
<file path=[Content_Types].xml><?xml version="1.0" encoding="utf-8"?>
<Types xmlns="http://schemas.openxmlformats.org/package/2006/content-types">
  <Default ContentType="image/jpeg" Extension="jpg"/>
  <Default ContentType="application/vnd.openxmlformats-officedocument.vmlDrawing" Extension="vml"/>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1-22 Chat" sheetId="1" r:id="rId3"/>
    <sheet state="visible" name="20-21 Match Results" sheetId="2" r:id="rId4"/>
    <sheet state="visible" name="20-21 Chat" sheetId="3" r:id="rId5"/>
    <sheet state="visible" name="Program Tiers" sheetId="4" r:id="rId6"/>
    <sheet state="visible" name="20-21 SOAP List" sheetId="5" r:id="rId7"/>
    <sheet state="visible" name="20-21 Interview Impressions" sheetId="6" r:id="rId8"/>
    <sheet state="visible" name="2021 Grad Job Placement" sheetId="7" r:id="rId9"/>
    <sheet state="visible" name="WWYD Rank list help" sheetId="8" r:id="rId10"/>
    <sheet state="visible" name="20-21 Interview Swap" sheetId="9" r:id="rId11"/>
    <sheet state="visible" name="20-21 Invites" sheetId="10" r:id="rId12"/>
    <sheet state="visible" name="19-20 IV Impressions" sheetId="11" r:id="rId13"/>
    <sheet state="visible" name="2020 Grad Job Placement" sheetId="12" r:id="rId14"/>
    <sheet state="visible" name="20-21 Dropped IVs" sheetId="13" r:id="rId15"/>
    <sheet state="visible" name="20-21 Anon Applicant Data" sheetId="14" r:id="rId16"/>
    <sheet state="visible" name="20-21 Calendar" sheetId="15" r:id="rId17"/>
    <sheet state="visible" name="20-21 Program Information" sheetId="16" r:id="rId18"/>
    <sheet state="visible" name="Tired Sad BS" sheetId="17" r:id="rId19"/>
    <sheet state="visible" name="Form Responses 2" sheetId="18" r:id="rId20"/>
    <sheet state="visible" name="19-20 Match Results" sheetId="19" r:id="rId21"/>
    <sheet state="visible" name="19-20 Awards" sheetId="20" r:id="rId22"/>
    <sheet state="visible" name="19-20 Invites" sheetId="21" r:id="rId23"/>
    <sheet state="visible" name="19-20 Calendar" sheetId="22" r:id="rId24"/>
    <sheet state="visible" name="19-20 Soap List" sheetId="23" r:id="rId25"/>
    <sheet state="visible" name="Reverse 19-20 Chat" sheetId="24" r:id="rId26"/>
    <sheet state="visible" name="Copy of 20-21 Interview Impress" sheetId="25" r:id="rId27"/>
    <sheet state="visible" name="19-20 Program Information" sheetId="26" r:id="rId28"/>
    <sheet state="visible" name="19-20 Program Comparison (BETA)" sheetId="27" r:id="rId29"/>
    <sheet state="visible" name="19-20 Away Rotations Impression" sheetId="28" r:id="rId30"/>
    <sheet state="visible" name="19-20 Interview Swap" sheetId="29" r:id="rId31"/>
    <sheet state="visible" name="19-20 Anon Applicant Data" sheetId="30" r:id="rId32"/>
    <sheet state="visible" name="19-20 Travel Sharing" sheetId="31" r:id="rId33"/>
    <sheet state="visible" name="18-19 Match Results" sheetId="32" r:id="rId34"/>
    <sheet state="visible" name="18-19 Soap List" sheetId="33" r:id="rId35"/>
    <sheet state="visible" name="🕷" sheetId="34" r:id="rId36"/>
    <sheet state="visible" name="18-19 Anon Applicant Data" sheetId="35" r:id="rId37"/>
    <sheet state="visible" name="Reverse 18-19 Chat" sheetId="36" r:id="rId38"/>
    <sheet state="visible" name="18-19 Invites" sheetId="37" r:id="rId39"/>
    <sheet state="visible" name="18-19 Program Information" sheetId="38" r:id="rId40"/>
    <sheet state="visible" name="18-19 Awards" sheetId="39" r:id="rId41"/>
    <sheet state="visible" name="18-19 Away Rotations Impression" sheetId="40" r:id="rId42"/>
    <sheet state="visible" name="18-19 IV Impressions" sheetId="41" r:id="rId43"/>
    <sheet state="visible" name="18-19 Calendar" sheetId="42" r:id="rId44"/>
    <sheet state="visible" name="17-18 Match Results" sheetId="43" r:id="rId45"/>
    <sheet state="visible" name="17-18 Chat" sheetId="44" r:id="rId46"/>
    <sheet state="visible" name="17-18 Anon Applicant Data" sheetId="45" r:id="rId47"/>
    <sheet state="visible" name="17-18 Invites" sheetId="46" r:id="rId48"/>
    <sheet state="visible" name="17-18 Calendar" sheetId="47" r:id="rId49"/>
    <sheet state="visible" name="Prediction Zone" sheetId="48" r:id="rId50"/>
    <sheet state="visible" name="17-18 Hotel Sharing" sheetId="49" r:id="rId51"/>
    <sheet state="visible" name="17-18 Interview Swap" sheetId="50" r:id="rId52"/>
    <sheet state="visible" name="17-18 Interview Impressions" sheetId="51" r:id="rId53"/>
    <sheet state="visible" name="16-17 Interview Impressions" sheetId="52" r:id="rId54"/>
    <sheet state="visible" name="16-17 Interview Impressions (🕷" sheetId="53" r:id="rId55"/>
    <sheet state="visible" name="16-17 Invites" sheetId="54" r:id="rId56"/>
    <sheet state="visible" name="16-17 Calendar" sheetId="55" r:id="rId57"/>
    <sheet state="visible" name="Rank Order List" sheetId="56" r:id="rId58"/>
  </sheets>
  <definedNames>
    <definedName localSheetId="33" name="Program_Tiers_Aggregate_Data">'🕷'!$A$340:$I$460</definedName>
    <definedName name="Program_Tiers_Aggregate_Data">'Program Tiers'!$A$3:$H$123</definedName>
    <definedName localSheetId="33" name="Program_Tiers_Positions">'🕷'!$A$330:$A$336</definedName>
    <definedName name="Programs_Invites">'19-20 Invites'!$A$5:$B$126</definedName>
    <definedName localSheetId="24" name="Interview_1819_all">'Copy of 20-21 Interview Impress'!$A$2:$N$124</definedName>
    <definedName name="Interview_1819_choices">'18-19 IV Impressions'!$B$2:$K$2</definedName>
    <definedName localSheetId="5" name="Interview_1819_choices">'20-21 Interview Impressions'!$B$2:$N$2</definedName>
    <definedName name="Interview_1617_all">'16-17 Interview Impressions (🕷'!$A$1:$S$121</definedName>
    <definedName localSheetId="10" name="Interview_1819_choices">'19-20 IV Impressions'!$B$2:$M$2</definedName>
    <definedName name="Interview_1617_choices">'16-17 Interview Impressions (🕷'!$B$1:$L$1</definedName>
    <definedName name="Interview_1819_all">'18-19 IV Impressions'!$A$3:$K$132</definedName>
    <definedName name="Interview_1718_choices">#REF!</definedName>
    <definedName name="Invite_1819_upto_Contact_Dates">'18-19 Invites'!$A$6:$L$136</definedName>
    <definedName localSheetId="10" name="Interview_1819_all">'19-20 IV Impressions'!$A$3:$M$124</definedName>
    <definedName localSheetId="24" name="Interview_1819_choices">'Copy of 20-21 Interview Impress'!$B$1:$N$1</definedName>
    <definedName name="Interview_1718_all">#REF!</definedName>
    <definedName name="Programs_ranks">'Tired Sad BS'!$A$8:$E$130</definedName>
    <definedName name="Program_Tiers_Positions">'Program Tiers'!$A$244:$A$250</definedName>
    <definedName localSheetId="5" name="Interview_1819_all">'20-21 Interview Impressions'!$A$3:$N$125</definedName>
    <definedName localSheetId="9" name="Programs_Invites">'20-21 Invites'!$A$5:$B$131</definedName>
    <definedName name="Programs">'19-20 Program Comparison (BETA)'!$A$91:$A$176</definedName>
    <definedName hidden="1" localSheetId="2" name="_xlnm._FilterDatabase">'20-21 Chat'!$A$454:$C$585</definedName>
    <definedName hidden="1" localSheetId="5" name="_xlnm._FilterDatabase">'20-21 Interview Impressions'!$A$1</definedName>
    <definedName hidden="1" localSheetId="12" name="_xlnm._FilterDatabase">'20-21 Dropped IVs'!$A$2:$F$70</definedName>
    <definedName hidden="1" localSheetId="13" name="_xlnm._FilterDatabase">'20-21 Anon Applicant Data'!$B$2:$AO$50</definedName>
    <definedName hidden="1" localSheetId="15" name="_xlnm._FilterDatabase">'20-21 Program Information'!$A$1:$AI$90</definedName>
    <definedName hidden="1" localSheetId="22" name="_xlnm._FilterDatabase">'19-20 Soap List'!$A$1:$H$23</definedName>
    <definedName hidden="1" localSheetId="25" name="_xlnm._FilterDatabase">'19-20 Program Information'!$A$1:$AG$88</definedName>
    <definedName hidden="1" localSheetId="32" name="_xlnm._FilterDatabase">'18-19 Soap List'!$C$2:$K$24</definedName>
    <definedName hidden="1" localSheetId="39" name="_xlnm._FilterDatabase">'18-19 Away Rotations Impression'!$A$1:$AB$1</definedName>
    <definedName hidden="1" localSheetId="42" name="_xlnm._FilterDatabase">'17-18 Match Results'!$A$1:$H$223</definedName>
    <definedName hidden="1" localSheetId="45" name="_xlnm._FilterDatabase">'17-18 Invites'!$A$1:$T$138</definedName>
    <definedName hidden="1" localSheetId="47" name="_xlnm._FilterDatabase">'Prediction Zone'!$B$3:$S$93</definedName>
    <definedName hidden="1" localSheetId="34" name="Z_0209BF4D_582D_4A25_88B4_1FD7A53FFD03_.wvu.FilterData">'18-19 Anon Applicant Data'!$B$5:$AE$37</definedName>
    <definedName hidden="1" localSheetId="44" name="Z_0209BF4D_582D_4A25_88B4_1FD7A53FFD03_.wvu.FilterData">'17-18 Anon Applicant Data'!$B$3:$Z$36</definedName>
    <definedName hidden="1" localSheetId="34" name="Z_B975B291_C22E_440C_B060_855650FCDFC1_.wvu.FilterData">'18-19 Anon Applicant Data'!$A$3:$AK$38</definedName>
    <definedName hidden="1" localSheetId="9" name="Z_ED30AEB8_0C6E_42FA_90A4_FF66DA38CFC1_.wvu.FilterData">'20-21 Invites'!$A$4:$AD$139</definedName>
    <definedName hidden="1" localSheetId="20" name="Z_ED30AEB8_0C6E_42FA_90A4_FF66DA38CFC1_.wvu.FilterData">'19-20 Invites'!$A$4:$AH$134</definedName>
    <definedName hidden="1" localSheetId="34" name="Z_58842A15_4AE2_48D2_B8E1_15F0CE37DC1B_.wvu.FilterData">'18-19 Anon Applicant Data'!$B$5:$AK$64</definedName>
    <definedName hidden="1" localSheetId="44" name="Z_58842A15_4AE2_48D2_B8E1_15F0CE37DC1B_.wvu.FilterData">'17-18 Anon Applicant Data'!$B$3:$AG$66</definedName>
    <definedName hidden="1" localSheetId="5" name="Z_51370DF4_9E49_41EE_A9C0_DBDAF537DDC1_.wvu.FilterData">'20-21 Interview Impressions'!$A$1</definedName>
    <definedName hidden="1" localSheetId="15" name="Z_51370DF4_9E49_41EE_A9C0_DBDAF537DDC1_.wvu.FilterData">'20-21 Program Information'!$A$4:$AH$90</definedName>
    <definedName hidden="1" localSheetId="25" name="Z_51370DF4_9E49_41EE_A9C0_DBDAF537DDC1_.wvu.FilterData">'19-20 Program Information'!$A$3:$AF$88</definedName>
    <definedName hidden="1" localSheetId="34" name="Z_51370DF4_9E49_41EE_A9C0_DBDAF537DDC1_.wvu.FilterData">'18-19 Anon Applicant Data'!$B$5:$AK$64</definedName>
    <definedName hidden="1" localSheetId="36" name="Z_51370DF4_9E49_41EE_A9C0_DBDAF537DDC1_.wvu.FilterData">'18-19 Invites'!$A$5:$Z$144</definedName>
    <definedName hidden="1" localSheetId="37" name="Z_51370DF4_9E49_41EE_A9C0_DBDAF537DDC1_.wvu.FilterData">'18-19 Program Information'!$A$2:$AA$95</definedName>
    <definedName hidden="1" localSheetId="43" name="Z_51370DF4_9E49_41EE_A9C0_DBDAF537DDC1_.wvu.FilterData">'17-18 Chat'!$B$58</definedName>
    <definedName hidden="1" localSheetId="44" name="Z_51370DF4_9E49_41EE_A9C0_DBDAF537DDC1_.wvu.FilterData">'17-18 Anon Applicant Data'!$B$3:$AG$66</definedName>
    <definedName hidden="1" localSheetId="45" name="Z_51370DF4_9E49_41EE_A9C0_DBDAF537DDC1_.wvu.FilterData">'17-18 Invites'!$A$5:$T$139</definedName>
    <definedName hidden="1" localSheetId="34" name="Z_CE0DFAA9_531F_46AF_B5EF_D89FF14DA5C9_.wvu.FilterData">'18-19 Anon Applicant Data'!$A$5:$AL$24</definedName>
  </definedNames>
  <calcPr/>
  <customWorkbookViews>
    <customWorkbookView activeSheetId="0" maximized="1" tabRatio="600" windowHeight="0" windowWidth="0" guid="{CE0DFAA9-531F-46AF-B5EF-D89FF14DA5C9}" name="Filter 4"/>
    <customWorkbookView activeSheetId="0" maximized="1" tabRatio="600" windowHeight="0" windowWidth="0" guid="{B975B291-C22E-440C-B060-855650FCDFC1}" name="Filter 5"/>
    <customWorkbookView activeSheetId="0" maximized="1" tabRatio="600" windowHeight="0" windowWidth="0" guid="{0209BF4D-582D-4A25-88B4-1FD7A53FFD03}" name="Filter 2"/>
    <customWorkbookView activeSheetId="0" maximized="1" tabRatio="600" windowHeight="0" windowWidth="0" guid="{ED30AEB8-0C6E-42FA-90A4-FF66DA38CFC1}" name="There's Still Hope Programs (no interview offers sent yet)"/>
    <customWorkbookView activeSheetId="0" maximized="1" tabRatio="600" windowHeight="0" windowWidth="0" guid="{58842A15-4AE2-48D2-B8E1-15F0CE37DC1B}" name="Filter 3"/>
    <customWorkbookView activeSheetId="0" maximized="1" tabRatio="600" windowHeight="0" windowWidth="0" guid="{51370DF4-9E49-41EE-A9C0-DBDAF537DDC1}"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Me too!! didnt expect though!Was this the first rejection?
	-Anonymous Eagle
_Marked as resolved_
	-rituraj upadhyay
_Re-opened_
	-rituraj upadhyay
_Marked as resolved_
	-Anonymous
_Re-opened_
	-Anonymous
_Marked as resolved_
	-Anonymous
_Re-opened_
	-Anonymous</t>
      </text>
    </comment>
  </commentList>
</comments>
</file>

<file path=xl/comments2.xml><?xml version="1.0" encoding="utf-8"?>
<comments xmlns:r="http://schemas.openxmlformats.org/officeDocument/2006/relationships" xmlns="http://schemas.openxmlformats.org/spreadsheetml/2006/main">
  <authors>
    <author/>
  </authors>
  <commentList>
    <comment authorId="0" ref="B1563">
      <text>
        <t xml:space="preserve">
</t>
      </text>
    </comment>
  </commentList>
</comments>
</file>

<file path=xl/comments3.xml><?xml version="1.0" encoding="utf-8"?>
<comments xmlns:r="http://schemas.openxmlformats.org/officeDocument/2006/relationships" xmlns="http://schemas.openxmlformats.org/spreadsheetml/2006/main">
  <authors>
    <author/>
  </authors>
  <commentList>
    <comment authorId="0" ref="B906">
      <text>
        <t xml:space="preserve">
</t>
      </text>
    </comment>
  </commentList>
</comments>
</file>

<file path=xl/comments4.xml><?xml version="1.0" encoding="utf-8"?>
<comments xmlns:r="http://schemas.openxmlformats.org/officeDocument/2006/relationships" xmlns="http://schemas.openxmlformats.org/spreadsheetml/2006/main">
  <authors>
    <author/>
  </authors>
  <commentList>
    <comment authorId="0" ref="B5">
      <text>
        <t xml:space="preserve">Please enter any negative issues on these rows. I will aggregate these at the bottom, so be pithy please, e.g., "malignant", "disorganized", "sexist"... </t>
      </text>
    </comment>
  </commentList>
</comments>
</file>

<file path=xl/sharedStrings.xml><?xml version="1.0" encoding="utf-8"?>
<sst xmlns="http://schemas.openxmlformats.org/spreadsheetml/2006/main" count="35317" uniqueCount="12927">
  <si>
    <t xml:space="preserve">Lets make this year more civil than last. </t>
  </si>
  <si>
    <r>
      <rPr>
        <b/>
      </rPr>
      <t xml:space="preserve">Discord (live chat, non-anonymous comments and assistance): </t>
    </r>
    <r>
      <rPr>
        <color rgb="FF1155CC"/>
        <u/>
      </rPr>
      <t>https://discord.gg/nnHTayAq</t>
    </r>
  </si>
  <si>
    <t>Thank you to the moderator who runs this sheet.  As a medical student, this sheet has been invaluable.  Best of luck everyone!</t>
  </si>
  <si>
    <t xml:space="preserve"> </t>
  </si>
  <si>
    <t xml:space="preserve">          </t>
  </si>
  <si>
    <r>
      <rPr>
        <rFont val="Cambria"/>
        <b/>
        <sz val="12.0"/>
      </rPr>
      <t xml:space="preserve"> 2020-2021 Radiation Oncology Match Results </t>
    </r>
    <r>
      <rPr>
        <rFont val="Cambria"/>
        <b/>
        <sz val="9.0"/>
      </rPr>
      <t>Please list your name alongside your matched institution</t>
    </r>
  </si>
  <si>
    <t xml:space="preserve">Name </t>
  </si>
  <si>
    <t>Medical School</t>
  </si>
  <si>
    <r>
      <rPr>
        <rFont val="Cambria"/>
        <b/>
        <sz val="12.0"/>
      </rPr>
      <t xml:space="preserve">PhD, Masters, Research Year, etc. </t>
    </r>
    <r>
      <rPr>
        <rFont val="Cambria"/>
        <b/>
        <sz val="10.0"/>
      </rPr>
      <t>(please list all that apply)</t>
    </r>
  </si>
  <si>
    <r>
      <rPr>
        <rFont val="Cambria"/>
        <b/>
        <sz val="12.0"/>
      </rPr>
      <t xml:space="preserve">Away Rotation Performed? </t>
    </r>
    <r>
      <rPr>
        <rFont val="Cambria"/>
        <b/>
        <sz val="10.0"/>
      </rPr>
      <t>(Yes/No/Home)</t>
    </r>
  </si>
  <si>
    <t>Email Address</t>
  </si>
  <si>
    <t>Matched PGY1 Institution</t>
  </si>
  <si>
    <t>Hometown</t>
  </si>
  <si>
    <t>Undergraduate</t>
  </si>
  <si>
    <t>Comments</t>
  </si>
  <si>
    <t>AL,  Alabama</t>
  </si>
  <si>
    <t>AL, UAB</t>
  </si>
  <si>
    <t>Adam Hubler</t>
  </si>
  <si>
    <t>University of Tennessee</t>
  </si>
  <si>
    <t>Roman Travis</t>
  </si>
  <si>
    <t>UAB</t>
  </si>
  <si>
    <t>AL, UAB (Holman slot)</t>
  </si>
  <si>
    <t>AR,  Arkansas</t>
  </si>
  <si>
    <t>AR, UArkansas for Medical Sciences</t>
  </si>
  <si>
    <t>AZ, Arizona</t>
  </si>
  <si>
    <t xml:space="preserve">AZ, Mayo Clinic </t>
  </si>
  <si>
    <t>Diego Toesca</t>
  </si>
  <si>
    <t>Universidade Federal De Mato Grosso do Sul (Brazil)</t>
  </si>
  <si>
    <t>AZ, University of Arizona</t>
  </si>
  <si>
    <t>CA, California</t>
  </si>
  <si>
    <t>CA, Cedars Sinai LA</t>
  </si>
  <si>
    <t>Jean Philippe Nesseler</t>
  </si>
  <si>
    <t>France</t>
  </si>
  <si>
    <t>MS + Research Years</t>
  </si>
  <si>
    <t>Huntington Hospital - Pasadena IM</t>
  </si>
  <si>
    <t>CA, City of Hope, Duarte</t>
  </si>
  <si>
    <t>CA, Kaiser, LA</t>
  </si>
  <si>
    <t>Otasowie Odiase</t>
  </si>
  <si>
    <t>SUNY Upstate</t>
  </si>
  <si>
    <t>Mt Sinai South Nassau TY</t>
  </si>
  <si>
    <t>Adam Beighley</t>
  </si>
  <si>
    <t>Tulane</t>
  </si>
  <si>
    <t>CA, Loma Linda University</t>
  </si>
  <si>
    <t>CA, Stanford</t>
  </si>
  <si>
    <t>Abass Conteh</t>
  </si>
  <si>
    <t>Indiana University School of Medicine</t>
  </si>
  <si>
    <t>PhD</t>
  </si>
  <si>
    <t>No</t>
  </si>
  <si>
    <t>AbassConteh@gmail.com</t>
  </si>
  <si>
    <t>Indiana University School of Medicine TY</t>
  </si>
  <si>
    <t>Purdue University</t>
  </si>
  <si>
    <t>Wilson Mai</t>
  </si>
  <si>
    <t>Columbia</t>
  </si>
  <si>
    <t>Yes (virtual)</t>
  </si>
  <si>
    <t>Dasha Klebaner</t>
  </si>
  <si>
    <t>UCSD</t>
  </si>
  <si>
    <t>MPH</t>
  </si>
  <si>
    <t>Home</t>
  </si>
  <si>
    <t>daniella.klebaner@gmail.com</t>
  </si>
  <si>
    <t>Scripps Mercy TY</t>
  </si>
  <si>
    <t>Vanderbilt University</t>
  </si>
  <si>
    <t xml:space="preserve">CA, Stanford </t>
  </si>
  <si>
    <t>Iris Eke</t>
  </si>
  <si>
    <t>Technical University (Germany)</t>
  </si>
  <si>
    <t>Zachary White</t>
  </si>
  <si>
    <t>University of South Alabama</t>
  </si>
  <si>
    <t>MS</t>
  </si>
  <si>
    <t>zbw205@gmail.com</t>
  </si>
  <si>
    <t>Brookwood Baptist TY</t>
  </si>
  <si>
    <t>Tuskegee University</t>
  </si>
  <si>
    <t>CA, UC Davis, Sacramento</t>
  </si>
  <si>
    <t>Charles Wang</t>
  </si>
  <si>
    <t>Drexel</t>
  </si>
  <si>
    <t>None</t>
  </si>
  <si>
    <t>Charles.Wang@drexel.edu</t>
  </si>
  <si>
    <t>Einstein - Philadelphia IM</t>
  </si>
  <si>
    <t>Nor Cal</t>
  </si>
  <si>
    <t>UC Davis</t>
  </si>
  <si>
    <t xml:space="preserve">CA, UCLA </t>
  </si>
  <si>
    <t>Travis Courtney</t>
  </si>
  <si>
    <t>Masters + Research Year</t>
  </si>
  <si>
    <t>ptcour@gmail.com</t>
  </si>
  <si>
    <t>Cedars-Sinai IM</t>
  </si>
  <si>
    <t>Cincinnati, OH</t>
  </si>
  <si>
    <t>Jesus Juarez</t>
  </si>
  <si>
    <t>UCLA</t>
  </si>
  <si>
    <t>Eulanca Liu</t>
  </si>
  <si>
    <t xml:space="preserve">CA, UCSD </t>
  </si>
  <si>
    <t>Anna Dornischp</t>
  </si>
  <si>
    <t>anna.dornisch@gmail.com</t>
  </si>
  <si>
    <t>Carlsbad, CA</t>
  </si>
  <si>
    <t>Megan Orr</t>
  </si>
  <si>
    <t>MCW</t>
  </si>
  <si>
    <t>CA, UCSF</t>
  </si>
  <si>
    <t>Mia Salans</t>
  </si>
  <si>
    <t>msalans@health.ucsd.edu</t>
  </si>
  <si>
    <t>MSK</t>
  </si>
  <si>
    <t>Washington DC</t>
  </si>
  <si>
    <t>UC Berkeley</t>
  </si>
  <si>
    <t>Rachel Sabol</t>
  </si>
  <si>
    <t>Rachael Conger</t>
  </si>
  <si>
    <t>rconger@mcw.edu</t>
  </si>
  <si>
    <t>St. Luke's MKE</t>
  </si>
  <si>
    <t>Petria Thompson</t>
  </si>
  <si>
    <t xml:space="preserve">Vanderbilt </t>
  </si>
  <si>
    <t>CA, USC</t>
  </si>
  <si>
    <t>Seyi Omeh</t>
  </si>
  <si>
    <t>CO, Colorado</t>
  </si>
  <si>
    <t xml:space="preserve">CO, University of Colorado </t>
  </si>
  <si>
    <t>CT, Connecticut</t>
  </si>
  <si>
    <t xml:space="preserve">CT, Yale </t>
  </si>
  <si>
    <t>Kelly Becht</t>
  </si>
  <si>
    <t>Georgetown</t>
  </si>
  <si>
    <t>Yes</t>
  </si>
  <si>
    <t>kdb90@georgetown.edu</t>
  </si>
  <si>
    <t>Steward Carney Hospital TY</t>
  </si>
  <si>
    <t>Southern NH</t>
  </si>
  <si>
    <t>Fordham University</t>
  </si>
  <si>
    <t>Bethel Adefres</t>
  </si>
  <si>
    <t>Research Year</t>
  </si>
  <si>
    <t>badefres@mednet.ucla.edu</t>
  </si>
  <si>
    <t>Wellesley College</t>
  </si>
  <si>
    <t>Josh Doyle</t>
  </si>
  <si>
    <t>Johns Hopkins</t>
  </si>
  <si>
    <t>Krupa Jani</t>
  </si>
  <si>
    <t>Rutgers</t>
  </si>
  <si>
    <t>Alisa Rybkin</t>
  </si>
  <si>
    <t>Stony Brook</t>
  </si>
  <si>
    <t>DC</t>
  </si>
  <si>
    <t xml:space="preserve">DC, Georgetown </t>
  </si>
  <si>
    <t>FL, Florida</t>
  </si>
  <si>
    <t>FL, Mayo Clinic</t>
  </si>
  <si>
    <t>David Crompton</t>
  </si>
  <si>
    <t>Iowa</t>
  </si>
  <si>
    <t>FL, Moffitt</t>
  </si>
  <si>
    <t>Emily Keit</t>
  </si>
  <si>
    <t>Nebraska</t>
  </si>
  <si>
    <t>Vaseem Khatri</t>
  </si>
  <si>
    <t>Cincinatti</t>
  </si>
  <si>
    <t>Justyn Nakashima</t>
  </si>
  <si>
    <t>VCOM-Auburn</t>
  </si>
  <si>
    <t xml:space="preserve">FL, UF </t>
  </si>
  <si>
    <t>Tony Casper</t>
  </si>
  <si>
    <t>FL, Univ. of Miami (Jackson-Memorial)</t>
  </si>
  <si>
    <t>Armando Vera</t>
  </si>
  <si>
    <t>Universidad Central de Venezuela</t>
  </si>
  <si>
    <t>Tim Almeida</t>
  </si>
  <si>
    <t>Federal University of Alagoas</t>
  </si>
  <si>
    <t>MSc, PhD</t>
  </si>
  <si>
    <t>GA,  Georgia</t>
  </si>
  <si>
    <t>GA, Emory</t>
  </si>
  <si>
    <t>Yifu Ding</t>
  </si>
  <si>
    <t>Penn State</t>
  </si>
  <si>
    <t>Benjamin Hopkins</t>
  </si>
  <si>
    <t>H. Scott McGinnis</t>
  </si>
  <si>
    <t>Wake Forest</t>
  </si>
  <si>
    <t>Jimmy Patel</t>
  </si>
  <si>
    <t>Unfilled Categorical Position</t>
  </si>
  <si>
    <t>IA, Iowa</t>
  </si>
  <si>
    <t>IA, University of Iowa</t>
  </si>
  <si>
    <t>Shri Rajan</t>
  </si>
  <si>
    <t>shrikriti.rajan@gmail.com</t>
  </si>
  <si>
    <t>UTSW Surg-Prelim</t>
  </si>
  <si>
    <t>Birmingham, AL</t>
  </si>
  <si>
    <t>IL, Illinois</t>
  </si>
  <si>
    <t xml:space="preserve">IL, Loyola </t>
  </si>
  <si>
    <t>Muhammed Shuja</t>
  </si>
  <si>
    <t>Pakistan</t>
  </si>
  <si>
    <t>Menal Bhandari</t>
  </si>
  <si>
    <t>India</t>
  </si>
  <si>
    <t xml:space="preserve">IL, Northwestern </t>
  </si>
  <si>
    <t>Shuhua (Steve) Zheng</t>
  </si>
  <si>
    <t>Nova Southeastern University</t>
  </si>
  <si>
    <t>Qian Sophia Zhang</t>
  </si>
  <si>
    <t>University of Washington</t>
  </si>
  <si>
    <t>Yirong Liu</t>
  </si>
  <si>
    <t>Fudan University</t>
  </si>
  <si>
    <t>IL, Rush</t>
  </si>
  <si>
    <t>Adrianna Mojica-Marquez</t>
  </si>
  <si>
    <t>Universidad Central del Caribe</t>
  </si>
  <si>
    <t>Masters + Research year</t>
  </si>
  <si>
    <t>Rush University</t>
  </si>
  <si>
    <t>San Juan, PR</t>
  </si>
  <si>
    <t>UPR</t>
  </si>
  <si>
    <t>Omar Azem</t>
  </si>
  <si>
    <t>Neomed</t>
  </si>
  <si>
    <t>IL, University of Chicago</t>
  </si>
  <si>
    <t>John White</t>
  </si>
  <si>
    <t xml:space="preserve">Uniformed Services University </t>
  </si>
  <si>
    <t>N/A</t>
  </si>
  <si>
    <t>John.white@usuhs.edu</t>
  </si>
  <si>
    <t>SAMMC (military)</t>
  </si>
  <si>
    <t>Indianapolis,IN</t>
  </si>
  <si>
    <t>Air Force Academy</t>
  </si>
  <si>
    <t>Lucas Serra</t>
  </si>
  <si>
    <t>Jacobs School of Medicine (SUNY Buffalo)</t>
  </si>
  <si>
    <t>MS/ research year</t>
  </si>
  <si>
    <t>lucasser@buffalo.edu</t>
  </si>
  <si>
    <t>Lehigh Valley, Allentown, PA TY</t>
  </si>
  <si>
    <t>Norwood, NJ</t>
  </si>
  <si>
    <t xml:space="preserve">Brown University </t>
  </si>
  <si>
    <t>Daniel Huang</t>
  </si>
  <si>
    <t>Boston University School of Medicine</t>
  </si>
  <si>
    <t>danhuang@bu.edu</t>
  </si>
  <si>
    <t>MetroWest Medical Center TY</t>
  </si>
  <si>
    <t>San Jose, CA</t>
  </si>
  <si>
    <t>Columbia University</t>
  </si>
  <si>
    <t>IN, Indiana</t>
  </si>
  <si>
    <t xml:space="preserve">IN, Indiana University </t>
  </si>
  <si>
    <t>Xiaofeng Chen</t>
  </si>
  <si>
    <t>Francis Asamoah</t>
  </si>
  <si>
    <t>KS, Kansas</t>
  </si>
  <si>
    <t>Ramesh Keerthi Gadam</t>
  </si>
  <si>
    <t>KY, Kentucky</t>
  </si>
  <si>
    <t xml:space="preserve">KY, University of Kentucky </t>
  </si>
  <si>
    <t>Rafael Carvalho</t>
  </si>
  <si>
    <t>Brazil</t>
  </si>
  <si>
    <t>Unfilled</t>
  </si>
  <si>
    <t xml:space="preserve">KY, University of Louisville </t>
  </si>
  <si>
    <t xml:space="preserve">MA,  Massachusetts </t>
  </si>
  <si>
    <t xml:space="preserve">MA, Harvard </t>
  </si>
  <si>
    <t>Mina Bakhtiar</t>
  </si>
  <si>
    <t>Penn</t>
  </si>
  <si>
    <t>Thomas Patrick Howard</t>
  </si>
  <si>
    <t>Harvard</t>
  </si>
  <si>
    <t>Javier Mora</t>
  </si>
  <si>
    <t>Medical College of Wisconsin</t>
  </si>
  <si>
    <t>Leah Thompson</t>
  </si>
  <si>
    <t>Tyler Walburn</t>
  </si>
  <si>
    <t>UNC-Chapel Hill</t>
  </si>
  <si>
    <t>Amy Wisdom</t>
  </si>
  <si>
    <t>Duke</t>
  </si>
  <si>
    <t xml:space="preserve">MA, Tufts </t>
  </si>
  <si>
    <t>MD,  Maryland</t>
  </si>
  <si>
    <t>MD, Johns Hopkins</t>
  </si>
  <si>
    <t>Andrea Brown</t>
  </si>
  <si>
    <t xml:space="preserve">MD, Johns Hopkins </t>
  </si>
  <si>
    <t>Ulysses Grant Gardner</t>
  </si>
  <si>
    <t>Wright State University</t>
  </si>
  <si>
    <t>I-Chia Liu</t>
  </si>
  <si>
    <t>University of Florida</t>
  </si>
  <si>
    <t>Jarey Wang</t>
  </si>
  <si>
    <t>Baylor</t>
  </si>
  <si>
    <t xml:space="preserve">MD, University of Maryland </t>
  </si>
  <si>
    <t>Matthew Brown</t>
  </si>
  <si>
    <t>mhbrown@uab.edu</t>
  </si>
  <si>
    <t xml:space="preserve">Brookwood Baptist </t>
  </si>
  <si>
    <t>Huntsville, AL</t>
  </si>
  <si>
    <t xml:space="preserve">Auburn </t>
  </si>
  <si>
    <t>Alexander Allen</t>
  </si>
  <si>
    <t>VCU</t>
  </si>
  <si>
    <t>Muhammad Ali Hamza</t>
  </si>
  <si>
    <t>University of Maryland</t>
  </si>
  <si>
    <t>MI,  Michigan</t>
  </si>
  <si>
    <t>MI, Henry Ford</t>
  </si>
  <si>
    <t xml:space="preserve">MI, University of Michigan </t>
  </si>
  <si>
    <t>Ameer Elaimy</t>
  </si>
  <si>
    <t>University of Massachusetts</t>
  </si>
  <si>
    <t>Metrowest TY, Framingham, MA</t>
  </si>
  <si>
    <t>Grace Sun</t>
  </si>
  <si>
    <t>University of Toledo</t>
  </si>
  <si>
    <t>MI, Wayne State Detroit Hospital</t>
  </si>
  <si>
    <t xml:space="preserve">MI, William Beaumont </t>
  </si>
  <si>
    <t xml:space="preserve">Ebin Sebastian </t>
  </si>
  <si>
    <t>Jacob Oyeniyi</t>
  </si>
  <si>
    <t xml:space="preserve">Tracy Nassif </t>
  </si>
  <si>
    <t>MN,  Minnesota</t>
  </si>
  <si>
    <t xml:space="preserve">MN, Mayo Clinic Rochester </t>
  </si>
  <si>
    <t>Kelsey Frechette</t>
  </si>
  <si>
    <t>Mayo Clinic (MN)</t>
  </si>
  <si>
    <t>kelseymfrechette@gmail.com</t>
  </si>
  <si>
    <t>Gundersen Lutheran, La Crosse, WI</t>
  </si>
  <si>
    <t>Rochester, MN</t>
  </si>
  <si>
    <t>University of Minnesota</t>
  </si>
  <si>
    <t>Elizabeth Prejean</t>
  </si>
  <si>
    <t>LSU</t>
  </si>
  <si>
    <t>Elsa Parr</t>
  </si>
  <si>
    <t>University of Nebraska Medical Center</t>
  </si>
  <si>
    <t>MN, University of Minnesota</t>
  </si>
  <si>
    <t>Alex Grosinger</t>
  </si>
  <si>
    <t>MO, Missouri</t>
  </si>
  <si>
    <t>MO, WashU</t>
  </si>
  <si>
    <t>Ryan Mueller</t>
  </si>
  <si>
    <t>Daniel Hong</t>
  </si>
  <si>
    <t>Weiren Liu</t>
  </si>
  <si>
    <t>David Lakomy</t>
  </si>
  <si>
    <t xml:space="preserve">Dartmouth </t>
  </si>
  <si>
    <t>NC,  North Carolina</t>
  </si>
  <si>
    <t>NC, Duke</t>
  </si>
  <si>
    <t>Christina Huang</t>
  </si>
  <si>
    <t>Indiana</t>
  </si>
  <si>
    <t>Dominic Labella</t>
  </si>
  <si>
    <t>SUNY - Upstate</t>
  </si>
  <si>
    <t>Jamil Qazi</t>
  </si>
  <si>
    <t>UVA</t>
  </si>
  <si>
    <t>NC, Duke, RORS</t>
  </si>
  <si>
    <t>Mark Chen</t>
  </si>
  <si>
    <t>NC, UNC</t>
  </si>
  <si>
    <t>Matt Whitmill</t>
  </si>
  <si>
    <t>MS, research year</t>
  </si>
  <si>
    <t>NC, Wake Forest</t>
  </si>
  <si>
    <t>NE, Nebraska</t>
  </si>
  <si>
    <t>NE, University of Nebraska</t>
  </si>
  <si>
    <t>NH, New Hampshire</t>
  </si>
  <si>
    <t>NH, Dartmouth</t>
  </si>
  <si>
    <t>NJ, New Jersey</t>
  </si>
  <si>
    <t xml:space="preserve">NJ, Rutgers </t>
  </si>
  <si>
    <t>Swati Mamidanna</t>
  </si>
  <si>
    <t>Shreel Parikh</t>
  </si>
  <si>
    <t>Touro COM</t>
  </si>
  <si>
    <t>NY, New York</t>
  </si>
  <si>
    <t>NY, Albert Einstein/Montefiore</t>
  </si>
  <si>
    <t>Mohammad Zeeshan Ozair</t>
  </si>
  <si>
    <t>Aga Khan University (Pakistan)</t>
  </si>
  <si>
    <t>Ellen Ryu</t>
  </si>
  <si>
    <t>Sidney Kimmel Medical College</t>
  </si>
  <si>
    <t>NY, Memorial Sloan Kettering</t>
  </si>
  <si>
    <t>Christopher Dee</t>
  </si>
  <si>
    <t>Roshal Patel</t>
  </si>
  <si>
    <t>Albany</t>
  </si>
  <si>
    <t>Nikhil Mankuzhy</t>
  </si>
  <si>
    <t>Beaumont</t>
  </si>
  <si>
    <t>Kaitlyn Lapen</t>
  </si>
  <si>
    <t>University of Illinois</t>
  </si>
  <si>
    <t>Alex Goglia</t>
  </si>
  <si>
    <t>Yuzhong (Jeff) Meng</t>
  </si>
  <si>
    <t>NY, Mount Sinai</t>
  </si>
  <si>
    <t>Daniel Cherry</t>
  </si>
  <si>
    <t>Juliana Runnels</t>
  </si>
  <si>
    <t>UNM</t>
  </si>
  <si>
    <t xml:space="preserve">NY, North Shore-LIJ, Hofstra </t>
  </si>
  <si>
    <t>Yen-Ruh Wuu</t>
  </si>
  <si>
    <t>NY, NY Presbyterian/Methodist</t>
  </si>
  <si>
    <t>NY, NY Presbyterian/Columbia</t>
  </si>
  <si>
    <t>Geoffrey Sedor</t>
  </si>
  <si>
    <t>Case Western</t>
  </si>
  <si>
    <t>Jared Pasetsky</t>
  </si>
  <si>
    <t>SUNY Downstate</t>
  </si>
  <si>
    <t>NY, NY Presbyterian/Weill Cornell</t>
  </si>
  <si>
    <t>NY, NYU</t>
  </si>
  <si>
    <t>Aishwarya Shah</t>
  </si>
  <si>
    <t>Boston University</t>
  </si>
  <si>
    <t>Jason Gurewitz</t>
  </si>
  <si>
    <t>Marian University College of Osteopathic Medicine</t>
  </si>
  <si>
    <t>NY, Stony Brook</t>
  </si>
  <si>
    <t>NY, SUNY HSC Brooklyn</t>
  </si>
  <si>
    <t>NY, SUNY Upstate (Syracuse)</t>
  </si>
  <si>
    <t>NY, University at Buffalo</t>
  </si>
  <si>
    <t>NY, University of Rochester</t>
  </si>
  <si>
    <t>Sophia Rizvi</t>
  </si>
  <si>
    <t>University of South Florida</t>
  </si>
  <si>
    <t>OH,   Ohio</t>
  </si>
  <si>
    <t xml:space="preserve">OH, Case Western </t>
  </si>
  <si>
    <t>Rohan Patel</t>
  </si>
  <si>
    <t>American University of the Caribbean</t>
  </si>
  <si>
    <t>Courtney Pisano</t>
  </si>
  <si>
    <t>OH, Cleveland Clinic</t>
  </si>
  <si>
    <t>Anirudh Bommireddy</t>
  </si>
  <si>
    <t>Saint Louis University</t>
  </si>
  <si>
    <t>Erik Davies</t>
  </si>
  <si>
    <t>UNC</t>
  </si>
  <si>
    <t>Jenna Kocsis.</t>
  </si>
  <si>
    <t xml:space="preserve">OH, OSU - Columbus </t>
  </si>
  <si>
    <t>Khaled Dibs</t>
  </si>
  <si>
    <t>Jordan University</t>
  </si>
  <si>
    <t>Yes (2 year fellowships)</t>
  </si>
  <si>
    <t>OSU Surgery</t>
  </si>
  <si>
    <t>Pavnesh Kumar</t>
  </si>
  <si>
    <t>AIIMS (India)</t>
  </si>
  <si>
    <t>Jonathan Schoenhals</t>
  </si>
  <si>
    <t>UT Southwestern</t>
  </si>
  <si>
    <t xml:space="preserve">OH, University of Cincinnati </t>
  </si>
  <si>
    <t>Taylor MacDonald</t>
  </si>
  <si>
    <t>Kentucky College of Osteopathic Medicine</t>
  </si>
  <si>
    <t>MEng/Research Year</t>
  </si>
  <si>
    <t>OK, Oklahoma</t>
  </si>
  <si>
    <t>OK, University of Oklahoma, OKC</t>
  </si>
  <si>
    <t>Patricia Pius</t>
  </si>
  <si>
    <t>University of Oklahoma College of Medicine</t>
  </si>
  <si>
    <t>OR, Oregon</t>
  </si>
  <si>
    <t>OR, OHSU</t>
  </si>
  <si>
    <t>Jason Burton</t>
  </si>
  <si>
    <t>UT Rio Grande Valley</t>
  </si>
  <si>
    <t>Dartmouth</t>
  </si>
  <si>
    <t>Cymon Kersch</t>
  </si>
  <si>
    <t>OHSU</t>
  </si>
  <si>
    <t>PA,  Pennsylvania</t>
  </si>
  <si>
    <t xml:space="preserve">PA, Fox Chase, Philly </t>
  </si>
  <si>
    <t>Judy Lubas</t>
  </si>
  <si>
    <t>Philadelphia College of Osteopathic Medicine</t>
  </si>
  <si>
    <t>Zachary Kiss</t>
  </si>
  <si>
    <t>Rowan University of Osteopathic Medicine</t>
  </si>
  <si>
    <t xml:space="preserve">PA, Thomas Jefferson </t>
  </si>
  <si>
    <t>ok</t>
  </si>
  <si>
    <t>PA, U Penn</t>
  </si>
  <si>
    <t>Zayne Belal</t>
  </si>
  <si>
    <t>Texas Tech</t>
  </si>
  <si>
    <t xml:space="preserve">Research Yr </t>
  </si>
  <si>
    <t>Baytown, TX</t>
  </si>
  <si>
    <t>University of Southern CA / Texas Southern University</t>
  </si>
  <si>
    <t>Cole Friedes</t>
  </si>
  <si>
    <t>UCF</t>
  </si>
  <si>
    <t>Casey Hollawell</t>
  </si>
  <si>
    <t>Temple</t>
  </si>
  <si>
    <t>Abigail Pepin</t>
  </si>
  <si>
    <t>GWU</t>
  </si>
  <si>
    <t xml:space="preserve">PA, UPMC </t>
  </si>
  <si>
    <t>Diala Hamade</t>
  </si>
  <si>
    <t>Mohammed Mohammed</t>
  </si>
  <si>
    <t>PA, AGH</t>
  </si>
  <si>
    <t>SC,  South Carolina</t>
  </si>
  <si>
    <t>SC, MUSC</t>
  </si>
  <si>
    <t>TN, Tennessee</t>
  </si>
  <si>
    <t>TN, U of Tennessee, Memphis</t>
  </si>
  <si>
    <t xml:space="preserve">TN, Vanderbilt, Nashville </t>
  </si>
  <si>
    <t>Jayden Curry</t>
  </si>
  <si>
    <t>UF</t>
  </si>
  <si>
    <t>Hayden Byrd</t>
  </si>
  <si>
    <t>McGovern Medical School (UTHealth)</t>
  </si>
  <si>
    <t>TX,  Texas</t>
  </si>
  <si>
    <t>TX, Baylor COM, Houston</t>
  </si>
  <si>
    <t>TX, MDACC</t>
  </si>
  <si>
    <t>Stephanie Dudzinski</t>
  </si>
  <si>
    <t>Vanderbilt</t>
  </si>
  <si>
    <t>Ph.D.</t>
  </si>
  <si>
    <t>Yes (Virtual mentorship)</t>
  </si>
  <si>
    <t>stephanie.odette.dudzinski@gmail.com</t>
  </si>
  <si>
    <t>MD Anderson/UT-Houston RadOnc Prelim</t>
  </si>
  <si>
    <t>Elaine Cha</t>
  </si>
  <si>
    <t>Research year</t>
  </si>
  <si>
    <t>elainechaeras@gmail.com</t>
  </si>
  <si>
    <t xml:space="preserve">AMITA St. Francis Hospital (IL) </t>
  </si>
  <si>
    <t>Lincolnshire, IL</t>
  </si>
  <si>
    <t>Northwestern University</t>
  </si>
  <si>
    <t>Ramez Kouzy</t>
  </si>
  <si>
    <t xml:space="preserve">American University of Beirut </t>
  </si>
  <si>
    <t>Research fellowship</t>
  </si>
  <si>
    <t xml:space="preserve">Yes </t>
  </si>
  <si>
    <t>rkouzy@gmail.com</t>
  </si>
  <si>
    <t>UTSW</t>
  </si>
  <si>
    <t>Houston, TX</t>
  </si>
  <si>
    <t>Kamaria Lee</t>
  </si>
  <si>
    <t>Wash U</t>
  </si>
  <si>
    <t>Enoch Chang</t>
  </si>
  <si>
    <t>Yale</t>
  </si>
  <si>
    <t>CPMC</t>
  </si>
  <si>
    <t>Adam Grippin</t>
  </si>
  <si>
    <t>TX, UTMB</t>
  </si>
  <si>
    <t>TX, UTSW Dallas</t>
  </si>
  <si>
    <t>Ryan Assadi</t>
  </si>
  <si>
    <t>VCOM-CC</t>
  </si>
  <si>
    <t>ryankassadi@gmail.com</t>
  </si>
  <si>
    <t>Grand Strand Regional</t>
  </si>
  <si>
    <t>Baltimore, MD</t>
  </si>
  <si>
    <t>Towson University</t>
  </si>
  <si>
    <t xml:space="preserve">Joseph Kwon </t>
  </si>
  <si>
    <t>Mercer Univ School of Medicine</t>
  </si>
  <si>
    <t>MPH, research year</t>
  </si>
  <si>
    <t>allforjoseph@gmail.com</t>
  </si>
  <si>
    <t>Atlanta, GA</t>
  </si>
  <si>
    <t>Duke University</t>
  </si>
  <si>
    <t>TX, UTSW Dallas (contracted)</t>
  </si>
  <si>
    <t>TX, UTHSCSA</t>
  </si>
  <si>
    <t>Saad Rehan</t>
  </si>
  <si>
    <t>Monash University</t>
  </si>
  <si>
    <t>Dalhousie University (Canada)</t>
  </si>
  <si>
    <t>TX, UTHSCSA (contracted)</t>
  </si>
  <si>
    <t>UT,  Utah</t>
  </si>
  <si>
    <t>UT, University of Utah</t>
  </si>
  <si>
    <t>Jessica Stauber</t>
  </si>
  <si>
    <t>UTMB</t>
  </si>
  <si>
    <t>Nicholas Gravbrot</t>
  </si>
  <si>
    <t>University of Arizona</t>
  </si>
  <si>
    <t>VA,  Virginia</t>
  </si>
  <si>
    <t xml:space="preserve">VA, UVA </t>
  </si>
  <si>
    <t>not filled</t>
  </si>
  <si>
    <t xml:space="preserve">VA, VCU Richmond </t>
  </si>
  <si>
    <t>WA, Washington</t>
  </si>
  <si>
    <t>WA, UW</t>
  </si>
  <si>
    <t>Maryam Ebadi</t>
  </si>
  <si>
    <t>Tehran Univeristy of Medical Sciences</t>
  </si>
  <si>
    <t>Loise Wairiri</t>
  </si>
  <si>
    <t>WI,  Wisconsin</t>
  </si>
  <si>
    <t xml:space="preserve">WI, Medical College of WI </t>
  </si>
  <si>
    <t>WI, U of Wisconsin, Madison</t>
  </si>
  <si>
    <t>Mustafa Basree</t>
  </si>
  <si>
    <t>KYCOM</t>
  </si>
  <si>
    <t>WV, West Virginia</t>
  </si>
  <si>
    <t>WV, West Virginia University SOM</t>
  </si>
  <si>
    <t>total number of matched applicants</t>
  </si>
  <si>
    <t>Total number of spots</t>
  </si>
  <si>
    <t>Total number of spots available for SOAP</t>
  </si>
  <si>
    <t>Total number of spots filled through SOAP</t>
  </si>
  <si>
    <t>Total number of spots filled outside the match, not soaped (transfers etc)</t>
  </si>
  <si>
    <r>
      <rPr>
        <rFont val="Arial"/>
        <b/>
        <color rgb="FF000000"/>
        <sz val="18.0"/>
      </rPr>
      <t xml:space="preserve">Closed Chat. See 21-22 Chat or
</t>
    </r>
    <r>
      <rPr>
        <rFont val="Arial"/>
        <b/>
        <color rgb="FF1155CC"/>
        <sz val="18.0"/>
        <u/>
      </rPr>
      <t>JOIN Discord</t>
    </r>
  </si>
  <si>
    <r>
      <rPr>
        <rFont val="Arial"/>
        <color rgb="FFFF0000"/>
        <sz val="36.0"/>
      </rPr>
      <t xml:space="preserve">Be </t>
    </r>
    <r>
      <rPr>
        <rFont val="Arial"/>
        <strike/>
        <color rgb="FFFF0000"/>
        <sz val="36.0"/>
      </rPr>
      <t xml:space="preserve">Nice </t>
    </r>
    <r>
      <rPr>
        <rFont val="Arial"/>
        <color rgb="FFFF0000"/>
        <sz val="36.0"/>
      </rPr>
      <t xml:space="preserve"> Decent? to Each Other...Please...Seriously people</t>
    </r>
    <r>
      <rPr>
        <rFont val="Arial"/>
        <color rgb="FF3C4043"/>
        <sz val="36.0"/>
      </rPr>
      <t xml:space="preserve">
</t>
    </r>
    <r>
      <rPr>
        <rFont val="Arial"/>
        <b/>
        <color rgb="FF3C4043"/>
        <sz val="14.0"/>
      </rPr>
      <t xml:space="preserve">Congratulations Everyone!!
</t>
    </r>
  </si>
  <si>
    <r>
      <rPr>
        <rFont val="Arial"/>
        <b/>
        <color rgb="FF000000"/>
        <sz val="12.0"/>
      </rPr>
      <t>Useful Links:</t>
    </r>
    <r>
      <rPr>
        <rFont val="Arial"/>
        <b/>
        <color rgb="FF000000"/>
        <sz val="12.0"/>
      </rPr>
      <t xml:space="preserve">
</t>
    </r>
    <r>
      <rPr>
        <rFont val="Arial"/>
        <b/>
        <color rgb="FF1155CC"/>
        <sz val="12.0"/>
        <u/>
      </rPr>
      <t>"Rad Zappers" on GroupMe</t>
    </r>
    <r>
      <rPr>
        <rFont val="Arial"/>
        <b/>
        <color rgb="FF000000"/>
        <sz val="12.0"/>
      </rPr>
      <t xml:space="preserve">
</t>
    </r>
    <r>
      <rPr>
        <rFont val="Arial"/>
        <b/>
        <color rgb="FF1155CC"/>
        <sz val="12.0"/>
        <u/>
      </rPr>
      <t xml:space="preserve">Discord Chat Rad Zappers  
Anonymous Perm(others cant delete) Interview Impressions Survey Form
Permanent Interview Impressions Survey RESULTS
Residency Match Information
</t>
    </r>
  </si>
  <si>
    <r>
      <rPr>
        <rFont val="Arial"/>
        <b/>
        <sz val="12.0"/>
      </rPr>
      <t xml:space="preserve">Opinion Articles you may or may not agree with...
</t>
    </r>
    <r>
      <rPr>
        <rFont val="Arial"/>
        <b/>
        <color rgb="FF000000"/>
        <sz val="12.0"/>
      </rPr>
      <t xml:space="preserve">
</t>
    </r>
    <r>
      <rPr>
        <rFont val="Arial"/>
        <b/>
        <color rgb="FF1155CC"/>
        <sz val="12.0"/>
        <u/>
      </rPr>
      <t>What did we learn from the 2021 Radiation Oncology Match?</t>
    </r>
    <r>
      <rPr>
        <rFont val="Arial"/>
        <b/>
        <color rgb="FF000000"/>
        <sz val="12.0"/>
      </rPr>
      <t xml:space="preserve">
</t>
    </r>
    <r>
      <rPr>
        <rFont val="Arial"/>
        <b/>
        <color rgb="FF1155CC"/>
        <sz val="12.0"/>
        <u/>
      </rPr>
      <t>The Future of our Field</t>
    </r>
    <r>
      <rPr>
        <rFont val="Arial"/>
        <b/>
        <color rgb="FF000000"/>
      </rPr>
      <t xml:space="preserve">
</t>
    </r>
    <r>
      <rPr>
        <rFont val="Arial"/>
        <b/>
        <color rgb="FF1155CC"/>
        <sz val="12.0"/>
        <u/>
      </rPr>
      <t xml:space="preserve">Practical notes on the radiation oncology job search </t>
    </r>
    <r>
      <rPr>
        <rFont val="Arial"/>
        <b/>
        <color rgb="FF000000"/>
        <sz val="12.0"/>
      </rPr>
      <t xml:space="preserve"> 
</t>
    </r>
    <r>
      <rPr>
        <rFont val="Arial"/>
        <b/>
        <color rgb="FF1155CC"/>
        <sz val="12.0"/>
        <u/>
      </rPr>
      <t xml:space="preserve">An Inconvenient Truth
</t>
    </r>
    <r>
      <rPr>
        <rFont val="Arial"/>
        <b/>
        <color rgb="FF1155CC"/>
        <u/>
      </rPr>
      <t>What Has Been Will Be Again—Challenges in Post-Residency Radiation Oncology Employment</t>
    </r>
  </si>
  <si>
    <r>
      <rPr>
        <rFont val="Arial"/>
        <b/>
        <color rgb="FF000000"/>
        <sz val="18.0"/>
      </rPr>
      <t>Useful Links:</t>
    </r>
    <r>
      <rPr>
        <rFont val="Arial"/>
        <b/>
        <color rgb="FF000000"/>
        <sz val="18.0"/>
      </rPr>
      <t xml:space="preserve">
</t>
    </r>
    <r>
      <rPr>
        <rFont val="Arial"/>
        <b/>
        <color rgb="FF1155CC"/>
        <sz val="18.0"/>
        <u/>
      </rPr>
      <t xml:space="preserve">Practical notes on the radiation oncology job search
</t>
    </r>
    <r>
      <rPr>
        <rFont val="Arial"/>
        <b/>
        <color rgb="FF000000"/>
        <sz val="18.0"/>
      </rPr>
      <t xml:space="preserve">
</t>
    </r>
    <r>
      <rPr>
        <rFont val="Arial"/>
        <b/>
        <color rgb="FF1155CC"/>
        <sz val="18.0"/>
        <u/>
      </rPr>
      <t xml:space="preserve">Discord Chat Rad Zappers
</t>
    </r>
    <r>
      <rPr>
        <rFont val="Arial"/>
        <b/>
        <color rgb="FF000000"/>
        <sz val="18.0"/>
      </rPr>
      <t xml:space="preserve">
</t>
    </r>
    <r>
      <rPr>
        <rFont val="Arial"/>
        <b/>
        <color rgb="FF1155CC"/>
        <sz val="18.0"/>
        <u/>
      </rPr>
      <t>Anonymous Perm(others cant delete) Interview Impressions Survey Form</t>
    </r>
    <r>
      <rPr>
        <rFont val="Arial"/>
        <b/>
        <color rgb="FF000000"/>
        <sz val="18.0"/>
      </rPr>
      <t xml:space="preserve">
</t>
    </r>
    <r>
      <rPr>
        <rFont val="Arial"/>
        <b/>
        <color rgb="FF1155CC"/>
        <sz val="18.0"/>
        <u/>
      </rPr>
      <t>Permanent Interview Impressions Survey RESULTS</t>
    </r>
    <r>
      <rPr>
        <rFont val="Arial"/>
        <b/>
        <color rgb="FF000000"/>
        <sz val="18.0"/>
      </rPr>
      <t xml:space="preserve">
</t>
    </r>
  </si>
  <si>
    <r>
      <rPr>
        <rFont val="Arial"/>
        <b/>
        <color rgb="FFFFFFFF"/>
        <sz val="18.0"/>
      </rPr>
      <t>Useful Links:</t>
    </r>
    <r>
      <rPr>
        <rFont val="Arial"/>
        <b/>
        <color rgb="FFFFFFFF"/>
        <sz val="18.0"/>
      </rPr>
      <t xml:space="preserve">
</t>
    </r>
    <r>
      <rPr>
        <rFont val="Arial"/>
        <b/>
        <color rgb="FFFFFFFF"/>
        <sz val="18.0"/>
        <u/>
      </rPr>
      <t xml:space="preserve">Practical notes on the radiation oncology job search
</t>
    </r>
    <r>
      <rPr>
        <rFont val="Arial"/>
        <b/>
        <color rgb="FFFFFFFF"/>
        <sz val="18.0"/>
      </rPr>
      <t xml:space="preserve">
</t>
    </r>
    <r>
      <rPr>
        <rFont val="Arial"/>
        <b/>
        <color rgb="FFFFFFFF"/>
        <sz val="18.0"/>
        <u/>
      </rPr>
      <t xml:space="preserve">Discord Chat Rad Zappers
</t>
    </r>
    <r>
      <rPr>
        <rFont val="Arial"/>
        <b/>
        <color rgb="FFFFFFFF"/>
        <sz val="18.0"/>
      </rPr>
      <t xml:space="preserve">
</t>
    </r>
    <r>
      <rPr>
        <rFont val="Arial"/>
        <b/>
        <color rgb="FFFFFFFF"/>
        <sz val="18.0"/>
        <u/>
      </rPr>
      <t>Anonymous Perm(others cant delete) Interview Impressions Survey Form</t>
    </r>
    <r>
      <rPr>
        <rFont val="Arial"/>
        <b/>
        <color rgb="FFFFFFFF"/>
        <sz val="18.0"/>
      </rPr>
      <t xml:space="preserve">
</t>
    </r>
    <r>
      <rPr>
        <rFont val="Arial"/>
        <b/>
        <color rgb="FFFFFFFF"/>
        <sz val="18.0"/>
      </rPr>
      <t xml:space="preserve">
</t>
    </r>
    <r>
      <rPr>
        <rFont val="Arial"/>
        <b/>
        <color rgb="FFFFFFFF"/>
        <sz val="18.0"/>
        <u/>
      </rPr>
      <t>Permanent Interview Impressions Survey RESULTS</t>
    </r>
    <r>
      <rPr>
        <rFont val="Arial"/>
        <b/>
        <color rgb="FFFFFFFF"/>
        <sz val="18.0"/>
      </rPr>
      <t xml:space="preserve">
</t>
    </r>
  </si>
  <si>
    <t>Leave this row as is and insert rows from row 3 - otherwise formatting gets messed up.</t>
  </si>
  <si>
    <t>Just saw an announcement on twitter that says all Residency programs with more than one spots will be decreasing Quota by 1 for Match 2022/link? It's 4/1// ...dont spoil it// all of twitter is 4/1</t>
  </si>
  <si>
    <t>I'm sorry, I know this has probably been listed elsewhere on spreadsheet but been going back through and searching for like an hour and can't find: Who voluntarily contracted residency spots this year? And who cut the year prior? // From what I remember, prior to match Colorado, Northwell, (MDACC?), initially OU but then they reneged since I guess they had an internal applicant who wanted to stay// MDACC was last year // even the best programs probably need to go down to 3 people per year to help out with the job market. // Looks like HROP contracted as well. Looking at their website, seems like they used to alternate between 7/8 residents per year, then alternated 6/7, now it looks like it's 6 even though it should be a "7 year"// Yes, HROP has contracted.  Good on them but it's sad because places like that should have kept their spots while the bad programs shut down.  I feel like it only hurts top applicants for places like HROP to contract.// They still over expanded</t>
  </si>
  <si>
    <t xml:space="preserve">Dang. we still have 22 PhDs applying this cycle...//22 known... The entire sheet is not filled out. I wonder if percentage is still same as past // Not to deinegrate FMGs but a good proportion are FMGs and may not be completely comparable to previous MDPHDs who mostly US grads//where is this information//No idea where they get that conclusion from. // 99% PhDs on the list got phd in US </t>
  </si>
  <si>
    <t xml:space="preserve">Why do you say "dang" - I can't tell if you mean this in a positive way or a negative way// The wonders of the English language // I mean, all PhDs are definately not the same. Programs are probably very good at picking out the "PhDs" that are basically worthless (low publication quant/quality). This is probably why some MD/PhDs match poorly like those that go to programs that don't produce holman i.e. UC Davis rather than Stanford / UCSF.// UCSF yes, stanford phds i not sure research wise any better than others. But who cares? </t>
  </si>
  <si>
    <t>Hope everyone is having a great week...and Matched into program they Need...we have a lot of work to do.</t>
  </si>
  <si>
    <r>
      <rPr>
        <rFont val="Arial"/>
        <color rgb="FF111111"/>
        <sz val="12.0"/>
      </rPr>
      <t>Regarding NP/APP encroachment, and taking our future jobs - its real. Supervision requirments have recently relaxed, an MD doesn't need to be on site. Also, this what Kenneth Olivier, PD of Mayo, said freely on twitter:
(@KenOlivierMD) on Twitter from 3/18/21 
"</t>
    </r>
    <r>
      <rPr>
        <rFont val="Arial"/>
        <i/>
        <color rgb="FF111111"/>
        <sz val="12.0"/>
      </rPr>
      <t>We have a very robust APP practice (2 APP: 3 docs) and it’s been awesome, not competitive."..."Also, we justified the APP model bc demand for consults exceeded supply. You can quickly pay the salary of an APP from the tech revenue of more patients treated if that’s the case." "The time the APP gives to you thru seeing the initial consult, prepping the case, ordering tests, and doing f/u's is the time I have to plan, write, advocate, (tweet), plan for what's next...things only I can do. Then when I'm home, I'm free.</t>
    </r>
    <r>
      <rPr>
        <rFont val="Arial"/>
        <color rgb="FF111111"/>
        <sz val="12.0"/>
      </rPr>
      <t>"
This was a response from @AshwinShindeMD:
"</t>
    </r>
    <r>
      <rPr>
        <rFont val="Arial"/>
        <i/>
        <color rgb="FF111111"/>
        <sz val="12.0"/>
      </rPr>
      <t>Isn't the job of seeing the patient and prepping the case (in terms of the diagnosis, staging, and clinical treatment plan, what tests need to be ordered, etc.) supposed to be that of the radiation oncologist? If not, why did I spend 4 years of residency learning how to do that?</t>
    </r>
    <r>
      <rPr>
        <rFont val="Arial"/>
        <color rgb="FF111111"/>
        <sz val="12.0"/>
      </rPr>
      <t>"
// Some SND/spreadsheet radoncs hail programs like yale where residents dont do OTVs, and places where they dont do followups. And want to find places where dosimetry does your contouring. Wonder how may of those are now complaining about encroachment. belies what is going on with some of the noiser complainers: they want the jobs but not to actually have to do the job.Break anyones job up into small ittle tasks a lerrer trained person can do and we dont need any MDs or PhDs out in the world. And the quality offered suffers. You cant have it both ways and you certainly shouldn't complain about that.</t>
    </r>
  </si>
  <si>
    <r>
      <rPr>
        <rFont val="Arial"/>
        <color rgb="FF000000"/>
      </rPr>
      <t>O just link to the conversation! WTF you dont have to replicate twitter here //ha ha, i tried...it wasn't pasting here</t>
    </r>
    <r>
      <rPr>
        <rFont val="Arial"/>
        <color rgb="FF000000"/>
      </rPr>
      <t xml:space="preserve">
</t>
    </r>
    <r>
      <rPr>
        <rFont val="Arial"/>
        <color rgb="FF1155CC"/>
        <u/>
      </rPr>
      <t xml:space="preserve">https://twitter.com/BrandonADyer/status/1372722140592570368
</t>
    </r>
    <r>
      <rPr>
        <rFont val="Arial"/>
        <color rgb="FF000000"/>
      </rPr>
      <t>There you can stop now</t>
    </r>
  </si>
  <si>
    <t>The encrouchment thing is coming for all doctors... we are all in trouble. Main advice don't rely soley on doctors salary for the rest of your life. Start learning about finance now...lideally 2 weeks ago so whenever you get a job and start making some cash so you can invest and make money some other way. . As much as we may want to label KO as the root cause of this at Mayo...he doesn't run Mayo. He is a APD of a Radonc department...takes his orders from someone that takes their orders from someone that takes orders from someone with a MBA. 
// That is true  about it being an issue for all MDs- but Rad Oncs had special protection until this year, bc in the past an MD always had to be on site during tx. This created job demand, and now this is gone.
//Agree about Ken O - he doesn't make the decision. It's not about him - he seems to be trying to fix the residency/matching problems. But, those tweets provide insights into the job market once supervision requirements are gone. IF they're doing it at Mayo, you bet many other place will do the same..
//Of course...logically it makes sense..more bang for their buck. Increase profit is their main job. If Doctors take it laying down then we deserved it with no lube...(sorry crude). Maybe it will be a wake up call for the profession. Have to hit rock bottom before changing apparently
//How does one change things? The supervision requirement changes are done. ASTRO, for what its worth, did raise hell about it. How do you tell your boss's boss that you want a MD hired over a NP? The other  unique challenge with rad onc, is that we are increasingly employed by large groups (bc need a lotta capital to start your own thing). We are always going to have things dictated to us. We can't go open up a solo practice and run things they way we want.
I'm not saying we shouldn't try to change things...but, we have to be realistic.
Also, if you raise a fuss about things with your higher-ups, remember there is a line of eager applicants to take your job.
// Sorry, I dont mean to make it sound like it will be easy. Its either we try to change world around us or change our mindset and just accept the new world order and learn to be happy. Maybe its time to start taking that "research" year for a MBA instead...</t>
  </si>
  <si>
    <t xml:space="preserve">&lt;-- ... pretty obviously 1-2 nonmatchees talking to each other. Take it back to twitter." // deletion restored.// Hmm how exactly is it obvious? Basically everyone that applied to radonc matched this year right? </t>
  </si>
  <si>
    <r>
      <rPr>
        <rFont val="Arial"/>
        <color rgb="FF111111"/>
        <sz val="10.0"/>
      </rPr>
      <t>Can current/recently matched residents please get together with ARRO and write a strong letter to ABR/ASTRO/ACGME who ever is applicable to address this oversupply ridiculousness??? 
Also possibly devise a strategy to engage and provide more radonc exposure to medical students. This is obviously not going to fix itself // You guys do realize that we have already crossed the rubicon, even if we eliminate all residency positions for the next four years there will still be an oversupply problem. More residency positions (or even cutting it to 80/yr) will just compound an existing problem. While I appreciate the enthusiasm for limiting residency spots, it only accounts for a minor part of the demand-supply issue in the near term.//so do nothing?// // ARRO has already come out with a letter regarding jobs. They also published in the red journal about the issues. However, it's the leadership that need to listen and act. The only solution is to reduce the # of residency spots but PDs and chairmen are too greedy.
As someone with a great job, I feel horrible for all the current residents and people who just matched. My practice is incredible and so glad I am in rad onc and in this job. Over the last number of years, we have hired mid levels rather than another doc (though we have hired a doc or two, we could have easily hired more). I speak with other practices and they are doing the same. The great jobs are basically going to come down to luck (timing of when a practice really needs to hire and hopefully when you graduate) and you better hope you matched at a great program because there are so many of you. The number of cold emails my colleagues and I get has been increasing every single year.</t>
    </r>
    <r>
      <rPr>
        <rFont val="Arial"/>
        <b/>
        <color rgb="FF111111"/>
        <sz val="10.0"/>
      </rPr>
      <t xml:space="preserve"> Remember, there is no SOAP when you graduate.//(Hmm I have seen this quote before, hopefully this is a different person). </t>
    </r>
    <r>
      <rPr>
        <rFont val="Arial"/>
        <color rgb="FF111111"/>
        <sz val="10.0"/>
      </rPr>
      <t xml:space="preserve">Many of you will be severely under-employed or just straight up unemployed. When the most senior partner retires from our practice soon, we already decided not to hire a doc, we will hire 2-3 NPs/PAs.//That's great! Cause you sound like an ass and nobody should be punished by being forced to work with you. //We are all hating on each other while everyone, literally family medicine, nuc med, pathology, PMNR all make fun of us. Come on everyone, we need to direct the hate and anger at the chairs and program director whose greed is killing our field. Let's come together. // nobody's actually making fun of radonc. most of them don't know we exist.// Sorry but this was a horrible example of a Call to Action. DO BETTER! Try it again. Less dramatic maybe?
//Be best  // LOL I am trying to help. So much passion.  Here is some resources for this person's next post: </t>
    </r>
    <r>
      <rPr>
        <rFont val="Arial"/>
        <color rgb="FF1155CC"/>
        <sz val="10.0"/>
        <u/>
      </rPr>
      <t>https://www.wordstream.com/blog/ws/2014/10/09/call-to-action</t>
    </r>
    <r>
      <rPr>
        <rFont val="Arial"/>
        <color rgb="FF111111"/>
        <sz val="10.0"/>
      </rPr>
      <t xml:space="preserve"> / y'all, why are we incapable of talking about this without being assholes and driven by ego. the field has a big problem - we all agree. let's focus on solutions, not "who is making fun of us," "the decline in prestige," or how to insult each other. // Yeah, I did not mean to insult that person...didn't say just pointed out their post made them Sound like an ass... The initial post was more of a lets discuss type. The "As someone with a great job..." just to me sounds like an ass. //</t>
    </r>
  </si>
  <si>
    <t>&lt;&lt;&lt; I'm in *1//
//Decreasing the residency spots is NOT a solution. Its a patch. We keep focusing on wrong thing really. The supervision changes are really whats going to hurt in the long run. Residency spots decrease to 50 (1 per state or something). Why hire a new graduate when APP can cover with 1 Doc supervising many sites. Much much cheaper. Sure we have to reduce Residency spots. But we are Missing the forest for the trees.
//+1 to the above. Also, hypofractionation will be a driver to reducing job demands. 5 fraction for many sites?...see image on right (I don't think we can do much about hypofractionation - rightly)
//Well at least it will be an interesting problem to fix...Who wants a boring normal career where they can just make money and have a great life while helping people anyway. We are missing out on the anxiety and misery most of the other specialities experienced. Anyway goodnight. LAST DAY OF MED SCHOOL tomorrow!! kinda</t>
  </si>
  <si>
    <r>
      <rPr>
        <rFont val="Arial"/>
        <color rgb="FF1155CC"/>
      </rPr>
      <t>https://thesheriffofsodium.com/2021/03/24/match-day-2021-winners-and-losers-edition/</t>
    </r>
    <r>
      <rPr>
        <rFont val="Arial"/>
        <color rgb="FF000000"/>
      </rPr>
      <t xml:space="preserve"> // I cringed when I saw that on reddit, really hoping our field bounces back, plus side is that it'll be easier to look good when applying for a job in 5 years// also reading what other spreadsheets are saying about us is kinda embarassing// we are the laughing stock of all medical specalties. started at the top and now we here.//Hmm it's hard to define yourself by what random strangers think of you. Do you still get to help patients? Do you still get paid way more than most specialities and still have good life style? Focusing on wrong things like opinions of other medical specialties. Focus on Job creation... Yes... Or  APM/salary or how to make radiation better to help patients. Nooo let's focus on what these people in other specialities think about the specialty you are in. If it matters a lot can always go to another highly thought of specialty.... // WE ARE THE LAUGHINGSTOCK OF ALL OF MEDICINE. WOW. Look at that chart, we are WORSE THAN FAMILY MEDICINE! WAKE UP PEOPLE// don't feed the trolls/let's focus on solutions, not what others think of us. I worked very hard to get to where I am and be at the top of my class, so Yes, I want rad onc to succeed. But at the end of the day, this is about bettering our field, the care we deliver, and our job opportunities. Let's focus on that rather than obsessing over perceived prestige. </t>
    </r>
  </si>
  <si>
    <r>
      <rPr>
        <rFont val="Arial"/>
        <color rgb="FF1155CC"/>
        <u/>
      </rPr>
      <t xml:space="preserve">rad onc is dead!
</t>
    </r>
    <r>
      <rPr>
        <rFont val="Arial"/>
        <color rgb="FF000000"/>
        <u/>
      </rPr>
      <t>// We can make it great again!// Like when it was all just White men... Lets "Make it great"... dont need the again lol x2</t>
    </r>
  </si>
  <si>
    <r>
      <rPr>
        <rFont val="Arial"/>
      </rPr>
      <t xml:space="preserve">Anyone know of open preliminary positions? &gt; idk which ones but i know there definitely are some. I would email every PC who had an unfilled program// Yeah I think its time for you to start cold emails...hopefully your PD at your Advanced program can help...I searched on Freida for TY programs that DONT participate in ERAS or NRMP. Not sure how accurate it is but you can give these programs an email or call:
http://baptisthealth-uams-gme.org/
https://lluh.org/health-professionals/gme/resident-fellow/transitional-year-residency
</t>
    </r>
    <r>
      <rPr>
        <rFont val="Arial"/>
        <color rgb="FF1155CC"/>
        <u/>
      </rPr>
      <t>https://som.rowan.edu/graduate/internships.html</t>
    </r>
    <r>
      <rPr>
        <rFont val="Arial"/>
      </rPr>
      <t xml:space="preserve">
</t>
    </r>
    <r>
      <rPr>
        <rFont val="Arial"/>
        <color rgb="FF1155CC"/>
        <u/>
      </rPr>
      <t xml:space="preserve">https://www.pcom.edu/academics/graduate-medical-education/residency-and-fellowship-programs/transitional-year.html     
Thank you for your help! 
</t>
    </r>
  </si>
  <si>
    <t>Good luck!</t>
  </si>
  <si>
    <t xml:space="preserve">how are y'all planning your vacations for prelim/ty year? they want our requests so soon, i don't even know what im going to be doing / planning around weddings and family bstuff. But I've also heard 6 months in and then 3 months after that is ideal since you get more burned out as the year progresses. </t>
  </si>
  <si>
    <t>i did the opposite, i wanted time off 2 months in and 6-7 months in</t>
  </si>
  <si>
    <t xml:space="preserve">Is anybody doing a military option? I never thought of this before, but I was wondering if anyone is doing this, so they have some more money during residency than just resident salary. I have a child to support during residency, so I highly considering it now.//Have to sign your life away... </t>
  </si>
  <si>
    <t xml:space="preserve">Think carefully about this as you would end up with more money during residency but less career options and salary after residency </t>
  </si>
  <si>
    <r>
      <rPr>
        <rFont val="Arial"/>
        <b/>
        <sz val="11.0"/>
      </rPr>
      <t xml:space="preserve">Virtual Visiting Professor Network
</t>
    </r>
    <r>
      <rPr>
        <rFont val="Arial"/>
        <i/>
        <sz val="11.0"/>
      </rPr>
      <t xml:space="preserve">@RadOncVVPN
</t>
    </r>
    <r>
      <rPr>
        <rFont val="Arial"/>
        <sz val="11.0"/>
      </rPr>
      <t xml:space="preserve">You asked for it*, we'll give it! Tune in </t>
    </r>
    <r>
      <rPr>
        <rFont val="Arial"/>
        <b/>
        <sz val="11.0"/>
      </rPr>
      <t>April 1st 4pmPT/7pmET</t>
    </r>
    <r>
      <rPr>
        <rFont val="Arial"/>
        <sz val="11.0"/>
      </rPr>
      <t xml:space="preserve"> to hear folks you never expected to share a stage discuss the existential implications of the 2021 #radonc Match &amp; lots more! livestreaming at 
</t>
    </r>
    <r>
      <rPr>
        <rFont val="Arial"/>
        <b/>
        <sz val="11.0"/>
      </rPr>
      <t>Simul Parikh, Louis Potters, Rahul Tendulkar, Chelain Goodman, Trevor Royce, Kaleigh Doke, Chelsea Pnnix, Brian Kavanagh</t>
    </r>
    <r>
      <rPr>
        <rFont val="Arial"/>
        <sz val="11.0"/>
      </rPr>
      <t xml:space="preserve">
</t>
    </r>
    <r>
      <rPr>
        <rFont val="Arial"/>
        <color rgb="FF1155CC"/>
        <sz val="11.0"/>
        <u/>
      </rPr>
      <t>https://youtu.be/xjNiFYiFiYo</t>
    </r>
  </si>
  <si>
    <t xml:space="preserve">April Fool's Day? Not a joke however.  // </t>
  </si>
  <si>
    <t>which program was removed from the soap list? // none, the angry comments from that one troll keep getting deleted, and he keeps posting as if he's upset about it// Not the troll but all the comments on the rigth side column and below the list were deleted multiple times. It's the comments we want back// I said that, troll wants his comments back. all the other comments were like "good god man, do you have nothing nice to say?" and the troll was like "lolol you're garbage just like this program." Not sure why anyone wants that restored// Oh I must have missed those comments. I guess I want to just read them?// right click --&gt; edit --&gt; read</t>
  </si>
  <si>
    <r>
      <rPr>
        <rFont val="Arial"/>
      </rPr>
      <t>There was something here right?? // Yeah someone said boycott MDA survey and that got deleted right away. Whoa// Stop deleting the SOAP information. Someone please restore!// lol anonymous crow we see it's only one person posting // why would someone boycott the survey? it's about how the virtual interview changed things// Will it change anything regarding rad onc poor job market? Nope // not everything has to be laser focused on jobs//</t>
    </r>
    <r>
      <rPr>
        <rFont val="Arial"/>
      </rPr>
      <t xml:space="preserve"> You want know how the virtual interview change anything? More applicants SOAPed because they can just calling in from random countries? </t>
    </r>
    <r>
      <rPr>
        <rFont val="Arial"/>
      </rPr>
      <t>! // definitely not wasting time on a survey. time is money. want me to take a survey? guarantee fair payment// that's def not going to make the field any better lol but up to you// It is a joke . Field is worse enough when you look at who SOAPed in. Go have fun with youself. Fed up with nonsense surveys // don't feed the trolls// Don't feed useless garbage publications</t>
    </r>
  </si>
  <si>
    <t xml:space="preserve">go to discord if you don't want self-responding text deleted bruh// def not self responding here. Why so much non sense surveys anyway? Aren't we had enough on this? // anything to push their own research agenda and they're MDA so they can do whatever they want right?// When they are supposed to lead us... lol//more important to get useless publications for promotion // ...or they actually want to make things better. but sure let's burn it all down that'll help // I don't care if it's useless, I def used Emma Holliday's vids and slideshows during M3, I'm happy to give 5min of my time back, also "aren't we had enough of this" what is this ESL garbage i'm reading // It only means 5 minutes of your life is more useless than garbage, just like the survey // </t>
  </si>
  <si>
    <t>Dont feed the troll....x2//Why you think it is a troll? Why you think the stupid survey worth applicants 5*120 minutes when you know it is useless and only leads to garbage publications x 4// Yeah just like most of other survey publications in Rad Onc // see? trolls hate it when you don't feed them</t>
  </si>
  <si>
    <r>
      <t>So the trolls in ranting endlessly about jobs for 5 years have succeeded in 1) killing interest in the field, making radonc the least competitive specialty in medicine, and 2) done absolutely nothing to address the job problem, leaving it to the non-anonymous people on Twitter from programs they rant and rave about as being "evil" to actually start addressing the problem. Do I have this right?//what's the alternative?  lie to students, attract the best and brightest which leads to more residency overexpansion? until residency spots are drastically cut, this will continue. so sad to see the decline of rad onc happen so fast.// you are the cause of the decline. //You are correct that SDN has been ranting/raving for 5 years about declining jobs. Now, after 5 years, ASTRO, several PDs, and others acknowledge there are declining jobs. So the common factor regarding declining applications are declining jobs. Medical student applicants have learned about declining jobs. Who did they learn this from? From SDN and from rad oncs in real life. The difference is, now more and more flesh and blood rad oncs are quitely telling applying students about the job market. Think about it, if as you contend, SDN has been doing this for 5 years, why have applications dropped starting 3 years ago? Because real life rad oncs are now seeing the decling jobs, quitely steering applicants away to protect them. Again, this is quiet (there is no online evidence), SDN is doing the same thing, but really freakin loudly (and started doing it a few years earlier) // junior attending: I love how some people think SDN can ruin an entire specialty. Maybe they can try Ortho or derm next!// haha what a joke. having less jobs and jobs that are crappy are the cause of the decline...not SDN.</t>
    </r>
    <r>
      <rPr>
        <rFont val="Arial"/>
        <b/>
      </rPr>
      <t>x4</t>
    </r>
    <r>
      <rPr>
        <rFont val="Arial"/>
      </rPr>
      <t xml:space="preserve"> // the specialty hasn't declined. Application numbers has. // agreed, SDN did not create the problem, just points to it existing and brings awareness. Med students are intelligent adults capable of making a decision on their future and the risks/benefits of a given specialty. Many still see opportunity in rad onc and many who may have been interested see the risk as being too high. Any field changing is a slow turning ship. Job concerns are not a sudden epiphany this year or last year or 3 years ago. X2 The rad onc glory days ended a while back. // the most worrying thing here is how people are going to be so distracted by their ability to define themselves by the prestige of their specialty choice, they won't be able to expand the field and improve upon it//What do you mean? I feel like thats been happening for years// previously they preened about being great because they matched radonc, now they're pissed they can't do that anymore and being a relatively undifferentiated radonc who was stellar 5 years ago isn't great for the job market conversation. lots of salt wherein people from less competitive programs feel they could have matched better if they were applying today. etc etc</t>
    </r>
  </si>
  <si>
    <t>Just go to the Discord. Troll-less environment there. There is very little truth to the rumors the troll is filling the spreadsheet with. This is just an unmoderated version of SDN now. // it was pretty easy to figure out who the troll is too. sad they keep going//Definitely.  I also obtained a subpeona to serve to Google, got the IP, asked the FBI to trace the IP, asked top cybersecurity firm CrowdStrike to parse through the list of 4 users who regularly used that IP and then correlated that name with known rad oncs.  I too, found it easy to figure out who the troll is. Lol, are you a joke?//Love the censorship. Please go to discord, this spreadsheet will endure. So much past information and comments that will be lost. We want free speech//I hate that the reason for going to Discord, which wil fail by the way, is basically for censorship.  And probably tracking as well to ensure people sign up with emails that someone can track.  Very sad how cancel culture has infected people./Trump and parler arguements now being used here. Cool.//curious, what are you guys who run the discord going to do with the emails people sign up with? sell to marketers? to varian? i think the discord mod duties should be available to anyone//That doesn't make much sense... Discord account is by the company. People that run a discord channel do not have access to it...Another thing you guys keep going on about is censorship... Anyone can delete things on here they don't like. That cannot be done on discord. Once it's posted then that's it. No random person or program or resident or attending can remove your comment.  Why make comments about things that you don't know about?  // lol you don't need to do any of that. The trolls use very similar language here as they do on SDN (where they are similarly censored), and reveal more than enough there to figure out who they are. Like word-for-word identical phrasing. also pretty clear 3-4 of the comments in this are by the same troll railing on about how they're being "censored" for their hate speech against, well, everyone. Shameful. also, you don't need an email to sign up to Discord. WTF are you on about? // lol if you actually had the IP you'd be able to ID them instantly. Not a ton of radoncs at any given IP address. this guy knows nothing about cybersecurity. inb4 a rant about shared IPs//I just want people's discord accounts so I can track people and sell that info for $$ because being a rad onc won't make enough money to support a family// ...again, you don't need an email to signup. Reading comprehension much?//duuurrrrr....discord account names so i can sell to pharm reps duuurrrrr// don't feed the trolls</t>
  </si>
  <si>
    <t>Downgraded my expectations...we should at least be able to be decent...right...// Leaving the spreadsheet for good...//Hoping to have a better environment for applicants next year...  // building a new discussion engine on the Discord, which will include a bit more moderation than what we find here (and, at the very least, will let us see when there's a single vacuous troll crapping on everything for no reason)</t>
  </si>
  <si>
    <t xml:space="preserve">did the ASTRO president's program at west virignia SOAP anyone? I've been trying to find out but can't. I am really hoping her program did not SOAP...//I sincerely hope they did not, mostly for that poor applicant's sake. The bad actors are going to absolutely destroy that person even though it should be the ASTRO president we should be going after. RIP west virginia residents// I am sure most programs soaped. Makes me super sad, was really hoping things would turn around. :( // it really makes no difference whatsoever to job prospects in 5 years. </t>
  </si>
  <si>
    <t>Someone deleted program list from the SOAP list, wtf// it's comical!//Absolutely disugsting.  It will be restored by the admin I'm sure.  Makes all those programs look weak.// Troll deleting all the posts against the troll, too. Took one person to turn the spreasheet into a cesspool</t>
  </si>
  <si>
    <t>Took a nap and came back to this....is it worth restoring? // someone added michigan before it got deleted, dunno if that's real// would add it back and lock it if possible//Michigan...Minnesota potatoe potato...JOKE....Anyway I fixed it</t>
  </si>
  <si>
    <t xml:space="preserve">The tremendous efforts of those who care about the field (current residents, new attendings) had made a great impact in stopping SOAP of the majority of vacant spots.The best welcoming message for class of 2026.  // what are you talking about ?? 'Most of the spots were soaped -at least 80% , that has literally no impact, class of 2026 will still be jobless/ if you soaped from another specialty please so a rotation and make sure you are really interested so much that you enjoy doing rad onc as a hobby and don't need a salary // OP here, I was making the statement based on the SOAP list//ok just fyi the list is not accurate , most spots filled </t>
  </si>
  <si>
    <t xml:space="preserve">It should be patently obvious by now that 1) the obsession with tiers and rank means very little, and 2) it can be weaponized to shit on applicants for pretty much no reason. To the ACTUAL applicants here: congratulations and welcome to the field. You're one of us now. To the 2~3 foamy-mouthed haters, don't you have something better to do than fluff the tier discussion and try to drive people away? Even if your efforts were successful, they only serve to harm the field as a whole. //Can you explain why tiers/ranks mean very little? I actually had the opposite take from the decline of the field. I think there is now more empahsis on tiers/ranking. Thank you.// Easy example is how the attendings many are holding up on Twitter and SDN went to what people here would call "garbage" programs. Many residents/attendings from the IMRT area crushed med school and then chilled in residency (drop in pubs by MD/PhDs, etc., is well documented). If the only real thing to your name is the name on your shirt, of course tiers matter. Doing well at a midrange or even "bad" program and establishing yourself/your niche/network opens doors. Most people haven't been doing this and starting to try to meet the field as a PGY-5 doesn't go over well. In a grand sense, rankings help -- the granularity as to what is top 5, 10, 15, etc., or "elite vs excellent vs good vs..." is a gigantic waste of time, and is pushed by those who are trying to fluff their ego.// you sound like someone who graduated from oklahoma, tennessee, columbia or UCI. in short, a horrible program and you should be ashamed of yourself.// At a top program bud, nobody at a top program thinks remotely like you do, nor do they get on here to tear people down. GTFO. &lt;thank you OP for being normal. everyone i talked to at top programs seems to feel the same way you do// what top program? definitely not big 3//yes, the big 3. literally talked to residents at HROP who felt this way </t>
  </si>
  <si>
    <t xml:space="preserve">&lt;&lt;what the first gal/guy said. // As usual the truth is probably somewhere in the middle, no? Tiers matter, but being from Penn or Stanford or Mayo compared to HROP or MSK matters substantially less than what you do in residency, the network you build, and how you set yourself apart. If you're at Kentucky, definitely a huge concern. But I know many applicants this cycle who interviewed at the Big 3 and did not rank them first for location/personal reasons (but they had other good options in geographically desirable areas). //I dunno. one academic place thats good hired a UK grad a couple of years ago // I interviewed at multiple "top tier" and ranked all but one low because of QOL, I thrive better in a smaller program, and location (for family reasons)... at the end of the day my family is what's most important to me and I know I'll thrive best professionally in a more intimate program environment that values my QOL where I can also balance family commitments reasonably well. At the end of the day a lot of how one prioritizes 'prestige/name' just boils down to maturity and life experience. Not making a generalization here as this doesn't apply to everybody, but most I've met who had a life or previous career before med school/rad onc/etc. are really down to earth and have their priorities straight... whereas most people who have literally never experienced a life outside of school make it really obvious by this weird, horny obsession with pride, names, and numbers. Trust me. There is WAY more to life than your ego.//Yep...its just a race to death people...might as well choose whats best for YOU/ yep. I know 3 applicants this year who interviewed at the big 3 and every other top program who did not rank the big 3 first. All ended up at solid programs because they prioritized job placement and family life. </t>
  </si>
  <si>
    <r>
      <rPr>
        <rFont val="Arial"/>
      </rPr>
      <t xml:space="preserve">to follow up on the discussion below, where/how can the field innovate (broaden indications for metastatic disease maybe?). We need other cancer docs to send us patients for treatment. It seems we need RCTs to really prove that RT is better than the surgical/chemo options that other docs are able to offer patients themselves. Is that really realistic? Are there cancers where there's a potential opportunity for RT to be proven better than another treatment option?// Finding new indications would be great. Precision radiation therapy is my personal favorite. // what is that? do you mean image-guided RT? // Out of the top 10 most common cancers (skin, breast, lung, prostate, colon, bladder, NHL, endometrial, RCC, pancreas), RCC has potential for SBRT but not often done. // Pancreas and SBRT? Precision radiation therapy I am referring to is using tumor genomics as opposed to image based precision therapy. </t>
    </r>
    <r>
      <rPr>
        <rFont val="Arial"/>
        <color rgb="FF1155CC"/>
        <u/>
      </rPr>
      <t>https://www.ncbi.nlm.nih.gov/pmc/articles/PMC6499377/</t>
    </r>
    <r>
      <rPr>
        <rFont val="Arial"/>
      </rPr>
      <t xml:space="preserve"> // Pancreas and SBRT unlikely to be adopted with the recent Alliance trial findings // need to expand beyond photon. our toolkit contains a hammer and that's it.// Whats left...Gluons? // ...I hope you're not serious// You don't like Gluons?</t>
    </r>
  </si>
  <si>
    <t>ironically, that article on precision RT mostly involves avoiding RT (adjuvant) or using less RT (HPV), and the potential for using more RT (with IO) is the most speculative, least evidence-based part of the article// Hmm how did you reach this conclusion?</t>
  </si>
  <si>
    <t>At the end of the day there are too many residency spots. The only solution is to cut down about 25% of spots. How that happens is unknown, because our leadership isn't very good. Once spots are cut down, there should be an emphasis on inclusion, whether it's IMGs, DOs, US MDs, etc. Just take the best/most dedicated applicants. However, our leadership shoulnd't spin our current situation into saying that diversity matters now because there has been a decline in US MDs applying. That's just wrong. The simple solution is to cut spots to about 140 and STILL embrace diversity. It's an easy fix but wont happen cuz of our leadership. Thoughts?//You keep referring to "leaders" who are these leaders exactly that can Force others to do something? // The leaders are PDs and Chairmen who control residency positions. For example, the ASTRO president is a "leader" and decided to create a new residency but didn't fill.// That's the issue, every program looks out for their best interest. Sure the big programs can loose 1 spot and they will be fine but if smaller programs go from 2 to 1 it will affect the education of the 1 resident. The programs with 1 do not want to close down. When these programs close it might also affect the jobs of others we don't think about. I feel like the leaders have to try to convince other smaller programs to basically suicide... It's a hard sell// Yeah, it affects the jobs of faculty, chairmen, and PDs who rely on residents to write notes and contour normals. Also, rad onc is an apprenticeship model, 1 on 1 with the attending. 1 resident per class will not affect the education very much. An alternative would be to alternate class sizes, ie: 2-1-2-1, 3-2-3-2. There are many simple solutions.// I think it's hard for us to see the complete picture from sidelines and are being Monday morning quarterback. At my home institution dosimetry handles normals. A PA can write notes for cheap-ish. Let say a department cuts resident by 50% and the residents do the grunt work... Then need NP or PA to replace? If the program closes what happens to the support staff for the residents? There are problems that I probably can't even conceive. Does there need to be a reduction? HELL YES. But I am not going to arrogantly say it's a simple solution. I don't think it will even completely fix the field... It basically a stop gap measure. The field needs to innovate. I wish they were more transparent but let's face it some people don't like being wrong  // how is it a problem to cut support staff that are no longer needed after residents leave? That seems like it would save the department money// Cause they are humans with family too...? I am not saying its not possible. Just stating that there is a lot of bystander effect... Its easy for some people but it would take alot for me to abruptly do that to someone. Thats why I plan to never rise to that level of responsibility lol // wait, are you saying we should maintain high numbers of resident spots to provide jobs for support staff? Normally support staff like program coordinators can move around between different roles/departments without a problem// I am not saying we should maintain high residence just to provide for support staff...Trying to point out that things are not simple that directors cant just flip a switch and cut program. They should def do it...but its going to take convincing to make someone do something they dont want to do</t>
  </si>
  <si>
    <t>PA's cost more money than a resident and requires some onboard, they also have normal working hours and do not take call unles you pay them a lot more. Case in point that neurosurgery program that closed and had to hire triple the number of PAs to compensate.//Yep, that might bring another issue...if these departments get more NP or PA will they be able to hire new docs?</t>
  </si>
  <si>
    <t xml:space="preserve">All this energy has really messed up match day for me.. I matched at a top program, should be happy, but now feel like I am doomed. I'm sure the truth is in the middle somewhere - field needs to contract, many won't get good jobs, but many also will, but now I feel so little joy and like i shouldve done somethign else even though i love RO as a field. anyone else? // nah, radiation oncology &gt;&gt;&gt; all other specialties // Who cares about the job market, its the best specialty anyway// This is what I fear might affect radonc for a while in the future. I applied because I like the field, could have done any other speciality, and like the residents at my home institution. If I knew Radonc has such a high percentage of jerks I would not have done it. Location and job are important but for ME enjoying being around my coworkers every day is Very important. // To the OP, I am going to an "elite" program, I fortunately do not share your regrets or concerns, I think I will find a job and I will be happy partly because I cannot see myself doing anything else. Also all areas of medicine have jerks, that's just medicine. If you were to have matched into a competitive surgical-subspecialty, guess what, there would have a been a lot of jerks. </t>
  </si>
  <si>
    <t xml:space="preserve">&lt;&lt;&lt;also sucks bc i was a "top" med student, chose RO bc feels like a good fit but now people are just shitting on applicants and i feel like i should've done something else even tough feels like the right field from a fit standpoint // It is a crappy feeling... But try not to let these "Residents" or "Attending" get to you. Remember a lot of people with the gunner mentality went into radonc previously... So unfortunately we will be dealing with them in the future. // this is all pretty sus, esp. to the right.  The trolls are organized to decrease the number of people coming in. Noise during interview season, a ton of noise during SOAP, and now noise that people who matched should quit and go elsewhere. Grain of salt, friends. // I don't mean to undermine how you feel, but you are regretting your whole choice of specialty because of a handful of assholes/ trolls on an anonymous spreadsheet? Their behavior towards applicants who matched at less presitigious programs is egregious. When you make it in this field do not tolerate that behavior. </t>
  </si>
  <si>
    <t xml:space="preserve">i matched radonc last year, and realizing the field was really not going to right the course after attending astro 2020, decided to switch. my intern year was at an academic med center, yet I was lucky to not be scutted out and was able to excel and impress a lot of attendings with hard work, good decision making etc and so got an nrmp waiver from radonc and was able to apply again into the match. It was rough and was awful as a late applicant as many programs turned me away for being late/prelim, but I matched radiology at a great program in a great location, where the grads, based on talking to people as I made a rank list were competitive for great jobs. Had it not worked out I wouldve stayed with these attendings and figured out a research year and apply on time. It was better than fearfully watching the way radonc moved// Thats great! I am happy you made the switch and you found something else you are happy with. That might be a possibility for people that can see themselves doing something else. For me personally it was Radonc or going to Industry for research....I am NOT trying to tell people that match to quit. I am telling the Residents/attendings that hate it so much to quit...//OP here, if residents and attendings hate the job market and future prospects so much they should try to find something else they are interested in and has abetter market. maybe radonc programs could help them find their way into a new field, maybe those attendings and residents can post on ways to help people find other fields rather than just reporting the prospects of radonc. </t>
  </si>
  <si>
    <t>shaming individual applicants is ridiculous. on the other hand, who were the BEST applicants this year and where did they go? i know there are some attendings/interviewers creeping on here &gt;&gt; I think John Smith was really good &gt;&gt; agreed, he was so good // yea, he was a nice guy// I think the best went to place that's best for them...//Most of the stellar applicants went to HROP which is no surprise. This is usually true almost every year that I have interviewed for the past number of years.// yea, its true in my experience of interviewing for the past 15 years/anywhere else?/See above answer. I agreed, this year really showed the holes in our applicant quality. The top applicants almost all matched at HROP this year.// I've been interviewed for almost a decade. HROP has always matched the best applicants. It was less obvious during the peak of applicant quality (say 5 years ago roughly). This year was very telling as there were not as many stellar candidates. But almost all matched at HROP this year. No surprise to me, Harvard is Harvard. // Yes, some of the very top applicants matched to HROP (which is true every year), but there are exceptional applicants who matched to other top programs. // MSK and MDA obviously also matched some exceptional applicants//Definitely but if you are also an attending who interviewed this year and past years, HROP almost always matches the very top applicants without fail year after year. There are obviously exceptions every year. //Congratulations to all. This is my first time seeing this spreadsheet and can't imagine this existing when I applied - overall think it is a positive even though there are obviously a few bad actors around. Be proud of where you are going, work hard, and be a good person.// Hmm sentence structure/word choices feel soo familiar...Thank you for bringing some positivity to this sheet.</t>
  </si>
  <si>
    <t>curious to see this lol, who is the "stellar" applicant referenced below? //below where?//Just read you will find it//reading is hard/they said there's one at stanford. // not sure why this person decided to post to themselves over and over about HROP. It's not worth obsessing over. // Who gives a flying fuck?</t>
  </si>
  <si>
    <t>Does anyone (ASTRO) have any authority to actually make programs down-size or close? Or is it literally only up to the residency program to have moral standards despite it making things more difficult for them. //I think it's up to the programs and the ACGME... Unless ASTRO puts a law that everyone sacrifices 1 spot or they can't be part of ASTRO lol/they should do that then! lol/what can ACGME do?// Maybe accreditation warnings based on those great "Anonymous" reports that get filled out</t>
  </si>
  <si>
    <t>Looks like the SDN person who was shaming individuals who matched into rad onc was a dosimetrist.  What the actual fuck.  Is it that bad that dosimetrists are now making fun of us??// How do you know? Also I don't think someones job places a limit on who they can make fun of... //not OP but looks like on SDN, the person's account who posted the bad stuff about individual students was someone who identified themselves as a dosimetrist in prior posts. it's just sad. i can see how dosimetrists looking at the field today could be salty...they might be thinking they could be rad oncs if the quality is "so low." // If a dosimetrist is saying that, then that's really awful. Question to ask them - can a physician and physicist do the job of a dosimetrist? Yes. Can a dosimetrist do the job of either a physician or physicist? No. They are the most replaceable. // I mean with the proper training they can... This is not something instilled in us when we are conceived.... Unless there is a Physics or Physician gene set I am not aware of... // Yea, if my aunt had wheels she would a bicycle, if the dosimetrist went to med school and then residency he could be a rad onc. If he's so salty he should go and apply to med school. // Hmm never heard "if my aunt had wheels she would be a bicycle" before. I like it..an Auntcycle</t>
  </si>
  <si>
    <t>Do you guys think our field can recover to the glory days of attracting the best applicants or are we on the path to pathology?  Looking for honest opinions here.//IF we are smart about it then hopefully can continue to attract applicants Passionate about Radonc. So far going for just the metric of the "best" has not really done much for Radonc. One of the things I am concerned about is publicity(not exposure). Everything on the internet has a very long shelf life. If by miracle things have gotten better in 10 years and a great, passionate applicant looks up radonc on Google what they find might send them running. So there might be some marketing needed in the future//I feel like med students are much more savvy these days. If we dropped to 50 spots for example next year, I bet we would immediately go back to being the most competitive. Look at psych. 10 years ago, they couldn't get a top grad into the Harvard program. Now, it is becoming one of the most competitive fields...psych of all things. We can do it but need a drastic reduction in spots ASAP.//the reason it's gone downhill is because of fear of job security. The awesome parts of the job - fulfillment, technology, life balance are still there. If we decrease residency spots to account for market correction, then yes, no reason why people shouldn't choose rad onc over derm.// There are definitely reasons why some would choose  Derm over Radonc...I could never see myself as a dermatologist but there are people that really like the feel of popping a cyst or a giant pimple(I know they do other things).//i think one thing derm worries about is the rise of midlevels in pp, pp derm can just supervise a bunch of midlevels and make bank instead of creating more derm jobs// It feels like the midlevels thing is coming up in almost every speciality thats going to take all physicians as a whole to find a solution to... hopefully Derm doesnt also go the way of EM. Maybe their leaders will look past the dollars and think of future trainees LOL//well they've been doing a better job than us// Derm or EM? Basically feels like all other speciality leadership are better than ours but grass is always greener// EM sucks, rad onc &gt;&gt;&gt; EM// Why are you preaching to the choir? Most of us are here because we couldn't see anything better than radonc</t>
  </si>
  <si>
    <t>radiology was able to turn things around, hopefully we could too//But in radiology, doing TWO fellowships in now the norm! that is not great at all, and I think the residency is already 5 years long???// How long are their fellowships? 1 year? 7 years of training. Is that further training helpful?//I think 1 year fellowships are norm except for IR? But I think the two fellowships is true but one of them they are usually able to do during residency I think, as long as it is not IR. Can someone correct me or confirm if this is true? Regardless, fellowships are definitely the norm in radiology and we don't want that// radiology sucks, radiation onc #1// at least rads can find jobs + 400-500k salary in any city. //LOL I am not so sure where you are getting that information from? Radiology has a very volatile market... See Covid. They did go through something similar to what radonc is going through now a couple of years ago but its in the upswing now// radiology is working more hours and long shifts to get that extra 100k FYI, really not that different when u compare the amount of work/effort per dollar earned, but nice to have the opportunity, their rates got cut 11% last yr, radonc 6% // radoncs make 300/hr, radiology only make 100/hr, sucks to be a radiologist // Rad onc does make more per hour than radiology but in the last line you're comparing PP rad onc (300/hour) to academic radiology (~100/hour)...not fair</t>
  </si>
  <si>
    <t>We didn't get the best applicants the past decade. Innovation within the field plummeted. We got a ton of people with great scores interested in high pay and great lifestyle. We were essentially a smaller techier version of derm, only we killed our basic sciences 15-20 years ago and don't have the academic component for growth.</t>
  </si>
  <si>
    <t>To all those who matched, I see a lot of those on the match result list say they didn't do an RO rotation. My school also doesn't have a home rotation and I'm hoping this year I'll still be able to do at least an away. Do you think it hurt your application? How'd you overcome it from an LOR/etc standpoint? thanks //this year was a tricky year due to covid, so programs understood why people couldn't do aways. There were some options of doing virtual aways which might still be an option for the upcoming year if covid situations dont improve. I am hoping that situations will better so that you can do in-person away rotations. // Thank you</t>
  </si>
  <si>
    <r>
      <rPr>
        <rFont val="Arial"/>
      </rPr>
      <t xml:space="preserve">I was posting the match results. Who TF the deleting it? Not cool // 104 MDs applied, 101 matched, 188 spots total, 150 total filled before SOAP (I'm assuming anyone who applied to pgy-1 also applied to pgy-2), 10 of 11 DOs matched as well // to all the DOs, congrats...don't use Paul Wallner as a role model...thank you// </t>
    </r>
    <r>
      <rPr>
        <rFont val="Arial"/>
        <b/>
      </rPr>
      <t xml:space="preserve">OMG so glad didn't match into stanford// Here we go again... We are all happy for you too//im sure standford is glad they didnt match you either//your attitude to DOs is pathetic// Stanford got 1 stellar applicant and rest were middle tier.  All this talk really did have an effect. // </t>
    </r>
    <r>
      <rPr>
        <rFont val="Arial"/>
      </rPr>
      <t>How exactly are people coming to these conclusions about people they probably dont know....?// Because I am attending who interviewed this year and it is interesting to see where some of the best applicants went and didn't go.// I see...well IF you are an attending and had access to the apps/interviewed I guess you are at a better position to categorize people. Anyway negative publicity works...no surprise there. Its hard to conclude that the results of the Match are due to the talk on here though. //I saw every stanford person at interviews at all the top programs including the big 3, but sure trash them//*Takes a look at self* Nope definitely not trash, just a normal human that genuine and gives it my all// Agree. Only one applicant is a super star. The rest will struggle to survive / seems like a harsh dichotomy. Rest seem like capable strong residents if not "superstars." // think I know who you're talking about, think they may have had ties // it's too bad, Stanford is going to destroy those residents/ the Stanford hate here is hilarious. The past few years residents have been super happy. Literally no worse than any top program and def much happier and healthier than MSK environment. I did an away there (ended up elsewhere) and had literally only good vibes and kind people. I find it bizarre people focused on them this year. // And they matched some pretty nice solid applicants/</t>
    </r>
  </si>
  <si>
    <t>Is Loyola an okay place?//low tier//if you matched into Loyola, i hope you don't want to go to a super desirable area. //Do not be discouraged by the comments here, a big part of landing a job after residency is how hard you work and network during your training not the name on the door//why does anybody ask advise here? youre going to get answers from a lot of people who have no interest in being genuinely helpfu.// Network?  As a private practice attending in a very desirable coastal area, do not contact people before PGY4.  It looks desparate and how are we going to know our hiring needs 2-3 years in advance?  Do not take this networking thing too seriously, you could really turn off potential employers.//</t>
  </si>
  <si>
    <t>low tier. not even top 2 in chicago lol and chicago has at best, mid tier programs// i'd say lower tier.//Ignore this. Loyola is a great place with very knowledgable faculty and beautiful facilities. You'll have a fantastic experience. Congrats!x2 // Uchicago and northwestern are both well-regarded programs, Uchicago may also even be "elite"  /// UChicago is elite, Northwestern is Midtier (as is Iowa below), the rest of Chicago is low tierx2// agree, Loyola is low tier// Loyola is prob still better than Rush which is terrible so you have that going for you//Loyola is an excellent place. I am a graduate of Loyola's radiation oncology residency program, and I received great training from some of the best in the field.  Following residency I landed a job in a location that I WANTED to be in.  And I completely agree that getting a job after residency has more to do with your work ethic, compatibility, and networking than the name of the institution from which you graduated.  Furthermore, I would definitely take most of the comments on this discussion board with a grain of salt.</t>
  </si>
  <si>
    <t>How is Iowa in terms of reputation?</t>
  </si>
  <si>
    <t>Mid-tier, probably upper tier if it was in an actual city // agree with mid tier.//being "upper tier" because something is in a city is not a thing.</t>
  </si>
  <si>
    <r>
      <rPr>
        <rFont val="Arial"/>
        <b/>
      </rPr>
      <t>F** I matched to a "low-tier" program in the Northeast. From the West Coast and hoping to go back out West after residency... either CA, OR, WA, NV, AZ, CO, TX major metro areas. Do I still have hope???</t>
    </r>
    <r>
      <rPr>
        <rFont val="Arial"/>
        <b val="0"/>
      </rPr>
      <t xml:space="preserve">//can you name several programs also in the NE of the same tier so we can get a sense of how bad it is? right now, doesn't sound great. see posts about best private practices out west selectively offering to top tier grads only and then when those two didn't accept, those practices decided not to hire//if you are talking SUNY/Stony Brook/North Shore LIJ/Dartmouth/Tufts level of lowness, yeah, you won't be seriously considered at any of the good places anywhere, let alone out west.  //You’ll be able to find a job somewhere but it won’t be great, you’ll have low negotiating power. Best thing is to get a job somewhere you can tolerate living with hopefully decent pay and then move laterally to a position out west probably within 4-6 years// Lateral moves are actually pretty tough to pull off. Not to many people changing institutions these days // </t>
    </r>
    <r>
      <rPr>
        <rFont val="Arial"/>
        <b/>
      </rPr>
      <t>OP here - I'm told it's a good clinical program but not the best training culture. I really want to make it back out West, preferably private practice</t>
    </r>
    <r>
      <rPr>
        <rFont val="Arial"/>
        <b val="0"/>
      </rPr>
      <t xml:space="preserve">//Ok, based on your description, I sincerely hope it is not Thomas Jefferson. For elite pp on the coasts, coming from an elite training program is very helpful. I hope your future chair can make "real" calls for you when the time comes. Good luck// </t>
    </r>
    <r>
      <rPr>
        <rFont val="Arial"/>
        <b/>
      </rPr>
      <t>No, thankfully I didn't just match to TJ, but would probably describe mine as similar tier to TJ for the person who asked above. is there really like no chance I'll find a job in cities like DFW, Denver, PHX, Vegas, etc. (let alone LA or SF)? sorry freaking out a bit</t>
    </r>
    <r>
      <rPr>
        <rFont val="Arial"/>
        <b val="0"/>
      </rPr>
      <t xml:space="preserve">// If you really didn't want to match there, you shouldn't have ranked the program, especially if you have any geographic expectations for a job (and if you do, you shouldn't hve matched radonc in 2021). I'm sorry you're stressed, this is a stressful week for a lot of people. But many folks would have happily taken your spot. Work hard in residency, network early, and you'll find a job where you're happy someday // Current PGY 5 at a mid-tier NE program. Would consider doing an away rotation in your region of interest when the time comes to give yourself a leg up. A graduating resident at our program did that a few years ago and managed to land a position in California. There are lots of areas in the SW that are a bit less desirable but SoCal and cities like Denver have always been competitive. // </t>
    </r>
    <r>
      <rPr>
        <rFont val="Arial"/>
        <b/>
      </rPr>
      <t>ok thanks... good to know there's not no chance at least. I'd be fine with a metro area in the Southwest</t>
    </r>
    <r>
      <rPr>
        <rFont val="Arial"/>
        <b val="0"/>
      </rPr>
      <t>// Depends on what you mean by "metro area" - any area with &gt; 1 mill metro pop is already saturated// To the OP, if this was 5-10 years ago, yes it'd be possible. Today, PGY5s won't be able to pull that off. In 5 years, when you graduate, it will be even more challenging. Reputation and geogaphy of program are the two biggest factors in finding a job and where you find a job x2// To the OP, good luck.  Probably best to get to an academic position in one of those areas and then try to transition to a good PP. //</t>
    </r>
  </si>
  <si>
    <r>
      <rPr>
        <rFont val="Arial"/>
        <sz val="8.0"/>
      </rPr>
      <t xml:space="preserve">Most west coast practices (including mine) are very selective for either top tier programs, or geographically close programs (we have grads from Kaiser and MDACC)//Very much agreed. Elite private practices on both coasts especially are extremely selective. Your best bet is an academic job as most jobs are "academic" now and they have more slack to hire. Best of luck.// If this was 5-10 years, ago it'd be feasible to find a job on the west coast coming from a low tier east coast program. Right now, it's nearly impossible. In 5 years, it'll be unheard of to be able to pull that off. This is a result of too many residents and not enough "desireable" jobs.  // West coast recent grad----- beg to go to Kaiser LA or UC Irvine if you want any hope.  Your chances to get back west are slim to none.  Sorry, but that is just the honest truth.  // </t>
    </r>
    <r>
      <rPr>
        <rFont val="Arial"/>
        <b/>
        <sz val="8.0"/>
      </rPr>
      <t xml:space="preserve">wait, do you mean transfer residency spots? or just reach out to Kaiser, UCI for jobs?// </t>
    </r>
    <r>
      <rPr>
        <rFont val="Arial"/>
        <sz val="8.0"/>
      </rPr>
      <t xml:space="preserve">There were grads at legit CA residencies and other top 10-15 non-CA programs this year who couldn't find jobs on the west coast. Chances are low for you but anything is possible // pgy5 here. kaiser/UCI &gt; top 10-15 non-CA programs for finding a job in cali and it's not that close. this is something that med students with their focus on reputation don't understand.//Not necessarily true.  Attending in a CA private practice here.  The offers we made were to 2 grads from one of the top programs and was on the east coast.  We ended up not hiring this year as both offers were turned down and we weren't that excited by the rest of the candidates.  The offers we made were to probably the top two grads in the country based on their CVs and incredible recommendations from anyone we could talk to about them.  Geography of program matters but to say that UCI or Kaiser is better than a place like HROP is absurd and outright misleading.// Transfer.// Hmmm did you read the places the poster is interested in? They did not just say CA... </t>
    </r>
    <r>
      <rPr>
        <rFont val="Arial"/>
        <b/>
        <sz val="8.0"/>
      </rPr>
      <t xml:space="preserve">OR, WA, NV, AZ, CO, TX. </t>
    </r>
    <r>
      <rPr>
        <rFont val="Arial"/>
        <sz val="8.0"/>
      </rPr>
      <t>There is some variety.....Maybe it will not be at the greatest private practice program but there is still a possibility. Nothing is guaranteed.//people in decent west coast programs have switched to stuff like peds in the past cus they knew they wouldn't find a job in LA...also luck is a huge factor//Again this person didn't specify only CA or LA...they gave a list of states...//A different attending here, not in PP.  I believe what the PP attending was saying was that in this market of massive oversupply, just going to a residency in your preferred geographic region is not that important.  It is important to work hard and be a person that other people want to work with.  To the PP attending - it's funny that you mention 2 applicants from the same top program - I think I know which two you are talking about as our department also made very generous offers to them both which they both turned down - we actually tried to co-recruit them as they were good friends.  And I agree, probably the most impressive applicants I've (and our department) has seen in the last decade.  Not sure if those two are the best examples to use since they are such extreme outliers that they essentially could chose any job in the country, but overall, your point is well taken.//</t>
    </r>
    <r>
      <rPr>
        <rFont val="Arial"/>
        <b/>
        <sz val="8.0"/>
      </rPr>
      <t>i really want to know who these two senior residents are. i feel like they have been referred to a few times on this sheet. i keep seeing "two residents from the top/most elite program" being referred to by attendings who i guess interviewed them? i want to reach out and learn their secrets....</t>
    </r>
    <r>
      <rPr>
        <rFont val="Arial"/>
        <sz val="8.0"/>
      </rPr>
      <t>// Contact all the graduating residents from HROP, MSK, MDAAC//Not a bad idea but even at those places, quality of residents can differ within the class. On average, as a group, they are usually all quite high quality. But there is usually at least a couple a year from the big 3 that clearly got into those programs for other reasons that were not based on pure merit. This is all to say, talk to the big 3 graduates, but talk to the best ones if you want to know the secrets.// I say talk to all of them. The others that got in without having the shining app on paper obviously brought something else to the table...Especially if you see where they end up for jobs and thats a place you want to go. Take the good advice and leave the bad.//Re: the elite senior residents, it must be HROP or MSK when I interviewed at MDACC they said only 1 resident was interviewing in CA...not sure where he/she ended up.//Attending in CA private practice who hires....if you want to work in CA especially So Cal, being a graduate of UCLA, UCI, Loma Linda, etc. trumps top 3 by a country mile. We've hired several recently and all were local grads. Didn't even open the cold call emails from top 3 program residents we received. Not a hater, just being real.//medical studen here. why the bias locally? you just know the attendings at those programs?//Yeah, that plays a big role...people you know and trust can vouch for them. Cali is so competitive esp in private practive that you don't want to take a chance on an unknown commodity. Plus, most referring docs attended local schools and there's sort of an unspoken kinship when they meet our guys. The other issue in Cali is there is a huge number of part timers who just rotate around to different practices. One center really never gets so busy that you need to bring on someone full time because these guys are just lying in wait.//with the number of CA "PP attendings" posting on here we most almost have the whole state on board. Probably a UCI resident posting lol. In what world does anyone hire a UCI grad (program that has barely escaped being shut down with mulitple probations) over HROP/MSK/MDA...// exactly lol. i believe the other CA PP attendings over the UCI resident hahaha.//Keep dreaming...you'll never sniff a job in So Cal PP. Local connections are #1...and yeah UC Irvine does suck major...but those grads still have a better shot landing a job in Cali// based on what? How many of their recent residents have gotten CA jobs? How many local connectons does a small program with insane turnover have? They had multiple residents transfer out of the program as PGY4-5s in the past. Stop shilling for your program.//Dude...UCI sucks. Not shilling for them sheesh. (Nobody is saying UCI is landing all the So Cal jobs, but their docs do/did rotate through multiple sites with roundabout connections to the bigger PP guys). California grads in general, though, are landing most of the local spots. Far more grads from local programs getting jobs there than anyone from the top 3. I challenge you to look at all the PP in So Cal, and you'll find very few top 3 if any in PP. Guys coming from top 10 or whatever have almost no chance in Cali PP. Slightly better chance in academics, but even then most programs have been staffing their satellites with their own grads. This isn't big news to anyone who works in the area. Not sure why people up in arms about this reality. It's a testament to how screwed up the field is that these jobs are so scarce. // Not the OP you were talking with but I think this is a fair point also confounded by the number of residents who self selecting for CA programs who want to stay or who have connections to the area. There are several groups in CA that are HROP feeders too for example.//Exactly, people in CA programs prob want to be in CA. Many of the residents from the big 3 probably don't even consider CA seriously due to no family ties and super high COL/taxes. Stop being dense.//Also many of the CA jobs are not that desirable. Pay is lower for the same RVUs and have to hustle harder. Academic institutions pay pretty low as well, just google salaries of attendings at UC schools. It is shockingly low.//</t>
    </r>
  </si>
  <si>
    <t>Did someone delete the cell here with speculation about who the two "superstar" PGY-5s were? I wanna know haha</t>
  </si>
  <si>
    <t>transfer is the best and really the simple answer to all this text to the left</t>
  </si>
  <si>
    <t>Friendly word of advice: if you SOAPed or matched into a lower tier program, do NOT announce it publicly. People will shame you and I don't want to see that. Just keep your head down and out of the sight of everyone. Twitter, SDN, etc. is on fire and you'll be ridiculed.// might also want to withdraw from that program due to personal issues and reapply somewhere else//genuine question, is withdrawing a real possibility and then trying to get into a better program? // I'm sorry, this just isn't true. First, if you're announcing publically and not on this malignant spreadsheet, anyone replying with ridicule to your EXCITEMENT about your own huge life accomplishment is going to be publically shamed themselves. Second, if you chose to rank a program list is considering "low tier", you chose to take the chance of matching there. You couldn't or didn't want to match elsewhere. You shouldn't be ashamed or embarrased, because YOU made the choice of wanting to go there, and many other people would have been happy to have your spot (from an insider, there were PLENTY of folks trying to soap, even into low-tier programs, and are still cold-contacting programs with open spots trying to get in). Third, you signed a contract when you chose to enter the NRMP match process. If you withdraw prior to actually starting at the program, without explicit permission from the program themselves (and I'm pretty sure from NRMP as well), that is a match violation. That means you cannot enter future matches. Please don't believe this nonsense people are writing here</t>
  </si>
  <si>
    <t>Very much agree to OP to the left, there are many people waiting to shame students so please protect yourselves. If you matched into a low tier program or had to scramble, do not post about it. There are some malcontents waiting to pounce.//The shaming has started!//tPLease stop asking for advice here- its filled with trolls who delight in upsetting others and misreprestation. Maybe they believe it, maybe they get their jollys that way. But we're rife with what's wrong with the internet. Go speal to people.</t>
  </si>
  <si>
    <t>Graduating resident from upper mid tier program here: hope everyone lands somewhere they will be happy- I had no problem finding a great job, but I spent a lot of time networking throughout residency, most of my good offers were the result of that. There were LOTS of lucrative jobs in rural areas. I know some well-trained grads had trouble finding high-paying jobs in the most desirable markets (NE, so-cal), but still ended up with nice gigs. If you know you want to work somewhere, reach out to groups there early. If you make a good impression, they're more likely to time a position for you than for it to randomly happen.// New England is not that most desirable. Better than rural but not super desirable.//Other than Boston for training (specifically HROP, not Tufts LOL), new england is not desirable for many/most people. High COL, cold and not even near great skiiing.//What? what TF is wrong with you</t>
  </si>
  <si>
    <t xml:space="preserve">So whos going to the top 3&gt;?//the only people who will have jobs in 5 years//not true. and saying it doesnt make it true. it merely upsets people whove already made a decision that happens not to jibe with your views. All youve said is you cannot stand to be disagreed with, even anonymously over the internet. Sort of pathetic// ok boomer// </t>
  </si>
  <si>
    <t xml:space="preserve">The validity of the information shared on this document is extremely questionable due to the negativity. Apparently only big "name" (by reputation only) are worth anything, which is NOT true. Well-trained physician come from just about everywhere. Until more objective, neutral feedback is shared, all students should read this document with extreme caution.// People can read and make their own judgements// In response to OP. The majority of the programs in the country provide excellent training. It's the bottom 25% (20 programs) which provide poor training. The issue is that with residency expansion, the name of your program will have more influence as opposed to your clinical skills, which is unfortuanate. Someone trained at MGH will not be better clinically than someone trained at UNC or UF. It's "prestige" that the MGH grad has that will help in the job search.//OP here, sure.  My objection is with poster(s) who indicate there are only a few programs worth matching to.  Places in the fly-over states need radiation oncologist, too - who often come well-trained from more local programs.  Applicants find value in being near family or having a different lifestyle than NYC, Boston, Texas provides and they shouldn't be led to believe they will receive a poor education for somewhere other than those places and a few others.// Really the people that think that way are just immature children. They can't see past their own stupid preconceptions and actually think of others. These are the same types that think if you don't live in Cali or NYC you are in the middle of nowhere... </t>
  </si>
  <si>
    <t>Deleted: "So apparently, the majority of these unfilled places filled through the SOAP? 16/24 programs // was there really any doubt? // why is it out of 24?// I think there are 24-25 programs that went unfilled with around 34 total spots//How are you getting this information? // so disgusting to see so many SOAP spots filled. i guess people need note and contour monkeys!//Hey I find that offensive, I prefer note and contour chimpanzees "</t>
  </si>
  <si>
    <t xml:space="preserve">Has this been confirmed? Where is this info? I know some programs did not SOAP. // I'm just curious who matched where  </t>
  </si>
  <si>
    <t xml:space="preserve">Please stop deleting the comments... I have now restored the SOAP list comments 4 times - I know I have a lot of time since I'm on an easy rotation right now but please//you are such a nice person Admin, thanks for all you do!// thank you admin, you are a GOD! // op here - not admin/owner of this sheet but you are all welcome!// admin is da real mvp. x2// thank you to OP, you are a hero, the one we need but don't deserve!// OP is god I worship.// OP you are the man, thanks for all your work this cycle  </t>
  </si>
  <si>
    <t xml:space="preserve">here's a suggesting to not have a chat sheet next year. it invites the assholes who over run the place. Why we cant have nice things // just use the discord// honestly, conversation is good whether it's on here, twitter, etc. I think it's good to have access to all information and not just create an echochamber. Things did get out of control but only recently after rank lists were in. // Oh noes, the very bad no good residents are talking shit about job market, no jobs in 2026, we should CENSOR them, delete their comments, that will FIX the job market.  It's just one bad apple!//Discord does not mean censorship... Things would be more permanent with discord. Also you would be able to tell if one user is saying things or having a conversation themselves...main downside is that it requires login//not all coversation is good or productive. This places reaches qanon levels of sad. You can usualy identify them with high levels of sarcasm aimed at people who's views they disagree with.//The discord was pretty sad, just not a lot of good discussion. If you want to do it, go for it but most people won't participate//I mean we could highly encourage it.... </t>
  </si>
  <si>
    <t xml:space="preserve">I'm from another specialty that has an active discord (more active than the spreadsheet since it's easier than chatting on a Google sheet and you can easily see who are trolls). The key to an active discord is very simple: keep a permanent discord link at the top of the chat from the beginning and have an applicant who is in charge of moderating it. Not sure how long your discord chat was up, but a suggestion if that wasn't tried already.// It was tried but was not widely adopted.  If we move to discord, we will lose 70% people who participate. // quality versus quantity... Also you just pulled that number out of thin air. That discord channel was originally made for Applicants that want to play games together... It wasn't for radonc chat. I added the link up top when someone asked about the link </t>
  </si>
  <si>
    <t>How to create a relatively anonymous spreadsheet for next year that isn't as easily brigaded and trolled? // discord chat honestly might be better, more instantaneous call outs on trolls and you can see a history of their comments. It helps weed out the trolls // would really consider that. Last year's spreadsheet (PGY-1 here) wasn't nearly this malignant. There needs to be some level of moderation because this has long passed the line of "opinion" vs. "blatantly trying to manipulate the applicant pool" //agree with discord option, but feel like last years was kinda similar with the same trolls// lots of trolling but also lots of truth that hurts but needs to be said // Agreed. Why should we limit the various voices available here?//how would htat limit the various voices? if they want to to speak they can still speak anonymously in discord // there's not a lot of truth here. There's one guy from SDN (who is easily identifiable if you take 5 minutes) spamming the spreadsheet right now. Valuable information could easily be shared in the discord, while also allowing soft moderation to stop someone from spamming the spreadsheet (ie. their anonymous username would show up and you'd realize how much "good info" is coming from the same person). Knowing your source is important. Believing in anonymous rumors and basing your career decisions on that? Terrible idea. // also doesn't limit voices. anyone can sign up for discord and anonymously. just assigns a username to a comment.// people also couldn't delete comments// Why are people so worried about people saying "mean" things. Haha, are you 9 years old? I don't like people trolling but just move on and let's be honest, there is some hot gossip that comes this sheet. Doesn't improve my life to know the gossip but sure is fun and maybe will make me think twice about taking a job with a "sleaze ball" chair. Just move on if you don't like certain comments// you sound like the troll// STOP saying mean things or I'll delete you!!!!// the guy's straight up attacking FMGs, DOs, minorities, whatever. A ton of that vitriol was deleted, but it's a mighty place of privilege you're sitting on to say people should just ignore it.// I didn't see that and obviously that's not good. But censorship is censorship. Also, if I was trolling, I would say something like "are DOs any better than a well trained NP??" There, now I am a troll. Please stop labelling well intentioned anonymous people. I'm just trying to be principled.// moderation of a forum for hatespeech is certainly not the universal evil you're touting it to be // would you two get a room already?&gt; // also it's patently obvious that an interested M3 would see all this hate and walk in the other direction. If you're unwilling to police anything, the field's just going to continue going to shit. where's your line?// Imagine a chair directing faculty and residents to delete really negative, but true, comments about their program. Same idea of censorship. I think personal attacks on specific people (like doxxing) is my line. If people are going to spew hate at DOs for example, that's not great but it's not like we are watching the next Holocaust happen by doing nothing. I guess I just trust the adults, even if some people misbehave. // So you think people will bring up hidden assault allegations about faculty that are true ... but wouldn't reveal that their program is engaging in a concerted effort ot manipulate the spreadsheet? And if I name Joey Smith DO it's a disaster, but if I say all DOs are (some negative BS) that's ok by you? What?// Yeah, I guess I am saying that if you make a generalization, fine. Let people judge it themselves. But don't name specific people on this sheet, unless it's like a Harvey Weinstein situation.// That doesn't sound principled at all. It sounds convenient for you because none of it applies to you.// That is a very true statement. I probably would feel differently if I were a DO. Maybe I wouldn't. Censorship really rubs me the wrong way but I see your point, even if I disagree with the end result (people's comments being deleted sometimes).//Hmm if censorship rubs you the wrong way then you should really like discord because its harder for things to be deleted on there......// Yeah I use it for other things but I like how active this sheet can be. Discord just raises the bar for people to participate. Again, the hot gossip is what I come here for.// Yeah So far I can't find a way to embedd discord into the sheet...need to work on that</t>
  </si>
  <si>
    <t>Annoyed that people saying that people from other specialties who appleid in SOAP to rad onc can be good oncologists, i do not doubt that at all. the issue is it seems market correction is the only thing that is going to happen to reduce spots and thats why people are "urging" not SOAPing // market correction will happen regardless. SOAP is irrelevant in the grand scheme, but allows the big names to place the onus on the smaller programs that remain more selective. the job crisis is downstream of the actual problems.// Hey OP, did you mean CAN or CAN'T be good oncologists?//people saying that those from other specialties CAN be good oncologists as an argument for PRO SOAP --thats what i am annoyed with. the use of that as an argument bc that shouldnt even be the question (i believe people who SOAP could ultimately become great oncologists and doctors in general for that matter). It is distracting from the main issue of oversupply and allowing for market correction// Agreed, good point//</t>
  </si>
  <si>
    <t>Don't forget god awful programs like North Shore/LIJ, Tennessee, etc. that ranked literally everyone in order to avoid the SOAP. A lot of bad programs filled this year. // love the hate some of these programs get, its just funny someone will spend nonstop time shitting on some of these NY programs, get a life// seriously, get a life.// Columbia, NY presby, and LIJ/North Shore are utter garbage. If you match here, good luck getting a job anywhere in 5 yrs. // Those programs are absolutely bottom tier.  Can't wait to see who matched there LOL.  And Allegheny!!!// lol i agree outside of msk, sinai, nyu, nyc programs are weak but to target columbia and lij/northshore, and forget montefiore... makes me think this troll is from there, comments here and below about same programs plus those it ever occur to you that people want to live in NYC and not everyone cares about going to mid tier or higher tier when 4-5 years QOL they expect better in NYC // Is this @therealdonaldtrump?// I think it might be// Can someone tell me by Montefiore is bad?  I've heard it a few times but not sure why// because some troll wants to convince everyone that matching radonc is a bad idea so that they can have a better shot at a job someday, despite what all this says about their personality. // Yea I don't know why either, seems like it's a mid to low tier place, that historically took flak for favoring their med students, but the training seems okay especially if you have to stay in NYC</t>
  </si>
  <si>
    <t xml:space="preserve">the comments that person is making to the left will 1) catch up with them easily as people at actual good programs don't talk or think like this, and 2) reflect the attitude of someone who justified matching at a poorer program and are now upset that their ego-fluffing "well at least I got into radonc!" and lack of personal differentiation are being upended by pool changes. Anyone who actually disparages other residents and members of the field will quickly gain a reputation that will dog their career for life. </t>
  </si>
  <si>
    <t>Resident at mid tier, as much flak as SOAP programs are taking, at least they maybe had standards. We avoided SOAP by ranking every warm body. because admins insist on filling. Jokes on us - we could have filled our spots with quality ortho and derm rejects instead we may have gotten some of the numerous applicants we ranked with multiple failed shelfs, clerkships, or step exams. I couldn’t understand whose work or personal situation is so dire that they are applying to this dumpster fire despite all warnings to the contrary, but now I get it//lol "quality" and "rejects" in the same sentence//  Some of these residents put a lot of value on Step scores. Really do how much does that tell what type of Radiation oncologist you will be? We don't learn it in med school we are not tested on it on step or shelf exams. If these people with low step scores end up being great radiation oncologist does that diminish what you accomplished?  Are those older attendings that got in with lower scores than you people have such horrible attendings now when you are learning from them? // how exactly do you think someone who failed step 1 or got a 220 becomes a great rad onc? it's ultimately an intellectual specialty // there are a lot of people claiming to be "resident at a ___ program" on this spreadsheet // maybe because there are about 800 residents lol and only 150 applicants// 220 Step 1? There are known residents who matched last year with sub 200 step. 220 is the new 245 for rad onc. //Radonc is intellectual but doesn't mean step 1 score determines  who is a great radonc. How exactly do people get promotion in academia? The chair pulls up your step 1 score each year and go "well you got a 260 on this test that has nothing much about radonc let's give you a a raise". What will be used when step 1 is pass/fail? Step 2 score. I would think if you can pass your radonc exams, and boards that makes you a competent radonc. This fixation of people worth based on a standardize test is ridiculous. Do they work well in a team? Are they teachable? Do they have good basic patient communication skills? Any empathy or are they psycho? Do they care about the field or will they get into leadership positions and screw everyone else? Will they fight to improve field or only care about cashing out? I would rather work with a competent, empathetic, team player than a self entitled narcissist that thinks  getting a high score on an exam determines their worth as a person. //Well said. The sucess in any career is a marathon and step scores are just part of the whole process. // anyone who thinks step scores somehow correlate to intellectual prowess when they've never demonstrably correlated to anything, ever, is an embodiment of what's wrong with radonc. /// EXACTLY forget scores, you are now a doctor, do something at your program and opportunities could open up. Not every current MSK doc is from MSK, some are IMG, some are from mid tier places or lower tiers and did the hard work//that's b/c MSK pays terribly for the workload they expect you to produce. trust me, if they could fill their faculty w/ HROP and MSK grads, they would.</t>
  </si>
  <si>
    <t>You do realize that people have been matching into Radonc with sub 200 step scores for YEARS....the data is out there in the open for you to analyze before you get on here saying stupid things... // lol not to this degree, my friend. check your own data! :)// One thing I always do before making a statement is to be sure I have evidence to back it up. Based on charting outcomes US MD seniors data... 2 people matched with sub 200 score in 2020... 5(07), 3(09),4(2011),1(2014),0(2016),0(2018). // this helpfully omits the last few years when rad onc competitiveness fell off a cliff (2019-2021) - yet another example of selective data, are you fox news // I know its difficult to read but NRMP publish charting outcomes every 2 years...last published was 2020 which is the year the poster was so appalled that people with sub 200 scores matched. I showed available data that this happened before 2020.  // conflating step scores with intellect is absolutely hilarious. These "residents" are going to be insufferable to work with// More people have been matching with crappy step scores. Matching into a top 10 prorgram has/will always be difficult but matching at other places has become a HUGE joke. Just look at the data, UF, UNC, Vandy all of which are mid/above average programs all went unfilled because they didn't lower their standards in interviewing applicants while poor programs like LIJ and NY presby filled because they interviewed shitty applicants. // those it ever hit this columbia/ lij troll that people want to live in NY and not elsewhere and thats why they match</t>
  </si>
  <si>
    <t>joke of a program. feel bad for anyone that goes here</t>
  </si>
  <si>
    <t xml:space="preserve">Someone wrote this on SOAP tab: "DOs are clearly lower quality than FIMG and US MDs"-&gt; can we be more polite to our fellow future colleages ? I am a US MD applicant, and I know many foreign grads and DOs who are MUCH better than me in many ways. In fact, there are many chairmen who are foreign grads. It bothers me to see some people labeling DOs and foreign grads behind this anonymous chat. Our reputation should be judged by our clinical competency, patients' evaluation, and dedication to our field, not these abbreviations. Let us be more careful with our words. This is a place where we share information and encourage one another. // *clapping emoji* // That ship has sailed long ago, everyone here is just projecting their own insecurities about the world, a lot of "us vs them" going on all the time. It's unfortunate to see the state of affairs and the current discourse that is happening everywhere. Every single person who matched should be proud. Your label does not define the "quality of the field", if a field is going to think this way then to hell with it. Thick skin peeps. Im genuinely so happy for each person who reached this point. // Yeah. When the ship is sinking people find someone to blame. Glad to see couple more DO applying this year as it is happening in every other specielty after the merger// DOs are lower quality applicants.  I am sure they are fine people but they couldn't get into real medical school for a reason//&lt;&lt; stupid/ very stupid. I didn't get into med school the first time, reapplied and got into MD program, got my shit together, 260s on step honored most things. Your quality as a med school applicant doesn't define you. </t>
  </si>
  <si>
    <t>This is a private practice, why does it have residents? // those kaiser docs make pennies with their HMO system, probably happy to have some free note writers // Not sure where you got that Kaiser pays pennies. Kaiser pays very well with a lot much easier of a lifestyle than typical PP (especially in LA). Very hard to get a Kaiser job and very rare for a Kaiser rad onc to leave. Not a great place to go for residency unless you want to get a Kaiser job, in which case it could be perfec since they tend to hire their own // agree with this, I ranked Kaiser because I am from CA and plan to stay on the West Coast ideally in a Kaiser job if there are any when I graduated. That said, hoping I matched higher on my rank list than Kaiser LA...//Kaiser pays their attendings far better than most academic places //it's an ok place to work but horrible place to train. embarrassing to see graduates of this program in our field</t>
  </si>
  <si>
    <t>Love to see the trolls who claim to have matched at peak competitiveness and oversaw the least innovative period in radonc history waltz in here and tell us we're the problem. Now's the chance to really see where the "rumors" on this spreadsheet have been coming from. And their grand solution is to shoot the field in the foot to spite its face. // they're just here because they want to discourage people from SOAPing. And by "they" it's likely like 1-2 people, the same personalities we've been dealing with all last week crapping on everything. Hilariously karma is a thing.// just 1-2 persons all over the place on the spreadsheet//lol "peak competitiveness" = gunners who chose radonc and felt entitled to high paying easy lifestyle and now resent their choice</t>
  </si>
  <si>
    <t>Nevermind these things are not as anonymous as people think...</t>
  </si>
  <si>
    <t>Chair is sleazy, women stay away x5 // pls elaboratex2 //</t>
  </si>
  <si>
    <r>
      <rPr>
        <rFont val="Arial"/>
      </rPr>
      <t xml:space="preserve">Same guy here used the term 'god awful' many, many occasions.... If you are so pissed off, just shut down you computer, take a deep breath and also give us a break from your bad mouth. // it's pretty obvious who the troll specifically is if you take a stroll through SDN. They use a ton of the same verbiage in their posts: </t>
    </r>
    <r>
      <rPr>
        <rFont val="Arial"/>
        <color rgb="FF1155CC"/>
        <u/>
      </rPr>
      <t>https://forums.studentdoctor.net/threads/rad-onc-twitter.1391628/page-97</t>
    </r>
  </si>
  <si>
    <t>love how "leaders" claim no legal way to cut down spots...then idk find a legal way to if you actually care. // None of this talk of illegality when they doubled spots.</t>
  </si>
  <si>
    <t>Terrible program, not surprised they went 0 for 2. JOKE of a program.//so embarrassing when you meet a resident or faculty from Georgetown, they are just not that bright. can't wait to see their next retrospective chart review in a pay to publish open access journal//</t>
  </si>
  <si>
    <t>When do we find out the stats of all those who applied/matched? (% MD match, avg step 1, # of applicants who ranked, etc)// March 19th // probably later. there was already a publication earlier this year highlighting that top applicants today are better than applicants in the previous 10 years. And end of the day all the trolls will embitter themselves into getting fired by people matching who love the field. They reap what they sow. // Nrmp said data released on 19...not sure if there will be a charting outcomes</t>
  </si>
  <si>
    <t>Terrible location// excellent program for their technology and research</t>
  </si>
  <si>
    <t>Resident here. Congrats to everyone who matched. It's an amazing field if you are truly in it for the work and the patient population, and we're excited for you guys to become a part of it. SDN and this board has had enough haters chime in with negativity, this week is about celebrating your achievements, so huge congrats to those that matched, and good luck on Friday! x4//  ignore these trolls. They show up and hate on everyone and their programs/matches, and it only speaks to their poor prospects in the future. Congratulations to you all - next step, find out your match and then figure out how you'll differentiate yourself in the future. Find your niche and you won't need to be like these trolls.//PD here. Congrats to all//&lt;&lt;&lt;&lt;Dear PD, can we not SOAP? Please</t>
  </si>
  <si>
    <t>lol this resident so salty // very likely this isn't even a resident, and is either a non-applicant or a low-tier applicant who somehow managed to not match. Either way, match is done, no way out of it now. No need for this negativity here. // lol love the Med students who are convinced only Med students post here. Newsflash: EVERYONE who can use a computer looks at this. /watch for twitter trolls on here/ senior resident, aka matched during "peak radonc" talk about quality lol // one of those young guys here. I love this field and would happily do it for 70k a year! That's more than I grew up with. So for those of you that went into this during the "golden years" watch out because we're young scrappy and hungry and out to take your job one day // some might say... we're not throwing away our shot ;) // lol I hope you didnt just match at my program because you make me want to puke. please let us know where you matched so we can make sure residency is as toxic and unpleasant for you as possible// &lt;-- Can you tell us what program you are at? So we can pray that we did not match in the same place as someone with such a disgusting personality as you x2 // sounds like the same guy dogging on Mayo all over the place. SDNer gone rogue, but they're not hateful like this. // don't know who the guy who hates mayo is, i think Mayo is a great program and you actually might find a job after graduating there// no one should accept a full time rad onc job paying less than 375k/year. if you do, you are killing the field. we need to keep the salaries high!!!!// Wouldnt that be market correction? we don't trust economic theory anymore?// pgy3 resident here, congrats to all med studs who matched but get ready for a world of hurt in 5 years when you will have to do a fellowship especially if you come from a crappy program (top 10-15). // A fellow young guy with a disgusting personality I'd do it for $40k // lol good luck paying those LOANS off on a 40k salary my dude// lol @ dude saying he'd do it for 70k. what an entitled med student. 70k is way too much. if you really love rad onc, you'd do it for 30k. i take a 60 hr/week job for 20k and be happy. i can live off of cereal TID and ride a bike to work.// -the entitled med student love your sacrifice you're an inspiration, I like fruity pebbles</t>
  </si>
  <si>
    <t>Local newspaper headline in 2027: cancer center hires rad onc for burger flipping wages, surprised with multiple lawsuits this year for negligence, gross incompetence, and wanton neglect // hospital lawyer seen shaking his head "you get what you pay for"//Truuue but assuming that they went through similar training as previously years and passed same board exams... // a lot of assumptions there big boy// I put assuming because that's what all of these posts are... They assume because someone works cheap means they would be bad versus someone that's expensive.</t>
  </si>
  <si>
    <t>Are DO grads any better than nurses??</t>
  </si>
  <si>
    <t>Good program, terrible location</t>
  </si>
  <si>
    <t>Congratulations to everyone who matched!! Let's curb the negativity for one day. x3 // I know some very intelligent, motivated, positive health care providers that any program woud love to have that are IMGs. Perpetuating reputations and tiering of programs 2 seconds after the match is ridicuous. Surprise: "Low tier" programs have Board certified, employed past residents- every year - who are happy with the training they received. Top tier programs have had a resident (or maybe 2) who doesn't pass a Board on the first try (shocking AND true). People are lucky if they find a good fit! Can we just celebrate that for a minute?// Wow these trolls are something else. They are so passionate behind a screen... // All of them that keep saying we won't find jobs do realize that administration is happy to hire a new doc for cheaper and get rid of old doc with higher salary.... So we might be taking your jobs // lol you guys come on here and try to ruin a happy day for people. Are you that messed up emotionally that you feel the need to do this? WTF I can't believe people like you are in medicine...seriously grow up // lol "Actual medicine" ... acting like a new age high school bully that would not say these things outside of anonymity. GTFO // so what other conspiracy theories do you med students this year believe in because clearly you guys will just believe anything to fit your worldview that the job market is just fine//None of us are saying the job market is fine.. We are annoyed by people coming in here to try to ruin match day. If they really cared about the field go talk to their PD</t>
  </si>
  <si>
    <t>why are there so many people on here, usually theres like 3 // bc today is a big day!  i'm dusting off the cobwebs on this sheet as well... haven't looked at it in months// Could be due to people trying to figure out what is rad onc for soaping? // cuz there's a concerted effort to discourage SOAP going on. All they're doing is destroying radonc as a field by shitting on everything, nbd</t>
  </si>
  <si>
    <t>Surprised they matched one, bad program</t>
  </si>
  <si>
    <t>Soo did anyone applying to RO this year NOT match?// Some non US grads must not have matched just looking at numbers // I would guess all US MDs matched.  This is so embarrassing.  We are literally worse than pathology. // there's nothing embarrassing about pursuing a specialty you love // "I like the specialty" - DFV // lol!! someone need to get Elon to tweet about it, that'd give our specialty some traction//interesting...no one posting here about not matching // if you  are worried about being "worse than xx" you really are going to have a sad life. If you are pleased you ,atched in a career you want, you will be happy</t>
  </si>
  <si>
    <t xml:space="preserve">tired of obvious trolls. don't be so gullible guys </t>
  </si>
  <si>
    <t>Imagine going to Tufts when HROP is right next door hahaha, the shame//imaging taking you as a resident. the shame.</t>
  </si>
  <si>
    <t>So whats up with the list of SOAP slots not adding up to 35?  Are some programs missing?  Was 35 incorrect?//idk 35 is what it said on the NRMP official data // Are those data publically available, or is it only for the folks SOAPing?</t>
  </si>
  <si>
    <t>whats the deal with anonymous twitter trolls now shaming applicants directly on their posts..seems pretty unecessary to me // link?  sounds fucked up//eh its on twitter, im sure there will be more come friday. i get the frustration people have but save the direct public pressure for the leaders and actual physicians in high positions//what's on twitter?//twitter, SDN they all suck</t>
  </si>
  <si>
    <t>Relic of the old days, time for this program to go to 1 and then close</t>
  </si>
  <si>
    <t xml:space="preserve"> Did someone break the soap list?  Or is my phone shit // i think your phone might be shit // Yeah it was my phone.  Effing verizon.</t>
  </si>
  <si>
    <t>God awful location // it's in Minneapolis - not a terrible location, but it is a very weak program.</t>
  </si>
  <si>
    <t>did the new chair of case western say the program was not soaping? no//here is a great opportunity to start his term with good leadership...tho idk if he is officially chair yet//hahaha spratt? good luck!</t>
  </si>
  <si>
    <t>Would you rather die untreated from your cancer or be treated by a DO who matched into radonc in 2021 with 203 Step 1.</t>
  </si>
  <si>
    <t>Not a real program // I've rotated here. Small program, but faculty are great and residents get lots of experience, esp with brachy//youre not a real candidate.</t>
  </si>
  <si>
    <t>An unverified list of programs that are in SOAP now listed on the 2021 SOAP sheet of this spreadsheet // Be a lot cooler if there were more/ wait where is this?UF is surprise x2 but missing TJ and UPMC. // Vandy too x2 //emory too? someone just added</t>
  </si>
  <si>
    <t>A lot of the same programs are there: WVU, CWRU, Darthmouth, UVA, Arkasnas, Louisiville, Tufts, Georgetown, MUSC, UCI. UVA is decent. // henry ford is a great program in a very unfortunate location// vandy might be partially filled right ? maybe 2/3. hard to believe that vandy is not fully matched still// a million dollar question is that how many of these 35 will be filled by SOAP who had no rad onc experience. I say 20 spots also.// this is a silly take. Perennial unmatchers are not there. Be worried about programs who filled that shouldn't have, not those that didn't fill. // I wish the trolls were smarter.</t>
  </si>
  <si>
    <t>Program that never should have started. No real opportunities</t>
  </si>
  <si>
    <t>35 unfilled PGY2 spots// Holy shit, that seems like a lot. More or less than previous years? Where are people getting this data??//its alot but not much more than last i think. there is a tab in R3 // let me just clarify- it's 35 unfilled pgy2 spot in RAD ONC? // 31 unfilled PGY2 rad onc spots last year FYI// I think 35 is alot. You know each program ranked a lot more applicants in order to avoid SOAP. Med student quality has gone down so everyone is adjusting their rank parameters down. Heard that for low and mid tier places, they basically ranked everyone who interviewed.//  I mean why interview someone if you're not going to rank them... I thought programs only DNR intervewees in extreme cases. / Programs that SOAPed? // Just a tease... somebody drop a name... please// calm down// Meh ideally that's 35 spots that should go down...//Resident at a mid-tier program, we over-interviewed bc why not, it was easier this year w/ virtual, but we def DNR a LOT of them. We didn't rank anyone we wouldn't be excited to have match, we would have rather gone unfilled.</t>
  </si>
  <si>
    <t>SOAP spots listed on the SOAP page on the spreadsheet now!! // fuck i gotta soap for prelim lol // The lol is a great attitude. Its one year dude, you matched into the specialty you wanted. Be happy. // how are people seeing these? Only if you are inthe SOAP? or insiders leaking this info..." // consider SOAPing into a surgical prelim. Great names go unmatched yearly.</t>
  </si>
  <si>
    <t>which residents are lurking here to figure out who got soap spots lol x6 - someone do the good work and leak it.</t>
  </si>
  <si>
    <t>This is the worst med school in the country, rad onc program prob the same// what is your problem?? please relax//its probably the same. that's helpful. jesus</t>
  </si>
  <si>
    <t>Just curious for those who interviewed at HROP... did you all get an email from a resident asking if you had any questions? / Yes. Everyone did// Seems like it. I got it and it was made very clear that the match list had been set so it was not an attempt to game. Actually felt relief because I asked some sensitive (what I thought were sensitive at least) questions and received great replies.// I actually really appreciated how HROP reached out after their match list was set...wish every program had done this so I could have asked honest and hard questions, especially given that all interviews were over zoom</t>
  </si>
  <si>
    <t>All the upstate programs are questionable. They never fill // malignant- no wonder unmatched 3 consecutive years</t>
  </si>
  <si>
    <t xml:space="preserve">Soooo...something I never see discussed. Applicant applies to radonc. Fails to match for whatever reason. Are we saying those people should just be screwed? Like one guy on SDN calling to shame applicants (that they thankfully pushed back against), that who we're trying to become?// It seems thats what some are thinking...Although there are some that think that since Match is almost gauranteed with number of applicants versus spaces then people SOAPING did not apply to radonc as primary and are coming in as backup. But also for the long run of the speciality to allow for "market correction" then SOAP should be halted. If people are not choosing to go to X program without SOAP then that would be a sign for that program to contract ... On one hand it feels like SOAP is used to find cheap labor and its hurting the field with oversupply. On the otherhand some of the people are fellow med students with loans that did not match and do need a job...BUT SOAPING into a low tier program might hurt their chances in the future of finding a "Good" job. Sacrifices will need to be made for future of the speciality... // seems obvious the specialty needs to change/adapt/grow. We've been largely status quo from IMRT and it shows.// Adapt or die... people always want to go back to how it was in the past....but I don't think thats a good solution. At least current advances seem to reduce the need for Radoncs...good for patients though. // pay-per-fraction was always a mistake// Made lots of money then though....// I can guarantee that elite private practices will not hire people who are graduating for bottom 50% of programs in a few years.// ngas about residents going on about elite PPs as if that's actually a thing. it isn't. </t>
  </si>
  <si>
    <t xml:space="preserve">Logic doesn't really work. Programs will just interview lower-ranking people  because to not match will be viewed as scandal (even though it more likely means a program maintained a certain internal standard), and given the brigading even going on here it's obvious what would happen elsewhere. It would eliminate people unmatched in other specialties from coming to radonc, but are we going to pretend that a failed ENT applicant is worse than people matching at weaker programs? Applying pressure to programs whose residents fail to find jobs or find jobs they don't like, though...// People will need to apply to get the interview. IF you know that getting a job after residency will be hard if you go to these programs then most people would not apply to those programs. I would rather SOAP into internal medicine with chances of specializing or going hospitalist and easier time finding a job than SOAPING into Radonc and cant find a job in 5 years.... // the idea that competitive med students in other specialties are somehow tricked into radonc is silly. they could SOAP into a majority of specialties and the first weblinks you see for radonc are all-caps "ABANDON ALL HOPE" posts on SDN. I would worry more about FMGs looking for any position they can find stateside seeing the low ratio of US MDs when they may have a tough time getting a job down the line//I think market will self correct if SOAP is halted...the demographics of the typical radonc applicant might change though...but if the jobs become more available again in the future with high salary students will see it as an attractive option again.// Its complicated... // it isn't. the market is correcting. the idea that SOAP somehow stops the market from correcting is silly. the brigadeers don't understand market theory and are burning the field down in their confusion. They were useful as the canary but now they're only causing harm. </t>
  </si>
  <si>
    <t>Upstate has new $$ Lab, new longevity center and constant increase in patient load and faculty increase 2-3 per year.// But it's a SUNY program, it's horrible, shameful to graduate from here //?? seriously? shameful?? get a life.//SUNY Syracuse is and has been solid for decades.</t>
  </si>
  <si>
    <t>I really should not have signed up for a rotation that STARTS tomorrow...going to be soo out of it the entire day</t>
  </si>
  <si>
    <t>All the upstate programs are questionable. downstate is technically downstate</t>
  </si>
  <si>
    <t xml:space="preserve">At the end of the day there are too many residency spots. The only solution is to cut down about 25% of spots. How that happens is unknown, because our leadership isn't very good. Once spots are cut down, there should be an emphasis on inclusion, whether it's IMGs, DOs, US MDs, etc. Just take the best/most dedicated applicants. However, our leadership shoulnd't spin our current situation into saying that diversity matters now because there has been a decline in US MDs applying. That's just wrong. The simple solution is to cut spots to about 140 and STILL embrace diversity. It's an easy fix but wont happen cuz of our leadership. Thoughts?//You keep referring to "leaders" who are these leaders exactly that can Force others to do something? // The leaders are PDs and Chairmen who control residency positions. For example, the ASTRO president is a "leader" and decided to create a new residency but didn't fill.// That's the issue, every program looks out for their best interest. Sure the big programs can loose 1 spot and they will be fine but if smaller programs go from 2 to 1 it will affect the education of the 1 resident. The programs with 1 do not want to close down. When these programs close it might also affect the jobs of others we don't think about. I feel like the leaders have to try to convince other smaller programs to basically suicide... It's a hard sell/ Programs don't need to lose 1 spot for each class. Alternating class sizes is easy: ie. 2-1-2-1. It's either that or we continue with this madness. </t>
  </si>
  <si>
    <t xml:space="preserve">Let's hope Dan Spratt does the right thing! This is not a great program.//dan spratt is the wrong thing. good luck CW. </t>
  </si>
  <si>
    <t>Someone who's smarter than me: can you explain a scenario where the outcome is different when the matching is done prioritizing hospitals' preference? Current matching favors applicants' preference, and I was told that matching favored hospitals' preferences some time ago. To me, outcome will be the same. I am trying to come up with a situation where it makes a difference. Just a fun intellectual exercise to kill time.
// From what I found it would be a very rare scenario where it matters // Thanks !!</t>
  </si>
  <si>
    <t>Who wants to get fired and then get sued? // I heard this referenced before... what happened? this program needs to close//current lawsuit against dept for discrimination// they have had 3-4 residents leave voluntarily very recently//</t>
  </si>
  <si>
    <t>what're you watching? need something to distract me this weekend lol, any recs?// Schitt's creek... Took time to grown on me &lt;&lt; I second this... is this the same guy from my interviews in which we shared this sentiment not once, but twice? lol! // the entire Marvel universe// Nope this is someone else // release the synder cut?</t>
  </si>
  <si>
    <t>Not filling the one unmatched spot.</t>
  </si>
  <si>
    <t xml:space="preserve">Let's debate. Is Mayo a top program? The Mayo residents are very active on this sheet. They are constantly deleting negative comments and responding to every negative comments. Makes you guys look relaly weak. My take is that it is a solid program. Definitely not top tier or elite. Location is god awful. // I would say probably top 10, not top 5 // more like top 10-15// I've also noticed that any negative comment about Mayo gets deleted which is kinda lame. Other places get crapped on and comments don't get deleted. Anyways, it's a good program but not top 10. It's similar to CCF and Yale. inb4delete // I can tell you that it is less mayo residents posting on here, and more applicants who just know Mayo's truth worth who have been commenting. The mayo residents couldn't be bothered with this sheet // hi, fellow Mayo defender here! I am not a mayo resident \_('&gt;')_///lollolol  // Hahaha, I don't even know Mayo rad onc program. But I've seen how much negative comments get deleted which makes me mad. Just defend Mayo, don't delete, makes Mayo look weak. // yeah, noticing all the deletions regarding negative comments about Mayo, it is lame.  not surprising though.  Mayo seems like a really solid training program in a really unfortunate location.  I can see why their faculty and residents want to pump it up.  They shouldn't be deleting/censoring negative opinions.// Definitely agree with sentiments about avoiding censorship.  I too have noticed all the negative comments about Mayo being deleted.  We had similar issues with MUSC and their faculty editing this spreadsheet.  It is a bad look. // some deletions of positive replies to these three comments (totally not by the same person) happening right here in this cell :| // I haven't seen any deletions of positive comments about Mayo. Just checked edit history. If I missed something, let me know or just restore. Thanks! -- the comments saying that this is all one person talking to themselves were deleted, and someone defending Mayo? //Mayo Rochester is a top program. Med students may not appreciate it and put places like hopkins and cleveland  yale up there. Yale is actually not highly rated by people in the field. that doesnt mean its not a decdent place, but in terms of presitigue which is usually what people mean when they start this dicussion. Mayo Rrchester is far more prestigous . Its not debatable just because you guys put it out there for a debate. // I agree that Mayo is better than Yale. Yale is def a mid tier that coasts by on its name and treating its residents really well. But what I think people are saying is that Mayo is top elite, as in it doesn't belong in the same conversation as Harvard.// this is getting silly. I don't know Mayo THAT well (at super duper elite west coast program omg) The only detractor that guy who multi-posts as if he's not the same person is that he doesn't like Rochester's location. I would hope that people here are mature enough to separate program training quality (Mayo arguably the best in the country with their PGY-5 you're-an attending-program, and have pretty high volume without any inkling of malignancy), research quality (they've got all the toys, a ridiculous proton center, oodles of money, but not really the basic science none of you actually do), and location (kryptonite to coastal elitists). But anybody dallying in these discussions is going to get stomped in 5 years because people will care about what you do and much less about where you went and which fancy name vaguely remembers working with you that 1 month. If we could reframe discussions as to what a program does and doesn't offer to an individual's interests, this spreadsheet might actually prepare you all for the horrors to come. // spreadsheet would be better if comments w/o evidence were kept somewhere else. might lower the program hate spam.....why is this still going on lol // But rumors about programs are how I've learned about programs.  I wouldn't know anything without all the talk.  It's very helpful.  And I'm from the midwest and Rochester is awful location haha.  But it shouldn't count against Mayo because Mayo can't control that part (it's location). // Mayo can just move to florida or arizona /s // choosing 5 years of your life based on rumors...sounds like a good strategy// If Main Mayo campus was in Florida they would definitely have been higher on the list. Its not just the cold of Rochester...I am from midwest I get a good jacket and thermals... Its also the lower opportunity for spouse in Rochester compared to bigger cities. Everything about the program is great. If they get the basic science up and going with a couple more physician scientists it would be even more perfect...but I would not choose to throw my spouse career for 4 years when there are other places with more career options. I still liked the residents and directors enough to put it in my top 10 but not top 3.// Same, I put it just outside my top 10 which I felt bad about. But I'm single and I'm not living the single life in Rochester. Seems like a really solid program though. // it's a fantastic program, it's not for everyone. ditto all the other top programs people talk about. I had MSK lower because I don't want to live in NYC. people are different. that's ok. </t>
  </si>
  <si>
    <t>Can we plan a post match get slobbered and forget meet? to forget not matching at 1st choice. Any one who doesnt match at 1st choice can attend // YES!! // get slobbered and forget? are you a degenerate?//not op but yes x2 // Current resident here, not at mayo. I know one of the residents who matched there my year and this person was obsessed with the spreadsheet, so sure its the same person as a resident editing the spreadsheet.</t>
  </si>
  <si>
    <t xml:space="preserve">Lol, terrible program // Care to elaborate? I've actually heard decent things about new leadership, happy residents. Seems like you're trashing a lot/most programs on here without any qualifying remarks. Salty much?//prior happy residents statement made by a resident//its fine. </t>
  </si>
  <si>
    <r>
      <rPr>
        <rFont val="Arial"/>
        <color rgb="FF1155CC"/>
        <sz val="10.0"/>
        <u/>
      </rPr>
      <t>https://forums.studentdoctor.net/threads/chirag-royce-editorial-goodman-article-potters-response-on-job-market-031121.1437066/</t>
    </r>
    <r>
      <rPr>
        <rFont val="Arial"/>
        <color rgb="FF000000"/>
        <sz val="10.0"/>
        <u/>
      </rPr>
      <t xml:space="preserve">  Something interesting from SDN</t>
    </r>
  </si>
  <si>
    <t>&lt;</t>
  </si>
  <si>
    <t>Below average program who historically matches white residents// URM they matched last yr was through SOAP because faculty were upset about lack of coverage.// Went unfilled two years in a row//racist capital//ohkids</t>
  </si>
  <si>
    <t>may be now it's a good time to get the TOP 3/DNR rank list back?//Is it March 3rd?// Not yet. I guess// Just two more days...we can do it. IDK why the other was deleted guess someone found it offensive.// So in the R3, all we need to do is to CERTIFY the ROL, right? And that's it? // Yeah thats about it. you get confirmation email. Then you mail them 1mL of your blood for the residency contract...Joke btw// Mailed 2 Liters thx! // that list is such a bad idea. there's like 6 applicants here total. it's going to be heavily manipulated. // Not everyone is online at the same time. // Whats the use of manipulating after March 3rd...I guess to be a jerk // residents want to boost their own programs and propagate historical narratives that are no longer relevant, many want to carry a narrative that if you're not at the top 10-15 you should DNR everything (decreasing the number of applicants, just look at the cell to the right), SDNers have a few programs they hate on because their PDs encourage students to apply to radonc (shocking), list goes on. Even at the best of times those lists are incorrect, and don't provide any useful or actionable information for the future. Even organically programs in nice locales (UCSD) end up overweighted. // thinking of building an app where people can rank programs based on prestige, desireability, location, etc., with some measure of verification as to what level/who the applicant is. Might help generate a more useful list. // That would be interesting...I had wanted to make a website similar to that with reviews and information about each program but trolls...//</t>
  </si>
  <si>
    <t>Let's see what ASTRO pres does...all eyes on her</t>
  </si>
  <si>
    <t>Hot take, I think this year will fill more than last year pre soap.//oo Bold claim... what percent do you think?l // A couple of oversupply articles came out today and there is talk on twitter about making more things hypofractionated, so hopefully i'm wrong. However, I still think it will be a higher match rate because of the composition of applicants.//fireworks beginning early // If hypofractionation continues the only saving grace would be to do chemo on top of radiation.//need to get past paywall to read the articles lol // Great timing for this article to come out the week before match/after rank list // Yeah, but someone has to write notes for the clearly superior people who happened to match 20-30 years ago and are now in leadership roles. They are definitely in these roles not for the money, but for the opportunity to mentor those that want to take care of patients dealing with one of the most devastating diseases of all time. I think we can all agree that the expansion and continued prolongation of increased residency spots is out of the kindness of everyone's hearts. They aren't doing it for themselves, they're doing it for us, our future employment be damned. // Not to mention if fractionation continues without some way to increase the utilization or expand our horizons as oncologists there will only need to be apprximately 2000-3000 radoncs in America if the 5/5/5/5 thing plays out, unfortunately there are going to be 5500 soon.//every program needs to drop a spot // Per year, and maybe more than just one spot in some cases. UNLESS we can dip our toes into some medonc, which I would personally love. // But it is important to know that anyone who says that everything is fine, does not have your best interest in mind. There will be unemployment at this rate. If hypofractionation continues to do what hypofractionation do, crunch the numbers and think of how many RadOncs would truly be needed in this great country. Something needs to change, our scope or the number of RadOncs. Follow Dr. Shah, Dr. Parikh, Dr. Chowdhary, Dr. Goodman, Dr. Royce... they should be the leaders in our field.//the GOATs...yeah small programs with low case numbers should be ablated, and everyone else should drop one spot. also Potters article was garbage // He is tone deaf, I wish he was on the true side, maybe he is just out of touch with the current issues. How could he not be? Give me 1.7 million dollars a year and having cheap labor cover all my work while I'm out eating at fine restaurants. I might think it's the life too. He underrepresents how many RadOncs there are. He doesn't acknowledge the decreased demand. It is unfortunate. I even saw on SDN Dr. Spratt said in an offhanded way that he is unsure if there is a real issue. Dude... residents from your program regularly post in support of the movement. Maybe once you become a leader in the field you put blinders on, human nature? Unfortunate, clearly a smarter guy and more prolific than many of us will ever be.</t>
  </si>
  <si>
    <r>
      <rPr>
        <rFont val="Arial"/>
        <sz val="9.0"/>
      </rPr>
      <t xml:space="preserve">FULL TEXT --------------------------&gt; (copy/paste into Word to read it easier)  Chicken Little or Goose-is-Cooked? The State of the US Radiation Oncology Workforce: Workforce Concerns in US Radiation Oncology  </t>
    </r>
    <r>
      <rPr>
        <rFont val="Arial"/>
        <color rgb="FF1155CC"/>
        <sz val="9.0"/>
        <u/>
      </rPr>
      <t xml:space="preserve">https://www.redjournal.org/article/S0360-3016(20)34596-X/fulltext  </t>
    </r>
    <r>
      <rPr>
        <rFont val="Arial"/>
        <sz val="9.0"/>
      </rPr>
      <t>//Thanks!y</t>
    </r>
  </si>
  <si>
    <r>
      <rPr>
        <rFont val="Arial"/>
        <b/>
      </rPr>
      <t>Chicken Little or Goose-is-Cooked? The State of the US Radiation Oncology Workforce: Workforce Concerns in US Radiation Oncology</t>
    </r>
    <r>
      <rPr>
        <rFont val="Arial"/>
      </rPr>
      <t xml:space="preserve">
Chirag Shah, MD 
Trevor J. Royce, MD, MS, MPH
The US radiation oncology (RO) workforce history is well documented, with reports going back &gt;35 years.1,  2,  3,  4 Periodic assessments are informative because of the dynamic balance between RO supply and demand. The field has oscillated from perceived oversupply (∼1993-1999) to balanced supply (∼1999-2005) to undersupply (∼2005-2011) and back to perceived oversupply (2011-present; Fig. 1).4,  5,  6,  7,  8 The current era is well characterized, with increasing resident complements observed since 2013, a projected oversupply, and increased concern among the workforce.7,  8,  9
Since the 2016 oversupply projections, substantial developments (eg, national payment policy shifts) have further complicated the calculus. In addition, interpretations of the current state remain mixed between trainees/recent graduates and more established radiation oncologists.10,11 Regardless, oversupply worries have reached a fever pitch among trainees, with the job market being the primary concern and 52% perceiving an increasingly competitive market10; these concerns have manifested in a precipitous decline in student interest, with 14% of RO residency positions unmatched in the 2020 Match (compared with previous rates of near 0%) and worse numbers expected for the 2021 match.12
Supply is most simplistically characterized by the number of practicing radiation oncologists. A steady and substantial increase in residency positions (now 180-200 per year; Fig. 1) is well documented, doubling since 2001, with no discernable signal of net contraction.13 Beyond the number of graduates, there are complicating factors, including the background economy, which might play a role in working life expectancy, such as in cases of delayed retirement owing to a poor economy (eg, Great Recession [2008] or COVID-19 [2020] era financial market uncertainty); a longer working life expectancy in RO may allow physicians more flexibility in when they exit the workforce, but it could increase labor supply. In 2017, an estimated 734 American Society for Radiation Oncology (ASTRO) members were retiring or moving to part time versus 956 graduates entering the workforce over 5 years, suggesting a substantial net increase.8 In addition, physician clinical capacity (ie, the amount of care deliverable by a physician) can be augmented with policy or operational changes that decouple physical physician presence from patient encounters (eg, expanded telemedicine use, relaxed supervision requirements, nurse practitioners) and that raise clinical loads to maintain incomes with downward pressure on reimbursement.8,14,  15,  16 For example, 20% of radiation oncologists report that they would see more patients to maintain income should reimbursement be reduced 20%.8 In addition, geographic maldistribution, used as a rationale for expansion, has persisted despite the net increase in workforce size.17
Next, consider demand. Despite an aging population, projections show the number of patients receiving RT being 4% lower than predicted, with a 5% relative utilization decrease.6,7,18 Decreased utilization (eg, therapeutic parsimony in prostate and breast cancers) is primarily why the 2010 analysis predicted undersupply versus the 2016 analysis of oversupply. In addition, a dramatic fraction reduction across treatment sites (notably prostate and breast) is unaccounted for in models (eg, from 44 down to 5 daily fractions). Although shorter schedules are more attractive and convenient for patients, they will have workforce implications. Shorter courses can reduce reimbursement (in fee for service models) and increase physician capacity (by allowing a treatment machine to treat more patients, assuming there are more patients to be treated, lest the machine be underused). Although some regimens and new technologies (eg, adaptive planning, stereotactic body radiation therapy) can increase complexity and radiation therapy indications (eg, oligometastases, cardiac ablation), how much this offsets increased capacity or decreased revenue from the seismic shift toward fewer, shorter treatments is unknown, but it is unlikely to offset in the near term. Other factors affecting practices are value-based payment models and cuts; the 2021 Centers for Medicare and Medicaid Services RO model features mandatory participation and discounts. It is difficult to imagine a scenario where these models result in significant increased RO demand, which indirectly contradicts the overarching model goal of increasing value (achieved in part by decreased costs and utilization); some physicians might treat more patients to stabilize revenues.19 Finally, a wildcard in health care broadly, and RO supply demand balance specifically, is COVID-19. Sixty percent of ASTRO members report revenue declines of &gt;20%, with contracts to some 2020 graduates altered, delayed, or withdrawn altogether (not necessarily unique to RO).20,21 As pandemic projections extend further, this situation will affect budgets and graduates in 2021, and possibly beyond. At minimum, this introduces additional uncertainty into the marketplace.
As these complexities illustrate, assessing the balance of workforce supply and demand is challenging, as is forecasting. Reasonable, informed analyses can come to wildly different conclusions.6,7,22,23 Regardless, considering the 2016 oversupply projections and the subsequent developments with incrased supply and likely reductions in demand/fractions reviewed here, we logically deduce further tilting toward oversupply.
One critical distinction is the current state versus the future perception of the job market. The evidence indicates that the current state is more favorable than that of the future perception, with 82% of graduates finding a desirable job.10,24,  25,  26,  27 Conversely, the future perception of the job market is clearly contrary, where applicants are voting with their feet and avoiding RO at historic levels.28 One point of contention that might contribute to this disconnect is this: When are job market satisfaction rates considered acceptable versus unacceptable? The trainee perspective desires job satisfaction figures as high as possible; growing education and trainee and debt burden further raise the stakes.29 A growing supply–demand imbalance since the 2016 oversupply projections could further worsen perceptions, given the 5-year supply lag with matched and matriculated trainees in the pipeline. Conversely, other stakeholders might have lower acceptable job satisfaction rate thresholds, such as academic medical centers or entrenched professional groups that are incentivized to increase training slots irrespective of societal need.14
The obvious question looms: What can (or should) we do to ensure a healthy workforce? From a societal perspective, just as an undersupply is unacceptable, so too is oversupply (ie, a waste of human capital). RO specialty-specific assessments have consistently interpreted collaborative workforce self-regulation by accrediting bodies and professional organizations as prohibited by antitrust and fair-trade law; however, other specialty societies have more liberal assessments, warranting reevaluation by RO.30,31 One distinction is that although collective action might be illegal, we are unaware of the limitations of individual action.
Programs have a duty to their residents to train competent physicians and to enable gainful employment; rather than noting prior employment success for graduates, programs should consider having a resident complement that can achieve gainful employment moving forward.13 In addition, some programs have a priori forgone the post-Match Supplemental Offer and Acceptance Program (SOAP) if they do not match.32 Programs with unfilled spots can decline the SOAP and subsequently eliminate these positions altogether. In this environment, position or program expansion feels reckless, and contraction is prudent. All programs, regardless of size, geography, or history, should reevaluate complements and consider contraction13; initial voluntary contractions among some individual programs have begun, but overall they are meager relative to the preceding decades of expansion. These options mean that institutions (which are incentivized to increase residency positions for a variety of reasons, including increased department prestige and decreased hiring and labor costs) might make difficult choices that could go against their best interests in the short term but have a long-term benefit for the programs and specialty as a whole.14
Regarding education, effectively by definition, moderate program requirements have in part enabled program expansion; with increasing sophistication/complexity, modernization of educational requirements should continue, with stringent minimums for complex techniques (eg, site-specific stereotactic radiosurgery, stereotactic body radiation therapy, and brachytherapy). A natural consequence of these efforts is that programs that do not prioritize resident education will struggle to retain their complement. In addition, there is concern that increasing RO fellowships are a symptom of saturated markets; if they are used without a true need for further specialization, they are duplicitous.33,  34,  35
Some have suggested market-based solutions, but challenges exist regarding student self-regulation, including the lag between training and workforce entry, information asymmetry with complex decision making, and specialty heterogeneity.14 Despite declining RO interest in the Match, the number of matriculates actually increased from 2018 to 2019, owing to SOAP applicants using RO as a secondary option and programs accepting them.12 The 2020 SOAP filled 27 positions (14%) with applicants using RO as a secondary option. It is plausible that this has implications for patient, provider, and departmental satisfaction. At minimum, a prospectively maintained, longitudinal employment outcomes registry could mitigate information asymmetry. Regarding RO demand, expanding the scope of practice is one approach; a healthy specialty continues to push the boundaries of its modality and purview, and a modality-neutral APM could reinvigorate time-intensive and less lucrative practice facets (eg, brachytherapy, radiopharmaceuticals). However, we caution against relying on future potential growth in demand to fix present challenges which are more driven by supply side issues.
Finally, we wonder whether the concerns expressed by Association of Residents in Radiation Oncology (ARRO) and indirectly via The Match are bellwethers for early-career members’ sentiments; if so, we risk of losing confidence in the specialty’s institutions.10 ASTRO can be RO’s greatest advocate, and it has a strong history of workforce monitoring, but with the challenges outlined here, it is essential to enhance our efforts to promote long-term specialty health, engaging and supporting trainees and junior faculty perspectives in particular. Organizations (eg, ASTRO, American Board of Radiology, Society of Chairs of Academic Radiation Oncology Programs [SCAROP], Association for Directors of Radiation Oncology Programs [ADROP], ARRO) most able to advocate directly for the specialty must continue, but with cohesive missions. For example, maintaining broadly applicable strict organizational quality and safety standards (eg, supervision for all radiation treatments) for accreditation (eg, ASTRO Accrediation Program for Excellence) can help to preserve exceptional patient care.
As RO advocates interested in the health of our patients, trainees, and specialty, based on the 2016 oversupply projections and the subsequent developments reviewed herein, we logically worry that future graduates are unlikely to find a labor market comparable to that of the preceding decade. We recommend moving beyond departmental exceptionalism and encourage stakeholders—including all programs, the American Board of Radiology, ACGME, ADROP, ARRO, ASTRO, and SCAROP—to continue to consider the reforms articulated here and by others.10,14,34,  35,  36,  37</t>
    </r>
  </si>
  <si>
    <t>Lol no one likes minnesota // it's milwaukee// exactly the point lol// that doesn't even make sense</t>
  </si>
  <si>
    <t>Almost getting time to make the 21-22 chat. Away rotation apps often due in March/April for many places// any word if they will actually be in-person, or all virtual still?</t>
  </si>
  <si>
    <t>3 unfilled? Whoa x2 // Good on them if they were selective with their rank list. Unfilled is GOOD for the field, unless they fill from SOAP // did the advanced soap!?????!!?? // The 3 spots are Categorical // Emory has some big names, the residency must think it's harvard, but the candidates obviously did not agree// lol put emory #3 in categorical.</t>
  </si>
  <si>
    <t>When do we think the SOAP sheet will be updated?  Monday afternoon?  Does anyone know how long it took in previous years?//.gonna be very interested in the discourse on this sheet/SDN/twitter when match results come out // What's best account to follow for twitter updates? // About what? if you have to SOAP you'll be in the thick of it with your dean, if you want to have some schandefraude I'm sure it'll be on SDN.</t>
  </si>
  <si>
    <t xml:space="preserve">Where is 2/2 unfilled coming from? Is this real? /// Fields is known to be the best PD amongst them and doing the right thing.//lol shes good alright but no, she is not "known to be the best PD"lol. </t>
  </si>
  <si>
    <t>What is the best program in Chicago?// The one you get into and are happy at? // Layola trivia was a lot of fun.  I have nothing else to contribute to this conversation// I know it isn't Northwestern// Uchicago probs// def U Chicago</t>
  </si>
  <si>
    <t>UNC not filling? rad onc is dead-eh, no.</t>
  </si>
  <si>
    <r>
      <rPr>
        <rFont val="Arial"/>
        <sz val="10.0"/>
      </rPr>
      <t>What you guys/gals doing during the 2 weeks before match? // Naps//Can we get vaccine now? //Happy our school vaccinated medstudents in the beginning // My school sucks. No ppe no vaccine// wow that sucks // what time next monday do we hear back if we matched or not? //</t>
    </r>
    <r>
      <rPr>
        <rFont val="Arial"/>
        <color rgb="FF1155CC"/>
        <sz val="10.0"/>
        <u/>
      </rPr>
      <t>https://www.nrmp.org/match-calendars/</t>
    </r>
    <r>
      <rPr>
        <rFont val="Arial"/>
        <sz val="10.0"/>
      </rPr>
      <t xml:space="preserve"> // gulps, so monday at 11am // any idea how this works with regards to PGY1.? like do we just find out if we matched period, or is it specific to TY and Rad onc separately.// nvm found my answer here </t>
    </r>
    <r>
      <rPr>
        <rFont val="Arial"/>
        <color rgb="FF1155CC"/>
        <sz val="10.0"/>
        <u/>
      </rPr>
      <t>https://www.nrmp.org/faq-questions/how-will-i-know-if-i-have-matched-to-a-program-match-process/</t>
    </r>
  </si>
  <si>
    <t xml:space="preserve">I am spending(wasting) time looking at apartments in possible future cities...// Sounds lots of fun// </t>
  </si>
  <si>
    <t>Can everyone fill in the TOP3 rank list? Not for us, but for next class who may find it valuable // genuinely curious, how would it help? it's easy to identify the the most popular and DNR programs already (just skim through the chat from this year and last year), and the sample size here is too small and too biased to provide new useful info to future applicants. For the MS3s here, what would be useful for you?//Not a MS3 but a better interview impression would be helpful... Well they might get to interview in person so our experience might differ. The chat on here is also very biased... Remember all the Stanford bashing? Yet people still like it IF you believe the entered info// Not so many people put stanford top 1 through</t>
  </si>
  <si>
    <t>That rank list TOP 3 problems makes lurkers from programs more nervous than applicants imo// Probably gonna help their next year interview strategy // it's absolute garbage heavily manipulated by people who aren't applicants this year. anyone using it next year is going to have a bad time. no disrespect to the person who put it together -- just that this spreadsheet is filled with lurkers with alterior motives. the 2019 sheet that included all those people ends up being more reliable// Why is the 2019 sheet reliable? Nobody had motives then? // because it openly included them and factored that into the ranking. acting like this rank list actually reflects applicant opinions when we all know it's being manipulated is silly// I am confused what 2019 list are you referring to? // 19-20 program tiers// Different type of lists. The tiers is people opinion about ranking of programs/ how good they think programs are. This list was made because someone requested to see how many people rank which programs #1. Its not mean't to serve anything for  future people. It doesnt change anything except burning time until the 19th. But really the numbers are where they are expected...top programs are the ones getting ranked top 3.  Anyway this is the internet take it all with a Bag of salt. // ...so there's no point// STOP TALKING TO YOURSELF AND DELETING STUFF// You are all acting a bit crazy over that sheet, it doesn't change anything...nothing on this workbook really changes much especially after lists is submitted. As I tried to say at the top If you don't like it then JUST IGNORE THE SHEET. It doesn't take much effort to ignore it.</t>
  </si>
  <si>
    <t>I TOO CAN WRITE IN ALL CAPS// You sure your caps key isnt stuck?</t>
  </si>
  <si>
    <t>Now that lists are in, can anyone tell us if the california residents got jobs?! I'm at a cali med school right now and heard it was a bloodbath finding jobs in cali this year from our residents.//It's always terrible. Worse this year and likely subsequent years. Just assume you won't be there after residency. You'll be happier when you accept that. // There will be 500 more radoncs active in 5 years, jobs will be tough to get in Cali.//Come to the midwest...once you adapt the cold isn't THAT bad....(jk winter still sucks )// Yeah. Not surprised at all. Cali is way to difficult to get a real job for a rad onc. // PGY-5 here.  I know of a 2 private practices in Cali that both offered the same 2 residents a job.  Both residents turned both offers down.  And yes, both these residents were at the same very, very elite top program.  From what I heard, the practices are not planning to hire/make any more offers this year.  //ouch, that sucks x2// Wondering what is the ' very, very elite top program' you are referring to // why did they turn the jobs down? Meh offers/practices? Did they end up in Cali still? // Probably got low balled. I look forward to seeing what kind of offers are around in the next 4-5 years when there are 500 more radoncs that are active than now. Honestly I wish more people in higher up positions would talk about this.//I had a friend interviewing in CA this year who said practices were refusing to pay for interview travel because the applicant pool was so deep. meanwhile my derm friends are being flown out on private jets/first class and wined and dined. //GDI//this doesn't bode well// Cali market seems insane. One of my attendings, whose CV is beyond impressive, spent 6 years trying to get an academic job in cali and couldn't. He finally found a PP job, where he's at the bottom of the totem pole. In other words, new grads are competing against rad oncs with years of experience to get into the cali market. // Why we didn't talk about this before submitting the R3? //I thought EVERYONE knew about the Cali job market... I feel It's  been like that for a long time // PGY-5 here again.  From what I heard, the offers were really quite good and partnership track.  I think they both had family ties elsewhere and both took jobs at what people now are calling "elite" private practices (also, when did this "elite" thing become a thing for jobs/practices?).  Point of my post was that it is not just Cali but any desirable area is really, really tough.  I even had connections at these two Cali practices (that these other 2 residents did not have) so it feels like a total crap shoot.// So basically in 5 years, we are all going to be really screwed. :9//Who knows what 5 years will bring... If you are dead set on California type places then you might be out of luck // What is sounds like is the top candidates from the elite programs are getting multiple offers in desirable locations/practices.  To me, that sounds normal.  What doesn't sound normal is that it seems that private practices are essentially looking to hire the best of the best and know that they can wait to hire whenever due to the massive oversupply.// That sounds normal to me...PP are looking out for their bottom line like every other Business would</t>
  </si>
  <si>
    <t>&lt;-- again zero new information. jobs r bad. ok// Yeah. But since rank list has been submitted, info now discussed is not trolling// Exactly, no need for anyone to troll as rank lists set. // trolling never ends // Radonc has plenty o' jobs and should keep the same amount of residents or expand drastically while recruiting young medical students! Now that is trolling//Sorry to break it to you but the last few years were better than the years befoer. Dont know about this year yet. But i know it disappoints trolls to hear things were bad. // You're right, there are going to be soo many jobs in 5 years. Residents, ASTRO, everybody is wrong.  // Coming from a consensus of residents here, there is a reason why there is so much of this type of angst and hatred of the field atm, and it's because it's very real.  This field has major issues, not to be resolved any time soon.  It's a great field clinically, but in terms of a career, most residents find it regrettable.  Good luck to everyone //  I think alot of people regret choosing medicine as a career... // what does that have to do with the exploitation of young radoncs?// That not just radonc residents regret their career choice...the entire system has major issues and we suffer from "grass is greener..." // sounds like you're for the exploitation of young radoncs. That's cool, I guess.//If thats what it sounds like to you then thats Your issue. I am Not for the exploitation of anyone...My point was at some time ALL physicians realize they are being exploited its not a unique feeling of Radoncs. Physicians gave up the power to regulate their own field to MBAs or older physicians that only look out for themselves. Same thing is happening in many specialities... all we do is complain about it but we don't do anything to fix it.</t>
  </si>
  <si>
    <t xml:space="preserve">I interviewed at 2 private practices in California (bay area and LA). One was offering a sub-300k starting salary and at meaningless "partnership" (they were very proud of calling it partnership but it was not like a partnership anywhere else) in 2-3 years the pay was dollars per professional wRVU at ~10th percentile. The senior partners made technical and salaries are likely high 6 figures. Everyone they're hiring now they tell to expect 60 hours a week and $450k/year max. The other practice was also hiring sub-300k, had a 5 year partnership track, and would not discuss any details of what that partnership looked like. Rumor is that nobody has made partner there in a long time and it's a churn and burn practice. Neither practice would pay any interview expenses, more like let's talk on phone/Zoom and if you happen to be in the area we're happy to meet with you and show you around but we have 100 applicants for these jobs so let us know if you really want the position... I went academic outside of California instead.//LOL i think i interviewed at these same places. such garbage tactics. 100% i bet they found someone too, that's the sad part. // Sounds horrendously horrible, says a med student. In bay area sub 300k after tax, you live like someone make 100K in east coast like NC, SC and Florida. Personally know someone finish IM residency and get 320K on west coast. // It seems like just a bad place to live...less pay more taxes// seriously, why anyone would take a job there under these conditions blows my mind - supply and demand I guess, and the demand for a cali job is high// Why should rad oncs make more than university professors making 100k? Rad oncs aren't special. We should be happy making 50k which is more than enough to live a good life on. &lt;&lt;&lt; is what academics and delusional people say// I don't think I have ever heard anyone say that...are you one of those delusional academics?// is this a joke? University professors don't have 200-600 k of debt ? And make money over a longer period of time so the salaries are not even comparable //Okay I understand the less debt thing but what do you mean by make money over longer period of time? PhD takes about 5.8 years + 2-4 years of Post Doc so total of 7.8-9.8 years vs 4 years of medical school plus 5 years of residency then its about 0-2 years difference... I guess you get paid a stipen for STEM majors during PhD and you could get lucky and not need a post doc. I am not the person that posted the facetious comment but dont understand the idea of phd making more money in longer period of time.// Gosh University professors are paid pretty well. Junior research assistant professor get 100K. Full professor is 300K more or less// What university is this? </t>
  </si>
  <si>
    <t>and time is up! Rank lists certified and set in stone. GL to everyone with Match!!!//AHHHHH!!</t>
  </si>
  <si>
    <t>&lt;&lt;---</t>
  </si>
  <si>
    <t>Okay....for better or worse(mainly worse) I opened the Rank List Top 3. I entered my information. Hopefully everyone has certified their list by now. PLEASE if you plan to just mess with it just ignore it. Go spend your precious time on something else. If you are prone to anxiety don't look through it either. // Whoa your list is so impressive// Hi Admin, something is wrong with the rank list. People put upenn as top 1 but in the right chart it says fox chase//what chart? The table? It does not show  Fox chase on my screen....// It looks okay now</t>
  </si>
  <si>
    <t>Shoutout to the AMAZING admin of this page. You have been fighting the good fight and I appreciate all that you've done. Sending positive good luck vibes for your rank list buddy!x2</t>
  </si>
  <si>
    <t xml:space="preserve">Does anyone have thoughts on OSU vs Beaumont?  Last minute second-guessing, lol.//Both are solid programs. Don't think there is a big diff. Beuamont has protons, OSU doesn't. Only major difference I can think of//Beaumont is also integrated with PGY1 if that matters much for you // Is OSU Ohio State?//Yes// Didn't interview at either, sorry i can't help, thanks for explaining abbreviation// Didn't get a good hit when interviewed at beaumont somehow. SOAPed too many times // OSU is nearly done building their protons, and owns their center outright// </t>
  </si>
  <si>
    <r>
      <rPr>
        <rFont val="Arial"/>
        <sz val="9.0"/>
      </rPr>
      <t>Hey at least we will not be standing in the unemployment line alone....Looks like our EM colleagues might be joining us</t>
    </r>
    <r>
      <rPr>
        <rFont val="Arial"/>
        <color rgb="FF000000"/>
        <sz val="9.0"/>
      </rPr>
      <t xml:space="preserve"> </t>
    </r>
    <r>
      <rPr>
        <rFont val="Arial"/>
        <color rgb="FF1155CC"/>
        <sz val="9.0"/>
        <u/>
      </rPr>
      <t xml:space="preserve">New #AAEMRSA position statement of concern for graduating EM residents and the current job market. </t>
    </r>
    <r>
      <rPr>
        <rFont val="Arial"/>
        <sz val="9.0"/>
      </rPr>
      <t xml:space="preserve"> be joinin  Hope they can fight the good fight!  At least the rad onc meme game seems to be strong.  I didn't read SDN much until I applied this year but at least when I get a job in the middle of nowhere, I will be able to laugh at all the memes. </t>
    </r>
    <r>
      <rPr>
        <rFont val="Arial"/>
        <color rgb="FF1155CC"/>
        <sz val="9.0"/>
        <u/>
      </rPr>
      <t xml:space="preserve">www.captiongenerator.com/2155377/Radiation-Oncology-Chair-on-Match-Day  </t>
    </r>
    <r>
      <rPr>
        <rFont val="Arial"/>
        <sz val="9.0"/>
      </rPr>
      <t>Hmm some parts of that was funny...I wonder what it would take to have NPs delivering radiation independently....Admin would love that cheap labor//oh quit whining already. take another job if youre so scared.</t>
    </r>
  </si>
  <si>
    <r>
      <rPr>
        <rFont val="Arial"/>
        <sz val="9.0"/>
      </rPr>
      <t xml:space="preserve">How do current residents fight residency expansion? // By crying online which has been truly effective// I think the crying online actually has had an impact.  See the number of US MDs applications dropping.  It will have an effect.//Some of us are also trying to tactufully nudge our programs to contract. PDs and chairs, even well intentinoed ones, are generally sheltered from the job market issues, so we're trying to relay our experiences to them to make them believe the chatter // PGY4 here-- best way to fight residency expansion is to not rank programs expanding, when there is a clear need not to.  No program truly needs to expand.  As a reminder: "Programs which have expanded between 2019-2021: </t>
    </r>
    <r>
      <rPr>
        <rFont val="Arial"/>
        <b/>
        <sz val="9.0"/>
      </rPr>
      <t>Columbia (6 to 8)</t>
    </r>
    <r>
      <rPr>
        <rFont val="Arial"/>
        <sz val="9.0"/>
      </rPr>
      <t xml:space="preserve">, CWRU (6 to 7), Northwestern (8 to 9), </t>
    </r>
    <r>
      <rPr>
        <rFont val="Arial"/>
        <b/>
        <sz val="9.0"/>
      </rPr>
      <t>TJU (9 to 11)</t>
    </r>
    <r>
      <rPr>
        <rFont val="Arial"/>
        <sz val="9.0"/>
      </rPr>
      <t>, Duke (13 to 14)."  // Here we go again// At this moment, many med students are leaving the conversation since so many are dual apply. // There are many great programs out there, do not need to be part of the residency expansion problem.  // O come on the question was "How do CURRENT residents fight residency expansion?"... current residents are not ranking programs so basically as a PGY4 you are putting the burden on med students. Do you think that people wouldnt rank Duke or NorthWestern? Even if these programs don't get filled in MATCH they will just fill with SOAP.//In the world of rad onc, Northwestern is an avg program. Completely different from NW university. Duke is a solid program, but it has its well documented issues. Now that med students have a lot of choices, you can afford to not rank programs that expanded. Or at least put them at the bottomg of the list. None of them are a super strong program //Whats the documented issues about Duke? NW is average program but has a good cancer center attached to it
//Mostly work load when it comes to Duke// &lt;-- that, workload is up there with MSK, Penn, UMich. Residents get worked hard at Duke and I think cross coverage required? Not to mention, they expanded a spot for "research" but I heard from residents that attendings were complaining that they needed more coverage// Columbia 6 to 8 is just nonsense. What are they thinking? NYC not packed enough with jobless rad oncs? Just nonsense// In the case of workload how much is too much. People get on Yale because the workload is relatively low but these others are too high... Where is the fine line to get good clinical training without crazy work load... // TJU &lt;&lt; Columbia, but both should not be expanding // northwestern and duke both great programs, NW pretty much best in Chicago and Duke often in top 10 discussions. People arguing a lot of these programs are mediocre and should be ranked lower because they expanded do not have your personal interests at heart. //Well I think match lists are submitted by now. NW is private practice masquerading as academic center. Sorry. It's just the truth. //So you are saying they offer  combination of private practice and academic experience// NW isn't the best in anything. Uchicago is by far the best program in Chicago and it's not close. NW is an average/below average program. There is a reason they SOAPd last year.// I respectfully disagree...NW is the best RadOnc program on Huron St. Chicago IL!//NW doctors are heavily RVU based so they run like a private practice and they use the standard of care from 10-20 years in the past to keep their treatment volumes and RVUs up. Many of their doctors are very old too. // NW is below average, the only good aspect of the program Dr. Tim Kruser just left for Wisconsin. He is the only resident that cared.</t>
    </r>
  </si>
  <si>
    <t>Making the field radically uncompetitive as a whole has only had the effect of neutering whatever prestigious image the field had in the first place. Just shooting ourselves in the foot. Even then the top echelon of programs remain incredibly competitive. // nevermind they're contracting. all these efforts actively hurts people who are genuinely interested in the field because salty PGY6+s who wanted a lucrative chill job are upset they got tricked 5+ years ago. // I don't think they got "tricked"... // If they hate the field that much they could always try to switch to another speciality...Derm is only 3 years//I love our field and got a solid job, but it's absolutely ridiculous to talk about "salty PGY5's and 6's". Incoming residents should know what the job market is like, so they can make an informed decision //But thats not the narrative that is being shown...there are hardly any objective discussion about job market posted on here or on SDN // You need to talk to more residents and young attendings behind closed doors. There are plenty who talk about it openly, some on social media, some in person if you ask them. Also, who cares about prestige of what your ENT and Derm friends think? People care about getting jobs.</t>
  </si>
  <si>
    <t>So whats everyone having for Dinner? lol I had oven baked honey chicken and vegetables// Pasta // cereal // big bowl of salt // well SOMEONE trusts their kidneys...//lol awesome video</t>
  </si>
  <si>
    <t>are DO grads any better than a nurse?</t>
  </si>
  <si>
    <t>May be now it's a good time to get the TOP 3/DNR rank list back?//Is it March 3rd?// Not yet. I guess// Just two more days...we can do it. IDK why the other was deleted guess someone found it offensive.// So in the R3, all we need to do is to CERTIFY the ROL, right? And that's it? // Yeah thats about it. you get confirmation email. Then you mail them 1mL of your blood for the residency contract...Joke btw// Mailed 2 Liters thx! // that list is such a bad idea. there's like 6 applicants here total. it's going to be heavily manipulated. // Not everyone is online at the same time. // Whats the use of manipulating after March 3rd...I guess to be a jerk // residents want to boost their own programs and propagate historical narratives that are no longer relevant, many want to carry a narrative that if you're not at the top 10-15 you should DNR everything (decreasing the number of applicants, just look at the cell to the right), SDNers have a few programs they hate on because their PDs encourage students to apply to radonc (shocking), list goes on. Even at the best of times those lists are incorrect, and don't provide any useful or actionable information for the future. Even organically programs in nice locales (UCSD) end up overweighted. // thinking of building an app where people can rank programs based on prestige, desireability, location, etc., with some measure of verification as to what level/who the applicant is. Might help generate a more useful list. // That would be interesting...I had wanted to make a website similar to that with reviews and information about each program but trolls...//</t>
  </si>
  <si>
    <t>DNR lets go ...  all programs minus the top3. Burn it all. // "let's continue the narrative that these three greatly overrated programs are overrated, that'll help applicants!"</t>
  </si>
  <si>
    <t>Read Simul Parikh's recent tweet thread about why the job market is in a bad place right now. The fact that leaders in the field aren't doing more about this is extremely concerning. //How you define 'leaders' in rad onc?// The picture painted in that tweet thread is not going to be solved by Residency programs contracting...Basically if departments modernized and supervision decreased then about 10-20% of the Current radoncs are not needed? I always wonder what will happen to the field if spots are cut in half to 95 residents a year...Would that increase workload of residents to 1.5x, 2x? Which would probably lead to even more decrease in "competitive" applicants( poor job market, decreased QOL...). This will probably take more creative problem solving than typical "just decrease spots" solutions people throw around.// no it shouldnt increase the resident workload significantly, attendings should be able to work on their own. only thing that would increase is call likely.// Should and can...//OP this is the first time you'v heard about this? //PArikh is a nice guy, but maybe not take everything he or anyone else says as dogma? Maybe?</t>
  </si>
  <si>
    <t>The activists pushing for contraction and scaring off applicants are, if anything, causing more damage. Brilliant people in a tough spot can find a way through. Instead we're going to be the field that sets up DOs and FMGs to not have a job because of preconcieved biases against everyone that's not a US MD, brilliant though they likely are. While the field could probably use more diversity in its makeup from the previous generation of 260 Steps, since positions are going to fill regardless, discouraging the applicant pool is not a productive approach.//So they should lie to applicants? I think applicants are smarter than you think and are making decisions in their best interest. Why take an unnecessary risk? // Basically the current solution they are pursuing will weaken the future of the field by detracting applicants... as for people "making decisions in their best interest" then these people could also be doing that by detracting future competition. If only current Radoncs would objectively discuss the problem and come up with possible solutions at meetings that might be a sign of hope...// It is astonishing to see people think med students are misinformed by social media. Social media is not the problem here. Med students are smart enough to make good career decisions// Not saying social media is the problem but If doctors can become misinformed by social media why would you think med students are somehow immune to this?Maybe not misinformed but more influenced..//Again do you want us to lie? Tell med students that jobs are plentiful, utlization increasing, and you can practice in any location you want?// Re "field could use more diversity from 260 steps" seems insulting. Shouldn't every speciality strive to attract the best and brightest? Not that step score is the perfect surrogate but in abscence of other metrics...now we are shaming those that worked hard to do well in medicine in the name of "diversity" when it's really just a sad excuse for not being able to attract those people because they are smart enough to see the downfall.  // #triggered // not specifically to the 260-scoring people, but it's no secret that the radical rise in scores from applicants coincided with high salaries from IMRT and an era of questionable innovation field-wide. Many top scorers are dedicated to building the field and caring for oncology patients. Some are in it for large salaries and easy lifestyles. Who do you think is the first to leave when the first google result is "there are no jobs" posts on SDN, and who is the loudest to shout bamboozle when they can't find the linac babysitting 500k job in Malibu? // I think it's best that students know what they're getting into and can make their own decisions. //Has there been any published article/opinion piece  about state of field with data and possible solutions?//Look at row 1. Also see ASTRO statement recently. // The ASTRO statement had no data just opinion I think. The "An inconvenient Truth" was kinda crap//Didn't you ask for article/opinion piece?// Yeah I did, I was looking for something with data. Something like time to find job, desireability of job type / location, compensation, salary, work load etc.  // data at such a granular level doesn't exist for any field of medicine. hell, I don't think it exists for any industry or career period. it's unrealistic// We gather granular data for treatment decisions why would we not gather data to monitor health of the field? // who would fund it? Is it like asking pharma to fund a study that might show that there are too many drugs on the market and some profitable drugs should stop production?// lol true...the stakeholders wouldnt want to know unless it might benefit them....Start a GoFundMe page for it lol...just need a picture of a doc with sign saying "Will contour for food..." Anyway the twitter thread has a good collection of published papers on there now....not granular data but interesting// haha the jokes on you! residents will contour for free!!</t>
  </si>
  <si>
    <r>
      <rPr>
        <rFont val="Arial"/>
      </rPr>
      <t xml:space="preserve">&lt;-- this thread should make it super obvious that this spreadsheet is mostly non-applicants lol// Most us MDs are leaving the self-repeating discussions on rad onc and focus on other spreadsheets of dual-applied speciality // I am an applicant...I just like </t>
    </r>
    <r>
      <rPr>
        <rFont val="Arial"/>
        <strike/>
      </rPr>
      <t>arguing</t>
    </r>
    <r>
      <rPr>
        <rFont val="Arial"/>
      </rPr>
      <t xml:space="preserve"> discussing with people that make broad and baseless claims...also I am bored// Let's go over so recent clinical trials on rad onc instead//Will it be relevant in 2022? I have decided to take courses on real estate investing. Don't plan to rely on Radonc as sole source of salary// Nice! Yeah I'm thinking about getting a master degree in CS // Does the degree matter when it comes to CS or just the skills? I Probably should get more serious with informatics. Right now if I can find a solid source of passive income then I can enjoy my job without worrying about salary too much.// Just the skill.</t>
    </r>
  </si>
  <si>
    <t>Now that everything is in. How many of y'all ranked multiple specialties?//How many didn't?// Only applied rad onc. But def recommend next year applicants dual apply// In NEJM jobs, you can see 19 opennings for rad onc and 272 for hem onc // isn't hemeonc like 10x the size of radonc?// 794 total (IM Hemonc+Heme only+onc only + Peds Hemeonc) Matched this year according to NRMP...NEJM jobs for Radonc have not been high really compared to hemeonc...even when you look back to 2012...so not sure if this is a good way to judge things. I mean if someone can envision themself doing hemeonc then they should go for that.// Dual applicants can just rank rad onc programs they want go. // I am a dual applicant, I won't say which is my other specialty to protect my identity. I plan to rank 5-8 rad onc programs that I am willing to go to, being very selective due to my own personal concerns about the job market. I have to go to a certain coastal metro area so I may be wrong, just trying to play my cards right.// No need to catch a falling knife and screw up people who only applied rad onc.// How am I screwing people who only applied into rad onc? Everyone is free to dual apply or even triple apply. I know I'm a competitive applicant and got interviews at top places. I should be penalized for expressing interest in two specialities?// Nah, totally okay to dual apply. Why not with this kind of job market?//I don't understand why this is an issue? //Well It was a mess last year with too many dual applicants and as a result, some good programs were not filled// if you aren't dual applying, the joke is on you. if programs can't fill then they should take a hint and contract// That's on the programs for not filling. Given the job concerns in rad onc, I don't know why more people aren't dual applying. I know at least two others who are doing the same. I guess we will find out in a couple of weeks how it turns out. By dual applying, I'm basically ensuring I match and that I match somewhere I really want to be.//  Dual apply and only rank programs you want to be in if matched.// Hope I won't regret in 5 years that I didn't dual apply//Hmm I am usually stupid enough to go all in on things I like so went with only Radonc, was lucky enough to get interviews at only programs I like... So benefit of dual applying is to just edge bets of getting into a top radonc program or going into another field... Then why not just go into this other field if that's a suitable alternative for you. Really if job situation in the future is a big concern then just apply to other field you found suitable. I don't think going into a top radonc program  guarantees job in specific locations... I don't understand why take the risk if you are that uncomfortable with future of the field. I understand dual applying for specialties hard to match into but don't understand dual applying because of job situation in the future... Well Match is basically here so hopefully it works out for everyone... I am not saying this to make anyone feel guilty or anything the concept just doesn't click for me// Job situation is something to consider when dual apply especially when leaders in rad onc are not planning to do anything about it in a forseable future. You dont want to be like a dog sniffing around for any hidden job after so many years of training. There is no way to justify that.// Yeah with how the job market is going to be in 5 years and how no one in leadership seems to be openly talking about it should be of huge concern and idk why people would not dual apply. // Yeah. When leaders realized even top 5 programs have empty seats after match, they probably will do something. // Hmm true but if you think the job market is going to be that horrible in the future then why wouldnt you go for the other speciality with better outlook... Can't predict if matching in top 10 program will give insulation from job market in the future...// But all things being equal, better to come from a top, elite program than a middle or low tier place//</t>
  </si>
  <si>
    <r>
      <rPr>
        <rFont val="Arial"/>
        <color rgb="FF1155CC"/>
        <sz val="9.0"/>
        <u/>
      </rPr>
      <t>https://careers.astro.org/jobs/?keywords=radiation%20oncologist&amp;sort=&amp;type=full%2Dtime&amp;page=1</t>
    </r>
    <r>
      <rPr>
        <rFont val="Arial"/>
        <sz val="9.0"/>
      </rPr>
      <t xml:space="preserve">    Only like 17 real rad onc jobs in ASTRO and most of them are dead ended.//Whats dead end?// Looks like quite a few hem onc jobs in the list // I've been told that many radonc jobs aren't posted. Hard to know what's true or not at this point.//But why list hem onc jobs in ASTRO? lol. Too embarassed to have so few? //yes you think of the relateively few jobs posted as astro means only a handful have had jobs the last 10 years? guys you dont know what youre talking about. And they do heme onc and surgery there forever. </t>
    </r>
  </si>
  <si>
    <t>Less than 3 weeks...let's go.//yay// May we get first choice</t>
  </si>
  <si>
    <t>we wanna slap some units on that by any chance?//better? probably going to cause some anxiety in some people might remove. .. but learned some new google sheets functions//Can you please not bold and big font these countdowns? just had cramping in my belly looking at it.//Oo, you sure it's the countdown? Might just be upset stomach... Was tempted to post it at the top but will just let it get buried by posts... Took off bold just for you /thanks</t>
  </si>
  <si>
    <t xml:space="preserve">Anyone's PDs at their home programs talking about the need to decrease spots in the match? Just curious if it's common that they agree with this or if it's just the one's on twitter like Colorado and the Ohio schools who are the only ones who think this // nope. they're not having any trouble with their residents getting jobs  // But there is clear data that it is on it's way. The idea is to stop it before the only options are exploited jobs or joblessness correct?// Wasnt there "Data" that was used to justify expansion?// Not really, I think the person who came up with that data even admitted it was flawed and that there was a problem brewing with too many residents. //Honestly I don't think I've seen any convincing data that there is this type of need for new radoncs. And someone posted data that like 80 something (maybe, can't remember where this was) radoncs are retiring a year, so increasing by 100 radoncs a year seems unsustainable. Anyone got anything that shows that there really is a need for this many radoncs? Every program should drop one residency spot, wish there was a way for that to happen uniformly, sadly there likely isnt // I feel like it should be by state... Why does NY have that many programs? But then again I definitely do not have the qualifications to make sweeping conclusions like this... Need more info// NY has that many cancer patients for volume, so they have that many hospital systems, and 3 upstate systems too. // There being a lot of people there doesn't help that there has been an overexpansion. Probably need ~100 radoncs a year to offset the RadOncs that are retiring.//Hypothetical situation... If the demand does increase somehow... How quickly can supply be increase? Do all other residencies match spots with rate of retirement? // Many RadOncs currently have room where they could be taking more patients. There is an artificial boost in RadOnc currently because they are using historical fractionation, when that goes away there will be an even sharper decrease in demand for RadOncs. It is a hard hypothetical, because I have a hard time believing that anything will sharply increase our demand at this time and there is already enough manpower to take on an increase. Many other specialties are not in the situation that RadOnc currently finds itself in where there has been a sharp increase in supply (without any real evidence in needing it), and a decrease in demand (which is trending to be worse in the near future). </t>
  </si>
  <si>
    <r>
      <rPr>
        <rFont val="Arial"/>
        <sz val="9.0"/>
      </rPr>
      <t xml:space="preserve">Not convincing and kinda old : </t>
    </r>
    <r>
      <rPr>
        <rFont val="Arial"/>
        <color rgb="FF1155CC"/>
        <sz val="9.0"/>
        <u/>
      </rPr>
      <t>Projected Supply of and Demand for Oncologists and Radiation Oncologists Through 2025: An Aging, Better-Insured Population Will Result in Shortage</t>
    </r>
    <r>
      <rPr>
        <rFont val="Arial"/>
        <sz val="9.0"/>
      </rPr>
      <t xml:space="preserve"> 
There was also this little number</t>
    </r>
    <r>
      <rPr>
        <rFont val="Arial"/>
        <color rgb="FF000000"/>
        <sz val="9.0"/>
      </rPr>
      <t xml:space="preserve">: </t>
    </r>
    <r>
      <rPr>
        <rFont val="Arial"/>
        <color rgb="FF1155CC"/>
        <sz val="9.0"/>
        <u/>
      </rPr>
      <t>The Future of Radiation Oncology in the United States From 2010 to 2020: Will Supply Keep Pace With Demand?</t>
    </r>
  </si>
  <si>
    <t>Yeah, that Ben Smith one was the one I was talking about that he seemed to back track on. He is now praising people for cutting spots and I think he agrees now that there is an oversupply.//Oversupply for "desireable" places to live or everywhere? I wonder if the study did not take that into account and just did the math without accounting for human factors // I don't think they took into account hypofractionation and stuff. I think there has been an over supply for desirable places for a while. I believe the concern that Simul and Dr. Shah have been presenting is an oversupply that will cause significant issues in the field in the future. Shah appears to be coming out with another paper on it, will be interesting to see what it says.// Its hard to predict the future...now there are reports of lack of accessto radonc in rural areas...I would say they should have expanded slower but thats just hindsight..based on the data if the predictions were 100% it required fast expansion to makeup for 10x deficit// Just scary since there has been such a significant increase in residents and a decrease in radiation usage. Seems like a lot of the current residents are very happy when someone with some clout speaks out about the job market issues. Time will tell I guess. // rural access to rad onc is indeed a problem, but what's the solution? there has been extensive discussion about it on twitter. it's a problem that is faced by every tech-heavy or procedure-heavy referral specialty, where the patient volume is not high enough to justify a full time position where someone can be busy enough to maintain their skills and justify the staff/tech infrastructure they need. If you have a couple towns of 10,000 people, do you want a radiation oncologist, treatment machines, all the support staff, in each of those towns? of course not, that wouldn't make sense. It makes more sense for patients to travel farther to a higher-volume practice. but that creates rural access issues. It's a hard problem to solve</t>
  </si>
  <si>
    <t>List certified...now to crawl in a ball of anxiety until March 19 x2// the programs find out where we matched before we do right? i was on my obgyn rotation last year and the program were talking about their matched candidates before match day// Probably they find out earlier thats how they figure out for SOAP//they do find out earlier  but i'm not sure how much earlier. for SOAP theoretically they only would need to know whether they filled all spots or not, not necessarily who is in those spots// Yep, According to the NRMP time-line programs find out if they are filled or unfilled by email on March 15, they get confidential list of matched applicants on March 18//Programs find out earlier, but not who they matched. Only if they have any unfilled spots to participate in SOAP if they want to// Just certified list. Hope to get # 1 choice</t>
  </si>
  <si>
    <t>Trying to submit the list this week. Was quite sure about my list. But now totally lost with all recent posts // go with your gut and trust the opinion of people you know in real life over this spreadsheet my friend// Since it is zoom meeting, I just didn't get much of a feeling of some programs that were claimed as 'malignant' . What if they just hid their malignant faculties away? // reach out to their residents or to people you know from those programs IRL (other applicants who are med students at those programs maybe) and try to get some info? Agree that with zoom I also did not get a malignant or non-malignant feeling either way.</t>
  </si>
  <si>
    <t xml:space="preserve">The west coast programs won't update job placements sign.. // Please don't go into this specialty if you have to be on west coast. Sorry but just don't. If you have to be in one place you need a more flexible specialty. </t>
  </si>
  <si>
    <t>Programs which have expanded between 2019-2021: Columbia (6 to 8), CWRU (6 to 7), Northwestern (8 to 9), TJU (9 to 11), Duke (13 to 14). Besides the fact that expanding in this climate is irresponsible, why do places like Northwestern, CWRU, and TJU expand when they had to SOAP spots last year? It just doesn't make sense. It must be that they value warm bodies over all else and view their residents as cheap labor. It's not surprising that these places are bottom of the barrell. // Northwestern is considered bottom of the barrel? // Not sure if it is bottom of the barrell but certainly not a top or elite program. Any residency expansion is awful. Duke is hilarious because they are so clinically busy, I'm sure they need more labor to cover their clnics // Aside from TJU, these are decently good programs, but all busy programs that could probably use more residents. // Incorrect. Case and Columbia are poor programs and Northwestern is mid tier. All programs could use more residents. It doesn't make sense to expand just becuse they "could probably use more residents.". // Hard agree. Any program could "use more residents", we are the smartest and cheapest labor around. Also don't know about Case but Columbia is a horrible program.// I'm an applicant who interviewed at Columbia and want to be in NY and struggling with Columbia. It seems like the chair is really hated//. Every year Columbia gets so much hate on here, but it's really not that bad of a program.  Their chair obviously comes with a long history and is generally disliked by residents across the country.  But if you need to be in NY, then I don't see it as a bad option. (From a current NYC resident) // What are the chances of staying in NYC with a decent job after residency?//In what specialty? Clearly you aren't asking about this one.  // TBH, very slim.  There 70+ NYC residents (including LI), so 15+ graduates a year fighting over a couple spots in the city.  If you're not from MSK, Sinai or NYU, your chances are ever lower.x2  // so you're saying there's a chance// lol // Columbia expanding when they didnt fill one year... for a reason and yes their chair is known for expansion. Atleast Cornell shutdown.</t>
  </si>
  <si>
    <t xml:space="preserve">This SDN spam is getting old. // I think they think the field is in trouble, but not entirely clear. Need to collect more data on if the SDN people think the field is in trouble.//Do have to give props to the applicants though. YOLO wallstreet bets style full steam ahead. </t>
  </si>
  <si>
    <r>
      <rPr>
        <rFont val="Arial"/>
        <sz val="9.0"/>
      </rPr>
      <t xml:space="preserve">"How many programs should we rank to be safely matched? I interviewed at 30 programs. I will be happy to be matched at about ten programs among all the programs I interviewed. I am not too sure about the remaining 20. (I would like to avoid bottom ten!) What do you guys think about a strategy with ranking only 10-15 programs or so hoping to get into a decent unfilled position through SOAP if I happen to not match? Or is it too risky? Obviously, we won't know which programs will be unfilled. //Even in the most competitive days 10 was plenty. If your ten includes a few middle of the road places it should be plenty. 20 seems very excessive especially if you would not be happy. // 12 was the magic number when I applied 3 years ago// It depends on what programs are in your middle range. If they are true mid-tiers, prob ok to rank or not rank. if they are low tier, would not rank because you could fall low. also 30 interviews is a lot!// Putting 12 programs also. Should be enough if you count much less people applied compared with 3 years ago// Also ranking 12// Again pointing out that subjective tier status isn't everything. 4 years is a long time to train at a fancy-name program where you're not a good fit. Also, keep in mind that most programs (even "low-tier") would rather not fill, than to match a candidate who they are not excited about (it's not just about a warm body). Many programs are not ranking more than 20-30 candidates, and won't be soaping if they don't fill, so don't bank on that as a reliable back up. If you had a good interview somewhere and walked away with a good feeling, don't let a bunch of anonymous med students, who haven't even matched yet themselves, disuade you from ranking the program. // I'm pretty sure the lower tier programs are just looking to match anyone to avoid the stain of SOAPing. They are just looking for a warm body// That's just not true. A bad resident makes an attending's life that much harder, not easier. A resident who can't get through their program, can't pass boards, makes the whole program look bad and compromises future matching and accredidation. A bad resident who makes the other residents unhappy affects the productivity of the entire department. A warm body like that is of no use to a residency program. Every program has had a bad resident or a poor fit somewhere along the way, and they realize the impact they can have. No one wants that. // Plus this year there really isn't gonna be a "stain" from soaping or not filling. That is the whole goal of the numbers correction.// With some many dual applicants, even top programs won't fill this year. So most mid programs probably will just go after any warm bodies // Again, see above comment. A warm body that is a bad resident is of zero benefit to a program. Rad Onc isn't like IM or surgery, where you need so many residents to cover so many patients. It may sound surprising, but most rad oncs can and will manage their own patients without a resident's help, if need be.//but programs who don't match keeps soaping for the past few years// Exactly, proof is in the action programs take. So many programs keep SOAP'ing and if you it's often people who zero prior interest in oncology//Correct. To the benevolent attending talking about programs would rather go unmatched I think you could be a bit naive. But who am I to say...let's check the SOAP data// ALL attendings CAN function without a resident, but MOST attendings DON"T want to. They'd rather have someone writing notes, placing sim orders, contouring normals, doing peer to peers, and calling pts back. That's the reason why Ortho, Derm, and ENT rejects have gottn through the SOAP the past 2 years. IIRC, over 25 spots were SOAPd each of the last two years. It's quite sad. // And those who soaped starting 2 years ago are currently in their 1st rad onc year. Meaning, the program leaders who accepted those residents are now seeing whether that was a good or a bad strategy. If the people soaping after not matching into other specialties ended up being great rad onc residents with a passion for it, who cares? More likely, many regret choosing a super specialzed field they knew nothing about, and that probably reflects in their work ethic. And the programs that accepted those residents? They know not to do it again. Don't you think that </t>
    </r>
    <r>
      <rPr>
        <rFont val="Arial"/>
        <i/>
        <sz val="9.0"/>
      </rPr>
      <t>maybe</t>
    </r>
    <r>
      <rPr>
        <rFont val="Arial"/>
        <sz val="9.0"/>
      </rPr>
      <t xml:space="preserve">, some current residents and attendings frequenting this forum may have more accurate information about how the match is going to work out this year from another perspective, and </t>
    </r>
    <r>
      <rPr>
        <rFont val="Arial"/>
        <i/>
        <sz val="9.0"/>
      </rPr>
      <t>may</t>
    </r>
    <r>
      <rPr>
        <rFont val="Arial"/>
        <sz val="9.0"/>
      </rPr>
      <t xml:space="preserve"> be trying to offer some helpful advice prior to rank-list day here? Just something to consider. // I'm certain that the majority of people who got into rad onc thru the SOAP will be fine rad oncs, but that's not the point. The point is that there is evidence of residency expansion and a decrease in both supply and interest in rad onc as evidenced by published articles and less US MDs applying. That means the field should be allowed to self correct and unfilled spots should stay unfilled. What's inappropriate is when we are filing these spots with people who had ZERO interest in oncology and because they couldn't get into another field. I am saying this a a 3rd year rad onc resident. // It would be cool if a lot more residents openly talked about their concerns and if leaders in the field would discuss it more openly as well.  The RadOnc world would be a better place with more Simul's and Shah's </t>
    </r>
  </si>
  <si>
    <t>i have previously heard the advice that i should rank programs, even ones I don't prefer very much. the alternative presented to me wasn't so much the fear of soaping as the fear of not having a job at all. so, i'm ranking almost everywhere that i interviewed at (except for a program where it might be preferable to just not have a job...) with the understanding that this year most of us will not match very low on our lists// Current resident here (matched in 2017), just popped on here to see the chatter as my own program is finalizing our rank list. Not surprised, but very disheartened to see that the infamous spreadsheet is just as toxic as it was when I was applying (maybe even worse). Just wanted to remind y'all that not matching at a top-3/top-10/or even top-50 program (per whoever's metrics you're using for rankings but your own) does not mean you will not have a successful residency or career. It does not mean you are a shit applicant or will be a shit Radiation Oncologist (as much as the anonymous commenters on here would like you to believe). It does not mean that you shouldn't feel proud, and hopeful, if you do match at a mid or lower tier program. You've all worked hard and persevered to get to this step in the process (with all the negativaty). And, take it from someone who is already a few years into the field and starting the job search, and who has witnessed first-hand the (academic) job candidate search process: there are graduates from bottom-10 programs being interviewed for many of the same jobs as grads from top-10 programs. There are people from both ends who will find their dream jobs, and yes, those who will struggle to find a job they're at all happy with. Oversupply is and will continue to be an issue, and the market will continue to suck for a while, but the situation is not nearly as dire as the anonymous masses make it seem. Keep in mind that most of the folks on here who are acting as if any non-HROP or non-MDACC Rad Onc should just fuck off and die, are either short whitecoats still playing doctor, or non-applicants. Please don't let the toxic folks here make you feel bad about yourself and your own accomplishments, your career goals, or whereever you end up matching. // Can you tell us what the private practice job search was like from any people you know? Especially in coastal areas? // As far as recent grads, personally know 2 individuals who both started pp jobs in the past year in coastal regions (one Cali, one northeast). Another at a northeast main/non-satelite. All 3 graduated from programs that this forum would be calling "mid/low-tier scum"// Well, if residents from so called mid low program can have a choice back then like now, they probably would choose otherwise. // &lt;&lt;That is a pretty lofty and presumptive statement to make. If residents seem happy where they're at, and are successfully getting jobs, why would they "choose otherwise"? My entire point about taking program ranks with a grain of salt; it doesn't matter as much as a lot of y'all are claiming // the ones that took "coastal region" jobs, that's a wide gamut. California has dead end jobs in small rural cities none of us have ever heard of and academic jobs (UC Irvine lol) that pay like 250/yr. Doesn't mass gen pay their docs pennies too? Be cautious when people define a successful job search as one thing or another // i have family that work at top-tier universities as physicians, you will almost always pay a price for the "prestige" of being at a premiere research institution //I think the people that went for location or prestige think its worth the price...everyone defines success differently what one considers dead end jobs or middle of no where location others might treasure because of reasons known only to them//I'm PGY-5. In general I agree about not overthinking prestige. We're actually all on the same boat for better or worse. But don't go to a terrible place if you have an option. And by terrible I don't mean based on rankings but based on resident happiness, QOL, camraderie. Don't be miserable for a higher US news ranking. Nobody cares about that. The interview impressions are quite acurate based on mumblings of which programs are malignant. There is a lot of good inside information known to residents that applicants would never know until they get there. //&lt;&lt;This.//"</t>
  </si>
  <si>
    <t>&lt; Lol guys this was a discussion on how many programs to rank for match (I think job = resident job here)//I think everyone understands that. The conversation evolved as someone was giving perspective on prestige as it pertains to future job search. // Yes, specifically as a response to someone commenting about a strategy of not ranking more than 10 programs, and just relying on soaping if they don't match. Which is a very risky and poor strategy, even in this day and age. // I'm glad someone finally made the point that this was a risky strategy...someone said don't rank low tier programs at all because there is a chance "you could fall low" and correct me if I'm wrong but I really don't think that's how the match works - you wouldn't be placed into a higher rank if you simply choose not to rank certain programs, right? So there is no advantage to omitting programs from your rank list that you would feel fine matching in just to try to match higher on your list. Rather, you'd just go unmatched and have to soap... I'm not sure everyone understands this//OP here. yea I do understand that it's a risky strategy. To add clarity, what I meant was ranking like 10 program that I really want to go and if I end up not matching, I can hope for getting into a decent program via SOAP (maybe this unfilled program might be objectively better than those programs that I didn't rank). In theory, it can work for my favor. Again, I do understand that so many things need to happen for this to take place like good program unfilled and etc. Just playing devil's advocate. // glad everyone is on the same page then, haha. so in your scenario, you'd be hoping that a program entering SOAP would be marginally better than any of the 20 you opted not to rank, right? Not sure I'd go for those odds but you do you...// Yeah don't take those chances, you might be interviewing against Ortho, Derm and ENT soapers. The only reason I wouldn't rank more is if you would rather try to SOAP into IM than go to a low-mid tier program, which is understandable in today's current state of affairs. If you want to do RadOnc and nothing else, rank more programs. // agree if you would only do radonc if you match to one of those top 10 then go with this strategy and while it is unlikely that you won't match into your top 10, be prepared to soap into a different field, because the rad onc programs that will soap probably won't be any better than the 20 programs you opt not to rank. just my 2 cents. // And it would be super awkward trying to SOAP into programs you didn't rank if those are the majority of RadOnc ones left. // LOL yeah they would def know you didn't rank them. what's the harm in just ranking a total of 20, OP? // My 2 cents.. first, 30 interviews is a lot. I am curious about what was the average this year (would love to hear your thoughts on the average #). I doubt you will fall lower than your 4th rank, but if you do, the chance of matching with 10-11 ranks gets close to 100%. That said, you should match in some of the programs you like. Now, let’s imagine you were to match to your 20th rank.. which’s way out of the expectation from current match data. I would wonder if there is any red flag/reason for that, and if so, SOAP could be risky. Also, you never know which programs will soap this year. I would rank all of them unless you would rather go unmatched (note I didn’t say soap) than go to that program. But again, I think you had an impressive number of interviews and I am sure you will end up comfortably in your first 10 ranks.// OP here. pleasantly surprised by the input of so many people. thank you all :D To answer the questions, I heard of some having almost 40 interviews, I honestly dont know many applicants. there's no harm in ranking of total 20. I was just contemplating on "how to be lucky" getting into a very good program that happened to have an unfilled spot. As many pointed out, there's no guarantee and it's very risky. // In this very unlikely hypothetical scenario: is there a program that you didn't get an interview for, which has a history of taking applicants in the SOAP from last year, which you would prefer to match at over any of your currently ranked programs #10-20? Just running through permutations of outcomes to see the options for you (purely for discussion, not suggesting you do this)//</t>
  </si>
  <si>
    <r>
      <rPr>
        <sz val="9.0"/>
      </rPr>
      <t xml:space="preserve">Looks like most of recent discussions are between people from SDN// I am an applicant but started reading SDN because it was referred to so many times. Both are just different sources of information. Are you another applicant or resident or attending?// a female RO made some public complaints about lack of acommodation for female applicants by ABR. she also rightfully complained about the horrible rad bio/physics exam a couple of years ago, when nearly 50% of applicants failed either or. Allegedly, she got the letter posted to the right from Wallner himself// holy shit!!!! this is crazy.//yeah, that guy has a God complex it seems // i really thought SDN people were just making fun of this guy because they were SDN people.  but this guy deserves all the crap.  he is blaming the residents for failing abysmally hahahaha what?  are we sure this is real and not edited by SDN??// also, did Wallner end up suing this rad onc? and was rad onc female? Wallner says "he"// and is this guy still with the ABR and stuff? this is crazy!!//my understanding is the candidate is a female. Sorry I don't see "he" in the letter. And yes Wallner remains an associate executive director with ABR. At least based on their website. Either way he is a power dude in our field. He didn't sue as far as I know, it was only a threat// Uh what the hell. This guy runs our board and is making fun of people who failed? This kind of stuff should have been known more widely.// Excuse my French but this Paul Wallner guy seems like a piece of shit// I can't believe this letter is actually real.//PLEASE LEAVE THIS AS A MATCH FORUM FOR STUDENTS AND TAKE THIS SHIT BACK TO SDN // Students can care about these things as well.//Look at cell below. Someone asked then someone answered. Nobody is telling anyone to get upset about it but this all common knowledge to residents and an applicant wanted to know// Yeah what is the issue? I was the applicant that asked and find this actually really helpful.
// Don't ever believe Paul Wallner!!! He has been hilariously debunked multiple times
False Claim number 1: "generally available NRMP data suggest that, during the past decade, regardless of a belief within the radiation oncology community, trends in the quality of residents accepted for training have been drifting slightly downward" - published in PRO: https://www.practicalradonc.org/article/S1879-8500(18)30122-X/fulltext
DEBUNKED number 1: Rad Onc resident quality gone higher and higher in Red Journal: https://www.redjournal.org/article/S0360-3016(20)34221-8/fulltext
False Claim number 2: "Actually, if you took the time to investigate the facts, you would see that applications and quality of applicants had begun to drop well before the 2018 exams were ever administered."
DEBUNKED number 2: Number of applicants STABLE until after the boards debacle: </t>
    </r>
    <r>
      <rPr>
        <color rgb="FF1155CC"/>
        <sz val="9.0"/>
        <u/>
      </rPr>
      <t>https://www.practicalradonc.org/article/S1879-8500(20)30122-3/fulltext</t>
    </r>
  </si>
  <si>
    <t>Dear XXXXXX:
I have read with some concern your recent posting on XXXXXX. Although I can understand the frustration and concern many residents and candidates currently have regarding the initial certification assessment instruments of the ABR, especially in these difficult times, I find it especially troublesome when those views are expressed with little or no information of the actual processes involved or decision-making. I am especially distressed when the attacks become personal against me, and clearly from one who has no knowledge of any of the facts of which he writes.
With regard to the issue of accommodations for female candidates, the initial posting that started the torrent of subsequent postings was based on totally incorrect information. The ABR goes to great lengths to accommodate all candidates with special needs, including nursing or breast pumping females.
With regard to the performance of candidates in physics and biology on the 2018 exams, you suggest that the ABR "has blamed" the residents. In fact, the great majority of candidates who took those exams passed with high grades, and those who failed did so abysmally. They simply did not know the material. If that is "blaming," so be it! You also suggest that somehow those single year grades have had some impact on the specialty. Actually, if you took the time to investigate the facts, you would see that applications and quality of applicants had begun to drop well before the 2018 exams were ever administered.
I find your statement regarding separation of radiation oncology from the ABR even more misguided. ABR certification exams are developed ONLY by radiation oncologists and all decisions regarding those exams are made by radiation oncologists. The fees of the 10x number of diagnostic radiology candidates and diplomates actually support the radiation oncology endeavor, which, in fact, is a money losing proposition for the ABR. If the radiation oncology community, with a fervor driven by inappropriate posts such as yours, should ever intend to actually "control our own destiny," I would guess that the cost to residents and diplomates could be more than double the current levels, with a significantly diminished end-product.
Even more troublesome, and personally abhorrent to me, are the essentially libelous statement about me and my employer, 21st Century Oncology, Inc. that you have made on a public, professional website. You have absolutely no knowledge of me, my responsibilities with that entity, or the legal facts of the issues you raised, and the implication that I was somehow involved is not only factually incorrect, but apparently maliciously intended. If such statements continue, I will have little choice but to react as necessary.
Paul E. Wallner, DO</t>
  </si>
  <si>
    <r>
      <rPr/>
      <t xml:space="preserve">Holy shit, is that real?//the threat by Wallner was/is an open secret. That I can tell you for certain. The person who posted the letter swore by everything basically that it was verified, but I personally cannot verify that. Here is what that person said " don't really want to wind up like Julian Assange. Can't reveal my sources. Don't ask, can't tell, and all that, old chap. But this is a 100% verified real personal email to a real board-certified radiation oncologist. The email was sent over a post or posts made by this radiation oncologist on ROHub and Twitter." here is the SDN thread: </t>
    </r>
    <r>
      <rPr>
        <color rgb="FF1155CC"/>
        <u/>
      </rPr>
      <t>https://forums.studentdoctor.net/threads/a-letter-from-paul-wallner.1415138/</t>
    </r>
    <r>
      <rPr/>
      <t xml:space="preserve"> // wow, thank you! i had no idea. // Wallner and Lisa Kachnic both blamed residents, not leadership for the boards issue a couple years ago.  No surprise what's happened to our field /TAKE THIS SHIT BACK TO SDN AND LEAVE THIS FOR STUDENTS.
Don't ever believe Paul Wallner!!! He has been hilariously debunked multiple times
False Claim number 1: "generally available NRMP data suggest that, during the past decade, regardless of a belief within the radiation oncology community, trends in the quality of residents accepted for training have been drifting slightly downward" - published in PRO</t>
    </r>
    <r>
      <rPr>
        <color rgb="FF000000"/>
      </rPr>
      <t xml:space="preserve">: </t>
    </r>
    <r>
      <rPr>
        <color rgb="FF1155CC"/>
        <u/>
      </rPr>
      <t xml:space="preserve">https://www.practicalradonc.org/article/S1879-8500(18)30122-X/fulltext
</t>
    </r>
    <r>
      <rPr/>
      <t>DEBUNKED number 1: Rad Onc resident quality gone higher and higher in Red Journal</t>
    </r>
    <r>
      <rPr>
        <color rgb="FF000000"/>
      </rPr>
      <t xml:space="preserve">: </t>
    </r>
    <r>
      <rPr>
        <color rgb="FF1155CC"/>
        <u/>
      </rPr>
      <t xml:space="preserve">https://www.redjournal.org/article/S0360-3016(20)34221-8/fulltext
</t>
    </r>
    <r>
      <rPr/>
      <t xml:space="preserve">False Claim number 2: "Actually, if you took the time to investigate the facts, you would see that applications and quality of applicants had begun to drop well before the 2018 exams were ever administered."
DEBUNKED number 2: Number of applicants STABLE until after the boards debacle: </t>
    </r>
    <r>
      <rPr>
        <color rgb="FF1155CC"/>
        <u/>
      </rPr>
      <t>https://www.practicalradonc.org/article/S1879-8500(20)30122-3/fulltext</t>
    </r>
  </si>
  <si>
    <t>Can someone please explain the Paul Wallner and him suing? a breastfeeding attending?  Is this some obvious story I don't know about, I have seen it sort of referenced a couple times here but don't know the whole story.</t>
  </si>
  <si>
    <r>
      <rPr>
        <sz val="9.0"/>
      </rPr>
      <t xml:space="preserve">Programs with issues per ACGME: HROP, MUSC, Stony Brook, Suny Downstate, Texas A&amp;M, UC Irvine, OU, Utennessee, UT San Antonio, WVU// Source: </t>
    </r>
    <r>
      <rPr>
        <color rgb="FF1155CC"/>
        <sz val="9.0"/>
        <u/>
      </rPr>
      <t>https://apps.acgme.org/ads/Public/Reports/Report/1//</t>
    </r>
    <r>
      <rPr>
        <sz val="9.0"/>
      </rPr>
      <t xml:space="preserve"> Would avoid all except HROP // Does anyone know reason for warning? Please tell us if you do.// if you look back at previous interview impressions the HROP violation was due to a specific issue around being able to give anonymous feedback to the program.  basically it seems like a non-issue and HROP is HROP, a rare top program that is almost too good to be true. don't let gunners on here tell you not to rank.  i didn't get an interview at HROP but I would loved to go there//But just to be clear you don't get a warning for low scores on that one ACGME question regarding anonymity of surveys. Doesn't work like that. I understand that is the stated defense that they have given in the past. // I don't know how it works but I interviewed there and residents all seem really happy and excited to be there.  Rad onc is such a small world that when there are real issues, they come out (see Jefferson, Cornell, MUSC). Even Stanford took a hit with those two residents leaving 6 years ago. HROP has never had a resident leave or any major concerns that I'm aware of but I'm just an applicant//Agree. I am a resident. Have not heard anything in the rumor mill negative about Harvard but really haven't heard anything at all about them good or bad tbh. Just understand that "there was an issue with anonymity in our evaluations" is the PR version. ACGME warnings don't work like that. It has to be several issues over several years with no remediation in between for it to lead to a warning, if still no remediation then probation, if still no remediation then closure. Goes to show how bad Cornell must've been. // Keep in mind that given that most rad onc programs are small, one discontent resident can significantly impact ACGME survey results. Also, once a program is on warning and makes changes, the warning isn't immediately revoked, it takes re-evaluation over years. Be wary of programs with a history of warnings, a history of residents transferring, or like another poster said, the programs well-known for ongoing issues without remedy (sorry but looking at you MUSC). Any other year, I think a lot of the applicants here would be lucky to match at any of the aforementioned programs, and would have a decent experience at most of them. If you had a good interview somewhere, and walked away with a good feeling, don't let a bunch of anonymous M4s </t>
    </r>
    <r>
      <rPr>
        <sz val="9.0"/>
        <u/>
      </rPr>
      <t>who haven't matched anywhere themselves yet</t>
    </r>
    <r>
      <rPr>
        <sz val="9.0"/>
      </rPr>
      <t xml:space="preserve"> disuade you from ranking the program. </t>
    </r>
  </si>
  <si>
    <t>The resident's opinion to the left is important: we never really hear anything about Harvard or HROP. They fly tremendously under the radar. Then (seemingly) they graduate and move to Raleigh. //Has anyone heard anything actually negative about HROP or the resident experience there? I interviewed and loved it and I am going to rank it #1. I met most of the residents at the dinner the night before and they seemed really happy and the presentation by the chiefs seemed to really emphasize how well taken care of the residents are // I have not and interviewed there before matching at my #3. I did rank HROP #1 and a bit disappointed of course that I didn't match there. It is a great program and have a couple good friends there. You'd be lucky to go there. Incredible clinical training and research opportunities. The best part is the residents, they seem like a fun group of people which was the most important part. I guess it makes sense because it's Harvard that they can attract really good people. The residents seem pampered lol but maybe I'm just telling myself that because I'm minorly jealous. Rank what you feel is best and wish you the best of luck!</t>
  </si>
  <si>
    <t>Look at that stanford love in the top 3 rankings sheet... just wow!/LOL // so many fcking GUNNERS in chat //Bunch of haters....//wouldnt trust anything related to Stanford on this sheet good or bad lol // ... // &lt;-- whoever wrote this shouldn't be a doctor.// Yeah, what was the person trying to say? Sounds like an insane person // did the ranking sheet just get deleted or something? where did it go?// Looks like it got deleted after someone put random numbers</t>
  </si>
  <si>
    <t>Y'all realize there's 0 chance that tab is accurate, right? it takes all of 10 seconds to fake a bunch of #1s for a random program, and most applicants aren't on here anymore because of all the brigadeering// yeah I don't trust a thing</t>
  </si>
  <si>
    <t xml:space="preserve">there's disconnect between the interview experience at columbia and what's being said here- at least for me. i get how it was historically not a strong program, but i can see how the program is growing in many directions at least based on my interview. am i being disillusional? // Didn't they expand? Seems their heart isn't in the right place.// OP, I don't know what to say.  It clearly is not well thought of and I would say dangerous to graduate from....people seem to really dislike the chair and unless you really only want a job a Columbia, there are so many other options.  Columbia has consistently been ranked at the very bottom across all interview years, this isn't some new thing.  Rank at your own risk.  It will probably have to SOAP this year so even if you don't match, you can probably still get in if you want it // Another candidate interviewed there. The major issue with Columbia is that you dont have any well known faculty in the program. You would wish It might turn better with new recruitments. Unfortunately, if you look at their recent recuitments on the website, the new faculties are either new graduates from okay programs or faculties not well known in the field.// No just okay programs, they have a few just from columbia...that's not a great look especially when you see how many programs there are in NYC. Columbia doesn't attract great faculty.// I'm sure its improved from the horrid dumpster fire days, but why take the risk in the least competitive specialty? Listening to chair justify residency expansion and be a job market denier would get old I would think. // Also her piece about recent board failures// Hopefully people don't rank it very well. This stuff is a big reason the job market has gotten bad and will affect most of us in some way in the future.// My concern is that if I go there, given how poorly Columbia is regarded historically for rad onc and now with Lisa Kachnic as chair is who pretty much universially hated, that elite PP jobs won't hire me. Academics will probably be fine but not the best private jobs on the coasts//  Fairly recent grad in NYC area, I would highly advise against ranking Columbia if you are worried about jobs, as the majority of their recent grads have stayed on as faculty, not by choice.  I presume the OP is referencing the "show" Columbia is known to put on every year during interviews that is a false representation of their malignant environment.  If you need to be in the city, then maybe rank it.  Just my thoughts FWIW //  I didn't interview at Columbia but why would you go to a place with a chair that called residents dumb for failing physics and rad bio.  And then slammed smaller rad onc programs, which Columbia is one of them. //OP here. thanks everyone for the detailed explanations.  // Do not rank expanding programs, save the field! // </t>
  </si>
  <si>
    <t>I feel like people keep talking HROP vs MDA... but not really considering MSK in the same convo? Why is that?// Cause it takes a "special" person to be conflicted about MSK//Reputations indistinguishable. QOL horrible at MSK. // Here's my rambling thoughts having interviewed at all 3 places: HROP adv is the great training/work-life balance + name brand, doesn't get better than Harvard and QOL of residents is amazing. Also it has the best alumni network - the most chairs and partners at some of the best private practices on both coasts - that helps with jobs which we are all concerned about. MDA is known to cancer people but University of Texas is not exactly Harvard. You could go to San Francisco and some tech people wouldn't know what MDA is. But MDA has prob the best QOL of the residents, maybe too much so - very easy to just get lost in shuffle and graduate having not done too much work. But again, amazing QOL of the residents and COL of houston is the best compared to Boston and New York. MSK is in New York which has a very high COL (even higher than Boston) and importantly, the clinical workload is borderline insane/malignant. You don't need to work 60-80 hours as a rad onc resident to become clinically competent. //what about Penn compared to MSK // QOL MDA&gt;HROP&gt;&gt;&gt;&gt;MSK, Prestige HROP&gt;&gt;&gt;MDA&gt;MSK// that's a great summary, very concise// Top 3 seems overated. Duke has a much better job placement// hahahahaha Duke hahahaaha. duke world load might be as high as MSK without the benefit of prestige. and you have to live in Durham?? please rank duke highly, for the rest of us.//gunners, stop making your attempts so obvious// i know...trying to get us to rank duke over the top 3??? like come on. // Imagining next cycle, we have 50 US MD and almost everyone goes to TOP3 and worst case senario, you go to stanford or duke, upenn to do heavy load coverage or end up with fellowship // lol ya its gonna get worse before it gets better thats what the leadership at the top programs said, this might happen // I doubt. Most likely will turn into something like pathology with certain elite programs have good candidates and most other fmgs</t>
  </si>
  <si>
    <r>
      <rPr>
        <rFont val="Arial"/>
        <color rgb="FF000000"/>
        <sz val="9.0"/>
      </rPr>
      <t xml:space="preserve">Hopefully it gets better. Not seeing as much "everything is fine" talk lately... I really hope programs do the right thing, but if I were a betting man... // Figure out how to position yourself so that no matter what happens, you're in a good spot. Don't waste your time hoping people act against their short-term/local interests.  // on the "top 3" obsession: fewer US applicants will likely lead to a leveling of programs, not amplify the "big 3" over applicants from elsewhere. Local connections and clinical skill will begin to trump all the nice-to-haves as jobs inevitably prioritize hiring US MD graduates (whether that should be what happens or not). </t>
    </r>
    <r>
      <rPr>
        <rFont val="Arial"/>
        <b/>
        <color rgb="FF000000"/>
        <sz val="9.0"/>
        <u/>
      </rPr>
      <t>In a sense, the job market will contract because locations will be less willing to hire non-US-MDs, even while program positions expand</t>
    </r>
    <r>
      <rPr>
        <rFont val="Arial"/>
        <color rgb="FF000000"/>
        <sz val="9.0"/>
      </rPr>
      <t xml:space="preserve">// Why are people deleting benign comments here? Are they that butt hurt? "Big 3 (MDA, HROP, MSK) and Elite (Penn, Hopkins, Mayo, UMich, WashU, UCSF, Stanford +/- Duke, UChicago) will account for around 45-50 residents. I'd say that there around 70-80 decent jobs each year. If you aren't graduating from a top place, you are gonna be screwed during the job hunt especially in 4-5 years." // reality is at current rates all US MDs will go to one of these institutions, unless they open up more to FMGs and DOs. Applicants will obsess over the miniscule difference in prestige across all of them with wild fluctuations year to year (y'all are WAY up on Hopkins this year vs. last, and down on Duke), when the reality is the lower number of graduating US MDs will lead to field contraction, just of the sort where MDs will get first dibs on jobs and FMGs and DOs will fight over the rest. There should be parity and it shouldn't be this way, but the field's never been shy about the arbitrary credentials it chooses people on. I'm looking at you, Step 1. // ultimate reality is people care about what you did, not the name on the door, and that'll become more true going forward. The "big 3" won't get autoplacement over people from other great institutions unless they're more competitive on paper, or take advantage of strong regional biases. </t>
    </r>
  </si>
  <si>
    <t>How much does 'clinical training' matter? How do people assess your clinical skills when you're applying for jobs? // references from people they know/trust, research (if you're doing a lot of work in an area, you probably know something about it), personal interaction / twitter-like involvement, reputation of your program for clinical expertise, experience with alumni from your program, possible quizzing during interview hidden or not....etc. // everything on the list was fine until "twitter involvement" haha. trust me, no one is going to hire you or give you a leg up because you have an active twitter presence hahaha//Someone proud they are a rad onc twitter influencer lol// lol, what a joke.  no one is actually famous in rad onc.// It is pathetic some rad onc publish more in twitter than in peer reviewed journals and think they will be somehow famous//Hmm I feel like the influence of social media on our decision tends to be underestimated...People do form relationships on there. Maybe it does not affect current generation of directors/recruiters but the new generation coming up take social media seriously(a little too seriously)// Nope we treating cancer here, not ruuning for US president. SCIENCE FIRST! // Expectations versus reality...// No science, no rad onc, that is the reality. If you need followers go to instagram and show what you got from your mama// I am not saying I need following...just saying not to under estimate social medias influence. RadOncs are people....// RadOnc is about RESEARCH and clinical trials... No lab research breakthrough&gt; No clinical trial result&gt; no good indication&gt; No JOB&gt; No talented people applying rad onc&gt;&gt; No research advancement. It is just pathetic to think social media will buy people in to do rad onc. If you are good enough, media will cover your story, you don't need to reach out to media. // I feel like your interpretation of this topic is different from what I am talking about. Its not that social media by itself trumps over everything...If its two equally qualified people and whoever is hiring has interaction with one of them on social media then thats a connection. Qualifications and Networking are what it takes to get a job and twitter can be used for networking.</t>
  </si>
  <si>
    <t>&lt;-- people missing the point? Speaking regularly with movers/shakers in the field on Twitter means they know/recognize your name, which is half the battle. NGAS if you have followers. This isn't hard guys. // SDN brigade at work// I think they were just being obtuse... So I gave up on trying to have a conversation//Twitter is fine especially as one form of networking. Just don't tweet research results with fire emojis. People will mock you.  // Agree. Check out SDN, they are brutal but on point about some of the worst research in our field. For myself, I wouldn't risk it. What are the real benefits of having an active Twitter? A random connection so that they recognize your name when you apply for a job. That benefit seems to be very small compared to the huge risk that you might say or tweet something stupid/dumb/offensive. Why risk it?// Its not for everyone...some people are better at navigating it. Most of the time those are the people with very good social skills // nobody really thinks the people on SDN are well-positioned to influence your career going forward. They themselves aren't well-positioned to help themselves. I wouldn't worry too much about what they're going on about. They've put themselves in a position where decisions made by academics can make or break their practice, and their threads describe working in the middle of nowhere for peanuts and regreting their choice. On average they're a cautionary tale of people suffering the most from the "golden age of radonc applications."  // lol you don't need to go to SDN, they're already here</t>
  </si>
  <si>
    <t>Is it safe to assume the job placement is up to date and those not filled don't have a confirmed job? // As a resident, that is a poor assumption. I know that all our PGY-5s have jobs, but they are either not interested in posting on this sheet or don't still follow it. I will not be posting their jobs out of respect for their privacy//You know what they say about making ASSumptions... // Who knows, the list should have been updated so that we can have another reference // I just looked and there are two errors I spotted already. I think it is better to wait till people have graduated and you can confirm/be sure.  Otherwise, can lead to bad info// Mid to mid low tier programs should really fill it in so that applicants may rank them // I am not paying too much attention to this year's job data because of covid affecting hiring and because it's like trying to analyze med school rank lists but with a tiny tiny sample size and much more variation because residents consider a lot more personal/family factors when choosing a job, more so than when choosing a med school. I only use the job tab to see where the national trends look like// Well we can also look at job placement from previous years. Good Job placement means good recognition and reputation. It also means good alumni network in elite pp or academic centers. Chairs and faculties change all the time. But the reputation of a program will stay for at least 4-5 years</t>
  </si>
  <si>
    <t xml:space="preserve">I definitely don't think so. On interview day I specifically asked if the PGY-5's had jobs and there are a ton of places on here that are just not filled out (I would fill it out but I don't remember at all where they said they were going, or even how many PP vs academics)// I would proudly say I find a fellowship when I'm a PGY5 during interview. Applicants will be so impressed. //lol // </t>
  </si>
  <si>
    <t>there's like 2-6 people on here at any given time and probably half those are from SDN. why in the world would you think that sheet would be updated</t>
  </si>
  <si>
    <t>Can somebody unlock the "Rank List TOP 3"? All the other specialities have one.//If all the other specialities jumped off a bridge... Lol sorry couldn't resist. It was locked because nobody could follow the instructions of Fill out after submitting rank list, at least now it's more believable since some have submitted their list... //ppl are still not gonna follow the rules, the sdners will come in and eff it up like last year// Put real one in please. Also can we make top 5? Most programs are over interviewing//What do you mean real one? This is a duplicate of the previous locked one... Saved me trouble of logging in to unlock old one// Gottcha Thx // yeah def not useful, there's not that many actual applicants here// By now, almost eveyone may have their top 3 ready.</t>
  </si>
  <si>
    <r>
      <rPr>
        <rFont val="Arial"/>
        <color rgb="FF000000"/>
        <sz val="9.0"/>
      </rPr>
      <t xml:space="preserve">Here we go//what do you mean??// The list is available now. See it below // </t>
    </r>
    <r>
      <rPr>
        <rFont val="Arial"/>
        <b/>
        <color rgb="FF000000"/>
        <sz val="9.0"/>
        <u/>
      </rPr>
      <t>there are more non-applicants here than applicants. I wouldn't trust that list in the slightest.</t>
    </r>
    <r>
      <rPr>
        <rFont val="Arial"/>
        <color rgb="FF000000"/>
        <sz val="9.0"/>
      </rPr>
      <t xml:space="preserve"> // It looks all right </t>
    </r>
  </si>
  <si>
    <t>People who are not from Texas, I hope you are seeing what is happening here. When people sell you trash cities and areas to live in, dont look at the good days. we have been without power for 60+ hours in subfreezing temperatures, no heat and no running water. I have to go in the backyard because my state and city wasnt ready. No food no drinkable water. Guess what? This happens every year. Flooding, hurricanes, and now this. Im sorry, but I am genuinly sick to my stomach and livid with anger. I know shit happens everywhere, and this not enough reason to change RoL and that bs. But to me it speaks volumes about how the area around you affects your experience during residency, so think about that too// you've convinced me to not rank MDA thanks &lt; LMAO// OP here, not my intention really. Im just voicing my frustrations. // Houston was a crap city before the winter storm mess// To be elite, you need a great institution or practice AND great location// hey no state income tax//Yeah the situation in Texas is horrible! Hoping that once it's over the state really takes a look at their grid and disaster preparations ... But if you go by history then it's not likely going to happen.  On the note of it being horrible... I think it would be hard to find places without major downsides and top radonc program/huh//Hmm</t>
  </si>
  <si>
    <t xml:space="preserve">&lt; next time just say "I really want to match at MDACC, please don't rank" instead of this passive weakness, you wasted everyone's time including yours!//lol yeah gunners gonna gun// Are you okay? If this is the first thing you thought of when you read that post, then I dont know what to tell you.///oooh the gaslighting is so delicious! i mean it might've seem more genuine if the op didn't mention ranklist themselves lol, kinda sad taht they would use whats happening to further their own goals// Florida hurricane is on the way, NYC blazzers said hold my beer, meanwhile Cali is being flooded. 60+ h no power and tough texans are trying to get people out of MDA//don't rank msk people, they work you so hard! i'll take one for the team and let me match there. no need to thank me// Can we update the 2021 job placement somehow? It is more predictable than weather // speaking of the weather, global warming yall. don't rank anything on the planet and definitely not the coasts. Marsvard ROP #1//those SF pictures kinda looks like mars//Is Mars starting a radonc program? I am willing to relocate // It would be cool if mars has proton. Will be top 3 in my list//it speaks volumes that mars doesn't even have oxygen, will really affect your quality of life//plenty of hiking to do though... even though I hate hiking // Martians probably never get cancer . Have plenty time to write papers//That sounds like a research opportunity // Yeah def some high impact journals// Seriously through, cali fire has been an annual thing for many recent years //The planet is going to crap... For humans anyway... Surprise it's all our fault // I look forward to mayo being beachfront property//Now that's planning ahead... Hopefully it doesn't go iceage everywhere route... </t>
  </si>
  <si>
    <t>Dr. Spratt left Michigan and going to Case Western // How does Case Western rank now?// Well Baylor got a nice chair too. Don't think it makes any difference// Not affiliated with Case Western in any way, but getting a well known chair who's invested in improving the residency program can make a huge difference. Having said that, I have no idea how invested Spratt is in improving the residency and more impotantly, how much buy in there is from the cancer center leadership. A lot of variables and unknowns, but again, a chair CAN make a big difference if they're invested // Let's see what he does.  Only time will tell.// He went from graduating residency to chair in 6 years, most likely he'll become President by 2030?// case western trying to justify expanding// is he the youngest chair ever lol // wow so awesome, congrats to Dr. Spratt!.</t>
  </si>
  <si>
    <r>
      <t xml:space="preserve">Is there a link to this announcement? // </t>
    </r>
    <r>
      <rPr>
        <rFont val="Arial"/>
        <color rgb="FF1155CC"/>
        <sz val="10.0"/>
        <u/>
      </rPr>
      <t>https://news. .org/news-releases/daniel-e-spratt-md-named-new-chair-of-radiation-oncology-for-university-hospitals-seidman-cancer-center.htm</t>
    </r>
    <r>
      <rPr>
        <rFont val="Arial"/>
        <color rgb="FF000000"/>
        <sz val="10.0"/>
      </rPr>
      <t xml:space="preserve"> // This will definitely change my rank list. A huge huge loss for UM. //UMich is still top 10 though// lol what if after we submit the ranklist, suddenly michigan recruited another star to their program, these things change all the time // agree huge loss. Spratt is the 1st person who became chair 6 years after graduating. There is no "star" that can replace that... // Technically Ben Slotman did it in 4 years, but it's Europe? // Sam Hellman did it faster than that at Harvard, I think 2 years after residency.//What achievements qualify one to be a chair?</t>
    </r>
  </si>
  <si>
    <t>What does pseudo academics mean in the job placement? Is that something similar to fellowships?// probs clinical sattelite work with no real research being done I'd guess// Getting psuedo academics vs doing fellowship. Which one is better in helping getting a real academic? // probs doing an internal medicine subspecialty. Just kidding, I honestly don't know, but fellowship seems kinda lame overall in the field of RadOnc. // sounds lame anywhere // Fellowship in intermal medicine makes sense at least.// pseudo academic means you work at a clinic that's affiliated with an academic place, but you don't actually do research or work with residents generally. it's nothing like fellowship. It's a real job and you get paid a real salary, often more than your academic counterparts working at the main site. //Why does Fellowship in IM "Make sense"?// The job placement seems working better than program tiers for me in evaluating programs. It's like law schools, programs with best job placement should be ranked higher// How you define good job? // how does IM fellowship NOT "make sense"?? I think the reason rad onc fellowships generally don't make sense is that you're not learning anything new/unique beyond what is supposed to be covered in residency, so fellowships are sometimes seen as a consequence of incomplete/inadequate residency training. Rad oncs have traditionally been trained to treat cancer anywhere in the body// At certain point, fellowship may become a common practice in Rad Onc</t>
  </si>
  <si>
    <r>
      <rPr>
        <sz val="9.0"/>
      </rPr>
      <t xml:space="preserve">i have previously heard the advice that i should rank programs, even ones I don't prefer very much. the alternative presented to me wasn't so much the fear of soaping as the fear of not having a job at all. so, i'm ranking almost everywhere that i interviewed at (except for a program where it might be preferable to just not have a job...) with the understanding that this year most of us will not match very low on our lists// Current resident here (matched in 2017), just popped on here to see the chatter as my own program is finalizing our rank list. Not surprised, but very disheartened to see that the infamous spreadsheet is just as toxic as it was when I was applying (maybe even worse). Just wanted to remind y'all that not matching at a top-3/top-10/or even top-50 program (per whoever's metrics you're using for rankings but your own) </t>
    </r>
    <r>
      <rPr>
        <i/>
        <sz val="9.0"/>
      </rPr>
      <t xml:space="preserve">does not </t>
    </r>
    <r>
      <rPr>
        <sz val="9.0"/>
      </rPr>
      <t xml:space="preserve">mean you will not have a successful residency or career. It </t>
    </r>
    <r>
      <rPr>
        <i/>
        <sz val="9.0"/>
      </rPr>
      <t>does not</t>
    </r>
    <r>
      <rPr>
        <sz val="9.0"/>
      </rPr>
      <t xml:space="preserve"> mean you are a shit applicant or will be a shit Radiation Oncologist (as much as the anonymous commenters on here would like you to believe). It </t>
    </r>
    <r>
      <rPr>
        <i/>
        <sz val="9.0"/>
      </rPr>
      <t>does not</t>
    </r>
    <r>
      <rPr>
        <sz val="9.0"/>
      </rPr>
      <t xml:space="preserve"> mean that you shouldn't feel proud, and hopeful, if you do match at a mid or lower tier program. You've all worked hard and persevered to get to this step in the process (with all the negativaty). And, take it from someone who is already a few years into the field and starting the job search, and who has witnessed first-hand the (academic) job candidate search process: there are graduates from bottom-10 programs being interviewed for many of the same jobs as grads from top-10 programs. There are people from both ends who will find their dream jobs, and yes, those who will struggle to find a job they're at all happy with. Oversupply is and will continue to be an issue, and the market will continue to suck for a while, but the situation is </t>
    </r>
    <r>
      <rPr>
        <i/>
        <sz val="9.0"/>
      </rPr>
      <t>not nearly as dire</t>
    </r>
    <r>
      <rPr>
        <sz val="9.0"/>
      </rPr>
      <t xml:space="preserve"> as the anonymous masses make it seem. Keep in mind that most of the folks on here who are acting as if any non-HROP or non-MDACC Rad Onc should just fuck off and die, are either short whitecoats still playing doctor, or non-applicants. Please don't let the toxic folks here make you feel bad about yourself and your own accomplishments, your career goals, or whereever you end up matching. // Can you tell us what the private practice job search was like from any people you know? Especially in coastal areas? // As far as recent grads, personally know 2 individuals who both started pp jobs in the past year in coastal regions (one Cali, one northeast). Another at a northeast main/non-satelite. All 3 graduated from programs that this forum would be calling "mid/low-tier scum"// Well, if residents from so called mid low program can have a choice back then like now, they probably would choose otherwise. // &lt;&lt;That is a pretty lofty and presumptive statement to make. If residents seem happy where they're at, and are successfully getting jobs, why would they "choose otherwise"? My entire point about taking program ranks with a grain of salt; it doesn't matter as much as a lot of y'all are claiming // the ones that took "coastal region" jobs, that's a wide gamut. California has dead end jobs in small rural cities none of us have ever heard of and academic jobs (UC Irvine lol) that pay like 250/yr. Doesn't mass gen pay their docs pennies too? Be cautious when people define a successful job search as one thing or another // i have family that work at top-tier universities as physicians, you will almost always pay a price for the "prestige" of being at a premiere research institution //I think the people that went for location or prestige think its worth the price...</t>
    </r>
    <r>
      <rPr>
        <b/>
        <sz val="9.0"/>
        <u/>
      </rPr>
      <t>everyone defines success differently what one considers dead end jobs or middle of no where location others might treasure because of reasons known only to them//I'm PGY-5. In general I agree about not overthinking prestige</t>
    </r>
    <r>
      <rPr>
        <sz val="9.0"/>
      </rPr>
      <t xml:space="preserve">. We're actually all on the same boat for better or worse. But don't go to a terrible place if you have an option. And by terrible I don't mean based on rankings but based on resident happiness, QOL, camraderie. Don't be miserable for a higher US news ranking. Nobody cares about that. </t>
    </r>
    <r>
      <rPr>
        <b/>
        <sz val="9.0"/>
        <u/>
      </rPr>
      <t>The interview impressions are quite acurate based on mumblings of which programs are malignant. There is a lot of good inside information known to residents that applicants would never know until they get there.</t>
    </r>
    <r>
      <rPr>
        <sz val="9.0"/>
      </rPr>
      <t xml:space="preserve"> //&lt;&lt;This.//</t>
    </r>
  </si>
  <si>
    <t>Are people are getting second looks / "ranked to match" calls / love letters?  // Nope // Second look only at UC Davis no other communications// Tufts also// so basically the programs that suck // come on now. It might not be for you, but they don't suck. Its not where you go, but what you do</t>
  </si>
  <si>
    <r>
      <rPr>
        <rFont val="Arial"/>
        <color rgb="FF000000"/>
        <sz val="10.0"/>
      </rPr>
      <t>Looks like 28 US MD were double matching last year? Wondering how many this year lol. Gonna be a mess. // Can we tell how many dual applicants there are between rad onc and other specialties?// Did they block the ii opportunites for people who truly like rad onc? // what do you mean? block what?// Dual applicants got ii from rad onc, but joined other specielty. The other non-dual guy/gal didn't get ii because spots were filled// exact 25% dual last year. this year will be even higher // Probably a pretty smart idea by them, if they didn't get a program they were confident in in radonc they could be safe and go to IM or something. Can't fault them with the current state of things.// True, five years later, rad onc guy is still trying to find a job with starting salary of 200k // Looks like over 30+ MDs ranked radonc somewhere last year, but ultimately matched in a different specialty// sorry, what is ii mean? i want to follow the convo but don't understand// Interview invitation? // Yeah, it's interview invitation. // oh ok, thanks. lol, never seen that abbrev//  So it looks like there were</t>
    </r>
    <r>
      <rPr>
        <rFont val="Arial"/>
        <b/>
        <color rgb="FF000000"/>
        <sz val="10.0"/>
      </rPr>
      <t xml:space="preserve"> approximately 65 MDs (out of 149) who dual ranked radonc and another specialty last year with 37 matching in the other specialty and those 27 or so matching in radonc</t>
    </r>
    <r>
      <rPr>
        <rFont val="Arial"/>
        <color rgb="FF000000"/>
        <sz val="10.0"/>
      </rPr>
      <t>.// So does it mean the actually us MD matched will be less than like 80 this year sine only about 100 applied?// Depends on if there are still a lot of dual rankers this year, but possible for sure.// Fire in the hole// Don't worry, everything is fine, hopefully they expand more ;) // Many top programs will have vacant spots after match, most likely// I think dual applying is smart. I didn't do it but if I did I would only rank like the top rad onc programs and then the other specialty programs. That way if I match at a great rad onc program, that's awesome but if not, I won't have to go to a bad program.// is there any way to tell how many applicants this year are dual applicants?? or is that only available after the match?// only after match. What a mess//pretty sure this includes people who ranked a prelim program on their primary rank list because that counts as a distinct specialty so it may be hard to know how many actually dual applied// NRMP does not count prelim in statistics for the match//Yes, this is dual applicants, not ones who also ranked prelims.//gotcha my bad/ /\ feel like being f* twice by these top gunners in both interview and the match// So maybe it is a good idea to DNR mid low programs since mid top program most likely will have open spots after match?// This is depressing. Will programs have a general idea who will be dual applications? //Not unless people tell them.// wait, can't you see on ERAS if you are a program whether someone is dual applying?// No.// damn, that sucks. I feel like people will game rad onc. basically really good applicants will apply and only interview at top programs, taking spots away from the people who really want to do rad onc. then those top applicants will only rank certain programs and if they match, great, but if not, they go on to their other specialty. all the while, screwing over the rest of us who want to do rad onc.//lol yeah we'll never know probs but it'll be hilarious when the top 3 matches dual applicant// But that top 3 program won't know they were a dual applicant right? It won't matter because a dual applicant who matches into a top 3 rad onc program is prob going to be a great resident// Yeah, I think they do find out where you ended up if they rank you, but not until after match day. So, if they ranked them to match, but those applicants ultimately chose to go to Hopkins or Harvard for internal medicine, the RadOnc programs would see that. Also, it's probably not that these dual applicants don't "really" want to do RadOnc, it's that the field is on a downward slope and they don't want the risk for the reward most likely. //</t>
    </r>
    <r>
      <rPr>
        <rFont val="Arial"/>
        <b/>
        <color rgb="FF000000"/>
        <sz val="10.0"/>
      </rPr>
      <t xml:space="preserve"> PGY5 at good program without a job still, please do not rank any lower tiered programs, or programs expanding, please.  We need to reverse this cycle ASAP.</t>
    </r>
    <r>
      <rPr>
        <rFont val="Arial"/>
        <color rgb="FF000000"/>
        <sz val="10.0"/>
      </rPr>
      <t xml:space="preserve"> // agree...i dont blame dual applicants for the field/leadership downsides.// Probably will see over 40% dual applicants this cycle. Many solid mid programs will have vacant spots after match and some rad onc true lovers will go to lower-mid programs. sucks! // is rad onc officially a dumpster fire?// </t>
    </r>
    <r>
      <rPr>
        <rFont val="Arial"/>
        <color rgb="FF1155CC"/>
        <sz val="10.0"/>
        <u/>
      </rPr>
      <t>Indeed.com/</t>
    </r>
    <r>
      <rPr>
        <rFont val="Arial"/>
        <color rgb="FF000000"/>
        <sz val="10.0"/>
      </rPr>
      <t xml:space="preserve"> // I need to stop reading this sheet.  I feel like I'm starting to have panic attacks// Too many hardcore facts// </t>
    </r>
    <r>
      <rPr>
        <rFont val="Arial"/>
        <b/>
        <color rgb="FF000000"/>
        <sz val="10.0"/>
      </rPr>
      <t xml:space="preserve">What tier of your program? Top 10? Question for the PGY5 // </t>
    </r>
  </si>
  <si>
    <t>Was there something deleted here???// Yeah there was// It was something about asking dual applicants only rank rad onc programs they will join if matched</t>
  </si>
  <si>
    <t>Admin can we please restore the 19-29 Program Tiers?  Many programs with "ISSUES" were edited from my memory of the original sheet.  Thank you! // It looks it was locked quite a while ago. Don't think it was changed // it's been locked for weeks, hasn't changed// someone trying to push fake news!! don't like the tiers? don't make stuff up // It was definitely edited.  Programs with ISSUES have had those marks removed. // Not surprising.  Lot of MUSC, Loma Linda faculty actviity this year</t>
  </si>
  <si>
    <t xml:space="preserve">On a scale of 0-10 my fellow applicants, how worried are u guys about jobs in 5 years? // 7 // 8// Not saying the job market is great, but there is no point in being worried now. You already applied. Work hard during residency, build connections, be nice, and forget about the job market until you have to start looking for job// Yeah when I grow up, I gonna change the whole field of rad onc and eveyone gets their dream job//That's future me problem... Of course I know future me might end up hating past me//present me have always hated past me, i've made peace with it// 5 or a 6, I'm very happy with my options for residency and I, perhaps naively, think I'm going to have success in the future </t>
  </si>
  <si>
    <t>On a lighter, more curious note... did any one get any emails from programs after interview day? Curious to see which programs still sent out communications that were specific to the applicant. I'll go first - got a thank you from Yale that mentioned what I had talked about on interview day with an interviewer, but was very generic otherwise//Yeah I got the yale email...rest were really about 2nd look type events for the  residency programs // post-interview communciation?! DISCUSTANG// Yeah some programs were on the edge of violating policies. // a few "top" programs are well known to reach out via residents, etc., so this is somewhat of an improvement//They most likely go after the candidates they really want// I think this is in the past. HROP used to be like this but no longer it seems// agreed, heard that under the really old PD and chair, it was like that but now they adhere to taking the game out of the match. good for them, they are harvard and need to practice what thye preach!//</t>
  </si>
  <si>
    <t>Anyone get one from HROP??  //Yep they said not to contact them lol //I think they said there was no need to email them saying they were your #1 or whatever...I got an email from a resident asking me if I have any questions about the program. Apparently their rank list is in already// Interesting, I actually really like that.  That's really taking the game out of the match and gives us the opportunity to ask real questions with no pressure.  Very nicely done HROP!//</t>
  </si>
  <si>
    <t>Now that it is clear to everyone that programs have over expanded, do you think programs will contract or continue to ignore it?// Don't think they will care. TBH. Only thing you can do is DNR those programs if you have better options //  x2 // Can we write a petition LETTER to ACGME or ASTRO regarding our concerns? Just discussion in the spreadsheet has no impact. May have more freedom to do it as med student than a resident. // well all find jobs just that most of them are not great ones so its not really a valid complaint // Eventually there will be no jobs. 200 new radoncs a year is going to eventually double the amount of radoncs in the US with shrinkage in available jobs. Maybe when enough of us are unemployed and unhappy people will listen :(.// That will be too late. Let's draft a letter and send it use a public email. and then post the letter somewhere everyone can see. Or submit it to the red journal lol.// I doubt petition would do much either....ARRO with majority of resident support maybe would do something// Someone start a survey, let's get that red journal paper// Will the survey cover our major concerns? // So the issue is its a negotiation on Uneven grounds... What is the incentive for programs to contract? just good of their heart// They're cancer doctors, they have good hearts right?// Good towards cancer patients....so you know what we have to do...// Peter Griffin: "Go on..."// Let's write the freaking Letter *1. Count the numbers if you in//AND MAYBE&lt; JUST MAYBE&lt; THEY KNOW MORE THAN YOU GUYS? HMMM? SHOCKING TO CONSIDER I KNOW.// Everyone has their priorities it would be naive to think its all for the best of everyone...// All caps person, chill.// Maybe their keyboard is broken and they can only type in caps// LOL at using ARRO, didn't they do the ASTRO talk thing this year and parade around about how all the graduating 2020 class were so happy and "satisfied" with their jobs...good luck// Nothing as useless as someone that just puts down the idea of others without contributing an alternative//</t>
  </si>
  <si>
    <t>Letter to the Editors:  
Dearest radonc leaders, we worked hard, we hope we has jobs. Please help, I'll be your best friend. Ty. Fin Our major concerns are listed as follows:
Dang, the radonc leaders sent in a mole to ruin our real concerns. :( //I am not a mole! I am human. Anyway it was a joke since nobody was typing anything. But essentially these are the big concerns from reading...Location, Salary, Job type... There I removed my suggested concerns...forgot how sensitive we can be// I am delicate// As delicate as Van der waals PEOPLE POSTING HERE CLEARLY NOT STUDENTS&gt; GO BACK TO SDN AND LET US TALK ABOUT THE MATCH&gt; WE KNOW WHERE TO FIND YOU IF WE WANT TO HEAR FROM YOU.// So people on SDN are discussing about the applicants background like tragic family story /criminal record. Can they disclosing those stuff?// what are they saying? I missed it and checked SDN. I think people are talking generally but doesn't look like anyone is naming specific people. // I want to match w/ the best of the best as arrogant as that sounds.  I don't want to be associated with people who failed their steps or are just not intelligent.  It brings us all down// Not naming specific people for those who don't have those background. But very specific for the ones who actually have. Not cool</t>
  </si>
  <si>
    <t>Dang, the radonc leaders sent in a mole to ruin our real concerns. :( //I am not a mole! I am human. Anyway it was a joke since nobody was typing anything. But essentially these are the big concerns from reading...Location, Salary, Job type... There I removed my suggested concerns...forgot how sensitive we can be// I am delicate// As delicate as Van der waals PEOPLE POSTING HERE CLEARLY NOT STUDENTS&gt; GO BACK TO SDN AND LET US TALK ABOUT THE MATCH&gt; WE KNOW WHERE TO FIND YOU IF WE WANT TO HEAR FROM YOU.// So people on SDN are discussing about the applicants background like tragic family story /criminal record. Can they disclosing those stuff?// Ugh I was curious and decided to visit...Bad Idea...little sick now. Its a perfect echo chamber. The person that mentioned applicant background in their post tends to make some controversial posts// Which one? There are more than a few on SDN that write some controversial stuff haha// The post about Shaming Residents that match in low tier programs// Oh yeah, that was a hilarious one.  At least the OP said they were sorry.//Yep there was quite a bit of backlash they were not expecting probably// that whole thread was hilarious// That poster on SDN is amazing.  Very controversial but tells it like it is.  Makes me go to SDN every day now//</t>
  </si>
  <si>
    <t>// eating popcorn.... go on</t>
  </si>
  <si>
    <r>
      <rPr/>
      <t xml:space="preserve">Let's be honest, </t>
    </r>
    <r>
      <rPr>
        <b/>
      </rPr>
      <t>having many IMG applying is good but having too many IMG matched is really BAD</t>
    </r>
    <r>
      <rPr/>
      <t xml:space="preserve">. We pay shit loads of loans in med school and majority of IMG's don't have to. As a result, IMG is the winner as long as they find a job that pays above 100K and make the job market suffocating for US MD/DO because we have almost 1 million college/med school loans. Not blaming IMGs for applying. They are welcomed to apply as long as they like rad onc and want to take care of cancer pts. But at the end of day, it is bad for both residents trying find a job and attendings that already have a job.  // can't agree more and had to move this so that everyone will see. IMGs are willing to take bad jobs because it beats the horrible pay and conditions in their home countries// ya not shitting on immigrants but it is what it is, every job they take drives down the pay and makes it more competitive // Why TF are there so many IMGs and DOs applying. Jesus Christ// if I were born in the US life would have been so much better for me lol I honestly don't have better options would have been nice to be born white too but whatever I work with what I'm given // IMG here, empathetic to your plight and really think that programs should contract. I dunno how it will be done, but in many of these discussions the blame is often shifted from the programs/ACGME/ASTRO towards the applicants who are just looking after themselves. Of note, last year 16 matched out of the 47 who applied so the stats remain comparable if not more difficult than other specialties. //DO here. In the DO's world rad onc is a never a big deal and probably never will. I'm the only DO in our school who applied for Rad Onc in last 5-7 years. So often being asked where the school is located during interviews. No one, even school admin know about rad onc. The dozen of DOs who applying are not bad apples. They actually have to reach out to do away rotations during the pandemic and get pubs done without any support from school since most DO school don't even have rad onc department. Yeah don't BLAME on DOs applying for Rad Onc. We ARE on the same boat and most of us applying have other options but we still did. Sorry for my choices of words. Ok just changed the words. Got be more civilized// </t>
    </r>
  </si>
  <si>
    <r>
      <rPr>
        <rFont val="Arial"/>
        <color rgb="FF000000"/>
        <sz val="12.0"/>
      </rPr>
      <t>&lt;Can we safe the post on the left? It looks like a genuine concern and people from different background commented.</t>
    </r>
    <r>
      <rPr>
        <rFont val="Arial"/>
        <color rgb="FF000000"/>
        <sz val="10.0"/>
      </rPr>
      <t xml:space="preserve">  &lt;&lt; LOL who will have 1 m loan after residenc// aww you poor thing. you should get hired because you had to pay loans and someone else maybe didnt. That should be a new ERAS filter. // hahaha the notion that someone needed to take out 1M in loans to ...?fund their lifestyle? is actually hilarious but i agree that using this as an ERAS filter might help filter out people who make poor life choices like taking out $1M in loans</t>
    </r>
  </si>
  <si>
    <t>was there a table here before? I can't see anything</t>
  </si>
  <si>
    <r>
      <rPr>
        <rFont val="Arial"/>
        <color rgb="FF000000"/>
        <sz val="10.0"/>
      </rPr>
      <t xml:space="preserve">Total # of applicants the exact same as last year. The drop in US MDs counteracted by te rise in IMGs. This is not a good sign. IMGs can be as good/better than US MD docs, but the trend is worrisome.  The same thing happened to Pathology years ago, and they are still in shambles. I really hope our leadership does something because at this rate, salaries are gonna do down and jobs will be limited. We honestly need around 120 spots/yr. Let the best candidates get in regardless if they are US MDs, DOs, or IMGs.  // Let's welcome the trash into our field// Agree with best candidates, and that best candidates can be MD, DO, IMG, but number of US MDs applying is def a marker for the state of interest the field has on studnets // I can't believe the rapid decline of the # of US MD, really scary// Many leaders in the programs are actually IMG through. IMG tends to do more academics. // The field has been sinking with red journal papers keep saying the 'quality' of applicants are improving based on Step 1. Now, with lower salary, much more competitiveness to find a job, those who still apply have true love for rad onc. // So 60-80 US MD applicants for 2021 -2022 cycle?// more reason for the programs to contract// We will def see more IMG than us MD. // are there any specialties where the IMG+DO=US MD consistently? I know for rad onc it is similar in 2021 but wondering if pathology or other undesirable specialties are similar? // Yes, internal medicine, family medicine, pediatrics, neurology, psychiatry all have &gt;IMGs than MDs that apply consistently. Pathology has the highest ratio of IMG to MD though, something like 5x the amount. But, hey, if RadOnc doesn't contract spots then I think we can give them a run for their money.// Shit, that sucks. Pathology is a cautionary tale for us all. Where do you find the data that was posted to the left with the breakdown? // Per AAMC latest 2020 data 2.2% of RO residents are IMGs, heck Neurosurgery, Optho, and Derm have higher rates. So take it easy, if you admit 200 IMGs for 5 years you wont reach Path levels. //regardless, dont care about increasing IMG/DO(barely) numbers, looking at decreasing USMDs demonstrates the pereception about rad onc pretty clearly. and again this is not to say having more IMGs/DOs is bad. We should want a field that has perception that all three want to apply for//IDC about increasing IMGs in our specialty. They can be some of the best and brightest. I do care about cutting down the number of residency spots. Reduce like 30% of spots and programs can take however many IMGs they want // That we can all agree on. The recent AAMC physician workforce report shows an increasing number of physicians older than 55. I wonder at what age do most ROs retire </t>
    </r>
    <r>
      <rPr>
        <rFont val="Arial"/>
        <color rgb="FF1155CC"/>
        <sz val="10.0"/>
        <u/>
      </rPr>
      <t>https://www.aamc.org/data-reports/data/2020-physician-specialty-data-report-executive-summary</t>
    </r>
    <r>
      <rPr>
        <rFont val="Arial"/>
        <color rgb="FF000000"/>
        <sz val="10.0"/>
      </rPr>
      <t xml:space="preserve">// only going to increase..additionally my concern about the rise in IMG is how many of them are truly interested in rad onc, or see a specialty that now has a high match rate and dont grasp the gravity of the difficulty of getting a job..additionally it impacts the ability of market correction bc again, these programs arent going to contract unless some centralized boards forces it, which they claim they cant // that is a systems problem, tbf I dont blame people for trying to do what works for them. Maybe a silver lining that IMGs who want to stay here, usually don't mind practicing in underserved and undesirable locations. // ya as a person born in china i agree with the above im a beggar so i cant be a chooser and its better than nothing and working in a resturant or selling at a market stand // </t>
    </r>
  </si>
  <si>
    <t>As an applicant, I probably won't find a great job in 5 years but at least between SDN and this google spreadsheet, I will be able to sit back, grab the popcorn, and watch the fireworks. This field is like high school drama. I hate it but love it.// in 5 years sksksksk irvine will still be there.// That's a terrible job, hope no one is forced into that.// In 5 years, there will be a Janitorial Rad Onc Fellowship where you can learn all the skills to clean the shitters of the rad onc dept for 20k/yr! Better than being unemployed.// Just realized the average salary for truck drivers is exactly the same for people doing fellowships great ! // that's depressing :(// Want to do academic but don't want fellowships. LOL// Why academics? I desparately want to do PP for pay and lifestyle. Interested to learn another viewpoint! // You know it is a madness to repeatedly doing things that are not working or not working so well. So we need academics to improve the treatment instead of just repeating things in clinic. // Ok cool, wish you the best of luck, please expand the indications for RT, I'll be rooting for you and your career!</t>
  </si>
  <si>
    <t>Have to say, topics of recent conversations are  quite solid and Important. Enjoyed it! // I have enjoyed all the topics, even the crazy ones. // I too like the conversations, even the ones I really disagree with. I hate how much deleting there has been though. I don't get why people delete stuff they don't like.</t>
  </si>
  <si>
    <t>The only reason to do a fellowship is brachy training going into PP OR to wait for an elite PP job. Do NOT take a fellowship for academics or to finish your postdoc research. For the physician scientists, you should get paid like faculty and have faculty support for your academic career. You guys are worth more. Academics is meant to invest in you while young. Don't let the academic places take advantage of you. Again, only do a fellowship for brachy training for PP (if you are taking a brachy academic job, they should hire you as faculty and train you) or to wait for one of the elite PP jobs. Do NOT normalize fellowships or rationalize. Most of the time, it is an academic institution taking advantage of you. // lol, people aren't taking fellowships cause they want to, it's cause they can't find a job in the location they want.// I can get behind the "no fellowship" stance. Medical training is way too long. And isn't our fellowship our research year in a way? Just a way for the academics to keep us a year longer to do their clinical work and crappy research projects so they can be promoted faster.// I am on board with OP, seems very reasonable // who in the world are you talking to? nobody will remember this in 5 years. are there that many resident lurkers here? Should we just have an anonymous spreadsheet for all of radonc?// Why are you being a bitch about it? Even if one person remembers this, it will be worth it. Our field is slowly rotting, it is up to all of us to try and improve it. //Touchy touchy the person was just wondering whats the purpose of this discussion ...that will likely be deleted soon / PGY5 here with close friends that did "elite" fellowships - they do help get academic OR PP jobs where you want. Based on research interests they serve a valuable purpose too. Caveat here is I say elite fellowship - MDACC, MSK, HROP</t>
  </si>
  <si>
    <t>hope we have a choice// Why stanford have so many graduates doing fellowships? Not trolling but why? One year research fellowship won't add much on your CV if you couldn't do it in 5 year residency. It may actually look bad since graduates from other programs got AP right after.// You don't think 1 extra year of research allows you to finish off a big project?? Some of them are gearing up for grants K awards and Ro1 are very competitive...// Yeah  phd takes 5 to 7 years and that is a medium/big sized project. Won't expect 1 year extra will put lots more weight on K awards and don't even mention Ro1. For full time post doc after phd, it usually take at least 3 years (as one station) to finish a big project and they usually need to do 2-3 stations to get Ro1. Those Post docs are extremely dedicated in labs and no clinic requirement whatsoever. They basically live in the lab. So if you expect to compete with them and get Ro1 right after residency,  you are dreaming. And that is also the reason why 1 year fellowship in lab won't help much for academics. Maybe clinic it will help in getting new skills. Definitely not grants and not even publications. The average age for phds to get Ro1 is around 45 according to NIH and most of them get phds before 30s. So yeah for anyone asking whether 1 year research fellowship gonna help with academics. // Oh I see. Yeah I was not considering people without a PhD. For MD/PhD I think Holman+1-2 year extra will make a big difference for K award// So yeah the existence of research fellowship is questionable. People do research year to get matched into rad onc and that helps because no one would expect you finish a big project. But if you already in and did 5 year residency, it is just no reseaon to do extra research year unless you really miss bench side work. // For physician-scientists, it's not about missing bench work, but about getting a big paper out of residency. Hiring committees don't care what you did in your PhD. For them to be convinced to give a lab (and startup package) to newly graduated radonc, they want to see at least one flashy paper. And (in case this was unclear to some), basic science takes time! Super super super rare to be able to get a nature (or at least cancer discovery, cancer cell, etc. etc.) paper with only 2yrs of work. Plus even if you WERE fortunate enough to get data for a flashy paper in 2yrs, academic pubslishing is a circus (especially in fancy journals) and often can take 9mo-1yr to get a paper reviewed and published! Thus, it actually makes perfect sense for programs to have these fellow positions to allow hopeful physician-scientists the time to finish up papers and apply for K awards. These positions have essentially nothing to do with over-expansion or the job squeeze and also don't reflect poorly on programs or the people who choose to do them (as long as they're choosing to do them for the reasons I outlined and not because they couldn't find a job). It's a separate concept all together!// Good points above. But again,all you need is just a bad tempered reviewer to shoot a good paper down. And there is still a long way from a good paper to grants. Will K grants enough for you to land on a Ro1? Not so sure. Definitely a tough route</t>
  </si>
  <si>
    <t xml:space="preserve">&lt;&lt; So in one way academics are dying with all MDA graduates doing PP and stanford has to do fellowships. And at the same time rad onc needs basic science research breakthroughs more than ever with great advances in other competing treatments? lol // Good summary of what they seem to be going for lol...I will say do a fellowship only if you can see it helping out your career or life in the future // we've exported all our basic science research abroad. Europe/Japan are so far ahead// Are all these talkings relevant to us as applicants? LOL//Probably not lol.... How exactly is Europe/Japn "so far ahead" in adoption? We can't use basic science research publish by Japan and European countries?// Something called patents? </t>
  </si>
  <si>
    <r>
      <rPr>
        <rFont val="Arial"/>
        <color rgb="FFFF0000"/>
        <sz val="10.0"/>
      </rPr>
      <t>Can someone restore the conversation about Yale? //Here you go//thank you!"</t>
    </r>
    <r>
      <rPr>
        <rFont val="Arial"/>
        <color rgb="FF000000"/>
        <sz val="10.0"/>
      </rPr>
      <t>Lol so many yale vs xyz on the rank list help // it's because no one knows where to rank yale despite all the ivy league rahrah LOL // Yeah so true. It is a mid-tier program but has the name Yale so people get confused.// mr. burns from the simpsons went to yale // Yeah wondering where yale stands without ivy name // yale is solid where residents have great QOL. downsides are location and not an elite program....it carries the ivy name but in the rad onc world, not considered top tier. would def rank it but not sure how high // it's hilarious seeing what you all think important. Yale's terrific. You'd be lucky to go there.// Yale is terrific Sure. Dartmouth and Columbia are also terrific as a college. The question is yale rad onc"//I dont understand the skepticism for yale here?The residents are very happy...they get trained...research available from whole medical school and They get jobs....I dont know about the PP jobs they get but academics seem good...what else do you people want?// i think people want to go to true elite programs and not places that have an ivy name (Dartmouth and Columbia). I think Yale is fine and above low tier places like Dartmouth and Columbia but it is a solid mid tier, nowhere near the elite.// I don't think anyone is comparing Yale to HROP, that is apples to oranges. Yale shouldn't be mentioned in the same sentence as HROP. I think people are trying to figure out would you rank Yale vs Colorado or Yale vs UCLA. Those are fair questions.// To be fair you can compare apples to oranges... Both fruits, round, different colors, can make drinks... Etc /</t>
    </r>
  </si>
  <si>
    <t>Are you having a conversation with yourself?// pretty sure it's not// Sometimes it is difficult to tell... trust me the voices can be very convincing // pretty obviously one person responding to themselves, maybe two going back and forth// Someone should delete it lol// maybe you should go fuck yourself and stop censoring people. move on if you don't want to participate in a comment//</t>
  </si>
  <si>
    <t>joke of a program. feel bad for anyone that goes here// please be more specific and support your answers</t>
  </si>
  <si>
    <t>Why do grads from good programs (like Stanford) go into fellowships? Are they waiting for a faculty position to open up?// What kind of fellowships did thry go into?// Looks like bench-side work// I think one of the fellows last year is going to PP so it's not just research....it's inability to find jobs// grads from other programs go straight into academic faculty positions without a fellowship...does this mean stanford residents are overworked during residency and don't have time for research? or what?// No details. Don't know.  they mentioned it is something newly developed during interivew. Hope it doesn't mean that residents are assumed to do extra year research even if they just want to do pp // it's easy to assume the worst, that they 'newly developed' this because of the academic job market haha. // Don't assume anything. But not big fan of fellowships, especially non clinic fellowships. Not learning anything new // Does 1 year fellowship really make a difference in finding an academic job? // can we not have 5 of this exact same topic please?// can you shut the fuck up and move on if you don't want to read a topic. no one is forcing you to read anything or comment so move on if you don't want to participate//Well someone is in a mood today... Why so upset? You didn't get any candy?</t>
  </si>
  <si>
    <r>
      <rPr>
        <rFont val="Arial"/>
        <color rgb="FF000000"/>
        <sz val="10.0"/>
      </rPr>
      <t xml:space="preserve">Holman grads/research-heavy folks do this to wrap up research - if you want to actually start an NIH-funded lab, it's almost a necessity in this funding climate to do some extra research. MSK grads in recent years have done this too like at Rockefeller. Ex. Cullen Taniguchi did residency at Stanford, then did a fellowship now has a successful lab at MDACC. For Stanford grads, it's rarely a sign of failure to get a job - usually a conscious choice, contrary to what people say on this spreadsheet. //I actually like that they have the option to finish research...If I end up there  definitely will take advantage of it // We would obviously prefer a full faculty position (assistant professor) where we could finish research and also get a full salary, but it makes sense to consolidate residency research and strengthen your application for real faculty positions// To be fair, if you read Cullen's pubs, most are not even related with cancer. So won't exactly help rad onc.// &lt;--- Huh? I think most of the pubs from His lab are cancer related...how did you come to your conclusion?// are we talking about the same person? </t>
    </r>
    <r>
      <rPr>
        <rFont val="Arial"/>
        <color rgb="FF1155CC"/>
        <sz val="10.0"/>
        <u/>
      </rPr>
      <t xml:space="preserve">https://scholar.google.com/citations?user=L5v5P3IAAAAJ&amp;hl=en </t>
    </r>
    <r>
      <rPr>
        <rFont val="Arial"/>
        <color rgb="FF000000"/>
        <sz val="10.0"/>
      </rPr>
      <t xml:space="preserve"> // what year was his fellowship?// Did you try sorting the list by year? Most of the recent stuff is cancer related// Yeah but recent stuff are not lab stuff // member of his lab here, we work on a variety of things relating to radiation toxicity/protection and cancer biology. The lab has a clinical side and basic science/translation side and every recent publication/grant is cancer related. Happy to answer any questions.// </t>
    </r>
  </si>
  <si>
    <t>Sometimes yes but a recent grad went to fellowship at mdacc due to not finding a job, residents made fun of her , she went into private practice // Whoa// WTF, this is a stanford grad? damn// Most people doing fellowships in MDA are from foreign countries?// Good luck to anyone doing fellowships and hoping to get a better job</t>
  </si>
  <si>
    <r>
      <rPr>
        <rFont val="Arial"/>
        <color rgb="FF000000"/>
        <sz val="10.0"/>
      </rPr>
      <t>Just scoped the grad placement and woah, EVERY SINGLE MDA grad is going into PP? Why? // b/c on average, pp is better than academics. and if you get an elite pp job, it is much better than academics.// Whereas 100% of stanford graduates either go to academics or do research fellowships// What's the salary for fellowships? // yea on interview day the MDA PGY5 said his class is the "black sheep" because they all are going into PP which is very abnormal for MDA// Fellowship salaries vary, but at most you get ~ 120K // fellowship salaries are set by GME and may have a COL adjustment but are typically around 70k, because they're based on PGY year. You can look them up for each medical center. Where did you find the 120K figure?// Quite difficult to understand why fellowship exits in rad onc// If MDA graduates are gunning for pp, who's gonna do research? // Stanford pays their rad oncs horribly, less than 200k I heard //You're right, a lot of fellowships are in the 70K range. I was thinking more of a "a clinical instructor position" and those get paid in the 120 range//HROP offers starting rad oncs 150K// &lt;---that's for physician scientist. full time clinical is higher// Doesn't make it any less absurd. I know dosimetrist who make 130k+// Oh for sure, I totally agree with you. Academic and academic satelite salaries are WAY too low. Just pointing out we should post accurate information when possible. Absurd rad oncs are being paid so low for what we do. // I verified with a friend there, full/mostly clinical faculty start in the low 200s//</t>
    </r>
    <r>
      <rPr>
        <rFont val="Arial"/>
        <b/>
        <color rgb="FF000000"/>
        <sz val="10.0"/>
      </rPr>
      <t xml:space="preserve">&lt;--- also verified, that is starting only. it is mid 200s starting and then with bonus goes higher. regardless it is low. the lowest i've heard for full time clinical is stanford and UNC. // U of Michigan is in that range as well </t>
    </r>
    <r>
      <rPr>
        <rFont val="Arial"/>
        <color rgb="FF000000"/>
        <sz val="10.0"/>
      </rPr>
      <t>// it's weird that when people hear I'm applying to rad onc, they often mention how much money I'm going to make, but I'm not seeing it...I think that assumption of high income is outdated// We're talking about the lowest paying jobs in the country. Most people make much higher than that. Most PP start in the 320-350K range, and quickly move up to the 500K+ range. Some make much higher than that. Even in academics, most start at 300K+// PP rad oncs can make bank. With academics buying up all these practices, incomes are dropping. //Really cannot justify the 200K starting salary. Less than 100K in Cali is considered low income.//Hoping to never live in cali...//anyone know where the MDA grads are going? Are they good PP or just "jobs"? Makes a big difference on the state of the market if they couldn't even find anything good. // or it may mean that they're overrated by this spreadsheet, and PPs are looking for people who are extremely strong clinically, not academically// let's stop pretending that grads from the top 3 programs are bad clinically. i'm sure a few of them are bad residents/doctors and got in for other reasons than being a competitive applicant. but the top grads from the top 3 programs are both clinically and academically very strong.</t>
    </r>
  </si>
  <si>
    <t>what does an elite pp job entail besides higher salary?// Less stress? Don't really need to publish and write grants//i see, also deos anyone know what being partnered means?// It's like you own certain share. But you need to bring in business. Just my understanding//being partner means you're an owner in the group, not an employee. Often profit gets split among partners equally, but some groups still divide profits based on revenue generated by each doc // if you actually dig into where people at "elite pps", you'll see they have the occasional person from a fancy program but far and away are filled with local/regional graduates // there are only 2 or 3 truly elite PPs that have multiple grads from top programs.  but yes, a lot of pps are fine, but mostly regional grads // that just means those PPs have certain hiring preferences, whereas most high level PPs prefer regional grads and for good reason (more likely to have regional connections, experiences, familiar references, etc). it doesn't mean the PPs that prefer top3 grads are more elite lol. you have it ass backwards</t>
  </si>
  <si>
    <t>"Elite" PP = high salary, 7-10 week vacay, partnership position and not just employed, research opportunities for those who want it (including running NRG trials ie see Vinai Gondi in Chicago) but not required, large stable group, encourage leadership opportunities and not just seeing patients, can do sub-specialized care (i.e. just CNS and head and neck), access to tech (potentially protons, radiopharm, lots of SBRT, etc), // so basically a multi-doctor rad onc group that brings economics of scale, opportunities to subspecialize, I like it! // don't forget location! i know location is so personal but desirable location for the "average" person is important to consider // Elite PP</t>
  </si>
  <si>
    <t>Chair is sleazy, women stay away x6 // pls elaboratex3 //</t>
  </si>
  <si>
    <t>wow reading the Post match chat of 17-18 omg I thought this chat had issues. I think its going to be really bad on here come March 19...going to need a good snack for the drama // holy shit it will be bad. basically someone will make up that HROP was unhappy with their match b/c bunch of butthurt people who didn't match there will try to tear down those that did match at HROP. fun times //this happened in the 17-18 chat?//i don't think its gonna be that bad, im sure we got gunners but i'll bet the gunners will end up where they want this year anyways, i bet there will be little drama// always some drama around HROP it seems, probably because so many people want it which I can't blame them //  "Everyone, everywhere, for every specialty wants a Harvard doctor." //</t>
  </si>
  <si>
    <t>Terrible program, not surprised they went 0 for 2. JOKE of a program.//so embarrassing when you meet a resident or faculty from Georgetown, they are just not that bright. can't wait to see their next retrospective chart review in a pay to publish open access journal// this is rude and you are a bad person//agree, this is a trash program, can't wait to see who they SOAP//</t>
  </si>
  <si>
    <t>For PGY5s, any tips for choosing a program besides what's already been discussed? // just an applicant but if you haven't read the cell two below this one where an applicant just shits on a jobless PGY5, please do lol. funniest shit I've read in a while // Ha! That was a good read.//</t>
  </si>
  <si>
    <t xml:space="preserve">Focus on QOL, actual teaching, research opportunities, "culture" of residents and attendings. Location in a geography you would like to end up can'd hurt, but at least for me did not stop getting dream job in large coastal city. Try not to "read between lines" on this spreadsheet or what residents don't say. As a PGY5 I'll surely tell you exactly what I don't like about my program. At my own peril, to toss my hat into "job search", I had 2 firm offers and 2 verbal offers by Christmas. </t>
  </si>
  <si>
    <t>One thing to bump from below...i think definitely not smart to rank places bc of a specific faculty member. Things change in a year even, and that faculty member retire, leave, take on different role etc..i'm sure residents have experienced this where they matched somewhere and one of the faculty they really liked happened to leave.</t>
  </si>
  <si>
    <r>
      <rPr>
        <rFont val="Arial"/>
        <color rgb="FF000000"/>
        <sz val="10.0"/>
      </rPr>
      <t xml:space="preserve">BUMP// </t>
    </r>
    <r>
      <rPr>
        <rFont val="Arial"/>
        <b/>
        <color rgb="FF000000"/>
        <sz val="10.0"/>
      </rPr>
      <t>Tier 4 (DNR/avoid at all costs) - Baylor, Oklahoma, Louisville, Tennesse, Cornell, Kentucky, Kansas, Allegheny, North Shore/LIJ, MUSC, Arkansas, Columbia, Oklahoma, West Virginia, UTHSCSA, Jefferson, Kaiser, Cornell, NY Methodist , UC Irvine, SUNY Brooklyn, SUNY Upstate, Texas A&amp;M (Baylor Scott White)</t>
    </r>
    <r>
      <rPr>
        <rFont val="Arial"/>
        <color rgb="FF000000"/>
        <sz val="10.0"/>
      </rPr>
      <t xml:space="preserve"> , </t>
    </r>
    <r>
      <rPr>
        <rFont val="Arial"/>
        <b/>
        <color rgb="FF000000"/>
        <sz val="10.0"/>
      </rPr>
      <t>Montefiore</t>
    </r>
    <r>
      <rPr>
        <rFont val="Arial"/>
        <color rgb="FF000000"/>
        <sz val="10.0"/>
      </rPr>
      <t xml:space="preserve">  // Bumping this post as a </t>
    </r>
    <r>
      <rPr>
        <rFont val="Arial"/>
        <b/>
        <color rgb="FF000000"/>
        <sz val="10.0"/>
        <u/>
      </rPr>
      <t>graduating resident from a good middle tier without any potential job offers</t>
    </r>
    <r>
      <rPr>
        <rFont val="Arial"/>
        <color rgb="FF000000"/>
        <sz val="10.0"/>
      </rPr>
      <t>.  Please do not rank any programs that provide poor clinical training (as listed fairly accurately above) or rank program that are expanding in the face of an impossibly tight job market. // Out of curiosity, did you apply widely? or are you geographically restricted? //  I applied widely, and am continuing to apply. // I'm a different PGY5 at a mid tier program and have applied very very widely - over 100 cold emails and to almost every job posting at ASTRO and still don't have a job. I worked really hard in residency and feel pretty unhappy with the job process. It has consumed my life and while I'll be "satisfied" when I hopefully find a job, there is no way I will get anything close to a "great" job or even "good" job. Good luck everyone. //  &lt;-- Yall actually believe this guy?! I hate these people that come on here just to troll. *Plays you a song on the world's smallest violin*//I'm a PGY5 at a solid program who got 9 job offers, but I still believe my two colleagues who're having a tough time. Why would they lie? again, I got 9 job offers and still think the market is tight. With my CV in any other field, I would have received like 20 offers, half of which academic// Yeah, why is that person shitting on the PGY5 without jobs.  It's not hard to get A job offer.  It seems really hard to get a great or good job offer.  Jesus, cut the gal or guy some slack you asshole.//PGY5 with a job here, personally know of a handful of other PGY5s at top 20-25 programs still without anything - some have an offer or two but not desirable gigs. Still early-ish to not panic.// lol at applicants shitting on the jobless pgy5. just wait until these applicants are looking for jobs in 5 years.  // HAHA, I just read that applicant slamming the jobless PGY5....hahahaha, thank you for the laugh. Most amazing thing I've read in a year. Hhahahahahaa.// Jobless PGY5 is just trying to give insight into what will become even a bigger issue for applicants this year... the irony. // Unbelieveable to see an applicant make fun of a jobless PGY5.  Like really?  Show some understanding and kindness // I dont think they are making fun of the PGY5 they just dont seem to believe that the post is by an ACTUAL pgy5...probably became cynical because of all the trools on here...</t>
    </r>
  </si>
  <si>
    <r>
      <rPr>
        <rFont val="Arial"/>
        <color rgb="FF000000"/>
        <sz val="10.0"/>
      </rPr>
      <t xml:space="preserve">Damn, that's a list. Pretty accurate. // x4 // Cornell be gone!!// It's an accurate list, x3 //To think, if these programs shut down, there would be ZERO issues with job market. We'd hav around 140-150 residents/yr which is the sweet spot. // I think even 120 residents per year would be ideal.  Some of the "good" programs also need to cut a spot.  In my dream world, there would be 100 residents per year but that is fantasy.x2// I heard we can continuing doing IM or surgery if we like our transitional program? Just asking .... // </t>
    </r>
    <r>
      <rPr>
        <rFont val="Arial"/>
        <b/>
        <color rgb="FF000000"/>
        <sz val="10.0"/>
      </rPr>
      <t>why is Kaiser so bad?//</t>
    </r>
    <r>
      <rPr>
        <rFont val="Arial"/>
        <color rgb="FF000000"/>
        <sz val="10.0"/>
      </rPr>
      <t xml:space="preserve"> basically a private practice set up....for residency, you should go to an academic program.  Kaiser is totally fine for a job, just not for a residency. You want the OPTION of doing research and learning from people who are doing research. Broadens your horizons. and then do the smart thing and go to PP/non-academics after residency :)// </t>
    </r>
    <r>
      <rPr>
        <rFont val="Arial"/>
        <b/>
        <color rgb="FF000000"/>
        <sz val="10.0"/>
      </rPr>
      <t xml:space="preserve">Can we have a taste of the starting salary for those who already signed the job? // true academic: 310k-330k (it is more like 250k-340k but median closer to 300K). satellite or hospital: 350-400k. true PP: 350k, which becomes around 500k. It also depends on geography. dont expect your salary to increase by very much if you are in a hospital RVU system or satellite.// Whoa </t>
    </r>
    <r>
      <rPr>
        <rFont val="Arial"/>
        <color rgb="FF000000"/>
        <sz val="10.0"/>
      </rPr>
      <t>Academics sucks, salary wise, lol // elite PPs are more like 600-700k+ once you make partner. but remember, it is about $/RVU, not just absolute dollar amount. sort of like our $/per hour so to speak //So you are saying they offer more than just contour for food deals ? Or is that 5 years from now?JK I can live with 300k... // what is an 'elite' PP and how many positions are there each year? if they pay based on RVUs, how good can they be? Sounds like it's not a partnership (normally partners share money equally) because it creates a system where doctors are gunning for the most RVUs and trying to dump low-RVU patients on each other...// Many of the elite PPs are not a RVU eat what you kill, they share the profits at partner level to avoid those kind of dumping games. I dream of getting into a practice like that.// 350K after tax and other stuff, you take home like 200K? Family med and IM docs make the same after 3 years residency. // Whats the point comparing your income to family med and IM? I would say if thats the most important thing you should consider going into family med or IM...also I think ~200k is gross pay for IM//  My friends in IM are getting offers around 230k for hospitalist positions on the coast. It goes up to 400s for competitive sub-specialties like GI. The days of rad oncs making 600k out of residency and the making more after buying into a PP and becoming a partner are fading away (thanks medical center expansion/consolidation/APM/residency expansion)// It is totally fine talking about salaries. After all, we need to pay for the loans no matter which specialty we choose// Will those numbers keep trending down?// For the person saying "why compare salaries to other fields?" the reason is because we want to be adovocates for rad onc and keep standards high and make it an good field. If we start seeing a decline in quality, salaries, etc, with respect to other fields, we are just failing as a collective rad onc group. you don't see other fields being fine with dropping salaries or promoting decline in use of their treatment. I have a med onc friend who is being offered starting 400k salary in Charlotte, NC. We have to keep pace with other fields of medicine. // another reason to compare salaries to other fields is that rad onc used to be super highly compensated back when you could own part of the equipment/practice, and back when RT treatment courses were longer, so although hypofrac is great for patients, it's helpful to understand when our field is changing in a good way and when it's changing in a bad way (loss of physician ownership for example)//Person that asked why compare to other fields here: I asked because the way the statement was stated felt to me  like it saying the other fields are less (IM and FM) and radonc isgetting close to their pay. No issue with comparing radonc pay now to past but just didnt like the way primary care is looked down on  // no intention of looking down on any other field...peace. We can advocate for our field without putting down others</t>
    </r>
  </si>
  <si>
    <t>&lt; I do think it's worth noting that fields like family med and IM are underpaid. This salary conversation is headed in a direction suggesting that rad oncs deserve to be paid a lot more (triple?) // honestly it's hard to argue that any doc 'deserves' any arbitrary income. How could we calculate what they 'deserve'? It's hard to find a rational reason that a GI doc deserve to make 400k, or a cardiologist or surgeon deserve to make 600k, but they do make that much sometimes. Idk if 200k for outpatient primary care is underpaid or not...and idk if 300k for rad onc is underpaid or not...but we've seen a drop in income recently within rad onc because of outside factors (changes to the national healthcare landscape) that hasn't affected other fields (yet?)//I think hospital wise most of the pay is dependent on how much the speciality brings in...Surgeons make the hospital alot of money.. // surgeons also have flexibility to move to work at other hospitals if they want, whereas the job market is much more restricted for rad onc (ignoring the question of residency expansion, it's just a smaller field, and requires massive facility investments). Rad oncs probably make more money for hospitals than surgeons (bc hospitals keep the technical fees when they own the equipment) yet we're paid less than surgeons? that doesn't seem right // I agree it's really hard to agree on "fair" payment for any of these fields (my original point) - sorry if that wasn't clear - just not sure why people seem to be so mad about it. rad onc has a nice schedule compared to a lot of the other fields mentioned here (including other outpatient fields) // if i were applying for cards or another fellowship that required a lot of work, and I found out that income is slipping from 600k to 300k, I'd be mad too...it's just human psychology. Especially if other applicants told me don't worry, 300k is still a lot of money. I mean, we're doing a 5 year residency. It makes sense to make more than people doing a 3 year residency just based on time alone, and ignoring the high morbidity/mortality of cancer and radiation treatment, the complexity/responsibilty of treatment planning, and the emotional/psychological stress that goes along with taking care of cancer patients. I don't know how to put a number to all that but I feel like I should make more than someone doing lower complexity/lower risk prescriptions. I feel like most procedurialist fields make at least 400k, so why should rad onc get less?//Cause Admin can say "If you dont like it you can quit....o wait you can't...now shut up and take your $10 a month" for a humorless among us this was a bad attempt at a joke//</t>
  </si>
  <si>
    <t>PGY5 taking academic position here: Starting salary in 350-400K range, with modest startup package
Which middle of country program are you going as that is very atypical. Gtown &amp; Hopkins offered less than 300K
That is probably all in compensation, not cash. I would assume it is a lower tier academic place in a non-desirable area such as Rhode Island - like Brown/Tufts type of position.</t>
  </si>
  <si>
    <t xml:space="preserve">Which so called top 20/ tier 1 programs are weakest in research? // trying to avoid rehashing the top 20, but I think it depends on what type of research you're interested in...eg I'm sure they're not all great for bench research, or animal models, or immunotherapy research...if you specify what you're looking it'd be helpful// Can be judged by the percentage of graduates go to academics vs pp // I'm not sure about that, it's hard to tell where alumni go, there is lots of year to year variation because classes are so small, and it's hard to tell if they go to a satellite for a clinical position at a medical center vs an academic positions with research time // and a lot of programs with strong research burn their residents out // Only a few institutions truly ofer ALL types of research beyond clinical, translational, basic cancer reserach - think economics, policy, diversity studies, comparative efffectiveness ....HROP, Stanford, UMich, Hopkins Penn.// those are not the programs I would go to for much of that research, outside of HROP or Penn. And keep in mind a vanishingly small number of residents work in any of those areas with their main campuses. </t>
  </si>
  <si>
    <t xml:space="preserve">Have to qualify the research you want to do, mainly bench vs. research. Bench is irrelevant if you're not planning on doing a Holman (in which case there's your answer). Clinical, would need to ID which programs have residents that have authored trials. Even then, a "weaker" program may have research you love, while a major powerhouse may not. </t>
  </si>
  <si>
    <t>Imagine going to Tufts when HROP is right next door hahaha, the shame//damn, that's harsh. but prob true hahaa</t>
  </si>
  <si>
    <t>Why is so much of rad onc research about omission of RT or decreasing RT use. We are killing are our field.//because we do whats best for patients.// It is a great question. Hypo is a great news for pts. // lol OP is just echoing SDN // because in the same breath y'all lament those trials you fight against exploring new modalities of radiation (particles, mostly).// Easy answer: not because we care about patients anymore than other fields. It's because it's easier to convince med oncs and surg oncs to run trials which omit RT and more feasible to advance one's academic career as a result. Let's not all take this smug attitude that it's because rad oncs care so much more than med oncs, surg oncs, IMs, etc.  // I don't think anyone took that smug attitude....that might be you extrapolating from a simple answer.</t>
  </si>
  <si>
    <t>What's the most innovative rad onc research you've heard about? // the most innovative rad onc research is basically stuff that is not rad onc.  it is combined with systemic therapies like IO which is med onc or AI (which has most funding and work outside of rad onc - think Google, MIT, etc.). that's why I don't get why people do rad onc academics for research. most rad onc research is not very exciting. proton vs photon. 3D vs IMRT. med oncs make fun of rad oncs because the research is crap. i'm a med student tho so take my views with a big grain of salt.// that commentary mostly shows the lack of imagination we're experiencing (though the last 15 years of radoncs will argue they're the best of all time). There's tons of innovation happening abroad -- FLASH is from Europe, for instance. We're just stuck in our phase-III-on-lucrative-indication wash-repeat cycle.//There is quite a bit of research for AI in radonc.I dont understand the resoning you gave though...basically radonc is lagging behind in research so then applicants should avoid academics? I see it as a big opportunity. .. Especially in the field of personalized radiatiin therapy. Anyway if the US radonc field is lacking in research that just means we need more imaginative people to get into research....Also need funding so we can avoid just rehashing the same things // it seems naive to think that the research gap can be solved by more people/more imagination...need to think about *why* there is a research gap (easy to blame people for not having enough imagination, but not sure that really make sense?) and *why* there is not enough funding (and what could be done to fix that). If external funding is fixed (dropping NIH budgets etc) then I think departments need to step up and provide internal funding, or support young faculty to get funding from med center research funds//I blame people...lol they control the budget. Yeah i understand what you mean having people interested in research doesnt solve the gap completely...but if there are no influx of new ideas then it will be hard to get the grants.Radonc seem to place emphasis on research during training but then leaves you hanging after. Though I wonder how many grant applications are submitted for radonc research versus funded .. Is it just low numbers or does NIH not like radonc projects??Research in Radonc suffers from lack of industry support // I wonder how much rad onc really actually emphasized research, even though it might seem like does, for a couple reasons: a) the gap year during residency (which could be research or clinical electives - ie it doesn't have to be research) was added in the 90s to deal with job market problems. b) applicants (have to) do lots of research to compete for a (historically at least) super competitive speciality c) rad onc (historically) hasn't had fellowships like med/surg/gyn/ped onc where fellows can get formal research training and mentored training grants to kickstart academic/research careers, d) we depend on high quality research (RCTs) so much because 1) we're delivering a toxic therapy and b) we are downstream from all the other cancer specialties so we have to argue hard with strong evidence to 'prove' that RT is beneficial. All these things make me hesitant about the feasibility of getting grants even though it seems like rad onc focuses on research// Valid points.  what i dont know is whether it more difficult to get NIH grants as a radonc compared to medonc. // why would industry suppot radiation trials? there is no money to be made unlike in drugs. we are like surgery in many respects but not easy for us to develop new hardware b/c machine development so expensive.// yeah and we don't use as many 'devices' as surgery does...although maybe there's room for innovation in patient stabilization or something like that? or stuff like SpaceOAR</t>
  </si>
  <si>
    <t xml:space="preserve">&lt;- there is some exciting stuff happeneing. FLASH RT, cardiac SBRT, all the oligomets data, percussive hyperventillation ....I do think we got stuck on some boring stuff like hypofrac, proton vs photon....., but there are some exciting new ideas that will take off I hope // nearly all of that was invented/pioneered abroad//pretty sure wash u started cardiac SBRT, and percussive hyperventillation is still in its infancy with groups abroad and in the US working on it. And I didn't even get into all the cool AI and rotational proton arc therapy that's happening in the US // what is percussive hyperventilation?//it's when you let a machine breath for you basically. Patient puts on this machine like a CPAP, which sends high frequency breaths and you relax. The lungs kinda quiver in place. it's great to elminiate/reduce motion. That way you can treat a smaller volume and also makes SBRTing stuff easier, especially liver SBRT. Also reduces heart motion, so good for cardiac SBRT // cool, thanks!// Lots of people doing Holman. But majority of research they are working on are not even rad onc related. // Look at all the bullshit 'research' article in the red journal, you will see why the filed is sinking. Look at pubs from so called leaders in the field, all freaking retrsopective analyses, who f** care. No real science. Just bullsh**tt. Hate to see the reality and still applying. When people aims for rad onc as pallaitve care, it is pallaitve medicine, not real rad onc. And the big 3 thing, how many of their research are actually benefiting the field??// Who pissed in your coffee?/// Nah just mad at myself. // Brutal//Can't blame the NIH for lack of funding when the research consists of 15 vs. 16 fractions with hundreds of patients that 10 years later shows non-inferiority. As a taxpayer I think there are better uses of these funds. // I think there is some good stuff happening as I stated above, but I agree. We've wasted millions of dollars and tremendous effort and time on trials that in the end would save the patient a couple of weeks of treatment. Would have been in the best interest of our field, and more importantly our patients, if those resources went into more innovative stuff // Wish chairs will have such a conversation among them. Instead of trying to get their kids into their own programs//you guys have no ideas what chairs discuss. go do some "innovative research" in surgery. or medicine. I mean wtf are you for. if you want to be a radiation oncolgost do it. if you dont dont. stop whining.// awww, someone's feelings get hurt cause we want our field to continue improving and doing innovative research? </t>
  </si>
  <si>
    <t>To the moderator, can you take off the survey in cell C1 - this is not a place to shilll a survey and we don't want this to become a place for that. Thank you moderator, you are doing God's work!</t>
  </si>
  <si>
    <t>Hi I added it to the top...You dont want to help out a fellow applicant(Not me)?// I actually filled it out. I just don't want this sheet to be filled with a bunch of surveys going forward. This is a place for discussion, not a place to recruit people for surveys. //Can't wait to see the garbage red journal publication // red journal pub is red journal pub. y'all need to cool it on the narcissism. //For some of the people if its not high impact then its crap. These are probably the same people that put most stock in rankings of programs// Since I have not seen any other survey posted by one of our own on here then it should not be that much of an issue to help someone out for a couple of days a little... maybe this will gain them a couple more responses idk...doesnt seem to hurt right now// I took it but purposely made up bullshit responses to fuck with your survey. Thanks for doing crap "research"// Same. I'm not against all survey-based research (there is a correct way to do it), but this is just ... no.</t>
  </si>
  <si>
    <t>Not a real program // I've rotated here. Small program, but faculty are great and residents get lots of experience, esp with brachy</t>
  </si>
  <si>
    <t>Guess the first 2 on the list are most important ones? // what first two? not sure what you are referring to...so many things get deleted here it is hard to keep track?//prob means first 2 on rank list// Oh got it, thanks//</t>
  </si>
  <si>
    <t>You will most likely end up at #2 or #3 statistically. Keep that in mind// how much percent?// does this apply even this year ?// Not OP but I feel like this year is a toss up. Hard to justify using past data to draw conclusions// Like everyone, hoping for my #1...// Okay so put my #1 as #3 gotcha. // Thats how it works right? lol</t>
  </si>
  <si>
    <t>Who is the most sour about the current state of radonc? 1 - applicants [x1] , 2- practicing radoncs [x1], 3-current residents [x2], underemployed graduates [x1]. Vote away</t>
  </si>
  <si>
    <t>This is the worst med school in the country, rad onc program prob the same// what is your problem?? please relax // lol someone didn't get in to stony brook med school and is salty//Stony Brook is god awful, ask anyone who knows about it//</t>
  </si>
  <si>
    <t xml:space="preserve">The big 3 are overrated. Fight me. // Just look at all the big improvements that have come out of the big 3 in the recent 10 years. speaks for itself, no need to fight // like what? // To the OP, where did you train or where are you now or are you a med student? Interested in what perspective you are coming from to say the big 3 are overrated. // I think MDA is overrated...it is University of Texas lol. Just look at where their residents go to medical school. Majority come from non-elite med schools. Not saying it's not great but it is the weakest of the big 3. //....thats an interesting take. Its not the faculty, research, or anything else but where their residents WENT to med school....// I want to fight OP.  Meet in the parking lot??// OP here -- resident at "big 3".// I did not train at the big 3, but the diversity of MDA's residents is precisely why I think it's the best trainign program. They go for great residents regardless of med school. Whereas harvard takes like 80% of their own students and 20% from yale and Penn or other top schools. //  Yeah I do like that about MDACC...Well currently HROP is 69% harvard grads...so not 80% bad...still hope for us from normal medschools... // Keep in mind many programs tend to take from their own affiliated med schools because the med students are more of a known quantity. Harvard is obviously the #1 med school so probably has the best med students on overage and has a long history of having a lot of people going into rad onc (up to 12-13 people in one class a few years ago), so it's natural that HROP is going to take a lot of HMS students. MDACC doesn't really have a strong pool of med students around the corner to be drawing from...// How about MSKCC? I guess thats closer to those programs but they seem to attract the same type. I wonder if it just the priority of the programs... // a bunch of people from texan and southern schools doesn't constitute diversity. They're great, don't get me wrong, but no more diverse than elsewhere. Regional biases and applicants gunning the big 3 locale they're closest to. </t>
  </si>
  <si>
    <t>3 years ago, HROP had a poor matching class where 5/6 were HMS grads. They were so dissapointed that the PD at Brigham sent out a department wide email saying that we can't let this happen again. They also sent a survey to their interviewees as to why didn't rank HROP higher. HMS students are more likely to rank HROP high but HROP doesn't think too much of them especially if they were dissapointed when 5/6 that matched were HMS. I still think HROP is the best of the top 3 but their residents aren't any better than any top tier place. -pgy3 who ranked non big 3 over big 3 programs // &lt;--LOLOL sounds like someone is pissed they didn't get into harvard medical school or HROP.  that is fake and was debunked.  // to OP, stop gunning. in this job market, it is natural to gravitate to the big names.  if you didn't get in, it's ok. // OP here, this was 3 years ago when market was decent. also, this is all true. if you wanna believe otherwise, that's cool. just look at their pgy3 class ;). 1 female, 1 non-HMS student. they were pissed.// I looked back at the google sheets 3 years ago, there was nothing about that. Where are people getting this info from? It's like the nepotism stuff, where is everyone getting the gossip? .... anyhow to the HROP thing, this sounds like a gunner. It's not like HROP matched a bunch of people from Baylor or Stony Brook...literally they matched 6 Harvard Medical School students, the cream of the crop. It honestly sounds like sour grapes// the whole HROP is disappointed with matching 5 HMS students in one year is a joke lol.  OP is a GUNNNNNER. // I looked at sheet 3 years ago as well and there is nothing about that....sounds like the UCLA harassment stuff...fake news!//Not the OP but if you  look at the 17-18 Match results sheet it seems all 6 spots were from HMS? I highly doubt  HROP was dissappointed by that though...// OP here again, it's not on the spreadsheet because it got deleted by butt hurt applicants like yourself, lol. anyways, believe what ya want. not surprised the spreadsheet is full of delusional ppl like yourself. I mean you did apply to rad onc at the worst possible time even tho the issues are widely public. good luck doing a fellowship in 5 years and/or getting a crappy job! // can you tell us if you are a resident or attending? just interested in what your perspective is, thank you.</t>
  </si>
  <si>
    <t>All the upstate programs are questionable. They never fill // malignant- no wonder unmatched 3 consecutive years//Can you elaborate on the malignancy or questionable??</t>
  </si>
  <si>
    <t>Hey to the person that locked the ENTIRE ROW below me. If you do that then new rows cant be placed above yours.  I had a locked hidden row at the top  in case someone did something like this....
Try to lock the CELL only not the entire row....// Yo thanks for the heads up. Protected the cell only.//Thanks //</t>
  </si>
  <si>
    <t>Upstate has new $$ Lab, new longevity center and constant increase in patient load and faculty increase 2-3 per year.// But it's a SUNY program, it's horrible, shameful to graduate from here //?? seriously? shameful?? get a life.// new lab? of course that makes this a great program. are you kidding? there is a reason none of the SUNY's match year after year.//</t>
  </si>
  <si>
    <t>Why does anytime something get posted about Loma Linda and neopotism (chair hiring his son and daughter), it gets deleted?  Pitt chair hired his son and UWisconsin chair got his son into residency. Seems like in each case, they were not the most qualified applicants. //  Probably b/c Loma Linda fauclty are on the sheet.  I remember negative stuff being posted on interview impressions and stuff was deleted constantly for Lomda Linda. Hopefully it just calls more attention to it. //Haha, this cell is only going to last &lt;24 hours.  Loma Linda, Pitt, or Wisconsin chairs going to order faculty or residents to delete this stuff</t>
  </si>
  <si>
    <t>No, they aren't. You're obviously not an applicant, and are replying to yourself because this same exact cell keeps appearing all over the place in this spreadsheet. Those of you trying to manipulate people away from radonc need to recognize how absolutely ridiculous your approach is. (1) weakening the pool of applicants weakens radonc as a whole, and will not force programs to change nor will it change your own job prospects down the line given programs will still SOAP, (2) attacking one-off programs in front of the ~20 applicants actually active here just Streisand-effects those programs, (3) it's so utterly transparent as to render your entire cell skippable. List goes on. You might try, oh, I don't know, actually trying to build indications in the field instead of arguing that 1990s-era lucrative research should be the permanent gold standard. It takes 10 seconds at ESTRO to see how much Americans are leaving on the table when it comes to potential advances in this field.</t>
  </si>
  <si>
    <t>Nobody cares about either of these cells. Wish we could do applicants only. // Who is the most sour about the current state of radonc? 1 - applicants, 2- practicing radoncs, 3-current residents. Vote away // 3, 1, 2</t>
  </si>
  <si>
    <t>Out of curiousity, how much are you guys taking the opinions on this spreadsheet into account in your rank list decision making?// 0% I go by locations // I'll look at the program tiers from last year plus gut feel and where I ultimately want to be in the future. Hard to trust anything in the chat this year, feels super brigaded. // Can someone lock the 19-20 IV impression? Don't want to let it get messed up//also take last years tiers and IV impressions with a grain of salt, some of the same people made the same comments this year who are probably not applicants/0% especially for the top programs. Talking to residents at programs and faculty mentors I trust at my own institution. What people say in the real world is vastly different than this spreadsheet re which programs are actually toxic/malignant. // trusting real life people over spreadsheet/online anons</t>
  </si>
  <si>
    <t xml:space="preserve">Given nobody can really know how the field will be 5 years from now, I feel like the opinion ot trying to match at the big 3 is the safest one to take into account. Otherwise try for the strongest program in your region. If the radonc downtrends, you have an advantage of being trained at the big 3, it the field gets better, you still can't go wrong being trained at the big 3. // True to an extent, but let us normalize the fact that only 18 people will be able to match there. For the others do your due diligence, factor in location/quality of training/whatever floats your boat, and remember that what you do in residency is what matters the most. You might not have control over where you match, but you have control over being the best resident you can be./in the real world, it's absurd to say that big 3 is THAT much better than other top programs. a resident who was highly productive at penn and has people vouching for them will do just as well as someone from MSK. if your'e at a top program, what you do defines you much more than your program + how much people will vouch for you. you can never go wrong going to a big 3, but it's very reasonable to choose anoher top program if it's geographically preferable or feels like a good fit provided they have a good track record of job placement.//don't think anyone is saying choosing location its not reasonable, just saying that given the climate and uncertainty of how things will go, its a safer bet to pick the big 3, as you said you can never go wrong with the big 3. i feel like the peace of mind you get a big 3 knowing you're in the best position is something i personally would sacrifice for location preferences.// you can totally go wrong with a big 3. people are miserable at each every year because the programs didn't actually align with their desires. // the residents who are miserable at the top 3 are the ones who are not qualified and were chosen for other reasons.  one exception can be MSK because they get worked so freaking hard so even the best residents can be unhappy at MSK. // you clearly don't know anyone at those programs/what you're talking about, because that's not true at all. Believing something like that is a net negative for the field and actively harmful to your co-residents. It would be a detriment to the field if someone with that idea actually wound up at one of those programs. </t>
  </si>
  <si>
    <t>The name on the door is much less important than you think. You can go wrong with a big 3, people do every year. Stop recycling these ideas. The big 3 are vastly overrated by applicants here and the vast majority don't seem to have any idea what the pros/cons of each are, nor what you'd actually do with their resources. Nevermind there are a number of programs that are better than the "big 3" across a number of dimensions, even locally. No idea why someone would categorically choose MSK over Penn, for instance. More malignancy for less/shared proton experience and better bench research you won't do? And if a program's pitch (looking at you MDA) is "we are the best at everything," go look up gullible in the dictionary. But y'all do you. - Resident at one of the aforementioned "big 3" places.</t>
  </si>
  <si>
    <t>Let's hope Dan Spratt does the right thing! This is not a great program.</t>
  </si>
  <si>
    <t>Will programs have low or no diversity in their residents try to make a change this match? or NVM&gt;// lol diversity in RadOnc will probably take a while...// Or never lol</t>
  </si>
  <si>
    <t xml:space="preserve">&lt;&lt; Why delete?// Im a very diverse diversity  non traditional applicant! &lt; 10 interviews, we will know in March :).// Hey thats like 95% chance...// thank you, Rad Onc has been my dream for more than two decades now.// Same as you friend, I am a very nontraditional diverse candidate and scored 12 interviews// What do you mean by 'very diverse'? </t>
  </si>
  <si>
    <t>Okay, I'm ready to get blasteddd for this (brought it upon myself) but w/ all the hate on this spreadsheet, say something nice/positive about the field/other applicants/the interview experience. I'll start...I really enjoyed the awkward small talk between interviews. Made the day go by faster and enjoyed getting to know y'all. // I really enjoyed the company of the fellow applicants I have met + A lot of the younger attendings I have met on the trail are dope// The fun part is that we all look fun and nice people. No regret in applying! // I'm enjoying imagining what my life will be like living outside the state I've lived in my entire life</t>
  </si>
  <si>
    <t>Speaking as an outsider looking in (current resident), I really think this spreadsheet has many more non-applicants than applicants. Many rants and raves, esp. about where radonc is going, arbitrary program rankings, etc., are citing information the average applicant doesn't have exposure to (or more likely, generally won't care about if actually making it this far in the cycle). It's not you. It's us.// Some information is also valuable for us through // thank you for sharing!  that's oddly comforting // it's very easy to be an asshole online.</t>
  </si>
  <si>
    <r>
      <rPr>
        <rFont val="Arial"/>
        <color rgb="FF000000"/>
        <sz val="10.0"/>
      </rPr>
      <t xml:space="preserve">Hi guys! I'm an applicant this cycle &amp; my friends and I interested in seeing social medias influence on our residency selections. I would really appreciate if anyone could take the time to take this survey. Its IRB approved!
</t>
    </r>
    <r>
      <rPr>
        <rFont val="Arial"/>
        <color rgb="FF1155CC"/>
        <sz val="10.0"/>
        <u/>
      </rPr>
      <t>https://ufl.qualtrics.com/jfe/form/SV_71Xlm2bpuAT7LLv</t>
    </r>
  </si>
  <si>
    <t xml:space="preserve">In the reasons to choose a program, why is there no option for 'reputation for clinical training', or even 'breadth/depth of clinical training' or 'research opportunities', or 'patient population'. Only one of my top 3 reasons is actually listed :( </t>
  </si>
  <si>
    <t>Lol, terrible program // Care to elaborate? I've actually heard decent things about new leadership, happy residents. Seems like you're trashing a lot/most programs on here without any qualifying remarks. Salty much?//prior happy residents statement made by a resident//Imagine telling a pt you trained here...they would probably just get up and leave the consult room.//</t>
  </si>
  <si>
    <t>Can someone restore two to three lines of deleted text from today? someone mass deleted comments again.// Done // Damn the sheet looks different. Did a bunch of stuff get deleted?// I just decided to treat this sheet as Snapchat so the deletions dont bother me anymore</t>
  </si>
  <si>
    <t>Below average program who historically matches white residents// URM they matched last yr was through SOAP because faculty were upset about lack of coverage.// Went unfilled two years in a row//racist capital//this is ridiculous and untrue // There is a reason the white supremacist rally took place in Charlottesville, where UVA is//</t>
  </si>
  <si>
    <t xml:space="preserve">You know how programs that participated in SOAPs in the past are viewed negatively. But if you think about it, it may be related the program maintaining "high standards", or the same standards that they had in previous years. So I don't think we can automatically consider SOAPed program  = placed to avoid. I think the issue is when the unfilled program matches somone who had no intention of pursing RO in the first place, but it's "ok" to have be unfilled and match someone with someone with rad onc experience. Maybe s/he also had high standards and didn't match. i would like to see what you all think about this.// But problem is pretty much all of those programs are lower tier. I get what you are saying because there are some definite shithole programs that match every year but they have no standards. Good point. // </t>
  </si>
  <si>
    <t>The only time programs decided not to SOAP was 2 yrs ago and it was only by 1/4 of program directors who related it to quality.   So any program who SOAPed before that did it for warm bodies. Similarly, only someone who was on the 2 Red J anti-SOAP articles and did not SOAP did it for quality</t>
  </si>
  <si>
    <t>Let's see what ASTRO pres does...all eyes on her//this is such a crap program. only exists because ASTRO president is chair here. SOAPs every year, people with failed Steps and criminal records//</t>
  </si>
  <si>
    <r>
      <rPr>
        <rFont val="Arial"/>
        <b/>
        <color rgb="FF000000"/>
        <sz val="10.0"/>
      </rPr>
      <t xml:space="preserve">For current residents, which number on you list did you end up joining? </t>
    </r>
    <r>
      <rPr>
        <rFont val="Arial"/>
        <color rgb="FF000000"/>
        <sz val="10.0"/>
      </rPr>
      <t>// I got my #1, know people who got #1-6. 6 was a huge outlier, nearly everyone got 2 or 3. // Is there any data on where people end up on their rank list? 67% of Opthalmo applicants matched in their top 3. // My colleague and I both matched at #5 or below, our year was brutal though...both still ended up great places so obviously it was crowded at the top</t>
    </r>
  </si>
  <si>
    <t>&lt;&lt; Any answers? // #2 // 2 for me as well//funnily enough #2 also//i have a feeling i'll be falling down my ranklist a lot :( // why?//i definitely don't think im as accomplished as some of the other applicants i've met lol &lt;&lt; I don't know you but I disagree. You are amazing and deserving of your #1 (or #2) // Got choose #2 wisely// this is often because peoples' #1 is a reach program, and #2 is the realistic choice they would organically choose if obsessions with prestige/etc. didn't exist</t>
  </si>
  <si>
    <t>Lol no one likes minnesota // it's milwaukee// exactly the point lol// that doesn't even make sense// This program is great! (not from there just interviewed)</t>
  </si>
  <si>
    <t>Can't believe gunners are on here telling people not to rank MSK, HROP, MDACC over other programs. Amazing that people try this but what can you do. If you do this well you sealed your own fate. Reminds me of people poopooing on Stanford but these are the same people who will rank it #1 &lt;Yup // Crazy stuff. There are clearly 3 elite programs and people trying to say "rank regionally". LOLOL. Like do you think we are dumb? // but why people only poop on stanford? // because they make it easy. Y'all can gun. The people ranking on region will be both happier and likely more successful down the line. The "big 3" are not a great fit for everyone and there is generally 1-2 quite unhappy people at each each year because they blindly ranked the famous name #1. The Viagra that is matching your top choice fades rapidly.// What happens if it doesnt fade after 4 months? // call a doctor</t>
  </si>
  <si>
    <t>The stanford hate on this page is so ridiculous and not grounded in reality lol. it's not a perfect program but based on this page they literally flog their residents. it's a great program.</t>
  </si>
  <si>
    <t>Can't believe gunners are on here telling people not to rank MSK, HROP, MDACC over other programs. Amazing that people try this but what can you do. If you do this well you sealed your own fate. Reminds me of people poopooing on Stanford but these are the same people who will rank it #1 &lt;Yup</t>
  </si>
  <si>
    <t>So do you all rank Kansas City after this?//Program worse than football team's performance at super bowl</t>
  </si>
  <si>
    <t>Where is 2/2 unfilled coming from? Is this real? /// Fields is known to be the best PD amongst them and doing the right thing.</t>
  </si>
  <si>
    <t>Reminder if you are distraught about rank list</t>
  </si>
  <si>
    <t>UNC not filling? rad onc is dead</t>
  </si>
  <si>
    <t>The fact we calling out chairman/pd/faculties out with issues of nepotism or conflict of interests will have an impact// Will it though?...If you want impact then maybe try twitter or writing a letter to the school. I dont think this Sheet has impact// People always say it is a small field, everyone know each other. However, those people in power will just do it regardless shows how despirate our field is in securing a position. No one will stand up. Unless it is anon// Maybe its because the field is so many that these issues seem so large... I doubt radonc is unique in most of the things posted on here</t>
  </si>
  <si>
    <t xml:space="preserve">I think the sheet has impact because it makes this information more widely known. Shines a light on the filth in our field. It is a great thing // Hmm at most it informs some people...I am always skeptic about things i read from anon post because its hard to see the intent but I will at least remember it. // The fact that you know now is the most important.  Shine the light! // it won't matter until it affects that program's match, and/or until they're called out publicly//Everyone already knows these things. Don't confuse applicants finding out with everyone else finding out. </t>
  </si>
  <si>
    <t>Can't believe gunners are on here telling people not to rank MSK, HROP, MDACC over other programs. Amazing that people try this but what can you do. If you do this well you sealed your own fate. Reminds me of people poopooing on Stanford but these are the same people who will rank it #1 &lt;Yup // Crazy stuff. There are clearly 3 elite programs and people trying to say "rank regionally". LOLOL. Like do you think we are dumb?  I get Stanford because it does have a documented history of malignancy but hopefully it is improving. //</t>
  </si>
  <si>
    <r>
      <rPr>
        <rFont val="Arial"/>
        <color rgb="FFFF0000"/>
        <sz val="10.0"/>
      </rPr>
      <t xml:space="preserve">there was deleted text here, anyone restore? - THANK YOU to the RESTORING GOD!!! </t>
    </r>
    <r>
      <rPr>
        <rFont val="Arial"/>
        <color rgb="FF000000"/>
        <sz val="10.0"/>
      </rPr>
      <t xml:space="preserve"> "Just seeing posts about neopotism by chairs at Loma Linda, Pitt, and Wisconsin by hiring their children as faculty. I've intereviewed at all 3 of those places. Should the fact they hired their children play a role? Especially as it sounds like it was done over more qualified candidates? Does that affect a resident at all?? //This sheet has so much info haha, never knew this. I don't know. Maybe if you want a job if might be less ideal as they are saving spots for their children (in case they have more kids they need to save residency or faculty spots for). Not sure, interested to hear what others think// Hmmm want to say it matters but not sure why lol..// I think it shows poor judgement by the chairs// Hard to say either way....but I know it would leave a bad taste in my mouth working in the same dept as the son or daughter of a chair who I knew didn't deserve to be there. Because you know they would be treated very differently - the kid of the chair would be overt and not so over favors from everyone. Academics is like a dictatorship. Great for chairs and their children. Not great for the rest of us" // Sounds like Hariri forced program to take his mediocre son as a resident. Slater hired his mediocre son and daughter as faculty. don't know about Pitt chair but his son did go to harvard medical school so have give him credit for that.//</t>
    </r>
  </si>
  <si>
    <t>&lt;- OP are you trolling? I don't understand why you're asking the question. If you hear of family members being hired, some people will scream nepotism, and other people will rationalize that it's a coincidence. If it's actually nepotism (hard to prove), then it implies something negative about the chair/department's culture, values, ethics, whatever you want to call it. For some people, that will make a difference, and for other people, other program factors will be more important in the end. The idea of 'saving spots for children' though seems ludicrous to me personally// You will utimately feel the culture of the program that makes you sick // Not the OP but it is a fair question.  Should the fact the chair is hiring his children as faculty (over more qualified candidates) have a bearing on your rank list? No need to crap on the OP, I'm interested in hear thoughts for others on this topic. // It shouldn't affect being a resident that much unless you really want a job, then I would worry about working for a chair like that. I had no idea about Wisconsin and Harari. Always thought he was a great guy but all this changes that especially if his kid was that unqualified and took the spot of a more deserving applicant // So nepotism is bad because its family. or because the person doing the hiring is in charge or because it hurts others? Like using alumni network from your program to secure a spot is not bad...or hiring someone you know personally but not related to is not bad? Not supporting nepotism but I like to view issues from different angles// It's like Trump hired all his dumb kids into white house. And you have to work with them, 'learn' from them and evaluated by them. Worst of all, you whole value system will need to be rebuilt just to fit in// So the issue is that the people hired have no qualifications besides graduating from some form of residency, if they did graduate from top residency and did well but still got hired by their family it is still nepotism...// Nah, if someone graduates from HROP as a chief resident and has a CV that makes you blush because it's so good, and then they get hired by their chair who is their mother or father, that's different - b/c in that case, they are clearly qualified.  I think these people mentioned are mediocre people who went to mid- to low-tier programs who then got hired over better candidates.  The Trump and his children analogy is apt //I agree. I looked up the chairs and children. None of them went to an elite program. They were mid-tier at best, more low-tier. Publication record was not great. Definitely smells like the bad form of neopotism. // Pretty sure it exits in top tier programs. Just more sneaky// Some chair may ask chairman in other program to take their kids. You never know why you get bumped by less competative ones during residency match or finding a job// Facts of life... // Looks like the Cedars chair leaned on the Oregon chair to hire his daughter. Lol, this is everywhere! //  how do you know this stuff? or are you just making it up?// Just ask around....</t>
  </si>
  <si>
    <t>probably should get to my ranklist this week huh // i finished mine already. I'm not expecting any new info that would make me change it// I'm going to let it stew for a week or so and get to it. I have preliminary list but need to think about a few things. Good luck! // how many prelims do you have? Is 7 enough?//Hard to tell in a pandemic...with virtual interviews some say 6 is enough, heard a PD say something about double digits to be safe.I wish TY had more recent data...According to charting outcomes 2009 ranking 7 programs give 90% chance</t>
  </si>
  <si>
    <r>
      <rPr>
        <rFont val="Arial"/>
        <color rgb="FF000000"/>
        <sz val="10.0"/>
      </rPr>
      <t xml:space="preserve">I wonder how it is going to feel on March 19....can't even imagine actually somewhat knowing what my life will be for next 5 years// Don't be too excited. Even if you in top5 or tier 1, whatever, the moment you in the program you should worry about finding a decent job when you graduate// Nah I am not going to spend my time worrying about that. I will worry about learning to be a good clinician and  finding a lab//A lab? Strange specialty choice if looking for a lab// you think so huh?// Looking for a lab? Hope you are a physician scientist (should have gone into med onc lol) but if you want to be straight up clinical, don't waste your time.// Nah don't like medonc. Radonc could definitely benefit from more basic science research...Yes yes I know its harder compared to medonc. //Hope the specialty can benefit from more basic science research. Not up to date on what that would be but hopeful. The rad oncs that say we should get back to the lab are always a hundred years old plus so that's where the skepticism comes from.  // dude, the day after match is wayyy too early to be thinking about a job. Don't put that pressure and anxiety on me. //Agree. And stressing about getting a lab is equally as premature. // Not stressing about getting a lab right now...was listing the things "I </t>
    </r>
    <r>
      <rPr>
        <rFont val="Arial"/>
        <b/>
        <color rgb="FF000000"/>
        <sz val="10.0"/>
      </rPr>
      <t xml:space="preserve">will </t>
    </r>
    <r>
      <rPr>
        <rFont val="Arial"/>
        <color rgb="FF000000"/>
        <sz val="10.0"/>
      </rPr>
      <t xml:space="preserve">worry about..." as in future // you should already be thinking about a job now. That thought should drive your program choice, esp with regards to region. Gunning prestige is a great way to find yourself in not your desired region in 5 years, unless they go hand-in-hand.//I am not obsessed about region as some people seem to be... also no idea how i will feel about an area in 5 years so not going to plan my future based on that. My list is based on how much I like the program and what they offer//What do radiation oncologists do in the lab? Serious I don't know. Tech advancements come from industry it seems. // have you ever heard of radiation biology? who do you think figures out what dose/fractionation is best? who studies radiosensitizers/protectants? who studies molecular markers?// radiation biologists study that.. there are already people struggling to get grants for their radioprotectants and sensitizers, what makes you think you will succeed ? //Yeah I'm familiar with radiation biology. Everyone discusses its lack of clinical relevance. Radiosensitizers/proectants have been studied for at least a hundred years...haven't panned out yet. Molecular markers/targeted therapies are interesting but honestly a different domain. Going to discover a new targeted therapy that you cannot prescribe? Dose/fractionation determined clinically. Alpha/beta model that is bread and butter for rad bio falls apart if not using standard fractionation. They told us radiosurgery wouldn't work because it didn't on their cell lines in-vitro. </t>
    </r>
  </si>
  <si>
    <t>&lt;- To the person who wrote the second comment, why do you need to be Eeyore?  Finding out where you're going to live and who you're going to be with for 5 years IS exciting.  No need to shit on that.</t>
  </si>
  <si>
    <t>A warning/advice to current med students: I am a current resident, matched to my #2, ranked it highly in part because of the people there including some high profile faculty members. I was looking forward to working with them and hoping that getting involved with their research projects and using their connections would help me land a good job. Now I found out one of them is retiring and one is taking another job at a different institution. Pretty bummed out, I knew this was a risk, and hindsight is 20/20 but I wish I had ranked differently honestly. Don't count on anyone being at the program- a lot can change even after just 1 year while you're at your prelim/TY program. // It would be intersting to have a list of famous faculties in each program // you could create your own by skimming for FASTRO/FACRO members and named chairs/professorships // actually could someone do this? It'd be interesting to see if 'lower-ranked' programs have great faculty</t>
  </si>
  <si>
    <t>Dangerous to aim for individuals, better to evaluate culture and institutional priorities. // or technologies/methodologies of treatment // same happened to me. MD/PhD, chair wanted me to do research I did that he was interested in. sounded great. 2 years later chair is gone, other faculty and leadership tell me I'm not going to do that work in their department. so much for that wasted PhD.//I dont see how that means your phd is "wasted"? There was nothing else in the entire school you saw yourself doing to build CV for future? The PhD wasnt just so you could work with this one person...//  A lot of the time the research is supported by a key group, say the chair and/or whoever heads the research in the department. If they leave you may lose the support entirely... often because most of the other facutly would rather have you in clinic and there is no-one left above them to protect you // residency is clinical. Doing basic science research is the exception more than the rule, unless you get a Holman. It's just how things work</t>
  </si>
  <si>
    <r>
      <rPr>
        <rFont val="Arial"/>
        <color rgb="FF000000"/>
        <sz val="10.0"/>
      </rPr>
      <t xml:space="preserve">While we are trying to have a fair match, one radiation oncologist was trying to buy their kids into nice cali colleges. Good to know rad onc can be rich lol  </t>
    </r>
    <r>
      <rPr>
        <rFont val="Arial"/>
        <color rgb="FF000000"/>
        <sz val="10.0"/>
      </rPr>
      <t>https://padailypost.com/2019/04/17/palo-alto-couple-files-motion-to-dismiss-charges-in-college-bribery-case/</t>
    </r>
    <r>
      <rPr>
        <rFont val="Arial"/>
        <color rgb="FF000000"/>
        <sz val="10.0"/>
      </rPr>
      <t xml:space="preserve">  //So the dude hired someone to cheat SAT for his son? //Wow I really feel sorry for the kids...I would feel bad if my parents thought I could only get into college by cheating// The parents are so despirate. How bad is nepotism in rad onc? // Just look at Loma Linda.  Chair hired his two children for faculty positions despite many better candidates. Watch this comment get deleted by the Loma Linda shills like many times before. // Did the chair also hire someone for their Steps? // Pretty sure nepotism exits in other programs besides Loma Linda// Nepotism exists EVERYWHERE...sometimes people just call it "connections"// or strong connection lol// Soon enough, it will be 'family business' // University of Madison matched the chairs son and the vice chair of research's brother, they wouldnt let senior residents sign on as faculty but I am sure something will magically open up once they reach PGY5 status// It only gets worse with current job market./ How do we know if someone is directly connected with the chair? By last name?// LomaLinda is a joke of a program. Chairman got his own son in the residency program and hired his daughter as faculty. Also, Uwisconsin chairman got his son in who was a below average rad onc candidate (little to no pubs, 30 pt below the step 1 average). It's quite pathetic.//UWIS??!! whoa. How people get away with that?  // Heard about University of Wisconsin - it's pretty well known.  That was egregious.// It is pretty easy to get away with when you are the chairman and former ASTRO president. Any junior faculty who objects would have been let go/fired and blackballed from academics, since we are such a small field. // Same with UPMC, chair had his son sign on to faculty position there presumably under great terms. // Damn, we a need a list of all chairs with children they hired. Anyone have a list??//</t>
    </r>
  </si>
  <si>
    <t>just to clarify, UPMC chair's son was at TJU residency, not at UPMC. but the UPMC chair's son supposedly signed a great job at a UPMC hospital despite being from TJ and other red flags... nepotism? // 'supposedly'? get out of here with these rumors / where there's smoke there's fire // sounds like some bullshit happening at UPMC // Guess we need to suck up chairman and chairman's children to get a job in that department // So I only know of 3 chairs who have hired their kids. Loma Linda (Slater) - hired his son AND daughter as faculty; Wisconsin (Harari) - hired his son into Wisconsin's residency and likely faculty -- he is a PGY-1, i don't think he has been hired as faculty yet lol. Pitt (Greenberger) - hired son as faculty. Does anyone know of any others? We need to call out this kind of behavior// Some cases are not easy to tell. Especially when chairman has retired // Yeah that's fine but we can call out what we can see and more filth will come to light!//</t>
  </si>
  <si>
    <t xml:space="preserve">Soo anyone have any high tiered (couldnt help it) plan for this weekend besides staying home and fretting over rank list?//probably all the hiking and sportsball things i said i enjoyed when they asked me what i liked to do during my free time//Lol I tried to be as honest as possible with that question: "sleep", "video games", "Staying indoors when possible" // hope you enjoy blizzards cuz it's going to be snowy where you wind up with those answers//Well I don't plan to rank the hiking heavy places high so probably flat ground and snow for me//its super bowl weekend!// with less commercials :( // I'm going outside for walks and hitting on random girls lol soo bored of cabin fever and can't go anywhere or hangout with ppl, getting a few numbers a day </t>
  </si>
  <si>
    <t>Really need to stop all this finagling over tiers and rankings. The crowdsourced list from last year is better than anything on this sheet, esp. because you can see in edit times that many opinions are written by the same person just multi-posting. The big 3 are great but you all are dramatically overrating them for no real reason. Also highly suspect that these debates aren't being driven by applicants.</t>
  </si>
  <si>
    <t>Current resident here. Goes without saying that there is a ton of information asymmetry this year. Some advice:
1. Try to think about where you want to practice and try to go to the strongest program in that region. I personally ranked several several non "top 3" programs over "top 3" programs and have no regrets. Generally speaking, it will be much easier to get a job near wherever you did residency. 
2. Do not choose a program based on personalities of the current PGY4's and 5's as you will never work with them. The culture of a residency can really change when the new residents start.
3. Be wary of choosing a program based on famous faculty (unless they have a real lab) because they may be gone when you start. Lots of recent examples.// Thanks for the advice. Probably will also rank some top programs lower due to locations//hopefully the field is going to get better but it might get worse, ranking the big 3 lower if you got them seems like a super risky move// Yeah this is fucking terrible advice.  Life changes, who knows what region you need to be in for some people. Rank the top 3 lower? That's a bullshit take. // This current resident sounds like someone who wouldn't have matched at a top 3 even if they had interviews at the top 3.  If you do the same amount of work and research during residency, it is better to do at a top 3 and a mid-tier.  // What kind of crazy talk is this resident spewing?  I can see ranking a place like Colorado over Duke if your family was in Denver and b/c Duke is so much work. But no one should ever rank Colorado (or Duke) over a place like HROP.  You are crazy, get that shit out of here. // lol the hostility is a little extra, i mean i don't agree with the OP but... // I think the hostility is warranted. It honestly reads like a gunner saying don't rank the top 3 so that they themselves can rank it. Job market is horrible and you are telling people to shoot themselves in the foot. // can't trust nobody these days // Come on kids you can look at advice and take what you need from it... There are people that consider being close to family very important or their partner has a job...etc. Don't be self centered to think every advice applies to you// Yeah I agree. Some people are couple match. Location is super important // another resident here. OP is correct, with caveats. The "big 3" are not categorically better than other programs people commonly stick in the top 10, no matter how much people may assert so. The 19-20 Program Tiers ranking is pretty accurate and crowdsourced -- ignore all the random lists and assertions people make on here. The vast majority of people wind up near where they train, including at those programs. You shouldn't rank a midrange program over the big 3. But should feel perfectly comfortable ranking a Penn, UCSF, etc., over one if you would prefer that location. // OP here. Wow, harsh crowd. For #1, my advice was the first sentence. Feel free to ignore the second sentence because it is qualified by "personally." For many applicants, location is very important. Some applicants know where they want to end up after residency. If you're in a location you like and want to stay long-term (for whatever reason, most commonly due to family), you are more likely to be happy, and being upbeat is important for being a well-liked resident. The less weight you place on location, the less #1 applies to you. Only you can determine how important location vs perceived prestige is. I think this is a critical point that can be lost especially in a year of zoom interviews where applicants haven't travelled anywhere.</t>
  </si>
  <si>
    <t xml:space="preserve">&lt;-- Seems pretty much like 1-2 people are multi-commenting in the first box. And the gunners who blindly rank programs simply due to prestige (and the salty residents who didn't get in 5 years ago and think they would be able to now, even though objectively the top of the field is more competitive each year than any previous) reap what they sow. </t>
  </si>
  <si>
    <t>If we compare the 19-20 tiers with doximity ranking, we can have a good feeling which program malipulated the doximity the best by asking people put fake reviews in the doximity //do NOT use doximety. Its not objective in anyway. It ranks by asking grads to review program and is skewed wildly for this. Also the boards rate pass info is wrong. No one in the actual feild looks at doximity- only med students who dont know how to vet it.</t>
  </si>
  <si>
    <t xml:space="preserve">lol the derm spreadsheet has a tab for regular chat and a separate tab for those with top 10 invites who just wants to discuss top 10 programs // Some discussion on programs are actually helpful. We won't get a real feeling via zoom. Many historically malignant programs are now perceived as 'not bad' by med students because of that. </t>
  </si>
  <si>
    <t xml:space="preserve">The "top tier" are basically the top undergrads people who are familiar with USNews WR rankings have drilled into their head. It's amazing to see haha. Besides HROP, MSKCC, MDACC, the others are a popularity contest until you get to the DNR list. </t>
  </si>
  <si>
    <t xml:space="preserve">Those three aren't categorically better than the programs that follow it, and the ones that follow are often better than the "big 3" in distinct areas. // "distinct areas" .... such as? </t>
  </si>
  <si>
    <t>Just gotta ask:  who has the knowledge and credibility to make all these tiers?  I understand that they're well-intentioned, but I am wary to trust them if it's just a bunch of other med students spit-balling like me// Well the idea is to fit programs into the tiers.  I didn't make the tiers but it is better than the top 10 crap.  Tiers make sense and we should all try to make it happen// they're not well-intentioned. they're full of crap. they're trying to drive a narrative that if you don't match at XYZ programs you should quit radonc and the "big 3" and "top 10" narratives play into that.  // it's a bunch of med students spitballing a narrative based on the programs they were invited to, +/- people driving a narrative that you should quit if you can't get into XYZ programs, +/- residents who think if they were applying now they'd have been able to go to a better program and getting salty.</t>
  </si>
  <si>
    <t>how are we going to work together to innovate and improve the field when we argue so much over stuff like tiers? Not feeling a lot of hope for the future job market rn// making tiers has nothing to do with the job market. it helps us applicants decide which programs to avoid since going to a bad program in this climat would be ill advised.//  just look at the chats from previous years to identify bad programs. Previous years had a much better perspective because they did away rotations and got to physically meet people. All this arbitrary subjective stuff about programs that people are spewing doesn't help</t>
  </si>
  <si>
    <t xml:space="preserve">Tier 2 (grade A programs) - UCSF, Penn, Hopkins, Stanford, WashU, UMich // Stanford is comfortable in the tier 2. Or should we consider mayo? // I don't think Mayo is tier 2, in my humble opinion. // Wisconsin, Duke, and Mayo reasonably fit into tier 2, easily. // Wisconsin and Duke? Why? IMO they are solid mid tiers // agree, Wisconsin is tier 3. Duke is def tier 3. Mayo is borderline tier 2.// I think I'd put Mayo into Tier 2. But not Duke. Duke works their residents way too hard // Mayo is an easy tier 2, and is better than many/most of the programs on this list, but this tier isn't significantly different from your Tier 1. The entire idea of these lists is fundamentally flawed and y'all are making a mistake in thinking this way while ranking. </t>
  </si>
  <si>
    <r>
      <rPr>
        <rFont val="Arial"/>
        <color rgb="FF000000"/>
        <sz val="10.0"/>
      </rPr>
      <t xml:space="preserve">Whats the purpose for all these tier discussions? // for helping people make a rank list!// Rank list help!!!// Ah okay...so whats the method behind selecting which programs belong in which tier or is it all just gut feeling....I like </t>
    </r>
    <r>
      <rPr>
        <rFont val="Arial"/>
        <b/>
        <color rgb="FF000000"/>
        <sz val="10.0"/>
      </rPr>
      <t xml:space="preserve">Objective measures // </t>
    </r>
    <r>
      <rPr>
        <rFont val="Arial"/>
        <color rgb="FF000000"/>
        <sz val="10.0"/>
      </rPr>
      <t>the tier list from last year is better than any of this, and this is a terrible way to pick a program. It shows you don't really know what you're trying to get out of it, haven't done your research, don't know what you want to do in radonc in the future...list goes on. Blind pursuit of prestige by gunners, fueled by people who want to convince you that you'll fail if you don't get enough prestige. // what in the world is objective about a bunch of peoples' opinions?</t>
    </r>
  </si>
  <si>
    <t xml:space="preserve">Tier 4 (DNR/avoid programs) - Baylor, Oklahoma, Louisville, Tennesse, Cornell, Kentucky, Kansas, Allegheny, North Shore/LIJ, MUSC, Arkansas, Columbia, Oklahoma, West Virginia, UTHSCSA, Jefferson, Kaiser, Cornell, NY Methodist , UC Irvine, SUNY Brooklyn, SUNY Upstate, Tufts// WOW, very accurate list. I'd add Texas A&amp;M (Baylor Scott and White)// YES Baylor scott white is horrible! Stay away!// I hope nobody ranks Cornell...since its closed down and all./// Yeah we know but it is so bad, it is worth making sure people know it's horrible because they are tryin to get a residency back. // This is a great Tier 4 list. There are some bad places on that list. // Would make Tufts a Tier 3.// Isn't Tufts a terrible program with no research opportunities and have to travel between Boston and Rhode Island // </t>
  </si>
  <si>
    <t xml:space="preserve">&lt;&lt; Oh shoot. Columbia? I actually had  a good impression with them during interview. Besides expansion, what is the real problem? //poor education //agree with list to the left // what about </t>
  </si>
  <si>
    <r>
      <rPr>
        <rFont val="Arial"/>
        <color rgb="FF000000"/>
      </rPr>
      <t xml:space="preserve">If I may humbly propose we all use the same tier terminology. I like the tiers over "top 10" rankings. It will be easier to refer to Tier 1 or Tier 3 programs IMO.
</t>
    </r>
    <r>
      <rPr>
        <rFont val="Arial"/>
        <b/>
        <color rgb="FF000000"/>
      </rPr>
      <t>Tier 1 = the elite, top 3 of HROP, MDACC, MSK
Tier 2 = the "A" grade programs
Tier 3 = the mid-tiers
Tier 4 = the do not rank, avoid these if at all possible programs</t>
    </r>
    <r>
      <rPr>
        <rFont val="Arial"/>
        <color rgb="FF000000"/>
      </rPr>
      <t xml:space="preserve">
// love this, thanks. i think if we can define Tier 1, Tier 2, and Tier 4, that's what we need to do. Tier 3 will be the largest bucket.// This is really nice, I like the tiers, thank you.//I feel like this tiering is entirely based on name prestige, research opportunities, and attending names, but not QOL, technology, and educational curriculum,..just keep that in mind..// Ok thanks, please comment on the tiers and add your valuable perspective friend! More comments, the better. A health debate is great!// Tiers are great!//just use the ranking from last year. This is a huge waste of time.// You are a waste of space. Tiers are great //</t>
    </r>
  </si>
  <si>
    <r>
      <rPr>
        <rFont val="Arial"/>
        <color rgb="FF000000"/>
        <sz val="10.0"/>
      </rPr>
      <t xml:space="preserve">Top 3: HROP, MDA, MSK. Tier A: Penn, Hopkins, UMich, WashU, Mayo, UCSF, Stanford. // is Mayo really grade A or mid-tier? // Current resident here - I interviewed at many of these and Mayo is probably better than all of those for clinical training, only reason I personally did not rank it high is becaue of location. The tech, the Senior Resident Associate thing they have, etc is unmatched// and just to be clear, this Mayo Minnesota, not Mayo Scottsdale or Mayo Florida right?// Not the OP but has to be Mayo Minnesota. Mayo Scottsdale and Mayo Florida are ok but not great.// another person quite familiar with the Mayo MN program - it is NOT mid-tier. This program has absolutely everything and really the only reason people dom't choose it per se is the location. Nothing to do with the training. Many leaders in the field work there / Yeah and their residents got best notch jobs. Much better than some other self claimed top 5s like// I don't see Mayo grads at the elite PPs, can you show me some? Thank you. // mayo is a top program (the one in Mn). // the "elite PPs" (there is no such thing) are outside of Mayo's region, but people from Mayo get pretty incredible jobs and have zero concerns about placement vis-a-vis location. Some of them are starting with salaries above 700k. // I interviewed at virtually all of these and agree with the comment about Mayo (MN) being better for clinical training. If you're super into bench research then a more traditional university might be better, depending on what projects you're going for. Talking with friends there, the location doesn't sound </t>
    </r>
    <r>
      <rPr>
        <rFont val="Arial"/>
        <b/>
        <color rgb="FF000000"/>
        <sz val="10.0"/>
      </rPr>
      <t xml:space="preserve">THAT </t>
    </r>
    <r>
      <rPr>
        <rFont val="Arial"/>
        <color rgb="FF000000"/>
        <sz val="10.0"/>
      </rPr>
      <t>bad either. // They are trying to promote more basic research... // with their resources, they'll be successful - you'll be a part of building the effort.</t>
    </r>
  </si>
  <si>
    <t>There is no such thing as a top 10 in rad onc. For law school, you have the top 2 - Yale and Harvard. There is no top 10 for law schools because there is no top 10. For business schools, it is the top 3, Harvard Business School, Stanford, and Wharton. There is no top 10 for business schools because it doesn't exist. For rad onc, there are the top 3, HROP, MSK, MDACC. There is no top 10 for rad onc programs. There are tiers and in the top tier for rad onc programs, there are only 3. We can argue about how the rest fit in but that is the next tier. Don't try to make a top 10 because 10 is a round number.  // This is a great take.  I really like the tiers and makes so much sense than a top 10 or top 20 just because those are round numbers. // OMG no top 10 !!!?? Heart broken for those seeking fame and elite feeling but cannot go to top 3 // there are the M7 for business schools and T14 for law schools that are pretty established, so it proves your point -- 10 is a weird number. // completely agree with OP, tiers make so much more sense.  this is the way. // this is a terrible way to pick your programs, and the "top 3" are not categorically different from the programs you would make #4-7. Many of them are clearly inferior to #4-7 programs in a number of areas. // sounds like something someone would say would didn't go to an elite program</t>
  </si>
  <si>
    <t>So, who is in our A tier then? We know MDACC/MSKCC/HROP is top 3. Would the next tier be: Stanford, Penn, WashU, UCSF, Hopkins, Mayo, Michigan, CCF, Duke, UChicago, Yale? // good start to the list and my comments reflect my own opinion so please don't bash me. not sure I would put Chicago? And why CCF? // That's pretty much the same as the top 10 list, lolz// but it's a tier and within tiers, the programs are considered equal //Yale is avg. Would put mid-tier. // Disagree, Yale is phenomenal but just doesn't have the clinical volume of the others// Yale 's logic of taking 5 candidates is bizzare with such low patient volume. Not fully filled last year. You get lots of time for chart review kind of research through// comparing vs. discussions last year, this list overrates Hopkins a fair bit (aka med student bias toward the name). Look at last year's tiers.//</t>
  </si>
  <si>
    <t>the obsession with granular rankings of programs on this spreadsheet doesn't exactly bode well for the future of the specialty, though I'd bet most of the people vehemently trying to define programs are years removed from actual applicants.</t>
  </si>
  <si>
    <t xml:space="preserve">Deleted the loma linda comment about the chair or whatever because it has nothing to do with the cell to the left and is weirdly copy/pasted all over this sheet. </t>
  </si>
  <si>
    <t>Top 10 Pizza Toppings: Pepperoni, Supreme, Sausage, Meat Lovers, Margherita, Chicken bacon ranch, BBQ chicken, Hawaiian, Philly Cheesesteak, 5 Cheese // omg Hawaiian is trash it's never been in the top 10//chicken alfredo,cheeeseburger//Omg Philly cheesesteak is the best // prefer a full NY strip with my pizza</t>
  </si>
  <si>
    <t>i know at least some of you are my kind of people :)</t>
  </si>
  <si>
    <t>Tier 4 (DNR/avoid at all costs) - Baylor, Oklahoma, Louisville, Tennesse, Cornell, Kentucky, Kansas, Allegheny, North Shore/LIJ, MUSC, Arkansas, Columbia, Oklahoma, West Virginia, UTHSCSA, Jefferson, Kaiser, Cornell, NY Methodist , UC Irvine, SUNY Brooklyn, SUNY Upstate, Texas A&amp;M (Baylor Scott White) // would not agree with most of these. Be wary of newer programs particularly &lt;5 yrs old, and programs with multiple well-known issues, a history of residents leaving the program, a history of poor job placement. Also remember all of us are M4s who haven't matched anywhere yet. Sit down, be humble.</t>
  </si>
  <si>
    <t>Top 10 (not in order*): HROP, MDA, MSK, WashU, UMich, Penn, Hopkins, UCSF, Stanford, Mayo. Honorable Mentions: CCF, UChicago, Duke, Yale.  // Mayo is NOT top 10!  who are these people shilling Mayo. // People who know what they're talking about. Can we stop these BS threads? // there's literally nothing differentiating #10 and #11 in any of these lists. Super silly. // please keep sleeping on mayo guys, no need to change your minds. it's a terrible program. DNR plz //  I hope that "top 10" is not in order because if it is it's even nuttier than it seems// Honorable mentioning lol // Guys, the only top list that matters is top 3. There are 4 tiers:
1. top 3, the true elite
2. the "A" tier programs
3. Mid tiers
4. the DNR/truly horrible programs
// tiers are correct, there is no top 10, stop shilling 7 programs to put them next to the top 3// false. there's very little objective difference between the top 3 and the next several programs in terms of your opportunities or your outcomes. You're buying into marketing. Don't be gullible.// A tier program list?// like grade A//Current resident here, not at Mayo, but that is one super solid program, no sense putting it down on the board here // mayo's ridiculously selective, and a lot of "top" applicants get salty when they don't get an invite there</t>
  </si>
  <si>
    <t>&lt;&lt; Kinda match with the order of 19-20 program tiers. What are the 'issues' really means? Looks like selection from random people . Are they still reliable? // They're better than anything you'll find here. Though the original version had Mayo mixed up with UCSF, and someone changed some categories to bump UCSF up a rank across the board. gonna need some other solution if you want real rankings  // issues means that the program has imperfections // issues means florid malignancy of some sort (tons of scut, minimal teaching, terrible personalities, unhappy residents, any of the red flags)// Thats way too broad.  // hard to get engagement with lots of subcategories// The tiers are actually funcitional. Last year. Soaped programs are not exactly good ones. So it is working</t>
  </si>
  <si>
    <t>Are U Rochester, Buffalo, and Upstate taking 1 or 2 residents this year? I thought they were taking 2, but it looks like they have only 1 quota active in the R3 program directory.// hopefully just 1//</t>
  </si>
  <si>
    <t>Thank you ZOOM for saving us bucks and thank you PCs for organizing all the breakout rooms. And all the sweet packages, uber eats.  // o shit, i gotta remember to use my $25 grubhub // Yeah, use that!!! // Gotta be grateful during this crazy time</t>
  </si>
  <si>
    <t xml:space="preserve">Honest thoughts on Stony Brook rad onc program?  I know the Stony Brook med school is a joke and they take anyone that can pay and is breathing.  Is the rad onc program similarly bad? // It's like a dartmouth without the ivy name or good faculty (besides for ryu)// It's a lower-tier program because of lack of research opportunities, clinical cases and small/limited alumni network. If this was 5 years ago, then yeah go for it. Unfortuanately, today, I don't think it'd be a good idea to match here. // Ok thanks for the honest take. Much appreciated. If it's the risk of not matching vs going to Stony Brook, should I rank Stony Brook or take chances in the SOAP?// Stony brook isn't that bad but ull have good choices in SOAP too, it doesnt really matter what you do tbh u should be fine </t>
  </si>
  <si>
    <t>the med school is a joke? that's not a thing. its fine. // I've heard Stony Brook med school is a joke, a clown school // stony brook medical school is barely a medical school// wtf is wrong with y'all x5</t>
  </si>
  <si>
    <t>FYI if you want to stop editing/etc a cell you can protect it.  // can someone restore the couple of lines of discussion from yesterday? looks like some mass deletion happened....// I agree, there were a couple of rows between current row 9 and 10, come on people, stop deleting stuff, why?? just move on if you don't like a topic.// I just don't understand people who delete things from this sheet.</t>
  </si>
  <si>
    <t xml:space="preserve">What happens to residents when the whole program sinked? For example, Cornell and PCMC. And which program (s) is/are particually risky to desolve in next couple of years? // they are absorbed by other residencies, I think typically the nearby residencies // Hi, I’m a former CPMC resident so I can actually speak from experience. We found out what was happening mid-academic year, and the news was circulated directly among PDs, who apparently have their own organization. The ACGME worked with us to grant temporary expansion waivers to programs that would accepts us, although funding was an issue. There is no specific mechanism to ensure you end up at nearby programs – they need to have space and an interest in you. If you’re in a region with a lot of programs (i.e. the Northeast) you’ll probably have better chances of finding a nearby program to take you. We did have a number of PDs from around the country reach out to us directly, which was helpful, but I think we ultimately all found positions by reaching out to programs where we had some connections or an interest in moving to. We definitely experienced a mix of “not interested,” “interested but no space/funding for more residents,” and “actively recruiting a new resident.” It was horrendously stressful, but we got lucky and I think it worked out well for all of us. I also think it helped that we were pretty strong applicants from a board scores/grades perspective, so your results may vary. Things definitely could have gone the other way, though. If you’re concerned about program stability I would probably factor that heavily into your rank order list. I never expected to be a cautionary tale, but hopefully my experience can help someone. Best of luck to everyone.// Thanks really appreciated. Good luck to everyone! </t>
  </si>
  <si>
    <t xml:space="preserve">Hard to say as quality of program not necessarily tied to hospital finances (which can kill a program) vs. a malignant program getting shut down (Cornell). Heck, the precision medicine initiative at MDA could've led to bankruptcy -- though the residency would survive. Programs affiliated with small independent hospitals would be riskier than major academic centers affiliated with large/rich universities. Florid malignancy is a net minus. </t>
  </si>
  <si>
    <t>The latest ASTRONews issue has a lot of discussion about expanding the role of rad onc, including radiopharmaceuticals. Interesting stuff. Also fyi per Twitter the ACGME increased the required number of radiopharm cases needed during residency. Did any programs talk about radiopharm when during interviews? I don't remember anyone mentioning it// That was an absurd statement by ASTRO. Radiopharm will NEVER become a huge thing for rad onc. it's done by IR or nuclear medicine in most places. Most residents go to those do departments to do the required number of cases. I mean I'm glad ASTRO at least acklowdged there is a problem that needs to be fixed. Yes i believe we can expand the role of rad onc, but it won't be in radiopharma// why not? // I'm guessing department politics. Why would a specialty (like IR/nuc med) stop providing a service and give it up to another department? Why would they want to give up the billing and training opportunity?//--&gt; get a history lesson next pane.//yeah, we're not first line for anything and depend on referrals. It's very difficult to change referral patterns. If you're at a place where IR or nuc med gets all those referrals, it'll be hard to change that. For instance, at my hospital IR is very strong and it makes it nearly impossible to get any good liver cases. We only get train wrecks</t>
  </si>
  <si>
    <t>radiophram was always in radonc but they let it go. My PD told me abou t how they used to do it in residency. // more evidence of the dumbass leaders we have in the field.  should have held onto to it//</t>
  </si>
  <si>
    <t xml:space="preserve">Random question but uterine cancer and endometrial cancer are the same thing? // Endometrial cancer is the most common uterine cancer, and is often just referred to as uterine cancer - there are other types as well, including sarcomas// ah thank you. and cervical cancer is treated as a separate entity even though it is part of the uterus?//... this is a joke right?// No need to be mean, just a student asking a question// ya u can get like umm fibroids there benign myometrium cancer //&lt;-- someone just answer this student's question// benign myometrium cancer is not correct, cancer is by its definition malignant, fibroids are a type of neoplasm or growth, the cervix is a seperate entity from the utererus, although I do see some sources say it is part of the uterus, the cervix connects the vagina to the uterus//cervical cancer is treated separately because the majority is squamous cell carcinoma, which is responsive to chemoradiation, whereas the majority of endometrial cancers are adenocarcinoma, which generally require surgery +/- chemo and/or radiation depending on stage and risk factors. very early stage cervix cancer can be treated with surgery alone, otherwise they can be treated with chemoRT alone. Also, a lot easier to clearnly resect endometrial cancer because it's in the uterus. Cervix is connected to the vagina, so a good surgery is more difficult  // thank you to the kind souls who are actually explaining what OP asked// </t>
  </si>
  <si>
    <t>If the field does happen to go belly up what are people thinking?  Palliative care fellowship? Reapply to IM and do Heme onc? Other revenues of income? // more likely take a shitty job in rad onc and be taken advantage of your whole career. the lucky few will grab those coveted PP jobs and make bank // Sucks because it is such an interesting field, but with the decrease in fractions due to the treatments getting better or not being warranted, need to expand our roles or really decrease slots// yeah, all the research in rad onc is basically what is the fewest fractions we can get away with or omit RT altogether.  it's strange//  Hopefully we shrink to &lt;100 residents per year to keep up with the amount retiring or we expand our horizons with medications or image reading, but who knows how that would happen. Doesn't seem like anyone is looking too much into fixing things, at least people haven't stated it publically.// &lt;100 residents/year would be a dream // I don't think programs will ever come to terms with how to make that a possibility unfortunately.  Radio silence from most after Astro made the comment that there needed to be rethinking about progrm sizes. // leadership in the field is terrible. //</t>
  </si>
  <si>
    <t xml:space="preserve">Unless you think they're going to cure cancer, radonc isn't going to go belly up. You just need to focus on an area that is expanding (brachy, proton, tech intersectives in FLASH/MRLinac/etc.) and not on old tech that'll be phased out by the time you graduate (CyberKnife) // also the person to the left is one person monologuing to themselves, likely a visiting resident from SDN. The pattern repeats itself. Ditto the line below this. </t>
  </si>
  <si>
    <t>Is anyone planning to travel abroad after graduation?//that sounds nice // i was debating it, considering i got the vaccine, it'd be nice to capitalize on the low airfares//mutations have entered the chat//lol yeah trying to direct the conversations somewhere else. but it might be nice to take a break from the spreadsheet for a while. i'll see the real yous at the last meet and greet &lt;3, not the ones pretending to be applicants on here x2//Hey we are nicer on Discord...At least the ones that participate are nicer// can we make the discord have a step 1 cut off? just read of someone that matched into rad onc with a sub 200 step 1...like what? // I hope that's a joke -a 200 step 1 score is kill yourself territory//O F off its just a standardize exam... not worth a life. what is wrong with you? // that's not an actual applicant, it's some arrogant POS from the "elite era" of radonc who has never done anything more successful than taking Step 1, and is now mad that NGAS// what is NGAS?//</t>
  </si>
  <si>
    <t>The conversations today honestly make me so sad. wtf. // Just came on, which ones? Is it more UCLA stuff?? // Ah, never mind, found them.//Maybe if they are ignored they will go away // I'm embarassed to say, I do share similar sentiments but not as extreme. And would never resort to calling people trailer trash or sewage. Honestly that is very sad. At least it isn't the UCLA stuff // If someone random walked into this spreadsheet they would think rad onc is filled with a bunch of retards with sexual predators in senior positions trying to get their dick sucked.  How far we have fallen. // Did those predators match during the golden years? // bitter PGY4s at forgotten programs are fluffing the golden years in these threads. ignore them</t>
  </si>
  <si>
    <t>I really think its best to remember that anyone can get on this spreadsheet and there are obviously people who are not applicants on here with other motivations. I'm not saying the applicants this year are perfect, but from those that I've met, I really don't think we are the ones posting these pot-stirring toxic messages. I was on this spreadsheet as a MS3 and some of the "discussions" were started the same way last application cycle // ok dumb dumb// lmao, good luck with find a job//lol yeah these are def some of the same sdners on here repeating the same things...sad really// I'm a MS4 currently applying and I don't want to be mean but all applicants are not the same quality. I've met a few that are probably bottom tier in terms of intellect. I don't agree with calling them trailer trash but our field is worse because of the increased interest from lower tier applicants like DOs. Villify me if you want but this is what I honestly believe. // you are now a villian...there you have been villified. I would not blame the applicants for the state of the field.How exactly are you evaluating intelligence of people you met virtually?// i would never say this to anyone's face because it is not professional but DOs are killing our field. we need the best and brightest, not the sewage that creeps past the door. and what about FIMGs? some of them are the strongest applicants and have gone through much harder schooling than US MDs// DO here interviewed at top5 institutions, so pls keep that BS to yourself. if anything it that stupid mindset that is destroying our field, yes OUR field, good competent physicians regardless of the stupid letters behind their name. // What's next? Saying women are destroying our field??? Really shows whos typing this nonsense// Anyone who's not a privileged white male is really just dragging it down tbh.//Hey Hey dont be sexist...women can also be jerks online// Anyone see DOs at HROP, MSK, or MDACC? Didn't think so. DOs will NEVER make it into those programs for one simple reason. // Chances are YOU are not at those institutions, so ty take your trash outta here // yeah I'm not, I'll be matching into a mid-tier. i can still have pride in my field and want to make sure the best match. patients deserve the best rad oncs, not the low tier trash applicants that we are now attracting // How insecure do you have to be to project this onto others?// not insecure. thinking about the health of our field and who i want my colleagues to be. don't want to be on the same website as a DO// For pts deserving the "best rad oncs" wouldn't they be at risk given you're a mid-tier radonc??? hmmm. &amp; tbh i dont want people in the field like you either :). // where are you going to match? elite top 3, high tier, mid tier or low tier? // hmu 3/19 bro or broette // i'm new to this convo, what is 3/19?// if you dont know what 3/19 is, youre def not an applicant. it's match day! // Damn, I'm retarded. I was thinking 3/19 was code for top 3 but couldn't figure out the 19. I should go into family medicine // No matter what, at least we can all agree family medicine is for the dumb dumbs of med school // lol family medicine docs scored higher than you on steps, you're just a bad person// family med is objectively one of the least competitive specialities// Thomas E. Merchant DO PHD from the TOP 3 YOU LOVED. // yeah but doesn't count because back in the day, rad onc was not competitive so had to match clowns like Paul Wallner DO and Tom Merchant DO. Honestly, how dumb are those two guys that as a white dudes back in the day when women and URMs couldn't go to medical school, you couldn't make it to an MD school. Those two are clowns. // Why you think you are any better ? Just curious// And another DO interviewd at top 5 // which school? bet it wasn't the top 3.// honestly, probably better to go to a DO school than a med school like Stony Brook//</t>
  </si>
  <si>
    <t>I really hope you're right. If there people are this quick to call out fellow med students as "trailer trash" imagine how they'll relate to their patients...//&lt;&lt; that makes no logical sense but ok//There are people like that...just look around your medschool... the people that medical field attract varies widely// This is what happens when we have unwarranted residency expansion. 3 years ago, matching at ANY rad onc program was an achievement because the quality of the candidates was great. The last 2 years and this year, if you match at a low tier rad onc program, you are pretty much bottom of the barrell for any speciality, including non-competitive ones. I know someone who matched in rad onc with a sub 200 step 1 score. This person wouldn't have matched 3 years ago and probably wouldnt have matched into anything other than FM. It's insane how things have changed. The top 33% hasn't changed but the bottom 25-33% has dropped a lot.// I dont about this person...but if you look at charting outcomes there are people that match in 200 in other years.Hell there are people in Derm,plastic ,and Neurosurgery with 200-210 step 1// fuck, 200s step 1 is just embarrassing. hahaha, how can you even score that low.//People fail exams...shit happens are you that self centered that things like this dont cross your mind? some people are great at exams others are not... does not make them stupid// Step 1 is known as an important test. I think you can study hard in order to avoid a 200-210 score, that shouldn't be hard when passing is 190? What a joke. Medicine should be for the elite.//OH you are one of those...never mind I almost thought I was having an intelligent conversation...silly me. Bye now// we shouldn't just look at step scores people. but overall, i do agree that applicant quality in the bottom 40% has dropped based on looking at past spreadsheets. it is what it is.// who the hell matched with a sub 200 Step 1 into rad onc? that should be a felony. feel bad for those future patients that are going to be treated by someone like that // Alright, no need to go overboard but yes a sub 200 Step 1 is highly concerning. // it is concerning but not the only factor we should look at. shiould look at applicants as a whole // Honestly, you are what's wrong with the field, Sub 200 step 1 should never match into a field like rad onc. I don't know that person but that person is probably a shitty doctor and should be ashamed of themselves. // is this person the resident who went to Stony Brook med school? because that person is legitamtely dumb// I'm not gonna out the person I am talking about but he/she isn't at Stony Brook, but Stony Brook is a bottom-tier program. I think nearly every US MD medical student can score a 190-200 without even studying, and this person matched in what was considered a competitive specialty with a sub-200. // my goodness, this is the sad state of our field today. depressing. //</t>
  </si>
  <si>
    <t xml:space="preserve">&lt;&lt; Nice and sweet talk. I see bright future of rad onc lol. Just funny when people looking back next year with STEP1 pass or fail. Stone-aged people but still just a med student. Sad. Get over with it guys. //Some MDPHDs have to retake Step 1 due to state statuates and score really doesnt matter then as person is already matched, just for licensing purpose.//O crap I forgot about that...I need to take step 3 ASAP </t>
  </si>
  <si>
    <t>What will be interesting to see is who matches at the absolute worst programs this year. This is the least competitive rad onc class (overall) over the last ~10 years probably. You know the people matching at the worst programs are truly bottom of the barrel quality. // damn, harsh but probably true. //might be true but I want to see the data// What data? You mean applicant data for those that matched at the worst programs? Would be near impossible to get but doesn't take a rocket scientist to figure out what the stats are for people matching at the lowest tier/DNR programs//Bottom of barrel compared to all specialities or radonc applicants. I want to see the Least competitive class data...// Oh I see what you mean. I mean bottom of barrel compared to rad onc applicants. Hard to generalize to other specialities but can prob infer that we've attracted the trailer trash and lowest tier applicants so to speak as our field has taken a huge hit with the declining job prospects. Decent proxy for competitiveness is # of US MDs vs # of residency spots in terms of how competitive a field is. But i agree, having more granular data would be ideal // I predict it will be same level or more than the 2014 class at least...if you go by step 1, step 2 and pubs // maybe but it seems like this year we are truly scraping the bottom of the barrel so to speak. the trailer trash description seems apt // Lol, I love this sheet. I'm not going to the elite programs but probably mid-tier and I hate to agree but it's true. I feel bad for people matching at shitty programs, it'll be a double whammy - you are at a horrible program and then you'll bear the shame of having gone to that program. sucks but competition is life. // Not sure if I would call people trailer trash. We can just call them low quality applicants or bottom tier applicants. No need to use trailer trash.// Bottom tier applicants = BTA, that seems better than trailer trash.//Not the OP but trailer trash is hilarious. Not very nice but funny.// Funny is all good but everyone worked hard to get here...knowing that some of your future colleagues think this way is sad...Being "bottom" of radonc applicant class doesnt mean you are stupid....I thought oncologist have some empathy// I think that's what bottom implies, being dumb/not very bright. Not everyone going into rad onc this year is super smart. There are bound to be some dumb dumbs.// LMAO, dumb dumbs, new favorite term.// There are relatively less smart people in any class...I dont think I would call any person that completed medschool stupid. Maybe they dont do well with exams...who knows. At the end of the day if they can properly treat patients it doesnt matter// it matters to applicants who want pride going into a field. we are attracting sewage into our field now.// Can we not call people sewage? That's straight up disrespectful. I believe DOs are overall less competitive and I'll just say that. Don't need to resort to calling them sewage though. // I am a DO applicant and this whole conversation makes me incredibly sad. I sincerely hope I don't match into the same program or work with you in the future.// good, i don't want to associated with DO trash// is it worse than going to a med school like Stony Brook? i've met a resident in rad onc who went to Stony Brook medical school and this person is borderline retarded// I think I know who you are talking about. Can't believe the person is at the residency they are at. I've heard terrible things about this resident and yes, among them that this person is retarded// this shit is crazy, I know who you all are talking about. Insane that this person matched where they did. Heard that they are a fucking cancer to their program. // this is what I come here for, the honest unfiltered takes. thank you// I love this spreadsheet</t>
  </si>
  <si>
    <t>&lt;&lt; Regardless of whether you're sure you'll match top-tier/mid-tier/low-tier, can we please refrain from calling our soon-to-be colleagues and fellow physicians "trailer trash" and "bottom of the barrel?" // Jeez, would OP say that to their face? This sheet is cancer, it brings up the "beautiful" side of everyone. // Probably not. I don't agree with OP but it is sort of what we are all thinking. You see someone who is graduating in 2024 and forward from those really bad programs and you know they aren't a great applicant/student. I wouldn't call them trailer trash but I know I wouldn't hire them (if I had hiring power which I don't).// Call them whatever you want but with the number of DOs increasing, our field is dying. We should get the riff raff out of our field. Keeping it elite so to speak has its benefits // Yo, go back to SDN with that bs hot take. The field is dying if it attracts people who think the problem is other people. Maybe its time everyone takes a hard deep look and reflect on your own actions maybe then we can find a way out of this shit show. // What is your suggestion on how to improve our field?// We can start with not shitting on other people and take it from there.// Yeah, not the OP but agree. We can keep the name calling out of it so to speak. Appreciate you engaging in dialogue and not mass deleting stuff. I hope with people like you, we can move rad onc into a better future with strong job prospects for all// So what if we call the shittiest applicants trailer trash? It's true. // If they have good training why wouldnt they be hired? If you can do the job wth does it matter what your step score was ?// I think the person is saying if bad applicants go to bad training programs, it isn't great for anyone. With so many residents graduating now, those people coming out of bad training programs are going to be screwed over. //At least these people are going in eyes open(hopefully) ...compared to the current class in similar programs the current applicants that match into these programs know that there is going to be serious competition at the end...so they would work harder and network more...hopefully// have to use the term dumb dumbs now that I read it to the left. as long the dumb dumbs work hard, that's fine. but imagine being at a crappy program with attendings using you for clinical load and not really teaching you...are the dumb dumbs really going to want to work that hard??//I dont know...who knows.I wouldnt write off people as automatically being lazy just because of where they Match// not lazy, just bottom of barrel quality as an applicant// *sigh* I give. Please just show some respect for people . // This sheet is extremely toxic and not representative of the field // yooo bad programs don't create bad doctors. They're bad because they don't do a good job of training residents, don't support residents, don't value residents. But you can still become a great radiation oncologist. There's no shame in going to a bad program because you don't have good scores/research/connections/etc. It definitely doesn't mean those residents are dumb//I just got tired expending energy arguing basic point... I really dont understand this...all the radonc applicants I have met have been nice or at least decent humans...where the hell are these other people that think this way hiding at.// sounds like people are defending trailer trash because they'll end up at a trailer trash program//I really want to meet you in real life. Just to see if you really would say these things in person// I won't say it to people because of cancel culture - DOs are trash applicants bringing down our field. But it is what a lot of us think.//dont speak for others. Judt say what you think. At most you can say what the people you interact with think but similar people are drawn to each other// As a competitive applicant, we should all think about the health of our field. We don't want the sewage of bottom tier applicants creeping past the door and weighing the rest of us down. // damn, now we calling non-competitive applicants sewage? SMH. i agree that we should keep rad onc elite but disagree with calling people sewage.// Let's just call trash applicants what they are, sewage that is unwanted in our field. Who cares if people's feelings are hurt. The truth hurts.// This is harsh, very harsh. But let's keep the dialogue civil shall we?</t>
  </si>
  <si>
    <t>Do you all think it is important that rad onc is super comeptitive (say like derm) and as a field, it is good that way?  Is there some inherent advantage of attracting only the best and brightest? //  I do think having the brightest minds go into rad onc is a good thing //Hopefully we get more innovative people...thats what I Feel the field needs // you mean so they can innovate rad onc out of existence? most of the current clinical trials are about hypofractionation. There was just a bladder cancer study shared on twitter that now makes hypofx the standard of care</t>
  </si>
  <si>
    <t xml:space="preserve">The 2019-2020 program tiers seems quite legit//the first three are mostly confirmation bias, but it's useful after that// All the categories with 'issues' were color coded red. Wish they can give some details //  Lots of current and past residents on board that are more than happy to help if you have questions.  The interview impressions this year are most likely the most unreliable of all years due to COVID/virtual interviews and lack of away rotations. Just my 2 cents.  // If that was the case then there would be lack of information.Most of whats on there is misinformation and people just trying to lower other programs for some crazy reason// Nah, it is the democratization of program rankings. People are spilling dirty laundry like malignant attendings, resident firints, lawsuits...I like it because it airs the shit for everyone to see. Transparency is good.// Except there is no evidence for some things posted...so its not transparency some people like to make things up // Yeah that's a good point but I wouldn't have known about how crappy MUSC or TJ was without this sheet.  Like everything, have to take the good with the bad.  // </t>
  </si>
  <si>
    <t>looking through the comment sections from past years has been much more helpful than the comments this year. Nothing new this year that wasn't discussed before. We don't have a chance to get to really know programs with the zoom interviews// the extra comments about programs and malignancy are helpful // lol nothing new compared to chats from before</t>
  </si>
  <si>
    <t xml:space="preserve">Do we deserve another opportunity to fill in the ranking list?//Remember the first line was Only fill after you submit your list... // no, it's not a useful exercise, and no way to know if people are being honest.//yeah i can't think of any other use for it except to generate anxiety x2//Does everything cause people on here anxiety??might be better to ignore this sheet until match day for your peace of mind // just use the tiers from last year // Lol we're all adults. Lets not police that section of the sheet and have other parts have free reign.  Open it back up and let the people speak. //I mean I would like to think we are all adults but some of the adults on here are something else...// Yeah, who the hell keeps deleting comments they don't like.  It's mind boggling, like who cares that much.//People...sometimes i press wrong button on my phone and things get deleted but just press the undo button and fixed....some people dont like seeing anything they think is negative // I think you are being too nice.  I think people actively delete things they disagree with or doesn't fit a narrative they want.  Although I agree that yes sometimes, there are truly accidents where people don't mean to delete things but that is pretty rare. // </t>
  </si>
  <si>
    <t>Anyone still haven't taken step 2? got rescheduled a lot due to COVID :( don't know if my scores will be back by ranklist due date// do you need it for them to rank you or is it just needed for when you start residency with them? // Same here. Don't know whether it matters anymore for ranking // probably not</t>
  </si>
  <si>
    <t>it's fine. only had one program request my CK score pre-ranking in past years and it was a random prelim (and I got my top choice match at a "top 5" program). with COVID it would be crazy if they weren't understanding. they'll ask if they want it. It's needed for (pre)-licensing in some states though a lot of those rules have been abrogated due to covid// Good to know! Thx</t>
  </si>
  <si>
    <t>why do they have to make the match day such a spectacle, why can't they just email us where we matched??//I think this year it will come in an email... // Spectacle because the clowns matching at elite programs want to brag about it.//</t>
  </si>
  <si>
    <r>
      <rPr>
        <rFont val="Arial"/>
        <color rgb="FF000000"/>
      </rPr>
      <t xml:space="preserve">So many people put harvard 3rd place lol// lolol, gunners...you guys rag on derm and plastics but rad onc is just as bad in terms of gunning </t>
    </r>
    <r>
      <rPr>
        <rFont val="Arial"/>
        <b/>
        <color rgb="FF000000"/>
      </rPr>
      <t>x2</t>
    </r>
    <r>
      <rPr>
        <rFont val="Arial"/>
        <color rgb="FF000000"/>
      </rPr>
      <t xml:space="preserve">// honestly finding the DNR to be more helpful vs the top 3 which people may not really be truthful about...// Everyone put stanford #1 lol. Malignant is just a hoax// people are using it as a joke // "Everyone, everywhere, for every specialty wants a Harvard doctor."// By so many people you mean the whole </t>
    </r>
    <r>
      <rPr>
        <rFont val="Arial"/>
        <b/>
        <color rgb="FF000000"/>
      </rPr>
      <t>3</t>
    </r>
    <r>
      <rPr>
        <rFont val="Arial"/>
        <color rgb="FF000000"/>
      </rPr>
      <t xml:space="preserve"> people?// DNR stanford, UW, Umich?? The list is apparently useless. Take it down please// Do you take down everything you dont like? you dont even have to open the tab just ignore it, its really easy...The list is not the problem...its the People...the people are acting like children...maybe I will lock it until March 3rd when rank list are submitted and people realize it wont affect anything...// DNR MDA, mediocre program, poor job placement, low patient volume. Youre funny. radonc programs mostly only take a small number a year. youre not going to manipulate the list but bs-ing</t>
    </r>
  </si>
  <si>
    <t>The list is the problem. // Thinking how people interact with the list is a problem, is also a problem. //why is the list a problem? // it serves no purpose, increases anxiety, has no guarantee of honesty, and encourages people to say "the people are the problem" which is comical// The list is a standalone thing that can be added to and interpretted. If People come on here and are dishonest about it then its the people that makes it useless. Someone wanted to see how people are ranking this year. It served a purpose for their curiosity if nothing else...If people cant honestly fill it out then they should just ignore it....</t>
  </si>
  <si>
    <t>Anyone else jealous of our urology/ophtho colleagues today? These next few weeks are going to drag... x2 &lt;now im scared // of what? //prob of being forced to suck dick in a shitty residency program for a job recommendation while the attendings use you as a contour and note monkey</t>
  </si>
  <si>
    <t>why does it matter?//Why does anything matter?Why are we here? // what's the problem with talking about rad onc training opportunities?// did that rad onc person have to do a fellowship? basically forced b/c no great job opportunities? // no.//this is how "election fraud" bs started.  Job market has been pretty good last few years, better than the years before. Sorry to disappoint SDNers</t>
  </si>
  <si>
    <r>
      <rPr>
        <rFont val="Arial"/>
        <color rgb="FF000000"/>
      </rPr>
      <t xml:space="preserve">Michigan: </t>
    </r>
    <r>
      <rPr>
        <rFont val="Arial"/>
        <color rgb="FF1155CC"/>
        <u/>
      </rPr>
      <t>https://twitter.com/annalaucis/status/1356108346726748161</t>
    </r>
    <r>
      <rPr>
        <rFont val="Arial"/>
        <color rgb="FF000000"/>
      </rPr>
      <t xml:space="preserve"> // what's the point of this?// to show that at UMich you get worked really really hard. It's like MSK, Duke level of work. // how do you interpret this? is she working late on research projects because she's gunning for academics? or is she kept late because clinic is so busy and attendings rely on residents too much? // I bet if you dug through twitter you could find stories like this from all rad onc residents who are active on twitter// Its not a surprise that umichigan residents work hard....i thought this was common knowledge now: MSK, UPenn, Michigan, Duke...others? // Michigan has always had a reputation for being 'intense'// yeah Mich residents get worked super hard, always heard that. hope that resident is doing ok// </t>
    </r>
    <r>
      <rPr>
        <rFont val="Arial"/>
        <color rgb="FFFF0000"/>
      </rPr>
      <t xml:space="preserve">can someone restore the deleted comments from this cell please?// </t>
    </r>
    <r>
      <rPr>
        <rFont val="Arial"/>
        <color rgb="FF000000"/>
      </rPr>
      <t>Restored</t>
    </r>
    <r>
      <rPr>
        <rFont val="Arial"/>
        <color rgb="FFFF0000"/>
      </rPr>
      <t xml:space="preserve">: </t>
    </r>
    <r>
      <rPr>
        <rFont val="Arial"/>
        <i/>
        <color rgb="FF000000"/>
      </rPr>
      <t xml:space="preserve">// Honestly, the workload at Michigan sounds borderline malignant. Thankfully with the god awful location and high workload, won't be ranking that place high// it's normal for residents in almost all fields to sometimes work that late. In some fields it happens routinely. It's not that bad. But sure, rank UMich lower and miss out on going to a program with an excellent reputation (partly because it's busier than other places) // Haha, don't get butthurt. UMich is a solid place but why go there when you get also get great training with better weather and less work at a number of other places? Sounds harsh but it's true. People aren't exactly lining up to knock down UMich's door // so are ppl DNRing MSK, Duke, Umich, upenn lol // people aren't DNR'ing all those places. It's that the top applicants who are choosing will likely avoid those places in favor of HROP, MDACC.....MSK can be an exception Duke, Mich, Penn list b/c it is top 3/elite.  Let's be honest, people aren't choosing Duke, Mich, Penn over the top 3, they are going there b/c they are the best options of what is left and where they were invited to interview.  sounds harsh but it's true. // </t>
    </r>
    <r>
      <rPr>
        <rFont val="Arial"/>
        <color rgb="FF000000"/>
      </rPr>
      <t>Uggh why do people keep doing this??? everything in this deletion is clearly just opinion...// I know, it's sickening.  I'm liberal but I think it's a symptom of liberal cancel culture.  We can think on our own and form on own opinions.  Thank you to the great people who are restoring comments!!//  sopt with the "ellite" and "top 10". its not just lazy, its inaccurate.// you are just not informed.  there are tiers and there are more elite programs just like there are elite medical schools and non-elite medical schools.  it's a FACT// there really isn't, but you're happy to drink the koolaid if you want. nobody gives a shit.// then don't comment and go match at your low tier program you trash applicant</t>
    </r>
  </si>
  <si>
    <t>People trying to find any excuse they can to try to get others to rank top programs lower than they should.//If anyone is naive enough to be swayed by something posted on this sheet about a program that they like then....(being nice). // Second that, I am a PGY5 and some of the comments on this spreadsheet are ludicrous and naive. Go with your gut impression from actual interview day and take these postings with a grain of salt. // I will say, as a non-Michigander who's been in Michigan for the past 5 years, I find the comment about Michigan being God awful to be crazy. I've lived in NYC and Vancouver and think Michigan is amazing. The winter is harsh, but the rest of the year is beautiful and there is plenty to do regardless of your family/relationship status // UMich isn't a "top" program?// Mich could be great but the workload and location hold it back.  Also, there are not that many well known attendings and the couple that are like Reshma really are there to promote themselves and not residents // Mich will always be a rock solid program but it is not elite// Agreed, MIch is fine, you'll be worked super hard and get good training. But it is not a top tier program//</t>
  </si>
  <si>
    <t xml:space="preserve">these threads are great demonstrations as to why this spreadsheet isn't very useful: people will jump on anything that validates their preconceived notion of a program, and do amazing tricks to justify why evidence to the contrary must not apply. Good luck with the match. x2 from a PGY5 // disagree, have to take the good with the bad.  this sheet has helped a number of people. // </t>
  </si>
  <si>
    <t>Stanford, Emory, UTSW are still doing more interviews next month...any others? // those programs must be worried they aren't matching so interviewing more // &lt;- lollll</t>
  </si>
  <si>
    <t>not necessarily, those dates were there when i got my invite last semester // why wouldn't UTSW match fully? I thought they were a decent mid-tier program per previous comments... // they're a great program just offered one later interview date// UTSW is a solid mid-tier, not great. It is not elite, top tier. UTSW should be fine with at least 100 US MDs applying//</t>
  </si>
  <si>
    <r>
      <rPr>
        <rFont val="Arial"/>
        <color rgb="FF000000"/>
      </rPr>
      <t xml:space="preserve">Can someone start a Top 3 Rank List Tab similar to other specialty sheets?// If I had a better description I would do it...or you can also do it if you want// i just copied the one from last year// how does this top 3 rank list tab work?//Add a tally to your top 5, ex. if you're ranking mdacc #1 and hrop #2, add 1 under Ranked #1 column for mdacc and 1 under Ranked #2 column for hrop // </t>
    </r>
    <r>
      <rPr>
        <rFont val="Arial"/>
        <b/>
        <color rgb="FF000000"/>
      </rPr>
      <t xml:space="preserve">I copied one from the Urology sheet and editted for RadOnc. Which one do you all like better "TOP 3" or "Rank Order List"?//oooh fancy, this is better, i deleted the one i made to avoid confusion // Okay thanks for your help anyway! I used the institutions from yours so that helped me out a lot! ;-)// 👍// Do we need top 5? Wondering the likelihood of top3 choice match condering some programs only take 1 to 2// Added a section that has a running update of the Top 3 ranked 1-3 and last/DNR...doesnt serve any purpose really just wanted to see which program will win and learn about SQL queries on google sheets // </t>
    </r>
    <r>
      <rPr>
        <rFont val="Arial"/>
        <color rgb="FF000000"/>
      </rPr>
      <t>this kinda seems like silly neuroticism that reinforces false perceptions that certain programs are universally superior than other, similar programs. Bad idea.//If you interpret it that way its on you...//What is the point of candidates listing where our top 3 ranks will be? Not trying to attack, just trying to understand sinces it's causing me more stress than anything else // people want to externally validate their choices. they clearly didn't like what the original one said so they deleted everything and set it up for a differnet time. it's really sad./</t>
    </r>
  </si>
  <si>
    <t>"How programs rank candidates after interview? Mainly based on interview performance or still based on the stuff on eras application? // They put names on a dart board and throw darts...candidates are ranked by number of darts that landed on their names... joking... here is a general description of Umichigan they are the only ones kind of transparent about it as far as I know: A. All applicants who are invited to interview will have the opportunity to attend dinner the night before the interview hosted by current residents. (Covid) B. All applicants who visit the department for an interview will meet with at least five faculty members and the Program Director, each of whom will give the applicant a composite score based upon their written application and on the interview itself. C. At the end of each interview day, the interview committee meets to discuss the candidates. D. The applicants are then ranked in order from highest to lowest scores, thus establishing a tentative rank order. E. A meeting is subsequently held at which time Residency Selection Committee members may suggest further modifications to the rank order list. The ultimate rank ordering decision is the responsibility of the Residency Program Director. F. After the final rank order list is determined, the list is sent to the NRMP. //Good to know. Thanks! // So applicants pulled off from the waitlist will start with much lower score for that paticular program? // what gives you that conclusion? Read D again // Well B said the composite score is based on eras and interview.//this is assuming that invited off the waitlist means the written application scored lower than the applicants invited durign the first round which is reasonable to assume// Dont start fighting over this...I posted it to give people a general idea. This is just how Michigan SAID they do things..maybe some other programs use my dart board idea...who knows...another place you can look is the NRMP program directors survey...I just took a look at it and now I am scared with my odd personality// lol i met a lot of candidates during this season, none of you have odd personality//I see we have not met then lol//lol"</t>
  </si>
  <si>
    <t>this scoring thing which i believe all the programs probably do means that I'm not going to be high on any program's list// If you made it to the interview you already have a foot in the door...as long as you did not insult the Program director who apparently has kind of final say....// Good to know how they score us so that we can rank them accordingly. But the dart idea is so much better// lol can you imagine it...being live stream match week.  I have a little panic attack just thinking about that. My brain has crazy stupid ideas//Every place has different "weights" but most places the interview means a lot. // Feedback from current residents.. Lol so the pre-interview happy hour is critical. more imprtant than steps//RIP me for being a quiet person// Use one word to describe yourself? I said ... RIP// I told some faculty that I would use a million dollars to buy a container ship and retrofit as a mobile research lab to carry out experiments in international waters// We must have been interviewed at the same place. Same question, same crazy answer lol//after i answered what i would use that money for, my interviewer said "...anything else?"// They did say "There are no wrong answers" so I went 100% on all my standardize questions. This is how I know I choose the right profession...warm fuzzy feeling When there are other people that think similar//wait, so conducting experiments on international waters in order to escape ethics? if so, spoken like a true MD/PhD :P jk of course.// lol not all ethics just the useless red tape...the fraustrations during PhD still haunt me// Yeah honestly, the 21 month holman is not enough for most lab stuff//No IACUC on international waters heh//OMG you called it. I could not stand IACUC, some of their rules made no sense at all</t>
  </si>
  <si>
    <t>according to eras data as of 1/13, same # of overall applicants in radonc this year compared to last year// Sure but there are fewer US MD applicants, more DOs, more IMGs, and more dual applicants.  Much less competitve than it was say 5 years ago.//according to twitter, uro has 74% match rate this year// Yeah it is like 4 more DO applicants lol and US MDs are freaking out// The obsession on the feeling of being elite is the only reason why people keep mentioning top 3 and making nonsense comments on other programs. Not doing any benefit to the field. Talented people should be welcomed into the rad onc field, period. //i feel like that is also partly what has been driving the discontent with job placements// Not so many DOs in the field. But many of them are quite established. // the # of US MDs falling each year is just staggering, wow.  rad onc went from derm/plastics level of desirability to pathology level in 5 years lol// It kinda indicate not so many us mds were really into rad onc in treating cancer pts as people used to think? Lots of pride and elite feeing was the driver// There is the data pulled from AAMC ERAS stats and NRMP charting outcomes hopefully it helps people have  a more informed discussion...// what happens when STEP1 is pass or fail? How to judge applicants then? // Tournament style fight to the death during interview(battle royale might be better). Brackets based on who you interview with on that day. Top candidates gets ranked... probably just look at Step 2 and LOR, and research and personal statements, and performance on interview and social media profile...// Kinda skeptical about the pubs in that chart. How many of them are first authored? Also, if you are in a NIH well funded school, you get easily invovled in research and thus pubs and abs. So the name of med school may carry a long way// Thats the case in every speciality though. ERAS doesn't seem to care about first author pubs or w/e.. Its up to the programs to dig through it. Some applicants put everything they have done in their ERAS....others (like me) are lazy and only put relevant stuff. If you think that number is inflated you should see what Derm, plastics and neurosurgery have...these people must have spent entire medschool in research lab// Yeah and most of them (derms) end up just doing pp and making ship load of usd// Yep, they are smart...I still rather be well paid and get to take care of cancer patients though// I agree, rad onc is better than derm!  Too bad the # of good jobs in rad onc is falling as academics buys up private practices. // hate to say it and sound like a snob but there are benefits to keeping/making sure rad onc stays elite and attracts the best and brightest.  we want to have pride and attract the best of the best// the counterargument to this is that rad onc has theoretically been matching the best and brightest for the last 10-15 years, maybe 20 years, yet you could reasonably argue that the specialty hasn't really improved or changed in a good way as a result. Maybe that's because all those smart people went into PP for more autonomy and control over their QOL and income (not blaming them btw) because academic pay was much lower and opportunities for grant funded research were so limited?// I don't think we've been matching the best and brightest for 20 years. More like 10 years. And I think you are totally spot on...seems like many of the top residents are going to these so called "elite" PP jobs for autonomy and pay.// I know its not much to hope for but maybe the people that still apply to radonc will have more passion to improve the field???? Probably get passion drained out during 4 years of residency...// Won't matter who goes into it in the future if residencies don't contract drastically and we don't find jobs and end up doing palliative care or reboarding :(.  Unfortunately all the people who have been talking about not soaping and contracting are from decent programs// yeah that's the worst.  the best programs like HROP and MDACC are cutting a spot this year while we have terrible programs either expanding (Columbia), matching way too many residents (Vandy), or just shouldn't exist (MUSC, West Virginia, Allegheny)</t>
  </si>
  <si>
    <t>who cares?// b/c our field is attracting worse students which is bad....///How did you get to that conclusion? Just want to know the data that shows that/ More IMGs, lower pubs, lower step 1 and step 2 score, lower grades on clerkships. You can say that all these metrics are not indicative of one's ability to be a good rad onc, but it's the best we have. If you don't believe that, then we should let everyone who is nice, kind, good interpersonal skills into medicl school regardless of their academic achievment. // If we are going by the dataon the left..Pubs are higher for 2020 match.  Of the 46 IMGs that applied I think only 13 ended up matching in 2020. //Probably some of the people with good interpersonal skills would make good doctors // wut? they have more pubs, and the standard deviation of Step 1 and 2 is about 20 points. GTFOutta here.// Honestly, I'm fine with top tier IMGs b/c the top tier IMGs are super smart. DOs are what are dragging our field down, they are objectively less competitve and couldn't get into MD programs. //</t>
  </si>
  <si>
    <t>^^^^ N = 15// PDs dont like to respond to surveys apparently...they should have offered possibly winning an Amazon gift card lol</t>
  </si>
  <si>
    <t>The 2017-2018 interview impression has so much more details and unbiased opinions than what we have. Found it so much more helpful///Yeah I was surprised with that when compiling all of them. What happened? Is there anyway to make a more objective survey?//probably because SDN found this spreadsheet and started to pretend to be applicants//Because when the specialty was competitive you were happy to get any spot. Today you can be more selective so all the pent up emotion comes out of the closet.// I don't think it is more SDNer's, because this sheet has been around for a few years and the link was posted to SDN in previous years but not this year (I had to get link from a fellow applicant b/c it wasn't on SDN). My sense is that the issues in the field are now really coming to light and being acknowledged beyond SDN. And it is causing a lot of anxiety and hurt feelings. There are major issues to be solved. It's too late for me to choose another field so I hope our field can work through these issues.//I think people are just progressively getting crazier each year// I think people are realizing that there are a few really great job situations in rad onc that basically set you up for life. There are now increasingly more and more "bad" jobs with pay going down as supply goes up. I think it is lot of anxiety and people realize there is insane competition for the great jobs. I haven't even matched and I'm stressing about jobs in 5 years!!// I try not to worry too much(see chart). Get into a residency program and do the best like you have always been doing. For the money part...you still make more than 90%(&gt;~200k) of the population...and really the job is not that hard....// but if you are doing the same job of being a rad onc, it would be nice to get paid well as people who have great jobs. // Where do these numbers (200K) come from? Looking at young (~5y) attendings in CA, it's more like 400K; and CA is below the national average for radiation oncology. I know that the market can change rapidly and that not everybody will be as lucky to get a dream job, but isn't 200k a little too pessimistic? // read the comment again, no one said that we're going to make 200k, they said they we'll still make &gt;200k which puts us in the upper 10th percentile so we shouldn't feel too bad even if income dips that low// Yeah...I thought I was being clear but something always gets lost. If you make more than 200k you earn more than 90% of the population in the US (10th percentile)... the 1 percentile that everyone "hates" are those that earn greater than ~500k. //Don't be too excited my friend. In cali, 50% goes to tax// I pray I never get the urge to live in cali...I plan to find a cheap midwest state or a state with no income tax// Yeah never gets a feeling of geting out of poverty with a 2/2 condo starts with 1 million// I admire the people that like it...I envy them during the winter though as I shovel my drive way// how many times do people have to say it, it isn't the dollar amount that matters but dollar per unit of work. if you make $500k working really really hard hours (35 pts under treat) vs $500k working normal or even good conditions (15 pts under treat), that makes a HUGGGE difference. that is what all the people who nay say about the job market are getting at and why academics buying up PPs is a bad things for us. it's like knowing if you are going to get paid $100/hour or $100/day for your work (for example).//&lt;--- that's a great point, thanks for sharing//</t>
  </si>
  <si>
    <r>
      <rPr>
        <rFont val="Arial"/>
        <color rgb="FF000000"/>
      </rPr>
      <t xml:space="preserve">i know that the taking game out of match paper says programs can not ask applicants about rank list but can applicants voluntarily tell their #1 program?//Yes//someone deleted the passive aggressive comment? // We're all stressed - no need to be passive aggressive.// What was the comment? why do people keep deleting? 
Restored: </t>
    </r>
    <r>
      <rPr>
        <rFont val="Arial"/>
        <i/>
        <color rgb="FF000000"/>
      </rPr>
      <t xml:space="preserve">"...does this help you or just look super desperate?//Doubt it hurts, doubt it helps. Programs aren't adjusting their rank lists and thinking about this all day like applicants. // this has been answered many times already, and the reasons why this is a bad idea have been listed previously. CTRL+F."
</t>
    </r>
    <r>
      <rPr>
        <rFont val="Arial"/>
        <color rgb="FF000000"/>
      </rPr>
      <t>THANK YOU to the spreadsheet GOD who is restoring deleting comments! Please stop deleting people, we can handle this stuff and up to everyone to make their choices on what to believe and not believe or what to read/not read. Thanks!!!!// NP...Maybe the person that posted it had regrets//&lt;--the real MVP for restoring comments! thank you spreadsheet god!// lol that was passive aggressive? guys we can't be this fragile// uh, did you see the UCLA discussion? we have a liberal snowflake problem</t>
    </r>
  </si>
  <si>
    <t>For the permannt interview impressions page, could the owner of the sheet also copy over impressions from previous years? it would be nice to have side by side on the same sheet if possible. Thanks so much!!// Good suggestion Yeah I will add it. Will find a way to make comparison easier// Okay added 2017-2020 impressions. You can use the Data -&gt;Filter Views -&gt; Create new Temp view to filter by program/ match year or w/e you want</t>
  </si>
  <si>
    <t>we will probably have a virtual interview season again next year...what advice would you give to current M3s who want to apply for rad onc?//See how the job search/post graduation survey's look for current PGY-5's. That will be the high water mark going forward. // when will that info be available, this summer? covid had a big impact on jobs recently, right? wouldn't this year be better compared to last year anyway?// Not sure when it will come out but you should talk to residents and get their experience. Ask them what they think about job market moving forward. Understand that 5 years is a long time etc. Covid affected last year and this year. APM more this years PGY-5s. //the job market has been better the last few years compared to the mid- teens. people forget that here. where people get jobs is always a "high water mark". //What data are you using?</t>
  </si>
  <si>
    <t>Tier 4 - Baylor, Oklahoma, Louisville, Tennesse, Cornell, Kentucky, Kansas, Allegheny, North Shore/LIJ, MUSC, Arkansas, Columbia, Oklahoma, West Virginia, UTHSCSA, Jefferson, Kaiser, Cornell, NY Methodist , UC Irvine, SUNY Brooklyn, SUNY Upstate, Texas A&amp;M (Baylor Scott White) //</t>
  </si>
  <si>
    <t>What's more important, protons, MR-Linac, or Ethos adaptive planning?  // Protons for sure. MR linac/ethos/adaptive planning is largely a different workflow but not fundamentally different than delivering standard external beam photon RT.//none is very important but if you had to pick protons.</t>
  </si>
  <si>
    <t>Protons. The underlying tech of Ethos could be transformative [for workflow], but just having the machine doesn't have you working in AI. MR-Linac seems an incremental improvement and is arguably overshadowed by proton already (nevermind you can hook up an MR to proton as well). // Does having an MR-sim cover for not having an MR-Linac? // if you randomized? probably. per marketing? nah totally different. but radonc loves buzzwords and acronyms and if you can get some of that on your CV, why not? // also proton can do FLASH, so... // Fair point// How to rank programs with no proton and are not planning to get one// lower than ones with protons for sure// How important are things like intraop RT, interstitial brachy and nuclear med/radio pharm cases? Bc there are places who do all of those but no protons, and places with protons and none of the extra stuff // I think similar to protons in a way, those things are nice to have and if you get training during residency you'll have a better chance at a job using those skills which opens up job opportunities but you can also learn on the job. Traditionally EBRT and a little brachy made up the majority of rad onc, but now people are trying to expand the scope of rad onc so those skills may become more valuable in the future. Interstitial brachy seems like something that's best learned in residency with lots of support/feedback but the other stuff is pretty simple to learn. Surgeons position IORT and radiopharm is just writing prescriptions</t>
  </si>
  <si>
    <t>&lt;&lt;a lot of thought for something that in a couple of years no one will look back on.</t>
  </si>
  <si>
    <t>Also, SOAP deadline coming up, hope more programs/PDs publically denounce the SOAP and demonstrate not participating // I hope so too //publically denouncing doesnt mean anything. Its advertising. Pay attention to what people do and produce. not what they signal//Be a lot cooler if they shrank residency sizes - Matt Mcohanhuehueh//Actions speak louder than tweets//and anonymous posts. // Yes!  No more SOAP, it's killing rad onc.  We want to keep it ELITE!// yeah, it is nice to have a lot of pride going into a field//</t>
  </si>
  <si>
    <t>&lt;&lt; Personally I don't get it why Rad/Onc is so special that cannot SOAP like any other programs. You learn most of rad onc stuff during residency anyway and it seems reasonable to fall in love with the field after they know it better. But again, for the sake of residents themselvies, soaping into rad onc might be the worst decision ever in their live if they just don't like it or even hate it. And for programs it is risky to have someone soaped or transfer in who just cannot understand rad onc. // lol is this a derm applicant looking to soap into radonc as a backup? because that is definitely not the reason why radonc should not soap right now//The reason Rad/Onc is so special that they should not SOAP is because there is way too much supply being pumped out compared to future demand with hypofractionation and will lead to unemployed, unhappy medical professionals unfortunately.//according to SDN/anonymous spread sheets which have been as effective as Qanon at shaping real world discussions.//Yeah Qanon or first page of an economics textbook covering supply and demand. Same thing. // Nothing wrong with SOAPIng in general, but it makes no sense to do in now in Rad onc given the concern with residency expansion and issues with lack of genuine interest in the field. It used to be that programs wanted people genuinely interested in oncology, but now it's all about getting coverage to write notes/contours. // Those programs should be closed// agreed, there are more than a few programs that need to be closed for the health of the field</t>
  </si>
  <si>
    <t>What will be interesting to see is who matches at the absolute worst programs this year. This is the least competitive rad onc class (overall) over the last ~10 years probably. You know the people matching at the worst programs are truly bottom of the barrel quality. // damn, harsh but probably true. //might be true but I want to see the data// What data? You mean applicant data for those that matched at the worst programs? Would be near impossible to get but doesn't take a rocket scientist to figure out what the stats are for people matching at the lowest tier/DNR programs//Bottom of barrel compared to all specialities or radonc applicants. I want to see the Least competitive class data...// Oh I see what you  mean.  I mean bottom of barrel compared to rad onc applicants.  Hard to generalize to other specialities but can prob infer that we've attracted the trailer trash and lowest tier applicants so to speak as our field has taken a huge hit with the declining job prospects.  Decent proxy for competitiveness is # of US MDs vs # of residency spots in terms of how competitive a field is.  But i agree, having more granular data would be ideal // I predict it will be same level or more than the 2014 class at least...if you go by step 1, step 2 and pubs  // maybe but it seems like this year we are truly scraping the bottom of the barrel so to speak.  the trailer trash description seems apt //</t>
  </si>
  <si>
    <t>Wow, now I am starting to hope that I  don't end up at same residence(and State) as some of the people posting on here...seriously people Be better... //there are jerks // i just caught up on the ucla stuff below and just wow/omg/wtf.  some of you guys are insane//yes. dont believe everything you read. -QAnon.</t>
  </si>
  <si>
    <r>
      <rPr>
        <rFont val="Arial"/>
        <color rgb="FFFF0000"/>
        <sz val="9.0"/>
      </rPr>
      <t xml:space="preserve">TRIGGER WARNING - RAPE &amp; SEXUAL HARASSMENT </t>
    </r>
    <r>
      <rPr>
        <rFont val="Arial"/>
        <color rgb="FF000000"/>
        <sz val="9.0"/>
      </rPr>
      <t xml:space="preserve">// So I just saw the comments about UCLA attending who is still that sexually harassed and made advances to female med students and residents.  I know this attending is still there.  Should this really factor in?  I'm a female and would like to think I could report this safely.  But then again, why is this attending still around? // It would definitely make me uncomfortable to be around an attending like this who has proven they can get away with this type of behavior, but more than that, this shows that the leadership doesn't care about trainees. // ya ur not allowed to do that bc of the power relationship of grading and evals its like btw doctor and patients or boss and employee this is actionable via lawsuit  // this is really fucked up. did this attending basically ask for sex in exchange for a good recommendation? absolutely disgusting. // Who is this sexual predator?  So basically our field is going to shit with overexpansion, hypofrac, and less reimbursement while academic centers buy up private practices so that they can make more money by employing doctors. On top of it, I as a woman, have to be preyed upon by an attending? FUCK that.// </t>
    </r>
    <r>
      <rPr>
        <rFont val="Arial"/>
        <color rgb="FF1155CC"/>
        <sz val="9.0"/>
        <u/>
      </rPr>
      <t>https://www.uclahealth.org/radonc/our-expert-team</t>
    </r>
    <r>
      <rPr>
        <rFont val="Arial"/>
        <color rgb="FF000000"/>
        <sz val="9.0"/>
      </rPr>
      <t xml:space="preserve"> // &lt;---who is the attending that's preying on females?? // theres nothing wrong with hitting on girls and expressing interest in most situations but like those power dynamic situations with patient doctor and attending student are like universal recognized as wrong and tested on the boards, whats wrong with this attending someone needs to report him to the chair  // Exactly, couldn't agree more. The power dynamic inherent in an attending-resident or attending-med student relationship makes it sooo wrong. This is even more true given all the issues in the field with getting a job, it is hard enough. But now you have to let an attending use your body in order for a good recommendation for a job so this attending doesn't talk shit about you? This is beyond fucked up.//so what are we talking about here? did this attending solicit sex or a blow job? or is this more like hey you look cute. both are wrong given the power dynamic inherent in an attending-resident relationship but one is clearly worse than the other.//&lt;--This sounds like a typical guy trying to defend sexual harassment. Someone in power is trying to take advantage of a female in a lower position of power. This is HARVEY WEINSTEIN. You cannot defend this kind of behavior at all. The fact that this attending is still at UCLA speaks volumes of academic medicine and the leadership of UCLA.  // &lt;-- I'm a woman and I agree with the question the previous poster asked.  Neither (soliciting sex nor saying "hey you look cute") are at all appropriate, but one is much more scarring/traumatic than the other.  I could begrudgingly work in a place in which men inappropriately flirt with me.  I could not work somewhere that I'm subject to assault. // Only way this kind of shitty behavior stops is to name this motherfucker. Remember when Paul Wallner, DO (of the ABR) threatened to sue a female rad onc because she complained about not having accomdations for breast pumping/feeding her child during board exams? Yeah, that is the field we are going into. Only we can make it better. //I am a resident currently (not at UCLA) and heard about this comment and coming to this sheet for the first time.  I want to say that this is not the norm in our field and this behavior is abhorrent. The solicitation of sexual favors is not ok and must be reported. I don't know what UCLA has done but as someone mentioned the Harvey Weinstein situation, the only way is for those people to report. I know at my institution this behavior would be dealt with immediately and swiftly. Beware of programs that protect sexual predators.//&lt;----honestly, this sounds so naive. why do you think harvey weinstein was able to get away for it for so long. this behavior is tolerated because if it is someone senior, it is better not to rock the boat. who is the institution going to protect - no name resident vs money making senior attending. unless this guy violently raped someone, they are going to let him creep and proposition female underlings all day, every day.// As a female medical student, this makes me so sad.  I am so anxious already about the declining prospects in our field and my eventual need to find a job near my family which is in a competitive, coastal city.  Now to learn that depending on where I go, I will be subject to the sexual predations of faculty with fear of retalitation if I report is almost too much.  I am just so sad. //so basically if i'm reading this right, we are going to have to suck some old attending dick to maybe get a job that will most likely be shitty because it is underpaid due to the fact that we will be employed by an academic center that bought a private practice? my jaw already hurts. //this attending has a history of preying on FEMALE medical students and residents.  the attending is still there.  you all have been warned.  WOMEN BEWARE!// well fuck, I want to be in Cali. what the fuck is wrong with all the Cali program. stanford is so malignant two residents left voluntarily ~5 years ago and all you hear is "we aren't malignant". ucla is letting a sexual predator run loose so someone can get their dick sucked for a job recommendation. is ucsf the only real choice in Cali?// Soliciting sex as an attending is abhorrent. unds, there are more than a few people who would trade sexual favors for the prospect of a great job. It happens in the business world (Harvey Weinstein) all the the time. It's naive to think it doesn't happen in medicine. It has happened before and will continue to happen in the future // just want to comment that the Paul Wallner thing is definitely real.  He threatened a new mother with a lawsuit in order to keep her from telling people how he denied her accomodations as a nursing mother.  That dude fucking sucks and if he was at UCLA, he would definitely be the guy asking female students and residents for sex.// honestly, WHAT THE FUCK.  why is an attending still allowed to prey on females after being reported???// As horrible as it soed in the past and will continue to do so. //i leave for a few days and i come back to this. what is happening? we literally went from talking about declining job prospects to talking about sucking dick for jobs? //mad props to the person talking about UCSF and whether it is the only real choice. female residents and med students are being raped and you want to know how to rank programs. //Sucking dick is not rape. Just saying.// being forced to suck dick (for a recommendation, job, etc.) is rape// I think when it comes to definition of rape unless you have a JD its not up to you to define what rape is...// Besides the comment of harassment and advances how did this jump to "sucking dick"? Was that actually what was in the UCLA comment section or are people making leaps?// looks like some deleted comments but couple allegations of things that happened that was beyond just harassment and acutal exchange of sexual favors.</t>
    </r>
  </si>
  <si>
    <t>theres all sorts of people in the world, some messed up ones including rad onc, but they are the minority, lets just report this attending to the chair at UCLA and leave it at that // What I learnt in med shool is that you need 3 hits to disbar a doctor. So one report is obviously not enough// So a UCLA attending raping and forcing female trainees and students to suck his dick is not enough? Is that concerning to anyone? You seem so non-chalant about the "3 hits" things. // In the legal world, it's not enough// So what you're saying to us, the female applicants, is to get our jaws ready and buy knee pads?//Honestly don't know what to say// What I'm worried about as a female applicant is an attending wanting sexual favors and if not, forcing me to do lots of scut work (prepping patients I won't see, prior auths) and then screwing me over in the job search because I didn't open my legs. This is rape.// Enough of this, someone needs to name this MOTHERFUCKER.// I just want to clarify that legally this isn't considered rape but rather coercion or blackmail, both rly bad but just so u guys dont fight over syntax//&lt;--probably a male. this is rape/sexual assault// maybe the female student and resident should have dressed more conservatively. not the attendings fault he wanted his dick sucked when girls walking about it short skirts and spilling cleavage in southern CA weather// Not a huge fan of SDN but to borrow a phrase from them, NAME AND SHAME!// whoa, lets keep it civil we all agree that the attending is wrong and should be reported lets not attack each other, the attending sexually harassed and made advances toward female med students and residents we can all agree on this // Sounds like it was more than that. Sounds like someone was coerced into trading sexual favors//I agree, not this much activity about anything (other than Stanford malignancy) - sounds like there is a sexual predator at UCLA being protected. // sure, an attending is raping/blackmailing/coercing someone report him don't attack your colleagues were all on the same page and side bc of syntax issues // &lt;--Completely agree. Focus on finding out who this sexual predator is and nailing his balls to the wall. This shit cannot stand.// There are people who obviously know who this person is. You have blood on your hands by not naming this rapist.// Reading this whole thing makes me incredibly sad. As an applicant, I had major concerns about radiation oncology and now this? This is just too much. People are discussing whether sucking dick is rape? Whether or not they should buy knee pads to suck dick? Being scutted out by attendings if you do not suck their dick? I want to throw up.//Clearly this attending is being protected. Either very high up and senior or brings in a lot of money to the department.// reading through the comments is surreal. we should be talking about how to rank programs. we are talking about how people in power failed to protect female trainees from a rapist// This is our field now. Sucking dick to get jobs???// dont know how this is all going to play out but ucla will always now be known as the place where you suck dick to get ahead and stanford will always be the malignant, terrible attendings that scut the shit out of the residents. fuck all of this.// Come on. Why bring stanford to this discussion// Was thinking the same thing. Something in the water in CA.// I feel sick.// Everyone, we have reached absurb levels. Sexual harrassment is BAD. But sexual harassment is NOT rape. This is some crazy left wing psycho talk. Please let us not get crazy. This shit has clearly gone off the rails and someone needs to talk sense.// This is some next level shit//// you sound like you are defending a sexual predator//While any concern for sexual harassment/assault is obviously very serious, could we consider that what was written in that cell could have been written by anyone, and written in any program's row, with no additional detail or verification so far? How can we get legitimate information about the state of this claim before rank lists need to go in? Not trying to minimize, but there has been smearing of other programs in the past and there needs to be a serious evaluation of what kind of information should be posted without any corroboration // There has been smearing of programs but this feels different. No one has accused a program before of protecting a sexual predator or allegations of sexual coercion and/or harassment. The other "smearing" of programs as you call it has been stuff based in fact (3 MUSC residents leaving and active lawsuit against dept for discrimination, 2 Stanford residents voluntarily leaving 5-6 years ago due to insane workload/scut/lack of teaching, UPMC firing a resident, ASTRO president starting a residency program in West Virginia that has had to SOAP while job market is tanking, LIJ/Hofstra being the worst NY program with no real reserach opportunites and being a clinical monkey to make RVUs for your attendings, or Columbia being the perhaps even worse than MUSC or West Virginia). Makes me think that there is something real here. It might not be rape or whatever you want to call it, but something happened.//I get that this is more serious than the other statements about program quality, but it doesn't solve the epistemic question of having NO firm additional information to go on. This is incredibly serious on both sides; it rightly affects how we rank but it also has dramatic implications if it is a lie. It's a real quandry and it seems like all the attention is on why UCLA hasn't done enough and there's no emphasis on the counterfactual that if this is fabricated it's a single line on an anonymous spreadsheet that has the potential to wreck an institution's reputation for years.//Agree, a statement or accusation "feeling" different or more real doesn't actually make it more likely to be true. More information is needed.// Former UCLA med student here, there was nothing in this department that matches the description of this accusation, and in the wake of the multimillion dollar settlement for the attending in the OBGYN dept UCLA takes all of these accusations VERY seriously.//just want to say this is liberal cancel culture at its finest. we all bear responsibility of letting wild liberals run free and unchecked, this is what we get. people who are SO THIRSTY to destroy a program and an attending over an anonymous accusation. this is so beyond fucked up.//Who cares if a few attendings lose their careers or a program reputation is destroyed? Men have been abusing women for centuries. It's time women fought back and if there is collateral damage, so be it. // &lt;-- you are what is wrong with this world. you sick fuck.// That statement is so messed up - the one about destorying innocent people just to make a point. These are real people with families and lives. This is why schools should not be responsible for investigating these things. It should be left to law enforcement. We are better than this people, the rhetoric around this topic makes me regret going into this field.// Women should lie and raise false accusations as needed to PROTECT THEMSELVES and further their careers. It is the best protection against white supremacy and men. I hope some senior male attendings get their careers destroyed over these allegations. As long as women and URMs come out on top.// umm wtf, this discussion is insane. you are bat shit crazy and i say that as a female // Welcome all to liberal cancel culture! This whole thing is reaching peak crazy.// Why are we all assuming attending is male? It's possible it is a female attending. We need facts before we start canceling people and I hate that term. The person saying we should cancel innocent attendings because they are males makes me want to hit you with a bus.// rad onc has truly hit rock bottom.// sigh* its just politics // You guys are mental. Trying to destroy people's lives over anonymous accusations? Listen to yourselves. This discussion has reached true insanity. Even if someone sucked dick, that is NOT rape if it was consensual.// tension is so thick, do you know who the attending is?//If this shit is real, I'm leaving rad onc. I'm a dual applicant, you guys are fucking crazy.// Someone name this motherfucker already. We have our pitchforks,//Can't wait for UCLA to launch an investigation and say "we have investigated ourselves and found no wrongdoing, carry on." // This field is a dumpster fire. You all should be ashamed of yourselves. Destroying people's lives and UCLA's reputation is not fun and games. Real people, real lives are being ruined by this shit. // whatever it takes to destroy the patriarchy. abuse women? we will destroy you and your careers //what a goddamn trainwreck// No matter what, at least we can all agree is a terrible human being// does anyone know if UCLA chair is aware of this? the chair should have an opportunity to investigate and respond.// What in the everlasting fuck did I just read. I am going to pray for people because some of you need healing. Sweet Jesus Christ.</t>
  </si>
  <si>
    <r>
      <rPr>
        <rFont val="arial,sans,sans-serif"/>
      </rPr>
      <t xml:space="preserve">Complaining on an Anon spreadsheet does not change anything. If you actually know details then report it here </t>
    </r>
    <r>
      <rPr>
        <rFont val="arial,sans,sans-serif"/>
        <color rgb="FF1155CC"/>
        <u/>
      </rPr>
      <t>https://www.sexualharassment.ucla.edu/</t>
    </r>
    <r>
      <rPr>
        <rFont val="arial,sans,sans-serif"/>
      </rPr>
      <t xml:space="preserve"> If you dont know what /who/when then.....//&lt;---. either report it or stop joining the mob.</t>
    </r>
  </si>
  <si>
    <t>I am just sad by how irrational people act on this spreadsheet...are we reaching peak crazy? I really hope it doesnt get worse//have you seen the political landscape?// Yeah, humans make me sad//Yep. The internet is just the modern mob.</t>
  </si>
  <si>
    <t xml:space="preserve">I've been hearing that a good number of programs interviewed at least 60-80 applicants. Does anyone else get that sense? I've been hearing about more "under the table" interviews, mostly at places that have been destroyed on this sheet. What is going on?? // probaly just rumors, they could get into really serious trouble // this is worrisome for those programs, prob worried they won't match anyone // related Q, what's the consensus on safe range of interviews for IMGs this year? same as last 2 years? // I heard that &lt;popular program&gt; sets residents on fire when they &lt;outlandish crap&gt;. </t>
  </si>
  <si>
    <t>Any programs known to be favorable for getting an MBA? I know Northwestern is, any other programs?// Columbia? // A resident at Nebraska is getting his MBA, supported by the department (source:  my home institution) // I think harvard too? but not sure. // Duke had a resident who got an MBA during his research year // A recent Fox Chase grad did an MBA during his research year</t>
  </si>
  <si>
    <r>
      <rPr>
        <rFont val="Arial"/>
        <b/>
        <color rgb="FF000000"/>
      </rPr>
      <t xml:space="preserve">~When programs will submit ranking list??? x3 </t>
    </r>
    <r>
      <rPr>
        <rFont val="Arial"/>
        <b val="0"/>
        <color rgb="FF000000"/>
      </rPr>
      <t>// need to find out what's going with UCLA first// Okay lets wait// agree, we need to find out the UCLA stuff, damn that is crazy.// Year far more important than the ranking. Probably gonna quit the rad onc app if it is real// this shit is out of control, how can this be happening after all that we have been through. it is like some sick joke.// the ucla stuff is highly concerning.</t>
    </r>
  </si>
  <si>
    <t>Guys, just so we're on the same page: the trustworthiness of the advice/comments in this spreadsheet this year on a scale of 1-10, probably like a 3? I feel like there are glimmers of truth here and there that are then blown way out of proportion and ruined....kinda like the two most extreme news networks. It sucks because it would be nice having a reliable resource. We need to figure out a way to get only applicants to give their thoughts/impressions. Overall, it's likely prudent to trust our mentors, connections, and personal interview impressions in the ranking process, plus I guess program rankings. Or maybe you shouldn't trust this comment either!! lol// My adivce don't put a lot of trust in advice from strangers....including this advice x2 // I don't think restricting to only applicants would help, there are a lot of people with misinformation. or maybe they're just trolls/gunners//this cell has the best advice. // this sounds like awful advice</t>
  </si>
  <si>
    <t>It looks like many impressions are not even written by students.  lots of irrelavant but very detailed internal info.  // very detailed info probably from residents and junior attendings. honestly, i find it helpful//  info like who got covid vaccines first in the whole campus is just silly//Details from non-applicants is useful. There are things that are known about different programs by all residents that applicants have no way of knowing. Also interviews were virtual. What are applicants going to say? "I really liked their zoom backgrounds..."//Some zoom backgrounds were nice. You can also see how faculty handle stress of zoom not working...</t>
  </si>
  <si>
    <t>Is the worst med school in the country Stony Brook?</t>
  </si>
  <si>
    <r>
      <rPr>
        <rFont val="Arial"/>
        <color rgb="FF000000"/>
      </rPr>
      <t xml:space="preserve">Hey y'all, congrats to everyone finishing or soon to be finishing interviews! Last applicant meet &amp; greet is Monday February 22 at 7 PM CST. Sign up here: </t>
    </r>
    <r>
      <rPr>
        <rFont val="Arial"/>
        <color rgb="FF1155CC"/>
        <u/>
      </rPr>
      <t>https://forms.gle/95cTAKh8uohL8zt5A</t>
    </r>
  </si>
  <si>
    <t>As interviews are winding down, just wanna say my best interview experience was fox chase. loved the residents and the faculty i talked to x5 // other best? //Had a good time at Iowa with the residentsx2</t>
  </si>
  <si>
    <t>Worst interview experience? // stop the trolling// West Virginia // maybe Tennessee, jesus I regret taking that interview  // At least it was over Zoom, imagine if you had to fly out to Tennessee// tufts // NYP // Tufts was soooo sad.  So glad I didn't have to fly out there.// Allegheny was the worst by far - total DNR.// WHy was Tufts sad? Just curious...//if i had a problem flying out to Tenn i wouldnt have applied.</t>
  </si>
  <si>
    <t xml:space="preserve">What is the significance of faculty-led vs resident-led vs mixed didactics? Like is one of those better than the other or is it just personal preference? // if resident led, it usu means (not always) that attendings are too lazy to do their own teaching and forces the resident to teach other residents.  it is not ideal for education.  faculty should really be leading didactics.//its another anon phenomenon. requiring residents to do their own presentaitons is a part of their learning. Attendings talks are canned and easy to do. its residents who are lazy when they bitch about not being baby-birded lectures. Attendings should be there to guide the talk but "lead"? nope. You want to be a professional? stop putting off the work for as long as you can. // dude how is giving lectures part of being a professional?? it's really relevant for academics but if you just want to be a doctor at a satellite or PP why does it matter?// You definitely want faculty led-lectures. it's not about being lazy. a good program will have expert faculty leading didactics. Not to spoon feed you, but to put things into context and tell you what's important. you can grill the heck out of the residents to make sure they're doing their part, but i don't find it helpful when someone who knows as much as I do, or even less, lead didactics. </t>
  </si>
  <si>
    <t>I mean, think it through. Faculty-led = the person instructing you is as close to an expert as you're going to get in your program. Resident-led = residents have to take the extra time to prepare a talk to give to everyone, and are not experts on the material they're presenting. // Some programs take the added step of having the sometimes world-leading faculty watch you present something you don't know, and then pimping you on the material (UChicago, MDA on some days, etc.)//ugh that does not sound fun // WTF, that's messed up.//Giving the presentations seems like a good chance to learn the material tbh, isn't that the goal? Also seems like programs that do this have all the prior years presentations. And we've all experienced millions of hours of med school lectures from "experts", how many were that good? Just my 2 cents// as someone who attended resident-led didactics in the past at my home program, I'd much rather have a faculty member give it than a resident who is not familiar with the topic. If the resident is just reading off old slides, that feels like a waste of time. I agree it's a good chance to learn the material but that personal benefit is limited (the number of presentations you personally give each year would depend on the size of your program and the rotation schedule) but you'd be exposed to poor quality teaching from other residents at every single lecture. Seems high risk/low reward. Faculty should be excited to give a lecture about their disease site of interest. If they're too busy, maybe it means the program doesn't give them enough protected time</t>
  </si>
  <si>
    <t>resident vs faculty didactics can be like the difference between boring med school lectures and focused talks during clerkships that are full of clinical pearls. Residents can regurgitate the standard info (which you could look up yourself anyway) and delivering those presentations can be a good chance to review the material yourself, practice teaching skills, but unless you want to teach residents in the future, I'd rather have someone with experience teach me rather than learn from someone who maybe hasn't even rotated through that disease site or seen any patients with that disease themselves. I don't really want to have to spend a couple hours out of my week to review old presentations, figure out if there have been important clinical trials since then, create new material, and give a presentation on a topic that may be different than the rotation that I'm currently on. //boring lectures and clinical pears is a lousy anology. residents should do lectures with attendings present to guide the talk. Occasionally attending lectiures (summer sessions or sprinked throughout) are good but learning is active. you need to do it on your own. stop finding ways to do less.</t>
  </si>
  <si>
    <t>Why do people not like Emory? I feel like most people are down on them or feel lukewarm towards them on this spreadsheet, but I thought their interview day made the program look incredible and I really didn't see any weaknesses//possibly bc history of malignancy thats stuff usually permeates and has good staying power on the sheet lol, now Bradley is officially interim chair, their PD seemed great, i think maybe because of all the locations peope dont like // it's history of malignancy, Atlanta isn't the most desirable location for many people, job placement is mostly at Emory or at regional private groups. so all in all, it's not the best, it's not the worst. // That's a great summary // // "history of malignancy" is very important in general.  Maybe a new PD/chair fixed some of the major issues, but if the attendings are the same there will still be a persistent culture of disrespect. // there are some pretty varied opinions about Bradley. Don't know that I'd want him as my chair personally. // I interviewed there in a non-Zoom year and found the PD great, but the pre-interview dinner weirdly standoffish (the faculty didn't really make an effort to talk to people, except for Drew who's actually at the VA. It felt like a middle school dance), and some weird personalities during the day. I think it's a solid program but would give Duke the edge (except in proton obviously), and these days most people have better options elsewhere // It's in the southeast which people are usually down on /// yeah the southeast kind of sucks (sorry!) //weather is really meh and if you are that closet to coastal FL, just go all the way to coastal FL lol // Southeast sucks, I grew up there.</t>
  </si>
  <si>
    <t xml:space="preserve">PSA: thinking you can "do a rotation in proton and be fine" for jobs in protons down the line, if you're coming from a program without a proton center, is a recipe for doing fellowship.//Good to know. How to deal with programs with no proton then.//Not true, look at the attendings at every proton center and see how many of them actually did any formal proton training//And look at how many applications they are getting for new jobs today compared to when those faculty started. If you get 100 applications which some jobs are getting these days then wouldn't it make sense to chose someone with more training than another? // Unless this person hires people at proton center thats all speculation.... // it's pretty good speculation. Your only bet would be that the number of people with integrated proton training throughout residency number less than the number of positions at new proton centers opening, and that your one-month rotation that nearly everyone w/o proton does differentiates you somehow. // it is very different for the attendings who were already attendings as protons became much more widespread. now it is a requirement. there are even some private practices that have protons now. it is definitely a detriment according to my PGY5 friend who did not train at a proton center. now it is sort of expected/desired. there are so many more proton centers now. // not having integrated proton just takes those proton positions off the market. it's one of the areas of radonc that is rapidly expanding and has good reimbursement (ie. is desirable at programs/PP groups that aren't physician owned/salary-leveled), so that might not be the best combination. </t>
  </si>
  <si>
    <t xml:space="preserve">&lt;- current PGY5 with proton training throughout residency, it's not a make or break thing, but it was definitely viewed as a strong plus by a couple of places that interviewed me. Give it some weight in your decision making, but would not pass up a clearly superior program for a clearly inferior program just for protons//thanks!// Also a PGY5 with proton training all through residency, protons were not mentioned at all on any of my ~6 interviews. Definitely low weight on the decison IMO but better to keep the door open than close it. //Did you interview for proton predominant opportunities?//keep in mind the number of places offering protons will continue to go up, I reiterate, not make or break, but would choose a place with protons if all else is more or less equal </t>
  </si>
  <si>
    <t xml:space="preserve">keep in mind proton (for now) is much less important on the west coast than everywhere else. This could change in 5 years given UCLA and some private centers look to be constructing centers in the next 3-4 years, but it's not like the east coast where every city has one. // loma linda pioneered protons  // yeah and they've been stagnant since then// Loma Linda has neopotism issues </t>
  </si>
  <si>
    <r>
      <rPr>
        <rFont val="Arial"/>
        <color rgb="FFFF0000"/>
        <sz val="9.0"/>
      </rPr>
      <t xml:space="preserve">TRIGGER WARNING - SEXUAL HARASSMENT </t>
    </r>
    <r>
      <rPr>
        <rFont val="Arial"/>
        <color rgb="FF000000"/>
        <sz val="9.0"/>
      </rPr>
      <t xml:space="preserve">// So I just saw the comments about UCLA attending who is still that sexually harassed and made advances to female med students and residents.  I know this attending is still there.  Should this really factor in?  I'm a female and would like to think I could report this safely.  But then again, why is this attending still around? // It would definitely make me uncomfortable to be around an attending like this who has proven they can get away with this type of behavior, but more than that, this shows that the leadership doesn't care about trainees. // ya ur not allowed to do that bc of the power relationship of grading and evals its like btw doctor and patients or boss and employee this is actionable via lawsuit  // this is really fucked up. did this attending basically ask for sex in exchange for a good recommendation? absolutely disgusting. // Who is this sexual predator?  So basically our field is going to shit with overexpansion, hypofrac, and less reimbursement while academic centers buy up private practices so that they can make more money by employing doctors. On top of it, I as a woman, have to be preyed upon by an attending? FUCK that.// </t>
    </r>
    <r>
      <rPr>
        <rFont val="Arial"/>
        <color rgb="FF1155CC"/>
        <sz val="9.0"/>
        <u/>
      </rPr>
      <t>https://www.uclahealth.org/radonc/our-expert-team</t>
    </r>
    <r>
      <rPr>
        <rFont val="Arial"/>
        <color rgb="FF000000"/>
        <sz val="9.0"/>
      </rPr>
      <t xml:space="preserve"> // &lt;---who is the attending that's preying on females?? // theres nothing wrong with hitting on girls and expressing interest in most situations but like those power dynamic situations with patient doctor and attending student are like universal recognized as wrong and tested on the boards, whats wrong with this attending someone needs to report him to the chair  // Exactly, couldn't agree more. The power dynamic inherent in an attending-resident or attending-med student relationship makes it sooo wrong. This is even more true given all the issues in the field with getting a job, it is hard enough. But now you have to let an attending use your body in order for a good recommendation for a job so this attending doesn't talk shit about you? This is beyond fucked up.//so what are we talking about here? did this attending solicit sex or a blow job? or is this more like hey you look cute. both are wrong given the power dynamic inherent in an attending-resident relationship but one is clearly worse than the other.//&lt;--This sounds like a typical guy trying to defend sexual harassment. Someone in power is trying to take advantage of a female in a lower position of power. This is HARVEY WEINSTEIN. You cannot defend this kind of behavior at all. The fact that this attending is still at UCLA speaks volumes of academic medicine and the leadership of UCLA.  // Only way this kind of shitty behavior stops is to name this motherfucker. Remember when Paul Wallner, DO (of the ABR) threatened to sue a female rad onc because she complained about not having accomdations for breast pumping/feeding her child during board exams? Yeah, that is the field we are going into. Only we can make it better. //I am a resident currently (not at UCLA) and heard about this comment and coming to this sheet for the first time.  I want to say that this is not the norm in our field and this behavior is abhorrent. The solicitation of sexual favors is not ok and must be reported. I don't know what UCLA has done but as someone mentioned the Harvey Weinstein situation, the only way is for those people to report. I know at my institution this behavior would be dealt with immediately and swiftly. Beware of programs that protect sexual predators.//&lt;----honestly, this sounds so naive. why do you think harvey weinstein was able to get away for it for so long. this behavior is tolerated because if it is someone senior, it is better not to rock the boat. who is the institution going to protect - no name resident vs money making senior attending. unless this guy raped someone, they are going to let him creep and proposition female underlings all day, every day.// As a female medical student, this makes me so sad.  I am so anxious already about the declining prospects in our field and my eventual need to find a job near my family which is in a competitive, coastal city.  Now to learn that depending on where I go, I will be subject to the sexual predations of faculty with fear of retalitation if I report is almost too much.  I am just so sad. //so basically if i'm reading this right, we are going to have to suck some old attending dick to maybe get a job that will most likely be shitty because it is underpaid due to the fact that we will be employed by an academic center that bought a private practice? my jaw already hurts. //this attending has a history of preying on FEMALE medical students and residents.  the attending is still there.  you all have been warned.  WOMEN BEWARE!// well fuck, I want to be in Cali. what the fuck is wrong with all the Cali program. stanford is so malignant two residents left voluntarily ~5 years ago and all you hear is "we aren't malignant". ucla is letting a sexual predator run loose so someone can get their dick sucked for a job recommendation. is ucsf the only real choice in Cali?// Soliciting sex as an attending is abhorrent.  But just want to comment that the Paul Wallner thing is definitely real.  He threatened a new mother with a lawsuit in order to keep her from telling people how he denied her accomodations as a nursing mother.  That dude fucking sucks and if he was at UCLA, he would definitely be the guy asking female students and residents for sex.// honestly, WHAT THE FUCK.  why is an attending still allowed to prey on females after being reported???</t>
    </r>
  </si>
  <si>
    <t>Does anyone have more information on the UCLA IV impression "One of faculty was making unwanted unprofessional advances toward a rotating Med student , has a history of doing so" First Im sorry this happened to someone and am curious if the department took any action and if this faculty still works with medical sutdents or residents? // yeah that faculty is still there.  best thing is to use ACGME usrvey and rank program poorly in every single category regardless if true or not.  brings them to negotiating table.//holy crap, didn't even notice that part in the IV impressions. this is definitely going to change things</t>
  </si>
  <si>
    <t>&lt;-- We take all reports of harassment very seriously. Based on this comment, an investigation was initiated and completed. There have been no instances reported of a faculty member making unwanted unprofessional advances towards any staff, residents, or medical students.// Is this someone from UCLA posting?  Could just be a rando UCLA attending or resident // this is complete bull shit. the attending is known to be a total creep and is still there.  WOMEN BEWARE!! // Can someone drop a name if true??</t>
  </si>
  <si>
    <t xml:space="preserve">This happened a few years ago , but was not an isolated incident (happened to another female as well). Did not report due to fear of retaliation . The person is still there </t>
  </si>
  <si>
    <r>
      <rPr>
        <rFont val="Arial"/>
        <color rgb="FF000000"/>
      </rPr>
      <t xml:space="preserve">Very proud of you all for using the WWYD Rank list help tab....sometimes its like </t>
    </r>
    <r>
      <rPr>
        <rFont val="Arial"/>
        <strike/>
        <color rgb="FF000000"/>
      </rPr>
      <t xml:space="preserve">wrangling  </t>
    </r>
    <r>
      <rPr>
        <rFont val="Arial"/>
        <color rgb="FF000000"/>
      </rPr>
      <t>herding cats trying to get people to do things on this spreadsheet...</t>
    </r>
  </si>
  <si>
    <t>I can't wait until you children have your heads pulled out of your asses as PGY-5s. I'm an academic attending and we rapidly expanded until matching difficulties came and our institutional GME forced us to stop expanding. We have and would SOAP in two seconds if necessary. There are some fluctations from year to year in how many residents we take, and now I get to watch uninformed medical students praise us for being a program "contracting" in this market. Are you kidding me? My chair and PD insist there is nothing wrong with the job market, and they come out and tell us to stay off social media except to promote our program. Meanwhile our residents seriously struggle to find jobs. If they knew I was on here posting, I would be FIRED. I cannot find a new job if I wanted to, and believe me I have tried. Welcome to modern slavery--medical school debt + no jobs available = SUCK IT UP AND TAKE WHATEVER AND WHEREVER YOU CAN FIND. Stop pretending like there aren't real attendings out there getting screwed, like you will be different, and like academics gives a fuck about you. And don't even get me started on trying to get one of the great private practice jobs - I tried as a solid applicant and couldn't even sniff it. Good luck all. // unless you're going to name and shame, this post isn't valuable. // how old are you academic attending, just hit 30 and call us children? get outta here (to put it nicely)// post isn't valuable regardless / maybe we aren't the ones who are "children" living a fantasy, you are quite obviously thinking about your career linearly, there are plenty of jobs in administration, consulting, biotech, you could pursue that quite honestly pay tremendously better than clinic practice... you are simply throwing a tantrum //how about you shut up and come back here when you get an elite job// I'm biased because I'll be coming from a low-tier program when I look for jobs but don't we all deserve a shot a great jobs or is it only for people who were able to get into elite programs? If the field were able to contract residency spots, that would help sooooo much.</t>
  </si>
  <si>
    <t>&lt;&lt;&lt;I really like this attending! He is very thorough in explaining! // Well pardon me for apparently sticking my head up my ass to pursue a career I'm genuinely passionate about.  Sorry you got burned.// i wouldn't say uninformed, stubborn maybe // ya, life is cruel why should rad onc be any different//i thought academic jobs are harder to get than pp jobs...is it hard to transition from academic to pp? i thought it was hard the other way around // we're beggars and we can't be choosers, I'm just hoping I can work my way up to a decent job by the time I'm 50. I'm fine with living in North Dakota for a few years // academic jobs aren't harder to get. they are harder to do b/c paid less and have to do more. // we're like the fine arts majors in undergrad lol, we know we shouldn't but were still doing it cuz we're all rly naive //You do know just because someone says "I'm an academic attending.." doesn't mean crap....no proof about who is posting. Seriously people wtf is an attending wasting time posting on here? Remember if you hate your job you can always quit..life is too short and I am sure someone else will be happy to take it// Haha so naive. Sorry you can't find a better job. You can always be homeless? That's the problem here. You can't just "quit". This isn't school. It's the electric bill, student loans, etc. // don't tell attending to quit.  it is like attendings telling us med students to switch specialities during the match.  // I love this field and can't wait to match but I have SO MUCH anxiety about the job search in 5 years. shit.//There are other things you can do with a MD. If he doesn't like speciality anymore and wants to stay in medicine then go do another 4 year residency...yes I am being naive. My point is that there are always options, if you are smart enough to go through medical school you should be resourceful enough to find another profession. Don't come on here wasting your time hoping that we will get a bad experience just because you hate your department // &lt;&lt;&lt;seriously...its pretty hard for me to believe that there are attendings who have absolutely nothing better to do then fear monger to residency applicants on an anonymous spreadsheet, go take a cooking class or find a hobby or something//Don't confuse job market concerns with hating our specialty. I also love medical students educating residents and attendings about the job market. // i don't mind an experienced person discussing the job market and providing advice about how to best navigate the challenges of the field.  In fact, I'd welcome it.  But providing no real advice and instead venting about bad personal experiences and telling that we are choosing modern slavery is not helpful. It just worsens the already heightened anxiety.  Give encouragement or give advice, but don't post to frighten./x2 // Exactly, I would be more inclined to believe the OP was genuinely trying to educate residents and future rad onc docs if they didnt start off with "I cant wait until you children have your heads pulled out of your asses" x3 // we can love the field but still be super anxious about jobs// i am resigned to taking an academic job in the region my family is...hopefully those will exist// Good luck stranger, I'll be in the same boat and let's hope we can bag one of those "elite" jobs!</t>
  </si>
  <si>
    <t xml:space="preserve">I know some people have this experience and are trying to warn us, but without knowing where they trained and/or how competitive they actually are, it's impossible to gauge. Someone graduating from a bottom 10 program is going to have a very different experience than someone from the top 10. That being said, the bamboozlement amongst young attendings and possibly late PGYs is very real: they were sold a field where they just have to Match, show up to work for 5 years with some light studying, and they'd get a great job down the line. Total rug pull. Y'all (should) know that's not the case, that you're going to need to work hard and build expertise and desireability around your CV, and expect that the job market could be tough.//Is it acceptable that those from "bottom tier" programs struggle this much after 4 years of medical school and 5 years of residency? // yes, if they didn't differentiate themselves. reports of job market problems started coming out over a decade ago. //True for this field. When there are alternative specialties without this issue it makes me wonder why anyone would chose the specialty given the risk. We all love radonc but nobody was born that way. </t>
  </si>
  <si>
    <t>No more step 2 CS people!!!!!!//hallelujah // omg link please/ -&gt; confirmed online//So happy</t>
  </si>
  <si>
    <r>
      <rPr>
        <rFont val="Roboto, RobotoDraft, Helvetica, Arial, sans-serif"/>
        <b/>
        <i/>
        <color rgb="FF3C4043"/>
        <sz val="11.0"/>
      </rPr>
      <t>Deleted but restored:</t>
    </r>
    <r>
      <rPr>
        <rFont val="Roboto, RobotoDraft, Helvetica, Arial, sans-serif"/>
        <i/>
        <color rgb="FF3C4043"/>
        <sz val="11.0"/>
      </rPr>
      <t xml:space="preserve"> Rank NYP Methodist, DNR NYP Columbia for expanding and malignancy // columbia really isn't that malignant, most of y'all didn't even interview there, stop talking about things you have no personal experience with//Did they explain why they want to expand? They don't have enough patients to even justify 6 residents. // this is a joke. NYP Methodist is one of the worst programs in the US. They historically have to interview 50% of all candidates b/c they struggle to attract anyone. Have had to SOAP multiple times in past couple of years. Old technology, nepotism exist in the dept. No research opportunities unles you are beyond a self starter; FYI the staff member at USC this is their 3rd job -&gt; it's not b/c of the residency program they went to; Big mistake to go to NYP. If have to be in NYC, its MSKCC &gt;&gt;&gt;&gt;&gt; NYU, Sinai &gt;&gt; LIJ &gt; Columbia &gt; Montefiore &gt;&gt;&gt;&gt; NYP//NYP terrible. Facilities are actually disgusting. Can't see it on virtual interviews but you'd actually want to take a shower after you left NYP methodist rad onc department // good to know, hmmmm I guess ill reconsider ranking them highly then // there are only 3 programs worth ranking in new york, MSKCC, NYU, Sinai.  The rest are pretty bad</t>
    </r>
  </si>
  <si>
    <t>Thanks for restoring. Clearly Methodist trying to trick students. Absolute sham of a place. DO NOT RANK if you want a good job. Do NOT depend on their past few residents with jobs (2 were direct relatives of big time faculty at Methodist so they have had connections)</t>
  </si>
  <si>
    <t>whats with all the hate against NYP brooklyn methodist, its whats left of cornell, the faculty is well trained too and some came from big name places, I have options but I actually told them they're my top choice and I'd rank them very highly, their alumni job is decent too like MSK, USC, etc // hey I got a great impression from interviewing with them too just want to say you made a great choice and I support you!! not my preferred part of the country but all around a great program in a really cool location // Park Slope is definitely one of the best areas to live.  Of remaining NYP programs, this is the only program I would rank.  Columbia/Cornell both too malignant //  cornell is closed thank god! hopefully columbia will soon follow!</t>
  </si>
  <si>
    <t>Tier 4 - Baylor, Oklahoma, Louisville, Tennesse, Cornell, Kentucky, Kansas, Allegheny, North Shore/LIJ, MUSC, Arkansas, Columbia, Oklahoma, West Virginia, UTHSCSA, Jefferson, Kaiser, Cornell, NY Methodist , UC Irvine, SUNY Brooklyn, SUNY Upstate, Texas A&amp;M (Baylor Scott White)</t>
  </si>
  <si>
    <t>So I've been thinking we should really make it a national standard that:
1. residents do not cross cover (that this exists in more than a few programs makes me think poorly of attendings at those programs)
2. residents do not prep consult or follow-up notes for patients she/he will not see.
Let's make this happen!!// agree x2, i can't see anyone disagreeing with you, unless it is an attending who just wants someone to do their work // completely agree!!!!! // HARD agree.  Fuck that cross coverage bullshit. // I wish I could like this comment a thousand times.  Hate the idea of preping notes on patients you don't see. // I am going to weaponize the ACGME survey if needed.  Not goin to tolerate some BS at whatever program I will end up.  Programs going to be put on notice</t>
  </si>
  <si>
    <t>&lt;- I agree, but I also don't see how residents really have the power to make those changes.  That's like the peasants telling the kings they want paid more// Unions!// use the ACGME survey to report your programs!  bad programs put pressue on their residents to lie on the ACGME survey.  it is anonymous and only thing programs will really listen to.  // I like the idea of weaponizing the ACGME survey!!!//agree about programs forcing residents to lie in ACGME surveys, me and my colleagues answered honestly the survey questions and the feed back got to the program we were threatened and they told us check with us before answering these surveys again.// holy shit what?  that's highly illegal.  i checked ACGME website, they have a mechansim (email) to report that kind of shit.  i know you prob can't name the program but are guys still answering truthfully??// the thing is we are already threatened and we are a very small program, so if we report this behaviour we will get in trouble because it will be known who did this // how though? it is anonymmous and i heard they batch responses at small residencies so they will report to program every 4 years if there is only 1 resident per year....</t>
  </si>
  <si>
    <t>yo what happened to U of Tennesse, they were suppose to give me an invite around now  // are you joking? // Also got their email saying they would send the II in January.. not sure what happened//arent all programs done with interviews?//Don't even waste your time interviewing here. This is not a real program. It is a recent addition to help offload clinical responsibilties to low paid residents. // I love y'all too much to let you guys interview at U of TEnnessee.  This program in on the level of Cornell, MUSC, WEst Virginia, Columbia, Allegheny, Kansas....you go here, guarantee you won't be hired anywhere you want unless you already have strong existing connections to someplace.// i thought all programs were done interviewing??  is this a negative sign for a program if they are trying to interview more applicants this late in the game? // lol k DNR then  // Yo OP, I don't know you but avoid U of Tennesse, it's a terrible program.// U of Tennessee is an absolute dogshit program, I cancelled my interview there// I interviewed at U of Tennessee and can comment that it seems like a terrible program with very little in way of research. Seems like you are a clinical note and contour monkey.</t>
  </si>
  <si>
    <t>Are there any programs still interviewing?  // I have my last one this week x2 / stanford and emory are still interviewing</t>
  </si>
  <si>
    <t xml:space="preserve">Almost at the end of the interview cycle, and feeling anxious about the match. Should we expect similar outcomes to last year? Did programs (especially mid-tiers) over interview? I saw many of the same faces at different interviews, so hopefully, the programs did not over invite, and we all match at good places.x2 // you'll be fine. //x2//
</t>
  </si>
  <si>
    <r>
      <rPr>
        <rFont val="Arial"/>
        <color rgb="FF000000"/>
        <sz val="10.0"/>
      </rPr>
      <t xml:space="preserve">If you are worried </t>
    </r>
    <r>
      <rPr>
        <rFont val="Arial"/>
        <color rgb="FF1155CC"/>
        <sz val="10.0"/>
        <u/>
      </rPr>
      <t>Click this link to cheer you up</t>
    </r>
    <r>
      <rPr>
        <rFont val="Arial"/>
        <color rgb="FF000000"/>
        <sz val="10.0"/>
      </rPr>
      <t xml:space="preserve"> // LMAO// Okay sorry </t>
    </r>
    <r>
      <rPr>
        <rFont val="Arial"/>
        <color rgb="FF1155CC"/>
        <sz val="10.0"/>
        <u/>
      </rPr>
      <t>I am bored here is another</t>
    </r>
  </si>
  <si>
    <t xml:space="preserve">Dartmouth busting out photon FLASH: https://www.eurekalert.org/pub_releases/2021-01/dmc-drp011921.php // does not change the fact it is a brand new program that shouldn't have expanded in this era. no network for jobs or track record for success. DNR //I think its a new Residency program but not a new Radonc department...why cant they do experiments? // They can. That's a nonsensical argument repeated from SDN. There are no other programs in New Hampshire, and it's a great hospital with a great university backing it. Makes a lot of sense to start a program up there. Equating that with residency expansion is silly// I hope they succed and make a program that develops well trained graduates...too new and cold for me...but maybe they will be extra dedicated to their trainees // it is a bottom tier program.  just b/c it has the name dartmouth, doesn't make it good.  it will never be an elite program period.  esp in the northeast.  boston has better weather and a much better program in HROP.  so does nyc with MSKCC. //wow I didnt know we have people that can predict the future...so much confidence in your predictions // It's not a stretch to say that Darmouth is a program to avoid especially in this environment. // they deleted this: "to avoid" is ignorant. there's nothing wrong with it. Just temper your expectations" // why do people get offfended when new/bad programs get called crap.  i'm a mid-tier applicant that's going to a mid-tier program - i would never rank Dartmouth and in fact, turned down an interview. </t>
  </si>
  <si>
    <t>Whoever this person is that compares every.single.program. to MSK or HROP needs to go gun in another specialty, because you don't seem to have any idea of the pros/cons of any of these programs. // What is sad is that it probably is not even one person but multiple people.  The top 3 mentality is really strong.// i especially loved the argument that boston is better cause the weather is better lol // hahaha, not the best argument when comparing HROP vs Dartmouth but it is true, Boston is a bit warmer than Hanover lol // The focus on the big 3 is a natural extension of the worries about the job market.</t>
  </si>
  <si>
    <t>Idk if its been addressed already, but penn vs mayo rochester vs cleveland clinic, assuming location is weighted equally. thoughts? // penn &gt; mayo &gt; cleveland clinic , it's not even that close // Location def. isn't weighted equally. If you like cities, UPenn wins. If you hate cities, Mayo wins. They set you up equally in terms of what you can do to define yourself. UPenn has benefit of ivy league campus attached and closer east coast connections, Mayo is a global destination center in a way UPenn isn't, for better or worse. The personalities of the departments are pretty different though. // i liked the feel of mayo better personally, tho i think people here would rank upenn higher just because // cleveland clinic and mayo are both higher ranked cancer hospitals on USNWR</t>
  </si>
  <si>
    <t>should we have a separate tabs devoted to this? i see it in other spreadsheets called WWYD, since interviews are winding down // good idea. "What should I rank above Stanford"?//lol yeah i imagine that will be most people's questions since they invited everyone// i have heard of direct comparison tabs in other spreadsheets, like A vs B for people asking questions to directly compare// I think we should do that! // that is a good idea// i'd love more commentary on people's impressions about places, not rank/prestige related bc that has been dissected too much, but more culture, opportunities, volume, resources, structure, tech etc // jefferson vs penn vs fox chase? // Okay I added a sheet as suggested...its up to people to use it...and we all know how great people are at this type of stuff// We are all very confused about the quality and fitness of programs as it is over zoom this year.  // I've had a good experience emailing/calling residents directly</t>
  </si>
  <si>
    <r>
      <rPr>
        <rFont val="Arial"/>
        <color rgb="FF000000"/>
      </rPr>
      <t xml:space="preserve">Anyone else just so ready for Match? // Im kinda freaking out// in what regards? we're all gonna match, unless you mean you're excited//I dont know why im feeling so doubtful, maybe its just me.//yeah i guess i do feel like even though we have plenty of interviews, theres a chance that I'll fall through the cracks and not match // yeah, I've got major imposter syndrome about it all.  I got some really decent interviews, but I assume that everyone there is more competitive than I am and that I'll match at the bottom of my list.  Probably not the healthiest mentality to have//same tbh// I think we are generally a neurotic bunch // y'all are super neurotic this year, it's ridiculous// lol, med students are worried about matching into rad onc this yr? there are more spots than applicants and the quality has dropped off so much. don't worry, just make sure you still have a pulse because that's the only requirement. :)// There seems to be more spots than applicants...but how exactly has the "quality dropped off so much"? Where did you pull this out of? //  multiple levels of problematic reasoning. 1) </t>
    </r>
    <r>
      <rPr>
        <rFont val="Arial"/>
        <b/>
        <color rgb="FF000000"/>
      </rPr>
      <t>Evidence shows "quality" has largely continued to trend upward. 2) "Quality" tends to refer to quantitative metrics like Step 1 that correlate to nothing, 3) the "super high quality" era of radonc correlated with one of the least innovative periods in radonc to date</t>
    </r>
    <r>
      <rPr>
        <rFont val="Arial"/>
        <color rgb="FF000000"/>
      </rPr>
      <t xml:space="preserve">. // Yeah thats exactly why I wanted to know how they reached that conclusion. Maybe they really have some hidden data of "quality" that the rest of us do not know about or maybe they are just full of it...I like giving benefit of the doubt// Oh whoa you are totally correct. I have to say. </t>
    </r>
  </si>
  <si>
    <t>"Everyone, everywhere, for every specialty wants a Harvard doctor."</t>
  </si>
  <si>
    <r>
      <t xml:space="preserve">Need to be in NYC and have Monte, Methodist, Columbia, Downstate interviews.  Realize not all great options, but how would you rank? // shit, i'm sorry. Prob Columbia and Methodist as lowest tier. Monte highest?  Did you get any inerviews in NJ and is that viable or have to be in NYC? // Did not get NJ unfortunately, Rutgers would have been reasonable option I feel // Yeah I'd go with Monte // Or maybe any NYC programs except MSK?//Why except MSK? // MSK and Sinai are the best in NYC // Why so much negativity towards columbia here? My IV there seemed great.  What am I missing? // its good its just malignant  // let's stick with original question to help OP. I think I would rank Monte first and maybe Downstate. Would stay away from columbia // I feel like downstate placement is a lot worse than columbia historically // not sure but columbia has been a terrible place and it is expanding currently // I'd go w/ Monte highest. Columbia dead last.  //   </t>
    </r>
    <r>
      <rPr>
        <rFont val="Arial"/>
        <b/>
        <color rgb="FF000000"/>
      </rPr>
      <t xml:space="preserve">Bumping </t>
    </r>
    <r>
      <rPr>
        <rFont val="Arial"/>
        <color rgb="FF000000"/>
      </rPr>
      <t>thread now that interviews are more or less complete now-- any new thoughts? // Monte seemed reasonable, chief this year signed a pp job near the NY metro area// I heard Monte is busy but prob best on the list. Would do your best to avoid Columbia. // devil's advocate, if you aim to leverage institutional resources, Columbia could set you up very well (policy, econ, etc.) in a way maybe only NYU or MSK via their connections could match. // but Columbia is absolutely terrible though. connections don't matter if you training is crap and people won't hire you at elite places because you come from Columbia</t>
    </r>
  </si>
  <si>
    <t xml:space="preserve">Columbia historically has a poor reputation that has been rapidly improving in recent years, but will forever be malignant compared to, say, most west coast programs.// Since interviews are over zoom, programs can hide a lot away from us. // Agree, I would avoid Columbia like the plague//Which plague...?// the current one// Thats a pandemic not the plague...maybe they mean avoid both Columbia residency and the Bubonic plague that sounds like very solid advice to me // yes, to be clear, avoid Columbia like Yersinia Pestis (i actually don't know anything about Columbia)//I mean for one when people find out you completed Residency in Columbia you will have to redo it all over again (Community reference if you didn't get it)// 6 seasons and a movie// lol yay someone out there got the reference // Only reason to rank Columbia highly would be if you wanted a job there I guess? But I've been to the dept and it is a dump. And it would be hard to swallow working in NYC at Columbia when you have MSKCC and other better rad onc depts in the city. I couldn't get over it--would be like telling people you weren't good enough to get the best thing in town. // I'd trade my sinai for a columbia invite plus an NYU invite // is Columbia that bad? I didn't get great vibes from the place but most comments put it in MUSC, West Virginia territory // It is not that bad, but I have heard it is probably the worst training program in NYC // </t>
  </si>
  <si>
    <t>DO NOT RANK METHODIST OR DOWNSTATE for the love of god save yourself
Absolute trash facilities. Brooklyn is amazing to live in as an adult, but don't ruin your future career for next 4 years
Montefiore you will work your butt off, but at least still more established than Methodist/Downstate
Columbia gets a lot of hate, as it should, but it is still better than Methodist/Downstate</t>
  </si>
  <si>
    <t>Lots of top-tier trained graduates went to low to mid or DNR programs as faculties, while many those programs keep their own graduates as attendings. So at the end of day, people are working at same place. So what's the catch in getting into so called elite programs as majority of them will end up in the middle of nowhere anyway. Do I miss something? // just because you end up at same institution, does NOT mean you get the same packages.  trust me the top tier grads are getting more protected time, startup funds, NP/PA support...devil is in the details//What exactly is the "middle of nowhere"?// Unfavorable places in general //They must be favorable if people live there and others come there for jobs...//Anyway you are not missing anything. Its basically some graduates grow up and become mature enough to know its all about what you accomplish and the connections you have. There are things like family that come into play. Why live in an expensive city when you can get a job with better pay and better life for your family at an institution that wants you?..The whole elite jobs or top-tier thing is what applicants on this spreadsheet who don't know any better(including myself) tend to hang onto // Junior resident here...agree with the above. For residency, you want to go to the "top" program you can get into, even if that means living in Boston or NYC (cold/expensive). Residents all get paid almost the same amount. On the other hand, if you're from the middle of the country, your job is your chance to finally go home, get paid bank (generally 20-50% more than on the coasts), and have a lower COL. // for grads from top programs, geography is the most important factor.  wondering why the MSK or HROP grad is in the midwest and not the coasts?  guarantee it is family reasons.  i'm a pgy4 and job market has seemed tough.  people will be "satisfied" but only a select handful truly get it all (location, pay, type of job). //I am a physician-scientist (not at HROP/MSK, but in the know) and know about one particular HROP grad going to the midwest which is due to their SO/SO's family who are all from the midwest. This person got a good physician-scientist package from what I have heard</t>
  </si>
  <si>
    <t>Thanks for your input, SDN. //SDN? / Jr resident at a big 3 program here, can tell you that all of our graduating seniors this year got at least 2/3 factors and several hit all 3. // yeah, i interviewed at couple of the big 3 and job placement seems phenomenol esp getting jobs at "elite" private groups on the coasts // lol have never met someone at MDA/MSK/HROP who has self-described as "big 3." Don't drink the koolaid.// seems like theres plenty of koolaid on both sides of the room // aka don't believe anything you read on this spreadsheet // why would someone pretend to be a resident at one of the "big 3" and mention their seniors have done well? Not sure what the gain is there. + people can get good jobs this year even though the overall market is going to shit. two different things.// Not surprised that residents from top programs are getting jobs they want (ie. 2/3). That won't change. However, the concern is about residents from mid to low tier programs who are going to have an awful time in 4-5 years when the market will be at its worst.  // yeah, i'm going to match a mid to low tier program and so worried about jobs because my family is on the coast....fuck // Recently interviewed at one of the top 3 and figured out what each of the PGY-5's are doing for their jobs and what they were looking for and it does seem like most got 3/3 out of pay/location/job type for what they were looking for, some may have gotten 2/3 but I don't know what they are getting paid // it's so subjective, it all depends on what their goals/expectations were... // yeah true but it seems like a few grads have really gotten it all, so jealous</t>
  </si>
  <si>
    <t xml:space="preserve">Is sending LOI to our #1 frowned upon or not? // yeah what's the deal help // by some programs, yes. likely doesn't help unless you're gunning a program for location reasons. potential detriment without much upside. // I've heard residents who sent LOIs to their #1s and matched so...? // they're your dice to roll. </t>
  </si>
  <si>
    <t xml:space="preserve">how do i resend score for step 2ck, i improved on it do I just go under USMLE transcript and select resend score // gotta admit I'm worried about this one //hey im not the sharpest tool in the shed </t>
  </si>
  <si>
    <t>Anyone know why University of Wisconsin started the interview season with 6 interviews for candidates and in January they are only doing 2 interviews? Does it mean they are less interested in candidates they interview later or is that reading too far into things? // I interviewed in January and had 6 interviews // Nah, people go on vacation and other things to do - not a huge department.</t>
  </si>
  <si>
    <t>TY/prelim LOI - yay or nay? // late for a letter of interest but i guess you could do it for a letter of intent if you really want to be in that area...</t>
  </si>
  <si>
    <t>I fell in love with a rad onc program I was not expecting to love so much - there was a TY program in the same city I hadn't initially applied to so I just reached out to the PC and was honest about my situation... bc why not, worst they can say is no and that they aren't interviewing anymore. Ended up getting to send in my app and got an interview. I say why not? Wouldn't do that with a rad onc program, but I feel like TY/prelim programs it's more acceptable and less risky bc there's so much we have to consider (i.e. desiring to match in the same location as an advanced program, family/partner reasons, etc.) so it's not like you're going to burn any bridges by sending an LOI</t>
  </si>
  <si>
    <t>Is it true that if a student matches on radonc but does not find a TY/PY position the program helps you find a spot on their hospital? Its just that I don't have any (0) interviews for TY/PY. Is there any hope? // i got like 4 PY, i wouldn't worry about it, theres like always spots open no one ever not matches into a TY/PY its rly easy to get into a position its like what ppl do when they don't match</t>
  </si>
  <si>
    <t>resident here. this happened to me; my program's institution filled up their TY spots so i had to scramble. not the best situation. // i am nervous about TY, but i guess depending, there are likely prelims that are unappealing that wil be available in SOAP // right, can confirm plenty of prelims will be available...but they'll mostly be surgical prelims. // there are dozens/hundreds of PY positions available yearly, including at "top institutions," though typically surgical prelims. During COVID times, that might've been a better idea...// Yeah many surgery and orth internship year is in IM due to covid</t>
  </si>
  <si>
    <t>Now I just consider the entire spreadsheet like Snapchat. I try to keep restoring chats for like 1 day. After that I just let whoever is deletion happy to get a go at it</t>
  </si>
  <si>
    <t>Somehow got more prelim interview in surgery than IM... Which one is more useful. Any advice?//IM...depending on the surgery program you might not even see alot of OR time</t>
  </si>
  <si>
    <t>I would do god awful things to match at HROP // "Everyone, everywhere, for every specialty wants a Harvard doctor."</t>
  </si>
  <si>
    <t>Senior resident here - I am at a program that is talked about quite frequently on this spreadsheet as being malignant - and you guys are 100% correct. Good job on being perceptive and listening carefully to what we (the residents) are saying despite the virtual format of interviews! I wish you guys all the best in the Match - and (unfortunately) I hope none of you have to come to my program and end up at better institutions! // DAMN, thank you for speaking the truth on the interview trail. There are more than a few programs we have been told to avoid. Any way you can drop a hint? // history of SOAP, years of reviews mentioning our malignancy, and (most tellingly) nobody on the spreadsheet has defended the program despite multiple negative reviews of our program... as I am still in the job search I will refrain from mentioning explicitly - good luck to you all and welcome to the field// thank you for helping us med students. i think i know what place you are talking about. good luck on the job search, sorry you are a program that hasn't supported you. you are a saint for warning us med students.</t>
  </si>
  <si>
    <t>-&gt; wait what... which one? lol// yeah which one? we talked about many malignant programs lately// Recent soap? 2020 SOAPs (spots in parentheses if &gt;1): Beaumont (3); Arizona (2); City of Hope (2); Kaiser (2); Tufts (2); Brooklyn Methodist (2); SUNY Brooklyn (2); Rochester (2); UVA (2); VCU (2); Arkansas; Davis; Loyola; Northwestern; Indiana; Kansas; Mississippi; Stony Brook; Buffalo; Case Western; Oklahoma; Thomas Jefferson; Tennessee; WVU; Utah (military only)// Probably Thromas Jefferson or MUSC....// I would guess jefferson // jeff is ranked 20th for cancer apparently, thats what their invite said at least I'd be down to go there if rad onc was competitive // I like center city, I'm not good enough to go to Penn... but having talked to the chair.... it's just a hard no... that guys just comes across as an absolute tool in a very short time. // Def Jefferson // could be so many. there are a lot of shit programs...</t>
  </si>
  <si>
    <t>If you had to stay in the New England area, Tufts or Dartmouth? // Tufts may as well be called Brown, since most of the program is based there, and the onc center there covers the whole of southern New England.  // Both not great options, Dartmouth is very new, but there have been rumors of malignancy for Tufts however this is all hearsay.// any way you can anywhere else? those two are pretty bad and want the best for you stranger// thank you for the concern! Definitley not the only options. Those are kind of the same impressions i have had. I think dartmouth could be a great place to train once proven, but definitely feels like an unnecesary risk, especially given the likelihood at matching somewhere of higher caliber this year // Understood. I wouldn't rank either if you have other options. Both are bad. Dartmouth is only positive is in the name brand of the school but program wise is just as bad as Columbia, WVU, Tennessee, Allegheny, etc. You deserve better!!</t>
  </si>
  <si>
    <t>Dartmouth has potential, excellent chair, lots of resources and cool research, but as been said probably too risky given the current environment. If you need to be in New England, Tufts is a fine program. There's nothing special to it, but I didn't get any sense of malignancy either. Residents were tight knit and happy. Good dept chair and PD, you do spend most of your time at Brown, the commute between the 3 campuses might get annoying. Not a strong research program. Upside though, is that given you are at 3 different institutions, you might have the opportunity to stay in the area upon graduation if you still need to stay in New England after residency. // Most seem to stay nearby and there aren't any real problems in terms of finding a job. //the jobs they get are not great jobs (lower pay, employed and not truly private, or "academic" where pay is low but working more than you take home)</t>
  </si>
  <si>
    <r>
      <rPr>
        <rFont val="Gaegu"/>
        <color rgb="FF000000"/>
        <sz val="9.0"/>
      </rPr>
      <t xml:space="preserve">I'm totally blanking, I took step 2 cK 2 weeks ago how do I check for my score, I heard they email you a link that you can view it?// </t>
    </r>
    <r>
      <rPr>
        <rFont val="Arial"/>
        <color rgb="FF000000"/>
        <sz val="9.0"/>
      </rPr>
      <t xml:space="preserve">here you go </t>
    </r>
    <r>
      <rPr>
        <rFont val="Arial"/>
        <color rgb="FF1155CC"/>
        <sz val="9.0"/>
        <u/>
      </rPr>
      <t>https://apps.nbme.org/nlesweb/#/exams/viewExamsHistory</t>
    </r>
    <r>
      <rPr>
        <rFont val="Gaegu"/>
        <color rgb="FF000000"/>
        <sz val="9.0"/>
      </rPr>
      <t xml:space="preserve"> // thanks it says score report not available tho //</t>
    </r>
    <r>
      <rPr>
        <rFont val="Arial"/>
        <color rgb="FF000000"/>
        <sz val="9.0"/>
      </rPr>
      <t>Then your score is not released yet // bro wtf is this font lol// i tried to change it but it wouldn't  u tht some 1 did it to be easier to read // it means you failed</t>
    </r>
  </si>
  <si>
    <t>So I am probably going to end up a lower tier to mid tier program.  Is there anything that can really be done if the program sucks in terms of trying to make changes and improve the suckiness of a program?  Please do not say give direct honest feedback to the program director and chair.  I am imagine if the program has been around for a bit, it sucks for a reason (faculty generally do not care).  And trolls, I cannot change specialities at this point so please do not say that either.//How bad are we talking? MUSC bad? Thomas jefferson bad?// No, it isn't MUSC or Columbia or TJ level bad (I hope) but very likely I end up at a program where there is little teaching and faculty see me as a contour and note writing monkey.//Could gamble for SOAP? but then might end up in worse...or better// I would prefer mid tier programs that tend to keep their graduates // wish I knew how to help, I guess you could always give feedback to chief residents to try to get things change at your program?//Just wondering not saying you should but I have met TY residents that are now applying into categorical programs....but yeah doing this all over again would suckkkk. Could always just try to change 1 thing...other than that make lots of connections and get a good job at the end so you can get out of there// Solution: don't match rad onc. Do something else. With how the job market is trending, it makes zero sense to match at a mid/low tier program. You will be at a huge disadvantage during the job search. // It depends on which "mid/low tier" program you're talking about. I know several senior residents whose programs would be considered "mid/low tier" (at least based on doximity rankings) who were able to get jobs in cities they wanted // to say that it makes 'zero sense' to stay in rad onc at a midtier program is insane. Just try to work hard to publish and make connections while you're there// I don't understand that advice either "it makes zero sense...". There are very good programs with residents that do great during training and end up in jobs they want.//yeah maybe "mid low tier" proram graduate might have a disadvantage but it does not mean they're unemployable// I will be a mid tierer also most probably only one trickle high end interview// My home school is probably considered a mid/low tier, but it has wonderful people and wonderful training.  I think what makes it "lower" tier is that its fairly new, small, in an undesirable location, and has more limited research opportunities.  however, the residents are treated great and are trained well.  So maybe try to identify WHY a place is lower tier. Being low tier due to location and size IMO is much better than being low bc residents are treated poorly and not trained well</t>
  </si>
  <si>
    <r>
      <rPr>
        <rFont val="Gaegu"/>
        <color rgb="FF000000"/>
        <sz val="12.0"/>
      </rPr>
      <t xml:space="preserve">Not trying to disagree with your impression, but what makes you think you'll be a note/contour monkey? Is it because of SDN, or did you hear/see it yourself from residents? ACGME surveys might be your best bet for change - do you know if the program has had any warnings? Did the current residents fill out low scores in the most recent survey? Don't stress about publishing in residency if the program doesn't support it. Just focus on becoming a good clinician. Would you be happy looking for jobs in the area surrounding the program? Do recent grads have success finding programs nearby? Even if it's 'low-tier' they might have a good local reputation // consider IM. if you are gung-ho about rad onc, there's a lot of free resources online and you can learn a lot from them plus books. it is difficult to learn without competent, helpful attendings. do not waste time on research if you go to mid/low tier program, just focus on being good clinician. // </t>
    </r>
    <r>
      <rPr>
        <rFont val="Arial"/>
        <color rgb="FF000000"/>
        <sz val="12.0"/>
      </rPr>
      <t>talk to actual radoncs. asking a bunch of M4s for their opinion is a sure-fire recipe for disaster. Nobody here knows anything. // &lt;---What they said // As a pgy-5 the "low-mid tier" thing is such bs lol. Please stop thinking this way. If your goal is to get a job in a specific region and a "low-mid tier" has a stellar track record of placing grads in that region....who cares what SDN'ers and med students who have no idea what they're talking about rank it? I know this exact situation is true for several programs that naive med students rank low. // it's just people wanting external validation combined with fear of the unknown. // lol this is what people who are at low to mid-tier places will say.  if those residents could have gotten into the big 3 or top tier program, they would have jumped through fire.  please don't act like being at a low or mid-tier is your first choice.// whew  some of the people on here are very pompous x2</t>
    </r>
  </si>
  <si>
    <t>can i just not interview anymore and soap into something nice? I'm sooo tired //Could always cancel rest of interviews and just go with what you have....but you are at the finish line just need to power through//power through but i wouldn't worry, w/ so few applicants to spots, even if you don't match, everyone will be able to SOAP// SOAP to what though? If programs are making big lists won't everyone match?// Some of the current applicants are applying to multiple specialities...I.E rank top radonc programs then rank other speciality or something like that...so if dont get in top 5 radonc they go do Internal medicine or something....who knows it might be a perfect Match season lol highly doubt it based on last years data//current applicants are actually using this strategy? // in the era of zoom interviews this strategy makes more sense than ever// If nobody is using this then its just something I dreamed up in my deranged mind...hopefully nobody gets any ideas now &lt; are you dual applying this cycle?///Nah I am not, I just thought of that possibility initially.I am an all in or nothing type of person...also cant imagine doing something else right now.</t>
  </si>
  <si>
    <t>itd be hilarious if the big 3 matches some dual applicants</t>
  </si>
  <si>
    <t xml:space="preserve"> Deleted: "Every program interviewed seniors seem have secured jobs, except those going for fellowships. Are we missing something? // not hard to find A job...hard to find a really good job that meets great pay, desirable location that YOU want, and type of job (academic main w/ protected time OR private practice with true partnership)// Yep its hard getting a job with everything you want...some lucky people have been able to pull it off others have not...//PGY4 here, have a handful of PGY5 friends at solid programs who havent signed and others I heard supposedly signed at the end of PGY4 year or earlier. Wide variation. Surely there were jobs available but very competitive and weird year with COVID. Lots who signed settled or compromised supposedly, mostly on location (no surprise).// i know a few residents from mid-tier to top10 (but not top 3) places and they pretty much all had to settle/compromise. don't read into timing of signing (signing in PGY4 year doesn't mean much at all in terms of anything). gotta look at where people end up and if that's what they were actually looking for. can be hard but ask around.// Hmm, I think most jobs require some form of compromise...radonc and other specialities. Its hard to find a job without compromising something. with radonc it seems location preference is the most common // I think that's true, and it's just because geography is the most restrictive goal because the population-level need for rad oncs is low. There's a reason it was a tiny field for so long. You don't need that many rad oncs to provide services. Sure most jobs require compromise but I think primary care and hospitalist doctors are able to find multiple offers in almost every area of the US, both big cities and small cities. That's simply not true for rad onc. //Thats true ..// yeah so true, number of med oncs needed in the same area vs rad onc is staggering. over the next 5-10 years, we may become Canada where 1 fellowship is mandatory and many will be doing 2 in order to be employed // primary care and hospitalists may have other compromises that we don't even have to worry about, such as having busy call to deal with, working weekends, etc. // there's no reason to put down other fields to make rad onc look better. My friends who are thinking about primary care are expecting to join big groups that spread out call responsibilities. They're not worried about working nights and weekends. Hospitalists are able to take off for weeks at a time. Don't forget that rad oncs take call too (I guess the exception is academics because you depend on residents instead?) /// I'm not putting down other specialties at all! I'm just saying people seem to be concerned that rad onc is unusually full of compromises for jobs, but you'd probably have to make compromisis no matter what specialty you do// Could it be more difficult for most PGY4-5 to accept because when they entered compromise was not that big of a problem? Hopefully by now EVERY single applicant is well aware of the compromise that will be required. I Feel sorry for anyone that has to SOAP into Radonc without knowing about it."</t>
  </si>
  <si>
    <r>
      <rPr>
        <rFont val="arial"/>
        <color rgb="FF000000"/>
        <sz val="9.0"/>
      </rPr>
      <t>It would behoove everyone to not confuse getting "a" job with anything meaningful about the job market now or in 5 year. You are highly skilled adults, many years of opportunity costs, and debts. Stop using getting "a" job as a metric.//what are some other metrics out there?// after med school, internship, residency, it is reasonable to expect to get two out of the three main job factors: location, pay, job type.  if that is being unreasonable, call me unreasonable. /// as a junior resident from harvard, one of our chiefs has no option but to move to a middle of nowhere state (midwest) for an academic job; similar situation happened at stanford last year....so yeah, getting a job is the stupidest metric you can use //Ugh stop calling the midwest  "a middle of nowhere"...we are people too and we need academic radoncs here. Also there is ALWAYS an option. They choose to accept this job in "middle of nowhere".// People from stanford and harvard cannot get ideal jobs and yet mediocre programs are exapnding// I wonder about the Harvard job situation though. I think Harvard signed residents from other programs but not their own chief? Was this a combination of the resident not being competitive enough for Harvard to want to keep and Harvard's tendency to want "new blood"?// Many harvard seniors do layman work in research// Its okay...once they live in the midwest for a bit they will learn to love it...// Stanford last year has 2 fellowships, 1 middle of nowhere (no offense) and another graduate in..?/1. Research Fellowship - Stanford -Now Assistant Professor at Stanford(very nice research he is doing); 2. Fellowship Stanford(no idea what she is up to...not listed on faculty page like other fellow is.); 3. University of Iowa(Not middle of nowhere); 4 UCLA// Looks better than Harvard graduates// Does HROP have an Alumni page?// I would say it's quite impressive? // to the person claiming to be a junior resident at harvard, nice try. you clearly are not a resident at harvard because you would know that resident (who is not a chief) is going to a midwest dept that was their first choice for family reasons. in addition, it is apparently a fully funded physician scientist position with a big start up package. i am not a harvard resident but i am physician scientist so aware of the very few physician scientist jobs out there. nice try though! // Love the trolling on HROP.  Not going to be a gunner med student and pretend like HROP sucks, it is an amazing program.  Let's be real, if HROP residents wanted to stay, they would.  It is pretty well known that those jobs are shopped internally to their best residents.  I interviewed at HROP this year and stalked their chiefs, they are both superstars and HROP's chiefs are chosen by their own peers and faculty through a vote (unlike most programs where just being a PGY5 gets you the title of chief).  I am sure they are the lucky few that simply choose exactly where they want to go.//I am junior faculty and there is a big difference between HROP which is a great residency at most Harvard rad onc jobs. With the exception of the physician scientist positions, even the main site jobs are paid very little for the work they are asked to do.  It's known as the Harvard tax.  I am just surprised they get so many to stay but makes sense with 6-8 residents per year that they are usually able to keep a couple.  I hope they contract spots some like other programs.  We shouldn't give them a pass on # of spots just because they are Harvard.// Okay I am done stalking the HROP class of 2020 (was going to do this come ranking time anyway). Very impressive in my opinion. No idea why anyone would say HROP residents dont get the jobs they want.
HROP Class of 2020: 1. UNC – Faculty-Global health research;2.Cedars Sinai;3. HROP – instructor(married to HROP resident?);4.Ohio State University (Not middle of nowhere);5.  University of Vermont; 6. Duke; 7.MDAC; 8.MSKC // lol, people are trolling, trying to convince people rank HROP low probably.// It would take a lot for anyone to not rank it up there....Its a great residency program...if the area was cheaper  it would be perfect // Guys, come on, we are better than trying to rip down prob the best program out there.  This is peak trolling when random people claiming to be "Harvard residents" are trying to tear down HROP chief residents with what looks like lies.  Like come on.  I am a 4th year and want to be proud of matching with you all you guys.// I don't think they were trying to rip down Harvard...seems more like they tried to say even if you are chief at a great program you might be "forced" to go to "nowhere" midwest. The only parts I found stupid was that they did not even know the situation of their Chief...their stupid arrogance looking down at midwest programs. The person just ooze entitlement.//since we're doing HROP, anyone know how the MSK or MDA residents are doing this year/last year?//oo I dont really care about MSK but I will lookup MDAC 2020 class //
MDAC 2020</t>
    </r>
    <r>
      <rPr>
        <rFont val="arial"/>
        <color rgb="FF000000"/>
        <sz val="9.0"/>
      </rPr>
      <t>(</t>
    </r>
    <r>
      <rPr>
        <rFont val="arial"/>
        <color rgb="FF1155CC"/>
        <sz val="9.0"/>
        <u/>
      </rPr>
      <t>Per website</t>
    </r>
    <r>
      <rPr>
        <rFont val="arial"/>
        <color rgb="FF000000"/>
        <sz val="9.0"/>
      </rPr>
      <t>): UF Health Proton Therapy Institute, Florida; Orlando Health UF Health Care Center, Florida; Northeast Georgia Health System, Georgia ;MD Anderson Radiation Oncology Melanoma and Sarcoma Service, Texas; MD Anderson Radiation Oncology Gastrointestinal Service, Texas; Dana-Farber Cancer Center, Massachusetts; MD Anderson Radiation Oncology Thoracic Service, Texas // the MDACC resident who went to Dana Farber/Brigham is at a satellite I believe FYI. // The details matter so much.  Many of the HROP residents received physician scientist for 40% clinical/60% research type of positions which are much harder to come by. // you all, I agree that we need to stop troll posting on Harvard.  Unlike Stanford which for a fact did have two residents voluntary leave (reasons can be discussed elsewhere), trying to fake news HROP is poor form just because you may want to match there and try to have others rank it lower.  Like you really think that will work??//I still dont understand how people take that "Residents" post as trying to get people to rank harvard low. It just showed the bias against midwest jobs for some people. Would anyone realistically rank it lower EVEN if the chief resident Quit (They Didnt't just using extreme example)...come on guys you are starting to read into everything. Also what is the issue with satellite jobs? Do they not pay or something? // Random question, but does Harvard hire people at asst professor level? Or do they just hire people at the instructor level (i.e. PGY6 salary)?// It does feel like newcomers are all instructors... Also whats up with the HROP website, it feels like they give minimum information.// when you interview, just ask them what you want to know. i interviewed already and it was a really informative day. the two chiefs give a great presentation about almost everything you want to know.// FWIW, the UIowa position from Stanford was tied to that resident's partner being at UIowa. These threads are dangerous because y'all have huge biases toward fancy-named programs and know essentially none of the context behind anything going on. // all the fancy programs (Harvard, Stanford, etc) hire people at Instructor level for 1+ years, unless they REALLY want you.// instructor is standard at those insitutions for NEW grads. you can come in at assistant if you have experience.  moral of story is that academics is a fucking scam. // I asked about this. Harvard instructor position is basically the same as Assistant at other institutions (the institution as a whole just has this level to create 1 extra academic hoop to get through, which makes full professor even more prestigioius). The pay is on par with other academic first-year attending jobs and NOT like a PGY6 salary. //i don't know much but i stalked the HROP chief residents and they are rockstars.  i feel so inadequate going into this field already :(</t>
    </r>
  </si>
  <si>
    <t xml:space="preserve">&lt;- As a physician-scientist I can say that doing research is really like falling in love. If you don't feel that tingle from your 1st discovery... it might be better to go staight clinician/admin... its just so much easier on yourself and your family. Otherwise, its just constant rejection, long hours, lower salary, even more restricted job market. </t>
  </si>
  <si>
    <t>Will the cost of living of the program be a consideration for you in ranking? i really want to pay off my debt as soon as possible and I feel like if i ended up in somewhere expensive, all my salary will just go to rent //COL is definitely a big consideration for me....that is offset with how much I like the program. Hopefully you can moonlight //ii would say only a consideration if two programs are "equal"...but i wouldn't give up the chance to rank and match a more top tier program to save a little $? this is your future and with jobs as tight as they are now (and only going to get worse), get to the best program you can. residency is only 4 years.// Dont want to live on 4 years of ramen either...//wow ramen? someone has expensive taste. I dont want to live 4 years finding food in back of restaurants, // &lt;&lt;Whoa Good for you//One thing i didn't consider when looking at COL is program benefits including health insurance premiums, 403b/401k match, parking, food allowance... all these things add up if you have kids and are living on a tight budget. Agree you should not forego a great program due to COL, but if you're choosing between similar programs, think about the things I listed // Yeah I am definitely looking into those things...but wow some of the insurance policies are hard to understand/believe.//yeah some of these policies are ridiculous. you want to pay attention to % coverage, deductibles, and max out of pocket. Ideally you should get 90% coverage// Yeah, I have one more interview then its time to look at these things for programs that are the same on my rank list</t>
  </si>
  <si>
    <t>COL is a huge consideration for me - so much so that I have ranked programs lower on my list due to COL alone (despite the program otherwise being awesome)... like not on THE bottom of my list, but lower than some programs who may be a slightly "lower ranked" but with a significantly more reasonable COL. Again, I'm not going to rank a shitty or bad vibes program higher simply due to COL but if the rank is similar then that's the approach I'm taking (Mainly due to famiy considerations tho + wanting to minimize student loan debt as fast as possible, maybe I would think a little differently if I was single).</t>
  </si>
  <si>
    <r>
      <rPr>
        <rFont val="arial"/>
        <color rgb="FF000000"/>
        <sz val="10.0"/>
      </rPr>
      <t>Not today//&lt;leadership//satan//Santa// liberal cancel culture and censorship is alive and well!!!// yep take your crazy opinions somewhere else  // What happened here?//prob someone with too much time on their hands who is censoring stuff, typicaly spreadsheet stuff with things getting deleted.//it was some inflammatory bs</t>
    </r>
    <r>
      <rPr>
        <rFont val="Shadows Into Light Two"/>
        <color rgb="FF000000"/>
        <sz val="10.0"/>
      </rPr>
      <t>//Normally I hate deleting things...this was the first cell I felt that I had to delete...No regrets. They were trying to start some bs//</t>
    </r>
    <r>
      <rPr>
        <rFont val="arial"/>
        <color rgb="FF000000"/>
        <sz val="10.0"/>
      </rPr>
      <t xml:space="preserve"> ok, what is with the new fonts? it is weird and creeping me out. can we all go back to using Arial please? x2</t>
    </r>
    <r>
      <rPr>
        <rFont val="Shadows Into Light Two"/>
        <color rgb="FF000000"/>
        <sz val="10.0"/>
      </rPr>
      <t>//lol tempted to keep it just to creep you out...</t>
    </r>
    <r>
      <rPr>
        <rFont val="arial"/>
        <color rgb="FF000000"/>
        <sz val="10.0"/>
      </rPr>
      <t>okay back to Arial.</t>
    </r>
  </si>
  <si>
    <r>
      <rPr>
        <rFont val="Gaegu"/>
        <color rgb="FF000000"/>
        <sz val="12.0"/>
      </rPr>
      <t>like half this spreadsheet is missing now. what's the point?</t>
    </r>
    <r>
      <rPr>
        <rFont val="Arial"/>
        <color rgb="FF000000"/>
        <sz val="12.0"/>
      </rPr>
      <t>//</t>
    </r>
  </si>
  <si>
    <t>Did anyone who has a MDACC interview not get their package yet? I haven't received anything and aren't sure if I should email them or if they still haven't sent them all out for the last group.//i intercepted it bwahhahha//just email denise</t>
  </si>
  <si>
    <r>
      <rPr>
        <rFont val="Gaegu"/>
        <color rgb="FF000000"/>
        <sz val="12.0"/>
      </rPr>
      <t>the ultimate in first world radonc applicant problems//</t>
    </r>
    <r>
      <rPr>
        <rFont val="Shadows Into Light Two"/>
        <color rgb="FF000000"/>
        <sz val="12.0"/>
      </rPr>
      <t>The mini mug thing they send and the drink mix are good though... // l</t>
    </r>
    <r>
      <rPr>
        <rFont val="Arial"/>
        <color rgb="FF000000"/>
        <sz val="12.0"/>
      </rPr>
      <t>ol sorry for it seeming like a brag, but i heard there is margarita stuff in it and that is very important to me</t>
    </r>
    <r>
      <rPr>
        <rFont val="Shadows Into Light Two"/>
        <color rgb="FF000000"/>
        <sz val="12.0"/>
      </rPr>
      <t xml:space="preserve"> // There is and it was delicious</t>
    </r>
  </si>
  <si>
    <r>
      <rPr>
        <rFont val="Shadows Into Light Two"/>
        <color rgb="FF000000"/>
        <sz val="10.0"/>
      </rPr>
      <t xml:space="preserve">Is it worth using different font/color to differentiate people in a conversation...or would it cause chaos? // don't mind me, I'm a crazy person! // </t>
    </r>
    <r>
      <rPr>
        <rFont val="Impact"/>
        <color rgb="FF000000"/>
        <sz val="10.0"/>
      </rPr>
      <t xml:space="preserve">I rest my case.// </t>
    </r>
    <r>
      <rPr>
        <rFont val="Shadows Into Light Two"/>
        <color rgb="FF000000"/>
        <sz val="10.0"/>
      </rPr>
      <t>I see this was a bad idea....//</t>
    </r>
    <r>
      <rPr>
        <rFont val="Courier New"/>
        <color rgb="FF000000"/>
        <sz val="10.0"/>
      </rPr>
      <t>as long as no one use papyrus</t>
    </r>
  </si>
  <si>
    <t xml:space="preserve">Squilliam ~Fancy~ Pants </t>
  </si>
  <si>
    <t>Totally random question but on my virtual rad onc rotation, there were two low grade glioma studies. EORTC 22845 aka “non-believers” trial and EORTC 22844 aka “believers” trial. Why are the trials called non-believers and believers? // It's basically if you believe low grade glioma is curable// No. The question was whether there was a benefit to post-op RT at all (non-believers, post-op RT vs. no (though if no most get RT at progression aka salvage)) or if you wanted to treat low grades post-op, what dose should be used (believers). Nowadays I just use rtog 9802.</t>
  </si>
  <si>
    <t>Believe as in, believe in radiation therapy.  One trial, the non-believers, compared RT to no (delayed) RT, the other just different radiation doses.  // cool thanks</t>
  </si>
  <si>
    <t>Now that interviews are starting to slow down (maybe?), we should do another social event!  I wasn't able to make any of the previous ones, but after seeing some of the same faces &gt;5x at different interviews, it would be awesome to actually chat.  Anyone else feel similarly?// I think you have to talk to the master of coordination // Yes! x4</t>
  </si>
  <si>
    <t xml:space="preserve">Definitely feel I'm over interviewed. So tired of asking questions to PD and residents// Same here, so little energy during interviews compared to start// Yeah wondering programs interviewed in late November still remember me lol//They usually rank at the end of the day // I'm ranking all of you #1//friendly reminder to rank in order of YOUR preference...it scares me the amount of times i see people who dont understand how the match process works on the reddit threads // So its not by alphabetical order?&lt;&lt;lol!! I needed that laugh! </t>
  </si>
  <si>
    <t>Ugh yes, which sucks because all my top choices have been this month and I'm just not on my A-game and very fatigued... :/ &lt;/3 It is what it is, I guess! // Hopefully everyone else was on their B-game so the field was even...</t>
  </si>
  <si>
    <t xml:space="preserve">having a hard time reconciling the nice people on our groupme with some of the crazy shiz on this spreadsheet lol. some of yall are really good at seeming nice and normal while going off the rails on here lolll//i feel like some of the more "intense" discussions are by people who know details about topics(payment models and whatnot) that applicants would not know, so i don't think they're actually applicants? or maybe i should be more informed as an applicant haha idk//i am zero % informed so i hope you are right, i barely know what a payment model is//apparently its a bundle, like what you do in the winter when its cold outside// we have a groupme and a discord? // Whats the groupme?  Can we pin to the top?// i think you need invite to use groupme...I am the same sarcastic person here as I am on discord // thanks for updating!  I was writing something snarky then I saw you make the edit, lol.//Okay I realized you can get the share link from phone app and was able to add it to the top// there are crazy people on the groupme...they just haven't revealed themselves yet // “we're all mad here. I'm mad. You're mad.”... </t>
  </si>
  <si>
    <t>hoping the trolls arent actual applicants this year lol // I applied last year and lots of other applicants didn't know about topics like the APM, residency expansion, etc, basically all the concerns on SDN. Some people will always be sheltered. I don't see any reason to be ignorant about knowing how doctors are paid unless it just doesn't interest you. I guess you could say that there's no reason to know about health insurance or health policy too if you take it that far. And lots of people in academics don't know/care about payment models because they're insulated. But there's also no reason to not know about it. It's not a secret, you can google it. Personally, seeing that ARRO was hosting seminars on the APM was enough of a reason for me to pay attention to it. Don't feel bad if you don't care about stuff that matters to other people. You do you. // i dont think the people posting on the left were implying they did not care or had no plans to learn some of these details of payment models and such, if you dont know anything about expansion that is bad though//i dont think they were implying that they don't care about APM, i think they were referring to some of the overt toxicity on this page in contrast with everyone seeming super and chill in other settings//as you and everyone else here well knows, hanging around on SDN doesnt make you any more well informed than Qanon believers. // uninformed vs misinformed, pick your poison</t>
  </si>
  <si>
    <t>Fellow radiology applicant here! I had a question for all you rad onc applicants, and just curious - Ive seen a number of posts saying its incredibly hard to get a job within rad onc after residency and a number of reddit/SDN posts warning others to not pursue it. Is this true and if so, why did you still decide to pursue it? This isnt meant to be a hostile question im just very curious and realize maybe what ive read isnt true and would like to hear the other side, especially for any future applicants.  // 100% true based on SDN. not sure about reddit. reddit is 95% bots talking to themselves // I decided to apply because its a great field...Help patients, good QOL, good research. A the moment the job part is hard. Its hard to get a pick of your location, job type and salary. Its such a small field that the location restrictions might have been in place for a while but now there are more residents graduating so its even more amplified. Really though I think even Residents from the lowest programs still find jobs...might be at a satellite but not horrible. If you do well in residency, make some connections  AND not restricted by geographic much then I think you will be fine - awesome, thanks! // I would say it is incredibly hard to find a job in a desirable location with good pay and either protected research time (for academics) or true partnership track (private practice).  so lots of grads are sacrificing on two of the three or all three main factors of location, pay, type of job. // &lt;- this matches what I've heard from residents. True academic jobs (meaning protected research time) have always been limited because departments have little incentive to pay the high salaries that rad oncs get for you to do research, and getting outside grants is hard when you're competing against other oncologists with more research training/funding that they were able to access through dedicated oncology fellowships (surg onc/med onc/gyn onc/ped onc). And true partnership tracks where you get an equal share of the group's income are becoming more and more rare as PP groups are bought out by hospital systems//to radiology person: jobs have been better in the last few years compared to the group before that. most of what you hear is fear of the future and propaganda from people who do what people on the internet do. it all gets blended together. There are real concerns, the expnded number of residents in the last 10 years, changes that occur in the field, but the story you hear is way off as advertised on the internet. Think politics.</t>
  </si>
  <si>
    <t>as a follow up ?, do any of you regret applying rad onc // would you switch if given the chance//nopers x5// PGY5 here, I would apply over and over and over and over. It's an amazing freaking field//Different PGY-5 here. Agree amazing field but I would not do it over. Too much long term risk. Getting a job out of residency, even a good job, does not make a whole career. // What job would you do then?//Medical oncology. Much less risk long-term. They never do inpatient work after training. //They do inpatient work after training all the time. They literally round on patients every day. Not saying med onc is a bad field. It's a great field and their jobs prospects are great right now, but know they do quite a bit of inpatient work, which i personally hate//There are very few oncologists managing inpatients. This is done by hospitalists. Seeing your own patient's and consults is different. Radiation oncologists do this as well. You can make it what you want as a radiation oncologist or medical oncologist. If you are medical oncologist and you don't want to go the hospital then chose a position where they don't go. Don't confuse what you see in your academic environment with what everyone else is doing. //</t>
  </si>
  <si>
    <t>I don't know gals, I feel like we've gone too long without talking about stanford. did you know they worship trees? // did you know they're ALL scientologists//Someone I know said that their brother has a friend that told him that every week a resident get put through the Game of thrones Shame walk(complete fabrication but its as believable as w/e is posted on here) // I heard stanford attendings throw knives at residents during clinic, per my roommate's cousin's dog // whatever the case, the most important thing is that people here rank Stanford low for XYZ reason so that I, a selfless person totally not interested in gaming or gunning my peers, can match there as a sacrificial lamb // &lt;-- LOL taking one for the team//  Thank you, You are a team player!</t>
  </si>
  <si>
    <t>Stanford is taking 5, instead of 4, in this year's match. Good chances to match I'd say.//wait are they expanding?// they are accredited for 17, i think one class is always 5// See...no need to fight over it lol // stanford is taking 5? that reeks of overexpansion. why can't they just take 4 and be normal or just cut a spot per year like many programs// "many programs" is a stretch lmao//They're offering an innovative fellowship that just got posted. You get to do everything you do in residency for one more year. // Thats a rather simplistic summary of the fellowship...well I guess when you think about it being an attending is kind of doing what you did in residency for rest of career//yes. being an attending is doing what you did in residency for the rest of your career. And most fellowship, outside maybe peds, are useless and just cheap labor for the department // Isn't this "Fellowship" an extra year to finish research projects and apply for grants/academic jobs?//4 med school + 5 year residency not enough to make you competative and you still need extra time to becoming an attending. something is not right//Read the description of the curriculum. IGRT, SBRT. Are you serious? They're the one's that gave the simplistic view of their great opportunity//I was thinking about their Physician scientist fellowship. For that 4 years med school + 5 years residency just makes you barely competetive enough for grants. Now for this other fellowship I am confused about the outrage here. Stanford is not the first radonc program with a fellowship. There are people that come from other countries that would like to train more in IGRT and SBRT that they may not have access to in their country. It could be an opportunity for someone that is dead set on west coast job and cannot move (family, etc) need extra time to build up their resume or just job search. //standford is great. that is all.//They want someone from ACGME approved medical school. Says so in job description. Taking advantage of someone that has be in the area is one strategy that some institutions use. // So glad I didn't match at Stanford 3 years ago. It seemed like a good place to be when i interviewed there but they just hid their malignancy very well. It's still a top program but its a horrible place to be -pgy3//  Why you think it is getting worse as compared with 3 years ago? and the malignancy hidden away?</t>
  </si>
  <si>
    <t>Question:  How important is it to do residency in the geographic area you want to end up working?  I understand this may be very important if you want to end up in California, NYC, etc, but is it also necessary if you want to end up in the midwest or other less "desirable" locations? // nope, its easier to get jobs near the place u do residency bc of connections but if u go midwest ur fine //&lt;-sweeping answer to complicated question by anonymous person.</t>
  </si>
  <si>
    <t xml:space="preserve">Any 1 interviewed at Tufts get an email for a repeat interivew, like i did mine a week ago and it says i have one scheduled tomorrow, idk if im suppose to clarifiy with them or just ignore it //Maybe they just really liked you and want to see you again // nvm im pretty sure its sent as a mistake// </t>
  </si>
  <si>
    <t>Is it adviced to tell PD during interview that you gonna rank them #1 if you are 100% sure? // I guess technically you can tell them whatever you want...if they will believe you and rank you high or think you are playing them... that is the question // significant number of PDs frown on any sort of mailing like this, though some solicit it. tough to say. They're "not supposed to" do anything with these.//im sure the big 3 gets a lot of those// I mean just tell pd during the interview, instead of writing a letter after.// this is an applicant friendly year, i have a feeling it doesnt do you much benefit to do so either in interview or in email...i feel like it could turn you into a safety for them. that being said i dont think its wrong to tell a PD that you really like their program and city and would be excited to train there in an interview, but i dont think saying #1 does you much benefit// If I really like the program and the location and will put the program #1, should I say it...........or no?// I suggest you don't mention it directly but talk about why its your number #1...This program is perfect for me because of blank blank blank. Or you can just tell them they are your #1 its your life I am just a random person on the internets//&lt; Thanks! random people</t>
  </si>
  <si>
    <r>
      <rPr>
        <rFont val="Arial"/>
        <color rgb="FF000000"/>
        <sz val="10.0"/>
      </rPr>
      <t>I know there are impressions but its hard to get all the info on interview day or website, was curious what do people like/dislike about WashU, Penn, and Hopkins?// Penn it seems you will work quite a bit more than normal; WashU is great program especially for physician scientist, also area is affordable but has a stain of malignancy no idea if it still a reality, hard to tell from interviews; Hopkins ....Baltimore // well said, WashU and Penn are like MSK and Duke, you'll be worked very hard clinically.  Hopkins I don't know much about but it's Baltimore, enough said.</t>
    </r>
    <r>
      <rPr>
        <rFont val="Arial"/>
        <b/>
        <color rgb="FF000000"/>
        <sz val="10.0"/>
      </rPr>
      <t>// i have no idea how people have this idea that penn qol is bad?</t>
    </r>
    <r>
      <rPr>
        <rFont val="Arial"/>
        <color rgb="FF000000"/>
        <sz val="10.0"/>
      </rPr>
      <t xml:space="preserve"> residents consistently stating they have great qol, work-life balance, 8-5...am i frigging blind or something or are these people (on the spreadsheet) just talking out of their ass// same with WashU lol, directly asked residents and they stated how often have two academic days but they clinic days are decently busy // right?? like that majority of "rumors" i have heard on this spreadsheet I have explicitly asked residents at each program about and have received (what I believed to be) genuine, honest, answers that usually proved these rumors wrong. so, the question is am i just a gullible med student or are these juts old ideas that are constantly reiterated year after year by people not at those programs?// i understand residents 'selling' their program and taking things that are said in that light, for example Duke/MSK did akcnowledge the volume/busy-ness //it sucks to say this but you really have to know a couple people in the field, either resident or attendings, who will tell you the truth.  Penn and WashU are really busy.  8-5 might be clinic but then you have to do your contours and finish notes and prep for clinic the next day.  so yeah, clinic finishes at 5 but you aren't going to be done working till 8-9p.  other programs can be much lighter where you can get all your work done including contours and prep for the next day by 5p b/c you have so much less clinic.//Makes sense...wouldn't it depend on the level of the resident you are talking to? A PGY5 might be way more efficient than a PGY2. So a PGY5 might be done by 5pm while PGY2 stays until 7pm. I like asking PGY2 since they are closer to our level</t>
    </r>
  </si>
  <si>
    <t xml:space="preserve">Penn and WashU will get their money's worth from you. Hopkins drifted down in applicant sentiment because of chair turnover and lack of clear departmental direction, but that was rectified this year and I would expect them to be a major player going forward. Proton center's a bit far away IIRC, though. Definitely a center where whatever may be lacking in the dept itself can be compensating by leveraging the near-unlimited resources of JHU and JHH. Generally speaking, Penn &gt; WashU &gt; JHH, though the gap is narrower or wider depending on what your particular goal is, and JHH has the potential to ascend pretty readily. // Honestly same @ a the bolded poster, NO idea where this sudden theme of bad qol at UPenn is coming from all the residents seemed super stoked about the program and sure they may be 'selling' their program a bit, but at the end of the day I trust their word 1000000000x more than anybody on this spreadsheet// The thing I am wondering about Penn is how can PGY2 get away with 40hrs/week at such a large program? // n=1. you have to be pretty busy to own up to it during interviews. But you're welcome to sell Penn on this spreadsheet and try to end up there. You can only go to one program and it'll be better than internship (which is crazy busy there), so you'll feel like you won out regardless. You sound like the person saying the same about MSK below, and that one is a lot less iffy than Penn. Good luck.// Yep I think all the big programs are busy...they got approved for that many Residents for a reason. Probably after going through Penn intern year it seems great in comparison //yeah just sell penn to yourself and go there, not many are going to rank it super high anyways lol// The previous sentence sound like positive affirmation for Penn? I was trying to say the program is busy even the intern year is busy...Resident saying that its not busy could be in comparison to the very hard PGY1 year//yeah MSK is too busy, MDA has their own way of treatment that doesnt apply anywhere else, Penn is too busy, WashU is too busy, Mayo is frozen over, HROP is average program, Stanford sacrificed residents into redwoods, UCSF you have to live in a box, Michigan is too busy, cleveland clinic is overrated, Duke is way too busy (x2, ugh), Hopkins is in baltimore - do i have all that right?// lol this is the perfect summary...I think you have to be very rich to live in a box at UCSF // at least Mayo is only frozen over like 11 months out of the year. that one month tho // PDs should take note that crapping on their programs in this spreadsheet is a sure-fire way to increase rank order//huh??// Reputation: Penn = WashU= Hopkins, QOL: WashU &gt; Hopkins &gt;= Penn (their intern yr is tough). Location: Philly&gt;&gt;Baltimore&gt;St. Louis. // Penn is definitely reputationally above WashU and even moreso Hopkins in sentiment, but the reality is it's all irrelevant. </t>
  </si>
  <si>
    <t xml:space="preserve">anyone discussing/obsessing over "big 3" vs "top 10" or "mid tier" / "low tier" has no idea what they're talking about. That includes residents. You should think in projects and ability to define yourself, not arbitrary program "tiers" that nobody can agree on. It invites arguments, is unproductive, encourages behavior that will make it hard to get a job someday (ie. coasting on your program's name and reputation, which only a handful of places actually care about). It should be ignored. Think how the resources, focuses, and interests of a program -- including institutional resources at some smaller programs within gigantic research centers -- align with your interests and goals. That's the gamble you're making in today's market. // adding a point, if you're debating A vs B, either you have a mitigating factor (you want to go to A because of location, and you should choose A because you obviously want to) or they're close enough in tier that the debate is irrelevant.  // sounds like something that someone who isn't at a top tier or elite institution would say// &lt;-- gunners gonna gun. avoid people who think like this, you'll be happier and more successful for it //  tier/prestige of whatever im sure plays some role as a whole, probably not as big people make it out to be, and probably more of a difference thinking of mid-tier vs top, but agree within whatever arbritray "top 25" it likely matters more what you do // this is an extremely common line of thinking at top programs (that what you do trumps where you go), while people at midrange programs obsess over their program's lack of prestige as reason why they're not getting jobs / not getting opportunities / etc., when the answer is generally more personal. // reality is you'll never swap people to change their minds. gunners gon gun. thing is the people who get a prestigous position and chill during residency, never defining themselves, are going to have a rough time in 5 years, but that's on them. // you are missing the point. we aren't comparing two different residents from different programs. the whole elite vs not thing is just saying that if you have the same resident, they will likely do the same things they would do at an elite program vs non-elite program.  so, going to a better place is generally better.  no one is missing the boat on anything.// Why do people assume that the applicants that want the best will just slack off in residency? Maybe they want the best and plan to work really hard too? // historical precedent. logic grows faulty at assuming there is a "best," and people wringing their hands over incremental differences in program prestige (continuing to miss the point that nobody is really comparing elite vs. not, they're obsessing over miniscule differences in the degree to which they'll feel externally validated by their program choice) are buying into and perpetuating program marketing that has been deleterious for the field.//But there is a "Best" for each person. For some its a big academic center with lots of research. Others "best" is a small program with great teaching and smaller class...or maybe you want a place with good QOL + Research + great clinic training. // you're reinforcing my point. There is a best individually. People are selling programs as if they are the best universally. There is no universally "best" program, every one comes with pros and cons and every year someone winds up at big-fancy-name and is miserable because it poorly aligns with what they value. The point is to reduce peoples' knee-jerk gunnerism toward whatever feels the most prestigious, and instead to refocus them, bless their hearts, on what they actually want to accomplish. // Reality is that a solid cohort of people in this spreadsheet have "big 3" so firmly entrenched in their colon that they'll have a chip on their shoulder if they fail to match there, though it would be fantastic if they could be convinced otherwise. </t>
  </si>
  <si>
    <t>the only tiers i care about are how many are on cakes B) x2 // y'all writing a novel over there about how programs have pluses and minuses. can't imagine how neurotic this thread'll be when rank lists are due</t>
  </si>
  <si>
    <r>
      <rPr>
        <rFont val="Arial"/>
        <color rgb="FF000000"/>
      </rPr>
      <t xml:space="preserve">So I just saw the comments about UCLA attending who is still that sexually harassed and made advances to female med students and residents.  I know this attending is still there.  Should this really factor in?  I'm a female and would like to think I could report this safely.  But then again, why is this attending still around? // It would definitely make me uncomfortable to be around an attending like this who has proven they can get away with this type of behavior, but more than that, this shows that the leadership doesn't care about trainees. // ya ur not allowed to do that bc of the power relationship of grading and evals its like btw doctor and patients or boss and employee this is actionable via lawsuit  // this is really fucked up. did this attending basically ask for sex in exchange for a good recommendation? absolutely disgusting. // Who is this sexual predator?  So basically our field is going to shit with overexpansion, hypofrac, and less reimbursement while academic centers buy up private practices so that they can make more money by employing doctors. On top of it, I as a woman, have to be preyed upon by an attending? FUCK that. </t>
    </r>
    <r>
      <rPr>
        <rFont val="Arial"/>
        <color rgb="FF1155CC"/>
        <u/>
      </rPr>
      <t>https://www.uclahealth.org/radonc/our-expert-team</t>
    </r>
    <r>
      <rPr>
        <rFont val="Arial"/>
        <color rgb="FF000000"/>
      </rPr>
      <t xml:space="preserve"> // &lt;---who is the attending that's preying on females?? // I'm suspicious this is true since a name has not been dropped in this whole spreadsheet, especially since it's an anonymous spreadsheet.</t>
    </r>
  </si>
  <si>
    <t>Thoughts on MSKCC: Try to Ignore "ranking"...Environment, teaching, jobs etc...please be polite?// it did seem they are trying to make some of the mentorship more formal lead by Dr. Gillespie// Lol Erin G is a joke</t>
  </si>
  <si>
    <t>One of the "big 3" cancer centers in MSK, MDA, and Princess Margaret (which is a descriptor for the type of institution as these are the three largest cancer centers in the western world, not necessarily a statement of ranking or prestige, though they obv. correlate), it shares the benefits and challenges of those institutions: a ton of resources, affiliation with most clinical trials in the country, large staffs, increased subspecialization (ie. radoncs that only practice a single type of cancer, vs. 2-3 in most programs). Not as well known for treating the underserved, diversity, etc. Strong regional bias toward the northeast in terms of ultimate placement, though you'll find graduates at the other major centers as well. Known for having a tremendous amount of volume and checks most of the boxes for malignancy from that perspective, which is routinely ignored by applicants because it is perceived to ultimately be "worth it" in the end. The upshot is it has everything you may need to setup your career direction, and even if you don't will likely get you a satellite job within the MSK umbrella; the downside is an intense, occasionally described as cutthroat training environment (moreso amongst junior faculty) that can exhaust and burnout people along the way. The size of the department can lead to residents getting somewhat lost in the mix, and it helps to be a self-starter -- knowing that this is a location where, if you are a self-starter with specific goals, you'll be able to do just about anything you set your mind to, which is arguably unique to top-tier programs (though amongst the top tier, MSK is somewhat behind in areas such as particle therapy). When thinking about your match ranking, location and intensity are obviously important factors; the reality that gets people foaming at the mouth is that most "elite" cancer centers offer many if not most of the same benefits in smaller departments that may have better QOL and personality, and similarly, depending on your interest, closer integration with a traditional university may be better (such as if you're aiming to do bioinformatics, etc). That being said, everyone graduating from MSK is known to be well-trained in part because of the perceived intensity of the experience, without the perceived downsides of semi-proprietary treatment methodologies that places like MDA are known for. //care to expand on "tremendous amount of volume and checks most of the boxes for malignancy from that perspective"... volume should not equal malignancy unless its large volume of scut. Also could you elaborate on cutthroat aspect bc I would agree that more aligns to a 'malignant' characerization// Doesn't look like they equated volume to malignancy..."tremendous amount of volume and checks boxes for malignancy"/ "for malginancy from that perspective" seemed to be relating it to the volume which is why i asked for clarification //nvm yeah you are right...hopefully they clarify// also what are "semi-proprietary treatment methodologies" // not OP, but MSK's volume is so high as to feel malignant per many people there. A high caseload can definitely be malignant if it destroys your QOL (compared with other programs, it's hard to make any radonc program as malignant as many other specialties). MDA has their own way of treatment that doesn't necessarily fall in line with how radonc is practiced across the country, but is doable due to the size and resources they have available (can see this in the purple book they released). It underlies their larger negotiated reimbursement rates with insurance companies (which is a source of consternation for those who wish to serve the underserved, or in general have issues with their hospital system being run like a business -- the one to two residents each year who absolutely hate it there usually do so because of these reasons), and thrives in their network referring complex cases to the mothership with others treated at satellites. It may work against you when you're looking at jobs that don't fall under the MDA umbrella. The other major centers have similar arrangements, but MDA's appears the most discussed.//Bottom line, at MSK, you're going to get worked very hard. You'll be prepping notes for patients you'll never see type of work. // as an applicant who has talked to multiple CURRENT residents at MSK, i have explicitly asked this question and they have all denied. so you can either believe some anon person on a google sheet or believe that the residents are lying and trying to malignantly recruit or trick med students. whatever. training at MSK sounds awesome. // good for you. MSK residents are notoriously forthright about how hard they're worked, so I very much hope you actually explicitly asked that question, and aren't making spurious claims, like we all are.// yeah, the MSK residents are pretty open about how hard they work, i interivewed and know a couple folks there.  great program overall but you'll get worked.</t>
  </si>
  <si>
    <t>&lt;----Great review! Thank you exactly what I am looking for. I definetly will not thrive in a "cut throat environment" So down the list it will go.</t>
  </si>
  <si>
    <t>What are people's thoughts about Stanford? // Please no // for the love of god, just Ctrl F stanford on this sheet, I'm sick of reading new rows dedicated to it. // NO. // ... \(-_-)/ .... // WHYYYYYY would you do this again?... // I heard through anons on the spreadsheet it was malignant like a tumor or something like that // based on the comments in this spreadsheet, Stanford simultaneously will guide us into a new era of love, peace, and friendship, and they will also publicly execute one resident per year to serve as example to the rest// I mean...have to teach residents respect somehow...</t>
  </si>
  <si>
    <t xml:space="preserve">No but really, what were people's thoughts after their Stanford interview?// "Nice people but OMG this place is expensive" // It's a great place to train that will set you up with whatever job you want, unless that job is particles. Comparatively low volume makes for a pretty chill experience. Faculty can be pretty aloof but if you work hard they'll take care of you in the long run. Great track record of leadership placement. Is still riding its reputation as a powerhouse from decades ago and today doesn't have much to qualitatively separate it from other famous-by-name institutions, and seems to be betting the farm on becoming the epicenter of photon-based FLASH, though the lack of proton center places it firmly behind other centers in terms of FLASH research. For better or worse, everyone at Stanford believes Stanford to be an elite program within radonc, and even if objectively little separates it from other protonless programs, that reputation isn't likely to change in the next 5-10 years. The chillness might present a challenge for PP but it seems like most go into academics anyway. // How many people were interviewed ?// At least 20 people were interviewed...//&lt; In one session?// seems like tech innovation outside of particle/protons, getting MRLinac and PET Linac i think in next year // neither of those are really innovative if you get down to it, and it's pretty unlikely they'll move the needle significantly in most diseases. Unless FLASH is magical or we/Europe manages to reinvent radbio, we've pretty much reached peak photon.//yeah fair enough innovation wasn't the right word, meant just tech aquisition (which i agree isnt a huge factor) </t>
  </si>
  <si>
    <t>anyone have any thoughts on Mayo Arizona vs USC // by prestige, USC &gt;= MayoAZ. If you work the Mayo network / had projects going with Rochester, then AZ could offer more career latitude, but you would have to be a heck of a self-starter. Most prefer LA to AZ, too. &lt;&lt; Idk the COL in LA is a bittttt intimidating. There are a lot of LA programs I loved but can't get myself to rank as highly given the COL - even with living stipends + extra bennies// Both are solid low tier, not mid tier.  USC mostly trains at LA county hospital which is not a great place.  Research, when it exists is retrospective chart reviews.  Mayo AZ at least as the Mayo name but as discussion below about Mayo MN vs Mayo AZ shows, that's all they share in common. x2. Mayo AZ is basically PP set up.  Similarly retrospective chart reviews for research.  Job placement is regional.  For both programs, you do not need see grads being hired at elite practices</t>
  </si>
  <si>
    <t>Good advice, but would ignore the "tier" discussion and the whole "elite practices" bit. It's an artifact of when people chose radonc only for the perceived personal prestige, and can absolutely guarantee nobody commenting in this spreadsheet has a working knowledge of every private practice group in the country. The only valid idea behind "elite practices" is that you will be unable to sell the perceived prestige of the institution for a paycheck at a small number of private practices that hire based specifically on the idea of prestigious graduates -- an idea disappearing as most practices sell out to their local hospital systems. Nevermind you can start north of $750k with a great QOL in well-supported jobs in the upper midwest, but nobody would consider a job in the Dakotas "elite." // For 750k and great QOL I will pack my bags and head to Dakota right now...Geez what more do people want? // beaches and high taxes // "prestige" aka external validation from other people who like/need external validation//With 750k you can hire someone to tell you that you are awesome every single day....lol // now I ain't sayin they's a golddigger...// lol ok, take that Dakota job but there is a reason why many places get posted every year or two for a job.  Location is so much of happiness for you and your family.//I will say overall QOL is a bigger factor. Sure location is part of QOL, but what use is it to live in a great place when you spend the majority of your time working to provide for your family with little time to spend with them or even to enjoy the great location. I wouldn't take the 750k if the QOL attached to that is horrible or it comes with a lot of stress. Do I like great weather...hell yes but I don't want to spend my time stuck in traffic everyday etc...</t>
  </si>
  <si>
    <t>huh i forgot what i was going to write... // probably something about stanfor// lol</t>
  </si>
  <si>
    <t>jill biden is a not a real doctor and shouldn't use the doctor title</t>
  </si>
  <si>
    <t>everybody hating on Stanford now that interviews are almost over, but everyone was THIRSTING for Stanford when they were near-last in handing out invites. HMM VERY INTERESTING. Stop gunning for Stanford and posting about toxicity, if you dont like it plenty who will jump at the opportunity. Plus Cali is great // nobody is being fooled, consistently solid program despite what's being posted. / you know what they say about opinions // cali's super overrated and the opinions reflect people only leaving cali to go to the frigid and bitter northeast, but stanford'll set you up if you don't go there and rabble-rouse// Stanford is absolute elite, top tier, many would say above HROP, MDACC and MSKCC.  Stanford attracts only the best residents.  The haters are from people who didn't get ranked to match at Stanford which includes most of the residents from HROP, MDACC, and MSKCC.// Agreed, Stanford grads only go to elite jobs //Stanford def top tier, no question.  We are not malignant// Lol, lets not get carried away. Stanford isn't above big 3. It's top 10 for sure but there are issues regarding malignancy. x2// y'all know that was sarcasm up there, right? // stanford isn't malignant these days. arguably MDACC's socratic approach and getting lost in the weeds/having to fight for attention, or MSK's...well...everything, are substantially worse. the lack of information/experience is really showing without away rotations this year. x2// Stanford is def top 3/4, no question.  Many top 3 residents couldn't be ranked to match as the other person said.  The hate is prob coming from HROP, MDACC, MSKCC residents who ranked Stanford to match and fell to their current program// i think we have come full circle on Stanford discourse lol// LMAO, stanford is a fine program with historic malignancy issues...def top 15 program but it is def NOT top 3 or elite // &lt;-- people debating things like this are not the kind of people you want to work with, and will have a miserable time when the market reaches full reckoning in 10 years. buyer beware // if people actually knew how poorly Stanford attendings treated the residents, Stanford would SOAP</t>
  </si>
  <si>
    <t>we will never have a day go by without someone mentioning Stanford. the thirst is strong// I gonna cut myself off the spreadsheet for couple of days to avoid this conversation//lol same // the things id do to get into stanford lol // you'd rather take Stanford over "Big 3" ? // big 3 is the koolaid and this spreadsheet loves koolaid, but they're overrated compared to how people talk about them / other top programs. going through the program tier list from last year that included resident/attending opinions, you can see how programs compare to one another and how close they all are. // HROP overrated, don't rank it highly.......leave it for meeeee plz//lol I see what you did there... // HROP maligant, please dont rank so I can go there.....thanks! // really don't understand all the hype for HROP this year, other than the Harvard name. They're great, sure, but there's nothing especially unique about the program, and generally don't see people from HROP actually leverage the institutional resources.// lol i don't care as long as all you guys rank HROP really really low, I'm fine with it</t>
  </si>
  <si>
    <t>To jump of something from below, how much do people take into account specific subsite strengths, research mentors, or research initiatives at programs with regards to ranking, especially for the non basic science peeps// x2// Usually at top places there are 'big' names in the field for certain areas, leaders of major trials, etc. SPORES for different bodysites also means there may be active research going on in that area.// i try to look for faculty who are doing things other than retrospective chart reviews (lot of effort for the resident, none for attending and overall a waste of time for something that won't matter) and large randomized clinical trials (take too long to mature, residents can't really lead it). so that means things like translational work, phase I or II trials, even basic science labs b/c that correlates to translational work, health policy, etc. basically it means bigger programs with more interesting faculty. to be fair the vast majority of rad onc academics is some form of glorified retrospective chart review which sucks.//There are places residents lead randomized clinical trials...if it doesnt finish by graduation they can continue at another center or collaborate. // sounds like a bunch of extra work for nothing// i agree, who TF wants all the work of "collaboration" on a clinical trial as a resident. so few pan out // because a successful trial in residency sets you up for a solid academic career? I worry about y'all, this isn't rocket science// lol, more than 50% of jobs are academic, it ain't hard // loool more like &gt;50% of rad onc are employees of academic medical centers. To call that an 'academic' is supremely misleading. Huge difference between an all-clinical job at a new satellite the med center opened up 30min away vs a job AT an academic center with protected research time. The first is becoming more and more common, the second is becoming more and more rare// If you have no interest in research then don't do it...find the most comfortable place to give you great clinical training and good job opportunities</t>
  </si>
  <si>
    <t>What the program can do for you is far more important than the name on the door, unless you're debating a bottom-tier program vs a top-tier program. A program mentor/project/etc. that is in particular alignment with your interests is arguably the most important factor, but truth is the vast majority of applicants don't have that yet (a lot of graduating residents don't, either) so the only thing they can really discuss is the arbitrary fame of a name, most of which is handed down from past iterations of this spreadsheet and have nothing but fluff behind them.  // I had specific research interests when I applied and I definitely considered it. There's a huge difference between having a research mentor at your program vs trying to collaborate virtually with people across the country who have/will never met you</t>
  </si>
  <si>
    <t>Pls help me rank: U of Wisconsin, CCF, UTSW, Vandy. No preference on location or geo. // is cc)f cleveland clinic? &lt; Yes // probably all pretty good, any subsite interests? My personal rank would be uwisc, utsw, vandy, ccf but they are all admittedly pretty close // in terms of reputation CCF/Wisconsin &gt; Vandy/UTSW IMO// I'd rank Vandy last. X2 It is a really weak dept.  Very little good research coming out.  Old PD bolted to PP.  Dept is really busy and clinical coverage is prioritized.  Job placement seems meh. // UTSW is awesome//&lt;--UTSW is fine, solid mid-tier// I thought old PD of vandy  went to columbia...?//nvm thinking of previous chair // yeah that was LK, the chair at vandy who expanded residency and then went to columbia where her first act was to expand the residency. just wow. // I'm baffled CCF isn't getting more love - it is certainly a head above uwisco &gt; UTSW &gt; vandy // I'd pick CCF=UTSW &gt; (barely) UWIsc &gt; Vandy// Vandy is def the lowest in terms of quality, not a strong program. Rest are solid mid-tiers. Vandy is low tier. // &lt;-- said by someone who wants to go to Vandy. Definitely not "low tier." This is silly. // Vandy is not a strong program</t>
  </si>
  <si>
    <t>Bouncing off this, where would you throw Utah in that rank - specifically in comparison to UTSW (program, not geo, obvi the mountains are &gt;&gt;&gt; Dallas imo)// I like UTSW...but I think they are also relatively new (2015?) but they do have lots of research opportunities // What about UTSW vs UTHSCSA? UTHSC is getting protons in 2023 and UTSW doesn't have protons (not that that's the only thing that makes a program good) - UTHSC is also connected with and has more alumni at MDACC than UTSW does and they seem to have great new leadership set on really upping the quality of the program without expanding the residency. I know historically UTSW has been an "objectively better" program, but UTHSC seems well-connected with promising potential (also I think SA &gt; DTX as a city imo - more culture). I am also someone who isn't set on doing basic science research (which UTSW seems more poised for than SA if that's your goal)// Are you serious? UTSA is a mess // Lol idk I'm not from TX so I'm trying to gauge purely on interview impressions. Hence why I'm asking... don't have to be snooty about it//*gasp* No basic science...blasphemy lol jk. so most of the things you stated are about potential...maybe uthsc will get better maybe they wont..right now objectively utsw is better. SA is better than Dallas...but you can drive there if there something you want is not in dallas // UTSW is better than UTHSCSA, no question.  Also search the comments, somebody commented they didn't have a great interview day // UTSW is a pretty impressive program that is perenially stuck in MDA's shadow, and is 1-2 tiers above UTSA. UTSW is definitely NOT new like the poster above said. This is another prime example why you shouldn't listen to anything said in this spreadsheet, because hoo-boy these opinions are far off the mark. UTSW &gt;&gt;&gt; UTSA. Utah &gt; UTSA. UTSW has a better assembly of machines and the dept as a whole is more aggressively pursuing a rise in opinion, prestige, and rankings (and their alumni have placed quite well); Utah will likely be a more enjoyable/less stressful place to spend 4 years. // Thank you so much for the *real* input! Seriously so helpful. So as far as training goes, UTSW seems to be a much better choice than Utah? Other than Utah being a more enjoyable place to live (though I've never been to UT or TX), I was also attracted to their strong pedi experience + opportunity to learn protons, which nobody really highlighted as much during my UTSW interview.// Maybe they were not trying to highlight something they think applicants would see as a negative... Also when I see "pedi experience..." my mind went somewhere dark // ? sounds more like your problem if that's the place your mind automatically goes... // Utah is a great place to train and will prepare you well, it falls in the category of most midwestern programs that have great historical reputation and create well-trained radiation oncologists, but are largely ignored because most radoncs are from the coasts (east &gt; west), and arbitrarily rank their nearby programs over midwestern programs. This is how you get relatively lackluster/undefined programs particularly in nice areas of the west coast ranked above top-flight midwestern programs. That being said, UTSW is generally regarded as higher volume / will work you harder, and that can result in better training if it doesn't burn you out. // Ty this is so helpful!!</t>
  </si>
  <si>
    <t xml:space="preserve">What's the sentiments towards programs that 'FIRED' Residents before? &lt;&lt; Regardless of when it happened// I think firing a resident is less bad than residents voluntary leaving/transferring programs/pursuing another specialty.  When you fire a resident, that prob means resident did something.  The program can still be shit but there is some fault on part of the resident.  When residents voluntary leave/transfer programs/pursue another specialty, that's a HUGE RED flag to me because your program has major issues likely.// But after all years of training and loans. If someone transfers, at least he/she has a back up and the program gives time for the resident to arrange it // to transfer out of rad onc means something went horribly wrong at the program. people don't just leave rad onc if they are happy and they program is great. // disagree, have heard of residents that transfered out in recent years because they wanted to pursue IM/Med Onc, at least a handful of them some from solid programs. //Wondering what's wrong in the 'strong' rad/onc programs that made them make such dramatic changes.// We can only wonder...unless you get a chance to ACTUALLY talk to them everything else on here is hearsay// People anxious about job market have left. Several programs each year lose their interns as they switch before arriving. Occasionally a junior resident may switch to another specialty as well. Sometimes also for malignancy of program. Stanford residents left because of malignancy. That was peak radonc time. Nobody else was leaving. //"Malignancy" has become such a catch all term used on this sheet. What exactly happened? Overwork? Verbal abuse/ no job support?Physical beatings?// I want to know ...malignancy just leaves it to my imagination and I envision the Stanford Residents getting flogged everyday// malignacy means residents being used for service which is the nice term for scut.  so things like prior auths, fillling prescriptions, prepping notes for pts you won't see.  and then the overall feeling that you must do all this scut which is PA/NP level work, in order to get a good recommendation for jobs b/c jobs are so scarce.  so it is a vicious cycle where the attendings know they can lean on you and keep leaning hard.  most of the time, it's fine, other times you get issues like MUSC, Stanford, etc.// I see...That is not ideal but way less worse than what I imagined. I wouldn't want to prep notes for someone elses patients but if there are no PA/NP I think I would do the prior auths and fill the prescriptions for MY patients...not for a good recommendation because they are my patients. Though if I had the choice between two almost equal places I would choose the place where I don't feel the need to do it just for a letter. // it is not just for a letter of rec...it is for a job.  the attendings at malginant places hold that over you so you will work harder for them and do lots of scut.  imagine how you'll feel after 4 years of "service", basically being a glorified admin and note writer just hoping that the attendings won't say something "average" about you when places call.  have friends at couple of these types of programs and i feel so bad for them.  there is little to no time to do reserach, learn things, take time to read...it's not great for training at all//Yeah that would suck...I really do think the term malignant should be saved for the worst programs.....// i think malignant is reserved for a select few...I've only really seen it used in reference consistently with MUSC, Jefferson, Stanford.  other places that residents get killed clinically like Duke, MSK are not called malignant, just really busy.  so i think it's been fair so far.//&lt; </t>
  </si>
  <si>
    <t xml:space="preserve"> // this spreadsheet is more useful if you assume whenever someone has something non-specific but negative to say about a program, that they actually want to match there. Ditto that whenever someone is talking about "program tiers" that they're totally full of crap. </t>
  </si>
  <si>
    <t>Anyone couples matching? how are y'all doing?</t>
  </si>
  <si>
    <t>RIP ohio state // to clarify for all the non-sportsy people like me, ohio state lost the football championship tonight -- their residency is alive and well.  But if you want to go somewhere with a championship football team, better go to Alabama // LOL.  Love it.  But for rad onc, Ohio State &gt;&gt; Alabama for sure. // While Columbus may be &gt;&gt;&gt;&gt; Birmingham/Tuscaloosa, UAB &gt; OSU as a program and it's not really close. // Does University of Alabama Tuscaloosa not have a Rad Onc residency program? // No way, Ohio State is a better dept than UAB. Also better location but both kind of suck.// doesn't really matter, they are same tier. mid tier but not elite and not lowest tier garbage programs like Tennessee, Arkansas, Baylor, etc.</t>
  </si>
  <si>
    <t>Oh goodness, people disagree on how to rank programs on this spreadsheet? However will we survive?//&lt;hahahah// IDK how that conversation went from Football to Radonc...Its crazy. I wonder how long it will take before it gets to mentioning classic arguments with Stanford or HROP or MDAC// Haha true.  At least we know Stanford has a horrible culture.  I will prob still rank it in my top 10 but def lower than UCSF.// So many talks on Stanford got deleted.  // Yeah so many Stanford comments deleted, it's crazy. Stanford peeps very active on this sheet haha. The craziest comment was the attending from another institution who got a call from Stanford faculty shitting on their senior resident applying to a job. No surprise, that senior resident didn't get the job. TWO stanford residents were forced into fellowships last year (2020 grads). // Oh my god can we go two whole seconds without mentioning stanford//Okay my bad I mentioned it and it happened. From now on I will refer to it as the big S// Like a horror movie. Too bad to be true for big S? // the big S is pretty much voldemort.  the program which shall not be named :D</t>
  </si>
  <si>
    <t>This is going to sound like a stupid and possibly neurotic question, but some of my interviews at programs have expressed excitement at the possibility of me matching there i.e. giving me really promising vibes like we clicked well and I'd be a good fit there + be able to match there. Other programs (including a few I'd like to rank highly) have been much more reserved in expressing or showing any sort of reciprocated excitement/interest in having me interview with their program. To where I almost felt awkward? Perhaps I'm just being crazy and reading too much into that - like maybe they're just way better at remaining objective with all their interviewees to avoid any bias or manipulation. But it has me feeling like I must have done a bad job at interviewing and wondering if I should take that as a sign I won't match there. // Idk what it means, but if it helps, the same thing happens to me!  And I don't think it's related to doing a "bad job" at interviewing -- I give the same answers in different interviews and some seem to love me and others seem ambivalent // i have gotten the feeling, and i have noticed that the "top" programs are juts much much better at being objective/profressional during the interview process and dont lead you on as much. i wouldnt worry about it. at the end of the day remember, the match favors YOU, so you can still rank your "reaches" at the top of your list without hesitation // ya who knows lol // Also none of them have kicked you off zoom and ended your interview...so that sounds like a win to me // Lol truuu. You guys are awesome, thx &lt;3</t>
  </si>
  <si>
    <r>
      <rPr>
        <rFont val="Arial"/>
        <color rgb="FF000000"/>
        <sz val="10.0"/>
      </rPr>
      <t>it's personality and culture moreso than anything else. Some are bubbly/happy, some aren't. Plenty of promises made by top programs yearly that don't pan out. They're out to get the top of their list and some will tell you most anything to get you. Others approach things holistically. // yup, know multiple people given very promising responses at MDA (for example) who wound up elsewhere. At least two told they were "ranked to match." Trust it when you match, not before. Make the best deicision for you. //low ranked places scared to not match and trying to convince everyone they will be a good fit there , they love everyone etc // yeah had a similar experience with MDA lol so much for "taking the game out of the match" // i also think sometimes applicants may "overinterpret" interviewers or people who dont have much influence who are just being nice. i imagine that some applicants who are told very promising things might just be talking to very nice/enthusiastic faculty//lol when would MDA even tell you that you're ranked to match when it's a panel interview? Sounds like BS and I doubt anyone on the panel would put it in writing in an email etc. // I think people are moreso referring to overinterpreting a positive/energetic/enthusiastic "vibe" from the panel and assuming that was promising - not that they were specifically told they were ranked to match - at the end of the day, faculty and interviewers should never be faulted for being nice people, being a nice person shouldn't equate a guaranteed match... but I also empathize with interviewees who misinterpreted good vibes because the process is stressful enough as it is, esp if it was an institution you were really hoping for. Natural and okay to be disappointed even if you were misinterpreting intentions.//</t>
    </r>
    <r>
      <rPr>
        <rFont val="Arial"/>
        <b/>
        <color rgb="FF000000"/>
        <sz val="10.0"/>
      </rPr>
      <t xml:space="preserve"> It's totally impossible to interpret interview days. Just rank place in order of YOUR preference and don't try to figure out which programs will rank you highly. Should not figure one bit into your rank list // </t>
    </r>
    <r>
      <rPr>
        <rFont val="Arial"/>
        <color rgb="FF000000"/>
        <sz val="10.0"/>
      </rPr>
      <t>I'm SO nervous. I feel like stakes are so high now to get into great programs to set yourself up for jobs.  Better go sacrifice a goat!// Don't worry about it. If you're a competent resident, who works hard and well with others, you'll get a good job no matter where you end up.//hmmm for some reason i want lamb chops now// The other day I had to explain to my life long vegetarian friends the difference between goat and sheep // MDA tells people during away rotations and at dinners in the past. phone calls too. y'all don't get that this year, but really need to stop drinking the "top program" kool-aid and look for specific mentors/projects you want to work with. // and don't trust a thing on this spreadsheet, it's totally filled with applicants and SDNers masquerading as residents. Very few people care about this whole thing after they graduate, and the ones that are here tend to be pretty salty. // aren't are glad though that there are people who are pushing the field to take a look at the issues like residency overexpansion? regardless of how you feel about SDN or whatever, I think everyone agrees residencies in rad onc have way overexpanded. without SDN and others, ASTRO would never had released the jobs statement they did. // thanks for your commentary, SDN// actually, i don't post on SDN // thanks for your commentary, SDN reader</t>
    </r>
  </si>
  <si>
    <t xml:space="preserve">Do you guys think a persoon would have a good chance if they rank 12 programs this season? // Depends on the person...but according to a the data  from last year (98% chance) yep they would // u usually need 10 invites to have 95% chance of matching  // with so few applicants, 12 is prob overkill// So just rank like top 12 programs even through we interviewed 20+? // you can rank as many or as few programs as you want, if you could see yourself happy at a program, rank it// Exactly Just rank every program you would actually want to attend. If you can't see yourself at a place then DONT rank it...unless you have no choice due to low interview// serious question, how many places did you apply? I only applied to like 20 lol and have like 12 interviews, did I not apply broadly enough? rip... // you're fine. good chance you could soap a better program than the bottom of your list though.// I applied to 25, so I am on the same boat as you are./ </t>
  </si>
  <si>
    <t>"If you can't see yourself" not good advice. If you would rather match a prelim without a PGY-2 position and/or SOAP than go to that program, drop it. That's the decision you're making. // though admittedly a bit harder cuz this year some great programs might wind up in the SOAP for trying to gun too high// Yeah thats a better way the word it..."if you cant see yourself..." meaning you absolutely hate the place//</t>
  </si>
  <si>
    <t xml:space="preserve">Thoughts on North Shore-LIJ, Hofstra?  The chair seemed to indicate that he will SOAP if needed this year.  Is this a true quality program?  Please be honest.//didn't their program reduce the number of residents they're taking to 1 this year? or was that tufts//they did, but he said during some panel at ASTRO it was done because medical students were worried about jobs and expansion, but suggested it was a temporary act and seemed kind of more for publicity. //well that sounds...sleazy?//obv thats just my opinion based off how i interpreted what he said, was hoping for more of a stronger statement of the harms of residency expansion and thats why they dropped a spot, but thats not what it was// SOAP is fine if it's people who have shown interest, hopefully more programs will show that they care about the future of the field and reduce spots dramatically these upcoming years // what about the actual program?  is it just overexpansion in new york or is a quality program?  seems like a random area to have a residency program so close to NYC // my take is that North Shore is low-tier. new residency that started in era of residency overexpansion and in new york no less. most of research looks like retrospective chart reviews. job placement looks terrible. // i'm normally pretty ok with more residency spots so more people have a chance to match but not at a program like this one...seems like a PP that wanted residents. PP is great to make $$ but not for residency overexpansion especially now // would just not rank North Shore Hofstra even if I needed to be in NY area, terrible program and terrible job placement/ North Shore Hofstra is a huge steaming pile of horse manure// North Shore Hofstra will become the 4th of the big 4 in 10 years...it'll be HROP, MSK, MDACC, North Shore. don't sleep on this program.//Thats in 10 years...even if it were to happen// Wait, the big 4 comment is a joke right? dafaq?? big 4? are you high? //lmao, is Louis potter on this sheet?  there is literally no one that thinks North Shore will become big 4 or become on par with MSK.  this must be a joke.// definitely must be a joke lol// it didn't sound like a joke. North Shore LIJ is a legit bottom tier program// agreed LIJ is solidly bottom/lowest tier program /// Northwell is the largest hospital system in NYS, and largest employer, Solid place on the rise in my books in </t>
  </si>
  <si>
    <t>It is a better training program than most in NYC, other than MSK/Sinai/NYU.  Agreed? // not sure...after thsoe 3, it is a huge drop off. only things left are SUNYs, Columbia, NY Pres....it's awful in NY after top 3. // Northwell's chairman is an old white guy who pulls $1.7 million dollaroos a year and says rad onc during its peak competitiveness was attracting greedy, entitled millenials. I predict he'll need a gurney to wheel him out before he retires. I agree that NYC programs are terrible except MSKCC, not familiar with Sinai or NYU but they seem so-so, the location is a big draw of course so that's why there are so many programs in the Big Apple./ Northshore-LIJ is a low tier program and seems like a community hospital that just made a residency program. In this climate, I don't think matching there would be wise. Also, their chair supported SOAPing spots on twitter. He's a sleazbag./ Bet he dropped a spot because he knew they may have to SOAP and that would be bad optics. // Quality programs in NYC are MSKCC, NYU, Mt Sinai. Would be hesitant/highly informed about what to expect before ranking the others. //Good take, would avoid North Shore Hofstra, to put it lightly, it is shitty program.  Probably on par with MUSC, WVU, Columbia, Baylor, Allegenhy//there are wayyyyyy worse programs out there than some of these listed, soap programs have soaped for a reason // &lt;exactly, definately not as bad as discussed, sure not top 20 but also not bottom 20, definately atleast top of NY after MSK/ Sinai. Northwell is rich system, hiring and buying tons of places in NY and bringing names/ its a solid middle of the pack place, someone probably gunning by saying bad things about it to stay local, be respectful please...</t>
  </si>
  <si>
    <t>Hey wasn't there a long discussion about Stanford vs ucsf recently? I can't find it, did it get deleted?///Restored // Thanks!! // What is so funny is that it is clearly Stanford faculty, residents, alumni who are deleting negative comments on Stanford. Who else cares? Someone should tell them about the Streisand effect. I've told multiple applicants now to check this sheet out since they haven't already just for the Stanford comments that keep getting deleted.  Keep deleting Stanford, I'm sure you will be able to hide all your issues that way.// Its really hard to know. The easiest thing to assume is that its Stanford faculty and residents....Lots of things get deleted on this sheet by people because they think it makes the sheet toxic, or it made them upset/uncomfortable. Could it be Stanford people, sure why not. Could it be an applicant that loves Stanford, sure why not...Will anything posted on this sheet stop the majority of people from ranking it high I highly doubt it. They are still are major player for people that want West coast jobs...probably any job. I do wonder though if the Residents are overworked when do they find time to come on here and delete crap?WTF do the Residents care? They have already matched...just max of 4 years until they are done. Are the attendings coming here when they take breaks from mistreating Residents? The alumni that have already graduated and don't owe the program anything are spending their free time monitoring this sheet instead of working and living quarantine life? Who can tell what goes on in the minds of these West coast people anyway...all that warm weather might make them act irratically. Maybe they need a good solid cold polar vortex winter....YES I AM BORED... anyway back to writing useless report // All good points.  All I have to say is where there is smoke, there is fire.  People aren't making up stuff out of thin air.  UPMC and MUSC have both fired residents.  That is not made up.  Two residents voluntary left Stanford due to malignancy.  That is not made up.  Do you know why you don't hear anyone saying MDACC fired a resident? Because it never happened.  All this stuff is rooted in truth on this sheet and I appreciate learning these things because it is important for us applicants to be aware.  Thank you to the good soul who restored the Stanford discussion. // lol I mean, it did happen, they're just a lot better at managing their media presence. but y'all do you// I heard MDACC fired a resident and thats why they only take 6 per year now!//I thought that was to help with field...leading by example and all that jazz. HROP did the same thing.I mean it could be for both reasons.//i would do terrible things to get into HROP</t>
  </si>
  <si>
    <t xml:space="preserve">keep in mind everyone in the country is trying to impress these big names, who're under no obligations to write even a lukewarm rec in the future. gotta be on your a-game and not get lost in the crowd, and even then you'll be compared to the best in the field. good luck </t>
  </si>
  <si>
    <t>w</t>
  </si>
  <si>
    <r>
      <rPr>
        <rFont val="Arial"/>
        <color rgb="FF000000"/>
        <sz val="10.0"/>
      </rPr>
      <t xml:space="preserve">When programs say they have high volume, what does that mean to you? Are the residents overworked? What is high volume? 5 consults a week? 10?20?//40// </t>
    </r>
    <r>
      <rPr>
        <rFont val="Arial"/>
        <strike/>
        <color rgb="FF000000"/>
        <sz val="10.0"/>
      </rPr>
      <t>&gt;250</t>
    </r>
    <r>
      <rPr>
        <rFont val="Arial"/>
        <color rgb="FF000000"/>
        <sz val="10.0"/>
      </rPr>
      <t xml:space="preserve"> 350 ct simulations annually. /// what does that translate to interms of resident work cuase 350 sims at a center to me is nothing if a lot of attendings... Like 5 sims a week per attending for 8 attendings times = 40 a week = 2000 a year which per resident 5 sims doesnt sound a lot but sounds like a high volume place...// i meant 350 ct simulations /yr per resident is the ACGME max.//it means they have high volume</t>
    </r>
  </si>
  <si>
    <t>how is 5 consults a week high volume? That's a single new patient per day. What do you do with the rest of your time??// Followups, OTVS, meetings, teaching, inpatient consults...? // not all consults are the same, 5 definitive H&amp;N with full f/u clinics OTVs is not the same as 5 palliative single fraction cases.</t>
  </si>
  <si>
    <t>When should you send a LOI if you plan to do so? /// after you interview everywhere/ after the programs end of interview cycle, i sent mine late january// Send it after the Match...but yeah I wouldn't recommend it</t>
  </si>
  <si>
    <t>LOIs increasingly frowned upon. Risky to send. Look up the Gaming the Match paper(s). // Incorrect. That paper was written so that programs wouldn't reach out to applicants. I sent a LOI to my #1 and matched there. They even responded to my LOI and thanked me for the interest.//who did you address it to when you sent it// wow most of the other programs state that they will not reply to any thank you notes or communications unless its questions to clarify something // they didn't say where they matched./ /yeah, let's not read into. prob wasn't one of the elite 3, HROP, MDACC, MSKCC. prob low to mid-tier</t>
  </si>
  <si>
    <t xml:space="preserve">so whats the tea with SUNY Downstate? // its not actually sunny// ya i just got invite too its not live right? cuz the email made it seem live / I understood that it is live // wait wtf, i guess covid will be solved by then at least for us who are immunized // r we allowed to go out to bars/ resutarnts if were immunized? idk what the rules.r // More data is needed...//has anyone gotten any answer?// Its going to be a zoom meeting </t>
  </si>
  <si>
    <t>ASTRO Position Statement on the U.S. Radiation Oncology Workforce</t>
  </si>
  <si>
    <r>
      <rPr>
        <rFont val="Arial"/>
        <color rgb="FF000000"/>
        <sz val="10.0"/>
      </rPr>
      <t xml:space="preserve">&lt;--deleted from earlier, Summary:  
--"radiation oncology had the highest percentage of spots filled through the SOAP of any medical specialty."
--"With more efficient treatment delivery, </t>
    </r>
    <r>
      <rPr>
        <rFont val="Arial"/>
        <b/>
        <color rgb="FF000000"/>
        <sz val="10.0"/>
      </rPr>
      <t xml:space="preserve">fewer radiation oncologists may be needed in the coming years."
</t>
    </r>
    <r>
      <rPr>
        <rFont val="Arial"/>
        <color rgb="FF000000"/>
        <sz val="10.0"/>
      </rPr>
      <t>// Do you all appreciate how significant this is? This is ASTRO's position (not SDN).// The link is permanently placed at the top... It's significant but they did not talk about any real plan. I wish they had say something like" We are meeting with all program chairs and directors to change.... It's just another opinion /recommendation  // This is huge. For ASTRO to admit the workforce issues is massive. Honestly concerns me because it's not just some people on SDN. This is the ASTRO president.// It's huge... but did it have to take ASTRO to say something for you to finally believe it? Maybe this is the first step and next up is a solid plan. I just hate useless talk// is this being presented to the different residency departments around the country to encourage them to contract or not expand? what do have in our power to do something about the situation? // its like the freeloader theory in economics, individual residencies would benefit from expanding bc of labor and network but the field as a whole suffers from excess supply but whose gonna sacrifice their own departments interest for the good of the field // If only those people at the ACGME were good for something. I think they have the power to reduce spots but the Residency programs are not violating any of their regulations I guess. This has to be an altruistic sacrifice by the directors of individual Residency programs... // ya no one is gonna sacrifice themselves for the greater good or very very few// I mean just a halt to SOAP would be an easy first step. Then let supply and demand work itself out. // MDACC (and some others?) already cut spots, so you could argue that some will sacrifice themselves for the greater good - although arguable not the ones who should be// Yeah, the best programs like MDACC and HROP are cutting a spot.  I'm actually upset because those programs everyone wants to go to.  Instead you have terrible places like Columbia expanding two spots and Dartmouth starting a program.  Really upsetting.// Crappy programs like WVU, Arkansas, Mississippi, Utennessee,  Columbia, NY presby continue to expand and/or SOAP spots but places like HROP and MDA cut spots? Wtf is going on. // this isn't suprising, everyone needs residents, its free cuz the government pays for our salaries // shit is super sad. HROP and MDACC cutting spots while shitty programs expand? welcome to rad onc // none of those programs are expanding lol // uh, Columbia is expanding and Dartmouth is a new program trying to take more residents.//how significant it is? its hardly a revelation.you guys have no sence of proportion. people in the feild have a sense of the changes which are constant. SDN sees it as sky is falling and you guys just reaction&gt; Twitter just doesnt engage. relax.//here's the solution for y'all. go into IM or surgery. Im sure youll be much happier. // I am hoping that complaining just means they want to improve the field...but really, if you hate it switch life is too short!! //i'm a bit late but I think this is a pretty big step for ASTRO/leadership. i wouldn't call it powerful but hopefully puts programs on notice that people are watching for residency expansion. we need to cut about 60-80 spots so hopefully we can get there slowly</t>
    </r>
  </si>
  <si>
    <t xml:space="preserve">once again, people from SDN bringing this here and acting as if they're applicants, posting the same thing again and again, with the same program lists from SDN threads again and again. // Well, anyways, hopefully spots contract by a lot and we all get employed // seriously same bullshit over and over again *sigh*, this spreadsheet has become too toxic // Its all relative...Don't take what some people say personally // it still crafts a narrative that persists into future years. The "big 3" thing is an artifact of med students ranting from years ago. the actual big 3 is MDA/MSK/Princess Margaret and refers to premier cancer centers (HROP isn't a cancer center). Weirdly shapes discussion here totally devoid of facts. // hahaha, HROP isn't big 3??  sorry you got rejected from harvard// Not the OP but I think they define big 3 as Top cancer centers. HROP is a great program in a top school but its not a dedicated cancer center like MDAC or MSK or Princess Margaret // there is no big three, is the point OP is going for. It's marketing and med students lap it up </t>
  </si>
  <si>
    <t>i guess one good thing about the sdn crowd scaring off applicants is that we have enough interviews and will probably all match. hearing some of my EM friends not having enough interviews sounds like a lot of stress rn. I guess maybe our stress is in 5 years when we're looking for jobs haha// Who knows what will happen 5 years from now...Go for what you like and prepare as well as you can</t>
  </si>
  <si>
    <t>Need to be in NYC and have Monte, Methodist, Columbia, Downstate interviews.  Realize not all great options, but how would you rank? // shit, i'm sorry. Prob Columbia and Methodist as lowest tier. Monte highest?  Did you get any inerviews in NJ and is that viable or have to be in NYC? // Did not get NJ unfortunately, Rutgers would have been reasonable option I feel // Yeah I'd go with Monte // Or maybe any NYC programs except MSK?//Why except MSK? // MSK and Sinai are the best in NYC // Why so much negativity towards columbia here? My IV there seemed great.  What am I missing? // its good its just malignant  // let's stick with original question to help OP. I think I would rank Monte first and maybe Downstate. Would stay away from columbia // I feel like downstate placement is a lot worse than columbia historically // not sure but columbia has been a terrible place and it is expanding currently // I'd go w/ Monte highest. Columbia dead last.</t>
  </si>
  <si>
    <t>Columbia historically has a poor reputation that has been rapidly improving in recent years, but will forever be malignant compared to, say, most west coast programs.// Since interviews are over zoom, programs can hide a lot away from us. // Agree, I would avoid Columbia like the plague//Which plague...?// the current one// Thats a pandemic not the plague...maybe they mean avoid both Columbia residency and the Bubonic plague that sounds like very solid advice to me // yes, to be clear, avoid Columbia like Yersinia Pestis (i actually don't know anything about Columbia)//I mean for one when people find out you completed Residency in Columbia you will have to redo it all over again (Community reference if you didn't get it)// 6 seasons and a movie// lol yay someone out there got the reference // Only reason to rank Columbia highly would be if you wanted a job there I guess? But I've been to the dept and it is a dump. And it would be hard to swallow working in NYC at Columbia when you have MSKCC and other better rad onc depts in the city. I couldn't get over it--would be like telling people you weren't good enough to get the best thing in town.</t>
  </si>
  <si>
    <t>I know a lot of people here have strong opinions about the job market and future of the field. What have you heard from real attendings and residents? My attendings (at what is a top 15 program) tell me stuff like, it's impossible to predict the future job market, rad onc has always had geographic limitations, if you love rad onc you should apply, and some admit they have no clue what the job market is like because they've always been in academics focused on research, but say that it's really hard and really competitive to get grant funding and no guarantee of being able to do research in the future. Is this level of optimism/detail similar to what you all are hearing? // I'm at a mid-tier institution. I have heard similar comments. Let's face it, it is very hard to predict the future. And academia is hard to succeed in, regardless of the field (only 10% of all proposals get funding and is shrinking every year). // I've been asking the residents at each program I interview if their PGY5s already have jobs. Usually they're pretty straight with their answers// what percentage of pgy5s that you spoke to have found jobs?//at some of the bigger programs it seemed like almost all had found jobs (this was back in December)</t>
  </si>
  <si>
    <t xml:space="preserve">It's still early to have jobs, so not necessarily the best metric. If they gave you details about the jobs that might be different. // yeah it's not about if they have A job, it's more relevant if they tried to get the type of job that I would want. If you want PP on the east coast and they're happy with their academic job search in the city where their SO or parents live on the west coast, idk how much their experience matters//thats the problem, it seems like everyone will justify their satisfaction. We need to ask people their preference before and after the job search. </t>
  </si>
  <si>
    <t>I'm at an above avg program, but not top tier. My two co-PGY5's and I all have jobs and we all had multiple options. All are very solid jobs in places we wanted to go (none of us wanted coasts). Most of the PGY5's I know already have decent jobs. Having said that, there is definitely an oversupply of residents and super strong competition for good jobs. I dont think it'll get to a point where people aren't able to find jobs, but if the current level of supply continues, combined with projected reductions in reimbursement, there is a good chance salaries will take a signficant hit and geographic limitations will become worse than they are already. // good to know. I talked to a friend at a top tier program and they had several PGY5s without jobs still but supposedly they were looking competitive coastal areas. // yes it's definitely much more difficult to find jobs on the coasts or any highly "desirable" area. If you're happy living in the middle of the country, then it is not that difficult to find a very good job. At least for now // Yeah, I've heard the same. I know a of a few residents at great places that can't find jobs in Boston, NYC, DC, San Diego, LA, SF (the big 6 desirable coastal areas). Conversely, I do know of a few grads at the very top tier places who are superstars with jobs in those areas. It's hard to tell how much is from the individual grad vs program. But have to think all things being equal or similar enough between people, coming from the very top tier programs gives you a leg up.//These programs for sure give one a leg up. As a PGY5 wih a great offer, I would still recommend people pick a different specialty if they absolutely must be in one of the aforementioned places, unless they're able to get into a top program or at least a program in one of those areas. it's easier to find a job within the same area of your training program // It's kind of crazy to hear that there are no jobs available in some of the most populated parts of the country...// It's not that there aren't jobs in these places, it's that they are highly sought after, so academic places and PP based there are able to get the cream of the crop, and as a new grad, you might compete with people with experience who want to move to those cities and are even willing to take a paycut to do so // exactly! the job market issues mean that you aren't' just competing against PGY5s, of which there are 200+ now, but you are competing against experience grads 1-3 years out who are trying to get to desirable areas. it's getting worse by the year.// I see...so go to a good program and opt from less "desirable" area...that tend to have better Cost of living...awesome I can live with that</t>
  </si>
  <si>
    <r>
      <rPr>
        <rFont val="Arial"/>
        <color rgb="FF000000"/>
        <sz val="10.0"/>
      </rPr>
      <t>How would you guys rank the mid-tier LA programs?  Kaiser, Cedars, USC, City of hope.  All very close on the tiers tab. // USC by far then city of hope then cedars then kaiser i dont think theyre the same tier dude duddette // Yeah, I don't think these are in the same tier. Kaiser and City of Hope both SOAPed. I'd prob put Cedars above USC but it's not like there is a huge difference in the lower to mid tier. // I interviewed at 3 of those 4 last year and they're all quite different. I'd say it depends on your goals (PP vs academic) because there are large differences in the research and PP opportunities. Since they're all fairly small (except Kaiser), think about the personalities and culture as well // I don't like Kaiser because it is not a true academic institution so I would prob rank that lowest. And it soaped. //</t>
    </r>
    <r>
      <rPr>
        <rFont val="Arial"/>
        <color rgb="FFFF00FF"/>
        <sz val="10.0"/>
      </rPr>
      <t xml:space="preserve"> curious about UC Irvine and Loma Linda, are they also in the "mid-tier" programs? // I'd rank both below all the other 4. UCI accepted applications last year but then never send interview invitations. I'm not sure if they soaped last year or not // great info here, thanks everyome.  Where does UC davis fit into this?  // Davis has SOAPed twice in last two years.  It's not a real academic dept.  "research" is all retrospective chart reviews.  Would avoid UC Davis IMO. // otoh I loved the residents and some of the faculty at Davis and the location a lot more than some of the socal programs, and I would've been happier there than some of the socal programs. YMMV // </t>
    </r>
    <r>
      <rPr>
        <rFont val="Arial"/>
        <color rgb="FF000000"/>
        <sz val="10.0"/>
      </rPr>
      <t>I wouldn't be happy at UCI personally. Area's underwhelming and hospital's basically a community/county hospital. //UCI chair has personal issues. Would stay away from UCI. Many other programs in California. // both UCI And LL are low tier. LL might be lower mid-tier. UCI is def low tier, would avoid.</t>
    </r>
  </si>
  <si>
    <t xml:space="preserve"> i interviewed last year too and would agree with usc &gt; coh &gt; cedars/kaiser. compared to my prior i'd say coh is underrated and cedars slightly overrated, i was bit surprised that coh soap'd. though i also agree it really depends on what you're looking for, more comes down to preferences and what you want // agreed, coh has an incredible reputation from a civilian standpoint at least - most of my family is in so cal and they were all excited about the prospect of me interviewing at coh above most all the other LA programs // isn't COH a collection of private practices/satellites essentially?  i'm not trolling and not going to the west coast, just curious. // COH is a huge NCI cancer center that was a leader in heme and bone marrow transplant. They have a lot of volume // I've seen that thought on SDN too and ppl not from the area seem to have a complete wrong picture of COH, it's nothing like a private practice at all. it's much more similar in principle to like md anderson or mskcc (not necessarily at the same elite tier reputation wise nationally, but in the sense of being a large independent cancer center with lots of clinical volume and associated research labs / research institute) // Radonc is totally dominated by an east coast mentality, despite how it seems when people complain about cold weather on here (majority of programs in northeast, etc). They're simply unfamiliar with COH. Cedars they hear about celebrities going to, Kaiser is everywhere because of their insurance model, and USC's the private to UCLA's public (also football). COH sounds like it would be the name of a string of small private clinics . . . and as demonstrated, nobody knows what it is, but plenty of colorectal opinions on hand if you ask. It's part of why the reputation rankings are total BS, because great programs/centers drop due to poorly recognized names outside their region, while others can bandwagon Twitter and get everyone selling kidneys for an interview.  // don't forget that a lot of USC training is at LA county medical center. // FWIW, haven't heard the best things about USC particiarllly b/c of LA county med center.  Unless you HAVE to be in LA, I would rank a few better institutions thanKaiser, Cedars, USC, COH...those aren't all great programs. More like low to mid tier than solid mid-tier. // don't really agree with that, they are pretty solid depending on what you are prioritizing in your future. also if you want to be in socal long-term you really want to go to a LA program for the most part, it's extremely extremely difficult otherwise</t>
  </si>
  <si>
    <r>
      <rPr>
        <rFont val="Arial"/>
        <color rgb="FF000000"/>
      </rPr>
      <t xml:space="preserve">So I just saw the comments about UCLA attending who is still that sexually harassed and made advances to female med students and residents.  I know this attending is still there.  Should this really factor in?  I'm a female and would like to think I could report this safely.  But then again, why is this attending still around? // It would definitely make me uncomfortable to be around an attending like this who has proven they can get away with this type of behavior, but more than that, this shows that the leadership doesn't care about trainees. // ya ur not allowed to do that bc of the power relationship of grading and evals its like btw doctor and patients or boss and employee this is actionable via lawsuit  // this is really fucked up. did this attending basically ask for sex in exchange for a good recommendation? absolutely disgusting. // Who is this sexual predator?  So basically our field is going to shit with overexpansion, hypofrac, and less reimbursement while academic centers buy up private practices so that they can make more money by employing doctors. On top of it, I as a woman, have to be preyed upon by an attending? FUCK that. </t>
    </r>
    <r>
      <rPr>
        <rFont val="Arial"/>
        <color rgb="FF1155CC"/>
        <u/>
      </rPr>
      <t>https://www.uclahealth.org/radonc/our-expert-team</t>
    </r>
    <r>
      <rPr>
        <rFont val="Arial"/>
        <color rgb="FF000000"/>
      </rPr>
      <t xml:space="preserve"> // &lt;---who is the attending that's preying on females??</t>
    </r>
  </si>
  <si>
    <t>Real question, do you think Jill Biden should use the Dr title? She has a EdD in educational leadership and her dissertation was called Student Retention at the Community College: Meeting Students' Needs.// joke of a thesis and joke that she's using the title. i'm a liberal and makes me sick to see someone like her use that title like she earned something</t>
  </si>
  <si>
    <t>Is it just me who just focus on pets on the zoom during preinterview sessions and forget to ask any relevant questions? //not just you, i start smiling stupidly looking at their doggos and then hope the residents don't think im randomly looking at twitter or something</t>
  </si>
  <si>
    <t>Hmm getting an interview rejection from a program after you declined their invite still kinda stings lol //no, its me who is breaking up with YOU// lol thats EXACTLY how it feels</t>
  </si>
  <si>
    <t>Good news yall, we don't need to worry about jobs or overexpansion since America is burning, silver lining?// MAD Max was set in the year 2021(meme based on False claim) sooo its about time this year gets on it way</t>
  </si>
  <si>
    <t>Would suggest separate chats, one related to interview experiences and the like, and the other to discussion about the future of the field. Spam in the interview experiences/chat area could then be deleted. Or just elect a moderator.  // Hell no, what is with censorship. Chat means chat. // this isn't chat, this is a calculated effort by disgruntled PGY4-5ish level people to push an agenda. Giving them a forum for doing so isn't censorship, it's allowing for actual discussion to occur here.// Maybe we just need to highly encourage people to go to the Discord chat room....</t>
  </si>
  <si>
    <t xml:space="preserve">So people are just going to Spam chat now? Are you kids okay? // I'm not // What's wrong? How can I help? //i would like 1 billion dollars// Done! I need some information from you though so I can send it: Social security #, Bank Account number, Password for your account. It will make the transfer seamless ..BTW this is a joke...I forgot how some people overreact to everything // im getting sooo fat cuz of covid and these interviews, any workout advice? my BMI is like 28 now im gonna be obese soon =( //Well someone deleted my advice.... Don't be hard on yourself and stress over number. Try cutting 1or 2 unhealthy things from your diet. Watch your calories lots of app to track... Try Insanity videos they require no equipment and if you get through 50% it's still a workout </t>
  </si>
  <si>
    <t>So if we match into a program that previously SOAP'ed, we are literally going to be learning from/looking up to senior residents with no interest in the field and literal bottom of the barrel quality??  //  To find programs that soaped, go here and search by soap -   // Ok, WTF...why have so many programs SOAPed over the last two years.//lol sounds like someone woke up from a coma // Ok, this is super concerning. This should be sticked!!! at the top // I am NOT going to rank any of these terrible programs. OP is right. Who wants their senior resident to be someone who no one wanted in the regular match// I mean sometimes things happen...IMG, rank list problems etc to give a blanket statement like that is kind of close minded. I would want my senior resident to be a good person, and good teacher...Doesnt matter if they SOAP or not. Some people make it through regular Match and they are horrible to work with. If you think you can determine the worth of a person because they SOAP you are really missing on whats important when looking at people. x2 // SOAPed applicants are just less competitive, period.  Sorry if that offends anyone but that is the truth. // hate to agree but it is true...these programs that SOAP regularly are low quality in general.  YOu don't see the big 3 HROP, MSKCC, MDACC SOAPing// I have no issue talking about PROGRAMS that soap but There is a difference between talking about Programs that SOAP and assuming a Senior that had to SOAP would not be a good quality senior or is below teaching / helping you. Maybe they never heard about Radonc before but SOAP and end up really liking it. Might as well say that you want senior from only IVY schools. If the person is a good coworker and good teacher then WTF does it matter how they found their way into Radonc. The stupid elitism some of these posts have is just appalling. Now if a PROGRAM has to soap to fill in their spots consistently then that should be a flag that they either need to change or loose their spot. // &lt;&lt; PREACH gurl // I don't want to be in a program that SOAPs, it will taint you// its ok. they really didnt want you either//I think the SOAP will help you get clean // people need to stop virtue signaling, i'd be embarassed to be a SOAP program with SOAP senior residents// How exactly is it signaling in an anonymous forum... You can post whatever you want and nobody will know. It's fine that your sense of self worth comes from whether your seniors SOAP or not but don't assume everyone thinks the same as you.// just come out and say it. if you soap, you are a less competitive applicant. if you are a DO, you are a less competitive applicant. that is the truth// Sure maybe you are less competitive during application season fort whatever field you tried for but that doesn't necessarily predict competency in Residency. Do you really think it takes a genius IQ to figure out the basics of what RadOnc does in 4 years and that you cant help a PGY2 that doesn't know their ass from their elbow in the beginning? Thats the part of this conversation that pisses me off. That people, probably not even in residency, are spouting nonsense about the competency of future colleagues because Radonc is small enough that we are all colleagues no matter location.
 // anyone can develop passion for rad onc during residency if it turns out to be a good fit them even if they soaped in. //Exact point I am trying to put in the heads of some of these posters...stop forming baseless opinions about people you dont know. // Are DOs less competitive? YES // DOs are fine people but just have less qualifications// Of course there are exceptions...better conclusion is on average DOs TEND to be less competitive than MDs depending on the metrics being used. // Yeah MDs are so much better in treating cancer as they studied hard to understand the chemo-man while in med school and nothing else. Stop BULL SHITTing how competative you are, You know nothing about cancer even with STEPs of 270// shut up you dumbass DO and go match at a hell hole program</t>
  </si>
  <si>
    <r>
      <rPr>
        <rFont val="Arial"/>
        <color rgb="FF000000"/>
        <sz val="10.0"/>
      </rPr>
      <t xml:space="preserve">Bolded programs have SOAP'ed both years// Someone should update after this year's match
2020 SOAPs (spots in parentheses if &gt;1): </t>
    </r>
    <r>
      <rPr>
        <rFont val="Arial"/>
        <b/>
        <color rgb="FF000000"/>
        <sz val="10.0"/>
      </rPr>
      <t xml:space="preserve">Beaumont </t>
    </r>
    <r>
      <rPr>
        <rFont val="Arial"/>
        <color rgb="FF000000"/>
        <sz val="10.0"/>
      </rPr>
      <t xml:space="preserve">(3); </t>
    </r>
    <r>
      <rPr>
        <rFont val="Arial"/>
        <b/>
        <color rgb="FF000000"/>
        <sz val="10.0"/>
      </rPr>
      <t xml:space="preserve">Arizona </t>
    </r>
    <r>
      <rPr>
        <rFont val="Arial"/>
        <color rgb="FF000000"/>
        <sz val="10.0"/>
      </rPr>
      <t xml:space="preserve">(2); City of Hope (2); Kaiser (2); Tufts (2); Brooklyn Methodist (2); </t>
    </r>
    <r>
      <rPr>
        <rFont val="Arial"/>
        <b/>
        <color rgb="FF000000"/>
        <sz val="10.0"/>
      </rPr>
      <t xml:space="preserve">SUNY Brooklyn </t>
    </r>
    <r>
      <rPr>
        <rFont val="Arial"/>
        <color rgb="FF000000"/>
        <sz val="10.0"/>
      </rPr>
      <t xml:space="preserve">(2); </t>
    </r>
    <r>
      <rPr>
        <rFont val="Arial"/>
        <b/>
        <color rgb="FF000000"/>
        <sz val="10.0"/>
      </rPr>
      <t xml:space="preserve">Rochester </t>
    </r>
    <r>
      <rPr>
        <rFont val="Arial"/>
        <color rgb="FF000000"/>
        <sz val="10.0"/>
      </rPr>
      <t xml:space="preserve">(2); UVA (2); VCU (2); </t>
    </r>
    <r>
      <rPr>
        <rFont val="Arial"/>
        <b/>
        <color rgb="FF000000"/>
        <sz val="10.0"/>
      </rPr>
      <t>Arkansas</t>
    </r>
    <r>
      <rPr>
        <rFont val="Arial"/>
        <color rgb="FF000000"/>
        <sz val="10.0"/>
      </rPr>
      <t xml:space="preserve">; </t>
    </r>
    <r>
      <rPr>
        <rFont val="Arial"/>
        <b/>
        <color rgb="FF000000"/>
        <sz val="10.0"/>
      </rPr>
      <t>Davis</t>
    </r>
    <r>
      <rPr>
        <rFont val="Arial"/>
        <color rgb="FF000000"/>
        <sz val="10.0"/>
      </rPr>
      <t xml:space="preserve">; Loyola; Northwestern; Indiana; </t>
    </r>
    <r>
      <rPr>
        <rFont val="Arial"/>
        <b/>
        <color rgb="FF000000"/>
        <sz val="10.0"/>
      </rPr>
      <t>Kansas</t>
    </r>
    <r>
      <rPr>
        <rFont val="Arial"/>
        <color rgb="FF000000"/>
        <sz val="10.0"/>
      </rPr>
      <t xml:space="preserve">; </t>
    </r>
    <r>
      <rPr>
        <rFont val="Arial"/>
        <b/>
        <color rgb="FF000000"/>
        <sz val="10.0"/>
      </rPr>
      <t>Mississippi</t>
    </r>
    <r>
      <rPr>
        <rFont val="Arial"/>
        <color rgb="FF000000"/>
        <sz val="10.0"/>
      </rPr>
      <t xml:space="preserve">; Stony Brook; </t>
    </r>
    <r>
      <rPr>
        <rFont val="Arial"/>
        <b/>
        <color rgb="FF000000"/>
        <sz val="10.0"/>
      </rPr>
      <t>Buffalo</t>
    </r>
    <r>
      <rPr>
        <rFont val="Arial"/>
        <color rgb="FF000000"/>
        <sz val="10.0"/>
      </rPr>
      <t xml:space="preserve">; </t>
    </r>
    <r>
      <rPr>
        <rFont val="Arial"/>
        <b/>
        <color rgb="FF000000"/>
        <sz val="10.0"/>
      </rPr>
      <t>Case Western</t>
    </r>
    <r>
      <rPr>
        <rFont val="Arial"/>
        <color rgb="FF000000"/>
        <sz val="10.0"/>
      </rPr>
      <t xml:space="preserve">; </t>
    </r>
    <r>
      <rPr>
        <rFont val="Arial"/>
        <b/>
        <color rgb="FF000000"/>
        <sz val="10.0"/>
      </rPr>
      <t>Oklahoma</t>
    </r>
    <r>
      <rPr>
        <rFont val="Arial"/>
        <color rgb="FF000000"/>
        <sz val="10.0"/>
      </rPr>
      <t xml:space="preserve">; </t>
    </r>
    <r>
      <rPr>
        <rFont val="Arial"/>
        <b/>
        <color rgb="FF000000"/>
        <sz val="10.0"/>
      </rPr>
      <t>Thomas Jefferson</t>
    </r>
    <r>
      <rPr>
        <rFont val="Arial"/>
        <color rgb="FF000000"/>
        <sz val="10.0"/>
      </rPr>
      <t xml:space="preserve">; </t>
    </r>
    <r>
      <rPr>
        <rFont val="Arial"/>
        <b/>
        <color rgb="FF000000"/>
        <sz val="10.0"/>
      </rPr>
      <t>Tennessee</t>
    </r>
    <r>
      <rPr>
        <rFont val="Arial"/>
        <color rgb="FF000000"/>
        <sz val="10.0"/>
      </rPr>
      <t xml:space="preserve">; WVU; Utah (military only)
2019 SOAPs (spots in parentheses if &gt;1): Rochester (3); Minnesota (2); Montefiore (2); SUNY Brooklyn (2); Case Western (2); Thomas Jefferson (2); UPMC (2); Arkansas; Arizona; Davis; Georgetown; Miami-Jackson; Kansas; Louisville; Beaumont; Mississippi; Dartmouth; Columbia; Upstate; Buffalo; Oklahoma; Tennessee; Utah (military only)
// Many programs are joing the 3+ soaping list this cycle. //so glad you decided to not wait for the event to happen to post that. //careful of some of these one time soap-ers they soaped for a reason
</t>
    </r>
  </si>
  <si>
    <t>The trolling is getting very old. This is pretty clearly 1-2 people posting as if in response to themselves to push an agenda. The "name and shame" is straight out of SDN threads, and they seem to lack awareness as to the minimal impact repeating these things ad nauseum here result in. SOAPs from other specialties into radonc (likely the majority) DGAS about what is posted in here and will never see these threads. // Who cares, I find it entertaining.//well i hope you've enjoyed the last four years too. because its about as helpful to where we're at now.// How is this trolliing? All I see are facts. Someone got too many participation trophies when they were younger. //That statement makes absolutely no sense... // NAME AND SHAME. I don't get it but I want to participate!//lol</t>
  </si>
  <si>
    <t xml:space="preserve">&lt;fine but why are we promoting editorials here? or sticking them? This should be about this years match, not POVs on the field. SDN has that all friggin over. //"inconvienient truth" is like a high school paper by a kid who assigned a topic thinks he's making brilliant observations no one has made before. We've all seen this on SDN. Its all been debated here and at reddit. But pretty graphics.// I added it because someone kept adding it then someone deletes it...and it keeps messing with formating of the other posts. It is a crappy written article but I also think everyone on the sheet is intelligent enough to avoid it...if they want. Also I hate censorship...   //  STOP censoring shit.  IF you don't like it, don't read it and don't engage.  But not everyone has seen this or reads SDN.  It's like the leadership of the field and faculty are on this sheet trying to suppress viewpoints, it's concerning.  // Agreed x3 // I agree with leaving posts and not deleting...to the OP, I disagree with your post but instead of deleting, people should read it and decide on their own.// Was it deleted from the spreadsheet entirely or just the big bold text at the top? there's a difference, I don't think the latter would count as censorship. Leadership didn't delete it from the top, I did, because I didn't think it counted as a "useful link" that needed to be bold and highlighted...//"Its like leadership is trying to suprress viewpoints"- glad to see wifi at the capitol is still working. </t>
  </si>
  <si>
    <t>Can't we just move that link to a different section? It doesn't belong together with links about interview impressions and the form/results. I think it isn't the right place to be (in that cell) - not OP, I just agree that sticking an editorial to the top of this spreadsheet seems a little much. I didn't think it offered anything new or valuable to us as applicants in interview season.// Any suggestions of other section it should be moved to? I could make an "Opinions/Advice" cell  and put those type of links there...but I don't want to bury it just because we don't like what it says // I like your idea about the opinions cell. That way anyone who wishes to can collect their links in one spot, we avoid accusations of censorship, but we also compartmentalize spammy links. Advice might be too broad to contain in one cell though.// I meant Opinions/Advice cell for just links...The Jobs article is an advice article has nothing to do with Match // AH yes, absolutely agree! it's just so easy for the highlighted cell at the top to get out of hand quickly and we end up digging through searching for the useful links anyway, defeating the purpose of the top cell(s). thanks for organizing the links like that, I think it will help everyone who seems to be upset about it.//Okay It set // you da real MVP</t>
  </si>
  <si>
    <t xml:space="preserve">Anyone that has interviewed with Northwestern, what was the interview itinerary? // the day is actually split into AM/PM interviews, you will interview with the PD and then a panel, wait in resident holding area until pulled // Loooks like Northwestern is interviewing +40 people. How many spots do they have? // Maybe 1 or 2 but it's a mid-tier so needs to interview a lot to ensure a match esp this year with so few applicants  // Also, Northwestern had to SOAP in 2020...WOW // i normally don't get worked up but fuck programs that soap. they are taking people who literaly have 0 interest in the field and those places just want a body for cheap labor//Yeah it does suck... But another way to look at it is that they are also providing training and jobs for people that worked very hard and now have loans to pay. Not saying programs don't like cheap labor but remember these are your fellow colleagues and none of them planned on SOAP </t>
  </si>
  <si>
    <t>I would sacrifice a cow to get into HROP.</t>
  </si>
  <si>
    <t>Current PGY-1 here, just wanted to say good luck! As bad as zoom interviews are, at least you can save $10,000s on cross country flights/hotels/rental cars... // thank you, kind person! x2</t>
  </si>
  <si>
    <t>any lurking residents fall really far down on their rank list? I know this cycle is different with covid/virtual but just curious // opposite q - anyone get their #1? // the statistics for these are readily available. ~50% of people get their #1. You're less likely to get your #1 if it's a highly sought-after program that interviews a lot of people. People who fall far down their list usually are either a) not competitive, or b) very competitive, but with the most competitive programs making up the top of their list. You know you're in B if you interviewed at all top 5 or 10 programs, and you know you're in A if you interviewed as none of them.// &lt;- what about if you get interviews from like 2 of them? // shooting for programs that mostly take internal candidates can drive this too (UCSD, HROP, etc.), or applying only to California programs, etc.// Well crap thats kind of depressing...being competitive is bad...not being competitive is also bad? Ah well just rank and hope for the best//yeah i agree if your interview at all top places with the same applicant pool one could definitely drop, but like do people fall out of their top 10-12 // i keep seeing the same faces at these interviews, i think most people will be happy this cycle</t>
  </si>
  <si>
    <r>
      <rPr>
        <rFont val="Arial"/>
        <color rgb="FF1155CC"/>
        <sz val="10.0"/>
        <u/>
      </rPr>
      <t>https://www.washingtonpost.com/health/2021/01/04/er-doctors-covid-jobs/</t>
    </r>
    <r>
      <rPr>
        <rFont val="Arial"/>
        <color rgb="FF000000"/>
        <sz val="10.0"/>
      </rPr>
      <t xml:space="preserve">  &lt;---check out the ED job market....and many think ED job market is currently better than rad onc.  Would be interested to hear everyone's thoughts.//their current crisis is more due to covid, tho i think there has been hella expansion so maybe in a few years that will catch up to them in addition to APP// Interesting. Is there any physician speciality without Job issues? Like really which speciality can you come out of training and easily get your pick of location, job type and salary? Not saying RadOnc doesn't have its issues that we need to fix...but is the grass significantly greener ?//"better than radonc"? how on earth are you measuring this? stop saying shit when you have no basis for it. // there's a difference between matching FM and expecting to make 200k and having your pick of jobs and locations and schedules, vs matching rad onc, expecting 500k, then finding out that entire cities have no jobs, like one resident at a NYC program told me there are no jobs available in NYC that they would consider//Yep that is a difference...again its all about expectations. Also I don't people that Match FM have their pick of jobs, locations and schedules. As you said there are no jobs "...they would consider". There are jobs in NYC they just don't appeal to that person. If thats the case then they better pack up and move somewhere else. Has Radonc ever had a time when EVERYONE gets their pick of location, job type, and salary?</t>
    </r>
  </si>
  <si>
    <t>EM ppl have been talking about APPs and overexpansion precovid.//yeah i agree, but i feel like it takes a couple years to have its impact, but right its probably a combo of both // EM will recover in a few years. Highly sought-after cities will always be tough to land a good-quality job in, in nearly any specialty. If you can't start your own clinic out of pocket, your market is automatically going to be tougher. Maldistribution + physicians not moving to rural areas led to an increasing of the supply of doctors, exacerbating the maldistribution. Wash and repeat. // rad onc will always have a tighter job market because it's so small, requires expensive infrastructure, and requires referrals</t>
  </si>
  <si>
    <t xml:space="preserve">ooof rough getting back into swings of interviews x2//Yep Thank God for caffeine!! </t>
  </si>
  <si>
    <t>I would give my left testicle to match at HROP x2</t>
  </si>
  <si>
    <t>Hey did Hofstra/LIJ have any happy hour/meet n greet? and if so, when? thanks!</t>
  </si>
  <si>
    <t xml:space="preserve">Let's start 2021 right and not rank programs who expanded this year-- is there a running list?  We need to save the field if leadership won't //LOL...that would be nice but not everyone has that privilege x2 // a list of these programs? // obvious SDN troll is obvious. x4//this is someone with a pet peeve hoping to persuade others to make stupid decisions to satisfy them. We can agree that expansion is not a great thing seein a program all based on that decision, or asking people who dont have the privledge to choose to sacrifice themsevles. get over yourself // lol aka "Hi I'm here from SDN to try to weaken the applicant pool, as if that'll solve the problem" // ah, so nice to see the "more positive and supportive" thing is going well :D// Sarcasm?// </t>
  </si>
  <si>
    <t>idk what happened here... but HAPPY NYE!!!! What's your favorite cocktail? I'm trying out a cardamom-ginger martini tonight.//i have no booze :( but that sounds interesting, reminds me of some hippie tea for yoga people from trader joes.// haha definitely fit the bill</t>
  </si>
  <si>
    <t>Hey guys can we have a new year's resolution to make this spreadsheet less negative and more positive and supportive? I love this field and we are all obviously going into it, so I would love to have this be a supportive environment again without hostility, but that might just be my wish.  //maybe you mean some of the other comments but i think the thing yesterday was an anomaly lol and doesn't reflect us, but yes to more positive and supportive</t>
  </si>
  <si>
    <t>&lt;&lt; yes to this. Excited to have each and every one of you as colleagues. Happy 2021!</t>
  </si>
  <si>
    <t xml:space="preserve">Idk what the holidays did to you guys but damn went into this thinking radonc was full of chill down to earth applicants and you guys are getting just as bad as derm/ortho/etc. Shame on the selfish gunner arrogance that seems to exude through medicine... and now into this spreadsheet  // every needs to fucking chill, were all gonna match this year so be nice to ea other // You guys know ANYONE can get on here and post anything... Doesn't mean it's an applicant...for example the person that posted someone's name earlier was not even an applicant   //  we are all going to match b/c there are so few applicants to spots because great jobs are so scarce even today....FUCK // hey alaska and north dakota aint bad u get paid like soo much there like mills starting out //no you get paid MDMA not mills. In acdemic centers maybe 40% of Median.//and thanks to the chill person who wrote prior. </t>
  </si>
  <si>
    <r>
      <rPr/>
      <t>&lt;&lt;-- wtf is this? come on guys seriously / grabs popcorn* //Oh I wasn't expecting this today... Free entertainment... Wonder what's the back story //insulting and calling out others is really shit. And seems like the pot calling the kettle black. //It is really shit... But it is entertaining shit. Never thought Radonc had such drama... / sad I missed it before it got deleted, could use a chuckle // an anonymous user called out an applicant by name that they didn't like.  Honestly not at all appropriate for this spreadsheet// It will stay in the spreadsheet. Just right click on the cell and view history / o lol I was the person who responded, I still want to know where the applicant got his painting its rly cool did they respond b4 it got deleted?, ya u cant report for personal grievances i think its only if its like patient safety, professional concerns or medical competence /</t>
    </r>
    <r>
      <rPr>
        <b/>
      </rPr>
      <t xml:space="preserve"> sorry guys, its not an applicant, one of my classmates is pissed about how I worked to negotiate COVID vaccines for our students and is slandering me on the internet, anonymous trolls </t>
    </r>
    <r>
      <rPr/>
      <t xml:space="preserve">-  / hey whered u get ur pig painting from its rly cool, my question still isnt answered lol / it was a gift lol, i dont know where its from but I'm sure you can just google Pop Art / ya dont let that person get to u man, theres alot of assholes out there this stuff unfortunately is common in medicine I got screwed over by similar ppl too/why would they be upset about getting the vaccine? our school doesn't prioritize med students, i want my vaccine! / so our school has multiple rotation sites and is rolling it out based on COVID volume and necessity, in collaboration with the specific sites of course /Its not just medicine. Its everywhere. but we do and should expect more from doctors. The person who posted that is a jackass. Using the internet as a mob, and anonymous one at that is pathetic. </t>
    </r>
  </si>
  <si>
    <t>I mean if any row should be deleted...</t>
  </si>
  <si>
    <t>goodness, y'all are a lot worse to each other this year than last. // I'm confused because every rad onc applicant I have met (at meet and greets, interview days, zoom hangouts) have been absolutely wonderful. Who are these sass balls//no last years was much worse. plus more invasion from sdn jerks.</t>
  </si>
  <si>
    <t>derm spreadsheet be like "interviewing at XYZ in 2 weeks and they still haven't sent a detailed schedule yet" // lol i still don't know what time my interview starts on Monday morning// They are testing how adaptable you are lol.</t>
  </si>
  <si>
    <t>Since it got deleted before, is Mayo-AZ equivalent to Mayo-MN?  I cannot live in such cold weather unless there is a gun to my head and the location is awful for Mayo-MN.  Is it mistake not ranking it high due to QoL issues? // no not the same, in fact you might say they're in different states all together&lt;&lt;this! x2 // From what I understand Mayo-MN is sort of the mothership, but as far as research projects go, they all pool their data.  Also if you're in AZ, you may still have an away rotation option if you want to network with the docs in Minnesota but don't want to live there for more than a month // They definitely do not overlap with research stuff that much, trust me. If someone from either department wants to collaborate with the other they easily can, but there is little collaboration between the two departments in general. Mayo AZ and Mayo MN are NOT on the same level.//lets look at the question in more detail: in terms of presigue: no. In terms of experience: no; mayo MN has,a s mentionewd, far more mentorship/research. Doesnt mean the other is bad. but its not comparable. // is prestige of Mayo-AZ that  much lower than Mayo-MN? please be honest//It's the everything is better in Mayo-MN relatively except the weather if you hate cold // &lt;---- this 1000%, Mayo MN is the storied program at Mayo - Mayo AZ is a very new (like started in 2013 new) program that has a lot of the Mayo resources, but not the experience, depth, patient volume and high power teachers/clinicians like Mayo MN has. They are a fine program, but again when you compare the two, there is no comparison.</t>
  </si>
  <si>
    <t>Location's better than most expect and the weather isn't all the different from other programs in the region
(and with a parka, I'm warmer here than I was in Cali). // 
yeah I don't understand this notion that MN has "intolerable, DNR" weather - it has a handful of days that 
are very cold, but you just bundle up and avoid going outside on those days. Otherwise, there is less snow  in MN than on the East Coast, and you really don't have to be outside for more than a couple minutes  if you don't want to.//I am sure once you are there it's not that bad. It's just hard to get over initial dread when you see fells like -20 outside... // wear a coat, you'll be fine. also nobody seems to complain about snow in Boston, hmm wonder why. Mayo-MN is great and all the buildings are connected anyways so unless you just hate snow in general, not a dig. lets not forget there are millions of people who live north of MN in a place called Canada//Hey to be fair nobody is complaining about snow in Rochester.... It's the temperature that's the issue.. For Boston main downside is cost of living(which is great in Rochester) not the cold. I really wonder how people in Canada survive and still maintain such a good attitude... Is it the universal health care? // i mean let us state the obvious about Boston - HROP is arguably the best program and the city of Boston is much more metropolitan and relatively less cold than Rochester - I would kill to be at HROP and in Boston but did not get an interview :(//Hmm HROP is good and all...but I don't think ANY program is worthy of murder(unless you mean like killing a bug/insect cause F them) // It's crazy seeing how y'all change from year to year. Last year everyone was "MDA is the best that's ever been," this year it's HROP and everyone hates Stanford for some reason. FWIW the "big 3" cancer centers are MDA, MSK, and Princess Margaret. This was parlayed onto this spreadsheet and Harvard thrown up there since you can't apply to PM. Practically, there's no great benefit to any of these top programs over the others except in niche areas (which don't apply to you if you don't already know what they are), and the only reason these debates even occur is because half this spreadsheet is Californians who are afraid of anything below 70 degrees. // I wish I'd gone to Mayo, that place is incredible.// Rochester is balls cold and full of white people. The only non-white people that live there are those that work at Mayo.  //Hmm no idea where the generalization that this spreadsheet is full of californians. If that's the case Stanford would be prominent. I live in the Midwest and still hate cold weather. The big difference between some of these programs is location...if everything else is equal then location would be a major factor : col, weather, things to do... Mayo is incredible but the cold sucks. Every place has  downsides // majorly overblown on this spreadsheet. // as someone who *grew up in rochester* the comment "the only non-white people that live there work at Mayo" is not true. They have a very large immigrant Somali and Hmong populations to start, and there is plenty of diversity, but maybe not *as much* as you would see at some other places.</t>
  </si>
  <si>
    <t xml:space="preserve">really sounds like most of the opinions up here are by people who've never been to the places they're talking about.//aha, someone has figured it out.
</t>
  </si>
  <si>
    <r>
      <rPr/>
      <t xml:space="preserve">Productivity of residents and alumni: another parameter in ranking the programs. It is interesting to see that original basic science research is so minimum in the field. </t>
    </r>
    <r>
      <rPr>
        <color rgb="FF1155CC"/>
        <u/>
      </rPr>
      <t>https://www.redjournal.org/article/S0360-3016(20)34408-4/fulltext//</t>
    </r>
    <r>
      <rPr/>
      <t xml:space="preserve"> 3 first author mean publications looks like a good cutoff // i cant open im not astro member can u upload it on google docs? // Most papers can be found on https://sci-hub.do/ //basically the programs with most first author are: " From 2002 to 2007, the residency programs with the highest average of first-author publications per resident were (in descending order) the University of Utah (an average of 3.4 first-author publications per resident), the University of Florida (3.2), Fox Chase (2.7), the University of Michigan (2.7), and 4 M.D. Anderson (2.4). From 2015 to 2019, however, the most productive programs for residents were the University of Nebraska (a mean of 13.4 first-author publications per resident), the University of Pittsburgh (7.5), the University of Colorado (7.0), Fox Chase (6.8), and the University of California, Los Angeles (6.6)."// Don't think specific number of pubs means much, but those less than 2 are usually not so good. It is a good idea to not rank those that are 0 pubs. // This paper is actually a good reflection of how much support you can have from programs in geting some non-clinic work done. //wouldn't "per resident" based calculations favor smaller programs?  Or are these not calculated as total first author/total residents? // Actually larger programs tend to have more average publications//FYI, this study focused on already published papers up to 2019, so likely missing the last two years of resident productivity (or at least 1.5 years)</t>
    </r>
    <r>
      <rPr>
        <b/>
      </rPr>
      <t>. If you're interested in a program, you might want to search their residents in pubmed or google scholar to have the most recent information</t>
    </r>
    <r>
      <rPr/>
      <t>. I have double digit pubs in residency and none are included in this paper// It covers since early 2000's so you can see which ones are stable // Sure stability is good, but I also think seeing improvement over the past couple of years is a good sign, and similarily, historically strong pubblication numbers with a recent downtrend is a bad sign // Programs with approximate 1 pub or less (</t>
    </r>
    <r>
      <rPr>
        <b/>
      </rPr>
      <t>Baylor, CPMC, CEDARS, Dartmouth, Wayne, Kaiser-LA, Loma Linda, Loyola, Medical College of Wisconsin, MUSC, METHODIST, Albert, NYP Brooklyn, Ohio state, Stony, SUNY upstate, Arizona, Arkansas, Cincinnati, U Iowa, U Min, Missi, Oklahoma, Rochester, USC, UTSA, wvu</t>
    </r>
    <r>
      <rPr/>
      <t xml:space="preserve">). Very suprised to see a simple cutoff really make some programs  consistently stand out. //Dartmouth is so new though.. Thanks for the list// </t>
    </r>
    <r>
      <rPr>
        <b/>
      </rPr>
      <t>It's not surprising to see many of these programs with 1 or fewer pubs: baylor, cpmc, dartmouth, loma linda, musc, nyp brooklyn, arkansas, miss, oklahoma. These are places that I would avoid especially in this climate. // stop parroting SDN threads. Dartmouth is obviously not like the others.//someone is in denial....//How exactly is everyone judging a program that just started(Dartmouth)? Literally has only a PGY2 right now</t>
    </r>
    <r>
      <rPr/>
      <t xml:space="preserve">// Can't say much about Dartmouth because it is new. However, considering everything that's going on with rad onc (expansion, job market issues), it makes zero sense to be going to a new/unestablished program with no/small alumni network and very little resources. </t>
    </r>
    <r>
      <rPr>
        <b/>
      </rPr>
      <t xml:space="preserve"> </t>
    </r>
  </si>
  <si>
    <t>Also, it is a great trending that more recent graduates have more first author publications/that is probably due to more papers being published in aggregate, rather than residents being included and allowed to write up as first author more..i think the trend in all of medicine but probably especially oncology is more quantity over quality // So the hypothesis is that the quality of publications is now lower? What properties makes a publication high quality? It would be interesting to actually assess this// It would be dumb to access the 'quality' of a publication. Look at all the greatest discoveries, most of them published in small journals with 1-2 pages. The recent trend in 'elite' journals has been ridiculous that is only possible to make if you work in a large well fundd lab// Yeah It just feels like people move the goal posts... Resident quality has decreased... Showed evidence that it has actually increased... Counter with "Low quality publications"... Even if that is shown to be false then it will be "Still no cure for cancer"(being facetious)... It's just annoying.//Unless you get like a JCO or Lancet pub, at the level of a resident, quantity is all that matters unfortunately.  //Where did you pull that conclusion out of? // out of talking to chairs and PDs who literally told me they look at the number of pubs on CV. Again, if you can get a high impact publication, then great, but the vast majority of residents will at most be able to publish in average to mediocre journal doing useless retrospective reviews, at which point it's all about the number of pubs. If resident X has 10 useless pubs, while resident Y has 5 useless pubs, then I'm going with X// We can use the citations per publication per resident to reflect the quality of publications and academic training. The number of so-called H-index publications. That is something quite objective.//I agree H-index is objective, but it's diffiult to use it to judge the quality of publications for a resident. Most residents' work is published in the last year or two of their residency, leaving little time for citations. IMO H-index is better for faculty evaluation.</t>
  </si>
  <si>
    <t xml:space="preserve">Can someone tell me why there are so many deleted comments?  I posted something about Mayo-MN vs Mayo-AZ and that whole row is gone??  Like what?//Ignoring deletions done on purpose.. I think sometimes it's by mistake if multiple people are editing same cell. Also access through mobile sucks... Lol excuses people are just jerks sometimes </t>
  </si>
  <si>
    <t>People don't like any opinion that doesn't confirm what they already think.</t>
  </si>
  <si>
    <r>
      <rPr/>
      <t>Question for applicants and lurker residents and attendings: what is an "</t>
    </r>
    <r>
      <rPr>
        <b/>
        <i/>
        <u/>
      </rPr>
      <t>elite</t>
    </r>
    <r>
      <rPr/>
      <t xml:space="preserve">" private practice job?  I have never seen this terminology before, but see it in this spreadsheet and on HROP's residency website, as in our HROP residents get "elite" private practice jobs.  What distinguishes an elite PP job vs. a plebian PP job?  What are some examples of elite private practice groups in rad onc?//its like "top 10" or "top 15". it doesnt exist. its just short hand for something desireable. But the problem is it takes a life of its own. Its now an entitiy people will talk about. Its just a good job. Better to call it that. Also as for the HROP website, that's just advertising.  //  The elite groups designation are really reserved for about 5-6 private practice groups that are in super desirable locations across the country.  No offense to the groups in Indiana or Arkansas or Charlotte or Minnesota....they just aren't desirable enough to attract enough applicants.  These elite groups will get 150+ non-solicited applications every year WITHOUT a job posting due to their prestige, private practice set up ($$$), and desirable location. // &lt;-- agreed x2 // lol you don't think SERO is elite...ok// &lt;--hahaha, found the recent SERO hires //  I can't decide if this is worse than the "TOP 3" conversation by applicants...Is "Elite PP" the Top 3 version for Residents? // Yea that commenter doesn't know what they're talking about. SERO signs junior partners from programs nationwide every year. Look at the recent list and tell me its not a top PP...Yale, MSKCC, Stanford, MDACC, Penn, etc.  The "desireable city or go home" standard on SDN is so out of touch that it loses all credibility.  This is also why the advice on SDN of "if you want to do PP, pedigree doesn't matter" is not totally true.  It definitely helps you get a spot in the most desireable PPs. Part of that is simply due to the large alumni network at the top programs. If you're a resident at a top 10 program, there's a really good chance your program has grads at these practices who can advocate for you in the job process // vast majority of SERO docs are from low to mid-tier south and midwest programs like Wake Forest....just because it is a big group in a terrible location and has one grad from MSK and MDACC, does not make it elite x3 // the SDN standards for "desireable city" continue to amaze me, and it explains the extreme negativity. If your expectation is "I should be able to get a job in NYC/SF/Boston/name your high COL city if I want one", then you will truly never be satisfied and clearly made a terrible choice when you chose the specialty. It has been and always will be a small specialty that simply doesn't need hundreds of rad oncs in a given area.  this was well known even before residency expansion became an issue and you have only yourself to blame for your choice  // more important question, what are the </t>
    </r>
    <r>
      <rPr>
        <b/>
        <u/>
      </rPr>
      <t>elite</t>
    </r>
    <r>
      <rPr/>
      <t xml:space="preserve"> dog breeds to adopt during residency if one is interested in getting a dog?//Dogs that don't shed are awesome...maybe one that also doesn't require lots of walks? //</t>
    </r>
  </si>
  <si>
    <t>There are a few well known, old, physician-owned, large private practices that are sometimes considered "elite". In the Northeast this could be considered ROA which covers NH/MA and PROG in NJ, in the Southeast it would be SERO, in the Midwest/South there's the ROA based in Milwaukee, TOPA in Texas, there's a Chicago group with like 16 docs which I'm forgetting the name of, there's CARTI in Little Rock, and a smattering of groups on the West Coast. Physician-owned private practices are increasingly uncommon in RadOnc, so you could argue that most private practice Radiation Oncology groups that aren't hospital employees and have survived at least 20 years are "elite" | PGY5 here and agree with those being the elite PPs. Would add Inova in Northern VA and ROC in Chicago.  Many (all?) of the good groups like SERO, ROA, etc also don't play games with partnership, and you won't see revolving doors of junior docs.// Would also add Cancer Care Group in Indiana // I do think the term "elite" kind of gives the wrong connotation. Being part of these groups doesn't carry inherent prestige in the same way as being part of an "elite" institution, but gives a combination of predictability, stability, fair compensation that is more difficult to find in smaller practices//where do you come up with this shit? "at least 20 years and not hospital employees?" You just pulled that out of your ass. Just call a job physician owned, or around 15, or 20 years or whatever. Jesus. // isn't the entirety of mayo clinic essentially physician owned? // It's not just physician owned....it's the arrangement they have with the hospitals they provide RT services for....PP setup is amazing for rad onc but unfortunately so rare these days (over 50% of jobs are academic now which has been cited multiple times).  Also, no offense but SERO, CARTI and ROA in Milwaukee aren't considered elite due to location.  Elite means you have it all....the ability to make $$$, desirable location (can be personal preference but usu track with higher CoL cities/locales on the coast that many people consider desirable, not just you) and rad oncs from the top institutions, esp HROP, MSK, MDACC.  Also as another user replied, these places don't play games with partnership.  Often, these jobs are never posted because they get so many applications and can pick and choose the top tier people.  Look for the groups that have some former faculty members, good sign of an elite group. // &lt;-- agreed and also agree with poster to the left who said there are prob only 5ish truly "elite" groups out there  // I'll add northern Kaiser group in SF and Portland as it is very hard to get into and has top grads including HROP chief resident from a few years ago /// lmao at the locations of these "elite" PP groups, Milwaukee, Indiana....dafuq wrong with yall???// cause some of us don't give a F about living on the coasts. This is coming from someone who's lived in NYC and vancouver. Ultimately a great PP is great because of stability, QOL, and compensation. Location is a matter of preference. I'd take 600K in an affordable family friendly town over those "great locations" where you're barely middle class for the same salary// Same here rather have 600k in affordable city and go visit those desirable places once in a while with money I save // Totally agree. I'll be happy to vacation in NYC at the 4 Seasons while the NYC docs commute with the bridge and tunnel crowd, or live in the city and grind out a middle class standard of living. // sounds like something you would say after you got rejected from an elite PP or you emailed and never heard back</t>
  </si>
  <si>
    <t>If you see unusual terminology from a residency's website (that exists nowhere else) parroted here...well, here's your sign.//Yep. That. // I just checked HROP's website, I don't see that term being used, where is it? // OP here. My fault, I didn't see "elite PP" on HROP's website, I saw it on the 20-21 Interview Impressions for Harvard. Appreciate all the comments. Many good points here. What are the names of the "elite 5-6 private practice groups that are in super desirable locations across the country", since it must be common knowledge to everybody except me if they get 150+ unsolicited jobs applications every year?  // thank you for clarification to OP//Once again wiyh gusto: there are no "elite practices". // there are elite practices-just because you are not in one does not mean they do not exist</t>
  </si>
  <si>
    <t xml:space="preserve">do programs start submiting ranking on feb 1st to feb 26th, i'm taking step 2ck jan 4 and idk if i can delay it a bit more to jan 15 or they need score before feb 1st., i think it takes 2 weeks to come back. my score is all over the place from 210-240 on the NBME and UW self assessments for 2ck   There's only a few programs that require step 2 CK to rank (UCSF being one) with your score I think it might be better to not update them. Won't be a wow factor and may even be a light red flag... if they even care about Step2CK at all.// how do you check to see which schools require them? // ok ill just pass it then and then resend score on ERAS? some of my interviewers told me i needed to send them my ck score i guess to make sure i passed </t>
  </si>
  <si>
    <t>Some programs will have info on Step 2CK on their page. If not, you can always email the coordinator for the programs you are interested in to find out. They are very helpful. // Also that is very strange your interviewers asked about step 2... just out of curiosity was there a problem with you step 1? // nope, i did well on it, sounds good ill give them a call tomm, 90% of my interviewers didnt ask i think its just their policy, it was like 2 person of the 50 ppl who interviewed me so far  // step 2 ck usually takes 2 weeks to come back right? // I took step 2 in july and it took about two and a half weeks to come back, which was much faster than what they told us to expect</t>
  </si>
  <si>
    <t xml:space="preserve">n=1, but didn't submit last year prepandemic, going to my top program (interviewed at the big names people obsess over here, etc), and didn't murder step 1 either. wouldn't worry about it unless they request it // k I figured most of my mentors told them they don't care, I'll just take it on the 15th then and send it then to help out with prelim rankings </t>
  </si>
  <si>
    <t>https://medium.com/@dorian-gy/practical-notes-on-the-radiation-oncology-job-search-93a473843322</t>
  </si>
  <si>
    <r>
      <rPr/>
      <t xml:space="preserve">thanks for putting those thoughts together! this applicant appreciates it a lot!//Great article thanks for sharing... This is actually Useful advice! //Its not only kind, its on point. // This should get stickied or something lol // im an academic attending. There are some very good insights in this. Among other things, Id emphaize this point " [real world] academic reputation doesn’t exactly correlate with SDN or spreadsheet rankings" However "8 first author publications" is pretty extreme. Look at the recently published paper with the top 5 most productive programs. 8 is far more than is expected. The best advice is here: "At a good program generally people are going to help you in your job search….but still: there’s a difference between people helping you in your job search and people going above and beyond to make sure you land something you want. </t>
    </r>
    <r>
      <rPr>
        <color rgb="FF93C47D"/>
      </rPr>
      <t xml:space="preserve">There’s a difference between people putting in a good word for you and putting in a great word. </t>
    </r>
    <r>
      <rPr>
        <b/>
        <color rgb="FF93C47D"/>
      </rPr>
      <t>That difference is you and how you conduct yourself during your 4 years of residency."</t>
    </r>
    <r>
      <rPr/>
      <t xml:space="preserve">  If you are a pain, you will be damned with faint praise when people make calls about you. And they do. And people know what it means. Finally, "Be patient and don’t panic. Not everyone has their job locked down by the new year. Hiring happens year round and a lot of jobs open up in the back half of the academic year.". this is very true. We laugh every year SDN assuredly reportsa bad market because "our residents dont have jobs" by October.//LOL Dorian Gy, love itX2. // PGY-5 here who secured a good job in the fall. Agree with everything in the post except 8+ pubs.  //&lt; yep. The 8+ is extreme. The programs with the highest output the last 5 + years dont have that average.// since its now been referenced twice, what is the program output metric and where/how do people see it?</t>
    </r>
  </si>
  <si>
    <t>its going to be hard putting together my rank list going by this advice haha cuz most of the programs i've interviewed at so far has been great and offer great opportunites and have great people// Yep so far I have only settled on my top 2 x2//that's not a bad situation to be in.</t>
  </si>
  <si>
    <r>
      <rPr>
        <rFont val="Roboto"/>
        <b/>
        <sz val="8.0"/>
      </rPr>
      <t>for any aspiring physcian-scientst</t>
    </r>
    <r>
      <rPr>
        <rFont val="Roboto"/>
        <sz val="8.0"/>
      </rPr>
      <t>, please heed the advice in this post, it is 100% accurate: "</t>
    </r>
    <r>
      <rPr>
        <rFont val="Roboto"/>
        <i/>
        <sz val="8.0"/>
      </rPr>
      <t>My honest impression is that if this is your priority in life, you should probably just go into med onc or another field instead. There are very few physician scientist positions in the entire field and it is an uphill battle to secure one.</t>
    </r>
    <r>
      <rPr>
        <rFont val="Roboto"/>
        <sz val="8.0"/>
      </rPr>
      <t>" The author says to confirm "</t>
    </r>
    <r>
      <rPr>
        <rFont val="Roboto"/>
        <i/>
        <sz val="8.0"/>
      </rPr>
      <t>speaking to someone who has gone down the MD/PhD route</t>
    </r>
    <r>
      <rPr>
        <rFont val="Roboto"/>
        <sz val="8.0"/>
      </rPr>
      <t xml:space="preserve">". I confirm as MD/PhD.//Hmm it's difficult securing a physician scientist position in any field though. Unless you have tried both as a medonc and radonc and think it's much easier with radonc... For a field with such a high proportion of mdphds why is it hard to secure grants... Why bother recruiting people with interest in research? // reason 1: rad onc has higher salary and opportunity cost of rad onc in lab is higher than med onc in lab; reason 2: physician scientist positions can be competed in from other depts (i.e. think of a generic cancer center physician scientist position) and med oncs have more research experience (almost 2y during academic-oriented fellowship) and often do postdoc too; reason 3: less industry-sponsored trials (i.e., less drugs coming out every year; reason 4: chairs/PDs aren't going to discourage MD/PhDs from entering field so we have a glut but not enough places to put them. All this said, there's many examples of physician scientists who are doing amazing work but it's an uphill battle; recommend talking to them to get perspective  //  For another perspective... there's on average about 10 graduating MD/PhDs every year seeking lab-based jobs who are generally qualified meaning they have a track record and did lab time during residency (out of perhaps 30-40 total MD/PhDs each year). Out of residency, on average 5 out of these 10 are 'ready' to start a lab immediately and will have good job opportunities. The other 5 may land jobs but perhaps on unfavorable terms (not good protected research time, not at the best institution to nurture success, not a sufficient startup package) and some of these 5 will end up in postdoc/instructor roles. A common example are many Harvard Holman MD/PhDs that obtain instructor positions after residency.. and there are many of them. You just need to know you are competing in a very tiny field and you need support at the resident level to be well positioned for the next step. If you competitive and apply broadly you will have very good job opportunities (same pay as clinical colleagues)// Yeah makes sense. Support at the residency level is key.... The problem is all of these programs claim to have "Great support for preparing Physician Scientists for career in academics"... Hard to tell which will actually be supportive // That's where cross-referencing Holman grads w alumni page will give you an answer; also realize that "physician scientist" is a loaded term as there are many ways to do "science" other than run a lab (Holman supports clinical or basic research for example); check funding by dept (NIH eReporter/NSF Award Search/check papers for foundational grants) and </t>
    </r>
    <r>
      <rPr>
        <rFont val="Roboto"/>
        <color rgb="FF1155CC"/>
        <sz val="8.0"/>
        <u/>
      </rPr>
      <t>clinicaltrals.gov</t>
    </r>
    <r>
      <rPr>
        <rFont val="Roboto"/>
        <sz val="8.0"/>
      </rPr>
      <t xml:space="preserve"> to see who runs trials
//Very good points, i just wanted to further clarify what the person said for "reason1". As Rad oncs, funcitioning as a physcian, we make the department a lot of money. As a scientist running a lab, we don't make the department much money (even if you are well funded with grant support). So between a full-time clinical faculty member and a 20% clinic (i.e., one clinic day) physician-scienst factulty member, the full time clinicial has a lot more value. But, the department gives the same salary to both (ex: if both the full-time clinician and physcian-scientist are assistant professor). Therefore, many departments are not interested in physcian-scientists. From what I gathered, other high earning "procedure based" specialties have a similar problem like surgery. 
Regarding the comment about difficulty in getting grants, I don't think rad onc intrinsically has bad chance of getting grants. Grants aren't the problem, the problem is with many departments not wanting to hire physcian-scientists. But as mentioned above, Med Onc has a lot more non-NIH, industry based grants they can get.
</t>
    </r>
  </si>
  <si>
    <t xml:space="preserve">//Well the truth is a little depressing but keep it coming. I rather have this type of meaningful advice than useless doom and gloom provided in some parts of the chat. </t>
  </si>
  <si>
    <t>Anyone interview already and ask or know about Penn's prelim year? Seems like some in the past have said it's really tough, beyond just the fact that its a medicine year //yes its a malignant experince. // how so? // talked to the residents that during away and they said its obviously a hardwork, but its not like you can do Penn without it.// yeah but there is a difference between hard work and malignant, at least imo. // I think you're right, but perhaps we could have a sticky somewhere about what is "malignant" because that word gets thrown around alot here without a clear meaning. With regard to the penn prelim I was told the calls can be numerous and difficult, you'll hit 80 hrs limits occasionally, on some services you'll get mixed with IMG / DOs from the Pennsy / PCOM / Mercy IM programs which can be a hit or miss and you may have to pick up the slack. The teaching is solid, pts are diverse, some difficult personalities but you will not be humiliated for pleasure of the attendings, this is not tolerated. Hope this helps. // it does, appreciate it!! that's more of the info i was looking for lol. | Very familiar with Penn resident opinions on intern year. As someone else said, there is absolutely a difference between hard work and "malignant." The prelim IM year is most certainly not malignant, but it is a real IM experience so if you're just looking for a cush TY year then you might not be happy. It does follow a 6+2 rotation structure and those 2 weeks every other month are like vacation because the expectations of what you'll do as a rad onc resident are so low. When you're on service, the work hours are long but violations of 80-hours are rare to my knowledge. The bottom line is you will learn a ton, have strong "physician" skills and familiarity with the Penn system going into rad onc, but will work harder than if you did a TY in rural/suburban America.  Hope this helps</t>
  </si>
  <si>
    <t>Did you guys hear of the son of the chair who has hired despite being a medicore resident?  Who was it?// Son of penn's chairman or another program? // I think it's LL, the program in Cali that keeps getting deleted.  Slater is the name/ He is currently a faculty at MGH // I'm kind of confused by these personal attacks, I know it's bad optically but how do people know people's competence without some "inside man whistleblower type stuff"? It's more or less hearsay. There is admitedly a lot of 'nepotism' in medicine (UWisc/NYP-Methodist/Etc) but it's unclear why there's a such perservation about this one in particular.// Can't comment on competency, but there is a HUGE degree of nepotism with that family. His daughter is new faculty member at Loma Linda. Has Loma Linda been shut down? If so, it needs to be! / She, a MD PhD, was the chief resident at U of Chicago and was offered a faculty position at Chicago // Slater is NOT faculty at MGH.  He is at a satellite, just google it.  No way someone like him could be hired for main site  // Neopotism at its fucking worst</t>
  </si>
  <si>
    <r>
      <rPr>
        <rFont val="Arial"/>
        <color rgb="FF000000"/>
        <sz val="10.0"/>
      </rPr>
      <t xml:space="preserve">Bolded programs have SOAP'ed both years
2020 SOAPs (spots in parentheses if &gt;1): </t>
    </r>
    <r>
      <rPr>
        <rFont val="Arial"/>
        <b/>
        <color rgb="FF000000"/>
        <sz val="10.0"/>
      </rPr>
      <t xml:space="preserve">Beaumont </t>
    </r>
    <r>
      <rPr>
        <rFont val="Arial"/>
        <color rgb="FF000000"/>
        <sz val="10.0"/>
      </rPr>
      <t xml:space="preserve">(3); </t>
    </r>
    <r>
      <rPr>
        <rFont val="Arial"/>
        <b/>
        <color rgb="FF000000"/>
        <sz val="10.0"/>
      </rPr>
      <t xml:space="preserve">Arizona </t>
    </r>
    <r>
      <rPr>
        <rFont val="Arial"/>
        <color rgb="FF000000"/>
        <sz val="10.0"/>
      </rPr>
      <t xml:space="preserve">(2); City of Hope (2); Kaiser (2); Tufts (2); Brooklyn Methodist (2); </t>
    </r>
    <r>
      <rPr>
        <rFont val="Arial"/>
        <b/>
        <color rgb="FF000000"/>
        <sz val="10.0"/>
      </rPr>
      <t xml:space="preserve">SUNY Brooklyn </t>
    </r>
    <r>
      <rPr>
        <rFont val="Arial"/>
        <color rgb="FF000000"/>
        <sz val="10.0"/>
      </rPr>
      <t xml:space="preserve">(2); </t>
    </r>
    <r>
      <rPr>
        <rFont val="Arial"/>
        <b/>
        <color rgb="FF000000"/>
        <sz val="10.0"/>
      </rPr>
      <t xml:space="preserve">Rochester </t>
    </r>
    <r>
      <rPr>
        <rFont val="Arial"/>
        <color rgb="FF000000"/>
        <sz val="10.0"/>
      </rPr>
      <t xml:space="preserve">(2); UVA (2); VCU (2); </t>
    </r>
    <r>
      <rPr>
        <rFont val="Arial"/>
        <b/>
        <color rgb="FF000000"/>
        <sz val="10.0"/>
      </rPr>
      <t>Arkansas</t>
    </r>
    <r>
      <rPr>
        <rFont val="Arial"/>
        <color rgb="FF000000"/>
        <sz val="10.0"/>
      </rPr>
      <t xml:space="preserve">; </t>
    </r>
    <r>
      <rPr>
        <rFont val="Arial"/>
        <b/>
        <color rgb="FF000000"/>
        <sz val="10.0"/>
      </rPr>
      <t>Davis</t>
    </r>
    <r>
      <rPr>
        <rFont val="Arial"/>
        <color rgb="FF000000"/>
        <sz val="10.0"/>
      </rPr>
      <t xml:space="preserve">; Loyola; Northwestern; Indiana; </t>
    </r>
    <r>
      <rPr>
        <rFont val="Arial"/>
        <b/>
        <color rgb="FF000000"/>
        <sz val="10.0"/>
      </rPr>
      <t>Kansas</t>
    </r>
    <r>
      <rPr>
        <rFont val="Arial"/>
        <color rgb="FF000000"/>
        <sz val="10.0"/>
      </rPr>
      <t xml:space="preserve">; </t>
    </r>
    <r>
      <rPr>
        <rFont val="Arial"/>
        <b/>
        <color rgb="FF000000"/>
        <sz val="10.0"/>
      </rPr>
      <t>Mississippi</t>
    </r>
    <r>
      <rPr>
        <rFont val="Arial"/>
        <color rgb="FF000000"/>
        <sz val="10.0"/>
      </rPr>
      <t xml:space="preserve">; Stony Brook; </t>
    </r>
    <r>
      <rPr>
        <rFont val="Arial"/>
        <b/>
        <color rgb="FF000000"/>
        <sz val="10.0"/>
      </rPr>
      <t>Buffalo</t>
    </r>
    <r>
      <rPr>
        <rFont val="Arial"/>
        <color rgb="FF000000"/>
        <sz val="10.0"/>
      </rPr>
      <t xml:space="preserve">; </t>
    </r>
    <r>
      <rPr>
        <rFont val="Arial"/>
        <b/>
        <color rgb="FF000000"/>
        <sz val="10.0"/>
      </rPr>
      <t>Case Western</t>
    </r>
    <r>
      <rPr>
        <rFont val="Arial"/>
        <color rgb="FF000000"/>
        <sz val="10.0"/>
      </rPr>
      <t xml:space="preserve">; </t>
    </r>
    <r>
      <rPr>
        <rFont val="Arial"/>
        <b/>
        <color rgb="FF000000"/>
        <sz val="10.0"/>
      </rPr>
      <t>Oklahoma</t>
    </r>
    <r>
      <rPr>
        <rFont val="Arial"/>
        <color rgb="FF000000"/>
        <sz val="10.0"/>
      </rPr>
      <t xml:space="preserve">; </t>
    </r>
    <r>
      <rPr>
        <rFont val="Arial"/>
        <b/>
        <color rgb="FF000000"/>
        <sz val="10.0"/>
      </rPr>
      <t>Thomas Jefferson</t>
    </r>
    <r>
      <rPr>
        <rFont val="Arial"/>
        <color rgb="FF000000"/>
        <sz val="10.0"/>
      </rPr>
      <t xml:space="preserve">; </t>
    </r>
    <r>
      <rPr>
        <rFont val="Arial"/>
        <b/>
        <color rgb="FF000000"/>
        <sz val="10.0"/>
      </rPr>
      <t>Tennessee</t>
    </r>
    <r>
      <rPr>
        <rFont val="Arial"/>
        <color rgb="FF000000"/>
        <sz val="10.0"/>
      </rPr>
      <t xml:space="preserve">; WVU; Utah (military only)
2019 SOAPs (spots in parentheses if &gt;1): Rochester (3); Minnesota (2); Montefiore (2); SUNY Brooklyn (2); Case Western (2); Thomas Jefferson (2); UPMC (2); Arkansas; Arizona; Davis; Georgetown; Miami-Jackson; Kansas; Louisville; Beaumont; Mississippi; Dartmouth; Columbia; Upstate; Buffalo; Oklahoma; Tennessee; Utah (military only)
// Many programs are joing the 3+ soaping list this cycle. 
</t>
    </r>
  </si>
  <si>
    <t>Thoughts on UWisconsin vs CCF vs Northwestern? // historically uwisc &gt; ccf &gt; northwestern, but it seems like people like ccf for some reason//what about UMich amongst these? // Conventional wisdom is UMich &gt; UWisc, however job placement seems good from either program over the past few years so it comes down to soft factors. // Resident here at one of the above programs with friends at the others -- all are very good programs, can't go wrong in my opinion.</t>
  </si>
  <si>
    <t xml:space="preserve">&lt;&lt;this is fairly accurate. </t>
  </si>
  <si>
    <t>Any thoughts on Allegheny vs. TJ?// TJ has the edge in terms of job opportunities/resources but QOL is much worse and attendings are malignant. If you can take the beating for 4 yrs, go TJ. If not, go to Allegheny. Both programs are not ideal places. Allegheny is a bottom of the barrel program. // Was told specifically that even for letters or job recommendations, when it comes from AGH its not worth much... for that matter UPMC was also in the same poor grouping. On the other hand a good letter or job recommendation from TJ... specifically Dicker is taken with good consideration because folks know he's difficult to work with / impress... so in short choose your poison. // this is the alum from TJ (Jeff) who posted a month ago on this spreadsheet... FYI our chair (Dicker) did not make calls for anyone in my class for jobs, or for the people who were my seniors. I don't think the job recommendation from Jeff is worth that much, especially out of the Northeast.</t>
  </si>
  <si>
    <t>Heard that UCSD does not have access to proton center anymore - anyone know if this is true or not?//bigly if true//where was this heard?//not bigly. dont choose a training program based on protons. also this doesnt seem real. // yeah I wanted to ask because I heard it through the grapevine that the center had closed or something, but I wanted confirmation so let me know if anyone knows for sure! // Also, some people care about protons based on their career aspirations - it's not unreasonable to want to train with protons, especially if passionate about peds and doesn't hurt for competitiveness in the future job market. // &lt;--true for me, interested in proton programs myself x2 //not unreasonable to want to. but its hardly a make or break deal. if you want to do peds and know it now (and few do) sure make that effort. or do a rotation at a place that has them. its not difficult.</t>
  </si>
  <si>
    <t>Proton should 100% be considered in your training. You either get significant experience in it in residency, are forced to do a fellowship, or are unable to work with a major modality of radiation delivery when it is expanding dramatically nationwide. Heck, Mayo's building a carbon center, and the other major centers won't be far behind. // lol wtf, there is definitely a harder sell for carbon than protons. //no. it shouldn't. unless you have two otherwise equal in all other ways center. // this is a complete joke of a take.  current resident in a program with no proton.  Two grads in recent years got jobs at major proton centers. // agreed horrible take. if you have a specific interest in protons then sure, otherwise it's irrelevant // rank jax mayo #1 - heavy ion is the future /s // mayo #1 but not jax//OR do a rotation in peds at a proton place. Its not a deal maker/breaker// PGY5 here. Protons should be something to consider. I agree it's not a deal breaker, but if you're deciding between two programs that're otherwise equal, I'd go with the one that has protons. Having that training definitely came up a couple of times during my job interviews. // PGY-5 also here- go to the better program  -  gonna take physics ABR exam? good- you'll know everything you need to know about particles.</t>
  </si>
  <si>
    <t>lol someone dropped a mdacc and a msk invite? bet the programs were shocked //Maybe they were shocked but I doubt they care that much. Also people can post whatever they want on this sheet... //true can't trust nohtin//relax guys. some people drop programs, yes even MDA. also p eople dropped out of radonc match. etc etc.// Someone who matched at MDA 1-2 yrs ago, dropped MDA and did IM at MGH instead. It happens. //Hmm I thought it was difficult to drop after Match? // People will do anything to get into Harvard aka be associated with HROP</t>
  </si>
  <si>
    <t>So stanford faculty make their residents to do peer-peer, prior auths, and other nonsense from evicore... // what do these words mean//Means some Stanford faculty make their students do work beyond typical radonc stuff which is good and bad...takes away from learning radonc if it's excessive But also these are things you will probably do as an attending //guess what. attendings have to do this. Its all a matter of proportion. at some point its abusive but someone merely saying "some times you do peer to peer" hardly makes for an abusive or malignant program. life is full of crap you dont want to do.//also its not clear when you say "beyond excluseive radonc stuff" . Itss more clear to say adminisitraive aspects of patient care, which everyone hates but has to do when youre an attending.//Nobody said "beyond excluseive radonc stuff" though.....  //  Resident here....for real, I ranked Stanford out of my top 10 and I am currently at an amazing insitution.  Stanford's culture is awful and residents are not happy.  One senior last year had to do a fellowship, forced, b/c couldn't find a job.  I'd go there over West Virginia and Dartmouth and Loma Linda but would def rank UCSF, UCLA, UCSD over it if you want to be in California.  The only thing going for Stanford is the name.  Ask around and do your own homework.</t>
  </si>
  <si>
    <t>whoever this is must really want to go to stanford because the posts about it are incessant // LOL yes, so obvious// So obvious, and it must be someone you don't want to work with. Sad for other applicants interviewed.</t>
  </si>
  <si>
    <t>Well guys, its almost the end of the year and I just wanted to say Happy Holidays and hope you guys all match to your #1 :-)x2 // Happy holidays!</t>
  </si>
  <si>
    <t xml:space="preserve">Merry Christmas and Happy New year. We will have a direction next year. God willing! // MERRY CHRISTMAS!!! </t>
  </si>
  <si>
    <t xml:space="preserve">What about the Stanford comment that got deleted now 3 times? The one where junior faculty at another place got a call from Stanford saying that current senior resident was "subpar" clinically and they decided not to hire him for the job...wow // terrible take. these programs have high standards, and some people who get into the programs do not meet those standards. Their reviews should reflect that. </t>
  </si>
  <si>
    <t>I'm faculty, and this is a more common practice than you know and happens at numerous programs, including some of the ones you haven't flagged on the spreadsheet (yet?). It's very hard and looks bad to fire a bad resident, so where I work they just let them through and never give a recommendation. Where I trained they would never help anyone find a job no matter how you did as a resident and would only offer you a fellowship to stay on locally until you found a decent competitive job elsewhere, and this is a place you love on this spreadsheet. Some programs go so far as to try to force bad residents into a fellowship by sabotaging their ability to get faculty jobs. I personally know two Utah grads this happened to. Stanford does seem particularly egregious though, I've heard their faculty badmouthing their residents several times. Take home message from someone like me who has been out for awhile and taken advantage of both on PP and academic side--with the oversupply they're all out to take advantage of you.// So it is why 2 grads from Stanford is doing fellowship this year? // can anyone elaborate on what Utah's deal is with the two past residents? // &lt;-- Utah affliated. One resident that graduated many years ago was a late transfer into the department and was very insufficiently trained prior to arrival and was not ready for independent practice upon graduation. There were a number of serious interpersonal and professional issues.</t>
  </si>
  <si>
    <t xml:space="preserve">&lt;-- Finally, this is the most honest thing I've seen on this spreadsheet. The programs people love and worship on this spreadsheet are not everything they appear to be - y'all miss the mark on my program as well, but you certainly paid attention during interview day. The reality is that in such a small field all it takes is one or two "problem" faculty and the entire culture of a program can change. I would think hard about ranking a program highly that had a PD or Chair change within the past year - no one can tell you what that program will actually be like when you start, because no one actually knows. The resident experience in 2020 might be vastly different than the resident experience in 2023.//oh so many authoritative insights from people who are not attendings, or even residents. //before you get on your high horse, consider: you have a resident. they've not done anything egregious. but they aren't strong. How do you deal with it? You have ethics, believe in honesty, and have a reputation. this happens every year. Its easy to critique when you dont have to worry about these things./ if you really believe "theyre all out to take advantage of you" leave radonc. go to that happy place when everyone is going to be good and kind to you. How about surgery? IM? maybe not medicine. Go be a lawyer. they're great. Or into business. Grow up guys. There are good and bad cultures, and nothing will guarentee you that everyones focus is on you and your interests alone.  This is when med students show how delayed their maturity in the professional world really is.//Well the typical med student is going into residency in their 20s...Some lucky(unlucky?) few have never had a real world job before so the entitlement is not surprising </t>
  </si>
  <si>
    <t>Advice for medical students from a pgy3: go to the best program in the region you want to be in (ie. west coast: UCSF, stanford, NE: MSK, HROP, South: Duke, Hopkins, MDA, MW: Mayo, Umich, WashU, UChicago etc.) Once you get to one of these programs, use them for everything they have got. Don't feel like you owe these places anything. They want you more than you want go there. When I say "use them", take advantage of their resources, name, prestige, alumni network, etc. Be selfish and learn about rad onc rather than going out of your way to do scut work (ie.prior auths, scheduling sims/labs/FUs). At the end of the day, you want to be a competent rad onc after 4 years. Rad onc is an awesome field no matter what, but the job market sucks so try your best to get into a top program and learn a lot. Also, be careful about programs trying to expand (whether established or new) because these places see residents as labor/work and will have greater amount of scut and less learning. These places will also care less about what happens to their residents after they graduate.  //youre advise is not great. Its the attitude: you should position yourself to be a part of the team. Some residents go in with a one-sided mind set. For most places, if you go in to be cooperative, work for the benefit of the patient and the team in general, you will give and take with everyone well. If you come in with a "you own me I dont owe you" positioning, you are going to run into trouble. Because beside from being obnoxious, it will be noticed, and when its your time to get a job, no amount of leveraging "what they have got" is going to make up for the lack of enthusiasm that will accompany the recommendations and references. Sure dont be a door matt, but why are you going into this anticipating they're goign to treat you like one? if you have issues with the program you'll have to deal with them just like at every point in your life. And how you deal with them will count.  // drinking the kool-aid of platitudes doesn't help people either. this spreadsheet is somehow exclusively extremes and strawmen.  // Just wanted to comment that UChicago's culture isn't great, would recommend UWisconsin over it// in response to second poster, your misinterpreted what I wrote. I never said don't be part of the team or let patient care be compromised. My point was that a lot of programs/attendings prioritize note writing, placing orders, and contouring normals over learning (ie. plan review, treatment discussions, etc.) which is not okay if you want to be a competeten rad onct. There are a lot of attendings who are nice but make residents routinely schedule followups, tests, and sims which takes away from learning. These are places that you should not attend and places like these are likely those that are expanding.</t>
  </si>
  <si>
    <t xml:space="preserve">&lt;&lt;what about those of us who might need to compromise for our SO?//For some applicants they don't really have any obligations like that. I would think some of these residents would be aware of that now but I guess there are some residents that don't have that either. Do what's best for you and your family! If 4 years at MSK is going to strain your relationship then don't go there. You MIGHT end up with a good job and a lonely house... (No I am not trying to rank MSK #1.. Can't really afford to live at same comfort level there with my family) // I agree. A mid tier will provide you with good enough training to get a job most likely. Finding a job is alot easier than finding a supportive life partner, especially as you get older // </t>
  </si>
  <si>
    <t>i love getting packages, im so easily bought//It's food for me... I really want to see what's in the package but I am not home</t>
  </si>
  <si>
    <t>lol between when i was on here last night till now, there appears to be many new juicy topics being discussed//New topics same old themes.. Wish people would talk about something interesting... How are interviews going? Nervous about matching Prelim? Plans for holiday? Favorite dessert? Favorite company for radonc equipment? //true true, very old and same themes as i was here during the last application cycle as a m3. fav dessert is probably cheesecake, but can never go wrong with ice cream, also fan of pies either coconut meringue or pecan, also tiramisu// Nice, I love strawberry flavored desserts</t>
  </si>
  <si>
    <t>Would like to highlight this comment from below which was in a larger paragraph discussion about jobs:
Current PGY5: I was unable to get a position in one of the multiple cities that I wanted to live in (think SF/LA ish). When I fill out a survey next year, I'll probably end up saying that I'm satisfied, because I'm thanking my lucky stars that I even have a job (the low bar for rad onc is full-time employment of any kind). When I applied, I thought that I might be able to beat the odds, but frankly it's hard. If I did it all over again, I might pick radiology or med onc. Rad onc is awesome, yes, but there is definitely a geographic distribution problem and probably an oversupply. If you have aspirations about living in a specific city or consider yourself geographically restricted in any way, I would just think 10x before committing // its too late for people this year even if you want to bail now... that's the reality// If you are having doubts you can still withdraw, take a gap year, go for the SOAP in another speciality. Do TY and apply for advanced positions next year... Don't waste your life and end up hating your job... I personally do not want to work with people that have no passion for the field so PLEASE leave // this is an absolutely poisonous take which has been parotted ad nauseum here, good job absorbing propoganda by gaslighting academics. Consider the source of these statements. Listen to the residents that are coming here for no reason but to warn you all. What do we have to gain by doing this? Nothing at all. Contrast that with the source of the words that you are blindly repeating -- PDs and academics that directly benefit from the presence of residents.//couple of problems with your stance: 1. Anyone can claim to be anyone on this sheet(Resident, attending, PD, God) nobody knows. If you really want to help tell the students in person at your programs. 2. Residents DO have something to gain. Not saying that's the reason they come on here but less people apply less job competition in the future. Again at this point in time EVERY applicant is aware of the job issue and still decided to apply. It's just a waste of time to come here talking about it. Why not offer advice about doing well in residency... // Alright just ignore us then. Good luck to you.// Thank you! Best wishes to you too</t>
  </si>
  <si>
    <t>I don't know about med onc  but radiology is also having issues finding a great job in a desired location if you dont do a fellowship.
Here is a nice article highlighting changes in radiology https://thereadingroom.mrionline.com/2019/08/understanding-todays-radiology-job-market-volatility-and-the-residency-connection/
People really do suffer from "The Grass is greener"...maybe its a shade greener.//most dont have trouble getting a job in radonc without fellowship.//I know a handful of Radiologists at my home program that are PGY3-4 and already have job offers in some pretty nice places. Just anecdotal.//That's great maybe they are in the upswing phase of their market... I know some worried about their job prospects. // so is the whole legal profession.//the Great Job Depression has been over stated a bit: the market has been better than five years ago, however yes there are many more grads now and no one know what will happen, say, five years from now. So not trying to paint a rosy picture, but just correct some misapprehensions about where things are now. Also radonc has always been a field where you shouldnt expect to move back to your home town on day one.  that would be considered lucky in the best of times</t>
  </si>
  <si>
    <t>If you want to beat the odds, you better have something unique about yourself / your research / what you offer after 5 years. This has been said multiple times but I'll reiterate: if in 2026 the only thing unique about you is the institution name on your white coat, you're going to have a rough time no matter where you go, and all the prestige-chasing, while meant to hedge against that, is driven by residents and attendings who are "just another PGY-5s" who blame their institution for not being prestigious enough. And this is nothing on them: they were sold a field where, if you destroy med school and get into radonc, you can chill in residency and have a great life/career afterward. They were bamboozled. You are not. Go in eyes wide open so you don't wind up a graduate of Top 10 program with a lackluster job and/or fellowship. Sidenote: being a hell of a great person, a joy to be around, elevating those around you, all those can be (unfortunately) somewhat unique in a field filled with (former?) gunners, depending on how obsessed with prestige you are. //Makes complete sense.. Get in, work hard and be a generally good person that others want to work with and you will do fine. The world doesn't owe you your perfect job. Why do people find this so hard to grasp? &lt;&lt; this is pretty much the correct stancex2</t>
  </si>
  <si>
    <r>
      <rPr>
        <rFont val="Roboto"/>
        <sz val="11.0"/>
      </rPr>
      <t xml:space="preserve">over 50% of jobs are academic citation here: </t>
    </r>
    <r>
      <rPr>
        <rFont val="Roboto"/>
        <color rgb="FF1155CC"/>
        <sz val="11.0"/>
        <u/>
      </rPr>
      <t>https://twitter.com/ARRO_org/status/1321148824417697794</t>
    </r>
    <r>
      <rPr>
        <rFont val="Roboto"/>
        <sz val="11.0"/>
      </rPr>
      <t xml:space="preserve"> // this is scary, sucks...academic chairs will continue to pay lower and lower and there will be less great pp jobs available b/c academic centers will buy up small practices// not understanding how medicine works as a field really doest stop you for crticizing does it?</t>
    </r>
  </si>
  <si>
    <t>Did you guys hear of the son of the chair who has hired despite being a medicore resident?  Who was it?</t>
  </si>
  <si>
    <t>Bolded programs have SOAP'ed both years 2020 SOAPs (spots in parentheses if &gt;1): Beaumont (3); Arizona (2); City of Hope (2); Kaiser (2); Tufts (2); Brooklyn Methodist (2); SUNY Brooklyn (2); Rochester (2); UVA (2); VCU (2); Arkansas; Davis; Loyola; Northwestern; Indiana; Kansas; Mississippi; Stony Brook; Buffalo; Case Western; Oklahoma; Thomas Jefferson; Tennessee; WVU; Utah (military only) //Many programs are joing the 3+ soaping list this cycle</t>
  </si>
  <si>
    <t>Y'all think we'll get jobs? Yes-0 No-0 // we will get jobs, just not good ones (elite private practice or true academic) and not in great locations...sucks//So we will be like every other speciality out there...Some people will get jobs in great locations, some will get elite private practice jobs and some will get true academic jobs...some people will NOT thats life. //grow up. stop whining. if you dont think you will get what you want go into another field.a lot dont have a great point of comparison with other fields.  you arent entitled to anything and good luck // &lt;&lt;What a weird statement.</t>
  </si>
  <si>
    <t xml:space="preserve">https://magic-8ball.com/   Might as well use this... Same level of accuracy </t>
  </si>
  <si>
    <t xml:space="preserve">For what it is worth, I am thankful for people just shitting on crappy programs even though I will probably end up at a mid to lower tier program.  Honesty is hard to come by and instead of shitting on top programs and trying to get people to rank Harvard and MSK lower (which is sick and wouldn't happen anyway), people are trying to get people to avoid some of the worst programs.  We should be thankful//i saw some stuff about mdacc being self-promotey but haven't seen anything negative about hrop or msk, but yeah it won't work for those who got those interviews ahah//self promoting doenst make a program bad. its just yuck // agree, the very loud and proud MDACC twitter people are yuck but have to up your game when you are located in Houston//I don't think they have a reason to up their game... No matter what it's still considered a top place for treatment and training. </t>
  </si>
  <si>
    <t>you will get solid clinical training at most mid tier and even "low" tier programs and get different opportunities. it might be as much as some of the others but some residents who come from mid tier programs are just as if not more impressive than the one that comes out from the top programs</t>
  </si>
  <si>
    <r>
      <rPr>
        <rFont val="Arial"/>
        <color rgb="FF000000"/>
        <sz val="10.0"/>
      </rPr>
      <t xml:space="preserve">Bolded programs have SOAP'ed both years
2020 SOAPs (spots in parentheses if &gt;1): </t>
    </r>
    <r>
      <rPr>
        <rFont val="Arial"/>
        <b/>
        <color rgb="FF000000"/>
        <sz val="10.0"/>
      </rPr>
      <t xml:space="preserve">Beaumont </t>
    </r>
    <r>
      <rPr>
        <rFont val="Arial"/>
        <color rgb="FF000000"/>
        <sz val="10.0"/>
      </rPr>
      <t xml:space="preserve">(3); </t>
    </r>
    <r>
      <rPr>
        <rFont val="Arial"/>
        <b/>
        <color rgb="FF000000"/>
        <sz val="10.0"/>
      </rPr>
      <t xml:space="preserve">Arizona </t>
    </r>
    <r>
      <rPr>
        <rFont val="Arial"/>
        <color rgb="FF000000"/>
        <sz val="10.0"/>
      </rPr>
      <t xml:space="preserve">(2); City of Hope (2); Kaiser (2); Tufts (2); Brooklyn Methodist (2); </t>
    </r>
    <r>
      <rPr>
        <rFont val="Arial"/>
        <b/>
        <color rgb="FF000000"/>
        <sz val="10.0"/>
      </rPr>
      <t xml:space="preserve">SUNY Brooklyn </t>
    </r>
    <r>
      <rPr>
        <rFont val="Arial"/>
        <color rgb="FF000000"/>
        <sz val="10.0"/>
      </rPr>
      <t xml:space="preserve">(2); </t>
    </r>
    <r>
      <rPr>
        <rFont val="Arial"/>
        <b/>
        <color rgb="FF000000"/>
        <sz val="10.0"/>
      </rPr>
      <t xml:space="preserve">Rochester </t>
    </r>
    <r>
      <rPr>
        <rFont val="Arial"/>
        <color rgb="FF000000"/>
        <sz val="10.0"/>
      </rPr>
      <t xml:space="preserve">(2); UVA (2); VCU (2); </t>
    </r>
    <r>
      <rPr>
        <rFont val="Arial"/>
        <b/>
        <color rgb="FF000000"/>
        <sz val="10.0"/>
      </rPr>
      <t>Arkansas</t>
    </r>
    <r>
      <rPr>
        <rFont val="Arial"/>
        <color rgb="FF000000"/>
        <sz val="10.0"/>
      </rPr>
      <t xml:space="preserve">; </t>
    </r>
    <r>
      <rPr>
        <rFont val="Arial"/>
        <b/>
        <color rgb="FF000000"/>
        <sz val="10.0"/>
      </rPr>
      <t>Davis</t>
    </r>
    <r>
      <rPr>
        <rFont val="Arial"/>
        <color rgb="FF000000"/>
        <sz val="10.0"/>
      </rPr>
      <t xml:space="preserve">; Loyola; Northwestern; Indiana; </t>
    </r>
    <r>
      <rPr>
        <rFont val="Arial"/>
        <b/>
        <color rgb="FF000000"/>
        <sz val="10.0"/>
      </rPr>
      <t>Kansas</t>
    </r>
    <r>
      <rPr>
        <rFont val="Arial"/>
        <color rgb="FF000000"/>
        <sz val="10.0"/>
      </rPr>
      <t xml:space="preserve">; </t>
    </r>
    <r>
      <rPr>
        <rFont val="Arial"/>
        <b/>
        <color rgb="FF000000"/>
        <sz val="10.0"/>
      </rPr>
      <t>Mississippi</t>
    </r>
    <r>
      <rPr>
        <rFont val="Arial"/>
        <color rgb="FF000000"/>
        <sz val="10.0"/>
      </rPr>
      <t xml:space="preserve">; Stony Brook; </t>
    </r>
    <r>
      <rPr>
        <rFont val="Arial"/>
        <b/>
        <color rgb="FF000000"/>
        <sz val="10.0"/>
      </rPr>
      <t>Buffalo</t>
    </r>
    <r>
      <rPr>
        <rFont val="Arial"/>
        <color rgb="FF000000"/>
        <sz val="10.0"/>
      </rPr>
      <t xml:space="preserve">; </t>
    </r>
    <r>
      <rPr>
        <rFont val="Arial"/>
        <b/>
        <color rgb="FF000000"/>
        <sz val="10.0"/>
      </rPr>
      <t>Case Western</t>
    </r>
    <r>
      <rPr>
        <rFont val="Arial"/>
        <color rgb="FF000000"/>
        <sz val="10.0"/>
      </rPr>
      <t xml:space="preserve">; </t>
    </r>
    <r>
      <rPr>
        <rFont val="Arial"/>
        <b/>
        <color rgb="FF000000"/>
        <sz val="10.0"/>
      </rPr>
      <t>Oklahoma</t>
    </r>
    <r>
      <rPr>
        <rFont val="Arial"/>
        <color rgb="FF000000"/>
        <sz val="10.0"/>
      </rPr>
      <t xml:space="preserve">; </t>
    </r>
    <r>
      <rPr>
        <rFont val="Arial"/>
        <b/>
        <color rgb="FF000000"/>
        <sz val="10.0"/>
      </rPr>
      <t>Thomas Jefferson</t>
    </r>
    <r>
      <rPr>
        <rFont val="Arial"/>
        <color rgb="FF000000"/>
        <sz val="10.0"/>
      </rPr>
      <t xml:space="preserve">; </t>
    </r>
    <r>
      <rPr>
        <rFont val="Arial"/>
        <b/>
        <color rgb="FF000000"/>
        <sz val="10.0"/>
      </rPr>
      <t>Tennessee</t>
    </r>
    <r>
      <rPr>
        <rFont val="Arial"/>
        <color rgb="FF000000"/>
        <sz val="10.0"/>
      </rPr>
      <t xml:space="preserve">; WVU; Utah (military only)
2019 SOAPs (spots in parentheses if &gt;1): Rochester (3); Minnesota (2); Montefiore (2); SUNY Brooklyn (2); Case Western (2); Thomas Jefferson (2); UPMC (2); Arkansas; Arizona; Davis; Georgetown; Miami-Jackson; Kansas; Louisville; Beaumont; Mississippi; Dartmouth; Columbia; Upstate; Buffalo; Oklahoma; Tennessee; Utah (military only)
// Many programs are joing the 3+ soaping list this cycle. 
</t>
    </r>
  </si>
  <si>
    <t>the derm memes on their spreadsheet are on point</t>
  </si>
  <si>
    <t>One concerning thing is that many of the elite/best jobs are not even posted...and they seem to be going to ONLY the best residents at top programs.  This should not be allowed.  All jobs should be posted for everyone to apply to.//Do you mean at private practice places? Most universities have policies that requires job posted for all positions even if an internal candidate exists // even worse is the number of academic places this year that had postings when they were always going to hire their own... // so those policies to force a job post just waste applicants time-  especially when they even interview other candidates to make it look like a noble attempt...//  All jobs at big places are posted, but what often happens is they've interviewed a few people privately, pick one, then post the job publicly for them to apply to. Others can apply at that point, but you have no shot.  It's only "fair" because everyone knows/should know this is how it works. This is why everyone reaches out / should reach out to every place they are interested in EARLY whether or not there is an official job posting.  //  yeah but even if you reach out, if you are from a shit program and/or not a great candidate, they aren't going seriously consider you// Like every other job out there</t>
  </si>
  <si>
    <r>
      <rPr/>
      <t>&lt; this is just not how things work nor have they ever. In any field. You are simply not "entitled" to anything. People get great jobs not just fron presitigue programs. But this is so tone deaf to how the world works as to be amazing. //</t>
    </r>
    <r>
      <rPr>
        <b/>
      </rPr>
      <t xml:space="preserve"> Just to put this out there, I know two residents from Northwestern last year that got jobs at MSKCC and MDACC, it is never mentioned in the top 10 and rarely in top 20s. Food for thought. I don't know other programs specifically and this is anecdotal but it shows that a lot is still what you make of residency itself.//&lt; of course. and if you go through the country its more than anecdotal. //Some of the posts on here shows that some people have never really been on job search in the real world. Its like they think its a planned out career track ... Medschool, Radonc, dream job at the end waiting for everyone...only a few people are so lucky in life // </t>
    </r>
    <r>
      <rPr/>
      <t>yeah, they got those jobs b/c a lot of top residents from top programs don't want to live in NY (COL and weather is shit) and Houston (LOL, weather, shit city)//I like Houston... My type of weather. If you can stand the heat. But really every single city has some crap about it. No place is perfect for everyone//It's always a combination of personal attributes and program prestige. Getting a job at a strong private practice in a great city is likely more difficult then an MSK satellite. Private practice would care less about prestige on average although some are snobs. // most jobs are now academic per the recent journal article..</t>
    </r>
    <r>
      <rPr>
        <b/>
      </rPr>
      <t xml:space="preserve">.hardest jobs/most coveted to get are elite private practice (strong group with strong contracts in desirable city to live)...it is NOT hard to get a lot of academic and academic satellite jobs (over 50% of jobs are academic)//&lt;&lt; oh god enough with the unsupported opinions// citation please // Citation here: </t>
    </r>
    <r>
      <rPr>
        <b/>
        <color rgb="FF1155CC"/>
        <u/>
      </rPr>
      <t>https://twitter.com/ARRO_org/status/1321148824417697794</t>
    </r>
    <r>
      <rPr>
        <b/>
      </rPr>
      <t xml:space="preserve"> -- </t>
    </r>
    <r>
      <rPr/>
      <t>Resident with job here, this whole discussion is insane and it is clear most of you have no idea what you are talking about. Also the NW resident who got a job at MDACC ended up not going there due to COVID as she did not want to be converted into a fellow. She is now in PP in chicago.//Most of the discussions on this sheet are insane... What do you mean converted into a fellow? My first interpretation of that sentence took a dark turn but it's like 2 am here// MDACC supposedly canceled their job contracts due to COVID and offered fellowship positions instead. These were later turned into entry-level academic positions. //O wow didnt think contracts can be canceled that easily after signed by all parties. // Yeah MDACC, one of largest insitutions, had to cancel their contracts and convert people into fellows and delay starts.  We are all fucked. B/c COVID showed the chairs that they can get away with anything and with so many residents graduating, a warm body to fill a job with no real protected academic time and low pay will be normal/easy//grow up. this isnt how its worked. if you are that scared go into another field, better outside of medicine .</t>
    </r>
  </si>
  <si>
    <t>LOL is someone really equating C (one of most overqualified residents of last year) getting a job at MDACC as evidence that everything is okay?? Her contract was delayed at MDACC, alongside 6 others due to COVID, so she took a job in Chicago for 6 months to avoid being unemployed
She was a baller, don't think that will happen for the average rad onc
The MSKCC jobs are all satellites at this point. You will not be significantly breaking into main campus ever given theri attendings will not retiring anytime soon. Please don't use examples of superstars to equate overall success</t>
  </si>
  <si>
    <t>If you want a west coast job, better to shoot for UCSF/Stanford or the big 3 even though theyre not in the same region?//if you got the big 3 Def the big 3 imo  // agreed, big 3 if you can...my rank list is going to be 1. HROP 2. MSK 3. MDACC and I have family on west coast...in this job market that is getting worse by the day, need all the big guns on your side as possible // UCSF is a great program but places mostly regionally and you don't see as many of them in elite jobs across the country// Is it that they are not capable of it or just that people that train there WANT to stay in the region...It feels like people forget about location preferences of graduates and think the programs just send their graduates to places the programs want...</t>
  </si>
  <si>
    <t>doesnt matter. all good opions. there is no "right answer".//i like good onions // the person ranking the "big 3" in a row is going to have a disaster of a time in a few years, because they clearly have no idea what they want. // &lt;&lt;not likely.//110% stanford or UCSF. // If you want to be in PP in Southern California, Kaiser will certainly get you that// hahahaha, Kaiser is a dog shit program. why the fuck would you go there instead of UCSD or UCLA if you want to be in SoCal so badly? // would go to Harvard over any program, you'll be set</t>
  </si>
  <si>
    <t xml:space="preserve">Can we get a list of places expanding (or recently expanded)? From the program list, looks like Columbia and Duke (expanded 3--&gt;4)?// Why Columbia is expanding when NY has so many bad programs? Honest answer? Because Lisa Kachnic is awful and cares about no one but herself.//Duke  extra spot is Research scholars track... Holman+2extra years of lab research //Why didn't they just turn one of their clinical spots into a research spot? Seems like an underhanded way to expand at a clinically busy place when they know expansion is inherently wrong... // Lisa Kachnic is the absolute worst, ask anyone who was worked under or with her....not surprising she is expanding residency in NY of all places and called residents dumb when the ABR messed up the board exams two years ago //  Duke is being a shit program by doing this underhand expansion...disgusting//I think the Duke program was in the works for a while...it takes time to secure funding for this type of program. Is there an agreement that was done recently where programs said they wouldn't expand? When did this become the general norm exactly? Really want to know...//no "official agreement" but I know of several programs that had permission to expand and didn't and others that shrank spots (Hofstra, Cinci, MDACC, Harvard to name a few). Even if its been "in the works" for years at Duke, it doesn't take much to read the tea leaves and do the right thing by shrinking 1 spot back to 3//Probably don't have an incentive to do that right now. If they can find qualified candidates to fill the spots.//Lisa Kachnic cares a lot about residents. She was held responsible on SDN for a lot of things that aren't in her wheelhouse. You dont have to agree with her all the time but painting her as self interested and malignant is just internet mobbing. //Cyberbullying? She was co-author of the debunked piece saying resident quality declinced. She was president of the ABR when they failed nearly half of residents. She defended the ABR when they got caught with their pants down. So no criticism allowed? // Duke only 3 this year I believe, so not expanding at moment // As part of a residency where the majority of residents failed boards and have Kachnic take zero responsibility as president of ABR is a clear example of her as a selfish, ego driven leader that has driven this field into the ground.  Now she's expanding her own program while respectable programs (with good Chairs) are contracting.  Who needs more evidence than this?  Please go ahead, I'm curious. // </t>
  </si>
  <si>
    <t>Bad programs that are expanding: Columbia, Duke
Good programs that are contracting: MDAACC, HROP, Cincy, Colorado
What sucks is places like MDACC and HROP closing spot when we need places like Columbia and Duke to contract.  Fuck Columbia and Duke//why all the praise for harvard for shrinking a couple of their 27 spots? there's a lot of strong opinion here from people not positioned to offer it // I dunno if I would call Duke a 'bad' program per se//why does duke need to contract lol // so many bad people on this spreadsheet or a few really active bad apples. stop posting nonsense lol, you know nothing. //really is a shame to see MDA and HROP shrinking instead of these bottom barrel places. MDA and HROP can sustain huge resident classes with tons of teaching and opportunities. Some of these other places you're just doing scut and making them extra money over hiring real support staff//sure. but that's not your rational for putting HROP and MDA up on top.//MDACC wanted to lead by example...they can afford to loose one spot...some others loose one spot and there goes their residency program. Instead of wasting time speculating who should close programs based on YOUR personal preference just worry about you...if you were meant to match at mdac or hrop then one less spot will not change that for you.
Duke is excellent for research. Otherwise average clinically. B/c so many attendings &amp; residents, you sometimes only experience a disease site ONCE in your entire 5 years. Imagine seeing only 2 months of breast cancer your entire residency and then going into clinical practice.... // 3 month rotations though. so will never see something only 2 months. All residents seem allowed to repeat rotations based on interest /// Also what is deal with this board, Duke is super busy clinically but now saying "average" clinically?</t>
  </si>
  <si>
    <t xml:space="preserve">These threads demonstrate that the people on this spreadsheet couldn't have less of an idea of what they're talking about. </t>
  </si>
  <si>
    <t>i got nothing to do atm, should i ask for a clinical research project or just bum around. //Bum...when will we ever be this free? Or go pick up a new skill at your own pace..Cousera // definitely bum around.  ERAS has long been submitted and PGY2 is still far off.  Give yourself permission to take a break!x2s</t>
  </si>
  <si>
    <t xml:space="preserve">are y'all all anonymous in the discord too?//Unless you put your own name there it's hard(not impossible) to find out your information. </t>
  </si>
  <si>
    <t>Did KU really post on ASTRO job board for residents?  Is that a joke that I missed?/its not a joke and programs do that.// they put the posting a couple of month ago and i believe those spots are outside of ERAS match // When the former chair left KU for UCI a few years ago, he took a resident with him. That's the spot they are trying to fill.</t>
  </si>
  <si>
    <t xml:space="preserve">Can anyone give details about UPMC and their resident lawsuit?//whoa what // If you look at SDN, looks like MUSC and UPMC have lawsuits against them from former residents.  MUSC issues have been aired but let's hear the UPMC details.// Playing devil's adovcate...I heard that MUSC is actively working to fix their problems. True?//Every program with issues is actively fixing them every interview cycle. </t>
  </si>
  <si>
    <t xml:space="preserve">Yea ok, not really surpirsed by this since I've heard of both before from attendings. But I'd like to get more info on the resident firing / leaving from stanford. I'm new to the sheet and don't really understand why. Worked closely with a couple of Stanford alumni who all sing the program praises, kinda don't want to ask them about this though. They simple said it's THE program on the west coast, with enormous human capital, but requires you to work hard and will mold you into academics. // STOP DELETING GUNNERS // rank stanford, solid program. gunners deleting comments like this and people agreeing with it. remember when everyone was clamoring for a stanford interview a few weeks ago, how soon we forget. bye gunners // some really bad people even in our field sadly //Stanford interview was great. I am curious about the gap on their website for recent graduates... Is it due to the fired? drop outs?//if someone has stanford insight they want to share and dont want deleted, use that impressions link...ik,ik not actually an impression, but if someone is worried about things being deleted </t>
  </si>
  <si>
    <t>tbh, if our radonc interviews was as competitive and nervewracking as the derm and ortho people this cycle, im sure the gunners here would do some shady shit too, though i like to think we're a better bunch but...probably not//&lt;&lt; if we were a better bunch we wouldnt speculate this sort of thing.</t>
  </si>
  <si>
    <t>which disease sites do y'all think are the best/most interesting? // liver/ GI for sure//why? just curious // only site i wouldnt do is gyn//rn i find breast kinda boring, but may get into it later who the hell knows // Head and neck! // CNS &lt;3// Pancreas... // stomach // Love CNS research, patients make me sad :(//i remember meeting one in clinic who did not realize the prognosis of their GBM, had to be told and it was heartbreaking// Definitely CNS. BUT LUNG cancer is cool too.</t>
  </si>
  <si>
    <t>making more mojitos using my moffitt swag &lt;3 &lt;3 //Nice! I am already out. I learned something new on interview trail. // shoot i totally forgot about that!  the mint is probably rotting in my fridge at this point</t>
  </si>
  <si>
    <t>How you guys/gals think about red journal? There are so many commentary articles that have no real scientific contributions. A good reflection of rad/onc current leadership?//What is the issue with commentary?// If you have a comment, you put it on twitter. Not in a peer-reviewed jounal. At least supposed to be peer-reviewed. //Does the commentary take space away from peer review scientific articles? Not everyone go through all of Twitter. What do you think people did before Twitter? //Anything practice changing goes to a real journal (JAMA, Lancet, etc). Been that way for some time. //Yep. Also both of those journals have a commentary or opinion section. Is there any Journal that doesnt print commentary type articles?// Which other journal has so many commentaries and replies?  //  this is a great example of the crap "research" that has flooded our field...go into academics to publish crap so you can pad your resume and get promoted and get underpaid// The problem is promoting physicians based on publications in the first place....//way too much craps in the redjournal. Kinda think the green journal contents are more research oriented. And compare with some people who spent years on basic science research and publish itin red journal vs someone who wrote a commentary in 8 hours. How is it fair? // The two shouldn't be compared(Yes, I know they do) It shouldn't take much effort to actually evaluate someone's published work if its for promotion or hiring...If people only look at count then they are stupid//this is a great example of the crap "opinion" here and SDN that's flooded out field. The red journal is for the speciality. What the hell do you think you see in the journal Blood or the pulmonary journals? Practice changing things go to journals like NEJM. if you dont like your life choices that's your problem, but stop misleading people.</t>
  </si>
  <si>
    <t>&lt;&lt; "this is a great example of the crap "research" that has flooded our field": this is a great exacmple of how social media allows people to advertise their ignorance and whip up a non-issue. The red journal is a trade journal. Practice changing neurology goes in Jama or NEJM; practice changing BP managment does too. Same in radonc. the red journal is like neurology or Annals of IM- not for practice changers. If you dont understand something, feel free to not share your opinion on it.//Thank you!!</t>
  </si>
  <si>
    <t>&lt;&lt;x a million</t>
  </si>
  <si>
    <t xml:space="preserve">The mdacc social media presence is next level, all the rest of the radonc programs/cancer centers better get on it//When does a program reach next level status?//when people start saying the "big four" lol // This is so stupid, social media presence is not 'THE' indicator of a good program, and the pressure to join the Twittersphere as if it's a requirement for success in rad onc is honestly dumb... it's so clique-y and fosters a really fake environment. I left it bc I couldn't stand it.// &lt;&lt;== could not agree more....//i agree, but im sure they leverage their social media following and presence to corporate/board whatever business shit as a sign of their reach to the public and influence which probably positively affects their funding and perception of prestige. wouldn't hurt for other programs to get in on it a little, just tweet about every little accomplishments that happens and have everyone else quote retweet it propping the original tweet up. i remember seeing a study that showed the only correlation to number of followers is how much you tweet. // I completely agree social media involvement doesnt  mean its a good program...BUT I know that MDACC gave its residents and staff vaccines due to seeing it so much on twitter...so it kind of works // "all it takes for evil to triumph is for good men to do nothing"  &lt;--LOL // regardless of who's doing it we should all be in favor of more social media presence for rad onc in general. 90% of our colleagues don't even know what we do let alone our patients...lets market ourselves better. // someone deleted my previous comment SO HERE IT IS AGAIN... MDACC is the worst of the big 3 after Harvard and MSK so they are trying to make up for it by their social media presence and who TF cares about the social media presence...that going to get you a good job. Don't delete this comment// Is this opinion or a fact that can actually be defended? As annoying as social media is I feel like it is detrimental for it influence on People to be ignored. Patients, other providers, news etc all see things on social media. As much as you would like to think that humans make logical decisions its mainly emotional and they remember the place they have heard about. Its like people that ignore social media influencer as a viable job... when these people actual make more money and reach more people than some "real world" jobs.// Your point only emphasizes my point that social media promotes a manipulative, fake, and clique-y... and if this is what other providers, news, and (worse) PATIENTS are using to make "well-informed" decisions about their care or providers/institutions to go to for their care, well that's a huge red flag imo // The fact that someone here is attempting to rank the "top 3" amongst themselves shows they have no idea what theyre talking about. </t>
  </si>
  <si>
    <t>People have been say big whateever for ages. Social media is just advertising. its not a measure of a program as students come to find once they get into the field. There are people in the field students and residents quote as "big names" because they have a twitter presence. And exactly No One in the field mentions them. ive seen students hitch their wagons to social media stars to their own detriment or disappointment. The professional world is not the student social media world. // virtually everything you read on this spreadsheet should be taken with a huge grain of salt.// So...huge grain of salt == lots of salt or very little salt? Like if its a really huge grain wouldn't that mean we should believe it. That saying always confuses me.</t>
  </si>
  <si>
    <r>
      <rPr>
        <rFont val="Roboto"/>
        <sz val="11.0"/>
      </rPr>
      <t xml:space="preserve">Here is a possible solution(before making a RadOnc Match website) to stop people from deleting comments in the Interview impressions they dont like:  Google Form to fill Impression of Program: </t>
    </r>
    <r>
      <rPr>
        <rFont val="Roboto"/>
        <color rgb="FF1155CC"/>
        <sz val="11.0"/>
        <u/>
      </rPr>
      <t>https://forms.gle/1rcGcw5iTE6Qd7zs9</t>
    </r>
    <r>
      <rPr>
        <rFont val="Roboto"/>
        <sz val="11.0"/>
      </rPr>
      <t xml:space="preserve">  Locked Google Sheet showing results: </t>
    </r>
    <r>
      <rPr>
        <rFont val="Roboto"/>
        <color rgb="FF1155CC"/>
        <sz val="11.0"/>
        <u/>
      </rPr>
      <t xml:space="preserve">https://docs.google.com/spreadsheets/d/1iYLnrDbMQFjfRX1ns5ApazQfTp_68UGIhKv8keGbqa4/edit?usp=sharing   </t>
    </r>
    <r>
      <rPr>
        <rFont val="Roboto"/>
        <sz val="11.0"/>
      </rPr>
      <t xml:space="preserve">Not ideal but it could work. Wanted to test it out. Check it out and leave suggestions/comment to the right please//This is awsome, thank you! </t>
    </r>
  </si>
  <si>
    <t>you're cool//lol the stanford iv impressions// O wow... Why are people using interview impressions as a Program review/rating? I thought its suppose to be exactly what the title says</t>
  </si>
  <si>
    <t>ugh why won't it let me paste gif expressing my disappointment at stumbling on behavioral questions// There you go... someone will probably delete it ---&gt;//i see it now, thanks bb &lt;3//NP, dont be too hard on yourself!cwcc</t>
  </si>
  <si>
    <t>Any insight into how DOs are doing this season?// Why you keep asking  this question? We doing awesome / living my best life #blessed  x2, there are definitely programs or institutions that still have prejudice but why would you want to be at those programs anyway? // Seen some DOs at some top 10 interviews. So I'd say good.&lt;this // MD are should be at an advantage like with IMG but ya it shouldnt be the main factor and just a small part of it // Have gotten lots of interviews at great places, none at the "big 3" but very happy//great to hear some of the top 10 places embracing DOs!/ I actually feel top 10s are more confident with their quality of education so they are actually more open to DOs who are highly qualified. As compared with top 10 to 20 programs</t>
  </si>
  <si>
    <t>.</t>
  </si>
  <si>
    <t>Anyone interview at Penn in AM session? What time did it end actually?</t>
  </si>
  <si>
    <t>I think its almost safe to say that no more invites are going to come out right? // probably if there were more cancellations later on there might be from mid/lower tier places that are afraid of soaping. // We will see. But most likely after break we will see more movement. Still 2 months until rank lists are due right? // invites are still rolling out</t>
  </si>
  <si>
    <r>
      <rPr>
        <rFont val="Roboto, RobotoDraft, Helvetica, Arial, sans-serif"/>
        <color rgb="FF000000"/>
        <sz val="11.0"/>
      </rPr>
      <t xml:space="preserve">Medical university of South Carolina acgme accreditation with warning and site visit. Any other programs with warnings/probation? Malingancy/education issues with MUSC prev documented here past 2-3 years. //apparently people have been deleting negative comments about it // </t>
    </r>
    <r>
      <rPr>
        <rFont val="Roboto, RobotoDraft, Helvetica, Arial, sans-serif"/>
        <b/>
        <color rgb="FF000000"/>
        <sz val="11.0"/>
      </rPr>
      <t xml:space="preserve">Who is admin?  Can we lock the row? </t>
    </r>
    <r>
      <rPr>
        <rFont val="Roboto, RobotoDraft, Helvetica, Arial, sans-serif"/>
        <color rgb="FF000000"/>
        <sz val="11.0"/>
      </rPr>
      <t xml:space="preserve"> We could add any further impressions as comments, then admin could add comments to the locked cell.  May be necessary for a couple other programs too.</t>
    </r>
  </si>
  <si>
    <t>&lt;&lt;Was this this year that they had a site visit?  // not sure but MUSC attendings have been deleting negative comments! disgusting // $5 says its a resident// that's pretty desperate to be deleting comments on a student run spreadsheet. I guess they have nothing better to do since residents do all their work. 6 faculty and 6 residents, lol. hopefully, no one ranks this cespool. // this is predatory // Its not just them...Critics about other programs also seem to keep disappearing. its starting to get on my nerves.//name and shame! // ppl in medicine r suppose to be better than this // I think people who interveiwed there know exactly who is deleting the negative comments.  I interviewed because I love the city and hoped the spreadsheet was overblown, but I will absolutely not be ranking it. // someone should report them to ERAS if you're sure they're deleting negative comments // Pretty sure its not a match violation...  We just need a better method of securing this information.//I am trying to come up with a solution. I can make a website and transfer all the info in the impression tab over. Allowing people to add comments like Amazon review section .... What do you guys think? Can down vote/upvote but no deleting others comment. If you have a better idea I am all ears// Okay lets give MUSC and other programs with issues specific code with a specific coding system. // this would be awesome, but what about making a subreddit with one thread for each program?//Reddit could work but would require 86 different threads. A little harder to customize.//its wrong to delete comments but the mob mentality that comes out here is really no different. and in the past that attitude made the spread sheet take serious down tern. so keep it grown up.// Yeah mob mentality is a problem whenever humans think they are anonymous // I like the reddit idea, but I dont like shitting on cancer centers in a forum easily found by patients.   Subreddit would need to be private.  A website would be amazing, but I'd worry about it being maintained// Yeah continued maintainance is a major issue...not sure how I will be in 5 years..</t>
  </si>
  <si>
    <r>
      <rPr>
        <rFont val="Arial"/>
        <b/>
        <sz val="9.0"/>
      </rPr>
      <t>The following programs are on warning per  the GME website</t>
    </r>
    <r>
      <rPr>
        <rFont val="Arial"/>
        <sz val="9.0"/>
      </rPr>
      <t xml:space="preserve">: Harvard , MUSC, Stony Brook, Texas A&amp;M, UC-Irvine, Oklahoma, Tennessee, UTHSC-San Antonio, WVU, and SUNY Downstate (also on probation). Updated 1/13/2021 </t>
    </r>
  </si>
  <si>
    <r>
      <rPr>
        <rFont val="Roboto"/>
        <sz val="11.0"/>
      </rPr>
      <t xml:space="preserve">They're getting roasted on SDN. Someone must've gotten tired of their comments getting deleted and posted there so it couldn't be deleted
Here is a possible solution(before going website route): 
Google Form to fill Impression of Program: </t>
    </r>
    <r>
      <rPr>
        <rFont val="Roboto"/>
        <color rgb="FF1155CC"/>
        <sz val="11.0"/>
        <u/>
      </rPr>
      <t>https://forms.gle/1rcGcw5iTE6Qd7zs9</t>
    </r>
    <r>
      <rPr>
        <rFont val="Roboto"/>
        <sz val="11.0"/>
      </rPr>
      <t xml:space="preserve"> 
Locked Google Sheet showing results: </t>
    </r>
    <r>
      <rPr>
        <rFont val="Roboto"/>
        <color rgb="FF1155CC"/>
        <sz val="11.0"/>
        <u/>
      </rPr>
      <t xml:space="preserve">https://docs.google.com/spreadsheets/d/1iYLnrDbMQFjfRX1ns5ApazQfTp_68UGIhKv8keGbqa4/edit?usp=sharing
</t>
    </r>
    <r>
      <rPr>
        <rFont val="Roboto"/>
        <sz val="11.0"/>
      </rPr>
      <t>Not ideal but it could work. Plan to transfer all current impressions Doc//SDN loves doing anything negative so you can always go there to get any dirt, real or not.</t>
    </r>
  </si>
  <si>
    <t>Seems like most of the dropped spots were not extended to others.// That sucks...it will be a hard lesson for some programs// how do you know this?//you maybe programs know as least as much as you?// I would guess programs know a lot more than me(person that posted about hard lessons) but I think we are all going to learn hard lessons this cycle// Did some people not get interviews then?// I know I've definitely been passed down a couple interviews</t>
  </si>
  <si>
    <t>For those who interviewed at Moffitt Monday, have they followed up with you yet about research interests?// There was supposed to be followup about research interests? // yes a faculty in your area of interest was supposed to contact you within a couple of days// Nope I have not heard anything from anyone... // I thought they said if you're interested in speaking to someone then you should let them know and then they'll put you in touch with them?// Just received an email from them</t>
  </si>
  <si>
    <t>Not to be a downer, but I checked the rad onc SDN for the first time in a few months and...wow. These people are vicious.//yeah I checked on that when I decided on Radonc...Just wow...hopefully I never become like that  //  You know, I felt that way when I read sdn rad onc but we should be grateful there are people willing to call it out as it is.  Sure, there are a couple just miserable folks for whatever reason but the vast majority of the comments are thoughtful, well-reasoned and in many cases, backed up by data.  Our field is not fine.  the more we do to improve it and pressure chairs and others to not overexpand residents, the better it will be for all of us.// The problem is that most of the people are just screaming in SDN anonymity...Most of those residents or faculty are not willing to actually go talk to leadership about it. Its hard to bring about change if you are afraid to actually put your neck on the line and stand up for it...Not saying I don't understand the hesistance...they have worked hard to make it so far. I just hate when people complain but are not willing to do something!!// Easy to say.// I know its difficult to do but Nothing worth doing is easy // There was someone who was silenced on twitter, Simul?? he was a rad onc who called out all the bs in the field publicly and was silenced.  I don't mind the anonymous posting as long as it is constructive and avoiding personal attacks.  The less applicants and less competitive students that apply, the more the leadership will listen.  We didn't come all this way to graduate to take some "good" job with "good" pay.  I'm going for the dream pp in a major metro area and want to be paid, sorry not sorrry.  We should have choices for GREAT jobs with GREAT pay.// Was he killed or something? I always wonder which other small field like radonc has it easy when it comes to the Job department(Location, Pay, Job type)?// Nothing to be sorry about having your priorities straight for getting great PP job. If thats the goal then you just need to be in a training program that makes that easy for you. If you are competetive then it should not be an issue /main issues with SDN are one of the moderators who acts like he was picked on in high school who takes his moderator position WAYYY too seriously and with one of the posters who is midcareer in PP but has to comment on literally every thread about the job market, seemingly worried he is going to lose his slice of the pie, and offer annoying opinions on things he doesn't know about. These two posters in particular make the forum toxic and not worth participating in (not to mention the higher level issues of one-sided moderation of controversial topics and censorship on the site). There's decent advice on SDN, but it's buried in a lot of noise from people with too much time on their hands.</t>
  </si>
  <si>
    <r>
      <rPr>
        <rFont val="Roboto"/>
        <sz val="9.0"/>
      </rPr>
      <t>Not to be a downer, but I checked the rad onc SDN for the first time in a few months and...wow. These people are vicious.//yeah I checked on that when I decided on Radonc...Just wow...hopefully I never become like that  //  You know, I felt that way when I read sdn rad onc but we should be grateful there are people willing to call it out as it is.  Sure, there are a couple just miserable folks for whatever reason but the vast majority of the comments are thoughtful, well-reasoned and in many cases, backed up by data.  Our field is not fine.  the more we do to improve it and pressure chairs and others to not overexpand residents, the better it will be for all of us.// The problem is that most of the people are just screaming in SDN anonymity...Most of those residents or faculty are not willing to actually go talk to leadership about it. Its hard to bring about change if you are afraid to actually put your neck on the line and stand up for it...Not saying I don't understand the hesistance...they have worked hard to make it so far. I just hate when people complain but are not willing to do something!!// Easy to say.// I know its difficult to do but Nothing worth doing is easy // There was someone who was silenced on twitter, Simul?? he was a rad onc who called out all the bs in the field publicly and was silenced.  I don't mind the anonymous posting as long as it is constructive and avoiding personal attacks.  The less applicants and less competitive students that apply, the more the leadership will listen.  We didn't come all this way to graduate to take some "good" job with "good" pay.  I'm going for the dream pp in a major metro area and want to be paid, sorry not sorrry.  We should have choices for GREAT jobs with GREAT pay.// Was he killed or something? I always wonder which other small field like radonc has it easy when it comes to the Job department(Location, Pay, Job type)?// Nothing to be sorry about having your priorities straight for getting great PP job. If thats the goal then you just need to be in a training program that makes that easy for you. If you are competetive then it should not be an issue /main issues with SDN are one of the moderators who acts like he was picked on in high school who takes his moderator position WAYYY too seriously and with one of the posters who is midcareer in PP but has to comment on literally every thread about the job market, seemingly worried he is going to lose his slice of the pie, and offer annoying opinions on things he doesn't know about. These two posters in particular make the</t>
    </r>
    <r>
      <rPr>
        <rFont val="Roboto"/>
        <color rgb="FF1155CC"/>
        <sz val="9.0"/>
        <u/>
      </rPr>
      <t xml:space="preserve"> forum toxic and not worth participating in (not to mention </t>
    </r>
    <r>
      <rPr>
        <rFont val="Roboto"/>
        <sz val="9.0"/>
      </rPr>
      <t>the higher level issues of one-sided moderation of controversial topics and censorship on the site). There's decent advice on SDN, but it's buried in a lot of noise from people with too much time on their hands.</t>
    </r>
  </si>
  <si>
    <r>
      <rPr>
        <rFont val="Roboto, RobotoDraft, Helvetica, Arial, sans-serif"/>
        <color rgb="FF000000"/>
        <sz val="10.0"/>
      </rPr>
      <t xml:space="preserve">Editorial: To the Editor:
From a postresidency radiation oncology jobmarket study:Unemployment was 6.9% at graduation and 4.4% at6-8 months. Underemployment (part-time employ-ment) was 10.6% at graduation and 11.9% at 6-8months postgraduation. Of thoseworkingpart-time 6-8months after graduation, 63% (12 of 19) did so invol-untarily  after  unsuccessfully  seeking  full-timeemployment. For the 20 graduates who chose tocontinue training with fellowships, seven (35%) did sosolely to avoid unemployment, four (20%) werepartially influenced by the job market, and nine (45%)were not influenced by the job market... In terms ofperceptions of the workforce and employment oppor-tunities, 95% of all graduates believed there was anoversupply  of  radiation  oncologists  and  95.5%believed the job market was worse than what they hadanticipated on entering training. Only 42.8% of allgraduates were satisfied with the job opportunitiesavailable to them. A significant number of privatepractice positions (41%) did not offer a partnershiptrack, and those that did so had an increased medianemployment period before partnership (3.25 years)compared to previous years.These findings may seem unsurprising, given recent evi-dence ofthe supplyofradiation oncologistsoutpacing demandfrom patients,1,2maldistribution of radiation oncologists inurban versus rural areas,3and changing reimbursementstructures.4,5However, the study quoted is not about the cur-rent job market; it was actually published 2 decades ago.6The striking parallels between this study and the presentday affirm the statement from the book of Ecclesiasteschapter 1, verse 9 (Holy Bible, New International Version):“What has been will be again, what has been done will bedone again; there is nothing new under the sun.” Thisperspective is especially important given the unprecedented14.5% unmatched rate from the 2019 Residency Match,7suggesting that job market concerns have spread fromresidents to medical students.8Although the current situation requires creative and ener-getic solutions, the challenges weface are not insurmountable.Just as the transformation from 2-dimensional radiation ther-apy to conformal planning and delivery revolutionized ourfield from the 1990s to the 2000s, recent advances such asmachine learning have the same potential to catapult radiationoncology as a leader in the medical future. To ensure that ourfield does not experience a prolonged fall from grace, we mustnot only harness the opportunities provided by technologicaladvances, but also ensure clear communication of the promiseand value of our great field tostudents and society moregenerally. Growing efforts to standardize and enhance medicalstudent education in radiation oncology are paramount9toenable this field to emerge from this temporary period ofvulnerability stronger than ever before.
</t>
    </r>
    <r>
      <rPr>
        <rFont val="Roboto, RobotoDraft, Helvetica, Arial, sans-serif"/>
        <b/>
        <color rgb="FF000000"/>
        <sz val="10.0"/>
      </rPr>
      <t xml:space="preserve">Basically similar  thing that is  happening now was reported in 1995...things turned out fine for a while after that and now we are back at it again. </t>
    </r>
  </si>
  <si>
    <t>&lt;- If my brain could actually follow this life would be way easier// Thats why I am smiling most of the time. I have accepted that life is generally out of my control//Denial is a good attribute for a budding cancer doctor.</t>
  </si>
  <si>
    <t>NYU vs Mt. Sinai?// neither//&lt;whereever this guy is not//Mt. Sinai!! Great lifestyle, good volume, high power faculty and the largest health system in NYC + NY proton center training + excellent Brachy (LDR, HDR), IORT, SRS, Immunotherapy research. Both are good programs tho!//thank ya!!// well only one high power facult at sinai. but both are good programs. // how do you know who is 'high power' lol yall crazy //&lt;==hahahahah exactly// Obviously you check their Power level... // The poewrful ones wear capes.// lol with a trefoil symbol on their chest // said it before ill say it again yall crazy//good crazy?//awesome crazy? // Both are great programs! I think it in part depends on what your interests are, but more importantly which one you feel a better connection with the faculty/residents. I don't think there's enough of a prestige difference to pick one over the other, so go where you'd be happy!</t>
  </si>
  <si>
    <t>maybe im bored but its kinda fun to read the derm spreadsheet and experience some gunner culture// It is entertaining...//Whereas we land on dropped programs to make sure everyone is happy// Rad onc peeps are the bestx3//this years group is. except for the no FMG/dDO guy//the derm peeps mostly seems fine but there were some instances of shady gunner moves, like apparently one person posted about a interview swap and someone else edited the OP's text and put their own phone number there//&lt;no // the ortho spreadsheet is hilarious // where do you guys find these spreadsheets??//the EM one has been notoriously toxic and weird lol// The different personalities that are drawn to specialities is interesting to see// one of the quotes from one of their spreadsheets "i don't trust nobody on this"</t>
  </si>
  <si>
    <r>
      <rPr>
        <rFont val="Roboto"/>
        <sz val="11.0"/>
      </rPr>
      <t xml:space="preserve">Link to list of spreadsheets:
</t>
    </r>
    <r>
      <rPr>
        <rFont val="Roboto"/>
        <color rgb="FF1155CC"/>
        <sz val="11.0"/>
        <u/>
      </rPr>
      <t>https://www.reddit.com/r/medicalschool/comments/g9cof5/residency_serious_2021_application_spreadsheets/</t>
    </r>
  </si>
  <si>
    <t>I know we haven't finished all the interviews and program impression page isn't filled out but there seems to be a divide between the really good/established programs vs the not so great programs. Basically the "haves" vs the "have nots". The "haves" (strong, really well regarded programs) are rich in terms of opportunities, more academic funds, more moonlighting (babysitting machines), more didactics that are faculty led, more research time, more academic time on rotations (not all, looking at you MSK workload lol).....the rich get richer. Makes me very nervous about smaller and/or less well established programs. Just an observation because you would think the smaller programs with less opportunities would really try to do the easy/low hanging fruit type of things like give more in academic funds, have faculty lead didactics, give more protected time (vs research opportunities or having prominent faculty with great connections for jobs help which are hard to change quickly)// It has always been like this most likely. In the past it didn't matter much, spots would get filled so why change? Maybe now programs will start to adapt... Reduced spots more benefits etc... But you know SOAP//soap! there it is! // programs should be punished for consistently SOAPing, an embarrassment to our field // bring on the soap, bring on the suds // name and shame the SOAPing programs...sickening // you first // ok easy one that gets hated on all the time here... Jefferson - 2x SOAP + ACGME visit per last year impressions. your turn//i predict jefferson will not soap// agree, with 4 interview dates for a single spot that would be embarrassing // &lt; true//Watch them soap again, they have a very bad reputation</t>
  </si>
  <si>
    <t>&lt;&lt; I mean, what's your point? this is true of pretty much everything in life. youre describing history.x2 // Bernie applying into radonc? LOL // The point is why are the shitty / smaller / not as well regarded programs going all out to improve their shittiness?  The chairs have overexpanded residency stopts for cheap labor while the job market has become substantially worse for all but the top grads.  We need to demand better from these bad programs.// The main thing is its going to be hard for people to care once they Match. Its the usual thing that happens in most organizations. It will take some effort in our part to change the system...</t>
  </si>
  <si>
    <r>
      <rPr>
        <rFont val="Roboto"/>
        <b/>
        <sz val="12.0"/>
      </rPr>
      <t xml:space="preserve">Do we need a more permanent &amp; anonymous  chat? Getting tired of random deletions//i think its more that people are accidentally deleting? last year someone copy and pasted their clinical research data into this sheet lol//Ouch that would suck...Makes sense. I was just thinking if an actual chat solution would be better // discord yo// Discord could work... Much better than a spreadsheet // </t>
    </r>
    <r>
      <rPr>
        <rFont val="Roboto"/>
        <b/>
        <color rgb="FFFF0000"/>
        <sz val="18.0"/>
      </rPr>
      <t xml:space="preserve">Discord Link: </t>
    </r>
    <r>
      <rPr>
        <rFont val="Roboto"/>
        <b/>
        <color rgb="FF1155CC"/>
        <sz val="18.0"/>
        <u/>
      </rPr>
      <t>https://discord.gg/wB3A98GPBC</t>
    </r>
    <r>
      <rPr>
        <rFont val="Roboto"/>
        <b/>
        <sz val="12.0"/>
      </rPr>
      <t xml:space="preserve"> // o lol i tht discord was for gamers, its not working for some reason  // we are all gamers, don't be ashamed// It was original for people interested in gaming but Discord lets you have different Channels for different topics x2// I think someone just deleted an entire column // resident here with no clinic today - restored it for you guys//bae material//Awesome, Thank you! I am tired of restoring posts thats why I wanted to find a permanent solution</t>
    </r>
  </si>
  <si>
    <t>also when multiple people are editing the same cell at the same time, it only records the person who last enters text // Yes i think this happened to me yesterday...more worrying are the faculty and residents who are deleting negative things on the interview impressions tab//think this happened last year too/ Chief resident with a signed job here (with best intentions for you all) -- several of my comments have been deleted over the course of this season and I don't know why/who is deleting them, I don't think it's random // nothing in life is random, everything has meaning, people are deleting and need to stop//well philosphy aside, i know sometimes things are accidently deleted and people dont know how to get back. Control-Z doesnt always work// Right click -&gt; Show Edit History // history is written by the victors // sometimes at the expense of the victims :( // Always at the expense of the victims...</t>
  </si>
  <si>
    <t xml:space="preserve">
2019 SOAPs (spots in parentheses if &gt;1): Rochester (3); Minnesota (2); Montefiore (2); SUNY Brooklyn (2); Case Western (2); Thomas Jefferson (2); UPMC (2); Arkansas; Arizona; Davis; Georgetown; Miami-Jackson; Kansas; Louisville; Beaumont; Mississippi; Dartmouth; Columbia; Upstate; Buffalo; Oklahoma; Tennessee; Utah (military only)</t>
  </si>
  <si>
    <t>When you have overlapping evening meet and greets for equally good programs, is it better to go to part of each one or skip one and fully do the other?// go to both</t>
  </si>
  <si>
    <t xml:space="preserve">i am pooped // i am zoomed out // zoom zoom /// </t>
  </si>
  <si>
    <t xml:space="preserve">This may be a stupid question but if a program states they follow strict NRMP rules and do not have any contact w/ applicants post-interview, is it okay to still send a LOI?// Should have sent it before interview....If you have already had an interview it could possible be seen as gaming the system(who the F knows?). //i thought that only applied to programs, i feel like we can send whatever LOIs to whatever right?// i thought it was a two street regarding that, but could be wrong, if you are sending i guess send only to coordinator then//i gots no idea, if i can not write an extra email? praise be//you can. there's nothing wrong with that. they just wont reply.  // </t>
  </si>
  <si>
    <t>Deleted: "Well apparently the rules are meant more for the Programs it seems. https://www.nrmp.org/communication-code-of-conduct///this is correct.its ok for YOU. not for them. " // TY! I wanto to express that they're my #1 without potentially shooting myself in the foot // Idk still seems sketch to me. Is this really ok? A lot of programs seem to be turned off by stuff like this. Also, I guess it depends what program you are sending an LOI to. If it's a "big 3" pr top-tier/competitive program I could see them rolling their eyes at that and probably being turned off. If it's more of a mid-/lower-tier program, maybe less so.//its legal. However there's always a judgement call and question of how people will take things.  Really hard to predict/read minds. Just use your best judgement.</t>
  </si>
  <si>
    <t>Can anyone who has stanford this week confirm the time frame of their interview day?//8:00 AM Pacific Time - 12:30 PST... according to zoom invite</t>
  </si>
  <si>
    <t>Sorry for the misunderstanding, but we are reapplicants trying to create better supports and resilience for future unmatched medical students who unfortunately will go through the same circumstance, so if you are a reapplicant and are okay with sharing your story anonymously to create a better future system, please email us at kdl25@pitt.edu or tar76@pitt.edu for more details. Thanks for sharing your stories as we know from personal experience is hard</t>
  </si>
  <si>
    <t>That will be an interesting project to do this year... // Agree, aren't there more spots than applicants this year?  Because of the massive residency overexpansion// Initially there was but then more people applied...either using Radonc as a backup or maybe actually like it... who knows // might be better project to focus on the ones who do match to see those who people dual applied / switching over from other specialties for better lifestyle / IMG who need a visa to see how they do. Then follow if up with a longitudinal study to see attrition / contribution to the field.</t>
  </si>
  <si>
    <t>I am pretty unhappy that so many programs do not give 12 months of research as the default. What is up with the applying for another 3-9 months? Makes me think those programs prioritize clinical coverage of their attendings above all else. x3 // my god yes//how many other fields give you blocked research time like this? Not everyone wants to do academics. Its appropriate for there to be programs more clinically oriented.// There is nothing wrong with justifying research time...You will be doing that in academics a lot. Writing a couple page research plan is good practice and makes your research time more focused</t>
  </si>
  <si>
    <r>
      <rPr>
        <rFont val="Roboto, Arial"/>
        <sz val="8.0"/>
      </rPr>
      <t xml:space="preserve">Importabt distinction to note on resident centered programs vs attending focused // Agree, lot of the programs that make you apply for additional research time to get close to 12 months are historically the weaker programs// I thought the applying for additional time is more of presenting a research plan // Particularly at the non-research powerhouse programs, who draw more applicants interested in PP/non-academic careers, it makes sense to not </t>
    </r>
    <r>
      <rPr>
        <rFont val="Roboto, Arial"/>
        <i/>
        <sz val="8.0"/>
      </rPr>
      <t>require</t>
    </r>
    <r>
      <rPr>
        <rFont val="Roboto, Arial"/>
        <sz val="8.0"/>
      </rPr>
      <t xml:space="preserve"> 12 months of research. Those programs often offer more elective time in place, to do away rotations or gain more experience w/specific modalities that residents might be interested in seeing more of, such as protons, GK, brachy, peds. Most PP jobs do not care how many secondary analyses of retrospective data you've published as a resident. They want someone w/ a solid and broad clinical training. // Also important to note that some of the larger programs resident-wise (ahem, inappropriately expanded programs) </t>
    </r>
    <r>
      <rPr>
        <rFont val="Roboto, Arial"/>
        <i/>
        <sz val="8.0"/>
      </rPr>
      <t>have</t>
    </r>
    <r>
      <rPr>
        <rFont val="Roboto, Arial"/>
        <sz val="8.0"/>
      </rPr>
      <t xml:space="preserve"> to have multiple residents on research at any given time, bc there aren't enough services/attendings to go around. Doesn't make sense for a PGY4 who has no inclination to pursue research after graduation to spend 12 months on a dedicated research block. Makes more sense to have more clinical experience for those ppl // I think the point of the original post was just having more non-clinical time schedule is nice b/c you can always get more clinical time. And the sense is that research blocks are basically vacation/do whatever you want. I think everyone can agree that you do what you want and more research time doesn't mean more academics, it's just more flexibility for what YOU want to do, not what the program wants you to do (clinical coverage)</t>
    </r>
  </si>
  <si>
    <r>
      <rPr>
        <rFont val="Roboto, RobotoDraft, Helvetica, Arial, sans-serif"/>
        <color rgb="FF000000"/>
        <sz val="10.0"/>
      </rPr>
      <t>Just because it's "research" time doesnt mean you need to grind hardcore academic research. I know some residents at MDACC got their masters or MBA or did other work during that year which was non-traditional//Thats true but it shouldn't be a problem to justify the need for 12 months to complete your MBA or etc... //</t>
    </r>
    <r>
      <rPr>
        <rFont val="Roboto, RobotoDraft, Helvetica, Arial, sans-serif"/>
        <color rgb="FFFF00FF"/>
        <sz val="10.0"/>
      </rPr>
      <t xml:space="preserve"> any other programs that support an MBA during 12mo dedicated research time??</t>
    </r>
    <r>
      <rPr>
        <rFont val="Roboto, RobotoDraft, Helvetica, Arial, sans-serif"/>
        <color rgb="FF000000"/>
        <sz val="10.0"/>
      </rPr>
      <t>// not sure but the Harvard program has two MBAs (from Harvard Business School) in their program but not sure if they did it before residency // vandy supports MBA during research time // you can get an MBA online chill //&lt;&lt; no need for attitude. chill.// lots of programs support MBA, MPH, etc. during research time and will approve a full year for it if it's a program that otherwise doesn't offer a dedicated PGY-4 research year... this is not just exclusive to the "big 3"... though this may be a biased comment considering I based most of my programs around them offering that opportunity (and to echo the previous comment, you do not have to go to a program that also offers the degree within their institution - rather just supports you pursuing the degree; however some examples of programs that offer this option conveniently within their own institution are UCLA, UNC, UMich, UPenn, John Hopkins, etc)//</t>
    </r>
    <r>
      <rPr>
        <rFont val="Roboto, RobotoDraft, Helvetica, Arial, sans-serif"/>
        <color rgb="FFFF00FF"/>
        <sz val="10.0"/>
      </rPr>
      <t>Fox chase said they supported an MBA and an MPH. but lots will I think.</t>
    </r>
  </si>
  <si>
    <t xml:space="preserve">Stanford has 3 waves. How many invitations did they send out this year? //109 ... jk// At least 20 according to the invite page... so ~60(20x3) lol // </t>
  </si>
  <si>
    <t xml:space="preserve">I was wondering what some examples of "top PP" groups were? just out of curiosity... lol//SERO in charlotte, although they work you pretty hard before you become a partner, ROA in wisconsin, Prinston NJ rad onc... But as long as you're happy living in mid-size towns, there are plenty of excellent PP that will offer you great money and life style //  </t>
  </si>
  <si>
    <t xml:space="preserve">"Plenty of excellent PP that will offer great money..."**
 </t>
  </si>
  <si>
    <t>Has anyone who is interviewing at Emory on Wed. received the zoom link or pre-interview social link yet?</t>
  </si>
  <si>
    <t>Can there be two columns added in the interview impressions called "Recent SOAP" and year program was founded (new programs are very risky) Feel like this is important to know. // Agree x4 // Can we add this or is there an overall admin that has to do it? I don't want to break the document haha//Should that be in  Interview impression or Program Information??</t>
  </si>
  <si>
    <t>Completely agree (x3) - given the very real job concerns in the field, we need to know these things before we make life choices with our rank list. I've personally felt that some chairs and faculty (even a few residents) don't acknowledge the huge jobs issues that is happening and will only get worse for the foreseeable future.// have people been asking some these programs directly about their recent SOAP?//I havn't ...what exactly would you ask? // I would love for someone who asked this to share the response.// im not sure how to best phrase lol, because im not sure how publically available the SOAP data is, but just curious what programs would say in response to why the SOAPed lol (i.e how do they talk around "just needing resident coverage")</t>
  </si>
  <si>
    <r>
      <rPr>
        <rFont val="Roboto, RobotoDraft, Helvetica, Arial, sans-serif"/>
        <color rgb="FF000000"/>
        <sz val="10.0"/>
      </rPr>
      <t xml:space="preserve">If I only have 3 prelim interviews, should I apply to some more? Or is it too late? // i wouldnt worry, u can always soap, thats what my mentors and deans told me, I'm pretty sure ull get a spot just not where u want to be ull probaly be at a malignant program or overworked but its just one year  //that is the worst advise ive seen here since the SDN crowd cam eout// i heard send some LOIs might have worked for some people in the prelim spreadsheet, for the ones that you haven't heard from and maybe apply to 10 more programs right now just so you don't regret not applying later?//How many did you apply to initially? IS money an issue? If not then APPLY for More// </t>
    </r>
    <r>
      <rPr>
        <rFont val="Roboto, RobotoDraft, Helvetica, Arial, sans-serif"/>
        <color rgb="FFFF00FF"/>
        <sz val="10.0"/>
      </rPr>
      <t>I guess "too late" would be when there are no more interviews being carried out... check with deadlines or even ask prog coordinators to see if they are accepting more applications :)</t>
    </r>
    <r>
      <rPr>
        <rFont val="Roboto, RobotoDraft, Helvetica, Arial, sans-serif"/>
        <color rgb="FF000000"/>
        <sz val="10.0"/>
      </rPr>
      <t xml:space="preserve"> // It's fine. I only applied to ones in a particular city because of spouse and have been getting direct feeback from the programs that they's rank me high because of social situation (only 4 invites prelim invites). // Thats great! I mean I personally would not trust them 100%. Things happen...and the Program directors also have their priorities. Never hurts to have backup plans(SOAP is last resort)</t>
    </r>
  </si>
  <si>
    <t xml:space="preserve">&lt;- jesus// "You can always SOAP" is generally very bad advice// idk why I expected anything less// Hey how is that bad advice? all the invites have been sent out it is what it is// All invites for TY/Prelim have not been sent out. They send out more if people cancel... </t>
  </si>
  <si>
    <t xml:space="preserve">I've been to all of the meet and greets for the programs I've interviewed at and they've actually all been pretty useful - anyone else agree? Some residents are actually pretty honest and frank about their program's issues (I put in the impressions).  I was amused at how different residents from different programs come off - i.e. at NYU, Iowa I could actually tell they were really enjoying themselves vs. Jefferson, San Antonio they seemed miserable and residents basically straight up warned us to stay away//Meet and greets were very helpful! Impressions from them made it easier to cancel invites// Seriously, don't name the specific names of programs. You can give the current residents lots of trouble // maybe this is idealistic of me but residents should *never* get in trouble for saying what they think, if they are afraid of getting in trouble that just means the program itself is heavy-handed or has control issues//youre not exactly offering any new insight. the reality is that should be and is are two different things. Alternatively, there is a lot of overstatment here about threats from program leaders. SDN really pushed that. Its taken on a life of its own. /// </t>
  </si>
  <si>
    <r>
      <rPr>
        <rFont val="Roboto, Arial"/>
        <sz val="9.0"/>
      </rPr>
      <t xml:space="preserve">&gt;&gt;Current UTHSCSA resident here. I'm honestly surprised by that comment, I've obviously personally been in most of the meet-and-greets, and I don't feel like we gave the impression of being miserable (we are all pretty happy, they treat us well here). We </t>
    </r>
    <r>
      <rPr>
        <rFont val="Roboto, Arial"/>
        <i/>
        <sz val="9.0"/>
      </rPr>
      <t>have</t>
    </r>
    <r>
      <rPr>
        <rFont val="Roboto, Arial"/>
        <sz val="9.0"/>
      </rPr>
      <t xml:space="preserve"> tried to be honest about our program, the direction where it is heading, and the type of applicant we think would be happiest and fit in best here. </t>
    </r>
    <r>
      <rPr>
        <rFont val="Roboto, Arial"/>
        <b/>
        <color rgb="FFFF0000"/>
        <sz val="9.0"/>
        <u/>
      </rPr>
      <t>Every program isn't for every applicant</t>
    </r>
    <r>
      <rPr>
        <rFont val="Roboto, Arial"/>
        <b/>
        <color rgb="FFFF0000"/>
        <sz val="9.0"/>
      </rPr>
      <t>.</t>
    </r>
    <r>
      <rPr>
        <rFont val="Roboto, Arial"/>
        <sz val="9.0"/>
      </rPr>
      <t xml:space="preserve"> Honestly, also, prestige isn't everything, and as another current  rad onc resident commented below, unless you already know that you'll be gunning for that hardcore academic life, you're better off given the job market to have a strong and diverse clinical training. A lot of the non-research powerhouse programs will give you a better chance at that than a top-10. For what it's worth, I apologize if you got the wrong impression about us. I can't imagine any of us "warning" anyone to stay away. // applicant here, I've met you guys and have not heard anyone 'warning' just FYI to anyone else wondering // As an applicant who interviewed there recently, I also agree that the residents were very helpful, friendly, and supportive. They were honest about the limitations and how they plan to improve as a team. // Another fellow applicant who interviewed here and is also shocked at the San Antonio comment... I actually left feeling like you guys seemed really happy and got along well with each other and the faculty. // Can definitely piggy back on this. Even since the meet n greets in August, the residents have been fully transparent about the (positive) evolution of the program. The majority of programs are receptive/responding to this dramatic shift in the applicant data and are working to improve their programs. To applicants: pay attention to the subtle indicators (new chair, new PD, new technology, altered didactic structures) and have whatever candid conversations you need to,  but definitely don't create false narratives and throw residents under the bus like that. </t>
    </r>
  </si>
  <si>
    <t>Keep in mind there's a lot of trolls here. They buff the "big 3" and ignore their downsides (convince top applicants if they can't get into those they should go to a different specialty), attack smaller programs, and try to push an agenda of less people coming to radonc/program shrinkage and closure. Super tough to tell if someone's being legit or manipulative about a program. Glad to have residents come here and straighten the score.// no this is soo wrong this is supposed to be unbiased some ppl are gonna say this is predatory and just med students now im not gonna be honest about what i say bc im scared of retaliation, //there have been trolls here but there are also people who come here and genuinely believe that they speculate about. // unlikely they'll be able to ID you // I disagree respectfully about buffing the big 3 and ignoring the downsides. Jobs is a huge issue and there is no doubt that the big 3 grads have better prospects. There are a lot of bad smaller programs - that doesn't mean they are all bad but just b/c there are residents on here from smaller programs and people who will match into them doesn't make the overexpansion of rad onc slots into any less of an issue. The sad reality is, there are prob just as many "good programs" with "bad program" with the recent overexpansion. // The big 3 have better prospects than the bottom 3, sure. People act like going to MSK will be categorically better nationwide than any other Top 20 program. That's only true in rare cases. Most at big 3 wind up at satellites (or UNC if you go to HROP I guess)// Is something wrong with satellites or UNC? They don't pay in U.S dollars or something? I don't understand the point of your last sentence.</t>
  </si>
  <si>
    <t>Did people in terviewing at Moffitt tomorrow get their schedule? // I just have the zoom link//im excited to make a mojito tonight though// same! no schedule yet but excited for a cocktail// Well you asked and they heard you!</t>
  </si>
  <si>
    <t xml:space="preserve">So buckle up peeps, today I had a prelim interview from a program and only had 5 minutes to chat with the PD. After a lot of red flags left and right (Including a drunk resident in the M&amp;G spewing racist comments), my 1 hour extra wait time was over and I was destined to meet thy great PD. I log in, and he decides to go on a power trip and pimp me to oblivion. Probably the guy does not even know my name. Made me so grateful for RO and all the super nice people I met on the trail from applicants to residents to attendings.//shame it in the prelims sheet if you feel comfortable//hopefully the resident in the meet and greet is not destined for radonc// O wow that sounds horrible!! // ya alot of assholes in medicine </t>
  </si>
  <si>
    <t>where's the prelim sheet?// link to Prelim sheet --&gt;</t>
  </si>
  <si>
    <t>https://docs.google.com/spreadsheets/d/1e_Gw-UodJp7QM8EabjnvP4StJd-xRPakV7nqaoTDu6g/edit#gid=0</t>
  </si>
  <si>
    <t>Why so many dropped interviews for Fox Chase?//i honestly don't know, i had an amazing time interviewing at fox chase and the people seem great. maybe its because they also invited all the top tier applicants and many of them dropped cuz they got all the top 10 ones so decided to drop fox chase? its too bad cuz fccc seems great// i believe that had only two dates correct? i dropped because of conflicts but it definitely hurt me to do so//ooh that might be a reason//some conflicts with 12/14 days at highly sought after programs is the issue// yeah historically dont invite/rank people they aren't confident about so probably compete with a lot big name places for simliar candidates // for me it was completely a scheduling issue.  poor guys picked the busiest dates to offer interviews // Could also have been on purpose to make sure the people interviewing there are those that really want to be there//Hopefully that doesn't end up being bad for them//me too</t>
  </si>
  <si>
    <t xml:space="preserve">What's likelihood of match into top 4 choices?  X2 // Probably hard to say given that most programs and applicants are having/going on more interviews, but to hazard a guess 75% based on absolutely nothing // 75% top 3 based on that beyond charting outcomes paper from 2018// 45% for top choice in radonc based on a relatively recent paper that examined the radonc match, looking at all specialties combined for USMDs getting ur top 3 or 4 carries an 80% of success// Can you add the link? // if I get within my top 10 im happy these programs are all so amazing af // Humor me, if programs/applicants are over interviewing, then there would be a higher chance that you would fall below your first 3 choices than before? Am I missing something?// Yeah that makes it hard to really predict what happens in this cycle based on old data...there needs to be a better system overall...starting with damn ERAS // I can't but think how terrible ERAS/Comms/NRMP/all that bs is. There has to be a better all in one system, and dont get me started with the games. // I don't think most programs are over-interviewing just based on the number of interview days they are offering, as for myself I declined numerous iis and still have too many // </t>
  </si>
  <si>
    <t>depends on what your top 4 choices are x2 // yeah if you rank MDACC 1st you dont have a 45% chance of matching//Wouldn't that depend on the applicant? 36? people invited for interview...6 spots... / #mathishard// LOL my brain started hurting// For places like MDACC/MSK the programs pretty much get their top 6 or whatever? Seems like everyone who got an interview will probably rank them first, and there is probably a ton of overlap //IDK about that MSK is not for the faint of heart... I.E me so definitely not ranking them first. If a place is not a good fit... Environment, city etc  SOME people would not rank them first just because of prestige. // rotated at these a few years ago, they all have huge pluses and minuses and people should really try to set prestige aside before matching there. MSK's intensity definitely can rub people the wrong way, MDACC seems to have 1-2 people every year who absolutely hate being there but chose it for prestige (often relating to the way the institution monetizes treatment/doesn't treat underserved/etc.). Both in particular but esp. MDACC tends to have an eccentric way of treating that isn't necessarily the norm, and seniors have def. gotten questions about that. Didn't rotate at Harvard but have heard similar stories due to infighting between hospitals. They don't seem to improve peoples' career prospects beyond the rest of the "top 10" either. //Eccentric as in bad? Or just trying to be innovative? // Eccentric as in different from the rest of the country. They have their own internal method of handling many cases which is not necessarily bad, but will lead to your practice being somewhat different from everywhere else when you finish.//there is no infighting between the harvard hospitals. theyre pretty collegial. there are differences in treatment.//more at the junior faculty level. FWIW the stress amongst junior faculty shooting for tenure seemed a lot higher at MSK and MDACC</t>
  </si>
  <si>
    <t>To OP's question, if we assume people blindly pursue prestige, then using MDACC as an example, they interview the 36 top people. Between the "big 3" (agree with the resident to the leftthat they're not all they're cracked up to be and there are programs with better training/job opportunity in the top 10 that are overlooked, but y'all don't care) 18 people from that pool are taken. So if you're gunning for top programs and have interviews at all three, you have a ~50% shot at making it to one of them. //Not the OP but appreciate the Math skills // it should also be noted that the top 30 applicants are most likely all interviewing at the same top institutions // &lt;-this</t>
  </si>
  <si>
    <t xml:space="preserve">has anyone been in the boat of having 2 pre-interview socials at the same time? idk which one to go to. one of them goes on for 2 hours and i was thinking of going to both for an hour?// That seems like a good compromise. Especially if attendence is NOT required  //   </t>
  </si>
  <si>
    <t>This happened to me, i just split time between the 2</t>
  </si>
  <si>
    <t>Thoughts on MUSC? // not ideal.  They are at the very bottom of the tiers ranking, and its for good reason.  Some residents come in at 5am and still have work to do in the evenings.  With some attendings, at least at the beginning, you only shadow and do the charting/contours.  Multiple residents transferred out a couple years ago.  They claim to have made some improvements, but it seems there is still a long way to go.  With the current application numbers, there is no reason to rank.  Likely the next Cornell. // Cornell lost their residency right?  Agree with MUSC - one of the worst programs.  Small and residents leaving is very concerning.  They match residents to scut out and help attendings generate RVUs.</t>
  </si>
  <si>
    <t>Someone from MUSC is deleting negative comments about MUSC FYI - the interview impressions has been edited multiple times</t>
  </si>
  <si>
    <t>Anyone know how long / the time frame is for Penn interview day? // 7:50am-1pm EST // thank you!</t>
  </si>
  <si>
    <t>Curious what people's thoughts are on Utah... East-coaster here who has limited knowledge of impact/reputation of mountain-west programs!// its one of the best i think its just in utah lol // whats wrong with utah?? // theres some concerns about homogeneity, like i went there once with my family and someone told my grandpa to go back to China lol, my parents were pissed cuz were from SF and its more diverse there, u just have more of those ppl there i guess //Would love to go back to China! //yeah that tracks about the location haha, its utah // ok so basically utah is fine for the most part. plenty of people like that in CA // SLC was 60+% biden LOL // ya most of Utah is fine there was also alot of nice ppl there, someone told us our car lights were left on, I think my grandpa just set him off lol cuz he was chewing with his mouth open o well // Utah's program is notoriously white lol // all the residents are also guys lol... well and white too of the 10 invites i been on i dont think any program was so homogenous lol &lt;-- there are other homogenous programs lol//Most of the Radonc programs are very homogeneous // Utah resident. This year happens to be all white guys, but next year is not, and we just had multiple years of women graduating.We're aware. Lots of very strong female applicants the last few years, and sometimes it just shakes out that way. The city as a whole is not entirely white (due to the university) and much more multicultural than you expect for the perception of Utah. Outside SLC...yeah, more white. My sig other is non-white and we've never encountered racism here, and have had no issues finding all of the things (foods/ingredients, community, etc) we need here to feel at home, and we've only lived in huge cities prior.</t>
  </si>
  <si>
    <t xml:space="preserve">i feel like once we get to know a program, most of them are pretty good and give solid clinical training, its just that all the recent focus on job market stuff shifted a lot of attention to big name programs and somehow these other programs which have always been pretty good historically now appears unappealing, idk if this is a valid way but im also not extremely familiar with each program
</t>
  </si>
  <si>
    <t xml:space="preserve">Anyone have any thoughts on whether or not to write post-interview thank you notes for places that don't explicitly say to not write thank you notes in the interview day presentation (I wish all programs just flat out told us that on interview day) // Here's my two cents. And this is wholeheartedly my own opinion so it may not help answer your question, but I take the time to explicitly thank my interviewers at the end of my interviews (in the breakout rooms, not the entire interview) and that's it. If a coordinator went over and above, I may email him/her a quick thank you to the department for a good interview experience, but otherwise I am not sending special thank you letters to the program directors, etc. and I am certainly not sending hand-written letters. Medicine is such a GAME, and these game-like tendencies - in my opinion - lead to ingenuine gestures with intentions to manipulate rather than simply do what they are originally intended for (i.e. expressing genuine gratitude, etc.). It fosters a really fake and manipulative environment, which I personally loathe. That's not to say I look down on fellow applicants who genuinely want to send a thank you card, as we all feel a genuine sense of gratitude (esp this year), but I personally believe that if sending a thank you note is going to make or break my chances matching into a program, I don't want to go there. I went into rad onc for many reasons, but one of those reasons was my distaste for the gunner environment of medicine and though that will always exist to an extent in any medical field, I feel that atmosphere and attitude are fairly minimal, if not negligible, in the field of rad onc. If my personal, intentional, and personalized face-to-face thank you expressed during the last 30-45 seconds of my interview was not enough for a program to consider me "worthy enough" then I don't really want to be a part of that program to begin with. Conversely, if my thank you is going to turn off a program and have them label me as scheming, I don't want to be there either. But again, I am not getting those vibes from any place I have interviewed at so far... and most places who don't explicitly delineate thank you guidelines seem to be indifferent to whether or not you send a thank you, so in that case I'd say do what's most comfortable for you - not what you feel like you "have" to do to secure a match. For me, that means expressing genuine face-to-face gratitude and avoiding sending a thank you note that could be misconstrued as manipulative, even if I meant it genuinely. If you're truly sending it out of gratitude, there's also always the option to wait until AFTER the match. That way there is no room for error in a program misinterpreting your gesture as manipulative - at that point, they'd probably be even more flattered you took the time to thank them for their time and experience, even if you didn't match there. Anyways, lots of options. // &lt;Thank you I appreciate that it helps alot. Yeah I 100% agree with you and I hate the idea of there being an expectation to write thank yous, I guess I just wanted to make sure I wouldnt be at like a disadvantage if I didn't write thank you notes // Totally feel that :) Again you may feel differently and I totally understand that, you do you brotha/sista, but I say if a program is going to put me at a disadvantage because of that, I don't want to be a part of it. For me it's a matter of "Why am I sending this?" I don't want to be fake, so if the answer to that is to "check a box" for the match, I don't do it. I actually have a small list of programs that had really fantastic interview days, and I plan on sending them a thank you AFTER the match (at the end of the day we are all future coworkers, even with programs we don't match into or rank highly, just by nature of the small field - and programs who go over and above truly do deserve a special thanks!). I don't want to work and train in an environment that's going to play games, try to mold me into a certain box, or manipulate me to do things the way they see fit. But again, I really haven't gotten those vibes from ANY programs so far and I truly do feel that most (if not all) of the programs in rad onc are either indifferent towards, if not explicitly "against", thank you notes... hence why I don't feel a lot of anxiety about my decision to just stick with my genuinely shared face-to-face thank yous and move on without a formal note. Stay true to you, my friend. :) // no one is against thank you notes/emails. There is nothing wrong with taking extra time to say thank you. It wont make or break your interview, but it will keep you in their thoughts. Especially if they're interviewing 30+ ppl, its easy to forget. Also makes you look more interested in the program, which plays a role </t>
  </si>
  <si>
    <t>&lt;-- uhh... same.//I keep meaning to write one but I keep forgetting//Agree with this response wholeheartedly - I'm not writing them. But make sure to thank at end of interview. If a thank you note determines where we match, then that's dumb and I will quit and join a band. x2//i also figured that they'd be more annoying to the faculty who gets millions of emails a day and reading my thank you note just wasted like 30 seconds of their time for nothing // lolll yes to all this! glad to see I'm not the only one who holds these sentiments. // wait im too lazy to read that shit on the left lol so yes or no to thank you notes, I really dont wanna fucking do it lol soo exhausted//&lt;x1million // it was a longwinded essay delineating why I am team NO to thank you notes lol // most places told me not to contact them with thank you notes// I've sent ZERO thank you notes and I don't plan on sending any.X4</t>
  </si>
  <si>
    <t>There's a significant body of literature in radonc (gaming the match agreement, etc) that you should not be writing, nor expected to write, these notes. You do not want to go to a program that would notice not receiving a note.// TYYY!// Totally, who knows. The letter may be viewed as something against you // yea nobody wants a SYSTEM GAMER//do they want a video gamer?</t>
  </si>
  <si>
    <t>Soo I keep seeing all this drama involving applicants applying to other specialities...Do we have drama? Am I just out of the loop?(dont want drama btw x2)...//don't want no drama but def likes to hear about drama *gets popcorn // radonc applicants applying to other specialties? I must be out of the loop. anyone else hear about this??//there was talk early on. those who got scared about radonc just withdrew. not that many. // so people are applying to both...?//don't think thats news, people in the applicant tab say that they're applying to other specialties lol//Its not hard to figure out which are which by their applciations.</t>
  </si>
  <si>
    <r>
      <t xml:space="preserve">no one is dual applying to the shit show known as Rad Onc i can guarantee that hahahaha // &lt;-LOL// That is great...Means the majority of my future coresidents are passionate and want to go into this field // smaller group but definitely an elite &amp; </t>
    </r>
    <r>
      <rPr>
        <rFont val="Roboto, Arial"/>
        <i/>
        <color rgb="FF0000FF"/>
        <sz val="8.0"/>
      </rPr>
      <t>genuine</t>
    </r>
    <r>
      <rPr>
        <rFont val="Roboto, Arial"/>
        <sz val="8.0"/>
      </rPr>
      <t xml:space="preserve"> bunch // SOAP has entered the chat://LOL I know... That's why I said "Majority" not all//  SOAP data is going to be very interesting this year // Definitely people out there discussing only applying only to top rad onc programs and then IM as a backup OR some very competitive specialty and rad onc as a backup. Who knows how many this will end up being.</t>
    </r>
  </si>
  <si>
    <t>Any consensus on U Miss/UTMB or have we given up on their participation? I know neither are super desirable programs, but mainly just curious.// Maybe they plan to just SOAP....</t>
  </si>
  <si>
    <t>Anyone know anything about Montefiore? Also, what is their subsidized housing like? // I def want to mention that the Bronx is not NYC... takes about an hour+ on the D train to get to the city, makes it tough to really appreciate the city... would have to make a conscious effort to get down there. // ya only NYC stuff is NYC, The bronx long island is very far away like an hour // I think technically the bronx is a borough of NYC//bronx is NYC. its not manhattan. // Any impressions?</t>
  </si>
  <si>
    <t>For anyone who has had a Vanderbilt interview what was the interview timeframe? Trying to do some scheduling but Vanderbilt is taking years to send out interview day details // any vandy cancellations? // I declined! // Vandy interview day goes from 11:00 AM - ~4:30 pm CST // ok thank you that's very helpful x2</t>
  </si>
  <si>
    <t>Anyone else decide on rad onc later in medical school? // not until M3!x2 // mid-M3x3//end MS3 to start MS4 // not until end of research year in a different field between MS3-4 x2// I decided on it after coming out of the womb, jk mid M3//i was born on a linac, it was destiny // Before med school, but im a weird nerd &lt;what a weird nerd (me too haha)// M3 x7 //</t>
  </si>
  <si>
    <t xml:space="preserve">Anyone get an interview date confirmation from the U of Minnesota? It's been like 19 days and I haven't heard anything... // Nope // ugh what is their deal // Confirmation today// See the updates on the spread sheet     </t>
  </si>
  <si>
    <t>Does anybody else sometimes feel sad about how almost everyone interviewing us is so stinkin nice but we will have to "reject" some of them by ranking them lower than others?  I just want everything to turn out well for everyone! x1000//i feel like i would be happy and fine at any of the programs i interviewed at so far, if the whole job market thing isn't a concern, i would have serious issues with deciding the order of my rank list // SAME. Glad I'm not the only one. But also as I meet all the other amazing applicants in rad onc, I know all of these programs I'm having such nice experiences with will end up with amazing resident(s) regardless of if it's me or another, so that helps ease the guilt a little bit. But it still definitely makes me feel bad, especially with rad onc being such a small field and the nearly guaranteed odds that you will see all these peeps again in some form or fashion.</t>
  </si>
  <si>
    <t xml:space="preserve">&lt;&lt; that's the way programs have felt for years about applicants. </t>
  </si>
  <si>
    <t xml:space="preserve">Does anyone have any insight as to why beaumont soaped 3 last year? they seem solid.  // They work long hours, could be part of it.  Days start at 7.//my impression was that was for tumor boards pending on the service, which i feel like other places have // this is a super nice hospital in a super nice area too // it is definitely a super nice hospital.....// I thought a big but was going to follow that statement...// tumor boards at 7 daily are only for pgy2s to fulfill pathology and radiology training requirement, otherwise you only go to tumor boards pertinent to your service. days can be long for pgy2 when you are basically an intern and learning how to contour while also learning physics and rad bio, but later on in the residency its basically 8-4:30   </t>
  </si>
  <si>
    <t>&lt;&lt;current resident at beaumont, i promise you our hours are very avg. The first year can be a bit busy because yes you do have to go to a tumor board every day at 7 am, but I found it very educational and you don't have to do that starting year 2. I have enough time to moonlight on the side to make extra cash // what does moonlighting look like for rad onc?// There is no rad onc moonlighting for residents unfortunately. I moonlight at an urgent care//Apparently some Radonc places you can moonlight...babysit machines//That would be a sweet gig // it's the best and they have it at HROP</t>
  </si>
  <si>
    <t>Any thoughts on Buffalo vs Rochester vs SUNY Upstate vs Indiana?// Indiana...beats living in expensive NYC....Faculty are really nice too. No idea about Buffalo, Rochester or SUNY though lol// Rochester is probaly the best hospital overall, Indiana is a really good hospital,  Roswell for cancer then itd be SUNY upstate/ Would be wary of all 4 programs. They all have had to SOAP over the past few years. There's a reason why....//Whats the reason? If you know then share...dont leave us in suspense!/ Buffalo has actually never taken residents from the SOAP and has traditionally filled unmatched spots outside of the match // Former resident here. Rochester is non-malignant w good clinical training. The "reason why" asked above is location.</t>
  </si>
  <si>
    <t>depends on what your top 4 choices are x2 // yeah if you rank MDACC 1st you dont have a 45% chance of matching//Wouldn't that depend on the applicant? 36? people invited for interview...6 spots... / #mathishard// LOL my brain started hurting</t>
  </si>
  <si>
    <t>&lt;&lt; Nice and sweet talk. I see bright future of rad onc lol. Just funny when people looking back next year with STEP1 pass or fail. Stone-aged people but still just a med student. Sad. Get over with it guys. //</t>
  </si>
  <si>
    <r>
      <rPr>
        <rFont val="Roboto, RobotoDraft, Helvetica, Arial, sans-serif"/>
        <color rgb="FF000000"/>
        <sz val="10.0"/>
      </rPr>
      <t xml:space="preserve">Anybody else feel in an interview slump? Idk if it's Zoom fatigue or what, but I have been hard core strugglin in my interviews this week... not on my A-game :/... Only thing keeping me going is NOS energy drinks...If you see me pass out on camera please call 911 // Hah I tried that actually and just got anxious and couldn't keep my thoughts straight LOL no winning for me I guess! // second that comment about the zoom slump... i have run into a </t>
    </r>
    <r>
      <rPr>
        <rFont val="Roboto, RobotoDraft, Helvetica, Arial, sans-serif"/>
        <b/>
        <color rgb="FF000000"/>
        <sz val="10.0"/>
      </rPr>
      <t>brick wall</t>
    </r>
    <r>
      <rPr>
        <rFont val="Roboto, RobotoDraft, Helvetica, Arial, sans-serif"/>
        <color rgb="FF000000"/>
        <sz val="10.0"/>
      </rPr>
      <t xml:space="preserve"> this week. x3 glad i'm not the only one. Anybody else going through the same thing, stick with it and power through!! // Oh yes this // Sigh...those full interview days with no breaks. Worst. Zoom fatigue plus 9+ months into a pandemic. // so tired of this already lol. feeling like I just wanna risk it all and drop all the rest x2// omg so glad I'm not the only one! &lt;3 I was getting so frustrated with myself! (Also - not to be sappy, but also to be sappy - meeting you all throughout these interviews and such is just so wonderful, and I am so encouraged by all the genuinely wonderful and down-to-earth people that seem to infiltrate the field of rad onc and am so thrilled to be you guys' future coworkers! Much love!) x5 //  </t>
    </r>
  </si>
  <si>
    <t>What will be interesting to see is who matches at the absolute worst programs this year. This is the least competitive rad onc class (overall) over the last ~10 years probably. You know the people matching at the worst programs are truly bottom of the barrel quality. // damn, harsh but probably true. //might be true but I want to see the data// What data? You mean applicant data for those that matched at the worst programs? Would be near impossible to get but doesn't take a rocket scientist to figure out what the stats are for people matching at the lowest tier/DNR programs//Bottom of barrel compared to all specialities or radonc applicants. I want to see the Least competitive class data...// Oh I see what you mean. I mean bottom of barrel compared to rad onc applicants. Hard to generalize to other specialities but can prob infer that we've attracted the trailer trash and lowest tier applicants so to speak as our field has taken a huge hit with the declining job prospects. Decent proxy for competitiveness is # of US MDs vs # of residency spots in terms of how competitive a field is. But i agree, having more granular data would be ideal // I predict it will be same level or more than the 2014 class at least...if you go by step 1, step 2 and pubs // maybe but it seems like this year we are truly scraping the bottom of the barrel so to speak. the trailer trash description seems apt // Lol, I love this sheet. I'm not going to the elite programs but probably mid-tier and I hate to agree but it's true. I feel bad for people matching at shitty programs, it'll be a double whammy - you are at a horrible program and then you'll bear the shame of having gone to that program. sucks but competition is life. // Not sure if I would call people trailer trash. We can just call them low quality applicants or bottom tier applicants. No need to use trailer trash.// Bottom tier applicants = BTA, that seems better than trailer trash.//Not the OP but trailer trash is hilarious. Not very nice but funny.// Funny is all good but everyone worked hard to get here...knowing that some of your future colleagues think this way is sad...Being "bottom" of radonc applicant class doesnt mean you are stupid....I thought oncologist have some empathy// I think that's what bottom implies, being dumb/not very bright. Not everyone going into rad onc this year is super smart. There are bound to be some dumb dumbs.// LMAO, dumb dumbs, new favorite term.// There are relatively less smart people in any class...I dont think I would call any person that completed medschool stupid. Maybe they dont do well with exams...who knows. At the end of the day if they can properly treat patients it doesnt matter// it matters to applicants who want pride going into a field. we are attracting sewage into our field now.// Can we not call people sewage? That's straight up disrespectful. I believe DOs are overall less competitive and I'll just say that. Don't need to resort to calling them sewage though. // I am a DO applicant and this whole conversation makes me incredibly sad. I sincerely hope I don't match into the same program or work with you in the future.// good, i don't want to associated with DO trash// is it worse than going to a med school like Stony Brook? i've met a resident in rad onc who went to Stony Brook medical school and this person is borderline retarded// I think I know who you are talking about. Can't believe the person is at the residency they are at. I've heard terrible things about this resident and yes, among them that this person is retarded// this shit is crazy, I know who you all are talking about. Insane that this person matched where they did. Heard that they are a fucking cancer to their program. //</t>
  </si>
  <si>
    <t>&lt;&lt; Regardless of whether you're sure you'll match top-tier/mid-tier/low-tier, can we please refrain from calling our soon-to-be colleagues and fellow physicians "trailer trash" and "bottom of the barrel?" // Jeez, would OP say that to their face? This sheet is cancer, it brings up the "beautiful" side of everyone. // Probably not. I don't agree with OP but it is sort of what we are all thinking. You see someone who is graduating in 2024 and forward from those really bad programs and you know they aren't a great applicant/student. I wouldn't call them trailer trash but I know I wouldn't hire them (if I had hiring power which I don't).// Call them whatever you want but with the number of DOs increasing, our field is dying. We should get the riff raff out of our field. Keeping it elite so to speak has its benefits // Yo, go back to SDN with that bs hot take. The field is dying if it attracts people who think the problem is other people. Maybe its time everyone takes a hard deep look and reflect on your own actions maybe then we can find a way out of this shit show. // What is your suggestion on how to improve our field?// We can start with not shitting on other people and take it from there.// Yeah, not the OP but agree. We can keep the name calling out of it so to speak. Appreciate you engaging in dialogue and not mass deleting stuff. I hope with people like you, we can move rad onc into a better future with strong job prospects for all// So what if we call the shittiest applicants trailer trash? It's true. // If they have good training why wouldnt they be hired? If you can do the job wth does it matter what your step score was ?// I think the person is saying if bad applicants go to bad training programs, it isn't great for anyone. With so many residents graduating now, those people coming out of bad training programs are going to be screwed over. //At least these people are going in eyes open(hopefully) ...compared to the current class in similar programs the current applicants that match into these programs know that there is going to be serious competition at the end...so they would work harder and network more...hopefully// have to use the term dumb dumbs now that I read it to the left. as long the dumb dumbs work hard, that's fine. but imagine being at a crappy program with attendings using you for clinical load and not really teaching you...are the dumb dumbs really going to want to work that hard??//I dont know...who knows.I wouldnt write off people as automatically being lazy just because of where they Match// not lazy, just bottom of barrel quality as an applicant// *sigh* I give. Please just show some respect for people . // This sheet is extremely toxic and not representative of the field // yooo bad programs don't create bad doctors. They're bad because they don't do a good job of training residents, don't support residents, don't value residents. But you can still become a great radiation oncologist. There's no shame in going to a bad program because you don't have good scores/research/connections/etc. It definitely doesn't mean those residents are dumb//I just got tired expending energy arguing basic point... I really dont understand this...all the radonc applicants I have met have been nice or at least decent humans...where the hell are these other people that think this way hiding at.// sounds like people are defending trailer trash because they'll end up at a trailer trash program//I really want to meet you in real life. Just to see if you really would say these things in person// I won't say it to people because of cancel culture - DOs are trash applicants bringing down our field. But it is what a lot of us think.//dont speak for others. Judt say what you think. At most you can say what the people you interact with think but similar people are drawn to each other// As a competitive applicant, we should all think about the health of our field. We don't want the sewage of bottom tier applicants creeping past the door and weighing the rest of us down. // damn, now we calling non-competitive applicants sewage? SMH. i agree that we should keep rad onc elite but disagree with calling people sewage.// Let's just call trash applicants what they are, sewage that is unwanted in our field. Who cares if people's feelings are hurt. The truth hurts.//</t>
  </si>
  <si>
    <t>Imagine being such a malicious, insecure douche that you actually spend your time making posts like the OP did, really hope I dont have that person as my doctor one day....// you sound like a DO with a 201 step 1 score. why don't you go apply in family medicine and leave this field to the best and brightest //</t>
  </si>
  <si>
    <t>How bad is Baylor? Is it Jefferson bad? I'm considering dropping it and my S/O really wants me to drop it - based on DNR status, etc. We feel like we probably (?) have some reliable backups lined up that we'd prefer over Baylor so I could probably afford to drop it, but I guess I'm just looking for some confirmation. // I think you have already made up your mind...I vote for you to drop it too FWIW lol. Department seems to have had some issues in past...don't know if its still a problem now. // Haha! I think you are correct. I think I just needed the okay from a fellow rad onc applicant (my S/O isn't medicine - still has yet to fully understand this crazy game that is the Match as if watching me go through medical school wasn't enough proof of the game, ha!) so thanks for your solidarity! // shoutout to our non-medicine s/o handling this crazy stress lol &lt;&lt; Agreed 100000%. They are the real MVPs.</t>
  </si>
  <si>
    <t>Jeff very solid training and jobs. Baylor more pleasant and not as bad as people say. Its got good bones. // I got the opposite impression about Jefferson re: jobs - maybe if you want to test your luck at non-academic jobs in the NE specifically, then sure. and solid training? maybe, but at what cost? how much can you absorb in a negative culture like that?? If you look at alumni list, someone got job at Inova last year, which is one of the most desirable private groups in the country// Nah not worth it. Inova also has people from none malignant programs. What advantage would Jeff offer to make up for being miserable? // That resident who got a job at Inova apparently was a superstar - over 60 pubs and two books? Basically if you are an amazing resident, elite PPs will want you regardless of your residency, it just might be harder to get your foot in the door</t>
  </si>
  <si>
    <t>For some of these programs I want to ask "Why are you interested in me?" They keep asking me why I want to go to their program... x2//because i don't want to soap// lol that would be hilarious to see their reaction...// Some interviewers start the conversation with: 'I didn't read your application, so tell me a litte about yourself, why rad/onc, why this program fits you.' And I'm thinking, Why should I rank you?</t>
  </si>
  <si>
    <t>part of me is like, that is not an unreasonable question...like, "what about my application do you think would make me a good fit for your program"// That is an excellent way to phrase it! The next program that asks me why i want to go to their program will get that question // please please do this and report back// I will do it today...I always run out of questions to ask anyway because I hate asking superficial questions // DO IT. Maybe more of us will do it and see how programs react// Okay,  I had pleasure of talking to a great program director and actually asked. Got a very positive response(reaction, body language and verbal). Their answer gave me a better understanding of what the program is actually looking for in candidates and the type of culture they are seeking to maintain. Soo if you feel like its something you want to know and the PD seems candid and nice I say go for it and ask.//"why were you picked? mostly because theres much fewer applicants to pick from and we also want to have residents to write our notes for us so you I guess would do..." thats what i imagine why i was picked// That might be true for some programs...but I think our insecurity makes us sell ourselves short. Maybe they like LOR someone wrote, maybe its something in your Personal Statement.... // Or maybe it's Maybelline //lol</t>
  </si>
  <si>
    <t>I think that's a very bad idea if you want to be ranked highly. If you have to go there, better to ask something like "I was hoping to hear form your personally what sort of candiate youre looking for."//Probably could lead to being low ranked...Its all about how you come across</t>
  </si>
  <si>
    <t>What would be a concerning # of interviews to have right now?// probably depends where they are from// less than 5 maybe// less than 5 for US seniors according to Charting outcomes data// Less than 18 for IMG...if you want &gt;90% chance of matching // IMG here :( // I mean thats the past though...might be different this year</t>
  </si>
  <si>
    <t>Has anyone scheduled 2 interviews on the same day with one being AM and one being PM? I realized theres like 30 minutes overlap between the 2 interviews and am now overthinking things// i have one double day of interviews coming up, just caffeinate throughout the day ;) // I had one from 8-1 then 1-4:30 with no overlap in between... 30 minutes is plenty of time, you will rock it. good luck // I had a 15 minute overlap between interviews and ended up being fine.  30 minutes break is luxurious! ;)</t>
  </si>
  <si>
    <t xml:space="preserve">I did but then I dropped one. I woud rather give my all to one than my half to both, but that's just me. </t>
  </si>
  <si>
    <t>Are interview times based on whatever the regional time for the program is or your specific time in your region, sorry if this is dumb question. / the time zone the program is in.//good question. time zone of program. also some states don't participate in daylight saving's time, so just google the time at the city,state where the prog is located</t>
  </si>
  <si>
    <t>time zones always make me nervous lol, i always appreciate when the program coordinator includes time zone where-ever times of sessions are included</t>
  </si>
  <si>
    <t>Any IV impression for penn? // i gotchu// appreciate you cherish you love you</t>
  </si>
  <si>
    <t>Any Vandy IV impressions? :)// for me so far Vandy moves at snails pace for scheduling and getting information // Vandy care pack?</t>
  </si>
  <si>
    <t>Are people getting enough interviews? Do people need more?// Quality over quantity // I have IVs from every program I applied to in the bottom half or so, but am anxiously hoping for some top/mid tier trickle x2//ok just hoping everyone has enough to match// What is the magic number for you guys?  // 3 programs under 50 in the tiers spreadsheet./&lt; why just top 50 in case the soaped programs are actually better than your under 50s? // yeah i've thought about that.  Im tempted to only rank the 8 im excited about and not rank the others.  There have been some excellent programs in SOAP the past few years, and there will only be more this year.</t>
  </si>
  <si>
    <t>Rejection letter from MDACC :), at least I know there's no chance now haha// Not a good program anyway, I tell myself (it's ok I may have made fun of TX in one of the meet and greets - also rejected)//lol, nah just from meeting people so far, it seems like we're all pretty amazing so we'll be good wherever we are(also rejected)</t>
  </si>
  <si>
    <t>Kudos to everyone who is dropping interviews they dont need, but realistically are programs going to extend interviews to try to fill these empty interview spots?//yes, absolutely</t>
  </si>
  <si>
    <r>
      <rPr>
        <rFont val="Roboto, Arial"/>
        <sz val="8.0"/>
      </rPr>
      <t xml:space="preserve">They gotta fill those spots one way or another.// There are some programs that are against SOAP to fill spots  but those are the programs that most likely will not have to SOAP anyway  </t>
    </r>
    <r>
      <rPr>
        <rFont val="Roboto, Arial"/>
        <color rgb="FF1155CC"/>
        <sz val="8.0"/>
        <u/>
      </rPr>
      <t>https://www.redjournal.org/article/S0360-3016(19)34077-5/abstract//a</t>
    </r>
    <r>
      <rPr>
        <rFont val="Roboto, Arial"/>
        <sz val="8.0"/>
      </rPr>
      <t xml:space="preserve"> lot of places wont soap but didnt sign the letter because they felt it was virtue signaling by the authors more than anything//soap numbers and soap name and shame gonna be reallllll interesting this year</t>
    </r>
  </si>
  <si>
    <t>I may have missed this, but are the remaining three programs even participating in the match or just late to the game?// I dont think the National Capital Consortium participates</t>
  </si>
  <si>
    <t xml:space="preserve">Question about step 2ck update, I'm taking in Jan, when score comes out do I update on ERAS (resend score) or do I have to email individual programs? //Have exact same question / I don't think you have to, not until the last 10 years or so were CK scores even evaluated... if you think it will improve your application I'd probably email individual programs / once the score is resend do the programs automatically get it? // yes, once you resend, scores go to each program where you previously sent scores (so, all of them, i'd imagine) - you can't select any subset of programs. / ty! </t>
  </si>
  <si>
    <t>Thank you everyone for filling out the post-interview impressions &lt;33 // Thank you everyone for just being awesome in general. Keep goin' , don't stop. // &lt; RT</t>
  </si>
  <si>
    <t xml:space="preserve">Can anyone confirm that UVA interview ends at noon? It ends at noon, but they provide lunch, so most people stick around for 30 minutes to an hour to eat lunch and socialize with the UVA residents./ Awesome thank you... so probably wraps up around 1-2?  Probably closer to 1. No problem! </t>
  </si>
  <si>
    <t>Very interesting to see which program is the most 'Dropped' in the dropped iv list.</t>
  </si>
  <si>
    <t>huehuehue</t>
  </si>
  <si>
    <t>Anyone interviewing at Penn Monday who has gotten a schedule about who they're meeting with? I've only seen the Zoom link sent with a general outline of the schedule. // didn't get my schedule yet either // just emailed, they don't normally provide the list ahead of time. will get day of #excited//probably because faculty's schedule are so in flux?</t>
  </si>
  <si>
    <t>stanford had a 3rd wave?? *insert oprah meme // everyone is invited! Free Invites to all! &lt;- you get an invite, and you get an invite// Hey Oprah, mine got lost in the mail//should've rotated there friendo, looks like they all got invited / their virtual rotation was very comprehensive, anyone that completed it successfully earned an interview</t>
  </si>
  <si>
    <t>So what is everyone wearing for interview pants?  Please add below.  Hopefully someone turns this into a red journal pub. Jeans x1 // pants? x1 No pants // Joggers x2 // is anyone actually wearing proper pants? // yes I am wearing a full suit x4 // just in case ... you know I stand up without thinking // Apple bottom jeans, boots with the fur (with the fur)// none. no pants. // Full body green suit and green screen.  Everything but my face is a virtual background. x2 // zordon</t>
  </si>
  <si>
    <t xml:space="preserve">Can we soap for the TY/Prelim? Just no updates since submission. // yes / not matching to prelim/TY does not negate your advanced match unless you fail to SOAP so you have time// so just to clarify, it's possible to match into RO and SOAP for a TY/prelim? // yes // Yes, it happens in Rads all the time, at one point they had 50 applicants who matched in advanced positions but not Prelim/TY and had to SOAP. Some advanced program PDs might help you secure a prelim too. / dont worry about the TY prelim u can always soap I don't think theres anyone who wasn't able to get one who did get an advanced position thats also what my deans told me </t>
  </si>
  <si>
    <t>even if you do not SOAP into PGY1 spot, you can try after the match, though that is a huge gamble. // what does this mean? sorry just never heard of this before// You really don't want to SOAP into a prelim spot. unfilled prelims are usually horrible.  // better than not matching anywhere</t>
  </si>
  <si>
    <t>A program can see where everyone matched that they ranked.</t>
  </si>
  <si>
    <t>Anyone else feel exhausted after these all day zoom interviews? I wonder how I am going to be towards the end of the season...x6 (million)//i've only done 2 and am already a zombie...//its the same way in person. write down notes after each interview. they will start to dissolve and blend quickly</t>
  </si>
  <si>
    <t>Did mdacc send out rejections? seems like they did last year // Not that I'm aware of, but that's not saying much</t>
  </si>
  <si>
    <t>Just got off the waitlist at a T10, there's hope!//name and give hope..lol // I don't wanna out myself if they're reading this haha but I will say I dropped another interview for it!// Me too!! Whoa//i think y'all just became best friends / hi new bestie // saying  a top 10 certainly wont narrow it down since there is no actual listx2</t>
  </si>
  <si>
    <t>we saying 2 weeks prior is a good heads up? // OMG Stanford 2nd wave, unprecedented!//i wonder if someone declined or they actually had two waves// I have seen at least one week//yay we're all friends with stanford again!// at least stanford invited all who rotated//stanford only had 3 dates last year, they must be interviewing more applicants this year//not "unprescendented" please lets limit the misinfo// Its definitely not unprecedented but it is different from last year...They only had one wave of invites</t>
  </si>
  <si>
    <t>Why the stanford obsession? I understand the name/prestige but this is a program where residents quit mid-training with nothing else lined up. I'm senior resident so not trying to play mind games/reverse psychology//i think its the just simply the name prestige// Isn't this forward psychology?//serpentine psychology// lol, I like Stanford because of research opportunities...going to interview there and if I dont like the vibe then bottom of the list they go...no chance to personally eval without interviewing//&lt;&lt;but its like not like you would choose it over the big 3//Agree with all that. Was just wondering why everyone's Stanford obesession compared to any other ivy. Maybe they've changed. Been 5 years since I've done any program research. //Well they did send out invites last, of the big programs, so the anticipation has been building up for a bit//i honeslty think it just seems that way bc it was the last "big" program // the big three obsession is even sillier than this//If you want to end up in Cali the Stanford job placement among the best// I want to ultimately get a NYC job, but, as an intellectual, I'm ranking Oregon above Sinai because its one rank higher on the progam tiers tab. /s//there are a lot of  places with great research opportunities but no matter what there is only su much as you can do as a resident no matter where you r// I think their "/s" means sarcasm</t>
  </si>
  <si>
    <t>It's only the beginning of december and im already zoomed out // my ring light is gonna burn a hole in my retinas//i got a really DIY set up haha</t>
  </si>
  <si>
    <t>For the residents lurking, how much scut is too much scut? / This is such an abstract question that I don't know how to answer -- clarify?// agree it's difficult to quantify, but things to consider: who gets outside records? cross coverage? how are inpatient consults handled? are residents expected to always contour organs at risk or do dosimetrists do them at least for PGY4s and PGY5s? do you have to travel to satellites? Going to satellites can be a plus if it provides additional experience in terms of different patient populations and treatment modalities, but if it's a small center or clinic that just needs note monkies, then it's a huge negative// Good questions -- you should not be getting outside records or doing any administrative tasks like scheduling. Ideally there should be no cross coverage (though we have this). Inpatient consults are going to be a daily reality for you and there's no avoiding this generally speaking -- don't know how else programs handle this but we just eat whatever comes our way. Non-critical OARs should be done by dosimetry but honestly this has never happened at my program, even during my current chief year. I am anti-travel to satellites and to get peds numbers, but this is a personal preference. I walk to work every day and enjoy not having to go very far. Happy to answer other questions.// Some programs have NPs/PAs to either fully take care of inpatients, or at least follow up on pending tests/results, arrange sim.... after the resident/attending see the patient and decide on a plan// Our program is too cheap for this nice strategy, apparently -- midlevels here have a very very nice QOL and see an astoundingly low number of weekly patients.</t>
  </si>
  <si>
    <t>So what is a competitive number of prelim/TYs to have.... / people normally say ranking 6 or more is sufficient, I'm pretty confident my home institution is taking me so only doing 4 so its def a personal decision// wow that is a lot of trust. I think I will match at home program but I do not trust any assurance that they give me. Hope for the best plan for the worst...going for 8 interviews. Dont want to do Surgery prelim!</t>
  </si>
  <si>
    <t xml:space="preserve">Does anyone have a list of programs that have a seperate prelim/TY but PDs share rank lists?// you mean that RO PDs will share their rank list with the prelim/TY PDs?//Some do apparently if you are trying to get to TY or Prelim at the same place//  I know MDA and USF(Moffitt) has that// MDA with where?//MDA has a program where you do half medicine at normal hospital and other half of your electives at MDA... // where is this mysterious MDA program?? dont all intern years have to meet ACGME requirements where you have to a minimum amount of time of wards and what not?// Its not an MDA one, its a prelim through UT </t>
  </si>
  <si>
    <t>NY peeps...any insigt into Columbia vs. Sinai? trying to cancel one // Thoughts on NY Presby Methodist program?// Sinai &gt; Columbia &gt;&gt;&gt;&gt;&gt;&gt; NY Presby. I would avoid NY Presby if you can. It's one of the worst programs in the country. They have been historically known to take kids of faculty/chairman into the program. //&lt;lol the children of other rad onces who cant get in to reputable programs is hardly an epidemic in the field for people to bottom feed from// to even compare colubmia and sinai is a joke. columbia is horrible</t>
  </si>
  <si>
    <t>Sinai &gt; Columbia. Has access to proton center (only MSKCC, Sinai, and Montefiore have access to the NY Proton center), better clinical training and less scut. Columbia has historically been a malignant program and has gone unmatched for the last couple years. They have an excellent new chair, which may improve things moving forward, but I would be wary.// Columbia has a surprisingly high rating on the tiers tab for how its usually spoken about in the chat.  Any ideas why?//probably just bc Columbia outside of rad onc is a big name// Unmatched many years? Doesn't seem looking good// So Columbia doesn't have Proton?//nope. unless you do an away rotation somewhere else.//dont choose a program for protons. // the answer to the tiers ranking: because medical students are not great at ranking programs. they just know the institutional name is big. Perhaps not even for medicine, just the uni. So beyond the MDA and MSKCC, most people aren't great at the ranking. // Agree Sinai &gt;&gt; Columbia. Columbia has one big name in their Chair but from my interview experience, has not much more to offer (attendings are mostly junior, unclear how productive research wise the department is).  The residents seem like a fun group.  Sinai is overall a more established program.</t>
  </si>
  <si>
    <t>As many applicants now as last year, just more shifted towards IMG. Maybe less spots soaped this year than last year, idk if market correction will happen.//im not sure if that means what you think it means?</t>
  </si>
  <si>
    <t>Cancelled 4 interviews. Felt like did something awefully wrong. All the PCs are so nice.x2//keep in mind for some of these programs, it in their best interest that you cancel if you are not truly considering them (if you give them sufficient time to invite someone else), especially with the risk of SOAP//&lt;&lt; this x (2)  million.</t>
  </si>
  <si>
    <t>Anyone get a confirmation email from Loma Linda?  // yes, did this afternoon!</t>
  </si>
  <si>
    <t xml:space="preserve">The program coordinators are so nice! I feel bad canceling some of these interviews whenever I get the confirmation email, wishing me well. // Canceled several interviews with many program coordinators responding with best wishes. Feels like I should be doing this to programs that reject me. //i have had a couple that did not email back...which i also found weird // The PC's are the unsung heros. Often programs filter out (or less commonly in ) based on their feedback. </t>
  </si>
  <si>
    <t>/</t>
  </si>
  <si>
    <t xml:space="preserve">And a sense of calm falls over the spreadsheet// My tetris calendar of rejections is now complete. // now i have hankering to play tetris. guess ill go play rocket league instead   </t>
  </si>
  <si>
    <t>Stanford, I thought we were friends...*2//I second that! Did a virtual rotation there but disappointed I was not invited, truly wish well to those who have, looks to be a great program// Did a virtual there too. Probably didn't have a good hit//virtual rotations dont add much to CV compared to im person. but they harm applicants less too probab.y</t>
  </si>
  <si>
    <r>
      <rPr>
        <rFont val="Roboto, RobotoDraft, Helvetica, Arial, sans-serif"/>
        <color rgb="FF000000"/>
      </rPr>
      <t xml:space="preserve">i know the feeling of doing a virtual rotation and not getting an invite//Very poor correlation between rotating at a program and </t>
    </r>
    <r>
      <rPr>
        <rFont val="Roboto, RobotoDraft, Helvetica, Arial, sans-serif"/>
        <strike/>
        <color rgb="FF000000"/>
      </rPr>
      <t xml:space="preserve">getting invite </t>
    </r>
    <r>
      <rPr>
        <rFont val="Roboto, RobotoDraft, Helvetica, Arial, sans-serif"/>
        <color rgb="FF000000"/>
      </rPr>
      <t xml:space="preserve">matching//perhaps, still feels worse than a rejection from a place that i didn't rotate at. but its temporary and all good now//Yeah, I agree it does suck...at least this year it wasn't onsite rotations.Oops sorry I was mistaken it should say poor correlation between rotating and matching according to </t>
    </r>
    <r>
      <rPr>
        <rFont val="Roboto, RobotoDraft, Helvetica, Arial, sans-serif"/>
        <color rgb="FF1155CC"/>
        <u/>
      </rPr>
      <t>https://www.ncbi.nlm.nih.gov/pmc/articles/PMC5806148/</t>
    </r>
    <r>
      <rPr>
        <rFont val="Roboto, RobotoDraft, Helvetica, Arial, sans-serif"/>
        <color rgb="FF000000"/>
      </rPr>
      <t xml:space="preserve"> published 2017.</t>
    </r>
  </si>
  <si>
    <t>The stanford bell tolls today. // Its outttt // go trees</t>
  </si>
  <si>
    <t>😌</t>
  </si>
  <si>
    <t xml:space="preserve">yo what if stanford sent out invites a long time ago but just that none of the applicants use this spreadsheet or bothered to fillout the invites tab :O//then hopefully we get rejections soon!!! // Stanford is that badass diva that comes to the party late dressed to the nines so everyone turns their heads when she arrives // and is shockingly overrated? // ... No// ??//now. stanford is excellent.        </t>
  </si>
  <si>
    <t>ITS HERE // Mine isn't.  I wonder if they forgot me???//haha same! where is mine?? // maybe they're sending out in mini-waves throughout the day?//(clown meme)// so now people are gonna drop stuff righ // nobody is cancelling... people please cancel if you can // there have been a few cancellations // I'm canceling a couple after I get done with my shift! // just cancelled two! will likely drop two more! // maybe we should make a list for if anyone has any atypical dream programs they didn't get invited to so if someone else has it but is like "meh" they could drop it with the hopes the other person would get it x3// my atypical dream program is MDACC, can someone drop? XD // &lt;- haha.  but for real, there are some programs I would like to give a chance and learn about more, but if someone is DYING to go there, i don't want to take that opportunity from them x3 // UCSF + Stanford + UCSD + UCLA :-) // colorado! &lt;- i just dropped this one, hope it finds you x2 &lt;- thank you you're the best! // any UTSW? long shot... thank you all, love you people//Harvard, MSK, Stanford, UCSF here please// NYU, UCLA, UCSD. thats all. thank you// Did a sheet, enter you heart whims away // amazing.// lol i doubt anyone is going to drop MSK, HROP, UCSF lol //shoot your shot! // i just dropped UCLA, good luck y'all!//nice to see people help each other out this year. // i dropped UTSW and shizton of others throughout the year// Good souls</t>
  </si>
  <si>
    <t xml:space="preserve">It is a game.// im too old and have no more stamina for this game //if youre that burned out already, medicine is not for you. // That is just mean//Sorry. wasn't trying to be mean. just really mean that ther eis a lot of self sacrifice in medicine. </t>
  </si>
  <si>
    <t>&lt;-- this is pretty useless advice....you should trying to go to the best program that you can get into. The advice of "follow your gut" is for people who are not competitive and have to take what is left over. This is a tough world and if you are going to work hard, might as well do it at a big, brand name program that has the most resources, biggest alumni network, and best job placement. Follow your gut if you can't get into a top program. Just don't get gas-lighted by attendings and PDs who found a job as a their 3rd or 4th choice b/c they didn't have the credentials to get into the best residency program and get the elite jobs around the country.</t>
  </si>
  <si>
    <t>What does the "is there hope" tab mean again? Does that mean that program could still feasibly send out more interview offers?//yep // I don't know about that... seems like after the 1st wave(s) it does not move much unless people cancel.</t>
  </si>
  <si>
    <t>Okay the way the "Hope" tab is suppose to work: For each program Counts the number of waves/dates  in the Contact dates column and compare it to the number of waves/dates last year. If the current number of invites/waves is less than last year then "There is Hope" if its the same or more then there is no hope. Thats how its supposed to work...its not perfect thats why it says "Beta".  For example: UAB has sent out 1 wave of invites this cycle on 10/28 but last year they sent out 2 waves (10/1 and 11/14) so it labeled as "Yes" there is hope... The issue is people keep manually editing the column as yes or no...Also we are in a pandemic cycle so who know wth programs are going to do this year... Hopefully that makes sense now. Any suggestions to make it better would be great! :-D // Thank you that does clear things up, yeah who knows how its gonna work with the pandemic and virtual interviews</t>
  </si>
  <si>
    <t xml:space="preserve">What is the UChicago 6:1 interview like?//6 on 1?? that sounds intimidating// That's how i'm reading it, seems like a weird setup// Imagine doing it in person... Stand in front of 6 people as they all stare at you during all the questions. I think you get a cup of water at least... Maybe it's to see how well you will handle Monday conferences //it's 5-6 applicants with the chair and you just ask him questions for 10 minutes. the rest are 1:1//yeah its 6:1 the opposite way, all appliants get the same session to talk to the chair//oh that makes more sense haha//oh that's more boring... Standout while playing nice // the format was like 4 1:1 interviews and then an informal meet and greet with RW, there is no 6 on 1 interview </t>
  </si>
  <si>
    <t>Do we know how many applicants there are this year vs how many spots? Just curious.</t>
  </si>
  <si>
    <t>109 US MDs, 51 IMG, 16 DO applied = 176, I think there's 187 spots this year (whatever the exact number is, definitely fewer applicants than spots)//about a quarter are MD/PhD, another quarter with 10+ publications, and 1/3 have &gt;250 on step 1, the top candidates are still among the best//I mean, you could say that about every specialty lol// You could say that... // US grads should all match, but historically IMGs have a much lower percentage.  There are absolutely some IMGs more qualified than some of us US folks, but its not the rule.  We should expect far more than the 11 SOAP positions implied by the numbers above. // is there some secret database where you found all this information?//only about 2 IMGs are really qualified, others seems to have pan-applied, likely to multiple specialities, with bad scores, grades, letters; wonder how many will end up actually matching though, in this buyers market// where is this secret database lol, like how do you know this stuff about IMGs//pretty sure there are PD's, attendings, and residents lurking</t>
  </si>
  <si>
    <r>
      <rPr>
        <rFont val="Roboto, RobotoDraft, Helvetica, Arial, sans-serif"/>
        <color rgb="FF000000"/>
      </rPr>
      <t xml:space="preserve">Hmm those stats differ from what ERAS has:
DO         16 
IMG         66 
MD         113 
Overall         195 
</t>
    </r>
    <r>
      <rPr>
        <rFont val="Roboto, RobotoDraft, Helvetica, Arial, sans-serif"/>
        <color rgb="FF1155CC"/>
        <u/>
      </rPr>
      <t>https://www.aamc.org/data-reports/interactive-data/eras-statistics-data</t>
    </r>
    <r>
      <rPr>
        <rFont val="Roboto, RobotoDraft, Helvetica, Arial, sans-serif"/>
        <color rgb="FF000000"/>
      </rPr>
      <t xml:space="preserve">
195 applicants for 187 spots?? Why did I look this up? :( x3 // I am starting to panic //Starting?? Come join the rest of us in panic town// Last year was 197 total, 145 US MD applicants, 11 DO, and 41 IMG</t>
    </r>
  </si>
  <si>
    <t>Those initial stats i think were from  october 21st, the most recent is likely the update 0_0</t>
  </si>
  <si>
    <t>Cmon Stanford!! // goddamnit stanford!! //WTF stanny!!/x1000</t>
  </si>
  <si>
    <t xml:space="preserve">anyone else feel like they've wastedm their time interviewing at a few programs that are just absolutely terrible? at least we didn't spend money on travel i guess // Absolutely yes. // not time wasted in my opinion, now you know its at the bottom of your list // I'm not going to rank some of the places I interviewed at.  At least 1/3 of programs are going to SOAP.  There will be better programs in SOAP than some of the places I interviewed at early, guaranteed. // hey this is mean  // I mean if 20 programs SOAP and you interview at a program in the bottom 5..... </t>
  </si>
  <si>
    <r>
      <rPr>
        <rFont val="Roboto, Arial"/>
      </rPr>
      <t xml:space="preserve">&lt;-- name and shame the programs (or put them on the interview impressions) </t>
    </r>
    <r>
      <rPr>
        <rFont val="Roboto, Arial"/>
        <b/>
      </rPr>
      <t>x4 //</t>
    </r>
    <r>
      <rPr>
        <rFont val="Roboto, Arial"/>
      </rPr>
      <t xml:space="preserve"> I'm going to wait until there have been multiple interview days before posting, but there are no surprises if you've looked at last year's IV impressions or the program tiers tab. // thank you all in advance for paying it forward to future years// Probably won't rank some programs interviewed. Obviously something is going on in certain programs that no one want to talk about during the interviews//cool. programs are going to name and shame badly behaved applicants too I hear! // expand on naming and shaming of applicants?x3</t>
    </r>
  </si>
  <si>
    <t>i</t>
  </si>
  <si>
    <t>Whose text box is just hovering over the stanford row waiting to change the status? you're stressing me out lol XD//this is psychotic behavior (i say as i check this sheet q1h)x1</t>
  </si>
  <si>
    <t>Is it worth sending a LOI to an RO program? Not a top 10-15 but program is nice and I would like to go there</t>
  </si>
  <si>
    <t>Yes, can make a big difference but field is very small, dont send to more than one place and/or be honest// What should the LOI include?//your intention to rank that program #1, why you want to go there, etc. // well we should clarify do you mean letter of interest (e.g., you'd like an interview) or letter of intent (e.g., you plan on ranking them highly)?// Interest//worth reaching out for interest as well as long as you have very clear reasons as to why you want to be considered for their program, getting an interview through this means usually places you among the lower half of their list (as you hadnt made the cut initially) but doesnt mean you don't have a chance, especially with the current application situation, and if you have very solid reasons of wanting to be in that program, eg specific faculty or technologies unique to that program, family obligations within the locale, etc.</t>
  </si>
  <si>
    <t>Thoughts on who to send letter to?  Program coordinator +/- PD?//Both</t>
  </si>
  <si>
    <t>So Stanford  still has a Radonc residency??Are the staff okay? // why are you freaking out? all will be fine / all linacs were consumed in a blackhole last I heard, everyone is safe//Not freaking out just very impatient// i am sure you will get yours soon and it will fall nicely in your top 10 programs schedule tetris//Or a rejection...either way the game will be complete and I will know what I am doing for next 2 months// it will be ok friend,// Thank you Friend / i was more of a pong person, tetris is for the birds / as a pro tetris player, I am offended&lt;pro bird</t>
  </si>
  <si>
    <t xml:space="preserve"> So of the remaining, Stanford, UTMB, Rochester, Oklahoma, and Mississippi, bets on who is last</t>
  </si>
  <si>
    <t>Is there an official announcement anywhere about Cornell's program closing, or did everyone just know through word of mouth?</t>
  </si>
  <si>
    <t>did anyone interview there?</t>
  </si>
  <si>
    <t>It was on the ACGME website (you can look at the status of all accredited programs)//thank you, got it!</t>
  </si>
  <si>
    <r>
      <rPr>
        <rFont val="Roboto, RobotoDraft, Helvetica, Arial, sans-serif"/>
        <color rgb="FF000000"/>
      </rPr>
      <t xml:space="preserve">Damn, how do i fix my double chin on zoom, is there an add-on or something?...// Joke but here are possible solutions: Play with camera angle; Tape </t>
    </r>
    <r>
      <rPr>
        <rFont val="Roboto, RobotoDraft, Helvetica, Arial, sans-serif"/>
        <color rgb="FF1155CC"/>
        <u/>
      </rPr>
      <t>https://www.expatwoman.com/ewmoda/videos/neck-tape-hide-your-double-chin-does-it-really-work</t>
    </r>
    <r>
      <rPr>
        <rFont val="Roboto, RobotoDraft, Helvetica, Arial, sans-serif"/>
        <color rgb="FF000000"/>
      </rPr>
      <t xml:space="preserve"> ; Snap chat filters: </t>
    </r>
    <r>
      <rPr>
        <rFont val="Roboto, RobotoDraft, Helvetica, Arial, sans-serif"/>
        <color rgb="FF1155CC"/>
        <u/>
      </rPr>
      <t>https://www.pcmag.com/how-to/how-to-use-snapchat-filters-on-zoom</t>
    </r>
    <r>
      <rPr>
        <rFont val="Roboto, RobotoDraft, Helvetica, Arial, sans-serif"/>
        <color rgb="FF000000"/>
      </rPr>
      <t xml:space="preserve"> ; Takes longer but reduce calorie intake...; o wow I didnt know about this but CoolSculpting can actually be used to "target fat cells in specific trouble areas"  40 mins noninvasive procedure//i love y'all // had to use duct tape for my 'neck tape'. works but im dreading taking it off//basically a wax but for neck hairs // just be yourself// I think that's what those 9 and 10s like to tell us normals. I say just turn off the self view mode...If you don't see it then it doesnt exist//heh//  i just turn off the camera completely//</t>
    </r>
  </si>
  <si>
    <t>Lol I feel you... I prop my computer above me on some books so the camera angle is downward</t>
  </si>
  <si>
    <r>
      <rPr>
        <rFont val="Roboto, RobotoDraft, Helvetica, Arial, sans-serif"/>
        <color rgb="FF000000"/>
      </rPr>
      <t xml:space="preserve">you can get a small shelf that you use in kitchen cabinets to get more room for plates and stuff. usually less than 10 bucks and brings up laptop to eye level// more expensive but game changer </t>
    </r>
    <r>
      <rPr>
        <rFont val="Roboto, RobotoDraft, Helvetica, Arial, sans-serif"/>
        <color rgb="FF1155CC"/>
        <u/>
      </rPr>
      <t>https://www.amazon.com/NICEAO-Laptop-Stand/dp/B07HQ8CM1B/ref=asc_df_B07HQ8CM1B/?tag=hyprod-20&amp;linkCode=df0&amp;hvadid=459435442555&amp;hvpos=&amp;hvnetw=g&amp;hvrand=16944028387904467971&amp;hvpone=&amp;hvptwo=&amp;hvqmt=&amp;hvdev=c&amp;hvdvcmdl=&amp;hvlocint=&amp;hvlocphy=9031087&amp;hvtargid=pla-811672935592&amp;psc=1</t>
    </r>
  </si>
  <si>
    <t>Is there any trickle expected for RO? // lots have people have been cancelling so its possible // I plan on cancelling a few today! x2 // I cancelled 3 today, will likely cancel few more this week as well/ cancelled six last week, declined 14 over the last two weeks - god speed // for those cancelling, how many interviews you are keeping?//14 max but maybe pare down to fewer. // I've declined ~20 IVs.  Expecting strong trickle.</t>
  </si>
  <si>
    <t xml:space="preserve">Same q as below except for Colorado and UW. // check interview impressions tab from previous years. </t>
  </si>
  <si>
    <t>Hopkins vs Duke in terms of reputation, training, culture? Working on paring down iis // i would go to both if you have the opportunity. both good training, just minor differences in training structure, culture etc. you gotta see for yourself // Duke &gt; Hopkins  2 // Hopkins &gt; Duke//minor differences? no not minor. Both have good reps. Just go the interview and see// Hopkins &gt; Duke. It seems like Hopkins grads have better job placement.</t>
  </si>
  <si>
    <t>You'll be fine at either. Duke has edge as Hopkins' chair is brand new, but I mean...it's Hopkins. Hopkins has protons if that is important to you</t>
  </si>
  <si>
    <t>I have my opinion on the matter, but am curious, can people touch on why they like/dislike PP and like/dislike academics// its my impression that some of the SDN doom and gloomers are PP radoncs who does not like the fact that expanding residency spots means big academic centers can take in more volume which leads patients away from their PP practice, so maybe that even though PP get paid more, they are seeing decrease in volume and partly blames the residency expansions?idk really, just guessing // I personally like academics more because of students and research....PP has money though so thats the plus to me...but yay Research!</t>
  </si>
  <si>
    <t>IMO, academic pluses: research, teaching, evidence driven (though not always). negative: very political, diffiult to get a pure academic job in rad onc. Many still want you to generate plenty of revenue. PP pluses: a lot more money, many have a great life style, less politics. Depending on the set up, you may or may not have to worry about RVUs. Negatives: some are eat what you kill, so can be stressful, majority have good life style, but a few are too busy</t>
  </si>
  <si>
    <t xml:space="preserve">Here's the reality on the ground. There's no difference between academics and PP anymore. Academics hires you with little to no protected time or resources for research and little to no resident coverage. PP/hospital based hires you with no partnership track. Everyone is out to fuck you. Everyone wants to pay you as little as possible and work you as hard as possible to support admin salaries. There are too many rad oncs, so there is no negotiation possible. Half of academics is actively looking for a new job at any given time due to overwork, low salary potential, limited ability to actually do academics, and nasty politics at a lot of places (hence why you even see chairs bailing to PP), but there's nowhere for most of them to go. Plenty of horror stories in PP too. So whether you pick a hospital employed or non-partnership track PP position or an academic satellite position, expect to have no negotiating power, little to no choice of location, and ~300k ish salary. PS: I was open to anywhere in the country, networked my ass off, spent time doing locums, etc but was only offered non-partnership (or gimmicky fake partnership) PP jobs and hospital employed jobs with same lousy starting salary and peak earning potential as academic satellites. Never seen any serious offers at 600k starting or mid-career, just rumors that turned out not to be true.// I agree with some of your complaints, but the reality is somewhere between this doom and gloom picture and the rosey pic some of our leadership wants to paint. I personally know PGY5's with multiple offers starting at 500+ in solid locations. Not NYC or LA, but family-friendly cities with plenty of activities and entertainment. And they are not at top 10 programs // Offerless PGY-5 here. Since you know about all these high paying job offers in cities, please post them here so I can apply, thanks.//mind posting an anonymous email here and I'll contact you directly? </t>
  </si>
  <si>
    <t xml:space="preserve">PGY5 resident who recently signed. The line between PP and academics is blurring as consolidation happens. Here's how I look at things (talking clinical, not physician scientist jobs). (1) You have your true academic jobs - usually at a main site rather than satellite. Patient load is lower relative to others. Time for research. Salary is meh at most places (some exceptions but think 250-325k starting for most w/ minimal growth) but QOL can be good. Pressure to publish though. (2). Academic satellite - heavy volume, virtually zero research time. expect to be seeing patients 4-5 days/week and 20+ on treat. No pressure to publish but more places pushing their trials into satellites. Salary can be slightly higher than the main site but IMO doesn't balance the increase in volume (maybe 280-350k). Stable long-term (3) Large non-academic health system (Oschner, Kaiser, etc) - like an academic satellite with workload but usually much better pay (think 300-400k). usually not shady with partnerships and follow NCCN guidelines, etc (4) True private group - wide spectrum here - can be very high volume with mediocre pay in a competitive area, low volume with great pay in a non-competitive area, and everything in between (seen everything from 300k starting to 600k starting, partnerships variable, etc). Some are super shady, some have great history and strong partnerships. Massive difference in pay by location. Competitive areas the difference in salary between academics and PP may be pretty narrow. Come with much higher risk usually. May need to hustle for patients/referrals or may have a great built in referral chain. This got longer than I wanted but overall, go academics if you value stability, academic environment, lower volume/easier referrals, more resources, research, disease site specialization. Go PP if you value significantly higher salary ceiling, clinical focus, patient diversity. At the end of the day, most of us want a specific location and in this market, you have to decide what's more important, the type of job or the location. The old pick 2 of 3, pay, location, QOL is rapidly becoming pick 1 of 3, and for highly desirably cities or regions, you are taking anything you can get if you really want to be there and accepting that a lot of it is just luck of a job opening there when you're graduating. All my med school buddies ended up back in our home town (various specialities) but there has not been a rad onc job within 50 miles for 2 years (and nothing this year) </t>
  </si>
  <si>
    <r>
      <rPr>
        <rFont val="Arial"/>
        <color rgb="FF000000"/>
        <sz val="10.0"/>
      </rPr>
      <t xml:space="preserve">//Wait how much salary did RadOnc make that people are considering "300kish" low for basically a 5 day a week job.  I know thats not Dermatology level money but it is enough for a decent life....// and 300ish is starting. Median for all rad oncs is 520ish based on the most recent MGMA report// I mean I understand wanting to make the most you can after all the training...but don't complain like you are being paid like PCP// I sorta agree, but at the same time it's a slippery slope. If we keep overtraining, the pay will become more like PCP at some point. Also, we make a TON of money for hospitals, so we should be paid fairly given how much revenue ROs generate. The issue with over supply is it gives hospitals the upper hand. You're not happy with a 20% paycut? then move along, someone else will be happy to just get a job// True I completely agree. Hospital administrators have all the power and the more there is over supply the less negiotiating there is. If only Radoncs could come together and come up with feasible solutions...// need more docs at admin level (RO specifically for our purpose at least)// That would help a lot!//300K </t>
    </r>
    <r>
      <rPr>
        <rFont val="Arial"/>
        <i/>
        <color rgb="FF000000"/>
        <sz val="10.0"/>
      </rPr>
      <t>is</t>
    </r>
    <r>
      <rPr>
        <rFont val="Arial"/>
        <color rgb="FF000000"/>
        <sz val="10.0"/>
      </rPr>
      <t xml:space="preserve"> low when you consider average college/med school debt is 150+ and in many desirable (e.g. high COL) areas, 300K/yr is just enough to afford a livable 3-4bdrm house if you're lucky and have a spouse that also works (unless you want to commute an hour or live somewhere sketchy). I don't think anyones demanding to be paid a million bucks/year but when the hospital is taking home 2 million in tech/pro fees and paying you 300K it hurts. When the next batch of residents comes and says "oh wow 250K?! that's great money in today's market for this easy job", and then the batch after them says 220K, and so on.// True if that trend continues it would be a problem. BTW where are these places that 300k is just enough to get by?  Just so I can avoid them and only go visit... //I think 300K is just enough to get by in many places in cali, NYC, boston, ... to name a few. By getting by, I mean for a family with a couple of kids and a decent house. When you consider taxes, retirement, mortgage, car payments, student loans (which can be as high as 4-5K a month for some).... you're not left with much//Yep agreed, 300K in any of those places is 150K after taxes, so 12K/month. A 3 bdrm place in NYC, boston, any big Cali city is going to be 800k+ so 5K/mo. Add on student loan payment, kids and living expenses, and you have nothing left for retirement or saving. // this is one of the crazier things i've read on this spreadsheet. y'all 300k is plenty of money you'll be fine// we're not saying you won't be fine. But 300K in the aforementined places is middle class if you're single income with a family. If you live somewhere cheap, small family, without an insane amount of loans, then sure, you're in great shape. //Have to talk to my wife then... No more kids... If you want to live in CA or NYC. How and why do people live in these places? Come to the Midwest, it's awesome. You will have lots of money to go to vacation in CA // crazy thing is, because these places are in demand, the salaries are actually lower compared to the rest of the country. So you make less money to live somewhere more expensive//taking home 300K means your salary is closer to 500. glwt.  This is even more bothersome when the clown with the MBA, who's job is only to ask why you have so few on treatment, is making more.</t>
    </r>
  </si>
  <si>
    <t xml:space="preserve">Can we change the "spirit animal" portion  of the anon applicant data page?  Indigenous peoples have said that this is a form of cultural appropriation, as the process of getting a spiritual animal is a deeply personal and sacred matter.  Maybe we can say favorite animal?//LOL I thought it's the random animal that google assigned to your anonymous account??? Not what you think is your Spirit animal // huh? // i am a human being not an animal, ok please // how can i tell which animal i am, i dont get it??//its an avatar. nothing more. </t>
  </si>
  <si>
    <t>https://www.spiralnature.com/spirituality/spirit-animal-cultural-appropriation/</t>
  </si>
  <si>
    <t xml:space="preserve">// When I saw the page I thought they wanted us to put the animal Google doc randomly assigned when you open the  Google sheets link. They show up top right corner of screen. It shows everyone's animal icon except yours :(. So I open a new tab(can also use phone) selected a cell in the first tab and looked at the second tab to see which Anonymous animal was editing it...Thats the animal I placed in the anon applicant data... I realize the entire spirit animal thing went right over my head now!// Thank you for changing it!  </t>
  </si>
  <si>
    <t>Seriously? We're  discussing spirit animal as offensive? Thought that was a joke smh x5// It matters to this person. Unless you have a strong feeling that it should stay as Spirit animal then why not just change it? x2 // lol don't care what we call it, just think we need thicker skin and not be offended by random things in lifex2 // Just food for thought, I don't think standing up for another culture is having thin skin// I'm the OP.  I have listened to multiple podcasts lately where Indigenous people are interviewed and they mention small things we can do to respect their culture and not using phrases like "tribe" "spirit animal" "powwow", etc. is one of the things they mentioned.  I know that likely no one here is Indigenous and would be hurt by our phrasing, but it takes one second to change it and I don't believe any of us were emotionally attached to it being the way it was.  I wasn't offended by it, I think it's just an opportunity to change how we use terms like this. // guys it costs you $0 to respect another culture. it's not that hard and doesn't affect your life in any way. someone asked you to respect a different culture in a way that changes nothing about how you live your life. maybe don't presume to tell others they can't be offended by something...it would benefit you to listen and maybe do some research on the topic at hand for yourself instead of being dismissive. it's a real concern.</t>
  </si>
  <si>
    <t>Anyone know why Michigan is taking only two candidates this year?  Just noticed on their website, did they drop one spot or is there a non NRMP candidate? many programs have decided to contract by one spot, likely due to the over expansion a decade ago// yeah i know, was just curious if that was the reasoning or if it was influenced by something else</t>
  </si>
  <si>
    <t>I'm from Umich, we are matching two this year to get back to 11 residents (our ACGME number of allotted slots). We were approved for a temporary expansion to 12 when another program shut down and we took in one of the residents.//thanks!!</t>
  </si>
  <si>
    <t>So If we matched into a program that has SOAPed in last couple years, we literally gonna learn from senior residents who do not even liked the speciality?//Fun...maybe they learned to like it?//there are few who dont like the field. there are unhappy people who are unhappy for a variety of reasons (bad program/ scared about careers-whether they should be or not/just debby downers. //avoid soap programs</t>
  </si>
  <si>
    <t>Still looking forward for second waves to avoid this situationx2</t>
  </si>
  <si>
    <r>
      <rPr>
        <rFont val="Roboto, RobotoDraft, Helvetica, Arial, sans-serif"/>
        <color rgb="FF000000"/>
        <sz val="10.0"/>
      </rPr>
      <t xml:space="preserve">I think avoiding SOAP programs was definitely great advice in the past when rad onc was very competitive. Now, it's more a numbers game. So wouldn't automatically exclude programs that SOAPed in the past year or two. Employers don't care if your program SOAPed at some point. They care about your CV and clinical training. If a program has a track record of graduating well trained residents with impressive CVs, SOAP should have no impact on your job prospects. If you have a shot at top 10-15, great, but outside that, I wouldn't automatically rank a below average program over an above average program because they SOAPed recently//above average programs dont soap//if you look at the last two years, there are certainly above avg programs that SOAPed//that is a very small numer of programs that are above avg and SOAPed// i think there are some factors to consider beyong auto DNR programs that have SOAPed in the past two years, long track record of being a solid program may still be worth x 2 // </t>
    </r>
    <r>
      <rPr>
        <rFont val="Roboto, RobotoDraft, Helvetica, Arial, sans-serif"/>
        <b/>
        <color rgb="FF000000"/>
        <sz val="10.0"/>
      </rPr>
      <t xml:space="preserve">which programs are "certainly above avg" that SOAPed? The only ones I see are UPMC and UVA... certainly not any others (all the 2x SOAPers like Jefferson, Kansas, Buffalo are bottom of barrel) x3// </t>
    </r>
    <r>
      <rPr>
        <rFont val="Roboto, RobotoDraft, Helvetica, Arial, sans-serif"/>
        <color rgb="FF000000"/>
        <sz val="10.0"/>
      </rPr>
      <t>i guess if the SOAP list below is accurate, maybe Beaumont, Northwestern, City of Hope.// I think Beaumont, Northwestern, and Columbia are all above avg. Northwestern historicially wasn't, but over the past few years they've improved a lot and have great job placement.// Still don't know exactly how it works. If programs are good i.e., above average, why last years applicants don't rank them high enough? Or the program didn't rank the applicants they interviewed?//probably didnt interview/rank enough or people they interviewed matched at even stronger programs// exactly, the past two years are diff. There was a massive drop in the number of applicants, so those solid programs may not have caught on quickly enough and still went after highly competitive applicants and didn't rank enough candidatesx2 // which imo still potentially says something about the program... , but maybe wouldnt lump them in with the some of the other SOAP programs that in addition to SOAPing dont provide good training or opportunities//&lt;- fair enough //also, im not sure how one would figure this out, i guess depending on how much some residents are willing to divulge off screen, but programs who SOAPed candidates who initially applied to other fields or no interest in rad onc at all is bad not just bc it makes it seem like residents are needed for coverage, but also bc these residents would be our seniors potentially</t>
    </r>
  </si>
  <si>
    <t xml:space="preserve">/programs that have soaped are tryin to present themselves the best they can this year, be careful out there! // AVOID SOAP programs... why would you want to match at a place like that// I really have no skin in the game. I am about to sign with PP and will have 0 affiliation with any  SOAP programs. I just think it's good advice to actually look a the track record of the program. Jobs don't care about soaping. So focus on job placement more than SOAP. if you have a choice between two programs with equally excellent records, go for the one that didn't SOAP. However, if one SOAPed last year, but still has a good history, I wouldn't automatically exclude it // How about programs soaped 2 years. A list for those programs?//That list is below. </t>
  </si>
  <si>
    <t>Heres a thought for y'all, Santa is 1 letter swap from Satan AND he's always wearing red... y'all santa is evil//Never trusted Santa // suspicious eye twinkle if you ask me//Breaking and entering with petty theft(cookies)//i hope yall are my coresidents//Hey this field is so small that we are all basically coresidents... Just assigned to different  places across the country.  x2 &lt;3</t>
  </si>
  <si>
    <t xml:space="preserve">Programs with best job placement for academics and PP: HROP, MDA, MSK, Penn, Hopkins, Emory, Duke, WashU, UMich, Stanford, UCSF, Uchicago, CCF, Mayo // I personally know that several of these programs have faculty that highly dissuade you from entering PP (e.g. will not support you in this decision) x2 // &lt;==which programs?//They are just going to tease us like that...I want to know program and faculty...//doubt that will be revealed, though we love a good name and shame, any guesses? // why ask for something you're never gonna get? // &lt;== its worth a shot// aren't alumni job postings on the websites, just look?// Residency explorer has data of academics and PP. None of them have only academic grads.... So even if SOME faculty don't support you people still do what they want </t>
  </si>
  <si>
    <t>Current resident's (admittedly biased) thoughts: Do not go to a program where &gt;80% graduates go to academics (prob means PP is actively disincentivized/attendings won't go to bat for you) and don't go to places where &gt;75% go into PP (probably means they can't get academics). Also be careful on alumni websites - they may list that graduates went to an academic place but its all satellites. Also try to evalaute how good the PPs are (i.e. are they middle of nowhere tiny PPs or are they PPs in desirable cities or large practices that typically recruit HROP type grads)// That covers all of the top programs...I think.. (Residency Explorer data) HROP is 92% academic ; MSK is 82%... Nice MDACC is 77%(Awesome for a reason) //"prominent/competitive" PPs IMO include ROA-NE in New Hampshire, tirog in Seattle, Princeton NJ rad onc, Inova in DC, SERO in Charlotte, ROA in Milwaukee, perhaps Kaiser in SF/Bay - look at what programs their docs come from</t>
  </si>
  <si>
    <t xml:space="preserve">the OLD PD/Chair at Harvard made it hard for people to admit they wanted to go into PP which is ridiculous. </t>
  </si>
  <si>
    <t>so we gonna have an eventful black friday? //Hopefully!// narrator: it was not an eventful day// Maybe tomorrow? Maybe they are just really reviewing the applications...insert Clown meme here</t>
  </si>
  <si>
    <t>Are programs working today? I assumed that they would have a 4 day weekend</t>
  </si>
  <si>
    <t>Anyone know why the former chair of Oklahoma just quietly left to join a PP group in Texas without a replacement already selected?//probably nothing. career change and they take a while to hire.// Probably got tired of academics. Also, OU is not a very good rad onc program and also had to SOAP last year.</t>
  </si>
  <si>
    <t>That's pretty standard. Emory lost Wally Curren and they haven't named a chair // they hired their chair from WashU last year, they just haven't made it official</t>
  </si>
  <si>
    <t xml:space="preserve">Well its 5PM PST and no more news from anyone?//they are probably waiting till 6 PM PST right? (clown meme)//They will send it during Thanksgiving tomorrow...//i bet the programs that still needs to send out invites will actually review them over thanksgiving weekend </t>
  </si>
  <si>
    <t>what?</t>
  </si>
  <si>
    <t>Anyone just get a cancellation e-mail from Emory? x2 // I actually got two, one from thalamus, I figure they're working things out//yeah susan sent an email about it, i think we should just ignore these emails// its saul goodman &lt;-lolol</t>
  </si>
  <si>
    <t>any thoughts on UMiami vs UF vs Mayo jacksonville? // UF &gt;&gt;&gt;&gt; Mayo Jack &gt; UMiami</t>
  </si>
  <si>
    <t xml:space="preserve">Where does USF stand in that list?/USF/Moffit and UF are different convo from the other two from my understanding// UF=&gt;Moffit&gt;&gt;&gt;&gt;&gt;&gt;Mayo Jax&gt;Miami. Miami is a below average program and Mayo jax is marginal because of its association with Mayo. // Mayo Jax, near all the benefits of Mayo Rochester in a warm location on the coast. It's young and a satellite so people poo-poo it but it's a pretty good option. // USF=UF &gt;&gt;Miami &gt; Mayo Jax. </t>
  </si>
  <si>
    <t>Jacksonville and Gainesville are very boring cities, yuck. Miami full of life! 
Mayo jax very young program. 
Reputation wise: UF &gt; Moffitt &gt; Miami &gt; Mayo Jax // lol Jax and Gainesville are not "very boring". Maybe if you're like a NE snooty person who doesn't know how to have fun without paying $20 for a cocktail. Both have plenty to do in their own respect. However in terms of programs, I'd say UF has a historically better reputation but Moffitt is quickly overtaking UF in terms of research and clinical opportunities.
// Gainesville and Jacksonville are not fun places to be as a minority no doubt about it// Yep, cancelled  fast because of that</t>
  </si>
  <si>
    <r>
      <rPr>
        <rFont val="Arial"/>
        <color rgb="FF000000"/>
        <sz val="10.0"/>
      </rPr>
      <t xml:space="preserve">jacksonville is 50% minority... I guess none of them are having any fun. </t>
    </r>
    <r>
      <rPr>
        <rFont val="Arial"/>
        <color rgb="FF1155CC"/>
        <sz val="10.0"/>
        <u/>
      </rPr>
      <t>https://www.jacksonville.com/news/20181210/jacksonville-is-on-cusp-of-becoming-minority-majority-city</t>
    </r>
    <r>
      <rPr>
        <rFont val="Arial"/>
        <color rgb="FF000000"/>
        <sz val="10.0"/>
      </rPr>
      <t xml:space="preserve"> How dare you declare my ethnicity (wrongly) just because I defended a city that I have spent time in. For shame. Go away rad onc trolls. //
//Wow you can find a source to back any claim..</t>
    </r>
    <r>
      <rPr>
        <rFont val="Arial"/>
        <color rgb="FF000000"/>
        <sz val="10.0"/>
      </rPr>
      <t xml:space="preserve">. </t>
    </r>
    <r>
      <rPr>
        <rFont val="Arial"/>
        <color rgb="FF1155CC"/>
        <sz val="10.0"/>
        <u/>
      </rPr>
      <t>https://www.census.gov/quickfacts/jacksonvillecityflorida</t>
    </r>
    <r>
      <rPr>
        <rFont val="Arial"/>
        <color rgb="FF000000"/>
        <sz val="10.0"/>
      </rPr>
      <t xml:space="preserve">  No idea where that news article got that 50% from but as of 2019 </t>
    </r>
    <r>
      <rPr>
        <rFont val="Arial"/>
        <b/>
        <color rgb="FF000000"/>
        <sz val="10.0"/>
      </rPr>
      <t xml:space="preserve">58.7% </t>
    </r>
    <r>
      <rPr>
        <rFont val="Arial"/>
        <color rgb="FF000000"/>
        <sz val="10.0"/>
      </rPr>
      <t>of people identify as White alone in Jacksonville.  The positive thing is at least people are now willing to admit that racism is a issue in Jacksonville..</t>
    </r>
    <r>
      <rPr>
        <rFont val="Arial"/>
        <color rgb="FF000000"/>
        <sz val="10.0"/>
      </rPr>
      <t xml:space="preserve">. </t>
    </r>
    <r>
      <rPr>
        <rFont val="Arial"/>
        <color rgb="FF1155CC"/>
        <sz val="10.0"/>
        <u/>
      </rPr>
      <t>https://www.jacksonville.com/article/20130124/NEWS/801258778</t>
    </r>
    <r>
      <rPr>
        <rFont val="Arial"/>
        <color rgb="FF000000"/>
        <sz val="10.0"/>
      </rPr>
      <t xml:space="preserve"> 
It is also more conservative for a big city. for example first time since 1976 that it voted blue in presidential election // </t>
    </r>
  </si>
  <si>
    <t>I left my computer on the invites page and came back to my room without my glasses, and the 81 number up there was blurry and looked like an 82, and i was like oh shit :O</t>
  </si>
  <si>
    <t>we got UW now, but is anyone sure that Stanford even has a program anymore? what is going on?//i think its just that the faculty is busy</t>
  </si>
  <si>
    <t>So, is Stanford going to win? assuming winner is the last program to send out invites.// how many are even left// 8 apparently</t>
  </si>
  <si>
    <r>
      <rPr>
        <rFont val="Roboto, RobotoDraft, Helvetica, Arial, sans-serif"/>
        <color rgb="FF000000"/>
      </rPr>
      <t xml:space="preserve">Maybe it's too early but according to last year's chat, there are some programs that were problematic. Maybe someone can shed a light on if they still have issues. I remember the problematic ones include: UPMC, Baylor, Jefferson, Case Western, Dartmouth, Cornell(which i know is now closed). // I don't think there was anything wrong with Dartmouth per se just that it is a very new program without the track record of training residents and in the climate of worsening job market concerns, lack of proven clinical training and alumni network were problematic; however the same could be extrapolated to any new program.//Baylor will likely be fine. had some issues but the infrastructure is good. // </t>
    </r>
    <r>
      <rPr>
        <rFont val="Roboto, RobotoDraft, Helvetica, Arial, sans-serif"/>
        <b/>
        <color rgb="FF000000"/>
      </rPr>
      <t xml:space="preserve">there are no culture issues at Dartmouth, cuz it's brand new, so people are afraid to match there, given the "Ivy" connection of Cornell and Columbia doesn't pan out. Expect it to be a great program once it gets off the ground, solid crew up there. </t>
    </r>
  </si>
  <si>
    <r>
      <rPr>
        <rFont val="Roboto, Arial"/>
      </rPr>
      <t xml:space="preserve">&lt;--- yes jefferson still has issues. at the risk of outing myself, i am a relatively recent alum and i do not want to write anything negative about the program i graduated from, but please be aware it has problems (you get good training there and are generally regarded favorably in the job market, but there are </t>
    </r>
    <r>
      <rPr>
        <rFont val="Roboto, Arial"/>
        <b/>
        <color rgb="FFFF0000"/>
      </rPr>
      <t xml:space="preserve">major </t>
    </r>
    <r>
      <rPr>
        <rFont val="Roboto, Arial"/>
      </rPr>
      <t xml:space="preserve">personality and culture issues there). not going to go into detail but a lot of stuff written about jefferson on the spreadsheet is true. happy thanksgiving and good luck//&lt;&lt;the recent grad's take is authentic. all this is true. </t>
    </r>
  </si>
  <si>
    <r>
      <rPr>
        <rFont val="Roboto, RobotoDraft, Helvetica, Arial, sans-serif"/>
        <color rgb="FF000000"/>
      </rPr>
      <t>&lt;--- What about MUSC? "Malignant?"//All signs point to yes//yes//</t>
    </r>
    <r>
      <rPr>
        <rFont val="Roboto, RobotoDraft, Helvetica, Arial, sans-serif"/>
        <b/>
        <color rgb="FF000000"/>
      </rPr>
      <t xml:space="preserve"> Why did 2 residents leave....?/ </t>
    </r>
    <r>
      <rPr>
        <rFont val="Roboto, RobotoDraft, Helvetica, Arial, sans-serif"/>
        <color rgb="FF000000"/>
      </rPr>
      <t xml:space="preserve">MUSC fired a female resident on her last year. This is in federal court now. Stay away from BCM, very bad place. </t>
    </r>
  </si>
  <si>
    <t>Irvine working late // i was already in bed! oof.//if you're EST, its only 10PM, the night is still young!//whos going to be the last program to send first wave // stanfordx2// at this point im beggining to think stanford is trying to be last lol x2 // lol i am on a rotation with early starts so 10pm = bedtime fr // UW also taking their sweet time</t>
  </si>
  <si>
    <r>
      <rPr>
        <rFont val="Roboto, RobotoDraft, Helvetica, Arial, sans-serif"/>
        <b/>
        <color rgb="FFFF0000"/>
        <sz val="8.0"/>
      </rPr>
      <t xml:space="preserve">**TRIGGER WARNING** If reading anecdotal concerns about the job market stresses you out but won't actually change your decision to pursue rad onc, skip everything in this row! </t>
    </r>
    <r>
      <rPr>
        <rFont val="Roboto, RobotoDraft, Helvetica, Arial, sans-serif"/>
        <color rgb="FFFF0000"/>
        <sz val="8.0"/>
      </rPr>
      <t xml:space="preserve">   &lt;&lt;- LOL nice x6 &lt;  </t>
    </r>
    <r>
      <rPr>
        <rFont val="Roboto, RobotoDraft, Helvetica, Arial, sans-serif"/>
        <b/>
        <color rgb="FFFF0000"/>
        <sz val="8.0"/>
      </rPr>
      <t>THIS CLAIM IS DISPUTED</t>
    </r>
    <r>
      <rPr>
        <rFont val="Roboto, RobotoDraft, Helvetica, Arial, sans-serif"/>
        <color rgb="FFFF0000"/>
        <sz val="8.0"/>
      </rPr>
      <t xml:space="preserve"> </t>
    </r>
    <r>
      <rPr>
        <rFont val="Roboto, RobotoDraft, Helvetica, Arial, sans-serif"/>
        <color rgb="FF000000"/>
        <sz val="8.0"/>
      </rPr>
      <t xml:space="preserve">
 // lol its so true thogh..like we already applied...I think we know about job market concerns. talk about preaching to the choir.//
Current Resident on Job Search: It's brutal out there://no its not. with covid yes and the newness of APM its definitely cautious, but its not "brutal". Better than it was about 6 yrs afo amazingly.  If you go to a good program with a decent rep its fine. A lot of what people call "BRUTAL" is a lack of understanding about what its like to get a job in the field to begin with. its never been walk out the door, role up to your home town. Definitely thing if you go to a lesser known/newer program you will face more challenges. 
// Wow this is humiliating. Either MS4s are on here telling PGY5s its not that bad, OR attendings are on here gaslighting and telling PGY5 that they had it worse? This is what's come to the field? // not sure how you know it's an MS4 or an attending telling a PGY5 anything. for all we know it could be another PGY5. // PGY5 would not be saying definitively "no its not" or "better than it was 6 yrs ago"
</t>
    </r>
    <r>
      <rPr>
        <rFont val="Roboto, RobotoDraft, Helvetica, Arial, sans-serif"/>
        <b/>
        <color rgb="FF000000"/>
        <sz val="8.0"/>
      </rPr>
      <t>//I wonder if its a difference of expectations. PGY5s did not expect that it will be hard to find a job when they were appplying. Most likely every MS4 that still decided to apply knows about it and hopes for the best in 5 years but plans for the worst.</t>
    </r>
    <r>
      <rPr>
        <rFont val="Roboto, RobotoDraft, Helvetica, Arial, sans-serif"/>
        <color rgb="FF000000"/>
        <sz val="8.0"/>
      </rPr>
      <t xml:space="preserve"> // X2 //
Its just annoying that PGY5s seem to think the people that still decided to apply are so stupid that they have to come here and keep posting multiple times(see below) about this. Sheesh we get it already! This sheet is about Interviews not job. Take this somewhere else...Make a new worksheet or something and label it "Anecdotal Job Search Stories" 
Highly recommend only going to the top 10-15 programs with strong alumni network. Friends from there seem to be doing a lot better
//sorry, unnecessarily large cells bothers me, those radiology nerds have made a pretty cool website dedicated to match discussion, don't we also have programming nerds too?// I mean we have  a discord chat....Whats link to their site?//got it from below thanks! //</t>
    </r>
  </si>
  <si>
    <r>
      <rPr>
        <rFont val="Roboto, Arial"/>
        <b/>
        <color rgb="FF000000"/>
        <sz val="8.0"/>
      </rPr>
      <t>This is tough to take as advice. the job market when you applied was probably fine, maybe even great. It is hard for us applicants to make these decisions based on current job market when it might (read: likely will) be very different when we are PGY5. not saying it is bad advice, just saying these programs might not be a match for all of us, and that the field has changed rapidly in the past 5-10 years and will likely change again. The advice from current seniors is well intentioned and well received but it is hard for us to make decisions about our entire futures based on the current market in 2020-2021 vs. what will be our market, 2025-2026, ya know... /</t>
    </r>
    <r>
      <rPr>
        <rFont val="Roboto, Arial"/>
        <b val="0"/>
        <color rgb="FF000000"/>
        <sz val="8.0"/>
      </rPr>
      <t>/ It's only going to get worse. There is no way this will get better.//funny. its better than about 5-7 years ago. listen save it for SDN or reddit. we go there too. leave this to us talking about the match dude. //hey i think trump is trolling the spread sheet.// The job market isn't better today than it was 5-7 years ago, lol. Either this is an MS4 who is not very smart or an attending desperate for warm bodies to write notes and contour normals.  Regardless, that comment shows how far this field has fallen in terms of quality of applicants and leadership in this field. Rad onc is the greatest field in medicine with the worst leadership and job market. If you can get into a top 10 program, you will be fine. If not, you'll have trouble finding a job</t>
    </r>
    <r>
      <rPr>
        <rFont val="Roboto, Arial"/>
        <b/>
        <color rgb="FF000000"/>
        <sz val="8.0"/>
      </rPr>
      <t xml:space="preserve"> in your preferred area</t>
    </r>
    <r>
      <rPr>
        <rFont val="Roboto, Arial"/>
        <b val="0"/>
        <color rgb="FF000000"/>
        <sz val="8.0"/>
      </rPr>
      <t>. -pgy3
//I always thought problem solving is one of the skills that get more developed in Residency. SOme of these "PGYx" seem to have developed opposite of that. Plans?Solutions? to try to help the field that you went into because you LOVED so much? Repeating we are all doomed is not a plan btw.
//Great, now the doom and gloom gang has invaded this chat. If its a problem go try to find solution instead of spending time posting about it here. Everyone on this sheet is well aware of the job market.// If someone came to you 5 years ago during application season and told you "Jobs will be difficult in the future, dont do it!" Would you have withdraw your ERAS?// Complaining about difficulty in finding a job during a Pandemic when most have lost theirs... //</t>
    </r>
  </si>
  <si>
    <t>Agree with you; my point I was trying to make was this field is not worth it
Probably will be a handful of good jobs available every year. This is a buyer's market this year. Don't make the mistake of falling in love with radonc to the point you are willing to go to Arkansas or Mississippi or Dartmouth etc // with all due respect, peoples' priorities are different, what we want out of our careers/training might not be the same as you.
Job offers will be harder to come by the lower rank program you go to//I appreciate your advice, but I think we are mostly aware of this by now and made the choice anyway to pursue radonc. maybe that message is better for MS1-3s. x3 // we are aware there are people who think the field is not worth it but we applied anyway - don't think repeating this here does much except beats a dead horse</t>
  </si>
  <si>
    <r>
      <rPr>
        <rFont val="Arial"/>
        <color rgb="FF000000"/>
        <sz val="8.0"/>
      </rPr>
      <t xml:space="preserve">
</t>
    </r>
    <r>
      <rPr>
        <rFont val="Arial"/>
        <color rgb="FF1155CC"/>
        <sz val="8.0"/>
        <u/>
      </rPr>
      <t>https://www.wheel.com/blog/alternative-career-ideas-for-burned-out-physicians</t>
    </r>
    <r>
      <rPr>
        <rFont val="Arial"/>
        <color rgb="FF000000"/>
        <sz val="8.0"/>
      </rPr>
      <t xml:space="preserve"> </t>
    </r>
    <r>
      <rPr>
        <rFont val="Arial"/>
        <color rgb="FF000000"/>
        <sz val="8.0"/>
      </rPr>
      <t xml:space="preserve"> </t>
    </r>
    <r>
      <rPr>
        <rFont val="Arial"/>
        <color rgb="FF1155CC"/>
        <sz val="8.0"/>
        <u/>
      </rPr>
      <t>https://www.nonclinicalcareers.com/free-information/job-postings/</t>
    </r>
    <r>
      <rPr>
        <rFont val="Arial"/>
        <color rgb="FF000000"/>
        <sz val="8.0"/>
      </rPr>
      <t xml:space="preserve"> 
//.</t>
    </r>
  </si>
  <si>
    <t xml:space="preserve">OMG chill the eff out guys. 2 days to Thanksgiving. We can do this. I'm sorry this has been rough for MS1 - PGY-5s included, EVERYONE, but let's not all take our frustrations out on an anonymous spreadsheet. 
//You are right. I was just bored and decided to offer some life advice to him/her. Sorry if it came out hostile. That was not the intention...but its hard to show intention on internet
// very easy to give life advice as a 4th year medical student. I offered perspective from experiences during residency alongside my classmates. You can take it or leave it. Good luck in the match!
// You are right. I am sorry about that. Its not that I don't appreciate or plan to listen to your advice. Its the "this field is not worth it" comment that concerned me. But I should have tried harder not to come across so pissy.Congratulations on landing job. I hope everything goes great for you. 
// I think the frustration is at this point in the cycle those of us here on the spreadsheet have done our research, scoured the depths of SDN/reddit/twitter, and made our decision to apply, so hope to keep the topics related to this application cycle and so on. I guess every now and then someone reminding that going to a top X number program is needed for job, fine, but we just hope it doesnt delve into the this field sucks discussion that we have all seen. maybe once this cycle has completed and m1-3 lurkers are checking out the sheet, then that topic has more of a place 
</t>
  </si>
  <si>
    <t xml:space="preserve">As a PGY5, I would caution you against only focusing on top however many programs. Groups look for good clinical training more than anything. Make sure to look for programs that provide rigorous and broad training, especially those with good SBRT, SRS, and brachy numbers. These skills were brought up during every interview I've had. They will only become more sought after as the field moves toward a bundle payment model that values shorter treatments.  
// LMAO an attending told me once that listing SRS is an extra skill is a joke. From a contouring standpoint its just drawing circles. The expectation of current grads is to be well training in SRS and SBRT. Only 10-15 programs where this won't happen. // with all due respect, your attending doesn't know what's he/she's talking about. Volumes are only a small part of SBRT and SRS. Yes, most programs will have them, but it's different if you graduate having done like 5 prostate SBRTs, or 40 of them. Or liver SBRT for instance. some programs have a ton, while others don't have any. SBRT is not one thing. How about pancreas SBRT? a lot of people think they know how to do SBRT, but they don't. I grant you SRS is simpler, but things can get complicated if you're doing LINAC-based multiple mets //
All brain SRS is easy. Only academic nerds try to turn radonc into something hard when its honestly an easy job. Pancreas SBRT really? Only 57,000 pancreas cases/year in USA. Good chunk are metastatic! Pancreas SBRT aint helping there buddy. You gonna hang your hat in PP as Oh I can do PANCREAS SBRT for the 1 case/year that happens? Get outta here lol // whatever. This is a forum for current applicants and i wanted to advsie they look for a program with a reputation of good clinical training. PP 100% looks at that. if you think SBRT/SRS is a piece of cake, then good for you//
// There is an inherent advantage of being from a top program. I was a finalist at a job where I was much more qualified and with extra training, but the employer chose someone from "brand name" over me. It hurt but thats life. //I didn't mean to imply going to a top program doesn't have advantages. it absolutely does. I'm just trying to dispel the growing notion that it's either top 10 or bust. There are a lot of excellent programs that will train you to be a great radiation oncologist
// There is no way to predict who has good training or not. Practically speaking, a great reputation with bad training &gt; good training but bad reputation/no reputation // god the internet. </t>
  </si>
  <si>
    <t xml:space="preserve">The whole thing about top 15 programs and complains about job market really didn't make any sense to me. You worked hard and get into top 15 and those book smart people will have a nice comfort zone in the job market and may add some more nonsense publications to make it looks even more 'desirable' in the job market. That has been going on for many years and that is how we end up here. Just piles of nonsense stuff in the CV, shiny rankings. But nothing reallly is about Rad/Onc, nothing actually promote the application of rad/onc in diseases while other modalities of cancer treatment have been progressing way ahead.Instead of finding a job, GO CREATE JOBS. For your fellows and for your the speciety, do something really good and solid. Yeah I said it. &gt;lol if you think creating jobs is the answer you really don't understand the problem at hand. Also, how would a new graduate create a job?//i was assuming the sentiment of the post was more like while in residency put efforts into expanding the footprint of radiation oncology in cancer ...but i could be wrong lol \\ sounds like the exciting plot to a movie to me. but will this movie be fiction or a documentary // the radiation footprint is constantly shrinking based on the literature//Look at all the socioeconomical/psychological studies by radiation oncologists &lt;&lt;-- canaries 100% // Attending here: "good and solid" = retrospective series. Practice changing studies take many years and serious funding that only med oncs have mostly from pharma. Rad onc funding from industry is almost zero, from NIH is very little, and what little bit there is is conrolled by a few entrenched people who will never give it up. Programs don't care to support you as residents or faculty. In the past people created jobs by starting practices, but now that just means being a cog in the wheel of an academic satellite. Nobody has millions to start a new practice and there is no growth in the rad onc market anyway, especially when competing against the latest MD Anderson "network site" that will open up next door. Get out of rad onc while you can.// I mean if some Attendings retire...there will be Jobs. But who wants to ever retire anyway? // No resident is ever going to expand the footprint of RO in residency and if they did only established people would benefit.Like the attending above said, you can't start a new practice because of the consoltation occuring. RO is probably the only field activelty shrinking their utilizastion. </t>
  </si>
  <si>
    <t>For those of you that interviewed at rutgers, when did u find out if u were the AM or PM session etc // I thought it was all day, maybe I'm wrong tho// Does Rutgers even has its own website for rad onc residency? all the links seem not working // new website link at right - i found out AM vs PM the same day I got my schedule which was a couple of days before, but for planning purposes im sure you can just email the PC to see when yours will be// thankk you!! // the PC is super nice and will get back to you // agree, she is super responsive and nice //  the coordinator is the best part of the program sadly</t>
  </si>
  <si>
    <r>
      <rPr>
        <rFont val="Roboto, Arial"/>
        <color rgb="FF000000"/>
      </rPr>
      <t xml:space="preserve">Here is the link to the new website! </t>
    </r>
    <r>
      <rPr>
        <rFont val="Roboto, Arial"/>
        <color rgb="FF1155CC"/>
        <u/>
      </rPr>
      <t>https://www.rutgersradiationoncologyresidency.org/</t>
    </r>
    <r>
      <rPr>
        <rFont val="Roboto, Arial"/>
        <color rgb="FF000000"/>
      </rPr>
      <t xml:space="preserve"> //Thanks</t>
    </r>
  </si>
  <si>
    <t>For the people who responded yes to rotating at hopkins, are y'all all internal candidates?x2 // Nx3</t>
  </si>
  <si>
    <t>I am confused on what is going on with Emory dates on Thalamus..anyone else? they asked for preferences and they just waitlisted me at my top preference even thought I could have made others // Its ok that happened to me too, I called the coordinator and she said she manually enters your preferred date on thalamus and thats why you got the waitlist email//oh gotcha...so sit tight for a bit while they sort stuff out? // I think so hahah, I didn't fully understand her explanation but she assured me that I didn't like lose out on the interview date or anything//sounds good, guess we will see, thanks!</t>
  </si>
  <si>
    <r>
      <rPr>
        <rFont val="Roboto, Arial"/>
        <color rgb="FF000000"/>
      </rPr>
      <t xml:space="preserve">Just heard back about Emory: Susan is going to e-mail with confirmations by the end of the day. </t>
    </r>
    <r>
      <rPr>
        <rFont val="Roboto, Arial"/>
        <b/>
        <color rgb="FF000000"/>
      </rPr>
      <t>This confirmation e-mail will also be through Thalamus</t>
    </r>
    <r>
      <rPr>
        <rFont val="Roboto, Arial"/>
        <color rgb="FF000000"/>
      </rPr>
      <t>. Sit tight!//*figdets in chair // Speaking of chair, who is going to be the new Chair?//in response to this...are there any other places where there has been a recent change in leadership or impending change? i.e change in chair or PD // Jeff Bradley was brought in over a year ago to take over, seems likely he will be appointed soon as chair</t>
    </r>
  </si>
  <si>
    <t xml:space="preserve">I think I just got a new interview because someone declined it. Thank you guys!//are there that many of you who needs more interviews? // Sometimes it is the locations that current iis are not perfect. And will cancel what I have as well to free up spaces. </t>
  </si>
  <si>
    <t>I canceled 3 this week, looking for some good karma x3, //Cancelled 3 as well. //Thank you, now waiting for some cancelled ivs to come my way x4</t>
  </si>
  <si>
    <t>11.24.20</t>
  </si>
  <si>
    <t>uh oh its only been a week and my suit is already starting to get tight. i need to lay off some food if im going to get through januaryx3 // yeah i look nothing like my eras photo LOL x2 // IMAGINE if we were really traveling to all these places and they were feeding us too though</t>
  </si>
  <si>
    <t>At what pt is it too late to cancel an ii? I have one in 2.5 weeks... they already sent a small gifty in the mail so I feel awful but dont want to hoard.//i love a small gifty// was it a nifty gifty? // the office reference?</t>
  </si>
  <si>
    <t>If you're not interested in the program, it's probably best to cancel.  2 weeks is plenty of time. // i think 1 week+ of time is plenty. ppl arent flying out to these places so i think giving tons of time in advance isn't necessary, be sure to not only cancel on ERAS but also email the program's coordinator // Best practice is to cancel ASAP, I think even with &lt;1 week it could help someone this year with virtual interviews</t>
  </si>
  <si>
    <t>Cancel whenever. You're not going to go to the program and they won't remember you in 5 years anyway. Give other people a shot at that interview. x3. Ok thanks everyone.  You would be surprised how long the memories are of programs.</t>
  </si>
  <si>
    <t>(Current Chief Resident): What are you looking for in the "interview dinner" the night before? What can we (and any program in general do) to showcase our culture/people, which I think real interview dinners do well, and give you what you want without making it just another 1-1.5 hour awkward/boring zoom call//small break out rooms i think for sure would help with a couple residents and couple applicants for a solid length of time like 20 min rather than short 10 min ones would help i think. x3 // give us concrete examples of the culture at your program -- I think this is the most important function of resident dinners.  For example, if you have pics of a fun outing you did together, show us those.  Or tell us a story that illustrates what your relationship with attendings is like // how about a skit. Maybe goofy icebreakers from the residents. // Agree with something casual to break the ice.  The awkward silence for the first twenty or thirty minutes has been fairly consistent. // perhaps a casual game of among us.... // agree breakout rooms with decent length of time to talk to residents seems to work best. games might be fun too, or other ways to get to know residents. the hardest part of virtual interviews is getting a feel for the culture and how the residents interact with each other.</t>
  </si>
  <si>
    <t>A way for people to get honest feedback from residents 1 on 1 without outing their identity. Knowing the resident you're talking to doesn't know who you are and is being honest about pros/cons would go a long way. Otherwise, showcase program culture/outings (if any). What people do in their free time, city, all that. Some programs are like 90% residents married with kids -- someone with a family would love to see that. /// x2 on the family! It is so awkard to ask but would like to start a family in residency// For those who don't want kids....highlight city life.//also would appreciate honesty regarding jobs, chair/PD friendliness/involvment, challenges with program or concerns. I think getting the sense that residents are avoiding answering these questions come off worse than maybe admitting or discussing some of the difficulties // Breakout rooms were great for meeting the residents so far. //  show babies if you got babies, show cats and doggos if you got those</t>
  </si>
  <si>
    <t xml:space="preserve">building on the left, a program showing what it is and what it isn't is important. Too many programs (especially the "top" programs) bill themselves as the best. A program filled with single citygoers hitting clubs weekly might not be the best match for someone with four kids (and vice versa). There are easy ways to highlight a program's internal culture without it seeming to be a good/bad binary. </t>
  </si>
  <si>
    <t xml:space="preserve">Also, make it known if it's cool to have a beer or bourb while socializing via zoom, just to avoid awk interactions :)// virtual giftcards for grubhub/ubereats/etc. let's normalize actually eating and drinking on these things. </t>
  </si>
  <si>
    <t>Anyone having much luck with first year programs?  A lot of places I applied to haven't sent me an invite nor rejection so not sure what to think. Do we reach out and email? x2 // I sent a bunch of emails to TY/prelim programs today, starting to get antsy lol// havent heard from TYs in a while</t>
  </si>
  <si>
    <t>the same story , nothing for today  // i am 400% more stressed now about prelim invites than radonc invites</t>
  </si>
  <si>
    <t>Emory vs Duke? Trying to pare down some IIs and Atl appeals to me more but I know duke is a great program so trying to prioritize...// definately dukex2//thx!/Duke prob has better reputation but Emory does have protons //having protons doesnt matter unless your planning t take a proton job in which case just do a rotation somewhere. // senior here (or am I!? mwahahaha) - proton will be increasingly important in the future, unless FLASH exceeds the hype or MRLinac is worth a tenth of the money being dumped on it. Someone with residency experience in proton will beat someone with a rotation every time, so you'd be looking at a fellowship. That being said, Duke is widely considered the better program and it's really no contest.// Duke is a slightly higher ranked medical school, but Emory's radonc department is actually stronger than Duke // And isn't Duke planning to build proton?</t>
  </si>
  <si>
    <t xml:space="preserve">Similar tier program; Emory losing their chair; ATL better city than Durham; Duke gives you a whole year to do whatever you want which is great, clinically less busy than Emory//Emory not "Losing" chair. Stepping down. Staying on. //Duke malignant.//both kind of unpleasnat.// why malignant/unpleasant? x3 // concerning, few willing to speak out?x2//Trained at Duke.  I might be wrong, but it wasn't malignant, so much so, that it's honestly absurd to address it beyond that.  Is Emory malignant?  Is Duke better?  Like I said, I trained at Duke, and don't know the answers to those questions, much like the other people commenting in here. </t>
  </si>
  <si>
    <t>For gunners have 18+ Interviews, may be it is good time to release some 'mediocre' programs from your overpacked schedule before thanksgiving? // absolutely: planning to lighten my interview schedule this week! // Sounds like a plan. Really doesn't make much sense holding too many interviews//How well do you think past data for number to match will fit this weird interview season...Less?Same?More?//Probablly same with significantly less applicants?//wow. the OP maybe a lttle humble please?</t>
  </si>
  <si>
    <t xml:space="preserve">&lt;-  I need to let some go, but I feel like I don't have any good information to decide which 2-3 mid/low tier programs I want to keep to pad the bottom of my rank list with.  There are several solid programs I'm excited about, but past that a lot of them seem to run together.  Doximity rankings suck.  Reddit rankings seem vauge.  Program websites all seem the same.  What factors are you guys using to decide? x4&lt;-- yep thats the anxiety I am experiencing. I have been looking at location of the program(cost of living, weather,political climate..etc) if everything else about programs seem equal // I've started looking at tallies on the program rankings tab rather than the absolute rank.  They suggest there isn't as much difference between the mid-tier programs as you'd probably think.//same boat but imposing a constraint of this weds to drop at least a few to open up spots. // i am also dropping several this weekx3//im waiting to see if i get any love from these last few, incase there are conflicts on interview dates that force me to drop others x2// starting to drop some too but waiting on some to see if my sig other gets off a waitlist or gets interviews at a couple places. </t>
  </si>
  <si>
    <t>&lt;-going through job hunting right now. Highly advise you to look at job plalcement of recent Alumni. if you want academics, then geography is not an issue. it's more about your CV and program reputation and connections. For PP, location matters quite a bit. It's possible to end up anywhere you want with the right circumstances and early networking, but generally you're most likely to end up in the region of your residency program. At least for that first job // Agree that you should start very early, it is a tough market //</t>
  </si>
  <si>
    <t xml:space="preserve"> Does Anyone interviewing for UVA had any luck finding the survey at the thalamus app? Ive tried emailing the program coordinator and havent had any luck.// she needs to send it to you again as her i had same problem it needs to be sent individually instead of as a group// thanks</t>
  </si>
  <si>
    <t>do we think programs that havent sent iis yet will do first round before tgiving? hopkins, stanford, uw...//seriously, i hope they can, I htink once all have been sent out with initial waves people will be more motivate drop others //this will def be the case for me</t>
  </si>
  <si>
    <t xml:space="preserve">speaking of...any PGY1s lurking have insight on how many programs they ranked or interviews kept, I feel like virtual factor is causing more peopel to hold on to more than maybe they need x2 &lt;&lt; truth // yea I have way too many. going to drop 5 more programs soon </t>
  </si>
  <si>
    <t>Does UCSD really have 6 students going into radonc this year?? // that's what the spreadsheet said. if they do why the fuck are they even holding interviews, seems like a sham x2// that seems very concerning, feel like im potentially wasting an interview if thats the case x2//lol what about hrop? they always take a majority of their own students, don't know how many internal applicants they have this year//or they'll take none of their own this year to prove a point lol//how much of this is program vs student driven? i imagine most programs rank their own students somewhat highly if they're good, this may be more reflective of those people actively wanting to stay at their home program (both hrop and ucsd) 
// In which spreadsheet does it say 6 students are applying from UCSD? // in the 20-21 invites tab under "internal candidates" // i also only know of one Harvard applicant this year // lol nvm someone deleted it</t>
  </si>
  <si>
    <t xml:space="preserve">UCSD used to be my top program but ever since I learned about their pattern of holding onto a majority of their own med students (100% in the 2020 match) and the fact they demonstrated little to no interest for many external applicants seeking information made me lose a lot of respect. Not at all saying UCSD's students aren't impressive candidates and have not worked hard to get where they are at... I'm sure they are awesome! This is more so just my distaste for the program itself and how it seems to be managed in such an exclusive manner. x2 // i lost respect for the program after they told my friend last year that they ranked them #1 and then somehow matched all of their own students instead // yikes//ok reality check. It doesnt matter how many people from a uni apply. The dept may rank some highly that they like, as they are known quantities and its a nice nod to the univeristy. but there's certainly no shoe in just because youre from a school. if some "told" your friend  they ranked them numbre one .... i expect thats bs. Its not ok for programs to do that and there is increaing pressure to make sure these violations are not done/punished. If they did, then that's a real concern for a program. Finally, whatever the rank list is, if progtrams cant control who will match particularly if they do follow the rules. Harved got called out all over this spread sheet recently for ranking a homogenous group. in fact that was not because they were not looking for a diverse group. They did have a diverse list. But the candidates didnt rank them in the same order. so in psite of tring for diversity it didnt work out. //Harved makes a point to NOT take all of their own. And yes I know. </t>
  </si>
  <si>
    <r>
      <rPr>
        <rFont val="Roboto, RobotoDraft, Helvetica, Arial, sans-serif"/>
        <color rgb="FF000000"/>
      </rPr>
      <t>I think 2020 was a weird fluke of the match - worth directly asking the program about this, i think they'd give a straight answer //why are these boxes gray?? // because this is all hearsay //</t>
    </r>
    <r>
      <rPr>
        <rFont val="Roboto, RobotoDraft, Helvetica, Arial, sans-serif"/>
        <b/>
        <color rgb="FF000000"/>
      </rPr>
      <t xml:space="preserve"> Let me just say I personally know two residents there that hail, not just from Chicago, but specifically my medical school, and on meet and greets I only met one UCSD redicent out of ~6-7? So I think last year was 100% a fluke.  this is anecdotal tho</t>
    </r>
  </si>
  <si>
    <t>Anyone have confirmation from vanderbilt? also anyone know what the deal is with their Chair/PD situation? // lol I knew I was forgetting to do something--I was going to reach out because I have not been confirmed yet either//I emailed last week bc needed to change my preferences and didn;t hear anything and followed up today//Yeah vanderbilt is my last holdout, they sure are taking their time</t>
  </si>
  <si>
    <t>finally came today!</t>
  </si>
  <si>
    <t xml:space="preserve">Very frustrating when a program doesn't have their website updated. To me it says one of three things: 1. everyone is so busy at the program and don't care enough to update it 2. their reputation is good enough that they dont have to update it because people will come regardless 3. they are limited by external regulation (e.g., marketing department). What are y'alls thoughts? I think its super reassuring and makes me feel like they care about residents when I look up their website and there are a bunch of new videos specifically for 2020 x2//i kind of disagree regarding making me feel like they care about residents just bc they made a video specific for this year, i just think it means they had enough money/marketing regulations to pay for a video to be done to help sell their program, which I think there is nothing wrong with and is not to say those programs with videos dont care about residents, but i feel its more focused on their recruitment efforts, but beyond that i do agree its frustrating and maybe not a great sign if a program hasnt updated their website at the very least in this virtual cycle x2//The most annoying thing for me are programs where the Residency specific site is very hard to find. Some TY programs the links from ERAS is outdated and their GME site requires a treasure hunt from hospital website </t>
  </si>
  <si>
    <t xml:space="preserve">dont forget 4//youre reading too much into it. </t>
  </si>
  <si>
    <r>
      <rPr>
        <rFont val="Roboto, RobotoDraft, Helvetica, Arial, sans-serif"/>
        <b/>
        <color rgb="FFFF0000"/>
      </rPr>
      <t xml:space="preserve">Join the RO Discord if y'all down for playing Among us/COD:  </t>
    </r>
    <r>
      <rPr>
        <rFont val="Roboto, RobotoDraft, Helvetica, Arial, sans-serif"/>
        <b/>
        <color rgb="FFFF0000"/>
        <u/>
      </rPr>
      <t>https://discord.gg/wAaZSTEE</t>
    </r>
    <r>
      <rPr>
        <rFont val="Roboto, RobotoDraft, Helvetica, Arial, sans-serif"/>
        <b/>
        <color rgb="FFFF0000"/>
      </rPr>
      <t xml:space="preserve"> </t>
    </r>
  </si>
  <si>
    <t>Wondering how is the Columbia program compared with Cornell? After all, the Cornell program is closed for good and they are in the same building// They are on separate campuses // Both programs are DNR, much better options. // Agreed, both sites have famous Chairs, but nothing else to offer (attendings, technology, research, etc) // Columbia is not as malignant, which is why specifically shut down //</t>
  </si>
  <si>
    <t>The residents were a cool bunch and Kachnic seemed to be great, but agree with OPs about department weaknesses.  Probably only rank if you need to be in New York City.</t>
  </si>
  <si>
    <t>Don't focus as much on the next 4 years compared to rest of your lfie</t>
  </si>
  <si>
    <t>Dang those CCF videos were great--seems like a really wonderful program. x4//LOL marketing works. No oneder people go to CTCA</t>
  </si>
  <si>
    <t>Anyone get confirmation email after sending date preferences for CCF? Nope</t>
  </si>
  <si>
    <t>attending here (not a PD), the applications this year, although fewer in total number, are awe-inspiring, there are alot of superstars out there!//agree! quality over quantity // Good for Rad/Onc as a specielty, if no soaping//</t>
  </si>
  <si>
    <t>wow thats awesome to hear!! Thanks for the input!! x2</t>
  </si>
  <si>
    <t>Perfect, let's put 100 superstars into the specialty. Oh wait, there will be 100 superstars (mostly at the top-tier places or best locations), 100 low-tier/SOAPers, and the oversupply will continue to worsen.</t>
  </si>
  <si>
    <t xml:space="preserve">As many have pointed out, rankings are not really helpful in choosing where we want to go. So I'll pose my question this way. If we want to be well-positioned, both in terms of program reputation and productivity of residents (which has something to do with the program, often), what are the best programs in each geographical area for getting a job in that area? </t>
  </si>
  <si>
    <r>
      <rPr>
        <rFont val="Roboto, Arial"/>
        <b/>
        <color rgb="FF000000"/>
      </rPr>
      <t>Why was this deleted?//cause people...Restored:</t>
    </r>
    <r>
      <rPr>
        <rFont val="Roboto, Arial"/>
        <b val="0"/>
        <color rgb="FF000000"/>
      </rPr>
      <t xml:space="preserve">"Ex. I'd guess West coast - UCSF/stanford? NE, I'd guess Harvard, MSK, Penn? But seeking informed input.// I would guess you will do just fine in any of these places / Midwesterner here. For midwest: Mayo, WashU, UMich (probably in that order)/ South?// Guess..Duke, Emory, Vanderbilt, UAB, USF // Would add CCF to midwest - top notch clinical training, supportive faculty, and good job placements" //This list ok ok except for "in that order" part. </t>
    </r>
  </si>
  <si>
    <t xml:space="preserve"> &lt;-- if you're factoring in QOL, this is about right. Would set midwest as Mayo, CCF, WashU, UMich, though would rank all four above the the top programs in some other regions.</t>
  </si>
  <si>
    <r>
      <rPr>
        <rFont val="Arial"/>
        <color rgb="FF000000"/>
        <sz val="10.0"/>
      </rPr>
      <t>&lt;-- If it is any help, a resident matched into MDACC, who interviewed or done rotations at most of these places, with peers at each program gave me this advice (see right column)   
"Mayo - I think this is a VERY strong program both from a research and clinical perspective. They didn't invite me to interview but I know some people who did, and I know a current resident who is a superstar, and everyone raves about this program. Honestly the ONLY negative is the location, which to many people (including myself) is basically as bad as gets. If you can get over the fact that you'd be in Rochester then I honestly think this program is as good as any in the country. 
WashU- I know a few of the residents that matched there from my year and they are amazing; maybe 2 of my favorite co-applicants (</t>
    </r>
    <r>
      <rPr>
        <rFont val="Arial"/>
        <i/>
        <color rgb="FF000000"/>
        <sz val="10.0"/>
      </rPr>
      <t>names redacted)</t>
    </r>
    <r>
      <rPr>
        <rFont val="Arial"/>
        <color rgb="FF000000"/>
        <sz val="10.0"/>
      </rPr>
      <t>. If you match there I know you'd at least have two awesome upper residents. In terms of the actual program, I really liked it on my interview day. They do some really groundbreaking research related especially to development of new technologies and they let you know thats a big part of their mission. Facilities are awesome and St Louis actually isn't too bad of a city. I would have been very happy at this place.
Michigan - so in full disclosure I have a great relationship with XXXXXXXXXX and XXXX honestly is my favorite faculty I've ever met anywhere.... so my view of this place is probably a bit rosy :) Anyway, they have one of my favorite group of residents (and the 3 they matched last year are awesome too). I rotated here and it was one of my favorite months of medical school (tied with my rotation at MDACC).</t>
    </r>
    <r>
      <rPr>
        <rFont val="Arial"/>
        <b/>
        <color rgb="FF000000"/>
        <sz val="10.0"/>
      </rPr>
      <t xml:space="preserve"> I was very close to ranking Michigan #1</t>
    </r>
    <r>
      <rPr>
        <rFont val="Arial"/>
        <color rgb="FF000000"/>
        <sz val="10.0"/>
      </rPr>
      <t xml:space="preserve"> but ultimately didn't because I just am not a big fan of Ann Arbor. The program itself, and the faculty in particular, are simply unbelievable. That said, I rotated there and I do know you will work hard as a resident (so kind of depends how important that is to you). But you will also get great clinical training and can do as good of research as anywhere in the country. Between Jagsi, Spratt, and Lawrence you could easily find your way into some really impactful projects. Some people don't seem to like Spratt that much since hes got a loud personality but he really cares about residents and does a great job promoting them. Bottom line: Of all of the programs you listed, this is my favorite but largely for personal reasons. However, if you went there I think you would be set up to have a pretty damn good situation. "</t>
    </r>
  </si>
  <si>
    <t>Resident from Mayo here. My obvious biases aside, I was reluctant to come here - single and from a warmer area of the country. Rochester grows on you, and I really enjoy living here, more than I expected. If you're looking for Manhattan you'll have a rough time, but it's a great place to live if you're looking for suburban life with access to a large city, with a lot more diversity/variety than I expected owing to all the patients outside the US traveling here for care. Virtually everyone I know here (which, granted, self-selecting population) falls in love with the winters after their first, though everyone from Cali really dreads the first snow. Get a parka and you're set. And it's hard to beat training in the "world's best hospital." People are pretty nice, too. At worst, virtually all the opportunity of other programs without the cutthroat (junior faculty from what I saw at interviews) environment a lot seem to run into.//applicant from last year here, for better or worse, they also seem much more dedicated to holistic review. Tons of people I saw at interviews at MSK/MDACC/Harvard et al didn't get interviews at Mayo./// TYSM to you both, I really had my eyes on Mayo being form the midwest. My mom wanted to get cancer care there but passed shortly before, and so did my SO's grandmother, so its very symbolic for us to go there in that sense, but was worried as I wouldn't see it being talked about much on SDN and whatnot. fingers crossed on being able to make it in :X my SO and I love the snow and wintertime! // good luck! I think Mayo's the best program out there.</t>
  </si>
  <si>
    <t>For the people who responded in faster than 5 minutes for the 3 waitlist spots at UF. Well done. Very impressive.// UF is a good program right?// Responded within 2 min. Still didn't get it lol//thats messed up on their part // somebody is salty lol//UF Gainsville is a good program. Amdur and Mendehall and Okunief (Sp?) are great. // if a program makes it first-come-first-serve, it says a lot about the program. //i have heard great things about culture towards residents at UF, that being said, it is messed up that spots off a waitlist are given to who happens to see their email first, this has happens across all specialties and is a very unfair way to cut down spots to interview, but especially rad onc when there are not nearly as many applicants, i feel like its reasonable to avoid the first come first serve basis for pulling ppl of the waitlist</t>
  </si>
  <si>
    <t>Emory is a very good program. Wally leaving isn't great but he doesn't make phone calls anyways. ATL is best city in the South (sans Miami) // be sure to ask who the next chair is going to be. They already know, if it hasn't been announced. // Jeff Bradley is expected to be chair, he was brought in over a year ago with that in mind. // is Wally retiring or going somewhere else?</t>
  </si>
  <si>
    <t>yes. UF is awesome. Lots of research opportunities and a team that is like a family. BTW there are 2 Mendenhalls, Bill and Nancy (a total power couple and both great people)</t>
  </si>
  <si>
    <t xml:space="preserve">We're gonna need to compare the care packages the programs send after the interview season is over, I'm excited for my taste of Alabama // what's a care package? // some programs are sending out small gift boxes with chocolate, coffee, etc, it's a nice personal touch  // thanks! </t>
  </si>
  <si>
    <t>Can't speak to UAB care package (yet), but UVA also has a lovely care package as well:)</t>
  </si>
  <si>
    <t>UVA went unmatched within past 2 years</t>
  </si>
  <si>
    <t>What makes Yale's ranking so high? Just curious//tbh i don't know what makes most of their rankings so high lol, except for msk or mdacc who seems to have a lot of resources // larger program = more alumni = more people talking up the program = higher reputation. then oil money, NYC money, etc//Senior person here: great question: Yale is a strong program. But the "high ranking" is something the students give it. Its not actually considered an "elite" or "prestigue" program amongst radiation oncologists. This is NOT a comment on the program or the training. Merely the answer to your question about ranking which, as is often pointed out here, is not accurate. What students call "ranking" on this spreadsheet is really just "a lot of people say" by another name. Lynn Wilson at Yale is big name in the field but the Yale program as such is not a "big name" program. Again, this doesnt reflect the quality, resident training, happiness etc, merely that the notion that its somehow "elite" "presigue" or "high tier" is just wrong. If you are thinking to yourself "well can I be well trained and get a good job" the answer is yes. And that is the real quesiton you should be asking rather than "what is X's" ranking. Good luck to you all!//Thanks!!</t>
  </si>
  <si>
    <r>
      <rPr>
        <rFont val="Roboto, RobotoDraft, Helvetica, Arial, sans-serif"/>
        <color rgb="FF000000"/>
      </rPr>
      <t xml:space="preserve">TLDR: don't pick prestige over (productive) happiness. Many did and you can tell in a second who they are years later.//yeah yale meet and greet was fun, some good lookin boys and gals too ;)//not quite what I was saying: Prestige is differrent from Quality is different from happiness. They qualities overlap in a venn diagram sometimes but are three different things. // </t>
    </r>
    <r>
      <rPr>
        <rFont val="Roboto, RobotoDraft, Helvetica, Arial, sans-serif"/>
        <b/>
        <color rgb="FF000000"/>
      </rPr>
      <t>the only people who obsess about prestige to this degree worry that without it, they won't have anything to stand on in interviews in 5 years. No Step 1 in residency. Oof.</t>
    </r>
  </si>
  <si>
    <t>Agree, yale is a mediocre program. Very cush training -&gt; low patient volumes//wow.  Lets get perspective. Its not a "big name". its a solid program. Clinical training a bit on the light side light yes. 
They just have a bunch of gaslighters on twitter who talk it up. It is also well known that their department sends out emails REQUESTING everyone to create a doximity account and upvote Yale in the rankings//hardly a scandal. It works as this sheet attests to. So just leave it at doxitmey isnt a good reference by any means. 
In terms of research, majority of residents are only producing NCDB studies. They self teach each other stats and pump it out//really? i don't see yale radonc ppl that active on twitter as much i see some other ones// Their resesearch outputs are indeed not that hardcore// Again perspective. nothing wrong if NCDB studies if they are good. If you want to be an academic, you want more than this. Rather than just the program, (they only do NCDB! They email residents to fill out doximetry!) just give the facts and let others see if it meshes well what they want. 
If you follow Dan Spratt you will see how their are very limited good NCDB studies. Extremely low concordance with cliniical trials. Majority are nonsensical. For an institution as wealthy and well connected as Yale, the fact that their program lives off NCDB is a red flag for research                                                                                                                                                                                                                                                                                                                                           //                                                                                                                                                                              Someone was trying to delete the conversation // Probably someone from Yale LOL</t>
  </si>
  <si>
    <r>
      <rPr>
        <rFont val="Arial"/>
        <color rgb="FF000000"/>
        <sz val="10.0"/>
      </rPr>
      <t xml:space="preserve">How exactly are people using the Doximity rankings? For me at least I use the Research output metric. While not the best it is little less subjective. // someone explain what is exactly 'research output'? we talking $$ or abstracts/ "Measurement of Research Output Profile data of all U.S. physicians, regardless of membership with Doximity, were used to calculate research output score for each residency program’s recent alumni base. This score was calculated from a </t>
    </r>
    <r>
      <rPr>
        <rFont val="Arial"/>
        <b/>
        <color rgb="FF000000"/>
        <sz val="10.0"/>
      </rPr>
      <t>combination of the collective h-index of publications authored by alumni graduating within the past 15 years, as well as research grants awarded</t>
    </r>
    <r>
      <rPr>
        <rFont val="Arial"/>
        <color rgb="FF000000"/>
        <sz val="10.0"/>
      </rPr>
      <t xml:space="preserve">. Each program’s alumni research output was then compared to all other programs within the same specialty to create a percentile score. Research Output may be refreshed periodically to account for new alumni publication and clinical trial data. These updates may affect the Research Output sort order" Here is link to document explaining how doximity rated programs in different categories: </t>
    </r>
    <r>
      <rPr>
        <rFont val="Arial"/>
        <color rgb="FF1155CC"/>
        <sz val="10.0"/>
        <u/>
      </rPr>
      <t>https://s3.amazonaws.com/s3.doximity.com/mediakit/Doximity_Residency_Navigator_Survey_Methodology.pdf//</t>
    </r>
    <r>
      <rPr>
        <rFont val="Arial"/>
        <color rgb="FF000000"/>
        <sz val="10.0"/>
      </rPr>
      <t xml:space="preserve"> Doxy is inaccurate. The rankings are silly and the vetting of what residents and grads do is horrible. For instance they dont have my program as having 100% board pass rate which we do for the period they question. DONT USE DOXIMITY // As far as I know they do not report board pass rate for Radonc. They report "Percent board certified" (Same/similar?). I posted the link to the pdf so people can take the data at face value based on the reported methods. I am sure everyone can keep the limitations of the methods and data in mind when they look at the rankings...lol. // Thomas Jefferson is 11th based off of Doximity research LOL, also if number of pubs is a factor here, then wouldn't larger programs instantly be higher ranked? //</t>
    </r>
  </si>
  <si>
    <r>
      <rPr>
        <rFont val="Arial"/>
        <b/>
        <color rgb="FF000000"/>
        <sz val="11.0"/>
      </rPr>
      <t xml:space="preserve">If you're using rankings to figure out where you want to go, you're going to have a rough time. </t>
    </r>
    <r>
      <rPr>
        <rFont val="Arial"/>
        <b val="0"/>
        <color rgb="FF000000"/>
        <sz val="11.0"/>
      </rPr>
      <t>// Why? Are you suggesting rankings should have no influence on where you want to go?x2?//oh god this has been addressed before. just read the comments and learn or dont</t>
    </r>
  </si>
  <si>
    <t xml:space="preserve">Spider from last year, are you still here? </t>
  </si>
  <si>
    <t>Stanford where are you! x3 //im sure you will get one and finally finish your perfect game of tetris lol//Stanford wants to have final say?// lol game over hahaha</t>
  </si>
  <si>
    <t>They're making us sweat it out// i need to lose the weight anyways</t>
  </si>
  <si>
    <t>let us know when someone hears!</t>
  </si>
  <si>
    <t>How many are they taking this year?/ i think 4</t>
  </si>
  <si>
    <t>what does BETA mean on the "is there hope" tab? // It means its undertesting. The method used is not final</t>
  </si>
  <si>
    <t>Does anyone know which ranking at the bottom of the "19-20 program tiers" tab is final?</t>
  </si>
  <si>
    <t>Dumb question. If you get an II but don't plan to interview at that place do you reply back and say No thanks politely and withdraw from ERAS? // ghost 'em // yes, politely decline the II and let the PC know. then withdraw on ERAS &lt;--thank you//Ghosting is one of the stupidest things you can do. its a small field. PDs and cooridinators talk to each other and are friendly. No one will begrudge a polite thank you but I need to cancel. Its called being a grown up</t>
  </si>
  <si>
    <t>I am boreeddd!!! No other interviews until December // Happy Thanksgiving //Thanksgiving is cancelled for me this year//alcoholic hepatitisgiving // why is it cancelled for you?//good for you staying safe. Have a virtual TG with those you love. //It's cancelled because with my luck I will get sick or get someone else sick. Better to just stay home alone</t>
  </si>
  <si>
    <t>First disappointment of the day, how many more coming my way haha // ? rejection emails goin out?// nah was just referring to not getting an invite from cc // word // just got a rejection from CC?  It said if more interview slots open out they'll reach out to people on their wait list... and didn't say I was on the waitlist x5//if everyone got the email then its probably a rejection// SECOND DISAPPOINTMENT, KEEP EM COMING BOIS//perfect excuse to get some booze or some 420 tonight and watch some planet earth, that combo with sir david attenborough's voice? chefs kis// Same dawg but keeping my prayers up for us! I will say got some unexpected interviews, then rejected by such random programs, keep them heads high my mane, this season cray cray l o l</t>
  </si>
  <si>
    <t xml:space="preserve">Thoughts on UW?//washington or wisconsin?// People actually  call wisconsin UW? I thought it was UWM//One thing that deters me from University of Washington is the large number of places you rotate through. </t>
  </si>
  <si>
    <t>Washington lol</t>
  </si>
  <si>
    <t>Wisconsin is a MUCH stronger program from a training and research standpoint
Washington is a better location</t>
  </si>
  <si>
    <t>I know a few of you have interviews today. Good luck too all!!!! &lt;3 x6 // i love this spreadsheet. so wholesome. y'all are the best. &lt;3 x3// stop being so wholesome guys, you're going to make all the derm soaps want to join our field xD jk ofc</t>
  </si>
  <si>
    <t>Just wanna say I'm so grateful for this squad. I was reading the Derm spreadsheet and it made me appreciate all of ya // s'cute // funny - I just got on here to say the same... I definitely went into the right field :') x2 //y'all sappy &lt;3//well time to check out Derm spreadsheet I guess//tbh gotta thank the sdn and the job market doom and gloomers for directing those gunners back to derm :P but its a stressful weird interview season, stress levels are high// its friday...may we all get some II action x2//i'll be happy with just 1 more that i want today//You guys are better than last years crew.// One of the loud SDNers has some NY times fame. Not in a good way.</t>
  </si>
  <si>
    <t>What are some good questions to ask when meeting with medical physicists in an interview? // "how do you like working with radiation oncologist at x?" and "what are your thoughts on [insert physics topic of interest] on future of radonc"? // "do you eat mayo with a spoon or a fork?" &lt; A spork. // would you rather fight ~100 duck sized horses~ or ~1 horse sized duck~ ? // Do physics and dosimetry collaborate with medical research?</t>
  </si>
  <si>
    <t>bored, gonna make some garlic bread // cheesy or non-cheesy? x2//with parmesan // get that bread // righteous//i overdid it with the seasoning, oof heartburn // fedex the bread to your programs of interest to show them you care // add a pack of tums to the mix</t>
  </si>
  <si>
    <t>What information are you guys using to assesss programs pre-interview?  Trying to decide which IVs to decline.  I've looked at spreadsheet rankings, IV impressions, and doximity rankings, but they seem very impercise. // i asked my faculty advisor for help//dont look at doximety. its a terrible metric. its weighted by size of program and not actually an independent or valid ranking of anything. // there are some smaller programs that are fairly highly ranked, which goes against your statement, but I agree, looking solely at one metric like doximity rank is not terribly helpful,// i have not touched doximity bc i have heard said concerns, mostly spreadsheet rankings and chat, USWN rankings regarding cancer centers, looking at graduate jobs, however this is wha i think for assessing rank which regardless will remain a grey area and considering factors like location, curriculum, research time, etc still could have a role</t>
  </si>
  <si>
    <t>please be careful when editing and try not to delete others' text!</t>
  </si>
  <si>
    <t>Any thoughts on why Northwestern is so discrepant in terms of their USWNR vs. their Doximity ranking, as I have heard great things about their program. My friend who went to MDACC ranked it 2nd (edit: on their personal match list), and it seems to fit all the check marks (good staff, ability to do protons, research capabilities, etc.) // The resources NW has was not well reflected by residents? Limited faculties doing research.// TY for the insight, super appreciated!// The doximity ranking has no meaning after 15//actually doximety has no meaning at all. its not an actual objective ranking. its weighted by resident votes.  And as for "top 15" see old spread sheets to see how that's not a real thing.//yeah i've been looking at last years tiers tab</t>
  </si>
  <si>
    <t>virtually nobody cares about any of those rankings, esp. Doximity. // Doximity is crap. Programs with larger alumni base or coordination "everyone- vote on our Doximity ranking today!!" get moved higher up.  It's close to worthless.</t>
  </si>
  <si>
    <t>Anyone know how to "decline" and not "cancel" an interivew on Thalamus? // no I usually just email the PC // i just cancel or ignore if haven't scheduled already</t>
  </si>
  <si>
    <t xml:space="preserve">When you schedule with rezrate do you get a confirmation email? //No </t>
  </si>
  <si>
    <t>Anyone got insights on Kaiser LA vs USC? x2 // USC has a better history behind it and is likely the better program. SoCal programs are arbitrarily considered "weak" for no great reason. Maybe northeastern programs are jealous of the weather.//USC has a lousy history. dont know where you get that from. Also the reps are not arbitrary and certainly a better assessment than anyone's "top 15 programs" list, which doesnt exist.</t>
  </si>
  <si>
    <t>Has anyone been able to contact the program coordinator at Northwestern to schedule the interview? Im here calling like a crazy person! x3 // getting tired of hearing that dumb jingle at the beginning of the message x2// worst way to schedule! // Was able to get in touch, she was super apologetic we literally broke her phone // y'all are neurotic, can't you just use email lul &lt;&lt; we're not neurotic, we're just contacting them in the method they requested// exactly! the email said to call.//well i am def neurotic haha // omg i didn't even read the email, you're right, why would they ask for a phone call? they're just asking to be overloaded &lt;&lt;uh oh, gonna get points taken off for not following directions hehe :P// Follow-up email said its gucci to just email lol</t>
  </si>
  <si>
    <t>Anyone hear back from them? // yes, just heard back</t>
  </si>
  <si>
    <r>
      <rPr>
        <rFont val="Roboto, RobotoDraft, Helvetica, Arial, sans-serif"/>
        <color rgb="FF000000"/>
      </rPr>
      <t xml:space="preserve">while we wait for further disappointments, COD warzone anyone? // or Among Us? Always looking for more people to play // just waiting on cyberpunk 2077 if it ever comes x3 // coming in 2077// </t>
    </r>
    <r>
      <rPr>
        <rFont val="Roboto, RobotoDraft, Helvetica, Arial, sans-serif"/>
        <b/>
        <color rgb="FF000000"/>
      </rPr>
      <t xml:space="preserve">I am always trying to play among us! How can we coordinate????? x3 // we could pick a time here and then someone post the play room code then // anyone have discord or a way to talk// I got discord hehe super hyped my dudes and dudettes &lt;3s // yo hit me up, how do we go about this? // anyone up for tomorrow evening? (11/21)// Will anyone be on the prospective interviewee meet and greet tomorrow? Feel that would be the best way instead of posting phone numbers and contact info on here for the sake of not leaking such info to the interwebs :] // which one?? //  </t>
    </r>
    <r>
      <rPr>
        <rFont val="Roboto, RobotoDraft, Helvetica, Arial, sans-serif"/>
        <b/>
        <color rgb="FFFF0000"/>
      </rPr>
      <t xml:space="preserve">Join the discord: </t>
    </r>
    <r>
      <rPr>
        <rFont val="Roboto, RobotoDraft, Helvetica, Arial, sans-serif"/>
        <color rgb="FFFF0000"/>
      </rPr>
      <t>https://discord.gg/wAaZSTEE</t>
    </r>
  </si>
  <si>
    <t xml:space="preserve">How does one go about switching interview dates with someone? Program used ERAS scheduler and there are no waitlist options - just the option to cancel (neither of us want to cancel, just switch dates). New to this process. Thanks!// yeah ERAS scheduler is annoying for that fact, i would email the coordinator together (one person emails and cc's the other or both separately) and explain that you would like to switch dates and ask if that is possible/allowed, possiby they can manually do it // Thanks so much!//the only concern I think would be if they rigorously follow the waitlist on ERAS for those dates, which i dont think is unreasonable given that not everyone is aware about the spreadsheet or orchestrating switches // Totally get it. It's worth a try - I do sincerely appreciate your help! </t>
  </si>
  <si>
    <t xml:space="preserve">UCLA vs UCSD?x2// Both very good. San diego cheaper. UCLA chair has many ties to private practice in socal and strong bioinformatics and imaging at UCLA.//from looking through spreadsheet it seems people think UCSD is amazing and then others think to the point it has gotten overrated lol, san diego seems dope to mex2//anything specific about ucsd? asking from non-californian// So: cities aside, UCSD overall a solid program. Some people translate their personal experience/lifestyle QOL into program quality/reputation. Its a little overrated because of that. But it is a solid program. UCLA doesnt have quite the same standing/rep. Less academic. // UCSD has great hiring because of the location. It's relatively new and while respected doesn't have the depth of alumni, opportunity, or research that many other programs have -- though it has proton, so it beats out the programs that don't on at least that metric. </t>
  </si>
  <si>
    <t>UCSD job placement has been really good the past few years. this year their 3 grads went to stanford, ucsd, GW (all academic jobs). also at risk of non-anonymizing myself, im a med student there and the faculty are just unbelievable - so supportive and amazing advocates. really cool research opps too. // as someone from ucsd, do you feel like there is a strong bias to take internal candidates? // honestly i think last year was kind of an anomaly, that's what i've heard from faculty at least. i think they will probably take 1 internal candidate realistically // higher chance of them taking all UCSD this year than last year given COVID</t>
  </si>
  <si>
    <t>So do we think the remaining 15ish programs are going to send their first wave of invites by the end of this week?//whats left?//around that many per the interview invites tab but some include Cleveland Clinic, Hopkins, WashU, Stanford, UWashington, Emory// I think they will / I believe Hopkins will come out today or tomorrow//so i will be waiting on 5 disappointments this week haha x3</t>
  </si>
  <si>
    <t xml:space="preserve">Fun question: Whether a state is democratic or republican has any effects in your ranking of the program it sits in?//Not the state but the specific area the program is..nothing in Oklahoma for me // wasnt the oklahoma city like the only county in OK to go blue this year, for like the first time ever? //&lt;--- not according to the election map // 100% yes for me, i didn't apply to programs in some states bc of this// 100% will impact rank list. // especially this year I think with our increased flexibility wrt having more ability to choose where we go compared to previous years//also remember that some red states are not really red but voter suppressed // very true // I'm a northerner and I specifically didn't apply to certain red states x2 // Sucks to be that way but it is. // Also a northerner and not comfortable with the idea that ppl just carry guns everywhere, so didn't apply in states where I thought that was commonplace // </t>
  </si>
  <si>
    <t xml:space="preserve">Fox Chase vs Colorado..any thoughts, trying to decide between interviews / i know nothing but probably comes down to coast and quality of life, both are good programs // both are good programs. CO is busier in terms of case load but that could be a good thing//hmm.. someone removed what I wrote. FCCC really good history and program very good at advocating for grad jobs. CO has a solid long standing history. </t>
  </si>
  <si>
    <t>OMGGGG MD ANDERSONNNN x2// brb crying // i love a good cri/ at this point I'll settle for sleep over a cry// it says 36 invites are all out for MDACC?//are they all confirmed to be sent out?//they said all were sent simultaenously// yes// I had this bad feeling this would happen as I was in the middle of an interview!! That was a fun scramble x2&lt; It happened while I was in the break room pheww&lt;-I restrained myself enough to wait until I got to break room// have they sent confirmatiosn yet? No // Also they changed their dates? // no confirmation yet but looks like they did change their dates lol// Changing of dates really messed with my tetris-like scheudling.x2//</t>
  </si>
  <si>
    <r>
      <rPr>
        <rFont val="Roboto, Arial"/>
        <b/>
        <color rgb="FF000000"/>
      </rPr>
      <t>stop deleting things!!! ---&gt; Restored -&gt;</t>
    </r>
    <r>
      <rPr>
        <rFont val="Roboto, Arial"/>
        <b/>
        <color rgb="FF000000"/>
      </rPr>
      <t>"Lol I'll just sit here waiting for my rejection thenx2// Dont worry you'll end up at some dope program/ you is smart, you is kind, you is important... this process is miserable don't let it destroy youX2 // &lt;3 - though I'm sure it's easier said when you're carressing an MDACC invite. Congrats to all of you btw! Excited for each of you. // thank you friend &lt;3 we will all make it through this together, remember at the end of the day, we will match and get to do the job we love.//elite gonna elite x3 // lmao wut does this mean &lt;&lt; I think it means that the same handful of "elite" applicants are going to be the ones getting all the top 10 interviews and though we are all happy for you guys it isn't very sensitive to say things like "don't worry you'll end up at some dope program" "don't let it destroy you" and "at the end of the day, we will match and get to do the job we love" - because of course that's easy for you to say... empathy and sensitivity are pretty important traits for anybody going into oncology. there's a way to be excited and celebrate (deservedly so!) while still being sensitive to others that are naturally going to be bummed &lt;&lt; While I agree, I dont think the people who posted meant to be insensitive, at the end of the day it is just normal to be bummed, we all did get ghosted from programs that we really wanted but I dont think it was meant as a jab &lt;&lt;don't think the good intention is misunderstood as a jab, just that not saying anything is probably better lol, coming from someone who got an invite x2 &lt;&lt; Duly noted, it was in the best intentions and coming from someone who had their fare share of disappointments //did any DOs get invite? // Not me lol//"holistic review"x2 // you guys are soooo much better than last years crew//lol sarcasm?//what happeend last year // Maybe the best way to celebrate getting a competitive invite is to tell your family and friends, who can all congradulate you bc that's awesome! But they also won't feel bad that they didn't get an invite since they weren't competing for one. everybody wins! &lt;&lt;lol thought the person who keeps doing that wouldve gotten the idea after they were subtly called out before//did people get sassy last year?? i wanna know the tea//im sure it did or just more trolling, i am just glad this isn't like the current year's EM spreadsheet, my friend told me its horrible with people being mean and outlandish with comments and has had to be locked several times.// Sounds like the peds sheet//the peds sheet is bad? lol id think theyd be the most chill"</t>
    </r>
  </si>
  <si>
    <t>How did so many people rotate at MDACC?? // it wasnt really a virtual rotation, more of like a lecture series followed by an optional medical student talk at the end. It was low key -- I did it while I was on other rotations. // fuck me i had no idea they had something like that, def would have done it x1 // people who rotated still didn't get invites so idk</t>
  </si>
  <si>
    <t>Hi. Anyone getting TY/Prelim year invites? I didn't get not a single one.//you probably didn't apply to enough, you can apply to more, i did last week and got 3 more interviews, i looked for more regional programs the second time around // i got a few TYs, no prelims yet, i would apply to a bunch // don't be afraidto approach the programs either!  I wasn't getting any so I emailed a few saying I got an interview in their city and would love to stay in the same spot.  I did that late in the game and had some success!</t>
  </si>
  <si>
    <r>
      <rPr>
        <rFont val="Roboto, RobotoDraft, Helvetica, Arial, sans-serif"/>
        <color rgb="FF000000"/>
      </rPr>
      <t xml:space="preserve">Another reminder </t>
    </r>
    <r>
      <rPr>
        <rFont val="Roboto, RobotoDraft, Helvetica, Arial, sans-serif"/>
        <b/>
        <color rgb="FF000000"/>
      </rPr>
      <t xml:space="preserve">please fill out IV impressions after you finish your interview! // </t>
    </r>
  </si>
  <si>
    <t xml:space="preserve">Not sure if this has been asked, are people sending thank you emails? //Nope x6 </t>
  </si>
  <si>
    <t>Anyone know when Mayo said they would send the official invite email? // I was under the impression you email the coordinator with the date you preferred...I did that and I am already confirmed!// They will be sending out more information in an email in the next couple of days!//I received email a couple of minutes after call but he said we could also premptively email dates</t>
  </si>
  <si>
    <t>That call was so cool &lt;3 mayo!! x2//I was too excited about the call and forgot to write down the dates, does anyone happen to have the dates for Mayo interview?//Jan 6, 12, 20 &amp; 27//Thanks!//I think 6th may be full now // one of the best programs around and overlooked because most people come from the coasts. So excited!!// SAME! Midwest is the best hehe //</t>
  </si>
  <si>
    <t>MSKCC TY interviews came out !!x2//hear this is actually a pretty tough TY year, that true? // yeah, but i'd rather do a tough year of medicine that directly relates to cancer patients, than just do 5 months of COPD and CV wards + great location + awesome training + good electives + can be productive with research + great ancillary staff support//MSKCC Radonc Training is pretty rough for radonc.In terms of hours etc.</t>
  </si>
  <si>
    <t>Is it ok for a program director to ask you about the other places you are goin to be assisting during this interview season... because this happened to me today :/ // i believe that is not technically allowed x3 // "I've applied to a broad range of programs but I am particulary interested in ______ at your institution."/ Oh yeah. they'll never see through that...</t>
  </si>
  <si>
    <t xml:space="preserve">What institution was that??//it is not allowed. an explicit violation. but are have intervewis started?? </t>
  </si>
  <si>
    <t>Anybody have a rutgers interview this Friday? (haven't gotten any confirmation/interview info and the link on ERAS doesn't work) x3 // still early i suppose // only had 1 non-radonc interview so far and I got my info the day before fwiw // i've been getting info 1-2 days before as well x2</t>
  </si>
  <si>
    <t>Any one get confirmation from Yale? / got an email yesterday saying "your preference for dates is confirmed" but did not state the actual date so assuming the first one I put x2 // I had a friend email Yale yesterday and he was told they would send out the finalized dates by the end of the week</t>
  </si>
  <si>
    <t>nope...</t>
  </si>
  <si>
    <r>
      <rPr>
        <rFont val="Roboto, RobotoDraft, Helvetica, Arial, sans-serif"/>
        <color rgb="FF000000"/>
      </rPr>
      <t xml:space="preserve">Where can I find a list (if there is one) of programs that have had to SOAP either or both of the past two years? Getting to the point of having to cancel interviews and good to know which programs past applicants have avoided to guide my decision-making. Thanks!!// i gotchu </t>
    </r>
    <r>
      <rPr>
        <rFont val="Roboto, RobotoDraft, Helvetica, Arial, sans-serif"/>
        <color rgb="FF1155CC"/>
        <u/>
      </rPr>
      <t>https://bsolomon.us/app/residency-match/</t>
    </r>
    <r>
      <rPr>
        <rFont val="Roboto, RobotoDraft, Helvetica, Arial, sans-serif"/>
        <color rgb="FF000000"/>
      </rPr>
      <t xml:space="preserve"> you can sort by soaps // thanks so much! - paying it forward by pasting the list in the cell to the right. (bolded 2x SOAPers)</t>
    </r>
  </si>
  <si>
    <t>`</t>
  </si>
  <si>
    <t>Utah has not SOAPed anyone. They do take a military candidate every few years though.</t>
  </si>
  <si>
    <r>
      <rPr>
        <rFont val="Arial"/>
        <color rgb="FF000000"/>
        <sz val="10.0"/>
      </rPr>
      <t xml:space="preserve">Programs that pledged not to SOAP candidates that dont have RO experience if they go unmatched: </t>
    </r>
    <r>
      <rPr>
        <rFont val="Arial"/>
        <color rgb="FF1155CC"/>
        <sz val="10.0"/>
        <u/>
      </rPr>
      <t>https://www.redjournal.org/article/S0360-3016(19)34077-5/abstract</t>
    </r>
    <r>
      <rPr>
        <rFont val="Arial"/>
        <color rgb="FF000000"/>
        <sz val="10.0"/>
      </rPr>
      <t xml:space="preserve"> &amp; </t>
    </r>
    <r>
      <rPr>
        <rFont val="Arial"/>
        <color rgb="FF1155CC"/>
        <sz val="10.0"/>
        <u/>
      </rPr>
      <t>https://www.redjournal.org/article/S0360-3016(20)30127-9/fulltext</t>
    </r>
    <r>
      <rPr>
        <rFont val="Arial"/>
        <color rgb="FF000000"/>
        <sz val="10.0"/>
      </rPr>
      <t xml:space="preserve"> //meaningless. some will anyway, plenty wont who didnt sign.</t>
    </r>
  </si>
  <si>
    <t>We have to call to schedule Colorado IIs?? anxiety stonks ^^^^^//colorado came? fill in the invites // literally just got it. filled in now//you da best// anyone have any insight about Colorado as a program?</t>
  </si>
  <si>
    <t>Should I lose hope about UCSF? // there is always hope, young one//I too am wondering I should lose hope lol</t>
  </si>
  <si>
    <t>Anyone get confirmation from HROP?//I emailed yesturday and they said that they will be "sending out confirmations soon" // thanks</t>
  </si>
  <si>
    <t>nope</t>
  </si>
  <si>
    <r>
      <rPr>
        <rFont val="Roboto, RobotoDraft, Helvetica, Arial, sans-serif"/>
        <color rgb="FF000000"/>
      </rPr>
      <t xml:space="preserve">Hey y'all! We're having an applicant only meet &amp; greeet on Sunday Nov. 22nd at 2 PM CST. Please sign up at the link, and we can't wait to see everyone there! </t>
    </r>
    <r>
      <rPr>
        <rFont val="Roboto, RobotoDraft, Helvetica, Arial, sans-serif"/>
        <color rgb="FF1155CC"/>
        <u/>
      </rPr>
      <t>https://forms.gle/HWwtaJapjQDiyVmw8</t>
    </r>
  </si>
  <si>
    <t>Does anybody have advice for cancelling an interview or withdrawing an app? I had an interview opportunity come up that conflicts with a currently scheduled intereview. However, this new opportunity is much higher on my list than the one that's currently scheduled. I don't want to burn any bridges or seem ungrateful or whatever... but also would rather this spot open up for someone who may want it. Any advice on the process? Do I send an email? Or just cancel/withdraw through ERAS? Should I just cancel and not withdraw? HALP.  &lt;&lt; cancel and withdraw. If within two weeks of interview, courtesy email to the coordinator(scheduling conflict). This iv will help people with less or no interviews and save someone from SOAP. // agreed. all withdrawing or canelling I've done I just do it on ERAS or the scheduler and send a polite email. You dont have to justify anything just give them a courtesy email. // Thanks so much for your help, guys. You are all so RAD. &lt;3 // hehe i get it &lt;3//ALWAYS courteous in email. Within two weeks is cutting short but do as soon as you can</t>
  </si>
  <si>
    <t>speaking from the program side: never stress about cancelling! The program would rather know and give the opportunity to someone on the waitlist. I'd recommend emailing the scheduler/coordinator directly even if the program is doing scheduling through ERAS or another program. // Thank you! I will do just that.</t>
  </si>
  <si>
    <t>will delete as well, but looking for UNC interview swap (have 1/15, looking for 1/25); number in the swap tab</t>
  </si>
  <si>
    <t xml:space="preserve">To the applicants who got Baylor Hou... Is there an off chance that someone may drop their interview later in the process?// The spots went away quite fast. But down the line someone may have conflicting schedules x2 // Lol agreed, I checked 5 minutes after the email was sent and there were only two spots left on a date that conflicts with a top program I assume many are wanting to keep available for that reason. Either way was shocked how fast those dates were grabbed.//wow baylor is popular this year compared to last year//BCM sucks, bad culture and zero education </t>
  </si>
  <si>
    <t>Yes!// Are you planning to drop an interview by any chance? I would love to get off the wait list lol</t>
  </si>
  <si>
    <t>Cinci's bag of goodies is superrr thoughtful!!//is there food?//I should start checking my mail</t>
  </si>
  <si>
    <t>Anyone had confirmation about interview days from northwestern? // nope x6 // yeah i havent even gotten the follow up email of when the dates will even be</t>
  </si>
  <si>
    <r>
      <rPr>
        <rFont val="Roboto, RobotoDraft, Helvetica, Arial, sans-serif"/>
        <color rgb="FF000000"/>
      </rPr>
      <t xml:space="preserve">Did MSK send their TY interview invites? // I dont think so yet--i havent seen it drop on the prelim page// Can you put the link to the prelim page x2 // </t>
    </r>
    <r>
      <rPr>
        <rFont val="Roboto, RobotoDraft, Helvetica, Arial, sans-serif"/>
        <color rgb="FF1155CC"/>
        <u/>
      </rPr>
      <t>https://docs.google.com/spreadsheets/d/1e_Gw-UodJp7QM8EabjnvP4StJd-xRPakV7nqaoTDu6g/edit#gid=1613902270</t>
    </r>
    <r>
      <rPr>
        <rFont val="Roboto, RobotoDraft, Helvetica, Arial, sans-serif"/>
        <color rgb="FF000000"/>
      </rPr>
      <t xml:space="preserve"> // just got an MSK TY interview invite btw</t>
    </r>
  </si>
  <si>
    <t>jfc this is very difficult to schedule without knowing if my other dates have been confirmed or not.// I feel your frustration!!!! x4 // any Tufts news...? // lmao no. waiting on confirmation for like 5 programs x4</t>
  </si>
  <si>
    <t>Anyone interviewing at Penn on one of the earlier dates know what the timings are of the morning session? i am in january but was just curious for scheduling // i have not received any information about times yet either x2//i may re-up this message when it gets closer to the first penn interview date to see if anyone has heard</t>
  </si>
  <si>
    <r>
      <rPr>
        <rFont val="Roboto, RobotoDraft, Helvetica, Arial, sans-serif"/>
        <color rgb="FF000000"/>
      </rPr>
      <t xml:space="preserve">hoping for ucsf/stanford/mda this week... x5 // </t>
    </r>
    <r>
      <rPr>
        <rFont val="Roboto, RobotoDraft, Helvetica, Arial, sans-serif"/>
        <b/>
        <color rgb="FF000000"/>
      </rPr>
      <t xml:space="preserve">ucsf </t>
    </r>
    <r>
      <rPr>
        <rFont val="Roboto, RobotoDraft, Helvetica, Arial, sans-serif"/>
        <color rgb="FF000000"/>
      </rPr>
      <t xml:space="preserve">must have heard you!!//gaaah nada yet, done fairly well with other top programs but this would be the dream!! hoping theyre still sending more (edit: ended up getting it earlier!) &lt;&lt; just got one now so guess they're still coming </t>
    </r>
  </si>
  <si>
    <t>FYI, don't want to mess up the spreadsheet, but san antonio is listed twice. UTHSCSA = San Antonio</t>
  </si>
  <si>
    <t xml:space="preserve">Any inputs on why UPMC is a good institute in general but rad/onc department is ranked so low?/ I mean its ranked on doximity in the 20s/ // historically malignant and unsupportive program, according to preivous IV impressions. // search last year's chat about upmc // chair has bad reputation, treating people poorly, nepotism // upmc is not quite Jefferson levels of bad but it's still not a great program. your options in PA are basically Penn or Fox Chase.// </t>
  </si>
  <si>
    <t xml:space="preserve">UPMC is an excellent program that residents are valued and supported. QoL is important and research is supported. </t>
  </si>
  <si>
    <r>
      <rPr>
        <rFont val="Roboto, RobotoDraft, Helvetica, Arial, sans-serif"/>
        <color rgb="FF000000"/>
      </rPr>
      <t xml:space="preserve">Hey y'all I think as interviews start to get going in these next few weeks, </t>
    </r>
    <r>
      <rPr>
        <rFont val="Roboto, RobotoDraft, Helvetica, Arial, sans-serif"/>
        <b/>
        <color rgb="FF000000"/>
      </rPr>
      <t>please make sure to fill out the 20-21 IV impressions after you finish</t>
    </r>
    <r>
      <rPr>
        <rFont val="Roboto, RobotoDraft, Helvetica, Arial, sans-serif"/>
        <color rgb="FF000000"/>
      </rPr>
      <t>!! It will be super helpful (not only for yourself as you make your rank list later this year) but also for future applicants as well. Thanks! // &lt;3</t>
    </r>
  </si>
  <si>
    <t xml:space="preserve">How many interviews are y'all planning on holding on to, given the virtual nature its hard to get a good idea what would be solid // low teens.  I dont think there is much point in having more than a couple mid tier programs.  A lot of decent places wont be able to match a US MD this year.  I feel like over interviewing is just wasting peoples time.//dont be a jerk. there are some DOs/IMGs who are better candidates that USMDs and will be taken over those. x4// Somehow US MDs are better at treating cancer? // resident here, in my experience for both med onc and rad onc, yes US MDs are superior to DOs and IMGs // Thanks internet stranger for validating my unfounded concern and always clawing back to this absurd discussion that belongs in the trash. Get over it, every speciality has DOs and IMGs, you are not special, the field isnt special or any different. It always amazes me how people think that stepping over people is the only way they can feel better about themselves.x4 / And why under the leadership of US MDs, Rad/Onc is sinking so badly? //  I'm just here for all this tea, sipping away x2//Well this escalated quickly! // I'm excited to be colleagues with all of y'all (DOs, IMGS and US MDs)x7 -- Trolls go back to SDN </t>
  </si>
  <si>
    <t>10/12 x4</t>
  </si>
  <si>
    <t>Not sure if this is allowed but anyone else can't believe this is all happening? Like in a few months - after all these years- we're all finally going to be radiation oncologists./ I mean you gotta do TY/prelim / also pretty sure we have to finish residency before we're considered radiation oncologists really... and don't get me started on jobs i'm already stressed about it//dont be. its silly, and youre coming from what you've heard online. you may as well get your political views there. // lol damn guys. I'm excited too, let us be happy for five seconds</t>
  </si>
  <si>
    <t>Damn that Yale email scared me for a sec with the "we have received a substantial number of applications" // x2 lol I read it a few times to make sure</t>
  </si>
  <si>
    <t xml:space="preserve">FYI, current resident here- no problem has received "a substantial number of applicants." Applicants are way down even from last year, and there are a significant number of applicants from other countries (including some looking to repeat residency in US). Everybody party and enjoy the bizarre application season. </t>
  </si>
  <si>
    <t>holy shit that escalated quickly x3 // it's amazing how many places can reject you in just one day! x3 // which programs sent rejections other than HROP? // i got a rejection from OHSU //what an insane day in comparison to previous lol, I imagine most else should get stuff out by end of next week // today was NUTS. and fri the 13th too x2 //GIMME MORE // Is anyone else just sitting here staring at their inbox, smashing the refresh button... lol's x3/over here like "surely, this NYU email is somewhere in clutter or junk email" lol</t>
  </si>
  <si>
    <t>HROP IS THIS REAL LIFE OMGG x3//Why does HROP have "Continued Accreditation with Warning"? // &lt;- gunner moves x2 //How is that a gunner move?// for OP, what variation of excited all caps message do you have when your md anderson invite comes? :P // that is a surprise :0 if im lucky enough to get one!//its not a gunner move. people need to stop acting stupid now. Warnings can be big deals or not depending on what the warning is and the overal standing of the program. Harvard will be fine.//RAndom thing i noticed in my HROP rejection, is Zietman no longer PD?</t>
  </si>
  <si>
    <t>HROP making sure to not leave any room for hope with that rejection, well x7 // I'm glad they sent out the rejection so I can just move on with life x2//at least the subject line is clear and not misleading haha x2 // LOL that subject line // care to share? I didn't even apply // it basically says Harvard Rejection//whereas msk rejection email subject line says MSKCC Interview lol // EXACTLY lolz // the higher you rise the harder you fall, appreciate HROP dropping me from curb height. // did any DOs get an IV? // NOPE*1 // doubtul//its going to be the same 30 people getting these invites for the top places, thats not really going to change x2 &lt; not even 30 ppl, those programs are too exclusive to even interview that many ppl // i got MSK but not HROP so guess some variability lol// i guess having ties counts a lot too maybe, like if you rotated or did research at these places and had mentors who can advocate for you // I also got MSK and not HROP... bummer but oh well!</t>
  </si>
  <si>
    <t>Did anyone get a confirmation from Harvard? // no, did you reply through ERAS?? // No, through email. Haven't heard anything yet. // same no confirmation yet x2 // Any confirmation yet (11/17)?</t>
  </si>
  <si>
    <t>For anyone still selling Ralph to trainees, please go and check his last twitter reply to a resident in training.  // Feels like sarcasm but I dont know him in real life. // Feels like bullying x2 definitely not sarcasm, how would that even work in that conversation// First time I have ever looked at his twitter so missing history but I tend to give people benefit of doubt when tone could change meaning in real life .// I agree, but his history isnt that neat. Plus I can't see why an established chair would decide to be "sarcastic" with a resident he doesnt even know.//which tweet was this? // someone disagreeing with you doesnt equate to a sales job just like someone agreeing with you does equate to a blow job. Im sure you've learned one by now.//Well that sentence made no sense to me.</t>
  </si>
  <si>
    <t xml:space="preserve">Are you guys all converting for different time zones?  I'm assuming offers go out in the time zone of the school?  I had forgotten about it.//I think most are clarifying what time zone in the interview invite, definitely pay attention to it lol// that is such a great point!!!!!// my friend in another specialty canceled/rescheduled an afternoon interview because it overlapped with a morning one on the same day, but after realized there was actually two hours between them because of the time difference </t>
  </si>
  <si>
    <t>Anyone get confirmation from UF yet? // all I got was "Ok great! I will contact you as the interview gets closer." in response to my date preferences x6</t>
  </si>
  <si>
    <t>Anyone get confirmation from Vandy yet?//Nope x2 / Yes for the interview next week. Seems like they're trying to confirm that first.</t>
  </si>
  <si>
    <t>NC why you no love me? x4// we are too good for them. Or maybe not</t>
  </si>
  <si>
    <t xml:space="preserve">NWestern invites also, but no confirmed dates yet, they will send second email// anyone get the second email yet?// Nope </t>
  </si>
  <si>
    <t>What's the word on northwestern? Good training/good program? (I thought it was but haven't seen much on this chat about it)// unsure, I think northwestern name &gt;&gt; rad onc program specifically, but it seemed residents were happy and rad onc program is on the rise, + Chicago is great imo // awesome - never been to chicago but heard great things// seems like great facilities, and the other departments you work with are top notch too which is nice, and also good culture from talking with residents // exciting!!x3</t>
  </si>
  <si>
    <t>Duke traditional track invites this AM // great, now I can be disappointed twice... x2// I am confused, invites sent yesterday used ERAS scheduler? but this morning was send dates via email // yeah maybe they resent this AM because they knew ERAS scheduler sucked and tacked on a few extra IIs??//yeah i did not get one yesterday, but did this morning, did people who got one yeserday get it again? // no, i got one yesterday (rors track), did not get another today // Did people get traditional track invites yesterday too? // to clarify it was rors + traditional invite in 1 message yesterday. idk if ppl got traditional track only invites yesterday too</t>
  </si>
  <si>
    <t>has anyone heard back from tufts? // no x3 // did you guys email through ERAS to give date preferences?</t>
  </si>
  <si>
    <t>Anyone else get the very cute gift box from Penn?? Very thoughtful. // lol not yet +1 // I'm going to go buy myself my own nifty gifties to make myself feel better about not getting a Penn invite.// Can you send me some? Then we can both celebrate not getting Penn invites</t>
  </si>
  <si>
    <t>Does anyone see the Duke option to schedule in ERAS?// nope x4 // yes, under interviews -&gt; invitations x3// This is fine lol #2020. // Did anyone contact them and hear anything back?// Nope...continues to refresh eras *cry emoji*//Why ERAS?? Why?//ERAS wanted to be like thalamus...crash &amp; burn lol //Does Duke research track II sent seperately?//Same email x6</t>
  </si>
  <si>
    <t>Two, top-10 programs will release IIs tomorrow...calling it now! Tomorrow is our day!!// any guesses? // hmmm...I'm feeling UCSF and MD Anderson/ I sure hope, I cant tetris around these interviews until I know the full picture//both mdacc and hrop have their dates listed in the aropc spreadsheet// lol guess it was HROP</t>
  </si>
  <si>
    <t>Saw that there were some issues w/ Einstein on the Tiers page from last year, anyone care to explain? // from reading the previous IV impression tabs it seems just like a high volume place that doesn't have the foundation in place to help out the residents? I'm not sure.</t>
  </si>
  <si>
    <t>Is  still taking an internal applicant only? Or was that only for last year? // I got an external invite // I got an OOS invite but declined it. Hopefully it can go to another good candidate!</t>
  </si>
  <si>
    <t>Got a Jefferson II - is it even worth the time/effort? I've heard absolutely terrible things about the program from residents at my home program (also in the Northeast) - apparently no resident support from the faculty for anything (didactics, research projs, financial support for books, and most important JOBS) and program is "emotionally traumatizing" because of abusive attendings (literally quoting from what I was told). Plus they haven't matched for the past two years so I could just SOAP in later on if needed lol. I guess I can always cancel last minute right?</t>
  </si>
  <si>
    <t>&lt;-- I wouldn't burn bridges and cancel last minute. It's a small field.//if you cancell i wouldn't do so later than two weeks before interview. Itds a small field and people who cancel last min (or not at all) are remembered // i guess i can always treat it as a practice interview.// whats the best way to cancel an interview? better to be short? should you also withdraw on eras?</t>
  </si>
  <si>
    <t>When people say Jefferson is "malignant," can you please elaborate? // see above and see post from 11/4/20 comparing PA programs//and prior year sheets // yea the IV impressions from last year tell the story - seems like residents have been mistreated there for years and it's only gotten worse</t>
  </si>
  <si>
    <t>Anyone else struggling to answer the question in the VCU email lol? // what did they ask ?? //YES... I wish they had phrased it differently. They asked us to describe our 'greatest' challenge but I wish they had asked for "a significant" challenge or something to that effect// they didnt specify a deadline for sending answers, right? // no... probably just sometime before our interview date/That was not in my invitation email or scheduling confirmation lol x5 // check your email? it came separately for me and there was also a recording acknowledgement form where we promise not to record any part of the interview // oh yes, i got a separate email after the confirmation with the Qs</t>
  </si>
  <si>
    <t>"answering this random question"</t>
  </si>
  <si>
    <t>What's the percentage of matching to first-choice program for rad/onc?x2//it changes each year. also "first choice" means first choice among plafces you get an interview. // what was it last year?</t>
  </si>
  <si>
    <t>do you prefer waitlist/rejection letters or just prefer them contacting you if your name comes up?</t>
  </si>
  <si>
    <t>Has anyone gotten II date confirmation from UF? // they responded to my date preference email, but didn't *confirm* a date x2 // They confirmed my date</t>
  </si>
  <si>
    <t>I saw further UMich invites came out, has anyone who got invites before had their date confirmed?/ Nope x2 // just got confirmation of my IV date / waitlist?</t>
  </si>
  <si>
    <t>UofM also does waitlist emails//no waitlist probably means rejection right?</t>
  </si>
  <si>
    <t xml:space="preserve">MSK INVITE OMGGG x4// did others get autoreply from coordinator when sending dates? / yes. // So do we send to the person filling for coordinator ? // i didnt send a new email to the person from the auto reply. should i? // They also send out actual rejections instead of just ignoring you. </t>
  </si>
  <si>
    <t>I enjoyed the rejection letter tbh, but than hanging on false hope haha // they had me for a minute with the subject line tho lol x4/ same, lol I actually appreciated getting a rejectionx2//idk man, id appreciate an invite more :P// I didn't get a rejection letter... does that mean there's still hope?// probably</t>
  </si>
  <si>
    <t>For those who were invited to contact PC at Dartmouth about prelim interest, did you hear back?</t>
  </si>
  <si>
    <t>Anyone hear back from Tufts regarding a date/time for the interview? // nope x6</t>
  </si>
  <si>
    <t xml:space="preserve">Awww I was hoping for a VCU invite, Dr. Fields seems nice // didnt VCU say they werent going to SOAP and then filled SOAP anyway?//i don't think they signed the thing last year, did they?im too lazy to check // Yup thats the one // Dr. Fields is absolutely amazing//my pD told me some places didnt sign because they felt the letter was showboating more than anything. that they never would take candidates they thought were weak and no one can't hold letter signers accountable. // </t>
  </si>
  <si>
    <t xml:space="preserve">Did anyone received an email that semm like an invite from U of Tennessee? // yes, dont know what it means // Did anyone not recieve that email? // i didn't receive any message from TN // it sounds like the email meant they're probably going to extend an interview but sit tight til January...// ya if you got the email you got an invite but they are sorting things out and will let you know in Jan </t>
  </si>
  <si>
    <t>That Escalated quickly!x2// none for me.... x3</t>
  </si>
  <si>
    <t>Anyone had any success with LOI for prelims/TYs?  // I called a couple of mine last week and most told me they haven't even started looking at prelim apps yet. they're going through their medicine applicants' files first // good to hear, any input on call vs email? // i sent a couple of emails as well depending on the program, i haven't heard back from any of those programs though. i might try to call them later this week.// LoI before invitation for the prelim apps?? // no just to update them/express interest</t>
  </si>
  <si>
    <t>Come on programs...x6 // 🦗 🦗 🦗 // This feels like waiting for Nevada to finish the count.// &lt;lol//its annoying but I appreciate their being careful. On both issues</t>
  </si>
  <si>
    <t>Incase people aren't checking the interview swap tab, I just posted a swap request for Wisconsin if anyone is interested!</t>
  </si>
  <si>
    <t>U Florida's waiting list email is nerve wracking/ lol i'm just happy I was considered// The attachment .... so unnecessary for a waitlist // confused...did they send out IIs separately and waitlists today? I got an II with an attachment, but now worried I'm on a waitlist? // I am similarly confused, I got an email saying I’m on the alternate list but I opened up the attachment and it says Congrats on your interview… help??// You are on the waiting list, Just like me. // hmm i have not received any waitlist confirmation...when I sent my preferred II dates I got an email from the PC saying, "ok great will send more info later!" // But did your invite say "alternate list"?// maybe they sent the wrong attachment? // my invite did not say alternative list...OK safe to say they just sent out IIs and alternative list attachments today but they were worded similarly</t>
  </si>
  <si>
    <t>For UF, I was reading that there are rotations in Jacksonville and Tampa. Are the costs of living in those cities covered by the Program? // from what I know, yes they are reimbursed. they rotate in jax for protons (as does Moffitt) and since UF brachy volume is low, they typically do a dedicated brachy rotation at Moffitt // program provides residents an apartment a couple blocks from the water in Jax but I think food is on you. Not sure about Tampa</t>
  </si>
  <si>
    <t>I guess that "open house" from mayo FL means they wont be sending out IIs for a while lmao</t>
  </si>
  <si>
    <t>Has anyone heard back from Henry Ford about interview dates?//not yet x2 // just got confirmation</t>
  </si>
  <si>
    <t xml:space="preserve">How are my fellow DOs doing this cycle?// Applied 70+ programs, 7 II so far // hellz ya! lets goo//congrats!/ 15 invites but none from "top 15 programs", very thankful for my opportunities but think DO will be a barrier for many places//only 2 of those programs sent out invites, you can still get them!// Nothing from top either// Applied 60+, 8 invites, none "top"// Y'all dont let the idea of "top 5/10/20" get to you, if a program values education and you like what you see thats more important than an absurd top 15. Metrics will always be weird, like who says 15 is better than 16 or 19 or 20. </t>
  </si>
  <si>
    <t>Check Thalamus for Mayo Clinic AZ II - I did not get any email notification (even checked my junk/spam), but there was an invite when I logged into thalamus. Gotta love keeping track of like 3 different accounts just to avoid missing an II. x2// No way, ugh. I dont even have a thalamus account and dont think I can log in without being invited // that's stressful dude sorry to hear - apparently thalamus was down this morning for some updates and it seems they just became more broken, if anything, lol // So how do I figure this out :p // it looks like emails just went out with thalamus links x2 //</t>
  </si>
  <si>
    <t xml:space="preserve">For the Tufts interview: it said accept via ERAS, but there was not interview invite under "interviews" correct? so respond by replying to the message on ERAS? thanks // that's what I did, also let them know that i didn't see an invite in the eras scheduling system x2// Is Tufts ok program? Didn't hear much about it. // dont know the program personally, but from what i read in the interview impression tab it seems fine! obvi a little outshined by harvard in the area // Tufts is basically the Brown University program at this point. Chair runs the cancer center at Brown and much of your time is based there. Solid program overshadowed by HROP,  but supportive faculty and solid working environment. they could really stand to sell themselves better. </t>
  </si>
  <si>
    <t>Anyone get an email back confirming the date of interview?// Nah // Any updates?</t>
  </si>
  <si>
    <t xml:space="preserve">Most of the IIs should be coming out next week right? // what are IIs?//interview invites? // no way to know. They're digital so there's no hurry on programs' parts to rush things this year. </t>
  </si>
  <si>
    <r>
      <rPr>
        <rFont val="Roboto, RobotoDraft, Helvetica, Arial, sans-serif"/>
        <color rgb="FF000000"/>
      </rPr>
      <t xml:space="preserve">For best job prospects after graduating, would recommend gunning for one of these places: MDA, MSK, MGH, Penn, Hopkins, Duke, Umich, WashU, Mayo, Stanford, UCSF. Also consider Uchicago, Yale, CCF. You'll find a job if you go to other programs but won't have many options and may be stuck in an undesirable place.// IUtter bullshit. Or at least really really lazy. I encourage students to do legwork and check their placement. dont take the word of people here. //  think we all known that well x1 // huge differences in QOL during residency across these places, and not just due to location. Take a critical eye as you explore these.// Any insight on QOL at these places?x4 // </t>
    </r>
    <r>
      <rPr>
        <rFont val="Roboto, RobotoDraft, Helvetica, Arial, sans-serif"/>
        <b/>
        <color rgb="FF000000"/>
      </rPr>
      <t>QOL</t>
    </r>
    <r>
      <rPr>
        <rFont val="Roboto, RobotoDraft, Helvetica, Arial, sans-serif"/>
        <color rgb="FF000000"/>
      </rPr>
      <t>: MSK, UMich, Penn can be very intense, more or less in that order. HROP spread across hospitals which have different personalities, MGH more intense than Brigham/Farber. Hopkins, WashU, UCSF can be intense but sounds like not as much as the above. Mayo balanced but in Rochester, though people seem to enjoy it a lot more than they expect once there. Granted, it's the Mayo medical mecca. As a R5 you basically work as an attending to maximize job preparedness, which other programs have said they would mimic but generally can't get permissions in line to do so. Similarly MDA is balanced although socratic lectures can be intense for people (not as intense as UChicago, but UChicago is far more benign than people make seem, has arguably the leader of radonc MedEd efforts, Ralph knows everyone even if his twitter handle is abrasive, and in a great city to boot). MDA is gigantic and it can be easy to get lost in the crowd if not very proactive, and unlikely they can continue their current hire rate so home competition will increase for jobs. Also junior faculty can be competitive, and senior faculty may have no idea how to use the treatment software anymore and be resident-dependent. All that being said, MDA has somehow made MSK and Harvard, the traditional Big 3 (that is no longer really the case) seem like afterthoughts. Stanford faculty can come off as aloof but the program is pretty chill comparatively, though Palo Alto's like 3x the price of most of these others. It has a better rate of creating academic leaders in the field than basically anywhere else. Yale and CCF both have fantastic QOL and caring faculty but the twitchy program-rating-obsessives will never stick them in the top 5-10 (I would personally include Hopkins in this "ranking category" as well, but, well, it's Hopkins) -- which should only go to highlight how silly granular rankings are. //very helpful! thanks!x2// Why is "traditional big 3" no longer the case? // there is effectively no gap between those programs and a number of others. treating them separately is an anachronism encouraged by the programs themselves. Especially if you factor in QOL and/or location, there are programs better than these three in various ways, and most of the top programs above match them in job prospects (except vs those gunning to stay  post-residency, obviously those residents have a leg up)</t>
    </r>
  </si>
  <si>
    <r>
      <rPr>
        <rFont val="Roboto, Arial"/>
        <color rgb="FF000000"/>
      </rPr>
      <t xml:space="preserve">Other things to keep in mind that may not be immediately apparent: protons (and carbon coming at Mayo) can be a differentiator down the line; IIRC, Duke/UMich/Stanford/UCSF don't have these, so less than ideal if you're interested in that being a part of your practice (peds especially). Can debate the data up and down, but these centers appear to be inevitably expanding across the country and fluency is a plus. The equipment you train on is a plus when it comes time to get jobs. Some are all one vendor ("Varian shops," etc) and some have a little of everything, like UTSW (which is grossly underrated because it lives in MDA's shadow/system). This can help with private practice interviews down the line if you're equipped to use their setup from day one. Location is important. It will be easier to be in California coming from UCSF or Stanford than from most anywhere to the east. Large programs have pluses and minuses. Easy to get lost in the crowd/lose opportunity to residents gunning professorships vs. smaller programs may have some limitations in opportunity. Some aspects people like (proximity to Silicon Valley and potential for startups as an easy example) can be much harder to realize once you match there. Make sure you're not sacrificing program definites for location maybes. Would also consider UW (proton/neutron, one of the last neutron centers in the world and ramping up), UCLA (large investments in bioinformatics and proton on the horizon), UWisc (storied history and mentor connections) based on interview feedback the last few years, if their program's niche fits your goals. </t>
    </r>
    <r>
      <rPr>
        <rFont val="Roboto, Arial"/>
        <b/>
        <color rgb="FF000000"/>
      </rPr>
      <t xml:space="preserve">In a tightening job market, what you accomplish during residency will differentiate far more than the name on the building. </t>
    </r>
    <r>
      <rPr>
        <rFont val="Roboto, Arial"/>
        <color rgb="FF000000"/>
      </rPr>
      <t>We are no longer in an era where gunning in med school and "making it" into radonc lets you chill for 4 years with a cush career afterward. You're just getting started. Pick the program you believe best aligns with the impact you want to make. // Thanks for the insight! I appreciate it.// GOOD to know!</t>
    </r>
  </si>
  <si>
    <t xml:space="preserve">&lt;-- name probably matters more if you're gunning private practice. Early reachouts to nearby practices are a must. Connections and defined interest over 4-5 years will outshine 100 resumes mailed as a PGY-5. Meet in person once armageddon is over. Be a resource and demonstrate your value is more than the patch on your white coat. //oh just stop giuys. you dont know what youre talking about. // these threads were obviously from residents, not applicants. </t>
  </si>
  <si>
    <t>People who interviewed at U of AZ - when did you ever hear about interview day info? Day before? Night before? Never? // day before about midday, no happy hour but meeting with residents is worked into interveiw day as your "break time"</t>
  </si>
  <si>
    <t>Even though I'm probably rejected from michigan, today is still a great day :D x6</t>
  </si>
  <si>
    <t>Hey! anyone interviewing at U chicago on 11/30 and willing to switch to 12/14? I will post my number if so. Thanks in advance! // made an interview swap tab // same for moffitt, posted in interview swap</t>
  </si>
  <si>
    <t>&lt; so as embarassing as this is, I put my wrong number on the interview swap spreadsheet. If the saint of a human offering to swap for U chicago sees this, my number is 484-264-2602</t>
  </si>
  <si>
    <t>slooooow day today // are we expecting the majority of the remaining programs' IIs to go out next week?// still early for the west coast i guess, well i was right, news from west coast rejected from kaiser la prelim, not exactly what i was hoping for oh well</t>
  </si>
  <si>
    <t xml:space="preserve">&lt; virtually no information released on this. It'll happen when it happens. </t>
  </si>
  <si>
    <t>between obsessively checking this spreadsheet and twitter for election news...its a great way to pass the time :/ x5// Am I the only person waiting for a IV invite? // Really hoping for at least a few more programs to release IIs before the weekend...// Some top programs are still reading the cvs</t>
  </si>
  <si>
    <t>Y'all think tomorrow will be a big day? today was kinda light// Quite a few second waves through. Probably programs will do more second waves considering less applicants?</t>
  </si>
  <si>
    <t>Anyone know anything about U Iowa?  No IV impressions, not on program tiers.  I feel lost. *2 // actually pretty solid, just undesirable location for most people. small amount of faculty (but who are relatively well known), but grads get pretty decent jobs. really no other onc competition in iowa so i imagine volume is good. job connects to MW are probably good as well if you want to stay in that area.//I think Iowa did not recruit residents last year last year so thats why theres no IV impression or tiers // I think their latest faculty recruit is from Stanford /// Iowa: GK, MR Linac, Prostate Brachy, GYN Brachy, Lots of Peds Numbers, Expanding Program (Stanford and Harvard trained recruits), Great quality of life; Cons: Iowa</t>
  </si>
  <si>
    <t>&lt; Dude I legit think im not getting thalamus invites. // triple check your email is right and your spam/junk folders. add @thalamusgme.com to safe senders list // and just check the thalamus site or app itself</t>
  </si>
  <si>
    <t>omg UPennn II...am I dreaming?? x5 x-4 // did you reply using ERAS or send an actual email to confirm interview date? &lt;&lt; I just replied via ERAS! x3</t>
  </si>
  <si>
    <t>does anyone know/think UPenn will send out a second wave of invites? I know they did two waves last year. // im assumming so // fingers crossed! x2</t>
  </si>
  <si>
    <t>Are there any pgy1s here? did any of you match at a program where you were interviewed after coming off the waitlist? im trying to be neurotic about things</t>
  </si>
  <si>
    <t>I matched at a place where I had been waitlisted.</t>
  </si>
  <si>
    <t>New round of UWisco invites</t>
  </si>
  <si>
    <t xml:space="preserve">Why does the invite table say UTHSCSA not have openings? They defintely hosted a handful of meet &amp; greets. Seems pointless if they weren't going to take residents. // I think this is a mistake, UTMB arent taking any residents but San Antonio is. // Interesting, UTMB is listed as 'participating' on NRMP - where did you hear this?.// Oh shoot I meant Temple//Temple program has been closed since 2018 x2 // isn't temple fox chase?//there never has been a temple program. Fox Chase has been around ages and is part of temple university but the residency is all fox chase. Unless you meant a temple hospital in texas? // I think they're talking about Temple, TX which used to have a program </t>
  </si>
  <si>
    <t>Starting to look into programs that give me II. Why so many residents end up working in their training institute? // familiarity? a bad job market?// I think a mixure of both, but probably more familiarity. In a complex team-based specialty like rad onc, already having familiarity with a system is a huge draw. Residents often do residency where they'd like to end up as well, so there's a large self-selection effect when looking for jobs.</t>
  </si>
  <si>
    <t>similarly, esp. with the overweight of PhDs relative other specialties, a lot of residents are older +/- married +/- kids, and 4-5 years in one location can put down roots that are hard to move easily // this more than 'familiarity'</t>
  </si>
  <si>
    <t xml:space="preserve">Has anyone received confirmation of dates from Rush? // No not yet and sent a response ASAP//just received it you will get it soon </t>
  </si>
  <si>
    <t>Who has details on Maryland program? I am going to move the 19-20 program impressions tab up a bit, perhaps we could update it this year as interview season goes on</t>
  </si>
  <si>
    <t>Any good/bad must know things about the program at Rush? // kinda want to ask Mudit how the job hunt is going // I'd be suprised if he doesn't check this sheet @Mudit how's it going?</t>
  </si>
  <si>
    <t>Is UChicago still malignant? // ahhhh UC II!! pumped!! &gt; not really malignant per residents ive talked to, but attendings like teaching per "socratic" method and conference is intense.but compared to other residencies i wouldnt call it malignantX2// Congrats! // Congrats, just try to avoid Ralph, if you want to check out his twitter to understand better be my guest.//yeah that was the reason i didn't apply. kinda questioning that decision now but probably wouldn't have gotten an II anyways &gt; would be willing to put up with a more hardcore training environment if it got me a good job &gt; which is why there is no one size fit all, it works for you then that's all you need // did everyone get personalized interview offer letters? that was so thoughtful! // yes i thought that was a very nice touch and very thoughtful!! great impression of the program to personalize the invite.</t>
  </si>
  <si>
    <t xml:space="preserve">My fav ralph tweet was about how radonc resident should do 3 years of research fellowship if the job market was bad </t>
  </si>
  <si>
    <t xml:space="preserve">Just to put this out there as someone who has done their sub-I at this department and presented to ralph twice, he is very much old guard in that sense, but nice in person. Will rip and grill resident presentations but also does really try to help the students. Residents are all super nice and caring. You are right however, in that there are several attendings that do Pimp hard, but this is I would personally say a minority, and even then, it is to teach, not to make you feel bad. They were also super understanding and accomodating during the pandemic and think that says a lot (they gave me a week off and let me call in cause I had stomach upset and still gave a super nice eval, and a resident had a sore throat and could leave early when they needed and take time off without scut lol).//thank you for this. he is a decent guy. old school yes but cares about students. he's not malignant or tries to take people apart if you disagree with him. Dont judge his whole personaly by the snap shot you get on social media. </t>
  </si>
  <si>
    <t xml:space="preserve">interviewed there last year, it doesn't deserve the "malignancy" reputation that it carries on this board. Ralph's Twitter doesn't reflect how he is in person. In today's market going to a good name with a storied Chair isn't the worst way to go. If anything, you'd have the only Chair in the country who actually interacts with social media and states his opinion freely online. </t>
  </si>
  <si>
    <t>Y'all think Wisconsin (Madison) is doing the waves thing again? last years tab looks they sent a few every wave // im hoping this will be different this year...maybe only 4-8 candidates got interviews this wave so there are most likely more coming...</t>
  </si>
  <si>
    <t>some programs send them sporadically as different faculty go through apps at different rates, maybe wisconsin-madison is one of these// They said in their invite email that they do not send more invites than spots so that may lead to a few waves of invites going out</t>
  </si>
  <si>
    <t>Anyone know anything about the Philly programs? // Penn &gt;Fox Chase &gt;&gt;&gt;&gt;&gt; Jefferson. Jefferson has been do not rank (DNR) for a couple years now - toxic program, malignant attendings, overall bad culture that residents have spoken out against (leading to ACGME visit last year). Based on my conversations with the residents at Jeff, no significant changes have been made (bad apples are still there). Jefferson has not filled in the match for 2 consecutive years. Penn is a top 5-10 program no question. Fox Chase also good program with really good job outcomes. 100% boards pass rate for ages//QOL best at FCCC. x3</t>
  </si>
  <si>
    <t>Penn is the only real Philly program, ask any resident in the country// Both residents and attendings at my home program have spoken highly of FCCC//I respectfully diseagree but I was more so wondering about when  Philly IIs are going out?//first comment here is not true and really is just smug ignorance. Both FCCC and Jeff actually place very well. But Jeff malignant/residents not happy for eyears.</t>
  </si>
  <si>
    <t>True that Sinai only has one interview date?? // that's the message I got. possible if they have future waves they might have future additional dates. but today they only offered me one date // interesting, i guess they'll send more out in waves // yeah I imagine that is likely// so there's hope? // no idea but seems reasonable?// there is no hope left in the world // hang in there friend, it ain't over till it's over</t>
  </si>
  <si>
    <t xml:space="preserve">Sinai has multiple interview dates. Likely they haven't sent out all invites.  </t>
  </si>
  <si>
    <r>
      <rPr>
        <rFont val="Arial"/>
        <b/>
      </rPr>
      <t xml:space="preserve">Okay people don't forget to </t>
    </r>
    <r>
      <rPr>
        <rFont val="Arial"/>
        <b/>
        <color rgb="FF0000FF"/>
      </rPr>
      <t>GO VOTE</t>
    </r>
    <r>
      <rPr>
        <rFont val="Arial"/>
        <b/>
      </rPr>
      <t>! // x5 Here to say the same! // make america and rad onc great again! x1000000000^6.// I need a drink or 7.</t>
    </r>
  </si>
  <si>
    <t>this is not a repeat of 2016, this is much worse // agree x4 // biden making that push!!! thank u michigan and WI!! // they need to stop calling this a nail biter election, i will have no fingernails left by friday</t>
  </si>
  <si>
    <t xml:space="preserve">When would it be Kosher to start sending LOI to prelims/TY? x2 // as early as possible, esp. if you have a reason to apply there (partner in area, etc). </t>
  </si>
  <si>
    <t>Does anyone have an example LOI for prelim/TY? I want to reach out but not sure how // x3 // should I wait until I know IIs have been sent out for that program?</t>
  </si>
  <si>
    <t>Has anyone gotten schedule info or anything for the U of Az interview this coming Thursday? // Nope x3 // just confirmation and that it's in the PM, no specific time yet  // Still nothing on 11/4... is there a meet and greet tonight?// Id put money on no</t>
  </si>
  <si>
    <t>Just sitting here and making myself feel bad haha, so according to eras stats, avg apps per program this year is around 80 and I'm guessing each program interview about 30-40 applicants? i guess i didn't even make it to the top half for some programs that already sent out IIs. makes me really bummed for whats to come... radonc is still competitive // I think programs would like to interview more people but logistically it might be difficult to accomodate so many people without having an excessive number of interview days// sigh i thought i was competitive, i guess not...</t>
  </si>
  <si>
    <t>I am feeling bad also as I only got one. I am hopeful at least my regional programs will offer me one. Are there any iv offers mid to late season in rad onc? // most are later than other specialties. as people cancel, more may also go out</t>
  </si>
  <si>
    <t>I wish my emotional state weren't so closely tied to ERAS &amp; interviews lol // Relax, recent residency grad here.  You will match, my year I applied there were 1.5 applicants for one spot, it is the opposite this year. // thanks :) yeah like rationally I know I have a good chance of matching, just a lot of nervous energy // that's great to hear, that means you're an excited applicant and that's what we want in our field going forward!</t>
  </si>
  <si>
    <t>From the looks of last year's invites, it looks like most programs only sent out 1 wave of interviews, so for most I guess after the first wave invites has gone out, it basically means rejection for the rest // i mean maybe--there are lots of programs with multiple waves, and those who traditionally only send one wave may send out IIs later to people on waitlists if people cancel. // Are there waitlists in this specialty?  Or secondaries? // Largely no waitlists. Secondaries are for MD/PhDs pursuing the Research Tracks. // just Duke that I know of with secondary for research track</t>
  </si>
  <si>
    <t>I think I got a second wave invite from UCSD x2 // super excited, esp since im from the opposite side of the country</t>
  </si>
  <si>
    <t>Who else is ready to go shred the gnar in San Diego?? // :-D // anyone have a link to a list of alumni or job placements for UCSD?// UCSD are all filled with it's own graduates last year. Is it also true for this year based on invitations? x2 //it looks like those that got II didn't rotate at ucsd so maybe not? // how many are in-state vs out-of state, with or without ties? // Invitations may not exactly reflect the final ranking. Kinda bizzare to see programs filled with all internals. &lt;&lt; my thoughts exactly. kinda sketch.</t>
  </si>
  <si>
    <t xml:space="preserve">job placements last yr: ucsd, stanford, gw. </t>
  </si>
  <si>
    <t>Does anyone know aprox how many interviews the programs are offering? // UVA 24</t>
  </si>
  <si>
    <t>For people that received an interview to Moffitt/USF, did you have ties to Florida? // NopeX5 // yes +1 ties to FL</t>
  </si>
  <si>
    <t>Does anyone know how many spots Moffitt are filling, and how many interviews are they giving out? // didn't say specifically, but I think they are taking 2 this year? x2 &lt; their website says they have 8 residents total at any given time (2 per class)</t>
  </si>
  <si>
    <t>What's the consensus on accepting/scheduling interviews, then later in the cycle completely canceling and deciding to ultimately not interview at that particular program... Is this acceptable or will I be burning some major bridges//You have to do it this way. What would be the other option?/Yea, has to be done this way, best to do it as soon as possible for courtesy to both the program and fellow applicants, wont even be an afterthought if the program gets enough time to find someone else to bring in.</t>
  </si>
  <si>
    <t>Did any of the programs who sent out invites today say whether there were/weren't more invites coming? // MUSC didn't specify // Brooklyn didn't specify.  The only one I've seen say there wasn't another wave coming was UVA</t>
  </si>
  <si>
    <t>NYC programs aside from MSKCC??? // NYU and Mt sinai the "next best". Then columbia&gt;&gt;Cornell&gt;&gt;downstate.//How do you compare NYU vs Mt Sinai?// Mt. Sinai has radbio and Protons. NYU is nicer. Honestly I feel like after MSK all the Manhattan programs are pretty equal, with Cornell a bit lower. Honestly I feel like Downstate is better than Cornell.// After interviewing at NYU, Sinai, and Cornell, I can tell you that cornell is way lower. DNR.// I heard Cornell was decent before their chair was hired. She really ruined the program.// The IV impression tab has all that you need to know about cornell lol. I was advised to avoid all NYC programs except for MSK, NYU, and Sinai. Applied Cornell cause their immunotherapy work was interesting- big mistake. // Seriously, that was the only place I went to where the residents bashed the program. Even Jefferson's residents weren't as down on Jeff as Cornell residents were to Cornell. What's even more annoying is that I'll still rank them because I HAVE to stay in the northeast for my wife's job.//  Cornell vs Columbia? // Both are literally in the same building lol. I would say Columbia just because the attendings are more pleasant, and Kachnic is a better chair than Cornell.// Columbia and Cornell ARE NOT in the same building // fame does not make a great chair. look at what happened at vanderbilt.// The chair at Cornell has multiple lawsuits against her for abuse.//both dnr from my perspective but yes if you have to pick one it would columbia &gt; cornell // lawsuits?? seriously?? // Columbia residents seemed WAYYY happier than the Cornell crew during my interviews// https://pospislaw.com/blog/2015/12/04/plaintiff-sufficiently-alleges-false-claims-act-and-sexual-orientation-discrimination-hostile-work-environment-claims-against-nyu-langone-medical-center/  "Plaintiff alleged that she was subjected to sexual orientation discrimination under both the NYS Human Rights Law (NYSHRL) and the NYC Human Rights Law. Specifically, she asserted that her former supervisor, Silvia Formenti, “routinely made insulting comments regarding her sexuality, and that another NYU employee touched her in 2011 and asked questions that made her uncomfortable.” // I don't think there are multiple lawsuits, I think it is just this one, and isn't working out so well for the plaintiff // Probably couldn't go wrong with either Sinai or NYU. Broader clinical training/clinical research at Sinai, slight basic science edge to NYU // How so?// You won't get a straight answer. Med student just pulled that statement out of his ass based on nothing more than volume numbers or NYU having more labs of interest to THEM.//Sinai has access to protons, lots of brachy, re-RT, HCC SBRT, etc.  NYUs chair has a well financed lab for cancer metabolism research// Everyone in NYC has access to Protons and Peds through Sloan.// I think technically only MSKCC, Mt. Sinai, and Montefiore are affiliated to the proton center.// Only MSKCC, Sinai, and Montefiore have access to the New York Proton Center.</t>
  </si>
  <si>
    <r>
      <rPr>
        <rFont val="Roboto, Arial"/>
      </rPr>
      <t xml:space="preserve">I thought Cornell literally was just put on probabtion or closed down this year? Is that not true and they are accepting apps? I didn't even look for them on ERAS. // </t>
    </r>
    <r>
      <rPr>
        <rFont val="Roboto, Arial"/>
        <color rgb="FFFF0000"/>
      </rPr>
      <t xml:space="preserve">Cornell is shut down. If they're even on ERAS </t>
    </r>
    <r>
      <rPr>
        <rFont val="Roboto, Arial"/>
        <b/>
        <color rgb="FFFF0000"/>
      </rPr>
      <t>DO NOT</t>
    </r>
    <r>
      <rPr>
        <rFont val="Roboto, Arial"/>
        <color rgb="FFFF0000"/>
      </rPr>
      <t xml:space="preserve"> give them money!! They're permanently shut down after this academic year.x2 </t>
    </r>
    <r>
      <rPr>
        <rFont val="Roboto, Arial"/>
      </rPr>
      <t xml:space="preserve">// i think the money goes to ERAS (not the actual programs), but the point is still valid// </t>
    </r>
  </si>
  <si>
    <t>Cornell is shut down, their current residents are actively looking for other programs before it disbands at the end of the academic year. NYC is MSK&gt;&gt;&gt;NYU=Sinai&gt;Columbia&gt;Northwell=Einstein. Should not go below that, including Downstate, Methodist, Stonybrook, Upstate, especially in the current Rad Onc application cycle. // Where does Albert Einstein fall on that ranking? //forgot about Einstein, made the update. // MSK &gt;&gt;&gt; NYU &gt; Sinai &gt; Northwell &gt; Columbia &gt; Downstate/Montefiore/ Methodist // How is Northwell better than Columbia// Resident here, while Columbia has a famous chair in Kachnic, she hasn't hired any senior faculty onto Columbia, similar to want happened at Vanderbilt as mentioned in the original post.  Northwell has more well known attendings who residents would work with everday IMHO. //  Sinai= NYU, chair is great and is very supportive of his residents // In my interviews from last year, NYU, Sinai, and Columbia residents all seemed great and were enjoying their programs.  Residents at MSK and obviously Cornell seemed miserable. // Like mentioned in previous posts, do not rank sub Sinai/NYU, there's no need to // Just to throw my opinion without any basis, I would put Monte on par with Columbia and both above of Northwell due to training/access to tech // Still DNR below Sinai/NYU IMHO // Monte felt terrible on interview day - malignant and thus didnt match. MSK&gt; Sinai&gt;NYU&gt;Columbia &gt;= Northwell&gt; Monte&gt; Downstate and the rest.</t>
  </si>
  <si>
    <t>Relax guys, really early in the cycle. Most programs wont even start finish reviewing until week of Nov. 9th. Its going to be ok. x4</t>
  </si>
  <si>
    <t xml:space="preserve">Happy Halloween everyone!  x3 </t>
  </si>
  <si>
    <t xml:space="preserve">Sitting on 0 prelims/TY here and nervous AF!// IMG here, 0 interviews so far. waiting for anything after Astro week// only 12 radonc programs sent out invites though// Once people decline overlapping invitations, it will come! //next week will be our best week for sure:)  // Agreed, US MD/DOs really don't need to be accepting invites to bottom-third programs, and should really only be accepting middle-third invites if there is strong genuine interest.  Now is not the time for a shotgun approach. </t>
  </si>
  <si>
    <t xml:space="preserve">A lot of talk on meddit about how programs are over interviewing, everyone seems to accept any interview with no intention to cancel. Y'all think we are going to see something similar, which will lead to a fiasco on match day? // I'm 100% accepting all interviews // will not accept all interviews // then why did you apply to programs you weren't going to accept??///programs with overlapping interview dates will force some to choose // if I don't get interviewsat the places I really want then I will do the interviews for places I'm less interested in// </t>
  </si>
  <si>
    <t>I have no interviews  yet. Everytime someone gets an interview, I am getting an opposite rejection. // They will come friend. Are RO programs sending rejections? // yes they're sending rejections... :(// who sent rejection emails? // Rutgers did today // Gonna be funny if/when Rutgers SOAPs or just doesn't fill! +109.// &lt; 176 my dear // I am accepting just about every invitattion I get, mainly because I am couples matching // As a community, and one that has been suprised by the sharp decrease in applicants, it would be best if we declined interviews for programs we genuinely aren't interested in so others who do have a genuine interest can have an opportunity. +3//Totally agree. Even if we will eventually match into Rad Onc, no one really want to do SOAP.</t>
  </si>
  <si>
    <t>i'm accepting all interviews until I hit 20 or so, im scheduling the programs im less interested in for later in the year so i can cancel them and free up spots</t>
  </si>
  <si>
    <t xml:space="preserve">what does the waitlist mean? is everyone who didn't get an invite waitlisted? // Which program? // Also curious about this. I got 'waitlisted' for interview at Utah. // Utah rejected me, so it could be worse! &lt; I guess that answers the question of whether 'waitlist' applied to everyone who didn't get an invite. And sorry, mate!// </t>
  </si>
  <si>
    <t>Is it possible PD may think certain applicants are 'overqualified' so they will just reject those applicants? // could be strategic...if PDs know competitive US MD are less likely to go to their program they may extend to DO or IMG</t>
  </si>
  <si>
    <t>No interviews yet. I don't have a rad onc background. I know it's too early. Just putting it out there. // No worries yet -- it has just been the first few days after ASTRO. Things will pick up. I have a feeling even though it is objective not competitive to get "any spot", I think the top programs will still be competitive./FYI we just started reviewing applications so I imagine this is the case elsewhere too // top programs in any specialty are competitive - even path and FM at Harvard or UCSF is going to be filled with studs, rad onc is the same, now you just have a way better shot at getting into a mediocre program if you're a bad applicant or an above average-good program if you're an average applicant // &lt;- this!</t>
  </si>
  <si>
    <t xml:space="preserve">Just curious - do you believe that DOs stand a chance this year? Or will they (me) likely SOAP into unfilled programs? Also, any idea how many applicants applied for how many spots? Thank you!// i think there are only like 109 applicants this year and 180 spots// historically, i would have said you had no chance, but in the current cycle i def think you have a great chance </t>
  </si>
  <si>
    <t>109 US MDs, 51 IMG, 16 DO - you stand a great shot!//Objectively one of the  least competitive specialities in all of medicine. Everyone gets a spot.//bullshit still competitive at top programs // extremely competitive at most of the names you'd recognize//if youre worried about presige the whole field can do without you.</t>
  </si>
  <si>
    <t>Any idea on the impact of AI-based Contouring on the furture of Rad/Onc? Personally think the technology is knocking on the door. Won't be surprised if it is in clinical use in next 5 years.  // i can picture this happening but imperfectly e.g. a doc would still need to go over an AI-generated contour, correct any errors and approve it. not sure how useful it will be in the next few years or how much time it will really save us during residency for example but maybe later in our careers it will be more of a thing</t>
  </si>
  <si>
    <r>
      <rPr>
        <rFont val="Roboto, Arial"/>
        <color rgb="FF000000"/>
      </rPr>
      <t xml:space="preserve">Already here: </t>
    </r>
    <r>
      <rPr>
        <rFont val="Roboto, Arial"/>
        <color rgb="FF1155CC"/>
        <u/>
      </rPr>
      <t>https://www.prnewswire.com/news-releases/mim-software-inc-receives-fda-510k-clearance-for-deep-learning-auto-contouring-software-301091012.html</t>
    </r>
    <r>
      <rPr>
        <rFont val="Roboto, Arial"/>
        <color rgb="FF000000"/>
      </rPr>
      <t xml:space="preserve"> // Mayo Rad Onc + Google is working on it too: </t>
    </r>
    <r>
      <rPr>
        <rFont val="Roboto, Arial"/>
        <color rgb="FF1155CC"/>
        <u/>
      </rPr>
      <t>https://newsnetwork.mayoclinic.org/discussion/mayo-clinic-google-launch-ai-initiative-for-radiation-therapy/?utm_source=facebook&amp;utm_medium=sm&amp;utm_content=post&amp;utm_campaign=mayoclinic&amp;geo=national&amp;placementsite=enterprise&amp;mc_id=us&amp;cauid=100502&amp;linkId=103092338&amp;fbclid=IwAR33uSSqpT6oVhpgmEzI0iszKg0wfi-agllEQkQ4djE3MEU2ZE_n5jLN21o</t>
    </r>
    <r>
      <rPr>
        <rFont val="Roboto, Arial"/>
        <color rgb="FF000000"/>
      </rPr>
      <t xml:space="preserve"> </t>
    </r>
  </si>
  <si>
    <t>Has anybody heard back from Univ of AZ about securing an interview date? I used the reply feature via ERAS. Neurotic question, I know. // Same here// ditto, emailed them via ERAS and got nothing back yet //same, no word back as of  the morning of 10/28 // having a similar issue with stony brook - anyone heard confirmation from them?   // I've heard back from stony brook, still nothing from AZ // emailed via ERAS, nothing back yet 10/28 afternoon // I heard back from AZ 10/28 AM</t>
  </si>
  <si>
    <t>Did anybody else hear back from AZ? Wondering if at this point I should try another contact, but don't want to seem neurotic or pushy or brown-nosey lol // Nothing back yet either about the specific date // same no response from az yet // Check the interview tab in ERAS // Finally received an ERAS message 10/30 and the date showed up in my interview tab x2</t>
  </si>
  <si>
    <t>10/27, 10/29</t>
  </si>
  <si>
    <t>lmao. Penn...why so many invites to the open house...// i imagine a lot of programs are somewhat alarmed this application cycle // yeah haha its going to be the same people that showed up last time//Yeah Penn will be fine. I doubt youre really LYAO</t>
  </si>
  <si>
    <t xml:space="preserve">Does anyone know why Simul deactivated his twitter? does anyone know him can check to see if he's ok?.// As per Randall Kimple's twitter he is okay. </t>
  </si>
  <si>
    <t>Loma Linda chair hired his son, who is mediocre at best for a faculty position apparently. This comment keeps getting deleted ahaha.</t>
  </si>
  <si>
    <t xml:space="preserve">This place is crawling with SDN trolls pretending to be "senior residents" or "young attendings." // I tbh dont mind that, what I have an issue with is turning EACH and EVERY concern or question into a job doomsday party. Like seriously we get it, we can read sdn, we understand the concern. Now let me be go back to checking and refreshing my email every 2 minutes.//the struggle is so real, im doubting everything in my application now. // They'll come in time, but it's difficult I agree.//i dont mind feedback in contex. I ind the trolls and sky is falling brigade. Thing is even if they were 100 % right in the horror of it all, they just can't stand to giving their 2cents all the time. Which only further makes me think that while there are problems,  they are misrepresting it for another more personal end. </t>
  </si>
  <si>
    <t xml:space="preserve">People that use SDN rad onc forum are senior residents and young attendings so they wouldn't have to pretend. Old people don't know how to use it. //hey genius, SDN radonc has been around for 20 + years. This is why no one likes millenneals. </t>
  </si>
  <si>
    <t xml:space="preserve">Lot of negativity on here. Good luck to everybody applying who genuinely loves this specialty and wants to help improve it moving forward.  // x5 thanks for the positivity and good luck for all// I'm worried but also super excited haha//.go to decent program with decent track record. you'll be good. </t>
  </si>
  <si>
    <t xml:space="preserve">The data published saying there was an ~70 increase in radoncs per year when there were 150 radoncs graduating a year (now 200, so 120 surplus a year?) and saying that medicare beneficiaries went from 256-&gt;264 is a 9%? increase, which doesn't make sense to me. Then they say this is a good sign for the job market? What am I missing here? // If there are 100 additional radoncs a year now (after 80 fill the spots of retirees), how will there be 1000 new jobs (not including the jobs filled after people retire) nearing the end of the decade?// it doesnt make sense if you take what everyone says on SDN at face value. Radonc DID over expand. Sky probably not falling. </t>
  </si>
  <si>
    <t>Dr. Chirag Shah- &lt;100 (and consider 50-75 residents) matched for 5-10 years to begin rebalancing supply and demand</t>
  </si>
  <si>
    <t>applaud dr. shah for publicly saying that, i think its the first time i saw someone from an academics publicly say that. good on him. might have changed my trajectory if i saw this a few years earlier haha // That's why him and simul are the GOATs, really looking out for us little guys. And I have so much respect for the programs that are already trying to help just from talking to their residents. // Why dont you guys show us the way and get out of the field. Set an example for us!</t>
  </si>
  <si>
    <t xml:space="preserve">RIP Simul's Twitter account :( // nooo why did he stop? I really appreciated his perspective // Unknown, MD Anderson probably had enough of his dissent lol// doubt it, mdacc voluntarily contracted // Thanks for trying to help as much as you have Simul!// LOL yeah Bidens laptop. </t>
  </si>
  <si>
    <t>I can't wait until you children have your heads pulled out of your asses as PGY-5s. I'm an academic attending and we rapidly expanded until matching difficulties came and our institutional GME forced us to stop expanding. We have and would SOAP in two seconds if necessary. There are some fluctations from year to year in how many residents we take, and now I get to watch uninformed medical students praise us for being a program "contracting" in this market. Are you kidding me? My chair and PD insist there is nothing wrong with the job market, and they come out and tell us to stay off social media except to promote our program. Meanwhile our residents seriously struggle to find jobs. If they knew I was on here posting, I would be FIRED. I cannot find a new job if I wanted to, and believe me I have tried. Welcome to modern slavery--medical school debt + no jobs available = SUCK IT UP AND TAKE WHATEVER AND WHEREVER YOU CAN FIND. Get out while you can, and stop pretending like there aren't real attendings out there getting screwed, like you will be different, and like academics gives a fuck about you.</t>
  </si>
  <si>
    <r>
      <rPr>
        <rFont val="Arial"/>
        <color rgb="FF000000"/>
        <sz val="10.0"/>
      </rPr>
      <t xml:space="preserve">Reposting because was accidentally deleted: Sign up for our </t>
    </r>
    <r>
      <rPr>
        <rFont val="Arial"/>
        <b/>
        <color rgb="FF000000"/>
        <sz val="10.0"/>
      </rPr>
      <t>NYU Langone</t>
    </r>
    <r>
      <rPr>
        <rFont val="Arial"/>
        <color rgb="FF000000"/>
        <sz val="10.0"/>
      </rPr>
      <t xml:space="preserve"> </t>
    </r>
    <r>
      <rPr>
        <rFont val="Arial"/>
        <b/>
        <color rgb="FF000000"/>
        <sz val="10.0"/>
      </rPr>
      <t>RadOnc</t>
    </r>
    <r>
      <rPr>
        <rFont val="Arial"/>
        <color rgb="FF000000"/>
        <sz val="10.0"/>
      </rPr>
      <t xml:space="preserve"> </t>
    </r>
    <r>
      <rPr>
        <rFont val="Arial"/>
        <b/>
        <color rgb="FF000000"/>
        <sz val="10.0"/>
      </rPr>
      <t xml:space="preserve">Virtual Meet and Greet </t>
    </r>
    <r>
      <rPr>
        <rFont val="Arial"/>
        <color rgb="FF000000"/>
        <sz val="10.0"/>
      </rPr>
      <t xml:space="preserve">which is set for </t>
    </r>
    <r>
      <rPr>
        <rFont val="Arial"/>
        <b/>
        <color rgb="FF000000"/>
        <sz val="10.0"/>
      </rPr>
      <t>Thursday, 11/12/20 at 7PM!</t>
    </r>
    <r>
      <rPr>
        <rFont val="Arial"/>
        <color rgb="FF000000"/>
        <sz val="10.0"/>
      </rPr>
      <t xml:space="preserve"> Please RSVP</t>
    </r>
    <r>
      <rPr>
        <rFont val="Arial"/>
        <b/>
        <color rgb="FF000000"/>
        <sz val="10.0"/>
      </rPr>
      <t xml:space="preserve"> </t>
    </r>
    <r>
      <rPr>
        <rFont val="Arial"/>
        <b/>
        <color rgb="FF1155CC"/>
        <sz val="10.0"/>
        <u/>
      </rPr>
      <t>SIGN UP LINK</t>
    </r>
    <r>
      <rPr>
        <rFont val="Arial"/>
        <b/>
        <color rgb="FF000000"/>
        <sz val="10.0"/>
      </rPr>
      <t xml:space="preserve"> </t>
    </r>
    <r>
      <rPr>
        <rFont val="Arial"/>
        <color rgb="FF000000"/>
        <sz val="10.0"/>
      </rPr>
      <t>as we will be sending out updates!</t>
    </r>
  </si>
  <si>
    <r>
      <rPr>
        <rFont val="Roboto, Arial"/>
        <color rgb="FF000000"/>
      </rPr>
      <t>NYU Rad Onc Residency Videos</t>
    </r>
    <r>
      <rPr>
        <rFont val="Roboto, Arial"/>
        <color rgb="FF000000"/>
      </rPr>
      <t xml:space="preserve"> , </t>
    </r>
    <r>
      <rPr>
        <rFont val="Roboto, Arial"/>
        <color rgb="FF000000"/>
      </rPr>
      <t>NYU Rad Onc Current Residents</t>
    </r>
  </si>
  <si>
    <r>
      <rPr>
        <rFont val="Arial"/>
        <color rgb="FF000000"/>
        <sz val="10.0"/>
      </rPr>
      <t xml:space="preserve">Some  prelim application numbers here can be downloaded here: </t>
    </r>
    <r>
      <rPr>
        <rFont val="Arial"/>
        <color rgb="FF1155CC"/>
        <sz val="10.0"/>
        <u/>
      </rPr>
      <t>https  ://www.aamc.org/eras-statistics-2019?fbclid=IwAR0lBT2IiURxPrUwz-7WGmXCuUIqkNMw4LEneYu4jFLvotopzS_L4RBH7zA</t>
    </r>
    <r>
      <rPr>
        <rFont val="Arial"/>
        <color rgb="FF000000"/>
        <sz val="10.0"/>
      </rPr>
      <t xml:space="preserve"> o</t>
    </r>
  </si>
  <si>
    <t>whoa//happy matching! // best year to be applying, but...also maybe the worst haha. ugh</t>
  </si>
  <si>
    <t>University of Virginia sent out some invites today. The interview season is starting to heat up!</t>
  </si>
  <si>
    <t>Guessing they probably just sent invites to everyone who applied from a US MD school without Step failures // not true--i am us MD with good scores lol no interview +2 :( /uva soaped 2/2 seats last year+didn't sign the no soap paper+were probably too picky//oof//damn i forgot to look at the match data before i applied//no soap was about virtue signaling by PDs trying to get a career through media and politicing. I am aware of programs who want keep a reasonable bar for quality applicants and didn't both signing because they thought it was just self-promotion. // Are those non-self-promoting people planning on contracting spots? No? #SOAP70spots?</t>
  </si>
  <si>
    <t xml:space="preserve">wow!  Fact: not all PDs were virtually signaling regarding the SOAP. </t>
  </si>
  <si>
    <t>Y'all please update the 20-21 invites tab with the potential interview dates // you are free to update the tab!</t>
  </si>
  <si>
    <t>When should we start expecting interview invites?/Second this/ // most likely first or second week of Nov. PDs ive talked to want to get ASTRO out of the way, then take a few days to review the applications. See the link on the right for some programs' planned interview dates.</t>
  </si>
  <si>
    <r>
      <rPr>
        <rFont val="Roboto, Arial"/>
        <color rgb="FF000000"/>
      </rPr>
      <t xml:space="preserve">Traditionally, RadOnc invites were much later than other specialties, often after ASTRO (end of October). However, with the ERAS deadline later than normal, it's unclear what the timeline will be. Many programs will interview in December/January I think, so probably invites in November? Travel no longer has to be coordinated so they might be more "last minute" than in previous years // Thank you! // Apparently there is an association of radiation oncology program coordinators and I found this on their website... a schedule with some programs' interview dates </t>
    </r>
    <r>
      <rPr>
        <rFont val="Roboto, Arial"/>
        <color rgb="FF000000"/>
      </rPr>
      <t>https://e23797e5-2ce7-4b82-bbfd-4ffcff82f4c1.filesusr.com/ugd/4245c2_93e2b87e95c243c7b5675faf0e6e0a37.pdf</t>
    </r>
    <r>
      <rPr>
        <rFont val="Roboto, Arial"/>
        <color rgb="FF000000"/>
      </rPr>
      <t xml:space="preserve">   sorry the link looks sketch but here is the main website too </t>
    </r>
    <r>
      <rPr>
        <rFont val="Roboto, Arial"/>
        <color rgb="FF000000"/>
      </rPr>
      <t>https://aropcorg.wixsite.com/aropc</t>
    </r>
  </si>
  <si>
    <t>I can't wait until you children have your heads pulled out of your asses as PGY-5s. I'm an academic attending and we rapidly expanded until matching difficulties came and our institutional GME forced us to stop expanding. We have and would SOAP in two seconds if necessary. There are some fluctations from year to year in how many residents we take, and now I get to watch uninformed medical students praise us for being a program "contracting" in this market. Are you kidding me? My chair and PD insist there is nothing wrong with the job market, and they come out and tell us to stay off social media except to promote our program. Meanwhile our residents seriously struggle to find jobs. If they knew I was on here posting, I would be FIRED. I cannot find a new job if I wanted to, and believe me I have tried. Welcome to modern slavery--medical school debt + no jobs available = SUCK IT UP AND TAKE WHATEVER AND WHEREVER YOU CAN FIND. Stop pretending like there aren't real attendings out there getting screwed, like you will be different, and like academics gives a fuck about you. And don't even get me started on trying to get one of the great private practice jobs - I tried as a solid applicant and couldn't even sniff it. Good luck all.</t>
  </si>
  <si>
    <t>So everytime someone is going to post something in here, its going to turn into a job market/ASTRO sucks kinda thing? We understand the sentiment and appreciate it but we are here to get some information about the match. SDN/Twitter/Other G-tabs are full of job market predictions and resident stories wishing us the best of luck./ RT! We keep hearing the same thing over and over and over.// It seems like the effect of all the sdn talk is overall decrease of students who might be interested in radonc applying to radonc and increase in number of SOAPs from students who don't know about radonc //Can't fault them for letting people know the downsides (job market). People should be able to make the educated and risky decision, and hopefully the crisis will be fixed. //you can fault them when its skewed leaves reality, and becomes a trenched in to be right. All of which is happening. Keep it on SDN Twitter and Reddit and let us have this place to talk about the match. // Perfectly valid that all the negativity is a downer, especially in a field as interesting and emotionally rewarding as radonc. It's not just SDN and Twitter anonymous people, I have had current residents and new attendings mention some of the fears as well.  Good luck to everyone, wish everyone the best results.</t>
  </si>
  <si>
    <t>Less MDs applying (nearly half from 5 years ago), doubling of fellowships in the last 10 years, less and less retiring old radoncs. Everyone knows there is a huge issue with the job market now, still unclear how it can be fixed. May we all be gainfully employed some day.</t>
  </si>
  <si>
    <t>Good luck to you medical students in 5 years when you are looking for jobs. Gonna be scary. This is coming from pgy3 at a top 10 program. //Underestimation of how bad it really is?// Yeah we get a lot of that in here, will take our chances thx. Good luck to you.\if you are a 3 at a top 10 and are worried about bad job market, is it possible to switch into a different field? // It is possible, but becomes harder the longer you're out of med school. Funding can become an issue.// It is defintely possible, with radiology being the easiest one to switch into given the overlap of the fields but rads would add another 5 years to training (residency+fellowship). I would suggest med students to dual apply to IM or rads and rad onc and make a decision during rank list time.</t>
  </si>
  <si>
    <t>so disheartening // then honestly, why are you here? I'm a young attending who just started working. If you're a medical student, why would you apply to this field with everything going on? Thankfully, it looks like the message has gotten out over the past few years and the applicant numbers have tanked, but I have very little sympathy for the current applicants who should theoretically know better at this point.//students are here because of the match. if you're a young attending and posting anonymously repeating what has been said, then its hard to take you seriously // I don't want to get fired: I've got student loans to pay. Good luck in the match!//???youd get fired for talking about issues the field is facing?? // What benefit do I, a young attending, have to being public about these issues? There's a reason there are many more of us vocal on SDN than publically</t>
  </si>
  <si>
    <t xml:space="preserve">if people tell you to be scared about the future from personal experience and don't tell you which "top 10" program they're actually at, ignore it. If they can't name names it's probably not a program you're gunning for. </t>
  </si>
  <si>
    <t>https://careers.astro.org/jobs/14024252/radiation-oncology-medical-resident-pgy-2-pgy3-pgy4</t>
  </si>
  <si>
    <r>
      <rPr>
        <rFont val="Arial"/>
        <color rgb="FF14171A"/>
        <sz val="10.0"/>
      </rPr>
      <t xml:space="preserve">What bothers me is when </t>
    </r>
    <r>
      <rPr>
        <rFont val="Arial"/>
        <color rgb="FF14171A"/>
        <sz val="10.0"/>
        <u/>
      </rPr>
      <t>#radonc</t>
    </r>
    <r>
      <rPr>
        <rFont val="Arial"/>
        <color rgb="FF14171A"/>
        <sz val="10.0"/>
      </rPr>
      <t xml:space="preserve"> programs equate overall departmental growth with residency program growth You don’t need more residents just bc dept itself is successful financially and wants to grow</t>
    </r>
  </si>
  <si>
    <t>Who else is going to write the notes and publications and then take a job at a satellite?</t>
  </si>
  <si>
    <t xml:space="preserve">As a current senior resident, I am extremely excited about the low application numbers this year (at least as low as last year, and most likely significantly lower by another 15% or 20% - in light of people applying to multiple specialties and/or applying to more programs due to COVID). Not only are medical students saving themselves from a dumpster fire of a specialty, but it'll also be easier for me to find jobs in the future with a few more down years like this one. This is the correction the field needs! // if programs don't just soap while having their hands over their ears screaming "LALALALALA". Scary if match and all the other spots fill with soap.  So many issues going on at once in the field.  What is the best way towards fixing it?  I think "voluntary" contraction.  Doubt it will happen.// are the new apps underestimating how bad it is? </t>
  </si>
  <si>
    <t>Very grateful for Colorado, Hofstra, and Cincinnati for trying.// I do not get why programs like that and MDACC need to contract, while other programs are allowed to milk the system. If I needed a rad onc I would rather they trained at one of those places compared to the dumpster programs out there. // Even so, a lot of the good programs are taking 4-6 spots every year, so they are still making up approximately 50% of the total incoming residents. They need to cut spots too. // But don't anyone worry, there will still be 180 radoncs this year.  Because no one with enough of a name wants to come out and speak against it.</t>
  </si>
  <si>
    <t>Simul encouraging people from ENT, Ortho and Derm to apply radonc if they might not match their preferred specialty... Might as well apply IM and be safe.// A lot of negativity going around SDN, Twitter troll-verse, we knew the odds coming in, we made an informed decision. Don't let the noise get to you, everyone is trying to push their agenda. // I don't think the negativity is just from online. I had a new attending say some pretty worrisome things as well.// If you applied and didnt hear or feel the negativity (merited) till now, you have a problem. If you did your research well and decided this is a risk you are willing to take then at this point all of this is just noise. My 2 cents is treat it as such.// There is always palliative care. // If you're an ENT, Orth, or Derm "Reject" please apply to a healthier field. // Yeah Derm reject who is lurking on a rad onc g-sheet.</t>
  </si>
  <si>
    <t>"students don't have enough exposure to radonc", I had 2 weeks of derm in the last 8 years and they are having no struggles.  Learned about ears and taste buds for a total of a half day, ENT doing well...// I heard people are still breaking bones just fine, Ortho is booming.//  They have fractures, they need to fix them, unknown disease "asystole?"... need to fix fracture. // Eye lectures for a week (or less) during neurology.// I hear some people are getting some infectious disease, that must be something // Clearly a week of radiation oncology lectures will fix the job market.</t>
  </si>
  <si>
    <t>Any RadOnc news since the applications went out?</t>
  </si>
  <si>
    <t>Nothing yet aside from Upenn reminding us to send the DC IM letter. // Duke sent a message about their special research track. It has supplementary app.</t>
  </si>
  <si>
    <t>Anybody hear how many applicants are applying this year?/// Its down about 15% from last year. Had ~150 total last year, looks like will be ~130 this year  // Darn, was hoping for less.... doesn't seem like enough for programs to take notice and fix the issue. // is this based on the SDN thread?  A post there said 120-130  applicants to a "large program", which makes 130 total seem low. // My guess is that person was listing their large programs numbers. (130 with 15% being FMG?, and who knows how many dual applying).  Will programs soap ~80 spots?</t>
  </si>
  <si>
    <t>How many ppl are attending these sessions?/https://forums.studentdoctor.net/threads/do-u-predict-an-increase-or-decrease-in-number-of-applicants-this-year.1421921/#post-22182012 50-60</t>
  </si>
  <si>
    <r>
      <rPr>
        <rFont val="Arial"/>
        <sz val="10.0"/>
      </rPr>
      <t xml:space="preserve">“AMA” sessions with Fox Chase Radonc residents and recent grads. Ask Q's live or via anonymous submission Sign up: Sat, 10/17/20- 2–3 PM EST: </t>
    </r>
    <r>
      <rPr>
        <rFont val="Arial"/>
        <sz val="10.0"/>
      </rPr>
      <t>h</t>
    </r>
    <r>
      <rPr>
        <rFont val="Arial"/>
        <sz val="10.0"/>
      </rPr>
      <t>ere</t>
    </r>
  </si>
  <si>
    <t>Wall of fame: Simul, Chowdhary, Hofstra PD, Colorado PD, Cinci PD, Robert Lee and Robert Amdur, Dr. Shah Wall of shame: Paul Wallner</t>
  </si>
  <si>
    <t>why? // Because of public, non-anonymous, posts like this on Twitter: "If "roadmap" to recruit more students into #radonc doesn't focus on fixing problems the field created - too many spots, supervision changes, increased hypoFX w/no increase in indications, and support of a flawed APM, then it's a road to nowhere. Zoom happy hours won't fix this."  and because those program directors are trying to take steps to helping instead of ignoring residents and students concerns.// whereas unfortunate enough some programs and people in the field will try to get as many people in the field as possible for selfish reasons when the field is not in good health, which could lead to bad times for young doctors like us//honeslty if its so bad, leave. Let the field be open for those who really want to do this and are much less happy going into another field.
//what exactly do you think PDs and Chairs are supposed do aside from controlling the number of residents coming in to the field. // People will be much less happy if they aren't able to get a job in the thing they enjoy.  There is a clear issue going on, it's hard to believe people still don't think it when there are people publicly talking about it now. I get it, some of the twitter and SDN people are trolls, clearly. There are reputable people who also speak out on the issues. No offense to those SDN/twitter people, not everyone, but some seem to be trolling.</t>
  </si>
  <si>
    <t>I know of a few strong candidates from this year and last year that last minute switched from RadOnc to Radiology or Internal Medicine due to a program director/chair being candid with them about the current state of the field//define "a few". I  know none. kinda calling BS on this TBH. // A few being 3. I'm not one of the SDN people or anything, just saying. And it was cuz of the job market, not because of a test a few years ago that residents failed or because of exposure to the field. // I'm a current resident and I've been upfront with a couple MS1-2s about concerns in the fields which has led them to consider other fields  // The ones that switched in 4th year ended up getting into very good programs in the other fields.</t>
  </si>
  <si>
    <t>How can RadOnc turn around and get back on track? There seems to be a lot of complaining. What are the solutions? // There are so many feasible solutions but our leadership has failed. Here are the options: 1.Voluntary contract, 2. Stop opening new programs, 3. Stop SOAPing unfilled spots with other speciality rejects and let market correct itself. #3. is the easiest to do but programs did the opposite. Unfortuanately, none of this happened. The exact opposite has. Good luck!/// How many MS4s were dumb enough to apply this year? do we have that number yet? // What do programs gain from this? It is hard to imagine that they would continue to fill and ruin people's lives just for the sake of not having to write some notes.// Arkansas is one really bad inconsiderate selfish culprit// At the end of the day, programs care about themselves. More residents --&gt; more coverage --&gt; more research and clinical output --&gt; dept gets more funding --&gt; program leadership gets promotion. In the end, programs don't lose anything from oversupply, residents do. // Unfortunate. I think we can all agree that there are too many residency spots right now and it is bad news for the future. At least there are some programs that seem to be trying to do something about it and some residents speaking out about the clear issue. It is weird that some programs ignore it. Some PDs were saying they were going to "buy in and do what's right for the field" and then haven't done anything in line with what some of the others are doing by lowering spots. Hopefully something gets worked out in the future//please take this to SDN. this is for the students applying right now. Thanks"</t>
  </si>
  <si>
    <t>Things will correct- they invariably do- the question is really what is the timeline for a correction? It's probably on the 10-20 horizon window. Could things continue to get worse and remain bad forever? If that happens, the rest of medicine is probably going down too.  I'm advising medical students to read as much as they can and hear from as many people as they can and make their own decisions.  The job market, prior to that correction period, is going to be bad compared to many other fields.// Rad onc has two routes: 1. The next pathology - oversupply which has not changed, market is still horrid OR 2. The next radiology - job market is decent but fellowships are required. Both scenarios don't seem very appetizing. // Maybe a medonc fellowship in the future? Is that feasible at all?//No. Have to be IM trained. Don't come to rad onc thinking that may be an option one day if the rules change. They won't. //correct. they wont. nor can you do radonc after IM only training. Do radonc if you want to be a radonc. The market is has not bee "horrid". there are problems from overexpansion so not as golden as 10 years ago. too early to know about what 2020 + covid will bring. // Just curious, what PGY are you? A lot of people I have talked to have said it is a tough market//too early to know what 2020 + covid will bring?  Do you think that's gonna make it better than last year?  last year the job market was decent for people out of residency for 2-4 years. otherwise, it sucked.</t>
  </si>
  <si>
    <t>any ways for current interns who matched radonc or pgy2's in radonc to switch out of it and into something like radiology? I'm an intern who matched radonc when it felt viable enough of a field, but in the recent few months its taken a severe downturn with APM, reduction /elimination of radiation yet still having an oversupply, and potentially even worse job market than ever. I don't want to bring it up to my pgy2 radonc spot because I could lose that spot and be left with nothing or worse off if I tried to switch// There are ways to switch out. There have been people who did this - one guy who matched at MDA 1-2 years ago, decided to do MGH internal medicine (he was doing his prelim there). Look at NRMP rules and find an open spot, either medicine or radiology, etc. // You have to get a waiver from your 2nd year spot if you try to do this. If the NRMP finds out that you're reaching out to programs while you have your Advanced position still it could result in you losing your position and being banned from the match for a number of years and having to try to find a spot outside the match. The other issue is that if a program offers you a spot while you're currently commited to this advanced position they could lose their ability to participate in the match as well. So, either you have to wait until a few months after PGY2, or you have to get a waiver and leave your advance spot. Be careful.  I looked into this because I was also worried about what is going on.  Let me know if you have questions. // I highly recommend to new applicants to do an internal medicine prelim over a TY, because if stuff hits the fan you can possibly transition into a pgy2 medicine year (though some people redo PGY1 year at another program anyways). You can also try to go to a TY program that you can make your rotations ones that can potentially transfer credit to IM or FM, but some places won't accept them and you'll need to redo a PGY1 anyways.//to the OP: first of all, dont make any rash decisions based particualrly on the internet. Second if you do eventually switch, do it in an upfront and honorable way. // Agreed, assuming your program director is a good person who has your best interest in hand.  They will not question if you decide you would be happier in another field.  Most that have switched in these situations that I have heard of have had understanding PDs.</t>
  </si>
  <si>
    <t>I have personally seen someone switch out of RadOnc after PGY2. While it might have been done because that's when the spot was available, it could also have been done to avoid contractual issues with ERAS. But definitely possible! // Yeah spots seem to start opening around the winter months mostly.  Programs will likely want a letter from your PD to make sure you're in good standing.  Typically have to wait until 2 months into the advanced position until you can look for open positions (or apply through ERAS again) without getting in trouble.  On the other hand you can get a Waiver during your PGY1 prelim year to get out of your advanced spot, but you need to do that before January I believe.  You could technically reapply this year through ERAS if you're a PGY1 and get a waiver granted in time. // there are no real rules, its all up the the PD, you can get out of whatever contract you are in, just be upfront, it happens all the time under the radar // There are real rules. You can look them up. NRMP can ban you or programs if one of you violate the rules, despite what your current PD is okay with.  And it has happened before. // heard from someone who graduated a couple years ago it happened at Thomas Jefferson (PGY2 switched out)</t>
  </si>
  <si>
    <r>
      <rPr>
        <rFont val="Arial"/>
        <color rgb="FF000000"/>
        <sz val="10.0"/>
      </rPr>
      <t xml:space="preserve">A reminder; Fox Chase will be holding “Ask Me Anything” sessions with residents and recent grads, discussing Rad Onc and our experience in the field: ask questions live, or via anonymous submission. 
Dates: 
Sign up: Tuesday, October 6 th at 7–8 PM EST: </t>
    </r>
    <r>
      <rPr>
        <rFont val="Arial"/>
        <color rgb="FF000000"/>
        <sz val="10.0"/>
        <u/>
      </rPr>
      <t xml:space="preserve">Sign-up </t>
    </r>
    <r>
      <rPr>
        <rFont val="Arial"/>
        <color rgb="FF000000"/>
        <sz val="10.0"/>
      </rPr>
      <t xml:space="preserve">
Sign up: Saturday, October 17 th at 2–3 PM EST: </t>
    </r>
    <r>
      <rPr>
        <rFont val="Arial"/>
        <color rgb="FF000000"/>
        <sz val="10.0"/>
        <u/>
      </rPr>
      <t>Sign-up</t>
    </r>
    <r>
      <rPr>
        <rFont val="Arial"/>
        <color rgb="FF000000"/>
        <sz val="10.0"/>
      </rPr>
      <t xml:space="preserve">
Zoom Link/addition information (including google-doc link for anonymous questions) will be emailed to you. 
Contact Lillian.Daly@fccc.edu for any questions. 
Hope you’ll join!</t>
    </r>
  </si>
  <si>
    <t>Cornell's program is closing.</t>
  </si>
  <si>
    <t>Any other programs closing that anyone knows of?</t>
  </si>
  <si>
    <t xml:space="preserve">What happened to Cornell? // 2 years of probation without improvement//this is the issue for residents when they have complaints about a program- they might ind up with out a home or at least have to move. not the best sytem. // But it's the only system we've got - it's important to be honest on the surveys, because remember, only terrible programs WHO DON'T IMPROVE WHILE ON PROBATION will get shut down, it's not an easy thing at all, and if they do get shut down, they REALLY deserved it. Don't listen to the hype from people who don't understand the ACGME system//What hype are you talking about?  its merely an observation that it puts the residents between a rock and hard place. Chill out dude. No one was misleading and people can appreciate that just because im point out one aspect that makes it a problem does not mean im suggesting scrap it all. </t>
  </si>
  <si>
    <t xml:space="preserve">This is not a comment on the job market as it stands or moving forwads, but a perspective: i graduated over 10 years ago in what people seem to believe was the top time to graduate. (Ironically I was told going in the market was foreseen to be terrible.) When i got out I knew where I wanted to be, what I wanted to treat and that i wanted academics. Even then I was not confident Id get more than one of the three.  I was fairly confident that I would at least get the academic job. The job I got didnt exist when I interviewed. It turned out we were a good fit and they were able to offer me somethng that closer matched my interests.  I did take a salary that I think a lot of people on the internet would find laughable particualrly given what people believe they should be starting with (the idea most should or in the past would be getting north of 500K is not the real world).  While there are elements of turth on a lot of what you read here, i think the perspective needs adjusting at times. Radon has never been a magical place where you were guarenteed to go back home, at least not immediately. Locale has always been the biggest driver for most. My serior co resident had to live quite a bit from his Texas  home town for a number of years simply because he couldnt find a good job where he wanted. So this is a reality of the field. Is it getting worse? It definitiely tightened a few years ago I noticed. I have no predictions about the future to offer. Just I think a realistic framework for you to compare and contrast. </t>
  </si>
  <si>
    <t>one thing im not clear on; people complain about negotiations and how limited all that is. My friends in other fields have the same issues but the expectation doesnt seem to be teh same. does anyone have any insight. Please dont bother if youre goal is to pursade that all is terrible or rosy. Id like some insight into how much of the hiring process is unique to radonc or universal to medicine in 2020// My understanding is that now more than 5 years ago, employers have much more power in rad onc because they are aware of the supply/demand issue with supply &gt; demand. You will have more bargaining power in rural MWs locations but in suburbs &lt;1hr from major city or in the city itself, it is challenging to negotiate because there will ber 15 other graduates in line to accept. "beggars can't be chosers." From my seniors, I've heard of multiple PPs not even offering a track to partnership because they know new grads have a low threshold of accepting jobs. //thanks for the input. I know its too early for any job offers, so im always hesitent in accepting "this is how it is now" at this point. (i see this has happened over several cycles) but I appreciate honest feedback.</t>
  </si>
  <si>
    <t xml:space="preserve">Another senior resident here -- wanted to share my experience. When I applied to rad onc I was told by my mentor that you could have 2/3: location, salary, job type. At the time there were some rumblings that the job market might be going downhill, but my thoughts were that if all these other smart, successful medical students were still applying, the talk must be overblown. It was not overblown. Today, I think you are VERY LUCKY to get 1/3. In 5-6 years I think you will be VERY LUCKY to have any job (with 0/3). To be clear, I am not saying that if you go into rad onc you will NOT get a job, just that getting one will take hard work and lots of luck. Every year there will be a handful of people who get amazing jobs in great places, but every year that number will go down. I personally know of 3 recent rad onc grads from good programs who are currently unemployed/underemployed. It is a BAD situation. After applying very broadly (to just about every center/practice within 1000 miles) I received 4 interviews and ultimately 1 offer, which I immediately took. During negotiations it became clear that the practice was highly aware of the job market issues and while I ultimately felt I received a fair offer, there was zero room for negotiation. The practice had numerous other applicants expressing strong interest in the spot and would have been willing to go with one of them instead. //ok how different is this from lets say medonc or radiology. I understand the different if there is a little or a lot of competition, but realistically, how do these things go in medicine in general// all rad onc residents understand that the field has always been geographically restricted BUT the issue is that the trend has gotten worse and there are more limitations now than there were 5 years ago due to unnecessary expansion and hypofractionation. With the new CMS/APM rules, this will become worse. Med onc and radiology have much better markets. Just go to any physician recruiting site and search for jobs. You can find multiple med onc/radiology jobs in the same city and state while the true is not for rad onc. // OP Here -- the job search made it incredibly clear that med oncs and radiologists have a FAR better job market and often have their pick of practice location/type. The difference in med onc and rads isn't just with getting your first position, but the stability of your job mid career as in rad onc your are easily replaceable. That does not mean that either of these is necessarily a better choice as I find the kinds of issues we handle and treatments we offer to be far more rewarding in rad onc. As I said, I feel very luck right now but also recognize it was largely just that -- luck. </t>
  </si>
  <si>
    <t xml:space="preserve">I think this probably not the right medium, but what constitutes as a good job offer? $$$, hours, vacation time, 401k, partner track ...? // Any offer that leads to a solid, non-exploitative job. //a good job varies from person to person. so the short hand is tricky // A good job offer constitutes paying at 75th percentile in a large city on the east/west coast with minimal call and guaranteed two year partner with little buy-in, i.e. nonexistent.//if this tells you a little something about the kind of people who sometimes post here, you'll learn to take this site with the right amount of salt // Poster two above comes across as an ass but is clearly trying to make an exagerated point. In some fields you can negotiate your way to a better position, not so in rad onc. As far as how many grains of salt to take from "sites" like this remember it is not just the interview spreadsheet or sdn. It is also leaders in the field on twitter, it is also the red journal (https://www.redjournal.org/article/S0360-3016(19)33454-6/fulltext), it is also ASTRO. So how many grains of salt to take from lived experiences shared on sites like this? Probably only a few when considered in isolation. But when considered in the context of a concern shared by several leaders in the field, the major american academic journal in the field, and the major national organization? Probably quite a few grains. </t>
  </si>
  <si>
    <t>How many jobs open on a yearly basis in RadOnc?  How many people retire in a year and how many new jobs in new locations spring up?</t>
  </si>
  <si>
    <t>As a PGY3, rad onc is the best field in medicine with the worst leadership and job market. Do it if you don't mind doing a fellowship (6 years of training), don't mind living in rural US, don't mind making taking a pay cut (~300k salary, a lot but not current average of 450k). Any changes that are implemented now won't be felt until many years down the road. Many of you will be applying for jobs in 6 years, which means that ~1,000 rad onc grads will need to have found jobs before you start searching. Yes, you should do what you love but at the end of the day if you are unemployed, far from family, or have a SO that is unhappy, it isn't worth it. Med students are lucky now because there is so much data/opinions/views that you can read up on and make an informed decision; we didn't have all this information about 3 years ago. //what is SDN and the spread sheet new? What are you talking about. Info has been around for over a decade, nearly two, and the views here are so skewed its not much better than getting political info from tweets.</t>
  </si>
  <si>
    <t>Just wanted to post a quick update (I'm the senior resident that wrote the cell that is colored green down below, in this column) - it's now basically the start of October... still zero interviews. I've sent out plenty of applications to jobs in 3 states, and I've only gotten an email reply from one place, and zero calls/interviews (let alone offers). This job search is abysmally stressful//its stressful but no different that its ever been at least in late Sept. no one gets offers really before the new year and interviews dont usually start until after astro. good luck./the "no one signs before the new year" take is completely untrue, several prior residents at my program signed PGY4 and early PGY5; this year is absolutely different than the past</t>
  </si>
  <si>
    <t>How many US seniors applied this year, how worse will it get?</t>
  </si>
  <si>
    <t>Applied for jobs this year? There are just shy of 200 US senior RadOnc residents looking for jobs this year. If you mean US senior medical students, those numbers aren't known yet, applications open at the end of October. You could ask a PD....?</t>
  </si>
  <si>
    <t>Another PGY-V here on the job hunt wanting to share my perspective. I can confirm that the job market is terrible compared to other fields. I have been obsessively tracking the job postings for ~6 months (ASTRO, ASCO, practicelink, practicematch, NEJM etc). I have seen in this time the following jobs that are considering new grads: 1 opening in NYC, 0 in LA, 1 in SF, 0 in Seattle, 1 in Denver, 1 in San Diego, 0 in Houston, 1 in Dallas/Fort Worth, 0 in Washington DC, 0 in Boston (aside from the Mass Gen jobs that are fellowships in disguise). Keep in mind that in addition to the ~200 new grads there are many looking for jobs who are already employed. Some people will say "the best jobs aren't advertised!" You should ask yourself if you really want to rely on networking and "knowing the right person" to find a job after 13 years of school/training, insurmountable debt and the stress of going through not 1, not 2 but 4 additional board examinations. When I was an MS-IV I attended a session on the job market at ASTRO. I came away with the sense that it would be difficult to find a job in a competitive market but that I should do just fine in the Midwest, where I hoped to practice. However, even finding a job in a Midwest major metro has proven challenging. I have seen 2 job postings in Chicago (1 academic and 1 hospital employed in a disant exurb), 0 in Detroit, 0 in polis, 2 in Milwaukee and 1 in Columbus, St. Louis, twin cities and Cincinnati a piece. The job market has gotten worse just in the past 5 years and it is going to get worse before it gets better due to the changes that have been discussed ad nauseum. If you don't want to believe random people on the internet, look for yourself at the openings for rad onc vs med onc or other specialties. The writing is literally on the wall of the ASTRO job board. Half of the jobs posted are unaccredited fellowships. I am guessing that "head and neck IORT fellowships" at Ohio State didn't exist even 5 years ago. Please make sure you are comfortable with working in a rural/remote area or completing a fellowship before matching in Rad Onc.// dunno. our guy just interviewed at MGH and a nice PP in boston region. At good program but not what is usually called top 10. not fellowship position for the MGH// Another PGY 5 here -- this poster is 100% correct and having the exact same experience that I am having. I also thought the same and felt that getting a midwest job in a reasonable city would be feasible; so far this is NOT the case and I have had to expand my applications to include essentially the entire country. I have networked obsessively but this does not create jobs from thin air, even with people in my program advocating for me and a good network of alumni throughout the country. Buyer be warned.</t>
  </si>
  <si>
    <t xml:space="preserve">PGY-5, totally agree with OP.  RadOnc is becoming DR where it's necessary to do a fellowship to get a job.
//Also, when using the job website as tracker of openings, keep in mind that at least some of the job postings are just for show and the institution already as a (internal) candidate slated for the position. 
// anyone complaining of the market right now is letting anxiety speak before facts. ITs far too early for people to get many look sees at this point. not till after astro and many not until new year. So if it will be horrible, you wont know that for  a few mons. </t>
  </si>
  <si>
    <t>PGY-5 here who recently signed for a job. There are definitely geographic limitations with a small field and I had to network pretty early on during residency - it is harder than med onc or primary care or pick your other specialty choice. However, I absolutely love my job in rad onc every day, I worked normal hours in residency (never had to miss any birthdays, weddings, etc), and ultimately got a job in one of the 4-5 cities I was looking in (although yes a city which I slightly preferred said they are not hiring this year but might hire next year) with awesome lifestyle and way more $$$ than I ever imagined I would make</t>
  </si>
  <si>
    <r>
      <rPr>
        <rFont val="Arial"/>
        <sz val="10.0"/>
      </rPr>
      <t xml:space="preserve">For anyone interested, Mount Sinai is hosting a Meet &amp; Greet with the program director 9/24 at 4PM Eastern. If you're interested, we'd love to meet you! You can register </t>
    </r>
    <r>
      <rPr>
        <rFont val="Arial"/>
        <color rgb="FF1155CC"/>
        <sz val="10.0"/>
        <u/>
      </rPr>
      <t>here</t>
    </r>
    <r>
      <rPr>
        <rFont val="Arial"/>
        <sz val="10.0"/>
      </rPr>
      <t xml:space="preserve"> or email the program coordinator at ramona.tirado@mountsinai.org.</t>
    </r>
  </si>
  <si>
    <r>
      <rPr>
        <rFont val="Arial"/>
        <color rgb="FF000000"/>
        <sz val="10.0"/>
      </rPr>
      <t xml:space="preserve">Fox Chase will be holding “Ask Me Anything” sessions with residents and recent grads, discussing Rad Onc and our experience in the field: ask questions live, or via anonymous submission. 
Dates: 
Sign up: Tuesday, October 6 th at 7–8 PM EST: </t>
    </r>
    <r>
      <rPr>
        <rFont val="Arial"/>
        <color rgb="FF1155CC"/>
        <sz val="10.0"/>
        <u/>
      </rPr>
      <t xml:space="preserve">Sign-up </t>
    </r>
    <r>
      <rPr>
        <rFont val="Arial"/>
        <color rgb="FF000000"/>
        <sz val="10.0"/>
      </rPr>
      <t xml:space="preserve">
Sign up: Saturday, October 17 th at 2–3 PM EST: </t>
    </r>
    <r>
      <rPr>
        <rFont val="Arial"/>
        <color rgb="FF1155CC"/>
        <sz val="10.0"/>
        <u/>
      </rPr>
      <t>Sign-up</t>
    </r>
    <r>
      <rPr>
        <rFont val="Arial"/>
        <color rgb="FF000000"/>
        <sz val="10.0"/>
      </rPr>
      <t xml:space="preserve">
Zoom Link/addition information (including google-doc link for </t>
    </r>
    <r>
      <rPr>
        <rFont val="Arial"/>
        <color rgb="FF000000"/>
        <sz val="10.0"/>
        <u/>
      </rPr>
      <t>anonymous</t>
    </r>
    <r>
      <rPr>
        <rFont val="Arial"/>
        <color rgb="FF000000"/>
        <sz val="10.0"/>
      </rPr>
      <t xml:space="preserve"> questions) will be emailed to you. 
Contact Lillian.Daly@fccc.edu for any questions. 
Hope you’ll join!
</t>
    </r>
  </si>
  <si>
    <r>
      <rPr>
        <rFont val="Arial"/>
        <color rgb="FF000000"/>
        <sz val="10.0"/>
      </rPr>
      <t xml:space="preserve">FYI - The University of Texas MD Anderson Cancer Center will be doing an informational session with residents (9/23/20, 5-6pm CDT) and faculty (10/13/20, 4-5pm CDT). To register: </t>
    </r>
    <r>
      <rPr>
        <rFont val="Arial"/>
        <color rgb="FF1155CC"/>
        <sz val="10.0"/>
        <u/>
      </rPr>
      <t>https://mdacc.zoom.us/j/93718043220?pwd=L0tPbFVrK0J0TUpBLytLMDZKTm1CZz09</t>
    </r>
    <r>
      <rPr>
        <rFont val="Arial"/>
        <color rgb="FF000000"/>
        <sz val="10.0"/>
      </rPr>
      <t xml:space="preserve">
</t>
    </r>
  </si>
  <si>
    <r>
      <rPr>
        <rFont val="Arial"/>
        <color rgb="FF000000"/>
        <sz val="10.0"/>
      </rPr>
      <t xml:space="preserve">The Alternative Payment Model is set to start in January 2021: </t>
    </r>
    <r>
      <rPr>
        <rFont val="Arial"/>
        <color rgb="FF1155CC"/>
        <sz val="10.0"/>
        <u/>
      </rPr>
      <t>https://www.cms.gov/newsroom/fact-sheets/radiation-oncology-ro-model-fact-sheet</t>
    </r>
  </si>
  <si>
    <t>shit rad onc doesnt need any new docs for about 10 years // yeah this is pretty bad, they basically made zero of the changes that the 330 (!) people/agencies asked for (ASTRO and ACRO tried) // we enter a precarious time for rad onc//They. Say. This. Every. Year.//And. They. Have. Been. Right. Every. Year// Ill tell you what we tell trump: just because you say it, doesnt make it true.</t>
  </si>
  <si>
    <r>
      <rPr>
        <rFont val="Arial"/>
        <color rgb="FF000000"/>
        <sz val="10.0"/>
      </rPr>
      <t xml:space="preserve">Below from Terry Wall's presentation at ARRO day during ASTRO 2019. Welcome med students aboard the sinking ship, the water's fine! // for the person who keeps saying Wall had some positives to say, please post them as counterpoint instead of just saying there were positives - because there weren't any positives in that presentation.//hmm.deleted again. how 'bout you stop that crap and ill consider doing more legwork to compensate for the assh*les here. Meanwhile, consider that there </t>
    </r>
    <r>
      <rPr>
        <rFont val="Arial"/>
        <color rgb="FF000000"/>
        <sz val="10.0"/>
        <u/>
      </rPr>
      <t>were</t>
    </r>
    <r>
      <rPr>
        <rFont val="Arial"/>
        <color rgb="FF000000"/>
        <sz val="10.0"/>
      </rPr>
      <t xml:space="preserve"> positives in the presentation that the OP chose to ignore. Surely the burden </t>
    </r>
    <r>
      <rPr>
        <rFont val="Arial"/>
        <color rgb="FF000000"/>
        <sz val="10.0"/>
      </rPr>
      <t>should</t>
    </r>
    <r>
      <rPr>
        <rFont val="Arial"/>
        <color rgb="FF000000"/>
        <sz val="10.0"/>
      </rPr>
      <t xml:space="preserve"> be on the person who posted slides to begin with to provide a full picture if they were being honest? I was there when the talk streamed live. I wasnt at the time worried about dishonest people cherry picking. so you can do the legwork and meanwhile leave this post be. or you can do a service and go find it and post it when you do. Meanwhile, stop deleting other's posts. // not OP - tried looking for positive slides and logged into last year's meeting to check - no real positive slides, at best neutral//ok fair enough. </t>
    </r>
  </si>
  <si>
    <t>How many US seniors actually applied this year that programs are seeing come in for zoom interviews?//Hasn't opened yet /</t>
  </si>
  <si>
    <t>Interested in Radiation Oncology at MUSC? Join us for a virtual meet &amp; greet! See our Instagram for more information @radonc.musc. We've added new dates!</t>
  </si>
  <si>
    <r>
      <rPr>
        <rFont val="Arial"/>
        <color rgb="FF000000"/>
        <sz val="10.0"/>
      </rPr>
      <t xml:space="preserve">can we get a list of which programs have decreased spots for this cycle?// OU said they were dropping a spot but then decided against it even after they SOAPd last yr. Shame on them- they did not fill their seat at all, and their reason for going into the match was because they had 1 home applicant, see on twitter// get off your high horse dude
</t>
    </r>
    <r>
      <rPr>
        <rFont val="Arial"/>
        <b/>
        <color rgb="FF000000"/>
        <sz val="10.0"/>
      </rPr>
      <t>colorado          2 --&gt; 1 
cincy                2 --&gt; 1
hofstra             2 --&gt; 1</t>
    </r>
    <r>
      <rPr>
        <rFont val="Arial"/>
        <color rgb="FF000000"/>
        <sz val="10.0"/>
      </rPr>
      <t xml:space="preserve">
</t>
    </r>
    <r>
      <rPr>
        <rFont val="Arial"/>
        <b/>
        <color rgb="FF000000"/>
        <sz val="10.0"/>
      </rPr>
      <t>city of hope     2 -&gt;1 
Duke                 4--&gt;3</t>
    </r>
  </si>
  <si>
    <t>programs that signed the cleaning without soap paper last year should  decrease spots (cincy colorado and coh all signed)//lol//news flash: that article was more about virtue signaling by programs. if you aren't going to soap, just dont soap. there were programs with standards that took that approach and didn't sign.</t>
  </si>
  <si>
    <t>Another PGY-5 here. Job market today is completely irrelevant to applicants. You should have a long-term view. Don't accept "we can't predict the future." If that were true you wouldn't be wasting your time in medical school. Use the best available information to make an educated guess about whether the speciality in 5-6 years can provide what you seek for your own individual goals/desires.// PGY4, This is great advice. Thinking that the job market is going to be the same in 5 years as it is today is naive. There was a rapid expansion about 6 years ago and now seniors are feeling the effects. If there is no contraction starting TODAY, the job market is going to get progressively tighter, especially since now breast and prostate are going to be routinely treated in 5 fractions. //LOL. 1-last three years were an improvement. 2-its sept. too early to talk about 2020 outcomes. 3- most of our work isnt doing otvs. 5 days on treatment (and breast is not changing that fast) versus  15 days vs 30 days- same number of people needing treatment. 4- more indication for treatin patients with mets aggressively. Programs did over expand but seniors last couple of years doing pretty well. too soon for 2020 to know what covid is going to do. its all true. If you really care for future grads, be honest. not a twitter cheerleader or sdn misanthrope. Oh yes: we can't predict the future. Radoncs famously bad at it. be cautious, but be informed by people IRL. dont take my word for it either. ask IRL.//Can't predict future but can make educated guesses. Your's seems rosy. Mine is more cautious. Tough for me to see how dec. utilization and increased supply of rad oncs portends well for job prospects. Happy to be proven wrong though. //i agree about educated guess. but this place is not where you'll find them. you get people who try to sell you a view. as for me my view is not rosey but not dire either. Utilization is up. fraction sizes down. this has been the case for a bit with job hires being improved a number of years in a row. this isnt my prediction for the future. Just a sketch as to why you need to take what you hear here with a grain of salt. Putting the fiasco of 2020 aside, most places i know were growing nicely. the concerns raised (most of them) were very reasonable. implications and real world consequences cant be gleaned on twitter or SDN.You cant any thoughtful analysis here and the few who try often are shouted down. Ask people in real life. //Good advice. Curious about utilization up?// Proof that "last three years were an improvement" and that "utilization is up" ?? If anything, ARRO surveys and literature show that residents feel like job prospects are worse. Also, literature shows that prostate cancer is increasinlgy being treated by surgery.</t>
  </si>
  <si>
    <t>Adding to the below - senior resident here at a (in my mind) decent program, zero interviews/job offers at all let alone in my preferred locations (spanning six states). Oh, and I am a double minority and speak three languages, have double digit publications... still nada. Don't apply to radiation oncology residency!//double minority three laungage speaking person with double digit pubs in decent program in their mind. I think that words it better done you?</t>
  </si>
  <si>
    <t>Sounds like a troll. I'm a senior resident and everyone knows that it's way too early to hear back from jobs. Most interviews occur around the time of ASTRO, so I don't know how anyone can expect to have a job offer now. Don't listen to the fear mongering, seems like a lot of med students are trying to dissuade people from applying to increase their own chances smh // when I did my aways last summer, some of the senior residents were interviewing for jobs in June/July fwiw at a good but not amazing east coast program//totally agree. People beware here of trolls: the snd and twitter crowd have both done lots of damage//said below and will say again: one of our residents already got job, the other has three hot ones they're looking at. unusually early. Not saying this is the norm but since youre getting only anecdonts.</t>
  </si>
  <si>
    <t>?? Different senior resident here, traditionally many good applicants from good places have interviews lined up at the end of PGY4 or summer of PGY5, private practices tend to interview a little earlier than academic, but many contracts are signed August/September/October which means interviews take place much earlier than that. ASTRO interviews are typically a "feel good" sort of event, where programs invest very little to speed date applicants. It's probably a 10% return rate on ASTRO interviews which turn into site interviews. However, I have friends who did ASTRO interviews in the Fall of their PGY4 year. You can believe me or not, I'm already committed to this specialty much to my chagrin. The issue is people haven't traditionally talked about this openly before, just been vague with "oh job market is tight" and you only hear the end result.//very few people line up jobs in summer. private or academic. a small minority get jobs through astro. most happens after. Im well positions to make this obseration with confidence. // when I rotated at a east coast position last fall they did not have jobs yet but said offers would trickle out throughout the year and now they have jobs. Idk how good those jobs are but at least they're employed//JObs last year and year before were better than the few years before that. this year is weird for obvious reasons. But "the job market is terrible" as a theme has been very misframed in my view. The lean years were a few years ago and it was improving. Radonc has never been a field like medicine (medonc etc) where there are so many jobs youre guarenteed to find a spot in your town. If that is what you want right out of reisdents its simply a higher risk in radonc than medonc and many other fields and always was.</t>
  </si>
  <si>
    <t>u</t>
  </si>
  <si>
    <t>Is anyone else on the fence about applying? Im a very competetive applicant but have been dissuaded by the outlook of the field and residents ive talked to are telling me im better off applying to radiology which I am seriously consideirng doing instead. Just wondering if anyone else is in the same boat.//  // resident here, very easy to apply to something else this late due to COVID - everything is on the table this year//what?//if youre on the fence for a career you dont really want it. dont do it.</t>
  </si>
  <si>
    <t>i matched rad onc two years ago. i wish i i had done rads. i matched and will complete training from a prestigious place. however i matched far from my home state. the seniors at my program are worried about job options. at this point i would go back and apply rads. i do like the patient contact of rad onc. but a couple years out of med school, i feel differently about my life goals and the trajectory my match set me towards. // skeptical of the OP in this thread. few people are chosing between radiology and radonc. not impoissible. but boo hoo if you matched far from home? and seniors are worried- well seniors worry every year and they hear this crap. its august. no one gets job interviews in august.</t>
  </si>
  <si>
    <t>      The Department of Radiation Oncology at City of Hope National Medical Center invites 4th year medical students applying to radiation oncology to learn more about the program through a 2 hour virtual conference. The program requires a 30-45 minute presentation on a topic of your choosing to be followed by a discussion with City of Hope faculty and residents.
Requirements:
Must be a 4th year medical student interested in or applying to radiation oncology residency for the 2020-2021 application period
Must provide your CV and personal statement (if available)
Presentation topic
a. The selected medical students will have 30-60 minutes to present on a topic of their choosing relevant to the field of oncology
Proposed Schedule: (this will occur twice monthly, on the 2nd and 4th Friday of the month, from 8-10 AM from September – November)
Available Dates:
September 11th and 25th
October 9th and 23rd
November 13th and 20th
Itinerary: 8-9 AM: Medical student presentation (maximum of 45 minutes) with Q&amp;A 9-9:30 AM: Zoom meet and great with an verview of the radiation oncology department with Q&amp;A with faculty and residents 9:30-10 AM: Q&amp;A session with residents
To apply, please email our residency coordinator, Thalia Yaden at TYaden@coh.org with the following information
Your CV and personal statement (if available)
Title of your presentation to the department
Dates (based on above) that you would be interested in (please select up to 3)</t>
  </si>
  <si>
    <t>If anyone has any questions about City of Hope, feel free to email me! jaliu@coh.org | any jobs available for graduating residents? | we have a lot of satellites, so 7 out of the past 10 graduates were offered jobs at satellites in SoCal. the other 3 went to University of Florida for proton fellowship, Kansas for 70% research / 30% clinical, and a Vanderbilt satellite /// what was the starting pay? a measly 300?</t>
  </si>
  <si>
    <t>Has anyone done a ROVER event?  And is this the only spreadsheet?</t>
  </si>
  <si>
    <t>For those doing virtual away rotations, will you be asking for a letter at your virtual aways?</t>
  </si>
  <si>
    <t>Senior resident here - I am sure this is falling on deaf ears but I would strongly advise medical students to NOT apply to radiation oncology this cycle (or any future cycle) until the field fixes itself... I am at a fairly large and historically reputable program, and myself and the other senior residents are having difficulty finding any job opportunities at all (only one of us has gotten an interview even, and in flyover country). Unless you want to be stressed the next 5 years about the very REAL possibility of unemployment (let alone a job in a place you hate), this field is not worth the risk (time and $) that you have invested into your career thus far. I 100% regret my choice of residency and urge that you learn from my mistakes.//It would fall on more receptive ears if you weren't complaining in August. Most people dont get serious interviews until much later (after astro) and sign around feb or so. If you are still freaking out then, you'll be taking more seriously. // by that time med students will be done with interviews and be without other options</t>
  </si>
  <si>
    <t>x1 (I'm genuinely curious as to why medical students are applying. For students on here (if any), why? )
//Great field. i feel I have a realistic view about strengths and weakness of the field and it will make me happy (yes I know people who can't stand if others dont share their view or listen to them are likely to make a snide comment about that.) But ive done my research, spoken with *a lot* of people and have a perspective of the money, the role Radonc plays now and in the foreseeable future etc etc,
//Cool for answering. I agree it is a great field - the best. Hopefully, you get to practice after residency. //
From a resident at another institution, one of our chiefs already has had many (6+) interviews in his location of interest (not flyover) and has a job offer. Everyone's situation, I hope people still do rad onc if they love it. // what tier program are you at?//Im not worried about getting to practice. as i said I have done my legworkd and have a realistic view. thanks for providing predicted snide comment.//i posted this else where and will again but dont want to mislead and make people think its a new post: our seniors: one has top choice job in home town. the other currently has three jobs (now maybe four) they are extrememly interested in in major east coast cities they want to be in. Academic and private. And its august. Insanely early. Program is a great one but not what people here call "top tier" which doesnt mean much anyway. just want students to have info.</t>
  </si>
  <si>
    <t>Don't know if this would work or how it would but maybe we can have a tab where we have an idea which programs have internal applicants this year? Do y'all think it might help with choosing programs or will we just apply to all of them? //makes little sense.</t>
  </si>
  <si>
    <t>Im not saying that with covid this wont be a difficult year. But FWIW at our program one PGY give already got their "dream job" in PP. The other PGY5 has three serious things on the line. Two are academic: one is strong. The pther is at a top 5 place. Our program is not a "top five" program though has excellent rep.</t>
  </si>
  <si>
    <t xml:space="preserve">&lt;- I don't think most academic places are hiring quite yet this early in the c ycle especially given the unclear short term patient volume from COVID//yeah places are hiring. one person is interviewing at a bunch. I know of the places wants to hammer done their person soon too so my bud is a little stressed (in a sort of good way) hat they might have to say yes or no if offered pretty early on. and check out the job placement: already 9 academic slots offered. and its only august. Late winter is usually when people firm stuff up // don't be an idiot, the job placement tab is referring to the residents who just graduated in june 2020, not this current cycle. nobody has a job yet who are current pgy-5s // hahahaha//sorry you angry guy, one of the pgy-5s at my program signed. </t>
  </si>
  <si>
    <t xml:space="preserve">Yes, there are some academic institutions hiring - most have been posted on the ASTRO job board, there a couple available through word of mouth. It's a total of 10-20 spots that I'm aware of, and per my conversations with those institutions, each spot is getting "several dozen" applications - some places have told me over 40 applications per spot. </t>
  </si>
  <si>
    <r>
      <rPr>
        <rFont val="Arial"/>
        <color rgb="FF000000"/>
        <sz val="10.0"/>
      </rPr>
      <t xml:space="preserve">Hi! Current NYU resident here. Excited to announce that we are hosting virtual med student radonc elective! Here is a link for the elective flyer. If you have any questions, email Emily Rawn our program coordinator (emily.rawn@nyulangone.org). </t>
    </r>
    <r>
      <rPr>
        <rFont val="Arial"/>
        <color rgb="FF1155CC"/>
        <sz val="10.0"/>
        <u/>
      </rPr>
      <t>https://ibb.co/1XKPnPm</t>
    </r>
  </si>
  <si>
    <r>
      <rPr>
        <rFont val="Arial"/>
        <color rgb="FF1155CC"/>
        <sz val="10.0"/>
        <u/>
      </rPr>
      <t>https://twitter.com/PottersMD/status/1288554692126048256</t>
    </r>
    <r>
      <rPr>
        <rFont val="Arial"/>
        <color rgb="FF1155CC"/>
        <sz val="10.0"/>
        <u/>
      </rPr>
      <t xml:space="preserve"> Northwell/Hofstra contracting from 2 to 1 position for upcoming match</t>
    </r>
  </si>
  <si>
    <t>POLL: What are your predictions for this cycle? (A) Will Residency programs contract and a potentially help the job market OR (B) will there be a repeat like last year and several SOAP into the field?</t>
  </si>
  <si>
    <t xml:space="preserve">A-1   B-2   // I hope a lot of programs will opt-out of participating in SOAP//doesnt matter. the market is working. // last year, all programs who didn't match SOAPd their spots with ortho, derm, optho and ent rejects.. it won't change this year. </t>
  </si>
  <si>
    <r>
      <rPr>
        <rFont val="Arial"/>
        <color rgb="FF000000"/>
        <sz val="10.0"/>
      </rPr>
      <t xml:space="preserve">For students considering rad onc, </t>
    </r>
    <r>
      <rPr>
        <rFont val="Arial"/>
        <color rgb="FF1155CC"/>
        <sz val="10.0"/>
        <u/>
      </rPr>
      <t>www.radoncvirtual.com</t>
    </r>
    <r>
      <rPr>
        <rFont val="Arial"/>
        <color rgb="FF000000"/>
        <sz val="10.0"/>
      </rPr>
      <t xml:space="preserve"> has dates and information on ROVER sessions, virtual clerkships that are being offered, programs who are offereing virtual away rotations, meet and greet information, and various resources//
September 10 7-8 pm EST ROVER hosting virtual breakout rooms to discuss applying in radiation oncology with attendings and residents from around the country.</t>
    </r>
  </si>
  <si>
    <t>so this sheet is a bunch of salty residents talking with one another and essentially no applicants, right? is there a new spreadsheet?// lol//people got sick of the trolls</t>
  </si>
  <si>
    <t>hopefull this means that there are no applicants this year///x1000</t>
  </si>
  <si>
    <t xml:space="preserve">For residents thats in here, do you feel you can be candid during zoom interviews/meet and greets?// No. We all know that our PDs and chairman will be there during these zoom dinners/greets. There is no way, I will be saying how I really feel. It'll just be vague stuff like "this program is great" and "job market isn't that bad."//that's you. We dont feel like we can't speak out minds. there are malignant places but its not that hard to know where they are. its not hard to read between the lines. and a lot of places are find with you giving an opinion, but its expected to be done in a mature and respectful way. trolls take that as "code" for squelched speech. its not. I mean exactly what I say. </t>
  </si>
  <si>
    <t>Not really, no. There are ways to answer questions that, on the surface, sound neutral-to-positive, which is my plan. In reality, I'm very pessimistic about the job market, but at the same time, I can't see the future - so my answer is "I don't know". It's honest but not negative, but really I want to scream: please run. I can't do that though...the Chair is always watching! -PGY5</t>
  </si>
  <si>
    <t>There were some weird conversations with residents last year when asking about if their programs helped them with jobs.  Them stalling and looking at each other before answering...  I honestly have no idea how the field will turn out, and it's scary. I hope for the best.</t>
  </si>
  <si>
    <t>Feel terrible, but the answer is no. Being on zoom makes it more challenging, bc never know who else might be listening (even if not logged on as particpant).My suggestion is not rely on "interview day" input from residents. Try to establish connection/rapport with home program residents and ask for their advice/input.One-on-one with someone like that might yield candid answers.</t>
  </si>
  <si>
    <r>
      <rPr>
        <rFont val="Arial"/>
        <color rgb="FF000000"/>
        <sz val="10.0"/>
      </rPr>
      <t xml:space="preserve">If you are appyling just to rad onc, I would </t>
    </r>
    <r>
      <rPr>
        <rFont val="Arial"/>
        <b/>
        <color rgb="FF000000"/>
        <sz val="10.0"/>
      </rPr>
      <t>strongly consider dual appyling to another speciality</t>
    </r>
    <r>
      <rPr>
        <rFont val="Arial"/>
        <color rgb="FF000000"/>
        <sz val="10.0"/>
      </rPr>
      <t xml:space="preserve"> (ie. IM). Rad onc is a very cool field, there is nothing like it. However, the job market is a huge concern. If all PGY5s don't find jobs this year, which is very likely due to COVID, they will be competing with now PGY4s next year and this process will repeat itself. Non-accredited fellowships are going to be the new norm after this year. - PGY3
//</t>
    </r>
    <r>
      <rPr>
        <rFont val="Arial"/>
        <b/>
        <color rgb="FF000000"/>
        <sz val="10.0"/>
      </rPr>
      <t>Agree</t>
    </r>
    <r>
      <rPr>
        <rFont val="Arial"/>
        <color rgb="FF000000"/>
        <sz val="10.0"/>
      </rPr>
      <t xml:space="preserve">. For those in denial of the job market and applying anyways, your mind may change between submitting your application and making your rank order list (many months in between; more time to talk to people). But, </t>
    </r>
    <r>
      <rPr>
        <rFont val="Arial"/>
        <b/>
        <color rgb="FF000000"/>
        <sz val="10.0"/>
      </rPr>
      <t>if you have a change of heart after submitting, really can't go back and apply to IM/other specialities</t>
    </r>
    <r>
      <rPr>
        <rFont val="Arial"/>
        <color rgb="FF000000"/>
        <sz val="10.0"/>
      </rPr>
      <t xml:space="preserve"> (for this cycle). IM expects application submitted on or around opening day of application submissions --PGY4</t>
    </r>
  </si>
  <si>
    <t>Fellow PGY-3, completely agree with the PGY-3 here. With COVID/hypofrac/resident oversupply creating the potential for a snowball effect in the market the next few years, I would be way more concerned but my wife is a resident in a field with jobs a plenty so I can afford a fellowship or part time employment after residency if it comes to it//you may be "concerned" but i dont think you really understand the econonmics</t>
  </si>
  <si>
    <t>PGY4 here, would not go into rad onc until the field fixes the job market issue, it is horrendous and I feel like I wasted my life</t>
  </si>
  <si>
    <t>Seems like some twitter radoncs residents are being more candid about the job process which is a good thing but also makes me nervous // You should be nervous. Job market is terrible, the search is super stressful.// sigh. // No problems at all with the job market!  That's why an MD PhD at one the largest most well regarded programs tweeted her worries about finding a job and dozens jumped and told her everything will be great.  Talk about overcompensating. // Fellowships galore.  1-2 years of guaranteed employment at a generous $70k/year.  No job market problems.  Welcome students!  IMG's go to end of line, visa sponsorship is a pain in the ass. //&lt;--that person is an obvious troll.</t>
  </si>
  <si>
    <r>
      <rPr>
        <rFont val="Arial"/>
        <color rgb="FF000000"/>
        <sz val="10.0"/>
      </rPr>
      <t xml:space="preserve">Hey med students! Current CCF resident checking in. Wanted to let you know that we will be offering virtual meet-and-greets with our residents from July-Sept to discuss our program, the interview process, residency, job market, etc. We’ve got multiple dates and times available. Sign up here: </t>
    </r>
    <r>
      <rPr>
        <rFont val="Arial"/>
        <color rgb="FF1155CC"/>
        <sz val="10.0"/>
        <u/>
      </rPr>
      <t>https://www.radoncvirtual.com/meetandgreet</t>
    </r>
    <r>
      <rPr>
        <rFont val="Arial"/>
        <color rgb="FF000000"/>
        <sz val="10.0"/>
      </rPr>
      <t xml:space="preserve">    Best of luck this year! I love this field and couldn’t imagine doing anything else. </t>
    </r>
  </si>
  <si>
    <t>Have people been going on the virtual aways? How are they going so far?// the ROVER virtual "aways" are less of away rotations and more of a lecture series. While helpful, they certaintly aren't the same as seeing patients.</t>
  </si>
  <si>
    <t>Below is information from the Association for Directors of Radiation Oncology Programs-ASTRO</t>
  </si>
  <si>
    <t>ROECSG is the best curated site for online education in radonc: https://bit.ly/3cX2rgQ</t>
  </si>
  <si>
    <r>
      <rPr>
        <rFont val="Arial"/>
        <color rgb="FF000000"/>
        <sz val="10.0"/>
      </rPr>
      <t xml:space="preserve">To connect with ARRO: </t>
    </r>
    <r>
      <rPr>
        <rFont val="Arial"/>
        <color rgb="FF000000"/>
        <sz val="10.0"/>
        <u/>
      </rPr>
      <t>https://bit.ly/3cTMJms</t>
    </r>
  </si>
  <si>
    <r>
      <rPr>
        <rFont val="Arial"/>
        <color rgb="FF000000"/>
        <sz val="10.0"/>
      </rPr>
      <t xml:space="preserve">Mentorship: If your school doesn’t have a department, Dr. Sabin
Motwani (@sabinwomtanimd), has curated a list of Radiation Oncologists who are
happy to mentor med students: </t>
    </r>
    <r>
      <rPr>
        <rFont val="Arial"/>
        <color rgb="FF000000"/>
        <sz val="10.0"/>
        <u/>
      </rPr>
      <t>https://bit.ly/3eY4xPa</t>
    </r>
  </si>
  <si>
    <r>
      <rPr>
        <rFont val="Arial"/>
        <color rgb="FF000000"/>
        <sz val="10.0"/>
      </rPr>
      <t xml:space="preserve">Stanford and OHSU are hosting a Radiation Oncology Virtual Education Rotation - It starts June 5th with GU sessions. Register here: </t>
    </r>
    <r>
      <rPr>
        <rFont val="Arial"/>
        <color rgb="FF000000"/>
        <sz val="10.0"/>
        <u/>
      </rPr>
      <t>https://redcap.link/ROVER</t>
    </r>
  </si>
  <si>
    <r>
      <rPr>
        <rFont val="Arial"/>
        <color rgb="FF000000"/>
        <sz val="10.0"/>
      </rPr>
      <t xml:space="preserve">UCSD is offering multiple virtual meet &amp; greets with residents and faculty in July - August. </t>
    </r>
    <r>
      <rPr>
        <rFont val="Arial"/>
        <color rgb="FF1155CC"/>
        <sz val="10.0"/>
        <u/>
      </rPr>
      <t>https://www.radoncvirtual.com/meetandgreet</t>
    </r>
    <r>
      <rPr>
        <rFont val="Arial"/>
        <color rgb="FF000000"/>
        <sz val="10.0"/>
      </rPr>
      <t xml:space="preserve"> for dates &amp; sign up links!</t>
    </r>
  </si>
  <si>
    <r>
      <rPr>
        <rFont val="Arial"/>
        <color rgb="FF000000"/>
        <sz val="10.0"/>
      </rPr>
      <t xml:space="preserve">WUSTL is offering virtual meet and greet on Wednesday, August 12th from 6-7pm CT; can sign up here! </t>
    </r>
    <r>
      <rPr>
        <rFont val="Arial"/>
        <color rgb="FF1155CC"/>
        <sz val="10.0"/>
        <u/>
      </rPr>
      <t>https://docs.google.com/forms/d/e/1FAIpQLSfKM73eDZ8bZAF9Tz-sL43uW5bNcvgdH-NZ4pMsQHaTCzABzA/viewformCan</t>
    </r>
    <r>
      <rPr>
        <rFont val="Arial"/>
        <color rgb="FF000000"/>
        <sz val="10.0"/>
      </rPr>
      <t xml:space="preserve"> </t>
    </r>
  </si>
  <si>
    <t>ACRO had a webinar on the job market today. The panelists were super optimistic about the field fwiw- no mention of hypofrac, apm, supervision, underemployment (unacreditted fellowships), projected oversupply in light of hypofrac, low case logginng standards that allow programs to expand (vapiwala pushed for better standards last year that could force contraction but the acgme turned her down). most other comparable fields like surg subs derm ophtho IR do not rely anywhere as heavily on networking and residents doing away rotations to find a satisfactory job (pay, location, lifestyle balance). only thing optimistic was coronavirus and  patients still  needing treatment that can't really be pushed back and is a lame excuse, as this is a very temporaray thing- once that coronavirus goes away and all the other fields quickly return to wwork, this will be poor coomparison. Many residents and pds on interview trail will emphasize the high competition residents face in the job market Sad to see such a cool innovative field (lets admit it its cooler than your standard 3rd year clerkship and even in these bad times for radonc,pays better has WAY better lifestyle sans location than 3rd year clerkships) devalue itself like this, had so much potential a few months ago with leaders talking and publishing about contracting. And med students all know what radoonc is, and that radonc exists-almost every med student still had a perception that the people who were going into radonc, were going into a very competitive field.</t>
  </si>
  <si>
    <t>catch 22: program directors know over expansion occurred. program directors will never push too hard for contraction because they will not get promotion. all residents, young attendings would like to see contraction. program and department chair benefit from resident supply and government money. everyone is high achieving blah blah blah and self interested at the end of the day and the decision makers will not risk their academic careers to save some naive medical students. and the soap allows for anyone, anyone to walk into the field. the previous astro chair admitted as such saying on twitter 'take A job' not A DESIREABLE job. waving a massive red flag.</t>
  </si>
  <si>
    <r>
      <rPr>
        <rFont val="Arial"/>
        <color rgb="FF000000"/>
        <sz val="10.0"/>
      </rPr>
      <t xml:space="preserve">ASTRO released guidance/advice for applicants this cycle: </t>
    </r>
    <r>
      <rPr>
        <rFont val="Arial"/>
        <color rgb="FF1155CC"/>
        <sz val="10.0"/>
        <u/>
      </rPr>
      <t>https://www.astro.org/ASTRO/media/ASTRO/AffiliatePages/ADROP/PDFs/ADROPCOVID_MedStudents_Statement.pdf</t>
    </r>
  </si>
  <si>
    <t>ASTRO statement is the only one of all the specialties that encourages students to applicants reach out via twitter.// guess i will have to start my twitter</t>
  </si>
  <si>
    <r>
      <rPr>
        <rFont val="Arial"/>
        <color rgb="FF000000"/>
        <sz val="10.0"/>
        <u/>
      </rPr>
      <t xml:space="preserve">sigh might as well start early... </t>
    </r>
    <r>
      <rPr>
        <rFont val="Arial"/>
        <color rgb="FF1155CC"/>
        <sz val="10.0"/>
        <u/>
      </rPr>
      <t>https://twitter.com/JamesBatesMD/status/1261644495923396610?s=20</t>
    </r>
  </si>
  <si>
    <r>
      <rPr>
        <rFont val="Arial"/>
        <color rgb="FF1155CC"/>
        <sz val="10.0"/>
        <u/>
      </rPr>
      <t>https://www.aamc.org/system/files/2020-05/covid19_Final_Recommendations_05112020.pdf</t>
    </r>
    <r>
      <rPr>
        <rFont val="Arial"/>
        <color rgb="FF1155CC"/>
        <sz val="10.0"/>
        <u/>
      </rPr>
      <t xml:space="preserve"> </t>
    </r>
    <r>
      <rPr>
        <rFont val="Arial"/>
        <color rgb="FF000000"/>
        <sz val="10.0"/>
        <u/>
      </rPr>
      <t>AAMC recommends Aways canceled (discouraged) unless you don't have a home program or access to a residency program in your desired field. Virtual interviews for the entirety of next cycle. Delayed ERAS and MSPE opening. Release of MSPE and ERAS happen on the same day./ I hate everything // &lt;&lt; why is this bad? now more time to complete core clerkships that were delayed + get LORs if we are able to squeeze in a rotation before oct./ that parts fine, but the virtual interviews and no away rotations are huge negatives</t>
    </r>
  </si>
  <si>
    <r>
      <rPr>
        <rFont val="Roboto, Arial"/>
        <color rgb="FF000000"/>
      </rPr>
      <t xml:space="preserve">If interviews are virtual, should we expect more or less invites this cycle? Do you think virtual interviews will attract more applicants who normally wouldn't apply to rad onc? // </t>
    </r>
    <r>
      <rPr>
        <rFont val="Roboto, Arial"/>
        <color rgb="FF000000"/>
      </rPr>
      <t>Depends how closely they mimic their normal cycles, which are limited by faculty time and dept. willingness to shut down clinic for several day(s). Though some programs this year supposedly interviewed 70-80 people. //</t>
    </r>
    <r>
      <rPr>
        <rFont val="Roboto, Arial"/>
        <color rgb="FF000000"/>
      </rPr>
      <t>number of interviews is primarily related to number of spots a place is taking</t>
    </r>
    <r>
      <rPr>
        <rFont val="Roboto, Arial"/>
        <color rgb="FF000000"/>
      </rPr>
      <t>.</t>
    </r>
    <r>
      <rPr>
        <rFont val="Roboto, Arial"/>
        <color rgb="FF000000"/>
      </rPr>
      <t xml:space="preserve">//this year will be very different, a lot of students are deciding to stay another for another degree or research due to covid, i think overall appliations will be down // </t>
    </r>
    <r>
      <rPr>
        <rFont val="Roboto, Arial"/>
        <color rgb="FF000000"/>
      </rPr>
      <t xml:space="preserve">certainly could be different -- but there were 120-130 US applicants last year. If things drop further and programs fail to contract, this would be a very fortuitous time to be an applicant.// </t>
    </r>
    <r>
      <rPr>
        <rFont val="Roboto, Arial"/>
        <color rgb="FF000000"/>
      </rPr>
      <t xml:space="preserve">fortuitous only if programs massively contract after 2021. if they never contract itll become pathology/nuc med. but theres some glimmer of hope as leaders start acknowledging the problem and hopefully take real action vs pathology where leaders never at least even acknowledged a problem// &lt;&lt;-- case in point </t>
    </r>
    <r>
      <rPr>
        <rFont val="Roboto, Arial"/>
        <color rgb="FF000000"/>
      </rPr>
      <t xml:space="preserve">https://twitter.com/rweichselbaum/status/1262031163461439490?s=20 // </t>
    </r>
    <r>
      <rPr>
        <rFont val="Roboto, Arial"/>
        <color rgb="FF000000"/>
      </rPr>
      <t>That narrative was very popular in last year's thread, but unless you're planning to do something else isn't terribly relevant to an M4. Important to advocate from match day for contraction and/or market expansion. If you're considering doing something else, though, take a gander at last year's thread.</t>
    </r>
  </si>
  <si>
    <r>
      <rPr>
        <rFont val="Arial"/>
        <sz val="10.0"/>
      </rPr>
      <t xml:space="preserve">So the AAMC has pushed out guidelines for all interviews to be virtual. This is going to be one interesting cycle.// </t>
    </r>
    <r>
      <rPr>
        <rFont val="Arial"/>
        <color rgb="FF1155CC"/>
        <sz val="10.0"/>
        <u/>
      </rPr>
      <t>https://www.aamc.org/what-we-do/mission-areas/medical-education/conducting-interviews-during-coronavirus-pandemic</t>
    </r>
    <r>
      <rPr>
        <rFont val="Arial"/>
        <sz val="10.0"/>
      </rPr>
      <t xml:space="preserve"> its weird. the screencaps i see are dated 5/7 but the guidelines on aamc website was published 3/19 even though the content is the same</t>
    </r>
  </si>
  <si>
    <t>Well I was hoping to network in Miami at astro this october, guess they really don't want us to match well this year / don't worry, hard to imagine how networking at astro would help with applications. // Matched MS4 popping in here, if it helps, the networking I did at ASTRO did not help with match. It may have helped me get one or two interviews (at best), but those places passed me up for more familar candidates. //Wow that is self-pitying. Maybe it will cheer you up to know that ASTRO isnt not about med students and so not only did they not make the decision to make life personally  difficult for you, but attendees are too busy to really make it an effective venue for student networking. This sentiment doesn't bode well for the upcoming crop.</t>
  </si>
  <si>
    <t xml:space="preserve">ASTRO events and networking for interested medical students is a lost opportunity for us right now. Most medical students spend time with each other, a limited number of resident friends (most of whom are breakneck networking at places they'd like jobs at some day), or standing around/wandering around the hosting city because there's nothing really to do in ASTRO itself. If you have mentors who will take you around to meet people, that's a plus, but it's the advocacy when you're not around plus what you're presenting that will drive (or not) interest. </t>
  </si>
  <si>
    <r>
      <rPr>
        <rFont val="Arial"/>
        <sz val="10.0"/>
      </rPr>
      <t xml:space="preserve">what do you think about virtual away rotations? </t>
    </r>
    <r>
      <rPr>
        <rFont val="Arial"/>
        <color rgb="FF1155CC"/>
        <sz val="10.0"/>
        <u/>
      </rPr>
      <t>https://forums.studentdoctor.net/threads/rad-onc-twitter.1391628/post-21814475-</t>
    </r>
    <r>
      <rPr>
        <rFont val="Arial"/>
        <sz val="10.0"/>
      </rPr>
      <t xml:space="preserve"> OHSU's online radonc rotation actually sounds well thought out, per commentary on sdn, 1st time I ever saw sdn give praise to anything related to radonc. 2019-2020 was an easy year for radonc applicants, maybe 2020-2021 will be even easier, and thus sounds like a low cost, low effort way to show interest and add to your application// imho some insitution won't give academic credit for virtual aways so seems worthwile for some but not all </t>
    </r>
  </si>
  <si>
    <t>how are radonc programs dealing with covid19?- there is a google doc. SOme being farmed out. some still in dept rotating in and out like attendings//Do you have a link to the Google Doc?</t>
  </si>
  <si>
    <t>https://docs.google.com/spreadsheets/d/1GzeFx_JHu6IySKfXtFeUdBS5aPaLX0xRTs5f8eQNatw/edit?usp=drive_web&amp;ouid=102196419142217964019</t>
  </si>
  <si>
    <t>A new year begins!! Whoever owns the spreadsheet will need to change the title. // I'd just start fresh tbh and import the relevant info. This spreadsheet is pretty bloated with tons of tabs. // do other specialties have separate google sheets for each year? I like seeing the chats and impressions from previous years // can we lock the impressions and stuff if we do so that ppl dont delete stuff again...</t>
  </si>
  <si>
    <t>done right this would prob be a website anyway. the reverse chat from previous years could probably be deleted too//why delete? Some is obnoxious but doesnt make sense to delete.</t>
  </si>
  <si>
    <t>How many TYs / Prelim years did people apply to generally? I'm thinking 10 / 20 but may be overkill...//I applied to 30, and it was overkill. Ended up ranking and matching my home program #1. Went on 6 interviews and turned down another couple. If you have a solid home program that you're happy to stay with, I don't think you need to apply to many.// honestly applied to 10 cause they werent that competetive ones and once my home program said they will rank me infront of me, i ranked them one and cancelled like 6 invites and went on 2 intotal.</t>
  </si>
  <si>
    <t>Anyone have any insight on what is going on with away rotations? Should we still aim to do two, will that even be possible? // some of the programs have discussed it on twitter, but it seems like they're on hold for now. Your guess is as good as mine as to when things will normalize. It all depends on the virus</t>
  </si>
  <si>
    <t>they go as late as January, so I assume you'd be able to get two if you act quickly. Though you'll want a letter by September.</t>
  </si>
  <si>
    <t>Some programs did not accept applications last year, UCI, OHSU?, U Iowa, U TX San Antonio. Any word if they will take applicants this year?</t>
  </si>
  <si>
    <t>yes OHSU will be taking 2 residents this year</t>
  </si>
  <si>
    <t>Does anyone have confirmed away rotation dates?</t>
  </si>
  <si>
    <r>
      <rPr>
        <rFont val="Arial"/>
        <sz val="10.0"/>
      </rPr>
      <t xml:space="preserve">FWIW </t>
    </r>
    <r>
      <rPr>
        <rFont val="Arial"/>
        <color rgb="FF1155CC"/>
        <sz val="10.0"/>
        <u/>
      </rPr>
      <t>https://twitter.com/ErinGillespieMD/status/1250783247103033345</t>
    </r>
    <r>
      <rPr>
        <rFont val="Arial"/>
        <sz val="10.0"/>
      </rPr>
      <t xml:space="preserve"> // some people said that last year was a great year to apply because so many people avoided the field because of job market concerns, but maybe this year will be even better from an applicant's perspective, as long as we have a home program. </t>
    </r>
    <r>
      <rPr>
        <rFont val="Arial"/>
        <color rgb="FF1155CC"/>
        <sz val="10.0"/>
        <u/>
      </rPr>
      <t>https://forums.studentdoctor.net/threads/rad-onc-twitter.1391628/post-21814475-</t>
    </r>
    <r>
      <rPr>
        <rFont val="Arial"/>
        <sz val="10.0"/>
      </rPr>
      <t xml:space="preserve"> OHSU's online radonc rotation actually sounds well thought out, per commentary on sdn</t>
    </r>
  </si>
  <si>
    <t>that will definitely be different and how will accessing institutional specific EMR will work? // EMRs should not be a problem at all, just get remote access // most places don't bother with remote access. if you can't be on-site there's not much point to an away rotation unless you bring something unique to the table</t>
  </si>
  <si>
    <t>Hello friends! We would love your help. We have a poll of ONLY 2 quick questions (takes 10 seconds total) about how you are using social media (or not) to guide you this year in your residency choices because of COVID limiting in-person interviews. Kindly fill the poll (It expires in 36 hours). Thank you so much!! https://forms.gle/BfnfrAsUdMTfgBtE6</t>
  </si>
  <si>
    <t>what happened here?</t>
  </si>
  <si>
    <t>"My school cancelled match day, what time do we get emails?// 12pm from nrmp</t>
  </si>
  <si>
    <t>oklahoma deleted from the SOAP list sheet // no they are sstill there</t>
  </si>
  <si>
    <t>Good luck tomorrow/today everyone!! May the algorithm be in your favor! x2</t>
  </si>
  <si>
    <t xml:space="preserve">"I have a feeling I'm in for a surprise tomorrow/ Insert "ive made a huge mistake" Gob meme, as you open your evelope and it reveals a bad no good place. Welcome to the club!// I have a bad feeling that I matched at Baylor. I will be the laughingstock of RadOnc class 2020 for at least 5 years. // jefferson, cornell, and baylor residents are all in the same boat this year//baylor actually isnt bad at all. The residents are happy and it will get back on its feet. Jeff isa solid program if unpleasant/ its funny that there are people so gullible that they attend a dinner at BCM, have superficial conversations with residents, with faculty closely watching and listening nearby and conclude that "residents were happy" </t>
  </si>
  <si>
    <t>does anyone know someone soaping into rad onc, and why they chose this field?//cuz they got higher than average step 1 and wants to go into a field with perceived prestige due to past competitiveness// cuz there was so many freakin spots open in SOAP</t>
  </si>
  <si>
    <t>last year there was a sheet for wapping internships https://docs.google.com/spreadsheets/d/1cy9JG8zGUmb2Q7oshmhGtKUug5_uU28onc70ylWrNNI/edit#gid=0 is ther a version for this year?</t>
  </si>
  <si>
    <t>"Guys...is this really happening // wicked// We should demand ABIM board us all for working early and during the COVID crisis. That way if the RadOnc market really does blow up, we'll at least have IM to fall back on lol// This is not happening. Even if expedited and temporary, state boards take forever in granting licenses. // goodbye chill TY years, we're all having intense IM prelim years now// I know of plenty IM residencies trying to limit resident exposure ie, limiting to 1-2 residents per shift with the attending, other residents put on research elective, no in-person sign outs, cancellation of all lectures......How would sending med students into the fray help any? // Fuck this. I'm enjoying my life til late June// Ideally they can't change our contracts. But I'm not so sure it'll be an option. Hospital worker rates of infection are hovering around 20%. When they get sick (except for some NYC hospitals), you have to quarantine for 14 days. This causes huge losses in providers. Residents/Fellows in NYC are either in the units working to contain COVID or they are on "back-up" just in case a physician gets too sick to work. If this onslaught continues for the next month, we may likely need to start earlier just so they have more hands...//I know it will come as a surprise to some that they actually have responsibilities to other people. Props to those who step up</t>
  </si>
  <si>
    <t>trying to clean up the soap tab, do we know how many spots were offered in soap? (not just the number of unfilled spots) since people edited the number of spots available, it looks like all those spots filled in soap, but idk if that's accurate or not. Filling 39 spots in soap is alot!//last year after soap over 400 aps to rad onc. so no. // &lt;-what does this mean? //it means that last year over 400 people applied to radonc if you include soap applicants.</t>
  </si>
  <si>
    <t>Welp, there's always next year :(// for applying or for PDs to stop soaping? // Applying//go back to your sad life troll// not trolling, didn't get an offer/LMAO, just cause someone says something negative doesnt mean they are trolling, fucking asshole</t>
  </si>
  <si>
    <t>The pig PDs are feasting on the meal. Yum yum yum, warm bodies!//&lt; this guy is on sdn actually posting pics. Dude, you are embarrassing yourself./ Yawn BORING, next!//Katie Perry? Zat you?</t>
  </si>
  <si>
    <t>steve hahn getting the praises from donald trump/ once Steve Hahn fucks up, trump will say "steve? never knew the guy, maybe someone did but I never saw him. maybe we took a picture once. Excuse me! I have never heard of him"// Idk if its Steve's fault but the FDA has been trash this all process.//steve will be fine as long as he keep the praises coming// I mean sure for job security but it took us so much longer to get high-throughput testing running. The bottleneck is a huge problem for disease containment.// Hahn has always been associated with scandals: Penn - VA brachytherapy, MDA - scientists stealing data, FDA - not testing early enough for cornona // for clarification: he had nothing to do with the PENN brachy scandal but did need to help with cleanup. for corona testing, early decision making was made by TRUMPS SON who rejected WHO kits // &lt;&lt;that's actually false. The WHO never offered kits. But I do agree that Hahn was never in principle to blame for any of the controversies that have happened in his career. I think we can all agree the leadership at the top of the admin was to mainly blame for the delays.// FAKE NEWS</t>
  </si>
  <si>
    <t>"Is someone screwing up the SOAP list to protect their own program or it it being updated after taking ppl in SOAP? Used to say 34 spots just a few days ago</t>
  </si>
  <si>
    <t>Probably updated after spots taken with SOAP// yup, COH was on there but I guess they filled shortly after</t>
  </si>
  <si>
    <t>So at the end of match 2020 one thing we can definitely say is ... there are a lot of assholes going into medicine. Hope you work elsewhere. To the others, hope to see you // excited to be colleagues with many of yall!// did someone get their feelings hurt? grow a set</t>
  </si>
  <si>
    <t>Wasn't nervous for match until the past couple of days. Really put my #1 on a pedestal and now feel like I'm set up for disappointment. // The relief of matching on Monday wore off really fast // Definitely. Was hoping a program higher on my list wouldn't fill so I could know I didn't drop very far down on my list lol</t>
  </si>
  <si>
    <t>SDN claims 20/33 spots filled in the soap. Let's see if they're right. Who was saying we need to trust leadership to help the job market? smh // There is one more round tomorrow... No contraction after two doses of oxytocin // more aggressive stance needed// yeah lol, tbh i expected this but its still disappointing. don't think the "resident" below needs a survey to learn about what student's concerns are // hey, devil's advocate, how can we change the system if we don't advocate for ourselves? maybe a survey of med student concerns would help people wake up, It all depends on how the survey is worded. if 90% of med students "almost chose another specialty" (just an example of a potential survey question) that sounds bad for the field//imo the concerns are pretty obvious and well known in the field for a while and no changes have been made. I'm not very optimistic another survey will change anything. maybe another opinion piece in red journal// Outside of some miracle, I don't see PDs/Chairs changing their positions on this. It will really take a stark decrease in residency applications for this to happen. I'm thinking like &lt;90 total USMGs. But even then, they could just fill with IMGs. Idk... something has to give here. This is disheartening.// PDs care about one thing and it is disgusting. //grow up. stop trying to find people to demonize. what makes you think you know more than everyone else? are more moral, informed, enlightened? A lot of people here are monday morning quarterbacks. Talk about issues sure, but show some humility and stop stoking animosity for its own sake. You have no friggin idea what other people care about. Most PDs care about residents and education so stop sitting there untested and with the least amount of information of any stakeholder in the field and indulging your entitlement. its a bad look.x2//what if some people here actually do know more than everyone else and is well informed? lol you're the same person who keep telling everyone to grow up whenever you don't like someone expressing their opinion. you should probably take your own advice.// and almost everyone appeared so nice and well-behaved on interviews, only if we know their true colors.// Maybe the real problem is almost everyone in this field (esp applicants) thinks they are super smart, super special and only deserve the best. but reality is a far cry from that./ have met some of the least special low energy people in rad onc, lots of inflated turds x2</t>
  </si>
  <si>
    <t>programs are gonna act in their best interest until a governing body tells them something// PDs can pretend like they care about residents by saying "we need change" but until someone actually takes action, it's not going to make a difference. talk is cheap. a lot of PDs on twitter fit in this category, particularly from midwestern programs. hell, individuals were even deleting comments about SOAP programs so that they would have a better chance of filling. what does that say about the state of our field? // There's blame all around. Blame US Chairs/PDs for not contracting spots. Blame US applicants for thinking that they're special unique snowflakes who won't be the ones impacted by a poor job market. Blame class after class of residents for continuing to match in this field after the mid 2010s. *shrug* It's not an easy problem to fix because it would require top-down action, which is never really going to happen</t>
  </si>
  <si>
    <t>Is it better to soap or do another research year? /start intern year and wait for PGY2 openings..// Research year if you can get into a top 15 program. If not, wait for PGY2 spots. I wouldn't SOAP./// FYI..research years don't really mean anythying//thats a lot of mediocre advice//-&lt; ask program directors....a research year doesn't make up for a 4th quartile class rank or really poor people skills when treating their patients or some dude they loved that rotated with them with an average application...lots of factors// I feel personally attacked by your last description.//I don't even know you so don't consider it an attack, just try and look through the eyes of a program director, if you are at least 2nd quartile but bombed step 1 and did a reseach year then rotated at a place that loved you...then you have a good chance....but trying to get into Standford might require you to be more realistic, programs have different filters to screen out people and/or only take people that rotate with them// now I cant help but wonder where you are in your training? just matched? close to be a PD position? or abt to apply? I cannot say too much now till the result on Friday but apparently most of your claims are not correct. Will come back to this after 12pm on Friday. // from a practical standpoint, the benefits of a research year are LOR+pubs+volunteering. Everything else is already complete, right? So if your weaknesses are in those areas, it might be helpful// But sometimes research years aren't as fruitful as applicants would have hoped. A research year with no pubs just looks like you didn't do shit all year. Would also need to have some fruit before application season or it looks like you aren't doing anything.// one thing though, it is March now, so technically it is only 6 months of research till the next cycle kicks in.// I mean I would do a research year over scrambling into some crappy surgery prelim. You have more time to go to interviews on a research year. Only benefit to a prelim year to me is that if you don't match the second time you can either go straight into IM or use that one year to get a license and start working.//basicaly no jobs or a pgy otherh than prisons in KS/MO</t>
  </si>
  <si>
    <t>depends on what brought you down in the first place.//no offense, unlikely to get a top program if unable to match the previous year// ehh never say never. I expect a larger drop in US grads next year too.//if you are trash to places like Stanford or MDA, 10 research years won't change that, top applicants with high USMLE and class rank will still be picked by them over you.//im not offering any useful information here im just putting down snarky and poorly considered advice to further my own bitter views// Let's wait for after match to discuss what can and cannot get you into a "good" program. I think a research year adds a lot if you demonstrate solid work ethic and use it as a springboard for your research interests in residency. Dedication and interest still mean something to RO residencies//this is all true, but the rules of the game still haven't changed, you have to bring something to the table, places like Miami selectively interview only who they think are the best and automatically weed out re-peat applicants... things like this you don't even know as an applciant and just flush $ down the toliet...outside of the match though is a difffernt ball game//please ignore the crap advise//a research year can get you a seat at the table but will not buy you a seat near the head of the table is what i was told by advisor high up the totem pole// You won't get a "top program" but you can get into at least an average/decent program.// where is Miami on the map of RO again? so confused! // IDK, people below were saying it's a crappy program with poor job prospects. They just choose to filter out repeat applicants, a lot of places do actually. // look guys, filtering out repeat applicants is NOT A HIGH STANDARD. maimi is an average program. i know previous residents who have not found jobs until june of their graduation year. i do not know if this means that the job search is more challenging for these residents but that is the situation at Miami.// so the claim about "places like Miami selectively interview only who they think are the best" is a bit strong I suppose?// look man/woman, Miami does not interview every applicant. traditionally, it has been really hard to get a spot in rad onc. it was easier for the last two years. programs are still sorting applicants in some way which is not a reflection about the quality of the program and is merely an indication of how the program director or selection committee views applications and applicant quality.// oh we know, only places like Duke has enuf resources to interview 70 applicants this year. Nowhere else can. And even that, it has nothing to do with the caliber of Duke RO. // Isn't an interview for a physician only program by default a "repeat applicant" interview? // We are talking about failed applicants who previously applied through ERAS. DUKE is a respected program with at least ONE BIG NAME faculty and a history of training residents who transition into independent practice with competence. this is an above average program in my record book. i did not interview at the program this year but did find it curious that they chose to interview so many applicants. i guess the fear of not matching got to some programs. i heard of a couple other respected programs who offered additional interview dates or interviewed &gt; normal. i think we agree: interview selection criteria != quality of training != job search success.// IDK how much places remember people. I would say that if you're a repeat applicant, you should go ahead and cross out both top 15 places (unless you're doing your research year there) and places you interviewed at (since they'll remember you). I feel like reapplicants to RO are more successful than the derm peeps.// Yup, that's exactly my point, even a very respected program like Duke interviewed that many applicants, much smaller and less well-known programs chose to be so selective in selection criteria.// Makes sense. No need to waste time on people that aren't going to want to go there or just use your program as a "safety". Still though, reapplying to the field shows committment and that you're not just doing it to do it.</t>
  </si>
  <si>
    <t>someone deleted my comment, but basically, the numbers open posiitons in the NRMP report online don't match the positions in the soap tab // why does this matter?//&lt; well nothing anyone says here matters a lot inclduing your comment, but there it is. &lt;&lt; Won't matter until after 11 am tomorrow, then we can see all the places that are still available. I'm thinking that only 1 or two spots will fill in the third round.</t>
  </si>
  <si>
    <t>Anyone receive a round 1 offer? // Someone posted on reddit that they received 4 first-round offers! // none here// Wont post the list, but there are 11 spots still available. // 11 programs, 14 positions// so much for contraction//warm bodies are all that is needed // Is this the last day for scramble?// tomorrow // for SOAP, scramble starts on Friday // what is the difference between the soap and scramble?// Scramble lasts until May theoretically. Plus it's open to everyone, not just those in SOAP, so an FMG that didn't apply through ERAS could potentially snag a program</t>
  </si>
  <si>
    <t>Can someone update the list at 2:05 pm when we know what programs still have slots? x3</t>
  </si>
  <si>
    <t>Resident here. For those of you applying this year, be on the lookout for a survey sent to your emails after Match Day. The goal is to get a pulse of applicants’ concerns about radiation oncology from the applicants’ perspective. You’ll definitely have more important things on your mind on Match Day and thereafter, but please remember to check your email and fill out the survey when you get a moment. Congrats to those who matched and good luck for those that are SOAPing!//You need a survey to tell you that applicants want jobs when they graduate in desireable localtions? //what is the point of the survey when nothing is going to be done to address the concerns? Expansion of residency has been a consistent and known concern of applicants and nothing concrete has been set in motion to address these concerns. Aren't you not supposed to screen for diseases that you aren't going to treat anyway? its a waste of everyone's time // i like this. i think its really timely with the low applicant numbers. i bet people are more interested to hear applicant concerns with low numbers and with a survey at least they'll have some data to point to</t>
  </si>
  <si>
    <t>what is the point of the survey? I hope its not for a paper that indicates the people who are the lowest point in the receiving end of information are nervous.// 100% chance this resident is writing a survey paper. Science!x2// Agreed. I will not be a part of your survey resident just to pad your stats//way to take a stand, bro// hasn't there been a lot of these already?//how will they even get our email address to spam us?// Resident here, it is most likely a survey. They get your emails from your ERAS. ;)//ok im the one who asked the question. I didnt mean to bring the aholes out in force, just to observe that studies of medical student attitidues to the careers is sort of filler. // medical students are the ones who are doing most of the applying so theirs are the opinions that count. you can guess their opinions or you can ask them and see what they say.// resident should say who they are before requesting us to take their survey. Don't need your fluff piece in Red J//what the hell are you talking about? when you get an email it will say who they are you dolt. find something else to whine about. // be quiet rad onc loving nerd :P</t>
  </si>
  <si>
    <t>Why are people deleting comments in impressions tab about programs in SOAP? / Obvious reasons, DUH/ even bad programs who matched like BCM are deleting comments lol// As a resident, I hope job market gets so bad that residents from places like BCM have to do fellowhsips or are unemployed. // a resident who wants the job market to be bad?- lol okay// im at a top program so ill be fine but when residents at BCM stop getting jobs, then maybe PDs/applicants will realize the problem.// ooo "top program", you sound like someone with an inferiority complex // I've been slowly hiring applicants to fill residency slots so I can have full control of the job market. If you would like to join my cause, please listen to my soundcloud..../It's a pretty nasty and disgusting and sad and pathetic thing to say that you hope and wish that BCM residents be unemployed and doing fellowships. What is your particular problem with them? The program has serious issues so i'm not here to defend the program but the poor residents are in a bad situation trying to make the best of something in a place that provides little education and resources for them. They are very nice and hardworking people who find a way to thrive in this shitty environment. This is NOT their fault and they are powerless. You'd be lucky to have them as your colleague anywhere. There are some seriously messed up, vindictive, sociopathic people in medicine// so sad that top programs have terrible human beings (not even worth being a physician) like these in their programs. Now I know why Step 1 become P/F so a******* do not exist any more // wow - some of you are talking about avoiding "malignant programs" - maybe you should look in the mirror. So unkind.</t>
  </si>
  <si>
    <t>does program quality actually matter in job search?//yes// if a place has a choice between stanford grad or washU vs louiville kentucky.....who do you think will get the job, that said some no name places do offer better training and you come out with more skills than say a higher mid tier program, best to just start working, spots open up at random places good and bad as people come to their senses abou the limitations of RadOnc...//Louisville however isnt a bad program// lousiville is a below average program. they had to fill last yr with a derm reject//lgood or bad doens't matter, its about what the asshole hiring you thinks ...RadOnc is one of the more snobby specialties//&lt; reaaaaaalllly? Get over yourself. Pedigree matters everywhere./ I also think you have 4 years to make an initial impression on the field. If the louisville person ends up being someone a hiring practice really likes, it won't really matter. It goes both ways and I agree that a better residency will give you more opportunities but I also think personality matters. // louisiville had to soap a derm reject last yr. its a poor program</t>
  </si>
  <si>
    <t>when people talk about the % match rate, I think it's important to keep in mind that the number has always referred to the USMD match rate for a speciality, for the total including IMGs. If the overall match rate is 75%, do we know what the USMD match rate is for rad onc this year?// We will know in a year when they make another Charting Outcomes file. IMO it will still probably be pretty low (80ish%) simply because of all the people that dual-applied. // how many people dual applied? 10% 20% of apps? // //no its not always the USMD match rate.</t>
  </si>
  <si>
    <t>I think some of y'all need to review this https://www.nrmp.org/matching-algorithm/ if a program on your list did not fill at all, then you either were not ranked by them (sad but possible), or you matched higher on your list (much more likely)// Yes, the algorithm ultimately tries to maximize total matches, so that statement is true for all cases where you ranked an unfilled program higher than others.// I matched lower on my list ultimately. Didn't wanna drop down to the program that didn't rank me, but the reailty was even more sobering</t>
  </si>
  <si>
    <t>how often do residents transfer programs? people are talking like it's easy but is it really a thing? Seems impractical to be able to find a program with an empty spot the same year you want to change. I guess it's easier if you're changing specialties?// 2 residents at Mayo Arizona transferred out to different specialties. I assume for our year it will be easier since a lot of these programs won't take anyone in the SOAP if last year was any indication. // does that mean they will accept a resident later on? If they don't fill the spots, they are probably going to adjust attending's clinic/research/admin schedules. I don't expect them to hold a spot open for a resident in everyone's schedule</t>
  </si>
  <si>
    <t>"it is generally difficult to transfer to another RO program though not impossible. Almost always PD and Chairs will talk to eachother, and your home PD/Chair have to release you and let you go, plus you will burn bridges and in this small petty field it is a risk+1 // is this field really petty? do you have any examples?//Not petty. This applies to all fields, but particularly in a small one, it largely impacts your co-residents/team and becomes known./ yes this field is petty and vindictive. I know of one person who transferred programs and it was a lot of drama and chair told person basically implied "you'll never get a job in this area again", its a real thing. You'll see how small and super clickish it is once you start. Thats as much as I can tell you about private details. Another story I know is a chair firing a resident for petty things and picking up phone and ensuring that person was not hired ANYWHERE. //&lt;"this field" isnt petty and vindictive. There are people like that. just like in all of medicine. but y'all always forget sometimes its the resident who is the bad apple. Its not "us versus them" so really time to grow up. if you come in bad faith thinking youre just transfer out, you will be considered unprofessional. In medicine this is taken seriously. Now is a good time to think about how no one wants dead weight.  If you need to transfer for good reasons, that is another story.//+1 Agree. More reason programs hesistate to SOAP students in. //this field is no more petty or vidictive than any other. you are about to go to the professional world. if you bail or take a position in bad faith, you will-approprirately-be labelled a person who unprofessional, and have earned it. no one owes you anything. you are about to enter a community, and a particularly one that is designed to care for people at that. If you are self serving you wont be supported. if you are a good colleague, you will be. simple as that.// Good reason:Your parents are in poor health and you need to be closer to them to help take care of them. Bad reason: There's nothing to do in this shitty ass place and I want a better program.</t>
  </si>
  <si>
    <t>just based on how strong (relatively speaking) some of these SOAPing programs are, I cannot help but thinking that they must be picky in either interviewing applicants or making the rank lists. // i agree. and hard to tell which one. I interviewed at some of them, and saw a range of applicants// A lot of progams don't mind going into the SOAP because they know that the people they get are THANKFUL to get that spot, vs some stud falling down their list and then transferring out in a few years. One notable program that's SOAPing doesn't even have an entire year because they all transferred out the program was so bad. // Which program?// Beggars can't be choosers. // that's not helpful. Of course people still have a choice. They could choose a different specialty over a program so bad that everyone left</t>
  </si>
  <si>
    <t>"I matched and I wish I could soap into one of these programs because they were higher on my list haha // Same here. // name and fame, which ones?// Doesn't mean that you matched at a program even higher on your list?// Would you really want to go through the pain of SOAP? I'm going through it right now and wish I ranked those lesser programs instead of waiting until SOAP ends. // Were you able to SOAP into programs you interviewed at but did not rank?//the programs are going to look at you in a different light if they interviewed you but you didnt rank them.// Could also be the opposite. If they didn't rank you initially because they thought you were "too good" for them, and they see you in the SOAP, they may reconsider you over the anxious derm, ent, optho people. // lol no program avoided ranking you because they thought you were too good// I could understand a program not interviewing people for this reason though.</t>
  </si>
  <si>
    <t xml:space="preserve">just do more research before you soap//if you found programs that didnt fill but they were higher on your rank list, I think that means they didnt rank you. The match favors the candidate x2 // higher than???? it is all relative. could aslo be that you match higher than these programs. we cannot really know for sure till Friday// If for whatever reason you ranked Beaumont #1, then it's a pretty safe bet that that program did not rank you. x2// </t>
  </si>
  <si>
    <t>this is gettin kinda messy// This spreadsheet is out of control. There are people trying to find info about SOAP programs and people are deleting comemnts about the SOAP programs. THis is the 2nd time it has been done in the past hour. Seriously, whoever it is (likely associated with these programs), just stop! You are worse than SDN people. // who knows. trolls gonna troll// burn it all down! delete the sheet!//programs not likely bothing with this. Most likely individuals</t>
  </si>
  <si>
    <t>As a heads up, this spreadsheet is filled with non-applicants (or very cynical applicants) who won't be a good resource for information about programs. They'll tell you not to match because they have an underlying agenda. Ask mentors/residents/friends in the field if possible for opinions and ignore pretty much everything you find here x2 . // I mean, we had people making fun of people who had trouble matching yesterday. This spreadsheet's a bit of a cesspool. x 2// Listen assholes are just announcing themselves as assholes. Just ignore them and be glad youre not working with them.</t>
  </si>
  <si>
    <t>If I ranked NW, Rush, and Loyola in my top 3, does that mean I matched at Rush? // Didn't Loyola and Northwestern each match 1 applicant? Couldn't that be you? // if you ranked nw or loyola first that is probs where you matched// Loyola matched 2// Are you sure? Why isn't this reflected in the SOAP tab?</t>
  </si>
  <si>
    <t>Anyone able to provide a list from the SOAP programs of which are solid, which are weak, and which are strong no? Thanks! // did you apply for rad onc? or are you soaping from another field? //  / 5 good programs: vcu, rochester, beaumont, northwestern, jefferson. jefferson malignant. i would pick northwestern first bc location. // I would say top 3, in no particular order: rochester, uva, beaumont//beaumont is a very strong program.x2 / vcu and uva are very similar in caliber. vcu faculty is very nice and uva residents are super friendly. Beaumont is highly regarded program. just stay away from jeff if you can / agree stay away from jeff. hopefully i'm not one of the two who did match there, i ranked it well below where i thought i'd end up / Top are probably UVA and Beaumont, maybe rochester too.x3// New PD at Jeff is good. Dont know how much he can change</t>
  </si>
  <si>
    <t>How certain are we about this soap list? I have a friend soaping and had them spot check some of these. One listed here was not on the soap list. Didn't ask them to check everything because they have a lot more on their plate right now. But I'd wanna see some screenshots confirming the list. //what program // Don't wanna say, cause I have a personal connection and also don't wanna spread misinformation (though I realize this now sounds troll-y and BS). Is it possible for a program to not fill but also previously decide to not participate in soap at all?// Programs don't have to SOAP. // Would that mean they wouldn't show up as an option to apply to in soap?// Not necessarily// programs will only be listed in soap if they decide to participate// They can participate but still decide not to take anyone. I believe only 25% of USMDs are successful with getting a program in SOAP// &lt;&lt; that's because of volume of SOAP applicants.// So many IMGs in the SOAP making it harder for US students that need to SOAP. No wonder there's a limit on programs and we can't call them.///There is no way to confirm SOAP list unless you yourself are in the SOAP...technically, everything on here is heresay</t>
  </si>
  <si>
    <t>How likely is a program to take someone in the SOAP if they interviewed them before?// Someone earlier said that programs aren't allowed to SOAP you if they didn't rank you initially. But idk that sounds like prison talk. I feel like it might be high given the fear of being unfilled is higher than taking an applicant they didn't rank initially.//they can soap whoever they want but if they didnt rank you, unless they just got very cocky (not likely) they might be disinclined to consider the person again.// Right. only see them doing it if they're desperate./</t>
  </si>
  <si>
    <t>Heard from someone that several programs SOAPing aren't going to take anyone and just wait to take someone outside the SOAP.// Whats the point of that?// Right now it's all the desperate derm/ortho/ent/etc people that just want a spot. They know if someone didn't take an IM or other spot that they're serious about the field// some feel its a better strategy. They kinda know more than you. // it means they can take a resident who wants to transfer from another program, without the pressure of making a decision this week. sounds smart</t>
  </si>
  <si>
    <t>When do we know which programs take someone in the soap? // You'll know Wednesday at 2 pm after the first round. // I mean in general, does everyone learn that result? or just the applicant going to that program? Just curious to see which programs fill and which do not.// Most likely all of them COULD fill if they wanted just based on apps to their programs. What really is important is which ones will take someone in SOAP</t>
  </si>
  <si>
    <t>"I matched but I must be a shit applicant. I interviewed at 7 of the programs SOAPing, many of them completely unfilled// Some of these unfilled programs are very respectable. I think you did fine.&lt;&lt; I think some programs just decided to only rank people they REALLY wanted, and if they didn't get them take someone they can hand pick in the SOAP. // ouch//that's not how it works. // Same here. I interviewed 6 of the SOAPy programs. I am nervous now. Maybe I ended up with some very bad program at the bottom of my list.// Can always transfer later.// &lt;&lt;what nonsense. The honest answer is you don't know where you ended up yet but most programs ranked 95-100% of their applicants. So you have matched higher on your list or maybe at one of these partially matched programs. Ultimately you matched, that's all that matters at this point. People trolling about SOAP program quality are assholes. Some of these programs are very respectable. If I matched at them, I would still be excited. Congrats x2// i'm pretty sure that if you ranked a program that is soaping, then you matched at a program that was higher on your list. congrats!// Not me, I ranked one of these programs as my #1. So that's like a major F U. // ouch! sorry dude!// may also be that you matched at your #1 (if the program was partially filled)// It's completely unfilled, lol// well if that were the case .......</t>
  </si>
  <si>
    <t>you matched! Congrats! thats all there is to it tbh// Right? While my ass didn't match and am just waiting patiently for programs to contact me :( // hang in there bud, you got this! //sending positive vibes and virtual chocolates! x2 // Thanks everyone.//if you matched thats all there is to it. If you did not, best of luck in soap</t>
  </si>
  <si>
    <t>So if we ranked any of the programs which were 100% unfilled, it could mean we matched higher or they just did not rank us? and thus, we can barely know where we actually fall in our rank lists? // yes. if you are fully matched it is unlikely that you were not ranked by a program. 25/28 people interviewed were matched at my home program according to a resident. // programs know which applicants matched and unmatched?// If they ranked you, they can see where you ended up. Didn't know if they could see who did or didn't match though. // wow for real? they can see where applicants matched even at this early stage (before Thursday???)// Time to ask programs that are SOAPing that you ranked low, where you ended up!// is this serious? I dont think they would tell us even if they know but I never heard of this before// I was just trolling. It's an NRMP violation to tell anyone before Friday. Don't ask, they are probably stressing about the SOAP as it is.// well dont ask dont tell, I understand that. But is it for real soap programs know where matched people end up now? It doesnt seem right. I dont think any party should know before Thursday afternoon// People definitely know before Friday. Your school actually knows. They found out yesterday before you even found you matched.// well yeah at 1030 am the associate dean knows who matched and unmatched, but the question is if they know where we matched. // I meant your school knows WHERE you matched. I guess I wasn't clear enough before, sorry for the confusion.// wow, thank you for the info and for clarification. I was not aware that schools know the locations. tks anw. // this is wrong. Schools wont know till 8am on Thursday this week. // Why would I lie? My dean literally told us this. I'm not going to dox myself but my school has a very good reason to have this info early.// not saying that you lie, just misinformed. here is the info: http://www.nrmp.org/match-week-soap-schools/ =&gt; go to the match reports section. // Ayy this is a solid timeline. Good to know how this week flows.</t>
  </si>
  <si>
    <t>"lol baylor matched // I paniced and ranked Baylor my last.// There are people that just wanted to stay in Texas // god bless//baylor residents are actually pretty happy and have confidence in the rpogram for good reason. they know about the situation than you do. / Did you ever think that maybe people say things on here to prevent others from ranking a program they wanted to go to? // baylor is an awful program guys// For staying in Texas, it's MD Anderson, UTSW, and then you're kinda just taking what you can get. // Second that residents seemed happy.// how gullible are you guys? Of course residents seem happy when you interview/visit. It's all a show. This is coming from a resident. baylor is a poor program. x2 // Name yourself, holds more weight // true unless you are from Cornell or Jeff, the unhappiness cannot be contained./ You guys are so gullible, residents at that program are closely watched at the social attended by attendings (I was there), anything they tell you take with a grain of salt/ I know someone who was recently a resident there, their former chair used to literally joke about the program being like a cockroach always re-emerging after the nuclear fall-out</t>
  </si>
  <si>
    <t xml:space="preserve">I legitimately feel sad for whoever matched at BCM, you're gonna hate your time there. There's like zero teaching for the most part. They are on their third PD over the past 4 years. They benefit always from location and people who need to be in Texas it seems // don't shit on people's match- you think people who end up there on friday appeciate this type of comment? worry about your own circumstance, someone has a bone to chew // Yeah I agree; calling out an individual program like that AFTER the results of match isn't right unless you're actually a trainee there and can speak first-hand about it...and even then, still a pretty low thing to do. Imaging saying "Hey - congrats on matching here, you're like is going to be terrible!"// </t>
  </si>
  <si>
    <t>It's crazy to me how this year was "not competitive", but there were still over 50 people that didn't match, and I know several of them are USMDs from lower ranked schools.//lol, here we go again.// how do we know for sure over 50ppl did not match? Some may have double/triple applied to different specialties and matched to different fields? // i know one person who dual applied to Im and rad onc preferred rad onc but not sure where she matched yet. this could be more common than we know.//lower ranked schools isn't a thing. its much more about the applicant than the school. x2// It is funny though that we were expecting like a 98-99% match rate, when it ended up being &lt;75% x2// I'm a USMD from a lower ranked school and matched lol. Wait until they realize they don't teach us to read in the south/</t>
  </si>
  <si>
    <t>field much more competitive than sdn thinks.</t>
  </si>
  <si>
    <t>What happens if you partially match Advanced rad onc program and fail to soap for prelim? :( // Don't worry. One of my fridends found a prelim position after SOAP last year. // after SOAP you can connect with and take positions directly from programs. If you fail to SOAP a prelim, you'll still find a position. Definitley be in contact with your student affairs people as they should be helping you find a good match" with "re: above rules, did the authors of the recent rad onc interview spreadsheet paper in a different journal (https://www.ncbi.nlm.nih.gov/pmc/articles/PMC6022246/) already get lifetime ridicule, or does the rule just apply to the red journal? // They published on Med Educ Online. Give them a break. Maybe they need it to pad their CV.</t>
  </si>
  <si>
    <t>same here! I think you have until July to find a place</t>
  </si>
  <si>
    <t>re: above rules, did the authors of the recent rad onc interview spreadsheet paper in a different journal (https://www.ncbi.nlm.nih.gov/pmc/articles/PMC6022246/) already get lifetime ridicule, or does the rule just apply to the red journal? // They published on Med Educ Online. Give them a break. Maybe they need it to pad their CV. lol. // desperate effort tho</t>
  </si>
  <si>
    <t>Maybe the soap this year is similar to last year where programs didn't interview broadly enough? // Considering the #1 most highly non-ranked program based on the "rank order list" tab still filled completely, suggesting program unpopularity is not the reason, that's a reasonable hypothesis</t>
  </si>
  <si>
    <t>I don't understand the SOAP results. Why did dartmouth fill but other new programs did not? Why did programs in popular cities not fill, while 'bad' programs like Kentucky and Cornell filled? So weird// . Places fill because the interviewed people intelligently, they offer something attactive to candidates. Candidates dont all go with popular cities. // Dartmouth's an ivy league school and a great cancer center whose program happens to be brand new. // It's almost as if all that stuff people were talking about on this spreadsheet is BS// ivy league status has NOTHING to do with quality of rad onc program. though im impressed with the caliber of darthmouth faculty</t>
  </si>
  <si>
    <t>Because online trolling doesn't reflect real life / #2016election // LOL touche// I think its due to IMGs predominately. Many had only 5-6 interviews and ranked accordingly. // kentucky dartmouth cornell interviewed many imgs; these programs played the game and found a body.//Agree. Any program can match if they interview in their league. // yeah i think it's b/c a lot of IMGs interviewed. Can't see some of these filling at all otherwise//This is untrue, these programs did not interview alot of IMGs&lt;&lt; Dartmouth and Kentucky did for sure//I can confirm that the amount of IMGs interviewed for one of these program was relatively small, so this theory isn't correct</t>
  </si>
  <si>
    <t>So the number of unmatched spots is similar to last year. sad day for sdners // higher this year than last// this is like saying the Dow Jones only dropped 3000 points today, that's "similar to last week" when it dropped 2300 points in a day - never coming to you for investment advice, lol//no. its not like that. Lol, i guess</t>
  </si>
  <si>
    <t>Any ideas why almost every program SOAPing didn't match any spots? &lt; med students have spoken. lots of these programs have major problems. dr. zietman said students would choose their path and this would lead to good changes for the field. the students have identified these programs. if you want to go program by program you can tell us know which program you are considering.// I think it's partly location (for some of these). For others, some of us ranked the programs but just matched higher on our list. Hence it's not like all of the programs are "bad," but just that this is how things played out. // yes, there are three or four good programs that are hindered by location problems (cold, bad city). // Just wouldn't expect those factors (matching higher/location) to lead to complete shut out of the program &lt;&lt; me neither i am shocked much worse programs filled x2</t>
  </si>
  <si>
    <t>Also something to consider - Beaumont has the required intern year. For some this is a negative, especially if SOs are completing training of any type in another location. // much larger negative than programs give it credit for, unless it's a legit TY-type year and/or optional like UTH // beaumont TY is very easy guys and is a strong program my attendings rate it along some of the so called 'top 10' // isn't it more likely that the programs that didn't match simply didn't interview broadly enough? // ppl i saw at beaumont i saw at other top programs so i think theres truth to this one// true, could be the program being selective in making their rank list. I dont think having to SOAP is a good measure of whether a program is good or bad. // i think whether or not a program SOAPed is a measure of how well they read the applicant pool and their own program. Like you said, might still be a good program, but they overvalued who they would attract x2// agree x2//</t>
  </si>
  <si>
    <t>Per SDN it looks like it was 22 programs for 35 total spots. Counting all the spots that each program had there are 38 total spots available to match. So some of these programs partially filled. Does anyone know which ones did? // the number of spots is decreasing on that tab, are places filling spots in real time? who is updating the data?// Someone used the real NRMP data (they must be SOAPing). Also you view total unfilled spots if you go on the NRMP site.</t>
  </si>
  <si>
    <t>Cleaned up the SOAP sheet a bit. Feel free to add some details that might not be in the IV impressions tab &lt;&lt; I just updated the # of spots using the NMRP data and what my school sent me for the offical list of filled/unfilled &lt;&lt; your school sent you the unfilled list? Are you SOAPing? If so, good luck! I know it's probably incredibly stressful.// sending positive vibes and chocolate if i could</t>
  </si>
  <si>
    <t>The privilege on this spreadsheet is nauseating, there's so much hate and prejudice towards IMGs, like, as soon as an IMG touches my specialty, its no longer diserable // That's how it is across all specialities, this is not unique to this spreadsheet or to rad onc// Shame on you for being so xenophobic. //not just xenophobic. FMGs are people from other countries. IMGs are americans going to foreign schools. // I am an IMG and I matched today, in almost all of my interviews, everyone was impressed by the amount of work I did since I came to the US. May not be liked by applicants but interviewers are not like that.//because they aren't assholes like the people on this sheet.x 2/// I mean if an IMG got a spot over an US grad, then that poses an annoyance as CMS provides funding for US residencies. It would be better if US grads were the ones taking those spots. Obviously that isn't the case here, but it's generally why some people have animosity towards IMGs.// yeah it sucks that there is a bias against imgs and in an ideal world there wouldn't be. But most IMGs are not underprivileged by any means. IMGs are more likely to be well off and more well connected that are able to afford the entire expense of applying to residency in the US including steps, and double the number of applications. Most of us are middle/upper class and have parents in medicine and stem. if you want to do something with your privilege give money to programs that provide the same opportunities underrepresented minority in medicine and vote for politicians that prioritize education for the underrepresented. IMGs are not it. // whoa, you turned this into URM vs IMG, whose life sucks more? who do peope have more bias against? i understand we need more URM representation in medicine, but thats not the point of the OP, just makes it seem like ur part of the problem as well, its not about being team IMG or URM, just dont be an asshole//wtf are you all talking about. youre now an authority on the live of IMGs? You dont even know the difference with FMG.// lol i mean when you wanna talk about privilege in medicine, don't pretend to be underprivileged. and no you can't talk about privilege and not mention urm//there shouldn't be a bias against imgs like there shouldn't be a bias against DOs but it still sadly exists in lots of places</t>
  </si>
  <si>
    <t>Having been on both sides of the interview table, and as a US medical grad from a top whatever institution, the IMG or FMG hate is not deserved.  There are multiple types of FMG's, ranging from those with no clinical experience to those that are practically attendings and have a bevy of knowledge and research.  A lot of these FMG's also paid their dues, either by being the best of the best in their home countries, or by spending a number of years in the US gaining experience in medicine and specifically radiation oncology.  Arguably, your fancy MD at US medical school should've afforded you better education and better opportunities than an FMG from somewhere with a fraction of the US per capita GDP, so it's up to you to take advantage of the opportunities at your disposal while you're earning that MD.  At the end of the day, it's about how good of a doctor you are and can become, not the color of the front of your passport booklet.// x3 // cannot agree more. it is digusting to see ppl bias against others the moment they know you are not USMDs, FMGs, having accents etc.//</t>
  </si>
  <si>
    <t>there are two students at my school talking about soaping into rad onc. i gave them my honest advice about which programs would be decent. i feel bad for ppl who don't get the message before signing it away. let your peers know during this stressful time. make sure to be kind, soaping is a miserable experience.// are they soaping into radonc from other specialties? // yes// now im scared i won't match next year // why</t>
  </si>
  <si>
    <t>Someone deleted my comment...but safe to say that none of us who matched ended up matching at one of the programs listed below that only take one resident per year? // I guess so!// Do we know how many of the programs went completely unfilled? This time last year they had all the programs and their total spots available...</t>
  </si>
  <si>
    <t>Can someone confirm 35 unfilled spots? (https://r3.nrmp.org/prepareReport?matchId=Y2-lY3i-t3YEvu2SQflnz70A_LQ91OAzRcRxINNiyZ-sqhj19NUYZTCoIm8uA_x1-lY9hSu9qVgSmFMLWXqASf_A83b3b4NyMiiu7VwKvg&amp;schoolId=&amp;reportName=regional_match_statistics_by_specialty&amp;renderFormat=html)</t>
  </si>
  <si>
    <t>Rip// Cant view//anyone with an nrmp account can view it - login to nrmp and click options --&gt; reports</t>
  </si>
  <si>
    <t>How many applicants went unmatched? // &gt;200 applied in total and there are 150 spots filled with 35 open. &gt; 50 applicants unmatched.</t>
  </si>
  <si>
    <t xml:space="preserve"> DRUMROLL//im so excited//pittsburg matched? lol none of the dnrs/ Jefferson's on there. //The places that should not have matched (we all know them) interviewed every warm body with a pulse or FMG they could find// Pittsburgh is a lovely city tho // someone quite active on this site has a serious problem with immigrants x3/ Trump? many people are saying it!//Percent FMG has historically been the most accurate measure of competitivness// Don't discount FMG/IMGs- many of them are ultra-qualified x3 // Word is MDA interviewed one- pretty sure the top % of carribean grads are legit // If i was a resident at an unfilled program, i'd transfer to a better program, nows your chance//Cornell matched? It's by far the most malignant program at this stage// still better than Jefferson // plenty of caribbean docs are legit you nitwits. Get over yourselves. //for a number of you, IMGs will be your attendings. Youre not that special.</t>
  </si>
  <si>
    <t xml:space="preserve">So ~185 total spots but 35 unfilled means 150 of the 200ish applicants matched? 75% match rate is still pretty competitive...so much for being an uncompetitive specialty//You have to use US MD percent match rate to compare this to other specialties. That is what they use. </t>
  </si>
  <si>
    <t>// resident here, when we applied it was 2 applicants to every spot/ Imagine how aweful you have to be not to mach in current environment x2 // or they could've matched into their preferred specialty and RO was just a back-up //doubtful x2 // rad onc is never a back up because of the required away rotations.</t>
  </si>
  <si>
    <t>Unfilled positions --&gt;35 per nrmp reports &lt;post screenshot and programs ASAP</t>
  </si>
  <si>
    <t>21 unfilled programs, 30 spots</t>
  </si>
  <si>
    <r>
      <rPr>
        <rFont val="Arial"/>
        <sz val="10.0"/>
      </rPr>
      <t>Took advice to only rank "top" programs, didn't match at all.// what about prelims? I'm so sorry that happened but you have radonc experience, you should soap with no problem// I'm sorry man, wishing you luck in SOAP</t>
    </r>
    <r>
      <rPr>
        <rFont val="Arial"/>
        <b/>
        <sz val="10.0"/>
      </rPr>
      <t xml:space="preserve">// Thank you. I was stupid and didnt rank all my prelims as advanced spots, so have to scramble for those as well. // </t>
    </r>
    <r>
      <rPr>
        <rFont val="Arial"/>
        <sz val="10.0"/>
      </rPr>
      <t xml:space="preserve">&lt;--- This, for those who questioned why we may need to list prelims/TY in the primary rank list. </t>
    </r>
  </si>
  <si>
    <t xml:space="preserve">Finding out I matched is a surreal feeling// I've been rejected in the previous match (different specialty)...... but matched this year, this is the best feeling of my life, i legit want to cry </t>
  </si>
  <si>
    <t>Congratulations on matching! This is a wonderful specialty. Just be proactive from day one in terms of networking for jobs if you have a preferred geographic region.</t>
  </si>
  <si>
    <t>Email just came. Matched! // do you get a separate email for matching prelim vs rad onc? matched as well! // I matched!// You get one email, otherwise it would say partially matched // CONGRATS TO THOSE WHO'VE MATCHED!!!</t>
  </si>
  <si>
    <t>Congrats y'all!/ which programs are unmatched?? x 12</t>
  </si>
  <si>
    <t xml:space="preserve">Does the email arrive at 11 or 12 EST?// 10 min to go </t>
  </si>
  <si>
    <t>11 EST</t>
  </si>
  <si>
    <t xml:space="preserve">My SOAP predictions, 19 Unfilled advanced programs (28 spots), 1 categorical (1 spot) and 1 R1 postion. And this is a spoiler, not a prediction. Big dog signing off. // What were the SOAP stats last year? // 30 spots, 22 programs </t>
  </si>
  <si>
    <t xml:space="preserve">big if true. screenshotted for future reference lol // What was it last year?// Sorry big dog, but that's last year's data. </t>
  </si>
  <si>
    <t>2 odd hours to go. I'm psyched!! If we match an advanced position and not to a PGY1, do we get to know the geographical location where we matched?? or we have to ask for it?// Have to call NRMPX2//When you call they'll tell you city where you matched.</t>
  </si>
  <si>
    <t>Do any schools count Rad Oc as a Sub-I for fourth year purposes?//don't subIs have to be inpatient?// Idk our school counts surgical subspecialities and psychiatry...lol// I wish I did it at your school lol// did you have to do a IM sub-I?// You could do a IM sub-I but you don't have to, you can do it anything I listed (plus family medicine, obgyn and gen surg).// We had to do at least one IM sub-I and then one in something else. // Do a cool sub- I you'll never do again. I did a neuro-surg  sub I and it ws baller, lol // 10/10 would not recommend neurosurgery sub-I. Unless you like &gt;&gt;80 hr work weeks as an M4</t>
  </si>
  <si>
    <t>Good luck to everyone tomorrow! Hopefully all of you stocked up on the booze. And pray that we ms3s will be alive next year for match// Wanted to stock up today but couldn't since they don't sell alcohol in my state on Sundays.// COVID can't get into your upper airway if its drown in alcohol. That's a fact.</t>
  </si>
  <si>
    <t xml:space="preserve">For those of you that didn't rank several programs, are you now wishing you did?// i don't know how seriously we all took those advice to not rank programs// IDK, I know a lot of people that didn't rank Jefferson and Cornell//im not regretting not ranking those haha x2 // I ranked them last. Would rather match there than SOAP// I think the 200 number is still overvalued if you are a USMG. Using the NRMP charting the outcome guide (from 2017 and 2018 match years), ranking 10 programs still gives you solid odds (and this will be even better in our case).// ~93% chance is more than solid IMO. Also spots are spots. If those IMG applicants got interviews and ranked they're our competition.//yeah i wouldn't discount imgs// So you are saying IMGs have an equal chance of top spots?// If a top program invited an IMG there, it means they have every intention of ranking them highly if they like them. Also we're talking about spots in general. </t>
  </si>
  <si>
    <t>200 applicants for 182 spots. How many spots do you think will be open in SOAP?// 25 x2</t>
  </si>
  <si>
    <t>182 spots? I thought &gt;200.// No, this year it's only around 185 spots in the match. &gt;200 is the total number of applicants. // Only ~163 from US.// Was 152 initially, the 11 add ons are mostly people that applied late when they saw how few people applied radonc initially. x2// &lt;&lt;Yeah I still don't get why people are talking about the updated numbers. Did anyone meet a late applicant on the trail? How many interview invites went out in late Jan/early Feb. I mean I got a couple but it's definitely not enough to be significant.// I know of some people soaping from Uro/Ophtho that applied to some RadOnc programs. // do the program know that they're soapers? // if they applied in january, I assume that programs would know, but if they applied dual applied, then maybe not</t>
  </si>
  <si>
    <t>I know we're all going to be curious about which programs soap, but I think we only get access to that info if we are soaping, so let's wait until Friday to ask people to share it// How many of us do you think will SOAP? Only people I think will SOAP are the people that ONLY ranked top 15 programs. // &lt;- this but also only if they were not competitive for top 15s. &lt;&lt; You mean marginal invities that may have done a rotation there but dont have the stats/pubs to back it up? Makes sense.  // idk how many top 15s would invite marginal candidates...but I also think great performance on an away can help make up for stats/pubs</t>
  </si>
  <si>
    <t>If NRMP waited three weeks to tell me that I wasted three months of traveling, stress, and buttkissing and thousands of dollars to match nowhere, I don't care about their rules. I'm posting the SOAP list on this spreadsheet and hopefully making someone's day better // lol if you have energy to do that while soaping, good for you. I just meant we shouldn't pester people who are soaping to give us info just for our curiosity.// spite is a powerful motivator x2 // it would give us a sense of control!// Truth, to me it's crazy that they have to make a complete 180 from not matching, crying about not matching, restructure their app, and start applying in a 4 hour span. Had a professor say they used to just have attendings make phone calls and find unmatched applicants a spot. // that's prohibited this year - does it still happen though?</t>
  </si>
  <si>
    <t>200 applicants for 182 spots. How many spots do you think will be open in SOAP? // right dont know why ppl spout this nonsense about how noncompetitive rad onc is. less competitive than previous sure. i guess 25 spots in the soap. lots of programs interviewing reach applicants.// Truth. Some programs overestimate their competitiveness.</t>
  </si>
  <si>
    <t>PD: To all of you are going through the match, good luck to you. // Can you promise us that it'll be okay? x2</t>
  </si>
  <si>
    <t>Are you SOAPING PD person?// Programs don't know if they need to SOAP until Monday// i think the op is asking if their program is saying they won't soap// Well...if I don't match I hope that they do SOAP. If I do match, I wouldnt care either way, lol x2// true lol. actually if you don't match and you will, they will soap you cuz you got radonc experience so you is good// thanks cuz</t>
  </si>
  <si>
    <t>Is there a list serve or chat group for rad onc residents? I would love a way to talk to residents around the country//or facebook// I feel like they probably have a Groupme since there are so few residents nationwide compared to other specialties.  // do you all want to joina a group for all the students who match this year?// No x3</t>
  </si>
  <si>
    <t xml:space="preserve">Can anyone who knows someone or is an HMS student comment on their decision to train students to triage COVID? That's wild to me.// Not wild. May as well train a future doctor how to do doctor stuff IMO // what do they mean by that? do they mean teaching students about CDC guidelines? local hospital guidelines? That seems easy and relevant// It's wild in the sense that what is the utility? The bottleneck for COVID will be lack of beds, ventilators, and quaratine centers. It's not because there is a lack of hands in the system. Also using medical students in this capacity is only useful if they aren't in the way (so they don't utilize precious resource like PPE, etc.). Otherwise it's better if students are removed and don't become disease vectors themselves. // Exactly. Also, more nurses are need because they have actual skills. </t>
  </si>
  <si>
    <t>idk, it seems like part of the problem is people flooding the ED because they're worried about covid. triaging people over the phone, over patient portals, or even in person in the ED seems like a simple task that med students could do to free up people for more specialized roles. And when I say triage, I mean asking people if they have a fever, their travel history, etc, and then telling them if they should seek care or not, and if they should get tested or not, and where they should go for testing// &lt;&lt; I agree with this in principle. Schools/Hospitals should be working on creating phonelines for this reason. Going to your PCP isn't an option during a pandemic to avoid infecting others.// Med students shouldn't be obligated to do any of this. They are not employees and probably have shitty student health insurance in the event they get seriously ill. Plus, it's major liability for the instituition if a student was forced to care for COVID pts and gets seriously ill.// as humans we are all in this together. many of us will lose loved ones. we must do what we are asked to do in the coming months// I also think liability is the last thing people are thinking about in places where this pandemic hit. If things get bad enough (they will), we may need to help and should step up if needed. Lombardy and now Madrid sound like a nightmare. Stay safe and inside everyone!// Speak for yourself. I live with an immunocompromised family member who I don't want getting sick . Hospitals probably love what you're saying; they get a free labor force and don't have to reach into their profits to hire more staff. They're probably making a killing via insurance and government reimbursements while you risk your health and that of your close contacts for free.  At least physicians, nurses, and assistants get paid for taking on such risk. I don't see many of them volunterring their services for free. x5!//
/</t>
  </si>
  <si>
    <r>
      <rPr>
        <rFont val="Arial"/>
        <sz val="10.0"/>
      </rPr>
      <t xml:space="preserve">For MS3s wondering about aways, here's the latest position from multiple schools for the moment -but hard to predict what the decision will be in in a couple months </t>
    </r>
    <r>
      <rPr>
        <rFont val="Arial"/>
        <color rgb="FF1155CC"/>
        <sz val="10.0"/>
        <u/>
      </rPr>
      <t>https://docs.google.com/document/d/1s8I0oyWzRXOBjvzDhCI6Lt8Lud9JT0GqBhK0KuZ98uc/edit//</t>
    </r>
    <r>
      <rPr>
        <rFont val="Arial"/>
        <sz val="10.0"/>
      </rPr>
      <t xml:space="preserve"> thank you! // did anyone meet this guy from UAB? // Yeah - I liked him. Seemed like a cool guy.  // </t>
    </r>
  </si>
  <si>
    <t>If you want the AAMC's perspective (on Page 2): https://www.aamc.org/system/files/2020-03/news-coronavirus-medical-students-role-covid-19-031320.pdf // For the lazy: they actually recommend restricting away rotations for the time being and for home students to have local alternative experiences for their away rotations at this time.// thank you! man you know me so well. i am so lazy</t>
  </si>
  <si>
    <t>1. Login to myERAS on Chrome.  2. Click View--&gt;Developer--&gt;Developer Tools.  3. Click "Network" on the upper bar.  4. Click "Preserve log" if it's not already checked.  5. Hit command-R to refresh the page. Now you should see a whole list of documents listed.  6. Do you see the document titled "isSoap"? Click on it. Does it say true or false?// I think it says false for everyone at this point. It might be the flag to indicate your application is normal application or SOAP application.  x2// I think it'll only state "true" when you go on and decide to submit for SOAP.// are other specialty spreadsheets speculating about this too?// Just all of them lol</t>
  </si>
  <si>
    <t>False is good right?// Probably means nothing..............but I'm relieved to get a false // Reddit seems to think this is a hoax and means nothing// I went into Chrome and it said failed to parse code or something like that, am I okay? // No. Your application was hand-picked by a Match fairy. You will be given an IM/Hem Onc combined position instead. // Worse. You have been banished to the 10th ring of hell and have to do OB/Gyn. FOREVER.</t>
  </si>
  <si>
    <t>I am eligible for SOAP! Hip Hip Hooray! x2// what would make you not eligible?// sarcasm // If you didn't certify your list or your school didn't verify you.// oh shiz, i forgot to certify.....</t>
  </si>
  <si>
    <t>Quick ms3 question. I hear ppl advising those who get high score on step 1 to delay taking step 2 after eras is submitted. At what step 1 score would it make sense to delay taking step 2? if i got 240-250 i should definitely take step 2 to show improvement right? // Your Step 1 should be good. Most radonc programs don't use cutoffs (especially as apps have gone down). If they do have a cutoff, the highest I"ve heard of is 245. In a case where they filter, it wouldn't really help you and in a case where they don't it wouldn't either since 240-250 is a good step 1 anyways.// OP i guess you haven't taken step 1 yet because you seem to assume that it's simple to get higher than 240-250?// in the 2018/2019 applicant data tab a lot of them had scores 260-270 and they had step 2 scores too so I was just wondering if the advice to delay taking step 2 was just for people who score more than 260 or something. idk // traditionally, rad onc applicants have been the cream of the crop, AOA, the top students nationally, etc. If you look at charting the outcomes, rad onc has one of the highest avg step 1 / step 2 scores. it's not easy or normal to score that high. and fortunately for rad onc, it's not necessary, either in the past or now (although it might be necessary for top programs in the field)// no wonder some are bitter // 250 is a high score but not one that will turn heads. 240 is lower than avg for the field. take step 2. otherwise, pd will think you felt your score was an aberration// my life is an aberration BibleThump</t>
  </si>
  <si>
    <t>what about someone who scored in the 230s? is it even possible to get into top programs still? I only ask because i'm trying to decide between IM and rad onc. I love rad onc practice wise, but given the job market it may not be worth it to go into if your step scores are lower?// when you subpar board scores the other factors can make up for it (PhD, research year, etc.). If you have compelling interest you should be able to still land top interviews, it's just a lot harder. I'd talk to one of your mentors as they will likely have connections to top programs. That also helps.//with a 230s and phd the only way you will get into a top program is if you have connections or are an underrepresented demographic in rad onc.// I think you'd be surprised at some interviewees at top programs and what their stats were. I think people underestimate how networking and a strong research background can net you top 10 invites. Obviously Big 3 is a different ball game.// PhD and being a female is a HUGE boost. I've seen women and PhDs with 220s and 230s in top 10 and top 3 programs// Was that this year or in the past as well?//This year.// It's reality but your going to piss off some woman on this site//How do you know their scores? are you applicants or on the other sides? Just very curious how people know other's scores on the interview trails. // OP here. No PhD for me, but research year//</t>
  </si>
  <si>
    <t xml:space="preserve">so how about that totally crashing economy// did my part to support my local businesses.....bought enough tito's and white claw to last me thru graduation// whats your address x3// DM me// is whiteclaw good?// It's bomb// My friends call it the basic bitch elixir//i am pretty basic// basic bitches are a good time, they can smell whiteclaw a mile away </t>
  </si>
  <si>
    <t>It's not even the low yet. I anticipate we'll see the S&amp;P get to 2250 before it's all said and done. Obviously we are all long in our portfolios so it shouldn't affect us too badly. I'd say the recovery will take a little bit of time but I expect by Q1 2021 we'll be back in business and picking up tendies// Can i re-finance my loans at a 0% interest rate. That'll be one benefit of this shitshow// I wish. But the fed has maintained low interest rates since we started med school and ours have stayed the same on an annual basis. You can refinance to drive that down to 3-4% though.//</t>
  </si>
  <si>
    <t>what time on Monday should we expect the email? I just wanna know so I dont freak out.... // We should know 11 AM ET on the website, e-mail itself may arrive over subsequent hrs// palms sweaty, knees weak, arms are heavy...// ...mom's spaghetti//......just ate a bunch of confetti // on the Serengeti while riding my yeti with my machete so steady</t>
  </si>
  <si>
    <t>Are people who have cancelled match day and graduations still required to come in for rotation stuff // my school still has a required ED rotation and has canceled match day.//RIOT// Your med school class should unionize. Or have an angry mom make a phone call to your Dean. //we need angry demand to see the supervisor mom phone calls// My mom would do it, lol. // Just claim you have flu-like symptoms and need to "self-quarantine".// And then proceed to day drink for 14 straight days. // School made me stay home for URI sxs and has not changed their makeup policy. Real kicker is it took 2 days for SARS-CoV2 testing command center to get back to me about possibly getting tested, and even though I meet criteria to be tested, told me not to get tested because I did not have a fever &gt;101F. Keep in mind that only ~60% of SARS-CoV2+ pts admitted at our hospital even have a fever. Our main hospital went through a month's supply of hand sanitizer in 2 days d/t pts and employees stealing supplies. // &lt;&lt;that's crazy. Feel better and hopefully you are doing alright through a self-quarantine.// Do you at least get to take all your electronics and whatnot with you in quarentine? Do you have to bleach it down when you get out?</t>
  </si>
  <si>
    <t>y'all acting like med students aren't about to be drafted as front-line healthworkers when this hits the fan// If you're a med student you still have an out for these situations. As much as people want to wax poetic about the calling of medicine, not everyone believes that nor should they be obligated to participate. Personally, I'll gladly accept the call, but I'm not forcing others to do so. I'd rather retired nurses/docs get in the mix along with military aides// Are you kidding me, med students can't even write a proper note and you expect them to answer the calling? lol// I don't think writing notes is remotely relevant (even in a non-pandemic scenario). We'd just be extra hands for docs/nurses and would assist with triage and other various tasks (scut).// You're giving med students too much credit // &lt;&lt; how? I'm literally saying they will be directed to do menial tasks... if you think med students are incapable of that then I think you likely go/went to a bad med school. I feel fairly confident in doing at least that.// what? med students can write a good note. they're more often more detailed than resident/attending note lol// holy shit, you're taking the note part literally. Forget that part......I meant that having med students doing menial tasks  is not worth the risk of them getting infected and transmitting the disease to others. It's a simple cost/benefit ratio &lt;&lt; Most medical students aren't even as good of a tech as the techs.// You would only be required to care for COVID patients when the benefits outweigh the risks of transmission anyways. No one is saying that a med student should run into the hospital with PPE on when the first COVID case runs through the ICU.//</t>
  </si>
  <si>
    <t>**** guys all this stuff is getting canceled.match. vacation. what a dark timeline... so much for ms4 being great.....// you find out where you matched before the match day celebration right? // we have no celebration this year.//sorry, i was trying to ask if that is what usually happens, and that the difference this year is that everyone will be missing celebration? like before they announce your name at match day, do you already know where you're going?// You'll just find out at 1pm when they email it out, unless they decide to tell us on Thursday.  // i don't think any students can find out until Friday// just ms3 asking, you find out if didn't match/need to soap prior to match day right? // yes, we find out monday if we have matched.// Everyone will match!!! Early congratulations!</t>
  </si>
  <si>
    <t xml:space="preserve">No E3, no post-Match vacation, no March Madness, no Cochella, no NBA so ESPN will be boring af, and probably no Olympics. Shit is a travesty. I'm so glad this is my last month of classes. // and we are still required to do rotations in ICU and EM. this whole thing. cancel the best parts of school. but keep the two rotations i will not need to use ever again and give me a higher likelihood of contracting and spreading illness.// Yeah they need to go ahead and suspend all non-necessary personel from the ED and ICU// Yeah especially since the incidence fo COVID in healthcare workers is ~12%. There's absolutely no need for students to be involved in care unless we are needed (which we are not).// Agreed. Students are absolutely not needed for patient care. If they're needed, there's something terribly wrong with that rotation. Imagine paying an instituition just to get exposed to COVID-19, lol. // not needed yet. we're on track to have a saturated healthcare system within 10-14 days unless something major changes// Doctors are not the limiting factor in this scenario, it's beds and ventilators. What can med students do if we don't have proper equipment to cure patients? It's a forced rationing problem in that regard not in terms of manpower.// I love yah guys but med students dont realize how useless they really are until they go through residency themselves...// Ehh, we probably remember more medicine than RadOnc PGY5s, right?// Yet, can't order a single thing// We can pend orders at my institution lol// I feel like it's faster for the resident to just put in the correct labs than it is for them to double check your orders and fix the incorrect ones lol// How long do you think it takes to learn how to put orders in? We'll have to do it in like 3 months anyways... I don't really understand the "we know nothing" attitude.// Trust me, you're going to fuck it up a ton in 3 months and pharmacy will be calling you angrily. The real need in an emergency will be 1) beds and 2) nursuses, techs, mid level providers. It only take 1 physician to run a ward or ED. It doesn't take a fucking genius to treat treat a virus, nurses can do that without supervision. Unless med students have magically learned to put IVs in, run drips, intubate patients, work a ventilator machine/portable x-ray/ CT machine, adminster IV medications without killing patients.....they will only get in the way. </t>
  </si>
  <si>
    <t>Would you consider Radonc to be "chill"? Seems like there are some malignant personalities, some that are self important, and at least on SDN, argue about dumb shit. x2  // I'd say there are lots of laid back, passive people, similar to rads/gas, and some fun people like EM, and some weird people like nothing else, and every so often you meet a wanna be surgeon//&lt;&lt;omg so true, i can totally tell in my department &lt;&lt; "wanna be surgeon" so true for some of the brachy peeps lol/current resident and can vouch about brachy ppl lol// Everyone should do a surg prelim at a major academic center with rotations in transplant, CT, trauma just to realize how cush and great rad onc is. 24 hr shifts, call that requires you to be at the hospital all night, malignant attendings, rarely having weekends off, 100+ hrs some weeks etc, etc. // i experienced some of that just as a med student // this spreadsheet is probably the most malignant thing in the field +1 // amen the docs i have met are generally very chill and this spreadsheet is a mocekry// Even "malignant" personalities in the field aren't that bad. They'd be considered "the nice attendings" in a surgery program lol</t>
  </si>
  <si>
    <t>All of a sudden, I'm getting a sense of dread that I'm going to have to SOAP : ( // No you won't. I will.// We shall all get in. // maybe for prelim. don't be surprised if intern year doesn't pan out, happens frequently esp. if you only ranked TYs// I at least ranked some medicine programs</t>
  </si>
  <si>
    <t>There might be less IMGs who apply for Rad Onc next round. Many rotations/observer programs were cancelled due to coronavirus.// where do we find the info on cancelled programs? vsas? // People already got the emails from CCF regarding cancellation.// how does this effect you?</t>
  </si>
  <si>
    <t>I'm sure they'll still apply, just with less credentials.// They will not be able to since they don't have letters from Rad Onc which are usually required.// I think they just mean less letters/rotations, not 0.</t>
  </si>
  <si>
    <t>How gunner were y'all on your radonc rotation? did y'all go full out or tried to dial it back a bit?// Just be a normal human. Read through the chart, know the relevant clinical trial (buy CCF book), and be nice to everyone. That's really all you need to do.// Any other books you recommend? //is the ccf book essentials of clinical radiation oncology? // yes ccf book is the only must have for a rotating student</t>
  </si>
  <si>
    <t xml:space="preserve">rad onc aways are way less intense than your med school clinical rotations. rad onc attendings for the most part are pretty chill and just expect you to present and show interest. no need to gun. if you wanna gun your colleagues/residents, go do derm. that's where all the gunner/fake nice people go to.// lol nice, we got some admirers of derm in there though haha // rad onc docs much more chill than most other fields and absolutely less gunnery than derm// Rad onc attendings expect you to know nothing as a new PGY-2, let alone med student, lol. Just ask questions and be engaged.// Does any nonsurgical field say that they're "not chill". Even Derm probably considers themselves "chill" lol // you know what i mean. we have met the derm applicants on the interview trail lol // none of my rotations were chill. constant pimping. super stressful // please name these sites so students are aware// Same, I would say like a third of my interviews were super stressful, a third were just "okay" and only a third were actually "chill".  // the rotations I did that were tough were not at top places. No one is going to rotate there unless they want to do residency in the region, and if geography is important, then it doesn't really matter how tough I thought the rotation was  // what questions were you asked that made an interview difficult? other than 'tell me about your resesearch?'// I had 16 interviews and none of them were tough.  // behavioral questions, tell me about a time you made a mistake etc// I got a lot of tough questions as well, I'm an IMG, so maybe that was part of it, but so many of my interviews were PAINFUL. </t>
  </si>
  <si>
    <t>my roommate crushed the toilet a minute ago. i was getting mentally prepared to stand up and get into the bathroom to get ready for bed.// What? Fight fire with fire. Go in there and take the biggest dump of your life, then don't flush, then have them go in earlier in the morning. They'll learn :) // Which hospital has the worst toilet?// Probably one of the older VA facilities. Those bathrooms can be horrid. // technically, the VA toilets are the best because they are still alive after all that punishing // Jefferson's bathroom ain't nice either.// Finding a secluded bathroom that no one knows about is a must for residency. Keep a magazine or newspaper close by.// I just read shitposts on reddit and 4chan // I hope you wash your hands and disinfect your phone afterwards.// After reading 4chan and reddit? lol//</t>
  </si>
  <si>
    <t>has anyone heard about programs cancelling away rotations yet? I have emailed a few and they say they have no plans to at this time but still I am midly concerned. dont have a home program and was depending on aways for LORs// no plans to cancel or no plans to have away rotations? // sorry let me clarify, **no plans to cancel aways**// &lt;&lt; this depends on when and where the rotation is. I fully expect centers with current containment issues for coronavirus (NYC, Seattle, etc.) to cancel their aways (for May and June). It will all depend on their tolerance for coronavirus (which should be low but won't be).// If programs are okay with cancelling arguably the second most important day for their students, what makes you think they will cater to outside students during this crisis? // my school is canceling away rotations by students from other schools. I agree I think it depends on how much the virus is impacting the local area// idk, someone asked if they would cancel, and I'm trying to remain optimistic. There's a chance this virus dies down during the summer (peak away months). They would be open to away rotations then I'm sure. This virus was just bad timing for us. I'd also argue that Match day is THE most important day for us lol// Honestly I am glad it happened now and not during peak interview season.// true but if they decided to do just online interviews, we would save a lot of money</t>
  </si>
  <si>
    <t>I interviewed and ranked over 12 programs, but I'm still paranoid that I'll either not match or fall down my list (not the best stats, only a handful of pubs, on the spectrum but nice, etc). I looked at charting outcomes every couple of days. Can someone tell me it's going to be alright?//if youre pleasant youll probably be ok</t>
  </si>
  <si>
    <t>Its going to be alright, fam x5// "on the spectrum but nice" I can definitely relate...// Me too.....I'm awkward AF sometimes // gotta psych yourself up for program #10</t>
  </si>
  <si>
    <t>Are people's match day ceremonies getting cancelled due to coronavirus? I hear Stanford, Brown, Columbia canceled theirs// My school is still going through with it barring an announcement from our local public health department. I expect if the cases increase dramatically in the next week, then many will be forced to cancel. I mean it's already taken Coachella// Vanderbilt has cancelled their match day as well. // all low tier schools still having match day it's like that dude who drives the big truck to compensate. - you are a literal troll. &lt;&lt; It's not enough to shit on low tier Rad Onc programs, we've moved on to medical schools? Some of you motherfuckers smh // nvm frank netter canceled their match day // desire to delete this whole spreadsheet rising x2 // why?// bcuz there are too may a**holes talking abt tier this and tier that. It always amused me to see how some ivy med students end up at "no name" programs???? obviously med school tier is not THAT important x2 // obviously med school prestige is not the only factor in matching x2</t>
  </si>
  <si>
    <t>UMiami just canceled their Match Day // UVA just canceled their Match Day Ceremony as well</t>
  </si>
  <si>
    <t>why are people deleting cells?? was something inappropriate being asked?//happens accidently sometimes.//they didn't like what was being said</t>
  </si>
  <si>
    <t xml:space="preserve">Cany anyone who did an away rotation at MD anderson comment on if it was difficult or easy to get a LOR and how strong of a letter was it? I know MDA is huge and has a lot of rotators, so balancing that experience with the fact it may be harder to get a good letter. Thanks! // you are on two separate service for 2 weeks each. During that time you're put with a resident and whichever attending they may be with. On slower/academic days, you can also go with other residents or attending within that same service, during those 2 weeks you may rotate with the same attending multiple times (2-6 days), or enough exposure to request a LOR, the stength of the letter will of course depend on your interaction with them and the particular attending, that's something you can ask the current residents about while you're doing your rotation there who they would recommend depending on who you're with. You also have an end of rotation presentation that you can ask the attending's input for which would help with the LOR // Thanks!! did you find the attendings approachable and did they expect visiting students to ask for LORs? // yes and yes || you rock, awesome and thank you!//MD Anderson hands out a lot of LOR. People learn to read between the lines with them. </t>
  </si>
  <si>
    <t>MDA LOR are a dime a dozen. People can read between the lines with them. // as opposed to a LOR from any other away rotation? // when so many letters get written at one place they matter less // with this logic, you should avoid all letters from top institutions where ppl like to do aways at//No they dont matter less. its that PDs know how to read them. If you see an LOR by Doctor Fabulous 4 or 5 times a year, you really can read what s/he thinks. The point is dont think a good LOR from Dr Fabulous is going to be as powerful as you hope. But if you did a great job, it will matter. // important to ask for a "strong" or "very strong", even "difference-maker" LOR. Gauge their response. If there seems to be any hesitation at all, you can still get the letter but think hard about using it. // if you get along with your resident (if you don't you probably won't have the best letter anyway), good to ask their opinion on an LOR from your attending, and whether they can privately gauge what the attending thinks of you. Also try to get mid-rotation feedback and then work hard to crush the things they mention. // if a big name volunteers to write you a letter (your resident could solicit this) that's a good one to go with</t>
  </si>
  <si>
    <t>wow I don't know where they got these numbers, but looks like a big drop in the average number of programs that everyone applied to - but tbh I don't understand the difference in the two tables c/ everyone who has been on SDN probably already expected something like this, but these are the first numbers I've seen//My guess is the % of people to applying to programs isnt changes as nuch as the absolute number - which is much lower this year compared to two years ago.</t>
  </si>
  <si>
    <t>13% honestly doesn't seem that drastic a change. What's funny is that the %unmatched rate is going to be lower this year than last year due to the increase in total overall applicants due to IMGs. // do you mean the % soaping? The % of applicants unmatched shouldn't be lowered by IMGs - it might be raised // That's what I mean. Even though apps were down it will look like radonc was more competitive this cycle than last. // tbf, lots of the people i met on the trail seemed like accomplished applicants. lets not neg ourselves too much.// Did you guys trade how high you scored on step, or did you just see them at top places so assumed they had a great CV?// I've been collecting CVs//lol, scores scores scores, maybe thats why step 1 will be P/F soon// Yeah, kind of weird how med school apps were all about the whole package, while now it's all about one test (and in our case research) // scores got you in the door, a lot of places didn't care after that. the distribution was wider than most people think, a lot of people in the 230s interviewing at top places for instance// Whaaaaat.... I got mid 240s and have unique research but the best interviews I got were in the 20-30 range.// This may be a sensitive topic but don't discount diversity initiatives (more URM, more women, etc) x4 // Didn't really see that many black/hispanic applicants on the trail tbh. There did seem to be decent number of women applicants though.// lol as if being females granted us a favor in apps, why dont we all think female applicants are also equally qualified? and it is not like we all knew other credentials on the interview trails, we assume they have better/lower scores/credentials based on .... where they go to school? or whether or not they sound intelligent? all of this is just speculative. Finally, one-day test can only prove whether ones are good test takers or not, definitely should not be the measure of anyone's intelligence/qualifications or dedications.// &lt;----Reality is......women are vastly under-represented in the field. With all stats/qualifications being equal, gender obviously plays factor. Also, since the % of female applicants still lags behind % of male applicants, programs may need to interiew a wider range of female applicants in terms of stats and qualifications if they are truly seeking gender diversity. Makes sense??// makes sense, nobody is stupid enuf to not understand that. But that does not give ppl the rights to view female applicants as less qualified thatn male applicants. Makes sense?? //Saw a lot of people judging how "competitive" one school was over another by the types of applicants there. // Types? like male vs. female? or NE schools vs Southern schools? what types are we being catergorized into now?</t>
  </si>
  <si>
    <t>Re: the notification from NRMP on 3/16, does anyone know if they specifiy whether you match into both of the spots? ie: the advanced spot and the prelim spot? // correct // follow-up question: if, in theory, there was one program on someone's list that included the prelim year (mandatory at that program) would one be able to tell from that email whether they matched at this program? // nope //  I guess the opposite is true though. If you didn't match into a prelim but matched the advance, you'd know you didn't match that one.  x2 // thanks!!// You'll actually find out your adv placement if you don't match a prelim and vice-versa (this is to allow you to contact them to help you with matching at a prelim).//&lt;--I cannot find anything online supporting this.  My understanding is that if you're partially matched, you find out whether you matched into an advanced OR a prelim, but not WHERE. // i thought you could someone find out the city where you matched for advanced// You do, idk why that other poster said otherwise. My school discussed this with us in a meeting last week.// You guys are correct. If you're partially matched, you can find out what city you matched in if you call NRMP. They won't give you the specific name of the program, but the city is usually a dead give away.</t>
  </si>
  <si>
    <t>with coronavirus spreading, will intern year be cancelled and can we directly report to rad onc programs? // I'm more worried about cancelation of match day/graduation day ceremonies..//Doubt it. We'll probably all get it at some point.// Seattle Match Day celebration is canceled :( // seems like everything in seattle is cancelled-amazon is telling people to work from home, UW closed for students // Somebody needs to see the patient in the AIIR. How about you? // what is aiir?// From what I've heard schools have started to cancel these events and will continue to do so (and should). As for whether our intern year will be canceld, I know it's in jest but we will likely have to be in ground zero when this pandemic really hits the fan. Everyone should plan accordingly.// although we may all get it eventually, the point of social isolation is to reduce pressure on the health system, and spread out the cases over a longer period of time. so cancelling gatherings makes sense</t>
  </si>
  <si>
    <t>AIIR stands for Airborne Infection Isolation Room btw// It's not an airborne disease. It's droplet. Studies have shown decreased spread through droplet precautions and AIIR being fairly useless, just an FYI.//why would intern year be cancelled?? if anything the hospitals would need you more....// They wouldn't cancel it given current trends make it seem like May-August will be the peak of the disease (if it doesn't fall off due to heat in which case there will be a second peak in Sept-Nov). Either way, warm bodies will be needed as patients require respiratory support.// Exactly. Interns are viewed as sub-human. Nothing more than mere cogs in the machine. //then act like a human and take good care of your patients. Prove them wrong.// Good mindset, but doesn't last. I also did my prelim in surgery at a top instituition ( I DO NOT recommend this to anyone SOAPing into a prelim). Bless the souls who go that route. // If and when coronavirus hits, I don't think we'll be "proving" anything. The amount of hospitalized patients that won't get ventilators and will subsequently die will be a sober moment for us all.//</t>
  </si>
  <si>
    <t>Interesting how now that rank lists have been submitted, all of a sudden the anti-rad onc trolling on this sheet has stopped. Next year's applicants should be warned not to listen to or change their rank lists based on the spreadsheet's fear-mongering//im always hoping that pgy5s who have had good job search experiences talked more about that to dispel the negative experiences, especially since it's been a good year this year? most of what i've heard on here is that they are able to find jobs but the process was harder compared to their peers in other specialties. // Finding a job in RadOnc is like finding a tech or finance job. Not impossible but still difficult. For things like IM the hospital actively recruits physicians. // hospitalists are recruited. rad oncs are not recruited. that is a great distinction. hospitalist work is a whole different ball game and totally out of the qustion for me.// Right. We actually have READING DAYS during residency. We don't have to work nights or weekends unless on call, and call is mostly just telling patients to go to the ER if it's serious. It's not like surgical subspecialty call where you're actually getting called into the hospital. Honestly in terms of workload only derm has it easier.//the process for job hunting in radonc has ALWAYS been harder than in most other fields. Why? Take a look at how many internal med docs and surgeons there are. a lot of the SDN noise came from people who have no perspective about this. There have been better and worse years of course. But it was never the field where you could guarentee that youd get back to your home town etc. The last two years have been good and in fact better than the prior few.//So we think residency expansion is a concern or not? Everyone seems to recognize that we have too many spots but then people say "but it doesn't matter because jobs are plentiful, people lack perspective, we don't take call etc."</t>
  </si>
  <si>
    <t>// Finding a tech or finance job is easy if you have the required skills. There's actually a real need for programmers in SV. Compare that to RadOnc where even if you have required skills there's certainly work involved to find a job. Not saying that it's a problem yet but don't compare our field to fields outside of medicine. Those aspects don't map 1:1.// Wouldn't say that it's "easy" to find a tech or finance job even with the right credentials. My friends that didn't have connections spent months after graduating looking for a good job in tech. Plus their interviews are much more "intense" than ours. // "good job" is subjective. You can get a job at a start-up if you have a relevant portfolio in GitHub. Good jobs with FAANG are obviously incredibly competitive. I guess I'll clarify: these job markets are complete opposites. Tech/Finance have a lot of jobs to come by just in terms of numbers whereas RadOnc is more constrained. There will always be a need for tech/finance as new companies come up. That is not the case with RadOnc.// Not true. Took several of my tech/finance friends MONTHS to find jobs out of school, and their interviews are INTENSE. These are also people that graduated from T20 undergrad and grad schools. Job search in RadOnc isn't as easy as other medical fields, but it isn't as awful as other industries.  // I don't know about taking months...I have friends in the SF bay area and they say it's easy to find jobs. I expect it depends on the part of the country that you're in// &lt;&lt;probably this. T20 grad schools for CS or Finance should provide you a network to get a job if you are okay with living in any region of the country. Also yes, their interviews are more intense because you have demonstrate competency (usually with tests in the second and third interview). RadOnc jobs don't need to do that because you have to pass boards (so that generally is solved for them).// Then why are other specialties interviews to get into residency difficult? Derm, surgical subspecialties have tough credentials and they have a much harsher time on the interview trail than we do. //do you mean fewer interviews? or more behavioral/aggressive interview styles? for hte surgical subspecs, I assume it's bc of the surgery culture. Not sure why derm would be like that. I don't know what those interviews are typically like, but I've heard that rad onc interview styles have always been more conversational or quirky, and I assume that's bc the field is so small and bc residents work so closely with attendings</t>
  </si>
  <si>
    <t>Hyped to start my first radonc rotation monday woot!// Are you an M3//Good luck!!</t>
  </si>
  <si>
    <t xml:space="preserve">Assuming that contracture happens and we're able to create a "shortage" in our field, how likely are we to get taken over by midlevels?// This is a super galaxy brain take? I wouldn't focus on this until it became a concern (which it won't). It'll take a solid 10+ years for any sort of "shortage" to even be on the horizon. Much better problem to have (you can always just expand residencies again).// So are you saying the problem we are facing isn't as bad as the problem other fields are facing?// is there any evidence based study out there that shows midlevel care have similar outcomes(not in radonc, but in general)? // no midlevel will be prescribing radiation and designing treatment plans in our lifetime. oversupply of MDs that can be fixed. i am actually more hopeful than most about the future of the field. a few more adjustments to cae requirements andsome contraction will leave us in a great spot 10 years from now. // What make you think there will be contraction? Not a single chair/PD at my interviews said they will contract. // There's been several that have said they will expand, won't out them though.  // why not?//Most PDs are not going to discuss their programatic plans with you. Think about it for a few minutes and you'll appreciate it would be ridiculous to. A lot of the PDs on twitter talking about it are virtue signaling. // i don't think PDs get to make unilateral decisions about expansion/contraction. I think it depends on the chair because they control the budget and they are held responsible for the revenue that the department provides to the medical center // Acedemic rad onc centers are expanding. Chairs WILL expand the residency programs to cover their attendings. It happens in every speciality. Priviate ERs rapidly expanded EM residency programs and the acedemics complained a lot. </t>
  </si>
  <si>
    <t xml:space="preserve">you don't need a shortage for midlevel encroachment, you need to be more expensive but doing a job an administrator can get a midlevel to legally do </t>
  </si>
  <si>
    <t xml:space="preserve">Why is that when I talk to other students, they still think RadOnc is super competitive? Seems like the SDN scare hasn't shaped how med students think that much.// does not matter what ppl think, do what you enjoy. end of the story. //&lt;&lt; this is the best wa to appraoch your career. // rad onc is still competitive at the top and is going to become competitve again at low tier once students see how much nonsense the sdn crowd spews. &lt;&lt; How long do you think that will take? // years. sdn has done serious damage. it almost convinced me to not apply and i interviewed at 7 of the first 10 places on the tier list. &lt;&lt; I remember being at a TY interview and one of the derm applicants mockingly said "so, how's the job market lol" to my face. Seems like everyone reads SDN // same i said i was doing rad onc and a derm applicant said "bold choice". people believe everything they read on social media forums. look at reddit's politics sub and you would bet your life that bernie sanders is going to be the next presidents. these places are echo chambers. we used sdn to get into med school and sdn gained our trust. &lt;&lt; Yeah, Reddit being 80% athiest is one example of how it doesn't accurately reflect the "real world". That said I'm happy I'm getting into the field now before students realize they were lied to. Same way radiology was uncompetitive 5 years ago due to job market concerns but is now really competitive.// alot of my M3  colleagues dont find rad onc as interesting (versus the job market situation) </t>
  </si>
  <si>
    <t xml:space="preserve">students today across most specialties are fixated on top programs, radonc is still extremely competitive for those positions // yep top prgrams for rad onc are and will continue to be peak competitiveness//again. who cares.//applicants because it changes how likely they are to match..//"students today"?? lol. y'all aint that different from any students. in fact back in the day arrogance was cultivated in the field. Same as it ever was. </t>
  </si>
  <si>
    <t>Updated ACGME requirements for residencies! https://forums.studentdoctor.net/threads/summary-of-new-acgme-program-requirements-effective-july-1-2020.1401895 --changes: PCs and PDs will get more time (good), more specific educational requirements (good), more brachy cases (good?), limited to EBRT cases (good?)//old news. not "bad or good". just apprpriate. not newsworthy. // appropriate changes = good changes lol</t>
  </si>
  <si>
    <t xml:space="preserve">Seems like there as been a lot of great news about RadOnc coming in right after rank lists were due. Glad I ranked all my programs and didn't dual apply.//there really hasn't been any "news". However people have been pushing back on the insanity of SDN here a bit more.// Right? They want the field to contract but all that happened is that more FMGs joined to fill the ranks. // i still hope the field contracts (for selfish reasons) and agree that news this year has been good. //agree it should contract but again, news really unchanged as yet. </t>
  </si>
  <si>
    <t>Hi all, 
I wanted to clear up some misinformation about Rush. 
-We have a total of 6 residents. We offer spots every 3 yrs and then skip 1 year (2, 2, 2, 0). This allows everyone to have a coresident. 
-We have not had to SOAP for &gt;10 years. At the moment, we have 0 PGY-5's.
-My coresident obtained his MBA during PGY1-2 years.
-None of us have any interest in pursuing a fellowship
I wish you all the best of luck with the match! Please feel free to message me if you have any questions.
-Mudit Chowdhary, PGY-4 at Rush
mudit_chowdhary@rush.edu   //Well done MC</t>
  </si>
  <si>
    <t xml:space="preserve">What made you all post this is my question? Is this upcoming cycle the one you guys skip? //
Few friends reached out and asked "if I was doing a fellowship" based on what they read on spreadsheet. I was confused as I have 0 interest in fellowships (will see what I mean at ASTRO 2020). Came on here to see what they were talking about and read a few of the posts. Just wanted to clear up the few things I noted were slightly off to avoid any potential confusion for students. 
We are accepting 2 in this year's cycle. The program has also decided against participating in SOAP - Mudit // 
Well, they figure since Rush isn't a "top 15" program that you all would be doomed from finding a job anywhere where there is electricity or running water based on the hyberbolic nonsense spewed out by a lot of the trolls here. I would protect your cell btw. An SDN troll that doesn't like this may just delete it because it doesn't play into their narrative that the field is dead. // Makes sense you guys never SOAP, you're in Chicago.//&lt;&lt;That is really ignorant. // thanks for coming to clarify. lots of misinformation.//
</t>
  </si>
  <si>
    <t>Was there really only a total of 130 applicants this year? so there will be 70 open spots in the soap? Can anyone confirm? // where do you see this?? i saw over 160 us md and over 200 total.// Plus over 40 IMG applicants // please post a link about the 130 ppl. ///one semi upper mid tier program in a great location told me they only had 130 applicants total, wher do you see 160? or 200? // not everyone applied to that upper mid tier program // eras preliminary data. over 166 us md applicants and 46 imgs.// So It's basically another year in terms of # of applicants, just with more IMGs, so there will still be some open spots more than likely, most programs are too snobby to take FMGs, and last year there were open spots at places as high as Columbia, of which is now taking a pgy2 this year as a result// Yeah, most people are expecting low tier programs to go unfilled, but I met a lot of people that are ranking those programs high because it's close to home. It's probably going to be the programs that are great but not amazing (Beaumont, Emory, Columbia, NYU, etc) that end up not filling// progams averaged around 88 applications. The 130 number came from MDACC which stated they reviewed all 139 applicants. The total numbers are as stated above.//NYU and EMORY will fill they are in good locations. Beaumont may not fill because of location. Columbia has issues and may not fill.//columbia is not "ni" on anyones list. there were easily 150 + apps this year. Top programs like all others dont get every applicant// Why would NYU fill but Columbia not fill? Both are in Manhattan? It's more to do with the fact that some of these "top programs" invited people that had interviews at Anderson, Duke, Hopkins, HROP, etc and not a lot of "target" applicants, hence why they're at risk of SOAPing. Many of the bad programs like Jefferson were smart enough to interview enough IMGs to fill.// If you weren't a top tier applicant it makes sense why you didn't waste money on Anderson.//you always were a realist// I wasn't, my dumb ass thought that because apps were down I'd somehow have a shot over there lol x2</t>
  </si>
  <si>
    <t>we had over 150 so no// It's going to be a lot more next year because everyone is going to hear about how "easy" it is, leading it to be not easy. A la ENT a few years ago.// how come that didn't happen for path?// Path was never considered "desirable". Even before the IMG influx it was mid tier/lower tier. RadOnc is usually compared to derm, and a lot of derm people are looking to use their melanoma research to SOAP into Radonc as a backup plan. // best case for rad onc is contraction over the next five years to a reasonable number. ppl continue to get jobs even if market is tight. students see this and more apply. motivated, smart students return to rad onc residency. bad case is if these programs continue to expand and have to fill with low quality residents. this is a trickle down that will permeate through attending culture (academics and private practice).// Even the "low tier" PGY4s and 5s were most likely top of their class and aced Step. Even a lot of the IMGs that got interviews would have had "average radonc stats" a few years ago.// lol lot of you really revere derm// Like who reveres stuck up ex-sororstitues IRL? Only medicine lol//call me daddy derm// DD. seriously though, most people, even in medicine who are not from "top tier" schools don't know that radonc is supposed to be competitive. they don't even really know what radonc is. but they all know derm is competitive so coming to radonc for the prestige is not reallly a good use of your time, if that is important to you // oh my gawdddd gurlll your skin looks SOOOO niceeeee like wat the heck did i tell you about that CREAM?// Everyone knows what dermatology is because it's dermatology. Most young people have skin issues and then see random commericals that say "dermatologist recommended". I don't really see your point? What your classmates know as competitive isn't what made RadOnc competitive.// All I know is that half of my non medical friends said I should do derm or know it as the most competitive thing. Even consulting firms that hire doctors would rather hire dermatologists because even they know it's the most competitive.// Source on your consulting numbers? From my experience consulting firms are pretty nondiscriminate with MD hires. They hire a lot of people from IM (just because of sheer number of people applying and more familiarity with large health systems). I personally have friends who went into top consulting firms (BCG/McKinsey) after completing residencies in pediatrics and internal medicine./</t>
  </si>
  <si>
    <t xml:space="preserve">M3 here. I know most people here would advise choosing another field, but it seems like EVERY field in medicine has issues. The primary care specialties deal with midlevels, surgical subs deal with declining reinbursement and PA encroachment, and even the golden goose derm is talking about how there are job issues and most of the desirable places are saturated. Especially difficult since a lot of FM, dentists, chiropractors, and NPs are opening up health spas and filler clinics. // In a way, that's the opposite of the Rad Onc problem. Many of these other specialities with midlevel encroachment are having that problem because of high-demand. You will still be able to find a job in a major metro because this demonstrates need. In Rad Onc we aren't being out-hustled in asmuch as practice changes have lowered the demand for new ROs.//M3: you got it. The baseline from which the SDN group come from is absurd. There are issues in the field but there are issues to be had in every field. The real issues are over expansion of residneices in a field that continues to evolve. However as of today jobs are good. The complaint that you cant just go into any city of choice right a way obscures the fact that this was ALWAYS how radonc was. The whining that you can't earn 500K day one is...absurdist complaint. Starting salaries havent dropped. And if you thought you'd be earning 800-1M a year in chicago, you're delusional.  and in what other field can you? If that's youre goal, medicine isn't for you. So yes job issues should raise concern but what you hear here and on SDN isn't in any sensible context.// I heard during the "golden years" of IMRT RadOncs were making well over a million dollars in technical fees. Many owned private jets. This was in "desirable" places like Chicago as well. The ones that lived in the boonies made double that easy. I can get why the old guys are upset. // that is just not reality. Ive been in the field since "the golden years". IMRT was not making people rich beyond their wildest dreams. There were some exceptions as in every field and most of that had to do with inappropriate use. Any time a new technology comes in and is overused, there will be a crackdown. Protons are next. And this is the right thing to do. By and large however, most of the changes have to do with medicine in general, not radonc specific issues.  //Job market is OK right now and sdn contains some hyperbole while twitter underestimates the issues. If expansion continues, there will be problems. Hopefully, our leaders react appropriately.//&lt;&lt;--the most sane thing ive seen ina while. // as an applicant, I don't think hoping leaders will act is sane. Isn't the definition of insanity expecting expecting different results from the same input? why would we expect leaders to do anything when they have let the problem happen? </t>
  </si>
  <si>
    <t>Besides "not being close to family and friends", is the middle of the country really that bad? People act like having to work there is akin to suffering eternal damnation. Sure you can't surf every day, but most places seem to have all the same stuff + or - sports teams and "the arts"//midwest cities can be great and are underrated. this does not hold true for minorities who may not feel comfortable without like minded or culturally similar ppl. just an observation based on talking to my peers about where they want to go for residency.// How many minorities are there in medicine though? I want to say URMs make up 4-7% of medical students. Seems like especially our field it's mostly white guys that will fit in just fine in rural America. // i was counting asians in that statment. but you are right, asians are not URM for medical school purposes.// Asians in general are 4% of the total US population, and they all live on the West Coast, NYC, and Hawaii. I assume a lot of the "job market woes" are in part due to the large Asian deomgraphic in RadOnc wanting to go work there. // is there info on the breakdown in rad onc?// Job placement isn't necessarily in big cities in the MW. It's smaller town/municipalities. These are parts of the country that don't have a lot going on (e.g. Walmart might be the big thing in town).//the answer to the op is: "no". // Well shit, A good percentage of the country is small towns where Walmart is the big thing. I've even heard that in some places, people get dressed up to go to walmart on the weekends like they're going to the club.// &lt;&lt;someone watches Hasan Minhaj and I appreciate that.// &lt;&lt;Didn't know who that was before googling him. I wasn't even making a joke, that's legit something people do.// Oh that's quite the coincidence. His wife is from Kansas and he talks about how there really isn't anything to do there except go to Walmart.// That's most of middle america/small towns. Source: grew up in small town.// Yeah and that's why it's important for people to understand that people aren't just referring to big MW metro cities for job placement. Many areas of the country, primarily rural are the ones that need RadOncs. Those are the places that will have the highest availability of jobs when we graduate.// the problem is that the population density is low, and no one wants to be a single doc working alone nowadays, because vacation is too hard, and because it seems like grads aren't prepared to practice independently right after residency (maybe they never have been, but it seems like in the past they were more psychologically prepared than now)// I think i could have more to do with work-life balance as you suggest. We just don't value working 80+ hours with no vacation just to make extra $$$. I do think SDN is disingenous with this aspect. Rural salaries are still very high (speaking with many residents who landed 500k+ offers starting in these locales.//</t>
  </si>
  <si>
    <t>speaking of walmart, apparently they're getting opening clinics and shit to get some of the healthcare money. we might be working for walmart in the future y'all. &lt;&lt; IMO we're most likely to work for Amazon at some point. Bezos is trying to get into the pharmaceutical industry, and it's only a matter of time before he goes after healthcare.// Amazon has already started working on their own clinics in-house for employees (will likely work like ONEmedical). Not really an RadONc thing (unless they can start scaling Linacs well). Honestly if I were a PCP, I'd heavily consider a job there. Those stock options... AMZN only going up.//i guess its really over for the ol' physician headed private clinics huh, we all going corporate?// I think if you are a physician that graduated from a top residency and can advertise to rich patients (rich patients love names like Harvard and Hopkins) you'll be fine. I think if you want to have a small business you either have to live 2 hours away from a major city or start a side hustle with your income.//if you think rich patients are going to come to you because of harvard youre silly. they will go to harvard. Also, as always you over rate hopkins. Its not that highly rated a place (its good. not great) and few patients outside the region will care.// Nah, Hopkins has a ton of "lay prestige". Don't be silly.//Seconding the thing about being Asian and wanting to live in either west coast or NYC generally, especially since I'm still single these are the places I have the best shot. Having grown up being used to being in these areas, it's a little tough to imagine leaving that, even though the midwest is nice in it's own way.</t>
  </si>
  <si>
    <t>what programs should contract or close? asking for a friend.</t>
  </si>
  <si>
    <t>Jefferson - 8 full-time attendings, 10 residents, and clearly a subpar resident experience that has prompted ACGME action, they are trying to match three // 3? // i thought they were two per year? and they are at 10 right now because they absorbed some from hanny // yes was able to confirm from primary source at the program they are looking for three this cycle // thanks. someone dropping out? they expanding? // if jefferson guaranteed you a faculty position after pgy5 would you match there? // thats a desireable job/location. is that what they are offering?// lol no, just a hypothetical, considering how much bad press they've been getting on here. i was just wondering//People from Jeff do well career wise. but they arent that happy with the place.// Baylor, Louisiville, Kentucky, Tufts. Reason: they have more residents than full-time clinical faculty, which is crazy if you really think about it. x2//tufts actually has 12 faculty members between there sites and 8 residents--their website just isn't up to date // there should be a 1:1 ratio. how can you learn rad onc from 4 - 6 people over the course of 4 years???// It shouldn't even be 1:1, it should be closer to 1.5:1. // the only requirement is 0.67 attending : 1 resident. seems low to me.//Cornell, hella malignant culture, residents there are miserable. Chair/PD not invested in residents, nor do they appear to care about their interests.</t>
  </si>
  <si>
    <t>For 4th year clinicals, did y'all do more rotations that might be busier but maybe prepare you better for intern year/residency or do chill rotations where you can go home early. I've been suggested to do heme-onc and surgical path which i can only fit in next march and april. those seem to be a lot of work when i have senioritis</t>
  </si>
  <si>
    <t>dont do anything more than required x2// I royally messed up my fourth year and now that I'm post RoL submission I could care less about my remaining rotations. You will either be a prelim or TY in June 2021, that's when you should start caring again.// Current TY here. Do as little as possible x2</t>
  </si>
  <si>
    <t>Any updates on job market stuff now that it's March? ASTRO job board has actually had several new postings in the last few weeks which look pretty promising//most jobs are not obtained through astro job board (another thing sdn wont tell you) // yeah but it's still a good indication to see what's out there//well...no its not. but it was a very good year this year. better than the last 5 or 6</t>
  </si>
  <si>
    <t>Much stronger than expected. All seniors at my program have signed highly desirable jobs (mix of PP, satellite, academic faculty) in highly desirable locations; those who signed later in the year had 3-4 offers each. Would reiterate what is written to the left: agree that the ASTRO job board is not how jobs are obtained. // astro job board is not a good metric. less than 1/3 residents find a job through it. i would speak to residents about the job search. good this year. bad last year. future: uncertain. lots of reasons to approach the field with caution or only consider top programs. // First poster here. My impression is that it was also quite good last year, for what it's worth.//last year was good. this year was better. "Stronger than expected" only if  SDN is your ameasure of reality.//Most people dont get jobs through ASTRO/ astro board. most are word of mouth and cold calls. Again, recommend you watch simul Parikh's webinar. The best overview of things as they stand today.//It is 100 % true that the last two years have been better than the prior few. // i don't understand why sdn complains about this so much.//its just the "debate" phenomenon.  Most people just dig in to be right. Being anonymous doesnt facilitate civility. And also, sad angry people tend to be happy to post time and again while normal people avoid the drama</t>
  </si>
  <si>
    <t xml:space="preserve">https://forums.studentdoctor.net/threads/for-m3s-biggest-piece-of-advice-for-away-rotations.1401319/
</t>
  </si>
  <si>
    <t>&lt;&lt;not radonc related but about aways. do most of you who rotated aways get an interview or a letter? some advice on here has been to do aways at reach programs because of the supposed declining competitiveness, but if the chance of interview is low then it might not be worth it?//anyone have away impressions for UCSF or stanford?// I think most people who rotated at top programs got interviews (non-Big 3). The Big 3 get a lot of rotaters (as do some other programs like UPenn), so there is a chance you won't get an interview after rotating at those sites.//i rotated at some low tier programs and regret it. i would only rotate at top programs if i had another go around./ lrotating at a "top program" doesnt get you an interview. Remember: we all ready LOR from "big names" all the time. This means we can read in between the lines. We can tell a standard "guy is competent but im unenthused" letter from " dont bother interviewing: we're taking him". If you are not a good candidate, rotating at harvard isnt not going to be of much help. If you are a strong candidate, a great letter will certainly help but probably is not as necessary. // i got an extremely strong letter from a well known attending and it was mentioned at every single one of my interview dates. //that happens. that proves the point. We can tell when a letter is the usual or something special.</t>
  </si>
  <si>
    <t xml:space="preserve">https://twitter.com/jbcarmody/status/1234667638648819713?s=20 did you all apply to ~60 programs?? how much did that cost??!! // The average is boosted ridculously high by the IMG people that make up roughly half of all applicants. It will end up costing you 2-3k. Like someone said earlier, residency applicants aren't the time to be trying to be saving money.// according to that tweet, 65 is UD MD average apps, 137 is average IMG apps. but holy %#$% and i was thinking of dual applying, theres no way// I feel like if you're an IMG doual applying, you'd be applying to well over 200 programs. Not including prelim/surgery programs. // rad onc is much smaller than other fields. the avg number of apps is super high for fields like IM, obgyn, anesthesia, EM // imagine if we could only apply to 10 programs like some twitter users suggest...if everyone applied to the top 10, then most people would go unmatched bc the number of available spots is so low // Derm is a small field and most people apply to every program in the country. I know for IM and Peds people apply to only 20-30 programs. // I think people apply to all the ENT/ortho programs as well// the avg rad onc applicant applied to like 48 places this year. It's very much doable to not apply to all programs and still match.// i agree. i don't mean to imply that you HAVE to apply to all of them.// Which is preferable. It's dumb that we're expected to apply to and lie to residencies that we want to go there when we really dont // limitation of apps is a terrible idea that detriments applicants, justified with circuitous logic that the benefited PD will be able to actually read your application. // Don't know why they don't nominate more assistant PDs, or get interested residents onboard with reviewing apps. // it's a good thought exercise though. if you could only apply to 10-12 programs, where would you apply? // having a pre-match round allowing people to apply to 1-2 programs and match quickly would probably solve much of this. half of applicants would be off the table.// Problem is that I feel like mostly the lower programs that would do that, not the "top" programs. Agree that if the top applicants got settled, programs will interview more "target" people and the whole system would be better. I heard fellowships used to be like that and lower tier fellowships would pressure applicants into accepting the position that day or they give it to someone else. </t>
  </si>
  <si>
    <t>if you're dual applying you can also focus explicitly on the programs you would definitely go to (10 max 15) over your second specialty. Don't know why you'd apply to 60 in both. // What's up with all the hate towards IMGs? This is like middle america complaining about losing their jobs abroad. If they get rad onc spots...good for them.// I think it's just because increased IMGs is associated with decreased competitiveness of a speciality. A lot of people here (both SDNers and current applicants) worked really hard for this when rad onc was still considered a top speciality (it still is to the laymen).//laymen dont know anything about radonc. I dont know why all the worry about "top speciality". Who cares? Take a job that will make you happy. Only narcissists care if they are in a so-called top speciality. no one they brag to does// &lt;&lt; Idk, I'm back on non-RadOnc rotations and when they find out I'm going into RadOnc, they treat me very differently (in a good way). I think people in medicine hold deference to these more "prestigious" specialities like Derm, Rads, Ophtho, ENT, Rad Onc, etc.//  &lt;--Hahaha, sorry, we're not a "prestigious" specialty anymore. Stop bitching about external factors (increase in IMGs, contraction not happenning, reduced job market) and start focusing on improving your self as a rad onc resident/applicant no matter where you are. Victim mentality is too prevalent here and may be a symptom of the complacency of the field. //  &lt;---Agreed, we're not on the same level as derm, plastics, ENT, ortho. Most people think rad onc is a specialty of radiology. Think of the reverse... a rad onc applicant trying to get into derm, ENT, ortho, plastics....would have ZERO chance. // lol// What is this stupid attitude? Just because you know we aren't prestigious doesn't mean others outside of our field do. You make it sound like everyone found out Rad Onc is trash. It's still one of the most highly compensated fields with one of the best lifestyles in medicine. Get over yourselves.// compensation and lifestyle aside (something rad onc does well at), this is an incredible field and the fact that fewer people applied this year should not change what you think about the field. everything intrinsic to the field has remained the same since we decided to go into it. i am actually glad fewer people applied this cycle. it made interviews easier and hopefully will translate into an okay match. x4</t>
  </si>
  <si>
    <t>google form results (51 people gave #1 ranks) -&gt;                                                                                                                                                        RANKED #1: MSKCC 4, UCLA 3, CINCINNATI 3,  MDACC 3                                                                                                                               MOST RANKED: STANFORD 8, AND CLINIC 6, DUKE 6, MSKCC 6, UCLA 6 // So all the usual suspects minus Cinci lol// No HROP tho//not much mayo.// I feel like mayo invites people that ranked CC and UWisc really high, but rejects people that would rank them really highly due to name. // also seemed like Mayo app pool was generally from the midwest // Probably what they inferred when they said those applicants that Mayo invited ranked CC and UWisc higher. //oh come on. you realize this is a very select sampling? also you wont be ranking MSKCC high if you didnt apply or get an interview. not impressed the analytical skills here. // 50 people filled out the form. that's over 1/4 of all applicants. it is the most reliable data we have on which programs were ranked highly. it's not the final word but it is the best word we have here. // I doubt the applicability of this poll since anyone can fill it out  and small sample size. No Penn, WashU, Hopkins, UCSF, UMich all of which are stronger/more desireable than CCF, UCLA, Cincinnati. Stanford with 8 is very dubious. // check out the graphs. penn, washu, ucsf were all well liked too. hopkins less so. umich kind of liked. i dont think this is crazy. lots of ppl liked ucla. ccf is great. cincy had a bunch of internal applicants. not unexpected imho.// The graphs are clear representation than what is stated at the top of this cell. Most big name programs got love.// Why wouldn't people want to go to UCLA? Great "lay" name, best weather in the country, fun city, great PP placement, etc.// Great "lay" name? Only if you are from west coast. No one in MW or East coast/south thinks UCLA has a great "name."// Whats the real point in this survey anw? Does not matter what/how we rank them (unless you are top candidates), ultimately we cannot control how programs rank us. Also this is a popularity contest, no more no less. // There's no real point, it's just to have something to discuss, although I agree it's all just popularity. I feel like some people on here have really low self-esteem. No need to fight over "names" and etc.// Who doesn't know that UCLA has a great name? Everyone has heard of it, and most people associate it with being a great school. I guarentee that the average soccer mom has heard of UCLA before they've heard of and Clinic.</t>
  </si>
  <si>
    <t>I'm moving the graphs to the ROL tab just to make the chat easier to navigate.//thanks x3// Cincinatti got some love in the polls. Kinda wondering what I missed by skipping that interview.// I know that Cinci has multiple internal applicants who may want to stay there for residency. It's a good program.//</t>
  </si>
  <si>
    <t xml:space="preserve">Why is it that our specialty, which is devoted to curing cancer, filled with such greedy, petty, pessimistic individuals?//you said it // what are you talking about specifically? the SDN attitudes?//a lot of them here too x2 // not tinfoiling about SDN activity, but the baseline personality of this spreadsheet makes me super hesitant to actually go into radonc. everyone seems angry/miserable x2// also ppl on this sheet seem to be so entitled and obsessed with names, prestige and competitiveness. </t>
  </si>
  <si>
    <t>&lt;-- I do believe you've just described the vast majority of the world &lt;3// You know what they mean, you'd think our specialty would be above all that. // maybe because doctors in this specialty make so much money and have such nice hours, and is starting to lose those benefits? I imagine lots of people chose the field for the $$, and maybe now they feel bitter//if you are bitter making over 300 K in your first year you were born wrong. // hey, if I expected to make 800k and then learned I would make 300k, i might feel bitter too. I'm not saying it's right. but it's understandable //&lt;&lt; if that was their understanding they are also idiots. Its never been the case. //losing those benefits? they are still making great money and hours. again, no sympathy.// Exactly. SDN paints IM as the grass that's always greener. Rounding sucks, buffing and turfing gomers sucks, many of the IM personalities suck, etc. Would rather be dealing with lower salaries and having too many docs than having midlevels take your jobs like a lot of the primary care specialties are going through.// the guys on sdn were not fully informed about the field. they are right and too many people are being trained. maybe a decrease by 25 - 50 spots a year. but everyone i have met got a job. IM is a really challenging field and many people do not want to be hospitalists for all of their life thus a fellowship is required, which is residency applications 2.0. there is some nostalgia, fear mongering, and a sampling of truth on sdn. //&lt;&lt; this. anyone thinking they're making more money in IM over rad onc is a fool. IM is great, but its not a money bonanza. The SDN idiots wistful for the golden days are cranks. Yes there is overexpansion. But^^ this guy is 100%// If you want a field with a lot of spots and good geographic flexibility, do radiology. Go to a program that has ESIR or just apply for an IR fellowship. Can still work with cancer patients, have geographic flexibility, and a kickass salary. Much better backup plan than IM if you have good stats. // a resident told me to only do rad onc if you can't see yourself doing anything else, and that made sense to me. because to be able to work as a hospitalist or diagnositic rad, you need to enjoy it. and i don't think i would. so it doesn't matter if it's a more flexible job//that's a stupid but of advice in that it assumes things are bad. But hey the more who take it, the better things are for the rest. // IR is very different from radonc. // IR also has job problems coming soon per many attendings I've spoken with; its a loss leader for DR departments.//</t>
  </si>
  <si>
    <t>advice for ms3: look at where residency grads end up. i mean, really look up where they get jobs. i have seen good programs (tier rank 15 - 30) post alumni working at academic locations in nice cities in california and nyc. look up the faculty on their website and see where these guys are actually practicing. some of these positions are not really in san diego or washington dc and may be 2-3 hours away at a satellite clinic. important point as you consider applying into the field.// how do you do that when some programs don't post where their grads go? Like I can't find that info for mdacc grads // yeah MDACC doesn’t publish that for some reason. I had to pick the brains of residents and attendings and they walked me through where people went year-by-year. I unfortunately didn’t take great notes.. but ~50% each year do PP (and I didn’t ask where, sorry), of the rest that do academics about 2/3 stayed at Anderson (mostly main site—you can check by scrolling through the current faculty page, seems like there are a couple faculty from each of the past few years who trained there), and others go elsewhere (I remember the Harvard system, Utah, and some smaller Midwest place but with a great physician-scientist starting package). But please jump in if somebody heard otherwise or remembers more. Another place on the trail that didn’t publish online where grads went was WashU, but they give a handout with that info on Interview day. //a lot of places told us where grads over the last few years went // it is a yellow flag for a programto not provide information about resident placement// Some places just don't keep up with it like that.// it should not take more than 1 hour a year to ask your residents where they signed contracts and to put that online.</t>
  </si>
  <si>
    <t>Don't know why people think that this year people are planning on being able to SOAP. Only 25% of US seniors are successful in SOAPing a program. // you are reading this wrong. # of applicants != # of spots filled. all rad onc spots could be filled if the programs want.// I think they're saying that relying on the SOAP for a residency spot is dumb.</t>
  </si>
  <si>
    <t>Why were there still so many SOAP spots last year when there were still a little less applicants than spots? Did US MDs still go unmatched despite there being more spots available than applicants?// Yup that is correct. In fact, there were more filled rad oncs (196) last year than there was the year before (192). It's crazy! // given that there's even less applicants this year than spots, is it still likely that US MDs could go unmatched then? I thought the people who went unmatched last year were mostly IMGs// Some USMD students still went unmatched last year. I think last year programs went unmatched because they didn't invite enough people, which is why this year they overinvited people.// The SOAP spots were filled with US derm, optho, ortho, ent rejects who had a suddent interest in melanoma, sarcoma, and head and neck cancers!// Did that many USMD applicants have to SOAP last year?</t>
  </si>
  <si>
    <t xml:space="preserve">I honestly think that our group and the current M3s are very luck. Once some contracture happens and all the baby boomers get older, chances are that the field will become hyper competitive again due to the increased patient load.// x2 (just assuming contraction happens)// is it going to happen? i don't see any signs of it// Will depend on if programs decide to fill in the SOAP or not. I don't think there will be HUGE contracture, but can easily see it going down from ~185 to 160 over the next few years. //i hope you are correct// god same, also going to be asking pgy5s this fall about their job searches on the interview trail. we shall see if the supervision changes affected anything// I asked and most were able to find good jobs, although sdn folk will say that this year was an "anomoly" and you can't predict 5 years from now lol//im not going to fear monger but this does depend on the type of program you attend.// i don't think hiring practices changed this past interview season as the changes are new so the current pgy5s might not be affected. idk. it be nice if i was m1 and can wait and watch for a few years.// slightly disagree as i thnk further uncertainty over 9 yrs compared to 5. we may be squeezed or do fellowship. but i think jobs should still be fine. pp doc on sdn said his salary will stay same or go up with APM. less hiring hence the squeeze or fellowship. other fields do this too - anesthesia, rads, surgical fields all pushed to extra training yrs. i really dont want that outcome but it is a 'worst' case scenario that is palatable// </t>
  </si>
  <si>
    <t>Yeah, you may not be able to work in downtown SF or will have to spend an extra year in training, but it's not like you're going to be on unemployment.// There are no signs that contracture will occur and the SOAP pledge says it will take people who have an interest (ie. 1 rotation) which IMO is a low bar. I bet you that a lot of placed will fill through soap like louisville, case, umiami, etc.If no contracture occurs, then you M1s-M3s will be doing fellowships to find jobs. // I can tell you that much more IMGs will be applying next year. Rad Onc is the new pathology. Source: am IMG.// &lt;&lt; Why are IMGs so keen on going into specialities with supply issues? What's the outcome (especially with tenable visa status (J1s versus H1s) etc.// Most goal of IMGs' end goal is to gain permanent residency in the US. If a residency is easier to get into, its a better chance to match and get into the US first. // IMGs would rather live South Dakota as a rad onc than in their home countries as an internist. // IMGs are going to flood to rad onc over the next few years. all of these spots will fill. look at programs that interviewed many IMGs (midwest programs, smaller programs, new programs).// Yeah, went to one program where an IMG said they're not even interested in RadOnc, just doing it so they can stay there and because it's in the location they want. // idk about this, most residencies give J1 visas and the ability to convert to green card is really difficult (and usually provided by employers) compared to H1 visas. In this scenario, you are more or less removed from the PP job market and limited in the academic market too. // that comment about IMGs is bullshit.// Right, IMGs aren't going to suffer in the job market because they're IMGs, nowhere is that played out in medicine.// I think the truth for IMGs lies somewhere in the middle. I personally know several path IMGs who have applied for a second residency because of lack of visa opportunities. Obviously in IM there are ways to continue (with employer sponsored O1s, J1 extensions, and visa waivers for rural/underserved/VAs). But for specialties that have potential job market limitations (like RadOnc), they may fall into a similar hole. The future is hard to know obviously.//</t>
  </si>
  <si>
    <t>is there a way to find out if programs (prelim,ty) do hair follicle or urine drug testing? i read that hair follicle lasts months.. bugging out.// get some from a friend....if its hair follicle i mean// damn bro follicle is intense... places actually do that? I'll probably plead the fifth.// have y'all seen the movie Gattaca? can probably find some solutions there // MCW does follicle testing. // You could probably just not enjoy substances for 90 days... ahh who am I kidding, that sounds awful!// &lt;--This but unironically. //youre going to need a life style change man.//if oyu need your substances get  another career. Patients deserve better than some kid who already feels s/he can't stay away from illegal substances.// I assume OP is talking about weed. If so leave them alone. If I end up practicing in a medical state, I'll probably be recommending a lot of my patients to use it. If they're actually talking about drug drugs like coke, pills, etc, then I agree with you that OP needs to stop. I mean, here on the west coast, I feel like most of my class smokes weed, and a lot of residents do as well.// Some holier than thou folks on here.</t>
  </si>
  <si>
    <t>I know a few of the TY programs in the southeast did hair follicle testing. Most just do urine. If I were you I would do all my partying this week and then stop so that you can submit a clean sample in April.//thx // when do prelim / TY programs typically request samples, is it April?</t>
  </si>
  <si>
    <t>Thanks to those of you who filled out some of the away impressions! super appreciate it! // happy to help! Let us know if you have specific questions or things you’d like to hear about. //</t>
  </si>
  <si>
    <t xml:space="preserve">How many interviews should I go to next year to feel safe about matching? I know it used to be 12, is it still 12 or less given how the top programs have become more competitive? // hard to say....but I would recommend 12 to be safe. programs may interview more people than normal, which means you might need more than 12  // We'll hopefully have better data for you after the match. But I shot for 15, and most of the people I talked to on the interview trail also had about that number. // I did 20 to be safe and ranked all of them &lt;-- are you an IMG?// &lt;-- Nope, I'm a USMD. I did 20 because I could. Also, I didn't want to SOAP. That would be my advice to this upcoming class. </t>
  </si>
  <si>
    <t>Advice for M2s/M3s : Rad onc is a great field (best pts, meaningful work, research, work/life balance) but future is uncertain/unstable. Without some sort of change (ie. voluntary contraction, not filling through SOAP), it's gonna be difficult to find a good job. Follow this spreadsheet, twitter, and sdn to see what changes, if any, our leadership is implementing. If there are no changes and things keep going as is (SOAPing, 180-190 grads/yr), I cannot recommend applying because you all will be looking for jobs in 6 years (increasing # of grads + potential APM issues --&gt; more competition for jobs + less need for rad oncs + lower $$). If changes are made then 100% apply to rad onc because it is easily the best field in medicine. Do you best to stay up to date on what's happening in the field. Thankfully there a variety of social media outlets. // x2 best field. uncertain future. attend a top program or train in a different field. //&lt;Take my advice: taking advice from anonymous people probably not a good idea. x2</t>
  </si>
  <si>
    <t>insert bullshit sdn comment here. x2 // wow someone posted something from SDN that agreed with the comments in the cell to the left, and then someone deleted it?? wtf do you hate sdn that much?//sometimes cells accdently deleted and can't undelete. That's happened to me a couple of times. But a lot of SDN guys do suck // i agree a lot of them do, but this comment seemed reasonable</t>
  </si>
  <si>
    <t>What is the purpose of the ROL survey/tab? Who does it help in us telling everyone where we ranked high? I'm curious. The algorithm already put us where we will be going next year, so why do we need to know that 9 people ranked MSK #1 or that people really liked HROP?// It's a way to see what others thought of programs. Not everyone is ranking based solely on prestige. It also at least gives us a better idea of the applicant side of the algorithm. There's little downsides to just filling out the form... unless we're missing something.// no downside to filling out the form. no need to fill out the form.// You don't really see their thoughts as much as their list. They could just be ranking based on geography and location to family, which is what I did. A rank list with no explanation attached to it is useless IMO. All it does is build more anxiety for us MS4s until match day "OMG, 3 people ranked a program I liked the most #1, and they're only taking 1 person, nooooooo", not knowing if it's an IMG, super stud, or troll that answered the survey. // That's a little neurotic but fine. You don't need to fill it out, no one is forcing you to. I don't get why this isn't a bigger problem in other spreadsheets as they willfully put down their entire rank list.// Other spreadsheets and specialties don't have a field that's smaller than some med school classes, that's why. Posting a whole list could take away your anonymity, plus again, what are people getting from it?// what? How would anonymously posting your top 3 be a way to identify yourself? No one is paying this much attention to any of us.//this discussion is really brining out some neurotic personalities. i like seeing which other programs ppl like. i liked seeing this info as an ms3. if it makes you feel weird, do not fill out the form.// Also agree that I think others shouldn't fill it out. Just be happy we're all going to match and leave it at that. Like the other person said, a rank list without an explanation is fairly useless.//x2 you are a shill to fill out that rol form// y'all are wildin'; it's optional and I bet you'll look at the results regardless.// Do what you want, apply where you want, rank where you want. Who cares what other people did or thought? Only your thoughts should matter to you.//is that why you come to this spreadsheet? Stop being a jerk.// So saying to think for yourself is being a jerk? lol okay.</t>
  </si>
  <si>
    <t>HI M3, ignoring the concerns about privacy, I don't see how seeing someone else's interview list/rank list would make a difference. They're going to be differenf rom you. you said you like to see it. Why? What do you get out of it? Are you looking for programs that you thought were bad, but other people think are good? What if they ranked it despite a bad aspect rather than because of a good aspect? What if they have sick family members in that part of the country and want to stay there (real story from an attending). What if they have a partner who is in residency/fellowship/working and they want to live with them no matter how bad the program is (real stories from several residents). Seeing someone's interview/rank list is just like looking at match lists from med school. There are two many unknown personal factors that influence decisions. I can understand that you want to decrease the number of programs that you apply to, to save money. That makes sense. Geography is the easiest and most common way to do so. Just apply to the programs around your med school, home town, and SO's location. How do you feel about this type of approach?// It might also be to get a general trend or pulse of perception of program. I agree with your assessment though, it doesn't tell anyone anything; it's just another thing to do before we get our eventual match,// how would seeing how someone else ranks a program give you a perception of a program? people are going to rank top programs highly, and we already know what the top programs are. People are going to rank programs in big cities high, because those are desireable places to live for people our age // i prefer the college town life  // that's great, many people have moved on from that. that might help you match at a college town. UF is a great program in a college town.// College life is fun if you can actually go to parties and not be a creep. I assume most of us are either too old or too married to really "enjoy" a college town like that.// M3 I hope you got the point that looking at a bunch of random stranger's random decisions shouldn't really influence you that much. Apply, interview, and decide for yourself what you want. Don't be scared to make your own decisions on what you want in life. All the trolls here will tell you is to only apply to top 15 programs or go to another specialty. // &lt;- i think i understand where you're coming from, but it's hard to ignore the fear of limited geographic flexibility// If you're that worried about not being able to live in your coastal city of choice, don't go into RadOnc, honestly.</t>
  </si>
  <si>
    <t>Can someone explain non-compete clause and what it means? Does it mean you can't find a job in a nearby clinic or that you're not allowed to start your own practice?// It's generally places a restriction on you practicing within your previous job's encatchment area. This way you don't steal clients from them. They are becoming increasingly common and fairly prohibitive. There are states that don't allow them though (e.g. North Dakota). // is it becoming more common because of corporitization of medicine or probably not related? // It's certainly accelerated by corporate medicine but it started before that as well. Since all these big markets are competitive for downstream referrals, this ensures practices maintain revenue in the long term. It's very anti-competitive (as a contracted employee), but it's just the way it is now.//patients are patients. not clients.</t>
  </si>
  <si>
    <t>thanks to the person who wrote about mdacc!</t>
  </si>
  <si>
    <r>
      <rPr>
        <rFont val="Arial"/>
        <sz val="10.0"/>
      </rPr>
      <t xml:space="preserve">This is fun - 2018 NRMP PD survey: https://public.tableau.com/profile/national.resident.matching.program#!/vizhome/PDSurvey_0/Desktoptablet </t>
    </r>
    <r>
      <rPr>
        <rFont val="Arial"/>
        <sz val="10.0"/>
      </rPr>
      <t xml:space="preserve">- some data points: LOR = step 1 &gt; research, median step 1 to get an interview offer is 220, 20% of apps rejected without in-depth screening, on average, programs interview 29 and rank 27// Programs used to rank around 10 per spot, this year it was 15. Don't know how much it will help though since I feel like programs sent invites to all of the same people.// Based on weighting of a factor, it looks like it was LOR=Research/interest &gt; Step 1. Also if you look at the # of apps a program received on avg it was 174 (which is now 88 according the ERAS stats).// It looks like before every applicant just applied to every program in the country (still true of the big 3). Now people just apply to where they want to go. </t>
    </r>
  </si>
  <si>
    <t xml:space="preserve">most programs interviewed more this year// I think the crazy thing is how more programs would consider someone that failed Step 1 than would consider you if you failed CS. I was always taught that Step 1 was king. I guess not anymore since it's going to P/F.// This data is before this knowledge of P/F came about. I think you can make up for a poor step 1 with research years and PDs figure Step 2CS is an easier test to pass (so if you fail, you likely shouldn't be considered, however unfair this is to ESL).// Pretty harsh on IMGs that typically have a fail rate of 20%+ on CS. Agree with lower Step 1 though. Even when RadOnc was very competitive, people were still matching with Step scores &lt;220. // Step 2CS failure probably reflects on other aspects of candidacy (like English proficiency or your general demeanor/likeability) that are doubled down on during the interview.// Could also be random. I was super awkward and fumbled through CS but still somehow passed. It probably used to mean that before they started failing more people to justify the test. If the person is normal but for whatever reason had to retake CS, I'd see it as a fluke. If they were really awkward, rude, could barely speak English on interview day and had a retake, I would understand the retake. </t>
  </si>
  <si>
    <t>Can we get more away rotation impressions please?// Is there a specific place you want to know about?//Penn, Yale, UCSF, Stanford, Mayo Rochester, Michigan, WashU, Duke, and // I can’t speak to all of those but I met others (on other rotations or on interview trail) who rotated at each of those places and said they loved it (except I can’t remember a specific person talking about Mayo MN), and I don’t remember any of them saying anything negative about their experiences. So I don’t think you can really go wrong with any of those, so go where you want based on geography or what your gut says. I know several of us M4s this year that tried to make sure to cover east coast, west coast, and other (haha Midwest and South are like the same in my head even though they’re probably not..) regions between our home program and aways. //</t>
  </si>
  <si>
    <t>Can we get more people to fill out the Anon Applicant Data tab now with all the info (including pubs)? Would be super helpful for future applicants, thanks!  // idk how much it matters. it's not a complete picture of all applicants, so it's biased. charting the outcomes has higher quality stats. how would the info be helpful for you? more pubs is better, more rad onc pubs is better...and based on my experience, I'd say rad onc pubs &gt;&gt;&gt; pubs in another field // helpful just to get an idea, especially those of us with lower stats // I had low stats so I applied super broadly x2 // if you're trying to figure out what a good application looks like, talk to your advisor, or PD, and if you don't have a program, just email the nearest department and ask.</t>
  </si>
  <si>
    <t xml:space="preserve">M3 here, it would just be nice to have more data points in terms of applicant profile and interview yield; also if we could list names of places those applicants got interviews so we have a better idea of what programs would be reasonable to apply to, that'd be great! // but the data is so low quality, it's not useful for making any meaningful decisions. ask your advisors and alumni these types of questions to get info specific to your school and situation // lol i don't think anyone is going to tell you all their interview invitations. That's personal // traditionally med students applied to all the programs unless they went to a top med school x2// some of the other spreadsheets have program info by applicant, it's anonymous anyway so it'd help to get an idea of where i have a decent shot of being interviewed // i think rad onc residencies are so small (1-5 residents/yea) that its hard to predict where you have a decent shot, beyond knowing top vs other programs // i don't think ppl are going to post where they got interviews. ppl may update their info. 2018 - 2019 tab is good for some data. //yeah I highly doubt anyone will post their interviews. // Just apply everywhere and cancel as you go. There's only 80 something programs.// That's also like &gt;$2000 lol// that's exactly what I did. I think most of us spent way more than $2000. It's part of the cost of applying to a small, competitive (or at least unpredictable) field when you're not a super strong candidate x2// Yeah, this is the most important process of your life at this point. Why be cheap and try to save a few hundred dollars? The flight, hotel, car rental etc per interview is going to run you like 500-600 if it's not local. So you're gonna go broke regardless.// That was true up until recently. I also think it's rude to think everyone should and can spend that much money on this process. It's incredibly expensive and so if you need to minimize costs, you do so my eliminating programs you wouldn't want to travel to anyways, right? // new poster (ms4): i applied to enough programs. i did not apply to the right programs. there were programs i ended up learning about that i wished i applied and conversely programs i received an interview which i had learned were malignant/bad fit for me. i would apply to all the programs except those with 1 resident / class outside of your region. that whould be between 60 and 70. fwiw: $2,000 is the STARTING POINT for this process. aways will cost money. you will spend much more than that.// Yeah, I spent $10k on interviews this year applying to all programs, going on multiple RO and Prelim interviews, Uber/car rentals, Airbnb, Plane tickets (which can be very expensive if you don't book them months in advance), food, etc. You're going to spend a lot on interviews if you don't live in NYC or something.// </t>
  </si>
  <si>
    <t xml:space="preserve">How reasonable is it to worry about not matching with &gt;10 interviews? Feel like some of them were off the waitlist and people on the survey and pretroll ROL tab ranked a lot of my programs highly :( // not matching? pretty small, unless you only interviewed at the top 10 and don't interview well. even then, there's probably more spots in the top 10 than they collectively interviewed people. //unless you are sort of crazy, pretty unlikely. There is no "top 10" // top tier, then. the semantical debate around ranking is silly.// Yeah, everyone knows what the great programs are. Let's not kid ourselves. </t>
  </si>
  <si>
    <t>now that we have the suvey, can we delete the ROL tab?// Keep it, it's historic.// I did my best trolling on that tab//your mom must be proud// I'm just hoping that despite a lot of people ranking highly the program(s) I ranked highly, that I still end up matching my desired program. So happy I didn't listen to those trolls telling us not to rank half our lists or I would be FREAKING OUT.//not gonna lie the trolls did have an effect for me; they made me wayy more stressed about this than needed, though it didn't ultimately affect my list.// Same, I honestly considered not ranking a few programs, but gladly did it anyway.// i too koff 5 programs from my list and am glad i wont be going to any of them. //  I kept a few off as well. A gap year is better than 4 miserable years and a terrible job search x2//problem is you aer making a lot of assumptions about job search that are probably not correct.</t>
  </si>
  <si>
    <t>For next cycle, do you think programs will start to focus less on step 1 score as a transition for when its pass/fail or will there be paradoxically increased emphasis on it because its almost the last time that can be used as a metric?// I think they'll start adapting a more holistic approach and not letting people interview without a CK score on their application. // a lot of programs have already deemphasized it (those that aren't using high scores as a cutoff anyway). suspect nothing will be significantly different but 2CK will become a requirement w/o a step 1 score</t>
  </si>
  <si>
    <t>PD here: Highly reccommend you listen to Siml Parik's talk on career. Its an excellent over view. // Which part? Specifically the job market? Contracts kinda go over our heads (since its 5+ years away).// Job market stuff. Med students should think about not what's happening now but 5 years from now. Sure, residents are finding jobs now but it is getting increasingly difficult. What will it be like in 5 years? You guys have all the info from this spreadsheet, twitter, sdn, and residents to make an informed decision.//&lt;&lt;"increasingly difficult" is imisleading. job market been getting better last couple of uears. what we dont know is what it will be like moving forwards. But "it is getting increasingly difficult" is inaccurate and misleading. // that's like, your opinion, man // "job market been getting better" is misleading and false. anyone that has kept up with the literature and spoken with residents would know that and this is coming from a resident. nice try bud.// Seemed fine to me while out for interviews// can someone post a link to where I can listen to this talk?</t>
  </si>
  <si>
    <t xml:space="preserve"> there are more than one speciality that a med student fits.. consider the other // Great advice post-certification of RoL lol// Right? It's only the super gunner M3s that are on this spreadsheet in fucking MARCH. // lol relax, this is when people think about aways. And if you don't have a RO residency at your school, where are you going to go for advice besides SDN? no one is going to dare ask anything there</t>
  </si>
  <si>
    <t>Thinking about making an "awards" tab for programs. Either with that or with surveymonkey. Here were some of the things I'm considering: Most Valuable Program, Comeback Program of the year, Most Research Heavy program, Most Tech heavy program, Program most likely to get you a great PP job, Program with the best residents, Program with the best "vibe", Program with the least scut, Program with the most volume, Nicest Attendings, and Worst overall. Any other suggestions? // PROGRAM I RANKED LAST and PROGRAM I INTERVIEWED AT THAT I DNR // I wanted to do a more positive one, and I guess "worst overall" may fit that bill. That said, that suggestion would be more entertaining for the next 3 weeks.// Best resident workroom would be a good one</t>
  </si>
  <si>
    <t xml:space="preserve">what's with this sheet's obsession with last ranked and DNR programs? // there are some awful programs that should be left unfilled. too bad RRC does not come down harder on such programs. we all see them on display during interviews.//oh good. becuase this sidcussion hasnt happened in nearly 3 mins// People want those "last ranked/DNR" programs to close, facilitating contraction. It's weird because no other specialty is as obsessed with bad programs like Radonc is.// naming them here after the fact isn't going to change anything, and people who want to be radoncs but aren't necessarily competitive elsewhere will still go there. naming and shaming just makes the people who do match there feel crappy, but this idea that you should DNR and go unmatched over going matched in the specialty you desire is pretty out of touch// Right? Like do you think you'll be able to SOAP for a program if you interviewed there? If you interviewed somewhere and were on their rank list, and they SOAP, and see you in SOAP, they won't pick you because they'll think you were a cocky little shit that was too good to rank them. Why take you now? // Rules prohibit SOAPing at a program that you interviewed at// Even if they didn't rank you?// If they didn't rank you, they're saying they'd rather take someone else in the SOAP than match you. Just like us not ranking RadOnc programs means we would rather not match at all and have to reapply than match there. Chances are they won't take you in the SOAP, even if they could. </t>
  </si>
  <si>
    <t>rank order list was trolled bad. made post - submission rank order list survey on surveymonkey. i will share results after this weekend. // thanks! // sure thing. very obnoxious that so many ppl trolled the other sheet (but also very funny hehe)// I am giving a big shout out to the insecure FCCC and Jefferson residents that were going back in forth in that list. Very entertaining lol//didnt seem like residents to me. just one troll and people having fun with him//meh, it was changed/edited with too much regularity for it to be someone that didn't have any investment in those programs IMO, but you could be right.//thanks for taking the time to do it; hopefully no one trolls it x2 // why would we fill this out? x2// most specialties do it. i used it to see which programs people liked as an ms3 considering apps and auditions. // IS there a link to results? // Instant results are available for those who answer (this is anonymous). I will post all results link on monday.// Why? If I match at my #1 I give away who I am. *Jalen Rose voice* Not gonna be able to do it// &lt;&lt; I'm not sure anyone else will know what your #1 was; it's anonymous...//what, how would they know it was you???? also i don't think anyone cares about who you are, they just wanna have an idea how many people ranked each program  // i took it, but don't see any way to see results :(( x2// If someone ranks a program that takes 1-2 people #1 and they're the only one, and they match there, and/or its a program that takes 2, they rank it #1, and they SOAP, then theoretically I can see why someone would be hesitant to take it. Since we all ranked programs taking 4-6 people #1, shouldn't be a problem lol//this is missing and clinic // CCF is listed for and clinic and is a popular choice. apologies if it was not easy to find. are people able to see results now? // I see results. They popped up after I took the survey. Will there be a way for us to see results after we’ve taken it already? // here's a link for the results so far: https://www.surveymonkey.com/results/SM-T6BGNMXT7/ i'll post again once i check after the long weekend// All this survey has done is made me more anxious. IDK why I didn't expect other people to rank my top choices high, but they did. Glad I kept all of my programs on my list and didn't take that troll's advice to not rank programs.//</t>
  </si>
  <si>
    <t>https://forms.gle/xdho1j3TT8ohgVwz5</t>
  </si>
  <si>
    <t>https://www.surveymonkey.com/results/SM-MLVK9ZNT7/</t>
  </si>
  <si>
    <t>a point for ms3 about sdn. generally speaking, the sdn folks who complain about the field did not go to top programs. i have spoken with several (~5) grads of mid tier programs in real life at conferences about their job search experience, and these grads largely agree with the sentiment of sdn. i did aways at top programs where the residents had multiple interviews per month and had easy work cold calling practices to get interviews. i would reflect on that and think about where you want to be in 5 years. it is not a bad idea to dual apply and rank IM programs higher than some rad onc programs.// I know people from bottom programs that STILL were able to get great programs after they graduate. Maybe the type of people that complain on SDN are the types that PP places don't want to hire?// lol could be fact//ok. im someone who knows some of the SDN people. just a couple. Your assessment about they're being the sort who would not be desireable is 100% dead on. I am not trying to downplay real issues within the field or to claim that I am aware of more than a couple of the SDN cranks. But the two I know are not spoken well of IRL.  Its easy for them to deflect they're own issues onto a tissue of truth regarding the real problems in the field. When there are a lot of grads, yes assholes are last on the list for jobs.// I think if they're even HALF as toxic IRL as they have been on this spreadsheet, that should come as no surprise lol// you might be surpised just how well toxic assholes can camouflage themselves in this field.// It's crazy how a specialty devoted to treating cancer patients has so many mean, greedy people.</t>
  </si>
  <si>
    <t>The concern for the SDN folks isn't today, it's three-five years from now. They aren't wrong about the outcomes if there are less retirements versus new grads. Most big markets are likely saturated. But I do think that there will be 1-2 spots in most of them every year no matter what.//APM is coming out this yr. this is good. we will see how it affects job hiring while we are interns and we can bail if it all goes to ****.//yeah. its that simple. Jesus the quality of candidates has dropped.// APM has been delayed until 2022, at least.  // One of the most vocal guys on SDN is a dude who got run out of Florida for one of the largest Medicare billing frauds in history. Whistleblown by his practice administrator. Now he runs low quality practice in bumfuck &amp; reportedly practices very dodgy radiation oncology. This is hearsay, but apparently, in addition to billing for treatments while he was out of the state or country, he'd run ppl thru CT sim after their treatment so he could collect CBCT code //actually thie first tstatement isnt correct. Some of the SDN people have concerns for the future. others are just cranks who dont care about reality and a3nt to paint eveything with a particular brush.</t>
  </si>
  <si>
    <t>Can we get started on the awards tab/survey? Saw the idea down the page and think it's a great idea.x3</t>
  </si>
  <si>
    <t>Now that lists are finalized, can some of the M4s this year fill out the away rotations tab? Would be greatly appreciated by an M3 :) // I mean, it's just going to be filled with top 15 programs, just pick the one in the geographic location of your choice and rotate there.// it would also be nice to know a little more about what we might expect at each one or if there is anything peculiar about a place that would be a good heads up, or if there is certain personalities we should avoid...// Every place has those, you'll be fine. The above advice is the best advice. I'll add that if you want, do three rotations: 1. home (if applicable) 2. Big 3 program 3. top program in your region of interest (or opposite coast if applicable). Although given how noncompetitive it was this cycle, I'm not sure that you'll need to do 2 away rotations, so just pick a big 3.//the match result will probably tell us more about how competitive it was but i don't think this cycle is as noncompetitive as some make it out to be// Maybe, the numbers just don't bear it out that way though. I think the top 20 will be hard to match into (as always as its roughly 80 spots) but everything else after that is a wash.// I agree that 2-3 rotations including home is still probably a good idea. While it's likely applicant numbers will continue to trend down, I think that's far from certain. There's several MS3s and MS2s at my school interested in rad onc, and I'm not at a big name/feeder school. // There was some weird rotation about some weirdo that did a rotation at some place that made them do sexual favors, do a 60 minute presentation on submission pathways, and didn't give them an interview. It's gone now though.//do those ms3/ms2s know about this spreadsheet or the general conversation that surrounds our field? make an informed decision and we'll have less disgruntled "residents" on sdn// What I can't figure out is that if all the SDN people went to top residencies and still have trouble finding jobs, what difference did it really make?// they didn't go to top programs // to OP: different approaches, and comes down to your personality. if people like you, doing as many rotations as you can can buy you interviews. Hit every top 5-10 program you're interested in. If you know you could rub people the wrong way, get a letter from your least favorite big 3 and then cruise// Also it's really hard to get a BAD letter in our field. Even if you did an awful job and just took up space you'd probably still get a "decent" letter.</t>
  </si>
  <si>
    <t xml:space="preserve">I'm predicting 45 unfilled spots // I'd bet 20. With about 185 spots and 160ish US MDs, plus 30ish IMGs, I don't see how a huge number of spots will go unfilled. I don't think many people dual applied (and even if they did might still match rad onc). Programs might have interviewed more "in their tier", and places like Jeff had plenty of IMG interviewees.// Yeah, plus "less competitive" programs still interviewed 20-30 people per spot instead of the usual 10-15. I honestly don't think there will be a HUGE amount of spots that go unfilled. Feel like there will be more unfilled spots at upper mid tier programs that only interviewed top tier applicants than lower tier.// I was basing my estimate off of the Kharofa et al Red Journal article. They quote 152 US applicants for 211 spots, though it does look like FREIDA only has 191 first year spots participating in the match listed.// It went down to 185, plus there are a good 10-15 quality IMGs that aren't just doing it for a visa, so it will be 170-175 for 185 spots. // what's your source for the number of spots? // my colon // i guess that's as good a place as any if we're gonna both be guessing // IV impressions has 188 spots listed. this looks accurate. guessing 35 spots unfilled this year. lots of over interviewing from programs, even from programs i consider strong (like duke).// Also if the survey tab is correct, a lot of people are ranking good/decent programs HIGH, so expect to see some people falling down their list. // 20 unfilled spots sounds about right lots of IMGs ranking programs this year// IMGs had a lot of options this year. //hey if an IMG is good that more power to them. lots of IMGs imgs and dos in residencies//there are too many US rad oncs being trained. why further overtrain by adding rad oncs from other countries to the over saturation? // because departments want cheap labor// I'm not sure if IMGs will fill all the spots. Visa stuff is really tricky. You need to also find prelim programs and that can be added challenge. I feel really bad for the IMGs applying in general. It seems like a tough problem on its own. Then when you add in the complexity of needing to go to a good training program, that just makes it more difficult. I think people who don't know their struggles are oversimplying it. // IDK, all I see from the survey tab is that a LOT of people are ranking good programs high. Don't know if they'll have room to take everyone. IDK how many places will actually SOAP, especially with all the IMGs here. // equally some "low" tier places also have been ranked high. I think our cohort didn't heed to much attention to SDN (rightfully or not) and it's nice and varied. Obviously the big names had more higher ranks but overall this differed from my expectations.// You also have to keep in mind that an IMG ranklist is going to look a lot different from a USMD rank list. </t>
  </si>
  <si>
    <t xml:space="preserve">
Is everyone hungover? </t>
  </si>
  <si>
    <t>any M3s here thinking about aways and want advice on programs?// Nah, I think the SDN trolls scared them all off //im still here! any advice on how to do well specific to radonc rotations that might not apply to other fields? Does most places have Epic? if not how did y'all navigate getting used to the emr during your aways? At my school, we can write notes that are signed by residents and then attendings. Do most places do this? If not, what are some other ways to help out residents/attendings during your aways? As a med student, I don't mind doing scut. //  buy essentials of clnical rad onc (matt ward). get nccn guidelines access and use when you see consults. most places have epic. as a rotating student you really only need to do two things: 1. see consults 2. give an end of rotation presentation. these are crucial. everything else is gravy. most things you do as an ms3/4/rotating student slow the work down. just being honest and from reflecting on the process. do the consults really well and look up any info or track down outside records as needed to be helpful on a rad onc away. dont worry about scut on rad onc aways. there is scut but not really stuff you need to worry about.// thanks! thats super helpful.// being likeable and friendly helps a ton. being super intense to "do a good job" can turn people off, because they're generally not expecting a lot from you. audition at your reach/dream programs (if those still exist when &lt; 100 people apply next year) as at many/most of them it's a good way to get an audition, esp. if your scores are on the lower side of things (&lt;240). // buy puts on this spreadsheet early // was wondering how many aways to apply to in order to get accepted to two / apply to lots. it is better to cancel aways than apply late. // Some programs may hold that against you btw. The applicant pool is only getting smaller. I think a lot of this will also be about what school you are already at. I don't think top schools really go on away rotations//</t>
  </si>
  <si>
    <t>Who else is doing the keto diet? I had to stop during interview season but am starting back up.</t>
  </si>
  <si>
    <t>easier just to fast// both have mixed data (although nutritional epi data is bad in general so do whatever you want)//IM fasting is much easier than I expected.// How do you guys do it? 16/8, 20/4, or OMAD?// Start with 16/8 and if you can move it to 20/4 or OMAD. Not too bad after a while. Honestly 16/8 is basically just skipping breakfast and eating a late lunch/early dinner.// full water fast one day a week +/- 72 hours over a weekend. one day usually isn't bad, 72h gets rough around hour 48, week-long fasts get better after 72 hours or so. peter attia has several protocols// Intern year in a real program is basically OMAD anyway // all 6 of us going to a real program</t>
  </si>
  <si>
    <t>so we're all going out tonight right? spider's buying!// I spent 3 hours lifting weights today. Can't kill my gains with booze.// Booze is good post workout. That's just science. Also Whiskey is keto-friendly if that makes you feel better// Weed has 0 calories.// True. Whiteclaws and Whiskey sounds great. // Any boba fans on here?? That and maybe later some booze is how I'm celebrating// So.. you're not going to spike your boba?// ooh yep good idea!! i've had boba with vodka before - v interesting. boba beer is a thing too https://9gag.com/gag/a6ORPLb?ref=fbp// I'll forgive linking 9gag for this interesting news.//</t>
  </si>
  <si>
    <t>Now that the match is officially in the books and all we can use this spreadsheet until SOAP to shitpost, lets get it started: Better Action Movie: Rocky IV or Terminator 2?// T2// The right answer is actually Mad Max?// Which Mad Max? If it's Fury Road I might have to conceed// let's be serious, it's the Notebook// Kill Bill Volume 1 &gt; you//</t>
  </si>
  <si>
    <t>IT HAS HAPPENED! x~155</t>
  </si>
  <si>
    <t>We are all already matched by the algorithm. Good job everyone!// &lt;&lt;that'll be true in 10 mins // Hope no one is making last second changes. // you know there's that one guy who's like "oh god that's tonight?"// not gonna lie, I just verified after dropping my last ranked place. I was trying to Marie Kondo my RoL one last time.// Lol why even bother dropping that last rank? I would rather match at that last rank than have to SOAP to a bad program.// I'm fairly confident I can scramble (outside SOAP) into an IM spot. It wasn't a noteworthy place and honestly I kept in my list for the wrong reasons.// Last words didn't happen lol</t>
  </si>
  <si>
    <t xml:space="preserve">are we doing a name and shame?// IDK if there will be a point. We all already know that it's going to feature a heavy dose of Jefferson, Cornell, etc. // only matters if we can verify the people doing the shaming. we can't, so it's all hearsay after the fact. waste of time// What are we shaming?//ourselves // I miss the cat// fuck the cat, this is the DOGPOUND // &lt;--- shaaaaaame, shaaaaaame // </t>
  </si>
  <si>
    <t>I just want to give a shout out to all you neurotic motherfuckers that are on this spreadsheet less than 30 minutes before rank lists are due. You the real MVP.// thx bby // but what if I put in the wrong programs numbers// You don't have to do it by numbers, just search by state and they'll be there.</t>
  </si>
  <si>
    <t xml:space="preserve">do we rank our programs on the same website as the application? cant seem to find the list other than that one with the programs i applied// you go to nrmp.org to submit your ROL. You need to login and then submit your RoL. If you haven't already done so, you'll need to pay the fee to participate in the match and then you'll be able to submit. You should also remember to update your ERAS profile with your NRMP match ID// got it thanks//what does updating the ERAS profile with NRMP match ID do? I just did it now - thanks for pointing it out. Am I okay? </t>
  </si>
  <si>
    <t>Last minute paranoia: you are supposed to just rank your rad onc programs... and then you create a Supplemental Match List of your prelim/transition programs that you attach to each of the rad onc programs... that's all we have to do, right?  // yep! that's it. you got it!</t>
  </si>
  <si>
    <t>I welcome the shitposting that will likely consume this spreadsheet for the next 3 weeks...//no you wont// Why not?</t>
  </si>
  <si>
    <t>haven't gotten any II recently.. who else is in the same boat? thinking of updating programs about my submission to astro conference. // what would that accomplish? // trickle invites // huh? // some of us can't match MSKCC. some of us cannot hook up with residents at astro. some of us cannot publish in the Red Journal. and yes, some of us need to fight tooth and nail for an invite. the attitude towards 'lesser' applicants on this spreadsheet makes me vom.// 9/10, made me chuckle IRL//</t>
  </si>
  <si>
    <t>LOL glorious troll</t>
  </si>
  <si>
    <r>
      <rPr>
        <rFont val="Arial"/>
        <sz val="10.0"/>
      </rPr>
      <t xml:space="preserve">I just stumbled onto the rad onc program coordinator website: </t>
    </r>
    <r>
      <rPr>
        <rFont val="Arial"/>
        <color rgb="FF1155CC"/>
        <sz val="10.0"/>
      </rPr>
      <t>https://aropcorg.wixsite.com/aropc</t>
    </r>
    <r>
      <rPr>
        <rFont val="Arial"/>
        <sz val="10.0"/>
      </rPr>
      <t> and they have a link to program interview dates.  I'm not sure how early this goes up but if it goes up before interview offers go out, it could be useful for applicants next year// Nice find! We actually had this information last year right before interview invites came out. A PC on twitter had a link to the dates.//</t>
    </r>
  </si>
  <si>
    <t>is there a list of RO journals that lists their impact factors?// Red Journal: 6.2; Green Journal: 5.25; PRO: 2.8. Those are the main journals although I'm likely missing some that are below 2 in impact factor. But you should try and ball and submit your work to bigger journals.// hmm is there a list for oncology journals then?// Lancet Oncology: 35.38; JCO: 26.3; JAMA Oncology: 22.4; Annals of Oncology: 14.19; JNCI: 12.85; JTO: 12.46; Clinical Cancer Research: 10.19; JNCCN: 7.57; Cancer: 6.102. There are others I didn't include (like STM, JCI, Cancer Discovery, Cancer Research, Nature Comms, etc.) because they are more basic science driven.// interesting, thanks! i'm surprised lancet onc is the highest. i didn't realize that was such a big journal// Yeah they get some big phase III trials. I obviously didn't include NEJM (70) and Lancet (59). Generally really hard to get radiation trials in these journals (they like novelty) but it's still good to have a general idea of impact factors.// Also just be aware that impact factor isn't everything, e.g. clinical journals like Lancet tend to get more citations than basic science journals like Nature</t>
  </si>
  <si>
    <t>Anyone going to ACRO? Do they have any sessions planned to address commonly discussed issues? // We should take matters into our own hands.  // What do you suggest?// mutiny // lolol we're all volunteering for this field. no one is forcing us to be here// I like mutiny//youre a fucking med student. take matters into your own hands. you dont even know what the agenda at acro is going to be. gads and people use "img" like an insult.//There is a strong residents committee at acro. they choose the agenda. so bitch to them if you dont like it. it IS in your hands</t>
  </si>
  <si>
    <t xml:space="preserve">The ARRO job talk has some realistic descriptions of the job market and expectations// Not nearly as bad as SDN makes it out though.// yes because sdn wasnt realistic//Was there anything specific about job market?// Basically said it was somewhere between "sky is falling" and "everything is fine." Many things out there might make it worse in future (hypofrac, omission of RT for certain pts, APM, CMS changes, doubling of residency spots in last 15 years), so it's tough to predict but the job market seems really good for people who are already in practice // any thing in the development that might make it better? // nope. // :'( // i think we have a lot of objective data points that all point negative, and some potential for positive data points in the future (oligomets/IO), and an unknown amount of positive/negative data points coming in the future that we can't predict (retirement?), so how we interpret all that is subjective.  // for me, it was not positive. he talked about his job and jobs that his co-residents (graduating in 2010) got which sounds great. he talked about the future and tbh sounded very negative while acknowledging that the forums are hyperbole. this is literally text of what he said: 2x graduating residents from 20 years ago. Average fractions going down. Apm reducing reimbursement rates. Losing derm patients. Losing gyn patients. Losing gyn patients. Combination of more grads, less work for each graduate,reduced reimbursements,and change in supervision does not lead me to believe the future is stable. //your assumption about less work per grad isnt correct. the work load isnt less. much of our day is dealing with new cases and work up. just because fewer fractions doesnt lessen work load considerable. . also plenty of gyn and derm pateitns in real life. sorry but if youre that depressed about the state of things, switch now before its too late. why sit here and complain? </t>
  </si>
  <si>
    <t>// I agree. Lots of bad data points. How we interpret those for the future depends on our perspectives. It's not possible to tell other people that they shouldn't go into rad onc, or that the field is doomed (and I'm not saying you are at all), and it's also not possible to tell people that the field is fine, this is just normal variation // all we can do is hope for the best in five years when we hit the job market. it does sound like Dr. Parikh has a good job. // Yeah I think he is probably more pessimistic than he led on but he didn't seem like all hope was lost.// He was certainly more optimistic than the SDN people// I wish I had watched that this time last year. I would not have applied rad onc. We have to make the best though and pray things work for our cohort. // he has an amazing job - super low hours for 400s salary - but he said they just lengthened their partnership track// You are describing two of his jobs. He was previously in PP (which used to require 3 years for partner but they increased to 4). He relocated to AZ, and got a job at the MDACC satelite there where he now works less hours with solid pay. He said that PP jobs at peak work years will offer a lot more (if you are partner). // thanks for clarifying. So the MDACC satellites are employee positions rather than partnership tracks? // correct// That's why satelite jobs get crapped on a lot. They aren't really academic (there isn't a push to publish, nor do you have access to those resources), and you also don't have a partnership track to really make money. It's a lose-lose on those terms. But if you want a stable lifestyle and don't care about promotion and all that, it's a fine gig.// i think people in our generation are going to be happy with satellites, because we don't have the same career ambitions as our parents. we seem to want more family/fun time. but it's sad for the field in general // these are the only options now for current grads coming from my program pretty sad change from older times</t>
  </si>
  <si>
    <t>Anyone else feeling like they didn't make a huge impression on the attendings during interview day? Like they're either "meh" or "ugh" about you?// try to relax. This sentiment is normal and is called "anxiety". Everything will be ok  // I can definitely relate. I don't feel like I made a solid impression at any program // let's not feed this guys. we did our best. it's over and the smartest thing we can do is enjoy our time before internship starts. // Too late I'm already second guessing everything//wow we really are a neurotic bunch</t>
  </si>
  <si>
    <t>How common is it for residents to hook up with each other at ASTRO and other conferences? Asking for a friend.// You shouldn't hook up with friends and let's keep this on topic.// How is ASTRO not on topic?// Are you referring to casual meaningless intercourse? Statistically you should never date another Rad Onc since the chance of finding a job in the same city is slightly better than Jefferson not SOAPing this year. // oof// What if you do a good job and they want more?// lmao</t>
  </si>
  <si>
    <t xml:space="preserve">PP jobs (harder to return to academics after going to PP), and also i imagine it might be nice to work in a larger practice (which academic centers tend to be) for additional informal mentorship as a brand new attending. to answer OP, I think that some people who are saying they want to go into academics are just saying it because it's the "right thing to say" at least on interviews, but also think that a substantial portion are genuinely interested in pursuing academics for various reasons // That was a really good answer, thank you. // Academic jobs definitely are easier and more comfortable for people who have been in academics their whole life..the mentorship, being able to call on older attendings to help with tough cases..it's a smoother transition from residency than being thrown into a PP setting where everyone is busy with their own clinics and generally less interested in mentoring the new guy // academics really allows you to develop a network of experts in one/two/three disease sites. it is much different than racing around to seven tumor boards a week and saying 'we can zap that'. its the cultural difference and standard practices that can really differentate academic and pp positions. // just to be fair, i kind of doubt that a PP doc is going to 7 tumor boards a week-hard to imagine that the volume is big enough for weekly tumor boards, and if it is, the PP docs probably focus on fewer disease sites just like academics// Going to tumor boards is also for marketing though. If you don't show up, you lose potential downstream referrals.// You got to tumor board in PP to learn and get other opinons on your patient. Once you're "established" you don't have to go to tumor boards every week.// 
</t>
  </si>
  <si>
    <t>Why do so many people here want to go into academics? I can understand a PhD wanting an academic career or getting a lab, but people here act like academic jobs are the best, when most of them pay half of what you can get in PP. Someone told me that academics is for people that aren't "social" enough or not "hard working" enough for PP//academic jobs are in big cities// Most of us don't know what we want, we placate to academics because it gives us options later.// But if you're a big shot in PP, won't academic places want to recruit you? Also despite the shit talking on here, there are PP jobs in big cities lol, and commuting 30 mins-1 hr every day isn't horrible if you aren't having to come in on weekends or spend your free time getting published.// It's harder to get back into hardcore academics from a PP job. You've been out of the track for sometime. It's possible but the inertia to just stay in PP is high ($$$).// I assume it's something you go into when you're older and you want an easier job?//or you reduce your clinical hours in PP. // Right? I've heard a lot of PP docs work 50-60 hours a week// it's just a different career path and statistically speaking i think there's a cultural stigma to saying you want to go into PP because it sounds like you just want to make money rather than "contribute to the advancement of science and medicine". in reality, the tiniest minority of academic clinicians actually make really meaningful contributions to "science and medicine" anyway imo but in any case there seems to be the general sentiment amongst academics that it's the effort that counts. (to be clear I disagree that people who choose to go into PP "just want to make money" but that's a different story). i also agree with what someone above mentioned in that it's appealing in that staying in academics right after residency keeps options open for future academic /</t>
  </si>
  <si>
    <t xml:space="preserve">PP jobs (harder to return to academics after going to PP), and also i imagine it might be nice to work in a larger practice (which academic centers tend to be) for additional informal mentorship as a brand new attending. to answer OP, I think that some people who are saying they want to go into academics are just saying it because it's the "right thing to say" at least on interviews, but also think that a substantial portion are genuinely interested in pursuing academics for various reasons // That was a really good answer, thank you. // Academic jobs definitely are easier and more comfortable for people who have been in academics their whole life..the mentorship, being able to call on older attendings to help with tough cases..it's a smoother transition from residency than being thrown into a PP setting where everyone is busy with their own clinics and generally less interested in mentoring the new guy // academics really allows you to develop a network of experts in one/two/three disease sites. it is much different than racing around to seven tumor boards a week and saying 'we can zap that'. its the cultural difference and standard practices that can really differentate academic and pp positions. // just to be fair, i kind of doubt that a PP doc is going to 7 tumor boards a week-hard to imagine that the volume is big enough for weekly tumor boards, and if it is, the PP docs probably focus on fewer disease sites just like academics// Going to tumor boards is also for marketing though. If you don't show up, you lose potential downstream referrals.// You got to tumor board in PP to learn and get other opinons on your patient. Once you're "established" you don't have to go to tumor boards every week.// </t>
  </si>
  <si>
    <t>If I want to go into PP, should I rank a program I will be happy at but is not a "great" program, or should I rank a much more well-respected program that I wouldn't actually like?</t>
  </si>
  <si>
    <t>happiness, esp. if it's in your region of interest. this also generally applies to people in academics, too// But everyone is saying that if I don't match into a top program I won't get a job, why is that?// job market is somewhat tight, but people overestimate/obsess with academic prestige and let it define them, and there's a great deal of fearmongering now to reduce interest in the field. //  PP jobs especially are about who you've networked with and to a lesser degree the network your mentors have. the belief that people will go to Famous Name Program in Boston and then waltz into a job in San Francisco is false. // then why obsess about if a program is a "great" program or how high it's "ranked"?// There's a level of comfort in knowing the training at "great" programs is adequate to produce knowledgeable new grads (i.e. case volume is good, teaching is present (sometimes to a malignant degree), and all modaliites are performed.). It's just an assumption.// But everyone on here says that places like Jefferson are malignant, but most attendings and residents that I've talked to said they hold Jefferson in high regard?//jefferson is a fine program with tough attendings// You'll get good training, but you'll be treated not so well. It's a compromise but it's not necessary when there are other programs that offer the same with less of the bad stuff. I'd still rank them.// Yeah, people that DNR programs like Jeff do so because their rank list is filled with top tier programs.// I didn't rank Jefferson and I am IMG. // I bet you still got a decent amount of interviews though.//this is why residency expansion is hurting the field. some applicant will still take this spot because it is better than the alternative, not matching. contraction cannot come soon enough.// I mean isn't that true for every specialty? Even my friends in other specialties that interviewed at malignant/bad places still ranked the programs, just last. The only ones that DNR'd programs were the ones that got tons of interviews and most at big name schools and their home program essentially guaranteed them a spot.//</t>
  </si>
  <si>
    <t>once ROL is "certified" there's nothing else we have to do, right?// I said a prayer, but that's optional depending on your beliefs.</t>
  </si>
  <si>
    <t>how are we feeling? excited for the future? / scared lol x2// a little of both tbh gahhh// I mean theoretically no programs are going to make any changes to their list. We're already "matched" but won't find out for several weeks//</t>
  </si>
  <si>
    <t>abandon all hope, wailing and gnashing of teeth...aka tuesday</t>
  </si>
  <si>
    <t>do other spreadsheets have people constantly deleting and editing other peoples posts? // EM spreadsheet was locked for weeks because someone kept deleting whole blocks and sections of the spreadsheets.// It's mostly residents editing bad stuff about their programs and SDN trolls that don't want to see anything positive.// there are certainly PDs and twitter people deleting posts about their programs. Not gonna name names but there are people from certain programs which are doing this.</t>
  </si>
  <si>
    <t xml:space="preserve">Any point in asking residents questions about their program at this point.// Nah unless they want to spill on things they couldn't disclose but now can given ROLs are submitted... any takers? // lets hereit </t>
  </si>
  <si>
    <t>"youd be a good fit for our program"- just wondering how many people heard that/how seriously a program is considering you if they say that // Idk I got that comment everywhere... so probably not much // I also heard it all the time. "You're an excellent applicant". "You will match at a very strong program" etc. Pretty sure they say that stuff to everyone. // "You are the best applicant this year."// Well, I didn't hear that that much. I heard "you'll match somewhere" and "someone will take you", not ringing endorsements.// Me neither I didn't get that stuff. One attending watned to do a DRE to make sure I wasn't malignant. // Well, did you accept the DRE?// pretty sure i've read being offered a DRE is another way of saying you're the best applicant we've seen // he sure did see it // faculty on aways have told me that the quality of applicants has gone down in the last few years. I guess I'm just lucky to be here lol. I didn't get many 'you'll be a great fit' x2// lol the unspoken message is that we wouldn't be here if there wasn't any decrease in quality// what is DRE?x2 // Digital Rectal Exam.../// uhmmm for real???? I thought abt it but doesnt seem to fit the context :( // lol somene who dont know DRE graduating med school is DNR for me// well maybe they know DRE but did not get the joke or the context from previous comment, some ppl here are clearly a**hole // its too soon for jokes about a**holes// Although tbf I did have one PD that was like "We're really excited to have you here", coincidentally, I'm ranking that program really high, maybe the other places didn't feel the need to play the "game"//</t>
  </si>
  <si>
    <t>Wasn't stressed about my ROL until now since it's due so soon. fml. Next 3 weeks are gonna be painful. x3</t>
  </si>
  <si>
    <t>JHU vs. MSK?</t>
  </si>
  <si>
    <t xml:space="preserve">I picked JHU for QOL and geography knowing that MSK is likely (read definitely) stronger for clinical and research training. // This is my same struggle right now :/ //i would happily take that struggle off your hands :D // MSK. there is a noticeable difference in prestige between these programs. + imho nyc &gt; baltimore//think careful abou thtat. QOL aint that much better in terms of QOL and MSKCC is more presitgous. Also baltimore is a pit. // jhu is a top program but there are some jhu trolls or residents that pop up here pretty frequently. talk to ppl who matter about this.// Both are top tier but MSK is better. Research opportunities are better at MSK. Clinical training is equal. MSK has significantly worse QOL with residents staying until 9p-10p. I also know that they break duty hours occasionally which is crazy for rad onc. Really can't go wrong with either program. Both will get you a job you want if you work in residency. </t>
  </si>
  <si>
    <t>I just want to say thank you to the people who take time to respond on here, I am such a lurker, I aspire to be like you // I mainly do it out of boredom. Will probably stop checking here till we get to the SOAP drama. //they should aspire to be like lurker//Yep thanks to those who put out good info on here!//What about us that troll?//</t>
  </si>
  <si>
    <t>we just have to certify our list, right? or do we need to do anything to submit it?/ Yes on your end all you need to do is certify (as you already paid to be able to submit you RoL). Your school has to verify your application separately. Your app should just look like &gt;&gt;&gt;</t>
  </si>
  <si>
    <t>https://i.redd.it/fegi8gy2omi41.jpg</t>
  </si>
  <si>
    <t xml:space="preserve">As I certify my rank list, I'm trying to understand why people would suggest that grinding it out in an IM residency and H/O fellowship for 6 years is better than grinding it out for 6 months on a TY and 45-55 hrs a week in RO just for the opportunity to live in SF or Boston? Are those places really that desirable? I get family, but most families don't live near each other, it's why airplanes are a thing.// The problem is (possibly) not being near an airport which would make it much harder to see people you want to see.// if you're married with kids and a homebody, doesn't really matter as much where you live.  if you're single, especially if you're a minority, I can see why liviing hours away from nearest city in a town of 50k would be unhappy, even if you're making a lot.  also you're assuming you can find equivalent job in terms of job security, compensation, career development, in H/O vs. RO which I strongly doubt. // it is very late to be asking this question. h/o has between 1 and 2 research years. if you are competitive for rad onc, i would bet you would get into a 2 research yr h/o fellowship. we all do intern yr. chief year in IM is usually 6 months of wards and the rest elective time. my brother did h/o and was able to move from SD to BOSTON (fellowship) to SF (attending). this is a moon shot in our field.// Those are all associated with elite programs, so it would make sense to get to live in SF. Still don't see the benefit to going through wards for 6 just to live in an "elite" place. Could still get a decent RO job 1-2 hours outside those cities and just commute out there. </t>
  </si>
  <si>
    <t>6 years of  wards in IM/heme onc?  you're living on another planet.  it's more like 3 years of wards.  Plus when you're a senior medicine resident, it's not the same as when you're a lowly student or intern.// Depends on the place. I know some programs where seniors only have 3-4 months of electives. Heme/Onc fellowship is also pretty difficult. 60-80 hours a week, have to come in on weekends, etc. It's not the golden goose that some of you all are making it out to be. It's still a good life, but it's a tradeoff.// IM/HemOnC has less geographic restrictions than RadOnc. RadOnc is a small field. // True, look at where people trained in big cities. You'll see MedOncs that trained everywhere, while RadOncs basically went to Harvard or MSK or some shit lol.// I think is confounded by there being more MedOncs in a city in general. It's not like randos are working in the MedOnc dept at MSK. // but that's kind of the point - med oncs can work in NYC even if they can't/don't want to go to MSK. There's just so much more flexiiblity-because like you said, it's a larger field// Aren't there like 10 residency programs in NYC, plus multiple PP places in the suburbs and in New Jersey?  // lol how many job offers were there for new grads in NYC this year? ask a resident who was trying to go there. Hint: not many</t>
  </si>
  <si>
    <t xml:space="preserve">What is the difference between "good" job placement and "average" job placement? Is it soley based on getting into elite academic places? Is it based on getting into competitive markets?//what kind of job do you want when you graduate? that's a good job. what would you be ok with? that's average. but yeah, when people are saying "good," they're talking about people getting hired by elite academic programs or in desirable areas// But even desirable areas are considered "average" here if they're PP jobs// whether it's PP or academics, combo of location, compensation, practice stability, lifestyle, potential for career advancement especially in academics. //the difference? anyone who really tries to answer that is putting BS on display. there is no such thing. </t>
  </si>
  <si>
    <t xml:space="preserve">I Did Not Get A Response To My LOI. Does This Mean I Am Ranked Low Or Even Not Ranked? // You can't read into it//see below. Short answer is no // Why does it matter? // &lt; wha...what?//friend applying im didnt get a response and she was telling me its a sign you are not ranked for a match. not sure if this held for rad onc.//&lt;&lt; not a thing. . // I didn't get a response either. I think in other specialties that do RTM calls/emails, it is a bad sign to not even get a generic "good luck in the match" response.//you wont get that here.DOnt expect to hear anything. means nothing. Most people get ranked if they're interviewed. odd "man" out wont be. // she an odd thing in a good way though// "Different" is good, "odd" is almost always negative.////for the 100th time, no. </t>
  </si>
  <si>
    <t>Should we be putting prelims at the bottom of our rank list, so that in the off chance we don't match rad onc, we can soap an advanced spot in something?  // only if you want to match at those programs instead of soaping</t>
  </si>
  <si>
    <t>If you are partially matched (match prelim only) you will then be eligible to SOAP for an advanced position.  See video on the NRMP website</t>
  </si>
  <si>
    <t xml:space="preserve">any updates on programs with chair searches?  </t>
  </si>
  <si>
    <t xml:space="preserve">&lt;--- saw this yesterday, what in the world did you all say that someone deleted a question like this//why do people do any of the crap they do on here. </t>
  </si>
  <si>
    <t>How much scut should be expected in residency vs how much is them exploiting you?// depends on your perspective. Ultimately scut is typically for patient care, but there's so much paperwork that we don't have time to learn if we are responsible for it all, but we do get efficient with some stuff that we'll have to do when we enter practice// Depends how competent you are and how much self-respect that you have. If you are considering your residency program for a job, how would you like them to think of you- more like a do everything they say resident or as a colleague with reasonable opinions that you can discuss thoughtfully with them? // how much do they care and ask about your growth and future?  if none but you're responsible for everything on your attending(s)'s service, then there's your answer.  by the time you know for sure, it's too late to choosewisely.//oh this guy is in for a world of pain lol // a lot of people are.  welcome to the party.</t>
  </si>
  <si>
    <t>But how much time are you actually using doing scut? Maybe 10-15 minutes to track down a patient's records and past treatments. It doesn't seem like it's as arduous as some here claim. I saw on the wards interns having to do that stuff all the time.//</t>
  </si>
  <si>
    <t>for someone who isn't finance savvy, where are some good places to learn about how to manage that kind of stuff and about investing or whatnot. i heard one attending suggest that we start getting life insurance while in med school/when we're young or something? idk has anyone done that? // have a policy but it's not for much cuz as a med student you're not worth much, per my insurance company ✌🏾 // disability insurance (own occupation) is a good idea. life insturance (term not whole life) is good if you have a spouse or kids in tow.// I mean how likely are you to die at this point?  +1</t>
  </si>
  <si>
    <t>white coat investor's not bad. it all boils down to: PSLF (or pay down in 10 years if you have a spouse with a decent salary, personal choice dependent on what your earnings will be in PGY6-10 and whether PSLF will forgive an amount significant to you, or if it'll even still exist). Be aware you've borrowed heavily against your future self and don't make it any harder for them than it is, but don't be afraid to live a little in residency because 5 years of ramen's not going to do anyone any favors. You'll get a job and it'll be somewhat trivial to pay off whatever you have even without PSLF. paying down your loans is a guaranteed X% return (whatever the APR is) vs. investing, so for most people it's better to pay them down, esp. if we enter a bear market (thanks corona!). Once you have money and the debt is gone, and for most other questions (rent vs. buy, etc.) a standard book on investing is fine (though as an MD in residency, you might be able to get some decent loans if you do decide to buy, and at peak bull market's not the worst time to acquire land and begin building your empire)// Or you could gamble everything away on the derivative markets. Go big or go more broke// Much rather just gamble betting on sports // calls or puts// Today would've been a solid day to bank on some calls. Overall, I'd probably still short everything (so low-threshold put and then place calls on companies likely to rebound in tech/pharma/defense).//next few months are going to be good for shorting everything</t>
  </si>
  <si>
    <t>Is anyone making any last minute changes to their rank lists? Mine are pretty much done. // I'm sure I'll change it completely 5 minutes before the deadline and scream into the abyss when I forget to recertify// Im sure people have done that lol // don't do that, the system has been known to crash close to the deadline from a wave of people second guessing. If you're going to make any changes do it today.</t>
  </si>
  <si>
    <t xml:space="preserve">And getting back to the topic at hand...anyone have a different personal expereince about a program than as advertised by its rep// Hard to get residents to say anything negative about their program on here. // gals, guys, ask yourself the utility of these questions. This might as well be "hey everyone can you spook me into reranking my list? jk I'm not gonna believe whatever you say" //&lt;--so youre here what exactly?// top programs work hella hard no matter what their reputation is, and the ones that don't don't have first dibs on jobs like many here seem to be assuming // so you're saying i'm can't just work 9-4 at a big 3 for four years and walk into my dream job? </t>
  </si>
  <si>
    <t>How would you fix medicine? Forget about just our specialty. It seems like EVERY specialty is dealing with some type of BS, either midlevel encroachment, declining reimbursement, decreased jobs, less satisfaction, more paperwork, or malignant working conditions (surgery). Why is our field (medicine) so bad compared to all the other "top fields" with the exception of pay? How can we correct this?// the only thing an individual can do is vote with their feet (employment) and in the ballot box.                                                                                                                                                                                                                   major problems with the USA health care training: 1. length of training and rigor of acceptance: most modernized countries have direct medical school aceeptance from high school, with residency beginning at the average age of 24 (6 years of medical school). the US age of matriculation averages between 24 and 25, meaning residents are graduating at an average age of 31 - 35. 2. student debt: most modern countries provide free or low cost medical school.  average indebtedness is &gt;200k for a US medical graduate. 3. specialists are compensated at a higher rate than primary care physicians, sometimes to the tune of 2-3x. while variation happens in other coutries i am not aware of any countries where this difference is so dramatic. this encourages competition in medical school for high paying specialties. lower paying specialties have fewer applicants, are less compeitive, and currently have a shortage of physicians which has led to mid-level creep/blurring of the lines in training.                                                                                                                                                                                                                                                                                                                                                                                      problems with helath care in the united states: 1. fee for service model: reimbursement favors doing more, which is not always the best for patients. newer incentives on quality of care for efficiency or bundled payments may act to reduce over-treatmnet. tbd. 2. direct, to consumer advertisements: patients are spammed with information about new drugs which may or may not be useful for patients. likely, this works in some sense to increase prescriptions and revenue for pharmaceutical companies. 3. complex administrative burden: way to much paperwork. bean counters are creating new ways to prove their worth by adding more hurdles to providing patient care. this leads to burnout. 4. physicians spend so much time focused on medicine that administrators, hospitals, and private equity have found it profitable to take over leadership and management arena.                                                                                  
                                                                                                                                                                                                 solutions?: free medical education, three year MD primary care track, increased salaries for PCPs, reduced regulatory burden (vague), capped salaries for hospital execs,  greater funding for preventive care// I would ask some rando on an anonymous internet spread sheet.</t>
  </si>
  <si>
    <t>&lt;That analysis is pretty spot on in my view too.// could probably shorten primary care track to 4 years for med school and residency combined. 1-1.5 preclinical, 2.5-3 clinical. // the ones that are "put more money in" (free education, higher primary care salaries) probably aren't tenable without taking the money from elsewhere. administrative bloat isn't going anywhere anytime soon // the usa spends over 1/2 a trillion a year on military and defense spending. free medical school education should be considered a priority alongside this. with you though, something else has to give. // should but isn't. we can and do pay our loans off, we just vastly overestimate the difficulty primary care specialties will have, and refuse to admit that as a field physicians are chasing money &lt;&lt; As long as physicians continue to lie about wanting money, administrators can always bully physicians into their bullshit.//  you and every democratic president going back decades has been trying to fix healthcare.</t>
  </si>
  <si>
    <t>lol EM spreadsheet blew up// damn what a shit show now. Feel bad for them. APP programs seem like direct competition for them job opps wise. It's weird academic centers would be pushing for them.// EM is much too competitive for what it offers lol glad im here x3// what happened? // midlevel residencies are opening for EM. over 25 right now and UNC posted a new one yesterday. website said PA residents would make more than UNC pgy3. lots of uproar. UNC took the website down and is calling applicants who interviewed to discuss the plan. // are they concerned because midlevels will decrease EM demand or are they just not happy about being paid less during residency?// Both // therehas been huge increase in EM residencies, in addition to these PA residencies. agree,way too competitive. // It also doesn't help when they are shorter residencies too (18 months vs. 36 months). Overall a lot of factors are working against EM at the moment.// seems like there will always be a great need for EM docs though // absolutely cause of concern is similar to rad onc residency expansion with additional concern of midlevel creep// Right, as bad as our job market is, imagine how shitty it would be if we had to deal with midlevels?//our job market is fine asshats.// Then why is everyone saying it isn't? Someone is LYING!//we're at least safe from midlevel encroachment thankfully</t>
  </si>
  <si>
    <t>genuinely curious, are you all on other spreadsheets because of dual applying or just out of curiosity? // how could someone dual apply rad onc and em? // I think we're just bored and lonely, and want to remind ourselves that we aren't the only specialty with "issues"// THIS.</t>
  </si>
  <si>
    <t>Cincinnati vs  vs OSU// OSU&gt;Cincy&gt;Indy</t>
  </si>
  <si>
    <t>Georgetown vs VCU vs Maryland? // Maryland is a strong program. But I would go with Georgetown for better city. // vcu is okay too// They're all good and in the same region.  // maryland seemed strong than Georgetown to me...but maybe that's just bc they're bigger. I think one of the downsides to Maryland is being in Hopkins shadow. I wonder how that affects their case mix // Maryland gets very interesting cases because of their proton center, they don't have an issue with case mix</t>
  </si>
  <si>
    <t>U Minnesota vs MCW? // MCW&gt; UMN // why? UMN faculty and residents were much nicer/cooler // UMN chair will retire very soon and god knows how long it takes to find a new chair.</t>
  </si>
  <si>
    <t>Hopkins vs UCSD// Do you want academics or PP in San Diego? Hopkins probably better overall.// Hopkins is much better. UCSD if you have to be ONLY in california. //JHH stronger program that will offer you more opportunites. // UCSD does not place well for jobs</t>
  </si>
  <si>
    <t xml:space="preserve">UTSW vs UWashington// I mean, UTSW is a MUCH better program, UWash only if you HAVE to stay in the PNW// Can you describe how it's better?// Less hours,  warmer location, nicer attendings, happier residents, cheaper CoL etc.// Looking at the recent alumni job placements, it seems like a wash between the two. UWash recently had people employed at UWash, OHSU, WashU, UMich, and Stanford. I do concede all the other points as UTSW gave a really strong impression on their interview day.// Well there ya go.// pgy3 here, i would go to UTSW over Uwash in a heart beat. I heard some not so good things about uwash. // any specifics besides the COL, satellites, hours? x2// Yes, would really like to more about what you've heard// a lot of this advice is nonsense. i asked about some programs and got general 'this is good' 'these are great' 'this one is better'. okay. well, that does not tell me anything about my personal situation. it would be useful to get discrete, and give advice about the specific factors that make a certain program better. x3 // tbf most of the people in RL that I talk to are also vague about good/great/don't know// Yeah, to me the fact that they're vague about it outside of available tech, research opportunities, and academic placement points more to how subjective tiers truly are. </t>
  </si>
  <si>
    <t xml:space="preserve">What are some mid/lower tier programs that still get residents great PP jobs? Either in big cities, high income, or both// what do you mean by great? big cities? or high income?// Either/or or both// big income inverse to big city so its hard to answer your question. big income is possible from any program as these rural jobs are less compeittive. big income in big city is difficult because most cities have academic centers giving radiation. feel free to name some PP in big cities (ie, nyc, la, DC, Miami, phili, sf, chicago,etc) to correct me // &lt;- agree with this. I imagine you can get a satellite (ie non-academic) job in big cities if you work hard and have ties to the area, and the most popular areas will still be difficult. And I imagine that having ties to the region helps get those big income jobs outside of big cities. </t>
  </si>
  <si>
    <t>Id just look at recent resident placement. // but there's so much variation/personal choice in that</t>
  </si>
  <si>
    <t>Mount Sinai vs NYU//about equal. both good. // Anything but Cornell//MS and NYU are both stronger than coloumbia</t>
  </si>
  <si>
    <t>Duke vs UCLA? Because I have a hard time putting a program in a bad location, with unhappy-looking residents, that had to interview 20 applicants per spot, in a region i do not want to work in over a program that I loved just because of "top 10 vs the rest" mentality // Sounds like you should just go with what will make you happy a la UCLA.// la la land wins out // UCLA // Did you see UCLA's job placement? Elite jobs all over the country including in SoCal, the "holy grail" of PP jobs. Yeah Duke is overrated if you don't want to do academics. I'm ranking programs like UC Davis and Colorado over Duke. Fuck, I'd rank Emory and UAB over Duke if you want to stay in the southeast// someone really loves UCLA. UCLA is a mid tier program and their job placement isn't great. it's average. Duke &gt;&gt; UCLA x2 // I've talked to three faculty, and no one said Duke was as strong as this spreadsheet claims // x2 there are a couple of 'top' programs that none of the faculty i have talked with have mentioned as being in the strongest tier. med student perceptions are tilted towards med school and undergrad applications// How is UCLAs job placement average? Please show me somewhere with job placement that's just so much better// I think one of UCLA's alumni aren't working because they couldn't find a job in LA but I could be wrong.//Duke job placement is also amazing: UCSF/MSK/Inova/BIDCC don't know who the flamers are...//</t>
  </si>
  <si>
    <t>Penn Vs  UCLA? // Penn by far, I loved my away rotation there // job placement is strong from both maybe choose on location or faculty  / Penn, amazing place. Shitty intern year but well worth it// Penn better place for everything // What if you know you want to be in LA/California longterm? // &lt;&lt; then probably UCLA, but for all others Penn seems to have a bigger national reputation, country-wide job placement, etc.// idk UCLA's current record of getting jobs in-region is limited to UCLA itself (with one CoH but that's likely not happening with CoH hiring their own).//</t>
  </si>
  <si>
    <t>Hopkins vs UCLA// Dealers choice. Hopkins if you want a more academic career, UCLA if you want PP in a great location.// Hopkins for both academics and PP. UCLA may get you  job in Cali but hopkins will get you a job in rest of the country. // Cali &gt; rest of country//that2nd comment is wrong. Hopkins is a better choice no matter what kind of career you want. Youre overemphasizing the benefit of location of tarining compared to training at a strong program.// Based on alumni pages, both have very good job placement. JHH might get a slight edge but its marginal. I will say I'm surprised at how few residents stay on the west coast for UCLA though (that might just be a preference, not everyone loves LA).//its of no help whatsoever for people to tell us what they think about the city to help our decision. we can decide that ourselves. insight into the program is what matters.// Like the discussion above (Penn vs UCLA), Hopkins has a better reputation, prestige, alumni network, and job placement nationally.  Hopkins is consistenly regarded as a top program (old and recent spreadsheets/forums). UCLA has never been mentioned as a top program but it's a good mid tier place.</t>
  </si>
  <si>
    <t>CoH vs USC//  Both seem fairly good lifestyle. COH's cancer center has more research going on. Liked the residents at both x2// Why are both places pooped on by most people here?// Because people are thinking solely about prestige. They aren't flashy names nor are they the biggest fish in LA, so people categorically think they are bad programs. Two years ago, I think most people would have been ecstatic to match at either.// "Biggest fish" lol LA is big enough for there to be multiple fish in the pond.//</t>
  </si>
  <si>
    <t>Fox chase or NYU?// NYU. Better location//both really good. which ever department you liked better.// Do you really want to match at a program that has insecure residents patrolling the spreadsheet 24/7?// which one has insecure residents patrolling the sheet, I don't check this very often lol and thanks for the input! // i think they were just having fun w/troll//They're probably referring to FCCC, but I agree, both solid programs.//Culture at FCCC great. Dont know NYU. Just in terms of rep both are pretty strong.//NYU dorsnt have as much of a long standing rep but its solid.</t>
  </si>
  <si>
    <t>&lt;&lt;true. NYU solid, less of a long standing rep.</t>
  </si>
  <si>
    <r>
      <rPr>
        <rFont val="Arial"/>
        <sz val="10.0"/>
      </rPr>
      <t xml:space="preserve">Oh wow, even though it's fairly new, I think it's safe to say based on job placement that UCLA is definately "top tier" https://www.uclahealth.org/radonc/alumni // Not really a new program, I think you're just looking at "recent" alumni//sorry dr steinberg. Its not "top tier". also the "sloan kettering" is misleading. These guys are at community hospitals under the MSKCC banner not the same thing. Nothing wrong with the job, but definitiely misleading ...as you can see.  Also the Dr Wang at MDA is a middle aged guy and professor who trained in medicine in CT so cant be the guy from UCLA. cant figue that one out  or where he is. Oh and stop editing what I wrote. // ucla really wants to match this year, huh? ucla is mid tier at best imo//what are you talking about? Mid tier at best? Lol/Lol. Yes. its fine. //interesting This from the UCLA FAQ:" With our recent residency expansion to a cohort of 12 residents being approved by the ACGME, we now guarantee a minimum of 10 months of protected research time " I dont know from personal experience but this </t>
    </r>
    <r>
      <rPr>
        <rFont val="Arial"/>
        <sz val="10.0"/>
        <u/>
      </rPr>
      <t>suggests</t>
    </r>
    <r>
      <rPr>
        <rFont val="Arial"/>
        <sz val="10.0"/>
      </rPr>
      <t xml:space="preserve"> attnedings are very reliant on residents if protected time is impacted by resident compliment.  Anyone know from interviews or personal experience? Also its not new. UCLA program has a long history// expansion was probably approved around 2012-2013, so at least the FAQ is very up to date// IDK why people are arguing, multiple jobs in NYC and LA area are the epitome of top tier. Not everyone wants to go publish 100 papers in academics for less money.//I found UCLA's Dr. Wang. Seems like a legit academic position at MDACC </t>
    </r>
    <r>
      <rPr>
        <rFont val="Arial"/>
        <color rgb="FF1155CC"/>
        <sz val="10.0"/>
        <u/>
      </rPr>
      <t>https://faculty.mdanderson.org/profiles/chenyang_wang.html//</t>
    </r>
  </si>
  <si>
    <r>
      <rPr>
        <rFont val="Arial"/>
        <sz val="10.0"/>
      </rPr>
      <t xml:space="preserve">I'm reading through the sdn residency reviews and several of them are saying how many of the SoCal programs aren't very strong or are in "disrepair". As someone that has interviewed at almost all of them (except for UCI), they all seemed very strong to me. Even the "lower tier" ones like CoH, LL, and USC were really good. Do you think this is based off of Doximity or have they just gotten their act together?//ignore doximity all together. also look at the date of the reviews. But they're not all "really good". LL and USC and UCI are really not very strong relatively speaking // Could you share your data with us? Strong in what way? Number of cases? Diversity of pathology? Diversity of treatment modality? Recent job placement? Research output? Please share.// ok mr.shrute. // Assistant branch manager!//Assistent </t>
    </r>
    <r>
      <rPr>
        <rFont val="Arial"/>
        <sz val="10.0"/>
      </rPr>
      <t>to</t>
    </r>
    <r>
      <rPr>
        <rFont val="Arial"/>
        <sz val="10.0"/>
      </rPr>
      <t xml:space="preserve"> the branch manager. // &lt;-- I wish we could match at the same place.//:)</t>
    </r>
  </si>
  <si>
    <t>ucla gunning hard // UCLA is top 20 though right?//no. there is no "top 20". its not basketball // but...what if it was basketball // they wouldnt make the sweet sixteen// There is no top 20. There are top tier programs (big 3, penn, hopkins, duke, umich, mayo, washu, ucsf, stanford) and then everyone else. Sorry.// I would throw a few more in there but honestly that's the truth. Top tier and everyone else. Main difference is academic opportunities. Lots of "bottom tier" residencies get their graduates great PP jobs.// i would also add a few programs to this list but do see the truth about academic opportunities being available more at these programs// there is really a problem with ppl editing posts. someone added CCF and Chicago. Both are good programs but not top tier. // it's what you do more than where you go that will determine your job. These discussions are only valid if you plan to stare into space for 5 years or go someplace without brachy/research/proton/other differentiators//"its what you do there that will..." sorry that is not true in its simplicitiy. Where you go will not only determine what you CAN do in term sof productivity, but name does have an effect. Your comment is just wrong.// Can anyone name a case where someone went to a bad program and just COULD NOT do something in the field because of where they went?// I think it's hard to be black and white, but I have seen pgy5s at lower tier but still solid programs have extremely limited options that they were not happy with. Can they not do something in the field? Nothing stopping them from continuing to look for opportunities after their first job. But increasingly disruptive on family// So that's personal limitation, not based on where they trained as the question was posed. People are working too hard on making absolute statements. If you go to a top 30 program which provides the same resources (as most of them do), then its on the individual to make the most of it.//</t>
  </si>
  <si>
    <t>Does anyone have any questions?</t>
  </si>
  <si>
    <t>one piece of advice: if you are considering programs in locations you would like to live, give value to the age of attendings. some of them may be near retirement age and the program will need more hires in the future. this played a part in my decision making process and i have seen it work out for a couple of resdients above me.// That's actually really smart. Many places will want to keep you if they thought you were really good.//its not a bad thought but people can stay on a long time. also a lot of places are growing and will be hiring. however you cant predict 5 years from now of course</t>
  </si>
  <si>
    <t>URochester vs Henry Ford?//urochx2 // Detroit is a better town &lt;-- Sadly this is true.</t>
  </si>
  <si>
    <t xml:space="preserve">Jefferson is the only program with "continued accreditation" not to have an effective date of 1/16/2020 for the 2019-2020 academic year. https://apps.acgme-i.org/ads/Public/Programs/Search?stateId=&amp;specialtyId=98&amp;specialtyCategoryTypeId=&amp;numCode=&amp;city= shows that all other programs got "renewed" 1/16/2020 for 2019-2020 except Jefferson, which still has a January 2019 renewal date... hmm... //That's rather concerning - they also had an "off cycle" site visit due to some citations (as referenced in their IV impressions), their accreditation is up for review by committee (meeting in April)//they had a change in PD too. that could explain the 'paperwork' issues (aka the Harvard phenomena)//the PD change was simply because their old one is going to work primarily in industry. The PD change was NOT the issue - the ACGME visit was prompted by resident complaints regarding program culture - this has been discussed ad nauseam in the IV impressions. </t>
  </si>
  <si>
    <t>im not sure what that means. U TENN has same date (with a warning). what could that mean for TJU and UTENN?// Why does UT have a warning?//</t>
  </si>
  <si>
    <t>Which residency programs are well-known for gyn brachy? Thanks. // WashU, HROP//Since vinswanathan (HROP) went to Hopkins Id have to add them and prob going to have a pretty good footprint. // oh yeah, I agree about hopkins // hopkins gyn volume and cases are not as good as wash u. dunno why it could be more competition for cases with other nearby institutions. havent been at harvard to comment.//the reason why is because the hopkins interim chair viswanathan is one of the leaders in that field and arrived from HROP about 4 years ago. also hopkins gets referrals more easily due to its stature in obs gyn and the hospital in general than ther other near by places.//disagree and consider cases very similar with edge of more interest in cases at wash u. but again take all this stuff with a grain of salt as we cant all see the same stuff in a month or however long we spend at these institutions. // UCLA also very high volume brachy// UPMC - Beriwal</t>
  </si>
  <si>
    <t>UVA vs. VCU?// Slight nod to UVA, but if you liked VCU go there :) // i like both//both good programs// Whichever one you liked more/had higher in your rank list :). Seriously though, can't go wrong just rank both high.</t>
  </si>
  <si>
    <t>To help temper anxiety that is to be very high in the next few days, according to NMRP, if you scored a step 1&gt;220, and ranked more than 5 programs, you have a 90% chance of matching. Not bad.// is this is based on the 2018 data?// It is, so we can extrapolate that for this year to mean that if you have at least a 220, you should match somewhere in your top 5.// Wow those are much better odds than I realized. Thanks for the inspiring information!// No problem. I've been feeling fairly anxious this month and assume I'm not alone in that, but am just being hopeful and praying that I match at my #1. Figured I could post something positive to balance out all my trolling lol//ew.// ew yourself x2</t>
  </si>
  <si>
    <t xml:space="preserve">Those odds are going to very widely by what programs you're ranking, unfortunately :/ Also praying for my #1 or #2. Below #3 is gonna be kinda disappointing. Probably picked the wrong field to be feeling that way, but oh well. // My situation is a bit different where I'm ranking two "mid/lower" programs above the 3 "top" programs due to location/family.// Makes sense, I'm sure it will work out in your favor then!// Thank you, I'm sure you'll do well yourself!//its not an uncommon thing for people to do. </t>
  </si>
  <si>
    <t>I know our specialty doesn't do RTM calls/emails, but has anyone gotten any type of response/communication from a LOI?//i wouldnt expect many and if you do take with a grain of salt if any suggestions made // no reponse for me</t>
  </si>
  <si>
    <t>Going off of #4 below, for those of you that interviewed this cycle, what proportion of the programs you interviewed seemed like the department there cared about your interview? 50%? 75%? // 30-40% for me// 40-50%, The ones that actually took time to "know" my app and read it impressed me. The ones that were just flipping through it while we were interviewing and had no idea who I was turned me off.// Thanks for answering! thats disappointing to hear. // agree probably 50% of programs had someone who had thoroughly read my application and had smoe questions to give me.//more senior person here: i know its a turn off but I wouldnt put too much stock in this if the rest of the day was good and residents were happy. I think sometimes this is more an issue of "bad optics" that a great stand alone measure of what it would be like to train there.  my 2 cents.// If it's one interviewer out of 6-8 and they aren't core faculty it's forgivable. If it's (like what happened at one of my interviews) over half the people doing it, it does leave a bad taste in my mouth somewhat, how could it not?//</t>
  </si>
  <si>
    <t>Are bigger and more well known programs or smaller programs more likely to be impersonal/not read your application? // depends on the program i found no relation to supposed tier x2//correct. you guys read a little too much into the application reading thing. i get why it looks bad to you but not the best way to decide.// yeah its probably flawed since we know how busy attendings are. its just one of the few things that we applicants have that we can use to gauge how much a program is invested in and support residents. I don't think step 1 is a best way to decide who is a good fit for a program but we try to do well on it cuz they view it as important. i don't think its unreasonable to for radonc applicants to want interviewers to look like they put more effort into the interview, especially considering how small the field is.// Exactly. This isn't IM where they're interviewing hundreds of applicants. A lot of these programs are interviewing 20-30 people over multiple days. Even if they just have a few questions about my app, it says a lot.//</t>
  </si>
  <si>
    <t xml:space="preserve">Some pearls from an upper level resident as you make your rank lists, they are not universally applicable, and some might disagree, so take them as you like  1.        being at a comprehensive cancer is a major benefit from overall oncology training standpoint, you are more likely to have better tumor boards, better surgeons, and better med oncs to work with; your patients will have access to better trial 2.        proton presence not that big of deal unless you know you want to be a proton rad onc (coming from someone with protons) 3.        assess whether the lower levels are happy with their chiefs because they will be your upper levels and will likely emulate how they were taught/handled/treated 4.        DID THE FACULTY SEEM LIKE THEY CARED ABOUT YOUR INTERVIEW? If they didn’t care about your interview, they don’t care about you as a resident 5.        See number 4 6.        Did the residents seem happy? Stressed? Overworked? Apprehensive about jobs? If the residents stay longer than they have to to work on their pet projects, and like being at work, and feel secure that they’ll have jobs at the end of their tenure, that says volumes about the program 7.        How was the workroom? Did the residents have decent computers? (dual monitors are HUGELY useful – you will have contouring atlases open all 4 years of residency) Seriously, you will spend A LOT of your 4 years in the workroom- this matters. You want your own space, but you want close access to your co-residents because their knowledge and experience will prepare you as much as anything else. 8.        Do the residents go to the meetings they want to? (not just ASTRO) This is big because it says a ton. Principally, it shows that the clinic can run without the residents. It also shows that residents have time beyond clinic to have academic interests. It shows that they and their supervisors are confident enough in their training to let them miss clinic. It shows that they have faculty support, academically and financially to go to these meetings. Every program has its quirks, ups, and downs but you want to learn radiation oncology that has an effective, efficient workflow because that is how you will want your practice to be when you finish training. PGY2 year will suck. A Lot. Everywhere. Rad onc is completely different from every other field. You have to learn a completely different clinic workflow, physics, biology, AND you realize that a good radiation oncologist knows a good chunk of surgery and medical oncology too. Then you realize you have to learn clinical trials, then you realize you have to know trials not just from rad onc world, but med onc and surgical world too. It can seem overwhelming, and like you will never be able to learn it all. And you won’t. But at a good program, you’ll learn what you need to, and your learning will be important to your co-residents and your attendings.    If you get good training, go to meetings, network, be professional, and don’t be an aspie, your biggest difficulty on graduating will be deciding which of the job offers you want.   Rad onc rocks. I love my job. I love my field. And fuck all those d-bags on SDN, the future of rad onc is bright. Boomer cancer boom is on the horizon. There is no singular cancer cure - 10 years or 50 years. You will be in demand for the rest of your career.  //PD here: some very good points about assessing a program. // OP sounded like a xxedited  because poster calling people out. // why are you trying to out them like that? no class //real talk don't dox you animal// yeah, sounds like xxx res to me. shove your "rad onc rocks" uo your ass and go back to twitter. we know where to find you if we want your advice. // Take it easy guys. I was trying to remember his name and put it in the award section. There are people who are passionated about Rad Onc. Whether the enthusiasm is backed by data is debatable, though.//there are asshole certainly. "passionated" assholes. //the person who wrote "no class" is 100% right. Thank you. </t>
  </si>
  <si>
    <t xml:space="preserve">Do you think that attending the pre-interview dinner was/is important? If a program takes resident feedback seriously?//Maybe lunch or tour? Also, many had PGY-5 resident interviews//you wont be dinged for not being there. Obviously it can help or hurt depending on how well you come across in the interaction. Ignore the dicky "how else" comment preceeding. // residents matter. at interviews where i couldn't make the dinner, i would take a resident out for coffee or ask them to get a drink after the interview. its easy to schedule this stuff beforehand by emailing the PC.//&lt; general idea is good one but be very careful not to come across as slick in doing that. will sink you. </t>
  </si>
  <si>
    <t>I could see in IM if the residency class is 20-30 people that dinner doesn't matter, but a lot of programs take 1-3 people, why wouldn't they want people that they want to work with?/ again this is why i hung out with the residents after interviews// Man I wish I did that. I did try to make every dinner I possibly could, but yeah hanging out with them and making yourself loved by the residents is probably a great way for them to advocate for you.// I didn't know that hanging out with residents was a thing // Resident dinner of variable importance- some programs take chief feedback on assessment of candidate to be a good fit to clinic very seriously, we have definitely gotten people's ranks moved up or down based on behaviour at resident lunch/dinner- most places give veto/do-not-rank power to residents as well if serious behavioural abnormalities are observed- we got one candidate removed from rank list for swearing really loudly, being racist, and judgmental at the nice lunch we took applicants to// please dont call me out here // dang // How can anyone be that dumb applying to a specialty like ours? At least keep the racism under wraps.// what do you mean, 'like ours'? This field is mostly white men// I think they mean being dumb enough to be openly racist at lunch. Also medicine in general is mostly white guys with the exception of OBGYN and Peds, which is mostly white women. // Yeah, white men = racist, duh.//noone THINKS they're being arrogent/asses/racist when they are. people really dont hide themselves well// Weird that people can't hide themselves for one morning/afternoon // I prefer honest racism over hypocrisy.&lt;-- Things racists say for 200 Alex//&lt;yep</t>
  </si>
  <si>
    <t xml:space="preserve">Should we concern about the facts that we (some of us) were invited off the WL? meaning would we be ranked lowered compared to others? // most likely yes. But this shouldn't affect your ranking list unless you are doing couple's match like me// you are saying it is actually much harder to match as a couple if invited off the WL, just bcuz of the fact that we are trying to match with someone else? // yes // obviously. its less likely to match as an individual at one program coming off the back up list. its very unlikely to couples match at program when one person comes off back up list. this will change for less competitive fields or more broad fields like IM, EM, FM, OB/GN, etc. in this case there are some good applicants not invited in the first go around who are considered low yield invitations because of geographical preferences.//answer to op: no. once your invited everything else equal // lol +2 // It is NOT true. I have seen a score sheet from a program. Interview score is just a small part of the total score. Again, it shouldn't affect your rank. Your chance to match at that program is small.// You mean chance to match at all or chance to match at a program you get off the waitlist/not in the first round of invites for?// The pre-interview "score" probably evens out when it comes time to rank someone. Assuming there's a threshold to get an invitation, the range for scores pre-interview are probably small enough to where the interview factors in heavily. The algorithm is in your favor, just pray a little bit harder// LOL. The score evens out? How? // It's not like one person gets a "100" and the other "60" before interviews. Assuming that a general rubric is applied, the variation in scoring is probably not that dramatic. Certainly those on the high end of the pre-interview rank get a buffer but it's likely not as big as  you assume.//hmm some what erased what I wrote which was essentially the last guy is dead wrong. also the dismissive tone is a good example of stuff your interviewers (attendings and residents both) keep an ear out for on interview days.// which guy is dead wrong, the one who talked about limited score variation or the one who deleted a post? Either way... you sound kinda dismissive too. It seems like it's just a gradient of different things that we can't know unless we are on the other side.//&lt;&lt;ok bro </t>
  </si>
  <si>
    <t xml:space="preserve">"Everything else is equal" is a lie lol. I knew which ones were waitlist interviews and which ones weren't just by how friendly the interviews were vs the ones where people were picking apart my research and the rest of my app. Or maybe they were on the committee that sends invites and they voted no but the PD decided to give me an invite anyway. // interesting, thanks for sharing. // Or maybe that's just how some people held interviews? There are a lot of confounding things going on at once during interview days. I wouldn't take too much stock into this.// Many programs have a pre-interview rank list. Just FYI. +1// Yeah, then they just plug in your score from how you did on the interview day, maybe take some comments from the residents if you went to the dinner the night before about you and then they make their list. Different programs weigh things differently though (some may make it that if the interview was really strong it would shoot you up the list, others just a piece of it).// Interview is basically a screening test to weed out sociopath.// Which programs pre-interview rank?// Pretty much every program has one. They use it for interviews. / I mean I think we all knew that but I didn't really think they held onto those scores after interviews. It was more for just figuring out a cutoff for who to invite and then the interview allowed attendings to get a feel for fit. What's the point of an interview if it won't change their rank list?// Because somebody's profile may look amazing but they are fucking crazy to work with. And English skills for IMGs.// I feel like that would only filter out like 1% of people. Most of us (at least the ones I met) were fairly normal. I think as applicants we also got to see each other with the switch off...// I heard from someone at a "top 15" program that a lot of their rotators were "weird", so IDK how much it really matters.// there is a pre interview rank list for most programs. every program does their rank list different. i know one program JUST bases your rank on interview day faculty and resident feedback. there are other programs where a committee will meet afterwards to discuss rank order, making the process more subjective. for other programs, the pre-interview list is given % weight and interview impression is given % and average produces rank list. all varies by program.//PD here. Your experience on your interview doesnt give you as much insight as you think it does. Its not just about screening out sociopaths. (they do make good stories) The whole ranking can be turned upside down by interview. I've had expereince at 2 institutions and at my own residency. This is true for all three places i have personal expereince at. The commenter who wrote that most people dont have a hard algorthim is correct. Some places are very democratic. Some have an oligachry. Some just the Chair/PD. Its a variable process. By and large the interview is VERY important and students famously underestimate it. Do so at your own risk. Good luck. // I get that the interview is important, but it felt like since everyone was pretty normal, everyone presumably did pretty well on interviews. Does it all just come down to "feel" and preceived "fit"?//Same PD again: that's a good way of describing it. Take out the rare "wont rank" candidate and youre usually left with a few people you'd really love to have, a whole lot you'd really be happy to have, and a few you know will do very well, get along with every one (you think) but perhaps you aren't as enthused about for what ever reason(s). When most candidates have great CVs, are clearly bright, perform well on all rotations (not just radonc-always underestimated by students)  etc etc it does come down to fit. Often you have a good idea of someone being a star becuase all personal comments about the candidate are glowing (again-beyond LOR and radonc rotations).  But you can't make assumptions. Nothing like meeting the person. </t>
  </si>
  <si>
    <t xml:space="preserve">Kansas vs Cincy// I would pick Cincy. Better program, better name, felt overall stronger. Kansas will be decent in 2-3 years.//&lt;&lt;that's not a thing. "better in x years"// I think they're just saying that with their new chair they'll probably be better soon. You're right there's no reason to put a "time limit" on it. //yeah thats reasonable. </t>
  </si>
  <si>
    <t>hoping some senior people (senior residents, attnedings etc) could comment. With out getting hostile, what places do you think are overated (and why) and underrated (and why). Really want thoughtful input. not the cheerleading or derogaroty comments. Something helpful or please dont reply at all   // any programs in particular? there's a lot of programs// Also I heard from several attendings during the interview trail that they thought that there are several programs that shouldn't be open right now, what are your thoughts on what those are?// Many people call them SDN trolls when they hear something unpleasant. Let people talk.//&lt;,OP here: no you have it backwards the trolls dont want you to talk about anything they dont agree with. We dont call them trolls just because they say something about the field that is unpleasant. Trolls dont want you to hear anything but what they say... ive heard some attendings/residents IRL say programs like yale and CC were good but ranked by students far above their standing in the field (they speculated why). I just wanted to hear if others had heard something similar about any places. again i really dont want to hear someone pissing on programs or cheerleading. just an honest thoughtful comments about programs that may be skewed by a junior person's impressions.</t>
  </si>
  <si>
    <t>i think the old sdn interview impressions are the most thoughtful. they're still accurate based on my interviews // lol// theyre better than this, very much so. not to take as in stone, but better. // It's the same 15-20 programs that they all talk about, and they'll say things like "This program is just going off years past" or "This program doesn't live up to it's reputation" or "there are no words" but don't really go into WHY they think like this.//true. Still better than this years mess.// You know it's bad when fucking DERM felt sorry for how malicious our spreadsheet was/is// the SDN interviews simply have more detail, sure it's subjective, but you can compare different years and different med students, and see trends. And there is data on programs outside the top 20 there, which is another benefit. //yeah old SDN was actually useful.//I thank Derm for their invaluable contribution.// I mean the SDN stuff is better than here, where there are multiple IV Impressions not even filled in. Do wish they gave more reasoning for their critiques.// Yeah I just looked through their IV impressions and they seem more or less like what we wrote (with some having bad predictions) but generally our same "tiers".</t>
  </si>
  <si>
    <r>
      <rPr>
        <rFont val="Arial"/>
        <sz val="10.0"/>
      </rPr>
      <t>hthtps://thalamusgme.com/confessions-of-a-program-d</t>
    </r>
    <r>
      <rPr>
        <rFont val="Arial"/>
        <strike/>
        <sz val="10.0"/>
      </rPr>
      <t>irector-making-my-programs-rank-lis</t>
    </r>
    <r>
      <rPr>
        <rFont val="Arial"/>
        <sz val="10.0"/>
      </rPr>
      <t xml:space="preserve">t/ Damn, it looks like PDs in other specialties actually care about post interview communication and geographical interest // i dunno if this matters in rad onc. //other fields dont matter here. //yeah rad onc doesnt value thank you letters nor letters of intent </t>
    </r>
  </si>
  <si>
    <t>crap accidently deleted this and wont undo.// :O how dare// :/ sorry.</t>
  </si>
  <si>
    <t>Only 1 more week guys!!!//only four weeks until we find out no program loved us enough! x2 // will we find out the programs soaping that Monday? Because if a program on your list soaps, you either matched to that program, matched above that program, or they didn't rank you. Right? // I think so...?// How likely is it that a program truly doesn't rank you? People talk about it like it's a common thing. // In this climate, I assume very unlikely. SOAP is a realistic possibility for a lot of programs. Unless you gave off crazy red flags on interview day. Wouldn't even be surprised to see decent programs fill only 2/3, for instance.// Right? I figure when programs could be more picky they may leave some people they were lukewarm about unranked. Nowadays they are probably ranking a lot of the IMGs.//on  the one hand we whine about how we cant all get into "top three" because we are not elite. But IMGs LOL!//Its a favorable year for candidates so y'all have a good shot. Good luck!//whoever said "its very unlikely" for aprogram not to rank someone: that's incorrect. People are left unranked all the time.  A program who literally is happy with a warm bottom may rank most if not all. But a lot of programs dont do this. Also many places with weak people (people they dont want to rank) will just wait until Soap. Dont think it doesnt happen. // good way to wind up with nobody this year //i actually wore bell bottom jeans to my first 14 interviews as i was advised by a personal mentor. my last two i wore a full black suit. i am concerned this may have been viewed poorly. OTOH, programs are  more desparate this year and all 16 may rank me. //black suit with black shirt I hope.// But how many people? I can assume if you don't have a good reason to be in the field or you're an asshole they may not rank you, but tbh unless you were a waitlisted applicant, IDK why you wouldn't be on their list somewhere. // most ppl invited for an interview are ranked // Yeah, only reason why I can see being unranked is if you just bombed the interview portion by not being able to give good answers or came across as an asshole//PD answer: We dont always rank everyone. On average one or two aren't ranked each year in recent years. That includes this year and yes we know there will be a high unmatch rate.// So not too bad? What made you guys not rank them?//PD again: something that is concerning such as weird, too nervous (nervous is normal. too nervous is not) not engaged, arrogant, only pays attention to "the important people", disinterested, caught or gives an impression of dishonesty/not trustworthy, sexist/racist, immature, bad judgement, airhead/doesnt inspire confidence/shallow/other things you dont think can be remediated or learned, anything you wouldnt want to subject patients or yourself to in the workplace. Our residents are very important for the process. hint: treat the coordinator poorly (or anyone else for that matter) and you wont be getting an interview or be ranked. The interesting thing is a lot of people who do these things don't know they do them. // fascinating, thanks for sharing!</t>
  </si>
  <si>
    <t xml:space="preserve">VCU vs UNC// Both about the same tbh. VCU surprised me a lot. I'll give the nod to UNC just cause the triangle is a great place to be.//VCU is quite strong. Both are good.//both have C and U. i would base on V vs. N.  </t>
  </si>
  <si>
    <t>Are any of you thinking about program trajectory when making your rank list? Like I feel some younger programs have some really strong things going for them. Does it matter or are the top 20 really the only ones that I should consider?//I would say this: like in real life, Things on the "groud floor" are usually on the ground floor for a reason. Dont go to a place because you think at some point in the future (probably far away from when you graduate anyway) it will be a star.// Yup. I think Cedars is one of those programs. Super young now but will be amazing in a few years. Honestly I think Dartmouth will be good in like 7-8 years. // I felt the same way about dartmouth. If they were a well-established program I would rank them high-ish. Honestly felt like even if I ended up there I'd be okay.// Yeah, it's a fucking IVY LEAGUE with nice attendings, a cool PD, lots of research, nice hospital etc. I just wish it wasn't in the middle of nowhere. I couldn't do Lebanon for 4 years. Even if it was regular college town size (~100k) I'd go ahead and rank it higher. // Yeah the location is the biggest drawback IMO. But if you're an outdoors/rural person its perfect.// Yeah I guess there are no guarantees in life. I just felt some of these programs (e.g. Cedars) would be cool to work at when I graduate and so if going there would help, then I'd rank higher.// Yeah, I bet getting a job at Cedars as an attending is COMPETITIVE.// idk if this is sarcastic but it likely isn't easy to get academic jobs at main sites. You still need to demonstrate some level of achievement. Cedars most recently hired an HROP grad and an MSK grad before that so yes it probably is competitive.// Cedars did hire their own resident but for a satellite site // Remember for attneding positions, where people want to go is differrent from training. in training youre trying to get the best position so you can get the best attending position. Once your an attending that's your destination. And location is often the number one consideration at that point. // wouldn't hurt to make it part of things earlier. Residency is about 10% of your remaining lifespan. // that's so depressing lol - more like 7% I think // some of us are planning on dying young in a blaze of glory// Yeah, anyone that says "It's just 4/5 years" is silly. If you graduate med school at 26 and are an attending by 31, that's roughly 16-17% of your life to that point spent at that program. NOT an insignificant amount of time.//</t>
  </si>
  <si>
    <t>I think there's a difference between programs with recent improvements (Kansas?) vs programs that are slowly growing and might be better in 5-10 years (Cedars? City of Hope? USC?). The first will help us, the second might only help the job search via reputation// Those latter 3 will help because you'll get a great job in SoCal coming from them? Even grads from UCI were still getting good PP jobs in SoCal. // okay, no. UCI grads are NOT getting GOOD jobs in SoCal. there is a difference between a job in SoCal and GOOD job in SoCal. not discriminative at the medical student level. second: Kansas is a mid tier program that is quickly improving and will be a strong program (not top tier) by the time you start residency.// Could you please explain the difference. Are academic jobs the only good jobs?// no. job vs good job: colleagues, staff, RVU incentives, coverage demands, misc (moving exp, gme, vacation). it is like residency interview season, part 2.// How do you know they aren't good jobs?// Didn't you see what the other person wrote? He/She somehow got the formalized contracts these UCI grads signed and knows all of these parameters are bad for them!// Of course, UCI is a BOTTOM TIER program, therefore they can never end up with a great job /s // i see why people told me to avoid giving advice on this sheet. good luck with ms4, match, and residency.//&lt; yep x2// The advice you provided isn't bad nor is it novel. This whole spreadsheet is essentially "PRESTIGE= JOBS." When someone asked about job quality, you didn't provide concrete information on the qualities that make the UCI grad job offers bad. Most of us appreciate guidance, it's just more helpful if there is specific information to use.//</t>
  </si>
  <si>
    <t>Anyone else wonder why SDN people spend so much time trying to discourage people that are submitting their rank lists in 6 days? Like worry about the MS3s and MS2s. They even go on the fucking Derm spreadsheet and telling people not to SOAP.// I think some applicants also went to the Derm spreadsheet? Hilariously the derm sheet also had some negative job talk this year.//welcome to the internets//the SDN people are the same sad sacks who start some political debate, and then just dig their heels in because They. Cant. Be. Wrong. any of those asshats who can't let go I ignore no matter what they say.// I'm actually happy they were out in full force, they're the reason I got so many interviews this year :) x2</t>
  </si>
  <si>
    <t>do we send LOI to prelim programs? what about if we have programs with TY (beaumont) on our list too?// I sent a LOI to my #1 TY program, but that's just because it's a TY. If it's a medicine prelim you're fine.//why not ask the IM people?</t>
  </si>
  <si>
    <t>Best QoL and vacation time in programs ranked ~10-30// Not a great question. Every place does either 4 weeks or 3 weeks + 5 days of New Years or Christmas, you get like 7-8 of the major holidays off automatically, not to mention academic days that you can spend reading magna and shitposting on Reddit if you're caught up. Pretty much all in the top 15 besides Yale work 55+ hours a week and call at places like MSK is actually intense, vs call at other places where you can have a beer because you know chances of getting called in are slim.// yeah i went on loads of interviews and the lifestyle there are some real gems in the 15 - 25 range// Depends. Some programs are 50-55 HRS, others are 45-50.</t>
  </si>
  <si>
    <t>UAB vs Henry Ford// UAB X3</t>
  </si>
  <si>
    <t>what made UNC a disappointment?// Program didn't live up to the "UNC" name.//What UNC name?? You guys really dont seem to have a clue what's a name in this field. Its a decent program. But hardly "name"// They're talking about ugrad name breh. x2 lol // It's med school is also very well known. Similar to UW// People get so worked up here lol it's hilarious// People care about the dumbest shit// The shit I care about matters than the shit you care about// What you eat don't make me shit.//</t>
  </si>
  <si>
    <t>Now that all interviews are over, what are your Top 10 programs (exactly 10) based on reputation, training, research, job placement?!// How is this different from the cell below this one?//or the do not rank list or...</t>
  </si>
  <si>
    <t>lets revisit after rank lists are submitted. lots of trolling or malicious comments right now. x4 // (hint: its the same 10-15 programs talked about all year) x2</t>
  </si>
  <si>
    <t>As we all get ready to submit our rank lists, it's time to give out honors, lets go: Most Valuable Program, Comeback Program of the year, Most Research Heavy program, Most Tech heavy program, Program most likely to get you a great PP job, Program with the best residents, Program with the best "vibe", Program with the least scut, Program with the most volume, Nicest Attendings, and Worst overall.// how do you measure clinically competnent? volume? scut?// Good point, I just changed it to "most tech heavy" // certainly no program wins the most likely to get you a great PP job. it's 2020 and sdnsdnsdnsdnsdnsdnsdnsdnsdnsdnsdnsdnsdnsdnsdndnsdnsdnsdndnsdnsdnsdndnsdnsdnsdndnsdnsdnsdndnsdnsdnsdndnsdnsdnsdndnsdnsdnsdndnsdnsdnsdndnsdnsdnsdndnsdnsdnsdndnsdnsdnsdndnsdnsdnsdndnsdnsdnsdndnsdnsdnsdndnsdnsdnsdn.// Can you shut up with your negativity for just one second and answer the question.//#troll. get a job.//i wish it was that easy i guess for some people the job market was fine this year but not at my program i dunno how i couldve anticipated this shituation five long years ago..// What is your program? It's easy to hide behind "not all programs" but I really didn't see this bad job placement you're talking about on interviews. x3// Please kindly name your program. You are helping a lot of medical students. Come on we are trying to avoid potential life-changing mistakes.// trolls abound. go off your interview and resident interactions. if problems existed, residents would have mentioned it.// We know, just shutting down their BS.//after a season of interviews- most during a period of time where residents arent even supposed to have jobs yet, my takeaway was the pgy-5 had a good year. No one promised me what it would be like next year or in 5 years. But consensus was this year good. // Nothing is ever promised tomorrow today, so why worry about it?//wellll thats a bit simpllistic and not really the point here.// Kanye West &gt;&gt; You x2</t>
  </si>
  <si>
    <t>make an honors tab or add to the awards tab// Lets do it after Rank Lists are submitted.</t>
  </si>
  <si>
    <t xml:space="preserve">Mayo Arizona vs Cedars. Somewhat worried that multiple people have switched out of MayoAz into other fields, worried that Cedars is really new and in a very expensive part of LA. Want to stay in Soutwest region after graduation // why did they switch out? idk if mayo AZ carries the same weight as mayo MN// As long as you can say Mayo on your degree that's all that matters. I think 2 actually switched out.// I know one switched because they realized they didn't like RadOnc and went into psychiatry. The other felt the same way and went into IM. I don't think they speak to the quality of training from Mayo AZ. Attendings seem nice and residents in the program currently seem happy. Resources from other Mayos as well// Not entirely true. Especially on the research side. APD said non of their faculty is physician-scientist and you have to find mentors in other departments or at Arizona State U to do serious research. I believe another resident switched to Radiology. // They brought in transfers from UCI to fill the program. So for sure it is a better program than UCI.// Why is UCI so bad? Its undergrad name is really good, it's in an amazing location, but even last year it didn't fill and this year they didn't interview.// i was so mad they didn't interview. why did they even accept our money x2// I honestly would have been fine going to UCI. Sure the program isn't great but it's still in the OC.// 2016 - 2017        Probationary Accreditation 2017 - 2018        Continued Accreditation with Warning 2018 - 2019        Continued Accreditation with Warning 2019 - 2020        Continued Accreditation with Warning, one probation plus 3 warnings. That's why UCI is a bad program.// What were the warnings and probation about? Was it a "paperwork issue"?// One of the Mayo AZ residents is actually a former DR resident from CA. I'm not sure if the other resident that left (not the psych one) moved from Rad Onc to DR although that could be right.// anyone who switches out from a program is unhappy. you have to ask yourself, why was this resident unhappy enough to go through all the work to switch their field? it is a lot of work to transfer. no one wants to do it. but for some, all the effort to transfer and possibly enjoy their job more is a real testament to how unhappy one can become in a specific field or at a specific training program. these are serious things to consider about any program that you are evaluating and even remotely deciding about placing onto a rank list. good luck.// True. Honestly I wish it was easier to transfer programs/change fields in case you get stuck with a shitty one, it's not like college where you can just go to the Dean's office to change majors.//Mayo AZ i not MAyo Mayo. If youre talking about rep/prestigue and what the name brings, they are not the same. not a statement of the quality of the traing. // Mayo AZ residency is not buying you the Mayo name. maybe for your bumble profile.// Bumble profile &gt;&gt; Academic CV. </t>
  </si>
  <si>
    <t>These last points are kinda dramatic. Did you talk to the PDs at your prelim interviews? Almost all of mine talked about having roughly 1-2 residents switching into IM every year. It's not uncommon to switch residencies. It happens all the time and in various stages of training. You aren't trapped into anything after you match (if you go through the proper channels such as the Dec 15 NRMP deadline). It's just a hard situation to be in.// You have to get your current PDs support, get a letter, reapply, interview, find time off to interview etc.// That's if you are in a Rad Onc program. And usually when that happens, they try and help you connect with the people in your current institution to stay there. Sometimes you can get spots by going outside the match (that's how several people I know have done it in the past). As I said, switching is not an easy position to be in, but to act like it's overly difficult is not entirely true either. // Going from thinking you are going to be a radiation oncologist to decidiing to become a hospitalist sounds like a difficult process. just my naive brain working here. // ymmv</t>
  </si>
  <si>
    <t>will the MD Anderon residents now have to rotate at The Cooper/MD Anderson Campus? And UT-San Antonio; if you go there do you get an MD Anderson Degree now? or is it on big Univeristy of Texas degree instead and you just rotate through them all?//Lets be clear: no. Because a university of health system owns something means NOTHING-N-O-T-H-I-N-G-about the training program. Lets make this very very clear: you will be perceived as being part of the same program/brand/rep/prestigue. It may be a great experience in a solid place. but if youre thinking of what places to rank and how, dont make the mistake of putting the overarching system/univeristy behind the program/cancer center. They will not be merging. Be happy with the programs as they are and you'll have the right mindset</t>
  </si>
  <si>
    <t>From what I understand about San Antonio, it's still considered "MDACC" on your degree. I believe UTMB has the same thing going on, since the plan is all UT schools will be under the MDACC umbrella.// wow, really? I should have applied there!// I know UTMB does 6 months of training at Anderson and there are two attendings at Anderson from UTMB, didn't realize that all Texas programs are considered MDACC now.// they're not. UTSW, etc.//uuuuug not even close. San Antonio is NOT MD Anderson and no one thinks it is. Students seem very easily confused about this just like patients. You go to "MD ANderson Cooper" or "MDA San Antonio" you are NOT getting MD Anderson.//This is the problem with this being anonymous. Even well intentioned people who have no understanding get equal time to people who have better insights. Its Google residency advice.//MDA SA or COoper is not MDA. Mayo Pheonix is not Mayo.  etc etc. You can pull one over on your family and friends perhaps, but not peers or professionals, nor yourself in a few years.// If you spend time rotating at the main site, why doesn't it matter? If you get great training anyway? // it doesnt and people here are prestige whores// &lt;&lt; 100%, people talk about the SDN people being trolls but honestly people on here aren't really better when it comes down to program name (as its used as a "surrogate" for job opportunity).//&lt;&lt; well that makes no sense. Let me address those last few comments. Where you train does make a difference in terms of future opportunities. Hell this is true in radonc medicine, surgery...law, journalism, etc etc. You can go to a place that gives you great training but if the rep is poor it will effect your chances. if you go to a place with a great rep even if the training is average, teh rep will help you. Nothing to do with being a whore. if your plans confidently exclude going for a very competitive job in the future, training and a great local but less prestigous program is probably a great option. But ignore reality at your peril, fall on your sword to make a point etc etc. For those who come here for assistence you should be aware that there is a differernce in these core programs and places just under the corporate banner that-regardless of your training- will have an impact on your desirability come hiring time. Your brothers and sisters in business school will tell you the same thing.  does mean you cant do well, but it will make an impact. Make your plans accordingly. Or very least bow to reality as a thing.</t>
  </si>
  <si>
    <t>Downstate vs Cornell, need to stay in NYC area.// eeeekkkkkkk, probably cornell if you need to stay in NYC long term //  I'd do Downstate to just avoid having a miserable 4 years at Cornell // Downstate. 4 years of miserable life will change you forever. x3 // Cornell is not a bad program except for some personalities. I don't konw how much residents actually work with the chair. // Got the impression that it was pretty uniformly miserable, far beyond direct interactions with chair. "Some personalities" can ruin a residency. //cornell a better program to graduate from.// Yeah the residents at Downstate seemed happy even though several of them switched out. Cornell was the only place where the residents explicitly said "we wouldn't rank here again"// d</t>
  </si>
  <si>
    <t xml:space="preserve">happiness leads to productivity leads to a good jobx2 // So is that a vote for Downstate?//the simplicity of that belongs on a bumper sticker. Nothing any thoughtful discussion on career decision making. NOt saying dont take QOL etc into account. but its ust not that simple.// I heard at Cornell it's very difficult to get research if you don't want to work directly in the Chair's lab. </t>
  </si>
  <si>
    <t>Uiniversity of Arizona vs Jefferson, almost done with my rank list.// I think many will tell you to go with Jefferson but idk. UAZ may be on the lower end of things, but they seem to be a good group that doesn't take themselves too seriously and residents seem happy.// Right? UAz had happy residents and they all seemed to get jobs in great spots like Utah, Colorado, and near Phoneix.// All those surrounding areas have low population density, and in CO and UT, you're competing with residents who went to U UT and U CO. I don't think jobs will be easy/predictable in those areas, and I wouldn't be surprised if job available swings back and forth from year to year// I mean I feel that's true for most residencies so I don't know what you are trying to imply.// What is going on with their 5 ACGME warnnings in 6 years? The senior residents implied that it has something to do with Banner taking over the UAZ hospital system.// idk but it didn't seem to impact their training in any substantial way. The Banner acquisition has caused some headaches in general to the residency programs in Tucson from what they said. There's certainly a difference between the ACGME issues at Cornell and Jefferson versus the ones at AZ and Harvard. Not that it means much to many of the people here since AZ isn't a big name in Rad Onc.// I like it when we talk about programs that aren't big names. Feels more "real" IMO.// sorry but no comparison, jefferson would be mental health crisis, az residents live the life, see above avg cases, work good hours and seem to all land good jobs. x2// AZ residents see below average cases// No, they showed on interview day that they actually finish above the national average when it comes to case load. Stop thinking their parameters are below average just because they aren't "top tier"// out of curiosity, what was the national avg number of cases during residency?// Around 550-600 or so if I recall correctly. It's just a little higher (25-50) than what is necessary to graduate. AZ residents see between 700-720 cases during their training//&lt; skeptical thats true, tor hey probably have a citation pending. BTW the ACGME has an upper limit on cases-for external beam cases of 250 a year. so while technically you can do 1000 cases, that is if you do the maximum a year and have no protected time. I think national average is more like 450-500 but thats a guestimate. // &lt; Do your research before randomly spreading misinformation. 450 is the bare minimum EBRT cases you have to complete by your last year. There's a few high volume programs where residents hit 700+ by end, and the max 250 cases/year in the past is already changed to be max 350 cases/year for us.</t>
  </si>
  <si>
    <t>UAB vs URochester// UAB. Proton. Better town. Rochester is a little sad town especially during the winter.//protons aren't going to make much of a difference. Urochester better program. (UAB isnt bad)//? UAB def better program, comp cancer center, protons, better associated medical school for research// In terms of activities in town they're probably equal, but Birmingham has better weather.//porotons only will matter if youre going to a proton specific job.</t>
  </si>
  <si>
    <t>format yo cell'f// why?// so it looks prettier!//k</t>
  </si>
  <si>
    <t>https://www.astro.org/ASTRO/media/ASTRO/Daily%20Practice/PDFs/2020SupervisionGuidance.pdf?utm_source=MagnetMail&amp;utm_medium=email&amp;utm_term.com&amp;utm_content=ASTROgram%5F2520%5FB&amp;utm_campaign=ASTRO%20releases%20revised%20supervision%20guidance%2C%20H%26N%20adv%20reg%20ends%20today%2C%20NRC%20updates</t>
  </si>
  <si>
    <t xml:space="preserve">&lt;&lt;Important clarification to direct supervision rule. Seems like direct supervision is still required in vast majority of cases. There is hope. "After carefully reviewing the rule and clarifying questions with the Agency, the ASTRO Board of Directors approved this updated guidance to help members understand that the supervision changes are more limited than they appear." //  this made my day. // So all it means is that you can be doing something else in the room over and they can still administer treatment. // &lt;- hasn't that always been the case though? and this supervision requirement seems silly - I don't see why it exists or why it will persist // this document specifies that image guidance requires direct supervision. previously, it had been written that image guidance could be completed remotely. this was thought to have a negative effect on the job marke.t //oh gee. the SDN trolls predicted the end of the world a little too soon? What a shock.//was a stupid rule. and sdn crew was pretty idiotic in predicting that it would have that big an impact, or that it woud actually mean a major practice change. but you cant reason with them.//sdn is deep state  </t>
  </si>
  <si>
    <t>did anyone get an interview after a LOI this year?// 2-3// I got 2 interviews from LOIs based on definitive reasons for being in a location. Outside of that I tried my hand at sending some flier LOIs to top programs which didn't result in anything except for really nice responses from PDs.// Responses as they'll look into or responses like "thanks but no thanks"// The former but it ultimately led to nothing. They were fairly fast in their responses and took the time to highlight my app, etc.// Some places the PD chooses who to invite, other places it's a committee.//  Yeah I had the unfortunate luck of emailing PDs who used the invite by committee approach. Oh well, at least it was a way to meet people over email and start networking.//</t>
  </si>
  <si>
    <t>Sent 6, was ghosted by 4, given an official rejection by 1, and told I was on the waitlist by another. I also think you need to have a compelling reason for them to work (family, couples matching and partner has an interview at that school, from that area, etc)// i sent one to a top program (tiers between 1 - 5) and ended up with an interview. no family connections or location issues to discuss. i doubt i match here but it is near the top of rank list. // I got interviews after LOIs - maybe it was coincidence though? I assume I was already on the waitlist because I simply hadn't heard anything from them//interviews are over. // and your point is...? // i did send a LOI and got an invite afterwards for a mid tier program. did include some compelling personal and professional reasons for good fit</t>
  </si>
  <si>
    <t>so how concerned would someone be by harvard having a citation? also, my neighbor hasn't heard of "wash U". Does that matter? Also... im thinking of ranking top 14 programs... am i making a mistake but not putting in number 15? I have a number of very involved and smart mentors, but id welcome your anonymous views. thanks! // when someone says 'talk to people in real life', they mean you should ask for advice on this spreadsheet. to your questions: 1. DNR harvard for me this year. citation is like marijuana. gateway offense. 2. DNR for me its in St Louis. better locations with programs in places like NYC, LA, DENVER, DETROIT, SCOTTSDALE. 3. 14 should be fine. but play your odds and put #15 at #1. it will increase your odds of the MATCH in your favor. god bless.//lol//tHiS SheET iS oVeR gO BaCK tO sDn // LOL Detroit x 5// apologies to troll below who asked us not to discuss locations but im going to bulldoze over that and pose: st. louis vs detroit?// Detroit, has all 4 sports teams, and detroit style pizza &gt; st louis style pizza//&lt;&lt;oh come on. that's not a thing.// lol https://en.wikipedia.org/wiki/St._Louis-style_pizza // LOL detroit and scottsdale should not go in the same sentence as NYC// Both are still better than St. Louis. Scottsdale is legit a fun place to live.// DNR Harvard, lol! this spreadsheet is ridiculous....also how does ur neighbor not know what Washu is effect ur clinical training? most "lay ppl" dont know what the fuck MDACC or MSK...// I really hope people understand this entire post is sarcastic... I'm not OP but is painfully obvious.// St Louis Style pizza is a thing though, someone please tell me why?// Because every region has their type of pizza. Even New Jersey and New Haven have their own types (both excellent). St. Louis is known for being cracker thin and not requiring yeast to develop the dough. Very good pizza, not the best, and not on the same tier as NYC or even Detroit.// &gt; St Louis Pizza &gt;Good.  Pick one// &lt;&lt; Idk what this is getting at? Are you saying St. Louis pizza is bad? It's weird when people say certain foods are bad, it's incredibly subjective, just like the tiers tab.// Even on the tiers tab, a lot of places have a pretty consistent general consensus about them.// From who tho? It's just a mix of random attendings, residents and medical students. It's likely no better than the US World News.//</t>
  </si>
  <si>
    <t xml:space="preserve">This is the only Washu I care about: https://tenchi.fandom.com/wiki/Washu_Hakubi // &lt;-- I hope I match with whoever wrote this x 2 //radonc weebs //#swag, half serious can we actually form a group haha// I would be down.// </t>
  </si>
  <si>
    <t xml:space="preserve">what are you watching rn?// schitts creek // My Hero Academia // The expanse x2 oooh this show is great i binged first 3 seasons during dedicated, wasn't the smartest move &lt;---still ended up being able to apply to radonc//lol i'll let you know how the match goes&lt;- You'll do great, I believe in you// angel beats // I thought that when my first patient died it would be sadder than Angel Beats, nope, Angel Beats still has that beat ;_; // What are the best streaming options for these shows? //gogoanime.io is my go to. Also, any K-drama fans here?// I know people hate it but Crunchyroll is the best for watching these shows on a Console. My ex was HUGE into K-dramas, those shits are more ridiculous than novelas lol// VRV &gt; Crunchyroll. It includes Hi-Dive too// shigatsu wa kimi no uso beats the pants off angel beats in the hide under my bed and cry dept// Well thanks for the recommendation. I need to finish this season of My Hero Academia, finally watch Steins Gate, and work on the rest of my cataloge with my friee time haha. From just the first few lines on Wiki, seems like it will be some deep shit.//Boku No Hero is very promising. Only 10 eps in, but so far so good. Between that and watching Naruto Shippudden reruns//If I start Angel Beats will I get depression??// I think if you can handle Angel Beats, you can handle the more depressing parts of our job. I remember liking Naruto in middle school, liked the manga but never finished it even though I liked it. I'm sure I'll watch the series as soon as they rerelease one with all the filler gone a la DBZ Kai.//Ooh I rec finishing the manga for Naruto if you liked it - this may be the time. I had a similar story, watched it through middle school, then left it for years, and randomly picked it up near the end of undergrad and read the manga through the end. I watch reruns on crunchyroll now b/c it inspires and warms the heart in a special way that makes the stress of the match and the future seem manageable - hard to explain but I love that about anime. Will consider working through Angel beats!// Yeah don't know if I want to slog through hundreds of episodes but maybe a speed read through the manga makes more sense lol. </t>
  </si>
  <si>
    <t xml:space="preserve">watched a few kdramas but pretty old (full house, etc) //... Full House isn't a kdrama lol// what are you talking about? Full house is classic kdrama// Please explain yourself sir/madam//LOL I can't wait to hear this// Lol Full House with Song Hye Kyo and Bi Rain :) yeah Kdrama </t>
  </si>
  <si>
    <t>Does going to astro as a med student and meeting attendings/residents help with getting interviews/matching? or is it again just all about step 1 and pubs// IDK how much meeting residents/attendings will help tbh, but if you give an oral presentation at a conference as a MED STUDENT, that's a very significant accomplishment.// sorry i just mean like a poster, not an oral. was just wondering if theres anything to this whole "networking" thing that people keep saying you should do// Networking at a conference as a med student is overrated. That's more for jobs. You're better off just doing an away at a place you really want to go// agreed I think that the residency game for radonc tends to be by far mostly based on quality and quantity of research, performance on away rotations, school name, step scores and clinical evals and strong LoR, which seem to far outweigh social "networking"// They outweight networking but to say it doesn't help is a little too absolute. I received several interview offers through contact at ASTRO and/or from close faculty mentors.//</t>
  </si>
  <si>
    <t xml:space="preserve">networking as a med student isnt going to do much. do an away. posters are good. oral is better. x2// thanks y'all!//networking as a student CAN be helpful if you have a mentor introducing you to people and you make a good impression. // this. interview experience was entirely different with the people I'd met before at an ASTRO after-party// &lt;&lt;same, I also got two interviews just from having chairs/PDs see my presentation at ASTRO.//yep. </t>
  </si>
  <si>
    <t>when people ask about programs, can we stop with the town comparisons unless someone asks? we want to know about the programs. we can google gainsville as well as you can. // nah, location should be relevant when choosing a program // agree, its 4 yrs of your life so location is important// Even crappy programs will get you decent PP jobs in the region. All "top tier" does is make it easier to get an academic job without a fellowship. Go with some place where you'll actually fit in and be happy over going somewhere with a "name" and wishing for the residency to end quickly because you hate it so much.//can def find residents at top programs on away rotations who will back this up/wish they went somewhere else// what programs?// what is wrong with you people? we can all decide how much to take location into account. but when asking about a program we dont need opinions about the location. that's easy for the individual to assess on their own. we are asking about the PROGRAM. . But taking into account the increasing stupidity of this forum ...you know nevermind. // it's not me, it's you!</t>
  </si>
  <si>
    <r>
      <rPr>
        <rFont val="Arial"/>
        <sz val="10.0"/>
      </rPr>
      <t>Has anyone received any assurances ab</t>
    </r>
    <r>
      <rPr>
        <rFont val="Arial"/>
        <sz val="10.0"/>
      </rPr>
      <t>out matching from their home programs?// isnt that against match policy or whatever? // definitely sounds like against match policy - I don't know if you could trust anything they say. It's certainly not binding.// I mean if your home program isn't very good then they might be telling you the truth so they have a guaranteed match this year// Truth. If they're bottom tier there's a strong chance they'll put you on the top of the list. Although tbh chances are we will see a lot of "top tiers" take their own students as well.// doesn't harvard fill almost all of their spots with their own? seems like it from past matches // OP here, my friends from other departments have heard about guarantees or ranking position so it doesn't seem unheard of for home programs to reveal more internally. I'd also hope that a guarantee from your own program is more binding than an outside institution// The next logical question is if anyone heard about assurances from outside (not home) programs :) ?// Right. IDK why people think they have a true shot at the top 15 if they didn't go to school there or did a rotation there. Everyone else is ranking them high. Better to match somewhere and be a Radiation Oncologist than not.//yeah the people who match top programs are students from top programs, people with a phd, or have a rotation to boot at site. people are not walking into great programs.//i will forever toil in mediocrity then // just because you fail in one aspect it doesnt make you an abject disappointment /s // dont take assurances// Last year there were 180 applicants and over 30 programs SOAP'ed. This year there is 160 so there should be roughtly 50 programs that SOAP. The number also counts people that duel-applied or only got a few interviews. I feel like the true "competitive" contigent of radonc is like 120ish since those were the people I saw at all my interviews lol. Maybe like 5-10 IMGs that got multiple interviews and aren't just doing it because they see a chance to come to the states. Since there are roughly 60 spots in the top 15, about half of us will still match into a top 15. That leaves 60+ people for 120 spots. I think if your match list is only tippy top programs, you may fall a bit. If it is a good mix of top and mid tier, I think you'll still match at least in your top 3, if not 5.// that's great to hear!</t>
    </r>
  </si>
  <si>
    <t>PD: " Right. IDK why people think they have a true shot at the top 15 if they didn't go to school there or did a rotation there. Everyone else is ranking them high. Better to match somewhere and be a Radiation Oncologist than not. " No no no.  Do not play around with your rank list if you get an interview at a program you really like but didnt rotate at. if you like it RANK IT HIGHLY. People who havent rotated very often are ranked more highly than people who have. Dont make a mistake of matching below your true preferrence because you think you have less of a change at a program you didnt rotate at!</t>
  </si>
  <si>
    <t>Marylan vs. UF? any thoughts?//UF// Would rather live in Maryland than Gainesville tbh.//This is exactly why I am debating. Really dont like Gainesville but UF seems like a decent program?//gainesville is a fun place to live albeit limited culturally. much stronger program UF &gt; maryland. in my mind it would be a clear choice. but i do see the allure of a larger city.//  idk I think Maryland's clinical volume makes up for it's lack of reputation. UF doesn't seem as busy. Both are quite good.// UF&gt;&gt; Maryland. Maryland residents looked very tired on my interview day. Lots of scut work.// Gainesville isn't fun unless you like football tailgates and going to bars with a bunch of annoying 18 year olds. The city is very limited on options for people in their late 20s/30s. Go there if you have a family and just want a strong program. Besdies, "scut work" in RadOnc is shit that pretty much every other specialty in most hospitals are expected to do. Unless you have to fetch the attendings' coffee or shit like that, it shouldn't matter.//Unlike most places I interviewed, residents at Maryland still contour the normals. A h&amp;n case can take you hours.// Well then you'll be really good at normals when you graduate. Also will get you used to the PP world.// do attendings in PP contour normals? what about dosimetry? // Dosimetry do normals at most places I visited.// But not all. Plus it's kind of shitty to give your team more work that you could do yourself.// Not exactly. You will bring in more money if you see more patients.// and your team will like you more if you don't give them a bunch of work to do. You should still be doing some normals in PP.// The PP doc that I know does normals // People here expect to be pampered in residency, and when they aren't say they have to do "scut" or a place is "malignant"//</t>
  </si>
  <si>
    <t>Gainesville is my favorite city. Get educated. https://thefestfl.com/history // If you went there for Ugrad I can understand liking it. I just don't know how much you'll like living there if you aren't a Gator fan.// Gainesville is overrated by Gator fans as most never leave Fl. Very sad. So seriously, get educated by just getting out of Fl (or Gainesville) and see the world! // Clearly no one followed the link. It has an excellent punk scene.// Its a college town, it probably has a bit of everything.//</t>
  </si>
  <si>
    <t>michigan vs program in 15 - 25 range with better location?// This question is fucking pointless // yeah I don't get this question - I guess it depends on the importance of the location and how far it is from Michigan? We can all tell you that Michigan is a great program, and probably a better program than others in the 15-25, but probably not amazingly better to the point where you should sacrifice location preferences// Ann Arbor is a fun, safe city and close to Detroit. It's not as bad as people make it out to be location wise. Just a bit cold//this sheet is over.//why?//</t>
  </si>
  <si>
    <t xml:space="preserve">Unpopular Opinion: I really don't want people that aren't okay living anywhere in RadOnc. If the only reason you want to go into the field is to make tons of money in a big city and fuck hella hoes, gtfo. There's Derm and Ortho for that. It should only be for those committed to the field and willing to live anywhere to provide great radiation medicine to people in this country. x2// oof you're probably not gonna like half the ppl in this field lol, maybe even more // Chill, daddy. //this is a half baked comment.sure some people may be looking forward to a bachelor life at an academic center making 350k. most ppl want to be close to family or have geographical ties to a region. this is not about living in a skyrise in LA. // Yeah, fuck me for wanting to be close to family and friends. Especially when everyone else in medicine gets to make those choices. And fuck me for needing to pay off debt cause my parents aren't rich. So selfish. I should work for free in rural Montana. x2 // haha i see why some of you ms4s come back here to kill time// That big sky conference looked dope. Montana may be the move afterall given climate change and whatnot// Oh please, go visit family and friends on holidays, which you get all of them off of.// True, people act like no one moves around for their jobs. You aren't in college anymore. Time to grow up and venture out into the world. Make new friends. Most family mainly meets on the holidays anyway, and chances are you wouldn't even get the chance to see them if you are on your 7 on the wards.// </t>
  </si>
  <si>
    <t>I don't think its unrealistic for people who have spent a greater part of a decade working towards this goal to have some level of flexibility. It's unfortunate that this isn't the case anymore. However, it should be a goal to have our field in a healthy position job-wise in the future (likely 10-15 years from now).//absolutely reasonable, but how many of you were aware of the nature of the field ie.geographic restrictions, when you decided to pursue radonc? from what i've been told, radonc never had any geographic flexibility to begin with so i came in expecting to go where ever. I'm more worried recently only because of the supervision changes with increased graduates and how that might make it so there aren't any jobs in even "undesirable" locations in the future. but im prone to catastrophizing.// There was no way of knowing what "geographic restrictions" actually meant until we were interviewing. No one was telling us "the only jobs you can get are in the midwest/south in towns/cities that aren't near a major airport". At least in my circumstance, I thought I at least had a chance to go back to where I am from (which may still be possible, it's not considered a desireable location yet) but seems incredibly unlikely.// Too many of you want to live in SoCal and Boston/NYC. It's funny how in academia (which is a big part of what we do) there's ZERO flexibility and jobs tough to come by. Going to Ole Miss is considered a very competitive job because it's an RO1 university. Yet most people here would literally cry if they had to go there. "working towards your goal" doesn't mean you can live wherever.// Not everyone is trying for academics though. And I don't live in either of regions you are stating. Most professionals live in big cities, that's a general fact, and that provides them opportunities socially that smaller places won't both for family and life in general. They may not be in NYC or LA, but these places include the and/Portland/Charlotte too. If those aren't options, that's hard. It's hard to speak from a position where we don't know what the job market will look like in 5 years too. You have to at least admit that you would prefer to have flexibility in where you live. That's all I'm saying.// You can also commute, which is what most adults end up doing. as long as you work within 90 minutes of a city with 100k people or more, you should be good.// Ehh maybe, who knows? 5 years is a long ass time to figure out what you want out of a job/life.// Is that what you told them at interviews when they asked you where you see yourself in 5 years?// LOL it actually is what I told them. Obviously I phrased it a bit better but it seemed to go over really well with them tbh// They were like uh huh uh huh but in their heads like "this motherfucker just dodged the question, but at least they told the truth that they don't know"// LOL, maybe. I was pretty straightforward and I think they all appreciated it as it became a conversation about their experiences and whatnot. For as negative the outlook of the field is, I found the residency interview process to be pretty fun.// Yeah during the interview season it seemed like some of the people were "scoring" you on what you said, and for others it was more like "are you normal/did I enjoy talking to you". Did have a few interviews where I felt like I was getting questioned by the police though, but only a few lol//</t>
  </si>
  <si>
    <t>for those who dual applied into IM, how did you go about this in terms of LORs, aways, etc? looking for some advice on how to best plan a dual app x2//this is dumb but did anyone apply to 3 haha, can't decide between rads or im//ms4: i would only apply 2. it was easy for me to fit a required rotation in ward medicine before sept 15. got an IM letter. explained it as a late switch from rad onc wanna do heme onc. no one looked at me funny. 2 rad onc rotations and one letter from research for rad onc. 1 IM fourth year letter, 1 letter from research, and 1 letter flexible (i used an ms3 outpatient doc). aways: did two rad onc rotations at top 15 programs. just interviewed at top 15 rad onc programs and local rad onc and im programs. i dunno. why travel all around the country to mediocre rad onc programs where you will be stuck geographically and professionally in five years. it didnt make sense to me.i applied 10 im programs total. 20 rad onc programs total. it seems to have worked out very well for interview offers. lets see about the match.  hope this helps. talking with other applicants along the trail and seeing my local programs some of these rad onc programs are not good. | -------------------------- | difference in quality of facilities tech mentors even program perks between my local rad onc programs and the top 15 ones i visited. dunno why anyone would put themselves through something like that instead of an academic im program with hella good or even acceptable fellowship match results. *shrug*// that sounded like a good plan and it sounds like you got everything pretty well thought out! I'm sure you will match great! For your IM programs, would you have used your radonc letters? Would you tell your radonc mentor that you're thinking about dual applying? Im trying to decide if i want to tell my mentor that I'm might want to dual apply. I feel like they would be receptive but I don't know. // i didnt tell my rad onc mentors. i think there is stigma about dual applying and if your mentor told someone in the department they may not be too kind. dunno my school has a very formal structure and yours may be different. i just had them write me a rad onc letter. finding the third letter for IM was tough and i had to reach out to someone i worked with months ago. may also be feasible to get a letter from your IM department meet with program coordinator of your home IM program to coordinate. otherwise it may be worth getting a chair letter some of the rad onc programs with integrated TY or prelim wanna see this anyway. it will count as a letter.//gotcha, thanks so much! // ofc anytime. best of luck next year!// OP just curious, where are you hoping to live once you graduate?//</t>
  </si>
  <si>
    <t xml:space="preserve">Applying IM is much less effort than Rad Onc (especially if you are okay with less prestigious places). I agree with the general outline the other poster put with the exception of using a Rad Onc research letter if you have one. Make your mentor write it more generically (and you can say you are using it for a prelim if they are asking why). So you just need two IM letters and the research one. Do a IM Sub-I early in your MS4 to get one and then hopefully your school has you meet with the dept chair to get another one. If you need extra you can try and go back to your MS3 IM attendings as well (they'll be happy to write them and understand the process works this way). Good luck!.// </t>
  </si>
  <si>
    <t>Continuing from a discussion from earlier, where would be the best location to "flex" the fact that you're a physician in order to get a mate?// college towns? just a guess. Or places with lots of single moms? Or conservative/traditional places like the midwest? definitely not tech/finance hubs, or big cities in general where people our age are already making bank while we struggle through residency// Do you really think an 18-21 year old would date someone that's 28+, and/or not have people look at is as creepy?//love is love yo // I disagree, big cities are going to give you the most options. Even in tech and finance hubs, there are plenty of people who have delayed family goals for their career, and now are in their late 20s and early 30s and still dating. Anywhere with other grad programs would be good too. // my friends in nyc all found partners online dating it's possible// I would avoid SF if I was a guy, given the ratio isn't that great.// Yeah people act like it's a mecca or whatever, but for dating as a guy it's awful. Unless you're gay, then it's amazing.// Castro for days!//lots of tech bros in SF. the ratio in the east coast is good.// Problem is that in the East Coast many of the women are ultra feminist and consider approaching them in public "street harrassment". Plus many of them are bitter and jaded from the hookup culture. Down south and midwest are the best if you're looking for an actual wife.// lol this post is nuts</t>
  </si>
  <si>
    <t>tech hubs are fine. MDs are stable and let partners go for high-risk startups, etc. // Yeah I don't know why on here and SDN everyone thinks everyone else is making 250k+.  // while we are making 55-65k during residency...// I look at it more as we are still in school but making money on the side. You'll feel better about it.//</t>
  </si>
  <si>
    <t>Georgetown vs UMiami//both below average program with major difference location</t>
  </si>
  <si>
    <t>Every time I look at the Rank Order list tab I just laugh. Some of you guys ain't right xd//</t>
  </si>
  <si>
    <t>don't understand the purpose of that tab// Right? Like why tell people where I'm going to match? I hope my #1 is talked about as little as possible on here tbh. //it legit doesn't matter. this isn't wallstreetbets, we're not going to meme people into the wrong residencies for them// I love how the whole thing is a shitshow. //some DNRs are actually serious, but those that are have already been discussed EXTENSIVELY on this spreadsheet. Unfortunately some DNRs are trolls</t>
  </si>
  <si>
    <t xml:space="preserve">I do think it's funny that Fox Chase acts like it's a league better than Jeff when they're basically the same except Fox Chase is less malignant. IMO I wouldn't rank Fox Chase high unless you thought highly of Jefferson as well or are fine with the potential to of training under attendings from both places.// would anyone be surprised to hear talks of co mingling rotations and educational sessions are already underway? //lol "people are saying"-Trump // You really think Jefferson just bought out the cancer center and won't use it for their own purposes?//&lt;&lt;troll edited me again. Someone either really wants to match there or is really pissed off he didnt get an interview. You keep editing it, dude. It will still be true.// yeah Jeff U wanted a real cancer center to run into the groud. Make sense. Troll. </t>
  </si>
  <si>
    <t>I do think it's funny that Fox Chase acts like it's a league better than Jeff when they're basically the same except Fox Chase is less malignant. IMO I wouldn't rank Fox Chase high unless you thought highly of Jefferson as well or are fine with the potential to of training under attendings from both places.// would anyone be surprised to hear talks of co mingling rotations and educational sessions are already underway? //lol "people are saying"-Trump // You really think Jefferson just bought out the cancer center and won't use it for their own purposes?//&lt;&lt;troll edited me again. Someone either really wants to match there or is really pissed off he didnt get an interview. You keep editing it, dude. It will still be true.// No one wants to match at Jefferson Chase Cancer Center lol//&lt;&lt; Dammitt Jared, when I said take twitter away from him I meant ALL his intenet access!! Ok Mr. President. Ivanka is waiting to tell you a bedtime story.// Why would i come back time and time again to post like a troll? Hmm. only someone with a personal investment does that x2</t>
  </si>
  <si>
    <t xml:space="preserve">
How many programs is everyone ranking?//7RO+4IM// 9 RO// 13-17 RO. Still undecided. </t>
  </si>
  <si>
    <t>Where are you placing your IM programs?// im putting 1-5 RO (all top programs) 6 - 9 IM (including home) 10 - 11 RO (non top programs) // I didn't interview for any tbh. I have prelim programs but that's about it.//this doesnt make good sense.</t>
  </si>
  <si>
    <t>Emory vs UC Davis for west coast jobs // davis, because on the west coast, and good clinical training// Davis does not have good record of job placements, please review // can you provide their alumni list?//davis not a strong program. woul dl emory</t>
  </si>
  <si>
    <t>Is anyone planning on doing PSLF? Any current residents going this route? Seems risky both because of the political climate and rad onc job market...// Why is it risky? If you took the loans before a certain time, the government HAS to honor it. Seems like so many med students don't know shit about finance and just echo what other neurotic people say// I was reading that isn't necessarily true, that while the MPNs we signed are likely to be seen as a contract, nothing is 100%. The risk with the job market would be that post-residency, what happens if you can only get a job that does not qualify for PSLF? Sorry if this is a dumb question, I'm definitely not a finance pro and am trying to educate myself on all of this. If you have sources confirming that PSLF is 100% safe and not risky, I'd like to see it. // i am an ms4 with little finance experience (full disclosure). many people did not get pslf at first time of eligibility due to improper paperwork. i would be meticulous with documentation. enroll in income based repayment throughout residency. each program i have interviewed at has been a non-profit and will qualify for payments. do check about internship programs as a couple have not been listed as 501c3. start making qualifying payments as soon as possible. you can consolidate and enroll on payment plan immediately after graduation. put this on auto pilot for five years. when it comes time to search for a job: academic and VA positions will qualify as appropriate employers. choose a capped 10% discretionary income plan (IBR or PAYE) and transition to this before residency ends (you will not be able to switch from REPAYE to PAYE after becoming an attending). finish up your 5 years of payments. the first year of residency you should have $0 (as long as you submit tax return this year) and first year of attending position you will have lower payment rate (as taxes will mostly be residency salary). it is a good deal for almost everyone. nothing is a sure bet but i would venture pslf will be intact for everyone who signed the MPN when it was in effect. look at previous iterations of payment plans, aspeople were grandfathered into their plan despite govt changes (ie, PAYE -&gt; REPAYE). i'm tentatively planning on PSLF and if it works out will relieve over 100k of my debt burden. // Thanks for the info. Seems like I'd do REPAYE and keep track of all paperwork. Any idea on how to easily tell if a program is 501c3? I've found it listed on some program websites, but not on others...not sure if this means they don't count. Would definitely impact how I rank prelim spots. // definitely mans sounds like you are on top of it. i like the propublica website to look up nonprofit status https://projects.propublica.org/nonprofits/ . // Thanks dude, I really appreciate the help!</t>
  </si>
  <si>
    <t>lol why do some of you have to be condescending in your answers. just calm down lol. a lot of med students don't know much about finance just cuz we don't learn it. give ppl a break// I think they're just annoyed that med students act neurotic about a contract signed by the government. They here people say "oh I don't know if the government will honor those contracts, they're for teachers not doctors" and freak out" Like saying "seems risky", what risk? IDK, people in general are just too damn scary for their own good// I still don't see how there is 0 risk. With the rad onc job market, how certain can be you that you get a 501c3 job? If you don't, and get a low paying PP job, and were only making the minimum payments throughout residency, then you've accumulated a lot of interest, when potentially you could have been more aggressively paying down your loans (especially if you have a SO/spouse providing supplemental income).// Most of us are single anyway and will be living in high COL cities during residency. IMO it's better to just pay it off once you have money to spare. Since even with a "low paying PP job", it shouldn't take you more than 3-4 years to pay it off once you're an attending.// avg rad onc salary mgma 2019 is 551k. up from previous yr. // The vast majority of people aren't getting that out of residency when you'd be paying back loans. I've heard people of people taking jobs paying 200k-350k out of residency. // I haven't head anyone taking an offer in the low 200s yet... the lowest I heard was 250K and that was a special circumstance (as spouse also needed job in area).// median terry wall first year salary 340k in private pracitce. some practices and locations start you out lower. i have heard as low as 285k starting first year with partnership 2 years out. i don't think we can complain about salary in rad onc and this makes other REAL concerns (residency expansion) look less legitimate imho.// Yeah, unless you need a job in SoCal or NYC, you shold be able to find a well-paying RadOnc job, especially if you aren't super picky with location.//</t>
  </si>
  <si>
    <t>UCLA vs. Vandy? // UCLA x3// UCLA &gt; Vandy with the caveat that if you are trying to be in the southeast/east coast, Vandy might be better for you long term.//ucla better location. vandy if you want to be in SE. // I'd probably like to be in the Northeast long term (so neither are very high on my list). Both seem to have had some placement in the NE recently though. // ucla chair is a big name in the field. i would argue this matters in job search. just my opinion though.x2// UCLA is a bigger name and can still help you if trying to stay in the NE. Although TBH you should just rank NE programs higher if that's the case.// Yeah I've got all my good NE programs ahead of both. But I have both ahead of weak NE programs, because I'd rather go to a stronger program than a bad program in my desired region. // Honestly if you want PP you're better off just staying in the region. If you check the alumni of those "weak" NE programs, most end up staying in the region. Probably smart to just stay there. I'm from the Midwest and am ranking weaker midwest programs over stronger SE programs and West coast programs because that's where I want to stay//location and personality are much more impt for pp jobs. // besides the chair and location, what else makes you say UCLA&gt;Vandy? //girls in LA// Hey man, if you like country bumpkins with buck teeth and cowboy boots, Nashville is the place// If I want a job in the Southeast from UCLA, I feel confident that I could get one, within a resonable distance from a major city. If I want a job in Socal from Vandy, I face a MUCH tougher road ahead of me. For those reasons alone I would choose UCLA. But like the other person said look at the alumni list of those weaker schools. You may be surprised at how those programs will still get their grads decent pp jobs./+ 1 great points all around. SE not saturated. SOCAL brimming with rad oncs. UCLA &gt;&gt; VANDY if you are trying to be anywhere WEST.// Or really anywhere tbh.// Vandy hands down. Those who interviewed there will know</t>
  </si>
  <si>
    <t xml:space="preserve">does hometown matter? if someone is from LA and went somewhere else for residency, is there any advantage to being from california and having regional ties? // it all matters. everything.// It can, although I've met PGY-5s from top programs who were SoCal natives who had a hard time finding jobs in the area (but that might just be because it's SoCal).//SoCal and NE are toughest job markets. // </t>
  </si>
  <si>
    <t>Do residencies give dedicated period to study for the radonc board certification? How hard is the oral certifying exam? My oral boards for my PhD was tragic and now I have ptsd//no though research time is a good time to do it. Also oral baords are one eyar after graduation from residency so you wouldnt be studying for them at that time.  The oral boards are scary but most pass. people who fail tend to fail big. not just by making a few small mistakes or not knowing literature.// thanks! i guess i have a long time to work through that</t>
  </si>
  <si>
    <t>actually some programs do provide dedicated time. Others schedule dosimitry/physics electives right before boards so there's lots of free time</t>
  </si>
  <si>
    <t>Saw this in one of the tabs below and thought it deserved more attention: https://pospislaw.com/blog/2015/12/04/plaintiff-sufficiently-alleges-false-claims-act-and-sexual-orientation-discrimination-hostile-work-environment-claims-against-nyu-langone-medical-center/  "Plaintiff alleged that she was subjected to sexual orientation discrimination under both the NYS Human Rights Law (NYSHRL) and the NYC Human Rights Law. Specifically, she asserted that her former supervisor, Silvia Formenti, “routinely made insulting comments regarding her sexuality, and that another NYU employee touched her in 2011 and asked questions that made her uncomfortable.”// Formenti a model of professionalism and role model for not only female physicians, but all radiation oncologists.  GIANT in the field. -1 //. Sadly, Formenti not unique among women leaders in the field.// You mean most women leaders in the field have this stuff?// Describing Formenti as professional or good for women is laughable. // Yeah, is that comment a joke? She was nothing but unprofessional on interview day. So many others in this field who are role models, she's not one. // How was she unprofessional?// When talking about litigation, please remember that an allegation doesn't equal truth</t>
  </si>
  <si>
    <t>So wait, was NYU basically what we think of Cornell as 10 years ago?//nyc programs have always been overrated. the only top program in nyc is msk. all the others are avg.// Truth. Most are simply propped up by the location and the sexy name attached to the programs.//</t>
  </si>
  <si>
    <t>I know it isn't recommended to let love letters increase a program's ranking on your list... but does anyone else just love being loved? Like the fact that they did go out of their way to say "hey, we want you," despite potential deceit, says something. If I move them up and don't match at that program, no harm. But to me, reciprocation does mean a lot and I would be so happy to match at a program that actually does want me.//the programs are not allowed to indicate how they will rank you. the places that really want you likely arent even telling you. the places telling you are in violation. and they can be lying. // i have not received any letters. x3</t>
  </si>
  <si>
    <t>I would view these "love letters" as red flags and probably a sign that the program is really just worried about matching rather than their actual feelings</t>
  </si>
  <si>
    <t>im at a low tier school with a couple of friends in danger of not matching into their desired field. one already did not match uro. all have mentioned rad onc soap and asked me about it. what would you all advise an unmatched student about scrambling into rad onc?// Why do they want to SOAP radonc?// &lt;&lt;to go off of this, I would just tell them the concerns that have been stated ad nauseum on the spreadsheet. I don't think it's wise to go into this field without prior experience though// Why do they say they're "in danger"? How many interviews do they all have? All they need is their home school to take them and they're set. That's usually where applicants from competitive specialties from my low tier end up. We can't all match at Harvard and UCSF like the people on SDN// they should probably read this spreadsheet lol, theres a reason why its easier to soap into radonc now. they probably should find out and decide for themselves // it just seems stupid to scramble into a bad rad onc program this yr with all unprecedented changes going on in the field. im no expert though.//whatever they read here or on sdn, they should probably know about the supervision changes which is very real and think about how that will change things in the future when they are looking for jobs// At this moment, I don't it's a smart idea to soap into rad onc. ppl often overlook that it is a long residency (5 years). it may be better to do a research yr in your first choice and then re-apply. 1 yr in the grand scheme of things isn't significant, but doing a 5-yr residency and not having a good job after is a dealbreaker</t>
  </si>
  <si>
    <t>Their chances will be low if they don't have anything radonc on their application (in-house rotation or some other sort of exposure). It's unclear how competitive they would actually be.// Yup, if they're serious, arrange for their next rotation to be a RadOnc one so that they can get a letter in by the time SOAP happens. That way they at least have something. Plus if they don't need it then they have an easy elective. Win/win.// well only very few programs signed that pledge thing. the other programs might be very lenient // the only programs that signed it are the ones that most likely aren't going to need to SOAP. IDK why people here don't see that shit. Same with the "gaming the match" article. All those programs are top tier. Most mid and lower tier places aren't as sticklers about post-interview communication as you'd think.//lol- like you have any insight into this.// They sound official though, must know what they're talking about. // I have seen some mid/low tier places emphasize no post-interview communication, and others in the same tier say nothing// Right. Some programs care, others not so much //</t>
  </si>
  <si>
    <t>The rank order list tab is hilarious and sad.// I'm just happy no one here has ranked my #1. Really don't want to match with trolls x2// i hope all the trolls give up after match day//I think quite a few are already in the field.</t>
  </si>
  <si>
    <t xml:space="preserve">Mayo (MN) vs and Clinic vs Duke?// Duke. Warm weather. // All great programs but I personally think Duke =&gt; Mayo &gt; CCF. // all fine programs worth ranking. i don't think there is a significant difference in prestige. choose based on personal factors (location, research, faculty).//MAyo&gt; duke&gt;ccF from a strict "prestige" standpoint but all great.//Students overrate CCF from a radonc presitgue standpoint. very good program but not up there with Mayo or Duke//let's get objective. what makes mayo better than duke? what makes duke better than ccf? // 1. How high it is on doximity 2. How many times people talk about it on here 3. The caliber of applicants invited and how elite the air they give off is 4. How much money they have. All of these are quantifiable measures in determining what program is "better" than the other. What, you think we just pull these things out of our prison pockets?// lol spot on//actually not spot on. students are really asking the question so either be helpful or go away. All three great programs and "better" probably isnt the world. But prestige-wise, the ranking is correct. Mayo and Duke have a long track record; they see a lot of complex cases and have a lot of leaders in the field and work coming out of the place. This translates into a top class rep, which like it or not matters. CCF is a very solid training place and trainnees seem to like it a lot. But doesnt have the same rep. The first two more likely to get people anywhere in the country to seriously look at you. CCF still great training but again, anyone who is considering the name of where you trained as a measure of you/your ability/training would put the other two above it. You can plant your flage and say you wouldnt want to get a job with people like that etc. Just make sure you really will feel good about that decision in a few years time.//peak  trolling here. i would not take account spreadsheet rank list advice. </t>
  </si>
  <si>
    <t>Resident here. I think all three of these programs are solid, will provide strong clinical training, and have a strong alumni network to put you in a comfortable place when it comes time to look for a job. Personally, I think location plays a huge role when comparing these three places as the locations are vastly different. When I applied, I didn't interview at Duke but if I had I assume my preferences would have been Duke &gt; CCF &gt; Mayo. I ranked CCF &gt; Mayo because I liked and more than Rochester. Durham is going to have best weather of the three, and is the biggest city with the most to do, and Mayo is in Rochester which was a big turn off for me. I would let your preference on location / program vibes guide your rank list when it comes to these three, as the prestige of all 3 is similar enough to not make a huge difference</t>
  </si>
  <si>
    <t>Has anyone interviewed at SUNY Health Sciences at Syracuse? What did you think of the program?// yes - really friend attendings, residents, etc. Cancer center was new- downside was it's syracuse. //Its a solid place. Bogart well know. Not presigeous but solid./</t>
  </si>
  <si>
    <t xml:space="preserve">Most circlejerked programs on this spreadshit power rankings: 1. HROP. 2.Yale 3. UCSF 4. MSK 5. Fox Chase 6. Michigan 7. Cedars..... 9000. MDACC 9001. Uchicago 9002. Jefferson 9003. Cornell 9004. Stanford.... 9000^9000. Arkansas. // forgot UF/ Where would you put it?///dude i dont know why you are so into "circlejerks" --or maybe i do--.you clearly like saying it but you really dont know what your talking about. // You sound like someone that has never used Reddit.//hrop is a fine program worth ranking.// Doesn't mean it isn't the most worshipped// https://knowyourmeme.com/memes/circle-jerk  I mean, just looking through the tabs throughout the years, seems like we spend 80% of the time talking about the same 10-20 programs., so circlejerk fits//uh-huh. </t>
  </si>
  <si>
    <t xml:space="preserve">Tweedle de vs tweedle dum/on this spreadsheet: Dum. Clearly Dum. </t>
  </si>
  <si>
    <t>Downstate vs .// i would say make this decision based on your geographic preference // New york is a better city than Indy. // Andrew Luck &gt; Eli Manning. Wait, they're both retired smh//Bills &gt; Colts</t>
  </si>
  <si>
    <t>Rumor says most if not all MDACC residents will stay on as faculty (main/satellite).// Are you referring to the current PGY-5s? It hasn't always been the case that they can. Also MDACC is different from the MDA Network (in other states).// Yes. The current PGY5s.// Well hopefully that's how it plays out in 5 years too// if I remember right, 2-3 are staying on as faculty at MDACC, 1 took an academic job at of the Harvard hospitals, 1 took a private practice job back home (FL), and I don’t remember the others. The PD said that historically 2/3 of the grads who do academics stay at MDACC (but I don’t know if he’s counting satellites).//  I'm sure that include satelitte sites// Do they have satelites in Seattle?//how is that relevant?// Some places have satelittes across the country. Great for job placement.// Those aren't necessarily satellites. As noted above, MDACC is not the same thing as an MDA Network site. They run independently and may only have the MD Anderson name as the only connection between the two. Read more here: https://www.mdanderson.org/about-md-anderson/our-locations/md-anderson-cancer-network/network-members.html (Also to answer your question, there is no MDA Network partner in the PNW).// Thank you for that last part. Sometimes people are too snarky in making their points to answer a simple question.//&lt;,yep.// Among PGY-5s, 3 staying at MDACC, 1 PP (GA), 1 PP (FL), 1 academic satellite (MA); historically, 1-3 stay at MDACC in Houston but the MDACC Network is large (NM, AZ, CO, FL, etc) so tons of opportunities for jobs//</t>
  </si>
  <si>
    <t>If I have 15 attending interviews, and only 5 of them were from programs that this spreadsheet would approve of, should I rank all 15, rank 10, or only rank the 5?//what is the back up plan// Home rads program or prelim and reapply.// Radis awesome do that// is that something that is easy to do? just ask to stay at home im or rads program? // match your home IM prelim and do an elective in rads you can get letters for both rads and im and reapply // prelim and try to stay for IM sounds like an option for you. Would you want to do rads or IM if geography is important?// OP here. Dual applied mainly because I didn't know how (un)competitive Radonc would be. Only got a handful of rads invites (had no rads letters or rotations so most probably saw I was applying to them as a backup). Honestly I want to do Radonc. If I did rads I would do IR. Honestly I don't care about geography. Not super close with family, few/no friends, so able to live wherever.// since you're not worried about geography, I'd do rad onc. There will still be jobs, even at low ranked programs//to OP: dude. you went on interviews. Be a big boy and make your life decision based on what you've seen, not this forum.//Will the fucking trolls get off this sheet and stop telling people not to apply to the field they want to?// They literally went to the Derm spreadsheet to discourage applicants from SOAPing into Radonc. These people are malicious af.// I'm an applicant, and I would not recommend anyone soap into rad onc, given the geographic restrictions. It's too big of a risk for a field you don't even know if you like// I hope that they only SOAP some of the people that didn't get into RadOnc but were interested. I know a lot of us went on a lot of interviews, but there were people that only had a couple. x2 // im curious about the SOAP comment. could someone give any rationale for why it would make sense to SOAP rad onc this year? no judgment. just conversation.// Because there are less spots than USMD radonc applicants, the theory is that there will be some decent programs in the SOAP because they were either too ambitious with their preceived competitiveness and didn't invite enough applicants, or invited too many gunners that ranked them lower. Decent programs that have SOAPed include Columbia, Beaumont, Miami, UC Davis, and others. What they leave out is that over 100 people in SOAP from Derm, ENT, Urology (that might have oncology research) are competiting for those same spots as well, and programs may not give them to someone interested in Radonc. In fact, Miami SOAPed a few years ago, and someone was on here saying how they ranked them #1, meaning Miami didn't even rank them even though they were interested and had letters from the field. So while there is some logic behind this line of thinking, the reality is that it's more about people having to SOAP into IM than anything//</t>
  </si>
  <si>
    <t>Great question, depends on how desperate you are to match.//? who isn't desperate to match? x2 // I interviewed at 20 (rad onc) programs. You can sure bet I'm ranking all 20.// Same. Got 20 invites, could only attend 15, will be ranking all 15. Would rather be an annoyed radonc dealing with difficult attendings at a malignant program than being miserable in IM doing rounds and debating for 30 minutes the difference between a K level going up from 3.3 to 3.5.// IM is tolerable for 1 year, not for 3. +1 // wow have you done a senior medicine rotation? no need to caricature the field//&lt;&lt;really? #IMmatters now? //All fields have annoying aspects. Rad onc residents fail their boards when they don't know the difference between caspace 9 and caspace 7. Just as irrelevant as K of 3.3 or 3.5. // But you don't have to deal with caspace 9 and 7 on a daily basis.//this is one of the stupidest arguements here...and that is saying something// Exactly. Can't imagine anyone in good concious being jealous of IM as a RadOnc. Some envy Heme Oncs geographic flexibility, they envy our (at least for now) salaries, and us almost never coming in on weekends or having to round. If my choices are live in a desirable area but have to round every day and come in on weekends and have real call, or live in bumblefuck and get to fish and hike on all my weekends, I know what I'm choosing.//Then you made a great specialty choice. Some of us would like to get a job that is in a bigger city than bumble.// Why? You spent the first half of your life in a city, why not spend the second half in a place roughly 50% of Americans actually live at? Some people live in these places their whole lives. Why are you better than them?//?? what. y'all just don't feed the trolls // More than 90% of the US population live within 60 miles from a major airport.// That doesn't mean they don't live in small towns.// why all the IM hate? have you seen a PP hositalist round? there's no 30min discussions of anything because they're alone. I guess if you worship academics then you might have longs rounds if you're on a teaching service, but there are still non-teaching services. // Have to pay your pound of flesh over 3 years to do that though//dont be such assholes.//hospitalist jobs are tough. there are many sentiments at my school amongst hospitalists trying to get more admiin time. it is a grind moreso than most other fields in medicine. let's not worship the IM -&gt; hospitalist route. // Right? At least have people switch out into another ROAD specialty like radiology or anesthesia.// Ehh I thought the anesthesia hyped had died by now. The pressures in that field economically are comical right now. It is certainly a good lifestyle speciality but it's been hit harder than any other field by private interest. I get the Rads love though, it seems like a good option (although I feel like the point of medicine is to interact with patients regularly). Also interestingly IR (although a lucrative field) is a negative asset for Rads departments and will soon have geographic limitations and salary downward pressure too.// IR rides off the novelty of its newbie appeal.// Yeah, people say it's "surgery without surgeon hours" but the reality is that you do all the procedures that don't make money and when the surgeon doesn't want to do it. You're basically the dumping ground of surgery, along with trauma.// its a clear demonstration of medical student bandwagon effect// Same with why RadOnc is uncompetitive this year. Few years from now if the job market continues to be strong and a lot of current docs retire, it will ge hyper competitive. Maybe even moreso than derm.//?? the job market might get better?// if everyone retires, maybe?</t>
  </si>
  <si>
    <t>prelim Q. 3 months elective in city (where i did undergrad and have some friends; well program is actually 45 minutes outside of city downtown) at TY known for easy ward months or 6 months elective at cush TY 2 hours from home. which one would you pick? // Cush. You'll be working 70-80 hours a week as an intern. Doesn't matter how close it is to friends. It will feel like MS3 year all over again. I'm going to the middle of nowhere next year since that's where all my TYs are. Should get me used to my future attending job.//go troll apoitical blog for a while, dude +1// To answer OPs question always go with cush, especially since 2 hours away is close enough that you can drive home to visit friends on weekends.//</t>
  </si>
  <si>
    <t>Kansas vs . No I will not DNR both// what are your criteria? I think in general they're in the same range//for the love of god put kansas first. // why? // my original comment was deleted about kansas having a new excellent chair and stronger history.  has hdr prostate brachy.// I liked 's chair tbh.// Kansas will have proton soon. You have to rotate somewhere like Anderson to gain proton experience at . // lol there are so many proton centers around the country now, I think there are more options than just MDA // I know. My point is  doesn't have proton and you have to go somewhere else for proton.// I thought they said  was building protons.// No their proton center went backrupt years ago. No proton center planned.//</t>
  </si>
  <si>
    <t>Truth. What good is a city that you know no one at? People are age usually don't make new friends or if they do they aren't close like the ones you made in high school or college. If you have at least one other friend there that can introduce you to other friends, that's the way to do it.// lol sucks to be me I guess, I don't know anyone in 90% of the cities where I interviewed// Let's hope you match in that 10% // same i will likely end up in a city where i do not know anyone. it's not a big deal to me. i'll make friends at work and outside in my free time. again, dont pay attn to people on the spreadsheet. ppl move all the time. // If you had a choice, it isn't a bad idea to move. It's just much more tolerable to do residency in places you know people. Also would like to know if you've moved before in a scenario where you didn't have an automatic network? Moving for school is very different than moving for a job. You don't have 80-200 people automatically to call your "friends". It's a hard reality that making friends in your late 20s/early 30s isn't the easiest thing in the world.// Truth, and depending on where you move they may all be in "the next stage of their life" and not care to make friends.// most people outside of medicine, and even lots of residents, have partners and are having kids by their mid/late 20s. They either already have friends, or they have friends through their other family members. Very few programs where I interviewed have residents that hang out outside of work, but it is true that you might be able to hang out with therapists/dosimitrists/physicists// Very true. The places that show residents all together in pictures to show they "hang out" seems forced af to me. It was probably one of those optional mandatory things since everyone was in the picture // Usually the pics include residents who have already graduated. Hard to tell how often they update the pics. I think those pics are meant to show the range of activities that are possible - doubt they're mandatory, and also doubt they happen every month. more like 2-3 times per year// That makes sense. IMO even though everyone but one person has weekends off, I feel like most people do their own thing on weekends.</t>
  </si>
  <si>
    <t xml:space="preserve">OSU vs Maryland vs Rutgers vs Henry Ford// Maryland is a certified good place to live. Screw the racists that call it "ghettomore". OSU is a college town, and Tom Ford &gt;&gt;&gt; Henry Ford.// So in summary. Maryland =&gt; Tom Ford &gt;&gt;OSU&gt; Henry Ford&gt;Rutgers?//Baltimore is not a great town but programwise, id say UMD//i was impressed by OSU // I'd say OSU = MD// tom ford makes nice suits// TF makes nice everything.// Where should I rank Rutgers among these four programs?// Ehh tough, I'd say it's on equal footing with OSU and better than Henry Ford. Haffty is a big name (he's an editor for JCO).// </t>
  </si>
  <si>
    <t>Downstate vs Monte// Monte has a better reputation// both are DNR, monte residents are overworked and downstate doesn’t even have their own machines// Downstate is in Brooklyn though. lol why can't it at least be a decent program?</t>
  </si>
  <si>
    <t xml:space="preserve">Loyola vs Rush// both are the same// I would pick Rush just based off the location.// Loyola has some more established names.//Loyola higher ranked but it is a long drive from Chicago // It's reverse traffic tho// No such thing in a major city. They'll be traffic for no reason.//Yeah there is no reverse in Chicago. There is just traffic. </t>
  </si>
  <si>
    <t>Tennessee vs Arkansas// Tennessee because St Judes x2//DNR both// There's that Northeast elitism again.//damn elitists. all clamoring for a job after a five year residency. screw em. do what you want.// Plenty of jobs in the midwest and southeast.// both these programs are not very good. utenesse advertised their spot on this spreadsheet and arkansas is an unestablished new program. // that doesn't answer the OP's question. try to be more helpful // Arkansas. Yes it is a new program. But the PD/APD are both very nice and you will be happy for at least 3 years and yes you may fucking cry like a little baby when you are on the job market as a PGY-5.//people are so short sighted//Tennessee has research at St. Jude and good resident hours/wellness. Good mix of clinical volume and research opportunities for a small program//</t>
  </si>
  <si>
    <t>MDACC vs HROP// both are the same // youll be a stud at either// Houston&gt;&gt;Boston as a city. Seriously, Boston would be crapped on mercilessly if it wasn't on the East Coast.// why would you want to be on the east coast?//was in boston myself. great town. and if youre comparing with Houston? divine. But program standpoint: both great. See which is best fit for you// Meh, IMO I think Houston is a better city. I hate cold weather and think Houston is much more diverse and surprisingly more tolerant. Both programs are the same.// Houston is an underrated city although the summers are god awful. Easily one of the best cities for food.// Take everything about Houston and move it to the east coast and I GUARANTEE that people would worship it the same way they do SF and NYC. There's surprisingly a lot Houston has to offer. I like the city more than Dallas and Austin.//the Houston Rockets are greatly overvalued during regular season play. //LOL, gtfo small ball for life. Tucker is the GOAT Center// lol// HROP &gt; MDACC. Outside of cancer world, no one knows what MDA is.  // good thing we're going to be cancer doctors /s// LOL "no one knows what MDA is", that's patently false. I'm in a city with a MDA network site and random people (who don't even have cancer) ask me if that's where I want to train.// proof? you have none. kthxbye// devil's advocate, if we're not going to compare the actual programs: the benefits of the academic environment in Boston (Harvard/MIT) are hard to overstate, and HROP residents have access to the whole of it. World leaders in pretty much everything both in and outside of cancer. Looking at an MBA? HBS isn't a bad gig. MPH? HSPH's #1. Policy? Kennedy. Anything in biotech? Some of the largest incubator networks in the country. Huge proportion of MDA's faculty hails from HROP. // and Boston has zoning.// if people this petty are getting interviews at MDA and  HROP we are in a sad state//Never in real life has anyone liked houston. good program though// People don't like the humidity, the city is fine. // MDA is only know amongst oncologists and patients in Texas. You mention MDA to a patient or other non-oncologists and they be like "where is that?" or "MD what?"  The same applies to MSK but for New York. // taking into account as a whole QOL, COL and prestige, MDACC is the better program x2 // they're all awesome, separating them from one another's an entirely personal decision // Probably wise to consider where you would ultimately want to get a job, whether PP or academic, since it's easier to network and find alumni in similar parts of the country; if strongly considering academic career, the MDACC faculty positions seem like a great job in terms of work-life balance, clinical trials, etc.</t>
  </si>
  <si>
    <t>&lt;-- sounds like a bunch of people really want to go to HROP// Yeah, because it is a better program.//from HROP. not its not better. They're both really good. However HROP defintely more gentle than MSK//"**** me harder' said no one @ MSKCC// At least at MSK you live in Manhattan and can bang a bunch of supermodels on Tinder. While if you go to MDA you have to settle for the hogs.// &lt;&lt;LOL god I hope we match at the same place.// its interesting how the value of these two programs has devolved into their recognition by the "lay-public"// Good luck banging models in manhattan when you're working &gt; 80 hrs/wk. Your hand will be your best friend for the next 4 years ;) // Good thing I only need 20-30 minutes. Can always swipe during tumor boards, and you don't need to spend tons of time on them, just tons of genetic material // y'all need jesus x 1000 // I would be depressed if I wasn't participating in hooking up. With your future partner having all that fun and you not.</t>
  </si>
  <si>
    <t>Kaiser vs Cedars. // PP vs academics, with kaiser providing more california job opportunities within their system// Cedars is very new. I would say Kaiser just because PP in SoCal are the type of jobs people do degrading things for.//</t>
  </si>
  <si>
    <t>Tufts vs Jefferson. Rounding out my list and need to stay in the northeast.//jeff has stronger reputation and will give you better job.//Reputation at Jeff is so strong that they went 0/2 in last years match. //&lt; this isnt helpful. Jeff has a strong training/academic reputation. It has been malignant too. So // Jeff is malignant and an average program. Tufts is not malignant and a below average program. Pick your poison.// Is Jeff mean attending malignant or hard working malignant?// per description below, Jefferson is attending malignant, they "actively belittle and disrespect residents in front of staff and patients" // tufts climbing a bit now that their chair's the head of providence's cancer center and deepening affiliations with dana farber and brown// jeff is almost all in philly. tufts is at boston providence umass// Yeah, you spend half your time outside of Boston when at Tufts.</t>
  </si>
  <si>
    <r>
      <rPr>
        <rFont val="Arial"/>
        <b/>
        <sz val="10.0"/>
      </rPr>
      <t>lol this cell was deleted further down below, so to spite whoever did that, I'm reposting it here so it gets even more attention!</t>
    </r>
    <r>
      <rPr>
        <rFont val="Arial"/>
        <sz val="10.0"/>
      </rPr>
      <t>//&lt; why not just post it and not depict yourself as a troll at the same time? //list of programs that have had residents leave or have fired residents: Stanford, Jefferson, Utah, Mayo AZ, UPMC, Buffalo // 3 residents switched to other fields at Mayo AZ. Unlike other programs in the list, It is not maliganant. // Is switching into a different field a sign that the program is not malignant? Utah resident went into a different field. Jeff did as well. // All that may mean is that the PDs there weren't assholes trying to ruin their medical career. They may have been encouraged to "switch specialties"// Go to Mayo AZ if you wanna switch fields. They know how to handle the situation very well.//mayo az rad onc program is lightyears ahead of other programs in job preparedness // current intern here I know that the Jefferson resident switched fields mostly because of the malignancy at the program. // Can someone explain the malignancy at Jeff? How bad are the attendings? I know they used to do double and triple coverage but that stopped.// intern again - main complaint I heard from the guy who left is that there are multiple attendings who actively belittle and disrespect the residents in front of other staff and even patients. sounded pretty toxic. I DNR'ed last year based on what I heard from my friend who left.// So they're actively not good. It's weird that I've heard/seen this attitude from multiple attendings at my medical school. It's crap that it's expected.//didnt the resident at jeff end up back at the program?//&lt;yes. the person wanted to leave the field but then came back. so if this is the same person that "current intern" is speaking of, that isn't true. DOnt know if there was another.</t>
    </r>
  </si>
  <si>
    <t>lol</t>
  </si>
  <si>
    <t>any good side hustles you are doing during this slow year?// idk that scam that was posted here a week ago sounds dope tho.// trolling on this spreadsheet.//wait you get paid??? i want in x3 // dude imagine if SDN people offered money to applicants to troll here full time</t>
  </si>
  <si>
    <t>Which programs sponsor visas? Would be better to see which programs do and don't have the ability to take IMGs to determine what the SOAP will look like.//why do programs not sponsor? curious what this decision making looks like.//its a big paper process to do visa work, particularly in with american being so great, now./ Most academic centers take J1 visa holders through ECFMG sponsorship. I am IMG.// I've heard a lot of schools that don't though.</t>
  </si>
  <si>
    <t>I haven't gotten a response from my LOI yet, does that mean I'm doing IM?//me neither. // anyone not send an LOI? My #1 program said no post interview communication but maybe that was for thank you letters and not LOIs //if you didnt get a responce to a "i want to match at yuor place" letter that means nothing.// I also didn't send an LOI. is it too late? Do they matter?//they dont matter too much in general. More like if its down to you and someone else for a slot, it might help // i sent one. didnt get a response. alked to a resident and said that it has no matter at their program. whatever //listen they arent going to reply. They cant say anything other than "thanks for your letter" which is not useful (even worse than nothing) so they may as well not reply. // when i told my last GF i love her, she didn't say anything back. it stings, but you got to move forward bro. you'll match somewhere.// dont really understand what part of "post-interview communication is discouraged" you ppl dont understand x2//seems pretty ambiguous x2//my home program does not view the TY or LOI favorably. kinda thing where one cannot follow directions. //bottom line, dont expect a communication.// Are they making fun of me because of it? Are they going "glad he/she likes us"? Did it go immediately in the spam folder never to be seen by human eyes?// its a notch on the bed post situation // So I'm just their cheap slut?//yes daddy hit my inbox harder</t>
  </si>
  <si>
    <t>the degaming the match paper (and most of those programs) were very explicit about no post-interview communication from them. It would be pretty surprising if they responded to your LOI. Kinda risky to send one too, some programs want them and others think you're ignoring the communication ban. Top 15 home program told us they don't view them favorably// But even if you look at the paper, it's only the top top programs that were in the paper. I think most mid tiers don't care as much</t>
  </si>
  <si>
    <t>With all the talk about corporitization of healthcare, I've seen some talks about physician unions. Is that something we can do? Is AMA basically a union? // AMA is a lobbying group, not a union! //can it be turned into one? besides financial reasons, wouldn't a union help protect doctors against corporate pressures like performing unnecessary surgeries or treatment? // lol// You should read some of the articles about why the AMA does a bad job. They receive money from physicians who run big hospital networks too. They are incentivized to maintain status quo and not to facilitate greater changes in medicine. If I can find them, I'll link them later (unless someone can do it for me).//thanks! i will try to find them but that makes sense// Found a couple: https://www.currentaffairs.org/2020/01/solidarity-is-the-best-medicine AND https://www.newyorker.com/culture/annals-of-inquiry/why-doctors-should-organize //</t>
  </si>
  <si>
    <t>We all agree that programs should contract. The question is who should contract and where. Let's name names people. Would also be good to state why.// i think the easy targets are programs that have soaped or are the smallest// Why small ones though? I feel like smaller ones can be decent and offer good training? You really think Cedars or Kaiser should close? Should be programs that have had to SOAP 2-3 years in a row.//one thought is that residency requirements (# ebrt, # sbrt, # srs, # brachy, etc) increase. programs may stay open but need to contract so that residents can hit the minimum #. i think there are a number of programs with 2 - 4 residents each year that could start alternating: 1-2-1-2, 2-3-2-3, 3-4-3-4. less coverage for attendings but this will lead to some contraction. realistic take is that no program is going to give up their program completely, that is an unreasonable expectation.// The funny thing is that the programs with the most spots are the ones that are the coveted "top 15". Hence they would be affected most by contraction.// and these programs have expanded most in the last 15 years per red journal article. //Right? The programs going from 4 to 6 aren't the problem. It's the programs going from 12 to 16 or 16 to 20. // here is the article for those curious: https://www.ncbi.nlm.nih.gov/pubmed/31783173 // how long ago was it that mskcc was 3 residents? 10 years? 15 years?? complain about case going from .5 resident more a year but place some attn to these other, larger programs.// Yeah I think the answer is all programs should contract to some extent. Programs that were considering expansion, shouldn't. Places considering opening a program (or newish programs) shouldn't. And bigger programs should get used to smaller resident complements. Also instead of hiring multiple PAs/NPs to deal with FUs/OTVs, maybe just hire more attendings in the first place to ensure that jobs are available.//more attendings means salary goes down. salary is already lower in academics than pp. // Well something has to give right? I'd rather have a job then not. Especially when this "market saturation" problem is primarily driven by maintaining current salaries. Rad Oncs are top 5 in recent compensation reports (and rightly so given the value of IMRT) and this is after the recent downtrend in salaries https://blog.doximity.com/articles/doximity-2019-physician-compensation-report-d0ca91d1-3cf1-4cbb-b403-a49b9ffa849f // Imagine what it will be if protons becomes the next IMRT////take it to SDN..// &lt;&lt; you aren't really adding to the conversation and again most of us discussing this aren't on SDN we are applicants thinking about the field.// APM may reform protons to not be higher reimbursement.// lol re: take it to sdn person: no// we live in a culture where opposing views are discouraged and told to go somewhere else.that is not healthy. just because you dont like the way it sounds, does not mean it should only be discussed on sdn. // &lt;--Second this</t>
  </si>
  <si>
    <t xml:space="preserve">i only speak for myself here when i say that i would be fine cutting a few months - 6 months from my research time to do clinical work if it meant there were fewer residency positions each year. i am much more concerned about jobs after residency than 6 months of research time. x3 // this move alone would easily keep coverage the same for attendings and cut from 182 - 197 spots to 150 a year. big ups.// I'd happily do this if that is the result. however, it just seems unfair that the burden of the expansion falls to residents when they didn't originate the problem.// Let's be real. How much protected research time do you really need if you aren't working in a lab? I like research months because they're basically a vacation, but there shouldn't be the requirement that places have to sponsor Holman or give you a year of research. Since top tier applicants "look down" on places without protected research time, the top places offer it, and to offset it have more residents.// programs add research time to become more competitive with each other as this is most of what we know about the field (besides away rotations). reducing research time is one 'hit' we could take as residents to benefit ourselves and future residents looking for jobs with the context of increased minimum case requirements and reduced residency slots. idk about holman i guess this will be the viable way to pursue a research career / 80:20 career.// It doesn't help that over a few years ago our field was over a third PhDs. I think this year there may be 10-20 at most. x2// I think this is a modest proposal tbh and likely a realistic outcome (along with increasing overall case numbers needed to graduate).//I don't understand the premise. Why do we have to give up research time to cut residency spots? Most programs make their attendings go uncovered. Can't they just be radiation oncologists on their own?  //hmm at good places, yes attendings can work uncovered. i know of multiple residencies where attendings are covered throughout the entire year..// The big draw of academics over better paying PP is 1. Less work 2. Can be less nice 3. Have residents do most of your work. This is true across all specialties. So it makes sense why some attendings want resident coverage.//to the person who was asking why we should give up research time, we shouldn't have to. i think people were just throwing out ideas/solutions that maybe they have some control over. the responsibility to fix the expansion and also the perception of the field should not just fall on the residents but on the people in charge of the programs. </t>
  </si>
  <si>
    <t>any recent invites? still waiting on some programs.// What's funny is that multiple programs actually did interviews last week.// wait really???// UTSW, UTMB, Vandy?, and Tennessee all interviewed last week.</t>
  </si>
  <si>
    <t>how big of a benefit is there going to a top 3 vs. another top program (eg. stanford, hopkins, ucsf, umich, washu, mayo) in terms of academic job placement? // I looked at some of the alumni at UCSF. Most either took academics jobs or are working in small towns in NorCal. // big 3 will have a leg up i see PDs at competitive programs from big 3 programs. between the rest they are all going to be fine for academics. // I think that will be based on individual performance. If you can get better mentorship at one of the others then it would be worth it. x2</t>
  </si>
  <si>
    <t>vandy vs. emory? // Emory. Protons, they have a chair. Felt like the "caliber" of applicants was stronger at Emory. Atlanta is a better city than Nashville. x3//i felt like caliber was lower at emory. ymmv. it could be an easier match this year.// My interview day at Emory it was all people from elite med schools in the northeast, myself included. Feel like Vandy is more of a "southern" program. // fascinating discussion. i would try to see past who the PD invites for an interview as a measure of a program. some programs may try to grab a top tier applicant who slips down the rank list. another program may value fit and invite people close to the region. a third program may just want a match and invite anyone including IMGs. with all that said, emory is the stronger program at present.// Strong possiblity that both programs may have to SOAP, since most of the people they invited are ranking multiple top 15s ahead of both.// hard to assess their total applicant pool based on just one day... // also hard to judge applicant quality based on NAME of school x1000 // At my Emory interview the other applicants gave off the air of eliteness, SDN-gunnerdom, and talked about their multiple top 15-20 invites. I feel like whoever ends up matching there will be because they fell down their list.// Since when ppl who go to elite northeast med school = high caliber and those who go to southeast are "2nd tier" applicants? what a short-sighted way of evaluating co-applicants!// Damn, so this whole time those students from top schools were looking down on my low-tier MD ass during the interview day ;_; //check out your boys board scores// Vandy was one of the most underrated program on the interview trail, Emory was good but the residents didnt seem happy. Both are prestigious southern institutions so you can't go wrong</t>
  </si>
  <si>
    <r>
      <rPr>
        <rFont val="Roboto, Arial"/>
        <color rgb="FF000000"/>
      </rPr>
      <t>This is a pretty ridiculous conversation. Emory had 4 interview days.</t>
    </r>
    <r>
      <rPr>
        <rFont val="Roboto, Arial"/>
        <b/>
        <color rgb="FF000000"/>
      </rPr>
      <t xml:space="preserve"> Assuming that someone from a "top" medical school is a top candidate, or that someone from not a name-brand school is a lesser applicant, is crazy. You have no idea the experiences people had</t>
    </r>
    <r>
      <rPr>
        <rFont val="Roboto, Arial"/>
        <color rgb="FF000000"/>
      </rPr>
      <t xml:space="preserve">. Maybe that person from the no-name school did a gap year at harvard and has some top pubs and a 270 on step1/2. The top med school candidate might be riding on school name. // Also highly unlikely those programs are going to SOAP. Everyone is talking out their asses here. // Some people also have legitimate reasons to want to be in ATL, or they actually liked the program, and will rank it highly and match, not because they fell down their list. </t>
    </r>
    <r>
      <rPr>
        <rFont val="Roboto, Arial"/>
        <b/>
        <color rgb="FF000000"/>
      </rPr>
      <t>The elitism here is gross. x6</t>
    </r>
    <r>
      <rPr>
        <rFont val="Roboto, Arial"/>
        <color rgb="FF000000"/>
      </rPr>
      <t xml:space="preserve">// Go look at those top school's match lists. Go look at the residents at the top institutions. The elite programs would rather have a person from Harvard with a 240 than someone for StateU med school with a 270. I can see someone ranking it for family/location though.//med school prestige, number of pubs, and interview performance were the only three things associated with rank order preference at jefferson// Which is funny because Jefferson is going to SOAP anyways if they aren't sponsoring visas.// lol omg jefferson, would rather go unmatched than go here. also if I recalled correctly, 90% of the applicants on my interview day were IMGs. So yeah they can rank med school prestige as much as they want. </t>
    </r>
  </si>
  <si>
    <t>UF vs. Moffitt// How much of a prestige whore are you? UF has the better prestige, Moffitt better location. Moffit is a respected name is oncology but their Doximity rating puts it in the bottom tier surprisingly. If you're married I would go to UF.//lets both match UF and get hitched+1//If you are quoting doximity no one should be listening to you// It corresponds to the "tiers" though.// I was actually going to ask this question because it's a great "prestige versus future projection" question. I think Moffitt has a lot going for it in terms of funding, young faculty, and volume. I think UF has a good RadOnc name but really has seen better days. I geninuely liked the UF faculty more but idk how much that factors into future job outlooks.// UF grads more likely to get jobs in Miami than Miami grads. // Miami has awful job placement and has been discussed. UF and USF are good programs.// Where does Miami place its grads?//i was told Miami grads in previous years were looking for jobs into the month of june pgy5 year.// Well one Miami grad went to Moffitt and one is at Jefferson. I really do think that where you end up has just as much to do with the individual as it does the school name.// +1 dont pay attention to rankings it is all a scam just like you are here applying towards and matching into rad onc from whatever school you attended. x2//</t>
  </si>
  <si>
    <t>"Well one Miami grad went to Moffitt and one is at Jefferson." -- The one who went to Moffitt lasted like a year or two there, and the one at "Jefferson" is at a little satellite hospital.</t>
  </si>
  <si>
    <t>There are definitely individuals from SDN here that I believe are from the private practice world injecting commentary into discussions. From what I've learned in this spreadsheet in the past few months is that pp docs have an interest in preventing residency expansion because more residents means academic centers can care for more patients which reduces their cases and income(correct me if im misunderstanding). Even though they sounded the alarm on residency expansion, its not entirely selfless. Not saying that academia doesn't also have an interest in continuing to expand and downplay any issues. I guess what im going to do is talk to more residents privately about their experiences during my home and away radonc rotations. i really don't know how else to find out. // PP docs post out of their self interest. rad onc lends itself to down time. these docs are feeling the pressure with downward compensation and fewer patients. this is directly due to more grads. so yes, they are posting in their self interest. but, it does benefit us to account for the trends they observe and cry about. i don't know what to say about how to rank programs but certainly we are in to deep to switch into IM at this point.//i think im going to dual apply to either im or rads, i think my mentor should understand//all future applicants should really apply top 16 rad onc programs (minus ucsd) that's it.//Talk to academics, pp, and residents that are both nervous and the ones that say everything is overblown. There are plenty of people in those categories. Then you've heard every possible side and you can make informed decision. // As a resident, my advice would be to take in all the info that is out there and make a wise decision, especially if you are a MS3 or MS4. Think about not what is happening now, but what will likely happen in 5-6 years when you are looking for jobs. In 5-6 years, don't complain or turn into a "SDN troll" because all the information is out there.   </t>
  </si>
  <si>
    <t>You're not wrong. People definately have an agenda when they call programs "trash" even though they get their graduates jobs despite their "low ranking". Also getting people to not rank programs with the hope they have to go into IM because the top 15 chose someone else. It's all very malicious.// i also think not all trolls are easy to spot like some people have suggested. im sure people know how to tell very convincing stories especially ones that plays into fears and insecurities. yeah im pretty sure that there are students who want to make their top program less competitive or some rando jsut don't want a specific program to match, idk. // Any program that pissed of SDN people I feel like people don't want them to match. I can see why students don't come here if they have "normal" programs. Like my list is filled with programs most people aren't going to rank, which is fine by me since it means I'm more likely to match.//Probably true. It has been nice when residents have commented on malignant programs. They have inside info about their co-residents getting fired/leaving that we would never be able to find out on our own. // I think it's also important to distinguish malignant working conditions from long hours. The latter is expected at good residencies. The former is only from a few handful of programs.//</t>
  </si>
  <si>
    <t>Has anyone talked to PGY-3s in IM about hospitalist jobs? I recently talked to a couple at my home program and they said it's been harder to get good offers in nice locations recently as well. Also when they receive offers, they are usually non-negotiable with a non-compete required at signing. Maybe it's not as bad as it is in other fields, but the "corporization" of medicine is really going to fuck everyone eventually. Not that going into RadOnc is a good decision (the job crunch and will continue to get worse before IM feels it). It's just good to remember that the "grass is always greener" isn't necessarily true 100% of the time.// We are feeling it first since our field is so small, but reality is that they know millinials like "competitive" markets so can offer whatever and people will still sign up.// this is the biggest problem. there is a smaller cap to # of rad oncs needed in metro areas. more demand and flexibility in IM. but all fields are going to feel this. EM is feeling it. ophtho too. it still is greatly important that rad onc stop increasing spots or decrease spots. from the recent resident survey it sounds like there are 100 - 150 good jobs a year. would be nice to see specialty contract a bit for future years. we are up the creek already.// We are just reiterating the same thing at this point. We all agree there should be contraction. Hopefully it happens. //</t>
  </si>
  <si>
    <t>Is there anybody else here who doesn't have any interviews from top15? Or am I the only loser here?// No same here. Highest I got was one top 20. Half my list is filled with programs most people here would DNR. Makes me feel good that chances are I won't match with an SDN troll. x3 //good chance you will be a fellow underneath some sdn/spreadsheet troll in 6 years-1// how? SDN trolls don't have jobs.//will these programs start offering ESL courses and will they be mandatory for US grads?// yikes // So all 150ish US grads interviewed at top 15 programs? How many spots are there at top 15?// Top 15 actually has a lot of spots since the programs are so big. It's around 60 or so spots, so almost 40% of applicants will end up matching at a "top 15" program.// So half of all US applicants will match at a top 20 program? I just moved my Radiology programs up on my ROL. Thank god my memtor told me to dual apply.//There are no top 20 programs.  Do radonc a favor though. If you really do not want to do it, dont. let other people who really ewant to do radonc taker a lower program//There is no "top 15 or 20"</t>
  </si>
  <si>
    <t xml:space="preserve">It is funny how in two years the field has gone from being happy to match at even a "bottom tier" to "top 15 or bust"// job market concerns have been realized and published over the last few years. // thank residency expansion and resident sentiments that job market is getting worse. </t>
  </si>
  <si>
    <t>harvard vs mskcc?//Harvard better QOL// Manhattan &gt;&gt; Boston and it isn't close. // i too, am struggling with the bottom of my ROL. // must be nice // fortunately, this is a less competitive year. i don't think we will face this as a problem. still, it is good to consider our contigency plans. // do the residents at harvard hate having to work between the two different hospitals? // Honestly I think that can be a downside- doesn't seem like it's feasible to live in an area that is a good commute to both hospitals. Boston traffic/public transit sucks. // I know someone who lives in Rhode Island that commutes to Boston every day. Not impossible.// It's probably at least an hour on the commuter rail from Providence, no?. Meanwhile, a bad day on the Redline could also be close to an hour lol// So essentially it's the same commute, just that one is cheaper lol//what about gas $$$ how far is the drive // The commuter rail is not cheap at all, and is also subject to the same potential for delays// No, much cheaper to live in Providence. Also yeah the T is confusing.//honest to god you people// Like half the "vs" arguments are about top tier programs. I honestly enjoy the mid tier vs more since it's less prestige worship//</t>
  </si>
  <si>
    <t>NYC programs aside from MSKCC??? // NYU and Mt sinai the "next best". Then columbia&gt;&gt;Cornell&gt;&gt;downstate.//How do you compare NYU vs Mt Sinai?// Mt. Sinai has radbio. NYU is nicer. Honestly I feel like after MSK all the Manhattan programs are pretty equal, with Cornell a bit lower. Honestly I feel like Downstate is better than Cornell.// After interviewing at NYU, Sinai, and Cornell, I can tell you that cornell is way lower. DNR.// I heard Cornell was decent before their chair was hired. She really ruined the program.// The IV impression tab has all that you need to know about cornell lol. I was advised to avoid all NYC programs except for MSK, NYU, and Sinai. Applied Cornell cause their immunotherapy work was interesting- big mistake. // Seriously, that was the only place I went to where the residents bashed the program. Even Jefferson's residents weren't as down on Jeff as Cornell residents were to Cornell. What's even more annoying is that I'll still rank them because I HAVE to stay in the northeast for my wife's job.//  Cornell vs Columbia? // Both are literally in the same building lol. I would say Columbia just because the attendings are more pleasant, and Kachnic is a better chair than Cornell.// fame does not make a great chair. look at what happened at vanderbilt.// The chair at Cornell has multiple lawsuits against her for abuse.//both dnr from my perspective but yes if you have to pick one it would columbia &gt; cornell // lawsuits?? seriously?? // Columbia residents seemed WAYYY happier than the Cornell crew during my interviews// https://pospislaw.com/blog/2015/12/04/plaintiff-sufficiently-alleges-false-claims-act-and-sexual-orientation-discrimination-hostile-work-environment-claims-against-nyu-langone-medical-center/  "Plaintiff alleged that she was subjected to sexual orientation discrimination under both the NYS Human Rights Law (NYSHRL) and the NYC Human Rights Law. Specifically, she asserted that her former supervisor, Silvia Formenti, “routinely made insulting comments regarding her sexuality, and that another NYU employee touched her in 2011 and asked questions that made her uncomfortable.” // so what? this is an allegation! don't peddle it as truth, please.</t>
  </si>
  <si>
    <t>Probably couldn't go wrong with either Sinai or NYU. Broader clinical training/clinical research at Sinai, slight basic science edge to NYU // How so?// You won't get a straight answer. Med student just pulled that statement out of his ass based on nothing more than volume numbers or NYU having more labs of interest to THEM.//Sinai has access to protons, lots of brachy, re-RT, HCC SBRT, etc.  NYUs chair has a well financed lab for cancer metabolism research// Everyone in NYC has access to Protons and Peds through Sloan.//</t>
  </si>
  <si>
    <t>penn vs stanford?//location and research: both are top programs// Which program did you rank higher? Do that one. Hair splitting etc.//</t>
  </si>
  <si>
    <t>We all agree that programs should contract. The question is who should contract and where. Let's name names people. Would also be good to state why.// i think the easy targets are programs that have soaped or are the smallest// Why small ones though? I feel like smaller ones can be decent and offer good training? You really think Cedars or Kaiser should close? Should be programs that have had to SOAP 2-3 years in a row.//one thought is that residency requirements (# ebrt, # sbrt, # srs, # brachy, etc) increase. programs may stay open but need to contract so that residents can hit the minimum #. i think there are a number of programs with 2 - 4 residents each year that could start alternating: 1-2-1-2, 2-3-2-3, 3-4-3-4. less coverage for attendings but this will lead to some contraction. realistic take is that no program is going to give up their program completely, that is an unreasonable expectation.// The funny thing is that the programs with the most spots are the ones that are the coveted "top 15". Hence they would be affected most by contraction.// and these programs have expanded most in the last 15 years per red journal article. //Right? The programs going from 4 to 6 aren't the problem. It's the programs going from 12 to 16 or 16 to 20. // here is the article for those curious: https://www.ncbi.nlm.nih.gov/pubmed/31783173 // how long ago was it that mskcc was 3 residents? 10 years? 15 years?? complain about case going from .5 resident more a year but place some attn to these other, larger programs.// Yeah I think the answer is all programs should contract to some extent. Programs that were considering expansion, shouldn't. Places considering opening a program (or newish programs) shouldn't. And bigger programs should get used to smaller resident complements. Also instead of hiring multiple PAs/NPs to deal with FUs/OTVs, maybe just hire more attendings in the first place to ensure that jobs are available.//</t>
  </si>
  <si>
    <t xml:space="preserve">Emory vs UChicago? They both seem to have some level of malignancy and unhappiness// The south is trash so UChicago wins by default. // Any city that voluntarily turns its water Green is suspect // This has been discussed extensively. Not sure why people are trying to trash programs now-- unless you want to help your chances to go there? Seems like theres one person repeatedly trying to trash specific programs. // i looked further and this has been going on since 1962. done the morning of st paddys day by the plumbers union. not a concern for the program. // </t>
  </si>
  <si>
    <t>TIL that Emory had an ACGME warning 3 years ago: https://www.acgme.org/Portals/0/PDFs/2016-2017-ACGMEAnnualReport.pdf//harvard has one now. so what.// Both these programs have been associated with malignancy. I know at Emory the residents aren't happy and dislike rotating at multiple hospitals// yes ive heard that about emory. Harvard however is not malignant. If I were an "lol" sort of asshole, id say Lol to the comment of harvard being malignant.// This. Harvard grads publish a lot but the attendings aren't jerks. Not necessarily true about Emory. It would be interesting to hear why Harvard got its warning though.//no one will ever admit to the trouble in paradise//ok, sure.// Yeah let's keep gossiping about old news //hush hush we should stop talking about it//Harvard isn't old news. They got a warning last year and this year (Jan 2020)//back to back years. why?</t>
  </si>
  <si>
    <t>Can we go ahead and change the DNR tab to just "DNR/Rank low/last"? Not ranking a lot of these programs doesn't make sense, but I can see how someone could rank some of these programs lower</t>
  </si>
  <si>
    <t xml:space="preserve">I dont see how that's useful. What is "low"? It's subjective. And it's not worth highlighting. Saying DNR to a program is a bigger deal. I have programs that people have marked as their top 3 that are at the bottom of my list because of location, rather than quality of the program.// While I have programs people are DNR'ing in my top half because of location. Will just deal with the malignancy. </t>
  </si>
  <si>
    <t xml:space="preserve">UTMB vs University of Arizona, want to stay in the southwest/Rockies area.// Arizona has five ACGME warnings in the last six years. Nobody knows why.// Anything else? I feel like most of you guys just ignored this question.//They are both bad programs honestly. If you have others to rank I would leave these off.// Would you say that they're worse than the more malignant ones like Cornell and Jefferson?//not OP: definitely rank jeff and cornell above those two programs. those are no names. you will be hard pressed in job search coming from either of those. // I heard UTMB mearged with MD Anderson and they use Anderson's name on their job application. They also rotate there for 6 months and they have 2 residents from UTMB at Anderson. I would choose it just for that.// if looking for research prolly not AZ but their private job placement is excellent </t>
  </si>
  <si>
    <t>Wisconsin vs. UCLA?// Both solid programs which regardless of market should net you a job. I'd base my decision on where you want to end up (Midwest versus West).//WIsc much stronger//ucla better location// I feel like too much is made of "location" here. You go to residency to learn radiation medicine. It isn't a vacation. The goal is to come out a great doctor. IMO I feel like going to a place with fewer distractions may help some people// otoh it's 4 years of life before most of us have kids//100% agree. "location" for four years is more important than your training where there is a difference? very short sighted and kinda icky too.// Resident here. Location should just be a tie-breaker. The name of your institution matters A LOT in our field. This isn't FM. One should really be going to the best programs possible to get the best training possible. All the other fluff is just BS that doesn't matter// I don't think the difference between UCLA and Wisconsin is that vast tbh. I think location plays into it if you are trying to go into PP as well. Again it's about your goals. But overall they are both strong programs and it's again the "hair splitting" people talk about. If you want to be on the west coast, I don't see how going to UCLA would make you any worse off. If you want to try for another region later, then it might be harder and Wisconsin might be better. But I don't think it's really that great of a difference. People make it sound like the drop off between the top 15 and everything else is big. I just don't see it in this comparison.// Realistically UCLA should probably be considered a "top 15" program. And even if you disagree with that it's very hard to say that it's not a "top 20" program (where the difference between #12 and #20 is nonexistent). Either way, the "top 15" is a fallacy.// Hush, we're trying to get people to not rank half their list so they have to SOAP into IM.// lololololol true true</t>
  </si>
  <si>
    <t xml:space="preserve">How much does connections and nepotism matter in rad onc (versus other fields)? With Step 1 being pass/fai in the futurel, will it be worst?// The nepotism in radonc is no different than other small fields (i.e. urology/ophtho/derm). I think there will be increased reliance on clinical grades/AOA, research, and "experience".// It will all just be shifted to Step 2. Step 2 will no longer just be throw away test. It will determine how competitive you are. // All of the above//lol students already over rate how much usmle 1 matters and you think you guys can predict this?// </t>
  </si>
  <si>
    <t xml:space="preserve">Was told that MDACC has less rotating students than last year. //yeah but that's this years match. I was told penn had a lot FWIW. //Interesting: my PD just tolday told more student requests to rotate "from good schools" up this eyar. FWIW.// are you talking about this upcoming year (fall 2020)? // i think it's too early for anyone to be applying for aways during 2020...right? I applied in April//this is for students looking to rotate this summer (ie typically M4 graduating and applying for 9/2020 ROL // &lt;- this makes no sense//what is confusing to you?  Students getrting ready for PGY-4 apply for June-late fall rotations in radonc. Right now people are starting to think about away rotations for 9/2020 opening of ERAS.// i think they meant MS4 // I guess they also meant ERAS instead of ROL. </t>
  </si>
  <si>
    <t xml:space="preserve">I mean as bad as Radonc's job market is, it still has a great lifestyle, and people heard about how easy this year was in terms of matching. I met several IMGs on the trail that said they're applying JUST because of the lifestyle. People won't care if they are stuck in a town of 40-50k people if it means they'll make 300k and work 40 hours a week.//thats the fact. IMGs willing to leave their country dont care where they end up.// if those jobs in town of 40k are still available when they graduate // then it will be a fun escapade in the USA for several years before returning home. downside is that all the US MD applicants will be shut out of the foreign jobs as these become competitive // I hear Australia is hiring.// I mean I'm sure lung CA incidence is going to go up considering all the smoke people are inhaling. Good for business I say.// </t>
  </si>
  <si>
    <t>based on spreadsheet comments, IV impressions, tier tab, ROL tab: we may have fewer applicants but we have a lot of trolls destined for SDN glory.//We won't be able to say we weren't warned...every single day haha// we can be the horror stories// "Today, I will remind them"//right on, OP</t>
  </si>
  <si>
    <t>I was going to read the below cell, but it was too much hair slpitting.//tell me about yourself//i can even. I just choose not to.//srsly where do you see yourself in 10 yrs. // AcAdEmIcS oF cOuRsE Dr. PD sir. // 10 years? Ideally academic.</t>
  </si>
  <si>
    <t>I need to match so I can stop coming back to this spreadsheet out of boredom lol x4 // Until we make a spreadsheet PGY4-5 years discussing how our job hunt struggles!// is there one?//its call SDN. no other POV allowed.</t>
  </si>
  <si>
    <t>Is it weird how much hair splitting goes on here? We argue incessantly about amazing programs in what was an incredibly competitive specialty. We talk about mid and low tier programs being "garbage", but a lot of PGY5s at even lower programs got 250+ on Step. IDK, I just feel like for as much pointless bickering goes on about "tiers", it's important to step back and realize that, at least for now, we're all incredible people.// The only reason why tiers are such a huge deal now is because of the issue with the job market, therefore, making us put more emphasis on the program's name. &gt;2 years ago, it wasn't like this.  Now that rad onc has become less competitive with &gt; 40 IMGs applying, you begin to question the quality of the applicants and programs that accept them. // Gunners gonna gun and radonc is filled with gunners looking at a noncompetitive field // i would disagree with the idea that rad onc is noncompetitive. less competitive, yes. there are .88 (161/182) US MD applicant for every spot. this is less than previous years where there were routinely &gt;1 US MD applicant per spot. this is similar to the 2018 in ENT (0.94), OB/GYN (0.89), vascular surgery (0.88), and rad onc (0.98). it is a drop from the most competitive years when rad onc was as difficult, or more difficult, than derm or ortho. there is a 'sky is falling' mentality about this years match on this spreadsheet and on SDN that is not entirely true. i also argue the changes within the last 2 years are dramatized by online forums. 2 years ago i would advise going to a program in an area that makes you happy with people you like versus a top program in a region you dislike without anyone you know and extreme (for rad onc) residency workload. this has not changed in my mind. many residents getting good jobs they want from EVERY TIER RESIDENCY. don't believe the fear woke individuals.//Number of applicants per available spot is not a good metric to evaluate competitiveness. Radiation oncology is less competitive now so more people apply that would have otherwise self-selected out. Just because it is an option now and more people throw their hate in the ring does not say anything about competitivness. // while you are not wrong we won't know much until NRMP 2020 post match survey is posted. best data is above until we know anything more.// it looks like twitter crowd has found us// Some truth to it. I like a bottom tier residency the most and am ranking it #1 over a lot of programs people here can't stop talking about because of personal fit. My attitude is that either the job market will be fine and the tier won't matter, or that it worsens to which case only going to a top 10 would have helped.// x2 you live once and four years is a long time to be miserable and hate your environment//right. But what if a short sighted decision means limited choice in the  future...You only live once and the rest of your life is a long time to be miserable.// As long as that low tier hires that resident to be a faculty member, then they'll be set. Have seen a lot of lower tier residencies that hire their own residents so that they have jobs.//</t>
  </si>
  <si>
    <t>So I guess the multiple KU residents that have gotten jobs in the city and UT-San Antonio residents that have gotten jobs in the area are outliers right? Lots of grads on the trail from mid/lower schools had jobs in cities like this, or within an hour from cities like this (which is chose enough that you can live in the city and commute to work).// okay, now i was curious about this comment. KU sent their 2019 grads to Colorado Springs and Hays KS. look up Hays KS on google. 2018 grad to wyoming MN. again, look wyoming up. 2017 went to fayateville AR. 2016 went to springfield MO. im not a complete pessimist about the field. but let us be honest. these are not exciting destinations. these are not denver, austin, or even st. louis and little rock AR. no hate. no bad vibes. just facts. the only job in kansas in the last few years. the only job, was taken by a grad in 2019 in Hays KS. again, look it up on a map. make the call for yourself. just facts for you to make your life defining career decision.// Way to brush past Colorado Springs as a desirable place. Fayetteville is 2 hours from Tulsa OK, and Springfield MO is a city with over 150k people and shares the same name as the Simpson's home town. All those people deserve good cancer treatment the same as people in the big cities. Also all those cities you named are hard to get into from MOST specialties. There are either outright no jobs, or they pay so little that it's not even worth it to work there for that rate.//you relayed an anecdote about an adolescent TV show in order to demonstrate residents go where they want. from personal experience, this is NOT true. this has to dispelled and med students should be fully informed before thinking there will be a position available for them on the other side of the journey. // Isn't the average Radonc doc in his mid-late 50s? There will be a lot of openings eventually.//hmm it used to be in the mid-50s. number has creeped down over the past decade. 2012 workforce study had it at 52 yrs with 2017 ~50 yrs. could be a strong barometer for residency expansion.//When current applicants are looking for jobs there will be 1000 low 30s people ahead bringing down average even more.// this roller coaster is going off the rails in the next few yeras// Who cares about average, what's the median? If the median age is still late 50s, the field should improve after 5-7 years.//Why would median remain unchanged with 1000 new young 30 somethings?// If 1000+ old 60 somethings retire.// You are making the assumption that all 1000 graduate will have real jobs, which is not true at all.//Assuming 1000 60 somethings retire and are replaced entirely by 1000 30 somethings in the next 5 years (unlikely), the mean and median age are much lower when current applicants are job searching. // Any data to back this up?//Data to back what up?// Mean and median age of radoncs.//Seems like someone quoted a workforce study. To say retirements will offset increased number of residents seems a bit optimistic. // As a current resident, I do also want to dismay the idea that jobs are plentiful in locals like Kansas City or San Antonio. These are both pretty saturated markets (as are most metropolitan cities). Most cities, even "flyover" cities in the Midwest are saturated. I think this has been the case in Rad Onc (and many other subspecialties) for quite some time. // x2 (diff RESIDENT) there are realized problems with the field that cannot be adequately described online and comes across as complaining or yet, trolling//&lt;&lt;-- diagree. there are a lot of people who have nicely described real issues without sounding like trolls. Trolls however tend to take over the arguement, misconstrue things deliberately etc. The whole thing about trolling is to back you in a corner or get youtoo chase them around so they are in control of the arguement ("oh so youre saying..."etc). I say: srsly f*ck them. They dont care about being helpful. its all about "winning" points for them. Most of us are here because we really want sound advice so we can make career decisions for something we love. If they want to j*rk each other off fine but dont touch my bits! lol// That last sentence gave me a hearty laugh IRL, good job, and screw the trolls.</t>
  </si>
  <si>
    <t xml:space="preserve">Do you agree with the awards column that Utah, LIJ, all the LA programs, UAB, and Yale have the coolest residents?// not at all// Why not? Who would you say is cooler? Less cool?// </t>
  </si>
  <si>
    <t xml:space="preserve">stanford v hopkins// Hopkins x2. Less malignant. More to do in the area (Palo Alto is NOT a fun area, and you're far enough from SF that you'll be lucky to go there a few times a year). Better food. On the east coast and close to DC.// you seriously can't say Baltimore has better food than Stanford, which is next to San Jose and SF. You crazy// blue crabs and old bay baby! x2// No no no no no. You don't get to pull from places you have to drive 30 minutes-2 hours to. In Palo Alto itself, there are some decent restaurants. That said, the ones in Baltimore shit all over them.// Stanford easily beats Hopkins on clinical and research training, and id rather live in a closet in PA/SF than anywhere in Baltighetto// How? When you make sweeping generalizations like this, you have to back it up. How does it beat it? What does Stanford have that JH doesn't?// You can't go wrong with either of them. Just pick one you like more.// just go with the one you liked more and don't pay attention to this in fighting// Let's be real, OP enjoys the fighting. // Hopkins &gt; Stanford in a heart beat. Both are top programs but QOL is much better at Hopkins. Stanford is malignant. // someone has a thing against stanford.// just stating facts. a recent pgy4 was fired/left and a cpmc resident took his spot // Stanford was malignant, but residents have pushed for a more pro-resident culture. someone really seems to have a thing against stanford cause training wise these these programs are miles apart, research wise, Hopkins is a powerhouse but the program itself is not, they dont even have evidence of Holman residents or any interest in recruiting or fostering Holmans // Who gives a shit about the Holman, seriously? Not all of us have PhDs.// hopkins and several other programs are severely overrated by the last couple of year applicants. this is a program that prides itself on brand. i see at least a dozen other, better programs.// Name them so we can poke holes in your list.// lol @ holman being an indication of a good program.  I really hope that is a med student and not a resident/attending posting. Most PhDs "sell out" and do PP. BTW, hopkins does have holman but they keep it on the hush hush. Both programs are identical. It matters where you want to end up (east coast vs west coast). I will say that environment at hopkins is a lot less stressful. Personally, I would rather got to hopkins. </t>
  </si>
  <si>
    <t xml:space="preserve">What about Stanford v Michigan?// Michigan a better program. Stanford a better "name" with lay prestige. Just be aware that Stanford really only wants you to do academics. Michigan strongly encourages it but won't excommunicate you for doing PP like Stanford will// what about vs. Mayo (R)?//Stanford fires residents. Multiple residents over multiple years. There is no axe to grind. Just the facts that everyone should know when evaluating the program. Some may thrive in this environment. Others may not. </t>
  </si>
  <si>
    <t>How far are you willing to commute? There are some programs where you end up having to drive to multiple sites and the commute can take up to an hour even living near the "main campus"// personally don't mind that, like getting a free break in the middle of the day. pop on some podcasts or audiobooks and take a breather. benefit of different practice environments / personalities //  personally I have it. I don't know any programs that make you cover multiple sites an hour away on the same day, so it just means a longer commute in the morning/night, and that's not a break, that's a pain x2//there are programs that will have you drive up to an hour to cover atendings. limited educational vaue in the cases i have seen.</t>
  </si>
  <si>
    <t xml:space="preserve">stanford v hopkins// Hopkins x2. Less malignant. More to do in the area (Palo Alto is NOT a fun area, and you're far enough from SF that you'll be lucky to go there a few times a year). Better food. On the east coast and close to DC.// you seriously can't say Baltimore has better food than Stanford, which is next to San Jose and SF. You crazy// blue crabs and old bay baby! x2// No no no no no. You don't get to pull from places you have to drive 30 minutes-2 hours to. In Palo Alto itself, there are some decent restaurants. That said, the ones in Baltimore shit all over them.// Stanford easily beats Hopkins on clinical and research training, and id rather live in a closet in PA/SF than anywhere in Baltighetto// How? When you make sweeping generalizations like this, you have to back it up. How does it beat it? What does Stanford have that JH doesn't?// You can't go wrong with either of them. Just pick one you like more.// just go with the one you liked more and don't pay attention to this in fighting// Let's be real, OP enjoys the fighting. // Hopkins &gt; Stanford in a heart beat. Both are top programs but QOL is much better at Hopkins. Stanford is malignant. // someone has a thing against stanford.// just stating facts. a recent pgy4 was fired/left and a cpmc resident took his spot // Stanford was malignant, but residents have pushed for a more pro-resident culture. someone really seems to have a thing against stanford cause training wise these  // someone really wants to match Stanford // &lt;Agreed, definitely suspect// Who cares if the residents are pushing for that culture if it isn't supported by the attendings and PD? The fact that they have to push for that should tell you something.//Stanford fires residents. Multiple residents over multiple years. There is no axe to grind. Just the facts that everyone should know when evaluating the program. Some may thrive in this environment. Others may not. </t>
  </si>
  <si>
    <t>Are there programs that don't rank applicants? What would cause someone to not be ranked?//unprofessional, dislikeable, etc // Who would be that during an interview? How stupid can one be?// when you're running late and stressed, it's harder to pretend to be someone you're not// also when it's the end of the interview season and everyone is bored/tired// IMO I would just cancel the interview if I didn't feel like going. Give someone with fewer invites than me a chance.// good job bro// On what?//yes some people aren't ranked.</t>
  </si>
  <si>
    <t>Would you say that in this climate, you'd be ruining your career if you choose to a mid-tier or low-tier progam over a upper-mid/lower-top tier program due to fit, vibe, and location?// other people may have different opinions, but I thinkthose factors (fit, vibe, location) are necessary to be productive, happy, successful, so not at all// there is a post below that talks about this a little bit, which basically saying that even if you do end up at an elite program, you might not get the experience or mentorship that will help you in the job search: https://docs.google.com/spreadsheets/d/1ZFKJ1aBcm5HUfIKHoTzja4oNFZn83St-0rePlh5DCL0/edit#gid=208753691&amp;range=B32 goddamn uworld, i hope their profit drops after people stop buying their step1 question bank//answer to OP: no. // Thank you.</t>
  </si>
  <si>
    <t>A top program might edge out other programs in terms of opportunity or resources, but you can be highly successful at probably the majority of the top 40. Unless you MUST have proton or something. // network gained near your program will be huge in 5 years. ability for top 5 to push you to another coast/region will diminish as jobs tighten// What about bottom 40. What if it's a program that's "bottom tier" per here and doximity?// gradations of difference, but our tiers get much hazier outside of the top 20. if you liked a "bottom tier" program, liked the people there, liked the region, and there's no obvious red flags (and you're not one of those people who should've (dual) applied to IM and are now panicking), and you're willing to hustle +/- a fellowship year, I wouldn't be worried. If you know yourself and you're going to be relatively slack the next 4-5 years or must live in an area you don't have an residency interview in, either work to start networking from day one or reconsider// What if you know you'll be relatively slack, but you have some meh programs in the choice region?// mediocre program in region of interest should be fine</t>
  </si>
  <si>
    <t>Does the number of women on faculty or in the residency affect how you rank a program?//i don't expect much because radonc is so small but if i see more women/minorities in the faculty it will definitely make me more likely to rank that program higher. but i guess with the prevailing idea that matching a "top" program in terms of reputation in radonc, its a little less of a consideration. but if i was dual applying to IM, it will definitely make a difference for me // idk, like you said the field is small, so it's hard to interpret. Women have personal reasons for choosing a department/location, just like men//id go on overall feel. Part of that is how it feels for you as a [man, woman, african americsn etc]// As an ethnic applicant, I do subconciously rank programs higher that aren't homogenous. Even if it's just the PC that's non-white. Would feel weird being the only minority at a program. Don't want to be known as "the brown one"//</t>
  </si>
  <si>
    <t>which programs are all white?// Utah, Colorado, UAB off the top of my head, and plenty of programs with only like one token asian like Mayo.// // utah has 3 non-white MDs https://medicine.utah.edu/radiation-oncology/faculty/ // I think they were just talking about the residents. Which is true, all those programs have 0 non-white residents. But yes, Utah does have some non-white faculty.// oh I guess I misunderstood. bc Colorado and UAB also have non-white faculty. If you assume 30% of applicants are women, then you shouldn't expect to find female residents at every program// Very true. Not a requirement by any means for great training. Still nice when a program has people that look like you there.// I hear you//  Mayo only has one Asian in their upper years... most recent classes - all white // probably because applicants self select and see only white people and thus avoid the region/program.// Or maybe the people selecting don't care about diversity and put all white people at the top of the list. Goes both ways.//remember: places dont know who they will match. From personal experience i can tell you that programs can make an effort to diversity but the match winds up being all male or racially homogeneous. PRograms cant control this as easily as you might think. // UAB has a hispanic PGY5 resident</t>
  </si>
  <si>
    <t>Do you think there will be more applicants or less applicants next year? I feel like the word is out on RadOnc being noncompetitive.// idk, I still meet people on the interview trail who stopped reading this sheet after they scheduled their interviews. I bet lots of people are still sheltered. Not everyone reads SDN // less applicants would be my prediction// Funny. I started reading this sheet after I got all my interviews. Fun reading back on what people are saying about places I interviewed at without the anxiety of not being part of the "first wave"// i wonder about the perspective of those who stopped reading the spreadsheet. are they worried about anything? i keep coming back here to hopefully see someone say everything is magically better// I just come back because I'm bored and need something to fill my time until match.//Numbers of applicants is pretty arbitrary given the number of IMGs willing to take any position here. The real question is will the quality stabalize or decline?// Right. Path's job market never got better because IMGs kept taking the spots. I doubt RadOnc will ever get that bad simply because of the lifestyle.// you think rad onc lifestyle is better than path? think again//nice. youve done both?</t>
  </si>
  <si>
    <t>We have more applicants who want to come rotate this summer alrewady that we did last.</t>
  </si>
  <si>
    <t>Faculty lead didactics or resident lead didactics? Heard the latter is more relaxed, the former varies.// resident here, faculty led is better, you don't want to spend all your time prepping didactics yourself during residencyx2// What if the powerpoints are premade?// what about when residents say that preparing powerpoints is good for learning the evidence?//They say that to protect their lazy attendings that don't want to prepare a lecture. If someone learns well from making powerpoints nobody is stopping them. Other people that learn from didactics can learn from attendings that are suppose to be  teaching residents. //LOL "life will be easier if you dont have to do it but screw protected lazy attendings" Dude your bitterness says more about you. I have news for you; attendings easily can have canned lectures they use year to year with minimal effort to modify. And doing your own lectures is a core way to learn. To the OP: the best is a blend. Residents do some form of educational "leading" whether didactics or cases based etc. And attendings have lectures going over the topics in their site specific specialy, either dotted throughout the year or in the summer every year.// Do you think it's realistic that programs that have only resident led ones will be more faculty led in the future?// it really depends on the number of faculty/their clinical volume/and their interest//Yep. Some will change because of a real push to do so. Some will evolve. Some will change only very slowly as peoe[ple retire. depends on where the program is starting from and how much leverage the PD is given. But if a faculty member hasn't had to teach in 10 years and suddenly is asked to, they may be very resisitent.</t>
  </si>
  <si>
    <r>
      <rPr>
        <rFont val="Arial"/>
        <sz val="10.0"/>
      </rPr>
      <t>https://www.usmle.org/announcements/   step 1 is gonna be pass fail y'all
//</t>
    </r>
    <r>
      <rPr>
        <rFont val="Arial"/>
        <b/>
        <sz val="10.0"/>
      </rPr>
      <t xml:space="preserve">WOW x3 // </t>
    </r>
    <r>
      <rPr>
        <rFont val="Arial"/>
        <sz val="10.0"/>
      </rPr>
      <t>step 2 and 3 should be pass fail, not step 1 // It's what the test was designed for tbh. All this will mean is that grades and school name will matter more.//school name doesnt matter to much. You all always jmiss how much your rotation evals mean.//gunners everywhere are freaking. the. eff. out.  // i would hate to do rotations with gunners who don't have step 1 to depend on...</t>
    </r>
  </si>
  <si>
    <t xml:space="preserve">does this mean that programs will actually have to read the applications?// No, it means they will just look at Step 2 score// yes you are the only people who care and everyone else is out to screw you// I know all the residencies at University of Arizona aren't using Step 1 to rank this year.// I actually don't think RadOnc is affected that much (outside of some stuffier programs).// Some won't interview if you failed CS, some won't if you're below a 240. I think this year they were more laxed.//seems like more people will do research years to differentiate themselves// I think our field has always been a "who do you know" kinda field anyways. Doing research years just allow you to network more and get to have more to bat for you when it comes time for interviews. This will likely just accelerate this.// So by taking away the hoop that is Step 1, all they've done is create more hoops?// I mean those hoops have always been there, they're just bigger. I'm in the camp that thinks this is good though. It's a positive for students and obviously a negative for PDs/residencies, but they should figure out a better way to evaluate people versus a test that doesn't measure anything meaningful. At least with Step 2CK there's clinical relevance. When the hell am I going to see Refsum's disease IRL and why do I need to know what random ass protein is mutated because of it//You will love radiation biology if you love useless molecular pathway trivia // But at least that you can mostly forget once you past your boards.// naw, the new MOC is giong to force us to constantly review it//wat?// just look up the new maintenance of certification program for board certification// </t>
  </si>
  <si>
    <t>duke vs hopkins ... vs UCSD??//JHH x2 // Hopkins &gt;=Duke &gt;&gt;&gt; UCSD // agree// UCSD doesn't deserve to be in the same sentence as those other two. It's a new program but people circle it due to location./ There is some one here who lkes that expression with questionable judgement. JHH definitly first and UCSD last- its solid but not special in any wayl// Probably some weirdo from Reddit. I hear that's what they describe their comment section as.//</t>
  </si>
  <si>
    <t>How many ranks is everyone going to have? Currently have 13, leaving 6 unranked. No prelims at the bottom of my main list. If this is crazy/unwise let me know lol. // Not crazy, I'm doing the same, 10 currently on ROL with 6 unranked. There's no point in putting places down that you have no interest in going to//Where are you drawing the line for what programs to not rank at all? // For me, its either bad vibes on interview day, not great reputation (I want academics probably), bad location, or combo of the three. Even might leave my home program unranked because I want to move locations. // I didn't rank my home program. I want to do PP so I'm looking at strictly location as long as the program wasn't complete shit, only 2-3 I'm considering not ranking.// Anyone putting TYs at the bottom of their list? Figures if we have to SOAP at least we have a TY program, and can reapply next year.// Different applicant, generally liked all the programs I interviewed on said day but will DNR programs based on two criteria: 1. research mentors 2. preferred region. If programs lacked in both, I DNR'd. Most programs I interviewed at had at least one though I feel like it was the easiest way to weed out programs.//</t>
  </si>
  <si>
    <t>seems like not ranking your home program and then randomly go unranked is a solid way to have to switch specialties next year// Depends on how many interviews they got. If they have 10 or more they'll for sure match, since there's a good chance that their list includes programs that won't fill this year.//</t>
  </si>
  <si>
    <t>Questions for residents/attendings: How much is research in residency important for non-academic jobs (ie. PP or hospital based)? Is it important for academic satellites?//not important for (most) PP jobs. For some academic satellites it is. depends on the place. // important if you want to take a site at a larger PP group, eg prostate research to be the "GU guy"//dont know if having the research is important, but just having the appropriate expereince. // Some places want to make sure you did SOMETHING during residency. Most don't care.</t>
  </si>
  <si>
    <t>U Michigan vs. Duke? // Michigan x3 // I would go to Duke. Both top programs. Duke has better QOL. // sure you could buy a big house in Durham, but ur life would be boring as shit for the next 4-5 years // Could also argue Ann Arbor might get boring after 4 years. Just go by personal fit and geography. If you want a job in the SE, go Duke, if you want midwest, go Michigan.//Youd likely do fine though from anywhere. // true, but if you know you want to be in one area, you likely aren't doing yourself any favors to go to an equally reputable program outside that area//if its apples to apples, sure. but how often does that happen in real life?// Michigan is right outside of Detroit though. Say what you want about it, but it's a major city with much more to do than in Durham. Also this distinction is splitting hairs. You won't not get a good job by going to one over the other.// Not splitting hairs. Michigan has a stronger reputation in the field overall, but Midwest is not for everyone.</t>
  </si>
  <si>
    <t>Raleigh &gt;&gt; Ann Arbor. No snow. Unless that's what you want.// One is in the south, the other is not. That should be enough IMO//</t>
  </si>
  <si>
    <t xml:space="preserve">im pretty uninformed on this matter so bear with me. people mentioned in here earlier that corporitization of medicine is the trend going forward. Are things like mdacc and msk acquiring satellites example of that? When they acquire a satellite, does this mean that they bought an existing small private practice or did they open up a new location?/  a) yes, and b) often but not always (sometimes it's a matter of buying a hospital with a cancer center/RT machines, rather than a 'private practice', because the RT services may have been supplied by hospital-employed rad onc's rather than PP rad oncs. Corporatization refers to academic centers expanding, and also non-academic hospital/healthcare systems expanding// </t>
  </si>
  <si>
    <t>How important do you consider how nice/cool/supportive the PD is when where to rank?// supportive is the only thing that matters (resident here)//  So not having a PD that will shield you from the more malignant attendings isn't important?// huh? that's exactly what supportive means// I thought it just meant someone that advocates for the resident when it comes to finding a job.//what is wrong with you people? there are different ways to be supportive. different leverage they have within the program, different connections wtc.// personally, nice/cool/supportive PD, chair and attendings is more important to me than anything else. We'll work with them for 4 years, being around miserable people would be the worst.</t>
  </si>
  <si>
    <t>how do you know how supportive a PD is? // talk to the residentsx10</t>
  </si>
  <si>
    <t>Why are some people so preoccupied with living in a major city? The costs of living somewhere like SF are INSANE. I have a friend that works there, they have to commute 90 mintes-2 hours every day, and they're still barely affording rent. Don't know who is able to "enjoy" these cities with the little money they give us.// have a partner who works in tech/finance/law/etc, or just have a strong desire to live in those areas after residency (typically because family is there, which means they might be able to help you out if you're privileged)// idk there are some great closets in SF, not to mention the tenderloin is a lovely neighborhood.//I hear they fertilize the sidewalks!//my main draw to major cities is the cuisine but yeah its expensive af in sf.// True, it's nice having food options that aren't all chain restaurants. Still feel like it would be easier to learn how to cook than live somewhere with a bunch of fancy restaurants that you can't afford// Yeah i think the traffic/commute would be something that i would have hard time dealing with. still theres an excitement to major cities. maybe meet a sugar mama/daddy ;) umm are any of you PP docs lurking here single?? :P//gross// Who doesn't love a little sugar//i want someone to call me daddy and buy me nice things for once in my life.// I'll let you call me daddy if you can s a good d.//</t>
  </si>
  <si>
    <t>also as a minority who has lived in a rust belt city, it really sucks to live in a smaller city when there's less representation...//great point//Facts, I would have to be a URM in some town of 40k in the middle of nowhere, where people will be wearing MAGA hats to treatments.// But if you wear a MAGA hat, people will love you too.// LOL wearing that hat doesn't stop them from calling ICE on you x2// what residency is in a town of 40k besides Dartmouth? // Dartmouth is actually more around 10k lol//</t>
  </si>
  <si>
    <t>Can we just delete the DNR column on the ROL list tab? the true DNR programs have been discussed extensively, the rest are people (poorly) trying to discourage others from ranking top programs. Just kinda dumb and useless at this point //Objection. Just leave it alone. Part of the history. // I do like hearing peiople actually talk about programs. I didn't even know Harvard had an ACGME warning until someone posted it.// yeah i also didnt know that stanford was considered malignant either//i dont think it is. may be busy or long hours or whatever but not malignant. that im aware of.  // some people consider busy/long hours to be malignant// To me malignant means asshole attendings. Jefferson has asshole attendings. Cornell has asshole attendings. I haven't heard of any asshole attendings at Stanford.// But what is busy/"malignant" in radonc? 50 hours? 55 hours? That would be considered a "cush" IM program// it doesn't make sense to compare rad onc hours to IM or surgery. I'm guessing malignant might mean &gt;65, and idk how many programs work that much. Those types of house probably, but not always, correlate with high volume, low support for residents, which turns into residents feeling that they're being used &gt; malignant // Why not when so many people here are dual applying IM lol. The only program I know that's malignant because of work hours is MUSC.// Stanford is malignant. PGY4 left/kicked out, and one year they only had 2 residents because something happened to the other 2. Was told my former resident, that as a pgy2, they attendings don't really support you and still expect you to perform like a senior resident.//Programs that have fired multiple residents in the past I think would be considered malignant. Stanford is infamous for its firings. This isn't about crying because someone had to work 50 hours one week.// if any of us cried about working hard, we wouldn't have chosen to come to med school haha. // We don't want to work hard forever. We want a payout to our hard work. We worked hard in med school and residency so we could get a great job in a rich part of town.</t>
  </si>
  <si>
    <t>while im sure everyone wouldn't mind a lighter workload as resident, i don't think anyone consider being busy in residency as "malignant" the thing that concerns me from what i've heard from people on here about stanford is the firings. Kind of makes me think about the faculty's support of the residents. I know they're considered to be a good program so their residents shouldn't be bad. It doesn't make sense that they would have more residents leaving than other programs. idk maybe other programs also have people leave and we just don't know?// I've just heard that the residents at Stanford aren't happy. They basically make a "deal with the devil" for the name and academic job they'll get after they graduate. UCSF IMO seems like a MUCH better program to actually be a resident at.// i was leaning towards stanford for my away but now i think i might reconsider</t>
  </si>
  <si>
    <t xml:space="preserve">Did anyone who is in a relationship with a classmate of the same year that didn't do couple match but plan to stay together? // I don't how it is possible. Please ellaborate. // do you mean you are in a relationship but didn't couples match? I highly doubt anyone did that// Which is fine. Be honest as to whether you want to marry that person. If not, don't do couples matching.//im sure it happens.  // I thought couples matching helped couples stay together // it does, not doing couples would be a significant personal choice based on the applicants priorities and competitiveness </t>
  </si>
  <si>
    <t>people do it every year. maximize mutual career success, plan to do long distance. a few succeed. the people who go this path typically know who they are up front.</t>
  </si>
  <si>
    <t>Rank the users on the following platforms from best to worst: Spreadsheet, SDN, Twitter. I've got Spreadsheet&gt;&gt;SDN&gt;Twitter // Totally. --- a spreadsheet user. //  way more hearsay on the first two, and probably huge overlap too//sdn trollll</t>
  </si>
  <si>
    <t>A quick question about prelim/transitional years: does anyone know how to find out the start dates for various programs? I would imagine they mostly all are around the 2nd or 3rd week of June? Is this what everyone else has heard, too? Thanks! // 3rd week of June sounds like the average time</t>
  </si>
  <si>
    <t>Did anyone else send in thank you cards/emails, even though programs said no post interview communication? Feel like you'd have to be a fool not to.// I didn't send them. x7 // seriously!? the programs explicitly tell you not to send thank you notes, ur an idiot if u do send them // was told by multiple PDs that they would frown upon people sending thank yous in when they explicitly said not to. two chairs suggested it could harm match ranking since it's a simple instruction (ditto to the "you're highly ranked!" emails)</t>
  </si>
  <si>
    <t>I guess I'm a fool then lol. Or just following directions.... x3</t>
  </si>
  <si>
    <t xml:space="preserve">Thoughts on UC Davis? Really want to stay on the West Coast.// not a bad program. good training. not a big academic name.// Would you say it's average, below average?// Probably below average. Shouldn't have been opened. // I would say average. // Care to say why it shouldn't have been open? UCSF is a good 2-3 hours away.// is that too close or not close enough? I don't understand // stanford is 1 hour away from UCSF ftr// It's 1 hour with no traffic. Living in Palo Alto and commuting into SF with a car is annoying.// do you want to live at UC davis and commute to SF....? Or vice versa? I'm a little confused about your question // double coverage keeps the residents real busy// OP here. I think someone was just defending why a program opened a few hours outside of a major one. I would live in Sac but obviously visit SF during the weekends.// norther california is big, there are plenty of patients for everyone. </t>
  </si>
  <si>
    <t>I was reviewing the NRMP program directory and it notes that NYP-Columbia violated the match participation agreement. Anyone know what happened?</t>
  </si>
  <si>
    <t xml:space="preserve">"In the 2019 Main Residency Match, a matched applicant applied for and discussed a concurrent year position with the program coordinator in the Radiation Oncology program at New York Presbyterian Hospital/Columbia University Medical Center absent a waiver from the NRMP. Section 3.6 of the Match Participation Agreement for Applicants and Programs states programs shall not discuss, interview for, or offer the position to another candidate prior to the NRMP granting the waiver. In addition, programs shall use the Applicant Match History in the R3 system to determine the appointment status of any applicant considered for appointment to the program." // What does that even mean? </t>
  </si>
  <si>
    <t>Thoughts on SUNY Downstate?//not much really to say. long standing program but nothing really to say.// If they're long standing, shouldn't there be something to say?//marvin rotman was a name a long time ago. since then i dont know of anyone well known from there. // i'd avoid, unless you NEED to be in NYC</t>
  </si>
  <si>
    <t>so trumps new budget that cuts medicare and medicaid is not going to be good added with the apm thing right?// LOL// The reality is that physicians are the only true "job" one can do and become rich off of. The elites want to close that loophole slowly but surely.//i never thought of being a doctor as being rich. we will definitely earn enough to make sure our kids can go to college but its not like we're earning million dollar salary and then get bonuses or stock options. though i do note that i haven't had much exposure to the private practice world so maybe thats different. all i really know is academia. if being a doctor was truly being rich then we would not be paying taxes.// Doctors aren't corporate billionaire rich, but they are "millionaire" rich. Most people here don't see it, but doctors, at least in our specialty, make more in terms of salary than the freaking president. Plus even celebs, athletes, and people that make more than doctors have utmost respect for them.// lol pretty sure a salary that high requires 80+ hr weeks and won't survive the APM, let alone residency expansion etc// You can be a millionaire on 250k a year with smart investments lol// need ~3m to retire</t>
  </si>
  <si>
    <t>This is some conspiracy theory stuff right here about "closing the loopholes". Wealth creation has always been about being able to own. The lack of ability to start, build and then sell your practice effectively ruins any ability to build wealth as fast as in other sectors. I feel like people don't realize had you put your effort into consulting or IB, you could likely become richer even faster than in medicine.// Well medicine was fine when you could own your own practice. Lots of older doctors got RICH with the right practice setup. Nowadays everyone has corporate, I mean, academic and hospital jobs. So that has effectively turned doctors from occasionally being rich enough to own a private jet, to virtually all being good upper middle class cogs.//when i was in rheum, a pp doc came in part time to some teaching i guess. apparently at his practice, they don't provide their employees (reception, mas, nurses) health insurance or any benefits. I guess with how things are, its the doctors who are in this position now. but at least some ceo somewhere can have 2 private jets?//</t>
  </si>
  <si>
    <t>Med student Spreadsheet Entertainment Power Ranking. 1. EM. 2. Derm. 3. Rad Onc 4. IM 5. Anesthesia ..... 9001. CT Surgery 9002. Child Neurology 9003. FM.// The derm sheet was great midway through the season. So many great depressing memes about missing out on interviews.// Any notable derm posts?//god i wish i liked derm x2 //</t>
  </si>
  <si>
    <r>
      <rPr>
        <rFont val="Roboto, Arial"/>
        <color rgb="FF000000"/>
      </rPr>
      <t xml:space="preserve">Let's make RadOnc entertaining again. Let me start. Jefferson vs UPMC?// IM has a spreadsheet? must be hard to keep track of conversations//Jeff vs. UPMC? Battle of the clown bully chairs. //&lt; SDN again. What are you complaining about? You seem to have no work to do and presumably are being payed in the hundreds of thousands to not do it. Also, "clown bully chairs"? You sir, are no donald trump. now go away and let us do our thing here.// I'm a 4th year student so it makes sense why I have time to post on this spreadsheet between binging Netflix shows, the fact that an attending has enough free time in their day to allocate time to pushing med students from their specialty just makes me more certain that I made the right choice picking radonc.// Are PP docs called attendings as well? or does it only refer to academic faculty? Also why do they make us pay full tuition our 4th year when a lot of that time is not spent in the hospital and on interviews and stuff.// &lt;lol youre going to be a doc and have a good salary you entitled thing//Any "full-fledged" doctor is an attending, for any specialty. Don't ask these questions or they'll start making more requirements for 4th year to justify taking your money//LOL. go back to 4chan dude.//Who is worse, the person that posts a 4chan meme on a med student spreadsheet, or the person that recognizes it?//&lt;the person who posts it. x 4//Don't know anything about UPMC/Jeff or their chairs but programs have gone unmatched in the past for a reason. //stop editing what people write: Jeff is a solid program. Its had issues at least in the past being malignant. couldnt say how well thats been addressed. // per multiple residents on interview day, malignancy is tied to a few attending personalities there, which have not changed.// Lots of academic places have shitty attendings. These were some of the people that were too unpleasant for private practice.// </t>
    </r>
    <r>
      <rPr>
        <rFont val="Roboto, Arial"/>
        <color rgb="FF000000"/>
      </rPr>
      <t xml:space="preserve">well personally, I'm hoping to end up at a place with nice attendings because I don't want to be miserable for four years at a program like Jeff. honestly people who think having "shitty attendings" is ok sounds like someone who will be a shitty attending themselves, so I hope you don't match where I match. // </t>
    </r>
    <r>
      <rPr>
        <rFont val="Roboto, Arial"/>
        <color rgb="FF000000"/>
      </rPr>
      <t>People are okay with lousy attendings based on the school. Someone said it's okay if Harvard is malignant because of their "outcomes". So yeah, people will accept mean attendings if it means prestige.// TIL Harvard = Jefferson// Bigger name doesn't mean it's okay to be malignant. But go ahead and be some self-important academic's bitch for 4 years because you think you won't get a job otherwise.//big-and pretty hostile- opinions from people with little experience. Should always be suspect of that.// //yeah. no noe said that. Today you learned nothing, jon snow.</t>
    </r>
  </si>
  <si>
    <t xml:space="preserve"> n`</t>
  </si>
  <si>
    <t>Residents: How would you rank your overall feelings towards medical students? Not necessarily those interested in radonc, just in general?//alot of weirdos out there//i think most of us like students. // Depends, at least in this specialty, there are a decent amount of awkward and frankly unpleasant personalities amongst students. I do enjoy the normal ones.//not sure thats really different than any speciality.// I feel like ours has more people on the spectrum.//</t>
  </si>
  <si>
    <t>Students are adorable but naive, much like the animals that become veal one day//Damn you're savage.//residents are not adorable. just naive.</t>
  </si>
  <si>
    <t xml:space="preserve">The atmosphere between this year's chat and last years is night and day. Last year people just wanted to get enough interviews to match and were struggling to get 10 invites. This year a lot of people are not going to rank half their list, and will probably still match//that's assuming you believe that the majority of people claiming to be medical students are actually medical students and not trolls trying to scare people into not ranking people.// What's funny is that 2 years ago Jefferson was "malignant but strong", now it's a DNR. The same phrasing can be used for UChicago and Stanford, but because their chairs didn't piss SDN people off, they are spared the trolling.// 2nd time ppl mention stanford as malignant :( i was hoping to rotate there// Talked with someone that used to work over there... They routinely have residents that break the duty hour violations, have fired residents in the past, and push you to publish. They also shun residents that don't go into academics, so it's definitely not a place to go if you just want to get a "great PP job in California". Plus you're living in a super expensive place in the middle of suburbia. They can get away with all that because of their name.//you do make a good point: the SDN group is vindicitive and quite proud of it.// it's funny how when someone says anything negative about any program, they are all of a sudden associated with sdn, lol. This is coming from a resident who doesn't even have twitter or sdn // true, SDN is like the kneejerk label to make other people shut up//&lt;dont see those observations to be true. People get what's meant by the SDN reference in context. they've earned the designation.// Not just our specialty either. SDN has a bad rep for neurotic gunners, burned out and malignant attendings, and those that pull rank to win any argument. Very toxic place.// You sound like a twitter user. // Twitter is for twits. </t>
  </si>
  <si>
    <t>why was my question about ROHub deleted?? Anyway, does anyone use it? When I sign in I don't see anything. it's all empty</t>
  </si>
  <si>
    <t>Can someone tell me why Harvard got an ACGME warning? I feel like no one is talking about it because it's Harvard.//no one is talking about it because it doesnt mean anything very important.// Literally 1 or 2 residents who are dissatisfied can get a program a warning because the programs are so small. Any deviation from the median in any number of categories can trigger it. I would not "not rank" a program with a recent warning just because there was a warning unless I also got a bad vibe on interview- and I would make sure to press the issue with the current residents to see what's really going on (ie: 1 dissatisfied resident or a systemic problem; any actions to address said issue, etc).//Harvard has warnings the last two years. Doesn't seem like a one off event. Everyone automatically jumps to defend them but nobody explains what the warning is for. One person said it was a "wording" issue. I don't think anyone bought that a wording issue on the same survey that everybody takes only took down Harvard two years in a row. // All I know is that people see Cornell, Arizona, and Jefferson with ACGME warnings and consider that a RED FLAG, yet aren't nearly as critical about it with HROP because it's one of the "big 3"// that's justifiable IMO// Justifyable to not critique the big H just because of name?// yes, for this issue, because I assume that it won't be bad enough to affect training/job opportunities// You think the name behind other Ivies like Dartmouth, Cornell, and Columbia aren't worth the training/job opportunities? You don't think practices will hire someone because they went to a program that has strong "layman" prestige?//The bitterness is strong in this one obi wan. god the internet. No its not that that its not ok to criticize harvard because of the name and you know very well no one even vaguly suggested that. the issue is no threat to havard because these warnings can be meaningless and unless it turns out there was something major (i dont know) its not big deal. With jeff cornell and az etc the warnings were due to malignancy and THAT is the red flag and the programs arent as inherently strong. Harvard is rather benign.// What is it? And what is az, because no one has been able to say what ANY of these warnings are for. You're just assuming Harvard's is benign because it's Harvard. Maybe they're malignant as well. Many "top" programs in many specialties are malignant because they can be. Because nut huggers like you will rush to defend them due to their prestige. You make me SICK.// maybe harvard is malignant. my point was that it doesn't affect outcomes. // Neither will going to well respected programs like Jefferson and Baylor, but we all agree no one wants to go there for 4 years. Why go to a malignant place, when you can go somewhere that isn't malignant?// lol please don't tell me that residents at Jeff and Baylor have the same outcomes as Harvard...// Way to miss the point. The name isn't going to mean anything if people don't want to work with/hire you//</t>
  </si>
  <si>
    <t>Did anyone rotate at Kaiser? How much research do residents do? How much support is there?// There's some clinical research, but it seems like most residents aren't super into research like at most places. Which makes sense because it is a COMMUNITY PROGRAM.//</t>
  </si>
  <si>
    <t>How many warnings can one program have before it is shut down?//At least 5 in the last 6 years I guess. I would not rank a program with this track record. Seems to be tettering on the edge of closure. // They already have 5 warnings from the last 6 years. What is the next step? A probation from ACGME? //if you would not rank based on this track record you dont really know what youre talking about. its not on the verge of closure. x2// Do you know why they have so many warnings? I assume nothing trivial.//i dont but warnings can be very trivial. for instance if there is something that is felt to be a minor issue and doest get better between assessments, a warning can ensure, even if that thing is only a marginal issue at worst. // Name some example of these "minor issues".//Why do we not know what we are talking about to not rank based on this track record? I do not recall seeing a worse track record. // take warnings with a grain of salt, so much of it depends on a worthless acgme survey and may not reflect at all on how the program is. i interviewed here, was very surprised to hear they are on warning still, apparently had an unhappy couple residents years back but with new facilities and culture change they were amongst the happiest residents i saw on entire interview trail. residents dropping out and high faculty turnover speaks much more about a pogram imo</t>
  </si>
  <si>
    <t>How many warnings can one program have before it is shut down?//At least 5 in the last 6 years I guess. I would not rank a program with this track record. Seems to be tettering on the edge of closure. // They already have 5 warnings from the last 6 years. What is the next step? A probation from ACGME? //if you would not rank based on this track record you dont really know what youre talking about. its not on the verge of closure. x2// Do you know why they have so many warnings? I assume nothing trivial.//i dont but warnings can be very trivial. for instance if there is something that is felt to be a minor issue and doest get better between assessments, a warning can ensure, even if that thing is only a marginal issue at worst. // Name some example of these "minor issues".//Why do we not know what we are talking about to not rank based on this track record? I do not recall seeing a worse track record.// warnings can result from a bunch of things and apparently even just a survey that isnt filled out per acgme preference .. interviewed all over west, CA, AZ, UT, CO, residents at AZ probably the 2nd happiest if not happiest of all programs i went to. seemingly great culture. on the other hand im much more worried about programs that have lost residents or have high faculty turnover.//</t>
  </si>
  <si>
    <t>I still would love to see reviews of the rest of the programs on the impressions tab. can't believe no one here interviewed at any of them// All the gunner programs have been filled out and talked about. The smaller programs that invited fewer people will either SOAP or fill with their home students so an impression on them is moot. // lol I'm just curious// After going on 20 interviews this year, most programs pretty much the same. Some people the residents and applicants seemed "snobbier" than others, but there were few programs that I didn't think would make one a great doctor.// which are snobby? which might not make you a great doctor?// The ones that get discussed on here a lot. // True, there are some programs I'm considering ranking above others just so I don't have to work with a bunch of SDN gunners.//</t>
  </si>
  <si>
    <t>MSK / WashU have nothing written, CCF and UCSD impression limited // WashU's says "second best program in the country". What else do you need to know?// And UCSD has enough people ranking it #1 that they'll fill. From what I understand they didn't invite a lot of people because they already know who they want. // UCSD also has 4 internal applicants this year for 3 spots//so what? // if they really want to stay in SD and have a strong relationship with the department, they're more likely to match than outsiders. So UCSD would be even less likely to not fill and it'd be even harder for outsiders to match// Chances are that if their home students want to stay there, it would be extremely difficult for a non-rotator to usurp their spot on the rank list, so no need to send many invites.//</t>
  </si>
  <si>
    <t xml:space="preserve">I think with all this talk about top and prestige, we're losing sight of another important factor: us. I don't think that a program's name determines our future as much as people here suggest//Agree. There is a huge selection bias. High achievers are more likely to go to top programs. High achievers get better jobs. If you are a high achiever at a mid-tier program you will do better than a low achiever at a top tier program. // I doubt that, especially since top programs won't allow you to NOT be a high achiever. Those programs push you to publish. // that makes it sound like top programs are bad for PP because you don't have time for outside/extra clinical rotations, and that doesn't sound like an accurate conclusion//Publishing not important for private practice. If you want academics then a top tier program is desireable. There is still a selection bias when you say residents from top programs get better jobs. Many factors at play. // Top places don't force you to do anything. Talking with alumni from top programs, its incredibly competitive during residency to recieve proper mentorship. Not all 6 residents per year are treated the same. I agree with the initial posters in that if you are ambitious at a mid-tier place, you should land better than being at the bottom of your class at a top tier place.// Not true. Stanford for instance "encourages"//They also "encouarge" people to not let the door hit them in the butt. A malignant program that fires residents is one example. There are other top programs where it is more up to the individual as to how productive research wise they want to be. x2//wellllll be careful. Mentoring and the general activity of research in a program will GREATLY impact your ability to be productive. Dont fool yourself. You can be a genius but without resources, including human talent, youre not going to be producing much.// A great deal of programs people are discussing have those resources. I believe the majority of the Top 30-40 provide those opportunities. So if you match at any of those, and are motivated, then you'll be fine (there are exceptions).//They don't have to be mtually exlusive. Program and motivation of the individual can both matter depending on goals. All I would is say is there is not a one to one correlation with matching at top program and automatic success. </t>
  </si>
  <si>
    <t xml:space="preserve">Those are interesting points to consider. x2 // what makes it hard to get mentorship? faculty who are too busy?// It comes down to what's available. Not every attending is prolific enough for a resident to contribute, and maybe they even prefer junior faculty to work on these projects instead. The faculty members that have enough work, don't have enough for multiple residents at time. This wasn't an issue in the past when big programs (that had quality mentorship) only had 3-4 residents. Now it ends up becoming a little political (given personalities, etc.) to determine these things..// top programs also don't push you to publish as much as you'd think. you can't force residents to publish papers if they don't want to. </t>
  </si>
  <si>
    <t>UCSF vs Hopkins? // east vs west coast? UCSF seems like a better program. Hopkins has lower COL.//Both are equal programs. Hopkins prob has better clinical training and research and better job placement for NE, South, while UCSF has better job placement for West coast. &lt; dont know if the last bit is true. // Baltimore though // job placement for UCSF grads is skewed because some people go there for the name and then want to leave CA to be closer to family</t>
  </si>
  <si>
    <t>similarly, Hopkins v UCLA or UCSD?//just in terms of prestigue, JHH&gt; UCSD&gt;UCLA// Nah, UCLA has a bigger name both in and outside of medicine, and better job placement than UCSD. Stop going by doximity.//Hopkins &gt;Duke? Or pretty similar? // Duke ~ Hopkins, not significantly different enough to really matter, and other personal factors should really be driving that decision. // Would give slight edge to Hopkins over Duke but both top places. Both east coast, great programs with great training.// Why? Is it just name of institution? Technology? Mentorship? What tangible edge does it have?// all of those</t>
  </si>
  <si>
    <t>https://medschool.ucsd.edu/som/radiation-medicine/education/radiation-oncology-residency/Pages/default.aspx // So everyone keeps talking about how UCSD is a "top" program with "amazing" placement, but I'm not seeing it. It gets grads jobs in the vicinity of the school, and in random smaller towns. Seems like any other program placement IMO.// UCSD isn't a top program. It gets talked about a lot because it is in SD and it's a chill program. // "top vs not top" isn't a useful debate, but UCSD's rise was very fast considering it started like 10 years ago. But def. surprised Doximity has it #11 by reputation and people continually rank it above UCLA//Forget about doximety. its not anywhere near a real ranking of anything. its based on residents who return and rnak their own programs//not everone isnt saying that. its not a "top" program but its defintiely solid. Also realize its hard to judge placement. People who go to the MDAs may be more academically inclined to begin with. So be carefula bout that. // Ditto about doximity. there is a reason its not quoated a lot. shouldbt be quoted at all.// Doximity has Moffitt as a bottom tier program. It doesn't seem to be based on anything tbh. UCSD's job placement isn't impressive AT ALL. It's okay but not worth the fanfare it gets on here. Would be interesting to see job placement of other spreadsheet favorite programs.//   i asked this question about UCSD like two weeks ago on here and got nothing but pushback. The love for SD is real.//separate out the issues. Doimity means nothing. Job placement is another and difficult to assess. the job you want is not necessarily the job another wants. / UCSD job placement at Stanford and MSKCC not impressive enough? / &lt;&lt; That's two people out of a total of roughly ~25-30 alumni.// Yup, LIJ has attendings at Sloan as well, and someone called it a "dumpster of a program". Academic jobs are overrated by students. It's a lot more work for less money.//</t>
  </si>
  <si>
    <t>Anyone going to ACRO and willing to split a hotel with me?//I'll split dem cheeks motherfucker!// wait theres astro AND acro??? // idk if I would trust splitting a room with anyone on this sheet lol//one way to find out who's a troll.</t>
  </si>
  <si>
    <t xml:space="preserve">why is there acro and astro? it seems like their mission statements are the same? //historical background. in reality Acro is more "teaching" oriented and astro more research and academic. Its definitily bigger. Serve different functions. Both good in their own way. In practice ACRO tends to serve community and residents.//thanks! //🙏 </t>
  </si>
  <si>
    <r>
      <rPr>
        <rFont val="Arial"/>
        <sz val="10.0"/>
      </rPr>
      <t xml:space="preserve">I'm looking at some of the old interview impressions on SDN... Did everyone only interview at top 15-20s even back in the day? Seems like the "only go to top programs" has been the MO for a while.//You don't have a choice with competitive specialties. You go on every interview and rank every program just for the priviledge of matching. // But even 2 years ago Radonc was rediculously competitive, where as now I feel like people here would feel like failures for matching at their #4.//dont either way. In the past only the gunners posted.// Seemed really weird and pointless. Dudes would argue constantly about a bunch of top programs that are basically the same. Saying "this program got by on it's past" and other such. It's like, are you basing this on the presentation or did you train at every other program and find this one was falling lol// &gt; 2 years ago, getting into any rad onc program was an achievement but now it's not that hard since the quality and quantity of apps dropped which have been replaced by IMGs who are taking advantage of the situation. There is no point in going to a non top-15 program. this is coming from a resident. // </t>
    </r>
    <r>
      <rPr>
        <rFont val="Arial"/>
        <b/>
        <color rgb="FFFF0000"/>
        <sz val="10.0"/>
      </rPr>
      <t>false x 4</t>
    </r>
    <r>
      <rPr>
        <rFont val="Arial"/>
        <sz val="10.0"/>
      </rPr>
      <t>//Love how the trolls love to dump on "academia" for being elitist..then drop "IMGs" like its a slur. Go away. //you dont have to have gone to every program to be informed. and there is a lot of uninformed crap on this spreadsheet. SDN was filled with gunners for a long time and people stayed away from it becauuse it seemed if you didnt have a 260 on the step one you were nothing. That was never the case. Now its filled with the bitter losers who have chased away any one who even marginally disagrees with them. // Good, I'm glad their gunning came back on them lol//</t>
    </r>
  </si>
  <si>
    <t>City of Hope vs UMich for SoCal PP.//city of hope is a big name for cancer care in california.//UMich is a big name for everything. In this climate, I think that it is irresponsible to rank a mid-lower program like COH over a top tier like UMich. Would be hard to break into a saturated market like SoCal from a weak program, even if it is in that region.//right this is more a question of: would i rather go IM if i need to be in socal. socal market is tiiighhttttt. dunno if either of those programs are gonna do the trick, bluntly. but sorry to be negative (not a troll i swear), did you interview at other socal programs?// OP here, just COH, Kaiser, and Ceders. Couldn't get anything else (rejected by UCLA, UCSD, LL, and USC., and obviously UCI didn't interview this year). It seems like it's only UCLA and UCSD get their grads into the cities. The other places more suburbia/rural. // true i would say even those are a risk as they are newer programs with satellites/buyouts giving grads jobs. i will say socal is worrisome enough of a region that i have met several top grads (stanford, ucsf) who have taken rural jobs in socal with SO staying at home due to distance of move not making it worth working/commuting/living separately. assuming you want to be a radiation oncologist in california COH is the best long term option. assuming you want to be a radiation oncologist in academics/national mobility umich is strong.// TBH if you're from Cali or want to work in Cali, why would you want to work anywhere else? Unless you just had to for family reasons, I can't see anywhere you'd want to move to over SoCal unless you want to work at MSK or something lol// +1 you may have to do a fellowship (worst case) to end up in socal but there is no reason to move and *hope* there is a job waiting 1,000 miles away when you graduate..// But aren't fellowships the bane of our existance? I've even heard of those at some of the smaller Cali schools leaving the state because of how tight the market is.//my assumption, that living in SoCal is crucial for you, makes me think that residency in that location is the smartest idea. it may take you an extra year to get an attending salary. but, you will be living in SoCal and, so to say 'next in line', for the SoCal job. // Sure, you can wait in line after the Harvard, Yale, MSK, MDACC, UCLA, UCSD, and Cedars grads get their pick of jobs in the area.//right if someone wants to live in socal any other specialty is better. with that said, a location residency will be good for pp jobs.// So you're saying you're better off going to a bottom-tier program like UCI or LL than a place like Mayo or Michigan if you want SoCal PP? I find that VERY hard to believe based on what I've seen/heard.//we were talking about COH. COH helped found the NCCN. it's always one of the top cancer centers in the country. i dont know anything about LL. i have heard bad things about UCI. you do have a point about avoiding low tier programs and i would say UCI fits the bill for that designation.// TBH I don't know much about it either, assume it's low tier based on spreadsheet rankings, doximity, and not hearing it talked about like other programs, even if it's an older program. While COH has done a lot in the RadOnc world, that doesn't mean it has a proven track record of finding residents jobs. Dartmouth has done a lot in the RadOnc world, doesn't mean I would go to their residency at this time.//fair points all around. i just think COH is a fine program but we all have our own thoughts / particulars// COH is around the same ranking as those other two though. So they're either all fine or not. Since we agree that the other two are not worth ranking, why would COH be? You can think it's fine based on it's previous reputation, but what good is that when you have to take a job at a satelite in Bakersfield because all the LA jobs went to the people that went to top tier residencies?//lol no argument none of them are going on my rank list tbh but for someone who needs to match rad onc or doesnt have a back up plan what other option is there?//Hopefully SoCal is dream location not requirement? If it is a requirement I would recommend doing a lot of soul searching prior to comitting to rad onc.  // total +1. particulary for those who have not interviewed at the top programs in that highly competitive region.. // that situation is how an SDN poster is born.//LL is not a great program. COH doesnt have strong radonc rep yet. Yale doesnt have very strong rep. Nor does UCLA&gt; Harvard MSK MDACC are to notch. UCSD is solid but not top tier.// Darmouth has done a lot in the radonc world..? &gt;&gt;&gt; It's an NCI cancer center and one of the birthplaces of FLASH. I would have honestly considered ranking it if it wasn't brand new in a rural area.// Can someone explain why that is besides just med students ranking them based on Doximity? LL, COH, Cederas, and Kaiser all get their residents jobs in SoCal, even if they aren't top academic sites. People act like those rankings are gospel, and the reality is that PP is more about individual effort. Just don't be on the spectrum and you'll get a great job.// &lt;&lt; yes this exactly. From interviewing at COH it seems like they really care about their residents getting jobs in SoCal if they want them. They are expanding their satelites right now at a pretty ridiculous rate. That along with its name in Socal make it a decent place to train if your end goal is one of their satelites. I think the tiers thing is very much overrated in this situation, given that COH makes it a priority for you to get to know the entire COH network when you are training there. Having a relationship with those sites makes you have a far greater chance of getting those jobs versus some out-of-region resident.// Honestly it seems like both programs would be reasonable options for pursuing a PP job in socal down the line. For example, recent graduate of Wisconsin now starting as attending at Kaiser LA. At the same time Kaiser LA will often hire their own. I think it would probably matter more what you do with your time in residency (ex. research, electives, networking etc), how likable you are on interviews, how strong of support you have from well-respected attendings at your program than whether you chose CoH vs UMich. That being said local connections definitely seem to be helpful if you are proactive about pursuing that during residency// Don't know about that. for instance LL and UCI grads pretty much are stuck out in the boonies. Prestige is the name of the game. Don't think it matters nearly as much in any other specialty. IDK why Radonc is like this. // I mean LL and UCI aren't really in LA per se and don't have associated satelite networks unlike Cedars, UCLA, USC or COH, so that may be a big difference.// Right, but the same way Long Island is "NYC" even though it isn't in NYC, those are LA programs even though they're right outside it. Both places hire their own graduates, and is a program that only lets you work at your school's own satillite a "good program"?// It comes down to goals, if that's a SoCal job, go to one of the programs that is expanding and hires their own. If that works out, then that's a good program, right? I generally think people spend too much time masturbating over program name. Just think about your own personal goals and find the program that best caters to them. x2// A lot of ignorant people in this thread...COH is a huge name in socal, has a significant satellite network, and is absolutely nothing like UCI/LL, just plain ignorance to say that</t>
  </si>
  <si>
    <t>socal is an incredibly tight market fwiw. michigan has placed grads in norcal from my snooping but nothing socal. tough call. i would lean to city of hope. if you dont care for location than umich by a mile.// But would umich give you a better job overall outside of academics? Would the job pay more?// Pay has a lot of variables. As for whether UMich gives you other opportunies, absolutely. I think most people will agree its a tough 4 years (definitely overkill), but you come out very clinically strong. I think they say as much when you are there for interview day.// So does that mean that grads that come out of "chill" residencies like Yale and UCSD are a lot weaker clinically and not worth hiring?// No. Ask Harvard, who hired a Yale grad last year. The yale hate on here is so strong lol // yale is the best program in the country// I feel like the hate comes from those that didn't get an invite, and realize that they'll be unnecessarily worked in residency just so they can graduate from a place that has a "name".//yale is the best bang for you buck in the country - like a mcdonalds happy meal.// It's a shame that New Haven is a literal shit hole that Yale is perched tightly in the middle of like a golden dingleberry, glisening in the twilight.//there is no yale hate. but med students are more impresserd with it than people in the field. its fine. its not great. its not bad.  But its a little weak on the clinical experience side. saying "overwork" in radonc programs is what makes people "hate on yale"  really just makes you sound lazy. Radonc is a good lifestyle (a couple of programs excepted) but you are in training to be a doctor. if the least amoung of work is your goal please dear god go into another field. Mich and Hopkins are tradiationally clinically strong. Yale weak. Harvard has great case experience but they are not trained as clinicians as strongly as Mich and Hopkins. Doesnt mean harvard isnt a top program over all. its just knowing what you actually get from the training. Yale is on the weak side of the clinical spectrum. // Everyone says "go into another field", but no field welcomes lazy people. Like even if you wanted to go be a professional napper, they'd probably want people that were "hard nappers"//Yes but you dont hurt people as a profession napper. i would not be surprised if a lot of the bitter people who are here are the ones who thought they saw an easy mil by going into the field (which was promised to no one) and they're just disappointed they couldnt nap their way into it. I believe one SDN guy was the unflattering subject of a NY times article a while back.// Now when you post something like that, you HAVE to post the link lol//</t>
  </si>
  <si>
    <t>Why are people talking/acting like SOAPing is a big deal? Shouldn't we all match unless we were so bad on interview day that they decided to DNR us? How many applicants get DNR'd?// It's because many feel that lower tier programs aren't worth it given the job climate. So many people will be DNRing those programs and without safeties may require SOAPing.// It's also that the ranking process forces us to plan our contingency plan ahead of time even if it's unlikely // These low tier places were lying. All the seniors at those places had jobs.// But that's now, not 5 years from now.//&lt;&lt;--this is important. People are finding good jobs this year. Its absolutely true we dont know 5 eyars from now. but that is always true. given the dip in applicants seems the free market is doing exactlty what Zeitman said it would years ago. I would not trust anyone who has strong opinions about five years from now. one group of people wil be right. one will be wrong. And its not because either had a great insight. // But you would agree that it's always the safest bet to go to the best program correct? Even if you thought another program was a "better fit", it's better to get the sure thing in terms of getting a competitive job.//i agree yes the best program is the safest if nothing else comes into it. the problem is that there is no one "best" and fit does matter. MDA and MSKCC and harvard (all top) are very different cultures. Think of it this way. a patient comes to you to and says they only want treatment if this is "the best" hospital. It doesnt work that simply or cleanly// If you think the better fit place will make you a better physician, you should go there. It's not just about network/name, you need to go somewhere that will utilize your potential//actually disagree. In training your potential is not being "utilized". you are being trained. Fit is about if you feel its a good training/learning environment/culture. I would agree that i wouldnt go to a shaky program where everyone is delierously happy over a great one where people have average happiness. but its not usually that situation.// I think you are just splitting hairs here or at least misunderstood what I meant by utilizing your potential. Regardless, I agree with you if that's what you wanted.//</t>
  </si>
  <si>
    <t>better fit should factor in your career prospects/ability to train in areas of interest to you, not just proximity to the beach. // when most programs offer equivalent training, the lifestyle factors become important</t>
  </si>
  <si>
    <t>1) Should we be ranking prelims after our rad onc programs on our main rank list? 2) Should we include TYs as well or just prelims that are competitive and have a strong categorical program? // 1. ranking and matching a prelim means that you will only be able to match advanced spots in the SOAP. you would not, for example, be able to match IM categorical. 2. your call. // How are y'all ranking them?// I'm ranking 1. Prelim medicine at chill spots that have good fellowship track record. 2. Big name medicine spots for IM switching and academic name. 3. Home IM prelim//Why do you have home last? I assume home programs give us the most flexibility for switching into IM in case we're left without a SOAP//stop editing what people are typing.</t>
  </si>
  <si>
    <t>i think if two people are typing in a cell at the same time, the person who finish writing last will replace the other person's comment// I just think that people are deleting comments they don't agree with.//im ok with the racism etc being deleted out. but please stop deleting opinions you dont agree with.// I say leave even that. There are a lot of lowkey racist people in our specialty and in medicine in general. May as well have it out in the open.//thats silly. there are a lot of racist people in the world. nothing about out specialy. Thats really silly. and "may as well have it in the open" as an arguement to let that stand is sort the the spreadsheet version of "he tells it like it is". So i disagree.</t>
  </si>
  <si>
    <t xml:space="preserve">A lot of "fake news" on here and wild assumptions leading to poor conclusions. Examples: 1. "when someone drops from a top tier program the program usually takes a transfer from a low tier program." What evidence do you have for this? Historically and not just this year, some residents who matched to top rad onc programs end up switching to another program or switching out of rad onc altogether for one reason or another. This happened to HROP in 2015 and 2017, and apparently is happening to MDACC in 2019. This is not new. No, HROP did not replace these people with new residents in 2015 or 2017, and I don't think MDACC will either for 2019 (though remains to be seen). 2. Multiple people have commented about how a 2019 MSK residency grad is now a Harvard palliative care fellow. This is not true. This particular person was an MSK FELLOW, not resident.  3. "UMich does have a history of taking sort of slimy residents/attendings." What?? This is such a controversial statement and an unfair knock to a top program. This came in the context of someone saying Wash U &gt; UMich, which simply reflects one person's opinion; both are top-notch programs. I could go on, but just want to illustrate how people can say whatever they want on this forum and others will accept it as fact. Anyway, yes, hypofractionation + APM + direct supervision + expansion are concerning to me, these are actual things, not made up. Someone should perform an updated FORMAL ANALYSIS of how these new factors will affect supply/demand for rad oncs, in the era of oligomets, prostate/lung SBRT, and other possible game-changers, to determine how many rad oncs we should be training per year. Obviously any such analysis will carry a lot of uncertainty, but it's better than nothing. This is IMO the MOST PRESSING ISSUE IN RAD ONC CURRENTLY, ALONG WITH THE SPREAD OF FAULTY INFO. #END RANT //Im the one who made the slime UMich comment. I agree with your entire post but let me clarify my own statement. I do believe that about UMich. But you are right this is only my opinion. I also pointed out its still a top notch program. I just dont happen to think highly of some personalities. But  in context of this spreadsheet, you are right. I probably shouldn't have put that there because it seems like I have an agenda. I dont. I do think WashU&gt; Michigan but again youre right. both excellent programs and that was my PERSONAL feeling- not any kind of objective statement. so i hope i have clarified and i do apologize for what in hindsight probably wasnt a useful comment. // Many "top-tier" programs have difficult personalities. Those are people that chose being "important" and being an academic over being paid twice as much in PP. So I don't doubt that Mich has those personalities, especially since it's in a smaller town. </t>
  </si>
  <si>
    <t xml:space="preserve">is there any way to make create a spreadsheet/forum for next match that requires you to register with an .edu email but you still can talk about issues in anonymous manner? that way people will have a little bit accountability but still remain relatively anonymous. its too bad because we do have those with agendas in here who might pretend to be someone they're not. i wish i was programing savvy to do that :( // OP here. I hope it doesn't have to come to that. Anyway, I suspect that most people here are affiliated with an academic institution so that may not solve the problem. I think the bottom line is that it is essential to try to support any bold claim with real evidence/facts. Of course, people can always make up evidence or "facts", so it is important to call out others on their BS.// i guess i was just thinking that if someone does make an outrageous claim or say something offensive, there is a way that can be traced back to them and that hopefully will prevent someone from doing that. There have also been some pretty racist/sexist comments made on here which should on exist on here and also might repel med students from considering radonc.//Isn't the purpose to get people's honest opinions? We have interview days where we can learn the pretend opinions. Some will have opinions that others do not like. Options include ignore or refute. Going on a rant because other people have opinions you do not like or they have opinions that you feel are not based in fact is fine too but is a ton of effort for no gain.// i def appreciate the honest opinions about the field. im just doubtful all are honest ones. which why i thought something that allows people still to post under anonymous name but still have their identity attached as a deterrent just in case might be helpful. idk just a thought. //the trolls song: every opinion is equal. No. There is misinformation on here.  Skewed information. Statements with (often deliberately) false assumptions in there. sometimes its a suble as just posting several times as different people that youre ranking top three then IM programs to create a scary picture. The person who posted they are doubleful of honest opinions here Im in 100% agreement with.  Trolls count on fear and the fact that refuting every problematic statement is not possible and a distraction. Be mindful of what's going on here. This is the rest of your life. Dont let anonymous trolls steer you. //what the OP is describing is SDN. But the problem is there is really no accountability there. The philosphy is that moderators only intervene with things like hasrrasment or racism. not with misinformation. Old SDN was better moderated and more useful. The internet just sucks.// i know people can refute opinions and other can judge for themselves. but there are consequences and lack of consequence means people can intentionally say misleading and malicious stuff. i asked the original question in this cell, i was imagining something like a moderator who is impartial and the only one who have access to the identities of those who sign up with their .edu email. they can then hold who do cross the line accountable. but this also sounds like a lot of work and the thought of which exhausts me already. but i feel like we're a small enough field with not many applicants that make it doable? idk. sorry im overly wordy. writing my personal statement this summer is going to be a struggle//People are pretty smart here. The trolls are obvious so I just ignore. I am not a better troll detector than others. Everyone knows what to look out for. I don't think negative comments are trolling by definition. All specialties and all programs have some negatives. //no one said negative comments are by definition trolling. that's not helpful </t>
  </si>
  <si>
    <t>not sure about RUSH review. impressions says 1 pgy5 doing fellowship and other doing MBA. is this true? are there pgy5? only met pgy2-4 interview day. // They take 2 residents a year and skip every four years so there aren't even any PGY-5s now // so are the pgy4s planning on fellowship and MBA? could be the case. also sunds like part of their career plan and not something they are currently being forced into as they still have over 1 year to locate a job.. //unless that was for the recently graduated PGY-5s?//They gave list of where their graduates have gone. Last years grads did not take fellowships. They do not have PGY-5s. No PGY-4 would already be signed up for fellowship and none of their residents seemed like that was their goal. //so what if they are doing an MBA? and to assume fellowship is a bad sign is uninfomred.// Honestly wish I could match into an MBA program lol//getting an MBA is pretty damnned easy if you are in the medical field. nothing is stopping you. If you dont want to be a doctor not sure why you dont change now.// I was just trolling man, relax. Although I don't think it's that easy to walk into HBS or GSB. But if you can do it, idk why you are applying into Rad Onc. The ROI on those full-time MBAs is so much better lol.//</t>
  </si>
  <si>
    <t>CCF vs Michigan vs WashU// All midwest schools. I would say WashU easily. Umich has same reputation/resources, BUT WashU's QOL is much better. WashU &gt; UMich &gt; CCF // There might be an argument for CCF over uMich if you want to live in an actual city vs. college town. Both great training.// Is and an actual city tho? // Wayyy more than Ann Arbor lol. Very different places. //All grteat but Mich and Wash U over CCF.  Also UMich does have history of taking sort of slimy residents/attendgins, even if the quality of the program is top notch. // Not much was written about any of these on the IV impreessions // better to make your own call about these programs all will offer similar things with different people in different locations // Most radonc residents are slimy, so idk why that's a big deal.// I've heard people gush over Ann Arbor, almost never heard the same about and.// If only Lebron didn't leave... /// Current resident. Did not interview at UMich but did interview at CCF and WashU. In terms of name recognition all three are great programs, but if I had to rank Wash U &gt; U Mich = CCF. In terms of location, St. Louis and and are actual cities while Ann Arbor is more of a college town ( a really cool one). I’ve visited and several times and they have some really fun neighborhoods. Have also been to St. Louis multiple times and Ann Arbor once. For location IMO and &gt; Ann Arbor &gt; St. Louis. In terms of resident QOL Wash U &gt; CCF &gt; Michigan. All will be busy programs, but Wash U and CCF residents were extremely happy when I was there. Not sure if Michigan still triple covers, but if so that’s a big turn off. // No triple services at Umich now. //umich lifestyle has gotten better over the last several years. still not cush but no top program will be.// &lt;&lt; I've heard the opposite and that they've become much busier... seriously several people have told me this.// Yeah, every place had "good lifestyle" during the interview, but residents didn't express this.//</t>
  </si>
  <si>
    <t>Guys I feel sick. I'm seriously considering ranking several low-tier programs over multiple "top tier" and upper-mid" tier programs because of job opportunities for my SO. I'll be giving up my own job security for hers, and the thing is her job will barely be making more than mine while I am in residency. Should I be more "selfish"?// You would have more earning potential after residency and that should be a consideration too. Do y'all have kids? Do both of you need to work? I don't think its selfish to rank the top and upper tiers because after residency it will theorectically be easier for you to find a job if you came from one of those places and that will benefit both of you. im also a student so idk. before people start talking about whether there will be any jobs in 5 years lol i think right now the OP just wants to know what to rank and i say rank high baby! /// big oofff rad onc is hard with geographic limitations. will your SO be fine as a housewife? you will make enough as an attending for this to be the case. if you need cash flow and she wants to work for the next few years i would go with the lower tier. if she is fine not working or having a worse job in residency and you want to live in a metro area in the future, rank the better programs high. // Don't be a dick. Your job isn't automatically more important than hers just because you're a "doctor". She will actually be the breadwinner for you during residency, and if the program is in the place you all want to settle down anyway, chances are that you'll be able to find a good PP job there. Don't get a divorce because of your career.//</t>
  </si>
  <si>
    <t>Yeah you need to think longer term, don't sacrifice future financial security for current gains. You're a doctor, your entire career path is littered with opportunity cost!//counter point: longterm includes family//This is a good example of tough choices that have to be made in this specialty. MS3s and below should consider sacrificies that have to made in each specialty. For some it's horrible QOL during residency for others it's geographic restriction that can significantly impact career paths of significant others. // we dont harp on ths enough it is extremely difficult to have a partner with a career in big cities and do rad onc personally. // &lt; I feel like this is true no matter what. For IB/Consulting/Big Law/etc. there are very limited cities that can provide job opps for SOs.//Right. They need to be in big cities for the jobs you cited. That makes it tough for rad onc spouse.// ALL spouses in residency // The one thing you should be careful with is your SO being resentful with you for the rest of your lives becuase you may have taken away those potential opportunities, its a tough choice, but I would recommend decide on your priority now, and the rest will follow x2// This does not affect all residents with spouses equally as some have suggested. Some specialties have more geographic restriction than others. If spouse is investment banker in NYC then a psychiatrist will have an easier time finding a job than a radiation oncologist. That is why speciality choice is a lot more than I love treating cancer patients with radiation. // Sure, and I don't disagree, but it's weird we talk about it so casually. There's a reason we didn't go into psychiatry (I tried to like it, I swear). If it were so easy to switch, then I think many of us would have. // Know of 2 rad onc residents switching into psych in the last few years so maybe not as hard as we think either to switch // Yeah I'll probably switch to psychiatry if the job market tanks. MAPS trials for days.// Glad they switched. People should only do this specialty if they're okay with making 250k in the middle of nowhere. Don't want any of those students that just want money and lifestyle.//quite realistic. it will not be as low as 250k. i see 300-325k tossed around as post-APM/hypofrac figures in my department by admin/billing ppl in the know.</t>
  </si>
  <si>
    <t>Current PGY1 that matched at a top 15 program that is questioning rad onc given the negative outlook on the field.  For current applicants, in ERAS are you able to see available PGY2 IM spots? I'm  curious if upper tier IM programs  ever have openings for PGY2 spots.// Why not switch to another ROAD specialty? Gas, Rads, Derm, optho are all great.//if I were you I would talk to a lot of people in real in the field before you make career plans. if after that you think you shouild switch, commit to it. But sliding into "road" - all very different experiences- because you are taking advice on the internet is a pretty big committment itself. good luck.//where are you doing your intern year? do you have radoncs at your place that you can talk to? i would be weary about anonymous internet opinions about our field as well but there are a lot of signs that just doesn't look promising. im most worried about the new supervision rules and how that will affect things. we shall see next year i guess // OP here, not currently looking at making the switch, but i'm curious if one does decide to do this what the chances are of finding a good IM program. For what its worth, there are likely 0 spots that open in dermatology and ophtho.// There are usually at least 1-2 on some years due to firings. Honestly while you can find a "good" IM program, chances are it will be at a place that will be malignant af. Best bet is to match at a decent prelim place and do it there. // Recent MDACC dropped out of rad onc and went to MGH for IM. It is doable. If your app is strong, which it probably is since you matched at a top 15 place, see if you can switch outside the match. Maybe email IM programs?</t>
  </si>
  <si>
    <t>yeah good thought to figure out the alternatives. see if you can grab a spot in your ROAD for the next year pgy2. supervisioin rules are game changing. lots of talk at my shop about it. ltos of talk at ro hub. its going to take away all these nearby satellite jobs which is 50% of academic jobs these days. pp dry up with apm. then what. 50-100 jobs a year?// decrease in satellite jobs will probably mean less access for underserved populations im guessing?// supervision changes will mean that a single doc can cover 3 satellites instead of hiring 3 docs. will suck for us. will be lots of driving for satellite doc. but pts get seen.// ah ok, good the satellites won't close but the driving would be the bane of my existence and that rules out anywhere with snow in the winter for me. //jesus that is not what it means.god you guys are ignorant or misleading/ms4: can you explain what it means?// I think they mean that roads are managed in the winter so snow shouldn't be an issue when we travel to all these satellites.//lol</t>
  </si>
  <si>
    <t>What are your thoughts on how much prestige should play into ranking programs within the top 15? My situation—I’m comparing one from the big 3, another just below them, and another in the 10-15 range. From a research and potential mentor standpoint, there isn’t a clear leader given my interests. I don’t really have geographical restrictions, and I think I’d be happy living in any of the locations. From a fit perspective I felt good about each place (rotated with each), but I felt most comfortable/“at-home” with my home program (no surprise) and maybe connected best with people at the other non-big-3 program. But I really liked each and the differences are slight (not to mention super subjective and based on relatively limited interactions), and I don’t know whether to give those feelings vs. reputation (also subjective..) more weight. // it's always good to go to a big three program. that will give you an advantage. between other top programs rank where you feel the best fit lies.//&lt; yep // generally: BIG 3 &gt;&gt;&gt; 3 - 15 &gt; everything else.//Disagree. Big 3&gt;&gt;other 12, but no more than that.// lol i mean i agree but lots of people on here arent realistic for the top 15 and its a very negative thing to tell people this late in the game i do hope ms3 find out and bail on these low tier / mid tier programs which are going to hurt ones hard work // Look at it this way, if the field recovers to where it was 10 years ago, even "low tier" programs will get you decent pp jobs. If not, even top name places won't get you desirable jobs. //I need to step in here regarding " the field 'recovering' to what it was 10 years ago- right now the job market is not really much better or worse- the residencies have expanced of course since then. So if youre talking about that ok. but the market right now is is not so much diff what it was 10 years ago. and as stated before, better than 5 years ago.this is NOT any prediction for the future. Sorry to keep coming back to this but I think given the discussions, trying to be as clear as possible is important. // If the market isn't much different, why are people NOW acting so damn scary lol//No one who ever wrote "lol" was ever laughing out loud. //if clinton and trump arent pedophiles while did they buddy up with epstein? Ask stupid questions...</t>
  </si>
  <si>
    <t>What's the appeal with UWashington? Multiple sites that you have to rotate through, long work hours, attendings aren't the nicest, very high COL, always raining, slightly above average prestige. Why is it so great?// &lt;&lt;someone's trying to go to UW // not op but i generally agree but do think ppl like the area!// Seattle as a city is overrated. It's cold, rainy, expensive, and there isn't a whole lot to do there tbh. Only benefit to the city is the large number of tech jobs and cute east asian women that live there.// But why work an extra 20 hours a week and live in a smaller apartment?// &lt;&lt; I don't really get this argument. Most big cities are expensive. It's not like NYC, LA, or SF are super affordable and convenient. Also most of the top programs in these big cities are fairly busy, so it's kind of a wash. Although UW is definitely below the top programs in each of those cities,// But cites like Houston, Atlanta, Tampa, Philly, and, Detroit, and others are affordable, offer you things to do, and aren't ridiculous like Seattle is. Seattle is like NYC/SF prices without the amenities. I still don't understand why residents that have kids don't just rank the places in smaller cities over the bigger cities. All you'll be doing is stressing yourself out more, and you'll be too busy studying and being a parent to "enjoy" the city IMO.// Ehh Seattle's outdoor scene is actually quite amazing, you're 30mins-1hr away from some gorgeous trails, not to mention the water. They have really good sports teams and fanbases. The food is pretty good (although Houston offers a lot more). If you're single, there are a lot of industries (tech, bio, etc.) and generally the population is young. There are reasons for it to be expensive. It offers you a lot (although I agree some of the cities you mention offer more bang for your buck).// Like someone alluded to, the men there aren't great unless you like bearded men. Their football team is good, their baseball team is not, and they don't even have a basketball team. The weather is trash in that it rains more than not, so unless you like to hike in mud it isn't like you'll be "outdoors" much. Like it's okay, but it isn't the NYC/LA/SF that you guys try to make it out to be.// &lt;&lt;as someone who has lived in Seattle, this isn't really accurate. It rains a considerable amount but its known more for being overcast. That doesn't make it impossible to go outside. Also the summers are unbeatable (as it doesn't really rain then). Why are you talking about the teams like they are perpetually good/bad? You also excluded the Sounders, which are super fun games. The "nerdier" women designation is incredibly subjective and again far from accurate (and a weird statement given who matches into RadOnc and especially when you mention SF as some amazing city). It's a young city, there are plenty of people around that fit different tastes. If you are expecting super male models or something, then I don't where you can expect that outside of LA/NYC. I'm not even trying to stan Seattle, I just think its weird people are hating on it so much. Every city has its negatives, Seattle no more than others.//  Overcast is pretty lame tbh. I am not scared of warm weather like a lot of people on here. Also some teams are usually bad for long periods of time. The Jets for example. No basketball team is a DNR for me. The thing about Seattle is that it has a TON of 6s that think they're 9s, while a city like NYC and LA have a bunch of 9s that think they're 6s. Much better place to "enjoy" being a young single doctor IMO lol// Ayy this guy can land 9s, are you sure you want to go into RadOnc?// Probably depends where you live. MUCH harder to get a 9 if you live in a shithole where EVERYONE will be going af. Getting hot babes is one of the main reasons to go into medicine tbh.// LOL there are easier ways to get "hot babes" but I respect your honesty/vibe.// Name the "easier ways" that don't involve being born with top tier genetics and rich parents...// Someone's teetering on the edge of becoming an incel// It's funny that people say getting someone isn't a big deal, but if they actually don't get them then you're called lame shit like "incel"//</t>
  </si>
  <si>
    <t>&lt;- wut// what wut// someone deleted the discussion of asian fetishes// We are a spreadsheet of asshole men, I'm honestly surprised that fetishes aren't more rampant here IMO/. so far the only fetish I've seen is yale x2</t>
  </si>
  <si>
    <t xml:space="preserve">Vandy vs UTSW? // UTSW//UTSW has a better city, better name both in and out of radonc, and chairs. Make the right choice.//Would you say Mt. Sinai is better than Vanderbilt as well? Deciding how far down my list to drop it.// You make your own choice, but I would much rather go to a great, well-respected program in Manhattan than Nashville.// I think the chair stuff will resolve itself soon. I thought Vanderbilt was a good program that provided a lot of research opportunities. Both would great places to train.// No one is saying Vanderbilt isn't a good program, they put it vs UTSW, and I agree with the other person that UTSW is a better program with a bigger "name".// From my understanding, you don't really interact with big names at UTSW (e.g. Timmerman), is that a good or bad thing?// You don't really interact with many of the "big names" at a lot of programs. The big names are too busy doing big name things to worry about resident education.// I would hope you can at least do some research with them. And if you don't interact with them, then does it matter?//resident here from UTSW, you do interact with the "big names". We all rotate (3 month long) with Dr. Choy (chair) and Timmerman (vice chair) at some point, usually before PGY-4. // That settles it. </t>
  </si>
  <si>
    <t>Which places did you go to on residnecy interview (or rotate at) where you felt residents were happy- with jobs, day to day, mentoring etc?// Fox Chase, Utah, and Moffitt all fit the bill x2//Definitely not Utah. There's a good reason why two residents left in two years// They seemed friendly  to me. // utah looked good to me always make your own call x2//thanks for the people who contributed.</t>
  </si>
  <si>
    <t xml:space="preserve">What is with our specialty's obsession with calling programs by their "trade names"? Why Moffitt instead of USF, Fox Chase instead of Temple, Dana Farber instead of Harvard, etc? Feels pretentious.// You should ask the medical oncologists this question. // It's likely because these programs have little relevance to their associated universities versus their cancer center or hospital name//&lt;-- correct. The cancer center is home and site of training. For instance Harvard used to be two programs: Joint Centers and Mass Gen. They only merged in the 2000's.  And Fox Chase has the residency, Temple does not (i.e. no routine rotations)// Temple has the academic affiliation. //&lt; what does that mean? Fox chase was academic before temple bought it.Like MSKCC- academic but no university. But temple never had the residency.// MSKCC has an academic affiliation with Cornell IIRC.//&lt;&lt; no, MSKCC was academic before the link with cornell. The like with cornell doesnt make it academic// it should be the big 4 (mskcc, mdacc, hrop, cornell)// The only reason Cornell is such a "malignant/shitty" program is because they have a chair that doesn't let you do anything outside of her interests and they have difficult attendings, if the chair wasn't so bad it would be a solid program.//&lt;eh...ok. so it wouldnt be maliginant if it werent malignant. Thanks for that :)// It wouldn't be malignant if the person running the program wasn't so terrible. The current residents say it was a decent program before she went over there. </t>
  </si>
  <si>
    <t>for the attending who posted below, or any residents/academic attendings, why is residency expansion not as bad as it seems? I'm struggling to wrap my head around how it is not signalling a disaster in 5-10 years// Stop blaming acedemics. Very single salesman is doing the same thing. Advertisement is every where with questionable fine print. Penis enlargement pills are still multi-million $ business.//Attending who posted below: I didnt say residency expansion wasn't bad. I only said the job market was better this year than in the last 5 or so. I can't anything about 4 years from now.// Sounds like you are not optimitistic for future but this year was not as bad as everyone says? Not sure if we can get excited about that...//Dont read anything into what I wrote. I'm not optimist or pessimisting. Im not telling you to get excited or not about anything. I honestly dont know what is gonig to happen.I am only interested in trying to give you a clear picture where I can. Last year and this better than a few prior years. However I need to be equally transparent in saying i have no idea what it will be like in 5 years. I wish I did but I dont. I have my opinion but you guys dont need more opinions.  // OP here, thanks for clarifying! appreciate the honesty :)</t>
  </si>
  <si>
    <t>Cornell vs Jefferson vs Dartmouth vs MUSC vs Stony Brook. I know most of you will DNR all of them, just curious as to which ones you think are the least bad.// i would rank alphabetically x 2 // Probably Cornell or Jefferson, since they used to attract the strongest candidates of the bunch. Just a few years ago, Jefferson was a respectable program, on par with Fox Chase. All the hate for Jefferson is not actually warranted. Crazy how perception of the program has changed so much so quickly // The funny thing is that Jefferson bought out Fox Chase. Fox Chase says that it doesn't matter, but it's now part of the Jefferson system according to what Jefferson said. They could either combine the residency or have shared faculty or rotations or both. IMO Fox Chase just doesn't want people to not rank them since they're now part of Jefferson. x2/&lt;&lt; nope. Faculty not merging. Residents not merging  // &lt;&lt;&lt;... according to Fox Chase. Jefferson said it's going to happen. If the party that got bought out doesn't want something, and the party that now owns the other party does, guess which one ends up winning?// contraction in the next five years is inevitable and these two are destined for coexistence //  So will Fox Chase transform from a program people on here gush about to a DNR now?//Yes systems merging under Jeff University. But Jeff HOSPITAL residency will stay jeff ersonradonc, and fox chase residency will stay fox chase. Apparently FCCC residencies and fellowship staying with temple CME. Has to do with long history of FCCC fellowships in med and surg onc being thru temple CME. PArt of the new deal with jeff is the FCCC training stays with Temple CME. FCCC doesnt rotated even at temple (unless they want to)//Weren't at one point Mt Sinca and Cornell under one system? they didn't merge residencies when that happened. //Yeah I wounld go to San Antonio expecting its going to merge with MD Anderson  just because they put their name on it.//Are Mayo Jax and Mayo Rochester programs that you can rotate at either campus? // its a good question: what about if youre at university of california--- can you go to SF and SD campus?//back to orignal quesiton: Jeff&gt;&gt;the others.//i know if you go to UF you can rotate at satellites//But what I mean is if you go to Moffitt are you made to rotate at the other UF hospitals? or are they just options.. I thought Moffitt was USF, which is under a different system</t>
  </si>
  <si>
    <t>Why are people so obsessed with getting academic jobs on here and SDN? Most of you hate the "RadoncRocs" folks on twitter, but you'll be one of them if you join academics. You have to deal with a bunch of BS politics and play the "publishing game", and you'll be making half of what your other classmates will be making when they're in private practice. Are you guys THAT big into prestigue whoring? Tell me because I feel bad about myself for my life choices and I need to think less of you.//bc i want to make mommy proud x2 // private practice?? we talking about....private PRACTICE?? PP jobs don't exist anymore apparently. I believe everything I read and also think this is only a radonc problem.// i would face the serious reality that there will be no private practice jobs in 2025. apm roll out 100% target for 2025 will change practice patterns and there will no incentive to give up income in private groups for new jobs for grads. i still dont see this ending well at all.wouldnt have applied this field i knew earlier. off on a tangent but anyway. Also I can't remember that buy-up of private practice has occured in every field. I got into radonc in the competitive days but im not really that smart.. everyone in our year is going to try for academics because that is the way. the only way. get used to it bud. this is for all other ms1-ms3 students to bea ware of too. tell ya kids tell ya wife  Because I really dont know what im talking about but makes me sound like a hard mad. // if you're going to make less money, might as well be in academics when you have some protected time and resident slaves that you don't have to pay directly. Also Im ignoring that PP still has higher pay but i think im entitled to 600K right off the bat// Isn't that what NPs and PAs for? You actually make money off of NPs and PAs unlike residents that don't become profitable until later.  // rad onc residents are profitable for the hospital i will try to find the study. Its totally irrelvant to anything ehre but posting marginally related things to disparage the field makes me feel better about the strength of my arguements.  // In many states, acedemic centers are buying out PP and turning them into satallites. And reimbursment discriminates PP. Site-neutral payment system is not here. Please ignore that this is going on all over in medicine..// You are truly pathetic. Go back to SDN and let people do what they want with their lives. You seem to care more that people wont listen to you than about anything related to the field. Go back and troll SDN.</t>
  </si>
  <si>
    <t>USC vs WashU for doing private practice on the west coast?// WashU// Pretty much all USC graduates find a job on the west coast, not true for WashU.// &lt;&lt;---BECAREFUL. "WashU" refers to Washington U in Mo and is top notch. This is NOT Universit of Washingtton. So whoever posted that last comment, if you meant Wash U you are wrong. USC is not a great place. // tbh Either would likely be better than USC. UW residents have found jobs throughout the west coast.// Why isn't USC not great? Please elaborate.I was planning on ranking it over some of my top 20 programs due to location.// USC is fine. People just have a hard on for "tiers" because they believe there's some 1:1 between good jobs and prestige, when a lot of it also falls onto the individual. If you want to stay in California (and increase your chances of staying there after residency) then these programs should be fine. It's not like going somewhere else (aside from UCLA) would increase your odds of getting a job in a SoCal PP.// This is what people tell me. As long as the resident has experience with the modalities, it comes down more to if they want to hire that resident. Whereas academics is more about pubs and name, so if you aren't super plesant to work with, you can still get a good academic job by just being a big name in the field. Also I disagree with that, why wouldn't USC help you with SoCal PP? Is it not in LA// I was agreeing with the idea that USC can get you a SoCal job. I definitely believe that the individual means more than the program for PP too//</t>
  </si>
  <si>
    <t>Sinai vs. Vandy? // location / where you want to practice// Sinai and it isn't even close IMO.// Is it because of the missing chairs?// That, the fact that it's MUCH easier to go from a Northeast program to the Southeast than vice-versa, and overall I felt Sinai was a better program. //They are both good programs. If you are talking about which will give you more job hiring prestigue, I disagree that one is so much better than the other. // both fine no difference// Getting a job in NYC&gt;&gt;&gt;&gt;Nashville. Guess which one will help you more.// Do you want to work in NYC after residency? that sounds awful. Nashville is still cheap (won't be in 5-10 years), it'd be a good place to end up.// Would much rather live in NYC, Boston, or Philly than somewhere in the backwoods. Nashville seems like the hick capital of Americal lol. Why live somewhere cheap where you can't even find things to spend your money on?//</t>
  </si>
  <si>
    <t xml:space="preserve">Sinai vs. Sinai?  Cedars or Mount// THE Sinai, which is Mount. Cedars is way too new and IMO people only like it because of location. x2// </t>
  </si>
  <si>
    <t xml:space="preserve">Mayo Florida vs. Buffalo? // buffalo is the stronger program and the question becomes are you strong enough to live in buffalo/ I have lived in colder cities! :D I have family ties in Florida, which makes me conflicted.// buffalo in the IV impression seems like a nice program. Hurricanes, guns and gators in florida but some are into those and you get the mayo name? // you do not get the mayo name going to a satellite for residency imho// Mayo FL opens the doors to Mayo Rochester for rotations and future employment, like a current PGY5 going for a faculty position // hahah rochester mn leaves something to be desired// TBH both will get you a job, it's just whether you want to live in the northeast or florida for 4 years and live there longterm. </t>
  </si>
  <si>
    <t xml:space="preserve">Is AOA something we care about? I'm wracking my brain for stuff I did in the last 2.5 years for my school's application. // In general yeah, it was brought up somewhat frequently in interviews (especially with the leadership stuff I do related to AOA). Probs helps for prelims and TYs//not really. your clinical evals/grades are more important // those tend to go hand in hand with AOA. Definitely can match without it, but as poster to the right said, if you want to be at competitive programs it probably doesn't hurt to have. </t>
  </si>
  <si>
    <t xml:space="preserve">dont worry about AOA. if you are FULL CODE status you will match.//lol everytime // disagree. you could be DNI/DNR and have the same chances of matching // lol rad onc isn't that competitive anymore if you're just looking to match. if you have a pulse you'll match somewhere. but remember the goal should be to match at a top program, and those will probably still remain competitive </t>
  </si>
  <si>
    <t xml:space="preserve">I am currently a resident and feel compelled to correct some misinformation on this spreadsheet. The job market is actually quite good this year - far better than I expected when I decided to go into Rad Onc as a medical student. If you take a look at the jobs column in the program information tab, you will see for yourself how graduating residents have been doing. Since people have unfortunately been deleting cells and posting untrue information, I have downloaded a copy of the spreadsheet in its current form and can reupload it if necessary. // &lt;&lt;Watch out! We have a badass over here!//Also a resident. You may think the job market is "good" but it is the worst it has been in the past 15 years. There is a trend towards residents feeling the job market is tougher (supported by numerous research). If no changes are made, it will continue to get worse. Med students and junior residents don't care what it's like now, they care what it will be like in 3-5 years. How will it still be "good" if we continue to graduate 190 rad oncs/yr? There is no indication that this trend will not continue.//its not the worst its been in 15 years. Im an attending and am actively involved with residents; the market this year has been better than it has been in the last five years, and not just at my institution. however i dont know it will continue. Some of the "trend" of residents feeling things are bad now is because expectations have changed. Again, it may not continue. And residency spots have doubled in 10 years which isnt a good thing. but misinformation is misinformation regardless of your position as a half empty or half full person. Market this year not "worst in 15 years" or even close.  Future TBD. //Different resident here...Academic attending could you explain to medical students how decreseased utilization of radiation and increased supply of radiation oncologists affects the job market? x3 // is residency difficult asking questions like that </t>
  </si>
  <si>
    <t>the good thing about fellowships is that each pgy year your salary goes up. at the attending level your salary is relatively stagnant. lots of people like seeing that progress or pay bump// lol // this is a moral victory and visceral win for all of us pursuing fellowships in five years // oh yeah, i much prefer my pay bump from 65-70k vs the stagnant 300-400k attending salary...// lol I would laugh at this joke more had I had dual applied.// Let's be real, most of us are already from rich families or are married to rich spouses. We will be fine.// wow i wish i were you x2// Yeah, can you help me find my rich parents? I think its a "switched at birth" situation.//</t>
  </si>
  <si>
    <t>I would go where you think you'll be happiest, which sounds like #1. Since you did an away here for a reason, the location must not be intolerable // Go to #1, most of the "ratings" here are really just about academic job placement.</t>
  </si>
  <si>
    <t xml:space="preserve">why can't we have real discussions about pros/cons of different programs like previous chat tabs? :(// cuz we got people with agendas and now i have trust issues :( // i hate that this is what the field has come to// same, when i first got involved in my radonc department i was like everyone is so incredibly nice and supportive! this is the kind of people i want to be around! maybe that was just my school... // internet brings out fear mongering.// resident here, rad onc is a great field (research, great pts, good life style, good pay), BUT there are issues with job market and there are no signs that this will be corrected (contraction, retirement). Without change, jobs will be harder to find and pay will drop, especially in 5 years. im at a top tier place, and i am scared.// scared you won't have a job or that you won't find one in a location you want? // I'm geographically flexible and willing to live 1-2 hours outside any major city (any part of US), and I am scared that I wont be able to do that.// i see//if youre at a good place you should be fine. If in year one you don't get your top job, you likely will a couple years later. &lt;--- Medical students gave career advice to residents?//Medical students parroting what academics have told them. The only group that knows less about rad onc job market than medical students are academic radiation oncologists. // i think people underestimate moving to a new place after a few years. A lot ppl will have spouses/kids and uprooting them after two years is a huge adjustment especially if your spouse works. this isn't like school (undergrad, med school, residency) where you can just move to a new place every 4 years. // you will be renting forever// So? You'll save money vs buying a house now when the market will crash in 10 years and property will be dirt cheap again. </t>
  </si>
  <si>
    <t xml:space="preserve">well this and the ROL list sheet are pretty much useless now. I know the internet is a hell hole but these are professionals/preprofessionals acting like assholes. +1 // In 2-3 years, when you are a rad onc resident, you'll see how the job landscape is and you'll  be posting the samething as these "assholes" // sad but i agree. lots of misinformation from those in academics at midtier programs trying to recruit med students. its tough news for us to hear but much of this is true. //OP here: let me be crystal clear: you can be 100% on point in your assessment and still be an asshole. Regardless of the accuracy of the sky is falling view, a LOT of those people are assholes. If it makes you feel better, so are the "radonc rocks" twitter stars. You both want attention, and can't stand it when someone doesnt jump on the band wagon. You  have a lot in common. at least the twitter people let us have this space to talk about the match and keep their crap on twitter.   // spreadsheet has devolved // Please quit whining and contribute to the speadsheet by providing data instead of half baked conclusions. We can make own our judgement.//better yet,  let this be for people talking about the match and residency and leave commentary on the state of the union on SDN for discussion. Thanks. // Job potential is very important for me to rank programs. Can't really think how it is not related to match and residency?// i mean people are still asking about choosing between programs in here? though some of the comments like "don't rank either" or the like are not necessary and don't need commentary about jobs injected in there. // You asked a question and people answered. You may not like the answer or you just need somebody to echo your thought in your brain? </t>
  </si>
  <si>
    <t>welcome to radonc, golden on the outside, rotten to the core on the inside// For real...I hate to break this to you, but academic physicians are some of the most petty, vindictive, and unprofessional people you will ever meet. It's like permanent middle school, and one of the most disappointing aspects you discover after graduation// &lt;&lt;This is just life in general. Coming from a non-trad background, you see the same shit in Fortune 500 companies.// +1 welcome to the real world. some medical students/residents live in a fantasy.</t>
  </si>
  <si>
    <t>why are these faculty promoting general supervision? i thought this stuff screws the job market https://twitter.com/adapthyun/status/1225122831131869190 // I'm not sure they are promoting this as much as bringing attention to it. Although their tone is weird. The replies make it seem like ASTRO is very much advocating for this to not be implemented in hospitals.// Actually I rescind my previous comment after reading Simul's thoughts. He's very much right and ASTRO has a very limited role in changing this.//GO BACK TO SDN. Stop telling us to rank IM or radiology and going into this crap here.  SDN is the forum for these issues. // I literally didn't mention switching. That twitter thread mentioned how ASTRO doesn't have the ability to strong arm hospital networks, which is true. Stop projecting your insecurities whenever someone posts something negative.//</t>
  </si>
  <si>
    <t>Maybe some of them are in leadership roles? They will be able to hire less Rad Onc so maybe a fat bonous check?</t>
  </si>
  <si>
    <t>Hi everyone! Just wanted to share a mentorship opportunity launching this spring. I helped start Med School Mentors because my friends and I were frustrated. We spent thousands of dollars on ERAS and interviewing, yet the process is annoyingly opaque. This whole application thing happens every year, yet there seems to be very little useful advice beyond what we can scourge from various anonymous forums. Help us change that. Be on a mentorship team for incoming fourth years — and make some real $$$ too! Apply to our team here: https://forms.gle/kwq39n863f5g1wdD8 
 // You should be able to make it a 'Medical educator' Rad Onc fellowship//in the website there is no indication of who y'all are..this sounds like something posted in all match spreadsheets</t>
  </si>
  <si>
    <t>https://forms.gle/kwq39n863f5g1wdD8</t>
  </si>
  <si>
    <t>Emory vs UAB? // That should be an easy call if you interviewed at both. // Emory?//Dont be a jerk. just help them out x2 //Which is it? // Emory x2 // I actually liked Emory more than even Duke. I don't know why there's so much negativity on this sheet about it // emory is a great program// Most of us are from the Northeast or Midwest so really aren't planning to rank many of the southern programs highly, but rank wherever you like. IMO they're both pretty much the same program, just that one has you rotating at 5 different sites.//</t>
  </si>
  <si>
    <t xml:space="preserve">Hofstra vs Einstein? // einstein without reservation x3/ why??/ someone gunning einstein // they soap last yr // Einstein is more well established and is a respected name in the Radonc community. </t>
  </si>
  <si>
    <t>Georgetown vs  vs Henry Ford? // Henry Ford has a better reputation. // much better, georgetown had to soap last year / //Soaping in and of itself doesnt mean a bad program x 2 // I also really enjoyed Henry Ford // all fantastic programs with henry ford being the most fantastic</t>
  </si>
  <si>
    <t>I heard one recent grad from Nebraska is jobless right now. Don't know why. Geographic restriction? // source? // From a guy who interviewed at Nebraska.//you need more information than "a guy doesnt have a job". // Just an example that a Rad Onc is jobless at this moment. Not too much details.// Nah, I know the resident, a lot of personal circumstance in this situation. If you asked them, they think the SDN takes are hyperbole.//</t>
  </si>
  <si>
    <t>louisville vs kansas?// Wouldn't rank either program. Both are bottom of the barrel and will likely go unfilled. // not if they interviewed IMGs. The US MDs + IMGs total is close to the total # of spots. If programs interviewed wisely most will fill. // what do you mean by bottom of the barrel? by what criteria?// small programs with red flags (SOAPd in past or poor teaching), very little prestige/name &gt;&gt;&gt;&gt; poor job  placement in 5 years // louisville is a strong DNR. speak to current residents and recent grads and make sure to get honest opinion about program and job search. this is of the utmost importance for your career. kansas has new chair who is motivated to get some more basic research going. could be a solid program in the next couple of years.</t>
  </si>
  <si>
    <t xml:space="preserve">How far do most programs go down their list to fill up spots? I've been on interviews where they're only interviewing a handful of people per spot, and some that are interviewing 20-30 people per spot//Well they interview that many for a reason. There is a huge spectrum. // like how we apply to "reaches" and "safeties" programs interview with the same mindset so they interview all along the spectrum // So we could be a program's safety and not even know it? // I felt like I knew it when I got off the program's waitlist lol. But yeah programs are going to be realistic and invite a range to make sure they fill. Places like HROP probably get all their 1st choice applicants. // feels so great knowing im a program's backup lol// I mean you're probably your SO's backup and don't even know it. Just appreciater what you have. </t>
  </si>
  <si>
    <t>Here is an example of the fellowships being posted on ASTRO: https://careers.astro.org/jobs/13320591/mather-proton-therapy-and-advanced-radiation-oncology-fellowship-program. Proton fellowship at a community hosiptal. Everyone is getting in on the action! // paying back loans employed by a practice practice making a fellowship salary seems impossible..// looking at their radoncs, it doesn't look like any of them had residency training at institutions that had proton. maybe some of the radoncs did fellowships previously? idk. also one doctor did 2 years of IM and then switched and did 2 years of radonc back in the 80s so i guess she's dual boarded? how do we get in on that? O.o// With 62 docs and 8 locations in Virginia including Alexandria, there is a total of 1 black doctor.</t>
  </si>
  <si>
    <t>musc vs u kentucky//Kentucky.</t>
  </si>
  <si>
    <t>?? what happened did someone delete the comment again??? undo!//I had problems undoing when Ive accidently deleted something. Ive had the cursor skip cells and things disappear.//You're full of shit.//</t>
  </si>
  <si>
    <t xml:space="preserve">Stop deleting cells. You may not like the contents but just leave it here.// for some reason, someone is duplicating cells which makes it hard to read the comments.// This, stop taking it upon yourselves to delete things. We had some good content just now and it's NO LONGER HERE!!!!/ PDs and twitter ppl gettimg upset about what their residents are saying about their programs, lol. </t>
  </si>
  <si>
    <t>Does anyone know the attrition rate for radonc residency? i know some have been pointing out that there will be 200 graduates each year for the next 5 years but is there any significant amount of people who drop out of residency each year?//pretty low.</t>
  </si>
  <si>
    <t>Current resident here - it's very low, I would estimate perhaps 0-3 on a given year, closer to 0 than 3// It's not like surgery where lots of people get fired. Plus the only other specialty it makes sense to switch into from Radonc would be Derm, and good luck with that!// why would derm make sense? because its also pretty chill?i wish i liked derm haha. actually i answered my own question since current radonc residents have the time to chat in a match spreadsheet in the middle of the day :P (ps appreciate you &lt;3)</t>
  </si>
  <si>
    <t>Name the programs that residents had trouble getting jobs from. Most PGY5s had multiple offers at all the places I interviewed at.// did you interview at mid and low tier programs too? // Again, it is depending on if you consider Fellowship a 'job'. // You must have interviewed at only top places.// I'm assuming OP knows the difference between fellowship and job. It takes like one line of questioning to get that answer. I also didn't have such a negative experience on the trail except for a couple places where PGY5s were upset they couldn't get jobs in LA, SF, etc. But I also avoided lower tier programs (lower than 45 on the list).// OP here, even the programs on the lower end of the list had residents that had jobs. Actually saw more residents that took fellowships at higher ranked places.// one thing i would like to know is how difficult the process was compared to previous years. some people posting on here talking about how pgy5s had no negotiating powers and very few offers. did anyone get that sense? // i talked with one resident who got an offer in a city (ie, Atlanta) and said he responded and took the job within an hour.// was it a good job though?//great job in established practice// So the sky isn't falling. At least this isn't like Ph.D academics where people have to do 2 postdocs just to get a job at Oklahoma State. // &lt;&lt;that's quite the yard post change though. The expectation to get a good job shouldn't be compromised.// The point is that those in other fields with extensive training have difficulty finding jobs as well. We actually have it decent unless you HAVE to live in one particular competitive marketplace. // +1 rad onc is the best but we will make some compromises along the way. that is the theme of all these discussions. // thats what i expected and absolutely fine with, i just hope things don't get worse. from the way some people talk it seems like it might get worse but idk. // resident surveys show it gets worse each year. but what are we going to do? complain about it? unless people switch out it won't change a thing about supply/demand imbalance. // Rochester is a decent program. 2/3 PGY5s will do fellowship. Maryland decent? One PGY5 will be a fellow. Please share the specific information you know. Present some data points instead of making useless statements like 'the market is ok'. Vanderbilt grad doing clnical informatics fellowship. // I know of two interns who amtched top 15 program who will be staying on for IM. // Yeah I've heard the same, one from MDACC too.// Why is a few residents doing fellowships such a bad thing? You guys do know that in most specialties, you have to do a fellowship just to get a job in a decent part of the country?// You sound like a Top3 department chair :)  // Ralph found the spreadsheet//There are no fellowships in radiation oncology. That's why it's bad//...Yet lol//there are private practice fellowships posted on astro job board. kid not...//is there a strict criteria for what they can say is a fellowship? i know they don't have to be accredited but I was just wondering if there is anyone overseeing the quality of these fellowships// nope. nothing. no acgme accreditation. this is end game ponzi scheme shit.// and astro is okay with this? i want to speak to the manager // unfortunately i don't think they have much power to step in...//thats completely ridiculous, i don't think my father, the inventor of toaster strudel, would be too pleased when he hear about this. +1// Anyone can make a fellowship and post it on ASTRO. A private practice group opened a proton fellowship and it was allowed to be posted on astro. To the person who said, most specialties require a fellowship for good job placement, not IM, Derm, Optho, EM, Anesthesia. Also, if rad onc required a fellowship, they shoud be accredited and the research year should be gone to make a 3 year residency. // It used to be 3 years. Derm many do fellowships to make that Mohs money, many do fellowships in Optho because its, gasp, saturated in major markets. IM everyone does a fellowship because no one wants to be a hospitalist. Anesthesia, look at thier SDN page, they're all talking about how CRNAs are taking all their good cases and how they have to do complex Cards/Peds fellowships or Pain fellowships. EM has a bunch of non-accredited fellowships as well, and they have residencies that are a year longer just because. Honestly medicine as a whole is BS. //Interesting mental gynamstics. Everything is bad so it's ok that rad onc has poor job prospects leading to non-accredited exploitative "fellowships"// Nah I think they are just stating that medicine is a horrible business that's generally been corrupted by an older generation who made these rules that we have to comply with regardless. As many residents/attendings seem to know we have no authority to change them, all we can do is voice our frustrations. No one is saying that RadOnc should just "deal", it's just a shitty situation all around. Medicine doesn't provide the "entrepreneurial" spirit that it once stood for, but ehh whatever, we aren't going to starve. // A recent Nebraska grad is jobless at this moment. // I know the resident in question, you don't know the reasons. Quit trying to strawman a specific example.//</t>
  </si>
  <si>
    <t>Why is it so hard to understand that rad onc residency is supposed to be all the training you need? Fellowships for specialties like anesthesia or Mohs for derm are because residents don't have time/opportunity to learn those skills (maybe partly because fellows take the cases), but with rad onc, we are supposed to be learning everything we need to know during residency (peds is probably the only exception). I don't understand why someone would compare the fellowship situation in rad onc with fellowships for radiology (job market pressures) or anesthesia (hands on skills and job market) or surgical fellowships (derm, optho). Do you really think a 3 year IM fellowship is similar to a 1 year rad onc fellowship, in terms of knowledge/skills/experience?</t>
  </si>
  <si>
    <t>This is a laughing stock. 1) If you're good enough, you will find a job. 2) Diversify your education. Get an MBA, be a leader, and stop bitching.//do 3 years of research and 2 fellowships, be a leader and your debt can wait and just like that our worries are gone. as easy as having rich and connected parents// how is that relevant, lol? Research is no longer advancing the field as much as economics. The sooner people realize that, the better// i mean i would be all bootstrappy and not worry about stuff if i had a bunch of safety nets// well, continue to worry and not do anything about it other than complain, lol // haha don't worry, the complaining won't stop// lol, Fair enough  : ) //i appreciate the sentiment by the OP but people sometimes just want an outlet lol though im sure a lot of that is fueled by sdn folks. i mean im sure we would change things if we had the power to. even the pgy5s in here don't want to talk about the job issues they're facing after they get jobs. // leadership is why rad onc is in the position it's in</t>
  </si>
  <si>
    <t xml:space="preserve">seems like all spots will fill again this year based on interviewing everyone 20+ ppl/spot at low tier programs. not good..//oof the sdn people will not be happy // Definitely. Not as few applicants as was initially hyped in the fall. With 150+ US MDs plus a few dozen IMGs, most programs will fill. Might be even less in the SOAP now, since programs are adjusting their expectations and trying to avoid the soap- ex. Jeff interviewing lots of IMGs, 15-20 people/spot, even top programs interviewing a ton of people which felt unnecessary // Also doesn't seem like very many dual applying and even if they did, still might match rad onc // and the job market will continue to worsen // january ERAS data confirms 161 US MDs and 46 IMGs applied. so technically some will still go unmatched since only ~180 open spots available// Right but it's not going to be the 40-50 spots that people were thinking. Plus if places take IMGs there may be even less. // yes and the programs that go unmatched may choose to SOAP unmatched derm/ophtho/ENT folks over some of the less competitive applicants this year, whether US MD or IMG // no matter who applies the spots will fill. sad.// It's the reason I'm ranking all programs, even the bad ones people here are talking about (just last). The programs in SOAP may either decide not to fill, or fill with unmatched people with better stats. It's the same way that radiology spots at bad programs go to Ortho and NSGY people in the SOAP, not necessarily unmatched radiology applicants. // I dual applied and IMO am thinking about not ranking those programs. </t>
  </si>
  <si>
    <t xml:space="preserve">I mean weren't the numbers similar to last year? I don't think it'll be far from that. But there's also the avg number of applications per program which dropped from last year (I don't have these numbers offhand but I think it went from 60 to 48 or something, which is huge). It's not just a totals game, its not like programs could interview those that didn't apply to their program.// look at soap list from last year. i attended a couple of these interviews and they were filled with IMGs. programs are playing it safe. // Ok. Let's keep the sky is falling narrative going. PDs have told me in private they are under the assumption that the match will be similar or worse compared to last year. I think they have more information than we do at this point.//did jefferson interview IMGs 3 years ago? i'm not crying out about the sky falling. i am making an observation that programs want self preservation.// I can't speak to Jefferson as I didn't interview there, but I know that IMGs have historically matched in RadOnc, even in its more competitive days. Obviously the numbers favor them this year, but that doesn't mean its an indication of anything. We only have a couple data points for this stuff right? Until we see how the match works out, this is all speculative. I say we shouldn't lose sleep over it, and just wait it out. But I do think if we don't see a catastrophic match, then you're right and our field is worse shape than we expected.// +1 </t>
  </si>
  <si>
    <t>someone removing and adding to ROL again... -&lt;&lt;&lt; me. i tallied up number of #1 ranks on right hand side. people put a mark only if that is your #1. // What was changed? // i fixed the #1 tab (on the far right) to record only applicants who ranked a program number 1.  // that's how it was before when I created it...</t>
  </si>
  <si>
    <t>anyone couples matching? how has it been trying to coordinate ROL? // It is tough. My wife worried about my money-making potential. // same, it's a point to consider for our family</t>
  </si>
  <si>
    <t>I know this years match isn't done yet, but i was wondering when does the spreadsheet for the one next year start? is someone in charge of making that one?// No one was in charge, I made this one (I literally just renamed last year's). Right before ERAS is submitted you can just do the same.//cool cool. btw who is the famous spider?// Idk, I'm not them. It'd be cool if they revealed themselves after match though.//</t>
  </si>
  <si>
    <t>Please tell me this is a troll, it says someone ranked Jefferson #1 on the Rank Order List page? If this is real, you must be really masochistic or something LOL (I interviewed there, and did not get the impression anyone - including the juniors/PGY2s - was happy unlike what is described below)// the downside of anonymous forums i guess// Yeah, people are just going by what was said in the past about the program. It seemed fine when I interviewed there. It wasn't amazing, but it seems like a decent program in a fun city that will get you a job after you graduate. //you have a problem getting a job fromJ eff.// How? They have a lot of people in academics and multiple pp jobs in the NE. It's a respected name, just painful training. // I mean, the stench of malignancy is not "in the past" - the ACGME did a site visit for their malignant culture this academic year!//SOrry Meant to write "you have no problem" getting a job from Jeff. My fault. // Did PGY5s at Jefferson sign contracts at all?</t>
  </si>
  <si>
    <t>Not really sure what the point of the ROL tab is? Doesn't matter if someone else is ranking your #1-3, it comes down to where the program ranked you// This, although tbh I feel like with all the IMGs I saw on the trail and how there were 20-30 people interviewing for one spot at some programs, the SOAP probably won't be as dramatic as thought. //i think playing with the "ROL" is designed to sow doubt in others minds. Seems to work pretty well here so...</t>
  </si>
  <si>
    <t>Some seems to be trolling some of the lists on this sheet=- putting clearly good programs as "not ranking x 3" or "biggest disappointment x 2" etc. I get sometime people will make decisions others dont agree with, but these have popped up very suddenly for strong places and seem like trolling. Just FWIW.// are you talking about fox chase?? i loved it there.//a couple of places like that. very suspivous. +1//yeah. someone "x3 not ranking" and and Fox chase and Wisconsin. Dont believe those. Appeared suddenly, all strong with happy residents and good jobs placement. // Someone also deleted the comment about how an applicant was interviewing at mid and "lower" tier programs and all the graduates found jobs in the region they were looking for. // Nobody should change their rank order list because someone else on the internet said they weren't ranking a program, especially if it seems unjustified or without reason//there are some // I'm not ranking places like Cornell and Jeff, but people shouldn't not rank them because I said so on a google spreadsheet, it should be because they went to the interview and saw the same shit I did. //&lt;&lt; yep. That. // it's a sad person that feels the need to talk down the program they view highly to increase their chances of matching. it's a statement about their emotional maturity and speaks to their lack of self confidence.</t>
  </si>
  <si>
    <t>Is it really better to SOAP this year than to match at a program like Baylor or Jefferson? I feel bad not ranking a program that I spent hundreds of dollars interviewing at. Even if there are decent programs that won't fill because they didn't invite enough people the first time, just the idea of SOAPing seems very painful and not something I'd want to go through.//Yes it is better to SOAP given the examples you have cited. The chance of you needing to SOAP is low. Those programs are absolute bottom of the barrel. One the department essentially fell apart the other is very malignant place with zero benefits // do not rank baylor // ditto for jefferson // Think this way: it is almost guaranteed that Baylor and Jefferson will SOAP. You will still be able to SOAP these programs if you don't match.//people at baylor seemed happy inspit of situation.  should be interesting to watch.// PGY2s and 3s at Jefferson seemed happy as well, but did hear that it used to be very malignant. // Then go ahead rank them if you see fit. It is your ROL. You could be happy there even everybody else is miserable, right? // when people say jefferson used to be malignant, what is the time frame? the new chair came on 5 - 10 years ago. the previous chair is a legend and i know personally from a rotation at emory that he is a solid mentor. so, what gives? when was the program malignant and what has changed to make it no longer malignant? // The current chair is nice, I think it was the former PD that made it malignant. // hmm make your own call about the chair. the current PD was also the PD 3 - 5 years ago and was removed (see previous spreadsheets) before being replaced by the immediate past PD who did not want the role any longer. program is a strong DNR for me. with that said, make your decisions best for your life.</t>
  </si>
  <si>
    <t xml:space="preserve">Yeah you don't wanna fall for the sunk cost fallacy here; view the costs spent as part of the process and you did your due diligence checking out programs but you gotta keep your career in mind, even if there's a small risk of soaping.// But what happens if programs decide not to either SOAP, take people with better stats than me that failed to match Ortho or Derm, etc. I'm probably fine since I went on 15 interviews and can afford to not rank 3-4 programs, just don't want to end up SOAPing into a worse program than those 2 (like MUSC or Cornell). // don't rank those programs. you will be fine this year.//Why was MUSC bad on interview day? I didn't interview there just curious since IV impression tab is empty. Obviously mid tier at best program I know already.// They work you like a dog. It's probably okay if you want to stay in the SE.//MUSC has had a malignant history.//When you are with a less busy attending they call it your "research" time. Very busy clinically to the point of detracting from education. I remeber seeing some of their residents at a conference. They were talking about how they had to pay out of pocket to attend and share rooms because their program was too cheap to fund any travel. This all while they are making a fortune running residents to death treating patients. //that last thing is a bit iffy. Radoncs are not usually worked "to death" and its not like they are doing work while attendings just round once or twice a day like in medicine. So in geneal MUSC not great but "worked to death residents" may be just a bit much?// could just say that residents were treated so poorly that 2 of them felt it was in their best interst to transfer to other programs, i think one of them moved across the country (to Utah, maybe?), so obviously some red flags there//I think working to death is just a saying. Doubt anyone is suggesting someone died. Also we compare programs to other radiation oncology programs not other specialities. </t>
  </si>
  <si>
    <t xml:space="preserve">Is it really better to SOAP this year than to match at a program like Baylor or Jefferson? I feel bad not ranking a program that I spent hundreds of dollars interviewing at. Even if there are decent programs that won't fill because they didn't invite enough people the first time, just the idea of SOAPing seems very painful and not something I'd want to go through.//Yes it is better to SOAP given the examples you have cited. The chance of you needing to SOAP is low. Those programs are absolute bottom of the barrel. One the department essentially fell apart the other is very malignant place with zero benefits // do not rank baylor // ditto for jefferson // Think this way: it is almost guaranteed that Baylor and Jefferson will SOAP. You will still be able to SOAP these programs if you don't match. // But then you're competing with everyone else in the SOAP, and there is no guarantee you'll get it, whereas if you rank it last, you'll get it for sure and won't have to go through SOAP.// can you soap IM programs too?//you can easily soap into IM. Just not necessarily a program youd really like. // Why do you think competitive people will SOAP Rad Onc program? If you know the problems in our field, better assume others know as well. // Nah, Rad Onc is still considered prestigious. Unless you've talked to these people, assume they don't know and they think its a low cycle year. // You guys don't talk to your classmates at all in medical school?// Nah my only social network is this spreadsheet +2// Most think it's just going through a "down year" the same way radiology went through some down years a few years back. Honestly don't think any programs in decent areas will be left unfilled after SOAP. </t>
  </si>
  <si>
    <t>aamc reported 4,077 rad onc in 2006 -&gt; 4,945 in 2017 -&gt; close to 6,000 in 2025. it is a good point. where will we end up? more people pursuing holman pathway is one way to diversify. //#troll// This is assuming that no one retires from the field in those 5 years. Also the population is getting older which will mean more patients. // ppl were retiring between 2006 and 2017. most residency expansion was between 2005 - 2015 so full effects have not been felt. even assuming a continued growth the number in 2025 would be 5,600.// &lt;&lt;exactly this // A chair told me that there are many alternative career pathways for Rad Oncs. Such as taking leadership roles in a hospital. // actually, leadership from rad onc is challenging bc the departments are so small (few opportunities to develop leadership skills and climb the ladder) and bc it plays a small role in the hospital (anesthesia also suffers from this problem, whereas medicine has the most opportunities bc they're the largest, most well know, and most central)</t>
  </si>
  <si>
    <t>Do the rankings matter for going into PP? Would you be better off going to a lesser program in the region you want to practice over a research powerhouse on the other side of the country?// I think geography matters more. You'll be able to network and make connections if you're in the region you wanna be in. More likely to have alums in that region too. As long as it has a decent regional reputation. // Several PGY5s told me to go for a higher ranking program if your target region is saturated. Networking doesn't generate jobs if there ain't any to begin with.//That's just saying you're better off having a job period. That said even average programs in "saturated" markets have grads in the region.// much easier to stay in a region for PP than find a job somewhere else.</t>
  </si>
  <si>
    <t>Region &gt;&gt;&gt; Prestige for PP. They're probably equal if the prestige gap is large enough, though</t>
  </si>
  <si>
    <t>Hey all - let's be a bit kinder about people's choices for where they want to match or their rank list. Everyone has different reasons for liking a program and different requirements (e.g. faculty, research, family, geography, etc) and maybe got a totally different vibe or impression than you did. We all have hard choices to make in the coming weeks, so let's not insult those of others and rather support our future colleagues in theirs. -I completely agree// We just want to offer some constructive advice. Why rank a shitty program in this landscape? It's possible to be constructive without being a jerk. // Yeah IDK why people were calling LIJ a "dumpster fire", seemed pretty decent to me. //there are a LOT of trolls here with an agenda. That's why. Constructive criticism exists here. The trolls, well, are trolls. // Probably because it's "new", which is weird because people on here LOVE Cedars and that place is newer than LIJ.// I think it also didn't help LIJ when they had two authors on the SCAROP response to resident concerns about the job market. I think non-applicants might be trashing it for that. Most applicants I met that went to their interview spoke highly of the program and residents.//</t>
  </si>
  <si>
    <t>There are programs in the country that are 2-3+ standard deviations below the mean in terms of most or all metrics that're important to a resident or prospective medical student.  Geographic location may be attractive.  No need for demeaning language.// Name names please. Because a lot of the programs that people on here and SDN classify as "dumpster fires", at least now, aren't terrible. //  Either they're not terrible.  Or information asymmetries and differences in perception. // Only "bad" programs are the ones that can't get residents jobs after they graduate, the residents don't get enough volume/cases, or they have a low overall board passing rate. Please tell us which programs these are so we can not rank them.</t>
  </si>
  <si>
    <t>NYU vs. uChicago?// NYU &gt; UChicago  // why? // For Rad Onc, UChicago &gt; NYU, especially if you want to go to academics // Uchicago is better for any career option (PP or academics) but you will be happier at NYU. IMO, I wouldn't rank either. x3 // Why not rank either? // Chicago malignant reputation, historically good training but talking 15+ years ago. There are many better places now. On the other hand NYU is a strong program. //  Uchicago is malignant but still better than NYU. It's never good for a program to be second fiddle in the city they are located in. x2// I guess the question is do you want to be a big fish in a medium pond or a medium fish in a big pond//// nNYU and U Chic are both good programs. // Look, if you want to be in the midwest, there are multiple better programs than U Chicago (WashU, Michigan, UWisc). If you want to just be in Chicago, that's a different thing.// But in terms of places to live, Chicago &gt; Madison &gt; Ann Arbor &gt;&gt;&gt; St. Louis. If all the programs are "good", why not go to the one that is in the best location?// Just because you are in Chicago doesn't mean you'll have time to enjoy it. It still seems like residents spend their weekends prepping for Monday conference. So you might be in a better city but does it matter then?.// St. Louis &gt; Madison, Ann Arbor. Unlike the latter two, St. Louis is an actual city // if we are talking ciites chicago is an amazing place. st louis is fun. madison is better than ann arbor but both are mid sized cities without real arts scene or professional sports. // St. Louis is actually terrible. Consistently voted most dangerous city in America for many years. Just say you want the name, but don't try to convince me to pick St. Louis over Chicago. // I don't think anyone is rating St. Louis higher than Chicago, but just because it's voted most dangerous city doesn't mean you spend your time in those areas. Just don't go to the east side and you'll avoid &gt;90% of the stuff you are talking about. People out here disregarding all sorts of places for dumb reasons. On a superificial level, all cities offer the same things. If you have a reason to pick one locale over another, do so. Otherwise I'd pick WashU over Chicago just based on the current environment, it's arguably a Top 5 program and Chicago is not.// Who cares if it's "top 5", both programs will get you where you want to be. North St. Louis is also really crappy. There also really isn't much to do there. Also please don't try to say a city like Cincinatti or and offers what a NYC, Boston, or Chicago does. // I don't really see the need to get into this as I literally said no one would say St. Louis is objectively better than Chicago. As for the "top 5" stuff, that's based on the conversations people have had on this spreadsheet. If reputation/prestige matters for jobs, then WashU is better than Chicago. They are doing more cutting edge research, have better patient volume, and it doesn't have as malignant of a reputation. With that being said, I also didn't imply that Chicago is a bad choice. There's really no need to be confrontational about this lol.// How much of that research and volume will actually matter? After a certain point, you'll just be doing more work without the payoff. // There's benefit being around those on the cutting edge insofar as you can use that experience as you move forward in your career. I agree with you about clinical volume. Some people like to learn through caseload though, and Chicago attendings have expressed that isn't necessarily the case there. If it makes you feel better, I also generally liked my interview day at Chicago// i have not been involved in this conversation but would say that chicago and wash u will both be excellent options. no need to argue about which one is better for your personal situation.// Someone suggested WashU would be better for their career, but all they said is "more cutting edge research". No one cares, how do the job placements differ?</t>
  </si>
  <si>
    <t xml:space="preserve">NYU vs. uChicago?// NYU &gt; UChicago  // why? // For Rad Onc, UChicago &gt; NYU, especially if you want to go to academics // Uchicago is better for any career option (PP or academics) but you will be happier at NYU. // Why not rank either? // Chicago malignant reputation, historically good training but talking 15+ years ago. There are many better places now. On the other hand NYU is a strong program//  Uchicago is malignant but still better than NYU. It's never good for a program to be second fiddle in the city they are located in. x2// I guess the question is do you want to be a big fish in a medium pond or a medium fish in a big pond//// nNYU and U Chic are both good programs. // Look, if you want to be in the midwest, there are multiple better programs than U Chicago (WashU, Michigan, UWisc). If you want to just be in Chicago, that's a different thing.// But in terms of places to live, Chicago &gt; Madison &gt; Ann Arbor &gt;&gt;&gt; St. Louis. If all the programs are "good", why not go to the one that is in the best location?// Just because you are in Chicago doesn't mean you'll have time to enjoy it. It still seems like residents spend their weekends prepping for Monday conference. So you might be in a better city but does it matter then?.// St. Louis &gt; Madison, Ann Arbor. Unlike the latter two, St. Louis is an actual city // if we are talking ciites chicago is an amazing place. st louis is fun. madison is better than ann arbor but both are mid sized cities without real arts scene or professional sports. //I don't really understand people's willingness to overlook malignant programs. It sounds easy to "just suck it up" now. I promise it won't be as easy once you are doing it everyday.  // someone wants to go to u chicago lol// But pretty much all the "top 15" programs besides Yale have you working 55+ hours a week. Isn't it worth it to go through it in residency versus going through the ringer during the job search?// It comes down to how you want to spend those 55+ hours. Most of these programs have corresponding volume to get you there. I don't believe UChicago has that kind of volume and so you instead spend time reviewing/mastering the literature. It comes down to how best you learn. I'd still take most of the Top 15 (as the tiers stands states) over Chicago at this point based on this though.// U chicago should be considered a top 15 program. But agree, at this point, i would rank 11 of those programs above U Chicago.// It's really hard to assess this stuff. There are programs in the 15-25 range that are solid as well and I would personally place above Chicago as well, but again that's just personal preference. There are so many different ways to work this out in your head. I think we will all be generally happy with the match this year (if we still want to be ROs at least). //Agree. Huge difference between working 50-60 hours a week and being a malignant program. Maybe UChicago has changed. Some will risk it and find out when they get there others will avoid because they do not feel compelled to take such risk given general uncompetitvness of specialty x2 // Let's be real with ourselves, it isn't as competitive as it once was even 2 years ago, but it's not like they're handing out top tier invites to everyone. </t>
  </si>
  <si>
    <t>I did some research to help us with our rank lists. Programs that have SOAPd multiple times (2 or more) in the past 7 years: Kansas, Miami, WVU, Louisville, Minnesota, Wake Forest, UTHSC- San Antonio, Utah, UPMC, Stanford, detroit/wsu, emory, , rush // interesting, thanks! renamed Jackson to Miami , and UTHSC is not in the match this year// Inside info about Stanford: one of their PGY4s left/was fired and they had to replace the empy spot with a CPMC resident. Emory took 2 residents from MCG when it shut down ~3 years back (closest nearby program).//UTHSCSA is in the match this year, and actively interviewing. This is incorrect info.</t>
  </si>
  <si>
    <t>i just have stanford soaping one spot in 2017; i just have nebraska soaping one spot in 2015; wake forest soaped for pgy2 spots in 2014 and 2015//Rush skips every 4th year in the match to get to 6 total residents. The skipped year gets counted as unmatched/soaped for some reason. / Yeah, this list is completely inaccurate if counting skipped spots or programs taking people through SOAP for added PGY2 spots//</t>
  </si>
  <si>
    <t>Chiefs vs 9ers?// are those different types of linacs? :P // 49ers //yale &gt;&gt;&gt; chiefs =  49ers// As we all saw, Chiefs &gt; 49ers &gt; Yale.</t>
  </si>
  <si>
    <t>any fun travel plans before starting internship? // i'm traveling to sub saharan africa to scout out job opportunities amongst local villagers // Bro there's no way you're getting in to that market without attending a top 3 residency and at least 2 fellowships. Better SOAP in to path, easier to break in to sub-saharan countries that way.  // :eyeroll: // but actually, just Eurotrip for a bit. // heading to wuhan china for few weeks with fam // nice dude, bring back something to share with the rest of us // some corona please // bud, lighten up // some of us have friends/family near there // bud lighten up</t>
  </si>
  <si>
    <t xml:space="preserve">Let's take weekends off from job market talk and give ourselves a break +1 // but the sky is falling // Just go to twitter. </t>
  </si>
  <si>
    <t xml:space="preserve">will love to see people humbly admit they were wrong in a few years, whatever view they're promoting now.. Ha ha I kid. They never will// Will just say that the market self-corrected but that it may not last that way for long. Then the field will get competitive again, rinse and repeat. </t>
  </si>
  <si>
    <t>I think this is before ROL are due...can any residents attend and let us know what he says? He seems to understand the issues we're facing https://twitter.com/ARRO_org/status/1222177562035736578 .    /// It's only a day before ROL is due. I'm not trying to make significant changes at that point. If you're considering matching to your home IM program you gotta coordinate that now I'd imagine. I can't imagine anything else being said that would dramatically change how I'm ranking. That said, I'd love to hear it. //everyday i come here and stupidly/naively hope for one piece of good news that will magically remove my doubts // I hope you can still switch or transfer my friend if not I am sure it will work out... you will figure it out // ROL due in a day??? I think the due day is Feb 26th? // Yes, but it's due a day after that talk linked is scheduled // Oh I can't even read.// but i can dance! // There's no way Simul is going to be optimistic about the field. He is a realist and one of the original main contributors to SDN so if anything my guess would be he respects the sentiment expressed on SDN more than he would listen to the cheerleaders saying rad onc is perfect and the job market is great. No</t>
  </si>
  <si>
    <t>almost deleted a cell :O panic ctrl Z CTRL Z! phew all is well // lol good save</t>
  </si>
  <si>
    <t>hello world, it is I, radonc spreadsheet becoming sentient</t>
  </si>
  <si>
    <t xml:space="preserve"> haven't seen any med students engaging with the twitter radoncs. Dr. Parikh who is giving that talk above seems to be one of the people who gets our anxiety // cuz half these comments are probably from SDN// god i hope so // I'm not from SDN, but that sounds like wishful thinking. if it's true, it's true, regardless of who says it. I don't think anyone is able to deny that low/mid ranked programs are struggling to find jobs, and that top programs still have severe geographic limitations. I think that's the main point. Would you agree? Or maybe there's some other topic that I missed</t>
  </si>
  <si>
    <t>&lt;-- link to the article? // how important is having twitter? // exhibit A the SCAROP response to ARROs concerns in the january 2020 issue. Exhibit B for history from 2013: https://www.redjournal.org/article/S0360-3016(12)03897-7/pdf (https://forums.studentdoctor.net/threads/bloodbath-in-red-journal.1014614/ with optional SDN commentary for your viewing pleasure)// LOL the title of the discussion</t>
  </si>
  <si>
    <t>I can't believe that thread is 7 years old. I should have listened to the warnings lol</t>
  </si>
  <si>
    <t xml:space="preserve">If I want to stay in the northeast and do PP, am I better off ranking solid programs like Fox Chase and NYU over "elite" programs like and Clinic and WashU?  // fox chase and nyu place well in the NE especially NYU in NY and NJ.go closer to where you would like to practice. you will learn about local practices and show that you enjoy an area which is big for jobs (from what ipgy5s tell me). //FCCC places well all over: UTSW, MO, KY,  Also CC not "elite". </t>
  </si>
  <si>
    <t>What are the thoughts on the role of Holman Pathway with the changes in the job market? Better way to get academic jobs? Or worse because you might not be as strong clinically? // depends on your goals // good if you want to be an academic with a lab and plan to fund yourself doing the usual PI grant writing etc. pathway. would be a rough path to PP//holman only useful if you want a lab.// Too much is made of it by medical students. It's okay if you basically just want to 80/20, but not required, and actually seen as a negative if you want to go into private practice.</t>
  </si>
  <si>
    <t xml:space="preserve">Depends on what you do during your Holman and who your mentor(s) are. In RadOnc it usually puts you in a "basic science" box, which is viewed differently than your standard academic clinician job. The science path has always been risky - but it's a stable risk.  </t>
  </si>
  <si>
    <t>holman will become more competitive as it is a viable exit option// It's an exit option to be a researcher? A field that has even less job mobility than regular RadOnc?</t>
  </si>
  <si>
    <t>i'm still appalled at the turn of events that occurred during our application cycle lol previous years' chats had nowhere near this amount of concern...i wonder what next year will look like // last year knew about the SDN perspective, but last year was the first time programs dramatically soaped and it was a wake up all for applicants as well// i think people thought it was just one bad year and there would be a rebound of applicants this year...guess not // any current pgy1s here? lol, btw why are some of y'all residents here anyways // probably because they've heard about all the talk on here from their med students lol//A bunch of us like to lurk on here to see what y'all are talking about // and a bunch of us applicants like hearing from residents! // prolly cuz they're not actually residents, anyone can write on here//that thought always crosses my mind too haha, i keep thinkin maybe its the one sdn pp doc who replies to everything as different people. im also kinda paranoid. which is why i hope the pgy5s this year after getting their jobs talk publicly about their experiences finding jobs. // lol y'all really take this blind optimism to the next level...let's accept the facts as they are instead of constantly questioning them lol// i'm a pgy5 who got a job i like. i agree with the sentiment expressed on SDN and throughout this spreadsheet. people are not lying to you. i will not speak publicly about this issue. small field. not worth trashing my reputation over this issue. just trying to be helpful to you younger guys.// thanks for talking about it on here at least. its just hard because ms2/3s have little opportunity to get confirmation on these job experiences from radonc residents in private. all we got is anonymous sources like this and sdn. some of us don't even have home radonc programs. //</t>
  </si>
  <si>
    <t>Are there any known PGY1s not continuing to rad onc this upcoming July?// i think they're all busy interning to be here // I've heard of 1// i mean if i were the people who soaped last year and don't have interest in caring for cancer patients... // wow it's great that you're so noble, but 1-rad onc is not the only way to care for patients, and 2-caring for a certain type of patient is not everyone's #1 priority, and that's ok. Also, if someone soaped, I think they should jump out immediately// aww thank you, its true, i am very noble. thats my answer for the weakness question on the interview trail // wait, I know you!</t>
  </si>
  <si>
    <t>PGY1 here that will be starting at a top 15 program this upcoming July. I'm currently doing a TY which limits the specialties I can switch to but I have entertained the possibility of jumping ship based on all of the negativity surrounding rad onc currently. The only real possiblities without re-doing intern year are anesthesia, radiology, ophtho, derm, pmr. The chance of derm or ophtho opening are near 0% and I would not be happy with anesthesia or pmr, which leaves only radiology which I don't believe is for me either. I would rather go the IM route but this would essentially add multiple years to my training as I would need to reapply next year and then start IM intern year the following year. Moral of the story -- not easy to switch, if you think you may I'd strongly consider IM//please jump ship. WIll make more opportunities for the rest of us.</t>
  </si>
  <si>
    <t xml:space="preserve">Hi guys - random resident here - I had made a backup of the Spreadsheet this morning before someone tried to destroy HIPAA and the conversations in one fell swoop. I tried to restore everything, think we're set now!// Hero! // thanks! would you like to add your thoughts about all this while we're at it? maybe we'll get a different (hopefully more positive) outlook lol // why were you randomly making a copy of the spreadsheet...?// more like random nsa agent hehe//Original resident here - I'm periodically downloading my own versions of the Spreadsheet as like a "history of the field" - I truly believe this is a turning point where RadOnc is either saved or plunged further into darkness and you guys are the future - I want to be able to look back in 10 years and be like "haha, told you so"//lol it feels petty af but i love doing that too </t>
  </si>
  <si>
    <t>Re: my thoughts - I am also a senior resident and a top institution. I'm sorry to say I'm also pessimistic, but then again, I am usually pessimistic (lol). No one can predict the future, but there are A LOT of forces applying downward pressure to this specialty right now. Just from recently published data, we've had a 66% increase in residents from 2007 to 2018 with a 13-14% drop in caseload for graduating residents, the APM is being unleashed with the stated goal of reducing costs by 3-4% but then that analysis published on Jan 28th actually found it to be closer to 9%, CMS deciding that general supervision was kosher, etc etc. Just thinking about it logically - CMS is actively trying to reduce reimbursements as well as making supervision requirements more loose - doesn't feel like those are "job creating" or even "job stabilizing" decisions.</t>
  </si>
  <si>
    <t>Have you and your co-residents found jobs that you're happy with?//This year's PGY-5s secured positions consistent with their personal goals, which was made possible by utilizing the power and network of our department/institution. I know that's vague - sorry, trying to keep things anonymous in a small field.// would you say there is a trend? are grads having harder time year after year or has it always just been kinda like this?// different PGY here. in our top program, trend getting worse each year has been obvious. people thought market might be better this year only because a certain large academic center had a bunch of positions open but in reality lots of cities had 0 openings this year and I don't see that changing anytime soon...  // lol thanks for your honesty//</t>
  </si>
  <si>
    <t>A certain large academic center and training program named MD Anderson Cancer Center had a dozen plus spots open thanks to the size of their main campus and many satellites, affiliates, whatever you want to call it outside of Texas, "amazing" job market this year especially in academics they say.  Just because you nail a sign that says MDACC to a previously independent hospital that's no longer fully independent, doesn't mean there's more jobs // And who filled these jobs? New grads from top institutions, I presume? //  not necessarily.  google it. //google what? // A Baylor PGY5 signed the contract with MDA's new mexico site. Also Baylor's former PD is hired by MDA. (he was an MDA grad) // MDA has also had a mass exodus lately which opened a lot of those positions as well. always a sign of a great job when other people are running away from it //lol to the person who says a faculty position at mdacc isn't a great job.</t>
  </si>
  <si>
    <t>I mean, jobs are jobs. // seems a lot of upset is people going to a big name program then finding they can't go to a big city they're not in</t>
  </si>
  <si>
    <t>I think some people are upset because of the lack of transparency, etc, etc. no one likes being lied to// this field has a long history of dishonest, vindictive individuals. read all the 21C lawsuits then see how those folks are high up the in the field. these issues were more tolerable when good jobs were plentiful</t>
  </si>
  <si>
    <t xml:space="preserve">Is it okay to go on other spreadsheets and ask questions about their job outlook? im tempted to ask something in the path spreadsheet but don't know if its kosher lol // i asked a few days ago and they said 'go into forensics' lol no one else responded that was it// LOL i just saw that // there a lot of private practice path // path can also work at private path derm clinics and transfusion clinics // teaching histology/biology/pathology to med students //EM chat was concerned about decreasing salaries. a little different than not having a job.// EM chat also concerned about more work for less $$$ (new contracts require 16 days instead of 12-14). // EM chat got locked because of racist trolls. </t>
  </si>
  <si>
    <t>There is so much negativity recently... whats going on? // probably because interviews are over, we aren't being injected with optimism anymore, and we're staring at our ROL lol//Because PGY-5s are 5 months from graduation and some do not have jobs and they are letting people know // we know a lot more about the field than we did before away rotations//Academics are saying this years job market is actually strong. Would hate to see an average or weak job market.// If academics are saying that it is a strong job market, then  why all the fuss and discouragement ?//People are learning that what academics say and what is reality are two different things. They are out of touch people. The job market is not strong this year but that is the story they are selling medical students. If it so strong we wouldn't have PGY-5s on this sheet telling their horror stories. // these are people's lives and career.... why would people give false information and hope to younger trainees? I like to believe that people are better than this//It is not done maliciously. They believe what they say 100%. They would pass a lie detector test. They just happen to be wrong. They live in a bubble. // people shouldnt be giving career advice if they don't know whats going on // one of the strangest things about this interview process is meeting so many faculty/residents who spin their program positively despite flaws, and who ignore or brush over their department's limitations. There's definitely some sort of bias going on, and the easiest answer is that people want to fill their spots with the best possible candidates, instead of caring about what's best for us // ahh another reason to not continue with the field // programs will not stop saying these white lies until people go unemployed. // I'm sure it happens with every field. Usually it doesn't matter, because it doesn't affect your opportunities afterwards. But in this field at this time, it might // I wish there would be more transparency... I think the same "satisfication" you get in the field can also be found in other fields // honestly the satisfaction of rad onc depends on you and what you're looking for: relationships with patients, super high tech, imaging, cognitive/intellectual, good hours, high pay, geographic flexibility, team-based care or collaboration with other doctors...depending on what you're looking for it may be easy or hard to find in other fields// some of these fields are too late for us to get into though // get over the sunk cost fallacy. You can always submit no ROL and just apply for something else next year. And you can go into IM if you do an IM prelim. And you can switch during residency. There are always options.// sigh you right// i get that, its just difficult when you've been set on radonc since ms1 and has been working on all radonc related projects</t>
  </si>
  <si>
    <t>when I hear academics say the job market is strong, they usually mean there are more openings/interviews than normal. I haven't heard anyone say there are more offers than normal. I've met multiple pgy5s who cannot get jobs in their big coastal city of choice (which tbf is normal for this field), but still sad to hear. Geographic limitations are real. // despite the geographical lmitations, is there anyone who is unemployed? do people still get jobs after fellowship? // I heard of one recent grad on the east coast who stopping working because she couldn't get a job near her husband // i think the real test will be if people can get jobs after fellowship. You can only survive in fellowship for so long (unless ofc your partner makes bank)</t>
  </si>
  <si>
    <t>There people still trying to "sell" radiation oncology to MS2/MS3s. Quickly losing trust and slightly feeling misled. Who do I believe as a MS2? // if you are a top candidate and believe you can match at a top 15 go for it. do well on step 1. get involved in research projects. find a mentor. go on a few aways at top places. dual apply. dont go to a mid tier program both residents from my program have been squished out of good jobs this year. // despite all that, I feel that matching at top 15 will be even more competitive and now there is more of a reliance on networking. Being at a top 15 is not guaranteed and in my view, it is a bit unfair that this trumps everything. But that is life. MS2, really explore what you want and specialties. If it is rad onc, then it is rad onc and follow said advice // i interviewed at 20+ places this year. overkill. i notice a huge drop off in quality after the first 14 - 15 programs. can't go to all of them of course but can extrapolate and say that this drop off is consistent. job market will continue to tighten. top 15 or bust imho. // Also went on around 20, probably won't rank several and keep those in the top ~25. I think the exception to the "top 15" is regional preference- if you need to be in LA or west coast, why would you rank places like Yale or CCF over UCLA? Doesn't make sense to me. x2 // also depends on what you want to do. having a focus area for research is a huge plus, unless you want to do PP.  x2 // I agree, it depends on your career goals</t>
  </si>
  <si>
    <t>top 15 is arbitrary, nobody can agree on what programs are even in the top 5 much less top 15, and probably reflects the same 30 people interviewing at most of the top 10 spots, so people talk top 15. if radonc's the only thing you can see yourself doing, put in the work and do the research and match with no regrets. if you're having second thoughts, like something else equally, or have strong opposition to the idea of spending your life working at a satellite or satellite equivalent PP for 50% of what people used to make, there's a ton of other fields out there</t>
  </si>
  <si>
    <t>PGY5 at a top 15 program: Heard about the talk on this spreadsheet from one of the medical students on my research project so thought I'd pitch in. I have been lucky enough to find a job of my liking in a mid-size city after much effort but I will say the process has been extremely stressful, even with my program's "prestige" and connections. I had no leverage since I did not have many offers so it was "take it or leave it." My other offer was in a very rural city which I had expected would be higher paying from the talks of it but the difference was not very significant. Making half a million dollars in these rural areas may have been common back in the day, but it is becoming way less common now. Speaking with my colleagues at other institutions I can attest that they have not had great luck in landing a desirable job. Many are frustrated by their job search process, not just due to geographic restrictions but also sheer availability of good jobs with decent terms on the contract regarding pay, commute to multiple satellites far away, and long term prospects of partnership. New hires seem to be dispensible to PP as there are so many new grads willing to take the job that negotiating power on things like salaries and vacation are virtually non-existent and you can be easily replaced if they're not satisfied with you or have someone else willing to accept their terms. These kinds of things are not discussed on interview days and away rotations because there is pressure to recruit people to the program. When residents say they have a job lined up, this is seen as a success for the program, but the details of these jobs are rarely discussed. At the rate things are going right now, I would not advise medical students to enter this field. Those that have already applied, I would suggest looking at alternatives while you still have the option, such as transitioning out after intern year. It's a huge gamble that is not worth taking. It's a shame that it has come to this because this is such an incredible field and 5 years ago my advice to med students would have been different. Even if residency contraction were to happen slowly over the next 5 years, the effects of this on the job market would not be felt for years after that, given the fact that there are already so many grads out there looking for jobs and having a hard time even now. Fellowships are becoming increasingly common now than they were a few years ago and this trend will likely become the default like in pathology and even then, the transition to a good academic position is not guaranteed. Hope this helps people make an informed decision, good luck!// i was debating whether to go out to eat even though i brought my own lunch, but now i think i will go to a bar and order shots // &lt;-- lol i'll join you // all of my prelim invites were community IM programs and mostly i just went to transitionals fml</t>
  </si>
  <si>
    <r>
      <rPr>
        <rFont val="Roboto, Arial"/>
        <color rgb="FF000000"/>
      </rPr>
      <t>I am a PGY5 at a top program. You can guess which one but suffice to say either I or people I know personally occupy positions at the premiere programs that allow one to be at the top of the job applicant pool. Look for yourself where we are ending up. Buyer beware with this field, for sure. I really can't see how 1000 more rad oncs are going to fit in the US. Canadians have been coming down here for years since there are no jobs up there. Even rural places are going to be full.// neither hrop or mdacc have have anything on their website that says where alumni goes// i am so extremely bummed//can the PGY5s after maybe they settle into their new jobs publicly talk about the job process? the denial part of me really want to be skeptical about anonymous postings but i know these are probably true... // i always felt this stuff wasnt true until interview season talking to residents. itd be good to see some posts about this in a few months once seniors are in jobs and before sept 15 eras deadline incase we reapply// especially when im starting to see the same sentiment echoed in real life conversations with resident friends who are being frank when asked outside of the academic setting // like i get that the PP docs posting on sdn are concerned that more residents in academic centers means their share of cases are less would want to discourage people applying, but the fact that there has been nothing positive and only negative news makes me worried af // &lt;--</t>
    </r>
    <r>
      <rPr>
        <rFont val="Roboto, Arial"/>
        <b/>
        <color rgb="FF000000"/>
      </rPr>
      <t xml:space="preserve"> i feel like the "agenda" thing goes both ways, if anonymous posts of SDN have an agenda to dissuade people from the field based on their experiences, academicians also have an agenda to keep people interested enough in the field to keep their programs running and make sure they fill. gotta see both sides of the picture // &lt;-- THIS. don't blindly believe everything your mentors tell you people</t>
    </r>
    <r>
      <rPr>
        <rFont val="Roboto, Arial"/>
        <color rgb="FF000000"/>
      </rPr>
      <t>. they may not have bad intentions but they tend to be shielded from real life concerns because they never experienced it themselves and because there's pressure on them to keep their programs successful// after 5 years if you can't find a job, your mentors may apologize for being wrong but ultimately it is you and your family who have to live with the consequences of your choice to go into rad onc // yeah we can't really depend on anyone else. We got to take responsibility for our futures and decide how much risk, what geography, what income, etc is worth it</t>
    </r>
  </si>
  <si>
    <t>am I the only one suspicious whether these comments are actually from "PGYs" or even applicants? // not really, it's pretty consistent with what I heard at many interview dinners // theres nothing i want more than these to be fake, i want that soo much // +1 there's definitely truth to them based on my recent resident interactions // as much as i'd like to say they're just trolls for my peace of mind, i find it hard to believe anyone has that much time on their hands to make this stuff up, that'd be messed up // I think there's truth to them but it's from a relatively small group of people. personally heard little about this on the trail and most PGY-5s I met at a variety of programs in top 10 and top 30 was that they had a great job they liked, not an easy market, but not as bad as people make it out to be. though I suspect it's worse the further down you go // a lot of job seekers upset to realize they can't leave their region/go back home, even from top 10 places. lack of network// all the networking in the world is useless if there is actually no position. Hiring a new grad takes away cases from established providers who are trying to maintain a certain income level. // exactly, especially with recent rule changes, it is not favorable for established providers to further reduce their income by bringing on a new hire // sure, we can't exactly predict what the implications of these rule changes will be long term but the fact that we're already starting to see the effects on the current resident job search just a few months after their passing is telling // Made-up stuff? Go talk to PGY5s. They will tell you how great the job market is this year :)</t>
  </si>
  <si>
    <t xml:space="preserve">&lt;-- dunno about making it up, I think there's some truth to it, but SDN already said its goal is nobody matching into radonc for several years, AND people panicking into other specialties benefits applicants who want a better shot at their #1 // that's some twisted logic if that were the case but i honestly think there's truth to it because you don't see this happening in other "competitive" specialties spreadsheets lol no one is turning people away from the top programs here anyway, just stating the reality of the job market for those outside of the top programs which i've definitely seen/heard about in person from real life sources // people switching during PGY-1 would be worse, if they're going to switch they should be calling their home/other IM programs and seeing if they can match now // no one discourages people from doing derm or ortho on their spreadsheets. rad onc is not competitive any longer. </t>
  </si>
  <si>
    <t>Senior resident here - good luck to all in the match! that being said another senior and I both have zero sympathy for those who match into rad onc this cycle and complain about the job market or have difficulty finding jobs. the information wasn't clear to us at the time with hypofrac, APM, supervision requirements, etc. but now it has been made obvious to all of you that these are impending (or already present) issues that will have a major impact on the field's job outlook. similarly, if you match into a program that has 'issues' as per the spreadsheet, we have no sympathy - you have the information right there, the field is less competitive than ever, and the residents and/or other applicants at those programs did try to warn you. that being said, good luck and may the odds be ever in your favor// there will probably still be complaining lol// As a PGY2 at a top 10 program on the tier list, I would not apply to rad onc at this very moment. You will be looking for jobs in 5 years and that is a lot of time and a lot of rad onc grads who will be taking jobs. If there is some sort of change (ie. contraction), then it may be worthwile but as of now, there is no plan to make any changes what so ever. All I see are more fellowships being opened up. Even the current PGY5s at my program are b****ng about the job search. A couple are still looking.// does anyone have any good news? // we can save ms3s and potential soap ppl from the field</t>
  </si>
  <si>
    <t>lol // field peaked in 2013/2014 when these guys were applying. issues that were not evident have come to fruition // the number of residents who have discouraged people from their own field is worrisome because i know for a fact 2-3 years ago this was not a thing and i was encouraged to pursue this field without hesitation x3//i was never told this during ms3 // what were you told? the residents and attendings i talked to during ms3 all painted a rosy picture of the field and said not to worry too much about job market and SDN was a select few population of disappointed people in the field that exaggerated the issues //</t>
  </si>
  <si>
    <t>Someone is accidently? inserting/replacing their data collection from research &lt;--- // please be careful about pasting patient information</t>
  </si>
  <si>
    <t xml:space="preserve">For medical students making a rank list, here is some good info regarding programs: https://forums.studentdoctor.net/threads/modern-thought-process-for-med-students-in-choosing-ro-programs.1392887/                          SDN OP viewpoint: Thanks for your input. You make fair points. My viewpoint is from a mid 20s single male who grew up in college towns.  I'm personally now enjoying the massive big city life and don't want to go back for a while :)  Therefore, I can say that you are right and I am absolutely biasev and I'm personally okay with saving less money along the way to enjoy those perks.//what i'd do to be young again... </t>
  </si>
  <si>
    <t>wow. take all this with a grain of salt. x2 // This is somehow more useless than the tiers lol// first i've heard of stanford being malignant?// tiers is better and even that is seriously flawed outside the first 15</t>
  </si>
  <si>
    <t>Thoughts on these programs if i want to be in east coast/south: duke, stanford, hopkins, washu? thanks // duke &gt; hopkins &gt; stanford = washu. the last two are neither east coast/south. def duke = hopkins &gt; stanford = washu. go to the program in the area you want a job // what a devastating turn to think these top programs may give us a job in the region we want. // ? WashU is much stronger than Duke // +1 but OP said s/he wanted to be east coast/south</t>
  </si>
  <si>
    <t xml:space="preserve">risky to bet any program will give you a job outside the region that program is in. That includes the top 5. </t>
  </si>
  <si>
    <t>https://rohub.astro.org/communities/community-home/digestviewer/viewthread?MessageKey=4c96a80e-f67f-4f0a-8e53-50bae00be0de&amp;CommunityKey=881f9cc8-10ec-45b6-ad5f-5ff678d86fdd&amp;tab=digestviewer#bm4c96a80e-f67f-4f0a-8e53-50bae00be0de
"Advocacy Day is approaching fast (April 20-21) and we want to hear from you what you want to see in the program. Policy topics we will be focusing on this year include investments in cancer research, the proposed radiation oncology model, prior authorization and more.
Can you think of other resources we should make available? Have on-site suggestions? Policy topics for 2021? Let us know below." Nothing else?</t>
  </si>
  <si>
    <t>which programs have the best training in hyperthermia?//None because it is not standard of care. Some may have research opportunities // Maryland has an active hyperthermia program (presumbably the only one). // UCSF does hyperthermia //incorrect. ucsf only does TBI. // Jefferson does hyperthermia</t>
  </si>
  <si>
    <t>Do you want to know about hyperbaric O2 as well? // hit me // dartmouth is all over it. Rank them highly // lol ok // any other perspectives?</t>
  </si>
  <si>
    <t>yale vs fox chase vs beaumont // why not yale?? what's the matter with it? what location do you prefer? // This spreadsheet loves to hate on Yale lol // yale is a fine program // it's thoroughly adequate // +1 if you are ranking any of these programs i would put yale first// Yale &gt;&gt;&gt;&gt; beumont. Yale is a "bigger' name and people who hire care about that type of stuff (whether or right or wrong) // beaumont is a strong department well known in field but your uncle won't be proud sorry. yale &gt; beaumont &gt; fox chase//Hahah nope. Yale=Fox chase&gt;&gt;beaumont. Yale not a big radonc name. Yale just a big name in general.</t>
  </si>
  <si>
    <t>&lt;--- this is peak trolling</t>
  </si>
  <si>
    <t>thoughts on the west coast programs vs one another? // UCSF &gt; Stanford &gt; UCLA = UW = UCSD &gt; Kaiser = USC = Cedars = ? OHSU &gt; Davis = COH &gt; Loma Linda &gt; UCI (not matching this year). Not sure about OHSU tbh. There's such a spectrum that it's hard to compare. Kaiser vs USC v Cedars, and Davis v COH are quite different programs, so it depends on what you're looking for - more research &gt; academics, or higher volume &gt; PP, or a specific part of the state for a job (UCSD, USC, COH, UCSF, Kaiser, and maybe others, hire their own grads) //ooh thats very helpful, i didn't know ucsf is more well regarded than stanford // it's debatable of course// i don't see kaiser in there? // oops I forgot, I'll add them, but they're different than the others too, so YMMV // ucla and ucsd better than uw. // why? // ucla great leadership. ucsd uniformly happy residents. both programs produce residents that get solid jobs.// From what my advisors have told me and what I've seen on the trail: Stanford = UCSF &gt; UCLA = UCSD &gt; UW &gt; OHSU &gt; USC &gt;= Davis = Loma Linda &gt; Kaiser = COH = Cedars &gt; UCI. Can't put newer community programs above academic centers with extensive alumni networks, even if the newer programs have big names.</t>
  </si>
  <si>
    <t>where would you put solid/comparable east coast/midwestern programs in that list? like mayo/CCF/hopkins/duke // not worth considering. if you are looking at top 15 (up until yale), pick based on location and personal relationships with attendings/residents. the only exceptions are hrop mdacc mskcc.// Duke and Hopkins are top programs. Both have the "name" and will help will job placement regardless of region.  // yeah I feel when you get caught up in 'best' you forget that you need to work well with the people in the department, and different places have different cultures... // 4 years is a long time. // hrop mdacc and mskcc shouldn't be exceptions to the above. there's nothing magic about them and they have similar regional limitations to other top 10-15 programs, which will only increase</t>
  </si>
  <si>
    <t xml:space="preserve">probably UCSF = Stanford = Mayo Rochester (if you like the weather) &gt; Duke = Hopkins = UCLA = UCSD &gt; UW = CCF &gt;&gt;&gt; Kaiser = USC = Cedars = ? OHSU &gt; Davis = COH &gt; Loma Linda &gt; UCI . What is this based on? Academic prestige? Doximity? </t>
  </si>
  <si>
    <t xml:space="preserve">Why were people disappointed with UW on the awards tab? // it was raining in seattle // wow we're getting so picky haha // probably because there wasn't a strong effort to sell the program and there's no chair yet // long hours and lots of driving in expensive city // There was some serious negativity during the interview day from some of the residents tbh. x2 They seem to be worked very hard and although they try to spin the mulitiple sites, they all seem pretty burnt out. // don't know what all the fuss is about. this is another DNR program. residents unhappy. attendings not engaged. job placement meh will get worse. drive. drive. drive away from UW. // Its an average program in a great location, but you're working 60 hours a week so you can't even enjoy the location that much. People are too in love with the "name". </t>
  </si>
  <si>
    <t xml:space="preserve">any clarification on why rochester pgy5s are planning fellowships? // Where have you been bro? Job market ain't great. // not planning fellowships, more like have no other choice but to do a fellowship because job market sucks // shit rochester is a solid training i'm surprised // MSKCC has a recent grad doing fellowship too. // why would someone do a palliative RT fellowship instead of a ACGME palliative care fellowship? I assume it's because they're trying to wait for a job opening and get their foot in the door of a department // Maybe it is the only job available in Boston? I heard a Maryland PGY5 will be doing fellowship soon too. //// thats inaccurate actually// i think that's bc she wants to stay in the area bc of her partner, and I guess there were no jobs around Baltimore/DC - which is a seriously scary concept // east coast is saturated. hopkins resident did the same thing last year. // y'all make too many assumptions. maybe they actually wanted to do palliative radonc? // then they could do get a real job doing that instead of doing a fellowship....right? </t>
  </si>
  <si>
    <t>honestly, I think the only reason someone would actually 'plan' to do a fellowship is brachy (if they want to become a brachytherapist, super rare, or if their program had weak training, more common), or peds (especially combined with protons). EVERYTHING ELSE is because of the job market. Maybe one other exception is doing a fellowship at a top academic center with lots of research time, to get a junior attending job at a big name institution. In general, there should be no need for a rad onc to do a fellowship after residency. We're supposed to learn everything we need during residency (and still do at the majority of programs) // Unless it is a research fellowship, you don't get 'lots of research time'. // exactly // the fellows i have seen normally scramble around like residents. generally the fellowship is another year of residency. // a vanderbilt grad is doing a bioinformatics fellowship. different than a palliative care/'advanced RO' fellowship // it's a different subject matter. it's no different in salary. both are aimed at getting an academic job at a prestigious place.</t>
  </si>
  <si>
    <t>Fellowships are the future.  Embrace it. +1 // we are all doing fellowships folks // "we get everything during residency" &lt;-- not really true at a ton of programs, including top 5s w/o proton or lacking one of the brachy areas//Why do we call these fellowships? There are no ACGME approved fellowships in radiation oncology.  // There will be a lot of them in the near future. 1000 Rad Onc will graduate before us and there were not even 200 non-fellowship jobs at the best time. // idk what we are going to do. probably we get inpatient calls to reduce resident coverage issues while earning fellowship salary until a permanent job opens. // is there such a thing as a permanent job though? seems like short term jobs, especially early in your career, is more common // i think that is only bc they didn't get the job they wanted which is becoming increasingly common so yes, permanent jobs are not really a thing. moving from job to job is more common, especially switching entire regions due to regional non-competes in your contract</t>
  </si>
  <si>
    <t>whats going on with HCC treatment? is this stuff increasing for rad onc? https://www.redjournal.org/article/S0360-3016(19)34512-2/fulltext // My understanding is that it's hard to even get HCC patients in the door, because IR wants to do ablations or TACE or TARE. Or Surg onc wants to resect. Only if all else fails does rad onc get to see the patient. // rad oncs leading tumor boards gets more in the door // Definitely, that's just not the case everywhere though. +1 // lots of non surgical candidates to treat in the future particularly with rtog 1112 results (hope they are positive) // super rare for rad oncs to lead tumor boards, and even if they do lead them, that doesn't mean they have more influence in patient care</t>
  </si>
  <si>
    <t>Who re-ordered the IV impressions page by size?? I honestly think it's more useful and organized if done by state....the rankings can be seperate and as has been discussed, are already fairly subjective past a certain point. If I want to compare the programs in a region it's helpful to be by state. // I agree x1000 // fixed it</t>
  </si>
  <si>
    <t xml:space="preserve">  'taking the game out of the match'. do we still send letters to our first rank?//you can send if you wish but they cannot contact your or have you tell them how you'll rank them.  // Does it make a significant impact on our chances of matching? // programs have told me it makes no difference. They all seem to rank us immediately after interview day. I assume most programs are done with their ranking at this point // +1 it doesn't matter but makes them feel good // they'll feel good matching their spots</t>
  </si>
  <si>
    <t>mayo v hopkins vs ucsd?// mayo's pd seems pretty engaged with resident issues, just from looking at his twitter // mayo is the strongest training. ucsd is the best location.X1 //Mayo&gt;JHH&gt;UCSD // mayo's PD is active on twitter but seemed oblivious to resident concerns about the job market (makes sense when you work at mayo), and has jumped on the bandwagon more recently. Maybe he's a good advocate for his residents but he doesn't seem to understand the field overall // mayo PD is a very good guy. i bet most in academics at top places dont understand the struggles of mid tier residencies. // that sounds fair// Hopkins &gt; Mayo &gt;&gt; UCSD. Hopkins probs gives you better chance to find job nationally, while Mayo and UCSD will likely allow you find a job in the midwest and west coast, respectively.//i would go on your gut between mayo and hopkins. ucsd is the worst of the three.</t>
  </si>
  <si>
    <t>how hard is it to soap into a medicine prelim? i've heard soaping into surgery prelim is relatively easy but trying to avoid that if possible. only have a handful of prelim/TY interviews so not sure if i'll actually match into one since i'm not that competitive  // info on soap spots -&gt; // thanks! // what are options after SOAPing into surgery prelim? like how prelim IM allows you to switch into categorical IM, is the only thing you can switch into surgery or can you switch into other fields at that institution too? // this would be a conversation to have during your SOAP interviews. the programs often let you continue on or even switch (ie, prelim-surgery to OB/GYN). it is likely more difficult to switch from prelim-surgery to categorical IM and may require restarting as a pgy1. fwiw, prelim surgery programs always ahve slots even in cool cities like san fran nyc denver</t>
  </si>
  <si>
    <t xml:space="preserve">https://bsolomon.us/app/residency-match/ // stanford soaped in 2017?// theres 2 stanford entries for some reason//if a good program soaps dont read too much into it.// Why not? Must mean that they didn't invite enough applicants, and if they aren't realistic about how competitive they are, it means they may not be open to resident feedback about the program. </t>
  </si>
  <si>
    <t>I did an away there, good group, well structured, good exposure to some of the best rad oncs in the country. A bit more intense than other rotations.</t>
  </si>
  <si>
    <t>Switching specialities at the beginning of M4 is normal. Good luck to you next year! I'm sure you'll kill it. // if you like both, go radiology. far bigger and growing job market, geographic freedom in rads. 10x increase in cross-sectional imaging. so such increase in rad onc work. also, no BS with networking or having the right chairman as your daddy to get jobs. similarly great lifestyle, similar pay as rad onc in golden years, superior pay to rad onc now. no dispo or social issues to deal with in rads.// If this was 5 years ago, I would tell you rad onc &gt;&gt;&gt; rads, but you are a MS3? It'll be 7 years before you start looking for jobs and the rad onc market will likely be at its worst then (1300 grads by the time you look for a job). Therefore, I would do rads &gt;&gt;&gt; rad onc. You really dont need specific research for rads, any research is a plus. Also, doing aways in rad onc will have no impact on your DR chances. No one even does aways for DRs and ppl understand that M4s are weighing their options. Also, rad onc is similar to rads in terms of the imaging aspect so it shows you have a genuine interest in imaging.</t>
  </si>
  <si>
    <t>take me back 6 months. i would apply top 15 rad onc and regional radiology programs. smart guy/woman for thinking about this now. // rads lifestyle better than rad onc based on my last few months particularly if you consider the good rad onc programs which give it to you a bit harder and longer hours. x2//guys, make the decision based on what its like to practice. not which of two good lifestyle fields is the least amount of work.. Do you want to see patients or not is a good way to choose between radonc and radiology</t>
  </si>
  <si>
    <t xml:space="preserve">what programs were most positive vs realistic about the future of the field on interview day?// OSU's PD was very open about his concerns with over-expansion // UF was the most positive interview I had. But that mightve been because it was so early in the year.//we were spring chicken // they should have known even at the start of interviews that applicant numbers were down//eh...they know pretty much the day ERAS opens. </t>
  </si>
  <si>
    <t>competitive field: defined as &gt;1 US MD grad / Match spot.. what will it take for the field to become 'compettiive' again? // Easy. Good jobs after residency. // or more geographic flexibility even if the jobs aren't amazing. It's the combo of lower pay+more geographic restriction that kills the joy//you are overthinking this. Competitive is merely how difficult it to match. Period. If you are complaining about radonc pay you are delusional. // are you aware that the upper limited on rad onc pay used to be higher? I'm not complaining about current pay but it has changed. For the stereotypicaly student who wants to work super hard and make lots of money, there are very very few opportunities in rad onc, but there used to be // much easier to make big bucks in rads you gotta see the aunt minnie forums its nuts</t>
  </si>
  <si>
    <t>How important is extracurriculars to radonc programs? My school has pathology, anesthesia and radiology externships and they say it looks good on resume, I was wondering if thats something that we care about, or is it all about how much research and publications we get? // all about the pubs, not even research experiences // i would examine your reasons for going into rad onc and consider other options. i am already feeling anxious about the next five years and i have not matched. it's easy at your stage to do a sub I in medicine or a rotation in radiology and switch.  // they can read SDN and this spreadsheet. No need to change the subject every time someone asks a question. Maybe they want to double apply. You don't know their circumstances. FWIW I feel anxious already too &lt;&lt; i'm sorry. extra stuff doesnt matter. the only things that matter are board scores, letters (from big names), publications, school, and research time (phd, year in rad onc). the best bang for your buck is a research year at a top insitution. you will get in at that place so that you get an invite for interview and you will get publications. it is expensive but some are funded. if i were to go back and apply for rad onc i would do a research year like that. all the other stuff doesnt matter as much. you can come up with talking points during your interviews no problem no need to bust your butt doing things you arent passionate about now.//thanks! that helps. &lt;&lt; best of luck!!// A caveat, make sure when you go do a research year at at top place, that you interact regularly with the residents and PD/aPDs. The top programs are also massive in terms of faculty and so you could get lost in it all. I know people who did research years in years past at top institutions and still didn't get interview invites, so make sure you get to know everyone. //</t>
  </si>
  <si>
    <t>people wanting to work with onc patients have so many options: med onc, surg onc, any surgical field, derm, ophtho, etc. the options are endless.// They aren't endless. I would wager the surg onc positions are incredibly limited too. But yes the other fields do have a lot to offer in the way of both onc and non-onc opps. Also lets be honest about derm. Melanoma is scary but its not like you are really managing them all that much. As soon as they are metastatic you send them to a Med Onc for all of that.//all excellent points. i will say that if you want to tx onc pts: do med onc.</t>
  </si>
  <si>
    <t>and Clinic vs. Wisconsin// Wisconsin. Better city. and sucks :)//someones still bitter about lebron// LOL and is at least a big city. Madison may be a capital but its small and not as affordable as you would think. Also much better brand at CCF (just in general if and when that matters). // Current UW resident here, 50% of our residents own houses and I pay 1240/mo for a 2 BR and walk to work, both programs are great IMO, can't go wrong // CCF in completely different league than Wisconsin // but Harari though//DUDE. CCF is below UWisc if you are talking about pedigree// Harari is a good person to have in your corner but he's really the only big name there.//they're both good. go where you'd be happier.  Wisconsin a "better name" program. // pgy4: both decent programs that i would put on an ideal rank list. wisc better history in rad onc and great program. ccf bigger name outside of rad onc and great program. choose based on where you would like to live and how you liked the residents/faculty.x2// Yeah it's purely semantics at this point. Both programs are incredibly well regarded. // pgy4 (again): total agreement with you. both are fine programs. said it before and will say it again, just rank programs in the top 15, quality of training and post residency opportunities drop off immensely afterwards. my only other point is that having a strong chair is crucial. both programs in discussion have that albeit harari likely is the bigger boss.// So I should just rank 4 programs? It's a tough situation, but truthfully I'd much rather match than have to deal with the SOAP. There's at least some semblance of control.//pgy4 (again): i would have to know about the specific programs you are considering. i count 6 others outside of the top 15 that i would rank given what i have learned about the field. an academic IM program is a better bet than any other rad onc program at this point. it may improve in future years if landscape of the field changes but at this point i would not even rank my own program to be blunt.// Would you be willing to list those 6 programs?//  The idea that Wisconsin is in the same league as CCF as a training program is a joke.  A joke.  One is a program where residnets have tro triple cover at times.  The other is a program where even the chairman goes uncovered for multiple months a year.  Get a GRIP // PGY1: I have friends at CCF in other specialties and they LOVE and for what it's worth. I have visited them and lots of cool little neighborhoods, but definitely not a big or booming city by any means</t>
  </si>
  <si>
    <t>pretty much every program in the top 50 has residents who have jobs and jobs they (at least said) they enjoy. they're just local to where they went to residency. // again, that's right now. with recent rule changes and residency expansion, this won't necessarily be applicable 5 years from now when we're looking for jobs. i don't get why that's so hard for some people to understand x2 // the ability to choose jobs outside your region is dropping no matter where you go. //</t>
  </si>
  <si>
    <t>would want to know where these advisory PGYs are coming from before buying into their advice</t>
  </si>
  <si>
    <t>if cms and apm had been passed before our application year, would you guys still have picked this field? i just feel like we got hit with the worst of it by the time we had already committed to the field with our aways and applications and now the repercussions are coming out at the worst time // NO. I feel like I am living in some prank. I worked way hard for this application season and throughout med school and before med school // i feel the same way :(// imagine how you'd feel though with 5 more years of hard work and nothing good to show for it. that's my concern.// I would still have applied despite APM, but not if I understood about residency expansion// yeah i don't care if our salary is same as IM but if there aren't any jobs with salaries... x2 // exactly. I don't care about making less money than people made before. I just want a job in the region I want // right, and i want a stable job so i can settle down in one place instead of the worry of having to move around for short term jobs, this kind of stuff may not matter as much now but it definitely will when i have a family  x2</t>
  </si>
  <si>
    <t xml:space="preserve">Yes. Unquestionably. I think the chatter here is ridiculous, short-sighted, and lacking reality.// &lt;&lt; the most short-sighted comment on this spreadsheet (pgy4)// so rank list is usually due late february right? by then should most pgy5s have received some sort of offer by then? its going to be important to get a sense of how the market for grads next year before i submit ROL next year especially this year is when the cms supervision rules was announced// honestly if you are an MS3, it's not too late to switch out. I would heavily look at other fields (MedOnc, Rads/IR, and surgical subspecialities with cancer volume).  // MS3, we already know that grads are having a hard time getting jobs. We probably won't have much more info in a month. Some grads will still be looking then. </t>
  </si>
  <si>
    <t>&lt; for the person who thinks this chatter is short-sighted, what's your opinion about the future? are you a HMS student? // I actually agree it's short sighted, bc we're focused on our first jobs 5 years from now. But that actually matters a lot to me. I don't want to keep moving around the country, for UG, med school, residency, and then fellowship/short term jobs. Maybe the job market will improve in 10 years, but the salaries sure as hell wont x2 // Exactly, it's about the stability even moreso than the salary x2 // not for half the people who'll be switching specialties</t>
  </si>
  <si>
    <t>sometimes it sounds like there's ~5 of you here in every thread who really want to switch out of RO during PGY-1 (assuming the dual applicants are already trying for something else). You don't need our permission to do it if that's what you feel is best for you. // thanks for validating our anxiety haha// LOL so true // current resident here. none of us will feel bad for those who match with all of this information available to them and don't find jobs in the future. you had far more realistic info than any of us who are farther along. // hi resident, what would you tell med students at your program who are thinking about rad onc? what would your PD/faculty tell them?// come to our program please don't make us SOAP // &lt;-- lol essentially. academics have their own agenda when it comes to keeping their department running so take their advice with a grain of salt</t>
  </si>
  <si>
    <t>with all these changes like CMS and APM, are private practices even hiring at the same rate they used to? and how long are these signed contracts for new grads usually? doesn't sound like partnership track is too common these days // i think we all know the number of PP is shrinking// Yeah this is obviously the case and has been stated ad nauseum. If you are incredibly sensitive about the job market, I would highly recommend talking with your school and seeing if they can help you match to your home IM program. // well even of the PP new hires, any idea what kind of contracts they're being offered? are we talking 1 year vs partnership track? // mix i know a couple of previous co residents who are now partners and a few who have moved or been pushed out to other practices. private practice market is undergoing signiificant changes right now and is not a safe career move. difficult to move back to academics after private practice employement fyi. // actually I've heard the opposite is true. PP you learn efficiency, so it's easy to go to academics. // "easy" only if there are openings...that's the whole issue to begin with //not easy at all to go from PP to academics. notice how academics and PP are always at odds socially/politically. also, partnership is never guaranteed. the newest guy to the group is always the first to get cut. Contracts can be open ended and not favorable to the new grad.</t>
  </si>
  <si>
    <t xml:space="preserve">In case you don't follow SDN, this response from a thread might answer your question: "The APM is going to lead to big cuts, no matter what formula ends up being published- that's the point. As a result, we will need to make up for reductions in reimbursement per case with increased volume. Our group has 7 radoncs in our city/region, and we met two weeks ago to discuss future plans/strategy/etc. We were unanimous in agreeing that:
a. When one of our older partners retires, we will not be hiring for his replacement and will instead cover his volume ourselves (pending any change in coverage requirements, of course)
b. Any new centers built will be covered by the existing radoncs
c. None of us (other than the single older partner) are going to retire in the next 10-15 years. (Increased residency complement over the last decade means many of us out there practicing are still relatively young.)
In our practice, then, we are anticipating a reduction in our local radonc workforce over the next decade, with zero new hiring to occur. I'm sure this conversation is happening at pp groups all across the country."
Another point: "Similarly, my group is looking toward being 'lean and mean' with our future staffing needs. We have 5 retirements within the next 3 years, and I'd be surprised if we replaced more than 1-2 of these guys/gals. However, if you know a good rad onc NP who wants to see easy follow ups and prep notes, I'll happily pay him/her to &gt;average NP salary, and I can focus on running a busy clinic as the only doc.
</t>
  </si>
  <si>
    <t>&lt; that's worrisome x2 // so PP is reducing hiring and academic jobs are already hard to come by as is...cool // to be fair, we've been talking about this for 6 months. it shouldn't be a surprise// don't think its a surprise, just hard to hear and accept x2 // i think it's starting to feel more real and immediate now that we actually have to make the big decisions like submitting ROL// what if in 5 years even the "undesirable" rural midwest jobs also get filled up and disappear // then I guess we bounce between fellowships at 70k/year until someone retires somewhere in the country?// and i'll be paying off my loans until im 60 // it's all about that PSLF ;) // most academic centers don't qualify for PSLF and certainly not any PP lol</t>
  </si>
  <si>
    <t>looks like APM will literally hit nationwide as we graduate residency FML who would have figured. if i read correctly, 3 year window for initial implementation at latest starting in july 2022. this leaves full implementation july 2025. wtf. https://innovation.cms.gov/initiatives/radiation-oncology-model/                                                                                                                     The Fall 2019 Unified Agenda lists the Specialty Care Models to Improve Quality of Care And Reduce Expenditures Final Rule (CMS-5527-F) as a long-term action with a final action date of July, 2022 and includes the following procedural language:
“We schedule all Medicare final regulations for publication within the three-year standardized time limit in the current Unified Agenda. We do not intend to delay publishing a Medicare final regulation for three (3) years if we are able to publish it sooner.”</t>
  </si>
  <si>
    <t xml:space="preserve">So basically every program is gonna SOAP if needed. Those who signed the pledge will only take students with Rad Onc letters and rotations. Other programs just take whoever they want?// the programs that did sign can always say their soap is interested in onc. only time will tell // that letter is dead weight, they will ALL SOAP if needed (radonc interest? ha- that's subjective)// it feels like things are not going to change in the near future and while i appreciate a minority of the pds trying to address it, its probably not in their control anyways. all i can do is decide whether i want to do radonc enough to accept probable bad outcome 5 years down the road #StagesOfGrief // I agree. </t>
  </si>
  <si>
    <t xml:space="preserve">Rank only the top programs and SOAP? // how do you define top program? // Say I interviewed at 15 programs. I will rank the top 5 on my list and hope I can SOAP to a better program than the bottom 10 on my list? // this entirely depends on your top 5 and bottom 10 // high risk low reward// Right? Who is to say there will even be a bunch of programs that SOAP? I saw a decent number of FMGs at a lot of my interviews. </t>
  </si>
  <si>
    <t>what do you think will happen to rad onc if single payer passes? Any ideas beyond reimbursements going down across the board?// Idk, too many variables. Although very likely all physician salaries will become depressed to around 200K (or some nearby arbritary level). Conversely, you will have much less admin tasks to do as a physician (since billing/insurance will be simple). So idk if you are cool with making less but also spending less time on dumb stuff, you'll be fine.// I don't think billing/insurance will be simple. Look at medicaid/medicare care. They still bill insurance. The govt will need to make sure doctors are delivering adequate care, not wasting money, etc, so I think there will still be lots of paperwork// I doubt it'll be a lose-lose like this. But I guess this why we need better advocacy on the hill in general as physicians.// ppl who work at the VA still have lots of admin work. no prior auths. but plenty of other paperwork nonsense.// I had no idea about the VA paperwork, good to know. Thanks!// no worries. va is slower pace and docs may enjoy the work for that reason. // every govt institution has tons of paperwork. It needs to, to make sure the money goes to the right places</t>
  </si>
  <si>
    <t>https://www.reddit.com/r/medicalschool/comments/cr7pcp/residency_20192020_interview_spreadsheets_so_far/</t>
  </si>
  <si>
    <t>even path match doesnt talk about jobs as much as we do, probably it's been so long// It is all about perspective. Maybe med students will be confortable with Rad Onc fellowships in a few years.// very true, i wouldn't mind fellowship if there are more positions out there but there might not be// was radiology ever in radonc's position? it seems like people were weary of rads but they seem to be bouncing back? or am I making this up // You are right. They bounce back after several years. But they didn't double their residency spots in 10 years. And NP/PA still can't read studies. // and the need for imaging is ballooning despite what people say about AI//</t>
  </si>
  <si>
    <t>Tufts vs. Case Western vs. go unmatched and SOAP?// neither fared well in the IV impressions // Yeah I'm just trying to make the bottom of my rank list lol. It's hard to imagine what's worse.// do you have a prelim that you can put? // Yeah I've had a couple that both expressed that prelims could become categorical- do I just add those to my primary rank list at the bottom? Because if we go unmatched to rad onc there's no way to match to any of our prelim/TYs without those being on the primary rank list right? //planning on soaping yolo // case slightly better than tufts</t>
  </si>
  <si>
    <t>don't rank // neither. both programs place at private practice or stay at home training site (academics). 5 yrs ago case was hiring and they didnt interview their own grads. job went to a clinic grad. both programs are in cities with other academic sites that are expanding and taking business (hrop, ccf). i have been tracking astro job board for several years. historically 1 good private practice job pops up a week. proposed apm in july 2019 and supervision changes in november 2019. i have seen about 1 nice private practice job a month since that time. yes, 1 good job in november. 2 in december. and 1 in january. another one was posted in january that looks decent but i do not know any of the attending so can't speak to it personally. if you gotta be in mass go to hrop. if you gotta be in OH go to osu or ccf. cinci residents seem to enjoy their program but i cannot speak to the job placement or challenges they may face.</t>
  </si>
  <si>
    <t>&lt;-- "1 good job a month" yet residents at the top ~30ish programs all have jobs they like, grabbed during those timeframes. hmmm. // maybe they didn't depend on the ASTRO board / you are assuming every job contract signed is one that a resident wanted. additionally, residents at these so called top 30 are taking fellowships from my discussions during interviews.</t>
  </si>
  <si>
    <t xml:space="preserve">OSU vs. Northwestern vs. UAB?// UAB &gt;&gt; Northwestern &gt; OSU, although I think any of these programs would be fine to match at (if we assume there are jobs to be had in 5 years). All of them seem to provide strong clinical training and have dept resource.// </t>
  </si>
  <si>
    <t>https://www.sciencedirect.com/science/article/pii/S0360301620301279</t>
  </si>
  <si>
    <t>I don't have access to the article, but it is an update to last month's PD letter. 17 additional PDs have come forward to state their intention of not SOAPing (unless the applicant has shown interest in RO with 1+ clinical rotation). So that brings our total to 23 programs who have stated they will not SOAP. This I suppose is a small concession to what is otherwise going to be a rough 4-5 years. I also dont know the programs... which would be helpful.//added programs are: wake forest, uchicago, city of hope, ohsu, mcw, henry ford, mdacc, stanford, yale, penn, , nebraska, colorado, mskcc, rush, minnesota. Minnesota soaped 2 last year so I'm glad to see this.</t>
  </si>
  <si>
    <t>wow some of those programs soaped last year. Respect to them for signing on.// Most of these places won't SOAP so it's kinda moot tbh//appreciate the effort by dr. kharofa though, and cincinnati had good IV impressions // Only Minnesota SOAPed right?//yup, y'all think they can get case western on board? lol// soaped last year: Rochester, Minnesota, Montefiore, case western, Jefferson, upmc, suny Brooklyn, Arkansas, Arizona Tucson, uc davis, Georgetown, Jackson memorial, Kansas, Louisville, Beaumont, university hospital Jackson Mississippi?, Dartmouth, Columbia, suny upstate, Oklahoma, buffalo, Tennessee and utah // Jan 31st is the deadline for PDs to decide their participation in SOAP. So we can safely assume the majority of programs SOAPed last year will use the traditional way to clean?//yuuuup // Even if they decide to participate, I assume they can still choose to not take anyone? // I don't get your question, If a guy visits his GF with a condom, I don't think he is there just for netflix? // always be prepared</t>
  </si>
  <si>
    <t>they did not say no SOAP - just that they won't take somoene in SOAP that does not have specific credentials // yup// true // which means absolutely nothing- pure virtue signaling here. If you want to help the field- don't SOAP period. //nah i think its a strong statement that the programs are only taking ppl who want to become radiation oncologists. reasonable in my book.</t>
  </si>
  <si>
    <t>Just have to say it - do not, under any circumstances, rank BCM.  Do not put your past, present, and future in jeopardy.  Good luck all. // same goes with Cornell</t>
  </si>
  <si>
    <t>Pathology sounds like rad onc lol: 
https://forums.studentdoctor.net/threads/how-to-save-pathology-immediately.1397443/
Academic pathologists are telling a very different story btw.
I was just at a meeting where one of the presentation moderators (an associate professor from some Southeast program) made an offhand remark about increasing residency positions to address "the shortage". No one questioned it. The entire audience of 500+ just accepted this narrative.
I've even heard VENDORS making references to the "pathologist shortage", which I'm sure they've picked up from attendees at these meetings.
Of course having experienced the private partner track job market for myself, I'm aware of the reality. But we literally can't even get members of our own field to stop making the problem worse. I'm envisioning private practice and academic path having some Gangs of New York-style brawl at a future USCAP meeting if the narrative doesn't change.</t>
  </si>
  <si>
    <t>&lt;- my reaction: https://media.giphy.com/media/oOX5qIDkzDjeo/giphy.gif</t>
  </si>
  <si>
    <t>Does anyone have friends applying for pathology or nuc med? How do they think about their choices? Are they ok with it? Does it bother them? Why are we so angsty? Is it just because rad onc used to be so amazing and now suddenly (or not, depending on if you read SDN haha) it's not so great anymore?// i've been seeing a path resident on the bus recently, i was totally thinking of asking him about his decision  // maybe it's just the gap between reality and expectations in rad onc. Part of the reason I picked this field was because I didn't want to do a fellowship, so all this job talk is tough // Some of my fellow IMGs applied for Path. It is their safety net if nothing else panned out. Some of my friends treat fellowship as a permanent job. ie They are fine with 70k/year as long as they don't need to deal with patients. It is not uncommon to do two fellowships. // I guess when you don't have debt 70k is not so bad...</t>
  </si>
  <si>
    <t>i think maybe its because current people who picked this route are pretty competitive and we're angsty cuz we're just type A and don't like stuff we can't control? // and bc we could've gone into other top fields and now we're seeing the opportuniies in rad onc go away// if only surgery didn't involve waking up at ungodly hours... // surgeries start at 730 or 8, which is also when rad onc treatments start...it's not that big of a difference. Surgery lifestyle is getting better as groups consolidate and combine call</t>
  </si>
  <si>
    <t>Would everyone agree that programs who SOAP should be avoided? By SOAPIng you are pretty much denying that there is an issue with  oversupply. Also, how willing would these programs go to help their grads find jobs if they can't even admit there is a problem to begin with? Thoughts? // look you are going to soap ppl who didn't want to be rad oncs. ppl who wanted to do skin checks. ppl who wanted to fix bones. ppl who wanted to do cataracts. and now you inject ppl who didnt want to do onc but are capable and willing because, well its a job that will let them pay their loans back. in five yrs, instead of 150 grads who wanted to rad onc graduating, you have 200 grads with 50 being ppl who were forced into the field. there arent 200 good jobs this year. what is it going to feel like when some derm reject takes that job close to where you wanted to live? not good i bet. this is what happens if programs soap those who never did a rad onc rotation.. // i would hate to be a co-resident with someone like that +2 // With all due respect, your opinions don't matter. You chose this field willingly. PDs did NOT point a gun at you when you submitted applications. The programs are gonna SOAP and fill most of the spots and you will be working with those whose first choice is not Rad Onc. // This is why there will never be residency contraction. // Yeah the programs are probably going to be full again this year lol, but yes y'all did totally chose this field willingly, you absolutely should accept everything as is and not find ways to change it for the better// Well, I am glad i'm a pgy3 at at a top 10 program. Gonna use my program's name to get a PP job and peace out! // Sorry guys. I wanna help to make this field better as much as every applicants. But our comments on this spreadsheet is not likely to do anything. Terry Wall's data was depressing. But you are still here applying right? We are contributing to the problem by applying for Rad Onc. Now we become crying babies who hope the market will turn around by unknown machinism when we graduate. // we aren't actually committe to anything until we submit the ROL-it's not too late to apply for something else next year // I guess it is a little late.// i dont' expect our comments to change anything haha, this is just a discussion among med students about what we can do to prepare ourselves for the future whatever it may be, which seem to be grim hence why people are just complaining to get it off their minds, as opposed to bottle things up. personally im going to avoid programs that soap this fall, its not going to change anything but its what im going to do. // It might change something if we boycott programs SOAPed or took residents outside match.// i don't have high hopes cuz they can soap forever, i know i just won't be there // I guess if we boycott them, it would drive down their quality/prestige. But I don't think that would impact the program or make them close//grow up guys. you dont know as much as you think you do. // what do you mean? share your perspective! x2 // enlighten us! don't think we're trying to act like we know a lot lol just trying to do our best with what info we do have x2</t>
  </si>
  <si>
    <t xml:space="preserve">damn yo depressing // naw, she's just realistic. this field is depressing af right now // this is a lot of anxiety for something 5 years down the line whereas my friends applying to other specialties are anxious about their ROL and matching lol that's like the least of our problems on this sheet lately, it's been all about the jobs ugh // </t>
  </si>
  <si>
    <t>If you want to learn more about the origins of the APM, this is a great video https://www.astro.org/Affiliate/ARRO/Resident-Resources/Educational-Resources/Webinars/ARROVideo</t>
  </si>
  <si>
    <t xml:space="preserve">For those that thought we don't know what APM will look like: https://www.sciencedirect.com/science/article/pii/S0360301619345250. It's not good.// so poor people and minorities with cancer get screwed the most, its pretty on brand with current climate of things // </t>
  </si>
  <si>
    <t xml:space="preserve">This has very little to do with the ACA btw. The ACA was a coverage issue, not a payment issue. APM was facilitated when CMS saw IMRT being over-reimbursed  (which tbh is kinda dumb considering the amount of total dollars in RO is pennies compared to other fields).// while cms reimburses PP cards who stent every single person that walks in the door // it's not the total dollar amount, it's the explosion of charges with IMRT, bc ASTRO was foolish // the ACA was a healthcare reform issue, not just insurance or payment. remember that the ACA was also responsible for all the EHR requirements, and look where we are with that now //  Sure, the ACA also stipulated the use of EHRs (with the assumption that they would utilize the backend integration amongst all of them). But that's a practice change and not a payment change. It did very little with payment structures. That's an issue CMS regularly evaluates just like in did with IMRT.// payment is the same as coverage. ACA was about healthcare reform, value based care, lowering costs. ASTRO let the charges for IMRT skyrocket (why? to support their department budgets?) so RO became a target for CMS. The ACA wasn't designed to hurt minorities or poor people but it has lots of unintended consequences because it was a mess of new regulations and we still haven't fully seen// It lowered costs through coverage... the basis was to increase the number of individuals in risk pools to drive costs down. It then created an ACO model to allow for big orgs to benefit from reaching value metrics. It did not adjust the economy of FFS nor propose APM. These are very different things.// idk dude, the ACA's goal seems to be value-based care and lowering costs, for example: The Independence at Home Demonstration is part of the innovative framework established by the Affordable Care Act to move our health care system toward one that rewards doctors based on the quality, not quantity, of care they give patients. The Administration earlier this year announced the ambitious goal of tying 30 percent of Medicare payments to quality and value through alternative payment models by 2016 and 50 percent of payments by 2018. https://www.cms.gov/newsroom/press-releases/affordable-care-act-payment-model-saves-more-25-million-first-performance-year - do you think CMS was working on APM indepdently of the ACA? Why would they?// These are happening in parallel, but the article you sent is about a hospital network working within the ACO model to achieve cost-effective care. There are actual financial incentives to do so, so they also got a big bonus from CMS. You can see on the cms.gov innovation models page, they are evaluating several different programs at once and not all from the ACA. I will give you that many of these discussions were sparked within the ACA debates.//
</t>
  </si>
  <si>
    <t>this is from the new red journal. word on other programs not cleaning with soap? article out this month right???// No idea, that was what was told. I found this on Twitter.// I guess most people can agree that Pathology job market is horrible. And there were only 200 US applicants for over 600 positions in Pathology. No one closed a Pathology residency program for this. // I think it's naive to believe that ASTRO (academic) leadership would reduce spots enough to make a difference. Their careers are built on physical expansion/financial growth. There's simply no reason for them to care about med students/residents, unless they do it out of the goodness of their hearts// lol we basically made the same comment, cept my got deleted :( // PDs can have great intentions. Faculty can be supportive. But the leadership or admin want to prove worth and increase department productivity. No reason to reduce residency slots. // Certain programs even tried to do the total opposite this year: expansion.   // SOAP is going to tell us everything we need to know about the field.// yup gonna make a huge impact on my decisions this fall +1 btw how soon will we know the soap results? is it a little after match? that would be great to know before i apply for aways // i think the programs with unfilled spots are released the Monday of match, when people are scrambling, but idk when we will know if the programs fill or not // faculty/PDs/chairs can be supportive, but it's not their responsbility to find us a job :((( // we wont find out results of soap until ppl show up pgy2  // no, 2019 soap results are in last year's chat tab - they knew before pgy2 //programs can advertise pgy2 spots to be filled at anytime. jefferson filled outside the soap last year. not publicly available info to fill a program through these avenues.loyola filled a spot through the astro job board.</t>
  </si>
  <si>
    <t>Does this show the number of students dual applying? I don't understand these numbers...https://www.aamc.org/media/39686/download 637 apps for rad onc total?// i think it shows 161 us md, and 46 img apps this year, look for link below // this chart is about dual applicants, not US vs IMG// maybe is total number of applications submitted and not individual applicants? //&lt;- good point, thanks! // // LOL 11 US applications for nuc med // &lt;-no, that's 11 nuc med applicants who also applied for rad onc// // elite field. rad onc is headed towards that elie demographic too.// 500 us md path applications, 1500 img path applications, i was like hmm path not doing bad // LOL lots of people dual applied. Roughly 1/3 also applied for Radiology. // roughly 1/3 of rad oncs dual applied for rad onc?? where do you see that? // Check the link above: 272/637. // not confident in that link above. not sure it tells us anything. link to the right is more in line with what i have heard from PDs. based on my interviews and the people i see over and over again theres no chance 600 ppl applied for rad onc. // lol how can you be 'not confident' in the link, when it's from the AAMC?? but I agree, the number of rad onc applicants is to the right &gt;&gt;&gt; // that link is also saying that 250 dual applied anesthesia and almost 200 dual applied derm + rad onc. does that seem reliable? // is it number of apps or number of applicants? // It should be the # of applications // the table is from here: https://www.aamc.org/eras-statistics-2019 Cross Specialty Applicant Data represents the number of applicants applying to both specialty X and specialty Y. Numbers on the main diagonal, highlighted in bold, represent the total number of applicants for that specialty. // 637 for 2019 is definitely not right. It is way much more than NRMP match data. +1 // My guess is the 637 included those who applied for Rad Onc in SOAP.  // this is ERAS 2019 data, it's not from the 2019 match</t>
  </si>
  <si>
    <t>https://www.aamc.org/eras-statistics-2019 // for 2020 match, 161 USMD, 46 IMG// Some people had to have applied late. I think the 152/32 number is more in line with what will happen (as that was correct as of Nov 2019). Also if we go by the 161/46 numbers, then it will likely match last year's match which had 30 spots unfilled. Still pretty staggering.// All those desperate IMGs applied late once they saw apps were down, and guess what? programs like gtown, louisville, suny upstate, and hofstra will take them, looool//Hmm. I know IMGs are top programs from the competitive years.  // there are always superstar IMGs, no question</t>
  </si>
  <si>
    <t>The Terry Wall survey is some of the most legit data available, presented at ASTRO, based on surveys of recent grads about the job market and salaries. I haven't seen his presentation (can anyone share it here?) but these comments are interesting https://forums.studentdoctor.net/threads/2019-terry-wall-data-discussion.1398556/ // i went to terry wall talk at astro this year. it was rough to hear.  // what was the conclusion? what did people there think about the data? // Job market is terrible. Every PD turned around and told residents: You will be fine. You are different. // yikes  // it was eerie and dr wall said as much. lugubrious. that's the word he used.//Yeah also a lot of simliar negative comments back in 2009 2014 and 2016 that he showed. Including this: 2014: "NOthing [would make this a better process]. It is just a painful painful process that can't be avoided. " and 2012" Id ask my partners to be if they are lying to me" Getting a PP job has never been easy. Its harsh. There needs to be perspective about the complaints. Its always rough.  You need to stop swallowing wholesale what people with an agenda give you // what agenda though? it's reality that has been echoed by many people in my real life conversations with residents too, i don't think it can just be amounted to SDN trolling anymore //I didnt say everything  was due to trolling I said the trolls have an agenda. They throw everything at the wall and if something sticks feel others will buy it whole sale. and from the looks of it they do. . I will most more from the talk for context: SDN loves talking about "how the good times are over". Well here are starting salaries: 2014- 325K; 2015 300K ; 2016 3OOK; 2017 325L; 2018 330K 2019 340L- This is median starting for PP. Again, no prmomisies for the future, but so far starting has slowly gone up - perhaps a dip around the time others have said the market was worse than it is now. For academics: SDN loves to post jobs from astro web site to talk about how few there are. per surveyhow people got their academic jobs: 14 Cold calls. 7 stayed where trained. 2 alumni 2 word of mouth. // sample size of only 25 though...</t>
  </si>
  <si>
    <t>For those that dual applied, is that something that programs would know about? Is that something you would share on the interview trail? ugh i wish i didn't have to dual apply, it sounds like its going to twice the work and the cost // it won't be any more expensive to apply to 15 rad onc programs and 20 - 30 IM/Rads programs than it is to apply for 50 + rad onc programs. // My understanding is though that you shouldn't dual apply to 2 programs at the same institution, which can be tough if you want to be more selective in geography, and most "top" rad onc insitutions also have top IM programs // top IM programs &gt; top rad onc programs for career opportunity. it sounds like you're a big 4 / top 20 IM candidate: just do IM. no hurt feelings.// LOL im more like top10-totally-out-of-reach-but-will-try-anyways/mediocre IM candidate. i just love radonc but i'm just afraid of resenting the field if things don't work out. // i would say apply to both IM and rad onc at top programs. realisitically these guys don't talk especially in a huge field like IM. rank them how you like. after this interview season and past year learning about rad onc i would probably rank IM/rad onc programs this way: top 20 IM &gt; top 15 rad onc &gt; academic IM &gt; everything else (rad onc, community IM). just my personal opinion. i hope other people chime in as well// You can dual apply to same program. Different departments don't cross reference eachother's applicants. They have better things to do. Also, I agree with the prior poster about top 20 IM &gt; top 15 rad onc. Average IM program &gt;&gt;&gt;&gt; average rad onc program by far. You can pretty much get into any fellowship from an average IM program if you do all the right stuff. x2 //US MD IM residents walk into cards, heme-onc, rheum. the only competitive field is GI for US MD residents.// &lt;&lt; Ehh I mean fellowship match is still 60-70% for some of these specialites// but there's a lot of self-selection. I think it's fair to say, that if you want to go into a specialty, you can get it. Even if it means working as a hospitalist/attending for a gap year// True but tbh I have a feeling some of these subspecialities in medicine don't have it easy in the big metros either. Being a hospitalist is now a relative guarantee to 250K and any location. // i know a hospitalist working 20 miles outside nyc making &gt;500k/yr. works hard but smokes it.// 20 miles outside NYC is like 1.5 hours away lol. Also NY taxes are high and COL is high. But good for them, that's probably what the job market in RO looked like 10 years ago lol//</t>
  </si>
  <si>
    <t>anyone know what the job placement is like for UAB grads? don't recall where they said recent grads have ended up // 2/3 headed to PP confimed at interview dinner, not sure about the 3rd // did they say where these PP were? like city or state? // frustrating that they don't post their alumni online // All 3 doing PP, 2 have signed jobs in-state at their first choice in 2 largest cities, 3rd is deciding b/w mult offers based on family loc pref. One recently staffed at MSK</t>
  </si>
  <si>
    <t xml:space="preserve">Rush vs Loyola vs MCW vs UMN?// Loyola=MCW &gt; Rush &gt; UMN.//I wish Loyola wasn't so far from downtown Chicago// I honestly these programs are gonna have to SOAP to fill this year..eeek. // a couple of them may. they are all avg programs.two are in good locations. lots of interviews went out and over 200 people applied for 182 spots. we are overplaying how uncompetitive the field is. compared to past years, yes. compared to any other specialty, there are still ~80% spots filled with US MDs./ Where did you get &gt; 200 applications? US grads ~ 152, IMGs ~32. This an all time high for IMGs and many are dual applying //seems like we had old data. the most recent is in the link -&gt;//There will not be 80% US MD spots filled just because that many applied. There are dual specialty appliers included. We can only know percent filled after the match happens. </t>
  </si>
  <si>
    <t>https://www.aamc.org/eras-statistics-2019 // for 2020 match, 161 USMD, 46 IMG</t>
  </si>
  <si>
    <t>any interview impressions for Loyola?// Average program in great location.</t>
  </si>
  <si>
    <t>Maryland vs Hopkins vs Georgetown// Hopkins &gt;&gt; Maryland &gt;&gt;&gt; Georgetown// Hopkins the best by far, top tier program. Maryland and Gtown are mid/low tier // do maryland and georgetown have anything distinct? i know georgetown soaped last year // GT has lots of cyberknife, especially for prostate. Maryland has a bigger proton volume//hopekins very good. not "top tier" Protons do not matter too much. Cyberknife doesnt matter too much.  // idk, everyone seems to be putting in protons now. Having experiences with it during residency seems like an advantage for the job market</t>
  </si>
  <si>
    <t>old pubmed vs new pubmed? // OLD!</t>
  </si>
  <si>
    <t>emory vs duke vs uab vs vanderbilt // what're you looking for? vandy's top at holman (just behind HROP), vandy/duke great at research, emory has a robust proton program// Duke by far in every category. Duke &gt;&gt;&gt; Vandy &gt; Emory &gt; UAB // vandy and emory similar. duke is very decent and should be at your top. dunno havent been to uab. // why do you think duke is better than vanderbilt? // they have a chair. I'd get tired of standing all the time at vandy// Better research, better "name", better history = better job placement // vandy has been a mess for 5 years. it could get better if interim chair steps in well. // How exactly has Vandy been a mess? // complete shift in staffing with the old department chair bringing on lots of new hires (particularly research and physics changes) that were not implemented fully. research output weak over the last few years. no big name faculty. emory chair is terrific and huge name in field that will help you big time with valor study led at emory va and lots of productive stuff. emory &gt;&gt; vanderbilt in my book// per this year's interviews Emory currently has 3 Holman residents // Duke and UAB programs much older than Emory and Vandy with more extensive alumni network, esp if want to stay in the south</t>
  </si>
  <si>
    <t>Duke has highest name brand and best academic placement, lots of Emory leadership came from Duke</t>
  </si>
  <si>
    <t>would people be interested in adding a "do PGY5s have a job?" column to the IV impressions? I know it's in the "program information" tab but I can't tell if that's updated or if people are looking at that // that would be helpful. it would also be helpful to hear if the job is PP or academic.//This information is not publicly available. We won't be able to find enough data to make this useful.  x3 // I was thinking based on what we've been told on interviews. But I guess some of that is outdated if they didn't have jobs at that time. // if theres anythingi have learned this season, it is to not beleive everything you hear // Not believe when a resident tells me they have a job? Even if they go in to detail about location and disease site? I can think of several places where I've had detailed conversations with residents about their future jobs. / no concern about those conversations. but i was recently on an interview and found about a person's 'job' afterwards that turned out to be a fellowship. it's a 'job' but it's not the type of job i assumed // even look at the change over the last six or seven years in grads from mskcc. you can argue this is the best program in the country. and now what, fellowships, alright pp jobs. https://www.mskcc.org/departments/radiation-oncology/residency/residents-fellows/alumni // Any else notice how MSK expanded from 5 to 7 residents in just one year? I hope their grads take more palliative fellowships, haha // they are down to six again// i take my previous comment back. +10 respect pts to MSK // more programs gotta follow suit//hmmm. you duys dont sound like studnts. take soap box back to sdb</t>
  </si>
  <si>
    <t>is it safe to say we should avoid ranking programs that SOAPed last year? // depends on the program x2//There is a reason they didn't fill when it was much easier to fill. You can decide if that matters to you or not// I think it also depends on what you want and whether those programs that SOAP'd are ones you liked. // i would go on your gut. programs can be regionally unlucky one year. programs can have a bad apple and that person may leave. programs may have double coverage and remove that the next year. its hard to judge a program based on the SOAP results from one point in time. x3</t>
  </si>
  <si>
    <r>
      <rPr>
        <rFont val="Arial"/>
        <sz val="10.0"/>
      </rPr>
      <t xml:space="preserve">GIven the residencies that didn't participate in the match this year (UCI, Iowa, San Antonio) how many total spots are we looking at? //                                                                                                                                                                                                                                                     OHSU didn't participate either and the big three are only taking 6 each.                                                                                             161 us md grads appiled. 46 IMGs. total of 207.                                                                                                                                                                                                                                                                                  it looks like there are 182 spots in the IV impressions column.                                                                                                       certainly the match is in the applicants favor but not as much as initially projected. there will be spots open again in the SOAP.//Many people dual applied. Greater than 30% IMGs is an uncompetitive specialty. // How many people dual applied? // I have not met one person who openly told me they dual applied. // Someone dual applied with uro but didn't match uro. Otherwise haven't met anyone else.                                                                                                                                                                                                              </t>
    </r>
    <r>
      <rPr>
        <rFont val="Arial"/>
        <b/>
        <sz val="10.0"/>
      </rPr>
      <t xml:space="preserve">did you apply to two fields poll:      https://strawpoll.com/zfg8k91p         </t>
    </r>
    <r>
      <rPr>
        <rFont val="Arial"/>
        <sz val="10.0"/>
      </rPr>
      <t xml:space="preserve">                                                                        
     Not something people would be advertising on interviews I imagine x2
 </t>
    </r>
  </si>
  <si>
    <t>https://forums.studentdoctor.net/threads/cap-responds-to-sdn-pathology.1398252/ // Residents are cheap labor for the academic centers but competitors for PP physicians. // if im correct the residents are free labor because the govt pays &gt; 100 k for each residency year. hospitals love expanding and love resident labor for that reason. // It is true. Drexel was trying to sell their residency spots.//please take to SDN forums etc. this isn't a radonc match issue.//LOL drexel didn't "sell" residency spots. you have no idea how this works so please stop putting this sort of speculation here and let people talk about the match. // I believe they tried? https://www.medpagetoday.com/special-reports/exclusives/82292 // somebody deleted my comments about Nuclear Medicine and Pathology. I wonder why.</t>
  </si>
  <si>
    <t>For what it's worth I interviewed at a program that said they've never posted their jobs on the ASTRO website and only take through word of mouth, and they're actively expanding. So the Astro board might not be the most reliable. Not saying the job market isn't shit. // i've heard this too but i find it hard to reconcile with the fact that residents at multiple programs echo a similar sentiment about difficulty finding a job. if it's all word of mouth their program should have helped them with the connections to land a job // The program explained to me that they have a strong preference for their own residents, and then people in their region. Which is probably true for a lot of programs, which is why I think region will matter more as the market tightens, sometimes over brand name // go to the best program in the region you want to live (NE, south, west, midwest).// From what I learned from residents, the only unsaturated market right now is rural midwest.// its not going to stay that way in 5 years// population dems aren't falling that way either. Majority of the country will be centered around us metros in the near future (10-15 years). So these jobs are likely also temporary. Whether that means jobs will be available in metros is really up for debate considering financial changes to field. // this is a serious consideration. many attendings in pp are motivated to see more patients because they are directly incentivized by rvus. and let's be serious, the rad onc workload is not unbearable. there are guys who will take a fifth day of work to make 800k instead of 600k. the influx of people to metro areas is not going to create more jobs for new grads. it will fund some older docs retirement savings or boogie vacation plans. but lets not tell ourselves these jobs are reserved for new grads..// The issue with trying to project this is that no one knows what APM is actually going to look like outside of "BuNdLiNg". People assume it'll drive costs down (which it will) but with the variation in reimbursement seen in the field, I don't know where APM will land on the scale. Also, current attendings are more sensitive to wage change than new grads. We don't realize salary loss. Maybe attendings are dumb AF, but if I were in their position and lost 30-40% of my margin, I'd diversify my income immediately.// how can you diversify your income in rad onc? honest question. We treat one disease with one technique, and depend on other docs for referrals. // To actually generate wealth you shouldn't be focusing on your active income stream. Your wealth is generated through investment and passive sources. Docs back in the day were able to double dip and own practices (with revenue share) and the office space (real estate). Those generated long-term streams of wealth. Then they would invest in other ventures (local business/equity/stocks/options) to explode their net worth. We won't have access to our work real estate or PP partnerships anymore, but the latter streams will still be available. //</t>
  </si>
  <si>
    <t>it's impossible to predict. some may work harder. others may retire. as a young person with debt i'd opt for the former. and you are correct, we don't know what is going to happen. x2// if APM makes old rad oncs retire, that would be a huge help for the job market!// Haha I mean I doubt they will but it's a nice pipe-dream!// Hypofractioning allows them to treat more patients to stablize their income. // NONE of this creates jobs for new grads.// Obviously in a 1:1 fashion it wouldn't create jobs. But a lot of things happening at once changes the parameters that people will assess their situations, this isn't just simple supply/demand. The obvious thing to do would be to increase your volume to compensate. But you are also assuming that people are willling to spend those additional 10-20 hours they had to do that instead of diverting that time to diversify your income or leisure. All I stated is that we have no idea what most people will do when APM comes into the picture, nor how it will actually adjust price.// ditto we may see practice patterns change big time // Many people will ditch 30 fraction RT for SBRT. You may not have to work more hours.// I haven't read RT trial data since my aways, what outside of lung/prostate/mets would be SBRT'd as SOC? I think hypofx would still be done regularly.// I don't think SBRT is SOC for prostate yet...but more SBRT means docs are able to treat more patients, because the number of fractions is lower, right?// Yes, but its not en vogue yet and also if SBRT prostate becomes a viable option, that would also eat away from RP too. Although this wouldn't completely mitigate the loss in fractions, we need to be better about advocating for our use in prostate.// biggest barrier with prostate volume is often getting patients in for a consult.</t>
  </si>
  <si>
    <t>is that number and percent of IMGs normal for rad onc?// No, usually 20-25. Last couple years, this has been creeping up.</t>
  </si>
  <si>
    <t xml:space="preserve">Malignancy rumors and gossip are perpetuated.  Current residents are called liars.  You should evaluate programs for what you see.  Ask pointed questions.  Understand what maybe has changed.  Then make your own assessment and decisions.   // when I try to ask pointed questions, residents play dumb, deflect it, or spin it positive. easy to say, but hard for applicants to do on the interview trail // completely with this. the few times i ask questions i get vague answers about job search. how's the market: 'i'll let you know once i sign the contract' ... were you happy with the search: ''i'm coming to the end of my interviews' // I asked direct borderline-rude close-ended questions. If they say No I haven't signed a contract then it is a NO on my notes. // what kind of direct questions did you ask and what were the responses? // Have you accepted any job offers? Do you know where you are going next year? The most extreme response: resident said IDK and left. We were at the post-interview lunch. // yikes would you be willing to share the program? // A midwest program that SOAPed last year. To be fair, I am not sure if the resident left because of my question. </t>
  </si>
  <si>
    <t>if they aren't saying yes they're happy to any of these questions, it tells you a bunch // to be fair, some people are still negotiating contracts/offers or holding out for top choices that have made initial offers without an acceptance/declination.// Confused... Are the questions only about job market?  or what doing residency in the program is like?  Malignancy within a program isn't correlated to job market.</t>
  </si>
  <si>
    <t>Which programs provide free jackets? // lol the important questions // any program provide onesies?</t>
  </si>
  <si>
    <t>programs providing jackets are preparing you for the outdoors when they leave you out in the cold in five years // LOL// dayum haha // shots fired</t>
  </si>
  <si>
    <t>lots of DNR programs based on that tab</t>
  </si>
  <si>
    <t>any RTM emails go out? // what is rtm? // rank to match. i see it on reddit for other fields. dunno if it happens for us too. i havent seen anything in my box. // LOL as if any program is going to avoid ranking applicants this year // the whole red journal agreement makes this a huge red flag for any program doing this</t>
  </si>
  <si>
    <t>I think there's value to completing all the interview impressions, regardless of their tier, because future med students will want to know about those programs. This spreadsheet is the best/only source of info about residencies around the country. If a program has pros/cons, it's helpful to know about them, regardless of tier x3</t>
  </si>
  <si>
    <t>can more people pitch in about their conversations with current pgy5s about their job search, both good and bad? i'm sure there has been a range of experiences out there but it would be help to hear what residents from different tiered programs are experiencing so we know what to expect x2// I don't know anyone who has been able to get the city of their choice, but people got jobs in state capitals away from the coast // most private practice jobs that people have taken have been in small towns far from things like a major airport // the resident survey showed 72% of residents got one of location, salary, practice type. it is curious to think about what it ends up looking based on where these residents end up and how willing or forcibly compliant pgy5s need are during the job search. // residents at mid/low tier midwest programs tend to get PP jobs nearby (often in the same state), and they're happy with that, but then most of the residents are from the area, have family in the area, so they didn't want to leave the region... // It is all about perspective. One resident believes a city 1.5 hours-ish away from Kansas City is a great location since it is 'close' to a major airport. While my friend who works for Southwest told me 90% of US population live within 60 miles of a major airport and the others are doing their time for bad choices they made in life.   // i may try for FIRE. live in an undesireable area until my children are middle school age, semi-retire/retire and move to a more decent place. we will be well trained and able to make loads of money in a rural location. it's tough but may be the best call for me and my family. // maybe a harder option if you're not white or not male // this is a borderline comment but def true based on my observations // true based on talking to non-white residents // I wonder what the gender ratio is for residents who take fellowships. I bet more women do it than men</t>
  </si>
  <si>
    <t>no home program so i reached out a resident from an away rotation. program is mid-tier (between 40 and 70). resident is pgy3.                                                                                                                                                   copy and paste of response:                                                                                                                                                           I'm not sure if you follow the SDN Rad Onc board at all, but despite the fact that they are prone to hyperbole there are grains of truth to a lot of what is discussed. Unless you are at a truly elite program (MSK, Mass Gen, MD Anderson) you will have limited options in your job search... at a mid-tier clinical program in the west, in general my seniors got 1-2 job offers and did not have any currency to bargain with so they did not make counter offers on the job they accepted. Employers have no reason to make concessions as they have a multitude of willing new-grad candidates who will accept their terms if you don't. There are still good jobs in the rural Midwest but that pool is shrinking as well and there is no sign that the number of residents being produced will be decreased.</t>
  </si>
  <si>
    <t>I asked every PGY5 I met on the interview trail (15+ interviews, most of them are mid/low tier, range 24-75). About 10% have accepted small town PP offers. Another 20% will likely take fellowship offers. The rest of them told me it is still early. // it's still early until it's not. for someone signing an out of state contract, it should be done by february. for someone staying in state, it can be done until april/may. // OP here. A few of them told me they don't have any offers but they are not worried. // how are these residents finding their jobs? ASTRO? cold calling? // it doesn't sound like they were finding jobs lol//I'm sure they were worried and still are haha // it's really not funny but this cannot be real that they tell med students they are not worried.//In private I'm sure they would. On an interview day you don't say those things.  // x2 lots of students from non feeder schools this year. harvard used to send 10+ students a year. johns hopkins used to send 5+ a year. it's telling that top schools are not sending as many people. this likely could be residents warning students early in the game. non feeder school students dont have the same resources. // what about the residents that have already have something lined up, how did they find their job offers? // I've heard a mix of ASTRO, word of mouth, cold calling, satellite</t>
  </si>
  <si>
    <t xml:space="preserve">anyone have a list of categorical programs that include IM year? cant find consolidated list, thanks!// UPenn, Wisconsin, Emory, and Rush. // If you are considering switching to other specialty, rank Mayo AZ. They have a track record of residents switching fields. </t>
  </si>
  <si>
    <t>Mayo (AZ FL) has a TY instead of IM year.  doesn't have categorical position this year.// fixed my list. I don't believe Mayo Rochester has a built in TY. Ahh my bad, I didn't read the IM part, just the categorical part. That makes it just Rush, UPenn, Wisconsin, and Emory. // beaumont is a TY</t>
  </si>
  <si>
    <t xml:space="preserve">there is a bit effort here to turn people away from radonc. You know what? this is not the place for you. we are talking aout the match this year .We know what the issues you. go back to the forums. we know where tofind you if we want to talk about that with. // it had to be said. i have heard positive things along the trail and am excited to be going into the field. lets keep it on topic please.//So we can only post positive things from now on?//There are alot of sentences added to the end of discussions below that need some grammar/spell check including the first few sentences here. I have no idea what is being said. // what were some of the postive things? i can use some rn // I prefer comforting lies too. // Whisper sweet nothings to me doll // seriously though, i do want to hear some positive things// You'll have weekends during residency? That's nice.... honestly I got nothing lol// haha i meant positive things about job outlook that y'all heard on the interview trail/aways hat one person mentioned above // there's no effort to turn people away, we have already applied and are in the match this year, we are talking about the issues we have heard current residents experiencing with their job search which will soon be our issues in 5 years, if not worse. of course it has to be addressed // it's too bad these were not addresssed earlier. i guess during my rotations in july and august all the previous residents had left and current residents were just gearing up their job search. today, its a bit suffocating to see what is happening with residents at my home institution.//wha tI heard is this year was better than last few years. No one promising what it will be in the future. Also people telling me there is a little bit of lack of perspective. Meaning even 20 years ago radonc jobs often meant you had to go outside your desired region. That it gets better and worse time by time. no one made it sound like a cake walk but there was a sense by a lot of people that some of the discussion relfects a lack of uinderstanding about the market for radonc in general even if the concerns are real. // I see, when i decided to go into radonc, i did know that the jobs will be limited geographically which would not be a big deal for me, i felt i would be okay as long as i got a job. i think one of the most worisome aspect of all this, especially with the supervision change is that things might likely get worse and that graduating 5 years from now, there will be even less positions and there won't be any jobs especially if you come from a mid tier program which is probably where im going. </t>
  </si>
  <si>
    <t>I think it's a little late to turn us away lol? Many of us are going to match into the field.//We can watch how it plays out during our intern year // Seems coincidental that the negativity started to ramp up after the bulk of interviews were over - perhaps a combination of current residents etc letting the mask slip a little bit and applicants finally catching wind that what's discussed online is actually echoed in reality? // seeing residents take fellowships and compete for bad jobs this year has been a reality check // yes the top programs have been relatively shielded from these issues but a bulk of us are going to end up in mid to low tier programs so it is an important discussion for us to have regarding our future // the future is abysmal for any grads from low tier programs and that's not a prediction and that's not fear mongering//Honestly it is comical to see medical students say that residents lack perspective on the rad onc job market history when they have concerns about their ability to find a job. I hear this from the academics. I guess some are parroting. Like getting a job in particular region is so out of line with a reasonable expectation after all this training. // I think in the past, it was hard/impossible to find a job in a particular popular city in the year you graduated, but now people are having a hard time finding jobs in whole regions - yes of course they get jobs, but the quality is worse</t>
  </si>
  <si>
    <t>what's up with emory's malignant reputation? been hearing mixed reviews about this place debating how high to rank it // looking back at prior SDN interview impressions, residents have been overworked for a long time // Malignant reputation is from pre-2016 when program directors changed and went from multicoverage to 1:1 (work with 1 attending in a given day) // I didn't get the sense it was malignant on interview- residents seemed happy. // heard the integrated prelim year is rough compared to others // Residents seemed happy, they have everything technology wise, research was excellent, the doctors interviewing seemed good to work with, and the prelim year is supposed to be switched to TY for next year with more onc focused electives. I'm not sure why it's so low in the tiers // mad decent program// this forum relies heavily on historic reputation.  Malignancy rumors and gossip are perpetuated.  Current residents are called liars.  You should evaluate programs for what you see.  Ask pointed questions.  Understand what maybe has changed.  Then make your own assessment and decisions.   // when I try to ask pointed questions, residents play dumb, deflect it, or spin it positive. easy to say, but hard for applicants to do on the interview trail // completely with this. the few times i ask questions i get vague answers about job search. how's the market: 'i'll let you know once i sign the contract' ... were you happy with the search: ''i'm coming to the end of my interviews' // I asked direct borderline-rude close-ended questions. If they say No I haven't signed a contract then it is a NO on my notes. // what kind of direct questions did you ask and what were the responses? // Have you accepted any job offers? Do you know where you are going next year? The most extreme response: resident said IDK and left. We were at the post-interview lunch. // yikes would you be willing to share the program? // A midwest program that SOAPed last year. To be fair, I am not sure if the resident left because of my question.// Confused... Are the questions only about job market?  or what doing residency in the program is like?  Malignancy within a program isn't necessarily correlated to job market.</t>
  </si>
  <si>
    <t xml:space="preserve">https://www.newyorker.com/magazine/2011/02/14/the-order-of-things this is a good example of why rankings do not matter much. consider this as you factor what is important to YOU. not for your MOM. not for your EGO. // Solid MG article and honestly the truth about these tiers. I understand the job stuff is concerning, but regardless, these tiers aren't really correlative.// rankings seem to correlate with alumni network, resources, and reputation in the market when it comes time for the job hunt. it's hard to argue that an MDACC grad wouldn't get the job over a low tier program grad if all else is equal </t>
  </si>
  <si>
    <t>thoughts on some of these programs missing IV impressions: georgetown, kansas, nebraska, kentucky, arkansas, detroit medical/wayne state (not henry ford/wayne state)? would appreciate if other people who interviewed there could chime in x2 / is it worth even ranking these places? // why not // part of the mid/low tier category with few residents/alumni network and uncertain job prospects // what else did people take away from these interview days? // kentucky is malignant according to the awards tab // nebraska is decent</t>
  </si>
  <si>
    <t>I think there's value to completing all the interview impressions, regardless of their tier, because future med students will want to know about those programs. This spreadsheet is the best/only source of info about residencies around the country. If a program has pros/cons, it's helpful to know about them, regardless of tier</t>
  </si>
  <si>
    <t xml:space="preserve">Someone that works for UPMC must be deleting any negative comments about their program in the interview impression tab. They must be really embarassed at how malignant they have been in the past and how they went 0/2 in last years match.// Not a good sign when programs have to delete comments on a med a student run spreadsheet. // clear sign to avoid this program//They have a sexist old boys club history. Now they just delete criticism to show how much they've changed // Most efficient way to improve a program// i think in the astro forums, there was a post about forming a hispanic radonc interest group and one of their attendings replied with a borderline racist response. yikes. // not the kind of people you want to be working with for 4 years, let alone vouching for you when it comes to finding a job //Mr Trump you have bigger things to worry about. Stop posting about radonc programs. // Enough of the conspiracy speculation. If something is deleted just state so. //also stop//putting slashes//between your//posts to make it//look like osmeone is agreeing with//you. //UPMC employees showing up over here too haha &lt;--- Unbelievable axe to grind. So many falsehoods. Ask past and present residents. Feel free to email them, their information is on their website </t>
  </si>
  <si>
    <t>How many ranks are people going to have? Thinking about not ranking any program outside the top 30ish in the ranks (not trying to have a convo about how flawed the ranks are). That would leave me with 13. Can I rank IM prelims on the main ROL after that and match in to those?// I'm only going to rank 10 (after going on 20 interviews). Some of these are below top 30 but in desireable locations for me. You can rank IM prelims but I also honestly doubt you'll match at those unless they are high on your rank list.//With 13 ranks you have a 100% of matching into rad onc. we need a more uncompetitive specialty mindset when evaluting this. Prior rad onc data is not applicable. x2// I honestly think most of us will match at our top 5-6. If you want to reconsider RO now, I would place prelim IM programs in your main rank list above this number.x2 // but it seems like conventional stats for applicants this year are still pretty competitive//It's bimodal, top programs probably didn't notice very much difference in stats but there was clearly a smaller number of these applicants. On the other end of the spectrum I had an interview at a mid tier program where the majority of applicants that day were IMGs. So clearly that smaller group of competitve people did not apply or declined interviews. x2 // oh wow, this going downhill fast // i am ranking programs within the top 10 that i was invited to interview with. that leaves 4. i have my home IM program underneath that.// If we are being serious, I would not rank any program below the top 15 (below Yale) in the tiers tab (pgy4) or else you will have a tough time with the job market. All programs in top 15 have a good reputation. It falls drastically after that. x3</t>
  </si>
  <si>
    <t xml:space="preserve">there are programs outside the top 30 worth ranking: vcu, kaiser, utah, maryland, emory, osu, buffalo, northwestern, uw, cincy, wake forest, Miami, columbia, and monte. at least. there could be a few more i missed. all of these programs provide solid clinical training with research opportunities and alumni network. don't take everything on this spreadsheet as written in stone fact. // problem is alumni network only goes so far if there are such few jobs available each year to begin with. spoke with some PGY5s about their job search recently and they said they were shocked at how limited their options were as new grads, despite good placement of new grads in previous years x2 //If we are being serious, I would not rank any program below the top 15  (below Yale) in the tiers tab (pgy4) or else you will have a tough time with the job market. All programs in top 15 have a good reputation. It falls drastically after that. // That seems a bit dramatic. Places in the 15-30 range have good reputations still, especially depending on regional preferences (ex. UCLA, NYU) x2 / fox chase places well for jobs. there are others in that category (15 - 30) that have good reps (moffitt, mt sinai, beaumont, colorado).// They may have good job placement now, but what about in 5 years (the time current M4s will be looking for jobs)? I HIGHLY doubt it. x2 // this is exactly the point that needs to be understood by current applicants - a history of good job placement and alumni network at a program does not indicate the same trend will continue, given the recent changes in the field. it's going downhill and that's a risk not worth taking given current state of affairs, when PGY5s are ALREADY having a hard time with the job search //Trolls back here. we all understand that the concerns. We all have access to SDN. You really really want us to listen to you abut on the sniff test is doest come across as concern for our well being. more than you just can't stand people not listening to you. Yahoo comments might be better place to post that sort of stuff.//AHaha dont ranke "below yale". yeah you seem to the think that tiers list is a hard objective measure of something. Which shows you dont know what youre talkign about. //PGY5s shocked about their options is interesting, especially in a good year. Not sure what it will be like in the future but this argues they didnt get that radonc isnt like pediatrics: you can't just walk into a city of choice for a job out of residency. It was never this way. // The last few sentences are not written in English// Not the person that wrote those sentences but easily fixed them for you.//Thanks. I understand what they are saying now. Maybe my brain just wasn't registering that a medical student was criticizing PGY-5s for having difficulty in the job search. I guess they just had bad expectations going in and they shouldn't complain that they are struggling to get any job after 5 years of training. // but that should be a basic expectation in any field, what other field do you see grads struggling to get a job after residency?//None. That was sarcasm in prior sentence. Obviously we go to residency to get a job. It is just funny that a medical student comes here and wants to say the residents expectations of getting a job are out of line. //lol this year the mantra is "dont rank below yale". assholes that's not a thing. there is no "below" on a made up list no one agrees with and 'yale" not that big a name in radonc. </t>
  </si>
  <si>
    <t>Bold prediction: we will have more rad onc spots filled this year than last year due to the SOAP. The same thing happened last year when we had an unusually low number of applicants but somehow managed to have more rad oncs due to the SOAP (2018: 192, 2019: 196). /// It seems like the total number of spots is going to be lower than last year with some programs contracting and some not taking any residents this year? But overall yes I agree that most mid to low tier programs will soap. And places like Vandy and CCF will have no problems filling so their pledges are meaningless// I actually don't think all programs will be able to find people to SOAP. People who SOAP have to willingly go into RadOnc and their first news source for this stuff will be this spreadsheet or SDN. Both are pretty negative (and will likely be more negative after match). I don't expect many people will want to SOAP knowing its all doom and gloom. // Everyone go on all the surgical subspeciality spreadsheets and warn them lol.// Did anyone do it for the Ophto and Uro sheets? It might be too late! lol// i hope this is serious because some people are ruining their life by soaping into awful rad onc programs damn // some people are ruining their life by matching into some of these programs because they have no other options at this point</t>
  </si>
  <si>
    <t>ugh why is this spreadsheet turning into doom and gloom right before rank lists are due...we are supposed to be excited and encouraging each other and comparing programs like all these other specialties spreadsheets yet here we are reconsidering our choice to enter to this field and talking about switching out already before even matching // It is happening now because current PGY-5s are being honest about their current job searches // why couldn't they be honest before we applied and hopped on this sinking ship lol // they did.  we thought they were just trolling us.//Academics did attempt to convince med students that everyone else is lying, now that supervision requirement changes are showing up for PGY-5s it is tough to say everyone is lying now. // it wasn't about lying as opposed to exaggerating but after speaking with PGY5s candidly and hearing about their struggles i'm realizing it wasn't an exaggeration after all, it was reality and now we're stuck having to deal with it x2</t>
  </si>
  <si>
    <t xml:space="preserve">truthfully i did not start to get the full story until i went on my second away and started going on interviews. there are very few times to tell a med student to avoid a field. at first, you want to encourage students to explore their interests. you certainly can't tell someone during an interview. also, you can't tell a student during a conference because they want to network and would feel rejected to be pushed away. people who give you honest advice are people who you know outside of work. and the only times i have gotten this feedback has been from pgy4/5s hanging at a bar or restaurant or commuting to/from work. there is a big 'hush hush' atmosphere when you are at the department. don't talk negative because it reflects poorly about the field in the department because it reflects poorly and will give you less credibility with attendings who you need for connections to find a solid job.//i dont know. residents and attendings spoke pretty freely about things. </t>
  </si>
  <si>
    <t>so SDN people weren't trolls after all...wow i feel like i was misinformed this whole time // they certainly did succeed in warning med students off of radonc as evidenced by decrease in applicants, but guess they didn't realize the programs can always soap for residents // the victims of rad onc's ponzi scheme shouldn't be US students.  FMG's from countries where attendings make under the mean US salary, ~$50k/year, will be very very happy to take residency or fellowship slots and get onto the path of citizenship. // would it be crazy to take a year off and apply to another specialty next year or SOAP into something else at this point...//No it's not crazy. You can still get an IM spot in this match // Match to a prelim program and move on // how easy is it to transition to IM categorical from IM prelim? are programs actually open to this if they're already full capacity for categorical?// It happens all the time. It's usually just a funding source issue and some programs can either find the funds for you or just take one less intern the subsequent cycle. x2//hahah "wow i was mis informed the whole time. SDN not trolls". sounds like a company shilling iuts own amazon review. //who are you? my programs chair actively encourages residents to take the first job they are offered to look for residency applicants so they fill and appear like a good program. do you have truthful convos with residents at your program?</t>
  </si>
  <si>
    <t>Many people don't understand that the recent 'good' job market was fueled by the expansion of academic centers in the form of satellite sites. Many recent graduates went into satellite sites including many from top programs such as MDACC. My mentor told me the recent CMS supervision rule change is welcomed by many academic chairs. One chair told me during an interview that with beam matching on different Linacs plus loosened supervision rules (No Rad Onc physicians required on-site) he doesn't have to worry about hiring Rad Onc for satellite sites anymore. Another chair told me explicitly with the rule changes allow them to cover a larger population without hiring new physicians. At the same time, residents and fellows are increasingly important since the academic centers will see more patients.//you are so full of it. You rely on everyone swallowing whole your assumption about satelites. Also, no, it wasnt a satelite thing. That happened a while back. But hey turn folks way from the field. Better for the rest of us.</t>
  </si>
  <si>
    <t>&lt;&lt; Can you name these chairs/programs?/ // Programs in the middle of nowhere. Middle west large acedemic centers. // this is how the job market is going to be hit. midwest middle of nowhere jobs are going to become competitive with supervision changes that were made</t>
  </si>
  <si>
    <t>if applicant numbers keep decreasing over the next 5 years due to all this hysteria about the job market then the oversaturation issue is bound to self-correct in 5 years, right? // it will correct for future applicants. the bottleneck will be the worst for current applicants. if numbers do significantly decrease in 10+ years we could see more geographic flexibility. there will certainly not be an improving job market over the next few years as there around 900 ppl in training right now and 190 more joining in this years match. it will take multiple years of ~100 matriculants/yr to see anything to move the needle. this is all my speculation. x2 // exactly, it's a simple numbers game and i don't get how the people who downplay this issue can argue the math. it just doesn't add up and our year is going to get stuck with the worst of it 5 years from now. seriously starting to regret my decision right now but i feel like it's too late in the game x2 // it's pure shit. no one gave me honest advice until i developed personal relationships with residents who are going through the job search process. the only other feedback is from academic faculty who say 'those are good programs' 'the sky has always been falling' 'i love my job' 'i never placed any faith in sdn' // those same faculty have nothing to lose and everything to gain from being incorrectly optimistic. they will face no consequences if they are wrong. x2 // the perverse aspect is that they will further BENEFIT from over supply because more residents will be forced into fellowship. this is a ponzi scheme in action. the academic conglomerates are going to benefit bigly. x2 // sdn is obviously extreme, but if you read the past 15 years, you see that things are different now. the current tone is not normal. something is actually wrong.// with sdn or current state of the field? or both? haha // there are clearly problems with the field. sdn used to be primarily a discussion of how to get into rad onc. in the last five years there has been more 'world is coming to an end' talk. while negative, there is significant truth to the concerns they have. i see it in the type of jobs residents at my home institution used to land compared to jobs the graduating residents get now. 5-10 years ago these residents were getting academic jobs at my home site and awesome pp in the region. now these graduates may get a satellite job, a pp job in a suburban/rural area, or if they are very lucky they get a job close to home. idk its a shit situation.//Agree. I promise that 100+ people didnt wake up one day and decide to trash their specialty online. This is what the academics want medical students to believe. x2 // absolutely. krukenberg, old king, and gfunk used to be more positive about the career and have backed off over the last few years. they are likely feeling the market tighten and want to alert med students of the changes within the community. meanwhile, academics want to get residents and fellows while serving their academic mission which is broadly speaking: success, often defined by growth (ie, residency expansion, fellowships). // i would even speculate that a few on sdn are people in academics who now realize sdn was correct about the job market. recently one of these posters asked, literally looking for guidance, scarb what number of residents he would consider appropriate each year. scarb said something to the affect of 120/yr. i would not be surprised AT ALL if we see a red journal article in a few months about the appropriate number of graduating residents / yr being between 100 - 150.</t>
  </si>
  <si>
    <t>also if programs fill through the SOAP, nothing will change. // Yep. Applicant numbers may go up ironically. Percent of US medical grads will continue to go down. Unfortuntealy applicant number are not correlated to number of radiation oncologists produced. Applicants were way down last year and total number of rad onc residents was highest ever after considering SOAP. There is zero evidence of change coming in the total number of spots. x2 // i guess we will see. i don't see a huge influx of fmgs coming into rad onc when there are better options like IM which are a more sure thing. the issue is with people soaping after failing to match into a competitive field. these guys will soap into junk programs with no connections and unmotivated faculty. that is a death sentence. x2 // there is zero evidence of any changes coming. besides opinion pieces published that are non-committal, there is no indication of anything actually being done. x4 // the point is that even if "change" is made through programs supposedly choosing not to fill through SOAP, the downstream effects of that change won't be felt for another 10+ years of repeatedly not filling ~70-100 of the 200 spots each year. all the 200 residents per class in training right now and our year are still going to have to face the brunt of the issue upon graduation and in our early careers which is terrifying x2 // yeah i get that.  for me, its that I want to see leadership actually doing something concrete to address issues being raised. I hope that seeing this can give me confidence for the future and the success of the field, this indicates to me that the people who are in charge of our training care. But so far I don't see anything being actually done and thats what disappoints me the most. I feel like with a field that is small as radonc, it would be easier to try to get everyone on the same page? x2</t>
  </si>
  <si>
    <t>its difficult to get everyone on the same page when it is not in their self interest. less resident coverage is bad news and no one likes bad news.//funny how this is so hammered in radonc. Where is the complaints of resident coverage...in every other field?  // maybe bc of contouring? idk. In most other fields, residents are much more independent, prescribing meds/doing procedures etc. Rad onc is definitely an outlier in terms of residency autonomy/faculty autonomy. // idk its weird because programs that give more autonomy are seen as malignant.//</t>
  </si>
  <si>
    <t xml:space="preserve">Fellow M4s, what advice do you give to other med students (M1-3) who are considering rad onc? // Dual apply. Try to match at a top program. Be willing to move rural for private practice. //Go into a specialty that you can practice when you finish training would be my recs.//Now is the time to bounce. You aren't committed and have not yet applied. I am thinking about my rank list now and regret not dual applying. At some of my top places the residents are taking fellowships. And these are good programs (tier: 20 - 40ish). It's bad and I cannot imagine it will get better. I am not from a top school. If you are from a top school and match at a top place you should be able to find a decent job in five years. Outside of that, I would go a different route. x3//Even the top place thing seems like a risk. There are many other options without so many sleepless nights ahead. // I've heard many residents at top 15 places say they wouldn't do it again and would advise med students in M1-M3 years to look elsewhere, but if you can't see yourself doing anything else (like me) then I would echo the sentiment about matching at a top place and to do that I think the best way is to focus on research as much as possible // Do a research year at one of the top 3. Rotate at the other top 3. Match at one of these sites. Put your IM home program below these 3 programs. That is a simple way to have a guaranteed career in rad onc or im -&gt; heme-onc. </t>
  </si>
  <si>
    <t xml:space="preserve">Do you want a 375k job with 26 weeks vacation day in Tampa, FL? Yes? Then Radiology. https://www.practicelink.com/jobs/767644/physician/radiology/florida/adventhealth-tampa?searchIndex=14// haha yeah i heard about the radiology lifestyle during my radiology rotation and from talking to the residents. // meanwhile rad onc residents may be able to snag an academic job in kansas academic satellite if you are a lucky one 5 years from now. https://careers.astro.org/jobs/13284015/assistant-professor-topeka-location // nah that Kansas job will be filled, if you're lucky in 5 years, you'll be on the frontier, fellowship instructors jobs in southe ast Asian and subsaharan Africa, new international satellites for your academic center nb // PGY-5s from a decent programs (30 and up) told me the Topeka position is a very good job for this year. One of the Diagnostic Raidology chief residents (PGY-5) from the same hospital already signed the contract for a job after fellowship. 450k+bonus on the coast. </t>
  </si>
  <si>
    <t xml:space="preserve">there are so many specialties that you can pick. IM leaves you plenty of options. Heme-onc, cards, gi. Derm is cash albeit difficult to match. Rads has a nice lifestyle and is comparably easy to slip into with lots of geographic flexibility. Anesthesia and ophtho are other terrific choices. I would not pick this field again tbh. I had a wonderful mentor during my ms3 year in a community practice. He really encouraged me to join the field.I went ahead and did my rotations fourth year and liked the topic. However, I have no major background in the field and despite being a good student have been locked out of the top 15 programs that people talk about. Speaking with residents at places where i rotated, the choices for jobs are very limited coming from a mid tier program. I rotated at a site which was hiring an attending. They did not acknowledge or interview one of the chief residents who applied for the job. I had no idea a program would act like that towards its own resident. Currently I am looking at exit options thru intern year. To add on: i did an md/phd. my friends are attendings or signing attending contracts in fields like im, rads, and (soon) ent and ortho. all my friends got lower step 1 scores and had fewer first author pubs than me. but, they are signing contracts making 300k+ in awesome places. they will need to take call and my rads and im buddies come in someitmes on the weekend. i guess that is the price they are paying for nice jobs with good salaries. based on my interview season, i have no idea what price i will be paying in five years but it definitely sounds worse..// yeah i also have a good relationship with my radonc mentor and part of me just don't want that and the radonc research to go to waste. // people's interests and priorities change all the time, it's not a waste it's an experience </t>
  </si>
  <si>
    <t>My original plan was to do 2 away rotations, one on east coast/midwest and one on the west(probably california) this summer. I was wondering how expensive it was to do a 4 week away rotation? With all the concerns we have about jobs, I'm trying to decide if it's worth it to do 2 radonc aways? I think I might dual apply radonc with IM next year since I'm probably not going to be a top 10 program material. I'm just really beaten down by all the bad news with no changes on the horizon :( How much did it cost for all y'all if y'all don't mind sharing.  // Do you have a home program? Ask them how many aways to do. usually programs have a range they recommend to students // do an away for a LOR from a big name, but remember that you might not work with them much, or you might not make a good impression with them, so it's risky// i do have a home program, previous students have done 2-3. So if I do an away at kaiser in cali would it cost like 2-3 a month? or more? // idk how much it would cost, did you look at airbnb? how much do you want to spend? how close do you want to live? housing and transportation would probably be your biggest costs//Why do aways? Aways are for competitve specialties. There aren't any pathology residents doing aways. Rad onc match numbers will look similar to pathology.// rad onc will always favor aways bc department is small and likes to get to know people. IM is a huge field and aways are not important. ent went through a non competitive phase and people still did aways. this has nothing to do with how competitive the field is. its about finding the place for you and identifying with that group to improve your chances.//Improve chances of matching to rad onc? This is old school thinking. Goal posts have shifted. I would save my 5k and travel//and i would rotate at top places. to each their own.//Yep. Guy/gal is talking about dual applying cause not sure about job prospects. Smart person btw. Then some telling him/her to spend 5k just in case.//</t>
  </si>
  <si>
    <t>cost really depends on the location (COL). You can use airbnb or rotatingroom to see what housing would cost, then you can estimate food costs based on your current costs (probably won't change much), and you can calculate uber/bus/rental car prices as well// thanks for the info!</t>
  </si>
  <si>
    <t>if you arent top 15 material i would reconsider rad onc. if you insist, rotate at your home and two top 15 places. it is easier to drive bc luggage will be easier to figure out. for me it was about 2k for 2 rotations including rent and food in mcol cities. if you rotate in an expensive city like new york it will run you more.// thanks for the info! that doesn't sound too bad. yeah hence why im dual applying. its just really hard to let go because i really like radonc :( // i feel you! the field is great but outlook is bad. good idea to dual apply. away rotations at top places are a foot in the door. duke will count it as your interview. some places like msk harvard and umich are lower yield and will not interview everyone who rotates. and ucsf are good places for an away rotation. not sure about stanford. mdacc is a good away as well but im not sure if they invite everyone who rotates.//thanks so much! that is super helpful! im probably still in denial about everything. // no problem. yale is a great place for a rotation too. they dont interview many people and its an excellent high yield place for an interview invite at a top place. u wisc and mayo will also be good because they are less geographically sweet but amazing programs which will be reasonable moving forward. check out the top 15 in the tiers ist and try to do your two aways at two of those places. dont worry as much about the cost because matching at one of these places will be worth the extra couple thousand in the long run as it will give you the job options which is ultimately worth multitudes more. i would also encourage and rotation as the education is A+. harvard and michigan are extremely busy and you will be pushed around for a lot of different things during these away rotations. the presentation is important. start working on it early and get feedback from residents and the attending on your service. get the essentials of clinical radiation oncology for reading about patients before you consult. post if you have any more questions. the field is the best and we need people who are engaged in it. good luck!//thank you so much!//I think aways are overkill for least competitve specialty. Save your money.</t>
  </si>
  <si>
    <t>some people will argue to avoid away rotations. i disagree and will say that it is reasonable to consider top 15 programs with an away rotation. otherwise, yes no need to rotate at lesser programs and you will be able to find a spot at mid tier and average programs with ease. // I kind of agree with this. X2//I don't understand this obsession with rankings. Is this like having the nicest room on the titanic?// more like getting a spot in the lifeboats on the titanic lol</t>
  </si>
  <si>
    <t>how many unfilled spots this year? // who knows? // Maybe lower than last year since programs interview 20 people for 1 position. // programs played it very safe this year and i think we will have about 50 unfilled. // i see the same people at these interviews. there are not 152 ppl interviewing. i would bet 70 spots unfilled. least competitive match in history. // yet at least half of those 70 spots will fill with SOAP, further adding to our competition when we look for jobs. matching into this field isn't much to celebrate anymore apparently unless you're at a top program and i wish someone had told me this before i went through all this shit x2 // bold prediction: there will be more rad onc spots filled this year than last due to SOAP. The same happened last year thanks to the SOAP (2018: 192, 2019: 196) x2// There aren't 196 spots available this year... so that is highly unlikely. I enjoy pessimism just as much as the next person, but be realistic with predictions</t>
  </si>
  <si>
    <t xml:space="preserve">Utah vs Colorado vs UW?// I didn't go to Utah but Colorado and UW were pretty equal to me. Both incredibly busy clinically with okay research. I think Colorado has bigger names on faculty and recent grads have gotten better jobs (to my knowledge). Similar cost of living (Denver might be slightly cheaper). // Colorado is stronger with better brachy exposure and bigger names. However, Seattle is a more fun city and if you want to practice in the PNW go to UW. </t>
  </si>
  <si>
    <t>utah residents are great and program is solid. // Utah&gt;Colorado&gt;UW // Utah had residents leave the program the last few years // from what they explained, it was due to super geographical restrictions and regreted rad onc in general, both went into completely other fields for greater flexibility// utah is a strong program</t>
  </si>
  <si>
    <t>Did any residents go to this webinar about finding a job last month?  https://www.acro.org/events/webinar-contract-negotiation-tips-for-early-career-radiation-oncologists/</t>
  </si>
  <si>
    <t>Are there any programs that let residents opt out of radbio and physics lectures? Is it more efficient to teach it to ourselves from books/videos/review materials rather than sitting through a lecture?</t>
  </si>
  <si>
    <t>WashU vs U Chicaog vs Colorado?// Wash U &gt;&gt;&gt; Colorado &gt; UChicago. // uchicago is underrated by med students this year and last year. it is historically a top 10 program. the chair is challenging but not really relevant for your day to day. you will work hard but no harder than the other two programs. washu and chicago have better research opps. chicago and colorado are fun places to live. socratic teaching at both washu and uchicago with colorado having little pimping. washu and uchicago seem to land better jobs. //That first ranking is insane.  Wash U is the easy number 1, Uchicago is the easy number 2, and Colorado is way way way behind</t>
  </si>
  <si>
    <t>resident: washu is one of the few programs i would consider ranking if i was to do it again.</t>
  </si>
  <si>
    <t>damn it's getting real now that interviews are pretty much done. let's get some more positivity on here because right now reality is looking a bit grim lol // What do you feel positive about? What do residents at your program or on the interview trail tell you about the job search? // not much personally but hoping some other people can chime in with positive things they've heard or encountered // I don't want false positivity lol and there's not much to be positive about // there's going to be a 20% increase in rad oncs over the next 5 years (200/year x 5 years, compared to ?5000 currently in the US). Where are they all going to find jobs? Are we going to be competing with them when we look for jobs?//Yes. It is mostly agreed upon that there are not 200 jobs available per year. If that is now being understood then are certainly not 200 jobs available per year for the next 5 years. The problem is nobody is wiling to make tough choices.// ugh</t>
  </si>
  <si>
    <t>http://www.breathe2change.com/news-1/blog/archive/2018/4/13/you-have-not-mossed-the-boat // &lt;3 but it's a little weird that you're sharing something like this on a residency spreadsheet, don't you think? // I feel like the fact that our spreadsheet is even needing to have these conversations about job market concerns whereas none of the other spreadsheets have to deal with this issue is concerning// yeah i've browsed through rads/ophtho/uro spreadsheets and its a whole different vibe in the chats over there. This sucks so bad cuz i want radonc so badly. // same, it's so disheartening because i love the field but the uncertainty and anxiety is too real and 5 more years of this sounds like torture// throughout the past year i've been trying to convince myself that maybe it would improve in 5-6 years after im graduating from residency but now im realizing that nothing changes that fast particular since no one is making any concrete changes and there's no indication that any real change will be made. // realistically, what changes would need to happen, and who would make them? Thinking about the residency expansion alone, it seems there is 0 accountability or consequences for departments who want to expand. They can just fill their spots with IMGs or soap. // i have heard one chair say there are too many spots. i have not heard anyone else (chair, pd, faculty) say there are too many people being trained. // that's so weird, right? I feel like I'm going crazy - I talk to people in real life (in academics, unfortunately, so they're biased) -and they say job market predictions are always inaccurate, immunotherapy is a big new thing, oligomets is a big new thing, etc. But they don't seem to think residency expansion is a threat. Of course it's not a threat to them because they already have jobs. But they seem so oblivious. It's so weird</t>
  </si>
  <si>
    <t>faculty dont want to scare you away. we are ms4s applying to the field. it would give us more angst to talk about that during a formal interview lol</t>
  </si>
  <si>
    <t>anyone else want to talk about candid conversations they've had with residents about their job search? besides just the highlight reel we get presented during interviews. trying to decide how high I should rank IM above some of these rad onc programs //I got the most info during rotations when they had time to get comfortable with you and maybe even hang out socially. I will say the residents that opened up to me are nervous. They feel like they will be able to a job. They do not feel good about where that job may be geographically. There is no indication at this point that things will change anytime soon. This has led me to dual apply and everytime I talk to someone and ask them to be honest I make my rank list more IM friendly. The rad onc spots may end up all at the bottom by the end of it.// what tier are you interviewing at and where do you think the cut off lies? i am seeing residents at top 30ish places (maryland and rochester) take fellowships. //Mostly mid-tier, a few a little higher. Difficult to say as there are so many variables. I don't think there is a one to one correlation with job prospects and program ranking. I'm sure it helps for purely academic jobs. It all seems like a risk that I am not sure is worth taking. With so many open spots projected, radiation oncology will always be an option in the future even after IM residency.// yeah I met applicants who did IM or are in the middle of another residency applying for rad onc this year. It's never too late to come back in</t>
  </si>
  <si>
    <t>how are these current residents getting their jobs? ASTRO board looks abysmal for job opportunities for recent grads and I have a hard time believing that "word of mouth" and cold calling is sufficient to get all these new grads jobs of their liking so who knows how much more saturated it'll be in 5 years//ASTRO board has been dead for awhile and even more dead since supervision changes save for some fellowship opportunities. It is still the "go to" site for jobs though. I am not sure why people keep saying "there are issues but this year's job search is better than years prior". I haven't seen any indication of that being true but would love it if someone else with more knowledge could chime in.//I know several people who got jobs this year but had very compelling local ties to those jobs. Faculty at program were quick to point out that job market must be great because of that, but someone getting a job due to very unique circumstances is not a sign that market is good. Rather, it seems uncommon for new graduates to have more than 1 or 2 real offers, and bargaining power is nonexistent.</t>
  </si>
  <si>
    <t xml:space="preserve">one way to look at it is by location. if an academic shop is benevolent and willing to make things work for residents in a tough job market you will likely be able to get a job at a satellite of your shop. i would rank based on location for that reason. think about top 10 programs like duke, hopkins, mayo and see if you would be comfortable taking an satellite job at their program in five years. thats a good reason to rank that program highly. </t>
  </si>
  <si>
    <t xml:space="preserve">If I've only had interviews at mostly mid/low tier places, should I be more concerned about not matching or finding a job after residency? Some of these programs have SOAPed in the past so I might have a chance to match somewhere this cycle, but I'm worried about what that means for job prospects in the future // have you dual applied? // No, I haven't dual applied and unfortunately don't have many prelim/TY interviews either // you should shoot for the moon and if you miss you'll land in the stars. thats some bullshit. i would reach out to your IM PD and ask for a late interview/rank. // I'm afraid it might be too late for that since interviews are done at my home program, did I screw myself over by not dual applying? I was under the impression that as long as I match rad onc somewhere, I'd be able to find a job somwhere but with recent supervision changes and all this talk about job market, I'm starting to have second thoughts // IM prelims may allow you to switch out. at this point you should attempt to match or soap into an im prelim. sit on your advanced rad onc decision for a few months. see where the grads at the place you match end up. if that is acceptable, you could continue with rad onc training. if not, you can get into a full IM position. // &lt;&lt; yeah I think this might end up being the strategy unless your home IM program can take you as a categorical this year. Next year will likely be a blood bath for RO matches (for both 2021 and 2022 PGY2 spots). </t>
  </si>
  <si>
    <t>ill be frank: my home program is mid/lower tier (between 50 and 60 on the ranking tab). last year both graduates took pp in the middle of nowhere.for both, it was their only contract. these guys are making great salaries (all close to 500k starting). this year one has taken a job in the middle of nowhere and the other does not yet have a contract. the person who does not yet have a contract applied to 20+ jobs at astro, had 4 interviews at astro and was told by 3 of them to come for an on site interview, but afterwards all of these places said they went in a different direction. this resident seems very normal and kind and like a great doc. our department is considering hiring him on in some capacity (part time non tenure) if he cannot find something in the next few months. there isnt enough volume to hire on a full time staff but its better and will look like an academic job placement. they were locked out jobs in my region because there is a larger name brand program in my city and not many job opportunities this or last year. both of the residents have been frustated this year when i ask about it in private. i went to my programs interview day and we got the 'our residents land pp/academic jobs in the place they want' line during pd presentation. but this is clearly not the case. im not going to tell you to go into a different field. but this is what the job market looks like now for residents at mid/low tier residency programs. it is not going to improve in 5 years. i do not post on sdn but i do read the forum and have come to believe more of what is posted over the last six months about the job prospects. as i said, i went and interviewed at my home program. i dont plan on ranking them for this reason because i would rather do IM than go through this madness. edit: i added info about current resident job search and clarified location of the jobs based on google maps driving time.</t>
  </si>
  <si>
    <t xml:space="preserve">could you elaborate on "middle of nowhere"? I keep hearing this term but I imagine everyone has different definitions of this so it would help to have an idea of comparable cities/states // mid west, 1.5-2 hour drive from st louis. mid west, 2.5 hour drive from chicago. town population of both places are &lt;50k. for the sake of comparison i have identified to two towns close to major cities of comparable size in the midwest. North Platte, Nebraska is a VERY comparable town to what i am talking about. Ottumwa, Iowa is another VERY comparable town to the other position. im not sure what town the current resident has accepted a job in but it was described as a similar place to last years residents. // &lt; I wish all residents would be this open regarding their job search, I feel like all I've been hearing is "job market was better this year than previous years" and "work hard and make connections and you'll be fine" and "SDN overexaggerates everything, talk to real people instead" // it is difficult or impossible to have a real discussion about the job search amongst residents who you meet the day before an interview. nothing productive comes of that conversation. my programs residents are friends who i have worked with over the last two years. they are real with me about their position. </t>
  </si>
  <si>
    <t>for people DNR programs, could you explain in ROL tab? // i think that info should be put in interview impressions instead</t>
  </si>
  <si>
    <t>who else now has GERD from all the interview food?</t>
  </si>
  <si>
    <t>UCSD vs Stanford? Impressions? // stanford &gt; ucsd // UCSD much better location IMO // who seemed happier in residency and post-grad?// What's the general hype for UCSD outside of location? // faculty down to earth and great educators, great didactic format, they pay for a month rotation internationally, close group of residents // protons, very supportive chair, great job placement //</t>
  </si>
  <si>
    <t>Any impressions of other cali programs (UCSD, USC)?//UCSD solid. USC not so hot. //Why? x3</t>
  </si>
  <si>
    <t>For programs that don't currently have chairs, do you just have to stand all day? Do they offer dept paid insoles or dr. scholl's? // the questions that have been burning in our minds are finally coming out!!</t>
  </si>
  <si>
    <t>Some program names in the IV impressions (iowa, allegheny..etc) are highlighted dark gray. does that mean they are not participating in match this year? // oh you didn't get an invite from them? bummer!// Iowa and OHSU are grayed out since they are not taking residents, not sure about Allegheny.//</t>
  </si>
  <si>
    <t>I was wondering with the talk regarding residency expansion, can some programs take residents every other year? This would decrease number of graduating residents every year and residencies don't have to close? Or is it a funding thing? // residents have always traditionally had different amounts of residents each year (ie 2-1-2-1, 2-2-1-1, etc). Usually funding comes from medicaid so it doesn't change but some departments do fund their own residency posiitons so that might vary. I would highly support skipping years given expansion, but the problem is that departments and faculty don't want to give up the funding, and the work that residents do// &lt;This is exactly the issue, funding is either used for their specific use or taken back from the bigger org. From an operational perspective, it always makes sense to fully utilize their budgets. But I agree, if we reduce total resident complements, the field will be fine. Skipping/Alternating years would be similar to the change in the 90s (where RO went from a 4 year residency to a 5 year residency).// Isn't the extra year mostly used by most programs for residents to do research? // not really...most academically-focused programs have 9-11 months of time that can be used for research or clinical electives. More clinically-oriented programs have 0-4 or 6 months. Residents who want to go into academics or who want to relax use the time for research, residents who want to go into PP use the time for clinical rotations</t>
  </si>
  <si>
    <t>Does anyone know the date that RadOnc programs have to submit their rank lists? // sending a loi isnt going to help your chances if that is what you are asking // I would have asked that if I wanted to know that &lt;3 // I assumed it was the same date that our ranks are due //</t>
  </si>
  <si>
    <t>discussion below about outstanding salary in rural / underserved areas. what are the salaries looking like in these locations? // ofc who knows how long it'll continue...so I don't see how salaries really matter. I think we can assume we'll always be above 200k, and I don't think we can predict the future. Current salaries from pgy5s are low 300s for academics and mid 300s for PP in the eastern part of the country//that is correct. i just asked my college who is PD in Medonc fellowship. They said starting for medonc  academics in our city (major metropolitan east coast- not a "sh*thole city" to paraphrase) is 150's and about 200-250s for PP. So not exacfly what radoncs in SDN are saying meds oncs get. More in line with the historic differential bewtween radoncs and medonc. // wow that's so different than the million that people used to make...but it's still enough for living. more than most jobs// Outside of having side hustles and maybe working 80 hours as a Mohs surgeon or 100-120 hours as a NSGY or some other high-demand field. The likelihood of you making 1 million in medicine is over. Medical consolidation has made this very unlikely and it is only going to get worse</t>
  </si>
  <si>
    <t>650k// I know one that should be making 900k their first year after bonus. Base is 700k.</t>
  </si>
  <si>
    <t>UF vs Moffitt vs Miami? Including both the program and the location // location: miami =&gt; moffitt &gt; uf; reputation UF &gt; Mofftt &gt; Miami; concerns: Miami job placement // what are the job concerns with Miami? // 2 grads from last year took PP jobs in the middle of nowhere// didn't a recent UF grad also take a BFE job? // 2 UF grads from 2019. one took a job in orlando FL, the other took a job in the same state that she completed med school in North Dakota. so yes, BFE with a big BUT from BFE. // was she from North Dakota? This is why it's hard to evaluate job placement... // it's impossible to contextual these tiny sample sizes. most likely this individual wanted to return home and did so successfully. //you guys have to stop with the "middle of nowhere" stuff. People actually come from these places and want to go back. If youre going to suggest thats all that was available to them you had better do due diligence. x2 // not everyone wants to live in a big city when they're in their 30s with a partner already and have/want to have kids</t>
  </si>
  <si>
    <t>Miami: http://radonc.med.miami.edu/residency-program/former-residents both grads got academic jobs (satellite or not? idk) but augusta GA and Philly are not BFE LOL // oh you are talking about 2018. yes, in 2018 one at satellite (darby, PA not philadelphia, PA) and one PP (augusta GA). i was talking about the four grads from 2019 with two ended up in BFE. // oh I guess the 2019 grads are not listed on the webiste, I didn't notice that...//agree with the warning that making assumptions about PP in the middle of nowhere. someone from my program did just that in order to be with family. That person is wanted to go there and is making an outstanding starting salary.  // None of the Miami grads who ended up in BFE wanted to be in BFE. Stop assuming stuff that isn't true.</t>
  </si>
  <si>
    <t>UF is the best option. the other two are fine programs.//&lt;this is the correct answer.// Moffitt &gt; UF &gt; Miami as far as training and recent job placement is concerned, UF has the best alumni network though so if you want to try and take advantage of that but Moffitt has a great reputation as well.</t>
  </si>
  <si>
    <t>this idea that residents are going to say 'i had a hard time finding a job this year' during a recruitment dinner is naive. // Residents lie to protect their program and also their own psyche. Nobody wants to admit they went through residency for 5 years and now struggling to get a job.// idk a lot of residents have told me they have been frustrated by the job process. They can be candid given the circumstance. Not everyone holds allegiance to their program//True. It has become easier to discuss given some awknowledgement by academic leaders/in publications //this year has been a good year thus far and the season really goes on through march. sorry to disappoint those with an agenda. We can't say what it will be like in 5 years when it matters to you. there is reason for concern. but this year was better so far than the last few. //  There is much, much more honesty this year compared to prior years, if you look at prior years' spreadsheets, they were nowhere near as detailed as this year.  Plus whitewashed in the past with PR nonsense.</t>
  </si>
  <si>
    <t>Shall we add "PGY-5 Job Placement" section in the IV impression tab? // i think it's hard to condense. What would we want to compare exactly? number of offers?</t>
  </si>
  <si>
    <t xml:space="preserve">For UF shadowing, did people bring a white coat? Or just wear shirt/tie or suit?// It's pretty informal. Some wore whitecoats but it didn't seem necessary. At least wear shirt/tie.  </t>
  </si>
  <si>
    <t>I know this was done before, but now that we've interviewed, how do we rate LA programs that aren't UCLA?//check the tiers tab //tiers are worthless x2// Also they tell us nothing about programs themselves. As we are now done with interview season and have a month to submit rank lists, I think we should be doing more comparison posts. // kaiser LA aint a bad idea if you're thinking PP from the jump, get you into the kaiser system early</t>
  </si>
  <si>
    <t>ucla and cedars sinai are the only programs worth ranking in the city// why cedars? // excellent chair who advocates for residents during residency and in job search. // hugely important, engaged chair equals engaged faculty, culture starts at the top. // i would consider not ranking any of these places. maybe ucla. if you wanna be in california rank ucsf stanford ucsd and possibly ucla. not worth going to a middle of the road program in rad onc at this juncture.//&lt;that is really not a smart general statement.  // why not? x2 // I don't know why people here keep sucking ceder's dick besides location. It's a new community program. If it was in North Dakota you would say it should be DNR.</t>
  </si>
  <si>
    <t>Interesting, based on my experience I strongly disagree with your impression of Cedars, I wonder why we had such different experiences... I am (appropriately) concerned regarding the job market and Cedars lack of track record from a residency standpoint, lack of alumni network, etc. was offputting, they seemed outmatched as far as career prospects in the LA area alone not just by UCLA but also Kaiser LA, and on equal terms with USC... I was considering not ranking. Also some faculty were "weird" but not unusual among programs.</t>
  </si>
  <si>
    <t>yeah i mean i would consider not even ranking cedars to be frank but i didnt want to be too negative about the la programs. i liked kaiser too. i would say kaiser is nice cause of the corporation they are well established and growing with satellites all over so that is a nice insurance policy in case you cannot find a job. about faculty being weird - that is very unpredictable and usually a factor of the interview day. at my program the attendings rotate and the one interviewing me were the odd balls just because thats how it worked on my interview day. not necessarily a red flag. usc was a dnr for me. // what is the problem with USC? x 2 // Why isn't there any info on USC?</t>
  </si>
  <si>
    <t>The satellite argument can be made for all of these programs though. They legit all talked about how they are expanding throughout SoCal and are on track for continued growth for the next 4-5 years. So by that stipulation, it seems that all programs should be willing to retain their own residents.  // but we're going to look for jobs 5 years from now. I wouldn't trust the prediction of a health system or department about their plans for growth. That's too risky// Yes but many of these networks have to plan that far out in advance. CoH and Cedars both said they have new facilities coming in 5 years that have been budgeted and approved.//this is bullshit. academic centers do not have hiring plans more than 1 year out. // I'm not referring to hiring, I was referring to building out their network, which requires budgets years in advance, just like a proton center. For all I know the HOPPS rule will apply and they won't hire, I will add that I don't think we should expressively tolerate any discussion about job markets as they relate to expansion. I agree, we have no idea what &gt;5 years will look like. Although now I'm wondering what's the point of going into this field at all if there is an impending job crisis.//</t>
  </si>
  <si>
    <t>lol you just started wondering that now? if you didn't think about it before, what has changed? Personally I've been wondering about it since I submitted ERAS. Ignoring the HOPPS rule, and ignoring practice patterns (indication/utilization/referral patterns/fractionation), the residency expansion alone makes me worried about the future job market. // I mean I've always been concerned about it, this is nothing new. It just seems like in the last couple weeks, as we confirm our ROLs, I think we are all understanding that we aren't shielded from market problems. It also doesn't help that I recently found out people from last year's match have decided to stay at their prelim and not continue onto RO training. And these were people who matched into the top 20 (which I may or may match into). // &lt;- that's interesting to hear! did they stay just for geographic flexibility? or income? or what? // how many people? what programs and will they advertise pgy2 positions? // I hope they don't let anyone replace those residents</t>
  </si>
  <si>
    <t>Trying to figure out my schedule for this year, for interview season, are prelim interviews usually earlier than RadOnc interviews? I have a 2 weeker in the begining of November, trying to see if that will interfere with anything</t>
  </si>
  <si>
    <t>there is flexibility to schedule prelims. they start in october ending in january. if you have the last two weeks of nov and december and january free you will be fine. there is lots of vacation time between thanksgiving and winter break so travel will be hectic during nov and dec.//Thanks!</t>
  </si>
  <si>
    <t>can we do some program comparisons// sure, which programs do you want to compare?</t>
  </si>
  <si>
    <t>cornell vs jefferson vs baylor vs musc // ewww,  FM  in Nebraska &gt; musc &gt;baylor&gt;cornell&gt; jeferrson. Jefferson&gt; Baylor&gt; cornell&gt; usmc. Jeff has issues but its the best of this group in terms of career options</t>
  </si>
  <si>
    <t>ohsu vs drexel // both good programs that will be tough to match into this year// LOL x3</t>
  </si>
  <si>
    <t xml:space="preserve">yeah we're back! // Thanks Spidy// I miss the old sheet. // </t>
  </si>
  <si>
    <t xml:space="preserve">what are hours at michigan? someone posted that residents underplayed it during interview day. a rotator input would be great. also, do they cross cover for residents on vacation? // a pgy2 at another institution said michigan residents are overworked fwiw//Michigan resident told me they double and triple cover and are frequently there late most nights doing busy work related to every attending demanding 100% resident coverage. I do not have firsthand experience. He felt many attendings were unable to practice indepently without resident coverage. // First hand: It is all double coverage but no triple coverage. Attending coverage is split between residents and APPs. Residents get 2 academic days per week. No cross coverage for vacation. Army of MAs and APPs for scut work. //you work hard. yes expect 60 - 70 hour/wk during pgy2 and 50 hrs/wk during pgy5. however you get what you put in. this program has the best rep for top clinical training in the country according to two of my home institution attendings. //This does sound like the party line for programs that use residents to cover for attendings that do not want to do their job. I'm sure there is a middle ground between doing 2-3 attendings job simultaneously and getting poor clinical training.// I think people often confuse working long hours with good clinical training. if you are so busy with work (ie. notes, emails, etc), there will be little time for actually learning important clinical skills (ie. going over contours, being at the machine and seeing patient setup, and going over cases). You will be good at doing busy work but wont be very good clinically. // I think what makes the hours at Michigan a little longer is that they're spending time seeing patients, reviewing contours, going to cone beam CTs, looking at plans and going to tumor boards. They have medical assistants who do the scut work. It's also definitely double services (they were previously triple but cut back because of resident request). I, for one, would prefer to graduate from a busier program ready to hit the ground running in academics or PP, rather than scrambling my first few years while also trying ot study for oral boards//Yeah this is what those programs say. I prefer attendings that can practice independently. If you cover 5 attendings at once are you 5 times more prepared? Based on these programs logic I would have to say yes. </t>
  </si>
  <si>
    <t xml:space="preserve">When people say 'good clinical training' maybe they mean 'good preparation for PP', which would include all the busy work? // does 'top clinical training' mean high case numbers? maybe it always involves, maybe even requires long hours? // seeing 700+ new starts in residency increases 1st year attending confidence. high case numbers and comprehensive attending led didactics increases knowledge and board pass rates are a sign of resident knowledge base. specific modality experience like hdr/ldr prostate, sbrt for all sites, multi d clinic, gyn brachy, and even GK are good skills for job search. ppl also like to hire from places they know turn out good residents and program longevity is a component of this factor.//You don't need practice for busy work. It is mindless work and is disrespectful to our degrees. There is some degree of it everywhere but do not think it makes you a better doctor. Also most programs get 700+ new starts in residency with single coverage. </t>
  </si>
  <si>
    <t>thoughts on this line of thinking? programs that take advantage of fellows in this way will do the same to residents. https://careers.astro.org/jobs/13257382/acting-instructor-advanced-stereotactic-radiation-therapy-and-immunotherapy-fellow //childish logic for a lot of reasons but by all means, dont apply and leave spots for us. // My impression is that a lot of those fellowships are for canadians/foreign rad oncs who want clinical experience in the US so they can get a job, so they're not 'taking advantage' of them. If the program didn't provide a salary then maybe I'd agree with you. And, even for US MDs, what if someone went to a lower-tier program and wants to go into academics, or wants to work in the PNW? A fellowship is a great opportunity for people like that//even ones that dont come with funding can be good for those looking to get into the US. Often the sponsoring country will fund. dont criticize it if you dont understand it//Reasonable to criticize fellowships in rad onc because they do not exist. There are no accredited fellowships. What special skills are learned here? What happens to revenue generated from this "fellow"? Does it all go back into providing such great immunotherapy training for a physician that cannot prescribed it?  // &lt;- why does a fellowship need to be accredited if the goal is to provide time/opportunity for foreign doctors? you seem to be confusing fellowships with expansion and general discontent about the job market which is understandable but out of place//If it was accredited it might provide some value other than a year long placeholder for someone. Maybe they wouldn't call it something as ridiculous as SBRT/Immunotherapy. Sorry I am having a hard time seeing the benevolence of UW. Ceratinly the academics that mocked "fellowships" in the red journal would agree.////a fellowship doesnt need to be accreditid. its another bs thing that SDN has put out there: some how an "unaccredited fellowship" is bad. It isnt. its experience. you get the experience period. // I'm not trying to say that UW is benevolent - I imagine they get a lot of work/revenue out of the fellows. But it provides value simply because it is a year long placeholder. That's exactly what foreign and some US MDs are looking for. It's not trying to pretend that it's teaching US grads new skills//Being in Seattle may be a requirement for some. I'm sure they would rather have a job. Here is what academic leaders (not SDN) have to say about rad onc fellowships- https://www.redjournal.org/article/S0360-3016(19)33870-2/fulltext//</t>
  </si>
  <si>
    <t>It is funny. Since when Rad Onc can prescribe immunotherapy drugs?//well since do medoncs prescribe radiation? // well I didn't see a med onc fellowship for advanced radiation therapy?</t>
  </si>
  <si>
    <t>uw is an average program that is considered desireable because of location // who said it's a top program? //no one did. its an average program.// Just to a broader point, I can't really rate anything below the top 10. Most of these programs offer similar things and seem to provide adequate training with solid volume. What else is there to rankings? If it's about alumni/network, then UW would be considered strong because its been around forever and as an institution (not just in RO), UW has a very solid reputation in medicine on the west coast. This is very much outside of the discussion being had, but the tiers stuff has become kinda vague and unnecessary. Especially since most of us aren't even in training yet.// the 'necessary' part is that people who only have options below the top 10 still want to understand the reputation/prestige/quality of the programs that they're considering// I understand their use but I don't know the criteria to which they are based on anymore after going on interviews. As I stated, many programs outside of the Top 15 have good alumni networks and provide really robust training. Some of my non-top 15 program interviews seemed to be better than my top 15 interviews, so I'm having a hard time figuring out how the calculus of it all plays out. // I assumed that top 15 primarily refers to academic prestige, big name faculty, research output etc, and clinical education/volume/autonomy may be good or bad or just ok. // what top 15 programs were you not impressed with? // &lt;- I didn't interview with top 15, but I assume that the ranking reflects mostly prestige which may or may not correlate with resident education - just like top undergrad or med schools are more famous for their research than their med student teaching // 1. prestige can help you in job search 2. previous poster mentioned being not impressed with specific top programs. could you air out concerns? it would be helpful for other applicants to hear about perceived negatives of these programs. x2</t>
  </si>
  <si>
    <t>There was nothing really negative about the top 15 programs, but when comparing them to others in the 20-30 range, I didn't see much variance in training (from a volume/modality perspective). I'm just beginning to think prestige is locational and not necessarily true for all-comers. I honestly think outside of the big 3 and name brand places (like Stanford, UPenn, etc.), there isn't really much of a difference in what prestige offers you. I will concede that for research the top 10 separate themselves just because of name/resource of specific PIs, but outside of hardcore academics, I cannot fathom those mattering much when it comes time for the job hunt.// I'm not OP, but from the volume/complexity/modality perspective, there are lots of mid/lower tier that provide that. I think we've already discussed on this page about how clinical volume is important for PP and how many programs outside the 'top whatever' offer that, even though they have less research/elective time. If you're thinking about PP, I think a program with good volume in the region is better than a bigger name with less volume/more research farther away. // there are about 30 - 40 programs that will give you strong clinical training and ability to be competitive for PP. i am not familiar with all of the programs between 30 and 40 on the tiers list but know a couple that do provide excellent clinical training. better to go to your desired region in this case. a career in academics is a different beast. there are 15 programs in the country that will set you up for an academic career. //nonesence // how so?</t>
  </si>
  <si>
    <t>you can get academic jobs if you don't attend a top 15 program. it will be more difficult.// Are we just referring to 80/20 physician-scientist jobs? If that's the case, then yes it will be difficult. If we are including academic jobs at satelites, then I disagree. // emphasis on academic jobs at satellites lol // we should stop calling satellites academic jobs, for clarity's sake. But idk what else to call them...non-tenure track jobs?// I like just calling them satellite jobs.</t>
  </si>
  <si>
    <t>Would watch out for suny upstate (SOAPd an ENT reject last year) and ULouisville (SOAPd a derm last year) 
// this couldn't matter less // it couldn't matter less who your co-residents are? come again?//It matters because there was a reason they did not fill in the match at a time when radiation oncology was more competitive. It is a sign of red flags.//LOL yeah no way the resident could be any good. use this metric with no other consideration. // a soaped resident could be good but if they've never even seen rad onc before...will they enjoy it? // it's not like med students get significant exposure to rad onc during the didactic curriculum or in clinical rotations without specifically seeking it out. if they've never done a rotation in rad onc how can they be making an informed choice regarding the remainder of their career? Particularly if in this kind of devastating and tough situation when you feel like you have to take a position or have no job. // I don't want to depend on the resident above me for help and support if they're bitter and disappointed about soaping into rad onc because of the job market (after applying to a competiive speciality with high income/good lifestyle)</t>
  </si>
  <si>
    <t>any program that filled a seat with a warm body soaper should be ashamed and avoided by applicants</t>
  </si>
  <si>
    <t xml:space="preserve">What programs below the top 15 are the most cush?// does cush mean not busy or better salaries or better COL? // fewer than 50 hrs/wk//there is no "top 15"// how is it you deride people who soap into radonc when they dont match in derm but its all cool to want a "top" program but expect to work less than most americans. </t>
  </si>
  <si>
    <t>Loma Linda // ucsd // ucsd, unc (residents state that one of biggest pros was 2 academic days/wk!)// U of Rochester// Rush seemed mad cush.////Im sorry how is it a pro? What other field do residents get "academic days". You need to learn clinical stuff. 2 "academic days" a week is not a good thing.  // to be fair, what other fields have non-clinical work, not face to face with patients? Contouring, treatment planning, learn physics and rad bio takes time, because it's so different from med school // you dont have to put yourself through the ringer to become a great clinician // but it seems like you do need to do so to get a great job :/ // thats real x2 //</t>
  </si>
  <si>
    <t xml:space="preserve">Who else got asked questions that are match violations on the interview trail? Feels like everyone other interview someone asks me where I'm applying. Someone asked what my #1 would be. Someone else asked if I was married. smh. // put in IV impressions? // asked similar Qs multiple times too :( // I'm hesitant to name programs bc they might find out and they will remember who they asked the question to. </t>
  </si>
  <si>
    <t>Never asked this, where are you interviewing at? // i was never asked. name and shame. // why does being married matter or not? (find it odd) // if an applicant has a partner, then that partner usually has some influence on where the applicant wants to live for residency. Especially for women unfortunately. Or, on a more benign level, maybe they are asking because they are trying to figure out if they should talk about what it is like to raise a family in the area (schools, etc) // i know some em applicants always ask about relationship status at pre IV dinners in case theres a chance for quickie after pre IV // applicants are trying to hook up with residents? Sounds too risky to be true // just according to my EM friend. hes had some success (3+ times this year). idk. havent seen it on the rad onc trail and it does seem risky / odd.</t>
  </si>
  <si>
    <t>soap or match a new program? // soap if you're comfortable going to a malignant/low tier program. There will probably be plenty of spaces//There will be spots available during SOAP at places that are much better than new programs. Would not recommend ranking a new program. x2//this is a bit short sighted. the answer is it depends on which programs soap. the notion only malignant and low tier ones will is a bad assumption. the problem for you is its difficult to know upfront. This year you have a better chance with soap than in pass. But there has been pressure for programs not to soap this year (some agree just not to soap in people with no radonc interest who are holdovers from derm etc). unclear how many will buy into that</t>
  </si>
  <si>
    <t>What happened to OHSU? // interviews cancelled. why? didnt they talk about expanding from 6-&gt;8 earlier in the year? // no expansion. not sure why interviews were cancelled. // any more info on this?// ACGME denied the two requested expansion spots and so they cancelled interviews. // I think they were approved for 8 spots for a long time. They currently have 6 residents. It is probably due to the winter storm?// They were never approved for 8 spots, they have always been approved for 6.// a winter storm in portland? // I see. So they take no residents this year after alleged ACGME denial. // good for the ACGME // winter storm in Tennessee you hear? // would avoid any program that even attempted to expand given the recent publications showing overtraining</t>
  </si>
  <si>
    <t>that is unfortunate for anyone who made travel plans already// They are offering to reimburse given the short notice. // that's so nice of them! //they are good folks in that group// why can't they interview for the original # of spots? // they would be at 8 residents in 2022</t>
  </si>
  <si>
    <t>&lt;&lt;&lt;spicy</t>
  </si>
  <si>
    <t xml:space="preserve">Random thought, do you think that programs are going to still keep USMLE step 1 cut-offs? Some programs still have 240 cut-off (according to FREIDA)// probably not. Also if you got an interview even if you didn't meet that cutoff, then it's very much false.// not sure  since &gt;240 // &lt;-humble brag lol // my step 1 is &lt;240 and I interviewed at places that listed &lt;240 cutoffs. // what places list that as a cut off?// no such thing has cutoffs since last year. programs are thirsty // FREIDA is probably outdated//there are no rigid answers. Some places dont use a cut off at all. Some will change theirs. </t>
  </si>
  <si>
    <t>how did someone put u tenn at #1? there hasnt even been an interview! // when you know you know // lol now there's 2 // i don't care what the program looks like, I need to be in TN // U Tenn has 4.5 out of 5 on Yelp // i need to be south of the mason dixon line and north of georgia// lol //i enjoy living in land locked states // tennessee has straight 10s</t>
  </si>
  <si>
    <t>How much does NCI designation and comprehensive designation matter?  // no impact on your training // that makes sense, but does it impact research/job search? // NCI cancer designation speaks to institutional strength not rad onc department strength. no one will interview you 'because he trained at a comprehensive cancer center'. you will get hired or looked at for other reasons. //It matters but in a round about way. Those usually are the stronger programs. // UF, Mt Sinai, MCW, UVA, VCU all don't have NCI CCC. They're not the top but they're not bad // UF and Mt Sinai are good programs. i don't know what is going on at the others. keep in mind there are only ~50 comprehensive cancer centers. just because these programs are not CCC it does not mean they are bad rad onc residency locations. x2 // Totally agree with all of this but being NCCI CCC does add to the inherent quality of training. It can be made up in other ways so don't use it as black and white but it is a plus //</t>
  </si>
  <si>
    <t>is there a hierarchy of research, with clinical trials being at the top? Where does physics research fit into it? I don’t think I’ve seen any faculty whose research focuses on physics. Why is that?  Is it possible to get grant funding and develop an academic career focused on physics research? // this is a niche that could easily be filled by an MD. most attendings don't care for physics research no matter what they say.  // does that mean that chairs won't care about physics research either when I look for an academic job?//too black and white. lots of shades of gary. more than 50. // fair enough // &gt; 50 c Gy hehe// :D</t>
  </si>
  <si>
    <t xml:space="preserve">The University of Tennessee will be hosting a single interview day for one residency position on Wednesday, February 5th, 2020. If interested, please email program coodinator Janet Herriman at jherrima@uthsc.edu before January  24th for information on how to apply.  // to fight #residencyexpansion do NOT apply here- if you go here, we will all know who you are and you will be the laughing stock of the field for the rest of your career- think about it // Trying to shame people is never a good idea. I think we all (or at least everyone on this spreadsheet) is aware of expansion and the job market, and if someone still wanted to go here despite that, your opinion wouldn't stop them. // i would never stop someone from going to this program. i am sure there are attending physicians who will not hire from disreputable programs. // idk I'd rather take a more agreeable person from one of these places than some pompous ass from a top program. PPs don't operate exclusively on prestige, they heavily consider fit. // I can't wait to know who takes this position // I'll see you there
</t>
  </si>
  <si>
    <t>lol//Don't waste time with new programs. Don't interview. Don't rank // but if you live/want to live in Tenessee...? // DNR// what is happening? Was this email just sent out?// U Tennessee is trying to match a student who doesnt have residency invites. #residencyexpansion//Desperate program spamming a medical student forum. Clearly needs to be shut down////If you want to caution people fine. But stop trying to tell people who might want to try to not rank because it offends your political views about residency expansion.// kind of sketchy that a program has to advertise their position on a medical student run google spreadsheet. x2 // better than advertising on SDN. That would not be fun to watch // just as sketch imo. one program did advertise on sdn last year. it says a lot (rather, very little) about the program if they have to advertise their sole residency spot.... // these programs can always go advertise on the pathology and radiology forums.  smart move I say, pre-empt the SOAP</t>
  </si>
  <si>
    <t>Is UCI going to offer an interview date also?// yeah check craigslist adverts &lt;-LOL</t>
  </si>
  <si>
    <t>ms3: i have been shadowing some attendings. from what i gather, they spend 2-3 days in clinic a week. what do academic attendings do for the other 2-3 days? are they free to do whatever? if so, that seems like a sweet gig. answers from residents or attendings would be nice. i dont mean to say i am just looking to work a couple of days a week but i am curious about what the attending lifestyle is like and how workflow goes for attendings. residents at my instittution work really hard as far as i can tell. // hi ms3, have you shadowed or talked to any other doctors in academic medicine? In general, academic doctors are not full time clinicians, because they also spend time on research/education/administration. Try joining some interest groups if you haven't talked to doctors before // hi! there really isnt much time to join an interest group during ms3.  // sorry, I didn't know if your school had an acclerated or normal pre-clinical structure. In that case, talk to specialty advisors, any dean with an MD, etc. Or just ask your attending on rotations // OP, the 'traditional' physician scientist job was 80/20 research/clinical, ie 4 days research, 1 day clinic, but that's hard, especially in rad onc, due to limited funding and the salary drop when you give up clinic time (clinic = $)</t>
  </si>
  <si>
    <t>Academic here: Academics who have &gt; 20 % resaerch time are usually in labs or have grant support. Most clinical investigators have about 20% presearch time. Ideally you do resaerch and other scholarly work. In real life administrative work, cleaning up clinical work, other admin and sometime a little procrastination (shhhh) creeps into it. So you have be disciplined to be a productive academic. // fwiw lots of academic satellite jobs (with no research expectations) and PP jobs also have 20% admin/research time</t>
  </si>
  <si>
    <t>Anyone concerned about jobs particularly for our year?  There's an SDN thread about how academic sites and private practices are trying to scoop up as many soon-to-be graduates as they are considered the last of the quality applicants as the field has decreased in competitiveness?// what does that mean? they will hire less after this year? // please see prior comments about this issue below. this has been talked of ad nausea. TLDR: there are concerns, and SDN is cray cray.  // smh OP where have you been? // TLDR SDN blew the whistle but then jumped over the cliff//TLDRL dont trust the internet</t>
  </si>
  <si>
    <t>This was deleted but the gist was: "The job market this year is looking better than predicted. But we can't extrapolate to what it will look like in five years. It could be good or bad. We have no idea and if someone is telling you they know, they are wrong.". I generally agree with this take.  // &lt;- I generally agree with this, except the overall trends look bad for the job market (due to residency expansion + decreased demand for jobs)//Everyone says we can't predict but if utilization is down and resident numbers are up what would be your best educated guess for future job market?//Utilization is not down. In fact numbers have been going up at quite a lot of places (at least in part due to better systemic therapy and  increased treatment of oligo mets). resident numbers are up (too much). Its very reasonable to have concerns but this is not what we are being critical of. We are critical of the insanity out there. SDN has become the alex jones of radonc. // it's hard to separate ciricism of SDN attitudes (almost always valid) with criticism of their points (valid sometimes). Sigh. //Radiation utilization as a cancer modality is down. Cancer incidence is down. There was a big paper last week that got a lot of press. Volumes at individual places may go up or down but overall utilization is down. Oligomets have not compensated for omission and decreased fraction numbers. // post link please//https://acsjournals.onlinelibrary.wiley.com/doi/full/10.3322/caac.21590 // this has NOTHING to do with utilization. article you quoted talks about incidence, survival, and mortality. there is no discussion of radiation utilization. //Sorry thought you wnted this one referenced above. There is a correlation with radiation utilization and cancer incidence however. For utilization look at Hughes study on breast radiation omission when biologically favoarble, Protect trial for prostate cancer active surveillance just to name a few. These specific disease site decreases have then led to overall utilization decreases seen here: https://www.ncbi.nlm.nih.gov/pubmed/29903550</t>
  </si>
  <si>
    <t>i have really enjoyed meeting you all this year and look forward to becoming co-residents and colleagues!//Hey right back you.</t>
  </si>
  <si>
    <t>is the match going to be bad this year with everyone interviewing at the same places? // I'm hoping that even though I've seen lots of the same people, that we all have our own preferences and personal top choices so maybe everyone gets their top 1-3. That's probably too optimistic and it does seem very possible to drop far on our rank lists. //yep i'm worried everyones lists look similar//rank lists wont look simliar. Regional preference plays a part. Match should be very good for residents.  // I think everyone cares about prestige tho// There's a relative order for prestige. But that's not the only consideration. I'm not ranking solely based on the tier's list and I'm sure I'm not the only one.  // Personal fit and geography (including where you eventually want to practice) should be taken in to consideration</t>
  </si>
  <si>
    <t>You may not get your top choices, but the likelihood of you going down your ROL to around 10-12 is super unlikely.  I also don't agree that everyone will have the same ROLs. Everyone I've met on the trail has at least made it seem like they have different priorities. Regions really do matter to some people.// Talking with people last year, it seems like everyone got into at least one program in their top 5 ROL.//thanks for the confidence! //agree with general assessment for most decent to strong candidates.</t>
  </si>
  <si>
    <t>In creating ROL - say we do NOT match to rad onc program. if i add PRELIM program to bottom of my primary rank order list will i match at just this prelim program? when will i find out and will this allow me to SOAP?</t>
  </si>
  <si>
    <t>Yes, if you put a preliminary year into your main ROL, you may match into that program. It would likely benefit you in the SOAP as you would not need to separately SOAP into a prelim program. Honestly even if you interviewed and only ranked the Top 15 programs, you're likelihood of matching is very high (and that is an extreme example).// good point there are 60 spots in the top 15. only 152 us mds participating in the match so the odds are good and the goods (med students) are odd, as usual for rad onc haha.</t>
  </si>
  <si>
    <t>recommend not ranking a prelim at the bottom. you will match at that and not be allowed to SOAP. better to just not match and then SOAP into rad onc and prelim //oh. you cannot soap if you put a prelim on your primary list and match there? // i think you can soap separately for prelim and advanced</t>
  </si>
  <si>
    <t>Just a reminder that the NRMP Rank Lists opened today! You have until Feb 26th to fill them out.</t>
  </si>
  <si>
    <t>What California programs have cross coverage?? //look at sheet for some info // &lt;- lol did you look? There's lots of missing info//&lt; lol your contribution and attitude is...interesting // yes, probably the worst it's ever been, similarly to the quality of the applicants this year (Chief resident) // chill bro //  UC Davis has cross coverage //</t>
  </si>
  <si>
    <t>IV impressions is weak this year please fill out if possible!</t>
  </si>
  <si>
    <t>Any IV Impressions from Mayo Jacksonville? How is the volume/workload/ culture?  Who wins the local comp between Mayo Jax and UF Health? // Jacksonville will have access to carbon ions in ~20 years// That was the IV impressions?? Carbon Ions?? // In all seriousness - if anyone does have IV impressions please write them in the Impressions tab!  // jacksonville is getting carbon ions: https://www.bizjournals.com/jacksonville/news/2019/11/19/mayo-clinic-to-add-first-carbon-ion-therapy.html // ok</t>
  </si>
  <si>
    <t xml:space="preserve">im only ranking places with carbon ions// Good for you man, All the best!!//you too!  // enjoy Japan!  // Arigatōgozaimashita </t>
  </si>
  <si>
    <t>how much do raphex scores matter? Not sure what you are asking. Raphex is a brand name for physics practice examinations used by residents to prepare for boards.  // do scores reflect the quality of didactics?//Again it is a practice bank of questions. An analogous question is "do Uworld scores reflect quality of didactics." I don't think we have any information to say one way or the other. //no</t>
  </si>
  <si>
    <r>
      <rPr>
        <rFont val="Roboto, Arial"/>
        <b/>
        <color rgb="FF000000"/>
      </rPr>
      <t xml:space="preserve">are there any in-service exams in rad onc? </t>
    </r>
    <r>
      <rPr>
        <rFont val="Roboto, Arial"/>
        <b val="0"/>
        <color rgb="FF000000"/>
      </rPr>
      <t xml:space="preserve">// Yes, yearly in March. Everyone takes the same exam and it is curved and graded by the year of residency you are in //yes. And raphex (physics in service) Some do radinio too // </t>
    </r>
  </si>
  <si>
    <t>Please keep up with IV Impressions and the new awesome rankings tab developed! Interview season is coming to a close but it is not over yet! Thank you everyone!  x2</t>
  </si>
  <si>
    <t>Year or two back there was agreement in Red journal to not have contact with applicants post-interview day, from what I've heard many programs are no longer abiding by this agreement given the competitiveness to fill programs this year-- what have you all heard? // i have not heard from any programs yet. // I have literally heard 0 of any program breaking this agreemnt, and for that matter only a handful of programs actually signed this "agreement"//I mean, I received a thank you note from one PD, but it was very neutral without any real meaning behind it. Does that count?//no//somehow i doubt what the op is reporting has happened.  // I've heard several program explicitly say they will not communicate with us after the interview day (ofc they will respond to our questions). I've interviewed at a range of programs and sersiouly doubt OP x2</t>
  </si>
  <si>
    <t xml:space="preserve">i have been told 'we will rank you highly' by pd/chair during interview day. but nothing post interview. // darn no one has told me that. x5// I've heard that from more than one PD and I think they are just blowing smoke lol.//possibly not based on others ppl experiences // i find it interesting that PDs/Chairs would state that during interview days, it suggests that programs truly do have a soft rank list in mind before you interview, kind of diminishing the purpose of the actual interview // The best I get is "we would love to have you" and "you're going to end up at a great program no matter what" which is definitely just BS. No explicit mention of rank at all. RIP.  // </t>
  </si>
  <si>
    <t>How important is having stats support during residency? // depends on how much you need it...what type of research do you want to do? do you have an MPH/PhD already? //having an PhD doesnt factor in it. I think bottom line is places that do research have stats. if no decent research coming out it doesnt matter if they have stats.// I guess I should clarify, I've published several manuscripts including some bigger papers where I have done all of my own statistics. If I can continue this workflow, does it really matter?  // I would say no, but the question is whether or not you can continue that workflow given the increased work load of residency, because if doing your own stats takes a lot of time, then it will slow you down. Hard for us to answer. // Ahh good point which it honestly probably wouldn't. R only gets easier as you use it.// props for doing your own stats! how did you learn? // adult films taught me everything i know// LOL</t>
  </si>
  <si>
    <t>any top programs having a lot of faculty turnover?//a lot do because they are farms for juniors to either rise internally or get promoted out to other places. Some stay on as workhorses. But it can give you a false sense of turn over. as a quality measure (ie factuly unhappieness). Difficult to know what it means without asking questions. BWH and MDA are examples.  // it seems a lot of junior faculty move early on in their careers</t>
  </si>
  <si>
    <t>Are 2nd looks a thing??? It's been mentioned to me off-handed a couple of times by a resident and an interviewer at a couple of programs but I've never really heard of rad onc doing that? // that sounds super sketch tbh. It's completely against the match code of conduct// &lt;&lt; This is very false. It is not a match violation. If you are interested in a program, it's not a bad thing to do (as it will also show your interest). Some programs even offer them to applicants. I'm not sure if its necessary though but its completely up to you.//more common in other fields than Rad Onc // what do you do at a second look? //There's nothing wrong per se. It can move the needle if youre in a race with other people and interesting puts you over the edge. Or it can backfire if you go nuts or something. // &lt;- you make it sound like it DOES affect the ranking, which would be a violation // can someone clarify this point? i'll go back to my no. 1 for a day if it matters for the rank list.// It doesn't explicitly matter. It'll look the same as just emailing them that you are ranking them #1.//</t>
  </si>
  <si>
    <t>How is it not a match violation?? https://www.nrmp.org/communication-code-of-conduct/ Declining to require second interviews or visiting rotations Program directors shall respect the logistical and financial burden many applicants face in pursuing multiple interactions with programs and shall not require them or imply that second interviews or visits are used in determining applicant placement on a rank order list. // That's getting at intent for a second look. It cannot be forced by a program. Several programs offer them to applicants and applicants can request them, but neither are used in rank order. That's how they aren't a match violation. // ok you're right, if the program says that the 2nd look has no bearing on ranking, then I guess it's ok. It's hard to imagine offering/suggesting a second look if it doesn't help us though. What would be the point of going back if it doesn't help our rank position? // they are common for underrepresented minorities in other residency program (IM, Peds), the idea is to get a different perspective on the program and their support for URM residents and applicants, these second visits have no impact on your rank as the second visits occure after programs have done their ranking meetings, they are just a benefit for the applicant to make a more informed choice</t>
  </si>
  <si>
    <t>i've been on 20 interviews. assume most others are in the same realm. how is it fair to ask us to come for a second look? more $, more time.  // why would programs care about "fair"? //&lt;ignore the young burnout. Its NOT ok for programs to invite you. Its ok for you to ask. // but what's the point of going back? what would you do?</t>
  </si>
  <si>
    <t xml:space="preserve">yale is known for being relaxed. what other top 15 places are 'cush'? / UCSF // good point ucsf really has it all with good culture, location, work life balance //yale is subobtimal clinical expereince. if that's what youre looking for perhaps try derm.  // &lt;- lol typical. Some people have a life outside the clinic. Isn't that why you were interested in rad onc as well?// Nah man I got into rad onc to work surgery hours and never have a life.//exactly the point. if you feel over burdened in radonc, you shouldn't be a doctor. // also, you should work for free // no, you should pay to be able to work // You forget your 2 year research fellowship?//I see a few of you guys will be showing up on SDN in 5 years bitching about your lives. See you then. // For whoever thinks that UCSF is cush, you should ask a rotator. Yom, Feng/Anwar, Braunstein, and anytime you're holding the chief pager are very rough. Only Roach service is cush. // so what top 15 program has a better lifestyle (not including yale)? // as a UCSF rotator, UCSF was pretty chill hours wise, except for the chief pager. </t>
  </si>
  <si>
    <t>for those who put DNR on the rank list, can you add your interview impressions?// I think it's pretty clear regarding Jeff and Cornell at least lol. Dartmouth I assume b/c it's a new program.</t>
  </si>
  <si>
    <t>any thoughts about Georgetown? esp one who already interviewed at Georgetown. Thanks  // pro: location cons: old facilities</t>
  </si>
  <si>
    <t>uw has no sbrt prostate. is that true? // true // prostate SBRT is not difficult to learn and we have many reasons to justify brachytherapy as superior. If you plan to specialize in prostate, you should prioritize a program with at least reasonable brachy exposure. x2 &lt;&lt; brachy is $uperior//&lt;&lt;nope // i thought brachy was wor$e because it takes so much time.</t>
  </si>
  <si>
    <t xml:space="preserve">can we list programs without sbrt prostate? // maybe easier to list programs WITH SBRT prostate (Georgetow comes to mind) // it could be useful to have a resident or attending weigh in. is it important to have prostate sbrt as part of your training and how frequently are programs training residents in this?//Id say yes.  // prostate is a big part of radonc, and sbrt prostate may be the future so it's a marketable skill for the job market // UCLA, UTSW (UTSW resident here: I did quite a bit of prostate sbrt during my GU rotation) do sbrt for prostate // prostate is bread and butter. sbrt is becoming common. i would expect to be adequately trained in all common modalities for rad onc bread and butter. //correction: will be bread and butter so its a good time to know it. </t>
  </si>
  <si>
    <t>I don't think it really matters since mature data won't be available until we are in our training (for toxicity) and we won't have good survival data for like 5-10 years. When it finally achieves this it shouldn't be difficult to adjust practice. // that's a good point, but centers will want to offer it, and patients will want it, even without long term survival data, so it's use will continue to increase // good data - what about? https://www.thelancet.com/journals/lancet/article/PIIS0140-6736(19)31131-6/fulltext // That's FFS at 5-years, which is fine and is what people are using to jusitfy now. But without mature OS data, I don't think many will move toward SBRT for prostate. Don't get me wrong, it will come, but likely during the end of our training.// Foolish take. OS data not required for adoption. // ditto. especially in prostate with boomers now having found the fountain of youth// I didn't say that OS is required just that if it comes out non-inferior for OS there would be mass adoption.// Name a top 5 place not already doing it. // I'm not even arguing that it shouldn't happen... y'all need to relax. Also as much as I like a good surrogate for OS, as physicians we should really care about developing treatments that yield OS benefits. Rad Onc has done a good job otherwise (by using these surrogates to reduce fractionation and subsequent toxicities), which is why SBRT is being used in prostate.// I don't think we should focus on reducing fractionation even more...shouldn't we focus on finding new applications for RT?//</t>
  </si>
  <si>
    <t xml:space="preserve">Fewer fractions = fewer physicians = more savings for society // also = fewer jobs. the fewer fractions = more savings only applies under a FFS model, and we already know that the APM is going to end that// APM is no more // I thought it was going to be implemented later this year, what am I missing?// They postponed to a later date, which can be anywhere from next year to 2022. More will probably be announced later this year. // does anyone seriously expect FFS to continue? </t>
  </si>
  <si>
    <t>what are vermont and maryland rad onc salalries like? they have alternative payment plans and can serve as a barometer. // hard to evaluate a salary in isolation without knowing the patient volume/hours/treatment modalities/etc</t>
  </si>
  <si>
    <t>applicants who matched and provided data on their match results on the spreadsheet -                                                                                                                                                                                                                                                                                                                   2018-2019: averaged match at: 1.64 rank. range: 1-4. matche at #1: 10. provided data: 14.                                                                                                                                                                                                                                                                                    2017-2018: averaged match at: 3.2. range: 1-DNM. matched at number 1: 8. provided data: 21. // interesting analysis but the data is sooo skewed that I don't know how much we can interpret // https://www.strawpoll.me/12486295/r                                                                                                                  keep in mind this is with 235 US applicants (median 3rd rank). only 152 US applicants this year. trends favorable for applicants big time.   //// Yeah this is so variable with a small sample size and we have no idea the quality of the applicants or the programs they matched too; lots of people feel comfortable filling out a survey if they got their #1</t>
  </si>
  <si>
    <t>ill be happy to match</t>
  </si>
  <si>
    <t>Have any chairs/PDs shared their perspective about options for broadening the scope of practice for rad onc, eg giving concurrent chemo/immunotherapy, maybe after doing a med onc type fellowship?//Not that I've heard. If you hope to give systemic therapy one day should do med onc fellowship. Significant barriers for rad onc to all the sudden open a fellowship that threatens their referring providers bread and butter. // I've only had one chair ask me about it. But it was in the context of my background. It's not uncommon for others to prescribe chemo (e.g. GynOnc and Urology do). I think it'd be a feasible thing to allow for this pathway (even if it is applying for a Heme/Onc fellowship).//Obviously feasible, its not that rad oncs can't learn. The system is just designed another way. Holding out hope for systemic therapy privelidges to help rad onc job market is whimsical thinking. // I find this interesting considering many leaders in our field were trained in both fields RO and  HO including Stephen Hahn. So there is a historical precedent for this to happen.//Yeah I guess. Historical precedent for people to do both IM/hemeonc AND rad onc training. I guess if you really like being in training this could be an option. Not possible for any combined training at this time. Not even any movement to make it a thing at this point.  // the historical training (first rads/rad onc and then IM/rad onc reflects a different scientific/cultural/enconomic context. Hard to replicate. But of course it's still possible to do them sequentially// This is by no means out of the box thinking. A lot of countries (e.g. UK, Germany) follow the clinical oncology model, where "residents" are trained to deliver both radiotherapy and systemic therapy //Keep us up to date on when you get it approved. In the meantime I think it is safe to assume radoncs will not be prescribing systemic therapy to help job market concerns. //tbh wasn't commenting on job market, just what makes sense for onc field and patients</t>
  </si>
  <si>
    <t>SOme perspective: people whove trained in both MO and RO practice one or the other. Not both. That Steve Hahn is a field leader and has trained in both reflects his amibition, not the career benefits to training in both. Historically most dual boarded switched from MO to RO. You cannot practice both and do them well, and even if YOU could, your practice doesnt have the resources to support youre treating both.// This is all based on what the current system allows for, I frankly think this is a limiting viewpoint. We know that in other countries, people can do both and easily manage. So why can't it happen here? I'm much more bullish on structural changes to the healthcare as a whole, so maybe I'm more optimistic. But if I had the ability to be both, and it would only require 1-2 additional years of training, I would do it without thinking about it. x2 // it sounds amazing. I love rad onc but I'd love to have a more central role in patient care// &lt;&lt; then you might want to do med onc?  // nah too late for that. I'll stick with rad onc</t>
  </si>
  <si>
    <t>Who is the troll in the ranking tab who said they are DNR'g MDACC? // global warming is going to hit texas more quickly than other states. i didnt interview at mdacc but am not surprised someone is not ranking them// this is very true, Houston has already been hit by Harvey once</t>
  </si>
  <si>
    <t>\</t>
  </si>
  <si>
    <t>25? programs SOAP last year https://bsolomon.us/app/residency-match  // just look at the 2018 chat // 2016 peak competitiveness with only 1 program in soap. over 30 programs soap last year.// this will be super helpful for deciding aways! Thank you! x2 // someone should sticky this on SDN//&lt;lol. Start a thread there why dont you.</t>
  </si>
  <si>
    <t>Hey! Whats your thoughts on letting the program know that we are ranking them high? Should we or should we not? // I doubt it matters, it seems like most programs rank us immediately after the interview day concludes. // def don't send a 'i will rank you high'. what about, 'i will send you #1?' x2.// I will likely send my number one a note stating as much. I don't see the harm.//harm is that they view you as a back and put chad worthington from harvard 280/291 aoa 91 pubs above you on the rank list cause the PD knows s/he has you in the bag if chad falls through. youre becoming the back up.// I don't really have that kinda complex. Programs will want to match people who want to be there and I doubt my letter will sway them one way or another. Regardless, I'm sure Chad is a cool guy lol. // It seems a lot of program rank applicants directly after the interviews, which makes sense but still surprises me. How do programs integrate the applicants from different days?</t>
  </si>
  <si>
    <t>Be careful. You can tell the coordinator. Do not directly communicate with the PD // Why not CC PD on the email? I was told to email PD, associate PD, and program coordinator. My RO mentors encouraged me to reach out and declare to the aforementioned that said program was my #1. Current RO residents also have encouraged me to do this and mentioned that they had done this themselves when they were applying. Does not seem to violate the match rules. Certainly may not help, but was told it does not hurt. // Do programs believe when someone tells them they are #1?</t>
  </si>
  <si>
    <t>What if your #1 explicited stated no post-interview communication? Seems like they don't want those emails and they won't make a difference</t>
  </si>
  <si>
    <t>soap. over 30 programs</t>
  </si>
  <si>
    <t>Just curious, how much does networking/letters really matter for RadOnc? // do you mean for applying to residency? or for jobs?// for residency... there so little exposure to rad onc during med school // I think strong letters potentially can help a lot, but mediocre letters don't hurt - and I think that's true for all residencies // thanks // really hard to say because people tell me I have "strong letters" but they probably say that to everyone. // who you know and who knows you is everything for residency. no wonder top tier rad onc programs recruit top tier rad onc program medical students - all the docs know the ppl writing their letters // there's a lot of correlation without causation there. Top med schools tend to admit/produce top applicants in terms of scores etc as well// LORs matter a great deal.  If you have a letter from a big name, hopefully you've impressed that person, too.  Faculty know how to read between the lines and know their colleagues well.  A glowing letter from someone who has worked with you for some time will mean more than a mediocre letter from a big name that you did a short rotation with.</t>
  </si>
  <si>
    <t>For MS3s, which programs are to focus on behavorial questions during interviews? // I don't know if it's possible to know - it might depend on the individual interviewer, which can change</t>
  </si>
  <si>
    <t>https://www.redjournal.org/article/S0360-3016(19)34077-5/abstraction</t>
  </si>
  <si>
    <t xml:space="preserve">//was there a discussion here about the article or did I dream that?//somebody deleted it i think :( // There was mention this was going to be published, and several discussions regarding a "Pledge" to not SOAP. But it's easy to pledge that you won't SOAP when you're the PD at a big name/high ranked program that almost certainly is going to fill. Would love to see the PDs at the smaller/lower teir programs that have a high chance of not filling take this pledge, but I won't hold my breath. It's a nice idea but again not addressing the real problem. Shutting down programs is the solution. // these programs in the article aren't even saying not to soap -- "At minimum [SOAP] candidates should have participated in a 1-month clinical rad onc rotation &amp; have at least 1 radonc LOR." </t>
  </si>
  <si>
    <t>yeah after seeing some of the low tier programs and comparing them to the higher tier programs it would be a joke for these top tier programs to go without a resident while the lower tier programs go unfilled but soap. its a travesty. there needs to be better regulation and more requirements per rad onc residnts. lots of bad bad programs out there right now// from reading the iv impressions, that seems to be the case // definitely some programs  i cannot rank this year. // Which ones should we worried about? // look at the ranking tab</t>
  </si>
  <si>
    <t>Why is Cedars ranked so high in the tiers even though it's so new? // The tiers list has many problems. // location and prestigious name brand for those in western USA. i don't know anything about the rad onc program.// It's likely because of its location. Many of the programs below it may be better but are in less desireable locales. It also helps when you have faculty that are known (like Sandler, Zumsteg, and Kamrava).// Tiers list is only accurate for top 15. After that, it's pretty bad. // I mean its probably because no one knows anything anyways. We have general buckets for good/bad programs and that's it.//not its not "accurate" for top anything. Take the overall zen of it is what its good for</t>
  </si>
  <si>
    <t>what other programs does the program tiers have a bad take about?// As a poster on the cell over stated, anything below top 15 is incredibly variable. You'll also see several programs are ranked higher primarily because of their med school/university brand name and not their program. The best place for information is the IV Impressions.//</t>
  </si>
  <si>
    <t>How much do PP/satellite jobs care about research? Would it be better to spend the time on more clinical electives? // Research doesn't matter much for PP. You have to show that you are easy to work with and show interest/network// Helps if you come from "good name" program (ie. harvard, hopkins, penn, duke, washu, mda, msk)// I would also caveat with it's better to go to a busier program than a cush one for jobs in general. The more cases you've seen, the more employable you appear.</t>
  </si>
  <si>
    <t>Has any programs during this interview season brought up the job concerns without being asked and talk about how they would support graduating residents with finding jobs? Is that something you would even ask in an interview? I feel like that is a valid question to ask... or is that naive of me to think? // main issue is only current PGY5s would know their own experience (so not that many residents in the program, and these may be the chiefs evaluating you) and any program staff would say they would support you- not sure how helpful asking would really be.//Makes sense, thanks!</t>
  </si>
  <si>
    <t>yeah everyone has a good time finding a job when you ask during interview season. not a useful question in my opinion.// Idk some of the residents I've talked to have discussed the job market unprompted. I would certainly try and do it in a setting where no one else is within ear-shot but the PGY5s I've met have all been forthcoming. Also there are a couple PDs who understand the concern and probe you for your thoughts.//</t>
  </si>
  <si>
    <t>Are people considering not ranking some programs? There's maybe 2-4 that I interviewed at, that I just don't really want to be at...worst case the SOAP seems like it should be somewhat favorable this year? I'd have ~15 if leaving these unranked // that's a lot, probably doesn't matter if you put those at the bottom or not, I'd err on side of not ranking them.  if only 5 on your list, then sure I'd say add a couple. // I thought we needed to rank 12 to have a 95% chance of matching? Not sure how that estimate applies to this year though...</t>
  </si>
  <si>
    <t>im ranking 10 and not ranking a few that seemed malignant x2// definitely not ranking some // there are going to be open spots this year. i'm ranking ~10 and if i soap i soap into what will likely be a decent program or into IM. if you're at a bad/malignant program it is better to be in a different specialty or a different program. and if you are able to tell a program is poor or malignant during an interview, imagine four years working there. no reason to go to a bad program given the number of applicants and the state of the job market. you set yourself up for disaster both during and after residency.</t>
  </si>
  <si>
    <t xml:space="preserve">hopkins vs u chicago// hopkins x4//Don't know much about either. UChicago has at least history of being malignant. Maybe theyve changed these days. Would suck to find out they haven't when you match there though// //Hopkins. </t>
  </si>
  <si>
    <t>both good programs where residents get jobs.  really depends whether you want to be in the mid-atlantic/east coast or Chicago for 4 years.// This will also affect job placement based on your training as well (East Coast versus Midwest respectively).//Disagree: while both good, hopkins probably would serve you well anywhere in country, UChich less so (though I dont mean to suggest you are particualrly limited from UChic\)// Whether right or wrong, Hopkins name will allow you to get any job anywhere in the country, PP or academic Uchicago also a good program but job placement not as good.</t>
  </si>
  <si>
    <t xml:space="preserve">hopkins resident took a fellowship last year / where did you hear that? / met her, the fellow, now at u maryland// Is it a proton fellowship? Maybe she wanted to stay in the Baltimore area for other reasons? // Well U Maryland was hiring from outside the area last year, not sure why she wouldn't take a faculty job if one was available.//Attending here: Sadly taking a fellowhip has in appropriately become a by-word for something undesirable here. There are times that people take fellowships to bide their time because they can't find a job they like. But a good portion of the time its to learn a real skill they want, to break into a particular department, or to bide time while a partner is getting their career sorted. </t>
  </si>
  <si>
    <t>Inside info: That Hopkins graduate signed a PP job (to start in 2020) in a desirable east coast city after graduating and needed to be in Baltimore for one year due to family reasons so that is why she took the fellowship</t>
  </si>
  <si>
    <t>Can anyone confirm if Jefferson's interview actually starts at 6.00 am as per the IV impressions tab?// this was deleted previously but other stated that it started at 7 but you could arrive early around 6 if needed. // You can show up at 6 if you want to eat and chill for a bit, but nothing actually starts until 7</t>
  </si>
  <si>
    <t>You can show up at 6 if you want to eat and chill for a bit, but nothing actually starts until 7</t>
  </si>
  <si>
    <t>If you have an interest in a particular disease site, does it make more sense to go to a program with "bigger name" faculty who treat/research that site, versus going to a higher ranked program who maybe doesn't have a ton of research in that area? I know with the job market it can be hard to get a job in the disease site you want, so I'd like to focus on that site early in residency.//Attending here. Good but very tough question. Id say it would be very unusual for someone to coming in expecting to treat a particularly disease site let alone to graduate wanting the same thing. But that aside: if there is a place with great clinical expereince in a site, offers the most forms of treatment available,high volume, resaerch opportunities, i would lean heavily there UNLESS you are turning down a really top notch program for it. Students far over emphasize the whole tiers thing. It just doesnt work like that. For many considerations you are in the same ballpark between two programs and so you probably lean towards the place with the experience in the site you like.  But heoretically if you have the option of Top Program U versus Low Program with Great Experience in Your Site, Id go to Top U. How do you know the difference? Ask good people you trust in the field that you've been mentored by. And good luck. // how much would peds be an exception to this advice?</t>
  </si>
  <si>
    <t>bigger name faculty. they will get you the connections and research you want. getting a disease site is tough so set yourself in that niche early. name doesnt matter as much in that respect. x2</t>
  </si>
  <si>
    <r>
      <rPr>
        <rFont val="Arial"/>
        <color rgb="FF000000"/>
        <sz val="10.0"/>
      </rPr>
      <t xml:space="preserve">Updated projects on supply/demand https://forums.studentdoctor.net/threads/jobs-patients-and-trends-not-good.1396591/ (and see previous threads as well) Not saying this is accurate. I didn't check all the data sources. But this is based on actual data, not the typical SDN hyperbole// when can we have some good news? // 2020 is off to a bad start//that is like reading a naturopath's "data" on facebook. Its a cut and paste job of cherry picked data and presented as if it were a cohesive analysis. The residency spots increased too much but the notion that less RT will be used goes against what we are actually seeing particularly as systemic treatments get better. Just like reading new media, you need to vet your sources. This guyhas been beating the same drum for ages.  // I agree, I think the data is cherry-picked. Some of it is more true than others//its not JUST cherry picking. Its then pasting its all togetner in a one graph as if that then is a good repressentation and "hard data". Once you get to residency the first thing you learn is the problem comparing data cross studies. I hate to use the term but: Fake news. // &lt;- good call // FYI person who posted that has been in private practice for ~20 years // why does it matter that the person who posted that is a boomer? // They are closer to retirement (or don't need to work) - IMO there is less inherent bias than, say, a resident posting that.//which person are we "outting" as a PP/boomber? // </t>
    </r>
    <r>
      <rPr>
        <rFont val="Arial"/>
        <color rgb="FF1155CC"/>
        <sz val="10.0"/>
        <u/>
      </rPr>
      <t>https://www.nytimes.com/2010/02/26/us/26radiation.html</t>
    </r>
  </si>
  <si>
    <t>Scary stuff.  It is not a stretch to conjecture that in a few years, with unchecked 2010's residency expansion above natural number of 100 residents/year, practices will just stop hiring.  Lower qualifications of applicants will justify hiring freeze, "not qualified or well-trained", "danger to patients", they will say.  If you can't control resident supply, spigot will stop at attending hiring.  Much bigger tragedy then, with 5 years of post-med school training down the tubes, rad onc training useless until number of open jobs comes up, which may take up 5-10 additional years.  And that's assuming no big political changes to healthcare system limiting utilization or pushing for more hypofrac/SBRT.  We're committed to the field though, happy to wait 10-15 years to be radiation oncologist.  //  It's not just about qualifications.  Even most well-qualified lovechild of H. Kaplan and M. Curie can't get job if no jobs available.//iits also not a strectch to imaging that after 2 years, the world doesnt end, and suddenly the market is fantastic. Trolls start with stupid assumpted and tell you its "not a stretch" to take you into a worst case scanario. But hey you wanted to discuss this crap here and not leave on SDN. // I'm not buying into the hyperbole but the decreased utilization of RT is well documented in areas we once used them (such as prostate). This is a good thing as patients don't need unnecessary treatments! But it is bad for RO jobs. I agree that the SDN poster is taking a substantial amount of liberties with this information and then blowing them up to justify their view. Overall, I think this is going to be a problem but we really won't know until we get closer to preparing for the job market, unfortunately. x2 // &lt;- I agree, and for some people, that uncertainty is intolerable. Others tolerate it better, maybe because of magical thinking, optimism, lack of geographic limitations, less concern about future income, etc. There's a spectrum//So if you tolerate it better its because of mostly silly reasons? or perhaps you source outside of the internet and dont suspect every person who mentors you is ignorent or out to screw you. // having an optimistic personality is never a silly reason for anything. Having a paranoid personality can lead to lots of silliness// someone give me some of their optimistic personality cuz i want to match radonc next year!// I think if you are a strong candidate and can match into a top program, you will be fine in the long run. Prestige is overly emphasized in this field (mainly for the alumni resources available). I am actually going to guess that the number of apps will be down again next year (~100-120), so that should make this even easier for you to achieve. You can also take some solace in the fact that no one is disputing that RO is an amazing field. The patients, pathology, research, and QoL are all still some of the best that can be offered. This is just being heavily tempered by the lack of desirable jobs available (and this is not a RO-exclusive issue, just much more extreme given the size of the field).</t>
  </si>
  <si>
    <t xml:space="preserve">This all may be true or may all be hyperbole. The question is how many other specilaities are ahving a discussion about whether of not they will be able to get jobs? //anesthesia/rads/em. derm is worried about $ with private equity and ophtho gov't cuts are decreasing cataract money. //I know people in all these specialties looking for jobs right now. I promise none of them are discussing whether or not they will be able to find a job or not x2. // I'll say the most frustrating thing for me (a practicing radiation oncologist in his first few years after residency in a very desirable job) is the willfull ignorance many here seem to have in even acknowledging that a problem exists. Go and look at the other specialty specific boards. No one else is talking about the job situation to the extent that we are in radiation oncology. Why would you go in to this field with all of the warning signs? So you can post another "terrible top PGY-5 job search" thread in 5 years? I honestly don't get it.// what about the students who genuinely love radonc? // Figure out what you genuinely love about radonc and think about other fields that have that. I don't buy the notion that people are "born" to do anything, or that they can't possibly imagine doing something else. Do you like the oncology aspect, but short, limited interactions? Urology/ENT/even Ortho can do oncology. Do you like the technology? Lots of specialties have cool toys. Do you like the imaging/oncology aspects? Hate rounding? How about IR? My point is, think about what you like about a given field and see what else is out there. Good luck guys. // for current applicants, the sunk cost feels too high. easier to continue forwards and hope for the best, then switch when we don't have a clear backup plan at this point//oh please. these guys cannot bear that someone might disagree with their doomsday’s scenario. The info is out there we we all know it. If we're here we obviously are doing some legwork. But that's not good enuogh for a few. If there is any debate  about an issue or the severity of it they have to come to this forum because dammit we are not taking them at face value. Its toxic. But if you have decided the problems are not only real but very severe, the notion that our sunk costs at this point are too high? No. if youre really that concerned, switch now. //And to answer the first poster in this cell: Radonc is having a talk about the future of the feild and that's reasonable. But its a small field.  a lot of the doomsday talk comes from a the same circle of people who have been posting nearly daily every chance they get. They visciously attack anyone who disagrees (and often each other). Basically the real issues get obscured by them. So part of the answer to that question is: the talk about jobs is very fair. The tone is due to some very loud bad actors reinforcing each other. Its sad. // </t>
  </si>
  <si>
    <t>I think there is considerable conflating of what is being said on this spreadsheet and what is being said on SDN. SDN is very grim and negative about where RO is and where it is going. This spreadsheet consists mainly of applicants trying to express their concerns and wanting to hear from other applicatns (and residents/attendings who happen to be viewing this sheet) to get some insight. I guess we'll ultimately see how this all plays out. I think its reasonable to approach this field with some trepidation. x2</t>
  </si>
  <si>
    <t>Quality of applicants has gone down. I'm seeing people with step 1 below 200 being interviewed, which is pretty sad considering rad onc was a competitive field. Two years ago, if you had a step 1 less than 230, you wouldn't even match and if you did it would have been at a lower tier program. I don't think FM even interviews people with less than 200 and but now rad onc does. smh// There are so many variables here. What type of program are you at (e.g. Top 20)? What are this applicant's other metrics (e.g. second degree, pubs, clerkship grades, Step2CK)? This person may have had a bad day, got a 260+ on STEP2CK and received clinical AOA. So that Step 1 score could be an anomaly. Your view isn't taking into account these other factors. // I'm not sure why it is a surprise or controversial that the quality of applicants has gone down... US/Canadian medical student apps have gone from 235 &gt; 220 &gt; 190 &gt; 152 the past 4 years. ////yes because in large part of the SDN trolls.Why do i call them trolls: they sow constantly on SDN about how bad things are with no data. They disparage anyone who even respectfully disagrees with them. They get into conspiracies and just ignore them when those dont pan out. Once they scare students, and the numbers unsurprisingly drop, they then come here to show you how the dropping numbers are a sign of impending disaster. This is circular arguement that trolls use. // There was data published about 5 years ago in the red journal (not by sdn "trolls") which suggested an over-supply of rad oncs, and there are survey studies which also suggest finding a job now is more difficult when compared to the past. Take a chill pill dude and stop attacking people. // there's a common saying that jokes are funnier when there is an element of truth to them. i think this applies here, considering the information on sdn. //yeah none of those observations are in conflict with the observation of SDN trolls. All conspiracy theorists use elements of truth. Apparently a lot of people here are the susceptible to their arguements. Which really is scary.</t>
  </si>
  <si>
    <t xml:space="preserve">Any suprise quality has declined? Most people want to work after residency. Updated projections re radiation demand are terryfying honestly// where are these projections from?//SDN. mean while hiring has been up the last couple of years. SDN trolls are now on this site. No med student applying to radonc  are posting that crap. // &lt;- stop demonizing your fellow applicants////im not. im demonizing the trolls//how can the quality have declined? the sdn trolls graduated a while ago. you can't go through the basement. // </t>
  </si>
  <si>
    <t>anyone else feel totally off their game and unmotivated after coming off 2 weeks of no interviews?// Absolutely. This next month is going to be rough.</t>
  </si>
  <si>
    <t>who actually makes the decision to for interview invitations? Seems like most of the faculty I meet have not read my application. Does everything in the app actually get seen by someone? Does it matter? Or do programs just filter applications by step scores or number of pubs?//varies by program.</t>
  </si>
  <si>
    <t>my app has been reviewed by most attendings who interview me. shame on programs where that doesn't happen. it takes 5 minutes to review and come up with a few questions. this is all part of your perception of a program: how much do they invest in residents? not much in the case you've described. // unfortunately, this is true for many programs.   // Very few interviewers have referenced my application. Most start off with a 'tell me about yourself' so maybe they're hiding the fact that they didn't read it? But then who decided to interview me? // prob depends on how different you are. friend who did crazy niche research gets asked about it all the time. I get generic questions about hobbies // maybe we all just warm bodies with pulse and MD/DO/MBBS paper slip to them// &lt;&lt;I'm not sure if this the right attitude to have before we match... although it may be true in the long term lol//</t>
  </si>
  <si>
    <t xml:space="preserve">anyone know if MSK TY interview dates are still available? I never heard from them :( // Their last interview date is the 14th and it does say "available to schedule" on ERAS. Idk maybe email if you're passionate about it? I was pretty underwhelmed by the interview day tbh, maybe that's an unpopular opinion. </t>
  </si>
  <si>
    <t>this program is really not that impressive // nah, MSK easily best of the big 3// They are referring to the MSK TY not the RO program.</t>
  </si>
  <si>
    <t>can we add a most intense/most chill interview category to the awards tab, in addition to best/worst organized?// Sure, just added it for you.</t>
  </si>
  <si>
    <t xml:space="preserve">Anyone see the radiation oncology eulogy post on SDN? Obviously satire but anyone nervous that people in the field think there is some truth?// I'm not sure this discussion is really appreciated on this spreadsheet. But I think everyone is generally aware of the concerns being discussed on that post and there is some level of truth to what is being said.//no. there isn't//SDN guys are trolls for the most part (not all). They go all deep state-y soon as they can. I think one of them may have been unflatteringly profiled in the new york times for fraud/lying (going by screen name and his stance on related topics). i try to distinguish those with something to offer from the bitter netizons.// You really have no concerns about this stuff? I wish I could live in your mind (I am not an SDN person, so don't label me as such). There is a grain of truth in what they are saying even if their rhetoric is horrendous. Stop trying to make it seem like a smaller problem than it is.//well... you basically just agrteed with me so... thanks? A grain of truth usually exists in most alarmist polemics. Or do you not know what the worst political actors do? You also ingored my qualifiers that there were people worth listening to. So. you know. There's a grain of truth there LOL.//tp the OP. the fact that the person writing the eulogy spends a lot of time putting down Ken O who has worked hard for resident interestsl Vapiwala who has been actually working at the RRC in the interests of residents and the field in the long term but honors a twitter PD who's sole contribbution outside his program is that he advertizes on twitter tells you a lot about the poster and reinforances the point about knowing the trolls from the thoughtful criticizers. // Someone's comment about their own program got deleted, but they were stating there is truth to job concerns for mid-tier and lower programs. They noted their chiefs only received 1-2 offers each for rural/less desireable locations and it made everyone anxious. Just thought I'd restate that for those that didn't see it before. x2 (I've heard this too on the interview trail) //I've seen a growing number of people say SDN is all trolls with no truth to anything. Then they get to the job search and start saying they actually have some fair points. x5// what a way to end the first week of the new year. How did the situation get so bad anyways... // &lt;- lol is this a rhetorical question? // unchecked residency expansion.//ive heard no one say there is no truth to points raised on sdn. i have heard there is a LOT of trolling and taking things out of proportion to the point that things are misrepresented. the person who compared it to the hyperbole of politics i think khas it right. // You've heard no one? Literally a few lines down in this very cell someone says "no, there isn't" in reference to someone saying there is some level of truth to SDN. </t>
  </si>
  <si>
    <t xml:space="preserve">amen. this has been discussed ad nauseum.// It will continue to be discussed throughout residency and even when we are attendings if concerns aren't addressed. But for now, I'm in the camp that says we should avoid talking about this stuff unless new info is being presented. // we are aware and should be responsible in the future when we are attendings.//yes.  also you should consider the SDN idiots dont corner the market on facts. Especially since they rail against academics so heavily. They dont have any idea what leadership is or is not doing//agree. this is why i personally want the spreadsheet to be focused on the match and the programs and not SDN content.// It's so hard to dissect from one another. Program performance/rank factors into job concerns which is the crux of this stuff. I'm all for making this more match oriented, but its a reality that jobs are a primary driver for anxiety in the field. x3 // part of being responsible starts now. What would you say to a M1-M3 who is thinking about rad onc? // call the SDN folks trolls, put your head down, match as best you can, work hard for 5 years, become a bitter SDN troll netizen yourself.  circle of life. // the scary thing, is that this is what I'm planning to do (minus the troll-calling part), and I can imagine myself feeling stuck and bitter 10 years from now. Maybe that's how I should start answering when interviewers ask me where I see myself in 10 years...//  For an MS1-3, I think one thing not discussed during school is that medicine is a business first. You need to be aware of where growth is occurring and if that is interesting to you. This is no longer a career that rewards you just for existing, you really need to work hard in your field to find a niche and strike. It'll be easier if you know where the untapped areas are. As for the people already applying, I very much agree with the previous poster as this is likely the reality for most of us. But we are all committed, passionate and should ideally be fine if leadership does right by us.// I'm not trying to be SDN here...but honestly I don't feel like leadership is in touch. Too many chairs on interviews have said the job market is fine 'bc their grads get jobs'. They don't seem to be thinking about the future. Too many senior residents this year have been less than happy with the job search and their positions. Maybe I'm just interviewing at the wrong place. What have you seen/heard that make you feel good about leadership caring about residents? // one chair said residents allowed to participate in "mindful wellness" and "burnout prevention seminars" sponsored by local GME//&lt;&lt;That is the best example of leadership fixing the job market??!!? // legit embarrassing that departments think 'finding a job' is acceptable. this is not a strong selling point for a program. this is a basic necessity of any training program.  // dude everyone in medicine (except maybe leadership?) knows that scheduling activities like seminars is not the way to reduce burnout. it just creates more burnout because you have less time for your own life // re finding a job: I legit don't know how much any department/faculty where I've interviewed actually know about graduates' experiences after leaving the program. They never use words like 'happy'/'successful'/'doing well'/'being productive' to describe grads. </t>
  </si>
  <si>
    <t xml:space="preserve">also, how does treating medicine like a business apply to people who want to go into academics?//Change in supervision requirements was a big blow to job market I've been told. Unfortuantely that happended after we had already submitted applications. This year's class is struggling hard since you don't need a radonc on site anymore. One doc covers multiple clinics. One private practice posted a "fellowship" when they needed to hire instead of hiring a new grad. I think this is a new ballgame since we applied. //To answer someone who asked about academic jobs when it comes to my "medicine as business" advice: Yes, academics is shielded a bit more from business decisions but its not immune. For the wide majority of ROs in academics, they still need to be in clinic for one day to maintain some clinical RVU component to their production. Also as interests change, so do funding opportunities. Pharma plays a big role in academic opportunities (especially since NIH/NCI/DoD funding continues to become increasingly competitive), so where that funding is going (or will go) is becoming ever more important.// Does changing the supervision rule mean current radoncs take on more work? The number of cases hasn't gone down right? I don't understand the details too much. //Previous requirement was radonc had to be on site anytime beam was on. Now they don't. Just need to be there to see OTVs/Consults/FUs. In many clinics all this can be done in 1,2,or3 days per week. The other days the radonc goes to the other clinic and see their OTVs,FUs, and Consults. So one radonc can cover multiple clinics. It use to be the practice would have to place a radonc at each clinic for all hours the beam was on.  // sounds like the worst thing for the field ever. From talking with academic docs, it sounds like it doesn't matter to them because they're busy all week anyway. But for PP it enables corporations to condense the clinic workload for their employees // maybe but man i always think academics have lighter clinic schedule than traditional PP docs. most attendings at places i rotated got 1 day of academic time.  dunno if this holds true in PP.  anyone familiar with the PP world?// I mean incentives for PPs are different. You don't need pubs for promotion, it's all about RVU production. That's the major difference. // I have seen plenty of academic satellite jobs that are  4 days a week, and they're not tenure track so they don't need to publish// </t>
  </si>
  <si>
    <t xml:space="preserve">I dual applied this year. I love radiation oncology. I had some time over the holiday to reflect on what I want in my career. I have decided not to rank any radiation oncology programs. There is a lot of hyperbole out there that is annoying at times. With that said even if it is only 10% true it is not a risk I am wiling to take. I’ve sacrificed too much. Best of luck in the match. // What is the other specialty? What do you want in your career?//you should let the programs you interviewed with know and withdraw from radonc. Dont screw others over and don't screw the programs.. Good luck in your decision/path x2//Thanks, I chose pathology...jk. I'm going to do IM. Maybe will do heme/onc but will keep it open. I am not a location snob but need a little bit of flexibility for family reasons. I let programs known and withdrew but it doesn't matter because I can't match at them if they are not on my list. // Ayy best of luck with everything! x2// real talk. Best of luck bro/sis! // thank you for updating programs on your decision! </t>
  </si>
  <si>
    <t>&lt;&lt;Yeah I only applied to RO but have discussed with my home IM program about switching into their program and they've been receptive.//of course they are. only in la la land do people typically prefer IM to radonc. but if you really are worried you should leave the field  now, open a space for someone else,  not screw the program you match to and not feel nervous for the next 5 years. Good luck.// That's a gross oversimplification. There are many reasons to consider IM over RO if you are perturbed by market volatility. I'm not the OP of this cell, but if they end up thinking its a reasonable decision, that's there's to make, and I'm not going to understate its gravity. // x2 there are limitations to the field and its better to match into a field that is a better fit than into rad onc. // agreed, no one should try to enter this field (any field?) if they don't think it's a good fit, both the patient care part and the job part // I'm definitely going to feel nervous the next 5 years... :(( // yeah wtf is up with some of these responses. one of the residency grads who finished up last year joined a practice of 9 docs. they were planning hiring 3 more in the next 5 years. with the new supervision changes, they only will need 1 more doc - total of 10. medicine is a business and right now rad onc is getting the sucker punch.//Haha no. you dont go form 9 to one doc unless there are 9 separate faciltiies with light volume. any place with good volume needs docs. if you were hired to baby sit a machine, sure there is no need now. but you weren't being a doctor.//&lt;&lt;yep. you need top understand that being there to sign off on IMRT is the only thing effects. not real work. it applies to giving chemo in medonc too. The 9 to 1 thing is laughable. // sorry i was not clear. i was saying the practice has 9. they were initially planning on hiring 3. cms change happened. they will be able to cover 2/3 spots and hold onto the money and only hire 1 more attending, totalling 10. // SDN already reported on this phenomenon. old news//Yet clearly some do not understand potential implications which are just starting to show up in the current graduating residents job search x2</t>
  </si>
  <si>
    <t>I've heard it said that you can understand anyone if you know what the world was like when they were 18 y/o.  I have classmates in med school whose parents were doctors, even some children of rad onc's, whereas I was 1st generation medicine.  If they grew up in that environment and saw their parents doing well in RO in the 2000's, then they can't be convinced that it's anything but the greatest specialty in the world.  For me, I'm dual applying, IM just gets easier year to year, with more doors opening to you, rad onc just gets worse every year except for a select few residents at big 3.  // &lt;- truth. I honestly don't know why/how applicants shit on IM// It's because they've doubled down and are being strict about their life choices. In the long-run it'll hurt them. I think most of us are actually pretty neutral about IM but definitely see the appeal as hospitalists are needed everywhere and attendings seem to have decent lifestyles these days. // I think hospitalists have had a great lifestyle for the last 5-10 years. That's a big part of the appeal. Definitely for the whole time we've been in med school. And if they don't like their lifestyle, they have the flexibility to change hospitals. x2</t>
  </si>
  <si>
    <t>reportedly the february edition of the red journal will have the PD pledge to not accept students through the SOAP in this years match.. pretty great news if true.//not going to change your career one way or another</t>
  </si>
  <si>
    <t>They can take residents outside match/SOAP.// how do they do that? // Jefferson and Case both took residents outside Match/SOAP last year.</t>
  </si>
  <si>
    <t xml:space="preserve">so the editorial means nothing? all the spots will fill?//why shouldnt they? // only matters if virtually all PDs sign on and don't take PGY-2s directly next year. </t>
  </si>
  <si>
    <t>It turns out that Harvard has a warning from ACGME. Jefferson doesn't have one. LOL// what kind of warning?// its a slap on the wrist like the pope did too that fan girl//LOL owie // Where did you get this info // Public information from ACGME//this really shows you guys dont get what the warnings are about. HROP has a warning it earned. HROP will be fine and still provide a good program. Jeff on their 10 year review will have bigger issues. // how did HROP 'earn' their warning?// By being a top 3 program. // Jeff didn't even make it to their ten year review before they had to have a site visit by the ACGME.//people whine when top programs dont get citations because theyre too powerful, and when they do for whatever ridiculous reason peeople have.</t>
  </si>
  <si>
    <t xml:space="preserve">jeff &gt; harvard// i would consider not ranking hrop// now now. </t>
  </si>
  <si>
    <t>programs with warnings from ACGME: Harvard, Cornell, Stony Brook, SUNY Brooklyn, University of Arizona, UCI, Oklahoma, and University of Tennessee</t>
  </si>
  <si>
    <t>It'd be nice if we could see what their warning was for...  // why not ask the program?</t>
  </si>
  <si>
    <t>hahahaha i didn't get an interview at harvard but i cannot imagine asking the PD that question. someone please do..</t>
  </si>
  <si>
    <t>glad to not be applying for diagnostic rads//ok//rads attendings have their heads in the sand // lol and rad onc attendings don't? // did you read the red journal this month??</t>
  </si>
  <si>
    <t xml:space="preserve">Why?// I think they might be referring to the recent Google AI paper that demonstrated an ML algorithm can achieve decreased FN and FPs rates compared to real radiologists in the setting of mammograms for breast cancer detection.// until AI can read body cts better than radiologists, i wouldn't worry. though its probably a matter of time :/ </t>
  </si>
  <si>
    <t>Honestly, could happen sooner than you think #singularity//nope. doesnt apply to radonc. the crus of what we do is not contouring so the notion. its medical decision making. the radiology issue not applicable here.// They were talking about Radiology, not RadOnc. Although I think you are missing the point. If AI can read a scan, they could conceivable contour and delegate dose restrictions based on guidelines. Although I'm generally bullish on AI taking over most fields (not just medicine). // automated planning is coming. it's already being implemented at PM in canada. it's going to be an enormous time saver. this is absolutely something to be bullish on for rad onc.//  I was referring to AI replacing physicians, which I agree with OP won't happen soon, but I think it may happen in our lifetimes.//im not missing the point but I think you are. the meat of what radons do is not contouring and putting on contraits. its overall decision making. I welcome AI</t>
  </si>
  <si>
    <t>say i want to live in florida after residency. is it better to attend moffitt (solid program) or ucsf (top 10ish)?// Moffitt residents seem to get jobs in Florida. So if that's your end goal, it wouldn't be a bad place to train. // The advantage of training local is highly significant. If you know where you want to end up, you can network from anywhere though. Think about it this way if you are thinking about a local private practice- the private practice can easily market that you trained at X Local big academic center, but believe it or not most people outside of healthcare (customers/patients) don't know whether UCSF is good or bad. If you are looking to stay at Moffitt, it's almost certainly better to train at Moffitt than elsewhere (you already will know their system when you start and can "fill in" anywhere needed)</t>
  </si>
  <si>
    <t xml:space="preserve">realistically, as the job market worsens all programs are going to have a tougher time competing outside their region // this comes down to who you are and the kind of hustle you bring to the table. end of the day, if you're at UCSF, can you meet/greet/network with people in Florida, build a connection, and open up job opportunities for yourself? or, will the benefits offered by a higher-tier but distant program allow you to carve out a niche that makes you nationally desireable/desireable in your target region? since most people finishing residency don't really have unique niches and haven't met a ton of people at regions distant to themselves (and many/most are going for PP, where most academic niches are irrelevant), you'd probably be better off getting solid training in your target market, ie. Moffitt.   </t>
  </si>
  <si>
    <t>if you have personal ties to FL, eg home state, undergrad, med school, then even if you go to UCSF you can network at conferences etc to find a posiiton there afterwards. They'll like your prestige, you just need to convince them that you honestly would want to move to FL. Logistically it'd be harder, but definitely possible. At Moffitt, it'd be logistically easier, but more difficult to get a job outside of FL, whereas UCSF's namebrand reputation works nationally</t>
  </si>
  <si>
    <t>how do people know how many internal candidates are interviewing? Do programs mention this?</t>
  </si>
  <si>
    <t>applicants volunteer it</t>
  </si>
  <si>
    <t>Pros vs cons of different rotation schedules (2 months vs 3 months, doing each disease site once vs repeating the same disease site later)?</t>
  </si>
  <si>
    <t>doesnt matter x 3</t>
  </si>
  <si>
    <t>Strategy for ranking programs - rank malignant but well-established and reputable programs (i.e. U Chicago, Jefferson) higher, or new programs with nice attendings but minimal alumni network (i.e. Mayo AZ, Cedars, UCSD) higher?///Jefferson is actually legit malignant with pathetically poor resident experience. People are nice at UChicago, it's just demanding academically// I generally agree, but UChicago does have some personalities that may be difficult to work with compared to other programs which are less established. I will give them tremendous credit for their improvement though.//</t>
  </si>
  <si>
    <t>Is there a specific region you are interested in? I wouldn't rank the malignant programs if you aren't interested in those regions.  // depends on how much you think the malignancy will affect you...do you think you can still learn and be sucessful? Leaving aside geography (and assuming that you'd be content practicing in any of those regions afterwards) the benefit of being 'well established and reputable vs minimal alumni network' is that it's easier to get jobs, especially away from the school. So if you're happy staying in the area, then pick the nicer program. I imagine the benefit of putting up with a maignant program is with the job search for PP/academic jobs outside the immediate region. // Geographic restriction is bad enough even for the graduates from the top programs. I wouldn't bet on new programs like Mayo AZ to secure a job in a specific region. What if you can't find a job in this region? A more reputable program gives you a better chance nationwide.// This is really hard to extrapolate. The Mayo AZ grads have done well and their most recent grad was able to stay in Phoenix. According to the Cedars IV impression, this is also true for them. For more maligant programs, I would try and gauge how helpful they are in the job process. I don't know if Jefferson goes to bat for their own in this regard.// That's exactly my point. They may have a good reputation local-regionally but who doesn't? Baylor graduates found jobs in Texas so?// Ahh yeah that's fair, I didn't get what you meant earlier. If you ultimately want to practice in the region you train, then a lesser place should be okay (unless it is a highly desirable locale). But if you want to go elsewhere, then consider a higher rep place.</t>
  </si>
  <si>
    <t>u chicago = ucsd &gt; jeff = mayo az = cedars</t>
  </si>
  <si>
    <t>the left side is outdated.  lol at jefferson being reputable.  ucsd &gt;= uchicago &gt;&gt; cedars &gt; mayo az &gt;= jeff.  as for original question, likely misery for 4 years vs. likely contentment for 4 years.  after that, look at alum jobs, apply Bayes' rule. // def jeff is malignant af and should be avoided at all costs. the PC left in the middle of the interview season. the PD was previously the PD but removed because he didn't want to do it anymore. this place is tragically bad. feel bad for the residents. // Jefferson is malignant but their graduate placement is not bad at all.</t>
  </si>
  <si>
    <t>what is bayes' rule?// It's a theory of probability that states that past events or "conditions" can be predictive of future outcomes. So the poster is saying look at how past residents performed in regards to the job hunt (job type and region) and that should reliably tell you of its reputation and what you may expect. Generally solid advice.</t>
  </si>
  <si>
    <t xml:space="preserve">ms3 here: how important is it to present something at ASTRO? I didn't schedule well enough and probably won't have chance to have something for ASTRO 2020 which would be my last chance before my fourth year. :( // Honestly, I wouldn't worry too much about it. Most of us didn't even attend ASTRO as med students. I had a couple presentations at ASTRO and they haven't been a talking point on the trail for me. Just focus on finishing MS3 strong and if you can, get some pubs completed before ERAS is submitted. </t>
  </si>
  <si>
    <t xml:space="preserve">with the way this field is headed all you will need is an apgar of 6 to match. apgar 8+ should be good for mgh. // the ironic part, is that with the way this field is headed, merely matching is not good enough anymore smh// this sounds grim for the mediocre ms3 who wants to do radonc haha // resident here - applicants who cannot match at the top 15 (look at tiers tab) should be going into a different field (IM, RADS). you are crushing your professional mobility by attending a lesser program with the current job market. the guys i know at places like ucsf are still getting nice jobs but if youre loma linda its a challenge, 1 maybe 2 job offers in rural areas. thats the truth.// sigh yeah i've been wanting radonc since ms1 year with some radonc oriented extracurriculars. i knew i wouldn't be msk/mdacc competitive but thought if i could match into an average program I should be fine. This is pretty demoralizing. We shall see I guess. // we will all see. the future is uncertain.// tbf the average/mediocre student wouldn't match into radonc a few years ago. </t>
  </si>
  <si>
    <t>going to be a culture shift in radonc. uber-competitive people from a few years ago (and today) want it all. "if you can't match top 10-15 choose a different field" misses the point: today anyone can match into radonc, whereas 5 years ago a lot of average students would have failed to match. end of the day, do you want to be a radonc (no matter where that path takes you) or do you like the idea of radonc but prioritize place you want to live? // choose a different field and hustle on the wards for 6+ years, or choose radonc and hustle outside work to get a job for 5 years x2 // if you're on the kill step 1 and coast+chill the rest of my life path, gotta look elsewhere// Honestly I don't think that exists in medicine anymore. // the sdn suckers are living in the past and imagine other fields are rosy hunky dora the explorer with rainbows and butterfly smelling shit// &lt;&lt;I very much agree with this, as financial incentives and consolidation become more commonplace, medicine will only become more and more of a narrow margin business. // medicine is becoming less of a business (from the MD perspective) in general, in every field. Everyone is moving towards salaried employee positions // sdn brings some truth out. however the changes occurring in medicine are not unique to rad onc. the sdn debate is largely a PP vs. academic debate with PP docs bringing out their frustations.</t>
  </si>
  <si>
    <t xml:space="preserve">I think the PP vs academic debate is starting to show itself in RO because of upstart costs for RO PP.  I think this will eventually trickle into other fields as healthcare consolidation continues. // APM, large PP salaries, protons, hypofrac are all reasons for private attendings to be concerned and to voice their concern on sdn. its not all benevolent. these guys are business oriented and know that tons of new grads flooding the market is going to hit their bottom line. note, i am not saying the job market is great and 200 grads should be coming out of residency each year. </t>
  </si>
  <si>
    <t>Looks like SDN trolls back here again. This was much more useful for match related stuff when they kept the job stuff on SDN. we know its there. we look there. We know the state of the field matters but we know where to find you when we walnt to talk with you about that stuff. This is for people talking about the match. Please keep this for ranking/interviews. thanks. // &lt;- dislike.  labeling fellow applicants as SDN trolls for expressing any concerns about future careers, that's just insecure.  //  I'm an M4 who participated in the discussion below and I'm not on SDN. I don't want to talk to attendings on SDN. I want to talk to other applicants about these issues. And it's hard to do on interview day in front of residents and coordinators lol. It might not be useful for your matching, but I still like to vent about it x6</t>
  </si>
  <si>
    <t>Is the invite tab correct? are there still 2 moreWash U interview dates (1/7 and 1/20)?</t>
  </si>
  <si>
    <t xml:space="preserve">I also want to know about UTSW and whether they have a 2/3 date. // the tab says they do...// </t>
  </si>
  <si>
    <t>Do the majority of academic radonc attending jobs qualify for PSLF? What about PP contracted in hospital? Have residents consolidated loans to low interest private loans or are you holding out hoping for PSLF? // I thought all academic jobs qualify, because you're employed by a non-profit center. I don't think PP contracts would quality, because you're a PP business with a contract at a non-profit, which is not the same thing. I think you'd have to be a hospital employee to quality // i have heard many hospitals are 501c which will allow for you to qualify ofr pslf. i would appreciate resident/attending input // I don't think anything about PSLF is unique to rad onc. You need to be employed by an organization that qualifies. https://students-residents.aamc.org/financial-aid/article/public-service-loan-forgiveness-pslf/ A PP group would not qualify, but certain hospitals would qualify</t>
  </si>
  <si>
    <t>1: https://www.reddit.com/r/radiationoncology/comments/e7ha1r/advice_on_job_negotiations/ // re PSLF, see https://studentaid.gov/manage-loans/forgiveness-cancellation/public-service#qualifying-employer -Government organizations at any level (U.S. federal, state, local, or tribal) -Not-for-profit organizations that are tax-exempt under Section 501(c)(3) of the Internal Revenue Code // Yes, many hospitals are NFP and you are employed by the hospital as a resident. HOWEVER, many attendings even at large academic centers are actually employed by the physician group, which is a separate legal, FP entity from the hospital and thus may not qualify for PSLF. Important distinction. ///How common is it for attendings to be 501c3 vs employed by a physician group not eligible?</t>
  </si>
  <si>
    <t>so VA will be an employer that qualifies and offers a pension. very nice.. what's the rad onc salary base + bonus look like for VA positions? // who would know current entry level salaries? govt salaries in general are low, and the VA is where docs go who aren't good enough to go anywhere else (with some exceptions). Remember all the VA scandals in the last 5 years?//sorry but BS. It may not be for everyone but the VA gets some great radoncs. Research is easy, benefits are great. I have several colleagues in VA (im in academics) and they love it.    // &lt;- that's good to hear! obviously not all departments in all VAs are the same. Maybe some still care about about patients. Personally I've seen some dedicated doctors at VAs but a lot of barriers to care as well</t>
  </si>
  <si>
    <t>here's an old discussion of VA salaries https://forums.studentdoctor.net/threads/veteran-affairs-jobs.1059670/</t>
  </si>
  <si>
    <t>Any PGY5s with a PP offer, how much are you getting next year pretax? Benefits? Bonuses? Loan forgivness? Would appreciate multiple data points to get a realistic idea of what I am signing up for before I rank. Please only people with jobs. x2</t>
  </si>
  <si>
    <t xml:space="preserve">Numbers are the same ballpark as recent survey reportedly in annual ARRO meeting- residents you work with should have access through ASTRO annual meeting. // I am a PGY-5. Based on Dr. Wall's data from ARRO average is about $330k. I got 3 offers on my job search ranging from $300-400k, I ended up taking lowest offer at $300k as it is in a desirable mid-sized city near family and will have signifcant salary growth with ability to have full share in practice ownership and technical partnership. Good benefits, moving bonus. There were higher year 1 salaries available but I care more about year 5 //Smart person. </t>
  </si>
  <si>
    <t>Damn we got real during the holidays. I hope everyone is enjoying their time off. Hopefully the next month will still be fun on the interview trail! // this killed my holiday cheer lol// &lt; damn, i feel this.</t>
  </si>
  <si>
    <t>If we decide we want to switch residencies after matching into rad onc, eg if we need more geographic flexibility, how does that work? Do residents re-apply through ERAS and go through interviews? Or is there a way to switch without that process?  //  have heard of people only ranking radonc programs they're 100% set on and prelims they think would make them competitive, then going SOAP to try to match an IM program they prefer if they don't get their top radonc or prelim choice(s) // &lt;- wow, that's such an interesting/stressful strategy//Guys grow up. Become men and women. You get to be doctors and choose what kind. That's great. But grow the f up. Its not a game. No one owes you anything. You are chosing a career of responsibility. Decide what you want to do, inform yourself and make a decision like big boys and girls. If you are too worried to do radonc choose another direction now. You cannot hedge everything in life and its not all about you. Make a decision now and commit. Stop trying to figure out the angle like a buch of weasles.// &lt;-- wow, what an unempathetic post. I'm willing to bet not everyone fully understands the limitations of this field before ERAS is submitted. That's not "failing to prepare", that's the reality of the information asymmetry surrounding this field. It's hard to know the right answer for yourself when you A.) love radonc and its practice, and B.) the people you speak to IRL assure you that "things are fine." What if you don't figure things out until speaking with multiple people on the interview trail? Once ERAS is submitted and we're already in late-December, it can't be an easy process to just switch everything once interviews for many other specialties are already halfway/most of the way done.//  we're all trying to make decisions in the midst of a lot of uncertainty. In addition to being a small field without much public info (it's a lot easier to find out what hospitalists make than what rad oncs make), the field is in the midst of a lot of changes and it's hard to predict what the future will look like. Until 1-2 years ago, rad onc was famous for high income and good QOL, and I expect that's at least part of the reason most of us are here, and it's understandable that people are worried when those benefits are tottering // im doing rad onc because of twitter idk about you all // me too. twitter is the best // &lt;&lt;LOL//if you want to make 400K out of residents let me show you the door out of medicine.// If you are really that unsure about radonc prior tot eh ranking process, dont do it. The themes over and over again are that you may not get the city of your choice straight out of residents. you may not be making more than 300K your first year out. WHile the SDN boards assure us the market is horrible, in my real world questioning of PGY-5s is that THIS YEAR the market has been good- better than last couple of years. People with jobs before chrismas and jobs/cities of choice from a lot of places I ask. Not every. but that its not really over for most until march regularly. That no one knows what it will be like in the next 5 years.  Number of cases up at most of the places i spoke with but coverage issues down with new CMS rule and the impact of that not yet clear. those answers wont be settled for you for a while so decide now if you can live with it or not.</t>
  </si>
  <si>
    <r>
      <rPr>
        <rFont val="Roboto, Arial"/>
        <color rgb="FF000000"/>
      </rPr>
      <t xml:space="preserve">now is the time to switch. it's a shitty process. you'll be in a tough spot having to convince not only yourself but your peers and attendings and pd that you don't want to do rad onc. a resident at my program went through this. they were thinking about switching starting in pgy1. didn't really know though because pgy1 isnt rad onc. perseverated during pgy2 and ended up not deciding until after it was possible to switch. did the switch during pgy3. had to start their whole residency over (not a field that required an internship in medicine). it was a pain for me and coresidents because people think our program sucks and we have more call/workload. sucks for my friend because she knew way back that she wasn't sure given specific limitations of the field. our pd has done necessary work and screens candidates more closely during the process know and seems more leery about residents dual applying or with other family related concerns. in sum - seriously consider your next step. once you match in rad onc, you will put at least two years down the drain if you switch into another field and possibly three like my friend. they say they are happier in the new field so i guess my point is that it will work out no matter what you decide. good luck.and to answer your question you can either reapply through eras or your pd and the new program pd will complete paperwork along with the paperwork you complete. there is also an option to do a 'test run' rotation to make sure you are making the right choice. they dont want you to take this lightly and you will need to prove to the new pd that this is your new 'calling'. if you want to switch into medicine this is an easier process as you can often find an open spot through your internship (make sure to do one that is medicine prelim at academic place). again, good luck. i would never have picked this field if i fully understood the geographic limitations i placed on myself years ago. maybe i shouldnt have done medicine but this is a seriously depressing spot to be in after busting my butt in med school and succeeding. //Good advice. If you didnt learn about the field before getting into it that's on you. You failed to prepare. You are supposed to be a grown up. You are not entitled to anything. You aren't a prince. Everything in life has ups and downs and let me tell you you are not guarrenteed to anything. Go into medcine there will be a whole other set of challenges. Same for surgery. And guess what? it can change in the middle of your career. Welcome to being a grown up and good luck. // </t>
    </r>
    <r>
      <rPr>
        <rFont val="Roboto, Arial"/>
        <b/>
        <color rgb="FF000000"/>
      </rPr>
      <t>&lt;&lt; yeah this is a bad take. There are many reasons why we should care about job markets, and its primarily driven by the fact that it hasn't been a problem in modern US medicine. Aside from a scare in the mid-90s for RO, very few clinically-heavy fields have dealt with substantial job concerns. To say we should have done our homework is rude to those who are concerned about the health of the field, and especially to those that are likely more qualified than you to feel that concern. Stop trying to be hardass. Just because you are okay with living in a remote city in the midwest, does not mean others feel the same way. The other fields you mentioned don't have a location problem, they have workflow problems, which can be addressed when you are an attending. Where you live isn't always that negotiable. x10</t>
    </r>
    <r>
      <rPr>
        <rFont val="Roboto, Arial"/>
        <color rgb="FF000000"/>
      </rPr>
      <t>//</t>
    </r>
  </si>
  <si>
    <t>dude you writing "x 10" doesnt make it more true. Nor does it seem to enable you to understand what the poster said. They didnt say anthing about not caring about the market. no person in ANY fielld would. You sound like an SDN troll. You act like you have a knowledge base a student wouldnt and have already decided against the field. People are complaining about geographic limitations. those arent new in the field. And People are complaining in another cell about not earing 400K day one.Median salaries are widely avaliable. For so many reasons if that is a major deciding factor thats fine but i wouldnt expect much sympathy for that difficulty. As to the former, yes sorry but it is a matter of preparing and learning about the field up front. Funny how the SDN trolls say you cant learn about that in real life, only from THEM anonymously. That is some serious Alex Jones stuff right there. Ive met a lot of people in real life who talk about the down sides of the field in a thoughtful way. Earlier on I spoke with people in other fields of interest who did the same. Same thing. All of them told me what they thought was the ugly side of what they had to deal with. So anyone who tells you only the anonymous on the internet are giving you the truth are as bad as the "radonc rocks" Twits. You want big bucks and the city of you choice? Ok fine. Maybe dont be a cancer doctor (maybe dont be a doctor at all- medicine is not going to be reimbursing you more anytime soon). But agree with the point that there is a lot of entitlement mixed in with legitimate considerations. it comes out when people are trying to figure out how to cut their losses at the expense of others before even getting into the field rather than just making a considered decision upfront. So yeah I agree. Inform yourself upfront in a smart way and make a decision you can live with. // Truthfully, I haven't been on the spreadsheet since I wrote my initial response, as I have family in town for the holidays. If others agreed with me, it was certainly because of the poster's tone. I generally agree with what they said but I disagree with their condescending attitude. We are all aware of the job market and should be allowed to discuss this matter respectfully. I'm not on SDN and don't regularly follow what's going on there unless its brought up on this spreadsheet. I've also discussed the field with attendings in real life (and explored other fields and non-trad MD options as well). I am fully committed to RO, and am not concerned about "geographic determinism" in my own case. I am however aware that my own situation is not the same as others. Responding by calling me an "SDN troll" is fairly disingenous and doesn't really articulate anything of use. Outside of that, I don't really feel like discussing this anymore here, since it's obviously not constructive. Good luck on the trail and I'll see you at ASTRO over the next couple years! Hell, maybe we'll even be co-residents!// &lt;- I hope we're co-residents! You seem like a cool guy/girl</t>
  </si>
  <si>
    <t>if you have any inklings of doing this, make sure you're doing a prelim instead of a TY, unless your backup also takes a TY. A lot easier to switch into IM by staying at your prelim site than to do the whole process again. // big name rough prelim life vs. decent prelim and gun for a good fellowship match out of IM// If you end up trying to go into Med Onc, the job market is much healthier and "good" fellowships aren't really necessary. Unless you want to be a big trialist/academic, there isn't a need for that kind of push.//</t>
  </si>
  <si>
    <t>Regarding geographic preferences advantages of different programs, is it hard for a graduated resident work in a job  that is not geographically preferrable for a few years and then find another job that is more geographically preferable? Is it necessary to find a job that is almost perfect right after graduating? // that's a good question, I think after the first job, you're going to be competing with anyone else who is looking for a better job, and the amount of those people is going to continue increasing as the supply-demand gap continues to widen. It's not like new jobs are being created. Every time an academic center 'expands' and recruits for more physicians, it's because a PP group sold out, and maybe those PP docs will be looking for different jobs too. And practically, it's harder for recent grads to chase a better job if they have a family // it's important to find a niche if you're not gunning for PP, and if you are looking at PP, be skilled at everything and bring lots of skills to the table (ie. brachy, etc.) // lol look at the impressions tab and talk to ppl IRL brachy isn't a niche skill // It might not be niche but it is a skill that many don't want to use after residency. Many programs reach brachy numbers because they are low, not because residents become proficient at the modality.</t>
  </si>
  <si>
    <t>it's not like new jobs are being created' this is a very speculative statement. do you have evidence for this being the case? // lol, not the poster to the left, but jobs are being destroyed dude, just look at hypofractionation, SBRT, brachytherapy accruing evidence of equivalence &amp; superiority over conventional fractionation, general supervision change, etc. // my comment got deleted, but I think jobs have actually increased in the last 5-10 years, bc the number of rad oncs has increased and they're not unemployed // i hear the words you are saying but i don't see any evidence that there are fewer practicing radiation oncologists. data? and no, i'm not looking for data about sbrt haha. // sure we're graduating more rad oncs and they're getting jobs, but their pay is going down (inflation-adjusted), no more technical fees, lucky to even collect full professional fees, dividing a fixed pie into more pieces, just look at Medicare payouts to rad onc, fixed over the years since advent of imrt // &lt;- this is kind of a separate issue, IMO // overall i agree with the sentiment that fewer people should be entering the field. the market is near saturated and in the next five years will only become worse. i am not optimistic about job prospects for current ms4s in five years and think all non-committed students do well to think twice about dual applying and applying towards other specialties. numerous co-residents have needed to take less desirable jobs without spouses or with spouses moving and quitting their job. this field eats its young and i only pray that we see a brighter tomorrow.</t>
  </si>
  <si>
    <t>ugh so much anxiety on this spreadsheet // look forward to 4 years of this // seriously, it's just going to get worse, especially if programs do not contract. // there's going to be jobs, but you're not going to make 400k out of residency, and you're going to have a rough time finding positions outside of the region you train in (increasingly including the big 3)// Wait, how do we know that the Big 3 programs are also having job placement issues?// it depends on what you mean by 'issues'. I don't know if the big 3 grads can get a job in any coastal city that they want...// Yeah that's fair, especially since west coast is so far removed from where they are.</t>
  </si>
  <si>
    <t xml:space="preserve">Resident here. How many of you folks are dual applying and what would make you choose rad onc over your other specialty (ie. low likelihood of matching into top 15 program) or would you be content with  matching at places like VCU, UCI, Loma Linda, Umaryland, Albert Einstein, baylor, UAB, UTMB, Wayn State, etc.?  // m4 here: fwiw those programs have a wide range of quality/opportunity according to this spreadsheet. I'm not dual applying but I sometimes wish I were, because of concerns about 'geographic determinism' that I knew about beforehand but have become magnified by all the recent changes in the field//lol if you ae using SDN you know nothing jon snow.  Please do go into medicine if you dont really want to do radonc. // &lt;- such an unhelpful response. why are you bringing up SDN? Ed Golden was the one who highlighted the geographic constraints IIRC </t>
  </si>
  <si>
    <t>med student here. i havent met anyone who has openly said they are dual applying. //ms3, possibly considering dual applying next year, Reading the pros/cons from the interview impressions tab, for me it would be how supportive the department/faculty is toward the residents, like if the department will help graudating residents with job search efforts. I didn't really think too much about the ranking until everyone here is talking about it. The PGY5 resident who talked about his experience in his residency where faculty was almost sabotaging him is pretty scary. That would be my worst nightmare of any residency. (thanks to the PGY5 for answering our questions about his job search!) // Hi M3, M4 here, I think most of us use the rankings as a proxy for alumni networks/prestige, which translates into better job opportunities in both PP and academics. From a clinical standpoint, I think there's very little difference between programs (although there are differences in how much and how hard you need to work). And I'm surprised to hear that you didn't think about ranking-were you planning to only apply to local residencies?// Yeah that makes a lot of sense, especially in this job market. At first I thought as long as I got into any radonc residency, i could find a job somewhere, while I would love to work/live in a place with good food, i would be happy with just a job anywhere. But definitely reading the discussions here made me realize there is huge difference in the qualities of residencies and that the reputation factor plays an important role in even finding just one job which is kinda anxiety inducing haha. // fwiw, I don't think many rad oncs are unemployed. If they can't get the job they want, they can do an unaccredited fellowship and try again in a year. (I think the exception is women whose husbands have limited geographic flexibility-I've heard of some who left medicine when they couldn't get jobs) // plenty of people doing fellowships at "top 5" named places and turning that into jobs either at the top 5, or in that geographic area//yep. a common strategy and has been for a while. Funny SDN derides that but it can be used stragetically. BTW--men can be limited by wive's jobs. You know. Cause that happens.  // of course it can happen. I think it's less common though, from a population perspective female doctors tend to marry men at equal or higher paying/prestige jobs, while men have a wider range of partners. You can look up published studies of this phenomenon if you want, but I assume you've already seen it in real life</t>
  </si>
  <si>
    <t>OP: i am confused why you picked these programs?? UAB, VCU and, in the same breath, baylor, UCI, UTMB lollll // OP doesn't know what they are talking about. UAB and U maryland are high second tier programs that can you get you a good PP or academic job. VCU unfortunately has gone downhill. Rest are low tier.</t>
  </si>
  <si>
    <t>M4 here, dual applying Rad Onc and IM. not a ton of rad onc interviews but I do truly love the field. No top 15 ints. Unsure if I should put how I should value geography. All of my IM ints are in the same region and a few are pretty solid programs. Only a few of my rad onc ones are in my "preferred" region.  // resident here - attend the best program in the region you want to practice. if you have no top 15 interviews in the region you want to practice, i would avoid rad onc. least competitive market is midwest. east coast, west coast, and pnw/rocky mountains are very competitive. south is competitive. // different M4 here, I'd put the solid IM programs in the region &gt; rad onc programs in the region &gt; less than solid IM programs, and hesitate about ranking the rad onc programs outside the region where you want to work x2 // same resident here -&gt; i would advise top (1-15ish based on tiers) rad onc programs in your region &gt; top 50-100 IM programs in your region &gt; other top and solid rad onc programs &gt; IM programs in your region outside top 100. do not rank average rad onc programs outside your region.</t>
  </si>
  <si>
    <t>what programs are people wanting more reviews from as more intereview dates approach? Will see what we can do// Emory comes to mind.// Mt. Sinai and UVA too. // UCSD, USC, Colorado, Univ of Miami, and Clinic, OHSU, Utah</t>
  </si>
  <si>
    <t>cle has not had interviews.// Neither has OHSU // neither has utah</t>
  </si>
  <si>
    <t>It would nice to have Pros/Cons filled out for every program since we have the time. Especially programs that still have interviews coming up.</t>
  </si>
  <si>
    <t>Or even for those programs that are done interviewing. It's good info to have. Also even if an impression is filled out, it would be great to get multiple opinions or continuing to add as necessary. Cause I think everyone gets somewhat different impressions even on the same interview day.</t>
  </si>
  <si>
    <t>Seems the expansion talk was just talk: https://twitter.com/KenOlivierMD/status/1210347319129804804?s=20 // These programs were approved to take say 8 residents. They currently have 6. They want to bring the number to 8. This is expansion. MDA was approved to have 7X4=28 residents. They take 6 this year. This is contraction. Very simple. We are talking about the actual size of the program (total number of residents in training) not the size of the program approved by ACGME. // some funny business going on here with programs approved for more spots in hopes of future expansion/increase in complement size/whatever you call it. programs get away with this expansion as it is a long term goal and part of their stated mission. // There's an RCC ACGME meeting in mid-January where expansion slots will likely be discussed. So KO might be right about the numbers for now, but will likely not be in 3 weeks. // neha V is chair of the review committe and she is strongly against expansion. what makes you think more expansion is likely?// I actually have no idea if expansion will be approved but several of these programs attempting to increase their resident complement have both the funding and clinical volume to allow for this to happen. So if that's the case and they have not had any issues with the ACGME prior to this request, then I find very little reassurance that the ACGME will say no to expansion. // ACGME said no to expansion.</t>
  </si>
  <si>
    <t>god is good // KO for prez/ or its a cover up so programs match this year and people dont rank IM over radonc // I don't think this means no expansion is happening ever- Case said they are taking a resident in January (bringing them to 7) and so they'd only take 1 in July, but they implied in future years they'd be taking 2/year until getting to 8 total. Maybe that is pending ACGME approval though. // yeah it sounds like these have already been agreed with cohorts at 8 for case, 8 for ohsu and these places are waiting for the right time to increase cohort siez // I also believe Cedars is expanding to 5 total based on conversations on interview day x2 // I don't think Cedars is expanding this year though, only considering as they believe they have the volume to allow for it... which is not a justifiable reason anymore.//</t>
  </si>
  <si>
    <t>If apps are up next year (doubtful) I'm sure programs will jump at the opportunity to expand. I've had chairs/PDs say in interviews they wish they could expand but won't in this climate.// Yeah I've gotten this too, and its just such a weird thing to say given the concerns. It comes across very tone-deaf. x2 //no its not. you just do not understand the context. Forget for the moment about new programs. The reason well established ones would love to expand residency is because- in spite of what you think you know- a lot of these places have great growth and more capacity to train. The responsible ones are not explanding residency right now because of the number of programs that have expanded, some uncertainty, and the fear (based on real or perceived problems) that have dropped off the number of applicants. Because they would like to often reflects their departmental strength, not a lack of comprehension to whats going on. Remeber this: If the programs were still at the number they were when the craziest SDN people want them, we'd have way more applicants to seats</t>
  </si>
  <si>
    <t xml:space="preserve">programs that allow moonlighting? // what does moonlighting involve for rad onc? // making $1200-1500 per shift whilst fiddling away // locums in rad onc, urgent care, rads type moonlighting doing contrast coverage // </t>
  </si>
  <si>
    <t>Loma Linda, Baylor (one of few pros), Beaumont, UAB</t>
  </si>
  <si>
    <t>thank you this was finished . // what happened here?// Someone asked for help in regards to LL's other residencies</t>
  </si>
  <si>
    <t xml:space="preserve">thank you this was finished' -may as well be an academic chair stating his intentions of residency expansion </t>
  </si>
  <si>
    <t>Colorado vs Utah vs Arizona (Mayo and U of A)?</t>
  </si>
  <si>
    <t>Colorado&gt;Utah&gt;Mayo&gt; U of A x2 // Utah was very strong appearing on the interview trail</t>
  </si>
  <si>
    <t>How good is Mayo AZ? All I know is it that they are a newer program that has protons.// mayo az and arizona very avg programs. residents have switched out of rad onc at mayo az program. utah and colorado clinically heavy colorado better reputation but i hear residents get crushed with workload. do you have location preference after residency?/Good is relative, I felt so respected and welcomed at UA, this goes a long way.//</t>
  </si>
  <si>
    <t xml:space="preserve">What explanations/justifications have you heard for attendings always being covered by residents? I dont want to ask in interviews because I don't want to seem critical, but I don't understand how it can be justified//really? Residencies -and this is not just radonc; in fact less radonc that most-are in large part for service. Think about any medicine program. A resident is out the whole system is stressed. Residents offload work. you may not like it, and sometimes its abused, but it really is just a matter of understanding the history and realizing that even the worst of radonc isnt as bad as medicine or surgery in that regard. Not justifying poor education. But that's the context. </t>
  </si>
  <si>
    <t>What I find amazing is that some residents dont think they should be seeing followups. that's the flip side of your question. as a senior ive seem increasing sense that a lot of fundemental things related to being a doctor are percevied as beneath some (not all).</t>
  </si>
  <si>
    <t>What are people's thoughts on case, ny presby, ohsu, cedars, stony brook expanding their programs?// GOTShameShameShame.gif x2 // To give an actual answer, I think it really depends on the program trying to expand. Generally, I think in this climate, expansion is bad all around. It's especially bad if the intent is to increase attending coverage and not to establish strong educational experiences. I feel like many of the programs listed are definitely in the former camp and shouldn't expand. At the same time, there are many programs that aren't expanding who are also bad with education, and should either close or contract. Overall, it's just a bad situation and this year's match should weed out the bad. x3</t>
  </si>
  <si>
    <t>To Cedars credit, I think their faculty go to bat for their residents. It certainly helps that Sandler is the chair. Their current alumni (n=3) all seem to have solid jobs and their current PGY-5 has solid offers in LA as well. I do agree that some of the personaliites were interesting, but nothing out of the normal // with all that being said, why expand? MDA residents have great offers, but they contracted. Top program grads have good job prosectts, but they arent expanding. Why are only lower-tier programs expanding? Definitely not because they offer a good educational experience. // agree with most of what's been said above. That being said I think Cedars is just trying to improve their network or at least certainly not with a primary motivation of getting more resident coverage. The program also seems to have the faculty support to support their residents in getting good jobs, can't comment on the other programs</t>
  </si>
  <si>
    <t>I think one of those residency expansion pubs actually stated the majority of expansion happened in bigger programs and not smaller ones, so they too have also contributed to this mess. I also won't equate size of a program to educational opportunities, because that isn't necessarily true. As for why they want to expand now? I'm not sure, but it is likely due to the anecdotal success of their own residents. It's the biggest reason why this is still happening and unfortunately it will only change with a consistent decrease in apps and unfilled programs. I hope this year's match illuminates these programs that they need to facilitate changes. x2</t>
  </si>
  <si>
    <t>I think it's ideal to have &gt;=8 residents, so that each year can have a partner, so it makes sense to expand up to that amount, but I agree it does NOT make sense to expand in the current environment. x2.</t>
  </si>
  <si>
    <t>love how so many take the word of a bunch of SDN cranks -who seem to spend more time on SDN than working for their paltry 350K a year- as gospel. They raised the alarm about expansion and fair dues for that. But man even the enquirerer gets some crap right now and again but you dont read it for good reporting. one of them I think was in the news for some sort of fraud.</t>
  </si>
  <si>
    <t>We aren't even bringing up SDN... I don't know why some people keep bringing them up. You yourself admit that expansion is a problem, and that's all we are saying.</t>
  </si>
  <si>
    <t xml:space="preserve">Have any programs offered interviews in February besides LL and UTMB?// Isn't UTSW per the invites tabs? // </t>
  </si>
  <si>
    <t xml:space="preserve">both programs no one should be interviewing at x3// I was hoping for an invite from LL, what's the matter with it??// I would email LL. I'm sure people will drop their interviews after the holidays. I'm leaning towards it now. // yeah just shoot them an email even if you didn't apply it's worth it this program wants to match bad </t>
  </si>
  <si>
    <t>I wonder why will people drop interviews after holidays and not now already. Are you waiting some new top 3 invites or just want to screw with mid tier programs??// Idk, it's not like many people and programs are readily responsive at this time. Why not wait after some rest?// i assume programs will be closed for the rest of the year</t>
  </si>
  <si>
    <t>Does anyone have impressions about Kansas since the chair changed from Allen Chen to Ronald Chen, or know what changes are happening/expected? // sounds like Allen Chen was lifting the program based on past interview impressions</t>
  </si>
  <si>
    <t xml:space="preserve">just the first name is changing. status quo essentially. // lol/ Ron Chen is amazing and will be a huge benefit to the program//Ron Chen has been chair for a few months and has already brought in 3 translational scientists and other research support staff. Mentioned he is planning to hire two big names to be vice chairs. He's from Kansas and appears to be there to stay. </t>
  </si>
  <si>
    <t>ron is a great guy credit to him but kansas is kansas</t>
  </si>
  <si>
    <t>I wish we could try the cafeteria food when we interview...much more important than the dinner IMO x3//LOL</t>
  </si>
  <si>
    <t>location vs prestige? // I think location for PP, prestige for academics, which has kind of always been true//Dont eve count out presitigue even for PP though.</t>
  </si>
  <si>
    <t>Going off other posts, it seems like prestige is playing a role in landing jobs post-residency // It seems like location helps find local/regional PP jobs, except maybe for competitive markets like the northeast? Seems like location matters much less for academics (which I guess just demonstrates how difficult the academic job market is)</t>
  </si>
  <si>
    <t>yeah i don't think ppl going academics can say they want a specific state or even region.  // I haven't met anyone who feels confident about a specific state - people are talking about regions everywhere</t>
  </si>
  <si>
    <t xml:space="preserve">Which programs allow you to do a masters degree during residency, either during the research blocks or by taking a gap year?// This has been asked several times already but generally many will allow you to get one if they allow you 12 months of research. Some programs have options for geting an MSCI while you do research. Some allow you to get your MBA/MPH during your residencies. It's very residency-dependent. </t>
  </si>
  <si>
    <t>Jefferson, Duke, UTSW////UChicago you get a masters in clinical research in PGY4 year//lol u get lots of other **** to deal with during three years at uchicago as well you better some other letters on your name// &lt;&lt; LOL// just so people know, at uchicago, you must either do that masters or work in Ralph's basic science lab. Seems pretty restrictive to me because a lof people just want to do clinical research without having to sit in hours of lectures of a week.//FCCC, HROP (lots get MPH from harvard)///Master's program at UChicago is generally 5-6 hrs per week. Plenty of time to be productive on clinical projects outside the classroom.</t>
  </si>
  <si>
    <t>lol jefferson</t>
  </si>
  <si>
    <t>Interesting there are no IV impressions of the big 3...can anyone fix that for us?// I mean what's there to know that you don't already?</t>
  </si>
  <si>
    <t>will i really poop pure gold if i match here?// Yes, I heard that's a side effect from all the prestige</t>
  </si>
  <si>
    <t>Dunno about pure gold but you'll poop Red journal publications for sure. // see below to see what the red journal's standards are LOL//&lt;&lt;--SDN troll. Red journal pretty decent. Check out any other trade journal. Red journal did stupidly publish stuff on online crap like this and serves them right for the blow back. But overall good journa. // I'm not on SDN, but I can see how my comment sounded like that, sorry//&lt; nah youre cool. Thanks wo/man</t>
  </si>
  <si>
    <t>how long did it for yalls to get your CK score? trying to get the pass in before rank list closes
. PS happy holidays everyone! // ~3weeks // thanks! much better than CS...</t>
  </si>
  <si>
    <t>what action is acgme taking with jefferson residency program? read this on the iv impressions and more info would be/it needs chemotherapy +.</t>
  </si>
  <si>
    <t xml:space="preserve">With a couple weeks of no interviews; happy holidays everyone! I hope all your rad onc dreams come true! </t>
  </si>
  <si>
    <t>I know lots of people hate the idea of tiers, but I feel like we are going to have the most accurate impression of programs across the country out of anyone in rad onc after we finish the interview season. I think if we tried to rank residencies again in March (maybe two separate lists for clinical vs academic programs, like how USNWR has primary care and research rankings), we could make a fairly accurate list that might be helpful for next year's applicants</t>
  </si>
  <si>
    <t>definitely - programs change over the years and there have been a number of programs that have become better/worse. let's plan another ranking in march for the ms3 students applying next year. x2//that's silly. not much is going to chnage in 6 mos and if it did it would be useless 6 mos later. // you're right, it's important to remember programs can change. That's why it would be useful to create updated tiers, based on our interviews this year instead of the random rumors that we were spreading a few months ago//that was the most circular reasoning ive seen here in a while.</t>
  </si>
  <si>
    <t>any programs do employer match retirement? x2// most</t>
  </si>
  <si>
    <t>What exactly is a good Step score for a Rad Onc applicant? Lot of my interviewers have been mentioning I have good scores, though I feel they are pretty ordinary/low given a ''competitive'' field. // you can look at the NBME reports to see average scores for rad onc applicants/matriculants // Some "top teir" schools use 240 as a cutoff, so anything above that should be fine for most programs//doesnt quite work that way</t>
  </si>
  <si>
    <t>194 spots in the match according to 19-20 invites. 185 spots in match according to IV impressions. which one is correct?// I think the IV impressions is closer to the truth. The invites tab used the NRMP site data (which was inaccurate). // so we're contracting ehhhhh i like// Who knows? See below, no one knows the actual spots available for certain programs (e.g. NYU, Michigan, etc.).// Michigan is taking 3 this year //</t>
  </si>
  <si>
    <t xml:space="preserve">Thanks to whoever wrote the Cornell IV impression. Will likely cancel my interview now. It sounds like a bad time. // No problem. I would have if I knew. I didn't have high expectations going in, but wow. But it was also comical to see what a bad program is like in contrast to so many great programs out there lol.// It's a bummer since Formenti is a big deal and she was only recently poached from NYU. But I'm not surprised given Cornell's overall reputation... oh well.// I agree, but the impression I got was she just does not care about the residency program at all. Very disappointing. // thanks for sharing your impressions. Shocking. I've been amazed how many programs don't seem to value residents/education but this takes the cake // maybe cornell can close, and the residents can go to MSK? I bet MSK could absorb them no problem. win-win. // It would make more sense to combine with the other NYP programs like Columbia. But I doubt anything will change lol I have little faith in the ACGME.  // how are there 3 residencies at NYP?/?Formosi is a "big deal" but not fun to work with. //oh good. more solutions from people with no experience. That will make things better. // has formenti's lab produced any real publications on synergy with abscopal effect or has it shown additive benefit? not questioning her being a big deal. i am wondering.// </t>
  </si>
  <si>
    <r>
      <rPr>
        <rFont val="Roboto, Arial"/>
        <color rgb="FF000000"/>
      </rPr>
      <t xml:space="preserve">wowww. any other programs to avoid?? // looks like </t>
    </r>
    <r>
      <rPr>
        <rFont val="Roboto, Arial"/>
        <b/>
        <color rgb="FF000000"/>
      </rPr>
      <t>Jefferson</t>
    </r>
    <r>
      <rPr>
        <rFont val="Roboto, Arial"/>
        <color rgb="FF000000"/>
      </rPr>
      <t xml:space="preserve"> and </t>
    </r>
    <r>
      <rPr>
        <rFont val="Roboto, Arial"/>
        <b/>
        <color rgb="FF000000"/>
      </rPr>
      <t xml:space="preserve">Baylor </t>
    </r>
    <r>
      <rPr>
        <rFont val="Roboto, Arial"/>
        <color rgb="FF000000"/>
      </rPr>
      <t>from discussion below // love how honest the IV impressions are this year, really shows that it's a buyer's market and no need to be PC but can tell it like it is//look at the tiers list//</t>
    </r>
  </si>
  <si>
    <t>It seems like someone is gunning people away from Cornell. Place seemed decent when I went. Added to the interview impressions to balance out the negativity.</t>
  </si>
  <si>
    <t xml:space="preserve">How much has everyone spent on interviews?// </t>
  </si>
  <si>
    <t>Yeah I'm pretty sure I could have bought a new car if I saved as much money as I spent. // hopefully we can buy lots of new cars with the money we eventually earn if/when we get jobs// the job market is pretty good this year.  // &lt;- good for you, too bad we're not finishing residency this year</t>
  </si>
  <si>
    <t>https://www.redjournal.org/article/S0360-3016(19)33740-X/fulltext</t>
  </si>
  <si>
    <t xml:space="preserve">what's this type of response? 'it could be worse' lollllll // how can they reference the job market from the 90s without acknowledging that there are more graduates now because of expansion?? incredible // 'here let's write an editorial about the job market. how will it go? well. let's put a quote from twenty years ago when residency length was increased from three to four years and residents went unemployed / part-time / into fellowship. and then? let's get a quote from the bible. anything else? no that should do the job.'  // Iol I appreciated the biblical quote. Best part of the article IMO // is the first author a resident or an attending? // how could a resident put his name on something like this?// Nah he's a new attending at .  // &lt;- that's even worse...easy for him to talk about the job market if he has an academic job... // current senior resident here. i'm going to leave the first author's personal (publicly-available, google-able) website here so that the audience can make a decision for themselves about his credibility http://www.drwoodymc.com/ //boy some of you guys are going to fit right into that part of radonc world that hangs on sdn// and you would fit in with that part of rad onc that has people like shearwood mcclelland :). // Has the red journal fallen this far? I can't believe they are publishing stuff like this. I also recall that they published a survey study with  &lt; 10% response rate. </t>
  </si>
  <si>
    <t>This was such a bad response. They don't provide context for any of their data and instead use rhetoric to establish their "correct" viewpoint. This is nonsense and for a field that's so data-driven, this is just a bunch of lies.</t>
  </si>
  <si>
    <t>https://www.redjournal.org/article/S0360-3016(19)33900-8/fulltext</t>
  </si>
  <si>
    <t>what are thoughts on &lt;- response to ARRO editorial about residency expansion, job market, and board exam pass rates? it doesn't sound like these chairs really care about the increase in residency slots and assume a 'wait and see' approach for job market woes.. // using quotes to reference resident “concerns” is never a good sign. It's concerning to me as an applicant that SCAROP thinks burnout is the number 1 problem, but doesn't see any connection between jobs and burnout // so many reactions. Is SCAROP really calling themselves "fabulous and talented"?  // they fail to take responsibility for residency expansion, pushing the blame to pressure from deans, and to the ACGME.  // "Making today’s challenges into future opportunities is what is so dynamic and exciting about what we do as a specialty, every day." ugh easy for them to say // response was cringe.. their references are from the residents initial article. i mean i guess that is how these people do their consults and treatment planning too (through the resident) lol // i enjoy working with many younger attendings and think they are more in touch with the problems the specialty faces and are willing to stick their necks out. i think the specialty may suffer in the short term but their are some great up and coming leaders in the field who mean to make positive change.//LOL the SDN guys?</t>
  </si>
  <si>
    <r>
      <rPr>
        <rFont val="Arial"/>
        <color rgb="FF000000"/>
      </rPr>
      <t xml:space="preserve">if finding an appropriate job after 9 years of training is a considered a 'concern' by leadership i am </t>
    </r>
    <r>
      <rPr>
        <rFont val="Arial"/>
        <i/>
        <color rgb="FF000000"/>
      </rPr>
      <t xml:space="preserve">concerned </t>
    </r>
    <r>
      <rPr>
        <rFont val="Arial"/>
        <color rgb="FF000000"/>
      </rPr>
      <t>about the leadership//go back to SDN.</t>
    </r>
  </si>
  <si>
    <t>Once you take Step 2 CK/CS, does anyone know if you can be selective on which schools you send them to through ERAS? Or is it the type of thing that if you want to send it to one school, it sends it to all of them? Thanks! // the release is all-or-nothing</t>
  </si>
  <si>
    <t>For the person who found FCCC disappointing - what was the reason?// Someone found FCCC disappointing?//?? // it was reported in the awards tab</t>
  </si>
  <si>
    <t>I've been noticing the # of spots on the IV Impressions page keeps changing. Michigan says 2 right now but it was 3, NYU said 3 then 2 then 3. Not sure who's changing these and how accurate they are?// This is actually a great question because applicants I talk with keep stating different numbers as well. Last I heard Michigan was only taking 2 (but I'm not interviewing there so I cannot confirm this).</t>
  </si>
  <si>
    <t>any word on michigan?// I'm from UMich, we have 3 spots</t>
  </si>
  <si>
    <t xml:space="preserve">Any impressions of Jefferson? I'm interviewing there this week // I'm interviewing this week too, and just got an email that Jeff bought FCCC: "Once the merger is finalized, sometime in the spring of 2020, Jefferson will be home to two NCI-designated Cancer Centers" - that's pretty exciting! //Dont be excited. It was made clear Fox Chase will remain separate from Jefferson- residencies are not merging and Fox chase Radonc not going through Jefferson Hospital. Head of FCCC staying the same // lol this is exciting news for jefferson b/c they can boast they now own 1 non-malignant therapeutic radiation department//thats the point. They can't. // Per department chair, no changes in the near future regarding residency programs//No changes in the intermediate future either. basically its not an easy thing to do, and they dont want to do it. So neither the path of least resistance, nor the desire. </t>
  </si>
  <si>
    <t>I'm a resident - not at Jefferson but am very good friends with someone who is in residency there - he/she is having a miserable time. malignancy is real, I've heard the stories - to the point of trying to derail resident careers. if my friend's stories are even remotely true this place is not worth ranking, be careful! // Different resident here and I also have an acquaintence at Jefferson who's not very happy. It might be the same person as above. Normally I would advise just "dealing with it" but it's a buyer's market this year. // You guys are right. Should have cancelled my trip.x2</t>
  </si>
  <si>
    <t xml:space="preserve">programs that are 8-5: baylor, yale//if you are looking for a job where you are out the door at five rethink medicine.//Also - if you really beieve that resident below that BCM is an 8 to 5 place, you really need to re-think how you evaluated every place you visited, because you are gullible AF. // </t>
  </si>
  <si>
    <t xml:space="preserve">Current resident here (caveat, I don't train at either of these places) - This is when spreadhseets fail you LOL.  To put Yale (one of the most cush, residents do no work and barely see patients places) in the same sentence as BCM (one of the most clinically heavy, least supported, nothing but scut programs) is quite literally embarassing.  I can only assume that this person who wrote this to the left of me has not interviewed at either. x2  ////"literally embarrassing" as opposed to figuratively? Anyway Yale a weak program// I think the poster to the left forgot the /s tag  //Yales doesnt have a great research footprint and its clinically weak. Y'all impressed with the name toomuch.//wringing nots is a part of being doctor. no sympathy for anyone who whines about that. </t>
  </si>
  <si>
    <t>Only a few interviews in rad onc, wondering opinions on risking match via soap or rank my back up IM programs? what if location in a top priority? Thanks!// Sorry to hear that. It seems programs are hesistant to announce if they are participating in the SOAP but I have a feeling there will be takers. If you are okay with that uncertainity and want to pursue RO, then go for it. If location is a priority, then I think you might need to rank those IM programs higher. Geographic certainity doesn't exist in this field for most residents after training.// If your interviews are at top 15 programs, then go for it! If not, then definitely try applying IM.// &lt;&lt; what kind of advice is this? GTFO. Not everyone applying is only interviewing at the top 15 (whatever that means). So you think those extra 100 people should just drop RO altogether?// dude chill, I didn't write that, but everyone is different. If someone would love IM also, then it's hard to say what's best</t>
  </si>
  <si>
    <t>i'd match IM. rad onc will be less competitive next year and you can re-apply. don't risk the soap// Thanks, much appreciated!//worst advice // re-applying is usually the worst possible - better to soap and then try to transfer to a different rad onc program if you get into a program that is seriously bad//&lt; disagree with that. Soap into a good program if you can. Reapply otherwise. transfering not a good look for your career. Small field. Memories long.</t>
  </si>
  <si>
    <t>yale without question the best program on the trail for me. wbu? // HROP // mdacc x3 // as someone who didn't get interviews at the big 3, what makes them different, from an interview day perspective?//aint HROP//Yale is a not a strong program. I mean its fine but hardly a powerhouse of academic or clinical strength.</t>
  </si>
  <si>
    <t>yale is the greatest radiation oncology department i have stepped foot x2//&lt;--nah. too easy.</t>
  </si>
  <si>
    <t xml:space="preserve">Thanks to the person who dropped truth about baylor! X2 // Sounds like those residents need to transfer out if possible and close down the program? Should be feasible if there's going to be more spots than applicants this year? // Didn't CPMC have similar problems and closed? // I hope they can move to a better place! I guess it's the best possible year for something like this to happen because of the applicant numbers.  // where did the CPMC residents go?/ Most CPMC residents went to Stanford// Wow that's a deal! // one went to stanford, one went to UCSF, one went to U Wisc, and one went to U Mich/ The closure of CPMC and the success of their residents of finding much better placement illustrates the need for bad no good programs like BCM to be shut down and be put out of their misery. </t>
  </si>
  <si>
    <t>Hello MS4s! BCM PGY-4's here, respectfully sticking our necks out but we want to make sure you guys have honest and accurate information. It’s true that we are currently understaffed, but we wanted to clarify a few things. Our former chair went to UT-San Antonio. A national chair search committee is underway. Our former PD is going to MD Anderson; our former associate PD is now the PD. Finally, one of our faculty became unexpectedly ill and is unlikely to return.  So as fortune would have it, all these events happened in the span of a couple months this fall. However, 3 faculty hires are underway; 1 to start in spring 2020, and 2 to start in summer 2020, bringing our full-time clinical faculty to six, with plans to hire a couple more in the next year.  We spend 3 months per year at the VA, so while the 4 full time rad onc's there are BCM adjunct faculty, it's not true that they're not a part of our residency.  The Houston VA is one of the largest in the US, and it gets referrals from rad onc's at VA hospitals in neighboring states.  We currently have ~200 patients on-treat across our sites (medical center/private, county, VA), with 7 LINAC's, 2 CyberKnife's, and 1 HDR vault.  Obviously this does not include MD Anderson, where we do a pediatrics/protons rotation and a specialized LDR prostate brachytherapy rotation.  Case logs ~700 external, 100+ stereotactic, ~40 interstitial brachytherapy, with much of that being complex HDR gyn (which is IMHO more technically challenging than HDR or LDR prostate).  ~25 peds cases at MDA.  Even on rotations when we have 25-30+ on-treat, our hours are 8 AM-5 PM like most programs.  For didactics, they're a mix of resident- and faculty-led, with various BCM faculty coming in for rad bio, oncoanatomy, etc., but yes, they haven't been ideal in terms of faculty attendance since our understaffing started.  This talk about shutting down has been rumor spread around since we were med students...it's not happening.  In the current market, we know MS4's have a lot of options.  It's true you should rank a program based on its status now, not in the future.  However, BCM has been around since the 1980's; our GME spots are Medicare-funded and our hospitals rely on our department's success.  The BCM cancer center is scheduled for completion by 2022 with a second tower at the McNair campus, with several vaults for us.  Both our PGY-5 residents signed jobs by early December, with one staying on and the other taking a job at a respected regional cancer center.  The year prior, our chiefs took jobs at a MDA affiliate and a PP job in Houston, and the year before, they took PP jobs in Houston and Dallas/Ft. Worth, both partnership-track.  BCM has a strong regional reputation; if you are an individual who wants a job in Texas or the South/Midwest there are serious benefits to being here. Feel free to email and we're happy to discuss more. Sincerely yours and best of luck, Alex and Sam, alexhanania@gmail.com; sam.sun@bcm.edu.</t>
  </si>
  <si>
    <t>Any impressions from UMich or Emory?// Yes, would love to hear about Emory.// great place clearly on the rise. // &lt;- eh? does that mean it's currently a bad place?//Emory is not a great place on the rise. It was a pretty good place that sunk.//lol someone didn't get an invite to emory//youre right about that. But consolled because I train at  so-called "top 10".</t>
  </si>
  <si>
    <t xml:space="preserve">Idk, I think bias is showing with stuff like this. People aren't able to remove brand names from actual programs. Objectively some of these "named" institutions have bad programs which require you to work harder without substantial payoff. Not all of these places are MSKCC. //Emory has a good name in medicine overall. They used to be a fairly strong program. now they are not, sadly. // Yes this was exactly my point. A lot of programs ride the coattails of their med school (and even undergrad) name. It's pretty deplorable and many people buy into the hype. This isn't just about Emory, there are some other programs that also maintain a strong reputation despite the opposite. </t>
  </si>
  <si>
    <t>Which place is the worst in terms of misinformation: Reddit, Twitter, SDN, this spreadsheet // do you mean misinformation on the interview day vs resident's experiences?// Honestly think the IV impressions are too positive. We need more cons for some of these places. x2 // &lt;- I agree - I'm not advocating for naming and shaming, but this is a year to highlight the programs that need to make improvements</t>
  </si>
  <si>
    <t>SDN // &lt;- LOL// I was going to say either 4Chan or 8Chan but idk QAnon has been kinda hit or miss lately.//&lt; SDN has gone the way of those sites alright. Too bad. They could have been useful.// Worst to best: Twitter, Reddit, SDN, this spreadsheet // I agree with said rankings. // SDN can still be useful if your filter is strong enough//&lt; fair play// SDN is definitely useful, more so than twitter (pgy2). /:Don't trust anything said on SDN, it's all nonsense. People complaining about how terrible their $400k a year job is 😂. If the job market was as bad as people claimed, there wouldn't be academic jobs offering $300-350k salaries for new graduates, which was the approximate average of new hires per Terry Wall's Astro lecture</t>
  </si>
  <si>
    <t xml:space="preserve">What time does the interview day end at Jefferson?/ per emails 3pm/ Thanks! // The Residents will then take you on a tour of the Department and you will be finished by 3:00 pm for the day. We have no closing session, so after the tour you are free to go. If you are heading to Amtrak, you’d be safe to make plans for any time after 4:00 pm. If you are heading to the Philadelphia Airport, a flight at 5:00 pm or later is reasonable. </t>
  </si>
  <si>
    <t>&lt; any IV Impressions yet about Jefferson? considering canceling my Jan date as it's one of my last interviews // cons: faculty are malignant. chair is malignant. pros: philly. // &lt;- wow, really that bad huh? Yeah I'm on the waitlist, so do cancel early if you want man. I don't really wanna make late travel plans :P // Could you please elaborate? // as long as someone is on the waitlist and hoping to get an interview there, it can't be that malignant!//oh you are cute. // &lt;- I try :P // jeff med students don't want to stay on. enough said. // &lt;- until I meet a jeff med student, it's hard to know how much to believe this // i dropped my invite i hope it trickles your fancy and you can make the call yourself stay woke on interview day  //</t>
  </si>
  <si>
    <t>Is there an SDN thread that lists the year that each residency started? I can't find it // it was definitely listed in one of the many job market threads//who cares? // &lt;- why so negative? //&lt;clearly you mean SDN</t>
  </si>
  <si>
    <r>
      <rPr>
        <rFont val="Arial"/>
        <color rgb="FF000000"/>
        <sz val="10.0"/>
      </rPr>
      <t xml:space="preserve">Can anyone interviewing at MDA confirm or deny this? </t>
    </r>
    <r>
      <rPr>
        <rFont val="Arial"/>
        <color rgb="FF1155CC"/>
        <sz val="10.0"/>
        <u/>
      </rPr>
      <t>https://twitter.com/ACKoongMDPhD/status/1205699238958637057</t>
    </r>
    <r>
      <rPr>
        <rFont val="Arial"/>
        <color rgb="FF000000"/>
        <sz val="10.0"/>
      </rPr>
      <t xml:space="preserve"> // also, is MDA the only place that does this? https://twitter.com/yogagirldd/status/1204221918217490433 // I guess this is what the 1% of rad onc looks like//no. there are lots of great places where there are tight groups. you guys just are the suckers twitter exists for: if its not on twitter it doesnt exist. SDN has decided who are the only good guys in the field based on tweets. Its advertising, dudes. Dont be a sucker // #trolls</t>
    </r>
  </si>
  <si>
    <t xml:space="preserve">Who says protons are irrelevant? https://twitter.com/MKnoll_MD/status/1205110005386694656// LOL/you guys need to get off twitter man. // but that's where the leaders of the field are//LOL. not at all true. </t>
  </si>
  <si>
    <t xml:space="preserve">Favorite random fact about a city/state that you learned from a presentation? // </t>
  </si>
  <si>
    <t>There is some great eggnog in the midwest. Top tier // &lt;- yaaas x2</t>
  </si>
  <si>
    <t>favorite holiday tune? // Fairytale Of New York//&lt;x2!</t>
  </si>
  <si>
    <r>
      <rPr>
        <rFont val="Arial"/>
        <color rgb="FF000000"/>
        <sz val="10.0"/>
      </rPr>
      <t>Anyone over the interview season already? I can't imagine myself doing this for another full month... x3 // Yup. Tired of answering the same dumb questions over and over again. I call BS on anyone who has been saying the interview is super important. Programs must have a rank list before we come in, and anyone's answers to "why this program" or "why rad onc" or "what questions do you have for me" hardly move the order. Programs know who they want. Everyone is on their best behavior so unless you're a super weirdo I doubt it matters. And anyone who thinks they can tell whether or not they'd like to work with you after a 20 min conversation is lying. end rant. x3// Agree totally. there is NOTHING really programs can get from the interviews unless you are a weirdo. Preinterview rank list definitely exists //</t>
    </r>
    <r>
      <rPr>
        <rFont val="Arial"/>
        <b/>
        <color rgb="FF000000"/>
        <sz val="10.0"/>
      </rPr>
      <t xml:space="preserve">resident here. You are incorrect. I probably thought that too but its wrong. People's interviews are probably the most important thing once you get your foot in the door. There is no "preinterview rank list"x4 </t>
    </r>
    <r>
      <rPr>
        <rFont val="Arial"/>
        <color rgb="FF000000"/>
        <sz val="10.0"/>
      </rPr>
      <t>// Resident here at a top 10 program who interviewed last year. I can tell you that I personally saw great candidates on paper drop down the rank list and candidates with mediocre publications rocket to the top based on interviews alone.  Don't "mail it in" on the interviews...they matter.  // My impression is that it's somewhere between these two extremes ^^. There are clearly exceptional candidates with absolutely stellar board scores, LoR, clinical evaluations, connections in the field, 20+ publications and those people are likely to be toward the top of most programs' "pre-interview rank lists" (whether written out formally or just in the PD's head), and as long as they come off as reasonable and nice and genuinely interested in attending during interviews they're likely to be ranked to match. On the other hand, there is also surely a group of applicants that are all "quite good" (which makes up a larger proportion of the pool and is more applicable to most of us) and for whom impression on interview day may likely play a larger role in determining final rank</t>
    </r>
  </si>
  <si>
    <r>
      <rPr>
        <rFont val="Roboto, Arial"/>
        <color rgb="FF000000"/>
      </rPr>
      <t>two most important factors in rank order list: school prestige (ie, ranking) and # of pubs. the princeton applicant with 1,500 pubs gets the spot every time.//Do people really think this?  I'm a resident who interviewed last year and this year and when we talk after everyone has left for the day, we barely talk about where peole are from (unless it is in reference to how likely they are to come to our region) or pubs lol.  Once you get to the interview so much comes down to how normal and likable you seemed to the residnets at the dinner and to the whims of the people interviewing you.  Just like you formed an impression of people in the 20 minutes you talked to them, we form an impression of you too.  Some people seem boring/fake/weird, some people seem awesome but won't fit the program, some people seem great, many people in middle. x2 // &lt;- thanks so much for sharing! It's hard to say if all programs have the same approach (maybe OP is thinking about programs that are different) but it's super cool to have more transparency to the application process and to feel that our travel is not wasted (and also, that personality is still valued rather than just pubs haha)//I'm an attending and I agree, it's almost like a blank slate (not completely blank) once people come.  If you have 30 pubs but you seem like you're not good to work with, you're going to be dead last on the rank list.  Just think about the people you met this year on the trail - there are some people that you just didn't like that much because they're obviously arrogant or off-putting, and some of those people are going to match 'low' on their list because no one wants people like that. //</t>
    </r>
    <r>
      <rPr>
        <rFont val="Roboto, Arial"/>
        <b/>
        <color rgb="FF000000"/>
      </rPr>
      <t>Im bolding this because the top answer is absolutely wrong. Med school plays little part in where you are ranked even at the "top" programs. I know. List of pubs counts but more at come places than others. But to say "most important" across the board is just not accurate x2</t>
    </r>
  </si>
  <si>
    <t>Wait so do the dinners matter then? I've had to skip several due to travel logistics // of course they do, depending on how we act, and how much input the residents have in the process//You aren't Digned if you dont go. but yeah everything goes into evaluation.</t>
  </si>
  <si>
    <t>SDN has a decent amount of trash posters, but that Medgator guy/gal seems like the worst of the lot. x2 // hard to figure out which shit smells the worst when it comes in bulk.// why is this being brought up? who cares? // &lt;agree that s/he is a sad creature, but also agree this place should be SDN free</t>
  </si>
  <si>
    <t xml:space="preserve">Is it safe to say UC Irvine isn't taking applicants this year? </t>
  </si>
  <si>
    <t>I hope so, for their sake, because there's not much time/energy left for interviews lol</t>
  </si>
  <si>
    <t>For a future career in academics, how would you rank Penn vs Hopkins vs WashU? //  Each are very similar with opportunities and it would be better to go where you would prefer to live, how the program vibes with you, etc. //well no, Penn and Wash Umost prestigeous. So not "same opportunities"// WashU and Penn aren't more prestigious than Hopkins. All three are top tier programs and would offer you the same opportunities for academic or PP jobs. At this point, it's how hard you work in residency that dictates your success. x2 // &lt;- true, and the amount of support that program offers is like a multiplier for hard work-it can be a negative or positive factor</t>
  </si>
  <si>
    <t xml:space="preserve">any of the top 15 in the tiers list are fine for academics. if you're just looking at those three i would favor hopkins - deweese is a legend and a call from him will help you lock and load baby//wouldn't pick a program based on one person. he's not chair anymore and now that he's in med school leadership might not even interact with the residents much anymore.// I think it might also depend on what area you want to go into. I would say WashU has excellent clinical trialists with some unique projects like Vtach RT. I'm not as well versed on the others, but have heard Hopkins has some solid translational work.  // agree, when you're looking at similarly high-ranked programs, it comes down to what your specific research interests/goals are, and who would be the best mentors//deweese is now a dean and wont be a big part of hopkins radonc experience.  Hopkins is good but not as much of a powerhouse as some here seem to think // All three are top 10 programs. Choose the program in the geographical are you want to be in and look at fit during interview day.  Job placement for all three are also the same. /JHH not a top 10. x 2// &lt;-- somebody's salty x3 </t>
  </si>
  <si>
    <t>my last two interviews have been mostly ppl asking me if i have any questions or interviews with faculty who do not seem to have read my app. do these interviews matter for ranking or is there a premade list?//they matter more than you know // how so?</t>
  </si>
  <si>
    <t>As someone who is conducting interviews now, it will all come down to if they like you or not. When they invite faculty and residents to interview, who arent intimately involved in the process, they are almost always there simply to be a type of "sanity check" for the PD and those in the inner circle of decision making for choosing residents. Many will do their due diligence and read your application, etc., but the incentive and timing to do so is low so many will just see if you're someone they can work with for a considerable amount of time. Also, no one if formally trained how to interview so I imagine they don't know what to ask either!</t>
  </si>
  <si>
    <t>What treatment modalities are actually important? I feel like departments criticize all the tech they don't have LOL its funny to hear opposite perspectives on stuff like HDR prostate depending on whether or not they have itx2//Honestly as a resident, I tell the applicants that what technology a place has should be the last thing on your priority list as an applicant.  It's literally not important compared to so many other factors.// While I would generally agree that technology should not be a primary consideration, I do think something like HDR brachytherapy volume is a notable exception, because someone who is interested in HDR procedures will likely not be proficient if they go to a low volume center and may have to consider brachytherapy fellowship after residency if that is the case</t>
  </si>
  <si>
    <t>Photons // someone has a sense of humor x2 // Neutrons</t>
  </si>
  <si>
    <t>is it important to go somewhere with protons? no times a million//absolutely not important in any way.// It can matter in some situations, such as proton centers usually having higher peds volumes -&gt; less chance of having to rotate elsewhere during residency to fulfill peds requirements</t>
  </si>
  <si>
    <t>looks like people playing around with tiers list again. Hopkins/Mayo ain't no top 10 x 2//can we agree not to bullshit on the tiers list and stop chaing it. M'thanks.</t>
  </si>
  <si>
    <t>Has anyone had bedbugs yet? // we've all seen that applicant//wait what??// just go on a few more interviews lol // jeez I hope I'm not that applicant lol//wait not seriously...what....</t>
  </si>
  <si>
    <t>y'all gross</t>
  </si>
  <si>
    <t>Any impressions for Nebraska, Kansas, or Oklahoma? // Baylor would be great too!</t>
  </si>
  <si>
    <t xml:space="preserve">https://www.reddit.com/r/medicalschool/comments/e916zn/serious_pgy5_radonc_a_residents_perspective/ 200k? yikes </t>
  </si>
  <si>
    <t xml:space="preserve">every once in a while one of these posts pops up... dont really know what to make of them sigh // i messaged him/her and the salary was actually 'one year gurantee. no partnership.upper 20''s, possibly low 300's next year if i keep busy this year.' still, this sounds like a bad outcome.// :( // i'm a current PGY-5. i agree that the job market isn't great and i had to struggle to find my job. with that said, i found a job paying in the high 300's in a large city that i'm happy with// first year salary in high 200 and complaining? Get real. // it is a lower than avg salary (2019 astro avg on terry wall was 340k for first year in pp, academics ~310k if i remember correctly) / impt numbers to know for the future when considering job options//dude, terry walls stuff has been like that for years. its average and varies with location: both regional and city vs non-metro. People complaining about the market dont understand it// people who say others don't know anything about the market also don't know anything about the market. You realize the fact we have to talk with about this is in stark contrast to other specalities in the field. Quit trying to downplay this stuff. //you realize a) most others dont talk about STARTING salaries in this range and that b) this panic is largely SDN driven but a handfull of people complaining they cant start at 500 K any more and imaging the money raked in in early IMRT days.   </t>
  </si>
  <si>
    <t>Advice from PGY2: If you are not able to get into a top 15 residency program, I would avoid this field because finding a good job in PP or academics is going to be extrodinarily tough, especially in 4 years when the market is worse than it is now (if you want to know what the top 15 programs, look at the tiers tab. Surprisingly, the top 15 is very accurate.). The top 15 programs account for around 60 graduating residents/yr which is about the number of decent jobs availabe nationally each year. // market will get worse in 4 years? // If nothing changes, then yes it will. Over the next 4 years, there will be 4*190 = 760 residents looking for jobs, and there is absolutely no way the # of jobs will be that high. If changes are made now, then we will see the effect about 6-8 years from now. // :( // the only programs that are shielded from this are those have good alumni network and "name/repuatation" which are the top 10-15 programs.// i guess thats why everyone is focused on the top programs // i'm a pgy5 from a program with a middle of the road reputation and i got plenty of interviews at academic programs in big cities all making well over 400k after bonus. doesn't mean it's what everyone is experiencing but it's really not as bad as everyone is saying, at least for me. // do you attribute your successes to your research, presentations, etc during residency or the faculty who have connections at your program?? / worked hard, accomplished research, got some funding, made connections with people outside of my program. // I'm a pgy5 from a program with a relatively low-mid tier repuation and can say that the job hunt experience was not a good one. Very few phone/ASTRO interviews translated to on-site visits and one practice rescinded their offer once the CMS supervision requirements were released. Not a single faculty member in my program has offered any help in the way of the job search other than suggesting I take one of their terrible academic satellite jobs an hour away for sub-300k. There are still probably 15-20 really great jobs that I have heard about or seen posted but each one gets 50 or more applications including from people who have already been in practice. //PGY5 at a high/mid reputation - 10-13 ASTRO interviews, 5-6 on-site interviews, 2-3 firm offers. All at or above MGMA 75% percentile for salary (academic), disease-specific, not satellite based. Location may have impacted this as they are not LA/SF/Boston/Chicago cities or states, but still &gt;150k pop for cities//  It depends on your definition of a "great job" -- different people have different priorities, e.g. location, salary, academic/private, group size,// more jobs in 200-250 range will be there for sattelites soon. etc. // Different PGY-5 here and very impressed that the PGY-5 above me got 2-3 firm offers at or above MGMA 75%ile. I'm not sure what the academic 75th percentile is but for private practice 75th percentile is $661K which would be bonkers to start out. Congratulations to him/her but that's not typical at least in my experience.</t>
  </si>
  <si>
    <t>Keep in mind the huge regional disparity in jobs. Emory ("#35") is going to be better than many of the top 15 if you want to be in the southeast, just as many california programs will be better than many great east coast programs if you want to be in CA. // Surprised nobody's tried to compile where people go to jobs into the tiers (national vs regional vs local reach) // spider(wo)man, where are you?? // Geography definitely matters. Also it's not like program quality drops off a cliff after #15. It matters what you do in residency too. //regional tiering is stupid</t>
  </si>
  <si>
    <t>Pet peeve about the interview process / what would you want to change? // why can't we do skype interviews lol // let us interview in scrubs // 1 month west coast, 1 month midwest, 1 month east coast...or some other way to prevent lots of cross-country flights // that's an interesting idea! but the time should be weighted to reflect the density of programs. I think 2 weeks is enough for the west coast...</t>
  </si>
  <si>
    <t>Rad Onc and Radiology had the pre-interview dinner at the same place. Saw a senior from a decent program I met during interview having dinner on the radiology table. I guess I better not rank that program... // Name and Shame? Could have been a spouse of someone in the rads program if geographically close too maybe? x2 // Maybe. I don't want to name the names. I don't want to ruin somebody's life if it is already hard for seniors to find jobs. //  like for real LOL for people who think that was a senior rad onc resident legit trying to start over and apply to radiology lolololol. // &lt;OP should try SDN. That's they're level of evidence needed to post. // &lt;- LOL</t>
  </si>
  <si>
    <t>Im confused, by senior do you mean a M4 was trying to match both radonc and radiology? // I assume OP meant senior resident because of the comment about finding jobs... // there's no shame in M4s double applying. // I think they mean a M4 saw a rad onc resident for a different program who was an applicant to a rads program (so going through a 2nd residency because they can't find a job or don't like their program) // oh really?? a senior rad onc resident repeating residency?? // It's been alluded to on SDN but I think more in a fear-mongering "what if" situation. But I think either Jeff or UPMC had a resident switch to Rads after a couple years of RadOnc. Seems unusual though, but maybe they're just doing it as a backup if they can't find a job by Feb? // how is repeating residency more attractive than doing a fellowship? // i see, yeah going from a 5 year residency to another 5 year residency seems too much // OP here, I meant PGY-4. // OP, I'd hestitate to make assumptions about what you see if you don't know the context // I do know a little about the context. That is why I am a little worried.  // &lt;- what specifically are you worried about? let's say a senior resident is reapplying for another field. so?// this is all BS fear mongering. some rumor about someone sitting another table and now people are panicing? SMH</t>
  </si>
  <si>
    <t>Guys let's fill out the rest of the IV impressions so I can decide which interviews to drop x4</t>
  </si>
  <si>
    <r>
      <rPr>
        <rFont val="Arial"/>
        <b/>
        <sz val="10.0"/>
      </rPr>
      <t xml:space="preserve">Reposting this from below because it may be useful: 
</t>
    </r>
    <r>
      <rPr>
        <rFont val="Arial"/>
        <b val="0"/>
        <sz val="10.0"/>
      </rPr>
      <t xml:space="preserve">took advice of someone and have been looking at junior academics at main campus centers. while "top"programs are most represented, which is logical, there are actually a lot of people from other well ranked but not "cream of crop" programs out there. so at least as of now it seems like academics at a main center is achievable from solid places. (U wash at ad clinic; U Kentucky at Fox Chase, Yale at MD Anderson, Northwestern at Harvard/Brigham and Womens also an Irish trained person at Harvard and Brigham/ wake foresUCSD at MSKCC, wake forest at vanderbilt , Jefferson at Duke, U maryland at Duke, U chicago at Mayo, U Rochester at U Mich, jefferson at UWisc, VCU at U wisc, UIowa at U wisc, Beaumont at UMIch, Fox chase at UTSW, Fox Chase at U Florida, yale at U Colorado, princess margaret at Columbia, NYU at columbia, Emory at UMD, cedars-sinai at UCSF, UC-DAvis at Emory, U Maryland at Emory, U Of Colorado at Emory, U of Washington at Stanford, UMaryland at U Florida, MCW at UFlorida, NYU at UFlorida, Wash U at Emory William Beaumont at Wash U, Jefferson at Wash U (and some mad hair) Vanderbilt at Wash U, UChicago at Cornell, Mt Sinai at COrnell, Montifiore/Albert Einstein at UCLA, VCU at OHSU, U Utah at Moffit, Uwisc at Moffit, The ohio state at Moffitt Jeff at Moffit Emory at Moffit,, Vanderbilt at Mass Gen, rutgers at the ohio state, Rutgers to UMD proton center,mayo at Ohio state, Montifiore/Albert Einstein at Ohio State, U of Iowa at Ohio state, Jeff at Ohio State, UFlorida at Jeff x2, U florida at Moffitt, and Clinic at U Chic, and clinic at Wake forest, UMD at UChic, UFlorida at UChic, University of British Columbia at U washington, UC-Davis at U washington, Cornell at UWashington, OHSU at UWashington) and i left off a TON of places (basically all) that have recently hired their own grads which seems to be very popular. and some seem to be "feeder residencies" to some instiutions. Locale you trained out seems to be correlated with academics centers people go to. // a great many of these are probably more "prestigious" in reverse // sigh. sure
 </t>
    </r>
  </si>
  <si>
    <t>basically it's possible to get a job at a great center after going to good but not great residency?// Yeah if the market is good. Truthfully talking with some PGY5's at good programs (not big 3) and they have had a harder time with the academic job hunt. Many desirable departments that have openings are receiving 100s of applications for a handful of spots. I'm not really sure it's wise to look at the movement of the past to see what the future looks like. That doesn't mean they won't get a job (it's early), but its not a cakewalk either. // so true - the future is unknown//What it means is you can get a great center after a solid residency. This year the people I know have gotten jobs early. Anyone claiming definitively its a bad year before late winter/early spring is jumping the gun. So the word about this year is nothing until a few mos. Also the last couple of years per my attending is that the market was worse about 3 or 4 years ago. Dont know about future//  I was merely stating that people from programs that are listed on the adjacent cell have openly discussed annoyances with the job hunt this year, particularly in academics. I am not saying they haven't or won't get jobs (many ended up taking offers from PP or a less desireable academic locale). I was also not saying it was a bad year for jobs, they have all had multiple interviews. The bigger point I should be making is that regardless of where you go for training, you should work your ass off to show competence. It seems that even 2nd/3rd tier locales are hyper-competitive now.  // what are the tiers for locales???// &lt;&lt; LOL, should we make a location tiers tab?//^ VERY LOL.//respectfully, I trust my PD who is very involved and supportive more than (most) of the people on SDN, and my peers who are understanably nervous reading everything they do online. Fear begets fear. So while wariness about the market is warrented, I trust when PD says that last couple of years (including this so far) are better than the prior few. The point was also made that a lot of people making comments about the difficulty with academic jobs this year don't have historical perspective to compare it to. Again, not a prediction for next year or gfive years for now. But that's where I come from.//This about the above comment: "hundreds of applications for a handful of spots". That would more than every graduating radonc applying. Seriously doubt it.// It might not be 100s but its likely still competitive and it might be including past/recent grads. The academic market is great this year but I bet many of the top vacancies will go to more seasoned grads.// it might actually be hundreds if a lot of recent grads less than 5 years out are also applying // At least one opening posted at ASTRO received more than 100 applicantions per one recruiter.//Talked to my chair. Said he has the name number of apps for jobs that he's had over the past years.  My place is a competitive but not "top ten" academic program. // Top vacancies dont typically go to seasoned grads at this time of year. People hiring this time of year usually are aiming for new grads.</t>
  </si>
  <si>
    <t>what did people think of University of Chicago? // While its well reputed, there is a lot of anger directed at RW for being very old school and difficult//I thought it was pretty nice there, didn't get the sense that people had a problem with RW, I was waiting for it/looking for that.  He seems like your typical grandpa.  Old and out of touch, but not malignant. Residents indicated that he doesn't really impact the resident experience much since he doesn't see patients. / Idk I felt like the residents downplayed the rigor of Monday conference and their workload in general. When I asked, they just said that this made them feel clinically competent.// Personally he's fine IRL. Twitter brings out stupid in people but doesnt correlate with real life. UChic does have rep for being rigerous. That doesnt equal malignant. I can't speak to whether or not it is.// Yeah it's hard to tell whether malignancy is the right word for it. UChic, WUSTL, CCF, and UPMC have a reputation for more rigor but have some great alumni because of it. I just don't know given the climate (where options are aplenty) that these are programs I would select for. Equally MDACC, UCSF, Penn and some others are considered magnitudes nicer but still produce powerhouse attendings. // I know the SDN puts a lot of value in twitter (Uchic therefore all bad, CCF therefore all good). But I think that tells you more about those posters than anything about the programs. While I personally think that what RW says on twitter can be laughable that does not mean he's a jerk IRL. I genuinely dont know about him personally.// Why are we going back to RW's twitter? It's not relevant to the initial question about UChicago. It was a good interview day. I thought some of the attendings were really nice and others were harder to engage. The Monday conference was a little much but I see the value in it. Overall solid program with more assertive teaching methods, medium-low clinical volume, and good research opportunities.//went back to twitter because the impression about UChic is at least in part based on that.</t>
  </si>
  <si>
    <t>Twitter doesn't create anything that's not already inside someone - it just amplifies it and gives it a platform//no one said it does. The problem is that its a cartoon representation and a pretty bad way to think you know a person. I would even guess that the SDN mob are probably normal IRL.//// One of the UChicago attendings told me during the interview that they showcase the morning conference because for some people it's a sell, and for some people it's a turn-off, and either is okay.  If people don't like the socratic method, then they should not go to places like UChicago or CCF. But for many people, it's a draw.  It's a self-selecting mechanism.  This is why we spend so much money interviewing, so we can find the best fit, and this year it's in our favor!// &lt;&lt; absolutely agree with this sentiment.//Also wonder about the opinions of people saying things like 'UCSF is magnitudes nicer'.  UCSF is not a place with a strong residnet experience.  You're a note monkey there./polishing a turd is still a turd// Having to do a lot of clerical work and using the socratic method for teaching are not the same thing. UCSF may require you to do a lot of work (in terms of patient volume) but it doesn't have the reputation that these other programs stated have in terms of attending interaction.</t>
  </si>
  <si>
    <t>Chief resident here seeking feedback.. considering having a "happy hour" attended by residents and attendings PRIOR to the resident-only dinner so that applicants can get to know the attendings in a social format as well... Seems to me you spend the most time with the attendings anyway (due to residents graduating, etc) so getting to know them in a low-key social format would be important. Of note - dinner would follow the happy hour (same night) and be attended only by residents. What do you think? Good idea? or would you rather have the pre-interview social experience be exclusively attended by residents?// PD here: I had suggested this previously but was told by residents they preferred to do dinner alone. Probably depneds on the nature of the interview day and if they get to meet everyone? // As an applicant I would prefer the reverse (residents only the night before, residents+attending after interview) in that it is generally easier travel-wise to stay an extra couple of hours to attend the attending social than it is to get there a full day before. And anything with attendings present who may be invovled in ranking decision by nature just feels more mandatory than a resident-only event with residents who are explicitly not on the admissions committee // I'm not a fan of extra time with attendings who will interview candidates, when not all candidates are able to attend the dinner due to travel plans. Seems like an unfair advantage for the people who are able to attend</t>
  </si>
  <si>
    <t>Yeah I think it will be a great idea to meet the attendings socially as well! // I think this depends on the culture of the program and the attendings who are coming. I could imagine it could be weird, or uncomfortable with the people who have to evaluate you the next day//probably good info to have though</t>
  </si>
  <si>
    <t>We (UNC) do 45 minutes of drinks with residents/attendings followed by dinner with residents only and I *think* it works well to allow applicants/residents/faculty to mingle socially and then feel free to have conversations with residents only over dinner//Cool UNC.//UNC is low key a gem of a program</t>
  </si>
  <si>
    <t>I am hoping to switch my interview at Baylor from 1/13 to 1/27. anyone interested in swap, please text me at 732-910-8819. Thx!</t>
  </si>
  <si>
    <r>
      <rPr>
        <rFont val="Roboto, Arial"/>
        <color rgb="FF000000"/>
      </rPr>
      <t xml:space="preserve">Honestly do yourself a favor and skip the interview, ha.  Their program is in shambles (even more so than usual), and you will surely match better in this climate.//actually not good advice. Baylor will do alright in the end. Go and see for yourself how the residents are. // </t>
    </r>
    <r>
      <rPr>
        <rFont val="Roboto, Arial"/>
        <b/>
        <color rgb="FF000000"/>
      </rPr>
      <t>what did people think who went to the interview today? x 2</t>
    </r>
  </si>
  <si>
    <t>How impactful is a chair leaving a program? How much weight should one chair factor in to making decisions about a program? Should turnover be a concern in programs with older chairs? // also hard to predict haha. I expect faculty turnover might happen when a chair changes (although I have no idea if true or not) // I've been to a couple programs now that tout their chair as a big strength of the program (and rightfully so) and it's concerning that they could not be there in 5 years when it comes time to get a job.  // i think the impact depends on how helpful/involved the current chair is - I agree that losing a supportive chair is a problem, but if the new chair also has a record of supporting residents, and you have time to get to know them, then maybe it's fine // program director and chair are the two most important people to you during the course of residency. transition of either is a question mark. try to learn more about the new pd or chair during interiview. //yes &lt; // sometimes can be a really good thing to get new blood in - particularly younger blood? The problem is in the time it takes to find and implement a new chair, but if you're applying now then there should be enough time. Unless the chair is super duper amazing and isn't retiring but is leaving to a different program and that program is weak(ish) without that chair - but barring this I don't think it's that problematic or will influence you that much.</t>
  </si>
  <si>
    <t xml:space="preserve">some alumni of a program im interested at have moved to different positions since graduating (in yrs 2010 - 2015). is this anything to be concerned about? // maybe it means they didn't find the perfect job, but that's normal for this field. Or maybe it's for personal/family reasons and evolving career goals, so it's harder to interpret//people leave for good reasons (promotions, on to bigger and better) or for bad reasons (they don't like their first job), so yeah, impossible to interpret.  </t>
  </si>
  <si>
    <t>MANY people change jobs within 5-years. family, decide they do want PP or academics afterall, or just learn more about what makes a good place to work. Doesnt mean anything. // Agreed. Most people use the adage "your first job will not be your last one." To me it seems like most radoncs above the age of 40 have changed jobs at least once</t>
  </si>
  <si>
    <t>M3 wondering what programs have strong community medicine training. // clinically heavy programs: michigan, msk, uwisc, utsw, colorado, upmc, maryland, and clinic, utah. //USC is community // kaiser</t>
  </si>
  <si>
    <t>By 'community medicine', do you mean clinical training? Or experience/exposure to PP? If the former, then any program that has a full spectrum of techniques/technology, and low expectations for research. if the latter, then a residency with satellites so you can gain experience as a generalist</t>
  </si>
  <si>
    <r>
      <rPr>
        <rFont val="Arial"/>
        <sz val="10.0"/>
      </rPr>
      <t xml:space="preserve">programs with </t>
    </r>
    <r>
      <rPr>
        <rFont val="Arial"/>
        <sz val="10.0"/>
      </rPr>
      <t>HDR prostate brachy</t>
    </r>
    <r>
      <rPr>
        <rFont val="Arial"/>
        <sz val="10.0"/>
      </rPr>
      <t xml:space="preserve"> programs</t>
    </r>
    <r>
      <rPr>
        <rFont val="Arial"/>
        <b/>
        <sz val="10.0"/>
      </rPr>
      <t xml:space="preserve">? </t>
    </r>
    <r>
      <rPr>
        <rFont val="Arial"/>
        <sz val="10.0"/>
      </rPr>
      <t>beaumont, UCSF, UCLA, MSK, Emory, UVA, UTSW, Moffitt, VCU, Fox Chase, Michigan, , UK, Louisville, Mayo, WashU, UWisc, MGH/MDACC?</t>
    </r>
  </si>
  <si>
    <r>
      <rPr>
        <rFont val="Arial"/>
        <sz val="10.0"/>
      </rPr>
      <t xml:space="preserve">When two random people with similar interests and background meet (outside interview season) they usually talk about the most happening stuff in their lives. So while we meet other co-applicants I think it is natural to talk about interviews/other places they are interviewing/ experiences. I think we should be helping to each other rather then taking this question as a dick-measuring contest. I don't start talking with someone with this question, but it comes up in the conversation some way or the other - What's the general opinion? Avoid doing that? // I agree that the application process is something that's important and something we have in common, and yeah, we shouldn't try to compare...maybe we're too insecure? // I agree with the OP. Other interviews have definitely come up in conversations I've had, but I in no way am trying to be competitive or make anyone feel bad. We're all in this together and should be happy, supportive, and open with each other. x3 // yeah i've talked about it with other ppl to make conversation/get details about programs/see if we are going to meet up again. i hope i haven't offended anyone.// same here, honestly what is there to compete? whether or not we are invited is out of our control, ppl ask maybe to coordinate traveling, or to facilitate interview swap. </t>
    </r>
    <r>
      <rPr>
        <rFont val="Arial"/>
        <b/>
        <sz val="10.0"/>
      </rPr>
      <t xml:space="preserve">Just dont bring the sentiment of inferiority or superiority complex onto the interview trail. It is ugly and not helping at all!  //&lt;3  // </t>
    </r>
    <r>
      <rPr>
        <rFont val="Arial"/>
        <sz val="10.0"/>
      </rPr>
      <t>try to be empathetic y'all and be considerate when talking about other places. Maybe the place you're asking them about was their top choice and they didn't get an interview there</t>
    </r>
  </si>
  <si>
    <t>UW vs Fox Chase? // fox chase. uw bad residency life and lots of commute within traffic in seattle. // Thank you, I do mean Washington, Seattle // what do you mean by bad residency lufe? // notoriously rough residency. you live in a high col city. you travel all over the place for rotations. hours are bad. attendings do not do much teaching. its hard to find much to like about the program in all honesty. it has a fine name but its like most other programs in the top half and less favorable because of the aforementioned issues (CoL, attendings, rotation sites). if you LOVE love seattle do it.///hours are not bad at all and commute isn't bad either; residency life is top-notch at UW</t>
  </si>
  <si>
    <t>UW is not a resident friendly place  (assuming you mean UW Seattle?)/ UWisc&gt;FOX&gt;UWash. Although Fox is not as good as it used to be (from a research perspective). I've heard UWash is a tough program, but it seems like there is decent job placement afterwards. It also matters what coast you want to be on as well.</t>
  </si>
  <si>
    <t>I've always thought that UW was Washington and not Wisconsin. I always say Wisconsin when I mean UWisconsin. Is this not correct? / Same</t>
  </si>
  <si>
    <t>MS3 here. Pretty please fill out IV and Away Impressions if you have the time. Super helpful. x2</t>
  </si>
  <si>
    <t xml:space="preserve">What is the realistic shot of matching at a place if removed from WL? Is it worth dropping the one that invited you during first wave?//dunno honestly, but i wont go to any that are clearly WL invites // I would guess that chances of matching there are much higher than they would be in any other year based on the number of applicants // So here is the situation: there are much fewer applicants this year. even if the distribution of applicant "strength" is still the same, there are fewer applicants to go around (for interview offers). top tier programs will have to extend interviews to lower "tiers" of applicants (read: lower STEP 1 score and publication #). those applicants will then cancel their interviews at (perceived) lower tier programs. as a result, many more interview invitations will be off of the wait list this year. Additionally, each applicant probably got more interview invites than they did last year. They will probably start to cancel some of them as they are unable to justify going on a 15th interview. And some programs will offer interviews close to the interview date. this doesn't mean you are not an amazing applicant. its just that programs made invites based on custom/data gathered during a different applicant #/ residency spot # paradigm.// &lt;&lt; this absolutely. </t>
  </si>
  <si>
    <t>ehh its not that complicated. If you are interested in a program, go interview. It'll work out in the end. // I think it's a valid concern considering the cost of travel. If you're at the bottom of their rank list, you probably aren't matching there. I think a lot of programs are so concerned about not matching that they are just trying to fill their interview days no matter what. // It's not really healthy to think of the match this way. Generally you should just act based on your interest and rank that way too. You can't try to game the system by thinking of how other's perceive you. There are still 190 people applying this year. If you are getting an invite to a place you like, then you should go and rank accordingly. There's no need to think this much about it.//  Once invited (whether WL or not) everyone is on equal footing for ranking.  Faculty aren't always aware of who is WL and who is first wave.  Agree you should not factor WL into ranking/preception of your candidacy.</t>
  </si>
  <si>
    <t>FYI MCW explicitly said that being invited off the WL, rather than in the first round, has no bearing on ranking</t>
  </si>
  <si>
    <r>
      <rPr>
        <rFont val="Arial"/>
        <sz val="10.0"/>
      </rPr>
      <t xml:space="preserve">take the "Program Tiers" tab with a grain of salt. Someone changed a lot of *decent* Southern program's reviews to "excellent" and down-graded a few other competitors. pretty cut-throat// </t>
    </r>
    <r>
      <rPr>
        <rFont val="Arial"/>
        <sz val="10.0"/>
      </rPr>
      <t>the top 15 is accurate, the rest is all over the place. // In the past people used to make their desired program look less desirable to increase their own odds (esp. for those with strong geographic preference)- agree with the significant grain of salt- no medical student, resident, or attending has great insight into more than just a handful of programs anyways.//its italicized so you know its tue</t>
    </r>
  </si>
  <si>
    <t>of course it's cut-throat. these programs want to match, and match strong candidates. No PD or resident wants to see their program go down in flames because they didnt fill their spots and there was no one left to SOAP//&lt; SDN person</t>
  </si>
  <si>
    <t>Are you saying that PDs/residents are manipulating the tiers tab? Who takes it that seriously?</t>
  </si>
  <si>
    <t>There is definitely astroturfing for Fox Chase too. It's a solid program, top half, but probably not top 30 // x3</t>
  </si>
  <si>
    <t>Again, why does this matter? Make your assessments based on your interviews. If you need others to justify your rank list, you won't be happy. this is why subjective "rank" lists are a bad idea to begin with, especially when they're made by medical students that really don't have a clue..</t>
  </si>
  <si>
    <t xml:space="preserve">what do you say when other applicants ask where you're interviewing? Is it awkward or am I the only one? // It's awkward and annoying. Can we all just stop? People treat it like a dick-measuring contest. There's a time to bring it up but not right after meeting me. Literally talk about anything else. // I only ask people I like as I try to see if I'll run into them again... // Chill, sometimes when people ask "where are you heading next" just mean, "oh, maybe I have a chance to see you again". Programs interview tons of applicants, so its not like a secret to hide. People need to see others as colleagues now more than enemies or competitors. At this point of the game, we have done most we could with our applications. So just chill. // I agree but some applicants don't vibe that way.// </t>
  </si>
  <si>
    <t>I say, "why does it matter? we're all going to match. Have you seen the number of applicants versus the number of spots this year?!?"</t>
  </si>
  <si>
    <t>It largely depends on who asks. After a certain number of interviews, I"ve met some co-applicants I like and want to coordinate interviews with just so we can hang out more. When random people ask me, I usually don't say anything. Honestly have met some incredible people on the trail and would rather match with them at a lesser program if it were possible. // when do you have time to get to know other applicants that well?// idk at interview dinner, during breaks, before/after interview day? I don't really try and ask too many program specific questions during these events since the programs usually sell themselves during the interviews/presentations. Just have fun and hang out, this is also very much a time to get to know our future colleagues. It also makes these things go by faster.// Also trying to do this. Talking about the program for 2 hours is so boring. I'd rather here about the city and hobbies and maybe research.  // lol talking about the city gets boring quickly too (they all sound the same pretty quickly). The application process is the main thing we all have in common// You can also just try and get to know people (both residents and applicants). It's not hard. Just ask questions and see where the conversations go.// &lt;- sounds nice, but difficult when we're tired and stressed// It's all about mindset. All of us feel that way, its up to you to put a smile on and interact. Life doesn't get any easier after match.//</t>
  </si>
  <si>
    <t>This is pretty dead now huh? How's the interview season going?</t>
  </si>
  <si>
    <t>What questions am I supposed to be asking the physicists that I meet?// I always default to asking about didactics</t>
  </si>
  <si>
    <t>"so, uh... F=MA and V=IR, amirite??" // lol</t>
  </si>
  <si>
    <t>Ask them what you don't like about the program and they'll always have a long list for sure. Also can ask how is your interaction/team up with the physicians. You don't want to go to places where physicists have a lot of complaints. Talking from my perspective being an IMG Applicant who has spent time at a lot of centres in the US.</t>
  </si>
  <si>
    <t>The Red Book is literally the only book worth using. CCF really did well on that.// IS that Essentials? that's a good one.</t>
  </si>
  <si>
    <t xml:space="preserve">What's a good place to learn more about RO tech? I hear a lot of names of software(?) and machines, and I don't know how old they are, or what the differences are </t>
  </si>
  <si>
    <t>I wouldn't really take much stock into this stuff yet. It's not really meaningful until we are residents.//yes</t>
  </si>
  <si>
    <t>https://twitter.com/RTendulkarMD/status/1200566148313550849?s=20</t>
  </si>
  <si>
    <t xml:space="preserve">over. it's stupid. there are a couple programs that stand out (mdacc,mskcc, harvard).otherwise there are plenty of very strong programs that fluctuate year/year based on new attendings/cohort of residents. .  </t>
  </si>
  <si>
    <t>So is this the consensus Top 10 now (no order)? Harvard, MDA, MSK, WashU, Penn, UMich, Mayo, Hopkins, Stanford, UCSF
// what you do at your program &gt;&gt;&gt;&gt;&gt; what your program's name is come job time x2//no its not the consensue. there is no "top10" // and if there were JHH wouldnt be on it.</t>
  </si>
  <si>
    <t>MS3 here, is the purpose of the top 10 program rankings for MS4swho are trying to put together their match list/rankings? why does this matter? how does this affect individual applicant's match rankings if y'all interviewed at different places? // some people find it helpful when deciding where to interview as well. The thought is that a higher tier program is better, regardless of fit // if you're interviewing at this tier of program it should really come down to fit. i'd include +/- yale, uchicago, duke, cle. best QoL at washu, yale, mayo, and duke. hard residency at uchicago, msk, umich, harvard. if really want an academic career or leadership opportunities in the future harvard, mda, msk.// i see, i was wondering because this topic comes up a lot here</t>
  </si>
  <si>
    <t>Agree with most of what was said. A few things recently mentioned on SDN about some of the programs listed: 1) Yale -- almost too chill of a program (no idea if this is true). 2) UChicago -- Malignant with a chair that is coocoo. This guy has no respect for community rad oncs / new graduates coming out. 3) and Clinic -- strong leadership with a very vocal PD that is a strong advocate for residents.  He is one of the few acknowledging that a problem exists with residency expansion/job market. Have heard the chair is also a big resident advocate//in radonc world CC is seen as good training, but so far overrated by students and others who are very impressed by twitter//Problem with Yale is its clinically meh. Its also not a big name.  UChicago: while I dont know RW personally I would not take what you see on twitter as what its like to work with him. Agree about CC. Really good training and supportive PD but overemphasized by students</t>
  </si>
  <si>
    <t>Program rankings here really should be on quality of training and not reputation of department. In that regard, CCF is now a very top program, and a few of the others with great reps (MSK, Stanford) are not as hot// I actually agree with this 100%. Reputation/Prestige is a dumb doximity metric. Looking through alumni pages for top programs, you still see people go into a wide latitude of things (academics, satelittes, PP, and fellowships). If you want to be employable, it should really be about where can you get the most well-rounded training and not what name looks flashy. No one cares about program name when you are just trying to be in clinic.// 1) only students look at doximety. its not anything anyone else looks at 2). CC is very good clinical training but internet is overly impressed by its twitter presence 3) reputation does matter whether you like it or not. The person who said good training makes you employable and not name flash is showing ...lets say innocence. good training makes you a good doctor. But you guys are impressed with twitter branding. Well your employers are impressed with your training program's branding, like it or not. // Highly disagree with #2, but that is why we are all entitled to our own opinions. Tell any hospital employer that you trained at and Clinic and the name recognition is going to help. Looking at recent alumni in the last 5 years, they have residents in Pittsburgh, Chicago, Miami, Charlotte, Milwaukee, and. It isnt NYC or LA, but those are some larger cities they are getting job placements//Dont get me wrong, CC is solid and people get good jobs but no more or less than many places of the same tier. Look early on in this spreadsheet where people listed where grades in the last few years went. CC is over-rated as a "top" place. Its a great place to train but not a prestige program. Do you need that? More than likely no. There are a host of places that are on par with CC in terms of reputation and/or in training. Just trying to offer context.</t>
  </si>
  <si>
    <t>Mayo AZ vs Jefferson? Can only go to one//I’d take Jefferson honestly. A lot of these rumors of malignancy are simply echo chambers when in reality the programs tend to be quite normal. I’d say pick based on where you want to live, PA is close to the ocean and all the culture that the east has to offer whereas Phoenix is rather boring imo</t>
  </si>
  <si>
    <r>
      <rPr>
        <rFont val="Roboto, Arial"/>
        <color rgb="FF000000"/>
      </rPr>
      <t>The rumors about malignancy at Jefferson would make me pause //</t>
    </r>
    <r>
      <rPr>
        <rFont val="Roboto, Arial"/>
        <color rgb="FF000000"/>
      </rPr>
      <t xml:space="preserve"> </t>
    </r>
    <r>
      <rPr>
        <rFont val="Roboto, Arial"/>
        <b/>
        <color rgb="FF000000"/>
      </rPr>
      <t>Interviewed at both last year. If you are set on going to one I would choose Mayo AZ. I ended up not ranking Jefferson. Staff seemed unfriendly, facilities were outdated and seemed dungeony. Mayo AZ doesn't have the name Mayo Rochester does, but it is still Mayo. Only one resident per year is the big downside of the program IMO</t>
    </r>
    <r>
      <rPr>
        <rFont val="Roboto, Arial"/>
        <color rgb="FF000000"/>
      </rPr>
      <t xml:space="preserve"> // how many programs did you rank?? and where did you match? i'm weighing the option of ranking ~10 programs and going to soap if i don't match at those 10. planned for about 15 interviews at this point but have already identified a couple of programs i interviewed at that i won't be ranking and assume a few more will bring me to about 10. but it is a risk to not match. // what would you do if you don't match? do you have a backup specialty? I don't know if we can depend on soap this year. We need to rank 12 to match, right? // i would soap if i don't match. i think soap is okay if we have a stated interest in the field. but please, correct me in case i'm wrong it would be turrible to not match or soap. // </t>
    </r>
    <r>
      <rPr>
        <rFont val="Roboto, Arial"/>
        <b/>
        <color rgb="FF000000"/>
      </rPr>
      <t>Poster above that interviewed at both -- I ended up interviewing at 13-15 and matched at a program that is regarded as "top tier" per the discussions</t>
    </r>
    <r>
      <rPr>
        <rFont val="Roboto, Arial"/>
        <b/>
        <color rgb="FF000000"/>
      </rPr>
      <t>.</t>
    </r>
    <r>
      <rPr>
        <rFont val="Roboto, Arial"/>
        <color rgb="FF000000"/>
      </rPr>
      <t xml:space="preserve">// &lt;- how many of your interviews were 'top tier'? // </t>
    </r>
    <r>
      <rPr>
        <rFont val="Roboto, Arial"/>
        <b/>
        <color rgb="FF000000"/>
      </rPr>
      <t>6 of the above 14</t>
    </r>
    <r>
      <rPr>
        <rFont val="Roboto, Arial"/>
        <b/>
        <color rgb="FF000000"/>
      </rPr>
      <t xml:space="preserve">// Where were they in your rank list? You can give a range (i.e. 1-3,4-6, etc.)// </t>
    </r>
    <r>
      <rPr>
        <rFont val="Roboto, Arial"/>
        <b/>
        <color rgb="FF000000"/>
      </rPr>
      <t>1, 2, 3, 6, 9, didn't rank</t>
    </r>
  </si>
  <si>
    <t>Lolz at anybody who thinks satellite hundreds of miles away from main campus has any cred // lolz at anybody who thinks Mayo AZ and Mayo Jax are the same as other satellites//lolz at assholes who treat people derisively with dissmissive statements like that so as not to back up a half witted statement.</t>
  </si>
  <si>
    <t>harvard vs suny upstate vs alleghany // alleghany. obviously!// troll question bro // obviously ;) // harvard &gt; sunyU = alleghany</t>
  </si>
  <si>
    <t>Kaiser vs. City of Hope. I have enough money for one west coast trip, which one do I choose?</t>
  </si>
  <si>
    <t xml:space="preserve">Kaiser - Considered 2nd best clinical LA program behind UCLA. Has good PP placement in SoCal (and Kaiser itself). Almost no research opportunities. CoH - young program but seems to have research infrastructure given its name. Both have very good QoL (CoH a little better). </t>
  </si>
  <si>
    <t>Pros/cons of the florida programs?</t>
  </si>
  <si>
    <t>con: they're all in florida// lol // what's wrong with florida? Beautiful weather</t>
  </si>
  <si>
    <t xml:space="preserve">UF - biggest name, great QoL, and strong research; gainesville is small. Moffitt - strong brachy volume, busy in general, but good QoL for residents; still building out its research infrastructure. Mayo Jax - Seems to be building out good research with new attendings, Mayo name/connections; young program. Miami - good QoL, Miami is a fun city; appears to be the weakest for research and name in FL. </t>
  </si>
  <si>
    <t xml:space="preserve">https://twitter.com/RTendulkarMD/status/1200566148313550849?s=20 in  https://imgur.com/a/3JlFMCv   </t>
  </si>
  <si>
    <t>Does anyone have access to the preprint? I can't get access through my institution or  through sci-hub.tw x2</t>
  </si>
  <si>
    <t>cool stuff - an employment outcome registry sounds very helpful// thank you so much! x2// It seems like some positive changes are coming (hopefully) after this year. // Not to be negative but nothing about this means anything meaningful will happen? Just an opinion piece// yeah it seems like more of possible solutions that no program is obliged to follow but I'm hopeful. This is a dumb question and I really don't know about the organization side of things but does ASTRO/ARRO or any organization have the power to close down underperforming residencies or the ones that are expanding just so the attendings get resident coverage? Or is it ACGME that have the power to do that?</t>
  </si>
  <si>
    <t>ACGME is the governing body for residencies which evaluates programs for competency. Residents are required to fill out surveys about program performance to the ACGME and those are used to help in this process. The ACGME can close programs if they have not fixed their problems after multiple warnings. This has never happened in RO (to my knowledge). ASTRO/ARRO are just associations for their respective groups (all ROs and RO residents respectively). They have very little sway in the realm of residency closure. They can however advocate for changes to the ACGME requirements for residents, which would then cause residency closures. These initial editorials are the start of these changes (as well as ASTRO's recent residency recommendations after the 2019 match). I think the end outcome of this will be higher required case volume and/or changes in specific-case numbers, along with changes in faculty structure requirements for residencies. //thank you for explaining!</t>
  </si>
  <si>
    <t xml:space="preserve">side bar: i've noticed some sketchy programs on the trail. will mention them in impressions. please do the same.// Yes, this is important and why the IV Impressions tab is so important. </t>
  </si>
  <si>
    <t>Any consensus on releasing 2CK? Required for rank lists (other than UCSF)? Debating end of year vs post-interviews/spring test. // nobody's mentioned 2CK at my interviews so far// you need it for ranking just to make sure.post match  you have USMLE scores for licensing process in March-May. No hospital would process application waiting for step II pending. Most med schools want you to take step II before end of  decmber. // by 1/15 or 2/25? //1/15 test date // almost all US med have step II scores to Deans office by few days before rank day or few weeks earlier. Anyone missing will be a tardy or raises question about process planning and leaves open question about spending energy such applicant.</t>
  </si>
  <si>
    <t>rank lists open 1/15, due 2/25ish, do we need scores before either of those dates (if required at all...)? // school suggested important to have the exam by around 1/15, don't know about RO // do programs think anything about an applicant not submitting CK scores before 2/25?/ Programs are one side of rank list, Med school deans have to certify student list to NRMP as to student has all requirements for licensing ideally by Match day. But all med school Deans make sure that they have scores before rank day or 2/20 worst case. It is not program but your Dean who you need to speak.</t>
  </si>
  <si>
    <t>Only HROP required CK for me</t>
  </si>
  <si>
    <t>Now that all interviews are out (minus UCI?), do we have an updated count on total spots available this year? We are actually down 3 programs to 85 and it seems several are only taking 1 this year (, Montefiore, etc.), so there might be less than the 195 stated in the tab now. // Seems like some that would take 3 might be taking 2 too? Like NYU</t>
  </si>
  <si>
    <t>I don't think there's any way to be accurate, but I wish we knew the real number of internal candidates - currently only 48! // Probably safe to assume at least 1-2 students from each program with an associated med school // Yeah I've met many students on the trail who do not have a home program. So it may only be around 70-80 people as internal applicants this year. // what happened to the NRMP data someone posted earlier? I thought there were about 150 applicants this year // There are roughly ~190 people applying per ERAS (US MDs, DOs, and IMGs). Many of those do not have a home program, including myself.// 152 US MDs per the article linked above// Yes, and 38 IMGs; so 190. // how many IMGs last year?</t>
  </si>
  <si>
    <t>Any idea when the UCSD special event ends post-interview?</t>
  </si>
  <si>
    <t>elephant walk? usually whoever comes last// lol</t>
  </si>
  <si>
    <t>Anyone with an interview at Fox Chase on 12/16 willing to switch for 12/13? Would be super super appreciative! Text 973-771-8485</t>
  </si>
  <si>
    <t>I'd love to see some impressions from more midwest programs (Kansas, MCW, Cincinnati) x2</t>
  </si>
  <si>
    <t>MCW program coordinator pretty ordinary in sending necessary information for the interviewees// I think OP is referring to the IV impression tab. Those programs have all had interviews but no info filled out on tab. // lol you really want to go to kansas // why not?</t>
  </si>
  <si>
    <t>Any invites from UC Irvine? Are they participating in the match this year?</t>
  </si>
  <si>
    <t>For people who interviewed at Case, how did they justify their expansion?</t>
  </si>
  <si>
    <t>“I feel like 8 residents is an ideal size for a program. It's the sweet spot” // that sounds like a good reason... // are you serious?</t>
  </si>
  <si>
    <t>How do you all handle interviews where different interviewers ask the same question (like why radiation oncology?)? Do you give the same answer to each person or try to change it?// I answer it the same way and usually they all respond a little differently. It is a bit annoying though but at least its just a starting off point for them.// same shit different day// I like to violently slam my hand on the desk and say “it’s all in my application, read my personal statement!” x2</t>
  </si>
  <si>
    <t>aw you guys are so cute. they want to hear you actually talk. Do you think they really care about what you can craft sitting down at your kitchen table?</t>
  </si>
  <si>
    <t>what % match in their top 5? does this change if the programs are competitive (ie, ucsf)? // I think a statistic was quoted below. For the second part, I don't think so, because if you're interviewing at competitive places, that means you're a competitive applicant // It definitely changes for the competitive programs, especially this year. The "less" competitive programs may be just trying to fill, since overall apps are down. The "more" competitive programs (which includes UCSF) still have a large pool of applicants to pick from, so one's odds of matching at any given competitive program are very hard to predict  //  If you interview at a program, you're competitive. Don't doubt yourselves. If you interview at a program and rank them, then you have a decent chance of matching. x3 // &lt;I mean that's a feel-good answer and all, but the question was about competitive programs. If you get an interview at Harvard but there are several good internal candidates who want to stay as well as several candidates who rotated there or have connections, and you fall into none of those categories, then your odds of matching there are relatively low. // I mean if you want to take an extreme example like HROP, go ahead? Harvard traditionally takes their own and with 5 applying for 5 spots, well the odds are low that you match there. But that all flows into the match algorithm. Unless you wrote the white paper for it, it's better to be positive about this. The general rules apply: applicant preference is ranked higher in the match. So rank how you see fit and it should all fall into place. If you have an interview at UCSF, you likely have interviews at other top places, so you will likely match at some random one in that tier// So those of us with 1-2 "top 10" invites probably have a low chance of actually matching there. I've been wondering if these programs threw in some safety invites to ensure they don't have to soap// I mean I wouldn't be that harsh. If they are interviewing you and you impress them then you are ranked higher on their list. The match is based on game theory, but again your preference supercedes theirs. I also wouldn't rank based solely on "tiers". I will die on the sword that "fit" matters most. You don't want to go a program that has a good name but you'll be miserable for 4 years. //</t>
  </si>
  <si>
    <t>programs invite ppl they would like to have at their program. don't overthink it.</t>
  </si>
  <si>
    <t>what's a good website for quickly comparing average apartment/house costs in different areas?</t>
  </si>
  <si>
    <t>https://www.bestplaces.net/cost-of-living/ // &lt;- interesting, thanks!</t>
  </si>
  <si>
    <r>
      <rPr>
        <rFont val="Arial"/>
        <b/>
        <color rgb="FF000000"/>
        <sz val="10.0"/>
      </rPr>
      <t xml:space="preserve">I'm on the road for a couple weeks and the sheets go to hell!! ;-) I'll get back to work on an updated tiers sheet. Just glancing over the chat log looks like there's been more mischief? Let me know your thoughts.
PS: Hope you're all doing well at your interviews. Can we all agree to audibly GROAN at every HR type question (e.g., </t>
    </r>
    <r>
      <rPr>
        <rFont val="Arial"/>
        <b/>
        <color rgb="FF000000"/>
        <sz val="10.0"/>
      </rPr>
      <t>Tell me a time when...</t>
    </r>
    <r>
      <rPr>
        <rFont val="Arial"/>
        <b/>
        <color rgb="FF000000"/>
        <sz val="10.0"/>
      </rPr>
      <t>)?. -</t>
    </r>
    <r>
      <rPr>
        <rFont val="Arial"/>
        <b/>
        <color rgb="FF000000"/>
        <sz val="10.0"/>
      </rPr>
      <t>🕷</t>
    </r>
    <r>
      <rPr>
        <rFont val="Arial"/>
        <b/>
        <color rgb="FF000000"/>
        <sz val="10.0"/>
      </rPr>
      <t xml:space="preserve"> //  sure. what's HR? // &lt;- I assume human resources. Behavioral interview questions are all the rage
The Worst! Pointless wastes of time. Since all of these interviews are theorectically bi-directional I think we should start asking them back. PD: "do you have any questions for us?" Student: "If you were a tree, would you be deciduous or coniferous?" or "Tell me about a time you had a conflict with a PGY2 and how did you resolve it?" - </t>
    </r>
    <r>
      <rPr>
        <rFont val="Arial"/>
        <b/>
        <color rgb="FF000000"/>
        <sz val="10.0"/>
      </rPr>
      <t>🕷</t>
    </r>
    <r>
      <rPr>
        <rFont val="Arial"/>
        <b/>
        <color rgb="FF000000"/>
        <sz val="10.0"/>
      </rPr>
      <t xml:space="preserve">  //   I love the conflict question! Ask that at your next interview and let us know how it goes</t>
    </r>
  </si>
  <si>
    <t>Dont underestimate how boring these things get and how fast. people start asking questions just to get conversation going.</t>
  </si>
  <si>
    <t>which program asked the tree question though</t>
  </si>
  <si>
    <t>programs with significant turnover this year? (chair, PD) / Kansas has a new chair. / Jefferson lost both their PD and their program coordinator in the past two months/ BCM-chair gone, 2 other clinical faculty gone, 3 physicists gone, PD gone  //  Nothing is going change since malignancy is there due to toxic culture among attendings.  // Rush is getting a new chair per the interview tab</t>
  </si>
  <si>
    <t>Anyone know what happened to BCM?? Who is the new PD?/ Current attending taking over as PD</t>
  </si>
  <si>
    <t>What happened at Jeff? // is PD moving to new role within Jeff or different institution?// no idea, but just more evidence to support Jeff being malignant. BEWARE of this program// heard (secondhand) PD was under intense scrutiny for extremely low acgme resident survey results//</t>
  </si>
  <si>
    <t>As a general rule, programs with significant turn over consistently is usually a sign of deeper issues. Some of these issues do not necessarily affect the residency experience or the quality of training, issues may be at the attending/leadership level, so gotta try to figure out what issue is. Definitely a red flag though</t>
  </si>
  <si>
    <t>Does anyone know why UT San Antonio not taking any this year ?/ program is terrible   / how so?  // I thought they never entered the match this year // patient volume is low, traditionally a smaller program, going through leadership changes right now</t>
  </si>
  <si>
    <t xml:space="preserve">Current San Antonio resident here! Saying our program is terrible is a pretty big statement from someone who hasn't even matched yet...but we don't take the opinion of anonymous strangers too seriously:). We did not enter the match LAST year, because we are (and always have been) on a 2-2-2-0 system, for a total of 6 residents in the program. We ARE in the match this year (our program is officially "UT Health and Science Center of San Antonio" or UTHSCSA). Our clinic volume is NOT LOW by any means! I don't know how anyone whould have gotten that impression, but trust me, with serving all of south and central TX, we see a LOT of patients, with a LOT of interesting pathology. Most of us meet our total case requirements within our first year, and we don't have to rotate elsewhere for brachy and peds. We did go through some leadership changes in 2019, and we now have an awesome new chair and PD. We are expanding our dept, and are interviewing new faculty to take on at least 2 in the upcoming months. There is a new cancer hospital being built next to the cancer center, anticipated to open by ~2022. </t>
  </si>
  <si>
    <r>
      <rPr>
        <rFont val="Arial"/>
        <b/>
        <color rgb="FF000000"/>
        <sz val="10.0"/>
      </rPr>
      <t>I</t>
    </r>
    <r>
      <rPr>
        <rFont val="Arial"/>
        <b/>
        <color rgb="FF0000FF"/>
        <sz val="10.0"/>
      </rPr>
      <t>'m a PGY5 resident, ask me anything. Already have a job and will be fully honest</t>
    </r>
    <r>
      <rPr>
        <rFont val="Arial"/>
        <b/>
        <color rgb="FF000000"/>
        <sz val="10.0"/>
      </rPr>
      <t xml:space="preserve">  //  Congrats!!/x2  //  thank you for answering questions!  //   Thanks a lot for helping us out. Your answers reflect you being humble and genuine and I can totally understand programs liking you just for that.  //  </t>
    </r>
    <r>
      <rPr>
        <rFont val="Arial"/>
        <b/>
        <color rgb="FF0000FF"/>
        <sz val="10.0"/>
      </rPr>
      <t>Sure, I'll me monitoring this in case anybody has any other questions over the next few months</t>
    </r>
    <r>
      <rPr>
        <rFont val="Arial"/>
        <b/>
        <color rgb="FF000000"/>
        <sz val="10.0"/>
      </rPr>
      <t xml:space="preserve">  //  tried to highlight PGY5 in blue, some were guesses -</t>
    </r>
    <r>
      <rPr>
        <rFont val="Arial"/>
        <b/>
        <color rgb="FF000000"/>
        <sz val="10.0"/>
      </rPr>
      <t>🕷</t>
    </r>
  </si>
  <si>
    <t>Are RadOnc residency program directors aware of current resident and med student concerns/perceptions and have plans to contract their programs or have they not said anything at all? //  So my department and my friend's departments are "aware" but no plans to contract. in fact, they all specifically stated that they will fill through SOAP and even take people without any previous interest in RO, just good stats (Derm/ortho/ENT rejects for example), if they have to. I would say there's a lot of denial and hope that things will "improve" without real evidence. Lots of people are in the bubble or are apathetic or just not informed. There's also a good amount of denial in our field. As you will find out, RO personality is often very passive and like mild-mannered and that doesn't exactly lend itself to like radical change. Everyone thinks their spots are worth keeping and everyone thinks they offer "great clinical training"  //  thats disappointing. Is the reason they will SOAP anyone because they want resident coverage?   //  Yes basically a lot of departments "can't run without residents", because there is little help with PAs/NPs and so they shift all the work to residents. There are people in a lot of programs who cannot mantain their service without someone doing at least some of the work. Some places would literally fall apart.  //  TBH that sounds like a good reason to increase the number of staff radoncs and number of jobs haha  // Certainly, but for whatever reason, budgets/greed or whatever you want to call it, that has been done through expansion, rather than increased hiring. As a resident you will make like 40s - 60s and an attending may cost 300+  // A lot of departments ARE expanding facutly//  Our dept. has said if necessary, we would look to SOAP but only for applicants with a dedicated oncology interest (and history of this committment), and otherwise generally competitive with what we would normally consider. As an aside, we easily have volume/&gt;10 uncovered attendings to add 1-2 spots per year to our cohort and are specifically resisting expanding our program.//To a previously response: there is little evdeince things are "bad". NOw most people agree the expansion is a problem and things could get tighter with the new CMS thing. But right now market pretty good. So if youre arguing evidence, it should go both ways. // &lt;- no one is trying to say things are bad now - we're worried about the medium term future, when we're looking for our first couple jobs in the 5-10 years out of residency</t>
  </si>
  <si>
    <r>
      <rPr>
        <rFont val="Arial"/>
        <color rgb="FF000000"/>
      </rPr>
      <t xml:space="preserve">What kind of program are you in/graduating from and did your PD/Chair help with finding you your job?  //   </t>
    </r>
    <r>
      <rPr>
        <rFont val="Arial"/>
        <color rgb="FF0000FF"/>
      </rPr>
      <t>I'm in an average clinical program with heavy volume. Nobody in my program helped or cared to help me. Nobody has even asked me about how job search is going.  In fact, I know one of them actually sabotaged my job prospects in an academic place, due to personal vidictiveness  about something very petty and unrelated to my work ethic</t>
    </r>
    <r>
      <rPr>
        <rFont val="Arial"/>
        <color rgb="FF000000"/>
      </rPr>
      <t xml:space="preserve">  //   Wow, I'm glad things worked out for you. Talking with other residents in your cohort, are their experiences similar in this regard?  //   </t>
    </r>
    <r>
      <rPr>
        <rFont val="Arial"/>
        <color rgb="FF0000FF"/>
      </rPr>
      <t>Yeah, most people I know do not have anything and the contracts that they have been offered have not been as generous as mine. My friend who is in academics got a decent contract in a great city last year but they come from a much better program. The people i have talked to are still waiting for offers and this year there were very little to no jobs in major metro areas</t>
    </r>
    <r>
      <rPr>
        <rFont val="Arial"/>
        <color rgb="FF000000"/>
      </rPr>
      <t xml:space="preserve">  //  what region are you (NE/MW/South)? what did you not consider as a med student that turned out as an important factor during residency?  //   </t>
    </r>
    <r>
      <rPr>
        <rFont val="Arial"/>
        <color rgb="FF0000FF"/>
      </rPr>
      <t>Southern program, I truly did not consider but wish I had the importance of the attendings being involved in didactics and actually caring about the residents and being involved in their education. I would have gone to a place where I worked harder or dealt with difficult people to just have better didactics and be surrounded by more opportunities and people who care.I'm interested in research but that's basically non-existant at my program for the most part except for useless reviews.  I just ended up at a place which wasn't a good fit. I guess my story can also show you that you can try to make the best of it even if the residency experience sucks and succed not because of your program but DESPITE it</t>
    </r>
    <r>
      <rPr>
        <rFont val="Arial"/>
        <color rgb="FF000000"/>
      </rPr>
      <t xml:space="preserve">.  //  what # did you match on your rank list? were you aware of the issues before matching? sorry the fit was bad. i'm glad to hear you found a good position!  //    </t>
    </r>
    <r>
      <rPr>
        <rFont val="Arial"/>
        <color rgb="FF0000FF"/>
      </rPr>
      <t>had no idea about the issues, residents did not say anything, I was absolutely shocked as soon as I started and things became apparent, I was happy with the match back in match day. // Do not trust PG4/5, llok into eyes of PG2/3 IF THEY ARE HAPPY OR NOT.</t>
    </r>
  </si>
  <si>
    <t xml:space="preserve">PD here. Most of us know the concerns and agree that there has been overexpansion. Many of us are not expanding even when the volume increase supports it. Which brings us to the point that while SDN has been a bellweather for legitimate concerns, its also important to know that there is as much questionable information that goes on there as on twitter. For instance this year, in spite of the CMS issues, residents seem to be getting a lot jobs they desire early-we can't say anything concrete until the spring about the immediate impact of CMS rule change on market conditions. In my experience and in my discussions with PD colleages, I think this has best year I've seen at this point in at least five years. I am not predicting what it will be in the next 5 or 10 because I do not know. I tell my residents that. We are very bad at predictions. Also, the absence or presence of PAs/NPs does not have to impact the resident experience. It more about how empowered the PD is to make sure service and education are well balanced so youre not cross covering, the main source of a lot of problems. Resident training should include routine clinical work. There are good programs and weak programs. I strongly encourage you to speak to residents on the interview trail. Use the internet the way we encourage patients to: use it to get a sense of what questions might be good to ask but not a great place to definitively source answers. Good luck to youl </t>
  </si>
  <si>
    <r>
      <rPr>
        <rFont val="Arial"/>
        <color rgb="FF000000"/>
      </rPr>
      <t xml:space="preserve">As applicants, what are some of the considerations that we should think about as we interview and fill out our rank lists? and how important is residency prestige?  //   </t>
    </r>
    <r>
      <rPr>
        <rFont val="Arial"/>
        <color rgb="FF0000FF"/>
      </rPr>
      <t xml:space="preserve"> I got interviews in satellites of a "top 5" places coming from a very average/low tier clinical program. Not once did anybody ask me about like pedigree or anything. I would say the things that help me is I have a very likeable outgoing personality that comes across as genuine and humble and I feel people really appreciated that. I come from absolutely no money or priviledge and I think people knew I was just so thankful to be considered. The people that dismissed me from the start just did not acknowledge my application so Im sure it hurt me in some places. People wanted me to be able to describe my clinical experience and be able to articulate what I would do in clinical cases. A couple of interviewers commented in person or later emailed me after ASTRO commending me on my knowledge and wishing me luck even after they said I would not get the job.  I would say try to go to the best program you can that really has a strong educational focus and faculty led didactics, attendings who can go uncovered and will go to bat for you. Overall I am very dissapointed with my residency experience and wish I had gone somewhere else.</t>
    </r>
    <r>
      <rPr>
        <rFont val="Arial"/>
        <color rgb="FF000000"/>
      </rPr>
      <t xml:space="preserve">   //  I think the concerpt of "faculty led didactics" needs to be parsed. No one should expect all lectures given by faculty. There SHOULD be faculty didactics offered every year, and faculty involvement in rresident led and other lectures. Going through the material and being able to present it is good training on several levels. No good program is going ask residents to be passive in didactics. Jusy clarifying some of the issues raised before  //   I mean I don't think any of us expected faculty to give ALL the lectures. We are all reasonable but understand that some level of attending participation is required. The more participation the better and is a reflection of how a program values residents. //  You're right. Just mean for a few who might be misguided simply because they're inexperienced.</t>
    </r>
  </si>
  <si>
    <r>
      <rPr>
        <rFont val="Arial"/>
      </rPr>
      <t xml:space="preserve"> I hate asking this question in person because it comes off superfcial and perhaps rude but what are the starting salaries like for the jobs that you have interviewed for?  //  </t>
    </r>
    <r>
      <rPr>
        <rFont val="Arial"/>
        <color rgb="FF0000FF"/>
      </rPr>
      <t xml:space="preserve"> 250s-350s both academics and pp. Academic opportunities were both main site and satellites.  The difference is in pp you have a higher ceiling so once you make partner you will make signficantly more and in academics you'll be stuck in the 300-400s. Look up places like MDACC or UCLA salaries or any public places and you will see even very senior people do not make that much compared to senior partner in a PP</t>
    </r>
    <r>
      <rPr>
        <rFont val="Arial"/>
      </rPr>
      <t xml:space="preserve">.  //  Southeast Academic center, counting base + bonus (10% salary): assist prof ~380, associate ~495, professor ~600. Not a bad gig for many of these folks./ this may be true in some places, one thing to look at is the record of promotion in some of these places, some take many years to get promoted and few actually become professors or bar is quite high to get there so that income of "600" (seems a bit high) is not what most people are making in academics, most are definitely in the 300-400 range.   //  Im a mid-career person at NE academic center. ~400K not including benefits/bonus.  //  UPenn and Harvard very high bar but you dont want to work there if you are not included to work that way/ yup very high bar in many places, politics and brownosing for promotion. Many stuck at the associate/assistant level for MANY years.  //  Don't many of the top places have lower salaries because of the "privilege" factor? I know MGH attendings usually start in the mid-high 200s. But most MGH attendings (in all fields) have this downward pressure for salaries. </t>
    </r>
  </si>
  <si>
    <r>
      <rPr>
        <rFont val="Arial"/>
        <color rgb="FF000000"/>
      </rPr>
      <t xml:space="preserve">how did you find your job?  //   </t>
    </r>
    <r>
      <rPr>
        <rFont val="Arial"/>
        <color rgb="FF0000FF"/>
      </rPr>
      <t>Most of my job interviews were through ASTRO postings, a few were through word of mouth/cold email. I spoke to employer multiple times over phone, then a person inteview at ASTRO, site visit interviews, then multiple phone conversations and negotiations, which led to the final contract.  You will do this with multiple people and process is absolutely exhausting, i found it more exhausting than the residency interviews</t>
    </r>
    <r>
      <rPr>
        <rFont val="Arial"/>
        <color rgb="FF000000"/>
      </rPr>
      <t xml:space="preserve">  //  well yeah. its a big position. Most people dont actually get through astro.  //  Our people got through just reaching out to places they wanted to go. got first choice city and job</t>
    </r>
  </si>
  <si>
    <t>When did you start looking for a job? Is there any utility in starting earlier?/ Started the job search at the very end of PGY4 year</t>
  </si>
  <si>
    <t>Does ACGME require a minimum amount of research time?/no. there is a minial expection of academic projects but its very soft and vague  //   36 months of clinical time required with 12 months of elective time which programs allocate as they see fit</t>
  </si>
  <si>
    <t>SOME ONE HAS DRASTICALLY MANIPULATED THE TIERS IN THE LAST 24 HOURS. PLEASE BE WARE. AND TO THE PERSON/S WHO DID THAT; YOURE SAD.</t>
  </si>
  <si>
    <t>Can we just freeze it? Or revert to how it was on the 19th before the first drastic manipulation was noted. This is getting out of hand and really pathetic. I know we're supposed to be eye balling it but Tiers won't be able to fulfill its purpose if it has zero credibility  //   just delete the tab, who agrees? x 3// no./ pointles tab agree</t>
  </si>
  <si>
    <r>
      <rPr>
        <rFont val="Arial"/>
        <b/>
        <color rgb="FF000000"/>
      </rPr>
      <t xml:space="preserve">Wow! Baby with the bathwater? I'll check on the edits and try to revert to non-editted versions once I get new tab done. - </t>
    </r>
    <r>
      <rPr>
        <rFont val="Arial"/>
        <b/>
        <color rgb="FF000000"/>
        <sz val="8.0"/>
      </rPr>
      <t>🕷//thanks spider, man.</t>
    </r>
  </si>
  <si>
    <t>Can anyone speak to the quality of life at UCLA? Prior years' comments suggest it's pretty bad but maybe was going to improve, so now I'm wondering if anything actually did improve? Any rotators/residents that can comment? x2</t>
  </si>
  <si>
    <t xml:space="preserve">yikes what happened to the applicant data tab? It's completely broken  //   Someone tried to sort by Step 1 and didn't see that someone else did some weird "mean rank" evaluation in the same row so it completely ruined the sheet. Will attempt to correct now.  //  </t>
  </si>
  <si>
    <t>Re: MSKCC, just posted on the swap tab - if anyone can switch with me (I have 12/11) for either 12/6 or 12/13, please let me know!</t>
  </si>
  <si>
    <t xml:space="preserve">someone really wants to match at mayo. once again, rankings tab is manipulated by someone to move mayo way down  //  mayo rochester or mayo AZ?  //  roch mn no longer in the top 10 b/c it was moved down by someone  //   LOL if someone bases their rank list off the rankings tab  //   I think someone manipulated UCLA as well  //  The ranks still look the same to me....Mayo is 9 or 10. Also, looks pretty accurate. Pretty much every years its the same 10-12 programs. </t>
  </si>
  <si>
    <t>at this point the rankings aren't useful.  //  until submissions can be locked the whole ranking idea is kinda moot anyway   //  they had been useful. I think it would be great if spider can lock them from being changed after filling like he did before. I still think it is a pretty acutate list, or at least as accurate as you'll find.</t>
  </si>
  <si>
    <t>What are you using the rankings tab for now anyways? After talking with residents from my most recent interviews, I have completely disregarded them. Just as we don't know what the job market will look like in 5 years, we also don't know what these programs will look like either. Just talk with people and figure it out. Using some arbitrary metrics from internet strangers isn't going to be that helpful. We are all going to decent programs with some sort of alumni network, so now it just comes down to fit.  //  personally I see value in the tiers because I hope it correlates with prestige/ alumni network  //  im in radonc. that's not acurate. the tiers are useful but if understood its not a sports ranking. And yes fit matters.</t>
  </si>
  <si>
    <t>Anyone know how to decline an interview  invitation in Thalamus? For some reason can't find that option...  //   Yeah I couldn't find it either. I would just email the program coordinator directly.</t>
  </si>
  <si>
    <t xml:space="preserve">what is drew moghanaki's role at emory? does he have a service with residents?  //   He is in the charge of the affliated VA and works with residents. He has done a lot of good work in the VA system (both at VCU and now at Emory). He's a good mentor but certainly has a personality. I'm sure you are asking in reference to his recent Twitter comments. As much as I think he's a good guy, he's definitely wrong there.  //  youre going to have to deal with personalities anywhere you go. Grow up, go to the interview and talk to the residents about what its like irl there./A good number of the regulars on SDN who are creaming because they've got drew in their sites are more like him than they'd like to admit To quote their spiritual leader, "Sad".  //  wow he really just spiralled out of control on twitter, that was something   //  yikes death spiral drew.  //   I'm one of the residents- happy to meet you at upcoming interviews. Drew started a few months ago and works at the VA, he's ~20% clinical time meaning 1 day a week. We don't rotate at the VA often- in fact I am never going to have a rotation there (the VA is unaffiliated with Emory)- most all your clinical time is at Emory sites. I strongly disagree with what he wrote. To speak to some things said on SDN today, Curran is the executive director of the cancer center- he doesn't get into the details of the residency program to any major extent. Curran forced a program director change about 4 years ago at a time when Emory had double coverage, and we have been single coverage since (1 attending per day, with 1 academic day per week although we average more than this), 9 months research for everyone, under case limits (last year average in low 200s). Agree with historical malignancy label, but it hasn't been that way in several years. Currently 3/4 of our PGY5's have contracts (2 academic, 1 great PP with partnership track), 4th in process. Everyone past multiple years (as long as I've known) has had jobs, about 50/50 academic versus private split.  //   Hey thanks for coming and clarifying! It's really appreciated.  //  </t>
  </si>
  <si>
    <t>lol it's never a good sign when asking about culture or personality of ppl to 'grow up'. telling. x2  //   Yeah I don't get the animosity here. Be civil.  //   I guess I don't understand why some anonymous people in RO who says they're already attendings (those on SDN and some on twitter) want to discourage students from pursuing RO. If they are in a pretty secure position to speak up. I just don't understand the motive.  //  I assume they're altruistic, is that too naive? Yes they're secure, and they're warning students away because they see the job market going downhill  //   they are pointing out real problems with the field and also dislike academic radiation oncology practices which have been taking over their business and present a threat to their livelihood. it's about warning med students and also taking out their anger.  //   Currently, a pgy2 at a "top 10 program"...the job market is pretty tough. My seniors are having a tough time finding jobs. They eventually will sign something but it's been a real challenge, and it is going to be a lot harder for me and current pgy1s/med students with 700 new grads over the next 3-5 years. I don't get why some people feel like rad onc attendings would  lie about how the job market is .What is the incentive? There is none. They are just providing their experiences and trying to provide med students information to make a decision. As a future rad onc, I want people to apply in my field, but at the same time, I am going to tell them that there are issues, big issues.  //   i've been thinking about radonc since ms1 year. i guess all that i hope is that after going through 5 years of residency, i won't have to retrain in a new residency because there are no jobs. it sounds like its going to be a tough market but not impossible.</t>
  </si>
  <si>
    <t xml:space="preserve">Yeah, thanks for residents coming here and discussing this stuff. It's hard to discuss during interviews. I've talked with some PDs and chairs and they seem fairly irritated when its brought up, but to me, it's a realistic concern. We don't have the luxury of 15-20 years of experience on our side to get into markets we want. Many of the residents I've spoken with are also concerned (and they are either PGY5s or PGY4s, so much closer to job issues now).   //  actually disagree about market this year. its been really good for a lot of people in different programs. I know several people half at least half if not all filled for jobs and its only november. Any complaints about the market before Februrary are premature and an indication of someone who doesnt know how this plays out historically. What will happen down the line is another matter. So not dismissing the concerns. But definitiely diagree about assessment so far this year.   //  market is changing RAD ONC groups are developing alliances with medonc goups ahead of medicare bundle payments. then you MSK, MDA become retail like Mcdonld/Bking. They need workers at lower wages to be able to service distributed delivery model. Hence Rad Oncs will be more like radiation hospitalists making 150- 200k$ salary.  //   I mean we have no idea what's happening with bundling because it probably won't be implemented until 2021 (at the earliest). I also hate the "market is good this year, it's always good" argument. Economics don't work that way. Rad Onc has many more physicians now than before and will continue to increase as there are 180-200 grads every year. In the past, there were only 70-90 residents coming out annually which met the increased demand and any retirements that happened. That trend cannot continue as there are more doctors than before coming into field yearly. The job market is a problem and will be a problem when we graduate. You just have to temper your expectations and be okay with that outcome. </t>
  </si>
  <si>
    <t>For M3s stalking this spreadsheet, what questions do you have?  //  are most of the people in the field like the social media types (Twitter, SDN) or just normal and the loudest and most irritating just want attention  //  most dont take to social media, its a good platform to express opinions, particularly twitter in a non-anon way, but use whatever is on there to get some quick point of views, dont take it as gospel   //  i have loved meeting applicants on the trail. for the most part, we are very good ppl. x2</t>
  </si>
  <si>
    <t xml:space="preserve">I would really talk with current residents as they understand the landscape better than anyone else. Ask them about their residency, RO, and the bigger problems that are or aren't being discussed (ABR exams, job market, etc.). I've gleamed the most from them.  //   they understand the lanscape but they have a lot of confusion too. So maybe the take home is that anyone is too sure maybe isnt a good source.  //   I think that's being too nice to everyone. There are objective factors that are affecting the future of our field. There's a reason why many residents felt that residency expansion and job opportunities were a concern on anon surveys. A lot of programs don't help residents find jobs and just take it for granted when they do land one. Chairs/PDs are completely removed from the job market and process.  //  </t>
  </si>
  <si>
    <t>We should really shoot for 100% completion of the interview impression tab. It's so helpful to MS3s planning their aways and future applicants too. If you've completed an interview, please add a few sentences about the program! Even for ones that are already completed, it's good to have different view points.  //  yeah I agree!</t>
  </si>
  <si>
    <t xml:space="preserve">isn't it a little early to be thinking about next year's cycle. I mean I agree that the IV impressions tab should be more active as roughly 15-20% of all programs have had an interview by now. But it still has more value for current applicants  //   it's too early for MS3s to be choosing aways x2  //  if you dont do its not its not likely to get done. also its probably helpful for people on this years cycle.  //  ms3 here, i've been checking this spreadsheet every day haha. i don't know how y'all got 30 first author publications in radonc without thinking about it in your ms1 year haha  //  it helps to be doing it in the context of a PhD, but also note that publications also include abstracts and what not which can end up being a dime a dozen depending on how you approach them, ultimately once you get to &gt;15, you're looking at dimishing returns in terms of how it looks on ur application, and something should be still said about the quality of the research ur doing and where it's being published/presented  //   Yeah to add to this, some of us took a full year off to dedicate to research. I will say If you want to pursue research do it because you have an interest and not for the CV. I personally loved my experience but it is tough and can feel exploitative at times.  //   it can also be unpredictable and you might invest a lot of time/money without having a lot to show for it  //   &lt;&lt; this x1million, most of my pubs were actually in print after ERAS submission because of the itme it takes to get everything ready. If you are going to take a gap-year, do your homework and proceed with haste.  //  </t>
  </si>
  <si>
    <t>would you mind sharing the cancellations??/what do you mean  //   I think they probably want people to report if they've cancelled interviews. I don't know why its relevant since programs will send you invites if they have spots and want to interview more people.  //   by that measure a good deal of what we have here doesnt matter.  //   &lt;&lt; what does that mean?  //   I don't know what they meant, but I imagine that a lot of the data that we are sharing doesn't 'matter' because if a program wants to invite you, they will, and there's not much you can do about it</t>
  </si>
  <si>
    <t>What are the interview dates of Medical College of WI ?  //  November 21, December 10, January 8, January 17  //  I have 12/10 and I'm looking for 01/17, posted on the swap</t>
  </si>
  <si>
    <t xml:space="preserve">You might just want to contact the PC first. They may have other dates available. </t>
  </si>
  <si>
    <t>Saw someone talking about a "quickly rising program" with a new chair. Be a little skeptical. It takes a lot for a program to get the things it needs to rise. Doesnt mean it cant or wont happen. But dont believe in "ground floors".</t>
  </si>
  <si>
    <t xml:space="preserve">It may take years for something significant to happen at most places while your residency is only 5 years.  //  changing a program culture will take years and years. requires hiring new faculty. changing workflow. this doesn't happen in a couple of years..  //  i would point towards upmc as evidence of how long it takes for malignancy to move on.  //  i would point towards chicago as evidence that malignancy is fairly permanent  //  im mid career attending. Culture can and does change. Sharp edges can put smoothed over with good changes in leadership but culture does take a while to shift. there has to be will from the top and then the time to evolve. Declining into malignancy can happen pretty fast with one bad apple if leadership not on top of it. Both within department and within institution.   //  </t>
  </si>
  <si>
    <t>Someone is manipulating the sheets again. I wouldn't have noticed if UAB being the first row wasnt changed to "Excellent" on the column I responded in.  //  Take what you see in the Tiers sheet with a grain of salt  //  well take everyting online that way but the Tiers is actually a pretty good way to think of things  //  lol. every year applicants try to reinvent the wheel with "new" rankings that vary little from year to year and are based on the same perceptions of programs.   //  hence the tiers. By taking in a broad view it smears out nicely and by eyeballing it its pretty acurate with out claiming there is an actual "top" anything.</t>
  </si>
  <si>
    <t xml:space="preserve">   </t>
  </si>
  <si>
    <t xml:space="preserve">MR linac thoughts? Is elekta (higher image quality, lower treatment times) strictly better than viewray or does viewray have something elekta does not? Is there a third MR linac? Varian? Where is this tech going in our field? Input from residents or people involved in studies appreciated. </t>
  </si>
  <si>
    <t>ughx a million.  //  ppl have to chill  //  i think people just are understandably naive to what's big picture stuff.  //  I admit I don't understand the significance of a MR linac or other tech. The idea of training with new/emerging tech sounds great. What am I missing?  //  not a lot. just  using more advanced imaging for incremental steps in better targeting. One of those things that isnt going to revolutionize, just improve. Good for you for asking.</t>
  </si>
  <si>
    <t>any impressions on NYU?  //  good. Emphasis in the dept on translational work. Chairman decent young guy.</t>
  </si>
  <si>
    <t>Cincinnati vs. VCU?  //   Neither  //  cinci is great for peds, proton experience with one of the best childrens hospitals in the country.  //  &lt;--Thank you for the constructive comment.  //  the childrens hospital is great but id check to see if that includes cancer. Otherwise proobably by rep only, VCU  //  Both solid places, would give edge to VCU imo, historic program with many alum including '18-'19 ASTRO president, very strong brachy program and chair is a leader in APBI, PD is a leader in resident education. Cinci definitely has very strong proton experience though. Overall might come down to personal interests and location preference  //  This is helpful. Thanks!  //  protons only a help if you are looking at a proton center, in which case its nice to have that experience. generally technology not a big driver.. Brachy experience probably more imporant.</t>
  </si>
  <si>
    <t>https:  //  www.cincinnatichildrens.org/bio/b/john-breneman peds proton guy at cincy. good pediatric cancer experience to comment on &lt;-. vcu is fine. residents go to a mix of pp/academics. no famous ppl at either residency. i would pick based on location preference.  //  not treally rue: douglas arthur, emma fields, Tim harris, Drew Morganhaki all fairly well known. Fields and Harris young but doing a lot. Arthur and DM more senior. Overall better known faculty that UCinn. Not meant to be a comment on the quality of training at UCinn.  //  DM is at emory (atlanta va) now</t>
  </si>
  <si>
    <t xml:space="preserve">Bad idea to bring up job market on an interview?  //  It seems that many of the interviews I've been on the program has brought it up themselves. A lot of it is just reassurance that the market is okay but to be realistic. I don't think its a bad idea to bring it up because it's important for you. Programs should be more motivated to help their residents find jobs.  //  Lol i think most programs are. most people are not happy to have their resident to graduate without a job.  //   just ask "what jobs have your last two classes of residents gone onto, and what is the current state of the job search for this year's residents"  //  Use tact. Sure ask about it but hopefully you wont be tone deaf. Like most conversations, choose your time, the person (people) to ask, the way you ask it. </t>
  </si>
  <si>
    <t>Ask the residents who makes calls on their behalf. All faculty? PD? Chair? No one? Sometimes 'big name' people are too busy/not in touch with resident needs to pick up the phone.  //  sort of a silly way to put it. The person making the call would depend on the situation; someone who knows the contact is the best starting point. Then if need be good word from PD and or Chair.  //  Fair point. I guess my point is most pertinent in smaller programs, where your chair may actually work with you. TL;DR: if the attendings (incl PD and/or chair) are not making calls or helping their PGY5s, they might not help you, either.  //  100% true.</t>
  </si>
  <si>
    <t>SDN genius' just realizing the new CMS rule impacts people other than them. Impacts medonc (which anyone paying attention already noticed). Point: SDN often picks up early on things that may impact them but big picture (is it "radonc problem" or bigger issue in medicine?) and real-world impact are frequently lost on them. Note a new thread where they are complaining that its not turned into yet another sky is falling thread. good illustration of how to incorporate what you read there.  //   Yeah I think there's a greater disillusionment with medicine in general (this isn't just on SDN).  //  The RadOnc SDN forums focus on RadOnc? News at 11  //  a snarky radonc on the internet who deflects? Buries the lede.</t>
  </si>
  <si>
    <t>lolx2</t>
  </si>
  <si>
    <t>can current residents / younger attendings comment on how they found their job? (astro job board, connection through residency, astro in person meeting, etc)  //  most dont get at astro.  //  i know one person who is staying at their academic center. one person who contacted good practices in city they wanted to go to. That person was also offered an academic job in another city they were looking at but decided on first job based on family</t>
  </si>
  <si>
    <t>I found my job at ASTRO site, signed first good contract i got</t>
  </si>
  <si>
    <t>osu x4</t>
  </si>
  <si>
    <t>osu x2</t>
  </si>
  <si>
    <t>meh i'd skip both  //   why?  //  just my personal preference. if you are from the midwest or you want a pp job in the midwest then sure this could work. i'd put osu over henry ford unless you have a strong feeling  //   What is your personal preference based off of? Do neither have good academic job placement? I can't find any info on their websites  //   if you want to do academics, skip both. henry ford has a smaller alumni network which is one reason to favor osu  //  Seems a little silly to say you should skip both unless going through soap is better than being at either of those places (though its difficult to say what quality of programs are going to soap, I imagine some really good programs might have to if they get unlucky or didn't interview the right people)  //  Yeah this is a strong opinion. I don't know OP's situation but not everyone has a lot of top 20 invites. I'd say go to both (if you can) or go to the one that appeals to you more based on their websites.  //  job market is fucking deep fried  //  &lt;- is that a good thing or a bad thing?</t>
  </si>
  <si>
    <t>any good travel hacks for saving money?/ skiplagged if you don't check in luggage. Otherwise sign up for a nice CC and rack up points. / I've found credit card points to be super helpful throughout the process. If you want to know more, feel free to e-mail me at lars8192@gmail.com</t>
  </si>
  <si>
    <t>what time does the interview day finish at University of Maryland? x3  //  Has anyone heard anything at all?  //  nothing.  //  question for anyone who went to the first interview day: what time does interview get out?  //  around 3:30  //  &lt;-- thanks for the info! How long before the interview were you contacted?  //  Has anyone interviewing on 11/25 received a confirmation yet?  //  No  //  Has anyone tried calling?  //  I finally got a reply today.  //  ditto. email says day ends between 4 and 5pm</t>
  </si>
  <si>
    <t>I created an "Awards 19-20" tab. Lets keep it fun, light, informative please. Not meanspirited to anyone.: https:  //  docs.google.com/spreadsheets/d/1ZFKJ1aBcm5HUfIKHoTzja4oNFZn83St-0rePlh5DCL0/edit#gid=1228192999</t>
  </si>
  <si>
    <t>Can we update the IV impressions. We have a good amount so far, but there have been several interviews which don't have any info at the moment x2</t>
  </si>
  <si>
    <t>The program tiers/IV impression tabs are missing some critical information. Can we setup a 'Tinder Index' column to rate what dating is like around each program. Plenty of single people applying  //  love the idea, but tinder index would be sooo subjective...  //  its also kinda obnoxious. go on interviews and talk with singles about what its like.  //  so how's your sex life?  //  most of the residents that I have met are married or dating  //  oh that bad huh.</t>
  </si>
  <si>
    <t>i added a location column</t>
  </si>
  <si>
    <t>folks. how do you access and illegally download or stream movies these days?  //  icefilms.info  //  I still torrent  //  on a mac. Only on a mac.  //   nah just get a VPN and you're chilling. You should be using a VPN to stream anyways.   //  icefilms requires registration? no thanks  //  icefilms does not require registration. You just have to navigate some cancerous pop-ups, but if you can do that, it's gold  //  radiosensitive cancerous ads?</t>
  </si>
  <si>
    <t>https:  //  docs.google.com/spreadsheets/d/1Z0zmwtZYuMgLIFQXPtmWBNfmkbWi531Af9kInUCyeIo/edit#gid=0</t>
  </si>
  <si>
    <t>duke | x4, but tbf, aren't they interviewing like 80 people? UTSW may be more reliable/higher-yield match-wise  //  yeah you probably wont match duke they already have some internal ppl and like those coming from top 10 schools (but maybe you fall into one of those two categories)  //  Duke only has 1 internal candidate this year AFAIK  //  doesnt matter how many internal candidates. as far as how many they are interviewing, if you are a strong candidate go ahead. if you are a weaker candidate, probably better to go to a place you have a better chance at if you have to choose just one to interview at  //   I mean that's kinda true but not. If you are a "weak" candidate and you do really well in interviews, that will only benefit you. All you need is 1-2 people to really like you to advocate and get you higher on their rank list. Then you pray to the match gods it works out. Go to whichever one you are more interested in and go from there. They will both offer you solid clinical training and research. I wish I had gotten an interview to either.  //   Just a little tip but UTSW may be somewhat flexible with dates if you ask the coordinator to try accommodate!</t>
  </si>
  <si>
    <t>Is Einstein only taking 1 this year or 2?</t>
  </si>
  <si>
    <t>ONE per PD.</t>
  </si>
  <si>
    <t>good for them. are they contracting? No. It is the original plan.</t>
  </si>
  <si>
    <t>is it a red flag if a program is expanding with the current job market concerns?  //  yes x 4 no x 1. A yellow flag maybe. Why not sensitive to market/are you overly depended on residents. But not reg flag IMHO  //  it's exploitation for programs to be expanding with the current job market.. clear red flag.  //  We don't care if you will find a job or not.  //  we want you to stay around for a fellowship</t>
  </si>
  <si>
    <t>Why would this be a red flag?  //  program expansion means the department doesnt recognize trends within the field and doesn't acknowledge resident concerns. period.  //  real tak - how is this not a huge red flag?  //  are you not going to an otherwise good program because you dont like their view of the market? going to assume this means they are not a good place to train without further exploring? Fair enough. but just leaves more spots for other people with out good vetting. Its a bad look yes. It may harbor something deeper yes. but make that leap of logic at your own risk.  //  there are reasons case and jefferson didn't fill last year. there are reasons they are expanding. is this random or would you venture that the faculty are intentionally using their authority to gain more resident coverage and medical students are aware of their malignancy witnessed during interview day or communicated by residents before the interview? ignore signs at your own risk homie. we all know how to do an h+p and collect data on the signs and symptoms of a malignancy.  //  haha dude to ignore signs you have to see them first. you are advocating for willfully blind.  Homie.  //  sure homie make your own call  //   It's a HUGE red flag. A program that is expanding right now just shows they care very LITTLE about their residents and their job outcomes. It is a sign of a selfish program who wants more coverage to make their dept more productive. These are the types of the programs that will not go to bat for their residents during the job search. I am program which wanted to expand 3 years but after last year's fiasco, we have no plans to expand.   //  right, idk who is arguing otherwise. to me, thats a BAD sign.</t>
  </si>
  <si>
    <t xml:space="preserve">Q for current residents/attendings: what is the most important tech to look for in a program?  (GK, CK, protons, mri linac, etc)  //  Resident here - Tech doesn't matter. Michigan uses all linacs, no CK/GK/ViewRay but it's a great training program. MSKCC is basically all non-specialized linacs as well though I think they recently bought an MRI linac  //  tech in no way makes a program. zero nada.nyet. </t>
  </si>
  <si>
    <t>Doesn't matterx4</t>
  </si>
  <si>
    <t>interview at UChicago vs Vanderbilt? (if no preferred region)  //  UChicago x3 Vandy x4  //  Intereviewed at UChicago within the last few years. With the vibe I got and RW comments on twitter, I would interview at Vandy no doubt</t>
  </si>
  <si>
    <t>both great programs. u chicago is a huge name. vanderbilt better qol and more reasonable chair.  //   Nashville is an underrated city.  //  chic not a huge name. A good one yes, but not better than a lot of the older programs. Vandy is sold and good research.  //  fair enough. still, i would go with chicago &gt; vandy.  //  who's the chair at Vandy?  thought kachnic left  //  interim chair is upenn trained guy on the much younger side for a chair position</t>
  </si>
  <si>
    <t>who is more important from a resident's perspective: PD or chair?   //  chair  //  I would venture to say this is largely dependent on career aspirations...  //  &lt;wha? no. Its variable but on the whole, the Chair in terms of your QOL. Both important though.  //  Am I in the minority in thinking it's probably most important to have someone with strong CV and interest in mentoring residents, and that it doesn't matter so much whether that person is the PD or the chair? although certainly I would imagine culture of department is more influenced by chair</t>
  </si>
  <si>
    <t>highlights the limitations of our tier list that UChicago is in the 30s-40s and people are ranking it over vandyx2  //  a program can have prestige and a good reputation for training or research even if the chair is an asshole</t>
  </si>
  <si>
    <t>How many prelim/TYs are everyone ranking?...I only ended up with 6, and only 1-2 of those are safeties...  //   I only got 6 and I don't feel like any of mine are safeties lol  //  I'm considering my home program a safety but who knows lol  //  haha I think I'm on the other end of the spectrum, doing 10-12 prelims  //  6 is a good number. 6-8 is what I've heard recommended</t>
  </si>
  <si>
    <t>I've been so focused on rad onc interviews that I've given prelims/TYs little thought. I interviewed at my home institution for a med prelim and at a TY close to home.  That's it. I may be royally F***ed, but hopefully I can SOAP into a prelim if need be. Some of the rad onc programs offering prelims certainly does help. (I'm not advocating anyone to go this route, just sharing my mindset).  //  i also have 2 prelim/ty interviews so far. I don't know how late they send invites? definitely thinking about SOAPing...</t>
  </si>
  <si>
    <t>surgery prelims at big names are generally open. that's what you'll likely SOAP to  //  the 'no pain, no gain' internship</t>
  </si>
  <si>
    <t>updated below what ive heard about seniors/jobs.</t>
  </si>
  <si>
    <t>When it comes to ERAS invites, do you email programs if you are going to decline them or is just declining on ERAS enough?  //  I've been sending emails to the PC in addition just to be on the safe side.  //   the professional way to do it  //  snail mail</t>
  </si>
  <si>
    <t>interview at UW or vanderbilt? / UW x1 Vandy x4</t>
  </si>
  <si>
    <t>depends where you want to practice. If you want to be translational/academic, probably Vandy  //  as long as residency translates into an attending position im good\\either will do for that easily  //  pretty much every location in the top 40-50 in our tier list fits this bill</t>
  </si>
  <si>
    <t>hey are we doing awards for this year?  //  what type of awards?  //   like these: https:  //  docs.google.com/spreadsheets/d/1ZFKJ1aBcm5HUfIKHoTzja4oNFZn83St-0rePlh5DCL0/edit#gid=6404724</t>
  </si>
  <si>
    <t>let's do it!!!  //  where's spider?  //  ok I did it (I hope): https:  //  docs.google.com/spreadsheets/d/1ZFKJ1aBcm5HUfIKHoTzja4oNFZn83St-0rePlh5DCL0/edit#gid=1228192999</t>
  </si>
  <si>
    <t>Ohio State vs. Beaumont vs. UTSW</t>
  </si>
  <si>
    <t>where do you want to practice in the futre (regionally)?- you dont have to answer here of course, but some consideration would go to what region of the country. People like locally trained people if the programs are all reasonably good.  //  yep. and look where grads have gone. are those the type of practice and places you like  //   Beaumont has really gone down hill. Culture getting bad too, I would not recommend. Administration is a major thorne in your tush   //  what makes you say that?   //  I found opposite, Beaumont has a good group of residents. Busier program but great clinical experience  //  depends where you want to work. if south - utsw. if midwest - beaumont&gt;&gt;ohio state. beaumont has fantastic track record amongst alumni for less 'brand name' program.  //  beaumont is actually "brand name" if radonc as a solid place.  //  true i'm sorry you are right. i was thinking more along the lines of 'brand name' as in my mother would be proud lol  //   When it comes to ranking/prestige, UTSW and Beaumont fairly close although UTSW still highest of the three (Look at Tiers tab for consensus, Top 20, vs top 25 vs top 40 for UTSW vs Beaumont vs OSU according to most). UTSW had reputation for being gruelling/higher workload in past among Texas programs, so depends on what you are looking for. All three will give solid clinical training, so best approach may center around fit and where you would be happiest for 4 years as well as where you are aiming to practice in terms of geography afterwards.  //  good advice.</t>
  </si>
  <si>
    <t>https:  //  www.astro.org/ASTRO/media/ASTRO/Daily%20Practice/PDFs/2020HOPPSProposedRuleCommentLetter.pdf</t>
  </si>
  <si>
    <t>Will anything come of this? They sent their recommendations before CMS finalized these changes without any second thoughts.  //  so whats goin on?  //  the rich get richer. my buddy in pp said their group will be hiring less. dunno what academics will do.  //  life will go on as it did every single time the sky was going to fall</t>
  </si>
  <si>
    <t>What's the consensus on post-interview thank you emails? x2  //  All of my interviews so far have said it doesn't matter either way as they generally won't respond to them.  //   What if they don't say anything but provide contact info?  //  A significant amount of programs discourage post-interview thank yous x3</t>
  </si>
  <si>
    <t>maryland interview impression? x3  //  Has anyone heard from them? I never got a confirmation of my date and have sent a couple emails, but nothing yet. x2  //   they already had one of their two interview dates right?  //  Yes</t>
  </si>
  <si>
    <t>Hi All - Current applicant interested in obtaining an MBA at some point during residency. I know some programs allow this, but logistically does anyone know how this works out? Do you do it online, do you need to do night classes, do you do a majority during research year, etc? Any information is appreciated</t>
  </si>
  <si>
    <t xml:space="preserve">It depends on the program and the amount of elective time given. This was discussed below somewhere. You can reasonably complete it part time or get an Executive MBA (although value is lower without work experience). The other option is that some programs have integrated MBAs through their GME office (Northwestern comes to mind with this). I would also look and see what programs offer other degrees during research time and see if they'd allow you to get an MBA instead. Ultimately it comes down to what you are going to use it for as full-time MBAs are generally considered the more prestigious and network-positive. (This is coming from someone who heavily considered going back to get a full-time MBA instead of an MD).  //  it sounds like you're saying a lot of the benefit of an MBA is due to the networking opportunities, is that right?  //  Would one be able to get a "full time" MBA at a program that gives 9-12 months research? If one goes to a program without an integrated MBA what are other options?  //  If you were trying to pivot out of medicine into another industry (tech, consulting) then networking is very important. If you want to learn management skills (so you can better work in a PP or go into healthcare management) then it doesn't really matter. I was just stating that full-time MBAs are coveted because of the built-in network of hanging out with your kind for 2 years and constantly meeting alumni at social mixers and whatnot. As for is it possible to go "full-time" during a research year, it'll depends largely on what your program tells you their requirements are for your elective time. I'd wager that they'd let you go full time (take full course-load) during that year and then you can supplement as part-time during the other 3 years of your program. I'm sure programs will be more forthcoming, especially if they have previous residents do it.  //  </t>
  </si>
  <si>
    <t xml:space="preserve">Residency programs may allow you to pursue an MBA during research year but may not fund it. It's a $90k degree. You probably could reach out to the dean of the business school for some sort of scholarship/discount.  //  I'm a resident with an MBA (during med school). The quality of an MBA program varies widely across schools so I would think carefully about A) Why you want an MBA (to work in industry, to go up to the hospital admin ladder, you wanna do health econ work in onc, entrepeneurship, etc) and B) Speak to people who have done an MBA and in medicine. Don't just get an MBA at any random school for the purpose of getting an MBA  //   Also did a full-tme MBA during med school. Wonderful experience. Make sure you do a concentration in a core subject( ie finance) besides doing a healthcare focus. If you could do it at a top 30 business school, even better. Networking opportunities would be fantastic  //  might be but i think you'd have to have a very specific career path unfold for that actually to matter  //  Also a resident with MBA done during med school, would 100% do it again but I would not pursue one during residency.  //   Why wouldn't you pursue during residency? If you end up at an institution with a decent MBA program, wouldn't there be utility in getting one then and networking with those alumni/students? I mean if I were a Stanford/UCSF resident and I had the opportunity to go to GBS or Haas, I wouldn't think twice.  //   For anyone interested in a MBA during residency or down the road, I would study for the GMAT if you have free time after interviews. Scores 700+ = $$$ scholarship money  //    Private equity/Venture Capital  defintely having an effect on medicine </t>
  </si>
  <si>
    <t>FWIW at my home place all seniors got jobs already (where they want). not "very top" program before you ask.  //  what type of jobs were they looking for? local PP? Hometown PP? Academic satellite? Academic jobs with research time?  //  can you give a general tier of what your home program is (good, great, avg)? x2  //  both PP and academic with research (no satellite) Program would be below majority of people's top 10 but probably "next level down"  //  know at a good place (most people would say top 10 but not all) seniors have academic and PP job, and "top ten" place where half have jobs. Its pretty early in the year for jobs. This is real but just anecdotal and not designed to be a commentary of any kind. No agenda.  //  Another data point from a resident at a top "10-20" program according to tiers below. Seniors have jobs. One with a partnership track in a large PP group, 8+weeks vacation. Another with small hospital based PP job, 1.5 hour away from major metro but near family. $500k plus  //  if it helps last year one into really good academic program, the other small town but they had parents there and wanted to go there. Making more money than my chair.</t>
  </si>
  <si>
    <t>&lt;&lt;Thanks for the info. It's useful to have more data points.   //  as I hear them ill let you know but I will keep them vague for privacy's sake.  //  thank you!  //  UPDATE: at  really good program not usually in peoples "top 10" everyone got job of choice in city of choice, including one person staying on faculty. at another "top ten" in many lists, one staying on faculty another taking PP job they wanted, others not settled yet. My chair just said its very early for jobs  //  what type of program on the tiers? (10 - 20, 20-30,lower)  //  as i said, one is typically on the so-called top ten. The other would be next level i guess.</t>
  </si>
  <si>
    <t>I know the goal for all of us is top 10ish but that's not really realistic since that's only roughly 40-50 of the spots available. Can anyone comment on mid-tier/lower ranked job placement as well?   //  I am at a "mid-tier" program and have accepted an offer for a great job at an academic center.  //  I'm interviewing at mid/low tier places - what's your advice for finding an academic job in the future?  //  Goal would to be to find a residency that you can be productive with research, have supportive mentors (this is key), and to work hard to be the best resident that you can be clinically. Also try to get involved with leadership opportunities - mentors can help here as well.   //  Academic attending here: research and mentors is the answer. The rest is also very good advise. Find a mentor who is well connected and will help you network. Get involved in meaningwhile leadershp positions where you'll network with leaders in the field. Know youreself. If you are a great clinician so much the better. If need be find a second research mentor who will help navigate you through good projects (not physics related stuff that doesnt mean anything to radoncs or poorly desgiend NCDB projects - there are some very good ones but most are just filler. Good luck!</t>
  </si>
  <si>
    <t>If I "waitlist" a date on ERAS scheduler, does it remove my interview that I'm currently scheduled for?</t>
  </si>
  <si>
    <t>yes it will ask you to confirm before making the trade</t>
  </si>
  <si>
    <t>hey any IMG's here getting interviews?</t>
  </si>
  <si>
    <t>I'm not an IMG but know a couple in the process who have several interview invites his cycle  //   this cycle or previous cycles? if you dont mind the question  //  this cycle. i have met IMGs interviewing this cycle. x4</t>
  </si>
  <si>
    <t xml:space="preserve">i don't think match will be as bad as we think. nearly 200 ppl applying for spots and imgs/dos getting interviews means the PDs know what is up and will adjust accordingly  //  There will still be a mismatch since the total number of applications per program is down (roughly 85 per program). Last year had more apps (with all types) compared to spots and still had 26 unfill. There will be roughly 50-60 if people aren't scared off by job concerns and lack of top program interviews compared to their other field of interest.  //   yikes. that does make sense thanks for the explanation.  //   Yeah it's really hard to know because of all the variables (program app numbers, applicants dual applying, etc. etc.) There's annoyingly a prediction thread on SDN but they all expect roughly 80 spots to not fill.  //  there are far fewer than 200 (though 85/program lowball). there will be a big unmatch rate. So its good for applicants this year. Some PD's adjust, some dont. I know DOs and IMGs in the field. Some programs have always been open others not.   //  PD here: applications are about 150 this year for about 200 spots. Depends on if programs are realistic and what cut-off's (sort of hard) they use. There will be a big unmatch rate this year. </t>
  </si>
  <si>
    <t xml:space="preserve">how many people feel like they're getting better interviews than they expected, based on their competitiveness in normal cycle? Do people feel like programs are interviewing more broadly than expected?  //   I definitely feel like the down year has helped my application. I think had I applied even last year the number of interviews I received would have been half of what it is this year. It's making me nervous in terms of whether I'll match at my top 6-7 programs (right now).  //  definitely feeling the same, my top 4-5 feel like a huge reach when presumably everyone will be ranking them highly. The top still feels very competitive despite overall less applicants. </t>
  </si>
  <si>
    <t>did anyone get confirmation email from Henry Ford regarding interview date?  //   I emailed them a couple times before confirmation. I would try emailing the PC again or calling. They might be more receptive to phone calls.  //   tks</t>
  </si>
  <si>
    <t>WashU is not participating in the match this year?  //  not with me, thats for certain.  //  lol</t>
  </si>
  <si>
    <t>they extend invites late each year (11/12 first contact date last year)  //   they also don't interview many and usually have later interviews in the season  //   Am I the only one who thinks it's ridiculous and inconsiderate that Wash U hasn't sent out invites yet? (Same goes for other programs who haven't sent yet either) I completely understand the doctors there have day jobs, and it's tricky to review lots of applications... but they've had two months, and other programs managed to send out invites far sooner. Ultimately, by sending invites so late, it prevents applicants from being able to finalize their schedules (and thus forces us to book crazy expensive last minute flights). Just venting some frustration...</t>
  </si>
  <si>
    <t xml:space="preserve">how do our chances of getting a match change if we come off the waitlist at a program? i am wondering if there is a pre-interview rank that influences the post-interview rank.  //  I would imagine you're certainly lower on their pre-interview rank but wouldn't think that much into it because a shot at matching into your preferred program is better than no shot right? and I'm sure that people may have been passed up on the first go-around at many of these programs partly because the program didn't think you were that interested to begin with and not necessarily because you are a worse candidate than the rest  //   &lt;&lt; agree, I think the interview levels the playing field. You were able to get an interview. I wouldn't take much stock into whether it was off a waitlist or not. x2  //   </t>
  </si>
  <si>
    <t>well they probs dont increase much if you get off the waitlist at duke lol x2</t>
  </si>
  <si>
    <t>was the duke email a waitlist? do they do explicit rejections? my email said 'we have extended interviews. further invitations if slots open.'  //   I got a similar email, although I don't think there will be much movement now that most interviews are out. But it certainly feels better than an explicit rejection lol  //   this is eras message, not email tho right? it does sound like soft rejection to me esp when everyone gets it.  //  Yeah I think this is esp. true since Duke is apparently interviewing 60-70 people. If you haven't already gotten an invitation, I don't expect one to come  //   Duke is interviewing 60-70 ppl?????? For reaal? How do we know of this? Now I feel very shitty abt myself :(  //  It's on the interview impressions table, I'm also very sad :(  //  lol it is gonna be alright. might as well not have the hope than the false hope :)   //  wtffff thats so many  //  are they inviting ppl mainly from midatlantic / south??</t>
  </si>
  <si>
    <t>Haha yeah its probably a soft rejection but it beats Mayo's rejection. I got an email followed by a letter a week later. You don't have to keep reminding me I'm not good enough. lol</t>
  </si>
  <si>
    <t>wow duke interviewing 69 ppl and they count away rotation as an interview, right?? really disappointed to not get an invite now lol  //  dont be thats probably a waste of money to attend. real chance of a match is 1/23  //  duke also not the most fun place to train. The fact that they seem to absolutely want to fill no matter what may be telling us something about their dependency on residents. Id love to know if anyone else does.  //  &lt;&lt;I feel like we're overthinking this a bit. I imagine there are at least 70 candidates "qualified" and deserving of a radiation oncology residency position so why blame a program for wanting to ensure they match by interviewing 70 candiates clearly passionate about radonc? isn't it in both the programs' and the applicants' best interest? seems silly to focus too much on "upholding" the prior "standards" of candidate "competitiveness"  //  re 'blaming programs', programs should care about their residents job opportunities, so the should be thinking about contracting. If they fail to fill a spot, then they can hire a recent grad as faculty. The downside of course is that it hurts their bottom line, and money is a powerful motivation  //  Typical interview ratio is 20:1 and Duke actually is interviewing for 4 spots, including their physician scientist track.</t>
  </si>
  <si>
    <t>I mean I'm sure outside of the top 3-5 programs, a lot of places are over-interviewing just out of the fear for not filling in the match.</t>
  </si>
  <si>
    <t xml:space="preserve">Away rotations do not count as interviews at Duke anymore. </t>
  </si>
  <si>
    <t>If you have to pick between Idiana vs. Jefferson ????? Definitely Indy</t>
  </si>
  <si>
    <t>does location matter to you? both are good programs  //   thank you, i have never been to Idianapolis so not sure what it would be like.   //  ppl very nice in indy. solid program. i would say that jeff has a longer hx of productive research and producing ppl in academics however the personalities are tough. indy program is good in as much as the ppl are terrific and warm. if you are okay with pp after graduating than indy is a solid choice. from what i hear, hours are good at indy program too.  //   thank you so very much.   //  chair at indy good guy</t>
  </si>
  <si>
    <t>any feedback from the  interview today?</t>
  </si>
  <si>
    <t>If you have to pick between Idiana vs. Jefferson ?????</t>
  </si>
  <si>
    <t>I've been jotting them down in the IV impressions tab (seriously). I also write a couple sentences on my phone at night or on the flight. Those mostly end up on the IV impressions tab though lol  //   I write down notes between interviews and try to write them down electronically the night of even though I'm exhausted. Then I organize them over the next few days  //  you cool</t>
  </si>
  <si>
    <t>Top 10 Radiation Oncology Programs: HROP, MDA, MSK, UCSF, Hopkins, Penn, WashU, UMichigan, Duke, Stanford. Upper Middle Tier: Uchicago, Yale, Mayo, and Clinic, UNC,  UW, UF, UTSW, UCSD   //  nope. See previously x a million  //  I don't see a consenus top 10 in previous posts?/because there is no consensus because there isnt one. however there is a pretty good "tiers" tab which is better than random students impressiions  //   There isn't even an official top 10 but this the most accurate ive seen. x2  //   there is no top 10 and if there was hopkins wouldnt be on it.  /. guys there is a tiers tab which is actually pretty good. Why does everyone feel the need to create a list that doesnt exist when in fact the best grouping I have seen is in the "program tiers" tab.  //   &lt;&lt; btw im in practice   //  / I think the top 10 is pretty accurate. For Upper Middle Tier I would put and / Mayo above the rest based on prestige, strong clinical training and job prospects  //  no one shoudl really care what you ( or I) think about rankings. There is no formal ranking. The tiers tab is as good as its gonna get.  //   Not a resident at any of these places, but seems like the top 10 is the same as the "tiers" tabs top 10. Pretty consistent IMO.  </t>
  </si>
  <si>
    <t xml:space="preserve">For those interviewing: With the current state of rad onc, during interviews I would be looking  for a program where residents have STRONG faculty support with both education and the job search. Job prospects / where have recent grads ended up would also be at the top of my list. </t>
  </si>
  <si>
    <t>repeating because it was deleted: anyone waitlisted or want to switch to 11/19 for University of ?  //  dont forget interview swap tab.  //  thanks! added it, but figured this tab has more traction  //   good luck  //   yes, looking for 11/19 for , do you wanna trade for Dec 3rd?  //  &lt;- yes!</t>
  </si>
  <si>
    <t>Any thoughts on Univ of Maryland from those who have already interviewed?  x3</t>
  </si>
  <si>
    <t>Which programs allow moonlighting? Does the CMS supervision rule kill opportunities?  //  most moonlighting isnt in radonc (its in after hours stuff. you cant moonligh in radonc hourse) so it shouldnt  //  &lt;- what do you mean? could you clarify?  //  sorry. when most people moonlight they aren't doing radiation oncology. Since the rule applies to Radonc it shouldnt impact most moonlighting.</t>
  </si>
  <si>
    <t>Moonlighting is usually other stuff (urgent care, inpatient hospice coverage overnight, telemed maybe). Most rad onc departments aren't treating in the evening/nighttime/weekend hours.  Thus a change in CMS coverage rules is a moot point, because most moonlighting isn't that work anyway.  Exception: if you take a vacation day to work at another site to 'babysit' a linac (i.e. provide on-site coverage), then the CMS rule change may very well decrease that kind of work.  //  I see....  //  &lt;&lt; yeah that/</t>
  </si>
  <si>
    <t>Anyone else feel like they have no idea how interviews actually go? Hard to tell how well you actually do. I'd guess most everyone gets told they're a "strong applicant" and the program would "love to have you", so I'm curious how the interview really impacts the rank list a program makes, outside of totally bombing it.  //  resident here - (at my program) interview = you look good on paper. rank list = you have a good personality, are interesting &amp; engaging, would be a good fit for ourprogram. essentially managed to hold it together for the short time you were here. FYI we do not rank everyone we interview  //   how so? what make you not rank someone you invited for interview?  //  Super weird personality, awkward, couldn't hold a conversation, prob weird w/ patients... you know the type.  //  &lt;-- this. also extremely rude to PC, inflammatory remarks...if this is them at their best, then 4 years with them is far too long  //  Attending here who has been at two "big" programs (vague enough to keep anonymous) and PD. Interview does matter and no not everyone is ranked  //  Do grades/ score matter anymore when a candidate is invited to an interview? and are they part of the ranking process?  //  yes and no. interview, research, rotation/LOR evals all matter. to greater or lesser degree depending on program. but interview matters A LOT  //  Are interviews "scored" or graded in some way? Or is it more a subjective "i like this person a lot"  //  any type of "score" is basically a quantitative "I like this person X much"...  //  sucks to be a bit of an introvert during this process lol  //  yeah true. But better a pleasant introvert than jerky extrovert  //   re: subjective or not. Varies place by place. I think most keep a lot of flexibility within the range they think they're likely to match. Its just " do we want to work with this person" along with what its thought they are likely to achieve.  //   I just want to clarify, as long as I'm not a total ass during my interviews, they should rank me correct? Are they any other reasons why they wouldn't put you on their list?  //   I can't think of any...if they interview you, you know they already like your app. Maybe some programs have an arbitrary limit to the size of their rank list? That doesn't make sense though</t>
  </si>
  <si>
    <t xml:space="preserve">it's never bad to be an introvert. it's always a disadvantage to be shy. There's a difference  //  If I'm not asking a million questions am I coming off as uninterested? I'm just not one of those people who's always talking and needs to always have something to say  //  yes to introvert versus shy if you want to get specific here where nuance gets you shamed.   //  Not talking for the sake of talking is fine. But do have some prepared questions so you can ask when asked what questions do you have. this way you wont look disinterested. </t>
  </si>
  <si>
    <t>did everyone get Wisconsin waitlist? Wondering if it's a soft rejection  //  Mine wasn't a waitlist email, they said "unable to grant you an interview."  //  :((</t>
  </si>
  <si>
    <t xml:space="preserve">Ive heard good PDs can help seniors with connections. Anyone name some places where that's true?  //   I think this is hard to know right now. You should bring this up during the pre-interview dinner if you are feeling confident. It's a good question and one that demonstrates how PDs and the department value you (obviously there are other metrics). I know my home institution does this to some degree with moderate success. Even just calling potential employers after interviews to give a vote of confidence is important.   //  Resident view: Also important to make sure former residents have gone to both Academic and PP (PD/program does not "frown upon" folks that go to PP), gotten geographically diverse jobs (west coast, east coast, midwest, etc), and no more than 1 resident has gone to fellowship in the past 5-10 years  //  thanks. resident here: I think we should make a distinction between people who "have" to go into fellowship to get a job in a reasonable area, versus those who do to learn something new that their program didnt offer (high volume HDR or peds or something like that.)  //   Ahh that was going to be my question. Are brachy fellowships exempt?  //  In a "buyers market" - I would look for programs with high brachy volume, plenty of prostate and gyn. Pediatrics might be the exception - although Mohamed 2018 pub showed that many who do pediatrics/brachy fellowship end up working in non pediatric/brachy settings. Bottom line: 1 gung ho resident doing pediatrics/brachy fellowship in last 10 years is prob fine, 1 every other year is probably a red flag that training is defecient  //  mmm disagree with the "deficient" comment. not all programs have all options. its not a matter of deficiency. You may not know you want to do brachy or peds etc. Id say if people go into fellwoships just to have jobs that's a red flag. not people going in to train in something they want to practice. BTW if that's the case they're not likely doing fellowships a lot.  //  maybe "defecient" is the wrong word but even if you don't want to be a primary brachytherapy person, having ample brachytherapy experience, SRS/SBRT, radiopharm experience will make you more attractive to employers in PP. I don't get a lot of radiopharm but I talked to a large well established PP recently that said they hired a person because they wanted to grow their radiopharmacetuicals practice. I've similarly heard the same from folks who want to start/get CK or start a prostate LDR/HDR brachy program  //   'defecient' is the wrong word. deficient is the right word lol.  //  lol ok. </t>
  </si>
  <si>
    <t>I would worry less about the PD and more about program size since it's easier to quantify the impact. bigger programs = more current faculty and alumni = more connections for jobs.  //  resident here - agree, would also (privately) ask current seniors if they are receiving tangible support from other faculty. history of placement can tell volumes.  //  what type of volumes you contouring these days? sclav?  //  dont agree about program size. IRL quality/rep matters the most  //   Yes technique more important than size...</t>
  </si>
  <si>
    <t>Resident here. I've lurked on SDN for years and all I can say is that a lot of "posts" here sound a lot like rhetoric on SDN. That's not to say residency expansion concerns aren't valid - they are - or that geographic concerns shouldn't be taken into account when choosing a specialty or residency (or job). But, I'm wondering how much of what's written here is akin to Russian "bots" trying to manipulate/scare people and/or sow discord. Our PGY5s are doing fine - two are still busy travelling all over the country for interviews at major academic departments for positions at the main center while another is more interested in academic satellites. We've heard of lots of residents who have already signed and have great packages. So far all we have causing this drama are anonymous reports - and we can't even be sure they're not one person or that they're even REAL. Again, many of these concerns are legitimate, but don't change your plans based on SDN or anonymous posts here trying to make you scared. If you go into this field because you love it and you work hard and you aren't expecting to make 500K your first year out in your #1 city in your dream job (but are ok with most likely getting something pretty darn close) then you're going to be FINE.   //  another in the field here: this is pretty accurate x3  //  expect an influx of them soon: From SDN: "Please link the spreadsheet someonel."  //  lol they're looking for the password to daddy's collection of adult films  //  another resident here and I agree with this OP, but wouldn't be surprised if a SDN troll deletes this whole cell. They've clearly stated that their goal is to sway all applicants away from rad onc so that no programs fill, but don't realize the cruelty and harm they can cause by scaring students into switching to a field they don't enjoy as much as rad onc over job market changes that haven't happened yet and we have no way of knowing if they will happen/affect your class.   //  this is true and is true for every medical professional over time, and every professional period.</t>
  </si>
  <si>
    <t>Honestly kinda down to limit the spreadsheet to non-SDN discussions. I wasn't for this before, but didn't think about how there isn't any moderation here and any problem can be amplified.  //  ditto. x2  //  I don't want to hear the SDN rhetoric, but the issues are universal and I do want to hear what other applicants think about the issues themselves, and about SDN's perspective...  //   I'm about that. It's just hard since we can't tell who is saying what  //   anonymous spreadsheets are just as bad as anonymous forums :(  //  not really (at this point). no one is making absurd claims that they need to drive things in one direction or another. can we get back to talking about match? you can hear about sdn stuff ON SDN. I vote: match here.  //   I actually disagree. I think this should be a space for applicants to voice their opinions/views on the future of the field.   //  there is plenty of that on SDN. this is about 2020 radonc ranking and interviews.  //  yes please let's focus. there is nothing we can change on the spreadsheet.  //   SDN is not a good space for applicants to discuss this stuff. We are all much more tapped into the academic side of things (as we are all over the country at different institutions). We all have different informaiton that could and should be conveyed in a safe space... which this spreadsheet should be. What else is there to talk about for the match? Almost all the invites are out, most of us are sitting around waiting for them to start, we'll do the (x vs x) after that happens. This place barely has discussion as it is. There's nothing wrong with having us discuss field related matters as long as it stays between applicants.  //  dont apprecaite my comments being erased. SO to repeat: i think SDN is a place to discuss issues. its wide open fo rthat and its a STUDENT doctor netswork where you can get advice from people in the field who love to give it. This is about the match and rankings x 2  //   K, what do you want to talk about then?  //  i realize that sdn is for student doctors but honestly I don't feel comfortable posting questions/comments there because I don't want to be swarmed by the regular posters and their negativity. I know what they think. I want to know what other applicants are thinking, and I don't see any applicants posting there x2</t>
  </si>
  <si>
    <t xml:space="preserve">there's a forum for radiologists auntminnie.i have done radiology research and considered rads before applying rad onc. recenlty, a senior attending posted about his thoughts on radiology. he mentioned doom and gloom. i'll leave his/her quote here.                                                        
                                                                                                                                                                                                                                                                              These have been my observations about the field in the last 20–30 years:
1- Constant talk about doom and gloom: I remember in 90s when I wanted to going into radiology my mentor in medical school who was a radiologist told me that in a few years neurologists were going to take over MRI from us. Later some of my attendings told me that if PET-CT becomes common, findings will be so obvious that radiologists won't be needed for cancer imaging. During my residency my program director said that because of the healthcare reform we were going to be jobless. Then I joined my first practice. During the first few years of my practice my colleagues told me that we were going to lose our jobs to Indian radiologists through Teleradiology. Then around year 2010 everybody said that due to surplus of Radiologists many would be fired. And now people talk about AI and how we will be replaced by AI sooner or later.
- None of these things happened but Everytime people say: "This time is different"                                                                                                                                                                                                                                                                                                                                                </t>
  </si>
  <si>
    <t xml:space="preserve">&lt;&lt; I mean to some degree Rads is a different scenario. Those were technological innovations, which in medicine don't move fast given bureacracy and slow implementation roll out. The main "issues" with Rad Onc are that CMS and payment structures are changing. So the business of Rad Onc is changing. I actually don't think Med Onc is safe either as the hammer on IO will be here soon enough.  SDN likes to victimize itself to an absurd degree by saying they still deserve these high salaries, which is just unrealistic as we move towards cost-effective care in all fields of medicine. They have their blinders on to what all fields of medicine are facing.   //  in radonc .ate 90's there was a fear there were no jobs and was wrong. just to make the point, as pertains to this convo. not to say there is no issue. also medicine in US is ALWAYS changing. HMO scare of 90's, obama care,  every presidential election etc.  //  I absolutely agree but I also don't think we have ever seen these kinds of salaries before in the field. Before IMRT became a high-reimbursement tool, ROs were making half of what they are making today. It just comes with times. We might be joking about this in 5-10 years if MR linacs go mainstream  //  do mri linac reimburse at a higher rate?  //   I don't know the technical aspects as only a handful of MR linacs are operational but they do require much more work and guidance. Similar to the change from 2D to 3D, MR will likely have similar changes in treatment planning so with it will come increased reimbursements  //  very fair, so it sounds like cbct reimbursement.  //   been in practice since early IMRT. no they really werent making so much less. the market evolves quite a bit in many ways.  you are right about the CBCT thing. Doubt MRI linacs will change anything. concept is still the same.  //   it will be interesting to see as i understand mri linac allows for adaptive replanning. i assume this will be a billing code that rad oncs will be able to get reimbursed. see some motion 'automated re-plan' charge.  //   There's a lot of assumptions (both ways) but admin/facility charges for MRI and CT are not equivalent. The same goes for the actual imaging modality given time constraints. MRIs reimburse more than CT per image  //  word on the street is that the few MR linac places are billing for each adaptive plan. currently small drop in the bucket so flying under the reimbursement radar.   //  </t>
  </si>
  <si>
    <t>someone just edited out a whole post that compared a newbie on SDN post about how  a previously enthusiastic candidate just lost a job, to an older post warning students not to go into the field. It suggested the style is suspicious for it may be the same person disguising themselves. Weird its gone from here now. Perhaps this page needs to be locked down a bit because SDN trollers are here.  //  "regualr SDN user just wrote " Like I said before, goal should be a 0% match into rad onc in the 2020 nrmp. That will send a message to RO leadership about what a CF they've created."</t>
  </si>
  <si>
    <t xml:space="preserve">Or it's all true and youre just being overly optomistic.   //  that someone deleted the post?  That sure is true. That happened. And I wasn't the original poster.   //  I found the two posts that were suspiciously simliar: https:  //  forums.studentdoctor.net/threads/future-resident-do-not-become-a-radiation-oncologist.1294979/  and   https:  //  forums.studentdoctor.net/threads/womanwhowouldcurie.1392609/    Again I didnt originally find this, someone else did and posted to the left. Then it disappeared and meanwhile  a regular SND poster wrote: "Like I said before, goal should be a 0% match into rad onc in the 2020 nrmp. That will send a message to RO leadership about what a CF they've created.""  </t>
  </si>
  <si>
    <t>OP here - i posted the links because i remembered a similar type of post coming out last year. writing style and certain words used in both. the sdn mod should ask the site for an IP address for the two accts. i deleted my comment bc i agree with the sentiment below. we should focus on the match and our careers in rad onc on this spreadsheet.   //  ok cool thanks for clarifying.  //  is it possible for the sdn moderator to look up the IP addresses? the posts from one of these recent new accounts elementaryschooleconomics looks similar to womenwhocurie looks similar to 'future residents: don't go into rad onc'. highly suspect of this.</t>
  </si>
  <si>
    <t>A request that we not let this site degenerate. Lets try to keep this useful and supporitve x99  //  luftballons</t>
  </si>
  <si>
    <t>props to Cincinnati, Vanderbilt, and, and UPMC https:  //  twitter.com/kharofaJ/status/1193602307822370816 you guys the real MVPs (while Mayo didn't read or didn't understand the question) nb</t>
  </si>
  <si>
    <t xml:space="preserve">Programs with verbal commitment to not SOAP (unless student has relevant rad onc experience): Cincy, Vandy, CLE, UPMC  //  calling bullshit. how exactly are they going to prove someone they took it soap had a "relevant" background. Maybe they mean it, maybe they wont. My PD said we will not settle for someone who isn't a  great candidate and good fit and I trust my PD. But to me this public announcement sounds like self-publicity and its working.  //  and it looks bad when jefferson, vcu,mayo,mdanderson faculty can't respond in the positive.  //  it looks bad that you are so taken by what virtue signalers say on twitting.  //  man you want people to discuss this but when they do they’re virtue signaling? x3  //  LOL im ok if they dont make empty promises on twitter.  //   do people our age even use the term "virtue signaling?" Isn't that more of a boomer thing.  //  really? you guys are doing the generation warfare thing? how very 1960's of you.  //   I doubt mayo, md anderson will need to soap/ mayo has a good chance of soaping, </t>
  </si>
  <si>
    <t>https:  //  forums.studentdoctor.net/threads/womanwhowouldcurie.1392609/#post-21369442</t>
  </si>
  <si>
    <t>this is a big deal x2  //   devastating i've already put so much work into getting rad onc  //   Yeah I'm beginning to feel duped by it all. I like the field a lot but if the end outcome is this, it might be worth reconsidering. It's just hard to figure out what my tolerance is.   //  my tolerance for pain is high but these stories are bad news  //   Yeah seriously, it's super disheartening  //    another question is what's going to happen once its clear its impacting the field. there may be action.  //  what are we even talking about, when we say 'action'?  //   I suppose what you see above, although that's not sufficient since most of these places will match anyways. The bigger concern is what will they do next year and the year after... although I assume applications will again be down.  //  yeah this is very bad for the field. no chance more than 150 ppl apply next year. field will become pathology soon enough. the problem is that pathologists do 2+ fellowships. is that what we are signing up for?  //  feeling "duped"? Yeah they've all got it in to screw their junior colleages. If you feel duped drop out now. Will mean a better match and market for the rest of us.  //  honestly your attitude is gross. you appear self interested and i dont look forward to being your colleague. x2  //   But if you drop out you wont be My point is people who are claiming they've been duped by a field full of people trying to screw them may not be great colleages either.  //  Id feel more confident if that post didnt seem to be a new throwaway account. is it legit? I really can't tell. Because you got the usual users posting things like "Fight the good fight and tank the rad onc match in 2020. Everyone wins (mostly)". A few have been crowing that they knew was going on years ago. The CMS thing is new and seems like a distinct and new problem. Clearly there are issues, but i also do not trust individuals on sdn.  //  yes it is soooo tough to figure out what the truth is right now. i'm chilling and waiting for the dust to settle for a few months.   //  smart.</t>
  </si>
  <si>
    <t xml:space="preserve">
</t>
  </si>
  <si>
    <t>I wish I could rank just the big 3. I didn't get any top program offers. I love Rad Onc but don't know what to do given these circumstances  //  me neither,  none at the top 3 programs. i figure there are a bunch of us.  //  yet again doesnt work that way: not just "top three" go to solid program yeah but locale matters too  //  as seen on link to left, locale may not always help. even at a 'top 15'program  //  nothing "always helps". These stories are scary but dont have a clear idea exactly what's happening. Its also early in the hiring year. so we will know soon  //  we should have a clear picture of where pgy5 residents end up by sept/oct next year which will give time to switch into different advanced program if that is the move  //  true. Most people really dont get things settled until after the new year (around feb or March) so people being scared now because they dont have a job is premature. Getting cancelled interviews is scary and disappointing, but again dont know who the chips will land just yet.  //   definitely true we need to let the dust settle as the supervision changes just came out a week and a half ago. we won't know more until next year (around the match or later)</t>
  </si>
  <si>
    <t>I guess another alternative is to withdraw my application this year and apply for something else next year. Anyone else thinking about it?  //  Research year ?  //   I was thinking about it, will likely discuss with advisors... would you defer graduation too? Graduating hurts your chances to match, correct?  //   i would defer graduation imo  //  i would NOT take advise from here. If you have an advisor and mentor I would talk with them.  //  these are all sdn trolls  //  hey can we as the sdn moderator to seeif people are duplicating accounts?</t>
  </si>
  <si>
    <t>At least 60% of this sheet sounds like sdn trolls.  //  the shame is that they wind up not being taken seriously and real issues are dismissed.   //  SDN we know you are there. We can go look if we want to. Please leave this for us to discuss the match.</t>
  </si>
  <si>
    <t>I'm an applicant and not on SDN but this is relevant for the match. The SDN stuff is also on twitter which has resulted in mulitple PDs commenting on the correction. I think I saw Dr. Tendulkar mention that he agrees that contraction might need to start sooner than expected... so this might be relevant to us for this year's match as well.   //  nobody is debating the issue. the issues is the trolling. it also gets out of control becuase of some of the perpetual SDNers (I mean what professional has that much time on line) and we should keep it off of here.  //  Why do people cite Tendulkar so much? I think Twitter effect again.  //  It's because he's the only prominent RadOnc (from an applicant's perspective) discussing these issues. If more were involved with the chatter on Twitter, it would be distilled here as well. He also geninuely seems like someone trying to get all the information and respond accordingly.  //  Interesting. He's basically prominent for being this mouthpiece, which is fine.  //   PDs aren’t commenting on twitter bc of SDN. They’re commenting cause they know the data. If anything, SDN is deligitimizing actual progress on this. If SDN was so smart why didn’t they publish their own editorials and analyses.  //   I don't think that's true. PDs are commenting on certain things. The likely answer is that they don't have time and are having these conversations with their colleagues and not online (which is fine, we should appreciate the ones that do). I don't think SDN has the resources to put out their own analyses, nor would I want them to since it'd be biased. I also don't think PDs have all the information in terms of job market health.  //  who has resources? They’re all publicly available. Nobody has special resources.  //   SDN have resources? they are bunch of individuals at differe places, in different levels of training and practice. They are not a well organized group of analysts by any defintion. If you want an "SDN" anaylsis thats laughable  //   all job market info is publicly available? I don't think that's true. We have no idea what the market is going to look like in either direction. There are guesses and anecdotes but not much else.  //  true. Also its hard to anaylze the economy. There wouldnt be so much debate in life if it wasnt.  //   I will give SDN credit. They use basic economic principles like supply and demand well to articulate their arguments. We will be on the job hunt after ~1000 more rad oncs go out to the workforce with a much smaller portion of that same workforce retiring. It's pretty easy to look at those numbers and extrapolate job climate.  //   I don't think it's honest to say we have 'no idea' what the market will look like, when all the current signs are negative...I think we have to acknowledge that based on current data, the future looks rough. That might change, if something changes, but based on the current state of affairs it seems naive to claim 'we don't know'  //  i think "we dont know" is more honest than a lot of the SDN guys are. There are red flags alright but they are so self-congratuating they are acting like they predicted the CMS rule 5 years ago.</t>
  </si>
  <si>
    <t>On an away at a doximity top 10 program right now.  Two PGY5s just had offers pulled/interviews canceled because of the direct supervision change.  Anyone else feeling really uncomfortable with their choice to pursue rad onc?  I am thinking I may favor academic IM prelims so I can stay on after PGY1 if this thing keeps going south.....  //   if we switch out during pgy1, do we still need to report to our pgy2 spot or do we make a smooth transition to IM?  //  you need to report to the NRMP and obviously your matched program. Advanced programs usually don't force you to come but per contracts you are technically required to join your advanced program. Most programs will be understanding and allow you leave. It's not uncommon.  //    I've been reading the rules this past weekend.  NMRP will waive match contract for PGY2 if you switch specialities and make the request prior to December 15th (http:  //  www.nrmp.org/match-participation-agreements/).  //  sucks cause i didn't dual apply. so i understand correctly, i could get a pgy2 in a different specialty through regular application/outside of the match as long as i cancel pgy2 by december 15, 2020?  //  Yeah that is my understanding.  //    Still time to add IM programs??  //   I would talk to your home IM program director and get a lay of the land. All top IM programs have released and the likelihood of landing one now is low. But your home program is fair game and should? be easily attainable  //   i'm just ranking the big 3 nothing else.  //  they should know that tell them.  //   lol @big 3er = sdn troll  //  yeah im beginning to wonder if some of SDN is trolling. I am certainly not assuming that but there has been a call there to shut down the match this year with a "by any means necessary" enthusiasm :/   //  sdn has always been trolling but now they’re posting here pretending to be applicants to get in our heads.  //  i don't think SDN is trying to confuse us, or trick us...why would they?  //  they want to stick it to the academic programs that have caused residency expansion thereby making it harder for them to get whatever job they want - whch is valid, but a bunch of them are really angry and have serious grudges and somehow have so much free time they don't mind spending &gt;10 hours a day manipulating med students into not choosing their specialty of choice.</t>
  </si>
  <si>
    <t>https:  //  forums.studentdoctor.net/threads/2020-nrmp-rad-onc-goal-100-of-slots-need-to-go-unfilled-into-the-soap.1392555/#post-21368325</t>
  </si>
  <si>
    <t>&lt;&lt; little aggressive, no?  //   idk about 'aggressive'. I don't know what the real distribution of physician shortages is (does anyone?), so I don't know if the field could handle it or not  //  I mean the post literally is talking about hoping for no one matching into RO this year.... that seems a bit unrealistic  //  there are a few people on SDN who really need other people to see things their way.  They can't stand not being the person others listen to and get hostile if you simply question or disagree. That's why they come here. We know SDN is there. But dammit we still want to go into the field. So they come here.   //  the moderator is horrible. s/he's been trying to keep people on topic lately but its pretty weak. And after letting the place be a free for all for so long, it may be beyond their control.</t>
  </si>
  <si>
    <t>What are radiation oncology interviews like? Are they research heavy, behavioral question heavy, or are they informal/casual?  //  depends on the place of course but by in large casual  //   I also wonder about interviews, specifically what kind of questions should WE ask them?  //   "When are you planning on rolling out a carbon center?"  //  lol</t>
  </si>
  <si>
    <t>Pretty casual. Some have set questions but most of mine just turned into random conversations about interests and whatnot.   //  more intense than prelim  //  majority 1-2 attendings : 1 applicant with very casual questions. few panels with set questions.</t>
  </si>
  <si>
    <t>hey keep the thoughtful and inclusive IV impressions coming. They are really great.</t>
  </si>
  <si>
    <t>x3</t>
  </si>
  <si>
    <t>Any interest in starting up a tab to connect with other applicants on a given interview date? The idea would be so you can reach out and consider splitting some costs (i.e. hotel room, lyft/uber rides, etc). x2  //   I went ahead and made it... if there's interest, it'll be active.  //   Thanks!</t>
  </si>
  <si>
    <t>does institution mean home school, or the school where we're interviewing?  //   Interview location</t>
  </si>
  <si>
    <t>Can we start updating the IV Impressions tab. Several programs have had interviews without info filled out. It'd be nice to have something to reference for upcoming interviews.x2</t>
  </si>
  <si>
    <t>but U Chicago vs. NW?  //  nw for qol, uc for prestige  //   I feel like NW has really stepped up recently and the gap between them is narrower than before.    //  nw has def stepped up their social media game lol.  //   unlike every other program?  //  good point. Steppingup a social media game and getting more on your radar is not the same as quality of progrma, or program rep in the real world (i.e. how it impacts how attractive you are for having graduated there). This is why I really like the tiers tabs. its fallen out fairly accurately.  //   don’t forget also it’s what you make of your time - work hard, seek out opportunities in and out of the dept to be productive.  //   you are NOTHING if you go to a program without at least 50k followers.   //  Yeah Twitter is the scourge of our times.  I want to give some love to the person who said "seek out opportunities". That's good advise that you will find not everyone does.</t>
  </si>
  <si>
    <t>So based on the tiers tab NW &gt;&gt;&gt; UChicago, is that accurate?  //  interview and make your call. look at where grads go and determine if that is where you are headed with your career. see if you fit in with the program mission. see if the research is good for you. see if the place has workload that meets your expectations or if the workload would burn you out. see how you fit with the residents. this is more a decision you are making for your careeer and not one that anon ppl on a spreadsheet can help you. chicago historically has been included in the top 12 programs. northwestern has a good program. rush is okay. loyola is fine too. all of these are going to set you up for a career in pp. chicago will set you up for a career in academics. you will work harder at rush and chicago. northwestern i don't know a ton about. loyola is okay but they have a recent retention issue and posted a pgy2 position on the astro job board. i think you really need to go to these programs and figure it out buddy. sorry to babble but in sum: prestige def with uc. nw has happy residents. rush and loyola are fine. make your rank list based on your values/goals.  //  someone erased what I wrote which is UCich has more prestigue but you can see what the actual training/culture is like when you interview.  //  yep see how you like the attendings as these will be your bosses for the next four years.  //   hopefully they treat you like colleagues?  //  &lt;&lt;-- a good point. You want to be treated with respect. Not necessarily peers but definitely colleagues/apprentices/ cared about.</t>
  </si>
  <si>
    <t>Frankly I think something the tiers tab gets wrong is how small the field is and how important faculty names are. There are certain people in the field with more clout and certainly moving things forward. When you are going for interviews keep that in mind.  //  how do we know who those people are?  //  Talk with your mentors about specific programs and they'll let you know. Some places are well known for something and have faculty that are producing a lot of research, etc. For example HROP has solid GU mentors with Nguyen, D'Amico, and Zietman there. This also helps you get a better idea of how programs can help your career (i.e. If you want to become a GU attending, HROP might be a good place to train). Obviously this example is very niche... as going to HROP anyways should make you a solid candidate but you get my point. Most programs have at least 1-2 faculty doing something meaningful and if that's what you are interested in, you should go for it.  //  Nguyen is a lovely person but not a very big name at this point. He's mostly built on D'Amico's work.  //   Ahh yeah it was just an example. But they clearly have a pipeline. Some of the residents at HROP work closely with all three and seem poised to do really well post graduation.  //  Person who was at HROP here: the main difference between HROP and other "non top three" but really good places is exactly what the last poster wrote: they have a pipeline and are fed stuff from the attendings with great resources to do big stuff.  //  I feel confident in saying that "non-top 3" good places also have similar pipelines. It just comes down to what your interests are and how much you want it. I do agree that HROP (and MSKCC/MDACC) have established pipelines for success although I feel like some of the residents do not maximize these opportunities when they are there.  //  no let me be clear about this: the resources at places like HROP MDA and MSKCC are by and large quite a bit an order above. They have the data, the people who dont need to establish their careers, the tee-d up projects and more of them than most. Usually these things are offered to junior attendings but "favored" residents get plugged in. Other great places wil have great opportunities but the volume is just greater.  //   Ahh fair enough. I'm just going off what I've been told. I don't have firsthand experience in any of these top places. But that's certainly good information to know!  //  Glad it helps. Im a few years ahead of you and want to help you out. People helped me out.  //   Yeah its one of the great things about the field. Too bad I missed out on all three of these programs. But hopefully I can connect with one of my fellow applicants who matches there and help out from afar.  //  its a small field. there are a lot of helping hands if you look for them</t>
  </si>
  <si>
    <t xml:space="preserve">u chicago vs moffitt  //  both good but UCich a bit more rough. x2  //   The monday conference seems a little intense from talking with prior applicants. It may not seem like much, but it does require prep work over weekends which you could instead be using for other things  //   youre training to be an independent physician. Weekend preparation is not a lot to ask. If its malignant that's another story. But prep work over weekends? No tears shed.  //   You seem unnecessarily intense about things. Many programs don't require prep for an educational conference on the weekends and seem to be producing excellent physicians. That end goal is the same regardless of program. I was just bringing up what others have said. Everyone has different goals for their lives. Not everyone is trying to go 100% all the time   //  it depends on what you mean by prep. MOst decent places will require that if you are going to have a productive conference that you put a little reading into it before hand. I dont mean hours of intensce study. And its not about end goals outside of being excellent physicians.  But there is a lot you need to know to do it well. And this might be a point of contention, but I don't think its wrong to expect docs to go through some rigor as a matter of course- not malignancy-and not busy work for the sake of it. But having high standards. I know you can parse this a lot. just some musings.  //   Yeah I think the other poster meant intense studying on the weekends... their Monday conference is notorious for its rigor. You may want that out of your programs, but others certainly don't.  //  </t>
  </si>
  <si>
    <t>does moffitt have two or three interview days?/check out the calender tab.  //   yeah that is why i am confused. moffitt says (1/3), (2/3). no 3/3 date listed and the other two are chicago and michigan interview days  //   The calendar was filled before invites went out with the PC calendar. update it accordingly as invites are obviously more accurate.</t>
  </si>
  <si>
    <t>I notice there seems to be a whole group fo radiation oncologists who seem to be trying to "build a name" just be tweeting/socaial media. Please tell me this doesn't work in this field?  //   idk man... dat influencer life sounds nice tho? Think about all the followers and likes coming your way as they feed your ego and give you a false sense of satisfaction. That's the American Dream  //   Hmm. not just american. there are some real pretenders out there.  and i saw one guy just backdoor bragged about himself through a #womenwhocurie post. Its a small field. probably get more attnetion than they would in other fields  //  Twitter influencers and SDN regulars should be forced to work together until there is 80's TV-like sexual tension  //   lol   //  there are people in every field who like social media.  //   that was a useful contribution. social media much?  //  &lt;- sdn much?</t>
  </si>
  <si>
    <t>Any thoughts on Montefiore vs Hofstra vs Dartmouth vs Buffalo? How would you rank them?  //  Montefiore &gt;= Northwell &gt; Buffalo &gt;= Dartmouth.  //  Agree that Buff and Monte are the best of the four x2</t>
  </si>
  <si>
    <t>This probably depends, I've heard Montefiore can be a little rough. Northwell seems nicer but is new and not yet established (but seems to have solid infrastructure). Buffalo is an older program that seems to have stuff figured out but is in what most people consider a bad location. Dartmouth is the newest program of the four listed and does not yet have an identity. My personal rank is Montefiore=Buffalo&gt;Northwell&gt;Dartmouth.</t>
  </si>
  <si>
    <t>Montefiore all the way, out of those listed.  I'd avoid Dartmouth as it's brand new.  //  montefiore def has the best reputation amongst these programs.</t>
  </si>
  <si>
    <t xml:space="preserve">Anyone else applying to other specialties? I've gotten some decent interviews for RO but am thinking about ranking some solid IM programs. I'm also couples matching so maybe my situation isn't the usual.  //  what tier of rad onc is lower than medicine programs?  //   Honestly think the bottom 50% of programs aren't worth it if location of job is a concern (see below). So I'd rank IM programs over those....  //  what the caution about flexibility is well taken, Id be a little careful about being rigid. If you train near where you want to practice it may matter less. also there is neither a "bottom 50%" nor is choosing the bottom 50% if it existed a rigid cut off.  //  The 50% cutoff might end up being an inevitability given total applicant numbers vs number of spots (~140/195), with the match algorithm, the expectation is roughly 90-100 spots will go unfilled (especially with applicants double applying). Obviously this is all based on everyone ranking one way (based on rankings) which imo is not the best way to approach it this year. </t>
  </si>
  <si>
    <t>No x3, Yes x3</t>
  </si>
  <si>
    <t xml:space="preserve">Thinking about it.  Definitely ranking more IM prelim programs instead of getting myself stuck into a TY, which is essentially a wasted year.  Some IM programs have a lot of outpatient and elective time now.  It's a bit late in the game for IM categorical but will keep it open, especially at my home program.  //  senior person here. I thought IM would teach me more than TY. in hindsight definitely dont think that anymore. TY lets you see other sites that can help in radonc like gyn urology and surgery, and you dont really retain any deep IM knowledge in the long run  //  I think this is based on job market anxiety... being able to go into IM from an IM prelim is easier than a TY (presumably).   //  maybe. but now youre talking about leaving in the middle of your radonc residency to switch. I mean you could. But maybe better to decide upfront?   //  </t>
  </si>
  <si>
    <t>It could also be so you can switch during your prelim year... that's not uncommon. I think it's hard to decide because we don't have complete information about the job market. Anecdotes are fine... but empirical data is better. It'd be nice if all the programs could compile a list of where their recent grads have gone and salary ranges (this is never going to happen btw, it's just a thought). One more year of job market info will give us an idea of what a "good year" looks like according to the community and then you can decide whether location &gt; job type.  //  I don't know if this retrospective data would help, bc there are ups and downs in the job market - our concern (at least my concern) is for the *future*, 5-10 years from now, when we're looking for our first few jobs and all signs points towards a worsening job market (please disagree if you think the concerns are bogus)  //   Oh I absolutely agree with your concerns (SDN didn't help today)... I just think having this information allows us to better evaluate programs on their job claims. If more programs are forthcoming with this data, it should evolve the discussion on what should be done. Also it helps to get a better idea of regionality (i.e. if a program has good job connections in a certain region that you are interested in... then that might sway you, etc.).  //  good points...</t>
  </si>
  <si>
    <t>Thoughts on missing the pre-interview dinner because of traveling constraints? How much would this impact your chances of matching?  //  no one blames you or holds it against you if you can't go. If can help if you hit it off well (or hurt if you are an ass)  //   100% matters, if you cant prove you can eat food, how do they know you're not a robot? x2</t>
  </si>
  <si>
    <t>Most places state in the email that it doesn’t affect your chances  //  what about thank you notes/e-mails? A lot of programs say they don't matter but I know a lot of people send them anyways.</t>
  </si>
  <si>
    <t>100% does not matter</t>
  </si>
  <si>
    <t>Do PCs typically send interview schedules with who you're meeting before the actual interview date?  //  no. More general overview.  //  be nice to your PC</t>
  </si>
  <si>
    <t>i was at an interview and the senior residents did not have jobs locked in yet. when do most seniors sign contracts? when is it concerning enough to be considered negative for a program? i otherwise liked the program.  //   way to early for most people to be signing. most will still be looking. wide variation. often not until early spring. Feb is not uncommon. This slow down around the holidays. They should be on interviews about now.  //  PD here: last year seniors got jobs in fall (early) and  early spring (about average).  This year a good year (sorry dont want to give any specifics). Prior years typically winter early spring. Way back when I got job, winter.. Good luck.   //  lots of interviews for faculty positions at big name depts still ongoing..</t>
  </si>
  <si>
    <t>&lt; are the 'faculty positions' clinical jobs at satellites, or do they have research time?</t>
  </si>
  <si>
    <t xml:space="preserve">I was going to post this on SDN but didn't want to develop anxiety over this topic and although this may not be "match" oriented, I think its still a good question as interview scheduling is underway. I want to ideally practice closer to the west coast and I'm cool with SW/NW inland states too. In this instance, does prestige still matter more than location for residency? And what is the lower limit on prestige (top 10, top 20, etc.)?  //  are you looking for academics or pp?  //   either tbh (location &gt; $$ or job type)  //   if location matters to you i would prioritize programs according to prestige + location. places like stanford, ucsf should be at the top of your list. it gets more tricky comparing mid tier close to home vs high tier further from home. maybe someone with more experience can chime in about this..  //   Ha yeah unfortunately didn't receive invites to either program... so this is very much the tricky situation you described  //  tbh it's kind of hard to give direct advice unless you mention the programs. i spoke with a mentor about individual programs. all the best i wish i could be more helpful at the moment. my school's program is lower ranked rad onc but private practice attendings come and do teaching and conferences with the residents which is a great way to get to meet them as a resident. this is variable as the practice may not be hiring in 5 years when we graduate which is an argument to go to a higher 'name brand' place. i think these 'name brand' places can be considered any of the top 30ish programs. ie, program tier tabs down to maryland/nw. i think any programs down to about that level give good placement in either pp or academics. stalk the alumni as needed to figure out how good the program places. idkk tho what do you all think?  //  OP has a great question. There is no "calculation" of prestigue to region that can tell you in any given situation which will be "more imporant". But I think that both matter. Lets say that the further away from the location you want to practice you go, the more the presitigue of the institution matters as a general rule of thumb.  //  Ahh thanks this makes sense... although still makes it difficult to rate programs appropriately. It's very annoying that this type of calculus is needed 5 years before I become eligible for the job market but I'll take it!  //  Think about it though. This is not a "radonc" issue.  If youre in surgery its the same. If youre in law its the same. the pr0blem is SDN presents issues that are just common facts of life some specific radonc horror. Gee, your program name matters? where doesnt it. You are not starting at 600K? Tell that sob story to a med onc. This is simply the same tjhing every highly educated person going into the professional realm deals with.  Good luck!!  //  lol you don't need to double down on this. It's a reality for a lot of medical specialities but given the size of rad onc, the job issues are felt more. Other professional degrees also have more latitude because they aren't funnelled into a speciality (you can switch from M&amp;A to patent if you want, obviously early career is easier). We didn't only choose medicine for the money but we definitely sacrifice a lot to get here and people just want to have some semblance of a guarantee at the end of it all.  //  no one gets the guarentee. I know it would be nice but it doesnt happen that way.  //  The guarantee is typically what the purpose of residencies being funded through CMS is for.... the government funds residencies spots to meet a community need for physicians. There are concerns that with a down market, people will hold jobs, and new grads will feel the squeeze. So clearly there's a scenario where this doesn't work..  //   </t>
  </si>
  <si>
    <t xml:space="preserve">what about aiming for future west coast job, but something like UCSF/stanford vs. one of the top 3?  //   This will also be dependent on PP vs academics but honestly I think all five of those will give opportunities to land a job on the west coast. Although I would guess that if you were trying to break into the Bay Area market, training in the Bay may be better for your long term aspirations.  //  To the OP: UCSF is one of the top places in the country. If you want to stay in bay area there is hardly likely to be a down side to going there (or stanford) over any place else. </t>
  </si>
  <si>
    <t>Varian versus Elekta?  //   Accuray 4 life  //  ..........&lt;crickets&gt;  //  haha I don't know enough to contribute to this debate!  //  Probably neither does people who answered  //   &lt; this is true</t>
  </si>
  <si>
    <t>varian ftw w halcyon  //  can't tell if you're joking. that machine couldn't even do RapidArc until recently and like Tomo you're severely limited with your couch kicks  //  sorry to nitpick bro but halycon was introduced in 2017 at estro. rapidarc included in initial production of the machine. and yep, good call about the couch kicks.  //  Did you have an initial production machine?  The initial production machine at UCSD didn't have RapidArc to start  //  i would guess ucsd didn't get the whole platfrom. https:  //  www.varian.com/oncology/events-resources/centerline/introducing-halcyon-innovative-treatment-platform   //  Do you even arc, bro?  //  FACT.  //   Bears. Beats. Battlestar Gallactica. lol</t>
  </si>
  <si>
    <t xml:space="preserve">&lt;--- Yikes, not looking forward to conversations like these at pre-interview dinners.  //   Haha might not want to train at a place that makes this common dinner conversation tbh... I doubt you'll get this anywhere lol  //  try to start those conversations at dinner and we will spot you as a pretender [radonc resident]   //  </t>
  </si>
  <si>
    <t>what are WashU and Northwestern doing? any thoughts on ii being sent out?  //   WashU usually sends out later than some others... I'm guessing end of week  //   I’m predicting NW end of week, WashU next week x2  //  NW’s interview email sounded like a rejection. I almost deleted it. Subject line was “Your Northwestern 2019-2020 Application” and it started with “Thank you for your application to the Radiation Oncology Residency Program of the Northwestern University Feinberg School of Medicine. This year we received applications from an especially large and talented pool of applicants.”</t>
  </si>
  <si>
    <t>any WL movement today?  //  Not yet  //  Do we think there will be much movement? I feel like a lot of programs have put a hard cap on the number of people they invite and if people cancel, they'll just rank those that come for one  //  although it is disappointing to think i won't get more interviews, this sounds like a good move for the field.  //   hey, that sucks for me! x2</t>
  </si>
  <si>
    <t>which programs do silent rejections? if I haven't heard anything from a program, does that mean I'm on the WL?  //  love the concept of a silent rejection  //  i support the silent interview invitation x3</t>
  </si>
  <si>
    <t xml:space="preserve">I mean I think generally if you haven't received a rejection, they can always pull your app up if they have available interview spots. If there's a program that hasn't outright rejected you by now that you are interested in, I'd send an email stating your interest if there's availability. It never hurts to be forward. I think programs are being a bit more selective this year based on who they think will rank them (this does not apply to prestigious institutions imo)  //  </t>
  </si>
  <si>
    <t>interview questions to ask: xt/  some one edited what I wrote. Please don't do that. This manifesto would be more impressive if those weren't questions that you couldn't have  (and people have) askd any year. But yes most of those are reasonable questions. (resident here)  //  yeah. CME not a thing for resident. "repeat garbarge lecture" What? And "damned well better put you up". Dude.</t>
  </si>
  <si>
    <t>&lt;- why did someone delete the link to the interview questions?  //  here it is again: https:  //  forums.studentdoctor.net/threads/interview-impressions-2-0.1392290/#post-21359940  //  its really easy to accidently delete somehting and not be able to "undo"</t>
  </si>
  <si>
    <t>It's interesting that SDN wants us to talk about the match there and not on the spreadsheet... not sure who would want to do that  //   I don't even bother to go onto that toxic wasteland  //  the change to general supervision is pretty bad tbh  //  I'm not pro-SDN but to think they are being vitriolic and negative for no reason isn't a good viewpoint. It's important to get a good grasp of all thoughts on the future of our field. I'm not saying you should be active and post there (I don't) but you should at least read what's there, pare it down from its hyperbole, and understand what they are trying to say. Markets don't always behave the way we want them to  //    //  I agree 1000 % with you. look at issues raised but get facts IRL and ignore their pizzagate-level hyperbole. Usual internet rules apply  //  the moderator sux.  It could be so productive if s/he could lead. Ironically a good example of "issues" in an otherwise potentially good place LOL.  //  agree, the moderation on sdn is terrible.   //  I’m curious why you’re bashing the moderator, of all people. I’m also confused why you think that you, as an applicant, have a more vested interest in the health of the field than those of us that are actually in it and want to make it stronger by bringing to light some of the systemic issues present. I love my job. I’m worried about the future of the field for those of you applying. Realize that there’s a difference.  //  woah there dude, tone down the hostility  //  lets let SDN stay on sdn</t>
  </si>
  <si>
    <t xml:space="preserve">Re: Jefferson - You can look at the progam comparison or just the previous interview tabs for more information but it appears the hierarchical structure makes working with attendings hard. It has strong research but very much requires residents to take all of the initative. Those are just a couple things posted... there may be more in the other tabs.  //  that's helpful, thank you!  //  OP here - I don't know much beyond what I posted initially to the left, but it seemed like more of a "attendings have no respect for residents, make your life miserable, bad personalities" kind of issue  //  it may or may not be aimed at residents. it may be the place </t>
  </si>
  <si>
    <t xml:space="preserve">How is the culture at MUSC? Why did 2 residents recently leave?  //  look at the "tiers" list. that will tell you.  //  &lt; ?? I see one comment that MUSC is considered malignant, but I don't see any explanation  //   How many programs have lost two residents recently? How many 5 years do you have? Why bother?  //  because I don't want to make decisions based on rumors  //  Yeah the cryptic answers here aren't very helpful. If people mark a program as having "issues", a clear explaination would be really helpful  //   I agree, some programs only have one vote for "issues" and then no justification for the rating... which defeats the purpose. There are many reasons people will consider a program to be weak or have "issues", it'd be nice to have justification for those scores  //   especially because now ~20% of programs have some "issue" vote, and some are not the ones that usually get talked about when this comes up  //  if there is one "issue" vote, particularly without explanation, id ignore it. many I wouldnt. When you go to interview ask the residents what they think.  //   It'd be nice to have some idea beforehand since that could sway whether people go on interviews or not but yeah I guess that's the best way to figure it out  //   It'd be nice to have some idea beforehand since that could sway whether people go on interviews or not but yeah I guess that's the best way to figure it out  //   Everyone's concept of an 'issue' is difference, and the importance of that 'issue' will depend on each applicant (maybe they really want that geographic region and they're willing to put up with more than other people, etc). I don't want to just propagate rumors-that's not fair to the programs or to us-and knowing details about what the issue is might really determine which interview to drop when people have enough to drop them.  //   I don't want to waste time/money/interview dates on a program where there's a real problem that I could avoid. And it doesn't do the program any favors to conceal issues. Everyone has issues. The goal should be to identify and correct them, not hide them  //  &lt;,thats sweetly innocent.  //  ok, boomer. </t>
  </si>
  <si>
    <t>so, no issues for musc based on the manifesto to the left.  //   According to program comparison tab (thanks spider  //  :-) 🕷), MUSC has some attendings that are harder to work with... the tab indicated that a H&amp;N attending was specificially rude/demeaning to residents and actually lost the ability to work with them recently. Overall, it appears other attendings also share similar criticisms... X2  //  MUSC can't seem to hire for their chair position either, former one retired months ago and they interviewed people months ago...  //  if musc ends up picking an internal candidate for chair position, abusive/malignant environment will continue to be an issue</t>
  </si>
  <si>
    <t>not sure what could be more clear. If you want to be worked over 12 hours a day 5-7 days a week while being treated like gargabe then that's the program for you. if you want to be so tied down in non-clinical non-MD duties that you can't get real doctor work done or learn anything and be told you're stupid in a patient room by an attending then that's the program for you. if you want attendings to give zero f's about your education or your wellbeing, that's the program for you. everything is wrong and the most shocking part about it is that leadership is so self unaware and/or malicious that nothing has changed even with residents leaving/acmge surveys with over 10 0%'s (meaning all 6 residents who took it rated zero) etc etc. the only thing that's been done is an attempt to sweep the issues under the rug/blame people who left. its everyone else that's the problem, not the progam. so if that's what you want and you like minifridges, go for it. They even said epstein didn't kill himself. ... x2/ should askACGME survey results if below mean that means residents are not happy.</t>
  </si>
  <si>
    <t xml:space="preserve">sher dan will never be silenced. </t>
  </si>
  <si>
    <t xml:space="preserve">This was originally about following up no cancellations...which I think should be done for every program you cancel to over email. I cancelled an interview a couple days ago and just recieved a confirmation email... I will be following up on my cancellation now.  //  </t>
  </si>
  <si>
    <t xml:space="preserve">cool.  //   The message is in magic ink. Go get your fluorescent light. A lava lamp might due as well.  //  I tried man, I can't just figure it out lol  //   I placed a candle next to my screen hoping the words would reveal themselves. That was a mistake. </t>
  </si>
  <si>
    <t>Got a Maryland email saying they now have several spots open for 11/8. This isn't very much notice if some of you are finally starting to cut programs  //   Wow that's very short notice, are you close location wise?   //  Not possible for me to make it, but hopefully it's a lucky break for other people coming off the waitlist  //  I've noticed in ERAS I've been able to "schedule" the 8th since invites first went out, so it might not be people cancelling last min.  //  same. i don't think this is ppl dropping very late. likely, ppl never accepted but more invites were not sent until gasp the program figured out they had open spots the week of the interview.  //  They were pretty late to the game to be sending out invites for early Nov. And the interview the Monday before Thanksgiving is not cool. Could have done better.  //  surprised they just have two interview dates. anyone know the word on their program?  //  sometimes they can't "do better" because cancellations come in late. But agree with the general timing.</t>
  </si>
  <si>
    <t>is jefferson expanding their cohort to 3 a year?  //  yikes I hope not! doesn't it have issues?  //  Do we know if they filled all their spots last year? I think the funding is given for total spots and can be allocated based on program need... so if they only filled 1 last year, they can fill 3 this year, at least that's what I've heard (I could be wrong).   //  they had three spots last year but only filled one before the soap. they could be expanding their cohort.  //  they took a bunch of orphaned Drexel residents. Those are not permenant expansions, though.  //  a bunch = 2. they are expanding and are recruiting 3 residents which is an increase from previously (2). programs expanding reaks of malignancy.  //  No it doesnt. Its not a good idea now a days but doesnt in and of itself mean the place is malignant. Jeff does a rep though.  //  Wonder if they're expecting an increase in patient volume with the closure of Hanneman? Not saying that justifies expanision either necessarily  //  doubt that's the thinking. They hire more faculty if there will be an impact on the closing, not residents. Also they absorbed some (one?) of the Hahnneman faculty members.</t>
  </si>
  <si>
    <t>Yeah idk about expansion stuff... I've heard OHSU is also expanding.. anyone know/should that change my decision making?  //  how does expanding residency slots improve the resident experience? how does expanding residency slots improve your chances of finding a job in that location?   //  it won't affect you one way or another.  //  While not a rationale to expansion, its arguably better from the resident experience to have more residents; less chance for internal strife if one or two people don't get along, less change for getting caught up in cross-cover or having to be on a site because an attending "needs" a resident, rather than for the educational experience to the resident. (SDN this is not an arguement that residencies should expand so just calm down)</t>
  </si>
  <si>
    <t>Can we make a list of programs that expands this year versus those contracts? Jefferson, OHSU versus MDACC  //  you could. but it won't help you assess the place.</t>
  </si>
  <si>
    <t>I'll trade some one a UVA and a Rutgers for a Fox chase. Any takers?  //  email the program to express your interest. x3</t>
  </si>
  <si>
    <t>Wish we could trade invites like Pokemon cards lol  //   I would trade all my invites for a Mew2 x2  //  I googled that. what they hell is that?  //   Mew2 is like HROP. Arceus is like MD Anderson.  //   Arceus is new school. I must be a bit older than you, lol  //   and I'm here holding on to all my magikarp wishing they'd evolve already  //   At least magikarp has potential. I'm stuck with a bunch of jigglypuffs  //   Can tiers be based on Pokemon instead? Would be far more interesting... lol  //   We should move this topic to sdn, lol. This would be a vast improvement over their current content.</t>
  </si>
  <si>
    <t xml:space="preserve">Moffitt vs. Maryland vs. Colorado?  //  all three solid. MOffitt lots of research. Maryland a little less of a positive culture.  //   I have heard that Colorado is very busy as a program with coverage for every attending at the main facility. There is a good amount of research but clinical duties come first  //   every attending is covered for 12 months of the year??  //  xlinixal duties come first everywhere guys. You are in training to be a clinician.  //   Sure, but there are different ways to approach this... if a program priortizes physician coverage over actual learning, then that can be an issue (as in if a resident graduates a program with 2x the number required to graduate). Some have said this is where Colorado lies on the spectrum (based on past IV impressions). That's also a personal choice. Some like slower programs that focus on the details. Others want a place that makes you put in the reps to become self-sufficient. Nothing wrong with either approach as long as it is done with purpose. </t>
  </si>
  <si>
    <t>making a similar decision - i'm debating maryland and colorado. i think it comes to geography. similar breakdown of pp vs. academics. both are great programs. same with moffitt.  //  I'm surprised Maryland only offers 6 months of research time. All pretty different areas of the country, although denver seems to be the best location  //  good point. moffitt is probably the best place for research if that is something important.  //  moffitt has a bit more prestige and better name brand in the rad onc world.  //  Yeah looking over their research, it seems really interesting. As far as jobs go, probably safest to be closest to the region you wanna be in? Wondering how much that will matter if you work hard at any quality program...  //  looks like moffitt ppl often stay on as faculty. same for colorado. i assume you make those connections and make it happen.   //  i assume nothing is guaranteed and those people worked hard to make it happen x2  //  academic programs lately seem to take a lot of their own. I reviewed the CV of junior attendings at a LOT of programs and its definitely in bred.  //  absolutely. great point. if you are looking to work in academics find a place that hires their own and places residents at other academic places.  //  work hard at an quality program helps. BUT location matters a lot. NOw if you train at MSKCC most people are going to like that. If you want to practice in colorado and its a choice  you might do better from there simply because they will know the "product" and trust your interest in the region. However really any solid training will help. Also if when you graduate there is a need, lets say in high dose rate brachy, having trained at a place with that will help!  //  re the CVs of junior attendings, are those academic positions with research time, or clinical positions at satellites?</t>
  </si>
  <si>
    <t xml:space="preserve">Northwestern is my last chance at a premium program. Absolutely no luck breaking into that tier.  //   Ay brother/sister keep your chin up, I hope it happens!  //  email them your interest. They might bump you up  //   I hope you were able to snag a spot OP  //  </t>
  </si>
  <si>
    <t>I wouldn't say NW is premium.  //  It's a premium program in my eyes, lol x2  //   why are people so harsh about this... not everyone is just thinking about the program tiers tab....  //   Yeah, really shouldn't be putting down people's choices or hopes. OP, email NW if you're really interested? Worst case it does nothing. I know people have been saying LOIs don't matter for rad onc, but who knows.  //  yeah don't be a dick. nw is solid.  //  gotta agree. LOR DO matter. Don't know who's saying they don't.  //  we are talking about letters of interest, not letters of recommendation.  //  ooop. yep. my bad. LOI are good. not bad. but only to selective places and particualrly if you have a persuasive rationale.</t>
  </si>
  <si>
    <t>If you think you'd rank a program first based on your interviews to date and haven't received an interview from them (and they haven't rejected you) wouldn't hurt to email the PD to tell them this.  //  not sure what you're saying. You cant rank a place you don't interview at. Well you can but they wont be ranking you. Anyway yes email coordinator to express your interest.  //  They are just saying that this person should email indicating that they would rank NW highly if offered an interview. It's not a love letter post rank-list.  //  smart move.</t>
  </si>
  <si>
    <t>what's the difference between the different ranking columns? I'm confused...  //  different weights I think? They all seem to be about the same though...  //  they are ranking based on slightly different weighting for each catagory: "issues", "weak", "excellent" etc. So some might give 3 points for excellent and take away 3 points for "issues'. or you can weight "issues" as -5, Average as 0, excellent as 10 but "very top" as 50. etc. depending how important the catagory is to you. You can create your own column to the right and play around with it. It's cool!</t>
  </si>
  <si>
    <r>
      <rPr>
        <rFont val="Roboto, Arial"/>
        <color rgb="FF000000"/>
      </rPr>
      <t>Thanks! -</t>
    </r>
    <r>
      <rPr>
        <rFont val="Roboto, Arial"/>
        <color rgb="FF000000"/>
      </rPr>
      <t>🕷</t>
    </r>
  </si>
  <si>
    <t>Did anyone get a confirmation from Vanderbilt? Really getting hard to schedule stuff when you have no idea which dates programs are actually going to give you...almost wish everything was through ERAS  //   Nope, I haven't gotten one either x 2  //   Also would love to drop a few invites but don't really feel comfortable doing that until I get some confirmations.  //   I've been dropping invitations regardless... I think at some level you know whether you want to go for an interview or not after a certain amount of invites are accepted... I can't see myself running around to &gt;15 places.  //  True, I guess I'm just being paranoid and don't like having moving pieces lol  //  no worries I was feeling the same way until I started cancelling... now my schedule is far more manageable and I'm excited for the next ~2 months.  //  &lt; good!</t>
  </si>
  <si>
    <t>Yes, had Vandy confirm.</t>
  </si>
  <si>
    <t xml:space="preserve">I've had a couple of prelim interviews with itinerary released 1-2 weeks prior to the interview stating that spouses are welcome at the pre-interview dinner. This would be nice to know ahead of time.  Does anyone know which programs invite spouses to attend dinner?  //  Im guessing you mean for radonc, not prelim spots?   //  Correct - for radonc.  //  you could always email programs about this... your SO might be the most important part of your decision process.  //   I don't have a SO, so I'm curious, why would they want to go to the dinner? What would they talk about?  //  I think most don't include SO's. radonc is a more intimate feel than IM etc so the get to know you really is valued. But do email the coordinator./ Not planning to send emails asking for an extra free dinner. Oregon invites spouses so I didn't know if others did as well. With a Southwest companion pass, my wife not having to spend the evening alone would be a deciding factor on making a few interviews into mini-trips.  //   look at you with your companion pass, mr world traveler lol. I think it's a valid question to bring your SO. I don't have one, but I imagine their input is really important and if a residency is able to accomodate that request it speaks to how much they want them to feel welcome too. Obviously not all programs have the budget to do that. I guess a program would offer (like OHSU and Florida too) whether its an option.   //  </t>
  </si>
  <si>
    <t xml:space="preserve">
- </t>
  </si>
  <si>
    <t xml:space="preserve">what does the column "is there hope (BETA)" on the invites tab mean? Does it mean hope for interview invite?  //  it essentially means that in the past, those programs have had multiple waves of invites  //   thanks </t>
  </si>
  <si>
    <t>Hope we can get some interview impressions later this week! After tomorrow, we'll have Dartmouth (3 dates), Stony Brook (1), Buffalo (1), Mayo (2), Alabama (1), Kaiser (1)</t>
  </si>
  <si>
    <t>Anyone else worrying about not finding a job in 5 years with the shitstorm that is going down on SDN?  //  I like talking about this stuff but I know others do not (see below). I think the negatives are discussed more than the positives generally. I'm not overly concerned. We will all match and if we work hard we can shield ourselves if things turn sour. I have faith that SDN has illuminated some of the problems to ASTRO and there will be an appropriate response after this year's match.  //   srsly concerning. but let's leave it to sdn and focus on the match on this spreadsheet.  //  you should also have faith that while some issues have be raised to attention, a lot of the intensity is typical internet noise. If in five years there is no problem, there are some people who will tell you otherwise.</t>
  </si>
  <si>
    <r>
      <rPr>
        <rFont val="Arial"/>
        <b/>
        <sz val="10.0"/>
      </rPr>
      <t xml:space="preserve">Working on almost full re-write of tiers tab. We won't lose any data. I'll port it over. Ideally anyone who selected </t>
    </r>
    <r>
      <rPr>
        <rFont val="Arial"/>
        <b/>
        <sz val="10.0"/>
      </rPr>
      <t>Issues</t>
    </r>
    <r>
      <rPr>
        <rFont val="Arial"/>
        <b/>
        <sz val="10.0"/>
      </rPr>
      <t xml:space="preserve"> would go back to both specify with a word or three and to add a tier ranking.
Good luck at interviews out there everyone! -</t>
    </r>
    <r>
      <rPr>
        <rFont val="Arial"/>
        <b/>
        <sz val="10.0"/>
      </rPr>
      <t>🕷</t>
    </r>
  </si>
  <si>
    <t>you are the best dude/ette!</t>
  </si>
  <si>
    <t>can we define the 'top 10' interviews part of the applicant data tab? going by doximity: mskcc, mdacc, hrop,stanford,upenn,umich,ucsf, washu, mayo, duke.  //  I've been using spider's rankings for this... but honestly it doesn't really make sense to have the column given how contentious that topic is this year  //  no. see all the discussion on this below. If that's how you are making a decision you're doing it wrong. the tiering is pretty good. go by that  //  also doximety ranks by having grads send back form o how much they like the program its meaningless and no one refers to it.  //  fwiw, doximity rankings are nearly identical to spider rankings (exception: uwisc for duke). lol.  //   LOL I had no idea since everyone said not to look at Doximity but I assumed they were different based on everyone's reaction.   //  theyre not identical. this was discssed below  //  I understood that... I was referring to the top 10  //   top 10 should be doximity top 10 (including duke, not wisc). unless there is a convincing argument that u wisc belongs.  //  nothing should be a doximity anything. Doximity is not a measure of anything and no one in the field takes it as such.  Its to your advantage to understand this. Though maybe if you don't its better for others. If your decision making is that you are choosing place A over place B because of doximity, you aren't helping yourself.</t>
  </si>
  <si>
    <t>let's hear an argument for u wisc &gt; duke hahaha  //  cause i have an interview for u wisc and not duke :)  //   UWisc is a top notch programx4.  //  &lt;-- I don't think anyone is denying that, the question was whether it's in a "top 10" discussion. Which itself is an unending debate here. Though I'd also like to hear an argument for Wisconsin over Duke  //  ok. Wisc is lmuch ess malignant. There is more itechnologic nnovation there, if you want to practice midwest-west its a popular training ground for academics.\\ Looks like some recent grads have gone all over? Socal, Colorado, Philly, NH? \\ In terms of top 10, again, its the wrong question. There are in the same sphere which is what  matters in terms of how prestige/rank might enter your decision making \\ Not sure why Duke should be considered a "Top 10", other than the med school name?  //  bro look at where last years grads went. two went academics (ucsf, MSK, top 3 program) and the other went PP. i mean make an argument that duke is NOT in the top 10.  //   if you keep asserting something that isnt relevant, you're not in the top 10.  //   Duke is a good program and grads are doing well. but its not catagorically better than U wisc. sorry man.  //  Agree that Wisc &gt; Duke. Culture at Wisc was very impressive with lots of basic science and prospective research (from residents), teaching, jokes, and a brachy-heavy style. Also with regards to getting a job at UCSF, those jobs aren't as competitive as you would think. They don't pay well (salaries are public so you can verify) and the cost of living in SF is atrocious  //  I'd take a job at UCSF and no malignancy at Duke detected on my interview</t>
  </si>
  <si>
    <t xml:space="preserve">Honestly this top 10 framework is pointless. A lot of these places that provide similar resources and support will provide you the ability to do well in academics afterwards. From a post below, we see ridiculous shuffling between recent grads and programs (in a good way). Wherever you get in, just work your ass off in some niche you like and hopefully it'll pay off when job recruitment starts. Obviously it helps if you have a mentor in a similar area (e.g. hypoxia, immuno, etc.) but it isn't necessarily a requirement. The better "name" that you go to will ultimately afford you more flexibilty in how hard you work but it's all in the same order of magnitude (obviously the extremes don't fit into this model). </t>
  </si>
  <si>
    <t>any data on how likely we are at matching our #1-3 at specific programs in rad onc?  //   This year is too weird to determine this and we don't have data from last year to corroborate (as that is the most similar match we have to estimate).  //  From talking with people in the match last year, it sounds like almost everyone matched into their top 3... but its incredibly variable on where you are interviewing.</t>
  </si>
  <si>
    <t xml:space="preserve">ah guys sorry I accidently deleted this and i cant get back (spider can that be fixed so undo/redo gets stuff back?) Basically responces were that it depends what programs you are at, and then someone pointed out that the top three are like 24 spots among them.  //   I actually said 18 (since all have 6 spots)... So if you ranked them 1-3, you'd have a decent chance since they most likely have an overlap in interviewees.   //  </t>
  </si>
  <si>
    <t>What's the latest you could cancel an interview with it being okay? Do programs talk?  //  2 weeks, yes</t>
  </si>
  <si>
    <t>I agree: two weeks is very reasonable and yes they do talk. Most unstand you are trying to figure out what's best for yourself, but awareness of how it impacts others is appreciated as a character trait.  //  But also if you know you're gonna cancel you should probably just do it to give someone else the best shot at taking the spot. 2 weeks notice for an applicant to try to make travel plans and potentially even cancel a different interview is not great.  //  i'd be happy to make travel plans within a week, just saying  //  2 weeks is plenty.  //  PD here. Two weeks reasonable. Beyond that we understand you need to do what you have to but its hard for us to find students available. So a causal "its plenty" is not the take home.</t>
  </si>
  <si>
    <t>UTSA not participating in the match this year? Are they looking to fill spots via SOAP or not at all?</t>
  </si>
  <si>
    <t>Where did you get this info?  //   I didn't find them in ERAS for this cycle</t>
  </si>
  <si>
    <t xml:space="preserve">If you scheduled an interview on ERAS and need to cancel, would you still email the coordinator separately? </t>
  </si>
  <si>
    <t>not a bad idea. lets them move forwards to schedule someone else</t>
  </si>
  <si>
    <t xml:space="preserve">Got enough invites (as a mid level applicant). After silence last week I anticipate hearing from a lot of programs this week. Mostly about rejections lol. Already got 2.  //   x3  //   Already got 2 today or overall?  //   Not OP but I only got Michigan today...  //   Mayo Rochester and Michigan today  //  Which dates did offer for Mayo?  //   We are saying we got rejected today not interviews... Mayo has slowly been sending out rejections the past couple weeks. Their last interview date is this week anyways.  //  </t>
  </si>
  <si>
    <t>Anon applicant data suggests somebody recieved 41 interviews already!! Good for you man, good luck making travel plans :P  //   haha this is making me hopeful that more invites will trickle out now that most initial invitations have gone out. I have a handful that I need to cancel too.  //  i hope those planning to cancel do so soon as they can so the rest of us have a shot at their spots.  //  patience is a virtue  //  so is consideration of others haha</t>
  </si>
  <si>
    <t>Did anyone get a confirmation from Maryland? They said they'd be sending out additional info but I never got anything. x3</t>
  </si>
  <si>
    <t xml:space="preserve">Think we'll hear from the rest of the programs by the end of the week? Surprising how long some are taking when applications are down so much.   //  maybe they're trying to be extra thorough to increase their yield and avoid soap  //  Seems risky, might get to a point where people arent looking to take more interviews or move interview dates or change travel plans, then you have less people to rank. But I guess Vandy or NW won't likely have that problem.  //  maybe some of them are thinking of contracting?  //  </t>
  </si>
  <si>
    <t>no its like this every yeare-:D  //  By when should we expect the rest of the programs to send out invites?  //  id go by last years send out date as a general prediction</t>
  </si>
  <si>
    <t>Thank you thank you to the brave soul who shared impressions about Mayo!! Keep them coming!! x 2  //  I just filled it out of UBuffalo, it'd be nice if we could get Dartmouth and Stony Brook on here too since they have already had one interview day each.</t>
  </si>
  <si>
    <t>I know this has been asked before, but are there programs that allow you to get an MBA or provide additional funding for a second degree while you are in residency? I've heard some programs let you pursue these during research time.   //  since this is asked multiple times, should we add it to the 'program info' tab?  //  just put in comments. also there may be no formal policy but they would be supportive if you did.</t>
  </si>
  <si>
    <t>yes. many that give you a years worth of reseach time.Typically on the condition that you are meeting expections.</t>
  </si>
  <si>
    <t>is there a free way to access red journal articles? my school doesnt have a subscription .  //  on the red journal site there is a button on the right to "open in science direct". your school probably subscribes through science direct or clinical key. if all else fails, the only other option is scihub</t>
  </si>
  <si>
    <t>Sci-hub/tw.  Just put in the PMID and full article will come up.  //  wow! thank you x2</t>
  </si>
  <si>
    <t>Is bringing an actual leather portfolio a thing people do for rad onc interviews?  //  Pretty much everyone has on the prelim/TY interviews I've been on...  //  no i'm not  //   I did for my first one and it was pointless... I'm not going to bring it anymore  //  seems totally optional. I've done it on two prelim interviews and can be useful to jot down notes on program specifics but by no means seems necessary or useful for the interviews themselves  //  Some places want you to bring some handouts about your research, it's like a decent way to carry hand outs.  //  "Did not bring folio to program, we will not rank them" said no PD ever  //  Which programs have asked that you bring handouts about your research? Should I be making a handout? Never heard of that before. x 1M</t>
  </si>
  <si>
    <t>hhahha! that's awesome.   //  OMG you guys./PD ranking meeting: J0e has a 275 on the boards. 10 papers in Nature and single hadnedly saved a small village from genocide. But he did not have a leather portfolio thing. Chair: I'd rather SOAP</t>
  </si>
  <si>
    <t>So which programs are asking for handouts?   //  none</t>
  </si>
  <si>
    <t>Just a thought: the "issues" ranking should probably be a separate checkbox, and not a designation below "weak". Plenty of good/great/excellent programs being ranked as "issues" because discussion has labeled them malignant (real or no).   //  it really doesnt matter where it is on the pulldown. its not a "rank".  //  it shouldn't be on the pulldown at all. it should be separate. x2</t>
  </si>
  <si>
    <r>
      <rPr>
        <rFont val="Roboto, Arial"/>
        <color rgb="FF000000"/>
      </rPr>
      <t>I agree. I'll get to working on this when I'm off the interview trail next (end of this week). -</t>
    </r>
    <r>
      <rPr>
        <rFont val="Roboto, Arial"/>
        <color rgb="FF000000"/>
      </rPr>
      <t>🕷</t>
    </r>
  </si>
  <si>
    <t xml:space="preserve">i took advice of someone and have been looking at junior academics at main campus centers. while "top"programs are most represented, which is logical, there are actually a lot of people from other well ranked but not "cream of crop" programs out there. so at least as of now it seems like academics at a main center is achievable from solid places. (U wash at ad clinic; U Kentucky at Fox Chase, Yale at MD Anderson, Northwestern at Harvard/Brigham and Womens also an Irish trained person at Harvard and Brigham/ wake foresUCSD at MSKCC, wake forest at vanderbilt , Jefferson at Duke, U maryland at Duke, U chicago at Mayo, U Rochester at U Mich, jefferson at UWisc,  VCU at U wisc, UIowa  at U wisc, Beaumont at UMIch, Fox chase at UTSW, Fox Chase at U Florida, yale at U Colorado, princess margaret at Columbia, NYU at columbia, Emory at UMD, cedars-sinai at UCSF, UC-DAvis at Emory, U Maryland at Emory, U Of Colorado at Emory, U of Washington at Stanford, UMaryland at U Florida, MCW at UFlorida, NYU at UFlorida, Wash U at Emory William Beaumont at Wash U, Jefferson at Wash U (and some mad hair) Vanderbilt at Wash U, UChicago at Cornell, Mt Sinai at COrnell, Montifiore/Albert Einstein at UCLA, VCU at OHSU, U Utah at Moffit,  Uwisc at Moffit, The ohio state at Moffitt  Jeff at Moffit Emory at Moffit,, Vanderbilt at Mass Gen, rutgers at the ohio state, Rutgers to UMD proton center,mayo at Ohio state, Montifiore/Albert Einstein at Ohio State, U of Iowa at Ohio state, Jeff at Ohio State, UFlorida at Jeff x2, U florida at Moffitt,  and Clinic at U Chic, and clinic at Wake forest, UMD at UChic, UFlorida at UChic, University of BRitish Columbia at U washington, UC-Davis at U washington, Cornell at UWashington, OHSU at UWashington)  and i left off a TON of places  (basically all) that have recently hired their own grads which seems to be very popular. and some seem to be "feeder residencies" to some instiutions.  Locale you trained out seems to be correlated with academics centers people go to.  //  a great many of these are probably more "prestigious" in reverse  //  sigh. sure </t>
  </si>
  <si>
    <t>really good to chat with early stage attendings if you can. Challenging but doable to go to a regional/major academic center if you've put in the work during residency (done research, published, presented at ASTRO, carved your own niche -- and you can do that from most places).   //  Academic attending at a "non-very-top" plance. That is correct.  //  instructor PGY-6 for peanuts to get in the door and probably take a 20-40% paycut vs other offers.    //  instructor is an actual rank of attending at some places, not a PGY-6 nor working for peanuts.  IF you do take one of those foot-in-the-door fellowships keep in mind that if its not a guarentee.</t>
  </si>
  <si>
    <t xml:space="preserve">what are some good questions to ask junior attendings?/ how difficult was your job search; what do you wish you knew sooner or was taught to bolster your career.  //  </t>
  </si>
  <si>
    <t>for people who put that programs had "issues" on the tier sheet, can you add why in the sections of that sheet on the bottom?  //   "because SDN or prior year spreadsheet said"???</t>
  </si>
  <si>
    <t>anyone rotate at any of the programs in the northeast out side of HROP or MSK that you really like. or don't like</t>
  </si>
  <si>
    <t xml:space="preserve">i rotated at yale and tufts. yale is top notch. great research, lighter hours at yale with plenty of research time. new haven is kind of a drag b/c its still expensive but not a real city like nyc/boston. tufts is what  //  what?  //  yeah putting aside the city. what is the teaching and clinical expereince like at both places? I would rank yale above tufts for a few reasons if chosing between the two but would love to know more about how the actual training is.  //  </t>
  </si>
  <si>
    <t>seems like multiple people answering and things are disappearing when that happens. someone was reporting what tufts residents said but its gone. and something about other NY programs?  //  keep it coming</t>
  </si>
  <si>
    <t>i deleted my rotations comment but will put it back after interview season/before rank lists are due  //  cool thanks</t>
  </si>
  <si>
    <t xml:space="preserve">any other perspectives on the NE?  //  maybe some one add to their rotation impressions? I think its great for us and not bad for programs to see how they're percevied. Or is it too few people that we're worried we'll be indentified?  //   I think given the numbers, there's concerns about identifying yourself based on your away rotations. I know at least at my aways, I was one of only a 3-5 total rotators they had earlier this season.  //  </t>
  </si>
  <si>
    <t>Maybe this is just my anxiety or that the people I know applying to rad onc this year are really friggin smart and accomplished, but I don't know if I can match to a good program. By the program tiers page, there's about 50 spots at excellent/top programs and 100 spots at good/excellent/top programs. Even with the drop in applicant number, I don't know if I'm top 2/3 of US grads applying to rad onc, and I know I'm not top 1/3. Should I find a backup option with the job market situation? Is it too late to add more prelim IM programs?  //  if you don't want to repeat if you fail to match this year then yes. Backup due to job market sitution not the issue. Rank places you'd be happy to go and leave it at that. No its not to late to add more prelim programs but if you're looking for back up its not prelim you want.  //  I mean...do you want to be a radonc or not?</t>
  </si>
  <si>
    <t>if you're going to backup with IM get in touch with your home IM program and ask to switch from prelim to categorical. then f/u with other IM programs directly and see if they will consider you for a categorical spot. explain the situation and they will be understanding.  //  agree. if you want backup you don't want a prelim spot</t>
  </si>
  <si>
    <t>anyway back on topic:. any suggestions for how to find out about a program's culture without sounding like an interogation? or anyting that would go over poorly?</t>
  </si>
  <si>
    <t>I would ask two questions of individual residents: do you like the program and then later, are you happy here. The first lets people free associate whats uppermost in their thoughts about the program. The 2nd gentle focuses them into the heart of the matter. They've already answered about the specifics of what's good and bad about the program so gives them less wiggle room to deflect or misinterpret what you're looking for.</t>
  </si>
  <si>
    <t>it seriously looks like some (one?) of SDN is now here to push their story. Please keep it on SDN. we know its there. this is about the match x3  //  vote to delete the two rows beneath this about recent SDN discussion: 1 x YES 5 x NO.  //   You could just avoid the two rows below? No one telling you to read them... censoring the spreadsheet is a weird take./saying "just don't read it" is a weird take. we want a discussion here about the match  //  id say censoring is a last resort. if this stops just leave it. they can take it to SDN and we can move on. x4  //  this whole chat sheet should probably be moved to a self-deleting chatroom anyway  //  why?   //  i think it's important to save these conversations for next year's applicants</t>
  </si>
  <si>
    <t xml:space="preserve">I would ask two questions of individual residents: do you like the program and then later, are you happy here. The first lets people free associate whats uppermost in their thoughts about the program. The 2nd gentle focuses them into the heart of the matter. They've already answered about the specifics of what's good and bad about the program so gives them less wiggle room to deflect or misinterpret what you're looking for.   //  </t>
  </si>
  <si>
    <t>make a separate chat sheet if you want to divide up topics. this is "chat" and anything goes.</t>
  </si>
  <si>
    <t>https:  //  forums.studentdoctor.net/threads/perspective-of-pgy2-at-top-10-program.1392042/</t>
  </si>
  <si>
    <t xml:space="preserve">calling bullshit. they can 1) be useful and come out publically and state facts so we know they are real people and not shills and on a personal problem solving level 2)  change fields if they're still in residency and its so bad.  //  i hear you and see your point about this being an anonymous forum. healthy skepticism is important.  //  yes thank you. Talk in real life to residents/attendings (both junior and senior). USe SDN to get questions to ask, sure. But get answers in real life. Good luck!  //  If I may, perhaps it would be useful to opine on why some of the leaders of the RadOnc field are posting articles about looking for jobs outside of RadOnc?? I agree SDN can be nefarious but when you have leaders of the field pushing people to palliative care... https:  //  www.redjournal.org/article/S0360-3016(19)30748-5/fulltext  //  opine on SDN. this is about the match. </t>
  </si>
  <si>
    <r>
      <rPr>
        <rFont val="Arial"/>
        <color rgb="FF000000"/>
        <sz val="9.0"/>
      </rPr>
      <t xml:space="preserve">TRIGGER WARNING - RAPE &amp; SEXUAL HARASSMENT // So I just saw the comments about UCLA attending who is still that sexually harassed and made advances to female med students and residents.  I know this attending is still there.  Should this really factor in?  I'm a female and would like to think I could report this safely.  But then again, why is this attending still around? // It would definitely make me uncomfortable to be around an attending like this who has proven they can get away with this type of behavior, but more than that, this shows that the leadership doesn't care about trainees. // ya ur not allowed to do that bc of the power relationship of grading and evals its like btw doctor and patients or boss and employee this is actionable via lawsuit  // this is really fucked up. did this attending basically ask for sex in exchange for a good recommendation? absolutely disgusting. // Who is this sexual predator?  So basically our field is going to shit with overexpansion, hypofrac, and less reimbursement while academic centers buy up private practices so that they can make more money by employing doctors. On top of it, I as a woman, have to be preyed upon by an attending? FUCK that.// </t>
    </r>
    <r>
      <rPr>
        <rFont val="Arial"/>
        <color rgb="FF000000"/>
        <sz val="9.0"/>
      </rPr>
      <t>https://www.uclahealth.org/radonc/our-expert-team</t>
    </r>
    <r>
      <rPr>
        <rFont val="Arial"/>
        <color rgb="FF000000"/>
        <sz val="9.0"/>
      </rPr>
      <t xml:space="preserve"> // &lt;---who is the attending that's preying on females?? // theres nothing wrong with hitting on girls and expressing interest in most situations but like those power dynamic situations with patient doctor and attending student are like universal recognized as wrong and tested on the boards, whats wrong with this attending someone needs to report him to the chair  // Exactly, couldn't agree more. The power dynamic inherent in an attending-resident or attending-med student relationship makes it sooo wrong. This is even more true given all the issues in the field with getting a job, it is hard enough. But now you have to let an attending use your body in order for a good recommendation for a job so this attending doesn't talk shit about you? This is beyond fucked up.//so what are we talking about here? did this attending solicit sex or a blow job? or is this more like hey you look cute. both are wrong given the power dynamic inherent in an attending-resident relationship but one is clearly worse than the other.//&lt;--This sounds like a typical guy trying to defend sexual harassment. Someone in power is trying to take advantage of a female in a lower position of power. This is HARVEY WEINSTEIN. You cannot defend this kind of behavior at all. The fact that this attending is still at UCLA speaks volumes of academic medicine and the leadership of UCLA.  // &lt;-- I'm a woman and I agree with the question the previous poster asked.  Neither (soliciting sex nor saying "hey you look cute") are at all appropriate, but one is much more scarring/traumatic than the other.  I could begrudgingly work in a place in which men inappropriately flirt with me.  I could not work somewhere that I'm subject to assault. // Only way this kind of shitty behavior stops is to name this motherfucker. Remember when Paul Wallner, DO (of the ABR) threatened to sue a female rad onc because she complained about not having accomdations for breast pumping/feeding her child during board exams? Yeah, that is the field we are going into. Only we can make it better. //I am a resident currently (not at UCLA) and heard about this comment and coming to this sheet for the first time.  I want to say that this is not the norm in our field and this behavior is abhorrent. The solicitation of sexual favors is not ok and must be reported. I don't know what UCLA has done but as someone mentioned the Harvey Weinstein situation, the only way is for those people to report. I know at my institution this behavior would be dealt with immediately and swiftly. Beware of programs that protect sexual predators.//&lt;----honestly, this sounds so naive. why do you think harvey weinstein was able to get away for it for so long. this behavior is tolerated because if it is someone senior, it is better not to rock the boat. who is the institution going to protect - no name resident vs money making senior attending. unless this guy violently raped someone, they are going to let him creep and proposition female underlings all day, every day.// As a female medical student, this makes me so sad.  I am so anxious already about the declining prospects in our field and my eventual need to find a job near my family which is in a competitive, coastal city.  Now to learn that depending on where I go, I will be subject to the sexual predations of faculty with fear of retalitation if I report is almost too much.  I am just so sad. //so basically if i'm reading this right, we are going to have to suck some old attending dick to maybe get a job that will most likely be shitty because it is underpaid due to the fact that we will be employed by an academic center that bought a private practice? my jaw already hurts. //this attending has a history of preying on FEMALE medical students and residents.  the attending is still there.  you all have been warned.  WOMEN BEWARE!// well fuck, I want to be in Cali. what the fuck is wrong with all the Cali program. stanford is so malignant two residents left voluntarily ~5 years ago and all you hear is "we aren't malignant". ucla is letting a sexual predator run loose so someone can get their dick sucked for a job recommendation. is ucsf the only real choice in Cali?// Soliciting sex as an attending is abhorrent. unds, there are more than a few people who would trade sexual favors for the prospect of a great job. It happens in the business world (Harvey Weinstein) all the the time. It's naive to think it doesn't happen in medicine. It has happened before and will continue to happen in the future // just want to comment that the Paul Wallner thing is definitely real.  He threatened a new mother with a lawsuit in order to keep her from telling people how he denied her accomodations as a nursing mother.  That dude fucking sucks and if he was at UCLA, he would definitely be the guy asking female students and residents for sex.// honestly, WHAT THE FUCK.  why is an attending still allowed to prey on females after being reported???// As horrible as it soed in the past and will continue to do so. //i leave for a few days and i come back to this. what is happening? we literally went from talking about declining job prospects to talking about sucking dick for jobs? //mad props to the person talking about UCSF and whether it is the only real choice. female residents and med students are being raped and you want to know how to rank programs. //Sucking dick is not rape. Just saying.// being forced to suck dick (for a recommendation, job, etc.) is rape// I think when it comes to definition of rape unless you have a JD its not up to you to define what rape is...// Besides the comment of harassment and advances how did this jump to "sucking dick"? Was that actually what was in the UCLA comment section or are people making leaps?// looks like some deleted comments but couple allegations of things that happened that was beyond just harassment and acutal exchange of sexual favors.</t>
    </r>
  </si>
  <si>
    <t>serious Q: what impact with the hospital-based direct to general supervision rule change have on the job market? sdn makes it seem like the death of the field, claiming we will only need 60-80 residents a year. could an attending or someone with a more clear understanding of the issue at hand comment. thank you.                                                                                                                                             i'll provide the link: https:  //  forums.studentdoctor.net/threads/med-students-please-listen-please-read-you-deserve-to-know.1392024  //  /Id prefer to keep this on SDN and this spread sheet more directly to the matchl Im seeing a lot of cells here filled up by this topic</t>
  </si>
  <si>
    <t xml:space="preserve">calling bullshit. they can 1) be useful and come out publically and state facts so we know they are real people and not shills and on a personal problem solving level 2)  change fields if they're still in residency and its so bad.  //  i hear you and see your point about this being an anonymous forum. healthy skepticism is important.  //  yes thank you. Talk in real life to residents/attendings (both junior and senior). USe SDN to get questions to ask, sure. But get answers in real life. Good luck!   //  </t>
  </si>
  <si>
    <t>At least to this spider the last half of ← seems like propaganda and FUD. Read it all with healthy skepticism. Talk with your advisors for advice. -🕷  //   Agreed. This is  fear-mongering. I question the intent of some commentors. If applicants are willing to jump ship so flippantly, I am more than happy to take their spots.  //  enjoy unemployment.  //   Haha unemployment is aggressive.... there's a level of dishonesty when it comes to labor economics but I agree the negativity is warranted. The RO job market is looking to get a lot weaker. It's reasonable to question the field and state that. I don't think its fearmongering as much as anxiety about the future.   //  i think there is a difference between anxiety and fear mongoring too and there is a lot of fear mongoring there. Its the breitbart of radonc.  //   I find it amazing to watch people going into the field of oncology act as such cancerous individiuals on anonymous message boards. Complaining that they are going into a dead-end field that will only pay the, 325-425k/yr is ridiculous and reeks of a lack of perspective in life.  //  totally agree. There are issues as of 2020 in the field. but agree to take with grain of salt. Listening to that cohort on SDN is like listening to extreme leftist or right wing. Don't assume they are intellectually honest. Can we take this back to SDN and keep this about this years match please?  //   It's hard to gauge, but if top program PGY-5s are trying to get into academia and can only get satelitte sites... that's a problem. The salary stuff is secondary, its about what their goals are... which we don't know. If we get the full picture, then it'd be clearer. But if they were shooting for top academic placement and got satelittes, that does not bode well for us after an additional 800 residents graduate into the workforce.   //  you are taking these anonymous people at face value? c'mon.Why not look at academic sites and see how many juniors there are. see where they come from. if you only want to do radonc if you can go to a "top three", you don't want to do radonc. other than id suggest your take anything an anonymous person cloaims with a grain of salt. you have no idea who they are or what their agenda is.  //  Some of the junior attendings may be on the website but work at satelite offices and not the main academic center. There's a difference that's important to distinguish. I'm not taking them entirely seriously but I also don't think they are being entirely disingenous. The amount of time you can dedicate to research and advancement in academia is limited at these places. No other field is having this conversation at the lengths that we are. When there's smoke... there's likely something there. I don't think it'll be doom and gloom, but my expectations are tempered. I love this field and want to match. Hell I know I'm going to match even if its not a top place and I'm excited. Doesn't mean we can't have this conversation. Everyone who is being reactionary to the SDN talk needs to settle down too  //  poliical online discussion analogies abound. Keep tht debate on SDN and please leave us to talk about the match here.</t>
  </si>
  <si>
    <t>Why should we just focus on the match on an anon spreadsheet? Job market/general discussion about the field's direction is relevant to match lists, etc. Just because you don't like the discussion, doesn't mean its not warranted. Also if you look at the previous chat tabs, there are discussions about this problem repeated in each of them... People should be allowed to express themselves regardless of which forum they want to use.  //   x 2  //  really? The crap that started going on was just SDN coming here. Assuming you're here and not on SDN for a reasons. you guys aren't stupid so don't play stupid. I think you get the point well enough and know what's contexual and what isn't.  //  Eh enlighten me on the context you speak of?  //  Eh, no. Get a life or at least an interview.</t>
  </si>
  <si>
    <t>I want to avoid going to too many interviews due to my paranoia. What’s a good number to feel comfortable about stopping at, even if there are no date conflicts?  //  this has been asked several times below already  //   It's literally a question posted like 6 rows down.. generally 10 should suffice regardless of program quality. Throw in a couple safeties (i.e. home programs) in there and you should be gold.  //  Thank you!  //  Yeah no problem. That's a fairly conservative estimate too. NRMP outcomes said 9 continguous was needed for 90% chance to match... with the down year, it'll likely be even less.. you'll be fine regardless!  //  programs are going to be happy to have a body lets be honest</t>
  </si>
  <si>
    <t>http:  //  www.nrmp.org/interactive-charting-outcomes-in-the-match/</t>
  </si>
  <si>
    <t>https:  //  media2.giphy.com/media/sUNqplVFtsctW/source.gif</t>
  </si>
  <si>
    <t>where did the 18-19 chat tab go?  //  or the 18-19 anonymous applicant data</t>
  </si>
  <si>
    <r>
      <rPr>
        <rFont val="Roboto, Arial"/>
        <color rgb="FF000000"/>
      </rPr>
      <t>They were hidden for some reason. Fixed -</t>
    </r>
    <r>
      <rPr>
        <rFont val="Roboto, Arial"/>
        <color rgb="FF000000"/>
      </rPr>
      <t>🕷</t>
    </r>
  </si>
  <si>
    <t>hey Spider thanks for making it so you can still see the programs while you scroll to an open eval slot.  //  :-) -🕷</t>
  </si>
  <si>
    <t>can we summarize all the 'issues' for all the programs where it's listed? From what I remember from SDN, Pitt didn't let a resident graduate for some reason. Idk what the issues are with other programs</t>
  </si>
  <si>
    <t xml:space="preserve">not letting a resident graduate is not synonymous with a programatic problem. There are residents who should not advance and/or graduate.  For Pitt some issues include malignancy and internal turmoil at faculty level  //  thanks for clarifying!// malignancy in past but not current. </t>
  </si>
  <si>
    <t>two people noted that Georgetown has "issues" on the program tiers tab, can you explain why?</t>
  </si>
  <si>
    <t>High staff turnover  //  because of problems or because they were poached?</t>
  </si>
  <si>
    <t>Is there interest in an "is there hope?" column on the Invites tab? This would be based on number of invite dates in 18–19 and time between them.
yes x3
no  x0
update: crude version created, don't rely on it much; more updates to come...  —🕷</t>
  </si>
  <si>
    <t>This has probably been discussed before, but does the quality of your rank list influence how many interviews you should be going on? I realize the chance of matching anywhere is quite high above 8 or 10 or whatever, but if you have 10 good quality/desirable programs, seems like you're at risk of falling low on your match list? How much of a buffer of "safety" programs do you need? (not sure if there's even such a thing as a "safe" program)</t>
  </si>
  <si>
    <t>I say interview at the 10 best programs and hope for the best. Don't sell yourself short, you must be a quality applicant in the first place to be in this situation   //  Agreed. This is a outbreak of imposter syndrome (X2). If you got 10 good quality/desireable interviews, then you'll be ranked.  //  I bet the program's rank lists will be longer this year given the decreased applicants count. You will match with 10 interviews.   //  at this point it will come down to interview day. good luck.   //  this year there are "safe programs" but will vary per competitiveness of applicant</t>
  </si>
  <si>
    <t>Everyone stunned into silence by MSK? Everyone get a yes or no? FWIW Ann Arbor sent out two rounds last year.  //  I'm not super suprised to be rejected TBH, but I am surprised they only got 137 apps and only interview 15%!  //  Yeah, that doesn't quite make sense does it.... They're interviewing 21 people for 6 spots?  //  so much confidence that people will rank them... x2 ...maybe they filter their apps super well somehow  //  What do you think someone's chances of matching there are if they pick them as their #1? 50%?  //  probably something like that  //  Any not get an invite or rejection from MSK?  //  maybe this number of interviews reflects their assessment of the quality of the overall applicant pool...could it be that the quality of applicants has dropped so much that they think only 21 people are worthy? How many did they interview in the past?  //  Looks like it was 30 last year. Per the 16-17 invite tab, they always interview 15%  //  they only need to interview 20 applicants b/c the lowest applicants put mskcc is #3 (possibly behind harvard, mdacc). assume each of these applicants interviews at the big three. 1/3 go to each program. mskcc will absolutely match with a lower ratio 20ish:6.</t>
  </si>
  <si>
    <t>Guys these folks (usually) know what they're doing.  U Mich is a top program. They may be cutting it close alight but they may decide they'd rather not match if they don't get their top choices.  just thinking outloud.  //  I thought we were discussing MSK?  //  we were, but yes, they both know what they're doing  //  opps yes. MSK . Which case its not a reach for them.</t>
  </si>
  <si>
    <t>First west coast interview! Wow!!!  //   yea! good on you! x2</t>
  </si>
  <si>
    <t>Lucky you! Congrats!</t>
  </si>
  <si>
    <r>
      <rPr>
        <rFont val="Arial"/>
        <b/>
        <color rgb="FF000000"/>
        <sz val="10.0"/>
      </rPr>
      <t>Please check out Progam Tiers tab now. I _think_ I found the maliciousness and restored prevous ratings.
The current rating are locked for now. Not sure this is ideal (interviews may update our views). Let me know your thoughts. -</t>
    </r>
    <r>
      <rPr>
        <rFont val="Arial"/>
        <b/>
        <color rgb="FF000000"/>
        <sz val="10.0"/>
      </rPr>
      <t>🕷</t>
    </r>
  </si>
  <si>
    <t>&lt;&lt;Thanks for that and for sure seems best to keep that locked for now and archived with maybe another spreadsheet for post-interview impressions  //  thank you!! don't know how you did that. To play devils advocate: i don't know that interview really should change a POV. Interview is to an extent a sales pitch. But anyway...  //  in person perception is key. we meet faculty. see the facility. learn about the tech.  //  yes. which has little to do with where things stand in the tiering. Not saying its wrong. Just a consideration.  //  I think ranking becomes MUCH more subjective after interviews, because so many personal factors are involved (personalities, perceptions, etc)  //  &lt;&lt;right. that's my point (more succinctly put).</t>
  </si>
  <si>
    <t>WARNING&gt; SOMEONE HAS BEEN CHAGING MY RANKINGS IN THE TIERS TAB. Maybe I'm wrong but it looks deliberate because even though there are no new additions on the tier list by new rankers, programs have moved considerably on the ranking at the bottom. I suspect someone is tweaking the list to manipulate the rankings. Spider can you confirm?</t>
  </si>
  <si>
    <t>Definitely someone changing things  //  maybe best thing to do is just lock it now. its already dropped a lot of programs but at least we have a good deal of input and we can stop from getting worse  //  ughhhh you guyssss  //  i know man. it would be great to have it revealed and programs could go get 'em   //  Maybe it's an undercover PD adjusting the ranks, lol  //  You Bastard!</t>
  </si>
  <si>
    <t>For people interviewing at Dartmouth tomorrow, could you please put in your interview impressions? Not sure what to think about them, and they don't have any current residents to ask  //   I agree with this and for the other programs interviewing tomorrow (Mayo, Buffalo, etc.)  //  
 actually dartmouth has had 2 interview days already. Come on guys!</t>
  </si>
  <si>
    <t>extremely risky. PD discussed HBO certification but this makes me worry that the role of a rad onc resident would be contaminated with that of a HBO technologist. Other attending noted how faculty have been doing things by themselves for ten years, shows they recognize the need to integrate residents but also have not done it in many years if ever... I worry it would be a struggle to obtain adequate training. Good extradepartmental resources though</t>
  </si>
  <si>
    <t>wondering when we will hear from Umich??? any insight?  //  Very soon based on prior years  //  I'd bet on both MSKCC and Michigan tomorrow looking at the past years invites  //  I’m wondering when UChicago will announce. They used to announce early October  //  maybe they pulled out of the match with all the bad news targeting them on sdn  //  Should we ask their chairman on Twitter?  //  he would probably respond actually  //  While you're at it tweet Spratt about Umich. He's very active on twitter.  //   Some one do it with an anon handle, lol  //  We need an official 2020 RadOnc Spreadsheet Twitter  //  I designate *spider* as our leader and social media coordinator  //   I'd like to hit them up on twitter to fill in our tiers tab and comment knowledgably on our guesswork... -🕷  //  oooo so many thingds to go wrong with that.</t>
  </si>
  <si>
    <t>LOL they are not going to pull out of the match based on SDN. Twitter presence not as important as the things others have done there :)</t>
  </si>
  <si>
    <t>Got a second wave invite that has no spots available to even waitlist... what do I do? Anyone else run into this?  //   Weird....maybe send an email to the PC of your preferred dates in case a spot opens up. If its a great program, say that you'll take any spot that opens up.</t>
  </si>
  <si>
    <t>Agree. Indicate to a program if you have sincere interest. They might favor you if a spot opens</t>
  </si>
  <si>
    <t xml:space="preserve">Updated the below the fold don't-take-it-too-literally ranks section of the Tiered Tab. There are now columns for up to 8 users to put their own tier weights (note it's reverse order). All of the rankings will now update in real time (using sort function instead of vlookup and manual sorting) as users change weights and/or as new users add new tier data.
Also just updated with position row. Let me know what you think.
Check it out and let me know how it's working, and suggest improvements. -🕷
Interesting. don't know much useful it is as it starts to get overly literal when 1) you cvant quantify and 2). I think at that level your interviews are what's going to call it for you.. but Hey.
</t>
  </si>
  <si>
    <t xml:space="preserve">Guys, accidently deleted a lot here. Wasn't intentional. Comments had to do with problems with nonspecific "issues" column, and "unfair punishment" of those programs which push them "below" other "average" programs. you are thinking of them like rankings. That's not the intent. A prestigous program theoretically could be listed as having issues for example people felt it was malignant. It can be both prestigeous and malignant (have issues). so the tier form works well in that regard. As for UPitt it is solid in many ways. It also has real issues the last few years
&gt;&gt; restored below 🕷 &lt;&lt;
the problem with this is how we perpetuate stereotypes. ie, UPMC. it's acutally a solid program. i rotated there. maybe a couple of the faculty are tough but that's not very different than many other places that i have seen. much better program than alleghany which is above upmc according to our rankings. x5  //  The "issues" rank does seem to punish programs too severely  //  maybe the "issues" ranking should be a separate metric mostly for comments, in addition to the programs being ranked on tiers from weak to very top, that's probably more useful  //  OP here - i agree i think it would be helpful to identify ISSUES as separate from the ranking (avg, good, exc, top). i don't mean to pick on alleghany. i used it as the comparator because b/c they are close geographically. in no way, having completed rotations, would i chose to rank ALLE &gt; UPMC  //  also rotated at UPMC and agree its a very solid program  //  Most people aren't even commenting as to what the "issue" is, which isn't helpful.   //  you can always search here, prior spreadsheets, and just ask. The information is not hard to come by. The tiers are a solution to one problem not everything.   //  </t>
  </si>
  <si>
    <t>What are some characteristics that define each tier?  Weak, average, good, excellent, very top?  Is it just based on prestige or other things that'll actually affect our residency training?  Technology, support staff, participation in clinical trials, research opportunities, didactics quality, board success rates, friendliness/malignancy, case mix, job placement, # of FASTRO on staff (surrogate for prestige), etc.  I'm curious because I want to know what to look for during interviews, and the tier system is less helpful, especially for comparing tradeoffs between programs of a single tier.  //  I would also venture to guess that there is probably little difference between excellent and very top programs in terms of the quality of clinical residency training you receive.. I would imagine it is mostly a prestige thing (not to say it isn't important or may not make some difference to future esp. academic employers)  //  &lt;&lt; exactly  //  tier system is more realistic. If you want "rankings" it may feel helpful but its not. its like a patient who says it "feels like i should get radiation will just make the tumor explode and spread" in site of evidence to the contrary (true story). See next column for how to evaluate programs for yourself</t>
  </si>
  <si>
    <t>stop over thinking this. This is just gestalt. Think of it as earned prestigue. To answer your other question what to look for: there is a lot. Presitgue as it can effect jobs opportunities. Locale as it is a matter of importance to you and to future job opportunities. variety of experience: for example for prostate cancer, do they only offer one standard option, or several like conventional beam, SBRT, brachy so you can learn to offer (and practice) all options; what is the culture. Will you be happy there, is there a lot of scut and are attendings depenent on you as work horses?, how much and what is the QUALITY of the research coming out of the place? how is the teaching? do trials go on there, are the attendings leaders in ASTRO. All these things are important for a bunch of reasons and you have to decide how it applies to you. don't care about future academics? Top names less important and regional considerations may weight more heavily. Maybe you think your future career is worth a particualrly program with a lousy culture. Thats how to think of it  //  lots of places offer all those things, including many average tier places   //  no yet done dude and stop erasing what i wrote</t>
  </si>
  <si>
    <t>The reason I distinguished between excellent and very top is the a well-respected and well-known PD made clear that there were three programs that would give one maximum job/location mobility. This PD offered this up without being asked, i.e., didn't know about it beforehand. Whether or not people from these programs are actually that much better trained is a question I can't answer, but it seems clear that there is that perception of "these are better" in the RO field.
Whether or not that perception is earned, and whether or not we should perpetuate it, are open questions, but if the perception is real—meaning that those programs will open more doors—then we should know about it so that we can factor it into our decisions.
If you think that training is what matters most (or should matter most), then I encourage you to look at the 🕷4 ranking scheme (which uses numbers 0–100). This weighting gives less relative weight to being very top vs excellent, or excellent vs good.-🕷
thanks spider. Well said. I wrote "Earned pretigue" because they get that rep for a reason. When things change they rise and sink slowly, not quickly, but they do move. whoever you are, you deserved the very top. (thanks! -🕷)  //  What the hell is "pretigue"  //  well if you have to ask...  //  its something that bothers very anal people</t>
  </si>
  <si>
    <t>U Wisconsin ranked above and clinic in the tiers tab. Is that really the case? / I doubt it.  //  no way x3 / Harari is there and it seems to have almost everything?  //  good place 2/2 leadership (chair and PD) but not a top 15. similar to NW, emory, unc./&lt;&lt; you are wroong. U wisc is a higher valued program to NW, emopry or UNC in radiation oncology  //  Wisconsin has great leadership as well as high volume and lots of brachy.  //  Wisconsin is a good program!
&gt;&gt; Attending here. U wisc is a superior program in general terms of earned prestigue. CC is good, but not UWisc level.  NW emory and UNC are not at that level. This may be a surprise to students but is a great example of why the "top ten" students often list is horrible. Doximity is valued by noone and IRL if you reference it shows a naiveity-not a bad thing, but just to make the point not to bother with it. &lt;&lt;  //  PP Attending here. Both great programs, but I would put CC above U Wisc. Can't go wrong with either place</t>
  </si>
  <si>
    <t>Also Emory, Moffitt and Northwestern U don't deserve to be so low down!!   //  yes they do  //  With all due respect, what did we really expect creating a rankings tab populated primarily by medical students who are 80% informed by Doximity rankings and med school, not radonc program, prestige? :)
&gt;&gt; Junior attending here. The "tiers" sheet is pretty good. Med students often confuse  school prestigue with radonc program prestiuge. Emory Moffitt and NW are rated pretty accurately. They are fine programs but since you have decided to "tier" things, this is a good reflection. If you decide to nitpick why this tiering may not be accurate you have to do away with the decision to tier things in the first place. Also "average" isnt bad. Its just that the program has less prestigue. Does not mean training is bad, and the doctors may be excellent. &lt;&lt;</t>
  </si>
  <si>
    <t xml:space="preserve">Can't wait to read the Red Journal paper on this year's spreadsheet. They're gonna love it.  //  There are a lot of people trying to "make a name" though silly publications. if you're famous because of social media (though it or from publications about it) you might just be a fame whore.  //  lol &lt;&lt; that seems a bit harsh / judgmental, I think social media has its role and place in gathering and reporting information!  //  Doesn't mean it should be published in the speciality's journal, especially if it's a shitty survey with awful response rates like the previous paper. No other speciality does that. It's a joke.   //  you got it in one. The red joural, which has published better and better trials over all really fell flat with that.  Social media has its place, but not in branding someone a "thought leader". This year they're gonna eat up the "tiers" and say it influenced students decisions, and will be a distraction from the speciality's real problems.  //  I request at least 3rd author -🕷  //  Spider should get senior author. But really, while publishing that in the red journal was sad, it sounds like an SDN member is chiming in. Anything they disagree with is a "distractor". Its doubt its a distractor. Just a lousy choice of study and a reflection of ASTRO etc.'s lastest focus on social media to the detrement of anything meaningful imho. </t>
  </si>
  <si>
    <t>Only tweet about stuff if your prof pic is a shirtless gym selfie or bikini pic. #influencer101</t>
  </si>
  <si>
    <t xml:space="preserve">i've come to appreciate days with no news. at this point it's just rejections in case i hear anything. x2  //  Really shocked that so many programs seem to be waiting til Nov. to invite when apps are down so much. I'd like to cancel a couple of my interviews if I get a couple more of the programs that haven't sent out yet, but don't wanna do that until they send out. How late is too late to cancel on a program?  //  2 weeks would be fine for the program to find another candidate to fill the interview slot. </t>
  </si>
  <si>
    <t>Two weeks is very reasonable. If you get a last minute invite, it happens, but do the right thing and write/call and be gracious to the program you cancel  //   FYI program coordinators have a list-serv. Lets say its not impossible for them to share information if some arrogent student pisses them off or fails to show common courtesy.  //  That seems crazy.  //  crazy to have a listserv...?  //  Crazy that a PC would ruin someone's career for cancelling an interview last minute, or somehow subjectively "pisses them off"  //  life skills man. Get used to it now. you cut in front of someone in line and people take issue with you no one is going to be sympathetic with you because they take you to task.   //  think about it. A coordinator spend months managing days of interviews.Its their full-time job. it requires constant updating. Day of you are a no-show, no call. You left a spot blank another could have taken and the program could have filled to help them match. you're going to claim foul that people are displeased with you?  //  Was thinking the original comment was suggesting that if you gave 2 weeks notice there's some ominous chance a PC is going to email a list-serv; obviously would not cancel day of  //  no. just call and cancel if you arent going to make it and other courtesies was the point.</t>
  </si>
  <si>
    <t>Was thinking of adding a "your position" row to the Program Tiers Tab, just below pseudonym. It could either be freetext, in which case we'll get a random assortment of semi-useful entries, or I could use a drop-down menu with choices such as: applicant, resident, attending, PD, PP, other.
Do you prefer freetext or drop down?
What choices should be on drop down? For ease of aggregation, please use the cell to the right as a poll with x1, x2, etc.
Also thought of more efficient way to do rankings at the bottom, so those will be under construction today. Don't obssess about them anway. Listen to the Resident in cell below.-🕷</t>
  </si>
  <si>
    <t>x1  applicant
x2  student
x3  resident
x3  PD
x2  attending academic
x1  attending PP</t>
  </si>
  <si>
    <t xml:space="preserve">Resident here. There's a lot of questionable advice from applicant to applicant on this spreadsheet. If you love rad onc, pursue it regardless of the program tier. If you're hard working and innovative, you can find a solid job regardless of program. Those advocating others to pursue IM if one can't get into a top 20 program are either misinformed or have malicious intent (they probably want less competition). Do what you love and stick to it!  //   Thanks man or gal, I appreciate that input  //  as an applicant i can't help but think this is true as well and important to keep in mind! obviously if you're not at a "top" program it's going to be just a harder battle outcompeting candidates from more prestigious programs but isn't that true in any field and at any level of training??  //  thanks for droppping by the sheet to look out for us. And to all of you guys trying to enter the field this year, keep at it.  </t>
  </si>
  <si>
    <t>I think its important to make an informed choice. It does matter where you train. Both "Tier" and regionality matter when it comes time to get a job. So inform yourself then make the right decision for you.  //   Of course it does, dumbass. The person is not argueing that. He/She says to pursue rad onc wherever if its your dream and not to switch because of fear mongering on this sheet.  //  not getting many interviews, sweetie? maybe the comments on your character in the MSPE didn't exactly shine.  //  ladies, please be nice  //  because ladies are catty.</t>
  </si>
  <si>
    <t>Got the second formal rejection today (thanks MDACC &amp; Yale!). Wondering why many of the better programs haven't sent them out yet as well... I can't imagine they're worried they won't like their already-chosen applicants. (It's obvous why the less good programs would do this.)  Update: So there's some sort of shadow waitlist, protecting the program in case there's a bunch of crazies in one batch of interviews?  //   I am sure of this   Update: Didn't parse the wording that closely, but yes, it does say at this time... Hm..</t>
  </si>
  <si>
    <t>harvard and mdacc have sent out rejections. some top schools haven't sent out invites.  //  Anyone get a Stanford (or UCSF) rejection?  //  MSKCC also sends out rejections based on previous years  //   I think rejection is code for: don't bother me with application status or LOIs. I'm positive that these programs have an implicit waitlist and don't want to be bothered by other applicants</t>
  </si>
  <si>
    <t xml:space="preserve">Was Yale's message an explicit rejection? It just said we cannot offer an interview "at this time"... it was the same email most of us received from and, right? So are they both rejections or just weird "soft" updates from these programs? </t>
  </si>
  <si>
    <t>it's over bro let it go x 3  //   Yeah I have been playing Frozen's ''Let it go'' in loop since then  //   me too, trying to get hyped for Frozen 2</t>
  </si>
  <si>
    <t>Any thoughts on Baylor? How's the place with respect to future job prospects? I heard they have a new chair or something??</t>
  </si>
  <si>
    <t>Their last chair just left for UTSA.  //   Houston is an awesome city. No income tax and reasonable cost of living. Texas medical center is probably the most impresive medical hub in the country. Baylor has a reputable name overall, but not sure of the rad onc program specifically. Under the shadow of MDA but who cares? Most programs pale in comparison to MDA.    //  in prestigue yes. not in training quality of care.</t>
  </si>
  <si>
    <t xml:space="preserve">Heavy brachy load, good clinical program, very limited research. Attendings not really involved in teaching, mostly resident led didactics except for rad bio. They have lost numerous faculty as well as most of their physicists, currently hiring replacements. </t>
  </si>
  <si>
    <t xml:space="preserve">Ehh if you are discussing Houston status, Baylor's reputation locally has been trending down as they separated from Houston Methodist... so most of their programs are seeing drops in quality. As for their RO program, it has a solid reputation with diverse patient population (more medicare/medicaid). I'm not sure if its true, but I've also heard they have decent brachy volume. Obviously research opportunities are more limited since MDA is next door.  //  Agreed. Seperating from Methodist is a wrong decision. </t>
  </si>
  <si>
    <t xml:space="preserve">its a shame they didn't come to you for advice.  //  lol  //  </t>
  </si>
  <si>
    <t>so is research year/phd/# of pubs the only really important factor in getting top tier invites?   //  I think you need that and incredible clinical grades/scores too. The names on your letters are important too  //  it'd be interesting i do know one phd resident who had lower scores and got killer invites and is a top place. dunno if that is a norm.  //  Wish I spent more time doing research than studying for step1  //  Or that I focused on getting a bunch of small and easy projects instead of a big summer one  //  haha for sure but gotta do what resonates with you! and I imagine an interesting and/or high impact paper could outweigh 10 little papers so might not be that simple. but yeah i think it's certainly riskier if you invest in one main project and don't get that one paper out to a good journal</t>
  </si>
  <si>
    <t>seems so   //  top academic programs want residents furthering their mission and going into academics hence them picking ppl with the most extensive research backgrounds  //  I'm sure coming from a top name med school helps too  //  med school name matters less than application on the whole. And yes academic programs would typically prefer to train academics.  //  nah dude. 1. research/number of pubs 2. quality of your school (school ranking) are the 2 MOST IMPORTANT factors in matching to a top tier program. residents who sit on the residency committee meetings have told me. ask ppl further along in training for some truth.  //  yea that seems to be true looking at some historical data and talking to residents. but I think 1. still strongly outweighs 2.  //  PD here. School isnt that important. And yes at "top tier" places.</t>
  </si>
  <si>
    <t>Added prelim/TY application # and interview # columns to Anon Applicant Data tab. Let's share and updates chaps!
Almost 40 of us on here right now. Don't be shy on the Anon sheet. At least post your application/interview numbers please!  //  So I can compare myself to others and feel bad about myself for not having 30+ interviews? Nah</t>
  </si>
  <si>
    <t>interns or residents - how many invites did you get off waitlist or trickle down?</t>
  </si>
  <si>
    <t>I got my first trickle down today!  //  still waiting for that shower.  //   Ew. / don't kink shame  //  i didnt. this previously said "golden shower" and has been edited since. you bastards.</t>
  </si>
  <si>
    <t>Has anyone had any luck with the Interview Swap tab? I'm trying to figure out how likely I am to be able to actually attend the interviews I have scheduled before I cancel anything. Any other recommendations for trying to coordinate swaps?  //  no luck so far</t>
  </si>
  <si>
    <t>no  //  sorry if this is obvious, but let the coordinator know you'd like to switch if you can  //  thank you for the reminder</t>
  </si>
  <si>
    <t>It did help me get my date of choice  //  Great!!</t>
  </si>
  <si>
    <t xml:space="preserve">Southern California programs? UCLA, USC, City of Hope, Cedars-Sinai, Kaiser, Loma Linda, UCSD
</t>
  </si>
  <si>
    <t>UCSD&gt;UCLA&gt;USC&gt;COH&gt;kaiser/cedars sinai/loma linda  //  why is Kaiser and Cedars behind COH? What do they offer that they are over the other two?  //  UCLA&gt;UCSD&gt;Cedars&gt;USC&gt;COH/Kaiser/Loma Linda  //  UCLA &gt; UCSD &gt; Cedars/COH/Kaiser &gt; USC &gt; Loma Linda  //   check out the "teired" tab for this stuff. Its better than individual lists  //  but there's no discussion over there!   //  UCLA&gt;UCSD&gt;Cedars&gt;USC&gt;Kaiser&gt;City of Hope&gt;Lomda Linda</t>
  </si>
  <si>
    <t>west coast showdown: UCSF vs stanford? how do the other programs on the coast measure up? UCSD/UCLA/OHSU/UW, etc</t>
  </si>
  <si>
    <t>l</t>
  </si>
  <si>
    <t>Thoughts on Kaiser and Cedars-Sinai?</t>
  </si>
  <si>
    <t>both average-good training programs  //  Cedars is trying to become more legit. They've hired a lot of people from top places (MSKCC, UCLA, and HROP) see above  //  honestly hires don't move the needle much. It's more institutional. Good hires will in time if the institution progresses.  //  Hires are what makes an institution - particularly for residents. If you hire good enthusiastic young faculty who like to teach evidence-based RO and can think of good projects for residents == GOLD  //  on the other hand, young faculty who don't have well-definied, successful research programs and connections are &lt;&lt;&lt;&lt; established faculty  //  this is totally dependent on your career goals. a dept hiring a new young faculty member who likes to teach is good for your clinical training. a dept hiring an 80/20 researcher is good for your research opportunities.  //  &lt;- great point!  //  good point, but you are all working with different defintions of "what makes a place". There are great places to train which does not equal prestigue. you need to clarify what you're looking for to answer the question.  //  very young facutly are looking to make their name and may not hand off projects to you unless they are willing to take last author status. On big projects they are likley getting work from senior attendings, will want to be first author and will NOT give you that slot. So watch out.</t>
  </si>
  <si>
    <r>
      <rPr>
        <rFont val="Arial"/>
        <b/>
        <color rgb="FF000000"/>
        <sz val="10.0"/>
      </rPr>
      <t xml:space="preserve">Rankings with various weights now created at the bottom of the Program Tiers tab. Feel free to change the weightings, though you'll have to re-sort just the two columns (program and score) for your section.
Let me know your thoughts on improvements. Or different weightings..
I actually largely agree that rankings have issues with being used too literally, which is why I went with tiers. I expect there's little difference between </t>
    </r>
    <r>
      <rPr>
        <rFont val="Arial"/>
        <b/>
        <color rgb="FF000000"/>
        <sz val="10.0"/>
      </rPr>
      <t>nearby</t>
    </r>
    <r>
      <rPr>
        <rFont val="Arial"/>
        <b/>
        <color rgb="FF000000"/>
        <sz val="10.0"/>
      </rPr>
      <t xml:space="preserve"> ranks, e.g., between #25 and #20 or #30, or at least any differences based on this data should be swamped by other details one discovers at interview.  All that said, a few people requested a numerical summary, i.e., a rank, so I provided it. It's buried </t>
    </r>
    <r>
      <rPr>
        <rFont val="Arial"/>
        <b/>
        <color rgb="FF000000"/>
        <sz val="10.0"/>
      </rPr>
      <t>below the fold</t>
    </r>
    <r>
      <rPr>
        <rFont val="Arial"/>
        <b/>
        <color rgb="FF000000"/>
        <sz val="10.0"/>
      </rPr>
      <t xml:space="preserve"> so hopefully people just look at the tiered summaries.
I also agree that the data quality is likely subject to </t>
    </r>
    <r>
      <rPr>
        <rFont val="Arial"/>
        <b/>
        <color rgb="FF000000"/>
        <sz val="10.0"/>
      </rPr>
      <t>group-think</t>
    </r>
    <r>
      <rPr>
        <rFont val="Arial"/>
        <b/>
        <color rgb="FF000000"/>
        <sz val="10.0"/>
      </rPr>
      <t xml:space="preserve"> correlation. - 🕷</t>
    </r>
  </si>
  <si>
    <t>Also many people are ranking all programs rather then those where they have worked/are well familiar with. It defeats the purpose. Nobody, except maybe few PDs can be aware of all programs.  //   No one knows much anyways. This list is hilariously close to the Doximity rankings if you combine reputation/research together. All in all, people will make decisions as they go on interviews and discuss on this spreadsheet. There's only been 1-2 interviews thus far, so we'll see how these change. I'm expecting people will update their rankings when new information is provided.   //  ...not really close to Doximity at all... x3</t>
  </si>
  <si>
    <t>Yeah its very different from doximity</t>
  </si>
  <si>
    <t>Dartmouth vs Arkansas?</t>
  </si>
  <si>
    <t xml:space="preserve">Dartmouth  //  x3  //  Both programs are new. It'll depend on your locational preference. </t>
  </si>
  <si>
    <t>Don't go to either  //  I wouldn't go that far....something is better than nothing   //  There's no way you'll have to soap into one of those programs.  //  why not?  //  not enough applicants this year</t>
  </si>
  <si>
    <t>A BIG THANKS TO SPIDER FOR ALL YOUR WORK x9</t>
  </si>
  <si>
    <t xml:space="preserve">Anyone have any insight to UTSW? Been hearing rumblings of a not-so-great atmosphere.  //   very much has a reputation of putting you to work.  //  'work work work work work' - rihanna  //   Resident here: obviously I am biased but I think the atmosphere is great. The attendings that I have worked and interacted with are supportive of our learning and any research aspirations we might have. We do see a health number of patients (which I think is good) but my academic days have been productive and I have been able to work on research projects.   </t>
  </si>
  <si>
    <t>they hired some new attendings last year.  //  did that help or hurt?/ shrug?</t>
  </si>
  <si>
    <t>there's no rhyme or reason for the invites i get  //   I'm getting an insane amount of regional bias  //  true i have gotten very few bites out of my region  //  yeah they want to match people likely to go to their program  //  I’ve gotten almost all coastal interviews and no love from IL (home state) or WI, IN, MO, etc  //  My higher tier invites have all been regional, but outside of the region, I'm getting essentially nothing above low-tier   //  same. i get low tier invites outside of my region. no higher tier (ie, duke, stanford, harvard) outside my region but do get high tier in my region. makes sense./ I"ve had the opposite, many midwest programs with minimal coastal invites although I'm from a coast. It's been weird. This has pretty tier-agnostic as well   //  I agree. Super regional bias.</t>
  </si>
  <si>
    <t>if you really want a place out of your region that you think is in your reach, send them a letter. If they know you have reason to be there it might make the difference  //   Is there a point in sending out letters after they've already sent invitations? I'm not seeing the interview movement that people were discussing early in the season.  //  me neither...  //  yep my pd told me the letters never move the needle</t>
  </si>
  <si>
    <t>Is there any data/stats on how many people get their #1 rank, or 1-5, or how far on average people fall on their rank list? I've seen averages for schools, but nothing speciality specific. Doesn't seem to be in charting outcomes, just the # of contingous ranks needed to match</t>
  </si>
  <si>
    <t>http:  //  eyesteve.com/residency-rank-list  //  /good looks. i wonder how: 1. this looks for rad onc 2. how this looks for desireable programs as your #1-3  //  I'd expect worse</t>
  </si>
  <si>
    <t>&lt;--Not the most recent source, but it's pulled from 2013 NRMP. 52.5% chance of landing at #1 rank (for all U.S. Seniors) and 85.5% of landing in top 4  //  iirc, my home instution looks similar to this</t>
  </si>
  <si>
    <t>Has anyone received an email from UMiami Jackson Memorial to confirm interview date?</t>
  </si>
  <si>
    <t>The coordinator gets busy sometimes. I would give her a call.  //  yes a busy coordinator will love that.  //  got any better ideas dipshit</t>
  </si>
  <si>
    <t>watching sunday night football and rembered monday is around the corner. who's in for another week of hurt?</t>
  </si>
  <si>
    <t>IMG here. Sunday night soccer was fun.I'm a Liverpool fan. Still trying to learn American Football though. Totally waiting for the hurt.  //  you're backing the right EPL team   //  i prefer cricket</t>
  </si>
  <si>
    <t>Created a program comparison tab. Currently set up mostly looking at previous interviews, but could pull data from any sheet. Check it out and let me know what you think... - 🕷
Please take it for a spin. Change the program choices. Let me know how to improve this.</t>
  </si>
  <si>
    <t>oooh I love combining multiple years into one sheet! thank you so much!!  //  Yeah. So much good information buried in these sheets. Of course some of it might be outdated. Also incentive for us to give good interivew feedback 🕷  //  awesome job x2</t>
  </si>
  <si>
    <t>Can the creator make this into a sortable table ? so we can sort high to low as well? x2  //  could we weight the values (top =5, excellent=4, etc), avg, and sort?  //  I'll get to work on this. (I'm assuming this comment is for the Tiers tab) -🕷  //   Thanks spider!!</t>
  </si>
  <si>
    <t xml:space="preserve">Got Mayo's rejection letter in mail today.  //  :-(   //  via snail mail? That's really going out of their way to hurt your feelings.  //   hahahah can't wait for that to show up in my mailbox  //  It was awkward since I had to explain the situation. My whole family believed it was good news. LOL. </t>
  </si>
  <si>
    <t>hahah</t>
  </si>
  <si>
    <t>On the beta sheet the creator says there will be up to 10 hash marks but i see only 9 for places with more than 10 votes? (fixed -🕷)
Spider 🕷 here. Yes. There is a bit of rounding that happens so some have 9 hashes and some have 10.  I'm thinking about re-doing it slightly... stay tuned.  //   Thanks Spidey</t>
  </si>
  <si>
    <t>what are the issues with cornell? :(</t>
  </si>
  <si>
    <t>some one put MSKCC as "excellent" versus "Very top" which makes all their other rankings suspcious to me  //  Could have been a protest vote against theory of Very Top, or maybe they think its overrated?... In general these issues will fade as more people add data. -spider 🕷  //    Protest votes got us Brexit. LOL. Agree more input is better!
  //   probably ask again since question got derailed a bit</t>
  </si>
  <si>
    <t>re: cornell-- miserable residents due to double coverage, unsupportive chair, poor teaching   //  no funding for conferences; only covers 1 night at ASTRO   //  Have heard the new PD is unsupportive  //  heard residents were telling interviewees last year they wouldnt recommend the program if they were to do it again, that's the most worrisome insight you can have as an applicant IMO</t>
  </si>
  <si>
    <t>florida has 2 interview dates for the first time ever. That says it all...fear of soaping is real; such a great program with such great faculty...maybe time to become a fellowship again  //  lol  //  a poor year for the match is not a good reason to offer poor cancer care for patients.+1  //  What does this even mean? How would they be providing poor cancer care?  //   people going through a radiology elective to do a rad onc fellowship would not select for people who want to be oncologists.. unless there is a different residency that would funnel into rad onc.  //   Ahh that makes sense, absolutely agree, although don't tell interventional oncologists that -_-  //  tace em i say  //  as in it's a radiologist --&gt; radonc fellowship program? wouldn't that make them more devoted?  //  people can be develop passion /devotion to their career at any time. medical students who want to become oncologists will probably trend towards other oncologic fields (ie, IM -&gt; heme/onc) vs. a five year radiology residency... right?  //  making rad onc a fellow ship rather than a full residency would make for poor cancer care. You need more than a fellowship and doing radiology for residency followed by radonc for fellowship makes no sense. But if you are a medical student you might not have the information to know this.</t>
  </si>
  <si>
    <t>Know I saw this in the past few days but couldn't find anything looking back through my current programs. Would be very interested in this, though.  //  isn't an MPP 1.5+ years? might be hard  //   A MBA would be the most useful of the secondary degrees. A lot of attendings and anesthesia residents at my home institution do night classes and finish their MBA in 2 to 3 years.  //  but anesthesia can leave the hospital much earlier in the day, and choose their shifts, right...? I don't think we can compare.  //   True. Also, there's an agreement between the anesthesia program director and the business school that night classes (6:30pm-9:30pm) are protected time for residents.  //  I think a lot of HROP people do an MPH in academic year. Other places also support various activites.  //   OHSU states on their website you can dedicate time during PGY-4 for this</t>
  </si>
  <si>
    <t xml:space="preserve">anecdotally, many if not all the programs offering a 9-month to full research year could allow it. probably a good interview question  //  yeah look disapprovingly at the people interviewing you. its a good look.  //  how could you do it in 9 months?  //  depends what you're trying to do  //  &lt;- how could you do a master's degree in 9 months? is it possible anywhere?  //  MPHs are 9 months if you don't do summer courses. Aug/Sept - May  //  Oh wow, I didn't realize that, thanks!  //  I think you really have to ask your self why you'd want one...  //  just because you can, doesn't mean you should ;)  //  well right. for most people an MPH won't get you anything.  //  MPH is the most useless degree. I have one. I agree with the other poster, get a MBA if you can.  //  Again: why? Get one if you have a good reason to. but otherwise littering yourself with letters is probably a waste of time just for ego.  //   Never met a a harvard MPH who used it for anythiing much.  //  My mentor is a MD/MBA. He does a lot of healthcare economics related research. Also, said it's pretty useful for running a group practice and negotiating with hospitals.  //  as i said. you need a specific reason to want one. otherwise done bother </t>
  </si>
  <si>
    <t>mgma and input from a contract lawyer is what you need to negotiate with hospitals</t>
  </si>
  <si>
    <r>
      <rPr>
        <rFont val="Arial"/>
        <color rgb="FF000000"/>
        <sz val="10.0"/>
      </rPr>
      <t xml:space="preserve">Created a Program Tiers tab.
Please go fill in what you know, or have reliably heard. I froze first column so you can slide the summary and other opinions columns under it, to avoid bias.
UPDATES
Added clarification on data sourcing. Thoughts?
Category definitions are going to be subjective, unavoidably I think.
Added comments section in bottom row.
Added summary columns.
After listening to these comments and thinking about this I've changed "AVOID" to "ISSUES", and encouraged people to explain in comments.
Fixed vertical line count rounding error
Added Weak as a category below Average. Thanks to everyone that contributed their knowledge.
BABBLE
I didn't think it was right to predetermine which schools were Very Top, and the sheet shows there is some minor variation in ratings (five schools rated as Very Top by at least one person, and one Very Top ranked outside that tier). It was also my goal that this might also be useful for future years, and (even top) quality may change over time...
I'm not going to engage too much with "you can't rank" comments, but... Minor nit: this uses tiers not ranks. Major nit: there are obviously perceived, and likely real, differences in program quality. We have a right (I assert) to know those differences to make informed decisions about our future.
I'm still mulling over if there should be a tier below Average. I'll add a minor poll here (I started out voting:  add one lower tier: x4, current tiers adequate:  x2
</t>
    </r>
    <r>
      <rPr>
        <rFont val="Arial"/>
        <color rgb="FF000000"/>
        <sz val="10.0"/>
      </rPr>
      <t xml:space="preserve">Those who already ranked please think about going back and adjusting now that there's a new category.
</t>
    </r>
    <r>
      <rPr>
        <rFont val="Arial"/>
        <color rgb="FF000000"/>
        <sz val="10.0"/>
      </rPr>
      <t xml:space="preserve">
Keep those comments and ratings coming! - 🕷</t>
    </r>
  </si>
  <si>
    <t>thanks! x4  //  can we all make an effort to only rate programs based on real life input from faculty/residents? also, what are the definitions of each category?  //  I would love to hear a defense/rebuttal from any rotators or residents at a program that people say to avoid...  //   Can we change it from "AVOID" to something like "low" or something of that equivalence. "AVOID" just seems harsh.  //  avoid sounds so extreme - and it seems like it just based on rumors of malignancy, which are subjective already...  //  Could we just call MSK/HROP/MDA top 3 and not use 1/5 of the categories just for 3 programs?  //  Agree completely. It's misinformed and misleading!  //  i agree this is a much better method than "rankings"
&gt;&gt; can we get rid of the very top designation and replace it with below average? some programs probably belong.
&gt;&gt; my two cents: I'm for leaving the tiers the way they are. I think when you get below "average" you are into "issues". Issues is good enough to warn and vague enough to capture a number of probelms.
&gt;&gt; Problem is there are now about a dozen who were ranked before that was added. I would take out. Also will turn into "rankings" again.
&gt;&gt; thanks for doing this tab: the tier sheet is really helpful!</t>
  </si>
  <si>
    <t>could build a comparison webapp to rank programs vs one another, producing a maxdiff rating or something similar. if people input their rank (MS4, PGY-X, etc., region, other demographics) you could stratify.  //  prob need to filter out responses very diff from mean  //  get AP and coaches rankings going  //  have a playoff  //  two game playoff or four game playoff. that 5th team may get screwed.  //  like the idea of comparative/maxdiff/roundrobin battle royale/whatever style approch, as our perceptions vary with regional biases and diff priorities.  //  many "top" places not good to train at if you're gunning PP+1  //  STOP TTRYING TO RANK PROGRAMS&gt; YOU CANT  //  As a group, we are OCD and/or have too much free time  //  well go wash your hands or so something that will be more productive</t>
  </si>
  <si>
    <t>would there be any way to make a comment on programs that we note as having ISSUES?  //  Yeah. Write them down here  //  don't understand the graph in column B on beta sheet? (creator here: it's a second attempt at visuallizing the distribution of the data (though it's really just a line plot))  //  i think i see it now</t>
  </si>
  <si>
    <t>How many prelim/TY interviews do you have? Please answer in the form of 7 of 20, where 7 is interviews and 20 is # applied to. Thanks!  //  I actually am at 7/20 too</t>
  </si>
  <si>
    <t xml:space="preserve">16 of 34  //  7 of 38   //  8 of 39  //  6 of 18  //  16 of 26  //  1 of 10 (mostly TYs)  //  2 of 30  //  6 of 22  //  12 of 25  //  9 of 20 </t>
  </si>
  <si>
    <t>Which programs are known to be malignant?</t>
  </si>
  <si>
    <t xml:space="preserve">musc. pitt. jeff. per prior recent spreadsheets  //  I've heard MSKCC is ROUGH in terms of work load/hours  //  Have heard Cornell has an ACGME warning /i answered first and someone added "cornell" to my list I didnt put that there so took it out. if who ever wrote it wants to add back please do so in your own list. thanks.  //   what is this based on?  rumor?  information from prior years?  This question has been asked multiple times and these programs singled out - who has ax to grind?  
</t>
  </si>
  <si>
    <t>Any thoughts on what UMN is doing this year with wave after wave of invites? (perhaps the same thinking as NY AE?)</t>
  </si>
  <si>
    <t>fewer invites going out over a longer time is my guess.  //  totally agree, but I can't understand how this is better after fully SOAPing last year  //  A program can only interview so many candidates. Unfortunately all programs tend to give interviews to the most competative candidates.  //   All programs have similar constraints on interviewing numbers, but only a few programs (UMN, NYAE) are dribbling out interviews day after day. Can anyone with interviews at either place comment if they're only giving a short window to respond? Or anything else that might explain their strategy.</t>
  </si>
  <si>
    <t>most likely these programs are viewed as less desireable b/c they soaped last year. ppl are dropping. and these programs are sending out individual invites off their waitlist to fill the new spots. my guess at least is that these are not 'waves' as much as ppl coming off of a waitlist.</t>
  </si>
  <si>
    <t>what is more important for a career in private practice: location of residency or prestige?</t>
  </si>
  <si>
    <t>short answer: location. Long answer if you're talking about a solid program, regional is probably better. if you're talking about a weak program locally, thenprestige comes into play. there is no algorithm and obviously some places will have their own ways of thinking about it. but PP REALLY likes local ties usually  //  a little confused by this answer, are there weak programs with high prestige?  //  sorry no i mean if you have to choose a weak program local to where you want a PP versus a prestige program, you probably will do better from prestigue program. But honeslty i think you can over think these things. If you want to go to a region that only has a "weak" program, they probably are starved for docs and maybe they want someone who's really dedicated to the area. so you just can't try to out play them.  //  cool, thanks  //  good luck bro/sis!</t>
  </si>
  <si>
    <t>Which programs are known to be very strong clinically?  //  what makes a program strong? Does it always mean long hours?/ long hours does not equal strong clinically. seeing broad cases in most disease sites. Productive use of time. increasing responsibility as you advanced. active particiation in care but attending not dependent on resident (then you get swamped with scut and/or doesnt get teaching). can (and does) offer multiple options for treatment when multiple options available.</t>
  </si>
  <si>
    <t>The CLE  //  emory (busy at least)  //  fox x2  //   Johns Hopkinsx2  //    Wisconsinx5  //  sinai? idk about sinai.is that true? don't know // Sinai seems strong clinically. They have expansive brachytherapy (including the guy who founded prostate brachytherapy, so lots of exposure early on; strong GI (one of the larger liver centers), lymphoma and head &amp; neck; and have good for the rest/basics (breast, CNS, lung, gyn etc.). Also rotations at the new proton center in Manhattan (along with MSK and Monte is huge).</t>
  </si>
  <si>
    <t>Does anyone have an idea of the # of rad-onc interviews to go on for a &gt;95% chance of matching?  //  i seem to remember 12  //  2018 data show one person NOT matching with 12+ programs ranked  //  Okay thanks!   //  12+ contiguous or is it possible they matched into another speciality?  //  That guy matched into a good IR program from rumors I heard during rotation.</t>
  </si>
  <si>
    <t>I'll probable rank 20 even if I don't get 20 interviews. Won't make a difference though. I love rad onc and that is all I want to do in my future. Doing something you love will always make you more happy than loving something you do.+2  //  Couldn't have said it better myself</t>
  </si>
  <si>
    <t>how can you rank more programs than you interivew at?  //  just put them on your list. you wont get ranked back though so there is no point.  //  Agreed.</t>
  </si>
  <si>
    <t>definitely sucks getting passed over by higher ranked programs.. wish i had double applied at this point. let's hope something good comes thru fam.  //   Yah. This was top programs shitting on our dreams week.  //  we now wait patiently for the MSK rejection  //  Talk to your IM PD, not too late.  //   Rather go to a mediocre rad onc program than a great IM program. I hate wards.  //  Don’t tell the prelim programs I applied to, but there’s nothing worse than IM...  //   gen surg is worse/if you only want radonc if you get into a prestige program please go to another field for all considered  //  Loyalty is a requirement for application now?  //  you would be ignorant to think dedication to the field does not come in to play when deciding who to interview  //  Agreed but dedication is hard to gauge and program reputation is tangible.   //  you would be surprised. sutdents reveal a lot more than they think.  //  loyalty isnt the issue. a desire to train people who really want to do this versus those merely looking for big bucks and easy life style but little conviction is</t>
  </si>
  <si>
    <t>2:3 ratio rad onc:urology residents. insanity.  //  I assume you know this before diving in right?  //  now i do.  //  sorry I don't get it, what's the significance of rad onc:urology ratio? x2  //  not catching the point here  //  there is no good point. The implication here (I think) is that with more urologists, they will drive decisions making. It's more a matter of they are the "front door" for most patients.  But that is life, its true for all sites that have surgical intervention and is nothing new. You just have to hope you wind up with decent refering docs and you have good skills to related to your referring guys/fals</t>
  </si>
  <si>
    <t>More uro rad oncs lol</t>
  </si>
  <si>
    <t>Tough week. Not a single invite, even to prelims/TYs. Hopefully, next week is better.  //  sadly my life has come down to me coming here everyday to see what the damage is  //  I don’t know why I keep coming back to the spreadsheet. It is either negative or neutral news  //   Because we're insane   //  hurt me daddy  //   I should have applied family med and then open up a medical marijuana practice  //  it's literally never too late for family med though</t>
  </si>
  <si>
    <t>for real things slowed down big time this week. positive: still 30+ programs that will send out invites.  //   Throw a dog a bone. We Hungry.</t>
  </si>
  <si>
    <t>Please tell me this HROP invite is real  //  it's real  //  I'm gonna wait for the confirmation before telling my family lol  //  is it just people who rotated there so far? tho I know they take a ton of internals  //  I rotated but am not internal  //  seems like they release in waves  //  didn't rotate, just got invite, yay! (sorry to those not invited...)</t>
  </si>
  <si>
    <t>boom hrop rejection x4  //  Thought it was an acceptance and started screaming...lol  //   Same here.. It was like the teasing scene from the movie dictator.. ''You are HIV Aladdin''  //  high yield: https:  //  youtu.be/V9NFyvaO1_k  //   HA! Had forgotten this.</t>
  </si>
  <si>
    <t>a</t>
  </si>
  <si>
    <t xml:space="preserve">sat down with char and asked about "top programs". He said aside from the MDA and MSKCC, it didnt make sense to talk about "top" programs. You cant really rank them. There are good ones, middling ones and poor programs. Any good ones will be fine to go to  //   care to drop the names of 'good ones'? Or the 'bad ones'?  //  he told me places he likes but it wasn't exhaustive and i don't want people to infer a place isnt good just because i overlooked it and we only discussed places in some regions. </t>
  </si>
  <si>
    <t>So sounds like four tiers with MDACC and MSK at top tier then others below. Did the chair give any guidance for other tiers?  //  I think his point was to stop thinking of it in terms of tiers. He gave me a list of places he liked for the regions i was interested in but it wasn't exhaustive.  I don't want to pretent to be an expert and leave something good out just because i don't know  //  and with the caveat that these aren't exhaustive I think most would add HROP to the mix of those two  //  definitely have had attendings say the harvard name overinflates the program; still a great program though and many still maintain those "big 3" as seperate than the rest   //  yeah thats why my guy said. good place. Over inflated but still the name holds some weight.</t>
  </si>
  <si>
    <t>ok - this is NOT exhausive. This is just want I recall from the regions i wasi nterested in. its in no particualrly order.
If its not on the list doesnt mean anything., U Michigan, The cleve, stanford iand UCSF if I was considering CA. 
Mt Sinai, Fox Chase, NYU, Johns Hopkins, VCU he said he thouight were pretty good. 
Said Rutgers was strong as sort of a decent "safety", Beaumont, Upenn. 
I think meionted Emory and Duke; I really don't want to mislead anyone so if its not on the list it doesnt mean anything. This was geared to my interets. hope helps.
&gt;&gt; Thanks! What are the 'bad ones'?
&gt;&gt; Thanks! Did they offer advice on which to avoid?</t>
  </si>
  <si>
    <t>Can anyone comment on the Pennsylvania programs?? x2  //  Upenn, fox chase, jefferson, UPMC, in that order</t>
  </si>
  <si>
    <t>UPMC is a successful academic program where the residents routinely publish and present meaningful clincal research. There were problems in the past mid to late 2000s that seem to routinely get brought up as a bad program but they appear to be turning it around. Espically grads in the 2010s beign at successful private practice and academic practices  //  there was some very dirty dealing with Heron recently. And the residents (i hear) are unhappy  //  /Residents are not unhappy, first hand account/// I dont know who modified my prior statements but the resident ARE happy (first hand account)</t>
  </si>
  <si>
    <t>jeff bought fox chase/programs staying separate. Just under university umbrella the way it was under temple before. MOre $</t>
  </si>
  <si>
    <t>anyone else glad that they double applied to IM or another specialty (DR for me)?  //  i only would if I really didnt want to try again next year. this is what I want to do</t>
  </si>
  <si>
    <t>I like the speadsheet system for radiology. http:  //  www.avatarmd.net  //  Wow, that's nice</t>
  </si>
  <si>
    <t xml:space="preserve">can anyone comment of the texas programs other than MDA? </t>
  </si>
  <si>
    <t>UTSW seems like solid training from previous year's comments. There were some concerns about scut but it seems to be improving. Baylor has had some staff turnover recently but still has a reputation for seeing a diverse population of patients with good brachy volume. It's unfortunately across the street from MDA. UT San Antonio and UT Galveston have been taken over by MDA but do not hold strong affliations with their residency programs. Galveston does allow you rotate out at the main center but this is limited to a couple months.
My understanding is similar to the above comments. I would add that specififcally that Baylor's chair left suddenly eariler this year to go chair UTSA, and at the moment there is no chair.  //  thanks! Yeah I know the affilation fir MDA doesnt make those sites MDA in experience or in street cred. I appreicate it</t>
  </si>
  <si>
    <t>prelim data from 2020 eras out: 152 us/canadian grads applying, 38 imgs. down from 190/30 last year. and relative peak in 2017 of 235 / 37. wildly less competitive than even two years ago when 221 us/canadian apps were sent in.  //  198 spots in total for this years match according to program info. if all applicants match there will still be 8 spots open.  //  where did you find this??  //  do we know which programs decreased their spots compared to when ERAS first opened?  //  Not as low as people were predicting. Applicants probably sent out less applications predicting a less competitive season, which is why some programs reported such low numbers  //  "people predicting"="some people are saying=whiny SDN people.   //  it's close to what Rahul Tendulkar predicted  //  spot on. about 20% and 30% less US applicants than last year and two years ago, respectively.  //  This also doesn't include people double applying, so the numbers could look worse come match day.  //   very true. there should be a double applying tab on the applicant data form.  //  Tendulkar is hardly a magician. He's a PD. They have the data.  //  Yeah another SDN fallacy. They are sitting at home confidently sharing opinions without infromation while program directors see whats going on  //  lol ignore SDN at your own risk. SDN forecasted the plummeting number of  applicants 5+ years ago, while PDs were OBLIVIOUS.  //  SDN is neither an oracle nor homogeneous. It's barely (not) different from this sheet, or Reddit, etc. There is some useful knoweldge there, but saying "ingore SDN at your risk" is far too broad. There are large swaths of SDN that must be ignored. There's no vetting/verification and the signal-to-noise ratio is often low.</t>
  </si>
  <si>
    <t>https:  //  www.aamc.org/system/files/2019-10/services-eras-preliminary-data-counts-residency-applicants-specialty-year-10172019.xlsx</t>
  </si>
  <si>
    <t>The 152 figure would probably include the people double applying as well. Actual number interested in Rad Onc might be even lesser. Any statisticians out there, what do you think?  //  Not sure I am following this logic, if someone double applies then they aren't as likley to take a slot? Are they just doing moon shots for tops spots? Trying for RO safety schools?  //  I think many top candidates go after big names regardless of specialty. 'Harvard' in your introduction makes your life a little easier?  //  I think this is also a likely scenario. The field is very name/reputation driven and the SDN alarmists haven't helped this position. So many applicants may feel that only a top program is worth it. With a low applicant count two things might happen with this: 1. People who don't get top interviews decide not to rank the field at all and 2. People with top interviews, will rank only the top places and then will rank IM the rest (or may even rank some IM programs ahead of the top RO programs). Any of these scenarios seem plausible this year.  //   this is vague. did he clarify how low he was talking? ie, do not go to a new program like dartmouth or do not go to a non-top 10 program like fox chase?  //  I told him the interviews I have at this moment. He was shaking his head all the time. He told me I'd be better off with IM beforehand though. I should have listened.  //  that's still so vague!! haha  //   im calling BS on that. Smells like some SDN crank  //  hmm someone erased what i wrote: what people here seem to think are "top programs" doesnt coincide with what people in the field consider top very well  //  can confirm that some applicants I've spoken to have been thinking along the lines described above in only ranking "top 20" programs and then ranking IM programs (however they define top 20)  //  Some one erased my comments LOL.  //  weird. I wrote "someone is doing that" ...then that was erased.</t>
  </si>
  <si>
    <t>&lt;-- if multiple people edit a spreadsheet cell at once, then comments can be erased i think</t>
  </si>
  <si>
    <t>After what number of interviews offered will you start dropping your less desireable interviews?</t>
  </si>
  <si>
    <t>10 or when a new invite conflicts with an existing interview x3/ I don't anticipate anyone not matching within their top 10 this year, so this is reasonable advice.  //  yep i'm planning on interviewing at harvard 10 times and that'll be a wrap  //  hmmm, you would need 10 different disguises  //  not really. harvard is so big one hand doesnt know what the other is doing.</t>
  </si>
  <si>
    <t>how would you rank NYC programs in choosing between conflicting interview dates</t>
  </si>
  <si>
    <t xml:space="preserve">msk &gt; nyu = mt. sinai &gt; columbia = cornell = montefiore &gt; brooklyn programs = rutgers = hofstra &gt; stonybrook. it doesn't need to be more granular than that imo.  //   what if you include rutgers?  //   hofstra too?  //  would you really put sinai over columbia?  //  yep sinai and nyu are second tier. columbia is a good program but mt sinai over columbia. one thing going for columbia that is relatively new is their chair. so harder to comment at this point.  //   Rutgers is NJ  //   Rutgers is as far from Manhattan as other Greater NYC metro area programs e.g. Northwell etc  //   ...yes both things are true  //   how about montefiore?  //  Columbia is on the rise but its still a young program that uses its name for its value. It only recently got a chair. Its still trying to find a lane in NY. But I agree with the rankings posted. I also think Hofstra could rise up a bit since it has good clinical volume and a basic science partnership.  //    don't understand why NYC programs e.g. columbia NYU have overlapping interview dates-- I want to move to NYC but this makes it tough!   //  if you want to go to a certain city than it could smart to be strategic. ie, if you NEED to be in new york and you have an interview at msk and ny pres. brooklyn - go to the brooklyn b/c you have a higher chance of matching there. &lt;----I hope you're only joking here.  //  it's fair advice, i'd say it wouldn't matter in terms of rank list, but can't rank without an interview!  //  bad advise. rank in order that you want programs. don't try to game the system. Remember if you are interviewed at both MSKCC and BKYN (not sure how likely that is because problems [programs] try to not waste spots on people who wont go there) there is a good chance BKYN will assume you're not going there. The algorithm favors you. Don't play it. Good luck. </t>
  </si>
  <si>
    <t>to be blunt, if you are picking rad onc and need to be in nyc, it may be time to reconsider.  //  The person wanting to live in NYC may just want to for residency. That would be a nice change of pace for 4 years. What happens after that is anyone's guess/radonc has never been a field you should go into if you HAVE to live in a certain place. chair at my place  was talking about this.  //  from what it seems, to stay in NYC long term, post-residency, your best chance is to get a residency in NYC  //  what about top 10 program like wash u vs. ny pres (brooklyn)?  //  Stop playingggg!</t>
  </si>
  <si>
    <t>Really having a tough time comparing programs. Thoughts on Case Western vs. ?</t>
  </si>
  <si>
    <t>both fine programs. i think case didn't match last year.  is a good program. both mid-tier. location could be the deciding factor.  //   Both are mid-low tier programs. I feel  &gt; Case but have nothing to justify this.  Both in nice Midwestern cities.  //   we should stop with the mid-low and mid mid stuff. Its  very random and as med students we arent the best judges  //  We lack just as much knowledge of high tiers as mid or low tiers. I see no difference. Both discussions are likely pointless. I will continue to debate all tiers for my own sanity.  //   lol  //  i appreciate your self awareness</t>
  </si>
  <si>
    <t>quiet day out here</t>
  </si>
  <si>
    <t xml:space="preserve">that's fine. i'm still in the running at harvard.  //  loll and MSK! </t>
  </si>
  <si>
    <t xml:space="preserve">I know people keep saying it's early in the season but generally when is not "early" anymore? Nov 1? Dec 1? Also is there a lot of movement later on as more residencies release interviews? Looking at the invite tab for last year, it doesn't seem like there are many places that release interviews again...  //  Doesn't feel early right now if more than half of programs have sent out. I can't imagine many/any top places doing a second wave later.  //  Seems like programs like UCSF and PENN are wavey...MDACC not so much  //   Ayy I'm a fan of "wavy" programs .  //   i'm a fan of programs that interview me. </t>
  </si>
  <si>
    <t>Have heard debate whether programs will recycle positions in January as people drop off vs. just wind up going unmatched/SOAPing when the same 30-40 people are pursued by 50+% of programs  //   Can we confirm that its the same 30-40 people getting top interviews again? I have a good amount of interviews but most of them are not from the top 10-15 (I don't want to debate what this means...)  //   I'm in a similar situation, wondering if the "top" place(s) I got are flukes or I'm their safety since I've missed most of the other "top" ones  //   Yeah the insecurity is real about this... I'm moving towards the "randomness" argument now lol  //  all you need is one (preferentally decent) one  //  Well if these places are interviewing 40ish applicants for 1-3 slots, it seems pretty easy to miss that one and fall pretty low on your rank list  //   Are places interviewing that many people? I figured a lot of these programs are only interviewing 10-12 per spot. You technically have a 1/10 chance of matching at some of these places.   //  that's really not the right way to look at it. sure if your one top 10 interview is at mskcc than sure lots of other people will have that at the top of their list. but if you have two top ten interviews at penn and mayo and you put them 1-2 on your list there is a much higher chance you match. it all comes down to where you interview and the rank lists of other people. with fewer people ranking top programs you have a better chance of maximizing your match  //   imnot sure that makes sense.</t>
  </si>
  <si>
    <t xml:space="preserve">Can we do something to actually know number of applicants out of 140ish active on this page? Active x3  //  like the applicant data tab.............  //  applicant data tab. fill it out!  //  54 people filled out last year's applicant data tab, and there were around 200 applicants last year? so can probably assume that ~25% of applicants are perusing the google doc this year?  //  I would guess closer to half because not everyone would fill out the applicant data tab  //   I'm starting to think I joined the wrong specialty. Just chill out and enjoy the process  //  um, maybe not "enjoy"?  But yeah the thing that frightens me about radonc are the 10 people from SDN who do nothing but complain and promote conspiracy. Even if they are 100% accurate in every concern they are the worst part of it.  //  amen. and they are a broken record!  //  although arguably the most outspoken people advocate for all of us and our futures as residents and to-be attendings!  //  spitting fire out here today with the TRUTH  //  The most "outspoke" on SDN are not advocating for you. They are whining and vindictive. Im separating them from those who offer intelligent criticism but otherwise no agenda.  //  agreed. the most vocal on SDN are after $$ and not speaking in truth for the STUDENT DOCTORS.  //  YES! I mean they are upset they aren't getting 400K a year..medicine is the wrong field if your goal is FIRE  //  may have accidently deleted comment who disagreed with me about fire. Anyway if you think medicine is good for that (i do not) then radonc is as good as most fields in medicine.  //   lol vast majority of rad oncs DO earn 400k a year.. exception being associate professors. median &gt; 500 k.  //  didn't any of you all ever look at average salaries when you were choosing your specialty? Rad onc has one of the highest incomes for non-surgical fields...does that mean we're all "after $$"?  //   A lot of that data is for mid-career earners. We have no idea what the market will look like by that time. I also think the 400-500K salaries we are seeing may not be realistic. Prior to the advent of 3D CT conformal, RT was not reimbursed well with salaries closer to 250K. There are pressures (with bundling and the removal of RT in major IO trials) that will push salaries down... although this is a common phenomenon in all of medicine  //  you are going to FIRE on 400 K a year after a med education and likely a family? Lol is on you dude. Point still stands. Radonc has one of highest reimbursements and people on SDN are complaining that they are not earning enough in radonc and actually claiming medoncs make more. Just. No.  //  I would add that while its great to be financially independent early, i cant say im excited about people in the field who are looking merely to retire early. I love docs who love what they do and want to do ite fo - </t>
  </si>
  <si>
    <t>here's a real discussion on compensation on sdn for those interested: https:  //  forums.studentdoctor.net/threads/radiation-oncology-metrics.1390977  //  /i think you have to take the discusion of a lot of these guys with a grain of salt</t>
  </si>
  <si>
    <t>Are there people from non-north american schools on here?</t>
  </si>
  <si>
    <t>sometimes my school feels non-north american fwiw  //  lol x2</t>
  </si>
  <si>
    <t>I</t>
  </si>
  <si>
    <t>https:  //  twitter.com/rweichselbaum/status/1186636915501666309</t>
  </si>
  <si>
    <t>Current rad onc resident that interviewed at UChicago during my application cycle. I did not rank it due to the vibes I received while there. Following these comments by their chair, I would think long and hard if you want to subject yourself to this type of environement for four years. Yes, it is regarded as a top training instutution. But things start with the chair and it is clear resident education/well being is not a priority  //  'good things fall apart' -illenium &lt;--- &lt;3 whoever wrote this/ what programs were you pleasantly surprised by?  //   its a solid program. its not a top program  //  OP here. Agree UC it is not a top program, but it is generally regarded in the 10-15 range  which makes it one of the higher regarded programs in the country. I didn't interview at all of the "Big 3," but for top programs outside the Big 3 I really liked Penn and WashU. Residents seemed very happy with work/life balance and it also seemed they were happy with faculty interactions and teaching. For high mid-teir program, CCF was one of my favorites. Though they do socratic method similar to UC it seemd very non-malignant and the residents here were some of my favorite. Emphasis on clinical training seemed a priority here over reserach which I liked a lot. It was clear the residents here would come out ready to practice in any setting. For lower mid tier program, I liked Moffitt. Cool faculty and residents. Facilities here weren't as nice as the other mentioned above. I interviewed at other places that I ranked above some listed, but I thought these ones stood out to me
&gt;&gt; sorry if im being pedantic but Id rank Moffitt as higher than that.
&gt;&gt;good to hear washU is nice now. used to be really malignant
I remember from my interview with him that the whole conversation was very aloof. I initially thought "oh wow, it's really easy to just have a random conversation with this guy." I then realized he mostly talked about himself and never found out anything about me. I think that speaks enough for itself. I did like the young attendings at UChicago though.</t>
  </si>
  <si>
    <t>these 'first come first serve' invites give me so much anxiety
&gt;&gt; "first come first serve" for interview dates? Correct? It's hard to imagine that it exists for interview positions considering how much effort they put into reviewing apps.
&gt;&gt; yeah definitely only for the specific dates. rad onc doesn't send out invites in bulk fishing for people to attend their interviews..
&gt;&gt; first come first service usually means for dates offered. Not that they will pass you by if you don't reply in 10 minutes. But you do need to reply.  &gt;&gt; Technically, EVERY interview invite is first come first serve</t>
  </si>
  <si>
    <t>group interview for fox chase?  //   0/3 in my hometown......F-ing great!!  //  fox chase and jeff send out invites throughout the year. upenn also does waves. no sweat yet friend.  //  FC is interview with 2 attendings at a time   //  someone edited fun stuff out</t>
  </si>
  <si>
    <t>Has and Clinic, OH sent out final date confirmations yet?</t>
  </si>
  <si>
    <t>i got one x99</t>
  </si>
  <si>
    <t>OSU didn't confirm yet right? They are my last hope!!  //  I haven't heard from them yet... but I'm also still waiting on Henry Ford and Northwell too.  //  I also haven't heard anything  //  Finally got confirmation. x2</t>
  </si>
  <si>
    <t xml:space="preserve">who else is ready to be hurt again today  //  On this Tuesday last year, Harvard decisions came out. I’m betting that’ll be the hurt for today  //  fully expecting to have that dream shattered  //   Didn't even attempt to apply to Harvard. Penn was my pipe dream. Glad I got that out of the way.  //  It isn’t over for Penn! Don’t give up   //  Penn overrate. Better name than experience IMHO  //  penn is a top six program: big 3, penn, washU, michigan.  //  ok so you can specify "six" exactly? lol  //  and harvard MDA and MSKCC NOT in the top three?  Go home you're drunk.   //  yes Penn higher in prestigue than it is in quality. over rated. Good, but over rated.  //  bro i said top three (mdacc, msk, hrop) + three others. sure you can talk about ucsf and possibly duke or jhu but realisitically penn, washu, and michigan have residents producing better research, bigger name faculty, and more clinical trials answering important questions in the field. get ripped.  //   lol bro- you are cute.  //  likewise give me a call late niteee </t>
  </si>
  <si>
    <t xml:space="preserve">U Minnesota interview dates are so strategic - I already have an interview scheduled on each of the two dates and I'm sure it's true for most of you guys as well.  //  huge overlapin interview dates.  //   Cold place.  //  </t>
  </si>
  <si>
    <t>Has anyone had any confirmation from Duke? Still doubting everything after that Stanford fiasco. x2  //  no confirmation yet  //  just got the confirmation (8:06am 10/22) x2</t>
  </si>
  <si>
    <t>who else is ready to be hurt again today</t>
  </si>
  <si>
    <t>where there are cancellations you will hear more  //  lol bet someone cancels stanford  //  lol we aren't all as eagar there as you are</t>
  </si>
  <si>
    <t>*ARRO released their recommendations in regards to residency expansion:https:  //  www.redjournal.org/article/S0360-3016(19)33454-6/fulltext                                                             *SCAROP's response:https:  //  www.redjournal.org/article/S0360-3016(19)33900-8/fulltext</t>
  </si>
  <si>
    <t>don't have access. can anyone screenshot and post?  //  go to SDN  //  yikes sounds like a good time to match IM  //  Yeah the SCAROP response isn't very good. There should be some empathy for residents who feel that the market isn't particularly strong. Also I don't really understand why an attending from a canadian program is an author on the response... we can't match/work at Princess Margaret...  //  a good example of why  some people interpreting these things maybe shouldnt...getting a job in Canada has been difficult for over a decade. 
&gt;&gt; Lol it's kind of funny how the ARRO recommendations aren't open access whereas the SCAROP response is (and is the #1 most read article)</t>
  </si>
  <si>
    <t>lol paraphrase for those that didnt read: "only THIRTY% of grads r not *satisfied* with their jobs... and only 90% r worried about job market.. why u all going cray?"  //  well, the SDN interpretation anyway</t>
  </si>
  <si>
    <t>The new Duke email invite is real right?? x4  //  we have now developed some trust issues hahaha x3  //  I’m waiting for the confirmation message before telling my parents x3</t>
  </si>
  <si>
    <t>Is Penn sending out invites in waves?  //  I hope so, especially for the ~20 of us who did an away rotation this year and have yet to get an interview x2  //  doing a rotation rules out people for interview as much as it rules some in. away rotations don't bencessarily benefit you by getting you a spot at the place you rotated in, but hopefully at least through your letter.</t>
  </si>
  <si>
    <t>Stanford just resent  //  is this real?!?!?! my heart cannot take it anymore  //  just got it too. I guess we just need to wait 5 minutes for recall #2..  //  can we get a timestamp of the resent emails?  //  1:42pm EST  //  Did anyone not get the second email?  //  My inbox is unchanged since the recall</t>
  </si>
  <si>
    <t>Damn it Stanford!.......I didn't like you anyways (crying inside)  //  real gut punch  //   Rejected by MDA, ghosted by Duke, faked by Stanford. What's next? Getting Rick James-ed by Penn?  //  &lt; i don't want to know what that means.  //  it's a Chapelle, reference, lol. "Cocaine is one hell of a drug."   //  Well then Yes. Penn WILL Rick James you.</t>
  </si>
  <si>
    <t>What just happened with Stanford? Fake interview invite?   //  seems like it ahhahaha - too good to be true  //  So they just emailed all applicants that they were invited?   //  BRUTAL  //  feels bad man  //  unclear if everyone was invited  //  MDA + Stanford, crushing everyone's dreams on monday since 2019 x3  //  And here I thought my UCSF away rotation paid off  //  rough  //  Would have been hilarious if # of offers extended was like 100+........I would still have gone to that interview in that case, lol.</t>
  </si>
  <si>
    <t>Has anyone not recieved the recall e-mail?  //  When the coordinator fucks up lmaoooo. Also recieved the 15 minute recall email.  //  seems like everyone got the recall email   //  I’m never believing an interview invite again  //  did everyone get the original invite email?</t>
  </si>
  <si>
    <t xml:space="preserve">I've been pretty much shutout from most of the top/name brand places thus far... is it safe to assume they are doing what they did last year and only inviting the same 30-40?  //  same, not looking too good haha  //  mdacc, duke, cc. any other top name places that have sent out invites? 3 is not many to tbh.  //  Mayo too  //   Yah, it's good to dream big but I've realized that I'm an "average" applicant and will most likely end up at an "average" institution.....which is totally fine by me.  //  looks like only 1 person has marked receiving an interview at Duke so far - maybe they are sending in waves???  //  Confirmed that Duke is sending them out separately in waves  //   </t>
  </si>
  <si>
    <t>Lol @stanford x1000001  //  LMAOOO they don goofed  //   shiz is bananas today  //  CC is great. Its not "top tier". Duke not "top"  //  haha guys I don't think that distinction matters much to OP   //  fair. but a point worth making on this sheet</t>
  </si>
  <si>
    <t>Did we ever figure out if and Clinic sent out an actual waitlist email? They did not.</t>
  </si>
  <si>
    <t>Bad news to start the week -- MDACC outright rejection!! They mention that they had 139 applicants.  //  wow not many applicants.  //   We can probably infer 139 to MDA means 139 in total as a decent estimate.  //   Pure savergy by MDACC. 1) Out right rejections are not necessary at this point. 2) They released such an email first thing monday morning when applicants were praying for invites, anywhere, all weekend.   //  not everyone applies to places they don't think they will get to so I wouldnt make that guesstimate</t>
  </si>
  <si>
    <t>so for ppl who didnt get invited or rejection. you're telling me there's a chance!  //   Yeah I would assume you are waitlisted but who knows? I'm assuming some will get off waitlists as other programs release as MDACC dates conflict with some other nice programs too   //  nvm got a rejection.  //   Sorry to hear that, I did too. We'll show them what they missed out on when we are faculty there!  //  Yeah. The joke will be on them when you're their workhorse. :)  just go some place good.</t>
  </si>
  <si>
    <t>Any updates expected tomorrow?  //   Rejection from MD Anderson  //  Does no response = “waitlist”?  //  Never mind, rejections are coming in multiple waves  //   The slightest of hope has been crushed for now and forever, lol. x2</t>
  </si>
  <si>
    <t>no news is good news #hope</t>
  </si>
  <si>
    <t>Nobody got a confirmation of date from Tufts or Ohio State right?  //   Nothing from Tufts....nothing from Hofstra, still  //  Tufts confirmation today (10/21)</t>
  </si>
  <si>
    <t>What's a polite way to ask for an interview decision from programs that are pending, when I have an invitation for another program in the area?  //  don't. if you get the interview see if you negotiate the date.  //  there are no polite ways, bad idea  //  not sure why people think this is a bad idea, it's just very unlikely to result in you being notified of your result earlier.  //  it's tacky and doesn't respect the time pd and apd put into reviewing apps.</t>
  </si>
  <si>
    <t xml:space="preserve">is it important to update programs in case a publication included as (submitted) is now accepted?  //   I would definitely bring it up at interviews at the very least. Perhaps include it in a LOI to programs you care about.  //  Not likely a make or break.  //   I would include in an LOI but really only if its a signficant pub (either high impact factor or first authorship) </t>
  </si>
  <si>
    <t>Does anyone know the policy on sending step 2 CK scores to programs if you're taking it after ERAS was due? Are there any programs that require a score to rank?  //  I remember UCSF, can someone else confirm?  //  very few.</t>
  </si>
  <si>
    <t xml:space="preserve">someone asked below but no one has answered: any info on how many prelim/ty programs we need to rank to expect a match?  //   I was told 5 but it seems competition for these spots has increased quite a bit. Might be due to the influx of DOs and IMGs using prelims/tys as a springboard for other specialties. I'm going to stick to 5. Worst case scenario would be SOAPing into a surgery prelim. </t>
  </si>
  <si>
    <t>Hi, what happens when a program is sending interviews by phone and your phone is unreachable/ out of service?  //   I imagine the PD/PC would have the courtesey of leaving a voicemail.....check that inbox!  //  it dpends on the program. The first-come-first-serve ones might not</t>
  </si>
  <si>
    <t>Did not anticipate prelim/TY IIs being so hard to come by. Got rejected from a few today. Sent some LOIs to no avail. May have to stage a sit-in protest at one of these programs untill they offer me an interview.</t>
  </si>
  <si>
    <t>How are you planning to stage a protest? Let us know too. I have like 10 rad onc interviews but no TYs ye. Thinking about asking programs what happens if you match Rad Onc and not get a prelim year match.   //  i think it's SOAP if that happens.. a bit worried too not too many prelim/TY invites here either  //  I've also been told you just SOAP, there's always IM prelim spots that go unfilled in random hosptials, and a lot of surgery prelims that will go unfilled. Any ideas how many prelim/TYs we need to likely match? I didn't see those stats in charting outcomes  //  maybe you can get protest advice from the SDN gang that was going to protest ASTRO LOL  //  Current TY intern here, LOIs work really well for getting TY interview if you have a connection or can show interest in the area, i received 2 interviews directly after emails and matched to one of those</t>
  </si>
  <si>
    <t>There are top hospital named prelims that go unmatched, often in surgery (BWH, etc.), too.   //  get a prelim where you wont get killed. "top name prelim" is an ..not oxymoron, but meaningless.  //   I totally agree. Surg prelim at a big institution is brutal: Cardothoracic, transplant, trauma....etc, etc......not fun.   //  it also doesnt benefit you in any strategic way</t>
  </si>
  <si>
    <t>Who is the the new PD of UCLA?  //   Is there a new PD? Who was it before?/</t>
  </si>
  <si>
    <t>Percy Lee , he left for MDA, does anyone know ? // Ann Raldow is the new PD</t>
  </si>
  <si>
    <t>The contact method for NYU is blank on the invite tab. Phone/ERAS/email?  //  Email. Updated.</t>
  </si>
  <si>
    <t>I know this was asked before, but how bad is it to miss the pre-interview dinner? Or show up a little late because of travel schedule?</t>
  </si>
  <si>
    <t>nput with grain of salt.</t>
  </si>
  <si>
    <t>Key thing for dinner. PGY2/3 will keep quiet if not happy since they are there to show up. PGY4/5 will say and do anyting to sell the program. 4/5 are job hunting mode and need program recommendation. so take the input with grain of salt. This true with rpgrams with history of malignancy.   //  i dunno. when i was on the rounds they were pretty honest. Are you in residency?</t>
  </si>
  <si>
    <t>are tufts interviews open to schedule on ERAS? its not showing up for me  //  I responded through the ERAS message center since nothing was in the invitation section. x5</t>
  </si>
  <si>
    <t xml:space="preserve">Did everyone receive Emory's pre-invite email just now?  //  Yeah x8  //  What a teaser. "final stages of application review, wow" x2   //  </t>
  </si>
  <si>
    <t xml:space="preserve"> and the 'enjoy your weekend' is a real sucker punch  //  you complain if you hear something and complain if you don't.  //  i especially complain when i hear that a program is in the final stages of interviews, gives out the interview dates, and describes the pre-interview and interview plans and tells me to have a nice a weekend. there is such a thing as a 'save the date'. this doesn't qualify.</t>
  </si>
  <si>
    <t>Did anyone receive date confirmation email from Henry Ford after replying to the invitation?  //  No to Henry Ford.....ditto w/Hofstra x2</t>
  </si>
  <si>
    <t>Got the confirmation now</t>
  </si>
  <si>
    <t>are people getting regional invites (MW, NE, W, S) or more broad invites?  //  Started out more broadly but now seems to be favoring in-region  //  Definitely getting more in-region, I did an away at a big program out of region and haven't gotten an invite in that region yet. But got invites in a different region I have no ties to as well. So random.</t>
  </si>
  <si>
    <t xml:space="preserve">broad/out of region &gt; in-region so far x3/ </t>
  </si>
  <si>
    <t xml:space="preserve">I’m doing really well with getting preliminary interviews at almost any program I’ve applied to, while getting next to no radiation oncology interviews other than a handful of programs that failed to match last year. I’ve never been this frustrated  //  don’t worry things will turn around for you  //   I feel the same way, It's pretty disheartening  //  still pretty early  //  wish I was getting prelims  //    I wish I were getting prelims too...  //   yeah wtf someone has 20 invites alreadyyyy  //   It really depends on how many places you applied to. That guy applied to &gt;70, that's nuts... I wouldn't sweat it  //  </t>
  </si>
  <si>
    <t>it's very early in the year still. chin up :)  //  also few of the top tier programs have released interviews so it's probably a bit early to judge that aspect. only mdacc and cc are top or second tier programs that have sent invites so far.  //   and Mayo/UCSD? +1  //  def mayo. ucsd is not a top or second tier tbh. good program. but not established like the mayos or cc or mdacc of the world. surf on bro.  //   Ayy some of us would prefer surfing to the luxuries of Rochester but I feel you. UCSD has hype out the ass though  //  I hear a lot more about UCSD than mayo tbh  //  yes but what students hear is not a great measure. UCSD is a perfectly goodprogram. But Mayo is a more presigeous one.</t>
  </si>
  <si>
    <t>Did and clinic send out a separate waitlist email, or was the "not in the first round" email the waitlist?  //  I am wondering the same thing. I also got the same e-mail twice. X4  //   Same, I interpreted it as a rejection email  //  Anyone get a separate waitlist email?</t>
  </si>
  <si>
    <t xml:space="preserve">the data isn't great  //   I mean its basically all survey data... its not like you can perform an RCT for this?  //  I mean we could...but we'd be the guinea pigs. turn the radonc match into a literal lottery  //  i would not worry about it. </t>
  </si>
  <si>
    <t>Interview prep! What're some questions you've heard come up?  //  "what's your most successful failure"  //  "tell me about yourself"  //   why rad onc?  //  why this program   //  ask who leads didatics  //  resident left or fired in last 5years  //  cover multiple attendings on same day/ ACGME survey results  //   program on probation?</t>
  </si>
  <si>
    <t>any interesting/non-obvious questions?  //  "who are you on SDN?"</t>
  </si>
  <si>
    <t xml:space="preserve">Any chance MDACC will do a 2nd wave lol  //  probably the same chance a bunch of invitees decide not to go to interviews  //  email said all 36 were notified simultaneously  //  cool, thanks!  //  people have come off the waitlist at MDACC in the past. Very uncommon though.  //   I won't hold my breath lol  //  dunno if a letter expressing interest/reasons you want to go there might help? hope it works out!  //  </t>
  </si>
  <si>
    <t xml:space="preserve">random, are people changing the "number accepted this year" tabs? thought MDACC was 7, now listed as 6  //  I heard they are going to reduce it to 6. Plus 6X6=36, I guess 6 is the right number.  //   i changed for our program because it was wrong. </t>
  </si>
  <si>
    <t xml:space="preserve">Any thoughts on # of reach vs target vs safety programs? Assuming ranking 12-15.  //   What does this mean? This is very much a personal question based on scores/research/school/demo. I think if we go with the idea of scheduling 15 interviews, then I'd say 2-3 reach, 8-10 target and 2-3 safety. But that's super subjective too. This year is wild, so many target schools will be safe but all the reaches are still reaches.  //  Fair point on the subjectivity. I guess behind this question lies the uncertainty of which programs are actually my target. Struggling with that currently.  //  will become more clear as more interviews come out. only real value to worrying about this is if you plan to cancel a bunch of interviews. </t>
  </si>
  <si>
    <t>this isn't like applying for undergrad or med school. go to the interviews you prefer and rank them accordingly. statistically, with over 10 ranks - you will be good to match</t>
  </si>
  <si>
    <t>can anyone log into eras?  //  Nope, under maintenance</t>
  </si>
  <si>
    <t>I know it's a buyers market but when should I worry about the lack of interviews? / right.... gimme more please / less than 3 at this point would be concerning imo / So my 4 is fine and I shouldn’t panic?  //  &lt;&lt; really? Some rando says three and you are taking it literally?  //  I wouldn't stress about it... we have 50 more programs to announce  //   only 1/3 of programs have given out interviews. --&gt;Agree, depends on how many apps you sent too  //  would look at # received vs # released vs # total applied. It's a bit late to do anything differently though  //  "buyer's market" only matters at programs that change their approach (more interview spots, lower cutoffs, etc). Doesn't seem like programs are doing that  //  My guess is programs will take less resident and shrink overtime like Nuc Med.  //  it's so ironic, I thought this would be the easiest year ever to match, but if programs, especially top programs, reduce their spots (which is good for the future of the field overall), it'll be just as hard at top programs, and even though it might be easier at lower programs, the job market would still be challenging if I don't go to a top program, right? ugh  //  This right here is my biggest concern. I have enough interviews to match but they aren't in places I feel comfortable practicing nor do I know how engaged they will be on my behalf. Half the reviews from previous years indicate a lack of caring for job placement in this field from several programs... that's not a good look moving forward. Hopefully that can be determined during interviews but if all my interviews are in these places... that's discouraging  //   I think attendings really want to help but it is just a bad job market.</t>
  </si>
  <si>
    <t>if i had less than a handful of invites at low tier programs i'd be asking myself if rad onc is going to put my career in the right direction  //  What would you do in that situation?  //  move ahead with a plan for rad onc. see what happens in the next two months. who knows. maybe a top tier program and second tier (see below) programs will send me invites. if the match is looking bad, get in touch with my home IM PD and ask to be interviewed for an IM residency spot. plan on IM -&gt; med/onc. wbu? i don't think i'd feel safe going to a recently unmatched, new, or poor job placement residency program given the climate.  //  Is there any hope for doing that but with gen surg instead? I can’t see myself in heme onc. Too bad I'd have no surgery sub-Is or letters  //   Gen surg categorical may be difficult to match into but you should have no problem for a prelim, even at top notch programs.  //   It's super easy to get a surgery prelim and treat it like a year-long audition for your program. Not an uncommon situation. I have several friends who have done it after deciding other fields (i.e. Rads/EM) weren't for them.  //  Honestly, I have same concerns but with regards to not getting upper/mid tier invites. If I don't get many (7-8), I might consider this route.  //  &lt;— surgery specifically?  //   I think a lot of us are having some concerns, it would be very helpful to update the anon applicant data - please!! to see how many interviews someone 'similar' or 'not similar' to me is getting, please! x2   //  You guys seriously - relax. it is still super early.  //  Nvmd if you walk in day one to pretty much any program in the country knowing you want a job in XYZ location and gun for it, you'll most likely be fine. Just dependent on all the soft skills med school doesn't train (networking, planning beyond 6-12 months, etc)</t>
  </si>
  <si>
    <t xml:space="preserve">I'm trying to figure out "tiers." Is the doximity list a decent starting point? https:  //  residency.doximity.com/programs?residency_specialty_id=59&amp;sort_by=reputation&amp;location_type=region  //   It's hard to say because the reputation metric is based on user feedback (which is generally alumni... so the bigger programs have more positive responses and so they do better). But it's hard to say. Some of the discussions from before highlight the programs most are talking about  //   SDN has a thread. Usually something like, tier 1 is the big three, tier 2 is all programs at the famous top 10-20 med schools with a handful of exceptions, tier 3 is the rest.  //  Surely there's more grandularity than everything below the top 20 being in a single 3rd tier? Also putting the top 3 in their own tier seems like too much, within the top 10 there's likely a lot of personal factors that would go in to choosing one over the other.  //   I agree that location plays an important role in determining what rank lists look like, there was some random Red Journal article about location allowing for better job placement within region (except for the Midwest where people leave). Should we just create a google form and see what the general concensus ranking is? It'd be open to whoever uses this sheet  //  I think trying to create a rank order might be futile, but perhaps just organizing in to like quartiles could be helpful. But it's a bit like the blind leading the blind, asking applicants do sort out tiers of programs. Though from some of the comments on this spreadsheet, feels like half are from residents/attendings lol  //  That's why it would be open, I'm assuming there are many lurking attendings/residents/etc. who will and can weigh in on tiers  //  Doximety is useless. THere are not formal "top 10" all this has been adderssed here. Many people confuse high ranking med schools like yale with high ranking radonc programs.  //  Yeah we all get that... it doesn't help that some of these top med schools act like their programs are all that too...  //  </t>
  </si>
  <si>
    <t>&lt;&lt;can u post the red journal article?</t>
  </si>
  <si>
    <t>I inaugurated the swap tab! Looking to switch to January 10 date for Rutgers RWJ. Currently scheduled for 12/13. Would be super super appreciative if anyone can make the swap. 973-771-8485</t>
  </si>
  <si>
    <t xml:space="preserve">the problem with this is how we perpetuate stereotypes. ie, UPMC. it's a solid program. i rotated there. maybe a couple of the faculty are tough but that's not very different than many other places that i have seen. </t>
  </si>
  <si>
    <t>there is some reasonable push back going on there now by radiation oncologists who acknowlege and can articularate what are real world concerns, and separate them from hyperbole and drama.  //   I thought everybody already made their mind before submitting applications. What are you going to do now? Apply for IM?  //  maybe do intern year and then switch? nothing is written in stone, man. You're not locked down.   //  you think things will be more clear for you by then? What will change? And you wont look as robust having switched. And you likely would have a down year because most decent programs will be looking to take two years from then. So in short, if you don't know now you should go out and talk to real world people because it wont be easier if you wait  //  bro you're not lucid. it is going to be SO MUCH harder to switch residencies once you match. don't bank on that crap. you'll have to get letters. take time off for travel. re-write your statements. tell your advanced program you plan on leaving. you're also not goingto figure that out in time during your intern year because applications are due three months deep into internship. you'll still be riding high on the penis pump of matching into rad onc and being a real doc. serious - if you find out you want to switch, it won't be until you start rad onc. good luck alienating your department and good luck matching into a respectable program. that's wild thinking. lolol  //   I mean it's not uncommon to see people switch out during intern year.... there's a separate process for it that is usually done outside of the match and programs don't want to burn bridges so they are nice about it. It happens, things change in life and priorities shift. Also this isn't even talking about just staying at your intern program... that happens too. Y'all are so fatalistic.  //   A rad onc resident switched to radiology according to SDN radiology forum.  //   Some surgery or IM programs allow you to switch to categorical directly.  //  you'd probably switch during PGY-2. The "gotta go to a top program" is less important to people switching (and because in other fields, it doesn't matter as much for jobs)  //  "Switching" doesnt mean they didnt have to do all the years. just means they didnt feel suited to where they were and may have to start again</t>
  </si>
  <si>
    <t>Random question but what's the best way to start a new row in this spreadsheet?  //   Right click on the most recent row and click "insert 1 above"</t>
  </si>
  <si>
    <t xml:space="preserve">Does anyone have any insight into the 2 michigan programs that gave out invites (beaumont and henry ford)? beaumont had to SOAP 1 spot last year is all i know (not sure how/why that happened)/ Beaumont has historically been a strong program with several prominent former residents but I think its recently seen a decline. I still think its a strong program (offers 12 months research, has protons, etc.).   //  protons does not make for a strong program  //   Yeah sure, although protons do provide potential research opportunities and what's not to like about the exposure to another modality?  //  </t>
  </si>
  <si>
    <t>they are both good programs  //  Any other resource besides Doximity and PD/residents at home program for insight into programs? Unfamiliar with a lot of them...   //  I'm in the same boat, I try to look through the past interview impression/away rotation tabs and old threads on SDN but it might all be outdated now  //  Doximety is horrible. Its not any kind of objective ranking. Its simply based on number of residents who submit good reivews.  Things havent changed too much in the last 5-10 years. You will lean on the interview trail.</t>
  </si>
  <si>
    <t>how many invites before you start to cancel?</t>
  </si>
  <si>
    <t>I think to be fair, consider cancelling around 10? Definitely by 15..  //   Yeah that's probably a good call, especially since the number needed to match this year will be lower than normal. Also after 10 interviews, it gets really messy trying to coordinate.  //  Agree that several competitive applicants I've talked to who matched at top 20 programs seem to think around 10-12  //  What about for those of us looking more at outside top 20? 15 interviews?   //  Resident here - I still think your chances of matching below your top 10 is highly unlikely..  //   According to NRMP official data, if your step1&gt;220 and you ranked more than 5 programs, you chance of match is &gt; 90%; ranked &gt;10 programs, you chance is very close 100%.   //  &lt; not if you are not a decent candidate. &lt;  //   come on, you won't get 10 interviews if you are not a decent candidate   //  you need to understand the context of those stats:  There are every year always people with excellent board scores but medicre rotation evals. These people struggle. And always a few with weakish board scores otherwise outstanding and they tend to do well. For most people with very high scores, they are all-around strong. But don't think its a shoe-in</t>
  </si>
  <si>
    <t>The number of PGY2 positions in the 19-20 Invites worksheet is different from the data in the Program Information tab. Which one is correct?</t>
  </si>
  <si>
    <t>The invites tab was updated with the ARRO map which was incorrect. The Program Information tab is correct.  //  Just updated the Invites worksheet to match the program information. I think I got them all.  //  Awesome work!</t>
  </si>
  <si>
    <t>Just happened to notice Jeff has a 4th interview date listed onilne but the email said 3 and that they would'nt be adding another. Wonder if they got less applications, or are interviewing less people? Or are doing bigger interview days.  //   Where did you see the 4th date? The interview date spreadsheet being circulated by coordinators only has three dates.  //   they list Jan 7th here- https:  //  www.jefferson.edu/university/jmc/departments/radiation_oncology/education/applying.html</t>
  </si>
  <si>
    <t>45 ppl is a lot to interview in any case/ I mean its for 3 spots so its about 15/per spot right?  //   are they increasing size of the program? historically they are two. this could be because of attrition.  //  They also had 3 last year according to the SOAP page, and 2/3 didn't fill- if they didn't eventually fill those they could be trying to make up for that too. How accurate is the NRMP data? Can a program say at any time "jk we are taking 1 instead of 2 or 3"?  //  &lt;-why not? isn't that what programs do when they don't fill and they choose to avoid the SOAP?  //  True, I guess I meant there's no way of knowing how many slots a program intends to fill until we interview and they tell us what they intend? And even then they could change their minds up until rank lists are due?  //  &lt;- exactly - they might not themselves until they interview/review everyone  //  Chances of a program changing the number of positions they're planning to fill BEFORE the match is very unlikely. Any positions that don't fill, though, less clear if they'll try to fill all of them in SOAP or go unfilled.</t>
  </si>
  <si>
    <t>my guess is they are trying to make up for either not matching last yr or for the resident who got fed up with the program environment and left (as per last year's chat page)</t>
  </si>
  <si>
    <t>https:  //  www.google.com/maps/d/viewer?mid=1yFcD8h3uyqK2B1Pqpde06dcuyCkvfykt&amp;ll=39.34845988027017%2C-96.84263002897296&amp;z=4</t>
  </si>
  <si>
    <t>ARRO posted a working map using NRMP/FRIEDA data for residency openings this year. I'll try and update the invite and program information accordingly with this information.  //   Just updated the invite tab, but the numbers seem off... is there anyway to confirm this?  //  Yeah this says Iowa is taking 3 residents this year but is actually not in the match and it also has programs that aren't in the match this year (UTenn/Medical College Georgia, etc.)/</t>
  </si>
  <si>
    <t>If it's based on FREIDA then it won't be up to date</t>
  </si>
  <si>
    <t>Hey! ARRO here - thanks - let me check things out, sorry for the incorrect data!  //  Hi ARRO! Thanks so much for your effort putting the map together! FYI FREIDA is not 100% accurate for rad onc or prelim info, so it's not your fault!  //  Thanks, ARRO!  //  ARRO here again - sorry, been a long time since I applied! I updated using some of your data. Our next effort is to try to collect information regarding which resources are available at which institutions... hard to find accurate data without surveying everyone! Please let me know if data are inaccurate and I'll change! DM me on twitter.</t>
  </si>
  <si>
    <t xml:space="preserve">Is there still hope for getting invited to UCSD? If not, I booked a prelim IM interview there for nothing this month  //   I believe they usually keep a waitlist and people have come off of them in the past, so I wouldn't lose hope. We also don't know if all of their invites have gone out.  //   Usually waitlist recipients receive an email saying they are waitlisted from UCSD per applicants last year  //  </t>
  </si>
  <si>
    <t>i don't think ucsd or columbia gave all their invites out today. only 2 ppl responded. compare to last year with 6-8..  //   They were just released and it's not like everyone is using the spreadsheet...  //   beaumont went high prety quick and they released invites today.  //   Looks like the numbers are up there now. I think they've all been released.  //   is columbia taking 1 or 2 this year?</t>
  </si>
  <si>
    <t>I hope both of them are still sending out invitations over the next couple days, I don't want to lose out on at least interviewing at these programs. :(   //  you guys need to keep in mind that spots will open when people cancell because they either have a conflict or whittle down their own list  //   I feel like the likelihood of dropping UCSD is low given its location and reputation, but there's always hope.  //  reputation is a borderline malignant program, no?</t>
  </si>
  <si>
    <t>is USCD malignant?  //   No its not</t>
  </si>
  <si>
    <t>applicant data tab this year is tragic+1  //   Yeah I agree, its not really helpful in anyway. It'd be nice to know what programs are looking at  //   +1</t>
  </si>
  <si>
    <t>plan to update at end of season.  //   why wait? what would that provide?  //   the thrill of secrecy haha  //  might be easy to identify  //   what would happen if you are identified?  //   the thrill of secrecy would be gone i tell you GONE x3  //   LOL  //  get used to your secrecy disappearing in this field lol  //  great. this year we are interviewing the paraoid.</t>
  </si>
  <si>
    <t>As a west coast person who has limited exposure to temperatures that freeze water, what would y'all recommend for layering? Does traveling in midwest and northeast require a parka/something heavy duty or will a topcoat be fine?  //  Depends on weather. &gt;40F I'd say a Patagonia-like sweater would keep you warm (as someone from those regions), but anything &lt;40F you should have something heavier (as in warm coat/jacket).</t>
  </si>
  <si>
    <t>Florida has 2 interview dates for the first time ever. That says it all...fear of soaping is real; such a great program with such great faculty...maybe time to become a fellowship again  //  lol  //  a poor year for the match is not a good reason to offer poor cancer care for patients.+1  //  What does this even mean? How would they be providing poor cancer care?  //   people going through a radiology elective to do a rad onc fellowship would not select for people who want to be oncologists.. unless there is a different residency that would funnel into rad onc.  //   Ahh that makes sense, absolutely agree, although don't tell interventional oncologists that -_-  //  tace em i say  //  as in it's a radiologist --&gt; radonc fellowship program? wouldn't that make them more devoted?  //  people can be develop passion /devotion to their career at any time. medical students who want to become oncologists will probably trend towards other oncologic fields (ie, IM -&gt; heme/onc) vs. a five year radiology residency... right?  //  making rad onc a fellow ship rather than a full residency would make for poor cancer care. You need more than a fellowship and doing radiology for residency followed by radonc for fellowship makes no sense. But if you are a medical student you might not have the information to know this.</t>
  </si>
  <si>
    <t xml:space="preserve">Florida is a good program. not a great program. But yes there will be a poor match for programs this year.  //   y'all with the hot takes this year, geez. How in the world would you objectively distinguish "good" from "great". Not like programs have MSPEs.   //  you are right there is no objective measure. This is by rep. And I realize I was not clear. Its a very strong program. I meant its not a ]HIGHLY prestigous one. </t>
  </si>
  <si>
    <t>How is everyone scheduling interviews? There are so many conflicting dates and/or sequential dates. I'm trying to go to the resident dinners but it doesn't seem possible at this point.  //  My school’s PD and chairman both told me to ask them when the time comes to prioritize interviews and figure out what to drop. Do you have a faculty member you could ask?</t>
  </si>
  <si>
    <t>what would you ask the faculty member?  //  These are my interviews so far, I’m struggling to schedule both X and Y, should I reject one of the two? Or should I attend both but skip the dinner?  //  kk thanks for clarifying  //   What a great problem to have, lol  //   I would prioritize interviews over going to dinners but when the time comes, and you're done getting invites, go through the invite list with a trusted advisor</t>
  </si>
  <si>
    <t>Identical twins come in handy for being in two places at once/ Ahh where do I get one of those?</t>
  </si>
  <si>
    <t>To the current crop of applicants: why are so many of you discounting the job discussion on SDN as "trolling?" -A current attending at a large academic program  //  because denial is a powerful psychological defense</t>
  </si>
  <si>
    <t xml:space="preserve">the discussion about the job market has been productive and there are trolls on the sdn forum. these are not mutually exclusive. i value the discussion and it helps pick a career, informed of the downsides.  //   I also think that as much as people can extrapolate 5 years from now, we have no control over it anyways. Other fields are feeling similar pressures and SDN doesn't really discuss that, including their favorite fields like dermatology (with private equity entering their markets). The realities of medicine in 2019 is that you don't have autonomy anymore.  //  this is part of the problem with that forum. . Context is zero. Who else in medicine thinks they will walk out of residency to make 500K in any field in medicine.There is a remarkable amount of entitlement.  //   I mean that's hyperbole too, they aren't screaming about salaries as much as they are about tight job markets and inability to move jobs if/when needed. That's a real concern. You want to have flexibilty. As much as we don't have control, I also see the issue with settling for a job in a region where you don't have family/friends. That's an equal priority. The issue with SDN is that they think other fields have the 3/3 profile (lifestyle, $$$, location) but that's not true. The coasts are saturated with every kind of specialist. If you cared about where you lived, medicine was a bad choice in the beginning unless you wanted to be in primary care. Obviously other specialities can still get major metros in other areas (like the South/Midwest/etc.); I don't think RO can say the same  //  </t>
  </si>
  <si>
    <t>many subforums on sdn are filled with people unhappy with their field and the direction of their field. at least in this field, there is increasing attention to the problems.  //   Yeah I agree, I really do appreciate how outspoken they are about the job market concerns, because they are real. I think it's already starting to yield benefits in the way PDs have talked about it over the last 6 months. I'm assuming with another poor match, ASTRO/ARRO/ADROP will take all of this seriously for the next few years.   //  Attending at academic institution here: there are issues. However the SDN forum is filled with people who have dug in their heels like its a trump versus obama debate. Its no longer dealing with reality.  //  lock 'em up!  //  lol yep!  //  have you notcied there is one of the SDN guys who has a very simliar screen name to a guy who was unflattering all over the NY times?</t>
  </si>
  <si>
    <t>How many/what percentage of applicants are contributing to this spreadsheet?</t>
  </si>
  <si>
    <t>It's probably like 5-10 people actively contributing to this spreadsheet and then an additional 20-30 people who lurk/add their interviews.</t>
  </si>
  <si>
    <t>given how similar applicants look with stats and research... what else do PDs weigh the most when giving invites?  //  A true random number generator called dice. lol</t>
  </si>
  <si>
    <t>Students overestimate "stats". PDs look for MSPE comments and the stuff embedded in letters  of recommendation.  //   I was told PDs won't have enough time to read letters. But they do look at the who wrote the letter.  //  a reference from someone they know goes further  //  PDs read the letters. However a ref from someone they know they can interpret betters.</t>
  </si>
  <si>
    <t xml:space="preserve">wow twitter and SDN blew up this weekend... / So did this spreadsheet tbh, people need to chill   //  </t>
  </si>
  <si>
    <t>lol at the chair of u of chicago saying it would be good for rad onc to take a paycut to make as much as peds get a grip  //  Do you think he will be first in line to take that pay cut?   //  &lt;&lt;you don't get to have attitude at this point in your "career".   //  he lives on food stamps presently and was recently seen applying for housing assistance at the chicago housing authority  //  why is it considered a bad "attitude" to point out that a nationally famous chair is telling new grads to take a paycut? It doesn't seem right for him to say something like that when he's not offering to take a paycut himself  //  this highlights how malignant chicago is as a program, stayyyy away!!!!  //  I appreciate this chair's honesty. Hypocrisy is worse./</t>
  </si>
  <si>
    <t>The SDN rad onc forum is a disaster because its not well moderatored. The lunatics are running the asylum. don't listen to anyone who insults people who disagree with them. don't trust any one who throws out "facts" but criticizes other peoples contributions. The loud push out the sane.  //  Talk to more people. Both in PP and acedemia.  //  agree  //  How do you open the topic with people in academia? How willing are they to talk about it? How much do they actually know about the PP market, especially if they've been in academia for a few years already?  //  It's not unfair question to ask people. A PD I worked with was very forthcoming about the outcomes of the job search and generally what their residents have experienced with the job market. I would obviously probe people you know well first/in our lastcouple years ive been here our guys got PP jobs in their home towns</t>
  </si>
  <si>
    <t>Who updated the calendar? Where did you find the dates for all of these programs?</t>
  </si>
  <si>
    <t>damn that's some serious insider info. PD? Resident?  //  interview dates available on this spreadsheet (presumably provided directly from programs) https:  //  twitter.com/yogagirldd/status/1177415219527729152  //  Thanks! Can't believe this hasn't been posted earlier. Surprised to see some programs with Nov. dates that still haven't sent out invites./ Just means we have some big invites coming this week.  //  ayoo make sure to forward those big invites my way. x2  //  this loooks like it comes from the Radonc coordinators list</t>
  </si>
  <si>
    <t>https:  //  docs.google.com/spreadsheets/d/1bi0ZLY3gMePYEXp45s6g7NlOhupDoacQL-UoP4OJF_Y/htmlview#</t>
  </si>
  <si>
    <t>What's the consensus on emailing programs to tell them you're interested in them in particular? Especially those outside your region, etc.  //   Just curious...what determines an applicant's region? The location of their med school  or their home address. I'm from the northeast but went to med school elsewhere. Haven't had any success in the northeast : (  //  I'm from the northeast and go to school here and I've been passed over by a couple northeast programs, yet got UC davis and Kaiser. No away out west either. Seems totally random. Not sure if emailing any program that hasn't sent out yet is worthwhile at this point</t>
  </si>
  <si>
    <t>I've done it for a couple already and haven't gotten responses. I"m not really sure what the harm is but the likelihood it helps is minimal.   //  my home program told me it doesn't affect anything.  //  &lt;-- how good is your home program, for context?  //  low tier good location</t>
  </si>
  <si>
    <t xml:space="preserve">I don't consider myself a "top 10" candidate as I don't have the scores/research for it so I asked around my dept for some recommended "second tier" programs, just sharing here: UF / Wisconsin (Madison) / UTSW / Vandy/ Thomas Jefferson / Beaumont / Moffitt. I did get a lot of advice to stay away from any new programs (Cedars Sinai, Tennessee, Dartmouth, etc) and programs that were recently on probation (UC Irvine); any additional suggestions, please feel free to add  //   I would probably include UCLA, UAB, and UW. Maybe even OHSU and Colorado?  //   UW is outstanding if you mean Uwisc./ I meant Washington but I agree Wisconsin is a good program  //   I interviewd at Thomas Jefferson last year and ended up not ranking them based on my impressions while there, would not consider them second tier / &lt; why not, deets pls, multiple attendings and residents in my department think highly of them&lt; colture  //  how would you describe the culture?  //  not pleasant for the resuts. </t>
  </si>
  <si>
    <t>Good thing I got passed up by two of these programs already :) :D for real though thanks for the info/ There are many more to come, and also potentially from these institutions that you missed on. This year is very much uncharted territory so we'll see what happens.  //  For sure, I'm not too worried yet!  //  it is not uncharted Same thing happened in the 1990's</t>
  </si>
  <si>
    <t>I'd add Fox Chase to that list. (Fox Chase was recently acquired by Jefferson, apparently... https:  //  6abc.com/education/fox-chase-cancer-center-to-be-sold-to-jefferson-university/5429012/)/ Wow I'm not sure how to process that information. Does this mean residents will split time between locations or will they still run independently? / no idea, but i plan on asking if/when i interview at those two places  //  would be really interesting if they combined in to a larger program  //  No. Wont be combined. They will address at interview day but the programs will remain absoutely separate.   //  this is correct. They will remain separate</t>
  </si>
  <si>
    <t>PDs estimating 150 total candidates https:  //  twitter.com/RTendulkarMD/status/1183008783695564800. I don't understand why Dr Attia is bemoaning the numbers and wishing for more next year.   //  &lt; because its nice when the field is desired by the best candidates.  //  of course, but it's so tone-deaf to the concerns about residency expansion and the job market. and no one is saying there are no more good candidates. just fewer of them...Rad Onc is a small field. PDs shouldn't expect hundreds of applications to their program   //  &lt;--that escalated quickly. He's not expecting anything. you asked why he is bemoaning this and you were given an answer. you really need to realize what you are naive to man  //   he's piggybacking off the predictions made early last year (see the middle of 18-19 chat) which ended up being true. doesnt help that some 2018 apps ranked like 20 programs when you literally can go to ONE / Why does # of ranks matter? You mean people taking too many interviews?   //  / yeah,  i mean how many students do you think are getting the majority of invites? 50 - 60? they aren't going to go on 30 interviews and rank 30 programs.  //  what is naive about objecting when a PD complains about low numbers of applicants, when the field overall is facing oversupply?</t>
  </si>
  <si>
    <t xml:space="preserve">Yeah I imagine a minority of applicants are getting the majority of interviews. Given the time constraints and date overlaps it seems hard to go on more than 20, I'm sure some people will drop eventually. Whether or not that translates to programs sending out additional invites, I'm not sure.  //   Ehh Idk if that's happening. Anecdotally, I'm not a strong candidate and I have a fair number of interviews already. Are there a lot of applicants who applied to the 20 which already sent out and still don't have any? I'm not trying to be rude, I really want to know.  //   i don't think asking questions like this helps. Does not matter how many one gets or does not get, just focus on your application.  //  stay in your lane hombre  //  The question is relevant to people claiming the same 50 people are getting invites and many aren't without evidence. If that's happening again it may be important (right now). I think either way it doesn't matter. It's too early in the process and as people cancel, more interviews will open up. Some programs who have invited still have spots on their interview dates now, so likely many won't be interviewless in the coming weeks.  //  </t>
  </si>
  <si>
    <t xml:space="preserve">Is that including IMGs? If that's just US grads that's not too much lower than last year. Anyone know when AAMC/ERAS releases applicant numbers? It was sometime in October last year. </t>
  </si>
  <si>
    <t>last year it looks like there were 148 US senior applicants who submitted a rank list for rad onc according to this: https:  //  mk0nrmp3oyqui6wqfm.kinstacdn.com/wp-content/uploads/2019/06/Applicant-Survey-Report-2019.pdf . so when we say 150 total candidates i figure that probably includes all applicants (us md/do, img)</t>
  </si>
  <si>
    <t>so maybe 125 us md applicants this year?  //  Probably, supposedly some PDs previously said apps were down 20-30%. I'm sure part of that is people applying to less programs than usual./ The estimate right now is between 125-145 based on what twitter has said. Variance is high with some programs only receiving 75 apps.  //   Sounds like some programs only received 50-60 apps this year  //  more than 125. more like 150 this year. You guys care more about IMG and DO than PDs  //  no this has historically been important in sorting apps</t>
  </si>
  <si>
    <t>mayo pd got 100 apps and vandy got 130  //   Just saw their respective tweets, that's super low. It makes Mayo's decision to reject apps already very unusual./PDs on twitter said they will take less residents to keep the field competative. Not unusual at all.  //  Can someone explain how that keeps the field competitive? They aren't attracting more competitive applicants. Are they just trying to prevent the embarassment of seeing the field have 50-60 unfilled slots? Top programs taking less residents just gives a false sense of competitiveness.   //  / It sounds like a mental game the top programs play: yes the balance tilts towards the applicants this year but not at my program. If I extend you an interview you better take it seriously.  //  I think it's easy to get excited this year and assume that we now have a shot at getting into the harvard's etc of the country, but to be realistic, most of us probably weren't competitive there to begin with, and contracting spots seems like the best solution overall for the future of the field (and our future job security), so it doesn't make sense to criticize top programs, or any programs, that restrict their programs this year...in fact we should be encouraging that, even though it sucks to give up the hope that we'd somehow get into those programs  //  Definitely does feel like a mind game. PDs probably horrified at the thought of having to take someone not from a top med school or without a PhD. For sure though, definitely was holding out hope on having a shot at a top program. Just seems like the best thing for the field would be to keep stronger programs open and close the smaller/less established ones, in terms of the quality of training that residents recieve, at least. But obviously we are biased. The fake competitiveness is frustrating.  //  are small/new programs really that bad??  //   yeah its a mind game. they are all trying to fuck with you. its all part of the test.  //  what's the test though? I have no idea what's going on  //  if top programs restrict the number of applicants that they take, the competitiveness is not 'fake', it's real, no different than any other year, right?</t>
  </si>
  <si>
    <t>https:  //  twitter.com/RTendulkarMD/status/1183008783695564800</t>
  </si>
  <si>
    <t>Applications are down. Tendulkar's predictions are mere mathematics. He's a better self promoter than oracle. But yes things favor applicants this year./ It looks like bigger programs are going take less residents this year, so there are less spots than currently advertised. I wonder which programs specifically, are going to do this.  //  Where was it confirmed that bigger programs are going to take less residents? The post below just mentioned not opening up spots to SOAP if they don't fill. Doesn't seem to make sense to take less residents and have less attendings covered, less research, potential need to hire more mid-levels, etc.  //  we'll see what happens when rubber hits the road.  //  you'd also think this would mean programs would interview more applicants.   //  i have noticed programs that did not match last year having more interview dates this year..</t>
  </si>
  <si>
    <t>https:  //  twitter.com/tjroycemd/status/1183029080318500864  //   He says "Quality does matter to programs" but I have a hard time understanding how large programs aren't going to fill with quality applicants. I just don't see how large programs will take a h it so that smaller programs get to fill.  //  program size is neither here nor there. its desirability of the program. Also the overall quality of applicants tends to go down when a field is less competitive.</t>
  </si>
  <si>
    <t>for this years match or in the future?  //   Currently this is just talking about this year's match but conceivably based on applicant numbers could continue.  //   The problem is that big programs will fill. there are definitely quality applications for the md anderson's of the world. the question is what will the lower ranked programs do.</t>
  </si>
  <si>
    <t>is it really so bad if big (size/name) programs restrict the number of new residents? It's the best possible response to the current job market, and the best step to help us all find jobs in 5-10 years  //  definitely a good idea. let's hope it happens. let's also hope smaller programs consider not SOAPing.  //  Unless you're hoping to go to one of those programs. The best response would be smaller/newer/less established programs throwing in the towel and closing, but I don't think any will do that. I predict many would rather SOAP.  / if programs don't SOAP, I wonder if they'd need to hire more attendings, which would help the job market for recent grads...  //  The cheaper option will be for hospitals to hire mid-level support, unfortunately.  //  I heard hiring residents is the cheapest way to cover attendings?</t>
  </si>
  <si>
    <t xml:space="preserve">I'm curious since I don't have a PhD, what are those who do saying about the field? SDN and faculty I've talked with (at the Big 3 as well) have pointed out that NCI and NIH funding allocation is very much in favor of Med Onc as is pharma funding. Do you feel like there is a good opportunity to develop your own lab in this environment?  //  Check the Rad Onc labs' websites from MDACC. Albert Koong is doing ER stress/UPR which has little to do with radiation. Rad Onc is a small field in research too. Recent break throughs in oncology (target therapy, immunotherapy et al) didn't occur in our field. I am not an expert but nobody is pouring money into radiation biology at this polint.  </t>
  </si>
  <si>
    <t>you are asking the wrong question. Funding will go to where need is. Its in development of better therapeutics. Funding has never gone to radoncs because they develop new technology, it goes to them because they are working on some biology that will lead to new avenues of care. This was always so and will always be. There was a very good article recently that discusses how technology is the derivitive of research, not the end result. If you are donig research into principles that are useful in cancer (or other) biology you'll get funding. People who talk about "recent breakthoughts not being in radonc" don't seem to realize that's like saying you expect a "break though" in surgery. It doesnt mean surgeons don't get funded for research. just not in making a new retractor.  //  https:  //  www.thekimmelmanlab.org/; silvia formenti, Kevin Camphausen. etc.  //   It is all true but radiation biology is not a hot area in oncology which makes it a little harder to get NIH or industrial funding. On the other hand, PIs in immunology at this moment are having a blast.   //  &lt;&lt;- again you are not looking at this correctly. Its not an issue of hot or not. Perhaps you are thinking of the match this year. in terms of radiation oncologists doing well professionally and academically its as good if not better than it even was. Until 10-15 years ago we were the red headed step child. You perhaps are perceiving it as "not hot" because new therapetics don't typically occur in radonc the way they can in med onc. But that was the point of my surgical analogy. You don't get "new cutting" either. Just more elegant tools.</t>
  </si>
  <si>
    <t>Check out R1 grants of radiobiology labs at Ohio State University and you’ll be surprised. There are 12 of them labs. You need to expand your horizons. Interaction of Immunotherapy with radiation, “Abscopal Effect” are some areas which haven’t been explored deeply and you’ll probably get good NIH grants/funding if you have the right idea and plan to proceed with.  //  bottom line - rad onc outcomes for phd researchers produce fewer clinician-scientists than other fields like med onc.</t>
  </si>
  <si>
    <t>Rejection from Mayo Clinic.  //  How did they contact you?  //  email  //  Sorry to hear that, was it Rochester or one of the satellites?  //  Rochester X2/ Maybe those that receive emails were on their waitlist?</t>
  </si>
  <si>
    <t>Not sure what this means for the rest of us. Can't believe that Mayo would need much of a waitlist considering it's Mayo and how early they're interviewing, doubt anyone cancels./ Yeah I wonder if they are going to do second wave invites considering some of us haven't gotten a rejection yet.  //  I just looked through the chat last year, they did the same thing then and in prior years, with no 2nd waves, just silence. Very likely to be a rejection it seems./ Well that's not the outcome I was looking for but that's also kind of mean they only reject some now and not others... seems a little premature  //  I like to assume every place that sends out that I don't hear from is a rejection, then if a second wave comes it's a pleasant surprise lol</t>
  </si>
  <si>
    <t>very confident for a middle of the road program in a high CoL location to send rejections in october with record low number of applicants. they must know something we don't lol./ They aren't one of the "top 10" but I don't think they are middle of the road. They could be interviewing 30-40 people for their 2 spots and we also don't know if they have internal candidates. They rejected me but I'm not too discouraged.  //  Some of you comne of as such pompous ***holes/ You don't need to censor yourself but I agree with your sentiment. Just because its a buyer's market for us doesn't mean you need to be entitled.  //   &lt;amen  //   last year program interview slots went unfilled towards the end of the season because of fewer applicants. the point is that there are fewer applicants this year than last which makes it surprising that they are rejecting ppl arleady. i don't have any stake in the game. but it will be something to watch as the season goes..  //  Not exactly. last year spots went unfilled bcause the same applicants were being interviewed by everyone. It was basically a 1:1 applicant to seat ratio  //  agreed i think we are saying the same thing in a different way. last year everyone was interviewing the same applicants meaning spots went unfilled. this year, there are fewer applicants. if programs once again interview the same applicants there is an even smaller pool. applicants will start to cancel once they have a certain number of interviews and porrams will need to invite more applicants ONLY if they have not yet rejected them.</t>
  </si>
  <si>
    <t>Did anyone get a confirmation of date from UC Davis?/ Nope, I replied through ERAS though, it mightve been better to email or call. / I did ERAS and then email and still heard nothing so you're fine I think/ I followed up with the PC today and she replied that they would be scheduling next week.</t>
  </si>
  <si>
    <t>Did anyone get a confirmation from UF?  //  Yes, I received a confirmation right after sending my acceptance email./ Ahh I never got a response... is it weird to call and confirm?  //  If it were me, I'd send an email or call.  //   Did you end up calling? I also never got a response and have to wait until Monday to call/ No I ended up emailing them again and she responded immediately. I got my preferred interview, I'm sure its the same for you! / Thank you!</t>
  </si>
  <si>
    <t>Things to look for and compare across programs. resident:attending coverage ratio (you cover 1 attending vs 2 attendings) If your staff is out, do you get academic time or do you need to cover a different staff's clinic?   //  &lt; this is not "academic time." If you have no outstanding work, sure do academics. But expect to be clinically responsible for your serve. its a clinical day off.   //  You are always responsible for your service patients, but the things to find out is if you get pulled to cover other staff's clinic/ How much teaching happens in a week and how much of that is taught by faculty or is it resident driven didactics? Do residents find the program's education useful? If a co-resident is out, does another resident need to cover them? Do staff go uncovered for any part of the year? If a program had to SOAP last year, did they take a non-rad onc applicant? Might be hard to get the truth, but programs that filled with non-rad onc primary applicants may have been looking for a warm body.  //  &lt;-- not a reasonable question. if rad onc is a 2nd choice but the cadidate is good, why wouldnt they be considered. This is a very soft call and not likely to be a marker of the program if the prior questions are satsifactorily answered.  //  The point is in the SOAP last year programs matched residents that NEVER applied to rad onc in the first round (or did research or even a rotation), they were failed applicants from other specialties that didn't match and saw an opportunity for a "lifestyle" specialty  //  &lt;-- yeah got the point. but that is not a measure of program or candidate</t>
  </si>
  <si>
    <t>Thanks, this is very helpful! Any advice on prepping for interviews?  //  don't tell them you dual applied    //  &lt;- but don't lie if asked. aide from being wrong if they catch you out you are gone from any decent place  //   ask them what questions they have for you.  //  don't forget to foam in  //  &lt; what?  //  don't be defensive about anything. Answer difficult questions honestly.  //  don't be a jerk to anyone</t>
  </si>
  <si>
    <t>seriously - just look at the tendulkar post for evidence of this. any non-top program rejecting applicants before interviewing a single candidate may be in for a world of hurt come match time.  //   Maybe they are closing up their program.</t>
  </si>
  <si>
    <t>Assuming, it's OK with the PC, anyone have an interview at Case Western on 11/21 that would be willing to swap with me for 11/12? If so please text me 973-771-8485</t>
  </si>
  <si>
    <t>General question, how does swapping invites work? Do you have to arrange it through the PC? Figuring this could eventually happen to me  //  yes, email the PC with your name and the swapees name, always ask if its ok first!  //  &lt;- this.. lat year there was aoage for this om the doc/ Just copied the one from last year... it doesn't make a lot of sense but hopefully everyone will be able to make it work.</t>
  </si>
  <si>
    <t>Have heard from a few program directors and coordinators there are &lt;150 applicants for about 200 openings this year. Many of the higher ranked programs are debating on closing positions rather than accepting poor candidates, although the top programs will likely have no problems filling quality candidates/ What does a "few" PD/PCs mean? Were these well regarded programs?   //  yes, including a "top 5"  //  outside of the "top 3," I have no idea what #4-5 are</t>
  </si>
  <si>
    <t>logistically, i wonder how this works. does this mean they will not soap? or are they accepting fewer from the start (ie, harvard taking 5 instead of 7)?.  //  They will likely rank only the candidates they want, and make open positions unavailable for soap  //  That's so frustrating. It's hard to believe that most applicants couldn't thrive in highly ranked programs. That also seems to be implying that the applicants this year are overall "less competitive"?  //  My understanding is the applicants aren't less competitive, but there are more "double dippers" from other fields who are trying to use radiation oncology as a backup  //  Seems like that would be relatively easy to tease out from letters and experiences.  //    //  My PD says there are very good candidates but not as many stellar ones as prior years over all  //  fundamental problem with the idea that some applicants are "better" than others, especially in a field like this  //   you should not. There are stinkers out there and we see them come through ever year  //   Yeah I don't know what "competitive" applicant even means in this context  //  board scores, research, letters, home school/ I'm assuming most of us have those attributes though, I don't know what separates the people applying this year to those of the past outside of a lack of competition for spots. Even then there is still competition because we are all vying for the "best" spots.  //  the idea that some spots are better than others besides niche tech availability and location is another problem with the way things work  //  do you think niche tech and location are the two factors that make programs top tier?/ Is there some idealistic way to look at the match process? It's not like Rad Onc is the only field with "top" programs... its how most of medicine works too. I agree the reasons for this aren't justified, but we still have to play this game. The world cares about brand names and that is especially true in niche fields like Rad Onc.  //  Per the private practice docs on SDN (grain of salt), most jobs care a lot less about brand name than we seem to think. Academics, sure.  //  PP places that are decent care that you are well trained. after that they want people to stay so if you have a draw to the region that's important. More so than big name.  //  Yup. High-volume program &gt; brand name for PP</t>
  </si>
  <si>
    <t>Sad to see such a competitive field change so quickly. Seems the field is still intact but the increase in available residency training spots are making the field look bad.  //  sdn is making the field look bad.  //  a handful of people on sdn is making the field look bad  //  trolls  //  / &lt;&lt;/ Yes all all of this. if they are downsizing the residency programs, job market will likely bounce back in a couple of years, right?  //  maybe making positions unavailable is what is necessary to provide good jobs for us 10 years in the future x3  //  / so maybe we shouldn't call them trolls?  //  the job market is actually better last and this year than prior year.   //  / we should call the trolls out but they do what trolls do. They will NOT let go. Hell they are still signing this song on a daily basis in nearly every new thread without any prompting. So if you do this go into it expecting it to be unpleasant and expect to hear how naive you are. This is why we cant have nice things with the internet  //  also have to keep in mind everyone on here is a med student and all we have is hearsay anyway  //  would be really surprised if they downsize. most competitive programs won't need to, but will other programs voluntarily have less resident coverage instead of increase #interviews or enter SOAP?  //  / They already did it. Last year, there were positions deliberately left unfilled.  //  Any actual examples (other than Dartmouth's new program)?  //  some nuance to that too, unfilled with AMGs? IMGs? We don't know what the population of people SOAPing was and whether they were unfilled pre-SOAP regardless, or just uninterested in the population available to them during SOAP   //  / Two programs (Kansas, SUNY Buffalo) entered SOAP but decided to take nobody. I heard this from a guy who SOAPed last year.  //  PD here: if you include the Primary Match and SOAP there were over 400 applicants.  //  i know some program that have always been willing to interview and good DOs and IMGs.  //  care to drop the names?</t>
  </si>
  <si>
    <t>how many positions were left unfilled after the SOAP? / any link to that data?  //   No solid data. Two positions were left unfilled after SOAP &lt;- This is wrong/ Does this mean UPMC and Rochester filled from the SOAP? That's 5 slots right there.   //  Jefferson chose not to go through soap. There is good reason for this. You have more time to get to know each other./ what does "get to know each other" mean? How does filling spots outside of the SOAP work?  //  Results of 2019 NRMP - 30 slots not filled. After SOAP, 11 slots unfilled - does not include those that filled post-SOAP or outside the Match.  //  Programs are not going to decrease their slots before the match. If they don't match maybe they won't fill through SOAP but don't worry MDACC isn't going to all of a sudden only match 4 positions.  //   idk man Houston is pretty humid, have you lived through a swampy summer in the bayou?</t>
  </si>
  <si>
    <t>Many programs filled outside of SOAP</t>
  </si>
  <si>
    <t>does anyone else not have any invites? i thought nobody was applying this yearrr   //  /can I ask what do youl ike about U Arizona ?</t>
  </si>
  <si>
    <t>Yes!! same here. let's give more time/ The bulk of programs have still not given out interviews, I wouldn't fret yet!  //  programs'll probably send out more waves in the coming weeks, esp. w/interview dates going into january</t>
  </si>
  <si>
    <t>what time of day and time zone have most programs been sending invites?</t>
  </si>
  <si>
    <t>On EST, split between around 11am and late afternoon (4-5pm) / Yeah I'm on the west coast and most have been released around 8-9am PST</t>
  </si>
  <si>
    <t>test</t>
  </si>
  <si>
    <t>Do most programs sent out rejection notifications? Or is ghosting more common?  //   If you go to the 2018-19 invite tab, it looks like 20+ programs emailed rejections last year mostly in Nov-Jan</t>
  </si>
  <si>
    <t>I would assume ghosting is more common since it's easier than sending out rejections  //  Its also hard to know how far down a wiat list you will go. So you don't want to reject someone you have in line</t>
  </si>
  <si>
    <t>Did UF waitlist everybody who did not get an interview? I'm not sure how waitlists work for residency</t>
  </si>
  <si>
    <t>I also got waitlisted. I imagine they waitlist almost everyone to keep their options open. Anyone get a flat out rejection? Not really feeling like applications are as low as was rumored. (x2)</t>
  </si>
  <si>
    <t>i applied to fewer programs than avg for rad onc and expect others did as well which may explain lower # in PD inboxes / Yeah I regret that now, 0/7 and counting / I would have assumed that if Mayo's PD tweets out that his apps are down 20-30% or whatever, that would be a fairly accurate estimate assuming most people apply to Mayo. But maybe that's a false assumption. Curious if the same 30-40 candidates are getting all the invites at this point. I did about 60ish programs and apparently should have done more. / I only applied to 60ish programs. I've gotten a handful of interviews but don't consider myself to be an incredibly competitive applicant, there has to be a good amount of randomness.  //  someone only applied to 7 Rad Onc programs??/ I think they are just stating they are 0/7 for interviews with more pending/ &lt;— yeah that’s what I meant, I applied to ~45</t>
  </si>
  <si>
    <t>No invite and no waitlist yet here x9  //  Its early  //   True, but why would they send waitlist emails so early? I'm hoping it's not true but receiving nothing sounds like an implicit reject to me.</t>
  </si>
  <si>
    <t>No invite here too!! No worrries !</t>
  </si>
  <si>
    <t>Did everyone get the email from uPenn?/ I didn't, what did it say? I actually provided a medicine letter too.</t>
  </si>
  <si>
    <t xml:space="preserve">I did but unfortunately, I don't have a Medicine letter. Guess I'm no longer under consideration. </t>
  </si>
  <si>
    <t>“If you have already reached the maximum letters that you can submit through ERAS, but did get a chance to submit one from the Dept of Medicine, please feel free to have the letter sent to me directly, and I will add it to your application folder.”</t>
  </si>
  <si>
    <t>Weird message, do I email the letter even if I have sent one with my application? The language is all messed up.  //  If you already submitted one with your application, I wouldn't worry about sending it a second time. It was a generic message that I assume they sent to everyone. I already submitted a LOR from the IM chair with my application and I received the email too. x3</t>
  </si>
  <si>
    <t>I just emailed my letter writer asking them to directly forward a copy of the letter to the administrator. Hopefully that works.</t>
  </si>
  <si>
    <t>Did anyone apply to upenn and not get the message ? x2</t>
  </si>
  <si>
    <t>Dang, I should've just sent 4 RO letters. I didn't know I could submit the medicine letter later separately</t>
  </si>
  <si>
    <t>I hope they'll give preference to somebody who bothered to read their website and included a medicine LOR in their application over those sending them out now.  //   Don't be hatin', lol  //  I personally spoke to an attending on the UPenn radonc education committee (or whatever they call it) and he said he didn't care about the IM letter so I think it just pertains to the prelim year</t>
  </si>
  <si>
    <t>wow someone deleted my info in the applicant data tab-what's up with that? not cool</t>
  </si>
  <si>
    <t>wtf</t>
  </si>
  <si>
    <t>They deleted everything   //  not sure what that is about.  //   it's about the anonymous applicant data tab. There wasn't much on it as most people removed their info, but a couple people were still viewing/adding to it. I guess someone just thought it was all a waste... weird move though  //  Real weird year for this spreadsheet</t>
  </si>
  <si>
    <t>Are people filling it out again?  //  added some limited info, think it will be helpful to track # of offers among us</t>
  </si>
  <si>
    <t>Can anyone confirm if there's additional wisconsin spots or are all dates full now? Just wondering if there will be another round. x4</t>
  </si>
  <si>
    <t xml:space="preserve"> j</t>
  </si>
  <si>
    <t xml:space="preserve">it doesnt work that way. THey will try to fill. If  they don't they will sent out more invites. If people drop out (because they get a lot of invites and start to whittle down) they will also send out more invites./ The assumption is most people are accepting interviews right now... so yes you are correct, but for the initial rounds they will likely completely fill until there is a waitlist  //  This was a simple question that could have just been answered by someone with an invite looking on ERAS and seeing if there's any available dates they could switch to lol. I guess we'll just see what happens this week. x2   //  </t>
  </si>
  <si>
    <t>this is all speculation friends. last year they sent three days of consecutive interview invites. this year they have only sent two days (thursday and friday).</t>
  </si>
  <si>
    <t>Does anyone know if the number of interview offers is on par with last year, or are programs interviewing more broadly?</t>
  </si>
  <si>
    <t>I was hoping they would but it doesn't feel like it yet. I'm sure every program assumes they won't be the ones to be soaping this year. / programs decide their interview dates and likely the number of people they are interviewing way before applications are due. it does seem like programs are inviting applicants for interviews earlier this year which may be a reflection of the change in numberof applicants.  //  It will be interesting to see if programs end up tacking on more dates in late December/January maybe.  //  i would guess there will be a lot of waitlist movement in november as people start to cancel. very few (if any?) top programs have given out interviews.</t>
  </si>
  <si>
    <t>how can you say it feels or doesnt feel like anything? They have hardly started offering yet and we're not insiders.  //  there are a LOT fewer applicants and programs don't want to go unmatched. interviews will trickle down.  //   True apps are way down. Thanks for the additional info.jbb</t>
  </si>
  <si>
    <t>Anyone else still sitting at 0 Prelim/TY invites? I applied to 20 programs and was told that's more than enough...   //  same here...  //  is it helpful to apply to additional prelims at this point or would it be a waste because it’s so late?  //  I was wondering the same but I'm worried its late  //  same here</t>
  </si>
  <si>
    <t>this might be helpful! https:  //  docs.google.com/spreadsheets/d/1kcEjbYEG7QQ1SboPPA2GguLpUv19-Ob2tD9waxP7Iuk/edit#gid=0  //  Definitely been stalking that too lol but it seems hard to tell if programs tend to have multiple waves or what?</t>
  </si>
  <si>
    <t>Got my first TY invite today (10/7). All spots were filled in less than 10 min and I was left in the dust. Sigh.  //  sorry dude :(</t>
  </si>
  <si>
    <t>somebody erased the applicant data. / I think people are just slowing removing themselves / why though? what's the point?</t>
  </si>
  <si>
    <t>somebody erased my interview invites from my email account whats up with that bud / lol x2</t>
  </si>
  <si>
    <t>Looking at last year's spreadsheet, some places seem to have one day where all get sent, some seem to have several days. Wisconsin's email specifically mentioned they'd send out in waves so hopefully there's hope for us :(</t>
  </si>
  <si>
    <t>oh did they send that wisc email to everyone? i thought the email meant i'd be in one of the waves  //  Lol I'm pretty sure everyone got that, but I could be wrong. It sounded pretty generic to me. Anyone apply to wisconsin and not get an email?</t>
  </si>
  <si>
    <t xml:space="preserve">According to some of the invitations I have recieved, some programs are sending out a handful of interview invites each day. These have been programs who use email to coordinate invitations though... I'm not sure if ERAS scheduling works similarly. </t>
  </si>
  <si>
    <t xml:space="preserve">Are any of you concerned about the SDN chatter? Has/Will this change what interviews you take, etc.? </t>
  </si>
  <si>
    <t xml:space="preserve">https:  //  forums.studentdoctor.net/threads/medstudents-entering-the-match.1389049/ This discussion gets off topic (like most rad onc discussions on SDN) but it touches on all the familiar topics: residency expansion, hypofx, corporate takeovers, geographic limitations, narrow clinical training (one tool for one problem), twitter cheerleaders - which all together mean fewer job options, and lower income potential) as well as some new ideas about challenges unique to rad onc: hypofx shortening contact with patients and maybe making relationships more shallow. The huge capital investment required for newer tech, which makes it hard for PP to compete with academic centers, thus further decreasing job/income flexibility.
But it doesn't really affect what interviews I'll take - I'll still go for the best fit. If I go to a lower-ranked program, I'll just try to work harder and hope for the best. Is that too naive?
How do you all process these criticisms? </t>
  </si>
  <si>
    <t xml:space="preserve">&lt;&lt;)Old timer here: some points raised on SDN real issues.  Over Expansion of programs is real. Changes in practice over time. with hpoofractionation is real. Some things raised are factually true but out of context: yes you may not immediately get a job in area of your choice...but radonc never was like medicine in this. There are better years and worse years for jobs, like in evey field, but radonc never was the field where you could be promised to get back to a specfiic city or region (at least not immediately) You aren't going to practice for $500K starting salary in the city of your choice? In what field in medicine does anyone honestly expect that. Its the internet. Take it with a grain of salt. If someone is constantly complaining and unable to tolerate disagreement with out getting snippy, they probably are unable to be objective. Some people just don't have the historic context. Some people are just not people you would want to work with.. </t>
  </si>
  <si>
    <t xml:space="preserve">Hmm I wonder if there was a period when people went into rad onc just for the money and lifestyle andnowtheyre bitter because they see it fading. It‘s hard to imagine doctors in other fields being so vocal. The anesthesia forum on SDN seems to share many of the same complaints and maybe lots of people chose that field for shirt sighted reasons also / real talk if i came out of training without a shirt i'd be cold and hard nipple pissed too  //  Anyone complaining that they aren't starting above 300K is definitely a whiner. </t>
  </si>
  <si>
    <t>Which programs are new I need to be cautious of?</t>
  </si>
  <si>
    <t xml:space="preserve">You can base new programs based on number of current residents... if any have less than 4, that is probably a newer program. From what I can remember Arkansas, Stony Brook, UTenn, and Dartmouth are newer programs in the last couple  years. UTenn isn't taking residents this year per the NRMP website. </t>
  </si>
  <si>
    <t xml:space="preserve">There was a comment here that's now been deleted. Someone added dates for Emory to the calendar, did invites go out today? Would just appreciate knowing rather than waiting in limbo.  //  also Loma Linda and Utah!  //  Good point, I didn't notice those. I didn't apply to either of those programs, but I thought I read that Utah had sent out an email so maybe that's where those dates came from?  //  Utah did send an email with dates. I don’t know about the rest  </t>
  </si>
  <si>
    <t xml:space="preserve">So far the list has been updated regularly when invites are sent out... I'm assuming if the invite tab hasn't changed, then they haven't released invites. Rotating students, residents and maybe even PDs will likely know interview days before others and may have been kind enough to post dates for us. </t>
  </si>
  <si>
    <t>It's on their website anyways. With details how to send it to the program. They are just testing who actually pays attention and is actually interested in Holman Pathway. /maybe I am dumb but I could not find the details regarding the secondary application. Could you please share the details?  //   here we go: https:  //  radonc.duke.edu/how-apply  //  / Thanks!</t>
  </si>
  <si>
    <t>It looks like they need a MD-PhD : Is it actually a requirement for the research track??/ That was my question too, although I think they prefer them since its a 4+2 (with two years of instructorship and support for your own lab)  //  /I also interpreted it as them looking for an MD/PhD, so I wasn't going to bother applying. I hope they don't take that as me not being interested in their program..../ I don't think it'll be perceived that way, they know most of us have some research interests without a desire to start our own labs</t>
  </si>
  <si>
    <t>Does anyone know what all is involved with the Duke Research pathway application? An extra essay or letters of recommendation? Thanks!/ You need a research letter from your mentor (PhD or otherwise). All that information is here on this form: https:  //  radonc.duke.edu/sites/default/files/documents/application.pdf  //  Thanks so much!</t>
  </si>
  <si>
    <t>Haven’t got any interviews yet (not even prelim/TY). Freaked out now. I’ve really strong LORs though scores are Okayish. Should I be happy that small programs have filtered me as a high flying candidate who would match in a top tier program? :r   //  I also don't have II for rad onc/prelim, with okay scores-so you're not alone!  //  I have great scores and LORs and sitting on very few invites atm so don't worry friends we'll be alright... right?</t>
  </si>
  <si>
    <t>Me too passed over all 4. Though I applied to only 1 of them/ So you only got passed over for 1 of them.../ lol</t>
  </si>
  <si>
    <t xml:space="preserve">Guys its way too early for invitations. </t>
  </si>
  <si>
    <t>Anyone get passed over on invites from one of the 4 places that have sent II, despite regional ties?</t>
  </si>
  <si>
    <t xml:space="preserve">I wouldn't worry about it yet. Interviews from most places are likely coming out slowly. </t>
  </si>
  <si>
    <t>buffalo though man... thats so close to home./ Ahh man I feel that, I'm sure you'll get one!  //  thanks man!  //  im sure programs are going to favor people with regional ties.</t>
  </si>
  <si>
    <t>our spreadsheet is important! https:  //  www.redjournal.org/article/S0360-3016(19)33044-5/fulltext)</t>
  </si>
  <si>
    <t>Someone didn't read rule #1. But seriously, this is why I don't want to be identified as being on this spreadsheet. That paper is a joke and its a shame its being published in the red journal. 32 responses? lol  //   agree should not have been accepted to the red journal.  //   It's only an abstract that was a poster at ASTRO, every poster gets listed in Red Journal supplement.</t>
  </si>
  <si>
    <t>protons x1, carbon x1  //  oh carbon that's twisted</t>
  </si>
  <si>
    <t>Seriously crap, they would not accept my Phase 2 study with genuine results for publication and they accept this shit. To say Red journal is the best Rad Onc Journal!! Blows the hell out of me. I would probably be better off not matching into Rad Onc this year and try something else next year./ &lt;-- agree with you. Leave now./ run while you can lol</t>
  </si>
  <si>
    <t>It looks like future isn't to bright, 100-120 applications(maybe less) isn't an outlier, but the new norm/ Do we know the official number of USG applicants? I can't believe it's that low.  //  yeah that seems ridiculous. Not that many students know about rad onc in thefirst place  //  Why USG?/ I asked about USGs because I keep thinking that's what they are referring to in terms of the numbers being down. There is a constant discussion about how to increase US med student exposure to the field.</t>
  </si>
  <si>
    <t>LOL love how you are an authority</t>
  </si>
  <si>
    <t>Did everybody get the message from Duke inviting them for research scholars program?? Yes</t>
  </si>
  <si>
    <t>yes, got an emailX5 - applications were extended until 10/8</t>
  </si>
  <si>
    <t>Are people on rotations during these next couple months or do your schools give you time off to interview?</t>
  </si>
  <si>
    <t>Mine is very flexible, so I have Dec and Jan off and am doing derm in November./ Same, I have no rotations until Feb. it certainly is helping as we wait for interview invites to come out. / i'm working on research electives</t>
  </si>
  <si>
    <t>mmmmm</t>
  </si>
  <si>
    <t>Good luck everyone with interview invites next month!! &lt;3</t>
  </si>
  <si>
    <t xml:space="preserve">that still looks like a penis and testicles to me first, and a heart second.  //    </t>
  </si>
  <si>
    <t>would more people contribute to the anon data?</t>
  </si>
  <si>
    <t>what's the point of that tab?/ I think its more for reference than anything else, but its pointless if most aren't posting.  //  The only point is for anxious med students to compare themselves against each other. Also given how few applicants there are, I'm not posting as it seems like any PD could identify your app if your step and # of pubs is accurate/whats on ERAS  //   That's why I ended up removing my statistics. I'll likely add them back after rank lists are submitted so future applicants can get an idea of what to expect (although this year will also be an outlier given the #s)  //   Yeah I'd be happy to add my stats after match day. Who knows if this year is an outlier or the new norm./ What's the concern if a PD knows who you are? They know that this spreadsheet is used regularly during the application process. Am I missing something?/ lol all the info we provide on the applicant spreadsheet is the exact stuff on our apps.. i'm confused.</t>
  </si>
  <si>
    <t>Weird, we are down to 8 participants from 10, technically does this means the two guys withdrew their Rad Onc applications :P  //  yeah i bet that applicant with 34 pubs and 10+ rad onc specific pubs decided to go for peds ;)</t>
  </si>
  <si>
    <t>Outside of people who will be aiming for prestige programs (MDA, MSKCC, UPENN, Stanford, HROP) how many of us will look for programs in a specific region? Ill start: I am. x4</t>
  </si>
  <si>
    <t xml:space="preserve">I’m not sure I understand your question-are you asking how many people would pick a good program in a good location over a great program in an ok location?  //  Sorry. To clarify: who here is looking first and foremost for a program in their region if they don't get into one of the "top five" I named? </t>
  </si>
  <si>
    <t>I'm definitely looking for a program in a couple of states around me, I would prefer to match in the region rather then any other program, except maybe MDACC (they probably won't consider me anyways). / I feel the same. No reason to move to a new part of the country where I don't know anyone. The only justification would be a great program</t>
  </si>
  <si>
    <t>For lurking residents: What questions should we ask you?</t>
  </si>
  <si>
    <t>&lt;&lt; Are you happy there. What is the culture. Are you treated respectfully. Are you given a good clinical education. How are the pass rates on your boards the last 10 years</t>
  </si>
  <si>
    <t>What does a 'good clinical education' look like? Any metrics that we can ask specifically about?  //  I think the best answer is just to ask and see what the residents say. They will tell you what they like and don't like. But generally, expertise in each disease site with multidisciplinary exposure, a decent volume of cases, appropriate (and increasing) responsibiliy as you progress/ I think another important factor is whether you can get all of your clinical training without having to go to another institution for things like HDR and pediatrics. Another aspect is how much time do faculty spend with residents (either in formal didactics or one-on-one during clinic).  //  I disagree about the not having to go to another place. Sure its nice. But UPenn goes to Fox Chase for HDR. Fox Chase residents go to U PEnn for peds. U Penn is great clinical training. Many places send people to St. Judes for Peds. does not mean they aren't good. That logic doesnt work</t>
  </si>
  <si>
    <t xml:space="preserve">Do you contact yourself/ask your PD to send out emails to individual program directors requesting to get interviews or just wait and watch?/ I would wait after their initial invites go out </t>
  </si>
  <si>
    <t>Watch and wait for now</t>
  </si>
  <si>
    <t>So, is the strategy this year to not interview at or not rank newer programs (that have opened in the past 5-ish years) and/or "malignant" programs (UPMC, MUSC, Jefferson as was discussed below) since the numbers are so favorable for us???  //  would depend on if you're getting interviews or not.</t>
  </si>
  <si>
    <t xml:space="preserve">Some of those programs who had to SOAP purely because of location and not really an indication of the programs. So I would not recommend avoiding interviewing at these programs because of these "issues"  //   some soaped because they didnt realize the field wasnt so competitive and all interviewed the same people. </t>
  </si>
  <si>
    <t>Resident here... I would wait to see how interview offers turn out for you, but yes I would AVOID all newer programs. With how things are I would try to match at the best program possible, but also make sure it is a good fit. See below in a different post for list of strong programs  //  &lt; good advice</t>
  </si>
  <si>
    <t xml:space="preserve">Some of those programs who had to SOAP purely because of location and not really an indication of the programs. So I would not recommend avoiding interviewing at these programs because of these "issues"  //   right - there are good/great programs in less competitive regions (ie, rochester, mayo)  //  some soaped because they didnt realize the field wasnt so competitive and all interviewed the same people. </t>
  </si>
  <si>
    <t>sher dan said to beware #notmalignant  //  ARRO's map lists if the program didn't fill during the 2019 match.</t>
  </si>
  <si>
    <t>Since this is now the official spreadsheet, has anyone posted the spreadsheet to SDN or Reddit? I don't have accounts for either but it may be useful for others to have this posted somewhere online.</t>
  </si>
  <si>
    <t>I'm pretty sure I saw a post from a SDN mod that they did not want the spreadsheet there given the drama it caused them last year./ Yeah looking at SDN... its probably best not to post it there. Why not, what drama? I don't see how hiding ourselves from the reddit spreadsheet list could ever be a good thing, sounds conceited to me/ We aren't talking about reddit, just SDN, although I don't see the issue in posting there either.</t>
  </si>
  <si>
    <t xml:space="preserve">apparently % of us seniors applying down by 30 - 35% this year. sdn cronies ftw./ compared to last year? link for that info? / this is consistent with what my program's coordinator is seeing / 30 - 35% posted on SDN by a PD who said s/he talked with 6 programs who all had same experience / what the heck - only ~120 US applicants?? Not suprising given the avg salary is $150k less than what most were expecting, and the field is plagued by pretentious and uninviting people   //  There is no link to give you at this point. This comes from both public and private conversations with PDs.   //  What many were expecting is insane for any field in medicine. SDN is dominated right now by a lot of people the field could do without. If you are pissed off you arent going to walk into a 500 K job in the middle of your home town on year one, you are deluded about medicine in general. Sounds like someone hasn't heard of ortho/plastics/neurosurg  //  you're toasted, there is NO field of medicine that can promise anyone a 500k job in their hometown in 2025 (or whenever that NSG residency ends). / of course it depends on where your home town is...but it does seem like most fields of medicine are seeing more demand and less saturation than rad onc. That's just one of the downsides of entering a tiny field of medicine, right?  //   </t>
  </si>
  <si>
    <t>yes it is a downside. i think you underestimate the size of other subspecialties. interventional cards takes a similar amount of applicants each year. the job market will tend to be inflexible, much like rad onc. same with ortho. most people go for fellowships which accept a similar number of applicants (or fewer) than rad onc each year. fewer places in the country are hiring. i think we all tend to overestimate our opportunities in life. in choosing rad onc, we are making a life decision early. in that sense - there is anxiety about choosing the right field and narrowing later life choices. this is natural. ultimately, it is no different than someone who is going into OB who wants to specialize in MFM. this person will have more choices coming out of general OB/GYN residency. however, if s/he wants the topic/lifestyle/career that MFM offers, yes s/he will also place geographic restrictions on the job search. i think we as med students tend to fool ourselves about our choices. it's like when you see people go into med/peds and think they are going to spend mon and tues seeing kids, wed and thurs seeing adults, and friday doing research. choosing a career is challenging and in choosing rad onc, we are making the final BIG career choice we face. no shame in others who are not there yet. that is what general training prepares you for as it allows people to make that decision about their job search/fellowship options/etc. sorry for the novel but all this crap on SDN is annoying and i wouldn't dare post it there for the flames that would ensue.</t>
  </si>
  <si>
    <t>the sdn folks are losing it / has anyone talked to a real PD personally about the numbers for this year?  //  Yes they have. There are some sad people there. Based on their nutured bitterness, there a a number who i would not want to work with in any capacity even when some of their criticisms of the field are accurate.</t>
  </si>
  <si>
    <t>The Mayo PD predicts apps are down 20-25% for all programs https:  //  twitter.com/KenOlivierMD/status/1173812636523388929  //  PD here. Yes applications are down and favor applicants strongly.</t>
  </si>
  <si>
    <t>this wait is killing me. And these emails. Thanks Wisconsin. Yeah similar emails from Utah, VCU, and SUNY Upstate as well...</t>
  </si>
  <si>
    <t>is everyone getting these emails or are they selected applicants?/I think they are sent out to all applicants; have others not gotten them? / I assume everyone is getting them. It would seem strange to pre-select applicants for such a generic email. Unless they screen by scores and then email those they think they might be interested in, like a "save the date" / i got one. did anyone not get an email from one of these programs they applied too (vcu, suny, utah, wisc)?</t>
  </si>
  <si>
    <t>I haven't gotten emails from vcu or suny.</t>
  </si>
  <si>
    <t xml:space="preserve">PD here. Do not worry if you havent heard yet. Most of us are still getting our ducks in a row. Invites don't start until October and trickle out over time. good luck  //  Have you noticed a change in # of applicants this year at your program?  //  yes, down from last year definitiely. </t>
  </si>
  <si>
    <t xml:space="preserve">Can we start filling out the applicant data? don't wanna be the first lol/ Isn't there a google form that we use to fill it out to keep things anonymous? </t>
  </si>
  <si>
    <t>x4 - things are always anonymous on here, right?  //  so long as you log on anoymously</t>
  </si>
  <si>
    <t>Thanks to whoever took the time to add in the # of spots on the info tab!</t>
  </si>
  <si>
    <t>x2 / x3 - if a program is not taking anyone, can we remove it from the list?/ I think they are removed now, also some of these may need to be updated as NRMP updates</t>
  </si>
  <si>
    <t>What programs appear to be improving? / would you consider expanding to be improving?/ There are programs that are expanding?</t>
  </si>
  <si>
    <t xml:space="preserve">I would not consider expansion an improvement. Could just be a money grab/don't want to hire more mid-level support, etc. </t>
  </si>
  <si>
    <t>expanding residency spots at this point in time is a tone-deaf, 'we don't prioritize resident career success' move by academic departments and def a reason to rank programs lower or not rank programs at all /x3 would definitely NOT rank a program that was expanding residency spots in this setting of a job market  //   I don't agree. I think expanding is absolutely wrong at this point. But to link that with "therefore I shouldnt apply there" is bad logic. It might be a great program for you and for your career, even if they aren't conscious as they ought to be regarding the field as a whole. Unless your choice has to do with principle, the logic doesnt follow.</t>
  </si>
  <si>
    <t>I might have missed this but has anyone heard back about interviews?  Many of my classmates have them but they are going into different fields.  If this info is posted somewhere else could someone let me know.  Thanks everyone / did everyone else get that application received email from VCU with the interview dates? what a tease. /</t>
  </si>
  <si>
    <t>Interview tab?</t>
  </si>
  <si>
    <t>I thought the dates from last year started in October. I hadn’t got any yet :(</t>
  </si>
  <si>
    <t>this email just said 'we received your application. our interview dates will be nov 22 and dec 7. we'll be sending out invites in mid-october'.... / who was this from? / was it NYU or U CO?</t>
  </si>
  <si>
    <t xml:space="preserve">I don't think we'll hear from many programs until first week of October based on prior years and talking with a couple PDs at ASTRO. Many don't pull apps from ERAS until early Oct anyways. </t>
  </si>
  <si>
    <t>Same, I heard many programs were busy with ASTRO this past week, and then the following week, PDs are scrambling to finish their accrediation deadlines. So most likely will be pulling apps starting October.</t>
  </si>
  <si>
    <t>I'm on the fence about applying. Does anyone know the deadline for applying to programs? Is it October 1st for all of them?/ What else are you applying into? / IM</t>
  </si>
  <si>
    <t>I see some programs have november deadlines, but it's rolling, right? / Off the top of my head, a bunch are october  //  If you want to be a radiation oncologist apply. if you don't, don't apply. / lol the problem is that I'm not sure  //  If you're not sure idk why you'd want to enter a field with all the job problems/sacrifices  //  The sacrifices are always there. SDN has over amplified the problem. There are issues about residency expansion, there is a loss of context on SDN. in short if you want to be a radiation oncologist do it. if not don't.</t>
  </si>
  <si>
    <t>From what I heard, there was quite a turnout for students at ASTRO this year. How was it? Not very good IMO  //  obviously didn't go to Raysearch</t>
  </si>
  <si>
    <t xml:space="preserve">Applications down 25% this year... It is a good year to be an applicant and match at a big name program &lt;&lt; where are you getting this info? The ERAS preliminary data shows that the # of applicants is up 28%/ This was stated by the Mayo PD after the ADROP meeting, also I don't think the ERAS data counts correctly, it says there were 366 US applicants last year/The ERAS data includes US &amp; Canadian medical graduates. Not sure if that also includes DO. Avg. apps per applicant and avg. apps per program are both down - not sure of its significance yet.  //  new poster - please link the new ERAS preliminary data you mentioned showing 28% increase. the most recent i could find was from ERAS 2019 which from my understanding is LAST YEAR's cycle. i believe preliminary data becomes available in october and runs through the month of april. thanks   //  </t>
  </si>
  <si>
    <t>It won't matter if there's no jobs/Everyone is double applying anyhow  //  lol I'm not and I don't think anyone else I rotated with is either? Maybe I should have though / I'm not double applying. Rad onc or bust! x4 / I'm not double applying, but only because trying to become competitive for good programs required all my time and energy  //  What other specialties are people double applying to?/ IM/ DR too/ derm/ surg/someone is applying derm and rad onc? that's impressive, good luck!  //  Jobs are fine -in short term great. In long term, no one knows in this field or any. But no existential threat to the field.    //  There is not an increase in aps this year. Its down because of the psychos on SDN. so good for applicants this year.   //  The 'psychos' make some good points tho, gotta consider both the bad and the good</t>
  </si>
  <si>
    <t>what's the point of double applying? What are you waiting for to make your decision?</t>
  </si>
  <si>
    <t>It's probably more of an insurance policy that if you don't match at your ranked "good" programs, you at least ranked your backup speciality / yikes, so much stress...  //  don't use SDN as a guide of what makes a "good" program</t>
  </si>
  <si>
    <t>What are “good” programs that people feel comfortable with?  / the classic top 15 / Is there really a "classic" top 15? Last years spreadsheet looked to have a lot of variability / what was it last year?  //  I applied Rad Onc this past cycle and interviewed at some of the classic “top 10 programs.” Typical top program rankings include MSK, HROP, MDACC, Stanford, Penn, UMich, UChicago, Mayo If you match at any of these places I feel you should be able to find a decent job in 5 years, though I have no evidence to back this. There are still other solid programs not mentioned.  Some of these places are research heavy while others are more clinically focused. Personally, my rank list preferenced programs where resident education / QOL was a focus. Facilities, locations, and resident happiness also played a great part.  Places I liked more included Penn, Yale, WashU, and Clinic, MDACC. Places I didn’t like as much were Stanford, UChicago, UMich, and Mayo— impressive place but Rochester was a no for me. Remember, just one person's opinion!  //  Very worrisome that matching at even a top program can't promise a decent job in 5 years....x2  //  &lt;- No one can promise you anything like that in any field. Particularly in US medicine. Jobs excellent this year. no one knows five years from now and is lying if they say otherwise/ I mean you can say comfortably that there will be a need for primary care services regardless of the economy (so yes in 5 years your job would be safe). There are several specialities where supply/demand are near an equilibrium and Rad Onc is closer than other specialities in that regard, that's the reality.  //  U Chicago is a fine program but top ranked? no. YAle and and clinic are great but  SDN over estimates their standing.</t>
  </si>
  <si>
    <t xml:space="preserve"> Speaking with a PGY5 at ASTRO they seemed pleasantly surprised with available jobs / hard to extrapolate 5 years in the future, but from what I've heard, regardless of how good the jobs are now, they're going to get worse, and even though you can get 1 good job, it's difficult to change and get a good job in a desired location. No one is saying it's impossible to get a good job. But the old triangle of location, income, clinical work is becoming 1/3 instead of 2/3  //  aka it is already 1/3 rather than 2/3  //  Old timer here. one of the big problems with SDN is that many (not all) of the very active posters seem to think things were very different 10 or 15 years ago. They are not. There are better and worse years, but they are overstating how easy it was to the locale you wanted 10 years ago and the income they expect is just unrealistic for US Medicine these days.  If you want 500K day one in LA medicine isnt the field for you</t>
  </si>
  <si>
    <t>good luck to everyone submitting their application this weekend!</t>
  </si>
  <si>
    <t>is there a new spreadsheetx5/you are looking at it/ Nah there should be a separate spreadsheet...</t>
  </si>
  <si>
    <t xml:space="preserve">Lurking resident - be aware, all the bad stuff was clearly deleted from the sheet last year. Make friends, talk to them, trust each other and try to be smart about the process together. You'll be working together so may as well start now. May the odds be ever in your favor. </t>
  </si>
  <si>
    <t>Another resident here - best of luck to you all! I second the person who previously wrote. During my application year (2016-2017), we had mild drama on the spreadsheet. But overall, it was a source of camaraderie and support during a stressful time.</t>
  </si>
  <si>
    <t>Thanks, guys! Many residents are reluctant to discuss job market issues when attendings are around. It is a small field and you don't have a lot bridges to burn.  //  Not in my place. There is no sense you can't discuss it with us. If you are really going to "burn bridges" by discussing the job market you do have a problem.</t>
  </si>
  <si>
    <t>where can we find the number of open pgy2 positions at each program for this year?</t>
  </si>
  <si>
    <t>You can try the NRMP website, but its likely not updated for this year. Some of the numbers on the next tab are from that website.</t>
  </si>
  <si>
    <t>If a program says to submit three letters, do you submit 3 or is it okay to do 4?</t>
  </si>
  <si>
    <t>i've been doing 4 except for the places where they explicitly say 3 (see below)</t>
  </si>
  <si>
    <t>how many TY/prelim years you all applying for?</t>
  </si>
  <si>
    <t>30  //  20  //  10/30/30</t>
  </si>
  <si>
    <t>9/8 here</t>
  </si>
  <si>
    <t>can we come up with a list of programs with unique requirements?</t>
  </si>
  <si>
    <t>1. penn - 1 IM letter 2. Rush - 3 LOR 3. emory - 3 LOR</t>
  </si>
  <si>
    <t>On my rotations, been hearing a *LOT* of warnings about the field mostly from residents who are basically saying "buyer beware" about radonc - (in regards to the terrible job market). these have been at mid tier or mid upper tier programs too. anyone else?  //  not where i was. they were all happy. Nervous initially but thought it was good last year  //  can confirm from some of my rotations too, even at a "top 15" program</t>
  </si>
  <si>
    <t>what are considered mid-upper tier programs? I'd say any well known name thats not top 15  //   there is no solid agreement about is "top 10" so  good luck with this. / I have 0 idea what a 'well-known name' is in rad onc -_-</t>
  </si>
  <si>
    <t>I'm curious about mid-upper tier too, does that mean top 30-20 on doximity?  //  Doximity is not a measure of the program. No one except people naive to the field talk about it.  //  Correct. Doximity is a joke. It relies heavily on reviews from grads. Big programs get the most feedback.</t>
  </si>
  <si>
    <t>Have people had other rotaters with them? I've gone on three aways and have been the lone student each time. Two of programs (one top 10 and the other a upper mid-tier) both commented that they usually have multiple rotaters and have had only 1-2 at a time this cycle.</t>
  </si>
  <si>
    <t>yes, I've been to 2 aways and have had 5 other rotators with me each time (both places said this was a higher # than usual) / same - i've been with three other rotators on my rotations</t>
  </si>
  <si>
    <t>Anyone else waiting on letter writers?/ Yes waiting on several... am trying not to be too pushy</t>
  </si>
  <si>
    <t>Day before submission... Might have to be a little pushy but be polite about it if you can/I would follow-up after ASTRO regardless, they aren't submitting until its over at the earliest now (which should be fine since most programs aren't even going to look through these until Oct 1/Oct 15)</t>
  </si>
  <si>
    <t>how many applicants we thinking this year? 200?</t>
  </si>
  <si>
    <t>Last year there were 162 apps for 192 pgy2 positions...&lt;&lt;incorrect  //  I think some people will avoid applying who had been interested previously, but some will see a new opportunity and apply, maybe as a backup to more competitive specialties. Overall, I think 175 apps :D We should make a pool for predicting haha  //  no last year were over 200 aps / aren't you lumping together the regular applicants and the SOAP positions if you say 200? I thought ~30 spots went unfilled last year in the regular match. I don't think it's accurate to call SOAP matches real applicants</t>
  </si>
  <si>
    <t>150 US MD; 50 other</t>
  </si>
  <si>
    <t>Why doesn't Emory have CK? / can you clarify this question? / I see they have linac SBRT and GK, but I'm surprised they don't have CK. How much SRS/SBRT do they do? Do they plan to get CK? From what I've heard, CK is superior to linac SBRT (please correct if I'm wrong) . what did people who did an away here think of emory?  //  CK is not "superior" . Different machines have different strengths depending on the case.   //  correct. don't go to a place because of a machine</t>
  </si>
  <si>
    <t>Rotated at a mid-range east coast program, and they said Emory has a strong reputation fwiw / only heard this secondhand but i heard emory has a history of being malignant - not as bad as Jefferson or UPMC (see below) but still / I've heard their integrated medicine prelim is intense (but also good medicine training) / if they have 1.5-2 academic days/week like the tab from last year says, how malignant can they be? What does malignant mean in this case?  //  &lt; if people don't treat you with respect and make you feel bad, its malignant. It has NOTHING to do with the amount of academic days you get. And really most residents don't get academic days</t>
  </si>
  <si>
    <t>Famous but malignant Stanford, UCSD,chicago, MKSS and Duke. Just pure malignant UPMC, Jefferson, UCI,MUSC, Emory, Einstein NY, Mt Sinai. Just check resident left or fired and ACGME survey/probation. remember malignancy is permanent once therer.   //  Not sure where the idea that Mt Sinai is malignant came from but definitely not true -- Strong clinical program with supportive faculty, plenty of research, and good job placement. / No way Duke is malignant</t>
  </si>
  <si>
    <t xml:space="preserve">I've heard they have been/are still making changes to improve the program per SDN. // Would also disagree that Mount Sinai is malignant. I have never heard that from anyone, this is the first I'm hearing of it. Faculty are amazing, super supportive. </t>
  </si>
  <si>
    <t>UPMC is not a pure malignant program. Please look at statement from prior residents on SDN</t>
  </si>
  <si>
    <t>Duke is not malignant x2</t>
  </si>
  <si>
    <t>Has anyone heard if the programs that have incomplete registrations in ERAS plan to accept applicants this year, like NYU and Medical College of Georgia? One of them is CPMC and I assume they're not going to reopen, right?</t>
  </si>
  <si>
    <t xml:space="preserve">What's the relationship between UT Health San Antonio and MDACC? Their cancer center is called, UT Health San Antonio MD Anderson Cancer Center </t>
  </si>
  <si>
    <t>none from an academic/prestige POV/ They are affliated with MDACC just like UTMB  //  there is zero connection from the point of view of training</t>
  </si>
  <si>
    <t>:(</t>
  </si>
  <si>
    <t>How accurate is FRIEDA in terms of STEP2 being required for interviews? Just realized some programs say they require it but I haven't taken it yet since a lot of people told me it wasn't necessary</t>
  </si>
  <si>
    <t>have you contacted any programs to confirm?</t>
  </si>
  <si>
    <t>my program doesn't require it</t>
  </si>
  <si>
    <t>how are you going about your transition year / intern year applications if you do not know what city you want to do it in yet - are you waiting until you hear back from schools to offer interviews and then applying for pgy1, just randomly applying to some cities and not others, or applying for each city ?</t>
  </si>
  <si>
    <t>applying around my med school mostly</t>
  </si>
  <si>
    <t>where the cush TY?</t>
  </si>
  <si>
    <t>do they even exist?</t>
  </si>
  <si>
    <t>YES. Current TY and I can confirm there are some Cush ones out here</t>
  </si>
  <si>
    <t>namedrop pls</t>
  </si>
  <si>
    <t>Brookwood Baptist TY in Birmingham, AL  //  The presence/amita programs in Chicago, UT knoxville, one in south carolina  //   colorado though I heard it has changed</t>
  </si>
  <si>
    <t>What are my chances of matching a top 10 program that isn't my home / didn't rotate?</t>
  </si>
  <si>
    <t>hard to say, depends on your competitiveness ofc. Is it too late to do research with someone there/get a LOR from someone who knows someone there?  //  no one can even come close to answering that without most data about you.</t>
  </si>
  <si>
    <t>List of programs with poor resident QOL or bad culture / programs to beware of when applying and interviewing?</t>
  </si>
  <si>
    <t>1. Thomas Jefferson (resident left program, switched specialties due to program culture)
2. Pittsburgh fired PGY5/Emory fired PGY3 in litigtaion/Stanford fired PGY4  3. MUSC (2 residents left program per SDN)  //  4.  Tufts  //   5. Montefiore (miserable residents per NYC programs word of mouth)  //   6.  Chicago, but heard it is changing</t>
  </si>
  <si>
    <t>Pitt was early 2010s with 1 resident</t>
  </si>
  <si>
    <t>Link to the SDN discussion about Pitt? I couldn't find it</t>
  </si>
  <si>
    <t>I've heard UPMC has been/are still making changes to improve the program per SDN. https:  //  forums.studentdoctor.net/threads/astro-blog-post-residency-training-landscape-cont.1376302/page-2#post-21010607  //  they have a useless chair who doesn't teach/do any clinic  //  Right he was only named to FASTRO, has DOD grants, and routinely helps and runs programs for physician scientist attempted to get funding and is an advocate for URMs in medical school learning about rad onc and getting into the field</t>
  </si>
  <si>
    <t>triple check the edit history - sher dan (local guide)</t>
  </si>
  <si>
    <t xml:space="preserve">#notmalignant - sher dan </t>
  </si>
  <si>
    <t>Who is sher dan? Im confused....</t>
  </si>
  <si>
    <t>experienced online reviewer from charleston. remember, a program is not malignant if you get thanksgiving day off (even though clinic closed and no one there). #notmalignant #minifridge</t>
  </si>
  <si>
    <t>#dismorale #minifridge #thanksgivingoff</t>
  </si>
  <si>
    <t>not sure what all that refers to</t>
  </si>
  <si>
    <t>Is it worth it to go to ASTRO if you aren't presenting? I can't really imagine making any real connection with a PD that would get an interview...</t>
  </si>
  <si>
    <t xml:space="preserve">no it will be a waste of time/ yeah save the money and go travel end of the year  //  Not likely </t>
  </si>
  <si>
    <t>What programs require a secondary application?</t>
  </si>
  <si>
    <t>I might have missed this but has anyone heard back about interviews?  Many of my classmates have them but they are going into different fields.  If this info is posted somewhere else could someone let me know.  Thanks everyone</t>
  </si>
  <si>
    <t>Date</t>
  </si>
  <si>
    <t>which program has the best FOOD x2</t>
  </si>
  <si>
    <t>For interviews? or on a daily basis  //  either!  //  don't know about food but MUSC has a minifridge in the resident room  //  GAME CHANGER x2</t>
  </si>
  <si>
    <t xml:space="preserve">tbh this is the only question that matters anymore. </t>
  </si>
  <si>
    <t>Scrolled down here on February 14, 2020. Wish match day would come. Happy Valentine's Day instead!</t>
  </si>
  <si>
    <r>
      <rPr>
        <rFont val="Cambria"/>
        <b/>
        <color rgb="FF980000"/>
      </rPr>
      <t xml:space="preserve">Please enter tier data only on programs for which you have first-hand knowledge, or reliable second-hand knowledge (e.g., spoke with current residents, PD, etc.).
Please add comments at the bottom!
</t>
    </r>
    <r>
      <rPr>
        <rFont val="Cambria"/>
        <b/>
      </rPr>
      <t xml:space="preserve"> Please enter pseudonym in first open column to the right -&gt;</t>
    </r>
  </si>
  <si>
    <t>ISSUES</t>
  </si>
  <si>
    <t>Weak</t>
  </si>
  <si>
    <t>Average</t>
  </si>
  <si>
    <t>Good</t>
  </si>
  <si>
    <t>Excellent</t>
  </si>
  <si>
    <t>Very Top</t>
  </si>
  <si>
    <t>tiny lines</t>
  </si>
  <si>
    <t>spider🕷</t>
  </si>
  <si>
    <t>Kittaeh</t>
  </si>
  <si>
    <t>spidy-kitty</t>
  </si>
  <si>
    <t>anon1</t>
  </si>
  <si>
    <t>baseline</t>
  </si>
  <si>
    <t>anon4</t>
  </si>
  <si>
    <t>cottage cheese</t>
  </si>
  <si>
    <t>anon6</t>
  </si>
  <si>
    <t>anon99</t>
  </si>
  <si>
    <t>Cod</t>
  </si>
  <si>
    <t>just guessing</t>
  </si>
  <si>
    <t>acake</t>
  </si>
  <si>
    <t>anon11</t>
  </si>
  <si>
    <t>healing rays</t>
  </si>
  <si>
    <t>hello</t>
  </si>
  <si>
    <t>please let me match</t>
  </si>
  <si>
    <t>citizen</t>
  </si>
  <si>
    <t>TB12</t>
  </si>
  <si>
    <t>RA</t>
  </si>
  <si>
    <t>Walrus</t>
  </si>
  <si>
    <t>mid career person in acadmeics</t>
  </si>
  <si>
    <t>Resident</t>
  </si>
  <si>
    <t>anon2</t>
  </si>
  <si>
    <t>hola</t>
  </si>
  <si>
    <t>praying</t>
  </si>
  <si>
    <t>creflek</t>
  </si>
  <si>
    <t>anon3</t>
  </si>
  <si>
    <t>shart</t>
  </si>
  <si>
    <t>Resident 2</t>
  </si>
  <si>
    <t>the honeyest badger</t>
  </si>
  <si>
    <t>Interviewed at these</t>
  </si>
  <si>
    <t>and i at these</t>
  </si>
  <si>
    <t>resident 3</t>
  </si>
  <si>
    <t>Anon Resident</t>
  </si>
  <si>
    <t>Ok?</t>
  </si>
  <si>
    <t>NameWithheld</t>
  </si>
  <si>
    <t>brojogan</t>
  </si>
  <si>
    <t>Who? Mike Jones</t>
  </si>
  <si>
    <t>otter</t>
  </si>
  <si>
    <t>recently matched PGY-1, interviewed at these</t>
  </si>
  <si>
    <t>mid resident</t>
  </si>
  <si>
    <t>Before someone changes this</t>
  </si>
  <si>
    <t>coaster</t>
  </si>
  <si>
    <t>me</t>
  </si>
  <si>
    <t>at great but not "very top" program</t>
  </si>
  <si>
    <t>junior attending</t>
  </si>
  <si>
    <t>I know</t>
  </si>
  <si>
    <t>based on rep within field/training IMHO</t>
  </si>
  <si>
    <t>Upperlevel</t>
  </si>
  <si>
    <t>Strange Ram</t>
  </si>
  <si>
    <t>Probably not accurate</t>
  </si>
  <si>
    <t>as accurate as anyone</t>
  </si>
  <si>
    <t>junior att'd</t>
  </si>
  <si>
    <t>newbie</t>
  </si>
  <si>
    <t>not newbi</t>
  </si>
  <si>
    <t>midcareer</t>
  </si>
  <si>
    <t>Pissed off PGY-5</t>
  </si>
  <si>
    <t>based on reputation</t>
  </si>
  <si>
    <t>pgy2</t>
  </si>
  <si>
    <t>IMG research scholar</t>
  </si>
  <si>
    <t>PGY4</t>
  </si>
  <si>
    <t>current resident</t>
  </si>
  <si>
    <t>this is all pretty subjective</t>
  </si>
  <si>
    <t>Making shit up</t>
  </si>
  <si>
    <t>because &lt; guy is bullshitting.</t>
  </si>
  <si>
    <t>Wombat</t>
  </si>
  <si>
    <t>yo</t>
  </si>
  <si>
    <t>Troll</t>
  </si>
  <si>
    <t>AAA</t>
  </si>
  <si>
    <t>Narwhal</t>
  </si>
  <si>
    <t>Flying by the seat of my pants</t>
  </si>
  <si>
    <t>ABC</t>
  </si>
  <si>
    <t>jt2010</t>
  </si>
  <si>
    <t>yao</t>
  </si>
  <si>
    <t>Your position -&gt;</t>
  </si>
  <si>
    <t>Other</t>
  </si>
  <si>
    <t>Intern</t>
  </si>
  <si>
    <t>Attending</t>
  </si>
  <si>
    <t>AR, Arkansas</t>
  </si>
  <si>
    <t>Physician-Scientist</t>
  </si>
  <si>
    <t xml:space="preserve">AR, UAMS </t>
  </si>
  <si>
    <t>CA, UC Irvine</t>
  </si>
  <si>
    <t>FL, Moffitt USF Morsani</t>
  </si>
  <si>
    <t>FL, UF</t>
  </si>
  <si>
    <t>FL, Univ. of Miami Jackson-Memorial</t>
  </si>
  <si>
    <t xml:space="preserve">IL, McGaw at Northwestern </t>
  </si>
  <si>
    <t>IL, Rush University</t>
  </si>
  <si>
    <t>KS,  Kansas</t>
  </si>
  <si>
    <t>MI, Henry Ford/Wayne State</t>
  </si>
  <si>
    <t xml:space="preserve">NY, Albert Einstein, Bronx </t>
  </si>
  <si>
    <t>NY, SUNY Upstate, Syracuse</t>
  </si>
  <si>
    <t>OK, University of Oklahoma, OK City</t>
  </si>
  <si>
    <t>OR, Oregon Health and Science University</t>
  </si>
  <si>
    <t>PA, Allegheny Health</t>
  </si>
  <si>
    <t xml:space="preserve">TX, UTSW Dallas </t>
  </si>
  <si>
    <t xml:space="preserve">WI, U of Wisconsin, Madison </t>
  </si>
  <si>
    <t>COMMENTS</t>
  </si>
  <si>
    <t>...and I'll be your tiny line dancer...</t>
  </si>
  <si>
    <r>
      <rPr>
        <rFont val="Cambria"/>
        <sz val="9.0"/>
      </rPr>
      <t xml:space="preserve">Total of 10 hash marks for each program.
</t>
    </r>
    <r>
      <rPr>
        <rFont val="Cambria"/>
        <b/>
        <color rgb="FF980000"/>
        <sz val="9.0"/>
      </rPr>
      <t>Please put comments about
programs to the right ---&gt;
Please comment if you chose ISSUES.
Thanks!</t>
    </r>
  </si>
  <si>
    <t>MUSC, PITT and Jeff heard/know to be malignant. Told by chair med students confusion "big name" med schools with excellence in their radonc department, and underestimate places with lesser name schools.</t>
  </si>
  <si>
    <t>personal experience at UPMC, feel like these issues are a little overplayed. Good teaching, residents seemed hard working but happy with reasonable hours, excellent tech (except no protons) and clinic volume is high//you dont go to a program for protons so thats not an issue//sorry but in no world is UPMC tiered "excellent"</t>
  </si>
  <si>
    <t>A good PD with contact help so much for their seniors//can you name some places like this?</t>
  </si>
  <si>
    <t>Counseled by former resident to avoid the NY Presbyterian programs, more specifically the Columbia program</t>
  </si>
  <si>
    <t>in NO world is CC "very top"</t>
  </si>
  <si>
    <t>in no world is  hopkins "very top"</t>
  </si>
  <si>
    <t>uWisc as average: you dont have a good assessment</t>
  </si>
  <si>
    <t xml:space="preserve">LOL 'Newbie" can rank every program! "Hopkins excellent" and "Mayo and Wash U" good?? </t>
  </si>
  <si>
    <t>why pissed off?</t>
  </si>
  <si>
    <t>Tiers</t>
  </si>
  <si>
    <t>created by spider 🕷</t>
  </si>
  <si>
    <t>🕷1</t>
  </si>
  <si>
    <t>🕷2</t>
  </si>
  <si>
    <t>🕷3</t>
  </si>
  <si>
    <t>🕷4</t>
  </si>
  <si>
    <t>user1</t>
  </si>
  <si>
    <t>user2</t>
  </si>
  <si>
    <t>user3</t>
  </si>
  <si>
    <t>user4</t>
  </si>
  <si>
    <t>user5</t>
  </si>
  <si>
    <t>user6</t>
  </si>
  <si>
    <t>user7</t>
  </si>
  <si>
    <t>user8</t>
  </si>
  <si>
    <t>Rank</t>
  </si>
  <si>
    <t>Program</t>
  </si>
  <si>
    <t>Score</t>
  </si>
  <si>
    <t>spider 🕷 work zone</t>
  </si>
  <si>
    <t>Unsorted Lists</t>
  </si>
  <si>
    <t>Positions</t>
  </si>
  <si>
    <t>Student</t>
  </si>
  <si>
    <t>PD</t>
  </si>
  <si>
    <t>PP</t>
  </si>
  <si>
    <t>Programs</t>
  </si>
  <si>
    <t>F</t>
  </si>
  <si>
    <t># of Spots Open after soap</t>
  </si>
  <si>
    <t># spots filled in SOAP</t>
  </si>
  <si>
    <t># of unfilled spots total</t>
  </si>
  <si>
    <t># spots total</t>
  </si>
  <si>
    <t>Advanced or Categorical</t>
  </si>
  <si>
    <t>arkansas</t>
  </si>
  <si>
    <t>Advanced</t>
  </si>
  <si>
    <t>kaiser la</t>
  </si>
  <si>
    <t>UC irvine</t>
  </si>
  <si>
    <t>georgetown</t>
  </si>
  <si>
    <t>university of florida</t>
  </si>
  <si>
    <t>iowa</t>
  </si>
  <si>
    <t>louisville</t>
  </si>
  <si>
    <t>Not participating in SOAP/thank you!</t>
  </si>
  <si>
    <t>tufts</t>
  </si>
  <si>
    <t>henry ford</t>
  </si>
  <si>
    <t>minnesota</t>
  </si>
  <si>
    <t>university of nebraska</t>
  </si>
  <si>
    <t>dartmouth</t>
  </si>
  <si>
    <t>Not participating in SOAP</t>
  </si>
  <si>
    <t>SUNY Buffalo</t>
  </si>
  <si>
    <t>Not SOAPing, you're welcome!</t>
  </si>
  <si>
    <t>SUNY Upstate (Syracuse)</t>
  </si>
  <si>
    <t>SUNY Downstate (Brooklyn)</t>
  </si>
  <si>
    <t>case western</t>
  </si>
  <si>
    <t>medical university of south carolina (musc)</t>
  </si>
  <si>
    <t>vanderbilt</t>
  </si>
  <si>
    <t>UT San Antonio</t>
  </si>
  <si>
    <t>university of virginia</t>
  </si>
  <si>
    <t>west virginia university</t>
  </si>
  <si>
    <t>medical college of wisconsin</t>
  </si>
  <si>
    <t>definitely SOAPing</t>
  </si>
  <si>
    <t>4 Categorical, 1 Advanced</t>
  </si>
  <si>
    <t>Emory</t>
  </si>
  <si>
    <t xml:space="preserve">Filled at least 1 spot through soap </t>
  </si>
  <si>
    <t>Not participating in SOAP... according to Dr. Fields on twitter// thumbs up!/thank you!</t>
  </si>
  <si>
    <t>Total</t>
  </si>
  <si>
    <t>Did this list get messed up? Looks like things were shifted (for instance isn't Emory the one that was definitely SOAPing not MCW?) Emory is also the one that has 5 spots. Anyway not that it matters anyway but the list is all messed up</t>
  </si>
  <si>
    <t xml:space="preserve">Due to issues with deletions in this sheet I wanted to make a permanent method of people sharing their INTERVIEW IMPRESSIONS.  Nothing posted on this form will be deleted. Please keep it to actual Interview impressions. I have transferred all the things posted on this sheet as of 1/2/2021.
</t>
  </si>
  <si>
    <t>Link to Interview Impressions Survey Form  Results of Survey</t>
  </si>
  <si>
    <t># Spots in match</t>
  </si>
  <si>
    <t># of current Residents</t>
  </si>
  <si>
    <t>General (programs with ongoing cultural issues are highlighted. Keywords: cheap labor, malignant, scut, nepotism etc).  Remember, entitled medical students know way more about each program and radiation oncology in general than residents and attendings</t>
  </si>
  <si>
    <t>Didactics (Faculty vs Resident led, dedicated time, Phys, RadBio, Board prep)</t>
  </si>
  <si>
    <t>Research time, funding, conf attendance</t>
  </si>
  <si>
    <t>Location (activities, cost of living, nightlife)</t>
  </si>
  <si>
    <t>Program Pros?</t>
  </si>
  <si>
    <t>Cons?</t>
  </si>
  <si>
    <r>
      <rPr>
        <rFont val="Cambria"/>
        <b/>
        <color rgb="FFFFFFFF"/>
      </rPr>
      <t xml:space="preserve">Pre-Interview Dinner/Event? 
</t>
    </r>
    <r>
      <rPr>
        <rFont val="Cambria"/>
        <b/>
        <i/>
        <color rgb="FFFFFFFF"/>
      </rPr>
      <t>Yes (when) / No / How was it?</t>
    </r>
  </si>
  <si>
    <t>Dinner Attire</t>
  </si>
  <si>
    <r>
      <rPr>
        <rFont val="Cambria"/>
        <b/>
        <color rgb="FFFFFFFF"/>
      </rPr>
      <t xml:space="preserve">Interview Day
</t>
    </r>
    <r>
      <rPr>
        <rFont val="Cambria"/>
        <b/>
        <i/>
        <color rgb="FFFFFFFF"/>
      </rPr>
      <t>Start-End Time</t>
    </r>
  </si>
  <si>
    <t>Grubhub or Gift sent?</t>
  </si>
  <si>
    <r>
      <rPr>
        <rFont val="Cambria"/>
        <b/>
        <color rgb="FFFFFFFF"/>
      </rPr>
      <t xml:space="preserve">Interview Format
</t>
    </r>
    <r>
      <rPr>
        <rFont val="Cambria"/>
        <b/>
        <i/>
        <color rgb="FFFFFFFF"/>
      </rPr>
      <t>1:1, panel, etc</t>
    </r>
  </si>
  <si>
    <t>musc</t>
  </si>
  <si>
    <t>Very collegial and friendly work environment (residents and faculty). Lots of flexibility to shape the training to your particular interests. A former resident got an MPH and funding is possible through T32 grants. They have a formalized research mentorship program which started with current PGY-3s. Very diverse patient population and wide referral base. 1:1 and 2:1 coverage, but residents say they actually get more academic days when covering two attendings. No cross-cover and you can take vacation however you want (half days to two weeks at a time). Moonlighting opportunies at several nearby facilities beginning PGY4 year. Both Holman and Clinical trials research pathways supported. Research lab space one floor above clinic. New Proton center. Strong SRS. Personalized research plan. ¾ go private but support acedemic job placement as well</t>
  </si>
  <si>
    <t>Didactics resident led ~75%</t>
  </si>
  <si>
    <t>6 months protected research time. Support holman. Support for conference attendence and educational funds</t>
  </si>
  <si>
    <t>Residents seem really happy in Birmingham. Low cost of living, many residents had bought homes. Family friendly for sure. Lots of outdoor activies, good food scene, and breweries. Close to other major cities (ATL, New Orleans, Memphis, Nashville). Close to gulf beaches</t>
  </si>
  <si>
    <t>Low cost of living, flexible program, PD seems motivated to help residents succede in whatever they want to do, friendly colleagues, happy residents, comprehensive cancer center, large case value. amazing program. Brand new proton center, typical southern comfort vibes</t>
  </si>
  <si>
    <t>Location is shit // MAGA country // mid tier program // def not an elite program // 3rd best residency program in Southeast // Birmingham is supposedly an improving city but not ideal if you are single and/or liberal --- great place if you are okay with the location</t>
  </si>
  <si>
    <t>Met with current residents in breakout rooms. PC organized delivery of dinner for the night before when meeting with residents and lunch on day of. They also sent a nice "taste of birmingham"</t>
  </si>
  <si>
    <t>7a-2:30p</t>
  </si>
  <si>
    <t>Grubhub provided for both pre-interview dinner and lunch; Giftbasket with Birmingham-themed snacks</t>
  </si>
  <si>
    <t>1:1 x10, 20-30 min interviews</t>
  </si>
  <si>
    <t>Another program that is opening/expanding and for what? Clinical coverage. // No real research opportunities. Residency overexpansion.// Why are some of these programs green? Is the troll marking his territory?</t>
  </si>
  <si>
    <t>this program is so so bad</t>
  </si>
  <si>
    <t>no cross cover, medium case load, world class peds, tech (multiple proton beams)</t>
  </si>
  <si>
    <t>faculty-led as of recent. 7m research, flexible for more</t>
  </si>
  <si>
    <t>not much basic science research focus but good access and resources for clinical research, attend astro even as pgy1s // expressed interest in establishing more basic/translational work as a program // lots of funding</t>
  </si>
  <si>
    <t>300 sunny days a year, hiking, skiing close access to Phoenix</t>
  </si>
  <si>
    <t>very responsive to resident input, access to all Mayo resources</t>
  </si>
  <si>
    <t xml:space="preserve">less diverse patient population in terms of SES, but program very sensitive to diversity concerns despite this. low brachy exposure (prostate), rotate in phoenix for some brachy exposure </t>
  </si>
  <si>
    <t>very chill, easy to talk to residents, not awkward, sent uber eats card</t>
  </si>
  <si>
    <t>NA</t>
  </si>
  <si>
    <t>10:00am-2:00pm (EST)</t>
  </si>
  <si>
    <t>$25 grubhub</t>
  </si>
  <si>
    <t>2:1 x 8 (including one set of physicists and one set of nurse/tech)</t>
  </si>
  <si>
    <r>
      <rPr>
        <rFont val="Cambria"/>
        <sz val="9.0"/>
      </rPr>
      <t>Call is one week at a time but all throughout your years for varying lengths, 1:1 attending coverage with 2 months per site. No cross cover. Strong job placement in AZ and southwest only - The place to be if you want job in region. Very flexable program with strong emphasis of education. Multiple new ancillary staff, so minimal non-physician tasks. Requires only local sites for all years, but have option to go anywhere for addition experiences if wanted. -- Standard Q's: Do you have any questions for me? Why Rad Onc? What are you most proud of in med school? What is something unique that will help me remember you? Where do you see yourself going for your career? Why Tuson? Any connection to the area? //</t>
    </r>
    <r>
      <rPr>
        <rFont val="Cambria"/>
        <b/>
        <sz val="9.0"/>
      </rPr>
      <t>Overall a lovely place to train and workx3</t>
    </r>
  </si>
  <si>
    <t>Board pass rate quoted as 97%, Half day per week for studying.</t>
  </si>
  <si>
    <t>Not a basic/translational research focused program. Clinical only, prepares you for private practice and networking. Around 3K / year for travel and presentations.  // research options do look limited, chair endorses this idea as well, goal is to train clinicians not researchers // It appears that if resident is interested in basic/translational, there's a lab/someone willing to host/support</t>
  </si>
  <si>
    <t xml:space="preserve">Foody scene, good family enviroment, affordable CoL, not a good place for singles. Tinder scene is ... questionable. //  the area looks beautiful, plenty of sun, low humitidity, scorching heat, tinder scene is great if you are looking for 65+ </t>
  </si>
  <si>
    <t xml:space="preserve">Flexability, opens door to west coast for jobs// they placed someone at MDA sometime in the recent past , residents seem fairly happy, one described it as a hidden gem, attendings are amicable, normal people. Diverse demographics, from literal billionares to immigrants who just crossed over into the country, 1/3 of pts seen speak spanish, the current chair is lovely but will be leaving stepping down soon // the PD is amazing, super nice and down to earth, and big in palliative RT // surprisingly excellent job placement and top 5 in resident quality of life of all programs i interviewed at, great weekly work hours because they have so much ancillary staff and attendings carry their own weight </t>
  </si>
  <si>
    <r>
      <rPr>
        <rFont val="Cambria"/>
        <sz val="9.0"/>
      </rPr>
      <t>Very small program, no one will push you, needs to be a self-starter. // one interviewer was a young female attending, she hadn't read the app, look tired, disinterested, started the conversation with  "i've been tasked with asking xyz".</t>
    </r>
    <r>
      <rPr>
        <rFont val="Cambria"/>
        <b/>
        <sz val="9.0"/>
      </rPr>
      <t xml:space="preserve">&lt;&lt; lol I had this exact same experience with her - thought I must have caught her on a bad day! </t>
    </r>
    <r>
      <rPr>
        <rFont val="Cambria"/>
        <b/>
        <color rgb="FF0000FF"/>
        <sz val="9.0"/>
      </rPr>
      <t xml:space="preserve"> x4</t>
    </r>
    <r>
      <rPr>
        <rFont val="Cambria"/>
        <b/>
        <sz val="9.0"/>
      </rPr>
      <t xml:space="preserve">  </t>
    </r>
    <r>
      <rPr>
        <rFont val="Cambria"/>
        <sz val="9.0"/>
      </rPr>
      <t xml:space="preserve">listen, i didn't force you to meet with me. otherwise, everyone else I met was fantastic. secretary was outrageously disorganized, they had a ACGME warning in 2013 due to the low quality of didactics (seems like they were just watching ASTRO vids) this has all changed in the intervening years, and residents are very pleased with the quality of didactics now // just a small, no name program...would go to Mayo Scottsdale over this program // </t>
    </r>
    <r>
      <rPr>
        <rFont val="Cambria"/>
        <b/>
        <sz val="9.0"/>
      </rPr>
      <t>didnt they SOAP ??? HUGE red flag</t>
    </r>
  </si>
  <si>
    <t>~ 5 hrs, 20 min virtual with multiple breaks in between</t>
  </si>
  <si>
    <t>1:1 x 8 (including 2 from Jr/Senior residents)</t>
  </si>
  <si>
    <t xml:space="preserve">Cancer center located ~30 min east of downtown LA, well known and really good reputation in the socal area. Residents seem very happy and well supported. QOL, research opportunities, brachy experience are strengths. Job placement was also cited as a strength. Grads who were interested in staying in LA have all found jobs in the area including current chief, some others have gone into academics including one physician scientist. Program director is reportedly kind and responsive to feedback. </t>
  </si>
  <si>
    <t>Primarily faculty-led didactics. Weekly radbio and radiation physics lectures. Weekly oral boards style didactic session</t>
  </si>
  <si>
    <t>11 months protected research time. Good support for conference attendance and educational funds. Clinical, translational, and basic science research opportunities all available and well supported</t>
  </si>
  <si>
    <t>Very supportive environment, residents seem happy and laid back // faculty very helpful in residents finding jobs, chief resident has a verbal offer at a job in DTLA. Strong track record of job placement both in Socal and elsewhere, very good regional reputation and large satellite network</t>
  </si>
  <si>
    <t>2:1 x 3, 1:1 x 3</t>
  </si>
  <si>
    <t>Awesome location. Great culture and resident QoL. Residents seem extremely happy and get along well. All residents and attendings were super nice. No cross cover. no scut. Sandler is very supportive chair</t>
  </si>
  <si>
    <t xml:space="preserve">Lectures are given by faculty. Friday afternoon is reserved for clinical didactics, physics/radbio, journal clubs.  </t>
  </si>
  <si>
    <t>~8 months to 18 months for Holman. Multiple residents working on/have worked on clinical trials. Sounds like ample research opportunities depending on individual resident interest. Conferences fully paid if presenting. residents w multiple pubs early in residency</t>
  </si>
  <si>
    <t>Most residents live close by. Housing is expensive in LA, but there is $10,000 housing stipend. Meal card provided. Annual social fund for residents for outings/HH.</t>
  </si>
  <si>
    <t>Seems like a very support program that exmphasizes education over service. Well-known faculty including chair and PD.</t>
  </si>
  <si>
    <t>Newer program, but with a lot of growth potential. Limited peds. Small progam (has pros and cons)</t>
  </si>
  <si>
    <t xml:space="preserve">Pre-interview zoom - $30 grubhub giftcard. </t>
  </si>
  <si>
    <t>2:1 x 3, 1:1 x 1</t>
  </si>
  <si>
    <t>location is great in sunny Los Angeles, great clinical training, new machine coming soon? // Everyone is insanely nice, warm, and supportive. Strong clinically, only cancer center in Southern California for all 4.5 million-ish people with Kaiser insurance. If you want a job in SoCal, this is a program that will either hire you or make sure you get one in PP//In regards to only cancer center for all Kaiser insurance in SoCal, Kaiser contracts out to other health systems for their radiation treatment if the nearest Kaiser does not have radiation capabilities.  // is this really an academic place that you'd want to train at?? \</t>
  </si>
  <si>
    <t>This is not a real academic program. Research, if you can call it that is retrospective chart reviews only. No other real research opportunities.</t>
  </si>
  <si>
    <t>All male residents if you consider that a con. Two incoming PGY-1's are also both males. // Minimal research. Jeopardy for coverage, but seems to be mostly for disease site conferences and not clinic. // Agree - all males is not a bad thing but not being able to even attract female applicants to California is a red flag to me//soaped 2/2 seats last year</t>
  </si>
  <si>
    <t>8am - noon</t>
  </si>
  <si>
    <t>Panel 4:1 x 1</t>
  </si>
  <si>
    <t>Can't wait for this comment to be deleted hahahaha // bad program with bad chair who only hires his children as faculty//Restored: "Hahaha, Chair and faculty are active on this google sheet...AMAZING! Deleting negative comments // Don't they know the edit and version history is there for everyone to see?? // LMAO!!!!" "Applicants take note! Slater family and Loma Linda program actively deleting cons and negative comments about their crap program // Old faculty, only recent hire will be chair's son who was mediocre resident at best" // the chair has hired his mediocre son AND daughter. neopotism at its worst</t>
  </si>
  <si>
    <t>previously deleted: "Hahaha, Chair and faculty are active on this google sheet...AMAZING! Deleting negative comments // Don't they know the edit and version history is there for everyone to see?? // LMAO!!!!"</t>
  </si>
  <si>
    <t>Neopotism x2//Restored: "Loma Linda chair hired his son, who is mediocre at best for a faculty position apparently. This comment keeps getting deleted ahaha."</t>
  </si>
  <si>
    <r>
      <rPr>
        <rFont val="Cambria"/>
        <color rgb="FFFF0000"/>
        <sz val="9.0"/>
      </rPr>
      <t>Stanford attendings and residents are activiely deleting negative comments...has happened multiple times BEWARE!!!</t>
    </r>
    <r>
      <rPr>
        <rFont val="Cambria"/>
        <sz val="9.0"/>
      </rPr>
      <t xml:space="preserve"> // Stanford is not vacinnating residents...they are vaccinating admins WHO ARE  WORKING FROM HOME. // History of malignancy and the attending who was terrible is still there//which attending? //Got be more specific. Otherwise it looks like you are just try to steering people away  // &lt;&lt; so feel free to ignore this. Im not going to sic the mob on someone to satisfy you.//So this isn't really an interview impression and also it was not program specific decision, but rather an university wide computer algorithm... I really don't know what else to say. I don't like deleting comments but this is just absurd. // Historically very malignant. Had two residents leave in the last 5? years.  Don't pay for ABR dues every year. //Really? // Wait could we go back to the residents getting fired? Could we get some details here?  // On the financial side, they also don't match retirement contributions or pay extra like other Stanford programs (Path gets +10K year).  Stanford residents didn't get vaccinated in first COVID batch either.  // Lining the admin pockets and antibody levels. //Cost of living in the bay area is not kidding.// Please be more specific on very malignant?// Known to be a super scut heavy program thats totally grinds down its residents// Could you please elaborate on the current malignancy and/or scut level//stanford malginancy is regularly noted concept on these sheets, and its clearly been recycled, maybe someone spurned keeps noting stuff, who knows,// two residents left like 4-5 years ago because of malignancy, I think one went to UCSF even though it was a much further drive for them // It is well known that 2 residents left recently specifically due to malignancy...this is not people trying to get you to rank Stanford low LOL. This program is one of the weakest but gets by on the Stanford name.// Can we please just keep this to INTERVIEW IMPRESSIONS!  If you have things you dont like overall put it in the Program information area.//  2 gradautes were basically forced into fellowships they didn't want to do// </t>
    </r>
    <r>
      <rPr>
        <rFont val="Cambria"/>
        <b/>
        <sz val="9.0"/>
      </rPr>
      <t>okay just *actually* interviewed at Stanford + did a 3 wk virtual rotation there this year. I don't really have skin in this game because I am not really ranking this place highly for geographic reasons, but for what it's worth, I really don't think this place seems as terrible as people on this spreadsheet are saying. The residents are very happy (I have been texting several of them since my rotation) and the PD seems universally beloved by the residents and he actively addressed every rumor on here on IV day (ppl leaving, etc). And I just didn't get the malignant vibe on my 3 week rotation with them. Idk they have issues I'm sure but they are still a premier program will excellent job placement, esp on west coast. // Okay, here we go.  Another actually interviewed and 3 week virtually rotated application. Very positive impression during rotations. Attendings (PD-included) were taking time out of their busy schedule teaching medical students. Didactics were well organized and enjoyable. Residents are very confident on what they are learning  from the program. No doubt training is academic oriented. Fellowships were specifically designed to support people need extra time to wrap up research. Don't think they were 'forced' into. x2//</t>
    </r>
    <r>
      <rPr>
        <rFont val="Cambria"/>
        <sz val="9.0"/>
      </rPr>
      <t xml:space="preserve">Only positive comments allowed to keep it fair? People have positive and negative experiences that are very subjective as with any program. // Wrap up research? Are those two doing fellowships going into true academic jobs or PP? Will be interesting to know.// who knows // the two fellowships are for holman residents looking to get a badass paper before applying for physician-scientist positions. Has nothing to do with being "forced" into it. Science takes time. </t>
    </r>
  </si>
  <si>
    <t xml:space="preserve">I love how they emphasize they are not malignant.  Hahha, great selling point.  But the super malignant attendings are still around....tells you their priorities//name and shame?//how about name and shame people naming and shaming.  // Stanford rad onc culture if horrible, do your own homework// </t>
  </si>
  <si>
    <t>CoL is high.  More worried about being forced into fellowshipws because PD and attendings won't help seniors find jobs. 2 of the 2020 grads forced into fellowships// CoL, renting in particular, is quite high 3k plus per month</t>
  </si>
  <si>
    <r>
      <rPr>
        <rFont val="Cambria"/>
        <sz val="9.0"/>
      </rPr>
      <t xml:space="preserve">Not much...two recent grads went into fellowships..wow, in a bad way//commentary here: going into a fellowship is not code for couldnt get a good job. Some people discover they want to do something not deeply covered in their program. So caution in taking "fellowship" as a red flag. Simply ask people in the know. //That may be true but a Stanford grad doing fellowship at MDACC when all the other fellows are FMG does seem a red flag. // </t>
    </r>
    <r>
      <rPr>
        <rFont val="Cambria"/>
        <color rgb="FFFF0000"/>
        <sz val="9.0"/>
      </rPr>
      <t xml:space="preserve">actual pros: </t>
    </r>
    <r>
      <rPr>
        <rFont val="Cambria"/>
        <sz val="9.0"/>
      </rPr>
      <t xml:space="preserve">strong, established history of great clinical training; many famous attendings in the department to learn from, zero cross coverage, residents say the expectations for PGY2 are absolutely nothing, work load is medium and most can leave by 5 every day, average 1.5 days academic time each week, residents all seem happy despite the rumors // does having Hoppe there count as a pro? because in my opinion it does </t>
    </r>
  </si>
  <si>
    <r>
      <rPr>
        <rFont val="Cambria"/>
        <b/>
        <sz val="9.0"/>
      </rPr>
      <t>Historically very malignant.</t>
    </r>
    <r>
      <rPr>
        <rFont val="Cambria"/>
        <sz val="9.0"/>
      </rPr>
      <t xml:space="preserve"> Had two residents leave in the last 5? years.  Don't pay for ABR dues every year. //Really? // Wait could we go back to the residents getting fired? Could we get some details here?  // On the financial side, they also don't match retirement contributions or pay extra like other Stanford programs (Path gets +10K year).  Stanford residents didn't get vaccinated in first COVID batch either.  // Lining the admin pockets and antibody levels. //Cost of living in the bay area is not kidding.// Please be more specific on very malignant?// Known to be a super scut heavy program thats totally grinds down its residents// Could you please elaborate on the current malignancy and/or scut level// Every day one random resident is choosen to be taken outside and whipped until they bleed? Geez I wish people would give concrete  examples when they make claims like "very malignant"//</t>
    </r>
    <r>
      <rPr>
        <rFont val="Cambria"/>
        <color rgb="FFFF0000"/>
        <sz val="9.0"/>
      </rPr>
      <t xml:space="preserve">Actual cons: </t>
    </r>
    <r>
      <rPr>
        <rFont val="Cambria"/>
        <sz val="9.0"/>
      </rPr>
      <t xml:space="preserve">Two residents quit without jobs lined up. How much more info do you need? People don't chose no income over their residency if everything is rosy. //when was PD changed// No proton// </t>
    </r>
  </si>
  <si>
    <t>8:15AM - 12:30PM</t>
  </si>
  <si>
    <t>N</t>
  </si>
  <si>
    <t>10, 1:1 interviews with faculty. 20 minutes each</t>
  </si>
  <si>
    <r>
      <rPr>
        <rFont val="Cambria"/>
        <sz val="9.0"/>
      </rPr>
      <t xml:space="preserve">Sacramento + Nor Cal dominance for clinical volume. Sac QoL is amazing for CA. Front loaded call. 1:1 attending coverage. </t>
    </r>
    <r>
      <rPr>
        <rFont val="Cambria"/>
        <b/>
        <sz val="9.0"/>
      </rPr>
      <t>Cross coverage is a must</t>
    </r>
    <r>
      <rPr>
        <rFont val="Cambria"/>
        <sz val="9.0"/>
      </rPr>
      <t xml:space="preserve">. PP &gt; academic (non satellite). High but not 100%. Mid sized departement with scut but getting more mid levels to help. No external rotations outside of main campus in sac. </t>
    </r>
    <r>
      <rPr>
        <rFont val="Cambria"/>
        <b/>
        <sz val="9.0"/>
      </rPr>
      <t>Heavy Brachy</t>
    </r>
    <r>
      <rPr>
        <rFont val="Cambria"/>
        <sz val="9.0"/>
      </rPr>
      <t xml:space="preserve">. Family friendy, Excellent job placement in Nor Cal + satellite. Chair will and have reached out for resident job hunts. Research time is 6 - 9 months, additional must be carved out on a per student basis. </t>
    </r>
  </si>
  <si>
    <t>Neil Hunter for DDR T32 Onc Research very cool single molecule work, the presumtive heir to Dr. K when he retires // This place is a hidden gem waiting for someone to take advantage of the set up. // hidden gem? it is low tier program and might not even be mid-tier when considering CA only programs</t>
  </si>
  <si>
    <t>QoL, Nor Cal PP placement</t>
  </si>
  <si>
    <t>Cross Cover // of the CA programs, one of the weakest  // no real research, all retrospective chart reviews</t>
  </si>
  <si>
    <t>pre-interview zoom with residents</t>
  </si>
  <si>
    <t>8-11:30AM</t>
  </si>
  <si>
    <t>1:1 x8, 15min</t>
  </si>
  <si>
    <t>1 for 2021, 1 for 2022</t>
  </si>
  <si>
    <t>excellent QoL, TONS of potential to be solid program in the coming years, Chair is amazing and super well-connected, no cross coverage, protons rotation at Scripps, satellite expansions in the works, and New UCI Hospital (2023), exposure to radioembolization procedures / New hospital is near Newport Beach! Also PD and APD couldn't have been nicer // this doesn't seem to be a great program, didn't match anyone last year and goin to be rebuilding for a while // hardly call this a real academic place // huge issue w/ the chair and recent SOAP</t>
  </si>
  <si>
    <t>dedicated 8mo research, access to FLASH RT research</t>
  </si>
  <si>
    <t xml:space="preserve">PD incredibly kind and supportive, APD equally so; Chair is well-connected and has a very impressive history of making big improvements to programs that are now very well-ranked/renowned... so there is promise there; they are headed in the right direction, but it definitely requires a "self-starter" attitude; faculty are young and not too far separated from residency (so very cognizant of resident experience and also very active in teaching high yield topics); dedicated didactic afternoon instead of sprinkled throughout the week </t>
  </si>
  <si>
    <t xml:space="preserve">why didn't they take anyone last year? // didn't fill in match last year // very small program with not a great reputation, residency overexpansion. this program should not exist // no need to act arrogant when talking about programs that are "beneath you", it's extremely rude and offensive to people who are already there and/or would not be unhappy matching there... the current residents seem super happy and well trained even if it isn't a top - or even mid - tier program, and their PGY-5 resident has a job secured in top choice location // one interviewer pimped me about research/papers that have come out of UCI // the chair is NOT regarded highly at all, you've been warned. has a lot of personal history that is not good X2 -- please share details, a lot of chairs have personality issues.... </t>
  </si>
  <si>
    <t>great residents, high QoL, #4 health system in nation, diverse patient population, lots of new technologies (invented gamma knife), 4pi, 5d CT, adaptive planning, working on Flash, GREAT job placement in desireable cities/competitive programs, incredible research productivity</t>
  </si>
  <si>
    <t>10 months</t>
  </si>
  <si>
    <t>Although LA is expensive $12,000 housing stipend a year, (also get annual $3000 food, $1000 education + pay for travel to conferences. 4 weeks of vacation, can roll over 1 week of vaca if only use 3 weeks one year)</t>
  </si>
  <si>
    <t>1:1 coverage, diversity and outcomes research opportunities, encouraged to be a part of prospective trials///tons of research, some faculty are insanely productive and have mentored multiple high impact papers with residents as first authors</t>
  </si>
  <si>
    <t>traffic, cost of living. One of faculty was making unwanted unprofessional advances toward a rotating Med student , has a history of doing so   &lt;-- &lt;-- We take all reports of harassment very seriously. Based on this comment, an investigation was initiated and completed. There have been no instances reported of a faculty member making unwanted unprofessional advances towards any staff, residents, or medical students.</t>
  </si>
  <si>
    <t>Several 2:1 or 3:1, 20 min</t>
  </si>
  <si>
    <t>excellent location &amp; QOL, really nice and great attendings and residents, seems like a true "education-centered" program, global health/away elective incorporated into curriculum with travel/expenses paid for by department, access to protons and research at Salk/Moore/Burnham, getting a new brachy suite and Ethos//</t>
  </si>
  <si>
    <t>1y</t>
  </si>
  <si>
    <t>~$6000 housing stipend</t>
  </si>
  <si>
    <t>not an elite program// this is a dumb statement lol without any reasoning</t>
  </si>
  <si>
    <t>doordash</t>
  </si>
  <si>
    <t>So yea, hands down the best program on west coast. Quality attendings, Quality Residents + Quality life. Also housing market took a dive recently and may not bounce back for sometime.</t>
  </si>
  <si>
    <t>3 sites you cover...there is no main site so basically only 2-3 residents at each site // COL insane even with COVID</t>
  </si>
  <si>
    <t>2:1 x 4 rooms, 20 minutes</t>
  </si>
  <si>
    <t>CA, USC LA</t>
  </si>
  <si>
    <r>
      <rPr>
        <rFont val="Cambria"/>
        <sz val="9.0"/>
      </rPr>
      <t xml:space="preserve">LA - excellent QoL - Super cool / chill program + people (Amazing Chair and PD -- I mean just amazing -- very family friendly), 1 week blocks of call spilt evening between all years - not front loaded, 1:1 attending coverage, No cross over. </t>
    </r>
    <r>
      <rPr>
        <rFont val="Cambria"/>
        <b/>
        <sz val="9.0"/>
      </rPr>
      <t>70s% 1st time board pass rate,</t>
    </r>
    <r>
      <rPr>
        <rFont val="Cambria"/>
        <sz val="9.0"/>
      </rPr>
      <t xml:space="preserve"> but everyone eventuallly passes. Graduates get go mainly PP, academics is usually satallites. Excellent placement in CA.  Lots of NPs and PAs to minimize scut. No required rotations outside of main campus except for Peds at Childrens (30 min away from main site). Supports whatever the resident wants to do, PD will and have gone to bat for the residents -- very important. 12 months research, supports Holman and have offered to past applicants but they themselves did not want to pursue. Vision to become top 20, actively filling physician-scientist tracks to fill gap. Lots of growth in all fronts. </t>
    </r>
  </si>
  <si>
    <t>12 months, can be stiched together, holman supporte, full educ / conference support</t>
  </si>
  <si>
    <t>SO Cal - expensive but awesome. No housing stipend unlike UCLA , good luck finding somewhere reasonable to live unless independently wealthy</t>
  </si>
  <si>
    <t>Chair + PD + Residents -- program is an absolute gem</t>
  </si>
  <si>
    <t>competition with other SO CA programs// nationally a low to mid tier program. even in LA, not an elite program.  most of training at horrible LA county hospital</t>
  </si>
  <si>
    <t>2:1 - conversational</t>
  </si>
  <si>
    <t>Super chill group that are very easy to converse with. Some of the better interactions on the interview trail</t>
  </si>
  <si>
    <t>residents and faculty are very easy to talk to! Happy residents and faculty s2</t>
  </si>
  <si>
    <t>1:1 x 4 Interviewers</t>
  </si>
  <si>
    <t>Really fun group of residents and attendings to hang out with. x2 Conversation was normal (not just a droning on Q&amp;A) and the residents were seemed extremely happy with a very good QoL.  Residents on first name basis with mostly all attendings and treated as colleagues. One of the most fun group of people to hang out with so far on the virtual interview trail.x2 - favorite residents of all interviews. There are 28 faculty, probably half split between younger and later in their careers. Purposefully promotes women in faculty position, which is dope. Rotations are in 2 month blocks. No cross coverage and vacation is flexible. Coverage is 1:1 mainly with occasional 2:1 if working with MDPHD. APP for inpatient consults, minimal to no scut. Recent grads split 70/30 academics:PP (mainly in NE), lots of academic spots retained within the yale system, some at UAB, and one at Dana Farber recently. Main campus sees ~2500 cases/year (~300 GK and 500 SBRT) and most residents finish with ~750 cases (ACGME min is 450).  Decent tech (considering getting a PET-sim), skin e-, fun things like Calypso and spaceOAR.</t>
  </si>
  <si>
    <t>Annual mock oral boards. Senior resident led with growing faculty involvement. 100% board certified grads, 97% over last 10 years.</t>
  </si>
  <si>
    <t xml:space="preserve">12 months dedicated time. Yale gets a lot of money for Radonc department (#4 overall in some analyses of NIH funding) but also gets a lot of internal funding as well. Residents say they dont have to worry about grants as projects usually funded without issue. Resident funding is solid ($1400 educational fund, $2000 for travel, $625 ABR fees covered). Program is historically produced strong basic science and translational work, but surprisngly few residents involved directly with lab work, although they have hosted 2 recent Holman. Opportunity to get involved with clinical trials is resident dependent and initiated with each PI. Lots of investigator initiated trials to help out with. Collabs with NCSP, YROC, SWOG, NRG, and COPPER. //LOL residents by and large arent getting grants for projects. So it reallh doesnt apply </t>
  </si>
  <si>
    <t>New haven seems low key but like a wonderful place to live. Lots of cool food, outdoors stuff. Big city people may not love it.//New haven is a dive//NH is surprisingly really nice, though of course has some less affluent areas</t>
  </si>
  <si>
    <t>No an elite program, solid mid-tier// No protons (coming in 2-3 years). Brachy experience is lacking (mainly Gyn, meet all numbers but not a strong program for it). //no proton is not a con for a program &lt;--agree with this &lt;-- this is a con for some depending on career goals? // New Haven sucks as a city  / weather sucks // lol NH weather is better than boston but sure</t>
  </si>
  <si>
    <t>Post-interview happy hour on SOPHYA (virutal meeting space) which was really fun. Attendings and PDs came through, but was super casual and really fun. First HH that was actual conversation and not just "What question do you have?'</t>
  </si>
  <si>
    <t>Ties came off.</t>
  </si>
  <si>
    <t>~ 9 - 4:30</t>
  </si>
  <si>
    <t xml:space="preserve">1:1 x 6 interviews, relatively chill "get to know you" </t>
  </si>
  <si>
    <t>Weak program x2 // Great program for DOs// Residents seem happy, say it is a laid back program at smaller NCI designated cancer center which has opportuniites of a comprehensive cancer center, but pros of smaller cohesive group. Have Protons. Rotate at 3 different sites. x2 // proton machine Mevion is very old, doesn't even rotate full 360  //  lol Proton machine is from 2018//would hardly call this an academic center.  //  have had financial issues after they were bought by MedStar // best thing about the program is that it is in the DC area....this is NOT a real academic place, sad// &lt;--Geez someone's having fun trolling  //  is this a real academic place? I mean seriously answer the question please.  Looks like the "research" is all retrospective chart reviews. x3 // Georgetown SOAP'ed recently//weak program prob weakest in region (why this program is highlighted?)//This is not the impression I got of this program at all, sounds like one person with a vendetta is going crazy with unfounded comments here and elsewhere; boo go home//I interviewed and while it isn't as negative as a lot of comments make it out to be, it is not a great program.  I was pretty disappointed in the lack of real research opportunities and there are no big names in the field.  Job placement also seems quite poor//that research assessment is fair. Jobs however seem good (at least to me) if you want to stay in the general area. But I'm not trying to work at MDA. To each his own.// Thanks for making a reasoned point.  I would love to stay in DC area/Virginia/Maryland b/c it is such a dynamic area but I looked at Georgetown grads and they aren't in the best PPs in the area.  Mostly either at Georgetown or small PPs. That's why I think job placement is poor,. //</t>
  </si>
  <si>
    <t xml:space="preserve">Thursday morning - "acadmic time" when most didactics take place. Didactics are resident led. Radbio and Physics taught by in house people. Do well on boards. Mock orals at the end of rotation and 2x/yr. </t>
  </si>
  <si>
    <t>6 mo if clinical research, 12 mo if bench. Per RED journal article - 8th highest in ave 1rst author pubs for residents // haha, the research from Georgetown is crap, all retrospective chart reviews// number of pubs being used as metric? this is a joke</t>
  </si>
  <si>
    <t>Yes preinterview zoom with residents</t>
  </si>
  <si>
    <t>1:1 x 5 + resident room</t>
  </si>
  <si>
    <t xml:space="preserve">FL, Mayo Jax </t>
  </si>
  <si>
    <t>residents seem happy and faculty were super nice x2 //very nice and friendly program prelim year at Mayo which residents said was not too bad  able to rotate at other Mayo Clinic locations and use pooled database for retrospective research will begin building center for protons and carbon ions // carbon ions not until 2027, protons 2025 // chair is incredible // who is chair? // chair did not show up for the interview; PD (Dr. vallow) did the program overview presetntaion</t>
  </si>
  <si>
    <t>Faculty give 2 per year, residents give 4 each.  Some didactics from non-RO faculty or guest lecturers.</t>
  </si>
  <si>
    <t>8mo protected time, 5 conferences paid annually.</t>
  </si>
  <si>
    <t>good QoL x3</t>
  </si>
  <si>
    <t>Friendly environment, residents are happy, research time, good QoL, access to mayo resources</t>
  </si>
  <si>
    <t>Much talk about the new building with carbon ions and protons in 2023, but the new tech doesnt come online until much later.  Protons 2025, carbon ions 2027.  // Holman not supported</t>
  </si>
  <si>
    <t>no</t>
  </si>
  <si>
    <t>7:45-12:30</t>
  </si>
  <si>
    <t>Yes!</t>
  </si>
  <si>
    <t>1:1 x4 + 2:1 x4</t>
  </si>
  <si>
    <t>Residents were an absolute blast and incredibly kind. It was clear that all of the residents were genuinely good-natured human beings who enjoy each other's company. They somehow managed to keep the chat room fun and lively for hours on end. Attendings were similarly very nice and welcoming. x4! // attendings can function without residents, so you are there to learn and they emphasize that. minimal scut (APP support recently quit, but administrative support is phenomenal). x2. Head and Neck program is incredibly strong.  // prob the weakest program in FL// I'd disagree with last comment- definitely consider them the strongest program in Florida and one of the stronger progroams in general. They were one of the founding institutions in the field, have a large research presence, had one of the first proton centers, and their residents are incredibly well trained. More of an acedemic/research-guided practice focus of applying the recent literature to individual patients(some of the other FLorida programs have a higher volume focus aka competency by repetition which is more suited to private practice)</t>
  </si>
  <si>
    <t>12 months. Very easy to get involved in research with great research support staff</t>
  </si>
  <si>
    <t xml:space="preserve">residents seem to enjoy living there, 1.5h from beach. 35min from world class cold springs. Can live walking distance from campus affordably. Very safe. Can walk home alone at night. Downtown has fun bars and restaurants. College town so affordable fun food options (most chains plus some fun local eateries). 2h from Orlando or Tampa, 1h 20min from Jacksonville. Gainesville is about the size of New Haven or Rochester for a more Northern comparison, rapidly growing. Can be outside ALL year long (worst time of year is late summer with a couple hot months where it also rains for maybe 10-30 min a day before returning to hot). Can still enjoy being outside around sunset or around a body of water during those months. Can't beat the weather fall through early summer. </t>
  </si>
  <si>
    <t xml:space="preserve">Historically strong program. Attendings love to teach and heavily involve residents in as many aspects as they can. Good QoL, residents seem very happy and are a tight-knit bunch. x3// no problem getting jobs they want x3. Super approachable faculty// LGBT friendly environment.//  I have so many concrete examples of the faculty and residents caring for each other and for medical students like myself. For example, on a rotation here I asked if I could review a presentation I was working on with Dr. Amdur on a Sunday assuming he would get back sometime early the following week, but, within 15 minutes of me sending him an email, he was ready to talk through it with me! He gave up his Sunday afternoon last minute to further my education and gave me some of the best presentation feedback I've ever received. The resident room feels like a very safe place and I've found myself over there asking advice or chatting with residents on random days when I get out of clerkships early vs going home like a normal person. Super easy to get plugged in with research whether via cold email or in person, never have gotten a less than positive response. Have felt like a valuable part of the team on the research I've worked on rather than "just the med student."  Plently of research support that is easy to access (aka Chris our statistician and Jessica our research guru). Everyone treats patients with respect and dignity with a very strong focus on patient education. </t>
  </si>
  <si>
    <t>While interivew day was really fun, there was no formal overview of the program (they sent us links to videos on their residency website) but no nitty gritty of rotation schedules, cross coverage, research opportunities, funding, didactics, etc. Felt a bit strange and I left feeling like I didn't know much about the program. // gainesville isn't the most fun place if you're from a big city, even though many of the residents enjoyed living there and close to bigger cities// protons and peds in jax for 6 months, 1 month brachy at moffitt to meet grad reqs//i agree with the no formal overview..but kind of didnt mind, guess maybe if they could provided a packet about it or something but kind of liked not having to sit through a long overview before interviews. I'm personally tired of the overviews and would rather get to know the people (plus they covered all of that in earlier meet and greets) // agree, no details!! do you have to rotate at multiple sites? // this just doesn't seem like the best program to train at, Moffitt seems better and going elsewhere for clinical volume sucks...also, Gainesville? who wants to lives in Gainesville when you are in Florida?</t>
  </si>
  <si>
    <t>Pre-Interview Zoom with Residents in breakout rooms</t>
  </si>
  <si>
    <t>Casual</t>
  </si>
  <si>
    <t>3:1 x 3 + resident room</t>
  </si>
  <si>
    <t>A private practice basically.  Great for a job after you graduate residency at a better program than this one (if you want to be Miami) but not great for training.//&lt;--This person is clearly too ugly (on the inside) to live in Miami//They went unmattached last year so maybe some truth?//Bro 1/4 of all the programs SOAPed last year lol//Yep, and at least that many are bad. Correlation or just happens by chance?//Fake news, Miami did not SOAP last year. They did SOAP 2 years ago when they were filling a class of 4 people. //Rapidly expanding center, cancer center achieved NCI designation last year. Cancer center just recieved $125 million private donation to be used for research. They have brought in several young physican scientists including Dr. Mahal from Harvard who is an absolute boss with a first author publication in NEJM and Dr. Carmona from UPenn who is leading a genetics program. The chair, Dr. Pollack is a strong residency advocate (formerly PD at MD anderson) as is the PD Dr. Takita.</t>
  </si>
  <si>
    <t>Mix of faculty and resident led</t>
  </si>
  <si>
    <t xml:space="preserve">6 months with option of up to 12 months </t>
  </si>
  <si>
    <t>MIAMI!!!!</t>
  </si>
  <si>
    <t>Location//Graduates have had good job placement.</t>
  </si>
  <si>
    <t xml:space="preserve">FL, USF Morsani/Moffitt </t>
  </si>
  <si>
    <t>20-21: arguably the best program in FL. x3 3 month blocks (this may change to two). Third largest cancer center in the nation by volume with a large set of faculty (27, most are relatively new attendings; many are hired from Moffitt residency, but others from arksansas, ohio state, wisco, etc.). 1:1 faculty coverage, no cross coverage. but since there are so many faculty they are used to being uncovered and dont need a reisdent to function. Lots of support from mid levels, residents do virtually no scut work and utilize academic days for prep, research, or catch up work. Lots of MDC clinics for GU, H&amp;N, thoracic. PD assigns you to an individually selected non-interviewing faculty that she believes aligns with your career goals/past efforts/etc. for further contact and individualized info about the program.</t>
  </si>
  <si>
    <t>MWF didactics, resident led but faculty attend. 1 physics/week. residents seem to be happy with didactics buone or two residents not pass boards last year.</t>
  </si>
  <si>
    <t xml:space="preserve">12 months dedicated and flexible clinical electives as well. can be sequential or interdigitated (most dont do sequential). Holman pathway supported. Can essentially go to as many conferences as you want to go to (and not use vacation time), one resident went to 10 conferences last year. Covers all conference fees and ABR fees. Lots of opportunities to do basic or translation work (every patient that comes to Moffitt has their tissue sampled and sequenced on microarray), great faculty to work with, tons of initated trials from faculty.  RSI and GARD gives a lot of opportunities for cool clinical trial design or easy pubs. Most residents say the hardest thing about research is having to turn down other opportunities.,//flexibility </t>
  </si>
  <si>
    <t xml:space="preserve">Dr. Frakes (PD) is young, energetic, and loves advocating for her reisdents. Grads get good jobs. X2 Incredible research opportunitiies, grads split 70/30 academics and PP, residents are super awesome and fun group, very chill atmosphere (on first name basis with most attendings), residents are also productive (4th most publications out of all residencies) (per red journal) but have lots of free time as well and leave 5-6pm every day. Has MRI-linac and lots of opportunities for adapative therapy. Great brachy volume (GU, GYN, H&amp;N, skin, sarcoma) and HDR. Only one satelillite site but dont have to travel there if you dont want (its an elective) </t>
  </si>
  <si>
    <t>Chiar (Dr. Lou Harrison, who is ex-president ASTRO and legend in the field) is leaving, but they are confident the department will not change much and will replace with a great new chair No benign pathology (AVMs, trigeminals, Dupeytren's, keloids, HO), no adult proton experience (peds only), brachytherapy is in the surgery OR (planning to build HDR suite in the department). //Chair is leaving making the future of the relatively new program unpreditable x2. Affilicated with USF, not as recognized in Florida as compared with UF// some interviewers seem not familiar with applicant's CV/education background</t>
  </si>
  <si>
    <t>Yes, break out rooms to learn about life in tampa, research opportunities, and a mixology room where we made a mixed drink. it was fun, residents are super cool. very relaxed, no faculty or attendings.</t>
  </si>
  <si>
    <t>~4.5 hrs, multiple virtual breakout rooms</t>
  </si>
  <si>
    <t>yes $50</t>
  </si>
  <si>
    <t>8, 20 minute interviews, most 1:1 with some panels</t>
  </si>
  <si>
    <t>33 faculty, large department. PD (Pratesh Patel) was one of my favorites on the interview trail so far--really good person and seemed to really care about the residents. good mix of junior new hire faculty and senior faculty. Curran (chair) is leaving, but jeff bradley is taking over in a few years.  very strong clinical training. 1:1 coverage with occasional 1:2 coverage, at least 1 academic day a week. no cross coverage, vacation is apparently easy to schedule. residents completed  ~700 cases before graduation and this is a purposeful number. total volume for the cancer center is much higher but they knocked back the number to focus on education. Train at 6 different winship sites. just about every tech you'd want (SRS, SBRT, GK, IORT, HDR/LDR (mr guided), TBI, proton FLASH, cardiac SBRT, biologically guided PET RT), no "proton rotation" but just learn how to use protons all through residency. internal moonlighting available. attendings are used to being uncovered and therefore dont need a resident to function = better QoL.  APP and nurse practioner support, minimal to zero scut</t>
  </si>
  <si>
    <t>dedicated and protected lecture time of fridays. faculty and attending led. 90% + on first attempt board pass rates</t>
  </si>
  <si>
    <t>9 months dedicated time. required to take clinical trial development course and write a protocol in residency (could be good or bad depending on your interest). residents are very productive, lots of funding within the department, basic, translational, or clinical research all encouraged. holman supported.  virtually unlimited funding for oral conferences + acadmeic support, they dont cap you</t>
  </si>
  <si>
    <t>ATL has everything you'd want in a big city but can also live in the burbs if thats more your style</t>
  </si>
  <si>
    <t>well known name recognition in field, good job placement, strong clinical training and opportunities for clinical trials, supportive PD // PD is absolutely lovely, new chair was stiff and awkward during the interview, he took long pauses to read my app during the interview, clearly had never even seen it before// The new chair seems lovely to me</t>
  </si>
  <si>
    <t xml:space="preserve">the history of malginancy appears to be gone but not sure if they are just hiding those attendings from us. residents agree everyone is great to work with but still could be some bad apples. new chair is always unpredictiable although dr. bradley appears reliable. 9 months dedicated research could be a con for some. </t>
  </si>
  <si>
    <t>yse on SOPHYA. fun and relaxed</t>
  </si>
  <si>
    <t>very casual</t>
  </si>
  <si>
    <t>8 - 12:30</t>
  </si>
  <si>
    <t>yes, $20</t>
  </si>
  <si>
    <t>1:1 x 3 and 2:1 x 5</t>
  </si>
  <si>
    <t>Very solid clinical training. High volume and variety of pathologies due to being the only academic RO program in the area. High volume of peds due to childrens hospital. All the usual fixins + gamma knife, MR Linac, IORT, brachy,  some ocular melanoma technique? No cross cover, very temp double cover for now but will be phased out very soon. 2 months rotations. very flexible schedule. 50/50 academic and PP post grad job placement, most recent grads a faculty at UC Irvine and a PP in the south /// really solid program both academic and research, if it was in a bigger city would be a top 20 program. Came off very impressed, residents seem like they are having the time of their lives x2</t>
  </si>
  <si>
    <t>Mixture of both</t>
  </si>
  <si>
    <t>Very supportive of Holman pathway, strong radiobiology basic research program if basic science research is your thing // world class physics and radbio</t>
  </si>
  <si>
    <t>Big Ten college town, college sports, low cost of living</t>
  </si>
  <si>
    <t>Strong clinical training, really friendly people, strong peds, strong radbio basic science research, very supportive of whatever the resident wants for their career, affordable cost of living, family friendly // got a great vibe from this program x3 // solid equipment from MRLINAC, GammaKnife, Prostate brachy, GYN brachy //Great support for Holman with huge radiobio  program</t>
  </si>
  <si>
    <t>Location and apparently parking is not ideal? // Iowa city is very small, alumni placement does not seem great, otherwise lovely people and program</t>
  </si>
  <si>
    <t>Very relaxed, chill pre-interview zoom with residents and appearances from doggos and cattos, very lively and fun</t>
  </si>
  <si>
    <t>8AM -Noon CST</t>
  </si>
  <si>
    <t>1:1 x6</t>
  </si>
  <si>
    <t>No cross-cover, confirmed by both attendings and residents. All residents got jobs within 1 hr of Chicago that wanted it last year, and all have gotten jobs last 5 years straight out of residency apperently, which was very surprising for me. If you don't need to go into academics, seems pretty strong. Also residents, were another level of nice, like I was shocked. Dr. Small is well-known in the field of RO</t>
  </si>
  <si>
    <t xml:space="preserve">Mostly Faculty and Resident led. Some socratic teaching clinically but nothing close to U of C. 100% pass rate for last half decade.  Structured physcis course tailored to PGY year. RadBio taught by leading radiobiologist. </t>
  </si>
  <si>
    <t>Can get 1 year dedicated time if desired. Very little funding. Conference attendence is generally mandatory but they are flexible and don't care if you miss a few here and there per residents.</t>
  </si>
  <si>
    <t>Honestly, kinda trash. Berwyn is a suburb, and kinda boring, and also rough (not as rough as many other areas of chicago, but deffinitely not family friendly.) Nearly all faculty and residents live in the City or in Oak Park (another suburb, 10 min no traffic, 30 min with traffic, more affluent, but kinda boring as well but good school district for those with kids). 11 miles from downtown Chicago</t>
  </si>
  <si>
    <t>Good local connections, high board pass rate, very, very chill residents with easy hours. No Cross-Cover.  Proton experience at Chicago Proton Center.  Dr. Small and Dr. Emami are legends in the field of radiation oncology</t>
  </si>
  <si>
    <t>Area is kinda meh, but can live in city. Very little funding for research. Outside of the midwest, and more specifically northern illinois/indiana, very little recognition. interview with past chair was wierd, Spent my entire interview shouting and repeating//SOAP last year</t>
  </si>
  <si>
    <t>8am-12noon CST</t>
  </si>
  <si>
    <t>1:1 x 7</t>
  </si>
  <si>
    <t>Northwestern Proton Center (approx. 45 minutes away), no cross coverage, recently recruited Dr. Das for physics, phenomenal radiobiology education, residents seemed really enjoyable and fun, access to Northwestern MPH or MBA</t>
  </si>
  <si>
    <t>All faculty led</t>
  </si>
  <si>
    <t>Chicago city center/michigan ave.</t>
  </si>
  <si>
    <t>strong job placement, supports either PP or academics</t>
  </si>
  <si>
    <t>Do not support Holman// SOAP last year</t>
  </si>
  <si>
    <t>8:30am-5pm CST, split</t>
  </si>
  <si>
    <t>No, Information packet sent</t>
  </si>
  <si>
    <t>1:1 x 8, Panel</t>
  </si>
  <si>
    <t xml:space="preserve">1:1 faculty coverage. 2 month rotations with no cross coverage. 
Most days are 8 AM to 4-5 PM. 
Each attending has an academic day which the residents use at their own discretion. 
There are two sites, main center and another hospital, Oak Park, which is about 15 mins away from main. All attendings go to the second site, so is not a "classic" satelite. 
Large volume with residents regularly hitting 800 cases but do not seem overworked. 
1 month rotation at Northwestern Proton Center built in as part of curriculum. 
New cancer center coming in 2022 with new chair who arived in Jan,  Brett Cox. 
Extremely strong Lung cancer volume (residents with ~50 stage 3 lungs and SBRT lung each)
Extremely strong Sarcoma volume with Dian Wang (Head of RTOG sarcoma). Also top 5 orthopedic hospital in the US, first with surg onc program and leader in surg onc Dr. Gitelis
New attending from Cleveland Clinic, and super strong H&amp;N. 
Categorical position available. </t>
  </si>
  <si>
    <t>Faculty Led Clinical Lectures
Rad Bio through Northwestern (Dr. Woloshock)
Physics internally</t>
  </si>
  <si>
    <t xml:space="preserve">6 months is standard but can be extended. $3,000 given annually. </t>
  </si>
  <si>
    <t>Illinois Medical District (2nd biggest in US after Houston); 
Most residents live downtown or West Loop both of which ~15-20 min commute</t>
  </si>
  <si>
    <t>Fun, outgoing residents. New cancer center opening  2022 and department will be above ground! PD is nice and Chicago! x2</t>
  </si>
  <si>
    <t>No female attendings, new leadership is commited to change that.  Residents go to Northwestern Proton Center for 1 month during PGY4 or 5 to get peds and protons//how will they chane unless actively hiring?//They are actively hiring</t>
  </si>
  <si>
    <t>12-3PM CST</t>
  </si>
  <si>
    <t>1:1 or 2:1 x 7</t>
  </si>
  <si>
    <r>
      <rPr>
        <rFont val="Cambria"/>
        <sz val="9.0"/>
      </rPr>
      <t xml:space="preserve">Front loaded call, 1:1 for normal attending, 2:1 for physician scientist. Cross cover for PGY4 only, Excellenct job placement in midwest, Board pass is 100%, No Scut work, Two sites UofChicago to UofIllinois ~ 20 min by car, no transit support inbetween. No problems meeting case number requirements. 12 Months research continuous in PGY4, 21 Months for Holman - Full support from department, will even give techy in Ralphs lab. Heavy Physician scientist outcome. No restriction on research mentor. Supportive of additional year if you need more time to get data (Instructor). Lots of deparmental funds and pharma funds. Heavy investment in expanding RT to metastatic disease. Monday conferences are getting less intense. QoL is great, kinda expensive for midwest - but honestly this city doesn't feel midwest. </t>
    </r>
    <r>
      <rPr>
        <rFont val="Cambria"/>
        <b/>
        <sz val="9.0"/>
      </rPr>
      <t>PD is simply amazing as resident advocate, achknowledges prior malignancy of program and has detailed point by point roads to improve program. Overall Immpression: Lovely place to train and live! // I wouldn't exactly call this place "lovely", it is undoubtedly elite, but lovely???? lmao...this is U Chicago</t>
    </r>
  </si>
  <si>
    <t>Morning conference</t>
  </si>
  <si>
    <t>12 months; Holman supported</t>
  </si>
  <si>
    <t>Hyde Park; Most residents live in south loop and commute is not bad</t>
  </si>
  <si>
    <t>PD is very caring and nice</t>
  </si>
  <si>
    <t>Cross cover but only as a PGY-4 // Anyone else put off by the 6:1 with Ralph? He seems nice despite his rep but would have been nice to get a chance to actually talk to the guy without 5 other applicants there. Obviously not that big a deal but I found it odd. x3 - he also interrupted a lot. // Guys Ralph is not a nice guy, wtf</t>
  </si>
  <si>
    <t>trailmix // which is super gross btw x2 // I thought it was good!</t>
  </si>
  <si>
    <t>Chicago "chex mix"</t>
  </si>
  <si>
    <t>1:1 x 6, 6:1 x4</t>
  </si>
  <si>
    <t>1:1 faculty coverage. No cross-coverage. Really cool chair.</t>
  </si>
  <si>
    <t>Resident-led with faculty present mostly</t>
  </si>
  <si>
    <t xml:space="preserve">8m currently split between PGY2-5.  Everyone writes a prospective protocol. Up to 12 months research if wanted. </t>
  </si>
  <si>
    <t>4 major areas. Very affordable // university hospital is main site where most rotations are, methodist hospital is 10 minutes away, IU West ~15-20 minute drive, IU North ~20-25 minute drive, hardly much traffic</t>
  </si>
  <si>
    <t>7:30-12P</t>
  </si>
  <si>
    <t>Gift box - IU logo mug and Indy popcorn</t>
  </si>
  <si>
    <t>1:1x9</t>
  </si>
  <si>
    <t>Posted on ASTRO job board for residents HAHA.  Historically one of the waekest programs and they clearly stated desire for more residents for clinical coverage.  //  This is a joke of a program.  // very weak research and poor job placement</t>
  </si>
  <si>
    <t>Perhaps the biggest joke of a program.  They advertised on ASTRO job board to get more residents and actively thinking about expansion of residency during a time of decreased job prospects.</t>
  </si>
  <si>
    <t>overall lots of older faculty with no young blood, aside from recent 2 recent hires from OSU and Pitt which bring lots of great energy. Actually Dr. Fabian from OSU wants to revamp research curriculum, website, and overall social media presence which seems WAY long overdue. Chair dismissed that we have a problem in overtraining residents// seems like a solid program, faculty and residents were very nice, but man there is nothing to do in lexington other than horses and bourbon. way too much talk about horses. food scene looks pretty bad too // lol i love that these are the highlights // The chair is completely delusional when it comes to the job market. He feels there is no issue right now. His evidence is that he has been able to place people in Kentucky jobs just fine. No shit, no one wants to live there, lol. // disagree regarding the food scene, sounds like you haven't experienced it...Zagat rated Lexington top 26 most exciting foodie cities // astounded at just how basic someone is that they view the bourbon and horse scene as a negative, but whatever - enjoy the white claw bro //lol  x2</t>
  </si>
  <si>
    <t>resident-led teaching and didactics; no specific protected time that was mentioned; appears that residents follow attending schedule generally with no specific academic day; required rotations in path, rad, med/onc/ Residents said clinical didactics usually twice weekly, RadBio in the fall and Physics throughout year, Friday mornings blocked off protected time for them to study</t>
  </si>
  <si>
    <t>3 as of now, but expanding to 6+ as recent hire APD (Dr. Fabian) is trying to revamp their research program; PD says "databases available for research, but residents aren't interested"; chair has ~80 pubs overall and 1 non-first author pub this year; residents don't have research; research seems like a joke here</t>
  </si>
  <si>
    <t>Really down to earth program with friendly faculty and residents, large variety in diseases due to the rates of cancer in the area, motivated new faculty bringing in new ideas and technology, seems like a great chill program with good match into PP // but not into the best/elite PPs...I don't see any Kentucky residents at the top PPs// Has large Med Physics training department with master's students, residents and PhDs who apparently work closely with Rad Onc residents  and also teach lots of their Physics lectures// Lots of jobs in Rad Onc in Kentucky if you want them</t>
  </si>
  <si>
    <t>Old faculty who appear traditional and unwilling to change altho its exciting to see new hires and younger gen; limited research; "job market is perfect and we are not overtraining residents" ~chair // lol, the chair is a clown, job market is most important concern for us</t>
  </si>
  <si>
    <t>lunch ordered and sent</t>
  </si>
  <si>
    <t>this program should be shut down. overexpanded and is hurting our field. not enough volume, surely is cheap labor.  //  why does this program exist and it is taking 2 residents??// This commenter is the reason we can't have nice things // Let people call out the bullshit like Louisville trying to match 2 people this year, that's crazy.</t>
  </si>
  <si>
    <t>Great place for IMG and DOs // Yep, looks like last few years have been going that way. Good place to get visa and/or foot in the US market and live nicely in a "undesirable" area (better than being forced out of US altogether) with a ton of cash.// So proud of you guys. the best thing in your package is no visa support needed.</t>
  </si>
  <si>
    <t xml:space="preserve">Not a great program by reputation. Grads don't get elite jobs.  And they are taking 2 this year?  Just want cheap labor//No volume. Large private hospital in town has almost put them out of business. Volume goes down year after year. //They have 4 MDs on their website. So they need 6 residents? Interesting </t>
  </si>
  <si>
    <t>MA, Harvard</t>
  </si>
  <si>
    <t>The Dream Program // Has it all - rotations at both Brigham and MGH, MR LINAC // all in one location - MR linac and sim, protons (just built new gantry, this is in addition to the two proton gantries they already have, high brachy volume, lots of peds cases, lots of benign pathology (AVMs, trigeminals, Dupeytren's, keloids, HO); full year for dedicated research (no need to apply and can do whatever you want), endless research opportunities (clinical, translation, basic, clinical trials, global health, AI), training with leaders in the field, faculty seem very nice with "family-vibe" feeling. super strong job placement at "elite" private practices and academics; no cross coverage; probably the most diverse resident class in country//&lt; im very skeptical of that last bit based on the match two years ago. not by deisgn. just how true it is. // They have at least half women overall (most female residents by % that I've seen) and 3 URMs in first year class alone // No cross coverage // all technology, brachy, peds is on site on main site (no traveling to other locations)  //  academic fund for residents is massive// I definitely had "too good to be true syndrome" before the interview, any skepticism I had was knocked down (besides skepticism about the winter weather haha). What can I say? It is worth its weight and has some truely amazing down-to-earth people. //Loved this program...can I just keep applying in RO every year until I match here?// the interview day was so amazing, i want to be at HROP soooo bad</t>
  </si>
  <si>
    <t>Every monring (Mon-Fri) one hour protected time for conference (no paging of residents allowed) - faculty co-led or faculty led only (there are no resident only led conferences), "mock oral boards" exams throughout residency, formal physics and radbio courses weekly (so will have taken each course 3 times before your boards), have dedicated rad bio faculty who apparently is the NCRP?! president and great physics course (residents don't even buy textbooks the courses are so good)</t>
  </si>
  <si>
    <t>Full year (12 months) of dedicated research, Holman strongly supported (had 3 Holmans last year). Huge academic fund. // Sponsors residents to take biostats coruse</t>
  </si>
  <si>
    <t>Boston seems great - big city amenities with small town feel.  BWH and MGH are only 2 miles apart.  Public transportation is great.  Free shuttle for hospital employees and Harvard only buses to get around. //two miles. 2 hours.</t>
  </si>
  <si>
    <t>Great job placement (most chairs and deams from any program)//elite jobs in PP and academic call HROP chairs and PD to ask for their senior residents // Choice of elit private practices and academics, residents all seem very happy and lots of social activities sponsored/paid for by program. Residents seem to be quite close and supportive of each other.//The interactive app dinner with residents and resident interview room was a blast, they really seem to enjoy each other and have fun//enough with the "elite" designations. They get competitive jobs.  // They have moonlighting!!  Both sides of town, so lots of opportunities to get paid extra for babysitting the machine - residents said they just work on research or read and get paid // &lt;-- amazing! //Lol. Its an academic year. Not a big deal. Also moonlighting is available lots of places and its hardly going to be a life changer. Just prespective.  given the number of attendings, which is high. faculty are used to not working with residents and there is a lot APP support so you don't get dumped on // not quote true. some attendings always get residents and expect them to run stuff. Lots of money for academic fund, largest in country I heard, and ton of money for social events // multiple residents have won grants, they have grant writing workshops and review from faculty w/"full support "from grants office doesn't mean anything. the attendings are also on the grants. I don't think you get what goes on? //the residents at HROP are the PIs on these grants FYI, it is an amazing selling point and confirmed by both residents and attendings during the interview day//huge alumni network that helps for jobs. program directors and chairs make lots of calls for their residents//appartnely they get a lot of money for a residents lounge with all kinds of snacks that are delievered weekly, sounds so amazing//Sounds like every PGY-5 got the job they wanted in the geographic area they wanted, and that that's been the case for the past several years (not surprising given the name of the program but still good to have confirmed it)</t>
  </si>
  <si>
    <t>Weather. // cost of living, parking // listening to applicants wax poetic about the place//Heard chair pushes residents super hard to go into academics, like borderline boycot you if you go into PP.  //  This was an issue with prior chair but no longer the case.  They have recent grads at elite PPs on the both coasts// bigger program split amongst different clinic sites (great training opportunity but more intimidating transition, residents seem sto support each other though!), have to be your own advocate for certain types of basic research vs falling into your lap (but opportunities are definitely there)  //  there are only two sites....MGH and BWH/DFCI.  It is 2 major programs that combined into the best program in the world</t>
  </si>
  <si>
    <t>Interactive application for dinner with the residents with $50 Ubereats giftcard for dinner. I stayed on for over 2 hours and was happy to do so //residents are so chill and clearly enjoy each other's company, there were so many residents at the dinner//Had so much fun with the residents and they obviously love to hang out with each other</t>
  </si>
  <si>
    <t>2 different sized tumblers with Harvard logo // $50 Ubereats for dinner</t>
  </si>
  <si>
    <t>Limited number of tufts-affliated faculties (2-3 faculties?). PD is very nice. Residents are a group of very pleasant people.  // Why this program still exits with Harvard next door is a mystery// The intervew day is quite disorganized. // Weak to none research opportunities// DNR is the best advice</t>
  </si>
  <si>
    <t>Boston - historical cities with many educational and cultural opportunties // you are in 2 different cities though, this program really sucks and felt like i wasted my time interviewing</t>
  </si>
  <si>
    <t>clinical volumes and diverse faculty members from tufts, brown and UMass</t>
  </si>
  <si>
    <t>Have to travel a lot // basically no research opportunities  // same city as HROP, would be hard to swallow//This is a residency program in 2 different cities. Very bizzare</t>
  </si>
  <si>
    <t>There were a preinterview meet and greet at a random date; none the day before the interview</t>
  </si>
  <si>
    <t>started around 8Am and ends around 11AM</t>
  </si>
  <si>
    <t>none/POPCORN (did some people get popocorn?)</t>
  </si>
  <si>
    <t>1:1 and 2:1</t>
  </si>
  <si>
    <t xml:space="preserve">Proton, Cyberknife, LINAC based SRS, MRI guided brachy; new chair Viswanathan is a super star from Harvard and seems awesome (replaced DeWeese); no cross coverage, always 1:1 with attendings, 12 months of research time during PGY-4, all the research you could want. Most importantly culture is not malignant whatsoever and the residents seem absolutely awesome x2 &lt;--agreed//"Culture is not malignant whatsoever" nobody writes like this...thanks Hopkins for the input.// Rotated virtually- they are great to work with. </t>
  </si>
  <si>
    <t>dedicated physics, bio, and min. 5 hours clinical teaching/wk</t>
  </si>
  <si>
    <t>Has 3 sites for rotations, Proton center is in D.C. (at Sibley), ~50-60 minutes away from Baltimore</t>
  </si>
  <si>
    <t>All the technology you could want (proton, MRI and CT guided brachy, HDR &amp; LDR brachy, Cyberknife &amp; Linac SRS) and tons of support for research opportunities. No problem meeting numbers for peds or brachy. Culture seems great with no hints of being malignant. Residents very close with one another and support each other. 12 months research time but can use time for other pursuits. No issues with job placement.x2</t>
  </si>
  <si>
    <r>
      <rPr>
        <rFont val="Cambria"/>
        <sz val="9.0"/>
      </rPr>
      <t xml:space="preserve">Proton center is kinda far (50 mins from main site) and they are working out how to best handle this (dedicated proton block, and can review/contour plans from main site wResidents overworked. Attendings can't function without residents. Must write notes for patients you don't see. Even have to write future notes when you are taking vacation. "ithout having to go to proton center during other blocks). Chair and PD are relatively new. Chair talked about future expansion of the programs at some point (unpopular opinion right now).//Residents dedicated. Attendings used to functioning 1:1 with residents. // Baltimore sucks- City is dangerous with checkerboard pattern of crime that you can't really avoid, but also one of Hopkin's biggest strengths as an institution overall is the griminess of the city it serves. Hopkins would not be the hopital it is without Baltimore forging it in fire and Baltimore would be pretty hopeless without Hopkins.  //The cons were heavily edited/deleted. This was pulled from editing history </t>
    </r>
    <r>
      <rPr>
        <rFont val="Cambria"/>
        <b/>
        <sz val="9.0"/>
      </rPr>
      <t>"Residents overworked. Attendings can't function without residents. Must write notes for patients you don't see. Even have to write future notes when you are taking vacation. "</t>
    </r>
  </si>
  <si>
    <t>Social hour with residents the night before, open gift boxes at that time.</t>
  </si>
  <si>
    <t>10AM-2:30PM EST</t>
  </si>
  <si>
    <t>Gift box (lots of goodies from baltimore)</t>
  </si>
  <si>
    <t>1:1 x 7-9 spread throughout the day with tour</t>
  </si>
  <si>
    <t>Proton center on-site, gamma knife, high brachytherapy volume. A lot of new, cool technology such as gammapod (co-invented by chair of dept) and deep thermal therapy. Chairman and PD very nice. PD is MDA grad and apparently advocates strongly on behalf of residents. Chairman and PD both very active in helping residents get jobs. Mentorship available for residents to lead clinical trials as early as 2nd year. Residents and faculty all incredibly friendly and collegial. This year every resident had a publication at ASTRO.//happy residents</t>
  </si>
  <si>
    <t>6 month research block. Can extend to 8 months max with formal proposal that must be approved. Most residents seem to do clinical research projects but apparently translational research opportunities are available. This year every resident had at least 1 publication at ASTRO</t>
  </si>
  <si>
    <t>In west baltimore (much better than east baltimore in terms of stuff to do, safety)&lt;-agreed. Cool neighborhoods really close by like Fell's point, Federal Hill, Harbor East. Tons of cool bars and restaurants. Affordable living. Professional sports teams (Ravens and Orioles) whose stadiums are 10 minutes away from hospital. The Aquarium is sweet.</t>
  </si>
  <si>
    <t>Very collegial and friendly residents and faculty. Protons on site, gamma knife. Other really cool new technology like gammapod (co-invented by dept. chairman) and deep thermal therapy. Technology a plus. Chair will "go-to-bat" for graduating residents in terms of job placement (per the residents)</t>
  </si>
  <si>
    <t>High clinical volume/ long clinic days(could also be a pro?). Residents said work weeks are typically 50-60h. Research time only 6 months. Low-ish Peds volume but can do St Jude's rotation to  make up for it. // It is not MSK work load but residents seem to get worked</t>
  </si>
  <si>
    <t>Zoom hangout with residents where they gave us $25 doordash giftcards so we could individually buy dinner during the session lol</t>
  </si>
  <si>
    <t>10AM-3PM</t>
  </si>
  <si>
    <t>25$ doordash</t>
  </si>
  <si>
    <t>1:1 x8, 1:2 x2(one of the 1:2 is with co-chief residents)</t>
  </si>
  <si>
    <t xml:space="preserve">1:1 coverage, no Cross coverage. </t>
  </si>
  <si>
    <t>No oral board failures since 2006. Dr. Elsheik will individualize your education if need be.</t>
  </si>
  <si>
    <t>6 months research time</t>
  </si>
  <si>
    <t>No Peds in-house, do 1-mo away at Cincinnati (housing paid by dept)</t>
  </si>
  <si>
    <t>7:45-12</t>
  </si>
  <si>
    <t>1:1 x 8</t>
  </si>
  <si>
    <t>Great clinical and research reputation. Lots of young faculty, PD and aPD are great. Full year of research, lots of research output by all residents. Residents get jobs easily in PP and academics. Faculty go to bat for you for jobs. Residents seem to have long hours during clinic years. Essentially have 2:1 coverage at all times and it seems as if faculty can't function without having a resident. Technology is ok, but not latest and greatest.</t>
  </si>
  <si>
    <t>Mix of faculty and resident led didactics. Physics lectures weekly. Friday afternoon (4-5pm) lectures from guest speakers.</t>
  </si>
  <si>
    <t>12 months research time (PGY4); ASTRO (except PGY2) plus one other conference fully paid for annually. Additional $1500 CME money per year.</t>
  </si>
  <si>
    <t xml:space="preserve">Ann arbor is a smaller sized city but has lots to do, decent COL and some art/history stuff. College town. Detroit nearby.  // Ann Arbor sucks and the weather sucks// ann arbor is great, weather sucks at times </t>
  </si>
  <si>
    <t>Have a strong history of solid clinical and research training. They have mentorship and sponsorship program by faculty. Residents seem to have no problem getting the jobs they want. UMich is unionized and you get some pretty sweet perks with it (almost $8k extra on top of salary, get maternity/paternity leave, 4 weeks vacation per year)</t>
  </si>
  <si>
    <r>
      <rPr>
        <rFont val="Cambria"/>
        <sz val="9.0"/>
      </rPr>
      <t xml:space="preserve">No proton, gamma knife, cyberknife, or LDR brachy//they told us senior residents get LDR prostate training//. Peds volume is lower but still able to meet requirements. Must go to site 30 mins away to get brachy numbers. </t>
    </r>
    <r>
      <rPr>
        <rFont val="Cambria"/>
        <b/>
        <sz val="9.0"/>
      </rPr>
      <t xml:space="preserve">Every block is 2:1 coverage, faculty can't function without residents. </t>
    </r>
    <r>
      <rPr>
        <rFont val="Cambria"/>
        <sz val="9.0"/>
      </rPr>
      <t xml:space="preserve">Residents cite long hours in clinical years. All non-research year residents were nowhere to be found on interview day (but were at the social hour) and faculty interviewers seemed to only be young, new faculty members (seemed handpicked?//I feel like we met with a mix of senior and junior faculty, maybe it was a different group each day?).//This is a malignant program that use residents for staffing purposes only. Reshma is not a resident advocate, in fact, she is the exact opposite. // &lt;&lt; want to expand on that?//Attendings cannot function without residents. Demand 100% coverage. Residents lie on their case numbers (making them lower) so the program doesn't get flagged. Bad politics and heirarchy. Reshma accuses everyone of being sexist if they say anything. // Reshma has terrible rep in field but no ones says anything, they just won't hire her for chair  //  agreed, heard only praise for her in public but in private, people think she's awful and takes advantage of younger people in the field to promote her own career // totally disinterested party here to the inner workins of Michigan, but I would be skeptical of any of the negative things being said about Jagsi in this cell. Take a look at the vitriol directed towards her on SDN, which consists of a lot of sexism. // &lt;---Reshma is on the spreadsheet defending herself...classic Reshma, ccrying sexism over everything// Haha, must be sexism. And all the criticism of "old white chairs"? Racism? Ageism?. Couldn't be that some people deserve criticism. // Spratt leaving drops Michigan out of the top ten programs IMO.//Never should have been a top choice regardless. Residents hate it here. </t>
    </r>
  </si>
  <si>
    <t>Social hour the night of the interview</t>
  </si>
  <si>
    <t>casual</t>
  </si>
  <si>
    <t>AM or PM session</t>
  </si>
  <si>
    <t>The technology available is vast, comprehensive x2 (Proton, GK, brachy, Linac SRS), and continuously advancing, with MR Linac coming in, no cross coverage, 1:1 with attendings PGY2,3, 12 month research year with opportunities for physics, basic science, and clinical projects//residents collegial // Asked the PD, associate PDs, and residents about SOAPing during the interview. Said it was a huge surprise due to miscalculation and misunderstanding of the application field. They interviewed and ranked the usual number of people at the usual level of competitiveness, but in hind sight they did not rank enough applicants. Since then, they have a new PD, two new associate PD's and are committed to making the program as great as possible for their residents. I think their responses were honest and this push to make it as good a program as possible is genuine.</t>
  </si>
  <si>
    <t>Protected time MWF for Morning Conference, I believe mostly faculty lead, Physics taught by Dr. Patrick McDermott, who has written one of the main textbooks of the field, and course occurs for I believe 7-8 months during PGy2 and 3 with homework and exam that prepares extremly well for boards. RadBio by Dr. George Wilson during Pgy2,3,4 for 7-8 months,</t>
  </si>
  <si>
    <t>12 months, residents work on multiple projects guided by interest. Large retrospective tumor databases, opportunity for physics/basic sciences/BioBank projects. This is also the chief year. Residents present at ASTRO almost every year as first author</t>
  </si>
  <si>
    <t>Solid cost of living, which will vary with distance from main center at RO, feasible to live near detroit if one chooses, offsites within 30 min of main, night life decent in Royal Oak (mostly college grad town) but also close enough to Detroit. Great summers/late spring, and early fall, beautiful outdoor activities especially if you go up north or to lakes, of course have to tolerate some harsh winters</t>
  </si>
  <si>
    <t xml:space="preserve">Technology, clinical volume, research time. Offsite location rotations focus only on consults/sims to maximize education </t>
  </si>
  <si>
    <t xml:space="preserve">recent SOAP,  Rad onc strong, but not renowned cancer center or hospital// did anyone ask them about them SOAPing // &lt;-Put response in program highlights </t>
  </si>
  <si>
    <t>7:30-10AM EST</t>
  </si>
  <si>
    <t>1:1 x 6 and 2:1 x 2</t>
  </si>
  <si>
    <r>
      <rPr>
        <rFont val="Cambria"/>
        <sz val="9.0"/>
      </rPr>
      <t xml:space="preserve">"Incredible program with every opportunity you could want. Has every type of technology you can dream of (protons, GK (just got a new machine this year), LINAC SRS, high and low dose brachy). </t>
    </r>
    <r>
      <rPr>
        <rFont val="Cambria"/>
        <b/>
        <sz val="9.0"/>
      </rPr>
      <t xml:space="preserve">Fully integrated Proton practice. </t>
    </r>
    <r>
      <rPr>
        <rFont val="Cambria"/>
        <sz val="9.0"/>
      </rPr>
      <t>Not a single issue with fulfilling cases numbers. Very flexible schedule based on career interests (can break up year of research time to pretty much any time during residency and can substitute for global health or other clinical rotations as you see fit). Has a unique program during PGY 5 where you essentially function independently as an attending and completely carry your own patients for 6-9 months. Volume is on the higher side, but residents are happy and very, very well prepared and never have any issues with job placement. No cross coverage. Most attendings function independently for at least half the year and do not "need" on residents. Only one rotation is 2:1 (peds) but is with the busy DC and it is split up so you typically only cover one attending at a time throughout the rotation. This program will push you to be an excellent radiation oncologist, but does so in a nurturing, supportive way. Very female friendly department - 7 out of the 12 residents are female, along with the chair of the department and the PD.</t>
    </r>
  </si>
  <si>
    <t>Daily protected educational time from 8-9AM. Tuesday/Thursday resident led case conference, attended by faculty. Wednesday AM departmental and extradepartmental attending didactics. Rad Bio = 2 weeks fully protected from clinic where Dr. Zeman comes to lecture. Physics: Intradepartmental every friday morning. Department provides ASTRO Spring Refreshers and the Mayo Hawaii didactic course for residents</t>
  </si>
  <si>
    <t>11 months of research time, flexible and can be broken up between PGY2-5 depending on individual needs/goals. Can use some research time as elective time instead (supportive of global health rotations and more clinical rotations such as St. Jude Peds if desired, though all numbers easily met in house). Very generous funding budget for conferences and 10 conference/research trip days per year in addition to vacation</t>
  </si>
  <si>
    <t xml:space="preserve">Rochester is a mid-sized town (~210K) that consistently wins awards for a great place to raise a family. Definitely up and coming, currently undergoing a massive expansion (billions in funding to make it a biotech/medical research and entrepreneurship hub/destination center (already a destination medical center and the best hospital in the world) over the next 10 years). COL is quite nice (some newer apartment buildings downtown are unusually expensive but many, many more options are cheaper and &lt; 10 mins from Mayo). If you are looking for a night out in a bigger city, the twin cities are just an hour and 10 minutes north. MN summers are absolutely beautiful and lots of hiking and outdoorsy stuff to do. x2. One of the colder places  but hard to meet a warmer community of people. Lots of residents are very content here despite coming from warmer, larger cities. </t>
  </si>
  <si>
    <r>
      <rPr>
        <rFont val="Cambria"/>
        <sz val="9.0"/>
      </rPr>
      <t xml:space="preserve">Has all the technology - proton, gamma knife and LINAC based SRS, high and low dose brachy, MRI guided, etc. </t>
    </r>
    <r>
      <rPr>
        <rFont val="Cambria"/>
        <b/>
        <sz val="9.0"/>
      </rPr>
      <t xml:space="preserve">Only system in the country investing in/building carbon-ion. </t>
    </r>
    <r>
      <rPr>
        <rFont val="Cambria"/>
        <sz val="9.0"/>
      </rPr>
      <t xml:space="preserve">The environment is very non-malignant, quite collegial, friendly and faculty genuinely want residents to be the best they can be. Mayo is the #1 hospital in the nation (and #3 cancer center behind MSK and MDACC) and you will collaborate with top notch related specialties (neurosurgery, GI, pulm, etc) so you know your patients are getting excellent care across the board. Giants in Rad Onc CNS and H&amp;N (Brown, Mahajan, Laack, Foote). Never any issue with job placement. </t>
    </r>
    <r>
      <rPr>
        <rFont val="Cambria"/>
        <b/>
        <sz val="9.0"/>
      </rPr>
      <t>Research time (11 months) is flexible and does not need to be taken all at once during PGY4 (in fact many residents split it up throughout PGY3-5).</t>
    </r>
    <r>
      <rPr>
        <rFont val="Cambria"/>
        <sz val="9.0"/>
      </rPr>
      <t xml:space="preserve"> Have 6-9 months of "SRA" during PGY5 which basically means you function as if you are an attending and take on all of your own patients (with some backup from other attendings of course). New PD Corbin is awesome and is super involved in resident affairs. </t>
    </r>
    <r>
      <rPr>
        <rFont val="Cambria"/>
        <b/>
        <sz val="9.0"/>
      </rPr>
      <t xml:space="preserve">Over 50% of current residents (7/12) are female, and both the department chair and program director are also females.  </t>
    </r>
    <r>
      <rPr>
        <rFont val="Cambria"/>
        <sz val="9.0"/>
      </rPr>
      <t xml:space="preserve">Low cost of living, many/most residents own a house. </t>
    </r>
  </si>
  <si>
    <t xml:space="preserve">Winters are extremely cold (well, for about 1-2 months its "extremely" cold but otherwise is above freezing most of the winter), though tolerable with good quality winter gear (parkas, etc.) or living close to the skyway/subway system. Rochester airport w/o many destinations (though Minneapolis is a major Delta hub and goes anywhere, Asia/Europe/etc.). Watching people complain about the weather and culture of a place they've never been to on this spreadsheet (Rochester's surprisingly diverse, too). Have to deal with SDN badmouthing your program on this spreadsheet because Olivier is a vocal proponent for radonc, and they hate that for some reason. </t>
  </si>
  <si>
    <t>Post-interview dinner/happy hour with the residents</t>
  </si>
  <si>
    <t>First interview day was 12PM to 5 PM</t>
  </si>
  <si>
    <t>Gift bag with hand painted &amp; signed card and other Mayo related items + Doordash gift card</t>
  </si>
  <si>
    <t>1:1. 7-8 interviews with faculty, 2 HR type questions (tell me about a time when...) then free, relaxed discussion</t>
  </si>
  <si>
    <t xml:space="preserve">Very nice faculty who actually spent time reading all the details of my application. New chair will defintiely bring new ideas to the program regarding research. Strong focus on image studies and immunotherapy. I'm impressed and very confident the program is rising. </t>
  </si>
  <si>
    <t>Only has 6 months of research. But seems not difficult to get extended.</t>
  </si>
  <si>
    <t>mostly 1:1 X7</t>
  </si>
  <si>
    <t>Super amazing group of people who all seem to get along and love what they do. They were excited to meet the applicants and seemed happy with the QOL and COL. Had fun virtual backgrounds of places in STL.</t>
  </si>
  <si>
    <t>12 months of research time split up into two 6 month blocks (PGY3, PGY4)</t>
  </si>
  <si>
    <t>Most live near the hospital in the West Central End area which is super nice and has cheap housing. Right next to Forest park which is 5x the size of Central Park and has a bunch of free activities including a large zoo, museums, ice skating rinks, walking paths, etc. COL is great. Avoid north St Louis and you'll be fine.</t>
  </si>
  <si>
    <t>Get first dibs on a lot of new technology from Varian and others to test it out which gives opportunities to do research on novel tech; have protons, GK, HDR and LDR brachy, no problem getting numbers. Residents are all super nice and friendly! Job placement is solid.</t>
  </si>
  <si>
    <t>Lots of stuff in care package</t>
  </si>
  <si>
    <t>3 this year, and foreseeable future</t>
  </si>
  <si>
    <t xml:space="preserve">8-5 schedule (for clinic but not for work, residents get worked hard). most weekends completely off. 2 research/non-clinic days a week // 1-3 office days per week depending on rotation, not 2.  Time is spent contouring and pre-charting // didactics start at 5-6  //  8-5 is clinic time but you are working much longer than that esp with CROSS COVERAGE.  Not as heavy workload as MSK but close  // they are expanding their residency in an underhand way through the research scholars tracks...duke basically needs more residents b/c they are clinically busy...instead of hiring more attendings or NPs, they are going to have one extra resident a year during a time when jobs are scarce//seems to be one of the few programs that still cross covers - residents don't know when it will end // Impressions here seem way off base x 2...8-9A didactic and 9-5 clinic, lots of NP support and excellent resident QOL. RORS not made to expand clinic coverage either, as attendings now seem to go uncovered to allow more resident enrichment. Cross coverage also seems to be a minor concern to current residents  // agreed x 2^^ residents consistently demonstrated a manageable work load and were extremely happy at the program and with research support/job placements, i cannot relate to first impression// duke residents and faculty active on this sheet lol, you get WORKED hard at duke//Also you think residents are going to come out and say cross coverage sucks? No they bring it up and let you decide. The fact they bring it up should say something. </t>
  </si>
  <si>
    <t>8-9A daily didactics, mostly attending based. Residents present maybe 6 per year
Additional RadBio/Physics on alternating years</t>
  </si>
  <si>
    <t xml:space="preserve">PGY4 protected academic time
Support ASTRO as PGY5, other conferences as long as you have an abstract, international if you have an oral </t>
  </si>
  <si>
    <t>3 h from beach or mountains, foodie town, lots of breweries</t>
  </si>
  <si>
    <t xml:space="preserve">good job placement (especially regionally) with doctors  reaching out for residents; great job placement (2019 - UCSF, Stanford, MSK; 2020 - NC private practice, Temple/Fox Chase, Duke) residents have done their own RCTs, one recently published in JCO with machine learning; VA rotation residents are essentially running the show, in a good way. Have top notch basic sciences and clinical research opportunities. </t>
  </si>
  <si>
    <t>expanding their residency // no proton (trying to build but COVID and payment model issues), peds volumes sufficient but not amazing  // not as overworked as MSK but residents seem to get worked x2 // still has cross coverage  //  they work really hard here esp with cross cvoerage  //  job placement is largely regional-&gt;Disagree, look at recent placement in column to left and residency website // you get worked really hard here clinically// i'm really worried about the clinical work load on the residents and the fact they are expanding residency spots in this environment --&gt; spots not increased this year though//duke is taking one net extra as part of the research scholars track which is a joke.// not an elite program and you work so hard here// cross cover exists and residents were upfront about that being a bit of an issue</t>
  </si>
  <si>
    <t>played jeopardy</t>
  </si>
  <si>
    <t>Duke mug, pens, notepad</t>
  </si>
  <si>
    <t>10-12 1:1 interviews, 15 minutes each</t>
  </si>
  <si>
    <t>8-5 schedule with two academic days per week. Seems to strike a solid balance of good patient volume/clinical experience without overworking residents. No cross coverage. Great resident QoL arguably the biggest upside of this program. Very friendly and supportive faculty and residents. PD Dr. Weiner seems very friendly, accomplished, and supportive of residents. UNC residents take neuroanatomy course with cadavers at Duke, and Duke residents take radiobiology courses at UNC. Impressive faculty, strong clinical, translational, and bench research opportunities for residents. Downsides include mostly resident-led didactics, no protons, minimal peds volume, alumni job placement mostly in private practice, and catchment area that completely overlaps with Duke which is only 10 minutes away</t>
  </si>
  <si>
    <t>75% resident-led</t>
  </si>
  <si>
    <t>Location is a major plus (I guess this applies to Duke above as well lol). Located in the research triangle area (consists of durham, chapel hill, and raleigh) which is known for a large population of working young adults, temperate weather, great bars and restaurants with a relatively low cost of living. Plenty of options for entertainment like concert venues (Durham Performing Arts Center), college sports (namely basketball), and professional sports (Hurricanes NHL hockey team)</t>
  </si>
  <si>
    <t>Great culture with friendly, down-to-earth faculty and residents, diverse and strong research opporunities, good patient volume and high resident QoL</t>
  </si>
  <si>
    <t>No protons, same patient catchment area as Duke, minimal peds volume (although they say they have no problem meeting peds case numbers), vast majority of recent grads with private practice jobs, majority of didactics resident-led</t>
  </si>
  <si>
    <t>6 1:2 interviews, 15mins</t>
  </si>
  <si>
    <t>Terrible dept</t>
  </si>
  <si>
    <t>1 (+pgy1)</t>
  </si>
  <si>
    <t>rad bio is an online course LOL // New program, you would be 3rd resident. Proton rotation at MGH (not sure this is true as I asked a current HROP resident and they heard nothing about it//PD told applicants this on interview day, only resident there at present moment is a PGY-2 and has not yet done his proton rotaion); for a new program, this place is very impressive re: their research and faculty; you could do a lot worse with other comparable programs in the doximity rankings (for whatever that's worth) //  residnecy overexpansion at its finest</t>
  </si>
  <si>
    <t>Physics taught by on site physics team, rad bio via online course material// Whoa online courses. Aren't we had enough?</t>
  </si>
  <si>
    <t>Up to 12mo research. Doing large animal FLASH studies, interesting studies looking at Cherenekov emmissions. //the research here seems really cool, and dartmouth is a good institution, although not a research powerhouse like some of the other ivy's//potential connection with the college's engineering school and great public health instutition on campus</t>
  </si>
  <si>
    <t>Lebanon, NH is a quiet town in northern NH near VT border and close to Canada. Great if you like winter sports &amp; hiking. Almost zero night life. About 10 min drive from town of Hanover where undergrad university is (one of the most affluent towns in NH) where you can find small shops/brunch. The college brings a lot of music, art, performances, interesting speakers, etc than would be expected in a town its size.</t>
  </si>
  <si>
    <t xml:space="preserve">New England is nice, the research is interesting, you can define your own path as nothing is really set in stone yet. the program itself said "a self-starter could really shine here", I imagine the program would go to great lengths to accomodate your interests/ keep you happy as there is a lot riding on these early residents // Small/new program so all attendings are deeply invested in their residents success. Access to other strong recourses from the college if one ca successfully leverage them (research, public health/policy). </t>
  </si>
  <si>
    <t>rad bio is AN ONLINE COURSE??? what a joke!!!! // program is still WAY too new, I just cannot recommend something that is so untested. No dedicated rad bio faculty (online course???). So cold.//do you mean cold as in weather? I thought the faculty were pretty nice // keep in mind this spreadsheet is mostly californians who want either prestige or beaches and nothing else// Californians or maybe applicants that think an alumni network/job placement history is important.  // job network is so important, this place has none.  unless you want to be in Hanover, NH  for the rest for your life LOL</t>
  </si>
  <si>
    <t>na</t>
  </si>
  <si>
    <t>3:1 or 1:1</t>
  </si>
  <si>
    <t>5?</t>
  </si>
  <si>
    <r>
      <rPr>
        <rFont val="Cambria"/>
        <sz val="9.0"/>
      </rPr>
      <t xml:space="preserve">Does this program even exist? // isn't this Robert Wood Johnson? if so yes it exists // just interviewed here, program doesn't seem great, some interviewers seemed disinterested or maybe a little hostile. the chair of the department wouldn't even look at the camera +1. a 20min interview of 0 eye contact.  had one 20min slot where both attendings were absent. then they came rushing in, both saying sorry I had this time blocked out but there was a patient issue. then 1 of them left for half the interview. How can they not dedicate just 20min to an interview? Do they have no one else to handle whatever issue came up? Either these young attendings are being overworked and that blocked off time isn't really blocked off or they just don't care who they spend the next 4 years with. I think the 2-3 interviewers on 1 applicant format to be efficient but terrible. the PD seems like a lovely man but some of the older faculty do not come across that way.  pretty disappointing as the location is pretty good. also, they go to three different sites that are far apart . One of which is in Newark, one of the worst cities in the country//   ? // PD was super nice and friendly and really wanting to get to know the applicants; seems like a good advocate for residents; other interviewers were a little more direct/assertive with their questions, did not seem hostile to me... // [deleted text was here] There is a lack of diversity amongst the residents. Is this just self-selection on the applicants' part?// I'm sorry but that's such a dumb comment, how does having a DO have anything to do with the quality of the prog? // i didn't get the hostile vibe from this interview at all; chair seemed like a nice guy regardless of eye contact; felt like a strong program with likely bad timing (I had an interviewer at a top 5 place that had to run out with a patient issue too); agree that newark sucks; the comment about no white residents is one of the most asinine things i've ever read on here; and finally gtfo with your DO prejudice -- dude probably worked his ass off to match there (he's a PGY3 so it was still competitive his year)//whoever wrote the initial post grossly misrepresented the program. I actually rotated there and think rutgers have some of the most supportive faculty members there. // This is beyond being simply a dumb or asinine comment. In no uncertain terms: </t>
    </r>
    <r>
      <rPr>
        <rFont val="Cambria"/>
        <b/>
        <sz val="9.0"/>
      </rPr>
      <t>That comment from an applicant on this spreadsheet about the residents not being white was undeniably racist and highly inappropriate.</t>
    </r>
    <r>
      <rPr>
        <rFont val="Cambria"/>
        <sz val="9.0"/>
      </rPr>
      <t xml:space="preserve"> // I see it's been deleted. I hope the writer of the original comment does some reflecting. just wow. // Since this is google, simply restore version from Dec 3 10:49pm EST to see the comment if you are missing context here. // I also rotated here and I think the original poster has some preconceived negative notions about this program, and did not provide a fair assessment on this spreadsheet.</t>
    </r>
  </si>
  <si>
    <t>they still seem to be getting their act together regarding research. neither the chair nor the former PD could give a straight answer on what the plan is for the research time. They had no idea whether it would be 9mo, 6mo or go back to a 1 year of research time. Currently is 6mo research time// Got the same feeling that extended research time is not something you can take granted. Research projects under going by residents may not sound attractive to many applicants</t>
  </si>
  <si>
    <t>good research opportunities, great selection of technology including protons// research seems a little weak. only a single resident writing/ doing a clinical trial. the tech is good but all over the place in disparate satellites. PD is young and very amicable. They have placed people in good locations in the past.   // most of the tech is all at the same site actually (protons + cyberknife are walking distance from main clinic) // chair is well-known and well-conneted// New PD is a super nice guy!! x2</t>
  </si>
  <si>
    <t xml:space="preserve">Department as a whole seems a bit weak. Not a major cancer center. Sort of makes sense, why go to Rutgers when there is MSK + all the other NYC programs to the east and Upenn + to the west. // true but still a fairly high-volume cancer center, as NJ is the most densely populated state in the U.S.// </t>
  </si>
  <si>
    <t>noon - 3:30PM</t>
  </si>
  <si>
    <t>2-3:1 x4</t>
  </si>
  <si>
    <t>Upcoming proton center.</t>
  </si>
  <si>
    <t>8 1:1</t>
  </si>
  <si>
    <t>it's memorial, what more needs to be said? this place is a dream, though they do seem to work their residents much harder than other programs (d/t much higher patient volume) // 30-35 attendings, 60 therapists, 250 treatments a day, 10 machines (with MR linac), 2 ct sim 1 MR and 1 pet sim. stay on one main campus (plus proton center a few blocks north and koch building next door that has MR linac). Blocks are ~11 weeks in length, usually 1:1 coverage (1:2 for mhphd). You get to "run the service". much higher patient volume than most programs, but residents and attendings emphasized you get increased autonomy, independence "treated like a fellow", etc. work hard, have all the funding/resources available to you, sky is the limit. no scut, work is MD level tasks. dedicated inpatient and APP staff to lighten load. realistically work 50-60 hrs/week avg. QoL still seems good even though they work more, they are happy. residents seem to really get along and have great comradarie, they were super fun to hang out with and were way nicer and normal than i expected (lol). Chair (simon powell) is a legend in basic science, but the old mantra that "only physician scientists are welcome" appears to be gone now and they have expanded their opportunites for health outcomes research, clinical trials, etc. dedicated metastatic team is super unique to sloan and offers a lot of opp. for oligometstatic/oligoprogressive/palliative disease research. Formalized mentor program with Dr. Gillespie to encourage early engagement with faculty and achieve residents' goals. Considering adding formal "tracks" to the program in the future.  LDR/HDR, gyn HDR, eye plaque, IORT, GammaTiles</t>
  </si>
  <si>
    <t>Program has added more protected time for didactis over the past few years.clinial lectures are faculty led and  M, T, W, TR, F, Radbid on Wedd, physicis with other NYC programs</t>
  </si>
  <si>
    <t>full year // flexible time. biostats course, great infrastructure and support staff for grant submission, IRB approval, biostatistics, database management, etc.  $2500 for conferences, 5 conferene days a year. ABR and NY state license reimbursed</t>
  </si>
  <si>
    <t>UES isn't the most fun part of manhattan but they have subsidized housing and all the nightlife that comes with the city;//&lt;lol CoL is obviously one of the highest in the country // get subsidized housing. 1 bedroom 2k, 2 beds 3k studio $1500</t>
  </si>
  <si>
    <t>phenomenal track record; no limit on technology or funding // great job placements and fantastic training</t>
  </si>
  <si>
    <t>heavy workload; history of some "intense" attendings // work load is most intense among the big 3 programs...residents are doing notes for patients they don't see, often contouring and notes till 8-9p regularly // super high volume could be a good thing though I am worried about how hard they consistently work the residents // residents don't seem to be that forthcoming about the workload...prob b/c it's so high // lol even a "heavy" workload in radonc is really nothing for residency / attendingship//Yeah but we compare to other rad onc programs not rad onc and surgery departments. Writing notes for patients you don't see is the epitome of attending helplessness. // also you know the residents are working real late into the night when they schedule the happy hour for 8-10 PM the night before the interview :/</t>
  </si>
  <si>
    <t>Yes, "Cocktail social" 8-10 PM EST</t>
  </si>
  <si>
    <t>10 AM - 5:30 PM EST</t>
  </si>
  <si>
    <t>11, Mostly 1:2 or 3, 1:1 with Chair</t>
  </si>
  <si>
    <t>Excellent NYC program with friendly vibes, supportive faculty, productive residents and good job placement.//someone deleted: "formerly weak program, now a good one". //Mount Sinai is a hidden gem of a program. Good lifestyle, expanding department with lots of new research, protons, attracting super star faculty. // After MSK, this seems to be the best program in NYC: protons, high brachy volume, great translational research, good culture/nice faculty and residents, great job placement (including outside of the northeast). In summary if I wanted to be in NYC for residency and I didn't get into MSK, then Mt. Sinai would be my first choice</t>
  </si>
  <si>
    <t>Faculty led didactics. Board-style practice case conferences every couple months focused on rotating disease sites. Onsite physics and radbio curriculum (radbio from Mt Sinai is beamed out to all other NY programs). Nearly all attendings have academic days that are open for residents to do research/clinic prep/study (in addition to 1 year guaranteed research). Protected time 8-9am every day for didactics.</t>
  </si>
  <si>
    <t>full year; Holman supported (two PGY5s are current Holmans)</t>
  </si>
  <si>
    <t>NYC!!! On the north border of UES. Diverse population, great mix of SES/Ethnicities with more affluent patients as well as underserved populations. Great restaurants, hospital literally overlooks central park, lots to do in the area. High CoL in the area but Mt Sinai offers decent subsidized resident housing, which significantly reduces CoL.</t>
  </si>
  <si>
    <t xml:space="preserve">High-volume NCI designated cancer center with growing department, manageable workload (residents leave at 5-5:30pm every day on average) without sacrificing volume for clinical training, good mentorship for research with historically productive residents. Protons through NY Proton center (only other programs with access to this center are Montefiore and MSK), subsidized resident housing available in UES significantly reduces CoL. Karyn Goodman as Vice Chair is a great addition to the department. Dr. Dharmarajan nationally known for palliative rads. Very high Liver SBRT program and great exposure to gyn/prostate/intracardiac brachytherapy. Great relationship with MSK, a plurality of attendings trained there. Immunotherapy research ongoing (one current Holman doing cool immunotherapy projects, Dr. Samstein is a new faculty from MSK who has really expanded the research capability of the department. Radiation Biology program taught here is the standard (all other NYC programs, including MSK residents, receive this curriculum). Good job placement with 60/40 academic/private split,  mostly in the NY/NJ area but some recent grads in California/Midwest. No cross coverage for vacation; attendings go uncovered for a significant portion of the year and are self-sufficient (also have good midlevel support). </t>
  </si>
  <si>
    <t>Cost of living is high in NYC. Because Mount Sinai is NYC's largest health system, there are a couple "away rotations" at Mount Sinai Beth Israel, Elmhurst Hospital, and the Bronx VA (all accessible by reasonable subway commute), though vast majority of rotations are at the main hospital. Growing peds volume w/ new proton center but can rotate at MSK for peds if needed.//No gammaknife or cyberknife, but plenty of SRS/SBRT volume//not having a "knife" hardly a con. platform doesnt improve your trainging // Why go here when MSK is in same city? //Important to note: Unlike MGH in Boston, MSK doesn't dominate patient volume in NYC; Mount Sinai gets plenty of rare/interesting cases, is competitive with MSK for patient volume/receiving requests for 2nd, 3rd opinions, and is dominant in NYC with regard to prostate brachytherapy, liver SBRT.</t>
  </si>
  <si>
    <t>Yes, pre-interview virtual meet and greet</t>
  </si>
  <si>
    <t>Why does this program exist and why is it taking 2 residents?  Oh yeah, need residents for cheap labor // I thought it was taking just 1?/ it is taking 1 and has more attendings than residents, so not cheap labor or they would expand even more// the PD realizes how bad expanding/ starting a residency in recent times looks and thus they are only taking 1 this year, i was surprised by the decent job placement despite how young this program is, seems like the chair/ faculty go to bat for their residents to ensure  good job placement</t>
  </si>
  <si>
    <t>10-12 months, cold spring harbor//lol cold spring harbor is a bunch of basic science labs, not really a plus</t>
  </si>
  <si>
    <t>subsidized housing, residents spread nearby to astoria/ city and reverse commute</t>
  </si>
  <si>
    <t>Building a pancrease powerhouse by stealing MD Anderson/ Hopkins faculty in radonc/ surgery</t>
  </si>
  <si>
    <r>
      <rPr>
        <rFont val="Cambria"/>
        <color rgb="FFFF0000"/>
        <sz val="9.0"/>
      </rPr>
      <t xml:space="preserve">LIJ attendings and residents are deleting CONS, applicants beware!!!! // the chair has a bad reputation, defended SOAPing lol // no true reserach opportunities// </t>
    </r>
    <r>
      <rPr>
        <rFont val="Cambria"/>
        <color rgb="FF14171A"/>
        <sz val="9.0"/>
      </rPr>
      <t xml:space="preserve">From edit history "Another program that shouldn't exist - residency overexpansion for cheap labor// no real research </t>
    </r>
  </si>
  <si>
    <t>5 2:1 3:1</t>
  </si>
  <si>
    <r>
      <rPr>
        <rFont val="Cambria"/>
        <sz val="9.0"/>
      </rPr>
      <t>6 (</t>
    </r>
    <r>
      <rPr>
        <rFont val="Cambria"/>
        <b/>
        <sz val="12.0"/>
        <u/>
      </rPr>
      <t xml:space="preserve">EXPANDING </t>
    </r>
    <r>
      <rPr>
        <rFont val="Cambria"/>
        <sz val="9.0"/>
      </rPr>
      <t>to 8)</t>
    </r>
  </si>
  <si>
    <t xml:space="preserve">wonderful program for DOs and IMGs// a true dumpster fire of a program // seems like an up and coming program with lisa on board as chair; tons of support for anything residents are interested in; I was impressed // residents seem happy  //  the chair is a huge downside, blamed residents for low boards pass rate and in the middle of the worst jobs market and overexpansion, she is expanding the residency by 2 people!!! wow // what a piece of work // Interviewed here last year, thought the same.  Residents seemed like a good group, but found the rest of the program to be lackluster.  I guess if you need to be in New York City then it's an okay option // Someone is not happy with Kachnic// This program under Lisa Kachnic did not fill one year then continued to expand to 8.  Does this make any sense to anyone? // Cannot believe they are expanding.  Dept is a true dump.  // Other than the preinterview dinner with the residents, the rest of the interview day was painful.  // DO NOT RANK THESE FAKE PROGRAMS ^ residents seem happy, worse programs out there  // You would imagine having a famous Chair like Kachnic would better the reputation of a program.  Instead she's ruined Columbia with her insensitivity towards residents (after a large portion of the country failed boards) and the entire field (expanding her crap program, while the best are contracting).   I cannot support or say anything good about a toxic program like this. // Admins/moderators the criticism here has become unbelievable, nothing here can be taken legitimately when clearly this program is being trolled.  Any ideas? //sounds like columbia residents and Kachnic on this spreadsheet lol//Yup. Maybe they could try not expanding resident numbers when they can't match a resident? That may stop the "trolling" //  interviewed here and seemed like a healthy and good program, yall out here hard trolling, someone being just hateful // Disagree with the last post, must be someone from program.  I know people who have rotated in this program the past couple years and none of them will say it is either "healthy" or a "good" program.  Please tell me if you have heard differently, as I do really want to like this program and be in New York City. // </t>
  </si>
  <si>
    <t>Board pass rate quoted as 100%</t>
  </si>
  <si>
    <t>11mo research + 1mo clinical away elective: 
6mo PGY4 and 5mo PGY5, lots of basic science and translational projects available// research is all retrospective chart reviews pretty much</t>
  </si>
  <si>
    <t>subsidized housing avail, high latino population served,"40% of patient-population only speaks spanish" // Washington Heights is not a convenient or fun area to live in, this is coming from someone who worked there daily in research // The area is probably the worst part of Manhattan, and the department itself is a dump.  A dump in a dump.  Do you really want to spend four years of your lives living in a dump? // waaaayyy too harsh; it's not the UES but wash heights is actually pretty cool if you're not an asshole; I've lived in the area and really grew to enjoy it</t>
  </si>
  <si>
    <t xml:space="preserve">New cancer center being built, Varian ETHOS, heavy ion microbeam research, paired with faculty mentor starting PGY2, pushing residents to pursue their own research project/ideas during PGY4-5, help with obtaining research grants // This was obviously written by someone at the program, maybe by Kachnic herself, COL // clearly written by Columbia residents or former faculty who trained at Colubmia </t>
  </si>
  <si>
    <t>The chair; COL; program has gone unmatched in recent years due to issues with program leadership and malignant reputation; hopefully with the new chair these will be less of an issue.//Lisa Kachnic does not believe there are any job market concerns. In fact she openly mocks it. // When the ABR failed 50% of rising PGY-5 in either physics or rad bio a few years back, Kachnic blamed poor residents at small programs despite those programs doing just fine the year prior and after that debacle // Agree with concerns about chair - Lisa Kachnic has her head in the sand and blames residents for the woes in the field while trying to expand her residency for cheap labor // also they are expanding spots?? in this market and in new york which has 10 programs? this is a joke //  why the hell would anyone go here when MSK is in the same city? // MSK is about 1 million times harder to match into.  On ARRO job talk this year, it seems like her PGY5 residents all get jobs.  I found the lack of well known attendings aside from Kachnic in the department to be a major weakness. //"Get jobs" is a pretty low standard. We should have more self respect.  // After interviewing this week, I will not be ranking this program which lacks clear leadership and attendings that will provide mentorship that I want to advance my career.  Anyone else have the same thoughts? x3 // DNR IMO, too weak with too many good spots open this year // this is a dumpster fire of a department // All the attendings at this program including Lisa Kachnic, are relatively unknown, and from my research have not been productive at all in years.  This is a major drawback in terms of a training perspective. // ngl I didn't get this vibe at ALL from my interview. seems like a program that's improving, though I'm obviously not a fan of them expanding spots</t>
  </si>
  <si>
    <t>yes, uber eats gift card for virtual dinner // literally couldn't wait to leave dinner as fast as possible, so painful // I think someone just hates Lisa Kachnic lmao // Dinner was fun imo</t>
  </si>
  <si>
    <t>AM
PM: noon -3:55pm</t>
  </si>
  <si>
    <t>Face mask, uber eats</t>
  </si>
  <si>
    <t>1:1 x2, 2:1 x6</t>
  </si>
  <si>
    <t>Is this a real program??  Not a real program. // terrible job placement I heard / 2 SUNY's and 2 NY Presbyterian's. WOW.</t>
  </si>
  <si>
    <t xml:space="preserve">Horrible program. I think some old rad oncs started this program to get their children spots during competitive years. Very corrupt history with significant nepotism. </t>
  </si>
  <si>
    <t>1:1</t>
  </si>
  <si>
    <t>shut down  //  good riddance</t>
  </si>
  <si>
    <t xml:space="preserve">tech: varian truebeams, varian EDGE, gamma knife, varisource HDR, affiliated with ProCure-Proton
research support: grants manager, stats, database manager // was suprised by this program, residents seem really happy--great quality of life and program is on the up and up. new chair is very supportive and they emhpasized that you have the freedom and no pressure to do any type of research or clinical training. </t>
  </si>
  <si>
    <t>standard for NYC programs</t>
  </si>
  <si>
    <t>12 months; Holman supported and encouraged</t>
  </si>
  <si>
    <t>NYC has everything, obviously. COL is very high</t>
  </si>
  <si>
    <t>diverse patient population</t>
  </si>
  <si>
    <t>Proton training is only available at a private center somewhere in NJ. //not really a con // why isn't this a con...this is def a con, best is having a proton center on site with dedicated physics faculty who are part of the program // no housing stipend :( // anyone now what the pgy2 salary is?x2</t>
  </si>
  <si>
    <t>10AM-</t>
  </si>
  <si>
    <t>Wine glass + s'more kit</t>
  </si>
  <si>
    <t>1:1 x10</t>
  </si>
  <si>
    <t>terrible program// I imagine an Attending at a competing institution writing all of this crazy stuff in these impressions and am embarrassed by our field. Obvioulsy these comments are not from MS4s // I"m an applicant this is a dog shit program//</t>
  </si>
  <si>
    <t>no true research, work long hours</t>
  </si>
  <si>
    <t>Is this place how you spell joke?  Taking 2 residents? Wow, residency overexpansion.</t>
  </si>
  <si>
    <t>Should not exist, let alone be taking 2 residents. // There's not 1 but 2 SUNY programs.  Someone is really lazy and doesn't want to spend $15/hr to hire a scribe. / didn't they SOAP last year,? someone who wasn't even interested in onc?</t>
  </si>
  <si>
    <t>SOAPed a resident with no interest in oncology so they could have cheap resident labor</t>
  </si>
  <si>
    <t>Tech: Varian true beam, high volume GK SRS, HDR brachy with hybrid implants. High volume, every service has PA support, happy residents and supportive PD and chair. ~50/50 PP and academic jobs for recent grads</t>
  </si>
  <si>
    <t>Board pass rate 100% //over last year? last 5? last 10?</t>
  </si>
  <si>
    <t>Up to 12 months</t>
  </si>
  <si>
    <t>Low COL</t>
  </si>
  <si>
    <t xml:space="preserve">Roswell park is a historic name in oncology, midlevel support allows for high case log without unreasonable burden. Up to 1 year of research with prior residents writing PI/PII clinical and accruing trials </t>
  </si>
  <si>
    <t>City sucks // not a well konwn program// job placement is subpar</t>
  </si>
  <si>
    <t xml:space="preserve">2:1 interviews with 4 stations (so 8 total attendings). Very casual and conversational. There is built in time for a tour of the department and the research facilites. </t>
  </si>
  <si>
    <t xml:space="preserve">Seems like a underated program. But didn't get a good chance to know the program during the short introduction section. </t>
  </si>
  <si>
    <t>Board pass rate 100% over last 7 years (on website)</t>
  </si>
  <si>
    <t>Residents are cool and fun people.</t>
  </si>
  <si>
    <t>8a-11:30a</t>
  </si>
  <si>
    <t>1:1x5</t>
  </si>
  <si>
    <t>Great cancer center, very nice faculty. PD Tendulkhar really cares about the program and has been PD for a decade. Supportive environment, faculty will make calls for residents to get jobs they want. Cleveland is Cleveland, but does allow you to buy a house if you want and lots of residents have children</t>
  </si>
  <si>
    <t>Big believers in the socratic method. Some may thrive others may not like it // it's Cleveland lol, i would never live there by choice// 10 months research only, could be a downside, anyone ask the residents about this?</t>
  </si>
  <si>
    <t>Mainly 1:1</t>
  </si>
  <si>
    <t>OH, The Ohio State University</t>
  </si>
  <si>
    <t>l;"Medium college town vibe, lovely chair and PD. Attendings are nice and engaging, proton coming soon, combined with one of the largest peds onc programs, makes this program one you should put on your radar if you are interested in peds. Alumni placement seems local. // last year's grads at Emory and UK; other one is military I believe // majority attendings have APP support which helps if residents want to see some cases, APP will see rest" with "l;"</t>
  </si>
  <si>
    <t>Both faculty and resident-led; board prep course, physics and radbio protected ed time</t>
  </si>
  <si>
    <t>12 months</t>
  </si>
  <si>
    <t>Low CoL. Mid size town; great food scene; good breweries</t>
  </si>
  <si>
    <t>PD/Chair very nice. Seems to support residents.// seems super flexible program; recently revamped their call and coverage schedules after resident feedback; as a whole, program seems to be moving in a great direction especially with protons coming, NCH affiliation, and amount of active trials/research going on</t>
  </si>
  <si>
    <t>location for some  //  location for everyone lol, it sucks // Columbus is a fun town, it does not "suck"</t>
  </si>
  <si>
    <t>2-3:1 X6</t>
  </si>
  <si>
    <t>medium-sized city, faculty was lovely, the chair was slightly more brusque but nice, huge peds volumes with protons, henry ford and cleveland clinic send their residents here for peds, program just hired 2 academically focused faculty so research opportunites here should increase, very pleasantly surprised by this program // probably the nicest faculty I've met interviewing.  seems like very good culture</t>
  </si>
  <si>
    <t>It's Cincinnati...location sucks ass // maybe you suck ass // I am from the midwest and Cincinnati is not a desirable location sorry // maybe for you. I know plenty of people/physicians that moved to Cincinnati from cities like New York and are happy. It is preference and perspective. I'm from the midwest too and have spent plenty of time in Cincinnati</t>
  </si>
  <si>
    <t>pre-interview meet the residents sort of deal, lovely care package with chocolate, coffee, etc sent prior &lt;3</t>
  </si>
  <si>
    <t>Doordash with care pack, coffee, chili mix,chocolate, biscuit, written note from residents</t>
  </si>
  <si>
    <t>1:1 interviews x6, followed by tour of proton center and lunch with residents</t>
  </si>
  <si>
    <r>
      <rPr>
        <rFont val="Cambria"/>
        <sz val="9.0"/>
      </rPr>
      <t xml:space="preserve">7 residents for 6 faculty? this program has certainly overexpanded beyond their limit. im sure the training is fine.  // Where did this information come from? This program hasn't had their interview date yet // great program for DOs // recent SOAP// </t>
    </r>
    <r>
      <rPr>
        <rFont val="Cambria"/>
        <b/>
        <sz val="9.0"/>
      </rPr>
      <t>Actual 20-21 post-interview information</t>
    </r>
    <r>
      <rPr>
        <rFont val="Cambria"/>
        <sz val="9.0"/>
      </rPr>
      <t xml:space="preserve">: program has gone through a lot of changes. PD is super active in improving the program and advocating for the resdients, number of faculty is increasing to 10, high volume program but have increased APP support to reduce workload burden and provided balance between clinical duties and education for resdients.  Call: 1wk/ mo and mostly after clinic hours while APPs handle during the day. Can get all numbers here: high brachy, high peds, integrated proton, GK for SRS, increased research productivity, </t>
    </r>
  </si>
  <si>
    <r>
      <rPr>
        <rFont val="Cambria"/>
        <sz val="9.0"/>
      </rPr>
      <t xml:space="preserve"> They hire from within their own program or from low  to mid tier places.// Obviously written by someone who either holds a grudge or does not know what they are talking about...apply, come visit and find out for yourself..// </t>
    </r>
    <r>
      <rPr>
        <rFont val="Cambria"/>
        <b/>
        <sz val="9.0"/>
      </rPr>
      <t xml:space="preserve">20-21 post-interview info: </t>
    </r>
    <r>
      <rPr>
        <rFont val="Cambria"/>
        <sz val="9.0"/>
      </rPr>
      <t xml:space="preserve">Friday AM with didactics and chart rounds, Friday PM: Academic afternoons, Physics and Radbio on Tues AM, Stats course on Wed AM, Mock oral boards after every rotation, didactics are mixed </t>
    </r>
  </si>
  <si>
    <t>12 months of research/ elective time, recent residents have been very productive</t>
  </si>
  <si>
    <t>great COL</t>
  </si>
  <si>
    <r>
      <rPr>
        <rFont val="Cambria"/>
        <sz val="9.0"/>
      </rPr>
      <t xml:space="preserve">no chance in hell I rank this program. I mean LMAO, what a waste of a program. // program hasn't had their interview for this cycle yet // See my comments under didactics...I am one of the "unqualified" attendings with 20+ years of military/private practice and academic experience.// </t>
    </r>
    <r>
      <rPr>
        <rFont val="Cambria"/>
        <b/>
        <sz val="9.0"/>
      </rPr>
      <t xml:space="preserve">20-21 post interview info: </t>
    </r>
    <r>
      <rPr>
        <rFont val="Cambria"/>
        <sz val="9.0"/>
      </rPr>
      <t>high volume with good support recently, integrated protons, GK,  great brachy and peds volume, can get all numbers in one place (main cancer center and VA are of walking distance (10 mins)</t>
    </r>
  </si>
  <si>
    <r>
      <rPr>
        <rFont val="Cambria"/>
        <sz val="9.0"/>
      </rPr>
      <t xml:space="preserve"> research is retrospective chart reviews and "trials" that are meaningless (attendings just write trials to check a box but won't change care)//not every place has to. leave the editorial out // location sucks//Again, I suspect these comments written by an unknowing  few...OKC is a great location in the opinion of many.//</t>
    </r>
    <r>
      <rPr>
        <rFont val="Cambria"/>
        <b/>
        <sz val="9.0"/>
      </rPr>
      <t xml:space="preserve"> 20-21 post interview info:</t>
    </r>
    <r>
      <rPr>
        <rFont val="Cambria"/>
        <sz val="9.0"/>
      </rPr>
      <t xml:space="preserve"> program had downfalls in the past, but has really made and is continuing to make improvements. Faculty to resdient ratio will soon increase meaning there will be more faculty compared to residents. </t>
    </r>
  </si>
  <si>
    <t>6 (temporary expansion to 7 with a Cornell transfer)</t>
  </si>
  <si>
    <t>Interview day was a blast, residents and PC are super nice. PD and Faculty are super nice with super engaged leadership. Chair Charles Thomas is super well known and a great mentor. Leadership and faculty are diverse and value people x3. Good volume, but no protons. Pleasantly surprised. Super.protons is an optional extra. not a no go zone.</t>
  </si>
  <si>
    <t>12 months; Holman available</t>
  </si>
  <si>
    <t>Oregon is super nice and pretty, a lot to do around, QoL seems high. x2 Close to a lot of outdoors and water. CoL okay - there is a housing union to help address some of this.</t>
  </si>
  <si>
    <t>Dr. Thomas x3</t>
  </si>
  <si>
    <t>Expanding to 8? // Really, what's going on here?// No Expansion.// Cornell closing down so they are temporary taking 1 Resident from Cornell for a total of 7// No protons!</t>
  </si>
  <si>
    <t>No, day of chat with the residents</t>
  </si>
  <si>
    <t>Package with "Portland things"</t>
  </si>
  <si>
    <t xml:space="preserve">1-2:1 </t>
  </si>
  <si>
    <t>This is a program? // like why? This is what is killing our field  //  this program should NOT exist // Hereeeeee trolly trolly trolly; prob shouldn't be poking the troll but it's so tempting; makes me LOL thinking the troll is some big wig at a huge University program lolz// hate trolls but to be fair, Allegheny shouldn't be training residents lol</t>
  </si>
  <si>
    <t>There are none...you should be ashamed if you rank this program</t>
  </si>
  <si>
    <t>Not a real academic center. Use residents for scut // another program that shoulnd't exist</t>
  </si>
  <si>
    <r>
      <rPr>
        <rFont val="Cambria"/>
        <sz val="9.0"/>
      </rPr>
      <t xml:space="preserve">I feel like maybe it's just a feature of radonc ppl in general but I had a great interview experience. Even on zoom the faculty and residents had nice interactions with each other. It's a well renowned  cancer center with large brachy volume. Penn residents come to fccc for brachy.  Residents were super fun and nice. Meet and greet was scheduled for 2 hours and it turned out to be a blast.  PGY5s already have jobs in PP (corretion: one PP one academic) in their desired locations.//One  is PP in home town the other is at Mass General (harvard)(Boston is their hometown)/residents are all really nice, faculty seems really laid back, noticibly have more women faculty members than most programs // </t>
    </r>
    <r>
      <rPr>
        <rFont val="Cambria"/>
        <b/>
        <sz val="9.0"/>
      </rPr>
      <t>Is it tue they're just taking 1 resident this year?//no. two</t>
    </r>
  </si>
  <si>
    <t>Residents live all around philly, rent is super reasonable. Some with families live in suburbs</t>
  </si>
  <si>
    <t>Amazing people, high brachy volume, supportive of resident career choices and endeavors, well renowned cancer center//new machines for 21/22//residents come from around US and seem to get geographic pics of  really good jobs, academic and PP</t>
  </si>
  <si>
    <t>Peds rotation at Penn//yeah but you dont have to relocate tho</t>
  </si>
  <si>
    <t>Zoom with breakout session, cool bunch of people, really liked them</t>
  </si>
  <si>
    <t>Mug, snacks, handwritten note from residents commenting discussion topics on interview day</t>
  </si>
  <si>
    <t>2:1 x 6</t>
  </si>
  <si>
    <r>
      <rPr>
        <rFont val="Cambria"/>
        <sz val="9.0"/>
      </rPr>
      <t>T</t>
    </r>
    <r>
      <rPr>
        <rFont val="Cambria"/>
        <b/>
        <sz val="9.0"/>
      </rPr>
      <t>he rumors about this program having a problem culture are absolutely true... Attendings + residents seemed like they overcompensated in trying to hide the malignancy in the program. Interviews esp. with PD, Chair were quite awkward, they seemed to barely have read my application</t>
    </r>
    <r>
      <rPr>
        <rFont val="Cambria"/>
        <sz val="9.0"/>
      </rPr>
      <t xml:space="preserve">. Must be "self-starter" in all aspects of residency, little support for education/didactics and research (residents go outside the program for research year projects it seems). I got the overwhelming feeling from my interview that </t>
    </r>
    <r>
      <rPr>
        <rFont val="Cambria"/>
        <b/>
        <sz val="9.0"/>
      </rPr>
      <t>residents were really just there for coverage and to do notes</t>
    </r>
    <r>
      <rPr>
        <rFont val="Cambria"/>
        <sz val="9.0"/>
      </rPr>
      <t xml:space="preserve">. Program has actively expanded recently despite problems in the field as a whole. Missing a lot of key disease site volume - GYN, GI, Peds, GU Brachy. Was told workload is heavy - busy call in all years (starting at 10 weeks in PGY2); Attending "strives" for 1:1, but can go to 2:1 if covering physician scientist. Recent residents go largely into PP, through stated as having academic "options." Board pass rate is 100%. Pediatrics must be at St. Jude in Memphis.  -- Standard Qs: Tell me about yourself. Why rad onc? What research are you most proud of? How will you combine clinical training and research? What can I do for you? What do you want out of residency? Where do you think the field is going in 5 years? What do you like to do in your free time? </t>
    </r>
    <r>
      <rPr>
        <rFont val="Cambria"/>
        <color rgb="FFFF0000"/>
        <sz val="9.0"/>
      </rPr>
      <t>//</t>
    </r>
    <r>
      <rPr>
        <rFont val="Cambria"/>
        <b/>
        <color rgb="FFFF0000"/>
        <sz val="9.0"/>
      </rPr>
      <t xml:space="preserve">Avoid this program still stands// x4 to all of the above, good summary // </t>
    </r>
    <r>
      <rPr>
        <rFont val="Cambria"/>
        <sz val="9.0"/>
      </rPr>
      <t>not sure I agree with this stuff tbh, so hard to tell from zoom interviews</t>
    </r>
    <r>
      <rPr>
        <rFont val="Cambria"/>
        <b/>
        <color rgb="FFFF0000"/>
        <sz val="9.0"/>
      </rPr>
      <t xml:space="preserve"> // x  basically came out and told me there were longstanding culture issues in the department when I asked... at least he was honest about it/ </t>
    </r>
    <r>
      <rPr>
        <rFont val="Cambria"/>
        <sz val="9.0"/>
      </rPr>
      <t xml:space="preserve">Any signs of improving? Or they don't even care? Really just need to decide whether DNR or not </t>
    </r>
    <r>
      <rPr>
        <rFont val="Cambria"/>
        <b/>
        <color rgb="FFFF0000"/>
        <sz val="9.0"/>
      </rPr>
      <t>// DNR it.</t>
    </r>
  </si>
  <si>
    <t xml:space="preserve">Outsources to radbio faculty within philadelphia // pgy-2s and 3s are all DOs and foreign medical graduates... and they will be our seniors... didactics are resident-led...//i would rather have a DO/FMG as a senior than a snob. // good for you. I disagree, I would strongly prefer not to have a FMG or DO.//you sound like you belong at jeff. //wow why the DO-hate? DO candidates have historically had to out-step score and out-publish USMD applicants just to get a fighting chance at matching, just because of the title-descrimination. If you're a USMD and can't handle a DO-chief who's out-achieved you being your chief, I wouldn't want to be your co-resident or future colleague./ Where is all those usmd proud came from? Did you cure cancer or get a nobel? Neither?  </t>
  </si>
  <si>
    <t>10 Months straight. Open to Holman, but no holman is recent memory. Has internal funding, but encourages external funding. Appears to be very willing to help you get K awards if thats what you want.</t>
  </si>
  <si>
    <t xml:space="preserve">Good QoL for NE. </t>
  </si>
  <si>
    <t>History - Invested in MRI based therapy. Job placement actually impressive. Interviewers seems completely uninterested in applicants, good support and mentorship available. Lots of options for what you want to do research year</t>
  </si>
  <si>
    <r>
      <rPr>
        <rFont val="Cambria"/>
        <b/>
        <sz val="9.0"/>
      </rPr>
      <t xml:space="preserve">Multiple references on the interview spreadsheet about this program being a bad place to be, hints of that were easily seen during the interview day -- Interview impression. The Chair is "off putting". Interviewers definately did not read app. Seemed not to care, was working on something else during interview. Getting bad vibes. // </t>
    </r>
    <r>
      <rPr>
        <rFont val="Cambria"/>
        <b/>
        <color rgb="FFFF0000"/>
        <sz val="9.0"/>
      </rPr>
      <t>SOAPed twice in two years</t>
    </r>
  </si>
  <si>
    <t>1:1 x 11</t>
  </si>
  <si>
    <t>great program with top-notch leaders in the field; largest proton center in the world with lots of research on the tx modality; FLASH therapy is being studied/developed here; excellent research funding opportunities with internal $5k pilot grant for reisdents; ability to participate in clinical trials, clinical retrospective, translational, and basic work for those interested; offer multiple tracks that residents can be involved in: global health, palliative care, informatics, imaging, etc.; no cross coverage unless resident is paired with 50+ FTE attending, and even then it's 1:2; non-malignant culture; residents are fun</t>
  </si>
  <si>
    <t>both resident and faculty-led; Thu and Fri AM protected time for teaching; schedule follow attendings' for academic day in addition to didactics time</t>
  </si>
  <si>
    <t>support Holman or non-Holman ppl; 12 months to do whatever your heart desires; emphasis on everything from clinical trial design/development, clinical/transtional work, to basic research, there's a thing for everyone. Residents have been successful in securing funds from ASTRO/ASCO/ACRO/etc. plus there's a 5k internal grant for pilot resident-led projects; well-funded attendings</t>
  </si>
  <si>
    <t>great food scene, lots of culture, outdoorsy things to do; very walkable and bikable city; great QoL and CoL</t>
  </si>
  <si>
    <t>technology and clinical volume; faculty are leaders in the field; largest proton center in the country (?world); childrens hospital is the #1 children cancer hospital in the nation; super down to earth group on first-name basis; Dr. Vapiwala is on ACGME committee for RO resident education and residency slots, + vice chair of admissions at UPenn's medschool;  strong global health initiatives; strong palliative care track and database; lots of opportuinties to do whatever the resident is interested in//Dr V is great but those things aren't really a plus to residents? // I suppose it gives residents access if they're interested in meded and/or leadership work // I don't think it really matters...I mean HROP has even more representation where it matters (ASTRO, ACGME, ABR, faculty writing boards questions, attendings being oral examiners....in short, I don't think it really affects resident life that much</t>
  </si>
  <si>
    <t>Prelim can be thought of as less cush compared to other TYs (altho it's nice not to have to move twice); low prostate brachy volume, but residents gt their number at Fox Chase; seems to be a problem that they're aware of and are trying to fix/address, other brachy is no problem; large program can be viewed unfavorably (or favorably depending on your goals); same thing with location// can anyone expand on their impression of the prelim year from talking to residents? // it just isn't a top program // what do you mean it isn't a top program? it's not msk/mda/hrop but it's in the convo!</t>
  </si>
  <si>
    <t>PJs, it's covid time</t>
  </si>
  <si>
    <t>Water bottle/notepad, Philly chocolates, and cute photobook with photots of residents spending time together outside of work</t>
  </si>
  <si>
    <t>1:1 interviews x6-9</t>
  </si>
  <si>
    <t xml:space="preserve">Kicked out a resident recently &lt;---~10 years ago.   Attendings are on RVU model.  Residents are worked pretty hard.  Come out well trained in brachytherapy, SRS, and SBRT. Coverage is 1:1 // Generally a very solid program IMO. 1 month away in Ireland. Hired many new faculties with brand new ideas.  Get all the skills you need from Dr. Beriwal in brachy and basic labs available under the chair and Dr. Skinner. </t>
  </si>
  <si>
    <t xml:space="preserve">Faculty led Case Based DIscussion, Faculty led journal club, monthly internal or outside guest lectures. </t>
  </si>
  <si>
    <t>9months with 3 months of physics elective. Supports conference that you present at (virtually unlimitted number of conferences). basic science options as well</t>
  </si>
  <si>
    <t>exctremely affordable cost of living. Allows you to actually enjoy your free time. Great outdoors city. All amenities of larger city without  price// location is terrible</t>
  </si>
  <si>
    <t>Had the highest number of resident publications over the past few years based off recent  paper. Sushil Beriwal. Brachytherapy, SBRT, SRS. Residents know the data extremely well.  Residents all have jobs coming out every year. Job placement has been great for them.  Very focused on resident education</t>
  </si>
  <si>
    <t>Previously fired a senior resident. Some say deserved firing, others say why wait until resident almost graduated. Chair is known clown bully //  Not great rep for Chair nationally and attendings are on a very RVU driven model which is not great for residents. &lt;-- residents see consults and select follow ups that have educational value. // not elite</t>
  </si>
  <si>
    <r>
      <rPr>
        <rFont val="Cambria"/>
        <color rgb="FFFF0000"/>
        <sz val="9.0"/>
      </rPr>
      <t xml:space="preserve">Ongoing lawsuit with former resident for discrimination. 3 residents have transferred out recently. STAY AWAY!! Also, MUSC attendings are actively deleting negative comments. BEWARE. </t>
    </r>
    <r>
      <rPr>
        <rFont val="Cambria"/>
        <sz val="9.0"/>
      </rPr>
      <t>// &lt;&lt; speculating who's deleting. unncessary//This is a program that shouldn't be matching/should not exist. Residents are here for clinical coverage. Very poor job placement. At least 2-3 residents have transferred recently. // great program for convicts, DOs...this place will rank 150 applicants and probably still need to SOAP</t>
    </r>
  </si>
  <si>
    <t>Acgme accreditation now with warning after consistent bad surveys and site visit.   //  MUSC attendings and residents are actively deleting negative comments! Absolutely disgusting</t>
  </si>
  <si>
    <t>Met some of their residents at ASTRO in the past. They had to share a hotel room far away from conference center because they got zero funding. // &lt;--LMAO//Very little research time. When you are working with a less busy attending they call this your research</t>
  </si>
  <si>
    <t>There are literally are no pros to this program</t>
  </si>
  <si>
    <t xml:space="preserve">Stop deleting the cons from MUSC, applicants will take notice. This is a really small program that shouldn't have residents. Research is all retrospective chart reviews. Job placement is pretty terrible. Do not get a full research year. Clinical coverage is prioritized above all.//Residents that don't get fired leave on their own. </t>
  </si>
  <si>
    <t>Tumbler, Notepad, USB, Wine glass, Tote bag</t>
  </si>
  <si>
    <t>Any interview impressions... // Who is the program director here currently? // very collegial environment, chair is acting as PD, interviewers are genuinely interested in getting to know the applicants. Varian Ethos at satallite (one of 3 in country) // having 3 residents for this size dept is not right, classic overexpansion // Just hired Dr. Natalie Lockney on who  will serve as PD</t>
  </si>
  <si>
    <t xml:space="preserve">resident led didactics but trying to move towards more faculty led, mock oral boards with program alumni// Mostly resident led // Vast majority of didactics this year have been attending led  // Every monring (Mon-Fri) one hour protected time for conference (no paging of residents allowed) </t>
  </si>
  <si>
    <t>Holman very much supported here, 12 months guaranteed research (even if not Holman), a lot of internal funding opportunities can do international rotations // VICTR funding essentially guaranteed // Other residents have received 100s of thousands in industry funding  from Varian and the likes, others awarded ASTRO research fellowships and AstraZeneca fellowship this year // Residents have been allowed to serve as PI on research projects they establish // two weeks professional time to attend conferences per year</t>
  </si>
  <si>
    <t>Nashville is one of fastest growing cities in the US, great live music scene, cost of living is very affordable, a lot of great restaurants in the area. Nashville is overall a very safe city and the Vanderbilt area is especially safe. Can have a great QOL on a resident salary.</t>
  </si>
  <si>
    <t>the collegial atmosphere, residents very easy to talk to// Residents seems genuinely happy and easy to get along with// Well funded department with lots of opportunity; very collegial and supportive attendings//1 year guaranteed research time, supportive of Holman pathway//residents have served as PI on clinical trials they establish, which I have not seen at many other places</t>
  </si>
  <si>
    <t>still looking for a PD// paucity of female faculty (1?2?), did not get community proton center but working to get it// Heard rumor of a new PD coming but chair is current interim PD // taking more residents than necessary for such a small department = kind of tone-deaf/residents contour OARs always//&lt;--Until PGY-4 I heard // Vandy just hired Natalie Lockney as PD</t>
  </si>
  <si>
    <t>Yes, pre-interview meet and greet</t>
  </si>
  <si>
    <t>Tumbler</t>
  </si>
  <si>
    <t>1:1 x 5 and 2:1 x 2</t>
  </si>
  <si>
    <t>University of TN</t>
  </si>
  <si>
    <t>This is terrible program, very weak. Faculty are not actually acdaemic and program should shut down. // SOAPed both in 2019 and 2020....terrible!// lol it literally sounds like Trump is commenting on all of these impressions; you're a doctor bro?// this is an absolute terrible program, no real opportunities</t>
  </si>
  <si>
    <t>No research. Heavy clinical load.  //  bad job placement  // they have SOAPed in recent years</t>
  </si>
  <si>
    <t>TX, Baylor</t>
  </si>
  <si>
    <r>
      <rPr>
        <rFont val="Cambria"/>
        <sz val="9.0"/>
      </rPr>
      <t xml:space="preserve">why does this program exist? 8 residents for ~3 faculty? everyone jumped ship. avoid avoid avoid.  // a literal joke of a program...competes with MUSC, West Virginia as one of the worst programs // could somone </t>
    </r>
    <r>
      <rPr>
        <rFont val="Cambria"/>
        <b/>
        <sz val="9.0"/>
        <u/>
      </rPr>
      <t>who actually interviewed</t>
    </r>
    <r>
      <rPr>
        <rFont val="Cambria"/>
        <sz val="9.0"/>
      </rPr>
      <t xml:space="preserve"> at BCM comment?  - The faculty are nice, but young. It is difficult to rebuild a program with young faculty, and with the loss of the chair and PD (who was also more experienced and more well connnected) in the same year this really places them in a bad place. Some residents have been successful from leveraging connections from undergrad, med school, but otherwise there is not really infrastructure or time for research // </t>
    </r>
  </si>
  <si>
    <t>WHY IS BAYLOR MATCHING 2 this year? This is a joke</t>
  </si>
  <si>
    <t xml:space="preserve"> 6 months protected</t>
  </si>
  <si>
    <t>no pros, residents used for clinical coverage to generate $$ for atttendings and no teaching done . They rely on the location in Houston/Texas to match usually // Lol the attendings are salaried.... strong trolls on here // but you still neeed to hit minimum RVU/productivity targets</t>
  </si>
  <si>
    <t xml:space="preserve">program should be closed down//Historically a mess. Very few faculty. They count the VA and private practice faculty in order to remain open // Lots of misinformation going on here- the main BCM faculty see patients both at the county hospital and the private baylor clinic site soon to move into new cancer center, there are 7 main BCM faculty + another 5 at the VA and 2 adjunct at MDA//They should update the website then. They have 5 listed at main campus and one of those is a "fellow". Was it misinformation when nearly all the faculty left a few years ago? </t>
  </si>
  <si>
    <t>Yes, meet and greet w/ residents night before</t>
  </si>
  <si>
    <t>This program is just  such a dream, endless opportunities in a friendly, warm, collegial environment with good QoL. ~ 80+!! faculty to work with, 1:1 coverage (occasional 1:2 if covering MD/PhD), 2 month rotations, no cross coverage, all clinics have APP support. The majority of faculty trained at MDA but there are a decent amount of faculty from other institutions. Opportunity to work with whoever you want. All call is completed during PGY-2 year. MDACC has a huge amount of volume but residents aren't scutted out. All attendings are used to working without residents so they say it is a "priveledge" to have a resident on the service, and the focus is largely on education. However, residents say if you want to "run the service" as you get later on in residency you certainly can. Bascially all the tech you'd want (GK, SBRT, LDR prostate, HDR/PDR gyn, eye plaque, MR linacs, protons + FLASH coming soon). Integrated intern year (6 months at community LBJ hospital + 6 months MDACC) that seems relatively chill and focused on oncology, residents were happy about doing it. Residents are all very cool/fun, very nice and normal. Great QoL (PGY-2 year is challenging, however as it is in most places), but residents say you can get through all of residency with no weekend work or minimal work when you get home. Faculty and residents interactions are formal, but educational and warm/friendly. Program makes sure you focus on clinical education during PGY-2 year so you dont feel overwhelmed with all the opportunities. Recent jobs placements are actually about a 50:50 split between academics and PP. Residents seem happy with their job opportunities. Entire MDACC network across the U.S. gets filled internally first, and residents have first dibs. Many programs email the PD directly and ask for an MDA grad. Very supported</t>
  </si>
  <si>
    <t>T, W, TR sessions, resident led (faculty is always present), residents seem to love the didactics. Mixed in with some treatment planning clinics, faculty lectures during lunch, thursday socratic sessions. Very low key and enjoyable. Summer stats course offered and led by faculty, week long protected physics and rad/bio courses</t>
  </si>
  <si>
    <t xml:space="preserve">you can literally do whatever you want. any project you could think of the faculty is there to help you, TONS of internal funding + residents often win external grants (ASTRO seeds, RSNA etc). FLETCHER pathway for residents interested in clinical trial design (formalized program for writing protocols and launching a trial during your residency). multiple residents have started trials as the PI and published their results. Holman also supported, huge basic science infrastructure and availability.  Lots of infrastructure for publications (scientific writing support, protocol office for IRB, all publication fees are covered by the institution), statistical support available, each disease section has its own research support staff to help with grants, patient enrollment, etc. Tons of funding opportunities (both internal and external). </t>
  </si>
  <si>
    <t>Houston is an awesome city (but I guess some people probably wouldn't like it); residents go boating and biking, nice weather much of the year // No state income tax, many residents buy house or townhouse during residency</t>
  </si>
  <si>
    <t>Its MDACC lol // in sum, great QoL, great job placement, happy residents, incredible opportunity. Absolutely top notch</t>
  </si>
  <si>
    <t>Houston is not exactly on the top of people's radar of best cities. And summer humidity is the worst. x2 // biggest con: easy to get lost in the flow. MDACC is such a huge center if you are introverted or not a "go-getter" multiple residents/faculty said you might just coast through residency and no one would notice. You apparently have to actively "insert yourself" into clinical work flow/research</t>
  </si>
  <si>
    <t>Post-interview meet and greet with residents + faculty</t>
  </si>
  <si>
    <t>ties off, pretty casual</t>
  </si>
  <si>
    <t>10:00 - ~5:00</t>
  </si>
  <si>
    <t>Care package with margarita mix and MDACC goodies. awesome tervis</t>
  </si>
  <si>
    <t>2 "informal" resident/faculty interviews and formal 1:13 faculty panel</t>
  </si>
  <si>
    <r>
      <rPr>
        <rFont val="Cambria"/>
        <sz val="9.0"/>
      </rPr>
      <t xml:space="preserve">New well-known translational research program director. Split older/younger faculty, will be hiring 2-3 new faculty this year. </t>
    </r>
    <r>
      <rPr>
        <rFont val="Cambria"/>
        <b/>
        <sz val="9.0"/>
        <u/>
      </rPr>
      <t>Totally new leadership last year, new Chair and PD</t>
    </r>
    <r>
      <rPr>
        <rFont val="Cambria"/>
        <sz val="9.0"/>
      </rPr>
      <t xml:space="preserve"> seem very approachable, interested in making residents happy. 1:1 coverage.  // Building new cancer hospital and proton facility, will be finished by 2023. Also getting new MR Linac for 2023.</t>
    </r>
  </si>
  <si>
    <t>Faculty:Resident 50:50, also have livefeed of all MDACC lectures, participate in MDACC chart reviews</t>
  </si>
  <si>
    <t>3 months required, up to 1 year</t>
  </si>
  <si>
    <t>very affordable city, good weather, plenty to do. 1hr drive to Austin.</t>
  </si>
  <si>
    <t>Residents and attendings interviewed are friendly // building new cancer hospital and proton facility, will be finished by 2023. Also getting new MR Linac for 2021. Access to all MDACC didactics, rotations available at MDACC. Primar cancer treatment center for all South Tx, see an array of path and advanced cancers. Very busy GYN brachy program. // Residents all seem very happy! // 2 new Physician Scientist attendings just hired this year, dept is trying to build up research program -- Got Patrick Sung and David Gius!</t>
  </si>
  <si>
    <r>
      <rPr>
        <rFont val="Cambria"/>
        <sz val="9.0"/>
      </rPr>
      <t xml:space="preserve">Past reputation not great, but new leadership is really focused on changing that (old PD no longer there); not a great basic science research place, but just hired a new translational research director // program should be shut down, classic overexpansion // Current resident here commenting (for tranparency), sorry if this isn't the best place for this. Just wanted to say FWIW, our program hasn't expanded resident number-wise since it was started back in the late 90s. We </t>
    </r>
    <r>
      <rPr>
        <rFont val="Cambria"/>
        <i/>
        <sz val="9.0"/>
      </rPr>
      <t xml:space="preserve">are </t>
    </r>
    <r>
      <rPr>
        <rFont val="Cambria"/>
        <sz val="9.0"/>
      </rPr>
      <t>expanding f</t>
    </r>
    <r>
      <rPr>
        <rFont val="Cambria"/>
        <sz val="9.0"/>
        <u/>
      </rPr>
      <t>aculty-wise,</t>
    </r>
    <r>
      <rPr>
        <rFont val="Cambria"/>
        <sz val="9.0"/>
      </rPr>
      <t xml:space="preserve"> because our patient census has grown considerably in the past ~5yrs. Soooo our department is growing, as is the rest of the cancer center, to support that. Our residency program has actually </t>
    </r>
    <r>
      <rPr>
        <rFont val="Cambria"/>
        <sz val="9.0"/>
        <u/>
      </rPr>
      <t>pledged to not SOAP this year,</t>
    </r>
    <r>
      <rPr>
        <rFont val="Cambria"/>
        <sz val="9.0"/>
      </rPr>
      <t xml:space="preserve"> and to not expand in the upcoming years, for the good of the field's future as a whole (we certainly have the clinic-load to support at least 1 addl resident per year). Our program isn't perfect, we definitely have things to improve upon, and we aren't the right fit for everyone...we try to be as honest as possible about that, we're not trying to trick anyone into matching who wouldn't be happy here:)</t>
    </r>
  </si>
  <si>
    <t>Post-interview meet and greet with residents</t>
  </si>
  <si>
    <t>Mostly 1:1 or 1:2 with faculty and other staff, chief residents</t>
  </si>
  <si>
    <t xml:space="preserve">is this a real program?? //I think the few faculty they had got swallowed up by mdacc satellite , so no not really </t>
  </si>
  <si>
    <t xml:space="preserve">Holman supported; 12 months of research </t>
  </si>
  <si>
    <t>Dallas is very affordable city with plenty of things to do</t>
  </si>
  <si>
    <t xml:space="preserve">Well funded department. Strong basic science research available and good clinical training. </t>
  </si>
  <si>
    <t>Yes; Meet and  greet</t>
  </si>
  <si>
    <t>Steel mug, hot chocolate pack, chocolates, pens, and sunscreen</t>
  </si>
  <si>
    <t>8 1:1s, 1 with 2 faculty</t>
  </si>
  <si>
    <t xml:space="preserve">Seems like a solid program in clinical training. However, the research part was largely omitted in the introduction and not exactly highlighted during one to two interview sessions. Lots of focus on outdoor activities.// </t>
  </si>
  <si>
    <t>amazing outdoors skiing, hiking, etc. Residents in past successful at research, but in recent years reputation seems to have dropped a bit; getting protons in a few months, upping research opportunities, pedi experience, etc.</t>
  </si>
  <si>
    <t>PD is a bit sexist,he straight out said difficult to find female applicants as strong as male applicants . Thus no female residents, very homogenous group &lt;&lt; agreed to the shockingly homogenous group, but Dr. Suneja (newest faculty) is on ASTRO EDI committee and given her leadership will hopefully be helping work towards changing this / PD is quite outspoken. Can also be a pro ? //</t>
  </si>
  <si>
    <t>Doordash</t>
  </si>
  <si>
    <t>Faculty appeared very engaged in the interview process and in resident education. The culture was very laid back and informal, with most residents on a first name basis with the attendings. All the residents seemed like good friends. The residents seemed to have ample research opportunities: one had written and was recruiting for a clinical trial. Brachy training with Dr. Showalter and Romano is strong. NCI designated cancer center. Program is smaller, which has pros and cons. I think this place is a hidden gem, with well rounded training, nice people, and a location that, while not a big city, still has lots of stuff to do</t>
  </si>
  <si>
    <t>Mix of faculty and resident led didactics. Have dedicated statistics, physics and rad bio lectures, as well as a 'physics bootcamp' in August of each year. Have mock orals at the end of each of their disease site rotations.  Also send residents to Maryland Radbio physics course and Osler review course.</t>
  </si>
  <si>
    <t>8 months of electives that can be used for research. PGY2s and higher attend national and international conferences. Funding available. residents have #7 top rate of first author publications</t>
  </si>
  <si>
    <t xml:space="preserve">Charlottesville is a small city located near the blue ridge mountains. It has the energy of a college town with suprisingly good food options for its size. It also has some great wineries. The night life is nothing to brag about. The pedestrian downtown area is ncie. COL is relatively cheap, although Charlottesville is becoming more expensive (like all college towns). </t>
  </si>
  <si>
    <t>Engaged and friendly faculty. NCI designated cancer center. Residents are happy. Well rounded education with good brachy training. No issues with job placement or board failures in the last several years (100% board pass rate since 2014). MRI linac coming soon.  Program pays for international rotations to Switzerland to learn protons and for all conferences that residents get accepted abstracts</t>
  </si>
  <si>
    <t xml:space="preserve">Smaller program, smaller city. 1 rotation is a 40 min drive 2 days a week // SOAPED last year // limited cross coverage </t>
  </si>
  <si>
    <t>yes, it was good. gave us snacks,  lots of snacks</t>
  </si>
  <si>
    <t>8AM - 12PM</t>
  </si>
  <si>
    <t xml:space="preserve">Awesome snacks!!! </t>
  </si>
  <si>
    <t>1:1 with faculty</t>
  </si>
  <si>
    <t xml:space="preserve">VA, VCU </t>
  </si>
  <si>
    <t>- Very collegial and supportive residents and faculty. Very laid back culture, residents all seem to be good friends                                                                                                                                                                                                - PD Dr. Fields is a very prominent figure in the field (incredibly productive and well-connected with other prominent faculty across the country), and strongly goes to bat for residents to help them get jobs (both PGY5s already have jobs where they wanted in Philadelphia and Tallahassee).                                                                                                    -High-volume brachytherapy center (prostate, gyn, Civa sheet for pancreatic cancer, esophageal, anal) with designated brachytherapy suite/anesthesia support. The Chair Dr. Arthur, who has been there since 1990, is one of the few people in the country who regularly performs multi-catheter breast brachytherapy.                                                             -Department is moving to a newly constructed outpatient cancer center which opens for use in December 2021 and will feature an MRI Linac, multiple linear accelerators with SRS capability, and two more brachytherapy suites.</t>
  </si>
  <si>
    <t xml:space="preserve">Mix of faculty and resident led didactics. </t>
  </si>
  <si>
    <t>6 months of research, but program very flexible about extending this depending on interest (one resident mentioned getting approval for 9 months of research). Translational research opportunities available in radiobiology; facilities with small animal irradiators and MRI machines.</t>
  </si>
  <si>
    <t>Richmond is a great city that is affordable and easy to get around. Tons of really good restaurants, bars, and craft breweries. Big arts scene with multiple art museums, exhibits and murals on every other building. Cool "Trendy" neighborhoods such as the Fan, Shockoe Bottom, Church Hill. Large population of young, working adults. Residents with familes and attendings mostly live in suburbs or adjacent towns such as Midlothian or Chesterfield, all of which are a 15-20 minue drive to the hospital. Downtown is adjacent to the James River, which allows for outdoor activities such as trail running, hiking, mountain biking, fishing, and white water rafting that is all within a 10 minute walk from downtown. Interesting historical sites and landmarks if you're into that ie. St. John's Church where Patrick Henry gave his "Give me liberty or give me death" speech," Virginia state Capitol built by Thomas Jefferson, house where SCOTUS Chief Justice John Marshall lived (now a museum about him), White House of the Confederacy and Tredegar Iron Works (both now Civil War museums). Easy access to other cities such as DC (1.5 hours), Virginia Beach (1.5 hours), and Charlottesville (1 hour)</t>
  </si>
  <si>
    <t>Very friendly and supportive environment; attendings engaged, collegial, and very prominent in field. PD very friendly and well-connected, able to help residents get desired jobs. High-volume brachytherapy center with unique brachy opportunities such as Civa Sheets for pancreatic cancer and multi-catheter breast brachytherapy. Department is moving to a newly constructed outpatient cancer center which opens for use in December 2021 and will feature an MRI Linac, multiple linear accelerators with SRS capability, and two more brachytherapy suites. Large hospital system with high patient volume and very diverse patient population. NCI-designated cancer center</t>
  </si>
  <si>
    <t>Smaller program, smaller city. No Gamma knife or protons. Low peds volume. While parts of Richmond are nice, much of it is still 'up and coming', it's not quite as nice as the location tab makes it sound. // Program has been "up and coming" for a while...too random of a location // research time isn't a full year b/c they want residents for clinical coverage // recent SOAP</t>
  </si>
  <si>
    <t>Resident Zoom hangout</t>
  </si>
  <si>
    <t>8:30AM - 12:00PM</t>
  </si>
  <si>
    <t>6 1:1, 1 2:1</t>
  </si>
  <si>
    <t>various particle beam available (proton, neutrons)</t>
  </si>
  <si>
    <t>attending-led didactics w/ resident led (attending attended) case conferences, in-house physics course and dedicated rad-bio course, monthly journal club</t>
  </si>
  <si>
    <t>1 year research, conferences funded for abstracts/presentations, access to FLASH RT research</t>
  </si>
  <si>
    <t>pre-interview zoom</t>
  </si>
  <si>
    <t>most 1:1, 2 panels ~5:1</t>
  </si>
  <si>
    <t>WI, Wisconsin</t>
  </si>
  <si>
    <t>Everyone was incredibly nice. Took the time to read application and asked specific questions about it.</t>
  </si>
  <si>
    <t>Double coverage</t>
  </si>
  <si>
    <t>1:2 or 3 (with chair), otherwise 1:1, 1 7:15-2pm</t>
  </si>
  <si>
    <r>
      <rPr>
        <rFont val="Cambria"/>
        <sz val="9.0"/>
      </rPr>
      <t xml:space="preserve">8 resident compliment. 1:1 for full clinical attending, 1:2 for physician scientist. </t>
    </r>
    <r>
      <rPr>
        <rFont val="Cambria"/>
        <b/>
        <sz val="9.0"/>
      </rPr>
      <t xml:space="preserve">Cross cover is encouraged to be nice to attendings, but not absolute. </t>
    </r>
    <r>
      <rPr>
        <rFont val="Cambria"/>
        <sz val="9.0"/>
      </rPr>
      <t xml:space="preserve">Job placemnt 50:50 academic (non-satillite) : PP, majority around wisconsin, but smattering coast to coast. 100% board pass rate - dedicated education mission shows (in-class exams and oral board exams after rotations). No Scut. One main site, no required rotations anywhere else. No problems with case logs numbers. Supports Holman from faculty and residents - 12MO research split between PGY4-5, no restriction on research mentor, has research fellowship to ensure continued data collection even after graduation, has internal and has support/history for getting external funding (K award etc) . They throughly read over the entire app and ask specific questions. Call is front loaded. </t>
    </r>
    <r>
      <rPr>
        <rFont val="Cambria"/>
        <b/>
        <sz val="9.0"/>
      </rPr>
      <t xml:space="preserve">Life in Madison is great - low cost of living, small college town feel, idyllic &lt;- //omg thanks for catching that -( gets kinda cold in Jan-March). Low faculty turn-over. Over all impression: Simply amazing place to train from both clinical and research prospective. </t>
    </r>
  </si>
  <si>
    <t>Chair matched his son last year // vice chair of research matched his brother the year prior</t>
  </si>
  <si>
    <t>6x 3:1 interviews, 3x panels with other applicant(s)</t>
  </si>
  <si>
    <t>Stay way from thsi program unless you want to live in the middle of nowhere at a program that no one respects // Bad job placement...they can't even sniff elite jobs // Program should not exist. Residency overexpansion. That the chair is ASTRO prez is hilarious and will use this to try to expand residency spots. One of weakest programs in country.  //  Agreed, this program is a joke, no  real research is done, all retrospective chart reviews // I mean you remember in high school, college, even med school the folks on the "leadership" roles were kinda just looking to pad their CVs for the next level... yea</t>
  </si>
  <si>
    <t>Have all their residents SOAPed? Have they been able to get any residents through the regular match?? No. All 4 current residents matched. // This is a program that shoulnd't exist, residency overexpansion at its finest // THEY HAVE SOAPed, stop lying // apparently only their 1st resident was SOAP (1/4)</t>
  </si>
  <si>
    <t>Total Spots</t>
  </si>
  <si>
    <t>There seems to be a lot of entitled medical students on here.  I am glad they have informed me about all the programs and definitely know more about radiation oncology than the residents and attendings</t>
  </si>
  <si>
    <t>e</t>
  </si>
  <si>
    <t>Position</t>
  </si>
  <si>
    <t>City, State</t>
  </si>
  <si>
    <t>Academic
or
Private Practice</t>
  </si>
  <si>
    <t>Fellowship? (Y/N)</t>
  </si>
  <si>
    <t>Local Ties?</t>
  </si>
  <si>
    <t>This for grads from June 2021</t>
  </si>
  <si>
    <t>(PGY-5 Graduates)</t>
  </si>
  <si>
    <t>Assistant Prof</t>
  </si>
  <si>
    <t>Academic - OSU</t>
  </si>
  <si>
    <t>Academic - CCF Florida; Physician-Scientist; Center for Immunotherapy and Tumor Immuno-Oncology and Florida Research and Innovation Center; 80% lab and 20% clinc</t>
  </si>
  <si>
    <t>Y</t>
  </si>
  <si>
    <t>PP - Los Angeles, CA</t>
  </si>
  <si>
    <t>Academic - Stanford</t>
  </si>
  <si>
    <t>Fellowship</t>
  </si>
  <si>
    <t>Stanford</t>
  </si>
  <si>
    <t>y</t>
  </si>
  <si>
    <t>Academic - Iowa</t>
  </si>
  <si>
    <t>PP - Florida</t>
  </si>
  <si>
    <t>PP - Upstate NY</t>
  </si>
  <si>
    <t>PP - Kentucky</t>
  </si>
  <si>
    <t>Clinical Instructor</t>
  </si>
  <si>
    <t>Academic - Harvard satellite</t>
  </si>
  <si>
    <t>Academic - Moffitt satellite</t>
  </si>
  <si>
    <t>Academic - UAB</t>
  </si>
  <si>
    <t>Assistant Professor</t>
  </si>
  <si>
    <t>Academic- Northwestern</t>
  </si>
  <si>
    <t>1 grad?</t>
  </si>
  <si>
    <t>Providence, RI</t>
  </si>
  <si>
    <t>Academic; Brown University &amp; Tufts University</t>
  </si>
  <si>
    <t>PP - Milwaukee</t>
  </si>
  <si>
    <t>PP - OKC</t>
  </si>
  <si>
    <t>Academic satellite - Case Western UH</t>
  </si>
  <si>
    <t>PP-Midwest</t>
  </si>
  <si>
    <t>Charleston, Wv</t>
  </si>
  <si>
    <t>PP - CAMC</t>
  </si>
  <si>
    <t>Academic - Kansas</t>
  </si>
  <si>
    <t>Staff Physician</t>
  </si>
  <si>
    <t>PP - Green Bay, WI</t>
  </si>
  <si>
    <t>PP - Arizona</t>
  </si>
  <si>
    <t>Academic- Beaumont</t>
  </si>
  <si>
    <t xml:space="preserve">Academic - Mayo Clinic </t>
  </si>
  <si>
    <t>Academic - Duke</t>
  </si>
  <si>
    <t>PP - Sioux Falls</t>
  </si>
  <si>
    <t>Academic - Barrow (AZ)</t>
  </si>
  <si>
    <t>Academic - WashU</t>
  </si>
  <si>
    <t>PP - Winston Salem</t>
  </si>
  <si>
    <t>Academic - Fox Chase/Temple</t>
  </si>
  <si>
    <t>Academic Satellite - Duke</t>
  </si>
  <si>
    <t>n/a</t>
  </si>
  <si>
    <t>PP - Charleston, SC</t>
  </si>
  <si>
    <t>PP - SERO</t>
  </si>
  <si>
    <t>PP - Omaha, NE</t>
  </si>
  <si>
    <t>Academic Satellite - Akron Cleveland Clinic</t>
  </si>
  <si>
    <t>Academic - Dana Farber</t>
  </si>
  <si>
    <t>NYC area</t>
  </si>
  <si>
    <t xml:space="preserve">Academic - Case Western UH </t>
  </si>
  <si>
    <t>PP - Hawaii</t>
  </si>
  <si>
    <t>One grad</t>
  </si>
  <si>
    <t>PP - New York</t>
  </si>
  <si>
    <t>Academic</t>
  </si>
  <si>
    <t>PP - Central New  York</t>
  </si>
  <si>
    <t>Academic - Minnesota</t>
  </si>
  <si>
    <t>PP - Michigan</t>
  </si>
  <si>
    <t>Academic - Cleveland Clinic</t>
  </si>
  <si>
    <t>Academic - U of Cincinnati</t>
  </si>
  <si>
    <t>Academic - Cleveland Clinic Florida</t>
  </si>
  <si>
    <t>Academic - U of Arkansas</t>
  </si>
  <si>
    <t>PP: Kettering Physician Network</t>
  </si>
  <si>
    <t>PP: Dayton Physicians</t>
  </si>
  <si>
    <t>Academic - Oklahoma</t>
  </si>
  <si>
    <t>Instructor</t>
  </si>
  <si>
    <t>MGH and 2d/w Newton wellsley</t>
  </si>
  <si>
    <t>PP hometown in Utah</t>
  </si>
  <si>
    <t>only two grads</t>
  </si>
  <si>
    <t>Academic - UT San Antonio</t>
  </si>
  <si>
    <t>PP - MRO</t>
  </si>
  <si>
    <t>PP  - UT Knoxville</t>
  </si>
  <si>
    <t>Academic - BCM</t>
  </si>
  <si>
    <t xml:space="preserve">PP </t>
  </si>
  <si>
    <t>PP - San Antonio</t>
  </si>
  <si>
    <t>No grads this year (2-2-2-0 match scheme)</t>
  </si>
  <si>
    <t>PP: California</t>
  </si>
  <si>
    <t>PP: Texas</t>
  </si>
  <si>
    <t>Academic: Texas</t>
  </si>
  <si>
    <t>PP - Philly</t>
  </si>
  <si>
    <t>Academic - MCW</t>
  </si>
  <si>
    <t>PP - Missouri</t>
  </si>
  <si>
    <t>PP - Connecticut</t>
  </si>
  <si>
    <r>
      <rPr>
        <b/>
        <sz val="12.0"/>
      </rPr>
      <t xml:space="preserve">The idea for this sheet is for people to get </t>
    </r>
    <r>
      <rPr>
        <b/>
        <color rgb="FFFF0000"/>
        <sz val="12.0"/>
      </rPr>
      <t xml:space="preserve">OPINIONS </t>
    </r>
    <r>
      <rPr>
        <b/>
        <sz val="12.0"/>
      </rPr>
      <t>when they can't decide how to rank a program. Please be courteous and helpful. If you can't just move on...it is really easy. Takes less time than typing out a response.</t>
    </r>
  </si>
  <si>
    <t>Questions</t>
  </si>
  <si>
    <t>Opinions</t>
  </si>
  <si>
    <t>UCSF vs Stanford?</t>
  </si>
  <si>
    <t>Scroll down, already answered.</t>
  </si>
  <si>
    <t>MDACC vs HROP //For real...//hahaha</t>
  </si>
  <si>
    <t xml:space="preserve">Harvard vs. University of Texas lol, enough said // boston vs houston. if you haven't differentiated their offerings based on your own interests, you're unlikely to take advantage of them, so pick on location and figure it out later or do the research. x2 // both are low-mid tier programs // HROP sounds like the noise someone makes when they hear you chose MDA over HROP// University of Texas vs Harvard x2. HROP is MGH, Brigham, Dana-Farber, Childrens....it's the best of the best. No question, HROP//i literally don't think you can go wrong. go based on feel. people saying that going to one over the other will lead to a difference in your career/job prospects are jokes. any current resident at either ewould tell you there is no bad choice here. i liked HROP better culture wise but MDACC is phenomenal too. // Its the difference in culture I am trying to get opinions about....Not name recognition or  anything. // if you can't answer this you probably don't belong at either tbh -- not in a mean way, but it means neither appealed to you beyond prestige, and you're approaching things in a terrible way//&lt;-- Not in a mean way just feels condescending since you don't know ANYTHING about me. Well, thank you for your opinion I guess. Please try not to draw conclusions about people you don't know...Much better to ask...I was hoping someone would post something worthwhile that I might have missed but its just been surface level fandom and hatred with a sprinkling of condescension//HROP: nurturing culture and multiple hospitals to match at, but no hospital is as famous as the other cancer centers (individually they're all below MSK/MDA/Mayo/etc.) - and the "big 3" is Princess Margaret Cancer Center in Toronto, not Harvard. But it's Harvard and ultimately a more powerful brand than either MSK or MDA, though few at HROP actually do much with it. MDA is kind but behind the scenes you can wind up with a lot of scut working for big names who don't know how to do anything anymore. Tons of opportunity but you have to fight for it and the golden children will get the best jobs while you fight for instructor positions. There's definitely a "bless your heart" behind the hand culture to the place, but it's excellent if you know what you want and how it gets you there. Few do, at any of the big 3, and maybe one every year or two actually stands out.// Thank you for actually giving a review. </t>
  </si>
  <si>
    <t>MDACC for sure! x3 // is this real or sarcastic haha // MDA is great at making people feel good. They also have a history of telling applicants they'll match or get a job there, only for it not to happen. If you do land there, it's great, but definitely for a certain type of person. If you genuinely can't tell the difference between the two, chances are neither is best for you.//Who knows whats the "best" ,for someone based on zoom interview and whats written online. // MDACC lol, it's HROP for sure and anyone telling you otherwise is trying to get you to rank HROP lower...gunners!</t>
  </si>
  <si>
    <t xml:space="preserve">University of Texas vs Harvard University?// Both great programs, but id choose HROP. The only people who know what MDA are some people in Texas and oncologists. The same applies for MSK but for people in new york // Agree.. HROP hands down wins name-recognition wise, and seems like it has better training with the mix of the DFCI and MGH rotations which seem like they emphasize different things in terms of resident workload and autonomy//Ummm what're you guys talking about? everybody knows MDA. Can't go anywhere without an MDA ad saying they're the number 1 ca hospital //  "// lol at the obsession of name recognition outside of rad onc and that prestige, why does it matter. Pick harvard bc you like the training style or city or the aspects the Harvard University provides, not because Harvard  has better name recognition lol. Name recognition matters within rad onc for jobs, and maybe within oncology for network with other specialists, but in oncology, people will know MDACC and MSK as well. </t>
  </si>
  <si>
    <t>To quote SDN: "Everyone, everywhere, for every specialty wants a Harvard doctor." // even though that's not really true, you don't have to repost it in 7+ different places.</t>
  </si>
  <si>
    <t xml:space="preserve">Is this a genuine question or are people gunning? Who in their right mind would not rank HROP over MDACC unless you have to be in TX/Houston for some reason, in which case you would also have an obvious first choice? / QOL and COL MDACC is the best program hands down / the fact that people are trying to give shallow opinions based on the "name and prestige" of Harvard, and not constructive comparisons in the training between these programs shows that they have no idea what theyre talking about / theres just a troll here who seems to have a thing against MDACC for some reason </t>
  </si>
  <si>
    <t>Rush vs Loyola?</t>
  </si>
  <si>
    <t>Loyola is better known but much further from downtown where everyone lives // Agree, Loyola is def better program.  Rush is low to mid-tier</t>
  </si>
  <si>
    <t>Disagree - Rush has a new energetic chair who is making big changes - new cancer center going to open. New faculty on board improving education. Chair at Loyola apparently is kind of toxic?</t>
  </si>
  <si>
    <t>TBH reputation in RO is similar, which is we know you exist. When marketing yourself; however, you can always say you went to Rush - a US News Honor Roll hospital. Rush is also closer to downtown (less commute) and better working hours</t>
  </si>
  <si>
    <t xml:space="preserve">"I went to US news honor roll hospital"- Nobody says that or even knows what that means
LOL just like ppl don't know what is "mid tier" in radonc. </t>
  </si>
  <si>
    <t>UVA vs VCU?</t>
  </si>
  <si>
    <t>do you have to stay in that area? all the programs in virginia/DC are pretty bad....want the best for you friend./ Yeah I must stay for family reasons // dang, i honestly don't know.  i mean they are better than georgetown for sure.  is Maryland an option? // I would go for VCU, better dept than UVA.//  I think they're both decent mid-tier programs, but would give the edge to UVA.// no way, VCU is clearly a better dept.   VCU is low end of mid-tier// both are low to mid tier. UVA and VCU soapd last year and VCU's PD has her head stuck in the sand</t>
  </si>
  <si>
    <t>Tough choice they're both pretty comparably good smaller programs, both have very strong brachytherapy; Dr. Fields being PD at VCU is a slight advantage IMO bc she's so well-regarded nationally; VCU as a health system sees way more patients but UVA probably has a better reputation as a cancer center which gives them more referrals; locations pretty comparable (both small cities, similar CoL, great restaurant/brewery options, similar distance to bigger cities like DC) it just depends on what youre looking for. Richmond is bigger than charlottesville and is more urban with more working young adults living there, while charlottesville is smaller and closer to more outdoor activities and natural scenery</t>
  </si>
  <si>
    <t>Personal experience with VCU: friendly, laid-back culture with AMAZING residents that have great relationships with attendings; Also the new cancer care building that the VCU dept is moving into next year looks incredible and has an MRI-Linac. UVA also has an MRI linac coming</t>
  </si>
  <si>
    <t>VCU over UVA for sure. UVA is lower tier than VCU. VCU is a mid-tier // this is a terrible argument, what does this even mean? just say you like VCU, don't act like there's actual "tiers" // I'm not the original person who replied but there are tiers. The obvious one is the elite/super top 3 of HROP, MSK, MDACC. Goes to reason there are middle and bottoms tiers. I don't have an opinion on VCU vs UVA sorry. // no, there isn't. Tier means categorical difference. It's a spectrum. and you propagating this belief causes harm. Stop. // What? Tiers exist in everything while existing on the spectrum. Don't kid yourself and I am someone who is not going to a top tier program. That's ok because I know I'm not the most competitive applicant.</t>
  </si>
  <si>
    <t xml:space="preserve">Idk if its been addressed already, but penn vs mayo rochester vs cleveland clinic, assuming location is weighted equally. thoughts? // </t>
  </si>
  <si>
    <t>penn &gt; mayo &gt; cleveland clinic , it's not even that close // Location def. isn't weighted equally. If you like cities, UPenn wins. If you hate cities, Mayo wins. They set you up equally in terms of what you can do to define yourself. UPenn has benefit of ivy league campus attached and closer east coast connections, Mayo is a global destination center in a way UPenn isn't, for better or worse. The personalities of the departments are pretty different though. // i liked the feel of mayo better personally, tho i think people here would rank upenn higher just because // cleveland clinic and mayo are both higher ranked cancer hospitals on USNWR // how would you describe the personality of the penn department? // reputationally it's one of the more intense programs in all of radonc (a la UMich, MSK), though the residents there seem satisfied enough.</t>
  </si>
  <si>
    <t>Mayo best. U Penn great. CC less of a name but good experience. // Agreed, though if you're really into bench research, dig into Penn vs Mayo's basic science offerings.//correct. CC is good but not on part with mayo or even penn</t>
  </si>
  <si>
    <t>U Mich vs U Wisconsin. Location and people being equal.</t>
  </si>
  <si>
    <t>In terms of QOL UW &gt; UM. Brand name value about equal. Michigan with bigger academic names present but also some not so pleasant personalities. Wisc with fewer big names but nice people. // yes, UW has exceptionally nice ppl</t>
  </si>
  <si>
    <t>UW is very underrated vs. its historical presence in radonc because the corresponding university isn't at highly rated at some others, such as UMich. You couldn't go wrong with either. UMich much more intense (double/triple coverage at times per residents there now) without a huge payoff for the extra work down the line vs a place like UWisc. //UMich has stronger pedigree but UWisc great training.//UW is not undergated. In radonc we know its great. Uwisc is a great uni. Med students are ignorant but the field isnt</t>
  </si>
  <si>
    <t>UM is very intense with clinical load very high. It's like Duke or MSK in terms of business.</t>
  </si>
  <si>
    <t>I know both a former UW resident and current UM resident and both programs are very intense when it comes to training rigor, not a big difference. UW culture definitely better but UM attending more famous</t>
  </si>
  <si>
    <t>OHSU vs UW?</t>
  </si>
  <si>
    <t xml:space="preserve">People at OHSU seem happier and more satisfied with their positions these days. UW has proton and neutron, and I personally prefer Seattle greatly. Depends on your priorities, but would go with UW &gt; OHSU. </t>
  </si>
  <si>
    <t>neutrons seems like a gimmick. idk how much protons matters either. some people say you can learn at your first job if you need to // neutron is an interesting modality to get high LET radiation exposure if you're interested in research, and is the only place stateside to do so until Mayo brings its carbon center online. You "can learn proton on the job" but you won't be hired over someone with integrated proton experience x2//Protons not a big thing. do a rotation at a proton place if you want a proton job. neurtrons etc wont get you a job. if youre not going to do research in it, it dont matter. // this is absolutely terrible advice. Protons are the fastest expanding modality in radonc currently and you will not get a job with a rotation over someone with integrated experience. The neutron comments are fair, it's basic science stuff. // my home program has integrated protons and they actively only hire people with proton training at their residency. It's too competitve for jobs to not try and get this direct experience at your home residency if you can.</t>
  </si>
  <si>
    <t>OHSU building a proton center, but sounds like it is 2-3 years out. Seattle is an awesome city but COL would be challenging</t>
  </si>
  <si>
    <t>where does utah fall into comparing these two? // probably &lt;= both // why?</t>
  </si>
  <si>
    <t>penn &gt;&gt;&gt; and it's not even close // Penn for sure, no question.//Penn if you the pedigree. FCCC if you want the great training and a great culture.//"not even close" is not even wrong. Penn has the pedigree but that's fairly recent. The training is great at FCCC. So if the pedigree matters (and it can for some) then penn. Otherwise its a culture difference.</t>
  </si>
  <si>
    <t>UPenn or Penn State? UPenn is the obvious choice here. UPenn &gt;&gt;&gt; Fox Chase &gt; Penn State &gt; Jefferson (due to malignancy concerns)//No: Penn &gt;&gt; FCCC at most. &gt;&gt;&gt;&gt;Jeff</t>
  </si>
  <si>
    <t>theres not a PSU residency?//no. which tells you how much you should listen to these guys.</t>
  </si>
  <si>
    <t>UF vs UTSW</t>
  </si>
  <si>
    <t>UF has a storied proton center, UTSW has a wide range of machines that'll prepare one well for the future and is dumping resources into AI. Would give UF the edge due to UTSW living in MDA's shadow but UTSW is aggressively pursuing improved regard in the field and would do well at either. // disagree, Dallas is a way better city than Houston or Gainesville // that has nothing to do with the previous comment?//UF does not have a "Storied" anything in radonc// &lt;-- this person doesn't proton // Um UF definitely is a well-known institution for rad onc specifically with its proton center and William and Nancy Mendenhall and Bob Amdur are huge names in the field</t>
  </si>
  <si>
    <t>If you like research...UTSW AI research seems really awesome.</t>
  </si>
  <si>
    <t xml:space="preserve">
UTSW isn't living in MDA's shadow. The distance from MDACC to UTSW is GREATER than the distance from MSK to HROP. Texas is huge. // MDA takes the majority of Texas state grants, which is a gigantic source of funding down there. It's not physical distance, it's that they share the same grant mechanisms. UTSW is great and I would rank it higher than many other classically-discussed programs here.  But that perception, based in some part in reality, hurts them. //&lt;&lt; hence living in shadow. Get a grip guys.</t>
  </si>
  <si>
    <t>I looked up the Cancer Prevention and Research Institute of Texas (CPRIT) funding. UTSW has been awarded 346 grants for a total of $493,449,958.62, MD Anderson has been awarded 322 grants for a total of $488,732,966.81. Since 2018 MD Anderson has been awarded 80 grants for a total of $140,808,944.00, UTSW has been awarded 89 grants for a total of $144,619,518.00. Is there Texas state funding other than CPRIT? I’m an applicant that really likes UTSW, so I’m just wondering if there are things about the program I should know.</t>
  </si>
  <si>
    <t>Rush vs Northwestern?</t>
  </si>
  <si>
    <t>Northwestern has better reputation. Rush only known in Chicago for the most part
The brand name of NW hospital though is well known though agreed.</t>
  </si>
  <si>
    <t>Northwestern &gt;= UChicago &gt;&gt; Rush. // Ok UChicago is definitely the best program in chicago, then rush and northwestern seem pretty close but northwestern probably edges it out based on brand name</t>
  </si>
  <si>
    <t xml:space="preserve">lol Northwestern and Rush are close? There's no way - NW is way better training and also in a much better area of the city. </t>
  </si>
  <si>
    <t>UPMC vs Ohio State</t>
  </si>
  <si>
    <t>Ohio State. UPMC has too recent a reputation for being floridly malignant for my tastes. Seconded. Ohio is up and coming IMO as well.</t>
  </si>
  <si>
    <t xml:space="preserve">UC Davis vs. Loma Linda? </t>
  </si>
  <si>
    <t>basically norcal vs socal lol but I'd choose Davis, seems to have a lot of connections to UCSF which might provide advantages</t>
  </si>
  <si>
    <t>Agreed on location preference. Loma Linda also has one of the oldest proton centers in the country, a lot of experience there. // OTOH residents have told me Loma Linda is outdated // the tech certainly is. but may be better than nothing.</t>
  </si>
  <si>
    <t>davis for sure</t>
  </si>
  <si>
    <t>UCLA vs Utah vs Vandy</t>
  </si>
  <si>
    <t>I'd rank Vandy last out of those three because of the leadership changes// Vandy seems like a terrible program that over expanded.</t>
  </si>
  <si>
    <t>ucla seems incredible based on my n=1 experience this year</t>
  </si>
  <si>
    <t>UPenn vs Harvard vs Yale vs WashU vs Stanford</t>
  </si>
  <si>
    <t>If you can't figure out between these yourself, opinions are sortof irrelevant. just go with a random top 10 ranking. they're all pretty different from one another//Guys, yale in no way, shape, or form belongs in this conversation. Don't confuse yale med school with yale rad onc. Yale rad onc is very avg. Not bad, and their residents have an excellent QOL, but they're not a top program  // agree Yale is not top tier by a mile. solid mid-tier where residents have great QOL.  Harvard is the only top tier program. 1. Harvard (by a mile) 2. Penn  3. Stanford (b/c of malignancy)  4. WashU (workload)  5. Yale // how is even a questions. HROP is #1 and Yale is #5. You can fill in the middle.//yale is nowhere near the other three.</t>
  </si>
  <si>
    <t>Yale residents seem to have a relatively easier schedule. Faculty and residents seem very nice. Wash U has low cost of living but I think has a history of "difficult personalities". Stanford area is crazy expensive. Faculty I met during interviews were nice...but they do have a history, if you have not heard... If you like the outdoors and can afford to live there it seems like a good place for training. Boston is kind of expensive but if you can harness the name, resources and training available at HROP you will be off to a good start for jobs...not being a jerk with people always helps. Upenn I did not apply to once I saw their Intern year requirement...Just not for me. If you are into research HROP, Stanford, UPenn, Washu, Yale. If you want to have great work life balance Yale, Harvard, Stanford, Washu,Upenn??. If its all about "ranking" HROP, Stanford, Upenn, Washu Yale. If you want alphabetical order: HROP,Stanford, Upenn, WashU,Yale</t>
  </si>
  <si>
    <t xml:space="preserve">I for one am debating UPenn and Wash U near my top, i think both of them were stronger and more opportuniteis than Yale, and they were similar to Stanford but a I liked the research opportunities at Penn/WashU a little more, and location reasons, and felt Stanford is more historically strong rather than currently. I think WashU and Penn are fairly busy clinically, my impression was Penn was busier than Wash U(just talking rad onc years, not including Penn prelim). I really liked the collegiality at Penn, seemed a bit stronger, and chair seemed really involved, wherease WashU chair did not make an appearance at interview day. similar research opportuniteis, thought wash U has more variety of tech, versus penn it seems to be all focused on proton. Both had multiple sites that didnt seem far on my impression, though I think Penn has more that residents go to. Honestly it may come down to my SO for me, and maybe Philly &gt; st. Louis, but i think for Penn vs washU both would be great training and strong programs </t>
  </si>
  <si>
    <t>UPenn and WashU have proton over Yale, that's about it, though UPenn's proton program is probably top 3 in the nation. Yale has equal to UPenn and better than WashU institutional resources. Penn and WashU both notably and historically busy. This idea of "program strength" can be harmful, as it's easy to swap opinion with a well-oiled presentation and there's no universal strength, so make sure you have a more specific idea than that. // Yale basic science research is quite weak if it is what you are looking into // in the dept maybe, in the core university it's some of the best in the country</t>
  </si>
  <si>
    <t xml:space="preserve">Wow.. this is a pretty impressive rank list... talking to past residents / faculty </t>
  </si>
  <si>
    <t>Important point: Penn is a really strong program with alot of positives, but if you want to do brachy its probably not the best option since residents have to go to fox chase for brachy experience</t>
  </si>
  <si>
    <t>Columbia vs UFL (location, potential, education)</t>
  </si>
  <si>
    <t>Whats UFL? //  I think UFlorida. Columbia is horrible. Go to UF//</t>
  </si>
  <si>
    <t>historically, UF has a much much much much better reputation in radonc; but it's also in gainsville which is not a super desirable location and nearly as fun as NYC (though CoL is much better)</t>
  </si>
  <si>
    <t>UF has a great program. Would consider it the best program in Florida</t>
  </si>
  <si>
    <t>Henry Ford vs Miami vs Columbia?</t>
  </si>
  <si>
    <t xml:space="preserve">Miami, no contest // Miami/HF over Columbia // Columbia only if you are desperate to by in NYC // </t>
  </si>
  <si>
    <t>Stay away from Columbia, worst by far.</t>
  </si>
  <si>
    <t>Miami, great QOL and residents and faculty generally happy</t>
  </si>
  <si>
    <t>Jefferson vs DNR?</t>
  </si>
  <si>
    <t xml:space="preserve">Jefferson&gt;&gt;&gt;&gt;&gt;&gt;&gt;&gt;DNR //Nah opposite. There have been 30+ options in the SOAP. All better than Jeff's two spots that will also be in the SOAP. </t>
  </si>
  <si>
    <t xml:space="preserve">Depends on how many other options you have. If your rank list is &gt;10 or you're dual-applying, I'd DNR Jefferson. </t>
  </si>
  <si>
    <t>Very likely you'll have better options in the SOAP, you just have to hope you're better than the other people SOAPing</t>
  </si>
  <si>
    <t>Mayo Jax vs Univ of Florida?</t>
  </si>
  <si>
    <t>UF (x3) unless you need to be closer to the west coast // ...the west coast of Florida?</t>
  </si>
  <si>
    <t>UAB vs Vandy</t>
  </si>
  <si>
    <t>UAB better, hands down.Vandy has adminstration delay// what is administration delay?//&lt;&lt; I think this is referring to the fact that Vandy's PD left so their chair is currently serving as chair and PD at the same time</t>
  </si>
  <si>
    <t>Vandy has the brand name recognition over UAB, and its probably way better to live in Nashville than in Birmingham, but after interviewing at both places I thought UAB's program was way more impressive. Everyone there was really nice, they have a ton of translational research opportunities, a proton center, and they seem to really prioritize resident education/career building</t>
  </si>
  <si>
    <t>Training might be similar between the two but the Vanderbilt reputation will take you further once you're out of training. Plus who wants to live in Alabama??? Nashville is one of the fastest growing cities in the US right now. // In most fields Vandy has a better reputation but not for Radonc.//Vanderbilt is definitely a stronger program than UAB, they have 1 year protected research, multiple Holman residents and great volume and research opportunities across university</t>
  </si>
  <si>
    <t>WashU v Michigan v Emory v Moffitt v Mayo v UCLA</t>
  </si>
  <si>
    <t xml:space="preserve">I think most would be prioritizing location here, which is personal. West coaster = UCLA; midwest I'd go to WashU over Michigan but both strong, tiebreaker could be ties to either, both better than Mayo. Southeast Emory is the top or top 2 program (with Duke), although Moffitt overall is a good program. // these are super different programs, comparing them on "strength" is silly. // lol y'all sleeping on mayo - they are the best on this list objectively (just maybe not location-wise) // agreed x2. </t>
  </si>
  <si>
    <t xml:space="preserve">Was more impressed with Mayo clinically than WashU or Michigan (better proton/hospital/case diversity) x2. But Mayo's personality is pretty different/less intense, nvmd location. If you want to pipette in a lab, UM/WashU are better. UCLA behind these three but much better location, diff not significant, higher pay. Duke gunning research. Duke &gt;&gt; Emory &gt;= Moffitt. </t>
  </si>
  <si>
    <t>washu = mayo = michigan (dep on what you're interested in) &gt; ucla &gt;= emory &gt; moffitt</t>
  </si>
  <si>
    <t>Mayo &gt; WashU &gt; UCLA = Michigan &gt; Emory &gt; Moffitt</t>
  </si>
  <si>
    <t>WashU=UMich&gt;Mayo&gt;UCLA=Emory=Moffitt // this just isn't right but I hope you rank things this way for my sake</t>
  </si>
  <si>
    <t xml:space="preserve">These are all respectable programs to a point where location could be a tiebreaker. </t>
  </si>
  <si>
    <t>***Maryland vs UNC vs Duke*** NEED ANSWERZ</t>
  </si>
  <si>
    <t>Duke, UNC, Maryland. Duke has busier schedule compared to UNC. Both of them seem nice for research and clinical training though. // Maryland seems more clinical and less research-focused. UNC has the best schedule/QOL // QOL best at UNC by far, then Maryland, then Duke. Maryland PD was great though</t>
  </si>
  <si>
    <t>Duke &gt; UNC &gt;&gt;&gt;&gt;&gt;&gt;&gt;&gt;&gt; Maryland // what's the matter with Maryland? I liked it more than UNC // To whoever posted the first comment in this cell, why do you think Maryland is so bad? (not arguing with you, just curious because I want to know) Their interview day presentation made the program sound really good with all the tech they have like thermal, gammapod, protons etc. // I agree Maryland seemed great, PD was awesome</t>
  </si>
  <si>
    <t>Would go to Maryland ahead of UNC. // why?x2</t>
  </si>
  <si>
    <t>Hopkins vs Yale vs CCF (Cleveland)</t>
  </si>
  <si>
    <t>All very solid programs with similar reputations. Yale will have the best QOL. CCF has huge emphasis on resident education and will give top notch clinical training. Hopkins super solid place with great research opportunities. // Hopkins &gt; Yale = CCF</t>
  </si>
  <si>
    <t>Dont know much about CCF; Hopkins has protons while Yale doesn't. Yale &gt;&gt;&gt; Hopkins in terms of QoL, although Yale does have cross coverage and Hopkins doesn't</t>
  </si>
  <si>
    <t>Hopkins finally settled on a chair and would look to them reasserting themselves in the field in the near future.</t>
  </si>
  <si>
    <t>Hopkins &gt;Yale=CCF// Yale=CCF?</t>
  </si>
  <si>
    <t>Bacon vs. Lettuce vs. Tomato? // I'm shocked nobody made a Mayo joke</t>
  </si>
  <si>
    <t>Lettuce if you are a vegan but allergic to Tomato</t>
  </si>
  <si>
    <t>This is the real big 3</t>
  </si>
  <si>
    <t>Would add avo x3</t>
  </si>
  <si>
    <t>Beyond or Impossible</t>
  </si>
  <si>
    <t>Northwestern vs Utah vs USF: COL and area aside</t>
  </si>
  <si>
    <t>USF everywhich way, translational research, new carbon center to be shared with Mayo, COL and area!!x2 // any links on them actually sharing the center? zero information supporting that, unless they're able to rotate there</t>
  </si>
  <si>
    <t xml:space="preserve">Utah awesome QOL and COL you said aside but cant help! // you're good! Feel like I have a pretty good understanding of each city, can defintely make them all work. Thank you :) </t>
  </si>
  <si>
    <t xml:space="preserve">Northwestern is the obvious choice if you're looking at prestige. Utah's great too. </t>
  </si>
  <si>
    <t>NYU vs Mount Sinai</t>
  </si>
  <si>
    <t>Mount Sinai has protons but NYU has better research recent and resident job placementx4 // Didnt interview at NYU but I really liked my Mt. Sinai interview. Protons, high brachy volume, great research opportunities, great job placement (at least based on the intro powerpoint)</t>
  </si>
  <si>
    <t>UC Davis vs USC vs UCI</t>
  </si>
  <si>
    <t>USC &gt; UCD &gt;&gt; UCI</t>
  </si>
  <si>
    <t>&lt;&lt; what happens if we put COH in the equation? // -inf</t>
  </si>
  <si>
    <t>Since you asked (copy pasting from the chat):</t>
  </si>
  <si>
    <r>
      <rPr>
        <rFont val="Arial"/>
        <color rgb="FF000000"/>
        <sz val="10.0"/>
      </rPr>
      <t>How would you guys rank the mid-tier LA programs?  Kaiser, Cedars, USC, City of hope.  All very close on the tiers tab. // USC by far then city of hope then cedars then kaiser i dont think theyre the same tier dude duddette // Yeah, I don't think these are in the same tier. Kaiser and City of Hope both SOAPed. I'd prob put Cedars above USC but it's not like there is a huge difference in the lower to mid tier. // I interviewed at 3 of those 4 last year and they're all quite different. I'd say it depends on your goals (PP vs academic) because there are large differences in the research and PP opportunities. Since they're all fairly small (except Kaiser), think about the personalities and culture as well // I don't like Kaiser because it is not a true academic institution so I would prob rank that lowest. And it soaped. //</t>
    </r>
    <r>
      <rPr>
        <rFont val="Arial"/>
        <color rgb="FFFF00FF"/>
        <sz val="10.0"/>
      </rPr>
      <t xml:space="preserve"> curious about UC Irvine and Loma Linda, are they also in the "mid-tier" programs? // I'd rank both below all the other 4. UCI accepted applications last year but then never send interview invitations. I'm not sure if they soaped last year or not // great info here, thanks everyome.  Where does UC davis fit into this?  // Davis has SOAPed twice in last two years.  It's not a real academic dept.  "research" is all retrospective chart reviews.  Would avoid UC Davis IMO. // otoh I loved the residents and some of the faculty at Davis and the location a lot more than some of the socal programs, and I would've been happier there than some of the socal programs. YMMV // </t>
    </r>
    <r>
      <rPr>
        <rFont val="Arial"/>
        <color rgb="FF000000"/>
        <sz val="10.0"/>
      </rPr>
      <t>I wouldn't be happy at UCI personally. Area's underwhelming and hospital's basically a community/county hospital. //UCI chair has personal issues. Would stay away from UCI. Many other programs in California. // both UCI And LL are low tier. LL might be lower mid-tier. UCI is def low tier, would avoid.</t>
    </r>
  </si>
  <si>
    <t xml:space="preserve"> i interviewed last year too and would agree with usc &gt; coh &gt; cedars/kaiser. compared to my prior i'd say coh is underrated and cedars slightly overrated, i was bit surprised that coh soap'd. though i also agree it really depends on what you're looking for, more comes down to preferences and what you want // agreed, coh has an incredible reputation from a civilian standpoint at least - most of my family is in so cal and they were all excited about the prospect of me interviewing at coh above most all the other LA programs // isn't COH a collection of private practices/satellites essentially?  i'm not trolling and not going to the west coast, just curious. // COH is a huge NCI cancer center that was a leader in heme and bone marrow transplant. They have a lot of volume // I've seen that thought on SDN too and ppl not from the area seem to have a complete wrong picture of COH, it's nothing like a private practice at all. it's much more similar in principle to like md anderson or mskcc (not necessarily at the same elite tier reputation wise nationally, but in the sense of being a large independent cancer center with lots of clinical volume and associated research labs / research institute) // Radonc is totally dominated by an east coast mentality, despite how it seems when people complain about cold weather on here (majority of programs in northeast, etc). They're simply unfamiliar with COH. Cedars they hear about celebrities going to, Kaiser is everywhere because of their insurance model, and USC's the private to UCLA's public (also football). COH sounds like it would be the name of a string of small private clinics . . . and as demonstrated, nobody knows what it is, but plenty of colorectal opinions on hand if you ask. It's part of why the reputation rankings are total BS, because great programs/centers drop due to poorly recognized names outside their region, while others can bandwagon Twitter and get everyone selling kidneys for an interview.  // don't forget that a lot of USC training is at LA county medical center. // FWIW, haven't heard the best things about USC particiarllly b/c of LA county med center.  Unless you HAVE to be in LA, I would rank a few better institutions thanKaiser, Cedars, USC, COH...those aren't all great programs. More like low to mid tier than solid mid-tier. // don't really agree with that, they are pretty solid depending on what you are prioritizing in your future. also if you want to be in socal long-term you really want to go to a LA program for the most part, it's extremely extremely difficult otherwise // LA is incredibly overrated. Roll the dice on a new city. </t>
  </si>
  <si>
    <r>
      <rPr/>
      <t xml:space="preserve">UPenn vs Stanford vs U Mich vs UCLA </t>
    </r>
    <r>
      <rPr>
        <b/>
      </rPr>
      <t>** NO STANFORD SLAMMERS PLEASE, TIRED OF IT **</t>
    </r>
  </si>
  <si>
    <t>stanford dropped on my list after I read on this spreadsheet that the attendings run over residents with their cars // I like how they execute one resident every year to the tier gods to maintain their position of authority //You know it was bound to happen // I'mma miss steve</t>
  </si>
  <si>
    <r>
      <rPr/>
      <t xml:space="preserve">Location's a factor, don't act like it isn't, these are wildly different parts of the country. UPenn &gt; UMich, both cold, Philly's a big, classical northeastern city. Both very intense compared with the west coast programs, UM more intense than Penn, both heavily research focused. UPenn has protons, UMich doesn't (in some ways appears anti-particle, depending on which attending you're looking at). Stanford &gt; UCLA, though UCLA'll be bringing protons and (IIRC) MR-linac online in the next few years, while Stanford is putting it all on photon FLASH patents that probably won't materialize for a few years. Stanford's arguably in decline while UCLA is on the rise, but Stanford will still be considered the better program in 5-10 years. If you're attempting to be entirely location agnostic, I would personally rank Penn &gt; Stanford &gt;&gt; UMich &gt; UCLA, but think in 5 years it'll be more like UPenn &gt;&gt; Stanford &gt; UMichigan = UCLA, esp. as applicants stop arbitrarily choosing hyper-intense programs (MSK, UMich, WashU, etc.) and naming them as categorically superior for bench-research-related-reasons. // UMich vs big S is still debatable // Not really. Objectively speaking UMich is probably better, but Stanford's alumni network is deeper, stronger, and overall the name carries more weight. QOL is also better. I would confidently rank Stanford above UMich on that basis, esp. given neither has protons. // </t>
    </r>
    <r>
      <rPr>
        <b/>
      </rPr>
      <t>Thank you to whomever provided this insight, this is reallly helpful! This is literally all I wanted... personal musings and thoughts about why one would choose certain programs over the other, not an opportunity for others to get an attitude. This application season is hard enough to read as it is, trolls don't make it easier, so I am thankful for the people that treat this spreadsheet the way it was intended to be treated. //</t>
    </r>
    <r>
      <rPr/>
      <t xml:space="preserve"> I'm not connected with it in any way but have a number of friends going there -- Stanford isn't malignant, and hasn't been for some time. The attendings can be very aloof and people who are used to a super-soft west coast environment may be offput by that, but anyone from the east coast would find it a wonderful place to work. My greater concern would more be relatively low case volume (as UCSF absorbs a lot of it), but that just makes your residency pretty chill + more research time + great name/network to get you that west coast job you want. //&lt;--def a Stanford resident or atttending // if it is one, they're gonna get first dibs on cali jobs</t>
    </r>
  </si>
  <si>
    <t xml:space="preserve">I feel Umich and Stanford could go either way and it really is location dependent, UMich seems slighlty busier but research is pretty prolific and rad onc still has a large imprint in the health system. Stanford, seems less busy, but historic malignancy it appears , both probably have ego's related to rep of their schools/hospitals as a whole, technology is similar. really comes to location and maybe if you have major preferencs on the rotation strucure. UMich  you cover 2 attendings that are DIFFERENT services, residents discussed they liked getting to rotate through different sites multiple times with multiple attendings, which i dont deny the value, but definitly could be busy and not for everyone. // Really disagree. I don't think anyone equates UM with Stanford, almost everyone would choose Stanford instead.//care to expand? not trying to be argumentative just legitimately curious // I don't think it's fair necessarily, UMich is a great program. But Stanford is in california (+1 for most people), the Stanford name is more prestigious than Michigan (+1 for most people), the Stanford radonc program is one of the founders of the field (+1) and their faculty are generally considered more famous (+1) although many will be retiring soon enough (-1), and Stanford has one of the best reputations in the country for placing alumni into key leadership positions (currently led by Koong at MDA). The rumors about Stanford being malignant appear pretty inaccurate -- if anything it's pretty chill from day to day, at least these days, and UMichigan is well known to be one of the most intense training programs in the country. // Location is personal preferences as was said above, Stanford having a more famous name (can be subjective, locational, and dimishing returns, Michigan is a strong name in the midwest, Stanford is nationally a bigger name as an institution but not substantially), Stanford being founders of the field has questionable current day relevance, more 'famous' people seems like a silly metric but if we are going by that, current ASCO president is Umich Rad Onc. Agree Michigan definitely came off as intensive..at least you will def ready for attendingship and they definitely seemed more prolific on research. Im not advocating that one is better than the other, just i dont think its an obvious pick, just personal preference on aspects such as location, curriculum, desire for training style and environment. And also both are similar in that they both seem to really push for academics, both dont have proton. I think both are strong programs, but the argument of Stanford being clearly better than Umich bc of fame and historic reputation seems flawed // stanford a bigger national/international name categorically. ASCO is relevant if you're going into hemeonc. I would probably choose a proton-holding program over both, but I don't see Stanford vs UMich as a real debate. Just about everyone is ranking Stanford higher. </t>
  </si>
  <si>
    <t>I agree with all of the positives about Penn previously mentioned, although if you really like brachytherapy it may not be the best option since that's one of their few weaknesses and residents have to go to Fox Chase to get brachy experience//agree, they said they are bringing on a couple newer attendings that do brachy so anticipate the need to go to FCCC to go down, but stlll doubt volumes would be high//LOL they've been saying that for years.// well that is good to know lol...you think this is false statement..? again we can only take what we get from doing our best to ask questions and talk to people so appreciate the insight if you think this is not gonna happen</t>
  </si>
  <si>
    <t>Montefiore vs. Stony Brook vs. Northwell</t>
  </si>
  <si>
    <t>Montefiore &gt; Northwell &gt;&gt; Stonybrook. Stonybrook is way too new without an alumni network. It seems like montefiore has a unique population although there is double site coverage. Northwell has somewhat questionable leadership from their chairs twitter although the residents did seem pretty chill so I don't know.</t>
  </si>
  <si>
    <t>Northwell&gt;&gt;&gt; Monte&gt;&gt;&gt; Stony. Monte attendings have questionable questions during itnerviews and they went unmatched prior. Weaker program. Northwell expanding hard, recruting MDAA/ Hopkins folks to make a pancreatic powerhouse.</t>
  </si>
  <si>
    <t>Utah vs. Washington</t>
  </si>
  <si>
    <t>UW &gt; Utah. Better location (albeit more expensive), more breadth of technology, overall seems like more potential. // Although sounds like Utah is expanding on technology so it may be comporable by the time we'd get there.  Seattle is a good location if you don't need sunshine</t>
  </si>
  <si>
    <t>UW &gt;&gt;&gt; Utah (especially if you're a girl lol Utah is sexist) // are you saying that just because of their current residents? // I said it based off of hearing from friends who said the PD told them they don't have any female residents because "they aren't as strong" as his male applicants and that he "went out of his way" to interview more females this year and called them golden eggs // There's a big difference between saying "the stronger applicants we've had in the past happened to be male" and "females are inherently weak".  Does anyone know which of the two it is? // lol bye // that was a serious question :(</t>
  </si>
  <si>
    <t>Northwestern vs Cedars-Sinai vs Miami?</t>
  </si>
  <si>
    <t xml:space="preserve">Northwestern &gt;&gt;&gt; Miami = Cedars-Sinai. Honestly hard to compare Miami and Cedars-Sinai as they're both local/regional programs and that decision should depend on where you want to end up, as you'd be getting a job in those regions down the road.// SOAP may have been a bit of a fluke.. NW seems to have happy residents, all with jobs they liked.. good culture? // repeated SOAP is important. a one-off could be a bad year, too few interviewed, etc. </t>
  </si>
  <si>
    <t>I'd say Cedars is slightly better positioned on the west coast than Miami is on the east coast, based on talking to residents about their job search</t>
  </si>
  <si>
    <t>Depends on what you are looking for, all three programs with different strengths. Regionally very different. NW provides most resources from the institution, although the rad onc deparment is not very strong. Miami is growing program and residents there are pretty happy, but you would be spending some time at county hospital. NW and CS serve more VIP patients.</t>
  </si>
  <si>
    <t>Any thoughts on U Rochester vs. UC Davis vs. Buffalo vs. Wake Forest vs. TJ?</t>
  </si>
  <si>
    <t>Pick the location you want to live in. If forced to put in order, I guess Wake Forest &gt;= U Rochester &gt;= UCD &gt; Buffalo &gt; TJ // Jefferson lower because of malignancy or clinical training quality? Or both? // reported malignancy. have never seen anything t hat makes me question that</t>
  </si>
  <si>
    <t xml:space="preserve">Rochester = Davis &gt;= WF = Buffalo &gt;&gt;&gt;&gt; TJ // this looks right x2 // how do suny upstate and dartmouth compare to these programs? // both at the bottom, particularly dartmouth being new. On the other hand, you're betting on Dartmouth in 2026, not necessarily Dartmouth today. If they seem like a group you could work with to build a stronger program and you're willing to roll the dice, well, get that Ivy cred. </t>
  </si>
  <si>
    <t>UCLA vs UCSD</t>
  </si>
  <si>
    <t xml:space="preserve">UCSD based on the chat page// but what about pre allegations? // UCLA was historically considered weak but in the last 2 years or so has gained a lot of popularity amongst applicants. UCSD is pretty new and leveraged a great location into a sense of prominence. UCSD has proton so I'd give them the edge personally, but both would work. </t>
  </si>
  <si>
    <t xml:space="preserve">I think UCSD universally wins out here.x2 // </t>
  </si>
  <si>
    <t>Duke vs Johns Hopkins</t>
  </si>
  <si>
    <t>Currently I'd say they're equal, I suspect Hopkins will rise significantly in the next 5 years and would rank JH higher. // what do you think would contribute to JH potential rise in the next 5 yrs? // agree, won't expect much growth for duke. // Hopkins &gt; Duke. Hopkins seems like it's on the way up with new chair and expanding dept with new proton center</t>
  </si>
  <si>
    <t>I was definitely more impressed with Hopkins. They are a great group of residents and they have proton vs Duke doesn't, if that matters. However Duke has a better COL (can buy a house) vs Hopkins is in baltimore which some may not like // it matters</t>
  </si>
  <si>
    <t>Baylor vs UT San Antonio vs Dartmouth</t>
  </si>
  <si>
    <t xml:space="preserve">UTSA &gt; Dartmouth &gt; Baylor for me personally, but hard to argue any is that much stronger than the others. // UTSA for sure, most potential growth in the next few years, protons coming, affiliated with MDACC, new leadership. Also would do dartmouth next. </t>
  </si>
  <si>
    <t>I would rank Dartmouth higher than UTSA. Both are weak programs. Why not get an ivy ? // lol b/c when you go to apply for jobs, literally no one is going to say "well you trained at a new program without a well-established reputation or any established research...but it DOES have any ivy name, so you're hired". UTSA was MUCH more potential for growth than Dartmouth, and both UTSA and Baylor are well established programs. UTSA (UTHSCSA) has new leadership (chair left Baylor for UTSA last year, new PD also from Baylor started 2 years ago), and is currently building a proton facility and new cancer hospital. Not as great a past, but awesome forward momentum.</t>
  </si>
  <si>
    <t xml:space="preserve">Northwestern vs Emory </t>
  </si>
  <si>
    <t>Emory &gt;&gt; Northwestern</t>
  </si>
  <si>
    <t>I don't know what they said this year, but Emory is not nearly as strong as you all are making seem here. Northwestern is categorically better.// I got the same impression. Emory is not exactly strong in research. Residents are not getting good job outside georgia. It is either pp or stay in emory. Not good for a healthy alumni network</t>
  </si>
  <si>
    <t>Northwestern &gt; Emory</t>
  </si>
  <si>
    <t>How would you rank the small residencies in the middle of the country? Indiana, Nebraska, Minnesota (not Mayo), Oklahoma, Kansas, MCW (not UWisc)</t>
  </si>
  <si>
    <t>Hmmm this is tough. Honestly they all seem about the same - maybe rank based on which state you might actually want to practice in eventually. // vast majority of radoncs are on the east coast and don't know other places exist. // a lot of these places have faculty who trained at big names on the east coast. But OK lost their chair, right? I'd rank them at the bottom just because that's a big unknown. Kansas has a new chair which might be a plus</t>
  </si>
  <si>
    <t>MCW &gt; Nebraska &gt; Minnesota &gt;= Oklahoma &gt;= Kansas...or something. These are all programs where what you do will matter more than where you go. // Agree with the ordering, although there's a larger divide between MCW and nebraska // MCW is vastly superior in both reputation and training compared to the others listed. MSP and KS are both great places to live if you don't mind snow. Not sure about the others</t>
  </si>
  <si>
    <t>Familiar with all these programs: MCW &gt;&gt; Indiana &gt; Kansas &gt; Nebraska &gt;&gt; Oklahoma &gt;&gt;&gt;&gt;&gt;&gt; Minnesota</t>
  </si>
  <si>
    <t>Davis vs. UTSA vs. Wayne (DMC) vs. Upstate?</t>
  </si>
  <si>
    <t>Duke &gt;&gt;&gt; UTSA=Wayne&gt;Upstate x2 // did you mean to say Duke or Davis?</t>
  </si>
  <si>
    <t>UTSA has gotten a lot of shit on this list, but tbh, a lot of their issues were due to past leadership (PD, chair) and older attendings who are no longer there. Unfortunately the prior bad rap has carry-over from old match-year sheets. I feel like they have some good forward momentum, getting protons and building a cancer hospital, new well-known rad/onc chair of translational research, Plus my impression was that all of the residents are pretty happy. Better potential imo than Wayne or Upstate. Duke obviously has a solid name, but i've heard residents aren't treated as well - didn't interview there myself.</t>
  </si>
  <si>
    <t>Mt Sinai vs Northwestern</t>
  </si>
  <si>
    <t>Probably similar, I would choose based on desired geographic location for practice</t>
  </si>
  <si>
    <t>Northwestern &gt; Sinai x4</t>
  </si>
  <si>
    <t>Stanford vs UCSF vs UCLA</t>
  </si>
  <si>
    <t xml:space="preserve">ucsf&gt;=stanford &gt;ucla? x3//Training outcomes in ucsf seems more predictable // what does that mean?x2// Not all stanford trained residents are successfuly into academics right after. Not like couple years ago. </t>
  </si>
  <si>
    <t>also want to say that job placement out of ucla was stellar this year/in recent years, so if location is a big factor for you i think it's very reasonable to rank it higher too.</t>
  </si>
  <si>
    <t>UCSF &gt; Stanford = UCLA // dude come on this is crazy, in no way is ucla equal with stanford</t>
  </si>
  <si>
    <t>RWJ vs Fox Chase</t>
  </si>
  <si>
    <t>fox&gt;rwj x3 ; rwj &gt; fccc x2</t>
  </si>
  <si>
    <t>fox clearly better than rwj</t>
  </si>
  <si>
    <t>Emory vs Yale?</t>
  </si>
  <si>
    <t xml:space="preserve">Yale hands down// No necessary. Yale's clinic volume is way too low.x2 // Would choose Emory based on clinical training // Yale's the obvious choice. </t>
  </si>
  <si>
    <t>yale and it's not even close</t>
  </si>
  <si>
    <t>Stanford vs UCSF</t>
  </si>
  <si>
    <t>Saw the above but stanford seems less disjointed? // do you mean physically or...?</t>
  </si>
  <si>
    <t xml:space="preserve">Unfortunately, UCSF &gt; Stanford now. I hate to admit it.// Why? // Recent faculty hires, quality of residents going in and better job placement going out. No cookie cutter printing to "mold" you into an academic, do whatever you want just do it your absolute best mentality. // lol "quality of residents going in" get outta here// </t>
  </si>
  <si>
    <t>MSKCC vs Stanford?</t>
  </si>
  <si>
    <t>Depends if you want to end up on east coast or west coast! Also whether or not protons is important to you or not / agree that this should be a lcoation choice. yes, MSKCC is "top 3" but that does not matter for job placement. both are top tier. if west coast, go with stanford. if east coast, MSKCC. // If you think you want to work somewhere other than the west coast after residency, MSKCC is probably better// MSK is elite top 3, stanford is not//lol yeah MSKCC, come out of MSKCC you can go anywhere // not really. Y'all love making that assumption but if you're gunning west coast MSK won't do you any favors compared to Stanford.</t>
  </si>
  <si>
    <t>MSKCC hours seem worse, probably new york culture vs west coast culture..but again that seems personal preference</t>
  </si>
  <si>
    <t>I'd say MSK &gt; Stanford for training and targeted oncology research... also come on Powell// Powell is awesome... // agreed Powell is bomb// Chatting with him almost tempted me to brave NYC life for 4 years...whew glad I snapped out of that</t>
  </si>
  <si>
    <t xml:space="preserve">the "top 3" "elite" and other BS discussion is wildly overrated (and HROP isn't #3, Princess Margaret Cancer Center is, which shows how silly the whole thing is). Go with the place you feel most comfortable at, and where you want to work in the future. MSK opens the door to NYC, Stanford to California. </t>
  </si>
  <si>
    <t>WVU vs Uarkansas vs TJU vs Northwell LIJ vs UTennessee vs NY Presby</t>
  </si>
  <si>
    <t>Quality wise, TJU may be the best one. QOL wise, Northwell may be better? X2 // TJU was the most DNR'ed program before the page was locked</t>
  </si>
  <si>
    <t>I think if these are your top choices... it might be better not to match with the current job situation honestly. // Put TJU first, at least their graduates can find pp job</t>
  </si>
  <si>
    <t>Columbia vs Einstein (not top 2, just no idea how to rank between them)</t>
  </si>
  <si>
    <t>Einstein &gt;&gt; Columbia x3 //</t>
  </si>
  <si>
    <t>columbia with much better clinical training, research opportunities, hate on columbia is not justified in this spreadsheet // agreed, but I would still rank einstein over columbia</t>
  </si>
  <si>
    <t>would absolutely rank columbia higher, einstein seems terrible</t>
  </si>
  <si>
    <t>Einstein worse for sure but Columbia also overated.</t>
  </si>
  <si>
    <t>UNC, University of Utah, Vanderbilt, UTSW, UF, Cleveland Clinic</t>
  </si>
  <si>
    <t>My take based on training quality/reputation (ignoring important factors like research, location, culture/personalities: CC &gt; UNC=UTSW=Vanderbilt &gt; UF=Utah // Idk if I would say that UNC is better than UF, and UF is definitely better than vanderbilt and Utah // UF = CC? // Thanks!</t>
  </si>
  <si>
    <t>did anyone hear about UTSW being very hierchical ? I thought it's the past, but I heard some people still brining that up. I wanted to know if anybody heard anything//can't speak for everyone, have been told by home med students who've rotated that many faculty are very down to earth, even big names like Timmerman you work with closely and he is chill/talks mostly about the lake he is building and other interests outside of just rad onc work</t>
  </si>
  <si>
    <t>Approx. CCF = UTSW = UF (all in teens on consensus tiers tab and within top 20, frankly pick based on location preference and where you match up best with personalities/culture) &gt;&gt; Vanderbilt = UNC (strong programs with decent reputations, however both have notable drawbacks - lack of chair and churn at Vandy, UNC is absolutely in the same metro area as Duke and this directly impacts case load and complexity)  &gt;&gt; Utah (still solid midwest mid-tier, not a lot of program diversity, but great QOL)</t>
  </si>
  <si>
    <t>Penn vs Cleveland Clinic</t>
  </si>
  <si>
    <t xml:space="preserve">CC // why?, it's definitely penn, I don't understand the tremendous love for cc//Tendulkar is dope af, seems to be a resident friendly program x2 // people on this spreadsheet, many/most of whom aren't residents, feel a need to push a certain prestige narrative because that's what they bought into back when it was hyper-competitive. CCF is a fantastic program. Penn may have more opportunities, but CCF will get you wherever you want to go, and in a friendlier environment to boot. //that being said i didnt get a negative environment vibe from Penn, it sounded like they had a great culture too, and both programs are busy it seems </t>
  </si>
  <si>
    <t>I feel like CCF has a bigger name // it can't have a bigger name in rad onc than Penn // Penn is the more prestigious radonc program, and it's an Ivy League institution. But prestige isn't everything.</t>
  </si>
  <si>
    <t>Wisconsin v. OHSU?</t>
  </si>
  <si>
    <t>UWisc // Uwisc for sure; better city and better program // better city is debatable and not everyone cares about that anyway. but better program for sure, although OHSU is not bad</t>
  </si>
  <si>
    <t>UC Davis or UT San Antonio? If Davis, would it still be superior after MRI Linac and Proton coming to UTSA? Thoughts?</t>
  </si>
  <si>
    <t>Bet on what they have now. Every program claims they are improving every year during application season x2 // hard to predict delays, funding cuts, etc, and it takes time for new tech to generate tangible research/clinical benefits for trainees. I'd go with UC Davis</t>
  </si>
  <si>
    <t xml:space="preserve">UTSA has patrick sung....go utsa // UTSA has gotten a lot of shit on this list, but tbh, but afaik many of their issues were due to past leadership (PD, chair) and older attendings who are no longer there. The prior bad rap has carry-over from old match-year sheets. They have a lot of potential  (getting protons and building a cancer hospital, new well-known rad/onc chair of translational research, and my take was that the residents are pretty happy. </t>
  </si>
  <si>
    <t>Hi guys, I am trying to finish my ROL. Baylor vs Wayne DMC vs Allegheny vs Stony Brook. Does any of these programs stand out over the others, or should I just go by location?</t>
  </si>
  <si>
    <t>wayne might be the better one? // not sure about wayne and stony brook (I've heard wayne is not bad), but I'd definitely avoid Baylor/Allegheny // Wayne state is the best program of the ones you listed</t>
  </si>
  <si>
    <t>CCF vs UTSW? No problem with living in Cleveland</t>
  </si>
  <si>
    <t>CCF // Yep //splitting hairs, both very good</t>
  </si>
  <si>
    <t>CC is unquestionably better but UTSW is strong</t>
  </si>
  <si>
    <t>Yale vs Michigan? not for top, just trying to order things</t>
  </si>
  <si>
    <t>Yale &gt; Michigan for me, given location, lighter load and potentially similar job tier placement accounting for geographic differences // FYI Dan Spratt is leaving MI// Wanna expand on that? // Where is he going?? // Can't say any more, it will get announced in April (conveniently after the match), but is 100% the case. // whoa well that is a bomb // Haha well I was wrong about timing as it already got announced, but I was telling the truth!</t>
  </si>
  <si>
    <t>Michigan is Top 10/Tier 2 or whatever y'all want to go with now//</t>
  </si>
  <si>
    <t>Penn vs Michigan</t>
  </si>
  <si>
    <t>Penn by a long shot. Better technology and training // Depends how you define better training, you will work harder and get more clinical experience at MI vs Penn. Agree better tech and possibly more research opportunities at Penn.</t>
  </si>
  <si>
    <t>The only thing UM has on Penn is a solid football team, and even that is suspect these days. // LOL I'd argue that the fact that you don't have to do IM prelim year there is the only other thing that UM has on Penn. Otherwise it's not even close!</t>
  </si>
  <si>
    <t>beaumont vs NW vs upmc</t>
  </si>
  <si>
    <t>I enjoyed both Beaumont and NW. Beaumont has 12 months research though. UPMC is DNR from prior history of malignancy</t>
  </si>
  <si>
    <t>Beaumont // I feel like Northwestern &gt;beaumont, not sure where beaumont stands after faculty exodus a few years back//Exodus was over 10 years ago. Beaumont gives full year of research. NW is a solid program, but don't think it's better than Beaumont</t>
  </si>
  <si>
    <t>I'd say Northwestern just for the institutional resources and the overall impression I got from residents</t>
  </si>
  <si>
    <t>iowa vs mcw vs arkansas vs ut health vs baylor</t>
  </si>
  <si>
    <t>Iowa &gt; MCW &gt;&gt;UTHealth, Arkansas, Baylor // Iowa &gt;&gt;&gt; MCW &gt;&gt;&gt; UTHealth &gt;&gt;&gt; Arkansas, Baylor // Iowa is probably first if you can handle living in Iowa</t>
  </si>
  <si>
    <t>avoid ut health, baylor, and arkansas. all three are poor programs</t>
  </si>
  <si>
    <t>Beaumont vs Moffitt</t>
  </si>
  <si>
    <t>I think Beaumont has historically been the better program, but Moffitt seems to be growing more rapidly, hiring lots of their grads</t>
  </si>
  <si>
    <t>Chair at Beaumont was former chair at Moffitt</t>
  </si>
  <si>
    <t>Moffit &gt; Beaumont, doesn't seem like beaumont has faired too well in recent years, most likely due to location//Yeah Midwest isn't high on people's list of "desirable" locations</t>
  </si>
  <si>
    <t>Montefiore vs Iowa vs Buffalo vs Kentucky</t>
  </si>
  <si>
    <t>Iowa &gt;&gt; Montefiore &gt; Buffalo &gt; Kentucky. Same caveat as always with Iowa I guess // I would DNR Kentucky just based on comments from prior years</t>
  </si>
  <si>
    <t xml:space="preserve">UCSF/Stanford vs "Big 3" if you want to end up on the west coast (assuming you liked all of the above in terms of fit) </t>
  </si>
  <si>
    <t>UCSF=Stanford &gt; big 3. If you already have ties to the west coast (like family), then the 'local' advantage of ucsf/stanford might matter less. If you don't have any ties, then I'd strongly favor local programs/thanks! this seems reasonable.//imo i don't feel like the Big 3 are restricted by geography, i think any practice would love to snatch up a Big 3 grad. I mean if you are choosing between Stanford/UCSF vs other top programs, then it makes more sense to train on west coast. // I don't think the big 3 are restricted by geography either, but I think PP heavily weighs local ties so a local program might be favored. For academics is probably doesn't matter as much, but with a local program you'd get more bang for your buck from rec letters// Yeah but OP is more likely gun for academics// LOL people are still activately persuade people away from big 3 // go to residency near where you want to spend your career. That's where you'll put down roots and get a job. Life happens. The name on the door for a couple years isn't as important as you all think./this makes sense, it's not like OP is asking about big 3 vs kentucky lol, it's ucsf and stanford</t>
  </si>
  <si>
    <t>I personally would not pass up the chance for the big 3. also ucsf doesnt have the issues Stanford has if staying on west coast. But it sounds like you will match well regardless so congrats!/thanks! i keep hearing conflicting things, sigh, but appreciate the input//what id do to have this problem lol // the whole "any practice would love to snatch a big 3 grad" thing is just not true. Local ties beat the name on the door every. single. time. //&lt;&lt; never pass a top 3. there are reasons for they to be top // it's not like OP is asking about big 3 vs kentucky lol, it's ucsf and stanford // "never pass a big 3" is a terrible thought process that all but guarantees poor career outcomes, but you do you. //i agree and will likely rank at least one of the west coast programs higher for this same reason.</t>
  </si>
  <si>
    <t>Yale vs UF??</t>
  </si>
  <si>
    <t>Yale, unless you really want particles and already have Ivy cred to your CV.</t>
  </si>
  <si>
    <t>OSU vs Cincinnati?</t>
  </si>
  <si>
    <t xml:space="preserve">More or less equivalent. I'd probably go Cincinnati if the FLASH research is available. </t>
  </si>
  <si>
    <t>OSU getting FLASH too, w/ dedicated research beam</t>
  </si>
  <si>
    <t>NYU vs Yale vs University of Washington (Seattle) ??</t>
  </si>
  <si>
    <t>I would go with UW over NYU, but I prefer Seattle to NYC. Realistically they're more or less the same in terms of name on the door career impact, but UW owns an entire region of the country, while NYU is at least second fiddle to MSK, and within its region is fighting an uphill battle against MSK, Penn, Hopkins to some a degree, Sinai to some degree, Yale to some degree...and doesn't individually have any programatic advantage over UW.//Yale for reputation and culture, have heard people are very happy there. Other 2 probably equal, choose based on location. I think Seattle&gt;&gt; NY. // UW and NYU are really the same in terms of reputation? I imagine both have good local/regional reputations</t>
  </si>
  <si>
    <t>UW &gt; Yale &gt; NYU // really? Why UW above yale? // I think UW has better technology and higher volume of cases - but you are right they are pretty much the same, I was just splitting hairs! // 0% chance it makes ANY sense to rank UW or NYU ahead of Yale! Yale has such a better rep, better job placement, better resources, etc. etc. Literally the only bad thing people can say about it is that it's not as clinically heavy as other "elite" places</t>
  </si>
  <si>
    <t>Hopkins vs MSK</t>
  </si>
  <si>
    <t xml:space="preserve">Both are good, but most would agree that MSK is better from a prestige aspect and potentially location as well. // I think the big 3 are massively overrated by applicants here the last few years, but MSK is still head and shoulders above Hopkins, which is still figuring out its direction with its new chair. In 5 years I suspect Hopkins will have climbed rankings, and MSK has a malignant work environment, but MSK has more resources, generally better location, etc. // MSK is a better rad onc program but Hopkins has a better name nationally. MSK also has horribe work hours. If you want to do basic science research/stay in NE, id go to MSK if you can handle the environment. </t>
  </si>
  <si>
    <t>UC Davis Vs U of Wisconsin / Why?</t>
  </si>
  <si>
    <r>
      <rPr/>
      <t xml:space="preserve">Wisconsin's considered the better program. Davis has much better weather. Wisconsin will make it hard to get (back) to California. Pick the location you want to live in long term. // on the 19-20 rank list, UWisc is ~12 while Davis is in the 40s. // WIsconsin grad from ~2? years ago ended up working in SoCal for KP: </t>
    </r>
    <r>
      <rPr>
        <color rgb="FF1155CC"/>
        <u/>
      </rPr>
      <t>https://healthy.kaiserpermanente.org/southern-california/physicians/huaising-ko-4525443</t>
    </r>
  </si>
  <si>
    <t>So why is UWisc so good? I don't understand // training/faculty/the works? // Good culture, elite brachytherapy training, viewray, historically strong program with good alumni network an reputation, etc</t>
  </si>
  <si>
    <t>UWisc infinitely betterx2</t>
  </si>
  <si>
    <t>Yale vs UCLA vs University of Chicago</t>
  </si>
  <si>
    <t>All can get you to good places. Culture wise UChicago loses though it maybe slightly more prestigious, but have heard it's very malignant. UCLA has had great job placement recently. I'd say for yale vs UCLA, depends on east coast vs west coast preferences long term, both strong programs. // idk if the UChicago reputation for malignancy is still justified. It might be just the chair's attitude and socratic teaching style. Agree about yale vs UCLA. // Will go with Uchicago, for better clinical training</t>
  </si>
  <si>
    <t xml:space="preserve">UChicago has improved dramatically over the last few years. Yale would be the kindest training and has Ivy cred. UCLA if you want to be on the west coast long term. </t>
  </si>
  <si>
    <t>mayo (rochester) vs Yale vs UCSD?</t>
  </si>
  <si>
    <t xml:space="preserve">Depends a lot on geographic goals. Mayo is the "best" program out of these but also in Rochester. Yale and UCSD have great training and culture. Job placement out of UCSD has been very good in recent years. If you want to end up on west coast likely your best bet. Would decide based on region as all are strong programs with good rack records. // I would feel very comfortable going to Mayo and then trying to go to the west coast. </t>
  </si>
  <si>
    <t xml:space="preserve">Agree with the person on the left on all points. Objectively, Mayo &gt; UCSD &gt; Yale. But all offer great training and are located in very different parts of the country. West coast is hard to break into unless you have ties, so going to UCSD helps a lot with that. // would personally put Yale above UCSD. Ivy cred does mean something, UCSD is actually very new as far as programs go. But UCSD has the best weather in the country. </t>
  </si>
  <si>
    <t>UCSF vs UCSD?</t>
  </si>
  <si>
    <t>Ummm... are you kidding me. UCSF no contest. Research &gt;&gt;; Job placement &gt;, basic clinical reputation &gt;&gt;&gt;, Weather &lt;&lt; ok you got me // UCSF gives off some pretty weird vibes, and UCSD is expanding rapidly. You'll have to hustle at either as neither is the equal of a number of programs further east, but both give you about all the opportunities you could want. UCSF doesn't have anything particularly innovative that it owns now, either, while UCSD at least has a great proton center (FLASH, etc.). // both expensive as hell</t>
  </si>
  <si>
    <t>Yale vs NYU?</t>
  </si>
  <si>
    <t xml:space="preserve">NYU&gt; Yale? // my vote is yale &gt; nyu // if you look at the discussion above about UW vs NYU vs yale, it seems like they're all the same, solid mid-tier? altho based on the interview impressions it seems like yale&gt;nyu&gt;uw// That's a bold claim // how would you rank them?// NYU is strong in research and NYC is a fun city.  // stop. thinking. in. tiers. but would do yale over NYU. </t>
  </si>
  <si>
    <t>Yale &gt; NYU and it's not close. But NYU is good too!</t>
  </si>
  <si>
    <t>Duke vs U Chicago?</t>
  </si>
  <si>
    <t>duke = uchicago</t>
  </si>
  <si>
    <t>U Chicago makes me nervous, Duke has a calmer vibe, but hear they work you like dogs.</t>
  </si>
  <si>
    <t>duke vs emory</t>
  </si>
  <si>
    <t>duke &gt;&gt;&gt; emory/ atlanta&gt;&gt;&gt;&gt;&gt;&gt;durham// Yeah dude/gal, durham has nothing</t>
  </si>
  <si>
    <t>Hopkins vs Mayo (also anyone know more about Hopkins proton experience)</t>
  </si>
  <si>
    <t xml:space="preserve">Both are great places but i'd argue Hopkins &gt; Mayo x2. Mayo is one of those places that gets praise because of its name. Hopkins is historically better. I don't think you can go wrong with either. If you wanna stay east coast/south, I'd go to Hopkins. If you wanna stay in midwest, go to Mayo. From my understanding, there is a in person proton only rotation (4-8wks) at Hopkins and you get proton cases during disease site specific rotations (but not physically at the proton center)// Mayo &gt; Hopkins. Hopkins proton center is about 50 mins away from the main site and not super well integrated - they are still trying to decide whether or not to a stand alone proton rotation or try to integrate it into each disease site (aka still working the kinks out). Mayo has one of the most fully integrated proton programs (similar to Penn). Both get great training (but Mayo wins objectively) and sounds like residents are happy at both places. Mayo is really strong with peds, CNS and H&amp;N. Hopkins has a great new chair who is probably going to elevate the program.// How is Hopkins Peds and CNS? // I got the vibe peds was getting better now with the proton center but they still only have one peds attending (vs mayo has 3). Not sure about their CNS!// It seemed like their CNS services were super busy with a lot of spine SBRT and SRS// People commonly say hopkins is probably on the up bc new chair...AV seemed great but why do people think that // mostly because Hopkins plummeted in applicant rankings due to the long period of having no leader nor clear departmental direction. Having a leader now, people assume (based on the Hopkins name) that it'll take its place amongst the pantheon of other "big names." Similar to other big name but underrated in radonc programs, Hopkins has all the resources and prestige to elevate itself, it's just a matter of doing so. Mayo has already done so and if I was choosing between both, I would go with Mayo. </t>
  </si>
  <si>
    <t xml:space="preserve">Check the 2019 tiers, they make this pretty clear. Mayo &gt;&gt; Hopkins (though Hopkins has tremendous potential now that their chair is settling in), and likely has the best clinical training in the country owing to their PGY-5 independent rotations and balance of residents:attendings. Incredibly nice people, substantial volume but doesn't reach the (borderline) malignant proportions of the MSK/UMich/Penns of the world. National model for multidisciplinary care, arguably the most advanced and integrated proton center in the country (nevermind constructing carbon), huge brand value. If you're super into bench research Hopkins might be better, and a lot of people would prefer Baltimore, but people sleep hard on Mayo and it'll keep quietly crushing it. Though TBH, the kind of person to match at Mayo probably isn't the type to post here// lol @ based on 2019 tiers. Per that, Mayo is 6 and Hopkins is 10. Yup, HUGE difference. Also, those tiers are from 2019. Go check historical rankings as far back as 2010 on SDN and you'll see Mayo is not even top 15. It gets praise here because of med students associating with its high ranked med school. // actually mayo has undergone major changes that are reflective in their elevation in ranking in the tiers over the past decade - there truly have everything you would want in a program. The only reason y'all don't think its a top program is you find the location undesirable. // also because they're grumpy residents/attendings who aren't getting what they want and so they're trolling the spreadsheet. mayo's amazing // nobody cares what a program was 20 years ago. 2019's the most recent and best ranking we have. go troll somewhere else. x2// Hopkins &gt; Mayo for clinical training and research. mayo is a decent place but it's mid-tier. Not quite there yet. // this is pretty funny if you consider how down people were toward Hopkins in past years. Mayo bests Hopkins in essentially every category though, arguably best clinical training in the country. </t>
  </si>
  <si>
    <t xml:space="preserve">Would choose Mayo. You'll encounter a fair bit of hate on this spreadsheet because SDN-types dislike Mayo's (former) program director for being a radonc-enthusiast who avidly encourages medical students to join the field, and try to tear the program down because of it. Similarly, it's incredibly selective on a holistic basis and interviews relatively few people, and many if not most of the candidates interviewing at MSK/HROP/MDA/etc. don't receive an invite from Mayo. Perfect storm for salt (which is much needed in the winter in the midwest), but objectively one of the best locations in the nation . . . unless you're gunning for a bench-research career, which they're dumping resources into but doesn't appear to be "there" yet. // &lt;--- 1000% agree to all of this// </t>
  </si>
  <si>
    <t xml:space="preserve">Fox chase vs Maryland </t>
  </si>
  <si>
    <t xml:space="preserve">I kind of like fox chase vibes but I have literally no basis for this//i loved the faculty and residents i interviewed at fox chase, i got the impression they genuinely wanted to get to know me.  </t>
  </si>
  <si>
    <t xml:space="preserve">Fox Chase is a major cancer center in that area but overshadowed by Penn; Maryland is a pretty good cancer center in that area but overshadowed by Hopkins. I would go with Fox Chase arbitrarily, but dive into what the programs have uniquely (FCCC is big in brachy IIRC, and Maryland working on protons?) and see what you are most interested in. </t>
  </si>
  <si>
    <t>I think Fox Chase is just so awesome. Not the strongest academically, but definately people you can get along with and warm // Maryland has an on-site proton center now</t>
  </si>
  <si>
    <t>Beaumont vs Emory</t>
  </si>
  <si>
    <t>Emory's much better known. Beaumont winds up in the midrange category where nobody can really differentiate the program, and so it comes down to what you do while you're there. Emory's a good southeastern program that'll open up jobs in that region, and has a lot of the toys/bells/whistles like proton (and a fancy new chair) to build off of. // Thank you// Honestly could be locational preference as well, Emory is better name bc the hospital and undergrad, but Beaumont is known well in the midwest, they also have protons, strong research reputation and opportunities, heavy brachy volume. both programs seem to have really great PDs// Thank you// FWIW, Emory also has protons</t>
  </si>
  <si>
    <t>Probably more of a regional question imo If you want to be in midwest go to Beaumont, Southeast go to Emory</t>
  </si>
  <si>
    <t>Agree. it'll be easier to find job wherever you train, so go with your regional preference</t>
  </si>
  <si>
    <t>UTSW vs UAB</t>
  </si>
  <si>
    <t>UAB is the better program, lots of big names at UTSW though -- would probably think about where you want to live long term// just out of curiosity, why is UAB better? Per the 2019 program tiers, UTSW was ranked higher.// I was making that determination based off of residents I personally know from both programs and their experiences (PGY-5 here, answered first), don't think you could really go wrong either way though, this was just my opinion (isn't the header for this row titled "opinions"? lol)</t>
  </si>
  <si>
    <t>UTSW is hands-down the more prestigious/"better" program. Grads off to UCSF, etc, and pretty much every piece of tech you could want outside of particles (which UAB also doesn't have/UAB does have protons). Chair avidly devoted to improving progam standing, etc.  // one grad to UCSF does not necessarily mean it's a better program//if you look at alumni, other grads at MDA, Penn, so forth in academics, would agree UTSW is the stronger program although UAB still a great place to train especially if you plan on practicing in the south</t>
  </si>
  <si>
    <t xml:space="preserve">Montefiore vs Baylor </t>
  </si>
  <si>
    <t>I would give it to montefiore</t>
  </si>
  <si>
    <t>Moffitt vs OHSU</t>
  </si>
  <si>
    <t>Moffit, has so much more to offer// but Moffitt's chair just retired and it's faculty base is primarily just ppl from Moffitt, while OHSU has a great chair and is more established  // I liked the faculty at Moffitt a lot, and having lots of ex-residents as faculty should help with mentorship/guidance during residency</t>
  </si>
  <si>
    <t>Rutgers vs Beaumont vs IOWA vs Utah vs Moffitt (I know, it's a tough call)</t>
  </si>
  <si>
    <t>Utah &gt; Moffitt &gt;= Beaumont &gt;= Iowa &gt;= Rutgers/ Utah doesn't support Holman. Rutgers seems have good job placement// Moffitt is having a new chair. Not so sure whether it will be as good // The easiest call is to put Rutgers on the bottom. Utah = Moffit = Beaumont &gt; Iowa &gt;&gt; Rutgers</t>
  </si>
  <si>
    <t>UNC vs ohio state</t>
  </si>
  <si>
    <t xml:space="preserve">"probably just choose based off of your location preference // UNC over THE ohio state ;)" </t>
  </si>
  <si>
    <t xml:space="preserve">UNC no question. They have phenomenal job placement </t>
  </si>
  <si>
    <t>WashU vs Mayo</t>
  </si>
  <si>
    <t>Mayo &gt; WashU, unless you want bench research // yep, if going physician-sceintist washU is 3rd after harvard and MSK// WashU&gt;=Mayo. Both are similar. Choose based on feel. // ...they couldn't be more different, but ok.//  WashU terrific if you want to go bench physician-scientist. Mayo's got clinical training absolutely nailed. Can't go wrong with either.</t>
  </si>
  <si>
    <t>Mayo &gt; WashU as well</t>
  </si>
  <si>
    <t>lotta SDN trolls here hatin on mayo // and that guy from washu</t>
  </si>
  <si>
    <t>Loyola vs Henry Ford</t>
  </si>
  <si>
    <t>Henry Ford vs Mayo Florida</t>
  </si>
  <si>
    <t>WashU vs CCF</t>
  </si>
  <si>
    <t>CCF &gt; WashU//why?// CCF is kinder</t>
  </si>
  <si>
    <t>UChicago vs Mayo</t>
  </si>
  <si>
    <t>Mayo &gt;&gt;&gt; UChicago (atmosphere, clinical training, job placement) // basically everything but city // tru</t>
  </si>
  <si>
    <t>Stanford vs Mayo</t>
  </si>
  <si>
    <t>Objectively speaking? Mayo beats Stanford at pretty much every metric but being in a nice place. Stanford has a more prestigious historical name in radonc, though, and most would choose it for that reason.// Stanford is stronger in basic science research. Mayo is much stronger in clinical research. Really depends on what you want. Also, COL in bay area is much higher // FWIW COL roughly 3x rochester // rochester's actually more pricey than you'd expect. 1500 for 1BR, etc</t>
  </si>
  <si>
    <t>Stanford &gt;&gt; Mayo for reputation and job placement. Mayo &gt;&gt;&gt; Stanford for QOL // dunno about that. Mayo's fairly self-selecting for people who stay in the midwest but you can go anywhere from there. Stanford's reputation has also taken a hefty beating over the last few years.</t>
  </si>
  <si>
    <t>Miami vs. arizona</t>
  </si>
  <si>
    <t xml:space="preserve">Miami - location trump card only. Otherwise, its PP gigs so really doesn't matter. </t>
  </si>
  <si>
    <t>Columbia vs Layola?</t>
  </si>
  <si>
    <t>Loyola better program //I mean at the end of the day - pick the place you want to live and be happy for 4 years</t>
  </si>
  <si>
    <t>Buffalo vs. U Rochester? I see most people saying Rochester &gt; Buffalo, could anyone elaborate? Thanks</t>
  </si>
  <si>
    <t xml:space="preserve">didn't interview at buffalo, but i honestly think that rochester is a hidden gem. PD is extremely nice and program very supportive </t>
  </si>
  <si>
    <t>Did away here and it is a gem, too bad location didnt appeal to me</t>
  </si>
  <si>
    <t>UTSW vs OHSU VS OSU</t>
  </si>
  <si>
    <t>OHSU for the tiktok doc//Lol UTSW &gt;&gt;&gt; OHSU &gt;&gt; OSU and it's not really close. Tiktok dance notwithstanding</t>
  </si>
  <si>
    <t>OSU vs Beaumont</t>
  </si>
  <si>
    <t>boxers vs briefs</t>
  </si>
  <si>
    <t>briefs, // commando - keeping it light</t>
  </si>
  <si>
    <t>I am looking for/Cancelling</t>
  </si>
  <si>
    <t>Last Updated</t>
  </si>
  <si>
    <t>Contact / offers? + Contact Information</t>
  </si>
  <si>
    <t>Responses</t>
  </si>
  <si>
    <t>Current Swap Requests</t>
  </si>
  <si>
    <t xml:space="preserve">U Chicago </t>
  </si>
  <si>
    <t>looking for Nov 30</t>
  </si>
  <si>
    <t>484-264-2602, thank ya!</t>
  </si>
  <si>
    <t xml:space="preserve">I got you dude/dudette, it'll be a 224 number// OMG I PUT MY WRONG NUMBER LIKE AN IDIOT I JUST UPDATED IT!!! it's 484 264 2602 </t>
  </si>
  <si>
    <t xml:space="preserve">Hopkins </t>
  </si>
  <si>
    <t>503-901-8463</t>
  </si>
  <si>
    <t>looking for 11/23</t>
  </si>
  <si>
    <t>610-462-1357</t>
  </si>
  <si>
    <t>Kaiser South Cali</t>
  </si>
  <si>
    <t>looking for November date</t>
  </si>
  <si>
    <t>402-960-8514</t>
  </si>
  <si>
    <t>looking for 1/22</t>
  </si>
  <si>
    <t>717-756-0665</t>
  </si>
  <si>
    <t>Fox-Chase</t>
  </si>
  <si>
    <t>12/14/2020 PM</t>
  </si>
  <si>
    <t>Anything</t>
  </si>
  <si>
    <t>407-587-9526</t>
  </si>
  <si>
    <t>484-467-3495</t>
  </si>
  <si>
    <t>UPenn</t>
  </si>
  <si>
    <t>Looking for 12/7</t>
  </si>
  <si>
    <t>Northwestern</t>
  </si>
  <si>
    <t>Looking for 1/25</t>
  </si>
  <si>
    <t>Looking for 12/18</t>
  </si>
  <si>
    <t>760-710-9117</t>
  </si>
  <si>
    <t>NYU</t>
  </si>
  <si>
    <t>looking for 12/8</t>
  </si>
  <si>
    <t xml:space="preserve">952-212-0664 </t>
  </si>
  <si>
    <t>UC DAVIS</t>
  </si>
  <si>
    <t>looking for 12/4 PM session (Currently have AM session)</t>
  </si>
  <si>
    <t>looking for 1/19</t>
  </si>
  <si>
    <t>507-379-7864</t>
  </si>
  <si>
    <t>looking for 1/4/21</t>
  </si>
  <si>
    <t>704-582-9503</t>
  </si>
  <si>
    <t>looking for 1/4/21 or 1/11/21</t>
  </si>
  <si>
    <t>248-520-7336</t>
  </si>
  <si>
    <t>I may be dropping 1/11, will text you if I do!</t>
  </si>
  <si>
    <t>1/25 or 12/18</t>
  </si>
  <si>
    <t>Tufts</t>
  </si>
  <si>
    <t>317-450-5169</t>
  </si>
  <si>
    <t>Outdated Requests</t>
  </si>
  <si>
    <t>Resolved</t>
  </si>
  <si>
    <t>Any updates?</t>
  </si>
  <si>
    <t>thanks! switched.</t>
  </si>
  <si>
    <t xml:space="preserve">Resolved </t>
  </si>
  <si>
    <t>Contacted</t>
  </si>
  <si>
    <t>It did! Thanks! :) 11/27 is now going to a new candidate</t>
  </si>
  <si>
    <t># Internal Candidates</t>
  </si>
  <si>
    <t>Virtual rotation but no interview</t>
  </si>
  <si>
    <t>Contact Date(s)
2020</t>
  </si>
  <si>
    <t>Contact Method</t>
  </si>
  <si>
    <t># of offers extended (pls add to count)</t>
  </si>
  <si>
    <t>Indicate if you rotated at program (add Y or N)</t>
  </si>
  <si>
    <t>Waitlist Date &amp; Contact Method, #</t>
  </si>
  <si>
    <t>Invited off of Waitlist</t>
  </si>
  <si>
    <t>Rejection Date &amp; Contact Method, #</t>
  </si>
  <si>
    <t>Interview Dates</t>
  </si>
  <si>
    <t>Last Year Offer Dates</t>
  </si>
  <si>
    <t xml:space="preserve">Invites Sent Out? </t>
  </si>
  <si>
    <t>Is there hope? (BETA)</t>
  </si>
  <si>
    <t>1st wave</t>
  </si>
  <si>
    <t>2nd wave</t>
  </si>
  <si>
    <t>3rd wave</t>
  </si>
  <si>
    <t>4th wave</t>
  </si>
  <si>
    <t>5th wave</t>
  </si>
  <si>
    <t>6th wave</t>
  </si>
  <si>
    <t>7th wave</t>
  </si>
  <si>
    <t>8th wave</t>
  </si>
  <si>
    <t>Date 1</t>
  </si>
  <si>
    <t>Date 2</t>
  </si>
  <si>
    <t>Date 3</t>
  </si>
  <si>
    <t>Date 4</t>
  </si>
  <si>
    <t>Date 5</t>
  </si>
  <si>
    <t>Date 6</t>
  </si>
  <si>
    <t>More Detailed Comments (Food delivery or giftcard? Gift package?)
{Move more detailed comments to this column to preserve formatting)</t>
  </si>
  <si>
    <t>email</t>
  </si>
  <si>
    <t>N x13</t>
  </si>
  <si>
    <t>thalamus</t>
  </si>
  <si>
    <t>N x10</t>
  </si>
  <si>
    <t>AZ, U of Arizona</t>
  </si>
  <si>
    <t>ERAS/ email</t>
  </si>
  <si>
    <t>CA, Cedars Sinai, LA</t>
  </si>
  <si>
    <t>N x3</t>
  </si>
  <si>
    <t>N x4</t>
  </si>
  <si>
    <t>Nx10</t>
  </si>
  <si>
    <t>CA, Loma Linda</t>
  </si>
  <si>
    <t>ERAS/email</t>
  </si>
  <si>
    <t>Nx3</t>
  </si>
  <si>
    <t>Email</t>
  </si>
  <si>
    <t>Nx10, Yx10</t>
  </si>
  <si>
    <t>CA, UC Davis</t>
  </si>
  <si>
    <t>Nx11</t>
  </si>
  <si>
    <t>Nx4</t>
  </si>
  <si>
    <t>Nx9</t>
  </si>
  <si>
    <t>Nx15</t>
  </si>
  <si>
    <t>Yx1, Nx6</t>
  </si>
  <si>
    <t>12/4 ERAS x4</t>
  </si>
  <si>
    <t>Nx8</t>
  </si>
  <si>
    <t xml:space="preserve">CO, U of Colorado </t>
  </si>
  <si>
    <t>email / call and schedule</t>
  </si>
  <si>
    <t>ERAS</t>
  </si>
  <si>
    <t>Yx3 Nx6</t>
  </si>
  <si>
    <t>Yx1 Nx12</t>
  </si>
  <si>
    <t>Eras</t>
  </si>
  <si>
    <t>Yx3 N*7</t>
  </si>
  <si>
    <t>Yx5 Nx6</t>
  </si>
  <si>
    <t>1 , 11/9, eras</t>
  </si>
  <si>
    <t>FL, U of Miami Jackson-Memorial</t>
  </si>
  <si>
    <t>Email/Call - PD is so sweet!</t>
  </si>
  <si>
    <t>NX2</t>
  </si>
  <si>
    <t>Yx1, Nx9</t>
  </si>
  <si>
    <t>Nx6</t>
  </si>
  <si>
    <t>Nx12</t>
  </si>
  <si>
    <t>havent sent</t>
  </si>
  <si>
    <t>Nx5</t>
  </si>
  <si>
    <t>IL, UChicago</t>
  </si>
  <si>
    <t>18 (of note, 18 interviewees at first session alone)</t>
  </si>
  <si>
    <t>N x7</t>
  </si>
  <si>
    <t xml:space="preserve">KY, U of Kentucky </t>
  </si>
  <si>
    <t>Nx7</t>
  </si>
  <si>
    <t xml:space="preserve">KY, U of Louisville </t>
  </si>
  <si>
    <t>Nx4 Yx1</t>
  </si>
  <si>
    <t>11/13, ERAS x4</t>
  </si>
  <si>
    <t>Yx5, Nx5</t>
  </si>
  <si>
    <t>MD, National Capital Consortium</t>
  </si>
  <si>
    <t xml:space="preserve">MD, U of Maryland </t>
  </si>
  <si>
    <t>4 interview days, 10 slots/day</t>
  </si>
  <si>
    <t xml:space="preserve">MI, U of Michigan </t>
  </si>
  <si>
    <t>Email/form</t>
  </si>
  <si>
    <t>11/11, Email, Nx3</t>
  </si>
  <si>
    <t>MS, Mississippi</t>
  </si>
  <si>
    <t>MS, University of Mississippi</t>
  </si>
  <si>
    <t xml:space="preserve">MN, Mayo Clinic, Rochester </t>
  </si>
  <si>
    <t>phone call!!</t>
  </si>
  <si>
    <t>Nx10 Yx1</t>
  </si>
  <si>
    <t>MN, U of Minnesota</t>
  </si>
  <si>
    <t>Eras/email</t>
  </si>
  <si>
    <t>12/14/2020 (MD/PhD date)</t>
  </si>
  <si>
    <t>Nx13</t>
  </si>
  <si>
    <t>NE, U of Nebraska</t>
  </si>
  <si>
    <t>10/30, ERAS, 3</t>
  </si>
  <si>
    <t>10/30, ERAS, Nx1</t>
  </si>
  <si>
    <t>\\\\\\\\\\\\\\\\\\\\\\\\\\\\\\\\\\</t>
  </si>
  <si>
    <t xml:space="preserve">Nx4 </t>
  </si>
  <si>
    <t>Nx9 Yx1</t>
  </si>
  <si>
    <t>11/11, email, x3</t>
  </si>
  <si>
    <t>11/18/0202</t>
  </si>
  <si>
    <t>12/14; 12/17</t>
  </si>
  <si>
    <t>Thalamus</t>
  </si>
  <si>
    <t>n x1</t>
  </si>
  <si>
    <t>N*14</t>
  </si>
  <si>
    <t>Nx7 Y*2</t>
  </si>
  <si>
    <t>Nx1</t>
  </si>
  <si>
    <t>Email/Thalamus</t>
  </si>
  <si>
    <t>Yx1Nx4</t>
  </si>
  <si>
    <t>NY, U of Buffalo</t>
  </si>
  <si>
    <t>Nx3 Yx1</t>
  </si>
  <si>
    <t>NY, U of Rochester</t>
  </si>
  <si>
    <t>Nx2</t>
  </si>
  <si>
    <t>N x8</t>
  </si>
  <si>
    <t xml:space="preserve">OH, U of Cincinnati </t>
  </si>
  <si>
    <t>Yx1 N x12</t>
  </si>
  <si>
    <t>OK, U of Oklahoma, OK City</t>
  </si>
  <si>
    <t>InterviewBroker</t>
  </si>
  <si>
    <t>Yx2 Nx8</t>
  </si>
  <si>
    <t>18 interview slots</t>
  </si>
  <si>
    <t>Nx1 Yx1</t>
  </si>
  <si>
    <t>PA, Fox Chase / Temple</t>
  </si>
  <si>
    <t>Nx3 Y x1</t>
  </si>
  <si>
    <t xml:space="preserve">                 </t>
  </si>
  <si>
    <t>Yx4 Nx14</t>
  </si>
  <si>
    <t>Nx4 Yx2</t>
  </si>
  <si>
    <t>ERAS/Email</t>
  </si>
  <si>
    <t>Nx13, Yx1</t>
  </si>
  <si>
    <t xml:space="preserve">Email </t>
  </si>
  <si>
    <t>TX, Baylor, Houston</t>
  </si>
  <si>
    <t>TX, San Antonio</t>
  </si>
  <si>
    <t>RezRate</t>
  </si>
  <si>
    <t>36 invites all out</t>
  </si>
  <si>
    <t>Nx6, Yx6</t>
  </si>
  <si>
    <t>12/07 ERAS</t>
  </si>
  <si>
    <t>TX, UTHSCSA (aka San Antonio)</t>
  </si>
  <si>
    <t xml:space="preserve">TX, UTSW, Dallas </t>
  </si>
  <si>
    <t>x</t>
  </si>
  <si>
    <t>UT, U of Utah</t>
  </si>
  <si>
    <t>10/29, ERAS, x6</t>
  </si>
  <si>
    <t>10/30, ERAS, 1; 11/5, 2; 11/16 x1; 11/16 x 1</t>
  </si>
  <si>
    <t>Extending 24 interviews this year, all have been scheduled</t>
  </si>
  <si>
    <t>Yx2 Nx5</t>
  </si>
  <si>
    <t>Nx16</t>
  </si>
  <si>
    <t>WV, West Virginia University</t>
  </si>
  <si>
    <t>% of Total Programs / Positions Who Have Issued Invites</t>
  </si>
  <si>
    <t>No Invites Yet</t>
  </si>
  <si>
    <t>p</t>
  </si>
  <si>
    <t>Program Highlights (Faculty, Coverage, Schedule etc.)</t>
  </si>
  <si>
    <r>
      <rPr>
        <rFont val="Cambria"/>
        <b/>
        <color rgb="FFFFFFFF"/>
      </rPr>
      <t xml:space="preserve">Pre-Interview Dinner/Event? 
</t>
    </r>
    <r>
      <rPr>
        <rFont val="Cambria"/>
        <b/>
        <i/>
        <color rgb="FFFFFFFF"/>
      </rPr>
      <t>Yes (when) / No / How was it?</t>
    </r>
  </si>
  <si>
    <r>
      <rPr>
        <rFont val="Cambria"/>
        <b/>
        <color rgb="FFFFFFFF"/>
      </rPr>
      <t xml:space="preserve">Interview Day
</t>
    </r>
    <r>
      <rPr>
        <rFont val="Cambria"/>
        <b/>
        <i/>
        <color rgb="FFFFFFFF"/>
      </rPr>
      <t>Start-End Time</t>
    </r>
  </si>
  <si>
    <r>
      <rPr>
        <rFont val="Cambria"/>
        <b/>
        <color rgb="FFFFFFFF"/>
      </rPr>
      <t xml:space="preserve">Interview Format
</t>
    </r>
    <r>
      <rPr>
        <rFont val="Cambria"/>
        <b/>
        <i/>
        <color rgb="FFFFFFFF"/>
      </rPr>
      <t>1:1, panel, etc</t>
    </r>
  </si>
  <si>
    <t xml:space="preserve">Very collegial and friendly work environment (residents and faculty). Lots of flexibility to shape the training to your particular interests. A former resident got an MPH and funding is possible through T32 grants. They have a formalized research mentorship program which started with current PGY-3s. Very diverse patient population and wide referral base. 1:1 and 2:1 coverage, but residents say they actually get more academic days when covering two attendings. No cross-cover and you can take vacation however you want (half days to two weeks at a time). Moonlighting opportunies at several nearby facilities beginning PGY4 year. Both Holman and Clinical trials research pathways supported. Research lab space one floor above clinic. New Proton center. </t>
  </si>
  <si>
    <t>6 months protected research/elective time with flexibility to extend. $1500 per meeting (up to 8 meetings funded during residency, but unlimited conference days). $3000 book fund with additional money for each publication, and they are working to increase this.</t>
  </si>
  <si>
    <t xml:space="preserve">Pleasantly surprised by medical campus and Birmingham in general. Within driving distance to major cities such as Atlanta, Nashville, New Orleans. </t>
  </si>
  <si>
    <t xml:space="preserve">Low cost of living, flexible program, friendly colleagues, happy residents, comprehensive cancer center, large case value. amazing program. Brand new proton center, typical southern comfort vibes </t>
  </si>
  <si>
    <t>Birmingham for some, although the residents seem to love it. Very few windows even though clinic is above ground.  / Evan Thomas is a tool.</t>
  </si>
  <si>
    <t>Yes, night before</t>
  </si>
  <si>
    <t>1:1 x 10</t>
  </si>
  <si>
    <t>Stable and engaged staff. Pediatrics, Proton Beam Therapy, Junior Faculty type rotation as PGY5. 1:1 coverage. Numerous research opportunities// PGY 1 included and tailored for rad onc training</t>
  </si>
  <si>
    <t>resident led//faculty led mix. Radiobiology mix between Zeman course and internal course, Physics yearly course/Academic half day</t>
  </si>
  <si>
    <t xml:space="preserve">8 mo (1 mo PGY1,3 and 6 mo PGY 4). 1750 per meeting. 10 days/year. Publications department </t>
  </si>
  <si>
    <t>Traffic is bad in phoenix, rising COL// Phoenix traffic isn't that bad compared to other cities especially if you live in Scottsdale.// The nightlife in Phoenix is pretty diverse and solid with ASU and Old Town. Tinder game (for those that care) seems solid.//Tinder game solid if se habla espanol // are these tinder reviews for guys or gals? // im basing my residency decision on tinder locales// Nah tinder game is also full of very attractive white girls. Honestly Phoenix has some of the strongest tinder game I've seen, especially Scottsdale.</t>
  </si>
  <si>
    <t>Happy residents, Approachable faculty. Residents have been incredibly productive in research// Peds, Protons, SRA fantastic</t>
  </si>
  <si>
    <t>One resident switched to IM respectively after intern year.  Another one switched to psychiatry a little later on as well. . Suits and Tie required.  Brachy is low on site and  off-site rotation offered at local PP to boost numbers.</t>
  </si>
  <si>
    <t>Business Casual</t>
  </si>
  <si>
    <t xml:space="preserve">Two didactic lectures are clinical faculty led, RadBio/Physics alternate but are given weekly by specific department. Academic half-days are on Thursdays and usually are resident-led. Have had 100% board pass rates over the past 5 years. Will have visiting lecturers come and give mock board style lectures (ABR is in Tucson). </t>
  </si>
  <si>
    <t xml:space="preserve">Up to 12 months of elective can be used for research (with plan needing approval prior). Typically residents have only used around 6 months for research (which is generally spread out over the four years). Funding available for multiple conferences (at least one a year is covered and any additional may get funding from dept as well). $2500 academic fund (including ABR fees). Working on further developing basic science research opportunities. </t>
  </si>
  <si>
    <t>Cost of living in Tucson is great. Very nice faciliites and residents seem to be incredibly happy. Great winters. // Banner bought the hospital and it looks like has pumped tons of money into the new hospital and rad onc department, new machines etc</t>
  </si>
  <si>
    <t xml:space="preserve">Have some well known alumni (Dr. Harari, Jim Welsch) but otherwise most seem to go into PP.  Research opps may be difficult unless self-motivated although environment seems good.  Tucson is a small city which may be a con for some. The summers can be brutal.  // low interstitial brachy volume for gyn and  low LDR prostate but residents say they all get their numbers and can choose to do additional interstitial breast, HDR prostate with local community providers (in Phoenix?) during elective time // ACGME warning..Not just one warning. 5/6 years with warning. </t>
  </si>
  <si>
    <t xml:space="preserve">     </t>
  </si>
  <si>
    <t>half-day (AM: 730a-1p)</t>
  </si>
  <si>
    <t>2:1 x 5</t>
  </si>
  <si>
    <t>1:1 coverage with 3 month blocks. 1 month rotation at CHOC during PGY-4 for pediatrics. Solid gyn brachy volume with increasing prostate brachy volume. No cross cover.</t>
  </si>
  <si>
    <t>General morning conference with weekly physics/radbio/clinical didactics. Residents noted physics didactics is mediocre. Morning case review where resident presents to attendings and is pimped in an educational way</t>
  </si>
  <si>
    <t>6 months guaranteed with option for an additional 5 months (11 total) if you have enough projects.</t>
  </si>
  <si>
    <t>Duarte is roughly 20-30 minutes from DTLA where some residents live. No living stipend which is included in salary boost.</t>
  </si>
  <si>
    <t>Solid clinical volume. Smaller residency with what seems to be an otherwise growing clinical program, so research will only become stronger (daily volume among all sites is equal to MDACC). Faculty are interested in your career. Residency job placement in SoCal seems good (with several satelites opening). // several satellites opened recently, but hard to predict how available satellite jobs will be in 5 years</t>
  </si>
  <si>
    <t>Newer program. Salary is comparable to other programs in LA. CHOC is required, ~1hr away, no housing provided. Research opportunites seem good, residents active/productive in research ranging from basic science to clinical trials with some residents taking academic positions after graduation</t>
  </si>
  <si>
    <t>8am-1pm</t>
  </si>
  <si>
    <t>Great culture of residents and attendings who were all extremely friendly, diverse population to work with, awesome location in west Hollywood in the middle of Thai town with amazing food. Large database to form any number of retrospective trial questions for research. Have resident-run clinic (SRC) PGY4 and PGY5 where you act as attending and see patients alone (lots of autonomy). Very large H&amp;N volume, with 4 full months in PGY2 and PGY3, then 2 months in PGY4 and PGY5 (can be good or bad depending on what your area of interest is, but will be heavy contouring workload).</t>
  </si>
  <si>
    <t>Friday afternoon is usually time for physics/radbio didactics. Given by faculty. Clinical didactics and journal clubs weekly as well.</t>
  </si>
  <si>
    <t>6 months given but option for more based on individual interest. PGY2 is interested in Holman and will likely apply. Residents able to publish good amount of research if they want to, including opportunity to write a clinical trial (one of their grads).</t>
  </si>
  <si>
    <t>Cedars is in West Hollywood. Great location but costly with bad traffic. Most residents live within walking distance or 10-20 min drive. Living stipend given by dept (10k).</t>
  </si>
  <si>
    <t>Seems like a very friendly informal program. Great mentors with Sandler, Kamrava, and Zumsteg on faculty. Appears to have great brachytherapy volume (&gt;50 cases by graduation). Big emphasis on education over service (attendings all fully capable of functioning independently and expect to for much if not most of the year)</t>
  </si>
  <si>
    <t>Limited pediatrics. Newer program so alumni network is essentially nonexistent. That being said, job placement has been excellent (1 grad in department, one in private practice in Nashville, and one at UCSF). Senior this year with multiple job offers.// Considering expansion to 5 residents.</t>
  </si>
  <si>
    <t>half-day (AM/PM)</t>
  </si>
  <si>
    <t>anderason</t>
  </si>
  <si>
    <t>12 months of research, but split up across 4 years (1 month PGY2, 2 months PGY3, 3 months PGY4, 6 months PGY5). 6 months are protected research time, the other 6 months you are on jeopardy to cover other residents when they are on vacation (average of 4-5 days coverage over the month). Do not have many opportunities for prospective or RCT studies; however do have enourmous Kaiser database for retrospective studies. // Would add that few if any attendings have protected research time so strong mentorship for those looking to get a job in academics straight out of residency might be a little less strong than at some of the larger academic centers. I imagine it would still certainly be doable but just probably a bit harder.</t>
  </si>
  <si>
    <t>Horrible traffic, rising COL // but in a relatively more affordable part of LA with more bougie and less-expensive areas a little further out so there is a range of living options based on priorities!</t>
  </si>
  <si>
    <t xml:space="preserve">Area of LA has incredible food, always has things to do. Kaiser loves hiring their own residents (3 of 4 attendings in interview came from Kaiser residency, regularly hire their own in three seperate coveted SoCal locations). 20 days of vacation and very flexible (some residents have taken 2 weeks off straight when requested). Great clinical training, very collegial and friendly environment with fantastic program culture, everyone seems happy. Dosimitrists can do a lot of contouring for you. Huge patient population. Lots of attendings with different practice styles. </t>
  </si>
  <si>
    <t>Do not subsidize housing with stipend, and area is expensive (roughly 1.8-2k per month for single one bed-room apartment). Aging facilities with an older feel. Most graduates either stay on at Kaiser or go into PP in SoCal, very few in academia at top or mid-tier institutions (however they have had one graduate go to MSK so it is not impossible if you are driven towards that goal). Plenty of oppurtunities for retrospective studies, but if running RTC protocols is your goal then it is not the most research heavy institution (very upfront about this in interview). // where do you see opportunities for retrospective studies? It seems like the faculty don't do any research</t>
  </si>
  <si>
    <t>7:30AM - 4:30PM (earliest finish around 2:30PM)</t>
  </si>
  <si>
    <t>No cross coverage. 2 month rotations. About 12 weeks of call across PGY2/3 (none in PGY4/5).  Strong rep in the field. Incredible academic job placement.</t>
  </si>
  <si>
    <t>All didactics in the morning. Nothing on Mondays. One day is chart rounds, one is cancer center grand rounds, and 2 mornings of didactics (one of which is a 3-hour session, I believe). A mix of faculty &amp; resident led. Residents maybe give 4-6 per year?</t>
  </si>
  <si>
    <t xml:space="preserve"> 11-12 months research. They'll support any major conference (ASTRO, ASCO, RSNA, AACR, and even ARS), outside of that there’s a cap.</t>
  </si>
  <si>
    <t>Expensvive cost of living. But easy access to all of the bay area, and I believe Stanford supplies free CalTrain access</t>
  </si>
  <si>
    <t>Lots of research time.  Strong institutional emphasis on research. Residents seem happy. Prior talk of malignancy does not seem to apply anymore. Most senior residents / attendings do feel that it may have been somewhat true 5-10 years ago but is now at a good place. Resident scutworks seems more minimal now that many more support staff  have been hired. Current PD seems very proactive about improving the resident experience. //check pgy4 fired last year what happened?//I think that guy left because his startup company was taking off // bull, HR walked him out and took away badge // what happened? why were they fired?</t>
  </si>
  <si>
    <t>Probably not the best fit if you are considering private practice. It seems most of the faculty and 90%+ of the most recent residents have taken first jobs in academics, and the department is very proud of it. Also doesn't seem like the most warm and fuzzy department as compared to some other places. Some attendings could likely be described as a bit "interesting" to work with but this is likely true at most places. // I believe the quoted stats were that all residents from last year's class went academic, and 77% have gone to academics over recent memory. Also, I'm not sure if I agree with the 'warm and fuzzy' statement, granted, that term is pretty subjective. Personally, I thought the department had more of an explicit interest in resident education &amp; mentorship than I would have guessed, and residents seemed to get along well. Maybe I would agree with the 'warm and fuzzy' statement from the perspective that most of the faculty are pretty research heavy &amp; likely introverted/analytic personalities, and asked interview questions from that perspective /hitory of firing residents  // also program didn't seem super supportive of resident involvement in clinical trial development (compared to some other top 15).</t>
  </si>
  <si>
    <t xml:space="preserve">Yes, night before with residents. Happy hour (with food) with residents and faculty after the interview day </t>
  </si>
  <si>
    <t>9am-5pm (happy hour 5-7pm, but can leave to catch flights)</t>
  </si>
  <si>
    <t>Good brachytherapy training</t>
  </si>
  <si>
    <t>Resident led, no dedicated time for board study, good physics, no radbio faculty (taught by physicists)</t>
  </si>
  <si>
    <t>6-9 months, split across pgy2-5. ASTRO is funded for PGY3, otherwise conferences are funded if presenting. Some residents need to stay at the program during ASTRO for coverage</t>
  </si>
  <si>
    <t>Low COL, low traffic (but rising), 2 hours from Tahoe/Yosemite/SF. 2nd highest trees per capita in the world. Most residents live &lt;20min away by car</t>
  </si>
  <si>
    <t>Attendings are always covered</t>
  </si>
  <si>
    <t>Dinner, at local restaurant, attended by residents, faculty and physics resident</t>
  </si>
  <si>
    <t>10-4pm</t>
  </si>
  <si>
    <t>No cross coverage. 2 month rotations. Strong rotations include brachytherapy and GU, though high volume/good experience in almost all disease sites. Peds seems to be done at CHLA.</t>
  </si>
  <si>
    <t>Moving towards faculty led, apparently working to improve these per feedback from prior residents</t>
  </si>
  <si>
    <t xml:space="preserve">Minimum of 10 months of research, fully protected. Seems to be an educational allowance in addition to covered cost for major meetings. Resident productivity seems quite high, multiple orals at ASTRO and high #s of publications.  </t>
  </si>
  <si>
    <t>One of the nicest areas on LA, but very high cost of living, though a new housing stipend helps. Endless activities for whatever your interests are</t>
  </si>
  <si>
    <t>Lots of funding, technology, high quality research, nice attendings, "west coast atmosphere"</t>
  </si>
  <si>
    <t xml:space="preserve">LA traffic makes commuting to satellites difficult potentially. More satellites may be coming. PGY2/3s seem to work very hard (pro or con). High cost of living, high taxes. </t>
  </si>
  <si>
    <t>Dinner at restaurant on campus</t>
  </si>
  <si>
    <t>7:30 - 3:00 pm</t>
  </si>
  <si>
    <t>Lots of didactics including non-tranditional topics (e.g. leadership, empathy, gross/imaging anatomy).</t>
  </si>
  <si>
    <t xml:space="preserve">12 months. Many residents have secured a good amount of funding. </t>
  </si>
  <si>
    <r>
      <rPr>
        <rFont val="Cambria"/>
        <sz val="9.0"/>
      </rPr>
      <t xml:space="preserve">Bad job placement // really? Recent grads went to Stanford MSK and good private practice jobs?// </t>
    </r>
    <r>
      <rPr>
        <rFont val="Cambria"/>
        <color rgb="FF1155CC"/>
        <sz val="9.0"/>
        <u/>
      </rPr>
      <t>https://medschool.ucsd.edu/som/radiation-medicine/education/radiation-oncology-residency/Pages/default.aspx</t>
    </r>
    <r>
      <rPr>
        <rFont val="Cambria"/>
        <sz val="9.0"/>
      </rPr>
      <t xml:space="preserve"> Take a look for yourself. Pretty much all over, most though are around SD. It's okay job placement but not "top 15" job placement//</t>
    </r>
  </si>
  <si>
    <t>Great Technology, windows at Mission Bay campus, Impressive/accomplished and diverse residents, protons in 2022ish, 37 months clinical time + 11 months of electives, rotations usually taken in 2 month blocks, but can be 1-3 months and research is taken all together or split, call is similar to other programs with similar #s of residents with decreased # of weeks from PGY2-5, Chief year is PGY4 - with chiefs taking call 8-5 and on call resident covering overnigt and weekends, faculty/department very supportive of residents pursuing whatever they want to in regards to research</t>
  </si>
  <si>
    <t>Mix of faculty and resident led held each day from 8-9 AM, each month a different disease site with radbio/physics scattered throughout</t>
  </si>
  <si>
    <t>10-11 months of electives, which can be research or other rotations, Holman is 16 months with $2000/yr for conference attendance</t>
  </si>
  <si>
    <t>3 main campuses with free shuttle between, but 30 minute commute to Mission Bay. High COL, but additional living stipend and lottery system subsidized housing</t>
  </si>
  <si>
    <t>Technology (machines, remote access, new laptop, two nice monitors/person in resident room), High quality research and impressive residents, desireability of SF, high job placement on the west coast/bay area</t>
  </si>
  <si>
    <t>Cost of Living and multiple campuses/commute requirement, Warriors, easily the best program on the west coast</t>
  </si>
  <si>
    <t>Dinner after interview at local restauarant with residents</t>
  </si>
  <si>
    <t>7:45-12:45 with break until dinner at 5</t>
  </si>
  <si>
    <t>faculty are a mix of graduates from the early years of the program, and people from big names//very pedigree heaavy in terms of hiring, mosst from MSK or MDA // emphasized the "work hard play hard" attitude of the program. All 2:1 coverage makes for a very busy program</t>
  </si>
  <si>
    <t>only PGY-5's go to ASTRO, 3 and 4's can if ORAL pres, PGY-2's cover</t>
  </si>
  <si>
    <t xml:space="preserve">reasonable col with residents renting downtown or owning in aurora/stapleton. top-notch outdoor activities. great airport and central location for travelling in pnw, west, mid-west, south. // hol up, airport sucks. Grew up in CO // dude airport is awesome, also grew up in CO </t>
  </si>
  <si>
    <t>Accomplished faculty, great clinical training, cool residents, great location (for some) // Good job placement in Mountain/Midwest areas, maybe not so great for coastal job placement?</t>
  </si>
  <si>
    <t>Planning to send residents to a hospital across town, and to a hospital in Colorado Springs // across town is 45 min away and colorado springs is ~1 hr away // Worried that this will make a busy program even more hectic. Unclear how comfortable the faculty are with being uncovered and that would have to happen if they are sending residents to satellites. +2 // residents and faculty spun the satellites positively // They're trying to sell the program. It's easy for the chair and PD to say the satellites will be great experiences when they don't have to go down there.  // i dont care how 'nice' the attendings are at the satelilites if you commute an hour each day to do scut and see bread and butter cases you are not going to have a good time</t>
  </si>
  <si>
    <t>Dinner night prior to interviews Downtown Denver</t>
  </si>
  <si>
    <t xml:space="preserve">Department called Therapeutic Radiology, only one or two days of busy clinic per week, lots of PhDs and strong research, no one will push you to do research/study, faculty and residents are friendly - residents seem like family, chair well connected//everyone thinkgs LW is the chair (he's not)// </t>
  </si>
  <si>
    <t>12 contiguous months, very supportive department with educational funds, travel funds, R35, lots of research funding overall with lots of R01s</t>
  </si>
  <si>
    <t>Increased salary, good cost of living, strong basic science DNA-repair research, very friendly program (opposite of malignant), well-funded department and PIs, excellent program</t>
  </si>
  <si>
    <t>new haven // lower clinical volume compared to other programs</t>
  </si>
  <si>
    <t>Incredible faculty. Mendenhalls are well known throughout the field for H&amp;N. Very supportive of residents and program is tailored for career success. 3 month rotations, 6 months at proton center in Jacksonville (3 months for peds and 3 months for adult proton) and 1 month brachy at Moffitt, otherwise all rotations at UF in Gainesville.  //Amdur fantastic//yes he's a good one</t>
  </si>
  <si>
    <t xml:space="preserve">Clinical didatics weekly either resident or faculty led. RadBio/Physics taught by specific faculty. Residents raved about physics course as it is tailored for the ABR exam and most endorsed not using other resources to study. 100% board pass rate in last 3 years. </t>
  </si>
  <si>
    <t xml:space="preserve">12 months all during PGY-4. Funding is available, grant support and resources are also available. Many residents focus on clinical research with prospective trials but there are basic science opportunities. There is a yearly symposium at UF for residents and required to have presentation. This coincides with ASTRO deadline so regularly residents will attend and present at ASTRO yearly with funding provided. </t>
  </si>
  <si>
    <t xml:space="preserve">Amazing faculty, honestly some of the most friendly I've met on the trail. Really value residents and want them to succeed in their career. Great alumni network. Research resources are some of the best with full stats and editing services available for manuscripts and grants. Amazing history in H&amp;N. Proton center is one of the busiest in the country. CoL is very low in Gainesville. </t>
  </si>
  <si>
    <t xml:space="preserve">Gainesville is a small college town which may not be for most people. Can be difficult to travel from as Gainesville has a small regional airport. Jacksonville for 6 months (3 months x 2) can seem like a long time from home program. Brachy rotation at Moffit required since there is no prostate HDR. // </t>
  </si>
  <si>
    <t>Yes, dinner before and after</t>
  </si>
  <si>
    <t>Two groups: 7a-1p; 12p-4p</t>
  </si>
  <si>
    <t>4:1 x 2</t>
  </si>
  <si>
    <t>sick residents</t>
  </si>
  <si>
    <t>PD phone call for interview invitation // lol how is this a con? // residents appeared tired during interview day // unclear job placements //residents appeared physically ill during interview day murmurs of coronavirus</t>
  </si>
  <si>
    <t>High volume without scut/burnout, because faculty work uncovered and have PAs; 1:1 faculty covergae, no cross-coverage. Residents are extremely productive in regards to research and the culture seems to all about reimaginging the field. Attendings and residents are very friendly and the residents are awesome.</t>
  </si>
  <si>
    <t xml:space="preserve">No benign pathology (AVMs, trigeminals, Dupeytren's, keloids, HO), no adult proton experience (peds only), brachytherapy is in the surgery OR (planning to build HDR suite in the department), no lunch on interview day. One interviewer asked very inappropriate questions </t>
  </si>
  <si>
    <t>yes, dinner</t>
  </si>
  <si>
    <t xml:space="preserve">Faculty who interviewed were all very friendly. I've heard there are a few "bad apples", but everyone else is nice and happy to teach. Attending coverage is 1:1 or 2:1 (cover one attending on M/T/R, and the other on Friday for example) with at least one academic day, although this is sometimes Friday which is half covered with didactics. </t>
  </si>
  <si>
    <t xml:space="preserve">100% faculty-led didactics right now. All didactics take place Friday morning. They get 1.5 hours of either physics or radbio each week with summers off. There are yearly mock orals and recent grads come back. </t>
  </si>
  <si>
    <t>9mo for everyone, 21 mo for Holman (3 current Holmans, 1 each PGY3,4,5)</t>
  </si>
  <si>
    <t>incredible program with history of mentorship and good job placement. clinically savvy residents. location.</t>
  </si>
  <si>
    <t>Historically malignant reputation (pre-2016 prior to program director change), integrated prelim medicine year is intense (was told averaged 50-60 hours/week intern year). Recent ACGME probation in 2016-2017 (from 2015 class). A lot of the attendings from when it was "malignant" are still there.</t>
  </si>
  <si>
    <t>At least it's in chicago, right?</t>
  </si>
  <si>
    <t>Bad part of the town</t>
  </si>
  <si>
    <t>1:1 faculty coverage, no cross-coverage. Days 8a-5p. 1 academic day per week. Most of clinic is in two hospitals that are both at the main campus, occasional travel to proton center also for one rotation (head and neck and pediatrics cases primarily)</t>
  </si>
  <si>
    <t>Faculty led didactics, seems like a strength of the program. Rad Bio taught by Dr. Woloschack who also teaches at the other Chicago programs but is based out of Northwestern.</t>
  </si>
  <si>
    <t xml:space="preserve">10 months for research - can be contiguous or broken up. Research time completely protected from any clinical responsibilities (including call). Never any cross coverage.//typically 10mo is broken up 4mo pgy3, 4mo pgy4, 2mo pgy5, can request for it to be contiguous but not guaranteed// moving towards 12 months for all residents. </t>
  </si>
  <si>
    <t>Downtown Chicago - very nice area, beautiful hospital, sounds like cost of living is reasonable compared to other big cities.</t>
  </si>
  <si>
    <t>1:1 coverage (2:1 for one service, but this is apparently less busy than most rotations). Faculty seem very nice. Great QoL for residents, faculty led didactics, lots of research $$, seems like a rising program. Residents seem to be getting great jobs. This year's residents hired by MDACC (main campus) and MSKCC. Great breast/gyn exposure with women's hospital with a large number of interstitial cases. GammaKnife Icon with a ton of cases (at least 50 by graduation it sounds like). Can apply for 50K grants with the cancer center to start a clinical project. //Getting MR Linac</t>
  </si>
  <si>
    <t xml:space="preserve">Seems like the rad onc department has lagged behind the other departments at NW in terms of ranking/prestige, although this seems to be improving. Research is very weak with no investigator led trials available for residents to get involved with. Felt like a private practice with attendings only reimbursed for productivity with no incentive for research or teaching. No prostate HDR for those interested in brachy although LDR active. PD stepping down with aPD to replace him.//Hired translational/physician scientist from Cleveland Clinic with interest in machine learning/radiomics // </t>
  </si>
  <si>
    <t>7am - 1pm</t>
  </si>
  <si>
    <t>1:1 faculty coverage. 2 month rotations with no cross coverage. Most days are 8a-4p. Each attending has an academic day which the residents use at their own discretion. There are two sites, main center and another hospital, Oak Park, which is about 15 mins away from main. All attendings go to the second site, so is not a "classic" satelite. Large volume with residents regularly hitting 800-900 cases but do not seem overworked. New cancer center coming in 2020 with new chair,  Brett Cox from Northwell coming in Feb.</t>
  </si>
  <si>
    <t xml:space="preserve">M-Th from 8a-9a with various didactics including mock oral exams, case review, physics, and radbio. All courses taught by respective faculty. Department pays for all books and Maryland review course in PGY-4. </t>
  </si>
  <si>
    <t xml:space="preserve">6 months given to be spread out between PGY4 and PGY5. This is also flexible given interests and supposedly can be extended. There is a $3000/year stipend (exclusive of ABR fees which department pays) for educational needs which includes research. There are additional funds given for conference travel and more can be allotted based on presentations/awards/authorship. There is also an additional $1000 award given by Rush for educational expenses as well. </t>
  </si>
  <si>
    <t>Chicago is a great city with food, culture and nightlife. It's also affordable unlike other desireable cities like NYC, LA, and SF.</t>
  </si>
  <si>
    <t>Very close group of residents. Great quality of life even with large patient volume. Attendings seem engaged and willing to teach. Brett Cox from Northwell is incoming chair (starting Feb 2020) so changes are expected to be made. He is bringing on new faculty for translational science and has RUMC committed to increase research and clinical opportunities. He is also a well known brachy guy, so will expand an already strong clinical program.</t>
  </si>
  <si>
    <t>Rush is traditionally felt as one of the weaker Chicago programs. Research is gaining momentum but seems largely driven by resident interest. Academic job potential is historically limited (but possible). Uncertainty with new chair and facility may change the atmosphere of the program. Significant faculty turnover leaving residents without sufficient mentorship/education. // One PGY5 will do fellowship and the other will go the B school.//They do not have PGY-5's. What is the b school?</t>
  </si>
  <si>
    <t>7am-2pm</t>
  </si>
  <si>
    <t>1:1 faculty coverage. 3 month rotations (quarter system). Most residents reach clinical volume in most disease sites in house (exception is Peds which is usually met with Proton elective at NW). Rotations are split between UChicago and UIC. There are other locations in network which can also be rotated (completely optional).</t>
  </si>
  <si>
    <t>Monday conference has its reputation. Interview day starts with it. One resident presents a case, and RW calls on another to come up and discuss all relevant literature. It seems fairly intense and runs roughly an hour. Outside of this, there are lectures given Tuesday morning and Thursday. Chart rounds on Fridays. No failures in recent memory. All residents receive free access to RadOncQuestions.</t>
  </si>
  <si>
    <t xml:space="preserve">12 months continuous during PGY4. Usually two options: translational/basic science or a MPH for clinical investigators.  Either way, resources are plentiful as Weischelbaum is a house-hold name in RO. Weischelbaum is prolific (one of the highest h-indexed ROs in the world). Chmura has clinical trials running. Pitroda/Connell and others have strong translational work going. There are plenty of opportunities. Outside of these, its slightly limited. MedEd options. Unsure if other degrees are allowed (e.g. MBA). </t>
  </si>
  <si>
    <t>Chicago is amazing. // Relatively higher cost of living for the midwest, but better than LA/NYC/Boston/SF</t>
  </si>
  <si>
    <t>Strong academic reputation. Great job placement with several alumni at top institutions. Great research opportunities. //Best program in Chicago if you want to be in the Windy City</t>
  </si>
  <si>
    <t>Monday conference may not be everyone's favorite. It will certainly add stress to your weekend.  Hyde Park is also not close to the loop with many residents having cars in an otherwise public-transit friendly city. It also was not touched upon, but clinical volume seems to be good but not too high. This may be a dealbreaker for those who want to get reps in for certain modalities. // Some strong personalities that may be difficult to work with. // Taking over 25 applicants for one day and not reading our applications makes it feel very impersonal.//Ralph</t>
  </si>
  <si>
    <t>Yes, with residents at nice Italian restaurant. Dr. Hasan stopped by to say hello.</t>
  </si>
  <si>
    <t>7:45 - 2 pm</t>
  </si>
  <si>
    <t xml:space="preserve">Friendly faculty  1:1 coverage and some 2:1 for 80/20 attendings. 1 academic day per week. </t>
  </si>
  <si>
    <t xml:space="preserve">Peter Maxim was recently recruited for physics. Physics and Radbio are taught occuring to the regular university calendar. PGY-2s enroll, do homework, and take exams. PGY-4s audit the class again. Resident-led didactics otherwise with faculty attendance.  </t>
  </si>
  <si>
    <t xml:space="preserve">Indy is a cool, mid-sized city with really good food and music scenes. There are many cities within a few hours, including Chicago. </t>
  </si>
  <si>
    <t>Only taking one applicant this year, PD is leaving this year (aPD is taking her place, and Dr Holmes is becoming the new aPD) // one internal applicant</t>
  </si>
  <si>
    <t>8:30-2:00</t>
  </si>
  <si>
    <t>hdr prostate</t>
  </si>
  <si>
    <t>Historically have gone unmatched even when things were much more competitive // why? // weak program and residents have very limited job options coming out of residency so can't imagine how much worse it'll be our year // the one benefit of this program is ability to leverage hdr prostate into a job // avoid this program
unsure where the "job options" rumors are from?</t>
  </si>
  <si>
    <t>rSo like no one is going to post anything? We just all gonna rank it #1 even though it has an ACGME warning because of the name?// yup</t>
  </si>
  <si>
    <r>
      <rPr>
        <rFont val="Cambria"/>
        <sz val="9.0"/>
      </rPr>
      <t xml:space="preserve">COL HIGH // Anyone discuss "continued accreditation with warning" on ACGME site? </t>
    </r>
    <r>
      <rPr>
        <rFont val="Cambria"/>
        <color rgb="FF1155CC"/>
        <sz val="9.0"/>
        <u/>
      </rPr>
      <t>https://apps.acgme.org/ads/Public/Programs/Search</t>
    </r>
    <r>
      <rPr>
        <rFont val="Cambria"/>
        <sz val="9.0"/>
      </rPr>
      <t> // lol someone is trying to get ppl to rank harvard lower. this is a paper work issue and merely administrative hub hub. i cannot believe this is a serious comment. //How do you know this? If a program has an ACGME warning that is a con...period//agree, it is a con unless/until it is explained.// Not a paper work issue.// I can't imagine ACGME issues warnings lightly, especially to such an esteemed place as Harvard// ehh I heard it was for something dumb and really not an issue just a wording problem in the ACGME survey.//Yeah...I'm sure ACGME is handing out warnings for wording. Let's try not to be too gullible. // I literally talked to two HROP residents about this and that's what they said. FOH bro.// people will believe anything//We believe that is what you were told. I would bet chair and PD would say the same thing. // FOH guy is lol clueless//Ther person that parrots the company line is clueless or the one saying a warning for "wording" is the company line is clueless?// It was because the ACGME survey asked about anonymous feedback to faculty. Given the structure of the program, it is not possible to provide anonymous feedback and so this was answered negatively and warranted a review. This was actually not a real problem as HROP residents have told me they feel comfortable discussing this topic. So yes, it was a wording issue per the FOH guy.//ACGME survey might prompt a review but to issue a warning is actually more severe. that means the result of the review was to issue a warning. other programs have had reviews that did not actually result in a warning.//Every program takes the same ACGME survey. They should just own whatever issue it was and fix it. Ths whole song and dance of denial makes them look dumb.//They still have warning in Jan 2020 accreditation update. Did they have wording issues two years in a row?// Curious as to what this "wording issue" was? The words that said they're a malignant program?</t>
    </r>
  </si>
  <si>
    <t xml:space="preserve">1:1 except for chair service (2:1). rotations split at tufts, brown, umass. housing provided at brown. driving stipend but no housing offered at umass. friday is protected time for resident lectures. grads go mostly to PP. 25-30 weeks of call during residency covering rhode island and tufts (not umass). all requirements met w/o external rotations. new truebeam at tufts. only two linacs at tufts. GK at tufts. Cyberknife not in use(?). </t>
  </si>
  <si>
    <t>friday didactics at tufts.  resident-led lectures. physics course cycling each year. residents failed boards in 2018 but both passed in 2019.  // i've heard the residents dread prepping lectures</t>
  </si>
  <si>
    <t>6 months elective time. funding for astro. // Can supposedly get more elective time but nobody seems to use it? They were vague on this // resdients did nott talk about research they were doing/had completed. is there any basic science research here? // It sounded like it woud be possible by reaching out to other departments and collaborating with other local facilities like the Broad, which is what a prior MD/PhD there did apparently. But no current residents appeared to be doing any</t>
  </si>
  <si>
    <t>boston is expensive. great sports. good food. gets cold in winter. plenty of outdoor activities. strong tinder game. // Residents lived throughout Boston and its suburbs, but traffic seems bad no matter what//honestly why do they all honk so darn much around here?</t>
  </si>
  <si>
    <t>academic day friday. tufts medical center easily accessible by train. PD excellent. sounds like tufts site is less busy, and only hosts several residents at any given time.</t>
  </si>
  <si>
    <t>any +'s for this program?// LOL //ppl trying to neg harvard.this is the top program in the country for prestige, job placement, resident productivity. some current residents have more pubs than any attendings at my spot. you all need to get a grip this is harvard.// &lt;&lt;I want to say this is satire. // Nah, people are prestige whores. Would rather go to a malignant place that can't even own up to their own bullshit just because of "prestige" than go to an average program where they'll be treated with respect. You think all those pubs don't come from residents having to stay at work for 70-80+ hours?//</t>
  </si>
  <si>
    <t>Yes, Legal Seafoods, awesome</t>
  </si>
  <si>
    <t>"Casual", but its a nice resturant so dont wear gym clothes // i lifted, biceps triceps and forearms only, and wore gym clothes to dinner and no one made a negative comment</t>
  </si>
  <si>
    <t>7:30 to 1:30</t>
  </si>
  <si>
    <t>No cross coverage, Generally 1:1 coverage, great history and strong in other programs, starts with 6 weeks of call PGY2 with fewer weeks in subsequent years. In patient service that covers in-patient consults during the day, Lots of clinical trials and multidisciplinary projects, lots of research output</t>
  </si>
  <si>
    <t>Largely faculty led didactics, physics education is strong</t>
  </si>
  <si>
    <t>12 months, no Holmans currently. Maybe willing to have one? // Program was not open to Holman under DeWeese, unclear if that will change with new Chair (TBD but probably Viswanathan)</t>
  </si>
  <si>
    <t>Wide range of costs, but mid-range expensive, Harbor area lots of activities, close to DC - 30 min by train, Diverse neighborhoods with different feels, lots of sports</t>
  </si>
  <si>
    <t>Clinical trials, interdisciplinary collaborations//clinic heavy</t>
  </si>
  <si>
    <t>5 sites - including DC for protons // sucks// Actually, 3 sites: main campus (75%), bayview (10%), sibley (protons, 15%)//in between Chairs. unclear if AV will stay chair, and what kind of chair she would be if she does.//clinic heavy // long hours</t>
  </si>
  <si>
    <t>yes</t>
  </si>
  <si>
    <t>business casual, no faculty present</t>
  </si>
  <si>
    <t xml:space="preserve">Established proton center. Strong clinical training. 6 mos research +2 mos elective time during pgy5. GK and gamma pod. 16 - 18 wks call during residency with no call on holidays starting pg3. more NP support on the way (NP hired and in training during my interview day). three sites with majority downtown. satellites 20 - 30 minutes away. new proton director dr. miller from mayo has great vision for proton center and is very accomplished. regine is big name. rotation at st judes for 1.5 mos in pgy5. aPD is becoming PD and PD is becoming aPD. new PD seems amazing (MDACC resident grad).  </t>
  </si>
  <si>
    <t>didactics scattered throughout week. protected time between 730 - 9 am. // who leads didactics?</t>
  </si>
  <si>
    <t>6 months, conferences funded if presenting</t>
  </si>
  <si>
    <t xml:space="preserve">parts of Baltimore are safe, parts are unsafe. Residents live near the habor or outside the city (20-30min commute). Need a car for satellite sites. </t>
  </si>
  <si>
    <t>expanding proton research for residents. residents last year placed well for jobs. new faculty in robert miller who runs proton center with light service and is well known in the field.</t>
  </si>
  <si>
    <t>long hours (55-60 hrs/week) but residents embrace it and say they are well trained and ready for practice. residents cover consults for those on vacation // residents seem tired and busy // one interviewer asked very odd/borderline inappropriate questions // one PGY-5 couldn't find a job in NE, is considering doing a fellowship</t>
  </si>
  <si>
    <t>7am-3:30/4pm</t>
  </si>
  <si>
    <t>1:1 x 7, and 1:2 (with co-chief residents)</t>
  </si>
  <si>
    <t>1:1 faculty coverage with 2-month blocks most at main site. There are 5 hospitals in the system that require call coverage (usually nights and weekends). Minimal work involved with this, just answer calls as needed and average of 1 new patient at main for emergent treatment. Good volume per residents in most disease sites except for Prostate LDR/HDR, and peds. Peds is supplemented with 1-month rotation at Cinci. Call decreases with resident level (PGY2 - 10 weeks, PGY3 - 9 weeks, etc.). New cancer center opening June 2020 with new MR linac and other equipment going there.</t>
  </si>
  <si>
    <t xml:space="preserve">3 lectures a week which are protected. Both physics and radbio taught by separate faculty from Sept-June. All lectures are online with in-person sessions meant to review difficult questions/concepts. All clinical lectures are complied into large book, "Louisville Slogger" which residents say is sufficient for passing boards. 100% board pass rate for all 3 boards for last 12 years. </t>
  </si>
  <si>
    <t xml:space="preserve">6 months to be split between PGY4 and PGY5. Can get more based on research/career interests although this is rarely taken up. $1500 yearly stipend for research needs. All conferences (if presenting) are covered by separate funds. Multiple R01s in physics and gene therapy that have ongoing collaborations. Multiple databases (for specific disease sites) are regularly updated and many questions can be answered with. Minimal work for residents as there are dedicated biostats available for all analyses. </t>
  </si>
  <si>
    <t xml:space="preserve">Detroit is on the up with a lot of nearby suburbs that are fun and young. </t>
  </si>
  <si>
    <t>Some of the friendliest faculty on the trail. Really want residents to succeed. Multiple residents said Chair calls for you when time for job search. Faculty are all very helpful. Good volume with great QoL as a program. No scut.</t>
  </si>
  <si>
    <t xml:space="preserve">Minimal prostate brachy and no in-system peds numbers. No protons. No pathway for real research. Seems largely self-directed. Detriot weather can be hit or miss. </t>
  </si>
  <si>
    <t>7:30am-1pm</t>
  </si>
  <si>
    <t xml:space="preserve">Well-balanced with regards to research and clinical training. Excellent research opportunities available for residents; residents can be very productive in basic/translational and/or clinical research. Strong clinical training that optimizes job opportunities. Well-known faculty will actively help you acquire your ideal job (i.e., pick up the phone and make a strong push for you). Ann Arbor has a relatively low cost of living. Great restaurants. School spirit. </t>
  </si>
  <si>
    <t>The high clinical volume for residents optimizes job opportunities but limits free time compared to programs with more administrative days (e.g., Yale). Although you have 6 months of very nice weather, you also have a long winter. // All 2:1 coverage seems like it makes for a very busy week and hours much longer than many other programs. Also seems like there's less than 6 months of very nice weather lol and COL is higher than most of the midwest. //Privately resident told me they were overworked with double coverage, faculty unable to practice without resident coverage // Some attendings and physics other staff difficult to work with as a resident (did not affect my rotation) // They lowballed their true work hours on interview day //They showed the 2:1 pairings on interview day, almost all of them are with a physician scientist so everyone has at least 2 non-clinic days. Said hours ~65 as pgy2 or on call, closer to 50 for senior residents.// If I remember correctly not everyone had 2 non-clinic days; more like 1//Would hate for attending to have to see a patient without a resident/You have to get on Twitter and jerk off the attendings in public.</t>
  </si>
  <si>
    <t xml:space="preserve">Detroit. Enough said. </t>
  </si>
  <si>
    <t>Brachy volume is top tier for both gyn and prostate. 1:1 coverage for first 2 years with more 2:1 and 3:1 coverage of 80/20 research/clinical attendings during senior year based on experience. No cross coverage with vacations. 3-month rotations with most at main Royal Oak site. Dearborn and Troy satellites can make up to 6-9 months of total training over 4 years, although at these sites, the focus is on consults and simulations  only. Very little scut. Most attendings have one academic day, which residents use for research or note/plan catch-up.  All modalities available including proton, gamma knife, and soon MR linac. TY is included and chill.</t>
  </si>
  <si>
    <t>Various lectures throughout the week with morning report three times a week, radbio/physics are 6-months courses from Sept to March. Physics is taught by Dr. McDermott (who has written one of the course books and is in-house faculty). RadBio is taught by Dr. Wilson (a protege of Dr. Gray).  Overall residents feel very comfortable with boards and find lectures sufficient for passing. 95% board pass rate over the last 10 years with many earlier this decade. No recent failures. Alumni are encouraged to return after one year to prep for oral boards. Oral board prep starts with mock orals after every rotation.</t>
  </si>
  <si>
    <t>1 full year to be used at resident discretion. Many focus on clinical but some have preclinical emphasis. Overwhelming resources with a lot of in-house money that can be used if unable to get outside grants. Prospective trials encouraged and monthly meetings in department are used to present proposals and updates. Residents regularly present at ASTRO and other conferences which are paid for separately from $1200 yearly stipend.</t>
  </si>
  <si>
    <t>Royal Oak is north of Detroit in a wealthy suburb with an active downtown. Detroit's revitalization has also made its respective downtown fun and engaging. CoL is relatively low for midwest city but is rising given gentrification. Royal Oak is expensive but residents are able to purchase houses if they desire.</t>
  </si>
  <si>
    <t>Pioneer of brachy and breast treatments. If you want to be proficient in brachy, this is the place. Great work environment with happy residents and faculty. Extensive research opportunities both translationally and clinically. A lot of fun tech and faculty seem engaged with residents to facilitate their goals in research and learning. Added bonus is that the TY sounds chill. // residents extensively involved with research and were articulate about ongoing projects</t>
  </si>
  <si>
    <t>Detroit winters, although not other MW cities, can still be pretty brutal. // Commuting to satellites depending on rotation // There are just two satelittes that are roughly 20 mins away each. It doesn't seem to bad.//</t>
  </si>
  <si>
    <t>7am-12pm</t>
  </si>
  <si>
    <t>1:1 coverage at all times. No cross-cover. According to residents, attendings have 10 consults scheduled per week. Can choose to add on a few more. 1 academic day, which residents endorsed was honored by most physicians, with a couple adding a rare consult here and there. Busy clinic load, but residents endorsed a good work-life balance. No troubles hitting numbers. Residents not responsible for finding coverage to take vacation</t>
  </si>
  <si>
    <t>Case conference 2x per week. 8-9am on Tuesday and Thursday. 2 residents on those days give 30 min patient presentation, asking questions to residents about workup/staging/treatment, etc. Very well-attended by faculty (15+ easily). Many questions are asked, and the residents are expected to know their stuff, but the questions were never malignant.</t>
  </si>
  <si>
    <t>Up to 11 months. Recently moved 2 of these to beginning of PGY-3 year, so you can begin writing grants and what not to be more productive during the remaining 9 months of PGY-4 research. Very flexible. One resident this year did less research due to being more clinically-oriented. Funding virtually unlimited. Research more targeted towards clinical trials and highly translatable research</t>
  </si>
  <si>
    <t>Supportive atmosphere. Protons. Mayo brand. Obviously early, but I think it would be hard to see another program that provides this much flexibility to residents. Residents are friendly, and faculty are invested in the program.</t>
  </si>
  <si>
    <t>Suits. Rochester is cold and windy. Surprisingly “vibrant” downtown area (as far as a town of 116K can have). Seems like the residents really need the academic day to catch up on contours due to patient load.</t>
  </si>
  <si>
    <t>Yes (night before)</t>
  </si>
  <si>
    <t>Business casual</t>
  </si>
  <si>
    <t>7:00-4:00</t>
  </si>
  <si>
    <t xml:space="preserve">1:1 Coverage most of the time.  High brachy volume. NPs seem to be very helpful. NCI designated cancer center with good volume. New Truebeam, new ICON and new tomo. </t>
  </si>
  <si>
    <t xml:space="preserve">Take the same Physics course with medical physics graduate students. PD is very involved in developing the Radbio course. </t>
  </si>
  <si>
    <t>6 month right now. Most likely will extend since the program is transforming to a more research heavy program.</t>
  </si>
  <si>
    <t>Friendly residents. Fun to hang out with. Allen gave the best resident presentation. Hiring more physician scientist faculty right now. Vice chair is building a research program.</t>
  </si>
  <si>
    <t>Very cold. No proton. Currently limited research time and opportunities. Physics course is graded. Most grads go into PP (could be a pro). PGY5 has not job offer at the time of interview.</t>
  </si>
  <si>
    <t>yes (night before)</t>
  </si>
  <si>
    <t>7:30-2:00</t>
  </si>
  <si>
    <t>1:1 coverage. Top-notch GYN brachy volume. Good QOL. On the forefront of technology development (e.g. ViewRay developed there).</t>
  </si>
  <si>
    <t>Most morning didactics are faculty-led. There is a noon clinical case conference several days per week, typically resident-led. Physics didactics in the fall, radbio in the spring. The department funds the Maryland review course prior to boards.</t>
  </si>
  <si>
    <t>12 months split into 2 6 month blocks (1 block PGY3 and 1 block PGY4); residents liked that as they were able to get the groundwork going on a number of projects. 10 conference days per year. Department provides 3500-4500/yr for conference.</t>
  </si>
  <si>
    <t>second best program in the country
PD is very supportive and is a huge resident advocate. This results in excellent resident QOL and time is put towards education and not busy work. Residents seem very happy and have only positive things to say about the program. Program is very academic focused and residents are very productive research wise. Excellent job placement. Gyn brachy program is one of the strongest in the country"</t>
  </si>
  <si>
    <t>yes. 1 hour at PD's home (just her and several residents on the night I was there, sometimes a couple other faculty come) followed by dinner at a restaurant with just the residents.</t>
  </si>
  <si>
    <t xml:space="preserve">1:1, some 2:1 </t>
  </si>
  <si>
    <t>Complete autonomy as physician during VA rotation (rotation consists of a PGY-2, PGY-3, PGY-5 working together). ~12 months of VA time over 4 years. Supportive research, second degree, or "non traditional" opportunities durign research year. Proton center (2 treatment beds) in 2-3 years. Traditionally the program had cross-coverage but this is going away except for last-minute or emergency situtations (e.g. may need to cover for sickness, but won't have to for vacation/conference). PD (Salama, new in the past few years) has really been trying to make things more reasonable for residents. Residents are assigned to a service rather than a specific attending so may cover 2 attendings (there used to be some services that they'd cover 3, but a new cap of 2 is being implemented), but maybe not too big of a deal since most attendings only have 1-1.5 clinic days per week. 1-2 academic days per week depending on the service. Call decreases over time (7 weeks PGY2, 5 weeks PGY3, 4 PGY4, and 1 PGY5; but will be a little less once RORS starts).</t>
  </si>
  <si>
    <t>Generally didactics run 8am-9am daily (residents protected during this time except for urgent/emergent matters). Residents responsible for leading approximately 6 didactics annually. Didactics are somewhat organized by disease site (a month or two at a time), and their "oncoanatomy" and simulation experiences are integrated into the didactics. Morning didactics also include the Physics and radbio curriculum, which alternate years (for those of us applying this year we'd have physics PGY2, radbio PGY3, and physics again PGY4).</t>
  </si>
  <si>
    <t>12 months continuous in PGY-4. ASTRO covered as PGY-5 &amp; any year you present a poster/platform. Travel funding for national meetings. 50/50 coverage between department &amp; mentor for international meetings if you have a presentation (oral or poster)</t>
  </si>
  <si>
    <t>Driving distance from beach and mountains, vibrant downtown and nearby to Chapel Hill/Raleigh, excellent cost of living/QOL, lots of hiking, microbrews, restaurants. Cost of living is great; most residents bought a house.</t>
  </si>
  <si>
    <t>Low cost of living, residents seem to love Durham, PD is very supportive, Chair advocates for job placement. Excellent GYN Brachy.</t>
  </si>
  <si>
    <t>interviewing ~60 applicants for 3 spots...??? // I think it's closer to 70 // yeah this made it feel very impersonal, like they're taking a shotgun approach to finding residents // i felt like meat maybe i am don't tip me over // MOOOOOOO // the positive side of this is that Duke doesn't use any hard cutoffs (Step score, etc), the PD reads everyone's full application package and gives everyone full consideration x2 // all technology is Varian &amp; SRS is done with TrueBeam, so no GK/CK, etc. That being said, the resident's already have job offers/have been hired (and last year's class went to UCSF, MSKCC satellite, and private practice in DC area) so this doesn't seem to impact hire-ability of graduates//it never does//It's 4 spots because they have a physician scientist/Holman slot too</t>
  </si>
  <si>
    <t>Yes (night before), almost all residents attend</t>
  </si>
  <si>
    <t>Business casual/casual</t>
  </si>
  <si>
    <t>8am-4pm</t>
  </si>
  <si>
    <t>10-12 1:1 interviews, 13 minutes each</t>
  </si>
  <si>
    <t>1:1 for now although hiring some more (unclear how coverage will change with new hires), usually 2 academic days (but only 6mo protected research, they say you can do 9mo-12mo but take that with a grain), good translational faculty, Marks is friendly and seems supportive, UNC public health school is decent</t>
  </si>
  <si>
    <t>Resident led didactics, 6 mo dedicated research time; UNC/Duke combined rad bio course, every other year</t>
  </si>
  <si>
    <t>6mo, but 2 days/wk throughout PGY2,3,5 (not all rotations); open to allowing residents 12mo to do MPH, 9mo for bench research, Holman is an option; funding and days off for conferences unlimited if presenting</t>
  </si>
  <si>
    <t>Very family-friendly, many residents have kids. Great food+drink in research triangle, housing is relatively cheap, lots of access to outdoors</t>
  </si>
  <si>
    <t>Chapel Hill might be too small for some, attendings are always covered (need to cross cover if residents take vacation) // busy clinic days</t>
  </si>
  <si>
    <t>Yes, first hour with faculty and residents, dinner with residents only, very chill</t>
  </si>
  <si>
    <t>Casual chic // lol</t>
  </si>
  <si>
    <t>7am-3pm</t>
  </si>
  <si>
    <t>6-8 1:2 interviews, ~20mins</t>
  </si>
  <si>
    <t>1 (pgy1)</t>
  </si>
  <si>
    <t>1:1, dr hartford is awesome, hyperbaric oxygen, epr oximetry, cherenko research projects, mri linac coming in 2020, 3 month peds/proton rotation at mgh, 3 months in pgy2/3 and 2 months in pgy5 at satellite, 1 yr of research, faculty are eager to support/invest in new residents/Vray or Elekta?</t>
  </si>
  <si>
    <t>year long course, phys completed with phd students and phys faculty</t>
  </si>
  <si>
    <t>1 yr in pgy4 (funding for all conferences where you present), ASTRO free every year</t>
  </si>
  <si>
    <t>Lots of beautiful nature and outdoor activities, but tiny town with no nightlife. Dartmouth brings in more cultural events than you'd expect for a town of the size and location. 2.5 hours from Boston. Gorgeous area with lots of hiking and skiing activities. Housing is more expensive than you would think for a rural area.</t>
  </si>
  <si>
    <t>excellent faculty, 3 day weeks on some services, motivated PD, strong phys research program, affiliated prelim program is relaxed// would not call this prelim program relaxed x2//would not either by any means, hospital/facilities are nice</t>
  </si>
  <si>
    <t>Lebanon NH, new program, soaped last yr, no HDR prostate, no cyberknife/gammaknife// 90 minute prostate consults x2</t>
  </si>
  <si>
    <t>no (only bc no current residents)</t>
  </si>
  <si>
    <t>am/pm sessions</t>
  </si>
  <si>
    <t>2:1 or 1:1</t>
  </si>
  <si>
    <t>Does this program even exist?</t>
  </si>
  <si>
    <t>1:1 coverage. High volume. Very diversified pathologies given the large immigrant population in nearby area (more anal, H&amp;N and cervical cancer according to faculty). High brachy volume. Residents cover the machines during treatment (early and late coverge).</t>
  </si>
  <si>
    <t>Physics in-house and remote lectures from Mount Sinai for biology.</t>
  </si>
  <si>
    <t>Research time 9-12 months starting PGY4 year. Department pays for conferences with accepted abstracts. Support international confereces when u have oral presentations.</t>
  </si>
  <si>
    <t xml:space="preserve">New proton center shared with MSK and Mount Sinai. Chill residents. Played card games with them inbetween interveiws. 5 out of 7 residents are female. Montefiore provides discounted housing near hospital if you can get it (long waitlist). </t>
  </si>
  <si>
    <t>Bronx is not NYC. Appears to have multiple internal candidates from Einstein/nearby schools and have a tradition to take internal candidates. The vice chair enouraged them to stay during the introduction. Interview a lot of people (more than 25) for only one position. //One interviewer told me straight that I will match to other programs during a brief interview (5 minutes). Not a strong candidate but felt like they shouldn't send me an invitation and save everybody's time and money. // wtf. like you weren't good enough to match there? // "I am sure you will match somewhere else". His words. Felt like they invite me over as a backup. // 'i hope i do match somewhere else' is an appropriate response</t>
  </si>
  <si>
    <t>Yes. Program coordinator was with us during the dinner.</t>
  </si>
  <si>
    <t>8:30 to 2:30; all residents (minus one on interview trial) were with us for the whole day.</t>
  </si>
  <si>
    <t>1:1 coverage. High volume. Enough Peds cases. High brachy volume. Attendings are uncovered 50% of the year. No cross-cover. Younger program however of 8 grads so far, 3 into academics at MSK, Case, MCW. 4 into PP in SoCal, Atlanta, Baltimore, New York, 1 doing research fellowship at NIH. PD and chair are extremely supportive, chair is president of SCAROP and makes calls and goes to bat for residents during job search. PD clearly stated they have the volume but will not expand as he feels it would be inappropriate to do so in this environment. Goal of the program is to train and educate, residents are not needed for the program to function.</t>
  </si>
  <si>
    <t>Weekly didactics for physics. Remote in for RadBio (from Mount Sinai), Didactics taught by faculty</t>
  </si>
  <si>
    <t>12 months possible with pre-clinical project. Lots of resources between large Northwell health system, and Feinstein and Cold Spring Harbor opportunities for basic/translational projects</t>
  </si>
  <si>
    <t>Long island is close to NYC. Subsidized housing available. PGY2 salary of 75k</t>
  </si>
  <si>
    <t xml:space="preserve">Residents seem happy. Free food for noon conferences. Pays well. Hospital-Subsidized housing or 150/month stipend if you do not get the subsidized housing. IF you want NYC experience, can live in BK/Queens/Manhattan and drive to LI with relatively easy reverse commute </t>
  </si>
  <si>
    <t>Long Island is not NYC. Younger program so the "prestige" is not there - will very likely have implications for job search 5 years down the line. Volume seems on the higher side. Have to cover machines (7am-7pm) q6d.  // Very busy program.</t>
  </si>
  <si>
    <t>6 (expanding to 8)</t>
  </si>
  <si>
    <t>On probation per NRMP // Not probation just match violation...apparently some matched ms4 self-snitched emailing program sec re soap/transfer to columbia w/o nrmp waiver</t>
  </si>
  <si>
    <t>11 months research, 1 month elective (Carbon ions in Japan, brachytherapy, essentially anything)//CI in Japan not likely to impact residents however</t>
  </si>
  <si>
    <t xml:space="preserve">In-house weekly RadBio and Physics </t>
  </si>
  <si>
    <t>seems relatively cush x3\\ residents appear happy and satisfied with training  x2</t>
  </si>
  <si>
    <t>lack of resources (ex: no gamma knife)//that means nothing. Can they do SRS?//Yep they mentioned it on interview day</t>
  </si>
  <si>
    <r>
      <rPr>
        <rFont val="Cambria"/>
        <b/>
        <sz val="9.0"/>
      </rPr>
      <t>AVOID THIS PROGRAM x2</t>
    </r>
    <r>
      <rPr>
        <rFont val="Cambria"/>
        <sz val="9.0"/>
      </rPr>
      <t xml:space="preserve">. I was shocked at how bad this program seems. Residents appeared to be miserable and suggested a lot of red flags. Chair was 45 mins late and gave a talk on immunology and didn't talk about the program at all. The PD said a couple of words but otherwise did not give a presentation (like literally every other program has done) so nobody talked about the structure or logistics of the program. We did not meet with the chair (unlike every other program). Interviewers avoided my questions about problems with the program. There's been high turn over of PD and PC over the past few years and nobody seems to care about the residents. Apparently there's been meetings with the ACGME over the quality of this program.  Don't be fooled by the research opportunities at Cornell because apparently the PD restricts you to working only in the chair's lab. Physics diadactics are apparently way off target and do not prepare you for the boards. Essentially no brachytherapy because the attending left. Peds at MSKCC.  Residents really had nothing to say positive during the interview day. Seemed like they were just grinding through the residency. I regret interviewing here and I would only interview here if you HAVE to be in NYC. // Just to add another perspective, it seemed that there was only a couple residents that seemed angry with the program for what appeared to be more personal issues (although that is unclear). I get a feeling alot of this is exaggerated as most of the residents seemed more than content when I interviewed. Seems like a decent program with well-known, productive faculty and a nationally recognized name. I wonder if someone is intentionally deterring people from interveiwing. // OP here- I understand doubting what someone says on an anonymous form, but this is my honest opinion. Not trying to deter anyone, as I likely won't be ranking the program at all. There's only been one interview date so far so you must have interviewed with me, if you have any specific questions about what I wrote let me know- a lot of what I said came from residents outside the formal interview (ex. in between interviews with no attendings around), but regardless you have to admit it was pretty weird we didn't meet with the chair or get a presentation about the program? People should form their own opinions though and not necessarily cancel their interview based on an anonymous post. // Had to see it for myself... This place is as bad as advertised. None of the residents had ANYTHING positive to say about the program.//I'll back everything people have said - was just at their last interivew day and the PD seemed so disinterested in all the applicants and all the residents could only muster to say the legit only good thing about the program is location and none of them would rank the program if they could go back. </t>
    </r>
  </si>
  <si>
    <t>6 months if clinical, 12 if basic science/lab, Holman possible (kind of)(nah)</t>
  </si>
  <si>
    <t xml:space="preserve">NYC. </t>
  </si>
  <si>
    <t xml:space="preserve">To try to be balanced by what I wrote to the left- strong CNS because of strong neurosurg/neuro-onc at Cornell. Will be getting Gamma Knife Icon very soon. MRI linac with trials running. Whole department seems focused on immunology and radiation so if that's your thing maybe you can make this program work (but I wouldn't risk it, tons of other people are doing this work too). Smaller size is a plus to some. Obviously NYC is great. Some subsidized housing. //gamma knife a signal of a weak program because it means neurosurgery will be running the show. // Plus it's more of a marketing tool than soemthing that helps with patient care. </t>
  </si>
  <si>
    <t xml:space="preserve">Ryu is fairly well known in the field. </t>
  </si>
  <si>
    <t>didactics are untested as residents have not yet taken board exams.</t>
  </si>
  <si>
    <t>stony brook has some research externally. there is not a great deal of research going on in the rad onc department.</t>
  </si>
  <si>
    <t>location is close to new york city. while there is not much to do immediately near the hospital, it is easy to take a day trip into the city.</t>
  </si>
  <si>
    <t>some may enjoy being in the state of new york</t>
  </si>
  <si>
    <t xml:space="preserve">program planning to expand to 6 residents. COL high. no alumni network. residents will likely go to satellite which is far away (almost an hour drive). PD creeped me out. </t>
  </si>
  <si>
    <t xml:space="preserve">Dedicated cancer center. No rotations at satelites. Overall, the staff and faculty are very approachable and friendly. Really seems to priortize resident education from a clinical prospective. 1:1 coverage with rotations lasting 2 months at a time. Every physician has a PA in clinic to minimize scut for residents and to really emphasize learning. Residents focus on consults but occasionally see OTVs and follow ups as needed. Protected time is protected with PA coverage. Several attendings are on NCCN panels. Very strong Gamma Knife center with roughly 600-700 cases a year.  Residents meet clinical requirements early in training but don't seem overly busy. </t>
  </si>
  <si>
    <t xml:space="preserve">From my n=1, I don't recall much discussion of the didactics at the program... but I may have missed this.  I believe they are generally resident-led with some faculty involvement. There are dedicated RadBio and Physics didactics led by respective departments. 100% board pass rate as an institution on first attempts. </t>
  </si>
  <si>
    <t xml:space="preserve">Can get up to 12 months but will need to have projects lined up to get the time. Historically this has not been met (due to resident interest). More recently every resident appears to be have ample research that will allow them this time. The chair (Dr. Kuettel) is very supportive of research and appears to be actively looking for motivated residents. Residents are encouraged to write clinical trial protocols .  $1800/yearly stipend for educational expenses. ASTRO or one other major conference is covered by department yearly, more funding available. </t>
  </si>
  <si>
    <t>buffalo... good football tailgates. good wings.</t>
  </si>
  <si>
    <t xml:space="preserve">12 months research. Friendly staff and familial environment. Incredible supportive faculty. Seems to have proper volume with chair stating that most residents hit their requirements within 1.5-2.5 years. Recent job placement appears to be more PP than academic but recent grad is now attending at MUSC with focus on Gamma Knife. Current PGY-5s appear to have jobs lined up in preferred locales. Residents seem close and get along very well. </t>
  </si>
  <si>
    <t xml:space="preserve">Buffalo is small and gets very cold in the winters. It may be the 2nd largest city in NY but is still very small comparatively. No prostate brachytherapy/no protons. They are very supportive of getting you away rotations for whatever you need. Although there are research opportunities, it feels limited compared to bigger name programs. </t>
  </si>
  <si>
    <t>7:30am-3:00pm</t>
  </si>
  <si>
    <t xml:space="preserve">Residents appear satisfied with training, peds in house. </t>
  </si>
  <si>
    <t xml:space="preserve">Cold. No proton. One PGY5 has a PP job offer, other two will most likely be forced to do fellowship. </t>
  </si>
  <si>
    <t>6 (will be 7 in January, considering expanding even up to 8)</t>
  </si>
  <si>
    <t>Great faculty, very supportive chair and PD, a lot of opportunity for research including writing prospective trials, long dedicated period for research (though most residents don’t seem to use it fully), has most treatment modalities, all rotations are in the same location other than breast and VA</t>
  </si>
  <si>
    <t>Got mixed answers on didactics- residents made it seem like it was almost entirely led by resdients, while faculty said they gave lectures.</t>
  </si>
  <si>
    <t xml:space="preserve">3-11 months </t>
  </si>
  <si>
    <t>Not ideal. No sure what is in Cleveland? THE BROWNS BABY. cost of lliving is low. Good beer scene if you're into that</t>
  </si>
  <si>
    <t>nice new facilities?</t>
  </si>
  <si>
    <r>
      <rPr>
        <rFont val="Cambria"/>
        <sz val="9.0"/>
      </rPr>
      <t xml:space="preserve">Smaller program, not as much of a brand name, residents seem to skew towards PP rather than academics // </t>
    </r>
    <r>
      <rPr>
        <rFont val="Cambria"/>
        <b/>
        <sz val="9.0"/>
      </rPr>
      <t>Program is actively expanding to 8 residents total, which some may consider inappropriate/bad for jobs</t>
    </r>
    <r>
      <rPr>
        <rFont val="Cambria"/>
        <sz val="9.0"/>
      </rPr>
      <t>.//agreed// You need to be very independent and self-motivated to really succeed. //despite VP of NRG as chair, residents dont seem to have outsstanging publications or job offers...// PD does not seem to be interested in candidates.</t>
    </r>
  </si>
  <si>
    <t xml:space="preserve">7 am-12 pm  some have to stay till 3pm) </t>
  </si>
  <si>
    <t>1:1 interviews x9</t>
  </si>
  <si>
    <t>M-F 8-9am. All attending led. Residents pass board without issue.</t>
  </si>
  <si>
    <t>9 months // Any insight in to why they don't do 12 months like most other "top" programs?</t>
  </si>
  <si>
    <t>pros: city has a good hospital system. cons: city is cleveland.</t>
  </si>
  <si>
    <t xml:space="preserve">It's CCF, the clinical training and supportive resident experience speaks for itself.  </t>
  </si>
  <si>
    <t>Socratic method model used for teaching which can seem a little unpleasant. The clinical volume is incredibly high with residents incredibly busy throughout.</t>
  </si>
  <si>
    <t xml:space="preserve">3rd largest cancer center. Located on the second floor of a relatively new building. A new hospital is under construction. Over 20 faculty. HDR gyn and LDR prostate. New Protons center breaking ground in Q2 2020. Peds completed at Nationwide Children's. 5 weeks of call per year. One academic day per week (based on attending academic day). </t>
  </si>
  <si>
    <t>Faculty-led didactics.</t>
  </si>
  <si>
    <t>12 months, Holman pathway available (6 month more research time), you can use it to get additional degrees. $2500 educational fund.</t>
  </si>
  <si>
    <t xml:space="preserve">COL is low. </t>
  </si>
  <si>
    <t xml:space="preserve">Very supportive PD. Dr. Raval is very down to the earth. Had a candid discussion regarding the job market. He said the program won't expand in the current climate although they have enough volume to add more residents. Proton center in 2021. Relatively new cancer center.// </t>
  </si>
  <si>
    <t>Salary is low. $90/month parking and no food stipend. Columbus is a smaller city.  //</t>
  </si>
  <si>
    <t>7:30-4:15</t>
  </si>
  <si>
    <t>Supportive, laid back environment. The QOL at this program seems to be amazing. 1:1 coverage with no cross cover. Rotate at three different locations--No travel between the two sites on any given day. Protons and impressive pediatrics exposure. Research opportunities available.</t>
  </si>
  <si>
    <t>Didactics entirely faculty-led.</t>
  </si>
  <si>
    <t>8 months of electives, can be used for research/clinical electives/international travel elective. Very flexible program</t>
  </si>
  <si>
    <t>Cincinnati is a good mid-sized city. Cost of living is great compared to other cities. Over the Rhine is a fun part of town.</t>
  </si>
  <si>
    <t>Good QOL, faculty-led didactics, new proton center, flexibility with 8 months of electives</t>
  </si>
  <si>
    <t>Cincinnati isn't an exciting city, but has the necessities. Requires independent learner, but will have faculty support along the way.  More geared towards clinical rather than research, so depends on your goals. // cincy is a great city-agree</t>
  </si>
  <si>
    <t>Yes/Very fun, relaxed atmosphere at a local brewery</t>
  </si>
  <si>
    <t>7:00am-3:00pm</t>
  </si>
  <si>
    <t xml:space="preserve">New Cancer Center, New NCI designation in 2018, protons, GK, good volume of peds and gyn brachy, Top site for NCI clinical trial accrual annually 2017 and 2018, New PD very active and interested in promoting resident education and scholarship, 1:1 coverage, academic day on Fridays w/ ½ day didactics/journal club and ½ day for research/self-study. </t>
  </si>
  <si>
    <t xml:space="preserve">Dept faculty vs guest faculty vs resident vs recorded lectures on academic Fridays. Off clinic for 3 days in Feb for ASTRO refresher. Mock boards at the end of each rotation for R1-R4. Free RadOnQuestions.  </t>
  </si>
  <si>
    <t xml:space="preserve">10 months of electives, up to 8 months of research electives. Research electives start during R2 year. </t>
  </si>
  <si>
    <t>low COL</t>
  </si>
  <si>
    <t>Average program, high volume</t>
  </si>
  <si>
    <t xml:space="preserve">Location. // Residents are happy but appear overworked without enough protected research time. Only 5 faculty present on interview day. </t>
  </si>
  <si>
    <t>Expanding to 8? // Really, what's going on here?// No Expansion.</t>
  </si>
  <si>
    <t>small but very good group of resident, program doesn't push research if you are not interested to pursue it. Getting new cancer center. Will have a new Gamma Pod.//a fact. not much of a pro</t>
  </si>
  <si>
    <t>7:00am-2:00pm</t>
  </si>
  <si>
    <t>Strong program. HDR prostate brachy. Residents are close. Chair and PD are warm. 1 month at CHOP for peds and one optional rotation at satellite. 1 full year of research for any project that you want. Residents mainly go into PP with ~1/3 academics bound. No cross coverage. Call q8-9 weeks. //I asked about last few years and got about a 60/40 PP vs Academic split.//academically productive residents // the current residents are not research heavy but previous years (2018, 2017) were very productive and landed academic jobs. // i was told that there were 4 residents who went academic in last 5 years (ut southwestern, miami, penn st, fox chase)//one went to NYC temporarily for her husband who is in some sort of training. Now at U Miami. One at CC.  //i spoke with residents. one is military and did some presentations but not heavy on research. The PGY2s are. One senior has done a major long term project. One chief has a lot going on and the other a few small things and a couple big propsective trials. so a ilttle different with one year group but overall they seem pretty productive for the most part., some doing big projects which dont pay off for a while</t>
  </si>
  <si>
    <t>1 full year. ASTRO covered pgy3-5. Unlimited conference funding w/ any project</t>
  </si>
  <si>
    <t xml:space="preserve">Suburbs of Philly. Good COL. Close to amenities of philly. Some live in Center City. Some live in burbs. </t>
  </si>
  <si>
    <t>hdr prostate, good lifestyle and CoL, first name basis with attendings, nice resident room; lots SBRT incld prost//Everyone seems really happy and rep is great.</t>
  </si>
  <si>
    <t>few if any clinical trials led by faculty,  not much free food at conferences // lol womp womp//"few if any trials"? Maybe you didnt ask? hey told me about a whole bunch of factuly led trials/ prospectives. The translationsal vice chair had some. There was a reirradiation low dose rate trial.  The PD (who has a resident leading hers) The chair has another resident leading on...Others but i forget. Also a new machine for radiodynamic therapy.//y they showed a list of radonc led trials. seemed quite long to me. // Bought out by Jefferson, while they said that it won't affect their residency, they wouldn't be the ones that would have a say in that.// Propped up a lot by location.//&lt; same troll singing same song they did other other sheets. Facts are that there is a contract where FCCC will be the cancer center lead. Head of FCCC cancer center staying as lead of new endeavor. I.e. in charge of Jeff U cancer the way it was in charge of Temple Cancer. Also GME staying with Temple for several reasons but a big one is that its part of the deal: Temple has decades long training relationship with FCCC that they need. so as part of sale this was built in. Sadly a troll who has issues with FCCC for whatever reason wants to screw them and doesnt care that it effects trainees making life decisions. Thankfully it seems as if this person was likely turned down by fccc so no wonder their culture has such a great rep</t>
  </si>
  <si>
    <r>
      <rPr>
        <rFont val="Cambria"/>
        <b/>
        <color rgb="FFFF0000"/>
        <sz val="9.0"/>
      </rPr>
      <t>AVOID THIS PROGRAM</t>
    </r>
    <r>
      <rPr>
        <rFont val="Cambria"/>
        <b/>
        <sz val="9.0"/>
      </rPr>
      <t xml:space="preserve"> // </t>
    </r>
    <r>
      <rPr>
        <rFont val="Cambria"/>
        <sz val="9.0"/>
      </rPr>
      <t>Residents really did not seem happy, across all levels (talked to PGY2s through PGY5s). Was told by the seniors/chiefs the ACGME is now involved in trying to fix this program, RED FLAG. Problematic program culture was a theme referenced or alluded to by both residents and attendings, surprisingly // Recently changed the program to reduce malignancy, now faculty are 1:1, 2mo rotations, new pgy2s are happy\\ &lt;- yes, but upper levels seemed dissastified with the program. Got the feeling that the faculty doesn't really value the residents. "malignant" feel was real. had to see for myself. X3 \\ 8 (7*) to 5 ish, 50-55 hrs/week now, contouring due 8am next business day // future integration (or lack thereof) with fox chase program post-acquisition unclear//&lt; i was told at FCCC they are going to stay separate.// extremely malignant. residents seem to be disinterested.</t>
    </r>
  </si>
  <si>
    <t>10.5 months research, no official book/education fund, practically one paid conference per year, lack of support for residents' research efforts/ One active wet lab in the department // at least two residents went outside the department for their dedicated research block</t>
  </si>
  <si>
    <t>The only good thing about this program is the location. // I also thought the residents were a good group // Agreed. // single coverage only, most rotations have at least 2-3 academic days per week, can do MPH during research year// "2-3 academic days a week?? that's not a training program</t>
  </si>
  <si>
    <t xml:space="preserve">location, // not so much with two other better programs in the same city// But good luck getting interviews at those two programs // 6 weeks at St. Judes in TN (because CHOP/UPenn soaks up all the Peds volume) // see overall impressions and chat page. </t>
  </si>
  <si>
    <t xml:space="preserve">new PD, not a ton of resident support, direction of program is questionable.// Certain attendings can be hard to work with per residents. Certain residents may hate didactics per attendings. // very old building.   // PD seems impersonal and disengaged x2 // looking to expand to additional sites as health system expands (one site ~40 min away)// chair seems not interested in candidates, quite unprofessional actually. // the only program I interviewed at where it didn't seem like chair/PD actively advocate for residents, esp. for jobs //  confirmed a resident left program to switch to IM (and then came back??) // </t>
  </si>
  <si>
    <t>6:00am to 2pm</t>
  </si>
  <si>
    <t>Faculty uncovered for 4-6 months, 1:1 except if combining two research-heavy attendings who have 1 clinic day (then 1:2). No cross-coverage. Call goes down every year to 1 week as PGY5. Residents assigned to rotations based on educational priorities, not clinic coverage // dedicated inpatient NP and attendings so residents don't take inpatient consults during daytime unless on the inpatient rotation</t>
  </si>
  <si>
    <t>Residents do 2 didactics per year, faculty do all the rest (ends up being about 50/50). Faculty-led case conferences are a highlight and are not malignant. Phys and rad bio every year, program also pays for Caggiano to come to Penn and do his 4-day review. Program pays for 5-year subscription to RadOncQuestions (i.e. through oral boards)</t>
  </si>
  <si>
    <t>12 months PGY4 research time, can do whatever resident wants (several have gotten masters degrees in addition to research). Conferences paid for even if resident isn't presenting anything. Conference/education money goes up every year $2k--&gt;$5k</t>
  </si>
  <si>
    <t>*Relatively* good cost of living compared to other major cities, culture of only attracting and keeping nice and collaborative individuals, well-funded, strong track record of placing graduates into desirable academic and PP positions // Attendings are hands-on with clinical teaching on rotations. Good rapport between faculty and residents // All sites residents rotate at are within 2 miles of each other//HDR at Fox Chase</t>
  </si>
  <si>
    <t>lack of hdr prostate brachy reportedly building up for 2021 // long-ish hours (55-60hrs) and busy call // &lt;--busy call but residents don't take consults during the day due to dedicated inpatient team. // tough prelim year w/o a doubt but it is nice to have 2 wk elective blocks//was told prostate brachy at least 2-years away and that "that's an optimistic time line".//penn has been talking about hdr prostate for a while if you look back at the yearly IV impressions. take a program as it is not as it aspires to be</t>
  </si>
  <si>
    <t>Pre-interview social and post-interview dinner with residents</t>
  </si>
  <si>
    <t>Casual pre-interview social</t>
  </si>
  <si>
    <t>facullty taught</t>
  </si>
  <si>
    <t>somewhat of a foodie city, low cost of lliving. Cold. Good hiking</t>
  </si>
  <si>
    <t>didactics, GU brachy volume</t>
  </si>
  <si>
    <t>location&lt;--- only an incredibly affordable city with relatively quick access to Philly, NY, DC, MD, reputation, culture (though efforts being made to change this)// location???? PGH is awesome//Someone on UPMCs payroll is deleting negative comments here. &lt;--- fear mongering//They are historically malignant and went 0/2 in last years match. Their chair is a bully that has tried to destroy residents careers in the past./&lt;---he's only just an advocate for the residents and resident families and URM and MD/PhDs...../ has reputation of being sexist and asking inapprorpriate questions during interview process//will likely soap again this yr &lt;-- someone with an axe to grind.....//&lt;&lt;someone is a shill&lt;---Not sure I want to take advice from this tool//&lt;&lt;Why do you feel the need to provide a rebuttal to every negative comment? All programs have some negatives. &lt;-- there are ways to comment on negatives of programs  and then there is fear mongering and spreading of rumors. Simply pointing out things that are flat out wrong//Then you call people a tool for saying what is pretty common knowledge or at least common perception of your program. First any negative comment got deleted, then after they were replaced about 5 times somebody decides they will just respond and call people tools. This might be why people don't come to your program. &lt;-- again with the fear mongering. not sure who deleted those negative comments but they fully acknowledge the past problems in the program. No sugarcoating, just providing the correct information</t>
  </si>
  <si>
    <t>Did anyone meet the infamous SherDan? /Some heroes don't wear capes -SD</t>
  </si>
  <si>
    <t>if you add an 'i' musc becomes music</t>
  </si>
  <si>
    <t>if you subtract the 's' becomes MUC//They work you like a dog. It's probably okay if you want to stay in the SE.//MUSC has had a malignant history.//When you are with a less busy attending they call it your "research" time. Very busy clinically to the point of detracting from education. I remeber seeing some of their residents at a conference. They were talking about how they had to pay out of pocket to attend and share rooms because their program was too cheap to fund any travel. This all while they are making a fortune running residents to death treating patients.</t>
  </si>
  <si>
    <t xml:space="preserve">2 month blocks with most rotations having single coverage. There are several rotations that are double coverage. Seems there is a some level of scut (with minimal mid-level support). There is a dedicated inpatient palliative rotation with a dedicated inpatient attending and help from an NP.  Prostate LDR, Gyn HDR, SRS, SBRT all done. Plans for adaptive planning to be implemented at new satellite. </t>
  </si>
  <si>
    <t>Mix of resident and attending lectures. RadBio and Physics taught by respective faculty.</t>
  </si>
  <si>
    <t>Very strong basic and translational research. Holman strongly supported with second most fellows ever (behind HROP). Encourages collaborations with other departments. Several in-house resources for grant writing and funding.</t>
  </si>
  <si>
    <t>Nashville is the new Austin with live music and active nightlife. Also a lot of hiking and whatnot around the area. Most popular Bachelorette party destination in the US.</t>
  </si>
  <si>
    <t>Strong research environment. Faculty really strive to achieve friendly environment. Residents seem confident coming out of the program. Nashville is affordable and fun. Option to do clinical rotations if you don't want to do research</t>
  </si>
  <si>
    <t xml:space="preserve">Not strong in several modalities (HDR prostate, etc.). Although doesn't require research, this seems like a strong point and so may not be suitable for those who are more clinically minded. Lisa Kachnic did recently leave and so a lack of chair may seem like a bad situation. // Did they address the chair search and how that's going?// Yes, it is starting soon with a national search. // one resident taking fellowship in boston and other resident is staying on in pseudo-fellowship attending position at vanderbilt// &lt;- I was told one pgy5 got an 80/20 physican scientist position at Dana Farber, and the other took a regular academic appointment at Vanderbilt, who mentioned fellowships and what does pseudo-fellowship mean? // not much prostate LDR brachy. </t>
  </si>
  <si>
    <t>AM and PM sessions</t>
  </si>
  <si>
    <r>
      <rPr>
        <rFont val="Cambria"/>
        <b/>
        <sz val="9.0"/>
      </rPr>
      <t>AVOID THIS PROGRAM.</t>
    </r>
    <r>
      <rPr>
        <rFont val="Cambria"/>
        <sz val="9.0"/>
      </rPr>
      <t xml:space="preserve"> Okay I'll bite.  This seems like one of the worst programs in the country.  The chair left about 3-4 months ago.  The PD is leaving.  After he leaves there will be THREE total faculty.  That's right, three.  There are some people at the VA which you cover too as a resident but they are not really part of the department.  Residents tried to put on a brave face but they are not happy.  There does not seem to be any education at all, either faculty or resident-led.  They seem to be in a really bad place.  Maybe in 3-4 years if they can hire some faculty there will be future here. For now does not seem like they have anything to draw us, especially in this market, unless you NEED to be in Houston and aren't going to be able to match at MDACC.  I was wholly surprised by how bad it was.  // THEN, HOW CAN THEY JUSTIFY HAVING 8 RESIDENTS?! That seems like malpractice! // lol you need to look up the definition of malpractice
</t>
    </r>
  </si>
  <si>
    <t>Honestly did not come away with one single pro about this place. // what are the cons then?? //</t>
  </si>
  <si>
    <t>everything//this isn't helpful//this is a programt that should shut down or reduce its residency size. there is little education. there are not many faculty. programs like this are the cause of a bad job market. avoid at all costs./ DNR for sure, you have been warned x2</t>
  </si>
  <si>
    <t>f</t>
  </si>
  <si>
    <t>1:1 for most services (one exception is GYN). Good QOL. Big 3 reputation and resources.</t>
  </si>
  <si>
    <t>Tues-thurs morning lectures (case based T, Th; Socratic W), noon lectures a couple days per week. 1 week dedicated time for radbio, physics, Peds (excused from clinic during these). Residents give ~6 lectures/yr</t>
  </si>
  <si>
    <t>12 months. Department funds 2 conferences/year? $2000/conference?</t>
  </si>
  <si>
    <t>ugh</t>
  </si>
  <si>
    <t>Top 3 program with probably best QoL and CoL of the group. Incredible research opps and robust training all around. Really very few downsides. // easy to argue this is the best program in the country. x3</t>
  </si>
  <si>
    <t>Houston is a swamp. Crime much worse than you would think- armed carjackings, robbings, muggings etc in the immediate med center area &lt;--vastly overblown statement // I've lived near the med center and this is false. It's totally fine. You need a car in Houston anyways so there's no need to live immediately next to the med center. Houston is awesome, does get hot and humid, but they blast that AC.  /If you go to medical school there you will get the police alerts and know what’s really going on, regardless these things happened to people I personally know- colleagues/classmates. If you drive directly to the 100/month parking lot from the suburbs you’ll be fine.</t>
  </si>
  <si>
    <t>DNR // why?</t>
  </si>
  <si>
    <t>Almost all 1:1 coverage (except when paired with chair then chair + another thoracic attending but still 1-2 academic days and dont share same days), a lot more faculty than residents, dedicated research time, prospective trials available for residents, 3 month rotations</t>
  </si>
  <si>
    <t xml:space="preserve">Mix of faculty and resident lectures. Physics is taught twice a week by faculty only, no failures. Residents responsible for 4-5 lectures/year. </t>
  </si>
  <si>
    <t>Dedicated research during PGY-4, lots of funding and prospective trials</t>
  </si>
  <si>
    <t>Relatively cheap cost of living, opportunities for reasonable mortgages as a resident, some night and city life nearby</t>
  </si>
  <si>
    <t>Excellent facilities and equipment, constantly upgrading tech and buildings, chair is very invested in improving and growing the department</t>
  </si>
  <si>
    <t xml:space="preserve">Dallas (if you’re coming from the coasts or the Midwest). //Chair is infamously known as a bully in the rad onc world // What?? Can you explain this further? Seemed like a chill guy// I have seen the bully part even with residents sometimes and medstudents // I would strongly disagree with the comment concerning the chair being a bully. I am a current resident who has been on his service and I didnt see or experience this.  He takes an active role in resident well-being. For example, he meets with us every few months to discuss any issues we might be experiencing then will take action to address those concerns//Another resident here. I heard the same stuff before coming, but honestly he seems like a genuinely nice guy from the little I've seen to date (not rotated with him yet). My coresidents that have rotated with him  mentioned that he has high, but reasonable expectations and is actually pretty funny. </t>
  </si>
  <si>
    <t>7 am - 2 pm</t>
  </si>
  <si>
    <t xml:space="preserve">1:1. Great QOL. </t>
  </si>
  <si>
    <t>Faculty seemed very nice and supportive. Good feel among residents.</t>
  </si>
  <si>
    <t>Chair may retire soon. Heard that one graduating resident had trouble last year staying in Utah for a job despite 2 openings.</t>
  </si>
  <si>
    <t xml:space="preserve">1:1, residents seem to work 8-5 or less. Call is light. Really impressed with the laid back vibe and how relaxed and happy people are. </t>
  </si>
  <si>
    <t>Minimum 6 months. Department will support travel to conferences and is very supportive of projects. Faculty eager to mentor residents.</t>
  </si>
  <si>
    <t>Charlottesville is a college "town" but has grown into more of a small city. Very charming, lots of outdoor activites since the town is at the base of the Blue Ridge Mountains and right on top of Shenandoah National Park. Cost of living is good. Lots to great food and places within the city for people who like urban activities. Lots of visiting concerts and shows due to UVA itself.</t>
  </si>
  <si>
    <t>Great culture and balance. Very supportive PD. All of the faculty are very friendly and they treat the residents as learners instead of cheap labor. Very supportive in terms of jobs, about 50/50 academic/PP.</t>
  </si>
  <si>
    <t>As a large town/small city, this may not be for those looking for the Boston/Chicago/NYC/LA kind of lifestyle.</t>
  </si>
  <si>
    <t>1:1 coverage except chair's service which is 2:1, however never with more than 1 attending each day. No cross-cover. Very supportive faculty, Chair and PD are well known and well respected in the field. Both are highly involved in job search for residents, making calls, etc. PGY5s have excellent job offers in desired locales. Big emphasis on collegial program culture and fit, are willing to go unfilled if they do not find applicants they feel are a good fit with the culture. Tons of brachy, among the top programs for brachy experience. New cancer center to open in Spring 2021, above ground department, PET-CT sim, MRI sim, MRI-Linac, 2 dedicated brachy ORs.</t>
  </si>
  <si>
    <t>Thursdays 7-11am protected time, rotate disease site monthly, mix of resident and faculty led. Additional speakers from radiology, surgery, med-onc, outside speakers invited as well. 
Fridays 2-4pm protected for physics and rad-bio, all faculty led.
Yearly mock orals, recent grads often return to help give mock orals</t>
  </si>
  <si>
    <t>6mo during PGY-4 with more available if appropriate for the scope of the project. All residents go to ASTRO. Other conference support if presenting</t>
  </si>
  <si>
    <t>Good cost of living, variety of housing options. Smaller city with increasingly younger/hipster population presence. Access to outdoors/hiking, lots of rivers... 1.5hrs from Virginia Beach.</t>
  </si>
  <si>
    <t>Really great program culture. Very happy residents. Among the top brachy experiences of any program. Diverse patient population. Residents come out ready to practice in any setting. Research opportunites are there if you want them, however no pressure from program to pursue academics. Historically 50:50 split academic:PP placement.</t>
  </si>
  <si>
    <t>Richmond on the smaller side for cities. VCU as a name does not have the prestige of other more well known medical institutions, however VCU as a rad onc department seems to have strong reputation with many alumni around the country. Basic science projects are available but not as abundant as other more basic science oriented programs</t>
  </si>
  <si>
    <t xml:space="preserve">21 faculty, high volume, residents say faculty are friendly and good educators. Residents are nice folks. Good culture of program. Hiring new chairman and aiming to make progress with translational research. Great case complexity and diversity of presentation, patient populations, etc. UW has a global health department. </t>
  </si>
  <si>
    <t>mix of faculty and resident led, radbio from Mt Sinai</t>
  </si>
  <si>
    <t>12 months during PGY-4. Attempting to give options for second degrees such as MPH and MSCI during this time as well.// Note this is a proposed change, as current residents had 3-6 months research// One conf per project but go to many conf per year if different abstracts</t>
  </si>
  <si>
    <t>rising COL and traffic, commuting to 6 locations</t>
  </si>
  <si>
    <t xml:space="preserve">location for some// will be good for young single folks. </t>
  </si>
  <si>
    <t>i've always been told to judge a program by their current state not based on their presumed changes. lots of changes advertised and let's see if they come through.// 6 different rotations sites. long hours. attendings not friendly. residents seem overworked. expensive housing // no prostate SBRT, low LDR prostate volume, no HDR prostate // Downsides are cost of living and lots of comuting. Unclear what average hours are but some weeks can get extremely busy, and unclear if this is because of scut or just high volume of caases. No dedicated statistics support in the department.  // honestly the weather is depressing for 8 months of the year. I was suprised by how much it affected me // some issues with past residents not finding ideal jobs, or not working in rad onc at all</t>
  </si>
  <si>
    <t>2 groups, am is 7a-1p, pm is 10a-5p</t>
  </si>
  <si>
    <t>Cover 2 attendings in clinic on the same day (half days) or same week (different days), but all attendings work uncovered sometimes and some have NPs, need to be in the department 7-5pm because of call schedule, sometimes treat on weekends</t>
  </si>
  <si>
    <t>Resident led, physics/radbio review courses with UW (every other year, alternate locations between madison and milwaukee)</t>
  </si>
  <si>
    <t>4 months dedicated, plus 2 months of physics with a light schedule. Offers Holman and more time if research is approved. Has  good funding sources with several R01s</t>
  </si>
  <si>
    <t>Low COL, some residents own houses, 1.5 hr from Chicago</t>
  </si>
  <si>
    <t xml:space="preserve">Good gyn brachy volume. Good clinical program all around. Faculty seem incredibly welcoming. </t>
  </si>
  <si>
    <t>location (maybe a pro for some?)// Does not seem to provide robust research opportunities.  // PD does not seem supportive of residents or resident education</t>
  </si>
  <si>
    <t>Yes, dinner</t>
  </si>
  <si>
    <t>1:1 coverage except for one rotation 1:2. Cross-cover does happen. Very supportive faculty--good atmosphere. 2 month blocks in each disease site. ViewRay, tomotherapy, 2 HDR suites. Brachy volume likely competes as highest in the country</t>
  </si>
  <si>
    <t>Mix of faculty and resident led. Protected lecture time. No issues with boards failures.//Essentially no resident led didactics unless you count journal club.</t>
  </si>
  <si>
    <t>12 month during PGY-4 and 5 years. Flexibility with scheduling this time. Basic science, translational, and clinical research all available. Top 10 in funding for RadOnc departments // additional staff support for helping write IRB protocols available</t>
  </si>
  <si>
    <t>Good, small city for those who love outdoors. Very active population. Cost of living is great. Residents have owned houses in past. Beautiful in the summer, winters are definitely not for the faint of heart</t>
  </si>
  <si>
    <t xml:space="preserve">Amazing technology (minus protons), outstanding environment, facilities are impressive. Leadership from Dr. Bradley and Dr. Harari is proven and there to stay. Excellent research opportunities. Dope program. </t>
  </si>
  <si>
    <t>Madison can get cold and snowy. Smaller city. Cross coverage (up to 3 attendings - two of whom are physician scientists/chair). If another resident goes on vacation, his/her attending will be cross-covered the entire time they're gone for consults. //Cross coverage for brachytherapy and new consults, no follow-up or OTVs</t>
  </si>
  <si>
    <t>Yes (night before)/Laid back dinner with good conversation/Residents and faculty present</t>
  </si>
  <si>
    <t>Casual (attendings showed up in hoodies; best part of the trail so far imo)</t>
  </si>
  <si>
    <t>7:30am-1pm ("optional" lunch until 3:00pm)</t>
  </si>
  <si>
    <t>Three 4-5:1 interviews.</t>
  </si>
  <si>
    <t xml:space="preserve">  </t>
  </si>
  <si>
    <t>This for grads from June 2020</t>
  </si>
  <si>
    <t>Thanks</t>
  </si>
  <si>
    <t>Private Practice</t>
  </si>
  <si>
    <t>U AZ</t>
  </si>
  <si>
    <t>AZ</t>
  </si>
  <si>
    <t>U NM</t>
  </si>
  <si>
    <t>WA</t>
  </si>
  <si>
    <t>FL</t>
  </si>
  <si>
    <t>Assistant prof</t>
  </si>
  <si>
    <t>TN</t>
  </si>
  <si>
    <t>I think these are inaccurate (I see stanford/uiowa/ucla/???) - yes these are inaccurate (correct is stanford/UIowa/UCLA/stanford fellowship)</t>
  </si>
  <si>
    <t>https://radonc.stanford.edu/education/residency/past-residents.html</t>
  </si>
  <si>
    <t>No, they're accurate I doule checked. (Nope, not accurate)</t>
  </si>
  <si>
    <t>Assistant Clinical Prof</t>
  </si>
  <si>
    <t>https://medicine.uiowa.edu/radiationoncology/people/primary-appointments there's a 2020 stanford grad. Thanks</t>
  </si>
  <si>
    <t xml:space="preserve">Minneapolis </t>
  </si>
  <si>
    <t>VA</t>
  </si>
  <si>
    <t>FSU</t>
  </si>
  <si>
    <t>Fort Wayne, IN</t>
  </si>
  <si>
    <t>Radiation Oncology Associates</t>
  </si>
  <si>
    <t>2021: Moffitt Satellite</t>
  </si>
  <si>
    <t>USF</t>
  </si>
  <si>
    <t>Tampa, FL</t>
  </si>
  <si>
    <t>Moffitt - Head and Neck</t>
  </si>
  <si>
    <t>2021: Harvard Satellite</t>
  </si>
  <si>
    <t>Moffitt - CNS</t>
  </si>
  <si>
    <t>2021: UAB Main</t>
  </si>
  <si>
    <t>Jacksonville, FL</t>
  </si>
  <si>
    <t>Wilmington, NC</t>
  </si>
  <si>
    <t>Private Practice - Coastal Carolinas Radiation Oncology/NHRMC</t>
  </si>
  <si>
    <t>SLU</t>
  </si>
  <si>
    <t>Emory, 80/20 Physician Scientist position</t>
  </si>
  <si>
    <t>Georgia Regents</t>
  </si>
  <si>
    <t>Private Practice - Kaiser Permanente</t>
  </si>
  <si>
    <t>MDACC</t>
  </si>
  <si>
    <t>New York, NY</t>
  </si>
  <si>
    <t>MSK (main campus or not?)</t>
  </si>
  <si>
    <t>Private Pracrice</t>
  </si>
  <si>
    <t xml:space="preserve">Private Practice </t>
  </si>
  <si>
    <t>Miami, FL</t>
  </si>
  <si>
    <t>University of Miami</t>
  </si>
  <si>
    <t>Chapel Hill, NC</t>
  </si>
  <si>
    <t>Mayo</t>
  </si>
  <si>
    <t>Minneapolis, MN</t>
  </si>
  <si>
    <t>UM</t>
  </si>
  <si>
    <t>Summit, NJ</t>
  </si>
  <si>
    <t>Richmond, VA</t>
  </si>
  <si>
    <t>VCU/VA</t>
  </si>
  <si>
    <t xml:space="preserve">assistant professor </t>
  </si>
  <si>
    <t>Academic - Emory</t>
  </si>
  <si>
    <t>medical director</t>
  </si>
  <si>
    <t>Semi-academic - Maryland system</t>
  </si>
  <si>
    <t>Pittsburg, PA</t>
  </si>
  <si>
    <t>Academic (UPMC)</t>
  </si>
  <si>
    <t>Royal Oak, MI</t>
  </si>
  <si>
    <t>Academic (Beaumont)</t>
  </si>
  <si>
    <t>Academic (Mayo)</t>
  </si>
  <si>
    <t>n</t>
  </si>
  <si>
    <t>Pittsburgh, PA</t>
  </si>
  <si>
    <t>New Hampshire</t>
  </si>
  <si>
    <t>PP (ROA)</t>
  </si>
  <si>
    <t>Portland, OR</t>
  </si>
  <si>
    <t>PP (Oregon Clinic)</t>
  </si>
  <si>
    <t>Round Rock, Tx</t>
  </si>
  <si>
    <t>Academic (Baylor Scott &amp; White)</t>
  </si>
  <si>
    <t>Academic (Emory)</t>
  </si>
  <si>
    <t>St. Louis, MO</t>
  </si>
  <si>
    <t>Academic (WashU)</t>
  </si>
  <si>
    <t>Academic, Duke</t>
  </si>
  <si>
    <t>PP, Cancer Care Northwest</t>
  </si>
  <si>
    <t>PP, Silva Cancer Center</t>
  </si>
  <si>
    <t>xx</t>
  </si>
  <si>
    <t>PP, ROA Milwaukee</t>
  </si>
  <si>
    <t>PP, Virginia</t>
  </si>
  <si>
    <t>Winston Salem NC</t>
  </si>
  <si>
    <t>Cleveland OH</t>
  </si>
  <si>
    <t>Cleveland Clinic</t>
  </si>
  <si>
    <t>Boston MA</t>
  </si>
  <si>
    <t>Dana Farber</t>
  </si>
  <si>
    <t>MSKCC (main campus or satellite?)</t>
  </si>
  <si>
    <t>MSKCC main campus or satellite?)</t>
  </si>
  <si>
    <t>MDACC main campus or satellite?)</t>
  </si>
  <si>
    <t>Elmhurst- NYC Health &amp; Hospitals (Academic)</t>
  </si>
  <si>
    <t>Long Island, NY</t>
  </si>
  <si>
    <t>Mount Sinai Nassau (Academic)</t>
  </si>
  <si>
    <t>Maryland</t>
  </si>
  <si>
    <t>Lab 80/20</t>
  </si>
  <si>
    <t>https://cancer.columbia.edu/radiation-oncology/resident-alumni</t>
  </si>
  <si>
    <t>GU/Brachy</t>
  </si>
  <si>
    <t>Milwaukee, WI</t>
  </si>
  <si>
    <t>Thoracic/Gyn</t>
  </si>
  <si>
    <t>https://www.nyp.org/brooklyn/medical-education/residency/radiation-oncology/residents-alumni</t>
  </si>
  <si>
    <t xml:space="preserve">Bronx VA </t>
  </si>
  <si>
    <t>Syracuse, NY</t>
  </si>
  <si>
    <t>Peoria, IL</t>
  </si>
  <si>
    <t>Watertown, NY</t>
  </si>
  <si>
    <t>Rochester, NY</t>
  </si>
  <si>
    <t>academic</t>
  </si>
  <si>
    <t>Seattle, WA</t>
  </si>
  <si>
    <t>2 grads. 1x Academic in GA and 1x PP in FL</t>
  </si>
  <si>
    <t>Assistant Prof/GU</t>
  </si>
  <si>
    <t>Philadelpha PA</t>
  </si>
  <si>
    <t>Fox Chase Cancer Center- Academic</t>
  </si>
  <si>
    <t>&lt;&lt;for 2021, 1- PP home town in Utah</t>
  </si>
  <si>
    <t>Mount Sinai</t>
  </si>
  <si>
    <t>Atlanta GA</t>
  </si>
  <si>
    <t>Kaiser Permanente</t>
  </si>
  <si>
    <t>&lt;&lt;for 2021 1-Mass General</t>
  </si>
  <si>
    <t>CCOM</t>
  </si>
  <si>
    <t>San Antiono TX</t>
  </si>
  <si>
    <t>Military</t>
  </si>
  <si>
    <t>Miami, Fl</t>
  </si>
  <si>
    <t>U of Miami faculty</t>
  </si>
  <si>
    <t>Philadelphia, PA</t>
  </si>
  <si>
    <t>Penn faculty</t>
  </si>
  <si>
    <t>Charlotte, NC</t>
  </si>
  <si>
    <t>SERO</t>
  </si>
  <si>
    <t>Abington, PA</t>
  </si>
  <si>
    <t>Abington Radiation Oncology (Jefferson satellite)</t>
  </si>
  <si>
    <t>attending</t>
  </si>
  <si>
    <t>USC - academic</t>
  </si>
  <si>
    <t xml:space="preserve">attending </t>
  </si>
  <si>
    <t>UPMC -community/academic</t>
  </si>
  <si>
    <t>Instructor/Fellowship Harvard</t>
  </si>
  <si>
    <t>Assistan Prof</t>
  </si>
  <si>
    <t>pp</t>
  </si>
  <si>
    <t>Northeast Georgia Health System, PP</t>
  </si>
  <si>
    <t>Orlando Health, PP</t>
  </si>
  <si>
    <t>TX</t>
  </si>
  <si>
    <t xml:space="preserve">New Orleans </t>
  </si>
  <si>
    <t>Charlottesville, VA</t>
  </si>
  <si>
    <t>Madison, WI</t>
  </si>
  <si>
    <t>Wausau, WI</t>
  </si>
  <si>
    <t>Green Bay, WI</t>
  </si>
  <si>
    <t>MD</t>
  </si>
  <si>
    <r>
      <rPr>
        <rFont val="Cambria"/>
        <b/>
        <sz val="12.0"/>
      </rPr>
      <t xml:space="preserve"> 2019-2020 Radiation Oncology Match Results </t>
    </r>
    <r>
      <rPr>
        <rFont val="Cambria"/>
        <b/>
        <sz val="9.0"/>
      </rPr>
      <t>Please list your name alongside your matched institution</t>
    </r>
  </si>
  <si>
    <t>Mount Sinai Hospital</t>
  </si>
  <si>
    <t>Bakersfield, CA</t>
  </si>
  <si>
    <t>Adventist Health Hospital</t>
  </si>
  <si>
    <t>La Jolla, CA</t>
  </si>
  <si>
    <t>Salk Intitute</t>
  </si>
  <si>
    <t>UW - sarcoma/peds</t>
  </si>
  <si>
    <r>
      <rPr>
        <rFont val="Cambria"/>
        <b/>
        <sz val="12.0"/>
      </rPr>
      <t xml:space="preserve"> 2018-2019 Radiation Oncology Match Results </t>
    </r>
    <r>
      <rPr>
        <rFont val="Cambria"/>
        <b/>
        <sz val="9.0"/>
      </rPr>
      <t>Please list your name alongside your matched institution</t>
    </r>
  </si>
  <si>
    <r>
      <rPr>
        <rFont val="Cambria"/>
        <b/>
        <sz val="12.0"/>
      </rPr>
      <t xml:space="preserve"> 2017-2018 Radiation Oncology Match Results </t>
    </r>
    <r>
      <rPr>
        <rFont val="Cambria"/>
        <b/>
        <sz val="9.0"/>
      </rPr>
      <t>Please list your name alongside your matched institution</t>
    </r>
  </si>
  <si>
    <t>St. Petersburg, FL</t>
  </si>
  <si>
    <t>Shoot your shot</t>
  </si>
  <si>
    <t xml:space="preserve">Program </t>
  </si>
  <si>
    <t>Want</t>
  </si>
  <si>
    <t>Dropped</t>
  </si>
  <si>
    <t>previous to 12/2</t>
  </si>
  <si>
    <t>Fox Chase</t>
  </si>
  <si>
    <t>UofWisconsin</t>
  </si>
  <si>
    <t>UMiami</t>
  </si>
  <si>
    <t>&lt;&lt;nice</t>
  </si>
  <si>
    <t>Jefferson</t>
  </si>
  <si>
    <t>Mayo Jax</t>
  </si>
  <si>
    <t>didn't work w couples match</t>
  </si>
  <si>
    <t>Colorado</t>
  </si>
  <si>
    <t>&lt;- I got an interview offer today because of this x2 .  Thank you!</t>
  </si>
  <si>
    <t>Mayo Phoenix</t>
  </si>
  <si>
    <t>Ohio State</t>
  </si>
  <si>
    <t>Rush</t>
  </si>
  <si>
    <t>Any one get new invitations? // nope x2</t>
  </si>
  <si>
    <t>U of Maryland</t>
  </si>
  <si>
    <t>Einstein</t>
  </si>
  <si>
    <t>Kansas</t>
  </si>
  <si>
    <t>Moffitt</t>
  </si>
  <si>
    <t xml:space="preserve"> &lt;- what a hero.  Has anyone been offered this slot yet? // I did, but also dropped with couples matching, good luck!</t>
  </si>
  <si>
    <t>Kaiser</t>
  </si>
  <si>
    <t>Cincinnati</t>
  </si>
  <si>
    <t>&lt;---thank you heroes</t>
  </si>
  <si>
    <t>Arkansas</t>
  </si>
  <si>
    <t>City of Hope</t>
  </si>
  <si>
    <t>Keck</t>
  </si>
  <si>
    <t>Minnesota</t>
  </si>
  <si>
    <t>USC</t>
  </si>
  <si>
    <t>Utah</t>
  </si>
  <si>
    <t>Chicago</t>
  </si>
  <si>
    <t xml:space="preserve">Northwestern </t>
  </si>
  <si>
    <t>MUSC</t>
  </si>
  <si>
    <t>&lt;On their waitlist. Hope it is on the way // Got one of em, thank you dropper!// Got one too</t>
  </si>
  <si>
    <t>&lt;- x150ish</t>
  </si>
  <si>
    <t>Previous to 12/2</t>
  </si>
  <si>
    <t>WashU</t>
  </si>
  <si>
    <t>Dang i wish I had a line up so good that i would drop washu // some people don't want to live in St Louis</t>
  </si>
  <si>
    <t xml:space="preserve">Oklahoma </t>
  </si>
  <si>
    <t>Tennessee</t>
  </si>
  <si>
    <t>&lt;&lt;thank you so much!</t>
  </si>
  <si>
    <t>Washington (UW)</t>
  </si>
  <si>
    <t>&lt;- nm got an invite // good on you!</t>
  </si>
  <si>
    <t>UCSF</t>
  </si>
  <si>
    <r>
      <rPr>
        <rFont val="Arial"/>
        <b/>
        <strike/>
        <sz val="10.0"/>
      </rPr>
      <t xml:space="preserve">
</t>
    </r>
    <r>
      <rPr>
        <rFont val="Arial"/>
        <b/>
        <sz val="10.0"/>
      </rPr>
      <t>Your Google Anonymous Animal</t>
    </r>
  </si>
  <si>
    <t>Step 1 Score</t>
  </si>
  <si>
    <t>Approx Step1 for calcs purp (with skew to lower of 1s as 10s increase)</t>
  </si>
  <si>
    <t>Step 2 Taken</t>
  </si>
  <si>
    <t xml:space="preserve">Step 2 score (if released prior to match) </t>
  </si>
  <si>
    <t>Approx Step 2 for calcs purp (assuming skewed to 1s as 10s increase)</t>
  </si>
  <si>
    <t>Class Quartile</t>
  </si>
  <si>
    <t># Radonc Sub-I's (including home)</t>
  </si>
  <si>
    <t>Home School Region</t>
  </si>
  <si>
    <t># Radonc Apps Submitted</t>
  </si>
  <si>
    <t># Interviews Received [including ones you cancelled]</t>
  </si>
  <si>
    <t>Interview %</t>
  </si>
  <si>
    <t># Preliminary / Transition Year Applications Submitted</t>
  </si>
  <si>
    <t># of PY/TY Interview Received [include canceled ones]</t>
  </si>
  <si>
    <t># Interviews Attended</t>
  </si>
  <si>
    <t># Interviews from waitlists / cancellation</t>
  </si>
  <si>
    <t># Interviews Cancelled</t>
  </si>
  <si>
    <t># Top 10 Interviews</t>
  </si>
  <si>
    <t># Programs Ranked</t>
  </si>
  <si>
    <t>Match or SOAP?</t>
  </si>
  <si>
    <t>Number you matched at on your rank list (or dnm)</t>
  </si>
  <si>
    <t>Matched BELOW your AWAYs on your rank list (y/n)</t>
  </si>
  <si>
    <t># Pubs, pres, posters on ERAS</t>
  </si>
  <si>
    <t># 1st author pubs, pres, posters on ERAS</t>
  </si>
  <si>
    <t># Radonc-specific pubs, pres, posters on ERAS</t>
  </si>
  <si>
    <t># Journal Publications</t>
  </si>
  <si>
    <t># 1st author journal publications</t>
  </si>
  <si>
    <t>Gender (m/f)</t>
  </si>
  <si>
    <t>Phd?</t>
  </si>
  <si>
    <t>Research Year? (y/n)</t>
  </si>
  <si>
    <t>AOA?</t>
  </si>
  <si>
    <t>Top 40 NIH funded school</t>
  </si>
  <si>
    <t>Couples matched (y/n)</t>
  </si>
  <si>
    <t xml:space="preserve">[1] US Senior              [2] FMG             [3]DO            [4] US Grad </t>
  </si>
  <si>
    <t>Hotness Scale (1-10)</t>
  </si>
  <si>
    <t xml:space="preserve">Suit color
[1]Navy             [2]Black           [3]Gray           [4]Rogue
</t>
  </si>
  <si>
    <t>Vision 
[1]Glasses              [2]Contacts            [3]Lasik      [4]20/20</t>
  </si>
  <si>
    <t>Dual applying [y/n]</t>
  </si>
  <si>
    <t>Anything Special</t>
  </si>
  <si>
    <t>Median Step 1</t>
  </si>
  <si>
    <t>Dolphin</t>
  </si>
  <si>
    <t>20X</t>
  </si>
  <si>
    <t>21X</t>
  </si>
  <si>
    <t>South</t>
  </si>
  <si>
    <t>M</t>
  </si>
  <si>
    <t>Rock Dassie</t>
  </si>
  <si>
    <t>22X</t>
  </si>
  <si>
    <t>25X</t>
  </si>
  <si>
    <t>2nd</t>
  </si>
  <si>
    <t>Southeast</t>
  </si>
  <si>
    <t>Median # of Interviews Received</t>
  </si>
  <si>
    <t>Elephant</t>
  </si>
  <si>
    <t>23X</t>
  </si>
  <si>
    <t>24X</t>
  </si>
  <si>
    <t>1st</t>
  </si>
  <si>
    <t>Wakanda forever</t>
  </si>
  <si>
    <t>Cheetah</t>
  </si>
  <si>
    <t>26X</t>
  </si>
  <si>
    <t>Mideast</t>
  </si>
  <si>
    <t>Median # Apps Submitted</t>
  </si>
  <si>
    <t>Bear</t>
  </si>
  <si>
    <t>NE</t>
  </si>
  <si>
    <t>solid 6</t>
  </si>
  <si>
    <t>Giraffe</t>
  </si>
  <si>
    <t>Midwest</t>
  </si>
  <si>
    <t>Houseplant</t>
  </si>
  <si>
    <t>1 (didn't apply to 3 of top 10)</t>
  </si>
  <si>
    <t>Raccoon 🦝</t>
  </si>
  <si>
    <t>Median Step 2 CK</t>
  </si>
  <si>
    <t>Otter</t>
  </si>
  <si>
    <t>24x</t>
  </si>
  <si>
    <t>East</t>
  </si>
  <si>
    <t>-</t>
  </si>
  <si>
    <t>Nature pubs, never cared about tests</t>
  </si>
  <si>
    <t>Shih Tzu</t>
  </si>
  <si>
    <t>5 (did not apply however to UPenn; rejected from all Big Three)</t>
  </si>
  <si>
    <t>Step 1 Standard Deviation</t>
  </si>
  <si>
    <t>Pangolin</t>
  </si>
  <si>
    <t>House Cat</t>
  </si>
  <si>
    <t>Total Participants</t>
  </si>
  <si>
    <t>Harambe</t>
  </si>
  <si>
    <t>Harambe forever</t>
  </si>
  <si>
    <t>Tiger</t>
  </si>
  <si>
    <t>6- but didn't apply to 2 of the top 10</t>
  </si>
  <si>
    <t>Mean Step 2-1 Differential</t>
  </si>
  <si>
    <t>LumpySpacePrincess</t>
  </si>
  <si>
    <t>2&gt;1</t>
  </si>
  <si>
    <t>Labrador</t>
  </si>
  <si>
    <t>1&gt;2</t>
  </si>
  <si>
    <t>% AOA Applicants</t>
  </si>
  <si>
    <t>Ragdoll cat</t>
  </si>
  <si>
    <t>1 &amp; 2</t>
  </si>
  <si>
    <t>Penguin</t>
  </si>
  <si>
    <t>27X</t>
  </si>
  <si>
    <t>West</t>
  </si>
  <si>
    <t>% Female Applicants</t>
  </si>
  <si>
    <t>Sarlacc</t>
  </si>
  <si>
    <t>Banthas forever</t>
  </si>
  <si>
    <t>Northeast</t>
  </si>
  <si>
    <t>Median Pubs, Posters, Pres</t>
  </si>
  <si>
    <t>Monday</t>
  </si>
  <si>
    <t>Tuesday</t>
  </si>
  <si>
    <t>Wednesday</t>
  </si>
  <si>
    <t>Thursday</t>
  </si>
  <si>
    <t>Friday</t>
  </si>
  <si>
    <t>Saturday</t>
  </si>
  <si>
    <t>Sunday</t>
  </si>
  <si>
    <t>ERAS Submits</t>
  </si>
  <si>
    <t>November</t>
  </si>
  <si>
    <t>December</t>
  </si>
  <si>
    <t xml:space="preserve">UF
</t>
  </si>
  <si>
    <t>COH</t>
  </si>
  <si>
    <t>January</t>
  </si>
  <si>
    <t>UF
UAMS</t>
  </si>
  <si>
    <t>UAMS</t>
  </si>
  <si>
    <t>February</t>
  </si>
  <si>
    <t>Rank Order List Begins</t>
  </si>
  <si>
    <t>March</t>
  </si>
  <si>
    <t>Rank Order List Due 9pm</t>
  </si>
  <si>
    <t>Match Email 11AM</t>
  </si>
  <si>
    <t>MATCH DAY!! Noon</t>
  </si>
  <si>
    <t>Program Name</t>
  </si>
  <si>
    <t>State</t>
  </si>
  <si>
    <t>City</t>
  </si>
  <si>
    <t># Residents
Total</t>
  </si>
  <si>
    <t># Female Residents</t>
  </si>
  <si>
    <t># Residents taking for 
2022</t>
  </si>
  <si>
    <t># Attendings</t>
  </si>
  <si>
    <t># Female Attendings</t>
  </si>
  <si>
    <t># sims/year/ resident</t>
  </si>
  <si>
    <t>#SRS/
year/resident</t>
  </si>
  <si>
    <t>#SBRT/
year/resident</t>
  </si>
  <si>
    <t># GammaKnifes</t>
  </si>
  <si>
    <t># Linacs</t>
  </si>
  <si>
    <t># CyberKnifes</t>
  </si>
  <si>
    <t>#MRI Linacs</t>
  </si>
  <si>
    <t>#PET Linacs (RefleXion)</t>
  </si>
  <si>
    <t>#ETHOS (Adaptive online planning)</t>
  </si>
  <si>
    <t>Protons?</t>
  </si>
  <si>
    <t>Cardiac SBRT</t>
  </si>
  <si>
    <t>Weeks Call
PGY2/ PGY3/PGY4/PGY5</t>
  </si>
  <si>
    <t>Attending coverage (1:1, 2:1, etc)</t>
  </si>
  <si>
    <t>Do residents cross cover?</t>
  </si>
  <si>
    <t>Research
Months</t>
  </si>
  <si>
    <t>Support Holman?</t>
  </si>
  <si>
    <t>Required electives (ie radiology, pathology, proton, etc)</t>
  </si>
  <si>
    <t>Research months consecutive, not consecutive, or either</t>
  </si>
  <si>
    <t>HDR
Prostate</t>
  </si>
  <si>
    <t>SBRT
Prostate?</t>
  </si>
  <si>
    <t>LDR
Prostate?</t>
  </si>
  <si>
    <t>Boards pass rate last year</t>
  </si>
  <si>
    <t>Typical Workday Hours</t>
  </si>
  <si>
    <t>Avg academic days/wk</t>
  </si>
  <si>
    <t>How is Scut?</t>
  </si>
  <si>
    <t>University of Alabama at Birmingham</t>
  </si>
  <si>
    <t>Alabama</t>
  </si>
  <si>
    <t>Birmingham</t>
  </si>
  <si>
    <t>150-200</t>
  </si>
  <si>
    <t>15-20</t>
  </si>
  <si>
    <t>Coming 2021</t>
  </si>
  <si>
    <t>8/5/3/2</t>
  </si>
  <si>
    <t>some 2:1, mostly 1:1</t>
  </si>
  <si>
    <t>6+</t>
  </si>
  <si>
    <t>Either</t>
  </si>
  <si>
    <t>No, but adding</t>
  </si>
  <si>
    <t xml:space="preserve">Normals: Yes; Scut: Minimal
</t>
  </si>
  <si>
    <t>Mayo Clinic Arizona</t>
  </si>
  <si>
    <t>Arizona</t>
  </si>
  <si>
    <t>Phoenix</t>
  </si>
  <si>
    <t>In theory</t>
  </si>
  <si>
    <t>Not consecutive</t>
  </si>
  <si>
    <t>No, outside rotation</t>
  </si>
  <si>
    <t>7-5 or 6</t>
  </si>
  <si>
    <t>Integrated TY</t>
  </si>
  <si>
    <t xml:space="preserve">Not bad, only contour normals PGY-2 year, good nursing support. </t>
  </si>
  <si>
    <t>Tucson</t>
  </si>
  <si>
    <t>University of Arkansas for Medical Sciences</t>
  </si>
  <si>
    <t>Little Rock</t>
  </si>
  <si>
    <t>Cedars Sinai</t>
  </si>
  <si>
    <t>California</t>
  </si>
  <si>
    <t>Los Angeles</t>
  </si>
  <si>
    <t>Duarte</t>
  </si>
  <si>
    <t>Loma Linda</t>
  </si>
  <si>
    <t>Yes (3 Gantries + 1 Ocular)</t>
  </si>
  <si>
    <t>Palo Alto</t>
  </si>
  <si>
    <t>1:1 with scribe/mid-level help</t>
  </si>
  <si>
    <t>Sacramento</t>
  </si>
  <si>
    <t>UC Irvine</t>
  </si>
  <si>
    <t>Irvine</t>
  </si>
  <si>
    <t>yi</t>
  </si>
  <si>
    <t>7/4/4/3</t>
  </si>
  <si>
    <t>San Diego</t>
  </si>
  <si>
    <t>Yes (off site, mostly for peds)</t>
  </si>
  <si>
    <t>mostly 1:1, rarely 2:1 (chair, 80:20 research attendings)</t>
  </si>
  <si>
    <t>Consecutive</t>
  </si>
  <si>
    <t>month-long paid international rotation during research time</t>
  </si>
  <si>
    <t>San Francisco</t>
  </si>
  <si>
    <t>University of Colorado</t>
  </si>
  <si>
    <t>Aurora</t>
  </si>
  <si>
    <t>250 - 300</t>
  </si>
  <si>
    <t>Coming</t>
  </si>
  <si>
    <t>7/7/6/6</t>
  </si>
  <si>
    <t>1:1 &amp; 1:2</t>
  </si>
  <si>
    <t>7-5ish</t>
  </si>
  <si>
    <t>Connecticut</t>
  </si>
  <si>
    <t>New Haven</t>
  </si>
  <si>
    <t>In process</t>
  </si>
  <si>
    <t>No. Yes coronary brachy</t>
  </si>
  <si>
    <t>8/4/3/0</t>
  </si>
  <si>
    <t>PA covers inpatients. Most normals</t>
  </si>
  <si>
    <t>Mayo Clinic Florida</t>
  </si>
  <si>
    <t>Florida</t>
  </si>
  <si>
    <t>Jacksonville</t>
  </si>
  <si>
    <t>Moffitt USF Morsani</t>
  </si>
  <si>
    <t>Tampa</t>
  </si>
  <si>
    <t>1 (VA)</t>
  </si>
  <si>
    <t>(At UFPTI - peds)</t>
  </si>
  <si>
    <t>9-10/5-7/3-4/2 (20-21 weeks over 4 years)</t>
  </si>
  <si>
    <t>7 MC</t>
  </si>
  <si>
    <t>3 MC</t>
  </si>
  <si>
    <t>~150</t>
  </si>
  <si>
    <t>~5-10</t>
  </si>
  <si>
    <t>~30</t>
  </si>
  <si>
    <t>Yes, in Jacksonville</t>
  </si>
  <si>
    <t>8/8/7/7</t>
  </si>
  <si>
    <t>Proton (6 months in addition to reserach time)</t>
  </si>
  <si>
    <t>University of Miami Jackson-Memorial</t>
  </si>
  <si>
    <t>Miami</t>
  </si>
  <si>
    <t>Georgia</t>
  </si>
  <si>
    <t>Atlanta</t>
  </si>
  <si>
    <t>200-225</t>
  </si>
  <si>
    <t>~25</t>
  </si>
  <si>
    <t>~35</t>
  </si>
  <si>
    <t>Yes, BIG 5 gantry facility</t>
  </si>
  <si>
    <t>5/4/3/2</t>
  </si>
  <si>
    <t xml:space="preserve">1:1 </t>
  </si>
  <si>
    <t>Yes (3 current)</t>
  </si>
  <si>
    <t>Proton</t>
  </si>
  <si>
    <t>1-2, 3 on some services</t>
  </si>
  <si>
    <t>Chair (Wally Curran)  leaving in January 2021</t>
  </si>
  <si>
    <t>PGY2-3 do normals, PGY 4-5 don't do normals. No scut</t>
  </si>
  <si>
    <t>Loyola</t>
  </si>
  <si>
    <t>Illinois</t>
  </si>
  <si>
    <t>On the way?</t>
  </si>
  <si>
    <t>Yes at regional site</t>
  </si>
  <si>
    <t>7/6/5/4 approximately</t>
  </si>
  <si>
    <t>200-220</t>
  </si>
  <si>
    <t>Yes (off site rotation)</t>
  </si>
  <si>
    <t>1:1 with NP support x 2</t>
  </si>
  <si>
    <t>Some</t>
  </si>
  <si>
    <t>University of Chicago</t>
  </si>
  <si>
    <t>Indiana University</t>
  </si>
  <si>
    <t>Indianapolis</t>
  </si>
  <si>
    <t>7 to 8 all years</t>
  </si>
  <si>
    <t>Iowa City</t>
  </si>
  <si>
    <t>~150-200</t>
  </si>
  <si>
    <t>1:1 except chair 2:1</t>
  </si>
  <si>
    <t>Flexible, 3-12</t>
  </si>
  <si>
    <t>Y (3 out of 7 current)</t>
  </si>
  <si>
    <t>Radiology</t>
  </si>
  <si>
    <t>Minimal, no normals</t>
  </si>
  <si>
    <t>University of Kansas</t>
  </si>
  <si>
    <t>Kansas City</t>
  </si>
  <si>
    <t>2:1</t>
  </si>
  <si>
    <t>Flexible</t>
  </si>
  <si>
    <t>University of Kentucky</t>
  </si>
  <si>
    <t>Kentucky</t>
  </si>
  <si>
    <t>Lexington</t>
  </si>
  <si>
    <t>3 as of now (APD is revmaping to 6+ in 1y)</t>
  </si>
  <si>
    <t>rad, path, med onc</t>
  </si>
  <si>
    <t>"top quartile"</t>
  </si>
  <si>
    <t>University of Louisville</t>
  </si>
  <si>
    <t>Louisville</t>
  </si>
  <si>
    <t>not consecutive</t>
  </si>
  <si>
    <t>few</t>
  </si>
  <si>
    <t>Baltimore</t>
  </si>
  <si>
    <t>Yes, in DC</t>
  </si>
  <si>
    <t>in theory</t>
  </si>
  <si>
    <t>Harvard Radiation Oncology Program/MGH</t>
  </si>
  <si>
    <t>Massachusetts</t>
  </si>
  <si>
    <t>Boston</t>
  </si>
  <si>
    <t>Coming 2023</t>
  </si>
  <si>
    <t>flexible</t>
  </si>
  <si>
    <t>7/7:30 - 5/5:30</t>
  </si>
  <si>
    <t>1 every Friday</t>
  </si>
  <si>
    <t>Beaumont Health</t>
  </si>
  <si>
    <t>Michigan</t>
  </si>
  <si>
    <t>Royal Oak</t>
  </si>
  <si>
    <t>8/6/4/0</t>
  </si>
  <si>
    <t>Mostly 1:1</t>
  </si>
  <si>
    <t>Only in transitional year</t>
  </si>
  <si>
    <t>7/8-4:30/5</t>
  </si>
  <si>
    <t>-NPs see on-treatment inpatients at Royal Oak and almost all inpatients at Dearborn. Residents see all inpatients (but no follow ups/OTVs) on the Troy rotation.
-All OARs for PGY-2, dosi/case/attending-dependent thereafter
-No scut</t>
  </si>
  <si>
    <t>Detroit Medical Center/Wayne State</t>
  </si>
  <si>
    <t>Detroit</t>
  </si>
  <si>
    <t>Henry Ford</t>
  </si>
  <si>
    <t>8 MC, 14 total</t>
  </si>
  <si>
    <t>3 MC, 11 tot</t>
  </si>
  <si>
    <t>1, 2 by 2020</t>
  </si>
  <si>
    <t>At Cincinnati</t>
  </si>
  <si>
    <t>8/9 all years</t>
  </si>
  <si>
    <t>Peds at Cincinnati</t>
  </si>
  <si>
    <t>You get to choose</t>
  </si>
  <si>
    <t>Minimal</t>
  </si>
  <si>
    <t>avg 1</t>
  </si>
  <si>
    <t>University of Michigan</t>
  </si>
  <si>
    <t>Ann Arbor</t>
  </si>
  <si>
    <t>5/5/2/5</t>
  </si>
  <si>
    <t>2:1 (but one attending is physician-scientist)</t>
  </si>
  <si>
    <t>Mayo Clinic</t>
  </si>
  <si>
    <t>Rochester</t>
  </si>
  <si>
    <t>4 gantries</t>
  </si>
  <si>
    <t>7/5/3/2</t>
  </si>
  <si>
    <t>Never</t>
  </si>
  <si>
    <t>Dosimetry x1mo</t>
  </si>
  <si>
    <t>Minneapolis</t>
  </si>
  <si>
    <t>12/10/8/6</t>
  </si>
  <si>
    <t>HemOnc</t>
  </si>
  <si>
    <t>Barnes-Jewish/Washington University</t>
  </si>
  <si>
    <t>Missouri</t>
  </si>
  <si>
    <t>St. Louis</t>
  </si>
  <si>
    <t>non-consec</t>
  </si>
  <si>
    <t>730-5</t>
  </si>
  <si>
    <t>VA hospital rotation as well with research opportunities</t>
  </si>
  <si>
    <t xml:space="preserve">Normals: Yes only critical normals early in training (PGY2/3). No scut work. Very well supported by staff. </t>
  </si>
  <si>
    <t>University of Nebraska</t>
  </si>
  <si>
    <t>Omaha</t>
  </si>
  <si>
    <t>Rad/HemOnc</t>
  </si>
  <si>
    <t>Lebanon</t>
  </si>
  <si>
    <t>New Jersey</t>
  </si>
  <si>
    <t>New Brunswick</t>
  </si>
  <si>
    <t>Memorial Sloan Kettering</t>
  </si>
  <si>
    <t>New York</t>
  </si>
  <si>
    <t>New York City - Manhattan</t>
  </si>
  <si>
    <t>yes NYPC</t>
  </si>
  <si>
    <t>Montefiore/Albert Einstein</t>
  </si>
  <si>
    <t>New York City - Bronx</t>
  </si>
  <si>
    <t>NYC</t>
  </si>
  <si>
    <t>11 (MC)</t>
  </si>
  <si>
    <t>5 (MC)</t>
  </si>
  <si>
    <t>200+</t>
  </si>
  <si>
    <t>Mostly 1:1, some 2:1</t>
  </si>
  <si>
    <t>All normals. No scut.</t>
  </si>
  <si>
    <t>New York Presbyterian/Methodist</t>
  </si>
  <si>
    <t>NYC Park Slope Brooklyn</t>
  </si>
  <si>
    <t>through MSKCC</t>
  </si>
  <si>
    <t>Peds (MSKCC)</t>
  </si>
  <si>
    <t>New York Presbyterian/Weill Cornell</t>
  </si>
  <si>
    <t>New York University</t>
  </si>
  <si>
    <t>soon</t>
  </si>
  <si>
    <t>Affiliate in NJ</t>
  </si>
  <si>
    <t>8/7/6/0</t>
  </si>
  <si>
    <t>yes, 2 currently (in same year)</t>
  </si>
  <si>
    <t>Physics/Dosimetry</t>
  </si>
  <si>
    <t>7/8-6</t>
  </si>
  <si>
    <t>Covers Bellevue Hospital (good patient diversity)</t>
  </si>
  <si>
    <t>North Shore-LILJ Hofstra</t>
  </si>
  <si>
    <t>Long Island</t>
  </si>
  <si>
    <t>9 MC</t>
  </si>
  <si>
    <t>Optional in NJ</t>
  </si>
  <si>
    <t>8/7/6/5</t>
  </si>
  <si>
    <t>1:1 except one low volume 2:1</t>
  </si>
  <si>
    <t>4th year</t>
  </si>
  <si>
    <t>yes tons</t>
  </si>
  <si>
    <t>7/8-5/6</t>
  </si>
  <si>
    <t>cold spring horbor labs</t>
  </si>
  <si>
    <t>tons of ancillary staff</t>
  </si>
  <si>
    <t>NY Presbyterian/Columbia</t>
  </si>
  <si>
    <t>12 (10 main campus)</t>
  </si>
  <si>
    <t>6 (4 main campus)</t>
  </si>
  <si>
    <t>40-50</t>
  </si>
  <si>
    <t>30-40</t>
  </si>
  <si>
    <t>Yes, ICON</t>
  </si>
  <si>
    <t>Winter 2020</t>
  </si>
  <si>
    <t>0 (can do away rotation)</t>
  </si>
  <si>
    <t>mostly 1:1 with the exception of 2:1 for 80-20 docs and Chair service with GI (same site)</t>
  </si>
  <si>
    <t>No scut, robust anscillary service</t>
  </si>
  <si>
    <t>Stony Brook University</t>
  </si>
  <si>
    <t>SUNY HSC Brooklyn</t>
  </si>
  <si>
    <t>NYC Brooklyn</t>
  </si>
  <si>
    <t>SUNY Upstate, Syracuse</t>
  </si>
  <si>
    <t>Syracuse</t>
  </si>
  <si>
    <t>University at Buffalo</t>
  </si>
  <si>
    <t>Buffalo</t>
  </si>
  <si>
    <t>9/8/7/7</t>
  </si>
  <si>
    <t>Consecutive (PGY4)</t>
  </si>
  <si>
    <t>No. No scut</t>
  </si>
  <si>
    <t>University of Rochester</t>
  </si>
  <si>
    <t>yes. 2 current</t>
  </si>
  <si>
    <t>dosimetry 2 weeks</t>
  </si>
  <si>
    <t>rare</t>
  </si>
  <si>
    <t>8-4:30</t>
  </si>
  <si>
    <t>North Carolina</t>
  </si>
  <si>
    <t>Durham</t>
  </si>
  <si>
    <t>&gt;20</t>
  </si>
  <si>
    <t>8 main, 2 VA</t>
  </si>
  <si>
    <t>Under construction</t>
  </si>
  <si>
    <t>7/5/4/1</t>
  </si>
  <si>
    <t>Yes. separate match number with 2 year instructorship</t>
  </si>
  <si>
    <t>consecutive (PGY4)</t>
  </si>
  <si>
    <t>No unless SBRT/H&amp;N, minimal scut</t>
  </si>
  <si>
    <t>University of North Carolina</t>
  </si>
  <si>
    <t>Chapel Hill</t>
  </si>
  <si>
    <t>in process</t>
  </si>
  <si>
    <t>mostly 1:1, some 2:1 for 80-20 docs</t>
  </si>
  <si>
    <t>either</t>
  </si>
  <si>
    <t>1.5-2</t>
  </si>
  <si>
    <t>Winston Salem</t>
  </si>
  <si>
    <t>25-30</t>
  </si>
  <si>
    <t>9/8/7/6</t>
  </si>
  <si>
    <t>mostly 1:1, 2:1 for one site</t>
  </si>
  <si>
    <t>1 (3 month) elective within dept</t>
  </si>
  <si>
    <t>8-5/6</t>
  </si>
  <si>
    <t>0.5-1</t>
  </si>
  <si>
    <t>Yes normals, minimal scut</t>
  </si>
  <si>
    <t>Ohio</t>
  </si>
  <si>
    <t>Cleveland</t>
  </si>
  <si>
    <t>23 total (10 main campus)</t>
  </si>
  <si>
    <t>9/8/8/7</t>
  </si>
  <si>
    <t>critical normals only, no scut</t>
  </si>
  <si>
    <t>5/5/4/3</t>
  </si>
  <si>
    <t>Ohio State University - Columbus</t>
  </si>
  <si>
    <t>Columbus</t>
  </si>
  <si>
    <t>5/5/5/4</t>
  </si>
  <si>
    <t>1:1 &amp;1:2</t>
  </si>
  <si>
    <t>Y : 1 current</t>
  </si>
  <si>
    <t>consecutive</t>
  </si>
  <si>
    <t>No scut. No normals.</t>
  </si>
  <si>
    <t>University of Cincinnati</t>
  </si>
  <si>
    <t>3 gantries</t>
  </si>
  <si>
    <t>University of Oklahoma</t>
  </si>
  <si>
    <t>Oklahoma</t>
  </si>
  <si>
    <t>Oklahoma City</t>
  </si>
  <si>
    <t>q5-6wk</t>
  </si>
  <si>
    <t>8-4:30 or 5</t>
  </si>
  <si>
    <t>no normals</t>
  </si>
  <si>
    <t>Oregon Health and Science University</t>
  </si>
  <si>
    <t>Oregon</t>
  </si>
  <si>
    <t>Portland</t>
  </si>
  <si>
    <t>Yes: 1 current</t>
  </si>
  <si>
    <t>Allegheny Health</t>
  </si>
  <si>
    <t>Pennsylvania</t>
  </si>
  <si>
    <t>Pittsburgh</t>
  </si>
  <si>
    <t>0 (chop rotation)</t>
  </si>
  <si>
    <t xml:space="preserve">8-4 or 5 </t>
  </si>
  <si>
    <t xml:space="preserve">Fox Chase </t>
  </si>
  <si>
    <t>Philadelphia</t>
  </si>
  <si>
    <t>9+1 from Hahnemann</t>
  </si>
  <si>
    <t>A lot</t>
  </si>
  <si>
    <t>elective Temple</t>
  </si>
  <si>
    <t>6(all new in 21/22)</t>
  </si>
  <si>
    <t>Pet/Sim</t>
  </si>
  <si>
    <t>4-6 decreasing each year</t>
  </si>
  <si>
    <t>a lot</t>
  </si>
  <si>
    <t>8 or 9 - 5</t>
  </si>
  <si>
    <t>racetrack microtron coming online/all new machines being phased in by 2022</t>
  </si>
  <si>
    <t xml:space="preserve">Minimal scut. </t>
  </si>
  <si>
    <t>Thomas Jefferson</t>
  </si>
  <si>
    <t>University of Pennsylvania</t>
  </si>
  <si>
    <t>1-Pennsylvania Hospital</t>
  </si>
  <si>
    <t>5-main, 4-rotating satellites (Pensylvania Hospital, VAMC)</t>
  </si>
  <si>
    <t>5 rooms (4-pencil beam scanning, 1-double scatter)</t>
  </si>
  <si>
    <t>5/4/3/1</t>
  </si>
  <si>
    <t>1:1 (Breast, Lung, GYN) and 2:1 (GU, GI, peds, CNS, lymphoma)</t>
  </si>
  <si>
    <t xml:space="preserve">No </t>
  </si>
  <si>
    <t>rotate at Fox Chase</t>
  </si>
  <si>
    <t>Yes - on CK at Pennsylvania Hospital</t>
  </si>
  <si>
    <t>7-6 | Penn resident/dad here: depends on rotation, many 8:30-5:00, attendings always understanding with childcare</t>
  </si>
  <si>
    <t>University of Pittsburgh Medical Center</t>
  </si>
  <si>
    <t>12/8/5/3</t>
  </si>
  <si>
    <t>Nuc med</t>
  </si>
  <si>
    <t>Medical University of South Carolina</t>
  </si>
  <si>
    <t>South Carolina</t>
  </si>
  <si>
    <t>Charleston</t>
  </si>
  <si>
    <t>250-300</t>
  </si>
  <si>
    <t>2ish</t>
  </si>
  <si>
    <t>Nuc med, physics/dosi</t>
  </si>
  <si>
    <t xml:space="preserve">not </t>
  </si>
  <si>
    <t>10-14hr</t>
  </si>
  <si>
    <t>recently had multiple residents transfer out of the program</t>
  </si>
  <si>
    <t>all normals; lots of scut x3</t>
  </si>
  <si>
    <t>Nashville</t>
  </si>
  <si>
    <t>~10 (hiring more)</t>
  </si>
  <si>
    <t>0 (can do away rotations)</t>
  </si>
  <si>
    <t>8 PGY2 w sliding scale to 3 by PGY5.</t>
  </si>
  <si>
    <t>mostly 1:1</t>
  </si>
  <si>
    <t>moving to consecutive</t>
  </si>
  <si>
    <t>Baylor College of Medicine</t>
  </si>
  <si>
    <t>Texas</t>
  </si>
  <si>
    <t>Houston</t>
  </si>
  <si>
    <t>@ MDA</t>
  </si>
  <si>
    <t>12/8/5/0</t>
  </si>
  <si>
    <t xml:space="preserve">Either </t>
  </si>
  <si>
    <t>New cancer hospital being built, to open 2022; new PD and chair, new translational research program director (some famous guy from NW)</t>
  </si>
  <si>
    <t>University of Texas Health Sciences Center - San Antonio</t>
  </si>
  <si>
    <t>San Antonio</t>
  </si>
  <si>
    <t>9 (hiring 2-3 more by summer)</t>
  </si>
  <si>
    <t>(coming 2020)</t>
  </si>
  <si>
    <t>(coming 2021)</t>
  </si>
  <si>
    <t>Proton facility being built, to open ~2022</t>
  </si>
  <si>
    <t>Starting 2021</t>
  </si>
  <si>
    <t>Minimal scut; normals 1st 6 months, then critical normals only</t>
  </si>
  <si>
    <t>University of Texas M.D. Anderson Cancer Center</t>
  </si>
  <si>
    <t>3; new additional facility in 2023</t>
  </si>
  <si>
    <t>All PGY2 (8 weeks)</t>
  </si>
  <si>
    <t>University of Texas Medical Branch</t>
  </si>
  <si>
    <t>Galveston</t>
  </si>
  <si>
    <t>University of Texas Southwestern</t>
  </si>
  <si>
    <t>Dallas</t>
  </si>
  <si>
    <t>on the horizon</t>
  </si>
  <si>
    <t>7/5/3/0</t>
  </si>
  <si>
    <t>Yes, very strong</t>
  </si>
  <si>
    <t>University of Utah</t>
  </si>
  <si>
    <t>Salt Lake City</t>
  </si>
  <si>
    <t>University of Virginia</t>
  </si>
  <si>
    <t>Virginia</t>
  </si>
  <si>
    <t>Charlottesville</t>
  </si>
  <si>
    <t>GK Icon</t>
  </si>
  <si>
    <t>coming 2021</t>
  </si>
  <si>
    <t>Decreasing each year</t>
  </si>
  <si>
    <t xml:space="preserve">month long international away rotation paid for by dept. </t>
  </si>
  <si>
    <t>Virginia Commonwealth</t>
  </si>
  <si>
    <t>Richmond</t>
  </si>
  <si>
    <t>8/5/4/3</t>
  </si>
  <si>
    <t>Washington</t>
  </si>
  <si>
    <t>Seattle</t>
  </si>
  <si>
    <t>GK Icon and Frame-based</t>
  </si>
  <si>
    <t>Washington D.C.</t>
  </si>
  <si>
    <t>Yes, on site</t>
  </si>
  <si>
    <t>West Virginia University SOM</t>
  </si>
  <si>
    <t>West Virginia</t>
  </si>
  <si>
    <t>Morgantown</t>
  </si>
  <si>
    <t>Wisconsin</t>
  </si>
  <si>
    <t>Milwaukee</t>
  </si>
  <si>
    <t>University of Wisconsin</t>
  </si>
  <si>
    <t>Madison</t>
  </si>
  <si>
    <t>Total PGY-2 Spots:</t>
  </si>
  <si>
    <t>``</t>
  </si>
  <si>
    <t xml:space="preserve">Add a "1" to the number in the corresponding cell (columns B-D) for the top 3 programs you plan to rank. </t>
  </si>
  <si>
    <t>Top 3 Programs Ranked #1</t>
  </si>
  <si>
    <t>Top 3 Programs Ranked #2</t>
  </si>
  <si>
    <t>Top 3 Programs Ranked #3</t>
  </si>
  <si>
    <r>
      <rPr>
        <rFont val="Arial"/>
        <b/>
        <color rgb="FFFF0000"/>
        <sz val="14.0"/>
      </rPr>
      <t xml:space="preserve">Please Applicants genuinely fill this out...if you don't want to just ignore it. Really it shouldn't bother you at all, much easier to ignore than waste your precious time putting nonsense on here! - </t>
    </r>
    <r>
      <rPr>
        <rFont val="Arial"/>
        <b/>
        <color rgb="FF0000FF"/>
        <sz val="14.0"/>
      </rPr>
      <t>Sheet restored to March 10th 10:54PM EST</t>
    </r>
  </si>
  <si>
    <t>Example:</t>
  </si>
  <si>
    <t>#1</t>
  </si>
  <si>
    <t>#2</t>
  </si>
  <si>
    <t>#3</t>
  </si>
  <si>
    <t>In this example, nobody had yet indicated that they were ranking these 3 programs in their top 3. This applicant plans to rank Mayo #1, HROP #2, and Stanford #3 so they added their "1"s as shown.</t>
  </si>
  <si>
    <t>Dual Applying?</t>
  </si>
  <si>
    <t>Yes:</t>
  </si>
  <si>
    <t>No:</t>
  </si>
  <si>
    <t>HROP</t>
  </si>
  <si>
    <t xml:space="preserve">Rank List #1-3  </t>
  </si>
  <si>
    <r>
      <rPr>
        <rFont val="Arial"/>
        <b/>
        <i/>
        <color rgb="FF000000"/>
      </rPr>
      <t xml:space="preserve">If you </t>
    </r>
    <r>
      <rPr>
        <rFont val="Arial"/>
        <b/>
        <i/>
        <color rgb="FF000000"/>
        <u/>
      </rPr>
      <t>Made a mistake inputing</t>
    </r>
    <r>
      <rPr>
        <rFont val="Arial"/>
        <b/>
        <i/>
        <color rgb="FF000000"/>
      </rPr>
      <t xml:space="preserve"> your top 3 ranks and come back here to update them, please remember to </t>
    </r>
    <r>
      <rPr>
        <rFont val="Arial"/>
        <b/>
        <i/>
        <color rgb="FF000000"/>
        <u/>
      </rPr>
      <t>subtract 1</t>
    </r>
    <r>
      <rPr>
        <rFont val="Arial"/>
        <b/>
        <i/>
        <color rgb="FF000000"/>
      </rPr>
      <t xml:space="preserve"> from your prior ranks which have changed first!</t>
    </r>
  </si>
  <si>
    <t>Program Name                       Total</t>
  </si>
  <si>
    <t>CHAT (program specific)   ---   General chat is at bottom of sheet below program list</t>
  </si>
  <si>
    <t>4' is just a random number here based on edit history</t>
  </si>
  <si>
    <t>someone replaced 0 with 3. then when it was reverted someone replaced 0 with 8// &lt;--fixed, put it back to 0 where it belongs</t>
  </si>
  <si>
    <t>IA, UIowa</t>
  </si>
  <si>
    <t>IL, Northwestern</t>
  </si>
  <si>
    <t>hahahaha, this is a joke, no one put Northwestern "1", low to mid tier at best// You really think EVERYONE got the same type of interviews or the fact that some people CAN'T LEAVE cities because of  x reasons. Are med students really that selfcentered/Yes I think so about self centered, everyone sits at the same boards people.// Location is super important for some people // Easily the best program in Chicago area// LOL, not the best program in Chicago//Why are you like this?// Dropped on the head? The idea of "best' has many factors though. Environment wise I think Northwestern might win compared to UChicago//Northwestern is a mid tier. UChicago far superior. END OF DISCUSSION//Trigger!!// U Chicago? Isn't it malignant?// It is or at least know for being a tough monday morning... hence why northwest environment is better. // whoever this guy going around hating on programs is theyr need to GTFO the spreadsheet</t>
  </si>
  <si>
    <t>Damn! // SO funny that after rank lists are due, the truth comes out. Before the rank list was due, Stanford had like 10 and no one had Harvard #1, just one person put it #3 LOL//So everyone wants to go to HROP?! must be a great program! // this whole list is BS// What's your guys's #2??// someone commented below that many people are just putting #1s I guess, maybe just superstitious lol//</t>
  </si>
  <si>
    <t>Now this is a joke // more or less than expected?// Seem about the appropriate # imo. 2 years ago, there were a bunch of peeps ranking it high</t>
  </si>
  <si>
    <t>Wonder if this would be higher if Spratt wasn't leaving?// Nah its the double coverage and 60-80 hr work week// Yeah Spratt has no bearing on this. All attendings must be covered at all times, leads to really high workload.//LOL. Spratt is most popular in his own mind and in people who are on twitter. Umich is an awesome program long before spratt started taking his shirt off for twitter, and will be once he leaves.// oo Spratt took his shirt off for twitter? Link?</t>
  </si>
  <si>
    <r>
      <rPr>
        <color rgb="FFFF0000"/>
        <sz val="7.0"/>
      </rPr>
      <t xml:space="preserve">did someone delete a bunch of text here? can someone restore? // the whole line deleted though someone restored the numbers at least // People are jerks Restored: //location// SDN crowd doesnt give af abour your rankings, lol. They only care about job market. Anyways, Mayo is a good program similar to Yale, CCF, Wisconsin but it isn't top tier. // thanks for your input SDN crowd, Mayo's obviously top tier and your spam doesn't make it any less so // lol that guy really has it out for mayo huh, he's commenting everywhere // continues to have nothing substantive to add either. just shitting on programs everywhere. sad.// it's sad that mayo residents, faculty, homers are deleting comments about mayo. i don't even see stanford ppl deleting comments that poop on stanford. i guess mayo really wants attention or fill this year. very unfortuanate. // man you're so salty they didn't consider you. let it go bud
</t>
    </r>
    <r>
      <rPr>
        <color rgb="FF000000"/>
        <sz val="7.0"/>
      </rPr>
      <t>this whole line's been deleted a few times :/ // attempted to restore but it's been finagled with a lot// lot of people trying to promote Mayo every year, no way it has this much interest, the location is god awful. // lots of people care about quality of training and opportunity more than location, and the location's not nearly as bad as people rant on about x3// location is horrible and I say that as someone from the midwest. Sure the training program is great but not a top tier program by any stretch of the imagination // you're welcome to your opinion, even if it's incorrect. Top tier program all the way. // the SDN hate for mayo on this spreadsheet is strong// You guys need to stop deleting negative comments. Makes you look weak. // almost as weak as you for dropping the numbers, don't think we applicants don't notice lol// Mayo is a weak program, I hope you all ranked it #1 so I can go to a true elite program// Just waiting for Mayo faculty and residents to come alter comments or delete them outright.  Mayo is definitely a solid program that people should be proud. There is no chance it belongs in the same conversation or same sentence as HROP, MSK, MDA. // the trolling is pretty sad bud. good luck matching anywhere. nobody cares about the name on your door. but you'll discover that someday. // kinda sad that someone is lowering Mayo's numbers. SDN hate alive and well// Sad that Mayo faculty and residents veyr active deleting and altering negative commentsI .// lol you're really upset about those people saying Mayo's better than WashU huh? // for real why delete the numbers, this is sad // didn't even apply to mayo but if you two don't put the rulers away ill delete everything</t>
    </r>
  </si>
  <si>
    <t>Edit history shows someone replaced 1 with 7. &lt;-LOL so many jokers posting here. &lt;--fixed put it back to 1</t>
  </si>
  <si>
    <t>TN, University of Tennessee, Memphis</t>
  </si>
  <si>
    <t>TX, BCM</t>
  </si>
  <si>
    <t xml:space="preserve"> TX, UTSA</t>
  </si>
  <si>
    <t>Should be more than 5, right?//most def. Same someone replaced 2 with 8. &lt;-fixed, put it back to 2</t>
  </si>
  <si>
    <t>Someone replaced 0 with 2 &lt;-fixed, put it back to 0</t>
  </si>
  <si>
    <t>What happened to U WIS?</t>
  </si>
  <si>
    <t xml:space="preserve">GENERAL CHAT BELOW   ---  If a program is missing from the list above, please mention it below and I'll add it </t>
  </si>
  <si>
    <t>Allegheny general, pittsburgh PA</t>
  </si>
  <si>
    <t>that's not a real program // come on now that's just not nice// hahahaha</t>
  </si>
  <si>
    <t>Stanford DNR, Harvard #3 lol, gunner</t>
  </si>
  <si>
    <t>This list is so obviously not useful, it should be deleted. Respect to the people who made it but this is a useless sample size and obv not applicants responding</t>
  </si>
  <si>
    <t>Any proof to why its obvious that not applicant responding? I know at least 1 applicant responded... // common sense. seeing some numbers disappear and others go up by +5 in one edit, etc// Could still be applicants being stupid or it could be someone else. I don't really see a reason to mess with this because it doesnt change anything. Its just something people can do...nobody is going to look at it in the future and say o wow people ranked x program #1  so I will too...if they do then they are just stupid. If anyone wastes time changing numbers then they are just  jerks...will be "fun" people to work with in the future.</t>
  </si>
  <si>
    <t>People are also deleting... Mayo's tallies are completely gone now.</t>
  </si>
  <si>
    <t>Same person did it. All at 12:15 pm on March 7. Can we revert back to before his/her changes?// I fixed all the 0 to X jumps manually, not sure about other changes they made</t>
  </si>
  <si>
    <t>Fixed all the tallies that jumped form 0 to whatever</t>
  </si>
  <si>
    <t>There are probably 10 BS tallies for rank 1 since these people did not put their Rank #2 or #3</t>
  </si>
  <si>
    <t>I'm an applicant and only did my first rank.  Don't know why but didn't feel need to put 2 or 3.</t>
  </si>
  <si>
    <t xml:space="preserve">This should be deleted. </t>
  </si>
  <si>
    <t>Just because you dont like it doesnt mean it should be deleted. It means you should stop looking at this particular sheet. // nah, something that only causes harm and serves no positive purpose should be deleted. that's like medicine 101 y'all</t>
  </si>
  <si>
    <t xml:space="preserve">wow I had no idea Mayo was so popular. Must be an excellent program! </t>
  </si>
  <si>
    <t>Mayo is a dogshit program. JK but tired of seeing all the negative Mayo comments be deleted.</t>
  </si>
  <si>
    <t>You should stop acting like you're not the same person posting everywhere</t>
  </si>
  <si>
    <t>I'm not that into mayo and not the person who posted that to the left but I'm pretty sure there are a number of people who don't think Mayo is an elite program. // the obsession people seem to have with this particular program would beg to differ</t>
  </si>
  <si>
    <t>thanks for deleting the numbers guys</t>
  </si>
  <si>
    <t>Timestamp</t>
  </si>
  <si>
    <t>Untitled Question</t>
  </si>
  <si>
    <t>Option 1</t>
  </si>
  <si>
    <r>
      <rPr>
        <rFont val="Cambria"/>
        <b/>
        <sz val="12.0"/>
      </rPr>
      <t xml:space="preserve"> 2019-2020 Radiation Oncology Match Results </t>
    </r>
    <r>
      <rPr>
        <rFont val="Cambria"/>
        <b/>
        <sz val="9.0"/>
      </rPr>
      <t>Please list your name alongside your matched institution</t>
    </r>
  </si>
  <si>
    <r>
      <rPr>
        <rFont val="Cambria"/>
        <b/>
        <sz val="12.0"/>
      </rPr>
      <t xml:space="preserve">PhD, Masters, Research Year, etc. </t>
    </r>
    <r>
      <rPr>
        <rFont val="Cambria"/>
        <b/>
        <sz val="10.0"/>
      </rPr>
      <t>(please list all that apply)</t>
    </r>
  </si>
  <si>
    <r>
      <rPr>
        <rFont val="Cambria"/>
        <b/>
        <sz val="12.0"/>
      </rPr>
      <t xml:space="preserve">Rotation Performed? </t>
    </r>
    <r>
      <rPr>
        <rFont val="Cambria"/>
        <b/>
        <sz val="10.0"/>
      </rPr>
      <t>(Yes/No/Home)</t>
    </r>
  </si>
  <si>
    <t>Kole Melton</t>
  </si>
  <si>
    <t xml:space="preserve">University of Oklahoma </t>
  </si>
  <si>
    <t>michael-melton@ouhsc.edu</t>
  </si>
  <si>
    <t>Oklahoma City, OK</t>
  </si>
  <si>
    <t xml:space="preserve">U. of Oklahoma </t>
  </si>
  <si>
    <t>Vik Deendyal</t>
  </si>
  <si>
    <t>MBA</t>
  </si>
  <si>
    <t>vdeendya@gmail.com</t>
  </si>
  <si>
    <t>NS/LIJ</t>
  </si>
  <si>
    <t>U. of Notre Dame</t>
  </si>
  <si>
    <t>Whitney Smith</t>
  </si>
  <si>
    <t>Phylicia Gawu</t>
  </si>
  <si>
    <t>William Carey University College of Osteopathic Medicine</t>
  </si>
  <si>
    <t>Masters</t>
  </si>
  <si>
    <t>amagawu@yahoo.com</t>
  </si>
  <si>
    <t>Same</t>
  </si>
  <si>
    <t>Accra, Ghana</t>
  </si>
  <si>
    <t>BYU</t>
  </si>
  <si>
    <t>Danielle Cerbon</t>
  </si>
  <si>
    <t>Universidad Anáhuac Mexico City</t>
  </si>
  <si>
    <t>daniellecerbon@gmail.com</t>
  </si>
  <si>
    <t xml:space="preserve">University of Miami Prelim Surgery </t>
  </si>
  <si>
    <t>Mexico City</t>
  </si>
  <si>
    <t>Sam Zhang</t>
  </si>
  <si>
    <t>samchi.zhang@gmail.com</t>
  </si>
  <si>
    <t>Carmel, IN</t>
  </si>
  <si>
    <t>Tiffany Chen</t>
  </si>
  <si>
    <t>Rice</t>
  </si>
  <si>
    <t>Edward Lee</t>
  </si>
  <si>
    <t>UConn</t>
  </si>
  <si>
    <t>Kekoa Taparra</t>
  </si>
  <si>
    <t>ktaparra@gmail.com</t>
  </si>
  <si>
    <t>Gunderson TY</t>
  </si>
  <si>
    <t>Mililani, HI</t>
  </si>
  <si>
    <t>Fairfield University</t>
  </si>
  <si>
    <t>Claire Baniel</t>
  </si>
  <si>
    <t>UW Madison</t>
  </si>
  <si>
    <t>Santino Butler</t>
  </si>
  <si>
    <t>Agnes Ewongwo</t>
  </si>
  <si>
    <t>University of Arizona College of Medicine - Phoenix</t>
  </si>
  <si>
    <t>Beth Neilsen</t>
  </si>
  <si>
    <t>John Nikitas</t>
  </si>
  <si>
    <t>Washington University in St. Louis</t>
  </si>
  <si>
    <t>Cecil Benitez</t>
  </si>
  <si>
    <t>Sangwoo (Shawn) Kim</t>
  </si>
  <si>
    <t>Swarthmore College</t>
  </si>
  <si>
    <t>Congratulations Shawn!!!!</t>
  </si>
  <si>
    <t>Paul Riviere</t>
  </si>
  <si>
    <t>Michelle (Shelley) Tibbs</t>
  </si>
  <si>
    <t>MAS</t>
  </si>
  <si>
    <t>UCSD Prelim Medicine</t>
  </si>
  <si>
    <t>Will Chen</t>
  </si>
  <si>
    <t>Kaiser SF</t>
  </si>
  <si>
    <t>Katie Lichter</t>
  </si>
  <si>
    <t>lichter.katie@gmail.com</t>
  </si>
  <si>
    <t>St. Mary's - SF</t>
  </si>
  <si>
    <t>University of Denver</t>
  </si>
  <si>
    <t>Jane Chen</t>
  </si>
  <si>
    <t>Hye Ri Han</t>
  </si>
  <si>
    <t>Flushing Hospital Medical Center</t>
  </si>
  <si>
    <t>Brooklyn, NY</t>
  </si>
  <si>
    <t>Roy Bliley</t>
  </si>
  <si>
    <t>rcbliley@gmail.com</t>
  </si>
  <si>
    <t>University of Illinois - Chicago</t>
  </si>
  <si>
    <t>Hinsdale, IL</t>
  </si>
  <si>
    <t>Adam Avant</t>
  </si>
  <si>
    <t>avant94@gmail.com</t>
  </si>
  <si>
    <t>Lone Tree, Colorado TY</t>
  </si>
  <si>
    <t>Colorado Springs, CO</t>
  </si>
  <si>
    <t>College of William and Mary</t>
  </si>
  <si>
    <t>Patrick Oh</t>
  </si>
  <si>
    <t>NYU Winthrop</t>
  </si>
  <si>
    <t>Lagrangeville, NY</t>
  </si>
  <si>
    <t>David Wallington</t>
  </si>
  <si>
    <t>Western Michigan</t>
  </si>
  <si>
    <t>Riverside - VA</t>
  </si>
  <si>
    <t>Ann Arbor, MI</t>
  </si>
  <si>
    <t>Haocheng Cai</t>
  </si>
  <si>
    <t>Touro College of Osteopathic Medicine</t>
  </si>
  <si>
    <t>hcai2@student.touro.edu</t>
  </si>
  <si>
    <t>Omran Saifi</t>
  </si>
  <si>
    <t>American University of Beirut</t>
  </si>
  <si>
    <t>Beirut, Lebanon</t>
  </si>
  <si>
    <t>John Michael Bryant</t>
  </si>
  <si>
    <t xml:space="preserve">Florida International University </t>
  </si>
  <si>
    <t>Ruben Cruz-Chamorro</t>
  </si>
  <si>
    <t xml:space="preserve">Ponce Health Sciences University </t>
  </si>
  <si>
    <t>Vincent Cassidy</t>
  </si>
  <si>
    <t>Riverside TY in Newport News, VA</t>
  </si>
  <si>
    <t>Ryan Brisson</t>
  </si>
  <si>
    <t>Oakland University William Beaumont</t>
  </si>
  <si>
    <t>Cyrus Washington</t>
  </si>
  <si>
    <t>Howard University</t>
  </si>
  <si>
    <t>Mayank Patel</t>
  </si>
  <si>
    <t>University of Alabama-Birmingham</t>
  </si>
  <si>
    <t>mayankp519@gmail.com</t>
  </si>
  <si>
    <t>Macon, Georgia TY</t>
  </si>
  <si>
    <t>Montgomery, AL</t>
  </si>
  <si>
    <t>Congrats everyone!! Super exciting!!</t>
  </si>
  <si>
    <t>Joshua Anderson</t>
  </si>
  <si>
    <t xml:space="preserve">Masters </t>
  </si>
  <si>
    <t>Emory TY</t>
  </si>
  <si>
    <t>Alpharetta GA</t>
  </si>
  <si>
    <t xml:space="preserve">Uga </t>
  </si>
  <si>
    <t xml:space="preserve">University of Cincinnati </t>
  </si>
  <si>
    <t>Christopher Williamson</t>
  </si>
  <si>
    <t>Medical College of Georgia</t>
  </si>
  <si>
    <t>christopher.williamson51@gmail.com</t>
  </si>
  <si>
    <t>Taylor Corriher</t>
  </si>
  <si>
    <t>Nader Darwish</t>
  </si>
  <si>
    <t xml:space="preserve">Wayne State University </t>
  </si>
  <si>
    <t>Advocate Christ</t>
  </si>
  <si>
    <t>Oak Lawn, Il</t>
  </si>
  <si>
    <t>University of Illinois at Urbana-Champaign</t>
  </si>
  <si>
    <t>Lamiaa Abdallah</t>
  </si>
  <si>
    <t>Hamilton Trinh</t>
  </si>
  <si>
    <t>Wayne State University</t>
  </si>
  <si>
    <t>Univ of Colorado Denver</t>
  </si>
  <si>
    <t>Fremont, CA</t>
  </si>
  <si>
    <t>Amulya Yalamanchili</t>
  </si>
  <si>
    <t>George Ezzat Naoum</t>
  </si>
  <si>
    <t xml:space="preserve">Alexandria University </t>
  </si>
  <si>
    <t>Leah D'Souza</t>
  </si>
  <si>
    <t>University College Cork, Ireland</t>
  </si>
  <si>
    <t>MSc</t>
  </si>
  <si>
    <t>leah.a.dsouza@gmail.com</t>
  </si>
  <si>
    <t>Toronto, ON, Canada</t>
  </si>
  <si>
    <t>McMaster University</t>
  </si>
  <si>
    <t>Soumyajit Roy</t>
  </si>
  <si>
    <t>Calcutta National Medical College and Hospital (India)</t>
  </si>
  <si>
    <t>Greeshma Rajeev-Kumar</t>
  </si>
  <si>
    <t>Mt. Sinai</t>
  </si>
  <si>
    <t>greeshma51094@gmail.com</t>
  </si>
  <si>
    <t>Connor Lynch</t>
  </si>
  <si>
    <t>David Rosenberg</t>
  </si>
  <si>
    <t>UIC</t>
  </si>
  <si>
    <t>Michael Weisman</t>
  </si>
  <si>
    <t>IU</t>
  </si>
  <si>
    <t>Teessa Kuruvilla</t>
  </si>
  <si>
    <t>Gov. Medical College Kottayam (India)</t>
  </si>
  <si>
    <t>Fellowship Rad Onc(UMMC)</t>
  </si>
  <si>
    <t>Mercy Philadelphia</t>
  </si>
  <si>
    <t>Farmington CT</t>
  </si>
  <si>
    <t>Aman Mahal</t>
  </si>
  <si>
    <t>Lin Zhu</t>
  </si>
  <si>
    <t>Daniel Rosen</t>
  </si>
  <si>
    <t>Cornell</t>
  </si>
  <si>
    <t>Elie Mehanna</t>
  </si>
  <si>
    <t>Leou Ismael Banla</t>
  </si>
  <si>
    <t>Grace Lee</t>
  </si>
  <si>
    <t>Keara English</t>
  </si>
  <si>
    <t xml:space="preserve">Albert Einstein </t>
  </si>
  <si>
    <t>keara.english@gmail.com</t>
  </si>
  <si>
    <t>MSKCC Transitional</t>
  </si>
  <si>
    <t>Wilmington, Delaware</t>
  </si>
  <si>
    <t>University of Delaware</t>
  </si>
  <si>
    <t>Serena Mao</t>
  </si>
  <si>
    <t>serenachiangmao@gmail.com</t>
  </si>
  <si>
    <t>SInai Hospital of Baltimore</t>
  </si>
  <si>
    <t>Potomac, MD</t>
  </si>
  <si>
    <t>Cornell University</t>
  </si>
  <si>
    <t>Michael LeCompte</t>
  </si>
  <si>
    <t>michael.c.lecompte@gmail.com</t>
  </si>
  <si>
    <t>Greensboro, NC</t>
  </si>
  <si>
    <t>Khaled Aziz</t>
  </si>
  <si>
    <t>Soha Bazyar</t>
  </si>
  <si>
    <t>Mashhad University (Iran)</t>
  </si>
  <si>
    <t>PhD from UNC</t>
  </si>
  <si>
    <t>soha.bzr@gmail.com</t>
  </si>
  <si>
    <t>N/a</t>
  </si>
  <si>
    <t>Sean Miller</t>
  </si>
  <si>
    <t>St. Francis (Chicago)</t>
  </si>
  <si>
    <t>Chesterton, IN</t>
  </si>
  <si>
    <t>University of Alabama</t>
  </si>
  <si>
    <t>Michael Dykstra</t>
  </si>
  <si>
    <t>Sam Regan</t>
  </si>
  <si>
    <t>Julian Jeberaeel</t>
  </si>
  <si>
    <t>Yasamin Sharifzadeh</t>
  </si>
  <si>
    <t>Virginia Commonwealth University</t>
  </si>
  <si>
    <t>U Maryland Midtown TY</t>
  </si>
  <si>
    <t>Ashburn, VA</t>
  </si>
  <si>
    <t>Stanford University</t>
  </si>
  <si>
    <t>Jessica Burlile</t>
  </si>
  <si>
    <t>Providence Sacred Heart Spokane</t>
  </si>
  <si>
    <t>Boise, ID</t>
  </si>
  <si>
    <t>Boise State University</t>
  </si>
  <si>
    <t>Dan Ebner</t>
  </si>
  <si>
    <t xml:space="preserve">Brown </t>
  </si>
  <si>
    <t>daniel.k.ebner+ROSS@gmail.com</t>
  </si>
  <si>
    <t>Justin Barnes</t>
  </si>
  <si>
    <t>justinmichaelbarnes@gmail.com</t>
  </si>
  <si>
    <t>St. Luke’s (St. Louis) IM Prelim</t>
  </si>
  <si>
    <t>Provo, UT</t>
  </si>
  <si>
    <t>Brigham Young University</t>
  </si>
  <si>
    <t>LeMoyne Habimana-Griffin</t>
  </si>
  <si>
    <t>Sabrina Prime</t>
  </si>
  <si>
    <t>sabrinagprime@gmail.com</t>
  </si>
  <si>
    <t>University of North Carolina (Medicine)</t>
  </si>
  <si>
    <t>Fergus Falls, MN</t>
  </si>
  <si>
    <t>University of Minnesota, Twin Cities</t>
  </si>
  <si>
    <t>Kendall Kiser</t>
  </si>
  <si>
    <t>UT Houston</t>
  </si>
  <si>
    <t>Scarlett Acklin-Wehnert</t>
  </si>
  <si>
    <t>scarlett_acklin@hotmail.com</t>
  </si>
  <si>
    <t xml:space="preserve">Congrats everyone! </t>
  </si>
  <si>
    <t>Abhishek Kumar</t>
  </si>
  <si>
    <t>UC San Diego</t>
  </si>
  <si>
    <t>Abhishek.kumar219@gmail.com</t>
  </si>
  <si>
    <t>Jim Leng</t>
  </si>
  <si>
    <t>Alex Gooding</t>
  </si>
  <si>
    <t>Ethan Steele</t>
  </si>
  <si>
    <t xml:space="preserve">ethanmsteele15@gmail.com </t>
  </si>
  <si>
    <t>St. Vincent, Indianapolis, IN</t>
  </si>
  <si>
    <t>Elkhart, IN</t>
  </si>
  <si>
    <t>Michael Young</t>
  </si>
  <si>
    <t>University of Nevada - Reno</t>
  </si>
  <si>
    <t>Claire Lanier</t>
  </si>
  <si>
    <t>Justin Burr</t>
  </si>
  <si>
    <t>Karin Skalina</t>
  </si>
  <si>
    <t>Albert Einstein College of Medicine</t>
  </si>
  <si>
    <t>home</t>
  </si>
  <si>
    <t>k.skalina@gmail.com</t>
  </si>
  <si>
    <t>St. Vincent's Medical Center</t>
  </si>
  <si>
    <t>Portland, ME</t>
  </si>
  <si>
    <t>Tufts University</t>
  </si>
  <si>
    <t>Matt McMillan</t>
  </si>
  <si>
    <t>University of Michigan Medical School</t>
  </si>
  <si>
    <t>MSKCC</t>
  </si>
  <si>
    <t>University of South Carolina</t>
  </si>
  <si>
    <t>Alexandra Dreyfuss</t>
  </si>
  <si>
    <t>Perelman School of Medicine</t>
  </si>
  <si>
    <t>Chengcheng Gui</t>
  </si>
  <si>
    <t>Johns Hopkins University School of Medicine</t>
  </si>
  <si>
    <t>Gustav Cederquist</t>
  </si>
  <si>
    <t>Weill Cornell Medical Center</t>
  </si>
  <si>
    <t>Sana Raoof</t>
  </si>
  <si>
    <t>Harvard Medical School</t>
  </si>
  <si>
    <t>Chris Jackson</t>
  </si>
  <si>
    <t>Daniel Dickstein</t>
  </si>
  <si>
    <t>Kristin Hsieh</t>
  </si>
  <si>
    <t>Jason Hershberg</t>
  </si>
  <si>
    <t>Midwestern University AZCOM</t>
  </si>
  <si>
    <t>MHS</t>
  </si>
  <si>
    <t>Jason.Hirshberg@gmail.com</t>
  </si>
  <si>
    <t>Metrowest TY, Framingham MA</t>
  </si>
  <si>
    <t>Boulder CO</t>
  </si>
  <si>
    <t>CU Boulder</t>
  </si>
  <si>
    <t>Welcome to you both! x2 ~ Northwell PGY1's</t>
  </si>
  <si>
    <t>Bhargava Chitti</t>
  </si>
  <si>
    <t>George Washington University SOM</t>
  </si>
  <si>
    <t>bhargava.s.chitti@gmail.com</t>
  </si>
  <si>
    <t>Bronxcare TY</t>
  </si>
  <si>
    <t>Flushing, NY</t>
  </si>
  <si>
    <t>Marshall Diven</t>
  </si>
  <si>
    <t>tik</t>
  </si>
  <si>
    <t>Connor Kinslow</t>
  </si>
  <si>
    <t xml:space="preserve">Columbia </t>
  </si>
  <si>
    <t>research year</t>
  </si>
  <si>
    <t>Y (Home institution)</t>
  </si>
  <si>
    <t>cjk2151@columbia.edu</t>
  </si>
  <si>
    <t>Presence/Amita Saint Francis (Chicago)</t>
  </si>
  <si>
    <t>New York City</t>
  </si>
  <si>
    <t>SUNY Binghamton</t>
  </si>
  <si>
    <t>Albert Lee</t>
  </si>
  <si>
    <t>Downstate</t>
  </si>
  <si>
    <t>YAYAYAYAYA! / Congrats Albert! So happy for you bud</t>
  </si>
  <si>
    <t>Lauren Mount</t>
  </si>
  <si>
    <t>Olga Russial</t>
  </si>
  <si>
    <t>PCOM</t>
  </si>
  <si>
    <t>Jeffrey Cooney</t>
  </si>
  <si>
    <t>Fatemeh Fekrmandi</t>
  </si>
  <si>
    <t>Zanjan University (Iran)</t>
  </si>
  <si>
    <t>MSc from McGill</t>
  </si>
  <si>
    <t>fatemeh.fekrmandi@gmail.com</t>
  </si>
  <si>
    <t>Catholic Health, U Buffalo</t>
  </si>
  <si>
    <t>Toronto, Canada</t>
  </si>
  <si>
    <t>Sean Parker</t>
  </si>
  <si>
    <t>West Virginia University</t>
  </si>
  <si>
    <t>seanparkernov8@yahoo.com</t>
  </si>
  <si>
    <t>*West Virginia</t>
  </si>
  <si>
    <t>Princeton, WV</t>
  </si>
  <si>
    <t>Congrats everyone!</t>
  </si>
  <si>
    <t>Cole Billena</t>
  </si>
  <si>
    <t xml:space="preserve">Northeast Ohio Medical University </t>
  </si>
  <si>
    <t>cbillena93@gmail.com</t>
  </si>
  <si>
    <t>Summa Health System</t>
  </si>
  <si>
    <t>Bronx, NY</t>
  </si>
  <si>
    <t>City College of NY</t>
  </si>
  <si>
    <t>Woot Woot!</t>
  </si>
  <si>
    <t>David Buchberger</t>
  </si>
  <si>
    <t>Rituraj Upadhyay</t>
  </si>
  <si>
    <t>All India Institute of Medical Sciences</t>
  </si>
  <si>
    <t>aiims.rituraj@gmail.com</t>
  </si>
  <si>
    <t>Benjin Facer</t>
  </si>
  <si>
    <t>Vandy</t>
  </si>
  <si>
    <t>Sam Keltner</t>
  </si>
  <si>
    <t>skeltner@gmail.com</t>
  </si>
  <si>
    <t>Jewish Hospital</t>
  </si>
  <si>
    <t>Dayton, OH</t>
  </si>
  <si>
    <t>Loma Linda University</t>
  </si>
  <si>
    <t>Peter Lee</t>
  </si>
  <si>
    <t>UMass</t>
  </si>
  <si>
    <t>peter.lin.lee1@gmail.com</t>
  </si>
  <si>
    <t>Wayland, MA</t>
  </si>
  <si>
    <t>Alexander Lukez</t>
  </si>
  <si>
    <t>alex.p.lukez@gmail.com</t>
  </si>
  <si>
    <t>Lemuel Shattuck TY, Boston MA</t>
  </si>
  <si>
    <t>Cambridge, MA</t>
  </si>
  <si>
    <t>Louis Cappelli</t>
  </si>
  <si>
    <t>Rowan SOM</t>
  </si>
  <si>
    <t>louis.cappelli.iii@gmail.com</t>
  </si>
  <si>
    <t>Inspira TY, Vineland NJ</t>
  </si>
  <si>
    <t>Collingswood, NJ</t>
  </si>
  <si>
    <t>St. Joe's University</t>
  </si>
  <si>
    <t>Spencer Poiset</t>
  </si>
  <si>
    <t xml:space="preserve">Talya Laufer </t>
  </si>
  <si>
    <t>talyalaufer@gmail.com</t>
  </si>
  <si>
    <t>Monica Chelius</t>
  </si>
  <si>
    <t>Cecilia Jiang</t>
  </si>
  <si>
    <t>jiangcec@gmail.com</t>
  </si>
  <si>
    <t>Michelle Iocolano</t>
  </si>
  <si>
    <t xml:space="preserve">Stony Brook </t>
  </si>
  <si>
    <t>michelle.iocolano@gmail.com</t>
  </si>
  <si>
    <t>Emily MacDuffie</t>
  </si>
  <si>
    <t>Brown</t>
  </si>
  <si>
    <t>Research Fellowship</t>
  </si>
  <si>
    <t>Emily.macduffie@gmail.com</t>
  </si>
  <si>
    <t>Mansoura University School of Medicine (Egypt)</t>
  </si>
  <si>
    <t>riamulherkar@gmail.com</t>
  </si>
  <si>
    <t>Kaleb Darrow</t>
  </si>
  <si>
    <t>kalebrdarrow@gmail.com</t>
  </si>
  <si>
    <t>UT SOM Knoxville</t>
  </si>
  <si>
    <t>Knoxville, TN</t>
  </si>
  <si>
    <t>Kyra McComas</t>
  </si>
  <si>
    <t>Ha Pham</t>
  </si>
  <si>
    <t>University of Central Florida</t>
  </si>
  <si>
    <t>Oregon Health &amp; Science University</t>
  </si>
  <si>
    <t xml:space="preserve">Vincent Bernard </t>
  </si>
  <si>
    <t>University of Puerto Rico</t>
  </si>
  <si>
    <t>vbernar12@gmail.com</t>
  </si>
  <si>
    <t>MDACC/UT</t>
  </si>
  <si>
    <t>Alexander Sherry</t>
  </si>
  <si>
    <t>Vanderbilt University School of Medicine</t>
  </si>
  <si>
    <t>WellStar Kennestone Marietta GA</t>
  </si>
  <si>
    <t>Ardmore, OK</t>
  </si>
  <si>
    <t>University of North Carolina at Chapel Hill</t>
  </si>
  <si>
    <t>Aaron Seo</t>
  </si>
  <si>
    <t xml:space="preserve">University of Washington </t>
  </si>
  <si>
    <t>aaronseo@gmail.com</t>
  </si>
  <si>
    <t>Virginia Mason Seattle, WA</t>
  </si>
  <si>
    <t>University of Texas at Austin</t>
  </si>
  <si>
    <t>Kathryn Marqueen</t>
  </si>
  <si>
    <t>Mt Sinai</t>
  </si>
  <si>
    <t>Michael Rooney</t>
  </si>
  <si>
    <t>mkrooney10@gmail.com</t>
  </si>
  <si>
    <t>Naperville, IL</t>
  </si>
  <si>
    <t>Benjamin Schrank</t>
  </si>
  <si>
    <t>benjaminschrank@gmail.com</t>
  </si>
  <si>
    <t>Wauwatosa, WI</t>
  </si>
  <si>
    <t>Maureen Aliru</t>
  </si>
  <si>
    <t>Mihailo Miljanic</t>
  </si>
  <si>
    <t>Dell Medical School - UT Austin</t>
  </si>
  <si>
    <t>mihailo.miljanic90@gmail.com</t>
  </si>
  <si>
    <t>Dell Medical School IM Prelim</t>
  </si>
  <si>
    <t>Montgomery, NJ</t>
  </si>
  <si>
    <t>Boston College</t>
  </si>
  <si>
    <t>Steven Montalvo</t>
  </si>
  <si>
    <t>Eric Roach</t>
  </si>
  <si>
    <t>South Dakota</t>
  </si>
  <si>
    <t>Eduardo Urias</t>
  </si>
  <si>
    <t>August Anderson</t>
  </si>
  <si>
    <t xml:space="preserve">non-RO research year </t>
  </si>
  <si>
    <t>august19eras@gmail.com</t>
  </si>
  <si>
    <t>Santa Clara Valley medicine prelim</t>
  </si>
  <si>
    <t>Community college/The College of William &amp; Mary</t>
  </si>
  <si>
    <t>Andrew Barbour</t>
  </si>
  <si>
    <t>Sasha Swensen</t>
  </si>
  <si>
    <t>AJ Schottstaedt</t>
  </si>
  <si>
    <t>ajschotts40@gmail.com</t>
  </si>
  <si>
    <t>St. Joseph (MCW affiliated TY)</t>
  </si>
  <si>
    <t>Petaluma, Ca</t>
  </si>
  <si>
    <t>Please reach out if any questions</t>
  </si>
  <si>
    <t>Hari Menon</t>
  </si>
  <si>
    <t>hmenon@email.arizona.edu</t>
  </si>
  <si>
    <t>UA COM - Tucson</t>
  </si>
  <si>
    <t>Kaili Ranta</t>
  </si>
  <si>
    <t>Ohio State University</t>
  </si>
  <si>
    <t>kailiranta@gmail.com</t>
  </si>
  <si>
    <t>University of Wisconsin - Madison</t>
  </si>
  <si>
    <t>Stillwater, MN</t>
  </si>
  <si>
    <t>Drake University</t>
  </si>
  <si>
    <t>Colin Harari</t>
  </si>
  <si>
    <t>St. Francis (Evanston, IL)</t>
  </si>
  <si>
    <t xml:space="preserve">Tufts </t>
  </si>
  <si>
    <t>Biggest surprise</t>
  </si>
  <si>
    <t>Biggest disappointment</t>
  </si>
  <si>
    <t>Best food (night before or lunch?)</t>
  </si>
  <si>
    <t>Best organized</t>
  </si>
  <si>
    <t>Worst organized</t>
  </si>
  <si>
    <t>Coolest Residents</t>
  </si>
  <si>
    <t>Best (or worst) interview season moment</t>
  </si>
  <si>
    <t>Most Unique interview question</t>
  </si>
  <si>
    <t>Most Diversity</t>
  </si>
  <si>
    <t>Best Hair (initials)</t>
  </si>
  <si>
    <t>Missed connections (when/where/phone number)</t>
  </si>
  <si>
    <t>Most likely to swipe right on</t>
  </si>
  <si>
    <t>UPMC - nice hotel accomodation, dedicated faculty, young new attendings with special focus on translational research, determined to change the malignant culture//more like determined to move on without actually making critical changes. Don’t be swayed just because they had their interview day in a hotel rather than the actual department... //they may be determined to change but until its done...//they started already (I have been there multiple times)</t>
  </si>
  <si>
    <t xml:space="preserve">Case - how so?// they did not seem to read your applications. // looking for warm bodies </t>
  </si>
  <si>
    <t xml:space="preserve">Yale's lunch // and lifestyle only +'s of yale *therapeutic* radiology training//disagree. "lifestyle" strengths of yale to me seemed like mediaocre clinical experience. </t>
  </si>
  <si>
    <t xml:space="preserve">Best program presentation: Cincinnati x2 // </t>
  </si>
  <si>
    <t>Case x 5 // be wary of ranking a program as disorganized as Case // agree a lot better options//what didn't you like about it? I was just there and thought it wasn't poorly organized, maybe they made some adjustments</t>
  </si>
  <si>
    <t xml:space="preserve">UTSW. Definitely. </t>
  </si>
  <si>
    <t>Best: Interviewing with Rosenberg, Robinson, Wuthrick at Moffitt</t>
  </si>
  <si>
    <t>Do you have any questions?</t>
  </si>
  <si>
    <t>Einstein // in what way? // residents and patient population, also the applicants on interview day</t>
  </si>
  <si>
    <t>Garcia; Resident at Arizona x2</t>
  </si>
  <si>
    <t xml:space="preserve">^ LOL </t>
  </si>
  <si>
    <t>PGY5 at Cornell. Gives off strong "mean girl" vibes. x2 //lol</t>
  </si>
  <si>
    <t>Dartmouth - very selective in their screening, and thus read almost every single word on your application. The faculty seem to be down-to-earth and learned of each and every interviewee well. Did not feel like wasting time talking nonsense like at other places x7//thats great but how do you know selective? They run a real risk of not matching</t>
  </si>
  <si>
    <t>Tufts // this program has so many red flags, the residents were clealry miserable // PP pretending to be academic program x3 // waste of travel money</t>
  </si>
  <si>
    <t>UChicago Deep Dish Pizza// Pequod's &gt;&gt; Lou Malnati's tho</t>
  </si>
  <si>
    <t>UNC (presentation from the chair, different presentations throughout the day that covered the program, the region, and research) x3 also with their faculty information, individualized schedule all sent out ahead of time</t>
  </si>
  <si>
    <t>Maryland x5 // some admin person came thru on game day and re-organized schedule to get us done 1 hour earlier thats the real mvp // the organization on the interview day itself was excellent x4</t>
  </si>
  <si>
    <t>USC and Kaiser LA - maybe all LA programs?//Kaiser for sure, bro-ey as all hell but cool//Bro-ee is hardly a ringing endorcement for most. // maybe that's why they said 'bro-y but'</t>
  </si>
  <si>
    <t xml:space="preserve">Worst: "so have you done any research?" yeah man, have you read any of my application? happened at two places, twice at case western/UH... </t>
  </si>
  <si>
    <t>When did you lose your virginity? // &lt;- ??? was this from a fellow applicant//PD at a top 3// "I'll let you know once it happens."</t>
  </si>
  <si>
    <t>University of Kentucky//why? x2//Malignant attendings, 100% coverage according to residents at interview so older attendings can't think for themselves, some service lines have too many pts on treatment to be manageable, poor department cohesion and leadership // &lt;-can you put your impressions in the interview tab? //Disagree</t>
  </si>
  <si>
    <t>Rush x100000 (if you ever been to the dining tour and the VIP 5-star lunch, you would understand). // Yeah it was awesome, so was the post interview lunch - Nice sea food.</t>
  </si>
  <si>
    <t>Montefiore x3 // Monte sucks, how it still a program, didn't they soap all spots last year// they did, I'd avoid this program, the residents are universally miserable x 2//this sounds like its from people who did actually interview this year. Pls keep this to awards and comment on program in main sheet/tiers etc</t>
  </si>
  <si>
    <t>Northwell/Hofstra, easily. x6</t>
  </si>
  <si>
    <t>Beaumont - great program. its surprising that they soaped last year. very strong training, research here.x4</t>
  </si>
  <si>
    <t>Cornell x10</t>
  </si>
  <si>
    <t>Penn post-interview dinner x3</t>
  </si>
  <si>
    <t xml:space="preserve">yale </t>
  </si>
  <si>
    <t>harvard// How is HROP a surprise? // lol// Fucking gunners man. Just wanted to tell people they interviewed at Harvard.</t>
  </si>
  <si>
    <t>Jefferson x7</t>
  </si>
  <si>
    <t>University of Kentucky post-interview lunch</t>
  </si>
  <si>
    <t>Kansasx 2</t>
  </si>
  <si>
    <t>UW x5 thought this was supposed to be a good program // I'm curious, what made you think it isn't? // sounds like someone wants to match to UW and is discouraging others//definitie trolling. This person has done similiar with other programs and usually "x2" or "x3". // i added an 'x' here because i was disappointed.// I agree. Would be a program that would regularly go unfilled if it was located in the southeast.//not clear if this is university of washington (average program) or U wisc (a great program)// You've asked this question multiple times. One should be able to use context clues to realize we are talking about Washington. If your goal is just so you don't get your program associated with a lesser one, cooll.//"one should be able to use context clues"by youre reply, taken in context, id say youre an asshole// I agree with the assholoe, don't know why someone would assume Wisconsin as UW, since it's MCW everywhere for it// LOL MCW is not UWisconsin. People usually just call it Wisconsin tbh.//"lol" followed by a statement of fact (ie, MCW is not UWISC) is the internets best indicator of assholery x2</t>
  </si>
  <si>
    <t>CCF lunch was lit x5</t>
  </si>
  <si>
    <t>OSU</t>
  </si>
  <si>
    <t>Nebraska, Buffet Cancer Center is very nice // but how is the program though// its nebraska</t>
  </si>
  <si>
    <t>UNC/why?</t>
  </si>
  <si>
    <t>Lunch at Hopkins/Indian x2</t>
  </si>
  <si>
    <t>Utahx6</t>
  </si>
  <si>
    <t>Rochester x2</t>
  </si>
  <si>
    <t>spreadsheet chat x5 // LOL</t>
  </si>
  <si>
    <t>UAB easily.</t>
  </si>
  <si>
    <t xml:space="preserve">UTSW- tons of money, growth, and investment in technology </t>
  </si>
  <si>
    <t>Mt Sinai lol</t>
  </si>
  <si>
    <t>UNC - They not only read applications, but seemed to truly care about the people they were interviewing. There are lots of opportunities to shape the resdiency to your specific interests with support from faculty.</t>
  </si>
  <si>
    <t>Mayonnaise</t>
  </si>
  <si>
    <t>NYU x 4</t>
  </si>
  <si>
    <t>Rotated but no interview</t>
  </si>
  <si>
    <t>Contact Date(s)
2019</t>
  </si>
  <si>
    <t>Last Year Dates: See "18-19 invites" below for more info</t>
  </si>
  <si>
    <t>Spots</t>
  </si>
  <si>
    <t>More Detailed Comments 
{Move more detailed comments to this column to preserve formatting)</t>
  </si>
  <si>
    <t>N x7 Yx1</t>
  </si>
  <si>
    <t>"If traveling from out of town, Mayo Clinic will provide one complimentary night hotel accommodations at the Marriott Residence View located on the Phoenix Campus of the Mayo Clinic Hospital."</t>
  </si>
  <si>
    <t>2 (going to interview 20 - 10 on each of the interview days)</t>
  </si>
  <si>
    <t>Yx1, Nx1</t>
  </si>
  <si>
    <t>The email to inform you of your selection for an interview will be going out on Wednesday 10/9 between 4-5p.  I will be sending emails through the ERAS system and will be setting up all Interview Days as RSVP events in ERAS. These dates and slots are first come first serve, please be alert to the notifications from ERAS so that you can go in and select your preference ASAP. You will have until Monday 10/14 to accept our invitation for an interview and make your selection.</t>
  </si>
  <si>
    <t>Nx11, Yx1</t>
  </si>
  <si>
    <t>nx7</t>
  </si>
  <si>
    <t>Nx8 Yx1</t>
  </si>
  <si>
    <t>Ouch—I got a recalled invitation. Was there anyone who didn’t get their invite recalled? Also got recalled x 12 / Invites re-sent out around 10:45PST</t>
  </si>
  <si>
    <t>Re-invite x10</t>
  </si>
  <si>
    <t>N x8 Y x2</t>
  </si>
  <si>
    <t>It looks like they alternate 1 vs 2 residents. Is our year 1 spot?/ I don't know if NRMP is accurate but it says 2</t>
  </si>
  <si>
    <t>10/17/19, ERAS</t>
  </si>
  <si>
    <t>Yx1 Nx5</t>
  </si>
  <si>
    <t>Yx1 Nx6</t>
  </si>
  <si>
    <t>11/4 ERAS x1</t>
  </si>
  <si>
    <t>Interview dates? I got assigned a date. I don’t know what the other dates are // I was assigned 12/16 //I was also just offered a single date</t>
  </si>
  <si>
    <t>Yx4 N x 4</t>
  </si>
  <si>
    <t>11/4/19, ERAS x2</t>
  </si>
  <si>
    <t>11/1/19, ERAS,X4</t>
  </si>
  <si>
    <t>Anyone else having trouble calling to schedule? Eventually got through on that number and they switched me over to John who emailed us. // Yeah I ended up leaving a message for John, but am very uncomfortable not talking to anyone. Especially because his phone number is listed on the bottom of the email. Why didn't he just tell us to use that if we were supposed to contact him directly. // call him back and try to speak with him directly //he called me back - thanks</t>
  </si>
  <si>
    <t>n x6</t>
  </si>
  <si>
    <t>Nx6 Yx1</t>
  </si>
  <si>
    <t>ERAS 10/30 x8</t>
  </si>
  <si>
    <t>nx8</t>
  </si>
  <si>
    <t>ERAS 11/15</t>
  </si>
  <si>
    <t>eras</t>
  </si>
  <si>
    <t>nx4 Yx1</t>
  </si>
  <si>
    <t>N x12</t>
  </si>
  <si>
    <t>Phone call from PD</t>
  </si>
  <si>
    <t>Phone</t>
  </si>
  <si>
    <t>Nx9 Yx3</t>
  </si>
  <si>
    <t>N x5</t>
  </si>
  <si>
    <t>nx8 yx3</t>
  </si>
  <si>
    <t>Interview sessions will begin at 8am and will conclude at 4pm. During your time at KUMC, you can expect to participate in individual interviews with faculty, converse with current residents, and tour the department and hospital facilities. The residents welcome you to join them for a casual dinner reception at a local Kansas City restaurant on the evening prior to each interview date. Attendance at this event is optional but will provide you an invaluable opportunity to learn more about our program in a colloquial atmosphere.</t>
  </si>
  <si>
    <t>N x 14</t>
  </si>
  <si>
    <t>N x 5</t>
  </si>
  <si>
    <t>N x 10</t>
  </si>
  <si>
    <t>Y x2, Nx6</t>
  </si>
  <si>
    <t>10/25, ERAS x5</t>
  </si>
  <si>
    <t>N x 13</t>
  </si>
  <si>
    <t>11/21. email X3</t>
  </si>
  <si>
    <t>nx8 yx2</t>
  </si>
  <si>
    <t>11/4/19, email x5</t>
  </si>
  <si>
    <t>nx2</t>
  </si>
  <si>
    <t>nx14 yx1</t>
  </si>
  <si>
    <t>N x 8 Yx2</t>
  </si>
  <si>
    <t>10/11, Email, 2, 10/31, Email, 10/26, Mail</t>
  </si>
  <si>
    <t>Nx 9</t>
  </si>
  <si>
    <t>Nx16 Yx1</t>
  </si>
  <si>
    <t>N x 12</t>
  </si>
  <si>
    <t>N x 18</t>
  </si>
  <si>
    <t>N x 8 Yx1</t>
  </si>
  <si>
    <t>10/11 ERAS, 7</t>
  </si>
  <si>
    <t>Yx1, Nx12</t>
  </si>
  <si>
    <t>Yx2 Nx6</t>
  </si>
  <si>
    <t>11/1/2019 Email x2</t>
  </si>
  <si>
    <t>N x2</t>
  </si>
  <si>
    <t>nx5</t>
  </si>
  <si>
    <t>N x6</t>
  </si>
  <si>
    <t>N x 4</t>
  </si>
  <si>
    <t>They said they’re only taking 1 resident via match this year. A second one is joining in January mid-cycle</t>
  </si>
  <si>
    <t>N x16 Y x1</t>
  </si>
  <si>
    <t>10/17 ERAS x7</t>
  </si>
  <si>
    <t>Nx7 Yx3</t>
  </si>
  <si>
    <t>01/16/2020 email</t>
  </si>
  <si>
    <t>N x 15</t>
  </si>
  <si>
    <t>N x 3</t>
  </si>
  <si>
    <t>Interviews cancelled.</t>
  </si>
  <si>
    <t>N x 1</t>
  </si>
  <si>
    <t>Nx11 yx1</t>
  </si>
  <si>
    <t>10/15 ERAS, 5</t>
  </si>
  <si>
    <t>Nx10 yx6</t>
  </si>
  <si>
    <t>Seems to be rolling emails, anyone get a date confirmation?//Yes x1</t>
  </si>
  <si>
    <t>Post</t>
  </si>
  <si>
    <t>Yx1 Nx7</t>
  </si>
  <si>
    <t>Interviewing 36 and all responded instantly &gt;.&lt;</t>
  </si>
  <si>
    <t>Nx9 Yx6</t>
  </si>
  <si>
    <t>10/21, ERAS, X6</t>
  </si>
  <si>
    <t>No opening this year</t>
  </si>
  <si>
    <t>4 dates for 28 interview spots</t>
  </si>
  <si>
    <t>AM and PM sessions on each interview day, pre-interview dinner, and post-interview reception</t>
  </si>
  <si>
    <t>nx10 yx1</t>
  </si>
  <si>
    <t>10/31, ERAS, X2, 11/5 eras</t>
  </si>
  <si>
    <t xml:space="preserve">We anticipate approximately 10 interview slots for each date. On or before Oct 4, we will begin sending out interview invitations. These invitations will come in several waves over 1-2 weeks to allow ample time (1-2 days) for each wave to select a date that works for their schedule. Although applicants in the latter waves may have fewer dates from which to choose, we will do our best to accommodate applicants who have only one date choice and identify a significant conflict.
</t>
  </si>
  <si>
    <t>11/11, Email, 2</t>
  </si>
  <si>
    <t>11/11, ERAS, X2</t>
  </si>
  <si>
    <t>N x 2</t>
  </si>
  <si>
    <t>MSPE</t>
  </si>
  <si>
    <t>Dartmouth (1/4)</t>
  </si>
  <si>
    <t>Stony Brook (1/3)</t>
  </si>
  <si>
    <t>Dartmouth (2/4)</t>
  </si>
  <si>
    <t>Buffalo (1/2), Mayo (1/3), Dartmouth (3/4)</t>
  </si>
  <si>
    <t>Alabama (1/3), Mayo (2/3), Kaiser LA (1/3)</t>
  </si>
  <si>
    <t>Mayo (3/3)</t>
  </si>
  <si>
    <t>Arizona (1/4), Maryland (1/2), Dartmouth (4/4)</t>
  </si>
  <si>
    <t>Louisville (1/3), Duke (1/3), WVU (1/3)</t>
  </si>
  <si>
    <t>Case Western (1/3) Indiana (1/3), Hofstra (1/6)</t>
  </si>
  <si>
    <t>NYU (1/3)</t>
  </si>
  <si>
    <t>Stony Brook (2/3), Einstein (1/3), Case Western (2/3), NY Brooklyn (1/5)</t>
  </si>
  <si>
    <t>UVA (1/4), Florida (1/2), UPMC (1/2)</t>
  </si>
  <si>
    <t>WIsconsin (1/4), Buffalo (2/2) UC Davis (1/3), Columbia (1/2), UNC (1/3), Henry Ford (1/3), UTSW (1/3)</t>
  </si>
  <si>
    <t>Indiana (2/3), Stanford (1/3), NY Brooklyn (2/5), Kaiser LA (2/3), Hofstra (2/6)</t>
  </si>
  <si>
    <t>Cincinnati (1/3), MSKCC (1/3), Beaumont (1/3)</t>
  </si>
  <si>
    <t>Kansas (1/4), Case Western (3/3), Mt. Sinai (1/3), MCW (1/3)</t>
  </si>
  <si>
    <t>VCU (1/2), UVA (2/4), UPMC (2/2), Tufts (1/3), Rutgers (1/3), Rush (1/3)</t>
  </si>
  <si>
    <t>Henry Ford (2/3), Maryland (2/2)</t>
  </si>
  <si>
    <t>THANKSGIVING</t>
  </si>
  <si>
    <t>Duke (2/3), Penn (1/3), Chicago (1/2)</t>
  </si>
  <si>
    <t>Alabama (2/3) Indiana (3/3), Mayo AZ (1/2), Mt. Sinai (2/3), Thomas Jefferson (1/3), Wake Forest (1/2)</t>
  </si>
  <si>
    <t>Cincinnati (2/3), Penn (2/3), NY Brooklyn (4/5), Beaumont 2/3), City of Hope (1/3)</t>
  </si>
  <si>
    <t>SUNY Upstate (1/3), Emory (1/4), Einstein (2/3), Kansas (2/4), NY Brooklyn (3/5), Stanford (2/3), Yale (1/3), Georgetown (1/3), USC (1/3)</t>
  </si>
  <si>
    <t>Arizona (2/4), UC Davis (2/3), Columbia (2/2), HROP (1/3), NYU (2/3), Rush (2/3), UNC (2/3), Northwestern (1/3), John Hopkins (1/3)</t>
  </si>
  <si>
    <t>VCU (2/2)</t>
  </si>
  <si>
    <t>Louisville (2/3), Loyola (1/3), Moffitt (1/2), UW (1/3), WVU (2/3), UCSF (1/3), Vanderbilt (1/3), Chicago (2/2), UMichigan (1/3), Baylor (1/4)</t>
  </si>
  <si>
    <t>Kansas (3/4), Mayo AZ (2/2), Mount Sinai (3/3), MCW (2/3)</t>
  </si>
  <si>
    <t xml:space="preserve">MSKCC (2/3), Penn (2/3) </t>
  </si>
  <si>
    <t>Stony Brook (3/3), OSU (1/3), Cedars Sinai (1/2), Yale (2/3), USC (2/3)</t>
  </si>
  <si>
    <t>Wisconsin (2/4), Fox Chase (1/2), MDACC (1/4), NYU (3/3), Rush (3/3), Rutgers (2/3), Tufts (2/3), UCSD (1/2), UCLA (1/3), Minnesota (1/2), John Hopkins (2/3), Hofstra (3/6)</t>
  </si>
  <si>
    <t>Wisconsin (3/4), Arizona (3/4) UC Davis (3/3), Duke (3/3), Fox Chase (2/2), UW (2/3), Mayo FL (1/3), UTSW (2/3), UCSF (2/3), Wake Forest (2/2)</t>
  </si>
  <si>
    <t>Cincinnati (3/3), OSU (2/3), UNC (3/3), NY Brooklyn (5/5), Kaiser LA (3/3)</t>
  </si>
  <si>
    <t>Stanford (3/3), Cornell (1/3), Beaumont (3/3), Hofstra (4/6)</t>
  </si>
  <si>
    <t>Emory (2/4), Loyola (2/3), MDACC (2/4), Thomas Jefferson (2/3), Oklahoma (1/3), UMichigan (2/3)</t>
  </si>
  <si>
    <t>CHRISTMAS EVE</t>
  </si>
  <si>
    <t>CHRISTMAS</t>
  </si>
  <si>
    <t xml:space="preserve">   31  NYE</t>
  </si>
  <si>
    <t>NEW YEAR'S DAY</t>
  </si>
  <si>
    <t>Emory (3/4), HROP (2/3), Tufts (3/3), Oklahoma (2/3)</t>
  </si>
  <si>
    <t>Rochester (1/3)</t>
  </si>
  <si>
    <t>Wisconsin (4/4), Emory (4/4), City of Hope (2/3), Moffitt (2/2), CCF (1/4), Henry Ford (3/3), Northwestern (2/3), Arkansas (1/2), UMichigan (3/3)</t>
  </si>
  <si>
    <t>Alabama (3/3), Hofstra (5/6)</t>
  </si>
  <si>
    <t>MSKCC (3/3), MCW (3/4)</t>
  </si>
  <si>
    <t>SUNY Upstate (2/3), Mount Sinai (3/3), Georgetown (2/3), USC (3/3)</t>
  </si>
  <si>
    <t>Utah (1/2), Rutgers (3/3), UCLA (2/3), UW (3/3), John Hopkins (3/3)</t>
  </si>
  <si>
    <t>Rochester (2/3)</t>
  </si>
  <si>
    <t>Louisville (3/3), Arizona (4/4), CCF (2/4), Miami (1/3), Mayo FL (2/3), UCSF (3/3), Allegheny (1/2), Baylor (2/4)</t>
  </si>
  <si>
    <t>Kansas (4/4), Thomas Jefferson (3/3), City of Hope (3/3)</t>
  </si>
  <si>
    <t>Utah (2/2), Cornell (2/3), Utah (3/3)</t>
  </si>
  <si>
    <t>SUNY Upstate (3/3), OSU (3/3), Cedar Sinai (2/2), Yale (3/3), Hofstra (6/6)</t>
  </si>
  <si>
    <t>Arkansas (2/2), Einstein (3/3), UVA (3/4), UCLA (3/3), UCSD (2/2), Miami (2/3), Mayo FL (3/3), Minnesota (2/2), Vanderbilt (2/3), MCW (4/4)</t>
  </si>
  <si>
    <t>Rochester (3/3)</t>
  </si>
  <si>
    <t xml:space="preserve">CCF (3/4), </t>
  </si>
  <si>
    <t>OHSU (1/2), Miami (3/3)</t>
  </si>
  <si>
    <t>UTSW (3/3), Georgetown (3/3)</t>
  </si>
  <si>
    <t>Florida (2/2), MDACC (3/4), HROP (3/3), Vanderbilt (3/3)</t>
  </si>
  <si>
    <t>CCF (4/4), Allegheny (2/2), Baylor (3/4)</t>
  </si>
  <si>
    <t>OHSU (2/2), Cornell (3/3)</t>
  </si>
  <si>
    <t>Loma Linda (1/2), UVA (4/4), MDACC (4/4), Northwestern (3/3), Baylor (4/4)</t>
  </si>
  <si>
    <t>UTSW?</t>
  </si>
  <si>
    <t>Loma Linda (2/2), Vanderbilt</t>
  </si>
  <si>
    <t>RANK LIST DUE</t>
  </si>
  <si>
    <t># of spots filled post SOAP</t>
  </si>
  <si>
    <t>Program Notes</t>
  </si>
  <si>
    <t>Categorical</t>
  </si>
  <si>
    <t>??? I don't think this program went unfiled</t>
  </si>
  <si>
    <t>WILL NOT SOAP STUDENTS WITHOUT PRIOR RO EXPERIENCE</t>
  </si>
  <si>
    <t>SUNY</t>
  </si>
  <si>
    <t>Brooklyn Methodist</t>
  </si>
  <si>
    <t>University of Arkansas</t>
  </si>
  <si>
    <t>UVirginia</t>
  </si>
  <si>
    <t>W Virginia</t>
  </si>
  <si>
    <t>top updating!</t>
  </si>
  <si>
    <t>Comments/Discussion</t>
  </si>
  <si>
    <t>If I ranked one of these programs as my # 1...does it mean  I matched there?// hate to break it to you- but also possible they didn't rank you// lol // Those are some decent programs esp. the LA, Chicago programs// they did not rank you if they did not fill, sorry// cant wait to see the peoples profiles who SOAP into these spots// also possible you matched to  one of the filled spots at your #1//</t>
  </si>
  <si>
    <t>How accurate is this list? Many programs did not fill at all!// My # 1 did not fill at all, meaning that they didn't even rank me. : (//not that accurate initially. beongin more so. I just updated jefferson.</t>
  </si>
  <si>
    <t>&lt;-- this is so sad. Im sorry buddy</t>
  </si>
  <si>
    <t>Fellow IMGs, thoughts on NRMP's statement that suggests potentially deferring a year due to travel and visa restrictions? https://mk0nrmp3oyqui6wqfm.kinstacdn.com/wp-content/uploads/2020/04/NRMP-Board-FAQ-01April2020-final_for-posting.pdf//most programs are not taking visitors now</t>
  </si>
  <si>
    <t>Should I be expecting any paperwork or things to do from my rad onc program at this point? Or is it all just our prelim/TY at this point? Is it just gonna be radio silence from our rad onc programs for the next year? // what would we need to do a year and a half in advance...? // No clue, that's why I asked. Thanks for the helpful response though bro. // still waiting for stuff and i matched last year // I think my paperwork for med school started 1 month in advance. paperwork for away rotations was due several months in advance. paperwork for internship is being requested a couple months in advance. I expect residency to be a couple months in advance too</t>
  </si>
  <si>
    <t>Did Ohio state open a PGY2 spot for next year? They're a solid program and did not soap from what I know. Any info appreciated, respectfully. // I saw they posted a spot on SDN. I guess an intern decided to change programs, or may specialties// From what I comprehend, a CURRENT intern ( not a med student soon to be intern) may have left. Meaning that the PGY-2 spot is open this July and is available to those who have completed intern year. // yeah the SDN post is for a pgy2 spot next year (starting in july)</t>
  </si>
  <si>
    <t>I can confirm that this is to fill a spot that was vacated by a current PGY1 who was unable to matriculate and not a program expansion</t>
  </si>
  <si>
    <t>Might be time to make the spreadsheet for MD'21 // go for it! // i added a tab for program information. // should we just migrate this one over and make new tabs? // way too early for this // lots of gunners</t>
  </si>
  <si>
    <t>Shoot, didn't realize MDACC away rotation has a pre-application thing that I was supposed to submit before March 15th :/ // Send an email to the coordinator, maybe they will extend it // maybe they're too busy to think about it, and didn't notice! // historically, no dice.  // between the recent match results, and covid, it might still be worth a shot!</t>
  </si>
  <si>
    <t>How are ms3s going to get strong letters if we can't have one on one time with radonc attendings in clinics?// Not sure, this year's cycle is going to be a shitshow. If you're doing rad onc research, get a strong letter from your CI/mentor. Maybe shadow him/her if we ever get back to normalcy so they can comment on your clinical abilities.// And we have no idea when we can return to clinical activities which make planning for anything virtually impossible. // I think we just need to wait and see. Talking to some of my deans, they don't know how this will affect residency applications yet, and neither do other programs</t>
  </si>
  <si>
    <r>
      <rPr/>
      <t xml:space="preserve">fun presentation on APM if your rotations are canceled like me: </t>
    </r>
    <r>
      <rPr>
        <color rgb="FF1155CC"/>
        <u/>
      </rPr>
      <t>https://www.astro.org/Affiliate/ARRO/Resident-Resources/Educational-Resources/Webinars/Professional-Development-and-Research/Medicare-Reimbursement-Model</t>
    </r>
  </si>
  <si>
    <t>Would entering PGY1s be willing to fill out the application spreadsheet now that the match is over? It would be nice to have some data about matching at different tiers and interview invites! // do not overthink it. step 240 and step 260 not a big difference. honors in two vs honors in four courses not a big deal. to match at a top program, take a research year (or have an additional degree) or come from a top us md school. nothing more to it than that. // i looked at last year's applicant data when I applied, but in the end it didn't matter - it didn't change the interviews I received, and past applicant data wasn't good enough to predict the number of interviews that I received. I think charting the outcomes is much more factual and useful // i think it's mostly for fun to see who else is applying in your year</t>
  </si>
  <si>
    <t>Did everyone's clerkship cancel for 2 weeks since aamc recommendations? Does any school have plans to return? // my school cancelled clerkships for all med students for the few weeks and cancelled any remaining rotations/clerkships (and waived any lingering credit requirements) for M4s.//</t>
  </si>
  <si>
    <t xml:space="preserve">Note: These are supposed to be reviews about where is best to go for an LOR, not a review of the program itself.                                                                                                                                                                                                                                                                                                                                                                                                                                                                                                                                               TX, MDACC - solid though saturated with students. Interview many of their rotators but not all. 
NY, Memorial Sloan Kettering - tough but if you impress here you'll do well anywhere// great program, hours are miserable, probably better to do IM+Onc fellowship, take a lof of MD/PHds
MA, Harvard - solid but harder to get a good letter. Below this point would only rotate at places you specifically want to attend, not just for letters. // Heard fewer home rotators at MGH than Brigham
PA, U Penn - great for getting a letter because you are assigned to a primary and secondary service
CA, Stanford - attendings distant and harder to impress with structure. took very few rotators (none?) this year. Probably not a valuable rotation because of this. tend to target the same people the other big names target// great name but probably relies on it more than it should, environment is tough and some attendings are difficult to work with // Collectively overrated, there are more advanced places to be these days.                                                                                                                                                                                                                                                                                                                                                                                                                                                                                                                                                                                                                                                                        MN, Mayo Clinic Rochester - awesome program, nice people, terrific learning environment, good letters, ahead on the technology curve, but is hurt in people's rankings because Rochester's a small town and cold. Interviews early so do an early rotation. 2/3 people this year did an away rotation
CA, UCSF - rotation structure poor for getting solid letter.//in what way? // switching up attendings/services daily, so you don't get enough face time with any of them to build any sense of rapport. vs MDA, where you spend 2 weeks with any given attending // somewhat falling in prominence but the better of Stanford and UCSF. SF's hella expensive                                        
MI, University of Michigan  - great program but without the namebrand 'oomph' factor of a "bigger" name (mostly people thinking private school name = better program, a la harvard/stanford), long hours and residents fairly overworked // what about LORs?
MO, WashU - great clinical/research training program, drawback is St. Louis // we don't need a program review, what's the LOR situation like
MD, Johns Hopkins will be a powerhouse when they get a chair settled // top program with great name which helps especially for pp jobs // what about LORs? // rotate here if you want to match here.
NC, Duke interviewed everyone and their mother, so a rotation here probably isn't necessary unless it's your dream program 
WI, U of Wisconsin, Madison - great reputation in rad onc world, attendings and residents known for being friendly
FL, UF - great reputation in rad onc world, attendings and residents known for being friendly 
OH, Cleveland Clinic  - fine rotation, nice attendings, work with majority of them in 2-3 day chunks, group letter signed by chair
CT, Yale declared overrated by the spreadsheet despite the best QOL, good training, and the Yale name, though New Haven
CA, UCSD - nice attendings but will be busy and saturated, took all internal candidates this year so may not be the best rotation                                                                                                                                                                                                                                                                                                                                                                                                                                                                                                                                                                                                                                                            PA, Fox Chase, Philly
NY, NYU
TX, UTSW Dallas - residents helpful and great to work with per multiple med students on interview trail, many interacted with Timmerman who is a huge name in the field and were able to get letter, majority are invited back to interview
TN, Vanderbilt, Nashville - great research program (second most Holmans of any residency in the country) , still searching for chair
AL, UAB- located in a suprisingly impressive medical campus, friendly residents and faculty, gets dinged for location but Birmingham seems to be getting trendier, 2 hr drive to Atl and 2.5 hr to Nashville// Brand new proton center
CA, UCLA - new PD is Dr. Raldow who is a huge advocate for residents and med students, residents and attendings are great to work with, if you have interest in Brachy Dr. Chang is willing to let you work closely with him (MS4 who rotated last summer) </t>
  </si>
  <si>
    <t xml:space="preserve">I would argue this is not an exhaustive list, and I think personal preference plays a role, and you have to consider what kind of applicant you are. Several of these places get many rotators and not all will get an invite. If you don't have the CV to compete, it could be a waste of a rotation to go to Harvard or MDA. I would also consider the structure of the rotation and how likely it is to get a letter, and what the quality of this letter would be., ex. the MDA structure seems much better than the Harvard structure in terms of quality of letter. // agreed. focus on programs where you spend 2+ weeks continuously with a single attending, a la MDA. Think about your approach -- seemed like every rotator this year aimed to be on GI with the PD, which probably pays off in the long run. // getting one letter from a famous attending somewhere should be priority #1, then rotate where you want to actually attend. If you're rotating at MDACC, MSK, and Harvard, you're leaning too heavily on prestige in your decision making process (and will confuse those institutions when they try to find someone who really wants them) // Yeah I'd only pick 1 of the "big 3". Though I think the "famous" approach is a bit over-rated. If its a generic sounding and boring letter, it doesn't help much. This can happen because its hard to work with these "famous" people for more than 1-2 days. x2// Yeah I don't think "famous" letters help much either. I agree with the general advice given here: one "Big 3" and one "Top 20 or residency of interest" as the other away. I did this approach and only got letters from people I felt knew me well. I even specifically chose to not get a "famous" letter from one institution because of this. It definitely helps when the letter is personal and strong. Almost every interview I went on, someone would comment about the strength of my letters. It's a good feeling.// Also, of note MSKCC only offers composite letters to their rotators // Current resident in a "top 10" program -- my recommendation to students on selecting away rotations is as follows: 1) Choose a place where you might be interested in doing residency but don't necessarily have anything tying you to that area (for example: You did undergrad in IL and med school in MO, so you have a pretty good feel and shot at places in the Midwest; however, you have nothing tying you to the West coast or East coast, then it might be worthwhile to do a rotation in one of those areas to help "open up" your application to program directors, especially if you have a letter from those institutions), 2) Choose a program that sets you up for success, especially those that have you rotate with 1-2 faculty and you get to build rapport with them which can ultimately lead to a more meaningful letter. I'm of the mindset that a thoughtful letter from an assistant or associate professor is worth more than trying to fish for a letter from a full professor who's internationally recognized. 3) That last point brings me to rotating at "top institutions".  I would choose one if you have your heart set on being in a particular area. However, rotating at a "big three" or "top five" doesn't guarantee an interview and most will interview the top applicants for that year whether they did a rotation or not. </t>
  </si>
  <si>
    <t xml:space="preserve">assuming the world doesn't end, a fantasy football league spanning all our programs would be pretty sweet // + groupchat // if you could somehow filter out all the assholes who use any sort of platform to spew their hate // they wouldn't be anonymous, and if limited to matched people, we'd filter out everyone who isn't part of our graduating year (which may be where a lot of the vitriol is coming from) // i think a lot of the vitriol also comes from being anonymous, regardless of year. </t>
  </si>
  <si>
    <t>For any M4s still around, please fill in IV/away impressions. M3s will likely have fewer away opportunities this year so will need to lean more heavily on your thoughts. Especially: Georgetown, Columbia, Michigan, Mt Sinai, USC//if there are any aways available this year//good point // all aways i have contacted/applied to are cancelled through the summer. JHU cancelled until October. // MS4 here, I did 5 radonc rotations and didn't end up matching to any of them lol, still very happy//omg my bank account would've killed me // ms4, did you still match in rad onc or another field? were your rotations at top programs, or geographic locations that you really wanted?</t>
  </si>
  <si>
    <t>amusing people are still deleting comments. previous comment here was: don't go to aways at places outside the top 10 unless you really want to match there or know you're not in the top 40ish people applying. They're auditions and you're more likely to interview and match at places you do aways at, nevermind the letters can be helpful.//lots of butterfingers on here, think it was prob an accident. one time someone pasted research data lol//Keep in mind, away rotations can hurt you. If you don't do a great job you wont likely match there are your letters will damn with faint praise. People are REALLY bad at  assessing how they do in rotation. You need to take a hard look at yourself if you want an autidion rotation to pan out for you // in hindsight i wish i did fewer aways - I feel it was super hard to impress// &lt;---Exactly!!!  Better to be an unknown commodity rather than a known mediocre commodity  x2</t>
  </si>
  <si>
    <t>seems like it's time for another what're the top programs thread right guys and gals // no thank you. I hope the match and spreadsheet discussions this year can put that question to rest for at least a couple years. Maybe something we can all agree on are that programs that soaped or didn't match US MDs are lower-tier (which may affect job options, but does not necessarily mean a bad residency experience), and the match list shouldn't prevent you from interviewing there if you have a reason to go there//+1 many good programs and i had an incredbily difficult time creating my rank list because there are many good/great programs. some worse programs that SOAP this year, previous years, multiple years in a row. the rest doesn't matter. give it up. // lmao many programs that matched are objectively worse than several programs that SOAPed, cut that BS out. It is all about who you're willing to take, and some of the programs that SOAPed were just too picky for the applicant pool this year // beaumont is a great program but they may not need 3 spots per year..</t>
  </si>
  <si>
    <t xml:space="preserve">In no order: mda, hrop, msk, penn, hopkins, duke, umich, mayo, washu, ucsf, stanford// &lt;&lt;what is this in reference to? in terms of solid programs I'd also include CCF, Yale, and Wisconsin. Also although recently considered malignant, I'd put UChicago in this. As long as ralph is around, they will be an academically solid program </t>
  </si>
  <si>
    <t>I had read enough of trash talking about FMGs going through this spreadsheet, and thought finally i should let the truth out. I'm myself a FMG and I'm definitely not in Rad Onc because of money or quality of life, but for love of the subject. I have seen someone close to me suffer through a cancer and that got me interested in RadOnc, which is highly neglected in my country. Why I have already done a residency in my country? That is because I tried doing what I wanted back home, but couldn't because of lack of facilities, lack of research infrastructure. Thankfully I could match at program with one of the best research facilities in the US, and hope I can make a difference in the future. I met a lot of US MDs and FMGs on the trail, made a bunch of friends, and academically speaking, you can't really find a difference in them!! If you love RadOnc, forgot about the difficulties, create a niche for yourself and keep the long term goals in sight, I'm sure future is not as dark as projected here. People here need to stop behaving like entropy. // 100% agreed. Many of the comments on this spreadsheet make me ashamed to be joining this field. x4 //Percent US MD is used as a metric of competitivness. It has been used for decades. Trash talking is bad. Discussing competitivness metrics is not. It is one data point among many. //yeah dude but we can see that's not what was going on. People were indulging their basest instrincts//lets talk about % PhD, MBA and other Masters degree.//why? if your point is its less competitive than a few years ago we know. if you just want to shit on people, take it elsewhere//listen, the trasher talkers are the trash. we know that. anyone who comes in the field, does a good job and cares is welcome/ FMGs who already have done a Rad Onc residency are some of the best residents, anywhere because they actually KNOW what they're doing. Why they aren't in more demand is completely beyond me. We had a FMG in our program whom attendings would ask questions to for advice on treatment decisions. // someone who has been through the residency and entire training process is less inclined to sit at the bottom of the totem pole or bend over and take it like a champ// Maybe, but I've also met some who were grateful enough just to be training in the U.S. to overcome that// training outside the US doesn't mean that they're good residents/doctors in the US, because of differences in referral and practice patterns/communication styles/fractionation schemes/technology/etc</t>
  </si>
  <si>
    <t>I think some people are worried about the number of DO/FMG/IMG not because of prestige, but because it signals that something is different with the field, and I can understand that concern. I don't think it's right to bash anyone // The only thing it signifies is a difference in desirability and a corresponding sense of prestige. Many seemed to imagine that programs would just give up on getting residents if the number of applicants dropped and assumed they would be arrogant enough to not consider highly qualified non-USMD students for positions.  // Derm had similar FMG rates to rad onc this year. // This has been discussed, but drop in applicant "quality" has made soon to be graduating classes much more desireable// I agree that the change in match demographics signifies a difference in desireability, but I think it's more than just prestige. I think med students should be curious why the demographics have recently shifted for a field that used to be uber competitive. //yeah because there has been a lack of posts on that count. Oplease. // LOL maybe you're misunderstanding, I wasn't trying to say that we need to continue discussing it here. I don't see any MS3s asking what's up with rad onc</t>
  </si>
  <si>
    <t>Having watched this sheet and then meeting people IRL i think this sheet particularly attracts f those who are petty and/or are concerned with "elite" status like some teenaged gamer. That's good news for real life. Its sad for those who are getting most of their info here. A good number of posters here bad mouthing other groups (FMGs, PDs, etc) are really the bad players in the field. // probably 10 ppl using this spreadsheet to bad mouth others and rest of ppl i meet are nml good ppl. akin to sdn crowd. // please do not disparage gamers in the spreadsheet x2 // i think its just one really salty pgy4 // tbf they said 'teenaged' gamer. we're all past teenage years right? no offense taken//&lt; i did say teenaged gamers and was painting a pretty specific stereotype that im sure the bulk of you got. // I got you fam</t>
  </si>
  <si>
    <t>It's amazing how we can simultaneously virtue signal while also hating on a broad swath of people (gamers) in a stereotypical fashion. If the field is doomed, we're why.//jesus christ. you tapped a hell of a lot of millenial speak in one sentance. Grow up man.</t>
  </si>
  <si>
    <t xml:space="preserve">25% of those who matched/SOAPd are DOs, FMGs, and US carribeans, compared to &gt; 2 year ago when that number was &lt; 5%. It's crazy how the field has changed and how willing programs are to settle on residents. It just shows that they don't care about quality and just focus on if you can write notes and contour normals. Rad onc is back to where it was pre-IMRT, when it was majority FMGs and anyone could match. Good job leadership for running this field into the ground. -pgy4 // +1 // I don't think this is a big deal as some make it out to be. Does the perceived prestige of the field take a hit? Sure, but rad onc is probaly attracting the cream of the crop DO students. They're just as smart as we are. As for FMGs, a lot of them are rad oncs in their previous country. They know a shit ton more than most fresh Pgy2s and probably have a lot to contribute. I think the decline starts when we start seeing more caribbean school grads in the field. Those schools accept anyone with a pulse and just focus all their education on Steps.  // PGY4 sounds salty. Soap and all that jazz doesn't mean jack. High step 1 scores and the prestige obsession were and are the death of this field. / The sooner we get the prestige-chasers out of the field and bring in people who actually enjoy this work and patient population, the sooner we'll stop all the neuroticism.//It does mean JAck. It doesn't mean anything about the field. This job is not that hard compared to other specialties. It means there is an underlying reason why people are no longer applying. The underlying reason may be why the pgy-4 is salty. // nah, don't see it. people wanted to feel elite as a radonc and their pride is wounded. the constant stream of negativity turns off med students and other lifestyle specialties have less challenges (job market/geographic preference) so a stream of a certain kind of applicant is going elsewhere. not terribly worried about that. it's easy to sell people on cynicism and negativity, and we have entire groups openly devoted to spreading it. not a shocking conclusion.//I don't disagree. I think job market/geoghraphic restriction issues as you mentioned were a bigger determinent then people talking about issues within the field. I think the issues matter more than the rhetoric. </t>
  </si>
  <si>
    <t>the past two year reckoning demonstrated that many students entered the field for lifestyle and money purposes and residency programs just need residents who are willing to do the work. // agreed. why else would programs take derm, ent, ortho, uro, optho rejects? because they somehow developed an interest in oncology?  //Just keep an open mind that there may be a small chance that there are issues unique to rad onc beyond the stated claim that we have more greedy people. // we don't anymore, but we probably did at one point. people loved the idea that they're the elite of medicine.//My class isn't greedy but others are. Sounds kinda silly honestly. //well if you are getting off being "elite" its particularly pathetic because No One Else will know or care about how competitive radonc is. And as youre about to have reality hit you hard during internship in this era, you really made a bad career choice if youre all about being elite.</t>
  </si>
  <si>
    <t>Potential applicant here. I see there's a handful of MD/MBAs who matched this year. Is this a new trend? Should I pursue one if my school has that option?//take a year off to do research or get an additional degree. does not need to be an MBA.// MBA may be more useful considering the direction medicine, particularly rad onc, is heading in// as an MD/MBA, it's not. If you can go to an M7 though you might find a better career path than residency lol // if it's not an M7, unclear how valuable it is. go get an elite MPH// As an MD/MBA, I say it depends what you do with it. I got a lot of experience in finance as well as programming/computer science at my B-school to do advanced level statistical analyses and  modeling. I use it a ton in my research. Of course if you concentrate on low hanging fruit like "leadership" and "executive" BS, the degree is not as useful.</t>
  </si>
  <si>
    <t>Im a MD/MBA. It's a worthwhile degree! But you have to ask yourself a few questions. 1) Are you willing to delay graduation by a year? You'll probably have to do at least 1-2 semesters as a full-time MBA student. You can probably pursue research during this extra year as well. 2) Does your school give you a scholarship? An MBA degree is at least $100k at most places. My med school required a GMAT over 700 for a full scholarship, which is no easy feat but doable. Keep in mind scores over 700 is approaching levels seen at elite B-schools and people spends months studying for it. But you're a med student, so you probably need just a few weeks, lol. I could not disagree more about the MBA not being useful for a med student/jr resident. I did my concentration in finacial modeling and data analytics, which has allowed me to pursue research in a healthcare economics. This is an especially hot topic in rad onc, particularly with the new APM on the horizon. Furthermore, you'll get exposure in accounting, operations, marketing,  contracts, finance, etc which are good skills to have regardless whether you're in medicine or not. Plus, you'll understand all the jargon that pure MBAs like to spew on us. I recommend doing an MBA sooner than later because it completely revolutionizes the way you view medicine and you may not get an opportunity to pursue the degree down the road or have it paid for. // that does sound really cool man. i take back my previous comment (sorry). // lol, no offense taken. I used to have the same perspective until I actually started the MBA portion. It was one of the best times I had during med school, you get to network with non-medical professionals. If Rad onc eventually craps out, you can always get a job in pharma or consulting, lol .I was getting job offers 100k+ straight out of med school // dang lets get into that meat grinder called residency lol</t>
  </si>
  <si>
    <t>I was walking outside today and stepped in dogsh*t. As I looked to survey the damage on the bottom of my shoe and saw feces caking the soles, do you know what I immediately thought of? This looks exactly like the article out of Penn by Butala et al about the need for a certified palliative care network. I refrained from making any comments when the article initially came out and I am upset that I was reminded of that absolute sh*tstain of a publication today because I stepped in dog feces. If you are wondering what article is this and why didn't I link it, it's simple. I didn't want the run the very high risk of my computer developing cancer by opening such a horrific, insulting article.
I know Simul and Todd responded. They were far too professional in their response. I'm glad though that there was a response but it should have been a much, much more harsh. I don't want to get into why the article is so bad as it is painfully obvious to anyone. But one of the many reasons it really bothers me is that it further degrades the very important relationship between academics and private practice.
As I tried to wipe off the dogsh*t, I wondered what was running through the minds of the authors who decided that in the middle of a once-in-a-lifetime pandemic, with hundreds of thousands dying across the world, often alone and bereft of loving touch of their families due to virus-related restrictions, that anyone could countenance writing such a piece of dogsh*t article. I can't even say the authors names because it pains me so - I'll refer to them as their own sub-primate species, monke. And I don't mean monkey because don't you dare associate the monkey, an intelligent, beautiful animal with this new sub-primate species now called monke.
The field of rad onc: on fire with massive residency overexpansion, increasingly terrible job prospects, and decreasing RT indications
COVID-19: just killing so many people
No one:
Literally no one:
Guys, I mean actually no one:
Monke: (grunting/squeaking/screeching sounds from the basement) this year is a great time to address a major crisis in rad onc - there are board certified rad oncs who have passed physics, rad bio, clinical written, and oral boards giving 8 Gy x 1 and 3 Gy x 10 in the community that have not been certified by the ABR to give palliative RT!
Rad onc journal: this is incredible
At this point, our field deserves to simply die. I have no words. But hey, I discovered a new sub-primate species that can apparently write English, the monke. Which rad onc journal should I send it to?
Which brings me to my question to you all. Should residents be punished for insulting, field-degrading publications such as this one? For example, if you saw this type of article on someone's CV, is it ok to throw that CV in the trash and vow to never hire such a person? If someone has already snuck past security and in your dept, is it ok to exclude them from academic opportunities such as study collaborations, clinical trials, journal reviews, committee assignments, etc.?
And why the resident and not the attendings you ask? Because there is no question that any attending who voluntarily puts their name on this type of absolute dogsh*t should be ridiculed and put on indefinite leave so that they can't infect other rad oncs with their mere presence. They should absolutely be shunned by their colleagues and punished in any way possible.
As a note to medical students and residents (and I can't believe I have to say this to attendings), a publication is not a chance to pad your CV. You were born with one thing and will die with one thing in this world - that is your name. Treat it like gold because you only have one name and you better be 120% sure putting your name on something that is going to be published. There can be real consequences.</t>
  </si>
  <si>
    <t xml:space="preserve">Aren't many fields very competitive at the top and not competitive lower down? For example internal medicine, radiology, general surgery, neurology. This year's rad onc match was like that. Nothing about this match was unexpected, given what has been said on SDN over the past year(s).//yes. rad onc competitive is dramatically elastic at this point. the bottom has fallen out. the top seems quite strong. my buds going to top 10 im programs do not have the same research productivity or degrees as ppl i met matched at top rad onc programs. x2 // presumably the corrective measure would be to take applicants excited about the field versus those who need a spot via soap to stabilize job market </t>
  </si>
  <si>
    <t>the perceived competitiveness of radonc could not matter less, and if anything is harmful to the type of applicant attracted/recruited</t>
  </si>
  <si>
    <t>spreadsheet, it's been fun. but time to filter this negativity out of our lives. congrats on matching, go enjoy it before the corona sky falls on us. M3s, best of luck for next year.// yeah I fell down my list and this spreadsheet made me feel really shitty about where I ended up matching in the end. Beginning to feel a little better about it. // Yeah don't feel bad man. People are just being stupid right now. You matched and you are going to be a radiation oncologist. You spent 4+ years of medical school getting to this point and it's finally a reality! I'm also going to log off this cesspool of sadness. Best of luck to all MS3s. Contact matched MS4s over email if you have questions about their specific programs (I have left mine there). We are all happy to help!//</t>
  </si>
  <si>
    <t>Have we discussed this yet: https://mk0nrmp3oyqui6wqfm.kinstacdn.com/wp-content/uploads/2020/03/Advance-Data-Tables-2020.pdf // Looks like 23 programs went unfilled. 143 total RadOncs matched. Of those, 15 were IMGs. 175 spots offered this year vs. 192 last year. // this year 25% of matched/soap were DO, US IMG, or FMG</t>
  </si>
  <si>
    <t>Don't forget the 14 PGY-1 (categorical) spots.</t>
  </si>
  <si>
    <t>Have we discussed this yet: https://mk0nrmp3oyqui6wqfm.kinstacdn.com/wp-content/uploads/2020/03/Advance-Data-Tables-2020.pdf // Looks like 23 programs went unfilled. 143 total RadOncs matched. Of those, 15 were IMGs. 175 spots offered this year vs. 192 last year.</t>
  </si>
  <si>
    <t>they got billions and billions ready to bailout banks, im sure they can afford some residents</t>
  </si>
  <si>
    <t>Just want to make a plug and say congrats to everyone today. Regardless of whether or not you got your top choice, making it this far is a huge accomplishement. It's really easy to forget that, especially in medicine where we are always comparing ourselves with other fellow high-achievers. Give yourself credit where credit is due//Also, good advice someone told me when I started out - Rad Onc residency is a huge amount of what you put into it. I've seen resident powerhouses from mid/low tier places (whatever that even means) that got good jobs, and plenty of middle-of-the-road residents from big name places who got "ok" jobs. Especially now when the field is tight//Be wary of making judgment on what constitutes just an "ok" job. People often want jobs you dont for personal reasons.// Good point</t>
  </si>
  <si>
    <t>early results show alot of FMGs and DO's. interesting. top programs seems to still be elite though.#cutthefat// Overall quality of the med schools, even for USMDs, has dropped quite a bit //PD here. We look primarily at candidates. not school. Obviously many of so-called "elite" schools have particularly impressive students. But there is a lot of misinformation and poor assumptions on this sheet about what programs are looking for. Congrats to those who matched. Focus on your career, being the best MD you can be (or DO), and enjoying your life. If our current times don't make you reassess what's important, nothing will.//All the programs only looked at &gt;240 steps and research in the past just to get a foot in the door for interview. Now all the sudden everyone likes well rounded people and board scores don't matter. PDs just want to match. Pretending otherwise is disingenious. // pretending to know how PDs approach applicants and interviews with 0 data or experience being on an application committee is naive and arrogant //I'm a senior resident that wrote above. I was on the application committee for my program this year. It was about matching. Programs didn't wake up one day and decide board scores and research are no longer important. They were forced and then pretended like it was by design. // the "PD" just got taken to school by a senior resident. time to think about stepping down from that PD position. this whole "we need diversity and different perspectives" view is a way to justify accepting ppl with &lt; 220 step 1 scores and little interest in rad onc. -pgy3</t>
  </si>
  <si>
    <t>Anyone receive a round 1 offer? // Someone posted on reddit that they received 4 first-round offers!- step 1 207, had a radonc rotation+lor early on, liked it but applied gen surg since thought radonc was impossible with that step score, didn't match gen surg, decided to soap into radonc. minimal research (better than none) in oncology, had a good story about family member who had radiation, female applicant // none here// Wont post the list, but there are 11 spots still available. // 11 programs, 14 positions// so much for contraction//warm bodies are all that is needed // Is this the last day for scramble?// tomorrow // for SOAP, scramble starts on Friday // what is the difference between the soap and scramble?// Scramble lasts until May theoretically. Plus it's open to everyone, not just those in SOAP, so an FMG that didn't apply through ERAS could potentially snag a program</t>
  </si>
  <si>
    <t>Any good animes worth watching?// Jojo's bizzare adventure golden wind or something. my friend does VO work in it!// Castlevania on netflix is pretty dopex2 / pleasantly surprised by castlevania</t>
  </si>
  <si>
    <t>"move bitch, you got corona-virus" https://www.youtube.com/watch?v=_9kvL85wD5w  // almost as lit as cardi b's remix</t>
  </si>
  <si>
    <t xml:space="preserve">Have a friend that didn't match dermatology, didn't get a derm spot in SOAP, so is going to do a TY year and reapply to derm and radonc. Any advice that I could give her? // Needs research relating to rad onc. It's tough to dual apply and do an internship at the same time. She'll need to go on a ton of interviews./ LMAO just wow, " i wanted to do  a cash only derm practice but I realized I also liked radiation" // Yeah, will be a tough story to sell// LOL. She would need to at least do a clinical rotation in RO. If it's too late for her to do one now in medical school, she'll need to get an away elective as a PGY1. If you can get a LOR and a bs publication, maybe you could sell it to someone.// good luck// Yeah, even though people undersell RO now on SDN, you still need a pretty stellar app for programs to rank you// RO program directors are not idiots, anyone could clearly see through such a transparent strategy. Need to have some evidence that she actually cares about Rad Onc//She can match rad onc. PDs have shown they will take anyone. Matching a top program will be tough as with any specialty. </t>
  </si>
  <si>
    <t xml:space="preserve">hopefully theres a compelling story. otherwise from the OP blurb, it just screams chasing money/prestige// OP here, she has a decent amount of research on melanoma. Not amazing stats (high 230s, 250s), but IMO she needs to work on a decent story for "why radonc".// yeah if she apply to derm again with more derm experience, it shows commitment, but radonc????// idk derms do a lot of radiation... also I had a lot of melanome research and matched well. It's cancer and very immuno heavy. It looks good. If she has a decent story, she should be fine. If she wants to match in a good program, that's a different game and one that won't go well.// What would she have to change? Would she need more radonc heavy research? Take out the info about dermatology clubs and whatnot from her application and only have radonc info? Would it have been better if she did a research year or postdoc?/ I think at least do a RO rotation, take out the derm stuff and spin the melanoma stuff as a general interest in cancer and just took advantage of a research opportunity that they had// if the soap is same next year as this year, i think she will be a future radonc// OP here, I was pretty honest with her that her chances of matching into derm a second time weren't great. She said if she had to do something like family practice or primary care that she'd quit medicine and do consulting or something lol. I told her that it is worth it to apply to radonc, and if she doesn't get in, doing more research will help her get a spot. Ph.Ds and postdocs seem to matter more in our field than in others.// one thing im trying to do more this year is to better understand other people's perspectives. im having trouble with this one.// What perspective? To not do primary care? I think its a general sentiment that many of us have.// you'd rather quit medicine than do primary care?//  Idk if I could back, I'd consider consulting. Solid base training for other sectors (not just medicine). It sounds more engaging than managing DM and HTN and pays the same lol// hmmm yeah i get that, i get that people always had preferences to not do primary care but most people i know are just happy to be a doctor at the end of the day and would be okay in any specialty. i come from a school that doesn't have much prestige though maybe that's relevant.// Some people don't care or want to be primary care docs. I can see if you don't want to do anything else besides a few specialties, why go into those and be miserable? OP, I would tell your friend to reapply to derm again, and if she doesn't get in, do a postdoc research fellowship and apply for radonc. She would get in with her stats and a few pubs. How will she get clinical experience though?//Haha postdoc research fellowship to get into rad onc.That's a litle out of touch with the current competitivness environment. 2015 called and they want their match back. </t>
  </si>
  <si>
    <t>*opens email* FUCK! x3</t>
  </si>
  <si>
    <t>glad to match where i did but honestly surprised to fall under an away i enjoyed where i thought i was well liked. guess thats them hits. x3 // rank #7 gang// Would you rather have not matched and had to do IM or a research year? / doing an away may not guarantee you anything, sometimes they liked you but not THAT much and by the time rank comes the other people look better// I ranked one of my away rotations #1 above a better program and somehow matched at the better program. It definitely doesn't go both ways.//what the fuck ever i'm done with being disappointed. good match!</t>
  </si>
  <si>
    <t>Congrats to everyone! Are there any guidance regarding away rotations from ASTRO or whoever is in charge since we don't know how long this will last? // i don't think astro would have any guidance...I think it's in the hands of AAMC and each individual school// Look on twitter for a spreadsheet from the ARRO regarding student rotators. Most are postponing for now.// the spreadsheet was posted below as well</t>
  </si>
  <si>
    <r>
      <rPr/>
      <t xml:space="preserve">sobering but not unexpected </t>
    </r>
    <r>
      <rPr>
        <color rgb="FF1155CC"/>
        <u/>
      </rPr>
      <t>https://twitter.com/Marty_Shrkeli/status/1241060253736693760</t>
    </r>
  </si>
  <si>
    <t>would you give the ms4s a day to celebrate their accomplishments before bashing the field?/oh please spare me the bs// it seems like there is never a good time to provide a little bit of reality. also, no one is bashing the field. // I thought this tweet was from the AIDs medicine guy from the last name. I was like how did he get Twitter from jail?</t>
  </si>
  <si>
    <t>Got into my #3 choice, so I'm pretty happy. But got into my last ranked prelim. Intern year is going to suck balls // sorry about intern year! As someone told me once, they can't stop the clock! // better than having to SOAP into a prelim</t>
  </si>
  <si>
    <t xml:space="preserve">ahhhh so many feels! congrats to everyone who matched! Hope you're excited! // do we contact programs/ get emails from them right away?? // why would we?// got a call from the chief resident of my prelim 15 minutes after I got my email </t>
  </si>
  <si>
    <t>fill in the spreadsheet! // congratss everyone!!!!!!!</t>
  </si>
  <si>
    <t>Those nerves! // can't wait to find out who my co-res will be!! // x3</t>
  </si>
  <si>
    <t>Please be sure to fill in where you matched on match results tab. 45 minutes! // What, and get random emails from M3s? // hey, I'd be happy to get emails from MS3s if I can help//&lt;&lt;thank you! &lt;3</t>
  </si>
  <si>
    <t>If you guys match to a "bad program", do you feel that you would have been better off either doing research and reapplying next year to get a better program, doing IM, or leaving medicine altogether?// join Wall Street  :) // No you wouldn't have</t>
  </si>
  <si>
    <t>How many total matched after soap?/ here is the list of unfilled programs after last round: Tuft medical center University at Buffalo Case Western U Oklahoma University of Utah//So like 197 people matched? // Why aren't Utah and Case listed on soap tab? // Case decided not to SOAP per the "Cleaning without SOAP" paper</t>
  </si>
  <si>
    <t>depends on what brought you down in the first place.//no offense, unlikely to get a top program if unable to match the previous year// ehh never say never. I expect a larger drop in US grads next year too.//if you are trash to places like Stanford or MDA, 10 research years won't change that, top applicants with high USMLE and class rank will still be picked by them over you.//im not offering any useful information here im just putting down snarky and poorly considered advice to further my own bitter views// Let's wait for after match to discuss what can and cannot get you into a "good" program. I think a research year adds a lot if you demonstrate solid work ethic and use it as a springboard for your research interests in residency. Dedication and interest still mean something to RO residencies//this is all true, but the rules of the game still haven't changed, you have to bring something to the table, places like Miami selectively interview only who they think are the best and automatically weed out re-peat applicants... things like this you don't even know as an applciant and just flush $ down the toliet...outside of the match though is a difffernt ball game//please ignore the crap advise//a research year can get you a seat at the table but will not buy you a seat near the head of the table is what i was told by advisor high up the totem pole// You won't get a "top program" but you can get into at least an average/decent program.// where is Miami on the map of RO again? so confused! // IDK, people below were saying it's a crappy program with poor job prospects. They just choose to filter out repeat applicants, a lot of places do actually. // look guys, filtering out repeat applicants is NOT A HIGH STANDARD. maimi is an average program. i know previous residents who have not found jobs until june of their graduation year. i do not know if this means that the job search is more challenging for these residents but that is the situation at miami.// so the claim about "places like Miami selectively interview only who they think are the best" is a bit strong I suppose?// look man/woman, MIAMI does not interview every applicant. traditionally, it has been really hard to get a spot in rad onc. it was easier for the last two years. programs are still sorting applicants in some way which is not a reflection about the quality of the program and is merely an indication of how the program director or selection committee views applications and applicant quality.// oh we know, only places like Duke has enuf resources to interview 70 applicants this year. Nowhere else can. And even that, it has nothing to do with the caliber of Duke RO. // Isn't an interview for a physician only program by default a "repeat applicant" interview? // We are talking about failed applicants who previously applied through ERAS. DUKE is a respected program with at least ONE BIG NAME faculty and a history of training residents who transition into independent practice with competence. this is an above average program in my record book. i did not interview at the program this year but did find it curious that they chose to interview so many applicants. i guess the fear of not matching got to some programs. i heard of a couple other respected programs who offered additional interview dates or interviewed &gt; normal. i think we agree: interview selection criteria != quality of training != job search success.// IDK how much places remember people. I would say that if you're a repeat applicant, you should go ahead and cross out both top 15 places (unless you're doing your research year there) and places you interviewed at (since they'll remember you). I feel like reapplicants to RO are more successful than the derm peeps.// Yup, that's exactly my point, even a very respected program like Duke interviewed that many applicants, much smaller and less well-known programs chose to be so selective in selection criteria.// Makes sense. No need to waste time on people that aren't going to want to go there or just use your program as a "safety". Still though, reapplying to the field shows committment and that you're not just doing it to do it.</t>
  </si>
  <si>
    <t>Why are people deleting comments in impressions tab about programs in SOAP? / Obvious reasons, DUH/ even bad programs who matched like BCM are deleting comments lol// As a resident, I hope job market gets so bad that residents from places like BCM have to do fellowhsips or are unemployed. // a resident who wants the job market to be bad?- lol okay// im at a top program so ill be fine but when residents at BCM stop getting jobs, then maybe PDs/applicants will realize the problem.// ooo "top program", you sound like someone with an inferiority complex // I've been slowly hiring applicants to fill residency slots so I can have full control of the job market. If you would like to join my cause, please listen to my soundcloud..../It's a pretty nasty and disgusting and sad and pathetic thing to say that you hope and wish that BCM residents be unemployed and doing fellowships. What is your particular problem with them? The program has serious issues so i'm not here to defend the program but the poor residents are in a bad situation trying to make the best of something in a place that provides little education and resources for them. They are very nice and hardworking people who find a way to thrive in this shitty environment. This is NOT their fault and they are powerless. You'd be lucky to have them as your colleague anywhere. There are some seriously messed up, vindictive, sociopathic people in medicine// so sad that top programs have terrible human beings (not even worth being a physician) like these in their programs. Now I know why Step 1 become P/F so a******* do not exist any more</t>
  </si>
  <si>
    <t xml:space="preserve">Which of these programs committed to the red journal SOAP editorial?// Loyola, VCU </t>
  </si>
  <si>
    <r>
      <rPr/>
      <t>Took advice to only rank "top" programs, didn't match at all.// what about prelims? I'm so sorry that happened but you have radonc experience, you should soap with no problem// I'm sorry man, wishing you luck in SOAP</t>
    </r>
    <r>
      <rPr>
        <b/>
      </rPr>
      <t xml:space="preserve">// Thank you. I was stupid and didnt rank all my prelims as advanced spots, so have to scramble for those as well. // </t>
    </r>
    <r>
      <rPr/>
      <t xml:space="preserve">&lt;--- This, for those who questioned why we may need to list prelims/TY in the primary rank list. </t>
    </r>
  </si>
  <si>
    <t>whoever types up SOAP list and I screenshot right away is my hero x3</t>
  </si>
  <si>
    <t>coincidentally, I also have an immunocompromised family member at home. I am actually temporarily leaving my house while on my last inpatient rotation so that I don't spread COVID to them. I again am not advocating for us to run into this head first. We need to only help if there is a need. Also, I seriously doubt anyone is thinking about the business of medicine right now. There's a fucking pandemic about to hit hospitals in the next 1-2 weeks that is projected to kill over 1.5 million people. Gain perspective and understand this isn't normal.// Don't be naive. The economics of medicine are ALWAYS at play. Like the many insitutions/ labs that could have absorbed the costs of COVID tests and perfromed them much earlier and for free. But instead, waited for assurance from the federal government that they would be reimbursed for such tests.// What? There are many reasons for them to not run tests which the more important of them being the FDA and CDC not properly guiding them. The FDA places hard restrictions on what can and cannot be used (they do not believe in "right to try"). Sometimes this makes sense but in this scenario it did not. Stanford and others, went ahead with their own testing before any clearance from the FDA given the need. Economics plays a role insofar that if it costs $1300/test and you need to test everyone. if you aren't reimbursed, you will go bankrupt. But that isn't the sole reason they waited, they thought just as in other epidemics, the federal government would be directing them accordingly. It's a federal policy level failure and not an economics problem// That's a comical statement. Economics have been guiding federal policy since the beginning of time // I'll give you that the WH downplayed this for the stock market but it was incredibly shortsighted considering the ability to reduce the morbidity/mortality of this disease comes from knowing who has it, which longterm would help us out of a demand shock recession faster. But I think you are being a little flippant in regards to the systemic issues that arises when non-govt entities decide to just test everyone at cost without a general direction from higher authorities. Especially when tests weren't widely available. It's not really possible to test people if you don't have the proper reagents and are told not to make the antibody in house. But whatever, if you feel compelled to believe that everyone in healthcare is just out for profit when this is happening, that's your prerogative. Hope you and your loved ones end up okay and wish you the best of luck in the match!// just like with universal healthcare, it seems that every other country somehow provided this test to its population on time except the US. // That's actually not true, only asian countries did. Italy (and now Spain, Germany and France) were significantly delayed with testing. Italy and France mirror us (several days ahead). I do think universal healthcare would have made this easier though// would universal healthcare would mean the CDC makes decisions and hospitals/states have less autonomy? how much would it delay development of testing, treatments and vaccines?// It may delay those things, but if centralized, scale would never be an issue.// i think scale would still depend on funding. Where would the money come from? Imagine if trump controlled the budgets for healthcare across the country. // I mean that argument could extend to the welfare programs we have now (like Medicare/Medicaid and Social Security). It's very hard to cut those spending programs for that reason. You could make them ineffective, but if we had M4A, the private market would take time to re-develop and respond to cuts. It would be grossly irresponsible.</t>
  </si>
  <si>
    <t xml:space="preserve">For MS3s wondering about aways, here's the latest position from multiple schools for the moment -but hard to predict what the decision will be in in a couple months https://docs.google.com/document/d/1s8I0oyWzRXOBjvzDhCI6Lt8Lud9JT0GqBhK0KuZ98uc/edit// thank you! // did anyone meet this guy from UAB? // Yeah - I liked him. Seemed like a cool guy.  // </t>
  </si>
  <si>
    <t>C6 // C7</t>
  </si>
  <si>
    <t>OP here, thank you so much guys *hugs through internet*</t>
  </si>
  <si>
    <t xml:space="preserve">concerns are valid and should not be discounted. this is not a black and white issue.// I think the more obvious reason to not come onto this spreadsheet is because they can't change our minds now. We are matching into the field. To think this is just because there isn't negative news anymore is stupid.// It must be great knowing that pretty much all of us are going to match into the field as long as you didn't just rank top 15 programs. // Yeah, I think the bigger thing here is that even if there's a job problem, we should be able to position ourselves better than previous years. We have the opportunity to train at some amazing places (that we might not have had a chance at any other year). All in all, still pretty positive.// IDK, just looking at the rank surveys it seems like most of the "great" programs and even "okay" programs were popular. The thing is IDK how many people voting are IMGs.// </t>
  </si>
  <si>
    <t xml:space="preserve">Just to pipe in. New Rush chair is super awesome guy, and I think I saw pics of them breaking ground on new cancer center on twitter? </t>
  </si>
  <si>
    <t xml:space="preserve">Why do I suddenly feel so sad for the field of rad onc when ppl spend time talking abt stupid stuff like "competitiveness of specialty" or "how to compare derm to rad onc? really? dont you feel like as future oncologists, we should care more about how we should advance cancer treatment than participate in this bs discussion? I thought oncology is the field of actually smart ppl, not superficial ones who only go after the nonsensical name and prestige stuff???// LOL is this your first time in the spreadsheet?// lol no, but its annoying to see this kind of behavior become a norm on this spreadsheet. // Let's be real, many of the angry people on this spreadsheet were the residents that chased the "prestige" factor only to find out a few years later that they could have published half as much and ended up at a better program. // real take on this situation is that rad onc became very popular in the early 2000s and was considered a golden goose. these guys graduated to find out that jobs making 700k are NOT in NYC or LA very often and tend to be in BOISE and SAN ANTONIO. they post on SDN now and warn students to avoid the field. residents in their pgy3-5 years were still part of this golden age and are realizing this fact and warning us because they chased this 'prestige'. key point: do something you enjoy and pick the field that will make you happy.// &lt;&lt; 100% //also...it never was prestigue with anyone else but radoncs. no one in the real world cares if youre a derm or radonc. so if this is what drives you we are happy without you.// Exactly, which is why I laugh at people that say "that program isn't a big deal in the radonc world", you mean all 1000 of us? All patients will know is the lay name of the hospital/program you train from. // San Antonio is one of the largest cities in America. Plus I've heard from one ringless giant that the women there are THICC // you are a bit naive if you think there are jobs readily available in San Antonio or other major cities in TX that pay 700k. TX is a very tight market. I say this as someone who is graduating from a "top-tier" residency and will be working in a major city in TX. // x2, yeah I think a lot of applicants on here think they understand the job market but don't and won't for at least 2-3 years (once you see your co-residents going through this turmoil). Just as an aside, TX has one of the tightest job markets in the country for most specialities given it's very favorable practice laws (looking at your malpractice).// Right, but don't a lot of the super neurotic liberal people think Texas is filled with gun-toting rednecks so stay far away?// Big cities in all states (red or blue) are still very liberal so they are deemed good places to live. People will also overlook " gun-totting rednecks" when it comes to competitive compensation (no state income tax) and friendly practice laws (lawsuit settlement caps). TX will likely not be feasible unless you want to live in more rural towns (and even then that's not guaranteed). </t>
  </si>
  <si>
    <t>Jefferson - 8 full-time attendings, 10 residents, and clearly a subpar resident experience that has prompted ACGME action, they are trying to match three // 3? // i thought they were two per year? and they are at 10 right now because they absorbed some from hanny // yes was able to confirm from primary source at the program they are looking for three this cycle // thanks. someone dropping out? they expanding? // if jefferson guaranteed you a faculty position after pgy5 would you match there? // thats a desireable job/location. is that what they are offering?// lol no, just a hypothetical, considering how much bad press they've been getting on here. i was just wondering//People from Jeff do well career wise. but they arent that happy with the place.// Baylor, Louisiville, Kentucky, Tufts. Reason: they have more residents than full-time clinical faculty, which is crazy if you really think about it. x2 // there should be a 1:1 ratio. how can you learn rad onc from 4 - 6 people over the course of 4 years???// It shouldn't even be 1:1, it should be closer to 1.5:1. // the only requirement is 0.67 attending : 1 resident. seems low to me.//Cornell, hella malignant culture, residents there are miserable. Chair/PD not invested in residents, nor do they appear to care about their interests.</t>
  </si>
  <si>
    <t>google form results (51 people gave #1 ranks) -&gt;                                                                                                                                                        RANKED #1: MSKCC 4, UCLA 3, CINCINNATI 3,  MDACC 3                                                                                                                               MOST RANKED: STANFORD 8, CLEVELAND CLINIC 6, DUKE 6, MSKCC 6, UCLA 6 // So all the usual suspects minus Cinci lol// No HROP tho//not much mayo.// I feel like mayo invites people that ranked CC and UWisc really high, but rejects people that would rank them really highly due to name. // also seemed like Mayo app pool was generally from the midwest // Probably what they inferred when they said those applicants that Mayo invited ranked CC and UWisc higher. //oh come on. you realize this is a very select sampling? also you wont be ranking MSKCC high if you didnt apply or get an interview. not impressed the analytical skills here. // 50 people filled out the form. that's over 1/4 of all applicants. it is the most reliable data we have on which programs were ranked highly. it's not the final word but it is the best word we have here. // I doubt the applicability of this poll since anyone can fill it out  and small sample size. No Penn, WashU, Hopkins, UCSF, UMich all of which are stronger/more desireable than CCF, UCLA, Cincinnati. Stanford with 8 is very dubious. // check out the graphs. penn, washu, ucsf were all well liked too. hopkins less so. umich kind of liked. i dont think this is crazy. lots of ppl liked ucla. ccf is great. cincy had a bunch of internal applicants. not unexpected imho.// The graphs are clear representation than what is stated at the top of this cell. Most big name programs got love.// Why wouldn't people want to go to UCLA? Great "lay" name, best weather in the country, fun city, great PP placement, etc.// Great "lay" name? Only if you are from west coast. No one in MW or East coast/south thinks UCLA has a great "name."// Whats the real point in this survey anw? Does not matter what/how we rank them (unless you are top candidates), ultimately we cannot control how programs rank us. Also this is a popularity contest, no more no less. // There's no real point, it's just to have something to discuss, although I agree it's all just popularity. I feel like some people on here have really low self-esteem. No need to fight over "names" and etc.// Who doesn't know that UCLA has a great name? Everyone has heard of it, and most people associate it with being a great school. I guarentee that the average soccer mom has heard of UCLA before they've heard of Cleveland Clinic.</t>
  </si>
  <si>
    <t>clean without soap // interest in field has gone down as well.// Field was only ever competitive because of money and lifestyle. Remove that and it becomes ordinary. Plus it's very difficult to get a radonc app if you don't have a mentor or research.// what we all overlook is that clean without SOAP peice said that it would consider applicants with 1 rad onc rotation. That's a very very low bar as any medical student, including those interested in derm, optho, urology, can do that and get in. It's quite sad how low the bar has been set for rad onc. // how do you choose programs to close or shrink?// It should be bigger programs and newer programs first (based on ability to be resident-independent).// All prrograms that expanded/opened up within the past 8 years should contract by 1 resident/yr. That is fair and should fix the problem. // this will shut down most new programs which are just one resident/yr // Yeah, good. OK. // i do not think closing new programs is a bad idea but this is really an untenable position. the academic chairs know each other, these sites take years to get approved, and no new program is going to bend over in that manner.// It's easier for larger programs to eat spots than to just close out small programs.</t>
  </si>
  <si>
    <r>
      <rPr>
        <i/>
        <sz val="10.0"/>
      </rPr>
      <t xml:space="preserve">This is fun - 2018 NRMP PD survey: https://public.tableau.com/profile/national.resident.matching.program#!/vizhome/PDSurvey_0/Desktoptablet </t>
    </r>
    <r>
      <rPr>
        <sz val="10.0"/>
      </rPr>
      <t xml:space="preserve">- some data points: LOR = step 1 &gt; research, median step 1 to get an interview offer is 220, 20% of apps rejected without in-depth screening, on average, programs interview 29 and rank 27// Programs used to rank around 10 per spot, this year it was 15. Don't know how much it will help though since I feel like programs sent invites to all of the same people.// Based on weighting of a factor, it looks like it was LOR=Research/interest &gt; Step 1. Also if you look at the # of apps a program received on avg it was 174 (which is now 88 according the ERAS stats).// It looks like before every applicant just applied to every program in the country (still true of the big 3). Now people just apply to where they want to go. </t>
    </r>
  </si>
  <si>
    <t>Can we get more away rotation impressions please?// Is there a specific place you want to know about?//Penn, Yale, UCSF, Stanford, Mayo Rochester, Michigan, WashU, Duke, Cleveland // I can’t speak to all of those but I met others (on other rotations or on interview trail) who rotated at each of those places and said they loved it (except I can’t remember a specific person talking about Mayo MN), and I don’t remember any of them saying anything negative about their experiences. So I don’t think you can really go wrong with any of those, so go where you want based on geography or what your gut says. I know several of us M4s this year that tried to make sure to cover east coast, west coast, and other (haha Midwest and South are like the same in my head even though they’re probably not..) regions between our home program and aways. //</t>
  </si>
  <si>
    <t>You don't have to spend that much tho... I spent a little under half of what you spent and it was because I did a lot of soul-searching beforehand on knowing where I'd be happy. I only submitted around 50 apps and went on less than 15 interviews. It's an expensive process (with money I don't have) and so I took the risk. Still feel confident I'm going to match at a place I'll be happy.// ditto. i spent between 5-6k going on 20 interviews (12 rad onc, 8 prelim med/surg). it doesnt have to be 10k. but it will be more than 3k.// I think it also depends where the interviews were. 12 Radonc and 8 prelims where you have to get on a plane for all 20 of them are going to be a LOT more expensive than ones where you are only flying to a handful of. // people who live in the northeast drove to many of their interviews on the east coast. People on the west coast had to fly to most of them. YMMV.// I am one of the previous posters and a west coast applicant. It's true we had to fly to more places but if you plan ahead enough, it can be less expensive (it helps when your primary airline is SW and they randomly go to many places directly). I was also fortunate to pick interviews based on people I knew that I could stay with (both in and out of field).// Also this isn't primary care. If you're able to find a job after you graduate, you should have no trouble paying off your loans. Be frugal when it comes to whether to live with roommates, or to own a car in med school, or to cook your meals instead of eating out everyday. Residency applications are NOT the time to be trying to cut costs.</t>
  </si>
  <si>
    <t>rank order list was trolled bad. made post - submission rank order list survey on surveymonkey. i will share results after this weekend. // thanks! // sure thing. very obnoxious that so many ppl trolled the other sheet (but also very funny hehe)// I am giving a big shout out to the insecure FCCC and Jefferson residents that were going back in forth in that list. Very entertaining lol//didnt seem like residents to me. just one troll and people having fun with him//meh, it was changed/edited with too much regularity for it to be someone that didn't have any investment in those programs IMO, but you could be right.//thanks for taking the time to do it; hopefully no one trolls it x2 // why would we fill this out? x2// most specialties do it. i used it to see which programs people liked as an ms3 considering apps and auditions. // IS there a link to results? // Instant results are available for those who answer (this is anonymous). I will post all results link on monday.// Why? If I match at my #1 I give away who I am. *Jalen Rose voice* Not gonna be able to do it// &lt;&lt; I'm not sure anyone else will know what your #1 was; it's anonymous...//what, how would they know it was you???? also i don't think anyone cares about who you are, they just wanna have an idea how many people ranked each program  // i took it, but don't see any way to see results :(( x2// If someone ranks a program that takes 1-2 people #1 and they're the only one, and they match there, and/or its a program that takes 2, they rank it #1, and they SOAP, then theoretically I can see why someone would be hesitant to take it. Since we all ranked programs taking 4-6 people #1, shouldn't be a problem lol//this is missing cleveland clinic // CCF is listed for cleveland clinic and is a popular choice. apologies if it was not easy to find. are people able to see results now? // I see results. They popped up after I took the survey. Will there be a way for us to see results after we’ve taken it already? // here's a link for the results so far: https://www.surveymonkey.com/results/SM-T6BGNMXT7/ i'll post again once i check after the long weekend// All this survey has done is made me more anxious. IDK why I didn't expect other people to rank my top choices high, but they did. Glad I kept all of my programs on my list and didn't take that troll's advice to not rank programs.//</t>
  </si>
  <si>
    <t xml:space="preserve">results from first 40 ppl to the ---&gt;. survey monkey is a POS and will not show more than 40 results unless i start $79.99/mo membership. three results submitted saturday morning were lost and if you can tell one of the responses were yours, the new link is &lt;--. no cap on # responses to google forms. i will update these results again monday or tuesday.  &lt;-- How necessary is this honestly? All it does is add anxiety about how many other people liked your top ranked programs. Everyone already knows the "good" programs to apply to. // no one has said this is necessary, honestly. // I, for one, am interested in the results, even if they’re completely useless from an actionability standpoint. // if i submitted my ROL on surveymonkey should I also fill out the google one? Or are the two going to be added together? // they'll be added together. no need to fill out the google one if you already did the survey monkey. // </t>
  </si>
  <si>
    <t>https://www.nytimes.com/2010/02/26/us/26radiation.html</t>
  </si>
  <si>
    <t>&lt;-- pretty sure we're smeagol in this meme// Just don't blow it up over everything.</t>
  </si>
  <si>
    <r>
      <rPr/>
      <t xml:space="preserve">I just stumbled onto the rad onc program coordinator website: </t>
    </r>
    <r>
      <rPr>
        <color rgb="FF1155CC"/>
      </rPr>
      <t>https://aropcorg.wixsite.com/aropc</t>
    </r>
    <r>
      <rPr/>
      <t> and they have a link to program interview dates.  I'm not sure how early this goes up but if it goes up before interview offers go out, it could be useful for applicants next year// Nice find! We actually had this information last year right before interview invites came out. A PC on twitter had a link to the dates.//</t>
    </r>
  </si>
  <si>
    <t>Cincinnati vs Indiana vs OSU// OSU&gt;Cincy&gt;Indy</t>
  </si>
  <si>
    <t xml:space="preserve">What are some mid/lower tier programs that still get residents great PP jobs? Either in big cities, high income, or both// what do you mean by great? big cities? or high income?// Either/or or both// big income inverse to big city so its hard to answer your question. big income is possible from any program as these rural jobs are less compeittive. big income in big city is difficult because most cities have academic centers giving radiation. feel free to name some PP in big cities (ie, nyc, la, DC, miami, phili, sf, chicago,etc) to correct me // &lt;- agree with this. I imagine you can get a satellite (ie non-academic) job in big cities if you work hard and have ties to the area, and the most popular areas will still be difficult. And I imagine that having ties to the region helps get those big income jobs outside of big cities. </t>
  </si>
  <si>
    <r>
      <rPr/>
      <t xml:space="preserve">Oh wow, even though it's fairly new, I think it's safe to say based on job placement that UCLA is definately "top tier" https://www.uclahealth.org/radonc/alumni // Not really a new program, I think you're just looking at "recent" alumni//sorry dr steinberg. Its not "top tier". also the "sloan kettering" is misleading. These guys are at community hospitals under the MSKCC banner not the same thing. Nothing wrong with the job, but definitiely misleading ...as you can see.  Also the Dr Wang at MDA is a middle aged guy and professor who trained in medicine in CT so cant be the guy from UCLA. cant figue that one out  or where he is. Oh and stop editing what I wrote. // ucla really wants to match this year, huh? ucla is mid tier at best imo//what are you talking about? Mid tier at best? Lol/Lol. Yes. its fine. //interesting This from the UCLA FAQ:" With our recent residency expansion to a cohort of 12 residents being approved by the ACGME, we now guarantee a minimum of 10 months of protected research time " I dont know from personal experience but this </t>
    </r>
    <r>
      <rPr>
        <u/>
      </rPr>
      <t>suggests</t>
    </r>
    <r>
      <rPr/>
      <t xml:space="preserve"> attnedings are very reliant on residents if protected time is impacted by resident compliment.  Anyone know from interviews or personal experience? Also its not new. UCLA program has a long history// expansion was probably approved around 2012-2013, so at least the FAQ is very up to date// IDK why people are arguing, multiple jobs in NYC and LA area are the epitome of top tier. Not everyone wants to go publish 100 papers in academics for less money.//I found UCLA's Dr. Wang. Seems like a legit academic position at MDACC https://faculty.mdanderson.org/profiles/chenyang_wang.html//</t>
    </r>
  </si>
  <si>
    <r>
      <rPr/>
      <t xml:space="preserve">I'm reading through the sdn residency reviews and several of them are saying how many of the SoCal programs aren't very strong or are in "disrepair". As someone that has interviewed at almost all of them (except for UCI), they all seemed very strong to me. Even the "lower tier" ones like CoH, LL, and USC were really good. Do you think this is based off of Doximity or have they just gotten their act together?//ignore doximity all together. also look at the date of the reviews. But they're not all "really good". LL and USC and UCI are really not very strong relatively speaking // Could you share your data with us? Strong in what way? Number of cases? Diversity of pathology? Diversity of treatment modality? Recent job placement? Research output? Please share.// ok mr.shrute. // Assistant branch manager!//Assistent </t>
    </r>
    <r>
      <rPr>
        <i/>
      </rPr>
      <t>to</t>
    </r>
    <r>
      <rPr/>
      <t xml:space="preserve"> the branch manager. // &lt;-- I wish we could match at the same place.//:)</t>
    </r>
  </si>
  <si>
    <t>Thank you so much!!!! I copied and saved in case some of you butterfingers delete it heh//smart. im one of those. //thanks hombre // I wish I knew this before interview season....// Anyone have any tips for being less of an aspie? Seriously?// what is aspie?// https://knowyourmeme.com/memes/cultures/autism</t>
  </si>
  <si>
    <t>interview matters so much guys. think back to med school interviews. this is life 101. // lol I have literally no clue how much my med school interviews mattered. How could we?//thats sort of sad you have no insight into that a few years into it. // are you on the admissions committee for your med school? I'm not. I've had 0 exposure to interviews between applying to med school and applying to residency. how do you get insight?// I know at one med school interview I got waitlisted because the people I stayed with didn't put in a good word for me (always be hesitant about staying with a resident/med student if you're a slob) and I came off as annoying. One place I got accepted was because they liked my answer to their "behavioral" questions.  // how do you know that made a difference? did you talk to them after you were accepted?// I talked with the attendings that interviewed me and that's what they said. It probably would have been smart to have done that some point earlier to help you with residency interviews.//</t>
  </si>
  <si>
    <r>
      <rPr/>
      <t>hthtps://thalamusgme.com/confessions-of-a-program-d</t>
    </r>
    <r>
      <rPr>
        <strike/>
      </rPr>
      <t>irector-making-my-programs-rank-lis</t>
    </r>
    <r>
      <rPr/>
      <t xml:space="preserve">t/ Damn, it looks like PDs in other specialties actually care about post interview communication and geographical interest // i dunno if this matters in rad onc. //other fields dont matter here. //yeah rad onc doesnt value thank you letters nor letters of intent </t>
    </r>
  </si>
  <si>
    <t>&lt;&lt; It seems that ASTRO found that only CBCT need direct supervision? That's it? Rape is bad but he used a condom situation?// You're fucking disgusting for using that analogy.// Yeah that's horrid. Also if things are moving more closely to SBRT, then CBCT is going to become a norm anyways. idk there are too many levers with this shit to know what's going to happen. AACR also hasn't said anything and if they require RadOncs on site for certification of a site, then that'll certainly help us.// only if sites still care about ACR certification-idk how important it is from the hospital perspective// It'll be nice if ACR can at least comment on this. Anyone know if they have?</t>
  </si>
  <si>
    <r>
      <rPr/>
      <t>Has anyone received any assurances ab</t>
    </r>
    <r>
      <rPr>
        <sz val="9.0"/>
      </rPr>
      <t>out matching from their home programs?// isnt that against match policy or whatever? // definitely sounds like against match policy - I don't know if you could trust anything they say. It's certainly not binding.// I mean if your home program isn't very good then they might be telling you the truth so they have a guaranteed match this year// Truth. If they're bottom tier there's a strong chance they'll put you on the top of the list. Although tbh chances are we will see a lot of "top tiers" take their own students as well.// doesn't harvard fill almost all of their spots with their own? seems like it from past matches // OP here, my friends from other departments have heard about guarantees or ranking position so it doesn't seem unheard of for home programs to reveal more internally. I'd also hope that a guarantee from your own program is more binding than an outside institution// The next logical question is if anyone heard about assurances from outside (not home) programs :) ?// Right. IDK why people think they have a true shot at the top 15 if they didn't go to school there or did a rotation there. Everyone else is ranking them high. Better to match somewhere and be a Radiation Oncologist than not.//yeah the people who match top programs are students from top programs, people with a phd, or have a rotation to boot at site. people are not walking into great programs.//i will forever toil in mediocrity then // just because you fail in one aspect it doesnt make you an abject disappointment /s // dont take assurances// Last year there were 180 applicants and over 30 programs SOAP'ed. This year there is 160 so there should be roughtly 50 programs that SOAP. The number also counts people that duel-applied or only got a few interviews. I feel like the true "competitive" contigent of radonc is like 120ish since those were the people I saw at all my interviews lol. Maybe like 5-10 IMGs that got multiple interviews and aren't just doing it because they see a chance to come to the states. Since there are roughly 60 spots in the top 15, about half of us will still match into a top 15. That leaves 60+ people for 120 spots. I think if your match list is only tippy top programs, you may fall a bit. If it is a good mix of top and mid tier, I think you'll still match at least in your top 3, if not 5.// that's great to hear!</t>
    </r>
  </si>
  <si>
    <t>I don't think its unrealistic for people who have spent a greater part of a decade working towards this goal to have some level of flexibility. It's unfortunate that this isn't the case anymore. However, it should be a goal to have our field in a healthy position job-wise in the future (likely 10-15 years from now).//absolutely reasonable, but how many of you were aware of the nature of the field ie.geographic restrictions, when you decided to pursue radonc? from what i've been told, radonc never had any geographic flexibility to begin with so i came in expecting to go where ever. I'm more worried recently only because of the supervision changes with increased graduates and how that might make it so there aren't any jobs in even "undesirable" locations in the future. but im prone to catastrophizing.// There was no way of knowing what "geographic restrictions" actually meant until we were interviewing. No one was telling us "the only jobs you can get are in the midwest/south in towns/cities that aren't near a major airport". At least in my circumstance, I thought I at least had a chance to go back to where I am from (which may still be possible, it's not considered a desireable location yet) but seems incredibly unlikely.// Too many of you want to live in SoCal and Boston/NYC. It's funny how in academia (which is a big part of what we do) there's ZERO flexibility and jobs tough to come by. Going to Ole Miss is considered a very competitive job because it's an RO1 university. Yet most people here would literally cry if they had to go there. "working towards your goal" doesn't mean you can live wherever.// Not everyone is trying for academics though. And I don't live in either of regions you are stating. Most professionals live in big cities, that's a general fact, and that provides them opportunities socially that smaller places won't both for family and life in general. They may not be in NYC or LA, but these places include the Cleveland/Portland/Charlotte too. If those aren't options, that's hard. It's hard to speak from a position where we don't know what the job market will look like in 5 years too. You have to at least admit that you would prefer to have flexibility in where you live. That's all I'm saying.// You can also commute, which is what most adults end up doing. as long as you work within 90 minutes of a city with 100k people or more, you should be good.// Ehh maybe, who knows? 5 years is a long ass time to figure out what you want out of a job/life.// Is that what you told them at interviews when they asked you where you see yourself in 5 years?// LOL it actually is what I told them. Obviously I phrased it a bit better but it seemed to go over really well with them tbh// They were like uh huh uh huh but in their heads like "this motherfucker just dodged the question, but at least they told the truth that they don't know"// LOL, maybe. I was pretty straightforward and I think they all appreciated it as it became a conversation about their experiences and whatnot. For as negative the outlook of the field is, I found the residency interview process to be pretty fun.// Yeah during the interview season it seemed like some of the people were "scoring" you on what you said, and for others it was more like "are you normal/did I enjoy talking to you". Did have a few interviews where I felt like I was getting questioned by the police though, but only a few lol//</t>
  </si>
  <si>
    <t>Saw this in one of the tabs below and thought it deserved more attention: https://pospislaw.com/blog/2015/12/04/plaintiff-sufficiently-alleges-false-claims-act-and-sexual-orientation-discrimination-hostile-work-environment-claims-against-nyu-langone-medical-center/  "Plaintiff alleged that she was subjected to sexual orientation discrimination under both the NYS Human Rights Law (NYSHRL) and the NYC Human Rights Law. Specifically, she asserted that her former supervisor, Silvia Formenti, “routinely made insulting comments regarding her sexuality, and that another NYU employee touched her in 2011 and asked questions that made her uncomfortable.”// Formenti a model of professionalism and role model for not only female physicians, but all radiation oncologists.  GIANT in the field. -1 //. Sadly, Formenti not unique among women leaders in the field.// You mean most women leaders in the field have this stuff?// Describing Formenti as professional or good for women is laughable. // Yeah, is that comment a joke? She was nothing but unprofessional on interview day. So many others in this field who are role models, she's not one. // How was she unprofessional?//</t>
  </si>
  <si>
    <t xml:space="preserve">Warm bodies wanted.  Send those urology and ortho rejects to rad onc.  Lots of spots available for those with life force.// urology and ortho "rejects" are still better than 95% of medical students.// lol in what way? cuz they were able to memorize random info and scored more on step 1? </t>
  </si>
  <si>
    <t xml:space="preserve">Mayo (MN) vs Cleveland Clinic vs Duke?// Duke. Warm weather. // All great programs but I personally think Duke =&gt; Mayo &gt; CCF. // all fine programs worth ranking. i don't think there is a significant difference in prestige. choose based on personal factors (location, research, faculty).//MAyo&gt; duke&gt;ccF from a strict "prestige" standpoint but all great.//Students overrate CCF from a radonc presitgue standpoint. very good program but not up there with Mayo or Duke//let's get objective. what makes mayo better than duke? what makes duke better than ccf? // 1. How high it is on doximity 2. How many times people talk about it on here 3. The caliber of applicants invited and how elite the air they give off is 4. How much money they have. All of these are quantifiable measures in determining what program is "better" than the other. What, you think we just pull these things out of our prison pockets?// lol spot on//actually not spot on. students are really asking the question so either be helpful or go away. All three great programs and "better" probably isnt the world. But prestige-wise, the ranking is correct. Mayo and Duke have a long track record; they see a lot of complex cases and have a lot of leaders in the field and work coming out of the place. This translates into a top class rep, which like it or not matters. CCF is a very solid training place and trainnees seem to like it a lot. But doesnt have the same rep. The first two more likely to get people anywhere in the country to seriously look at you. CCF still great training but again, anyone who is considering the name of where you trained as a measure of you/your ability/training would put the other two above it. You can plant your flage and say you wouldnt want to get a job with people like that etc. Just make sure you really will feel good about that decision in a few years time.//peak  trolling here. i would not take account spreadsheet rank list advice. </t>
  </si>
  <si>
    <t>Resident here. I think all three of these programs are solid, will provide strong clinical training, and have a strong alumni network to put you in a comfortable place when it comes time to look for a job. Personally, I think location plays a huge role when comparing these three places as the locations are vastly different. When I applied, I didn't interview at Duke but if I had I assume my preferences would have been Duke &gt; CCF &gt; Mayo. I ranked CCF &gt; Mayo because I liked Cleveland more than Rochester. Durham is going to have best weather of the three, Cleveland is the biggest city with the most to do, and Mayo is in Rochester which was a big turn off for me. I would let your preference on location / program vibes guide your rank list when it comes to these three, as the prestige of all 3 is similar enough to not make a huge difference</t>
  </si>
  <si>
    <t>Downstate vs Indiana.// i would say make this decision based on your geographic preference // New york is a better city than Indy. // Andrew Luck &gt; Eli Manning. Wait, they're both retired smh//Bills &gt; Colts</t>
  </si>
  <si>
    <t>Kansas vs Indiana. No I will not DNR both// what are your criteria? I think in general they're in the same range//for the love of god put kansas first. // why? // my original comment was deleted about kansas having a new excellent chair and stronger history. indiana has hdr prostate brachy.// I liked Indiana's chair tbh.// Kansas will have proton soon. You have to rotate somewhere like Anderson to gain proton experience at Indiana. // lol there are so many proton centers around the country now, I think there are more options than just MDA // I know. My point is Indiana doesn't have proton and you have to go somewhere else for proton.// I thought they said Indiana was building protons.// No their proton center went backrupt years ago. No proton center planned.//</t>
  </si>
  <si>
    <r>
      <rPr>
        <b/>
      </rPr>
      <t>lol this cell was deleted further down below, so to spite whoever did that, I'm reposting it here so it gets even more attention!</t>
    </r>
    <r>
      <rPr/>
      <t>//&lt; why not just post it and not depict yourself as a troll at the same time? //list of programs that have had residents leave or have fired residents: Stanford, Jefferson, Utah, Mayo AZ, UPMC, Buffalo // 3 residents switched to other fields at Mayo AZ. Unlike other programs in the list, It is not maliganant. // Is switching into a different field a sign that the program is not malignant? Utah resident went into a different field. Jeff did as well. // All that may mean is that the PDs there weren't assholes trying to ruin their medical career. They may have been encouraged to "switch specialties"// Go to Mayo AZ if you wanna switch fields. They know how to handle the situation very well.//mayo az rad onc program is lightyears ahead of other programs in job preparedness // current intern here I know that the Jefferson resident switched fields mostly because of the malignancy at the program. // Can someone explain the malignancy at Jeff? How bad are the attendings? I know they used to do double and triple coverage but that stopped.// intern again - main complaint I heard from the guy who left is that there are multiple attendings who actively belittle and disrespect the residents in front of other staff and even patients. sounded pretty toxic. I DNR'ed last year based on what I heard from my friend who left.// So they're actively not good. It's weird that I've heard/seen this attitude from multiple attendings at my medical school. It's crap that it's expected.//didnt the resident at jeff end up back at the program?//&lt;yes. the person wanted to leave the field but then came back. so if this is the same person that "current intern" is speaking of, that isn't true. DOnt know if there was another.</t>
    </r>
  </si>
  <si>
    <r>
      <rPr/>
      <t>This is a pretty ridiculous conversation. Emory had 4 interview days.</t>
    </r>
    <r>
      <rPr>
        <b/>
      </rPr>
      <t xml:space="preserve"> Assuming that someone from a "top" medical school is a top candidate, or that someone from not a name-brand school is a lesser applicant, is crazy. You have no idea the experiences people had</t>
    </r>
    <r>
      <rPr/>
      <t xml:space="preserve">. Maybe that person from the no-name school did a gap year at harvard and has some top pubs and a 270 on step1/2. The top med school candidate might be riding on school name. // Also highly unlikely those programs are going to SOAP. Everyone is talking out their asses here. // Some people also have legitimate reasons to want to be in ATL, or they actually liked the program, and will rank it highly and match, not because they fell down their list. </t>
    </r>
    <r>
      <rPr>
        <b/>
      </rPr>
      <t>The elitism here is gross. x6</t>
    </r>
    <r>
      <rPr/>
      <t xml:space="preserve">// Go look at those top school's match lists. Go look at the residents at the top institutions. The elite programs would rather have a person from Harvard with a 240 than someone for StateU med school with a 270. I can see someone ranking it for family/location though.//med school prestige, number of pubs, and interview performance were the only three things associated with rank order preference at jefferson// Which is funny because Jefferson is going to SOAP anyways if they aren't sponsoring visas.// lol omg jefferson, would rather go unmatched than go here. also if I recalled correctly, 90% of the applicants on my interview day were IMGs. So yeah they can rank med school prestige as much as they want. </t>
    </r>
  </si>
  <si>
    <t>UF vs. Moffitt// How much of a prestige whore are you? UF has the better prestige, Moffitt better location. Moffit is a respected name is oncology but their Doximity rating puts it in the bottom tier surprisingly. If you're married I would go to UF.//lets both match UF and get hitched+1//If you are quoting doximity no one should be listening to you// It corresponds to the "tiers" though.// I was actually going to ask this question because it's a great "prestige versus future projection" question. I think Moffitt has a lot going for it in terms of funding, young faculty, and volume. I think UF has a good RadOnc name but really has seen better days. I geninuely liked the UF faculty more but idk how much that factors into future job outlooks.// UF grads more likely to get jobs in Miami than Miami grads. // miami has awful job placement and has been discussed. UF and USF are good programs.// Where does Miami place its grads?//i was told miami grads in previous years were looking for jobs into the month of june pgy5 year.// Well one Miami grad went to Moffitt and one is at Jefferson. I really do think that where you end up has just as much to do with the individual as it does the school name.// +1 dont pay attention to rankings it is all a scam just like you are here applying towards and matching into rad onc from whatever school you attended. x2//</t>
  </si>
  <si>
    <t>It's funny, the Derm people on their spreadsheet already are planning on SOAPING Radonc if they don't match. Same with the competitive surgical subs. The programs will all fill in the SOAP if they choose to SOAP. Will also be hard to compete with Derm and Surgical Sub people, since their stats would have gotten them top 10 invites if they interviewed primarily for RadOnc this year.// LOL i mean they realize this spreadsheet exists right? // They don't care. They see that there are more spots than applicants and know they can get a good spot in RadOnc. RadOnc is still a better job than primary care so they'll SOAP for us instead.//then hopefully they won't care about geography either // ironic thing is that any derm SOAP is fairly competitive and would clean house in IM residency to get into a competitive fellowship. hospitalists can work anywhere. heme onc, cards are not saturated and pay well. GI is the most lucrative non surgical field in PP.//&lt;-yuuup// also.. hospitalist median comp is 284k (2019 mgma) and rad onc academic attending jobs (increasingly common esp with APM and institutional expansion) avg is 350k. it's a balance. how far are you willing to move for that 60k/yr? and, how much more will those hospitalists jobs pay in areas where rad onc jobs are available? that is why it seems like suicide to soap into a rad onc program this year. highly discourage that.// maybe part of their thinking has to do with prestige. since RO has a history of being competitive, they want to go into a specialty where people will assume they were able to test well in med school lol. probably same reason some of us are resentful because what we worked for didn't come with the results we had imagined and expected. // Truth. Reality is that FM has a more competitive match this year than RO. // not at top programs. but i guess if you want to match at a new rad onc program, sure you can walk into a program as a us md in fam med or low tier rad onc.</t>
  </si>
  <si>
    <t>NYC programs aside from MSKCC??? // NYU and Mt sinai the "next best". Then columbia&gt;&gt;Cornell&gt;&gt;downstate.//How do you compare NYU vs Mt Sinai?// Mt. Sinai has radbio. NYU is nicer. Honestly I feel like after MSK all the Manhattan programs are pretty equal, with Cornell a bit lower. Honestly I feel like Downstate is better than Cornell.// After interviewing at NYU, Sinai, and Cornell, I can tell you that cornell is way lower. DNR.// I heard Cornell was decent before their chair was hired. She really ruined the program.// The IV impression tab has all that you need to know about cornell lol. I was advised to avoid all NYC programs except for MSK, NYU, and Sinai. Applied Cornell cause their immunotherapy work was interesting- big mistake. // Seriously, that was the only place I went to where the residents bashed the program. Even Jefferson's residents weren't as down on Jeff as Cornell residents were to Cornell. What's even more annoying is that I'll still rank them because I HAVE to stay in the northeast for my wife's job.//  Cornell vs Columbia? // Both are literally in the same building lol. I would say Columbia just because the attendings are more pleasant, and Kachnic is a better chair than Cornell.// fame does not make a great chair. look at what happened at vanderbilt.// The chair at Cornell has multiple lawsuits against her for abuse.//both dnr from my perspective but yes if you have to pick one it would columbia &gt; cornell // lawsuits?? seriously?? // Columbia residents seemed WAYYY happier than the Cornell crew during my interviews// https://pospislaw.com/blog/2015/12/04/plaintiff-sufficiently-alleges-false-claims-act-and-sexual-orientation-discrimination-hostile-work-environment-claims-against-nyu-langone-medical-center/  "Plaintiff alleged that she was subjected to sexual orientation discrimination under both the NYS Human Rights Law (NYSHRL) and the NYC Human Rights Law. Specifically, she asserted that her former supervisor, Silvia Formenti, “routinely made insulting comments regarding her sexuality, and that another NYU employee touched her in 2011 and asked questions that made her uncomfortable.”</t>
  </si>
  <si>
    <t>i honestly don't understand how these sdn people have so much free time to just continuously troll this spreadsheet all freaking day. // It's easy to have free time when you're unemployed. //lol//What is considered trolling? If something is a lie that seems like trolling. If someone challenges that Kansas residents get great jobs in great locations using the current locations of their grads I don't think that is trolling. //Something about not having a job mid February with June graduation does turn people a bit sour and makes them want to warn others. // Who doesn't have a job? I know the PGY5s at KU have jobs.//There are a couple more programs than Kansas</t>
  </si>
  <si>
    <r>
      <rPr/>
      <t>https://www.usmle.org/announcements/   step 1 is gonna be pass fail y'all
//</t>
    </r>
    <r>
      <rPr>
        <b/>
      </rPr>
      <t xml:space="preserve">WOW x3 // </t>
    </r>
    <r>
      <rPr/>
      <t>step 2 and 3 should be pass fail, not step 1 // It's what the test was designed for tbh. All this will mean is that grades and school name will matter more.//school name doesnt matter to much. You all always jmiss how much your rotation evals mean.//gunners everywhere are freaking. the. eff. out.  // i would hate to do rotations with gunners who don't have step 1 to depend on...</t>
    </r>
  </si>
  <si>
    <t>These programs seem very comparable, location is the main difference</t>
  </si>
  <si>
    <t>it sounds like after someone matched somewhere else, they talked to NYP about matching at NYP. That is a violation, bc you need to apply for permission from NRMP to switch programs//So this is why it's better to not rank programs you have no desire of going to lol// what's going on at columbia-- poor leadership my guess// NYP programs could be so attractive, agree?</t>
  </si>
  <si>
    <r>
      <rPr/>
      <t xml:space="preserve">Let's make RadOnc entertaining again. Let me start. Jefferson vs UPMC?// IM has a spreadsheet? must be hard to keep track of conversations//Jeff vs. UPMC? Battle of the clown bully chairs. //&lt; SDN again. What are you complaining about? You seem to have no work to do and presumably are being payed in the hundreds of thousands to not do it. Also, "clown bully chairs"? You sir, are no donald trump. now go away and let us do our thing here.// I'm a 4th year student so it makes sense why I have time to post on this spreadsheet between binging Netflix shows, the fact that an attending has enough free time in their day to allocate time to pushing med students from their specialty just makes me more certain that I made the right choice picking radonc.// Are PP docs called attendings as well? or does it only refer to academic faculty? Also why do they make us pay full tuition our 4th year when a lot of that time is not spent in the hospital and on interviews and stuff.// &lt;lol youre going to be a doc and have a good salary you entitled thing//Any "full-fledged" doctor is an attending, for any specialty. Don't ask these questions or they'll start making more requirements for 4th year to justify taking your money//LOL. go back to 4chan dude.//Who is worse, the person that posts a 4chan meme on a med student spreadsheet, or the person that recognizes it?//&lt;the person who posts it. x 4//Don't know anything about UPMC/Jeff or their chairs but programs have gone unmatched in the past for a reason. //stop editing what people write: Jeff is a solid program. Its had issues at least in the past being malignant. couldnt say how well thats been addressed. // per multiple residents on interview day, malignancy is tied to a few attending personalities there, which have not changed.// Lots of academic places have shitty attendings. These were some of the people that were too unpleasant for private practice.// </t>
    </r>
    <r>
      <rPr>
        <color rgb="FFFF0000"/>
      </rPr>
      <t xml:space="preserve">well personally, I'm hoping to end up at a place with nice attendings because I don't want to be miserable for four years at a program like Jeff. honestly people who think having "shitty attendings" is ok sounds like someone who will be a shitty attending themselves, so I hope you don't match where I match. // </t>
    </r>
    <r>
      <rPr/>
      <t>People are okay with lousy attendings based on the school. Someone said it's okay if Harvard is malignant because of their "outcomes". So yeah, people will accept mean attendings if it means prestige.// TIL Harvard = Jefferson// Bigger name doesn't mean it's okay to be malignant. But go ahead and be some self-important academic's bitch for 4 years because you think you won't get a job otherwise.//big-and pretty hostile- opinions from people with little experience. Should always be suspect of that.// //yeah. no noe said that. Today you learned nothing, jon snow.</t>
    </r>
  </si>
  <si>
    <t>lol the word attending is only used in academics. Otherwise, they're just called doctors, because there are no residents so they don't need to distinguish// lol. not true. (Do you believe me more if i write "lol" to show my contempt?)/EM spreadsheet was a sshow not too long ago. It's crazy that one bad letter that you won't even see can torpedo your chances of matching.// :O what happened// Lots of students were upset that they made 240s/250s with multiple pubs but struggled getting even a handful of interviews in EM because they got a bad letter.// damn that sucks. many wants to go into EM. // Imagine how crappy it would be to have 0 idea of how competitive you are when you apply. It's like applying to specialties without knowing what you scored on Step 1.//Good lesson . . . step scores are only 1 piece of your application.  Showing initiative and interest, exhibiting a strong work-ethic, being easy to work with (humble, engaged, provide good communication, take direction, etc) will likely net positive LoRs.  Every rotation is basically a month long interview.//&lt;this x 1million. Someone gets it//Rarely do you see one bad letter. Usually one bad letter is accompanied by an unimpressive CV. students always overestimate the role of teh USME. A great USMLE may get you looked  (or not "screened out") is never enough at a decent program. When you wonder why the guy with a 270 whatever didnt get a lot of interviews, be sure there is a good reason.// But even the awkward guys with the 270s still end up matching at elite institutions. Knew someone that EVERYONE disliked in the class above us but still ended up matching at some top residency. //</t>
  </si>
  <si>
    <r>
      <rPr/>
      <t xml:space="preserve">I'm looking at some of the old interview impressions on SDN... Did everyone only interview at top 15-20s even back in the day? Seems like the "only go to top programs" has been the MO for a while.//You don't have a choice with competitive specialties. You go on every interview and rank every program just for the priviledge of matching. // But even 2 years ago Radonc was rediculously competitive, where as now I feel like people here would feel like failures for matching at their #4.//dont either way. In the past only the gunners posted.// Seemed really weird and pointless. Dudes would argue constantly about a bunch of top programs that are basically the same. Saying "this program got by on it's past" and other such. It's like, are you basing this on the presentation or did you train at every other program and find this one was falling lol// &gt; 2 years ago, getting into any rad onc program was an achievement but now it's not that hard since the quality and quantity of apps dropped which have been replaced by IMGs who are taking advantage of the situation. There is no point in going to a non top-15 program. this is coming from a resident. // </t>
    </r>
    <r>
      <rPr>
        <b/>
        <color rgb="FFFF0000"/>
      </rPr>
      <t>false x 4</t>
    </r>
    <r>
      <rPr/>
      <t>//Love how the trolls love to dump on "academia" for being elitist..then drop "IMGs" like its a slur. Go away. //you dont have to have gone to every program to be informed. and there is a lot of uninformed crap on this spreadsheet. SDN was filled with gunners for a long time and people stayed away from it becauuse it seemed if you didnt have a 260 on the step one you were nothing. That was never the case. Now its filled with the bitter losers who have chased away any one who even marginally disagrees with them. // Good, I'm glad their gunning came back on them lol//</t>
    </r>
  </si>
  <si>
    <t>I think prestige matters so much in radonc because it's a small field and jobs are hard to find. // But there aren't even that many applicants. // prestige matters when you have nothing else about you that differentiates you or makes you particularly hireable. Since most discover the field late M3/early M4, they're lucky if they have any idea what that looks like and minimal exposure overall to the field AND hear all the rumors that the field is dying. Not knowing how to differentiate themselves for jobs down the line nor what is important for their own training --&gt; arbitrary program prestige obsessed spreadsheets like this. // arguing "go to a top 10 or you're doomed" is also a great way for internet trolls to scare people into going to another field// So basically, people think they need to go to some top tier place to get a good job, not realizing that those "elite" residencies they're going to have plenty of attendings from "lesser" places?//</t>
  </si>
  <si>
    <t>continuing here: yeah people are smart but the trolls are smart too and im sure they know how to make things sound genuine. there are a lot of "pgy5s from top 15 programs" on here... im sure some of them are who they say they are but because of troll comments, it makes all of them suspect. and i don't think negative comments are trolling, but why tolerate the actual trolling? //Would be nice to be able to control it and get honest opinions. Applicants can troll too so I don't see any means of policing other than allowing individuals to make their own decisions about validity of what is posted.// i don't want to police opinions, just that people feel some accountability to what they say because their identity is tentatively attached which might possibly result in less trolling. im sure gunner applicants troll too aka those who make weird changes to tiers. i want to have the reasonable expectation that what i read here is what people meant to say, and not someone pretending to be someone else to mislead applicants for their own agendas. we're all supposed to be professionals here right? do your school have professionalism points?//I think everyone wants the same. All that I am saying is that it is tough to police. Any decrease in anonymity results in decreased honesty so it is a tradeoff. It may be a tradeoff some are willing to make.// sigh yeah, which is why we can't have nice things and i love nice things. its all moot. doubt anything will happen and same people will be back at next match spreadsheet.//look this is the problem. And stating all this stuff explicitly helps. It acknowledges what's going on, gives people caution and pushes back against the fear mongering. Anyone telling you cant get truth from anyone but them, or anyone in real life, only anonymous posters on a forum should be ignored automatically.</t>
  </si>
  <si>
    <t>CCF vs Michigan vs WashU// All midwest schools. I would say WashU easily. Umich has same reputation/resources, BUT WashU's QOL is much better. WashU &gt; UMich &gt; CCF // There might be an argument for CCF over uMich if you want to live in an actual city vs. college town. Both great training.// Is cleveland an actual city tho? // Wayyy more than Ann Arbor lol. Very different places. //All grteat but Mich and Wash U over CCF.  Also UMich does have history of taking sort of slimy residents/attendgins, even if the quality of the program is top notch. // Not much was written about any of these on the IV impreessions // better to make your own call about these programs all will offer similar things with different people in different locations // Most radonc residents are slimy, so idk why that's a big deal.// I've heard people gush over Ann Arbor, almost never heard the same about Cleveland.// If only Lebron didn't leave... /// Current resident. Did not interview at UMich but did interview at CCF and WashU. In terms of name recognition all three are great programs, but if I had to rank Wash U &gt; U Mich = CCF. In terms of location, St. Louis and Cleveland are actual cities while Ann Arbor is more of a college town ( a really cool one). I’ve visited Cleveland several times and they have some really fun neighborhoods. Have also been to St. Louis multiple times and Ann Arbor once. For location IMO Cleveland &gt; Ann Arbor &gt; St. Louis. In terms of resident QOL Wash U &gt; CCF &gt; Michigan. All will be busy programs, but Wash U and CCF residents were extremely happy when I was there. Not sure if Michigan still triple covers, but if so that’s a big turn off. // No triple services at Umich now. //umich lifestyle has gotten better over the last several years. still not cush but no top program will be.// &lt;&lt; I've heard the opposite and that they've become much busier... seriously several people have told me this.// Yeah, every place had "good lifestyle" during the interview, but residents didn't express this.//</t>
  </si>
  <si>
    <t xml:space="preserve">Wow.  You and your SO need to have a hard, but meaningful conversation.  You need to assess the importance and level of priority you have for each other and your relationship in your lifes' priorities.  Questions about her job and how living in one place or another have short and long term impacts on her career goals and where you fit (or don't fit) in those.  Although your job post-residency is a great unknown, it isn't a permanent situation, either (plenty of people move around in the field). These aren't questions answered by a message board and a bunch of strangers. </t>
  </si>
  <si>
    <t>What's the appeal with UWashington? Multiple sites that you have to rotate through, long work hours, attendings aren't the nicest, very high COL, always raining, slightly above average prestige. Why is it so great?// &lt;&lt;someone's trying to go to UW // not op but i generally agree but do think ppl like the area!// Seattle as a city is overrated. It's cold, rainy, expensive, and there isn't a whole lot to do there tbh. Only benefit to the city is the large number of tech jobs and cute east asian women that live there.// But why work an extra 20 hours a week and live in a smaller apartment?// &lt;&lt; I don't really get this argument. Most big cities are expensive. It's not like NYC, LA, or SF are super affordable and convenient. Also most of the top programs in these big cities are fairly busy, so it's kind of a wash. Although UW is definitely below the top programs in each of those cities,// But cites like Houston, Atlanta, Tampa, Philly, Cleveland, Detroit, and others are affordable, offer you things to do, and aren't ridiculous like Seattle is. Seattle is like NYC/SF prices without the amenities. I still don't understand why residents that have kids don't just rank the places in smaller cities over the bigger cities. All you'll be doing is stressing yourself out more, and you'll be too busy studying and being a parent to "enjoy" the city IMO.// Ehh Seattle's outdoor scene is actually quite amazing, you're 30mins-1hr away from some gorgeous trails, not to mention the water. They have really good sports teams and fanbases. The food is pretty good (although Houston offers a lot more). If you're single, there are a lot of industries (tech, bio, etc.) and generally the population is young. There are reasons for it to be expensive. It offers you a lot (although I agree some of the cities you mention offer more bang for your buck).// Like someone alluded to, the men there aren't great unless you like bearded men. Their football team is good, their baseball team is not, and they don't even have a basketball team. The weather is trash in that it rains more than not, so unless you like to hike in mud it isn't like you'll be "outdoors" much. Like it's okay, but it isn't the NYC/LA/SF that you guys try to make it out to be.// &lt;&lt;as someone who has lived in Seattle, this isn't really accurate. It rains a considerable amount but its known more for being overcast. That doesn't make it impossible to go outside. Also the summers are unbeatable (as it doesn't really rain then). Why are you talking about the teams like they are perpetually good/bad? You also excluded the Sounders, which are super fun games. The "nerdier" women designation is incredibly subjective and again far from accurate (and a weird statement given who matches into RadOnc and especially when you mention SF as some amazing city). It's a young city, there are plenty of people around that fit different tastes. If you are expecting super male models or something, then I don't where you can expect that outside of LA/NYC. I'm not even trying to stan Seattle, I just think its weird people are hating on it so much. Every city has its negatives, Seattle no more than others.//  Overcast is pretty lame tbh. I am not scared of warm weather like a lot of people on here. Also some teams are usually bad for long periods of time. The Jets for example. No basketball team is a DNR for me. The thing about Seattle is that it has a TON of 6s that think they're 9s, while a city like NYC and LA have a bunch of 9s that think they're 6s. Much better place to "enjoy" being a young single doctor IMO lol// Ayy this guy can land 9s, are you sure you want to go into RadOnc?// Probably depends where you live. MUCH harder to get a 9 if you live in a shithole where EVERYONE will be going af. Getting hot babes is one of the main reasons to go into medicine tbh.// LOL there are easier ways to get "hot babes" but I respect your honesty/vibe.// Name the "easier ways" that don't involve being born with top tier genetics and rich parents...// Someone's teetering on the edge of becoming an incel// It's funny that people say getting someone isn't a big deal, but if they actually don't get them then you're called lame shit like "incel"//</t>
  </si>
  <si>
    <t>Georgetown vs Indiana vs Henry Ford? // Henry Ford has a better reputation. // much better, georgetown had to soap last year / //Soaping in and of itself doesnt mean a bad program x 2 // I also really enjoyed Henry Ford // all fantastic programs with henry ford being the most fantastic</t>
  </si>
  <si>
    <t>Just an FYI, that PP proton center offering a fellowship has been treating patients for under a year.// The fellowship is worth it's weight in gold if they end up hiring the fellow.</t>
  </si>
  <si>
    <t>Some seems to be trolling some of the lists on this sheet=- putting clearly good programs as "not ranking x 3" or "biggest disappointment x 2" etc. I get sometime people will make decisions others dont agree with, but these have popped up very suddenly for strong places and seem like trolling. Just FWIW.// are you talking about fox chase?? i loved it there.//a couple of places like that. very suspivous. +1//yeah. someone "x3 not ranking" Cleveland and Fox chase and Wisconsin. Dont believe those. Appeared suddenly, all strong with happy residents and good jobs placement. // Someone also deleted the comment about how an applicant was interviewing at mid and "lower" tier programs and all the graduates found jobs in the region they were looking for. // Nobody should change their rank order list because someone else on the internet said they weren't ranking a program, especially if it seems unjustified or without reason//there are some // I'm not ranking places like Cornell and Jeff, but people shouldn't not rank them because I said so on a google spreadsheet, it should be because they went to the interview and saw the same shit I did. //&lt;&lt; yep. That. // it's a sad person that feels the need to talk down the program they view highly to increase their chances of matching. it's a statement about their emotional maturity and speaks to their lack of self confidence.</t>
  </si>
  <si>
    <t>NYU vs. uChicago?// NYU &gt; UChicago  // why? // For Rad Onc, UChicago &gt; NYU, especially if you want to go to academics // Uchicago is better for any career option (PP or academics) but you will be happier at NYU. IMO, I wouldn't rank either. x3 // Why not rank either? // Chicago malignant reputation, historically good training but talking 15+ years ago. There are many better places now. On the other hand NYU is a strong program. //  Uchicago is malignant but still better than NYU. It's never good for a program to be second fiddle in the city they are located in. x2// I guess the question is do you want to be a big fish in a medium pond or a medium fish in a big pond//// nNYU and U Chic are both good programs. // Look, if you want to be in the midwest, there are multiple better programs than U Chicago (WashU, Michigan, UWisc). If you want to just be in Chicago, that's a different thing.// But in terms of places to live, Chicago &gt; Madison &gt; Ann Arbor &gt;&gt;&gt; St. Louis. If all the programs are "good", why not go to the one that is in the best location?// Just because you are in Chicago doesn't mean you'll have time to enjoy it. It still seems like residents spend their weekends prepping for Monday conference. So you might be in a better city but does it matter then?.// St. Louis &gt; Madison, Ann Arbor. Unlike the latter two, St. Louis is an actual city // if we are talking ciites chicago is an amazing place. st louis is fun. madison is better than ann arbor but both are mid sized cities without real arts scene or professional sports. // St. Louis is actually terrible. Consistently voted most dangerous city in America for many years. Just say you want the name, but don't try to convince me to pick St. Louis over Chicago. // I don't think anyone is rating St. Louis higher than Chicago, but just because it's voted most dangerous city doesn't mean you spend your time in those areas. Just don't go to the east side and you'll avoid &gt;90% of the stuff you are talking about. People out here disregarding all sorts of places for dumb reasons. On a superificial level, all cities offer the same things. If you have a reason to pick one locale over another, do so. Otherwise I'd pick WashU over Chicago just based on the current environment, it's arguably a Top 5 program and Chicago is not.// Who cares if it's "top 5", both programs will get you where you want to be. North St. Louis is also really crappy. There also really isn't much to do there. Also please don't try to say a city like Cincinatti or Cleveland offers what a NYC, Boston, or Chicago does. // I don't really see the need to get into this as I literally said no one would say St. Louis is objectively better than Chicago. As for the "top 5" stuff, that's based on the conversations people have had on this spreadsheet. If reputation/prestige matters for jobs, then WashU is better than Chicago. They are doing more cutting edge research, have better patient volume, and it doesn't have as malignant of a reputation. With that being said, I also didn't imply that Chicago is a bad choice. There's really no need to be confrontational about this lol.// How much of that research and volume will actually matter? After a certain point, you'll just be doing more work without the payoff. // There's benefit being around those on the cutting edge insofar as you can use that experience as you move forward in your career. I agree with you about clinical volume. Some people like to learn through caseload though, and Chicago attendings have expressed that isn't necessarily the case there. If it makes you feel better, I also generally liked my interview day at Chicago// i have not been involved in this conversation but would say that chicago and wash u will both be excellent options. no need to argue about which one is better for your personal situation.// Someone suggested WashU would be better for their career, but all they said is "more cutting edge research". No one cares, how do the job placements differ?</t>
  </si>
  <si>
    <t>I did some research to help us with our rank lists. Programs that have SOAPd multiple times (2 or more) in the past 7 years: Kansas, Miami, WVU, Louisville, Minnesota, Wake Forest, UTHSC- San Antonio, Utah, UPMC, Stanford, detroit/wsu, emory, indiana, rush // interesting, thanks! renamed Jackson to Miami , and UTHSC is not in the match this year// Inside info about Stanford: one of their PGY4s left/was fired and they had to replace the empy spot with a CPMC resident. Emory took 2 residents from MCG when it shut down ~3 years back (closest nearby program).</t>
  </si>
  <si>
    <t xml:space="preserve">If I want to stay in the northeast and do PP, am I better off ranking solid programs like Fox Chase and NYU over "elite" programs like Cleveland Clinic and WashU?  // fox chase and nyu place well in the NE especially NYU in NY and NJ.go closer to where you would like to practice. you will learn about local practices and show that you enjoy an area which is big for jobs (from what ipgy5s tell me). </t>
  </si>
  <si>
    <r>
      <rPr>
        <sz val="9.0"/>
      </rPr>
      <t>I am a PGY5 at a top program. You can guess which one but suffice to say either I or people I know personally occupy positions at the premiere programs that allow one to be at the top of the job applicant pool. Look for yourself where we are ending up. Buyer beware with this field, for sure. I really can't see how 1000 more rad oncs are going to fit in the US. Canadians have been coming down here for years since there are no jobs up there. Even rural places are going to be full.// neither hrop or mdacc have have anything on their website that says where alumni goes// i am so extremely bummed//can the PGY5s after maybe they settle into their new jobs publicly talk about the job process? the denial part of me really want to be skeptical about anonymous postings but i know these are probably true... // i always felt this stuff wasnt true until interview season talking to residents. itd be good to see some posts about this in a few months once seniors are in jobs and before sept 15 eras deadline incase we reapply// especially when im starting to see the same sentiment echoed in real life conversations with resident friends who are being frank when asked outside of the academic setting // like i get that the PP docs posting on sdn are concerned that more residents in academic centers means their share of cases are less would want to discourage people applying, but the fact that there has been nothing positive and only negative news makes me worried af // &lt;--</t>
    </r>
    <r>
      <rPr>
        <b/>
        <sz val="9.0"/>
      </rPr>
      <t xml:space="preserve"> i feel like the "agenda" thing goes both ways, if anonymous posts of SDN have an agenda to dissuade people from the field based on their experiences, academicians also have an agenda to keep people interested enough in the field to keep their programs running and make sure they fill. gotta see both sides of the picture // &lt;-- THIS. don't blindly believe everything your mentors tell you people</t>
    </r>
    <r>
      <rPr>
        <sz val="9.0"/>
      </rPr>
      <t>. they may not have bad intentions but they tend to be shielded from real life concerns because they never experienced it themselves and because there's pressure on them to keep their programs successful// after 5 years if you can't find a job, your mentors may apologize for being wrong but ultimately it is you and your family who have to live with the consequences of your choice to go into rad onc // yeah we can't really depend on anyone else. We got to take responsibility for our futures and decide how much risk, what geography, what income, etc is worth it</t>
    </r>
  </si>
  <si>
    <t>yale vs fox chase vs beaumont // why not yale?? what's the matter with it? what location do you prefer? // This spreadsheet loves to hate on Yale lol // yale is a fine program // it's thoroughly adequate // +1 if you are ranking any of these programs i would put yale first// Yale &gt;&gt;&gt;&gt; beumont. Yale is a "bigger' name and people who hire care about that type of stuff (whether or right or wrong) // beaumont is a strong department well known in field but your uncle won't be proud sorry. yale &gt; beaumont &gt; fox chase</t>
  </si>
  <si>
    <t>Did anyone do an away at stanford? how was your experience? theres nothing in the away impressions tab :( // didn't do an away but im a pgy2 who interviewed there and know a few of the residents. Pros: great training, great repuatation that will help in job search, great research, awesome area. Cons: workload is heavy, pgy2s often stay till 7p-8p, some of the attendings aren't too supportive. Overall: awesome program, good job placement, with heavy workload. // from interviews i learned that most top programs will work you hard. exception is yale.// thanks ya!</t>
  </si>
  <si>
    <t>Cleveland Clinic vs. Wisconsin// Wisconsin. Better city. Cleveland sucks :)//someones still bitter about lebron// LOL Cleveland is at least a big city. Madison may be a capital but its small and not as affordable as you would think. Also much better brand at CCF (just in general if and when that matters). // Current UW resident here, 50% of our residents own houses and I pay 1240/mo for a 2 BR and walk to work, both programs are great IMO, can't go wrong // CCF in completely different league than Wisconsin // but Harari though//DUDE. CCF is below UWisc if you are talking about pedigree// Harari is a good person to have in your corner but he's really the only big name there.//they're both good. go where you'd be happier.  Wisconsin a "better name" program. // pgy4: both decent programs that i would put on an ideal rank list. wisc better history in rad onc and great program. ccf bigger name outside of rad onc and great program. choose based on where you would like to live and how you liked the residents/faculty.x2// Yeah it's purely semantics at this point. Both programs are incredibly well regarded. // pgy4 (again): total agreement with you. both are fine programs. said it before and will say it again, just rank programs in the top 15, quality of training and post residency opportunities drop off immensely afterwards. my only other point is that having a strong chair is crucial. both programs in discussion have that albeit harari likely is the bigger boss.// So I should just rank 4 programs? It's a tough situation, but truthfully I'd much rather match than have to deal with the SOAP. There's at least some semblance of control.//pgy4 (again): i would have to know about the specific programs you are considering. i count 6 others outside of the top 15 that i would rank given what i have learned about the field. an academic IM program is a better bet than any other rad onc program at this point. it may improve in future years if landscape of the field changes but at this point i would not even rank my own program to be blunt.// Would you be willing to list those 6 programs?//  The idea that Wisconsin is in the same league as CCF as a training program is a joke.  A joke.  One is a program where residnets have tro triple cover at times.  The other is a program where even the chairman goes uncovered for multiple months a year.  Get a GRIP // PGY1: I have friends at CCF in other specialties and they LOVE Cleveland for what it's worth. I have visited them and lots of cool little neighborhoods, but definitely not a big or booming city by any means</t>
  </si>
  <si>
    <t>I don't have access to the article, but it is an update to last month's PD letter. 17 additional PDs have come forward to state their intention of not SOAPing (unless the applicant has shown interest in RO with 1+ clinical rotation). So that brings our total to 23 programs who have stated they will not SOAP. This I suppose is a small concession to what is otherwise going to be a rough 4-5 years. I also dont know the programs... which would be helpful.//added programs are: wake forest, uchicago, city of hope, ohsu, mcw, henry ford, mdacc, stanford, yale, penn, indiana, nebraska, colorado, mskcc, rush, minnesota. Minnesota soaped 2 last year so I'm glad to see this.</t>
  </si>
  <si>
    <t>Duke, UAB, Moffitt top programs in SE for residency training; Emory is strong program, but residents have higher workload and commute b/w multiple centers around ATL. Vandy has slipped in recent years. // UF should be added to that list.// Why is USF ranked so low by Doximity though?</t>
  </si>
  <si>
    <r>
      <rPr/>
      <t xml:space="preserve">GIven the residencies that didn't participate in the match this year (UCI, Iowa, San Antonio) how many total spots are we looking at? //                                                                                                                                                                                                                                                     OHSU didn't participate either and the big three are only taking 6 each.                                                                                             161 us md grads appiled. 46 IMGs. total of 207.                                                                                                                                                                                                                                                                                  it looks like there are 182 spots in the IV impressions column.                                                                                                       certainly the match is in the applicants favor but not as much as initially projected. there will be spots open again in the SOAP.//Many people dual applied. Greater than 30% IMGs is an uncompetitive specialty. // How many people dual applied? // I have not met one person who openly told me they dual applied. // Someone dual applied with uro but didn't match uro. Otherwise haven't met anyone else.                                                                                                                                                                                                              </t>
    </r>
    <r>
      <rPr>
        <b/>
      </rPr>
      <t xml:space="preserve">did you apply to two fields poll:      https://strawpoll.com/zfg8k91p         </t>
    </r>
    <r>
      <rPr/>
      <t xml:space="preserve">                                                                        
     Not something people would be advertising on interviews I imagine x2
 </t>
    </r>
  </si>
  <si>
    <t>Mayo (AZ FL) has a TY instead of IM year. Indiana doesn't have categorical position this year.// fixed my list. I don't believe Mayo Rochester has a built in TY. Ahh my bad, I didn't read the IM part, just the categorical part. That makes it just Rush, UPenn, Wisconsin, and Emory. // beaumont is a TY</t>
  </si>
  <si>
    <t xml:space="preserve">there are programs outside the top 30 worth ranking: vcu, kaiser, utah, maryland, emory, osu, buffalo, northwestern, uw, cincy, wake forest, miami, columbia, and monte. at least. there could be a few more i missed. all of these programs provide solid clinical training with research opportunities and alumni network. don't take everything on this spreadsheet as written in stone fact. // problem is alumni network only goes so far if there are such few jobs available each year to begin with. spoke with some PGY5s about their job search recently and they said they were shocked at how limited their options were as new grads, despite good placement of new grads in previous years x2 //If we are being serious, I would not rank any program below the top 15  (below Yale) in the tiers tab (pgy4) or else you will have a tough time with the job market. All programs in top 15 have a good reputation. It falls drastically after that. // That seems a bit dramatic. Places in the 15-30 range have good reputations still, especially depending on regional preferences (ex. UCLA, NYU) x2 / fox chase places well for jobs. there are others in that category (15 - 30) that have good reps (moffitt, mt sinai, beaumont, colorado).// They may have good job placement now, but what about in 5 years (the time current M4s will be looking for jobs)? I HIGHLY doubt it. x2 // this is exactly the point that needs to be understood by current applicants - a history of good job placement and alumni network at a program does not indicate the same trend will continue, given the recent changes in the field. it's going downhill and that's a risk not worth taking given current state of affairs, when PGY5s are ALREADY having a hard time with the job search //Trolls back here. we all understand that the concerns. We all have access to SDN. You really really want us to listen to you abut on the sniff test is doest come across as concern for our well being. more than you just can't stand people not listening to you. Yahoo comments might be better place to post that sort of stuff.//AHaha dont ranke "below yale". yeah you seem to the think that tiers list is a hard objective measure of something. Which shows you dont know what youre talkign about. //PGY5s shocked about their options is interesting, especially in a good year. Not sure what it will be like in the future but this argues they didnt get that radonc isnt like pediatrics: you can't just walk into a city of choice for a job out of residency. It was never this way. // The last few sentences are not written in English// Not the person that wrote those sentences but easily fixed them for you.//Thanks. I understand what they are saying now. Maybe my brain just wasn't registering that a medical student was criticizing PGY-5s for having difficulty in the job search. I guess they just had bad expectations going in and they shouldn't complain that they are struggling to get any job after 5 years of training. // but that should be a basic expectation in any field, what other field do you see grads struggling to get a job after residency?//None. That was sarcasm in prior sentence. Obviously we go to residency to get a job. It is just funny that a medical student comes here and wants to say the residents expectations of getting a job are out of line. </t>
  </si>
  <si>
    <t>if you arent top 15 material i would reconsider rad onc. if you insist, rotate at your home and two top 15 places. it is easier to drive bc luggage will be easier to figure out. for me it was about 2k for 2 rotations including rent and food in mcol cities. if you rotate in an expensive city like new york it will run you more.// thanks for the info! that doesn't sound too bad. yeah hence why im dual applying. its just really hard to let go because i really like radonc :( // i feel you! the field is great but outlook is bad. good idea to dual apply. away rotations at top places are a foot in the door. duke will count it as your interview. some places like msk harvard and umich are lower yield and will not interview everyone who rotates. cleveland ucsf are good places for an away rotation. not sure about stanford. mdacc is a good away as well but im not sure if they invite everyone who rotates.//thanks so much! that is super helpful! im probably still in denial about everything. // no problem. yale is a great place for a rotation too. they dont interview many people and its an excellent high yield place for an interview invite at a top place. u wisc and mayo will also be good because they are less geographically sweet but amazing programs which will be reasonable moving forward. check out the top 15 in the tiers ist and try to do your two aways at two of those places. dont worry as much about the cost because matching at one of these places will be worth the extra couple thousand in the long run as it will give you the job options which is ultimately worth multitudes more. i would also encourage cleveland rotation as the education is A+. harvard and michigan are extremely busy and you will be pushed around for a lot of different things during these away rotations. the presentation is important. start working on it early and get feedback from residents and the attending on your service. get the essentials of clinical radiation oncology for reading about patients before you consult. post if you have any more questions. the field is the best and we need people who are engaged in it. good luck!//thank you so much!//I think aways are overkill for least competitve specialty. Save your money.</t>
  </si>
  <si>
    <t xml:space="preserve">Miami: http://radonc.med.miami.edu/residency-program/former-residents both grads got academic jobs (satellite or not? idk) but augusta GA and Philly are not BFE LOL // oh you are talking about 2018. yes, in 2018 one at satellite (darby, PA not philadelphia, PA) and one PP (augusta GA). i was talking about the four grads from 2019 with two ended up in BFE. // oh I guess the 2019 grads are not listed on the webiste, I didn't notice that...//agree with the warning that making assumptions about PP in the middle of nowhere. someone from my program did just that in order to be with family. That person is wanted to go there and is making an outstanding starting salary.  </t>
  </si>
  <si>
    <r>
      <rPr>
        <rFont val="Arial"/>
        <b/>
        <color rgb="FF000000"/>
      </rPr>
      <t xml:space="preserve">are there any in-service exams in rad onc? </t>
    </r>
    <r>
      <rPr>
        <rFont val="Arial"/>
        <b val="0"/>
        <color rgb="FF000000"/>
      </rPr>
      <t xml:space="preserve">// Yes, yearly in March. Everyone takes the same exam and it is curved and graded by the year of residency you are in //yes. And raphex (physics in service) Some do radinio too // </t>
    </r>
  </si>
  <si>
    <t>Updated projects on supply/demand https://forums.studentdoctor.net/threads/jobs-patients-and-trends-not-good.1396591/ (and see previous threads as well) Not saying this is accurate. I didn't check all the data sources. But this is based on actual data, not the typical SDN hyperbole// when can we have some good news? // 2020 is off to a bad start//that is like reading a naturopath's "data" on facebook. Its a cut and paste job of cherry picked data and presented as if it were a cohesive analysis. The residency spots increased too much but the notion that less RT will be used goes against what we are actually seeing particularly as systemic treatments get better. Just like reading new media, you need to vet your sources. This guyhas been beating the same drum for ages.  // I agree, I think the data is cherry-picked. Some of it is more true than others//its not JUST cherry picking. Its then pasting its all togetner in a one graph as if that then is a good repressentation and "hard data". Once you get to residency the first thing you learn is the problem comparing data cross studies. I hate to use the term but: Fake news. // &lt;- good call // FYI person who posted that has been in private practice for ~20 years // why does it matter that the person who posted that is a boomer? // They are closer to retirement (or don't need to work) - IMO there is less inherent bias than, say, a resident posting that.//which person are we "outting" as a PP/boomber? // https://www.nytimes.com/2010/02/26/us/26radiation.html</t>
  </si>
  <si>
    <r>
      <rPr>
        <rFont val="Arial"/>
        <color rgb="FF000000"/>
        <sz val="9.0"/>
      </rPr>
      <t xml:space="preserve">now is the time to switch. it's a shitty process. you'll be in a tough spot having to convince not only yourself but your peers and attendings and pd that you don't want to do rad onc. a resident at my program went through this. they were thinking about switching starting in pgy1. didn't really know though because pgy1 isnt rad onc. perseverated during pgy2 and ended up not deciding until after it was possible to switch. did the switch during pgy3. had to start their whole residency over (not a field that required an internship in medicine). it was a pain for me and coresidents because people think our program sucks and we have more call/workload. sucks for my friend because she knew way back that she wasn't sure given specific limitations of the field. our pd has done necessary work and screens candidates more closely during the process know and seems more leery about residents dual applying or with other family related concerns. in sum - seriously consider your next step. once you match in rad onc, you will put at least two years down the drain if you switch into another field and possibly three like my friend. they say they are happier in the new field so i guess my point is that it will work out no matter what you decide. good luck.and to answer your question you can either reapply through eras or your pd and the new program pd will complete paperwork along with the paperwork you complete. there is also an option to do a 'test run' rotation to make sure you are making the right choice. they dont want you to take this lightly and you will need to prove to the new pd that this is your new 'calling'. if you want to switch into medicine this is an easier process as you can often find an open spot through your internship (make sure to do one that is medicine prelim at academic place). again, good luck. i would never have picked this field if i fully understood the geographic limitations i placed on myself years ago. maybe i shouldnt have done medicine but this is a seriously depressing spot to be in after busting my butt in med school and succeeding. //Good advice. If you didnt learn about the field before getting into it that's on you. You failed to prepare. You are supposed to be a grown up. You are not entitled to anything. You aren't a prince. Everything in life has ups and downs and let me tell you you are not guarrenteed to anything. Go into medcine there will be a whole other set of challenges. Same for surgery. And guess what? it can change in the middle of your career. Welcome to being a grown up and good luck. // </t>
    </r>
    <r>
      <rPr>
        <rFont val="Arial"/>
        <b/>
        <color rgb="FF000000"/>
        <sz val="9.0"/>
      </rPr>
      <t>&lt;&lt; yeah this is a bad take. There are many reasons why we should care about job markets, and its primarily driven by the fact that it hasn't been a problem in modern US medicine. Aside from a scare in the mid-90s for RO, very few clinically-heavy fields have dealt with substantial job concerns. To say we should have done our homework is rude to those who are concerned about the health of the field, and especially to those that are likely more qualified than you to feel that concern. Stop trying to be hardass. Just because you are okay with living in a remote city in the midwest, does not mean others feel the same way. The other fields you mentioned don't have a location problem, they have workflow problems, which can be addressed when you are an attending. Where you live isn't always that negotiable. x10</t>
    </r>
    <r>
      <rPr>
        <rFont val="Arial"/>
        <color rgb="FF000000"/>
        <sz val="9.0"/>
      </rPr>
      <t>//</t>
    </r>
  </si>
  <si>
    <t>what programs are people wanting more reviews from as more intereview dates approach? Will see what we can do// Emory comes to mind.// Mt. Sinai and UVA too. // UCSD, USC, Colorado, Univ of Miami, Cleveland Clinic, OHSU, Utah</t>
  </si>
  <si>
    <r>
      <rPr>
        <rFont val="Arial"/>
        <color rgb="FF000000"/>
      </rPr>
      <t xml:space="preserve">wowww. any other programs to avoid?? // looks like </t>
    </r>
    <r>
      <rPr>
        <rFont val="Arial"/>
        <b/>
        <color rgb="FF000000"/>
      </rPr>
      <t>Jefferson</t>
    </r>
    <r>
      <rPr>
        <rFont val="Arial"/>
        <color rgb="FF000000"/>
      </rPr>
      <t xml:space="preserve"> and </t>
    </r>
    <r>
      <rPr>
        <rFont val="Arial"/>
        <b/>
        <color rgb="FF000000"/>
      </rPr>
      <t xml:space="preserve">Baylor </t>
    </r>
    <r>
      <rPr>
        <rFont val="Arial"/>
        <color rgb="FF000000"/>
      </rPr>
      <t>from discussion below // love how honest the IV impressions are this year, really shows that it's a buyer's market and no need to be PC but can tell it like it is//look at the tiers list//</t>
    </r>
  </si>
  <si>
    <t xml:space="preserve">what's this type of response? 'it could be worse' lollllll // how can they reference the job market from the 90s without acknowledging that there are more graduates now because of expansion?? incredible // 'here let's write an editorial about the job market. how will it go? well. let's put a quote from twenty years ago when residency length was increased from three to four years and residents went unemployed / part-time / into fellowship. and then? let's get a quote from the bible. anything else? no that should do the job.'  // Iol I appreciated the biblical quote. Best part of the article IMO // is the first author a resident or an attending? // how could a resident put his name on something like this?// Nah he's a new attending at Indiana.  // &lt;- that's even worse...easy for him to talk about the job market if he has an academic job... // current senior resident here. i'm going to leave the first author's personal (publicly-available, google-able) website here so that the audience can make a decision for themselves about his credibility http://www.drwoodymc.com/ //boy some of you guys are going to fit right into that part of radonc world that hangs on sdn// and you would fit in with that part of rad onc that has people like shearwood mcclelland :). // Has the red journal fallen this far? I can't believe they are publishing stuff like this. I also recall that they published a survey study with  &lt; 10% response rate. </t>
  </si>
  <si>
    <r>
      <rPr>
        <rFont val="Arial"/>
        <color rgb="FF000000"/>
      </rPr>
      <t xml:space="preserve">if finding an appropriate job after 9 years of training is a considered a 'concern' by leadership i am </t>
    </r>
    <r>
      <rPr>
        <rFont val="Arial"/>
        <i/>
        <color rgb="FF000000"/>
      </rPr>
      <t xml:space="preserve">concerned </t>
    </r>
    <r>
      <rPr>
        <rFont val="Arial"/>
        <color rgb="FF000000"/>
      </rPr>
      <t>about the leadership//go back to SDN.</t>
    </r>
  </si>
  <si>
    <t>Can anyone interviewing at MDA confirm or deny this? https://twitter.com/ACKoongMDPhD/status/1205699238958637057 // also, is MDA the only place that does this? https://twitter.com/yogagirldd/status/1204221918217490433 // I guess this is what the 1% of rad onc looks like//no. there are lots of great places where there are tight groups. you guys just are the suckers twitter exists for: if its not on twitter it doesnt exist. SDN has decided who are the only good guys in the field based on tweets. Its advertising, dudes. Dont be a sucker // #trolls</t>
  </si>
  <si>
    <r>
      <rPr>
        <rFont val="Arial"/>
        <color rgb="FF000000"/>
      </rPr>
      <t>Anyone over the interview season already? I can't imagine myself doing this for another full month... x3 // Yup. Tired of answering the same dumb questions over and over again. I call BS on anyone who has been saying the interview is super important. Programs must have a rank list before we come in, and anyone's answers to "why this program" or "why rad onc" or "what questions do you have for me" hardly move the order. Programs know who they want. Everyone is on their best behavior so unless you're a super weirdo I doubt it matters. And anyone who thinks they can tell whether or not they'd like to work with you after a 20 min conversation is lying. end rant. x3// Agree totally. there is NOTHING really programs can get from the interviews unless you are a weirdo. Preinterview rank list definitely exists //</t>
    </r>
    <r>
      <rPr>
        <rFont val="Arial"/>
        <b/>
        <color rgb="FF000000"/>
      </rPr>
      <t xml:space="preserve">resident here. You are incorrect. I probably thought that too but its wrong. People's interviews are probably the most important thing once you get your foot in the door. There is no "preinterview rank list"x4 </t>
    </r>
    <r>
      <rPr>
        <rFont val="Arial"/>
        <color rgb="FF000000"/>
      </rPr>
      <t>// Resident here at a top 10 program who interviewed last year. I can tell you that I personally saw great candidates on paper drop down the rank list and candidates with mediocre publications rocket to the top based on interviews alone.  Don't "mail it in" on the interviews...they matter.  // My impression is that it's somewhere between these two extremes ^^. There are clearly exceptional candidates with absolutely stellar board scores, LoR, clinical evaluations, connections in the field, 20+ publications and those people are likely to be toward the top of most programs' "pre-interview rank lists" (whether written out formally or just in the PD's head), and as long as they come off as reasonable and nice and genuinely interested in attending during interviews they're likely to be ranked to match. On the other hand, there is also surely a group of applicants that are all "quite good" (which makes up a larger proportion of the pool and is more applicable to most of us) and for whom impression on interview day may likely play a larger role in determining final rank</t>
    </r>
  </si>
  <si>
    <r>
      <rPr>
        <rFont val="Arial"/>
        <color rgb="FF000000"/>
      </rPr>
      <t>two most important factors in rank order list: school prestige (ie, ranking) and # of pubs. the princeton applicant with 1,500 pubs gets the spot every time.//Do people really think this?  I'm a resident who interviewed last year and this year and when we talk after everyone has left for the day, we barely talk about where peole are from (unless it is in reference to how likely they are to come to our region) or pubs lol.  Once you get to the interview so much comes down to how normal and likable you seemed to the residnets at the dinner and to the whims of the people interviewing you.  Just like you formed an impression of people in the 20 minutes you talked to them, we form an impression of you too.  Some people seem boring/fake/weird, some people seem awesome but won't fit the program, some people seem great, many people in middle. x2 // &lt;- thanks so much for sharing! It's hard to say if all programs have the same approach (maybe OP is thinking about programs that are different) but it's super cool to have more transparency to the application process and to feel that our travel is not wasted (and also, that personality is still valued rather than just pubs haha)//I'm an attending and I agree, it's almost like a blank slate (not completely blank) once people come.  If you have 30 pubs but you seem like you're not good to work with, you're going to be dead last on the rank list.  Just think about the people you met this year on the trail - there are some people that you just didn't like that much because they're obviously arrogant or off-putting, and some of those people are going to match 'low' on their list because no one wants people like that. //</t>
    </r>
    <r>
      <rPr>
        <rFont val="Arial"/>
        <b/>
        <color rgb="FF000000"/>
      </rPr>
      <t>Im bolding this because the top answer is absolutely wrong. Med school plays little part in where you are ranked even at the "top" programs. I know. List of pubs counts but more at come places than others. But to say "most important" across the board is just not accurate x2</t>
    </r>
  </si>
  <si>
    <r>
      <rPr>
        <rFont val="Arial"/>
        <b/>
      </rPr>
      <t xml:space="preserve">Reposting this from below because it may be useful: 
</t>
    </r>
    <r>
      <rPr>
        <rFont val="Arial"/>
        <b val="0"/>
      </rPr>
      <t xml:space="preserve">took advice of someone and have been looking at junior academics at main campus centers. while "top"programs are most represented, which is logical, there are actually a lot of people from other well ranked but not "cream of crop" programs out there. so at least as of now it seems like academics at a main center is achievable from solid places. (U wash at Clevelad clinic; U Kentucky at Fox Chase, Yale at MD Anderson, Northwestern at Harvard/Brigham and Womens also an Irish trained person at Harvard and Brigham/ wake foresUCSD at MSKCC, wake forest at vanderbilt , Jefferson at Duke, U maryland at Duke, U chicago at Mayo, U Rochester at U Mich, jefferson at UWisc, VCU at U wisc, UIowa at U wisc, Beaumont at UMIch, Fox chase at UTSW, Fox Chase at U Florida, yale at U Colorado, princess margaret at Columbia, NYU at columbia, Emory at UMD, cedars-sinai at UCSF, UC-DAvis at Emory, U Maryland at Emory, U Of Colorado at Emory, U of Washington at Stanford, UMaryland at U Florida, MCW at UFlorida, NYU at UFlorida, Wash U at Emory William Beaumont at Wash U, Jefferson at Wash U (and some mad hair) Vanderbilt at Wash U, UChicago at Cornell, Mt Sinai at COrnell, Montifiore/Albert Einstein at UCLA, VCU at OHSU, U Utah at Moffit, Uwisc at Moffit, The ohio state at Moffitt Jeff at Moffit Emory at Moffit,, Vanderbilt at Mass Gen, rutgers at the ohio state, Rutgers to UMD proton center,mayo at Ohio state, Montifiore/Albert Einstein at Ohio State, U of Iowa at Ohio state, Jeff at Ohio State, UFlorida at Jeff x2, U florida at Moffitt, Cleveland Clinic at U Chic, Cleveland clinic at Wake forest, UMD at UChic, UFlorida at UChic, University of British Columbia at U washington, UC-Davis at U washington, Cornell at UWashington, OHSU at UWashington) and i left off a TON of places (basically all) that have recently hired their own grads which seems to be very popular. and some seem to be "feeder residencies" to some instiutions. Locale you trained out seems to be correlated with academics centers people go to. // a great many of these are probably more "prestigious" in reverse // sigh. sure
 </t>
    </r>
  </si>
  <si>
    <r>
      <rPr>
        <rFont val="Arial"/>
        <color rgb="FF000000"/>
      </rPr>
      <t xml:space="preserve">Honestly do yourself a favor and skip the interview, ha.  Their program is in shambles (even more so than usual), and you will surely match better in this climate.//actually not good advice. Baylor will do alright in the end. Go and see for yourself how the residents are. // </t>
    </r>
    <r>
      <rPr>
        <rFont val="Arial"/>
        <b/>
        <color rgb="FF000000"/>
      </rPr>
      <t>what did people think who went to the interview today? x 2</t>
    </r>
  </si>
  <si>
    <t>M3 wondering what programs have strong community medicine training. // clinically heavy programs: michigan, msk, uwisc, utsw, colorado, upmc, maryland, cleveland clinic, utah. //USC is community // kaiser</t>
  </si>
  <si>
    <r>
      <rPr>
        <rFont val="Arial"/>
      </rPr>
      <t xml:space="preserve">programs with </t>
    </r>
    <r>
      <rPr>
        <rFont val="Arial"/>
        <i/>
      </rPr>
      <t>HDR prostate brachy</t>
    </r>
    <r>
      <rPr>
        <rFont val="Arial"/>
      </rPr>
      <t xml:space="preserve"> programs</t>
    </r>
    <r>
      <rPr>
        <rFont val="Arial"/>
        <b/>
      </rPr>
      <t xml:space="preserve">? </t>
    </r>
    <r>
      <rPr>
        <rFont val="Arial"/>
      </rPr>
      <t>beaumont, UCSF, UCLA, MSK, Emory, UVA, UTSW, Moffitt, VCU, Fox Chase, Michigan, Indiana, UK, Louisville, Mayo, WashU, UWisc, MGH/MDACC?</t>
    </r>
  </si>
  <si>
    <r>
      <rPr>
        <rFont val="Arial"/>
      </rPr>
      <t xml:space="preserve">When two random people with similar interests and background meet (outside interview season) they usually talk about the most happening stuff in their lives. So while we meet other co-applicants I think it is natural to talk about interviews/other places they are interviewing/ experiences. I think we should be helping to each other rather then taking this question as a dick-measuring contest. I don't start talking with someone with this question, but it comes up in the conversation some way or the other - What's the general opinion? Avoid doing that? // I agree that the application process is something that's important and something we have in common, and yeah, we shouldn't try to compare...maybe we're too insecure? // I agree with the OP. Other interviews have definitely come up in conversations I've had, but I in no way am trying to be competitive or make anyone feel bad. We're all in this together and should be happy, supportive, and open with each other. x3 // yeah i've talked about it with other ppl to make conversation/get details about programs/see if we are going to meet up again. i hope i haven't offended anyone.// same here, honestly what is there to compete? whether or not we are invited is out of our control, ppl ask maybe to coordinate traveling, or to facilitate interview swap. </t>
    </r>
    <r>
      <rPr>
        <rFont val="Arial"/>
        <b/>
      </rPr>
      <t xml:space="preserve">Just dont bring the sentiment of inferiority or superiority complex onto the interview trail. It is ugly and not helping at all!  //&lt;3  // </t>
    </r>
    <r>
      <rPr>
        <rFont val="Arial"/>
      </rPr>
      <t>try to be empathetic y'all and be considerate when talking about other places. Maybe the place you're asking them about was their top choice and they didn't get an interview there</t>
    </r>
  </si>
  <si>
    <t>UW vs Fox Chase? // fox chase. uw bad residency life and lots of commute within traffic in seattle. // Thank you, I do mean Washington, Seattle // what do you mean by bad residency lufe? // notoriously rough residency. you live in a high col city. you travel all over the place for rotations. hours are bad. attendings do not do much teaching. its hard to find much to like about the program in all honesty. it has a fine name but its like most other programs in the top half and less favorable because of the aforementioned issues (CoL, attendings, rotation sites). if you LOVE love seattle do it.</t>
  </si>
  <si>
    <r>
      <rPr>
        <rFont val="Arial"/>
      </rPr>
      <t xml:space="preserve">take the "Program Tiers" tab with a grain of salt. Someone changed a lot of *decent* Southern program's reviews to "excellent" and down-graded a few other competitors. pretty cut-throat// </t>
    </r>
    <r>
      <rPr>
        <rFont val="Arial"/>
        <i/>
      </rPr>
      <t>the top 15 is accurate, the rest is all over the place. // In the past people used to make their desired program look less desirable to increase their own odds (esp. for those with strong geographic preference)- agree with the significant grain of salt- no medical student, resident, or attending has great insight into more than just a handful of programs anyways.//its italicized so you know its tue</t>
    </r>
  </si>
  <si>
    <t>Agree with most of what was said. A few things recently mentioned on SDN about some of the programs listed: 1) Yale -- almost too chill of a program (no idea if this is true). 2) UChicago -- Malignant with a chair that is coocoo. This guy has no respect for community rad oncs / new graduates coming out. 3) Cleveland Clinic -- strong leadership with a very vocal PD that is a strong advocate for residents.  He is one of the few acknowledging that a problem exists with residency expansion/job market. Have heard the chair is also a big resident advocate//in radonc world CC is seen as good training, but so far overrated by students and others who are very impressed by twitter//Problem with Yale is its clinically meh. Its also not a big name.  UChicago: while I dont know RW personally I would not take what you see on twitter as what its like to work with him. Agree about CC. Really good training and supportive PD but overemphasized by students</t>
  </si>
  <si>
    <t>Program rankings here really should be on quality of training and not reputation of department. In that regard, CCF is now a very top program, and a few of the others with great reps (MSK, Stanford) are not as hot// I actually agree with this 100%. Reputation/Prestige is a dumb doximity metric. Looking through alumni pages for top programs, you still see people go into a wide latitude of things (academics, satelittes, PP, and fellowships). If you want to be employable, it should really be about where can you get the most well-rounded training and not what name looks flashy. No one cares about program name when you are just trying to be in clinic.// 1) only students look at doximety. its not anything anyone else looks at 2). CC is very good clinical training but internet is overly impressed by its twitter presence 3) reputation does matter whether you like it or not. The person who said good training makes you employable and not name flash is showing ...lets say innocence. good training makes you a good doctor. But you guys are impressed with twitter branding. Well your employers are impressed with your training program's branding, like it or not. // Highly disagree with #2, but that is why we are all entitled to our own opinions. Tell any hospital employer that you trained at Cleveland Clinic and the name recognition is going to help. Looking at recent alumni in the last 5 years, they have residents in Pittsburgh, Chicago, Miami, Charlotte, Milwaukee, Cleveland. It isnt NYC or LA, but those are some larger cities they are getting job placements//Dont get me wrong, CC is solid and people get good jobs but no more or less than many places of the same tier. Look early on in this spreadsheet where people listed where grades in the last few years went. CC is over-rated as a "top" place. Its a great place to train but not a prestige program. Do you need that? More than likely no. There are a host of places that are on par with CC in terms of reputation and/or in training. Just trying to offer context.</t>
  </si>
  <si>
    <r>
      <rPr>
        <rFont val="Arial"/>
        <color rgb="FF000000"/>
      </rPr>
      <t>The rumors about malignancy at Jefferson would make me pause //</t>
    </r>
    <r>
      <rPr>
        <rFont val="Arial"/>
        <color rgb="FF0000FF"/>
      </rPr>
      <t xml:space="preserve"> </t>
    </r>
    <r>
      <rPr>
        <rFont val="Arial"/>
        <b/>
        <color rgb="FF0000FF"/>
      </rPr>
      <t>Interviewed at both last year. If you are set on going to one I would choose Mayo AZ. I ended up not ranking Jefferson. Staff seemed unfriendly, facilities were outdated and seemed dungeony. Mayo AZ doesn't have the name Mayo Rochester does, but it is still Mayo. Only one resident per year is the big downside of the program IMO</t>
    </r>
    <r>
      <rPr>
        <rFont val="Arial"/>
        <color rgb="FF000000"/>
      </rPr>
      <t xml:space="preserve"> // how many programs did you rank?? and where did you match? i'm weighing the option of ranking ~10 programs and going to soap if i don't match at those 10. planned for about 15 interviews at this point but have already identified a couple of programs i interviewed at that i won't be ranking and assume a few more will bring me to about 10. but it is a risk to not match. // what would you do if you don't match? do you have a backup specialty? I don't know if we can depend on soap this year. We need to rank 12 to match, right? // i would soap if i don't match. i think soap is okay if we have a stated interest in the field. but please, correct me in case i'm wrong it would be turrible to not match or soap. // </t>
    </r>
    <r>
      <rPr>
        <rFont val="Arial"/>
        <b/>
        <color rgb="FF0000FF"/>
      </rPr>
      <t>Poster above that interviewed at both -- I ended up interviewing at 13-15 and matched at a program that is regarded as "top tier" per the discussions</t>
    </r>
    <r>
      <rPr>
        <rFont val="Arial"/>
        <b/>
        <color rgb="FF000000"/>
      </rPr>
      <t>.</t>
    </r>
    <r>
      <rPr>
        <rFont val="Arial"/>
        <color rgb="FF000000"/>
      </rPr>
      <t xml:space="preserve">// &lt;- how many of your interviews were 'top tier'? // </t>
    </r>
    <r>
      <rPr>
        <rFont val="Arial"/>
        <b/>
        <color rgb="FF0000FF"/>
      </rPr>
      <t>6 of the above 14</t>
    </r>
    <r>
      <rPr>
        <rFont val="Arial"/>
        <b/>
        <color rgb="FF000000"/>
      </rPr>
      <t xml:space="preserve">// Where were they in your rank list? You can give a range (i.e. 1-3,4-6, etc.)// </t>
    </r>
    <r>
      <rPr>
        <rFont val="Arial"/>
        <b/>
        <color rgb="FF0000FF"/>
      </rPr>
      <t>1, 2, 3, 6, 9, didn't rank</t>
    </r>
  </si>
  <si>
    <t>Now that all interviews are out (minus UCI?), do we have an updated count on total spots available this year? We are actually down 3 programs to 85 and it seems several are only taking 1 this year (Indiana, Montefiore, etc.), so there might be less than the 195 stated in the tab now. // Seems like some that would take 3 might be taking 2 too? Like NYU</t>
  </si>
  <si>
    <r>
      <rPr>
        <rFont val="Arial"/>
        <b/>
        <color rgb="FF000000"/>
      </rPr>
      <t xml:space="preserve">I'm on the road for a couple weeks and the sheets go to hell!! ;-) I'll get back to work on an updated tiers sheet. Just glancing over the chat log looks like there's been more mischief? Let me know your thoughts.
PS: Hope you're all doing well at your interviews. Can we all agree to audibly GROAN at every HR type question (e.g., </t>
    </r>
    <r>
      <rPr>
        <rFont val="Arial"/>
        <b/>
        <i/>
        <color rgb="FF000000"/>
      </rPr>
      <t>Tell me a time when...</t>
    </r>
    <r>
      <rPr>
        <rFont val="Arial"/>
        <b/>
        <color rgb="FF000000"/>
      </rPr>
      <t>)?. -</t>
    </r>
    <r>
      <rPr>
        <rFont val="Arial"/>
        <b/>
        <color rgb="FF000000"/>
        <sz val="8.0"/>
      </rPr>
      <t>🕷</t>
    </r>
    <r>
      <rPr>
        <rFont val="Arial"/>
        <b/>
        <color rgb="FF000000"/>
      </rPr>
      <t xml:space="preserve"> //  sure. what's HR? // &lt;- I assume human resources. Behavioral interview questions are all the rage
The Worst! Pointless wastes of time. Since all of these interviews are theorectically bi-directional I think we should start asking them back. PD: "do you have any questions for us?" Student: "If you were a tree, would you be deciduous or coniferous?" or "Tell me about a time you had a conflict with a PGY2 and how did you resolve it?" - </t>
    </r>
    <r>
      <rPr>
        <rFont val="Arial"/>
        <b/>
        <color rgb="FF000000"/>
        <sz val="8.0"/>
      </rPr>
      <t>🕷</t>
    </r>
    <r>
      <rPr>
        <rFont val="Arial"/>
        <b/>
        <color rgb="FF000000"/>
      </rPr>
      <t xml:space="preserve">  //   I love the conflict question! Ask that at your next interview and let us know how it goes</t>
    </r>
  </si>
  <si>
    <r>
      <rPr>
        <rFont val="Arial"/>
        <b/>
        <color rgb="FF000000"/>
      </rPr>
      <t>I</t>
    </r>
    <r>
      <rPr>
        <rFont val="Arial"/>
        <b/>
        <color rgb="FF0000FF"/>
      </rPr>
      <t>'m a PGY5 resident, ask me anything. Already have a job and will be fully honest</t>
    </r>
    <r>
      <rPr>
        <rFont val="Arial"/>
        <b/>
        <color rgb="FF000000"/>
      </rPr>
      <t xml:space="preserve">  //  Congrats!!/x2  //  thank you for answering questions!  //   Thanks a lot for helping us out. Your answers reflect you being humble and genuine and I can totally understand programs liking you just for that.  //  </t>
    </r>
    <r>
      <rPr>
        <rFont val="Arial"/>
        <b/>
        <color rgb="FF0000FF"/>
      </rPr>
      <t>Sure, I'll me monitoring this in case anybody has any other questions over the next few months</t>
    </r>
    <r>
      <rPr>
        <rFont val="Arial"/>
        <b/>
        <color rgb="FF000000"/>
      </rPr>
      <t xml:space="preserve">  //  tried to highlight PGY5 in blue, some were guesses -</t>
    </r>
    <r>
      <rPr>
        <rFont val="Arial"/>
        <b/>
        <color rgb="FF000000"/>
        <sz val="8.0"/>
      </rPr>
      <t>🕷</t>
    </r>
  </si>
  <si>
    <r>
      <rPr>
        <rFont val="Arial"/>
        <color rgb="FF000000"/>
      </rPr>
      <t xml:space="preserve">What kind of program are you in/graduating from and did your PD/Chair help with finding you your job?  //   </t>
    </r>
    <r>
      <rPr>
        <rFont val="Arial"/>
        <color rgb="FF0000FF"/>
      </rPr>
      <t>I'm in an average clinical program with heavy volume. Nobody in my program helped or cared to help me. Nobody has even asked me about how job search is going.  In fact, I know one of them actually sabotaged my job prospects in an academic place, due to personal vidictiveness  about something very petty and unrelated to my work ethic</t>
    </r>
    <r>
      <rPr>
        <rFont val="Arial"/>
        <color rgb="FF000000"/>
      </rPr>
      <t xml:space="preserve">  //   Wow, I'm glad things worked out for you. Talking with other residents in your cohort, are their experiences similar in this regard?  //   </t>
    </r>
    <r>
      <rPr>
        <rFont val="Arial"/>
        <color rgb="FF0000FF"/>
      </rPr>
      <t>Yeah, most people I know do not have anything and the contracts that they have been offered have not been as generous as mine. My friend who is in academics got a decent contract in a great city last year but they come from a much better program. The people i have talked to are still waiting for offers and this year there were very little to no jobs in major metro areas</t>
    </r>
    <r>
      <rPr>
        <rFont val="Arial"/>
        <color rgb="FF000000"/>
      </rPr>
      <t xml:space="preserve">  //  what region are you (NE/MW/South)? what did you not consider as a med student that turned out as an important factor during residency?  //   </t>
    </r>
    <r>
      <rPr>
        <rFont val="Arial"/>
        <color rgb="FF0000FF"/>
      </rPr>
      <t>Southern program, I truly did not consider but wish I had the importance of the attendings being involved in didactics and actually caring about the residents and being involved in their education. I would have gone to a place where I worked harder or dealt with difficult people to just have better didactics and be surrounded by more opportunities and people who care.I'm interested in research but that's basically non-existant at my program for the most part except for useless reviews.  I just ended up at a place which wasn't a good fit. I guess my story can also show you that you can try to make the best of it even if the residency experience sucks and succed not because of your program but DESPITE it</t>
    </r>
    <r>
      <rPr>
        <rFont val="Arial"/>
        <color rgb="FF000000"/>
      </rPr>
      <t xml:space="preserve">.  //  what # did you match on your rank list? were you aware of the issues before matching? sorry the fit was bad. i'm glad to hear you found a good position!  //    </t>
    </r>
    <r>
      <rPr>
        <rFont val="Arial"/>
        <color rgb="FF0000FF"/>
      </rPr>
      <t>had no idea about the issues, residents did not say anything, I was absolutely shocked as soon as I started and things became apparent, I was happy with the match back in match day. // Do not trust PG4/5, llok into eyes of PG2/3 IF THEY ARE HAPPY OR NOT.</t>
    </r>
  </si>
  <si>
    <r>
      <rPr>
        <rFont val="Arial"/>
        <color rgb="FF000000"/>
      </rPr>
      <t xml:space="preserve">As applicants, what are some of the considerations that we should think about as we interview and fill out our rank lists? and how important is residency prestige?  //   </t>
    </r>
    <r>
      <rPr>
        <rFont val="Arial"/>
        <color rgb="FF0000FF"/>
      </rPr>
      <t xml:space="preserve"> I got interviews in satellites of a "top 5" places coming from a very average/low tier clinical program. Not once did anybody ask me about like pedigree or anything. I would say the things that help me is I have a very likeable outgoing personality that comes across as genuine and humble and I feel people really appreciated that. I come from absolutely no money or priviledge and I think people knew I was just so thankful to be considered. The people that dismissed me from the start just did not acknowledge my application so Im sure it hurt me in some places. People wanted me to be able to describe my clinical experience and be able to articulate what I would do in clinical cases. A couple of interviewers commented in person or later emailed me after ASTRO commending me on my knowledge and wishing me luck even after they said I would not get the job.  I would say try to go to the best program you can that really has a strong educational focus and faculty led didactics, attendings who can go uncovered and will go to bat for you. Overall I am very dissapointed with my residency experience and wish I had gone somewhere else.</t>
    </r>
    <r>
      <rPr>
        <rFont val="Arial"/>
        <color rgb="FF000000"/>
      </rPr>
      <t xml:space="preserve">   //  I think the concerpt of "faculty led didactics" needs to be parsed. No one should expect all lectures given by faculty. There SHOULD be faculty didactics offered every year, and faculty involvement in rresident led and other lectures. Going through the material and being able to present it is good training on several levels. No good program is going ask residents to be passive in didactics. Jusy clarifying some of the issues raised before  //   I mean I don't think any of us expected faculty to give ALL the lectures. We are all reasonable but understand that some level of attending participation is required. The more participation the better and is a reflection of how a program values residents. //  You're right. Just mean for a few who might be misguided simply because they're inexperienced.</t>
    </r>
  </si>
  <si>
    <r>
      <rPr>
        <rFont val="Arial"/>
      </rPr>
      <t xml:space="preserve"> I hate asking this question in person because it comes off superfcial and perhaps rude but what are the starting salaries like for the jobs that you have interviewed for?  //  </t>
    </r>
    <r>
      <rPr>
        <rFont val="Arial"/>
        <color rgb="FF0000FF"/>
      </rPr>
      <t xml:space="preserve"> 250s-350s both academics and pp. Academic opportunities were both main site and satellites.  The difference is in pp you have a higher ceiling so once you make partner you will make signficantly more and in academics you'll be stuck in the 300-400s. Look up places like MDACC or UCLA salaries or any public places and you will see even very senior people do not make that much compared to senior partner in a PP</t>
    </r>
    <r>
      <rPr>
        <rFont val="Arial"/>
      </rPr>
      <t xml:space="preserve">.  //  Southeast Academic center, counting base + bonus (10% salary): assist prof ~380, associate ~495, professor ~600. Not a bad gig for many of these folks./ this may be true in some places, one thing to look at is the record of promotion in some of these places, some take many years to get promoted and few actually become professors or bar is quite high to get there so that income of "600" (seems a bit high) is not what most people are making in academics, most are definitely in the 300-400 range.   //  Im a mid-career person at NE academic center. ~400K not including benefits/bonus.  //  UPenn and Harvard very high bar but you dont want to work there if you are not included to work that way/ yup very high bar in many places, politics and brownosing for promotion. Many stuck at the associate/assistant level for MANY years.  //  Don't many of the top places have lower salaries because of the "privilege" factor? I know MGH attendings usually start in the mid-high 200s. But most MGH attendings (in all fields) have this downward pressure for salaries. </t>
    </r>
  </si>
  <si>
    <r>
      <rPr>
        <rFont val="Arial"/>
        <color rgb="FF000000"/>
      </rPr>
      <t xml:space="preserve">how did you find your job?  //   </t>
    </r>
    <r>
      <rPr>
        <rFont val="Arial"/>
        <color rgb="FF0000FF"/>
      </rPr>
      <t>Most of my job interviews were through ASTRO postings, a few were through word of mouth/cold email. I spoke to employer multiple times over phone, then a person inteview at ASTRO, site visit interviews, then multiple phone conversations and negotiations, which led to the final contract.  You will do this with multiple people and process is absolutely exhausting, i found it more exhausting than the residency interviews</t>
    </r>
    <r>
      <rPr>
        <rFont val="Arial"/>
        <color rgb="FF000000"/>
      </rPr>
      <t xml:space="preserve">  //  well yeah. its a big position. Most people dont actually get through astro.  //  Our people got through just reaching out to places they wanted to go. got first choice city and job</t>
    </r>
  </si>
  <si>
    <r>
      <rPr>
        <rFont val="Arial"/>
        <b/>
        <color rgb="FF000000"/>
      </rPr>
      <t xml:space="preserve">Wow! Baby with the bathwater? I'll check on the edits and try to revert to non-editted versions once I get new tab done. - </t>
    </r>
    <r>
      <rPr>
        <rFont val="Arial"/>
        <b/>
        <color rgb="FF000000"/>
        <sz val="8.0"/>
      </rPr>
      <t>🕷//thanks spider, man.</t>
    </r>
  </si>
  <si>
    <t>any feedback from the Indiana interview today?</t>
  </si>
  <si>
    <t>Top 10 Radiation Oncology Programs: HROP, MDA, MSK, UCSF, Hopkins, Penn, WashU, UMichigan, Duke, Stanford. Upper Middle Tier: Uchicago, Yale, Mayo, Cleveland Clinic, UNC, UF, UTSW, UCSD   //  nope. See previously x a million  //  I don't see a consenus top 10 in previous posts?/because there is no consensus because there isnt one. however there is a pretty good "tiers" tab which is better than random students impressiions  //   There isn't even an official top 10 but this the most accurate ive seen. x2  //   there is no top 10 and if there was hopkins wouldnt be on it.  /. guys there is a tiers tab which is actually pretty good. Why does everyone feel the need to create a list that doesnt exist when in fact the best grouping I have seen is in the "program tiers" tab.  //   &lt;&lt; btw im in practice   //  / I think the top 10 is pretty accurate. For Upper Middle Tier I would put Cleveland / Mayo above the rest based on prestige, strong clinical training and job prospects  //  no one shoudl really care what you ( or I) think about rankings. There is no formal ranking. The tiers tab is as good as its gonna get.  //   Not a resident at any of these places, but seems like the top 10 is the same as the "tiers" tabs top 10. Pretty consistent IMO.  </t>
  </si>
  <si>
    <t>repeating because it was deleted: anyone waitlisted or want to switch to 11/19 for University of Indiana?  //  dont forget interview swap tab.  //  thanks! added it, but figured this tab has more traction  //   good luck  //   yes, looking for 11/19 for indiana, do you wanna trade for Dec 3rd?  //  &lt;- yes!</t>
  </si>
  <si>
    <t>props to Cincinnati, Vanderbilt, Cleveland, and UPMC https:  //  twitter.com/kharofaJ/status/1193602307822370816 you guys the real MVPs (while Mayo didn't read or didn't understand the question) nb</t>
  </si>
  <si>
    <r>
      <rPr>
        <rFont val="Arial"/>
      </rPr>
      <t>Thanks! -</t>
    </r>
    <r>
      <rPr>
        <rFont val="Arial"/>
      </rPr>
      <t>🕷</t>
    </r>
  </si>
  <si>
    <r>
      <rPr>
        <rFont val="Arial"/>
        <b/>
      </rPr>
      <t xml:space="preserve">Working on almost full re-write of tiers tab. We won't lose any data. I'll port it over. Ideally anyone who selected </t>
    </r>
    <r>
      <rPr>
        <rFont val="Arial"/>
        <b/>
        <i/>
      </rPr>
      <t>Issues</t>
    </r>
    <r>
      <rPr>
        <rFont val="Arial"/>
        <b/>
      </rPr>
      <t xml:space="preserve"> would go back to both specify with a word or three and to add a tier ranking.
Good luck at interviews out there everyone! -</t>
    </r>
    <r>
      <rPr>
        <rFont val="Arial"/>
        <b/>
      </rPr>
      <t>🕷</t>
    </r>
  </si>
  <si>
    <r>
      <rPr>
        <rFont val="Arial"/>
      </rPr>
      <t>I agree. I'll get to working on this when I'm off the interview trail next (end of this week). -</t>
    </r>
    <r>
      <rPr>
        <rFont val="Arial"/>
      </rPr>
      <t>🕷</t>
    </r>
  </si>
  <si>
    <t xml:space="preserve">i took advice of someone and have been looking at junior academics at main campus centers. while "top"programs are most represented, which is logical, there are actually a lot of people from other well ranked but not "cream of crop" programs out there. so at least as of now it seems like academics at a main center is achievable from solid places. (U wash at Clevelad clinic; U Kentucky at Fox Chase, Yale at MD Anderson, Northwestern at Harvard/Brigham and Womens also an Irish trained person at Harvard and Brigham/ wake foresUCSD at MSKCC, wake forest at vanderbilt , Jefferson at Duke, U maryland at Duke, U chicago at Mayo, U Rochester at U Mich, jefferson at UWisc,  VCU at U wisc, UIowa  at U wisc, Beaumont at UMIch, Fox chase at UTSW, Fox Chase at U Florida, yale at U Colorado, princess margaret at Columbia, NYU at columbia, Emory at UMD, cedars-sinai at UCSF, UC-DAvis at Emory, U Maryland at Emory, U Of Colorado at Emory, U of Washington at Stanford, UMaryland at U Florida, MCW at UFlorida, NYU at UFlorida, Wash U at Emory William Beaumont at Wash U, Jefferson at Wash U (and some mad hair) Vanderbilt at Wash U, UChicago at Cornell, Mt Sinai at COrnell, Montifiore/Albert Einstein at UCLA, VCU at OHSU, U Utah at Moffit,  Uwisc at Moffit, The ohio state at Moffitt  Jeff at Moffit Emory at Moffit,, Vanderbilt at Mass Gen, rutgers at the ohio state, Rutgers to UMD proton center,mayo at Ohio state, Montifiore/Albert Einstein at Ohio State, U of Iowa at Ohio state, Jeff at Ohio State, UFlorida at Jeff x2, U florida at Moffitt,  Cleveland Clinic at U Chic, Cleveland clinic at Wake forest, UMD at UChic, UFlorida at UChic, University of BRitish Columbia at U washington, UC-Davis at U washington, Cornell at UWashington, OHSU at UWashington)  and i left off a TON of places  (basically all) that have recently hired their own grads which seems to be very popular. and some seem to be "feeder residencies" to some instiutions.  Locale you trained out seems to be correlated with academics centers people go to.  //  a great many of these are probably more "prestigious" in reverse  //  sigh. sure </t>
  </si>
  <si>
    <r>
      <rPr>
        <rFont val="Arial"/>
        <color rgb="FF000000"/>
      </rPr>
      <t>They were hidden for some reason. Fixed -</t>
    </r>
    <r>
      <rPr>
        <rFont val="Arial"/>
        <color rgb="FF000000"/>
      </rPr>
      <t>🕷</t>
    </r>
  </si>
  <si>
    <r>
      <rPr>
        <rFont val="Arial"/>
        <b/>
        <color rgb="FF000000"/>
      </rPr>
      <t>Please check out Progam Tiers tab now. I _think_ I found the maliciousness and restored prevous ratings.
The current rating are locked for now. Not sure this is ideal (interviews may update our views). Let me know your thoughts. -</t>
    </r>
    <r>
      <rPr>
        <rFont val="Arial"/>
        <b/>
        <color rgb="FF000000"/>
      </rPr>
      <t>🕷</t>
    </r>
  </si>
  <si>
    <t>U Wisconsin ranked above Cleveland clinic in the tiers tab. Is that really the case? / I doubt it.  //  no way x3 / Harari is there and it seems to have almost everything?  //  good place 2/2 leadership (chair and PD) but not a top 15. similar to NW, emory, unc./&lt;&lt; you are wroong. U wisc is a higher valued program to NW, emopry or UNC in radiation oncology  //  Wisconsin has great leadership as well as high volume and lots of brachy.  //  Wisconsin is a good program!
&gt;&gt; Attending here. U wisc is a superior program in general terms of earned prestigue. CC is good, but not UWisc level.  NW emory and UNC are not at that level. This may be a surprise to students but is a great example of why the "top ten" students often list is horrible. Doximity is valued by noone and IRL if you reference it shows a naiveity-not a bad thing, but just to make the point not to bother with it. &lt;&lt;  //  PP Attending here. Both great programs, but I would put CC above U Wisc. Can't go wrong with either place</t>
  </si>
  <si>
    <t xml:space="preserve">Was Yale's message an explicit rejection? It just said we cannot offer an interview "at this time"... it was the same email most of us received from Cleveland, right? So are they both rejections or just weird "soft" updates from these programs? </t>
  </si>
  <si>
    <r>
      <rPr>
        <rFont val="Arial"/>
        <b/>
        <color rgb="FF000000"/>
      </rPr>
      <t xml:space="preserve">Rankings with various weights now created at the bottom of the Program Tiers tab. Feel free to change the weightings, though you'll have to re-sort just the two columns (program and score) for your section.
Let me know your thoughts on improvements. Or different weightings..
I actually largely agree that rankings have issues with being used too literally, which is why I went with tiers. I expect there's little difference between </t>
    </r>
    <r>
      <rPr>
        <rFont val="Arial"/>
        <b/>
        <i/>
        <color rgb="FF000000"/>
      </rPr>
      <t>nearby</t>
    </r>
    <r>
      <rPr>
        <rFont val="Arial"/>
        <b/>
        <color rgb="FF000000"/>
      </rPr>
      <t xml:space="preserve"> ranks, e.g., between #25 and #20 or #30, or at least any differences based on this data should be swamped by other details one discovers at interview.  All that said, a few people requested a numerical summary, i.e., a rank, so I provided it. It's buried </t>
    </r>
    <r>
      <rPr>
        <rFont val="Arial"/>
        <b/>
        <i/>
        <color rgb="FF000000"/>
      </rPr>
      <t>below the fold</t>
    </r>
    <r>
      <rPr>
        <rFont val="Arial"/>
        <b/>
        <color rgb="FF000000"/>
      </rPr>
      <t xml:space="preserve"> so hopefully people just look at the tiered summaries.
I also agree that the data quality is likely subject to </t>
    </r>
    <r>
      <rPr>
        <rFont val="Arial"/>
        <b/>
        <i/>
        <color rgb="FF000000"/>
      </rPr>
      <t>group-think</t>
    </r>
    <r>
      <rPr>
        <rFont val="Arial"/>
        <b/>
        <color rgb="FF000000"/>
      </rPr>
      <t xml:space="preserve"> correlation. - 🕷</t>
    </r>
  </si>
  <si>
    <r>
      <rPr>
        <rFont val="Arial"/>
        <color rgb="FF000000"/>
      </rPr>
      <t xml:space="preserve">Created a Program Tiers tab.
Please go fill in what you know, or have reliably heard. I froze first column so you can slide the summary and other opinions columns under it, to avoid bias.
UPDATES
Added clarification on data sourcing. Thoughts?
Category definitions are going to be subjective, unavoidably I think.
Added comments section in bottom row.
Added summary columns.
After listening to these comments and thinking about this I've changed "AVOID" to "ISSUES", and encouraged people to explain in comments.
Fixed vertical line count rounding error
Added Weak as a category below Average. Thanks to everyone that contributed their knowledge.
BABBLE
I didn't think it was right to predetermine which schools were Very Top, and the sheet shows there is some minor variation in ratings (five schools rated as Very Top by at least one person, and one Very Top ranked outside that tier). It was also my goal that this might also be useful for future years, and (even top) quality may change over time...
I'm not going to engage too much with "you can't rank" comments, but... Minor nit: this uses tiers not ranks. Major nit: there are obviously perceived, and likely real, differences in program quality. We have a right (I assert) to know those differences to make informed decisions about our future.
I'm still mulling over if there should be a tier below Average. I'll add a minor poll here (I started out voting:  add one lower tier: x4, current tiers adequate:  x2
</t>
    </r>
    <r>
      <rPr>
        <rFont val="Arial"/>
        <color rgb="FF000000"/>
      </rPr>
      <t xml:space="preserve">Those who already ranked please think about going back and adjusting now that there's a new category.
</t>
    </r>
    <r>
      <rPr>
        <rFont val="Arial"/>
        <color rgb="FF000000"/>
      </rPr>
      <t xml:space="preserve">
Keep those comments and ratings coming! - 🕷</t>
    </r>
  </si>
  <si>
    <t>Really having a tough time comparing programs. Thoughts on Case Western vs. Indiana?</t>
  </si>
  <si>
    <t>both fine programs. i think case didn't match last year. indiana is a good program. both mid-tier. location could be the deciding factor.  //   Both are mid-low tier programs. I feel Indiana &gt; Case but have nothing to justify this.  Both in nice Midwestern cities.  //   we should stop with the mid-low and mid mid stuff. Its  very random and as med students we arent the best judges  //  We lack just as much knowledge of high tiers as mid or low tiers. I see no difference. Both discussions are likely pointless. I will continue to debate all tiers for my own sanity.  //   lol  //  i appreciate your self awareness</t>
  </si>
  <si>
    <t>Has Cleveland Clinic, OH sent out final date confirmations yet?</t>
  </si>
  <si>
    <t>Did we ever figure out if Cleveland Clinic sent out an actual waitlist email? They did not.</t>
  </si>
  <si>
    <t>Did cleveland clinic send out a separate waitlist email, or was the "not in the first round" email the waitlist?  //  I am wondering the same thing. I also got the same e-mail twice. X4  //   Same, I interpreted it as a rejection email  //  Anyone get a separate waitlist email?</t>
  </si>
  <si>
    <t>What are “good” programs that people feel comfortable with?  / the classic top 15 / Is there really a "classic" top 15? Last years spreadsheet looked to have a lot of variability / what was it last year?  //  I applied Rad Onc this past cycle and interviewed at some of the classic “top 10 programs.” Typical top program rankings include MSK, HROP, MDACC, Stanford, Penn, UMich, UChicago, Mayo If you match at any of these places I feel you should be able to find a decent job in 5 years, though I have no evidence to back this. There are still other solid programs not mentioned.  Some of these places are research heavy while others are more clinically focused. Personally, my rank list preferenced programs where resident education / QOL was a focus. Facilities, locations, and resident happiness also played a great part.  Places I liked more included Penn, Yale, WashU, Cleveland Clinic, MDACC. Places I didn’t like as much were Stanford, UChicago, UMich, and Mayo— impressive place but Rochester was a no for me. Remember, just one person's opinion!  //  Very worrisome that matching at even a top program can't promise a decent job in 5 years....x2  //  &lt;- No one can promise you anything like that in any field. Particularly in US medicine. Jobs excellent this year. no one knows five years from now and is lying if they say otherwise/ I mean you can say comfortably that there will be a need for primary care services regardless of the economy (so yes in 5 years your job would be safe). There are several specialities where supply/demand are near an equilibrium and Rad Onc is closer than other specialities in that regard, that's the reality.  //  U Chicago is a fine program but top ranked? no. YAle and Cleveland clinic are great but  SDN over estimates their standing.</t>
  </si>
  <si>
    <r>
      <rPr>
        <rFont val="Cambria"/>
        <b/>
        <color rgb="FFFFFFFF"/>
      </rPr>
      <t xml:space="preserve">Pre-Interview Dinner/Event? 
</t>
    </r>
    <r>
      <rPr>
        <rFont val="Cambria"/>
        <b/>
        <i/>
        <color rgb="FFFFFFFF"/>
      </rPr>
      <t>Yes (when) / No / How was it?</t>
    </r>
  </si>
  <si>
    <r>
      <rPr>
        <rFont val="Cambria"/>
        <b/>
        <color rgb="FFFFFFFF"/>
      </rPr>
      <t xml:space="preserve">Interview Day
</t>
    </r>
    <r>
      <rPr>
        <rFont val="Cambria"/>
        <b/>
        <i/>
        <color rgb="FFFFFFFF"/>
      </rPr>
      <t>Start-End Time</t>
    </r>
  </si>
  <si>
    <r>
      <rPr>
        <rFont val="Cambria"/>
        <b/>
        <color rgb="FFFFFFFF"/>
      </rPr>
      <t xml:space="preserve">Interview Format
</t>
    </r>
    <r>
      <rPr>
        <rFont val="Cambria"/>
        <b/>
        <i/>
        <color rgb="FFFFFFFF"/>
      </rPr>
      <t>1:1, panel, etc</t>
    </r>
  </si>
  <si>
    <r>
      <rPr>
        <rFont val="Cambria"/>
        <sz val="9.0"/>
      </rPr>
      <t>Call is one week at a time but all throughout your years for varying lengths, 1:1 attending coverage with 2 months per site. No cross cover. Strong job placement in AZ and southwest only - The place to be if you want job in region. Very flexable program with strong emphasis of education. Multiple new ancillary staff, so minimal non-physician tasks. Requires only local sites for all years, but have option to go anywhere for addition experiences if wanted. -- Standard Q's: Do you have any questions for me? Why Rad Onc? What are you most proud of in med school? What is something unique that will help me remember you? Where do you see yourself going for your career? Why Tuson? Any connection to the area? //</t>
    </r>
    <r>
      <rPr>
        <rFont val="Cambria"/>
        <b/>
        <sz val="9.0"/>
      </rPr>
      <t>Overall a lovely place to train and workx3</t>
    </r>
  </si>
  <si>
    <r>
      <rPr>
        <rFont val="Cambria"/>
        <sz val="9.0"/>
      </rPr>
      <t>Very small program, no one will push you, needs to be a self-starter. // one interviewer was a young female attending, she hadn't read the app, look tired, disinterested, started the conversation with  "i've been tasked with asking xyz".</t>
    </r>
    <r>
      <rPr>
        <rFont val="Cambria"/>
        <b/>
        <sz val="9.0"/>
      </rPr>
      <t xml:space="preserve">&lt;&lt; lol I had this exact same experience with her - thought I must have caught her on a bad day! </t>
    </r>
    <r>
      <rPr>
        <rFont val="Cambria"/>
        <b/>
        <color rgb="FF0000FF"/>
        <sz val="9.0"/>
      </rPr>
      <t xml:space="preserve"> x4</t>
    </r>
    <r>
      <rPr>
        <rFont val="Cambria"/>
        <b/>
        <sz val="9.0"/>
      </rPr>
      <t xml:space="preserve">  </t>
    </r>
    <r>
      <rPr>
        <rFont val="Cambria"/>
        <sz val="9.0"/>
      </rPr>
      <t xml:space="preserve">listen, i didn't force you to meet with me. otherwise, everyone else I met was fantastic. secretary was outrageously disorganized, they had a ACGME warning in 2013 due to the low quality of didactics (seems like they were just watching ASTRO vids) this has all changed in the intervening years, and residents are very pleased with the quality of didactics now // just a small, no name program...would go to Mayo Scottsdale over this program // </t>
    </r>
    <r>
      <rPr>
        <rFont val="Cambria"/>
        <b/>
        <sz val="9.0"/>
      </rPr>
      <t>didnt they SOAP ??? HUGE red flag</t>
    </r>
  </si>
  <si>
    <r>
      <rPr>
        <rFont val="Cambria"/>
        <color rgb="FFFF0000"/>
        <sz val="9.0"/>
      </rPr>
      <t>Stanford attendings and residents are activiely deleting negative comments...has happened multiple times BEWARE!!!</t>
    </r>
    <r>
      <rPr>
        <rFont val="Cambria"/>
        <sz val="9.0"/>
      </rPr>
      <t xml:space="preserve"> // Stanford is not vacinnating residents...they are vaccinating admins WHO ARE  WORKING FROM HOME. // History of malignancy and the attending who was terrible is still there//which attending? //Got be more specific. Otherwise it looks like you are just try to steering people away  // &lt;&lt; so feel free to ignore this. Im not going to sic the mob on someone to satisfy you.//So this isn't really an interview impression and also it was not program specific decision, but rather an university wide computer algorithm... I really don't know what else to say. I don't like deleting comments but this is just absurd. // Historically very malignant. Had two residents leave in the last 5? years.  Don't pay for ABR dues every year. //Really? // Wait could we go back to the residents getting fired? Could we get some details here?  // On the financial side, they also don't match retirement contributions or pay extra like other Stanford programs (Path gets +10K year).  Stanford residents didn't get vaccinated in first COVID batch either.  // Lining the admin pockets and antibody levels. //Cost of living in the bay area is not kidding.// Please be more specific on very malignant?// Known to be a super scut heavy program thats totally grinds down its residents// Could you please elaborate on the current malignancy and/or scut level//stanford malginancy is regularly noted concept on these sheets, and its clearly been recycled, maybe someone spurned keeps noting stuff, who knows,// two residents left like 4-5 years ago because of malignancy, I think one went to UCSF even though it was a much further drive for them // It is well known that 2 residents left recently specifically due to malignancy...this is not people trying to get you to rank Stanford low LOL. This program is one of the weakest but gets by on the Stanford name.// Can we please just keep this to INTERVIEW IMPRESSIONS!  If you have things you dont like overall put it in the Program information area.//  2 gradautes were basically forced into fellowships they didn't want to do// </t>
    </r>
    <r>
      <rPr>
        <rFont val="Cambria"/>
        <b/>
        <sz val="9.0"/>
      </rPr>
      <t>okay just *actually* interviewed at Stanford + did a 3 wk virtual rotation there this year. I don't really have skin in this game because I am not really ranking this place highly for geographic reasons, but for what it's worth, I really don't think this place seems as terrible as people on this spreadsheet are saying. The residents are very happy (I have been texting several of them since my rotation) and the PD seems universally beloved by the residents and he actively addressed every rumor on here on IV day (ppl leaving, etc). And I just didn't get the malignant vibe on my 3 week rotation with them. Idk they have issues I'm sure but they are still a premier program will excellent job placement, esp on west coast. // Okay, here we go.  Another actually interviewed and 3 week virtually rotated application. Very positive impression during rotations. Attendings (PD-included) were taking time out of their busy schedule teaching medical students. Didactics were well organized and enjoyable. Residents are very confident on what they are learning  from the program. No doubt training is academic oriented. Fellowships were specifically designed to support people need extra time to wrap up research. Don't think they were 'forced' into. x2//</t>
    </r>
    <r>
      <rPr>
        <rFont val="Cambria"/>
        <sz val="9.0"/>
      </rPr>
      <t xml:space="preserve">Only positive comments allowed to keep it fair? People have positive and negative experiences that are very subjective as with any program. // Wrap up research? Are those two doing fellowships going into true academic jobs or PP? Will be interesting to know.// who knows // the two fellowships are for holman residents looking to get a badass paper before applying for physician-scientist positions. Has nothing to do with being "forced" into it. Science takes time. </t>
    </r>
  </si>
  <si>
    <r>
      <rPr>
        <rFont val="Cambria"/>
        <sz val="9.0"/>
      </rPr>
      <t xml:space="preserve">Not much...two recent grads went into fellowships..wow, in a bad way//commentary here: going into a fellowship is not code for couldnt get a good job. Some people discover they want to do something not deeply covered in their program. So caution in taking "fellowship" as a red flag. Simply ask people in the know. //That may be true but a Stanford grad doing fellowship at MDACC when all the other fellows are FMG does seem a red flag. // </t>
    </r>
    <r>
      <rPr>
        <rFont val="Cambria"/>
        <color rgb="FFFF0000"/>
        <sz val="9.0"/>
      </rPr>
      <t xml:space="preserve">actual pros: </t>
    </r>
    <r>
      <rPr>
        <rFont val="Cambria"/>
        <sz val="9.0"/>
      </rPr>
      <t xml:space="preserve">strong, established history of great clinical training; many famous attendings in the department to learn from, zero cross coverage, residents say the expectations for PGY2 are absolutely nothing, work load is medium and most can leave by 5 every day, average 1.5 days academic time each week, residents all seem happy despite the rumors // does having Hoppe there count as a pro? because in my opinion it does </t>
    </r>
  </si>
  <si>
    <r>
      <rPr>
        <rFont val="Cambria"/>
        <b/>
        <sz val="9.0"/>
      </rPr>
      <t>Historically very malignant.</t>
    </r>
    <r>
      <rPr>
        <rFont val="Cambria"/>
        <sz val="9.0"/>
      </rPr>
      <t xml:space="preserve"> Had two residents leave in the last 5? years.  Don't pay for ABR dues every year. //Really? // Wait could we go back to the residents getting fired? Could we get some details here?  // On the financial side, they also don't match retirement contributions or pay extra like other Stanford programs (Path gets +10K year).  Stanford residents didn't get vaccinated in first COVID batch either.  // Lining the admin pockets and antibody levels. //Cost of living in the bay area is not kidding.// Please be more specific on very malignant?// Known to be a super scut heavy program thats totally grinds down its residents// Could you please elaborate on the current malignancy and/or scut level// Every day one random resident is choosen to be taken outside and whipped until they bleed? Geez I wish people would give concrete  examples when they make claims like "very malignant"//</t>
    </r>
    <r>
      <rPr>
        <rFont val="Cambria"/>
        <color rgb="FFFF0000"/>
        <sz val="9.0"/>
      </rPr>
      <t xml:space="preserve">Actual cons: </t>
    </r>
    <r>
      <rPr>
        <rFont val="Cambria"/>
        <sz val="9.0"/>
      </rPr>
      <t xml:space="preserve">Two residents quit without jobs lined up. How much more info do you need? People don't chose no income over their residency if everything is rosy. //when was PD changed// No proton// </t>
    </r>
  </si>
  <si>
    <r>
      <rPr>
        <rFont val="Cambria"/>
        <sz val="9.0"/>
      </rPr>
      <t xml:space="preserve">Sacramento + Nor Cal dominance for clinical volume. Sac QoL is amazing for CA. Front loaded call. 1:1 attending coverage. </t>
    </r>
    <r>
      <rPr>
        <rFont val="Cambria"/>
        <b/>
        <sz val="9.0"/>
      </rPr>
      <t>Cross coverage is a must</t>
    </r>
    <r>
      <rPr>
        <rFont val="Cambria"/>
        <sz val="9.0"/>
      </rPr>
      <t xml:space="preserve">. PP &gt; academic (non satellite). High but not 100%. Mid sized departement with scut but getting more mid levels to help. No external rotations outside of main campus in sac. </t>
    </r>
    <r>
      <rPr>
        <rFont val="Cambria"/>
        <b/>
        <sz val="9.0"/>
      </rPr>
      <t>Heavy Brachy</t>
    </r>
    <r>
      <rPr>
        <rFont val="Cambria"/>
        <sz val="9.0"/>
      </rPr>
      <t xml:space="preserve">. Family friendy, Excellent job placement in Nor Cal + satellite. Chair will and have reached out for resident job hunts. Research time is 6 - 9 months, additional must be carved out on a per student basis. </t>
    </r>
  </si>
  <si>
    <r>
      <rPr>
        <rFont val="Cambria"/>
        <sz val="9.0"/>
      </rPr>
      <t xml:space="preserve">LA - excellent QoL - Super cool / chill program + people (Amazing Chair and PD -- I mean just amazing -- very family friendly), 1 week blocks of call spilt evening between all years - not front loaded, 1:1 attending coverage, No cross over. </t>
    </r>
    <r>
      <rPr>
        <rFont val="Cambria"/>
        <b/>
        <sz val="9.0"/>
      </rPr>
      <t>70s% 1st time board pass rate,</t>
    </r>
    <r>
      <rPr>
        <rFont val="Cambria"/>
        <sz val="9.0"/>
      </rPr>
      <t xml:space="preserve"> but everyone eventuallly passes. Graduates get go mainly PP, academics is usually satallites. Excellent placement in CA.  Lots of NPs and PAs to minimize scut. No required rotations outside of main campus except for Peds at Childrens (30 min away from main site). Supports whatever the resident wants to do, PD will and have gone to bat for the residents -- very important. 12 months research, supports Holman and have offered to past applicants but they themselves did not want to pursue. Vision to become top 20, actively filling physician-scientist tracks to fill gap. Lots of growth in all fronts. </t>
    </r>
  </si>
  <si>
    <r>
      <rPr>
        <rFont val="Cambria"/>
        <sz val="9.0"/>
      </rPr>
      <t xml:space="preserve">Front loaded call, 1:1 for normal attending, 2:1 for physician scientist. Cross cover for PGY4 only, Excellenct job placement in midwest, Board pass is 100%, No Scut work, Two sites UofChicago to UofIllinois ~ 20 min by car, no transit support inbetween. No problems meeting case number requirements. 12 Months research continuous in PGY4, 21 Months for Holman - Full support from department, will even give techy in Ralphs lab. Heavy Physician scientist outcome. No restriction on research mentor. Supportive of additional year if you need more time to get data (Instructor). Lots of deparmental funds and pharma funds. Heavy investment in expanding RT to metastatic disease. Monday conferences are getting less intense. QoL is great, kinda expensive for midwest - but honestly this city doesn't feel midwest. </t>
    </r>
    <r>
      <rPr>
        <rFont val="Cambria"/>
        <b/>
        <sz val="9.0"/>
      </rPr>
      <t>PD is simply amazing as resident advocate, achknowledges prior malignancy of program and has detailed point by point roads to improve program. Overall Immpression: Lovely place to train and live! // I wouldn't exactly call this place "lovely", it is undoubtedly elite, but lovely???? lmao...this is U Chicago</t>
    </r>
  </si>
  <si>
    <r>
      <rPr>
        <rFont val="Cambria"/>
        <sz val="9.0"/>
      </rPr>
      <t xml:space="preserve">Proton center is kinda far (50 mins from main site) and they are working out how to best handle this (dedicated proton block, and can review/contour plans from main site wResidents overworked. Attendings can't function without residents. Must write notes for patients you don't see. Even have to write future notes when you are taking vacation. "ithout having to go to proton center during other blocks). Chair and PD are relatively new. Chair talked about future expansion of the programs at some point (unpopular opinion right now).//Residents dedicated. Attendings used to functioning 1:1 with residents. // Baltimore sucks- City is dangerous with checkerboard pattern of crime that you can't really avoid, but also one of Hopkin's biggest strengths as an institution overall is the griminess of the city it serves. Hopkins would not be the hopital it is without Baltimore forging it in fire and Baltimore would be pretty hopeless without Hopkins.  //The cons were heavily edited/deleted. This was pulled from editing history </t>
    </r>
    <r>
      <rPr>
        <rFont val="Cambria"/>
        <b/>
        <sz val="9.0"/>
      </rPr>
      <t>"Residents overworked. Attendings can't function without residents. Must write notes for patients you don't see. Even have to write future notes when you are taking vacation. "</t>
    </r>
  </si>
  <si>
    <r>
      <rPr>
        <rFont val="Cambria"/>
        <sz val="9.0"/>
      </rPr>
      <t xml:space="preserve">No proton, gamma knife, cyberknife, or LDR brachy//they told us senior residents get LDR prostate training//. Peds volume is lower but still able to meet requirements. Must go to site 30 mins away to get brachy numbers. </t>
    </r>
    <r>
      <rPr>
        <rFont val="Cambria"/>
        <b/>
        <sz val="9.0"/>
      </rPr>
      <t xml:space="preserve">Every block is 2:1 coverage, faculty can't function without residents. </t>
    </r>
    <r>
      <rPr>
        <rFont val="Cambria"/>
        <sz val="9.0"/>
      </rPr>
      <t xml:space="preserve">Residents cite long hours in clinical years. All non-research year residents were nowhere to be found on interview day (but were at the social hour) and faculty interviewers seemed to only be young, new faculty members (seemed handpicked?//I feel like we met with a mix of senior and junior faculty, maybe it was a different group each day?).//This is a malignant program that use residents for staffing purposes only. Reshma is not a resident advocate, in fact, she is the exact opposite. // &lt;&lt; want to expand on that?//Attendings cannot function without residents. Demand 100% coverage. Residents lie on their case numbers (making them lower) so the program doesn't get flagged. Bad politics and heirarchy. Reshma accuses everyone of being sexist if they say anything. // Reshma has terrible rep in field but no ones says anything, they just won't hire her for chair  //  agreed, heard only praise for her in public but in private, people think she's awful and takes advantage of younger people in the field to promote her own career // totally disinterested party here to the inner workins of Michigan, but I would be skeptical of any of the negative things being said about Jagsi in this cell. Take a look at the vitriol directed towards her on SDN, which consists of a lot of sexism. // &lt;---Reshma is on the spreadsheet defending herself...classic Reshma, ccrying sexism over everything// Haha, must be sexism. And all the criticism of "old white chairs"? Racism? Ageism?. Couldn't be that some people deserve criticism. // Spratt leaving drops Michigan out of the top ten programs IMO.//Never should have been a top choice regardless. Residents hate it here. </t>
    </r>
  </si>
  <si>
    <r>
      <rPr>
        <rFont val="Cambria"/>
        <sz val="9.0"/>
      </rPr>
      <t xml:space="preserve">"Incredible program with every opportunity you could want. Has every type of technology you can dream of (protons, GK (just got a new machine this year), LINAC SRS, high and low dose brachy). </t>
    </r>
    <r>
      <rPr>
        <rFont val="Cambria"/>
        <b/>
        <sz val="9.0"/>
      </rPr>
      <t xml:space="preserve">Fully integrated Proton practice. </t>
    </r>
    <r>
      <rPr>
        <rFont val="Cambria"/>
        <sz val="9.0"/>
      </rPr>
      <t>Not a single issue with fulfilling cases numbers. Very flexible schedule based on career interests (can break up year of research time to pretty much any time during residency and can substitute for global health or other clinical rotations as you see fit). Has a unique program during PGY 5 where you essentially function independently as an attending and completely carry your own patients for 6-9 months. Volume is on the higher side, but residents are happy and very, very well prepared and never have any issues with job placement. No cross coverage. Most attendings function independently for at least half the year and do not "need" on residents. Only one rotation is 2:1 (peds) but is with the busy DC and it is split up so you typically only cover one attending at a time throughout the rotation. This program will push you to be an excellent radiation oncologist, but does so in a nurturing, supportive way. Very female friendly department - 7 out of the 12 residents are female, along with the chair of the department and the PD.</t>
    </r>
  </si>
  <si>
    <r>
      <rPr>
        <rFont val="Cambria"/>
        <sz val="9.0"/>
      </rPr>
      <t xml:space="preserve">Has all the technology - proton, gamma knife and LINAC based SRS, high and low dose brachy, MRI guided, etc. </t>
    </r>
    <r>
      <rPr>
        <rFont val="Cambria"/>
        <b/>
        <sz val="9.0"/>
      </rPr>
      <t xml:space="preserve">Only system in the country investing in/building carbon-ion. </t>
    </r>
    <r>
      <rPr>
        <rFont val="Cambria"/>
        <sz val="9.0"/>
      </rPr>
      <t xml:space="preserve">The environment is very non-malignant, quite collegial, friendly and faculty genuinely want residents to be the best they can be. Mayo is the #1 hospital in the nation (and #3 cancer center behind MSK and MDACC) and you will collaborate with top notch related specialties (neurosurgery, GI, pulm, etc) so you know your patients are getting excellent care across the board. Giants in Rad Onc CNS and H&amp;N (Brown, Mahajan, Laack, Foote). Never any issue with job placement. </t>
    </r>
    <r>
      <rPr>
        <rFont val="Cambria"/>
        <b/>
        <sz val="9.0"/>
      </rPr>
      <t>Research time (11 months) is flexible and does not need to be taken all at once during PGY4 (in fact many residents split it up throughout PGY3-5).</t>
    </r>
    <r>
      <rPr>
        <rFont val="Cambria"/>
        <sz val="9.0"/>
      </rPr>
      <t xml:space="preserve"> Have 6-9 months of "SRA" during PGY5 which basically means you function as if you are an attending and take on all of your own patients (with some backup from other attendings of course). New PD Corbin is awesome and is super involved in resident affairs. </t>
    </r>
    <r>
      <rPr>
        <rFont val="Cambria"/>
        <b/>
        <sz val="9.0"/>
      </rPr>
      <t xml:space="preserve">Over 50% of current residents (7/12) are female, and both the department chair and program director are also females.  </t>
    </r>
    <r>
      <rPr>
        <rFont val="Cambria"/>
        <sz val="9.0"/>
      </rPr>
      <t xml:space="preserve">Low cost of living, many/most residents own a house. </t>
    </r>
  </si>
  <si>
    <r>
      <rPr>
        <rFont val="Cambria"/>
        <sz val="9.0"/>
      </rPr>
      <t xml:space="preserve">Does this program even exist? // isn't this Robert Wood Johnson? if so yes it exists // just interviewed here, program doesn't seem great, some interviewers seemed disinterested or maybe a little hostile. the chair of the department wouldn't even look at the camera +1. a 20min interview of 0 eye contact.  had one 20min slot where both attendings were absent. then they came rushing in, both saying sorry I had this time blocked out but there was a patient issue. then 1 of them left for half the interview. How can they not dedicate just 20min to an interview? Do they have no one else to handle whatever issue came up? Either these young attendings are being overworked and that blocked off time isn't really blocked off or they just don't care who they spend the next 4 years with. I think the 2-3 interviewers on 1 applicant format to be efficient but terrible. the PD seems like a lovely man but some of the older faculty do not come across that way.  pretty disappointing as the location is pretty good. also, they go to three different sites that are far apart . One of which is in Newark, one of the worst cities in the country//   ? // PD was super nice and friendly and really wanting to get to know the applicants; seems like a good advocate for residents; other interviewers were a little more direct/assertive with their questions, did not seem hostile to me... // [deleted text was here] There is a lack of diversity amongst the residents. Is this just self-selection on the applicants' part?// I'm sorry but that's such a dumb comment, how does having a DO have anything to do with the quality of the prog? // i didn't get the hostile vibe from this interview at all; chair seemed like a nice guy regardless of eye contact; felt like a strong program with likely bad timing (I had an interviewer at a top 5 place that had to run out with a patient issue too); agree that newark sucks; the comment about no white residents is one of the most asinine things i've ever read on here; and finally gtfo with your DO prejudice -- dude probably worked his ass off to match there (he's a PGY3 so it was still competitive his year)//whoever wrote the initial post grossly misrepresented the program. I actually rotated there and think rutgers have some of the most supportive faculty members there. // This is beyond being simply a dumb or asinine comment. In no uncertain terms: </t>
    </r>
    <r>
      <rPr>
        <rFont val="Cambria"/>
        <b/>
        <sz val="9.0"/>
      </rPr>
      <t>That comment from an applicant on this spreadsheet about the residents not being white was undeniably racist and highly inappropriate.</t>
    </r>
    <r>
      <rPr>
        <rFont val="Cambria"/>
        <sz val="9.0"/>
      </rPr>
      <t xml:space="preserve"> // I see it's been deleted. I hope the writer of the original comment does some reflecting. just wow. // Since this is google, simply restore version from Dec 3 10:49pm EST to see the comment if you are missing context here. // I also rotated here and I think the original poster has some preconceived negative notions about this program, and did not provide a fair assessment on this spreadsheet.</t>
    </r>
  </si>
  <si>
    <r>
      <rPr>
        <rFont val="Cambria"/>
        <color rgb="FFFF0000"/>
        <sz val="9.0"/>
      </rPr>
      <t xml:space="preserve">LIJ attendings and residents are deleting CONS, applicants beware!!!! // the chair has a bad reputation, defended SOAPing lol // no true reserach opportunities// </t>
    </r>
    <r>
      <rPr>
        <rFont val="Cambria"/>
        <color rgb="FF14171A"/>
        <sz val="9.0"/>
      </rPr>
      <t xml:space="preserve">From edit history "Another program that shouldn't exist - residency overexpansion for cheap labor// no real research </t>
    </r>
  </si>
  <si>
    <r>
      <rPr>
        <rFont val="Cambria"/>
        <sz val="9.0"/>
      </rPr>
      <t>6 (</t>
    </r>
    <r>
      <rPr>
        <rFont val="Cambria"/>
        <b/>
        <sz val="12.0"/>
        <u/>
      </rPr>
      <t xml:space="preserve">EXPANDING </t>
    </r>
    <r>
      <rPr>
        <rFont val="Cambria"/>
        <sz val="9.0"/>
      </rPr>
      <t>to 8)</t>
    </r>
  </si>
  <si>
    <r>
      <rPr>
        <rFont val="Cambria"/>
        <sz val="9.0"/>
      </rPr>
      <t xml:space="preserve">7 residents for 6 faculty? this program has certainly overexpanded beyond their limit. im sure the training is fine.  // Where did this information come from? This program hasn't had their interview date yet // great program for DOs // recent SOAP// </t>
    </r>
    <r>
      <rPr>
        <rFont val="Cambria"/>
        <b/>
        <sz val="9.0"/>
      </rPr>
      <t>Actual 20-21 post-interview information</t>
    </r>
    <r>
      <rPr>
        <rFont val="Cambria"/>
        <sz val="9.0"/>
      </rPr>
      <t xml:space="preserve">: program has gone through a lot of changes. PD is super active in improving the program and advocating for the resdients, number of faculty is increasing to 10, high volume program but have increased APP support to reduce workload burden and provided balance between clinical duties and education for resdients.  Call: 1wk/ mo and mostly after clinic hours while APPs handle during the day. Can get all numbers here: high brachy, high peds, integrated proton, GK for SRS, increased research productivity, </t>
    </r>
  </si>
  <si>
    <r>
      <rPr>
        <rFont val="Cambria"/>
        <sz val="9.0"/>
      </rPr>
      <t xml:space="preserve"> They hire from within their own program or from low  to mid tier places.// Obviously written by someone who either holds a grudge or does not know what they are talking about...apply, come visit and find out for yourself..// </t>
    </r>
    <r>
      <rPr>
        <rFont val="Cambria"/>
        <b/>
        <sz val="9.0"/>
      </rPr>
      <t xml:space="preserve">20-21 post-interview info: </t>
    </r>
    <r>
      <rPr>
        <rFont val="Cambria"/>
        <sz val="9.0"/>
      </rPr>
      <t xml:space="preserve">Friday AM with didactics and chart rounds, Friday PM: Academic afternoons, Physics and Radbio on Tues AM, Stats course on Wed AM, Mock oral boards after every rotation, didactics are mixed </t>
    </r>
  </si>
  <si>
    <r>
      <rPr>
        <rFont val="Cambria"/>
        <sz val="9.0"/>
      </rPr>
      <t xml:space="preserve">no chance in hell I rank this program. I mean LMAO, what a waste of a program. // program hasn't had their interview for this cycle yet // See my comments under didactics...I am one of the "unqualified" attendings with 20+ years of military/private practice and academic experience.// </t>
    </r>
    <r>
      <rPr>
        <rFont val="Cambria"/>
        <b/>
        <sz val="9.0"/>
      </rPr>
      <t xml:space="preserve">20-21 post interview info: </t>
    </r>
    <r>
      <rPr>
        <rFont val="Cambria"/>
        <sz val="9.0"/>
      </rPr>
      <t>high volume with good support recently, integrated protons, GK,  great brachy and peds volume, can get all numbers in one place (main cancer center and VA are of walking distance (10 mins)</t>
    </r>
  </si>
  <si>
    <r>
      <rPr>
        <rFont val="Cambria"/>
        <sz val="9.0"/>
      </rPr>
      <t xml:space="preserve"> research is retrospective chart reviews and "trials" that are meaningless (attendings just write trials to check a box but won't change care)//not every place has to. leave the editorial out // location sucks//Again, I suspect these comments written by an unknowing  few...OKC is a great location in the opinion of many.//</t>
    </r>
    <r>
      <rPr>
        <rFont val="Cambria"/>
        <b/>
        <sz val="9.0"/>
      </rPr>
      <t xml:space="preserve"> 20-21 post interview info:</t>
    </r>
    <r>
      <rPr>
        <rFont val="Cambria"/>
        <sz val="9.0"/>
      </rPr>
      <t xml:space="preserve"> program had downfalls in the past, but has really made and is continuing to make improvements. Faculty to resdient ratio will soon increase meaning there will be more faculty compared to residents. </t>
    </r>
  </si>
  <si>
    <r>
      <rPr>
        <rFont val="Cambria"/>
        <sz val="9.0"/>
      </rPr>
      <t xml:space="preserve">I feel like maybe it's just a feature of radonc ppl in general but I had a great interview experience. Even on zoom the faculty and residents had nice interactions with each other. It's a well renowned  cancer center with large brachy volume. Penn residents come to fccc for brachy.  Residents were super fun and nice. Meet and greet was scheduled for 2 hours and it turned out to be a blast.  PGY5s already have jobs in PP (corretion: one PP one academic) in their desired locations.//One  is PP in home town the other is at Mass General (harvard)(Boston is their hometown)/residents are all really nice, faculty seems really laid back, noticibly have more women faculty members than most programs // </t>
    </r>
    <r>
      <rPr>
        <rFont val="Cambria"/>
        <b/>
        <sz val="9.0"/>
      </rPr>
      <t>Is it tue they're just taking 1 resident this year?//no. two</t>
    </r>
  </si>
  <si>
    <r>
      <rPr>
        <rFont val="Cambria"/>
        <sz val="9.0"/>
      </rPr>
      <t>T</t>
    </r>
    <r>
      <rPr>
        <rFont val="Cambria"/>
        <b/>
        <sz val="9.0"/>
      </rPr>
      <t>he rumors about this program having a problem culture are absolutely true... Attendings + residents seemed like they overcompensated in trying to hide the malignancy in the program. Interviews esp. with PD, Chair were quite awkward, they seemed to barely have read my application</t>
    </r>
    <r>
      <rPr>
        <rFont val="Cambria"/>
        <sz val="9.0"/>
      </rPr>
      <t xml:space="preserve">. Must be "self-starter" in all aspects of residency, little support for education/didactics and research (residents go outside the program for research year projects it seems). I got the overwhelming feeling from my interview that </t>
    </r>
    <r>
      <rPr>
        <rFont val="Cambria"/>
        <b/>
        <sz val="9.0"/>
      </rPr>
      <t>residents were really just there for coverage and to do notes</t>
    </r>
    <r>
      <rPr>
        <rFont val="Cambria"/>
        <sz val="9.0"/>
      </rPr>
      <t xml:space="preserve">. Program has actively expanded recently despite problems in the field as a whole. Missing a lot of key disease site volume - GYN, GI, Peds, GU Brachy. Was told workload is heavy - busy call in all years (starting at 10 weeks in PGY2); Attending "strives" for 1:1, but can go to 2:1 if covering physician scientist. Recent residents go largely into PP, through stated as having academic "options." Board pass rate is 100%. Pediatrics must be at St. Jude in Memphis.  -- Standard Qs: Tell me about yourself. Why rad onc? What research are you most proud of? How will you combine clinical training and research? What can I do for you? What do you want out of residency? Where do you think the field is going in 5 years? What do you like to do in your free time? </t>
    </r>
    <r>
      <rPr>
        <rFont val="Cambria"/>
        <color rgb="FFFF0000"/>
        <sz val="9.0"/>
      </rPr>
      <t>//</t>
    </r>
    <r>
      <rPr>
        <rFont val="Cambria"/>
        <b/>
        <color rgb="FFFF0000"/>
        <sz val="9.0"/>
      </rPr>
      <t xml:space="preserve">Avoid this program still stands// x4 to all of the above, good summary // </t>
    </r>
    <r>
      <rPr>
        <rFont val="Cambria"/>
        <sz val="9.0"/>
      </rPr>
      <t>not sure I agree with this stuff tbh, so hard to tell from zoom interviews</t>
    </r>
    <r>
      <rPr>
        <rFont val="Cambria"/>
        <b/>
        <color rgb="FFFF0000"/>
        <sz val="9.0"/>
      </rPr>
      <t xml:space="preserve"> // x  basically came out and told me there were longstanding culture issues in the department when I asked... at least he was honest about it/ </t>
    </r>
    <r>
      <rPr>
        <rFont val="Cambria"/>
        <sz val="9.0"/>
      </rPr>
      <t xml:space="preserve">Any signs of improving? Or they don't even care? Really just need to decide whether DNR or not </t>
    </r>
    <r>
      <rPr>
        <rFont val="Cambria"/>
        <b/>
        <color rgb="FFFF0000"/>
        <sz val="9.0"/>
      </rPr>
      <t>// DNR it.</t>
    </r>
  </si>
  <si>
    <r>
      <rPr>
        <rFont val="Cambria"/>
        <b/>
        <sz val="9.0"/>
      </rPr>
      <t xml:space="preserve">Multiple references on the interview spreadsheet about this program being a bad place to be, hints of that were easily seen during the interview day -- Interview impression. The Chair is "off putting". Interviewers definately did not read app. Seemed not to care, was working on something else during interview. Getting bad vibes. // </t>
    </r>
    <r>
      <rPr>
        <rFont val="Cambria"/>
        <b/>
        <color rgb="FFFF0000"/>
        <sz val="9.0"/>
      </rPr>
      <t>SOAPed twice in two years</t>
    </r>
  </si>
  <si>
    <r>
      <rPr>
        <rFont val="Cambria"/>
        <color rgb="FFFF0000"/>
        <sz val="9.0"/>
      </rPr>
      <t xml:space="preserve">Ongoing lawsuit with former resident for discrimination. 3 residents have transferred out recently. STAY AWAY!! Also, MUSC attendings are actively deleting negative comments. BEWARE. </t>
    </r>
    <r>
      <rPr>
        <rFont val="Cambria"/>
        <sz val="9.0"/>
      </rPr>
      <t>// &lt;&lt; speculating who's deleting. unncessary//This is a program that shouldn't be matching/should not exist. Residents are here for clinical coverage. Very poor job placement. At least 2-3 residents have transferred recently. // great program for convicts, DOs...this place will rank 150 applicants and probably still need to SOAP</t>
    </r>
  </si>
  <si>
    <r>
      <rPr>
        <rFont val="Cambria"/>
        <sz val="9.0"/>
      </rPr>
      <t xml:space="preserve">why does this program exist? 8 residents for ~3 faculty? everyone jumped ship. avoid avoid avoid.  // a literal joke of a program...competes with MUSC, West Virginia as one of the worst programs // could somone </t>
    </r>
    <r>
      <rPr>
        <rFont val="Cambria"/>
        <b/>
        <sz val="9.0"/>
        <u/>
      </rPr>
      <t>who actually interviewed</t>
    </r>
    <r>
      <rPr>
        <rFont val="Cambria"/>
        <sz val="9.0"/>
      </rPr>
      <t xml:space="preserve"> at BCM comment?  - The faculty are nice, but young. It is difficult to rebuild a program with young faculty, and with the loss of the chair and PD (who was also more experienced and more well connnected) in the same year this really places them in a bad place. Some residents have been successful from leveraging connections from undergrad, med school, but otherwise there is not really infrastructure or time for research // </t>
    </r>
  </si>
  <si>
    <r>
      <rPr>
        <rFont val="Cambria"/>
        <sz val="9.0"/>
      </rPr>
      <t xml:space="preserve">New well-known translational research program director. Split older/younger faculty, will be hiring 2-3 new faculty this year. </t>
    </r>
    <r>
      <rPr>
        <rFont val="Cambria"/>
        <b/>
        <sz val="9.0"/>
        <u/>
      </rPr>
      <t>Totally new leadership last year, new Chair and PD</t>
    </r>
    <r>
      <rPr>
        <rFont val="Cambria"/>
        <sz val="9.0"/>
      </rPr>
      <t xml:space="preserve"> seem very approachable, interested in making residents happy. 1:1 coverage.  // Building new cancer hospital and proton facility, will be finished by 2023. Also getting new MR Linac for 2021.</t>
    </r>
  </si>
  <si>
    <r>
      <rPr>
        <rFont val="Cambria"/>
        <sz val="9.0"/>
      </rPr>
      <t xml:space="preserve">Past reputation not great, but new leadership is really focused on changing that (old PD no longer there); not a great basic science research place, but just hired a new translational research director // program should be shut down, classic overexpansion // Current resident here commenting (for tranparency), sorry if this isn't the best place for this. Just wanted to say FWIW, our program hasn't expanded resident number-wise since it was started back in the late 90s. We </t>
    </r>
    <r>
      <rPr>
        <rFont val="Cambria"/>
        <i/>
        <sz val="9.0"/>
      </rPr>
      <t xml:space="preserve">are </t>
    </r>
    <r>
      <rPr>
        <rFont val="Cambria"/>
        <sz val="9.0"/>
      </rPr>
      <t>expanding f</t>
    </r>
    <r>
      <rPr>
        <rFont val="Cambria"/>
        <sz val="9.0"/>
        <u/>
      </rPr>
      <t>aculty-wise,</t>
    </r>
    <r>
      <rPr>
        <rFont val="Cambria"/>
        <sz val="9.0"/>
      </rPr>
      <t xml:space="preserve"> because our patient census has grown considerably in the past ~5yrs. Soooo our department is growing, as is the rest of the cancer center, to support that. Our residency program has actually </t>
    </r>
    <r>
      <rPr>
        <rFont val="Cambria"/>
        <sz val="9.0"/>
        <u/>
      </rPr>
      <t>pledged to not SOAP this year,</t>
    </r>
    <r>
      <rPr>
        <rFont val="Cambria"/>
        <sz val="9.0"/>
      </rPr>
      <t xml:space="preserve"> and to not expand in the upcoming years, for the good of the field's future as a whole (we certainly have the clinic-load to support at least 1 addl resident per year). Our program isn't perfect, we definitely have things to improve upon, and we aren't the right fit for everyone...we try to be as honest as possible about that, we're not trying to trick anyone into matching who wouldn't be happy here:)</t>
    </r>
  </si>
  <si>
    <r>
      <rPr>
        <rFont val="Cambria"/>
        <sz val="9.0"/>
      </rPr>
      <t xml:space="preserve">8 resident compliment. 1:1 for full clinical attending, 1:2 for physician scientist. </t>
    </r>
    <r>
      <rPr>
        <rFont val="Cambria"/>
        <b/>
        <sz val="9.0"/>
      </rPr>
      <t xml:space="preserve">Cross cover is encouraged to be nice to attendings, but not absolute. </t>
    </r>
    <r>
      <rPr>
        <rFont val="Cambria"/>
        <sz val="9.0"/>
      </rPr>
      <t xml:space="preserve">Job placemnt 50:50 academic (non-satillite) : PP, majority around wisconsin, but smattering coast to coast. 100% board pass rate - dedicated education mission shows (in-class exams and oral board exams after rotations). No Scut. One main site, no required rotations anywhere else. No problems with case logs numbers. Supports Holman from faculty and residents - 12MO research split between PGY4-5, no restriction on research mentor, has research fellowship to ensure continued data collection even after graduation, has internal and has support/history for getting external funding (K award etc) . They throughly read over the entire app and ask specific questions. Call is front loaded. </t>
    </r>
    <r>
      <rPr>
        <rFont val="Cambria"/>
        <b/>
        <sz val="9.0"/>
      </rPr>
      <t xml:space="preserve">Life in Madison is great - low cost of living, small college town feel, idyllic &lt;- //omg thanks for catching that -( gets kinda cold in Jan-March). Low faculty turn-over. Over all impression: Simply amazing place to train from both clinical and research prospective. </t>
    </r>
  </si>
  <si>
    <t># Residents taking for 
2021</t>
  </si>
  <si>
    <t>Cardiac SRS?</t>
  </si>
  <si>
    <t>Do residents cross-cover?</t>
  </si>
  <si>
    <t>Do PGY5
 resident(s)
have jobs? As of what date?</t>
  </si>
  <si>
    <t>Do residents do normal tissue contorus? How is Scut?</t>
  </si>
  <si>
    <t>Yes (01/2020)</t>
  </si>
  <si>
    <t>No, but adding it</t>
  </si>
  <si>
    <t>1 (incoming)</t>
  </si>
  <si>
    <t>1 does</t>
  </si>
  <si>
    <t>2 (new)</t>
  </si>
  <si>
    <t>5 (+2 incoming)</t>
  </si>
  <si>
    <t>Gainesville</t>
  </si>
  <si>
    <t>Yes (3/4 as of 11/22)</t>
  </si>
  <si>
    <t>2?1</t>
  </si>
  <si>
    <t>7/7:30 - 6/6:630</t>
  </si>
  <si>
    <t>Beaumont Health (Royal Oak)</t>
  </si>
  <si>
    <t>2 incoming</t>
  </si>
  <si>
    <t>Optional</t>
  </si>
  <si>
    <t>University at Buffalo (Roswell Park)</t>
  </si>
  <si>
    <t>q6 weeks</t>
  </si>
  <si>
    <t>Yes, but MIMs auto-contour software is used for normals. No, each attending has a PA that handles scut work</t>
  </si>
  <si>
    <t>4 (MC)</t>
  </si>
  <si>
    <t>at MSKCC</t>
  </si>
  <si>
    <t>Port Jefferson</t>
  </si>
  <si>
    <t>Yes, 3/3 faculty</t>
  </si>
  <si>
    <t>Minimal (Stated to end altogether by 2020)</t>
  </si>
  <si>
    <t>Y : 2 current</t>
  </si>
  <si>
    <t>Fox Chase Case Center</t>
  </si>
  <si>
    <t>10 (one adopted from Drexel when it closed-not permenently expanding from usual 9)</t>
  </si>
  <si>
    <t>racetrack microtron coming online</t>
  </si>
  <si>
    <t>Most 2:1 (GU, GI, peds, CNS, lymphoma, gyn)</t>
  </si>
  <si>
    <t>Yes, 4/4 - 2/4 September, 2/4 January</t>
  </si>
  <si>
    <t>all normals; lots of scut x2</t>
  </si>
  <si>
    <t>Chair search underway</t>
  </si>
  <si>
    <t>(coming 2020/21)</t>
  </si>
  <si>
    <t>Starting 2020</t>
  </si>
  <si>
    <t>New Chair, new PD, many program changes underway</t>
  </si>
  <si>
    <t>Coming 2020</t>
  </si>
  <si>
    <t>2018–2019 Interview Impressions</t>
  </si>
  <si>
    <t>Link to original sheet</t>
  </si>
  <si>
    <t>2017–2018 Interview Impressions</t>
  </si>
  <si>
    <t>2016–2017 Interview Impressions</t>
  </si>
  <si>
    <t>User 1</t>
  </si>
  <si>
    <t>2019–20 Invites Sent</t>
  </si>
  <si>
    <t>Interview Format
1:1, panel, etc</t>
  </si>
  <si>
    <t>General Impressions</t>
  </si>
  <si>
    <t>More General Impressions</t>
  </si>
  <si>
    <t>All Comments</t>
  </si>
  <si>
    <t>Negatives</t>
  </si>
  <si>
    <t>If someone is actively using
the rows above ^^^
please use the next set
of rows below</t>
  </si>
  <si>
    <t>User 2</t>
  </si>
  <si>
    <t>update: Cincinnati Peds rotation, GU/GYN attending does HDR prostate, residents now see VA hospital patients</t>
  </si>
  <si>
    <t>If someone is actively using the rows above ^^^ please use the next set of rows below</t>
  </si>
  <si>
    <t>User 3</t>
  </si>
  <si>
    <t>OH</t>
  </si>
  <si>
    <t xml:space="preserve">Terrific site. Rotate with most of the attendings,  spending 2-3 days with each attending. Spent time rotating with chair,  PD, and medical student clerkship director. Met with PD and chair. Expected to see consults  and write notes which are signed by attending (and reviewed by resident). Will see follow-ups and OTVs if day is slow. Generally, hours are 8-5. There may be some mornings that start at 7 or 7:30 because lectures and conferences start the day. Incredible atmosphere. The residents are friendly and will help prepare for new cases. Designated work station area in the resident workroom for medical students and I was able to set up camp and use the same one each day. Strongly encourage any applicant to rotate here. </t>
  </si>
  <si>
    <t>Absolutely</t>
  </si>
  <si>
    <t xml:space="preserve">Case presentation on topic of your choice. 30 minutes with a few minutes for questions. Expected to create a hand-out. Residents, PD, medical student clerkship director, and a few other attendings will be present. </t>
  </si>
  <si>
    <t xml:space="preserve">Durham </t>
  </si>
  <si>
    <t>NC</t>
  </si>
  <si>
    <t>Set up so you’re with different attendings every day with a few that are repeated 2-3 times. Definitely pros and cons to this setup. On the one hand I got to know most of the faculty (except PD, who works at VA, and visiting students aren’t allowed there). There are built-in radbio and physics didactics (just a couple hours worth) specifically for the rotating students, which I found super helpful. There was also a take-home “test” at the end of the rotation (not really sure if it was ever looked at/graded, but the stuff I reviewed for it actually stuck with me for my following aways). I worked slightly longer hours at this away than others (often staying until 6-7), but again this has pros and cons but ultimately i felt it gave me better face time and a better knowledge base. I‘d also mention that there wasn‘t a dedicated workspace for students, but instead we sat with the resident and attending in the clinic work room. I sometimes wrote notes (attending dependent). Some of my favorite residents and attendings are here.</t>
  </si>
  <si>
    <t>Yes.</t>
  </si>
  <si>
    <t>Topic of your choice but needs to include a patient case and relevant literature. Ours were a lofty 45 minutes. A couple attendings showed up but it was mostly residents.</t>
  </si>
  <si>
    <t>MN</t>
  </si>
  <si>
    <t xml:space="preserve">Mayo’s away rotation is constructed so that you spend a large sum of days with a handful of faculty members throughout the month. You end up switching consultants (that is what attendings are called at Mayo) every few days. 
Mayo is an amazing institution. The environment is dedicated to patients and student learning. Consultants ensure that the patients you see are of educational value. As a rotating student, I felt like my contributions were taken seriously and my time was respected as well. I felt empowered to help out and actually felt responsible for the things that happened in clinic. However, this rotation is really what you make of it. I went out of my way and saw up to 5 consults in one day. However, I also had the choice of seeing 1 or 2. On the average rotation, the residents were in there until 6, later if H&amp;N.
In terms of research, the faculty really push residents to do their best and tailor research involvement to the residents’ goals. Mayo has all the tools you’d need to do research in pretty much any realm of radonc. Overall, this away is a lot of work but you are highly valued and learn a great deal in a supportive environment. </t>
  </si>
  <si>
    <t>Loved it. Spent time on 2 different services, 2 weeks each. I was on services that didn't end up having many faculty that made decisions regarding the interview/ranking process, but still had decent face time with the PD and a few others (1:1 meetings and a few other group events with other rotators). Don’t have to write notes (actually can’t with student status, but that leaves room to be extra helpful to residents by sending HPIs). // I saw consults, OTVs, and follow-ups. There’s a designated work space—all rotating students have spots together. There’s a contouring practice session with a couple residents (super helpful!), and I was able to do a bit of contouring on real patients too.  Start at 7-8, done by 4-5 (depending on when you prep, but day officially starts at 8 most days).</t>
  </si>
  <si>
    <t>For sure.</t>
  </si>
  <si>
    <t>Present a case and a trial for the department (residents and a few faculty including disease site attendings and PD) // presentations were only 15-20 minutes. There were probably 3-4 attendings at my presentation who were on the interviewing committee (don’t know if that’ll help me at all but made me feel nice)</t>
  </si>
  <si>
    <t>MI</t>
  </si>
  <si>
    <t xml:space="preserve">This rotation was really amazing. The residents and facutly are wonderful and make the experience great for students. You are paired with a different resident each day with a schedule given to you at the beginning. Depending on the resident/attendings, you have the chance to prepare for a few consults each day and will also be able to see OTVs and follow ups with the resident/attending. Students are able to work directly in the resident room so you get a good feel for how it would be to be a resident here. I was able to have remote access to the EMR which let me prep the consults in advance. When seeing patients you also have many opportunities to interact with and present to the attendings.  The faculty here are unbelievable - Dr. Lawrence, Jagsi, Kim, and Spratt are awesome (as are pretty much all of the attendings) and make this rotation great for students. Dr Kim clearly takes this rotation very seriously and does everything she can to make this best experience possible for the students.  Plus, the current residents are some of the best that I have encountered throughout medical school. I can't speak highly enough of this program. x2 // Agree with above, would only add that the expectation is that you work hard just like the residents do. Of my aways, this one was the most hours. Not a bad thing, but if you aren't up for that I'd imagine it leaves a bad impression. </t>
  </si>
  <si>
    <t>Definitely</t>
  </si>
  <si>
    <t>If I recall correctly, you get 15-20 min for a presentation in the last week of the rotation. You present a topic (I believe usually linked to a patient you saw) to the department which is well attended by leadership, including Dr. Lawrence, Jagsi, and Kim. It was nice as a student because all of these people not only attended but really listended to what you presented. You may get a few questions at the end on your talk; overall a very welcoming environment to present.</t>
  </si>
  <si>
    <t>NY</t>
  </si>
  <si>
    <t>This was probably one of the most learning-intensive rotations I did during medical school. You're assigned 1 service per week for a total of 4 services, and usually they try to put you on the breast service for a week in order for you to work with Dr. Powell, who takes an interest in meeting the away rotators. I felt consistently challenged, and there is a good amount of teaching from residents (who taught us classroom style) and attendings (some of whom set aside dedicated time each week to go over topics with you and the resident). The residents are also a talented and amazing bunch who actively make time to teach one-on-one and/or help you with your presentation. That being said, this was definitely a stressful rotation for me too -- I don't know how much of it was just knowing the stature of the faculty, but things like not having remote access to EMR or switching services at a relatively higher frequency than what I was used to made me work harder and for longer hours than I did at my other rotations. There are academic days though! Days often started at 7:30 and lasted until ~5, though the brachytherapy service is notoriously busy and cases can go until 9. Because students don't have EMR access, my cohort typically stayed until ~6. If you're willing to dedicate the work and time and do well, you'll get through it and come out much better prepared to take on residency + with a well respected rec letter + a possible interview. All the medical students sit in the same pod in the workroom, so there's also ample opportunity for bonding.</t>
  </si>
  <si>
    <t>2 options: 1) Present a case with relevant literature (preferably a critical analysis of trials as opposed to retrospective studies). 2) Your research, especially if you've spent 1+ years on it and if it's basic science related. You get to choose which route you'd like to go, and there is no preference for one versus the other (people this year went both ways at pretty equivalent rates). ~10-15 minutes in length, depending on how many away rotators there are; they usually want to fit it all in within an hour. Well attended by most residents and some faculty. PD and chair make it a point to come and ask questions.</t>
  </si>
  <si>
    <t>Program name</t>
  </si>
  <si>
    <t>Received Interview</t>
  </si>
  <si>
    <t>Comments/Advice</t>
  </si>
  <si>
    <t>Would recommend?</t>
  </si>
  <si>
    <t>Presentation required?</t>
  </si>
  <si>
    <t>Presentation details</t>
  </si>
  <si>
    <t>CA</t>
  </si>
  <si>
    <t>The away is split up into 2 2-week blocks. The first 2 weeks, you work with a different attending every day. The last two weeks are further split up, with one week with one attending and the final week with a different attending. This was the best set-up I experienced throughout my aways. It allowed you to meet a large number of the residents and faculty while also getting the face-time you would need for a better personal connection with one or two faculty members. It also gave me the opportunity to experience radonc outside of clinic — I had an opportunity to contour and really see what goes on behind the scenes. It wasn’t just clinic day in, day out.
Stanford’s malignant reputation is 100% not true. During my away, I experienced no issues with faculty, staff, or the residents. The core faculty members were very into teaching, going over images before seeing the patient, and letting students ask copious questions as time allowed. Although I spent a great deal of time prepping and writing notes, it was not in vain — the residents definitely appreciated the help. The only downside of Stanford, from what I experienced, was that some faculty members seemed to view the residents as the work horses. Sometimes it felt like it was the utmost duty of the resident to write all the notes and their existence otherwise was second to getting the clinical work done. Despite this, I still felt like the faculty are open to listening to resident needs and making changes as needed.</t>
  </si>
  <si>
    <t xml:space="preserve">UPenn
</t>
  </si>
  <si>
    <t>PA</t>
  </si>
  <si>
    <t>One of the best rotations I did during medical school. Lots of rotators when I came here but department is big and very much able to accomodate, and it was great to have a nice group together during the time. Assigned to one primary team, and one secondary when the primary has academic days. Typically very usual clinic schedules from ~8-5/6, but on thursdays and fridays may be a bit earlier for didactics (7 or 8am, where there was food also). Arranging appointments to meet the PD, vice chair of ed (Dr. Vapiwala), and clerkship director were encouraged, and I felt very comfortable getting a letter from the primary attending towards the end of the rotation. I loved my attending and resident, who were both extremely friendly and very into teaching. Perelman center where the department is located is beautiful, the resident room is large with separate cubicles for each resident and students generally sat next to their residents. Can't say enough good things about this program and away rotation experience. // Seconded! There's a strong emphasis on teaching here, and the atmosphere is very warm and familial. Because of the opportunity to work in depth with 1-2 attendings over the course of the month + the ability to get face-time with important people in leadership, I think you can't really go wrong doing a rotation here!</t>
  </si>
  <si>
    <t>no longer than 10-15 minutes, on clinical topic related to your primary or secondary team. PD, clerkship director, residents, and a other attendings available were present. Very laid back!</t>
  </si>
  <si>
    <t>MO</t>
  </si>
  <si>
    <t>Similar to above with different attendings every day but some repeats. Had a few brachy days. And the coordinators were very willing to adjust the schedule if there were specific attendings I wanted to be with. I really enjoyed the feel of the department and learned a lot. Once a week you meet with the med student coordinator to discuss a patient case and relevant paper (low key because I’d just talk about a patient from that day and one of the papers I read in my preparation). You don’t write notes. WashU was really big on making everything as educational as possible, and they (fortunately) didn’t think notes were an educational experience. // primarily see consults but will see some follow-ups and OTVs (Resident/attending dependent). Designated work space. The residents were really helpful in preparing for consults and anticipating potential questions the attendings might ask (but there wasn’t a lot of pimping—I’d say just the right amount). Daily schedule was 7:30-5 on average.</t>
  </si>
  <si>
    <t>Yes, but different format (at least from what I expected)</t>
  </si>
  <si>
    <t>2 case presentations. Instead of lecturing, the residents are supposed to get the patient’s history from you, and then you get to ask questions of the residents (about workup, staging, management, and trials). It was kind of fun because I got to do some of the “pimping” but wasn‘t expected to respond. Plus one of the chief residents helps with questions to ask beforehand. Then the last couple minutes are outlining an important trial (which will probably have been discussed already so super low key). These took up most of the lunch hour but again not a lot of it was the student talking. // a good number of attendings show up (PD, disease site, and a few others).</t>
  </si>
  <si>
    <t>scheduled for: 01/13/2020</t>
  </si>
  <si>
    <t xml:space="preserve">Looking for any other date </t>
  </si>
  <si>
    <t>Any chance you have MDACC or UCSD not on 12/13 that you would be willing to swap? I have CC on 1/27</t>
  </si>
  <si>
    <t>scheduled for 12/13/19</t>
  </si>
  <si>
    <t>856-816-4524</t>
  </si>
  <si>
    <t>scheduled for 12/16/19</t>
  </si>
  <si>
    <t>Looking for 12/13/19</t>
  </si>
  <si>
    <t>412-519-2476</t>
  </si>
  <si>
    <t>Please text. Thank you!</t>
  </si>
  <si>
    <t>scheduled for 12/06/2019</t>
  </si>
  <si>
    <t>looking for 11/19</t>
  </si>
  <si>
    <t>602-561-4433</t>
  </si>
  <si>
    <t>I have Dec 13 if interested! 5712258976</t>
  </si>
  <si>
    <t>Scheduled for 12/16</t>
  </si>
  <si>
    <t>Looking for 12/9</t>
  </si>
  <si>
    <t>Scheduled for 12/5</t>
  </si>
  <si>
    <t xml:space="preserve">12/10 or 1/14 </t>
  </si>
  <si>
    <t>405-401-4315</t>
  </si>
  <si>
    <t>Scheduled for 11/20/19</t>
  </si>
  <si>
    <t>Looking for Jan 8th</t>
  </si>
  <si>
    <t>585-944-6075</t>
  </si>
  <si>
    <t>scheduled for Dec 13</t>
  </si>
  <si>
    <t xml:space="preserve"> Looking for Jan 24 or Jan 31</t>
  </si>
  <si>
    <t>218-979-7202</t>
  </si>
  <si>
    <t>Scheduled for Dec 12</t>
  </si>
  <si>
    <t>Looking for Jan 16th</t>
  </si>
  <si>
    <t>916-276-5059</t>
  </si>
  <si>
    <t>Looking for 12/17 or 1/16</t>
  </si>
  <si>
    <t xml:space="preserve">Arizona </t>
  </si>
  <si>
    <t>Invited for 12/6 or 12/16</t>
  </si>
  <si>
    <t>Looking for 1/13</t>
  </si>
  <si>
    <t>(919)917-6461</t>
  </si>
  <si>
    <t>Txt or call // FYI 1/13 is open on ERAS to schedule</t>
  </si>
  <si>
    <t>U Michigan</t>
  </si>
  <si>
    <t>Scheduled 1/6</t>
  </si>
  <si>
    <t>Looking for 12/20</t>
  </si>
  <si>
    <t>Scheduled for 1/8</t>
  </si>
  <si>
    <t>Looking for 12/11</t>
  </si>
  <si>
    <t>leave a message here --&gt;</t>
  </si>
  <si>
    <t>I assume you are not interested in 12/4? // you might want to call the coordinator, I am trying to switch to 1/8 and he mentioned there are a few people already on that list, so presumably there is an opening on 12/11 // text me below! (11/20 updated)</t>
  </si>
  <si>
    <t xml:space="preserve">colorado </t>
  </si>
  <si>
    <t>scheduled for 12/11</t>
  </si>
  <si>
    <t>looking for: any other date</t>
  </si>
  <si>
    <t>520-878-8032</t>
  </si>
  <si>
    <t>Scheduled for 12/9</t>
  </si>
  <si>
    <t>Looking for 1/17</t>
  </si>
  <si>
    <t>571-225-8976</t>
  </si>
  <si>
    <t>Scheduled for 1/24</t>
  </si>
  <si>
    <t>Scheduled 12/6</t>
  </si>
  <si>
    <t>Looking for 01/03</t>
  </si>
  <si>
    <t>787-246-4144</t>
  </si>
  <si>
    <t>Scheduled 1/13</t>
  </si>
  <si>
    <t>929-229-6135</t>
  </si>
  <si>
    <t>Invited for 12/16</t>
  </si>
  <si>
    <t>917-843-8635</t>
  </si>
  <si>
    <t>text please</t>
  </si>
  <si>
    <t>Scheduled 12/16</t>
  </si>
  <si>
    <t>Looking for any other date</t>
  </si>
  <si>
    <t>U chicago</t>
  </si>
  <si>
    <t>scheduled for 12/9</t>
  </si>
  <si>
    <t>Looking for 12/2</t>
  </si>
  <si>
    <t>Scheduled for: 11/22/2019</t>
  </si>
  <si>
    <t>Looking for: 1/3/2020</t>
  </si>
  <si>
    <t>Ucsd</t>
  </si>
  <si>
    <t xml:space="preserve">praying for 1/17 </t>
  </si>
  <si>
    <t>818-6538380</t>
  </si>
  <si>
    <t>Text please before</t>
  </si>
  <si>
    <t>Looking for 1/20/2020</t>
  </si>
  <si>
    <t>704-877-2258</t>
  </si>
  <si>
    <t>Looking for 12/19 or 1/20</t>
  </si>
  <si>
    <t>347-233-0753</t>
  </si>
  <si>
    <t>Will Wash U let MD/PhDs interview on dates other than 1/7?</t>
  </si>
  <si>
    <t>801-369-2567</t>
  </si>
  <si>
    <t>12/19 scheduled in middle of family cruise. Would really appreciate if anyone is able to switch with me for another date :)</t>
  </si>
  <si>
    <t>I have 12/11</t>
  </si>
  <si>
    <t>looking for 12/6 or 12/13</t>
  </si>
  <si>
    <t>trinders423@gmail.com</t>
  </si>
  <si>
    <t>Those are not valid dates, unless you mean the TY program?</t>
  </si>
  <si>
    <t>Med Coll of Wisc</t>
  </si>
  <si>
    <t>looking for Jan 8 or Jan 17</t>
  </si>
  <si>
    <t>919-917-6461; 919-917-4547</t>
  </si>
  <si>
    <t>Scheduled for 12/09</t>
  </si>
  <si>
    <t>Looking for Jan 17th or 24th</t>
  </si>
  <si>
    <t>801-888-0843</t>
  </si>
  <si>
    <t>Call or text</t>
  </si>
  <si>
    <t>scheduled for 1/13</t>
  </si>
  <si>
    <t>looking for 1/27</t>
  </si>
  <si>
    <t>732-910-8819</t>
  </si>
  <si>
    <t>text please THX</t>
  </si>
  <si>
    <t>looking for 1/31</t>
  </si>
  <si>
    <t>801-227-9325</t>
  </si>
  <si>
    <t>Call or text (text better)</t>
  </si>
  <si>
    <t>scheduled for 1/27</t>
  </si>
  <si>
    <t>Cancellation List</t>
  </si>
  <si>
    <t xml:space="preserve">University of Minnesota </t>
  </si>
  <si>
    <t xml:space="preserve">Canceled </t>
  </si>
  <si>
    <t>Canceled</t>
  </si>
  <si>
    <t>Detroit Medical Center</t>
  </si>
  <si>
    <t>TJUH</t>
  </si>
  <si>
    <t>Spirit Animal</t>
  </si>
  <si>
    <t>Moose</t>
  </si>
  <si>
    <t>26x</t>
  </si>
  <si>
    <t>green turtle</t>
  </si>
  <si>
    <t>25x</t>
  </si>
  <si>
    <t>Crow</t>
  </si>
  <si>
    <t>Average # Apps Submitted</t>
  </si>
  <si>
    <t>the whistleblower</t>
  </si>
  <si>
    <t>m</t>
  </si>
  <si>
    <t>i like lamp</t>
  </si>
  <si>
    <t>Match</t>
  </si>
  <si>
    <t>% Reporting Step 2 CK</t>
  </si>
  <si>
    <t>penn badgerly</t>
  </si>
  <si>
    <t>sea turtle</t>
  </si>
  <si>
    <t>Deer</t>
  </si>
  <si>
    <t>2/29/19</t>
  </si>
  <si>
    <t>masters degree</t>
  </si>
  <si>
    <t>red panda</t>
  </si>
  <si>
    <t>Little Cat</t>
  </si>
  <si>
    <t xml:space="preserve">Median Step 1 </t>
  </si>
  <si>
    <t>sea otter</t>
  </si>
  <si>
    <t>23x</t>
  </si>
  <si>
    <t>elephant</t>
  </si>
  <si>
    <t>22x</t>
  </si>
  <si>
    <t>honey badger</t>
  </si>
  <si>
    <t>Mean Step 2 Differential</t>
  </si>
  <si>
    <t>more honey badger</t>
  </si>
  <si>
    <t>Typing of Lodging</t>
  </si>
  <si>
    <t>Check-In/Out</t>
  </si>
  <si>
    <t>Total $ to Split</t>
  </si>
  <si>
    <t>Gender / Preference</t>
  </si>
  <si>
    <t xml:space="preserve">Contact Info </t>
  </si>
  <si>
    <t>Lodging Status (Booked, Browsing, etc)</t>
  </si>
  <si>
    <t xml:space="preserve">Last Updated </t>
  </si>
  <si>
    <t>Andrew Kopecky</t>
  </si>
  <si>
    <r>
      <t xml:space="preserve"> 2018-2019 Radiation Oncology Match Results </t>
    </r>
    <r>
      <rPr>
        <rFont val="Cambria"/>
        <b/>
        <sz val="9.0"/>
      </rPr>
      <t>Please list your name alongside your matched institution</t>
    </r>
  </si>
  <si>
    <r>
      <rPr>
        <rFont val="Cambria"/>
        <b/>
        <sz val="12.0"/>
      </rPr>
      <t xml:space="preserve">PhD, Masters, Research Year, etc. </t>
    </r>
    <r>
      <rPr>
        <rFont val="Cambria"/>
        <b/>
        <sz val="10.0"/>
      </rPr>
      <t>(please list all that apply)</t>
    </r>
  </si>
  <si>
    <r>
      <rPr>
        <rFont val="Cambria"/>
        <b/>
        <sz val="12.0"/>
      </rPr>
      <t xml:space="preserve">Rotation Performed? </t>
    </r>
    <r>
      <rPr>
        <rFont val="Cambria"/>
        <b/>
        <sz val="10.0"/>
      </rPr>
      <t>(Yes/No/Home)</t>
    </r>
  </si>
  <si>
    <t>David Roveda</t>
  </si>
  <si>
    <t>South Alabama</t>
  </si>
  <si>
    <t>jdavidroveda@gmail.com</t>
  </si>
  <si>
    <t>Mobile</t>
  </si>
  <si>
    <t>Curtis Clark</t>
  </si>
  <si>
    <t>UT Health San Antonio</t>
  </si>
  <si>
    <t>PhD; MS</t>
  </si>
  <si>
    <t>curtis.anthony.clark@gmail.com</t>
  </si>
  <si>
    <t>Brookwood Baptist Health TY</t>
  </si>
  <si>
    <t>Tyler, TX</t>
  </si>
  <si>
    <t>University of Texas, Tyler</t>
  </si>
  <si>
    <t>Chris Veale</t>
  </si>
  <si>
    <t>aww qqqqqaaaaa</t>
  </si>
  <si>
    <t>Anam Kesaria</t>
  </si>
  <si>
    <t>McGovern Med</t>
  </si>
  <si>
    <t>Brady Laughlin</t>
  </si>
  <si>
    <t>University of Arizona College of Medicine - Tucson</t>
  </si>
  <si>
    <t>Laughlin.Brady@gmail.com</t>
  </si>
  <si>
    <t>Mayo Clinic TY</t>
  </si>
  <si>
    <t>Phoenix, AZ</t>
  </si>
  <si>
    <t>Arizona State University</t>
  </si>
  <si>
    <t>Eric Chung</t>
  </si>
  <si>
    <t>Case Western Reserve University</t>
  </si>
  <si>
    <t>eric.chung7@gmail.com</t>
  </si>
  <si>
    <t>St. Mary's SF</t>
  </si>
  <si>
    <t>Jason Liu</t>
  </si>
  <si>
    <t>jasonrliu@gmail.com</t>
  </si>
  <si>
    <t>Albert Einstein Medical Center Philly</t>
  </si>
  <si>
    <t>West Chester, PA</t>
  </si>
  <si>
    <t>Nittany Lions</t>
  </si>
  <si>
    <t>Colton Ladbury</t>
  </si>
  <si>
    <t>cladbury@gmail.com</t>
  </si>
  <si>
    <t>HealthONE SkyRidge Transitional</t>
  </si>
  <si>
    <t>Denver</t>
  </si>
  <si>
    <t>UVa</t>
  </si>
  <si>
    <t>Danny Vazquez</t>
  </si>
  <si>
    <t>Derek Go</t>
  </si>
  <si>
    <t>MS (before med school)</t>
  </si>
  <si>
    <t>dgo.derek.go@gmail.com</t>
  </si>
  <si>
    <t>Jewish Hospital Prelim</t>
  </si>
  <si>
    <t>Los Angeles, CA</t>
  </si>
  <si>
    <t>Congrats everyone! Feel free to reach out with questions!</t>
  </si>
  <si>
    <t>Shelby Lane</t>
  </si>
  <si>
    <t>shelby.avent.lane@gmail.com</t>
  </si>
  <si>
    <t>Loma Linda IM</t>
  </si>
  <si>
    <t>Memphis, TN</t>
  </si>
  <si>
    <t>Caressa Hui</t>
  </si>
  <si>
    <t>St. Louis University</t>
  </si>
  <si>
    <t>caressa.hui@gmail.com</t>
  </si>
  <si>
    <t>UCR Community Hospital TY</t>
  </si>
  <si>
    <t>LA, CA</t>
  </si>
  <si>
    <t xml:space="preserve">Congrats everyone!! :) </t>
  </si>
  <si>
    <t>Yufan Wu</t>
  </si>
  <si>
    <t xml:space="preserve">Research </t>
  </si>
  <si>
    <t>Hyunsoo Joshua No</t>
  </si>
  <si>
    <t>UVM</t>
  </si>
  <si>
    <t>None; CMD</t>
  </si>
  <si>
    <t>hyunsoono@gmail.com</t>
  </si>
  <si>
    <t>Flushing Medical Center</t>
  </si>
  <si>
    <t xml:space="preserve">SUNY Stonybrook </t>
  </si>
  <si>
    <t>Ahsen Ahmed</t>
  </si>
  <si>
    <t>Eric Ku</t>
  </si>
  <si>
    <t xml:space="preserve">Quinnipiac </t>
  </si>
  <si>
    <t>eku017@gmail.com</t>
  </si>
  <si>
    <t>Highland Oakland</t>
  </si>
  <si>
    <t>Cupertino</t>
  </si>
  <si>
    <t>Clayton Smith</t>
  </si>
  <si>
    <t>Cpsmith7@gmail.com</t>
  </si>
  <si>
    <t>UCLA Harbor</t>
  </si>
  <si>
    <t>Notre Dame</t>
  </si>
  <si>
    <t>Trudy Wu</t>
  </si>
  <si>
    <t xml:space="preserve">Ohio State </t>
  </si>
  <si>
    <t xml:space="preserve">None </t>
  </si>
  <si>
    <t>trudywu92@gmail.com</t>
  </si>
  <si>
    <t>Mount Carmel TY, Columbus OH</t>
  </si>
  <si>
    <t xml:space="preserve">Columbus </t>
  </si>
  <si>
    <t>Matt Farrell</t>
  </si>
  <si>
    <t>mjfarrell87@gmail.com</t>
  </si>
  <si>
    <t>Providence St. Vincent, Portland, OR</t>
  </si>
  <si>
    <t>Asona Lui</t>
  </si>
  <si>
    <t>asonajlui@gmail.com</t>
  </si>
  <si>
    <t>BronxCare TY</t>
  </si>
  <si>
    <t>Topeka, KS</t>
  </si>
  <si>
    <t>Wash U in St Louis</t>
  </si>
  <si>
    <t>Dream team!</t>
  </si>
  <si>
    <t>Austin Hopper</t>
  </si>
  <si>
    <t>austin.hopper23@gmail.com</t>
  </si>
  <si>
    <t>UCSF Fresno</t>
  </si>
  <si>
    <t>Santa Barbara</t>
  </si>
  <si>
    <t>San Diego State</t>
  </si>
  <si>
    <t>Dream team</t>
  </si>
  <si>
    <t>Kripa Guram</t>
  </si>
  <si>
    <t>University of Iowa</t>
  </si>
  <si>
    <t>Research Year (at UCSD)</t>
  </si>
  <si>
    <t>kripaguram14@gmail.com</t>
  </si>
  <si>
    <t>Presence Resurrection TY</t>
  </si>
  <si>
    <t>Dream team; future applicants- please feel free to contact me if I can help with anything!</t>
  </si>
  <si>
    <t>Lisa Ni</t>
  </si>
  <si>
    <t>UChicago</t>
  </si>
  <si>
    <t>Bellevue, WA</t>
  </si>
  <si>
    <t>congrats everyone!!</t>
  </si>
  <si>
    <t>John Liu</t>
  </si>
  <si>
    <t>Christina Phuong</t>
  </si>
  <si>
    <t>Shahil Mehta</t>
  </si>
  <si>
    <t>Blake Ross</t>
  </si>
  <si>
    <t>rbr31@case.edu</t>
  </si>
  <si>
    <t>MSKCC TY</t>
  </si>
  <si>
    <t>Nashville, TN</t>
  </si>
  <si>
    <t>Couples matched (peds)</t>
  </si>
  <si>
    <t>Jacob Langston</t>
  </si>
  <si>
    <t xml:space="preserve">Texas A&amp;M </t>
  </si>
  <si>
    <t>jacoblangston13@gmail.com</t>
  </si>
  <si>
    <t>Riverside TY</t>
  </si>
  <si>
    <t>Nipun Verma</t>
  </si>
  <si>
    <t>nipunver@gmail.com</t>
  </si>
  <si>
    <t>please feel free to contact me if you have any questions or if I can help :)(</t>
  </si>
  <si>
    <t>11q</t>
  </si>
  <si>
    <t>q</t>
  </si>
  <si>
    <t>Aaron Bush</t>
  </si>
  <si>
    <t>afcnbu@gmail.com</t>
  </si>
  <si>
    <t xml:space="preserve">Mayo Jax TY </t>
  </si>
  <si>
    <t>https://floridaman.com/</t>
  </si>
  <si>
    <t>Email with any questions Mayo or FL related! (Matching suits with sandals, disney discounts, etc)</t>
  </si>
  <si>
    <t>Mari Sandoval</t>
  </si>
  <si>
    <t xml:space="preserve">New York Medical College </t>
  </si>
  <si>
    <t>msandoval1589@gmail.com</t>
  </si>
  <si>
    <t>USF Morsani</t>
  </si>
  <si>
    <t>Quito, Ecuador</t>
  </si>
  <si>
    <t>Case Western Reserve U</t>
  </si>
  <si>
    <t xml:space="preserve">Happy to answer any questions and help in any way!! </t>
  </si>
  <si>
    <t>Casey Liveringhouse</t>
  </si>
  <si>
    <t>casey.liveringhouse@gmail.com</t>
  </si>
  <si>
    <t>USF Internal Medicine</t>
  </si>
  <si>
    <t>Plymouth, MN</t>
  </si>
  <si>
    <t>Luther College (IA)</t>
  </si>
  <si>
    <t>Ammoren Dohm</t>
  </si>
  <si>
    <t xml:space="preserve">Wake Forest School of Medicine </t>
  </si>
  <si>
    <t>ammoren.dohm@gmail.com</t>
  </si>
  <si>
    <t>Spartanburg, SC</t>
  </si>
  <si>
    <t xml:space="preserve">Milaca, MN </t>
  </si>
  <si>
    <t xml:space="preserve">Brigham Young University </t>
  </si>
  <si>
    <t>Nicolette Drescher</t>
  </si>
  <si>
    <t>Geisinger</t>
  </si>
  <si>
    <t xml:space="preserve">Matthew Culbert </t>
  </si>
  <si>
    <t>Rachel Tobillo</t>
  </si>
  <si>
    <t>FAU</t>
  </si>
  <si>
    <t>Jonathan Bell</t>
  </si>
  <si>
    <t>belljb01@gmail.com</t>
  </si>
  <si>
    <t>NorthShore Prelim Medicine</t>
  </si>
  <si>
    <t>Amit Jethanandani</t>
  </si>
  <si>
    <t>University of Tennessee Memphis</t>
  </si>
  <si>
    <t>MPH, Research Year</t>
  </si>
  <si>
    <t>amitjet031@gmail.com</t>
  </si>
  <si>
    <t>University of Tennessee Knoxville</t>
  </si>
  <si>
    <t>Jacob Wynne</t>
  </si>
  <si>
    <t>Josh Lorenz</t>
  </si>
  <si>
    <t>jlorenz@mcw.edu</t>
  </si>
  <si>
    <t>Hutchinson, MN</t>
  </si>
  <si>
    <t>St. John's University</t>
  </si>
  <si>
    <t>Matthew Gallitto</t>
  </si>
  <si>
    <t>Merrick, NY</t>
  </si>
  <si>
    <t>Naba Ali</t>
  </si>
  <si>
    <t>Breann Powers</t>
  </si>
  <si>
    <t>Qateeb Khan</t>
  </si>
  <si>
    <t>Bhanu Prasad</t>
  </si>
  <si>
    <t>IMG Madras Medical College</t>
  </si>
  <si>
    <t>bpmmc24@gmail.com</t>
  </si>
  <si>
    <t>Henry Ford TY</t>
  </si>
  <si>
    <t>Anjali Saripalli</t>
  </si>
  <si>
    <t>Salah Dajani</t>
  </si>
  <si>
    <t>Chicago Medical School</t>
  </si>
  <si>
    <t>salah.dajani1@gmail.com</t>
  </si>
  <si>
    <t>St. Joseph - Chicago</t>
  </si>
  <si>
    <t>San Francisco, CA</t>
  </si>
  <si>
    <t>Univ. of California, Merced</t>
  </si>
  <si>
    <t>Great meeting everybody on the trail!</t>
  </si>
  <si>
    <t>James Randall</t>
  </si>
  <si>
    <t>jamesran92@gmail.com</t>
  </si>
  <si>
    <t>Presence St. Francis (TY)</t>
  </si>
  <si>
    <t>University of Texas, Austin</t>
  </si>
  <si>
    <t>Congratulations to all readers, see you at ASTRO</t>
  </si>
  <si>
    <t>Aranee Sivananthan</t>
  </si>
  <si>
    <t>University of Pittsburgh</t>
  </si>
  <si>
    <t>MS; Research Year</t>
  </si>
  <si>
    <t>aranee1330@gmail.com</t>
  </si>
  <si>
    <t xml:space="preserve">University of Pittsburgh </t>
  </si>
  <si>
    <t>University of Illinois at Urbana Champaign</t>
  </si>
  <si>
    <t>Zaid Iftekaruddin</t>
  </si>
  <si>
    <t>Muzamil Arshad</t>
  </si>
  <si>
    <t>Wayne State</t>
  </si>
  <si>
    <t>Presence St. Joseph</t>
  </si>
  <si>
    <t>May Elbanna</t>
  </si>
  <si>
    <t>IMG</t>
  </si>
  <si>
    <t>Samantha Freije</t>
  </si>
  <si>
    <t>sfreije@iu.edu</t>
  </si>
  <si>
    <t>St. Vincent - Indianapolis (TY)</t>
  </si>
  <si>
    <t>HeHe thank you!</t>
  </si>
  <si>
    <t>Graham Boyd</t>
  </si>
  <si>
    <t>BU</t>
  </si>
  <si>
    <t>Dalia Larios</t>
  </si>
  <si>
    <t>Nayan Lamba</t>
  </si>
  <si>
    <t>Alicia Smart</t>
  </si>
  <si>
    <t>Brandon Turner</t>
  </si>
  <si>
    <t>Julie Koenig</t>
  </si>
  <si>
    <t xml:space="preserve">Stanford </t>
  </si>
  <si>
    <t>Tafadzwa Chaunzwa</t>
  </si>
  <si>
    <t>Brett Diamond</t>
  </si>
  <si>
    <t xml:space="preserve">UConn </t>
  </si>
  <si>
    <t>bretthadendiamond@gmail.com</t>
  </si>
  <si>
    <t>Hartford, CT</t>
  </si>
  <si>
    <t>Northeastern Univ</t>
  </si>
  <si>
    <t>Rohini Bhatia</t>
  </si>
  <si>
    <t>rohini.k.bhatia@gmail.com</t>
  </si>
  <si>
    <t>Sinai Hospital of Baltimore</t>
  </si>
  <si>
    <t>Ellicott City, MD</t>
  </si>
  <si>
    <t>Congrats everyone!! /// yay Rohini! - Baho // thanks dude! :)</t>
  </si>
  <si>
    <t>Timothy Lin</t>
  </si>
  <si>
    <t>JHH</t>
  </si>
  <si>
    <t>Leslie Chang</t>
  </si>
  <si>
    <t>leslie.le.chang@gmail.com</t>
  </si>
  <si>
    <t>Kaiser LA</t>
  </si>
  <si>
    <t>Huge congrats! Can't wait to see everyone again!</t>
  </si>
  <si>
    <t>Phil Sutera</t>
  </si>
  <si>
    <t>psutera19@gmail.com</t>
  </si>
  <si>
    <t>Allegheny General</t>
  </si>
  <si>
    <t>Corey Savard</t>
  </si>
  <si>
    <t>Lankenau Medical Center - PA</t>
  </si>
  <si>
    <t>Bansi Savla</t>
  </si>
  <si>
    <t>bansisavla10101@gmail.com</t>
  </si>
  <si>
    <t>St Pete General</t>
  </si>
  <si>
    <t>Hawaii</t>
  </si>
  <si>
    <t>Dan Herr</t>
  </si>
  <si>
    <t>Aria Kieft</t>
  </si>
  <si>
    <t>St. Mary Mercy</t>
  </si>
  <si>
    <t>Perry Zong</t>
  </si>
  <si>
    <t xml:space="preserve">St. Mary Mercy </t>
  </si>
  <si>
    <t>Robert Gao</t>
  </si>
  <si>
    <t>robertwgao@gmail.com</t>
  </si>
  <si>
    <t>Hennepin County TY</t>
  </si>
  <si>
    <t>Minnetonka, MN</t>
  </si>
  <si>
    <t>Beyond thrilled! Future applicants, don't hesitate to reach out!</t>
  </si>
  <si>
    <t>Kaitlin Qualls</t>
  </si>
  <si>
    <t>Quallskw@gmail.com</t>
  </si>
  <si>
    <t>Presence St. Francis//ASTRO party at my place?</t>
  </si>
  <si>
    <t>So incredibly excited!!! Future applicants, please feel free to reach out!  //Yes to the ASTRO party</t>
  </si>
  <si>
    <t>Roman Kowalchuk</t>
  </si>
  <si>
    <t>okowal17@gmail.com</t>
  </si>
  <si>
    <t>Riverside Regional Medical Center TY</t>
  </si>
  <si>
    <t xml:space="preserve">Duke University </t>
  </si>
  <si>
    <t xml:space="preserve">Congratulations everyone!! Kaitlin and Robert, I can't wait to work with you both!! </t>
  </si>
  <si>
    <t>Hayley Stowe</t>
  </si>
  <si>
    <t>East Carolina University</t>
  </si>
  <si>
    <t>hbstowe01@gmail.com</t>
  </si>
  <si>
    <t>New Hanover Regional Medical Center</t>
  </si>
  <si>
    <t>Washington, NC</t>
  </si>
  <si>
    <t>North Carolina State University</t>
  </si>
  <si>
    <t>Mustafaa Mahmood</t>
  </si>
  <si>
    <t xml:space="preserve">Southern Illinois University </t>
  </si>
  <si>
    <t>mustafaamahmood@gmail.com</t>
  </si>
  <si>
    <t xml:space="preserve">Ochsner </t>
  </si>
  <si>
    <t>Springfield, IL</t>
  </si>
  <si>
    <t>Joshua Schiff</t>
  </si>
  <si>
    <t>joshuapschiff@gmail.com</t>
  </si>
  <si>
    <t>Cedars-Sinai</t>
  </si>
  <si>
    <t>UCSB</t>
  </si>
  <si>
    <t>Lets party</t>
  </si>
  <si>
    <t>Mike Waters</t>
  </si>
  <si>
    <t>mrw.waters@gmail.com</t>
  </si>
  <si>
    <t>Riverside Medical Center</t>
  </si>
  <si>
    <t>Centreville, VA</t>
  </si>
  <si>
    <t>Davidson College</t>
  </si>
  <si>
    <t>Eugene Vaios</t>
  </si>
  <si>
    <t>Pooja Karukonda</t>
  </si>
  <si>
    <t xml:space="preserve">Research year </t>
  </si>
  <si>
    <t>Pooja.karukonda@gmail.com</t>
  </si>
  <si>
    <t>UNC prelim</t>
  </si>
  <si>
    <t>Glastonbury, CT</t>
  </si>
  <si>
    <t xml:space="preserve">Couples matched! </t>
  </si>
  <si>
    <t xml:space="preserve">Rachel Shenker </t>
  </si>
  <si>
    <t>rfshenker@gmail.com</t>
  </si>
  <si>
    <t>Rockville Centre, NY</t>
  </si>
  <si>
    <t>GTHC!!!! future applicants- reach out with ANYTHING, happy to help!!</t>
  </si>
  <si>
    <t>Pete Hendrickson</t>
  </si>
  <si>
    <t>p.g.hendrickson@gmail.com</t>
  </si>
  <si>
    <t>Utah prelim</t>
  </si>
  <si>
    <t>Mequon, WI</t>
  </si>
  <si>
    <t xml:space="preserve">DePaul </t>
  </si>
  <si>
    <t>Ryan Morse</t>
  </si>
  <si>
    <t>rtmmqc@gmail.com</t>
  </si>
  <si>
    <t>University of Kansas - Prelim</t>
  </si>
  <si>
    <t>Overland Park, KS</t>
  </si>
  <si>
    <t>Missouri University of Science and Technology</t>
  </si>
  <si>
    <t>Jacob Hall</t>
  </si>
  <si>
    <t xml:space="preserve">Virginia Commonwealth University </t>
  </si>
  <si>
    <t>jacobtimothyh@gmail.com</t>
  </si>
  <si>
    <t>Rocky Mount, VA</t>
  </si>
  <si>
    <t>Virginia Tech</t>
  </si>
  <si>
    <t>Niema Razavian</t>
  </si>
  <si>
    <t>niemaraz@umich.edu</t>
  </si>
  <si>
    <t>San Diego, CA</t>
  </si>
  <si>
    <t xml:space="preserve">UC Berkeley </t>
  </si>
  <si>
    <t>Catherine Okoukoni</t>
  </si>
  <si>
    <t>NC, Wake Forest (2019 start)</t>
  </si>
  <si>
    <t>Karina Nieto</t>
  </si>
  <si>
    <t>Elliot Lawrence</t>
  </si>
  <si>
    <t>I'll</t>
  </si>
  <si>
    <t>Jill Konowich</t>
  </si>
  <si>
    <t>NJMS</t>
  </si>
  <si>
    <t>dr.jillkonowich@gmail.com</t>
  </si>
  <si>
    <t xml:space="preserve">Overlook </t>
  </si>
  <si>
    <t>Little silver, NJ</t>
  </si>
  <si>
    <t>MIT</t>
  </si>
  <si>
    <t>So excited to be keeping my “talent” in NJ. Happy to help future applicants!</t>
  </si>
  <si>
    <t>Jennifer Ma</t>
  </si>
  <si>
    <t>Albert Einstein</t>
  </si>
  <si>
    <t>jennifer.ma@med.einstein.yu.edu</t>
  </si>
  <si>
    <t>Presence St. Francis TY</t>
  </si>
  <si>
    <t>Congrats everyone!!</t>
  </si>
  <si>
    <t>David Billing</t>
  </si>
  <si>
    <t>Memorial Sloan Kettering TY</t>
  </si>
  <si>
    <t>Deborah Smith</t>
  </si>
  <si>
    <t>Masters; Research Year</t>
  </si>
  <si>
    <t>drs2169@columbia.edu</t>
  </si>
  <si>
    <t>Congratulations, everyone!</t>
  </si>
  <si>
    <t>Bill Diplas</t>
  </si>
  <si>
    <t>bill.diplas@duke.edu</t>
  </si>
  <si>
    <t>Reith Sarkar</t>
  </si>
  <si>
    <t xml:space="preserve">WashU </t>
  </si>
  <si>
    <t>Congratulations everyone!</t>
  </si>
  <si>
    <t>Trisha Santos</t>
  </si>
  <si>
    <t>Masters (before MD); No Research Year</t>
  </si>
  <si>
    <t>santosp@upenn.edu</t>
  </si>
  <si>
    <t>Congratulations :) Feel free to reach out!</t>
  </si>
  <si>
    <t>Carlos Rodriguez-Russo</t>
  </si>
  <si>
    <t>Research</t>
  </si>
  <si>
    <t>crodriguezrusso (at) gmail</t>
  </si>
  <si>
    <t>GWU prelim</t>
  </si>
  <si>
    <t>Congrats all!!! Please reach out if you have questions :)</t>
  </si>
  <si>
    <t>Alexandra Hotca</t>
  </si>
  <si>
    <t>dada.alexandra@gmail.com</t>
  </si>
  <si>
    <t>Lenox Hill</t>
  </si>
  <si>
    <t xml:space="preserve">Hunter College </t>
  </si>
  <si>
    <t>Julie Bloom</t>
  </si>
  <si>
    <t>julie.bloom19@gmail.com</t>
  </si>
  <si>
    <t>Mount Sinai Beth Israel</t>
  </si>
  <si>
    <t>Jason Nosrati</t>
  </si>
  <si>
    <t xml:space="preserve">Michigan State University </t>
  </si>
  <si>
    <t>jnosrati@live.com</t>
  </si>
  <si>
    <t xml:space="preserve">Providence Southfield, MI </t>
  </si>
  <si>
    <t>Kalamazoo College, MI</t>
  </si>
  <si>
    <t>Congrats!</t>
  </si>
  <si>
    <t>Baho Sidiqi</t>
  </si>
  <si>
    <t>sidiqi.baho@gmail.com</t>
  </si>
  <si>
    <t>Mazar /// NY</t>
  </si>
  <si>
    <t>Sohie Davis/ City College</t>
  </si>
  <si>
    <t>Congrats everyone!!! M3s Reach out if you have any questions!</t>
  </si>
  <si>
    <t>Kareem Rayn</t>
  </si>
  <si>
    <t>kr1025@nyu.edu</t>
  </si>
  <si>
    <t>Northwell NS-LIJ</t>
  </si>
  <si>
    <t xml:space="preserve">NYIT Osteopathic </t>
  </si>
  <si>
    <t>MBBS, Egypt</t>
  </si>
  <si>
    <t>Methodist</t>
  </si>
  <si>
    <t>Yay!!!</t>
  </si>
  <si>
    <t>Christopher Tricarico</t>
  </si>
  <si>
    <t xml:space="preserve">Washington University in St Louis </t>
  </si>
  <si>
    <t>Juhi Purswani</t>
  </si>
  <si>
    <t>3 year program</t>
  </si>
  <si>
    <t>Joey Kim</t>
  </si>
  <si>
    <t>josephkimradonc@gmail.com</t>
  </si>
  <si>
    <t>Mather TY</t>
  </si>
  <si>
    <t>Syosset, NY</t>
  </si>
  <si>
    <t xml:space="preserve">NY, SUNY HSC Brooklynite </t>
  </si>
  <si>
    <t>Tuftss</t>
  </si>
  <si>
    <t>RWJ Med7</t>
  </si>
  <si>
    <t>Austin Iovoli</t>
  </si>
  <si>
    <t>austinio@buffalo.edu</t>
  </si>
  <si>
    <t>Buffalo - Medicine Prelim</t>
  </si>
  <si>
    <t>Susquehanna University</t>
  </si>
  <si>
    <t>Couldn't be more excited! Congrats to all the great people I met on aways and interviews!</t>
  </si>
  <si>
    <t>OH, Case Western (</t>
  </si>
  <si>
    <t>Zach Mayo</t>
  </si>
  <si>
    <t>University of South Dakota TY</t>
  </si>
  <si>
    <t>Winston Vuong</t>
  </si>
  <si>
    <t>Yes; Research Rotation</t>
  </si>
  <si>
    <t>vuongwinston@gmail.com</t>
  </si>
  <si>
    <t>St. Mary's - Waterbury, CT prelim medicine</t>
  </si>
  <si>
    <t>Cal State LA</t>
  </si>
  <si>
    <t>congrats everyone! future applicants feel free to email me with any questions</t>
  </si>
  <si>
    <t>Ahmed Halima</t>
  </si>
  <si>
    <t>Haley Perlow</t>
  </si>
  <si>
    <t>haley.perlow@gmail.com</t>
  </si>
  <si>
    <t>Jackson Memorial Hospital - Miami</t>
  </si>
  <si>
    <t>Lethbridge, Alberta, CA</t>
  </si>
  <si>
    <t>Taylor Cushman</t>
  </si>
  <si>
    <t>University of Arizona-Phoenix</t>
  </si>
  <si>
    <t>Banner University Medical Center-Phoenix</t>
  </si>
  <si>
    <t>Arizona State</t>
  </si>
  <si>
    <t>Was fun meeting people on the interview trail. Congrats all!</t>
  </si>
  <si>
    <t>Alex Ritter</t>
  </si>
  <si>
    <t>WVU</t>
  </si>
  <si>
    <t>ritter8293@gmail.com</t>
  </si>
  <si>
    <t>WVU TY</t>
  </si>
  <si>
    <t>Elkins, WV</t>
  </si>
  <si>
    <t>Kevin Lui</t>
  </si>
  <si>
    <t>Bassett TY</t>
  </si>
  <si>
    <t>Mel Lizaso</t>
  </si>
  <si>
    <t>PA, Drexel</t>
  </si>
  <si>
    <t>Aneesh Pirlamarla</t>
  </si>
  <si>
    <t>Albert Einstein COM</t>
  </si>
  <si>
    <t>Hilario Yankey</t>
  </si>
  <si>
    <t>Temple SOM</t>
  </si>
  <si>
    <t>hilary.yankey@temple.edu</t>
  </si>
  <si>
    <t>Crozer-Chester</t>
  </si>
  <si>
    <t xml:space="preserve">Philadelphia </t>
  </si>
  <si>
    <t xml:space="preserve">Drexel University </t>
  </si>
  <si>
    <t>Jacob Trotter</t>
  </si>
  <si>
    <t>ataer5@gmail.com</t>
  </si>
  <si>
    <t>Las Vegas, NV</t>
  </si>
  <si>
    <t>Will Su</t>
  </si>
  <si>
    <t>Cary, NC</t>
  </si>
  <si>
    <t>Nikhil Yegya-Raman</t>
  </si>
  <si>
    <t>Rutgers RWJ</t>
  </si>
  <si>
    <t>Cherry Hill, NJ</t>
  </si>
  <si>
    <t>Princeton</t>
  </si>
  <si>
    <t>Sana Dastgheyb</t>
  </si>
  <si>
    <t>New york</t>
  </si>
  <si>
    <t>Will Duffy</t>
  </si>
  <si>
    <t>Bradley DePaoli</t>
  </si>
  <si>
    <t>bradley.depaoli@gmail.com</t>
  </si>
  <si>
    <t>Christ Hospital</t>
  </si>
  <si>
    <t xml:space="preserve">Samuel Jean-Baptiste </t>
  </si>
  <si>
    <t>FIU</t>
  </si>
  <si>
    <t>sjeanb3@gmail.com</t>
  </si>
  <si>
    <t>TY - Orange Park Medical Center</t>
  </si>
  <si>
    <t>Jill De Vis</t>
  </si>
  <si>
    <t>IMG - Katholieke Universiteit Leuven, Belgium</t>
  </si>
  <si>
    <t>PhD; Radiology Residency</t>
  </si>
  <si>
    <t>TY - Piedmont Athens Regional Medical Center</t>
  </si>
  <si>
    <t xml:space="preserve">Katholieke Universiteit Leuven, Belgium </t>
  </si>
  <si>
    <t>Austin Dove</t>
  </si>
  <si>
    <t>adove3@uthsc.edu</t>
  </si>
  <si>
    <t xml:space="preserve">UT St. Thomas </t>
  </si>
  <si>
    <t>Lipscomb University</t>
  </si>
  <si>
    <t xml:space="preserve">TX, A&amp;M, Temple </t>
  </si>
  <si>
    <t>Ashley Arms</t>
  </si>
  <si>
    <t>ashleyarms15@gmail.com</t>
  </si>
  <si>
    <t>BSW Temple</t>
  </si>
  <si>
    <t>Kempner, TX</t>
  </si>
  <si>
    <t>TAMU-Commerce</t>
  </si>
  <si>
    <t>Lucas Sapienza</t>
  </si>
  <si>
    <t>IMG Brazil</t>
  </si>
  <si>
    <t>Justin Thomas</t>
  </si>
  <si>
    <t>Texas Tech El Paso</t>
  </si>
  <si>
    <t>BCM</t>
  </si>
  <si>
    <t>SMU</t>
  </si>
  <si>
    <t>Gohar Manzar</t>
  </si>
  <si>
    <t>goharsmanzar@gmail.com</t>
  </si>
  <si>
    <t>Clinton, IA / Scranton, PA</t>
  </si>
  <si>
    <t>UT Arlington</t>
  </si>
  <si>
    <t>CONGRATULATIONS EVERYONE!! 😭😍🎉 I loved this year’s interviewing group. Future applicants, I’d LOVE to help! Reach out anytime. /// holy smokes u a legend</t>
  </si>
  <si>
    <t>Alison Yoder</t>
  </si>
  <si>
    <t>Washington University</t>
  </si>
  <si>
    <t>Lauren Foster</t>
  </si>
  <si>
    <t>Oakland</t>
  </si>
  <si>
    <t>Michigan State</t>
  </si>
  <si>
    <t>Julius Weng</t>
  </si>
  <si>
    <t>JuliusWeng@gmail.com</t>
  </si>
  <si>
    <t>Couples matched! Feel free to reach out if you have any questions!</t>
  </si>
  <si>
    <t>Chike Abana</t>
  </si>
  <si>
    <t>Lee</t>
  </si>
  <si>
    <t>Kelsey Corrigan</t>
  </si>
  <si>
    <t>TX, UT Health SA</t>
  </si>
  <si>
    <t>Sam AndersEn</t>
  </si>
  <si>
    <t>samnandersen@gmail.com</t>
  </si>
  <si>
    <t>Grand Strand TY (Myrtle Beach, SC)</t>
  </si>
  <si>
    <t>Rock Hill, SC</t>
  </si>
  <si>
    <t>Clark Anderson</t>
  </si>
  <si>
    <t>Ambrosia Simmons</t>
  </si>
  <si>
    <t>Michael Christensen</t>
  </si>
  <si>
    <t>Allen Yen</t>
  </si>
  <si>
    <t xml:space="preserve">TY St Luke’s </t>
  </si>
  <si>
    <t>Los Lunas NM</t>
  </si>
  <si>
    <t>UMich</t>
  </si>
  <si>
    <t>Yay Macklin!!! congrats // Thank you :) Who this haha // Winston! // Congrats Winston! You got what you wanted :P // :D</t>
  </si>
  <si>
    <t>Calvin Rock</t>
  </si>
  <si>
    <t>calvinrock24@gmail.com</t>
  </si>
  <si>
    <t>TY Spokane</t>
  </si>
  <si>
    <t>Grand Junction CO</t>
  </si>
  <si>
    <t>Jordan Fenlon</t>
  </si>
  <si>
    <t>j.b.fenlon@gmail.com</t>
  </si>
  <si>
    <t>Brigham</t>
  </si>
  <si>
    <t>Joseph Tsai</t>
  </si>
  <si>
    <t>Peter Zaki</t>
  </si>
  <si>
    <t>pmzaki04@gmail.com</t>
  </si>
  <si>
    <t>Macklin Nguyen</t>
  </si>
  <si>
    <t>UW</t>
  </si>
  <si>
    <t>Sara Beltran (Kelm)</t>
  </si>
  <si>
    <t>sara.kelm@uwalumni.com</t>
  </si>
  <si>
    <t>Aurora St. Luke's (Milwaukee)</t>
  </si>
  <si>
    <t>WI, Medical College of WI (Start July 2019)</t>
  </si>
  <si>
    <t>Brett Morris</t>
  </si>
  <si>
    <t>University of Wisconsin SMPH</t>
  </si>
  <si>
    <t>Graham Campbell</t>
  </si>
  <si>
    <t>campbell.grahamt@gmail.com</t>
  </si>
  <si>
    <t>Little Rock, AR</t>
  </si>
  <si>
    <t>soap filled</t>
  </si>
  <si>
    <t># of Spots Open</t>
  </si>
  <si>
    <t># of Spots Total</t>
  </si>
  <si>
    <t>% of Spots Open</t>
  </si>
  <si>
    <t>Advanced/Categorical/Resident</t>
  </si>
  <si>
    <t>1/0/0</t>
  </si>
  <si>
    <t>2/0/0</t>
  </si>
  <si>
    <t>did not appear in soap</t>
  </si>
  <si>
    <t>not participating in soap</t>
  </si>
  <si>
    <t xml:space="preserve">Jefferson has three spots, one is filled, two are open - email them directly when soap ends </t>
  </si>
  <si>
    <t>the coordinator is marlene.kushner@jefferson.edu  2159555669</t>
  </si>
  <si>
    <t>UKansas</t>
  </si>
  <si>
    <t>Univ. of Utah</t>
  </si>
  <si>
    <t>0/0/1</t>
  </si>
  <si>
    <t>this is not a military only spot-was military only but has been opened</t>
  </si>
  <si>
    <t>UPMC</t>
  </si>
  <si>
    <t>0/1/0</t>
  </si>
  <si>
    <t>Jackson Memorial</t>
  </si>
  <si>
    <t>Montefiore</t>
  </si>
  <si>
    <t>U Arizona</t>
  </si>
  <si>
    <t>U Louisville</t>
  </si>
  <si>
    <t>U Minnesota</t>
  </si>
  <si>
    <t>U Oklahoma</t>
  </si>
  <si>
    <t>UArkansas</t>
  </si>
  <si>
    <t>UCDavis</t>
  </si>
  <si>
    <t>Univ. of Tennessee - Memphis</t>
  </si>
  <si>
    <t>URochester</t>
  </si>
  <si>
    <t>3/0/0</t>
  </si>
  <si>
    <t>SUNY Brooklyn</t>
  </si>
  <si>
    <t xml:space="preserve">yes </t>
  </si>
  <si>
    <t>Please see to the right for the screenshots containing the prior SOAP list comments. DO NOT DELETE THIS; I WILL JUST REPOST IT// STOP EDITING HYPERLINK</t>
  </si>
  <si>
    <r>
      <rPr>
        <rFont val="Roboto, RobotoDraft, Helvetica, Arial, sans-serif"/>
        <b/>
        <color rgb="FF1155CC"/>
        <sz val="14.0"/>
        <u/>
      </rPr>
      <t>https://imgur.com/a/AJIheSS</t>
    </r>
  </si>
  <si>
    <t>&lt;--- #boss</t>
  </si>
  <si>
    <t xml:space="preserve">Please enter tier data only on programs for which you have first-hand knowledge, or reliable second-hand knowledge (e.g., spoke with current residents, PD, etc.).  Please add comments at the bottom!  </t>
  </si>
  <si>
    <t>Enter pseudonym in first open column to the right →</t>
  </si>
  <si>
    <t>Your position →</t>
  </si>
  <si>
    <t>Tier</t>
  </si>
  <si>
    <t>Issues</t>
  </si>
  <si>
    <t>too cool</t>
  </si>
  <si>
    <r>
      <rPr>
        <rFont val="Cambria"/>
        <sz val="9.0"/>
      </rPr>
      <t xml:space="preserve">Total of 10 hash marks for each program.
</t>
    </r>
    <r>
      <rPr>
        <rFont val="Cambria"/>
        <b/>
        <color rgb="FF980000"/>
        <sz val="9.0"/>
      </rPr>
      <t>Please put comments about
programs to the right ---&gt;
Please comment if you chose ISSUES.
Thanks!</t>
    </r>
  </si>
  <si>
    <t>A good PD with contact help so much for their seniors</t>
  </si>
  <si>
    <r>
      <rPr>
        <rFont val="Cambria"/>
        <b/>
        <color rgb="FF980000"/>
      </rPr>
      <t xml:space="preserve">Please enter tier data only on programs for which you have first-hand knowledge, or reliable second-hand knowledge (e.g., spoke with current residents, PD, etc.).
Please add comments at the bottom!
</t>
    </r>
    <r>
      <rPr>
        <rFont val="Cambria"/>
        <b/>
      </rPr>
      <t xml:space="preserve"> Please enter pseudonym in first open column to the right -&gt;</t>
    </r>
  </si>
  <si>
    <t>IF YOU WANT TO SORT APPLICANT INFO, PLEASE DOWNLOAD OR MAKE YOUR OWN COPY FIRST SO YOU DONT MESS IT UP THX</t>
  </si>
  <si>
    <t>% Interviews Received</t>
  </si>
  <si>
    <t>Step Differential</t>
  </si>
  <si>
    <t>Quartile</t>
  </si>
  <si>
    <t>Cat</t>
  </si>
  <si>
    <t>match</t>
  </si>
  <si>
    <t>Chicken</t>
  </si>
  <si>
    <t>I am the very model of a scientist salarian. #freshneverfrozen</t>
  </si>
  <si>
    <t>Platypus</t>
  </si>
  <si>
    <t>giant penis</t>
  </si>
  <si>
    <t>Median # Interviews Received</t>
  </si>
  <si>
    <t>Goat</t>
  </si>
  <si>
    <t>Chinchilla</t>
  </si>
  <si>
    <t>2nd/3rd</t>
  </si>
  <si>
    <t>Southwest</t>
  </si>
  <si>
    <t>Flash</t>
  </si>
  <si>
    <t>4th</t>
  </si>
  <si>
    <t>Gummy Bear</t>
  </si>
  <si>
    <t>exist in several fruit flavors</t>
  </si>
  <si>
    <t>Leopard</t>
  </si>
  <si>
    <t>MidWest</t>
  </si>
  <si>
    <t>Sloth from Zootopia</t>
  </si>
  <si>
    <t xml:space="preserve">Mean Step 1 </t>
  </si>
  <si>
    <t>Needlebop</t>
  </si>
  <si>
    <t>Baby Penguin</t>
  </si>
  <si>
    <t xml:space="preserve">match </t>
  </si>
  <si>
    <t>Sleepy Owl</t>
  </si>
  <si>
    <t>Funky Ferret</t>
  </si>
  <si>
    <t>Shepherd Mastiff</t>
  </si>
  <si>
    <t>we are all special</t>
  </si>
  <si>
    <t>Sedentary Bulldog</t>
  </si>
  <si>
    <t>Muffin man</t>
  </si>
  <si>
    <t>Lemming</t>
  </si>
  <si>
    <t>Sleepy Sloth</t>
  </si>
  <si>
    <t>You have my respect...</t>
  </si>
  <si>
    <t>Golden Retriever</t>
  </si>
  <si>
    <t>White Fang</t>
  </si>
  <si>
    <t>Triceratops</t>
  </si>
  <si>
    <t>Shiba Inu</t>
  </si>
  <si>
    <t xml:space="preserve">Blue </t>
  </si>
  <si>
    <t>Baby Elephant</t>
  </si>
  <si>
    <t xml:space="preserve">Old Yeller </t>
  </si>
  <si>
    <t>Grilled Chicken</t>
  </si>
  <si>
    <t>Medium Rare</t>
  </si>
  <si>
    <t>I'm Commander Shepard, and this is my favorite job in the medical field.</t>
  </si>
  <si>
    <t>Kangaroo</t>
  </si>
  <si>
    <t>Merman Unicorn</t>
  </si>
  <si>
    <t>Mean Step 2</t>
  </si>
  <si>
    <t xml:space="preserve">Jeremiah Bullfrog </t>
  </si>
  <si>
    <t>Hedgehog</t>
  </si>
  <si>
    <t>Watermelon</t>
  </si>
  <si>
    <t>Ghostly Stag</t>
  </si>
  <si>
    <t>Jooners</t>
  </si>
  <si>
    <t>Wild Chinchilla</t>
  </si>
  <si>
    <t>I can eat an entire large pizza by myself</t>
  </si>
  <si>
    <t>Border Collie</t>
  </si>
  <si>
    <t>Rescue Pup</t>
  </si>
  <si>
    <t>Velociraptor</t>
  </si>
  <si>
    <t>Ron Swanson</t>
  </si>
  <si>
    <t>1,3</t>
  </si>
  <si>
    <t xml:space="preserve">Koala </t>
  </si>
  <si>
    <t>Anxiety</t>
  </si>
  <si>
    <t>Tiger Shark</t>
  </si>
  <si>
    <t>Pug</t>
  </si>
  <si>
    <t>Panda Bear</t>
  </si>
  <si>
    <t>Pelican</t>
  </si>
  <si>
    <t>Ragnar Lothbrok</t>
  </si>
  <si>
    <t>Can't grow a good beard :( Don't sell yourself short buddy, the one side is ok.</t>
  </si>
  <si>
    <t>Electric Mouse</t>
  </si>
  <si>
    <t>Jackalope</t>
  </si>
  <si>
    <t>Ruth Bader Ginsberg</t>
  </si>
  <si>
    <t>Wolf</t>
  </si>
  <si>
    <t>1 and 2</t>
  </si>
  <si>
    <t>RULES:</t>
  </si>
  <si>
    <t>KEY:</t>
  </si>
  <si>
    <r>
      <rPr>
        <b/>
        <color rgb="FF000000"/>
        <sz val="12.0"/>
      </rPr>
      <t xml:space="preserve">1) Publish Red Journal Articles about the Rad Onc Interview Spreadsheet: . Future residents, I implore you: Don't do this. You will be ridiculed forever x2. The field is small, and memories are long.  2) </t>
    </r>
    <r>
      <rPr>
        <b/>
        <color rgb="FFFF0000"/>
        <sz val="12.0"/>
      </rPr>
      <t xml:space="preserve">Do NOT delete or edit anything written by others </t>
    </r>
    <r>
      <rPr>
        <b/>
        <color rgb="FF000000"/>
        <sz val="12.0"/>
      </rPr>
      <t xml:space="preserve">  3) Don't spread false information   4) Keep discussions as anonymous as possible    5) Stalk the sheet q5min   6) Have a great time</t>
    </r>
  </si>
  <si>
    <r>
      <rPr>
        <rFont val="Arial"/>
        <b/>
        <color rgb="FF000000"/>
        <sz val="12.0"/>
      </rPr>
      <t xml:space="preserve">Pastel </t>
    </r>
    <r>
      <rPr>
        <rFont val="Arial"/>
        <b/>
        <color rgb="FFEA9999"/>
        <sz val="12.0"/>
      </rPr>
      <t>c</t>
    </r>
    <r>
      <rPr>
        <rFont val="Arial"/>
        <b/>
        <color rgb="FF93C47D"/>
        <sz val="12.0"/>
      </rPr>
      <t>e</t>
    </r>
    <r>
      <rPr>
        <rFont val="Arial"/>
        <b/>
        <color rgb="FFF1C232"/>
        <sz val="12.0"/>
      </rPr>
      <t>l</t>
    </r>
    <r>
      <rPr>
        <rFont val="Arial"/>
        <b/>
        <color rgb="FFB4A7D6"/>
        <sz val="12.0"/>
      </rPr>
      <t>l</t>
    </r>
    <r>
      <rPr>
        <rFont val="Arial"/>
        <b/>
        <color rgb="FFF6B26B"/>
        <sz val="12.0"/>
      </rPr>
      <t>s</t>
    </r>
    <r>
      <rPr>
        <rFont val="Arial"/>
        <b/>
        <color rgb="FF000000"/>
        <sz val="12.0"/>
      </rPr>
      <t xml:space="preserve"> with black text are for social conversation</t>
    </r>
  </si>
  <si>
    <r>
      <rPr>
        <b/>
        <color rgb="FFFF0000"/>
        <sz val="14.0"/>
      </rPr>
      <t xml:space="preserve">There's another paper regarding the spreadsheet: </t>
    </r>
    <r>
      <rPr>
        <b/>
        <color rgb="FF1155CC"/>
        <sz val="14.0"/>
        <u/>
      </rPr>
      <t>https://www.redjournal.org/article/S0360-3016(19)30632-7/fulltext</t>
    </r>
  </si>
  <si>
    <t>These people need a life...yeah, you, Dan, in Florida. Do some real research and not BS retrospective studies (really, a paper on YouTube videos?!).</t>
  </si>
  <si>
    <r>
      <rPr>
        <rFont val="Arial"/>
        <b/>
        <color rgb="FFFFFFFF"/>
        <sz val="12.0"/>
      </rPr>
      <t xml:space="preserve">Dark </t>
    </r>
    <r>
      <rPr>
        <rFont val="Arial"/>
        <b/>
        <color rgb="FFFF0000"/>
        <sz val="12.0"/>
      </rPr>
      <t>c</t>
    </r>
    <r>
      <rPr>
        <rFont val="Arial"/>
        <b/>
        <color rgb="FF6AA84F"/>
        <sz val="12.0"/>
      </rPr>
      <t>e</t>
    </r>
    <r>
      <rPr>
        <rFont val="Arial"/>
        <b/>
        <color rgb="FF8E7CC3"/>
        <sz val="12.0"/>
      </rPr>
      <t>l</t>
    </r>
    <r>
      <rPr>
        <rFont val="Arial"/>
        <b/>
        <color rgb="FFE69138"/>
        <sz val="12.0"/>
      </rPr>
      <t>l</t>
    </r>
    <r>
      <rPr>
        <rFont val="Arial"/>
        <b/>
        <color rgb="FF000000"/>
        <sz val="12.0"/>
      </rPr>
      <t>s</t>
    </r>
    <r>
      <rPr>
        <rFont val="Arial"/>
        <b/>
        <color rgb="FFFFFFFF"/>
        <sz val="12.0"/>
      </rPr>
      <t xml:space="preserve"> with white text are for questions that need answering</t>
    </r>
  </si>
  <si>
    <t>Bright yellow cells indicate something with the sheet needs to be fixed/added</t>
  </si>
  <si>
    <t>no it will be a waste of time/ yeah save the money and go travel end of the year</t>
  </si>
  <si>
    <t>How about a 2019-2020 tab?</t>
  </si>
  <si>
    <t>yes! / how do we do it? just copy the format for previous year?</t>
  </si>
  <si>
    <t>especially love to hear if anyone who matched last year has updates, or if any new PGY2s are able to contribute info about the current status of programs!</t>
  </si>
  <si>
    <t>1 month into my prelim year, i know i radonc is the right speciality; geez</t>
  </si>
  <si>
    <t>True that!/ just wait until you have to study for 3 board exams and an oral</t>
  </si>
  <si>
    <t>What's the story/scandal at Jefferson that everyone is alluding to on SDN???  // link please // disucssion was about PITT program not jefferson | although I have heard from someone that Jefferson is rife with problems as well, look at last year's impressions</t>
  </si>
  <si>
    <t>let's just say a resident restarted as a PGY-1 in another specialty rather than continue on at Jeff / tnangilam//that makes no sense; twouldnt first PGY-1 year count? Also perhaps they could have tried a transfer if it was the program?</t>
  </si>
  <si>
    <t>what happened to the applicant data for 18-19? it looks like lots of entries are gone :/</t>
  </si>
  <si>
    <r>
      <rPr>
        <rFont val="Lora, Georgia, serif"/>
        <i/>
        <color rgb="FF111111"/>
        <sz val="13.0"/>
      </rPr>
      <t xml:space="preserve">radonc #4 of highest paying fields : </t>
    </r>
    <r>
      <rPr>
        <rFont val="Lora, Georgia, serif"/>
        <i/>
        <color rgb="FF1155CC"/>
        <sz val="13.0"/>
        <u/>
      </rPr>
      <t>https://www.doximity.com/doc_news/v2/entries/18323150</t>
    </r>
  </si>
  <si>
    <t>What happened to the Applicant data tab??</t>
  </si>
  <si>
    <t>Neurosurgery</t>
  </si>
  <si>
    <t>Thoracic Surgery</t>
  </si>
  <si>
    <t>Orthopedic Surgery</t>
  </si>
  <si>
    <t>Since some are wanting controversy in this spreadsheet, here's a tally of the 2017, 2018, 2019 rank list polls with adjustments for available spots and location desirability. I use the same methodology as USNews and Doximity in which I take subjective survey data to apply biased and subjectively designed formulas</t>
  </si>
  <si>
    <t>Radiation Oncology</t>
  </si>
  <si>
    <t>all these future rad oncs out here expecting an RCT to determine program rankings. yes all these rankings are very imperfect but useful for many applicants across all specialties//some are yes . some (doximity) are not. // chill out//really? this stressed you?</t>
  </si>
  <si>
    <t>when did you guys typically hear back from VSAS/aways that you wanted in august/september? some of the places said they start responding April 1, May 1, etc but I haven't really heard back yet &amp; just wondering if I need to be applying to more? /// Apply more, or email programs you applied to to get an update.</t>
  </si>
  <si>
    <t>Vascular Surgery</t>
  </si>
  <si>
    <t>Traveling anywhere exciting?</t>
  </si>
  <si>
    <t>Dermatology</t>
  </si>
  <si>
    <t>Reminder: 
So.. You are interested in applying to radiation oncology? — A conversation with Dr. Neha Vapiwala
When: Wednesday April 17, 2019 3-4pm EST/12-1pm PST
For questions about this event, please email Yun Rose Li at yun.li2@ucsf.edu
Call In Information for the Webinar 
Apr 17, 2019 3-4 PM Eastern  Daylight Time  / Noon – 1 PM Pacific Daylight Time</t>
  </si>
  <si>
    <t>did anyone listen to this? any key takeaways?//it was good. She was very good. Much of it was the basics on making yourself a good candidate. A lot of what they look for. Answers to a lot of speculation people have debated online. Ill try to address in a way that coveys the tone. iThere was time for questions and answers and the first was about the boards and the match this year. What I took from it was that while there is a lot of discussion amongst eveyone involved, no one sure what happened on the boards this year. the best guess is that the usual process just didnt come up with good questions and its a fluke. She said they have been trying to figure it out but there is no obvious answer as to what made this year so badm. She seened very confident it was a one off thing. She said no one knows why the match was unusual this year and time will tell. As for the future of radonc: she addressed a few things. She observed that there has been worry that systemic therapy would put an end to radiation at several time points historically and she didn't think that was a realistic concern. She said jobs were good this year-better than the last few years but she agreed program expansion had been a problem. She is on the RRC and they are trying to figure out how to address it. She noted (i forget the conext it cam eup in) that there has been a lot of discussion on line about the field as a whole. She said that to get a realistic view you should make an effort to talk to real people. That a lot of the complaints she's heard reflect general issues in medicine (reimbursment etc) so that's a bigger issue than a radonc one. she said several times she pesonally felt it was very rewarding and satisfying. but that you really need to talk with many people face to face to get a realistic overview thats not too negative and too clueless. That the internet is not the best source from which to construct your decision making. You have to be able to ask people questions and have a follow up dialogue, rather than just a series of people compuslively responding to each other (my words, not hers). While she was clearly satisfied with her career (and said this a few times) she didn't come across as trying to push some fantasy view. She came across as practical in her advice and down to earth her own assessment about the field. I think they records it so it might be online at ACRO so that's what I would check out//Some of these answers are worrisome...Statements like "the usual process didn't come up with good questions and its a fluke" along with "no one know s why the match was unusual this year and time will tell" really make me worry that the people in charge of training and the future of our field are ignoring systematic issues at the root of the problems. //then you are not understanding or i am not explaining well. She talked about (and others have) the process for designing questions which is apprently very rigorous. They didnt do anything different this year yet the fail rate was high. They are looking into why but there may not be a clear cut answer. Just as the jurisprudence system cannot guarentee the "correct" outcome, this process can't promise to spit out the perfect test. You want a perfect world of answers but people doing their best can't guarentee it man. Dont go into medicine if this is something that throws you so much. Things dont always go the way you want or the way you expect. doesnt mean you didnt want to get to the root of the problem. anyway listen for yourself // anyone have the link to the video? can't seem to find it on the ACRO website (only one there is the 2016 time Dr. Vapiwala gave this talk)</t>
  </si>
  <si>
    <t>Cardiology</t>
  </si>
  <si>
    <t>How's everyone doing?</t>
  </si>
  <si>
    <t>Plastic Surgery</t>
  </si>
  <si>
    <r>
      <rPr>
        <rFont val="Arial"/>
        <color rgb="FF000000"/>
      </rPr>
      <t xml:space="preserve">For people who want straight answers from a sane person about the field and its future: ACRO Residents Committee hosts webinar for medical students exploring radiation oncology careers           Dr. Neha Vapiwala Medical students interested in radiation oncology careers as well as medical and surgical oncology, are invited to participate in an upcoming webinar featuring Dr. Neha Vapiwala of the University of Pennsylvania. The program will be held on Wednesday, April 17 from 3-4 p.m. Eastern Time. After the presentation, which will include advice on successful applications to residency programs, Dr. Vapiwala will answer questions live from the audience and members of the ACRO Residents Committee.  Dr. Vapiwala is an Associate Professor of Radiation Oncology at University of Pennsylvania and previously served as Penn’s Residency Director. She is currently the Assistant Dean of Student Affairs.   </t>
    </r>
    <r>
      <rPr>
        <rFont val="Arial"/>
        <color rgb="FF1155CC"/>
        <u/>
      </rPr>
      <t>https://docs.google.com/forms/d/e/1FAIpQLSd-aD5HXCtTUGoNLgHV8hdYWebQw_nnwcsidSjI-IM23uyAZg/viewform</t>
    </r>
    <r>
      <rPr>
        <rFont val="Arial"/>
        <color rgb="FF000000"/>
      </rPr>
      <t xml:space="preserve"> </t>
    </r>
  </si>
  <si>
    <t>Gastroenterology</t>
  </si>
  <si>
    <t>Speaking of aways, does anyone have any perspective into some of the smaller midwestern programs like MCW, Kansas, and Iowa (I'm a student at Minnesota and I think UofWisc and UChicago are bit far fetched for me)  /// thanks fellas</t>
  </si>
  <si>
    <t>Does anyone have any input on doing away rotations at hospitals that don't have a residency program associated with it?  /// just...no//dont if you have any choice. the only thing worse is not doing a radonc rotation//Don't do it, you are asked about where you did your aways at most interviews and that itself can be used to place you as a candidate. Doing aways at more well known programs is especially helpful if you're not from a top med school or don't have a well known home program /// Lots of face to face with attendings can be good if this attending is top notch but really dont do it if you have academic places, also if its your home, then do it as prep and as face time.</t>
  </si>
  <si>
    <t>what would the intention be? Aways are typically performed to provide facetime with specific programs, garner a letter from a big shot, and/or explore a program's fit for you.//I agree that aways are typically utilized to somehow improve your chances at residency or your application by getting strong letters of recommendation, getting face time at a program you're interested in, or exploring a program or city that you're considering strongly but want more info about!//Doing an away at a program without a residency will likely be unhelpful and a waste of time unless there is someone at that site you have worked with for a long time and hoping to get a letter from, or they're a big shot in rad onc. Several people rotate at their home programs without residencies and even those are reportedly "wastes of time," with the exception of preparing you for future aways and getting a letter from your home institution (in which, theoretically, that group should know you best and that letter bearing that importance)</t>
  </si>
  <si>
    <r>
      <rPr>
        <rFont val="Arial"/>
        <b/>
        <color rgb="FFFF0000"/>
        <sz val="36.0"/>
      </rPr>
      <t>NO</t>
    </r>
    <r>
      <rPr>
        <rFont val="Arial"/>
        <b val="0"/>
        <color rgb="FF000000"/>
        <sz val="9.0"/>
      </rPr>
      <t>... unless its a family friend and you are doing it for fun? or to gain 1 week of exposure to look like a rockstar when you start your "real" away rotations//&lt; and even that, no. If you are good youre good. if not, a week is not going to turn you into a "rockstar"</t>
    </r>
  </si>
  <si>
    <t>today</t>
  </si>
  <si>
    <t>So is it official that 29 spots went unfilled (source: ASTRO blog post by Dr. Harari)?</t>
  </si>
  <si>
    <t>yes /// why do PGY2 slots open up randomly?//People change specialties or (very rarely) get dismissed/quit residency during PGY-1 year//I thought that was the spot they didnt fill last year // my impression was the SOAPed it...but maybe not//no, their official SDN account wrote it was never filled//it's the same spot but they didn't say if they didn't soap or whether the soaped candidate dropped out later</t>
  </si>
  <si>
    <t>Alabama, Colorado, Georgia, Ohio, Utah, South Carolina, Texas, Washington and almost Missouri and North Carolina (if it werent for the HMS holdouts) have finished filling out the match list spreadsheet, let's keep trucking along!</t>
  </si>
  <si>
    <t>How many of guys had your program already reach out to you? I feel so unwanted by my match as they havent reached out while others I heard residents and attendings calling, etc... are they unhappy?//do NOT take that personally. They wanted you.//Maybe they're wondering why you havent contacted them - true true, did anyone contact their program?//my god how do you all deal with dating?//usually I look for carbon decay to correlate it to the closest 1000 years</t>
  </si>
  <si>
    <t>Don't feel unwanted - just probably not standard practice at that program to reach out x3 /// and they ranked you, must have liked you enough//Not worth reading anything into it, it's just how that program rolls. Even if they contact you and say"nice to have you", you'd end up wondering if they would have said something else if they really had you at the top of their list, so not worth the negative thinking on this one... Basically, the way the match works, you just have to accept it that both sides ranked and this is the best match that was found for everyone.</t>
  </si>
  <si>
    <t>120 + people signed up for radonc soap. Add to the number who matched upfront, the sum number of people apply to rad onc well over 250 this year</t>
  </si>
  <si>
    <t>idk if that really counts though. i'm sure the vast majority of these soap applicants were probably unmatched derm, ent, and rads applicants who had never considered rad onc prior to seeing all those spots open in the soap but probably had good steps scores so they figured it was worth a shot. /// well the question is how many filled and how many did not, also you have no idea if the applicants who soaped were strong derm, ent etc or just anyone who was desperate enough.//i am sure you are right that they are people who didnt match in other fields. but it does undermine the notion that student forums have successfully chased everyone away. // I was told by a program coordinator in whatever national committee they have that a lot of applicants only ranked a few spots. i dont know if it was because they didnt get a lot of interviews or if they just got arrogent. she told me she thought there was both // can’t speak for every program, but I know one program that soaped an ENT resident // that is cool // one program took an applicant that soaped from derm</t>
  </si>
  <si>
    <t>i think those of us that didnt rank a lot of places, it was because we didnt get the interviews. I emailed multiple programs and got invites really late, and when I went to those interviews, they were half empty (4 or 6 interviewed instead of their typical 10), so many programs invited the same cohort and when that cohort cancelled a week before for a better invite, the program didnt or couldnt refill the interview position or didnt even try - I emailed places that offered me invites in day before or 3 days before their last interview date, i sent an interest letter - got 4 more invites ike this alone on top of the 3 actual invites and ranked all 7. I was desperate and took any invite and when I showed up, there only 4-6 of us that day, imagine they had invited everyone that had low invites like me. Now imagine I never sent those emails, those programs would never interview me or consider me (i had a CS failure - that likely filtered me out and I couldnt change some programs decisions even by interest letters - and they went unfilled - ahemmm and I matched - looking at all you ny programs)// i heard it was close to 300 applicants when you combine the upfront candidates and soapers. The SDN guys will be disappointed that they didnt quite turn people off as much as they had hoped/how is SOAPing from ENT or derm a good sign. I think for our field you really need to be interested in what you will end up doing or else you will quit ...it is not all about board scores. // i agree strong interest is hugely important but it's completely possible for some people to just treat it as a a routine job to pay the bills given what the hours are like. these people that soaped may have an oncology background or story that we don't know about and they may come to enjoy the field too...who knows? it's unfortunate for those who applied primarily radonc and didn't match though.//ehat is a // wasn't there only 1 person who applied rad onc and didn't match though?</t>
  </si>
  <si>
    <t xml:space="preserve">Need to see the data. Does it really conclusively say that everyone who applied to Radonc actually matched into Radonc and didn't actually match into a backup specialty like IM? / does this data exist in nrmp or do those that matched get shifted in IM numbers//no nothing is saying that at this point /// well the 190 american applicants for 190ish spots but about 30 openings atleast means 30 didnt match directly and some could have matched into other specialties </t>
  </si>
  <si>
    <t>Does anyone know if the post-match surveys we get from programs are anonymous? //if they say they are they are</t>
  </si>
  <si>
    <t>Will the unmatched spots this year be up as pgy2 spots in the next year for interns wishing to switch residencies or for those who matched only to a prelim?</t>
  </si>
  <si>
    <t>eveything is possible...yet if this is true why did not they give it in SOAP to those who matched prelim and probably applied...//there were only two rounds of soap beaning they could only offer two people per spot. So if both offers went to people that accepted offers elsewhere, the spot remains open</t>
  </si>
  <si>
    <t>What's the genius behind people posting their medical school names beside the residency programs they matched to, but not their names. What am I missing?//just to piss you off // think its people removing their names, and someone else adding them at times. everyone should just add their own name and stop adding others</t>
  </si>
  <si>
    <t xml:space="preserve">They're secret shadow people//I think other people are finding out the matches based on school match lists and placing them on here /// yall are aware ur names finna be posted in less than 1 year//some just as soon wait finna posting </t>
  </si>
  <si>
    <t>yeah, why are all the people from HMS so afraid to post their names. Harvard people are so bizarre//i respect that some people want their privacy. also last year people were jerks to some who matched there</t>
  </si>
  <si>
    <t>how about a spreadsheet for swapping radonc residency programs?/ where u at and where u tryin to go /some people probably have geographic preference: to be near home, etc.. so it is a good idea --&gt; vote here if you would like to switch x2</t>
  </si>
  <si>
    <t>haha/ who is selling mskcc?//I'll take a stanford or ucsf please</t>
  </si>
  <si>
    <t>tbh, I'd switch my top 3 program for one that is ranked 4-8 // why?</t>
  </si>
  <si>
    <t>future applicant here: when is the latest time you guys had away rotations before interviews started? i noticed that a lot begin around mid november through january. is it too late to have a rotation in october-mid november that would risk  missing interview dates? asking bc i honestly dont know hah, just going based on what was listed on the interview calender.. thanks guys!</t>
  </si>
  <si>
    <t>I did one that ended in mid November. I missed 2 days on the rotation for other Rad Onc interviews. They are very understanding if you tell them early. Avoid if possible but usually they understand if unavoidable. You just won’t get a letter from them because obviously eras will have been out.</t>
  </si>
  <si>
    <t xml:space="preserve">If there is a specific program you are interested in and that’s the only date available then definitely do it. Otherwise it won’t benefit you and once the interview season starts you don’t want to have to worry about grades for your rotations. </t>
  </si>
  <si>
    <t>I had an offer for december that I chose against it as it was a super reach and i got tired, but if goal is an interview and they have history of interviewing all rotators then sure do it, or if its just to check out an area/ program - also do it. for letters latests is one that ends end of september. I asked the PD and he did it in 1 week and still added it by early october as my 4th letter, and most rad oncs send invites late. //My early Oct letter was impactful and talked about at almost every interview place</t>
  </si>
  <si>
    <t>People doing intern year in Chicago - let's meet up when we get there??? I'll leave my phone number to the right if anyone's down, and i'll make a group text at some point</t>
  </si>
  <si>
    <t>Aneesh (908-240-3309); Jenn Ma (631-672-2604); Kaitlin Qualls (731-607-4352); Kripa Guram (858-735-6732); Jonathan Bell (260-41</t>
  </si>
  <si>
    <t>For people interested, a spreadsheet for swapping prelims/TYs has been created&gt;&gt;&gt;&gt;&gt;&gt;</t>
  </si>
  <si>
    <t>https://docs.google.com/spreadsheets/d/1cy9JG8zGUmb2Q7oshmhGtKUug5_uU28onc70ylWrNNI/edit?usp=sharing</t>
  </si>
  <si>
    <t>HUH that is allowed? x3</t>
  </si>
  <si>
    <t>&lt;yes, as long as both programs approved. worth a shot for people wanting to switch locations. and the places agree. you did sign a contract in the match</t>
  </si>
  <si>
    <t>Who else did not get their first choice? // me. dropped below both  my aways including one that was basically in my hometown. feels pretty shitty tbh. // yeah, me too. Felt crushed on match day and still recuperating. // I also dropped below my two aways, and one of them emailed me saying I was a “great fit.” Sucked, but thankfully still happy where I matched//Tells you how much stock to put in those emails. There is a strong argument for applicants not emailing programs about first choice or top choice // yet there are still programs who publicly say don't contact but privately say if you don't contact then we will not rank you</t>
  </si>
  <si>
    <t>It would likely be helpful to future applicants if we do that survey previous years have done indicating how many people got their first, second, third, etc. choice. Also if you matched at home/away vs. other//made above!</t>
  </si>
  <si>
    <t>Dont feel too terrible if you didnt match at a place where you did an away.  you dont know the process nby which they choose. it can be down to committee or down to an individual and in either case it can swing simply in favor of one other person.</t>
  </si>
  <si>
    <t>Fellow 2019-Matchee here. Now that match day/weekend is over make sure you fill out the Match Results tab. It would also be super helpful for future applicants if we could fill out more Away and IV impressions!</t>
  </si>
  <si>
    <t>Congratulations to everyone that matched! Wherever you're headed, I hope you train to be the best rad oncs you can be. For future applicants, perhaps the most important piece of advice I can give is TALK TO REAL PEOPLE!!! Do not let the opinions of anonymous randos on the internet sway your career choices</t>
  </si>
  <si>
    <t>&lt;&lt;this x 1 million</t>
  </si>
  <si>
    <t>Gathering for all the NY interns?! Maybe sometime towards end of June? If you are interested leave your email and I’ll send an email later this summer to plan it out!! Congrats to everyone!!! 🍾🍀🎊</t>
  </si>
  <si>
    <t>Emails for NY interns gathering: dada.alexandra@gmail.com; sidiqi.baho@gmail.com; josephkimradonc@gmail.com; hue.thihong.le@gmail.com; rfshenker@gmail.com; kr1025@nyu.edu; julie.bloom19@gmail.com; hyunsoono@gmail.com, kcheng329@gmail.com; patricia_mae_santos@alumni.brown.edu</t>
  </si>
  <si>
    <t>Congrats! Enjoy the rest of fourth year! - Lurking resident x 5/ + PD</t>
  </si>
  <si>
    <t>who else isnt sleeping x5 😣</t>
  </si>
  <si>
    <t>Good luck to everyone tomorrow! Before we all split for good, should we keep a way to chat active for our cohort? Not sure if it will be useful // maybe a fbook group? // nah x3</t>
  </si>
  <si>
    <t>maybe a gathering as interns in our local areas, like all those in chicago doing intern year (last cohort did it)</t>
  </si>
  <si>
    <t>Georgetown too didnt fill// says on the other sheet that they did fill//i mean in the match</t>
  </si>
  <si>
    <t>looks like Columbia has 1 unfilled position, was that originally available in soap??</t>
  </si>
  <si>
    <t>where did you learn this info?//NRMP unfilled programs list, looks like jefferson, kansas, buffalo, case, upmc, and Utah still have spots, with the addition of Columbia// this is even more surprising than the others, how does Columbia not fill 1 spot ? Any theories? /// probably didnt rank everyone they interviewed and again interviewed the cream that ended up at top places like mskcc and harvard//sounds like the filled 1 but not both//wondering if someone withdrew as it wasnt available or publically known at time of soap// I'm not surprised that Columbia didn't fill. It's no different than the other programs on that list. // Manhattan tho//two people on the survey had Columbia as #1 so... interesting//people can lie on that poll. means nothing//people change their mind. programs dont rank people. Perhaps there is deliberate manipulation, perhaps not. Its the anonymous net. people taking this/sdn too seriously can easily be misled// Per older discussion below some applicants didnt even rank Columbia. If you look past the shiny name, it really is no different than the other programs on that list/</t>
  </si>
  <si>
    <t>i cant access the unfilled list, can anyone else, suppose to be out to public now // only accessible to unmatched and partially matched applicants I believe /// i thought it was to be open to all per their site but guess you are right // per the Match Week and SOAP Schedule: "List of Unfilled Programs, updated to include unfilled programs not participating in SOAP, is available from R3 system top menu bar to all unmatched and partially matched applicants."</t>
  </si>
  <si>
    <t>so which programs filled?</t>
  </si>
  <si>
    <t>So PDs about right now find out who they got and probably try to remember where they ranked you.//No. They find out at four. And they can see the rank list in the web based system</t>
  </si>
  <si>
    <t>Id imagine they have a copy of their list no?/// I know i am just thinking when they see who they got, without looking at list, they probably debating if they did well</t>
  </si>
  <si>
    <r>
      <rPr>
        <rFont val="Arial"/>
        <color rgb="FF000000"/>
      </rPr>
      <t xml:space="preserve">Just FYI...i didnt take Step 2 CS until March and I matched into a transitional and radonc program; not a single person questioned me about it (10ish radoonc and 10ish transitionals) (maybe we should create a FAQ for our fellow applicants next cycle)? but GL to everyone SOAPING rn...figure this out later // </t>
    </r>
    <r>
      <rPr>
        <rFont val="Arial"/>
        <b/>
        <color rgb="FF000000"/>
      </rPr>
      <t>y</t>
    </r>
    <r>
      <rPr>
        <rFont val="Arial"/>
        <color rgb="FF000000"/>
      </rPr>
      <t>es pls help a girl out !! but yeah, maybe closer to grads!!</t>
    </r>
  </si>
  <si>
    <t>Anyone get offers?</t>
  </si>
  <si>
    <t>Anyone know what programs participating in SOAP have filled?</t>
  </si>
  <si>
    <t>none, Nrmp and eras fucked up and first offers go out tomorrow</t>
  </si>
  <si>
    <t>NRMP did not but ERAS did. Of course NRMP then took off a round</t>
  </si>
  <si>
    <t>Any calls yet today?</t>
  </si>
  <si>
    <t>yes, a few. seems to have slowed down now though</t>
  </si>
  <si>
    <t>any idea when programs get the match location for all applicants on their rank list? Is it Thursday with the information on who they matched or Friday?</t>
  </si>
  <si>
    <t>Friday //programs get it thursday.//no, programs know their match thursday, and matches for all other candidates on their list Friday //true</t>
  </si>
  <si>
    <t>any info on # applicants per program for SOAP? Are we talking 10's? 100's? Can't help but wonder how many people unmatched to other specialties are trying to SOAP RadOnc.</t>
  </si>
  <si>
    <t>We won't know until a few more days. The people that will likely SOAP into rad onc would be those doing  derm, anesthesia, optho, rads, pmr and these individuals must have matched/soapd into an intern/prelim year as well// i know that one program got 120</t>
  </si>
  <si>
    <t>Does someone know how many residency spots Jefferson has in total? 2 or 3? Thanks! \\ they were looking for three, and matched one.</t>
  </si>
  <si>
    <t>Can anyone comment on uc Davis rad onc? x2</t>
  </si>
  <si>
    <t>jeff has three spots in total. matched one. filling the other 2 outside of soap // bold move to try to expand given the current situation. //perhaps there is information you simply dont have?</t>
  </si>
  <si>
    <t>the coordinator is marlene.kushner@jefferson.edu</t>
  </si>
  <si>
    <t>phone number 2159555669</t>
  </si>
  <si>
    <t>someone deleted all the soap list comments...</t>
  </si>
  <si>
    <r>
      <rPr>
        <rFont val="Arial"/>
        <b/>
        <color rgb="FF000000"/>
      </rPr>
      <t xml:space="preserve">Please see to the right for the screenshots containing the prior SOAP list comments. DO NOT DELETE THIS; I WILL JUST REPOST IT//why are people deleting?//probably the programs that aren't getting a lot of love who are deleting || ALSO, STOP CHANGING THE HYPERLINK. i'm smarter than that lol /// i dont see such negative comments to warrant a delete but maybe cause its technically "illegal" to know this list // the list is still there though, it's just the comments that were deleted.//its montefiore doing it / well maybe they should have done more on interview day // if it's really a program deleting those comments, what a shame. why don't you take steps to affect real, positive change to improve the quality of your residency program (or at least the impression you give off on interview day) rather than try to hide your inadequacies? doing the latter is just going to result in more long term harm to your program /// </t>
    </r>
    <r>
      <rPr>
        <rFont val="Arial"/>
        <b/>
        <color rgb="FFFF0000"/>
      </rPr>
      <t xml:space="preserve">monte </t>
    </r>
    <r>
      <rPr>
        <rFont val="Arial"/>
        <b/>
        <color rgb="FF000000"/>
      </rPr>
      <t>makes sense cause that comment dissapeared the first time around//seriously? you really think because a program is concerned about how it is being portrayed means they have no interest i "taking steps to affect real change?" That's lazy. // lol u mad? //just sad to see people who should be better thinkers being lazy trolly and whiney. Lol etc etc.</t>
    </r>
  </si>
  <si>
    <t>https://imgur.com/a/AJIheSS</t>
  </si>
  <si>
    <t>&lt; thanks!x3</t>
  </si>
  <si>
    <t>for those SOAPing- if you have heard from no programs it is because the system is down (and if you heard from any programs they may have committed a match violation by contacting you)</t>
  </si>
  <si>
    <t>about jefferson, did they have 3 spots or 2? and did they match 1 spot outside the SOAP?</t>
  </si>
  <si>
    <t xml:space="preserve">They said they had 2 or 3 available at the interview. I presume had they matched 1 they would only shoot for 2 so I’m guessing they didn’t match anyone </t>
  </si>
  <si>
    <t>jeff increased their complement. they have 3 spots available of which 1 matched leaving now 2 spots available. email them directly after soap ends</t>
  </si>
  <si>
    <t>If you are SOAPing and a program you interviewed for has open spots (meaning they did not rank you) would you still try for that program? // what do you have to lose?</t>
  </si>
  <si>
    <t>Yes maybe they still prefer you now over someone they barely met, dont hold negative feelings towards them</t>
  </si>
  <si>
    <t>What happens if a program doesn't SOAP? Can people who SOAP try to get one of those spots?</t>
  </si>
  <si>
    <t xml:space="preserve">wanting the field to be balanced is one thing. the glee by some on the SDN forum makes them look pathetic // yeah the butthurt is real with some of them// &lt;&lt;lol youre 100% right//god they dont care about reality and just enjoy other's pain/the reality comes when you are a pgy5 looking for a job.../you have no idea what you are talking about// No one, including SDN, is happy that applicants didn't match. It's unfortuanate. It's more about programs not filling. It's ironic that that the individuals (PDs, chairmen) who created this problem are now shitting bricks to fill their programs.  </t>
  </si>
  <si>
    <t>Does this mean that everyone who applied into Radonc this year matched?// No, because some applicants are SOAPing//And some may have matched into a backup specialty if they didn't match into their ranked RadOnc programs and dual applied</t>
  </si>
  <si>
    <t>sorry accidently cut this and it wont "undo"</t>
  </si>
  <si>
    <t xml:space="preserve">they shampoo/ LOL, I needed this joke now :)) </t>
  </si>
  <si>
    <t>no idea, i guess they grab someone outside the match/soap</t>
  </si>
  <si>
    <t>darn jefferson didn't match either of their spots?</t>
  </si>
  <si>
    <t>can someone confirm if this is true?// at the interview they mentioned possibly going for 3? Somaybe they matched one?/jefferson has 2 spots open. Not participating in SOAP./they are not participating in SOAP but still trying to fill those 2 spots (i dont know why not in official soap)//any other programs not soaping?//STOP ERASING OTHER PEOPLES COMMENTS</t>
  </si>
  <si>
    <t>&lt;-- is this actually true? how do we know they have 2 spots open but aren't participating in SOAP? actually need this question answered as i need to know if i can contact them to discuss an out-of-soap position//Call NRMP // yeah reach out to them directly as well and say you are interested.//Make sure to check SOAP rules though to make sure you not bound by anything while taking part in that process</t>
  </si>
  <si>
    <t>Jefferson matched one position.  They do have a position open.  If anyone is interested they should contact them directly. They are not participating in SOAP. Filling outside of the match. // i would recommend reading the interview impressions tab for jefferson as well, for anyone who is interested in those open spots</t>
  </si>
  <si>
    <t xml:space="preserve">Jefferson is not participating in SOAP. If interested contact them directly. </t>
  </si>
  <si>
    <t xml:space="preserve">jeff partially matched. 3 spots were available. they matched one. they are filling the other two outside of soap. </t>
  </si>
  <si>
    <t>How many soaping? x 2//do we know how many are soaping?</t>
  </si>
  <si>
    <t>Wishing everyone SOAPing the best of luck. We all suffered through this process together, so I'm rooting for all of you to grab those open spots. You guys got this!!! Some pretty dang good programs on the list in my opinion//yep. good luck to you all</t>
  </si>
  <si>
    <t xml:space="preserve">Wondering how many RadOnc applicants who didn't get enough interviews at the right programs ended up matching to a backup specialty, otherwise there was supposed to be a 1:1 applicant to spot ratio which would mean a lot of RadOnc applicants are SOAPing too//that's exactly the issue. if people who didnt interview well-or at all-did backup programs and matched there, there will be a lot of unfilled spots. </t>
  </si>
  <si>
    <t>can someone please post here when they are able to submit their SOAP applications? have been trying for the past hour</t>
  </si>
  <si>
    <t>Wishing everyone SOAPing the best of luck. We all suffered through this process together, so I'm rooting for all of you to grab those open spots./ Some really good programs are SOAPing this year. Good luck!</t>
  </si>
  <si>
    <t>Any list of TYs that didnt fill? x2</t>
  </si>
  <si>
    <t xml:space="preserve">step 2 cs study advice for the ms3? </t>
  </si>
  <si>
    <t xml:space="preserve">if youre borderline take a course, just dont take it lightly//practice those notes many many times, type em fast and timed. i failed, lost out on 15+ invites atleast//dont take if youre not sure you will pass. No one cares about step 2 unless you fail (or do really poorly)/// best advice is take it but ensure grade is out after u submit ur grades for eras, if you pass, resubmit for free, if you fail, retake and pass//&lt;== This </t>
  </si>
  <si>
    <t>Her videos on note writing are helpful: https://www.youtube.com/watch?v=r7rqE7jJlmQ&amp;t=598s</t>
  </si>
  <si>
    <t>I took CS late and passed but the delay in getting scores made it stressful as the unlikely scenario requiring a retake would have pushed things very late due to the time it takes to scehdule, retake and then get scores back. Even if programs don't care much about it, it is best to take it by Aug/Sept for the extra margin of safety. // Early sep and late oct are essentialy equivalent cuz of the way scores are released//Yeah, check score release dates too</t>
  </si>
  <si>
    <t>For those that did match, if you ranked a program on the SOAP list, at worst that is where you matched. Just a note on the algorithm</t>
  </si>
  <si>
    <t>True unless they didn't rank you, right?//Ah true. I can't imagine that is common tho? My number 2, 3 and 5 are all unfilled, I hope that means I am at my number 1. Give me odds on that.... // 32.3 percent, repeating of course x2 // If those 2, 3, and 5 programs are 100% unfilled, I'd say it's pretty darn likely you matched #1, assuming you didn't throw up a gigantic red flag on interview day that would drive them to not rank you. Congrats!// If your #2 had multiple spots and they ranked you, then you could have matched at #1 or #2/// yup completely unfilled all 3. so cant imagine i got outranked and not a big red flag thrower i hope. had shaky weak clinical grades though but great letters they kept saying</t>
  </si>
  <si>
    <t>How many people applied this year?</t>
  </si>
  <si>
    <r>
      <rPr>
        <rFont val="Arial"/>
        <i/>
        <color rgb="FF000000"/>
      </rPr>
      <t>• Smallest applicant pool in 10+ years
• Almost 200 residency spots
• Multiple applicants with 0 invites, multiple with 15-20 invites
• Programs sending invites late with several overlapping dates</t>
    </r>
    <r>
      <rPr>
        <rFont val="Arial"/>
        <color rgb="FF000000"/>
      </rPr>
      <t xml:space="preserve">
I posted this several months ago and I guess the programs didn't listen. I predicted 10+ programs would SOAP and now there are actually 20+
• 1 categorical PGY-1 unfilled (Midwest)
• 29 advanced PGY-2 unfilled (3 Western, 5 Central, 5 Southern, 16 Northeastern)
• 2 reserved PGY-2 unfilled (1 Western, 1 Southern)
</t>
    </r>
    <r>
      <rPr>
        <rFont val="Arial"/>
        <b/>
        <color rgb="FF000000"/>
      </rPr>
      <t>Also, I'd like to add that not all unfilled programs are participating in SOAP, which is why others say 26 when it's actually 30-32</t>
    </r>
  </si>
  <si>
    <t xml:space="preserve">Thanks for posting. And yet many programs are still pursuing expansion with what seems like decent success. Some PDs and chairs seem more interested in the short-term productivity of their own department than the field as a whole. Please let this be a wake up call to leadership that things must change soon for the sake of our field's future. // OP: where are you getting the 1/29/2 numbers? And why are others reporting 26 open spots?//stop with the generalizations. There are good in touch, and not so good out of touch people // the NRMP regional match report gives all the numbers, it's publicly available//"i posted and the programs didnt listen".  Uh huh. reign that puppy in during your soap. Otherwise good luck. // I didn't SOAP, I matched, the regional report is available online, I'm doing this for sake of the weaker candidates who ended up ranking Radiology/IM instead; the truth is, Rad Onc is an amazing fucking specialty with amazing people, but it's still hard to get into and that discourages good, competent people from applying // i begged 6 programs on that list for interviews with interest letters, got 1 invite from now unfilled program, all cause i had CS failure that i passed right after (unprepared/ messed up). matched with 3 interviews, now i really want to laugh at those PDs // doesn't that mean you know where you're going then/// have 2 choices lol// you can laugh at those PDs if they decide to SOAP you / cant soap though//suuuure/// why not // this is not at all surprising. it's simple math.//Glad you matched after failing CS, I'm the other guy that failed and I also matched. I went to 10/15 of my interviews and couldnt be happier with where I matched despite being told directly by several programs including places I rotated that they cant invite me due to my CS fail. Anyhow, thats life, but I just wanted to remind you to you try to be humble, we're both entering our dream job and will be working with the people you're laughing at publicly. I'd hate for someone who knows me to read your comments and think they were coming from me. Don't forget you're the 1% that made it to med school, and of them you're now the 1% in RadOnc. We all deserve to be proud, but don't let that get in the way of being humble, because you didn't just sign up to win the competative specialty lottery, you signed up to take care of dying people and give some of them hope because you had something in your heart. Congrats on overcoming a rough hurdle my friend, it was nice knowing that I wasn't alone and that we both did it. I'm sure we will meet one day. </t>
  </si>
  <si>
    <t>We get it, please get down from your soap box (pun unintentional)//&lt;yes thank you. and good one. // someone told me to get off my SOAP box when I first posted this and said that "but the quality of applicants is still very high" - that's true, but the quantity isn't//the quality was very high. Quantity lower.</t>
  </si>
  <si>
    <t>what is meant by reserved PGY-2 positions? // PGY-1s applying for a 2nd year spot //thank you!</t>
  </si>
  <si>
    <t>can anyone who interviewed at teh places soaping fill out their Impressions for the ones missing --&gt;Added a tab for impressions on the soap tab /// Let's help our SOAP buddies out!!!</t>
  </si>
  <si>
    <t>got you!!!</t>
  </si>
  <si>
    <t>Theres now a tab to keep track of SOAP programs</t>
  </si>
  <si>
    <t>i swear we have the best people herex2// who was this? /// u guys who are formatting the SOAP list...LEGENDS</t>
  </si>
  <si>
    <t>has anyone been able to submit their SOAP applications? site wont even load / since the site cant load, will this delay when programs can view apps? i can't even get an application to submit</t>
  </si>
  <si>
    <t>I'll type out the list again since some dickwad deleted it: Montefiore 2, SUNY Brooklyn 2, SUNY Upstate 1, Rochester 3, Buffalo 1, Case 2, Oklahoma 1, UPMC 2, Arizona 1, Arkansas 1, UC Davis 1, Georgetown 1, Miami 1, Dartmouth 1, Minnesota 1, Utah 1(military), Tennessee 1, Jackson Memorial FL 3, Kansas 1, Kentucky 1, Beumont Michigan 2, Jefferson 2//miami and jackson memorial are the same place, believe they just had 1/4 not match. Plus beaumont only had one not match.</t>
  </si>
  <si>
    <t>GOAT // so we at 19/26 // Beaumont Health and UKansas on are the list as well//anyone know how many spots went unfilled at UKansas?</t>
  </si>
  <si>
    <t>what is pennsylvania 2? U penn??UPMC just realized it was on there twice// damn did they not interview many?</t>
  </si>
  <si>
    <t>UPMC and Rochester are surprising// Arkansas isnt as I heard they only did one interview day. /// Isnt Case suprising too? or is their program not as strong?//Yeah just not the two that jumped out (UPMC being very strong and Rochester having 3 openings) /// gotcha! /// I guess UPMC and Rochester interviewed only the MSK, MD, and Harvard applicants // sounds like a great place to train // UPMC/Pittsburgh isn't even remotely surprising, I can give you the names of the women who left the program because of harassment/malignancy but I won't to maintain anonymity // I second the pittsburg comment, but will add you recieve a good education there // there was a female resident at Pitt who completed PGY-5 but was not allowed to graduate for suspicious reasons // just to respond to a prior comment, I can tell you that I definitely did not interview at Harvard-tier programs</t>
  </si>
  <si>
    <t xml:space="preserve">Is the SOAP site loading slow for everyone? /// </t>
  </si>
  <si>
    <t>Congrats to those who matched!! And if not, please know that we have your back and are rooting for you in this year's (hopefully good) SOAP!</t>
  </si>
  <si>
    <t>Great year for SOAPing!</t>
  </si>
  <si>
    <t>How many people applied this year, why is there so many open spots?//if it was truley 1:1, alot of people must be soaping. Sounds like a poor matchup problem</t>
  </si>
  <si>
    <t>If people find out somehow which programs didn't fill... I think we would all be (anonymously) curious if someone would (anonymously) share them x2 // lol if someone's SOAPing they definitely do not have the bandwidth right now to do this for you. x2</t>
  </si>
  <si>
    <t>A lot a lot, like 15... I am in clinic unfortunately to type it all out.</t>
  </si>
  <si>
    <t>Holy crap the SOAP is incredible /// not a tough scene</t>
  </si>
  <si>
    <t>someone spill the beans please</t>
  </si>
  <si>
    <t>PD here: good luck to you all. You've all worked very hard and I wish you well</t>
  </si>
  <si>
    <t>&lt;thanks x5</t>
  </si>
  <si>
    <t>So will we be able to find out tomorrow what programs went unfilled?</t>
  </si>
  <si>
    <t>if you didnt match// it isnt posted anywhere? // no, we will only know if someone who SOAPs for anything decides to share the list of infilled places //I believe med schools advising students will also know so someone could theoretically hear about it from that source</t>
  </si>
  <si>
    <t xml:space="preserve">what was the final # of applicants (all, not just US MDs) vs. spots available (assuming 198 is correct)?// </t>
  </si>
  <si>
    <t>When do programs find out where we match? Is it the same day we do (March 15th) or do they know in advance?</t>
  </si>
  <si>
    <t>the day prior!! // &lt;- are you sure??//yea, and all places that ranked you can see where you matched // that's so annoying! x3</t>
  </si>
  <si>
    <t>yeah day before, then sometimes it slips from them to others and some people have found out where they matched by mistake earlier or on purpose in the past</t>
  </si>
  <si>
    <t xml:space="preserve">anyone know how to find out when intern year programs start? </t>
  </si>
  <si>
    <t>I presume you could email the program coordinator (once you know where you'll be for intern year).</t>
  </si>
  <si>
    <t>For lurking residents, any experience SOAPing into Rad Onc? Any advice for folks who might not match?// or for prelim soaping? x2</t>
  </si>
  <si>
    <t>1 more day!!!!!</t>
  </si>
  <si>
    <t>ahhhhh</t>
  </si>
  <si>
    <t>4 weeks at home program with two (possibly three) four week away rotations. I think the standard is two aways, but if I could do it over again I would do one more big name away. I think this advice does depend on how you perform on rotations, though. If you are strong clinically and tend to get along well with residents/staff, I think aways can really help you. I received interviews from both of my aways and I felt these were places I otherwise would have been rejected from. My two cents.// Depends on your individual situation and where you are trying to be. Point of diminishing returns is zero if you have an otherwise stellar application, with solid scores/research and come from a top medical school/strong home program. These are month long interviews and you always look better on paper</t>
  </si>
  <si>
    <t>I would recommend 3....since away rotations are basically a gurantee for an interview at the vast majority of places: 1) if u r a functional human being 2) places not named Harvard, Michigan, Sloan, MD Anderson, wutever (for the love of god, don't make this into a top 10 debate)// I agree: do a rotation at a place that will be a good audition rotation. But know yourself. If youre an akward wall flowed and that would hurt, then do a rotation at a "big name" where you will get a letter that might help you with an interview at a mid tier place. If you are a good clinician and present well (be honest with yourself) then do audition rotation. //Away rotations are NOT a guarentee for an interview. Here's why. If you do an audition rotation and you dont impress, they wont interview a person they have no intention on ranking. tis a waste of an interview spot for them and not fair to you in that it might make you give up another interview spot. if its a program that will rank everyone then you have a shot, but only as a last resort. /// im awkward as hell and I got interviews at the 2 places I did aways at (most people would rank these programs between #20-#30)</t>
  </si>
  <si>
    <t>aways are exhausting and 2 should be plenty. try for places youre super interested in or think you might otherwise not get an invite at// Aways can also be super expensive to pay for food and rent for those extra months. Motivation of "alwsys having to be on" fades pretty quickly after your home program and first away. I agree with 2 aways being pretty standard.  // I think depends on where you're coming from and your application. Smaller/less well known home program or not as good recs? yeah, is probably worth it to do some aways. Strong home program with good recs?- probably no true need unless you personally are super driven to go to one specific place and are sure you can make a great impression. Many in this situation I've talked to still end up doing 1 away just to see another place or get exposure at their top choice for ex. But remember it can be pricey, and you might be unlucky and work with someone having a bad day, etc and the experience could go the other way for your chances. Or it could go great and help you stand out. Nothing wrong with doing multiple ones if thats really what you want (and you can afford the money and time). it might work in your favor, but there are risks and you're going to have to judge a lot of programs based on the interview day and talking to residents no matter what, so get used to that. I think a flat yes do 2-3 aways is not something applicants should take to heart, context matters, just my 2c // “just my 2c” bro you just wrote a novel damn</t>
  </si>
  <si>
    <t>how many rotations to do without a home program? considering 3 or 4. // thats a good number; if you got into med school...ur not probably not a sociopath...so just being friendly and polite will go a long ways; just work hard and u'll do well//I did 2 aways without a significant home program and it worked out well. The main goal of aways is to get good letters from PD/known faculty and possibly open up regions, otherwise in most cases, applicants look better on paper and aways hurt their chances at those programs more than they help</t>
  </si>
  <si>
    <t>Got this idea from the gap year question bellow: What is better for future jobs, a mid to top tier program after taking a gap year or lower tier program and then fellowship to end up working at a higher place? My view is fellowship cause atleast I am getting paid but do academic centers view fellowship negatively?</t>
  </si>
  <si>
    <t>Probably either way is a good hting. THough remember doing a gap year wont guarentee you a better spot.//anyone can do a GAP year and if they choose the right place/advisor, they are bound to get abstracts and publications out while getting into a fellowship like Peds at MD Anderson or Brachy at UCLA will still be competitive to some degree. Secondly, while possible, there is no guarantee that one will even match at all with a low STEP and no research</t>
  </si>
  <si>
    <t>3rd year here, loved rad onc elective, got no research projects, 230 step 1, wont be aoa, from a mid tier medical school in northeast, wondering if I need a gap year? // more info: male, brown immigrant, average personality and other intangibles cause no idea how to answer more</t>
  </si>
  <si>
    <t>yes, gap year would be very beneficial to help with your lack of research and help you prep for a stronger step 2 score//step two score isnt going to change a thing. Programs that screen will do so by step one score and dont care about step 2. Programs that dont wont be looking at your step two but your grades, comments from rotations and evals. / //Research year would certainly be helpful but might not be necessary since you’ve still got 6 months to crank out research before ERAS.  It’s hard to advise without knowing more about specifics (intangibles, personality, racial/gender/socioeconomic/other diversity). Maybe talk to your home PD if you haven’t already?  But I would also keep in mind that a glaring downside of this field is the *extremely* tight job market after residency, so even if you don’t need the gap year to match, it could still help maximize your chances of matching at a better program that might position you better down the road/// i suggest actually matching to a lower tier, then doing a fellowship and getting paid for a fellowship "gap" job to get a better standing in the job market after vs taking a gap and not making much money and likely working for free and doing research not because of interest but because you have to in order to match and likely end up with a much better chance to match but not sure if a much better program</t>
  </si>
  <si>
    <t>Gap year if you cant get started on like 2 projects and maybe publish/ submit 1 or 2 things, but you should probably be able to match by just showing your interest and having a few projects, good letters, and some good aways which at midtier to lower tier places that could impress and get you interviews. I say you should be able to match based on the lower number of applicants this year and possibly continued downtrend over past 5 years but if that spikes again then not sure. Also there was a redjournal article on gap years recently in the press, I didnt read it but check it out//With a 230 step and assuming little research, your best hope would be a lower tier program if the lower applicant number trend continues and there isn't a rebound due to additional applicants who would in other years self filter out from RadOnc. Doing a gap year at a top place with good research output can turn the tables. Not discounting other factors, I know gap year candidates with less than stellar STEP 1 scores who interviewed at multiple top 10 places. // I agree but also doing a low tier program and then a fellowship maybe just as good and you dont miss out a year of pay//Assuming one can get into a low tier program/Given the job market, applications will keep declining. I don’t think research is a prerequisite for matching into rad onc anymore, unfortunately. (Fortunate for future applicants though)//Applicant numbers "will keep declining" is conjecture. There is a possibility that this year's decline may actually result in a rebound in applicant numbers. Applicants who would have in prior years self filtered out after thinking that they were not competitive for Radonc may apply this time around</t>
  </si>
  <si>
    <t xml:space="preserve">did jordyn woods hookup with tristan??? Y or N??? </t>
  </si>
  <si>
    <t>IMPORTANT: unexpectedly great anxiety-reducing show for pre-match-day jitters: The Bachelor/Bachelorette. Nothing like watching a show about utter silliness + the most inefficient and non-strategy-proof matching algorithm I could imagine: many-to-one lovin'</t>
  </si>
  <si>
    <t>How is everyone dealing with pre-Monday jitters// Doing my best to keep balanced. Planted a windowsill herb garden (chives, basil, cilantro) about a week ago and am hoping the seeds will germinate around match day :) // Nervous about my own match chances but excited to root for my friends</t>
  </si>
  <si>
    <t>There is no perfect rankings out there but there are programs that 
are ALWAYS  mentioned in each one whether it's on sdn, spreadsheet, 
usnews, etc.: hrop, msk, mda, stanford, upenn, jhu, washu, ucsf, duke, 
michigan, yale / +mayo</t>
  </si>
  <si>
    <t>let's rank the bottom 10, more fun // yes, i'll start: monte, //texas a&amp;m//would add - Kansas, /Let’s not?  If you have constructive feedback for not liking places, add to the impressions tab//OI think we can safely add CPMC to this // for sure New york presbyterian//can't we all just be positive, some people may really like those programs and look forward to matching there - we can all just support each other!//you are right. x2</t>
  </si>
  <si>
    <t>Interviewed almost exclusively at the lower tier and was impressed with many you guys mentioned, I did almost 1.5 years of research and some clinical exposure at a top3 place b/c of my low steps and illness. Anyways some of these lower tiers showed the same stuff/ effort/ tech/ etc as the top3, some even better, like Christiana campus, impressive attendings, impressive tech, ipads to draw plans on with pen, real integrated multidiciplany facilities where people can hear your conversation with patient from the other "integrative" room. Impressive even if it isnt name brand. //completely agree re: Christiana, was really impressed with their interdisciplinary services and focus on patient experience. Overall I found myself really pleasantly surprised by all programs I interviewed at, regardless of what has been said about them on this spreadsheet. Really made me excited for the future of our field! &lt;3h //Agree. Along the same lines, spent time with attendings who trained at top places, yet disappointingly they put almost zero effort in teaching residents who were busting their backs running patient to patient all day for them while other attendings from non top programs were enthusiastically and proactively teaching before and after each patient.</t>
  </si>
  <si>
    <t>How many people submitted abstracts to ASTRO? Let's have an intern party.</t>
  </si>
  <si>
    <t>in.x5</t>
  </si>
  <si>
    <t>I missed the ASTRO deadline :( Suggestions on other good conferences I can look into in hopes of missing a few days of intern year // RSNA. I believe the deadline is in april//Site specific one would be better than RSNAx2</t>
  </si>
  <si>
    <t xml:space="preserve">To add to the discussion regarding Radiation Oncology program rankings, here is a thread on SDN which provides a larger sample size. More recent posts would be more representative. </t>
  </si>
  <si>
    <r>
      <rPr>
        <rFont val="Arial"/>
        <color rgb="FF1155CC"/>
      </rPr>
      <t>https://forums.studentdoctor.net/threads/rad-onc-rankings.42456/page-8</t>
    </r>
    <r>
      <rPr>
        <rFont val="Arial"/>
        <color rgb="FF000000"/>
      </rPr>
      <t xml:space="preserve"> 
</t>
    </r>
  </si>
  <si>
    <t xml:space="preserve">ah yes, where people with more opinion than understanding express themsevles // Those are lists of assumptions about the prestige of programs, likely by people who never visited any of those institutions. It's different from a rank list where you actually have something to lose if you don't rank your most desired first//what? x2// that comment right there is a great example of why i trust that sdn thread more than this anonymous spreadsheet full of medical students. </t>
  </si>
  <si>
    <t>So the programs that consistently cause the most controversy on this sheet: UCLA, columbia, jhu, UCSD. just mention one and you're sure to have an argument on your hands</t>
  </si>
  <si>
    <t>I just think it is one or two uninformed individuals who post about those programs, likely because they didn't get an interview //yeah I don't understand that, they're all great options depending on what you want from a program x2//yet still people come here</t>
  </si>
  <si>
    <t>Anyone else having constant thoughts of not matching x3</t>
  </si>
  <si>
    <t>Hoping for the best for everyone! Regardless of the outcome, you're all phenomenal and I'm happy to have gotten to meet you guys. Fingers crossed for T-minus 2 weeks // hope we’re coresidents</t>
  </si>
  <si>
    <t>I had a dream I matched to Bufallo and woke up like wtf... like hour later I remembered I didnt even interview at Bufallo but for a good hour I thought like wow I guess I am moving upstate and I do not know anyone there and its going to be cold - oh and not in a negative way, I was just shocked and happy I matched // that's the right repsonce. good luck!</t>
  </si>
  <si>
    <t>Columbia /// lol.  Full protected research year, supportive faculty, great residents, in New York, top 10 academic medical center, better job placements than many higher ranked programs. Enjoy your “prestigious” residency in the middle of nowhere that’ll leave you jobless//bruh, chill. x 1 million“Top 10” medical center doesn’t necessarily translate to strong rad onc program.//Exactly There’s better places in NYC with better job placement and I ranked those highly//would have loved that interview /// Monte b/c they did nothing to highlight program and just didnt click with attendings (didnt have luxury to not rank but dead last) x3// Thomas Jefferson.. place made me cringe x4//jesus LoL guy is a charmer. will be fun to work with. // why assume it is a guy?  looks like there are at least 4 people you don't want to work with // Pretty sure LoL guy/gal is in some way affiliated with Columbia/Actually everyone I interviewed with was pleasantly surprised at Columbia, so curious what the OP thought was so bad.  Not sure where this hate is coming from//also what didn’t ppl like about Jefferson? / check IV impression sheet for TJU. Just seemed like an unhappy place// Also interviewed at Columbia and was pleasantly surprised. Really great program but again if you aren't a good fit for the program you could find many reasons to pick on them just as you could for any other programs// OP here. Simply answered the question &lt;--. Shocked by the venom that followed. I don't doubt someone else would be happy there. Best of luck to everyone!//It’s venomous to anonymously bash programs as bad enough to not rank for no good reason (How would you feel if programs did this to applicants?)// you'd be better served by spending your time elsewhere if you are going to get all butthurt reading what students share on this sheet/time to bury this thread but someone needs to tell you that that’s homophobic and misogynistic. check your privilege.</t>
  </si>
  <si>
    <t>someone deleted my comment/it happens all the time..unfortunately</t>
  </si>
  <si>
    <t>this spreadsheet is so dead its embarassing. can we spice it up a little, maybe a little bit of name and shame a la the psych spreadsheet? // // you all should really read the program feedback tab on the psychiatry spreadsheet, it's wild//no surprise there, psych seems to attract the crazies /// we are a smaller and nicer field but I do have poor interviews that I wish i can write in  IV impressions but rad onc is such a small field and afraid PDs look at this</t>
  </si>
  <si>
    <t>fuck protons // so it begins</t>
  </si>
  <si>
    <t xml:space="preserve">boycott Nike </t>
  </si>
  <si>
    <t>How does one play basketball for 20 years but still have a jumpshot as ugly as Ben Simmons</t>
  </si>
  <si>
    <t>ask lonzo // Ben Simmons &gt;&gt;&gt; Lonzo//for sure but we talking terrible looking shots here /// i want a 3 point contest between fultz, lonzo, simmons, and beluga whale</t>
  </si>
  <si>
    <t>Lebron&gt; Mamba /// Durant a bigger snake than Kobe ever was</t>
  </si>
  <si>
    <t>What does one do during this wait...</t>
  </si>
  <si>
    <t xml:space="preserve">enjoy life!!! go out and have fun, there's nothing we can change at this point. </t>
  </si>
  <si>
    <t>your life will continue to unfold and have great moments one way or another. go live it//im14andthisisdeep//telling us you are 14 is redundant but thanks</t>
  </si>
  <si>
    <t>did you hear about the anonymous spread sheet/forum where faculty discuss candidates :0</t>
  </si>
  <si>
    <t>iflol, that would be cool to look at//that sounds fake// #fakenews // man i wish this was a thing. would be so informative//you dont want to know</t>
  </si>
  <si>
    <t>you should see the rankings on candidate hair. // How do I get the "I'd like to speak to your program director" haircut?</t>
  </si>
  <si>
    <t>i guess we can start filling out away rotation impressions now that rank lists are in?</t>
  </si>
  <si>
    <t>yes please &amp; thank you !! :)</t>
  </si>
  <si>
    <t>YES//no #yolo</t>
  </si>
  <si>
    <t>BUMP: Everyone remember to fill out the survey monkey poll once you have submitted your list! Last years spreadsheet had ~ 100 responses and this year we only have 50</t>
  </si>
  <si>
    <t>jlkjlkj</t>
  </si>
  <si>
    <t>cmon peeps!</t>
  </si>
  <si>
    <t>It's out of our hands now!! :D/:'O</t>
  </si>
  <si>
    <t>We're worth more than anyone bargained for.//HAMILTON!</t>
  </si>
  <si>
    <t>I wonder if the algorithm already matched us all up. maybe somewhere out there someone knows where we ended up // I’ve heard the algorithm only takes three minutes to run. lol//why do we need to wait so long to find out then?//needs to be QA'd. get ready for a lifetime of that in radonc//sometimes things could be rejiggered for a smoother or faster process. Often people outside a process simply don't understand all the moving parts. get ready for a lifetime of that</t>
  </si>
  <si>
    <t>Vanderbilt vs Emory</t>
  </si>
  <si>
    <t>Which ever one you ranked higher. ;)</t>
  </si>
  <si>
    <t>USC vs Loma Linda vs Cedars-Sinai vs UC Davis?</t>
  </si>
  <si>
    <t>USC/Cedars &gt; UC Davis &gt; LL based on academic resources &amp; faculty support. Great chairs/PD at USC/Cedars that are open to resident suggestions and supportive as a pair. UC Davis faculty aren't as proactive about helping their residents find job interviews although the PD is a chill guy, it's a place that requires a lot of self-motivation with minimal research time (3 months). LL great QoL with pretty good protons if that's important (PGY-5 interviewed at MGH and thought LL protons &gt; MGH) with a great PD and job placement in socal but seems weaker with academic placement. Lots of untapped proton data (because it's in paper chart form) that could be mined// Cedars PGY-5 seemed to struggle with job search early on but didn't like/do as much research, UCD pgy-5 was killing the game but he did a ton of work from the start of residency, LL PGY-5 seemed to be doing okay with a couple offers floating around//very little of that proton "untapped data" will be worth much today / Cedars grad last year got a job at UCSF//i also have the same # of finals MVPs as steph curry, its correlative not causitive//as is a lot of things onhere</t>
  </si>
  <si>
    <t>From the california ranking post far down below: "Stanford &gt; UCSF &gt; UCSD &gt; UCLA &gt; Davis &gt; Loma Linda &gt; USC &gt; Kaiser &gt; Cedars &gt; City of Hope &gt; UCI"&gt;&gt;&gt;&gt;CMPC /// don't think that ranking is very accurate at all / agreed x4 // lol does it really matter at this point//Yeah, Cedars and CoH were ranked quite high on ROLs this/last year by applicants compared to all other CA programs// After the top 4 it's a crapshoot</t>
  </si>
  <si>
    <t>ccf vs michigan vs ucla?</t>
  </si>
  <si>
    <t>Michiganx3/ CCF x3 // Cleveland Clinic has better QOL but the training environment at Michigan is stronger. // CCF and Michigan &gt;&gt; UCLA</t>
  </si>
  <si>
    <t>downstate vs stony brook vs tufts vs methodist?????</t>
  </si>
  <si>
    <t>tufts&gt;&gt;&gt;downstate=stony&gt;Methodist , /// i would not say &gt;&gt;&gt;&gt;&gt;, more like &gt;=.</t>
  </si>
  <si>
    <t>NYP Brooklyn Methodist vs. Northwestern (Northwestern has better reputation, but I do want to train and get a job in NYC later)</t>
  </si>
  <si>
    <t xml:space="preserve">Northwesternx3//there are so many nyc programs that neither program will help you get a job in NY. northwestern would be a better bet given its reputation </t>
  </si>
  <si>
    <t>Northwell vs Monte vs Columbia?</t>
  </si>
  <si>
    <t>Columbia &gt; Monte &gt; Northwell</t>
  </si>
  <si>
    <t>case vs miami?</t>
  </si>
  <si>
    <t>miami</t>
  </si>
  <si>
    <t>Rutgers vs Cornell?</t>
  </si>
  <si>
    <t>cornell // Rutgers</t>
  </si>
  <si>
    <t>20 Feb: The first Dday is here, make sure to keep your match lists certified and don't mess around with them as the evening approaches, unless you absolutely need to. I've heard their website can get overloaded!</t>
  </si>
  <si>
    <t>YOLO boys and girls, lets drink tonight! x4</t>
  </si>
  <si>
    <t>Emory vs UPMC?</t>
  </si>
  <si>
    <t>Emory. UPMC was such a huge disappointmentx2.</t>
  </si>
  <si>
    <t>ok why was UPMC a disappointment? // just read the interview impressions dude, not that hard to figure out</t>
  </si>
  <si>
    <t>Oregon vs Moffitt?</t>
  </si>
  <si>
    <t>Oregon/ Moffittx1</t>
  </si>
  <si>
    <t>UW (Seattle) vs CoH?</t>
  </si>
  <si>
    <t>No clear winner but just some random thoughts: UW is a more established name. Both places have good track record for job placement. Both locations are good depending on where you want to end up. CoH better support for research and more dedicated time for research, better lifestyle / work life balance.</t>
  </si>
  <si>
    <t>WashU vs Stanford?</t>
  </si>
  <si>
    <t>Same in reputation and research opportunities. Stanford is in better location, but WashU has much better QOL.  x2. // I'd choose Stanford based on location, but otherwise both very strong places. Similar to UCSF vs WashU below</t>
  </si>
  <si>
    <t>On your primary ROL, after ranking all RadOnc programs (e.g. 10 programs), are you all planning to add in all the prelims and TYs at the bottom of the primary ROL as well as a "just in case" the unexpected happens to at least secure the intern year in the match?</t>
  </si>
  <si>
    <t>ask yourself is it better to go unmatched or do intern year and have a job and try next year, maybe a few pgy2 openings also.... this i did rank all my prelims just in case but also my list is somewhat shorter than the average list</t>
  </si>
  <si>
    <t>If you match into a prelim position, you won't be able to scramble for open radonc spots. You could always scramble for a PGY-1 position if you dont match.//My school's match presentation explicitly stated the opposite, i.e. if you list prelim spots at the end and match for only a prelim spot, you can participate in the SOAP for an advanced spot. Anyone else want to chime in?// Just asked the chat person on the NRMP website and they said this "Yes if you match to a prelim position you have access to the advance position during SOAP"</t>
  </si>
  <si>
    <t>yeah if u match prelim then u can soap adanced. if you fail to match rad onc and dont put prelims to match to then u have to soap to both!</t>
  </si>
  <si>
    <t>UCLA vs Colorado?</t>
  </si>
  <si>
    <t>Unless you hate LA, UCLA is better//Better for reputation, QOL, research or just overall?//QOL probably debatable and is what you make it, but UCLA better overall //UCLA for sure</t>
  </si>
  <si>
    <t>how tough is mskcc for real? does anyone know approx hours?</t>
  </si>
  <si>
    <t>Having a hard time ranking MSK over other top 12ish programs with solid training and reputation. Sanity&gt;vanity. But workload is definitely doable though. Better than IM or gen surg any day // // yeah so what are the hours like? how bad is it? nervous to rank above other top places//the second years there seemed truly worn down and miserable//Several of the people who did always there also said there doesn’t seem to be very much comradery within the residency but who knows if med student impressions are accurate /// work hardest on some of the rotations like head and neck cause those attendings (ahem Nancy Lee) work that hard, but you have the easier workload attendings too who see like 4 new patients a week and its like any other program those times. if you interview at msk and want to be the best in the field, go thru a hard residency, if you want to be more the average private practive guy and just make your money down the line, still go thru a hard residency to get the best knowledge base to then make your buck later on.// residents told me they learn contouring and plan eval from senior residents...what good is working with attendings if you're not even going to learn from them? attendings and residents too busy to actually learn from attendings. // they break work hour limits at times</t>
  </si>
  <si>
    <t>Just know you will work harder than almost any other program, but you will come out a boss. &gt;11 hour work days arent uncommon//definitely more than that on hard rotations; some residents told me they work 16+ hours on the really busy ones (including prep at home)</t>
  </si>
  <si>
    <t>CCF vs UChicago</t>
  </si>
  <si>
    <t>CCFx6 // U Chicago x4</t>
  </si>
  <si>
    <t>These programs are similar in some ways but if you visited both  - ultimately very very different in cultures and vibes.  both great places, but you gotta trust your gut on this one</t>
  </si>
  <si>
    <t>UW vs. Jefferson?</t>
  </si>
  <si>
    <t>UW // didn’t interview at UW, but based on my experience at TJ I would 100% choose UW // Interviewed at both. If you want protected research time, Jeff is the way to go. Since that wasn't what is most important to me, I put UW first</t>
  </si>
  <si>
    <t>Anyone have senoritis yet?</t>
  </si>
  <si>
    <t>hardcore X 1000 /// plus i took gap years so i litterally have no medicine knowledge base so i show up to rotations and dont answer or do shit</t>
  </si>
  <si>
    <t>Columbia vs Mt Sinai</t>
  </si>
  <si>
    <t>Columbia //sinai /// sinai for sure and this one isnt even close// I would say they're about even right now. It's hard to make this judgement call if you didnt interview at both places. But Columbia is on its way up, new prominent chair coming soon plus anticipated growth and expansion .//"on way up" because of chair and growth is aspirational only, not operational x2// Who is this new chair?/Columbia residents get better jobs x 3 // &lt;-- and that's despite the fact they had no chair for the past couple years.//"better jobs" are the ones the residents want. Not what you'd want. are you in a position to comment on that? // &lt;--- chill bro//ok</t>
  </si>
  <si>
    <t>All things being equal, better to go to a program you know will drastically improve for the better in a couple years (before we would finish residency) than to go to one you know will remain about the same.//eh, no. not if the one that will remain the same has a leg up. /// I think we agree Sinai &gt;= Columbia now, maybe in 5 years Sinai &gt; Columbia or Columbia &gt; Sinai but noone knows the future.//Sinai&gt;&gt; Columbia as of now</t>
  </si>
  <si>
    <t>miami vs montefiore</t>
  </si>
  <si>
    <t>It's that time of the year where applicants on a spreadsheet are trying to discourage others from ranking their own top programs // “CPMC &gt;&gt;&gt; MDACC”//they'll all end up at MDA and undermine each other.//RIP CPMC :'(</t>
  </si>
  <si>
    <t>utsw vs Miami</t>
  </si>
  <si>
    <t>utsw</t>
  </si>
  <si>
    <t>UWisconsin vs UMichigan vs Mayo?</t>
  </si>
  <si>
    <t>umich x4/ Mayo</t>
  </si>
  <si>
    <t xml:space="preserve">u arizona vs miami </t>
  </si>
  <si>
    <t>miami//Tucson much cheaper than miami, plus qol comparable if not better</t>
  </si>
  <si>
    <t xml:space="preserve">alien vs predator </t>
  </si>
  <si>
    <t>predator</t>
  </si>
  <si>
    <t>No, that's no fun/ what about bottom 10 then, go // The irony of having this "Top 10" is if you mix the rank list poll data from 2017-19 and adjust for number of residency spots, the Top 4 most picked institutions aren't in that list, and 2 of 4 wouldn't even be desirable if they had -30°F wind chills in winter//Good point that it really is top 3 followed by another tier of ~15 other programs x2/// Its Top 3 for reputation not for ranking. Also you dont interview at all of the top 3. Lastly if people were asked to rank all programs prior to interview season and match based on that, most would rank the top 3 very highly. // Place all the programs in rural Indiana prior to ranking and see how much reputation matters to people when you're far from a beach</t>
  </si>
  <si>
    <t>Columbia vs UPMC</t>
  </si>
  <si>
    <t xml:space="preserve">upmc// &lt;--must be a joke.//what?  I'm not the one that posted that but Columbia has literally no reputation in Rad Onc whereas UPMC has multiple known people with a long history of productivity in research (beriwal, heron).  Again - I think these X vs Y comparisons are silly AF and I think UPMC is a program that is far from perfect, but had to add in a comment here when some clueless persona acted like they were in the know. //my my you would be great fun to do a residency with  </t>
  </si>
  <si>
    <t xml:space="preserve">UPMC is a much better program// UPMC &gt;&gt; Columbia. Columbia is pretty much bottom of the barrel. NY programs aren't very good. //its crazy that big cities like NYC and LA have very middle teir programs // yeah but nyc has mskcc, if u need cancer treatment and want private, u got to mskcc not columbia sinai cornell etc. // if u want to be the top of the field attending, and in nyc, u got to mskcc too </t>
  </si>
  <si>
    <t>Do attendings at U Az have a research day?</t>
  </si>
  <si>
    <t xml:space="preserve">Yes they do </t>
  </si>
  <si>
    <t>Miami vs Fox chase</t>
  </si>
  <si>
    <t>Both great programs where the residents were really happy and great QOL. Miami does seem to have better resources to me but Fox Chase will always be a bigger name in Oncology. Miami is going through an expansion right now, building new centers, and satellites, proton coming (if you're into that), new tech, just recruited a big name in radbio. But I still think Fox Chase would provide better training and better opportunity for job placement.</t>
  </si>
  <si>
    <t xml:space="preserve">Miami vs moffit </t>
  </si>
  <si>
    <t xml:space="preserve">moffit </t>
  </si>
  <si>
    <t xml:space="preserve">Miami vs Georgetown </t>
  </si>
  <si>
    <t>Moffitt vs UNC vs Mayo Phoenix</t>
  </si>
  <si>
    <t>unc // moffittx2 //Mayo Phoenix</t>
  </si>
  <si>
    <t>CCF vs UW vs UCSD? (no location preference) //</t>
  </si>
  <si>
    <t>all are good but UW and CCF &gt; UCSD // UCSD&gt;&gt;CCF&gt;UW. I Interviewed at all three, and there's no way UW and CCF are better than UCSD. UW gives you 3-6 months research and has tons of scut, CCF is 9 months of research. UCSD gives 12 months research, more productive residents, the most supportive chair, more approachable faculty, and best QOL. // &lt;--Found the San Diego girl ;) // I do think UW gets way more hate than they deserve here. It is a very very strong program. I never heard residents significantly complain about scut work. And although the research time is poor compared to other programs, the residents get 1-2 academic days a week and are very productive.// there is so much misinformation on these spreadsheets that medical students should be wary of what is posted; the perfect example is the first comment "UW and CCF &gt; UCSD." That is so false. UCSD = CCF &gt;&gt;&gt;&gt; UW// If you think the divide is that big it's you that is spreading misinformation. Reputations are very similar. // UCSD has the poorest job placements of the three</t>
  </si>
  <si>
    <t>WashU vs Penn in terms of QOL, research opportunity, preparation for an academic career</t>
  </si>
  <si>
    <t>Both are identical for reputation, research. WashU has better QOL. IMO, Penn is overrated. Most of their ppl go into PP. //dont know what you mean by "overrated" // why do you feel they are "overrated"//They don't have very many leaders in the field even though they are a large program. Also, their residents aren't as good (on paper) as resident's from other top places.  They do have good facilities though. // Some notable faculty that come to mind include Ben-Josef, Vapiwala, and Freedman. // What on paper puts them below other top programs? # of pubs?// Research, pubs, and step scores (i know current residents who have &lt; 230) // Can anyone comment on QOL here //I got to know some of the residents pretty well; QOL is very good. Busiest rotation (GI) is during PGY-2 year. Besides that on most days residents are out by 5:30 or 6. 1-2 academic days per week typically.  Attendings are very independent so the rotations are high yield educationally. Sim/contouring volume is busy but not overwhelming like some other top programs. Residents are very friendly with faculty (first name basis). Dedicated inpatient consult attending +NP means residents are totally protected from having to see inpatient consults during clinic hours.  Very generous maternity/paternity leave policy. // Bekelman at Penn is a big heavy-hitter in the health services research realm//if you think  a step score in isolation like that is a measure of the program, you have got it wrong. very very wrong. x4// no one said step score is a measure of the program; it's indicative of the residents. // i sense a lot of bitterness from this medstud...maybe someone didn't get an interview invite? The only way you could be privy to anything personal like step scores is if you rotated there. My experience was they're a great group of residents with very collegial relationships with faculty. They're very protected educationally// Penn makes you do their prelim-IM year. That in itself makes the QOL really poor. The IM director spoke during my interview and said "we don't treat you any differently than the IM residents" #yuck. // The Penn IM year terrifies me and I think it definitely prevents them from landing some of their top candidates// 2 weeks vacation every 6 weeks sounded pretty good to me... // Not that this matters now but the Penn IM Year is totally reasonable and you can switch out harder ICU rotations for Solid or Liquid which are arguably more relevant services for someone going into Rad Onc. You can also switch out of nights. Their faculty are incredible and don’t forget legends like Bob Goodman, Eli Glatstein, Anthony D’Amico who either worked or trained there. Their facilities are beautiful and have the best protons out there to date. The residents are INCREDIBLY kind and talented human beings, so shame on you for using Step Scores as a measure of their quality. Proud to know them personally. It’s an incredible program.</t>
  </si>
  <si>
    <t>Grey Sloan Memorial vs Princeton–Plainsboro vs Sacred Heart Hospital</t>
  </si>
  <si>
    <t>Grey Sloan Memorial for sure. Contains the words "Memorial" and "Sloan." Plus, Derek Shepherd is the reason I went into medicine // But Princeton-Plainsboro may be the only hospital in history with a dediacated "diagnostics" department x2// Team McSteamy! /// grey for qol and if you are single, plainsboro for learning and seeing crazy cases but lots od scut, sacred heart for mentorship</t>
  </si>
  <si>
    <r>
      <rPr>
        <rFont val="Arial"/>
        <b/>
        <color rgb="FF000000"/>
      </rPr>
      <t>Eisler Memorial Hospital</t>
    </r>
    <r>
      <rPr>
        <rFont val="Arial"/>
        <color rgb="FF000000"/>
      </rPr>
      <t>, although I hear they aren't too happy with their pediatric outcomes and treatment of VIPs</t>
    </r>
  </si>
  <si>
    <t>List of programs with ACGME Accreditation warnings?//This may be the place to look https://apps.acgme.org/ads/Public/Programs/Search</t>
  </si>
  <si>
    <t>What does it mean for a program to have a "continued accredidation with warning?"//Oddly, HROP has that designation per that website. hmmm// means they were boarderline important metric and need to have a plan in place to remedy to come off list //  anyone know why HROP had this warning?</t>
  </si>
  <si>
    <t>What are thoughts on how much program reputation matters for private practice? People are saying it only matters for academics but will private groups really look at a top 10-grad equally to a low/middle-tier grad? Don’t things like pubs, connections, etc that come with a top 10 program also help for PP?</t>
  </si>
  <si>
    <t>Of course it matters for PP.  Connections/name matter, and even private practices love the idea of someone from a 'name' place for their website.  //on one of my aways, there was a PP doc who came in to talk to us about what PP docs look at when they hire, and they said that reputation really didn't matter for them since they cared more about personality and fit and believed that some people from top 10 places had more of an ego and were harder to work with (may or may not be true); may not be representative of all PPs, so take it with a grain of salt // On the flip side there are certain PPs notorious for only hiring from top 10 places because they all went to top 10 places for residency//Yep.  some of the nice PPs in larger cities are very much like this</t>
  </si>
  <si>
    <t>Now that interviews have concluded, what are people’s thoughts on the “top 10.”  Any big changes (good or bad) that people noticed on the trail? // do we really need to do this again? does it really matter?</t>
  </si>
  <si>
    <t>Top 10: MSK, HROP, MDA, Stanford, Penn, UCSF, Hopkins, WashU, UMich, Duke// Really doesn't matter unless you wanna do academics, but Harvard, MDACC, MSKCC, Penn, Stanford, UCSF, UCSD, Yale, Washu, Duke x4 // would throw in Michigan somewhere too//not yale (yes its good. no its not "top 10"). yes michigan// Sounds like someone didn't get an interview. I agree with aforementioned list //what happened to Hopkins// UCSD is great but I've never heard it included in top 10// UChicago?//not hopkins, not USCD (or even close) not Chicago (or even close). This doesnt mean there are not excellent programs. Just not "top 10” // the only top 10 that matters are the 10 programs in your rank list that you like the most and want to match to// the person who said "not Chicago (or even close)" just proved he/she has no clue, haha.</t>
  </si>
  <si>
    <t>Can't we just call it top 12 and include HROP, MDACC, MSKCC, Stanford, UCSF, Penn, Yale, WashU, Duke, Michigan, Mayo and Hopkins? These are the ones that always seem to be included. // Top 10: Mdacc, Hrop, Msk, Ucsf, Washu, Hopkins, Umich, Penn, Stanford, Duke//so you get this is nothing official</t>
  </si>
  <si>
    <t>Lets just use doximity and call it a day... and wherever you match can be debately section of top 10.</t>
  </si>
  <si>
    <t>UCSF vs Yale vs Hopkins?</t>
  </si>
  <si>
    <t xml:space="preserve">UCSF and Yale QoL much better than Hopkins because of lower case volume per resident// All equal in reputation, Yale def has best QOL. // SF COL is extremely high </t>
  </si>
  <si>
    <t xml:space="preserve">also new chair for JHH. Unknown quantity moving forwads// New JHH chair </t>
  </si>
  <si>
    <t>CCF vs OSU?</t>
  </si>
  <si>
    <t>CCF//CCF and it's frankly not even close lol.//The LOL means they really mean it//  OSU</t>
  </si>
  <si>
    <t>Hmmm....some may perceive CCF's culture to be malignant, while others may not. Go where you will be happy. At the end of the day, if you want academics, you just need to publish a lot while in residency and have good mentors who will go to bat for you come job search time. Do you want to live in Columbus or Cleveland? Do you want 9 months of research or 12 months?  /// At ASTRO, the CCF residents were all so happy at their meet and great// like honestly the idea of CCF possibly at all being malignant? Their awesome culture is their biggest strength.  anyone that interviewed there or has talked to their residents would say that malignant is the last descriptor one would use // I interviewed at CCF and there is ZERO malignancy. Great program, great culture// I think the OP may be referring to their intense socratic questioning. If you are sensitive to looking bad, then that might feel like public humilation even if that was not the intention of the staff.</t>
  </si>
  <si>
    <t>Beaumont vs UF?</t>
  </si>
  <si>
    <t>UF x2 // why UF? // Beaumont</t>
  </si>
  <si>
    <t xml:space="preserve">10 days before rank lists are due. Good luck to everyone as final deliberations about programs/fit/etc are made. This process is difficult and choosing the order of things is not simple. Best wishes all around! </t>
  </si>
  <si>
    <t>and you too!!!</t>
  </si>
  <si>
    <t>Cleveland Clinic vs WashU?</t>
  </si>
  <si>
    <t xml:space="preserve">CCF has the culture and people, WashU has the tech and pedigree // CCF x4 / Wash U without a doubt x5 // Surprised more people think CCF. Both solid places </t>
  </si>
  <si>
    <t>Hey everyone, please fill out any of the information on the program information sheet that you can.  This could be vital information for folks trying to make decisions in the future</t>
  </si>
  <si>
    <t>ya for real dude, def building my rank list off # sims per year // haha / tough scene // In all seriousness, none of the stats from that page went into making my rank list, and it still won't//Its useful info // useful how? if you forgot to write down that a place you interviewed has an MRI linac and a proton center?//yes, and not everyone got invited to every place so nice to see how they compare to other known programs</t>
  </si>
  <si>
    <t>it would have beeen usefull info when u get invites and try to asses size and experience especially if some invites conflict with timing.</t>
  </si>
  <si>
    <t>Have most programs already submitted their rank lists by now?</t>
  </si>
  <si>
    <t>Feel like most programs finalize their ROLs immediately after interviews/// ideally they did but i am sure they can recertify like we can</t>
  </si>
  <si>
    <t>NRMP question: once you certify your list,is there a submit button anywhere? (Or am I done after i certify the list)</t>
  </si>
  <si>
    <t>U done once you certify// can u resubmit if stuff changes // yes you can always edit then re-certify up until Feb 20th</t>
  </si>
  <si>
    <t>Questions for fun: At what point of average income would you not apply to Rad Onc? For me under 200... At what length of training would you not apply to Rad Onc? For me 7 years would be too much but sometimes even 5 feels long...//while 200K in academics to start is more than reasonable, I dont know i'd draw the line there if it was otherwise a good spot and salary grew appropriately. //would take 200k as well, happiness at work&gt;money at work</t>
  </si>
  <si>
    <t>the fact you guys would be willing to settle for 200K knowing what technical fees you generate....ya'll getting BAMBOOZLED // &lt;grow up//hypotheticals, not everyone is here for money but money is nice too // relative though, would u work as a rad onc for minimum wage...how about for free? also how are you okay with those hospital "administrators" making 7 figures off of you//Ok chief. Go out there are build your own center and then we can talk/// my question was more in the sense that at what point in ur decision to pursue residency would u decide against rad onc if u knew the salary was something else. For example i liked peds, but salary of 150k in the future did not push me to consider it more, versus rad onc i liked and salary average of like 300k made me think yeah sure i can do this. // fair enough//agree very reasonable way to think through // &gt;&gt; interesting to see the UPMC salaries listed in the first link for some of the MDs from different specialities in the first link, didn't expect the Radiologist to be higher than the RadOnc &gt;&gt;&gt;&gt;&gt;</t>
  </si>
  <si>
    <t>https://www.utimes.pitt.edu/archives/?p=12551 /// https://fee.org/articles/the-chart-that-could-undo-the-us-healthcare-system/</t>
  </si>
  <si>
    <t>BAMBOOZLED</t>
  </si>
  <si>
    <t>Thank you for adding the live results link!</t>
  </si>
  <si>
    <t>thanks!// You mean to tell me no one who took the survey is considering ranking MDACC as their first choice?? // where is the link? // yea, interesting not to see MDACC in the 1st choice category. also, no UCSF, Mayo, etc.</t>
  </si>
  <si>
    <t>Probably reflective of people answering these things at this time.//rremember not everyone is going to have a shot a MDA nor will everyone who does want to go there over other programs</t>
  </si>
  <si>
    <t>Length vs Girth?</t>
  </si>
  <si>
    <t>technique x1000</t>
  </si>
  <si>
    <t>WashU vs UCSF if not basing on location.</t>
  </si>
  <si>
    <t>UCSF is better name brand // I thought WashU is better name brand in Rad/onc//no way ho zay//Wash U (Mallinkrodt) is definitely a name though the glory days may be past//UCSF but marginally/ IDK how anyone can objectively say that one is better than the other. It's all personal preference. They are identical in pretty much everything</t>
  </si>
  <si>
    <t>Fox Chase vs. Sinai??</t>
  </si>
  <si>
    <t>Fox Chase // both</t>
  </si>
  <si>
    <t>UCSF vs Penn</t>
  </si>
  <si>
    <t xml:space="preserve">equivocal x4/Penn strictly program wise.  If you are more into the west coast, then go to ucsf. // Very similar reputations. Depends on where you want to spend residency and where you want to practice following residency. If you are hoping east cost, then Penn. If you are hoping west coast, then UCSF </t>
  </si>
  <si>
    <t>Applicant here -- anyone else think about how ridiculously good our QOL is compared to most other fields? Like the fact that we have almost all nights and weekends off, bad “call” is considered having to actually come in and see patients rather than triaging over the phone, and most services have at least one academic day per week. Not just that but we have one of the best patient populations in medicine. Despite all the SDN hate, I still would choose this field over any other. Love you all, best of luck in the match.//Back at you</t>
  </si>
  <si>
    <t xml:space="preserve">That’s the spirit!! I feel the same way and I have to say that it is very sad to read sdn lately. //agreed!! // SDN is a joke. take everything on there with a rock of salt. almost every chief i've met on the trail has gotten a job they're happy about // ditto here. And said they had plenty of interviews they were happy with// Thing is, one good year doesn't mean the subsequent years will be good too. The boom of residents finishing in the next few years will tighten up the market more// Definitely met chiefs that were unhappy/struggling with the job search too. The ones that did well seemed to have a ton of pubs or started trials that got funded//So work hard to get a ton of pubs  //"ton of pubs" matters mostly for academics. May in fact count against you if PP//No one said one good year predicts anything any more than one bad year does. It was a comment on the infowars vibe on SDN //Fair point, definitely too much doom and gloom on SDN.// it seemed like some, not all, of PP-oriented chiefs had success with more academic CVs than not...limited experience of course//yeah dont mean to be overly emphatic; obviously some Pp places will be attacted to candidates who are accomplished. but it turrns off some who think you dont really want PP. </t>
  </si>
  <si>
    <t>we do have the best QoL and compensation for our time. My hypothesis is that Rad Onc is not as popular as other specialties because students look at lists of "Best paid specialty" or "Best lifestyle specialty" which forget about Rad Onc or mistake it for Radiology, so we stay under the radar//Yeah, who wants to be a Radiologist Oncologist when you can just be a straight up Radiologist instead // if you become a radiologist or interventional radiologist you can go into Oncologic Imaging or Interventional Oncology, I hear the job market is much better than Rad Onc and when people call you a radiologist you can just nod your head silently</t>
  </si>
  <si>
    <t>&lt;--greatest threadline</t>
  </si>
  <si>
    <t>Kaiser vs Montefiore vs Loyola</t>
  </si>
  <si>
    <t>kaiser/// they are all so close to each other as reputation of midtier, i think just rank on location or interview day experience</t>
  </si>
  <si>
    <t>Fox Chase vs. UMD vs. UNC?</t>
  </si>
  <si>
    <t xml:space="preserve">umd//&lt;no way  </t>
  </si>
  <si>
    <t>UMD 100%. Very hard to find a program with better training and exposure to as much technology as UMD. UMD is also superior in terms of quality of faculty. UMD is exceedingly underrated. I think they would easily be a top 10 program if they were anywhere else in the country. But of course people are always cynical about brand name and Hopkins right next door as competition always resound better with applicants and patients.</t>
  </si>
  <si>
    <t>Did anyone rotate or just have some insight into what the program at Kansas is like?</t>
  </si>
  <si>
    <t>We need more drama and infighting on this doc. Entertaining distractions as we await match</t>
  </si>
  <si>
    <t>#Trump2020//Boy, that escalated quickly//hahaha//go to the sdn board and tell them you see an issue differently. Doesnt matter what the issue is. Enjoy // Just tell em u think radonc is a good field...that should start a shitshow//&lt;--what she said</t>
  </si>
  <si>
    <t>All the non Manhattan - NYC programs vs the NY state programs further north</t>
  </si>
  <si>
    <t>Montefiore=Northwell&gt;Stonybrook=Buffalo=Rochester&gt;Upstate&gt;Brooklyn Methodist=SUNY Brooklyn // That is awfully high on Stony and low on SUNY, plus Rochester in my view is argubly one the hidden gems around// SUNY is definitely better than stony and methodist, its got a strong history also, good changes merging with Maimonides</t>
  </si>
  <si>
    <t>Monti = Northwell =&gt; Rochester = Buffalo &gt; SUNY Brooklyn &gt; Stony Brook = Upstate = Methodist// Northwell is still fairly new program Rochester and Buffalo much better: Monti&gt;Rochester=Buffalo&gt;Northwell /// True, guess I put my choice of location too, but Monte was the most dissapointing on interview trail// yep I agree with you regarding the interview day at Monti x2</t>
  </si>
  <si>
    <t>UMich vs WashU?</t>
  </si>
  <si>
    <t>U Mich x4 // why? //Wash U was definitely more impressive IMO esp in terms of technology/research//my impression was WashU has the tech and QOL while Michigan has better culture and mentors (Lawrence, Jagsi, Pierce, etc)//students are overly impressed with technology. UMich is a top center, considered among the best, perhaps top 5 or so by professionals in the field. // As is WashU. Write an interview impression of both and based on what you write I’ll tell you which is best // WashU and UMich are similar; I would go to WashU in a heart beat. Better location, better name, way better QOL. // What do people think of St. Louis? // seems like St. Louis gets a bad rap that's not really deserved. its definitely a checkerboard with pockets of bad areas interspersed among mostly an average city. Doesn't have the best bar/brewery/nightlife scene, but low cost of living is great for families // any bar/brewery/nightlife scene for a those that are single? Hoping to be in a neighborhood with decent nightlife // St louis seemed ok, there's some bars and restaurants in the central west end right by barnes jewish. Its a decent sized city though, shouldn't be a problem meeting people // Ann Arbor is a cool place, might be coolest city in Midwest, very cosmopolitan, but UMich culture/mentorship is only good if you enjoy scut and long hours // Jagsi is working hard to get rid of the scut (no more prior auths), going to use NPs to free up residents from complete coverage, but agreed that UMich residents get rocked in terms of how hard they have to work. Only program that I saw that has routine double to triple coverage of attendings. Probably 2nd or 3rd hardest working residents in the country but the residents are still very happy despite that. Not quite as a bad as MSKCC but the residents are open about 12-14hr work days.</t>
  </si>
  <si>
    <t>which programs have or will have MR linac by the time we are in residency?</t>
  </si>
  <si>
    <t>HROP, Cornell, UCLA, MSK, MCW, Iowa, Wisconsin, Moffitt, Loyola, WashU, MD Anderson, Northwestern?,Miami?  // Henry Ford//will it make no difference to anything you expereince but... // except for you could probably publish a shit-ton of papers about it if there was one in your department? ever think of that?/thank you for filling this out</t>
  </si>
  <si>
    <t>// missed Beaumont in the list</t>
  </si>
  <si>
    <t>which programs have or will have protons by the time we are in residency?</t>
  </si>
  <si>
    <t>HROP, MDACC, New York Consortium (MSK, Sinai, Montefiore), Penn, UCSD, Hopkins, UW, Oklahoma, UAB, Mayo Rochester, WashU, Emory, Ohio State, Utah, UF, Case Western, Cincinnati, UNC, Mayo Phoenix, Rutgers, NYU, U Miami//wont change anything you experience but... // &lt;-- you must be the same dude who says this on every mention of protons. strange hill to die on. You must've thought the same thing when IMRT first came around // pretty sure none of us knew what IMRT was when it first came around // given the position of authority the "who cares about protons" guy is assuming, one would think he's not one of us lowly imbecile applicants/thank you for filling this out//Not a student here. Learning IMRT planning after only planning by 3D was a far greater learning curve both conceptually and in practice than that from photons to  proton planning, which is barely incremetnal. Stranger still for a student to die on a hill proclaiming ignorence.</t>
  </si>
  <si>
    <t>// missed Beaumont in the list//georgetown as well</t>
  </si>
  <si>
    <t>Resident QOL for CA programs: UCSF vs UCLA vs Stanford vs USC? Any insights</t>
  </si>
  <si>
    <t>Did not interview at all sites but general impression is UCLA&gt;USC&gt;UCSF&gt;Stanford for strictly QOL//Interesting, since IV impressions sheets over the years have regularly talked about high volume, long hours and scut at UCLA.//agree with this x2, I would argue USC&gt;UCSF&gt;UCLA&gt;Stanford//At USC interview, residents said typical schedule is 8-4:30 almost everyday//damn thats pretty great // USC &gt; UCSF &gt; UCLA &gt; Stanford is the right order for sure &lt;&lt; definitely agree with this x2</t>
  </si>
  <si>
    <t>We have the most beautiful spreadsheet</t>
  </si>
  <si>
    <t>word, teamwork makes the dreamwork. Despite the sky falling, our field and its people are dope</t>
  </si>
  <si>
    <t>We do contour...A LOT; under 2 months now!!!</t>
  </si>
  <si>
    <t>If Israel discovered the cure to cancer, are we out of jobs in 10 years?</t>
  </si>
  <si>
    <t>had a good laugh at that israel article//yea sounds like yet another tech company building hype before VC funding season</t>
  </si>
  <si>
    <t>elizabeth holmes...is that you?</t>
  </si>
  <si>
    <t>My step 2 CS score will not be in before match day...do you think PDs look at this as a negative? (have pretty good board scores otherwise)</t>
  </si>
  <si>
    <t>My friend matched in IM last year without having a passsing CS score posted. (He failed, never sent his failure, and didnt have a passing score until after match day). He ignored the 3 or 4 programs that emailed him about adding his CS score before the deadline to rank. He ignored those requests, ranked all the places he interviewed and matched at a program that had requested his step2 cs score. Moral of story, could be some programs may not rank you but unlikely that many will do so especially since your other scores are good you say and thus a passing CS is expected.//Very interesting. I didn't have the CS score during interview season and not a single place including Prelim/TY asked about it. I guess because almost everyone passes, its not even on their radar as an issue.</t>
  </si>
  <si>
    <t>I feel this has more of an impact on TY year programs. // Tys and prelims for sure, but hey you can soap into one if anything// Took step 2 CS after interviews and matchd at a "top 10" place. My rad onc program still has not asked  for it, and I'm more than half-way through intern year, lol /// nice we need it to graduate though :/</t>
  </si>
  <si>
    <t>Ohio State vs Moffitt vs OHSU?</t>
  </si>
  <si>
    <t>ohsu, based on nothingx2 // Interviewed at all three. All super solid places with a similar reputation. I think they will give you similar opportunities so would rank based on location/feel</t>
  </si>
  <si>
    <t>The decision should be made based on your life goals: How much research time you need to acheive your goals, the quality of didactics, proximity to family/friends, safety, affordability, availability of mentors, the vibe at the interview with the residents/faculty, etc. That would be how I would approach it. // interesting. i was just gonna go off the doximity rankings//&lt;-RIP Moffitt</t>
  </si>
  <si>
    <t>Is it bad that I am changing my rank order based on the Chicago/Minnesota/Wisconsin weather this week?</t>
  </si>
  <si>
    <t>You do you.// weather intensity changes a lot every year, but who knows now with global warming if we'll continue to experience more extreme weather conditions (i.e. our current polar vortex). With that said, there's been some winters that have been very mild. ultimately how much weather factors into your decision is up to you and different for everyone.</t>
  </si>
  <si>
    <t>Before everyone splits soon, please update the anon applicant data sheet to pay it forward to next year. Most enteries are from Nov/Dec.</t>
  </si>
  <si>
    <t>Does anyone else think Allen Chen wrote his own review of the UCI residency program? Seems a little suspicious... // somebody should knock this bum out  /// Kareem Hunt..is that you? // too soon</t>
  </si>
  <si>
    <t>haha, hopefully not but I can see that, if so, thats funny as hell, what a hustler // fsho he did hahahaha /// I think he deleted my kansas review too /// After reading that review UCI just became part of the big 4// totally wrong and evil if PD writing his own review///Allen Chen here, if you think I’d waste my time skulking through the spreadsheet, please don’t rank UCI//Percy Lee here, same for UCLA!//Abe Wu reporting in, Asian power!//what a racist, someone goes to Duke//this is awesome//Racism victorious here</t>
  </si>
  <si>
    <t>looks like UCLA's is fake too / i mean, residents post here as well to try to make their program look good and/or make others look bad esp in those x vs. y questions or the 'hey what are the top 3.5 places in x state' crap. and then there are students who will overdo the negative stuff and somehow bank on negative reviews (on an unsecure google sheet that not all students look at) affecting other students' rank lists because they think that it will boost their chances at a place (lol). not sure why ya'll expected 100% integrity here...students and programs are being fake to each other to some degree in this whole process anyway//grow up guys// UCLA reviews=FAKE...written by Percy Lee?// this is crazy. any actual evidence of programs posting their own reviews or is this psychological gaming trying to mess with y'all's rank lists?//doubt it was Percy Lee, seems beneath him to do this kind of thing, I would think it was a resident or junior faculty member//its really a crap thing to do to accuse people under the cloak of anonymity. perhaps radonc is getting worse candidates these days, but not because they are DOs or IMGs</t>
  </si>
  <si>
    <t xml:space="preserve">For those that HAVE sent emails to #1, what kind of response are you getting? I sent one, haven't gotten a response lol // Doesn’t Taking the Game Out of the Match discourage applicants from telling programs how high they are on your rank list?  Sending LOIs could a) reflect poorly on your integrity and b) hurt you at those programs for disrespecting their Match policies. And if PDs talk, sending LOIs to your top choice could just lead to other competing programs ranking you lower. // at this particular program, i was told to let them know if i wanted to match there /// sadly, the programs who signed that "take the game out" article have been the worst violators of playing games </t>
  </si>
  <si>
    <t>same, I wonder if its the same program 0.0//lol very well could be//just thank you is all they said/I sent it to a TY and they said something along the lines of "We would be lucky to have you"//which doesn't equal "you're our #1 too" &lt;-- this type of crap doesn't help anybody, can we all just be nice to each other?</t>
  </si>
  <si>
    <t>Dont expect a response and you wont be dissapointed. // very unhelpful and unneccessary response//dont expect a responce as many programs don't want to even make an appearance of violating match rules</t>
  </si>
  <si>
    <t>What if you told a program you are ranking them #1 and are now having second thoughts because there's another program that you really think would be a better fit/are more excited about? Is there nothing to do now? /// if you match at your new number 1 and the program that you emailed says hey we ranked you first, why didnt you match here, then just respond sorry, i didnt mean to mislead you guys and be professional - but since this aint happening then no worries, just carry on. maybe in 5 years when u applying for a job, they will remember u and not interview u if u ever want to work at your emailed number 1 (i doubt they even care or have that memorry). // Are peopling sending #1 emails before they've finished all their interviews? If so why? /// I am not sending any (my number 1 said no communication) but I assume people have interviews left at lower reputation places that they for sure know they wont rank highly and may send number 1 emails incase some programs already ranked people and have it ready to submit or may have already submitted.// also, a lot of people are done with interviews so can actually make that decision of who is their number 1 now /// do not send unless you're positive they are #1. period to // Going back on telling them they're your #1 can burn bridges with your current program and with the program you ghosted. You have to make your rank list based on what's best for you, but understand the consequences if the program you told ranks you to match.</t>
  </si>
  <si>
    <t>I think you can rank the other program higher and just stay mute... I think its pointless reaching back out to the said program so the only other option is to take ur hapiness as priority and that means ranking what is best for you. Also who knows if that number 1 ranking email made any difference to begin with. I would certaintly avoid sending another your my number 1 email. // prepare an extremely apologetic email for match day if you match at your new #1 and do what's best for you! //When you send such an email specifically telling them they are your number 1, you are giving your word to the program that you will rank them to match there esentially asking them to rank you at the top of their list with your reputation on the line to back it up. It is not an inconsequential email. If you are not planning to do that anymore and are not just trying to game the system (remember, it is a small field), then the only honorable thing to do is to let them know that you sent the email by accident. This is exactly the reason not to send out such emails and also why some programs don't even like receiving such emails.</t>
  </si>
  <si>
    <t>As someone who sent out a #1 email as well, its frustrating to hear it has no impact because of reasons like this. Ultimately, it is your life and you are entitled to change, but it should've been thought out prior to your sending that email. // Its more of people who send multiple emails in the past years as the reason PDs ignore it. Really highly doubt it changes anything, as all these little things we applicants worry about it, I doubt the PDs pay attention. BUT we always try to increase our own chances from 95% to 96% to 97%... in the end you would match where it was meant to be, and if that email, thank you email, nice tie, cool story, or something like that made any difference is statistically negligble but individually maybe for 3/200 applicants it may have played a role.//youre over thinking. rank the place you like best and remember prrogrtams are not supposed to communicate with you about trankings</t>
  </si>
  <si>
    <t>When programs have 1 advanced and 1 categorical program, do you end up ranking the program twice on NRMP? // I'm also not sure about this... NRMP doesn't allow you to rank a given advanced program twice...?/// I expect the categorical program to have a seperate code - if it doesnt, I would reach out to the program if the NRMP does not let you rank the same program twice. If it does then just rank it twice, once with one supplemenetal list and once with just the single prelim list.</t>
  </si>
  <si>
    <t>If you want to rank both, you simply include the corresponding preliminary program among your other TY/prelim programs in your supplemental ROL for that advanced position. If you would prefer to match to the advanced position over the categorical, simply rank the TY/prelim programs you would prefer higher than the preliminary program that is linked to the categorical position.</t>
  </si>
  <si>
    <t>https://www.jacr.org/article/S1546-1440(18)31472-8/pdf
Dropbox link: https://www.dropbox.com/s/nf5hdr9rbdnmc8z/sura2019.pdf?dl=0 (Thank you!)</t>
  </si>
  <si>
    <t>Article title: Modern Perspectives on Radiation Oncology Residency Expansion, Fellowship Evolution, and Employment Satisfaction....some hope! /// Lots of hope it seems, as job satisfaction is pretty good and geographic limitations are not as bad.</t>
  </si>
  <si>
    <r>
      <rPr>
        <sz val="9.0"/>
      </rPr>
      <t xml:space="preserve">Excellent, thanks for the share but I dont have access to this journal. Anyone can share the full article?//here's the abstrract: 
</t>
    </r>
    <r>
      <rPr>
        <b/>
        <sz val="9.0"/>
      </rPr>
      <t xml:space="preserve">Purpose: </t>
    </r>
    <r>
      <rPr>
        <sz val="9.0"/>
      </rPr>
      <t xml:space="preserve">In an effort to better characterize the extent and impact of residency expansion and job placement, the authors conducted a
multilevel survey of radiation oncologists exploring the current state of the radiation oncology employment market.
</t>
    </r>
    <r>
      <rPr>
        <b/>
        <sz val="9.0"/>
      </rPr>
      <t>Methods:</t>
    </r>
    <r>
      <rPr>
        <sz val="9.0"/>
      </rPr>
      <t xml:space="preserve"> A multilevel survey was conducted using the Qualtrics platform in the spring of 2017. Survey participants were categorized
into five groups within radiation oncology: (1) chairpersons, (2) program directors, (3) new practitioners (at least 1 year out of residency),
(4) new residency graduates (radiation oncology postgraduate year 5 graduates with new jobs), and (5) medical students. The
Wilcoxon-Mann-Whitney test was used to compare Likert scale scores.
</t>
    </r>
    <r>
      <rPr>
        <b/>
        <sz val="9.0"/>
      </rPr>
      <t>Results:</t>
    </r>
    <r>
      <rPr>
        <sz val="9.0"/>
      </rPr>
      <t xml:space="preserve"> A total of 752 participants were surveyed, with an overall response rate among all five groups of 31% and 92% of those
completing the entire survey. Chairpersons were more likely to consider expanding their residency programs compared with program
directors. Fellowship remained low on the job search, with less than 10% of new graduates and new practitioners interested in fellowship
positions. Job satisfaction was high with 85% of new graduates, and 78% of new practitioners moderately to very satisfied with their
future or current employment. The vast majority of both new practitioners (85%) and new graduates (81%) was moderately to very
satisfied with their location of practice.
</t>
    </r>
    <r>
      <rPr>
        <b/>
        <sz val="9.0"/>
      </rPr>
      <t>Conclusions:</t>
    </r>
    <r>
      <rPr>
        <sz val="9.0"/>
      </rPr>
      <t xml:space="preserve"> Resident job satisfaction remains high, whereas interest in radiation oncology fellowships remains low. Conflicting
perception regarding the job market and residency expansion could have downstream impacts, such as deterring potential applicants.
Key Words: Residency expansion, job satisfaction, fellowships
/// thanks but hoping someone can downlaod the article and save it on dropbox and share the link for a full copy</t>
    </r>
  </si>
  <si>
    <t>That's a low overall response rate.//they all are.</t>
  </si>
  <si>
    <t>With the interview season wrapping up, it would be awesome if we could all contribute to the IV impressions tab for us this year as well as for the M3s stalking this sheet! I feel like I am only reading my own impresions lol.</t>
  </si>
  <si>
    <t>Good idea! // Also the Away Rotations Impressions tab, if people feel like they could do it anonymously enough. Maybe for the larger programs at least that take a lot of students?</t>
  </si>
  <si>
    <t>Future applicant here...I am interested in rad onc global health and have heard good things about Penn regarding this. Is HROP also strong in this area? Between the two which one would be better? Or are there are other programs I should look into as well? Thanks to everyone!</t>
  </si>
  <si>
    <t>Many programs have global connections. I feel like you can set this up in many midtier and lower tier programs too.//I second this. Many places will be pretty open to you exploring opportunitues that you're interested in. MCW and Cincinnati have more formalized connections also. // Yay global health and rad onc! UCSD pays for an international away elective and their PD is in charge of Radiating Hope, Penn has a very strong Botswana connection with a rad onc currently living there, and HROP I've heard has been supportive of residents pursuing this (one of their residents is doing a Holman in Rwanda). Agreed, more and more programs are opening up this pathway. Duke has a Global Health Institute as well that might be open to these things. // Montifiore has something in Uganda I believe /// Awesome! Thank you all so much. This is great.</t>
  </si>
  <si>
    <t>Kaiser vs Tufts?</t>
  </si>
  <si>
    <t>Kaiser&gt;Tufts//why so?/Tufts&gt;&gt;&gt; Cali over Boston for me. x3 // Didn't Tufts SOAP recently?/ so what? // they did SOAP last year but that could be host of issues not related to strength of program.//they did but still good program. //SOAPed because of a snow day on one of their interview days</t>
  </si>
  <si>
    <t>Interviewing at Loma Linda on Jan 25th and intersted in sharing a hotel room and/or splitting a Uber to LAX after the interview? 3054916531</t>
  </si>
  <si>
    <t>Anyone interviewing at Loma Linda on February 1st and interested to share a cab from LAX in the evening (I arrive at 8:30 pm at LAX)? Or I can rent a car and carpool there since its an hour drive</t>
  </si>
  <si>
    <t>How much should we weight specific aspect of programs that are done well (i.e. global health, protons, brachy, etc) with the quality of the overall program?</t>
  </si>
  <si>
    <t>if its important to you, then heavy weight. If not, then little weight</t>
  </si>
  <si>
    <t>Protons use has slacked but I would love to have the experience. Brachy is highly used now so I am ranking places with more brachy higher. That is my personal preference cause I like prostate stuff./Both more relevant if you want to be academic. PP doesnt have protons and brachy pays much less so it is not used as much in PP.//lol pp//brachy a more important skill that protons (not a skill) if you need to choose</t>
  </si>
  <si>
    <t>You need a balanced exposure to radiation oncology.  You may find that your interests change, as we all have experienced, and one wouldn't want to limit yourself 5 years from now in the job search.</t>
  </si>
  <si>
    <t>I know this was answered for Cali jobs below but Big 3 vs. the Top 4 Cali programs for jobs in the Non-CA western job markets (WA, OR, CO, AZ etc.?)</t>
  </si>
  <si>
    <t>either or, big 3 would offer the longest flexibility however//Big 3 all day x3</t>
  </si>
  <si>
    <t>BIG 3 ENERGY</t>
  </si>
  <si>
    <t>UCSD vs UCSF?</t>
  </si>
  <si>
    <t>ucsf, but i would select ucsd if you prefer socal, both are great and it would be a moot point long term//maybe. maybe not. however they are both good places // QOL in SD&gt;&gt;SF//UCSF is a bigger name in medicine in general so depends on your long term goals // I was a little surprised by how low volume at UCSF seemed. Only 2 linacs at the main site??</t>
  </si>
  <si>
    <t>I have an equal but opposite problem (switch east for west). It's difficult, but l try to keep the conversation on where we will both be best off long term//Also, after residency, you may have another opportunity to move depending on what is available at that time so its not the end of the road// same problem so we are compromising and going with what she wants #happywifehappylife</t>
  </si>
  <si>
    <t>Anyone else feel like there are many last-minue invites being sent out and additional interview days being added? Is this typical every year or is this because programs are more concerned about not filling this year with a decrease in applicants?</t>
  </si>
  <si>
    <t>seems like a few invites are still trickling out as people cancel and they programs look to fill the vacant spots/ what programs are sending them this late?//invites are rolling and if people drop out a program can send last minute ones out</t>
  </si>
  <si>
    <t>like i said before, 10+ programs will SOAP if they dont interview more IMGs and DOs//Not all programs see DOs and IMGs as 2nd tier though many (and some medical students) do. //personally met 2 IMGs on the trail. And at pretty competitive places!// Do you mind to tell us where ? / I met 2 IMGs (Einstein - Monte) and some DOs as well.</t>
  </si>
  <si>
    <t>If yall want something to help visualize your rank list I made this for head to heads to help tease out favorites (File-&gt;Make a copy): https://docs.google.com/spreadsheets/d/1tPpm5hRlokqgDTqCNXVlJscc9SxcGiRvm-Xzxs70Zz8/edit#gid=0</t>
  </si>
  <si>
    <t>thanks!</t>
  </si>
  <si>
    <t>ucsd vs UCSF?</t>
  </si>
  <si>
    <t>It depends on the program. To be clear it does not violate Match rules. However some programs (Moffitt comes to mind) do not view it favorably//to be safe there are other ways of communicating your interest. Simply saying I think this would be a really great fit for me or emphasizing ties to the area.//asked a couple faculty at different programs and the consensus was not to, did not get a clear reason why though, always thought the opposite personally//its typically not looked on favorably probably because it can feel as though a comment is expected in return? Or because some may not make the distinction between a program and a candidate making a declaration (even though there is one)</t>
  </si>
  <si>
    <t>A spin off of this topic: If you are ranking a place you rotated at #1, is it appropriate to tell your letter writers of your intentions and ask them to speak to PD? //I think its more appropriate if you tell your letter writters to ask them what their judgement is about communication</t>
  </si>
  <si>
    <t xml:space="preserve">Rank List question --- is all in favor of us applicants or does the number of matches matters. Lets say 2 people- rank Hopkins Wash U and Ohio State in that order, and Hopkins is full and I dont get in their but Wash U got a spot for me, and so does Ohio. However Ohio does not rank the other person, would they give the Wash U spot to the other applicant and Ohio to me to maximize the match potential? </t>
  </si>
  <si>
    <t>no, you get WashU and the other person moves down their list or soaps. // I found this video very helpful to understand how the match process works, and it explains how that process would occur - https://www.youtube.com/watch?v=kvgfgGmemdA  / thanks</t>
  </si>
  <si>
    <t>Crazy to rank a mid tier place like Ohio State above Hopkins or WashU?</t>
  </si>
  <si>
    <t>No / not at all x3/ Personally I am ranking places I want to live at or have family near over some programs I really loved and are better reputation/ tier.//same here, i have a couple top 10 places that will be ranked lower, which is painful, but I suppose its a good situation to be in//not crazy. just bear in mind that pedigree will matter a degree if you want an academic job. Not the be all and end all. But if academics is a likely goal keep in mind the opportunites to be prodcutive in residency from those places. good luck!!// i have heard over and over that it's much easier to get a job near the place where you trained and so if your ultimate goal is to be in a certain spot than location is defintely more important than pedigree//Not true. Too simplistic.x2</t>
  </si>
  <si>
    <t xml:space="preserve"> Any interest in “versus“ tab? i think itd be more useful and user friendly when making decisions</t>
  </si>
  <si>
    <t>Seems like an easy conflict of interest place. I was honest below but now thinking hey did this person now rank a program I really liked higher and maybe takes my spot?      Most people asking at same level reputation programs, should instead just look at resident happiness and maybe geographics and call it a day. /it would be helpful to comment on things like resident happiness and/or specific things we may care for more than others in our program because many of us only spent  few hours in the department and collective knowledge can help us as a group. Honesty = Integrity, we all want to be in the best place, and best is a personal decision much more than it is about being at big name places. It is the little things that count, so please do post them, and if someone posts contrary, please call them out so that we can make this big life decison with facts. //agreed. I want my future collegues to be happy</t>
  </si>
  <si>
    <t>OSU vs Rutgers?</t>
  </si>
  <si>
    <t>Both solid options. Would choose based on geographical preference.//Chair at OSU is a great mentor</t>
  </si>
  <si>
    <t xml:space="preserve">arkansas info? </t>
  </si>
  <si>
    <t>Arkansas is a southern U.S. state bordering the Mississippi River. It's known for its abundant park and wilderness areas, with terrain encompassing mountains, caves, rivers and hot springs. The rugged Ozarks region in its northwest has hiking trails and limestone caves such as Blanchard Springs Caverns. Its capital, Little Rock, hosts the Clinton Presidential Center, housing Bill Clinton’s presidential archives.x1// I love this. x4</t>
  </si>
  <si>
    <t>In all seriousness...its a brand new residency program so nobody knows anything; little rock is a pretty nice place to live; but in terms of job oppurtunities or something like CPMC happening...its all unknown</t>
  </si>
  <si>
    <t>How many spots are there this year?</t>
  </si>
  <si>
    <t>good question! // If you look on the NRMP website, they list the quota for each program. Are these numbers accurate/updated? For CPMC, it says "withdrawn", and Darthmouth is now listed, so I assume it is somewhat up to date. But for Vanderbilt, it says 1 spot, whereas I thought it was 2 this year.</t>
  </si>
  <si>
    <t>atleast 3</t>
  </si>
  <si>
    <t>UTSW vs CCF?</t>
  </si>
  <si>
    <t xml:space="preserve">CCF. If you would be happy living in Cleveland, the training there is top notch.  Training at both programs is excellent.  CCF has been around longer and much larger alumni network.  Neither is categorically better to pick one over the other outside of family or geographic preferences.    </t>
  </si>
  <si>
    <t>After interviewing at almost all the CA programs and all of the top 4, I personally felt like UCSD is the best program in the state.  While the two Bay Area programs have signficant pedigrees and prestige, I was extremely impressed by the quality of training, research support/funding, Chair, and resident happiness in SD. Curious to see if there's any others who had similar thoughts. Of course I think it seems like it's hard to go wrong with any of the top 4. //perhaps contribute to impressions thread</t>
  </si>
  <si>
    <t xml:space="preserve">UCSD comes on hot and heavy (surfing, reception at fancy faculty house) and they'll get some bites with that approach, but I'd look at job placement (PP vs. Academics) and research funding/output if you really want to compare to west coast tops // They had the reception at a restaurant this year but yeah I agree that those are important metrics when ranking programs. Compared to all those places, UCSD residents were getting an impressive amount of research funding (ASCO young investigator, RSNA, internal) and had the most conference funds/time of all the west coast programs. Sounds like the residents who stayed on as faculty had good options at other academic places but preferred a job in SD (as would many people). Also the only top west coast place with protons for whatever that's worth. </t>
  </si>
  <si>
    <t>montefiore vs northwell? Any info to help compare appreciated as well /// Forgot Monte joining the city proton center, vs Northwell has theirs in Jersey (far) if you want proton experience at somepoint.</t>
  </si>
  <si>
    <t xml:space="preserve">To me Northwell tried selling their program vs. Monte did not. They just said hey we have high clinical volume, lots of brachy and thats it. Northwell talked about research and other stuff. Think if you want to just do clinical RadOnc, then Monte has great great volume and longer track record thus better job prospects maybe. If you want to actually (like I really mean actually and not what we tell PDs ussually) do basic science stuff then Northwell cause they mentioned it. Monte did not mention research much, but I heard they have some basic science lab that is well funded so not sure why they didnt say it. </t>
  </si>
  <si>
    <t>For me its just location different... Bronx vs. Long Island to me, Bronx closer to city, housing sounded cheaper, no need to drive, vs. Northwell seems like need to drive in area. Not really much more difference in my view. They both have volume, seem to have mostly clinical research but available translational stuff too. Northwell pays more but Monte has 16 dollar a day food credit which adds up to like 4K more. Northwell apparently you have to stay till 7 like onces a week for machine shutdown, Monte didnt mention that.</t>
  </si>
  <si>
    <t>Cleveland Clinic vs UWashington?</t>
  </si>
  <si>
    <t>CCF no question about it x 2 // what about CCF outweighs the similarly sized UW with milder weather unless the OP wants to stay on the west coast? // UW has had issues in the past with scut, not sure how it is now.//are you sure about UW rsther thsn wash U re: scut? // apparently the UW attendings are more used to being uncovered with recent changes so scut is probably less than before? not sure how this compares to CCF though//residents at UW expressed concerns to me about scut and attendings depending heavily on residents which even took away from some research time// UW would be bottom tier if located anywhere else, away from coasts, in US</t>
  </si>
  <si>
    <t>Columbia vs Cornell vs Montefiore vs Mount Sinai vs NYU?</t>
  </si>
  <si>
    <t>According to a NYC PD (AKA n=1) --&gt; NYU = Mount Sinai (NYU more basic/translational research oriented, Sinai more clinically focused) &gt; Columbia &gt; Montefiore &gt;= Cornell. What have others heard? // probably fair but NYU may be a little &gt; to Sinai /// not a PD but I agreee mostly with this PDs ranking, I would tier NYU and SInai and then Columbia, Cornell and Monte // Totally depends on your career goals, they’re all pretty different with different strengths and weaknesses. In general terms, NYU &gt; Sinai = Columbia &gt; Cornell &gt; Montefiore</t>
  </si>
  <si>
    <t>Very hard to compare, maybe even favor Sinai over NYU at this point actually, with Sinai part of new proton facility. NYU Langone is getting big and has lots of money and the med schol rising up so maybe it has become equal or better or will at some point.//Cornell has large faculty turnover, bringing in faculty from Yale, NYU, The UC's, along with a new chairman, I am curious as to how it will effect their rankings in coming years</t>
  </si>
  <si>
    <t>For those who may not have heard, the CPMC residency program is closing: https://forums.studentdoctor.net/threads/cpmc-residency-program-closure.1361171/</t>
  </si>
  <si>
    <t xml:space="preserve">wow, those poor residents; I'm very sorry if this sounds callous (I feel for them and for anyone who interviewed/rotated there already), but if the current residents transfer to other programs, would that affect the available positions for us at those particular places? and if thats the case, im curious how much transparency we would get.//would they be matching into a 2020 pgy2 spot tho? // like if a program takes a new resident, do they have to offset that by taking one less person in the match or is it just like an expansion of the program by 1? //hey dont worry remember there are spots for everyone and their cousin according to SDN </t>
  </si>
  <si>
    <t>How do we know this is real? Has there been any formal (non-sdn) announcement? //We believe every disaster reported on SDN. Why not this / the residents signed off on this letter, but i really want to hear from those that interviewed their if they got any notification.// I interviewed there and have received no official notification of this closure./ Fake news /// anyone who interviewed their plan to email them, i really want to know if cpmc is no longer rankable//it said it was CPMC residents, not confirmed. however if this were not real i expect CPMC would be all over this and correcting the info.(x2) // I emailed the program director and coordinator to no response//Another PD here. ts real. I spoke to CPMC PD// I interviewed there and received an email from the PD today confirming that the residency is unfortunately closing x2</t>
  </si>
  <si>
    <t>How would you rank Texas programs (outside of MD Anderson)?</t>
  </si>
  <si>
    <t>UTSW&gt;San Antonio&gt;Baylor&gt;the rest</t>
  </si>
  <si>
    <t xml:space="preserve">Is the interview swap still active? </t>
  </si>
  <si>
    <t>Maybe better luck here///</t>
  </si>
  <si>
    <t>Stanford/UCSF vs. Big 3 when it comes to finding West Coast jobs?</t>
  </si>
  <si>
    <t xml:space="preserve">Stanford/UCSF; big 3 residents have told me this directly x2//big chunk of the kaiser hires come from harvard// it'll be the same, a lot comes down to networking// What about UCSD x2? or UCLA? //Definitely a good idea to do residency in Cali if that’s where you’ll be looking for jobs post-residency // Was told that it's advantageous to do resideny anywhere in Cali even at smaller less-academic center over big 3 if goal is to practice in Cali x2 // Stanford historically has pushed residents into academics, if you specifically want to stay </t>
  </si>
  <si>
    <t>You should probably just start networking now.//should not be entering the field if goal is to practice in Cali as jobs are tight in desirable west coast areas</t>
  </si>
  <si>
    <t>Carpool to Drexel Interview on 1/11? Uber to the interview looks pretty expensive so if anyone is interested in carpooling please get in touch, 3054916531</t>
  </si>
  <si>
    <t>another m3, did you guys find that you received more interviews that are regionally closer to your home program? or has that not really been a factor</t>
  </si>
  <si>
    <t>n of 1, 2/3 of my interviews are regional (on the coasts)//Yes, it is mostly regional with some exceptions unless you have connections to different regions or did aways there. One exception to some degree is top schools which may weigh academic/research fit more than geographic fit.</t>
  </si>
  <si>
    <t>n=1, received interviews pretty evenly all across the country, not restricted to the region of my home program or where i did my aways x3//I got interviews all over, I would apply to anywhere you would enjoy living. // i received interviews from pretty much all the west coast programs and i have absolutely zero ties other than a few weak ties to LA which are non-family relationships. I'm from midwest (no west coast rotations, letters, or connections thru letter writers/mentors) and have an average CV. on top of that i only have 1 midwest interview. just to add to the randomness :]// Just to corroborate the above, got interviews across the country with no ties or rotations in those places. I think most programs are just looking for people that will be a good fit // I actually received more interviews in regions I had absolutely no ties than regions that I've lived.</t>
  </si>
  <si>
    <t xml:space="preserve">Is there a timeframe to receiving invites from waitlists or cancellations.. or can it happen as close as the day before the interview ? </t>
  </si>
  <si>
    <t>I got one 1 week from interview date this past week...I'm sure it varies but 1 week is probably the closest unless you're somehow in the area and at the top of their waitlist / i got one like 2 days before their date/waw was it regional? / yeah it was close so i was able to go, maybe that is why the invite came so last second after some cancelation, they looked at regional people they hadnt invited.</t>
  </si>
  <si>
    <t>MSKCC vs HROP?</t>
  </si>
  <si>
    <t xml:space="preserve">samex2/HROP is more recognizable for patients//&lt;--that means nothing from a choosing residency POV//whichever is a better fit for you. there is no objective "better" here /// IHOPx3 // MSKx3 /// i thought it was IHOB? </t>
  </si>
  <si>
    <t>Penn vs. Stanford?</t>
  </si>
  <si>
    <t>Penn, no contestx3// whichever makes you happier x2// strongly disagree that there is "no contest" - it's similar to asking HROP vs. MSK. whichever is a better fit for you// The comment "Penn, no contest" just shows how misinformed people here are. Both are top programs and are comparable. x2</t>
  </si>
  <si>
    <t xml:space="preserve">&lt;-- Penn is a better program than Stanford, but not so different to warrant living in one location over the other if you have specific reasons. </t>
  </si>
  <si>
    <t>Hofstra Northwell vs Henry Ford?</t>
  </si>
  <si>
    <t>Whichever makes you happier again... /// think Henry Ford more established long term</t>
  </si>
  <si>
    <t>Northwestern vs UCSD?</t>
  </si>
  <si>
    <t xml:space="preserve">UCSD x 1 million/x2//for sure //no contest/Northwestern way overrated, plus SD has such better weather//I just interviewed at NW and I thought it was really solid. But that's ok, rank it low :-P //For me it's less of a statement on NW but more so about how awesome a program UCSD is. </t>
  </si>
  <si>
    <t>MS3 here, does anyone have advice for those of us who are wanting to apply for rad onc next year but don't have many pubs and who aren't likely going to be getting all that many in the next year? How important is publications, presentations, abstracts, etc. in the application and interview process? Thanks guys :)</t>
  </si>
  <si>
    <r>
      <rPr/>
      <t>Very very important. You would be surprised how productive you can be though // Really depends what type of program you're trying to match to. Pubs are very important for matching to top programs, less so for others.//I found rad onc later and didn’t have publications, but got some presentations in. I think that would be a goal because it definitely matters  // PD here: its not</t>
    </r>
    <r>
      <rPr>
        <u/>
      </rPr>
      <t xml:space="preserve"> all abou</t>
    </r>
    <r>
      <rPr/>
      <t xml:space="preserve">t publications in spite of what many students think. Some programs may de facto only be considering widely published candidates because they are getting the most competitive candidates But we generally look at the whole application. Including USMLE, yes, but there is something everyone on this board always misses: your rotation evaluations and LORs - what's *really* written there. We all know how to read between the lines of the "big names". And we all know faint praise when we see it. How you do on </t>
    </r>
    <r>
      <rPr>
        <u/>
      </rPr>
      <t>all</t>
    </r>
    <r>
      <rPr/>
      <t xml:space="preserve"> your rotations speaks volumes about you. I would say that it would be of use to try to at least begin to work on projects with people. Reach out to programs or do away rotations with a track record of projects with students. good luck.  </t>
    </r>
  </si>
  <si>
    <t xml:space="preserve">My school doesn't have much research. Any tips on how to get involved in a productive research project that I could take to astro?//Do you mind telling us where you’re based out of? Any other medical schools nearby?// Do away rotation at place that has track record of working with students on projects. Ask some docs at your schools projem for a hookup. Also don't get hung up on astro. </t>
  </si>
  <si>
    <t>Email some attendings and offer your services, that is what I did. If your program has a residency then ask the residents. Depending on rest of application, having no pubs but showing some projects in the works can be sufficient. If rest of application is poor and clinical grades are average then maybe more research can make up for it. No exact science to me, rest of my application was iffy, so I took a gap year, and helped me. But its not required if you are in good in all aspects besides pubs. You will match but maybe not to high programs that expect the research commitment. If you really want to match their then perhaps having a gap year for pubs would help.</t>
  </si>
  <si>
    <t>0pU Florida vs Moffitt vs UNC: training/reputation/location</t>
  </si>
  <si>
    <t xml:space="preserve">UNC, U Florida, Moffitt x3 // UF &gt; Moffitt &gt;&gt;&gt; UNC imo. /Moffitt has been on the rise/ UNC&gt;Moffitt=UF, hard to say with Moffitt vs UF, long term maybe moffitt but go by where you liked. </t>
  </si>
  <si>
    <t>Are hours worked and step score ranges on Freida accurate?</t>
  </si>
  <si>
    <t>I guess depends how often it gets updated. I don't trust much what's on Freida since I doubt it has the latest info/as for work hours, go with what the residents tell you. its pretty hard to quantify for these things</t>
  </si>
  <si>
    <t>I think it has an update box time stamp but its guestimates I assume.</t>
  </si>
  <si>
    <t xml:space="preserve">Rad Onc resident here - just a reminder to those of you guys who have finished most of your interviews and have the inclinication to do so...please consider filling out your away rotation or interview impressions on this spreadsheet. Even just one sentence can end up meaning something important to the next group of applicants as they decide where to rotate or apply. The impressions on SDN definitely helped guide me a great deal during my 4th year away rotation selection, and it's a great way to "pay it forward" to your future colleagues. </t>
  </si>
  <si>
    <t xml:space="preserve">Agreed. The spreadsheet this year is pretty disappointing when it comes to interview impressions. // Can't speak for others but I'm planning on filling out my interview impressions in early Feb when all the interviews have finished. Or perhaps post Match day. x2 </t>
  </si>
  <si>
    <t>Also 20 less applicant data than last year, I think people are using the spreadsheet but just not sharing their own points//it got pretty ugly last year and SDN has taken a dive in geneal content. Wonder if that plays into it. // I'm just paranoid, I'll add as much as I can after match day.</t>
  </si>
  <si>
    <t>Looks like Tufts may have added another interview date? Was invited today to a 1/18 date that isn't listed previously on the spreadsheet. I know literally nothing about Tufts by the way, how is the program?</t>
  </si>
  <si>
    <t>Rutgers did the same. I feel like this year it is a common theme /// Did many people cancel on their actual dates and they couldnt fill or did they learn that they interviewed too highly or did they not like anyone they interviewed?</t>
  </si>
  <si>
    <t>Yeah weird additions that didnt help me but I assume they just wanted to be safe and not SOAP like last year</t>
  </si>
  <si>
    <t xml:space="preserve">does anyone know at what time exactly the interview day ends for UT San Antonio? </t>
  </si>
  <si>
    <t>Same question but for University of Rochester?//San Antonio's initial email stated that interviews "will end no later than 3pm"</t>
  </si>
  <si>
    <t>Of course you need to consider the time it will take to scale The San Antonio Wall</t>
  </si>
  <si>
    <t>Happy New Year :)</t>
  </si>
  <si>
    <t>Washu vs Hopkins vs Penn: training/research/reputation? Felt like all were similar. thanks! // Also interested in this, with location not playing a part. //hopkins changing chairs. Penn probably better pedigree in radonc. Hopkins outstanding clinical training bar none</t>
  </si>
  <si>
    <t xml:space="preserve"> Philly&gt;&gt;&gt;&gt;Baltimore&gt;St. Louis // All three are top programs. IMO Penn=WashU &gt; JHU. Penn probably gets the most hype on the forums of the three given the amazing facilities and opportunity (not that the other two don't provide this). The chairs at WashU and Hopkins are much more established and well known compared to Penn, though I don't know if this really matters. //Hopkins Chair: he is leaving to become med school dean. and he was a "nobody" when he became chair. He was not known for any rmeaningful reearch. He was recognized for leadership skills and had good support.// I heard that Viswanathan is taking over? If so, that is a good sign for the program //oreally// Not sure why Hopkins gets so much love here (no one actually explains why it is "top"). I got the sense that the residency program was utilized more as a labor pool than educational. It seemed like it had several of the worst features of MSKCC (long hours and distant faculty) but without the benefit of an elite pedigree. Obviously everyone loves DeWeese but I don't think we should let our perception of the program be driven by our perception of him// The perception of the program is not driven by DeWeesse. It's only your perception that is. I've heard from mentors and residents that hopkins is a top program for the same reasons other places are: research, training, mentorship, name.//&lt;- your unearned surity is impressive Aniken</t>
  </si>
  <si>
    <t>I feel like this chair recognition thing is pointless as most chairs are established and hence why they are chairs, you cant really compare...My impression is that chairs are in their own worlds and hardly involved in residency education and have little interaction with residents//its very variable by institution. However Chair matters in that they set the both policy and tone for the entire department. Even if a chair never makes any direct residnecy decision they directly influence the departmental culture and QOL. you can bet if your attendings and department are miserable, you will be too. // Being famous in the field for research has no relation to being a good chair. Good chair=leadership, execution, and vision. // srsly, this field overvalues research way too much (rather than looking at people who come to work with a vision and smile everyday) //they're not mutually exclusive but your point is taken.</t>
  </si>
  <si>
    <t>anyone know what happened to the NC schools with the december blizzard?</t>
  </si>
  <si>
    <t>UTSW sent rejections?</t>
  </si>
  <si>
    <t>is it true that utsw is contracting to 3 this year?</t>
  </si>
  <si>
    <t>yes// If only other programs would follow suit...x2//they're not really contracting their program, their class sizes are just uneven some years have 5, 4 or 3 // damn, false alarm  // yeah lol, the chair told me his goal is to get to 24 total aka 6 residents per class haha // another unecessary expansion // lots of programs are saying this -- it is completely out of control.</t>
  </si>
  <si>
    <t>any thoughts on City of Hope?</t>
  </si>
  <si>
    <t xml:space="preserve">Seemed like a nice program that's true to prior impressions with the addition of 2 young attendings (one from pitt and one from colorado) that's pushing for a more academic vibe, maintains solid satellite placement for interested graduates, lower peds volume (done at St. Joseph's hospital in orange county ~1 hr away) // seemed pretty sweet, happy and productive residents//Very low peds volume if that is important to you//The morning conference with residents presenting cases 4 days/week did seem more demanding than many other places // I was really impressed with City of Hope.  The clinical training seems top notch, and the research opportunities are there without too much pressure.  Also the work-life balance and quality of life in so cal is quite appealing/Planning to expand to 8 soon pending brachy volume. </t>
  </si>
  <si>
    <t>MCW vs Cincinnati?</t>
  </si>
  <si>
    <t>mcw//any reason why?//Take what others say with a grain of salt, Cincinnati is a nice program//no reasons at all, just personal pref based on loc, name, etc.; cincinnati is great too</t>
  </si>
  <si>
    <t xml:space="preserve">Anyone take notes on brachy strength/variety/volume at Univ of Arizona? Is prostate LDR/HDR/Both? </t>
  </si>
  <si>
    <t xml:space="preserve">Similar to a few posts below, I am trying to get rid of a few more interviews. What are people's thoughts on  vs Thomas Jefferson vs Ohio State? </t>
  </si>
  <si>
    <t>Personal preference is Jeff x2 // OSUx2</t>
  </si>
  <si>
    <t>Does anyone mind if I clean up the interview swap tab and take out the posts for dates that have already passed?</t>
  </si>
  <si>
    <t>Yes, go ahead, it has lost its utility with the clutter and out of date enteries</t>
  </si>
  <si>
    <t>I get a feeling this will be quiet until rank lists are due. I will miss you guys</t>
  </si>
  <si>
    <t>this year's sheet is an unfortunate version/I agree</t>
  </si>
  <si>
    <t>friendly contributions would be great</t>
  </si>
  <si>
    <t>Is U Az no post interview communication?//nrmp rule apply to all</t>
  </si>
  <si>
    <t>Yes // They said they are no post interview communication, but given my interview with the chair I feel like he would look favorably on post-interview communication//im inclined to report ay clear violations</t>
  </si>
  <si>
    <t>Thomas Jefferson VS UAB. Can only interview at one, which is the stronger place?</t>
  </si>
  <si>
    <t>historically jefferson // UAB is a very strong program clinically and has solid research, now has protons as well. IMO a better program than Jeff, but Philly&gt;Birmingham (depending on what type of city you like)/protons really isn't a something that makes a program better &lt;-- sounds good boss, bet you're fun at parties//well that was unnecessarily judgemental//yeah judgemental people are who i orbit at parties.</t>
  </si>
  <si>
    <t>80% TJU grads go academic, 80% UAB grads do private practice//TJU is not 80% academic // yeah not even close</t>
  </si>
  <si>
    <t>I will take Jefferson off your hands please!!!</t>
  </si>
  <si>
    <t>If a program did not discourage post interview contact, I feel a thank you letter is obligatory almost atleast to the PD. What are your views?</t>
  </si>
  <si>
    <t>if youre going to do it, send to coordinator and s/he can pass on as s/he sees fit. usually they'll do with what its in your best interest.// oops too late, but good advice.</t>
  </si>
  <si>
    <t>Quick poll: do you prefer [A] having multiple (3-4) interviews scheduled back to back (even if it means sitting for a while until your next block, or even sitting around first thing in the morning), or [B] having interviews scattered evenly throughout the day?</t>
  </si>
  <si>
    <t>[A] x 3, [B] x 5</t>
  </si>
  <si>
    <t>Not completely scattered but dont mind a break or 2 for 5 or 10 mins. Not just exit room and directly to the next. Ideal say 20 minute blocks but 10 minutes between each block would be amazign to grab coffee, pee, drink water, eat more breakfast, etc.</t>
  </si>
  <si>
    <t>Hey all, just added a column on the invites tab to keep track of which programs do not invite all their rotators. If you have a moment, please add 1 to the running tally for the program in question if you fall into this category. This way we can make it much more apparent to future classes and will be very helpful in planning their aways. Thanks!</t>
  </si>
  <si>
    <t xml:space="preserve">How many of you applied with backup specialties? </t>
  </si>
  <si>
    <t>x3 :'(</t>
  </si>
  <si>
    <t xml:space="preserve">Anybody going to the Pitt interview on January 9th and needing a ride to the pre-interview dinner from the airport the night before? Uber is $50 and I'm renting a car, so willing to split some costs with others. I'll be picking up the car at 2:30ish in Pittsburg.  I will also be driving to Cleveland the night after the interview which is a 2 hour drive, and I'm also willing to help drive people with the same travel. Text 913-963-8484. </t>
  </si>
  <si>
    <t>Northwestern vs Emory?</t>
  </si>
  <si>
    <t xml:space="preserve">Chicago is more fun than Atlanta, reputation is comparable </t>
  </si>
  <si>
    <t>Henry Ford vs Wake Forest?</t>
  </si>
  <si>
    <t>henry ford hands down</t>
  </si>
  <si>
    <t xml:space="preserve">There's a lot of talk about top 10 here, but for those of us with a smattering of mid-low tier programs, it would be helpful to have a list of programs that don't quite make the middle-tier. The goal is not to put these programs down, but rather to help everyone be informed before interviewing with these programs so that we can ask the right questions and make our own judgements.   Could we put together a list +/- reasons why (not geting jobs, residents dropping out, etc) in a semi-respectful manner. For those of you who are well connected into the top programs who have spoken to mentors in the field about this, your input would be especially helpful so we can ask about these things at interviews and make informed decisions when we rank.  </t>
  </si>
  <si>
    <t>Dartmouth and Arkansas = High risk as first resident, CPMC = Closed</t>
  </si>
  <si>
    <t>What are people's thoughts on post-interview communication? Have people been sending thank you notes? What if the program actively discouraged you from sending anything, do we just hold off?</t>
  </si>
  <si>
    <t>I wouldn't send anything. if you have questions, send an email to the program coordinator//exactly. if they discourage you, don't send. Say thank you at the end of the day and that's it.</t>
  </si>
  <si>
    <t>Is Miami a top 20 program?</t>
  </si>
  <si>
    <t>no // not even close. more like bottom 20</t>
  </si>
  <si>
    <t>Davis vs Texas San Antonio?</t>
  </si>
  <si>
    <t xml:space="preserve">Elekta MRI linac just FDA approved. Anyone read up on Elekta vs Viewray? </t>
  </si>
  <si>
    <t>can't imagine it matters. also better on SDN board</t>
  </si>
  <si>
    <t>Any med students at Best of Rad Onc tomorrow in NYC?</t>
  </si>
  <si>
    <t>What’s that? Can you provide more details?</t>
  </si>
  <si>
    <t>Secret meeting of societies? Well my resident had told me to register in like July, and its some conference on RadOnc advances I assume.</t>
  </si>
  <si>
    <t>Do we really have 195 positions this year? is that number accurate?</t>
  </si>
  <si>
    <t>job</t>
  </si>
  <si>
    <t>Amazing how every single position filled will be by an applicant with the same number of final MVPs as steph curry/haha!</t>
  </si>
  <si>
    <t xml:space="preserve">U Arizona Tuscon vs UC Davis? </t>
  </si>
  <si>
    <t>AZ&gt; x2 / why?</t>
  </si>
  <si>
    <t>Thoughts on UCLA  vs Beaumont vs U Florida? How would you rank them?</t>
  </si>
  <si>
    <t>Beaumont / UCLA&gt;&gt;&gt;&gt;&gt;&gt;&gt;&gt;</t>
  </si>
  <si>
    <t>Florida &gt; UCLA &gt; Beaumont based on my limited knowledge of the programs/OP:Glad to see absolutely no consensus, anyone else have thoughts? / make your own decision for which place is better for your goals like an adult?//Beaumont&gt;&gt;UCLA but LA&gt;&gt;&gt;&gt;Detroit</t>
  </si>
  <si>
    <t>all are top notch, depends on where you want to live, midwest, west coast, or south? // if you had to choose between interviewing at Beaumont vs MCW, which one?/MCW /// Def Beaumont...its a much stronger program</t>
  </si>
  <si>
    <t>Beaumont was traditionally a much stronger program........  I don't think the same can be said now.  Its probably a wash between the two.  Both are strong clinical training and likely carry the same name recognition when applying for jobs.  Choose to interview based on location or some other thing you are after such as size of program.  Location for each is okay.  MCW is not in downtown Milwaukee (in a nice suburb) and Beaumont is not in Detroit (nice suburb).  Depending on where you are from.... I would live in either of those cities any day of the week over LA.// I agree whole heartedly- Detroit (and Baltimore too) are so much nicer than coastal CA and LA // &lt;-- did you forget the /s there?</t>
  </si>
  <si>
    <t>which places have offered a free hotel?</t>
  </si>
  <si>
    <t>Mayo Rochester and Mayo Phoenix// Buffalo and Rochester // UTSW// Dartmouth// Baylor // Nebraska //U Wisc//MDACC</t>
  </si>
  <si>
    <t>For those interviewing at the University of Florida: Will you be participating in the day of clinic shadowing the day prior to the interview, and if one misses due to another interview do you think that is okay?</t>
  </si>
  <si>
    <t xml:space="preserve">I stopped shadowing after high school//this and the thread above will be the epitath of today's med students: I'm entitled to free stuff and to be paid for your efforts to teach me /// </t>
  </si>
  <si>
    <t>&lt;-I dont think there is any entitlement in the thread above. There is nothing wrong with asking about the accomodations offered. //i agree- but it was funny to see the two comments together. All good /// im a med student and I will no doubt be paid as I learn in residency//yes and you are a sharp one too...</t>
  </si>
  <si>
    <t>Is it over already? :(</t>
  </si>
  <si>
    <t>i got an interview yesterday, so not yet!//Got one today, still going</t>
  </si>
  <si>
    <t>Wait until 2nd or 3rd week of December. A few more invites may trickle in.</t>
  </si>
  <si>
    <t>they can keep coming until until the day of each interview. so that includes till feb</t>
  </si>
  <si>
    <t>Has anyone called UTMB to make sure they are still alive?</t>
  </si>
  <si>
    <t>UTMB and UT MD Anderson merged this year (clinically).  However, it doesn't look like the residency programs merged.  The lack of interview invite is probably because there's uncertainty about the process?//not likely but possibily//agreed, they still accepted applications and our monies #wewantourmoneyback//Heard from a UTMB student on the interview trail that this is correct; they don't know if they will be able to accept a resident this year</t>
  </si>
  <si>
    <t>The idea [18-19 awards tab] is stolen from our friends in Urology, but to make our interview season more fun, lets begin the 18-19 awards! // This seems pretty mean-spirited</t>
  </si>
  <si>
    <t>please elaborate?//theres a new tab to list places under 'award' genres</t>
  </si>
  <si>
    <t>one must interview before awarding awards. ///there's also no way to tell if these are being filled out by applicants, similar to IV impressions, still interesting nonetheless</t>
  </si>
  <si>
    <t>worst residents seems tacky... how about worst future colleagues?//oh yeah. that's much better. how about nothing personally insulting? / that's so catty i love it//ug. SDN forum and some of the commenters here make radoncs look like a field of jerks. // This tab seems pretty mean-spiritedx2 //some of these comments make us look more fake and catty than what you hear with the derm ppl../ hey radonc is really competitive after all!</t>
  </si>
  <si>
    <t>How about most quirky or peculiar resident. //No, if you mean that we name names here then that is a terrible idea, unless people doing so will share their own names here as well // yeah so no idea why the worst was there.</t>
  </si>
  <si>
    <t>Can you SOAP into a program that has previously rejected you (in case that program ends up in SOAP)?</t>
  </si>
  <si>
    <t>if they  didnt interview, yes that is the way it works for most. If they DID interview, chances are low. this means they didnt want to rank you after meeting you and they preferred to risk not matching (i.e. "better options")</t>
  </si>
  <si>
    <t>Maybe they regret it and prefer you to an unknown applicant they never interviewed so you never know//maybe but not likely. when ranking they made a conscious decision to risk SOAPing rather than rank you. They do this ever year and think deeply about it</t>
  </si>
  <si>
    <t>Poll to applicants from a resident: What do you guys prefer to do during downtime on interview day? 1) Chill with other applicants and friends to decompression/ take a break from the interview atmosphere 2) Have residents available for further questions and chit chat 3) Have games/ other activities available to help pass the time</t>
  </si>
  <si>
    <t>seriously though, i feel like there's no need for residents to hang around during breaks. the interview dinner, lunch, and tour are more than enough opportunity to have questions answered. residents hanging around during breaks even though its supposed to be chill still doesn't let you relax because you feel like you need to converse and appear social, even if you know residents aren't evaluating you or they don't have input /// agreed // "residents arent evaluating you" - bless your heart // yeah i've heard your rank can easily tank over some petty bs like yawning at lunch: "applicant looked bored" / you don't know what you're talking about dude // lmao there are some real a*holes on this spreadsheet especially whoever said bless your heart. i hope i don't end up in the same program as you. Whether it has an effect or not, residents hanging around when you're just trying to chill out is annoying because they're constantly trying to talk to you and asking if you have any more questions when you're just like "dang dude let me chill for a min i just did 7 straight interviews"//Actually residents are evaluting you and people do get tanked for "they looked bored". If you are confident otherwise, by all means, do those things and let us weed you out. it makes it so much easier to find the truly modest and collegial colleagues / hanging with residents during breaks is annoying? oh honey... &lt;-- did you even read what was written</t>
  </si>
  <si>
    <t>I'm a fan of having the residents around as much as possible - how else can you get a feel for who is in the program? At dinner you don't always have the chance to talk to everyone // i agree with ya, i'd prefer as much facetime as i can with potential coworkers and staff too, one of the best ways to really feel out the workplace, at the end of the day it's a job // dinner, lunch, tour, other times during the day are plenty to talk to the residents imo. and if you believe you're really geting a great feel for the program in one day regardless, i don't know what to tell you. everybody is putting on their best face for the applicants, none of the residents are gonna look all mopey and stuff. its amazing how at every single program the residents are "all really cool people, some of the coolest on the trail, very happy and mesh well together, collegial atmosphere, great relationships with attendings, you're only limited by your imagination." surreeeeee//you wiould be surprised how much you can get a feel of a place in a day especially if you are lucky enough to interview a few times and have points of comparison. And you will be surprised how often applicants let their "best face" slip enough-or maybe their best face isn't all the good. I expect most people know how to read between the lines. maybe not. / this might be a weird question but I'm just curious, whats the most common example of people's "best face slipping" from your experience? thanks//seen a number. i dont want to embarrass anyone so I wont tell any more colorful anecdotes. But one mistake ive seen sink people more than once is a candidate clearly make an effort and being friendly with people they perceving as important, and being dismissive (and even rude) to others. Its the kind of stuff you never think someone will actually do in real life on an interview but boy does it happen. In fact every year ive seen people who on paper were superstars tank or get chucked off a rank list, and some others shoot to the top</t>
  </si>
  <si>
    <t>I posed the questioned to gage how much time to spend during our own interview day since I basically have a free day with my attending interviewing. Our residents didnt want to be overbearing, but also didnt want to seem like we were hiding something.  Plus, we personally enjoy meeting you all! It is a tough balance, especially when not all applicants can make interview dinners,  I dont speak for all programs, but our residents dont come in to stress you out, judge you, or put on a face for our program. It is just an exciting day to welcome potential colleages.  I just wanted to give you our point of view and let you know we aren't all paying attention to if you yawn! :)  I wish you all the best with the interview season! // as an applicant I'll say I sincerely appreciate your prescence and have been told that a lack of residents is a "red flag" since it might mean they're too busy or too unhappy to attend. Please keep showing up!</t>
  </si>
  <si>
    <t xml:space="preserve">One more program to go! </t>
  </si>
  <si>
    <t>Yay and noooooo!// Boo-yayy</t>
  </si>
  <si>
    <t xml:space="preserve">Reminder that interview related costs are tax-deductible so keep reciepts for your January trips so you can deduct from your new resident salary </t>
  </si>
  <si>
    <t>#boss x2</t>
  </si>
  <si>
    <t>this may have changed, and in the past only applied if you itemized.</t>
  </si>
  <si>
    <t>Didn’t know this was a thing, but apparentely this Tuesday is "Travel Tuesday" and is the best day of the year to buy flights. https://lifehacker.com/travel-deal-tuesday-is-still-one-of-the-best-times-to-b-1830641461</t>
  </si>
  <si>
    <t>Thanks for sharing! x3</t>
  </si>
  <si>
    <t>how do  we start a new question on this reverse spreadsheet?</t>
  </si>
  <si>
    <t>Insert a new row above the top row//&lt;thanks!</t>
  </si>
  <si>
    <t xml:space="preserve">anyone know what time Georgetown interview is expected to start and end? </t>
  </si>
  <si>
    <t xml:space="preserve">Up until what date we can expect to continue receiving interviews? </t>
  </si>
  <si>
    <t>No cold cutoff but seems to have slowed down. When the 3 final programs send invites, and its been like a week or 2 without invites then its done. - I will say mid December.// really up until the day. if someone drops out, they will try to fill.</t>
  </si>
  <si>
    <t>up to 2 weeks before the last interview. however for 95% of us, probably mid December like the other commenter said</t>
  </si>
  <si>
    <t>Can we agree to stop with all the interview groveling &amp; shaming of the strong applicants? seems every other comment is about making sure you cancel your interviews, look out for the little guy, its unethical to have your mentor make calls, haves vs have nots etc etc. It's starting to get obnoxious and everybody is aware to be courteous enough to cancel interviews. We're all future colleagues, no need for the constant tension directed those who have earned their accomplishments. x4 /// no need to feel the tension, you can do what you like and let the other big and little guys do what they want. ultimately all of us should match.</t>
  </si>
  <si>
    <t xml:space="preserve">"I dont understand how they can all be so uncivilized" said the Madam, clutching her pearls whilst being driven through the ghettos of the city.// &lt;-- this perfectly illustrates the point of the original comment. Totally inflammatory and unnecessary. People with 30 interviews are not the reason you have few interviews. Everybody should do their part and pass on the interviews they are less interested in but it remains an individual's decision because at the end of the day they were invited on their merits //pretty sure that comment was making fun of the original comment....//Civilized people generally have occupations, help the little guy...I personally know 3 of us with &lt;5 invites. We are scared and a little desperate at this point and begging is all we have left unfortunately. Count your blessings, then please pass a few on to the little guy for xmas.//its a small field. people see bad behavior (lack of generosity, and shaming both) better than you think. a little enlightened self-interest will go a long way for both strong and weak applicants </t>
  </si>
  <si>
    <t xml:space="preserve">&lt;-- definitely agree, we can all be civil and absolutely everybody should be conscientious throughout this process. I personally have cancelled quite a few interviews and know others that have done the same. In the end, we can all only match at one program. But quite frankly it gets old to see the same things posted needlessly and repeatedly with accusatory tones.//thank you. A nice change from the SDN forum where requests for "professionalism" are conflated with "Stifling". </t>
  </si>
  <si>
    <t xml:space="preserve">no point in infighting, tis the programs faults if 30 invite the same applicant like they are locals in 15 states and are ALL their best fit,then ghost other apps knowing there are less US seniors than spots....and few even bother telling you if you WL or rejected.... im hoping everyone gets MATCHed and many programs get SOAPed//everybody needs to calm down // chill bros
Yall some real cupcakes // lol//I think we're seeing why a lot of people are not getting invites. </t>
  </si>
  <si>
    <t>I've heard of applicants having mentors call their top choice programs to advocate for them … how do you go about this without burning bridges if the mentor is from a program that is also interested in you?</t>
  </si>
  <si>
    <t>Be honest with them and let them know what you want to do. Ultimately any well-adjusted adult should support you fully.//so no one from sdn then.</t>
  </si>
  <si>
    <t xml:space="preserve">What happened to taking the game out of the match? It's not ok for an applicant to contact a program, but it is ok for an applicant's mentor to do so? x2 //taking the game out of the match was proposed by the top programs who already get every candidate they want who then suggested implementing this system so they can feel righteous. // those are some pretty strong claims // check the writers but still the game ruins for us at the bottom, not the strong programs who have strong players and will game but likely no impact. // All this maneuvering is ultimately not in the applicant's interest. Programs will always have more leverage in the game. How about we all play our part in making this process fair for everyone? </t>
  </si>
  <si>
    <t>taking the game out of the match means after interviews you don't tell programs where you are ranking them, and programs don't communicate with you. has nothing to do with your mentors helping you get interviews at programs you are interested in//PD here: "taking the game out of the match" was written because certain programs violated the match chronically and many of us felt it was wrong. The person who wrote :" was proposed by the top programs who already get every candidate they want who then suggested implementing this system so they can feel righteous." does not know what they are talking about. Be as bitter as you enjoy, but please do not disseminate incorrect information to your peers. //</t>
  </si>
  <si>
    <t>Haven't been on SDN much since this spreadsheet started. Pretty grim on there about the future of our field!//by all means, please take yourself out of the match for the rest of the applicants who get infomration from real people and not anonymous handful who complain about the vacations weeks in residency COMPARED TO OTHER FIELDS IN MEDICINE. To the rest, good luck!//&lt;-- watch out, someones a badass//watch out. someones a wise-ass</t>
  </si>
  <si>
    <t>most residents and faculty you talk to in real life are not nearly as down on the field as they are on SDN...in fact talking to many chiefs this year it has been the opposite//There is indeed much truth in what is posted on SDN about the field, but I agree its important not to become all "doom and gloom" as reading those posts on our forum would suggests one should feel. Ask residents, especially chiefs, what they like the most and dislike the most about the field and or training program; also ask them about their own job search and resident job placement in previous years. This should allay any unecessary fears, and perhaps reveal legitimate ones as well. Most Rad Oncs are still very happy and satisfied people, and it shows. // there is a very little bit of truth in the SDN board. Problem is bs is conflated to truth, and people who have a different perspective on information are shouted down as shills and part of the problem. Talk to real people in the field to get a responsible view.</t>
  </si>
  <si>
    <t>SDN radiation oncology board now sucks. Agree with you.</t>
  </si>
  <si>
    <t>Chief resident here. SDN is a little overboard on the job market, but there is more than a grain of truth to it.//problem, or at least part, is that context has been lost.  historically, no one has ever got exactly what they want, where they want in exactly the kind of practice they want. part of the problem is the notion that things have changed drastically from the past. They havent. There have always been better and worse years. The is a different expectation nowadays to what is entitled.  Anyway this year better than last IMHO. yes trends over time need to be watched. but some people have their heels so dug in they more concerned with not being wrong than anything else.</t>
  </si>
  <si>
    <t>Happy Thanksgiving souls I havent met!</t>
  </si>
  <si>
    <t>Gobble gobble!</t>
  </si>
  <si>
    <t>Anyone know the story behind UC Irvine? The email was fairly forthcoming about problems in the past, but I couldn't find anything mentioning the program on the previous years spreadsheets.</t>
  </si>
  <si>
    <t>I believe they didn't have residents the past few years. See sdn for previous info. Also, this is my second time typing this; someone deleted my initial comment.//Looks like they couldn't participate in the match for a while and so took people from outside the match to fill the current program/what does it mean to take people from outside and does anyone know why they could not participate? Only asking for facts and not trying to be disrespectful. //I believe there is info on the program elsewhere in the impressions section/where? Can't find it.</t>
  </si>
  <si>
    <t xml:space="preserve">What happened to taking the game out of the match? It's not ok for an applicant to contact a program, but it is ok for an applicant's mentor to do so? x2 //taking the game out of the match was proposed by the top programs who already get every candidate they want who then suggested implementing this system so they can feel righteous. // those are some pretty strong claims // check the writers but still the game ruins for us at the bottom, not the strong programs who have strong players and will game but likely no impact. // All this maneuvering is ultimately not in the applicant's interest. Programs will always have more leverage in the game.  </t>
  </si>
  <si>
    <t>How many programs should you rank to match?</t>
  </si>
  <si>
    <t>8-12 &lt; agreed x3//all the ones you wouldnt mind going to/// is it better to go unmatched or match somehwere you wont be happy</t>
  </si>
  <si>
    <t>All of them you interview at, otherwise dont interview there. / it’s entirely possible that the interview ruins your impression of a place // so if I interview at a place and the faculty are all a-holes, the facilities are ancient, and the residents are worn down I still have to rank it just because I interviewed there? got it. thanks.//someones been to sloan /// very true guess its better to go unranked than to go to a shitty place.</t>
  </si>
  <si>
    <t>nebraska confirmation?</t>
  </si>
  <si>
    <t>Yes ma'am/sir</t>
  </si>
  <si>
    <t>When is the latest you should cancel an interview (how many days before)? I have one scheduled less than two weeks away and have had a few second round offers trickle in that I like more</t>
  </si>
  <si>
    <t>I would think no less than 5 business days x2./ Please consider the cost of a flight on such short notice to the person who will be taking your spot. 2 weeks is appreciated and there are multiple candidates with &lt;5 invites who absolutely need every invite they get.  / Interview has been cancelled. I asked becasue I wanted to make sure this didn't put the program in a bad spot on short notice. Thanks for the answers! / hell yeah brother, cheers from iraq</t>
  </si>
  <si>
    <t>I think cancel anything you dont want, even if 1 week left because someone else would love that spot. I think a program would apprecaite not wasting their time if its likelast on your list and you are just there cause you scheduled it. x2/ or if you dont plan on ranking it anymore but have something scheduled.</t>
  </si>
  <si>
    <t>many attempts to swap Harvard, MD Anderson, Fox Chase, Michigan, Stanford, WashU, etc unsuccessfully..... did the 'Top 20' invite the same 30 applicants ?//Having conflicts actually ensures that the same 30 candidates don't interview at each program // is Fox Chase top 20?</t>
  </si>
  <si>
    <t>Ofcourse they did.//Pretty normal, isn't it? This year probably isn't special in that regard. Top will be the top for x combination of factors/connections// it wasnt like this last year with the 17-18 interview swap...... and the 'top 20' have 60 spots combined...... do they plan on SOAPing the other half? there are like 30 IMGs applying this year</t>
  </si>
  <si>
    <t>maybe the top just messed up their dates this year vs past year they all managed to hit different dates so no swaps were needed//Fox Chase, Jefferson and UPenn tried to arrange at least one day of interviews next to each other for convienience of applicants.</t>
  </si>
  <si>
    <t>They should just interview or screen at ASTRO. One flight, one research conference experience and like a day of interviews.x2//watch conspiracies about "why they're not interviewing at their institution"  start on SDN. Not going to happen. // How would this even work? would never rank a place and gamble 4 years of my life without setting foot in their department, that would make no sense//no it would not. lack of understanding or insight never stopped people from post very assured opinions o SDN before</t>
  </si>
  <si>
    <t>Top Programs in Chicago? (UChicago is obvious, but wondering how Northwestern and Loyola, etc compare)</t>
  </si>
  <si>
    <t>Uchicago &gt; NW &gt; Loyola x3/ However, if you are looking for an academic career, it would be UChicago&gt;Loyola&gt;NW. Loyola sends half academic half PP, NW sends grads mainly to PP/ NW is over-rated//Disagree. ~50% NW goes into academics.</t>
  </si>
  <si>
    <t xml:space="preserve">they are all not bad places. </t>
  </si>
  <si>
    <t xml:space="preserve">That is not true about NW. Current resident here - In the past few years at least 3 residents went into academic practice, 1 is doing a fellowship in public health. Strong presence at ASTRO the past couple of years, residents PI on multiple grants, starting up clinical trials, etc. Program is super not toxic and attendings are young and interested in education and research. </t>
  </si>
  <si>
    <t>I know we talked about this for UCSF below, but do programs need your step 2 ck score before rank lists are due?</t>
  </si>
  <si>
    <t>From what has been said below, it appears not. Personally, I am on the fence about how much I should study for step 2. To those who haven't taken it yet, will you be studying to pass or studying to score well? // Wish I could say studying to do well, but it appears from my practice test I am studying to pass x4/2 weeks my a**, I forgot everything/Pushed it back to march x2.//no one cares about step two UNLESS you fail or do very poorly. // What score is very poorly?</t>
  </si>
  <si>
    <t>Anyone heard about malignancy at UTSW x3</t>
  </si>
  <si>
    <t xml:space="preserve">Rotated here, didn't seem malignant at all. Residents are worked about as much as other academic programs, with their brachy rotation being the most glaring in terms of hours. Residents given a lot of flexibility with schedule and have been doing a lot of different things for research year too (MBA, 6mo extra clinical for PP jobs). PD was changed a few years ago and old residents comment how it's different now. </t>
  </si>
  <si>
    <t>//"worked as much as any academic program" not a thing. Radonc resident experience wildly varies.</t>
  </si>
  <si>
    <t xml:space="preserve">For anyone who just got the Einstein invite (11/16) what were the dates you were offered? it seems like they only have one of the dates (12/7) listed on here </t>
  </si>
  <si>
    <t>Updated on spreadsheet// it looks the same, are those the same dates that ppl who got the invite on 11/16 received? // yes for me// anyone willing to switch for 12/7?</t>
  </si>
  <si>
    <t>Has Stanford sent out rejection emails?</t>
  </si>
  <si>
    <t xml:space="preserve">Not that I am aware of. But I expect to see one in my inbox shortly  </t>
  </si>
  <si>
    <t>they didn't last year</t>
  </si>
  <si>
    <t>Let the second rounds begin!</t>
  </si>
  <si>
    <t>Is second rounds an actual thing?//sure why not//not really as such. Some may be but most are rolling.</t>
  </si>
  <si>
    <t xml:space="preserve">Just rolling/ one cancellation may get one invite. </t>
  </si>
  <si>
    <t>Can we get a number of people applying from each program on a tab, since like a quarter match internally, is that playing the game of match? //Yes, useful info, let's add a column to invites tab//column added</t>
  </si>
  <si>
    <t>I imagine that's difficult to get, just logistically. Not sure about gaming the match from that standpoint. Not everyone updates their invites or other info anyhow/ all we need is one person saying from my program at XYZ, 3 appliants. Only from programs that have their own andhave a history of matching their own which is almost everywhere. </t>
  </si>
  <si>
    <t>I like the idea, if I know Harvard has like 15 people like last year, I would not even apply to Harvard, not that I did but still. If I know Darthmouth with a new program now has 4 Rad Onc applicants from home, why they would go external for a match is hard to imagine. // It is a great idea but keep in mind that internal candidates don't necessarily want to match at their own program. well except maybe Harvard lol//Still good to know // and thinking in terms of new york area, how saturated it is//ex-harvard person here. Harvard tries to balance havard and non-harvard people . Old guard cooked the rank list. New guard doesnt. Result was something like 6 of 7 newbies harvard last year. /// what do you mean cooked the list?//match rules thrown to wind. Once they stopped doing that, a less diverse class (in several ways) was created leaving the higher ups wringing their hands.</t>
  </si>
  <si>
    <t>Very true most trying to move up.</t>
  </si>
  <si>
    <t>Anyone get an email confirmation from Miami yet?</t>
  </si>
  <si>
    <t>no // thanks! I was paranoid i didn't say my email address or phone number or anything// i got a confirmation and i just said my name and phone # in the voicemail // I spoke directly with the coordinator and I didn't gave my name or anything since I assumed she had that info. She said I will receive a confirmation email, but haven't yet // same x2</t>
  </si>
  <si>
    <t>Confirmations at Hofstra?</t>
  </si>
  <si>
    <t>nope x4// received one today x2</t>
  </si>
  <si>
    <t>Thoughts on the Hofstra program?</t>
  </si>
  <si>
    <t>Newish could go either way in the future probably.</t>
  </si>
  <si>
    <t>Which programs are malignant? x3</t>
  </si>
  <si>
    <t>The programs that dont offer you interviews/ lol but +1 on this question, preferably with anything you have heard to back it. Opportunity to be a team player and make us all have better lives here. we'll all judge it ourselves in the end so lets please use this as an opportunity to be helpful as opposed to gun down programs we want to match at.//thats no fun, lets gun!! // Stanford but just rumor, no facts to back it up and I did not apply there // Rotated at Stanford and did not find it malignant, a few difficult faculty, and residents do work hard but were overall pretty happy//Dr Soltys good PD // Another applicant here that is familiar with the Stanford program. I did not find it malignant either, inf fact, it appeared to be one of the better programs out there in regards to "malignancy"//MSKCC is rough// MSK &gt;&gt;&gt;&gt;&gt;&gt;&gt; Stanford&gt;UChicago // What about MSK makes it malignant? I've just heard residents work hard there, and in my opinion hard work in and of itself does not mean malignant//Stanford, WashU, Chicago, Emory // Emory doesn't seem malignant anymore. Was on probation for acgme survey, but addressed it directly that they've changed PD and changed full coverage and residents are a lot happier now it seems</t>
  </si>
  <si>
    <t xml:space="preserve">All the oens you are interviewing at, so cancel them. // prefer insight heard from current or very recent residents; heard rotators are often "shielded" and don't get a realistic view/Not so true, look at what rotators say about UChicago//nights coming back to work after dinner common at MSKCC. Duke malignant./ Don't think Duke is malignant, rotated there, morning conference starts at 8am, clinic is usually done by 5pm, strong mentorship, dedicated attendings </t>
  </si>
  <si>
    <t>UChicago... Monday morning conference during interview was much more friendly than it was during my rotation.</t>
  </si>
  <si>
    <t>It's on the calendar</t>
  </si>
  <si>
    <t>Einstein still only has 1 invite recorded?// any non rotator on here get an invite?</t>
  </si>
  <si>
    <t>To be honest , I am not sure if there numbers are at all accuarte. There is a very high chance not everyone getting invites is writing them down// agreed. but that one was from very early on and you'd think would have more than that//from what I know, they only sent it to rotators so far</t>
  </si>
  <si>
    <t>Thoughts on einstein? /Good program with nice PD but not quite on par with other NY programs, residents also work hard/greater than average hours. Not sure about boards but I think I heard they do well. Solid PP, but you may struggle to stay in NY if that is your goal. / Strong gyn brachy, but long hours and some scut</t>
  </si>
  <si>
    <t>it looks like last year's interview swap tab had a space for people to write-in if they were cancelling specific interview dates? would this be helpful for people this year?</t>
  </si>
  <si>
    <t>Maybe to email those programs? Not sure how did people use that info last year? // if a spot is cancelled might be worth a phone call to program coordinator if waitlisted/need to switch?</t>
  </si>
  <si>
    <t>any advice for folks w/ less than 5 invites? LOIs haven't helped much</t>
  </si>
  <si>
    <t>with less applicants this year ..would not less invites be okay? //more OK...figure the trickle in has to amp up soon. Right?/ I hope so..// really think a lot more invites will be coming out next week as applicants finalize their interview lists and travel plans- seems like same applicants are getting all the invites and obviously won’t be going to all of them /+1</t>
  </si>
  <si>
    <t xml:space="preserve">Have 4, dont expect many trickle downs because those who last year maybe had 10, this year have 15 and are eating up the trickle down effects. Us less than 5 would have had less than 5 last year and maybe get 1 to trickle down. / anything we can do to alleviate this anxiety? lol//write to coordinator to express your interest in a couple of more. if they were on the fence about interviewing you this might tip the scales. Good luck! </t>
  </si>
  <si>
    <t>Everyone with 20+ should do 15ish, help the little guy, and hopefully those with 10 that get to 15+ end up cancelling a few so it goes to someone with 5 but obviously everyone deserves what they got so congrats if you got a lot or many. // I cancelled a bunch to cut down to 15ish and know a few others who did the same, hopefully that will help.  /// You rock!x2</t>
  </si>
  <si>
    <t>WashU sent out their 2nd wave &lt;24 hours after their 1st, was the 1st wave just sent to rotators? Can't think of another reason for such close staggering</t>
  </si>
  <si>
    <t>It was like that last year too..I think  // 2nd wave was to MD/PhDs to invite them to a specific interview date/ I’m not MD/PhD and got a second wave interview // good 4 u //Anyone know if WashU will send any more waves of invites?/Does Wash U have supplemental application for MD/PhDs?</t>
  </si>
  <si>
    <t>sitting on fewer than 10 interviews right now, would it be worth emailing programs that have already sent out invites? sorry to repost. freaking out</t>
  </si>
  <si>
    <t>yes, you  should email/email and say what? are you inviting me or not?/OP here, thanks I guess it can't hurt.//Short and sweet to express interest is reasonable. It might tip them if they were on the fence. Sometimes the decision is simply based on how seriously ythe think you'll consider them// Thanks! I really appreciate the advice/would you email the PD or the program coordinator?/Coordinator. That person will have the best feel for how welcome letters are and pass them along as appropriate.// Send directly to PD and cc the coordinator//do NOT send directly to PD//the coordinators can help you out by passing along infomration when, and in a way, that will help you not hurt you. a PD who doesnt like letters, or ones that don't read a certain way might be turned off.</t>
  </si>
  <si>
    <t xml:space="preserve">Tried for like 5 places and got 2 responses, and both places that responded sent subsequent invites with no luck for me. (0/5 batting) So not sure what you can say. Unless you can say you got like 5 new red journal publications or did something unique then not sure how I am interested in living in your area and love the work of XYZ at your instituion adds anything. I updated with ASTRO, and for the 2 that got responses, I mentioned things like how I met their awesome residents, had a conversation with some attendings,  read their attendings research but really had no luck. I guess enough luck to have it read and responded to but no more different to the 3 that didnt responsed. The others were generic and no response.//Again, the purpose is to show your interest to places on the fence about you. Say you simply want to express your interest in their program. Keep any B.S. about their great training program and technology out of it. They will jigger their list for someone expressing real interest if they are debating interivewing you//It's really to get moved up from the waitlist, if you are on it in the first place. I sent one to a program, got a message back and then a rejection, but I guess it could work in some cases. // Went 0/2 with emails, but what worked for me was when a mentor at my program called someone he trained with at the program I wanted an invite from/ was that mentor also a rad onc who has his own program..is it okay to ask for that?//perfectly find to see if a mentor wlil reach out to select places// </t>
  </si>
  <si>
    <t>Hard to ask for someone to go at bat for you but that definately helps if you got your RadOnc mentor calling for you. Unfortunately mine is very ethical and doesnt do that. //there is nothing wrong with a mentor making contact to one or two special places for you // It's absolutely appropriate for a mentor to call a program, this is why networking is important in general. People trust the opinions of people they know well/trained with more so than a letter from a rad onc they don't know. // oh totally, when i said my mentor is very ethical, i am not saying its wrong that others do it, more so that mine wont to create a fairer system. yours is lucky that they woulld and if you got someone to go at bat for you, then that is amazing, not sure if all mentors would do that, mine is well known but has no history of making phone calls. they wrote me a amazing letter and hopefully that is sufficient./// its a mini advantage, plenty of times it happens, nothing wrong with it but not everyone has these opportunities and thus rad onc is a field where knowing people is helpful - like if you went to Harvard, amazing, plenty of good opportunities, plenty of good letters, no need for aways.//not just if you want to harvard. There are many close contacts in this field. Someone who isn't necessarily "name" might be trusted friend of someone considering you. It helps. // &lt;&lt;That is exactly what happened for me. My mentor isn't a big name but he was close friends with someone at the program I was interested in.</t>
  </si>
  <si>
    <t>United club passes have been claimed. Good luck everyone with interview season!</t>
  </si>
  <si>
    <t>dont need it myself but wanted to comment this is incredibly sweet of you to offer and great camaraderie for your fellow radonc applicants! thank you!//hear hear// hell yeah brother cheers from iraq//Haha, I'm actually a resident, but I remember how stressful interview season was, so just trying to do my part to make it a little more humane. Just trying to pay forward the kindness that I received during my match process! // resident, what program are you at? I want to come work with you! //nice brutha/sista</t>
  </si>
  <si>
    <t xml:space="preserve">final 10 countdown </t>
  </si>
  <si>
    <t>https://youtu.be/9jK-NcRmVcw</t>
  </si>
  <si>
    <t>Did vandy invitations for sure go out?</t>
  </si>
  <si>
    <t>Has anyone received confirmation yet for Stanford?</t>
  </si>
  <si>
    <t>no x1</t>
  </si>
  <si>
    <t>Can we delete the other chat, people are posting in both</t>
  </si>
  <si>
    <t>do it /what other chat?</t>
  </si>
  <si>
    <t>Is Miami really calling people on the phone? What is that convo like?</t>
  </si>
  <si>
    <t>Its goes like hey I dont want your interview, please call my fellow applicant...// One can only hope// but really it was "We want to invite you to interview. We are doing these dates. Here is the number of the coordinator" // and then program coordinator does not pick up phone when you call (though just realized they're probably out of the office for Veteran's day) // i had to call 2x but she eventually picked up</t>
  </si>
  <si>
    <t>strong work spreadsheet guru, we collectively owe you many drinks</t>
  </si>
  <si>
    <t>When has stanford sent invites in the past?</t>
  </si>
  <si>
    <t>in 2016 10/28 &amp; 10/31, in 2017 11/6 / did they send it midday this round? / got mine at ~4pm eastern</t>
  </si>
  <si>
    <t>Any Vanderbilt rotators hear about invites?</t>
  </si>
  <si>
    <t>Nothing yet for me x3//any updates on this since more invites went out today, I still didn’t hear anything x2</t>
  </si>
  <si>
    <t>So why are people interviewin at 20 spots, share the wealth.//PD here: if you feel you're likely going to skip an interview, do cancel it soon as possible. It's not only the right thing to do for your colleagues, but not showing for an invite is very unprofessional, and word can get a round. So it's in your interest too./</t>
  </si>
  <si>
    <t>should we invert the chat tab so that new comments are added to the top and not to the bottom - similar to last year's? what say ye?</t>
  </si>
  <si>
    <t>agreed x5 // ok how do we do this, spreadsheet guru can you help us out// lets add dates for comments//good idea//spreadsheet guru here. I dont know of any simple way to do this...at least not automatically, without entirely restructuring the tab//but guru....</t>
  </si>
  <si>
    <t xml:space="preserve">Is anyone else on a waitlist for Michigan? </t>
  </si>
  <si>
    <t>Yx1</t>
  </si>
  <si>
    <t>Is this in response to the RadOnc oversupply concerns? New Wallner/Hahn/Zeitman article in red journal floating the idea of hybrid DR/RadOnc training by reducing RadOnc training time a la Holman pathway and adding DR training: https://www.redjournal.org/article/S0360-3016(18)30814-9/fulltext</t>
  </si>
  <si>
    <t xml:space="preserve">This isn't going to turn into a turf war at all, absolutely no chance//Yeah, could turn into a two way street with DRs doing RO fellowships and fulfilling lower Holman pathway case requirements//look up all the speculative articles in the field over the last 20 years and take this with a grain of salt. They only recently shot down the idea of extending radonc training an extra year.//This is coming from 3 of the top leaders in the field at a precarious time. Can you provide a link to anything similar over the last decade?/i understand your concern. But your concern is from SDN then i suggest you talk to people in teh real world. Its like getting medical information on google. Training has and will continue to evolve too. This piece is merely a thought piece. please just pubmed or google search for yourself and you'll see lots of articles on where radiation is expected to go. And check out early SDN. Radonc was supposed to be wiped out by now by "biologics" (remember them?)  Personaly I don't see things evolving the way Wallner et al propose. Less oncologic training doesnt make sense as therapies grow. Its more complicated now than 15 years ago, not less. And not primarily because of the imaging. Though that will change too.   I really suggest you look to real world mentors before you look to another field, not the loudest orr most vehement posters you find on SDN </t>
  </si>
  <si>
    <t xml:space="preserve">because before we can fight cancer we have to fight wrinkles: https://www.amazon.com/dp/B0799XCJQW/ref=cm_sw_r_sms_awdo_t1_3MF5BbKNWQ799 </t>
  </si>
  <si>
    <t>https://www.newsweek.com/trump-made-hope-hicks-steam-his-pants-while-he-was-wearing-them-729711</t>
  </si>
  <si>
    <t>what an active day. I net 0 today x8</t>
  </si>
  <si>
    <t>the same people are getting all the interviews. these top programs may, for once, be at risk of not matching a candidate. #thebottomwillrise/ Five programs have not matched last year and still they have not learned ... /dont get snotty and think you know more than experienced programs do/... how do you know that the same peeps are getting all the interviews tho//from what i hear the applicants are overall very strong this year so hopefully everyone will find a spot//not likely "top programs" will be at risk for not matching.  Others might.</t>
  </si>
  <si>
    <t>i dont claim to know more than experienced programs but it happened to path in the 2017 match with 15% decrease, 30 less U.S. senior apps and more than 2x the residencies had to scramble   https://medicalschoolhq.net/ss-52-a-look-at-pathology-match-data-and-lifestyle-reports/ https://www.nrmp.org/wp-content/uploads/2017/06/Main-Match-Results-and-Data-2017.pdf</t>
  </si>
  <si>
    <t>fuck you oregon for sending your rejection through interview broker and raising hopes x9//dem fightin words</t>
  </si>
  <si>
    <t>I hope the interview is like an episode of Portlandia!!</t>
  </si>
  <si>
    <t>they did that last year too! so wrong!!</t>
  </si>
  <si>
    <t>second wave is real fam</t>
  </si>
  <si>
    <t>is it?</t>
  </si>
  <si>
    <t>someone please fix the second wave box...again... / LOL who keeps doing that</t>
  </si>
  <si>
    <t>i gotchu fam</t>
  </si>
  <si>
    <t xml:space="preserve">Does anyone know Penn's interview dates? // and if only rotators got invites so far x2 // Have any non-rotators gotten an invite from Penn?x3 // non-rotator, just got one but they only offered one date x3 // same, do you think we can request the other dates? lol // </t>
  </si>
  <si>
    <t>Just listed out all the Penn interview dates // thank you!/</t>
  </si>
  <si>
    <t>If you are waitlisted in a program that you really like, is it helpful or not to get in touch with PD and express your interest?</t>
  </si>
  <si>
    <t>Helpful/Thank you//what about if you a program has sent invites but you haven't been explicitly waitlisted or rejected - still helpful to express your interest?//not really, you're on a list, they go down it</t>
  </si>
  <si>
    <t>If you're leaning academics but are open to PP how important is a full year of research? Do PP/Community Hospitals prefer that their applicants have more clinical rotations?</t>
  </si>
  <si>
    <t>any heard rumors that UCLA may have more rounds of invites?</t>
  </si>
  <si>
    <t>There are 3 open spots on 12/14 on Thalamus//thanks for sharing</t>
  </si>
  <si>
    <t>anyone heard from mount sinai aside from that first wave that seems to be mostly rotators?</t>
  </si>
  <si>
    <t>Nope</t>
  </si>
  <si>
    <t>Has anyone heard anything from yale today?(rejections included)</t>
  </si>
  <si>
    <t>Nx2/frustrated x2/historically only 1 wave though...not sure where the info came for today//dear frustrated #2, did you rotate at yale?/ yeah/same, if you'd like to get in touch with other rotators lmk, were keeping each other in the loop. Also posting here, but it helps to know you're not alone.//losing hope in Yale :( //This is so hard to wait</t>
  </si>
  <si>
    <t>Studying for CK with the constant distraction of interviews but wondering...is ck required to rank? When would be the latest to take it if you want to update programs before they rank? Anyone else studying for CK right now feel free to post your thoughts/experience/plan. Are you going to study through interviews? Rush to take it just before? Leave it for Feb?</t>
  </si>
  <si>
    <t>I’ve already answered this question above but I matched to a good program and never released the score for what it’s worth//what is the last day to take it to have it for ranking for those who intend to try?/CK doesnt matter...unless you fail/</t>
  </si>
  <si>
    <t>Warlock hunter or titan?</t>
  </si>
  <si>
    <t>Best Marvel superhero?</t>
  </si>
  <si>
    <t>Batman is second only to Venosaur in the Marvel Universe/clearly it is actually blastoise over the green arrow // Spiderman without a doubt</t>
  </si>
  <si>
    <t xml:space="preserve"> I cant believe there were no first wave invites today. what is going on?!</t>
  </si>
  <si>
    <t xml:space="preserve">its called patience my son//patience young grasshopper </t>
  </si>
  <si>
    <t xml:space="preserve">when is the latest we should expect invites to come in (2nd wave, after people finally give them up etc) </t>
  </si>
  <si>
    <t>when all programs send invites and people had about a week or 2 to try and move some interviews arond ~~~ end of december</t>
  </si>
  <si>
    <t>Can we add a tab for schools that have already sent out their rejections?</t>
  </si>
  <si>
    <t>they dont all send out formal rejections BTW x2</t>
  </si>
  <si>
    <r>
      <rPr/>
      <t xml:space="preserve">• Smallest applicant pool in 10+ years
• Almost 200 residency spots
• Multiple applicants with 0 invites, multiple with 15-20 invites
• Programs sending invites late with several overlapping dates
Anyone taking bets for how many programs will have to </t>
    </r>
    <r>
      <rPr>
        <b/>
      </rPr>
      <t>SOAP this year? I'm guessing 11</t>
    </r>
  </si>
  <si>
    <t>Per our PD, the application quality is very high. The "weaker" students didnt apply this year. If true this means the same people are being offered interviews and so its very possible this is true. On the other hand, if people start cancelling interviews, then less so (though still true)</t>
  </si>
  <si>
    <t>Smaller, less established programs really should be offering interviews on unique dates, otherwise they run the risk of not filling. It could easily be 11 programs. Would these programs just choose to go unfilled?/not likely. Programs rely on residents as part of the work force. Their efforts are built into the day-this is not a comment on the "free labor" that people complain that residency is. Its like any work day. All principles require time carved out for their duties etc. Also programs very much want a known quantity. You dont want to SOAP and wind up with someone you've not vetted as much as possible. So its not typically a winning strategy.</t>
  </si>
  <si>
    <t>The thing is some of us weaker candidates who would love to match, but we also dual applied and if programs interview the same people and I rank my backup and match to my backup specialty then we wont SOAP. Realistically the cream is strong and everyone is interviewing them, and I wont take my chances at SOAPing randomly so hope they go unfilled and they realize for next generation of students atleast. x5</t>
  </si>
  <si>
    <t>did anybody get any days for cedars Sinai besides 12/7?//what are the available interview dates for cedars sinai? // they offered 12/7 and 1/30. I replied within two minutes and they said only 12/7 was available. //did they give you a waitlist option for jan 30? // Nay</t>
  </si>
  <si>
    <t>quiet day today</t>
  </si>
  <si>
    <t>maybe they forgot // heard through the grapevine that both these programs didn't see any applications they liked and decided to forgo this match // I had heard that they were going broke because radiation oncology is dying and decided to take the resident salaries for themselves // actually since they are 0 jobs in california, they have decided to take on attendings as residents since so many radoncs want to live in california...no med students need apply/I heard because they all failed their boards and were told there were no jobs in academics. So they all got up and left./ they terk our jerrrbbs</t>
  </si>
  <si>
    <t>I assumed I wasnt even worth their time to send a rejection.x3/it could be they aren't sending rejections because they are working their way down a wait list as people cancel /</t>
  </si>
  <si>
    <t>anyone else not heard anything back from mayo - invite or rejection?/ Mayo sent out both invitations and rejections, they are also finishing up their interviews tomorrow and I heard nothing ...I can hardly understand that situation</t>
  </si>
  <si>
    <t xml:space="preserve">I’m on the same boat. I assumed it was a silent waitlist/looking at past years, they have not sent invites after their scheduled interview dates..  </t>
  </si>
  <si>
    <t>I assumed I wasnt even worth their time to send a rejection.x3/it could be they aren't sending rejections because they are working their way down a wait list as people cancel /?/ no they arent as their 3 dates to interview will be done tomorrow so unless they send me an invite and a private jet tonight, noone is making it - its Mayo though so you never know.</t>
  </si>
  <si>
    <t>Any confirmation from Cleveland Clinic?</t>
  </si>
  <si>
    <t xml:space="preserve">Not yet x 2// just got confirmation x2 </t>
  </si>
  <si>
    <t>Why is Moffitt not ranked on doximity?</t>
  </si>
  <si>
    <t>University of florida or something nah?/ because doximity is merely ranked by residents/pragrams writting reivews. no one in the field takes it serious. Ignore it. ROokie mistake</t>
  </si>
  <si>
    <t>11/7/18 - add 1 if you have less than 5 interviews for solidarity x3</t>
  </si>
  <si>
    <t>Anyone else still waiting on confirmation for Hopkins?</t>
  </si>
  <si>
    <t>no/hopkins ALWAYS late in the year//told ya re: hopkins</t>
  </si>
  <si>
    <t>I see that "top 10 interviews" was added to the applicant data sheet. Yet, &gt;10 programs are often cited as "top 10." Will we have someone with 12 top 10 interviews?</t>
  </si>
  <si>
    <t xml:space="preserve">its all the same, makes no difference i suppose, relays the info we are all looking for // Seems like there are 8 solid top 10 places, with 4-5 competing for the last two spots// which are the 8? which are the 4-5? // lol here we go again // From the comments above, consensus was some order of these programs: MDACC, MSKCC, Harvard, WashU, Penn, UCSF, Michigan, Stanford, Mayo, Duke, Chicago, Yale, Hopkins, with an additional person thinking Cleveland Clinic and UF were right there / UF ? no x2/ if you look at older spreadsheets and the sdn rank thread (resident/attending rankings) there always 9 programs mentioned in the top 10: MDA, HROP, MSK, UCSF, WashU, Hopkins, Michigan, Penn, Stanford. Next 3: Duke, Yale, Chicago. For the sselect few who access to apps, you can  easily tell which places get the strongest candidates and all the first 9 programs did. </t>
  </si>
  <si>
    <t>Did everyones UVA rejection sound like a waitlist? // i was waitlisted, no mention about rejection on the email//was your email the same as the one on the right?--&gt; yes</t>
  </si>
  <si>
    <t xml:space="preserve">hard to tell, it said we can't give you an interview at this time but we maintain a waitlist and will let you know if we want you to interview. sure seemed like a rejection but still leaves a sliver of hope//same message here, wasnt sure if that mean rejection or waitlist/ Got that too and I took it as a rejection x2 </t>
  </si>
  <si>
    <t xml:space="preserve">Can someone please fix the second wave program names box? </t>
  </si>
  <si>
    <t>Fixed it!//thank you my anonymous friend!</t>
  </si>
  <si>
    <t>Is the IV impressions sheet not a thing this year?</t>
  </si>
  <si>
    <t>Idk</t>
  </si>
  <si>
    <t>Anyone know if Yale is sending out any other waves of invites or if they have sent out waitlist emails? x3</t>
  </si>
  <si>
    <t>Most Yale invites go out today or tomorrow morning. /tomoorrow morning it is #Hope//</t>
  </si>
  <si>
    <t xml:space="preserve">Predictions for first wave today: Wash U, USC, </t>
  </si>
  <si>
    <t>you using prediction zone for that info?/yes</t>
  </si>
  <si>
    <t>Does UCSF still really only have 1 interview date or has anyone else heard another date?</t>
  </si>
  <si>
    <t>I've heard there's another interview date</t>
  </si>
  <si>
    <t>Baylor why did u send that invite at 1:40 AM x2 / hahahaha // "hey u up?"</t>
  </si>
  <si>
    <t>anyone get any more details after calling Northwestern to schedule?</t>
  </si>
  <si>
    <t>nothing yet x2</t>
  </si>
  <si>
    <t>anyone else just stare at this spreadsheet all day?</t>
  </si>
  <si>
    <t>guess not /// i did before but the excitement died out</t>
  </si>
  <si>
    <t>MUSC confirmation anyone? I'm started to think I didn't  respond correctly</t>
  </si>
  <si>
    <t xml:space="preserve">Haven't heard back either x4//Called today, they said they are getting ready to send out confirmations// just got confirmation </t>
  </si>
  <si>
    <t>It's quiet...too quiet x8 / Forreal are interview invites always this slow? It's always just a few everyday (if that)</t>
  </si>
  <si>
    <t>Nathan Peterman on the Patriots would win 10 games minimum/retweet / nathan peterman on a jv high school team wouldn't win 10 games</t>
  </si>
  <si>
    <t>How about all you 1%ers with 15+ interviews give em up instead of trying to swap em, help us bottom feeders out #youareentitledtoswapimjustjealous</t>
  </si>
  <si>
    <t>greatest suggestion ever, noone should have more than 15 inteviews</t>
  </si>
  <si>
    <t>Just canceled a few today!! Hope people get those spots soon/good luck to you all</t>
  </si>
  <si>
    <r>
      <rPr/>
      <t>Anyone here with an MSKCC TY</t>
    </r>
    <r>
      <rPr>
        <b/>
      </rPr>
      <t xml:space="preserve"> </t>
    </r>
    <r>
      <rPr/>
      <t xml:space="preserve">interview </t>
    </r>
    <r>
      <rPr>
        <b/>
      </rPr>
      <t>NOT on 1/11</t>
    </r>
    <r>
      <rPr/>
      <t xml:space="preserve"> that would be willing to switch with me? The TY/Prelim spreadsheet IV swap has been dead silent.</t>
    </r>
  </si>
  <si>
    <r>
      <t xml:space="preserve">yea, I think once all the advanced specialties started moving, people stopped caring about prelims//I have 1/11 MSK TY and might be thinking of switching, what date do you have? / Hey sorry my bad I meant any dates </t>
    </r>
    <r>
      <rPr>
        <b/>
        <i/>
        <u/>
      </rPr>
      <t>other than 1/11</t>
    </r>
    <r>
      <rPr/>
      <t>. There are a few Rad Onc programs with interviews on that date so it's just not looking too convenient. Thank you though for reaching out regardless! :)//Haha, no problem, sort of in the same boat as you</t>
    </r>
  </si>
  <si>
    <t>Is anyone still at 0 invites? x2</t>
  </si>
  <si>
    <t>Hang in there friend, sending you warm thoughts// still 1/3 of programs left to go and lots of movement as people change their schedules, don't lose hope! //// got my first one, hope you do soon too.</t>
  </si>
  <si>
    <t>you guys are awesomex2</t>
  </si>
  <si>
    <t>I knew reganomics was bs... trickle down from the rich go the middle class and not lower...</t>
  </si>
  <si>
    <t>true that</t>
  </si>
  <si>
    <t>do interview waitlists move?</t>
  </si>
  <si>
    <t>I hope so//for sure, ive gotten atleast 2 off waitlists thus far//is waitlist the same as second wave? How do you know that you got off a wiatlis //was told you are on a waitlist//theyd o move</t>
  </si>
  <si>
    <t>How are you sure that you were moved off the waitlist as opposed to just being part of a subsequent wave of invites?//does it make a difference?//you can't be. every places releases in vited in different ways.//oh ok, I guess I was tricked by being told I was on the waitlist, and then receiving an invite/in that case you know//lol ok</t>
  </si>
  <si>
    <t>did someone  lock the TY/Prelim IV offer page? or have no invites gone out for the last few days?</t>
  </si>
  <si>
    <t>seems like TY/prelim interviews have slowed to a halt x2</t>
  </si>
  <si>
    <t>What are the 'rank' or order of L.A. programs?</t>
  </si>
  <si>
    <t>see above//line 71 so you dont have to go searching</t>
  </si>
  <si>
    <t>How are people prepping for interviews besides knowing their reserach and application inside out? Any questions that you've heard are commonly asked?</t>
  </si>
  <si>
    <t>Know your own work is the big one. Also think about your personal story about how you got into rad onc so you can tell it well. Also think of questions to ask the specific program. During interviews you dont want to be sitting staring at each other. This happens because it gets to be long days</t>
  </si>
  <si>
    <t>Damn, guess the floodgates finally opened</t>
  </si>
  <si>
    <t>And they closed back down //yup...// They didn't open to me//same x2</t>
  </si>
  <si>
    <t>Which programs are on the up and coming?</t>
  </si>
  <si>
    <t>harvard/LOLx2/see the "just below top 10". Also places like Rutgers, Mayo Az are on the newer/less established side  hwoever you want to say it but growing strong with good people</t>
  </si>
  <si>
    <t>Can anyone comment on how many prelim/TY interviews is enough to match? Don't really want to spend too much time on these, but would rather not have to SOAP</t>
  </si>
  <si>
    <t>6-8 is the number that's being floated//anyone else getting a lot less love from prelims than anticipated? x4</t>
  </si>
  <si>
    <t>which programs do behavioral style interview questions?</t>
  </si>
  <si>
    <t>the mentally weak ones</t>
  </si>
  <si>
    <t>whats a behavioral style question // like "tell me about a time when you had to work with somebody who you didn't get along with" or "tell me about a time when you had to deal with a distraction"</t>
  </si>
  <si>
    <t>Mayo x2</t>
  </si>
  <si>
    <t>from looking at prediction zone tab, today could be a huge day, strong possibilities include , Penn, hopkins, michigan, beaumont, wake forest, cleveland clinic // this tweet didn't age well</t>
  </si>
  <si>
    <t>damn, another day of passing opportunities #eeyore</t>
  </si>
  <si>
    <t>any confirmation from milwaukee?</t>
  </si>
  <si>
    <t xml:space="preserve">nope//yes </t>
  </si>
  <si>
    <t xml:space="preserve">Are there really less applicants than spots.. last year there were only 168 spots which is still less than the 190 applicants we have this year? </t>
  </si>
  <si>
    <t>There were 193 spots last year, if you include categorical: http://www.nrmp.org/wp-content/uploads/2018/03/Advance-Data-Tables-2018.pdf // that 168 is the number of people who filled out the NRMP survey, not the number of spots/177 offered and 222 applied. 194 were US Allopathic seniors. Of those who matched, 162 were US Allopathic Seniors and 172 matched overall. there were 5 unmatched spots for a variety of reasons including match hiccups. // Only 177 spots offered? Hmm, how is that possible? 88 programs last year. Majority with 2 spots, right?//so much fake news goin on right now//check it out for yourself. Table one page 5 particualrly https://mk0nrmpcikgb8jxyd19h.kinstacdn.com/wp-content/uploads/2018/04/Main-Match-Result-and-Data-2018.pdf</t>
  </si>
  <si>
    <t>193 including the 2nd year spots for those who already did intern year.</t>
  </si>
  <si>
    <t>What do people like about specifc programs (for those with actual experience or really sound reason to have a point of view). particularly non-top pedigree names</t>
  </si>
  <si>
    <t>Wisc: solid teaching, Site Specific expertise, physics, generally pleasant deparptment. /Moffit: Dr Harrison strong leadership, high quality training//any one else?//UTSW: Dr. Timmerman, SBRT legend</t>
  </si>
  <si>
    <t>Does anyone know anything about South Carolina's program? There's very little in prior years impressions tabs</t>
  </si>
  <si>
    <t>Strong program. Good exposure to brachy, lots of Gamma, peds cases since children hospital is there. Good location! // I remember reading that SC is the best state for physicians//i remember, in band camp once...</t>
  </si>
  <si>
    <t>How is the Tufts program? Any word?</t>
  </si>
  <si>
    <t>bird is the word//dont know why they dont call it Tufts/Brown, you spend half your time there and its got a brand name!/not sure what you mean by 'brand name' // by Brown do you mean you spend 2 years in Providence??//yes they spend 6-9 months each year at brown//I don't know why everyone stresses about this, providence is great and is basically a suburb of Boston/not a suburb of boston, but still very nice.</t>
  </si>
  <si>
    <t>okay program with broad exposure. Lots of Gamma as well as linac based SRS. They use Pinnacle, Eclipse and Raystation, as well as both mosaiq and aria EHR</t>
  </si>
  <si>
    <t>Hotel sharing tab is now up for those interested in saving some $$$ on the trail</t>
  </si>
  <si>
    <t>also check out swap and snooze</t>
  </si>
  <si>
    <t>Have any non-rotators gotten interviews at Sinai? // There will be another wave of invites</t>
  </si>
  <si>
    <t>Idk, I didn’t get one :( // One of the residents told me that they have 2 dates for those who have rotated and 2 dates for non-rotators. Don't know if this is true but maybe they haven't had time to go through the non-rotators yet! // Thank you!!</t>
  </si>
  <si>
    <t>Posted above but can someone speak to ranking TY/Prelim spots? I dont know how it works... Are they associated with an advanced spot? Is there a "smart" way to do it?</t>
  </si>
  <si>
    <t>They are not associated with advanced spots unless it is categorical (penn and Emory are examples). From what I heard you can associate prelims based on your Rad Onc match (ie if you wanna match to NYC you can associate all nyc prelims but then let’s say the match ends up putting you in philly, you can have it associates to have a prelim in philly) if that’s what you want. Or, you can just have them not associated at all</t>
  </si>
  <si>
    <t xml:space="preserve">Can confirm. The smart way to rank them is to not get cocky and assume you are a shoe-in for any TY based on your application. Many TY programs are just as, if not actually harder, to match into than categorical Rad Onc spots. Preliminary Internal Medicine spots are surpirisingy competitive as well, because the number of spots is far fewer than for categorical Internal Medicine, and your co-applicants are all very bright (Derm, Rads, Ophtho, Anesthesia, PM&amp;R, etc). If you know you want a particular TY, make that very clear to the program director. Interview at as many programs as possible and always have many Prelim Medicine or Surgery programs on your list as well. Also, no program wants to hear that you want to go there because they have a reputation for being "easy" as a TY. </t>
  </si>
  <si>
    <t>our floodgate openings are freaking weak/Soooo weak... /Lol dying // they are slowly opening... Thursday and Friday they may break open // There were 3 already this morning, could be a harbinger</t>
  </si>
  <si>
    <t>I think ASTRO is messing with our floodgate opening, usually its in september, so some group are sending after review began after astro, others are sending aligned with what they do every year</t>
  </si>
  <si>
    <t>Related to above: do all e-mail invites have ERAS component? e.g. if my e-mail is suddenly not working am I missing these..</t>
  </si>
  <si>
    <t xml:space="preserve">they do not all have an ERAS component, yes you would be missing them </t>
  </si>
  <si>
    <t xml:space="preserve">Did either of the invites today so far come through ERAS? </t>
  </si>
  <si>
    <t>MCW did go out and it was through ERAS</t>
  </si>
  <si>
    <t>UNC also through ERAS? // was through email around 10am</t>
  </si>
  <si>
    <t>For those as neurotic as I, I think I found a way to get email notifications (which can be forwarded to your phone) whenever someone adds a new program (testing it rn): https://docs.google.com/document/d/1YcL6Tn6d7eTFSl0WxkSSp_QcBKqJ2e38KX7j8hc3t84/edit?usp=sharing</t>
  </si>
  <si>
    <t>That is cool, have you tested it yet?//yes! Worked with my tests. Still waiting on an email regarding fox chase//What kind of delay do you get?//It's been variable. Issue is definitely the add on...</t>
  </si>
  <si>
    <t>So has anyone started to cancel interviews yet? I’m sitting on none... T.T x4/ a couple in here are sitting on 17 so...//the rich get richer #letsrobinhoodthisbitch</t>
  </si>
  <si>
    <t>this is a specialty of the haves and have nots./Indeed.//yes, I have cancelled and a classmate of mine has also / yes I have canceled a few/another way to think of this: most people are likely to match. So you'll all have, even if youre not entitled to your number one choice.</t>
  </si>
  <si>
    <t>Non "Top Ten" programs that are great?</t>
  </si>
  <si>
    <t>UCSD, Yale, NYU, UF, UW, Tufts, Fox Chase, UWisc/ Uchicago // Anyone know why Tufts and UWisc didn't fill last year?//get a feeling they didn't list enough candidates// Colorado has Kavanaugh and helped pioneer SBRT//agree with FCCC, UWiscm Yale and NYU. Would add Cleveland Clinic // Moffitt/&lt;-definitiely.// Duke, UChicago, Yale, UCSD, UNC, Uwisc, Cleveland Clinic, Mayo /DUke Mich and Mayo are top 10-y. Agree with rest.// lol, we obv have mayo residents on this spreadsheet. // &lt;--pretty safe bet you've never been to mayo, their training and resources rival any other program in the country. if they weren't in rochester, they would be considered top 5 unanimously//guys, mayo is a top program. without question. and no i have never set foot there./ mayo is a top program no doubt, but consensus (SDN ranking thread where ppl can't behind an anonymous google doc) is that it is not top 10.</t>
  </si>
  <si>
    <t>Uwisc did not fill due to problem with the match itself. // what's that mean // Wisconsin has two spots, a categoical and an advanced -- the way this was listed in the match last year was confusing, and instructions from the program itself that were sent out were wrong -- therefore they did not fill. There is a good explanation of this on the prior year's match chat/spreadsheet I believe./Wisc is a great program x3.</t>
  </si>
  <si>
    <t>From last year: 
As I understood UW Madison, they advertised 1 categorical &amp; 1 advanced position for their incoming class.  However, both were considered advanced spots in the NRMP algorithm.  The ""categorical"" was actually just basically the opportunity to separately match to their medicine prelim, being one of two possible candidates for consideration.  I ranked UW-Mad once on my primary and made a separate, unique supplemental list with the addition of their special ""prelim for radonc only"" program added below my TYs and above my other prelims.  I did not rank UW-Mad twice on my primary ROL, although you might have thought to because of how they advertised their 2 spots.  In theory, if both people they matched flat out didn't rank the prelim, the special prelim spot would go unfilled and they'd matriculate 2 advanced radonc ppl.
This probably messed people so much that I bet they're SOAPing at least one spot since everyone was so confused about the whole thing (sarcasm, pretty sure this is a top program)"</t>
  </si>
  <si>
    <t>what exactly is the difference between catregorical and advanced? I thought all programs require a prelim folowed by 4 years of rad onc./// some programs have their prelim spot built into their match, meaning matching their will send you to doing their hospitals IM program. // Why not just do one or the other? Having both at the same program seems like asking for trouble/confusion /// very true. just do it like upenn//All the programs need to just do advanced spots and offer the prelim to applicants as an option. If they really feel it is that good, then convince applicants to rank it high.//why when they can force you to do it? Its a rough year which is why they get built in interns this way</t>
  </si>
  <si>
    <t>Does anyone know why Tufts is ranked so low on doximety?//bc doximity dont know jack// their website shows 4 attendings, how big is their department? // I only see 2 attendings listed and can't find a list of their residents anywhere- anyone able to find this?//websites kinda confusing--they rotate at lifespan cancer center in providence as well which is a busier site with more attendings/Tufts and Brown are merged program./Ignore doximeity. it is by everyone in the field.</t>
  </si>
  <si>
    <t>whats a good number of invites to have at this point? ie, whats too little?</t>
  </si>
  <si>
    <t>2, based on nothing// about tree fiddy //</t>
  </si>
  <si>
    <t>Some of you guys have mad spreadsheet skills. Major props</t>
  </si>
  <si>
    <t>I second this! /// srsly...you must make the sexiest patient databases</t>
  </si>
  <si>
    <t>i know we're all super stressed but lets take a minute to tell the people who have supported us how much we love them. they're the real MVPs x2</t>
  </si>
  <si>
    <t>Shout out to akeelahx2 /// and to bagheera...he knew what was best</t>
  </si>
  <si>
    <t>MDA sent out invites on halloween the past 2 years through ERAS, but ERAS is closed tomorrow!!!!</t>
  </si>
  <si>
    <t>good, postpone the pain of yet another rejection // maybe they will still send through email?//ERAS opens "at 6 pm or earlier"//i guess it was earlier, looks like its up</t>
  </si>
  <si>
    <t>Does anyone know how many HMS applicants there are this year? Heard there were 14 last year... x3</t>
  </si>
  <si>
    <t>too many // I heard there were 7, but I may be mistaken /they dont try to keep it packed with HMS students. In fact they want a mix of school/gender/diversity. Last year there were a lot of HMS students because they actually stuck to match rules and thats where the chips fell.</t>
  </si>
  <si>
    <t>anybody get Indiana confirmation. ?</t>
  </si>
  <si>
    <t>Yes, long ago x2</t>
  </si>
  <si>
    <t>MSKCC just crushed the dream x4</t>
  </si>
  <si>
    <t>sorry to hear but think of it this way: now you wont have to choose between the MSKCC pedigree and a life x2</t>
  </si>
  <si>
    <t>anybody get confirmation for iowa? // nope x2</t>
  </si>
  <si>
    <t>just got it/,_ good man/woman</t>
  </si>
  <si>
    <t>#11-20? (after all above)?</t>
  </si>
  <si>
    <t>Duke, Yale, Uchicago, Uwisconisn, Cleveland Clinic, Mayo, UCSD, UFlorida, Beaumont, UCLA, Vandy, Fox Chase// can we try to rank these and include strengths+weaknesses?</t>
  </si>
  <si>
    <t xml:space="preserve">Top 10 programs? </t>
  </si>
  <si>
    <t>MDACC, MSKCC, Harvard, WashU, Mayo(Rochester),//UCSF, Penn, Chicago, Michigan, Duke, Yale /Top ten is not anything offical remember. And also remeber fit matters/UChicago over Northwestern?/Chiacgo is great but would not call it "top 10" nor Yale // Stanford not considered top 10?//Standford would be a "top 10" Id say:  MDACC, MSKCC, Harvard, WashU, Mayo(Rochester), UCSF, Penn, Duke, MIchigan, Standford (no particular order). I think U wisconsin right below // IMO I'd replace Mayo with Hopkins, and Duke with Yale/ hopkins is strong and yale defintitly has improved- both good but not "top ten". Mayo and Duke have long been amongst the top departments and still are. So that's why I would disagree w/you. Also: DeWeese moving on and Viswanathan will be interim chair. // Very fair points. I'm largely going off of what my mentors (trained at other programs on the same list) have told me. They rave about Hopkins and Yale, and haven't mentioned Mayo or Duke much. // Yea, I agree with this.  Mayo is not even close to top 10. Duke, Uchicago, and Yale are just outside and Hopkins is defintely top 10. Everyone (attendings, residents) always mention it. Also, DeWeese is still in the Department. He's not going anywhere. // LOL at all these med students claiming what is/is not top 10 when none of us have spent a single day in training, just regurgitating what's heard from others. Who cares. There are lots of good programs, rank the one that seems the best after all your interviews // ITT: "my dad can beat up your dad"//DeWeese is going to be medical school dean. (correction: vice-dean) He will have a few patients on treatment. If he's your lure, time to Let It Go. //Everything about this is wrong: "Mayo is not even close to top 10. Duke, Uchicago, and Yale are just outside and Hopkins is defintely top 10. Everyone (attendings, residents) always mention it. Also, DeWeese is still in the Department. He's not going anywhere" -From a non student.// You guys have no idea what the top programs are. Even this dude who claims to be a "non student" has no clue. You all don't have access to the applications/stats of people who matched at these programs. Stating that Mayo, Uchicago, and Yale are top 10 programs and not Duke and Hopkins is a laughable. / Non student here. you apparently didnt read what i wrote very well, yet have a strong opinion about it. But that's the net. Cool thing is really doesnt matter. As stated earlier is no hard "top ten". If you feel the need to be right, this is as good an issue to choose since you can never be proven wrong. Enjoy yourself.//Stating that Mayo is not top 10 when they are #1 Hospital Overall #3 Cancer Center and #9 doximity, is simply wrong. They are top 10 by any metric.</t>
  </si>
  <si>
    <t>True but still not bad to have an idea/ Very true. just Context.// Usually something like Harvard, MDACC, MSKCC, Stanford, Penn, UCSF, WashU, Michigan, Chicago, Duke</t>
  </si>
  <si>
    <t>In No Particular Order:
Harvard
MD Anderson
MSKCC
Stanford
UCSF
UPenn
UMich
John Hopkins
Yale
WUSTL/Y'all giving too much love to Yale. Great program but not "top 10". Probably same with Hopkins. however again this is not any kind of offical list so have at it.</t>
  </si>
  <si>
    <t>I think the top programs are the ones that have the most comprehensive training (structured lectures, strong radbio and physics prep, downtime to read and learn, dedicated research time) and treatment modalities/volume of cases (e.g. LDR/HDR brachytherapy for prostate and gyn, proton therapy, SBRT for different disease sites like spine, lung, liver) and can prepare you for essentially whatever career you're looking for (private practice, academics, etc.). With that in mind, I think only a few fit the bill and include (in no particular order) MSK, MDACC, HROP, WashU, Mayo Rochester, UF, Hopkins, Cleveland Clinic // UF, Cleveland Clinic, while great departments, not really in the same league. The other departments listed have a different culture about mentorship, and research</t>
  </si>
  <si>
    <t>classy henry ford rejection email with "interview" in the subject line smh x3</t>
  </si>
  <si>
    <t>Per last year's invites tab, same happened last year, someone even contacted them to make sure it wasn't a mistake.</t>
  </si>
  <si>
    <t>so not recieving a rejection equates to being on the bench?/can't say. Programs do things differently</t>
  </si>
  <si>
    <t>Dang UCLA, no love for a UC grad :-( //ugh yeah same here, thought I had a good shot there/got no love from my alma mater either/sadly I can't blame it on something like oh UC loves out of state tuition this time/</t>
  </si>
  <si>
    <t>Is it a requirement to do no shave november for interview trail as one needs to support cancer?</t>
  </si>
  <si>
    <t>No./Yes.</t>
  </si>
  <si>
    <t>Did anyone get the Rutgers invite? It said to select a date to interview within New Innovations. I have no idea what new innovations is. Any ideas? // When I checked ERAS there was an option to schedule there so that's what I did. Hoping that worked//Like to email back or what? Maybe I am just missing something//In the Interview tab on ERAS// I am so glad there are smart people like you to help those of us who are dumb. Thanks! That worked! //No problem!</t>
  </si>
  <si>
    <t>Thoughts on Rutgers's program? // See 17-18 interview impressions</t>
  </si>
  <si>
    <t>A scenario I’m curious about is matching rad onc but not prelim? Are there plenty of SOAP options?</t>
  </si>
  <si>
    <t>surgical prelims have the most openings, IM fewer, TYs even fewer I assume // yeah very very few TYs in SOAP</t>
  </si>
  <si>
    <t xml:space="preserve">Big piece of advice I wished someone has shared with me; make sure you have plenty of categorical prelim IM programs ranked on your match list, even if you interview for multiple TYs. All TYs are competitive, and even if you have one ranked second, someone else who is a solid applicant likely has that very same program ranked first. Meaning, if you dont get your first choice for TY (assuming that's your #1 choice on your match list), your subsequent chances of matching at your 2nd, 3rd, of 4th ranked TY drop precipitously, even if you are a fantastic candidate (recall all the Rads, Anesthesia, Ophtho, Derm applicants you are competing with as well). I've discussed this with program directors, and I think people would be shocked at how competitive TY and even most Prelim IM programs are. People tend to get fixated on the Rad Onc ranking because thats what they're going into, but don't blow off the rankings for the other prelim/Ty years in doing so. </t>
  </si>
  <si>
    <t xml:space="preserve">&lt;&lt; can you elaborate on this? I have no idea how ranking works for Prelim/TYs - do we rank them separately? Or do they get associated with an advanced spot? What's the smartest way to do it???/ You set up a separate Prelim/TY rank list FOR EACH Rad Onc program on your primary rank list. Some rad Onc programs (like Emory) will require you do a Prelim IM year at their insitution, in which case you obviously dont set up a TY/Prelim rank list for that program. </t>
  </si>
  <si>
    <t>What is a safe # of interviews before you can cancel?</t>
  </si>
  <si>
    <t>Probably 12ish to be sure you'll match, at least that's what I'll feel safe with.</t>
  </si>
  <si>
    <t xml:space="preserve">10-15 depending on your comfort level, there is a NRMP chart for rankings but plenty 5 invite people match also. Keeping it at 10 for me at this point is plenty to cancel and accept others, still expecting more programs to reply//think of the little guy with no II's when you cancel, make their day./// yes please cancel if you are at or over 10 since you should on average get another 10, cancel ones you definately wont attend now </t>
  </si>
  <si>
    <t xml:space="preserve">what you do if you have 0 invites?/wait until we break 60 programs releasing invites then if you're below 5 consider a research year//wait. its early/// </t>
  </si>
  <si>
    <t xml:space="preserve">Yes, research year is always an option. However, there is still much left this season so hold out the hope and perhaps email your interest to some newer programs at least (such as Dartmouth, Arkansas) to see if you get hits - thanks I passed on arkansas, or many places I couldnt imagine living so guess beggers cant be choosers./// Overall, this is the first year with almost 1:1 position/applicant ratio so it may be a more inefficient process with more SOAPing. // done the research year, cant fix the only red flag on my steps - retaking cs and passing it. // total bullshit exam that shouldnt even be required. // hope you got your backup specialty, that is keeping me positive.//Dear CS fail #1, I didn't pass CS either, you're not alone. I am thankful to have a few invites and I think they recognize there's more to me than one bad day. Have hope my anonymous friend...every day is a challenge but we will make it./// thank you, you and me, i have back up IM and its been okay on invites - have maybe hope for a few rad oncs but I did apply selectively. //Dear anon CS fail #1, how are you holding up? I've been fortunate so far with a few more invites and glad to say I'm happy with what programs have invited me. Still on the lower end of # invites but hopefully they will come...this test matters, but you are so much more than it. </t>
  </si>
  <si>
    <t xml:space="preserve">And see this: https://forums.studentdoctor.net/threads/rad-onc-with-biggest-decrease-in-applications-of-any-specialty.1352291/   || yes. but also understand context. small fields see big shifts.  </t>
  </si>
  <si>
    <t>For others with zero invites, is anyone else worried about the negativity in this thread? //There's always consulting...//It's a good way to scare the shit out of me//also what isthis Wallner/Kachnic situation? / Lost on these comments. //They are in charge of the organization (ABR) that administers board exams for PGY5s. Rad Bio pass rate was like 30-40% lower this year than past years, which has made life very difficult for many of the current PGY5s/not as much as you would think reading SDN. no one loses a job by failing radio or physics. Wallner and Kachnic are ABR volunteers. Not "in charge" They do not write the exam or set policy. SDN is good to get an idea of the issues out there but Do not use SDN for deep insights or actual fact // Volunteers that got paid 270K... though guess cant believe that./katchnic is a volunteer and receives no payment. Though only on SDN is getting paid for your time a scandal/ one thing to say volunteer but making 270K is a lot of cash to be volunteering for///&lt;- fake news dude.  It doesnt become true just because you say it.</t>
  </si>
  <si>
    <t>Hold out, with less applicants than spots, you're bound to get a few once the top candidates realize they can't attend 30 interviews #thetrickledowneffectisreal // Lol I thought we debunked reagonomics  // Gotta ask Sleepy Sloth and Baby Penguin if they really plan on going on all of their 17+ interviews</t>
  </si>
  <si>
    <t>the armageddon is coming tomorrow #floodgates// unless we're wrong...then ERAS is down wed so nada until thursday...trick or treat #BringontheFlood</t>
  </si>
  <si>
    <t>the armageddon is coming tomorrow #floodgates//feels like more of a trickle x2//damn. #babyarmageddonz</t>
  </si>
  <si>
    <t>Does anyone happen to know when the U Chicago interview day ends? I have an interview the following  day that is a 5+ hour drive and I am really hoping to avoid traffic making it significantly longer</t>
  </si>
  <si>
    <t>Order for programs in Pennsylvania?</t>
  </si>
  <si>
    <t>Upenn, Upitt, Fox Chase, Jeff, Drex// Tiers: Penn, everyone else/id move fox chase after Upen before Upitt</t>
  </si>
  <si>
    <t>My opinion (matched last year) Penn&gt;Fox chase&gt; Pitt = Jeff &gt;Allegheny &gt;drexel x3</t>
  </si>
  <si>
    <t>Program Order in California?</t>
  </si>
  <si>
    <t>Stanford, UCSF, UCSD, UCLA, Davis, Loma Linda, USC, Kaiser, CPMC, Cedars, City of Hope, UCI//After UCLA on list, the others are all pretty much the same //Agreed, but Davis, Loma LInda, Kaiser, CPMC, USC have been well established for a while.//Stanford&gt;UCSF&gt;UCSD&gt;UCLA...all the rest// Stanford, UCSF &gt;&gt;UCSD&gt; UCLA&gt; Davis&gt;Kaiser&gt;USC &gt;Loma Linda &gt;CPMC&gt; Cedars&gt; City of Hope&gt;UCI. // This is a laughably bad ranking after the top 4, and this person has definitely never visited any of these programs</t>
  </si>
  <si>
    <t>&lt;I think after top 4 it's kind of murky and depends on what your goals are. Seems like Davis has done okay with academics, Kaiser and CPMC good for PP</t>
  </si>
  <si>
    <t>I always forget PP means private practice and think peepee//that Can be excused.</t>
  </si>
  <si>
    <t>Not sure how people determine UCSD &gt; UCLA. If based on job placement, based on recent interview, in the last 4 years UCLA has &gt; 60% placement into top academic positions (assistant professors, not instructorships) at MSKCC x 2, UCLA x 2, Mayo Clinic Arizona x1. Residents at UCLA seems like a happy and nice group too. I'm curious as to UCSD's record in last 4 years and for that matter the 'traditional' top 2 in CA: Stanford and UCSF.  This would help those of us interested in top academic jobs after finishing residency. Thank you!</t>
  </si>
  <si>
    <t>Program Order inTexas?</t>
  </si>
  <si>
    <t>MDA, Southwestern, Baylor, rest are equal x2</t>
  </si>
  <si>
    <t>Ranking of NY programs?</t>
  </si>
  <si>
    <t>In order: MSK, NYU, Columbia, Sinai, Cornell, Montefiore, Rochester, Syracuse, Hofstra, Buffalo, Stonybrook, Brooklyn HSC, Methodist BK//I would move columbia below sinai and maybe cornell. Buffaloo and Rochester strong//Buffaloo!//There's also SUNY Downstate (just making sure all the programs are accounted for)</t>
  </si>
  <si>
    <t>I dont know about that order. Probably tier MSK, then NYU/Sinai/ Columbia/ Cornell then Monti/ LIJ then not sure where the non NYC ones rank...</t>
  </si>
  <si>
    <t>Hmmm definitely heard MSK, then NYU/Sinai, then Cornell, Columbia, Monti/LIJ. Columbia hasn't had a chair in 4 years./// Was thinking the same. x 2//n</t>
  </si>
  <si>
    <t>Why hasn't Columbia been able to recruit a chair?/ they have and its...interesting choice.//whats that mean?/It means that it doesn't argue that they were holding out for a top academic candidate.</t>
  </si>
  <si>
    <t>which of the NY programs have the best QOL? Rumor I heard was Columbia/It ain't MSCKK // I mean even MSK isn't nearly as bad as a tough IM program or any surgery program//...eh, dont fool yourself. its 4 years after a prelim year, and its a daily drum beat of roughness. comparing to im or surgery is apples and oranges. // Fair point, I just know I'd rather do 80+ hrs per week doing rad onc than 40 doing IM/ The MSK residents definitely work hard but they all seem very happy and have excellent camaraderie for what its worth; they never seemed miserable to me despite the *relatively* heavy work load.</t>
  </si>
  <si>
    <t>mt rushmore of nba players?</t>
  </si>
  <si>
    <t>Lebron, Kobe, Shaq, Magic, Jordan//how you gonna disrespect kareem like that //Kareem's my 6th man // someone is from LA//Jordan, LeBron, Shaq, Chamberlain, Bird // Scalabrine, Mo Bamba, LaMelo Ball, Kwame Brownx2</t>
  </si>
  <si>
    <t>&lt;Bird/Wilt over Magic is blasphemy</t>
  </si>
  <si>
    <t>Top 10 for resident lifestyle?</t>
  </si>
  <si>
    <t>UNC, Yale, and smaller programs// iowa and wisconsin immediately come to mind//which smaller programs//Fox Chase by far</t>
  </si>
  <si>
    <t>&lt;Not true.</t>
  </si>
  <si>
    <t>Top 10 ranking for Brachy?</t>
  </si>
  <si>
    <t>Wisconsin, washu come to mind//Fox Chase //Brigham Side of HROP//UCLA, MSK, UW // Cincinnati // Pittsburgh would contend for best brachytherapy training</t>
  </si>
  <si>
    <t>MDACC has a high volume of prostate and gyn brachy; WashU has one of the highest gyn brachy volumes, with Wisconsin up there as well; Fox Chase has a high volume of prostate brachy (UPenn rotates there too:the experience is not as extensive in brachy as for FCCC residents, but it does give UPenn residents some decent exposure to prostate brachy//I rotated at FCCC, and brachy procedures are restricted for UPenn residents, so they actually don't get much experience. FCCC residents do almost all cases)</t>
  </si>
  <si>
    <t>UCSF!!! Joe Hsu is amazing at Brachy and all the residents learn how to do it without a template.</t>
  </si>
  <si>
    <t>Agree with aforementioned places. Would add University of Kentucky; UK is known as one of the best places for Gyn brachy in the country specifically, both due to the advanced-stage patient population and the faculty. The NIH sends their fellows for additional training there above all other places, and the program director was chair of the NRG/GOG -THE guy who championed brachy for Gyn malignancies back in the early 90s. Its arguable whether brachytherapy would even be used today for Gyn malignancies were it not for him. /...very very arguable. But yes they have good gny brachy</t>
  </si>
  <si>
    <t xml:space="preserve">How about specific strengths? Top 10 ranking for Peds? </t>
  </si>
  <si>
    <t>Volume/training is probably best at places that have protons since most proton indications are for peds.  MDACC (joint patnership with pediatrics at MDACC and nearby Texas Childrens Hospital), UPenn (strong CHOP presence), WashU, HROP, Mayo Rochester, MSKCC (Protons &amp; Wolden) // MSK has protons? //Yep, they were seeing proton patients at ProCure in NJ, but are co-running a proton center with some of the other NY programs that will open in 2019 // Proton center will be shared with Mount Sinai and Montefiore/Einstein</t>
  </si>
  <si>
    <t>Places like Harvard, MD Anderson, etc. get all the shine, Any residencies you're aware of that are secretly badass?</t>
  </si>
  <si>
    <t>michigan, wisconsin, cleveland clinic, moffitt//Mayo MN, UCSD, U Penn, Hopkins, Chicago, Wash U, Duke, Yale, UCSF, Stanford // Is Moffitt regarded as a top place? Doximity doesn't give it much love// Doximity rankings are garbage i don't know why anybody would look at it x2 // Beaumont // Lol someone deleted the comment about Michigan, Chicago being a grind</t>
  </si>
  <si>
    <t xml:space="preserve">What are people’s thoughts on Moffitt? // Doesn't have the name recognition but as good a program as you'll find outside the top 3 - very strong clinical training (3rd busiest cancer center in country, in top 10 on US news rankings), great midlevel support, research up to your eyeballs (residents publish a TON), opportunities for clinical, basic, and translational research, homan support, good academic job placement, the chair's vision for the department is amazing (look up moffitt future of radiation therapy), building brand new brachy suite, tampa is a nice place to live. Definitely a program on the rise//Ok guys, Moffitt is a top cancer center. "It doesn't have name recognition" isn't true if you are talking about people in the field, Which is what counts. Its not "on the rise". it rose. "FORT" is just good branding, nothing new or sexy nor likely to be meaningful, move along nothing to see here . And Holman is only questionably a good thing, but that's neither here nor there.  </t>
  </si>
  <si>
    <t xml:space="preserve">lol @ "FORT is just good branding", this is very inaccurate. Moffitt is doing things in this area that very few other places are doing and it most definitely is meaningful in the field of radiation oncology./ See you back here in a few years to compare notes, son. / lmao what's your vendetta against moffitt/if you look, i said moffitt is great. Just not because of FORT. </t>
  </si>
  <si>
    <t xml:space="preserve">It's a fantastic program with no obvious downsides that I have ever heard of from residents there. Great research opportunities, clinical breadth, friendly people, amazing locale. Also, don't go by Doximity. I know it's tempting, but its severely flawed. / Doximety is laughable. No one refers to it within the field, even the programs that do well there // I think the UNC website referred to their ranking//if  something works in your favor you use it, particularly if youre not floating in the upper echelons. It tells you something if someone uses it when it benefits them but at no other time </t>
  </si>
  <si>
    <t>Has anyone had to navigate getting/scheduling an interview while you're on a prelim/TY interview? Thoughts on how to handle it?</t>
  </si>
  <si>
    <t xml:space="preserve">family, friends, checking intermittently during breaks </t>
  </si>
  <si>
    <t>anybody else pumped for monday to get here? #floodgates//hell yea! floodgates2018!!! x2</t>
  </si>
  <si>
    <t>Can’t wait</t>
  </si>
  <si>
    <t>Important question: what are people dressing up as for Halloween this year?</t>
  </si>
  <si>
    <t>Doctor</t>
  </si>
  <si>
    <t>How many scramble spots were available last year in SOAP, is the rumor of 7 true?</t>
  </si>
  <si>
    <t>It was 5 spots, at 4 institutions/// Where were these?</t>
  </si>
  <si>
    <t>Miami, Tufts, UWisc, Indiana x2</t>
  </si>
  <si>
    <t>do programs require CS to rank?</t>
  </si>
  <si>
    <t>No. My cs wasn’t live for them and I matched fine last yr. /no one worries about step 2 or CS ...unless you fail them</t>
  </si>
  <si>
    <t xml:space="preserve">The flood gates have opened </t>
  </si>
  <si>
    <t>Would love for a few more to go out before the weekend x2// guess we're gonna have to wait longer, next week will probably be interesting though</t>
  </si>
  <si>
    <t xml:space="preserve">Hey guys, does anyone know Loyola interview dates? </t>
  </si>
  <si>
    <t>SUNY State thoughts?</t>
  </si>
  <si>
    <t>solid place.</t>
  </si>
  <si>
    <t xml:space="preserve">Did /Loma Linda invites go out? Otherwise how do people know the interview dates?//i dont think its just applicants who are on this sheet// some programs sent emails earlier in the season with their interview dates, including </t>
  </si>
  <si>
    <t xml:space="preserve">s 'we have received you app' email had the dates listed, Not sure how dates on other programs made it to the sheet or if those got put there in error//off the top of my head I remember vcu and northwell also mentioned the dates in emails they sent </t>
  </si>
  <si>
    <t>waiting for that post astro flood of invites... x7</t>
  </si>
  <si>
    <t>&lt;My guess is that the progams that haven't sent out invites didn't plan to really look hard at applications til after ASTRO. So now they'll take time to review the applications in depth? maybe. idk.//Last year, there were 13 initial invites on 10/27 and 10/30 combined so very likely that something like that may be happening next week</t>
  </si>
  <si>
    <t>thatd be cool x2 // really kewl //s0 c00Lz//note to residents-to-be: dont talk this way at interview.</t>
  </si>
  <si>
    <t>et tu UCSF? //LOL got the UCSF rejection as I opened the Harvard rejection/whack //I thought I was a competitive applicant, but they were like nope</t>
  </si>
  <si>
    <t>it:'( ... I would have seriously given more thought to where I went to medical school if I knew this damn geographic preference crap</t>
  </si>
  <si>
    <t>Harvard, why dont you love me, I love you so much//retweet x4</t>
  </si>
  <si>
    <t>the dream is dead :( // I had no chance an interview, but this still hurt</t>
  </si>
  <si>
    <t>&lt;Damn yeah that Harvard rejection hurt//  I was unfazed by that rejection letter. Your loss, Harvard// watch out, we got a badass here // "The most amazing things that can happen to a human being will happen to you, if you just lower your expectations." - Phil Dunphy, Modern Family// (Modern Family is getting me through interview season) &lt;my new adopted life motto / how much lower can my expectations go if i have 0 invites?//</t>
  </si>
  <si>
    <t xml:space="preserve">Forget Harvard, you still got MSK and Anderson//ok guys. you know what? if you really are that heart broken if you dont match at harvard or MSK, you probably need to step back for a moment and recalibrate. I wish us all the best, </t>
  </si>
  <si>
    <t>Anyone aware of programs with unique interview formats (eg: panel, MMI, unconventional questions, etc.)?</t>
  </si>
  <si>
    <t>I heard the detroit programs make you rap battle on 8 mile // Lmao</t>
  </si>
  <si>
    <t>Anyone know if any importance is attached to preinterview dinners? Based on my location, unless I take the very first flight early morning and take 2 full days off of rotation each time, I will end up missing most of them.</t>
  </si>
  <si>
    <t>0 importance.//  My impression is that it doesn't hurt you to miss.  However, many programs consider resident opinion in their ranking.  Residents are more likely to favor someone they can see themselves working with for a few years.  If you think you will get along with the residents, it's a good idea to go.  If you don't think socializing is particularly up your alley, then might actually be better to skip and keep it to the formalities.  Just my 2 cents.</t>
  </si>
  <si>
    <t>&lt;I've been told to go to as many dinners as you can/Definitiately. Unless youre a putz. Then minimize human contact at all costs</t>
  </si>
  <si>
    <t xml:space="preserve">Dinners are the best opportunity to get the inside scoop on the program structure, resident satisfaction, tips for interview day, etc. Most residents will be really eager to talk with you about their experience and totally honest about their feelings in regards to everything Rad Onc related and otherwise. Faculty obviously put their best foot forward during interview day, but residents tend to be more no-holds barred. Dinner attendance is totally non-operative in the program ranking you unless you do something egregiously wrong (like drinking until you black out and dance on the restaurant table - read the Ortho forum on SDN for more details on that story). Definitely to your own benefit to attend if possible, but no strikes against you if you can not. /a little more insight: dinner with residents CAN effect your ranking a LOT. If you fit in well, you go up. If you dont you go down. By how much depends upon the particulars of the evening and your application. but its not a "neutral zone unless you vomit on the chiefs shoes" thing. However if you cannot go you don't get "strikes". Everyone knows its simply just not feasible for everyone./ I think resident input into ranking is very program dependent. My home institution allowed for very minimal resident input once our rank list had already been established; they had some say but it was very minor and really only had an effect if all residents were unanmious on loving or hating a particular applicant. Even then, only enough to bump or drop an applicant by a few spots. </t>
  </si>
  <si>
    <t>To people who interviewed at CPMC, any thoughts? x6</t>
  </si>
  <si>
    <t>See IV impressions tab</t>
  </si>
  <si>
    <t>&lt;Thanks! Did they mention how many people they were interviewing for their spot?</t>
  </si>
  <si>
    <t>Anyone have any idea how many people duke is interviewing for the rors position?</t>
  </si>
  <si>
    <t>Mid double digits 12-18 (Duke Faculty member)// Thank you!!</t>
  </si>
  <si>
    <t xml:space="preserve">Were the RORS invites sent already? Wasn't sure from the spreadsheet and read that Duke had planned to send invites the week of Oct 22nd. </t>
  </si>
  <si>
    <t>Heard through the grapevine that even some of the larger/top 10ish programs have less applicants</t>
  </si>
  <si>
    <t xml:space="preserve">per preliminary data from ERAS, only 190 US senior applicants to rad onc this year // </t>
  </si>
  <si>
    <t>&lt; That is the lowest number in 10 years (229 in 2014 and 2015, 223 in 2016, 235 in 2017, 221 in 2018, 190 in 2019)</t>
  </si>
  <si>
    <t>anyone know why on the ERAS page with prelim data it lists 221 applied in 2018 but under "historical speciality specific data" the number is a lot higher- 334? https://www.aamc.org/download/359158/data/radiationoncology.pdf // perhaps some people applied to 2 specialties? I don’t know / this is so weird, how does it not match or be close for the 2 specialties thing to apply. i see even for IM it doesnt match and is about 1k more./// Well actually maybe it is others applying to different specialties, this data is interesting : https://www.aamc.org/download/362774/data/residency.pdf - just doesnt make a lot of sense that so many apply to Rad Onc and Derm... that is very peculiar and we are probably misunderstanding these numbers./nice to see people admit they might not have full information. a step above last years spread sheet and the rad onc forums.</t>
  </si>
  <si>
    <t xml:space="preserve">The less applicants to top 10 programs sure hasn't helped me thus far in the app cycle//LOL, hopefully those programs invite enough of us instead of miscalculating into SOAP //LOL also not yet seeing any benefit from less applicants x2// whats your theory on when this benefit will become apparent?/// dont think it will benefit us alot for those on the lower end of things but hoping those that get more competetive interviews and figure out they are competetive at higher ranked places then would cancell their lower ranked ones for us but doubt anyone has reached the magic 10 or 15 number yet.//If there are fewer applicants to go around, then argueably each applicant will end up with more interviews during peak season (Dec/Jan), either primarily or secondarily when the cancellations flow down </t>
  </si>
  <si>
    <t xml:space="preserve">Full list of things to take on Interview flights(feel free to add): Clothes, suit, toiletries, phone/charger, </t>
  </si>
  <si>
    <t>don't forget the poultice</t>
  </si>
  <si>
    <t>dress code for preinterview dinners?</t>
  </si>
  <si>
    <t>radiation suits// funny guy right here https://www.youtube.com/watch?v=h7nkkTGDuGM</t>
  </si>
  <si>
    <t>Any thoughts on Dartmouth?? New program, no info out there, anyone have ANY insight? x3</t>
  </si>
  <si>
    <t>Is there a current PGY-1 resident who will be there next year?</t>
  </si>
  <si>
    <t>i dont think so, i think they're brand brand new</t>
  </si>
  <si>
    <t>Any thoughts on Mayo Arizona?</t>
  </si>
  <si>
    <t>Hot weather//Mayo name and assciated privileges</t>
  </si>
  <si>
    <t>Any insights into Wisconsin?</t>
  </si>
  <si>
    <t>Unfortunately I did not receive an interview from here, but I have heard great things about the program from current residents and students that have rotated there. People seem to be very happy.//&lt;- U wisc a very good place to train</t>
  </si>
  <si>
    <t>&lt;Looks like they do 3 waves of interviews! Thanks for the insight! // of which I am 0/3! //  :(</t>
  </si>
  <si>
    <t>ugggghhhhh wisconsin why u no send me invite</t>
  </si>
  <si>
    <t>You do have to live in madison... // so true. But Madison is an awesome town from what I hear // Im more of a city gal, but if you can see yourself living there...all the best! Hope we all match where we happy // &lt;Amen</t>
  </si>
  <si>
    <t>They went unfilled last year and had to soap</t>
  </si>
  <si>
    <t>Any thoughts about Kansas?</t>
  </si>
  <si>
    <t>what's the matter with Kansas?// Allen Chen has totally re-invigorated that program and they have a lot of amazing opportunities that they didn't have before. X2</t>
  </si>
  <si>
    <t>Texas AM insights? Quality of job offers post residency? Atmosphere of program? Happiness of residents?</t>
  </si>
  <si>
    <t>Insight as in? It started in 2012</t>
  </si>
  <si>
    <t>Is anyone going to the ARRO reception at ASTRO tomorrow? Didn't realize medical students were invited... // Do you have to reserve a spot?</t>
  </si>
  <si>
    <t xml:space="preserve">if you can make it, you should go....its a good time // Not getting in until later in the week, unfortunately. </t>
  </si>
  <si>
    <t>Yeah flight is getting in late Saturday which sucks now. // Same I wish they told us sooner x2</t>
  </si>
  <si>
    <t>How did Mayo Clinic contact for rejection?//how did you find out rejections were sent?</t>
  </si>
  <si>
    <t>Email/// See the invites tab , I saw it there on rejections/contact method</t>
  </si>
  <si>
    <t>if you didnt receive a rejection, is it safe to assume you're waitlisted?//More than one of us received rejections so if you're not in that group, then that is a possibility//interesting/ is it possible though that they have not gone through all applications yet? and so they invite/reject whom they have looked at to begin with..?</t>
  </si>
  <si>
    <t>Is this Mayo Rochester or Mayo Arizona?//Rochester</t>
  </si>
  <si>
    <t>Anyone going to ASTRO this year?? we should meet up // down for an applicant meetup// cool maybe we can go for happy hour somewhere Sunday or Monday?? // most definitely</t>
  </si>
  <si>
    <t xml:space="preserve">totally downX7//Monday would work for meX4// anyone from San Antonio could recommend a place where to meet? </t>
  </si>
  <si>
    <t xml:space="preserve">Who wants to watch bball on Saturday? (X2 if its the lakers) // Wish I was going to ASTRO, enjoy for me :) </t>
  </si>
  <si>
    <t>Thomas Jefferson's rejection today (10/17): "We hope you've received numerous other interview offers from outstanding institutions." Dude, really? It's so early.... :'(</t>
  </si>
  <si>
    <t>for real!!! // Pretty interesting that they sent out rejections before sending out invites//&lt;-this times a million//yea, guess they found us totally unwanted, although it is better to know than not  /// sucks one of my favorite spots, hope they send a email saying you guys actually got the interview, lol, our mistake.// Interviewed a few years back, this 100% happened to me. They "rejected" everyone they wanted to interview. Was corrected the same day// lol well no correction yet // how do you make this mistake twice?//highly unlikely, but has anyone tried confirming that it is indeed a rejection? // lolol that would be so gutsy "dear program director, are you sure you meant to reject me? I should remind you that I am stellar, therefore I feel that you should take a minute to reconsider my rejection. sincerely, michael scott"// &lt;-this... lol</t>
  </si>
  <si>
    <t>I, for one, appreciate the explicit rejection instead of the silent one. If the program has crossed that bridge, may as well let the applicant know.// ok cool guy//On the flip side, it is good to know you're still in the running if you don't get a rejection from programs that send those out</t>
  </si>
  <si>
    <t>Does any places other than Penn require medicine letters from a chair or clerkship director?</t>
  </si>
  <si>
    <t>No, discussed above</t>
  </si>
  <si>
    <t>has anyone else gotten no invites yet?</t>
  </si>
  <si>
    <t>You're not the only one! Everything will be ok :) It will just take some time for invites to come out//Three fourths of initial invites haven't even gone out yet, let alone rolling invites. If rumors are true that there are fewer applicants this year, then there should be a spot for everyone once the dust settles since last year the number of US applicants was not much higher than number of spots//</t>
  </si>
  <si>
    <t xml:space="preserve">Our season is so slow xMillion+1/ </t>
  </si>
  <si>
    <t>Is it really though? I thought rad onc always sent out interviews late//no its not. remember programs have to go through applicants and choose. Furthermore anyone sending out apps early on is more likely playing a numbers game, using strident cut-offs. In any event, this is not late at all.</t>
  </si>
  <si>
    <t>Yes, we have 7 schools that had sent out invites by now last year that still haven't sent out invites while 3 have sent out invites this year already, earlier than last year. Overall we're behind last year on invites.//every year it changes based on many things, not the least of which is astro. relax</t>
  </si>
  <si>
    <t>Anything to do with ASTRO being later?//probably everything to do with that, good call</t>
  </si>
  <si>
    <t>What just happened with buffalo? Lol</t>
  </si>
  <si>
    <t>??? please share//sent out invites but then got a recall email?//the invites were real, just got an email back saying I will get more details as the interview nears</t>
  </si>
  <si>
    <t>Is trickle down economics how its going to work for the rest of us with no invites?</t>
  </si>
  <si>
    <t>lol seems that way....</t>
  </si>
  <si>
    <t>dude/dudette, there are still 82% of programs who haven't sent out interviews :) - yup always hope.//also there's likely to be movement as interviews conflict</t>
  </si>
  <si>
    <t>Well it never seems to work as intended</t>
  </si>
  <si>
    <t>Am I the only one who didnt get this for Penn? s part of the residency application process, candidates applying to our program are required to submit one letter of recommendation from their medical school's department of medicine, either from the Department Chair or Clerkship Director. Seems it would really limit the pool. Also totally didn't look at every program's website... // I'm in your boat with you! Thanks for putting this out there, would have been totally clueless otherwise // hoping its lenient since I did an away there LOL // yeah I made sure to read the websites to ensure I had the requirements and sent them a Dept Chair letter so fingers crossed! And just to let everyone know, Penn was the only rad onc program that required a Dept letter (although many prelim/TY programs did) // you can email them a medicine letter if you already sent them the maximum amount   // I saw it and got lucky that I had one so hopefully I get that interview if everyone else forgets but I doubt this limits their pool, most people have a IM related/ IM chair letter that can easily be requested as its very generic ussually.</t>
  </si>
  <si>
    <t>I did not get this, and also did not send them a medicine letter lol // x 5//Doubt this is a hard requirement or they're be left with only a few e  happened to see this  on their website // It looks like a hard requirement based on what the commenter 2 cells to the right said</t>
  </si>
  <si>
    <t xml:space="preserve">what is it mean by "did not get this," did they send out a letter or something? </t>
  </si>
  <si>
    <t>I'm a last year applicant (did quite well in the match as did everyone I know, so I can reassure you guys that it all is okay), going to try to check in when I can and help you guys. Penn definitely requires this letter, owing to the fact that their medicine year is categorical. Word is the medicine program wants to see it. Sorry if you didn't see it but there's still time. For what it's worth, I was told by PD a letter of rec from an attending on medicine was sufficient, but not ideal.</t>
  </si>
  <si>
    <t>Anyone know if UCSF requires step 2 CK to extend an interview, or is it just before rank list submission?</t>
  </si>
  <si>
    <t>I think this came up in last year's chat || I got interview and don't have CK</t>
  </si>
  <si>
    <t>was the question answered conclusively though? // It was not. People were speculating they may only require the score before ranking. https://radonc.ucsf.edu/sites/radonc.ucsf.edu/files/UCSF_Eligibility_Selection_Policy.pdf&lt;-just need to rank // that doc is from 2010, and info in it is conflicting - "An applicant for graduate medical education at UCSF must have: A passing score on USMLE Step II (Clinical Knowledge and Clinical Skills)", found above the section where it mentions required to rank</t>
  </si>
  <si>
    <t>https://docs.google.com/spreadsheets/d/1YeAIgA9VSyqNuU3bxeQNcie7S3I4Ysixf653fQtWJjY/edit?usp=sharing</t>
  </si>
  <si>
    <t>&lt;-- New TY/Prelim sheet</t>
  </si>
  <si>
    <t>^- yay thank you!</t>
  </si>
  <si>
    <t>Anyone know ~ what time it'd be safe to book a departing flight? How late do interviews usually last?</t>
  </si>
  <si>
    <t>complete guess here but most departments close 4-5p, cant imagine any physicians want to stay past that</t>
  </si>
  <si>
    <t>Hey, I'm an applicant from last year: Hopkins interview didn't get over until 6:15PM and it was a mad dash to the airport //but that was due to optional PTSP session though?</t>
  </si>
  <si>
    <t>So should we expect rejection from the programs that already sent out invitations?</t>
  </si>
  <si>
    <t>Yes, since most programs only send out 1 wave (check 2017-2018 data)/no. its fluid. programs will have some people move/drop outdue to conflicts etc and open up a new spot. It may not be a "wave" but it is rolling</t>
  </si>
  <si>
    <t>Let's delete the away impressions x2</t>
  </si>
  <si>
    <t xml:space="preserve">I liked the idea of the away impressions tab because the old thread seemed to die due to length of the writeups. Not much has been written on this spreadsheet so if it gets deleted not a huge deal imo//Let it stay, it's a good resource for next year's class, would have been nice to have had something like this last year.//very few have filled it out, its utility seems low // Can we do it by program so it ends up organized? SEE THIS EXCELLENT EXAMPLE: https://docs.google.com/spreadsheets/d/11d-D-8fEYfUl16twzCMcH6WAQ9x13lTYdW0naCouMvg/edit#gid=968047329 </t>
  </si>
  <si>
    <t>As an MS3 stalking this sheet I like the Away Impressions and would definitely appreciate if more people contributed, are people hesistant because of potentially identifying themselves?//That is a concern at small programs. That is why even in the away rotations thread, people would usually post their impressions after match day.</t>
  </si>
  <si>
    <t xml:space="preserve">The away impressions are actually a quite valuable asset of this annual spreadsheet, and I encourage the applicants this year to fill them out to the best of their ability if they have the time. I understand the amount of energy required to fill them out for each institution but they're often very helpful for the next year's group of applicants in scouting out places to do away rotations. Also, always interesting to see someone else's perspective or interview experience with a particular program and compare it with your own. Obivously, refrain from mentioning identifiable information (but that goes without saying for anything on here)./ Agreed- perhpas fill out after Match day if you have any trepidation, but it's useful for posterity. </t>
  </si>
  <si>
    <t>Heard the same x3, hopefully less than available positions!/ Rumors of 10-15% fewer applicants from some small-mid sized programs, similar step scores as prev years//I saw on ACGME site since 2013 its been about 400-500 applications a year. is that about right?</t>
  </si>
  <si>
    <t>&lt;&lt; Anyone have theories on why that is? // Probably the concern about the job market// and SDN, far more impactful than people give it credit for, also, the heavy emphasis on research, reducing medical student interest // I agree, I think the negativiy on SDN has definitely made a difference. I to am curious the number of applicants if anyone has this information// Beyond the "negativity" on sdn, there has also been the concern that this issue has been brushed aside and not even properly acknowledged at a level where it could be addressed// was told the quality of applicants was narrower but better-fewer "weaker" applications // maybe we should be worried about finding jobs then...//What do you mean by "quality of applications was narrower but better"? Better stats? // Probably less people with lower stats applied, whereas number of people applying with mid to good stats stayed more or less the same//&lt;-- yes. Better expressed.//Depends on the source since charting outcomes is not out yet, so this comment is likely coming from applicant pool at one program this year (unless this is based on applicant pool at multiple programs)</t>
  </si>
  <si>
    <t>Or maybe people are applying smarter in terms of not applying to all programs and picking a choosing where they are competetive, quick look at the anon data shows average number of apps 68 down to 61 even though there seems to be max of 89 this year vs 87 last. Not sure if statistically significant.</t>
  </si>
  <si>
    <t>&lt;&lt;-nothing here can be calculated as "statistically significant" or not.  /yep</t>
  </si>
  <si>
    <t>easily do a t test if i wanted to see if 61 to 68 if different, i jsut dont feel like doing standard deviation calculations on the data. just assuming 89 to 87 is the same and actually just say its the same since it would be a conservative estimate in favor of nonsignificance as more programs this year but less applications. my stats game is strong my appliation itself not so much</t>
  </si>
  <si>
    <t>NRMP stats: Number of US apps is 190 (less than 200 for first time in a decade). The average program had 30 fewer applicants. The numbers are going down that is clear. Why is not evident./30 applicants on average for program doesnt seem right. /As astro consensus was numbers down but overall quality excellent- fewer "weak" applications</t>
  </si>
  <si>
    <t>I think the prevading theory for the drop seems to be the tightening job market in Rad Onc "trickling its way down" to dissuade medical students, but I think this might just be projection of those who are currently in the field and are feeling the effects of that strain in a very palpable way. To bolster this hypothesis I think one would need to see a sustained trend of decreased applicants over several cycles; before jumping to conclusions of why, remember that everyone is  going off of one data point here.  And as everyone else has pointed out, self-selection is likely a factor as well. The number of applicants applying says nothing of the competetiviness of those candidates, which very well may be increased from years prior. Smaller pool, but better stats? Maybe.</t>
  </si>
  <si>
    <t>The total number of spots available will not be known until January 2019 when programs enter their quota but it is likely that the number of US graduates will be lower than the number of available positiosn for the first time in more than a decade.</t>
  </si>
  <si>
    <t>Everyone knows the reason applications are down. Don't bury your head in the sand. Just be aware of the deficiencies of the field and plan accordingly. Don't believe the academic elistis lines "application are down but quality is better". These are the head in sand leaders</t>
  </si>
  <si>
    <t>anyone have a list of programs requiring secondary applications?</t>
  </si>
  <si>
    <t>I think it is only Duke.. // is it only for the research scholars program at duke? not regular path?</t>
  </si>
  <si>
    <t>is this only for the research spot? // yeah</t>
  </si>
  <si>
    <t>Did UChicago actually send out 42 invites? seems like a lot</t>
  </si>
  <si>
    <t>Was this number mentioned in the e-mail? Because I highly doubt even 42 rad onc applicants have seen this spreadsheet / all invites were carbon cobied</t>
  </si>
  <si>
    <t xml:space="preserve">&lt;&lt;pre-interview dinner spot looks dope for UofC #yas </t>
  </si>
  <si>
    <t>Exactly 42 CCed on email of applicants. They forgot everyone can see each other</t>
  </si>
  <si>
    <t>Should you go to ASTRO as a student?</t>
  </si>
  <si>
    <t>If you have a reason</t>
  </si>
  <si>
    <t>If you have a presentation then its a no brainer, otherwise probably not worth your time</t>
  </si>
  <si>
    <t>if you don't know how to use the filter function without destroying the whole page, please don't. thnx x 3 // please download to your computer so you don't mess up the master sheet for everyone</t>
  </si>
  <si>
    <t>If someone can restore to yesterday's version, that would be great</t>
  </si>
  <si>
    <t xml:space="preserve">What kind of questions are you guys asking to help differentiate programs? What should be important to ask? </t>
  </si>
  <si>
    <t>"What can you offer me?"//id ask that in a different way.</t>
  </si>
  <si>
    <t>Where you last residents found jobs at? I am interested in this info but is it better to ask residents or attendings?//fair question. You might ask residents directly and attendings with "where do your grads go" or "what sort of jobs do your grads go to". Remember this can open the door to their fishing for what YOU want to do with your career.</t>
  </si>
  <si>
    <t>Little late on this, but are most people just doing a blanket 4 letters?  My PD recommended it, but wanted to see what you guys thought.</t>
  </si>
  <si>
    <t>What' do you mean by a blanket 4 letters? As in all rad onc letters?//i think they're asking if they should send 4 letters to everyone. Short answer is Yes.</t>
  </si>
  <si>
    <t>Yeah that's what I meant.  Just wanted a second opinion.</t>
  </si>
  <si>
    <t>Wasn't able to do any aways, so I'm wondering what hours are "average" for a radonc residency program? On a typical rotation (i.e. not H&amp;N). Is it like ~7:30 to 5:30 M-F = average? Or earlier/later?</t>
  </si>
  <si>
    <t>probably somewhere around there</t>
  </si>
  <si>
    <t>What would you guys consider to be a "good" amount of dedicated research block time in a residency program (i.e. you'd be happy if you got this much time to be away from clinic and "work hard" on research)? Haven't had that much exposure to other programs so not sure what the "standard" is</t>
  </si>
  <si>
    <t>12 months, preferably consecutively. // how many programs actually offer 12 months consecutively though?</t>
  </si>
  <si>
    <t xml:space="preserve">It's totally dependent on the program. More research heavy programs (probably ~ 20 total) will sometimes guarantee a full PGY-4 research year with 12 consecutive months sans clinic duty (apart from call maybe). Other programs have literally no time for research built in. You'd be surprised how unproductive people can be research-wise with a dedicated year and how productive people can be with no research time in terms of publications. All very dependent on the resident, level of supervision, research experience, motivation, and career aspirations. Many residents who wish to go into PP kind of resent the dedicated research year if their project isn't a great fit. Think about what kind of career you want before making dedicated research time a major factor in your selection process. </t>
  </si>
  <si>
    <t>Anyone else who hasn't taken Step 2 CS yet? Wondering how it may affect prelim/TY chances</t>
  </si>
  <si>
    <t>Has that been an important component of getting into prelims in the past? (curious, not facetious)//Don't know//doesn't matter at all//I'm not positive, but I believe some programs will extend interviews without step 2s, but won't rank unless they have scores// I matched last cycle with my CS results coming after ranking lists were in, no one mentioned it on interviews.  Some TY programs might be more strict (and they will mention this)</t>
  </si>
  <si>
    <t xml:space="preserve">I think from the list last year, there were plenty of people who didn't take Step 2 until later who matched fine. Honestly, with how busy you will be in interview season, it's really more to your benefit to just get it over and done with now when you have some time to do so. If statistics are any indication, then you will likely meet or exceed your Step 1 score, despite not feeling as confident when walking out of the exam. </t>
  </si>
  <si>
    <t>Good luck, y'all! x2 Thanks for making this whoever did!!!!! x2</t>
  </si>
  <si>
    <t>hello fellow people who will forever have to explain you are not a radiologist, welcome to the sheet.//Please do not lock it</t>
  </si>
  <si>
    <t>Student from top 20 medical school here. Love Rad Onc so much its such an awesome field. I have the option of doing a research year in rad onc but wondering how feasible it is to match with a step 1 of 206</t>
  </si>
  <si>
    <t xml:space="preserve">Radiation Oncology Interview Invites 2018-2019! </t>
  </si>
  <si>
    <t>Contact Date(s)
2018</t>
  </si>
  <si>
    <t>Last Year Dates: See "17-18 invites" below for more info</t>
  </si>
  <si>
    <t>Categorical/Advanced PGY2 Spots Open</t>
  </si>
  <si>
    <t>any of these for the PGY-2 Spot? // pretty sure no, they didn't mention this at the interview day</t>
  </si>
  <si>
    <t>Nx12, Yx1</t>
  </si>
  <si>
    <t>Nx1, Yx1</t>
  </si>
  <si>
    <t>(NRMP says 1 spot) Any knowledge?//The interview definitely said 2</t>
  </si>
  <si>
    <t>Nx10, Yx1</t>
  </si>
  <si>
    <t>9/27 x1</t>
  </si>
  <si>
    <t>11/13 x1</t>
  </si>
  <si>
    <t>CA, CPMC, San Fran</t>
  </si>
  <si>
    <t>Not participating</t>
  </si>
  <si>
    <t>Nx19</t>
  </si>
  <si>
    <t>Did any rotators get invited? // Yes x1</t>
  </si>
  <si>
    <t xml:space="preserve"> Yx1, Nx4</t>
  </si>
  <si>
    <t>yaaaaaas // Rejections sent out yet?</t>
  </si>
  <si>
    <t>Nx5 Yx2</t>
  </si>
  <si>
    <t>12/4  email/eras</t>
  </si>
  <si>
    <t>Can someone please confirm the interview dates? I can confirm these/anyone know how many invites uci sent out?</t>
  </si>
  <si>
    <t xml:space="preserve">rejections yet? </t>
  </si>
  <si>
    <t xml:space="preserve">aww a surf lesson! &lt;3 </t>
  </si>
  <si>
    <t>Nx9, Y</t>
  </si>
  <si>
    <t>10/9, Email x2</t>
  </si>
  <si>
    <t>FREAKING OUT!!! SO HAPPY // Did any non-rotators get an invite? // yes x4</t>
  </si>
  <si>
    <t>Y x 1, N x 6</t>
  </si>
  <si>
    <t>10/25 ERAS x5</t>
  </si>
  <si>
    <t>Are 2 spots confirmed?</t>
  </si>
  <si>
    <t>11/29 ERAS</t>
  </si>
  <si>
    <t>1 Unconfirmed</t>
  </si>
  <si>
    <t>ERAS, schedule via phone</t>
  </si>
  <si>
    <t>Any rotators invited? Nx3 :( Yx1//cmon Yale, Im cool, send me an invite. //Anyone get a rejection? Yx3 //Anyone know how many they interview per spot?/Usually 20 interviews total</t>
  </si>
  <si>
    <t>11/13 ERASx5</t>
  </si>
  <si>
    <t>Nx8, Yx1</t>
  </si>
  <si>
    <t>only one</t>
  </si>
  <si>
    <t>Is 2 confirmed? Asking because last year they took 4--I thought they said 4 on the phone but I could be wrong//looks like they alternate 3 and 4</t>
  </si>
  <si>
    <t>Yx2 Nx10</t>
  </si>
  <si>
    <t>GA, Medical College of Georgia</t>
  </si>
  <si>
    <t>Yx1, Nx5</t>
  </si>
  <si>
    <t>1/22/2017 also 1/29/2017</t>
  </si>
  <si>
    <t>Definitely two spots</t>
  </si>
  <si>
    <t>Yx3 Nx5</t>
  </si>
  <si>
    <t>N x 11</t>
  </si>
  <si>
    <t>Email x 1</t>
  </si>
  <si>
    <t>Confirmed # spots?</t>
  </si>
  <si>
    <t>Y x 1, N x 3</t>
  </si>
  <si>
    <t>Y x 2, N x 8</t>
  </si>
  <si>
    <t>10/25 ERAS x9</t>
  </si>
  <si>
    <t>Had to re-read that email a few times to make sure it was real... // LOL ME TOO I ALMOST FAINTED // I dreamed of getting an invite here and then your post slapped reality in my face! CONGRATS on the huge invitei</t>
  </si>
  <si>
    <t>Y x 2 N x7</t>
  </si>
  <si>
    <t>Rejections sent out yet?/yes</t>
  </si>
  <si>
    <t>10/30, email x3</t>
  </si>
  <si>
    <t>1
confirmed</t>
  </si>
  <si>
    <t>Anybody else waitlisted?</t>
  </si>
  <si>
    <t>11/9, email x2</t>
  </si>
  <si>
    <t>11/2, email x3</t>
  </si>
  <si>
    <t>Did any rotators NOT get the "we may still rank you based on your rotation even tho you aren't getting an interview"? Wondering if they just say that to everyone x2 // rotated and did not get this email, but also did not get rejected. no idea what to make of this // I rotated and received an interview //Sounds like they may use you as their safety</t>
  </si>
  <si>
    <t>N x 7, Y x 3</t>
  </si>
  <si>
    <t>10/12 Email x2</t>
  </si>
  <si>
    <t>Nx3 Yx3</t>
  </si>
  <si>
    <t>MS, University of Missisippi Med Center</t>
  </si>
  <si>
    <t>NX9</t>
  </si>
  <si>
    <t>NH, Dartmouth (new)</t>
  </si>
  <si>
    <t>Email, 11/4;</t>
  </si>
  <si>
    <t>1/3 - 1/5/18</t>
  </si>
  <si>
    <t>1/8 - 1/12/18</t>
  </si>
  <si>
    <t>1/15 - 1/17/18</t>
  </si>
  <si>
    <t>Nx5; yx1</t>
  </si>
  <si>
    <t>10/30 ERAS x8</t>
  </si>
  <si>
    <t>I still can't believe they sent rejections? they are not even top program; sucks // May not be anywhere near top, but I think they’re up and coming // they may interview a certain tier or look for something specific and then reject the rest. Not every program is going to interview the top of the top/For those less brand label concerned, Rutgers does a solid job</t>
  </si>
  <si>
    <t>NRMP SAYS 2. Can someone Confirm?//its 2</t>
  </si>
  <si>
    <t>Yx1 Nx1</t>
  </si>
  <si>
    <t>Yx6 Nx6</t>
  </si>
  <si>
    <t>10/30 Email x6</t>
  </si>
  <si>
    <t>SLOANNNNNN!!!! What a dream x2/great program and presigous. but be warned. its intense / Is 5 spots confirmed? Thought 6/have also heard 7 /// its however many that impress them the most //Anyone know how many they interview per spot? / 6 spots, 30 people being interviewed, so 5 per spot.</t>
  </si>
  <si>
    <t>Yx5 Nx3</t>
  </si>
  <si>
    <t>2 Unconfirmed</t>
  </si>
  <si>
    <t>Includes a prelimyear ranking without need to interview based on RadOnc rankings.</t>
  </si>
  <si>
    <t>is 2 spots confirmed? yup</t>
  </si>
  <si>
    <t>is 2 spots confirmed? // yup and 1 spot is already internally filled (so technically they're only interviewing for 1 spot)./Theyre taking someone outside of the match? Is that still allowed?/very allowed, part of the NYU accelerated program, must be nice</t>
  </si>
  <si>
    <t>Yx1 Nx2</t>
  </si>
  <si>
    <t>Yx1/Nx1</t>
  </si>
  <si>
    <t>12/6 ERAS</t>
  </si>
  <si>
    <t>3 spots Confirmed</t>
  </si>
  <si>
    <t>Yx1/Nx4</t>
  </si>
  <si>
    <t>11/15 ERAS x4</t>
  </si>
  <si>
    <t>16 emails listed in Jan 17 confirmation email</t>
  </si>
  <si>
    <t>48ish</t>
  </si>
  <si>
    <t>Yx2, Nx12</t>
  </si>
  <si>
    <t>Interview Broker</t>
  </si>
  <si>
    <t>11/9, interview broker x3</t>
  </si>
  <si>
    <t>11/9, interview broker x4</t>
  </si>
  <si>
    <t>Did any rotators get an invite?//yes</t>
  </si>
  <si>
    <t>Nx7, Yx1</t>
  </si>
  <si>
    <t>are dates confirmed?</t>
  </si>
  <si>
    <t>10/29 email x10</t>
  </si>
  <si>
    <t>10/17 ERAS x3</t>
  </si>
  <si>
    <t>Yx5, Nx7</t>
  </si>
  <si>
    <t>is 5 spots confirmed? / yes // how many are they interviewing / ~48 // ppl who got invites, did you all have a LOR from an IM chair/coordinator? / Yx4</t>
  </si>
  <si>
    <t>11/2 ERAS x1</t>
  </si>
  <si>
    <t>Yx3, Nx9</t>
  </si>
  <si>
    <t>11/1 x 2</t>
  </si>
  <si>
    <t>Yx4, Nx6</t>
  </si>
  <si>
    <t>Yx1, Nx4</t>
  </si>
  <si>
    <t>11/1, ERAS x7</t>
  </si>
  <si>
    <t>1/5, 1/19</t>
  </si>
  <si>
    <t>12/4, ERAS</t>
  </si>
  <si>
    <t>11/6 x 2</t>
  </si>
  <si>
    <t>11/1,ERASx3</t>
  </si>
  <si>
    <t>Nov 30 &amp; Dec 1</t>
  </si>
  <si>
    <t>Dec 15 &amp; 16</t>
  </si>
  <si>
    <t>Are 2 spots confirmed? I remember something before about 3 spots//there are 2 R4s but they only took 1 last year so idk...thalamus says 3 but idk if that's accurate // one R4 transferred out and one R5 SOAPed in as the 3rd... before 2018 match its always been 3/anyone know why the R4 left?</t>
  </si>
  <si>
    <t>Yx1 Nx9</t>
  </si>
  <si>
    <t>3 (one for 2019 start)</t>
  </si>
  <si>
    <t>Why did this originally have 1 spot? Has someone heard the program is getting smaller?//no, arbitrarily placed</t>
  </si>
  <si>
    <t>Yx3, Nx7</t>
  </si>
  <si>
    <t>10/23 ERAS x3</t>
  </si>
  <si>
    <t>10/23 ERAS x6</t>
  </si>
  <si>
    <t># Residents taking for 
2020</t>
  </si>
  <si>
    <t># sims/year/resident</t>
  </si>
  <si>
    <t># Protons</t>
  </si>
  <si>
    <t>Weeks Call
PGY2/PGY3/PGY4/PGY5</t>
  </si>
  <si>
    <t>Are research months consecutive or not consecutive or either</t>
  </si>
  <si>
    <t>Do PGY5
 resident(s)
have jobs?</t>
  </si>
  <si>
    <t>what happened to all the other questions?</t>
  </si>
  <si>
    <t>Yes (by2020)</t>
  </si>
  <si>
    <t>Pheonix</t>
  </si>
  <si>
    <t>4 by 2022</t>
  </si>
  <si>
    <t>Davis</t>
  </si>
  <si>
    <t>California Pacific #RIP</t>
  </si>
  <si>
    <t>Kaier Permanente</t>
  </si>
  <si>
    <t>Mayo Jacksonville</t>
  </si>
  <si>
    <t>Yes (2 current)</t>
  </si>
  <si>
    <t>Augusta</t>
  </si>
  <si>
    <t>2 (4 as of 7/2019)</t>
  </si>
  <si>
    <t>&lt;100%</t>
  </si>
  <si>
    <t>???</t>
  </si>
  <si>
    <t>At Cincinnatti</t>
  </si>
  <si>
    <t>William Beaumont</t>
  </si>
  <si>
    <t>Mix</t>
  </si>
  <si>
    <t>Wayne State/Detroit Medical Center</t>
  </si>
  <si>
    <t>The Mayo Clinic</t>
  </si>
  <si>
    <t>University of Mississippi Medical Center</t>
  </si>
  <si>
    <t>Mississippi</t>
  </si>
  <si>
    <t>Jackson</t>
  </si>
  <si>
    <t>New Jersy</t>
  </si>
  <si>
    <t>4, 5in future</t>
  </si>
  <si>
    <t>2; 7 total</t>
  </si>
  <si>
    <t>plenty</t>
  </si>
  <si>
    <t>one million</t>
  </si>
  <si>
    <t>2 gantries</t>
  </si>
  <si>
    <t>5/5/4/4</t>
  </si>
  <si>
    <t>toPhiladelphia</t>
  </si>
  <si>
    <t>18-main site</t>
  </si>
  <si>
    <t>6-main site</t>
  </si>
  <si>
    <t>0(chop rotation)</t>
  </si>
  <si>
    <t>200-300</t>
  </si>
  <si>
    <t>Memphis</t>
  </si>
  <si>
    <t>M.D. Anderson Cancer Center</t>
  </si>
  <si>
    <t>~70</t>
  </si>
  <si>
    <t xml:space="preserve">Baylor, Scott &amp; White </t>
  </si>
  <si>
    <t>Notable applicant stories (anonymous!)</t>
  </si>
  <si>
    <t>Best Hair</t>
  </si>
  <si>
    <t>Hottest Applicant</t>
  </si>
  <si>
    <t>Dartmouthx2// Why??// Seems like a great new program; faculty from top institutions doing interesting research and the PD seems like he will be extremely resident-centered. 12 months consecutive research time. Biggest detraction is that it's a new program and a little out of the way location-wise.</t>
  </si>
  <si>
    <t xml:space="preserve">CPMC x3//bigger for current residents/what are their residents going to do now?//my program offered to take some but they are paid for by institution not medicare. so couldn't be done. They were looking to see if other programs could take. CPMC is the sort of place that should not be training residents. </t>
  </si>
  <si>
    <t>the ones that offer free hotel x3</t>
  </si>
  <si>
    <t>Colorado x2</t>
  </si>
  <si>
    <t xml:space="preserve">Kaiser </t>
  </si>
  <si>
    <t>NYU//What happened?</t>
  </si>
  <si>
    <t>I forgot to wear my belt on interview day, and asked my Uber driver "can I buy your belt". I noticed it after I had driven off in his uber and could not buy another belt at 7AM or go back and get my belt. So anyways the driver offered me his belt for free but because he was a big guy, it didnt fit. So I walked around all day in a suit with no belt on. Funny story was how caring the uber driver was and how we laughed about it for another 20 mins because I asked him for his belt and he was very confused.//what a great uber driver! kind humans are the best //cute story.</t>
  </si>
  <si>
    <t>"Where else are you interviewing?" x3 // curious to know how did you reply to this? Did you choose not to answer ?//i ended up just answering honestly, if their rank changes based on my answer, f em</t>
  </si>
  <si>
    <t>Juliusx9 /thread</t>
  </si>
  <si>
    <t>S</t>
  </si>
  <si>
    <t>DMC//Run?</t>
  </si>
  <si>
    <t>Dartmouth x2// Why???</t>
  </si>
  <si>
    <t>MUSC x2</t>
  </si>
  <si>
    <t>Ones that finish by 2pm x4</t>
  </si>
  <si>
    <t>NYU x3</t>
  </si>
  <si>
    <t>Tell me about your research (as soon as began to answer, all 3 members of the panel immediately began to text on their phones) // maybe they were taking notes on their phones//maybe it was a test//maybe your research is boring / maybe it's maybelline</t>
  </si>
  <si>
    <t>Reithx4</t>
  </si>
  <si>
    <t>A</t>
  </si>
  <si>
    <t>Drexel x2 - wow Christiana right. Such great integration of services!</t>
  </si>
  <si>
    <t xml:space="preserve">UCLA x6 - how so? / didn't get that impression so I'm curious as well </t>
  </si>
  <si>
    <t>Mayo MN x4</t>
  </si>
  <si>
    <t>Einsteinx3</t>
  </si>
  <si>
    <t>“Was this research project your idea or your mentors?” Yes, as an M2 knowing nothing I thought of this entire project //lol</t>
  </si>
  <si>
    <t>Joshua L// x1 from which prog? Joshua K</t>
  </si>
  <si>
    <t>Henry Ford x2 wow</t>
  </si>
  <si>
    <t>^pretty sure it's reverse psychology, shitting on UCLA so people will rank it lower. //I personally liked UCLA but compared to the other programs they compare themselves to the residents weren't as chill/happy and there wasn't as much support in terms of research/funding. Additionally Job outcomes weren't as stellar as those other programs. // ...what is the logic behind that though lol. tour, interviews, and resident interaction were set up the same for everyone... like how much variety could there have been to put doubt into other people's heads? haha. thats a pretty weird flex but ok</t>
  </si>
  <si>
    <t>USC x2</t>
  </si>
  <si>
    <t>UAB x2</t>
  </si>
  <si>
    <t>"Why here?", because I want to match!!//that's a ridiculous question but i kinda get why its asked</t>
  </si>
  <si>
    <t xml:space="preserve">VCU - I was going to put them as biggest surprise...just shows how everyone had their own preferences! //maybe say how or why?// I agree with the former. VCU was very welcoming; nice faculty and residents and lots of things going for them (new department coming up / viewray). Was my most pleasant interview. </t>
  </si>
  <si>
    <t>Georgetown x2</t>
  </si>
  <si>
    <t>Penn x4</t>
  </si>
  <si>
    <t>UCSD x3</t>
  </si>
  <si>
    <t>"How do you feel about your grades and step score?" - applicant with lower numbers // i hate this one  //how do you feel about having to interview a loser like me? // lol it was at my home program too...//LOL</t>
  </si>
  <si>
    <t>UC Irvine x3</t>
  </si>
  <si>
    <t>colorado// why? // don't get me wrong, its a solid program and i went into the interview really wanting to like it because denver is great, but there isn't really any particular strength of the program, residents didn't seem the happiest and the research didn't seem very strong</t>
  </si>
  <si>
    <t>MDACC x3</t>
  </si>
  <si>
    <t>Yale x4</t>
  </si>
  <si>
    <t>why dont you think we offered you an invite in our first round of invites? - because you didnt like me but now hopefully do... *puppy eyes // :((( hope you showed them! //dickwad question but i hope you showed them//wow, what a hoity-toity question, i hope those douches fall on their list//eh...ok//since some people you invited in the first round didn't care for this program and withdrew from the interview ... not sure how this makes the program look better</t>
  </si>
  <si>
    <t>K</t>
  </si>
  <si>
    <t>montefiore x4</t>
  </si>
  <si>
    <t>Fox Chase x2</t>
  </si>
  <si>
    <t>Fox Chasexx2</t>
  </si>
  <si>
    <t>columbia x 1</t>
  </si>
  <si>
    <t>"What can I do for you?" as a first question x3 /// get me a beer</t>
  </si>
  <si>
    <t>J</t>
  </si>
  <si>
    <t xml:space="preserve">Columbia x5// Wow people really liked Columbia. What stuck out to you guys?//the people//the columbia stuff was a joke. </t>
  </si>
  <si>
    <t>THIS SPREADSHEET-- IS ANYONE OUT THERE? // Echo...eecho...eeeecho x 2</t>
  </si>
  <si>
    <t>Cleveland Clinic x5</t>
  </si>
  <si>
    <t>Not a bad interview question, but certainly unique: an interviewer walked me through a zombie apocalypse roleplay game focused on quick decision-making and sort of similar in tempo to the Walking Dead. Our interview group found it fun!//mine hated it and felt it was a huge waste of time/disrespectful to fly us there to do this.//lol someone's salty//</t>
  </si>
  <si>
    <t>Big Z</t>
  </si>
  <si>
    <t>WashU// why?  it's a top program, where's the surprise there?</t>
  </si>
  <si>
    <t>CPMCx2-last meal more like</t>
  </si>
  <si>
    <t>"tell me about your interpersonal skills" - uh...i can talk to people?//if that was your answer....// haha just in my head, we had a good discussion //cool</t>
  </si>
  <si>
    <t>Emory x2</t>
  </si>
  <si>
    <t>tufts x2 (raw bar and so. many. crab rolls)</t>
  </si>
  <si>
    <t>Mark dude from Methodist! x3</t>
  </si>
  <si>
    <t>Tell me about your most succesful failure... I really like this question and took a minute but gave a good answer I think//iots a very good question</t>
  </si>
  <si>
    <t xml:space="preserve">UAB </t>
  </si>
  <si>
    <t>Columbia x11//calling bs on the "x" here//is someone sad that they didn’t get to interview there?//i am. it conflicted with harvard. it would be fun to be in a place with no permenant chair for years. :D// *permanent / are all ya'll this passive aggressive in real life lol// what makes the columbia residents different???//the x 11 is not real friend. its become a joke//they were a pretty cool group though, usually in every residency group theres 1 or 2 thats weird, but every one of them were solid//if you can't find the weird person in your group, you're him/her//if you're the kind of person who judges residents at programs without ever getting to know them as a person, then you're exactly the kind of person such programs would appreciate doing without//if youre the kind of person who really is upset about this then youre the kind of perrson.//if youre a person then youre a person// Jesus what happened here// stress translating to hilarity// Oh.</t>
  </si>
  <si>
    <t>Moffit</t>
  </si>
  <si>
    <t>Columbia x2</t>
  </si>
  <si>
    <t>MSKCC x 2</t>
  </si>
  <si>
    <t>X</t>
  </si>
  <si>
    <t>IMO, this tab generates negative vibes and really isn't appropriate. Just because one place is bad for someone doesn't mean its not perfect for someone else.//PD: I want you in my program//I wouldn’t want anyone in my program frightened by criticism.//&lt;- suggests you can't distinguish constructive crtitique from meanspiritedness. I suspect few want to be in your program. or that you are in charge of one</t>
  </si>
  <si>
    <t>would be more helpful with details/reasons why</t>
  </si>
  <si>
    <t>stop being a cupcake//trump u has a spot for "cupcake"</t>
  </si>
  <si>
    <t>yup! you all need to grow some thicker skin, this is seemingly nothing but for fun, and is exactly what Programs are doing to us, except ours has no real consequences//&lt;-- so says that guy who thinks y'all need thicker skin//girl</t>
  </si>
  <si>
    <t>Total Number of Rotators</t>
  </si>
  <si>
    <t>x5</t>
  </si>
  <si>
    <t>Great place, very friendly residents and faculty. There is online talk about malignancy, 100% does not exist. Hands down the best organized rotation in the sense that everything was ready to go as soon as you got there and your schedule is well thought out. The faculty, residents, and staff all want to see you succeed and go out of their way to teach you and counsel you (if you want it). Atop of all that, beautiful campus and perfect weather. First 2 weeks are spent rotating with a different physician each day, then the last 2 weeks are spent with a single physician each week. You request who you would like to work with several weeks prior (residency coorindator had reached out). There were formal medical student lectures from both faculty and residents, as well as didactics for residents you could sit in on. Could not have asked for a better rotation.</t>
  </si>
  <si>
    <t>7 minutes on a topic/patient you experienced on site, with 3 minutes for questions. Timing is important as most of the faculty and residents are there, and multiple people will be presenting. Everyone was laid back, help for the talks were offered at every turn.</t>
  </si>
  <si>
    <t>x1</t>
  </si>
  <si>
    <t>Yes x1</t>
  </si>
  <si>
    <t>I LOVED my rotation here--this is a great rotation for learning. Attendings are hands-on with teaching but in a very friendly way; you'll work with one per week, so there's plenty of time to bond and get to know them for a great letter. Clinic volume is decent but not so high that you'll be stressed; volume has also increased since new proton center was established. You see new consults and, with the younger attendings, are able to do most everything yourself--your note really matters, as the attending will usually use yours as a first draft. Great patient population from all levels of DC society. Residents are friendly, awesome, and glad to help you out/give life advice! Presentation is attended by all residents and the PD (Dr. Unger), sometimes with additional faculty depending on schedules. I didn't get involved in research during my rotation, but met a few people on the interview trail who spoke the world of the prostate cyberknife attending (Dr. Collins) as a source of great projects. I would say the hardest thing was getting used to the multiple EMRs at Georgetown hospital, but after a week they are pretty usable. It is common for rotators to receive an interview during the rotation--a very good thing!</t>
  </si>
  <si>
    <t>YES</t>
  </si>
  <si>
    <t>30-45 minutes (up to an hour if you're the only rotator on service) on a patient case--research talks discouraged. Plenty of support available from residents/attendings.</t>
  </si>
  <si>
    <t>University of South Florida Morsani/Moffitt</t>
  </si>
  <si>
    <t>Yx2</t>
  </si>
  <si>
    <t>It was a really good experience! I was unsure about wanting to do RadOnc because my school doesnt have a home program and the experience of rotating in a non-academic program was meh. However rotating at USF Morsani was really amazing and convinced me. The residents are happy and the work environment is fantastic. The residents really go out of their way to make sure you have everything you need and are always giving you tips on how to prepare and look good for attending. The attendings were all super approachable and really wanted to teach. The rotation is set up so you have 1 week with a different service and at least once a day you have an Academic day, which you can use to prep for clinic, read or work on whatever thing you need to do. At the end there is a 20min presentation that is very chill.</t>
  </si>
  <si>
    <t>Absolutely!</t>
  </si>
  <si>
    <t>15-20 min presentation on a research project. Very chill. All the residents attend as well most of the faculty (PD, junior and senior faculty)</t>
  </si>
  <si>
    <t>MA</t>
  </si>
  <si>
    <t>Great rotation--usually only one or two students rotating at a time so you really get to know the attendings. The pace was a bit slower than some other rotations but residents and attendings were willing to let you take on as much responsibility as you wanted. The focus was on your learning which was great. Rotating in Boston you get to spend a lot of time with the PD and if you choose to spend time in Providence you get to see a different set up and busier clinic. The department was just overall very supportive and helpful--would highly recommend as an early rotation to "get your feet wet" particularly if you don't have a home program.// different applicant- the rotation was very slow and I felt that other than the PD and the head physicists, no one seemed care that I was there. The residents are cliquey and would not include me in their conversations and would actually leave me behind if we went out to grab lunch and then would laugh about it later how funny it was that I got left. I felt like they had a difficult time getting jobs as well. There is very very minimal support for research unless you’re highly motivated. There are no statisticians. I would not recommend this rotation to a strong applicant. The big positive is that the PD is absolutely amazing as  person and a doctor.</t>
  </si>
  <si>
    <t>Yes// No if you are a strong applicant</t>
  </si>
  <si>
    <t>30-45 minutes on a patient case, residents and attendings are very helpful with this and everyone attends</t>
  </si>
  <si>
    <t>Compared to other rotations, Michigan was not a great experience. You will work with 2-3 attendings per week for 1-2 days each. Each attending sees multiple different disease sites (even on the same service), so you will end up having to prepare for many different disease sites every week which is a huge negative IMO. If one of your attendings is out of town (which occurs quite often apparently), you will have a few extra academic days which isn't that beneficial as a rotating student because you end up just sitting around all day with nothing to do, feeling as if your time is completely wasted. It seemed like you could set up some kind of research if you wanted, but obviously would be difficult to get anything done within 4 weeks. The call was brutal, with a constant bombardment of inpatient consults and other issues to deal with on top of clinic during the day - compared to most other programs which have midlevel support to help out with consults during the day. Overall the midlevel support seemed very weak, but supposedly this is something they are trying to improve. The residents seemed overworked, hours routinely 7am-6pm and rarely did any of the residents leave before 6pm. Everybody here is very smart, but aside from Lawrence and Jagsi I did not feel that the attendings really cared about having students around. They offer to write a committee LOR signed by Dr. Lawrence, Jagsi, and Kim, but you only get to work with them for 1-2 days, making it hard to get an impactful letter. Their research is strong and most residents have developed great CVs in a lot of different areas of research. Physics and basic science research are particularly strong. Overall, I did not enjoy my rotation here and felt that the quality of life was quite low even compared to the other programs I rotated at that have a reputation of long hours and hard work.</t>
  </si>
  <si>
    <t>Honestly, I would not recommend rotating here unless you have a particular interest in coming to Ann Arbor. It seemed like almost half of the rotators did not get invited to interview, even people with strong step scores and CVs. The combination of low QOL and strong chance of not being interviewed make this a very low yield program for an away rotation.</t>
  </si>
  <si>
    <t>15-20 minutes on a clinical case you saw while on rotation. Research talks discouraged. Well-attended by Drs. Lawrence, Jagsi, residents, &amp; other attendings in the department</t>
  </si>
  <si>
    <t>Fantastic facilities, very nice people. Was given a weekly schedule but also had flexibility in doing whatever service I wanted - and since some faculty did not have residents, I attempted to work with them as much as possible including the PD. Good mixture of cases including Peds (Constine) and interesting things like Dyputrens Contracture. Breast is offsite so I did not attend that but had the option. Since I changed faculty often dailly or worked with 2 attendings on some days for intersting consults, I did 2+ consults most days and worked a good amount of hours prepping/ writting the notes before picking like 2 attendings I liked working with to act more like their resident in my last 1-2 weeks. Also wrote many long term follow-up notes. Residents there to help and the chiefs gave me fantastic note writting feedback but I worked a lot more with attendings directly than with residents. Saw patients alone for for consults/ followup and it was great feeling like a resident on some days.</t>
  </si>
  <si>
    <t>45 minutes, on topic of choice, well attended including chair/ PD/ residents/ even a PA that I worked with came.</t>
  </si>
  <si>
    <t>x4</t>
  </si>
  <si>
    <t xml:space="preserve">I really loved my time at NYU. It is a beautiful hospital with a lot of exciting things happening and young faculty. It was structured well for me with each week a different service. The services run very smoothly with great midlevel support and nursing. The nursing was truly remarkable here. It was a very pleasant and humble atmosphere with down to earth, hard working residents. I was given ample opportunity to present 1 or 2 new consults each day (if it wasn't an academic day) and did some contouring. Chart rounds would sometimes last a long time, there was some pimping during but nothing crazy. NYU is in a nice area of NY. Time is split between main campus Langone and Perlmutter (which is like a 10-15 min walk from Langone). The hours are really reasonable, starting like 7:30 or 8. I never stayed past 5, and most resdients would leave between 5-6 also. </t>
  </si>
  <si>
    <t xml:space="preserve">30 minutes (I think) on topic of choice, most people do research. Well attended! </t>
  </si>
  <si>
    <t>No x3 Yes x1</t>
  </si>
  <si>
    <t xml:space="preserve">It was a great learning experience overall. I worked the hardest on this rotation than my other aways. The attendings are great and actually like to teach (of the ones I worked with). It's very cool to have the opportunity to learn with some of the "legends" of the field. Very high volume of patients and note writing that includes citing of studies is expected. I think since so many students rotate, the residents don't seem to care to get to know the students, unless maybe you get assigned to one and happen to hit it off. It was very formal. You don't have to attend didactics, none of the med students on my month went (as far as I know). You work on one service per week. Not uncommon to see residents there past 9pm. They treat patients until midnight so they will stay until the patients are done being treated if they are on that service. // I had an awesome experience rotating at MSKCC. Like the other commenter I worked hard on this rotation but learned an incredible amount in my 4 weeks. The faculty I worked with were incredible teachers and clinicians and take excellent care of their patients. I got to work with great residents who were super impressive both clinically and research-wise. In contrast with the other commenter I got to know some of the residents pretty well. Also in contrast with the other commenter all the med students during my rotation attended the clinically-oriented didatcts (we skipped rad bio and physicis). You're assigned to 1 resident and 1 attending per week (different disease site each week). Because it's MSKCC you get to see some really cool and rare cases. Everyone gets to work with Simon Powell if he's in town, and he's really friendly with medical students and enjoys teaching. Even though I worked hard on my rotation, it's rad onc so you get weekends off and I had an amazing time exploring NYC. </t>
  </si>
  <si>
    <t>Yes (purely for learning experience) I would say No if you're doing aways to secure an interview.x3</t>
  </si>
  <si>
    <t>10-15 minutes on a case you saw. They don't want one on your research. very well attended by PD and chair and other faculty and almost every resident.</t>
  </si>
  <si>
    <t xml:space="preserve">Highly highly recommend. Amazing, collegial atmosphere. Felt good to be there every day. Wonderful education. Staff take a lot of time for teaching and are very friendly, warm, and inviting. Wide range of patients seen, from ultra-rich (flying in on private jets) to poor and uninsured, with wide variety of disease sites and severities. Hands down best PD I have ever interacted with. Residents just seem really happy with their jobs. Put in the hard work and the encouragement, letters, and advice you get from the amazing faculty will be so worth it. Unlike other places I rotated, student notes at CCF actually matter- the H&amp;Ps you prepare and put in the chart will be the ones the resident &amp; faculty will add to/addend and become the permanent note. So do a good job and they will notice/appreciate it! </t>
  </si>
  <si>
    <t xml:space="preserve">30-45 minutes on topic of your choosing. On the day we presented all residents were there but faculty were really busy- I think just the medical student clerkship director attended, the chair and PD were unable to be there. Very chill. </t>
  </si>
  <si>
    <t>x9</t>
  </si>
  <si>
    <t>I really enjoyed my away at Penn. In the past I have seen mixed reviews on the QOL for Penn residents, but from my experience all the residents seemed to be happy with reasonable work hours. The faculty were all friendly and seemed interested in teaching, the facilities were top notch, and resident didactic curriculum was well organized. Philadelphia is also a pretty cool city, but I can see how others may not love it. As a rotator, Penn is set up differently from most other places. Students are assigned to a primary and secondary service, and these are the only teams you work with during the 4 weeks. Personally I liked this set up as it allowed me to learn in depth two disease sites rather than try to prep a different disease site each day. There was also a student didactic compoent that taught the basics of radiation.</t>
  </si>
  <si>
    <t>10-15 minute presentation on a topic related to your primary/secondary service. Super laid back. All residents attented, but few faculty did</t>
  </si>
  <si>
    <t># Spots open this year</t>
  </si>
  <si>
    <r>
      <rPr>
        <rFont val="Cambria"/>
        <b/>
        <color rgb="FFFFFFFF"/>
      </rPr>
      <t xml:space="preserve">Pre-Interview Dinner/Event? 
</t>
    </r>
    <r>
      <rPr>
        <rFont val="Cambria"/>
        <b/>
        <i/>
        <color rgb="FFFFFFFF"/>
      </rPr>
      <t>Yes (when) / No</t>
    </r>
  </si>
  <si>
    <r>
      <rPr>
        <rFont val="Cambria"/>
        <b/>
        <color rgb="FFFFFFFF"/>
      </rPr>
      <t xml:space="preserve">Interview Day
</t>
    </r>
    <r>
      <rPr>
        <rFont val="Cambria"/>
        <b/>
        <i/>
        <color rgb="FFFFFFFF"/>
      </rPr>
      <t>Start-End Time</t>
    </r>
  </si>
  <si>
    <r>
      <rPr>
        <rFont val="Cambria"/>
        <b/>
        <color rgb="FFFFFFFF"/>
      </rPr>
      <t xml:space="preserve">Interview Format
</t>
    </r>
    <r>
      <rPr>
        <rFont val="Cambria"/>
        <b/>
        <i/>
        <color rgb="FFFFFFFF"/>
      </rPr>
      <t>1:1, panel, etc</t>
    </r>
  </si>
  <si>
    <t>12 months, holman pathway (21 months)</t>
  </si>
  <si>
    <t>Solid basic/translational science opportunities in holman pathway, in clinical trials pathway residents receive strong mentorship and begin developing clinical trials as early as pgy3, very collegial atmosphere, great relationships between residents and attendings, PD very supportive of resident interests (away rotations, can get masters), all residents seem happy, strong physics didactics, residents exceed number of required cases; international training center for linac radiosurgery; only center in world doing coneless, frameless functional radiosurgery/But why do this over Gamma Knife? Dosimetry on a linac sucks. I know UAB got rid of their GK and spent a lot of time doing linac-based SRS but come on, you polish a turd, it's still a turd/sounds like evan thomas talking/ evan here, see dosimetry in screenshot link: (https://imgur.com/a/YFjDFib)/Clinical trials pathway led to T32 grant for outcomes research. Another resident got a MPH. "Flexibility with justification" when discussing a year of research. Cancer center well desgined with everything including labs in the same building.</t>
  </si>
  <si>
    <t>birmingham maybe not great city for singles, prostate brachy numbers low, no formal rad bio curriculum and is essentially self-taught (can be pro or con)??? rad bio once a week</t>
  </si>
  <si>
    <t>Yes (dinner evening before)</t>
  </si>
  <si>
    <t>9 1:1 interviews, 25 mins each</t>
  </si>
  <si>
    <t>way</t>
  </si>
  <si>
    <t>Relaxed feel, resdients seemed very happy with the program QOL  / attendings were also super friendly and laid back. Facilities are extremely nice, and similar to Mayo Rochester, there are tons of resourcses for funding. A good amount of money is available to travel to conferences annually. First graduating resident got academic job in preferred disease site of interest.</t>
  </si>
  <si>
    <t>Very supportive PD. No cross coverage. Even though it is a smaller program, the residents are only required to do a limited amount of call each year. Faculty is able to function on own and does not rely on residents, so there are times no residents are on call. Integrated TY year (pro or con)</t>
  </si>
  <si>
    <t>Solid basic/translational science opportunities in holman pathway, in clinical trials pathway residents receive strong mentorship and begin developing clinical trials as early as pgy3, very collegial atmosphere, great relationships between residents and attendings, PD very supportive of resident interests (away rotations, can get masters), all residents seem happy, strong physics didactics, residents exceed number of required cases; international training center for linac radiosurgery; only center in world doing coneless, frameless functional radiosurgery</t>
  </si>
  <si>
    <t xml:space="preserve">12 interviews, 1:1 and 1:2, 20 min each </t>
  </si>
  <si>
    <t>Relaxed feel, great resident QoL, full half-day for resident self-education each week// attendings all seem very approachable and friendly, 100% board pass rate</t>
  </si>
  <si>
    <t>alabama</t>
  </si>
  <si>
    <t>Brand new facilities; young and dedicated faculty; residents were all very nice; tons of dedicated didactic time, including a full half-day each week</t>
  </si>
  <si>
    <t>Morning or afternoon (11:45-4pm) session//Any tough questions?</t>
  </si>
  <si>
    <t>1:2 (1:1 with chairman), 20min each</t>
  </si>
  <si>
    <t>Yes (dinner evening before) w young faculty attending the dinner as well</t>
  </si>
  <si>
    <t>CA, CPMC, San Fran (Residency program closing)</t>
  </si>
  <si>
    <t xml:space="preserve">Close knit, lots of independence to choose the types of cases you see, high board pass rates, lots of department funded social activities//Residents were all very happy and great location in the hub of SF//Residents just super nice, well-rounded folk.  Excellent lifestyle; neighborhood is beautiful. Focused on independent learning and residents seem well-supported and happy. No cross cover of attendings, good funding for conference attendance. The PGY-5 seems really happy about his job prospects. // Tons of time to study and learn rad onc at your own pace. Chair/PD is extremely friendly and supportive. </t>
  </si>
  <si>
    <t xml:space="preserve">Research support seems minimal - most research is retrospective studies from what I could tell, need fellowship to work at an academic center after residency and most graduates hired at private practices in California. // Attendings are not specialized in one area and are mostly generalists, which means they don’t know the literature as well. //Looking at their matriculant list and then their alumni placement it looks like some residents didn't finish? Or transfered to different programs/careers. Did they mention anything about that? - no, only mentioned residents going to fellowships, general impression was that residents do fairly well in private practice job market // one resident a few years ago transferred to med onc &lt;- heard this from the PD on interview day--they transferred because they preferred med onc, not because they were unsuccessful in rad onc; not a red flag IMHO // SF is pretty expensive on a resident salary// </t>
  </si>
  <si>
    <t>Yes (dinner day before)</t>
  </si>
  <si>
    <t>7:30am - 1PM</t>
  </si>
  <si>
    <t>7, 1:1 interviews, 20min each</t>
  </si>
  <si>
    <t xml:space="preserve">One of the better programs in LA, arguably 2nd best after UCLA. Great clinical training, busy system, many stay on the Kaiser network which is a huge bonus. Great group of residents.//Better than UCLA I was told with clinical training- less scut, more focus </t>
  </si>
  <si>
    <t>Both</t>
  </si>
  <si>
    <t>expected to produce 1 manuscript in  residency</t>
  </si>
  <si>
    <t>1, 30 minute 1:4 panel</t>
  </si>
  <si>
    <t>Well regarded program director. Old department, primarily focused on protons using machines built in the 90s.</t>
  </si>
  <si>
    <t xml:space="preserve">A storied department with a long and strong history of innovation. Major players in Radiation Oncology. </t>
  </si>
  <si>
    <t>1 year</t>
  </si>
  <si>
    <t>Academically-centered, boundless opportunities</t>
  </si>
  <si>
    <t>Intimidating faculty, long hours</t>
  </si>
  <si>
    <t>business casual</t>
  </si>
  <si>
    <t>Several 1:1 interviews</t>
  </si>
  <si>
    <t>3 months + 1 day per month, $500 educational stipend, $1500 GME bonus</t>
  </si>
  <si>
    <t>Ambitious/Well-known PD/Chairman; beautiful location; ground-level department; rotations in Long Beach = see VA and private practice populations (locations reachable in 30ish minutes)</t>
  </si>
  <si>
    <t>Crazy-active RadBio department for research and didactics; physics lectures historically unhelpful, but new PD = things can change quickly</t>
  </si>
  <si>
    <t>Dr. Chen - his morning presentation was inspirational and educational. He has a lot of experience as a program director and has trained at some elite places. It seems like there is going to be a lot of potential for future residents who train here. A lot could change in the coming years with him at the helm. / Unless he leaves again like he left KU after two years</t>
  </si>
  <si>
    <t xml:space="preserve"> u</t>
  </si>
  <si>
    <t>8am-2:30pm</t>
  </si>
  <si>
    <t>mostly 1:1, 1:2 with non-physician interviewers</t>
  </si>
  <si>
    <t>Best swag</t>
  </si>
  <si>
    <t xml:space="preserve">faculty led, with some case-base discussions </t>
  </si>
  <si>
    <t>10 months, $1500 annual ed fund, separate $1500 ASTRO/conf fund//$6250 pre-tax housing stipend on top of salary past year</t>
  </si>
  <si>
    <t>Excellent academic job placement track record: &gt; 60% the last 4 years (MSKCC x 2, Mayo Clinic, UCLA x 2) One current senior resident has academic job already at OHSU. Excellent didactic curriculum. 1:1 service except for one rotation (chair service). When residents are off, other residents on research for example or lighter rotations are not asked to cover (attending see pts and run service on their own without resident coverage for this), focus on leadership training beyond just great rad onc training, PD (Dr. Lee) well-known in the field (lung, SBRT, etc.) and is a strong advocate for the residents. great and diverse research opportunities (tech, translational, health-services, etc.). residents seemed friendly and engaging at dinner! // Historically has had first dibs on LA/OC jobs//IMO strongest program in Southern CA//graduating residents have amazing CVs with getting many publications during training at UCLA b/c of mentorship by faculty, etc., important for job search//residents feel supported by program and leadership//amazing leadership here, very happy residents, great lifestyle leads to one of top programs in US</t>
  </si>
  <si>
    <t>Chair service (triple coverage). Cost of living and terrible traffic if living further away // No midlevels so there may be scut related to that/ long hours, high maintenance attendings, too much scut according to residents//has added scribes which has helped unload work from residents, attendings</t>
  </si>
  <si>
    <t>7:30 - 3 pm</t>
  </si>
  <si>
    <t>1:2 mostly, a few 1:3 panel interviews</t>
  </si>
  <si>
    <t>1 year research. Can get up to $50,000 internal funding. Residents hire research assitans. One of them mentioned he was working on an app and hired someone to help him code with this funding. Very solid research support.</t>
  </si>
  <si>
    <t>Amazing opportunities for research (most students will get internal funding $50,000 for their research project. + any other funding they may apply to. Didactics are very structured and there's an immense focus on education! Chair and PD VERY invested in residents. Awesome global health, basic science, health disparities, pretty much anything research you may be interested in. Residents were very approachable and down to earth + happy! Facilities are beautiful and have high volume of basically everything. Very big for brachy! On top of everything, you are in sunny san diego!</t>
  </si>
  <si>
    <t>Program is young. Many of the prior residents have just been hired by the program to stay. Only recently have residents started leaving the program and seems like PP &gt; academia. One resident did end up at Sloan so the possibility to get into an academic program is absolutely there it's just that the program is still young. Easiliy forsee it becoming a top program in the west with a little more time. Overall, very strong.//easily the strongest program in So Cal/disagree- UCLA has been the strongest program in So Cal and has track record for sending residents to academics and desirable PP jobs for a number of years</t>
  </si>
  <si>
    <t>No (reception following interview day)</t>
  </si>
  <si>
    <t>8am-5pm</t>
  </si>
  <si>
    <t>6 panel interviews, 20 mins each</t>
  </si>
  <si>
    <t>There can be double coverage, but you will never have to take consults for 2 attendings in the same day.</t>
  </si>
  <si>
    <t xml:space="preserve">Great residents. Agreed, great residents. They do work pretty hard but nothing unreasonable. Was told they average about 55 hours a week. The faculty were all very friendly. Denver is a cool city with a lot to do and skiing close by. </t>
  </si>
  <si>
    <t>If PGY4s are on research, the other residents all double cover. Housing in denver is very expensive currently. Not undoable but definitely tightens the budget. No dedicated academic day but they do match their attending schedule so often get a day or half day.</t>
  </si>
  <si>
    <t>7am-1pm</t>
  </si>
  <si>
    <t>6 1:1</t>
  </si>
  <si>
    <t>Great attendings are hands-on, enthusiastic about teaching in a non-pimping way. Young faculty from top institutions. New proton center opened last year, lots of opportunities for clinical research.  No cross-cover.//Very happy  and productive residents</t>
  </si>
  <si>
    <t>Facilities are on the older side (will be renovated per department), multiple EMRs that don't communicate well with each other can be frustrating to use.</t>
  </si>
  <si>
    <t xml:space="preserve">Beautiful above ground facility located ~10 min drive from center of Jacksonville beach. Faculty seemed extremely supportive of whatever personal research interests you might have with recent resident pubs in traditional clinical trials, humanities topics, and cost analysis. Coverage 1:1 (except PGY2 CNS 2:1). </t>
  </si>
  <si>
    <t xml:space="preserve">Overall very impressed with the cohesive and down to earth atmosphere at the Mayo Jax location. Mix of attendings all invested in high QOL Mayo culture including those who chose to stay on after residency here. Access to entire Mayo database with generous support to attend both local and national conferences. </t>
  </si>
  <si>
    <t>Jacksonville is spread out city, will need car.</t>
  </si>
  <si>
    <t xml:space="preserve">Casual </t>
  </si>
  <si>
    <t>8:00AM-3:00PM</t>
  </si>
  <si>
    <t xml:space="preserve">6-7 1:1 </t>
  </si>
  <si>
    <t>Lots of expansion. Dedicated 3 months of brachy. Chairman seems to have strong vision for the program and is likeable. Total cancer care is a consent for patient to have tissue and labs used, over 200k consented so far. 250 treatment starts per year, lots of midlevel support</t>
  </si>
  <si>
    <t>AM and PM sesssions</t>
  </si>
  <si>
    <t>5 3:1 panels, 3 1:1, each ~20 mins</t>
  </si>
  <si>
    <t>I appreciated how much they value diversity and felt welcomed with open arms by everyone at UF. All around amazing interview experience (and excellent sushi). I would be proud to work with them.</t>
  </si>
  <si>
    <t>Faculty led for all</t>
  </si>
  <si>
    <t>Strong clinical research. Dedicated research department to help with statistics, manuscript development and submission. Definitely the most cohesive group of residents with great quality of life. Residents and attendings are like a big family. Graduates are able to get proton jobs and peds jobs without additional fellowship. Extremely supportive PD. Their strong radbio was not emphasized during interview day but I've had prior interaction with faculty from the research division</t>
  </si>
  <si>
    <t>Being in Gainesville if you're from a large city can be a drastic change.</t>
  </si>
  <si>
    <t>Yes (night before), also had a dinner at attending's house the day of the interview</t>
  </si>
  <si>
    <t>2, 4:1</t>
  </si>
  <si>
    <t>No cross coverage, 4 weeks vacation</t>
  </si>
  <si>
    <t xml:space="preserve">Residents enjoy great QOL. Expanding department with proton center incoming. Strong radbio department headed by Dr. Marples who moved from beaumont. Young faculty with diverse clinical training. </t>
  </si>
  <si>
    <t>Primarily spanish speaking patient population at the county hospital, although also work at the private cancer center and UMH.</t>
  </si>
  <si>
    <t>Faculty led</t>
  </si>
  <si>
    <t>9 months + 1 mo during intern year; currently 2 on Holman pathway</t>
  </si>
  <si>
    <t>Large faculty, variety of clinical settings including new proton center, at least one acacademic day per week/Clinical trials training. 4 recent grads (26 first authors and 16 orals). ACGME resident survey improved. Formal mentorship program. 1-2.5 academic days each rotation. 5th in NIH funding. Other than St. Joes all sites central and not across city. Patel seems like a strong PD who will maintain strong departmental culture.686 treatment starts for graduating residents. Stable (not rising or falling)</t>
  </si>
  <si>
    <t>the interview day lol. that Uber from cancer center to proton center was a lot...</t>
  </si>
  <si>
    <t>7:30AM - 4PM</t>
  </si>
  <si>
    <t>2 1:1, 5 2:1, 25 mins</t>
  </si>
  <si>
    <t>6:45 AM - 2 PM</t>
  </si>
  <si>
    <t>7 or 8 1:1 interviews; 20 min each</t>
  </si>
  <si>
    <t>Faculty led pretty much all.</t>
  </si>
  <si>
    <t xml:space="preserve">8-10 months research time. </t>
  </si>
  <si>
    <t>Enthusiastic PD who seems to value resident opinions, growing research opportunities, ability to do international electives if you want to find somewhere to go,</t>
  </si>
  <si>
    <t>Cost of living in Chicago, proton center is far away and makes it challenging to get that experience if you want it/only 1 attending does proton cases, minimal proton experience available</t>
  </si>
  <si>
    <t>7 or 8 1:1</t>
  </si>
  <si>
    <t xml:space="preserve">Skips every fourth year </t>
  </si>
  <si>
    <t xml:space="preserve">Great PD who is enthusiastic and cares about resident well being. Monday conference was impressive. All residents were present and seemed to get along very well! Thorough and good presentations about the program in the beginning. </t>
  </si>
  <si>
    <t>research year in PGY4. Chicago is great. Strong program. Strong alumni network. Really strong basic science reserach. Chair is well known in the field and also fun to chat with! / female PD!/&lt;-awesome / the fact that we highlight female pd as a pro for this program is telling</t>
  </si>
  <si>
    <t>Monday conference might not be your thing. Seemed to be a very formal program where there is a noticable hierarchy between attendings and residents. Outside of the clinic it seemed there is not much communication between the two. //  I was surprised at how small the department was.// No proton experience and Monday morning conference was beyond intense</t>
  </si>
  <si>
    <t>7:30-3:30/4</t>
  </si>
  <si>
    <t>1:1 (11, 10 minute long with chiefs and attendings). meet with chair and both PDs</t>
  </si>
  <si>
    <t>Resident led. Protected time except when in OR cases. Formal Radbio and Phys classes with other specialty trainees.</t>
  </si>
  <si>
    <t>6 months. Prospective clinical trial project wherein residents develop a clinical trial during the first year with a plan to see it through during residency. $1500 for oral presentations (not abstracts). $2000 book fund.</t>
  </si>
  <si>
    <t xml:space="preserve">1:1 coverage. Weekly Schedule: 2 days consults, 1 day OTV's, one day CT sims, one academic day. </t>
  </si>
  <si>
    <t>Formal Rad Bio and Physics lectures</t>
  </si>
  <si>
    <t>7 months</t>
  </si>
  <si>
    <t xml:space="preserve">Great program director. The PD was awesome. He is relatively young and focused on creating a great residency program. He said he really believes in continuing the great changes Dr. Chen started while he was here. I definitely think this program is much better than it was even 3 or 4 years ago. The faculty seemed great and seem to care about the residents. Residents thought the program had a good QOL and said their number of cases were on par with national averages. Kansas City has a really good cost of living and everyone seemed to like living there quite a bit/ 5 clinical faculty. Additional hires coming - 2 translational, one from MDA. Chair search ongoing. </t>
  </si>
  <si>
    <t>Currently searching for a Chair. Medical school is also searching for a dean which they felt like would slow the search for a chair as well.</t>
  </si>
  <si>
    <t>Its Harvard, how do you like them apples</t>
  </si>
  <si>
    <t>1 year research (VERY flexible)</t>
  </si>
  <si>
    <t xml:space="preserve">Boundless opportunities in research. Training at MGH and BWH gives exposure to different faculty, cultures, teaching approaches, etc....makes you more well rounded. High volume in pretty much all sites. Residents are very approachable and down to earth. Although there are many resources must be self-driven to make what you want happen. Great job placement. The culture of the program is great. Went here expecting people to be kind of high and mighty and they were unbelievably nice and down to earth. </t>
  </si>
  <si>
    <t xml:space="preserve">?Prior lack of diversity which is getting better. Pretty much access to everything (machine-wise) but no gamma knife (if that is important to you). High cost of living.// ACGME citation? </t>
  </si>
  <si>
    <t>1:1 coverage except for Chair service, clinic days Mon-Thurs, Friday is didactic/research day</t>
  </si>
  <si>
    <t>clinical both, radbio and physics faculty led</t>
  </si>
  <si>
    <t>Strong clinical program. 50% time at Brown, rest is split between Tufts and UMass. Residents claim rotating in 3 academic institutions, with very different institutional standards gives them broad experience/prospective. Proficient in almost all treatment planning systems and EHR//Happy, close knit residents/ if you rotate, you get an interview</t>
  </si>
  <si>
    <t>commuting (although the department bought 4 bedroom condo in Providence for the residents to stay in during clinic days at Brown); residents seemed to have a hard time with job search; only a couple residents made an actual effort to meet us. seemed cliquey. huge commuting burden</t>
  </si>
  <si>
    <t>7:30-2PM</t>
  </si>
  <si>
    <t>Mix of 6 1:1 and 2:1</t>
  </si>
  <si>
    <t>PD is very supportive and advocates for residents. Transition in chairs (Dr. Deweese is leaving but Dr. Viswanathan is very strong and predicted to take the position. She will be a very stong figure in the role. Residents seemed generally happy (lots of them had families at least proving the program is flexible to allow for chidren if that is part of your plan). Facility is beautiful. Great opportunities for research (basic science, global health and policy...DC is not too far). They are also opening a new proton center in DC that should be up and running by the time we would start.</t>
  </si>
  <si>
    <t>Resident noted that commute between baltimore and DC site could be prone to long traffic delays. There's also no place for them to stay (hotel/house/etc) in DC if they are working late. They are trying to have this change especially since it seems like with the opening of the proton center there will be a more formal rotation in DC that may require residents to be in that area longer. Not a hug negative (especially if you don't have family) but if you have a little one at home this can be a challenge.</t>
  </si>
  <si>
    <t>Strong research funding, good reputation</t>
  </si>
  <si>
    <t>Lots of research, very large proton center// Strong radbio. Residents are well prepared clinically. They are trained in pretty much every technology you can think of. Dr. Regine is a big name in Radonc and a big resident advocate</t>
  </si>
  <si>
    <t>residents didn't seem overly happy, seemed like hours were long and they weren't very open to talking about it// Residents there do work hard but do so happily.  // Ok, Regine.</t>
  </si>
  <si>
    <t>7-4:15</t>
  </si>
  <si>
    <t>8 1:1 and 1 2:1</t>
  </si>
  <si>
    <t>SRS, radbio programs are very well developed here. Strong history in radiation oncology</t>
  </si>
  <si>
    <t xml:space="preserve">6 months, dept funds for conf attendance if have abstract. </t>
  </si>
  <si>
    <t>3 MDCs (breast, H+ N, panc), shifting towards all soon. New cancer center by 2020. Maybe growth to 8 residents with new faculty (might also add a couple faculty). Well balanced course load. Involvement in prospective trials. 100% oral board pass rate in last 12 years. The "Louisville Slogger" is a good resource made in house for review.</t>
  </si>
  <si>
    <t>detroit, although its improving/&lt;&lt;lol, every year! Baltimore too.</t>
  </si>
  <si>
    <t xml:space="preserve">7:30 - 2 </t>
  </si>
  <si>
    <t>8, 1:1</t>
  </si>
  <si>
    <t>Has protons,//GK and linac SRS,//1.5 T MRI linac currently being installed/ Dr. Krauss is doing a study of single fraction prostate HDR. Probably the coolest resesarch I heard of on the trail. Categorical TY should be a top highlight.</t>
  </si>
  <si>
    <t xml:space="preserve">All didactics are faculty led//Very strong physics didactics </t>
  </si>
  <si>
    <t>Full year of research (PGY4)//great brachytherapy experience//All the tech you'd want, gamma knife, linac-based SRS, MRI-linac this year, protons...// Great, caring faculty</t>
  </si>
  <si>
    <t>Lost a few big names recently // a while back, but hired new active faculty in the intervening years// yes happened  in 2011, and have ~ tripled in size since per current residents</t>
  </si>
  <si>
    <t>Recently moved to 11 months of research. During PGY5 year there is a senior resident associate block, where residents have their own patient schedule. It is the Mayo Clinic, so there are endless amounts of resources and funding</t>
  </si>
  <si>
    <t>11 months</t>
  </si>
  <si>
    <t>Very supportive PD that seemed highly invested in the residents. He made it clear during the inverview day that it is his goal to provide whatever resources necessary for residents to succeed. No difficulties for residents passing board exams. 1:1 services with no cross-coverage. 1 academic day a week.</t>
  </si>
  <si>
    <t>Rochester. Residents seemed happy but did endorse long and busy days. Have to wear a suit every day, which could be pro or con. Heard the chair is stepping down soon due to mandatory rotation of chairs every 8 years in the institution.</t>
  </si>
  <si>
    <t xml:space="preserve">Business Casual </t>
  </si>
  <si>
    <t>7am - 4pm</t>
  </si>
  <si>
    <t>7, 1:1, behaviorally based</t>
  </si>
  <si>
    <t>12 months split into 6 month blocks, funds are top notch. Resident are able to attend both national and international conferences</t>
  </si>
  <si>
    <t>PD is very supportive and is a huge resident advocate. This results in excellent resident QOL and time is put towards education and not busy work. Residents seem very happy and have only positive things to say about the program. Program is very academic focused and residents are very productive research wise. Excellent job placement. Gyn brachy program is one of the strongest in the country</t>
  </si>
  <si>
    <t>3+ research scholar</t>
  </si>
  <si>
    <t>12 1:1</t>
  </si>
  <si>
    <t>New cancer center, 1:1 coverage with 1-2 academic days per week,  HDR (prostate, gyn), SBRT (lung, prostate, etc.) , IORT, skin brachy</t>
  </si>
  <si>
    <t>Mix, yearly radbio/physics</t>
  </si>
  <si>
    <t>at least 6 months, full funding for conferences, research interests</t>
  </si>
  <si>
    <t>PD very supportive of resident autonomy with sufficient support staff, good ratio of alumni going to academics (~50%), all Truebeams/Edges, fun resident group, residents all able to afford houses, no issues meeting clinic numbers</t>
  </si>
  <si>
    <t>Omaha, busy clinic load, no APs, q4week call</t>
  </si>
  <si>
    <t>No (hotel included)</t>
  </si>
  <si>
    <t>Faculty trained at top places, appeared invested in building their new residency program // very strong physics, and lots of physics research</t>
  </si>
  <si>
    <t xml:space="preserve">will be moslty faculty with the new resident doing one lecture every 1-2 months </t>
  </si>
  <si>
    <t>12 mo</t>
  </si>
  <si>
    <t xml:space="preserve">Nicest, most enthusiastic PD welcome to applicants x4, seems like the program is heavily invested in supporting their first residents.  Many young attendings from top programs doing cool research. Full year of research; no cross-cover. Proton rotation at MGH during PGY-3 for pediatric exposure. Spend some months at another facility in NH or Vermont (can't remember), 45 min drive/Firm on peds because of 3 months. Two week orientation. 3 month blocks. Rad onc residency to expand potential for cancer center academically. Hartford is a strong and trustworthy leader. Good institutional culture with lots of enthusiasm. Research Linac. </t>
  </si>
  <si>
    <t>New program, old facilities//facilities aren't actually old, it's a new hospital.//Hanover, NH is beautiful but pretty isolated.//you will be the 2nd resident, this offers a lot of opportunities to trailblaze but could be challenging for some</t>
  </si>
  <si>
    <t>6:45am-2pm</t>
  </si>
  <si>
    <t>Chair Bruce Haffty, big name; all the tools including protons, GK</t>
  </si>
  <si>
    <t>at least 6 months, can get up to 1 year with approval</t>
  </si>
  <si>
    <t>Supportive faculty including chair who was former president of ASTRO and ARS; soon-to-be new PD Joseph Weiner who is incredibly sincere and supportive of residents; well-established proton and GK centers; solid research opportunities including rad bio lab; &lt;1 hour from NYC (some residents commute from Manhattan), also close to Philly</t>
  </si>
  <si>
    <t>Multiple sites scattered around Central/North Jersey</t>
  </si>
  <si>
    <t>4 2:1</t>
  </si>
  <si>
    <t>Research Year in PGY5, replacing all their machines apparently, new tech, new proton center. Resident hours were reportedly long, with early and late coverage./// They did nothing to hihglight the program during the interview day, was huge dissapointment, need a better PDx2</t>
  </si>
  <si>
    <t>6 months; conf covered if present something; international conference covered only for oral presentations</t>
  </si>
  <si>
    <t>High clinical volume, well funded Einstein basic science lab apparently, cheap housing, new proton center / cheap housing if you are lucky to get it, otherwise not that cheap to live around the area</t>
  </si>
  <si>
    <t xml:space="preserve">Maybe high clinical volume? Location potentially. /// PD was disrespectful and almost combative during the interviews, with our particular interview day as it sounded we were almost his backup choices for interviews because of cancellations by many others. /// Agree with former, PD had not even gone through my application. Also, residents showed up late on the pre-interview dinner which made it seem like the department didn't care enough to let them leave earlier. </t>
  </si>
  <si>
    <t xml:space="preserve">Yes (night before) </t>
  </si>
  <si>
    <t xml:space="preserve">9 AM - 1PM - We had a short day./9am - 3pm too much downtime in between interviews; residents were not very present during that time </t>
  </si>
  <si>
    <t>1:1 to 2:1</t>
  </si>
  <si>
    <t>Great clinical training, Holmans encouraged, not in basement, plenty of obvious pros that comes with being a big 3</t>
  </si>
  <si>
    <t>Doesn’t have a lot of fancy tech (no gamma knife or cyber knife), PGY2s seemed harried and overworked; clinical load high to the point of overkill; attracts some very intense personalities (both applicants and residents) which could be good or bad</t>
  </si>
  <si>
    <t xml:space="preserve">Cold Spring Harbor Labs and their own research institute Feinstein. Rotations all at 1 spot, but have option of doing elsewhere.  </t>
  </si>
  <si>
    <t>PhD option, good pay, good research, they have money and resources</t>
  </si>
  <si>
    <t xml:space="preserve">Not well known yet, not sure if job market loves them but most go back to where they came from so not sure if New York connections help. </t>
  </si>
  <si>
    <t>7AM-230PM</t>
  </si>
  <si>
    <t>6, 1:1 to 3:1</t>
  </si>
  <si>
    <t>1 year of research. Residents seemed great and really happy. New chair coming in the next year (probably by summer)</t>
  </si>
  <si>
    <t xml:space="preserve">happy residents, supportive faculty// anyone else has any input about this program? </t>
  </si>
  <si>
    <t>old department</t>
  </si>
  <si>
    <t>7:30AM - 2PM</t>
  </si>
  <si>
    <t>10 1:1 interviews</t>
  </si>
  <si>
    <t>Has many medical radioactive compounds (sorry forgot what its called)</t>
  </si>
  <si>
    <t>6 months, in 2-3 month sprinkles it sounded like</t>
  </si>
  <si>
    <t>All case load except Peds (MSKCC), residents sounded happy, attendings were awesome and friendly, chair was super nice.</t>
  </si>
  <si>
    <t>Probably the lowest ranked of NY programs//They did fill their residency spot//x2 //update that NY rank//filled the spot with an Egyptian DO (both senior attendings + emeritus are also from Egypt), senior resident is chair/PD's son//</t>
  </si>
  <si>
    <t>8AM - 1 PM</t>
  </si>
  <si>
    <t>3 2:1 interviews</t>
  </si>
  <si>
    <t>Ambitious, split into 2 departments, one at the main hospital as well as a new facility across the street. New chairman of immunotherapy fame and several new well-known faculty. Strong basic science emphasis with 2 floors of labs being built specifically for radiation oncology. Has a moderate history as a residency program but reportedly has been improving rapidly.</t>
  </si>
  <si>
    <t>ambitious chair, generally friendly residents</t>
  </si>
  <si>
    <t>couple residents seemed miserable// they all seemed miserable</t>
  </si>
  <si>
    <t>Arguably the second best program in NY. Friendly residents with good academic placement. Exposure to protons, strong history in basic science research.</t>
  </si>
  <si>
    <t>hospital has a huge endowment and lots of research opportunity. langone has made wise investments and is overall on the rise.</t>
  </si>
  <si>
    <t>not a con to everyone, but they made a clear message they want PhD's who do basic science. Only 1 real spot open this year since the other is going to internal candidate. Was not clearly conveyed. x4</t>
  </si>
  <si>
    <t>8AM-2PM</t>
  </si>
  <si>
    <t>Several 1:1 meeting with faculty</t>
  </si>
  <si>
    <t>New department with strong chair, great vision, and lots of funding.</t>
  </si>
  <si>
    <t>Down to earth feeling amongst the department. New, young faculty are very academically driven. Dr. Ryu has made some great changes to make the department more academic.</t>
  </si>
  <si>
    <t>Isolated location, no women. Residents and attendings endorsed busy clinic keeping research time low. Area cost of living quite high 2/2 proximity to NYC, but without the benefits of city life.</t>
  </si>
  <si>
    <t>8am-2pm</t>
  </si>
  <si>
    <t>4 sites - 4 difference experiences, clinical expertise in many advanced cancers due to pts. from low SES. Maimonedes was very nice, Kings County, VA and MSKCC are other sites. Making lots of changes, residents seemed very happy with changes. Dr. Donahue at Maimonides well known and expecting to bring more of the residents to Maimonedes which is installing a 3rd machine and expandings, maybe even being bought by Northwell which has even more resourcess though residencies would stay seperate</t>
  </si>
  <si>
    <t>Unclear, mentioned 6 or 9 months, more elevtive time which can be MSKCC research?</t>
  </si>
  <si>
    <t>Brooklyn NYC, high clinical volume and diversity of patients treated, including a county hospital with advance disease, a VA system, Maimo in Chinatown/ Jewish population of Brooklyn, and MSKCC rotations for other experiences.</t>
  </si>
  <si>
    <t>4 sites, so commuting but they you can live in central Brooklyn, city or anywhere else as residents dod</t>
  </si>
  <si>
    <t xml:space="preserve">Yes/ No </t>
  </si>
  <si>
    <t>8-4PM</t>
  </si>
  <si>
    <t>10, 1:1 at both Maimo and Kings County</t>
  </si>
  <si>
    <t>Friendly people, chairman is well regarded in radiation oncology</t>
  </si>
  <si>
    <t>2 months per year; total of 8 months</t>
  </si>
  <si>
    <t xml:space="preserve">beautiful department, good cost of living/Beautiful new cancer center. Money doesn't seem to be a problem here. Increased desire to hire basic science researcher. Flexible vacation policy. Switched from 3 to 2 months because of residents. </t>
  </si>
  <si>
    <t>cold</t>
  </si>
  <si>
    <t>varied</t>
  </si>
  <si>
    <t>8 1:1 interviews</t>
  </si>
  <si>
    <t>Very supportive PD. Full research year available that can be tailored to what you want. Coverage is 1:1 and each attending has their own PA to limit scut work. Several NCCN guideline writers on staff.</t>
  </si>
  <si>
    <t>Relaxed atmosphere and residents are happy. Good clinical volume and one of the busiest gamma knife centers in the country. Above ground facilities in a dedicated cancer hospital. Buffalo has been up and coming in recent years and cost of living is excellent.</t>
  </si>
  <si>
    <t>Lots of snow in the winter</t>
  </si>
  <si>
    <t>8-3PM</t>
  </si>
  <si>
    <t>4 2:1 interviews</t>
  </si>
  <si>
    <t>Happy residents, good family area to live in, research year in 4th year, 2 people on the Holman track is amazing, 1 senior doing Harvard proton fellowship, has Constine the peds guy</t>
  </si>
  <si>
    <t xml:space="preserve">Good volume, nice facilities, big Peds guy/Residents loose and relaxed on interview day. Department seems flexible and allows you to pursue your interests, with one resident pursuing a MSCI as an example of this. Sandy Constine is a big name that publishes a lot. </t>
  </si>
  <si>
    <t xml:space="preserve">Rochester? </t>
  </si>
  <si>
    <t>No dinner, lunch at nearby restaurant after interviews - also they did saturday interviews so this was great.</t>
  </si>
  <si>
    <t>8AM-1PM</t>
  </si>
  <si>
    <t>1 on 1</t>
  </si>
  <si>
    <t>Top of the line training program. I imagine these guys crush the board. Awesome PD, brand new hospital, attendings go uncovered some part of the year so scut is minimal, seemed like half of the residents are female. // I second all of this! Great interview experience and awesome program all around. // just woud like to point out there are 4 women and 7 men as residents...i guess seeing a third of residents as women somehow is half the program?  still lots of room for change in this field, funny that seeing slightly over 30% female representation comes as a shock. //  //rotated here - next year there will be 5 women out of 12 total residents.  you are right that there may be a low bar, but still it's nice to see.  More importantly though, this is an awesome program with awesome happy people, agree with the other positive comments.</t>
  </si>
  <si>
    <t>Cleveland winters. Required rotation at St. Jude</t>
  </si>
  <si>
    <t>10, 1:1</t>
  </si>
  <si>
    <t>Moderately large program (10 residents). Holman strongly encouraged by the Chair. 12 months of research in your 4th year. New and beautiful facilities. Radiation department is not in the basement, it is on the 2nd floor next to a  cool glass walkway with plenty of outside light.  Protons approved by board and is to be  comissioned in 2021. Didactics conducted by disease site per month, with monthly oral boards. They also have Rad Bio journal club. Academic day once a week. A robust brachytherapy program. Strong Gamma Knife program with multiple weekly cases. Peds numbers  achieved  in the department. A very high number of ancillary staff (NPs that see follow-ups and OTV to off-set the load). They have after hours nursing triage that takes care of in coming patient calls. Department is expanding rapidly with current PGY5s  hired on as academic faculty. Columbus is relatively affordable to live. . All residents can go to ASTRO with or without publications after your PGY 2 year. Huge resident room with large, spacious  individual cubicles. High volume academic center.  Residents are from all over the country, nice group. Attendings are reportedly very nice to work with/Money seems to be no issue with this cancer center. 3rd largest cancer hospital behind MDA and MSK. 7 linacs, GK, brachy suite. Breast center with 2 linacs. 14 PIs. 1 resident a year to Mumbai for 5 days. Protons in 3 years. International training center. Chair, PD, aPD nice and down to earth.</t>
  </si>
  <si>
    <t>730am - 4pm</t>
  </si>
  <si>
    <t>1:1 1:2 and 1:3</t>
  </si>
  <si>
    <t>Friendly faculty, 1 on 1 coverage with one exception for research heavy duo, high board pass rates</t>
  </si>
  <si>
    <t xml:space="preserve">Faculty led in site based blocks plus physics and rad bio lectures </t>
  </si>
  <si>
    <t>Chill faculty and overall feel, very patient-centered medicine, expanding program, large pediatric volume (no need for away rotations to hit numbers), strong didactics, high board pass, friendly residents, good number of female faculty (compared to many other places), electives can be used for research or clinical months including global opportunities with solid funding</t>
  </si>
  <si>
    <t>7am-2:30pm</t>
  </si>
  <si>
    <t>4 1:1 with faculty</t>
  </si>
  <si>
    <t>1 Dedicated academic day per week.</t>
  </si>
  <si>
    <t xml:space="preserve">Most of the fellow interviewers I talked to were impressed with the program. It seems like the faculty and residents are a pretty close group and they foster a great culture. Everyone gets along well and feels they have a good QOL. The Chair is extremely passionate about the program and really wants to push the program academically. </t>
  </si>
  <si>
    <t>Portland can be pretty expensive for housing as it has risen a lot in the last 10 years.</t>
  </si>
  <si>
    <t xml:space="preserve">Christiana Cancer Center is in Delaware but pretty awesome above ground, integrated multidisciplany, lots of tech, Cyberknife, private practive like place with attendings trained at big guns who want to teach and not make you do all their work.  </t>
  </si>
  <si>
    <t>Learning place, they dont need residents to function at 1 site at all so you learn and they seem ready to teach.</t>
  </si>
  <si>
    <t>Two sites are about 1 hour apart and the main Drexel hospital seems to be falling apart. Maybe small program.</t>
  </si>
  <si>
    <t>Best resident quality of life among "good reputation" programs</t>
  </si>
  <si>
    <t>Good Vibes. No Scut. No Cross Cover. Easy Call. Attendings have their own nurse/secretary. 12 months protected research. 1 month Peds at CHOP (Protons). Super strong brachy (dedicated HDR suite). 15 days vacation plus 3 personal plus 8 paid holiday. Only have to cover one holiday a year. Seems like good didactic curriculum. Amazing conference support- unlimited funding. ABR and DEA fees paid. Largest, nicest resident room among programs? Family health insurance, dental and vision included. Aggressive about new technology- Microtron, PET/CT Sim, PET/MRI Sim. CBCT, CT on Rails. Cyberknife at satellite. Use all planning software including velocity. Nearby area is family-friendly, safe, affordable, spacious/residential.  70/30 rent vs. buy. Graduates are 50/50 academic and private practice. Super supportive PD and Chair.</t>
  </si>
  <si>
    <t>Not actually in the heart of Philadelphia, about 20-30 min drive outside city (which actually may be a huge plus for people who don't want to deal with that). About half residents live in city and half in suburbs.</t>
  </si>
  <si>
    <t>Almost a full research year (10.5 months), apparently getting new tech (MRI linac?) "soon", away rotations at St. Jude's and local community practice (Christiana)//Dont hold your breath</t>
  </si>
  <si>
    <t>10.5 months</t>
  </si>
  <si>
    <t xml:space="preserve">Really great location in the city. Job outcomes from the program are impressive for both academics and pp, probably somewhat due to the program's long history. </t>
  </si>
  <si>
    <t>MALIGNANT. Didn't fill for a reason//Both faculty and residents reported didactics/formal education undergoing multiple changes (few attending-given lectures and low attending involvement overall). Strict requirements for attending conferences, including ASTRO, and support for research (both financially and mentoring wise) was not as high as expected. Very hierarchical program, some attendings were not friendly and seemed like they would be hard to work with-not the happiest residents on the interview trail, obvious that workplace atmosphere is a big problem here. Clinic seemed extremely busy (no real academic days) with significant # of double coverage rotations. Have to go to St. Jude's for peds numbers. //Research plans have to be formally proposed and presented in advance, a time consuming endeavor unless just plugging into existing work // was excited to interview here but seriously the malignancy here is off the chartsX3M</t>
  </si>
  <si>
    <t>c</t>
  </si>
  <si>
    <t>te</t>
  </si>
  <si>
    <t>Booting up full HDR prostate program this summer, which is really the program's only current weakness. Currently residents do HDR cases qWed with Eric Horwitz at FCCC on the GU block. Penn, MGH, and UF with the most mature proton centers. Penn's is fully integrated into the main site building so there's no "proton rotation" because woth some blocks, half the patients are getting photons and half are getting protons</t>
  </si>
  <si>
    <t>See to the left about brachy.</t>
  </si>
  <si>
    <t>Yes (pre-interview social event; post-interview lunch/dinner depending on AM vs PM session // Happy hour the night before at residents' houses</t>
  </si>
  <si>
    <t>AM: ~7:15-4:00
PM: ~11:15-8:00</t>
  </si>
  <si>
    <t>7: 1:1 with faculty</t>
  </si>
  <si>
    <t>No cross coverage, elective in Ireland and possibly opening in Italy that is encouraged</t>
  </si>
  <si>
    <t>Work-life balance seems good - residents are 1:1 and have at least 1 academic day per week, no cross coverage, call seems light, great technology with everything but protons including some newer things\\ Don't know where you got this info but they told me over and over again that the have no academic days.//so odd that residents told me they had academic days when their attendings did then!/Rotate @ 5 sites. A couple residents go to Ireland, and maybe Italy will be in the future. Good volume in brachy, SBRT, SRS, and peds/chair interview strange</t>
  </si>
  <si>
    <t>No women at all and not addressed in any way (only time this has happened without being addressed by the PD or chair), some attendings seemed very old-school and not overly friendly/good to work with.\\ The co-PD directly told me that he was actively trying to recruit more female physicians into the department, but i agree with the general feeling of old school attendings that certainly aren't going to be your "best buds"// definitly a malignant vibe//&lt;-- disagree. I got minimal to no malignant vibe (except perhaps the person we were forewarned about), In addition, the residents strongly emphasized a great culture, and I pressed them HARD on it. They were very enthusiastic about their happiness with the program. If anything, they said they definitely work hard, but that is not malignancy/</t>
  </si>
  <si>
    <t xml:space="preserve">Yes  </t>
  </si>
  <si>
    <t>7 1:1 with faculty</t>
  </si>
  <si>
    <t>Ground-level department, new facilities, good brachy volume</t>
  </si>
  <si>
    <t>Resident led with very little faculty participation; days for journal club, rad/bio, physics, all in the mornings</t>
  </si>
  <si>
    <t>Local dotard department chariman is retiring, 2 internal candidates vying for it along with a national search under way. Could mean innovation and expansion of the department (along with increased elective/research time from 6 to 9 months if an additional residency spot is added, bringing the program to 7). Beautiful southern city - growing rapidly, 20 minutes from multiple beaches. Relaxed but hard-working residents, work alongside physics residents.</t>
  </si>
  <si>
    <t xml:space="preserve">Will likely have to drive out to Mt. Pleasant clinic at least once a week (15-20 minute drive = not terrible). Fairly high case volume so fitting research in can be tough. Becoming more malignant as time goes by. Attendings don't teach, residents are overworked and reduced to scut work. Faculty don't even give didactics anymore. H&amp;N attending not allowed to have residents for now bc of years of abuse/mistreatment/malignant attitude. Toxic, cancerous malignant environment throughout entire department. </t>
  </si>
  <si>
    <t>Yes (night before; one of the best out there)</t>
  </si>
  <si>
    <t>Business casual (swanky restaurant)</t>
  </si>
  <si>
    <t>7::30am-1:30pm</t>
  </si>
  <si>
    <t>1:1 with attendings (x5) and 1 physicist</t>
  </si>
  <si>
    <t>6-12 months</t>
  </si>
  <si>
    <t xml:space="preserve">Simulation lab with cadavers. PGY3 doing MPH during residency from Harvard. Can do prelim year at UTHSC if you communicate with program. </t>
  </si>
  <si>
    <t>12 months, flexible; Holman supported</t>
  </si>
  <si>
    <t xml:space="preserve">Very supportive faculty and family-like atmosphere, lots of opportunities for research and collaboration with the university as a whole (not just the department), residents had good job options for post-graduation, supportive of female resident who just had a baby. More than enough cases  including peds and brachy/Residents happy. Average sized program. Few associate profs, lots of younger attendings. Well involved chair. Likeable PD. One person said probably more research opportunities than residents. </t>
  </si>
  <si>
    <t>7-depends on morning or afternoon session</t>
  </si>
  <si>
    <t>7 or 8 2:1 or 1:1 interviews</t>
  </si>
  <si>
    <t>2-6 months, could be increased</t>
  </si>
  <si>
    <t xml:space="preserve">1200 new consults per year in the department. Brachy is a major strength of the program. </t>
  </si>
  <si>
    <t>Rotate at county, VA, private hospital practice. Mostly 1:1 coverage, front loaded call, finish call PGY4 year.  3 month rotations</t>
  </si>
  <si>
    <t>Friday afternoons of clinical, rad bio, phycis. Rad bio faculty led. Physics faculty led. Clinical didactics with minimal faculty involvement, resident led for most part.  Mostly PP placement, one recent academic placement. Overall a decent, non-exciting place. Ok place if you want to do PP</t>
  </si>
  <si>
    <t xml:space="preserve">6 months, 1000 a year. Senior year they pay for ASTRO for PGY5s. Holman not supported. </t>
  </si>
  <si>
    <t xml:space="preserve">Good clinical training, heavy HDR gynecological brachytherapy. Building new hospital. Peds at Anderson, LDR prostate brachy at Anderson . Interesting rad bio guy with RO1. Institutional resources/Texas medical center. Exposure to different healthcare systems and planning software.  Paid for hotel. </t>
  </si>
  <si>
    <t>rampant disorder at many levels. Multiple faculty have left over past few years, revolving door. Some faculty easier to work with than others. Heavy reliance on residents.  Need to be a "go-getter" as residents are mostly not a priority. Department Culture not for everyone.  Some limited research opportunities, still largely a clinical program.  Limited money/resources. Chair is leaving to UTHSCSA</t>
  </si>
  <si>
    <t>Casual/business casual</t>
  </si>
  <si>
    <t>8-3:30</t>
  </si>
  <si>
    <t>2:1 x 5 interviews</t>
  </si>
  <si>
    <t>Radbio: one week protected time per year; physics: one week protected time per year; pediatric course (2 days) with protected time per year; Tu-W-Th morning resident-led didactics; Tu-Th afternoon faculty presentations (lunch provided)</t>
  </si>
  <si>
    <t>12 months (PGY4); Holman supported (typically one per year); program pays for 2 conferences per year</t>
  </si>
  <si>
    <t>Big 3 prestige, endless research opportunities, good QoL for residents, hiring more NPs/PAs for some busier services</t>
  </si>
  <si>
    <t>Location (debatable)</t>
  </si>
  <si>
    <t>Yes (Night of interview)</t>
  </si>
  <si>
    <t>8-4:30, then dinner (6-8)</t>
  </si>
  <si>
    <t>Panel + individual</t>
  </si>
  <si>
    <t>New MDACC affiliation. Cross cover on 1 service, but with the previous chair who just stepped down to pursue a more research-oriented position and sees pts only 1 day/week.  Global health initiatives available if interested (primarily gyn-related but other areas available).  Excellent clinical training.</t>
  </si>
  <si>
    <t>Didactics led by faculty/residents as well as video conferences into MDACC lectures.  Radbio/physics taught by PhD faculty.  All lectures are protected time and primarily on T/Th/F</t>
  </si>
  <si>
    <t>3 months</t>
  </si>
  <si>
    <t xml:space="preserve">Excellent clinical training with ample case load in pediatric cases, locally advanced gyn cases/brachy, SRS/SBRT, and bread &amp; butter prostate/breast.  Growing research opportunities with prior chair now serving as clinical research director as well as MDACC affiliation. Supportive faculty and ancillary staff.   Strong physics depart with great opportunities for research if interested.  Very welcoming group of residents who appear to have a good QOL and participate in many activities together outside of work.  San Antonio is a rapidly growing city that has the perks of a metropolitan city but with a small town vibe. </t>
  </si>
  <si>
    <t>Chair recently stepped down to pursue more research-oriented work, so national search underway for new chair, which could potential change the culture of the department depending on the individual hired. Mnimal basic science research opportunities. The PD is also changing right now, I heard someone from BCM (I think Baylor) is going to replace him.</t>
  </si>
  <si>
    <t>Individual</t>
  </si>
  <si>
    <t>Giant chapstick &lt;--highlight of the trail so farx3
Holy crap.  The dessert was fucking incredible. The facilities are beatiful and it seems like they have lots of resources to help you succeed. You do get a Microsoft Surface Book for free. they have a shit load of money due to the department keeping the technical fees, this is how they were able to build their own building with brand new technology and will be constructing another brand new facility across the parking lot in the near future</t>
  </si>
  <si>
    <t>My impression was that it was a busier program than others. One of the residents told me on busy rotations you work at least 12 hour days. they have a lot of money but you will never get time to access those resources until pgy4 because you will be contouring until 8pm every night</t>
  </si>
  <si>
    <t>10-12 1:1, 15 mins each</t>
  </si>
  <si>
    <t>Overall friendly faculty, good quality of life, beautiful cancer center. Rotated here and it was a great place. The residents were all super nice and friendly. The staff were great. I definitely agree with the good QOL. Resident told me 50-60 hour weeks was average. Has one of the higher salaries compared to other programs.</t>
  </si>
  <si>
    <t>Limited exposure to trials, residents mentioned feeling isolated in SLC if not LDS \\ not the impresion I got. x2 // research (even clinical) is currently weak but per residents chair wants to improve this, a few faculty difficult to work with per residents,  difficult time getting academic jobs from here// A recent grad got a job at MD Anderson from what I heard so not sure if this is true.//Source???</t>
  </si>
  <si>
    <t>Nice faculty, PD is big on resident education nationally so focus on education is a huge part of the department, new facility next year, family friendly; nice/fun residents</t>
  </si>
  <si>
    <t>Friendly faculty, lots of research opportunities, seem very receptive to feedback// i was told that research time was very difficult to come by, it's a struggle to get 6 months. It's even possible to end up with 3 months of research because the attendings rely heavily on residents for clinic work.//</t>
  </si>
  <si>
    <t>Cost of living in Seattle is high, transportation can be a challenge since there are multiple sites throughout the city. Residents seem like great folks but weren't too friendly with each other, didn't seem like they hang out after work (can be pro/con for some)</t>
  </si>
  <si>
    <t>7-2 or 10-5</t>
  </si>
  <si>
    <t>4 1:1 and 2 panel</t>
  </si>
  <si>
    <t>2 (+1 additional starting 2019)</t>
  </si>
  <si>
    <t>cover usually 2 attendings on the same day (morning/afternoon)</t>
  </si>
  <si>
    <t xml:space="preserve">student led </t>
  </si>
  <si>
    <t>2 months// may change to 4 before we start//was that explicitly stated as a planned change at one of the interview days or is it based on individual conversation/conjecture?//multiple conversations // pretty sure they were debating to do this...not for certain by any means</t>
  </si>
  <si>
    <t>happy people / nice facility//MR Linac, several residents have stayed on as faculty// formalized global health opportunity. Seemed like it was a very family friendly, QOL focused program while still being an excellent program to train at.</t>
  </si>
  <si>
    <t>cross-cover / minimal research//cross covering means that when residents are busy with other attending, they may not always get a chance to review all plans with attendings without extra effort as things move through quickly</t>
  </si>
  <si>
    <t xml:space="preserve">Dr. Harari is here // and also came to the pre-interview dinner! He is such a genuinely nice guy. </t>
  </si>
  <si>
    <t>Faculty led with active resident involvement during lectures and updating notes</t>
  </si>
  <si>
    <t>12 elective months (split between PGY-4 and PGY-5 year); Holman supported</t>
  </si>
  <si>
    <t xml:space="preserve">BRACHYTHERAPY, probably one of the best for this. Awesome people. Chair is great. Program director is great. Shout out to the med student who drove us all back to the airport. </t>
  </si>
  <si>
    <t>Its so damn cold. Small city. // cross-cover /// oh boy, this is REAL crosscover (up to 3)// yes, very suprised//Is the cross cover on all/most rotations?</t>
  </si>
  <si>
    <t>7 - 3</t>
  </si>
  <si>
    <t>Panels</t>
  </si>
  <si>
    <t>CPMC (1/4)</t>
  </si>
  <si>
    <t>CPMC (2/4)     
U Tennessee (1/2)</t>
  </si>
  <si>
    <t>Mayo Rochester (1/3)</t>
  </si>
  <si>
    <t>U Arizona (1/2)  
CPMC (3/4)
U Tennessee (2/2)</t>
  </si>
  <si>
    <t>U Chicago (1/2)</t>
  </si>
  <si>
    <t>Mayo Rochester (2/3)
UAB (1/3)</t>
  </si>
  <si>
    <t>Stony Brook (1/4)
Mayo Rochester (3/3)</t>
  </si>
  <si>
    <t>CPMC (4/4) 
UMN (1/2)</t>
  </si>
  <si>
    <t>U Chicago (2/2)
Duke (1/3)
Dartmouth (1/2)
Henry Ford (1/3)</t>
  </si>
  <si>
    <t>Kaiser LA (1/3)</t>
  </si>
  <si>
    <t>UVA (1/2)</t>
  </si>
  <si>
    <t>U Wisconsin (1/3)
Dartmouth (2/2)</t>
  </si>
  <si>
    <t>Kaiser LA (2/3)</t>
  </si>
  <si>
    <t>Texas A&amp;M (1/3)</t>
  </si>
  <si>
    <t>NYU (1/2)
Georgetown (1/3)         
UT Southwestern (1/3)
Colorado (1/2)
Medical College of WI (1/4)</t>
  </si>
  <si>
    <t>Stony Brook (2/4)
Cincinnati (1/3)
Kansas (1/3)
Harvard (1/3)
VCU (1/2)</t>
  </si>
  <si>
    <t>U Arizona (2/2)
U Wisconsin (2/3)
U Iowa (1/4)
Moffitt (1/2)
Davis (1/3)</t>
  </si>
  <si>
    <t>UAB (2/3)
Mayo AZ (1/2)
Hofstra (1/3)
MUSC (1/2)</t>
  </si>
  <si>
    <t>Texas A&amp;M (2/3)</t>
  </si>
  <si>
    <t>Stony Brook (3/4)  
NYU(2/2)
USC - Cali (1/3)
Stanford (1/3)</t>
  </si>
  <si>
    <t>Cincinnati 2/3
Mt. Sinai (1/4)
UCSD (1/3)
Oklahoma (1/2)
UCLA (1/3)
Rutgers (1/2)
Einstein (1/3)
Cedar Sinai (1/2)</t>
  </si>
  <si>
    <t>p9[p;['</t>
  </si>
  <si>
    <t>U Louisville (1/3)
Duke (2/3)
Indiana (1/3)
Colorado (2/2)
Wake Forest (1/2)</t>
  </si>
  <si>
    <t>Fox Chase (1/3)
UNC (1/3)
Kansas (2/3)
Mayo AZ (2/2)
Medical College of WI (2/4)</t>
  </si>
  <si>
    <t>Texas A&amp;M (3/3)
Cornell (1/2)
Hofstra (2/3)
OHSU(1/3)</t>
  </si>
  <si>
    <t>Georgetown (2/3)
MUSC (2/2)
USC - Cali (2/3)
UT Southwestern (2/3)</t>
  </si>
  <si>
    <t>Fox Chase (2/3)
UVA (2/2)
UCSD (2/3)
Harvard (2/3) 
Tufts (1/2) 
UCLA (2/3)
Davis (2/3) 
Rutgers (2/2)
Northwestern (1/2)
Michigan (1/3)
Stanford (2/3)</t>
  </si>
  <si>
    <t>Fox Chase (3/3)
UNC (2/3)
City of Hope (1/3)
U Iowa (2/4)
Indiana (2/3)
OSU (1/3)
Vanderbilt (1/3)</t>
  </si>
  <si>
    <t>Hofstra (3/3)
Jefferson (1/3)</t>
  </si>
  <si>
    <t>OHSU(2/3)</t>
  </si>
  <si>
    <t>Syracuse (1/2)
Einstein (2/3) -this is wrong I think</t>
  </si>
  <si>
    <t>Mt. Sinai (2/4)</t>
  </si>
  <si>
    <t>NYE</t>
  </si>
  <si>
    <t>Columbia (1/2)
Harvard (3/3)
Tufts (2/2)
Jefferson (2/3)
UPMC (1/2)
Emory (1/3)</t>
  </si>
  <si>
    <t>U Wisconsin (3/3)
City of Hope (2/3)
Henry Ford (2/3)
Moffitt (2/2)
Mount Sinai (3/4)
Cleveland Clinic (1/4)
Wake Forest (1/7)
Miami (1/3)</t>
  </si>
  <si>
    <t>UAB (3/3)</t>
  </si>
  <si>
    <t>Cornell (2/2)
Indiana (3/3)
Medical College of WI (3/4) 
UPMC (2/2)</t>
  </si>
  <si>
    <t>Stony Brook (4/4)
Georgetown (3/3)
Einstein (3/3)
USC - Cali (3/3)
UT Southwestern (3/3)</t>
  </si>
  <si>
    <t>Columbia (2/2)
Cincinnati (3/3)
UNC (3/3)
UCSD (3/3)
Oklahoma (2/2)
UMN (2/2)
Florida (1/1)
UCLA (3/3)
Davis (3/3)
Utah (1/2)
Drexel (2/2) 
Northwestern (2/2)
Michigan (2/3)
Emory (2/3)</t>
  </si>
  <si>
    <t>Kansas (3/3)
Kentucky (1/2)</t>
  </si>
  <si>
    <t>U Louisville (2/3)
Duke (3/3)
Henry Ford (3/3)
U Iowa (3/4)
Syracuse (2/2)
Cleveland Clinic (2/4)
Vanderbilt (2/3)
Miami (2/3)</t>
  </si>
  <si>
    <t>Kaiser LA (3/3)
City of Hope (3/3)
Jefferson (3/3)</t>
  </si>
  <si>
    <t>Mount Sinai (4/4)
OHSU(3/3)
Stanford (3/3)</t>
  </si>
  <si>
    <t>OSU(2/3)</t>
  </si>
  <si>
    <t>Utah (2/2)
Medical College of WI (4/4)
Michigan (3/3)
Tufts (3/2)
UT San Antonio</t>
  </si>
  <si>
    <t>Cleveland Clinic (3/4)
Vanderbilt (3/3)</t>
  </si>
  <si>
    <t>OSU (3/3)</t>
  </si>
  <si>
    <t>Loma Linda (1/2)
Emory (3/3)
UAMS (1/1)
UTMB (1/1)
Miami (3/3)</t>
  </si>
  <si>
    <t>U Louisville (3/3)
U Iowa (4/4)
Cleveland Clinic (4/4)</t>
  </si>
  <si>
    <t>Cedars Sinai (2/2)</t>
  </si>
  <si>
    <t>Loma Linda (2/2)</t>
  </si>
  <si>
    <t>Kentucky (2/2)</t>
  </si>
  <si>
    <t>Baylor (3/3)</t>
  </si>
  <si>
    <t>UCI</t>
  </si>
  <si>
    <t>Good luck, everyone!</t>
  </si>
  <si>
    <t>Please fill out other students' information if they are not aware of this spreadsheet! Hospitals are going to post your info anyway...</t>
  </si>
  <si>
    <t>Med School</t>
  </si>
  <si>
    <t>Research Year, PhD, Masters, None (list all apply)</t>
  </si>
  <si>
    <t>Rotation (Y/N/Home)</t>
  </si>
  <si>
    <t>Intern Year</t>
  </si>
  <si>
    <t>Kevin Lee</t>
  </si>
  <si>
    <t>AU/UGA Medical Partnership (MCG)</t>
  </si>
  <si>
    <t>Klee84@uga.edu</t>
  </si>
  <si>
    <t>Jared Maas</t>
  </si>
  <si>
    <t>Wash U Prelim Med</t>
  </si>
  <si>
    <t>Jared, congrats man, this is Hans who did the rotation together at U of Florida! We made it man!</t>
  </si>
  <si>
    <t>Craig Schneider</t>
  </si>
  <si>
    <t>craig.schneider@som.umaryland.edu</t>
  </si>
  <si>
    <t>Arpan Prabhu</t>
  </si>
  <si>
    <t>arpan.prabhu@gmail.com</t>
  </si>
  <si>
    <t>UPMC TY</t>
  </si>
  <si>
    <t>Congrats everyone! Feel free to reach out to connect :)</t>
  </si>
  <si>
    <t>Justin Anderson</t>
  </si>
  <si>
    <t>Hayden Ansinelli</t>
  </si>
  <si>
    <t xml:space="preserve">Marshall </t>
  </si>
  <si>
    <t>Anthony Nguyen</t>
  </si>
  <si>
    <t>Elizabeth Germino</t>
  </si>
  <si>
    <t>william.chen@ucsf.edu</t>
  </si>
  <si>
    <t>Jonathan Waxer</t>
  </si>
  <si>
    <t>jonathanwaxer@gmail.com</t>
  </si>
  <si>
    <t>Aakash Batra</t>
  </si>
  <si>
    <t>UTMB Galveston</t>
  </si>
  <si>
    <t>adbatra@outlook.com</t>
  </si>
  <si>
    <t>UT Austin Dell Med TY</t>
  </si>
  <si>
    <t>Becky Lee</t>
  </si>
  <si>
    <t>beckylee714@gmail.com</t>
  </si>
  <si>
    <t>SCVMC TY</t>
  </si>
  <si>
    <t>Noah Kastelowitz</t>
  </si>
  <si>
    <t>Erik Blomain</t>
  </si>
  <si>
    <t>Melissa Frick</t>
  </si>
  <si>
    <t>Crozer Chester TY</t>
  </si>
  <si>
    <t>Michael Dworkin</t>
  </si>
  <si>
    <t>dworkin.11@osu.edu</t>
  </si>
  <si>
    <t>UKentucky</t>
  </si>
  <si>
    <t xml:space="preserve">Nice meeting everyone on the trail. Future applicants: feel free to reach out to me! </t>
  </si>
  <si>
    <t>Brittni Kellum</t>
  </si>
  <si>
    <t>U of Nevada Reno</t>
  </si>
  <si>
    <t>brittni.m.kellum@gmail.com</t>
  </si>
  <si>
    <t>Nevada Reno</t>
  </si>
  <si>
    <t>Jie Deng</t>
  </si>
  <si>
    <t>Congrats everyone!!! Looks like there's a lot of us in Chicago for PGY1... looking forward to meet ups!</t>
  </si>
  <si>
    <t>Martin Ma</t>
  </si>
  <si>
    <t>Hopkins</t>
  </si>
  <si>
    <t>martin.ma@jhmi.edu</t>
  </si>
  <si>
    <t>Univ Washington</t>
  </si>
  <si>
    <t>Ricky Savjani</t>
  </si>
  <si>
    <t>Texas A&amp;M</t>
  </si>
  <si>
    <t>NorthShore TY</t>
  </si>
  <si>
    <t>Congratulations!!</t>
  </si>
  <si>
    <t>Leith Hathout</t>
  </si>
  <si>
    <t>Gretchen Hermann</t>
  </si>
  <si>
    <t>gretchen.hermann@gmail.com</t>
  </si>
  <si>
    <t>Michael Sherer</t>
  </si>
  <si>
    <t>msherer@ucsd.edu</t>
  </si>
  <si>
    <t>Horatio Thomas</t>
  </si>
  <si>
    <t>Katherine Chen</t>
  </si>
  <si>
    <t xml:space="preserve">Pittsburgh </t>
  </si>
  <si>
    <t xml:space="preserve">kschen17@gmail.com </t>
  </si>
  <si>
    <t>Congrats all! :) Feel free to get in touch (either fellow residents or future applicants)</t>
  </si>
  <si>
    <t>Ben Li</t>
  </si>
  <si>
    <t>bli@post.harvard.edu</t>
  </si>
  <si>
    <t>St. Mary's Hospital Prelim, SF</t>
  </si>
  <si>
    <t>April Vassantachart</t>
  </si>
  <si>
    <t>avassantachart@llu.edu</t>
  </si>
  <si>
    <t>Narine Wandrey</t>
  </si>
  <si>
    <t>Kareem Fakhoury</t>
  </si>
  <si>
    <t>James Laird</t>
  </si>
  <si>
    <t>Meriem Mokhtech</t>
  </si>
  <si>
    <t>meriem.mokh@gmail.com</t>
  </si>
  <si>
    <t>Newton Wellesley</t>
  </si>
  <si>
    <t>Susan Scanlon</t>
  </si>
  <si>
    <t>Mike Carrasquilla</t>
  </si>
  <si>
    <t>Rush Medical College</t>
  </si>
  <si>
    <t>Weiss TY</t>
  </si>
  <si>
    <t>Danushka Seneviratne</t>
  </si>
  <si>
    <t>Matthew Mills</t>
  </si>
  <si>
    <t>mnmills2315@gmail.com</t>
  </si>
  <si>
    <t>Riverside Regional TY</t>
  </si>
  <si>
    <t>Fantine Giap</t>
  </si>
  <si>
    <t>Renae Van Wyhe</t>
  </si>
  <si>
    <t>MBA and research year</t>
  </si>
  <si>
    <t>Holy Cross TY</t>
  </si>
  <si>
    <t>Crystal Seldon</t>
  </si>
  <si>
    <t>Morehouse</t>
  </si>
  <si>
    <t>crystalsseldon@gmail.com</t>
  </si>
  <si>
    <t>WellStar Kennestone TY</t>
  </si>
  <si>
    <t>Ben Rich</t>
  </si>
  <si>
    <t>Presence St. Joe TY</t>
  </si>
  <si>
    <t>William Jin</t>
  </si>
  <si>
    <t>willhjin@gmail.com</t>
  </si>
  <si>
    <t>David Qian</t>
  </si>
  <si>
    <t>Ashley Schlafstein</t>
  </si>
  <si>
    <t>Neal McCall</t>
  </si>
  <si>
    <t>Thomas Jefferson University</t>
  </si>
  <si>
    <t>James Janopaul-Naylor</t>
  </si>
  <si>
    <t>The invisible Man</t>
  </si>
  <si>
    <t>Henry Ford Hospital TY</t>
  </si>
  <si>
    <t>Jordan Gainey</t>
  </si>
  <si>
    <t>University of South Carolina Greenville</t>
  </si>
  <si>
    <t>JordanGainey2018@gmail.com</t>
  </si>
  <si>
    <t>Grand Strand TY</t>
  </si>
  <si>
    <t>Brian Chou</t>
  </si>
  <si>
    <t>Sean Koerner</t>
  </si>
  <si>
    <t>New York Medical College</t>
  </si>
  <si>
    <t>sean.a.koerner@gmail.com</t>
  </si>
  <si>
    <t>Amishi Bajaj</t>
  </si>
  <si>
    <t>amishibajaj@gmail.com</t>
  </si>
  <si>
    <t>Congrats!! Loved meeting everyone, keep in touch!</t>
  </si>
  <si>
    <t>Nikhil Rammohan</t>
  </si>
  <si>
    <t>nikhil.rm87@gmail.com</t>
  </si>
  <si>
    <t>Congrats all!</t>
  </si>
  <si>
    <t xml:space="preserve">Michael zhou </t>
  </si>
  <si>
    <t>Rohan Katipally</t>
  </si>
  <si>
    <t>Alpert Medical School at Brown University</t>
  </si>
  <si>
    <t>rohan.katipally@gmail.com</t>
  </si>
  <si>
    <t>University of Chicago Prelim Medicine</t>
  </si>
  <si>
    <t>Jared Hara</t>
  </si>
  <si>
    <t>University of Hawaii</t>
  </si>
  <si>
    <t>Amy Dursteler</t>
  </si>
  <si>
    <t xml:space="preserve">N </t>
  </si>
  <si>
    <t>Amy.dursteler@gmail.com</t>
  </si>
  <si>
    <t xml:space="preserve">UCLA Olive View IM </t>
  </si>
  <si>
    <t>Kaiser Sose</t>
  </si>
  <si>
    <t xml:space="preserve">Truston Bodine </t>
  </si>
  <si>
    <t>Crosby Rock</t>
  </si>
  <si>
    <t xml:space="preserve">Texas Tech </t>
  </si>
  <si>
    <t>Spokane TY</t>
  </si>
  <si>
    <t>Adam Cavender</t>
  </si>
  <si>
    <t>Michael Milligan</t>
  </si>
  <si>
    <t>Michael.g.milligan@gmail.com</t>
  </si>
  <si>
    <t>Virginia Mason TY</t>
  </si>
  <si>
    <t>Kevin Liu</t>
  </si>
  <si>
    <t>kxliu@post.harvard.edu</t>
  </si>
  <si>
    <t>UCSD IM</t>
  </si>
  <si>
    <t>Eric Bent</t>
  </si>
  <si>
    <t>David Yang</t>
  </si>
  <si>
    <t>ddyang@post.harvard.edu</t>
  </si>
  <si>
    <t>Beth Israel Deacones IM</t>
  </si>
  <si>
    <t>Diana Shi</t>
  </si>
  <si>
    <t>Ryan Park</t>
  </si>
  <si>
    <t>Research yearx2</t>
  </si>
  <si>
    <t>Anurag Saraf</t>
  </si>
  <si>
    <t>anuragsaraf1@gmail.com</t>
  </si>
  <si>
    <t>Colorado PSL TY</t>
  </si>
  <si>
    <t>BOSSx4</t>
  </si>
  <si>
    <t>Mark Sueyoshi</t>
  </si>
  <si>
    <t>University of California, Riverside</t>
  </si>
  <si>
    <t>White Memorial IM</t>
  </si>
  <si>
    <t>Jessica Tolson</t>
  </si>
  <si>
    <t>St. Vincents IM</t>
  </si>
  <si>
    <t>Chris Shukla</t>
  </si>
  <si>
    <t>University of New Mexico</t>
  </si>
  <si>
    <t>Abhinav Reddy</t>
  </si>
  <si>
    <t>Riverside TY (Newport News, VA)</t>
  </si>
  <si>
    <t xml:space="preserve">Carmen Kut </t>
  </si>
  <si>
    <t>Annie LaVigne</t>
  </si>
  <si>
    <t>Hopkins Osler Medicine Prelim</t>
  </si>
  <si>
    <t>Linda Cao</t>
  </si>
  <si>
    <t>Greg Alexander</t>
  </si>
  <si>
    <t>St. Lukes TY</t>
  </si>
  <si>
    <t>Ariel Pollock</t>
  </si>
  <si>
    <t>ariel.e.pollock@gmail.com</t>
  </si>
  <si>
    <t>Allegheny General Prelim</t>
  </si>
  <si>
    <t>Justin Cohen</t>
  </si>
  <si>
    <t>UMD</t>
  </si>
  <si>
    <t>Simeng Zhu</t>
  </si>
  <si>
    <t>simengzhu@gmail.com</t>
  </si>
  <si>
    <t>Steven Allen</t>
  </si>
  <si>
    <t>Alex Bryant</t>
  </si>
  <si>
    <t>alexbryant12@gmail.com</t>
  </si>
  <si>
    <t>Vince Grzywacz</t>
  </si>
  <si>
    <t>Central Michigan University</t>
  </si>
  <si>
    <t>vincent.grzywacz@gmail.com</t>
  </si>
  <si>
    <t>Beaumont TY</t>
  </si>
  <si>
    <t>Andy Zureick</t>
  </si>
  <si>
    <t>andrew.h.zureick@gmail.com</t>
  </si>
  <si>
    <t>Benjamin Willen</t>
  </si>
  <si>
    <t xml:space="preserve">bwillen90@gmail.com </t>
  </si>
  <si>
    <t>Hunter Gits</t>
  </si>
  <si>
    <t>Danielle Cunningham</t>
  </si>
  <si>
    <t>University of Missouri-KC</t>
  </si>
  <si>
    <t>danielle0cunningham@gmail.com</t>
  </si>
  <si>
    <t>Mercy St. Louis TY</t>
  </si>
  <si>
    <t xml:space="preserve">Congrats everyone! Excited to catch up at ASTRO! Future applicants (or friends from the trail!)- don't hesitate to reach out! </t>
  </si>
  <si>
    <t>Lindsay Morris</t>
  </si>
  <si>
    <t>morris.lindsayk@gmail.com</t>
  </si>
  <si>
    <t>Gundersen Lutheran TY</t>
  </si>
  <si>
    <t>Shunqing Zhang</t>
  </si>
  <si>
    <t>Kylie Kang</t>
  </si>
  <si>
    <t>kylie.h.kang@gmail.com</t>
  </si>
  <si>
    <t>Case Western/MetroHealth</t>
  </si>
  <si>
    <t>Scott Cordova</t>
  </si>
  <si>
    <t>Re-I Chin</t>
  </si>
  <si>
    <t xml:space="preserve">Saint Louis University </t>
  </si>
  <si>
    <t>reichin5@gmail.com</t>
  </si>
  <si>
    <t>Brad Ackerson</t>
  </si>
  <si>
    <t>brad.ackerson@gmail.com</t>
  </si>
  <si>
    <t>IHC TY (SLC, Utah)</t>
  </si>
  <si>
    <t>Congrats everybody, so exciting!  Feel free to reach out with questions about Duke or IHC! #bestfieldinmedicine</t>
  </si>
  <si>
    <t>David Carpenter</t>
  </si>
  <si>
    <t>Alex Diaz</t>
  </si>
  <si>
    <t>alexanderkdiaz@gmail.com</t>
  </si>
  <si>
    <t>UTennessee Methodist TY</t>
  </si>
  <si>
    <t>John Shumway</t>
  </si>
  <si>
    <t>Zachary Oaks</t>
  </si>
  <si>
    <t>SUNY-Syracuse</t>
  </si>
  <si>
    <t>Emmanuel Scott</t>
  </si>
  <si>
    <t>Meharry</t>
  </si>
  <si>
    <t>Joshua Farris</t>
  </si>
  <si>
    <t>josh.farris@gmail.com</t>
  </si>
  <si>
    <t>Ming Hung</t>
  </si>
  <si>
    <t>Imraan Jan</t>
  </si>
  <si>
    <t>Imraanja@pcom.edu</t>
  </si>
  <si>
    <t>Lehigh Valley TY</t>
  </si>
  <si>
    <t>Future DO's/applicants feel free to contact</t>
  </si>
  <si>
    <t>Jennifer Yoon</t>
  </si>
  <si>
    <t>RWJ</t>
  </si>
  <si>
    <t>jennifer1011@gmail.com</t>
  </si>
  <si>
    <t>Greenwich IM</t>
  </si>
  <si>
    <t>Allen Mo</t>
  </si>
  <si>
    <t>University of Connecticut</t>
  </si>
  <si>
    <t>mo@uchc.edu</t>
  </si>
  <si>
    <t>Rhode Island Hospital/Brown</t>
  </si>
  <si>
    <t>Morgan Freret</t>
  </si>
  <si>
    <t>MSK TY</t>
  </si>
  <si>
    <t>Emily Schapira</t>
  </si>
  <si>
    <t>Harper Hubbeling</t>
  </si>
  <si>
    <t>Victor Ng</t>
  </si>
  <si>
    <t>Kathryn Tringale</t>
  </si>
  <si>
    <t>Research Year + Masters</t>
  </si>
  <si>
    <t>krtringale@gmail.com</t>
  </si>
  <si>
    <t>Zachary Moore</t>
  </si>
  <si>
    <t>Eric Lehrer</t>
  </si>
  <si>
    <t>Eastern Virginia Medical School</t>
  </si>
  <si>
    <t>ericjlehrer@gmail.com</t>
  </si>
  <si>
    <t>Stony Brook Mather TY</t>
  </si>
  <si>
    <t>Brianna Jones</t>
  </si>
  <si>
    <t>Geisinger Commonwealth School of Medicine</t>
  </si>
  <si>
    <t>Colorado Health TY</t>
  </si>
  <si>
    <t>Jake Eckstein</t>
  </si>
  <si>
    <t xml:space="preserve">U Toledo </t>
  </si>
  <si>
    <t>jakeeckstein.2@gmail.com</t>
  </si>
  <si>
    <t>Yonit Lavin</t>
  </si>
  <si>
    <t>Jerry Karp</t>
  </si>
  <si>
    <t>Westchester Med Ctr</t>
  </si>
  <si>
    <t>Aram Modrek</t>
  </si>
  <si>
    <t>amodrek@gmail.com</t>
  </si>
  <si>
    <t>Jason Domogauer</t>
  </si>
  <si>
    <t>Rutgers NJMS</t>
  </si>
  <si>
    <t>jdomogauer@gmail.com</t>
  </si>
  <si>
    <t>Ben Silver</t>
  </si>
  <si>
    <t>Hofstra Northwell</t>
  </si>
  <si>
    <t>Jared Deck</t>
  </si>
  <si>
    <t>St. Joseph's TY (Syracuse)</t>
  </si>
  <si>
    <t>Sung Ma</t>
  </si>
  <si>
    <t>msj6403@gmail.com</t>
  </si>
  <si>
    <t>Andrew Gross</t>
  </si>
  <si>
    <t>Sarah Kilic</t>
  </si>
  <si>
    <t>sarah.s.kilic@gmail.com</t>
  </si>
  <si>
    <t>CCF IM</t>
  </si>
  <si>
    <t>Yayayayay!!! Also, future applicants doing couples match feel free to reach out!</t>
  </si>
  <si>
    <t>Ian Winter</t>
  </si>
  <si>
    <t xml:space="preserve">University of Illinois </t>
  </si>
  <si>
    <t>Kristine Bauer-Nilsen</t>
  </si>
  <si>
    <t>Rahul Prasad</t>
  </si>
  <si>
    <t>rahul.prasad1122@gmail.com</t>
  </si>
  <si>
    <t>Kettering TY (Kettering, OH)</t>
  </si>
  <si>
    <t>Andrew Frankart</t>
  </si>
  <si>
    <t>frankaaj@mail.uc.edu</t>
  </si>
  <si>
    <t>Bailey Nelson</t>
  </si>
  <si>
    <t>nelsonbailey675@gmail.com</t>
  </si>
  <si>
    <t>Jewish Hospital (Cincinnati)</t>
  </si>
  <si>
    <t>Carl Post</t>
  </si>
  <si>
    <t>carl.post3@gmail.com</t>
  </si>
  <si>
    <t>Hans Kim</t>
  </si>
  <si>
    <t>hanshkim@gmail.com</t>
  </si>
  <si>
    <t>OHSU surgery prelim</t>
  </si>
  <si>
    <t xml:space="preserve">The surgery prelim....true ballin. I did this last year...you're going to be so much more comfortable doing procedures than your TY/IM colleagues. </t>
  </si>
  <si>
    <t>QUICK, somebody page rad onc for that STAT central line!!! :)</t>
  </si>
  <si>
    <t>Hirsch Matani</t>
  </si>
  <si>
    <t>Ayesha</t>
  </si>
  <si>
    <t xml:space="preserve">Charles Lee </t>
  </si>
  <si>
    <t>PharmD</t>
  </si>
  <si>
    <t>charles.lee133@gmail.com</t>
  </si>
  <si>
    <t>St. Luke’s TY</t>
  </si>
  <si>
    <t>Rebecca Shulman</t>
  </si>
  <si>
    <t>Ryan Miller</t>
  </si>
  <si>
    <t>Cooper</t>
  </si>
  <si>
    <t>rycmill@gmail.com</t>
  </si>
  <si>
    <t>Cooper IM</t>
  </si>
  <si>
    <t>Joseph Lombardo</t>
  </si>
  <si>
    <t>LECOM</t>
  </si>
  <si>
    <t>jlombardo14@gmail.com</t>
  </si>
  <si>
    <t>Reading TY</t>
  </si>
  <si>
    <t>Kristine Kim</t>
  </si>
  <si>
    <t>Nishant Shah</t>
  </si>
  <si>
    <t>Russell Maxwell</t>
  </si>
  <si>
    <t>Emily Anstadt</t>
  </si>
  <si>
    <t>emily.anstadt@gmail.com</t>
  </si>
  <si>
    <t>Combined</t>
  </si>
  <si>
    <t>Phillip Pifer</t>
  </si>
  <si>
    <t>Jason Naziri</t>
  </si>
  <si>
    <t>jnaziri2@gmail.com</t>
  </si>
  <si>
    <t>Daniel Brunnhoelzl</t>
  </si>
  <si>
    <t>Creighton</t>
  </si>
  <si>
    <t>UND TY</t>
  </si>
  <si>
    <t>Bahar Alam</t>
  </si>
  <si>
    <t>Maricopa Medical Center Prelim IM</t>
  </si>
  <si>
    <t>Julianna Bronk</t>
  </si>
  <si>
    <t>MD Anderson/UT Houston Prelim</t>
  </si>
  <si>
    <t>Kevin Diao</t>
  </si>
  <si>
    <t>kdiao.unc@gmail.com</t>
  </si>
  <si>
    <t>RCH/UCR TY</t>
  </si>
  <si>
    <t>Brian De</t>
  </si>
  <si>
    <t>Icahn SOM at Mount Sinai</t>
  </si>
  <si>
    <t>Wendy McGinnis</t>
  </si>
  <si>
    <t>gwendolyn.mcginnis@gmail.com</t>
  </si>
  <si>
    <t>Saint Joseph Denver Prelim</t>
  </si>
  <si>
    <t>Yufei Liu</t>
  </si>
  <si>
    <t>yufeiliu08@gmail.com</t>
  </si>
  <si>
    <t>Alan Sosa</t>
  </si>
  <si>
    <t>Sean Maroongroge</t>
  </si>
  <si>
    <t>St. Joseph Mercy Ann Arbor TY</t>
  </si>
  <si>
    <t>Dual Masters, Research Year</t>
  </si>
  <si>
    <t>Neil Chevli</t>
  </si>
  <si>
    <t>neilchevli@yahoo.com</t>
  </si>
  <si>
    <t>Baylor Houston PY</t>
  </si>
  <si>
    <t>Congrats!!! :D</t>
  </si>
  <si>
    <t>Sean All</t>
  </si>
  <si>
    <t>UCF/HCA Orlando TY</t>
  </si>
  <si>
    <t xml:space="preserve">Salman Eraj </t>
  </si>
  <si>
    <t>erajsalman@gmail.com</t>
  </si>
  <si>
    <t xml:space="preserve">UT Houston </t>
  </si>
  <si>
    <t>Sujana Gottumukkala</t>
  </si>
  <si>
    <t xml:space="preserve">Michael Dohopolski </t>
  </si>
  <si>
    <t>Arizona-Phx Prelim</t>
  </si>
  <si>
    <t>Ryan Hutten</t>
  </si>
  <si>
    <t>Loyola Chicago</t>
  </si>
  <si>
    <t>ryanjhut10@gmail.com</t>
  </si>
  <si>
    <t>Loyola Prelim Medicine</t>
  </si>
  <si>
    <t>Chris Weil</t>
  </si>
  <si>
    <t>Missouri-Columbia</t>
  </si>
  <si>
    <t>Ryan Kraus</t>
  </si>
  <si>
    <t>USC Keck</t>
  </si>
  <si>
    <t>Kristi Ward</t>
  </si>
  <si>
    <t>David Cousins</t>
  </si>
  <si>
    <t>Univ. of Arkansas for Med Sciences</t>
  </si>
  <si>
    <t>david.f.cousins@gmail.com</t>
  </si>
  <si>
    <t>UAMS TY</t>
  </si>
  <si>
    <t>Raj Singh</t>
  </si>
  <si>
    <t>rsingh1492@gmail.com</t>
  </si>
  <si>
    <t>If any applicants with questions please feel free to reach out! Best of luck with the process!</t>
  </si>
  <si>
    <t>Tyler Gutschenritter</t>
  </si>
  <si>
    <t>OU</t>
  </si>
  <si>
    <t>MCW IM prelim</t>
  </si>
  <si>
    <t>MCW IM Prelim</t>
  </si>
  <si>
    <t xml:space="preserve">Emily Merfeld </t>
  </si>
  <si>
    <t>Basem</t>
  </si>
  <si>
    <t>Marshall</t>
  </si>
  <si>
    <t xml:space="preserve">Radiation Oncology Applicant Chat 2018-2019! </t>
  </si>
  <si>
    <r>
      <rPr>
        <b/>
        <strike/>
        <sz val="12.0"/>
      </rPr>
      <t xml:space="preserve">1) You do not talk about the Rad Onc Interview Spreadsheet </t>
    </r>
    <r>
      <rPr>
        <b/>
        <color rgb="FFFF0000"/>
        <sz val="14.0"/>
      </rPr>
      <t xml:space="preserve"> 
2) Do NOT delete or edit anything written by others </t>
    </r>
    <r>
      <rPr>
        <b/>
        <sz val="12.0"/>
      </rPr>
      <t xml:space="preserve"> 
3) Don't spread false information  
4) Keep discussions as anonymous as possible   
5) Stalk the sheet q5min  
6) Have a great time </t>
    </r>
    <r>
      <rPr>
        <b/>
        <color rgb="FFFFF2CC"/>
        <sz val="12.0"/>
      </rPr>
      <t>.</t>
    </r>
    <r>
      <rPr>
        <b/>
        <sz val="12.0"/>
      </rPr>
      <t xml:space="preserve"> </t>
    </r>
  </si>
  <si>
    <r>
      <rPr>
        <rFont val="Arial"/>
        <b/>
        <color rgb="FF000000"/>
        <sz val="12.0"/>
      </rPr>
      <t xml:space="preserve">Pastel </t>
    </r>
    <r>
      <rPr>
        <rFont val="Arial"/>
        <b/>
        <color rgb="FFEA9999"/>
        <sz val="12.0"/>
      </rPr>
      <t>c</t>
    </r>
    <r>
      <rPr>
        <rFont val="Arial"/>
        <b/>
        <color rgb="FF93C47D"/>
        <sz val="12.0"/>
      </rPr>
      <t>e</t>
    </r>
    <r>
      <rPr>
        <rFont val="Arial"/>
        <b/>
        <color rgb="FFF1C232"/>
        <sz val="12.0"/>
      </rPr>
      <t>l</t>
    </r>
    <r>
      <rPr>
        <rFont val="Arial"/>
        <b/>
        <color rgb="FFB4A7D6"/>
        <sz val="12.0"/>
      </rPr>
      <t>l</t>
    </r>
    <r>
      <rPr>
        <rFont val="Arial"/>
        <b/>
        <color rgb="FFF6B26B"/>
        <sz val="12.0"/>
      </rPr>
      <t>s</t>
    </r>
    <r>
      <rPr>
        <rFont val="Arial"/>
        <b/>
        <color rgb="FF000000"/>
        <sz val="12.0"/>
      </rPr>
      <t xml:space="preserve"> with black text are for social conversation</t>
    </r>
  </si>
  <si>
    <r>
      <rPr>
        <rFont val="Arial"/>
        <b/>
        <color rgb="FFFFFFFF"/>
        <sz val="12.0"/>
      </rPr>
      <t xml:space="preserve">Dark </t>
    </r>
    <r>
      <rPr>
        <rFont val="Arial"/>
        <b/>
        <color rgb="FFFF0000"/>
        <sz val="12.0"/>
      </rPr>
      <t>c</t>
    </r>
    <r>
      <rPr>
        <rFont val="Arial"/>
        <b/>
        <color rgb="FF6AA84F"/>
        <sz val="12.0"/>
      </rPr>
      <t>e</t>
    </r>
    <r>
      <rPr>
        <rFont val="Arial"/>
        <b/>
        <color rgb="FF8E7CC3"/>
        <sz val="12.0"/>
      </rPr>
      <t>l</t>
    </r>
    <r>
      <rPr>
        <rFont val="Arial"/>
        <b/>
        <color rgb="FFE69138"/>
        <sz val="12.0"/>
      </rPr>
      <t>l</t>
    </r>
    <r>
      <rPr>
        <rFont val="Arial"/>
        <b/>
        <color rgb="FF000000"/>
        <sz val="12.0"/>
      </rPr>
      <t>s</t>
    </r>
    <r>
      <rPr>
        <rFont val="Arial"/>
        <b/>
        <color rgb="FFFFFFFF"/>
        <sz val="12.0"/>
      </rPr>
      <t xml:space="preserve"> with white text are for questions that need answering</t>
    </r>
  </si>
  <si>
    <t xml:space="preserve">Poll: Please select the institution you ranked #1 on your rank list: </t>
  </si>
  <si>
    <t xml:space="preserve">Results: </t>
  </si>
  <si>
    <t>Harvard 9
MDACC 8
Cedars Sinai 6
MSK 5
Hopkins 5
Penn 4
UCSF 4
WashU 4
With 3: Stanford, CCF, UCLA, Fox Chase, USC, Baylor, Loma Linda</t>
  </si>
  <si>
    <t>Too bad Cedars and USC aren't bigger programs so that more of us can share the sunshine... x3 // you can apply in 2 years to become one of the trios at USC // i know they didn't fill a spot one year but why did that escalate to a 3-2-1-2-3-2-1 rotation or whatever it is...? seems like they could've filled an extra the following year and returned to status quo? // Its 3-2-1-1 repeat. This cycle is the first of the 1's. I asked them about this, and PD said if they skip on taking a spot during their trio year, then they might risk losing the spot permanently.</t>
  </si>
  <si>
    <t>https://www.surveymonkey.com/r/KXQBPPV</t>
  </si>
  <si>
    <t>https://www.surveymonkey.com/results/SM-W8VK2QDH8/instant/</t>
  </si>
  <si>
    <t xml:space="preserve">
**Any way someone can change the x-axis on the results output from % to absolute number? It's pretty hard to scan it without hovering exclusively // sorry surveymonkey free version is not very customizable</t>
  </si>
  <si>
    <t>Questions &amp; Conversation Starters</t>
  </si>
  <si>
    <t>Answers</t>
  </si>
  <si>
    <t>😊</t>
  </si>
  <si>
    <t>Responses to Responses</t>
  </si>
  <si>
    <t>this straw poll seems to go to last years results: https://www.strawpoll.me/12486295/r</t>
  </si>
  <si>
    <t>--- 3/17/18 - ? ---</t>
  </si>
  <si>
    <t>Does how we do on step 3 matter at all??</t>
  </si>
  <si>
    <t>Is there a 2018-19 spreadsheet yet?/no//what about now?</t>
  </si>
  <si>
    <t xml:space="preserve">Ours didn't start until 9/15, when ERAS was open/submitted. This is how it usually is, but feel free to start it early! </t>
  </si>
  <si>
    <t>Feel free to start one early if you want! We could all communicate about our away rotations impressions, trusting the process, etc.// Has anyone started one yet?</t>
  </si>
  <si>
    <t xml:space="preserve">Another away rotation question. I know Penn was talked about below, but for those that either interviewed at/rotated at UPenn and WashU, which would you recommend for an away rotation in terms of overall experience/ learning opportunities / QOL? </t>
  </si>
  <si>
    <t>I interviewed at both and did not rotate at either. I heard that the rotator experience was great at both places. However, Penn has a TON of rotators (ie. 6-8 per month). Personally, I would do it at WashU if you are split on the decision. Also, Penn rad onc is a little overrated.</t>
  </si>
  <si>
    <t>New</t>
  </si>
  <si>
    <t>SAVE</t>
  </si>
  <si>
    <t>The Department of Radiation Oncology at Northwestern University has opened an additional ACGME-approved residency position starting July 1, 2018. We are now taking applications for this position for residents who have completed an intern year and are prepared to start a in a Radiation Oncology residency as a PGY-2 or later. Interested individuals should send a statement of interest, your CV, and at least two letters of reference to Shannon Peck-Walden 312-926-3521.</t>
  </si>
  <si>
    <t>PGY-2 or later</t>
  </si>
  <si>
    <t>Is there a list of programs that require a Step 2 score prior to interview? I know UCSF does but FREIDA also lists it for other programs like UMich, Mayo etc and not sure if it is accurate//shouldn't this now kinda be on SDN boards?</t>
  </si>
  <si>
    <t>I think discussed below already in earlier chats // sorry, missed it. thanks</t>
  </si>
  <si>
    <t>Northwestern University Department of Radiation Oncology</t>
  </si>
  <si>
    <t>Northwestern University Department of Radiation Oncology hosts a cohort of 9 residents. We provide comprehensive clinical experience in the use of radiotherapy to treat cancer. We are also home to prominent grant-funded scientists and physician-scientists and can thus offer significant research opportunities.</t>
  </si>
  <si>
    <t>The Department of Radiation Oncology at Northwestern University has opened an additional ACGME-approved residency position starting July 1, 2018. We are now taking applications for this position for residents who have completed an intern year and are prepared to start in a Radiation Oncology residency as a PGY-2 or later. Interested individuals should send a statement of interest, your CV, and at least two letters of reference to Shannon Peck-Walden speckwa1@nm.org</t>
  </si>
  <si>
    <t>Can someone please clarify the concept of double coverage? Does it mean you may have two Attendings per specialty block? Does it mean you cover two different attending when you’re on call?//Double coverage means covering two attendings on a block. On call is different, as you may be covering the entire department.</t>
  </si>
  <si>
    <t>MS3 here, can anbody list some of the programs that are thought to be "malignant"?//SDN forums// Can we get a link to forum you are referring to?// sure:  https://forums.studentdoctor.net/forums/radiation-oncology.50/</t>
  </si>
  <si>
    <t>Our radiation oncology program is a cornerstone of the Robert H. Lurie Comprehensive Cancer Center – one of the 41 NCI national designated national comprehensive cancer centers in the United States. The Lurie Cancer Center is an also founding member of the National Comprehensive Cancer Network (NCCN), an alliance of 23 of the world's leading cancer centers committed to research and enhancement of patient care. Our cancer center faculty members routinely provide expertise in writing the NCCN’s annually updated evidence-based treatment algorithms for multidisciplinary standard of cancer care.</t>
  </si>
  <si>
    <t>Can anyone comment on UTSW or Emory for a prospective away rotator? Both of these are in locations I would gladly live but I know in the past these two have gotten negative comments due to long work hours / poor QOL. thoughts? //See the thread on the SDN forum</t>
  </si>
  <si>
    <t>The department is relatively new , went on SOAP  back in 2009 year after opening. The faculty turn over has been high. Despite the research time, the residents can't seem to get a single academic job. Some have done fellowships. limited alumni network (new program relatively). They have money and toys, Timmerman is great.  Emory has some similar issues. Cant shake the reputation of unhappy residents, bad hours and malignancy. The residents rotate in multiple places and are scutted out, poor QOL and double coverage, on probation warning with ACGME last year. Protons center plan went broke. Famous chair. // thought the changes at Emory resolved a lot of the programatic issues // during my interview at UTSW I didnt get any impression of malignancy. Residents were happy.</t>
  </si>
  <si>
    <t xml:space="preserve">Agree, Folkert is an incredible PD and residents all love him. I really really liked getting to know him and he even teaches residents to do ERCP based brachy (amazing!). Also, Dallas is an awesome city. </t>
  </si>
  <si>
    <t>If you are truly that concerned about a program, then you should rotate there and get some first hand experience.  However.....and this is a big however.  The vast majority of applicants applying to radiation oncology look better on paper as compared to rotation performance.  Its not that they aren't good and won't eventually be great in the field; its just that you don't have experience in our field, besides research, and it is pretty easy to sink a rotation based on a few bad days.  So if you truly want to be in a certain location and you look great on paper, I personally wouldn't rotate at your most sought after place but potentially another close by in the region showing your willingness to be in that region.  One obvious way to gauge your chances after a rotation is to see how many former rotaters have matached if you are able to, and there is always grey area dependent on individual situation.//"The vast majority of applicants applying to radiation oncology look better on paper as compared to rotation performance. "-yes which is what applicants sometimes fail to grasp when wondering why people with a 250+ USLME score didnt match etc/yes looking at the SDN boards and this sheet it is very clear there is an overabundance of unwarranted assuredness of opinion.</t>
  </si>
  <si>
    <t xml:space="preserve">For those who did an away or interviewed at both Penn and Yale, which do you feel would be a better away rotation experience for a current m3 student? The away impressions forum has experiences from 4 or so years ago, so I was hoping to get an updated opinion on this. Which has better learning opportunities, QOL, cost during rotation, etc  </t>
  </si>
  <si>
    <t>If you can get over New Haven, the QOL of the yale rotation is very nice! x 2// QOL at Penn rotation was pretty great too, 2 attendings the whole month so you really get to know them and get pretty substantial letters (all my interviews marveled about my letter). //QOL at penn was not great for me. Its very service dependent. everyone was super nice though and liked it there.</t>
  </si>
  <si>
    <t>As the technological and radiation therapy arm of the cancer center, our primary treatment facilities are housed in the Northwestern Memorial Hospital. With 894 inpatient beds and more than 3 million square feet of medical building space, Northwestern Memorial one of the largest hospitals in the nation and one of tallest hospitals in the world. In 2017 the institution was named as the 13th best hospital in the country on the US News Hospital Honor Roll.</t>
  </si>
  <si>
    <t>I know there's a rule that we're not supposed to delete anything on the spreadsheet, but the green row below has gotten pretty ridiculous.  Any mods able to censor out of respect for individual privacy / cessation of cyber-bullying?  I don't think any other SDN-related spreadsheets have gotten to this point // &gt;&gt;&gt; except for derm, THEY CRAZY!!! x3</t>
  </si>
  <si>
    <r>
      <rPr/>
      <t xml:space="preserve">let's put it to an unofficial vote. Delete? Yea x16 or Nayx2//Delete names of individualsx3// how do we know when quorum is reached? // When someone takes it upon themselves to delete it. // that's some ex post facto nonsense. any random individual could violate the rules of the forum and delete without a vote. we're voting to establish whether there are legitimate grounds for censorship within the rules.//you do realize this is a simple spreadsheet and not a ledger for Federal Law, don't you?// hahaha // </t>
    </r>
    <r>
      <rPr>
        <b/>
      </rPr>
      <t>I still think that a lot of what was said reflects poorly on our specialty and that it should be deleted. if I came on here as an MS3 and read some of this stuff I would kind of think rad oncs were maybe sexist and/or jerks// what if that BLM vandal was one of us? // dear god...| the bolding child strikes again with more faux idignation // &lt;&lt; hows about we just take this outside 👏🏼👏🏼👏🏼👏🏼👏🏼👏🏼👏🏼 #WORLDSTARRRR//nope that was real indignation</t>
    </r>
  </si>
  <si>
    <t>some of you guys are going to get your souls crushed intern year. Gosh so many children on here. You have no idea what medicine is like. //i know. some as so childish to go on the web and scold people. // shame, shame, shame?// man how much longer til the next season comes out // thank god for those cush TYs 8) x3</t>
  </si>
  <si>
    <t xml:space="preserve">Hey guys - MS3 here.  Would be nice if people would provide input in the Away Rotation thread on SDN for guidance on great experiences you had, or places not worth it/to avoid.  Thanks!// Another MS3, would really appreciate submissions to the "Away rotations" thread on SDN now that match is complete! </t>
  </si>
  <si>
    <t>I rotated at CCF and highly recommend it.  Ended up matching elsewhere due to family stuff, but it's a fantastic rotation.  // agree, I rotated at CCF and it was the best experience of med school. ended up picking another place because of specific research interest, but I would have loved it at CCF. Amazing faculty and residents</t>
  </si>
  <si>
    <t>Look forward to seeing everyone at ASTROs to come! x2</t>
  </si>
  <si>
    <t>On a lighter note, has anyone received their UChicago gift card? Lol</t>
  </si>
  <si>
    <t>Yeah, a while ago! x4 // spent it already to buy coffee for my mom // aww that's cute</t>
  </si>
  <si>
    <t>Haha, yeah people in this chat are nuts... sorry bud x4 // Also when people go on their long tirades please consider adding your comments to additional cells to help with general readability. // I can't believe people are using actual names! Like chill x5</t>
  </si>
  <si>
    <t>I did not match at HMS, I am not an HMS student, I am not any of the people who's being mentioned by name on this sheet, but come on guys, speaking about individuals by name, especially when it's not something complementary, is totally out of line. The match is done, speculating on what happened and calling people out by name doesn't do anything for us regardless of whether we're happy or not happy with our match.  X3  // Who has the the freaking time to look back at 5 years worth of applicant data for HMS students who matched into Harvard rad onc and find out they all went to BWH and MGH except for this year? What the freak is wrong with you people????? xEVERYONE // &lt;---yeah, somebody is psycho, how can that even be worth your time? x3</t>
  </si>
  <si>
    <t xml:space="preserve">As one of the HMS students this year, many of these comments demonstrate an unfortunate lack of knowledge as well as insight into people and life in general combined with a short-sightedness and willingness to speculate that are a poor combination. It’s a general reflection of the quality of information and discussion on this spreadsheet. This is neither a defense nor an attack of any program or any person – it’s merely an observation and statement. For future years, please read everything that you see here about programs and people very skeptically. And to those in this discussion, I hope that you will come to your own terms with the results of the cycle – we all have our own paths to walk, and frankly, it’s spreadsheets like these that perpetuate the myth that reputation is the end-all-be-all for which we should all be fighting. I truly wish everyone the best, was definitely a privilege to meet many of you this year. x9// Well-said. I think the spreadsheet itself was still useful and a great collaborative tool, but it is unfortunate that a few people took advantage of their anonymity to perpetrate pretty spiteful and unbased gossip.  </t>
  </si>
  <si>
    <r>
      <rPr>
        <rFont val="arial,sans,sans-serif"/>
        <color rgb="FF000000"/>
        <sz val="10.0"/>
      </rPr>
      <t xml:space="preserve">Second that. Shout out the applicants this year who continued to post personal information in the limelight. And to the anonymous non applicants for tranishing a great thing we have, you are discouraging future applicants from putting their information on the spreadsheet out of fear for personally being called out on baseless accusations. The field is already small and this spreadsheet was incredible as an applicant this year. But at the expense of a few people who sit comfortably in their armchairs making claims, they decide to drag down real people's name and reputation jumping to the worst conclusions. I met a few of these guys and just like every applicant they were the most amazing people I've had the privilege to meet. I went into this field because I related and was inspired by the people of radonc, but I can't imagine wanting to apply again if I had met people like those below instead.x2 I'm happy so many of my co-applicants still had the courage to put themselves here and comment in a way to help the other applicants, and I hope future applicants feel they have the same space where they can share and learn but I can imagine future hesitation. x3//I agree with the fact that the chat has been controversial but come on... would you really reconsider your </t>
    </r>
    <r>
      <rPr>
        <rFont val="arial,sans,sans-serif"/>
        <b/>
        <color rgb="FF000000"/>
        <sz val="10.0"/>
      </rPr>
      <t>WHOLE carreer choice</t>
    </r>
    <r>
      <rPr>
        <rFont val="arial,sans,sans-serif"/>
        <color rgb="FF000000"/>
        <sz val="10.0"/>
      </rPr>
      <t xml:space="preserve"> based on the comments of some anonymous internet trolls?! my goodness you all are children</t>
    </r>
  </si>
  <si>
    <t>this shit is fucking absurd. lets be friends x4</t>
  </si>
  <si>
    <t>reading some of the expectations that y'all have for a program just reminds me of this: https://i.imgur.com/mjYKmkM.jpg//you have no idea</t>
  </si>
  <si>
    <t xml:space="preserve">Given that anonymous people seem to be filling in the matches, where are people getting the data from? Is there a master match list? </t>
  </si>
  <si>
    <t xml:space="preserve">Some people may have found out from their home or matched program's PD or just looked at the individual school match lists available. </t>
  </si>
  <si>
    <t xml:space="preserve">I do not know but super interested if anyone has any insight. It makes sense given the distribution of the class as Harvard has never had a class with so little diversity in women, non-HMS. // Probably only 2 of the HMS men were meant to match. I wonder which 3 just got lucky. // Lucky bastards lol!!!! // Bump, need updates.x3 // Boo hoo, no diversity, waah waah. Why do we have to be politically correct all the time instead of realizing we should hire the best people for the slots and not give two cents about what gender they are?//the answer to your question and the flaws inherent in your question can be found ALL OVER THE INTERNET. Since you ask I am guessing you are looking for a "teaching moment". Good luck with your googling. Also. where did you match? Just asking for a friend. x1 // I matched years ago, now watching our oversaturated field evolve as we decide to pay attention to dumb things like political correctness for gender than merit-based policies! &lt;-- Sad!// /I'm not sure diversity and merit are mutually exclusive for top applicants. Think about Harvard rad onc, they can pick the best and usually they have a very balanced class because they attract the top talent from all races, genders, etc. I agree that the match from them this year is really odd. x4 // Agree, they have never taken so many white and asian men in one class (check their website)...again the diversity point is MOOT with a place like HARVARD RAD ONC...by the time someone gets to interview there and is competitive enough for a field like rad onc, they are the best of the best of whatever race and gender they come from. Really weird match. x2 // Exactly - Harvard is not a good example to talk about reverse sexism phenomenon. Look at the mid- and low-tier places being politically correct. Look at UF apparently from what I read saying they interviewed 90% females for their spots x2. So sad. I bet these people voted for Hillary solely because she was a woman too!//&lt;--Given the competition i dont think ANYONE had to resort to voting for her *beacause* she was a woman. x2 // So look at where the Harvard kids prelim programs - they are not doing their years at BWH and MGH. I looked back at prelim data for the past 5 years for their entering class....every single Harvard med kid who matched into harvard rad onc went to BWH or MGH prelim year indicating the strength of the applicant and the fact that they were probably told they would match at harvard x2 // &lt;--agree, all the non-HMS people go near their home institution which makes sense. But if you are meant to match at Harvard rad onc, why would you go to a worse, second tier prelim med program at BIDMC which is across the street from two of the top medicine program in the country? Or go to Virginia? Answer: You don't unless you weren't expecting to match aka XXX and XXX at least.... // I didn't get an interview with Harvard bc wasn't a strong applicant but what an opportunity this year was for some people. Life changing to get into HARVARD RAD ONC because of a glitch in the NRMP or because of sheer luck of top applicants going other places for just this one year. WOW. x2 // What is going. x5 // I would sell my soul to get into harvard radiation oncology. x4 // It's ridiculous to think matching at BIDMC would suggest they were told they wouldn't match at Harvard... the prelim and advanced rankings aren't independent so they could've easily ranked the pair highly. Let's avoid personal attacks and speculation about our colleagues. x2 this discussion is incredibly inappropriate// BIDMC is the best for teaching/education IMO//BIDMC is harvard. its all one program// At this point the only reasonable explanation for the insanity on this spread sheet is you are Russian trolls. x3 // BIDMC is the worst of the Harvard prelim years...it is the step child of the three prelim programs and it has the worst vacation and daily schedule, even worse than MGH which is saying something. At least with MGH and BWH you get the name. // As someone who interviewed at Harvard this year, I was told historically that the old PD, Dr. H highly "encouraged" residents to rank medicine prelim years at MGH or Brigham, however, this year the new PD, Dr. Z did not make any such requests, and actually recommended that applicants seek prelim programs wherever they desired. Additionally, this is the first year in which HMS students were not contacted by HROP about their potential of matching at the program, so no HMS students went into the match knowing unequivocally whether they were matching at HROP or not. So I think the more likely explanation is that the residents who did not match at MGH/BWH prelims opted to do something else, rather than it being any indication of their rank.  It is completely inappropriate ot call residents out by name based on your false pretenses and poor internet sleuthing. // So going to BIDMC when you are from Harvard medical school is "doing something different?".....LMAO x5 // I'm super late to this thread but current resident and former HMS student, can confirm the above. Former PD basically told people that they were going to do intern year at BWH/MGH, no discussion. Current PD doesn't from what I know. Most HMS students doing a prelim year (in general, not just going into rad onc) have their pick of which harvard-associated hospital they want to do their prelim year at if staying in boston. And multiple people willingly choose to do it at BIDMC every year, they have a good teaching culture, nice vibe and people, and schedule is definitely not worse than MGH. So in conclusion, all the above theory is completely BS, in case that wasn't already obvious. </t>
  </si>
  <si>
    <t>I don't know about you... but I declined to rank Harvard (after not being invited) because I felt they weren't diverse enough... I think it's a super terrible reflection on the program that they would send out an email saying they were "disappointed" in the match (and have it leak to the public no less). Imagine how the matchees feel. I met all of them on the trail and they are all quality people. // The way I see it everyone who matched was wanted, just some more than others. // ouch I ranked Harvard #1 and didn't match there :( x4 // My opinion: H and others were told the rank list was one way, and Z changed it last minute and they actually got the top 7 he wanted. x6 // I do not think PDs can change the list like that because after the match, the entire rank list for that program and where people match are sent to the program. he wouldn't risk his reputation like that.  x3  // actually they can. it depends on the philosphy of the department. Is it democratic or not etc. Also the rank list itself is protected. So not everyone will be made aware of the rank list. This is done in large part so residents dont know where they are ranked. It is considered inapprorpiate for residents to know if they were high or low on a list. Finally, to speculate with Dr. Z did or did not do is also inappropriate. This place is an echo chamber and unfounded speculation leads to bad rumors about people who do not deserve to be subject to them x2</t>
  </si>
  <si>
    <t xml:space="preserve">what PD sends an email to the department saying we screwed up the match this year ? If true - that sets a sad tone for those that matched this year. If they didnt want to match those that they ranked it is the progam's fault x2// (moved from C25):  If you read Alvin Roth's original 1984 paper and the more updated 1999 in the American Economic Review, there are a few caveats to this "stable marriage match system" for it to work efficiently and effectively in the entry level physician labor market. Firstly, no couples matching. Couples matching introduces the problem of reducing two candidates to the most comon denominator. Advanced positions also contribute to an inefficient match because they introduce a time-dependent factor. In the course of a year, it's possible that multiple spots change availability whether through death, medical illness, spouse/family decision changs, etc...but the spot that is now PLANNED for availability in the future no longer exists and the instutition must either forgo the spot to include add another one for the following application cycle or acquire a resident outside the match. If you look at the sample size required for a specialty to produce an efficient match, it really sucks for small specialties like radiation oncology. For more specialized fields, it's probably a better idea to just have their own match (like urology or ophthalmology). When you have a sample size of over 1000, you still have maybe a 1/1000 chance of changing the match results simply by the order in which you input rank lists. However, in a theoretical sample size of 200 (that's rad onc), the chaotic/entropic nature of random chance increase this much more. While the NRMP match video is great for providing a simplified and truncated summary of HOW it works, it doesn't do a good job of explaining what happens in extraneous circumstances. In an excerpt from Roth's 1999 paper, he discusses the issue of practical vs. theoretical game theory for systems like the proposed "perfect marriage". The NRMP match algorithm is inapplicable if there's an issue with either side "gaming" the system. You know what I mean. When PD's tell you shit like "yeah...we're totally ranking you up there. would love to see you on the [blank] Coast."  So there's a falsified sense of preferential ranking, and this actually contributes to the development of asymmetrical rank lists. Remember, the ENTIRE point of the "stable marriage" algorithm is to produce a situation where both the applicant and the institution arrive at a conclusion where both parties are satisfied with the result. Long-roundabout answer to OP: the match algorithm can work, but where ther are couples matching, advanced positions (unavoidable), or outright "gaming the system" by either parties, you're privy to an inefficent total, systemic match. The reason why the match started in the first place was because it initially was an unregulated wild west of bullshit. Imagine 2nd year medical students getting residency offers simply because they went to a good medical school. That's like high school recruiting for football positions now, totally illegal. So the match was initiated, and ended up shifting the regulations entirely in the other direction, from a completely unregulated free market to a fully-controlled, centrally regulated system overseen by the NRMP now. While the initial intentions of the match were to protect applicant interests by preventing the "you have 12 hours to reply to this job offer", we have this monstrosity now. Honestly, this a huge systemic error that cannot and should not allowed to be happen. The gravity of the decision weighs heavily enough to drastically alter the course of any one person's career trajectory, while some may halt entirely. I, anonymous poster, propose that the remedy to future train wrecks rely on actively not trying to game the system, have a rad onc specific match, or just getting rid of the match entirely. Move to multiple rounds of interviews/job offers that start in fourth year instead? The whole point is that the rank lists were supposed to match applicants and institutions where BOTH parties are satisfied in a "stable marriage". Not produce the effect where one should "rank just in case, I mean...you don't want a job?!" Not saying this happened, but theoretically this could happen (i.e. 1-13 went to other places (that they ranked higher) and then Harvard matched 14-20). x2, yup it is still totally possible that they could fall to low/the bottom of their list. Watch the nrmp video about how the match algorithm works! It's super interesting (and explains situations like these) &lt;- Did you hear it won a Nobel? /s lol no need to be mean, just putting it out there bc from this and other conversations it's clear that not everyone knows how it works and that video is a good place to start. smh// Based on my limited reading, whoever's citing the Roth paper is talking about irrelevant exceptions here (couples match and advanced vs categorical positions). Can't speak to gaming the system but that's the fault of any applicants who didn't rank honestly (not the issue we're concerned about here) and if it happened to Harvard then they shouldn't be upset about falling low. // Why are those exceptions irrelevant? Sure, I get that maybe couples match may not play a big role. But the time dependent nature of advanced positions creates the possibility of delayed/deferred placement. How do you fill those spots? You create a new slot next year with an asymmetrical enrollment every year thereafter (where you get 3 one year, 1 the next year, and 2 the following) or obtain a resident outside the match. Those are the only two ways. And NO, the match isn't supposed to just match applicants at any possible combination of interviewed locations, it was MEANT to match the best possible combination for the system as a WHOLE. The idea that a person should rank EVERY instituition they interviewed at and be okay with ANY match just doesn't align with the original intent of the applicant-sided match algorithm. The power still largely rests in the institution's hands. </t>
  </si>
  <si>
    <t>Hey idiot troll, I just saw the Harvard Match List and only 2 of the new HROP residents this year chose to go to Brigham, and none chose MGH. This entire row of the chat sheet is ridiculous and should be deleted. HMS kids certainly don't need my support, but I love it so much when internet trolls get exposed!</t>
  </si>
  <si>
    <t xml:space="preserve">When family/friends congratulate you on the match, what do they say?  </t>
  </si>
  <si>
    <t>I've gotten congrats on radiology oncology, radiology, and interventional radiology so far.  Even doctors get it confused smh. x2 // My mom, every time I talk to her: "what kind of doctor are you going to be again?" x2 lmao our parents should be friends</t>
  </si>
  <si>
    <t xml:space="preserve">New poll for where you matched on your rank list: // its a dead link // is it though?// &lt;in a different time and place. Yes. </t>
  </si>
  <si>
    <t>or just put them on anon applicant data // wasn't even aware it was on there. could that column at least be moved up so you don't have to scroll all the way over? // done // matched at #8, looks like i'm winning the game on that survey so far // check again on anon applicant data lol</t>
  </si>
  <si>
    <t>https://www.strawpoll.me/15323716</t>
  </si>
  <si>
    <t>Hey y'all...someone keeps adding my info to the match results tab (and it wasn't even accurate).  Can we all respect that some people might not want their info listed on here at this point, and focus on only entering/editing our own info there, please? x2</t>
  </si>
  <si>
    <r>
      <rPr/>
      <t xml:space="preserve">Current resident here. Our field is small enough that everything listed in this document and other such postings are considered public information. The fact that everyone knows each other is one of the great joys and liabilities of radiation oncology, depending on how well you play in the sandbox. A well-regarded chairperson and close mentor once gave me this valuable advice: </t>
    </r>
    <r>
      <rPr>
        <b/>
        <u/>
      </rPr>
      <t>a) Always be humble. b) The most important thing in radiation oncology is your reputation -- so don't mess it up</t>
    </r>
    <r>
      <rPr/>
      <t>. Congrats on the match!</t>
    </r>
  </si>
  <si>
    <t>Wait I'm lost lol what is the delicate situation?!  //  there’s a very active thread on sdn website itself that is being referenced here // sit down, be humble. x2</t>
  </si>
  <si>
    <t>And that's fine, if someone wants to try to figure out my info elsewhere. The fact that I haven't publically advertised or told many people at all where I've matched makes that it's already been listed here kind of scary...As I said, I think listing our own info here is sufficient enough for now (or at the least, get the info accurate...)</t>
  </si>
  <si>
    <t>I'm hoping color coding everything will diffuse the palpable tension. // lmao x2</t>
  </si>
  <si>
    <t xml:space="preserve">Just out of curiosity, why do you think someone keeps adding your info when you don't want it there?// bc my info keeps showing up there, after I've deleted it, and I never entered it there in the first place. Not personally a fan of my info being publicized - that's fine for people who are fine with it, and want to list their own...but I'm not...ya know? I just don't get why someone would be so concerned with me, there are plenty of other empty cells there. // That was precisely my point. Why you specifically?//Dunno...that's why I thought it was weird... // someone definitely went through last night or this morning and filled out a ton of people's match results, for better or worse // for better! It's really nice to see where all the familiar faces of the trail are heading, and also super helpful for future applicants to see what kind of applicants (school / advanced degree / research year) end up where! </t>
  </si>
  <si>
    <t>different applicant than OP here and my information was also added without my doing. I thought it was weird but didn’t sweat it. We will all know everyone soon enough. Chill folks // Maybe OP has something to hide.//its sad to see so many in our field willing to turn into a virtual mob. If you dont have constructive advice based in goodwill,it really necessary? // Don't feed the trolls, everyone.| LOL! The information will be in the program website soon enough and will be the top thing that comes up when someone googles your name, just as some of you have linkedin. I personally don't care if someone adds my stuff and the idea that this is "private" is ludicrous //&lt;- being on a programs website is quite different from being opened up to nastiness after coming for assistance in a delicate situation| Then you shouldn't put yourself in a delicate situation ah?// &lt;- people like you are the reason its delicate. Be kind. Youre going to be a doctor.| People who are going to be doctors should also be humble, responsible and keep their word. The match is a binding contract. If you want privacy, you went into the wrong profession. Wait until you get your medicare number for prescriptions and you get your licence with the medical board. All your information will be public record. If you believe your match is beneath you, open up the spot to a willing candidate and transfer to family medicine. // lol didn't know rad oncs could be so raw.  Time to chill guys, no harm if someone wants privacy, even if they will be made public. x5 // I feel like I didn't meet any people on the interview trail who would be consistent with the stuff that's being posted lol what's going on // people are worse people on the internet x a million</t>
  </si>
  <si>
    <t>M3 here, I would like more info on how many places people interviewed and ranked, and how far on their match list they hit. Would love if people could fill in those columns on the applicant list... trying to compare myself to people on the list...//these questions best addressed on SDN board</t>
  </si>
  <si>
    <t>So....whos starting up the 2018-2019 spreadsheet? =D x3</t>
  </si>
  <si>
    <t>What advice would you give to next year's rad onc applicants? / What is general consensus on choosing away rotations? Big name program for LOR, or choose programs that one has a better shot of matching at?</t>
  </si>
  <si>
    <t>Big name for LOR. And it does increase your chances of matching there if you are well-liked. // &lt;--only if its good. Big names write lots of letters. People get to know what constitutes a real vote of confidence.  // intangibles &gt;&gt; numbers (which include but are not limited to research productivity, fostering relationships with your patients and residents during aways, having cool hobbies, being a genuinely decent person, etc. also, the three As. I matched at a program I had no business interviewing at based on numbers because I checked most of the above boxes. //&lt;--your rotation evaluations matter a lot. //&lt; iaway rotations help if you come across well. can hurt if you dont. be honest with yourself // i had numbers and intangibles for days but didnt get any top 10 interviews and then matched poorly, so there's also a large luck/randomness factor x2//&lt;-- above cell has great advice. Be HUMBLE and show respect for others. Your reputation counts on it. It will also serve you well.///I would schedule the aways with the programs you most want later, especially if you're not familiar with how to present and look up rad onc patients. I did my rotation with my most coveted program first, had no idea wtf I was doing and was super nervous bc I wanted em bad, and I got a HP which I think really hurt me. Also a huge part of aways are the presentation you make at the end, and there is a good chance you will get to recycle the presentation and add stuff/refine it to make it better as you go on. My presentation was 10x better on my last away than my first.</t>
  </si>
  <si>
    <t>My advice would be to do as many aways as you can fit in.  Looks like rotators generally had an edge in the process to some extent, which makes sense if you decided to spend a whole month visiting a place. I didn't value them as highly as I should've.  X 2 (I did 5 radiation oncology rotations) // I did 2 aways and wish I canceled my med subi to do another away as well| addding to this, if you are going to rotate somewhere make sure you do a good job. I can't tell you how many applicants ive seen be careless during their rotation. Be nice to EVERYONE. People observe a lot during your time somewhere and lots of things are noticed. Many people are actually harmed by aways and i dont think they even know it.//I was someone who did as many as I could fit this year, going straight into interviews, and I would say to give yourself a break between the two if possible. Going straight from step 2 ck to 4 months of away rotation spotlight (doing ERAS in the midst of them), then straight into 2 months of crazy (2-3 cities per weekend) interviewing schedule is a lot. I was definitely having trouble staying focused and preparing for my late January interviews. All of that said, I think if you perform strongly on an away and make the attendings/residents genuinely like you, it's the single strongest thing can do to effect your chances of matching at a given program</t>
  </si>
  <si>
    <t>For all the applicants who who matched in the nyc metro area: Super excited about getting together for Rad Onc/recreational stuff and taking advantage of working near/in the big apple! x4!!</t>
  </si>
  <si>
    <t>Yay!!!!</t>
  </si>
  <si>
    <t xml:space="preserve">For all the complaints on this spreadsheet earlier this season about females having the advantage, 6/7 people who matched Harvard are male and 5/7 male for MDACC... x2 // 4/6 who matched MSK are female, when only 1/3 of the applicants are, so... </t>
  </si>
  <si>
    <t>if you look at the interview data, there's no denying females have an advantage overall. Two programs aren't enough to change that. //Let’s ignore systemic gender discrimination in STEM fields. That seems reasonable.//&lt;--you dont seem to realize that you are all assuming that programs have a better insight or control into who they will match than they do. Also THIS IS AN UNSCIENTIFIC SPREADSHEET THAT DOESNT HAVE EVERYONE ON IT. //Totally agree that assuming females obviously have an advantage based on this spreadsheet is unscientific.//it's unscientific, but based on amount of interviews received by female vs male applicants (in our imperfect self-report system), it's not unreasonable....I don't mean to make anyone feel attacked, and I don't even think advantaging female appicants is inappropriate considering the male-dominated status of the field currently. Also, I think that interview invites don't necessarily translate into being higher on program rank lists, so being advantaged in invites might not translate well to match results. x2 Again, no reason we can't discuss things without devolving // Some rad onc faculty admitting female applicants have an advantage is good enough for me// its way more unscientific of the OP to assume there's no female advantage because two out of 80+ programs matched female applicants directly in proportion to their applications.// 9/12 harvard applicants listed are male and harvard took their own people. totally makes sense that 6/7 would be male. 1 of the three female Harvard applicants ended up at Harvard for 1/7 and the other 2 ended up at MSK--same tier or higher.  its important to actually look at the data.  its also important not to cherry pick when its convenient. Lets keep the discussion positive here. Congrats to everyone -- i'm looking forward to working with all you, it was great meeting so many awesome people on the interview trail. X3| The denial of some people of the advantage they have is a bit comical to me. Accept it and enjoy it. Anybody would use it if they could. x2 // You know what else grinds my gears? Joe Flacco. I mean, is he an elite quarterback or is he not? I dunno man, but it keeps me up at night…///No one will ever eclipse Jon MOTHAFUCKIN Kitna. Back off Flacco</t>
  </si>
  <si>
    <t>using Microsoft excel, a two tailed t test for % interview offers comparing males and females gives a p value of 0.00023511 favoring females.  Similar ttests for Step 1 and ERAS pubs were not significant with males having a grossly higher Step 1 and females having a grossly higher ERAS pubs.
This clear female advantage is also evident on a scatter and best fit lines for %Offers compared to Step 1 scores.
I encourage others to double check on their own or provide analyses from more sophisticated software than I have access to at the moment.  Pending these analyses, I would venture to say that female sex is the single factor most strongly associated with interview receipt.
While the data come from an "unscientific" source, they are a sizable nonrandom sample representing ~1/3 of the total applicant pool.//This is one of those times where you "win the battle but lost the war".  This is embarrasing!  This is coming from a male applicant who is not a feminist.  The ladies who matched earned the spot just like everyone else. x11 // so u dont believe men and women are equal or... // even this guy, who doesn't believe in equality for men and women, thinks the OP is being ridiculous // a person is not a feminist if and only if they believe in female and male equality. using identity politics to tear down someone whos arguing for your case is sickening. // well that and the data demonstrate male and female inequality, but quite conveniently they aren't upset about that because it is inequality in the "right direction."  this essentially indicates that these self-proclaimed feminists weren't ever interested in male and female equality. so it's not really surprising that the previous poster doesn't believe feminist is the same as equality.
im surprised so many here--future physician scientists--are so anti-science.  so science only suits you when you agree with it?  why is proving sexism, ridiculous? Why is it so difficult to get the people who claim to be against sexism to stand against sexism when its proven?</t>
  </si>
  <si>
    <t xml:space="preserve">Current resident checking in: Needs propensity score to be matched, IMO. Also, in my experience, the female applicants on the trail seemed to be easier to interact with and less awkward, but no data point on the google doc to reflect that. Also, with breast and gyn being two large areas of practice in radiation oncology, and many female patients preferring female physicians, it doesn't seem so wrong to favor females in this historically male field. // agree, thanks for checking in! :) </t>
  </si>
  <si>
    <t>All valid points. As stated, I'd like to perform a more sophisticated analysis, but I currently don't have access to a software that would allow me to do so, and I'd prefer not to do it by hand. If you'd like to provide this analysis, I would welcome it. Accounting for nonobjective intangible factors is very challenging and I don't have access to these data; it is certainly a limitation for how well males and females match, but you'll notice that the data represent interview receipt--interpersonal awkwardness has no bearing there. A more valid criticism, which certainly limit these hastily assembled analyses, would be that we don't have access to other potential confounders such as quality of publication, LOR, personal statements, etc. as these can modify interview receipt. While I cannot speak to your personal experience with male vs. female applicants, I don't assume that you're making the claim that male applicants are systematically more awkward than similarly credentialled female applicants. Given that, I have to wonder why that is your experience--is your program inadvertently yet preferentially selecting for more awkward applicants? Do you as an individual have a predisposition, as most of us do, to have less awkward interactions with one set of people over another? My experience as an applicant on the trail meeting most of my future colleagues showed no difference in awkwardness between male and female candidates. Your last point seems to be a matter of conjecture, which I will merely have to differ on. Female medical students are just as qualified and apply in an apporpriate proportion to account for this subset of patients. You also seem to think that female applicants perform better on the interview. I see no reason then for programs to broadly give a handicap to applicants who are just as individually qualified as their counterparts on the basis of their genitals alone. I prefer instead to let individuals make their own choices about their lives. The clumsy and heavy-handed approach I see many well-intentioned people take to "correct" for these individual choices in order to combat some alleged phantom sexism, itself smacks of actual sexism, as demonstrated by these data.</t>
  </si>
  <si>
    <t>after centuries of being marginalized and disadvantaged by society, women are FINALLY having their time in the sun, so let's perform statistical analyses to show how much that isn't fair to men and their precious male egos because they're not happy with their match results!! jesus BRUH LET IT GO x6</t>
  </si>
  <si>
    <t>were you around for those centuries? because i wasn't. they have no bearing on right now. and contrary to what you might think, it is not just to give one group an advantage over another for any reason. im the kind of person that fights against injustice. clearly, im doing it now. so if i was alive back then, i would be fighting for women's equality. however, the kind of person that makes allowances for injustice in the present when it favors her yet screams about how unfair injustice was in the past even though it doesn't affect her today, is superbly hypocritical. Let's remember that the OP was this exact sort of person and I merely contradicted her on these grounds. // hey i'm OP and I'm a dude so... and you're being ridiculous, you should hope no one finds out who you are x2 // its not ridiculous to say that two wrongs don't make a right. // ALSO, considering all the times I've been sexually harrassed and/or not taken seriously ----- I'd say it is still affecting me today. dont talk about things you cant possibly know about, not to mention doximetry's 2018 physician compensation report showing that women earn a whopping 27% less or $105k less than men in 2017.. if you wanna talk facts // i think that's unfortunate, but your run-in with a few wrong-headed individuals does not justify shaping policy for entire groups of people. it's also wrong to tell other people not to talk because everyone is allowed to speak.  you assume that i don't know anything about that, but you have no grounds for that assumption. im skeptical of your report. did they control for confounders: hours worked? field of practice? experience level? position in the department? // no I KNOW you dont know anything about that because you wouldn't be a sexist troll if you did // well at least in a rhetoric sense, you seem to be unable to differentiate fact and reality from baseless assumptions about people you don't know; this in turn validates my skepticism; I would encourage you to reflect on how to conduct yourself in anonymous settings because i can only hope you don't treat people in real life like this. // WOW I would encourage you to take your own advice!!!!!!!! // i dont understand; ive treated everyone here with the utmost civility, while you have resorted to juvenile name-calling and bigotry; i dont see how my advice to you can begin to apply to my own behavior; is there anything ive said that you have cause to reproach?</t>
  </si>
  <si>
    <t>I'm not trying to feed the troll here (clearly the alt-right person above me is a troll), but I'm sure he has never been mistaken for a nurse/nursing student, social worker, or PA as I and many female colleagues are every day. I have immense respect for these allied health professions, but it adds an extra strain every day to have to prove that you are in fact a physician / medical student. So the predjudice that "doctor = male" certainly lives on in the consciousness of our patients and unfortunately even in some of our colleages. So just let it go.  x5 // my female colleagues tell me that this happens fairly regularly and i think its unfortunate; fortunately, I think patients' false perception is improving with time; and I admire those of my colleagues that have the poise to recognize what you have recognized--that our health allies are immensely valuable--and instead choose to receive the patient's mistake as a compliment. however, your patients' false perception does not justify discrimination against your colleagues on the basis of sex.  additionally, i take issue with you calling me alt-right or a troll, of which i am neither, so i would appreciate if you did not assume falsehoods about me.  my points are reasonable and valid; it would behoove anyone who considers him or herself an open mined person to reflect on them. // &lt;&lt; says the alt right troll // now you're just being childish</t>
  </si>
  <si>
    <t>The one non-HMS, non-PhD/research yr, non-rotator who matched at HROP = da real MVP. What a boss. I hope you slay residency there and improve outlook for future external applicants. x2//</t>
  </si>
  <si>
    <t xml:space="preserve">met him on the interview trail and he's a really cool guy too. all the best he deserves it x7  (fuck yeah anu!! YAAASSS ANU) x8 - Never met you Anu, but congrats and best of luck!!// need his biography stat :)  Congrats manx2
</t>
  </si>
  <si>
    <t xml:space="preserve">Can anyone actually verifiably confirm the programs that went unmatched, and were all filled through SOAP? // anyone can view the report in NRMP, it's not a secret lol| Duke, Miami, Wisconin, Indiana, Tufts were unmatched. </t>
  </si>
  <si>
    <t xml:space="preserve">Duke had a special position that didnt match. was for holman + 2 years junior faculty. they had  no intension of doing soap for self-evident reasons. Tufts, indiana, wisconsin, MIamia. // did the duke position really not fill? That’s nuts &lt;//It did not. not too nuts. You are mandated to stay there for two years after residency. if you are good enough to match at Duke for holman, you probably have other offers. Also, SDN is completely out of proportion regarding the fears in the academic market. // SDN is in no way out of proportion to the academic market as a junior academic faculty member adding this comment. Not eloquent but entirely accurate. </t>
  </si>
  <si>
    <t>Everyone update their Match Result! I wanna see where everyone's going!</t>
  </si>
  <si>
    <t>Evidently half the Harvard class went into rad onc this year. Utter ridiculousness. //  Not seeing a bias at all with HROP taking 6 of 7 lol.  I heard there were 14 HMSers this year though // glad for them // same but why did they even interview outside of internally?! waste of time and $$ x2 got my hopes up for nothing lol// Do you know why I find this putrid - because I want to know what the elitists over there think as a reason to justify this nonsense - do they think HMS students are superior to everyone else and the rest are inferior? Well that's the sheer discriminatory vibe they're giving off... // to avoid making this thread super venomous, the hms people I met were definitely qualified and genuinely good people x5, not to mention the mix of most of them wanting (vs other brand name programs) to stay plus the crazy bias for a lot of program keeping their own home/rotators I'll say I was shocked but not surprised..//Harvard always has and will continue to take their own.  This is no surprise...no need to hate, it has always been this way.//May be disappinting if someone passed up on another interview to interview there but at least they took one from the outside, would have looked really bad otherwise.  // yea, I can why people are upset, but they do this every year, with almost every specialty//&lt;- in the past harvard has aimed to take about 50% harvard. But they also ...well lets say that pledge to follow the match rules had something to do with this. So its not impossible they really didn't know this would be the match outcome, unlike in the past. // care to elaborate? I know that at least a few people sent them a "you're my #1" email... // I agree that almost all of the many HMS people I met on the trail were awesome people and I don't begrudge them their HROP spots. My problem is with the program bothering to interview so many non-HMS people and give us all false hope! They clearly could have filled all of their spots without interviewing any outsiders. // It's also possible a lot of outside interviewees didn't rank them first - perhaps it wasn't a good fit or the interview day was a negative that HMS students saw past // I ranked them first lol awkward x2 // haha I also ranked them first and nope. Maybe the HROP faculty just wanted to meet some outside blood before ultimately taking their own? I heard Zietman say he only intended to take 2-3 HMS students, but that's not how it worked out. I'm just glad I got to go out there and see it. The HMS students were totally awesome and I'm so glad I got to meet them on the trail x2 // check out the comment listed above from 3/17....I don't think HROP matched well, they didnt mean to match most of those HMS men....</t>
  </si>
  <si>
    <t>I matched really low on my list. I was really shocked.  I'm trying to figure out how or why--like I revisited my match list to see if I put the programs in wrong, but everything still looks ok. How common is it to hustle after the interview? // Do programs make "trades" with applicants?// Did programs contact you after the interview to encourage you to come? // Im sorry to hear you didnt do as well as you had hoped. I also matched lower on my list, so dont feel like you are alone. I doubt trades are likely- the whole point of the matching algorithm was to ensure everyone got what they wanted. I suppose you could attempt to find another applicant who wants to trade with you, but that seems like a daunting task. The match is binding at least for your PGY2 year. After that, you can ask your program director to release you from the program if a new spot opens elsewhere- but they have to consent to this. Personally, I wouldnt try this route. But it is an option and spots do open.//Actually Match isn't binding for PGY2.  For one, if you find another program with an open PGY2 spot anytime before you start, you can apply for a waiver from the NRMP, if you can get both programs to agree with the switch.  For another, if you can't find another PGY2 spot, the binding agreement part is fulfilled after 45 days, not the entire year.  So, even if you can't get a waiver, if you can find another spot open in RO or another field, you can switch into that regardless of anything your current program has to say, without breaking the contract.  Matched very low on my list too at a program that is an awful fit, planning on getting out of it somehow. // Why even rank that program to begin with if you're already looking for a way out?</t>
  </si>
  <si>
    <t xml:space="preserve">What do you mean by hustle?// and how low was it on your rank list for both of you? // 13 for me.  hustle meaning like calling and emailing the program to show interest beyond a simple thank you note. i know people hustle to get interviews but i wanted to see if that was going on post interview. i didnt do that bc of the post interview communication thing and im wondering if i should have. didnt hear anything from any programs after the interviews either, which i figured was the post interview communication thing as well, but maybe that was an indicator that i wasn't ranked to match on a lot of lists.//&lt;--many programs go over the rak list immediately after interviews and that's it. Dont over think it// I matched 8, out of the 8 I ranked.  Didn't rank a few programs that I knew would have been an awful fit, and my gut told me not to rank the one I matched at either, but my advisor strongly suggested otherwise.  I was just floored bc I thought my interviews went very well.  And, I thought when they said "no post-interview communication", that meant no thank-you notes or "I'm ranking you #1" type messages.  Was that part of the game, to see if I'd really do it anyway? I ranked Miami first, thought I aced my interview, said they'd love to have me, and apparently they didn't even rank me?...I just don't get this whole process.  Pretty heartbreaking.// Really sorry to hear...that is trash (regarding Miami) x2, that is incredibly shitty of them, I'm so sorry :( I almost feel like it was a clerical error or something on their part bc that's just horrible of them//You are not alone. Matched #13 as well. // If it makes ya'll feel any better, I ranked 12 and did not match. Hard to make any excuses here though - with 12 interviews, that’s on me for not getting it done. </t>
  </si>
  <si>
    <t xml:space="preserve">I also matched low on my list, you are not alone :(   x3 at my last choice, on the other side of the country from my SO. Life sucks :( // I'm so sorry :( x2 </t>
  </si>
  <si>
    <t>Anyone on here who matched much lower than expected, who might consider a swap if the match god's allow for that kind of thing...willing to share where amongst us few in the same boat, in the context of a private convo? Also, anyone plan to join residentswap.org? $40/mo seems like a lot of money for a service that might not even help.</t>
  </si>
  <si>
    <t>--- 3/12/18 - 3/16/18 (Match Day) ---</t>
  </si>
  <si>
    <t>Good luck tomorrow everyone!! x4</t>
  </si>
  <si>
    <t>I hope everyone gets their top choice tomorrow!! :) x5</t>
  </si>
  <si>
    <t>Good luck to everyone today!</t>
  </si>
  <si>
    <t>Current MS3 - considering Rad Onc and had a question regarding step 2. My Step 1 was 250 and I planned to take step 2 after applying. According to Freida there are multiple programs requiring step 2 (U Mich, Harvard, Mayo, including many others). Is Freida accurate in this regard? And would people recommend taking step 2 sooner rather than later?</t>
  </si>
  <si>
    <r>
      <rPr>
        <rFont val="arial,sans,sans-serif"/>
        <color rgb="FF000000"/>
      </rPr>
      <t>I thought Frieda was pretty useless. Anecdotally, I got an interview at Mayo without my step 2 score. I don't think it matters when you take it if your step 1 was good. // my step 1 was well below average, and I took step 2 in December and never showed programs the score. I still got interviews at top 10 places (INCLUDING UM) and matched, so I wouldn’t sweat it.  // I fully matched without sending my Step 2 score (radonc + ty/prelim).  Step 1 &amp; M3 grades &amp; letters were pretty strong.  Most programs on my rank list were pretty good (several top 10 like previous poster).  I missed some interviews I thought I would get (eg, Mayo &amp; Harvard, but I did get UM), and not having CK probably hurt me in that regard, so if I could go back I would've still taken it prior to applying. // ^^ Step 1 well below average + omitted Step 2 --&gt; top 10 interviews. You a champ. Were you like AOA with crazy h-index??//&lt;-- no one cares about CK unless you've got a boarderline USMLE// &lt;- "</t>
    </r>
    <r>
      <rPr>
        <rFont val="arial,sans,sans-serif"/>
        <i/>
        <color rgb="FF000000"/>
      </rPr>
      <t>Step 1 was well below average</t>
    </r>
    <r>
      <rPr>
        <rFont val="arial,sans,sans-serif"/>
        <color rgb="FF000000"/>
      </rPr>
      <t>"//&lt;thanks. Missed that. // I’m the above poster and it was my publication record and letters that carried me, I think. I should add that 1 TY asked me for my scores before ranking me and I sent them a pdf of my score report but did NOT update ERAS  // above poster as well, did the same, sent PDF of my score report to a handful of TYs that asked for it but didn't update ERAS for those that didn't ask on interview trail</t>
    </r>
  </si>
  <si>
    <t>I got interviews at all the places you mentioned and did not have a step 2 score until after January 2018 // I matched at one of those places that Frieda required Step 2CK and I didn't submit my 2CK score yet.</t>
  </si>
  <si>
    <t>The unmatched programs that we know of so far: 1) Indiana x2 2) Miami 3) University of Wisconsin, Madison 4) Tufts // All positions are filled after 1st round of SOAP // Congrats to the lucky 6 of you all that SOAPed! x3 // how is it lucky 6 if there were 5 open spots? sorry, I may have missed something</t>
  </si>
  <si>
    <t>Miami I kind of get, but surprised by Indiana and especially UW-Madison. I met a couple people on the trail who were going to rank them 1st or 2nd // just curious why Miami going unmatched isn't surprising? They interviewed low 20’s people for 4 spots // yikes// &lt;--but one doesnt know how many they ranked.</t>
  </si>
  <si>
    <r>
      <rPr>
        <rFont val="arial,sans,sans-serif"/>
        <b/>
        <color rgb="FF000000"/>
        <sz val="10.0"/>
      </rPr>
      <t>Tufts</t>
    </r>
    <r>
      <rPr>
        <rFont val="arial,sans,sans-serif"/>
        <color rgb="FF000000"/>
        <sz val="10.0"/>
      </rPr>
      <t>? // &lt; how much evidence you got for this bro? x4 // I could see them going unmatched, bad commute to Providence and not the nicest facilities, don't know why people are surprised//&lt;--because most people prioritize other things? // Coming from somebody who didnt interview there, I would have ranked them in the top half of my list without hesitation because boston is preferable to many other locations // /wow.  What do they have? They have a solid program that will train you. hope thats noble enough //not one of the 2 people arguing, but damn someone here is a real hater/negative person. p.s. program also provides apt to live in Providence// the market is so bad you would not apply to tufts. got it. What other places are beneath your consideration? Of course I take it you must have only applied to a rarified few.  // Surprised by the Tufts spot also, while I didn't rank it highly I felt the residents were the best I met on the trail, and considering there is only 1 other program in Boston and northeast is such a hot market was really surprised. // Snow dayon an interview day with cancelled flights may have contributed with ~1/2 invited applicants in attendance</t>
    </r>
  </si>
  <si>
    <t>From the NRMP Report on Unfilled Positions: 2 central, 2 southern, 1 northeast; 5 total. We just don't know one more southern program. Arkansas? // There are 5 total unfilled advanced positions in the regions you specified. But there is also 1 unfilled categorical program in the central region. So we are missing both a central region advanced position and a southern region advanced position from our list to the left //Indiana had two unfilled positions// oh wow</t>
  </si>
  <si>
    <t>sooo if I ranked one of these programs as my number 1 does that mean I'm going there ?? Assuming they ranked you  // Yeah! someone last year was in this exact position with USC. Congrats (hopefully!) !! x3 // thanks yall!!!! :):) // congrats!! If the program was not U Wisc Mad and they ranked you then I think you're on your way! But theres a chance UWisc went to someone else because it looks like most people only looked at the advanced position because they messed up the NRMP codes. I hope you get your #1!! // thanks yall it worked out!! I matched at my number 1 MIAMI</t>
  </si>
  <si>
    <t>Did Miami really go unmatched? I ranked them highly, and matched below, even though I thought I interviewed really well there - bummer:(.</t>
  </si>
  <si>
    <t>did all programs SOAP someone? Vs decide to go unfilled? // I dont think there is any way to determine this until the full match statistics are released// saw the SOAP list and can confirm above 4 programs, however did not see a second Southern program. Perhaps they decided to keep it unfilled?</t>
  </si>
  <si>
    <t>Going back..basically forever...its been essentially public knowledge in our rad onc community which programs went unmatched.  It's in a way a service to future applicants as well.  It's pretty ridiculous that someone doesn't just post it here, given that im sure many know. Kind of ridiculous. x154 // why do you want to know so bad that you are asking other to break rules?
^ just ask any ophtho applicant who is soap-eligible for advanced positions (i.e., all of them) if you're dying to know, but it's still against NRMP policy to share the info. | Also, on Friday/sometime next week, the overview match results PDF will come out and at that time you can easily deduce which programs did not fill by going through the program list</t>
  </si>
  <si>
    <t>How many applicants were there this year, and those that went unmatched? I hear it was a low year?    Applicants: 227 US/Canadian, 26 IMGs, 253 total (note- this is higher than the prelim data reported in the fall I believe, but still lower than recent years) https://www.aamc.org/services/eras/stats/359278/stats.html    Unmatched: 253 - # spots (last year there were 16 categorical &amp; 177 advanced positions, 193 total) Guesswork --&gt; ~50 unmatched, with a match rate of ~76% http://www.nrmp.org/wp-content/uploads/2017/06/Main-Match-Results-and-Data-2017.pdf // is it just me or is this a lot lower than prior years? // yeah wasn't the match rate somewhere in the high 80s in recent years?</t>
  </si>
  <si>
    <r>
      <rPr>
        <rFont val="arial,sans,sans-serif"/>
        <color rgb="FF000000"/>
        <sz val="10.0"/>
      </rPr>
      <t xml:space="preserve">I am just going to re-paste this here about a certain top Midwest program and y'all can figure out what happened: "I emailed program coordinator and she said if you just want advanced just rank your primary list, if you want to be considered for categorical then put the other nrmp in your supplement. But I still have 0 clue how that would work bc then </t>
    </r>
    <r>
      <rPr>
        <rFont val="arial,sans,sans-serif"/>
        <b/>
        <color rgb="FF000000"/>
        <sz val="10.0"/>
        <u/>
      </rPr>
      <t>unless I’m mistaken they’d have no way of ensuring they filled both spots. But that’s what they said</t>
    </r>
    <r>
      <rPr>
        <rFont val="arial,sans,sans-serif"/>
        <color rgb="FF000000"/>
        <sz val="10.0"/>
      </rPr>
      <t>...// yup this is what she told me, but I am unable to figure out how we can rank both at the same time (since it would mean adding the program twice to the primary list..?), and as you said, unless you can rank both, no guarantee to fill both spots? :/"
^ detailed reply @ right</t>
    </r>
  </si>
  <si>
    <t xml:space="preserve">For those who don't remember, this is with regards to University of Wisconsin, Madison&lt;--but the elevators?
The elevators were so good tho
//
As I understood UW Madison, they advertised 1 categorical &amp; 1 advanced position for their incoming class.  However, both were considered advanced spots in the NRMP algorithm.  The "categorical" was actually just basically the opportunity to separately match to their medicine prelim, being one of two possible candidates for consideration.  I ranked UW-Mad once on my primary and made a separate, unique supplemental list with the addition of their special "prelim for radonc only" program added below my TYs and above my other prelims.  I did not rank UW-Mad twice on my primary ROL, although you might have thought to because of how they advertised their 2 spots.  In theory, if both people they matched flat out didn't rank the prelim, the special prelim spot would go unfilled and they'd matriculate 2 advanced radonc ppl.
This probably messed people so much that I bet they're SOAPing at least one spot since everyone was so confused about the whole thing (sarcasm, pretty sure this is a top program)
</t>
  </si>
  <si>
    <t>// nope. the NRMP code for the classic advanced position (where you could rank any prelim) was designed for one spot. there was supposed to be a separate NRMP code for the advanced position that required the UW prelim, but they messed up because they did not allow you to rank both advanced positions on the primary ROL, and I'm guessing that's why one spot went unmatched. anyway, good for SOAPers - hang in there!
// oh wow, that's bizarre. guess i did my rank list wrong. thank goodness i still matched...if my adjacent post is propagating incorrect info feel free to just delete it.  very interesting
// thanks for your perspective, i re-worded to emphasize that i'm conjecturing too..maybe they went unmatched for some other reason? my money is still on them messing up the ROL
// was madison the categorical? not indiana? // i think both UW-Mad and Indiana went unfilled for at least one spot each</t>
  </si>
  <si>
    <t>Please post which programs went unmatched x4 // how do you specifically find this out? says 5 [advanced] went unfilled, none were in the Western region</t>
  </si>
  <si>
    <r>
      <rPr>
        <rFont val="arial,sans,sans-serif"/>
        <strike/>
        <color rgb="FF000000"/>
        <sz val="7.0"/>
      </rPr>
      <t>"It is a violation of the Match Participation Agreement for the List of Unfilled Programs to be copied, shared, or distributed to any individual not registered for the Match or posted or in any other way made publicly available by a Match participant to any website or non-NRMP-related matching plan. Match participants who share the List of Unfilled Programs could be subjected to a violation investigation and the levying of sanctions."</t>
    </r>
    <r>
      <rPr>
        <rFont val="arial,sans,sans-serif"/>
        <color rgb="FF000000"/>
      </rPr>
      <t xml:space="preserve"> / .... but... someone should guess // damn it someone just spill the beans. This can actually help us guess where we matched because if a program that we ranked went unfilled then we matched higher than that program
^ not true, you could be the one who matched to that program.  like a program with 2 spots &amp; 1 unfilled means somebody still matched in the other, filled spot.  Likely means you didn't drop below it, but you could still be there.// Yeah good point</t>
    </r>
  </si>
  <si>
    <t>Oh come on...</t>
  </si>
  <si>
    <t>Well the e program is in the central region... which narrows down the possibilities to like 3// FYI that URL might contain identifying information// Its not identifying information, its only the geographic region so its fair game // but knowing how many programs have openings allows you to deduce if an entire program is vacant or just 1 spot.//</t>
  </si>
  <si>
    <r>
      <rPr>
        <rFont val="arial,sans,sans-serif"/>
        <color rgb="FF000000"/>
      </rPr>
      <t>So either</t>
    </r>
    <r>
      <rPr>
        <rFont val="arial,sans,sans-serif"/>
        <b/>
        <color rgb="FF000000"/>
      </rPr>
      <t xml:space="preserve"> Indiana </t>
    </r>
    <r>
      <rPr>
        <rFont val="arial,sans,sans-serif"/>
        <color rgb="FF000000"/>
      </rPr>
      <t xml:space="preserve">or </t>
    </r>
    <r>
      <rPr>
        <rFont val="arial,sans,sans-serif"/>
        <strike/>
        <color rgb="FF000000"/>
      </rPr>
      <t xml:space="preserve">Rush </t>
    </r>
    <r>
      <rPr>
        <rFont val="arial,sans,sans-serif"/>
        <color rgb="FF000000"/>
      </rPr>
      <t xml:space="preserve">or </t>
    </r>
    <r>
      <rPr>
        <rFont val="arial,sans,sans-serif"/>
        <strike/>
        <color rgb="FF000000"/>
      </rPr>
      <t>Beaumont</t>
    </r>
    <r>
      <rPr>
        <rFont val="arial,sans,sans-serif"/>
        <color rgb="FF000000"/>
      </rPr>
      <t xml:space="preserve"> for the categorical in the central region?//what is the diffenece between "catagorical" and "advanced" in radonc world? Is catagorical a place where you do intern year there too? // Yes // Where are you seeing 6 unfilled positions? // Someone posted a links showing geographica breakdown, that link disappeared apparently// speculating which programs are unfilled is nonproductive//  haha solid hint. So its definitely Indiana. Now for the other five unmatched programs, any hints? My guesses are </t>
    </r>
    <r>
      <rPr>
        <rFont val="arial,sans,sans-serif"/>
        <strike/>
        <color rgb="FF000000"/>
      </rPr>
      <t>Arkansas</t>
    </r>
    <r>
      <rPr>
        <rFont val="arial,sans,sans-serif"/>
        <color rgb="FF000000"/>
      </rPr>
      <t xml:space="preserve">, Iowa, </t>
    </r>
    <r>
      <rPr>
        <rFont val="arial,sans,sans-serif"/>
        <strike/>
        <color rgb="FF000000"/>
      </rPr>
      <t>West Virginia</t>
    </r>
    <r>
      <rPr>
        <rFont val="arial,sans,sans-serif"/>
        <color rgb="FF000000"/>
      </rPr>
      <t xml:space="preserve">, </t>
    </r>
    <r>
      <rPr>
        <rFont val="arial,sans,sans-serif"/>
        <strike/>
        <color rgb="FF000000"/>
      </rPr>
      <t>Stony Brook</t>
    </r>
    <r>
      <rPr>
        <rFont val="arial,sans,sans-serif"/>
        <color rgb="FF000000"/>
      </rPr>
      <t xml:space="preserve"> or </t>
    </r>
    <r>
      <rPr>
        <rFont val="arial,sans,sans-serif"/>
        <b/>
        <color rgb="FF000000"/>
      </rPr>
      <t>Miami</t>
    </r>
    <r>
      <rPr>
        <rFont val="arial,sans,sans-serif"/>
        <color rgb="FF000000"/>
      </rPr>
      <t xml:space="preserve">// My guesses are </t>
    </r>
    <r>
      <rPr>
        <rFont val="arial,sans,sans-serif"/>
        <strike/>
        <color rgb="FF000000"/>
      </rPr>
      <t>Henry Ford</t>
    </r>
    <r>
      <rPr>
        <rFont val="arial,sans,sans-serif"/>
        <color rgb="FF000000"/>
      </rPr>
      <t xml:space="preserve">, Wayne State, MCW, </t>
    </r>
    <r>
      <rPr>
        <rFont val="arial,sans,sans-serif"/>
        <strike/>
        <color rgb="FF000000"/>
      </rPr>
      <t>VCU</t>
    </r>
    <r>
      <rPr>
        <rFont val="arial,sans,sans-serif"/>
        <color rgb="FF000000"/>
      </rPr>
      <t xml:space="preserve">, </t>
    </r>
    <r>
      <rPr>
        <rFont val="arial,sans,sans-serif"/>
        <strike/>
        <color rgb="FF000000"/>
      </rPr>
      <t>Buffalo</t>
    </r>
    <r>
      <rPr>
        <rFont val="arial,sans,sans-serif"/>
        <color rgb="FF000000"/>
      </rPr>
      <t xml:space="preserve">, </t>
    </r>
    <r>
      <rPr>
        <rFont val="arial,sans,sans-serif"/>
        <strike/>
        <color rgb="FF000000"/>
      </rPr>
      <t>Hofstra</t>
    </r>
    <r>
      <rPr>
        <rFont val="arial,sans,sans-serif"/>
        <color rgb="FF000000"/>
      </rPr>
      <t xml:space="preserve"> // It's not Henry Ford btw</t>
    </r>
    <r>
      <rPr>
        <rFont val="arial,sans,sans-serif"/>
        <b/>
        <color rgb="FF000000"/>
      </rPr>
      <t xml:space="preserve">
</t>
    </r>
    <r>
      <rPr>
        <rFont val="arial,sans,sans-serif"/>
        <color rgb="FF000000"/>
      </rPr>
      <t xml:space="preserve">^ What's with the bolding? Are those confirmed? </t>
    </r>
  </si>
  <si>
    <t>I didnt match. Good luck to the rest of you!/ All the best to you in SOAP//You can probably pick up one of the six unfilled spots in SOAP. // Can you post which places are unfilled for the rest of us? // I would but that's a violation. sorry! thank you for the warm wishes// &lt;-- I admire your integrity. Maybe someone else is less admirable... // I heard it was Harvard, MSKCC, and MDACC x2 // &lt;-- You just violated NRMP rules, they will track you IP address and probably take away your match. big mistake// &lt;-- lol // looks like a doximity shakeup is imminent//&lt;--doximity is meaningless // touche  // I know the list of unfilled spots by program, come find me at ASTRO 2019 and I'll tell you :D</t>
  </si>
  <si>
    <t>So?? how'd you guys do? // Matched x200</t>
  </si>
  <si>
    <t>I matched, but I also ranked prelim  and TY on my rank order list.  Does this mean I could have matched prelim/ty and not rad onc? ? No, it would say partially matched. YOU ARE THE BOMB THANK YOU&lt;&lt;thumbs up to you // // Anyone know which programs went unmatched?//</t>
  </si>
  <si>
    <t>http://www.nrmp.org/faq-questions/how-will-i-know-if-i-have-matched-to-a-program-match-process/</t>
  </si>
  <si>
    <t>I would hate if I got the "5. You are NOT matched because you did not submit a certified rank order list!" message that'd be so awful x2</t>
  </si>
  <si>
    <t>--- 2/22/18 - 3/5/18 ---</t>
  </si>
  <si>
    <t>M3 here, how fast do you have to answer interview invites before it gets full? Trying to figure out what elective to be doing while interviews are coming out. Any other strategies on keeping organized with your interviews? // would shoot for 5-10 min to get your first choice x2 // keep checking your phone, have your calendar on it, and have email/reply templates ready to go ("Dear [program coordinator]. Thanks for inviting me. My first choice is ..., second choice is ..., third choice is....Looking forward to hearing from you.") - this way you can reply quickly and on-the-go if you're on a rotation or something. i managed to reply within 5 mins of most invites and got my first choice almost always.</t>
  </si>
  <si>
    <t>programs want to hear usually within a couple of days. at least communicate with them. for instance if you are deciding which of two places to go, let them know you are trying to coordinate. dont ignore the invites. // disagree, you should respond to all invites ASAP with your desired dates, then go back and cancel later if necessary. if you wait it is most likely that the date you want won't be available, or you won't get a date period bc some places send more invites than they have interview slots for x2 // accept all as quickly as possible and then work on figuring the schedule later... you can coordinate with the program administrator by joining waitlists as well as do swaps here on sdn. cancel as soon as you realize you are unable to attend.//first to reply here: let me clarify- i agree with the above posters. DONT wait. I meant if you have the date already booked, sort it out quickly and communicate</t>
  </si>
  <si>
    <r>
      <rPr>
        <b/>
        <i/>
        <color rgb="FF000000"/>
        <sz val="11.0"/>
      </rPr>
      <t xml:space="preserve">Poll: </t>
    </r>
    <r>
      <rPr>
        <color rgb="FF000000"/>
        <sz val="11.0"/>
      </rPr>
      <t xml:space="preserve">Are you more worried about Monday or Friday? </t>
    </r>
  </si>
  <si>
    <t>https://www.strawpoll.me/15243464</t>
  </si>
  <si>
    <t>Why is time moving so slowly?!?! x2</t>
  </si>
  <si>
    <t>http://www.redjournal.org/article/S0360-3016(18)30453-X/pdf</t>
  </si>
  <si>
    <t xml:space="preserve">MS3 here hoping to apply this coming cycle. Been getting somewhat discouraged by the forums here and elsewhere on the oversupply issue and job market. Just wanted to ask whether any of you got that kind of impression from residents during your interviews, in terms of difficulty networking or securing interviews at desired geographical locations. Thank you in advance!//Another MS3 here, the oversupply issue has created a lot of uncertainity. I like RadOnc a lot and had my mind set on it completely but the job market issues with the real possibility of ending up miserable in a not very desirable locale has created doubts. With the high STEP scores, RadOnc candidates are competitive across the board. I am now looking at IM too but feel that either way, it is a difficult situation deciding between a stable compromise vs. the risk of doing what I'd ideally love to do. // Same here (MS3). I was really drawn to Rad Onc early into med school but reading these doom and gloom threads has really made me feel uneasy about applying or even doing aways in the field. I'm considering IM and maybe anesthesia at this point, but really not feeling too great about it. </t>
  </si>
  <si>
    <t>I went on low-teen # of interviews and asked every senior/chief where they are going. The residents I talked to worked with the offers they got. No one had trouble getting a job, except maybe one. More reputable places maybe seemed to get residents more freedom to choose, maybe? Everyone applied to both academic and private. Not sure what you mean by "desired geographical location," but you already seem to know the answer to your question. I now ask residents in other specialties during my rotations too, and they seem to be able to basically decide anywhere they want to live on the map. I'm obviously jealous of their situation. I'd say prepare for declining pay, even more tightening job market, and less geographical flexibility. I always told myself that I would do rad onc even if the pay was $150k, so I'm ok with this... for now.// As someone matching (hopefully) next week, if I had read the shit on that sdn thread actively discouraging people from applying rad onc, I would have seriously reconsidered. Rad Onc is an amazing job, and I love the work, but there is no way to replace job security, compensation and quality of life, which is definitely a major part of the reason the field is so competitive. The aamc careers in medicine website reports median salary at like 500k, it seems like a more accurate number is like 300 and dropping, with hours that are steadily increasing, and jobs located in less desirable places. Most disturbing is the complete lack of acknowledgement that the field's leadership is giving to this problem and the continued expansion of residency spots coupled with imminent decrease in work/reimbursement caused by hypofractionation x2. This has apparently given rise to exploitative, nonaccredited fellowships being offered by private practices to people who can't find jobs x2. I read that the residency positions have more than doubled in the past 15 years; that's ridiculous, and it's clearly an increase in supply that is not mirrored by an appropriate increase in demand. Still excited to start my training, and I really do think it's an awesome field, but anyone who's pretending this isn't a major problem is lying to themselves. Sorry to be a downer // x3, if I had known about this a year ago I would probably not have gone into this field// I can't believe people are surprised by the job market and downward trends when they have been hollering it for the past few years on SDN.  If people applied to this field without understanding the job market...it's a shame.//Not a shame, medical students have limited insight into the extent of the issue, which is becoming clearer as more discussion and sharing of personal experiences takes place. x3//sorry but those who believe anyone who disagrees with them are "lying to themselves" are doing everyone a diservice. There is no sense of proportionality or reason. A shame really &lt; wut lol // If you've read this far, congrats, there's hope. In general, rad onc is an amazing field, filled with kind-hearted, smart, and driven people. You will be hard pressed to find another specialty that has as great a mix of job satisfaction that rad onc does (e.g. salary, work hours, patient appreciativeness, people not understanding what you do and thinking you're cool for doing it) (maybe derm or allergy, but those are boring). Yes, if you can only see yourself living in SF, LA, or NYC, then you will have a hard time finding a job there right out of residnecy, but that's the same with most specialties. And for primary care: sure it may be easy to get a job in primary care in one of those cities, but it may completely blow trying to survive in that market, and trying to afford living there on a primary care salary. There are good jobs (sure, maybe not great ones(but that depends on your definition of great)) all over the country. And you can always move to one of those more desireable areas after getting more experience. Yes, things are changing in the field, but if you actually like this field, they should not change your decision (salary may go down but will always still be good, work hours may increase but you will never be here overnight and rarely on weekends, patients will always be appreciative of you curing them or making them feel better)//you do realize things are ALWAYS changing. In EVERY field. There are a lot of unearned opinion on SDN. Take care to keep that in mind.</t>
  </si>
  <si>
    <t>Did anyone apply into a backup speciality because of this? or not rank programs which you didn't think would set you up well for securing a job? // For those worried about the job aspects of the field, I think future applicants should consider applying to other fields too, just to have that option. We don't need rad oncs who are miserable.// Wouldn't do rad onc unless you have a chance at top 5 or a local niche x2 // How do you decide if one has a chance at top 5? Everyone has good numbers, letters, and pubs. I think there are still a lot more applicants who believe they have a chance at top 5 than the spots available for them.//Generally those candidates have much superior research with high impact first author publications, grants, awards and/or significant impact in projects at their home program that sets them apart. // if you want top 5, you better already be at top 5 med school ha // not entirely true. I met a (albeit small) handful of people who got multiple top 10 program interviews, including 1-3 of the big 3, and go to no-name schools. I totally agree that going to a top school helps, but if you are one of the rare people who can get &gt;260, AOA, &gt;10-15 pubs including multiple first author pubs, honor all your rotations, have some sort of national research grant/award, and get strong letters from multiple big names in rad onc, you have at least as much of a shot as people at top schools if not more. Most people don't have all of those things regardless of what school they go to. However, if you are not one of those people, try to be realistic about your shot at a top program. Going to a top school definitely helps. For example, UMich invited every single Harvard applicant for interviews this year. //best advice: dont get your information on the market from these sites. //&lt; aboslutely x2</t>
  </si>
  <si>
    <t xml:space="preserve">Does anyone know how much earlier programs/schools find out about the Match results than the applicants do? // our med schools and programs find out on the day before (thursday) but they aren't supposed to tell us </t>
  </si>
  <si>
    <t xml:space="preserve">A computer somewhere knows already heh // so frustrating, I want to know NOW x2 // if you ranked 1 place, then your match day is basically Monday // but who ranks one place...? </t>
  </si>
  <si>
    <t>Program Directors find out one day prior at the same time as Med Schools. Mums the word until Friday</t>
  </si>
  <si>
    <t>Has anyone gotten their gift card from the uchicago survey yet? Because I did it a week ago and I've yet to receive. x2// Recieved this week!</t>
  </si>
  <si>
    <t>&lt; Give the man some time x2 // oh no :( x3//Apologies are owed to Dr. Golden</t>
  </si>
  <si>
    <t>(asking as a future applicant) How would you guys rank the socal programs?</t>
  </si>
  <si>
    <t>UCLA dysfunctional (and not a great reputation), other LA programs even worse reputation // 
UCLA (top 20) &gt; UCSD (top ⅓) &gt;&gt; Kaiser ~ USC (upper mid ⅓) &gt;&gt; COH ~ CS ~ LL (bottom ⅓). 
Left UCI off because who knows if it'll be a program in the future</t>
  </si>
  <si>
    <t>What's wrong with COH besides being new // didn't think UCLA lived up to its infamy of being malignant or dysfunctional... thought it was fine! // did you rotate there or are you just saying this based on the interview day? because people who rotated there got a very different impression, and even on interview day some of the residents were straight up honest that they were overworked with scut and that some of the faculty are not supportive.. // coh on par or better than kaiser/usc, cedars also seemed ok tho it's newer, imo that list is questionable. also i didn't think the la programs were bad in general at all//coh and cs are both there bc they are new. time could see these programs higher. but thats true for any program. for example, usc chair wants to be in top 20.  all the programs were great; i was just giving a relative ranking as they stand right now per the OP request. // I disagree that "all of the programs are great" especially in light of current concerns regarding job market. Most if not all of these programs will not guarantee you a job that you want in a place that you want. Maybe great compared to bottom of barrel programs, but none of them are top-tier. UCLA is per doximity, but I don't think that means much compared to the real-life advice I got from people at multiple other institutions. That being said, UCLA is still the best of the socal programs, but just know that it's not on the level of the the bay area/big name east coast programs. Also lol at the fact that USC wants to go from SOAPing last year to top 20 in the near future // none of the programs including ucla have much academic track record, but seemed like most of the la programs have pretty good job placement -- better on avg than east coast places with supposedly better reputations. who knows if that will hold, given the rate of expansion tho</t>
  </si>
  <si>
    <t>Away rotations that count as interviews? // duke, ohsu</t>
  </si>
  <si>
    <t>More info in earlier chit chat, another MS3 also posted asking for away advice.//varies year by year</t>
  </si>
  <si>
    <t>Literally matched to OHSU b/c I did away. Do it if you want to match.</t>
  </si>
  <si>
    <r>
      <rPr>
        <color rgb="FF000000"/>
      </rPr>
      <t>Anyone know what is going on with the new partnership </t>
    </r>
    <r>
      <rPr>
        <rFont val="Verdana"/>
        <color rgb="FF000000"/>
      </rPr>
      <t>Scripps MD Anderson Cancer Center in San Diego? Any changes for UCSD  </t>
    </r>
  </si>
  <si>
    <t>i wonder if it will affect the spelling bee x2</t>
  </si>
  <si>
    <t>What's with vanishing enteries on the interview impressions sheet, e.g. Baylor and Texas A&amp;M. Is there a way to restore what someone deleted? Perhaps someone has a saved copy with those enteries.//Looks like a lot of UTSW comments are also gone, not sure why someone is selectively removing comments that were there from multiple posters // maybe someone hates texas?!//or someone is eyeing some of these programs for next year// gunners already at work</t>
  </si>
  <si>
    <t>Is there any way to recover the enteries? Anyone have a copy from last week or before?</t>
  </si>
  <si>
    <t>I just wanna say, I'm pretty excited to find out where I end up on match day... but I'm almost equally as excited to find out who my co-residents will be and where everyone else I met on the trail ends up. it's been a crazy ride and I think the epic proportions of this collaborative spreadsheet speak to that. take it easy until then, y'all! x8</t>
  </si>
  <si>
    <t xml:space="preserve">Sorry if this has already been discussed, but something I was curious about -- who sent letters of intent to their #1? I know some programs said they didn't want post-interview communication (eg, Cleveland Clinic with their magic statistician-generated ROL) but I assume it was still a valid but not required option for those that weren't as explicit about such policy...would've been interesting to add to the surveymonkey thing but obv too late.
</t>
  </si>
  <si>
    <t>I think the general consensus was definitely don't do it at places that explicitly said not to because it would seem disrespectful, but I'm also curious if anyone actually did it for places that didn't say. I didn't send one just out of general fear // I suggest you read the actual ACGME policy and the Red Journal article. I found that many people who claimed to know this did not actually read the thing. Bascially, ACGME doesn't tell applicants NOT to, so applicants revealing their #1 choice is not technically against ACGME. On the other hand, programs definitely cannot mention anything rank related to applicants. The Red Journal article tells PDs to not mention rank stuff and also encourages applicants to do the same. There are a bunch of PDs who are coauthors on there, and then there were tons more who signed one of those "response to" articles. imo, revealing can't hurt (unless they explicitely told you not to). x2 // I sent one to my #1.  They didn't specify policy at interview and weren't coauthors of any of the red journal papers. seemed within NRMP code of conduct.. // I also did, and just emailed one of the program coordinators to double check that it was okay to do so. It probably makes very, very little difference.</t>
  </si>
  <si>
    <t>My #1 was a program that cosigned on the IJROBP article, and I sent them a #1 email because they didn't explicitly say not to // I sent an email to my #1. They were an author on that paper and they also said not to send thank you notes.// i sent a #1 to my program who was very clear about no communication. i sent it to the coordinator though with the caveat that i didnt want to break any rules and if it was against the rules she wouldnt have passed it along x2 // I didn't send one to my number one because they said absolutely no post interview communication x5</t>
  </si>
  <si>
    <t xml:space="preserve">just curious - what is CCF rank order list process that you mention ?//if i remember right from my interview day, they basically count each interviewers eval equally (along with other qualifications like grades scores research) and come up w a composite score which is the only thing considered during the rank process. // yup, this. they order the interviewees by score, and that's their rank list, no changes are made. No meeting to discuss applicants or anything.// &lt;&lt; ill be CCF also dont believe that parachutes save lives because there is no randomized controlled trial. This is turning math and evidence into a religon. </t>
  </si>
  <si>
    <t>A suggestion for the admins - in anon applicant data, could the options for AOA be changed to yes, no, or not available at my school? I think there's a significant difference between AOA not being available and it being available but not being a member, and I think this would be useful information for future applicants to have.</t>
  </si>
  <si>
    <t>can I just say, I think these are all good ideas for the next year's sheet, but tbh I'm not sure anyone at this point really cares strongly enough to go update all their stats with nitty gritty stuff like this  x7</t>
  </si>
  <si>
    <t>Why are so few people putting MSK #1?</t>
  </si>
  <si>
    <t>Lowest QOL of the top 3, worst cost of living//also completely non-scientific pollx2</t>
  </si>
  <si>
    <t xml:space="preserve">
With the subsidized housing, cost of living at MSK isn't as bad. Could imagine it being comparable to Boston.//its a rough residency historically // isn't the "subsidized" housing still $3200/mo?! / "subsidized" :O // nope. studio is 1500, 1br is 1900. // i honestly thought msk had the greatest sense of resident commrodery than any program out there x2, I was really pleasantly surprised // 1500 per month? Hopefully you don't have any babies or plans for some, or any vacation plans, a car... but hey, you are in New York!</t>
  </si>
  <si>
    <t xml:space="preserve">Did anyone else complete the survey from ROECSG from UChicago? Anyone get the giftcard yet? :p </t>
  </si>
  <si>
    <t>Completed it, didn't receive gift card yet, will continue to follow // Man when it said "gourmet coffee" I was expecting better than Starbucks x3 lmao, truly misleading//Ucig probably expecting better than complaints about a gift card for filling out a survery meant to improve our experience. // lol okay x2 // //yeah i feel so privileged that i got to fill out a survey. and yeah still no giftcard x2</t>
  </si>
  <si>
    <t>Anyone else not invited to interview with UChicago consider the survey a slap in the face?//No, I watched his videos at one of my rotations. Very helpful. Did not recieve an interview at Chicago, but other than his affiliation with UChicago do not see any relation. // Dr. Golden rocks x2</t>
  </si>
  <si>
    <t>now that rank lists are in, can everyone fill out the interview impressions sheet? always appreciate the input, and we can help out the future classes// I updated 4 programs, hope others chime in//</t>
  </si>
  <si>
    <t>seriously, I want to know all the dirt on Harvard x 2. so many people voted it their #1 on the poll too // can people also update their anon applicant data with final # of interviews received and attended? And obviously rank you matched at, come match day // neverrrrrr</t>
  </si>
  <si>
    <r>
      <rPr>
        <rFont val="arial,sans,sans-serif"/>
        <b/>
        <color rgb="FF000000"/>
        <sz val="10.0"/>
      </rPr>
      <t xml:space="preserve"> </t>
    </r>
    <r>
      <rPr>
        <rFont val="arial,sans,sans-serif"/>
        <b val="0"/>
        <color rgb="FF000000"/>
        <sz val="10.0"/>
      </rPr>
      <t>What amazes me is that only 7 people were invited to interview at HMS (Invites tab) yet 8 people ranked it #1 on the surveymonkey (you know, cuz why not lol) // lol everyone knows the number of invites is not even close to accurate on that page. don't even pretend//The dirt on harvard? Well when Harris was there he wanted to hear you say you were ranking them number 1 or they wouldn't rank you highly. He was a big part of that Red Journal article pledging programs to actually, you know, follow match rules.  // wasn't he also of the philosophy that the only that could be trusted to teach you medicine was the BWH Prelim, and all other pgy-1 programs weren't worthy?//that was less an issue for him. But his view was harvard people are superior. What he failed to realize was that equally excellent people are to be found elsewhere.</t>
    </r>
  </si>
  <si>
    <t>I think harvard interviewed 20-24 non harvard people and all the harvard people. // I thought they interviewed 30 total, so the 14(ish) Harvard + 16(ish) others// historically the policy is not to take more than half harvard students</t>
  </si>
  <si>
    <t>Honestly I loved the program and attendings and the residents and Boston and I thought the differences between the learning/working styles of Longwood v. MGH would be perfect. Of the top 3, I cannot imagine ranking either of the other 2 above Harvard</t>
  </si>
  <si>
    <t>I can see liking Harvard more than MSKCC, but why more than MDACC? QOL seemed best there compared to the other 2 of the top 3.//historically harvard has been a cakewalk for residents. Pampered to a nearly literal extent. I mean with Pampers. Attending punished if they make residents work a nerve. // Residents say they work pretty hard at MGH, sometimes staying til 9PM // lmao at pampers // Workload at MGH is actually quite high and residents flat out said that they work a lot.</t>
  </si>
  <si>
    <t>My impression was that residents also worked ~7-6 at B&amp;W. Not quite the high QOL that it's historically been known for. Plus I got a weird vibe with so many faculty training at HROP.  I get that you keep a lot of residents you train but looking at the website it's a disproportionate number compared to other places.//Part of why Harris was "encouraged" to step down. //Maybe his age had something to do with it? // who is Harris?//Was more than age. Overhired and some other stuff</t>
  </si>
  <si>
    <t>A lof of places have mostly people that trained there, though. Like CCF, but I totally get what you're saying//some times this happens out of necessity-meaning people of the region wanting to stay there, and so the locals who train you get first crack. Harvard was different. He only wanted harvard people. MGH less so</t>
  </si>
  <si>
    <t xml:space="preserve">People who went out to the new program in Arkansas, what was it like? What did you think? </t>
  </si>
  <si>
    <t>Added to impressions! // thanks!!</t>
  </si>
  <si>
    <t>Congrats everyone! x5</t>
  </si>
  <si>
    <t>Last year, there was a poll on what applicants ranked #1. Can we do the same thing after rank lists are cemented? I would start it but I don't know how. x3</t>
  </si>
  <si>
    <t>And here is the results link:</t>
  </si>
  <si>
    <t>wow a lot of CA love so far. 17/57 at this moment, which is almost a third. how accurate do you all think that proportion is? // strengths of programs aside, can't argue with the weather //More specifically, a lot of Los Angeles area love.// is Cedars good? || I personally don't think it's that great... basically a private practice program with very little track record in terms of job placement. There are research opportunities there but I think most academic programs outclass it from that perspective. It is in a great location though and the hospital is pretty fancy.</t>
  </si>
  <si>
    <t>The program names are organized in order of the state they are in alphabetically</t>
  </si>
  <si>
    <t>https://www.surveymonkey.com/results/SM-GCGFNQDH8</t>
  </si>
  <si>
    <t xml:space="preserve">Yay, thanks! plz everyone fill it out :p </t>
  </si>
  <si>
    <t>is there a way to see the results in a more organized way? like by number of top ranks in desending order? // no</t>
  </si>
  <si>
    <t>(2/24 PM) - Can we anchor this at the top of the sheet? Probably most relevant-to-everyone thing that's come up here recently.  Surprised we have about 1/3 of repsondents so far without even a $5 coffee voucher promise attached to the survey//Done //</t>
  </si>
  <si>
    <t>--- 2/2/18 - 2/21/18 ---</t>
  </si>
  <si>
    <t>LOL, did anyone else notice that the ERAS and NRMP numbers dont match up for Harvard? 1265430A0 on ERAS, 1261430A0 on NRMP... or maybe I didn't end up ranking Harvard?</t>
  </si>
  <si>
    <t>yes that happened to me also! I confirmed with the program and the NRMP number you listed is correct!  So congrats! x2, the NRMP number (1261430A0) is the correct one, I confirmed with the PC</t>
  </si>
  <si>
    <t>OP here, huge thanks been chewing my fingernails since submission LOL</t>
  </si>
  <si>
    <t xml:space="preserve">Here is to calm everyone down :p </t>
  </si>
  <si>
    <t>THIS DOES NOT CALM ME DOWN x5</t>
  </si>
  <si>
    <t>https://days.to/16-march/2018</t>
  </si>
  <si>
    <t>is anyone else having nightmares that all the numbers on your list are wrong and you won't match.. x2</t>
  </si>
  <si>
    <r>
      <rPr>
        <rFont val="arial,sans,sans-serif"/>
        <b/>
        <color rgb="FF3C78D8"/>
        <sz val="18.0"/>
      </rPr>
      <t xml:space="preserve">
</t>
    </r>
    <r>
      <rPr>
        <rFont val="arial,sans,sans-serif"/>
        <b val="0"/>
        <color rgb="FF000000"/>
        <sz val="9.0"/>
      </rPr>
      <t>YES, also nightmares that I didn't certify my list, nightmares that my list will be magically uncertified, nightmares that logging in to check that my list is certified will somehow make it become uncertified... x4</t>
    </r>
  </si>
  <si>
    <t>you can cross ref the IDs with the programs you applied to on ERAS // yes i have done that 6 million times, still feel anxious. thanks tho x6</t>
  </si>
  <si>
    <t>wish I had thought to do this.... haha</t>
  </si>
  <si>
    <t>Harvard or University of Maryland University College?</t>
  </si>
  <si>
    <t>Maryland // :/ // dafuq x2</t>
  </si>
  <si>
    <t>USA vs Great Britain?</t>
  </si>
  <si>
    <t>Long live the queen // you can't match in great britain, so... USA USA USA</t>
  </si>
  <si>
    <t xml:space="preserve">Mountains vs ocean ? </t>
  </si>
  <si>
    <t>Well you can't swim in a mountain</t>
  </si>
  <si>
    <t>you can't mountain in an ocean  // sure you can, its Hawaii. Thus...ocean.</t>
  </si>
  <si>
    <t>YOU SHUT YOUR MOUTH WHEN YOU'RE TALKING TO ME // rank list anxiety getting to you bud? // NAH THIS IS BASELINE</t>
  </si>
  <si>
    <t>You can't mount an ocean // 🤭 // this is no place for clever wordplay</t>
  </si>
  <si>
    <t>The real joke is in the comments</t>
  </si>
  <si>
    <t>burger vs grilled cheese?</t>
  </si>
  <si>
    <t>//CHeeseburger is the winner x3 // who deleted this -_- // ikr!!! this was the best thread on this spreadsheet // people on this sheet have zero sense of humor, people on the other subspecialities' spreadsheets are so much more chill x2 // i feel like cheeseburger person just accidentally overwrote everything because it begins with the slashes... I'm optimistic about human nature // you may only remain optimistic if nobody further answers "grilled cheese, obviously" // I wonder if there could be a future burger/Mayo collaboration in (with) the works</t>
  </si>
  <si>
    <t>UChicago vs. Fox Chase vs. Mt. Sinai?</t>
  </si>
  <si>
    <t>UChicago if you like pain, Fox if you don't x2 // no pain no gain//&lt;-not in radonc training</t>
  </si>
  <si>
    <t>I like pain</t>
  </si>
  <si>
    <t>BCM vs. UTSW?</t>
  </si>
  <si>
    <t>Colorado vs Jefferson?  x2</t>
  </si>
  <si>
    <t>They are so different in every way possible, except the rad onc part // this made me laugh// but still helpful</t>
  </si>
  <si>
    <t xml:space="preserve">case vs cinci? </t>
  </si>
  <si>
    <t>Pretty similar geography, department size, both have protons, depends on what you're interested in</t>
  </si>
  <si>
    <t>Downstate vs. Montefiore?</t>
  </si>
  <si>
    <t>Cleveland vs Mayo vs UChicago? Any thoughts?</t>
  </si>
  <si>
    <t>U Chicago&gt;CCF x2, but I thought the culture was amazing at CCF. // CCF = Mayo in my opinion // Mayo &gt; CCF my opinion x2</t>
  </si>
  <si>
    <t>mcw vs baylor vs indiana?</t>
  </si>
  <si>
    <t>Rutgers by a lot// Loved Rutgers, that being said, they lost 2 heavy hitting attendings to MSK and new chair of GW.  Perhaps not as strong as was before, but still a great program.  Not sure if there is a significant gap between them, if any. // But Rutgers still has Haffty, the heaviest hitter of all//#HAFFTY2020</t>
  </si>
  <si>
    <r>
      <rPr>
        <rFont val="arial,sans,sans-serif"/>
        <b/>
        <color rgb="FF000000"/>
        <sz val="18.0"/>
      </rPr>
      <t xml:space="preserve">Yeah, I agree, also they have Mevion and during the interviews, I had the impression that their labs were pretty good. </t>
    </r>
    <r>
      <rPr>
        <rFont val="arial,sans,sans-serif"/>
        <b val="0"/>
        <color rgb="FF000000"/>
        <sz val="18.0"/>
      </rPr>
      <t xml:space="preserve">// </t>
    </r>
    <r>
      <rPr>
        <rFont val="arial,sans,sans-serif"/>
        <b val="0"/>
        <color rgb="FF000000"/>
        <sz val="11.0"/>
      </rPr>
      <t>need bigger font and more bold</t>
    </r>
  </si>
  <si>
    <r>
      <t xml:space="preserve">
</t>
    </r>
    <r>
      <rPr>
        <rFont val="arial,sans,sans-serif"/>
        <b/>
        <color rgb="FF000000"/>
        <sz val="36.0"/>
      </rPr>
      <t>this better?</t>
    </r>
  </si>
  <si>
    <t>Yes sir/mam // I love what the discussions on this sheet have become //agreed</t>
  </si>
  <si>
    <t>How would you compare Cincinnati vs USC? Location wise USC is better for me but not sure about program strength..</t>
  </si>
  <si>
    <t>Cincinnati &gt;&gt; USC in terms of strength // USC &gt; CIncy in my opinion, unless you're dead set on peds x 6 // Cincy is clinically oriented thats pros/cons// well no matter which you think is better, there's no way either comparison is worthy of double greater than signs lol.  neither is that much better than the other imo. x2</t>
  </si>
  <si>
    <t>1 month. omg omg omg omg omg omg omg x1,000,000,000</t>
  </si>
  <si>
    <t>I feel sick 0_0 x2</t>
  </si>
  <si>
    <t xml:space="preserve">Any thoughts/impressions on Rush in general and then specifically regarding the Chair retiring in two years? </t>
  </si>
  <si>
    <t>I just certified my list and it feels so good!! x4</t>
  </si>
  <si>
    <t>Yay congrats // I changed my list 4 times after certifying x5</t>
  </si>
  <si>
    <t>Need some help with Baylor vs Cornell: research opporunities, reputation, culture. thank you!</t>
  </si>
  <si>
    <t>I didn't interview at Baylor but the Cornell residents seemed pretty miserable. //Baylor residents all seem pretty happy // thanks</t>
  </si>
  <si>
    <t>Thoughts on WashU v Harvard v UCSD regarding culture, resident QOL?</t>
  </si>
  <si>
    <t>harvard benign but to the point residents find the real world a rude awakening // The QOL is easy (UCSD&gt;WashU&gt;&gt;&gt;Harvard): Volume is very high (MSK level) at MGH. UCSD is one of the most laid back programs, and WashU is medium (7-5:30). Culture: UCSD is laid back, approachable attendings. WashU has a more rigid atmosphere but the attendings seemed friendly. BWH similar to WashU, MGH - intense, hard to approach attendings.  // Thx!</t>
  </si>
  <si>
    <t xml:space="preserve">do they work 8-4 at UCSD? san diego is pretty aweomse// Ha, rotated here more like 7-6. </t>
  </si>
  <si>
    <t xml:space="preserve">has anyone been told that they'll be ranked to match or something similar by a program? obviously no need to disclose the program, just curious if that's happening </t>
  </si>
  <si>
    <t>I had one program email in Jan stating that I was "very well regarded" and asked to "keep the program in mind when making a rank list". Other than that, no other communications from RadOnc places. x3 // Was told I'd be ranked to match over phone. Really surprising // what program said that? // would prefer not to say but in top 10// any ties to that program? (away rotation, home?) // Away! //weird, every one of my top 10 interviews said 0 post-interview communication... didn't interview at every one, but seems fishy</t>
  </si>
  <si>
    <t>How do people feel about faculty turnover at UTSW and resultant issues with clinical training and research continuity?730ish//730ish??</t>
  </si>
  <si>
    <t>I was not impressed at UTSW. Faculty were passive-aggressive and condescending. The chair also seemed difficult to work with. x2 Granted this is based on one interview day. // in what ways were they passive aggressive (just out of curiousity)? // Talked down on my home institution and places where I rotated// thanks for responding // I did not get that sense. I thought the faculty was the strength of the program. A lot of young, well trained attendings. They were also nice and interested during my interviews. The downside is that because they are new, it may take sometime to get the research/didactics off the ground. // Yeah I was actually really impressed, thought the chair was odd but everyone else was super nice to me x3</t>
  </si>
  <si>
    <t xml:space="preserve">Any thoughts about UVA vs Cincinnati? </t>
  </si>
  <si>
    <t>UVA &gt; UC x2 unless peds</t>
  </si>
  <si>
    <t>anyone else horrified by the sdn thread (previously posted here) advising all of us to bail on rad onc residency</t>
  </si>
  <si>
    <t>yeah im a little horrified... i hope its not so bleak and i love the field so i dont think even that grim a picture could discourage me at this point. if all that stuff's really a dealbreaker tho, you could always rank some prelims on your primary list lol// yeah, but the response on that thread is so overwhelmingly negative, even the ppl saying that they've had a decent experience reference friends of theirs that have had horrible ones lol. it will be interesting to see how application numbers change next year, i had read complaints from people on sdn about the job market before i made my decision, but there was nothing even close to as cohesive and as unanimously condemning as that post and its comments that came across my eyes x2 // my home program is a reasonably small program and everyone has gotten a job in the region mostly in suburbs of mid size cities at worst, I think it just depends on where you train, what you make of the opportunity, and how picky you are in where you're going after//that thread was way off beam in terms of context and proportoionality. In fact academic job market this year best in a while. Wondering if they're right about millennials afterall.//I think what is concerning for us is that it will likely get worse by the time we are looking for jobs.</t>
  </si>
  <si>
    <t>I like the idea of 2 year clinical oncology fellowship for rad onc grads in order to do systemic treatments. Other fields have succesfully implemented fellowships to broaden practice while rad onc hasn't. x4 // My concern about a clinical oncology fellowship (med onc fellowship?) after rad onc residency for the sake of broadening practice is that it would encroach on our med onc colleagues... it may be a pretty contentious move and I think having a good working relationship with med onc is a huge reason why onc patients get such good care. Yes, other fields have been broadening practice but I don't know that turf wars is the answer here. However, if this is, for example, to learn how to administer systemic treatments such as immunotherapy to synergize with radiation to get more abscopal effects or administering XYZ medications for sensitization (recognizing that yes chemo does this and med onc manages this) then it may make more sense that rad onc manages it versus med onc... but my point is that yes, if there is a clinical indication which makes it more reasonable for rad onc to manage but not just for the sake of broadening practice.// systemic fellow ship not a great use of your time. when you practice in radonc you will not be deliveringh these treamtnets. you will have your knowledge base and expertise deteriortate in the same way your internship knowledge base dose. Poor use of time for the benefits</t>
  </si>
  <si>
    <t>What is the job market like for medical oncologists ? // Another Q: If you do prelim medicine, and later want to change to IM, do you just do 2 more years or start over?//Already planning your exit strategy? I know someone who was going into anesthesiology and then swithced into IM halfway through his prelim year and it worked out without doing an extra year//It's good to know the pros/cons of each choice with the uncertainity in the air // If you do your prelim year and you are seriously considering an IM career as a backup, I would tell your program to mirror your schedule the same as the categoricals (sometimes the ambulatory medicine/rotations are different for prelims).  That way, you can enter PGY-2 without any deficit.  Also, if you are TY, you can also ask to mirror your schedule with the categoricals.  You can enter PGY2 at that institution or others.//Great info, thanks!</t>
  </si>
  <si>
    <t xml:space="preserve">Can't get enough of them in most cities. </t>
  </si>
  <si>
    <t>MS3 here trying to figure out aways for next year... anybody do aways at a place and they didn't get an interview? trying to avoid those places if possible</t>
  </si>
  <si>
    <t xml:space="preserve">MSK, MDACC, and UCSD notorious for interviewing only a fraction of rotators. CCF seems to interview most all applicants // generally the most popular programs (including but of course not limited to HROP, MSK, MDACC, UCSF, Penn...) will get 3-4 rotators per month on average from June - October, so around 15-20 total --&gt; so won't be possible to interview everyone who rotates. i think the highest yield rotations are great programs in not-so-great places (CCF, Mayo, Wisconsin, etc.) where by doing the rotation you show you don't mind living there. // great insight, thanks! // I'd avoid UFx4. You could look into which programs treat your away rotation as your interview there. I think Utah and USC do that. </t>
  </si>
  <si>
    <t>Duke does not require an interview if you rotate in the department.</t>
  </si>
  <si>
    <t xml:space="preserve">Did anyone else feel certain programs were completely disinterested in you on interview day? ... WashU and Duke? </t>
  </si>
  <si>
    <t>Monte: did not feel that any of the interviewers were interested in me, very short and not enthusiastic x 2// What is Monte? // the full monte // lol yes the full monte and also montefiore 
I didn't feel that way at WashU or Duke...// I felt like OP at WashU and Duke</t>
  </si>
  <si>
    <t>I think you mean uninterested. Fair interviewers should be disinterested. The words mean different things. // I think we knew what OP meant tho :/ // omg deja vu - see Northwestern discussion in 16-17 interview impressions tab // google it, the 2nd definition of 'disinterested' is "having or feeling no interest in something."//stay away from whaterver place responder #1 is x3</t>
  </si>
  <si>
    <t>Anyone else jealous of friends applying into other fields who already know where they're going because of post-interview communication? Damn Red Journal article... On that note, anyone have RadOnc programs hint strongly at them? (no need to disclose program obviously)</t>
  </si>
  <si>
    <t xml:space="preserve">Lol nope, I wish. My mom said I am a shoe-in though at my top program x3 // same x2 // using all my post-interview communication energy to get the PGY1 position of my dreams lolol -_- :p </t>
  </si>
  <si>
    <t>Duke vs Penn vs Stanford for rep, jobs, QOL?</t>
  </si>
  <si>
    <t xml:space="preserve">I would say all three are essentially the same for all three - if you're choosing between them, it should probably come down to where you want to live/what type of family situation you have in terms of cost of living etc.  the three locations are very different // Agree with previous poster. Full disclosure, I didn't interview at Duke.  However, Stanford and Penn seemed very similar in terms of clinical volume and lack of support.  Both would give you strong clinical training at the expense of QoL. Stanford does have a worse reputation in recent years with two residents leaving.  Both have strong alumni networks and would prepare you well. </t>
  </si>
  <si>
    <t xml:space="preserve">Academic job prospects or general thoughts about UCLA vs UTSW </t>
  </si>
  <si>
    <t xml:space="preserve">UTSW doesnt really get academic jobs... //likely due to UTSW being a relatively newer program , some grads in recent years have gone into academics and the department is much larger now which will help with connections for jobs </t>
  </si>
  <si>
    <t>Thanks!</t>
  </si>
  <si>
    <t>35 days 22 hours 10 min. but not that im counting // i'm totally counting // wait what happens then // MATCH DAY</t>
  </si>
  <si>
    <t>Cleveland Clinic vs. U Chicago</t>
  </si>
  <si>
    <t>CCFx4 ... UCx1// Reputation/Jobs UC &gt; CCF; QOL CCF &gt; UC x5</t>
  </si>
  <si>
    <t>Job prospects UCLA vs WashU?</t>
  </si>
  <si>
    <t xml:space="preserve">there's a bit of controversy over job prospects on the interview impressions tab for UCLA. of course, this doesn't necessarily mean anything // if you want private practice in LA/CA in general, then UCLA is probably better; for academics it's WashU, no contest </t>
  </si>
  <si>
    <t>Thoughts about Vanderbilt vs UC Davis vs Thomas Jefferson?</t>
  </si>
  <si>
    <t>TJ/Vandy &gt;&gt;&gt;&gt;&gt;&gt;&gt;&gt;&gt;&gt;&gt;&gt;&gt;&gt;&gt;&gt;&gt;&gt;&gt;&gt;&gt;&gt;&gt;&gt;&gt;UC Davis x2</t>
  </si>
  <si>
    <t>--- 1/26/18 - 2/1/18 ---</t>
  </si>
  <si>
    <t xml:space="preserve">Any additional thoughts from rotators/home students about Duke? </t>
  </si>
  <si>
    <t xml:space="preserve">I can tell you what I think n=1. Really solid program. Definite strengths - chair is wonderful and very well respected (led Vail course recently, common visiting professor across the country, great mentor/pick up the phone kind of a person), research opportunities are very good (basic, clinical, global health, etc.), and good clinical training. A great spread of old and young attendings, all with distinct personalities and research interests - seems like mentorship is great. A lot of med students interested in learning/research/resident mentorship. It is a supportive environment, I think if you can dream it and make a plan they are more likely to help than hinder. For example, recent masters of global health, recent health admin fellowship during research year. One of this year's grads went to Long Island to research carbon therapy on Dr. Kirsch's mouse model. Duke is very collaborative between school of medicine, engineering school, public policy, global health institute, etc with opportunities for mentorship outside of department. Residents seem really happy. Job placement is very competitive, this year one to private practice, one to Beth Israel/academic, one to protons/heavy ion research fellowship at MGH. 
Program and location very family friendly, hard to beat a top academic institution where you can buy a 4 bedroom home in a nice neighborhood with a garage and a yard for $250k. Easy to live within biking distance, 10 minute drive, etc. Duke Basketball, ACC. Lots of great intramurals you can participate in (basketball, soccer, frisbee, tennis, cornole, etc.) Restaurants are amazing in Durham, Chapel Hill, Raleigh. Asheville/smokey mountains close, beach/outer banks close. DC 4 hours, Charleston 5 hours. Duke forest essentially surrounds campus, Eno river, Jordan Lake, Falls lake all have wonderful trail running, biking, hiking, camping, kayaking. </t>
  </si>
  <si>
    <t>Per NRMP there are 194 spots in the match quota this year</t>
  </si>
  <si>
    <t>Hmm I added it up and got 199 via the NRMP program directory quota listing//did your remove programs that were not active?</t>
  </si>
  <si>
    <t>Any thoughts on UNC vs U Maryland vs UPMC? They all seem solid programs and comparable.</t>
  </si>
  <si>
    <t>in that program tier of strong but obviously not perfect programs it just depends on what's important to you</t>
  </si>
  <si>
    <t>Wondering if anyone here may be willing to answer a question from an MS3 about aways. Reading about them, it seems like a lot of places have visiting students do an end of rotation presentation. Are there are any programs that don't do that or have an alternate requirement? Thanks and good luck to all of you on match!</t>
  </si>
  <si>
    <t>Hey welcome! :) Yes 3 of my 3 away rotations had me do an end of rotation presentation, which is one topic of your choosing for a set amount of time (2 of mine were 30 min, 1 was one hour), that takes place during didactic time, and is attended by residents and attendings. All three seemed to prefer that it was based on a case that I saw while rotating. I worked really hard on mine and did the same talk at two places, and they aren't that scary! //All three of my rotations had a presentation at the end as well. Although it may be intimidating, it actually is a great opportunity to impress the faculty. // better to pick a topic based on a patient you saw during that particular rotation. something rare where you need to dig to find good data or where guidelines are not clear would be great - you will initiate a healthy discussion. if you can tangentially connect your own research thats even better (only a couple of slides - nobody wants to hear about your research in excruciating detail since they know this will be easy for you). know the few studies you cite cold and go over your talk with one of the senior residents, they are usually happy to do this. practice practice practice - agree with the others above that this talk is a great chance to shine and leave an impression. // your talk ran range from 15min to 45min, depending on the program. fyi, no one likes a presentation that goes over the time limit. No one complains about a little short (they might even like you more)</t>
  </si>
  <si>
    <t>What are everyone's "Top 10" rad onc programs now that interview season is pretty much over?</t>
  </si>
  <si>
    <t>Top 3 (no order): HROP, MSK, MDACC, Next 7 (no order): Penn, Stanford, UCSF, JHU, WashU, UMich, Duke x3</t>
  </si>
  <si>
    <t>HROP, MSK, MDACC, Penn, Stanford, Duke, JHU, WashU, UMich, UCSD. Depends what you are looking for though I guess. / Why UCSD??? x5, good program, but that's quite a strech, can think of many others that would more likely fill that spot x3 // Since 'F' and 'D' are close together on the keyboard, I'm guessing OP meant UCSF lol x3 // UCSD is definitly a stretch -- young unproven program but in a great location with, at least on the surface, a great reputation for QoL so it will attract strong applicants just based on that lol</t>
  </si>
  <si>
    <t>I also wasn't impressed by MDACC. Top 3 Rad Onc Department for sure, from the strength of faculty, but that doesn't mean it's top 3 teaching Rad Onc residency program. It is, however, the program with all options open to you if you are motivated to become a baller. If you rank based on job prospects, yes it's top 3 for sure. // Top 10 changes based on what you want to do, whether it be designing phase I trials, doing bench, peds, brachy, proton, private practice, name recognition, family friendliness, fastest 5K at ASTRO... If you go by "prestige," why not just follow the doximity ranking since it's probably the most looked at? undergraduate U.S. news ranking? I guess you can ask your non-med student friends what places they recognize lol, or your parents // i think the top 10 talked about earlier score high on all the criteria you mention above (except availability of protons and family friendliness which I don't think affect the quality of a program anyway) --&gt; my point is the top programs shouldn't be different for different applicants but simply allow whatever resident that comes through their doors to accomplish whatever they want to do. so, sorry Mayo, I don't think you qualify simply because you don't have strong bench science within the dept so a resident looking for that will be left in the dark. //Doximeity is not more respected. its more looked at in the way Dr. Google is most looked at by patients for treatment recommendations. // Disagree about MDACC -- top pick for me, opportunities seem boundless especially from a clinical perspective. MSK was too busy clinically ("learn by doing") as opposed to having time to read and pace your learning. Harvard seemed too conservative and very slow tot adopt to changes in radonc and it seemed like any thoughts about private practice were frowned upon (though MDACC faculty also seemed to stress this, but their graduating residents are more like 60-40 favoring academics).</t>
  </si>
  <si>
    <t>I don't know about other places, but I super loved Mayo - Rochester (disclaimer, n=1). It's probably the one disputed the most from being in the top 10 Doximity list. I think you might not get a friendly impression during interiews because of the behavioral based interiew and a very tiring interview day. It also gets a bad rep from being in MN, so it is probably true that it's not top 10 attractive program from location alone, but it's a great place for clinical training and clinical research (pretty much no bench).  And there is ZERO pressure to do academics and private, for real, as the PD wants to make really good clinicians. #1 cancer hospital, whatever that means. You have good connections right away from having other Mayo places in Arizona and Florida. It seems like all residents put Mayo as #1 or 2 on their list.//see doximity and dr google // what the heck is Dr. Google??</t>
  </si>
  <si>
    <t xml:space="preserve">Doximity rankings (in general) strongly favor programs that have large graduate pools (long standing, larger resident pools, etc), which obviously is not necessarily in indicator of quality. For the same reason, changes in the rankings tend to lag well behind reality because (again) it is based on votes from graduates of the various programs. // also, it also is dependent on who actually responds to the survey that particular year. </t>
  </si>
  <si>
    <t>I think it depends on what you want out of a residency program.  If you want a program that can offer you anything (clinically, basic science research, resources, alumni network), then the big 3 will always be MDACC, MSK, and HROP.  Within those three, there are nuances.  MSK is the busiest clinically (along with Penn, Stanford), very little downtime and you get your experiences from just volume.  MGH is similar in that regard, whereas BW was more similar to MDACC. MDACC seemed to hit a sweet spot -- mix of clinic and down time to read and learn.  MSK and HROP are probably stronger for basic science.  MDACC is stronger clinically and offers a huge repository of patients to do clinical research and design trials (now they even have a clinical trial research training pathway).  MSK and MDACC hire strong faculty from multiple different training programs, whereas HROP has &gt;90% HROP trained radoncs which put me off. If you're just looking for a chill residency program that has a low-medium volume and high quality of life, I think Yale and UCSD are high on that list.  Other top programs: Penn, Stanford, Mayo - Rochester, WashU, UCSF</t>
  </si>
  <si>
    <t>top tier are harvard, mdacc, mskcc, wasn't super impressed by mdacc but it's on that tier for name alone.  next 7 in some order, just my opinion based on where i interviewed - michigan, penn, stanford, hopkins, ccf, washu, mayo</t>
  </si>
  <si>
    <t>&lt;- why are folks so down on mdacc? (relatively) QoL changes?</t>
  </si>
  <si>
    <t>Wash U vs JHU?</t>
  </si>
  <si>
    <t xml:space="preserve">Wash U x1000 // I thought the faculty at Hopkins were so much nicer..x3 // Also location - similar not-so-great cities but whether you want to be in east coast vs midwest // sorry, don't understand the WashU x 1000 lol what am I missing here? x2 // think it's one person's opinion, they are roughly equivalent programs x2/ They are both identical in training, reputation, and research. I feel Baltimore is a better location than St. Louis, but WashU residents seemed to have better hours. </t>
  </si>
  <si>
    <t>University of Arkansas is accepting applications on ERAS for 2018 and/or 2019 start. 
It's also posted in SDN.</t>
  </si>
  <si>
    <t>Anyone know when they are interviewing? They literally, have &lt;3 wks...// Interested candidates should apply through ERAS. We have an Advanced Position posted in ERAS for match in NRMP for a July 2019 start date and a Physician only Position posted in ERAS for a July 2018 start date. Interviews for the Advanced Position are being held now while interviews for the Physician only Position will take place in March.</t>
  </si>
  <si>
    <t>How is this helping the oversupply of trainees and the job situation? D:  x3</t>
  </si>
  <si>
    <t>Well, a bunch of good programs are taking fewer this year compared to last, so....</t>
  </si>
  <si>
    <t>What are people's thoughts on "you are my number 1" emails to programs? Of course to only those programs that didn't explicitly say no communication</t>
  </si>
  <si>
    <t>I feel like every program had a no "post-communication" policy. I can't remember the last one that didn't state it. //YOU can communicate with the program. The Program CANNOT in any way communicate to you where they are ranking or give any indication that they want to -wink wink0 nudge nudge- hear from you. However if a program explicity ask you not to contact them, (whether it was due to a misunderstanding of the roles or not) dont contact them. // about a third of the programs i interviewed at quoted the red journal paper "taking the game out of the match" and said no communication whatsoever (unless it was for info/clarifications). I want to know if the other programs are adhering to this even when they explicitly don't say it...  // Even that is for "no communication about where you are going to match." They aren't supposed to contact you, but you can contact them. They just may filter it to make sure there is nothing inappropriate // agree, safer to not say anything because I think it could be viewed as disrespect to their request and commitment</t>
  </si>
  <si>
    <r>
      <rPr>
        <rFont val="arial,sans,sans-serif"/>
        <b/>
        <color rgb="FF000000"/>
        <sz val="18.0"/>
      </rPr>
      <t xml:space="preserve">
</t>
    </r>
    <r>
      <rPr>
        <rFont val="arial,sans,sans-serif"/>
        <b val="0"/>
        <color rgb="FF000000"/>
        <sz val="9.0"/>
      </rPr>
      <t>you can communicate with them and they can communicate with you. Neither the applicant nor the program are allowed to communicate ranking on a list. Programs are asking for no communication to avoid being put in an awkward or 'illegal' situation and to take the game out of the match as per the RedJ article mentioned. // Friends in other specialties have told me they were also told no post-interview communications but they're all going to send the "youre my #1" emails anyways... I still think it's unnecessary and dont like playing these political games even if it's supposedly okay to contact programs but they're not allowed to contact us x4</t>
    </r>
  </si>
  <si>
    <t>OHSU vs Colorado? x2 anyone? lol</t>
  </si>
  <si>
    <t xml:space="preserve">Does anybody know how to find the offical number of spots for 2018 available? </t>
  </si>
  <si>
    <t>Curious about opinions regarding Duke vs UNC vs Moffitt?</t>
  </si>
  <si>
    <t>duke &gt; unc &gt; mofitt x3 // Duke &gt; Moffitt &gt; UNC x3</t>
  </si>
  <si>
    <t>Anyone remember the call schedule at Wash U? Vaguely remember it being front loaded but can't remember how many weeks and other details...</t>
  </si>
  <si>
    <t>The call schedule is roughly 4-5 weeks first year, 4, 3, then 2. // thanks</t>
  </si>
  <si>
    <t>Anyone having grievances about applying to Rad Onc over other fields in face of such poor job market? I am freaking out about being potentially jobless</t>
  </si>
  <si>
    <t xml:space="preserve">you wont be jobless, but you might be in a place you don't prefer.  I think SDN did a good job of portraying the poor job market (for years) it would be a shame if an applicant didn't know about it till now.//SDN overdid it.//doubt we will be jobless, but salaries will be a lot lower than what they are presently//there is no evidence for that. with american health care anything can happen. </t>
  </si>
  <si>
    <t xml:space="preserve">personally, i'm buying a used linac and moving to a rural area underserved by radiation, though this plan is not for everyone// Where can we find these RadOnc underserved areas? // search Yelp for "linacs near me" </t>
  </si>
  <si>
    <t xml:space="preserve">Is there a dinner before Baylor on jan 29? </t>
  </si>
  <si>
    <t>no, its a date for rotators so it will be a half day.</t>
  </si>
  <si>
    <t>Could Baylor visiting or home students comment in the general impressions for the program? I feel like I got a weird vibe from the interview day and my sense is that maybe it's not an accurate reflection of the program</t>
  </si>
  <si>
    <t xml:space="preserve">what do you want to know? </t>
  </si>
  <si>
    <t>Are there stats on matching in top 3, 5, etc.? Thanks</t>
  </si>
  <si>
    <t>curious about these stats as well // no real stats available about this // not meaniningful/actionable conclusion anyway // helps for managing expectations though // No, because it doesnt tell you anything about your personal chances because your ranking is entirely based around which program you liked, not which you are most likely to get (or at least, it should). I think it's more about wanting to feel a sense of control by feeling like you have some data to help predict how things will go. In the end it's just pure chaos and we'll probably all do okay, more or less.</t>
  </si>
  <si>
    <t>On an old spreadsheet it says
% match 1 = 38%
% match 2 = 18%
% match 3 = 13%
Although I have no idea where that comes from // so... 69% of people match into top 3? that's pretty good</t>
  </si>
  <si>
    <t>&lt;-- found this today.. it's for all specialties but at least gives a rough idea</t>
  </si>
  <si>
    <t>For Wisconsin- you can only rank advanced or categorical position right, not both?</t>
  </si>
  <si>
    <t>I don’t get what we are supposed to do :/ // yeah similar issue. i tried ranking both but it won't let me.</t>
  </si>
  <si>
    <t>I emailed program coordinator and she said if you just want advanced just rank your primary list, if you want to be considered for categorical then put the other nrmp in your supplement. But I still have 0 clue how that would work bc then unless I’m mistaken they’d have no way of ensuring they filled both spots. But that’s what they said...// yup this is what she told me, but I am unable to figure out how we can rank both at the same time (since it would mean adding the program twice to the primary list..?), and as you said, unless you can rank both, no guarantee to fill both spots? :/</t>
  </si>
  <si>
    <t>you create a list for all of your programs.  For each program that is advanced, you assign a prelim year. For categorical programs you do not do this. So you can rank Wisconsin PGY1 and PGY2 positions as separate programs. UW will have separate rank lists for categorical and advanced spots (presumably the same order but not necessarily). For example, if you want UW but care less if you get the internship spot or not- you rank the UW programs 1 and 2 (and if you fill your #2 spot you know that you were ranked lower than another applicant that matched at UW)</t>
  </si>
  <si>
    <t xml:space="preserve">&lt;&lt; -- this is how I thought it would be done (and this is what I think makes sense), but there is no "categorical NRMP code." There's only the advanced code, then we're supposed to rank the UW prelim spot on our supplemental ROL that corresponds with the advanced spot on our primary ROL. Is this everyone else's understanding? It sorta doesn't seem right, with my understanding of how the match works... </t>
  </si>
  <si>
    <t>--- 1/16/18 - 1/25/18 ---</t>
  </si>
  <si>
    <t>https://forums.studentdoctor.net/threads/future-resident-do-not-become-a-radiation-oncologist.1294979/</t>
  </si>
  <si>
    <t xml:space="preserve">That was incredibly depressing x1003. // dumb only semi related question but what are the 3 As? // availability, affability, and ability // someone please tell me why this post is an exaggeration or not necessarily the case. plz? &lt;it does not reflect the expierence of a large number of recent grads. The market was good this year. //Its a little late for this person to be posting this if her goal was to benefit us// Multiple seniors have been telling me the job market is very tough, even if you're ok with living in non-urban areas.  | pay is already down from what i hear from seniors, limited options, it will be tough for us. </t>
  </si>
  <si>
    <t>I have heard a similar story from a resident.  Bottom line: this has been told many times before.  If you want to live in a major city, unless you are going to an allstar program, don't go into radonc.  The lifestyle may not be there, the location might not be there, the salary might not be there.  I know 1 resident that hates the field (because he wants to live in the city), another that left.  Of course, there are many that love it and would choose it over anything else.  Only go into this field if you love it or can't see yourself doing something else. // i think the point is the "average" rad onc applicant has better stats/CV than "average" IM or other speciality applicant, but the former may end up in an "below average" RO program (field is competitive) and not have great job prospects where the latter may end up in a "below average" IM program and still have plenty of options in nice cities (e.g. being a hospitalist which is in great demand and reasonably well-compensated). so basically be aware of this and know what you're getting into.</t>
  </si>
  <si>
    <t>"I heard a story from my neighbor that RT gave him herpes".</t>
  </si>
  <si>
    <t>&lt;--- "RT" could be radiation therapist. He might not be incorrect. Your neighbor might have bad boundaries though // lol//see? there is always a reasonble explanation. lolol</t>
  </si>
  <si>
    <t>What time does the MSK interview day start?</t>
  </si>
  <si>
    <t>7:30:00 AM//thanks!</t>
  </si>
  <si>
    <t xml:space="preserve">How much research time at mt Sinai? </t>
  </si>
  <si>
    <t>Did anyone ask about the integrated TY for Beaumont, schedule, etc.?</t>
  </si>
  <si>
    <t>2 months floors, 1 ICU, 1 ED, 1 nights, 1 surgery, 1 urgent care, 5 electives (ENT oncology, urooncology, peds onc, adult onc, research)</t>
  </si>
  <si>
    <t xml:space="preserve">How many months of research are available at Wake Forest? </t>
  </si>
  <si>
    <t>6-9 mos // thanks</t>
  </si>
  <si>
    <t>Has anyone heard back from the WashU PTSP program?</t>
  </si>
  <si>
    <t>yeah late last week, invited for second look, dates not finalized // thanks</t>
  </si>
  <si>
    <t xml:space="preserve">any rotators or interviewers have info on drexel?? </t>
  </si>
  <si>
    <t xml:space="preserve">What do you want to know?  Christiana has a lot of volume, good brachy.  Drexel doesn't have a lot of volume.  Didactics wednesday at Drexel in afternoon (drive there if you are in Delaware).  Can make electives into research months, total of 5 throughout 4 years.  Private practice group with residents, take from that what you will.  No anticipated changes in tech.  Some attendings teach, others are very hands off.  </t>
  </si>
  <si>
    <t>I did a short rotation there and can try to answer specific questions, but the previous post is mostly spot on. Will say some of the attendings there trained at heavy hitter programs and seemed very nice and helpful, for whatever that is worth.</t>
  </si>
  <si>
    <t>Did all HMS applicants get the HROP interview?</t>
  </si>
  <si>
    <t>yes- they had to split the interview day for internal applicants into 2 days because there were so many</t>
  </si>
  <si>
    <t>All 14, goddamn son. Thanks for sharing</t>
  </si>
  <si>
    <t>Any midlevel support at Hopkins?</t>
  </si>
  <si>
    <t xml:space="preserve">most services have NPs for FUs and OTVs, but still very busy due to high volume of new consults and having to do ALL the contouring (including normals). PGY2s stay very late. // thanks// </t>
  </si>
  <si>
    <t>What is the consensus on Step 2 scores? If I scored well on Step 1, do I need to update the programs (assuming they don't ask me for it first)?</t>
  </si>
  <si>
    <t>My understanding is no // I mean, it doesnt really matter now right? All the invites are done, the places you've interviewed at have ranked you, so might as well for the places that need to have your score before you match</t>
  </si>
  <si>
    <t>Does anybody hvae the most current information about total applicants for this cycle?</t>
  </si>
  <si>
    <t>348//&lt;--nope</t>
  </si>
  <si>
    <t xml:space="preserve">over 9000 // but on a serious note why all the fixation on how many applicants this cycle? x2 I understand that it affects the match outcomes as a whole but as any given individual how does it have any bearing on one's ability to predict their outcome? // I hear you, but I think one argument is that if there are 188 spots this year and 200-210 applicants, that's a pretty good number for some of us who are concerned if we might not match. </t>
  </si>
  <si>
    <t>--- 1/5/18 - 1/15/18 ---</t>
  </si>
  <si>
    <t xml:space="preserve">Does anyone know when/where the Vanderbilt dinner is tomorrow? Thanks! </t>
  </si>
  <si>
    <t xml:space="preserve">L.A. Jackson, 401 11th Ave S, 7pm // just fyi, it is on the rooftop of the hotel at that address. There weren't really any signs for it outside. </t>
  </si>
  <si>
    <t xml:space="preserve">Thanks so much!! </t>
  </si>
  <si>
    <t xml:space="preserve">Do prelims and TYs in general let you take vacation in one week blocks or is it usually all at once? </t>
  </si>
  <si>
    <t>Most that I've interviewed at do 1 week blocks x2</t>
  </si>
  <si>
    <t xml:space="preserve">Thanks ! </t>
  </si>
  <si>
    <t>how do I find out if my school is a top 40 NIH funded school? (inb4 "if you have to ask")</t>
  </si>
  <si>
    <t>http://www.brimr.org/NIH_Awards/2016/NIH_Awards_2016.html</t>
  </si>
  <si>
    <t>How important is it to have multiple senior faculty at your residency program ? x3</t>
  </si>
  <si>
    <t>idk // i guess it plays into connections you might be able to leverage for jobs? and probably research opportunities during residency too // multiple programs emphasized importance of sr faculty and experienced/known PDs as it relates to job prospects</t>
  </si>
  <si>
    <t>Duke Nukem...3D. It's time to kick ass and chew bubble gum.</t>
  </si>
  <si>
    <t>and I'm all out of gum</t>
  </si>
  <si>
    <t xml:space="preserve">Which programs are expanding in the next 1-2 years? </t>
  </si>
  <si>
    <t>Mayo AZ; OSU; UTSW. VCU contracting.</t>
  </si>
  <si>
    <t>--- 12/20/17 - 1/5/17 ---</t>
  </si>
  <si>
    <t xml:space="preserve">Anyone going to Boston this Friday experience delays/cancellations? </t>
  </si>
  <si>
    <t>Yes, flight was canceled. Was told next available flight would get me in on Saturday . x2</t>
  </si>
  <si>
    <t>Stay warm, safe travels!</t>
  </si>
  <si>
    <t>Is there a pre-interview dinner for Emory/has anyone received details for their interview day?</t>
  </si>
  <si>
    <t>Yes there’s a preinterview dinner. Received all the details in an email . 630 p at ECCO || thank you very much!</t>
  </si>
  <si>
    <t>Anyone doing the WashU PTSP application? What do you think about copying and pasting some of what was written in ERAS, like goals, experiences, etc.? Also, is this just for their information about our interest... or is this an actual application where we might be rejected? lol thank you! Happy New Year!</t>
  </si>
  <si>
    <r>
      <rPr>
        <rFont val="arial,sans,sans-serif"/>
        <color rgb="FF000000"/>
        <sz val="10.0"/>
      </rPr>
      <t xml:space="preserve">The PSTP is </t>
    </r>
    <r>
      <rPr>
        <rFont val="arial,sans,sans-serif"/>
        <color rgb="FF000000"/>
        <sz val="10.0"/>
        <u/>
      </rPr>
      <t>not</t>
    </r>
    <r>
      <rPr>
        <rFont val="arial,sans,sans-serif"/>
        <color rgb="FF000000"/>
        <sz val="10.0"/>
      </rPr>
      <t xml:space="preserve"> a separate spot outside the match so my guess is it's just for them to figure out who to pair you with in terms of faculty..? i copy-pasted a few sentences from ERAS for career goals and such, don't think it's a big deal. it's mostly our research in more detail which we couldn't describe as well in ERAS anyway.. // sweet thanks, ended up doing similarly as well</t>
    </r>
  </si>
  <si>
    <t xml:space="preserve">anyone have any information about the timing of miami's interview day or pre -interview dinner? I got my invite and date confirmation over the phone and have had zero email correspondences with them; is anyone else in that situation as well? </t>
  </si>
  <si>
    <t>yes me too and I reached out to them multiple times and got 0 response. x2 is there a pre interview dinner?</t>
  </si>
  <si>
    <t>I just got an email with interview day details, 8am-2:30 pm for the 1/8 date with a dinner the night before at 6:30 pm</t>
  </si>
  <si>
    <t>Is there a pre-interview dinner for Cornell? What time was it for the first interview date?</t>
  </si>
  <si>
    <t>6pm the night before the interview at Uskudar // thanks</t>
  </si>
  <si>
    <t xml:space="preserve">
༼ つ ◕_◕ ༽つ Give match</t>
  </si>
  <si>
    <t>How do you find out the average step 1 and step 2 for rad onc?</t>
  </si>
  <si>
    <t xml:space="preserve">charting outcomes </t>
  </si>
  <si>
    <t>anybody know if CK and CS are needed to be ranked by prelim/TYs? Most prelim/TY websites are terrible and don't have this info</t>
  </si>
  <si>
    <t>Varies by program. Some said it was necessary, others didn't care (usually it was CS they cared about, not CK).</t>
  </si>
  <si>
    <t>Question about Step 2 CK: an interviewer brought up why I had not taken CK yet (my Step 1 is approx 10 pts below average). This interviewer is not the PD but she did note down when I would be taking it. My CK score has come back since then and it's 10 pts better than my Step 1 but still below the average CK for Rad Onc. Should I report my score to this program and others? My understanding is that I cannot be selective about releasing my score i.e. I have to release to all programs or none...? Also this program lists on their website that they do not need CK to rank but I'm concerned they may drop my rank if they don't see a CK based on feedback from this interviewer. Hoping for your input on how to proceed. Thanks!</t>
  </si>
  <si>
    <t>My sense was that we were ranked immediately after our interview (like while applicants were on tour or lunching, the faculty would meet to rank) so I don't think they would be monitoring the score report timeline and then go back to downrank you if they don't hear back... and since CK is still below average, reporting doesn't sound like it would help at this program or at any other programs. This is a tough situation but I think that's what I would do :/ // thanks!! yeah i didn't know if they met again after all interview dates and before rank lists are due...</t>
  </si>
  <si>
    <t>On a semi related note, I have had interviews where the ranking meeting is immediately after the interview day concludes for the candidates, but there are 2 or 3 interview days total. Doesn't this mean there would need to be an additional meeting to combine the rank lists from the multiple interview days? How does that work? // my guess is that all applicants receive some numerical score and then everyone is just put in order.. no idea though</t>
  </si>
  <si>
    <t>--- 12/10/17 - 12/20/17 ---</t>
  </si>
  <si>
    <t>Why did the ACGME post get deleted?</t>
  </si>
  <si>
    <t>http://www.nejm.org/doi/full/10.1056/NEJMoa1613773</t>
  </si>
  <si>
    <t>Anyone know if late invites still trickle out in dec-jan as people start to cancel more of the late ones? x2</t>
  </si>
  <si>
    <t>I think I read that this happened on the interview thread from previous years... fingers crossed!</t>
  </si>
  <si>
    <t>Got an invite yesterday, 12/18. // Which program? (if you dont mind me asking) x3 // Utah</t>
  </si>
  <si>
    <t>A lot of us have been taking a bunch of Uber's through this process... there's an app that will give you $1 off each ride (even if it's a $4 Uber pool). Use this referral link and you'll get a welcome bonus of $10 too. It's a drop in the bucket but #everypennycounts</t>
  </si>
  <si>
    <t>https://ibotta.com/r/iaqptfib</t>
  </si>
  <si>
    <t>So... any military matches to rad onc ? // a number of residents. they go outside the match tho. // yes just wondering because some places accept only 1 resident per year plus military so it would be nice to know if there is a possibility of having a coresident // which places are those?//YEs they are "additional" residents usually</t>
  </si>
  <si>
    <t>military comes with funding, but still can go through match and still need to be within programs alloted number of residents. Exception might be NCI.</t>
  </si>
  <si>
    <t xml:space="preserve">Yeah, NCI is outside of the match. </t>
  </si>
  <si>
    <t>Has downstate sent out invites yet?</t>
  </si>
  <si>
    <t>Just got one like an hour ago.</t>
  </si>
  <si>
    <t>Does anyone have the contact # for any of the residents at the OHSU dinner tonight? Could you please text me at (980) 202-2106? Thanks!!</t>
  </si>
  <si>
    <t>Anyone gonna be in the Pittsburg area and want to watch Star Wars on 12/15 or 16?</t>
  </si>
  <si>
    <t>Any programs offer moonlighting?</t>
  </si>
  <si>
    <t>Mayo MN, Yale, Baylor (built in, starting after 6pm while machines are running), Vanderbilt, Utah, Beaumont//&lt; offer or allow?</t>
  </si>
  <si>
    <t>--- 12/3/17 - 12/9/17 ---</t>
  </si>
  <si>
    <t>As ERAS is down, does anyone know when and where the Hopkins dinner is? x2</t>
  </si>
  <si>
    <t>bond street social, 6pm</t>
  </si>
  <si>
    <t>Just want to give a shout out to all my future colleagues  I’ve had a great time getting to know all of you so far! x6</t>
  </si>
  <si>
    <t>What happens if you miss an interview because of flights being canceled due to weather, etc and you can't go to the other interview days, or there are no more remaining interview days? Do programs accommodate via skype or an alternate day to visit at all, or do you just lose your opportunity to be ranked there?</t>
  </si>
  <si>
    <t xml:space="preserve">I'm not sure either but my guess is the latter, unfortunately :/ but that's just me assuming and is certainly worth asking about the other possibilities // ugh//definitly reach out// this happened to me this friday. was supposed to interview in LA and fligh out of DC got delayed repeatedly (for absurd reasons, someone accidentally ejected  the emergency slide on the runway before we boarded then they flew in a part to fix it which took 3 hours, and after the part arrived we found out it was the wrong part) until it was eventually cancelled at 130am when I could no longer get another flight. I've never been so angry at an airline. It doesn't look like they will be able to interview me now. </t>
  </si>
  <si>
    <t xml:space="preserve">Hope you at least got a refund on that flight :/ so sorry that happened to you :( // seriously that is horrible, I'm so sorry that happened to you bro/sis. I hope you made a stink on the airline's social media page.//seriously, call the program and ask them if there is anything you can do. Good luck//thanks all, now i will def be booking other flights if there are serial delays like that </t>
  </si>
  <si>
    <t>I actually really liked the previous format of the interview swap where it was cancellations (organized when they were cancelled) separate from swaps (organized by school). Anyone else feel this way? x4 // yeah new format is confusing</t>
  </si>
  <si>
    <t xml:space="preserve">Admins, would you guys mind changing the swap back to the how it was before? Thank you! x3 </t>
  </si>
  <si>
    <t xml:space="preserve">working on it // Thank you! </t>
  </si>
  <si>
    <t>Is Penn done interviewing? // not yet, still a date in January left // thanks</t>
  </si>
  <si>
    <t>Has anyone heard any confirmation from Baylor? I have an interview there December 11th and havent heard anything since the initial invitation...</t>
  </si>
  <si>
    <t xml:space="preserve">Book through ERAS, sorry &gt;&lt; also for those wondering coordinator said: "Flights can be arranged to depart after 7" </t>
  </si>
  <si>
    <t>Any info on pre-interview dinner for Baylor? x2 // I asked the new coordinator and she said she will be sending this info out soon // thanks for following up</t>
  </si>
  <si>
    <t xml:space="preserve"> interesting: [link moved for easier clicking]</t>
  </si>
  <si>
    <t>https://www.ncbi.nlm.nih.gov/pubmed/28666900</t>
  </si>
  <si>
    <t>Thanks for sharing. Most concerning part "Sixty-four percent of respondents reported the job market to be difficult or very difficult. This perception was more common among contemporary graduates (P &lt; .05). Sixty percent of respondents reported "far too many" or "somewhat too many" residency positions for the actual job needs in the United States."//context is important. note that the vast majority got desirable jobs. Also in the last decade a signficant portion thought there were too many. It is up, but it was pretty high to begin with. Also this years jobs are excellent compared to past two. So again not that its not an issue, but you really need to take this with a grain of salt.//agree with the last post- there are plenty of good jobs if willing to look outside NYC, DC, SF, LA. Residents at my home program are receiving lots of solid interviews//My feeling is that if one truly wants to be a radiation oncologist, the job market will not be a "problem"</t>
  </si>
  <si>
    <t>someone brought this up at the ARRO day and Dr. Chen was basically like "we're aware of the situation and we're not going to do anything about it"//</t>
  </si>
  <si>
    <t xml:space="preserve">Anyone in Utah January 11th? Looking for uber/travel buddy </t>
  </si>
  <si>
    <t>possibly, but I'm still holding out hope for a waitlist invite closer to home</t>
  </si>
  <si>
    <t xml:space="preserve">Let me know! </t>
  </si>
  <si>
    <t xml:space="preserve">Hey! The interview swap page is getting cluttered with outdated posts. If you are still checking your entry, update the 'last updated tab.' On Wednesday, all posts &gt;2 weeks old will be deleted. Thanks! :) </t>
  </si>
  <si>
    <t xml:space="preserve">The interview swap page has been cleaned up and is ready for easier use! :) </t>
  </si>
  <si>
    <t>any more interview impressions??</t>
  </si>
  <si>
    <t>They're coming, just as soon as some of us get a free second to breathe haha//:)</t>
  </si>
  <si>
    <t>--- 11/26/17 - 12/2/17---</t>
  </si>
  <si>
    <t>Are programs allowed to ask where we did away rotations?</t>
  </si>
  <si>
    <t>Every one has asked me 😬 // Yeah, I guess it's fair game because of our transcripts/MSPEs and letters x2 // ive never been asked, but i didnt put it anywhere on my app// it can be asked but people know that is can come across poorly so it is usually delicately done when done//I think it's a pretty reasonable question to ask, and prior to applying I thought info like that would be included in ERAS</t>
  </si>
  <si>
    <t>Can one of the admins update the sorting in the anon data sheet? It's exacerbating my OCPD</t>
  </si>
  <si>
    <t>Done :) // thanks!</t>
  </si>
  <si>
    <t>Anyone know if Seattle is only taking 1 this year? That's what Thalamus says.. x2</t>
  </si>
  <si>
    <t>I am currently rotating in seattle, I can confirm they're only taking 1 based on conversation with the PD as well. // Yup, didn't get funding for more, though they were pushing to try and get funding back. But only one this year. // massive bummer, may cancel, doesnt that mean they are interviewing like 30 people for one spot? // That's sad :( // I was told they normally interview about 14 per spot, so interviewed as though they'd be able to take two (thus 28 people), but can still only take one. // thumbs down</t>
  </si>
  <si>
    <t>Any idea why they were not approved for 2 spots? I heard they had a resident leave in the PGY-3 class so they're going to be down a lot of residents?</t>
  </si>
  <si>
    <t xml:space="preserve">Anyone at Colorado want to meet at the hospital and carpool to dinner tonight (11/30)? Text me at (980) 202-2106 if you are interested! I'm staying near the hospital and dinner is like a $20 one-way ride away :p </t>
  </si>
  <si>
    <t xml:space="preserve">I am only at 9 interview invites here, and 3 of these are currently scheduled for the same date in January due to availability/only being offered one date :(  Already tried the interview swap board, no luck so far.  Anyone else in the same position here?  Anyone have any other ideas or suggestions for me? </t>
  </si>
  <si>
    <t>Have you emailed programs expressing your interest? // Yup, emailed every program that I had applie)d to ~3 weeks ago, got most of my invites from there. Stats are well above avg but my school is well below, so I knew I wouldn't be at the top of most program's lists... // I would just suggest making good friends with the coordinators at each place so you are first in line if there are any changes, good luck, I hope something works out. // did you do aways and get interviews at those places? just try to crush those then your total number of interviews will matter less // I also heard that people get interview fatigue after December and there is some more shuffling of interviews in January, so I think there is still hope!</t>
  </si>
  <si>
    <t>I am a candidate interested in basic science research and I have overlapping Emory and Moffitt interviews. Which is better suited for someone like me? Thanks! // nevermind, got it sorted out!</t>
  </si>
  <si>
    <t xml:space="preserve">cancel both since you probably have 20 interviews already (jk) </t>
  </si>
  <si>
    <t>&lt;&lt; I'm in the same situation - what was your decision and why?!</t>
  </si>
  <si>
    <t>Can anybody confirm if Vanderbilt is really only taking 1 resident? Seems low for a place that took 4 last year and has 10 total residents</t>
  </si>
  <si>
    <t>I believe they go 4-3-2-1 or some variant of that so yes they are taking 1. // well that's annoying that this is the 1 year then</t>
  </si>
  <si>
    <t>Is anyone going skiing before/after their interview at University of Utah?</t>
  </si>
  <si>
    <t>that sounds fun. maybe</t>
  </si>
  <si>
    <t>Curious of those that will be interviewing at MDACC, what will you be discussing for 5 minutes?  In the past I've heard it is to "teach" something, but the language in the email doesn't necessarily sound like that - "In addition to our specific interview questions, we will ask you to spend five minutes discussing a subject of your own choice.  Specifically, we look forward to hearing about some aspect of your non-medical experiences or interests.  We mention this to give you an opportunity to think about the subject in advance of the interview.  Please do not prepare slides since the time for this is limited to less than five minutes."</t>
  </si>
  <si>
    <t xml:space="preserve">I have been wondering this too. I don't know anyone who interviewed there in the past so I'm not sure what previous people have done, but from their email it sounds more like talking about ourselves than specifically teaching something? Maybe if you have an interest like basketweaving or vinegar distilling, you could talk about your interest in that, and also use it as an opportunity to teach them how to do it? // I talked with someone who interviewed there. You don't have to teach at all, just pick something about you or something you're interested in. </t>
  </si>
  <si>
    <t>I know someone who played violin for it. That was years ago, though. // That's intense! I know someone who talked about an experience volunteering in a different country a few years ago for a non-medical organization</t>
  </si>
  <si>
    <t>Any confirmation from Loma Linda?</t>
  </si>
  <si>
    <t>Nope... // Just recieved confirmation</t>
  </si>
  <si>
    <t>For those of you interviewing at Beaumont next week, how were you planning on getting from the airport to the hospital and vice versa? The pdf from the coordinator said a taxi would run $50-80 :O // damn lol missed that</t>
  </si>
  <si>
    <t xml:space="preserve">I rented a car.  Less than 100 for two days.// I'm driving from 10 hrs away. </t>
  </si>
  <si>
    <t>This might be a dumb question, but I'm an applicant who had about 18 interviews from aways and low-mid tier programs in the first wave, and over the past week i've gotten some offers from better tier programs, most likely from cancellations at the last minute. My concern is that if I skip the lower tier programs for these sexy programs that are seemingly plugging me in as a last resort, I'll hurt my chances of matching bc i'll be subbing in interviews at programs that viewed me as not competitive enough for the first round for programs that are more likely to genuinely be interested. Any thoughts about if this concern is legit? X2</t>
  </si>
  <si>
    <t>Just wondering, did you get these new invites in response to emails?//Yep, I'm the dude who advised emailing programs a week or 2 ago in the chat to a couple people voicing concerns about their interview #s. However, the emails were sent before the intitial waves of interviews were dispersed, so I don't think the caliber of my candidacy has changed in their eyes since that time. //The interview is your chance to make a pitch.   Interviewers generally will not know when you were invited, so you are even ground interview day. x3  That said, you should go to the programs you are genuinely interested in regardless of the perceived ranking. // Your interviewers will have no idea, but I am sure the interview comments and evals are a piece of the pie along with scoring of your app. That said, if people canceled interviews maybe this program won't get their top choices anyway. If you want to rank them go, if you don't don't go, thats my philosophy// thanks for the advice!! // They interviewed you for a reason, go where you'd prefer to spend your life for four years. Also 18 invites, your golden. Cancel a couple for the little guys that are still in the 4-8 range.// Oh I'm cancelling//One note, "perceived ranking" influences job placement which influences interest for pretty much everyone</t>
  </si>
  <si>
    <t xml:space="preserve">Are the program-specific websites purposefully terrible and uninformative for some reason, or is there just not that much to tell?  x4//the answer is the websites have to confrom to the hospital web guidelines. </t>
  </si>
  <si>
    <t xml:space="preserve">, </t>
  </si>
  <si>
    <t>Don't forget to fill out the interview impressions tab as the interview season continues... not only is it helpful for this year's applicants but it is also helpful for future years when determining where to do aways, etc.x3 (especially for this year's applicants)</t>
  </si>
  <si>
    <t>--- 11/21/17 - 11/25/17---</t>
  </si>
  <si>
    <t>Happy thanksgiving ! 🦃🍁🍂</t>
  </si>
  <si>
    <t xml:space="preserve">Does anybody know if UPenn is hosting dinner the night before on Jan 2nd? </t>
  </si>
  <si>
    <t>For the 11/28 interview date, there's a happy hour the night before which they emphasized is totally optional. On the actual interview day, the morning group has a lunch and the afternoon group has a dinner. They said that it's okay if you have to miss the meal for travel plans.</t>
  </si>
  <si>
    <t>I was confused about the morning vs. afternoon group. So people are divided up into two groups for their interview date, and does the afternoon group start later then? // afternoon group is 11:15AM to roughly 8 PM with the dinner// thanks for the info!</t>
  </si>
  <si>
    <t>People who received Utah invites this week - were you invited off the wait-list, or as a fresh invite?</t>
  </si>
  <si>
    <t>Wait list x4</t>
  </si>
  <si>
    <r>
      <rPr>
        <sz val="12.0"/>
      </rPr>
      <t xml:space="preserve">📊 </t>
    </r>
    <r>
      <rPr>
        <b/>
        <i/>
        <sz val="12.0"/>
        <u/>
      </rPr>
      <t>Poll</t>
    </r>
    <r>
      <rPr>
        <sz val="12.0"/>
      </rPr>
      <t xml:space="preserve">: Would you like a Doximity Top 10 tab on the anon applicant page? </t>
    </r>
  </si>
  <si>
    <t>http://www.strawpoll.me/14457810</t>
  </si>
  <si>
    <t>If majority votes no, it will go away. // poll is not an accurate way to assess the desirability or need for such a column; people who feel most strongly about it are most likely to vote, and people who dislike it are most likely to feel strongly about it.  it remains that the column is useful. you dont have to put your information into it if you dont want to.  furthermore i dont think a small anxious subsection of the spreadsheet should be able to vote to censor other users' information // yeah i didnt even see the poll until now. how do you decide a fair end date?</t>
  </si>
  <si>
    <t>I have 0 top 10 interviews, but I think this tab should stay because it would enlighten us as to what characteristics top 10 programs are looking for in candidates (e.g. minimum step score, minimum number of pubs, etc). Helpful for future applicants x2</t>
  </si>
  <si>
    <t>It's a fair point, but you could also make the reasonable guess that people who have top stats and are already getting a lot of interviews are likely those that are getting the "top 10" places. A big part of it is also random-ish and due to unique factors not accounted for in the spreadsheet anyway. My main gripe about the prestige column is making people worry unnecessarily about "top 10" when really you should just be finding the place that fits you, and knowing these stats isn't going to make you study harder for step or publish more. x3 // you could make that reasonable guess, but id prefer to know than to make a faulty assumption.  Agreed that the process is highly random, but on average we may establish some patterns. I also agree that people shouldn't worry about the "top 10" because as all programs are ACGME accredited, applicants should expect a similar standardized level of clinical training.  However, for those seeking an academic job, training at a top 10 provides more professional opportunities in research, networking, and reputation.  Of course this wouldn't exclude someone from pursuing an academic job at a lower tier program, but it would be valuable information to know for those dead set on academics. // i don't think # of top 10 helps you figure this out, since a big chunk of people getting those interviews may not be interested in academics, and there's no way to tease that out. If people are interested in academics and have specific questions about programs, they can just look at the interview impressions tab. // again, its not for the benefit of the current year's class--its for next year's applicants and all future applicants. specifically the data benefits those interested in matching into a top ten because it provides more academic professional opportunities so they know what their application should look like</t>
  </si>
  <si>
    <t xml:space="preserve">Doximity top 10 isnt even accurate. No way Mayo clinic and UF are top 10 and no way Mayo clinic, UF, cleveland clinic, UCSD, and UPMC are ahead of JHU and Yale // yes and doesn't represent research strength vs clinical strength (I would argue top 10 research is different from top 10 clinical). Tiers are more relevant than rankings and I think most of us already know what the rough tiers are. Within the tiers, it just comes down to where you fit the most. x2 // so then would you recommend changing the column to top tier (top third) and just rely upon applicant judgment in self reporting? i suspect you would encounter more problems with accuracy than using doximity top ten which by most accounts is at least 8/10.  We could make it doximity top 8 if you feel more confident in the accuracy of those programs' standings. // I'm still lost on why "# of top anything" is needed. Honestly beyond 12 interviews, even counting the interviews is pointless cos you have a 98% chance of matching. </t>
  </si>
  <si>
    <t>who do you talk to when you think about top 10? because i think a lot of what has been said is wrong // The general consensus in no partic order after first three, T12 = MSK, HROP, MDACC, Yale, Penn, UCSF, JHU, Duke, Uchicago, WashU, Stanford, UMich // yes this is the most talked about list and I think it's reasonably accurate. I would add Wisconsin to the list too. Yale, Duke and JHU are more recent additions and hence the most contentious, whereas the others have historically always been rated very high. I would also add these programs reflect research strength, particularly in basic science, so may not represent clinical volume and/or database/clinical research - so the likes of Mayo, CCF, UF, others could maybe displace some of the above if you're looking for purely clinical training. //stop worrying so much about rankings and worry about what the right program for you is</t>
  </si>
  <si>
    <t>As someone who has a lot of interviews at top 10 programs I feel uncomfortable with this column and didn't fill it out because it feels braggy and even though the anon applicant data is anonymous I feel like it's relatively easy to get an idea of who some people are after meeting people on the trail. However, I would respond to a poll about the # of top 10 interviews. Also like someone else said it's reasonable to assume that people who are getting a lot of these interviews are people who have top stats and have a lot of interviews in general, so I don't really know how it helps people to know which individual got what # top 10 interviews. x4 // that's perfectly understandable to feel uncomfortable filling out the information and you certainly dont have to fill out your square. alternatively, you could fill it out after interviews. the column is not intended to brag to the current class. the point is to inform future classes. im surprised someone who has so many top ten interviews (and therefore likely has conducted a fair amount of research) 1) cannot see the value of data to advance the generalizable knowledge for posterity and 2) is so willing to assume data rather than prove it. that posture is, quite frankly, antithetical to those programs, as well as the field and research in general. // damn guess I need to switch specialities then if not filling out a box in an anonymous spreadsheet is antithetical to the field of radiation oncology // i don't think Rad Onc as a field is interested in pursuing useless questions.  // someone needs to test both of your reading comprehension//lol heat getting turntttt up</t>
  </si>
  <si>
    <t>in the anonymous applicant tab, are we counting interviews we never scheduled due to conflict as "cancelled"? //ya x2</t>
  </si>
  <si>
    <t>can we add the 16/17 interview impressions tab onto our sheet, just maximizing laziness x2</t>
  </si>
  <si>
    <t>seconded, i would like to be lazy with you</t>
  </si>
  <si>
    <t>DONE :) And I protected the sheet that way applicants can't delete/censor information // Thank you!</t>
  </si>
  <si>
    <t>--- 11/21/17 ---</t>
  </si>
  <si>
    <t>why not? its interesting anonymous data</t>
  </si>
  <si>
    <t>I understand collecting and analyzing the applicant data is exciting, but the doximity data is really worthless in our tiny specialty because it is based solely on ratings from graduates, and bigger programs get more reviews while smaller or newer programs are not on the map. PDs and chairs want to be higher on doximity and some email their graduates to rank them; it is a flawed system. What we could do instead: I could set up a surveymonkey link where each applicant could go program by program and rank them in a tier (like mid-tier, upper tier, elite tier, etc), but still, that would be flawed because maybe the group determining tier should not be applicants. // Not disagreeing but want to point out that if you look at their methodology, they do account for the size of a program in considering alumni votes.</t>
  </si>
  <si>
    <t xml:space="preserve">the top ten is relatively accurate though. that's the general idea with that column--to give future generations an idea not just of the quantity of interviews applicants receive given their stats, but also the quality. i understand doximity is fallible but im open to any suggestions for a less arbitrary measure of quality x2 // is top 10 really a good measure of "quality"? I would argue most people aren't going to get any top 10 interviews and I feel like top 25 or top third or something might be better // The doximity top 10 is accurate for th first 8 schools How is UF and Mayo clinic in the top 10? How are those schools + cleveland clinic, UCSD, and UPMC ahead of JHU and Yale? </t>
  </si>
  <si>
    <t>I like the idea of a surveymonkey for people who are still interested. but despite the anonymity of everything, the top 10 column is just the one I personally felt the most awkward about and I was too uncomfortable to fill it in. it feels like that one person who goes on an interview and talks about their harvard interview the next week. x3///clearly this gunner has like 11 top 10 interviews // haha let’s keep it civil :) no harm in them asking about what they were curious about</t>
  </si>
  <si>
    <t>Which programs have pretty much zero research opportunities x2</t>
  </si>
  <si>
    <t xml:space="preserve">Could be a pro or a con :) </t>
  </si>
  <si>
    <t>https://imgflip.com/i/1zse4vb</t>
  </si>
  <si>
    <t>Can we just delete it and pretend it never existed? x2 // you're not supposed to delete legitimate information on the page. refer to rule 2</t>
  </si>
  <si>
    <t>Really sorry to ask this again but can someone pretty please post the link to the spreadsheet? I can only access it on my phone now I can’t see it on the SDN page 😬</t>
  </si>
  <si>
    <t>https://docs.google.com/spreadsheets/d/1dltABqrlKOHU_vwqm9enzWusOoiuvwgImstvknY_kW8/edit#gid=708320982</t>
  </si>
  <si>
    <t>Only one person on the sheet so far invited for CIty of Hope? Any inklings that they may be sending multiple waves? x2  &lt;&lt; Have Hope  x2</t>
  </si>
  <si>
    <t>😂</t>
  </si>
  <si>
    <t>Sorry. Just added mine. Got into the bad habit of not chipping in. // Holding out hope that there are still more invite waves as well. With so many dates seems they are planning on interviewing a lot of people.</t>
  </si>
  <si>
    <t xml:space="preserve">Duke doesn't pay hotel right? Where does everyone recommend staying? </t>
  </si>
  <si>
    <t>Which programs do pay for hotels? Apparently none to which I am invitedx5 // mayo paid // Wisconsin, MD Anderson // both mayo AZ and MN, not sure about Jax // UTSW// Buffalo</t>
  </si>
  <si>
    <t>--- 11/18/17 - 11/20/17 ---</t>
  </si>
  <si>
    <t>what resources aside from these spreadsheets and doximity are people using to determine a program's tier? Word of mouth in the field isn't really accessible to all of us, so I was wondering if anyone has other resources they're using to decide how legit a place is?</t>
  </si>
  <si>
    <t>The Interview is your chance to independently determine a program's tier. // Yes indeed. It's a special feeling that you get when you first meet that program director and know, "this is where I am meant to be... for 4 years"</t>
  </si>
  <si>
    <t>"Tier" doesn't matter. Does it have the resources, patients, learning/working facilities/environment, support, faculty, development opportunities, etc, that you need? Yeah, the "better" places are more likely to have that, but you'll be able to assess what each place has when you are there. Some of the "better" places are often totally wrong for certain people, so you really have to judge when you are at the interview. x2. // Well said! //For sure, I was asking in the hopes of finding ways to determine which interviews to cancel</t>
  </si>
  <si>
    <t xml:space="preserve">Which interviews to cancel is a lot harder, yeah. I would guess look at previous year's reviews, their curriculum, location, look at their catchment area and also proximity to other teaching centers that may siphon off certain cases (peds, etc), and then ask your home PD or faculty (if you have them). At one of my rotations, a faculty gave us a rundown on a number of other programs to help us prioritize their strengths/weaknesses/foibles. </t>
  </si>
  <si>
    <t>Don’t have any home PD or faculty :/ // If you're still curious I can send you the list that PD at a large established program provided, divided into 5 rough tiers// yes please, radoncinterviewswap89@gmail.com // Sent!</t>
  </si>
  <si>
    <t>For better or worse, "tier" or program reputation does matter for those interested in pursuing academia, and to a much lesser extent, those going into private practice. It's a rough proxy for future job placement prospects (yes, you can also look at alumni lists but there is always going to be self-selection and personal biases involved). So I don't think it's helpful to dismiss reputation entirely, as it seems this spreadsheet is tilted towardsx2</t>
  </si>
  <si>
    <t>2 chances left at the California dream 🙏 x2</t>
  </si>
  <si>
    <t>Does anyone have any insight on the NYU program? x2</t>
  </si>
  <si>
    <t>What would you like to know?</t>
  </si>
  <si>
    <t xml:space="preserve">Not OP but I'm be curious in the clinical volume at NYU compared to other similar NYC programs like  Cornell, Montefiore, Mt Sinai </t>
  </si>
  <si>
    <t>Also curious about research opportunities, job placement, didactics, resident/attending interactions?</t>
  </si>
  <si>
    <t>I believe for our year all positions are open.</t>
  </si>
  <si>
    <t>Awesome, thanks!</t>
  </si>
  <si>
    <t>anyone with an invite from allegheny get confirmation of interview yet?</t>
  </si>
  <si>
    <t>does anyone have any perspective on the Miami program? review last year was quite negative x2, I would really like to know more about this program as well</t>
  </si>
  <si>
    <t>it's Miami, they bank on that.They want the best and expect everyone will want to go there. Other than that it's like any other Mid tier program. half of your pts will speak spanish. No research really. High attending turn over rate. Nice staff but that's everywhere tbh. Competition in the region is heating up among local hospitals. They have been saying protons for the last decade, don't put any money on it actually happening, the UM hospital system is bascially bankrupt due to the poorly mangaged university hospital. You will get decent training like most anywhere else.//i wouldnt pick a program based on protons unless all else was equal. and it never is.</t>
  </si>
  <si>
    <t>Any thoughts on Cornell program? x4</t>
  </si>
  <si>
    <t>Any thoughts ont he UF program?</t>
  </si>
  <si>
    <t>--- 11/17/17 ---</t>
  </si>
  <si>
    <t>On the interview impressions tab there are 162 spots but 12 programs have not been filled in yet.</t>
  </si>
  <si>
    <t>Does anyone know if there is a dinner for UChicago?</t>
  </si>
  <si>
    <t>Were we hacked again? Can we unlock the sheet? //&lt;what happened?</t>
  </si>
  <si>
    <t>How are people planning to get to their Wake-Forest Interview?</t>
  </si>
  <si>
    <t>Fly to Charlotte, rent a car and drive to WS; either that or drive from where I'm at in the NE. The airport shuttle they mentioned in the email is kind of expensive, from what I've heard.///Another option is to fly to GSO or RDU.</t>
  </si>
  <si>
    <t xml:space="preserve">Still waiting on email from Miami ? </t>
  </si>
  <si>
    <t>I'm still waiting but just got a call today - did you get a call today or on Monday?  On Monday  //I got a second call from the coordiator who scheduled me via phone instead of via email... so I think look out for another phone call instead. x2</t>
  </si>
  <si>
    <t>If you interviewed at Mt Sinai on 11/6, did they do a dinner the night before and if so what time did it start?r</t>
  </si>
  <si>
    <t xml:space="preserve">No dinner for 11/6 interview </t>
  </si>
  <si>
    <t>--- 11/16/17 ---</t>
  </si>
  <si>
    <t>this is hopefully just the calm before the second round invite storm x6</t>
  </si>
  <si>
    <t>Great job with this spreadsheet! With most of the programs having sent invites, I'm signing out. Continue excellent patient care everyone, and good luck with the interview/match!</t>
  </si>
  <si>
    <t>x1 // wait but can we still use the chat page // Thank you so much for keeping everything organized and so on point!! //yeah thanks so much! and we totally should still use the interview impressions, i'm gonna be living and breathing that tab during rank season</t>
  </si>
  <si>
    <t>Other mods are staying on! :) I'll still be organizing chat, interview swap, prediction zone, polling, etc.</t>
  </si>
  <si>
    <r>
      <rPr>
        <b/>
        <color rgb="FF000000"/>
      </rPr>
      <t xml:space="preserve">Request: </t>
    </r>
    <r>
      <rPr>
        <color rgb="FF000000"/>
      </rPr>
      <t xml:space="preserve">Please check out the interview swap tab and move any of your resolved scheduling requests to the grey section. All are grouped alphabetically by program now to make it more user friendly, and to eliminate the need for double or triple posting. Please consider posting an email address or phone number that way interested parties can get in touch with you easier than constantly rechecking the sheet. Also, if you have requests that must go together, consider giving your posts a unique tag that can be ctrl+F'd, i.e- adding [A1457] before your post or something, because line numbers change often. Thank you! :) </t>
    </r>
  </si>
  <si>
    <t>Searching for comments on reputation/lifestyle/mentorship for the following programs from rotators or home students</t>
  </si>
  <si>
    <t>The sheet from last year may shed some light on this situation, but it may be tough to get answers unsless applicants from these places (or who did aways at these places to a lesser extent) are on this sheet.</t>
  </si>
  <si>
    <t>This is very helpful! Would be nice to just add an extra column to the interview impressions sheet so this type of info can be added for each program from the perspective of rotators/residents/home med students/others who can share personal insights that don't come from just the interview day.x2</t>
  </si>
  <si>
    <t>KU had problems in the past, but now has Allen Chen as Chair/PD, big resident advocate previously at UCLA who is making good changes. Residents are a nice group, including current ARRO president. Has been increasing clinical research and has a basic science lab in rad onc department. Honestly, Kansas City is a great city and place to live. Most recent grads have done private practice, and 1 stayed on at KU, 1 went to UAMS</t>
  </si>
  <si>
    <t xml:space="preserve">Cincinnati has a nice rad onc department. Chair and PD are super nice and huge resident advocates. This place does tons of peds and has 3 peds attendings, possibly getting a 4th. New proton center in West Chester is nice. Rotations are at main campus, VA, and a freestanding rad onc center in affluent suburb next to the proton center. Residents are really nice, happy people and many are involved with research. Lots of gyn brachy and eye plaques. Cincy is a fun city </t>
  </si>
  <si>
    <t>devil's advocate: everything already said is true and program has many perks but nearly every grad goes into Midwest private practice with rest staying on as faculty so not the program for everyone; you can make it through without doing much research which is probably a blessing for some curse for others looking for more intense atmosphere; 2/3 sites you rotate at are in the suburbs a 30 min drive away and nearly every attending you rotate with will work at one of those sites every week so you will be driving a lot // All true also //the observation about where epople go to practice remember, likely reflects the choice of the residents more than their opportunities.</t>
  </si>
  <si>
    <t xml:space="preserve">Allegheny </t>
  </si>
  <si>
    <t xml:space="preserve">If you're a die hard future peds rad onc, what programs would you recommend? </t>
  </si>
  <si>
    <t xml:space="preserve">Cincinnati, Mayo MN Jhh, hrop, Penn, mskcc, stanford; WUSTL </t>
  </si>
  <si>
    <t>Apprently Memphis will likely start to do something with St. Judes - only hearsay at</t>
  </si>
  <si>
    <t>any intel on the midwest programs in terms of reputation, lifestyle, mentorship? would love to hear specifically about Kansas, Nebraska, Iowa, Oklahoma, Cinci, Allegheny (not quite midwest but whatever)</t>
  </si>
  <si>
    <t>This is kind of a big question so I'll break it up ^^//good call thx</t>
  </si>
  <si>
    <t>I'm a little confused, what is the point of the running total invites tab? Does it cover stuff that the anon applicant tab doesn't? x2</t>
  </si>
  <si>
    <t>Does WashU have a waitlist?</t>
  </si>
  <si>
    <t>Just like 75% of the programs, I imagine that everyone not invited yet is on the waitlist lol.  They like to keep you on your toes.</t>
  </si>
  <si>
    <t>How nice of them to keep us on our toes haha. Thanks for the response</t>
  </si>
  <si>
    <t>Did anyone get invited to Penn for 1/3/18?</t>
  </si>
  <si>
    <t>yes x4</t>
  </si>
  <si>
    <t xml:space="preserve">Does cornell really have 2 spots this year? Seems like maybe just 1 from the website </t>
  </si>
  <si>
    <t>1 spot</t>
  </si>
  <si>
    <t>any intel on when case is sending out invites? x2</t>
  </si>
  <si>
    <t>just went out//lol maybe they saw my post // haha x3</t>
  </si>
  <si>
    <t>any confirmation from nebraska or allegheny?</t>
  </si>
  <si>
    <t>nebraska x1 (f/u email did the trick)</t>
  </si>
  <si>
    <t>--- 11/15/17 ---</t>
  </si>
  <si>
    <t>Which programs have the best reputation in the south? x2</t>
  </si>
  <si>
    <t>uh maybe Duke/UNC/Moffit/UF (not counting texas or mid atlantic)?</t>
  </si>
  <si>
    <t>Oh, not Emory? I would've thought Emory too. // Maybe if it weren't for the ACGME issues// So Alabama and Miami would be below those? ok thanks // definitely.</t>
  </si>
  <si>
    <t xml:space="preserve">Duke/Emory&gt;UF/Moffitt/UNC&gt;Vandy/UAB/Miami&gt;Wake/MUSC/Mayo Jax
</t>
  </si>
  <si>
    <t>so youd say MUSC and emory are similar in reputation? // Emory definitely has a stronger reputation x2//and remember: rep doesnt equate with quality. // I know I think they are probably both great places to train but sometimes it is difficult to decide which ones to go to . Reputation is one metric, location, not sure what else to look at to decide</t>
  </si>
  <si>
    <t xml:space="preserve">UAB Is a really solid program also </t>
  </si>
  <si>
    <t>Capping interviews at 10 makes sense right? Why waste the expense and help other applicants out!</t>
  </si>
  <si>
    <t xml:space="preserve">Thats how I feel and that's what I'm doing. I've cancelled 4 so far and it feels good. No matter how great the applicant, you can only match at one program x3. </t>
  </si>
  <si>
    <t>Add your info to running total invites tab! // I'd like to see everyone with 20+ invites on that tab cancelling 5+ interviews each x6 // how do we indicate how many we've canceled? wait nvm just saw it's a different tab, isn't this tab redundant with anon applicant details? can a column for # canceled just be added to the anon applicant details tab? x2 // new column added</t>
  </si>
  <si>
    <t>And please update the interview swap cancellation section, if possible. Thanks :)</t>
  </si>
  <si>
    <t>If you had to cancel University of Washington or Yale, which one?</t>
  </si>
  <si>
    <t>in my opinion Yale is probably the better program. // Agree, Yale is the better program with all their rad bio glory. // Really? I think Washington is way stronger clinical program with better equipment/access. x3 Research is weaker though.</t>
  </si>
  <si>
    <t>If you don’t already have an Ivy League degree I’d go with Yale. Also it’s higher on doximity // And if you don't already have an ivy league degree, good luck going to Yale for rad onc//doximety is absolutely meaningless x2 //The "radbio" thing matters mostly if you want to do something in that realm x2// okay, but really how accurate is doximity, past, like, top 10?? // Also think about whether you want to work on the west or east coast after residency//doximity is utterly useless. insofar as it "gets one right" is incidental. doximity asks users to rate programs. more peeople in a program means more votes. most imporantly, no one in the field uses it as a metric for anything. ignore it. x3 // even top 10 on doximity probably isn't entirely accurate. Also, Ivy League means nothing in residency programs. Lets just think about where Columbia and Cornell fall x2</t>
  </si>
  <si>
    <t xml:space="preserve">Doximity strongly favors larger programs with more graduates. It is a completely meaningless ranking system x5 // what ranking do you use then? the doximity rankings seem similar to rankings discussed on sdn in the past // They seem similar because everybody references them because they are the only obvious rankings available. There really is no way to objective rank programs like this. </t>
  </si>
  <si>
    <t>We should delete the doximity rankings column; those rankings are meaningless //&lt;i think we've established this lol</t>
  </si>
  <si>
    <t xml:space="preserve">The confirmation thread: Have you heard from: </t>
  </si>
  <si>
    <t xml:space="preserve">Emory </t>
  </si>
  <si>
    <t>Nope x6// Yes x1 (11/20)</t>
  </si>
  <si>
    <t>Nope x5 // Yes x2</t>
  </si>
  <si>
    <t>Does anyone know if/which programs actually care about step 2? By that I mean, if you haven't taken step 2 (take it in January or something) and never upload your new USMLE transcript until AFTER match day, will that actually affect how any programs view you/rank you? // also very curious, about to take CK soon and it's not looking good</t>
  </si>
  <si>
    <t>the only one I have heard of is UCSF requires to rank x2 // so, you think we are completely fine to never send it to any school but UCSF, and we would not be viewed any differently?//i dont think anyone cares about step 2 unless you tank it x2 // so then not send it unless you crush it? although I guess TYs/medicine prelims probably want it so it's a moot point since you can't choose who you send it to? // define tank it</t>
  </si>
  <si>
    <t>If you had to cancel UMich or Duke, which one would you cancel?</t>
  </si>
  <si>
    <t>Duke x4 // if contemplating basic science or 80/20 research, then cancel UMich // can someone elaborate on the quality of clinical training at Duke? Does it strongly emphasize basic research over clinical research ? x2 // Duke has very high volume, and good teaching. That kind of seems like the recipe for good clinical training? But yeah they give you a year for research, and the residents seem really productive</t>
  </si>
  <si>
    <t>Do you enjoy warm sunny weather or freezing cold winters? // Gonna have to go with [A] there..</t>
  </si>
  <si>
    <t xml:space="preserve">They are both great programs. It's all about location. Do you want to practice in the south/east coast or midwest? I personally would cancel Michigan
</t>
  </si>
  <si>
    <t xml:space="preserve">Cancel both.  As they are each high on my list, and with non-conflicting dates, it seems like only a douche with too much free time, and too many interviews, would ask this.  Hence, not somebody I'd want to work with.// hahahhahaha </t>
  </si>
  <si>
    <t>Or, maybe someone trying to cut down to 10-11 interviews just looking for a little guidance/perspective. So hostile. // lol, yeah isn't the point of this sheet to crowdsource advice? x3</t>
  </si>
  <si>
    <t xml:space="preserve">Someone on the sheet had mentioned the badger bus for the U Wisconsin - Madison interviews. Is that a pretty good option? Is anyone doing that for the 11/27 date on 11/26? Or just anyone want to rent a car and split the costs? </t>
  </si>
  <si>
    <t xml:space="preserve">I took the Badger Bus--it makes many stops between Milwaukee and Madison but it did get me to Madison (about 30 min after the scheduled arrival time). It is pretty convenient because it picks you up right outside the terminal at MKE. // Thank you! </t>
  </si>
  <si>
    <t xml:space="preserve">How close can I cancel an interview? 2 weeks? (I know 3 is better, but..) </t>
  </si>
  <si>
    <t xml:space="preserve">ASAP for all of us in need of interviews lol :) x2 // I would say no later than 2 weeks... maybe 2.5 weeks? :p </t>
  </si>
  <si>
    <t>Aim for at least 2 weeks, more is always better, but even if it is less than 2 weeks I guarantee
 someone on this spreadsheet would jump at the opportunity to go so just cancel as soon as
 you can x2</t>
  </si>
  <si>
    <t>How many spots does Kentucky have? Their department website is very sparse, not sure how many residents they even have total</t>
  </si>
  <si>
    <t>https://radiationmedicine.med.uky.edu/medical-residency-apply; looks like 1 spot // thanks // np!</t>
  </si>
  <si>
    <t>They have 2 spots this year and 6 residents total 1-2-2-1.</t>
  </si>
  <si>
    <t>Any perspective on Cornell vs . Columbia ? x4</t>
  </si>
  <si>
    <t>If I remember correctly, Columbia has kind of been a mess (with inconsistent leadership (Chair or PD)[might not even have one].  No desire to promote internally and offering to little for outside hires to be interested.</t>
  </si>
  <si>
    <t>--- 11/14/17 ---</t>
  </si>
  <si>
    <t xml:space="preserve">Not an applicant this year, but just wanted to say kudos to who coded the Prediction Zone. Fun to look at! // Thanks! :) One of the goals was to make things more clear for applicants of the next cycle! </t>
  </si>
  <si>
    <t xml:space="preserve">Confirmation for South Florida Morsani? </t>
  </si>
  <si>
    <t>Not yet // I did just now</t>
  </si>
  <si>
    <t>People who already went - what's the dress code for the Mayo pre-interview dinner?</t>
  </si>
  <si>
    <t>Some residents will still be in suits from clinic, but most residents and applicants were wearing sweaters with slacks, not terribly formal  // thanks!</t>
  </si>
  <si>
    <t>Anyone get Harvard confirmation yet?</t>
  </si>
  <si>
    <t>nope x2</t>
  </si>
  <si>
    <t>Why does City of Hope release so late every year? x3</t>
  </si>
  <si>
    <t>they want to keep hope alive for as long as possible &lt;-- lmao x25// damn didn't anticipate such a positive response....maybe I'll add this to my CV and update programs // lmfao</t>
  </si>
  <si>
    <t>Has anyone gotten an invite from UCSD after the initial wave, or does anyone know anything about a waitlist? If we haven't gotten an invite by now, is there no hope? x2</t>
  </si>
  <si>
    <t>my guess is that no one cancels a trip to San Diego x2 //  but one can hope...</t>
  </si>
  <si>
    <t>Can any UF home students or rotators comment on what they think the clinic day before the interview might be like? Just shadowing, right?</t>
  </si>
  <si>
    <t xml:space="preserve">lots of small talk about the gators, know your stats. // Rotator here, they told me it's shadowing in clinic! </t>
  </si>
  <si>
    <t>As in disease epidemiology or as in gator sports stats lol x2</t>
  </si>
  <si>
    <t>gator sports//this is reason enough to cancell x2 // please do</t>
  </si>
  <si>
    <t>Thanks guys! Go Gators lol</t>
  </si>
  <si>
    <t>Does anyone remember what te PD said the Miami dates were on the phone? I was panicking so much I forgot to write them down :(  x2</t>
  </si>
  <si>
    <t xml:space="preserve">1/8, 1/12, 1/17 // thank you so much!!! x2 </t>
  </si>
  <si>
    <t>Still waiting for email from Miami after call? x2</t>
  </si>
  <si>
    <t>Coordinator said the email will come towards the end of the week// thanks!</t>
  </si>
  <si>
    <t xml:space="preserve">Did anyone else get 2 emails from Harvard with 2 different sets of dates to pick from? </t>
  </si>
  <si>
    <t>Yes, I think the 1st email was an error because it listed Jan 8th as a Friday (actually a monday). The 2nd email has the correct dates Jan 5th and Jan 12th (both Fridays) // my interpretation as well x3 // LOL Harvard gets the dates wrong...///psh IV league</t>
  </si>
  <si>
    <t>That makes sense, thank you!</t>
  </si>
  <si>
    <t>Are they only having two interview dates this year? They've had three dates the past two interview seasons...</t>
  </si>
  <si>
    <t>Did every Harvard applicant get an interview there?</t>
  </si>
  <si>
    <t>I'm an internal applicant and got a different interview date in December, but I am not sure if everyone at HMS got an interview x2//they dont necessarily</t>
  </si>
  <si>
    <t>Any idea how many total Harvard is interviewing? x2</t>
  </si>
  <si>
    <t>Was anyone able to switch dates for their UPenn interview or get a different date because they offered 1 date? // also curious about this... // do we think they will add another date since had 3 last year and so far only offered 2 dates?</t>
  </si>
  <si>
    <t>Apparently they are offering another date (1/3/18) // have they given this date to anyone yet? x2</t>
  </si>
  <si>
    <t>Several U Colorado interview cancellations on the sheet recently. Any particular reason why? Or just date conflicts?  x2</t>
  </si>
  <si>
    <t>Date conflicts x3</t>
  </si>
  <si>
    <t>--- 11/13/17 ---</t>
  </si>
  <si>
    <t xml:space="preserve">Rank lists due in 100 days! </t>
  </si>
  <si>
    <t>lol omg not helping my stress levels :p</t>
  </si>
  <si>
    <t>So after an interview, I sent thank you notes to 6 different attendings (including the PD and chair), and did not get a single response. What could this mean?</t>
  </si>
  <si>
    <t xml:space="preserve">At ADROP (rad onc program director's meeting at ASTRO), they came to an agreement to not have post interview communication with applicants. They are supposed to discourage us from sending thank you notes/emails, and not to respond when they do receive them. The idea is that we should be judged on our apps and interview days, not on post interview communication </t>
  </si>
  <si>
    <t>So they are trying to reduce post-interview communication.... does that mean it is bad to send follow up thank yous? Would it be interpretted as defiant/rude, etc? :/  // If they did not specifically say "no post interview contact please" at your interview, they will not hold it against you. They are probably just trying to follow the rules for themselves. Hope this helps! :) // Thanks! I had previously read this article (and the one where all the PDs/Chairs sign saying that they will abide by the rules). I had also heard that last year many applicants were contacts after interviews "encouraging" them to rank their program high on their list. This leads me to believe that PDs may be allowing/encouraging the other attendings in the department to "do the dirty work" so that they can say that they personally were compliant.</t>
  </si>
  <si>
    <t>http://www.redjournal.org/article/S0360-3016(16)33068-1/abstract</t>
  </si>
  <si>
    <t>Interesting read. I think it would be nice if our rank on each program's list was released to us before we ranked our programs and submitted//&lt;---eh.... // doesn't that defeat the purpose of the whole match system?&lt;---tru dat//I was hoping that was irony//it would defeat the purpose by giving the applicants a huge advantage...as an applicant i dig that</t>
  </si>
  <si>
    <t>Definitely a possibility, I guess we will see as we get further into the interview season!</t>
  </si>
  <si>
    <t>Is there any reason that UCI is blacked out on the interview invite tab?///too much to drink last night</t>
  </si>
  <si>
    <t>Are they participating in the match this year? Doesn't look like it // I know a co-rotator from UCI who confirmed they are not participating in match/taking any residents this year</t>
  </si>
  <si>
    <t>Did anyone apply to them outside of the match or are they just not taking any residents? I looked at their website and unless I missed it they didn't really say anything about it...</t>
  </si>
  <si>
    <t>anyone have perspective on Miami? x3  also how many spots do they have. they have so many attendings</t>
  </si>
  <si>
    <t>really nice beaches//  🌊 // College football team is looking solid this year! Maybe we should add another tab to the interview impressions...//DONT FORGET WILL SMITH</t>
  </si>
  <si>
    <t xml:space="preserve">Not sure exactly where to put this but I am waitlisted at mayo phx for 12/12. there are 4 openings for the 7th. anyone on the 12th willing to "trade" for 7th. // unfortunately I can't make the 7th. // me neither, sorry :(// that is ok thanks for the responses though  </t>
  </si>
  <si>
    <t xml:space="preserve">Try adding to the interview swap tab// I thought about doing that but I don't have a date to swap. I could put myself down for the 7th but I don't want to take a spot I currently have a conflict with </t>
  </si>
  <si>
    <t>The final 9!!!  -- did it go down?? - i checked no....sadness// the final 6!!</t>
  </si>
  <si>
    <t xml:space="preserve">Were we hacked again? Is it time to unfreeze? Thanks! :) </t>
  </si>
  <si>
    <t>Some are saying they can't edit this sheet, owner can you comment? // I would second the motion to re-open the edit ability to everyone.//how does this work? when its closed for edits to some, how come not to others? thanks // those that requested edit access from a google account can edit when the sheet is locked//Thank you.</t>
  </si>
  <si>
    <t>anyone get confirmation from Ohio State?</t>
  </si>
  <si>
    <t>no, but I got invited today so I'm not that surprised  // just came today 11/14 x2</t>
  </si>
  <si>
    <t>Did anyone get confirmation from UTSW yet?</t>
  </si>
  <si>
    <t>yes x5, no x2</t>
  </si>
  <si>
    <t>how about for nebraska/drexel/allegheny</t>
  </si>
  <si>
    <t>no confirmation yet for allegheny on my end</t>
  </si>
  <si>
    <t>Regarding Emory's "high priority" wait list... are there different tiers of waitlist for this program? Did anyone get anything else? like highest priority? lol // rankng dates too, seems like a bit much for a waitlist x2</t>
  </si>
  <si>
    <t>or like an invite...? // my waitlist offer has zero superlatives of any kind x 4// so if we didnt get a waitlist we're either rejected or getting an invite?? the suspense ... // no news, is good news? // what's the deal with waitlisting everyone and not sending out real invites? my guess is that they sent out "wait list" emails to like 80-100 people just to test the waters. then they will put together the best combination of 40 interviewees and send out invites later in the week // Emory: "we would like to extend to you an invitation to our wait list" Me: "I would like to extend to you an invitation to [insert less than kind thought here]"// they must not be aware of this spreadsheet, cannot play games with us haha</t>
  </si>
  <si>
    <t>My guess is tmrw is Emory and Harvard day x2</t>
  </si>
  <si>
    <t>one for two predictions so far!</t>
  </si>
  <si>
    <t>--- 11/10/17 - 11/12/17 ---</t>
  </si>
  <si>
    <t>Anyone else not hear anything from mayo (good or bad) and have any idea what the significance is? Being saved for 2nd round consideraion?</t>
  </si>
  <si>
    <t>Considering that the last two interviews are this week... I'm guessing it is a no go</t>
  </si>
  <si>
    <t>Does anyone have any opinions on auto-segmentation? What software is good? What programs are most supportive of autosegmentation? Any programs staunchly against it?</t>
  </si>
  <si>
    <t>what is autosegmentation, lol x4</t>
  </si>
  <si>
    <t>Does anyone have perspective on Tufts ? Also are their really 3 spots this year? x2</t>
  </si>
  <si>
    <t>USC went unmatched last year? That seems surprising, I feel like SoCal is a highly desired area?</t>
  </si>
  <si>
    <t xml:space="preserve">It feels like a numbers game. If you only interview 10-15 for a spot and it's the "wrong" 10-15 people, then you might have spots not filled. That is, if the interviewees are more competitive than that your program's "tier," they are going to have other places higher on their list and might all rank higher than your program </t>
  </si>
  <si>
    <t>So we're thinking it was an issue of the program ranking too many out-of-their-league people rather than people not wanting to match there?</t>
  </si>
  <si>
    <t>There is literally zero way to know.//&lt;correct</t>
  </si>
  <si>
    <t>Time to overanalyze: how do institutions that aren't first-come first-served assign interview dates? I literally responded within a couple minutes of an invite and got my second choice?</t>
  </si>
  <si>
    <t>Do you know for sure they're not first come first serve? I think the norm might just be for people to respond incredibly fast. But if they're really not first come first serve, that's messed up...</t>
  </si>
  <si>
    <t>Yeah idk 😐 // MSKCC</t>
  </si>
  <si>
    <t>Can we create some type of area to share hotels? Shit is getting expensive</t>
  </si>
  <si>
    <t>airbnb.com</t>
  </si>
  <si>
    <t>^Thanks smartass. I meant to share rooms with other RadOnc applicants on the same interview day// yes please I’m poor  x 3// what is the best way to do this? between flights, hotels, and ground transportation, this is getting excessive!</t>
  </si>
  <si>
    <t xml:space="preserve">Maybe we can create a new tab and if someone's interested in sharing a room, post the info so that others can comment or directly contact. Could even save a bunch of money by splitting Ubers </t>
  </si>
  <si>
    <t>Does Vandy only have 1 spot? Are people filling # of PGY-2 spots out based on insider info from rotations/home programs?</t>
  </si>
  <si>
    <t>they filled 4 spots last year so 1 this year seems dubious...</t>
  </si>
  <si>
    <t>mCan we add a column to the interview impressions sheet regarding quality of pre-interview dinner? Food, ambiance, number of dollar signs on Yelp, etc? // probably should add a column with the quality of the SWAG that we get, too // omg yes</t>
  </si>
  <si>
    <t xml:space="preserve">&lt; really? // yeah, I mean, that's how I'm ranking TY/prelim programs, not RadOnc. I actually care about the training for the thing that I am going to do for the rest of my life. // you people have no sense of humor x2. </t>
  </si>
  <si>
    <t>as someone from a medical school with an awful cafeteria, i think a much more important column would be the quality of hospital cafeteria along with any other day to day residents food perks!! cant be saving lives on an empty stomach</t>
  </si>
  <si>
    <t xml:space="preserve">Yeah free meals during residency is a huge perk ! </t>
  </si>
  <si>
    <t>Did anyone get confirmation from Stanford? I thought they said they would let us know by 11/10 but I haven't gotten anything.</t>
  </si>
  <si>
    <t>That is not what it said. It said they were taking replies until the 10th, then a subsequent email said she hoped to send everybody dates by the end of the weekend. // oh okay thanks! // Of course. :)</t>
  </si>
  <si>
    <t>i got a confirmed date x2</t>
  </si>
  <si>
    <t>Does anyone know when the interview day at Stony Brook end?</t>
  </si>
  <si>
    <t>when is harvard sending invites</t>
  </si>
  <si>
    <t>The most exclusive programs are going for a 0% acceptance rate, trying to top Princeton --</t>
  </si>
  <si>
    <t>lmao // but really tho</t>
  </si>
  <si>
    <t>https://www.cbsnews.com/news/princeton-university-rejects-all-its-applicants/</t>
  </si>
  <si>
    <t>How many UPenn invites went out today? Also, does any one know how many they interview per day?</t>
  </si>
  <si>
    <t>today invite x5 // what date did they offer for people who got invites today? // 12/4 x2</t>
  </si>
  <si>
    <t>&lt;/3 x2</t>
  </si>
  <si>
    <t>Also wondering about impressions for Fox Chase (2016-17 spreadsheet didn't offer much), from either rotators or what you've heard!  // x3 || Ditto, for their neighbor program, Jefferson... not much on prior spreadsheet.</t>
  </si>
  <si>
    <t xml:space="preserve">Anyone ? Plz help </t>
  </si>
  <si>
    <t>Without going into too much detail -- Fox Chase was very chill, Jefferson not so much</t>
  </si>
  <si>
    <t>Is fox chase in a safe part of town ? //yes. 'Burbs</t>
  </si>
  <si>
    <t>where do fox chase residents live? burbs or center city?</t>
  </si>
  <si>
    <t xml:space="preserve">Just curious, any UPenn rotators that would be willing to comment on what the department is like? </t>
  </si>
  <si>
    <t xml:space="preserve">Beautiful facilities, nice people that seem happy. // Residents worked harder than i saw at my other aways. // Work load seemed pretty good to me // I think it is service dependent since they have 1:1 coverage and some attendings are a lot more clinic heavy than the big names x2 // didactics are amazing//r//  </t>
  </si>
  <si>
    <t>what programs have a good reputation but not too bad of hours a la 8-6p x2</t>
  </si>
  <si>
    <t>When you say 8-6, do you mean as in they don't work when they go home? Or that they will continue notes/contours/prep at home? // ideally finish most of work during day.. at least as pgy3+</t>
  </si>
  <si>
    <t>U Cincinnati// Case Western</t>
  </si>
  <si>
    <t>any confirmation of dates from drexel, osu, or allegheny?</t>
  </si>
  <si>
    <t>no to OSU x4// no to allegheny x 2</t>
  </si>
  <si>
    <t>Can anyone confirm that Nebraska is only taking 1?</t>
  </si>
  <si>
    <t>Confirmed</t>
  </si>
  <si>
    <t>Today is a holiday right? So I can take a vacation from my email?</t>
  </si>
  <si>
    <t>doubt it // what holiday is today // observed holiday for Veteran's Day..at least according to my joke anesthesia AI lol // It's not a holiday for rejection emails at least</t>
  </si>
  <si>
    <t>Somebody sent a rejection today? That's just cold. Have some respect for the Veterans//truth</t>
  </si>
  <si>
    <t xml:space="preserve">What program sent a rejection today? </t>
  </si>
  <si>
    <t>VCU x2 // haters gonna hate! x2</t>
  </si>
  <si>
    <t>anyone so stressed they feel like their hair is falling out x5</t>
  </si>
  <si>
    <t>Copyright (c) UWorld, Please do not save, print, cut, copy or paste anything while a test is active. // Ha! Awesome response. x6</t>
  </si>
  <si>
    <t>Very stressed out; have only gotten 3 interviews at this point despite having a very competetive application and stats in the opinion of two separate program directors. Not sure where I went wrong or what to expect for the remainder of this month. Wondering if anyone else is in same boat? // I have a few more interviews than that but yeah I was also told by people at several institutions that I would do well in the match, probably because of my stats, and that has not materialized yet x 2</t>
  </si>
  <si>
    <t>you guys should both send emails to PDs expressing interest. I am probably a similar candidate, (260s steps, low tier us md med school, minimal research, 1st quartile, not AOA), and after sending out well written emails to PDs I have 15 interviews. They respect the hustle, and it is especially effective at programs that aren't desirable geographically (I'm a midwest kid so I don't mind) where there is more concern for shotgun applications vs genuine interest.    EDIT: I sent emails to programs who had yet to give out interviews or had remaining waves per last years data. I didn't see the use in asking for something that was already given away</t>
  </si>
  <si>
    <t>Did you send the emails out before or after programs sent out invites? I started sending out emails to programs like you suggested but mostly only after I realized most had sent out invites and as such haven't had any positive results yet// I target those who have not sent invites or those where I am waitlisted; I also target programs that are doing research I like and that I am legitimately interested in. Definitely would be counterproductive if it became dishonest. // I only have 3 too man but also a bunch of waitlists (from low-mid tier) so hoping for some cancellations :[//I think cancellation season is coming, I was told it happens after thxgiving by a coordinator at a top 15 program//I have had 0 success emailing waitlisted programs and those who have sent out 1st wave of invites so far =/ // same very little success, have been writing tailored emails as well. :(</t>
  </si>
  <si>
    <t>three is kinda worrisome....//agreed, but it's tough to say how they'll be helped by cancellations x2</t>
  </si>
  <si>
    <t>How many interviews are people accepting? 10?</t>
  </si>
  <si>
    <t>Accepting them all then spending hours agonizing over which ones to cancel // sounds like a great problem to have // Statistically, there is little appreciable increase in your likelihood of matching beyond 10 programs. Most applicants match in their top 4 anyway, and if you already have 10 IIs at this point, you're likely a strong candidate - what's the chance you'd even rank some of those less desirable places in your top 10? Plus, not hoarding means opening up spots at mid-lower tier programs for mid-lower tier applicants who don't have many invites yet!</t>
  </si>
  <si>
    <t>At the end of the day, no matter how many invites an applicant has they can only match at one program.</t>
  </si>
  <si>
    <t>I think my paranoia is making me want 12-15. I have no idea if that is overkill though...  // x2, 12-15 is my goal (not quite there yet)</t>
  </si>
  <si>
    <t>--- 11/9/17 ---</t>
  </si>
  <si>
    <t xml:space="preserve">does USC really only have 1 spot this year? </t>
  </si>
  <si>
    <t>Yes, they're on a 3-2-1-1 schedule, last year they took 2 and this year will be 1 // so next year they will take 1 again and then go back to 3? // Correct</t>
  </si>
  <si>
    <t>It seems like a lot of programs expanded this year? Hopefully similar amount of  spots to applications</t>
  </si>
  <si>
    <t>I feel like this is actually bad though bc there are way more residents than there are jobs as it is... | No, I don't get that impression that programs expanded this year at all... seems like basically all programs are taking the same number of people and there aren't any new programs this year really.///perhaps expansion bad for the future, but until match day i consider it a blessingq</t>
  </si>
  <si>
    <t>actually jobs good (particularly in academics) this year from what I'm hearing. not disagreeing with you underlying point though // I've heard the job market has been very tough this year. Wondering what anyone else has heard?</t>
  </si>
  <si>
    <t>Does anyone know the scoop on the Mayo Arizona residents who left??</t>
  </si>
  <si>
    <t>where did you hear about this?  // someone left a note under the interview impressions tab about the intern and PGY-2 leaving for other specialties. //is this their fault ? Never heard of anyone switching from RO to another specialty , usually it’s the other way around // it happens  rarely but it happens  Happened at HROP about 7 or 8 years ago. Verrrrry quietly // I was told both residents were very unhappy with the program, thus the change. // sad as I am interested in this program...first would need to get an interview though haha //  I know someone from the program and got the details. One guy really liked intensive care during his intern year and decided to continue on at his internal medicine program instead of going to rad onc (can't really fault the program for that one). Then they had a resident who was having a tough time (unfortunately I'm not sure why) and she decided to switch to psychiatry.</t>
  </si>
  <si>
    <t xml:space="preserve">   WOW this is BIGLY!!!!     // believe me, this is fake news!</t>
  </si>
  <si>
    <t>Interesting...</t>
  </si>
  <si>
    <t>rotated but didn't get an interview? happened to me at yale :( x2</t>
  </si>
  <si>
    <t>Not uncommon at top programs// you’re not alone :/ | first world problems here//not matching is also a first world problem//same thing happened to me for Yale as well :(</t>
  </si>
  <si>
    <t>anyone notice the gender segregation w interview counts? shit is getting crazy//nonetheless at interviews the women are vastly outnumbered // way more women are AOA// you're cherry-picking. stats are similar between the sexes and AOA alone is just a gold star</t>
  </si>
  <si>
    <t>[ for context, the deleted comment here said that affirmative action for women is being overdone in STEM ]//Just seeing this now. I thought censorship was against the rules of the thread</t>
  </si>
  <si>
    <t>BHope I am not coresidents with either of you x3 // No kidding. ALSO, THE ANONYMOUS LIST IS NOT A RANDOM SAMPLING // attendings have told me being female gives you an advantage. No matter what anyone says on this chat or what the applicant data says, I'm going to believe the people involved in selecting residents. It's a good thing though imho</t>
  </si>
  <si>
    <t>These days it's tough to have any conversation about these issues as the usual response is usually along the lines of "Im offended, STOP THIS NOW"x3. Theres an interesting thread in SDN about diversity (gender and racial) and not surprising to see people doubting the value of diversity in anonymous forums lol</t>
  </si>
  <si>
    <t>nerd battles are entertaining af though bro... jk. but for real, you kids are fun and smart, but ya'll can be weird as hell sometimes. All ya'll need to learn to chill too, damn &gt;:-)///yeah, as a woman i dont think noting a trend in the amount of interviews given warrants being attacked?/maybe we can stay on topic on interview offers please?x2 // I like men and women//no ones attacking you</t>
  </si>
  <si>
    <t>Just got the MSKCC e-mail at 2:35, but in the text of the e-mail it says it was originally sent out at 11:43 am. Did anyone else have this experience? I'm afraid it will look like I waited 3 hours to respond. One of the days is really less than ideal.</t>
  </si>
  <si>
    <t>Mine did not show that it was forwarded (FW) x2// :((( // Resolved the situation! Thanks everyone..</t>
  </si>
  <si>
    <t>Ayone know how many Allegheny, Pittsburgh is interviewing?//16</t>
  </si>
  <si>
    <t>For anyone interviewing at Wake Forest, did they send you an interview day schedule? Any idea when the interview day finishes?</t>
  </si>
  <si>
    <t>Anyone know how many people MSKCC is interviewing?</t>
  </si>
  <si>
    <t>around 26 // rejection email said "We received 177 applications ... and only about 15% of candidates were invited to interview." so 17-18 would be my guess // Thank you for the info :) I believe 15% would be ~27 - also surprised number of applicants was that low // LOL yes it would be haha</t>
  </si>
  <si>
    <t>Interesting that 21 less people applied to MSKCC than MDACC. Probably because NYC is not for everyone and the reputation that MSKCC residents are so overworked that they bleed out of their eyes // also almost all the residents are MD PhD or did a research year, whereas MDA is more variable. So maybe some less researchy applicants opted out too// Yeah that seems right. There's not a single person at MSK who isn't either a PhD or took a year off. If you don't have either of those things you're out.</t>
  </si>
  <si>
    <t xml:space="preserve">&lt;you think houston is foreveryone? Lol :) x2 </t>
  </si>
  <si>
    <r>
      <rPr>
        <color rgb="FFF3F3F3"/>
        <sz val="12.0"/>
      </rPr>
      <t xml:space="preserve">Any </t>
    </r>
    <r>
      <rPr>
        <b/>
        <color rgb="FFF3F3F3"/>
        <sz val="12.0"/>
      </rPr>
      <t>Stanford</t>
    </r>
    <r>
      <rPr>
        <color rgb="FFF3F3F3"/>
        <sz val="12.0"/>
      </rPr>
      <t xml:space="preserve"> confirmations yet?</t>
    </r>
  </si>
  <si>
    <t xml:space="preserve">Not yet x2// Remember they said they're collecting replies until 11/10. </t>
  </si>
  <si>
    <t>Any Stanford rejections sent out yet? // I'll let you know when i get it lol x2</t>
  </si>
  <si>
    <t>Which airport is the best to fly in to for Ann Arbor?</t>
  </si>
  <si>
    <t>DTW. Many college students take the Michigan Flyer (http://www.michiganflyer.com/) if there are convenient times for you.  Then I'd Uber to your hotel.// Thanks &lt;3</t>
  </si>
  <si>
    <r>
      <rPr>
        <color rgb="FF000000"/>
      </rPr>
      <t>I'm a little bored this morning, and judging from the last few days I don't expect any invites to come in before the afternoon. So, in the meantime, I'd be interested in hearing the craziest question that you've been asked in an intervew--either recently or during medical school interviews. Mine was,</t>
    </r>
    <r>
      <rPr>
        <b/>
        <color rgb="FF000000"/>
      </rPr>
      <t xml:space="preserve"> "If you were a tree, what type of tree would you be?"</t>
    </r>
    <r>
      <rPr>
        <color rgb="FF000000"/>
      </rPr>
      <t xml:space="preserve"> I answered Oak and just sort of sat there silently...</t>
    </r>
  </si>
  <si>
    <t>Med school interviewer asked "What actor would play you in a movie about your life?" I said "Seth Rogen" then we talked about Superbad and Pineapple express. Med school interviews were an interesting time.</t>
  </si>
  <si>
    <t>I also once got, "why is a tennis ball fuzzy?" I googled it after and it turns out the fuzz is there to slow the ball down and help create spin, but, like, what???//meant to see how you think on your feet when-if you'll pardon the expression- a curve ball is thrown at you.</t>
  </si>
  <si>
    <t xml:space="preserve">Didnt happen to me but I heard one student was asked how often he masturbated (He answered "not as often as I deserve". Might be apocryphal but certainly not likely to be asked these days.//Lol. That's an amazing answer. </t>
  </si>
  <si>
    <t>--- 11/8/17 ---</t>
  </si>
  <si>
    <t>anyone going to Stony Brook next week from Boston area? trying to figure out how to get there...</t>
  </si>
  <si>
    <t>Not from the Boston area but I have a prelim there two days before.  I'm taking the Peter Pan bus--It's $20 from Boston to NYC and takes ~4h.  Then I guess you could look at other public transport from the city to Long Island. //long island railroad (LIRR) will get you there too</t>
  </si>
  <si>
    <t>which programs are supportive of getting an MPH or masters of science during residency</t>
  </si>
  <si>
    <t>Kansas states that on their web page you can get an MPH or masters of science/ one of the UAB residents is doing this now // I'm also interested in this! I know that HROP is very supportive. Any others?//Fox Chase will support you if you want to get one at Penn</t>
  </si>
  <si>
    <t>Dont know for sure but I would ask Hopkins. They have Bloomberg // unfortunately i wont have the chance to ask them.... :(//aw man. wishing you and the rest of us the best.</t>
  </si>
  <si>
    <t>WUSTL</t>
  </si>
  <si>
    <t>when are harvard and mskcc sending invites</t>
  </si>
  <si>
    <t>any moment now... | it's amusing to see how some applicants are hoping/waiting to get invites from these top-tier programs... meanwhile I'm just hoping for any interview at all, anywhere x4</t>
  </si>
  <si>
    <t>Just anxiously anticipating my rejection x 4  // one down, one to go // lol</t>
  </si>
  <si>
    <t>When should we expect the trickle down to start? Or has it started already and I'm just not involved? :( x3</t>
  </si>
  <si>
    <t>It seems like we may be in the same boat - and it hasn't started for me either - so I think in due time.x8</t>
  </si>
  <si>
    <t>It's starting slowly. I recently got an invite from a UC school and was the only person that day, which means it was a trickledown. It's moving. Slowly.</t>
  </si>
  <si>
    <t>Hopefully by the end of November things begin to pick up? Idk. // Seems like a reasonable assumption</t>
  </si>
  <si>
    <t xml:space="preserve">Which programs will pretty much automatically narrow my job options down to private practive if I train there? </t>
  </si>
  <si>
    <t>California Pacific Medical Center</t>
  </si>
  <si>
    <t>Hey did drexel send out interviews? I didn't apply there but I they were deleted off of prediction zone</t>
  </si>
  <si>
    <t>Yes, 11/8 via ERAS. // thanks!! // Np!!</t>
  </si>
  <si>
    <t>anyone have updated list of good vs. outstanding vs. excellent programs // x1, I'd also like this, would maybe help in deciding which interviews to take over others</t>
  </si>
  <si>
    <t>SDN rad onc forums has some rankings discussion but it hasn't been active since 2014. Maybe someone should revive it? lol//just start chettering there</t>
  </si>
  <si>
    <t>What category would Beaumont be in ?//Its a solid place. Stevens and Chinnaiyan are strong and from MOffit // ok thx will go to my interview, just hesitant about the cold ❄️</t>
  </si>
  <si>
    <t>I rotated there. Stevens has 0 interest in the residency program. Just saying. //yeah has a rep</t>
  </si>
  <si>
    <t>WashU did not offer any dates in Jan in my invite. How come there's a swap listed for 1/15? Did they offer different dates to different people?</t>
  </si>
  <si>
    <t>WashU offered me a spot on 1/15, must be offering diff dates // well that's strange // 1/15 was included in the invite that was sent on 11/8/2017 // ok thanks wish I had known. will try to swap, I have 12/1.</t>
  </si>
  <si>
    <t>Anybody know anything about the Baylor Radiation oncology program (not Texas A&amp;M Baylor). I have an overlapping interview day with the University of Kansas and am trying to decide between the two. I'm leaning towards Baylor but couldn't find much online about the program</t>
  </si>
  <si>
    <t>Sure... what do you want to know? Located in the Texas Medical Center so tons of resources and research going on- rotate at the County Clinic, private practice and VA so a comprehensive variety of patients and disease, also rotate at MD Anderson for pedi CNS</t>
  </si>
  <si>
    <t xml:space="preserve">Houston is hotter than the surface of the sun . But other than that it’s a decent program , attendings that trained at MD anderson </t>
  </si>
  <si>
    <t>Would love to hear from students with inside knowledge of either of these two programs as I'm trying to decide between interviews for both also</t>
  </si>
  <si>
    <t>BSW is not associated with BCM, that is part of the Baylor Dallas system associated with the University. BCM broke away from Baylor University Decades ago and holds no association with the Baylor Bears. Its one of the few stand alone medical schools</t>
  </si>
  <si>
    <t>I usually just check spreadsheets from previous years for program impression information: https://docs.google.com/spreadsheets/d/11d-D-8fEYfUl16twzCMcH6WAQ9x13lTYdW0naCouMvg/edit#gid=968047329</t>
  </si>
  <si>
    <t>How do you find out if a program has gotten a probation warning from ACGME? I've seen it mentioned on this spreadsheet and heard people talking about it at interviews - how do people find this info?</t>
  </si>
  <si>
    <t>https://apps.acgme.org/ads/Public/Reports/ReportRun?ReportId=1&amp;CurrentYear=2017&amp;SpecialtyCode=430&amp;IncludePreAccreditation=falseness</t>
  </si>
  <si>
    <t>&lt;-didn't work on safari, use chrome //
Anyone know what the warnings are for ? // thanks!</t>
  </si>
  <si>
    <t xml:space="preserve">Places with ACGME Warnings: Emory, Kaiser, U Arizona, </t>
  </si>
  <si>
    <t>Warnings for what though ?| nobody i've asked seems to know just that these instutions were almost on probation</t>
  </si>
  <si>
    <t>Warnings usually due to work hour violations// oh ok that is important then//skeptical of this for radonc. If so MSKCC would be unaccreditied. Suspect its other.</t>
  </si>
  <si>
    <t>lmao at MSKCC. isn't it often due to residents not being able to meet the # required cases?/ I have heard it's usually due to resident complaints</t>
  </si>
  <si>
    <t>&lt;best to ask programs directly// &lt;-- yeah that</t>
  </si>
  <si>
    <t>Places on ACGME Probation: UC Irvine</t>
  </si>
  <si>
    <t>Anyone know anything about the University of Kansas residency?</t>
  </si>
  <si>
    <t xml:space="preserve">it's in kansas. what more do you need to know // ayyyyyy // It's the only program that I heard consistent negative comments from multiple residents from different institutions. In previous years, the K residents told applicants about problems with the program.  This may have changed in the past year, however. And this is all hearsay, third-hand info./ this program has some of the most negative comments I have ever seen in past years. scary negative comments. // where can we find these negative comments? </t>
  </si>
  <si>
    <t>Supposedly the PD - Allen Chen is awesome.  Came from UCLA and is improving the program in many ways.  How? IDK - but I have heard great things about him as a PD. Same, my mentor told me that he's a great PD/// funny, my advisor also told me to apply here because of Dr. Chen//any specifics on negative things from kansas? // top golf is right next door too :)// Heard they had multiple residents leave in recent years but can anybody confirm?</t>
  </si>
  <si>
    <t>Have heard from my home PD that Dr. Chen,the PD and chair, is doing amazing things at UK. //He is well respected in academic circles and supposedly has a stellar reputation for mentoring residents and students and is known to be extremely approachable. Kansas is supposedly trying to hire faculty to buff up the research side. Not sure if the current residents will benefit but this will help in the future</t>
  </si>
  <si>
    <t xml:space="preserve">PD will probably change things EVENTUALLY......this will take years. </t>
  </si>
  <si>
    <t>Everyone sending thank you emails? To all the interviewers? Or just the coordinator ?</t>
  </si>
  <si>
    <t>None at all, partially out of laziness and partially out of a belief that it won't actually impact their rank list. // &lt;-- Maybe this person can afford to be cavalier and perhaps come off as rude. I'm sending thank you notes to every attending who took the time to meet with me. But my prospects may not be quite as good as the former individual. // there is a paper on this very topic. Red Journal. too lazy to link // Told by many programs explicitly to not write thank yous. Red journal indeed. ti // not sure how you could be told by "many programs" given how few have held interviews yet // been told by a chief resident that nobody gives a shit. he says it will never influence rank and might make you look like a kiss ass// By "many programs" all 4 of my aways PD told me not to write</t>
  </si>
  <si>
    <t>Who knew post interview thank you notes could be so controversial</t>
  </si>
  <si>
    <t>I have good prospects (one of the people with the highest # interviews on this sheet) and I'm sending thank yous because it just seems rude not to. Who cares if it doesn't impact rank list? It literally takes 45 seconds.//as a guy with probably subpar stats, I've been being excessively nice and interest-showing as much as possible, and I think it's been helpful at least regarding interview invites // I disagree that it is somehow "rude" not to send a thank you email or letter. It won't impact your ranking either way with the caveat that you don't send a thank you letter to a program that explicitly stated to avoid post-interview communications.</t>
  </si>
  <si>
    <t xml:space="preserve">It doesnt impact ranking at all. // I have been on 3 rad onc interviews and 6 prelim interviews and have NEVER been told not to send a thank you. It either hasn't come up at all, or the PD has said we can send thank yous if we want but that it's not expected. </t>
  </si>
  <si>
    <t>--- 11/7/17 ---</t>
  </si>
  <si>
    <t>What is the deal with silent rejections vs explicit rejections? How many institutions give you the courtesy of an explicit rejection and how many just leave you hanging? Still haven't heard from like 30 programs and wondering if I'm out.</t>
  </si>
  <si>
    <t>i consider all programs who have issued interviews on at least as many dates as they did last year and did not offer one to me as programs which have basically moved on, im sure there's exceptions where programs change the number of days they issue invites or keep waitlists without notifying the applicants who are on them, but I think it's a pretty solid rule of thumb</t>
  </si>
  <si>
    <t>This sounds reasonable, but isn't it also true that programs can keep offering invites literally up to the day before the interview? Like if someone drops their spot a few days before the interview day, I've heard that they will keep offering invites to try to fill up the spot rather than leave it empty?//i'm sure that happens, but not something I consider when I think about my prognosis for matching/number of interviews I could end up with, etc</t>
  </si>
  <si>
    <t>If they have not rejected you, it means they could still offer you an invite as cancellations start happening. Hence why you see days on the invite list where one or two people received invites- they were probably due to cancellations. Until there is an explicit rejection, you could still get an interview offer.</t>
  </si>
  <si>
    <t>Cheapest way to get to univ of Wisconsin? O hare airport ?</t>
  </si>
  <si>
    <t xml:space="preserve">there's a bus from o'hare to madison for like ~$20ish, takes 3hrs: https://www.govangalder.com/      Thanks! </t>
  </si>
  <si>
    <t>Which day? for 12/4 interview flying into MDW 12/3, renting a car, happy to split some costs// thx for offer! Unfortunately I am on 11/27</t>
  </si>
  <si>
    <t>There is also a Badger Bus from MDW to Madison for about $20-$30.</t>
  </si>
  <si>
    <t>if anyone commuting to/from ohare for the 11/27 interview and wants to split costs please let me know by commenting here #helpmeimpoor</t>
  </si>
  <si>
    <t>Anyone receive confirmation email of date from Stanford yet?</t>
  </si>
  <si>
    <t>Sounds like it won't be until after 11/10 // no confirmation here // the email said you had until 11/10 to reply // but who is actually going to take 3 days to get back to Stanford lul</t>
  </si>
  <si>
    <t xml:space="preserve">Anyone going to the Mayo MN interview on 11/9 and going to the resident dinner tomorrow night? Have we received any info on that, like where it is? </t>
  </si>
  <si>
    <t>I'm staying at the Kahler Grand, and I was just told they'd send someone to meet me there and bring me to dinner at 5:45. 🤔</t>
  </si>
  <si>
    <t>Hey we need a new row on invites tab for "I rotated here and did not get an interview" that way 1) I can feel not alone and 2) next year's class can know this when they choose a rotation x5 // yeah, it would be super helpful to be able to show % of rotators receiving an interview (...or not)</t>
  </si>
  <si>
    <t xml:space="preserve">Is 11 interviews really enough ? Feel like I need to go on 15-20 bc so many of them only have 1 spot  x4 </t>
  </si>
  <si>
    <t>Statistically yes // my chair told me go on 15, so you can def rank 13 so that's my plan // If you really want me to be able to go on 15, some of y'all are going to have to give up some of those interview dates ;) // If you go on the right interview, all you need is one!</t>
  </si>
  <si>
    <t xml:space="preserve">How do we know there is only 1 spot for UC Davis? I can't find it on the website anywhere. </t>
  </si>
  <si>
    <t>rotator here, it's definitely one spot for this upcoming cycle</t>
  </si>
  <si>
    <t>Why do so many md phds go into rad onc ? There isn’t that much nih funding for RO, if they really want to make significant contributions why don’t more ppl do med onc ?</t>
  </si>
  <si>
    <t>lifestyle allows for more protected time? // funding isn't allocated like RO vs med onc, it is just a matter of a RO obtaining that funding, and RO can do non-RT research as well so I wouldn't say that "there isn't much nih funding for RO". I would agree with less demanding clinical duties can allow for more research time. Additionally, it is an exciting time for radiobiology and there is a lot of momentum now</t>
  </si>
  <si>
    <t>Not all MD PhDs intend to do research after obtaining their PhD. I think many of them are attracted to Rad Onc for the same reason non MD/PhDs are, and they know they have a leg up on everyone else because of their research background.</t>
  </si>
  <si>
    <t>Does anyone know how many interview spots there are for Penn? // curious as well... hoping for some trickle down movement :p</t>
  </si>
  <si>
    <t>// I heard there were only 2 or 3? Nvm Harvard is the one with 14 // do all the harvard applicants get interviews at harvard? will they even be able to interview anyone else? / rumor is 15 applicants from HMS this year, and HROP interviews ~30 per year for 6-7 spots per their website, usually one of their 3 interview dates is for HMS applicants only</t>
  </si>
  <si>
    <t>so like maybe 1 non-harvard person has a shot?</t>
  </si>
  <si>
    <t xml:space="preserve">Come on Harvard I’m ready for some soul crushing </t>
  </si>
  <si>
    <t>Anyone have any experience with Iowa's program from home institution or rotation?</t>
  </si>
  <si>
    <t>I have a friend that is a resident there and has a lot of positives to say about the program.//</t>
  </si>
  <si>
    <t>UTSW interviewing on Saturday’s? Unusual but nice 👍 x2</t>
  </si>
  <si>
    <t>Anyone have a good sense of how important it is to make pre-interview dinners? For example, would it be worth it to miss an interview day at a program you're less interested in to attend the interview dinner somewhere you're more interested in</t>
  </si>
  <si>
    <t xml:space="preserve">It's a little hard to say, because every program is going to be different. But residents I have spoken with said it's just a bonus, otherwise it would be made mandatory. They're just trying to get a sense of your personality as well as give you an opportunity to get to know them in a less pressurized environment. I would not miss the interview at the other institution just to make the optional pre-event at the one you like. </t>
  </si>
  <si>
    <t xml:space="preserve">At one interview the program director asked me if I went to the preinterview dinner and seemed disappointed that I didn’t go ... </t>
  </si>
  <si>
    <t>If they judge you on whether your not you were able to make an optional event, then they need to make it mandatory. Sometimes the timing will just not work out. I guess you just have to guess, because there is really no way of knowing ahead of time.</t>
  </si>
  <si>
    <t>The answer is it varies. For example, some places have one or only a select few really makoing decisions. Unless you sneeze on the chief's dinner or, alternatively, save him with the heimlich, its not likely to weigh one way or another. Some places are more democratic and the "vote" of the residents (formal or otherwise) will move you up or down the list. So its not that its "mandatory". It could help, hurt, or do nothing.</t>
  </si>
  <si>
    <t>did everyone just get that Baylor email that says interview request but kind of talks to you like you're not invited</t>
  </si>
  <si>
    <t>I just called the coordinator, and she says she will send another email with corrections, but the interview dates will be 12/11 or 1/8, and it is an interview invite////ohhhhhh shit awesome</t>
  </si>
  <si>
    <t>Ok so to clarify, that interview request was the invitation to interview? LOL sorry// yep, and the coordinator sent out another invite email through ERAS. ERAS invite tab is also working!</t>
  </si>
  <si>
    <t>weird mine worked from the start, but they only gave me 11/27 or 1/29 to chose from, anyone else?</t>
  </si>
  <si>
    <t>Yeah I signed up for 1/29 , is that not a date anymore? // I guess just go with whatever you have on eras</t>
  </si>
  <si>
    <t>Dates depend on where you are located, in case anyone else was confused</t>
  </si>
  <si>
    <t>Such a slow day for invites! 🙃</t>
  </si>
  <si>
    <t>Storms a comin // I hope so! But when?! ⛈ // i got one today, so theres a bit of activity?//if the interview isn't offered to me it doesn't count // hahaha this is going to be a long and stormy ride then</t>
  </si>
  <si>
    <t>What is the thought on TJU? On the website it looks like they have impressive placement in academic jobs over the last decade. I may be out of the "loop" but is there a reason for the hesitancy with this program? // is this jefferson?// TJU= Jefferson yes.</t>
  </si>
  <si>
    <t>personality</t>
  </si>
  <si>
    <t>is there actually only 1 person on this spreadsheet who's received an einstein interview? I know that was added during the time when the spreadsheet was down for trolling</t>
  </si>
  <si>
    <t>Please comment if you get a confirmation email for...</t>
  </si>
  <si>
    <t>✅ x8</t>
  </si>
  <si>
    <t>✅ x5</t>
  </si>
  <si>
    <t>✅ x7</t>
  </si>
  <si>
    <t>Does it matter when you interview at a program? Any advantage to interviewing in December versus late January?</t>
  </si>
  <si>
    <t>i've been told no</t>
  </si>
  <si>
    <t xml:space="preserve">If anything they’d remember you better in January? But shouldn’t matter </t>
  </si>
  <si>
    <t>--- 11/6/17 ---</t>
  </si>
  <si>
    <t>Did Stanford PD leave info on interview dates? Are we supposed to call back and block a date? I didn't get any date info, just to expect an email, but the invites tab had dates listed, so wanted to check...</t>
  </si>
  <si>
    <t>I asked the PD on the phone. // great thanks, were you supposed/able to block a date? // nope, we can schedule after we get the official email</t>
  </si>
  <si>
    <t xml:space="preserve">Yup, said email is on the way with dates. // not received yet x3 // still early on the west coast. they didnt say when it would come out...just that it would. // I was told it would likely be this morning // </t>
  </si>
  <si>
    <t>Only see two people reporting invites from Vandy today. And some people heard wait list. If we didn't hear, do we think rejection? Or maybe any more invites coming??</t>
  </si>
  <si>
    <t>Just saw this question was asked below - nvm!!</t>
  </si>
  <si>
    <t>So is everyone who got a stanford call a home/rotator student? that is what the invites tab looks like</t>
  </si>
  <si>
    <t xml:space="preserve">There's non-rotators now. // oh :( x3 . // That is a surprising amount of rotators </t>
  </si>
  <si>
    <t xml:space="preserve">Did anyone who got invited at UPenn not get a confirmation? I got invited and responded (&gt;1 week ago) but never heard back and I heard they are sending confirmations. </t>
  </si>
  <si>
    <t>I'm still waiting for a confirmation from early last week // me too // also waiting</t>
  </si>
  <si>
    <t>Someone with a Vanderbilt invite? Any idea if they sent out all their offers or just a wave like in the past?</t>
  </si>
  <si>
    <t>Hopeful for just a wave! // same, was curious because someone posted that they got a waitlist email//considering 4 wavese last year and only 2 invites reported, i'm optimistic</t>
  </si>
  <si>
    <t>optimism is all I have in these dark times, jk we'll all be fine</t>
  </si>
  <si>
    <t>Cleveland confirmation ?</t>
  </si>
  <si>
    <t>Still nothing x5 // automatic reply that the coordinator is out of office until Tuesday (bc I sent my confirmation in later)</t>
  </si>
  <si>
    <t xml:space="preserve">UMich confirmation? </t>
  </si>
  <si>
    <t>Nada x7 // frustrating x2</t>
  </si>
  <si>
    <t>Did anyone hear from Tufts yet with a confirmation?</t>
  </si>
  <si>
    <t>I was in the second wave and got a confirmation for 12/22 that came last Friday afternoon // was in first wave, but also got confirmation last Friday for 12/22</t>
  </si>
  <si>
    <t>Anyone have perspective on tufts? How many spots? How much time commuting? // seriously, any info on this program would be nice</t>
  </si>
  <si>
    <t>Anyone hear from Wake Forest with a confirmation?</t>
  </si>
  <si>
    <t>Yeah x 3 // no x1</t>
  </si>
  <si>
    <t>Thanks guys, I didn't hear back for a few days but emailed and got confirmation quickly. If you haven't heard back... I would recommend just touching base again.</t>
  </si>
  <si>
    <t>Is it feasible to go to 3 consecutive RadOnc Interviews (Wed, Thurs, Fri) one east coast, one west coast? Anybody doing something similar ?</t>
  </si>
  <si>
    <t>I’d say probably not. You could look at flight times to get a better idea but especially if they are long  flights and require connections you’d probably be better off being well rested and prepared  and just going to two of them. Just my opinion</t>
  </si>
  <si>
    <t>I am, and I think it's pretty feasible. Especially if it's a program you're really interested in, i think it's better to show up and be a little tired than to cancel and be well rested. Of course the plane tickets need to work out, but I say go for it.</t>
  </si>
  <si>
    <t>You could try the interview swap page first. Might work out in your favor.</t>
  </si>
  <si>
    <t xml:space="preserve">Yeah I’m trying to keep it to 2. Especially if one is a top choice should try to make it to the dinner </t>
  </si>
  <si>
    <t>Which programs require CK to rank?</t>
  </si>
  <si>
    <t xml:space="preserve">Do any? // hope not //same // </t>
  </si>
  <si>
    <t>--- 11/4/17 - 11/5/17 ---</t>
  </si>
  <si>
    <t xml:space="preserve">Weekly Prediction: The second week of November is a historically solid week, with invites including WashU, Yale, Moffitt, Emory, and Vanderbilt. I am also predicting that MSKCC will drop this week, and there will be more second wave contact. </t>
  </si>
  <si>
    <t>What is a typical number of consults to see in a given day/week in RadOnc? How many plans should we have to create? I saw that the "maximum" that we should have to do is 250/year, but have heard that some programs usually get more than this. Just trying to get the "normal distribution" of this stuff estimated in my head</t>
  </si>
  <si>
    <t>So if you assume you will work about 49 weeks per year (3 weeks vacation is typical), then to reach 250 consults per year, that would be 5 per week. At every place I rotated, that would be a vast underestimate. Some attending/resident teams see &gt;20 consults per week, though that is certainly more than the norm for some places. // So the 250 plans limit is for consults that you subsequently treatment plan on. I have seen some places where nearly every consult is determined to be a candidate for RT and is subsequently planned, whereas in other places only 1 in 3 consults is deemed to be a good candidate for RT. Perhaps this explains the difference in number of consults seen in different places.</t>
  </si>
  <si>
    <t>Also, which programs make you do more of the follow-ups and on-treatments, and which programs not so much? And what do you think are the trade-offs for these visits?</t>
  </si>
  <si>
    <t>Some programs have dedicated PAs and NPs to see follow-ups and on-treatment visits. I think that is a good thing.//disagree. You need to learn what common- and uncommon SE are both while on treatment and sub-acture and chronic. If there is a PA/NP doing OTV and f/u, you should be joining the vast majority in your resident career. Certainly if you're *merely* being used to "get through the day" that's a problem (including for your education). But four years of seeing OTVs and f/u as part of the learning? Yes, that's not too much.  // I greatly appreciate the various perspectives on this topic!</t>
  </si>
  <si>
    <t xml:space="preserve">Another question: what have you seen as typical in your aways / on the interview trail / hearsay: What does treatment planning look like? i.e. 1. do the residents contour all normal structures and target volumes, or 2. do the dosimetrists do normal structures, or 3. is there a mix of both?  </t>
  </si>
  <si>
    <t>Anecdotal: 1 of my 4 aways, dosimetry students did normals. residents did normals plus target volumes for the others</t>
  </si>
  <si>
    <t>Have you all noticed a wide gap between the efficiency of residents in one program over another (in terms of volume of patients seen/notes written before complaining about workload)?</t>
  </si>
  <si>
    <t>yes definitely. The residents at super busy programs seemed to complain much less than the residents who chilled most of the day waiting for patients to come (and when consults finally did show, there was much complaining.) But could be confounding variable that top programs which tend to be busy tend to get people who do not complain..</t>
  </si>
  <si>
    <t xml:space="preserve">Yeah idk about this , my experience was the opposite... more elite prograns tended to attract some complainers/entitled  </t>
  </si>
  <si>
    <t>For the interview swap tab, can we be sure to include the last updated date? Thanks guys :) Fingers crossed for a good week x3</t>
  </si>
  <si>
    <t>For those who don't have pre-check/global entry, try promo code INSIDER for https://www.clearme.com/home. code will get you 2 months of trial membership, just be sure to turn off auto-pay</t>
  </si>
  <si>
    <t>&lt;&lt; Great tip! For those that want TSA pre but don't have it yet, it is $85, super easy to sign up, locations near me had walk in hours that I could go the next day and get e-fingerprinted immediately, and I got my TSA pre known traveler's number within 2 days</t>
  </si>
  <si>
    <t>Also can get free pre-check/global entry with Chase Sapphire Reserve</t>
  </si>
  <si>
    <t>--- 11/3/17 ---</t>
  </si>
  <si>
    <t>did anyone get date confirmation from Cleveland Clinic?</t>
  </si>
  <si>
    <t>still waiting...x8 // thanks!</t>
  </si>
  <si>
    <t>When do you think we will hear back from UMichigan about date preference? I have to cancel a prelim on every option, hopefully soon?</t>
  </si>
  <si>
    <t>Probably next week, crystal ball could help too though, magic 8 ball, coin toss // I have to cancel a RadOnc interview for every option lol... probably strategic on their part</t>
  </si>
  <si>
    <t>What did the CCF rejection say? I still haven't heard anything</t>
  </si>
  <si>
    <t>That's great for you.  Congratulations.  The rejection said the same as all of the rest of them.  Verbage isn't that important.  fwiw 200 applicants applied 20% are being interviewed. &lt; y u mad doe</t>
  </si>
  <si>
    <t>I do think they probably should have had a second person read over it and make sure it didn't sound snobby. Because it did. x2</t>
  </si>
  <si>
    <t>what did it say? (I didn't apply there so I'm not being a jerk who got an interview)</t>
  </si>
  <si>
    <t>the total # of programs that have offered seems a little missed up; it hasn't changed at all today despite 4 new programs</t>
  </si>
  <si>
    <t xml:space="preserve">Fixed//doesn't seem that way // update: fixed and protected/locked since it keeps getting deleted//i still can't see it...maybe it's just my computer/browser // it says 64 in the upper left corner, maybe try chrome? </t>
  </si>
  <si>
    <t>What qualifies as scut work in RadOnc?</t>
  </si>
  <si>
    <t>Getting records yourself//scheduling, getting records/images, some compliance/charting issues, obtaining old RT records (A variation on getting records and imaging.). About 50% of requests that begin with "track down".</t>
  </si>
  <si>
    <t xml:space="preserve">Anything I don't want to do.. :) </t>
  </si>
  <si>
    <t>lmao</t>
  </si>
  <si>
    <t>https://www.aamc.org/services/eras/stats/359278/stats.html</t>
  </si>
  <si>
    <t>&lt;- Preliminary data on # of applicants (spoiler: 221 AMGs 19 IMGs, down from 235/37 last year)//woo! Glad we didn't apply in 2012</t>
  </si>
  <si>
    <t>Do we know how many total residency spots there are this year? Also do IMGs match Rad Onc // Not well // they can but much more a challange</t>
  </si>
  <si>
    <t>Number of spots unknown until programs commit to match quota in late January//but I'm sure we'll be able to get a good guestimate before then</t>
  </si>
  <si>
    <t>--- 11/2/17 ---</t>
  </si>
  <si>
    <t>📊</t>
  </si>
  <si>
    <r>
      <rPr>
        <b/>
        <i/>
        <sz val="14.0"/>
        <u/>
      </rPr>
      <t>Poll</t>
    </r>
    <r>
      <rPr>
        <b/>
        <i/>
        <sz val="14.0"/>
      </rPr>
      <t xml:space="preserve">: </t>
    </r>
    <r>
      <rPr>
        <sz val="14.0"/>
      </rPr>
      <t>Predict number of invites for tomorrow, Friday 11/3/17</t>
    </r>
  </si>
  <si>
    <t>http://www.strawpoll.me/14314596</t>
  </si>
  <si>
    <t>The verdict at 11:07PM EST is 5-6 interviews will drop tomorrow</t>
  </si>
  <si>
    <t xml:space="preserve">Almost there! </t>
  </si>
  <si>
    <t xml:space="preserve">And I know one more program is releasing today at least. </t>
  </si>
  <si>
    <t xml:space="preserve">&lt;--- Which one? // yeah - you cant leave us hanging!!! </t>
  </si>
  <si>
    <t xml:space="preserve">I'm no meteorologist but I'm predicting another big day on the sheet tomorrow.. </t>
  </si>
  <si>
    <t>IF you assume normal distribution, then the peak (last days of Oct) has passed.</t>
  </si>
  <si>
    <t>...  // ITS NOT MY FAULT THEY LACKED FOLLOW THROUGH (but yeah, they didn't release them, in the end. Middle of the country program.)</t>
  </si>
  <si>
    <t xml:space="preserve">Interestingly, the mode of the data last year was 11/8/16, when 8 invites dropped. This year, it appears the data mode is 10/31/17, when 8 invites dropped. </t>
  </si>
  <si>
    <t>I bet you're referring to OSU or Wash U</t>
  </si>
  <si>
    <t>did anyone else not get confirmation from Tufts yet? &lt; just got one</t>
  </si>
  <si>
    <t>Nope nothing yet. From the second wave of invites x4</t>
  </si>
  <si>
    <t>could one of the spreadsheet wizards sort the interview swap tab by date? might be helpful</t>
  </si>
  <si>
    <t>good idea, I'll start working on it. I want to put all the cancellations together though so people don't have to dig through for active swaps. Also going to do some color coding so things are grouped better by program. Also adding a "last updated" column so we can know if the offer is fresh/old. DONE</t>
  </si>
  <si>
    <t>😍</t>
  </si>
  <si>
    <t xml:space="preserve">Thank you, super helpful! // No problem! </t>
  </si>
  <si>
    <t>7 Penn rotators on this sheet alone? :O Maybe they just have a bunch of people applying this year</t>
  </si>
  <si>
    <t>I rotated at Penn and we had 6 people my month alone x2</t>
  </si>
  <si>
    <t>😱</t>
  </si>
  <si>
    <t>Has anyone gotten confirmation from wake?</t>
  </si>
  <si>
    <t>No x 3 // I called and she said she had not sent out the confirmations as of 1:30pm central time today; she did not tell me when they would go out</t>
  </si>
  <si>
    <t>When people talk about "second round" interview invites, are they offerred in on an individual basis or only by roughly the previous interview release dates? I'm sitting on &lt;5 interviews right now and I'm just wondering if I can just write off every program that's already released interviews.</t>
  </si>
  <si>
    <t xml:space="preserve">Hmm my impression is that new interview invites do trickle in as late as December, probably largely from people cancelling interviews once the whole panel of initial invites are out. Considering that most programs don't seem to send outright rejections, there's probably only a small chance that any single person is in the lucky &lt;5 students to get those spots. Different schools seem to have different processes since some already hold a waitlist for interview dates from initial release of invites. I say don't lose hope for those schools, but I guess NOT getting a rejection from many of these programs that have initially filled their X number of interview slots doesn't mean much. I think basing off last year's # of contact dates is the most reliable for which schools usually send out invites in waves as their plan from the get-go. Seems to be a minority. </t>
  </si>
  <si>
    <t>&lt;&lt; agreed! If you look at the swap sheet even, people have already started cancelling invites, and that number will only grow as more programs send invites. It probably doesn't hurt to send letters of interest to places you're really interested in and have a shot at, since from their perspective, they might look more favorably on people who want to attend</t>
  </si>
  <si>
    <t xml:space="preserve">Fixed sheet block formatting of chat, placed protected range. We can probably unlock it right? </t>
  </si>
  <si>
    <t xml:space="preserve">I unlocked it. Let me know if we need to lock it and require people to request acces.// thanks! :) </t>
  </si>
  <si>
    <t>🦃🦃🦃 --- 11/1/17 --- 🦃🦃🦃</t>
  </si>
  <si>
    <t>Was UWashington's reception the same day or night before the interview? Thalamus drives me nuts so I couldn't write it down</t>
  </si>
  <si>
    <t>I would like to know this also.. I wish places would use interview broker or even just the eras calendar tab</t>
  </si>
  <si>
    <t xml:space="preserve">Was this the one that had a "go bowling with the residents" event? If not, where was that? </t>
  </si>
  <si>
    <t>I believe there was a night-before bowling outing with the residents, and then a post-interview day-of reception. I'm under the impression that both are optional (obviously encouraged), but have little to base this on.</t>
  </si>
  <si>
    <t>Yes, Seattle is the one with the bowling. Bowling is the night before the interview and there is a 6PM dinner on the day of the interview</t>
  </si>
  <si>
    <t>I heard ranking based on bowling score. Practice up. Life isn't a game, son // brb gotta join a bowling league  // i suggest the movie "Kingpin"</t>
  </si>
  <si>
    <t xml:space="preserve">Could we add the Gleason feature back on to the Invites tab? Not for rotator dates obviously, but for programs that send out second/third waves of invites? So like 4 new + 1 second wave would be 4+1? </t>
  </si>
  <si>
    <t>Same poster from below, but I'd like to revive the "malignant programs" discussion lol. Anyone do away rotations at institutions that didn't seem very friendly in retrospect?</t>
  </si>
  <si>
    <t>It would be nice if another column can be added on the interview impressions sheet at the end for "rotation impressions" as those impressions provide a look from the inside. Also it would be valuable for next year students as they decide on where to rotate. // Agree! But maybe some applicants don't want to single themselves out since clearly PDs look at this sheet// Most programs have many rotators and if the info can just be shared objectively as it was done before in one of the older threads, it would help. x3</t>
  </si>
  <si>
    <t>For those of you cancelling interviews, how are you deciding which programs to give up? I feel like I don't know enough about any of them to make an educated decision, especially since many don't even have "interview impressions" filled out from previous years. Totally understand this is a #firstworldproblem but just a genuine curiosity</t>
  </si>
  <si>
    <t>I'm having the same problem. Mostly going off of location. If they have accepted someone from your school in recent years maybe good to consider also. I've been trying to look up the faculty on the websites also but sometimes theres not much info :(</t>
  </si>
  <si>
    <t>Thanks! That's a good idea. But the field is so small, doubtful that my school has had any graduates go to these specific programs recently. Was thinking about reaching out to faculty in my home program to see if they had any insider tips</t>
  </si>
  <si>
    <t xml:space="preserve">Doximity?? // Oh you mean the reviews and not the rankings, right? I'm not sure how much rankings hold true (well at all but definitely outside top 10) </t>
  </si>
  <si>
    <t>I'm cancelling some because when new interviews come along, they often share the same day, and I would rather get the new more preferable interview</t>
  </si>
  <si>
    <t>What if you've already gotten attached to the old one though? Hard to move on so quickly unless one is much higher ranked/much better location...</t>
  </si>
  <si>
    <t>Cancelled Iowa to go to Hopkins..</t>
  </si>
  <si>
    <t>Ok well that one I understand lol</t>
  </si>
  <si>
    <t>Is the University of Utah for sure taking 2 applicants? I did an away there and at the time they weren't sure if the funding would come through for the second residency position</t>
  </si>
  <si>
    <t>I thought residents brought in way more money than the cost of training them. // They have a somebody in the PGY4 class that has military funding for the spot, so I think they may try to fill it with a military candidate if possible</t>
  </si>
  <si>
    <t>I was under the impression that they definitely had 2 spots, but may give one spot to a military applicant</t>
  </si>
  <si>
    <t>how many is kansas interviewing</t>
  </si>
  <si>
    <t>Did not specify in the email from Dr. Chen - 2 spots // how many dates? // 3 dates//anyone recieve confirmation? // yes I did almost immediately after // I did not get confirmation. Anyone else still waiting for one? // Still waiting on confirmation x 2</t>
  </si>
  <si>
    <t xml:space="preserve">Heard a rumor that kansas is expanding their faculty by multiple. provided they can convince people to move to kansas // Kansas City is actually a really great city  // Kansas City, Missouri is a great city, at least. :D // KU Med's campus is on State Line Road! Pure semantics. Lots to do in both cities honestly, though KCMO has more. </t>
  </si>
  <si>
    <t>Can someone put the upside down arrows back on anon applicant data for sorting</t>
  </si>
  <si>
    <t>done</t>
  </si>
  <si>
    <t>we were just supposed to respond to the tufts invite via eras right?...I didn't get an email address and it just said "relpy email"</t>
  </si>
  <si>
    <t>Pretty sure ERAS is the only way to reach them, as they didn't provide an email address to reply to. // I responded by eras and email and haven't heard anything back, has anyone heard back from them today? I tried calling with no luck // they got back to me via ERAS message today// I have not heard back via eras yet, does anyone know the program coordinator's email? // also tried calling, basically told me to be patient</t>
  </si>
  <si>
    <t>I haven't heard back either. Person who heard back via ERAS, did you send your original date request via ERAS?</t>
  </si>
  <si>
    <t>I replied via ERAS and heard back from ERAS.. that my first choice wasn't available and am waiting to hear back about my second choice.. so I think stick with the ERAS replying</t>
  </si>
  <si>
    <t>Looks like the applicant sheet got a little messed up again...</t>
  </si>
  <si>
    <t>How did our "front runners" T-rex, polar puppy, and polar seltzer do so much research without doing PhD or a research year?</t>
  </si>
  <si>
    <t>can't speak for everyone, but combo of undergrad + amazing mentors + sheer dumb luck here   numbers are just numbers though, some are obviously less significant!</t>
  </si>
  <si>
    <t>You can also have had a career prior to medical school.</t>
  </si>
  <si>
    <t xml:space="preserve">Though that only helps if your career was in research. </t>
  </si>
  <si>
    <t>Would it be possible to keep the 17-18 calendar updated as invites come in?</t>
  </si>
  <si>
    <t>be the change :) // DONE</t>
  </si>
  <si>
    <t xml:space="preserve">How do we know if we got an interview from someone else cancelling? </t>
  </si>
  <si>
    <t>What do you mean? // Is there any way to know if we got an invite because somebody else dropped their spot? This obviously goes for schools that don't inform us of wait list status. // you can ask the program coordinator I guess, or you can infer from seeing that no one else seemed to have gotten an invite // but does it matter? an invite is an invite!///word...i'll take it any way I can get it</t>
  </si>
  <si>
    <t>Yeah, it doesn't matter, except to your ego potentially. Just go nail the interview and be happy you got the offer. It's all a good thing.</t>
  </si>
  <si>
    <t>Would anyone who rotated or did an away at UChicago be able to comment on the program? Kind of concerned about past rumors of malignancy</t>
  </si>
  <si>
    <t>Be ready for chart rounds.// Elaborate? // I heard that it's getting better. Any large/good programs can have a few bad apples. It's definitely something people will ask residents during the pre-interview social</t>
  </si>
  <si>
    <t>Did anyone get confirmation for UChicago interview date request? // nope x3 // yes got invite confirmation</t>
  </si>
  <si>
    <t>Is the Indiana program categorical or advanced? In ERAS they have both an advanced and a categorical option, but on their program website, it states "The categorical residency in radiation oncology is a four-year program that begins at the PGY2 level." I thought that categorical means the program starts at PGY1 and includes an internship. Anyone know the deal?</t>
  </si>
  <si>
    <t>here's a quote for any other mid-low tier applicants like me who are still sweating bullets about the match and could use a reminder why it's good to go for it: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                                   -Teddy the OG  // +2 thanks :)</t>
  </si>
  <si>
    <t>One of my favorite inspirational quotes about maintaining poise in a difficult situation: "You've got to learn to drive with the fear. There ain't nothing more frightening than driving with a live cougar in the car. If you're calm, that wonderous big cat will be calm, too. But if you're scared, that beautiful death machine will do what God made it to do, namely, eat you with a smile on its face."  - Abraham Lincoln // rofl! I had forgotten that our great president had said that amazing and insightful piece of advice</t>
  </si>
  <si>
    <r>
      <rPr>
        <b/>
      </rPr>
      <t>If you can keep your head when all about you   
    Are losing theirs</t>
    </r>
    <r>
      <rPr/>
      <t xml:space="preserve"> </t>
    </r>
    <r>
      <rPr>
        <b/>
      </rPr>
      <t>and blaming it on you,</t>
    </r>
    <r>
      <rPr/>
      <t xml:space="preserve">   
</t>
    </r>
    <r>
      <rPr>
        <b/>
      </rPr>
      <t xml:space="preserve">If you can trust yourself when all men doubt you,
    But make allowance for their doubting too;  </t>
    </r>
    <r>
      <rPr/>
      <t xml:space="preserve"> 
I</t>
    </r>
    <r>
      <rPr>
        <b/>
      </rPr>
      <t>f you can wait and not be tired by waiting</t>
    </r>
    <r>
      <rPr/>
      <t xml:space="preserve">,
    Or being lied about, don’t deal in lies,
Or being hated, don’t give way to hating,
    </t>
    </r>
    <r>
      <rPr>
        <b/>
      </rPr>
      <t>And yet don’t look too good, nor talk too wise:</t>
    </r>
    <r>
      <rPr/>
      <t xml:space="preserve">
</t>
    </r>
    <r>
      <rPr>
        <b/>
      </rPr>
      <t xml:space="preserve">
If you can dream—and not make dreams your master; </t>
    </r>
    <r>
      <rPr/>
      <t xml:space="preserve">  
    If you can think—and not make thoughts your aim;   
</t>
    </r>
    <r>
      <rPr>
        <b/>
      </rPr>
      <t xml:space="preserve">If you can meet with Triumph and Disaster
    And treat those two impostors just the same;   </t>
    </r>
    <r>
      <rPr/>
      <t xml:space="preserve">
If you can bear to hear the truth you’ve spoken
    Twisted by knaves to make a trap for fools,
Or watch the things you gave your life to, broken,
    And stoop and build ’em up with worn-out tools:
</t>
    </r>
  </si>
  <si>
    <t>If you can make one heap of all your winnings 
And risk it on one turn of pitch-and-toss, And lose, and start again at your beginnings 
And never breathe a word about your loss; 
If you can force your heart and nerve and sinew 
To serve your turn long after they are gone, 
And so hold on when there is nothing in you 
Except the Will which says to them: ‘Hold on!’ 
If you can talk with crowds and keep your virtue, 
Or walk with Kings—nor lose the common touch, 
If neither foes nor loving friends can hurt you, 
If all men count with you, but none too much; 
If you can fill the unforgiving minute With sixty seconds’ worth of distance run, 
Yours is the Earth and everything that’s in it, 
And—which is more—you’ll be a Man, my son!</t>
  </si>
  <si>
    <t>Are Pediatrics Preliminary programs valid for radonc, or do most programs only accept Prelim Medicine or TY intern-year experiences?</t>
  </si>
  <si>
    <t xml:space="preserve">Don't forget about the prelim surgery option too :p </t>
  </si>
  <si>
    <t>I know someone who did a pediatric prelim. I'm sure they dont care. Maybe not the worst thing if you someday want to do pediatric rad onc, too.</t>
  </si>
  <si>
    <r>
      <rPr/>
      <t xml:space="preserve">verbatim from ACGME Program Requirements "The first year of post-graduate clinical education must be spent in internal medicine, family medicine, obstetrics and gynecology, surgery or surgical specialties, </t>
    </r>
    <r>
      <rPr>
        <b/>
      </rPr>
      <t>pediatrics</t>
    </r>
    <r>
      <rPr/>
      <t>, or a transitional year program, and must include at least nine months of direct patient care in medical and/or surgical specialties other than radiation oncology." Peds internship is rare but allowed; although probably better to work with adults as cancer is a disease of aging.</t>
    </r>
  </si>
  <si>
    <t>I'm super stoked for my gen surg prelim</t>
  </si>
  <si>
    <t xml:space="preserve">👻🎃🦇 --- 10/31/17 --- 🦇🎃👻 </t>
  </si>
  <si>
    <t xml:space="preserve">Potentially dumb question: When you book a hotel for a night, check out is usually the following day at around noon or so. During this time, we will be at the interview so we can't grab our suitcase. Any solutions to avoid spending an extra night just so you can pick up your luggage after the interview ? </t>
  </si>
  <si>
    <t>Leave your suitcase with the front desk. They will take them into a back room (generally) for safe keeping. The good places will tag them to make sure you are the one who picks it up (as often multiple people do this each day). No need for an extra night. :) // Whoa thank you! That's awesome. Didn't know that. I don't travel very often haha. // Used to fly almost weekly for work. Happy to help. // but my suitcases like to sleep in a comfy bed and not a dusty front desk closet</t>
  </si>
  <si>
    <t>Also, if you're worried about your belongings (like laptops), get one of those flexible locks and put it through the holes in the ends of your zippers so that you need the code to open it! // Just purchased!</t>
  </si>
  <si>
    <t>Can you bring your luggage to the interview if you’re leaving soon after?</t>
  </si>
  <si>
    <t>Yeah, this is something I've seen done a lot. I don't see any issue with it!</t>
  </si>
  <si>
    <t>They understand, yeah. //luggage is fine. They're prepared for it</t>
  </si>
  <si>
    <t>am I the only one who's too poor to stay in hotels and is doing airbnb...?</t>
  </si>
  <si>
    <t xml:space="preserve">No x2 </t>
  </si>
  <si>
    <t>Do people actually wear jeans when it says "dress is casual and you may wear jeans?" :p lol</t>
  </si>
  <si>
    <t>Definitely. // usually i do denim on denim // the canadian tuxedo! // denim overalls ftw</t>
  </si>
  <si>
    <t xml:space="preserve">Will look to Britney and Justin 2001 for inspiration // lmao best </t>
  </si>
  <si>
    <t>For people who recieved Penn invites today, what dates were available? Anything other than 11/28?</t>
  </si>
  <si>
    <t>Looks like so far only 2 interview dates. Hoping they're going to continue inviting in waves... was really hoping for an invite from here.  x3</t>
  </si>
  <si>
    <t>For the 5 "publications" columns, could the conditional formatting be changed to just 4 colors based upon quartiles?  With such a wide range of data, splitting into quartiles (or quintiles if you want more precision) might make it easier to parse at a glance.</t>
  </si>
  <si>
    <t>Remember, interviews received includes ones you've cancelled. I saw some numbers decrease from earlier today x3</t>
  </si>
  <si>
    <t>On a related note...when are all y'all at 15+ invites gonna stop accepting/start canceling, so the rest of us have a chance? Esp if there are roughly the same number of applicants as open spots...somebody has to take us sub-270 slackers...// Irony /ˈīrənē/ : when both 270+ data points have a below average number of interviews</t>
  </si>
  <si>
    <t>I've already canceled several of mine, I'm not hoarding.</t>
  </si>
  <si>
    <t>As one of the people with the high score and below average number, yeah, nobody is going to be jealous of the number of interviews. Some top places (and some not)...but still only a few. Less travel at least? //Quality&gt;quantity</t>
  </si>
  <si>
    <t>Only need 1 right?...</t>
  </si>
  <si>
    <t>Did anyone get confirmation of their UC Davis interview date?</t>
  </si>
  <si>
    <t xml:space="preserve">Yes, and they sent some information too! Email them through ERAS and double check if you didn't get anything </t>
  </si>
  <si>
    <t>Thank you so much! Did they send it via ERAS or email? Just want to double check and make sure I didn't get anything before I pester them. Thanks again :) // they sent it through ERAS // thanks!</t>
  </si>
  <si>
    <t>Did USC rotators get an ERAS message?</t>
  </si>
  <si>
    <t>I did research at USC but didn't do a clinical rotation, received invite via ERAS and listed myself as rotator, so not sure if this is applicable to clinical rotators... hope this is helpful and that I didn't confuse/worry anyone!</t>
  </si>
  <si>
    <t>Thanks for clarifying :)</t>
  </si>
  <si>
    <t>Anybody know the total number of applicants this year? MDACC email says 198 compared to 204 last year so perhaps about the same to a few fewer this year?</t>
  </si>
  <si>
    <t>i heard that allegedly a PD said that there were only like 205 in the country...not sure how any one PD could know for sure tho</t>
  </si>
  <si>
    <t>I heard a rumor that supposedly the Harvard PD said there are an equal number of US applicants as there are spots this year. // this is like 3 degrees of speculation lol</t>
  </si>
  <si>
    <t>wasn't there also a jefferson email that put the number just around 200? how many spots this year?</t>
  </si>
  <si>
    <t>PD at large, long-standing program reporting here. Number of applicants this year in line with last three years. slightly over 200. not possible to know the entire universe of applicants but no evidence of large increase or decrease based on applications to this program</t>
  </si>
  <si>
    <t>Thanks for the input. :) x9</t>
  </si>
  <si>
    <t>So there were 231 total (204 US seniors) in 2017, assuming a ~3.5% porportional decline (198/204), that means there is roughly 223 total (197 US Seniors)</t>
  </si>
  <si>
    <t>I heard a rumor that the Harvard PD assumed that everyone applicant applied to that program</t>
  </si>
  <si>
    <t xml:space="preserve">Maryland's email said &gt;200 </t>
  </si>
  <si>
    <t>Its around 210 and Harvard PD-who is a reasonable person- would be wrong in his assumption</t>
  </si>
  <si>
    <t>How many total spots are there this year ?</t>
  </si>
  <si>
    <t>^210 US applicants or 210 total applicants?</t>
  </si>
  <si>
    <t>&lt; 210 Ish. Total. PD at large correct. no way (at this point) to know for sure</t>
  </si>
  <si>
    <t xml:space="preserve">Anticipating another spooky day on the sheet.. Happy Halloween! </t>
  </si>
  <si>
    <t xml:space="preserve">May we all get treats and no tricks 🍬 // that feeling when you bought all the candy and no trick-or-treaters show up to your house = right now // I'm kinda disappointment by the lack fo candy in my work room :( #entitled </t>
  </si>
  <si>
    <t>--- 10/30/17 ---</t>
  </si>
  <si>
    <t>MDACC 😩 did they just reject me ? // you're in good company :) x9 // Hollar at me MSK and Harvard! x3</t>
  </si>
  <si>
    <t>So if we weren't rejected yet, does that mean we are... about to be rejected soon? What did the email say?  // Seriously // I gotta know x2</t>
  </si>
  <si>
    <t>"On behalf of the Radiation Oncology Residency Training Committee, thank you for submitting an application to our program. Your application was one of 198 submitted for our seven July 2019 positions. Unfortunately, we are unable to offer you an interview.
Please accept our best wishes for your future success!
Regards,
Denise De La Cruz, M.Ed. 
Program Manager
Radiation Oncology Training Programs
The University of Texas MD Anderson Cancer Center"</t>
  </si>
  <si>
    <t>:( // Wow, reading this on here was like getting rejected twice x4</t>
  </si>
  <si>
    <t>Yes you were rejected. So were many of us. :D YOU'RE IN GOOD COMPANY BRUH (but not good enough for MDACC)</t>
  </si>
  <si>
    <t>So just to clarify, just rejections were sent today, and no acceptances? // Apparently not..</t>
  </si>
  <si>
    <t>DId anyone get an email/ERAS confirmation of Northwestern interview date or any information about the interview day?</t>
  </si>
  <si>
    <t>I was told over phone that there was pre-interview dinner at 6pm day before, otherwise have not heard info about actual interview day x3</t>
  </si>
  <si>
    <t>What happened to sinai on the invites ?</t>
  </si>
  <si>
    <t>pulled it down from MS lol... (got dragged to different state)</t>
  </si>
  <si>
    <t>8x1 hurts less when it's fractionated. // 😂x6</t>
  </si>
  <si>
    <t>Are there really 2 people with Step 1 &gt;= 270 who have only 4 invites? Or have they just not updated their data?</t>
  </si>
  <si>
    <t>Just made a last updated column on applicant data so that we can know for sure // nice, simple and effective // yeah i have a 270 and i just got my fifth and ouch i thought i was doing ok... // i was just commenting because there are people with 10+ interviews; and I thought it would at least partially be related to step score</t>
  </si>
  <si>
    <t>The match data and surveys of PDs has shown that Step 1 is important for rad onc, but certainly not as much so as in other competitive specialities like derm, ENT, plastics etc.</t>
  </si>
  <si>
    <t>I'm one of them- I've now gotten six, from an eclectic mix of places. Scores do not mean much.</t>
  </si>
  <si>
    <t>Lesson here is there's nothing you can do to impress these people</t>
  </si>
  <si>
    <t>When I looked at the last charting outcomes I saw that the average step 1 score of matched students was 241 and unmatched was 237 (not a huge difference). Contrast that to the average publications which were ~10-15 in matched and ~5 in unmatched. Clearly they discriminate heavily on other things and less so on boards. Personally, I find that approach refreshing, though that low reliance on numbers is likely what makes the process so frustratingly long as there are likely very few objective "cutoffs".</t>
  </si>
  <si>
    <t xml:space="preserve"># Publications/posters/presentations is very clearly Rad Onc's "board score". The high board score in this field is likely more due to selection (it's mostly going to be nerdy science types who pick it in the first place) that a requirement to get in, since plenty of people get in each year with &lt;230. I still don't think I would say that the process is somehow more holistic necessarily - that is probably more dependent on the school - but it is nice to see that people who have trouble with standardized testing still have a shot at their dream field as long as they have other desirable background characteristics. </t>
  </si>
  <si>
    <t xml:space="preserve">I completely agree. I also think that it is a big problem in medicine that an average score (i.e. 220s) on a test that already selects about 1-10% of the best test takers of the population is considered "having trouble" on standardized tests in some medical circles. Does knowing some of the minutia to score super high on step 1 make you a better rad onc or plastic surgeon? Probably not. This isn't meant to flame anyone but more to highlight the pros of a holistic approach. </t>
  </si>
  <si>
    <t>(Same poster as G/J): Though I guess you could make the argument that memorizing minutiae is pretty central to rad onc residency and boards.  Just to play devil's advocate.</t>
  </si>
  <si>
    <t>&lt;- good point. I know it also potentially has surrogate meaning (like a good vs a great work ethic to do average vs. above average). It's an interesting issue how programs have to make these decisions.</t>
  </si>
  <si>
    <t>Comments on Rotations and LOR extremely important. These are always underestimated. And the interview. Everything is fluid through interview day. // Genuinely curious, what information source is this based on?</t>
  </si>
  <si>
    <t xml:space="preserve">Can someone fix the anon applicant data tab? </t>
  </si>
  <si>
    <t>Maybe in the future, if we want to analyze the anon applicant data (sorting, etc.), we should just copy the tab into our own separate sheet so we don't keep running into this problem. thoughts? // agree x2</t>
  </si>
  <si>
    <t>Done, copy made today in protected sheet</t>
  </si>
  <si>
    <t xml:space="preserve">Can someone fix the big upper left number on the invites tab about number of invites today to not reflect second contact dates (i.e- MCW) ? </t>
  </si>
  <si>
    <t>Done</t>
  </si>
  <si>
    <t>Duke doesn't say anything about confirming our date. Can someone verify when they receive confirmation?</t>
  </si>
  <si>
    <t>Did you reply via ERAS message system to the invitation? // Yes // Didn't even realize ERAS had a reply function... Have any other programs used a similar process for accepting invites? // yea I've seen it used before</t>
  </si>
  <si>
    <t>Post when Duke confirmation received // just curious, why so eager for confirmation? did you reply late? most programs don't respond immediately (some even take a few days) \\ lol I've been burned before and confirmation doesn't hurt // I awkwardly sent a second email with dates once I realized they didn't mean scheduling on the ERAS tab... so at least you're not me // Duke confirmation thru ERAS x5 // thanks!</t>
  </si>
  <si>
    <t xml:space="preserve">So far, 10 of 41 programs (24%) have sent out invites within 0-1 days of last year's contact date. For the 2016-17 cycle, 15 programs made contact the first week of November, including MDACC and MSKCC. Hopefully this week is just as good! </t>
  </si>
  <si>
    <t>Starting out insane already... // 6 in AM... maybe 6 in PM???</t>
  </si>
  <si>
    <t>IT IS THE DAY OF RECKING // i hope you mean reckoning // dang, i used the wrong word in that love letter then</t>
  </si>
  <si>
    <t>What's the word from the lucky ones who interviewed at CPMC last week?  Can we start updating interview impressions tab?  x3</t>
  </si>
  <si>
    <t>--- 10/29/17 ---</t>
  </si>
  <si>
    <t>Interview invite on a sunday?!</t>
  </si>
  <si>
    <t>ridonkulous | not a good sign for that program... they work on the weekends? unacceptable for radonc. &lt;LMAO</t>
  </si>
  <si>
    <t>Haha yeah definitely, interview invite on a Sunday.. yep, because I totally got one of those! 😅😩 x4</t>
  </si>
  <si>
    <t>--- 10/28/17 ---</t>
  </si>
  <si>
    <t>Why do some programs just tell you one date for your interview rather than giving you several to choose from?</t>
  </si>
  <si>
    <t>some programs only have one interview date (e.g. [redacted] and UF)</t>
  </si>
  <si>
    <t xml:space="preserve">Based on last year's spreadsheet, I think Penn has 3 interview dates. Also, when UCSF sent invites (this year), people were posting that they only sent them a single interview date, but there are three dates listed in this year's spreadsheet, suggesting that they have multiple dates but that they assign you a single date rather than offering options. </t>
  </si>
  <si>
    <t>okay but still...why only give people a single date?</t>
  </si>
  <si>
    <t>Bc they want the ppl that will drop everything and go there ... except they didn’t offer me an invite 😫</t>
  </si>
  <si>
    <t>That's ridiculous. If they were going to promise to rank you to match, that's one thing, but obviously that's not the case... x2</t>
  </si>
  <si>
    <t>just heard from UF, they gave me only one date. had to make a decision and cancel another one</t>
  </si>
  <si>
    <t>Family medicine has an app called ResRater (which is actually no longer available in the iPhone app store) that allows you to rate each program on your phone. It let's you compare the programs based on your ratings. Does that seem like something that would be useful? Follow-up question: does anyone know how to make an app?</t>
  </si>
  <si>
    <t>Does it have you answer questions about the programs to give you a score about each program? i.e- you give 4/5 for didactics quality, 3/5 for resident happiness, 5/5 for location, etc? We could make one // yes, it does.  I liked the format. I think there are also places for notes about each topic. and I was thinking it might be easier to make a mobile-optimized website instead of an app, and also, i think Apple is trying to remove some of the "bloat" from its app store (i.e. they might not want an app on there that only 200 ppl per year will be using</t>
  </si>
  <si>
    <t>^^ Maybe NRMP's app "match prism" for scheduling and rating of interviews? [Below]</t>
  </si>
  <si>
    <t>https://play.google.com/store/apps/details?id=com.masslight.nrmp&amp;hl=en</t>
  </si>
  <si>
    <t>^^ thanks for the suggestion. However, my misgivings are similar to some of the reviews: uninpressed with the rating scale,and the data is not integrated with other sources (FREIDA, this doc).  I was hoping for a more collaborative effort where are ratings were shared between us.  Plus, big brother is probably selling all our data to the highest bidder; how do I know my rating are secure? #conspiracytheorist</t>
  </si>
  <si>
    <r>
      <rPr>
        <b/>
        <i/>
        <sz val="14.0"/>
        <u/>
      </rPr>
      <t>Poll:</t>
    </r>
    <r>
      <rPr>
        <sz val="14.0"/>
      </rPr>
      <t xml:space="preserve"> Level of Rad Onc Google Doc engagement</t>
    </r>
  </si>
  <si>
    <t>https://www.surveymonkey.com/r/XGZK5V2</t>
  </si>
  <si>
    <t>https://www.surveymonkey.com/results/SM-V96PSTWY8/</t>
  </si>
  <si>
    <t xml:space="preserve">^^ looks like someone is trying to justify their research elective this month; "I'm polling medical student's application experience." // did you get IRB approval for this? // hahaha no 😊, actually on ICU sub-I this month (required by school). I just thought it would be nice if we could quantitatively get to know each other better as a group this cycle. I think I will make a polling tab where we can visualize the results of our polls better for quick viewing </t>
  </si>
  <si>
    <t>Data ^^  // it's nice to see 100% of us check the sheet multiple times daily even though most of us say that it increases our anxiety. // "did you do anything to intentionally sabotage your own happiness today?" "why yes, I checked the RadOnc interview sheet 25 times"</t>
  </si>
  <si>
    <t>It's the only thing I can do to distract myself from chewing my fingernails up to the elbow</t>
  </si>
  <si>
    <t xml:space="preserve">Does anybody know if RadOnc tends to pimp more so than other specialties on interviews? </t>
  </si>
  <si>
    <t>I got pimped on the order of abdominal exams yesterday at a TY interview (inspect, auscultate, percuss, palpate). Random. Hopefully there's minimal rad onc pimping on interviews.. // I usually start with CT abd/pel // the ED should have already done that if they're admitted, right? 😂 x2</t>
  </si>
  <si>
    <t>Anyone else not get an interview at Mayo but also not get a rejection email yet?</t>
  </si>
  <si>
    <t>yes x 4 // Mayo was kind enough to send me a rejection email, and then I got a piece of USPS snail mail from them. "maybe they reconsidered and they actually think im great and want to offer me a position." nope, it was just an identical rejection letter through the traditional mail system.// same, twisting the knife</t>
  </si>
  <si>
    <t>If a program is our home program we should put "yes" for rotator right?</t>
  </si>
  <si>
    <t xml:space="preserve">Great question. Yes, in column J on the yellow tab, home students and rotators add themself in, for instance "Y x 10, N x 9" becomes "Y x 11, N x 9." 
But, on column B, if a yes exists, do not replace it with "rotator"  </t>
  </si>
  <si>
    <t>HYPOFRAC LIVES MATTER // lmao x4</t>
  </si>
  <si>
    <t>seeing mention of any lives mattering on this sheet gives me some serious flashbacks 😂 x4</t>
  </si>
  <si>
    <r>
      <rPr>
        <color rgb="FF000000"/>
      </rPr>
      <t>If you received an interview at: [</t>
    </r>
    <r>
      <rPr>
        <b/>
        <color rgb="FF000000"/>
      </rPr>
      <t>U AZ, NY Buffalo, UAB, WVU, UVA, or NY Stonybrook</t>
    </r>
    <r>
      <rPr>
        <color rgb="FF000000"/>
      </rPr>
      <t xml:space="preserve">], check what time of day you were contacted and comment here or fill in the prediction zone - thanks! </t>
    </r>
  </si>
  <si>
    <t>Alright, it's time to delete the "+ 0" on the invites tab as I do not anticipate any further rotator-only invites dropping this season</t>
  </si>
  <si>
    <t>Did a non-rotator get an invitation to Mount Sinai? If so, could you update the invite and prediction tabs? At least give the date of contact in the invite tab</t>
  </si>
  <si>
    <t>--- 10/27/17 ---</t>
  </si>
  <si>
    <t>Anybody else with above average stats just not getting invites? I’ve only got 3. 
I’m starting to wonder what’s wrong with my app…
// I thought my stats were solid (above average) but now I'm paranoid 
that one of my LoR writers panned me 
//about 50% in. can't say I didn't expect this, but mote invites would've been nice // below average stats, plenty interviews here...a lot of other stuff on my CVx2</t>
  </si>
  <si>
    <t>Me too. Superb stats, only 4 invites. // they're just waiting for the big 3 to release? // Yup, above average stats, 2 invites. Non-US-MD though, thinking that's doing me in...</t>
  </si>
  <si>
    <t>what are big 3? MSKCC, Harvard, MDACC? UTMB, City of Hope, MSK?</t>
  </si>
  <si>
    <t>Big 3= MDACC, MSK, City of Hope // I think UTMB took over MDACC for a spot in the Big 3// You are mistaken. City of Hope recently overtook Harvard for a spot in the Big 3, but UTMB has not yet taken over MDACC for a spot yet. Although many do forecast this takeover to occur in the near future... // Thanks for getting me up to speed. I just got off the phone with a few big wigs and it appears that Rutgers will be overtaking MSK in a couple of years so the new Big 3 will likely be City of hope, UTMB, Rutgers while Harvard, MDACC, MSK will fall out of the top 10.</t>
  </si>
  <si>
    <t>How is all of this ranking business decided?</t>
  </si>
  <si>
    <t>here on this board // lmao // rumor has it that getting a NY Methodist invite is a real litmus test for applicant quality // ...says an applicant who received an interview // pretty sure that's nobody since they're not participating in ERAS this year // They must have felt that the applicant pool wasn't as good as in years past so they decided to hold off this year. // no. i got an invite. anyone else have to give ssn and bank account to hold their spot? // Yes. I woke up this morning to a phone call from my bank saying they withdrew $10,000 from my account without my authorization. This happen to you to? I try to call the program but they conveniently are not answering.</t>
  </si>
  <si>
    <t>•</t>
  </si>
  <si>
    <t>^^ clearly joking #whoosh // ah. sorry // 😊</t>
  </si>
  <si>
    <t>Could someone with an interview at University of Iowa enter the dates in the invites tab// done // thanks!</t>
  </si>
  <si>
    <t>so whats the deal with einstein? did they only offer 1 interview??</t>
  </si>
  <si>
    <t>0/5 today. Hurts a little bit x3</t>
  </si>
  <si>
    <t>hurts a lot. I need 3 Gy x 10 to emotionally palliate me // LMFAO i'm sorry for your pain but also this is the best response ever</t>
  </si>
  <si>
    <t>You don't want to live in Iowa (I know this doesn't help and I'm sorry) // I wasn't psyched about the weather in Iowa, but I did like some of the research being done there // you seriously complaining about the weather? Do you also want 10 wks of vacation and a sports car?</t>
  </si>
  <si>
    <r>
      <rPr>
        <b/>
        <i/>
        <color rgb="FF000000"/>
        <sz val="14.0"/>
        <u/>
      </rPr>
      <t>Poll</t>
    </r>
    <r>
      <rPr>
        <color rgb="FF000000"/>
        <sz val="14.0"/>
      </rPr>
      <t>: Predict how many interview invites will drop today (Friday)</t>
    </r>
  </si>
  <si>
    <t>http://www.strawpoll.me/14248529</t>
  </si>
  <si>
    <t>How many interviews will I get? *laughter and then cry x3</t>
  </si>
  <si>
    <t>May the odds ever be in our favor. May no RadOnc applicant go unmatched this year!</t>
  </si>
  <si>
    <t>I'm creating a RadOnc residency on a cruise ship and hope to fill via SOAP for 30 spots. We have an emphasis on rural radiation placement.</t>
  </si>
  <si>
    <t>Ross SOM? They're on a cruise ship and filling plenty of spots via SOAP, also with an emphasis on rural placement</t>
  </si>
  <si>
    <t>^Looks like quite a few people called the 5 invites today</t>
  </si>
  <si>
    <t>--- 10/25/17 - 10/26/17---</t>
  </si>
  <si>
    <t xml:space="preserve">The spreadsheet is open again unless we encounter problems in the future. </t>
  </si>
  <si>
    <t xml:space="preserve">not a good idea.. but maybe im a pessimist. anyways, IB4TL // IB4TL ?  = " In Before The Lock" </t>
  </si>
  <si>
    <t xml:space="preserve">we should make a facebook page under a coded name. Ex. the first author of a paper (state a clinical case that would be relevant.... so the rad oncs can find it but the trolls would have no idea) and put the link there. or... the author of the blue book
</t>
  </si>
  <si>
    <t>Ok so process (?): 
1) Make fb group under code name so troll can't find 
2) People join 
3) Create new sheet that is copy / pasted over 
4) Post the link to the "new" copied sheet on the fb group and instruct people not to post it to SDN / Reddit 
5) When the year is all over, lock the sheet and post it to SDN / Reddit for prosperity</t>
  </si>
  <si>
    <t>sounds good, not sure how I would find it x3</t>
  </si>
  <si>
    <t>So what is this code name going to be? Or we could just make a "Rad Onc 2018 Applicants Page" that you have to ask to join (1 admin) - this is something the applicants did last year.</t>
  </si>
  <si>
    <t>idk if i want to see the faces of the ppl who are taking my spots.. x8</t>
  </si>
  <si>
    <t>the way I view it is, every program that doesn't want me is losing out. Good job HMS, but you lost a winner lol x6</t>
  </si>
  <si>
    <t>One man's trash is another man's trea...wait why does this program like trash</t>
  </si>
  <si>
    <t xml:space="preserve">In lighter news, other specialties (including derm) admire our sheet.. </t>
  </si>
  <si>
    <t>https://imgur.com/a/ja9Zm</t>
  </si>
  <si>
    <t>Wow nice! I find it interesting how different our spreadsheet is compared to derm. Theres an element of precision and technicality to ours, and theirs is very happy and friendly. I love it (the difference, that is).</t>
  </si>
  <si>
    <t xml:space="preserve">Derm has their default setting as "anyone with link can comment" and users can right click on any cell to insert comment and someone with edit access can add their comment into the cell itself. Should we consider that? </t>
  </si>
  <si>
    <t>&lt;I second this</t>
  </si>
  <si>
    <t>&lt;&lt; third-ed? People who want better access could request edit priviledges? Everyone else who would prefer greater anonymity can right-click comment?</t>
  </si>
  <si>
    <t>Are we intending to use the "Running Total Invites" tab? or just the Anon. Applicant Data tab? Should we combine those? Is anybody interested in the additional columns from that purple tab?</t>
  </si>
  <si>
    <t>&lt;I would appreciate knowing if some interviews are coming down the RadOnc pipeline if people are starting to cancel interviews that overlap x4</t>
  </si>
  <si>
    <t>https://goo.gl/forms/vRECK2hDtEFtKZ8g2</t>
  </si>
  <si>
    <t>https://docs.google.com/spreadsheets/d/1SICrBdNRGX5xjiaazeZkMHN6CHOuVgTb0LGmQZ3IzQs/edit#gid=1632432790</t>
  </si>
  <si>
    <t>Let's try this, submit anonymous changes to the above form.</t>
  </si>
  <si>
    <t>Responses will be displayed in the above spreadsheet. May be easier to have the owner create one that's tied here so people can delete responses as they update.</t>
  </si>
  <si>
    <t>Anyone have thoughts on creating a new link from a different website to try and decrease trolls from messing with the spreadsheet? Where would you like the link to be posted from if we change it?</t>
  </si>
  <si>
    <t>Glad this is back up and running. This is why we can't have nice things...</t>
  </si>
  <si>
    <t>--- 10/24/17 ---</t>
  </si>
  <si>
    <t>The Spreadsheet is now view only. If you want access to help edit then you'll need to request it. If you don't want to login and make edits then you can post in the SDN page to inform about new interviews and we will try and update the spreadsheet accordingly. I hope this prevents future spamming of the spreadsheet.</t>
  </si>
  <si>
    <t>I understand that making people log on helps protect against whatever cyber attack I missed a few days ago, but it also ruins the spreadsheet: people are no longer able to discreetly add interview dates they received or update their stats.  I'd like to see this changed back to edit with link because otherwise I think the data we see will be an underestimate of what is really happening from this point forward.</t>
  </si>
  <si>
    <r>
      <rPr>
        <b/>
        <i/>
        <color rgb="FF000000"/>
        <sz val="14.0"/>
        <u/>
      </rPr>
      <t>Poll:</t>
    </r>
    <r>
      <rPr>
        <color rgb="FF000000"/>
        <sz val="14.0"/>
      </rPr>
      <t xml:space="preserve"> More info about PGY1 positions for rad onc applicants</t>
    </r>
  </si>
  <si>
    <t>https://www.surveymonkey.com/r/FCB9TXP</t>
  </si>
  <si>
    <t>https://www.surveymonkey.com/results/SM-29DX8J5D8/</t>
  </si>
  <si>
    <t>Data ^^</t>
  </si>
  <si>
    <t xml:space="preserve">Anyone going to TY interviews at Mount Carmel, Kettering (edit: Ohio), or St. Vincent this week? </t>
  </si>
  <si>
    <t>Kettering as in Sloan? //edited, Ohio</t>
  </si>
  <si>
    <t>Would you all be kind enough to "re-update" the invites tab since the sheet had to be restored from a previous version, and today's invites were lost?</t>
  </si>
  <si>
    <t>were there invites from today? x3 -Which ones?</t>
  </si>
  <si>
    <t>did anyone else notice einstein go positive today for like a sec? maybe i'm just hallucinating</t>
  </si>
  <si>
    <t>&lt;- what does this mean? // Albert Einstein seemed to have offered an interview before the sheet was restored</t>
  </si>
  <si>
    <t>A friend of mine was offered an Einstein interview today // was she/he a rotator/home student? // neither</t>
  </si>
  <si>
    <t>Thanks to the resilience of our esteemed colleagues, we survived an attack from a cowardly troll who attempted to vandalize our sheet yesterday. You see, in trying times like these, we must never forget to stand up for what is right. I'm proud of our community. Nonetheless, don't let this distract you from the fact that Dr. Shaun Murphy of "The Good Doctor" passed Step 2 CS without the ability to make eye contact or empathize with his patients.</t>
  </si>
  <si>
    <t xml:space="preserve">So was the BLM (black lives matter) madness on the sheet a bot? or a malicious person? </t>
  </si>
  <si>
    <t>--- 10/23/17 ---</t>
  </si>
  <si>
    <t>am I the only one who just noticed the awkward gender war cartoons a few weeks back in this sheet x4</t>
  </si>
  <si>
    <t>whew I scrolled down and just saw that whole discussion!! someone is feeling real victimized that their privilege is being threatened, hope I'm not gonna end up working with that guy wow x8 ll very sad I scrolled down to see that || Sad! x3</t>
  </si>
  <si>
    <t>It's too quiet todayx2</t>
  </si>
  <si>
    <t>Some big dogs are sending interviews))) out this week. Calm before the storm. \\ Mayo MN confirmed that I was not sufficiently qualified earlier this morning. The silver lining is that there are many other candidates more qualified than me :-(  \\ I'm sure a lot of us will get that email. // how do you know?</t>
  </si>
  <si>
    <t>I hope that was not how they worded their rejection letter! // that was the gist of it, "it's a competitive field, lots of great applicants, you didnt make the cut"  // it's ballsy of programs like mayo and rutgers to even send out rejection letters, lol. I guess they need to feel special somehow // which big dogs and how do you know?</t>
  </si>
  <si>
    <t>Someone (faculty) at an east coast institution mentioned that they knew multiple big name invitations were going out this week (they had heard because schools sometimes coordinate interview dates, then talk amongst themselves about when interviews are going to be released). Who knows. Maybe it's wrong.</t>
  </si>
  <si>
    <t>Did Mayo send out two waves of rejections, one on 10/18 and another on 10/23? // rejection email was sent on 10/23 for me, but the word doc was dated 10/18 - not like it really matters... // my rejection came 10/18</t>
  </si>
  <si>
    <t>Mine came this morning and was dated 10/23, but was addressed to someone else...making me think for a second, "So they didn't reject me yet!". But no, they just forgot to change the name. // :( that's painful, I'm sorry</t>
  </si>
  <si>
    <t xml:space="preserve">Seems a little unprofessional.. </t>
  </si>
  <si>
    <t>Guess we will see tomorrow , last day left in this week</t>
  </si>
  <si>
    <t xml:space="preserve">Does NYU offer interviews to its rotators? </t>
  </si>
  <si>
    <t>Hey, if you guys want this 'time of day' data to mature, fill in the prediction zone tab on what time of day these interview invites come out. Especially for those early ones, just check your email. Thanks!</t>
  </si>
  <si>
    <t>--- 10/21/17 - 10/22/17 ---</t>
  </si>
  <si>
    <t xml:space="preserve">Jw what are the malignant programs? I don't like ppl being mean to me, I might cry 😬 </t>
  </si>
  <si>
    <t>I think any program that hasn't offered me an invite might be malignant. // lmao best response x6</t>
  </si>
  <si>
    <t>but for real what are the malignant programs x2</t>
  </si>
  <si>
    <t>https://i.ytimg.com/vi/Do66knc31Zc/hqdefault.jpg</t>
  </si>
  <si>
    <t xml:space="preserve">Do you all have any resources for online radiology modules? </t>
  </si>
  <si>
    <t>https://www.med-ed.virginia.edu/courses/rad/</t>
  </si>
  <si>
    <t>headneckbrainspine.com</t>
  </si>
  <si>
    <t>--- 10/20/17 ---</t>
  </si>
  <si>
    <t xml:space="preserve">Hello sheet owner, someone messed up the anon applicant tab and entries are gone and conditional formatting is messed up. Can you restore it? </t>
  </si>
  <si>
    <t>I'm not the owner but I'll try in a sec. // Done, I restored it to the 8 am version, and copied over all the other sheets. // If it's okay I'll delete the old copies</t>
  </si>
  <si>
    <t>Great salvage... therapy.</t>
  </si>
  <si>
    <t>Please sort using the arrows on top of the columns.  Some people keep sorting the first column with the averages along with the identities which messes it up x3</t>
  </si>
  <si>
    <t>Someone deleted my applicant data entry :'(</t>
  </si>
  <si>
    <t>Sorry, your stats are too high to be believable</t>
  </si>
  <si>
    <t xml:space="preserve">    </t>
  </si>
  <si>
    <t>is there any way that we could post the link to this sheet on here? I'm having to find it just in the forum itself</t>
  </si>
  <si>
    <t>https://docs.google.com/spreadsheets/d/1dltABqrlKOHU_vwqm9enzWusOoiuvwgImstvknY_kW8</t>
  </si>
  <si>
    <t>&lt; lifechanger thanks!!</t>
  </si>
  <si>
    <t>So ucsf only sent out 1 invite on 10/19?</t>
  </si>
  <si>
    <t>Maybe only one that post to the sheet.// I think there were at least 2// is there currently a 3rd date or will they send out more interviews?</t>
  </si>
  <si>
    <t>In my email they didn't offer different dates, they just told me the single date I was invited. Were other peoples' like that? // Yep same here x2 // but like why? what if you can't go that day?</t>
  </si>
  <si>
    <t>*checks and rechecks ERAS* - Cool Kaiser, real cool :(    X4 😩</t>
  </si>
  <si>
    <t>What happened? // They didn't interview me.. :(  x3</t>
  </si>
  <si>
    <t>In all seriousness, could we have an AM/PM split for the invite and prediction spreadsheet? Might make it easier to determine when we should be most obsessively checking</t>
  </si>
  <si>
    <t>alllllllllright. it will be done // you know you're just gonna check it all day anyway fam</t>
  </si>
  <si>
    <t>Well adjacent to the cell for the invite date can we just put a cell for the time that the first person received an interview? Like the time that the email went out or whatever. Obviously the ones that have already gone out arent really relevant for us now but it would be helpful for future years to know this since we would assume there is some consistency from year to year. Most importantly, that way they would know when to expect those phone calls.</t>
  </si>
  <si>
    <t>already it has been an issue that when people update a prediction zone entry, they dont drag the region tag with it, so there is a shift and it looks like california is in the northeast on some programs, requiring fixing</t>
  </si>
  <si>
    <t>Just added a very very basic tab for interview swap since things are starting to pick up</t>
  </si>
  <si>
    <t>I have ... nothing. I am looking for ... something. x3</t>
  </si>
  <si>
    <t>--- 10/19/17 ---</t>
  </si>
  <si>
    <t>Welp, has anyone elses week been filled with self-doubt and lost hope?</t>
  </si>
  <si>
    <t>Yes // more like month.. x168</t>
  </si>
  <si>
    <t>it's just a slow process, patience...</t>
  </si>
  <si>
    <t>Trust the process.</t>
  </si>
  <si>
    <t>The process cannot be trusted./// Tell that to Sam Hinkie and Joel Embiid</t>
  </si>
  <si>
    <t>If I'm to trust this spreadsheet, seems like every program is going to be interviewing the same ~30 applicants... x2</t>
  </si>
  <si>
    <t>Noticing any geographical trends for invites....or has it been pretty evenly spread out?</t>
  </si>
  <si>
    <t>I plan to set up geography on the prediction zone this week, but maybe applicants can comment if they are getting invites in their region, etc // done</t>
  </si>
  <si>
    <t>Can you please make it into a nomogram? // lmao x4</t>
  </si>
  <si>
    <t xml:space="preserve">I could! We don't know applicant home region though, which kind of nomogram were you thinking? Also, do people like reading nomograms? </t>
  </si>
  <si>
    <t>MAKE IT SO x2</t>
  </si>
  <si>
    <t>I am a midwestern applicant and 100% of my interview invites have been in the midwest (3/3), but I mostly applied in the midwest</t>
  </si>
  <si>
    <t>I am a northeast applicant and my interviews invites are split between the midwest and south.</t>
  </si>
  <si>
    <t>Same, seems like a lot of the northeast programs haven't come out yet though.</t>
  </si>
  <si>
    <t>I have never lived or dared to venture east of the mississippi river or north of kentucky, and my interviews have been all over. // I have lived all over, and mine are all over, which I guess adds no value to this conversation. &lt;lmao x2 same X1</t>
  </si>
  <si>
    <t>Which programs offer interviews to rotators while they are on the aways?</t>
  </si>
  <si>
    <t>Apparently not the one I'm on right now</t>
  </si>
  <si>
    <r>
      <rPr>
        <sz val="18.0"/>
      </rPr>
      <t>😂</t>
    </r>
    <r>
      <rPr>
        <sz val="9.0"/>
      </rPr>
      <t>x3</t>
    </r>
  </si>
  <si>
    <t>If you are on an away rotation and don't get an invite... would you just leave? That would be so awkward.  // lmao x2</t>
  </si>
  <si>
    <t>You double down and ask for a letter for the 2018-2019 cycle.</t>
  </si>
  <si>
    <t xml:space="preserve">Nowhere I've rotated. Personally, I want to go back to interview where I rotated, esp. if you rotated somewhere in June because what if they forgot you? </t>
  </si>
  <si>
    <t>University of Utah does. So nice. Wish all programs did. // Georgetown interviews, too.</t>
  </si>
  <si>
    <t>USC counts your away as an interview/ Same with OHSU/ Same with Duke/Same with UPMC</t>
  </si>
  <si>
    <t>All quiet on the Eastern front...</t>
  </si>
  <si>
    <t>University of Maryland just sent out an email, we'll find out by Halloween (3 spots)</t>
  </si>
  <si>
    <t>And Maryland with the fakeout haha</t>
  </si>
  <si>
    <t>Maryland pullin a Vandy</t>
  </si>
  <si>
    <t>What is the point? There is absolutely no reasons to send those emails.</t>
  </si>
  <si>
    <t>To make sure you don't commit to other things if you really want to interview with them? x2 // yeah as annoying as the fakeout is, it's helpful to know if there are certain places people really want to save dates for. And then if another place invites you first, you can schedule around those days so you can still interview at the other place and not have to cancel // x5000</t>
  </si>
  <si>
    <t>--- 10/18/17 ---</t>
  </si>
  <si>
    <t>How many interviews are people typically feasibly able to go to? I feel like a lot of dates are already overlapping</t>
  </si>
  <si>
    <t xml:space="preserve">I'd call that a happy problem // just curious // if you're in that boat, its probably up to you based on how much time you want between interviews for travel, how much money you're prepared to spend, and yeah the limitations of programs sharing interview dates. you might have to make some hard choices.  check out last year's calendar for a sense of how packed december and january can get once all the offers are out. // 10-11 is supposed to be the magic number to match, but personally, I'd like 15 for security.  I think too many more than that would be overkill. // 15 lol </t>
  </si>
  <si>
    <t>Look at the bright side: when you get too many interviews, you'll have to cancel some and then those dates will spill over to the rest of us x5 // trickle down radoncanomics | The top 10% hold 90% of the interview invites</t>
  </si>
  <si>
    <r>
      <rPr>
        <rFont val="arial,sans,sans-serif"/>
        <color rgb="FFFFFFFF"/>
        <sz val="10.0"/>
      </rPr>
      <t xml:space="preserve">Still curious about # of applicants this cycle. Anyone hear from their PDs or residents? Also, if anyone is feeling </t>
    </r>
    <r>
      <rPr>
        <rFont val="arial,sans,sans-serif"/>
        <b/>
        <color rgb="FFFFFFFF"/>
        <sz val="10.0"/>
      </rPr>
      <t xml:space="preserve">super </t>
    </r>
    <r>
      <rPr>
        <rFont val="arial,sans,sans-serif"/>
        <color rgb="FFFFFFFF"/>
        <sz val="10.0"/>
      </rPr>
      <t>ambitious, we could track % of schools that have sent out invitations per region.</t>
    </r>
  </si>
  <si>
    <t>The TJU email said 185 applications // 209 per Yale PD</t>
  </si>
  <si>
    <t>That seems low, no? Although perhaps not if people are selectively applying | Solid program with a relatively desirable location so probably not a huge underestimate. Maybe puts total applicants at 220s? I wonder if there's a program that every applicant applied to lol.              //Maybe we could get a count of who didnt apply to TJU ? 185 + ___2_____ // but how are you ever going to know how many people there are who are applying but just don't look at the spreadsheet | Some Bullshit Math: What if we assume that SDN represents 1/4th of the applicant pool, and people are anywhere from 50% likely to respond ... so there are about 195-205 applicants this year, which means (&gt;95%) match.</t>
  </si>
  <si>
    <t>I didn't apply x6 // Prove it || more curious as to why people wouldn't apply to TJU... solid, definitely well above average program in a nice city // lmao why is this of such interest to you, not everyone has the same priorities/wants to go to the same location // heard some rumors of malignancy from someone who rotated there // ah so you wanted to get the gossip without showing your hand! // Heard malignant with new PD.</t>
  </si>
  <si>
    <t>Anyone hear back from Northwestern on date confirmation?</t>
  </si>
  <si>
    <t xml:space="preserve">Just keep calling till you get a hold of the coordinator - she confirms the date over the phone//great thanks! </t>
  </si>
  <si>
    <t>Do we have the best spreadsheet? I have looked at a few other specialties and I feel like no one else comes close. Do we have any competitors?</t>
  </si>
  <si>
    <t>yeah ours is def best and most neurotic, but also most useful! | Infinitely less petty than the derm one lol // link pls // I feel like ours has to be the most up to date</t>
  </si>
  <si>
    <t>What makes the derm sheet so petty? | Might have been deleted. | From what I've heard, lot of keyboard warriors humblebragging, negging, and deleting each other's comments // LOL @ negging. || I applied to derm as my back up speciality (am I doing this right?)// Yes</t>
  </si>
  <si>
    <t>Female applicants rockin those # of interviews</t>
  </si>
  <si>
    <t>Not significant after multivariate correction // Pics or it didn't happen | Okay, legitimately tho, is it multivariate or multivariable? | Normally multivariate refers to multiple dependent variables | So this should be multivariable? One dependent variable (# of interviews)? | Only if you assume there are no interaction terms between your presumed independent variables. | I thought interactions were still considered independent. Does having interaction terms create multiple dependent variables? | Might have confused things, in general multivariable is more than one exposure and one outcome, whereas multivariate is more than one exposure and multiple outcome variables; it gets complicated if there are unexpected interactions between other variables such that your presumed independent exposure variable becomes an outcome variable of sorts. Anyway some people use it interchangeably so it may just be semantics.// Still waiting on the pics tho. x3 // calm down, Harvey // definitely the worst year to be named Harvey//</t>
  </si>
  <si>
    <t>pls stop x5 // the dirty demon of debate appreciates the discussion #stugotzarmy // wow im in miami and i didnt get that reference. super obscure lol.</t>
  </si>
  <si>
    <t>For those who received a waitlist spot at TJU, did it mention if you were high or low on
 the list?</t>
  </si>
  <si>
    <t>Mine said high x11</t>
  </si>
  <si>
    <t>"When they go low..." &lt; lmaox3</t>
  </si>
  <si>
    <t>I was gonna clean my room, but then I got WAITLISTED BY TJU // that reference is a deep cut. strong :D</t>
  </si>
  <si>
    <t>Did anyone not get waitlisted? x2 / I didn't get an invite</t>
  </si>
  <si>
    <t>--- 10/17/17 ---</t>
  </si>
  <si>
    <t>What hotel is everyone booking for Mayo?</t>
  </si>
  <si>
    <t>Kahler, Marriott or Doubletree, Holiday Inn, Hilton Garden downtown are all within walking distance of the clinic and the restaurant for the night before dinner. The Kahler, Marriott and Doubletree are connected via skyway/subway to the hospital so you don't have to go outside if you are scared of the frigid minnesota weather ;)</t>
  </si>
  <si>
    <t>Hamburger hotel x2</t>
  </si>
  <si>
    <t>party at the kahler grand yo x3 //it has the worst reviews of all three on tripadvisor tho... // Trust me, best location, though it is ugly/dated</t>
  </si>
  <si>
    <t>"Everyone" --&gt; lol. x3</t>
  </si>
  <si>
    <t xml:space="preserve">The silence of 10/17 is deafening </t>
  </si>
  <si>
    <t>you jinxed it</t>
  </si>
  <si>
    <t xml:space="preserve">Vanderbilt in with the psych out. Y u do dis </t>
  </si>
  <si>
    <t>Vandy with the tease, epic fake-out! // #epic x2 // Nearly peed myself in delight // i feel Vandylized</t>
  </si>
  <si>
    <t>my font is the biggest</t>
  </si>
  <si>
    <t xml:space="preserve">You know what they say about guys with big fonts... // they have big Gleason scores </t>
  </si>
  <si>
    <t>Is NY Methodist interviewing candidates this year? See it on the "Prediction Zone" but didn't see it on ERAS.</t>
  </si>
  <si>
    <t>I made the prediction zone and didn't cross reference it with non-participating programs- will fix, thanks</t>
  </si>
  <si>
    <t>--- 10/16/17 ---</t>
  </si>
  <si>
    <t>Anyone hear back a confirmation for ULouisville?</t>
  </si>
  <si>
    <t>Not yet \\ someone let us know when you do \\ confirmed morning 10/18 x6</t>
  </si>
  <si>
    <t xml:space="preserve">Anyone hear back a confirmation for interview from cedars sinai </t>
  </si>
  <si>
    <t>Yes today! x5</t>
  </si>
  <si>
    <t xml:space="preserve">It is officially mid-October; may the odds be ever in our favor </t>
  </si>
  <si>
    <t>Just realized that my CS date won't result until March. Do programs rank you without a passed CS?</t>
  </si>
  <si>
    <t xml:space="preserve">not sure, but you could just e-mail them saying you took it on X date </t>
  </si>
  <si>
    <t>thanks guys, a date opened up in a different city that fit the dates so I took it</t>
  </si>
  <si>
    <t>you can also set it up so they email you anytime there's an opening any earlier. I have the advantage of living in one of the cities that it's offered but I was able to move mine up from Dec 30 -&gt; early Nov that way</t>
  </si>
  <si>
    <t>Rutgers with the first dagger</t>
  </si>
  <si>
    <t>glad it's not just me. :( x5</t>
  </si>
  <si>
    <t>I appreciate the email tho</t>
  </si>
  <si>
    <t>Sigh, another one of those "applicant is overqualified" rejection // that's what the email said? // whew, glad I'm not considered overqualified x2</t>
  </si>
  <si>
    <t>&lt;&lt; Another? !</t>
  </si>
  <si>
    <t>cxxx|;:;:;:;:;:;:;:;&gt;</t>
  </si>
  <si>
    <t>Sigh, it's SUCH a burden to be overqualified.  x3</t>
  </si>
  <si>
    <t>--- 10/15/17 ---</t>
  </si>
  <si>
    <r>
      <rPr>
        <rFont val="arial,sans,sans-serif"/>
        <b/>
        <i/>
        <color rgb="FF000000"/>
        <sz val="14.0"/>
        <u/>
      </rPr>
      <t>Poll:</t>
    </r>
    <r>
      <rPr>
        <rFont val="arial,sans,sans-serif"/>
        <color rgb="FF000000"/>
        <sz val="14.0"/>
      </rPr>
      <t xml:space="preserve"> Number of PGY-1 applications (wasn't in applicant data)</t>
    </r>
  </si>
  <si>
    <t>http://www.strawpoll.me/14154840</t>
  </si>
  <si>
    <t>What % of PY/TY programs that you applied to have you received an interview invite from thus far? I am at 24% right now. I am assuming this is average for this point in time, but I'm not really sure.</t>
  </si>
  <si>
    <t>I think that sounds totally reasonable. :)</t>
  </si>
  <si>
    <t>Way less than that but didn't apply to too many... X3</t>
  </si>
  <si>
    <t>Only TY programs, about 50%</t>
  </si>
  <si>
    <t>I applied to a few prelim but mostly TY, and I am sitting at ~20%</t>
  </si>
  <si>
    <t>How many prelim /ty interviews are ppl planning on going on  ? Is 5 TY+several prelim too many ? // Sounds very reasonable to me!</t>
  </si>
  <si>
    <t>The level of analysis on the prediction zone is off the charts. I like it.</t>
  </si>
  <si>
    <t>I'm glued to my phone 24/7. I might as well wear a VR headset x5</t>
  </si>
  <si>
    <t>--- 10/14/17 ---</t>
  </si>
  <si>
    <r>
      <rPr>
        <rFont val="arial,sans,sans-serif"/>
        <b/>
        <i/>
        <color rgb="FF000000"/>
        <sz val="14.0"/>
        <u/>
      </rPr>
      <t>Poll:</t>
    </r>
    <r>
      <rPr>
        <rFont val="arial,sans,sans-serif"/>
        <color rgb="FF000000"/>
        <sz val="14.0"/>
      </rPr>
      <t xml:space="preserve"> Personal statements</t>
    </r>
  </si>
  <si>
    <t>http://www.strawpoll.me/14148848</t>
  </si>
  <si>
    <r>
      <rPr>
        <rFont val="arial,sans,sans-serif"/>
        <b/>
        <i/>
        <color rgb="FF000000"/>
        <sz val="14.0"/>
        <u/>
      </rPr>
      <t>Poll:</t>
    </r>
    <r>
      <rPr>
        <rFont val="arial,sans,sans-serif"/>
        <color rgb="FF000000"/>
        <sz val="14.0"/>
      </rPr>
      <t xml:space="preserve"> Most strongly desired region of the US for residency</t>
    </r>
  </si>
  <si>
    <t>http://www.strawpoll.me/14149133</t>
  </si>
  <si>
    <t>Great Lakes: Illinois, Indiana, Michigan, Ohio, Wisconsin
Plains: Iowa, Kansas, Minnesota, Missouri, Nebraska, Dakotas</t>
  </si>
  <si>
    <t>TX is now it's own thing</t>
  </si>
  <si>
    <t>&lt;-- you can probably exclude southwest now since that is limited to AZ only. AZ would just count as rocky mountains</t>
  </si>
  <si>
    <t>Well pacific northwest is also limited to only two institutions, so maybe just include that with california and switch it back to west coast.</t>
  </si>
  <si>
    <t>maybe it's ok if PNW has low volume as an answer choice, cali is kind of it's own thing, like TX</t>
  </si>
  <si>
    <t>&lt; true</t>
  </si>
  <si>
    <t>^^ The Bureau of Economic Analysis says Oklahoma is in the southwest</t>
  </si>
  <si>
    <r>
      <rPr>
        <rFont val="arial,sans,sans-serif"/>
        <b/>
        <i/>
        <color rgb="FF000000"/>
        <sz val="14.0"/>
        <u/>
      </rPr>
      <t>Poll:</t>
    </r>
    <r>
      <rPr>
        <rFont val="arial,sans,sans-serif"/>
        <color rgb="FF000000"/>
        <sz val="14.0"/>
      </rPr>
      <t xml:space="preserve"> Academics v. Private Practice</t>
    </r>
  </si>
  <si>
    <t>http://www.strawpoll.me/14148965</t>
  </si>
  <si>
    <r>
      <rPr>
        <rFont val="arial,sans,sans-serif"/>
        <b/>
        <i/>
        <color rgb="FF000000"/>
        <sz val="14.0"/>
        <u/>
      </rPr>
      <t>Poll:</t>
    </r>
    <r>
      <rPr>
        <rFont val="arial,sans,sans-serif"/>
        <color rgb="FF000000"/>
        <sz val="14.0"/>
      </rPr>
      <t xml:space="preserve"> 4th Year Rotations Survey</t>
    </r>
  </si>
  <si>
    <t>http://www.strawpoll.me/14149007</t>
  </si>
  <si>
    <r>
      <rPr>
        <rFont val="arial,sans,sans-serif"/>
        <b/>
        <i/>
        <color rgb="FF000000"/>
        <sz val="14.0"/>
        <u/>
      </rPr>
      <t>Poll</t>
    </r>
    <r>
      <rPr>
        <rFont val="arial,sans,sans-serif"/>
        <color rgb="FF000000"/>
        <sz val="14.0"/>
      </rPr>
      <t>: Estimate your % chance of matching</t>
    </r>
  </si>
  <si>
    <t>http://www.strawpoll.me/14149177</t>
  </si>
  <si>
    <r>
      <rPr>
        <rFont val="arial,sans,sans-serif"/>
        <b/>
        <i/>
        <color rgb="FF000000"/>
        <sz val="14.0"/>
        <u/>
      </rPr>
      <t>Poll</t>
    </r>
    <r>
      <rPr>
        <rFont val="arial,sans,sans-serif"/>
        <color rgb="FF000000"/>
        <sz val="14.0"/>
      </rPr>
      <t xml:space="preserve">: If you couldn't do rad onc, what specialty would you do? </t>
    </r>
  </si>
  <si>
    <t>http://www.strawpoll.me/14149246</t>
  </si>
  <si>
    <t>Neuro isn't on the list of options xD // sorry :( // or consulting 😏 // lmao</t>
  </si>
  <si>
    <t>Besides neuro and consulting, what are the people in 'other' doing?</t>
  </si>
  <si>
    <t>--- 10/13/17 ---</t>
  </si>
  <si>
    <t>Anyone still have 0 invites like me :( ? Should I be worried?</t>
  </si>
  <si>
    <t>Yes (x5) and maybe :(? I'm a below average applicant but I trusted the Charting Outcomes data.</t>
  </si>
  <si>
    <t xml:space="preserve">Majority of invites come out in November, don't lose hope! :) </t>
  </si>
  <si>
    <t>No not yet x7</t>
  </si>
  <si>
    <t xml:space="preserve">How are you all planning your travels? Late offers = high ticket prices. And then may end up needing to go from Interview B to C and void the return ticket from B back home. </t>
  </si>
  <si>
    <t>southwest airlines :) x5</t>
  </si>
  <si>
    <t>Friday the 13th; does bad luck dictate that interviews will or won't come out before the weekend?</t>
  </si>
  <si>
    <t>they will but we won't get any // so true x8</t>
  </si>
  <si>
    <t>If an interview falls in an ERAS and no one receives it, does it make a sound?</t>
  </si>
  <si>
    <t>Yes- the admixed sound of quiet desparation and wailing agony // A+ use of "admixed" // thats right. I wrangle words and poetry like a stolen car and do donuts with 'em</t>
  </si>
  <si>
    <t>&lt;&lt; Hey that's my ringtone</t>
  </si>
  <si>
    <t>&lt;&lt; its my mating call.</t>
  </si>
  <si>
    <t>How have you RSVP'd to the University of Wisconsin invite? They did not give explicit directions how to reply, whether it be via email, phone, fax, whatever.</t>
  </si>
  <si>
    <t>Carrier pigeon only actually. Kind of inconvenient, but definitely worth it // Wisconsinite checking in, inconvenient but worth it 😂</t>
  </si>
  <si>
    <t>🐦</t>
  </si>
  <si>
    <t>&lt;&lt; Thanks!! Will do the same.</t>
  </si>
  <si>
    <t>I responded via ERAS message</t>
  </si>
  <si>
    <t xml:space="preserve">&lt;&lt; Thanks!! Will do the same. </t>
  </si>
  <si>
    <t>Did anyone receive an email follow up for Mayo invite? // nope</t>
  </si>
  <si>
    <t>&lt;&lt; I was told over the phone it would be "a couple weeks" for an email w/ info.</t>
  </si>
  <si>
    <t>It came today 10/16/17</t>
  </si>
  <si>
    <t>--- 10/12/17 ---</t>
  </si>
  <si>
    <t xml:space="preserve">So when programs will (theoretically) call me, is it the coordinator who calls? Is it ever the PD? </t>
  </si>
  <si>
    <t>Mayo's was the PD. Not sure about others -- they were the only phone call I have gotten thus far.</t>
  </si>
  <si>
    <t xml:space="preserve">
... my missed call was from the program director!? whoops..... and my voicemail was full. I already failed. How does anyone have time and know when to pick up random phone calls :'(
</t>
  </si>
  <si>
    <t>no one ever calls me so i have plenty of time x2</t>
  </si>
  <si>
    <t>Just to add another perspective, my call was from a non-PD faculty. The 16-17 Invites sheet says maybe three other programs might use phone calls?</t>
  </si>
  <si>
    <t>&lt;--- my call was also from a non-PD faculty I think (if I couldn't remember the person's name when I called the coordinator to scheudle is it an automatic rejection.. lol)</t>
  </si>
  <si>
    <t>If everyone signs up on https://www.swapandsnooze.com, we could all have no-cost housing on the interview trail :)
(the site is free and is exclusively for med students and residents)</t>
  </si>
  <si>
    <t>More importantly, post the link on your class's FB page (I did for mine!) so those who are interested can sign up. I am honestly suprised something like this has not existed until fairly recently.</t>
  </si>
  <si>
    <t>You can stop shilling now...</t>
  </si>
  <si>
    <t>Anyone receive confirmation of their UTHSCSA interview date yet?</t>
  </si>
  <si>
    <t>Just give them a call.  Worked for me that way. // then just show up?</t>
  </si>
  <si>
    <t>yes I did. x4</t>
  </si>
  <si>
    <t>Bought the plane wi-fi to check my email and this spreadsheet, new low!</t>
  </si>
  <si>
    <t>No, you've really brought this spreadsheet to new heights // lmao</t>
  </si>
  <si>
    <t>... 37,000 feet 😉</t>
  </si>
  <si>
    <t>The sheet is lyfe</t>
  </si>
  <si>
    <t>mile high interview club?</t>
  </si>
  <si>
    <t xml:space="preserve">Mr. Moneybags over here.. ;) </t>
  </si>
  <si>
    <t xml:space="preserve">Would you rather get definitive H&amp;N chemoRT, or not match this cycle? </t>
  </si>
  <si>
    <t>Bring on the RT x8</t>
  </si>
  <si>
    <t>Bilat necks and oropharynx, I'm ready x2</t>
  </si>
  <si>
    <t>We have to take the RT right? We are doing rad onc (hopefully)</t>
  </si>
  <si>
    <t>Idk man that whipple guy declined his own whipple // lmao</t>
  </si>
  <si>
    <t xml:space="preserve">Are we to presume that we would match next cycle? </t>
  </si>
  <si>
    <t>would that change your answer? // also, do we have to have CA or just RT? // Like a legit BOT SCC</t>
  </si>
  <si>
    <t>Ok.. so my firstborn and get RT? Fine..</t>
  </si>
  <si>
    <t>I would sell my firstborn for an interview right about now</t>
  </si>
  <si>
    <t>me too x2 // speaking from experience, not worth it // You have sold your firstborn already?!</t>
  </si>
  <si>
    <t>I guess it's reassuring (?) that no interviews went out today</t>
  </si>
  <si>
    <t>Hey everyone! Are you broke and cant afford to spend any money on housing for interviews? Join this website: https://www.swapandsnooze.com/  . It is specifically designed for MS4s to provide housing for other MS4s during interview season for free on the basis of reciprocity.</t>
  </si>
  <si>
    <t xml:space="preserve">I like the predictability of a hotel.. // http://bit.ly/2xBnvnG                                 
Thanks ! I am indeed poor :( x2 </t>
  </si>
  <si>
    <t>🤑</t>
  </si>
  <si>
    <t>Was it a requirement to have completed CK and CS for the Wisconsin interview invite? Was there anyone who received the interview who did not finish CK and CS?</t>
  </si>
  <si>
    <t>Yeah, I haven't done CK/CS but received an invitation. x2</t>
  </si>
  <si>
    <t>Indicated as required on FREIDA and seems like on Wisconsin's website it says that it is required for consideration of invitation but thanks for clarifying.</t>
  </si>
  <si>
    <t xml:space="preserve">Also was CK and CS required for the Mayo interview invite? </t>
  </si>
  <si>
    <t>Why do you say that? I can't find it anywhere on the website.</t>
  </si>
  <si>
    <t>On FREIDA it says it is required but also did not find it anywhere on Mayo's website... thanks for clarifying</t>
  </si>
  <si>
    <t>I got an invite without either x4</t>
  </si>
  <si>
    <t>--- 10/11/17 ---</t>
  </si>
  <si>
    <t>So last year there is only one contact date for Mayo by phone. Does that mean if you didn't get a Mayo invite today, it's a no-go?</t>
  </si>
  <si>
    <t>Looks like last year and 2014-15 (absent on 2015-16 sheet), Mayo had 1 contact date. I didn't get a call :( x3</t>
  </si>
  <si>
    <t>😢</t>
  </si>
  <si>
    <t>RIP my future x5</t>
  </si>
  <si>
    <t>It's ok I didn't really want to freeze by myself in Minn anyway :(</t>
  </si>
  <si>
    <t>❄</t>
  </si>
  <si>
    <t>Anyone else sitting on 0 invite right now?</t>
  </si>
  <si>
    <t>yeah, feels bad man. it will come x4</t>
  </si>
  <si>
    <t>And what is the etiquette on contacting programs from which we hoped to get an invite but were not so fortunate? Can I email them myself? Ask a dean to reach out?</t>
  </si>
  <si>
    <t>My attendings told me that it's fine to reach out yourself, but if you have a rad onc attending who has connections to the program you can also ask them to reach out on your behalf. Either one is fine, from what I've heard.</t>
  </si>
  <si>
    <t>Can someone please comment 'yes' once they receive the confirmation from Cedars-Sinai? I never feel safe until I know I'm not waitlisted!</t>
  </si>
  <si>
    <t>Nope, but ditto on the stress x3</t>
  </si>
  <si>
    <t>nope also stressing. // whew // 10/13 and still stressing</t>
  </si>
  <si>
    <t>What is the best way to look up how many spots each program has and how much $$$ per year?</t>
  </si>
  <si>
    <t>I recommend FRIDA online for residency spots (requires AMA membership I think): https://freida.ama-assn.org/Freida/user/search/programSearch.do
Resident salary can be googled about each institution</t>
  </si>
  <si>
    <t>&lt;--Is FRIDA really the best? It says a lot of places arn't accepting applications. ex: Mayo MN.</t>
  </si>
  <si>
    <t>--- 10/10/17 ---</t>
  </si>
  <si>
    <t>❓</t>
  </si>
  <si>
    <t>Does anyone know what is going on with the University of Mississippi? Are they not participating on ERAS?</t>
  </si>
  <si>
    <t xml:space="preserve">Program is not findable on ERAS. Can any home or rotators comment? </t>
  </si>
  <si>
    <t>{Note: This question was kept at the top of the chat for 5 days and no one answered}</t>
  </si>
  <si>
    <t>--- 10/9/17 ---</t>
  </si>
  <si>
    <t>Which programs have a gym in/near the hospital?</t>
  </si>
  <si>
    <t>💪</t>
  </si>
  <si>
    <t>Thanks guys, found my top 8!</t>
  </si>
  <si>
    <t>🏋</t>
  </si>
  <si>
    <t>^ are you sure you're on the right page? this isn't orthopedics x1</t>
  </si>
  <si>
    <t xml:space="preserve">Cleveland Clinic </t>
  </si>
  <si>
    <t>JHU</t>
  </si>
  <si>
    <t>U of Wisconsin (10min walk)</t>
  </si>
  <si>
    <t>Loyola (very nice gym)</t>
  </si>
  <si>
    <t>U Rochester</t>
  </si>
  <si>
    <t>Do I really have to wait another month to hear from most of the programs? (more rhetorical than anything else)</t>
  </si>
  <si>
    <t xml:space="preserve">Check out the prediction zone tab! // This is crazy! How do these people expect us to plan. </t>
  </si>
  <si>
    <t>40 people just chillin around the spread sheets lol. Don't yall have patients to see? Who is still on a rad onc away rotation?</t>
  </si>
  <si>
    <t xml:space="preserve">Don't YOU have patients to see? x4 </t>
  </si>
  <si>
    <t>Ready for those floodgates to open any time now.. anytime.. x4</t>
  </si>
  <si>
    <t>😭</t>
  </si>
  <si>
    <t>--- 10/8/17 ---</t>
  </si>
  <si>
    <t>Most importantly, what does "polar" indicate on the applicant tab? Can I apply to be "polar"? I assume being "polar" will increase my chances of matching in northern programs like Minnesota/Wisconsin/Winterfell...</t>
  </si>
  <si>
    <t>If you have to ask, you can't afford it. 😉❄️</t>
  </si>
  <si>
    <t>On the first day of the sheet, there was 'polar lion,' 'polar tiger,' 'polar bear' and 'polar oh my,' and a meme was born</t>
  </si>
  <si>
    <t>If you feel polar, you are polar ❄️</t>
  </si>
  <si>
    <t>I hear U Winterfell is on probation this cycle, with the whole wall/dragon ordeal...</t>
  </si>
  <si>
    <t>--- 10/7/17 ---</t>
  </si>
  <si>
    <t>Is anyone else looking at this even though the rational part of you knows nothing is going to change between now and Monday?</t>
  </si>
  <si>
    <t>Yep. x12</t>
  </si>
  <si>
    <t>I fixed two separate major errors in the last 24 hours that arose from a user improperly sorting the information on the anon applicant data page; if you are about to sort the data, take a moment and check the before and after to ensure the final product did not misalign the data.</t>
  </si>
  <si>
    <t>--- 10/6/17 ---</t>
  </si>
  <si>
    <t>Has anyone received confirmation of their MUSC interview?</t>
  </si>
  <si>
    <t xml:space="preserve">Nope x1. // #MUSC to my ears </t>
  </si>
  <si>
    <t xml:space="preserve">I Called. Won't be sending out confirmation of dates until the end of this week or next. </t>
  </si>
  <si>
    <t xml:space="preserve">Anybody get a ERAS message from Rush simply stating "Residency Candidate" with no further message? Just got this, thought it was wierd.. | I got it too, I am wondering if it is an interview invitiation? </t>
  </si>
  <si>
    <t>Must've accidentally sent it out in a rush. // #During the actual interview, they'll probably rush more. // would've worked better if they were in south dakota</t>
  </si>
  <si>
    <t>]</t>
  </si>
  <si>
    <t xml:space="preserve">Do you guys think that PDs will see this sheet and know how miserable they have made us? </t>
  </si>
  <si>
    <t>// #I hope they would be impressed by this yearly evidence-based document that has been created. &lt; haha dying x2</t>
  </si>
  <si>
    <t>Vhttp://dx.doi.org/10.1016/j.ijrobp.2017.06.907</t>
  </si>
  <si>
    <t>&lt; LMFAO that this paper exists // #gold.</t>
  </si>
  <si>
    <t>Anybody just get a message from Rush on ERAS with no content? It just says "Residency cadidate" ??</t>
  </si>
  <si>
    <t>Yup. It says "Residency Candidates". x7</t>
  </si>
  <si>
    <t>Yup. It says "Residency Candidates". x11 | I wouldn't be surprised if its just a "your application has been recieved..etc" notification. I guess we'll find out soon enough. unless anyone is willing to email them and ask what happened | What if they only sent it to 9 people to check if we are insane, and we just confirmed their suspicions...</t>
  </si>
  <si>
    <t>Is this a rejection? No invitation under the tab...</t>
  </si>
  <si>
    <t>Anybody who applied not get this? Sounds like they just sent to everybody..</t>
  </si>
  <si>
    <t>x0</t>
  </si>
  <si>
    <t>Damage control email now</t>
  </si>
  <si>
    <t>--- 10/5/17 ---</t>
  </si>
  <si>
    <t>What do yall think about inverting the chat so that more recent messages are on top? Then just insert new rows on top when you want to add something?</t>
  </si>
  <si>
    <r>
      <rPr>
        <sz val="12.0"/>
      </rPr>
      <t>Done</t>
    </r>
    <r>
      <rPr/>
      <t xml:space="preserve"> </t>
    </r>
    <r>
      <rPr>
        <sz val="18.0"/>
      </rPr>
      <t>👍😊</t>
    </r>
  </si>
  <si>
    <t xml:space="preserve">Anyone know if UCSF's invites are to rotators only? </t>
  </si>
  <si>
    <t>I think so</t>
  </si>
  <si>
    <t>Pretty sure. There was only one date in the email, so it seemed like it was specifically set aside for that purpose.</t>
  </si>
  <si>
    <t>How rapidly do TY invites typically arrive? A very slow trickle?</t>
  </si>
  <si>
    <t>Very slow trickle for me :( x 7 // #it will help you understand your future prostate patients....</t>
  </si>
  <si>
    <t>😕</t>
  </si>
  <si>
    <t>SDN TY/Prelim forum: https://forums.studentdoctor.net/threads/preliminary-transitional-year-interview-thread-2017-2018.1280561/page-2</t>
  </si>
  <si>
    <t>👍</t>
  </si>
  <si>
    <t>I'm so thirsty I'll even take a rejection at this point, I just wanna hear something</t>
  </si>
  <si>
    <t>Replied to UC and haven't gotten a response back yet. Anyone gotten a confirmation back yet? Or am I being too impatient.</t>
  </si>
  <si>
    <t>Nope, no confirmation yet x4</t>
  </si>
  <si>
    <t>😒</t>
  </si>
  <si>
    <t>Thanks ^</t>
  </si>
  <si>
    <t>Same, no confirmation</t>
  </si>
  <si>
    <t>STILL NO CONFIRMATION 😒 x3 // STILL (10/8) // just emailed and got an update that confirmation emails will be sent out this week</t>
  </si>
  <si>
    <t>Confirmation sent out this morning! (10/10)</t>
  </si>
  <si>
    <t>Is there a way we can still have the rotator only invites on the spreadsheet, but not be reflected in the "Invites Sent Out?" column or contribute towards the % of invites sent out? For the majority of us, these invites are not relevant and only induce anxiety!!</t>
  </si>
  <si>
    <t>Instead of typing "Yes", maybe type "Rotator" instead. If a non-rotator gets an invite too, can change to "Yes".</t>
  </si>
  <si>
    <t>👍👍👍</t>
  </si>
  <si>
    <t xml:space="preserve">Updated + new rules on invite list :) </t>
  </si>
  <si>
    <t>&lt;N=28 is not particularly useful</t>
  </si>
  <si>
    <t>It's still early.</t>
  </si>
  <si>
    <t>But I need interviews NOW ^^  x8</t>
  </si>
  <si>
    <t>Whoever created this spreadsheet and to all who continue to curate it, much thanks for your time and effort! This is beautifully done and very useful! x1</t>
  </si>
  <si>
    <t>😍 Thank you! I've taken my favorite elements of the sheets from other specialties and encorporated it into this one. Derm and rads have been the biggest inspiration. The chat on past spreadsheets can be hard to follow and I think this layout helps</t>
  </si>
  <si>
    <t>This spreadsheet is extremely neurotic... and I love it.</t>
  </si>
  <si>
    <t>--- 10/4/17 ---</t>
  </si>
  <si>
    <t>A+ channeling of interview waiting anxiety into spreadsheet formatting</t>
  </si>
  <si>
    <t>Haha, radio silence</t>
  </si>
  <si>
    <t>Tick tock tick tick...</t>
  </si>
  <si>
    <t>😖😥</t>
  </si>
  <si>
    <t xml:space="preserve">I concur.. the colors are calming... </t>
  </si>
  <si>
    <r>
      <rPr>
        <rFont val="arial,sans,sans-serif"/>
        <color rgb="FF000000"/>
        <sz val="11.0"/>
      </rPr>
      <t xml:space="preserve">thank you </t>
    </r>
    <r>
      <rPr>
        <rFont val="arial,sans,sans-serif"/>
        <color rgb="FF000000"/>
        <sz val="14.0"/>
      </rPr>
      <t>😌</t>
    </r>
  </si>
  <si>
    <t xml:space="preserve">New chat! </t>
  </si>
  <si>
    <t>😍😍😍</t>
  </si>
  <si>
    <t>I just cant even with this spreadsheet ! Its so impressive lol . thank you for making the interview season more amusing 😍</t>
  </si>
  <si>
    <t>--- 9/15/17 to 10/3/17 ---</t>
  </si>
  <si>
    <t>How was ASTRO?</t>
  </si>
  <si>
    <t>It was great! San Diego is a beautiful city and the conference sessions I went to were good. I didn't make it to the beach though..</t>
  </si>
  <si>
    <t>Beach was beautiful! I didn't make it to too many of the conference sessions</t>
  </si>
  <si>
    <t>Very educational. ARRO organized a resident/student bar event that was nice. Plenary talks were meh. Keynotes were amazing. Big emphasis on immunotherapy</t>
  </si>
  <si>
    <t xml:space="preserve">It was awesome! Lots of great talks on treating oligometastatic disease </t>
  </si>
  <si>
    <t>Did anyone go to the Cleveland Clinic meet and greet at ASTRO? How was it?</t>
  </si>
  <si>
    <t>Yeah it was good. It was just a chance to talk with current residents and a few of their physicians. Neither the department chair or program director were there so if you weren't there then it was no big deal. I feel like there were quite a few med students though. Maybe 20-30.</t>
  </si>
  <si>
    <t xml:space="preserve">Residents kept saying that they worked extremely hard and morning conference is brutal. But everyone seemed really positive about the program </t>
  </si>
  <si>
    <t>Morning conference sounded like a pimp-fest of questions/socratic method.</t>
  </si>
  <si>
    <t>I rotated there, residents spend significant time preparing for morning conference</t>
  </si>
  <si>
    <t>Has anyone heard from their program director about the number of applicants this cycle?</t>
  </si>
  <si>
    <t>astro sesh harvard director seemed to imply that applications were down this year to his program. Speaking to other med students it seems to be up but that's not evidenced based. Also rumor is that there are around 10+ harvard MS4s applying and since the joint program favors their own it makes a bit of sense.</t>
  </si>
  <si>
    <t xml:space="preserve">15 students are applying from harvard this year </t>
  </si>
  <si>
    <t>😳😱</t>
  </si>
  <si>
    <t>Holy shit thats alot. I assume they will just take all their own then, might not even interview others?</t>
  </si>
  <si>
    <t>15 of 160ish student body going into rad onc? At least from the astro event, which is obviously not representative, there seems to be a lot of female applicants this year. Not sure what it's been like in the past.</t>
  </si>
  <si>
    <t xml:space="preserve">More female applicants than 1/4? Hard to tell from spreadsheet </t>
  </si>
  <si>
    <t>I don't understand the fascination with the proportion of female applicants; people will go into the field that interests them regardless of their sex</t>
  </si>
  <si>
    <t xml:space="preserve">It's not fascination. It's curiosity based on observation. Why are number of female applicants increasing (if it is)? If anything, I think it's a good thing x2 </t>
  </si>
  <si>
    <t>So many males in the field in addition to societal pressures for women to not go into fields that involve physics may discourage females from going into it. So I think it's a good thing if it increases. And it is interesting because it has been pretty stable at 25-30% females for the last 30+ years whereas the number of women in med school and other fields has been increasing.  x5</t>
  </si>
  <si>
    <t>What societal pressures? Females made up 49.8% of matriculants (47.6% of applicants) to medical school last year according to AAMC data.  Additionally, females have made up over 47% of medical school graduates over the last 10+ years in proportion to their applications to medical school. Anecdotally, the only barriers I have perceived for anyone entering rad onc is the competitiveness of the field, lack of exposure to/knowledge of the field, and disinterest with the field itself.  I doubt that its an issue of competitiveness or an issue of wanting to apply but being pressured not to, because women applied to dermatology in greater numbers than men last year.  While lack of exposure to the field could factor in, that should theoretically affect the sexes equally. Instead, the reason we observe fewer women in the field of rad onc seems to be a direct effect of fewer applications to the field.  These applications are in proportion with the total number of women in the field. While multiple causes of fewer applications are possible, the predominant factor is a different level of interest in the field between the sexes on average. So, this "fascination" or "curiosity based on observation" is really just a refusal to acknowledge that women have and pursue different interests on average.  Women can and will do whatever they want and the trend we observe is simply women doing just that.</t>
  </si>
  <si>
    <t xml:space="preserve">Your mentioning of medical school metriculants have nothing to do with the rad onc discussion, so there is nothing to address there.
No one said it's an issues of competitiveness or the desire to enter the field.
You mentioned there is pressure not to apply to rad onc. Yes, there are MANY reasons why someone might think so. These are just arguements what other FEMALE attendings and students have told me. Females from more conservative families might be (incorrectly) getting asked why expose yourself to radiation.. "aren't you worried about not being able to get pregnant" blah blah. Heard this more than once. Other factors may be they might not want to go into a male dominated field. Having at least some co-workers of the same gender would be nice. Don't yout think so? Also, if you are thinking research, securing reseach grants as a female researcher... that's a whole another level of discussion.
Overall, I think you are missing the point, or I am missing your point? All of us are coming from an epidemiological standpoint. None of us (including you) has any issue with female applicants as individuals deciding to pursue whatever they want. It seems like people reading this discussion all agree that increasing female representation in the field is a good thing, obviously. Not entirely sure what you want us to understand. Aren't we all on the same side on this? Or are you saying that we shouldn't look into the proportion of gender in different medical fields al all, not even for curiosity sake?
</t>
  </si>
  <si>
    <t>&lt;&lt;&lt; YES, this person gets it. In rad onc, having a mentor is incredibly valuable. Mentors typically seek to mentor individuals in which they see themself. As 70-80% of attendings are male, females may have a difficult time finding mentorship, thus driving down female applicants to this specialty x8</t>
  </si>
  <si>
    <t xml:space="preserve">&lt; You make many assumptions, most of them false.  You assume that everyone who shares the sex of a potential mentor will necessarily have access to a mentor--untrue; you also assume that mentors are necessarily less willing to mentor someone who does not share their sex because they "typically" don't "see themselves" in the mentee.  I have had few if any mentors over the course of my entire career and I have mentored numerous mentees of all races and sexes.  The belief that you are capable of stepping into and understanding another person's perspective, yet that this other person is incapable of stepping into and understanding your perspective is logically inconsistent and frankly, hypocritical. The problems you share with your journey to pursue a career in rad onc are largely if not wholly shared by members of the opposite sex.  
&lt;&lt;Data on medical school applicants/matriculants are relevant because they serve as a proxy for potential barriers.  Data at that level of comprehensiveness for rad onc specficially isn't available.  I have no issue with people being curious or collecting data but from experience this is done with the assumption that an observed disparity is tantamount to sexism or discrimination.  Obviously, if a real barrier to entry for any group were in place, it would be incumbent upon everyone to dismantle it--such barriers are truly sexist and asinine.  However, treating any observed disparity as discrimination is plainly unscientific and a logical fallacy because it is using an effect to prove a cause.  There is no evidence to suggest that any sexual discrimination is in place. The most likely cause for the observed effect is a difference in interest.  I would love to see all the women who are interested in rad onc pursue a career in rad onc, and I would like them to have equal opportunities to men.  But I don't want people to see numbers like 1/4 and assume a problem where there is none.  So no, I don't want to see more women in rad onc just so the numbers look nicer--I want women to go into the field in direct proportion to their interest.  That is true respect for women's autonomy.  Radiation kills sperm too :)  </t>
  </si>
  <si>
    <t xml:space="preserve">Ok... so the conclusion is there is combination of personal choice, intrinsic discimination (talk to your colleagues in surgery), and outside forces at play. Can we agree on this?
Any of our claims is based on anecdotes, so statements like "there is no evidence to suggest that any sexual discrimination is in place" could be offensive to people who do feel it? I've tried to take into your arguements and shape my perspective. To say that there is no sexism in research... have you done research??
If you choose to believe that there is ZERO discrimination in rad onc, that's great. I hope we continue to thrive in an environment where all females feel the same way, and outside of rad onc too. #metoo
x5
//casual observer here. it seems from the self reported anon data this early in the game (which is to be taken with a grain of salt because its not complete data) that there IS actually sexual discrimination in rad-onc.  females are receiving interviews at nearly a 2:1 ratio relative to their male counterparts despite having similar stats.  so if there is a barrier to entry, its certainly exists to less a degree for female applicants.  i'd actually go so far as to say female applicants are given a handicap based on their sex alone rather than anything close to a barrier.  in either case, seems that the anons decrying barriers here are simply wrong and complaining about nothing. </t>
  </si>
  <si>
    <r>
      <rPr/>
      <t xml:space="preserve">I can agree on that. Certainly discrimination happens on an individual basis, but this is challenging to confront unless we know about it.  If we know about it, I don't know anyone who wouldn't join you to confront it. At an institutional level, not so much. Again, if it exists, point it out and everyone will join you to dismantle it.  //Everyone here has done research and we are all familiar with the challenges research poses.  But no, I do not attribute the challenges of research to discrimination on the basis of sex   ^// Good luck </t>
    </r>
    <r>
      <rPr>
        <color rgb="FF1155CC"/>
      </rPr>
      <t xml:space="preserve">https://www.ncbi.nlm.nih.gov/pubmed/27276003 http://www.thelancet.com/journals/lancet/article/PIIS0140-6736%2812%2961292-6/fulltext https://www.ncbi.nlm.nih.gov/pubmed/28322725 https://www.ncbi.nlm.nih.gov/pubmed/?term=Science+faculty%E2%80%99s+subtle+gender+biases+favor+male+students </t>
    </r>
    <r>
      <rPr>
        <color rgb="FF1155CC"/>
        <u/>
      </rPr>
      <t>https://www.ncbi.nlm.nih.gov/pmc/articles/PMC4552397/ http://www.pnas.org/content/112/40/12349.full for</t>
    </r>
  </si>
  <si>
    <t xml:space="preserve">Interesting discussion. Cant we all just be friends :)
//Of course!! :)
//&lt;-- btw... are you the infamous "polar puppy?"
//I am not. I think polar puppy is female
</t>
  </si>
  <si>
    <t>^ "what societal pressures?" hahaha</t>
  </si>
  <si>
    <t>^^ clearly a sexist troll; do not feed x3</t>
  </si>
  <si>
    <t>&lt;what exactly is sexist about that?</t>
  </si>
  <si>
    <t>^fyi not everyone has done research. Some of us applied with nothing</t>
  </si>
  <si>
    <t>&lt;fair enough. everyone on anon that listed their research data has done some</t>
  </si>
  <si>
    <t>^^ Standoffish, rude, elitist tone. Demeans the difficulty of women entering a male dominated specialty. Depicts the practice of collecting data on gender differences in radiation oncology as frivolous. x7</t>
  </si>
  <si>
    <t>&lt; if that was your critique, then why not say standoffish, rude, elitist instead of sexist.  i tend to think to think that sexism is pretty bad, so when people throw around the term "sexist" for any little thing they disagree with whether in content or in style, i find that it minimizes the evil of sexism</t>
  </si>
  <si>
    <t>^ lol you the one on the left: &gt;</t>
  </si>
  <si>
    <t>Is the 1 "confirmed" Mount Sinai invite for internal/rotators only? If yes, please add that to the comment.</t>
  </si>
  <si>
    <t>are you currently rotating there, or formerly did a rotation or are you a student there?</t>
  </si>
  <si>
    <t xml:space="preserve">Rotated earlier this year </t>
  </si>
  <si>
    <t xml:space="preserve">Welcome to the Radiation Oncology Anonymous Applicant Info Spreadsheet for 2017-2018! </t>
  </si>
  <si>
    <r>
      <rPr>
        <rFont val="Cambria"/>
        <b/>
        <color rgb="FF000000"/>
        <sz val="19.0"/>
      </rPr>
      <t xml:space="preserve">- For sorting, please </t>
    </r>
    <r>
      <rPr>
        <rFont val="Cambria"/>
        <b/>
        <i/>
        <color rgb="FFCC0000"/>
        <sz val="19.0"/>
        <u/>
      </rPr>
      <t>ONLY</t>
    </r>
    <r>
      <rPr>
        <rFont val="Cambria"/>
        <b/>
        <color rgb="FF000000"/>
        <sz val="19.0"/>
      </rPr>
      <t xml:space="preserve"> use the upside-down triangles</t>
    </r>
  </si>
  <si>
    <t>Step 2 available to programs (y/n)</t>
  </si>
  <si>
    <t>Jaguar</t>
  </si>
  <si>
    <t>excellent LORs, top of class, honored all rotations, fantastic AAA interviews, programs said "lucky to have me"</t>
  </si>
  <si>
    <t>Frightened squirrel</t>
  </si>
  <si>
    <t>Lasciate ogne speranza, voi ch'intrate | ( I just looked this up and realized this quote is from Inferno.. This feels like a Dan Brown quote/prediction) | I wanted to be poetic about my tremendous fear of chewing concrete on my application</t>
  </si>
  <si>
    <t>Playful Otter</t>
  </si>
  <si>
    <t>Polar Swan</t>
  </si>
  <si>
    <t>Donkey Kong</t>
  </si>
  <si>
    <t>T-rex</t>
  </si>
  <si>
    <t>1,2</t>
  </si>
  <si>
    <t>Polar Shrimp</t>
  </si>
  <si>
    <t>t</t>
  </si>
  <si>
    <t>danimal</t>
  </si>
  <si>
    <t>i have a great beard</t>
  </si>
  <si>
    <t>Polar Puppy</t>
  </si>
  <si>
    <t>Golden Puppy</t>
  </si>
  <si>
    <t>?</t>
  </si>
  <si>
    <t>Polar Narwhal</t>
  </si>
  <si>
    <t>Polar Seltzer</t>
  </si>
  <si>
    <t>Husky</t>
  </si>
  <si>
    <t>Desperate Pigeon</t>
  </si>
  <si>
    <t>got nothin</t>
  </si>
  <si>
    <t>Woshuck</t>
  </si>
  <si>
    <t>1,2,3</t>
  </si>
  <si>
    <t>Polar Giraffe</t>
  </si>
  <si>
    <t>I like chicken // omg me too!</t>
  </si>
  <si>
    <t>Polar Shamu</t>
  </si>
  <si>
    <t>Polar Penguin</t>
  </si>
  <si>
    <t>Golden Beagle</t>
  </si>
  <si>
    <t>Eager beaver</t>
  </si>
  <si>
    <t>Cougar</t>
  </si>
  <si>
    <t>Polar Molecule</t>
  </si>
  <si>
    <t>Mother of dragons</t>
  </si>
  <si>
    <t>dodo bird</t>
  </si>
  <si>
    <t>Okapi</t>
  </si>
  <si>
    <t>Anonymous sheep</t>
  </si>
  <si>
    <t>1st-2nd-ish</t>
  </si>
  <si>
    <t>% Polar Applicants</t>
  </si>
  <si>
    <t>KenM</t>
  </si>
  <si>
    <t>Cow</t>
  </si>
  <si>
    <t>3rd</t>
  </si>
  <si>
    <t>1,2,3,4</t>
  </si>
  <si>
    <t>Moby-Dick</t>
  </si>
  <si>
    <t>Whitetail</t>
  </si>
  <si>
    <t>White Rabbit</t>
  </si>
  <si>
    <t>Not 1</t>
  </si>
  <si>
    <t>Common house cat</t>
  </si>
  <si>
    <t>Can hold breath for 30 seconds</t>
  </si>
  <si>
    <t>Panther</t>
  </si>
  <si>
    <t>Polar Merman</t>
  </si>
  <si>
    <t>dnm</t>
  </si>
  <si>
    <t>my wife loves me a lot :)</t>
  </si>
  <si>
    <t>Dragon</t>
  </si>
  <si>
    <t>Mummy Pig</t>
  </si>
  <si>
    <t>Nonpolar Tiger</t>
  </si>
  <si>
    <t>Beluga Whale</t>
  </si>
  <si>
    <t>2,3</t>
  </si>
  <si>
    <t>Golden doodle</t>
  </si>
  <si>
    <t>Fighting Moose</t>
  </si>
  <si>
    <t>Polar Raptor</t>
  </si>
  <si>
    <t>My wife and kid both love me!</t>
  </si>
  <si>
    <t>Onion Knight</t>
  </si>
  <si>
    <t>Monkey</t>
  </si>
  <si>
    <t>Buff sloth</t>
  </si>
  <si>
    <t>Golden retriever</t>
  </si>
  <si>
    <t>Polar Oh my!</t>
  </si>
  <si>
    <t>Snow Leopard</t>
  </si>
  <si>
    <t>forgot</t>
  </si>
  <si>
    <t>bad n boozy</t>
  </si>
  <si>
    <t>Chilly Walrus</t>
  </si>
  <si>
    <t>Polar queen</t>
  </si>
  <si>
    <t xml:space="preserve">Chinchilla </t>
  </si>
  <si>
    <t xml:space="preserve">2nd </t>
  </si>
  <si>
    <t>Sloth</t>
  </si>
  <si>
    <t>Polar sheepdog</t>
  </si>
  <si>
    <t>Polar Sloth</t>
  </si>
  <si>
    <t>Turtle</t>
  </si>
  <si>
    <t>Sleeping Cat</t>
  </si>
  <si>
    <t>not-bored panda</t>
  </si>
  <si>
    <t>Polar Capybara</t>
  </si>
  <si>
    <t>Polar Donkey</t>
  </si>
  <si>
    <t>Mr. Meeseeks</t>
  </si>
  <si>
    <t>BlueJay</t>
  </si>
  <si>
    <t>Black Jaguar</t>
  </si>
  <si>
    <t xml:space="preserve">Polar doge </t>
  </si>
  <si>
    <t>Polar Jellyfish</t>
  </si>
  <si>
    <t>Orange</t>
  </si>
  <si>
    <t>PurplePlatypus</t>
  </si>
  <si>
    <t>Polar opposites</t>
  </si>
  <si>
    <t>My mom thinks i'm special</t>
  </si>
  <si>
    <t xml:space="preserve">Radiation Oncology Interview Invites 2017-2018! </t>
  </si>
  <si>
    <t>Last Year Dates: See "16-17 invites" below for more info</t>
  </si>
  <si>
    <t>Invites Sent Out? (Yes)</t>
  </si>
  <si>
    <t>Contact Date(s)</t>
  </si>
  <si>
    <t># of offers extended (please add Y)</t>
  </si>
  <si>
    <t>Waitlist Date &amp; Contact Method</t>
  </si>
  <si>
    <t>Rejection Date &amp; Contact Method</t>
  </si>
  <si>
    <t>Y x 12</t>
  </si>
  <si>
    <t>Y x 2, N x 10</t>
  </si>
  <si>
    <t>AR, UAMS</t>
  </si>
  <si>
    <t>Y x 1</t>
  </si>
  <si>
    <t>20 interview spots</t>
  </si>
  <si>
    <t>email/thalamus</t>
  </si>
  <si>
    <t>Y x 13</t>
  </si>
  <si>
    <t>Y x 2 N x 11</t>
  </si>
  <si>
    <t>Y x 10</t>
  </si>
  <si>
    <t>WL x 14 on 10/5 (email)</t>
  </si>
  <si>
    <t>Y x 14</t>
  </si>
  <si>
    <t>Y x 2, N x 12</t>
  </si>
  <si>
    <t>Y x 7</t>
  </si>
  <si>
    <t>N x 7</t>
  </si>
  <si>
    <t>Y x 15</t>
  </si>
  <si>
    <t>N x 15, Y x 0</t>
  </si>
  <si>
    <t>N x 9, Y x 3</t>
  </si>
  <si>
    <t>Y x 6</t>
  </si>
  <si>
    <t>N x 6</t>
  </si>
  <si>
    <t>they call to inform getting an email, emailed 11/7</t>
  </si>
  <si>
    <t>Y x 18</t>
  </si>
  <si>
    <t>Y x 7 N x 11</t>
  </si>
  <si>
    <t>Y x 9</t>
  </si>
  <si>
    <t>Y x 1, N x 8</t>
  </si>
  <si>
    <t>Rotated, but no interview x 3</t>
  </si>
  <si>
    <t>Y x 3 , N x 7</t>
  </si>
  <si>
    <t xml:space="preserve">Rotated no int x3 // </t>
  </si>
  <si>
    <t>Y x 5, N x 5</t>
  </si>
  <si>
    <t>10/26 ERAS x13</t>
  </si>
  <si>
    <t>Y x 1, N x 12</t>
  </si>
  <si>
    <t>N x 9 Y x 1</t>
  </si>
  <si>
    <t xml:space="preserve">20 interview spots // source? // The PD // 20 total or per day? // total if I remember correctly // Thanks! </t>
  </si>
  <si>
    <t>Y x 11</t>
  </si>
  <si>
    <t>Y x 6 N x 5</t>
  </si>
  <si>
    <t>11/8 ERAS x 6</t>
  </si>
  <si>
    <t>Y x 4</t>
  </si>
  <si>
    <t>Y x 2, N x 9</t>
  </si>
  <si>
    <t>Y x 1, N x 9</t>
  </si>
  <si>
    <t>Rotated, but no interview x 5</t>
  </si>
  <si>
    <t>N x 4, Y x 2</t>
  </si>
  <si>
    <t>10/30 ERAS x7</t>
  </si>
  <si>
    <t>Phone invitation with email to follow regarding schedule</t>
  </si>
  <si>
    <t>got an email about a waitlist x 6 "high priority" wait list// damn I just got the standard waitlist.....so I'm on a list waiting to get on another list of people who still aren't being offerred interviews, nice x4</t>
  </si>
  <si>
    <t>11/13 Email x7</t>
  </si>
  <si>
    <t>Y x 5</t>
  </si>
  <si>
    <t>N x 8, Y x 4</t>
  </si>
  <si>
    <t>12/12 ERAS x 4 (Subject line: Interview Candidate)</t>
  </si>
  <si>
    <t>Y x 19</t>
  </si>
  <si>
    <t>N x 18, Y x 1</t>
  </si>
  <si>
    <t>18-20 interviewees/day</t>
  </si>
  <si>
    <t>Y x 16</t>
  </si>
  <si>
    <t>Y x15</t>
  </si>
  <si>
    <t>Y x 2, N x 13</t>
  </si>
  <si>
    <t>6 // 7 per NRMP (alternates yearly)</t>
  </si>
  <si>
    <t>confirmed Fri 1/5 with new email</t>
  </si>
  <si>
    <t>Y x 2, N x5</t>
  </si>
  <si>
    <t>Y x 17</t>
  </si>
  <si>
    <t>N x 15, Y x 2</t>
  </si>
  <si>
    <t>Confirmed its Monday the 8th // great!</t>
  </si>
  <si>
    <t>N x 6, Y x 3</t>
  </si>
  <si>
    <t>11/7 ERASx11</t>
  </si>
  <si>
    <t>30 per ERAS message</t>
  </si>
  <si>
    <t>11/3 email x6</t>
  </si>
  <si>
    <t>11/3 email-she mentioned there is a small waitlist but just said that she cannot offer an interview at this time, but didn't explicitly offer a spot on the waitlist or mention that I was not on it, so I took it as a rejection</t>
  </si>
  <si>
    <t>Got a rejection email that is titled "Interview" new lows -- x 12, I had true displeasure reading that//I had the chutzpah to respond to make sure there was not a mistake considering the counter-intuitive subject line. It was not a mistake x2 // LOL // Detroit is cold,</t>
  </si>
  <si>
    <t>N x 16</t>
  </si>
  <si>
    <t>11/2 email x4</t>
  </si>
  <si>
    <t>N x 4, Y x 6</t>
  </si>
  <si>
    <t>11/6 email x4</t>
  </si>
  <si>
    <t>11/6 email x 7</t>
  </si>
  <si>
    <t>12/8-9/16</t>
  </si>
  <si>
    <t>1/12-13/17</t>
  </si>
  <si>
    <t>1/26-27/17</t>
  </si>
  <si>
    <t>Email says they will be interviewing 15 people</t>
  </si>
  <si>
    <t>N x 13, Y x 1</t>
  </si>
  <si>
    <t>Rejection letter (10/23) x3 // Interviews 24 total</t>
  </si>
  <si>
    <t>Y x 3, N x 13</t>
  </si>
  <si>
    <t>10/18 email x7</t>
  </si>
  <si>
    <t>N x 9</t>
  </si>
  <si>
    <t>Y x 2, N x 11</t>
  </si>
  <si>
    <t>Y x 21</t>
  </si>
  <si>
    <t>N x 21</t>
  </si>
  <si>
    <t>Anybody who rotated get an interview?\\residents told me they are planning to count our aways as the interview which is the first time they've done that\\Thanks!</t>
  </si>
  <si>
    <t>Y x 27</t>
  </si>
  <si>
    <t>N x 27</t>
  </si>
  <si>
    <t>10/16 email x2</t>
  </si>
  <si>
    <t>does anyone know if they plan to give more interviews // released some more on 11/8, dates are still open so won't be surprised if there's more to come // invite 11/17 x1//invite 11/20 x3</t>
  </si>
  <si>
    <t>11/14/2017, 11/17/2017, 11/20/2017</t>
  </si>
  <si>
    <t>6 per NRMP</t>
  </si>
  <si>
    <t>rotated there and no interview x3</t>
  </si>
  <si>
    <t>N x 6 Y x 1</t>
  </si>
  <si>
    <t>11/9 email x8</t>
  </si>
  <si>
    <t>Did a nonrotator really receive a spot or is this a mistake? x3</t>
  </si>
  <si>
    <t>Y x 5, N x 2</t>
  </si>
  <si>
    <t>Y x5</t>
  </si>
  <si>
    <t>N x 4 Y x 1</t>
  </si>
  <si>
    <t>11/17 email x 2</t>
  </si>
  <si>
    <t xml:space="preserve">N x 6 </t>
  </si>
  <si>
    <t>20 candidates, and Jan 26 date is full</t>
  </si>
  <si>
    <t>Y x 2</t>
  </si>
  <si>
    <t>N x 6, Y x 1</t>
  </si>
  <si>
    <t>11/20 email x 2</t>
  </si>
  <si>
    <t>all interview dates are saturdays, so we can chill on the furious response speed</t>
  </si>
  <si>
    <t>11/28/2017, 12/4/17</t>
  </si>
  <si>
    <t>Y x 8</t>
  </si>
  <si>
    <t>N x 8</t>
  </si>
  <si>
    <t>Yx6</t>
  </si>
  <si>
    <t>the "rejection" was vague whether it was rejection or waitlist</t>
  </si>
  <si>
    <t>Y x 4 N x 14</t>
  </si>
  <si>
    <t>11/3 ERAS x5</t>
  </si>
  <si>
    <t>(via email sent to applicants as of 9/20)</t>
  </si>
  <si>
    <t>Y x 2, N x 7</t>
  </si>
  <si>
    <t>11/13 email x4</t>
  </si>
  <si>
    <t>N x 13, Y x 5</t>
  </si>
  <si>
    <t>N x 4, Y x 1</t>
  </si>
  <si>
    <t>Rejection letter (11/6) // previously on waitlist, now invited 11/14</t>
  </si>
  <si>
    <t>Yx8</t>
  </si>
  <si>
    <t>11/6 Email x2</t>
  </si>
  <si>
    <t>11/6 Interview Broker x7 -&gt; WL or rejection? I got rejected x6</t>
  </si>
  <si>
    <t>N x 2, Y x 2</t>
  </si>
  <si>
    <t>Rotated but no interview x3</t>
  </si>
  <si>
    <t>N x 8, Y x 2</t>
  </si>
  <si>
    <t>Rotated but no interview / Previously on waitlist, now invited in 2nd wave//previously on waitlist, still on waitlist :(</t>
  </si>
  <si>
    <t>Y x 23</t>
  </si>
  <si>
    <t>N x 21, Y x 2</t>
  </si>
  <si>
    <t>10/18 email x13--did you guys get told a position on the waitlist? | Yes, anyone get told a position that wasn't "high"</t>
  </si>
  <si>
    <t>10/18 email x5</t>
  </si>
  <si>
    <t>Rotated but no interview x4 / 4th contact date 11/15 x3</t>
  </si>
  <si>
    <t>N x 7, Y x 9</t>
  </si>
  <si>
    <t>10/30 email x 2</t>
  </si>
  <si>
    <t>11/2 ERAS x6</t>
  </si>
  <si>
    <t>N x 9, Y x 1</t>
  </si>
  <si>
    <t>ERAS 10/30 x5</t>
  </si>
  <si>
    <t>N x 10, Y x 2</t>
  </si>
  <si>
    <t>N x 7, Y x 1</t>
  </si>
  <si>
    <t>11/6 email</t>
  </si>
  <si>
    <t xml:space="preserve">Invited 46 for interview ///lol </t>
  </si>
  <si>
    <t xml:space="preserve">ok </t>
  </si>
  <si>
    <t xml:space="preserve">I added the interview dates, invites go out next week//what is this message?? x2//i'm pretty sure it's just a notification of the interview date, not an invite, right? // check ERAS on the interviews tab, it was an invite//still not seeing it on the interview tab....are you all? </t>
  </si>
  <si>
    <t>Y x 4 N x 8</t>
  </si>
  <si>
    <t>rotated no interview x5; Rejection email said 198 applied; Invitation email said 30 invites</t>
  </si>
  <si>
    <t>N x 9 Y x 6</t>
  </si>
  <si>
    <t>Email 10/30 x17</t>
  </si>
  <si>
    <t>Y x 24</t>
  </si>
  <si>
    <t>N x 23 Y x 1</t>
  </si>
  <si>
    <t>N x 10 Y x 3</t>
  </si>
  <si>
    <t>ERAS 10/26 x 17</t>
  </si>
  <si>
    <t>Email 10/25/2017 x2</t>
  </si>
  <si>
    <t>Stated 26 invites</t>
  </si>
  <si>
    <t>Y x 3 N x 6</t>
  </si>
  <si>
    <t>10/24/2017 ERAS x9</t>
  </si>
  <si>
    <t>Y x 1 N x6</t>
  </si>
  <si>
    <t>ERAS 10/25 x 2</t>
  </si>
  <si>
    <t>Eras 11/10</t>
  </si>
  <si>
    <t>1 spot, 28 interviews? Ouch</t>
  </si>
  <si>
    <t>N x 14, Y x 2</t>
  </si>
  <si>
    <t>Y x 3, N x 12</t>
  </si>
  <si>
    <t>ERAS 10/27 x 2</t>
  </si>
  <si>
    <t>10/27 eras x9</t>
  </si>
  <si>
    <t>Y x 2, N x 5</t>
  </si>
  <si>
    <t>CPMC (1/4)
Buffalo (1/2)</t>
  </si>
  <si>
    <t>HALLOWEEN</t>
  </si>
  <si>
    <t>CPMC (2/4) 
UTMemphis (1/2)</t>
  </si>
  <si>
    <t>Mt. Sinai (1/X)
UWisconsin (1/3)</t>
  </si>
  <si>
    <t>Kaiser (1/3)</t>
  </si>
  <si>
    <t>MayoMN (1/3)</t>
  </si>
  <si>
    <t>UTMemphis (2/2)
Buffalo (2/2)</t>
  </si>
  <si>
    <t>Henry Ford (1/3)</t>
  </si>
  <si>
    <t>MayoMN (2/3)
Kaiser (2/3)</t>
  </si>
  <si>
    <t>Mayo MN (3/3)
Georgetown (1/3)</t>
  </si>
  <si>
    <t>UVA (1/3)
CPMC (3/4)
Stony brook (1/3)         Minnesota (1/2)</t>
  </si>
  <si>
    <t>UWisconsin (2/3)
Duke (1/3)</t>
  </si>
  <si>
    <t>Penn (1/X)</t>
  </si>
  <si>
    <t>UCSF (1/2)                     VCU (1/2)                       MCW (1/4)</t>
  </si>
  <si>
    <t>U-Cincinnati (1/3)
Maryland (1/2)              VCU (1/2)
Colorado (1/2)               Michigan (1/3)      NYU (1/2)
Stanford (1/3)
WashU (1/3)</t>
  </si>
  <si>
    <t>WVU (1/2), 
UWisconsin (3/3)
Vanderbilt (1/2)
Iowa (1/5)
JHU (1/3)
Wake Forest (1/3)
Chicago (1/2)
Penn (2/X)
Henry Ford (2/3)</t>
  </si>
  <si>
    <t>MUSC (1/2)
Sinai (2/x)
William Beaumont (1/2)</t>
  </si>
  <si>
    <t>UWashington (1/2)
William Beaumont (2/2)
OHSU (1/3)</t>
  </si>
  <si>
    <t>Mayo AZ (1/2)
USC (1/3)
Georgetown (2/3)
Einstein (1/3)
Colorado (2/2)
Yale (1/2)</t>
  </si>
  <si>
    <t>CPMC (4/4)
Loyola (1/1) 
Cedars-Sinai (1/2) 
Rutgers (1/2)
Northwestern (1/2)    NYU (2/2)
Maryland (2/2)
Mayo Jax (1/3)
UCSD (1/3)
Tufts (1/3)
UNC (1/3)
Fox Chase (1/2)
MDACC (1/4)
Rush (1/3)</t>
  </si>
  <si>
    <t>Wayne State (1/1)
UTSW (1/3) UK (1/2)</t>
  </si>
  <si>
    <t xml:space="preserve">Baylor    Mayo Jax (2/3)
JHU (2/3)
Chicago (2/2)
UNC (2/3)
Fox Chase (2/2)              </t>
  </si>
  <si>
    <t>Mayo AZ (2/2)</t>
  </si>
  <si>
    <t>MCW (2/4)
Texas A&amp;M (1/1)
OHSU (2/3)
Stanford (2/3)</t>
  </si>
  <si>
    <t>MUSC (2/2)
Stony brook (2/3)
USC (2/3)
UTMB (1/3)
Einstein (2/3)   Yale (2/2)</t>
  </si>
  <si>
    <t>UVA (2/3)
U-Cincinnati (2/3)       
Rutgers (2/2)                        
UCSF (2/2)                    
VCU (2/2)                     
Mayo Jax (3/3)
UCSD (2/3)
UPMC (1/2)
Columbia (1/2)                     Michigan (2/3)</t>
  </si>
  <si>
    <t>WVU (2/2)
Iowa (2/5)
Duke (2/3)
Henry Ford (3/3)
MDACC (2/4)
WashU (2/3)</t>
  </si>
  <si>
    <t>UNC (3/3)</t>
  </si>
  <si>
    <t>Texas A&amp;M (2/2)
UPMC (2/2)                 Cornell (1/2)</t>
  </si>
  <si>
    <t>Tufts (2/3)</t>
  </si>
  <si>
    <t>X-MAS EVE</t>
  </si>
  <si>
    <t>Emory (1/4)</t>
  </si>
  <si>
    <t xml:space="preserve">UF (1/1)
Tufts (3/3)
Utah (1/2)
U-Cincinnati (3/3)
Columbia (2/2)
Oklahoma (1/2)                Emory (2/4) Moffitt (1/2) </t>
  </si>
  <si>
    <t xml:space="preserve">UR (1/3)           UK (2/2)                </t>
  </si>
  <si>
    <t>Cleveland Clinic (1/4)
Iowa (3/5)
JHU (3/3)
Wake Forest (2/3)       Emory (3/4)  Maimi (1/3)         Moffitt             Baylor     UCLA</t>
  </si>
  <si>
    <t>MCW (3/4)
OSU (1/3)
City of Hope</t>
  </si>
  <si>
    <t>OHSU (3/3)           Cornell (2/2)</t>
  </si>
  <si>
    <t>UWashington (2/2)
Georgetown (3/3)
Einstein (3/3)
OSU (2/3)</t>
  </si>
  <si>
    <t>Utah (2/2), 
Cedars-Sinai (2/2)
Stony brook (3/3) 
Louisville (1/2)
Thomas Jefferson (1/2) 
Minnesota (2/2)
UCSD (3/3)                         Michigan (3/3)
Rush (2/3)                 Emory (4/4) Miami (2/3)</t>
  </si>
  <si>
    <t>UR (2/3)</t>
  </si>
  <si>
    <t>Cleveland Clinic (2/4)
Vanderbilt (2/2)
WashU (3/3)</t>
  </si>
  <si>
    <t xml:space="preserve">MSK </t>
  </si>
  <si>
    <t>Thomas Jefferson (2/2)
USC (3/3)
UTMB (2/3)</t>
  </si>
  <si>
    <t>UVA (3/3)
Louisville (2/2)
Northwestern (2/2)
MCW (4/4)
Oklahoma (2/2)
MDACC (3/4)
Rush (3/3)</t>
  </si>
  <si>
    <t xml:space="preserve">UR (3/3)
UTSW (2/3)                                    </t>
  </si>
  <si>
    <t>Cleveland Clinic (3/4)
Iowa (4/5)
Duke (3/3)
Wake Forest (3/3)</t>
  </si>
  <si>
    <t>Stanford (3/3)</t>
  </si>
  <si>
    <t>UTMB (3/3)</t>
  </si>
  <si>
    <t>Loma Linda (1/2)
MDACC (4/4)</t>
  </si>
  <si>
    <r>
      <rPr>
        <rFont val="Cambria"/>
      </rPr>
      <t xml:space="preserve">Feb 2  </t>
    </r>
    <r>
      <rPr>
        <rFont val="Cambria"/>
        <color rgb="FFFF0000"/>
      </rPr>
      <t xml:space="preserve">Loma Linda (2/2) </t>
    </r>
  </si>
  <si>
    <t xml:space="preserve"> UTSW (3/3)</t>
  </si>
  <si>
    <t>Cleveland Clinic (4/4)
Iowa (5/5)</t>
  </si>
  <si>
    <t>Kansas (3/3)</t>
  </si>
  <si>
    <t xml:space="preserve">Radiation Oncology Prediction Zone 2017-2018! </t>
  </si>
  <si>
    <r>
      <rPr>
        <rFont val="Cambria"/>
        <b/>
        <color rgb="FF6397EB"/>
        <sz val="8.0"/>
      </rPr>
      <t xml:space="preserve">If past behavior predicts future behavior, the 2016 dates indicate which programs notify applicants early or late and if multiple invite waves occur. (R) means rotator only invite. The </t>
    </r>
    <r>
      <rPr>
        <rFont val="Cambria"/>
        <b/>
        <color rgb="FF9900FF"/>
        <sz val="8.0"/>
        <u/>
      </rPr>
      <t>purple</t>
    </r>
    <r>
      <rPr>
        <rFont val="Cambria"/>
        <b/>
        <color rgb="FF6397EB"/>
        <sz val="8.0"/>
      </rPr>
      <t xml:space="preserve"> banner indicates current timeframe. </t>
    </r>
    <r>
      <rPr>
        <rFont val="Cambria"/>
        <b/>
        <color rgb="FF000000"/>
        <sz val="8.0"/>
        <u/>
      </rPr>
      <t>Black</t>
    </r>
    <r>
      <rPr>
        <rFont val="Cambria"/>
        <b/>
        <color rgb="FF6397EB"/>
        <sz val="8.0"/>
      </rPr>
      <t xml:space="preserve"> program cells indicate that interview offers have been extended to non-rotators. </t>
    </r>
    <r>
      <rPr>
        <rFont val="Cambria"/>
        <b/>
        <color rgb="FFF1C232"/>
        <sz val="8.0"/>
        <u/>
      </rPr>
      <t>Yellow</t>
    </r>
    <r>
      <rPr>
        <rFont val="Cambria"/>
        <b/>
        <color rgb="FF6397EB"/>
        <sz val="8.0"/>
      </rPr>
      <t xml:space="preserve"> cells indicate program contact is </t>
    </r>
    <r>
      <rPr>
        <rFont val="Cambria"/>
        <b/>
        <color rgb="FFF1C232"/>
        <sz val="8.0"/>
        <u/>
      </rPr>
      <t>overdue</t>
    </r>
    <r>
      <rPr>
        <rFont val="Cambria"/>
        <b/>
        <color rgb="FF6397EB"/>
        <sz val="8.0"/>
      </rPr>
      <t xml:space="preserve">.
Please leave the conditional formatting scale intact until official 2017-18 contact has been made. </t>
    </r>
  </si>
  <si>
    <t>Region</t>
  </si>
  <si>
    <r>
      <rPr>
        <rFont val="Cambria"/>
        <b/>
        <color rgb="FF6AA84F"/>
        <sz val="10.0"/>
      </rPr>
      <t>16-17</t>
    </r>
    <r>
      <rPr>
        <rFont val="Cambria"/>
        <b/>
        <sz val="10.0"/>
      </rPr>
      <t xml:space="preserve"> Contact Date 1</t>
    </r>
  </si>
  <si>
    <t>Contact Date 2</t>
  </si>
  <si>
    <t>Contact Date 3</t>
  </si>
  <si>
    <t>Contact Date 4</t>
  </si>
  <si>
    <r>
      <rPr>
        <rFont val="Cambria"/>
        <b/>
        <color rgb="FFFF0000"/>
      </rPr>
      <t>17-18</t>
    </r>
    <r>
      <rPr>
        <rFont val="Cambria"/>
        <b/>
      </rPr>
      <t xml:space="preserve"> Rotator Invite</t>
    </r>
  </si>
  <si>
    <r>
      <rPr>
        <rFont val="Cambria"/>
        <b/>
        <color rgb="FFFF0000"/>
      </rPr>
      <t xml:space="preserve">17-18 </t>
    </r>
    <r>
      <rPr>
        <rFont val="Cambria"/>
        <b/>
      </rPr>
      <t>Contact Date 1</t>
    </r>
  </si>
  <si>
    <t>Day of Week</t>
  </si>
  <si>
    <t>Time of Contact</t>
  </si>
  <si>
    <t xml:space="preserve">Week Post ERAS </t>
  </si>
  <si>
    <r>
      <rPr>
        <rFont val="Cambria"/>
        <b/>
        <color rgb="FFFF0000"/>
      </rPr>
      <t xml:space="preserve">17-18 </t>
    </r>
    <r>
      <rPr>
        <rFont val="Cambria"/>
        <b/>
      </rPr>
      <t>Contact Date 2</t>
    </r>
  </si>
  <si>
    <r>
      <rPr>
        <rFont val="Cambria"/>
        <b/>
        <color rgb="FFFF0000"/>
      </rPr>
      <t xml:space="preserve">17-18 </t>
    </r>
    <r>
      <rPr>
        <rFont val="Cambria"/>
        <b/>
      </rPr>
      <t>Contact Date 3</t>
    </r>
  </si>
  <si>
    <r>
      <rPr>
        <rFont val="Cambria"/>
        <b/>
      </rPr>
      <t>Days Offset From 16-17 Contact</t>
    </r>
    <r>
      <rPr>
        <rFont val="Cambria"/>
        <b/>
        <color rgb="FF6AA84F"/>
      </rPr>
      <t xml:space="preserve"> [negative = early]</t>
    </r>
  </si>
  <si>
    <t>W</t>
  </si>
  <si>
    <t>CA, CPMC San Fran</t>
  </si>
  <si>
    <t>Afternoon</t>
  </si>
  <si>
    <t>2016-17 Averages</t>
  </si>
  <si>
    <t>Median Contact Date</t>
  </si>
  <si>
    <t>SW</t>
  </si>
  <si>
    <t>AM</t>
  </si>
  <si>
    <t>Mode Contact Date</t>
  </si>
  <si>
    <t>Average Contact Date</t>
  </si>
  <si>
    <t>MW</t>
  </si>
  <si>
    <t>Early AM</t>
  </si>
  <si>
    <t>Average offset</t>
  </si>
  <si>
    <t>NY, University of Buffalo</t>
  </si>
  <si>
    <t>2017-18 Info</t>
  </si>
  <si>
    <t># Interview Invites</t>
  </si>
  <si>
    <t>% Total Invites Out</t>
  </si>
  <si>
    <t>Evening</t>
  </si>
  <si>
    <t>Weekend</t>
  </si>
  <si>
    <r>
      <rPr>
        <rFont val="Cambria"/>
        <color rgb="FFFFFFFF"/>
        <sz val="10.0"/>
      </rPr>
      <t xml:space="preserve">TX, UTMB </t>
    </r>
    <r>
      <rPr>
        <rFont val="Cambria"/>
        <color rgb="FFB7B7B7"/>
        <sz val="10.0"/>
      </rPr>
      <t xml:space="preserve">* (10/2/2015) </t>
    </r>
  </si>
  <si>
    <t xml:space="preserve">Schools </t>
  </si>
  <si>
    <t>Schools With Invites Out</t>
  </si>
  <si>
    <t>Total Schools</t>
  </si>
  <si>
    <t>% Schools Reporting</t>
  </si>
  <si>
    <t>CA, UCSD</t>
  </si>
  <si>
    <t>MTN</t>
  </si>
  <si>
    <t>Mountain</t>
  </si>
  <si>
    <t>MI, Wayne State Detroit</t>
  </si>
  <si>
    <t>Time of Day Data</t>
  </si>
  <si>
    <t xml:space="preserve">Afternoon </t>
  </si>
  <si>
    <t>Big Event Countdown</t>
  </si>
  <si>
    <t>Rank Lists Due</t>
  </si>
  <si>
    <t>"Did I Match?" Monday</t>
  </si>
  <si>
    <t>Match Day!</t>
  </si>
  <si>
    <t>NY, SUNY Upstate - Syracuse</t>
  </si>
  <si>
    <t># Weeks Past ERAS</t>
  </si>
  <si>
    <t># Invites</t>
  </si>
  <si>
    <t>CT, Yale University</t>
  </si>
  <si>
    <t>FL, Univ. of Miami / Jackson-Memorial</t>
  </si>
  <si>
    <t>NY, NY Presbyterian / Weill Cornell</t>
  </si>
  <si>
    <t>MS, University of Missisippi</t>
  </si>
  <si>
    <t>Institution</t>
  </si>
  <si>
    <t>3 star hotel, 12 minutes from med center right off metro</t>
  </si>
  <si>
    <t>1/13-1/15 (you could choose just one night or both</t>
  </si>
  <si>
    <t>$65 a night (so $130 total but $32 if you only stay one night)</t>
  </si>
  <si>
    <t>M / M</t>
  </si>
  <si>
    <t>radonc33@gmail.com</t>
  </si>
  <si>
    <t>Booked</t>
  </si>
  <si>
    <t>2 star hotel, 2 queen beds, 10 miles, 15 minutes west of hospital. I rented a car so we can carpool down</t>
  </si>
  <si>
    <t>12/7 - 12/8</t>
  </si>
  <si>
    <t>$60 per night so $30 each</t>
  </si>
  <si>
    <t>M / don't care</t>
  </si>
  <si>
    <t>comment here if interested:</t>
  </si>
  <si>
    <t>3 star hotel, 2 queen beds, 2 miles from hospital in hyde park: 8 minutes by car, 30 minutes by public transportation, hotel has a shuttle that goes to the campus starting at 7am</t>
  </si>
  <si>
    <t>12/9 - 12/11</t>
  </si>
  <si>
    <t>~$320 for both people, both nights
$160 both people, one night
$80 per person, per night</t>
  </si>
  <si>
    <t>M / dont care</t>
  </si>
  <si>
    <t>Checked in</t>
  </si>
  <si>
    <t>Tudor Arms Hotel (3 star hotel, 2 queen beds, less than a mile from hospital)</t>
  </si>
  <si>
    <t>1/27-1/29</t>
  </si>
  <si>
    <t>~$240 for both people, both nights
$120 both people, one night
$60 per person, per night</t>
  </si>
  <si>
    <t>I am Looking for 1/26</t>
  </si>
  <si>
    <t>Had a bit of a mishap scheduling 1/26/18 inteview. If anyone is cancelling please let me know. feel free to text 616 648 0945</t>
  </si>
  <si>
    <t xml:space="preserve">Alabama </t>
  </si>
  <si>
    <t>Cancelling</t>
  </si>
  <si>
    <t>Cancelled</t>
  </si>
  <si>
    <t>Baylor college of medicine</t>
  </si>
  <si>
    <t>Looking for 1/8</t>
  </si>
  <si>
    <t xml:space="preserve">comment here or email radoncasaurus@gmail.com, will pay $$ for your hotel stay here or elsewhere if you are local, thanks! </t>
  </si>
  <si>
    <t>Cedars</t>
  </si>
  <si>
    <t>Looking for 1/12</t>
  </si>
  <si>
    <t>Email axa5180@gmail.com ! Thanks !</t>
  </si>
  <si>
    <t>Looking for 12/8</t>
  </si>
  <si>
    <t>Person who posted in row 11 [Cedars: has 12/8, wants 12/11], can you tell me if your 12/8 date becomes available?</t>
  </si>
  <si>
    <t>ok, I've sent an email to you!</t>
  </si>
  <si>
    <t>RESOLVED</t>
  </si>
  <si>
    <t>Looking for 1/12/17</t>
  </si>
  <si>
    <t>Comment here , willing to pay // (11/2) I also have that. I can switch with you if you still are interested (see row 37). // I have that. I may need to switch at some point, but not as of yet. I'll come here first if i do.</t>
  </si>
  <si>
    <t xml:space="preserve">Ok thanks ! I’ll check back </t>
  </si>
  <si>
    <t>HEY - I just canceled my 1/12/2017 date. Call to take it, I guess?</t>
  </si>
  <si>
    <t>Looking for 1/12/17 or any other date</t>
  </si>
  <si>
    <t xml:space="preserve">Comment here. Willing to do anything! </t>
  </si>
  <si>
    <t>I just canceled mine today! can you call and see if it's available?</t>
  </si>
  <si>
    <t xml:space="preserve">pretty sure that I just got an interview as a result of your cancellation lol // CONGRATS! :) </t>
  </si>
  <si>
    <t xml:space="preserve">Cincinnati </t>
  </si>
  <si>
    <t xml:space="preserve">cancelled  </t>
  </si>
  <si>
    <t>Looking for 1/15/2018</t>
  </si>
  <si>
    <t>comment here if willing!</t>
  </si>
  <si>
    <t>Looking for 1/5/18</t>
  </si>
  <si>
    <t>comment here if you or anyone you know would like to switch dates....willing to pay $ // just cancelled my 1/5 date, call them!</t>
  </si>
  <si>
    <t>Thanks, I got it switched!</t>
  </si>
  <si>
    <t>comment here if you would like to trade or are cancelling // I did cancel 1/5! Would ask coordinator if it is open!</t>
  </si>
  <si>
    <t>sorry man, fixed my problem the other day through another means // no worries!</t>
  </si>
  <si>
    <t xml:space="preserve">Looking fof 1/5 </t>
  </si>
  <si>
    <t>Please email: love2figureskate@yahoo.com</t>
  </si>
  <si>
    <t>yes, canceled</t>
  </si>
  <si>
    <t xml:space="preserve">Cornell </t>
  </si>
  <si>
    <t>resolved :-)</t>
  </si>
  <si>
    <t>Looking for 1/5</t>
  </si>
  <si>
    <t>Comment here if you would like to trade, thanks!</t>
  </si>
  <si>
    <t>looking for 1/3</t>
  </si>
  <si>
    <t>Please text 9016878324 - willing to compensate</t>
  </si>
  <si>
    <t>looking for 1/3/18</t>
  </si>
  <si>
    <t>please text 6106595107 if you can trade, happy to $$$ if need be - thanks!!!</t>
  </si>
  <si>
    <t>Hey, I cancelled my 1/3 interview this morning. Contact the PC to take it?</t>
  </si>
  <si>
    <t>Henry ford</t>
  </si>
  <si>
    <t>cancelled</t>
  </si>
  <si>
    <t>Hofstra</t>
  </si>
  <si>
    <t>looking for 1/22 or 1/29</t>
  </si>
  <si>
    <t xml:space="preserve">If you are willing or able to trade please text message me at 801-885-4001 - Thank you! </t>
  </si>
  <si>
    <t>Looking for  1/8 or 1/22 or 1/29</t>
  </si>
  <si>
    <t>comment here if you are willing to trade, thank you!</t>
  </si>
  <si>
    <t>Looking for 1/18</t>
  </si>
  <si>
    <t>radoncapp24@gmail.com - Please email if willing to trade or cancelling</t>
  </si>
  <si>
    <t>Looking for 1/18/2018</t>
  </si>
  <si>
    <t>resolved</t>
  </si>
  <si>
    <t xml:space="preserve">Jefferson </t>
  </si>
  <si>
    <t xml:space="preserve">I just cancelled my Jefferson 1/18 interview yesterday on 12/15! </t>
  </si>
  <si>
    <t>Looking for 12/11/17</t>
  </si>
  <si>
    <t>comment here and we can go from there</t>
  </si>
  <si>
    <t>Kansas University</t>
  </si>
  <si>
    <t xml:space="preserve">Kentucky </t>
  </si>
  <si>
    <t>Looking for 1/6/2018</t>
  </si>
  <si>
    <t>comment here</t>
  </si>
  <si>
    <t xml:space="preserve">Louisville </t>
  </si>
  <si>
    <t xml:space="preserve">cancelling </t>
  </si>
  <si>
    <t>ake</t>
  </si>
  <si>
    <t>Mayo Arizona</t>
  </si>
  <si>
    <t>do you know if there was an official waitlist?</t>
  </si>
  <si>
    <t>I don't know, sorry! // there was a waitlist through thalamus</t>
  </si>
  <si>
    <t>Mayo Az</t>
  </si>
  <si>
    <t>Mayo AZ</t>
  </si>
  <si>
    <t xml:space="preserve">Looking for 12/11 </t>
  </si>
  <si>
    <t>Please comment here!</t>
  </si>
  <si>
    <t>looking for 12/11/17</t>
  </si>
  <si>
    <t>MCW (Med College Wisconsin)</t>
  </si>
  <si>
    <t xml:space="preserve">Looking for 1/9 </t>
  </si>
  <si>
    <t>email radoncapp2017@gmail.com, thank  you!</t>
  </si>
  <si>
    <t>MCWisconsin</t>
  </si>
  <si>
    <t>Looking for 12/13</t>
  </si>
  <si>
    <t xml:space="preserve">Comment here if you can trade! Thanks! // I just cancelled my 12/13 at MCW so call/email the PC to take it! </t>
  </si>
  <si>
    <t>Looking for 1/9/2018 or 1/19/18</t>
  </si>
  <si>
    <t>I took the open 12/13 date so there should be a 1/9 interview date opened, if you want to email the PC.</t>
  </si>
  <si>
    <t>MD Anderson</t>
  </si>
  <si>
    <t>Looking for 1/19/18 or 1/26/18</t>
  </si>
  <si>
    <t>Looking for 01/17/2018</t>
  </si>
  <si>
    <t>looking for 1/17</t>
  </si>
  <si>
    <t xml:space="preserve">Please text 9016878324 - willing to compensate </t>
  </si>
  <si>
    <t>comment here if you would like to trade or are cancelling (you can see why I need to swap one of these dates)</t>
  </si>
  <si>
    <t>// i have 1/12/18, would like to swap to 12/1, email @ radoncswap201718@gmail.com</t>
  </si>
  <si>
    <t>Looking for 1/17/18</t>
  </si>
  <si>
    <t>Comment here if willing!</t>
  </si>
  <si>
    <t>Looking for 2/14</t>
  </si>
  <si>
    <t>Comment here if you can switch with me!</t>
  </si>
  <si>
    <t>I have jan 5 for transitional year interview only - are you posting for rad onc? (mmgdob@gmail.com) //  Yes, this is for rad onc only.</t>
  </si>
  <si>
    <t>looking for 01/19/17</t>
  </si>
  <si>
    <t>comment here if you want to switch!</t>
  </si>
  <si>
    <t>also looking for 01/19/17</t>
  </si>
  <si>
    <t>please comment here if you want to switch!</t>
  </si>
  <si>
    <t>Looking for 12/1</t>
  </si>
  <si>
    <t>comment here if you or anyone you know would like to switch dates, please!</t>
  </si>
  <si>
    <t>looking for 12/1/17</t>
  </si>
  <si>
    <t>please comment if you're willing to switch!</t>
  </si>
  <si>
    <t>Looking for 11/28/17</t>
  </si>
  <si>
    <t>Please comment here! Thanks!</t>
  </si>
  <si>
    <t>Claimed , thanks! // I'm glad it worked out (:</t>
  </si>
  <si>
    <t>Looking for 1/12 or 1/19</t>
  </si>
  <si>
    <t>Comment if willing to trade!</t>
  </si>
  <si>
    <t xml:space="preserve">Rutgers </t>
  </si>
  <si>
    <t>Rutgers- RWJ</t>
  </si>
  <si>
    <t>Looking for 12/15/17</t>
  </si>
  <si>
    <t>Comment if you can trade.  Will only work if I also get a trade with the request below as well. Thanks</t>
  </si>
  <si>
    <t xml:space="preserve">Hey there, I'm considering canceling my 12/15 Rutgers, so I'll check here and see if you're able to get your other swap too! :)/// hey i was able to switch my maryland interview.  If you could text me when you cancel Rutgers that would be great.  Thanks!! </t>
  </si>
  <si>
    <t>Looking for 1/23/18</t>
  </si>
  <si>
    <t>Comment if willing to trade. Thanks</t>
  </si>
  <si>
    <t>looking for 1/23</t>
  </si>
  <si>
    <t>Willing to compensate $$ - comment if willing to trade! (Currently have 12/1)</t>
  </si>
  <si>
    <t>Looking for 1/26</t>
  </si>
  <si>
    <t>comment here if willing to trade or cancelling. Thanks!</t>
  </si>
  <si>
    <t>looking for 12/20/2017</t>
  </si>
  <si>
    <t>looking for 1/18</t>
  </si>
  <si>
    <t xml:space="preserve">Comment here if willing to trade or cancelling, thanks! </t>
  </si>
  <si>
    <t>resolved.</t>
  </si>
  <si>
    <t>Comment here if willing to trade or cancelling, or email me at theanonymousalpaca@gmail.com. Thank you!</t>
  </si>
  <si>
    <t>12/22 or 1/5</t>
  </si>
  <si>
    <t>I'm not sure how to do this pseudo-anonymously, comment here and we'll figure it out -&gt;</t>
  </si>
  <si>
    <t>Hi I am willing to swap 1/5 for your date if you see this, my email is rycmill@gmail.com | Resolved!</t>
  </si>
  <si>
    <t xml:space="preserve">Looking for 12/22 or 1/22 </t>
  </si>
  <si>
    <t xml:space="preserve">please text 201-286-0673 or comment here if you are willing to do this last minute trade! </t>
  </si>
  <si>
    <t xml:space="preserve">Cancelled </t>
  </si>
  <si>
    <t>looking for 12/11</t>
  </si>
  <si>
    <t xml:space="preserve">comment here if you can switch with me or if you are cancelling! </t>
  </si>
  <si>
    <t>will be cancelling my 12/11 spot soon, will post here when i do so</t>
  </si>
  <si>
    <t>looking for 1/8/17</t>
  </si>
  <si>
    <t>comment here if you would like to trade or are cancelling! - email abargeron@mednet.ucla.edu by end of today (12/13) if you're interested in moving to 1/8</t>
  </si>
  <si>
    <t>UColorado</t>
  </si>
  <si>
    <t xml:space="preserve">haven’t heard from person below, any other takers?  -- have you resolved this yet with the person below? If she/he isn't getting back, I can switch (email radonc27@gmail.com). Thank you!! </t>
  </si>
  <si>
    <t xml:space="preserve">Please text 805 208 5652 if you can switch! </t>
  </si>
  <si>
    <t>ULouisville</t>
  </si>
  <si>
    <t>UMami</t>
  </si>
  <si>
    <t>Looking for 1/17/2018</t>
  </si>
  <si>
    <t>looking for 12/1</t>
  </si>
  <si>
    <t>Email @ radoncswap201718@gmail.com, willing to compensate</t>
  </si>
  <si>
    <t>I just cancelled a Dec 1 spot yesterday (switched to the 15th) so may want to inquire</t>
  </si>
  <si>
    <t>Looking for 12/19/17</t>
  </si>
  <si>
    <t xml:space="preserve">I have 12/8 and i'd be cool with 12/11. Can you make the 8th work? </t>
  </si>
  <si>
    <t>unfortunately i have another one on the 8th// me too, no worries.</t>
  </si>
  <si>
    <t>Looking for 12/19/2017</t>
  </si>
  <si>
    <t>Please email me at researchinterventions@gmail.com if you can switch! Willing to compensate generously!</t>
  </si>
  <si>
    <t xml:space="preserve"> looking for 12/19/2017</t>
  </si>
  <si>
    <t>I have 12/8/17, I want 12/11 or 12/19</t>
  </si>
  <si>
    <t>email radswaps2018@gmail.com if you can help!</t>
  </si>
  <si>
    <t>check your email</t>
  </si>
  <si>
    <t>Looking for 12/19</t>
  </si>
  <si>
    <t>Please email researchinterventions@gmail.com to trade or if you are canceling!</t>
  </si>
  <si>
    <t>Univ of Washington</t>
  </si>
  <si>
    <t>Looking for 12/6/17</t>
  </si>
  <si>
    <t>Hey - I have 12/6 and might be willing to trade for 1/11. I checked the thalamus wait list process https://thalamus.uservoice.com/knowledgebase/articles/424102-applicant-using-the-interview-date-waitlist and it looks like there is no ranked wait-list, just a free-for-all when a spot opens. We could potentially trade dates. If you want to text me to discuss - ***-***-****</t>
  </si>
  <si>
    <t>I'm also on 12/6 and would love 1/11 if the other trade didn't work out</t>
  </si>
  <si>
    <t>Univ. of Maryland</t>
  </si>
  <si>
    <t>Looking for 12/8/17</t>
  </si>
  <si>
    <t>Comment if you can trade.  Will only work if I also get a trade with the request above as well. Thanks</t>
  </si>
  <si>
    <t>Hey I have 12/8, need 12/1. I switched to waitlist 12/1, so the 12/8 should be open now. Let me know if it works// Thank you it worked!</t>
  </si>
  <si>
    <t>it still says waitlisted for me? did you jump off 12/1?/// yea i did /// emailed them and all fixed, thanks!</t>
  </si>
  <si>
    <t>University Madison Wisconsin</t>
  </si>
  <si>
    <t>Looking for other dates</t>
  </si>
  <si>
    <t>please comment here if interested</t>
  </si>
  <si>
    <t>Comment here if willing to trade or cancelling, thanks!</t>
  </si>
  <si>
    <t>Hi, I have UMD on 12/8 and looking for 12/1 - feel free to email me at thegreatxebra@aim.com (middle school email lol)</t>
  </si>
  <si>
    <t>University Washington</t>
  </si>
  <si>
    <t>looking for 11/28</t>
  </si>
  <si>
    <t>comment here if you or anyone you know would like to switch dates....willing to pay $</t>
  </si>
  <si>
    <t>Comment here please!</t>
  </si>
  <si>
    <t xml:space="preserve">USC </t>
  </si>
  <si>
    <t>any date outside of 1/4-1/13</t>
  </si>
  <si>
    <t>Please text 917-687-9296 if you're able to swap</t>
  </si>
  <si>
    <t>resolved :)</t>
  </si>
  <si>
    <t>Looking for 01/05/18</t>
  </si>
  <si>
    <t>Looking for 1/25/17</t>
  </si>
  <si>
    <t>comment here if you would like to trade or are cancelling, or you can email radoncapplicant19@gmail.com :)</t>
  </si>
  <si>
    <t>Comment here if you can switch! Call/text // did you get a confirmation on this date already? I haven't heard back from coordinator on my date yet</t>
  </si>
  <si>
    <t>looking for 11/17/17</t>
  </si>
  <si>
    <t>only viable if the request for the vcu 12/16 interview can be met, willing to compensate!</t>
  </si>
  <si>
    <t>Looking for 1/15/17</t>
  </si>
  <si>
    <t xml:space="preserve">text me at (972)-268-2035 for a trade. </t>
  </si>
  <si>
    <t>Looking for 12/16</t>
  </si>
  <si>
    <t>only viable if the request for 12/1 UVA interview can be met-will compensate!</t>
  </si>
  <si>
    <t xml:space="preserve">Looking for 1/22/18 </t>
  </si>
  <si>
    <t xml:space="preserve">Please text 9048949904 if willing! </t>
  </si>
  <si>
    <t>Looking for 1/8/2018</t>
  </si>
  <si>
    <t>Looking for  1/8 or 1/22</t>
  </si>
  <si>
    <t>looking for 1/22/2018</t>
  </si>
  <si>
    <t>comment here if you can switch with me or if you are cancelling</t>
  </si>
  <si>
    <t>looking for 1/15</t>
  </si>
  <si>
    <t>Looking for 1/15/18</t>
  </si>
  <si>
    <t xml:space="preserve">Willing to compensate for one night hotel stay or equivalent. Please comment or email radonc1937@gmail.com if interested. Thanks! </t>
  </si>
  <si>
    <t>Have 12/5 AM looking for any other block (12/5 PM or 12/6 AM or PM).</t>
  </si>
  <si>
    <t>comment here if you are willing to trade interview blocks, thanks!</t>
  </si>
  <si>
    <t>thanks! I just emailed the coordinator to see if I could pick up that spot, if that works, 11/27 will be opening up</t>
  </si>
  <si>
    <t>Hope it works out for you! :)</t>
  </si>
  <si>
    <t>wvu</t>
  </si>
  <si>
    <r>
      <rPr>
        <rFont val="Arial"/>
        <color rgb="FF231F20"/>
        <sz val="7.0"/>
      </rPr>
      <t>sdn rad onc  -</t>
    </r>
    <r>
      <rPr>
        <rFont val="Arial"/>
        <b/>
        <color rgb="FF231F20"/>
        <sz val="7.0"/>
      </rPr>
      <t xml:space="preserve"> HP STEP ONE 227</t>
    </r>
  </si>
  <si>
    <t>PGY2 Spots Open</t>
  </si>
  <si>
    <t>Research Meeting Funds</t>
  </si>
  <si>
    <t>Vacation Time</t>
  </si>
  <si>
    <t>Call Schedule</t>
  </si>
  <si>
    <t>Total # Residents</t>
  </si>
  <si>
    <t>Research Time / Holman</t>
  </si>
  <si>
    <t>Faculty Coverage</t>
  </si>
  <si>
    <t>Anticipated Changes</t>
  </si>
  <si>
    <t>~</t>
  </si>
  <si>
    <t>Dual Degree</t>
  </si>
  <si>
    <t>$1500 per meeting (up to 8 meetings during residency) Additional book fund money for every publication.</t>
  </si>
  <si>
    <t>3 Weeks per year + ~5 holiday days per year</t>
  </si>
  <si>
    <t>Week long call. ~20 call weeks over the course of 4 years (Roughly 8, 6, 4, 2 weeks per year from PGY-2 to PGY-5).</t>
  </si>
  <si>
    <t>Guaranteed 6 months. Additional time negotiable. Holman pathway supported and encouraged in appropriate applicants. Currently 1 resident getting an MPH and another secured a T32 grant with an additional year of dedicated research // Good track record of successful Holman graduates recently. The department is hiring more physician-scientists</t>
  </si>
  <si>
    <t>1:1 or 1:2 (80: 20 physician scientists). No cross coverage.</t>
  </si>
  <si>
    <t>Protons anticipated for 2020. PD said they broke ground.</t>
  </si>
  <si>
    <t>Happy group of residents and seemed to know each other pretty well. 75% go private practice. Strong lab support if that's what you want to do.</t>
  </si>
  <si>
    <t>They were upfront about lacking prostate brachy experience (they have abundant gyn brachy). There is an option for going to Peurto Rico to get prostate brachy experience // peurto rico experience is currently down from the damage there. only 80% sure</t>
  </si>
  <si>
    <t>1 resident is currently getting an MPH.</t>
  </si>
  <si>
    <t>AR, University of Arkansas for Medical Sciences (UAMS)</t>
  </si>
  <si>
    <t>1 for 2018 start</t>
  </si>
  <si>
    <t>Available if presenting</t>
  </si>
  <si>
    <t>3 weeks/year</t>
  </si>
  <si>
    <t>Only when attending on service takes call</t>
  </si>
  <si>
    <t>Guaranteed 3 months(up to 1 year depending on project)</t>
  </si>
  <si>
    <t>I was very impressed by how organized the program and interview day was, great facilitiesx3, large hospital complex with new and old wings//only academic center in state that gets all referrals// the attendings and physics department were incredibly kind and enthusiastic about teaching and getting residents involved with research and clinical trials//faculty seemed very invested in residents and fostering their academic and clinical goals// the chair has a great lab, lots of clinical trials, gym in house, resident room has windows//cheap cost of living, faculty talked about outdoors opportunities in surrounding area and state and seemed like a down-to-earth bunch//both chair and PD seemed invested in success of residents and would support your ambitions//seemed like residents will have the opportunity to shape the program and tailor to their academic interests</t>
  </si>
  <si>
    <t>new program, mix of old and young attendings</t>
  </si>
  <si>
    <t xml:space="preserve">8 call weeks per year pgy2-4, 4 call weeks pgy5 </t>
  </si>
  <si>
    <t>6 months + 1 month pgy1, 1 month pgy3</t>
  </si>
  <si>
    <t xml:space="preserve">Expansion to 8 residents in the next few years, approved by acgme but waiting for mayo approval </t>
  </si>
  <si>
    <t xml:space="preserve">I rotated there and had a really good experience. The two new residents they brought in are great and the residents who have been there seemed really happy. They have really good research support and lots of opportunities to jump on new projects. The facilities are really impressive and they have some great attendings.  4 proton therapy rooms, all IMPT. Fantastic integrated department with protons and photon under same roof. Senior resident has gotten a lot of interest for academic positions. TY year looks great. </t>
  </si>
  <si>
    <t>Newer program. 2 residents dropped out last year. Unclear reason why.  // Intern and PGY2 went into other specialties // Yikes. // &lt;-!!!!! // Intern went into psychiatry and PGY2 went into internal medicine. Spots were filled by a transfer from UCI since they were on probation and a guy who switched from radiology.</t>
  </si>
  <si>
    <t>new facility + machines 2018</t>
  </si>
  <si>
    <t xml:space="preserve">Small group of attendings, but very nice. Most residents go into private practice but research opportunities are there if you are interested. Getting all new linacs +MR linac OR protons and moving to new facility next year. </t>
  </si>
  <si>
    <t xml:space="preserve">Tucson is a small city, but phoenix &amp; LA are in driving distance. I thought Tucson was small, but it has like 3 Costcos! // Chairman told multiple students during their interviews to not come here/ WHY??/ he said I could go anywhere such as ___so why would I come to univ Arizona. I didn’t correct him but thats definitely not the case as I didn’t even get an interview at ___ so perhaps just out of touch with how competitive it is these days  x3 . Small group of attendings considering there are 2 residents per year </t>
  </si>
  <si>
    <t xml:space="preserve">probably not </t>
  </si>
  <si>
    <t xml:space="preserve">2 conferences paid for if presenting </t>
  </si>
  <si>
    <t>4 weeks</t>
  </si>
  <si>
    <t xml:space="preserve">One weekend a month </t>
  </si>
  <si>
    <t xml:space="preserve">6 months +2 month elective </t>
  </si>
  <si>
    <t xml:space="preserve">No cross coverage </t>
  </si>
  <si>
    <t xml:space="preserve">Dr. Ho leaving for MGH </t>
  </si>
  <si>
    <t>Decent perkst . Nice group of attendings , 9 that are academic . The one resident that graduated last year was hired on as attending at satellite 1 mile away. Plenty of research opportunities and clinical volume . Beautiful hospital . Dr Kamrava, brachytherapy expert from UCLA is now the PD.</t>
  </si>
  <si>
    <t>1 resident per year, expansion undecided as of now.  Pretty pretty good Chairman</t>
  </si>
  <si>
    <t>paid for if presenting, pgy5 for astro</t>
  </si>
  <si>
    <t>weeklong call, frontloaded, split among 3 residents but easy call</t>
  </si>
  <si>
    <t>potential expansion to 8 residents</t>
  </si>
  <si>
    <t>any insights on the program? considering them as my number 1</t>
  </si>
  <si>
    <t>$2,000 per year</t>
  </si>
  <si>
    <t>3 weeks/year + 5 sick days</t>
  </si>
  <si>
    <t>Week-long call, Q4 weeks on avg but varies with PGY level. Easy call, mostly via phone and only need to come to hospital 1-2x per year.</t>
  </si>
  <si>
    <t>12 months but broken up into 2-3 month stretches</t>
  </si>
  <si>
    <t>no faculty coverage in traditional sense. residents see whichever patients they'd like from any attending</t>
  </si>
  <si>
    <t>2020, brand new hospital opening for inpatients. cancer center to remain as is.</t>
  </si>
  <si>
    <t xml:space="preserve">Well balanced clinical program. Happy and tight knit residents, very good lifestyle, 100% board pass rate, excellent job placement (primarily in CA, 85% private practice and 15% academia). Flexible clinic schedule and residents can decide which cases are most beneficial for their learning. Minimal to no scut given attendings are fully independent when resident not working on a case. Lot's of elective and research time. Lottery for subsidized housing for buying (subsidized to approximately 60% off market value). </t>
  </si>
  <si>
    <t>Residents are spread out between multiple sites; difficult to get impactful research done at this program; job placement only excellent in the sense that it's better than what you would otherwise expect from a community program (and then again, only for CA). If you choose to go here you almost need to have already decided on doing private practice after residency, that being said, the PD said that people have done a fellowship to make it easier to get into an academic instituiton after residency</t>
  </si>
  <si>
    <t>Funding for global health available.</t>
  </si>
  <si>
    <t>4 weeks/year</t>
  </si>
  <si>
    <t>Week-long call, varies based on PGY</t>
  </si>
  <si>
    <t xml:space="preserve">Large # of attendings. Fun group of residents.  Curriculum seems set up well for resident learning. Most jobs in private practice in Socal or at Kaiser (positive if you want to end up in California). A few graduates secured academic positions at institutions in California. </t>
  </si>
  <si>
    <t>I personally found the attendings, with one exception, to be more stiff and standoffish, especially during the panel interview. Facility is old and rundown, PD wasn't so friendly. //This program had an ACGME warning, correct? Anyone have any insight on this?</t>
  </si>
  <si>
    <t xml:space="preserve">Re the ACGME warning: The residents' story was that they didn't know the ACGME survey was important, so they just put "fair" or whatever the "average" option is for all the survey questions. </t>
  </si>
  <si>
    <t>Weird interview atmosphere.</t>
  </si>
  <si>
    <t>0-1/yr do Holman, but guaranteed 12 months of protected time.</t>
  </si>
  <si>
    <t xml:space="preserve">Usually 1, occasionally 2. Always on same body site. </t>
  </si>
  <si>
    <t xml:space="preserve">The Stanford name carries a lot of weight, obviously. The focus on interview day presentation seemed to be Stanford's legacy of innovation, and they absolutely want people who will carry that on. Anything you want to do, you can probably find a way to do it with Stanford's resources. Big focus on research and incredibly high academic placement, on the order of &gt;70% if I remember correctly. Good mix of attending-driven and resident-led education. Perks are pretty great: health insurance is unparalleled, gym facilities are amazing, campus is beautiful. 12 months protected research time. Shared resources with rest of Stanford // very happy residents. many report call to be more manageable. </t>
  </si>
  <si>
    <t>Stanford feels like a very "ivory tower" kind of place. I found at least a couple of the faculty interviewers to be extremely impersonal, if not openly hostile. To be fair, you shouldn't let a couple of bad apples color your entire impression, but those encounters were concerning (especially because you'd think they could hide it for just one day?). The day is also unnecessarily long, and after 11 interviews, adding a happy hour and same-day dinner is a little brutal. Living in Palo Alto is expensive, even with the living stipend. x4 to all of this. // not a QOL program, a couple of difficult faculty. x2 //more than "a couple" for sure // what are the hours like? // depends on service but due to double-coverage and front-loaded call, usually long hours (routinely 7-8p or sometimes longer) especially for PGY2s and PGY3s</t>
  </si>
  <si>
    <t xml:space="preserve">Great MBA opportunities availability during 12 months or proected time, at both Stanford and  another UC campus. Met several residents taking advantage of this opportunity. </t>
  </si>
  <si>
    <t>I heard that graduated residents aren't that well-trained since they see a select population of patients, usually the Silicon Valley well-to-do patients. // rotator here, disagree with this. many patients from all over the country, particularly other more remote parts of the west coast. maybe not as high volume as other programs, but certainly higher than neighbor to the North. residents are extremely well-trained since they are given lot of autonomy and pushed pretty hard. graduates do very well. // you have to see how the graduates do outside of their select population of patients. spoiler alert: they don't do well // #troll // how would you possibly know this</t>
  </si>
  <si>
    <t>One of my interviewers was truly antagonistic, and was that way to other interviewees, not just me. gave off a bad impression. when asked if residents enjoyed their program senior residents said "things have gotten much better" versus something like "I am happy", idk that seemed telling...</t>
  </si>
  <si>
    <t xml:space="preserve">week long call, once every few weeks early on but once every couple months for seniors </t>
  </si>
  <si>
    <t xml:space="preserve">3 months +2 months from one day/month over the 4 years . Additional research time possible depending on circumstances. Holman not possible </t>
  </si>
  <si>
    <t>New breast/gyn attending being hired (prior gyn attending switched jobs to UCSD)</t>
  </si>
  <si>
    <t xml:space="preserve">The city of trees .. nice group of residents and attendings with one slightly awkward exception.  Affordable for California . Large catchement area . Good clinical training but residents didn’t seem overworked . 3 month rotation at private practice near Lake Tahoe. Strong didactics, faculty led .  </t>
  </si>
  <si>
    <t>Only 3 months of research. Not much estrogen in the department  || Difficult to build CV for academic positions given how little research time is available. Sacramento might be in CA but it differs greatly from much more appealing CA locations like Bay Area, LA, SD (although it is somewhat less expensive). Job placement mediocre (not a lot of CA/other "desirable" locations, not a lot of academics )</t>
  </si>
  <si>
    <t>The quantity of "estrogen in the department" does not qualify as a negative (or a positive for that matter), so this would fit better under general impressions. Furthermore, the female faculty in the department are in proportion to the national average for female radiation oncology faculty. Fewer female residents at any mid tier or lower program is a natural consequence of favoring female applicants--since female applicants will have more and better options you will preferentially see them in top tier programs; you can change that by ranking this program higher and matching here, or alternatively, if pre-existing gender diversity is a priority for you, you can simply rank top tier programs at the top of your list. // lmfao someone is salty // omg wow... okay</t>
  </si>
  <si>
    <t>&lt;&lt; gender troll strikes again! // im surprised to see so much intellectual laziness from such intelligent people; instead of clutching your pearls, reducing valid arguments to labels, and uttering non sequiturs why don't you contribute to the discussion by actually addressing any of the points in the statement you disagree with</t>
  </si>
  <si>
    <t xml:space="preserve">Available for accepted oral presentation , pgy5 Astro </t>
  </si>
  <si>
    <t xml:space="preserve">9 weeks pgy2, decreases progressively </t>
  </si>
  <si>
    <t xml:space="preserve">10 months </t>
  </si>
  <si>
    <t xml:space="preserve">1:1 mostly , 1:3 chairs service </t>
  </si>
  <si>
    <t>Potentially more money for housing stipend, depends on UCLA  // Recently announced $5000 after tax annual housing stipend</t>
  </si>
  <si>
    <t xml:space="preserve">A generally friendly and productive bunch of residents. Didn't get a strong impression of relations with faculty, but overall seems to be in line with the more relaxed West Coast vibe. Strengths include HDR brachy, with Albert Chang recruited recently from UCSF. Young attendings. Residents said PD is generally pretty supportive. Multiple sites, including the VA, but relatively close together. Los Angeles has a lot to do (and eat) in beautiful weather, but you need a car and traffic can be rough. Most people seem to be able to live close, and subsidized housing is $1600 for 2 BR 2 Bath. //Kardashians x2 best question of the interview season! // Friendly west coast program, everyone I met was generally happy. Residents are productive  </t>
  </si>
  <si>
    <t>Due to high clinical volume, residents have to put in long hours (one said 7 to 8-9PM isn't uncommon?) and definitely appeared overworked. Additionally, no midlevel support (except on brachy) due to apparently a single prior bad NP several years ago... but maybe looking into scribes? As a result though, the resident really has to do everything. Graduating residents also seemed much more stressed about the job search than residents I met at other places. Cost of living is high, and maybe less time to enjoy LA life since you're working so hard. x2 to all of this// semms that residents have awesome opportunities, and job prospects // &lt;--- What makes you say that, residents seemed stressed about job prospects ? x2 // historically really strong job placement, but job market sucks everywhere and la's a tough market// department has lost multiple big name faculty in recent years including to rival institution// unhappy residents openly complaining about overwork //  I disagree about "historically really strong job placement," check the alumni portion of their department website, almost entirely PP with many in random places</t>
  </si>
  <si>
    <t>None discussed</t>
  </si>
  <si>
    <t>are didactics resident or faculty led? // faculty lead //thanks // contour at home? I think they said no // thanks // some of the didactics are resident led. They do have contour at home but they said connection is unreliable.</t>
  </si>
  <si>
    <t>1:1 on some services, 1:2 on others</t>
  </si>
  <si>
    <t xml:space="preserve">more hype </t>
  </si>
  <si>
    <t>Masters degree possible in research year</t>
  </si>
  <si>
    <t xml:space="preserve">Happy, hard-working, awesome residents. Attendings and residents seemed to mesh really well. Program has a very relaxed West Coast vibe. Not a lot of hand-holding, so initiative is definitely important. Changes are being made to add more structure, like assigned faculty mentors, but a lot of this happens organically anyway. Lots of opportunities for research, even international work if you want it. Excellent quality of didactics, and there are definitely some incredible teachers among the faculty. With Penny Sneed retiring next year, Steve Braunstein will be taking over as PD, and he's a great guy to have as an advocate for the residents. Getting to live and play in SF: enough said. </t>
  </si>
  <si>
    <t>Research time is not continuous. Occasionally have to cover 2 faculty, although those services vary in workload. Program is working on increasing midlevel support (most recently, an NP was added to prostate), but some services are definitely still in need. Three different sites to rotate at, so residents are split up a little. Cost of living in SF is pretty wild, even with a $1k/month living stipend. Some rotations require driving between sites during the day for multiple days per week. // I personally felt a disorganized vibe regarding the rotations.</t>
  </si>
  <si>
    <t>$1500 per year.</t>
  </si>
  <si>
    <t>5 weeks / year</t>
  </si>
  <si>
    <t>Week long, split evenly among 7 residents</t>
  </si>
  <si>
    <t>lots of young attendings, chair intent on making usc a "top 20" institution and seems invested in residency program</t>
  </si>
  <si>
    <t>unmatched last year for one spot, had to SOAP // how many spots last year were available? Only 1? Did anyone match through regular match? // residents seemed overworked, common to work until 7-8 pm, lots of scut as most of time is spent at county hospital where you even have to schedule your patients // i can confirm this as well, was here early summer and would regularly see hours of 6-7am to 7 to even 9pm at county. frequently getting your lunch in on the go. many social and language barriers on the daily, scheduling appointments yourself // I have to disagree with above comments. Residents had the option to change to automated scheduling but preferred to have the flexibility of creating their own free and busy days etc. Also, residents regularly leave at 4-5 PM so really not sure where this information is coming from? In my opinion, easily some of the happiest residents in the country.</t>
  </si>
  <si>
    <t>amazing location, great people to work with. // several big name faculty, including current president of ASTRO</t>
  </si>
  <si>
    <t>basic research is somewhat limited x2; Impression I had was that the volume was expanding very quickly without necessary support to back it up -- meaning a lot of work falls on the residents; not necessarily high quality work that leads to learning</t>
  </si>
  <si>
    <t>Amazing program. Super happy residents. Great skiing.</t>
  </si>
  <si>
    <t>Well regarded program with strong research, excellent PD+Chair combo and resident/faculty culture. High QoL with adequate volume and good support</t>
  </si>
  <si>
    <t>Protons will be up and running by the end of this month (hopefully!)</t>
  </si>
  <si>
    <t xml:space="preserve">Super tight-knit, happy, small group of residents. Workload didn't seem too bad at all. Faculty seemed very down to earth as well. PD is a former resident who really emphasized fit for the program. Research was well-supported. DC is a cool place to live. Rotations at three different hospitals with exposure to different populations (ex. Washington Hospital is more urban). The rotation out in Clinton, MD seemed universally liked by the residents, which gives you a more private practice community type feel with a lot of independence. </t>
  </si>
  <si>
    <t xml:space="preserve">Older facilities, with the exception of the proton center. Small department overall. Cost of living in DC is high. No one to suffer through being a PGY-2 with you. 😢 </t>
  </si>
  <si>
    <t>1 week every 3 weeks;</t>
  </si>
  <si>
    <t>~9 months (all PGY4 year minus 3 months GYN and 1 month Peds)</t>
  </si>
  <si>
    <t>mostly 1:1 with CNS being 2:1</t>
  </si>
  <si>
    <t>installing Gamma Knife as we speak</t>
  </si>
  <si>
    <t>Amazing resident cohesiveness; all very supportive of one another. Seem to be moving to more research projects with Dr. Trifiletti hire.
Jacksonville is quite an amazing city! Weather is nice; beach is nearby. // 40min by car is near by?</t>
  </si>
  <si>
    <t xml:space="preserve">Residents seemed micromanaged. Jax is not a "real" big city. </t>
  </si>
  <si>
    <t>6-9 months?</t>
  </si>
  <si>
    <t>Third largest cancer center by volume.</t>
  </si>
  <si>
    <t>1) ASTRO fully covered PGY3-5 regardless if resident is presenting, 2) non-ASTRO meetings fully covered with oral presentation, 3) other meeting participation covered for educational purposes at the discretion of PD</t>
  </si>
  <si>
    <t>About 6-7 weeks per year</t>
  </si>
  <si>
    <t>8, 2 per yr</t>
  </si>
  <si>
    <t>6 months, no Holman</t>
  </si>
  <si>
    <t>None they mentioned, the residents just hired a new Rad Bio professor which is a positive</t>
  </si>
  <si>
    <t xml:space="preserve">PD openly wanted only female residents this year, going so far as to interview 13 women out of 15 total interviewees // for those of you complaining about "estrogen in the department" or nebulous supposed "barriers to entry," this is what actual sexism looks like // they accidentally included applicant data/profiles in the applicant packets and everyone looked pretty similar to me.... // all of the female applicants there I saw at other top tier interviews - the OP accrediting us getting this interview due to sexism is highly offensive and unfair x2 // attributing interview receipt to sexism doesn't mean the people who received the interviews weren't qualified; it means that the PD used sex as a major criterion for interview selection, even though sex is entirely independent from interviewee qualifications. not to mention that OP said that the PD was open about wanting only females. you were at that interview and did not contest the claim itself, which indicates that you know the claim is true. there's concrete evidence of real sexism (you witnessed it yourself) and yet you refuse to acknowledge it. you're no better than the people you demonize. // assuming a 1:3 female:male applicant ratio, one would expect 5 out of 15 interviews to be awarded to female candidates all else being equal. so one could reasonably attribute 8--or half of the total--interviews to sexism. // So to be clear, anything deviating from 1:3 F:M ratio at interviews is due to sexism? Because at many of my interviews, I didn’t see this exact ratio and some times that was because there were more males than this prescribed 1:3 ratio… so I guess that’s due to sexism favoring males… aka what has been going on for ages? Or is it when there are more males it’s because those males are so good and when there are more females it’s because of sexism against males? Which is it?? // </t>
  </si>
  <si>
    <r>
      <rPr/>
      <t xml:space="preserve">Certainly it's possible to observe some deviation away from 1:3 without suspecting sexism.  Like if I see that as many as 4 or even 5 females in a group of 8 interviewees, I think that's pretty natural, or if I see as few as 1 or 2 females out of 8 interviewees, I think that's pretty natural as well. But if I see no females or if I see 87% females... that degree of variance from the expected proportion is suspicious.  Suspicion does not necessarily confirm sexism as there are multiple possible causes to this observed effect (including that one group of applicants, in this case females, were systematically better than their male counterparts) and using an effect to prove a cause is a logical fallacy many claiming sexism fall victim to.  However, this effect combined with the evidence that males and females have similar stats and the testimony that the PD did it on purpose is pretty damning deductively. // </t>
    </r>
    <r>
      <rPr>
        <b/>
      </rPr>
      <t xml:space="preserve">New poster here. As a male applicant, I have no issue when a program/individual wants to interview more female applicants. I'm neither for it or against it. I am curious whether female applicants are for or against it. I am annoyed, however, when female applicants says this doesn't happen at all in rad onc when there are obvious interviewers who said they do give advantage to female applicants. // </t>
    </r>
    <r>
      <rPr/>
      <t xml:space="preserve">I had to stop checking this post because it makes me so sad. let's say that women were given an advantage in this case, honestly is that really such a bad thing?...geez </t>
    </r>
  </si>
  <si>
    <t>6 months, but flexible</t>
  </si>
  <si>
    <t>1:1, no cross coverage, 1 academic day per week</t>
  </si>
  <si>
    <t>residents seem happy, a little snobby vib from the attendings, not much research//very easy going group of attendings+PD+chair, have made a lot of improvements to department and program over the last several years. Chair was previously chair at Fox Chase, prior to that was PD at MD anderson so engaged in residency program. Diverse clinical experience with county hospital, UM hospital and cancer center all across the street from each other.//planning to break ground on proton center 4/1 per chair. Residents seemed quite pleased with program overall; miami is awesome, diverse city, warm all year round, some residents live on the beach and some in up and coming young professional neighborhoods; most fun, well-structured interview that I had on the trail (3 panel interviews), ended at around two and the residents took us for drinks on the beach after; great QOL, can get as much research out of the program as you want; faculty are extremely nice and welcoming, only institution whose program director called to invite for an interview, and everyone I talked to had reviewed my app thoroughly; only interviewing 24 for 4 spots; residents are not pressured to do research but are incentivised; pretty much all conferences paid for; solid breast and gyn brachy experience, not so much prostate; proton center by the time we start</t>
  </si>
  <si>
    <t xml:space="preserve"> Unlimited </t>
  </si>
  <si>
    <t>week long call; 3-4 times per year</t>
  </si>
  <si>
    <t>9 months + 1 month in internship; Holman supported</t>
  </si>
  <si>
    <t>1:1 or 1:2 if 2 part-time attendings (nonoverlapping clinic days). 
At least 1 built-in academic day per week, some roations even 2</t>
  </si>
  <si>
    <t>Proton center end of 2018</t>
  </si>
  <si>
    <t>Changes with new program director have improved residents QOL. Required intern year seems more chill than many prelims. Q4 call but otherwise usually can leave by 3p on wards.one of top 5-10 departments with highest NIH funding for rad onc. Many clinical trials with Dr Curran as NRG president. Residents and attendings all very nice. Conference Funding unlimited for accepted poster. PD very supportive. Funding available for global health projects.   Residents all seemed very happy with the current program structure and the graduating residents were well-positioned for the job market // categorical, which I guses can be apositive or negative// awesome chair</t>
  </si>
  <si>
    <t>Got warning on ACGME review 2 year ago---&gt; for what? how do you find that out x2 // multiple campuses and residents split throughout</t>
  </si>
  <si>
    <t>warning on ACGME review was due to resident issues- work environment, work hours, etc. Has history of being a more malignant program relatively speaking; seems to have changed wtih new PD last 2 years and scores now above average in this departmnet; anticipated offical removal in a few months</t>
  </si>
  <si>
    <t>Heard through the grapevine (i.e. current residents) that the warning has officially been removed after the most recent survey results, update 1/18/18 // program emailed to confirm</t>
  </si>
  <si>
    <t xml:space="preserve">Iowa
</t>
  </si>
  <si>
    <t>Only interviewed 8 for 2 spots, but all rotators (~10) had interviews during their rotation. Strong clinical training, strong brachy program, will get experience with protons, and new Varian MR Linac. Research (up to 6 months) is essentially optional. 50% of grads end up in academic positions. St. Judes peds rotation during PGY5. // Close affiliation with VA. Very nice residents, lots of young faculty who like to teach. HDR is definitely strong here. Strong physics and dosimetry.</t>
  </si>
  <si>
    <t xml:space="preserve">Relatively high volume, so you will work hard. // Most residents seemed to live in downtown, so the commute in + traffic can be annoying. With the high clinical volume and only 6 months noncontinuous research time, can be hard to find time to be productive. </t>
  </si>
  <si>
    <t>ASTRO fully covered for PGY-5; Pays for ASTRO and another meeting outside Chicago with an oral or poster presentation. Covers Chicago meetings.</t>
  </si>
  <si>
    <t>No call for PGY-2s until ASTRO. One-week call, generally 5-8 per year depending on PGY status.</t>
  </si>
  <si>
    <t>8-10 months - likely to be increasing when 9th resident starts.</t>
  </si>
  <si>
    <t>1:1 except for 2 services which are generally light or the attendings are part-time.</t>
  </si>
  <si>
    <t>Solid clinical program, high volume in most sites, esp breast, gyn (HDR brachy) and peds (incumbent director of COG). Two well-known rad bio faculty. Residents go mostly into private practice in Chicago/Midwest (~75%). Program is well-represented at ASTRO/ASCO/RSNA (helps that RSNA and ASCO are local!). Option to go to Warrenville for 2-month Proton rotation, which residents say is an excellent experience. Faculty mostly composed of younger attendings, all seemed nice and easy to talk to during interviews. // Michelin-starred restaurant in-house, NBD. //Younger attendings really interested in teaching. Emphasis on becoming more academic with residents starting clinical trials, applying for and getting grants. Hospital and facilities are beautiful at gorgeous downtown location by the lake and Michigan Avenue. There's probably not a better city location. Northwestern has the resources that you can achieve whatever you want (research, business, clinic) if you work for it. Association with Lurie's huge plus for those interested in peds.</t>
  </si>
  <si>
    <t>Only 8 months research which can be pushed to 10 in some circumstances (rare to get &gt;6 months contiguous. Academic placement is not particularly great, likely due to above. Some scut - residents required to see all OTVs and FUs regardless of learning opportunity. One chief was not particularly happy, and mentioned that senior leadership is not particularly supportive in the job hunt (i.e. don't make calls or go to bat for you) but program name and reputation helps in securing desired job. //Residents not required to see all follow-ups and OTVs -- depends on attending. For one attending you only see follow-ups for half of the day.</t>
  </si>
  <si>
    <t>Can rotate at Northwestern's Proton Center in Warrenville. Lots of Masters opportunities available if so inclined and motivated.</t>
  </si>
  <si>
    <t xml:space="preserve">Historically, it seems as though research was mostly taken by PGY5s or nonconsecutively. They are starting to transition most research/elective months to PGY-3 and PGY-4, so taking consecutive research months to enable wet lab projects may be more feasible in coming years. One resident will be getting 6-8 months consecutive research time for wet lab project. </t>
  </si>
  <si>
    <t>(1) ASTRO fully covered for PGY-5 regardless of presentation; (2) ASTRO fully covered for PGY 2-4 if presentation; (3) Days off to attend Chicago meetings -&gt; ASCO, IASCLC 2017, etc; (4) Other meetings covered if leftover funds OR if oral presentation</t>
  </si>
  <si>
    <t>No call for PGY-2s until ASTRO. 1-week call, q6 weeks</t>
  </si>
  <si>
    <t>6 months continuous (PGY-4)</t>
  </si>
  <si>
    <t>New Cancer Center being built, Chair retiring</t>
  </si>
  <si>
    <t>PGY-4's typically spend 1 month at NW Proton Center</t>
  </si>
  <si>
    <t>11 currently, 12 starting next year</t>
  </si>
  <si>
    <t>New PD starting in a few months</t>
  </si>
  <si>
    <t>Monday conference was not as bad as has been historically described on this spreadsheet // Was difficult to get a good read on the program from interview day. Didn't help that there was no resident dinner. Overall, definitely a more structured program in terms of teaching style, and more formal in interactions with attendings. They seemed like a friendly enough group of residents and attendings, but a rotator perspective would be most helpful. The new PD Dr. Hasan seemed nice, and maybe a little intense. Hard to say whether that's good or bad. // Agree that it was hard to get a good read of this place.</t>
  </si>
  <si>
    <t>Resident transferred out of this program in the past, Anyone know details about this? // he went to mayo AZ  --&gt; false. x3 // She went to UAB</t>
  </si>
  <si>
    <t>Dr. Chmura mentioned not to blindly trust what's written on "Google docs". Guys, we've been busted // lmao he also said that google docs is not anonymous!</t>
  </si>
  <si>
    <t>z</t>
  </si>
  <si>
    <t>KS, University of Kansas</t>
  </si>
  <si>
    <t>The Chair/PD Allen Chen is very supportive of resident well-being// Very impressive guy. Felt that he genuinely cared about residents and also took a real interest in getting to know me as an applicant. The most easy to talk to Chair on interview trail.</t>
  </si>
  <si>
    <t>laid-back atmosphere</t>
  </si>
  <si>
    <t>2500/year</t>
  </si>
  <si>
    <t>in-home call on a weekly basis; tiered - with less call as you progress in your training</t>
  </si>
  <si>
    <t>6 mo dedicated</t>
  </si>
  <si>
    <t xml:space="preserve">Hiring a gyn/prostate attending </t>
  </si>
  <si>
    <t>Strong clinically, great research opportunities (both in the department and with other specialties), relaxed environment, good cost of living, minimal traffic, Derby, Bourbon, good food; the program director is an amazing advocate for the residents; the residents are very close-knit and happy; they have a tumor board and multi-disciplinary for almost every subsite</t>
  </si>
  <si>
    <t xml:space="preserve"> lower Peds and prostate brachytherapy volumes but meet the required numbers (working on getting an attending who does prostate LDR, attempting to get contract with VA hospital); the program director always has multiple research projects, great research collaboration with the physics department; the program director is trying to start a standing rotation at Cincinnati's proton center to increase peds numbers; Louisville is a FANTASTIC city - lots of restaurants, an FC soccer team, Yum! center (home of the Lousiville Cards basketball team), Louisville Bats (baseball), extensive park system, distilleries, Churchill Downs (Derby and live racing)</t>
  </si>
  <si>
    <t xml:space="preserve">Massachusetts </t>
  </si>
  <si>
    <t>12 mo, all 4th year</t>
  </si>
  <si>
    <t>Is everyone just avoiding writing stuff for HMS? There are also things written in doximity from past residents</t>
  </si>
  <si>
    <t>I didn't write anything because I really didn't get any strong impressions one way or the other from the interview day that left me with something concrete to write. Residents didn't go out of their way to talk about work hours or day-to-day. Even when I specifically asked one of them what time they get in and leave on most days, they said something vague like "I usually get in a little before morning conference" and didn't even say how late they usually stay. Not sure if they were being intentionally vague or just didn't realize that I wanted specifics. All my interviewers at both Brigham and MGH were very nice, seemed to have actually taken the time to read my application and knew a lot about me, and seemed interested in what I had to say. Just really wish I knew more about the hours and QOL.  x2 // I heard they cut the residents academic fund quite a bit. Used to emphasize a lot of travel for conferences (unlimited) and now is very restrictive. // The residents were very open about their hours on my interview day. BWH - 7-5:30/6p, MGH 7-7/8. They clearly said that MGH is a workhorse program and that it is very very high clinical volume with very little time for reading/learning while BWH focuses more on didactics and literature. Heard they are cutting a lot of funding for the residency, making the residents do more contrast coverage, no more moonlight, no more fleeces. // Agree, heard once program moved to MGH side, things started going downhill for the program.</t>
  </si>
  <si>
    <t>MA, Tufts</t>
  </si>
  <si>
    <t xml:space="preserve">Anything? Best resident-resident and resident-attending culture and feel of the circuit, felt actually genuine. </t>
  </si>
  <si>
    <t>6-9 months of PGY2, and at least 3 months of every year thereafter, in Providence, RI. An apartment (shared with all the residents currently rotating in Providence) is provided. // Didn't really like the culture, residents seemed a little cliquey and were giggling to themselves throughout the interview day, felt sort of weird trying to ask actual questions about the program.</t>
  </si>
  <si>
    <t>2000/year</t>
  </si>
  <si>
    <t>No call in first 2 months of residency. Always a resident on a palliative care block, so call is only nights/weekends not during the day</t>
  </si>
  <si>
    <t>12mo, all in PGY4, bench, translational, or clinical ; no Holman</t>
  </si>
  <si>
    <t>1:1, residents cover residents on vacation only for emergencies and patient calls, not consults/followups/OTVs</t>
  </si>
  <si>
    <t>Increasing number of residents, proton center completed and opening 2019//_&lt; in washington DC. Not main campus</t>
  </si>
  <si>
    <t xml:space="preserve">Amazing place. Residents seemed very happy. Lots of cool research going on, faculty seem supportive. Most all residents go into academics. Chair and PD extremely nice and supportive. Patient population from homeless to VIP. Residents love the pallliative care block where they manage the inpatient consults during the day. Good rad bio and physics course during PGY2 &amp; 4. // top notch. high volume in all sites. excellent basic science. unbeatable brand. mix of big name faculty and new recruits from top places (MSKCC/MDACC). Deweese (enough said). down-to-earth, friendly, close-knit residents all happy with program support. big push for academics. good cost-of-living. </t>
  </si>
  <si>
    <t>Hopkins hospitals scattered through Baltimore and DC and difficult to get between Baltimore and DC because of traffic // east baltimore where JHU is located is probably the worst part of the city. residents work long hours with medium scut. new untested PD x2. big push for academics (a negative to some). // undetermined how new proton will be integrated into residency training cirriculum or how housing will be arranged</t>
  </si>
  <si>
    <t>6 months + 2mo flexible</t>
  </si>
  <si>
    <t>1:1 (new change in last 2 years)</t>
  </si>
  <si>
    <t>GammaPod getting FDA clearance</t>
  </si>
  <si>
    <t xml:space="preserve">anything? </t>
  </si>
  <si>
    <t>6 months (flexible to add more if needed)</t>
  </si>
  <si>
    <t>new cancer center 2020</t>
  </si>
  <si>
    <t>Residents are very happy and staff is very supportive of residents. Seemed like chairman really involves himself with residents, and PD/aPD gave off a great impression. Good exposure to brachy and SRS. Cover for every conference you present at. Seemed productive since residents go to multiple conferences (one said he was going to 4 this year).</t>
  </si>
  <si>
    <t>Peds and definitive prostate cancer XRT are lacking, spend month at OSU (but hotel and travel is covered). Smaller department, seemed only 3-4 attendings really involved in research.  // Best QOL of all the programs I interviewed at, residents were super happy and said they work 8-4. Best resident room I've seen, dual monitors including one large curved monitor, and not underground.</t>
  </si>
  <si>
    <t xml:space="preserve">12 months </t>
  </si>
  <si>
    <t>1:2 or 1:3</t>
  </si>
  <si>
    <t xml:space="preserve">Chair and PD are awesome . 1 year of research with a lot of options . Rotations mostly at UM, rotate at VA also for a few months </t>
  </si>
  <si>
    <t xml:space="preserve">PGY2s seems pretty run down. Unreasonable amount of treatment starts (150?) in the first six months. </t>
  </si>
  <si>
    <t xml:space="preserve">MPH possible </t>
  </si>
  <si>
    <t>Front loaded in PGY-2 year and then decreases</t>
  </si>
  <si>
    <t>12 months, PGY-4 year</t>
  </si>
  <si>
    <t>1.5T MRI Linac Summer 2018</t>
  </si>
  <si>
    <t>Nice group of residents, all seem happy with program.// Chair came from Moffitt a few years ago and has lobbied hard on behalf of the department to get the best new equipment, including the new proton center and upcoming MR linac. Very clinically strong faculty with a ton of HDR prostate. Good research output and very well funded from grants/multiple IP sources. Excellent didactic curriculum. Proton fellowship option for graduating PGY-5s. Integrated TY which can be a pro or con depending on personal preference. //Remains one of the best brachy programs in the country// didactics seem strong and led by faculty // Royal Oak seems like a nice place to live with good schools</t>
  </si>
  <si>
    <t>Not as many faculty from big-name institutions. Hospital is very nice but RadOnc department itself comes across as a bit run-down. Have to rotate at several hospitals within the Beaumont system during the course of the residency.</t>
  </si>
  <si>
    <t>$7500, 1 free conference w/o presentation</t>
  </si>
  <si>
    <t>Decreases as progresses. 7 weeks/year in week-long call in PGY-2 year, decreases from there.</t>
  </si>
  <si>
    <t>6-11mos, flexible depending on personal/career goals</t>
  </si>
  <si>
    <t>Increasing research time to 11-12 months. Carbon still in the pipeline. MR Linac in the works</t>
  </si>
  <si>
    <t>Resident workload has been heavier as of late due to all the traffic the proton center is bringing in. Rochester is great for families, and the amount of residents with kids seemed to really reflect that (most had even bought houses) BUT perhaps not so great of a place to live if kids aren’t in the picture. Wearing suits everyday can be a pro or a con I suppose. Rochester airport is limited, and MSP is over an hour drive. // Research primarily clinical, few established labs in the department and few residents (any?) involved in lab/basic-science research currently.</t>
  </si>
  <si>
    <t>GammaKnife machine leaving, possible framless GK in upcoming months?</t>
  </si>
  <si>
    <t>Very nice residents. // Good brachytherapy program with medical device facilities at the UofM would be area of possible development and research opportunities.</t>
  </si>
  <si>
    <t>Almost no research being conducted within the department - clinical or bench. New hire (recent grad) attending is 40% research, might change opportunities over the coming years. 5 clinical sites including UofM, children's, 2 community private practices, and the VA. New Cancer Center 3 blocks from main site, but no RadOnc facilities there so almost never go over there, especially now with remote tumor boards.</t>
  </si>
  <si>
    <t>12 months, Holman strongly supported (usually 1 per class)</t>
  </si>
  <si>
    <t>MRI-Linac replacing Co ViewRay; 2nd proton machine w/ pencil-beam to come online ca 2019</t>
  </si>
  <si>
    <r>
      <rPr/>
      <t>Excellent program with strong academic bent. Chair is well-respected physician-scientist and pushes bench science. High clinical volume in most sites especially gyn/brachy (possibly highest in country). All the tech except IORT. No cross-covering faculty or residents, excellent ancillary support, very low scut overall. Job placements are excellent, several stay on at WashU. Private practice is also supported and residents don't feel pressured to pursue academics. PD is former resident, has powerful voice and goes to bat for resident QOL, and residents seems very happy. Good cost-of-living in STL. One of the few top academic programs with</t>
    </r>
    <r>
      <rPr>
        <b/>
      </rPr>
      <t xml:space="preserve"> great QOL</t>
    </r>
    <r>
      <rPr/>
      <t xml:space="preserve"> (7:30-5:30/6pm) // what's call like? // roughly 4-5 weeks first year, 4, 3, then 2 </t>
    </r>
  </si>
  <si>
    <t>This is a formal, hierarchical program, but certainly no malignant faculty - style may not be for everyone. Expectations are high and residents are pushed to know their stuff, e.g. during chart rounds. St. Louis is kind of a checkerboard. // {what is a checkerboard?} // like very nice areas right next to very less nice areas next to very nice areas, etc. like a checkerboard</t>
  </si>
  <si>
    <t xml:space="preserve">NC, Duke </t>
  </si>
  <si>
    <t>4 ACGME approved one additional spot for research scholar pathway</t>
  </si>
  <si>
    <t>PGY2 15 days, PGY3-5 20 days</t>
  </si>
  <si>
    <t>Offering new research scholar position 27 months clinic 21 months research otherwise 36 months clinic and 12 months research</t>
  </si>
  <si>
    <t>Varies; cross-coverage common</t>
  </si>
  <si>
    <t>Protons in 2-3 years</t>
  </si>
  <si>
    <t xml:space="preserve">Supportive environment , many research opportunities , large volume clinical training with increasing autonomy . Hired many NPs recently to help with volume. // Great program particularly if interested in bench research. Two strong, well-funded basic scientists within the department, and very supportive of collaborations with other strong depts at Duke. Research scholar track is first of its kind so unclear how it will pan out practically (never had Holman before) but sounds like great opportunity. All faculty seemed easy to work with. Residents say they work hard but scut has certainly improved after recent hiring of NPs as mentioned above. Two out of three chiefs I spoke to already had jobs signed, one PP and other academic (latter in very competitive mid-atlantic market). </t>
  </si>
  <si>
    <t>Rumors of “old boys club “ confirmed by one female faculty // 11/31 of the faculty are female, including vice-chair. 4/11 trained at Duke. // As someone who rotated here, I disagree. The female faculty are some of the nicest/happiest I have met - x3</t>
  </si>
  <si>
    <t xml:space="preserve">Recent resident Masters in Global Health with time in Tanzania. MBA not possible but otherwise flexible </t>
  </si>
  <si>
    <t>impressive research and publication output annually, including from residents</t>
  </si>
  <si>
    <t>20 days</t>
  </si>
  <si>
    <t xml:space="preserve">6 months min, 9-12 months allowed with justification / Holman possible for suitable candidate </t>
  </si>
  <si>
    <t>Mostly 1:1, cross coverage with chair and occasionally w/vacations</t>
  </si>
  <si>
    <t>protons in 3-5 years?</t>
  </si>
  <si>
    <t xml:space="preserve">Great program with a lot of resources and connections to excellent public health school . 2 academic days per week on every service .  Friendly faculty . No outside rotations or satellites.  Good quality of life of residents . </t>
  </si>
  <si>
    <t>Regional bias / &lt;- disagree with this, residents are from all over...with the possible exception of the West Coast. Ok that may be true but the chair said most residents have ties to the region</t>
  </si>
  <si>
    <t>MPH possible</t>
  </si>
  <si>
    <t>6 months min, up to 12 with approval</t>
  </si>
  <si>
    <t>Mostly 1:1, no cross coverage for residents on vacation</t>
  </si>
  <si>
    <t>Protons(Mevion) also pretty much has everthing! Strong animal radiation biology labs too.  // Loved this place.  Awesome group of attendings.  I think they screwed up the interview so badly.  Dr.Haffty is one of the greatest chairs in rad onc, all he did was come in for 2 minutes to introduce the program.  The program director is also great, but he didn't allow his personality to show on interview day (they asked hard questions instead and kept a straight face).  This place has about everything you could ever want.  Strong rad bio labs, strong clincal research including trials, job placement in acadmics and PP.  Very supportive of research, 1 year available, won't get turned down for going to conference if presenting.  The best group of residents on the trail.  Friday is pure didactics, pretty much no clinical responsibilities, PD cares deeply about resident education.  x2 to all of this, I rotated there and can attest to the fact that the interview day did not do the department justice at all.</t>
  </si>
  <si>
    <t xml:space="preserve">In New Brunswick :(:(:( // New Brunswick is not that bad, it's a gigantic college town so lots of restaurants and nightlife. NYC is also easy access by train, some residents even commute in from Manhattan. // New Brunswick is great, residents commute from manhattan if you want to live in city.  //  They added a new clinical site, meaning you would have to rotate to livingston campus, which sucks, considering you already have to go to newark which would take 1 hour with traffic from new brunswick.  Loss of 2 big hitting attendings hurt (new chair of GW and one to MSK).  </t>
  </si>
  <si>
    <t>9 months + 3 months electiv</t>
  </si>
  <si>
    <t>Joint proton center in future</t>
  </si>
  <si>
    <t>NY, Icahn, Mt Sinai</t>
  </si>
  <si>
    <t>3? Was presented as 2 at my interview day</t>
  </si>
  <si>
    <t xml:space="preserve">Possible change in satellites , joint proton center opening soon </t>
  </si>
  <si>
    <t xml:space="preserve">Nice group of attendings and residents, seem very dedicated and well suited to treat diverse patient population  . Residents have been successful in getting research done , fair amount of alumni are in academic positions.subsidized housing </t>
  </si>
  <si>
    <t>A couple residents usually away at another site at any one time . Some didactics resident led . Expensive housing compared to programs outside nyc, though best housing of nyc programs</t>
  </si>
  <si>
    <t>Large group of very accomplished (and pedigreed) residents who seem happy, cohesive due to all being at one site. Workload is renowed for being the most intense in the country, so not much time to breathe during clinic days, with no bedside teaching and late nights. On the plus side, you're prepared really well for practice, learn how to be efficient, and residents probably get the pick of jobs across the country. Strong pressure to go into academics and do basic science research, with a lot of MD PhDs in the residency. Dedicated year for research, which you probably need due to not having time otherwise. Housing is subsidized heavily and ends up being $1500-1900 with size based on number of people living together. Fascinating way of life... groceries and laundry all delivered, fast pace of NY life is stressful and streets are loud and dirty. Culturally, can do anything you want, not so much outdoor stuff though.</t>
  </si>
  <si>
    <t>1:1, no cross coverage</t>
  </si>
  <si>
    <t>Faculty are joining New Jersey proton center. Residents will likely be offered opportunities to rotate there</t>
  </si>
  <si>
    <t>MPH available during PGY4 year</t>
  </si>
  <si>
    <t>NY, NY Methodist Brooklyn</t>
  </si>
  <si>
    <t>NY, NY Presbyterian/ Columbia</t>
  </si>
  <si>
    <t>Genuinely happy, social group of residents that seem to enjoy the program and NYC. Strong support from patient navigators minimizes resident scut work. \\ No chair, but last 3 resident years all went into academic (non-satellite) positions, many in NYC. Young faculty seem to publish pretty well. Extremely happy resident group, and supportive PD and faculty. Best pre-interview dinner of the circuit with live sushi chefs x 2</t>
  </si>
  <si>
    <t xml:space="preserve">Ongoing search for chair, which has already lasted several years and is unlikely to be completed in the near future; hurts the department overall; very few (or none) senior faculty members. Worst location of all the Manhattan programs. Most residents live near the hospital too.// A mess of a program // IDK about mess.. program is small and lack of direction with chair selection hurts department, but as far as residency program itself seemed warm and welcoming to resident input (moving from 9 months to 12 month research, didactic days, etc.). Good job placement and washington heights isn't terrible but not for everyone. </t>
  </si>
  <si>
    <t>NY, NY Presbyterian/ Weill Cornell</t>
  </si>
  <si>
    <t xml:space="preserve">3 months only for clinical reearch, stated support for Holman pathway </t>
  </si>
  <si>
    <t>Cross coverage</t>
  </si>
  <si>
    <t>New chair (Dr. Formenti) strong advocate for basic science research and interest in immunotherapy, also serving as PD; new cancer center set to open in 2018. Small program and only taking 1 new resident this application cycle.</t>
  </si>
  <si>
    <t xml:space="preserve">New cross coverage system, no PD (with unclear plans to hire), research time currently 6 months with plans to shorten this to 3 months. // they do have a PD, so not sure why this was written// Dr. Formenti is acting as an interim PD for the last year as well as the chair but they havent started interviewing PD candidates yet. Their program coordinator is also temporary // obscene amount of cross coverage. Department and clinical needs growing faster than residency programs. Residents overworked and suffering from this </t>
  </si>
  <si>
    <t>lots of support/"no cap" for attending conferences</t>
  </si>
  <si>
    <t>Holman supported</t>
  </si>
  <si>
    <t>1:1 no cross coverage</t>
  </si>
  <si>
    <t>New chair (Dr. Kimmelman), excellent location within Manhattan, cohesive and supportive resident group, productive residents and good track record of jobs, research focused, outstanding institution that has been consistently on the rise in the recent years and expected continued upward trajectory</t>
  </si>
  <si>
    <t xml:space="preserve">Strange and unpleasant pre-interview social event at loud/dive bar nearby NYU/ split campus btwn Cancer Center and Tisch </t>
  </si>
  <si>
    <t>Can someone comment on the clinical volume? Thanks!</t>
  </si>
  <si>
    <t>NY, Stonybrook</t>
  </si>
  <si>
    <t>Very laid back, since you will be the 3rd resident will get more teaching/attention from attendings</t>
  </si>
  <si>
    <t>NY, SUNY Brooklyn</t>
  </si>
  <si>
    <t>6 months</t>
  </si>
  <si>
    <t>no cross coverage</t>
  </si>
  <si>
    <t xml:space="preserve">Small program, very clinical, moving to Maimonides with new chair Donoghue should be great. Spend up to 9 months at MSK for peds and SBRT experience. Residents super nice, and enjoy living in Brooklyn, but sometimes have 45 minute commute to go to Brooklyn VA or MSK. </t>
  </si>
  <si>
    <t>Not much research opportunity, most abstracts seem to be coming from MSK. Uncertainty around Maimonides.</t>
  </si>
  <si>
    <t>fw</t>
  </si>
  <si>
    <t xml:space="preserve">Strong program.  Great clinical volume, one of the top gamma programs in the country.  Starting seed implant.  1 year of research.  Resident that took 1 year is very productive.  Good group of attendings.  Resonable group of residents.  Buffalo is more up and coming...recovering from bad times.  NCCN guideline writers as attendings.  MRI linac coming.  They advertise their job placement (rare from what I see) and it looks strong enough, mix of PP and academics.  Group of PA's that limit scut.  PD is very sweet, supportive of residents.  </t>
  </si>
  <si>
    <t xml:space="preserve">some attendings can be hard to work with.  Buffalo is far from everything in the U.S.  Cold doesn't begin to describe how cold it was on interview day, and that was October.  Can't imagine winter.  </t>
  </si>
  <si>
    <t>6 months; currently have 1 resident on Holman</t>
  </si>
  <si>
    <t>1:1; no cross coverage</t>
  </si>
  <si>
    <t>Laid back atmosphere</t>
  </si>
  <si>
    <t xml:space="preserve">OH, Cleveland Clinic </t>
  </si>
  <si>
    <t>how many are thy intrviewing over 4 dates?</t>
  </si>
  <si>
    <t>5 weeks/year as PGY2-3 and 4 weeks/year as PGY4-5.  PGY2s don't take call until ASTRO</t>
  </si>
  <si>
    <t>Truly friendly and happy group of residents and attendings. There is a big focus on the "Cleveland Clinic culture" to recruit people who are good people at heart, and I think this does show through. Dr. Tendulkar is one of the most genuine PDs you'll meet, and even though the chair has a solid poker face, you can tell he cares a lot about the program and the people. The Socratic method is very strong here in that almost all faculty are involved both on service and in conferences, but it is done in a very benign way. During the whole residency, residents stay at the Taussig Cancer Center, which is a beautiful new building not even a year old, with the exception of a 1 month rotation at St. Jude. / Truly impressive program/people, showcased on a great interview day. // Residents and faculty both seemed to actually read and know my application (and hobbies!) and was a genuine surprise and change after some horrible interviews.</t>
  </si>
  <si>
    <t xml:space="preserve">Cleveland is still developing as a city, and some areas definitely leave a lot to be desired. The Socratic method absolutely isn't for everyone, and it does force you to be proactive in studying and staying on your game. You could argue that it's not 100% necessary to know as much as the residency here pushes you to know, but you'll pass every exam you need to take for sure. // By far my favorite program in terms of culture. Both residents and attendings seemed genuinely kind and interested in me as a person. </t>
  </si>
  <si>
    <t>Week-long, decreases each year</t>
  </si>
  <si>
    <t>Plans to increase to 12 months</t>
  </si>
  <si>
    <t xml:space="preserve">1:1 or 2:1 depending on research/clinical load of faculty </t>
  </si>
  <si>
    <t>Increase in research time to 12 months; protons in 3 years; expansion to 12-14 residents over next few years</t>
  </si>
  <si>
    <t xml:space="preserve">Chairman from Harvard. New cancer center is state-of-the art by all accounts. Very beautiful and posh.  Upcoming protons. Very open to research, with allocated time in the PGY 4 year with multiple opportunities available. Successfully recruited Julia White, the breast guru.  </t>
  </si>
  <si>
    <t>20 educational days are provided throughout the 4 years; $3000 educational fund throughout residency- reimbursement ($2000) for additional meetings is provided for research if manuscripts submitted without cap</t>
  </si>
  <si>
    <t>25 days PTO- unused days may not be carried over (a maximum of 20 days can be utilized as vacation days; 5 days are credited for use as sick time)</t>
  </si>
  <si>
    <t>Weekly</t>
  </si>
  <si>
    <t>7 months of electives during the 4 years; focus on flexibility within these elective months so that residents can dictate schedules according to personal interests, including research, global health, quality improvement, etc.</t>
  </si>
  <si>
    <t>Hiring two new attendings and new physicists; increasing emphasis on research, including completing the world's only proton gantry dedicated solely to research</t>
  </si>
  <si>
    <t>Some of the happiest residents I saw on the interview trail and during away rotations. The faculty are very supportive of the residents. Great facilities- with the main campus in downtown Cincinnati and two campuses in West Chester (North of Cincinnati). The Proton Center in West Chester has 3 gantries, with one being designated for research (with an animal holding facility for basic science collaboration). They have a procedure room for brachy in the department. Residents also rotate at the VA hospital. They have a robust eye plaque practice - place eye plaques almost every Friday. They do many brachy procedures, including T&amp;Os, prostate LDR, procedures with 3D printing, etc. The Chariman is also the director of the cancer center. Many faculty are board examiners. Board pass rate is in the top 25% of all programs.//The quality of the residents and attending physicians was a distinguishing factor at this program.  During my time in the department, the residents were extremely kind and welcoming.  The attending physicians were very approachable as well and took time to provide teaching even when I was working with them by myself without a resident.  The group of attendings currently at UC includes a diverse group ranging from more senior physicians with a great deal of experience (including serving as Oral Board Examiners) to a number of more recently hired individuals who are well-versed in the current literature having recently taken Oral Boards themselves.  The ability to gain clinical experience in both an academic setting near downtown and a more community-modeled facility in West Chester results in well-rounded training.  The exposure to pediatric cases is excellent with the program's association with a top-3 pediatric hospital in Cincinnati Children's and the presence of the Proton Center, which will include the only proton gantry in the world dedicated solely to research when it is completed.  For context, the graduation requirement is 12 pediatric cases and the Program Director shared that recent graduates from the UC program have had an average of 45 cases with increasing numbers since the Proton Center was opened in 2016.  The department also has a strong brachytherapy program, including MRI-guided HDR brachytherapy for gynecologic cancers, with an emphasis on allowing residents to have hands-on experience during brachytherapy cases.  The 7 months of electives provided by the department are focused on flexibility with opportunities available for anything from research to global health.  Research momentum in the department is growing with great support from faculty for those interested in pursuing projects.  Several faculty members have their own labs and UC as a whole is focusing on investment in cancer research.</t>
  </si>
  <si>
    <t xml:space="preserve">Pleasant group of attendings.  Reasonable QoL.  Proton group next door is probably dead, all peds will now be done here, which is a huge boost.  Proton IMRT will be operational.  Bursting from the seams with Gyn brachy.  Beautiful cancer center.  </t>
  </si>
  <si>
    <t>Little to no research time, recent residents may have had problems with boards.  Job prospects don't sound enticing unless you like midwest.  Was not impressed with OKC as a city.  Some residents didn't seem enthused about the program.</t>
  </si>
  <si>
    <t>OR, Oregon Health &amp; Science University</t>
  </si>
  <si>
    <t>9-12 months</t>
  </si>
  <si>
    <t>bringing on new attending from harvard</t>
  </si>
  <si>
    <t xml:space="preserve">Residents seem happy and are a close-knit bunch. Workload seems reasonable. Great collegial atmosphere between the residents and attendings, with most faculty seeming incredibly down-to-earth. Chair is enthusiastic about the program and actively supports research, as well as other opportunities like grant writing classes. Nice facilities, with a super cool tram up to the department and buildings connected by sky bridge. Portland is a diverse city with a lot to do, especially in summer, and there are a lot of outdoor activities nearby. x2, never met a chairman as invested in the success of his residents, truly seemed like if you had an idea and plan, the department would support you. </t>
  </si>
  <si>
    <t>Smaller program overall, and no concrete plans to really expand faculty or residency. Formal teaching is perhaps the weakest I've seen on the trail, with a bare bones resident-led didactic structure, but bedside teaching seems good//teaching has improved and they have didactic lectures after morning conference that was showcased on interview day and residents did mention excellent teaching and nonaggressive pimping from attendings// You do need more initiative to keep up with learning though. October-May in Portland is gloomy and damp; pretty much no brachy//but you do meet requirements and can get more experience if interested//..good or bad depending on your interests</t>
  </si>
  <si>
    <t xml:space="preserve">Mostly great faculty , new cancer center being built with all bells and whistles *except protons", including MRI linac and Gamma pod.  Residents get their own room.  Awesome residents.  Gym in house.  Pittsburgh is a great city.  Relatively strong private practice placement.  Peds at CHOP.  </t>
  </si>
  <si>
    <t xml:space="preserve">Limited research opportunities, retiring radbio doc who was instrumental in teaching.  Little to no academic placement.  </t>
  </si>
  <si>
    <t xml:space="preserve">Christiana has strong clinical experience.  Strong brachytherapy.  Attendings from top programs.  Seems supportive of research, but not much seems to be going on.  </t>
  </si>
  <si>
    <t xml:space="preserve">100% private practice group that absorbed a residency.  Some attendings interested in teaching, others very hands off.  Residents did not seem enthused. Have to drive to Drexel every wednesday if at christiana for lectue.  Not sure if program will go to bat for residents come job search, considering private practice with little connections.  </t>
  </si>
  <si>
    <t>Unlimited -- really? yup</t>
  </si>
  <si>
    <t>1:1 in most cases</t>
  </si>
  <si>
    <t>Microtron, PET/MRI sim</t>
  </si>
  <si>
    <t xml:space="preserve">Best interview day food including Chick-fil-A for breakfast . Peds at CHOP. 12 months research protected .awesome chair . diverse patient population. strong clinical training. Can live in suburbs or city. </t>
  </si>
  <si>
    <t>PD gives off strange vibe and not very personable like other facultyx2// really I thought she was pretty cool x3</t>
  </si>
  <si>
    <t>Depends on whether presenting</t>
  </si>
  <si>
    <t>10 months/ Holman available</t>
  </si>
  <si>
    <t>May add rotations with Jeff expansion, i.e. Arias</t>
  </si>
  <si>
    <t>10 months protected research time; 4-6 weeks at St Judes Hospital for pediatrics exposure which seems to be a well-regarded experience. Committed and involved chair, Dr. Dicker; located in middle of Philadelphia. Recent graduates with job placement in both academics and private practice. // flexible research opportunities including resources from Penn and nearby NRG x2</t>
  </si>
  <si>
    <t>weird vibe during interview day, chair is condescending and somewhat rude x4. three offsite rotations (St Jude for Peds, Wash U for Gyn, one more community site) is a bit much. some oddball residents x3, some seemed happy where they were, others a little frustratedx3. philly is more expensive than it should be - no parking on campus (huge waitlist), most residents stay close to hospital or near train station.</t>
  </si>
  <si>
    <t xml:space="preserve">Yes mph possible </t>
  </si>
  <si>
    <t>$2700-4000/year - increases per year</t>
  </si>
  <si>
    <t>PGY-2 w/ 4 to 5 blocks of 2 week call; week 1 comes in early (6am), week 2 stays late (9pm) on top of normal clinic day; decreases by year</t>
  </si>
  <si>
    <t>12mos, Holman supported</t>
  </si>
  <si>
    <t xml:space="preserve">Happy residents doing a wide variety of things in PGY-4 research/elective year; some doing basic science, lots doing clinical projects. Some going to Botswana clinics, Germany particle rotation, statistics courses, clinical trial courses, working on masters degrees, maternity/paternity leave etc. Lots of opportunity to customize that year; PGY-2 and PGY-3 are relatively rigidly structured. Blocked didactic lectures (50% resident led, 50% faculty) on Thursday and Friday mornings. 3 clinical sites: PCAM, VA, Pennsylvania Hospital, (Children's hospital patients treated at PCAM). Brachytherapy rotation at Fox Chase to get numbers and broader experiences. Dedicated palliative rotation covers hospital cases. Resident room with large personal cubicles and dual monitors. // Program as a whole seemed very resident-centered, and they definitely select some great down-to-earth people each year. Penn's alumni network is extremely strong, especially with Cordy keeping her little black book of contacts, and residents seem to do very well each year in the job hunt with no pressure to be academic vs. PP. As a city, Philly has a lot of food and culture while still being relatively affordable, but a lot of people with families seem to live further out and commute in. </t>
  </si>
  <si>
    <t>Difficult (extremely) preliminary medicine year mandatory to program; some residents had positive things to say about the year. Residents discuss relative weakness in brachytherapy, although numbers are being met and those who desire to do brachytherapy can actively seek more experience. // Speaking to the prelim year, I definitely got the sense that when you're working, you're still working very hard and long hours. It was frequently described as "not that bad" and people said Penn is very careful about duty hours... which maybe implies they get close to the limit. :\ On the plus side, you get top notch IM training among the Penn IM folks, and the residents really liked the 6+2 schedule for the year. Also, you know the system before the rad onc transition and can already establish friends in the city! // How is the prelim year "extremely difficult"? You get 2 out of every 8 weeks off // Call is busy. I believe they have CT sim available 24/7 so when you're on call you're treating anything and everything, even non-urgent things; brachy training is weak probably because of the Veterans Affair incident // what is the VA incident? //   https://mobile.nytimes.com/2009/06/21/health/21radiation.html?referer=https://www.google.com/      // oh shit x2...and this guy (Kao) is still on the penn rad onc faculty website!</t>
  </si>
  <si>
    <t>Funding/time when presenting project/poster</t>
  </si>
  <si>
    <t>15 days/yr</t>
  </si>
  <si>
    <t>PGY 2 -12 weeks  PGY 5- 2weeks</t>
  </si>
  <si>
    <t>9-10 months.  Optional 6 week rotation in Ireland available during PGY 4</t>
  </si>
  <si>
    <t xml:space="preserve">anything? x2 </t>
  </si>
  <si>
    <t>Did not fill one spot last year, had to go on SOAP //seemed to have interviewed "too competitive" applicants last year, seen this year as interviewing just way more people for each spot.</t>
  </si>
  <si>
    <t>TN, UT, Memphis</t>
  </si>
  <si>
    <t>$1500/year</t>
  </si>
  <si>
    <t>Week-long call, Q4 weeks. Mostly phone call, rarely need to go to the hospital.</t>
  </si>
  <si>
    <t>Currently 3</t>
  </si>
  <si>
    <t>6-9 dedicated months, plus many faculty are 80/20 so would have 1 admin day for research etc. per week</t>
  </si>
  <si>
    <t>1:1 no double or cross coverage</t>
  </si>
  <si>
    <t>They're building a brand new cancer center attached to the hospital to open Spring 2019. Will have MRI-guided Linac</t>
  </si>
  <si>
    <t>Solid program, heavier on clinic than research if that's your thing. Very nice facilities with convenient parking. Residents have the option of doing a rotation or research at St. Jude just a few blocks away. The program director seems very down to earth and all of the residents are happy and love the program. // Peds rotations at St. Jude (Memphis), Proton rotation in Knoxville, TN</t>
  </si>
  <si>
    <t>Brand new program (We would be the third class).with unproven track record and an undetermined reputation. // No female residents, only 1 female attending. // The quantity of females in the department does not qualify as a negative (or positive for that matter); it would fit better under general impressions.  Furthermore, the female faculty in the department are in proportion to the national average for female radiation oncology faculty. Fewer female residents at any mid tier or lower program is a natural consequence of favoring female applicants--since female applicants will have more and better options you will preferentially see them in top tier programs; you can change that by ranking this program higher and matching here, or alternatively, if pre-existing gender diversity is a priority for you, you can simply rank top tier programs at the top of your list.</t>
  </si>
  <si>
    <t>Current resident with plan for getting MPH, faculty seem enthusiastic</t>
  </si>
  <si>
    <t>Faculty are all very nice; very private practice oriented. rad bio and med phys departments small and lacking almost any basic science research. I've heard that doing research consistently at St. Jude as a UT resident is becoming much more difficult (UT and St. Jude separate entities). Most of the folks here seemed very nice but overall definitely not a place to go if interested in academic career. recent grad working in south dakota</t>
  </si>
  <si>
    <t xml:space="preserve">TN, Vanderbilt </t>
  </si>
  <si>
    <t>15 days, flex</t>
  </si>
  <si>
    <t>Supports Holman, 12 months flexible with new "tracks"?</t>
  </si>
  <si>
    <t xml:space="preserve">Wonderful group of attendings and residents - all very informal, laid back and friendly, including the PD and Chair. Formalizing clinical and research tracks for 4th years based on resident feedback (basically clinical track would allow other rotations or away experiences built into PGY4 as tailored by resident). Strong track record of Holman, with still 50-50 private practice-academic. </t>
  </si>
  <si>
    <t xml:space="preserve">Only one spot for this match. </t>
  </si>
  <si>
    <t>Yes any (MPH, MBA, etc)</t>
  </si>
  <si>
    <t>15 days, pretty flexible</t>
  </si>
  <si>
    <t>Week-long. 13 weeks PGY-2, then 9, then 4, then 0. Mostly calls, rarely go in.</t>
  </si>
  <si>
    <t>6 months, currently have a Holman PGY-2</t>
  </si>
  <si>
    <t>Mostly 1:1. Sometimes cross coverage at slow sites.</t>
  </si>
  <si>
    <t>New PD as of 2016-2017 academic year</t>
  </si>
  <si>
    <t>TX, MDACC, Houston</t>
  </si>
  <si>
    <t>Perks include work iPhone with unlimited data; free lunch at noon conferences // Work laptop given</t>
  </si>
  <si>
    <t>$4000 / year for two conferences? Possible additional funds?</t>
  </si>
  <si>
    <t>Week-long, 7-8 weeks, all done as PGY-2</t>
  </si>
  <si>
    <t>All research during PGY4, 9-12 months depending on projects, most get 12 / Holman supported</t>
  </si>
  <si>
    <t>1:1 and 2:1; if 2:1, paired with clinical and research faculty to have at least 1 academic day; no cross coverage</t>
  </si>
  <si>
    <t>MRI linac; new proton facility on top of existing one; discussing carbon; HDR brachy nearing completion; hiring more NPs/PAs for some busier services // "Fletcher pathway" to train residents on designing clinical trials</t>
  </si>
  <si>
    <t>Large alumni network helpful with job placement. Several of the PGY5s already have jobs lined up and described a positive job market this year. 65% academic, 35% private practice, no pressure to pursue one or the other. Very friendly group of residents. "Family friendly" residency given the cost of living and workload balance. The day starts at 8am and most are out by 5pm (except busier services like h&amp;N). Can contour from home. 2-month rotations in each disease site, able to do 1-2 electives including a private practice one. 50% rent, 50% own houses. Program director seems nice. Residents confirmed that PD listens and helps to implement changes. Solid support staff with minimal scut for residents. No NPs or PAs were laid off during the budget crunch. They're hiring more support staff for some busier services (CNS, lymphoma?). Basically every treatment system imaginable. &gt;70 attendings with variety of research and clinical interests. Tons of leaders in the field. Research made easier by having research nurse support to help build databases, as well as visiting medical students and international students. Strong teaching curriculum that integrates both radonc as well as surg onc, med onc.</t>
  </si>
  <si>
    <r>
      <rPr/>
      <t xml:space="preserve">m&gt;70 attendings also a drawback, unclear how invested the faculty are in mentorship and development. Some strong personalities in the department but apparently residents are only paired to work with resident-friendtly attendings.| double coverage in the majority of services which is pretty terrible, brutal call. Many strong personalities difficult to deal with in the services. // I asked about double coverage and it seems like they pair clinic-heavy docs with 80-20 or 60-40 research-docs so residents still get one academic day per week| I rotated and I can tell you this is definitely embellishment of the true reality, basically BS, residents pulled in multiple directions. The "tier system" for contours also makes your quality of life poor, most often contours due next day and you spend into late evening (~10 PM) doing them x2 // residents here are especially </t>
    </r>
    <r>
      <rPr>
        <b/>
        <u/>
      </rPr>
      <t>savage</t>
    </r>
    <r>
      <rPr/>
      <t xml:space="preserve"> // how so?&lt;- would like to know about this as well // some of the residents were odd and harsh, wouldn't want to work with some of them for 4 years. Some think too highly of themselves./ would agree with that| Agree as well, some weirdos and douches, but honestly the most negative thing I observed was the overworking due to double coverage and the tier system, people seemd tired and not that happy. Also the attendings weren't easy to work with. // Hmm I'm seeing conflicting reports about good workload balance (most days 8-5) versus overworking- can someone explain this "tier system"?| Tier system explained: this was recently instituted as a deadline system for contours so things be smooth for dosimetry, physics. at simulation, standard unless otherwise specified (rare) all sims are per tier. What this means is that if you want an IMRT/SRS/SBRT case to start the next week, your contours are due by the next day at 8 AM. 3D cases starting in a week gives you a few days. Same day treats give you just a few hours for contours to be done. you are double covering two attendings and you will stay late contouring multiple cases. As someone already said, late evening is common. If you don't turn in contours in time, this triggers an accountability system called "safety pool" which turns everyone involved into this email chain involving division heads.; I actually made the "savage" comment (was not bolded or underlined) about a month ago as an inside joke, deleted it, &amp; recently logged back on...really didn't mean to start anything/didn't know people took this sheet so seriously! eek...::signing off::...  // seemed the least fun of the big 3 x2 //weird vibe all around</t>
    </r>
  </si>
  <si>
    <t>TX, UT Health San Antonio</t>
  </si>
  <si>
    <t>Merging with MD Anderson- name will change to reflect this 2/2018, residents teleconference in to MDA diadatics about twice a week| Official name as of Jan 30 2018 is Mays Cancer Center at UT Health, so while affiliated with MD Anderson, MDA is not officially in the name FWIW</t>
  </si>
  <si>
    <t>Very happy residents and San Antonio is a great city in regards to cost of living. Diverse patient population. Heavy on GYN and peds</t>
  </si>
  <si>
    <t>Red flag: Did not fill both spots last year via the Match (needed to SOAP to find second resident) | Difficult to do basic science research in 3 months but have a good track record with getting Holman</t>
  </si>
  <si>
    <t xml:space="preserve">TX, UTMB Galveston </t>
  </si>
  <si>
    <t xml:space="preserve">Long commute from houston, gulf water is not nice, no support from other residents since everyone is working at a different site, seemed a bit unorganized and underfunded, part of the patient population is all penitentiary members in the state of Texas.  </t>
  </si>
  <si>
    <t xml:space="preserve"> TX, UTSW</t>
  </si>
  <si>
    <t>$2000 all purpose academic funds; residents provided with laptop</t>
  </si>
  <si>
    <t>Decreasing call per year; PGY-5s do not take call. Current PGY-2s with 7 weeks of call; inpatient PA responsible 8-4 PM Monday-Friday</t>
  </si>
  <si>
    <t>12 in 2017-2018; class size expanding to 4/year in 2018 // expanded to 4/year 2017</t>
  </si>
  <si>
    <t>Up to 1 year/Holman possible</t>
  </si>
  <si>
    <t>1:1, no cross coverage. One service with 2:1</t>
  </si>
  <si>
    <t>Continuing to hire additional faculty; plans in place to build a second new building</t>
  </si>
  <si>
    <t xml:space="preserve">Amazing facilities including new rad onc building. 20+ faculty, extensive research funding . “Everything but protons” including CyberKnife and Gamma Knife Icon // pretty awesome group of faculty and residents. directly addressed that there were some issues with residency in the past, but new PD took over 2 years ago and residents are incredibly happy. PD and aPD both seem like great people, and young faculty is genuinely very excited about future directions with chairman. Timmerman directly mentors residents and teaches, amazing guy all around. </t>
  </si>
  <si>
    <t>Tough hours (not all services), a lot go 7am-5/6pm + a bit on weekends, but seemed kind of standard at most big places. // rumors of malignancy</t>
  </si>
  <si>
    <t xml:space="preserve">During research year. A current PGY-4 is getting his MBA. Another is studying carbon ion therapy in Japan for 9 months </t>
  </si>
  <si>
    <t>Available for all accepted posters. Free poster printing</t>
  </si>
  <si>
    <t>15 days + 5 professional days + sick time</t>
  </si>
  <si>
    <t>Week long call, decreases each year</t>
  </si>
  <si>
    <t>7 current residents
Taking 3 + 1 military match this year</t>
  </si>
  <si>
    <t>6 months + 3 mos elective or research</t>
  </si>
  <si>
    <t>Proton therapy 2020</t>
  </si>
  <si>
    <t>Residents all seem very happy . Attendings are great teachers. Some pimping during chart rounds but non malignant. Lot of time and support for clinical research, current pgy5 with 20+ publications. Occasional days at satellites and one rotation at intermountain . // apprently good lifestyle during residency. Never been to Utah before, but I really liked SLC</t>
  </si>
  <si>
    <t xml:space="preserve">Difficult/unlikely to find a job in Utah after you graduate due to tight market </t>
  </si>
  <si>
    <t xml:space="preserve">Unlikely </t>
  </si>
  <si>
    <t>1 (prior was 2; lowering number of VA rotations)</t>
  </si>
  <si>
    <t xml:space="preserve">Funding when presenting/poster at a conference. </t>
  </si>
  <si>
    <t>8 weeks PGY 2, then 7, 6, 4</t>
  </si>
  <si>
    <t xml:space="preserve">6 months but suggested could possibly get more in special situations. </t>
  </si>
  <si>
    <t xml:space="preserve">1:1, no cross coverage. Occassional 2:1 if an attending's service is not busy enough. </t>
  </si>
  <si>
    <t xml:space="preserve">They are building a new cancer center with completion anticipated between 2019 and 2020. The department chair showed us the plans and the new building looks great! They will be getting an MRI Linac, MRI simulation, and PET/CT in their department. </t>
  </si>
  <si>
    <t xml:space="preserve">I rotated here. The residents seemed really happy and have great quality of life. The average day starts at 8 am and they are rarely in clinic past 6:30. They almost never have to contour or write notes on the weekend and call doesn't seem to be too bad. The department chair is very supportive and very approachable. He is an ASTRO fellow and a big name in APBI. He was very willing to write a letter for me and the other students that rotated. The new program director is great to work with and very supportive of both medical students and residents. The attendings have a great sense of humor and worked well with students and residents. The residents get a lot of experience with brachytherapy, including HDR and LDR prostate, and GYN brachy. The attendings allowed me to participate in a few of the brachy cases (I placed the tandem and ovoids and filled the balloons). Overall it's a really solid program. </t>
  </si>
  <si>
    <t>Wide chasm between how happy the faculty think the residents are and how many of the residents seem to actually feel.</t>
  </si>
  <si>
    <t>3mo in PGY-4, poss 3 more in PGY-5</t>
  </si>
  <si>
    <t>A very laid-back, hands-off learning environment. In general, faculty in the department seemed very nice, and the new PD brings some good enthusiasm. The most interesting questions I've gotten on interview day so far. Seemed like a big reason to come was for the city of Seattle. Nominal training in protons, but this is very new for the residents and doesn't seem well fleshed out yet.</t>
  </si>
  <si>
    <t>Overworked and unhappy residents. Explicitly told by residents that this was not a family-friendly residency (which is somewhat surprising given the high percentage of female leadership? idk). A lot of initiative required in general, from getting bedside teaching to even getting more than a couple of months for research (have to find your own funding). Didactics seem weak, but some changes coming to make them not all resident-led. Was a surprise to the program that they were rejected for a residency expansion, and not sure I understand why the plan is to do 1 resident for this class and 3 for the next. Multiple sites that require shuttling to.// Most overrated among programs I interviewed at- unhappy residents, no research opportunities, weak faculty teaching, poorly organized</t>
  </si>
  <si>
    <t>WV, WVU</t>
  </si>
  <si>
    <t>WI, U of Wisconsin</t>
  </si>
  <si>
    <t>$2500 per meeting</t>
  </si>
  <si>
    <t>12 weeks PGY2, then 8 weeks PGY3, then 4 weeks PGY4; no call as PGY5</t>
  </si>
  <si>
    <t>10 months, Holman supported</t>
  </si>
  <si>
    <t>cover all the faculty on a given service which ends up being between 1-3, of note, many faculty are 80/20 with 1 clinic day so not as heavy as it seems</t>
  </si>
  <si>
    <t>MR-guided LinAc</t>
  </si>
  <si>
    <t>Coolest elevators I've ever seen in my life x4. Residents appeared very happy. Chiefs were getting great interviews for faculty positions from top centers. Madison is a cool town and residents all seemed satisfied with opportunities in the city and restaurants. Madison airport is nice and quick. Tons of radioimmunology research with 4 faculty with labs. Residents seem to really like the cross coverage because they can take off with 1 day's notice. Things that get cross covered are brachy procedures and consults, NOT OTVs or follow-ups. Residents report they do no scut. Residents report they do 3-4x the national average for brachy procedures, including gyn, breast, and prostate HDR.
Elevators were only OK (you guys really pumped me up for the elevators and, while cool, they left me wanting more :X )</t>
  </si>
  <si>
    <t>Seemed like residents were exceptionally busy; gets cold and snowy (duh); not the most diverse area (also duh)
Peds exposure adequate/internal but less than may be desired by some
Panel interview was annoying but not malignant by any means
No prostate LDR seeds, HDR only</t>
  </si>
  <si>
    <t>Total PGY2 Spots</t>
  </si>
  <si>
    <t xml:space="preserve"> NC, Wake Forest</t>
  </si>
  <si>
    <t>All residents go to ASTRO PGY-3,4,5</t>
  </si>
  <si>
    <t>Great vacation with 3 weeks + an additional week over Christmas not counted as one of the three</t>
  </si>
  <si>
    <t>7, Could possibly expand in the next several years</t>
  </si>
  <si>
    <t xml:space="preserve">6-9 months but seem flexible </t>
  </si>
  <si>
    <t>New young faculty recruited this year. Currently recruiting senior faculty for lung service</t>
  </si>
  <si>
    <t xml:space="preserve">Very strong southern program. Newer Cancer center has all of the technology (except protons). MRI and PET within Rad/Onc department. The Gamma Knife is being upgraded this year and currently is in the top 3 highest volume centers for Gamma Knife. Beautiful department not in the basement with a lot of light! Great group of residents. Very high output of research for being a smaller program. Great recent academic job placement in last 5 years with 2 attendings at Vanderbilt 1 at Hopkins, and another at St. Jude as well as desirable southern private practice jobs (Charlotte, Asheville etc) | Underappreciated program
</t>
  </si>
  <si>
    <t xml:space="preserve">Some interesting attending personalaties (2x) but this seems to be true of every program. Winston-Salem is a very small southern city. Great for families but maybe not the best city for singles 2x </t>
  </si>
  <si>
    <t>8 conferences paid for during residency; book fund money for publications</t>
  </si>
  <si>
    <t>3 weeks</t>
  </si>
  <si>
    <t>6 months / 18 months with Holman (Holman encouraged in qualified individuals)</t>
  </si>
  <si>
    <t>No cross-cover</t>
  </si>
  <si>
    <t>PD is very invested in teaching and is a GYN Onc mastermind. Historically viewed as a very strong program with great training. | Solid place which I think would be considered a top tier program if located elsewhere in country.</t>
  </si>
  <si>
    <t>Location might be a challenge if you are from a different part of the country, although Birmingham is making good strides. x2</t>
  </si>
  <si>
    <t>1750 per meeting</t>
  </si>
  <si>
    <t>8 weeks</t>
  </si>
  <si>
    <t>8 months</t>
  </si>
  <si>
    <t>1:1 (no cross)</t>
  </si>
  <si>
    <t xml:space="preserve">One of the best new programs with beautiful facilities, nice residents, and a supportive PD. Mayo name is obviously a plus. Program seems to have a strong and well organized curriculum that is fairly flexible to provide its residents with a personalized experience. It being a categorical program is huge, especially since all of the residents rave about the quality of life and learning experiences on the built in TY year. SAR where you run your own clinic for 6 months sounds like an amazing experience that will prepare you for the workforce. Opportunity to do away rotation at other Mayo sites. Seems to be a good amount of research opportunities available with access to the Mayo databases as well as opportunities to get involved with some prospective studies. Opening of new Mayo medical school in AZ is going to provide further growth for the program and other educational opportunities. PD seems to be great, very supportive of the residents and heavily involved in the program. New proton center is huge and connected right to the clinic building, hospital facilities are very nice. Decent clinical volume residents will have no problem meeting their requirements. Residents said they typically work from 7/8 to 5:30/6 Scottsdale is an awesome city and Phoenix is getting better, affordable place to live. 
</t>
  </si>
  <si>
    <t>Negatives - Arizona needs getting used to because the landscape is so perculair with all the deseart themes and cactus.//No graduates from the program yet raises question of job opportunities although i doubt this will be an issue with the Mayo name and alumni network. Small program so slightly more call compared to some other places apparently they will be increasing to 2 per year after our class. Research only 7 months dedicated and seems to be less opportunities for basic science research.</t>
  </si>
  <si>
    <t xml:space="preserve">A great teaching enviroment. Very nice faculty. Well structured clinical and physics didatics. Rad bio lectures received remotely, which is a minus. </t>
  </si>
  <si>
    <t>7 (2-1-2-2), 2 spots this cycle</t>
  </si>
  <si>
    <t>New Cancer center, also new hospital being built</t>
  </si>
  <si>
    <t>I went here with no expectations and I have to say - I really liked the people I met down there. They're supposed to get all new facilities by the time we'd start and have a ton of grant money. I looked them up on Doximity and they were way down on the 'reputation' list but I'm starting to wonder how those lists are made.//the doximity list is terrible. its based on people who sign in to rank them.As you can image, big programs have more people who will sign in and rank their own programs. you can do the math</t>
  </si>
  <si>
    <t xml:space="preserve"> Got a probation warning on recent ACGME review  &lt; is continued accreditation with warning really a "probation warning"  I heard grumblings that residents worked longer hours / i heard "a little malignant" &lt; Any more specifics on this? Was this heard from current residents? no but a PGY5 wasn't a huge proponent of the program, honestly this sounds like a great program from my interview &lt; also heard about rumors of malignancy. can anybody clarify? &lt; students who rotated there confirmed these rumors&lt;--rotated there, strongly disagree. Least malignant culture of the 3 places I rotated at.</t>
  </si>
  <si>
    <t>From what I understand, the attending the residents had the most problems with is leaving for Fox Chase (x2)</t>
  </si>
  <si>
    <t>was this interview day 1? we didnt have a physics resident interview &lt; I think it was thier first day. He interviewed alongside the attending who's leaving for fox chase (I forget her name). // Dr. Howell; on day 2 Dr. Howel interviewd with physics faculty</t>
  </si>
  <si>
    <t>Got a probation warning on recent ACGME review X2. Just saw this on the chit-chat. Anyone knows why they got it?</t>
  </si>
  <si>
    <t>ASTRO except PGY2 unless presenting; almost any other conference you are presenting at</t>
  </si>
  <si>
    <t>Only on call on weekends (Friday - Monday), take call about once a month, no call during research</t>
  </si>
  <si>
    <t>New brachytherapy expert joining the team in January</t>
  </si>
  <si>
    <t>Small, yet fun and happy group of residents who spent almost the entire interview day with us. Faculty were all really nice. Program seems to be expanding and rising quickly--breast attending from MSKCC recently started and they just recruited brachytherapy expert from UCLA who is starting next month. Nice mix of more community-type attendings and academic-type attendings. Great location. Traffic is as bad as people say, but almost all residents live within walking distance (&lt;10mins) from the hospital. This program is on the rise. // Rising rapidly. With latest recruits, they likely have more big name faculty than UCLA // new hires also bring intense spirit of research, will become a huge mentorship resource| describing this program as "on the rise" is a stretch. They hired someone. It has no reputation and zero alumni network. No record of job placement. Terrible LA traffic and very expensive living. //// Awesome lifestyle here// Just landed a hotshot Brachy expert, Kamrava, from UCLA this year, which will be an invaluable addition. Kamrava is also a prolific publisher who can assist you to find great publicaitons ideas and execute them well. One of the attendings, Dr Shiao, has received millions of dollars in prestigious grants and would be a great asset to any future researcher in terms of providing mentorship. |Great group of young, ambitious faculty with some high-level recruits brought in.</t>
  </si>
  <si>
    <t>No alumni network, first resident graduating in 2017. | Basically a private pratice camouflaged as a residency program | how much teaching/research goes on at cedars-sinai?  do you have access to ucla? (rotator here...don't remember any interaction between programs)/// No access to UCLA per se | No REAL research opportunitites&lt;&lt; are you serious? i thought there was more going on here than any other program in LA. lots of superstar faculty doing interesting research</t>
  </si>
  <si>
    <t xml:space="preserve"> The place is quite impressive and will continue to get better, especially once they expand to 2 residents/yr. Work life balance here is heaven on earth, and call is not bad as they only see patients who are in the COH system (so no outsiders). The Chairman is very genuine and  has a very kind demeanor. He does interesting basic science work. City of Hope is well known in Southern California and has been expanding quite rapidly, which has allowed them to hire their own grads into very enviable jobs in southern california. Their didactics are solid but can be quite intense as you present a case and get pimped by the faculty, which I think is good pressure to help you rise to the occasion. The residents group seemed nice with some very impressive pedigree (Harvard, UCLA, etc). PD is reportedly resonable and nice, although his persona was a tad serious on interview day. Residents live close by in Pasadena or other nearby locations. // agreed, very underrated./Has reputation as THE place to go for cancer in Southern California</t>
  </si>
  <si>
    <t>I got asked how long I've been married and if I have children. The interviewer then wrote my answer to those questions at the top of her notes and underlined it. ///hahaha...lol. Me too, BUT, I got asked that at about 8 other places as well.</t>
  </si>
  <si>
    <t>q4weeks but seems very chill, rarely need to come in</t>
  </si>
  <si>
    <t>5 months</t>
  </si>
  <si>
    <t>New hospital building to be completed soon, but radonc won't be housed there (I believe medonc will)</t>
  </si>
  <si>
    <t>Pros: Fun, happy group of residents. It's in SF (this can be a con for some people, I guess). Job placement is very good - for private practice - proud enough to list it on their website; 8 out of last 10 grads have been in CA, other two in Philly and New Orleans per website which is extremely impressive. Cozy atmosphere, faculty seem very approachable. Cons: If you want to go into academia, this is not the program to go to (they do have 5% of people go into academics but mostly to satellites it seems). Research opportunities while available pale in comparison to most other programs (they still have 5 months though). Peds is done in San Diego. Only 1/yr so no other co-resident your same year. Rotations are spread out across SF. | Awesome lifestyle + amazing PP job placement, enough to make it near the top of my rank list.|Residents supposedly routinely beat out UCSF/Stanford residents for competitive PP jobs due to well rounded clinical training</t>
  </si>
  <si>
    <t>community faculty without disease site expertise or research, zero opportunites for research, small group of residents spread out across city can be isolating.// There have been some rumors that recent grads have had a harder time finding good PP jobs.// Hard to take this program seriously as only real reason to even consider ranking is location</t>
  </si>
  <si>
    <t>Had a very intense interviewing session this year with a panel interview requiring nitpicky details about your applicaiton.  Historically viewed as second best in the  los angeles area behind UCLA. The appeal here is that if you are lucky enough to land a Kaiser job after you graduate, you are set! &lt; Lifestyle program in great location. Totally unimpressive faculty with questionable knowledge base. Strange interview process.</t>
  </si>
  <si>
    <t>Got a probation warning on recent ACGME review  &lt; is continued accreditation with warning really a "probation warning" . //Got a probation warning on recent ACGME review</t>
  </si>
  <si>
    <t>Decreases by seniority</t>
  </si>
  <si>
    <t>6 Months</t>
  </si>
  <si>
    <t>Only program with protons in the Los Angeles area, which is a great modality to train with. Have strong research and academic support. ACGME case numbers fulfilled by third year. Residents very content, both in training aptitude and general work flow. Each resident has  personal contouring station per resident,service nurse support with documentation and patient work up. Residents have abnormally strong support for training, 3-4 monitor planning and personal computing with laptops provided each year. Faculty seem very non-malignant and supportive, residents voiced similar sentiments. Strongest pediatric case numbers in CA. Alot of protected time off for conference and research meetings, research rotations. Residents seem to have good work/study/life balance.  Nice college town with great proximity to Los Angeles, San Diego, Orange County, Las Vegas. The three senior residents seemed very strong, had ease with boards, and were personable, kind and enthusiastic. All 3 seniors owned homes in the area and commuted by car or bike/walk. All residents lived within a 10 minute commute. Much affordable safe housing options available (at least on a quick zillow search). Strong university benefits.</t>
  </si>
  <si>
    <t>Went into SOAP last year surprisingly-likely for the same reason USC may have  this year (ranking only limited interviews they feel fit the program). Program is making improvement in didactics and exposure to other tx modalities for residents.| Rumors of residents wth hard time finding decent jobs// Happy group of residents, strong job placement since new PD took over 3 yrs ago</t>
  </si>
  <si>
    <t>Both seniors received multiple job offers. One of them will be an attending at UCSD.</t>
  </si>
  <si>
    <t>all major conferences, any pretty much any other conference as long as you are presenting</t>
  </si>
  <si>
    <t>There have been rumors of malignancy in the past, but i didnt get any sense of that on my interview day. Residents were great, and all seemed very happy where they were at. Definitely a top tier institution on the west coast. Currently building carbon. Research opportunities galore, and very strong academic placement of graduates. Tons of perks and benefits for working for stanford. Lots of resident perks from university (commuting discount, amazing health insurance, great gym and resort-like campus facilities). Chair Dr. Le very well-known and respected, even by other programs. || The new top program on the West Coast</t>
  </si>
  <si>
    <t>If i had one thing to say about interview day its just that it was LONG. Like unnecessarily long. 12 interviews, followed by cocktail hour, followed by resident dinner. I only got so much small talk in me. Also, bay area is hella expensive - they do pay you more, but probably not enough to make up for the expense. | definitely not enough to make up for the expense.I Awesome group of residents. Found the attendings though to be unfriendly, impersonal, and condescending. / Rotators perspective- even attendings who were unfriendly during my rotation were pleasant during my interview but n=1| rumours of malignancy in the past and two residents quit. Attendings were cold. | how can you say dr.chang's smiling face is malignant| rotator here, attendings were MUCH nicer (like over the top, superficially nice) on interview day then on rotation | rotated here, only 1-2 difficult attendings but majority were nice | very long hours| very intense environment</t>
  </si>
  <si>
    <t>1:1 mostly (1:2 for 6 months)</t>
  </si>
  <si>
    <t>Nice location. Quite affordable for California. A wonderful department with nice personalities as attendings. Allen Chen left a while ago and Fragoso is a nice PD who seems to genuninely care about people. UC Davis captures a huge catchment area and so there is good disease diversity. A recent alumni found a good job in Southern California. Brachy is strong in the department.</t>
  </si>
  <si>
    <t>Only 3 months of continuous research time, with a smattering of days that add up to a little over 5 months. There is a current resident who wants to go into academics and has to invest a lot of personal effort to reach his goals due to limited months. There is  a 6 week rotation at a private facility near Tahoe during your final year that requires you to leave the Sacramento area--this could be seen as a positive/adventure. They do provide housing that rotation. The department is not expanding and so the likelihood of finding of staying on is something to bet on. Finally, while the department has 1:1 coverage, you have 3 months in your PGY4 year where you cover two attendings and another 3 months in yor PGY5 year where you do the same--granted, by that time you are quite efficient  so you can pull it off without drowning  too much. //Was told that recent residents have struggled with getting good jobs especially if want to do academics</t>
  </si>
  <si>
    <t>10 (11 next year, full complement by 2018)</t>
  </si>
  <si>
    <t>The PD (Chen) has officially left to be chair at Kansas. New PD was promoted internally, Dr. Lee is awesome. Has "east coast" approach which is great for resident learning. Pushes residents to be their best. Seems to be as much of a resident advocate as anyone else in the country. More senior members in the department are actively involved in program so they will override some things. Program will continue trucking along. Above average hours with high patient volume. Beautiful facilities, residents with huge dual monitors. 10/10 cafeteria. LA. Residents actively involved in research and depending on self-motivation, can really become one of the top residents in the country like a current chief. Attendings spend a significant amount of time with residents to push out manuscripts. Young core of junior faculty from top notch backgrounds carry the bulk of clinical load. // Seems like it is improving significantly over time. Chair and PD seemed dedicated to the program, facutly very enthusiastic. Residents seemed happy. Living in LA is a huge plus. Definite research opportunities. Some of the residents have insane publication records. Everyone was friendly. Seems like a very solid program.</t>
  </si>
  <si>
    <t>Residents: didn't seem as tight knit as other groups, overall very nice but overworked/burn-out. Overall they work very hard and perform at the same clinical/research level as other good programs with somewhat worse QoL (certainly not even close to sloan residents QoL). Part of it may be the recent faculty turnover as patients are being moved between providers.  &lt; LOTS of recent changes at this program, not all for the better. Faculty turnover. Over-worked residents with some morale problems.&gt;///I actually thought the program was upfront about a lot of the recent changes (within past year or so) that would really increases QOL. Agreed seems like a high volume, choose your own adventure kind of place. Some of the residents are extremely impresive so it is definitely possible.| bad hours and scut.&lt;&lt; definitely seemed some of the residents were overworked/burnt out</t>
  </si>
  <si>
    <t>Yes for ASTRO</t>
  </si>
  <si>
    <t>12 months, Holman supported</t>
  </si>
  <si>
    <t>sunshine + surfing = the life // Strong program. Has everything you need to succeed. Has arguably the most resident focused education as you take a written exam and have an oral exam at the end of every rotation! This can be stressful but it prepares you extremely well. Your PGY4 year provides pathway options that could be anything you are interested in. The program had fantastic vibes on interview day with many applicants falling hard for the program  due to location + opportunities avaiable + vision. In the next 2-3 years, UCSF/Stanford/UCLA will have a dominant and unstoppable competitor. ///There are great opportinities for global health work as the PD is the  president of radiating hope.//Possibly the strongest program in Southern Cali/// Well not so fast..UCLA is still &gt; than SD // One of UCSDs graduating residents got a job at MSKCC this year, so to say that UCSD&lt;UCLA is purely based on historical reputation. If you care about more than just how your grandma feels about your decision, then UCSD has all the opportunities and good vibes.// Historical reputation is not irrelevant IMHO.??//MSK doesn't mean anything  since most people at UCLA are there because they want to be in California or L.A proper. Who cares if someone has a job at MSKCC</t>
  </si>
  <si>
    <t>Traditionally favors internal candidates heavily, resulting in a bait and switch game with external candidates. &lt; I didnt get that impression. Only 2 of their current residents were UCSD students// what is a bait and switch game// I didn't get that impression either. // No one besides internals and rotators really have a chance at matching here// Einck is nice, but tough//</t>
  </si>
  <si>
    <t>&lt;&lt;"bait and switch" is a sleazy sales and marketing technique - e.g., I advertise a product for sale at a very low price ("bait"), but when you get to the store I tell you that product is sold-out and try to sell you something else at a higher price ("switch").  Bait-and-switch is illegal these days - stores have to give you a "rain-check" to buy the product at the advertised price later on.  Not quite sure that the concept is applicable to whatever the prior commentor thinks is happening at UCSD...//// Bait and switch in that they market the program on interview day as being accessible to all applicants, however, come ranking time, they switch to focus soley on whom they already know and prefer. That ladies and gentlemen is the modern day non-business definition of bait and switch!</t>
  </si>
  <si>
    <t>&lt;&lt;There is no favoritism to internal candidates. remember though that UCSD is a top 20 med school and many of the grads are among top rad onc applicants nationwide // also it is quite common (and human nature) to more highly rank applicants that known well to the program (unless the rotator is not liked)</t>
  </si>
  <si>
    <t xml:space="preserve">&lt;&lt;&lt;&lt;What you are calling “bait and switch” is actually “preference for better-known candidates”, which exists everywhere.  You say “they focus solely on whom they already know..”, but you haven’t offered any evidence that UCSD’s preference functions are any different than anyone else.  For all we know, the top 20 people on UCSD’s rank list every year are all lesser-known quantities from out-of-state, but wind up at MSK, MDA, Harvard, UCSF and Stanford instead.  Unless you have UCSD’s actual rank list and know the characteristics of all their candidates, you are just blowing smoke. </t>
  </si>
  <si>
    <t>$2000 per year plus more can be given if presnting and approved by PD.</t>
  </si>
  <si>
    <t xml:space="preserve">4 weeks </t>
  </si>
  <si>
    <t>Fairly light call, decreases every yeary.</t>
  </si>
  <si>
    <t>10 months (noncontiguous months), Holman supported, seems like 1 Holman each year</t>
  </si>
  <si>
    <t>Some double coverage services</t>
  </si>
  <si>
    <t>New proton center soon-ish maybe. 2019</t>
  </si>
  <si>
    <t xml:space="preserve">Top program on the west coast. Strong faculty great chair and future PD, cool laid back residents, good resident lifestyle, excellent research opportunities, new facilities and proton center being built on MB campus. Top notch job placement in cali and nation wide in both PP and academics. Negatives are cost of living and some decent scut work on certain servies.Chill interview day although it was a little disorganized. Chill residents and attendings with excellent work-life balance, must be self-starter for research, low patient volume, lack of mid-level support with significant secretarial work on services like prostate. Didactics were amazing - lecturers were well-recognized surgical and heme oncs of notable reputation and great at giving talks.  | The mission bay campus is amazing. More radonc service to move there in the future. The Fengs joining the program was a big boost. Grads seem to get their pick of PP or academic job offers each year. </t>
  </si>
  <si>
    <t xml:space="preserve">SF is insanely expensive. Research months are broken up which is probably generally a bad thing IMO. Some... "interesting" personalities among the faculty. Considerable scut work (verified by both residents and attendings) owing at least partially to the multiple discordant treatment systems in use at UCSF. | Apparently a very unfortunate thing happened during the first interview date... not really the resident/program's fault but will reflect poorly on the city/program unfortunately. // Care to elaborate???....Wow // I'm sure by the end of the interview trail everyone will know about what happened. Let's just say it involved a major theft of multiple applicants' belongings| not surprising to hear when in SF you are more likely to step on human feces than dog shit. The city is the epitomy of terrible socioeconomic segregation and infested with homelessness, misery alongside tech bros. // Whoa let's cool it with the SF hate. majority of ppl love the bay area x4 // Also, for the record, the preferred term is "brogrammers" not "tech bros'| overrated x3 // Bay area (not just SF) is expensive ($2500+ with subsidy for dormitory style studio near mission bay) which might preclude buying house in area to extent residency is correlated with job placement, but some people will pay premium for surrounding recreational activities and weather, unfortunate high number of homeless and auto theft; research opportunities available but mentorship might be lacking; scut on services such as prostate given long-term follow up with lack of mid-level support; cancer center is somewhat fragmented and not as impressive as high volume peers&lt; Did not feel that career development is valued here as residents are all over city, research months are scattered and iffy, and faculty mentorship seemed lacking. Need to be self starter here for certain. Yep there is very little hand-holding and it's what you make of what's available at UCSF. </t>
  </si>
  <si>
    <t>$1500 per year</t>
  </si>
  <si>
    <t>24 weekdays / year</t>
  </si>
  <si>
    <t>Divided equally among residents</t>
  </si>
  <si>
    <t>7 (3-2-1-1)</t>
  </si>
  <si>
    <t>10 months // this seems higher than I remember? | No Holman support</t>
  </si>
  <si>
    <t>Relatively newer program. Residents seemed like a happy bunch. The PD is a very strong advocate for the residents within the department. The chair is from MDA and is pushing the residents to be more academic/research focused. Grads generally go private practice in california, but also have grads go PP in a scattering of other big cities in the US</t>
  </si>
  <si>
    <t>The majority of the time is spent at the USC county hospital, so that comes with all the things that a county hospital usually does. A bit more scut work, more social obstacles to overcome. That being said, as far as county hospitals go, it's definitely the nicest one i've seen. 
| No research opportunities| Much weaker program in terms of research and academics than I thought. Very little happening here.</t>
  </si>
  <si>
    <t>2:1 (cross coverage?) yes</t>
  </si>
  <si>
    <t>Great program with nice faculty and residents who were laid back and fun despite their academic successes. 12 mo research, either basic or clinical projects available with new optimal imaging research opportunities with Dr. Lanning. This is overall an academically focused program with most of their faculty being from heavy academic programs including the PD who is from MD Anderson. 50:50 residents going into academics and private practice seems to be supported. Clinical volume is high particularly with the growth of the dept from 8 to 12 attendings and 8 residents. Now, residents frequently cross cover consults from multiple attendings, but modifications are currently being made to optimize educational opportunity. Hence, this is a busier program overall but the residents seemed to handle it well. Strong physics curriculum with outstanding physics department. No formal Rad-bio course right now, but this is being changed apparently. Board pass rates are still very high. Overall, great program, Denver is awesome but not as close to the mountains as one might think (1.5 hours or 3 hours if it snows and people flock to the front range like noobs to a pokestop). Pleasant faculty with neat and diverse research interests. // great description// any idea what modifications are being made to cross covering with attending expansion? // Does anyone know if the residents get academic days?// covering 2 attendings and crosscover leads me to believe not // I didn't think that they did cross coverage though?</t>
  </si>
  <si>
    <t>I like this program but if we're talking negatives... 1) The residents are very busy, even before having to cover multiple attendings.  I can't imagine what it's like now.  2) There's a lot of clinical scut.  3) The job placement of their alums is underwhelming, though it's appreciated that the program displays this on their website.  4) Denver isn't exactly a cultural melting-pot of diversity, but it's fun and outdoorsy. 2x&lt;&lt; Double,triple coverage leads to poor QOL for residnents</t>
  </si>
  <si>
    <t>^ *original poster here* - It didn't seem to me that they get academic days during clinical rotations since they get a full year of research. Modifications = PD working with attendings to be more autonomous and limit futile work for residents while cross-covering. Seemed a little vague to me, but that is what the PD and residents said when I asked about growing pains in the program// thank you for following up with an answer. sounds like it could be worse</t>
  </si>
  <si>
    <t>&lt;I don't remember them mentioning cross coverage. Are you sure?</t>
  </si>
  <si>
    <t>They said they do cross-cover, but working on improving that aspect. Think its just a result of attending expansion where attendings were used to being covered, but now more difficult with increased cases.</t>
  </si>
  <si>
    <t>&lt; They definitely cross-cover, but this is largely growing pains from a rapidly expanding programs with varied teaching philosophies from attending to attending.</t>
  </si>
  <si>
    <t>1 yr / yes</t>
  </si>
  <si>
    <t>Info anyone please? Happy program. Residents pleased with the amount of research time they get. Yale has a tremendous research gamut, particularly in tumor immunology. No problem meeting patient quotas. Not as reputable as it once used to be apparently, but still a top notch program without a doubt. Awesome program director. Supports Holman, otherwise 1 yr of research // Really great  QOL, support for residents // Of the top tier programs, Yale probably has the best resident support and QOL</t>
  </si>
  <si>
    <t>New Haven doesn't have much going on besides Yale. Close to NYC though | Ugly and not too safe place downtown but great places to live nearby</t>
  </si>
  <si>
    <t>1:1, no cross</t>
  </si>
  <si>
    <t>Protons opening later this year</t>
  </si>
  <si>
    <t xml:space="preserve">Very friendly attendings and residents, good resident QOL, very cyberknife heavy, no prostate brachytherapy, you do rotations at 2 sites besides the main one, thus see a very diverse patient population. // Residents seemed very /happy,  prolific,  and doing well in the job market.  Would be happy to train here.  Living in DC may be a pro or a con depending on what you want. </t>
  </si>
  <si>
    <t>Traffic and cost of living are next level bad.  EMR is transitioning (they still use paper).  Some facilities are on the older side. 2x. Definitely some of the "oldest" facilities I saw, though the CK vaults/protons are nice.</t>
  </si>
  <si>
    <t>1 (maybe 2)</t>
  </si>
  <si>
    <t>$1750 PER meeting for oral/poster; 9? conference days/yr, 1 free national and local meeting (no research)</t>
  </si>
  <si>
    <t>1:3 :(, light call load</t>
  </si>
  <si>
    <t>6 mos pgy-4</t>
  </si>
  <si>
    <t>Very impressed with this young (not "new") program. Grads get jobs where they want. Awesome resident:staff atmosphere with 100% mayo culture/support for residents. Laid back personalities, average hours. Although many (not all) grads go pp, education is academically driven as faculty are salaried without incentivized care. Trying to become more academic (pushing residents for completed manuscripts, possible new hires). Off-site rotations pgy-4 (expenses paid): gyn/brachy with grigsby at washu, peds/proton at uf jax, adult proton at mayo AZ, potentially mayo rochester for prostate brachy. Stressed that they get all numbers before going off-site except peds and you get 1:1 with faculty when you are there. Can access patient data for all mayo sites for research. Nice facilities, mayo "hotel" hospital. Ipad and laptop. Mayo Jax trying to become destination for neuro starting with hire of Dr. Q (previous nsurg chair at hopkins) and new neuro research facility. Hospital expanding onc services, hence resident and faculty expansion. Residents all live &lt; 1 mile from beach. Prelim/TY hybrid decent. TL;DR awesome atmosphere, mayo $ support resident education, hospital/program pushing academics.</t>
  </si>
  <si>
    <t>Program still light on high impact research. Limited alumni network, but mayo name (I guess?). City is better than their football team but not everyone's cup of tea though beach is nice. Small department, more frequent call. LOTS of linacs and TWO protons in the city = competition for patients although residents have no complaints about clinical experience. Weaker on gyn, peds, some brachy hence off-site rotations. No academic days.</t>
  </si>
  <si>
    <t>interviewing 22 for 1 spot // 1:22 is nothing compare to some other programs.</t>
  </si>
  <si>
    <t xml:space="preserve">Frontloaded,  relatively light </t>
  </si>
  <si>
    <t>9-11 months,  Holman supported</t>
  </si>
  <si>
    <t xml:space="preserve">MR-linac </t>
  </si>
  <si>
    <t>info anyone? OK place. I really liked the department chair and got a weird vibe from the PD. Residents were friendly. They provide 5 (+ an additional 5) fully-funded conference days. Good research and apparently the 3rd busiest cancer center in the country. Excellent ancillary support per resident account - they see only good learning cases, and don't see f/u.  // Really enjoyed the interview.  Residents seem happy,  competent,  and competitive on the job market. Great databases and bother resident and faculty are prolific.  Interview with chair was fantastic,  very warm and supportive. I agree interview with PD was alittle odd,  but has reputation of being a strong PD.  Institution is very invested in the department and could easily be a top program if the trend continues. | Great program, on the path to becoming the best program in Florida due to // Agree with all of above. Chair was great. PD very strange and not nearly as personable.</t>
  </si>
  <si>
    <t>4 weeks vacation, 2 weeks sick</t>
  </si>
  <si>
    <t>Evenly distrubted all 4 years</t>
  </si>
  <si>
    <t>1:1 minimal cross</t>
  </si>
  <si>
    <t xml:space="preserve">Solid program with great history and is very stable. Residents are very friendly and seem very happy. The department has a great research dept which edits and submits residents manuscripts. Dr. Amdur is a very supportive PD and seems like he is very invested in the residency program. Residents spend 6 months in Jacksonville learning protons, which may be useful in the future especially if interested in academics. Prior residents have gotten very good jobs in both academics and PP. Overall UF has an excellent reputation in the Rad Onc world and that likely won't change anytime soon. | mendenhalls are goldmine for research, resident QOL is epic, the most tight knit family environment on the trail (not babies, but you joining the UF rad onc family), huge alumni network </t>
  </si>
  <si>
    <t>north central florida, felt like a bit more hand-holding than other comparative programs // What gave you that vibe? I didn't get that at all // I didn't really think that there were any negatives of the program besides the small size (subjective), location (subjective), and lack of prospective trials | OP here: thought residents had less autonomy on certain services, potentially because some attendings were very particular about what they wanted || Gainesville is a terrible place if you're not a college student at UF | Stagnant program. Stable, but no plans for significant strides for improvement. Also, chair is not the most approachable. // He seemed approachable to me. Seemed like he loved to talk about science with you</t>
  </si>
  <si>
    <t xml:space="preserve">Okay program that will train you to become a board-certified radiation oncologist. But wouldn't come here unless I had no other choice. // Party it up in Miami. Beautiful ppl. The Beach. What else is there to say. // Program Director and Chair are some of the nicest faculty that I met while interviewing.  </t>
  </si>
  <si>
    <t>Jackson is a county hospital and thus is very inefficient and with many incompetent staff, making it much harder to get your work done. Their facilities are also very dated so you'll be missing out most of the newer treatment modalities at Jackson, and since you're dealing with the poor folks of Miami there's a lot of social issues you have to deal with. You also essentially need to speak fluent Spanish just to get by with the patients there, as the translation services are not efficient to use. The medical center is in a very unsafe part of Miami (not ideal for night calls, even when just walking out of the hospital) and you'll see lots of homeless people sleeping right outside Jackson. Moonlighting not allowed. Also, UMH is not very efficient as well since it's a very old hospital and still uses paper charts. University of Miami is not a research powerhouse either for those of you who want to do any significant type of research. You also have to cover multiple sites, and the  driving distances to some of them can be VERY far and long, especially wit the terrible Miami traffic. Call is also pretty brutal since with the underserved population at Jackson, you get emergies (eg spinal cord compression) all the time.</t>
  </si>
  <si>
    <t xml:space="preserve">GA, Emory: Got a probation warning on recent ACGME review </t>
  </si>
  <si>
    <t>9 months</t>
  </si>
  <si>
    <t>info?&lt;&lt; see prior years' feedback || Fantastic program, new PD turning around the culture, Wally Curran is a stud and very good advocate for residents. Surpassing Duke, UF and others as top program in the Southeast, residents get top jobs in academia and PP</t>
  </si>
  <si>
    <t>Got a probation warning on recent ACGME review/// how do you know about the GME warning and what exactly were they warned about? || residents seemed overworked and unhappy. didactics are poor per resident. but cant deny its a strong pedigree. ll Rotated here and thought the program was terrrible purely due to the unhappiness of the residents. The training might be great but you can get great training at most programs. I just thought being miserable for 4 years is not worth it. x2</t>
  </si>
  <si>
    <t>HAHAHA, not even close to a better program compared with Duke, UF and UNC in the south x2</t>
  </si>
  <si>
    <t>&lt; I interviewed at all of these places and thought they would all be fine places to train. Duke probably better academic job placement nationally but otherwise they're all pretty similar in terms of "strength of program." The new PD at Emory is a strong resident advocate and has already made some pretty big changes to improve resident happiness, malignancy, etc.</t>
  </si>
  <si>
    <t>Apparently super chill with incredible QOL, if you can stand Iowa City./// Buatti the Chairman is very involved in the program and contributes significantly to teaching of residents. PD is younger, nice, and a grad from Cleveland Clinic. There is a lot of push for research at this program and they are doing some fascinating things here. They are known to be a very strong program that is on the brink of greatness. Iowa City is surprisingly diverse!</t>
  </si>
  <si>
    <t xml:space="preserve">iowa | No impactful research// Residents are very busy, not a walk in the park.// </t>
  </si>
  <si>
    <t>comments?</t>
  </si>
  <si>
    <t>Positives: Almost faculty were easy to get along with during the interview day and seemed like they would be great to work with. Beautiful hospital, large clinical volume despite it's relatively small size. Best location in Chicago, hands-down. Good support since connected to Northwestern. PD was absolutely invested in research and improving the program.&lt; Solid clinical training that is trying to make more of an academic push. Nice people.</t>
  </si>
  <si>
    <t>Negatives: I had, by far, the most bizaare interview of the year here basically consisting of a 10 minute rant about how my aways and other programs in Chicago couldn't compare to the "caliber of people we get here at Northwestern." This interviewer seemed almost obsessed with the money, status, and power that the Northwestern name brings with training there. I couldn't discern whether this was a personality disorder or untamed hubris; nevertheless, it was a major turn-off, particularly for those uninterested in sacrificing satisfaction for training at a supposed "academic powerhouse."  Not surprisingly, this was a similar experience from other applicants. Also another negative, for me and some others, was that they were absolutely disinterested (I think you mean uninterested; disintersted is a quality you want in a judge &lt;-- Thanks for the clarification. I was really worried about how others would interpret uninterested vs disinterested) in anyone not 100% sure about academics. I was asked explicitly, in three different interviews, if I was planning on pursuing a career in academic medicine. I feel bad posting this, but it almost seemed like some were ashamed that the chiefs were pursuing private practice jobs (the interviewer I referred to earlier was explicit about this disdain). Lastly, it didn't seem like the residents were thrilled to be there either. They tip-toed around problems with the program, and gave vague answers when asked about it (i.e. things are good... it's been fine... residency sucks everywhere, so just make the best of it.. etc). Any similar or dissimilar sentiments about this program? || I know exactly the interviewer you are talking about - had the same interview with him, as did everyone else on my interview. Really weird. I guess my impression of it was he was expressing some frustration about how NW has the money, location, name, etc to be a top rad onc program but isn't - which i suppose has a grain of truth to it. Definitely not an appropriate interview conversation topic though.... As for the residents, I would say that the majority of the residents I talked to seemed happy with where they were, and reputedly NW residents are pretty happy &lt;-- OP here: Thanks for the input! Wanted to make sure I wasn't crazy for feeling palpably uncomfortable during that interview. And maybe I just got a skewed view from a few residents that wasn't representative of their experience. &gt;&gt;Had the same experience with the weird interviewer, it was the only "negative" interview I had on the trail - walked out of it like "Did that really just happen?"</t>
  </si>
  <si>
    <t>&lt; I don't get the point of this whole rant about an awkward interviewer. Most places I interviewed at had one or more interviewer with an awkward personality/habits. Not sure how that really speaks to the program per se. My interview there went well. I do remember vaguely someone in the faculty speaking to the reputation of NW, but frankly it was nothing as obscene as you are making it sound, nor did it seem out of line or untrue. Regarding resident workload, I do know one of the residents there and they did confirm that they are busier clinically than they would have hoped, but the overall atmosphere in the department is very healthy and collegial.</t>
  </si>
  <si>
    <t>4 weeks; can be split up in to single vacation days</t>
  </si>
  <si>
    <t>6 months PGY4</t>
  </si>
  <si>
    <t>PD leaving for family reason, associate PD taking over; chair retiring in 2 years</t>
  </si>
  <si>
    <t xml:space="preserve">Very chill and low stress interview day - with a fantastic lunch. The residents seem happy, with a good work/life balance. Chicago is obviously an awesome city, and Rush is in a location where you can live in whatever neighborhood you want. Strong CNS, sarcoma. Most of the attendings seemed enthusiastic about the residency program. Overall great clinical training with good set up for chicago private practice or academics. Dr. Abrams (though he may be leaving) and Dr. Wang are huge names in the field //Seems to have good clinical training but unsure about job placement esp. if want to go outside chicago area. </t>
  </si>
  <si>
    <t>PD leaving this year and chair retiring in 2 years, so a lot of turnover. Their graduates are majority private practice, although they did have a recent grad go to Northwestern who is now the PD; the head of the Chicago Proton Center is also a Rush grad. This can be viewed as a positive or negative, but the insitution is essentially a feeder for chicago area private practice - in the chicago area, rush has a great brand, but outside of the midwest it's pretty much unheard of. Rush is also a great band.//Faculty instability is a concern and really no substantial research going on in this department</t>
  </si>
  <si>
    <t>4 wk (1 wk per 3mo block)</t>
  </si>
  <si>
    <t>1 year PGY4; no</t>
  </si>
  <si>
    <t xml:space="preserve">Apparently, the infamous Monday AM conference has become less "malignant" in recent years. It's definitely a spectacle and it certainly seems to push residents to really know their stuff (however, one resident stated that it's probably overkill for board prep). Overall, the program still seems to be pretty intense and formal. As noted before, plenty of opportunities in basic science, translational, and clinical research. Of course, Chicago is awesome. Hyde Park is on the southside--the campus itself is beautiful, but it's surrounded by areas that aren't as nice. Interestingly, most residents own cars and drive to campus rather than use public transit. The interview itself is split up so that you get around 6 individual interviews throughout the morning and afternoon.// </t>
  </si>
  <si>
    <t>Residents appear to spend all day Sunday studying for the Monday conference. You are so busy with clinical duties and preparing for confernce that there is no time to do research PGY2-3. In PGY4, if you want to do clinical research, you are required? to get a masters degree that teaches you statistics&lt;- Not required at all, but most residents do JUST that because it's easy and get an extra degree // I think the Sunday prep was a big downer for me...// Multiple residents have transferred to other programs over the last few years due to malignancy// Program just wreaks of malignancy // Didn't get the best vibes from the residents on interview day x9 // They were interviewing for 2 PGY2s during this season because two residents left the program - speaks quite a bit to the health of the program | Didn't get best vibes from PD at all x 2</t>
  </si>
  <si>
    <t>Basketball//New chairman, Zellars, is a great guy with a great vision, which will help this program. They have instituted a fantastic research program that will allow all residents to write a full scale prospective research protocol by the time they graduate. This protocol will be supported by all departments i.e rad onc/heme onc/surgery/path....so everyone is on board with the project and want to see you succeed. You do bits of the projects with deadlines throughout the years. Residents here are very laid back. Program coordinator was such a sweetheart. The program struggled previously because of friction between the main Indiana medical center, which was more focused on clinical output with little appreciation for academic activities i.e research, physician teaching. However, things are changing with Zellars and academic activities are being viewed as being as essential as the bottomline.//Indy nicer city than I thought</t>
  </si>
  <si>
    <t>midwestern rude//on growth trajectory but still trying to figure itself out with some faculty turnover and unclear direction | Program seems to be headed in right direction but still experiencing growing pains it seems</t>
  </si>
  <si>
    <t>The new Chairman is Allen Chen, the former Vice Chair  at UCLA. This guy is a  visionary who is known to be a fantastic resident advocate. Kansas has struggled in recent years, but with Allen on board this will be the beginning of greatness at Kansas.&lt;Agree with this. Fantastic hire by a program that has been a running joke for many years | Very nice residents- all extremely positive about the direction of program. Dr. Chen is beyond awesome- not just a huge academic name but just a really good guy who's down to earth, honest, funny. The type of guy who you want to work hard for and then grab a few drinks with. He has an incredible track record of resident and med student mentoring and was easily the most approachable chair I met.</t>
  </si>
  <si>
    <t>Everybody knows this place doesn't have the best reputation and history. But this is an entirely different program in 2017. Some cocky junior faculty but the amazing Allen Chen is what sells the program (This is not true -- the junior faculty are one of the program's greatest strengths. Absolutely not 'cocky.' Kind, personable, down-to-earth people with roots in Kansas City who are all passionate about patient care and training their residents to be excellent oncologists. What an odd comment.) He is supposedly in the process of hiring more faculty with academic bent. High clinical volume but residents seem to have good QOL. KC is not bad for being in the Midwest. Chair has only been on job 2-3 months but he has a strong vision and the experience to make this a strong program. This was repeated to me by faculty at my home program as well. However this will take time to develop as it wasn't long ago that this program was going unfilled.</t>
  </si>
  <si>
    <t>Went out of their way on interview day to say that they do not anticipate much if any research time dedicated for residents. Clearly a clinical program. Best meal of the interview trail ($$$$ steakhouse on Yelp). A lot of horse farms. I like horses.</t>
  </si>
  <si>
    <t>$1,500 per year</t>
  </si>
  <si>
    <t>not busy</t>
  </si>
  <si>
    <t>6 mo total (2 mo in each PGY-3,4 and 5)</t>
  </si>
  <si>
    <t>1:1 and 2:1 on one rotation</t>
  </si>
  <si>
    <t>Very friendly residents and faculty, good clinical training.  The city is either good or bad depending on your preference | Solid program with reasonable work hours and happy residents. Nothing special here but nothing bad either</t>
  </si>
  <si>
    <t>Research is not emphasized, low case volumes.</t>
  </si>
  <si>
    <t>12 months in PGY4 / Holman supported</t>
  </si>
  <si>
    <t>They are dropping Beth Israel from their program. Some residents like the change, others do not. It sounded as though it was a relatively lower volume rotation with more scut and therefore fewer learning opportunities.</t>
  </si>
  <si>
    <t xml:space="preserve">Some interesting characters among the faculty. || I found the faculty very approachable and down-to-earth as a whole. I liked the residents as well, and they seemed like a fairly happy and balanced bunch. Their 12 mos of research time is incredibly flexible with what you do, whether it be degree work or pursuing a zany research idea or a more typical approach. I didn't appreciate until I went how *different* MGH vs Longwood is during training. Your time is essentially split between the sites. MGH seems to give you a more intense workload, more similar to MSKCC in terms or "learning by doing" and getting exposure to a very high volume of cases. Longwood (BWH and DFCI) have a chiller pace with an emphasis on reading papers and discussing risk vs benefits of different approaches based on results from trials. It sounded like most residents develop a preference for one learning approach or the other, but I think getting exposed to both is a serious strength of the program. Also, it is Harvard, obviously the research opportunities are boundless. I just about drool over the research. Also, you can start moonlighting in PGY3 and earn extra $$$. </t>
  </si>
  <si>
    <t xml:space="preserve">Covering multiple hospitals means that they have more call weeks than MDACC, despite being similarly sized programs.
</t>
  </si>
  <si>
    <t>12 months/support Holman&lt;--I don't think they support holman here. They def do not.</t>
  </si>
  <si>
    <t>de weese is da bomb. | The Wire</t>
  </si>
  <si>
    <t>baltimore</t>
  </si>
  <si>
    <t>Unlimited as long as manuscript draft ready by meeting</t>
  </si>
  <si>
    <t>6 months in PGY4</t>
  </si>
  <si>
    <t>Mostly 1:1, some 2:1, one "procedures" block; cross coverage for "educational" cases and volumes, one rotation is 5:1</t>
  </si>
  <si>
    <t xml:space="preserve">Really bummed they're decreasing to 2 residents next year. Not sure what that will do to caseload if attendings are used to 3 per class for the last couple years. Have access to all technologies. Dr. Regine is a BIG name. Recently opened the Proton Center and anticipate resident opportunities there in the future </t>
  </si>
  <si>
    <t>Loss of Dr. Mehta from Proton Center last year hurts, but thats the only downside. Overall great program. | I found many of attendings to be cold and impersonal. This is speculation, but I think this may be becasue with such rapid faculty growth many are new and have not had much of a roll in the residency program so far. Above average work load. Several residents described Dr. Regine as having a "surgeon's personality" x2</t>
  </si>
  <si>
    <t>Funding for 3+ meetings per year if residents presenting. 1 meeting for senior without presentation</t>
  </si>
  <si>
    <t>20 days (can be used anyway).</t>
  </si>
  <si>
    <t>8 weeks per year (light call rarely have to come in after hours or on weekends).</t>
  </si>
  <si>
    <t>6 (2:2:1:1 format).</t>
  </si>
  <si>
    <t>6 mo (can be extended a few months).</t>
  </si>
  <si>
    <t>1:1 no cross coverage.</t>
  </si>
  <si>
    <t>New cancer center being built across from the main campus scheduled for completion in 2019. ViewRay MRI-linac will open shortly will be second in the country.</t>
  </si>
  <si>
    <t>Happy residents with excellent work/life balance.  Good program at a long established academic center. PD and chair were very friendly seem to be very focused on education and supporting their residents. Strong educational resources including a “slogger” a digital and paper textbook created by residents and updated annually with high yield rad-onc info including relevant major studies. Both of these factors contribute to the success of the programs residents in regards to passing board exams as the PD boasted about the fact that they have a 100% board pass rate over the the last decade something that has apparently only been accomplished by 11% of rad-onc programs. Residents have a good clinical volume, in particular see a ton of SRS. They do lack peds cases so residents rotate at OSU for a 1 month peds rotation. Residents have an awesome quality of life all seem to be very happy, minimal scutt work, typical day runs 8-4/4:30. Residents also have some pretty nice toys including large curved monitors, specialized contouring mouses, and tablets for the clinic. Contour from home is a huge plus.  Facilities are a little old looking, but new cancer center should be completed in 2019 and fix that issue. Some surprisingly good basic science research with a strong gene therapy program. Former graduates in recent years have all seemed to get jobs with a mix of academic and private practice, including a few of them becoming faculty at Henry Ford. Seems like a good place to spend 4 years, receive good clinical training and have no problem passing your boards. Downtown area with new restaurants, bars and shopping. Some of the nicest suburban areas to live in the country, perfect for young professionals &lt;--somehow I doubt that a student wrote this - are we getting a little too carried away?</t>
  </si>
  <si>
    <t>Location</t>
  </si>
  <si>
    <t>12 months I think...and supports 1 Holman per year</t>
  </si>
  <si>
    <t>Comments? One of top programs in country- strong all around | Strong research. || I really enjoyed talking with the faculty. Reshma Jaigsi (program director) seems like a fantastic person, and the chair Ted Lawrence is also pretty great. Michigan had a very collaborative atmosphere. Seemed like a great place to train, especially if you wanted great research opportunities (clinical, translational, AND basic) and had academic dreams but wanted to stay out of the programs with a greater number of residents.| One of strongest PD/chair combos in country</t>
  </si>
  <si>
    <t>Ann Arbor actually seems like a great place, despite being a pretty small city in the midwest. The city is very liberal. I thought all the Michigan blue and gold everywhere was fun. It does snow a lot though...and it's a little flat. Doesn't seem like there's a wealth of outdoorsy opportunities, but there is an arboretum right near campus where people can go for nice runs.</t>
  </si>
  <si>
    <t>front-loaded, no call as PGY-5</t>
  </si>
  <si>
    <t>12 (3 per year)</t>
  </si>
  <si>
    <t>1 year (PGY-4)</t>
  </si>
  <si>
    <t>Proton center scheduled to open spring 2017</t>
  </si>
  <si>
    <t>Great program that has steadily improved over the past 5 years. Historically a very innovative program that seems to be restoring its reputation. Strong chair who is very supportive of program and residents. Good job placement in both academic and private settings. Solid research opportunities in both physics and radbio as well as opportunities to be involved with clinical trials and retrospective studies. Have strong imaging research, large animal lab with a dedicated proton beam for research. Nice hospital and facilities with a new proton center ready to open later this year. Well organized didactics with very strong physics taught by Dr. McDermott. Detroit is becoming a decent place to live pretty good food scene, reasonable cost of living, and Royal Oak is a pretty nice suburb filled with young professionals. Residents seems to be happy with a fairly decent quality of life. Second best program in Michigan. **Come on people, let the students write these things!</t>
  </si>
  <si>
    <t>$7500 per year (for posters/orals) 1 free conference as senior without presentation</t>
  </si>
  <si>
    <t>6 mo (can be extended to 9) Holman can be supported</t>
  </si>
  <si>
    <t>Carbon in the works.</t>
  </si>
  <si>
    <t>Fun and happy group of residents with unmatched clinical training. SRA program is truly unique and seems like an incredible opportunity to function independently as an attending for 6 months. Awesome program director who fully supports the residents providing them with unique learning opportunities that suit their individual interests. Gorgeous proton center and hospital facilities, all the tech and tools. Very nice and affordable fitness center for residents. $6 billion dollar destination medical center grant will be drawing in new basic science opportunities, strong clinical research available with numerous mayo databases available, most residents are able to be involved in writing clinical trial protocols. Residents seem to have no problem getting great private practice or academic positions. Overall seems like an amazing place to train. x2 Addition: Very efficient institution where learning is optimized - minimal work done outside of directly beneficial learning opportunities. Peds rotation is hectic right now per residents, but currently hiring another peds attending. Rochester is a better place to live than one might imagine  - 70 minutes from the Twin Cities and outdoor stuff to do, running trails that become cross country trails in the winter, local active theater groups. Great cost of living, no traffic, low crime.. 
Definitely a top tier program...+2 good for families</t>
  </si>
  <si>
    <t xml:space="preserve">The residents work VERY hard! They are quite busy.// Literally nothing to do in Rochester. Has the mayo name, but is not a top tier institution. | Golf, hiking... close to Minneapolis
Rarely has taken a female. &lt; 3/12 residents are females.. //Actually, Current PGY 5s: One Female, PGY 4s: Two Females, PGY 3s: No Females, PGY 2s: No Females, PGY 1s: 2 Females// </t>
  </si>
  <si>
    <t xml:space="preserve">Good luck finding anything to do in Rochester &lt;-- there's so much room for activities there! // Tons of outdoorsy stuff to do very close to Rochester, without having to face hours of traffic to get out of city limits | Agree, I actually find Rochester very habitable // I do, as well, but if you're "single" from the coasts then of course you wouldn't. </t>
  </si>
  <si>
    <t>Residents were nice. Work hours seemed generally good, residents said they were usually done by around 4. I'm really struggling to think of anything else positive. | lol hilarious, the most positive thing I had to say is that the residents were nice-ish too! | Agree with above, residents seemed cool and nice, not many other positives. | Great opportunities to train with gamma knife and a variety of machines (tomo, elekta, and truebeam). Faculty are very personable and all have great relationships with the residents. Minneapolis is a great city to live in with necessary infrastructure to survive the winter. Residents have all found positions where they wanted. | Great group of resident who i could see myself fiting in with</t>
  </si>
  <si>
    <t>By far and above the worst interview I've had on the trail. The chair and PD really didn't want to talk about anything other than being from minnesota/loving minnesota. The rest of the attendings just woodenly asked me printout interview questions directly off a piece of paper. I legimitately wondered why they even bothered to interview me. Recent grads have all either gone to small private practices in MN or random states in the south or have gone to fellowships. One of the only places I've seen on the trail that regularly treats on the weekends, which the call person has to come in for. The resources for research are so nonexistent I'd almost say it's discouraged. You're allowed 15 total days off for conferences in the 4 year residency, but that also includes the time you are allotted for job interviews your senior year. Also essentially NO funding for conference attendance. | all too true. Chair/PD interview stiff, research basically discouraged and non-existent. Best interview is with the physics guys. No surprise they went unmatched 2 years ago. || agree with both of previous comments. Extremely disappointing, considering Minneapolis is an awesome city. Not suprised they had to scramble in recent years ll I was asked bizarre and inappropriate questions by multiple interviewers II *No conflicts of interest with this post* --&gt; I'll try to make the argument that this isn't a desolate wasteland of a department that the prior posters have depicted it to be (although definitely doesn't have the bells and whistles of some larger deparments). With all of the above said, they do meet case numbers and get, what appears to be, decent 1:1 training with very friendly, receptive faculty. I got along well with all of the faculty and thought the residents were friendly and fun to hang out with. Bummer that they are only taking 1, as being a lone-resident would be a little isolating. Research is definitely not discouraged.. you just have to seek out opportunities that may exist outside of the Rad-Onc department as the U is a strong research institution as a whole. Their physics department is very strong as well, so there are research opportunities there, if you're into that kind of thing. They are also apparently bringing back a physician-scientist who trained recently at UMinnesota, which may help their cause. The bottom line is that this is a very small, intimate training environment with a tight faculty-resident base. It's definitely for people who perform better in smaller teams. If you're looking to crank out papers and collaborate with 12 co-residents, it's not the right place. It has a friendly, mid-western vibe.. you'll pass your boards, be held accountable since laziness sticks out like a sore thumb with no coresidents, and have the ability to treat cancer patients at the end of the day. Hence, it shouldn't be denigrated to such a degree IMO. //You will get good clinical training living in a good city. It isn't a good program if you want to go into academics, but most programs aren't</t>
  </si>
  <si>
    <t xml:space="preserve">Adding another ViewRay (MRI-linac) + 2nd proton </t>
  </si>
  <si>
    <t>Tech here is incredibly impressive, with opportunities for research abound. Huge opportunities in basic/translational research - my interview with one of the PhD's about his lab there was one of the most interesting interviews of the entire season because of all the cool projects he was working on. WashU is massive, and the only show in town, so you definitely get your numbers. The chair seemed like a genuinely nice guy, who really wanted to focus on what WashU could do for the applicant and residents</t>
  </si>
  <si>
    <t xml:space="preserve">crime in STL, STL itself | at least it's cheap ll The place that you would be living in STL would not be dangerous. Not many negatives I can think of, though people love to shit on the midwest.
My interview with the PD was possibly the worst I've had. She was stone cold unfriendly, with absolutely zero relatability or friendliness. I could not imagine having her as the resident advocate for 4 years. The only time she gave even a semblance of a smile was when I left :( // She does not seem like a very "warm" person. // Icey cold personality. PD is a problem. Could not imagine 4 years here. x3 &lt;--- I did not interview here, but have heard from several sources that there are some serious personality disorders within the department. &lt; I would agree. I came into interview really wanting to like this program for personal reasons but can see why some might see this department as malignant. // I know people that rotated at WashU that echoed similar thoughts. </t>
  </si>
  <si>
    <t>Funding provided for first conference presentation, any thereafter one must show that there abstract was completed into a manuscript./all PGY-5 get to go to ASTRO</t>
  </si>
  <si>
    <t>15 days for PGY-2, 20days PGY3-5</t>
  </si>
  <si>
    <t>7 weeks as a PGY2 goes down every year. Call seems to be quite busy.</t>
  </si>
  <si>
    <t>12 mo (can be less depending on coverage issues). Has never had a Holman resident and is not enthusiastic about supporting one.</t>
  </si>
  <si>
    <t xml:space="preserve">Cross coverage often covering 2 attendings. // cross coverage or 2:1 or both? </t>
  </si>
  <si>
    <t xml:space="preserve">PD changing, younger staff will be taking over the position. Chair close to retirement. Working on getting proton center. </t>
  </si>
  <si>
    <t>Strong chair and PD although both may be changing in near future. Beautiful cancer center and hospital facilities. Residents seem to work on the harder side with cross coverage and often leaving at 6/6:30 or later. With that being said they all seemed to be fairly happy. Excellent basic science research available, good clinical research as well through VA databases. Unique opportunities for residents to tailor 12 months of research in PGY4 to their personal needs (Ex. one resident currently doing public health research/masters degree, other doing business focused year shadowing hospital CEO, another trying to do some global health working internationally). The VA rotations seem like a solid experience where residents have a good amount of autonomy. Interview day did consist of some odd interview questions but nothing inappropriate. Program website has some useful information in regards to the program including job positions of former grads. In summary, a great program with an above average work load and strong basic science research. | Great program || I was an away rotator, and I raved about Duke for months after I left. I really liked all the attendings I worked with and also all the residents. Even though I was just there for a month, I felt like ~3-4 faculty really got to know me and treated me as a mentee when I had questions about career planning or for my end-of-rotation presentation. It was a great place to do an away rotation - I learned a lot. Durham is also such a cool city - there are trees everywhere, it's 20 minutes from lakes with beaches, has an up-and-coming vibe.</t>
  </si>
  <si>
    <t>Heavy workload, constant cross coverage, at least one service requires you to cover 3 attendings. || Yea...one of the PGY5s I worked with specifically said that the cross coverage could really get to him. They have to pull PGY4s from research sometimes when clinic gets overwhelming (typically ~2-4 times per month)</t>
  </si>
  <si>
    <t>research opportunities abound - 6 months (but flexible); Holman available for select resident(s); MPH opportunity at #2-ranked UNC School of Public Health</t>
  </si>
  <si>
    <t>Really good group of residents. Some faculty seem interesting/intense // agree with this, physician scientists / "prominent" faculty were pretty rude IMO! Great PD!!! I don't think that can be over stated. Chapel Hill is a great city and UNC has wonderful research opportunities. //agree with above. I found most faculty to on strange/awkward side // Good program but would not do an away here if not from NC as there are only 2 spots and heavy geographic bias. Would pick Vanderbilt, Emory or a Florida program if aiming to do away in the southeast.</t>
  </si>
  <si>
    <t>old boys club x4. A serious inferiority complex with regards to Duke, everything was "well, Duke may have that, but we have this..." I asked about the opportunity to do aways with regards to certain areas that the department may be deficient in providing clearly hypothetical examples, and the response was far from a yes to say the least and was given these random excuses how what they have is all you need to be a rad onc. Some of the rotating students noted that they are extremelly clinically busy, even compared to MSK. 2 academic days/week</t>
  </si>
  <si>
    <t>New Cancer center. Good QOL. Daily lunch money. &lt;&lt;Seemed like residents were happy here with decent clinical training</t>
  </si>
  <si>
    <t>No research at all</t>
  </si>
  <si>
    <t>What did people think of this program? I had a hard time deciding where to rank it. Clinical training and opportunites seem solid, but I didnt get very good vibes from the attendings. Residents were really cool though</t>
  </si>
  <si>
    <t>Ugly place | Faculty were all on the chilly side. Not a lot of enthusiasm for program.</t>
  </si>
  <si>
    <t>Many residents take a week vacation after each 3mo rotation but sounds like you can use it however you'd like</t>
  </si>
  <si>
    <t>1-2 days at a time; not clear how many days total</t>
  </si>
  <si>
    <t>9mo</t>
  </si>
  <si>
    <t>Proton center being built in Harlem; will be used with Sinai and MSK</t>
  </si>
  <si>
    <t>High volume with broad clinical exposure (probably #2 case load after Sloan in NYC), expected to work long hours but sounds managable with efforts to decrease "scut" in the past few years; residents work hard but seem pretty happy with program; close-knit group. Cheap housing near hospital but many live in UES/UWS. Supportive chair and PD. Several have gone to MDA for fellowship and many others enter academia. Great GYN brachy exposure. Split workweek btwn outpatient clinic and main hospital (dependent on attending). Overall, great program in a decent location.</t>
  </si>
  <si>
    <t>Way too busy (residents regularly stay until 8PM, and some until 10PM or later). Not in a great area of NYC. Weak didactics that have been revamped continuously for years but still seems to be a problem. | Interview day was a series of 2:1 interviews where the interviewers clearly seemed uninterested in asking any questions beyond their scripted generic questions. Only interviewed about 24 for 2 spots but significant number of internal applicants suggesting that they already had their candidates in mind and the rest (such as my interview) was just for show. PD was unnecessarily probing and nit-picky about research. Residents did not seem happy; they seemed overworked and complained about hours during interview day in the general conference room. Per my Uber/Lyft driver... it's in one of the worst areas of NYC. Landed very near the bottom of my ROL.</t>
  </si>
  <si>
    <t>NY, Icahn, Mt Sinai-How many people did they interview? only two dates? -Interviewed 27 people over 3 dates, first date for rotators only</t>
  </si>
  <si>
    <t>Harlem protons shared with Einstein and MSKCC</t>
  </si>
  <si>
    <t>Residents see patients at 3 sites in Manhattan and 1 site in Queens with shuttles available between sites.  Expansion to 4th site when proton center in Harlem is finished.  Strong brachy program (especially for prostate - work with Stock and Stone).  Housing available close to UES location and most residents are in subsidized housing. | Great NYC program, good job prospects</t>
  </si>
  <si>
    <t>12 months / supports Holman</t>
  </si>
  <si>
    <t xml:space="preserve">These residents are BUSY. Being on-call is also busy for them but can also be extremely exciting and rewarding. </t>
  </si>
  <si>
    <t>If you like to have time to sit and read papers...this might not be the place for you. Loads of hands-on learning all the time.</t>
  </si>
  <si>
    <t>Any presentation</t>
  </si>
  <si>
    <t>Inpatient volume is busy during the day</t>
  </si>
  <si>
    <t>Up to a year</t>
  </si>
  <si>
    <t>call and late resident structure</t>
  </si>
  <si>
    <t xml:space="preserve">Second biggest program in ny after Sloan because of very high case load. Residents feel training is solid. Everyone is collegial and residents are happy. Interns start at 70k. Many young faculty from top programs. Double the number of faculty to residents, but they are adamant about 1:1. Have every tech except proton. Beautiful facilities. Solid housing options. Chair sits down to have lunch with applicants, overall strong resident advocate. They have incorporated systems analysis into patient care which seems to benefit patients overall. </t>
  </si>
  <si>
    <t xml:space="preserve">Newer program, kinks still being worked out like call/late resident. Currently on second graduating class. Got a more private practice feel although it is clear that they are addressing with affiliation with strong nearby research institutions (cold spring and feinberg) as well as being very open to research time if there is resident initiative and motivation (conference room board listed a large of number of ongoing projects so definitely no lack of clinical research). Hours seem above average with the high patient volume. </t>
  </si>
  <si>
    <t>Good location in Brooklyn. Hospital bought by NYP, but unsure what that will do in regards to collaborations // Seems like this will open up opportunities to collaborate with Cornell</t>
  </si>
  <si>
    <t>Seemed like they interviewed 1/3 of all applicants; older facilities. Grads overall don't go into academia. bad run down facilities. Private practice pretending to be a residency program // facility not that bad...avg if anything. Sounds like they will expand dept to new building in couple of yrs.</t>
  </si>
  <si>
    <t>4 weeks + 5 sick day</t>
  </si>
  <si>
    <t>9 mo + 1 mo away + 1 week Japan carbon center (optional)</t>
  </si>
  <si>
    <t>1:1, strict no cross coverage</t>
  </si>
  <si>
    <t>No chair, search pending</t>
  </si>
  <si>
    <t>Anybody comment? | Just a "famous" name  | Dead last on my ROL</t>
  </si>
  <si>
    <t>Ugly area, super-expensive living, not a friendly bunch at all, seems like a pretty crap program compared to other NYC programs (MSK, Mt Sinai, even Montefiore)  -- have to disagree wholeheartedly with above.  resident group seemed to be the most cohesive and friendly i interviewed ait</t>
  </si>
  <si>
    <t xml:space="preserve">Good place, location right in Midtown Manhattan. Residents seemed happy and quite outgoing. They seemed to enjoy the place and they said that clinically speaking they are busier than average but nothing too bad. The new chair is a world-renowned Tumor Immunology expert and strong proponent of basic science research (recently recruited by NYU). Department is expanding and opening a brand new section on a new building to open before current class matriculation. </t>
  </si>
  <si>
    <t xml:space="preserve">They have "subsidized" housing which is laughable comapred to MSK. The stipend is also lower than MSK by quite a bit. This may seem trivial to some but may make for a very uncomfortable living during Residency if you plan on staying in Manhattan (although with the new Q line opening apparently commuting from Brooklyn is not as bad as before... but in all seriousness, who wants to live in Brooklyn :-P). </t>
  </si>
  <si>
    <t>Up to 1 year</t>
  </si>
  <si>
    <t>New chair, new physics head</t>
  </si>
  <si>
    <t>Transition period for the department with new chair and new physics head.  Hospital system doing less expansion than some of the other larger NYC programs, unclear if this is a positive or not for residency program in terms of patient volume/learning opportunities.  Program size reportedly to increase over next several years to 12 residents, although only taking 2 this year.  Housing lottery exists but not all residents received housing.  Residents see patients in two locations close to each other in manhattan, both sites with new machines.  Main hospital site is brand new after Hurricane Sandy ruined the old department.  Possible expansion to facility in southern Brooklyn although a ferry connects that site with main hospital // Very impressive program. Seemed to have better QOL than the other NYC programs. Very strong faculty, especially with recent hires from HMS. | Solid and ambitious NYC program| Second best program in NYC</t>
  </si>
  <si>
    <t>Expensive living</t>
  </si>
  <si>
    <t>Super new program... trying to spread its wings. | Nice enough people here but brand new without any history, no residents, poor resources, unknown future. Is taking a PGY 2 as well this year, so whoever matches this year will be thier 2nd resident</t>
  </si>
  <si>
    <t>Resident home is actually county hospital across the street but rotate at downstate, VA, MSKCC. Downstate linac being upgraded to truebeam by end of year. Faculty are shared amongst sites with exception of downstate which has an interim radiologist(?) chair. No chair search underway (politics, linac not done). Average clinical volume. Low SES patients. Diverse case complexity. Residents have gone to mix of pp, academics. Residents are a fun group and tight knit, some of them a bit odd. Lots of gyn brachy, seed implant VA. Research mentorship tapped into VA database. No subsidized housing, residents live mix of manhattan and brooklyn.</t>
  </si>
  <si>
    <t>Attendings are generalist aka rotations are not organ specific, you see what comes through the door. This was reported bad at the beginning but good by end of residency by residents. 2 months of research. Faculty were nice but some seemed odd and one was a bit aggressive, possibly stemming from residency program spread among 3 departments with different chairs.</t>
  </si>
  <si>
    <t xml:space="preserve">Up to 1 year </t>
  </si>
  <si>
    <t xml:space="preserve">Strong PA network which limits scut work.  Has several NCCN guideline writers on staff. Very busy gamma knife.  Up to 1 year of research,  PD very flexible on letting residents tailor their experience via elective time.  </t>
  </si>
  <si>
    <t xml:space="preserve">Cold in the winter with snow,  although most major blizzards are South of the city.  No prostate brachy.  </t>
  </si>
  <si>
    <t>PD Milano is a very nice and caring guy. Would love to work with him. | Good clinic volume, strong research (esp in SBRT and peds), some prominent faculty. Very underrated program. x 4</t>
  </si>
  <si>
    <t>Very solid program, all the bells and whistles for technology including a new proton center that is centrally located in the hospital. Beautiful cancer center. Faculty seemed laid back, easy to get along with, and provide ample opportunities for resident research if you're a self starter. It was definitely less structured academically, which can be seen as a positive or negative depending on how you learn. The QOL seemed very reasonable with a typical call schedule described by the residents. Residents seemed pretty content with their training and their quality of life. Cleveland actually was a huge surprise for me (and many other's who perceived the city like as in this video.. https://www.youtube.com/watch?v=oZzgAjjuqZM). There was a ton to do here - great beer scene, art museum was incredible, waterfront was really nice, good parks and rec system, and cheap cost of living (even for midwestern standards).</t>
  </si>
  <si>
    <t>Cleveland weather and the dreadful Browns. But as one attending put simply; "you can come to Cleveland to see all of your favorite football teams win!" Lack of structure in curriculum compared to some other programs (this can be a positive or negative depending on your perspective).</t>
  </si>
  <si>
    <t>Brand new beautiful cancer center opening March 2017</t>
  </si>
  <si>
    <t>Fantastic program with great reputation and very happy residents.  Speaks for itself, one of the top training programs in the country. x2 Research is limited here because residents don't have time, but they are trained like army recruits and are hardcore in terms of knowing the literature. | Defntely army-like</t>
  </si>
  <si>
    <t>Cleveland/Midwest - I wouldn't put Cleveland, the city, as a negative. It has a bad rep, but people love it there. There's a beautiful art museum, tons of awesome parks, breweries on breweries on breweries, great places for grub, and it's on a huge lake for water sports. It almost has a west-coast vibe, as far as the personalities of the people who live there too, which I thought was really cool. With that said.. the weather blows, although I'm not sure how much worse it is than other midwestern cities.</t>
  </si>
  <si>
    <t>At least $2500/year regardless if presenting.  Additional funds available when presenting.</t>
  </si>
  <si>
    <t>front loaded</t>
  </si>
  <si>
    <t>up to 1 year</t>
  </si>
  <si>
    <t xml:space="preserve">Beautiful new cancer center with an even more beautiful radiation oncology department.  Residents appeared happy and were an easy going, tight-knit group.  The program director invited us to his home the night before and seemed dedicated to allowing residents to shape their residency experience to specific interests (ie. past residents were allowed to complete a Masters degree in clinical research during their training, essentially free of charge at OSU).  Columbus had a clean, fun, young-city feel, although it was quite cold the day of the interview.  Per the residents, the cost of living is low and housing is very affordable -- the majority of the residents can afford to own a home/condo close to the medical center.  Graduates are finding desirable private practice and academic opportunities. Currently a top mid-tier program (with top-tier potential) and a good balance of clinical and research opportunities. </t>
  </si>
  <si>
    <t>Lots of younger less established faculty. I think this could be viewed as a positive or a negative. If you are a person who enjoys being at a program that is in the process of a lot a change (almost all seems positive) this is the place for you. If you want a place with lots of very established faculty this may not be the best spot. Overall, I think this is a great program! I would personally be thrilled to match here but could see how others may be concerned about all of the changes occuring so rapidly. (this post really does not belong under the "Negative" column, but I posted as some may think all of the change as an unkown. Also, if you are form a big city Columbus might be a no-go for you. If you enjoy that style of city it seemed pretty great! Just my thoughts!&lt; Agree with this || Midwest</t>
  </si>
  <si>
    <t>unlimited (apparently)</t>
  </si>
  <si>
    <t>Not bad, don't remember the details</t>
  </si>
  <si>
    <t>Good midwestern program, 1:1 resident coverage - strict apprenticeship model. Residents seemed happy with a very good quality of life. Flexible electives with the opportunity to get funding to go abroad for global health electives. Strong didactics with history of good board scores, for what that's worth. PD is young and enthusiastic about the program, and the faculty all seemed very warm and welcoming. It seemed like a very good environment to work in. One seeming weakness is the research and lack of research time available to residents, if research is critical for you. Residents who are self-motivated do very well and have a significant number of publications, but it is not pushed heavily as is in some other programs. Most residents go into private practice. Cincy is up and coming, is relatively inexpensive for a bigger city with the opportunity to own a home if you want, and there is more to do than one might imagine. Also, they have several internal applicants and rotating students with a strong desire to remain in Cincinnati, so it may be hard to break into this program.</t>
  </si>
  <si>
    <t>decent program with decent work hours and exposure to pathology.</t>
  </si>
  <si>
    <t>A decent amount of time is spent at the VA, which never runs efficiently and has dated facilities. The chairman and at least one of their attendings didn't seem very approachable at all during the interview. Low on peds cases at the moment. Research opportunities are limited (not a big research institution). Residents didn't seem happy there either.</t>
  </si>
  <si>
    <t>OR, Oregon Health &amp; Science University, Portland</t>
  </si>
  <si>
    <t>portland is cool, great views from dept // I was a rotator there and I have to say that I loved being in that department. They have the nicest team of attendings that I have every worked with. And they were unusually friendly to the point that it felt like you were working with a good friend rather than the usual attending ego/persona. They were so down to earth and constantly teaching, joking or trying to make you feel valued. I truly loved it there and would be happy to be a part of that department. Dr. Thomas loves all things research and wants you to shoot him an email with any cool ideas you have so that he can give you feedback about it. Loved that! And the coolest thing with Dr Thomas is that when you are on rotation with him and you present to him a patient, he would ask, so "what should we do Doctor?" and would just genuinely listen to you with so much respect even as a medical student that you feel so valued. The PD, Dr. Holland is hilarious and the most approachable PD in the country. So nice and comes to the resident room daily to just kick back and crack jokes. He is always teaching on his service..emailing you papers to read about the patient you just saw with him etc. I would be happy to end up here although I rank a few extremely competitive places higher/// Dr Thomas is awesome! Haven't come across a chair as invested in residents&lt; Dr. Thomas is great, rest of the department not so much. Seemed like almost every resident rotated at OHSU as med students, so great for rotators.. not so much for rogue interviewers.          &lt;-- That's disappointing x2</t>
  </si>
  <si>
    <t>Didactics here need revamping///Too few residents to be allowing the holman pathway, resulting in a heavy call load for the remainder of the residents///portland is fun and hip, but rainy and gloomy for the winters.&lt;heavy scut and limited research; poor teaching/// while there is only a  moderately impressive formal didactics structure, on-service teaching from attendings is excellent.</t>
  </si>
  <si>
    <t>Very nice faculty,  solid clinical,  training,  unexpectedly large alumni network.  Residents get their own office.  New cancer building to be built</t>
  </si>
  <si>
    <t>Largely private practice placement.  Clinical research possible but not mandated.</t>
  </si>
  <si>
    <t>5 mo</t>
  </si>
  <si>
    <t>Crosscoverage</t>
  </si>
  <si>
    <t>none</t>
  </si>
  <si>
    <t>Great location for those interested in living near or in Philly, Christiana facilities are new and allow for good clinical training</t>
  </si>
  <si>
    <t>Very disorganized interview, old hospital, only three residents currently in the program, invited too many applicants for just one spot, having to travel for one hour between the two locations, poor research opportunities, generalist faculty, history of recently losing accreditation | new program that is being revived after losing accreditation and closed</t>
  </si>
  <si>
    <t>Unlimited.  Some residents w 30K+ worth of meetings.  PGY-2s supported for NCCN. Everyone else always goes to ASTRO.  Other meetings supported if accepted for abstract</t>
  </si>
  <si>
    <t>15 days + 3 personal + 20 sick days + unlimited meetings (don't need to find coverage, or use vacation days).  most residents do not use up vacationd days</t>
  </si>
  <si>
    <t>light. ~6 weeks per year, decreases w seniority.</t>
  </si>
  <si>
    <t>9 + 1 fellow</t>
  </si>
  <si>
    <t>12 mo + 1 academic day/year other years. unlimited meeting time</t>
  </si>
  <si>
    <t>Can anyone comment on the hours/workload of the residents? &lt;- Seems reasonable // Can anyone comment on the GYN brachy volumes? What about locally advanced cervix?</t>
  </si>
  <si>
    <t>10.5 mo</t>
  </si>
  <si>
    <t>Some great resiednts!!!! I think they sold the program the best. Most of the faculty seemed great and friendly. I think it is a good spot to train if you enjoy the city.  // strong track record of academic placement for alumni</t>
  </si>
  <si>
    <t>very academic focused, high expectations, not really a negative but may be for some//did mention some faculty can be difficult to work with | awk interaction with chair for nearly all applicants on my interview day | chair is difficult to work with, it seems odd that he re-took the PD role as well after having had another faculty take it</t>
  </si>
  <si>
    <t>Top program that deserves to be considered alongside the famous top 3. Good resident comraderie and generally nice, easy to get along with faculty. Plethora of research opportunities available as you would expect. Happy group of residents with manageable workload yet they really seemed to know their stuff cold. | International opportunities | Philly seemed pretty good (affordable housing/lots of residents buy, good nightlife from proximity to downtown, lots of young professionals in the city)</t>
  </si>
  <si>
    <t>Penn prelim sucks // &lt;- I'm not sure about that| terrible brutal prelim year | great intern year that preps you well for radonc while not burning you out.// not burning you out- have you talked with a penn medicine resident before?? brutal year, but is slightly better becasue has more elective time built in that categoricals, albeit not much. // &lt;-- having elective every 6 weeks is a lot it seems like, and then vacation on top of that | residents said they appreciated/liked intern year and that it was easier than they expected | Emphasizing again, penn prelim is COMPLETELY different from penn categorical. You basically get 2 weeks off every 6 weeks which is amazing</t>
  </si>
  <si>
    <t>fully covered (senior residents have attended 10+ meetings)</t>
  </si>
  <si>
    <t>15 days</t>
  </si>
  <si>
    <t>Decreases with seniority</t>
  </si>
  <si>
    <t>9 mo</t>
  </si>
  <si>
    <t>,</t>
  </si>
  <si>
    <t>Rotation in Ireland and possibly Italy</t>
  </si>
  <si>
    <t>Anyone rotate here/home students who can chime in with general impressions?// Didnt rotate here, but didnt get a malignant vibe during the interview days. Seemed like a standard 7-5 with a reasonable patient load, no academic days, 1:1 NO cross cover (except for Flickinger who sees minimal patients), well-protected research year and a supportive program (especially the PD). Chairman was as previously reported fairly abrasive, but go into his interview knowing it wont be great for you or anyone else interviewing that day and roll with it. // Thanks // Program is aware of reputation and trying hard to fix it.  Residents seem happy,  really tried to sell Pittsburgh as a city.  About half of my interviews were warm,  other half not the kindest and seemed a little annoyed by the process. Would work on multiple different sites.  Although geographically close,  could be isolating for some people.  Offers a 6 week international rotation in Ireland and possibly Italy, which is pretty cool.  Overall, seems like a place where one could excel if they can mesh with the personalities of the program // where are the women in this department? The female interviewers worked at satellites and had little contact with the residents. I understand the normal gender distribution in the field but this program seemed exceptionally off</t>
  </si>
  <si>
    <t>Chair is very odd,  having to rely on a predetermined set of questions to ask because in the past has asked inappropriate questions.  Apparently as a resident,  you do not have to work with him but it's hard to imagine it having zero impact on your training/experience. ll Another negative in my eyes is that you are covering so many different sites // They do rotate at 5? sites, which is definitely the main negative// Clearly in the minority here, but I didn't find the Chair to be that odd/rude. He seemed reasonable and was pretty nice to me. Honestly, I can think of just a few chairs who were "normal" for me on the trail. //Agree with that, most chairs were downright weird not just this one. | Got a weird vibe from him as well (more so than at other places)&lt;&lt; Just a weird, ackward environment here in general</t>
  </si>
  <si>
    <t xml:space="preserve">feedback? Place seemed decent, mostly clinical place in a cool very southern town. </t>
  </si>
  <si>
    <t xml:space="preserve">No limit </t>
  </si>
  <si>
    <t>2 transfers currently (PGY5 and PGY3), PGY2 scheduled to begin 2017</t>
  </si>
  <si>
    <t>6 mo in PGY3-5 (report being flexible with resident wishes, up to a year if desired)</t>
  </si>
  <si>
    <t xml:space="preserve">Rotator perspective: New program with many strong features. Was not sure what to think going in, but impressed overall.  The UT program may be new but has the right bones to build on  to become above average between the city size and location, academic growth, positive culture, and St Jude. Memphis is a large city in an area with no adult academic RO - the patient volume is there for UT to have a strong academic program in a few years. Lots of patients from Arkansas, Mississippi and even Missouri and Louisiana. Also a really affordable city with a lot of fun things to do and good weather.
Half of teaching staff is academic, half clinical.  Very friendly. All seem to teach constantly, and residents seem to enjoy working with them. Training with clinical staff  seems like it would make for excellent private practice training. Academic staff are great to work with - very devoted to expansion of research, databases, and trial accrual. Academic opportunities are apparently plentiful at St Jude - residents are involved with research there. 
As far as work culture goes, mid level support staff is strong and residents are treated like apprentice attendings  rather than NPs/PAs. This mid level support allows time for resident study and research. They report treating about 250 patients per year. Both residents have families and seem very happy.  The PD is very nice, and the program seems very interested in tailoring academic opportunities to individual resident's goals. Very open to resident feedback. </t>
  </si>
  <si>
    <t>Traditionally a private practice group that decided to transition to more of an academic focus. Recruited Matthew Ballo from MD Anderson for the transition. You cannot doubt their excitement and enthusiasm, but there are still a lot of things to work out for this program. The applicant that gets matched here will likely play a large role in shaping the program in the coming years. All faculty seem very nice.  Residents lifestyle seems great and happy, both have families. Includes pediatrics rotation and multiple research opportunities at St. Jude children's hospital.</t>
  </si>
  <si>
    <t xml:space="preserve">Brand new program, likely will have kinks to work out. Memphis has its pluses and minuses, like most cities. </t>
  </si>
  <si>
    <t xml:space="preserve">Interview day was early in season, staff were nice. City seemed nice, residents were happy at least on interview day. Busy private practice feel with growing academic mission. St Jude next door is a big plus. </t>
  </si>
  <si>
    <t>Holman supported; 8-12 months if not Holman</t>
  </si>
  <si>
    <t>some services 1:1, others 2:1 (no cross coverage)</t>
  </si>
  <si>
    <t>Program seems very open to resident feedback, making changes each year. Nashville is a really cool city, lots to do. Lots of opportunities for collaboration for research with other departments, clinical or basic. Strong peds with children's hospital right next door. New chair from Harvard that is pushing program in more academic direction. || Also a dedicated palliative rotation in the department. || Anyone know about funding for conferences etc.? || Just wanted to say that I was impressed with the imaging research institute on Vandy campus.</t>
  </si>
  <si>
    <t>Multiple services where residents have to cross cover two attendings, which the residents didn’t seem happy about. Also, this could just be a personal thing, but many of the interviewers didn’t seem particularly interested in the candidates or interviewing process.
^**agreed &lt; I disagree, I found the interviewers to be pretty engaged and friendly &lt; yea, they were really engaging and extremely friendly...had awesome convos with all the interviewers &lt; agreed too, very happy and engaging interview day || Lacking cyberknife, gamma knife or protons // you can tell its a big deficiency, cuz it's in bold</t>
  </si>
  <si>
    <t>2-6mo</t>
  </si>
  <si>
    <t xml:space="preserve">Rotated here: I absolutely loved the department, residents, faculty, and especially the PD (nicest person in the world who truly cares about the patients). High volume center as all of central TX filters through. Relatively new program so residents have a lot of input on the curriculum. Didactics are strong. Residents seem really happy and competent. Great physics and dosimetry support. Everyone in the department gets along really well, in a very genuine way. Not in a big city but close to Austin TX. Mostly PP placement| zero research opportunities, new program in the middle of nowhere. Offers decent clinical training in a remote location. Terrible place to be single </t>
  </si>
  <si>
    <t>Extremely small town location, literally nothing to do there. Facilities are dated. They run like a private practice for the most part, little emphasis on research. Program is also very new and has very little track record. Have to cover community site about 30-40 minutes away once a week, and some rotations are in Dallas (must move).Rad onc department is in the basement of the hospital instead of being at a deicated cancer center. Moonlighting not allowed at all. | Not a lot of strengths</t>
  </si>
  <si>
    <t xml:space="preserve">1500 for conference, 500 spending account. </t>
  </si>
  <si>
    <t>5 weeks.</t>
  </si>
  <si>
    <t>Front loaded, none by PG5 year</t>
  </si>
  <si>
    <t>8 but some attendings want to increase to 12</t>
  </si>
  <si>
    <t>6-9 months| Holman Supported</t>
  </si>
  <si>
    <t xml:space="preserve">1:1, no double coverage in clinic. Two attendings do GYN, procedures are on fridays so if only one of the GYN attendings is covered by a resident, that resident covers the OR for both attendings on friday morning. </t>
  </si>
  <si>
    <t xml:space="preserve">Emphasis on becoming more academic program, new hospital and cancer center opening by end of 2017. Chair focused on encouraging research.| number of attendings will continue to grow once cancer center is finished. </t>
  </si>
  <si>
    <t xml:space="preserve">Rotator perspective: Department seemed very tight knit, friendly non-formal culture. Attendings were all friendly and young.The residents were very happy. Majority of rotations have 2 work days and 3 academic days. The busiest rotation is the GYN rotation which has three work days and 2 academic days. Didactics are on friday afternoon so Friday is a chill halfday for everyone. Strong brachy experience which includes LDR, HDR for both prostate and GYN (highest HPV positivity than anywhere else in the country). Very nice new hospital being built, which will be finished by the end of 2017 ( so we are expected to start at the new hospital). New cancer center being built. County, VA and private facilities which provides large volume, residents have zero problem meeting case requirements. Total of almost 10 machines, including 2 cyberknifes (only program in Houston to have a cyberknife, and x2). Residents spend 3 months at Anderson, 2 months of protons/peds with Dr. Paulino, and 1 month of prostate LDR with Dr. Frank. Most services are done by 5 pm. There is a built in moonlighting system which allows the late stay resident to make 50 per any hour after 6pm the machines are running; residents have made over 1K taking advantage of this. It varies from month to month. When there is a planned treatment day on the weekend because of a holiday, you get paid extra for the whole day. Call is light, rarely ever treat on the weekends, and if it happens it is brief. Friday afternoon is protected didactics. Residents seemed happy with their quality of life. Houston is an amazing city.|| Last few years resident job placement has been solid in a competitive job market, mostly attending jobs in Houston. Some other residents have landed jobs in other areas where they wanted to end up.  </t>
  </si>
  <si>
    <t xml:space="preserve">Gyn rotation is busier than the others but overall it's likely more a strength in terms of clinical training (unless you just hate being in the OR and TOs). Whoever is on call, if it is an LDR case, may need to go in for an hour on the weekend  round on patient, and pull a source, then discharge the patient.  The summer lasts like 3 months and it is HOT but winter is a joke. The rest of the time the weather is gorgeous and spring-like. || Weak in-department research, chair relatively unknown and lack of strong research faculty, will have to go next door to MDA to get things done || Didactics very weak. Are beginning to become more academic but in reality there are little-no existing opportunities for clinical and bench research.|| I disagree with the narrative that there are no opportunities. There are a lot of opportunities to do research in the institution, and multiple attendings are curently opening up protocols, residents have research projects if they want them. The thing about this place is that it seemed that you will not be forced to do research if you have no interest in it. Didactics are not daily but once a week for multiple hours in a row friday afternoon which I guess could be a negative for some. </t>
  </si>
  <si>
    <t xml:space="preserve">RE:research. Clinical research: MDA is next-door and is welcoming of Baylor residents; 70+ faculty and ~30 residents means that MDA faculty have more projects than able hands. My chair (non-TX) said the "best" MDA projects are reserved for MDA residents, but that's not true based on my conversations with MDA insiders. Basic research: it makes no sense to judge a rad-onc program based on its in-department research activity. Even at a UCSF/WashU/Stanford, there's at best a few physician-scientists with sustained R01 funding; IMHO, if you're serious about basic research, your primary research mentor should be outside rad-onc, and Baylor (and to an extent, MDA) has an enormous number of notable PI's who study cancer. Agree you will not be forced to do research. Agree Houston is hot. </t>
  </si>
  <si>
    <t xml:space="preserve">&lt;&lt;Adding to this thoughtful perspective: Baylor as an institution has an immense amount of resources if one is truly interested in basic science research. It is number 1 in Texas for NIH funding, 1 of 3 sites for the human genome project, has a well known immunotherapy program, and also includes the vast resources of Texas Children's Hospital, a top 3 pediatrics hospital. What will actually determine if you are successful? YOU. You need to be somewhere with the resources and the tools that give you the opportunity to achieve. You need to have a supportive chair, a program with research time and an institution with vast research resources. I felt that the faculty were supportive, the department is supportive and the chair is supportive and encouraging of your career goals. If you want to do basic science, they support Holman or going into the lab. If you want to avoid research and focus on clinical training, they are fine with that too. It is the type of program which allows you to achieve your career goals without pressure to go one way. If one wishes to go to MDA for clinical research that is fine, but I don't think one should understimate what can actually be achieved within the institution. The residents I talked to were working on projects within the department and collaborative projects at MDA. A few of them were planning on going into the lab for their research time. Radiobiologist came from Stanford and is working on using PPIs to develop a new cream to treat radiation dermatitis, has a funded lab with a post-doc and he collaborates with multiple physician scientists in the ENT department (Vlad Sandulache, Andrew Sikora for example) who are interested in radiobiology, and has collaborations with Tej Pandita (a well known radiobiologist at Methodist next door).  
</t>
  </si>
  <si>
    <t xml:space="preserve">Pros: 1. Faculty seems invested in teaching and residents need to have evidenced based plans with each patient encounter 2. Newer Friday didactics are good with a mix of visiting faculy at times. It also has friendly socratic teaching at times. 3.Houston is warm and sunny 4.Built-in moon-lighting is a plus   Cons: 1.Disorganization in the dept is a common theme i.e the norm. 2. Research resources, while available, are not organized effectively to allow for productivity. </t>
  </si>
  <si>
    <t>~7 or 8 weeks total during pgy-2 +early pgy-3</t>
  </si>
  <si>
    <t xml:space="preserve">Obviously a great place to train in terms of research opportunities, very large program. Good educational system. </t>
  </si>
  <si>
    <t xml:space="preserve">Some residents were nice but there were a few a bit stand-offish. Multiple difficult faculty to work with spread throughout the services like CNS, head and neck, GYN. Some residents were unhappy about some of these services. Multiple services with cross coverage. Multiple services were residents routinely stay late. Institution massively in the red bleeding millions a month, large budget cuts coming. Extra clinic day potentially being added for the residents and faculty to increase revenue. Some faculty leaving. Food has been cut off. Call can be very busy. Many attendings + unusually large cast of support staff = independent attendings and less work for residents. This could be a positive but some felt that learning opportunities bypass residents sometimes and reduces hands-on learning. </t>
  </si>
  <si>
    <t>Pros: I heard according to the Cancer Letter article that MDA is no longer catering for their parties and having potlucks.  I think we should start a separate Google doc spreadsheet so that we can organize the potluck dinners. I have been experimenting with Paula Deen's Southern Cooking Bible and would bake a pecan pie for the potluck. &lt;&lt;&lt;LOL | Location, some weird controversies</t>
  </si>
  <si>
    <t>http://www.chron.com/news/houston-texas/article/MD-Anderson-set-to-announce-layoffs-today-10837056.php</t>
  </si>
  <si>
    <t>0/no</t>
  </si>
  <si>
    <t>Closer association with MDACC for the whole cancer center.</t>
  </si>
  <si>
    <t xml:space="preserve">Anyone who rotated here have any details?  Rotator here: almost non-existant reseach except physics guys, no research time or support, residents ranged from unhappy to indifferent, few seemed very happy. City is cool and cheap. Chair is very nice. PD is weird and did not seem well liked. Decent clinical program. </t>
  </si>
  <si>
    <t xml:space="preserve">&lt;Rotator here: 5 of the 6 residents are happy. There really is only one and I think a combination of reasons not related to the curriculum is why he/she is unhappy. Everyone else loves San Antonio and get along with each other. You are correct clinical research is hard to come by, presenting at ASTRO is an accomplishment of itself, most research is through the Physics Department who are fantastic and open to collaboration with residents. Definitely not the worst program in Texas. The last 4 years all residents have gone where they want for jobs (Houston, South Carolina, New York, Virginia? (I think,,,), granted they were all PP. There are recent graduates in the last 10 years or so who have gone to MDACC and the VA in San Antonio at least what I know off the top of my head. </t>
  </si>
  <si>
    <t>&lt;That's helpful to know...they didn't actually have a presentation about the program from the PD, so it was tough to pick up alot</t>
  </si>
  <si>
    <t>&lt;Yeah, I wish they did! Feel free to ask any more questions and I can try and answer them.</t>
  </si>
  <si>
    <t>I Actually really enjoyed this spot. Granted, there was not much of an overview given about the program but San Antonio is a great city! There is a new affiliation with MD anderson. I think the new name is actually the University of Texas San Antonio MD Anderson Cancer Center. What that actually means for residents is unknown? But perhaps it will increase the research opportunities and allow for rotations at MD Anderson. This is ALL Speculative. Regardless of this point I think if you ended up at this program you would get great clinical trianing and get to live in a really affordable fun city. All in all not the worst place to end up! // I agree, I think if you're goal is to be a well trained clinical rad onc, this program (along with many others) will get you there. Will you become a chair at a large academic center, probably not, unless your Hak Choy.</t>
  </si>
  <si>
    <t>Close knit family environment. Decent job placement. Overall decent clinical place.</t>
  </si>
  <si>
    <t>Chair stepped down but still on faculty. Transition period. Limited faculty. Tons of driving up and down to Houston. No dedicated research time</t>
  </si>
  <si>
    <t>Front loaded (none by PGY5, 2-4 weeks PGY4)</t>
  </si>
  <si>
    <t>Currently 12, expanding to 4 per year</t>
  </si>
  <si>
    <t>6-12 months, Holman supported</t>
  </si>
  <si>
    <t>Moving to new facility this year, new program director, protons, carbon coming// are protons coming? I heard those plans fell through. Choy didn't talk about protons and I asked a faculty member on my interview day and that is what I was told. // Carbon is still a possibility but obviously not a guarantee.</t>
  </si>
  <si>
    <t xml:space="preserve">This program seemed pretty AWESOME... but I felt like the residents were constantly saying "this program is not malignant" which made me more nervous... Also, speaking with other applicants I have heard people opting not to attend their interview here after a bad experience. Can anyone give some insight? ** Yes- there is a single disgruntled source who repeatedly puts down the program. UTSW is actually a solid program with excellent teaching and research opportunities. The negative comments are consistently submitted by the same person. </t>
  </si>
  <si>
    <t>Expect to work hard here. Typical days end late. // This is true for some, but not all services. &lt;&lt;So can somebody give the real scoop on this place?</t>
  </si>
  <si>
    <t>&lt; I hope after interviews / before rank lists are due, maybe home/rotating students can provide more info about this program. I've rotated at a few programs with "malignant" reputations that I found were not. I feel like sometimes it takes time for a program to shake the reputation even if they've made changes for the better. || Dr. Choy is very supportive of resident education and research. UTSW is transitioning to a brand new facility and offers training on 4 new Varian VMAT machines as well as Cyberknife and Gammaknife training with Dr. Timmerman. The program has a relatively new PD who is highly supportive of resident education as well.|| Dr. Kun, the previous head of St. Judes, was recently recruited and would likely offer excellent peds experience</t>
  </si>
  <si>
    <t>im internal to program and have never considered it malignant // &lt;care to share more details as to your experience?&lt;&lt; I actually found the chair to be quite warm and charming</t>
  </si>
  <si>
    <t>I was pretty blown away by this program. I didn't really get a sense that this program was malignant and I asked residents/faculty straight up about this.  &lt; Dr. Choy is 100% a resident advocate- not sure what he negative posts are about</t>
  </si>
  <si>
    <t>&lt;Same here. I got a great impression during inteview day and also asked residents who confirmed it was a pretty good atmosphere. Another student who rotated there also said the program was great.  // Yeah, I'm not sure // Program emphasized younger, newer and more friendly faculty on interview day// &lt;-- have more specifics? &lt;&lt; UTSW is a good atmosphere to train. There are young attendings, many well-trained and into research. It's heavy on SBRT but that is where much of the field is headed.</t>
  </si>
  <si>
    <t>Going to email a few residents straight up...i've grown cautious of relying on this spreadsheet and don't want to rank a program explicitly based on what's here (yes, or talk to non-home away rotators as well)</t>
  </si>
  <si>
    <t>Proton center plans went broke. Lipservice paid to Carbon but if you look up how much that costs, there is no way that is happening. Unclear wether malignancy is true or not, multiple alumni don't speak positively of the program at all. In fact, some very alarming things....Rotators report a mix bag of negative ans positives. Truth probably somewhere in between, some disgruntled sources, some indifferent, some happy sources. The fact is the turn-over is high and there remain some serious rumors about the atmosphere which are worrisome.</t>
  </si>
  <si>
    <t>I think the new PD will definitely improve the program</t>
  </si>
  <si>
    <t>6 mo split up in two 3 month blocks, Holman an option although noone has gone this route in many years</t>
  </si>
  <si>
    <t>1:1 generally</t>
  </si>
  <si>
    <t>mountains, anyone have anymore insight into this program ? // They cheer for the Utes. What more needs to be said? /// They have a very strong physics department///Strong, solid program with amazing clinical research opportunities and mentorship. Additionally teaching is central and residents are well versed in the literature. The Utah winters are much milder than the midwest...a lot of sunny days during the winter. Skiing is a huge bonus here, and park city is often filled with celebrities during the annual sundance festival. All the residents are incredibly nice with recent grads completing with 30+ publications. The cool thing here is that the program coordinator edits, revises, adapts manuscripts and submits them for residents and so that streamlines the process considerable. Most rotations have very reasonable hours with the exception of only 1-2 rotations such as the PD's rotation for example which requires longer hours. Residents spend the bulk of their time at the Hunstman Cancer Center with the exception of two other roations at Intermountain (chill) and the occasional South Jordan location. Traffic is not bad at all in Utah and housing is reasonable in Utah, although SLC proper is getting more pricey and so living outside the city is smart and easy to do. Salt Lake politics is quite liberal although it is in a conservative state. The Mormon crowd that I have interacted with have all been very nice and kind, which is refreshing. If I remember correctly, they have an obscene number of national parks here in the state including Zions, which brings in a lot of people outside  Utah. Gettiing jobs in Utah is a much coveted prospect because of the great QOL in the state, so you will not automatically find a job in Utah when you are done. With that said, they just had one of their recent grads get hired on as faculty at Utah. Additionally, I have heard that because the Mormon population doesn't smoke, lung cancer is very low in the state, resulting in fewer cases than normal--which is a good thing for the state---however, in spite of the low lung cancer volumes, the Huntsman Center serves  a huge  area including Idaho, Colorado, Wyoming etc-- so you get a wide range of disease diversity  including lung cancer. The Chair is the epitome of the old school Rad Onc personality and so fits the bill of how rad oncs were presumed to be like historically---will leave it at that. By and large, the program is perceived as a top class program with well respected and extremely well trained residents--so having Utah on your resume is a giant plus IMO.</t>
  </si>
  <si>
    <t xml:space="preserve">Some degree of stress with chart rounds due to the pimping that occurs there, which is not a bad thing per se.| homogeneity of Utah in many ways (culture, ethnicity and religion). </t>
  </si>
  <si>
    <t>Excellent program: strong in both clinical training and in research, great residents and attendings to work with and hang out outside of work. Very happy residents. Charlottesville is beautiful. Strong program. | Rotated here and loved this program. Incredibly friendly faculty and residents. Tim Showalter is an incredible PD who really supports his residents (and med students). The clinic is volume seems solid but definitely not huge, and residents get thier numbers easily and feel well prepared clinically. The cases they see are very diverse because UVA is the the academic center for a huge part of virginia and west virginia and draws patients from 6 hours away regularly. Traditionally has placed residents 50-50 in PP vs academics, though a bit more PP recently. Of the two chief's this year one got his first choice job in a PP in his home town (kansas city), and the other got a great academic job in his hometown and his prefered disease site (Mayo Florida). Dr. Larner is gruff at times but brilliant, well respected, and actually pretty friendly once you get to know him.</t>
  </si>
  <si>
    <t>Located in a small college town// Correc-shun...located in a small "beautiful" college town. Quite charming actually.</t>
  </si>
  <si>
    <t>Fully paid for any presentation, senior astro</t>
  </si>
  <si>
    <t>3? weeks (flexible)</t>
  </si>
  <si>
    <t>Front loaded, call not busy</t>
  </si>
  <si>
    <t>6 months (flexible), Holman supported &lt;-- Has anyone ever done it at VCU?</t>
  </si>
  <si>
    <t xml:space="preserve">1:1 unless at va, no cross </t>
  </si>
  <si>
    <t>Refreshed rad bio lectures</t>
  </si>
  <si>
    <t xml:space="preserve">Happy residents, happy faculty, good qol, graduates ended up geographically where they wanted to last 5 years (equal split private:academics), strong brachy experience (no fellow, multicath breast, both hdr and ldr prostate, gyn), 1 month st. Jude's peds/ optional but most go (fully paid). Very prominent physics faculty. Richmond nicer than expected with solid col. //  Doesn't get a lot of hype but felt like a great place to train. Not in my region of interest, but the next best thing for me. </t>
  </si>
  <si>
    <t>Older hospital, two major attendings leaving (Anscher and Rogers), cannot contour from home, not a strong research program</t>
  </si>
  <si>
    <t>Worst interviews of the trail IMO, all behavioral scenarios. What is unfortunate is I felt like many of the faculty seemed great to work with (based on the night before interview day) but since the interviews were "scenarios" I have no idea if I would like to work with them or not. This was really disappointing as Richmond and the residents seemed really great // yea I admit it was weird 2x.  I took it with a grain of salt,  as the faculty were pleasant the day before and one of the residents told me about the interviews,  assuring me it's not indicative of the culture. || all the residents were so chill, indicative of the personality they recruit</t>
  </si>
  <si>
    <t xml:space="preserve">Overall a strong program- good job placement with about a 50/50 PP/academic split- seem to get good PP as well as academic gigs (from what I remember I think one of their recent grads got a faculty position at UCSF, along with others at Wisconsin and Indiana). Richmond a decent sized town with plenty to do. Chair is leaving, but the new chair seems to be very well known especially in APBI. Ample research opportunity w/ 6 months dedicated time. Historically a very strong medical physics program. Though the faculty and residents were really cool, the interviews were filled with really bogus behavioral questions. </t>
  </si>
  <si>
    <t xml:space="preserve">6 months </t>
  </si>
  <si>
    <t>Mostly 1:1, some double coverage rotations</t>
  </si>
  <si>
    <t>Really amazing place. The interview day was very focused on applicant 'fit' with the department, rather than pure academic prowess. It is a unique interview, to say the least. The program director was great and seems to take a lot of pride in the program she runs. The residents are really happy, and seemed like they loved where they were at, good work, life balance. Seattle is an incredible city and one of the most beautiful places I've been to. Per residents, most grads are private practice purely by choice, but they have had multiple successful academic grads as well - last year one of their grades went to Michigan. So yeah, all in all, terrible place, you probably shouldn't rank it.                                             
^ Strongly agree with everything here except a few minor points. Their patient volume and academic responsibility are both comparatively high, thus if you are searching for a "lifestyle" program, this is not it. With that said, we aren't surgeons so we will have time to do things outside of medicine even at the most intense programs, and Seattle is a phenomenal place to explore. The program is pretty incredible, faculty and other staff are very nice and supportive, and residents are a blast to be around. All in all, a turrible place to train that should be left unranked...</t>
  </si>
  <si>
    <t>The residents did admit that research mentors were somewhat lacking. The opportunities and resources are definitely there, but it requires more self-starting. Seattle is pretty expensive. &lt; Not a lot of big-name attendings or faculty doing interesting research. Limited research opportunities for residents it seems. | My impression was that residents were happier about Seattle than UW itself. Some apathy and negativity about program. | Rotated here. Job placement is a little questionable for academics and for PP (had difficulty finding jobs in prime locations). Lots of traveling around during the day and between months - there is a shuttle system though - which makes resident comraderie seem weaker than at other institutions. Didactics is a *big* weakness IMO. During my rotation it struck me much like "the blind leading the blind" - residents pulling PPTs off the server, updating them a tiny bit, and presenting them to each other with zero attending presence more often than not. I question how valuable this experience is. Earlier start than most places (7AM)</t>
  </si>
  <si>
    <t>Above average working hours and scutt work. Strong patient safety research database that is fairly unique. Proton center not open for residents yet, hopefully will be available by the time we get there. Multiple sites to cover so have to deal with commuting. Seattle is awesome.</t>
  </si>
  <si>
    <t>$2500 per year</t>
  </si>
  <si>
    <t>4 months; I think 2 but supportive of Holmans</t>
  </si>
  <si>
    <t>2:1 and 3:1</t>
  </si>
  <si>
    <t>nothing major</t>
  </si>
  <si>
    <t>Great faculty, solid clinical training, variety of technology, nice research opportunities</t>
  </si>
  <si>
    <t>weather, 2:1 and 3:1 coverage, rumors of malignancy // can anyone elaborate on "malignancy"??? unhappy residents it seems // I'm not sure what day you were there, but they seemed pretty happy x2</t>
  </si>
  <si>
    <t>$2500 per meeting is what I remember one resident saying</t>
  </si>
  <si>
    <t>Front loaded</t>
  </si>
  <si>
    <t>10 mos</t>
  </si>
  <si>
    <t>There is some cross coverage, residents don't seem to mind</t>
  </si>
  <si>
    <t>Happy residents, high clinical volume, Madison is a nice little midwestern college town with reasonable cost of living and seemingly high quality of life for both singles and families. Clinical training and research opportunities seem more than adequate for securing a job. Faculty is friendly. They run two panel interviews for each applicant, which has its pros and cons. // only two 15 minute panel interviews and the PD wasn't even present for mine and did not try to make contact afterward // BEAUTIFUL clinic and facilities (they have fancy elevators!)</t>
  </si>
  <si>
    <t>Small negative: if you have to fly to travel home from Madison, hard to avoid O'Hare,  where your travel plans go to die; Other negative: they are extremely busy, some residents seemed overworked // snow for 4-5 months // Small Negative: pretty homogenous patient population per residents // Amazing place and Will rank highly, but no longer seemed to have "happiest residents on the trail" x 3 // Didn't find many of the faculty to be all that nice // this place is under the snow 6 months out of the year, the only thing to do is stay inside, drink beer, eat cheese and gain 20 pounds</t>
  </si>
  <si>
    <t xml:space="preserve"> There is a lot of cross-cover during PGY2 year. Residents do mind since it is a significant time committment; however, they all have a pretty positive attitude about it. </t>
  </si>
  <si>
    <t>Comments 2</t>
  </si>
  <si>
    <t>Comments 3</t>
  </si>
  <si>
    <t>Comments 4</t>
  </si>
  <si>
    <t>Comments 5</t>
  </si>
  <si>
    <t>Comments 6</t>
  </si>
  <si>
    <t>From what I understand, the attending the residents had the most problems with is leaving for Fox Chase (x2)
__
was this interview day 1? we didnt have a physics resident interview &lt; I think it was thier first day. He interviewed alongside the attending who's leaving for fox chase (I forget her name). // Dr. Howell; on day 2 Dr. Howel interviewd with physics faculty
__
Got a probation warning on recent ACGME review X2. Just saw this on the chit-chat. Anyone knows why they got it?</t>
  </si>
  <si>
    <t xml:space="preserve">&lt;&lt;There is no favoritism to internal candidates. remember though that UCSD is a top 20 med school and many of the grads are among top rad onc applicants nationwide // also it is quite common (and human nature) to more highly rank applicants that known well to the program (unless the rotator is not liked)
&lt;&lt;&lt;&lt;What you are calling “bait and switch” is actually “preference for better-known candidates”, which exists everywhere.  You say “they focus solely on whom they already know..”, but you haven’t offered any evidence that UCSD’s preference functions are any different than anyone else.  For all we know, the top 20 people on UCSD’s rank list every year are all lesser-known quantities from out-of-state, but wind up at MSK, MDA, Harvard, UCSF and Stanford instead.  Unless you have UCSD’s actual rank list and know the characteristics of all their candidates, you are just blowing smoke. </t>
  </si>
  <si>
    <t>&lt;I don't remember them mentioning cross coverage. Are you sure?
&lt;&lt; They said they do cross-cover, but working on improving that aspect. Think its just a result of attending expansion where attendings were used to being covered, but now more difficult with increased cases.
&lt;&lt;&lt; &lt; They definitely cross-cover, but this is largely growing pains from a rapidly expanding programs with varied teaching philosophies from attending to attending.</t>
  </si>
  <si>
    <t>Got a probation warning on recent ACGME review!!
HAHAHA, not even close to a better program compared with Duke, UF and UNC in the south x2</t>
  </si>
  <si>
    <t>How many people did they interview? only two dates? -Interviewed 27 people over 3 dates, first date for rotators only</t>
  </si>
  <si>
    <t>Waitlist</t>
  </si>
  <si>
    <t>Rejection Letter</t>
  </si>
  <si>
    <t>Last Year Dates: See "15-16 old dates" below for more info</t>
  </si>
  <si>
    <t>Invites Sent Out? (yes)</t>
  </si>
  <si>
    <t>Indicate if you rotated at program (please add Y or N)</t>
  </si>
  <si>
    <t>10/7/16, 10/10/16</t>
  </si>
  <si>
    <t>Y X 7</t>
  </si>
  <si>
    <t>Y x 1 N x 6</t>
  </si>
  <si>
    <t>Y x 2, Nx3</t>
  </si>
  <si>
    <t>10/10/16, 11/16/16</t>
  </si>
  <si>
    <t>Yx17</t>
  </si>
  <si>
    <t>Nx14, Yx3</t>
  </si>
  <si>
    <t>WL x 2 (email)</t>
  </si>
  <si>
    <t>How many are they interviewing? // around 30</t>
  </si>
  <si>
    <t>10/12/16, 11/18/16, 11/23/16</t>
  </si>
  <si>
    <t>Yx14</t>
  </si>
  <si>
    <t>Nx13 Yx2</t>
  </si>
  <si>
    <t>9/22/16, 10/11/16</t>
  </si>
  <si>
    <t>N x 17</t>
  </si>
  <si>
    <t>10/19/16, 10/24/16</t>
  </si>
  <si>
    <t>Y x 1 Nx6</t>
  </si>
  <si>
    <t>WL x 5 --&gt;did u get "hold" email as well? //i got 'hold' on 12/12 when did yall?  //</t>
  </si>
  <si>
    <t>&lt;- got hold as well on 12/12 took it to be a rejection though//hmm yea i agree // continued patience = WL</t>
  </si>
  <si>
    <t>Has anyone received a date confirmation? yes</t>
  </si>
  <si>
    <t>&lt;- listed as 5 on the match</t>
  </si>
  <si>
    <t>10/28/16, 10/31/16</t>
  </si>
  <si>
    <t>Phone, email</t>
  </si>
  <si>
    <t>N x 5, Y x 3</t>
  </si>
  <si>
    <t>Y x 3, N x 5</t>
  </si>
  <si>
    <t>11/18 eras</t>
  </si>
  <si>
    <t>Not participating in match anymore</t>
  </si>
  <si>
    <t>Invites sent already? Yes, they have been sent.</t>
  </si>
  <si>
    <t>N x 3, Y x 1</t>
  </si>
  <si>
    <t>N x 9 Yx 2</t>
  </si>
  <si>
    <t>Anyone want to switch to 12/16 from 1/13, I will pay for travel changes if necessary // how many are they interviewing? // in the neighborhood of 30</t>
  </si>
  <si>
    <t>Y x 5, N x 13</t>
  </si>
  <si>
    <t>10/28/16; 11/1/2016</t>
  </si>
  <si>
    <t>Yx12</t>
  </si>
  <si>
    <t>11/8, ERAS</t>
  </si>
  <si>
    <t>N x 8 Yx 3</t>
  </si>
  <si>
    <t>11/15 ERAS</t>
  </si>
  <si>
    <t>45/2 spots || christ</t>
  </si>
  <si>
    <t>Anyone get date confirmation yet?// yes // any idea how many they're interviewing?//i heard 30// that's a pretty good ratio</t>
  </si>
  <si>
    <t>Nx7 Yx1</t>
  </si>
  <si>
    <t xml:space="preserve">11/7 ERAS </t>
  </si>
  <si>
    <t>9/26/16, 9/30/16</t>
  </si>
  <si>
    <t>ERAS, email</t>
  </si>
  <si>
    <t>Email, ERAS</t>
  </si>
  <si>
    <t>Yx9</t>
  </si>
  <si>
    <t>Yx7</t>
  </si>
  <si>
    <t>WL x 2</t>
  </si>
  <si>
    <t>11/16 Eras</t>
  </si>
  <si>
    <t>11/14/2016, 11/21/16</t>
  </si>
  <si>
    <t>Y x3</t>
  </si>
  <si>
    <t>Y x1, Nx2</t>
  </si>
  <si>
    <t xml:space="preserve">I have an interview the 20th. Anyone with the 19th or 23rd willing to switch? </t>
  </si>
  <si>
    <t>Nx4 Yx3</t>
  </si>
  <si>
    <t xml:space="preserve">11/8 eras </t>
  </si>
  <si>
    <t>10/20;10/25</t>
  </si>
  <si>
    <t>10/31/2016, 11/14/2016</t>
  </si>
  <si>
    <t>Yx3</t>
  </si>
  <si>
    <t>Have they starting sending out invites? yes only one date given though</t>
  </si>
  <si>
    <t>Y x 3</t>
  </si>
  <si>
    <t>Yx 2  N x 1</t>
  </si>
  <si>
    <t>N x 3, Y x 4</t>
  </si>
  <si>
    <t>WLx1</t>
  </si>
  <si>
    <t>1 categorical and 1 advanced?? // Yep - it was mentioned on my interview day and the residents said just rank both</t>
  </si>
  <si>
    <t>N x 9, Y x 2</t>
  </si>
  <si>
    <t>Y x 4, N x 3</t>
  </si>
  <si>
    <t>Y x 1 N x 7</t>
  </si>
  <si>
    <t>anyone knows?</t>
  </si>
  <si>
    <t>11/14/2016, 11/28/2016</t>
  </si>
  <si>
    <t>Y X 2</t>
  </si>
  <si>
    <t>N X 2</t>
  </si>
  <si>
    <t>&lt;- listed as 6 spots on the match</t>
  </si>
  <si>
    <t>Y x 1 Nx3</t>
  </si>
  <si>
    <t>11/16 ERAS</t>
  </si>
  <si>
    <t>12/12 -12/13</t>
  </si>
  <si>
    <t>1/12 -1/13</t>
  </si>
  <si>
    <t>1/26 -1/27</t>
  </si>
  <si>
    <t>12/14 - 12/15</t>
  </si>
  <si>
    <t>1/11 - 1/12</t>
  </si>
  <si>
    <t>1/21 - 1/22</t>
  </si>
  <si>
    <t>YX6</t>
  </si>
  <si>
    <t>Yx3, NX3</t>
  </si>
  <si>
    <t>11/23 ERAS</t>
  </si>
  <si>
    <t>WL x 5</t>
  </si>
  <si>
    <t>N x 11, Y x 1</t>
  </si>
  <si>
    <t>11/7/16 Email</t>
  </si>
  <si>
    <t>Has anyone received an interview from michigan after 11/3? No</t>
  </si>
  <si>
    <t>11/2/16 Email</t>
  </si>
  <si>
    <t>Y x 1, N x 1</t>
  </si>
  <si>
    <t>11/2/16, 11/3/16, 11/22/16</t>
  </si>
  <si>
    <t>Y x 3, N x 7</t>
  </si>
  <si>
    <t>AM/PM Interview slots</t>
  </si>
  <si>
    <t>N x 7, Y x 7</t>
  </si>
  <si>
    <t>11/4/16 Snail mail</t>
  </si>
  <si>
    <t>11/7/2016, 11/8/16</t>
  </si>
  <si>
    <t>&gt;30 for one spot</t>
  </si>
  <si>
    <t>12/8-9</t>
  </si>
  <si>
    <t>1/12-13</t>
  </si>
  <si>
    <t>1/26-27</t>
  </si>
  <si>
    <t>rejections sent out 10/31, Does anyone know how many Duke is interviewing?48// 48 for 3 spots? dang (edited lol) // Has anyone rotated here? If so could you comment on your experience? (Could move this to the impressions page but that looks baren so far). // my understanding from looking at prior years' sheets was that the impressions tab gets filled much later in the season to better preserve anonymnity &lt; I didnt realize that, totally makes sense though</t>
  </si>
  <si>
    <t>10/17; 10/25</t>
  </si>
  <si>
    <t xml:space="preserve">Eras </t>
  </si>
  <si>
    <t>10/31 ERAS</t>
  </si>
  <si>
    <t>N x 6, Y x 2</t>
  </si>
  <si>
    <t>Anyone able to switch with me, (I could help with travel changes) I am scheduled for December 5th looking to switch to January 9th. //Did you email program coordinator re switch?- I did she is trying to look into it, but said she could not promise anything. Are you looking to switch? - Yeah but I'm also scheduled for 12/5 looking to switch to 1/9- X2</t>
  </si>
  <si>
    <t>10/5/16, 11/2016</t>
  </si>
  <si>
    <t>Interviewing &gt;30 for one spot</t>
  </si>
  <si>
    <t>33 emailed</t>
  </si>
  <si>
    <t>email 11/23</t>
  </si>
  <si>
    <t>1/5-1/8</t>
  </si>
  <si>
    <t>1/11-1/16</t>
  </si>
  <si>
    <t>N x 5 Y x 1</t>
  </si>
  <si>
    <t>email/ERAS (10/13, 10/26)</t>
  </si>
  <si>
    <t>&lt;Taking 3 this year. 3-3-0-1 structure; took 1 last year. // Can anyone confirm this? // taking 2</t>
  </si>
  <si>
    <t>How many does MSKCC interview? 15% of 202 so like 30. 6 per spot?</t>
  </si>
  <si>
    <t>email (11/1)</t>
  </si>
  <si>
    <t xml:space="preserve">Only 1 invite sent? And only 1 date? odd  // I think that ones for rotators - yes x1// Anyone else who didn't rotate get invites? Is it still only 1 date? I didn't rotate and got the invite. I'm in NYC though, so idk how regional they are // do they really only have those 2 dates - </t>
  </si>
  <si>
    <t>10/28/2016, 11/29/16</t>
  </si>
  <si>
    <t>Yx10</t>
  </si>
  <si>
    <t>sorta WL? x5</t>
  </si>
  <si>
    <t>email 11/4</t>
  </si>
  <si>
    <t>NY, NY Methodist (Brooklyn)</t>
  </si>
  <si>
    <t>10/9/2016, 11/9/2016</t>
  </si>
  <si>
    <t>Nx6 Y</t>
  </si>
  <si>
    <t>Email 10/9</t>
  </si>
  <si>
    <t>YX8</t>
  </si>
  <si>
    <t>NX7 Y1</t>
  </si>
  <si>
    <t>YX5</t>
  </si>
  <si>
    <t>NX4 Yx1</t>
  </si>
  <si>
    <t>&lt;- LISTED as only taking 2 on the match</t>
  </si>
  <si>
    <t>Yx5</t>
  </si>
  <si>
    <t>Nx3 Y</t>
  </si>
  <si>
    <t>Yx24</t>
  </si>
  <si>
    <t>Y X 5</t>
  </si>
  <si>
    <t>Y x 2 Nx8</t>
  </si>
  <si>
    <t>Email 11/3 x 7</t>
  </si>
  <si>
    <t>Email 11/3</t>
  </si>
  <si>
    <t>Anyone still on this thread who needs to switch interview dates see the swith tab</t>
  </si>
  <si>
    <t>10/18/2016, 10/20</t>
  </si>
  <si>
    <t>N x 12, Y x 2</t>
  </si>
  <si>
    <t>N x 6 Yx2</t>
  </si>
  <si>
    <t>NX6</t>
  </si>
  <si>
    <t>Email 11/2</t>
  </si>
  <si>
    <t>10/10/16, 11/3/16, 11/29/16</t>
  </si>
  <si>
    <t>AM/PM sessions</t>
  </si>
  <si>
    <t>Yx4</t>
  </si>
  <si>
    <t>Yx3 Nx1</t>
  </si>
  <si>
    <t>11/8/2016, 11/10/2016</t>
  </si>
  <si>
    <t>Nx7, Y1</t>
  </si>
  <si>
    <t>Email 11/10 WLx10 (is everyone getting a "high" waitlist or are there other tiers?) i think all "high"&lt;-- I have "waitlist"</t>
  </si>
  <si>
    <t>email 11/10</t>
  </si>
  <si>
    <t>Did anyone get confirmation after the invites on 11/1?// I have not //I also have not &lt;yes on 11/9 x2 // anyone know how many they are interviewing?// would also like to know this</t>
  </si>
  <si>
    <t>10/15,10/25, 11/1</t>
  </si>
  <si>
    <t>Yx13</t>
  </si>
  <si>
    <t>Nx5, Yx7</t>
  </si>
  <si>
    <t>N x 5, Y x 1</t>
  </si>
  <si>
    <t>ERAS 11/16 x3</t>
  </si>
  <si>
    <t>ERAS 11/16</t>
  </si>
  <si>
    <t xml:space="preserve">10/24/2016, 11/4 </t>
  </si>
  <si>
    <t>Yx1, N x 4</t>
  </si>
  <si>
    <t>Eras email 11/11</t>
  </si>
  <si>
    <t>N x 5, Y x 2</t>
  </si>
  <si>
    <t>11/8/2016, 11/15/16, 11/28/16,12/13/16</t>
  </si>
  <si>
    <t>interviewing 60+ for 1 spot-almost pointless to go. | Is this based on something?  3 dates ~10 students a date sounds like 30 applicants not 60 // i think it's more like 15 per day, 45 total // Why interview so many for 1 spot? actually i think its ~30 total, there was a disproportionate amount on the first day according to Sharon, there were 22 people on 12/7 // 16 on 11/30</t>
  </si>
  <si>
    <t>11/9/2016, 11/16/16</t>
  </si>
  <si>
    <t>Yx11</t>
  </si>
  <si>
    <t>Y X 10</t>
  </si>
  <si>
    <t>N X 7, Yx3</t>
  </si>
  <si>
    <t>Eras (10/31)</t>
  </si>
  <si>
    <t>whoever said they wanted to switch see the switch tab. thnx!</t>
  </si>
  <si>
    <t>11/1/16, 11/4</t>
  </si>
  <si>
    <t>WLx7</t>
  </si>
  <si>
    <t>Email 11/4</t>
  </si>
  <si>
    <t>Eras 10/28</t>
  </si>
  <si>
    <t>12/2-12/3</t>
  </si>
  <si>
    <t>1/13-1/14</t>
  </si>
  <si>
    <t>12/11-12/12</t>
  </si>
  <si>
    <t>1/8-1/9</t>
  </si>
  <si>
    <t>10/16/16, 10/18/16, 11/09/16</t>
  </si>
  <si>
    <t>Y x 1, N x 11</t>
  </si>
  <si>
    <t>WL x 4 (ERAS)</t>
  </si>
  <si>
    <t>ERAS (10/25)</t>
  </si>
  <si>
    <t>PGY2 Spots Avail.</t>
  </si>
  <si>
    <t>Univ of TN (1/2)</t>
  </si>
  <si>
    <t>CPMC (2/4) UTSA</t>
  </si>
  <si>
    <t>UAB (1/3)
MN Mayo (1/3)</t>
  </si>
  <si>
    <t>Georgetown (1/3)
MN Mayo (2/3)</t>
  </si>
  <si>
    <t xml:space="preserve">CPMC (3/4)
Duke (1/3)
Univ of TN (2/2)                </t>
  </si>
  <si>
    <t>Univ of AZ (1/2)
UPenn (1/3)                       Henry Ford (1/3)</t>
  </si>
  <si>
    <t>MN Mayo (3/3)</t>
  </si>
  <si>
    <t>CPMC (4/4)
Univ of Cincinnati (1/3)</t>
  </si>
  <si>
    <t>UChicago (1/2)
UWisconsin (1/3)</t>
  </si>
  <si>
    <t>UWisconsin (2/3)</t>
  </si>
  <si>
    <t>A&amp;M</t>
  </si>
  <si>
    <t>Cedars Sinai LA (1/2)
UNC (1/3)
Colorado (1/2)
NYU (1/2)                   Yale (1/3)</t>
  </si>
  <si>
    <t>UCLA (1/3)
Cincinnati (2/3)
VCU (1/2)
Buffalo (1/2)
Rush (1/3)
U of Maryland (1/2)
Northwestern (1/2)</t>
  </si>
  <si>
    <t>VCU (1/2)
Kentucky (1/2)</t>
  </si>
  <si>
    <t>Univ of AZ (2/2)
UChicago (2/2)
Wake Forest (1/2)
UWisconsin (3/3)
Henry Ford (2/3)
UNC (2/3)
Colorado (2/2) Vanderbilt (1/2)
Iowa (1/4) 
Moffitt (1/2)</t>
  </si>
  <si>
    <t>Kaiser (2/3) MUSC
William Beaumont (1/2)</t>
  </si>
  <si>
    <t>UW           UPenn (2/3)         A&amp;M
Stanford (1/3)
William Beaumont (2/2)</t>
  </si>
  <si>
    <t>Georgetown (2/3) Mayo AZ (1/2) UTMB USC (1/3)</t>
  </si>
  <si>
    <t>UCSD (1/3)
Drexel (1/3)
Fox Chase (1/2)
Rutgers (1/2)
FL Mayo (1/3)
Wayne State (1/2)
Buffalo (2/2)
Rush (2/3)
U of Maryland (2/2)
NYU (2/2)</t>
  </si>
  <si>
    <t>Wayne State (2/2)</t>
  </si>
  <si>
    <t>AZ Mayo (2/2)
Duke (2/3)
Fox Chase (2/2)
Baylor (1/3)                    Henry Ford (3/3)
FL Mayo (2/3)</t>
  </si>
  <si>
    <t>UAB (2/3)
UNC (3/3)            Stanford (2/3)              Kansas (1/2)</t>
  </si>
  <si>
    <t>Oregon A&amp;M MCW (1/4)</t>
  </si>
  <si>
    <t>Ohio State (1/3) UW MUSC USC (2/3)
Yale (2/3)</t>
  </si>
  <si>
    <t>UCSD (2/3) UTSA
Rutgers (2/2)
FL Mayo (3/3)
UVA (1/2)
WashU
U of MN
Tufts</t>
  </si>
  <si>
    <t>UTSW Dallas (1/3)</t>
  </si>
  <si>
    <t>UCLA (2/3) 
Iowa (2/4)
MCW (2/4)</t>
  </si>
  <si>
    <t>UPMC (1/2)
SUNY Upstate(1/2)
UNMC
City of Hope</t>
  </si>
  <si>
    <t>Georgetown (3/3) 
Florida 
Thomas Jefferson (1/2)                          Yale (3/3)</t>
  </si>
  <si>
    <t>UCLA (3/3)
Cincinnati (3/3)
Rush (3/3)             Florida (1/1)
Tufts</t>
  </si>
  <si>
    <t>UAB (3/3)
Wake Forest (2/2)
Baylor (2/3)
Cleveland Clinic (1/4)
Iowa (3/4)                 Miami (1/2)                Moffitt (2/2)                       Vanderbilt (2/3)     UPenn(3/3)</t>
  </si>
  <si>
    <t>Kaiser (3/3) MCW (3/4)</t>
  </si>
  <si>
    <t>UPMC (2/2)
SUNY Upstate(2/2)</t>
  </si>
  <si>
    <t>UTMB USC (3/3)        Stanford (3/3)</t>
  </si>
  <si>
    <t>UW 
Cedars Sinai LA (2/2)
UCSD (3/3) 
Univ of Louisville (1/2) 
Drexel (2/3) 
UVA (2/2) 
Loyola (1/1)
VCU (2/2)
U of MN                          Miami (2/2)</t>
  </si>
  <si>
    <t>VCU (2/2)        
UTSW Dallas (2/3)</t>
  </si>
  <si>
    <t>Cleveland Clinic (2/4)</t>
  </si>
  <si>
    <t xml:space="preserve">Ohio State (2/3)
Case Western (1/2)      Emory University (1/4)
</t>
  </si>
  <si>
    <t>Univ of Louisville (2/2) UTSA
Duke (3/3)
Baylor (3/3)
Univ of Utah (1/2)  Loma Linda (1/2)     Emory University (2/4) Thomas Jefferson (2/2) MCW (4/4) Northwestern (2/2)  UCI (1/3)</t>
  </si>
  <si>
    <t>Case Western (2/2)    
Kentucky (2/2)</t>
  </si>
  <si>
    <t>Cleveland Clinic (3/4)   Emory University (3/4)</t>
  </si>
  <si>
    <t>Kansas (2/2)</t>
  </si>
  <si>
    <t>Ohio State (3/3) UTMB  Indiana (1/2)</t>
  </si>
  <si>
    <t>Drexel (3/3)
Univ of Utah (2/2) 
Loma Linda (2/2)  UCI (2/3)</t>
  </si>
  <si>
    <t>UTSW Dallas (3/3)</t>
  </si>
  <si>
    <t>Vanderbilt (3/3)
Cleveland Clinic (4/4)    Emory University (4/4)
Iowa (4/4)</t>
  </si>
  <si>
    <t>Number of Interviews Per Day</t>
  </si>
  <si>
    <t>RANKING #1</t>
  </si>
  <si>
    <t xml:space="preserve">RANKING #2
</t>
  </si>
  <si>
    <t>RANKING #3</t>
  </si>
  <si>
    <t>DID NOT RANK</t>
  </si>
  <si>
    <t>WHY</t>
  </si>
  <si>
    <t>Total #1</t>
  </si>
  <si>
    <t xml:space="preserve">This doesn't even work. </t>
  </si>
  <si>
    <t>Derm came here to save you from yourselves. Youre Welcome</t>
  </si>
  <si>
    <t>x2</t>
  </si>
  <si>
    <t>x7</t>
  </si>
  <si>
    <t>X2</t>
  </si>
  <si>
    <t>x8</t>
  </si>
  <si>
    <t xml:space="preserve">x3
</t>
  </si>
  <si>
    <t xml:space="preserve">x2
</t>
  </si>
  <si>
    <t>x11</t>
  </si>
  <si>
    <t>x16</t>
  </si>
  <si>
    <t>x6</t>
  </si>
  <si>
    <t>TX,SA</t>
  </si>
  <si>
    <t xml:space="preserve">Total ROL entered: </t>
  </si>
</sst>
</file>

<file path=xl/styles.xml><?xml version="1.0" encoding="utf-8"?>
<styleSheet xmlns="http://schemas.openxmlformats.org/spreadsheetml/2006/main" xmlns:x14ac="http://schemas.microsoft.com/office/spreadsheetml/2009/9/ac" xmlns:mc="http://schemas.openxmlformats.org/markup-compatibility/2006">
  <numFmts count="24">
    <numFmt numFmtId="164" formatCode="m/d/yyyy"/>
    <numFmt numFmtId="165" formatCode="m/d/yyyy h:mm:ss am/pm"/>
    <numFmt numFmtId="166" formatCode="m/d/yy"/>
    <numFmt numFmtId="167" formatCode="m/d"/>
    <numFmt numFmtId="168" formatCode="&quot;$&quot;#,##0"/>
    <numFmt numFmtId="169" formatCode="mm&quot;/&quot;dd"/>
    <numFmt numFmtId="170" formatCode="##0.0"/>
    <numFmt numFmtId="171" formatCode="h:mm am/pm"/>
    <numFmt numFmtId="172" formatCode="m-d"/>
    <numFmt numFmtId="173" formatCode="mmmm yyyy"/>
    <numFmt numFmtId="174" formatCode="M/d/yyyy"/>
    <numFmt numFmtId="175" formatCode="&quot;$&quot;#,##0.00"/>
    <numFmt numFmtId="176" formatCode="m&quot;/&quot;d"/>
    <numFmt numFmtId="177" formatCode="mm&quot;/&quot;dd&quot;/&quot;yyyy"/>
    <numFmt numFmtId="178" formatCode="mm/dd"/>
    <numFmt numFmtId="179" formatCode="mm/dd/yyyy"/>
    <numFmt numFmtId="180" formatCode="0.0"/>
    <numFmt numFmtId="181" formatCode="0.0%"/>
    <numFmt numFmtId="182" formatCode="mmm yyyy"/>
    <numFmt numFmtId="183" formatCode="m/d/yyyy h:mm:ss"/>
    <numFmt numFmtId="184" formatCode="#,##0.0"/>
    <numFmt numFmtId="185" formatCode="mmm d"/>
    <numFmt numFmtId="186" formatCode="m-d-yy"/>
    <numFmt numFmtId="187" formatCode="mm/dd/yy"/>
  </numFmts>
  <fonts count="584">
    <font>
      <sz val="10.0"/>
      <color rgb="FF000000"/>
      <name val="Arial"/>
    </font>
    <font/>
    <font>
      <b/>
      <sz val="18.0"/>
    </font>
    <font>
      <u/>
      <color rgb="FF0000FF"/>
    </font>
    <font>
      <b/>
      <name val="Arial"/>
    </font>
    <font>
      <name val="Arial"/>
    </font>
    <font>
      <b/>
      <sz val="12.0"/>
      <name val="Cambria"/>
    </font>
    <font>
      <strike/>
      <name val="Arial"/>
    </font>
    <font>
      <b/>
    </font>
    <font>
      <color rgb="FF000000"/>
      <name val="Arial"/>
    </font>
    <font>
      <color rgb="FF000000"/>
      <name val="Roboto"/>
    </font>
    <font>
      <strike/>
      <color rgb="FF000000"/>
      <name val="Arial"/>
    </font>
    <font>
      <strike/>
    </font>
    <font>
      <sz val="10.0"/>
      <color rgb="FF222222"/>
      <name val="Arial"/>
    </font>
    <font>
      <u/>
      <sz val="11.0"/>
      <color rgb="FF000000"/>
      <name val="Arial"/>
    </font>
    <font>
      <b/>
      <u/>
      <sz val="18.0"/>
      <color rgb="FF000000"/>
      <name val="Arial"/>
    </font>
    <font>
      <sz val="36.0"/>
      <color rgb="FF3C4043"/>
      <name val="Arial"/>
    </font>
    <font>
      <sz val="24.0"/>
      <name val="Arial"/>
    </font>
    <font>
      <b/>
      <sz val="12.0"/>
      <color rgb="FF000000"/>
      <name val="Arial"/>
    </font>
    <font>
      <b/>
      <u/>
      <color rgb="FF0000FF"/>
      <name val="Arial"/>
    </font>
    <font>
      <b/>
      <u/>
      <sz val="18.0"/>
      <color rgb="FF1155CC"/>
      <name val="Arial"/>
    </font>
    <font>
      <b/>
      <sz val="18.0"/>
      <color rgb="FF000000"/>
      <name val="Arial"/>
    </font>
    <font>
      <b/>
      <u/>
      <sz val="18.0"/>
      <color rgb="FF000000"/>
      <name val="Arial"/>
    </font>
    <font>
      <b/>
      <u/>
      <sz val="18.0"/>
      <color rgb="FF000000"/>
      <name val="Arial"/>
    </font>
    <font>
      <b/>
      <u/>
      <sz val="18.0"/>
      <color rgb="FF000000"/>
      <name val="Arial"/>
    </font>
    <font>
      <b/>
      <sz val="18.0"/>
      <color rgb="FFFFFFFF"/>
      <name val="Arial"/>
    </font>
    <font>
      <b/>
      <sz val="7.0"/>
      <color rgb="FFFFFFFF"/>
      <name val="Arial"/>
    </font>
    <font>
      <u/>
      <sz val="10.0"/>
      <color rgb="FF000000"/>
      <name val="Arial"/>
    </font>
    <font>
      <sz val="8.0"/>
      <name val="Arial"/>
    </font>
    <font>
      <b/>
      <u/>
      <sz val="18.0"/>
      <color rgb="FF000000"/>
      <name val="Arial"/>
    </font>
    <font>
      <b/>
      <u/>
      <sz val="18.0"/>
      <color rgb="FF000000"/>
      <name val="Arial"/>
    </font>
    <font>
      <b/>
      <u/>
      <sz val="18.0"/>
      <color rgb="FF000000"/>
      <name val="Arial"/>
    </font>
    <font>
      <sz val="12.0"/>
      <color rgb="FF111111"/>
      <name val="Arial"/>
    </font>
    <font>
      <b/>
      <u/>
      <sz val="18.0"/>
      <color rgb="FF000000"/>
      <name val="Arial"/>
    </font>
    <font>
      <sz val="10.0"/>
      <color rgb="FF111111"/>
      <name val="Arial"/>
    </font>
    <font>
      <sz val="12.0"/>
      <color rgb="FF000000"/>
      <name val="Arial"/>
    </font>
    <font>
      <color rgb="FF1155CC"/>
      <name val="Arial"/>
    </font>
    <font>
      <u/>
      <color rgb="FF1155CC"/>
      <name val="Arial"/>
    </font>
    <font>
      <color rgb="FF0000FF"/>
      <name val="Arial"/>
    </font>
    <font>
      <sz val="11.0"/>
      <name val="Arial"/>
    </font>
    <font>
      <sz val="9.0"/>
      <color rgb="FF000000"/>
      <name val="Arial"/>
    </font>
    <font>
      <u/>
      <color rgb="FF0000FF"/>
      <name val="Arial"/>
    </font>
    <font>
      <sz val="9.0"/>
      <name val="Arial"/>
    </font>
    <font>
      <sz val="10.0"/>
      <name val="Arial"/>
    </font>
    <font>
      <u/>
      <sz val="10.0"/>
      <color rgb="FF000000"/>
      <name val="Arial"/>
    </font>
    <font>
      <u/>
      <sz val="10.0"/>
      <color rgb="FF1155CC"/>
      <name val="Arial"/>
    </font>
    <font>
      <u/>
      <sz val="9.0"/>
      <color rgb="FF0000FF"/>
      <name val="Arial"/>
    </font>
    <font>
      <u/>
      <sz val="10.0"/>
      <color rgb="FF0000FF"/>
      <name val="Arial"/>
    </font>
    <font>
      <u/>
      <sz val="9.0"/>
      <color rgb="FF0000FF"/>
      <name val="Arial"/>
    </font>
    <font>
      <sz val="9.0"/>
    </font>
    <font>
      <sz val="8.0"/>
      <name val="Roboto"/>
    </font>
    <font>
      <u/>
      <sz val="9.0"/>
      <color rgb="FF0000FF"/>
    </font>
    <font>
      <u/>
      <color rgb="FF0000FF"/>
    </font>
    <font>
      <sz val="10.0"/>
    </font>
    <font>
      <b/>
      <sz val="9.0"/>
    </font>
    <font>
      <sz val="10.0"/>
      <color rgb="FFFF0000"/>
      <name val="Arial"/>
    </font>
    <font>
      <u/>
      <sz val="10.0"/>
      <color rgb="FF1155CC"/>
      <name val="Arial"/>
    </font>
    <font>
      <color rgb="FF14171A"/>
      <name val="Arial"/>
    </font>
    <font>
      <b/>
      <color rgb="FF000000"/>
      <name val="Arial"/>
    </font>
    <font>
      <i/>
      <name val="Arial"/>
    </font>
    <font>
      <u/>
      <color rgb="FF000000"/>
      <name val="Arial"/>
    </font>
    <font>
      <sz val="10.0"/>
      <color rgb="FF3C4043"/>
      <name val="Arial"/>
    </font>
    <font>
      <sz val="8.0"/>
      <color rgb="FF000000"/>
      <name val="Arial"/>
    </font>
    <font>
      <u/>
      <sz val="9.0"/>
      <color rgb="FF000000"/>
      <name val="Arial"/>
    </font>
    <font>
      <u/>
      <color rgb="FF0000FF"/>
      <name val="Arial"/>
    </font>
    <font>
      <i/>
      <sz val="11.0"/>
      <color rgb="FF3C4043"/>
      <name val="Roboto"/>
    </font>
    <font>
      <sz val="9.0"/>
      <color rgb="FF000000"/>
      <name val="Gaegu"/>
    </font>
    <font>
      <sz val="12.0"/>
      <color rgb="FF000000"/>
      <name val="Gaegu"/>
    </font>
    <font>
      <sz val="10.0"/>
      <color rgb="FF000000"/>
      <name val="Shadows Into Light Two"/>
    </font>
    <font>
      <sz val="18.0"/>
      <color rgb="FF000000"/>
      <name val="Gaegu"/>
    </font>
    <font>
      <u/>
      <sz val="10.0"/>
      <color rgb="FF1155CC"/>
      <name val="Arial"/>
    </font>
    <font>
      <u/>
      <color rgb="FF1155CC"/>
    </font>
    <font>
      <u/>
      <color rgb="FF1155CC"/>
    </font>
    <font>
      <u/>
      <color rgb="FF0000FF"/>
    </font>
    <font>
      <u/>
      <sz val="10.0"/>
      <color rgb="FF1155CC"/>
      <name val="Arial"/>
    </font>
    <font>
      <u/>
      <sz val="8.0"/>
      <color rgb="FF0000FF"/>
      <name val="Roboto"/>
    </font>
    <font>
      <sz val="11.0"/>
      <color rgb="FF000000"/>
      <name val="Roboto"/>
    </font>
    <font>
      <sz val="11.0"/>
      <name val="Roboto"/>
    </font>
    <font>
      <u/>
      <sz val="11.0"/>
      <color rgb="FF0000FF"/>
      <name val="Roboto"/>
    </font>
    <font>
      <sz val="10.0"/>
      <name val="Roboto"/>
    </font>
    <font>
      <u/>
      <sz val="11.0"/>
      <color rgb="FF0000FF"/>
      <name val="Roboto"/>
    </font>
    <font>
      <sz val="10.0"/>
      <color rgb="FF000000"/>
      <name val="Roboto"/>
    </font>
    <font>
      <sz val="9.0"/>
      <name val="Roboto"/>
    </font>
    <font>
      <u/>
      <sz val="11.0"/>
      <color rgb="FF0000FF"/>
      <name val="Roboto"/>
    </font>
    <font>
      <b/>
      <u/>
      <sz val="12.0"/>
      <color rgb="FF0000FF"/>
      <name val="Roboto"/>
    </font>
    <font>
      <b/>
      <sz val="11.0"/>
      <color rgb="FF000000"/>
      <name val="Roboto"/>
    </font>
    <font>
      <b/>
      <sz val="18.0"/>
      <color rgb="FF000000"/>
      <name val="Roboto"/>
    </font>
    <font>
      <b/>
      <u/>
      <sz val="18.0"/>
      <color rgb="FF1155CC"/>
      <name val="Roboto"/>
    </font>
    <font>
      <name val="Roboto"/>
    </font>
    <font>
      <b/>
      <sz val="10.0"/>
      <color rgb="FF000000"/>
      <name val="Roboto"/>
    </font>
    <font>
      <sz val="12.0"/>
      <color rgb="FF000000"/>
      <name val="Roboto"/>
    </font>
    <font>
      <u/>
      <sz val="8.0"/>
      <color rgb="FF0000FF"/>
      <name val="Roboto"/>
    </font>
    <font>
      <b/>
      <u/>
      <sz val="18.0"/>
      <color rgb="FF000000"/>
      <name val="Arial"/>
    </font>
    <font>
      <u/>
      <sz val="10.0"/>
      <color rgb="FF000000"/>
      <name val="Arial"/>
    </font>
    <font>
      <u/>
      <sz val="10.0"/>
      <color rgb="FF000000"/>
      <name val="Arial"/>
    </font>
    <font>
      <u/>
      <sz val="10.0"/>
      <color rgb="FF000000"/>
      <name val="Arial"/>
    </font>
    <font>
      <u/>
      <color rgb="FF000000"/>
      <name val="Roboto"/>
    </font>
    <font>
      <u/>
      <sz val="10.0"/>
      <color rgb="FF000000"/>
      <name val="Arial"/>
    </font>
    <font>
      <u/>
      <sz val="10.0"/>
      <color rgb="FF000000"/>
      <name val="Arial"/>
    </font>
    <font>
      <u/>
      <sz val="10.0"/>
      <color rgb="FF000000"/>
      <name val="Arial"/>
    </font>
    <font>
      <u/>
      <color rgb="FF1155CC"/>
      <name val="Roboto"/>
    </font>
    <font>
      <u/>
      <sz val="10.0"/>
      <color rgb="FF000000"/>
      <name val="Arial"/>
    </font>
    <font>
      <sz val="8.0"/>
      <color rgb="FF000000"/>
      <name val="Roboto"/>
    </font>
    <font>
      <b/>
      <sz val="8.0"/>
      <color rgb="FF000000"/>
      <name val="Roboto"/>
    </font>
    <font>
      <u/>
      <sz val="8.0"/>
      <color rgb="FF000000"/>
      <name val="Arial"/>
    </font>
    <font>
      <u/>
      <sz val="8.0"/>
      <color rgb="FF000000"/>
      <name val="Arial"/>
    </font>
    <font>
      <u/>
      <sz val="8.0"/>
      <color rgb="FF000000"/>
      <name val="Arial"/>
    </font>
    <font>
      <u/>
      <sz val="8.0"/>
      <color rgb="FF000000"/>
      <name val="Arial"/>
    </font>
    <font>
      <u/>
      <color rgb="FF000000"/>
      <name val="Roboto"/>
    </font>
    <font>
      <b/>
      <color rgb="FF000000"/>
      <name val="Roboto"/>
    </font>
    <font>
      <b/>
      <sz val="11.0"/>
      <color rgb="FF000000"/>
      <name val="Arial"/>
    </font>
    <font>
      <u/>
      <sz val="10.0"/>
      <color rgb="FF000000"/>
      <name val="Arial"/>
    </font>
    <font>
      <u/>
      <sz val="10.0"/>
      <color rgb="FF000000"/>
      <name val="Arial"/>
    </font>
    <font>
      <u/>
      <sz val="10.0"/>
      <color rgb="FF000000"/>
      <name val="Arial"/>
    </font>
    <font>
      <u/>
      <color rgb="FF000000"/>
      <name val="Roboto"/>
    </font>
    <font>
      <u/>
      <sz val="10.0"/>
      <color rgb="FF000000"/>
      <name val="Arial"/>
    </font>
    <font>
      <u/>
      <color rgb="FF000000"/>
      <name val="Roboto"/>
    </font>
    <font>
      <sz val="11.0"/>
      <name val="Calibri"/>
    </font>
    <font>
      <u/>
      <sz val="10.0"/>
      <color rgb="FF000000"/>
      <name val="Arial"/>
    </font>
    <font>
      <u/>
      <color rgb="FF000000"/>
      <name val="Roboto"/>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color rgb="FF000000"/>
      <name val="Roboto"/>
    </font>
    <font>
      <b/>
      <sz val="10.0"/>
      <color rgb="FF000000"/>
      <name val="Arial"/>
    </font>
    <font>
      <b/>
      <i/>
      <sz val="11.0"/>
      <color rgb="FF3C4043"/>
      <name val="Comic Sans MS"/>
    </font>
    <font>
      <i/>
      <sz val="11.0"/>
      <color rgb="FF000000"/>
      <name val="Roboto"/>
    </font>
    <font>
      <u/>
      <sz val="10.0"/>
      <color rgb="FF14171A"/>
      <name val="System-ui"/>
    </font>
    <font>
      <b/>
      <sz val="10.0"/>
      <color rgb="FF0000FF"/>
      <name val="Arial"/>
    </font>
    <font>
      <sz val="10.0"/>
      <color rgb="FF0000FF"/>
      <name val="Arial"/>
    </font>
    <font>
      <sz val="10.0"/>
      <color rgb="FF1B95E0"/>
      <name val="Arial"/>
    </font>
    <font>
      <u/>
      <sz val="10.0"/>
      <color rgb="FF000000"/>
      <name val="Arial"/>
    </font>
    <font>
      <u/>
      <sz val="10.0"/>
      <color rgb="FF000000"/>
      <name val="Arial"/>
    </font>
    <font>
      <u/>
      <sz val="10.0"/>
      <color rgb="FF000000"/>
      <name val="Arial"/>
    </font>
    <font>
      <u/>
      <sz val="10.0"/>
      <color rgb="FF000000"/>
      <name val="Arial"/>
    </font>
    <font>
      <color rgb="FF000000"/>
    </font>
    <font>
      <u/>
      <color rgb="FF1155CC"/>
    </font>
    <font>
      <sz val="12.0"/>
      <name val="Arial"/>
    </font>
    <font>
      <u/>
      <sz val="10.0"/>
      <color rgb="FF0000FF"/>
      <name val="Arial"/>
    </font>
    <font>
      <u/>
      <sz val="10.0"/>
      <color rgb="FF1155CC"/>
      <name val="Arial"/>
    </font>
    <font>
      <u/>
      <sz val="10.0"/>
      <color rgb="FF1155CC"/>
      <name val="Arial"/>
    </font>
    <font>
      <u/>
      <color rgb="FF1155CC"/>
    </font>
    <font>
      <sz val="10.0"/>
      <color rgb="FF000000"/>
    </font>
    <font>
      <u/>
      <sz val="10.0"/>
      <color rgb="FF1155CC"/>
      <name val="Arial"/>
    </font>
    <font>
      <u/>
      <color rgb="FF000000"/>
      <name val="Roboto"/>
    </font>
    <font>
      <u/>
      <sz val="10.0"/>
      <color rgb="FF0000FF"/>
      <name val="Arial"/>
    </font>
    <font>
      <sz val="10.0"/>
      <color rgb="FF4A86E8"/>
      <name val="Arial"/>
    </font>
    <font>
      <color rgb="FF4A86E8"/>
    </font>
    <font>
      <u/>
      <color rgb="FF000000"/>
      <name val="Roboto"/>
    </font>
    <font>
      <sz val="10.0"/>
      <color rgb="FF666666"/>
      <name val="Arial"/>
    </font>
    <font>
      <b/>
      <color rgb="FF0000FF"/>
      <name val="Arial"/>
    </font>
    <font>
      <b/>
      <sz val="10.0"/>
      <name val="Arial"/>
    </font>
    <font>
      <u/>
      <color rgb="FF000000"/>
      <name val="Roboto"/>
    </font>
    <font>
      <sz val="6.0"/>
      <color rgb="FF000000"/>
      <name val="Arial"/>
    </font>
    <font>
      <u/>
      <color rgb="FF000000"/>
      <name val="Arial"/>
    </font>
    <font>
      <u/>
      <sz val="10.0"/>
      <color rgb="FF0000FF"/>
      <name val="Arial"/>
    </font>
    <font>
      <u/>
      <sz val="10.0"/>
      <color rgb="FF000000"/>
      <name val="Arial"/>
    </font>
    <font>
      <u/>
      <color rgb="FF000000"/>
      <name val="Arial"/>
    </font>
    <font>
      <u/>
      <color rgb="FF000000"/>
      <name val="Roboto"/>
    </font>
    <font>
      <u/>
      <color rgb="FF0000FF"/>
      <name val="Arial"/>
    </font>
    <font>
      <u/>
      <color rgb="FF000000"/>
      <name val="Arial"/>
    </font>
    <font>
      <u/>
      <color rgb="FF000000"/>
      <name val="Arial"/>
    </font>
    <font>
      <u/>
      <color rgb="FF000000"/>
      <name val="Roboto"/>
    </font>
    <font>
      <u/>
      <sz val="10.0"/>
      <color rgb="FF000000"/>
      <name val="Arial"/>
    </font>
    <font>
      <u/>
      <sz val="10.0"/>
      <color rgb="FF000000"/>
      <name val="Arial"/>
    </font>
    <font>
      <u/>
      <color rgb="FF000000"/>
      <name val="Arial"/>
    </font>
    <font>
      <u/>
      <color rgb="FF000000"/>
      <name val="Arial"/>
    </font>
    <font>
      <u/>
      <color rgb="FF0000FF"/>
      <name val="Arial"/>
    </font>
    <font>
      <u/>
      <color rgb="FF000000"/>
      <name val="Arial"/>
    </font>
    <font>
      <u/>
      <color rgb="FF000000"/>
      <name val="Arial"/>
    </font>
    <font>
      <u/>
      <sz val="10.0"/>
      <name val="Arial"/>
    </font>
    <font>
      <u/>
      <name val="Arial"/>
    </font>
    <font>
      <u/>
      <color rgb="FF000000"/>
      <name val="Arial"/>
    </font>
    <font>
      <u/>
      <color rgb="FF000000"/>
      <name val="Arial"/>
    </font>
    <font>
      <u/>
      <sz val="10.0"/>
      <color rgb="FF1155CC"/>
      <name val="Arial"/>
    </font>
    <font>
      <u/>
      <sz val="10.0"/>
      <color rgb="FF000000"/>
      <name val="Arial"/>
    </font>
    <font>
      <u/>
      <color rgb="FF000000"/>
      <name val="Arial"/>
    </font>
    <font>
      <u/>
      <color rgb="FF000000"/>
      <name val="Arial"/>
    </font>
    <font>
      <u/>
      <color rgb="FF000000"/>
      <name val="Arial"/>
    </font>
    <font>
      <u/>
      <color rgb="FF000000"/>
      <name val="Arial"/>
    </font>
    <font>
      <u/>
      <sz val="10.0"/>
      <color rgb="FF1155CC"/>
      <name val="Arial"/>
    </font>
    <font>
      <u/>
      <sz val="10.0"/>
      <color rgb="FF000000"/>
      <name val="Arial"/>
    </font>
    <font>
      <b/>
      <sz val="12.0"/>
      <name val="Arial"/>
    </font>
    <font>
      <sz val="10.0"/>
      <color rgb="FF1155CC"/>
      <name val="Arial"/>
    </font>
    <font>
      <u/>
      <sz val="10.0"/>
      <name val="Arial"/>
    </font>
    <font>
      <u/>
      <name val="Arial"/>
    </font>
    <font>
      <color rgb="FF111111"/>
      <name val="Arial"/>
    </font>
    <font>
      <b/>
      <color rgb="FF111111"/>
      <name val="Arial"/>
    </font>
    <font>
      <u/>
      <sz val="10.0"/>
      <color rgb="FF000000"/>
      <name val="Arial"/>
    </font>
    <font>
      <b/>
      <name val="Cambria"/>
    </font>
    <font>
      <b/>
      <sz val="8.0"/>
      <name val="Cambria"/>
    </font>
    <font>
      <sz val="8.0"/>
    </font>
    <font>
      <b/>
      <sz val="9.0"/>
      <name val="Cambria"/>
    </font>
    <font>
      <sz val="8.0"/>
      <color rgb="FFFF0000"/>
      <name val="Cambria"/>
    </font>
    <font>
      <b/>
      <sz val="8.0"/>
      <color rgb="FFF1C232"/>
      <name val="Cambria"/>
    </font>
    <font>
      <sz val="8.0"/>
      <name val="Cambria"/>
    </font>
    <font>
      <b/>
      <sz val="8.0"/>
      <color rgb="FF76A5AF"/>
      <name val="Cambria"/>
    </font>
    <font>
      <b/>
      <sz val="8.0"/>
      <color rgb="FF93C47D"/>
      <name val="Cambria"/>
    </font>
    <font>
      <name val="Cambria"/>
    </font>
    <font>
      <sz val="8.0"/>
      <color rgb="FF000000"/>
      <name val="Cambria"/>
    </font>
    <font>
      <b/>
      <sz val="8.0"/>
      <color rgb="FFFF0000"/>
      <name val="Cambria"/>
    </font>
    <font>
      <color rgb="FF000000"/>
      <name val="Cambria"/>
    </font>
    <font>
      <sz val="9.0"/>
      <name val="Cambria"/>
    </font>
    <font>
      <sz val="6.0"/>
      <name val="Cambria"/>
    </font>
    <font>
      <sz val="7.0"/>
      <color rgb="FF980000"/>
    </font>
    <font>
      <b/>
      <sz val="8.0"/>
      <name val="Arial"/>
    </font>
    <font>
      <sz val="6.0"/>
      <color rgb="FFD9D9D9"/>
      <name val="Arial"/>
    </font>
    <font>
      <color rgb="FF980000"/>
      <name val="Arial"/>
    </font>
    <font>
      <b/>
      <sz val="10.0"/>
    </font>
    <font>
      <b/>
      <sz val="11.0"/>
      <color rgb="FF000000"/>
      <name val="Calibri"/>
    </font>
    <font>
      <b/>
      <sz val="8.0"/>
    </font>
    <font>
      <b/>
      <sz val="8.0"/>
      <color rgb="FF1155CC"/>
      <name val="Roboto"/>
    </font>
    <font>
      <b/>
      <sz val="14.0"/>
      <color rgb="FF1155CC"/>
      <name val="Roboto"/>
    </font>
    <font>
      <b/>
      <sz val="12.0"/>
    </font>
    <font>
      <b/>
      <sz val="12.0"/>
      <color rgb="FFFFFFFF"/>
      <name val="Cambria"/>
    </font>
    <font>
      <b/>
      <u/>
      <sz val="18.0"/>
      <color rgb="FFFFFFFF"/>
      <name val="Cambria"/>
    </font>
    <font>
      <b/>
      <color rgb="FFFFFFFF"/>
      <name val="Cambria"/>
    </font>
    <font>
      <sz val="9.0"/>
      <color rgb="FF000000"/>
      <name val="Cambria"/>
    </font>
    <font>
      <sz val="10.0"/>
      <name val="Cambria"/>
    </font>
    <font>
      <sz val="9.0"/>
      <color rgb="FFFF0000"/>
      <name val="Cambria"/>
    </font>
    <font>
      <color rgb="FF000000"/>
      <name val="Docs-Cambria"/>
    </font>
    <font>
      <b/>
      <sz val="14.0"/>
      <color rgb="FFFF0000"/>
    </font>
    <font>
      <b/>
      <sz val="12.0"/>
      <color rgb="FF38761D"/>
    </font>
    <font>
      <b/>
      <sz val="12.0"/>
      <color rgb="FFFFFFFF"/>
    </font>
    <font>
      <sz val="11.0"/>
      <name val="&quot;Calibri&quot;"/>
    </font>
    <font>
      <name val="Comic Sans MS"/>
    </font>
    <font>
      <b/>
      <sz val="12.0"/>
      <name val="Comic Sans MS"/>
    </font>
    <font>
      <color rgb="FF000000"/>
      <name val="&quot;Arial&quot;"/>
    </font>
    <font>
      <color rgb="FFFF00FF"/>
      <name val="Comic Sans MS"/>
    </font>
    <font>
      <u/>
      <color rgb="FF0000FF"/>
    </font>
    <font>
      <b/>
      <i/>
      <sz val="14.0"/>
      <color rgb="FF000000"/>
    </font>
    <font>
      <b/>
      <i/>
      <sz val="12.0"/>
      <color rgb="FF000000"/>
    </font>
    <font>
      <b/>
      <strike/>
      <name val="Arial"/>
    </font>
    <font>
      <b/>
      <strike/>
    </font>
    <font>
      <b/>
      <color rgb="FF000000"/>
    </font>
    <font>
      <strike/>
      <color rgb="FF000000"/>
    </font>
    <font>
      <strike/>
      <sz val="10.0"/>
      <color rgb="FF000000"/>
    </font>
    <font>
      <sz val="12.0"/>
      <color rgb="FF000000"/>
    </font>
    <font>
      <b/>
      <sz val="10.0"/>
      <color rgb="FF000000"/>
    </font>
    <font>
      <b/>
      <i/>
      <sz val="14.0"/>
      <color rgb="FF0000FF"/>
    </font>
    <font>
      <b/>
      <sz val="11.0"/>
      <color rgb="FF9900FF"/>
      <name val="Cambria"/>
    </font>
    <font>
      <sz val="11.0"/>
      <name val="Cambria"/>
    </font>
    <font>
      <b/>
      <sz val="24.0"/>
      <color rgb="FFFFFFFF"/>
      <name val="Arial"/>
    </font>
    <font>
      <b/>
      <sz val="11.0"/>
      <name val="Cambria"/>
    </font>
    <font>
      <b/>
      <sz val="11.0"/>
      <color rgb="FF000000"/>
      <name val="Cambria"/>
    </font>
    <font>
      <b/>
      <u/>
      <sz val="11.0"/>
      <color rgb="FF000000"/>
      <name val="Cambria"/>
    </font>
    <font>
      <b/>
      <sz val="6.0"/>
      <name val="Cambria"/>
    </font>
    <font>
      <sz val="11.0"/>
    </font>
    <font>
      <b/>
      <sz val="11.0"/>
      <color rgb="FFFF0000"/>
      <name val="Cambria"/>
    </font>
    <font>
      <b/>
      <sz val="11.0"/>
    </font>
    <font>
      <sz val="11.0"/>
      <color rgb="FF000000"/>
      <name val="Cambria"/>
    </font>
    <font>
      <sz val="12.0"/>
      <color rgb="FF000000"/>
      <name val="Calibri"/>
    </font>
    <font>
      <b/>
      <u/>
      <sz val="11.0"/>
      <name val="Cambria"/>
    </font>
    <font>
      <sz val="6.0"/>
    </font>
    <font>
      <sz val="11.0"/>
      <color rgb="FF000000"/>
      <name val="Docs-Cambria"/>
    </font>
    <font>
      <sz val="11.0"/>
      <color rgb="FF222222"/>
      <name val="Roboto"/>
    </font>
    <font>
      <sz val="11.0"/>
      <color rgb="FF000000"/>
      <name val="Arial"/>
    </font>
    <font>
      <color rgb="FFFFFFFF"/>
      <name val="Cambria"/>
    </font>
    <font>
      <u/>
      <sz val="9.0"/>
      <color rgb="FF0000FF"/>
      <name val="Cambria"/>
    </font>
    <font>
      <u/>
      <color rgb="FF0000FF"/>
    </font>
    <font>
      <u/>
      <color rgb="FF1155CC"/>
    </font>
    <font>
      <color rgb="FF242729"/>
      <name val="Arial"/>
    </font>
    <font>
      <sz val="12.0"/>
      <color rgb="FFFFFFFF"/>
      <name val="Cambria"/>
    </font>
    <font>
      <b/>
      <color rgb="FF000000"/>
      <name val="Cambria"/>
    </font>
    <font>
      <color rgb="FFFF0000"/>
      <name val="Arial"/>
    </font>
    <font>
      <color rgb="FFFF0000"/>
    </font>
    <font>
      <sz val="12.0"/>
      <color rgb="FF000000"/>
      <name val="Cambria"/>
    </font>
    <font>
      <b/>
      <color rgb="FFFFFFFF"/>
      <name val="Arial"/>
    </font>
    <font>
      <b/>
      <color rgb="FF4285F4"/>
      <name val="Arial"/>
    </font>
    <font>
      <b/>
      <sz val="14.0"/>
      <color rgb="FFFF0000"/>
      <name val="Arial"/>
    </font>
    <font>
      <b/>
      <i/>
      <name val="Arial"/>
    </font>
    <font>
      <i/>
      <sz val="10.0"/>
      <name val="Arial"/>
    </font>
    <font>
      <b/>
      <sz val="18.0"/>
      <color rgb="FFFF0000"/>
    </font>
    <font>
      <b/>
      <i/>
      <color rgb="FF000000"/>
      <name val="Arial"/>
    </font>
    <font>
      <sz val="11.0"/>
      <color rgb="FF000000"/>
      <name val="Calibri"/>
    </font>
    <font>
      <sz val="7.0"/>
      <color rgb="FFFF0000"/>
    </font>
    <font>
      <strike/>
      <name val="Cambria"/>
    </font>
    <font>
      <b/>
      <sz val="24.0"/>
      <color rgb="FF9900FF"/>
      <name val="Cambria"/>
    </font>
    <font>
      <color rgb="FFFF0000"/>
      <name val="Cambria"/>
    </font>
    <font>
      <b/>
      <sz val="36.0"/>
      <color rgb="FFFFFFFF"/>
      <name val="Arial"/>
    </font>
    <font>
      <b/>
      <sz val="9.0"/>
      <color rgb="FF9900FF"/>
      <name val="Cambria"/>
    </font>
    <font>
      <b/>
      <u/>
      <color rgb="FF000000"/>
      <name val="Cambria"/>
    </font>
    <font>
      <b/>
      <sz val="10.0"/>
      <color rgb="FF9900FF"/>
      <name val="Cambria"/>
    </font>
    <font>
      <b/>
      <color rgb="FFFF0000"/>
      <name val="Cambria"/>
    </font>
    <font>
      <b/>
      <u/>
      <sz val="9.0"/>
      <name val="Cambria"/>
    </font>
    <font>
      <sz val="9.0"/>
      <color rgb="FF000000"/>
      <name val="Docs-Cambria"/>
    </font>
    <font>
      <color rgb="FF222222"/>
      <name val="Roboto"/>
    </font>
    <font>
      <sz val="12.0"/>
      <name val="Cambria"/>
    </font>
    <font>
      <u/>
      <color rgb="FF1155CC"/>
      <name val="Cambria"/>
    </font>
    <font>
      <i/>
      <color rgb="FF000000"/>
      <name val="Cambria"/>
    </font>
    <font>
      <sz val="10.0"/>
      <color rgb="FFFF0000"/>
    </font>
    <font>
      <color rgb="FFFF0000"/>
      <name val="Roboto"/>
    </font>
    <font>
      <u/>
      <sz val="12.0"/>
      <color rgb="FF000000"/>
      <name val="Arial"/>
    </font>
    <font>
      <u/>
      <sz val="12.0"/>
      <color rgb="FF000000"/>
      <name val="Arial"/>
    </font>
    <font>
      <u/>
      <sz val="12.0"/>
      <color rgb="FF000000"/>
      <name val="Arial"/>
    </font>
    <font>
      <u/>
      <color rgb="FF0000FF"/>
    </font>
    <font>
      <u/>
      <color rgb="FF0000FF"/>
    </font>
    <font>
      <sz val="9.0"/>
      <color rgb="FF000000"/>
      <name val="Roboto"/>
    </font>
    <font>
      <u/>
      <color rgb="FF000000"/>
      <name val="Arial"/>
    </font>
    <font>
      <u/>
      <color rgb="FF000000"/>
      <name val="Arial"/>
    </font>
    <font>
      <u/>
      <color rgb="FF0000FF"/>
    </font>
    <font>
      <u/>
      <sz val="10.0"/>
      <color rgb="FF000000"/>
      <name val="Arial"/>
    </font>
    <font>
      <u/>
      <color rgb="FF000000"/>
      <name val="Arial"/>
    </font>
    <font>
      <u/>
      <color rgb="FF000000"/>
      <name val="Arial"/>
    </font>
    <font>
      <u/>
      <color rgb="FF1155CC"/>
    </font>
    <font>
      <u/>
      <color rgb="FF0000FF"/>
      <name val="Arial"/>
    </font>
    <font>
      <u/>
      <color rgb="FF0000FF"/>
      <name val="Arial"/>
    </font>
    <font>
      <u/>
      <color rgb="FF0000FF"/>
    </font>
    <font>
      <u/>
      <color rgb="FF0000FF"/>
    </font>
    <font>
      <u/>
      <sz val="10.0"/>
      <color rgb="FF000000"/>
      <name val="Arial"/>
    </font>
    <font>
      <u/>
      <sz val="10.0"/>
      <color rgb="FF000000"/>
      <name val="Arial"/>
    </font>
    <font>
      <u/>
      <color rgb="FF000000"/>
      <name val="Arial"/>
    </font>
    <font>
      <u/>
      <color rgb="FF000000"/>
      <name val="Arial"/>
    </font>
    <font>
      <u/>
      <color rgb="FF0000FF"/>
    </font>
    <font>
      <u/>
      <color rgb="FF0000FF"/>
    </font>
    <font>
      <u/>
      <color rgb="FF0000FF"/>
    </font>
    <font>
      <u/>
      <color rgb="FF000000"/>
      <name val="Arial"/>
    </font>
    <font>
      <u/>
      <name val="Arial"/>
    </font>
    <font>
      <u/>
      <color rgb="FF000000"/>
      <name val="Arial"/>
    </font>
    <font>
      <u/>
      <color rgb="FF000000"/>
      <name val="Arial"/>
    </font>
    <font>
      <u/>
      <color rgb="FF1155CC"/>
      <name val="Arial"/>
    </font>
    <font>
      <u/>
      <color rgb="FF000000"/>
      <name val="Arial"/>
    </font>
    <font>
      <u/>
      <color rgb="FF1155CC"/>
      <name val="Arial"/>
    </font>
    <font>
      <u/>
      <color rgb="FF000000"/>
      <name val="Roboto"/>
    </font>
    <font>
      <u/>
      <color rgb="FF1155CC"/>
      <name val="Arial"/>
    </font>
    <font>
      <sz val="11.0"/>
      <color rgb="FF000000"/>
      <name val="Times New Roman"/>
    </font>
    <font>
      <u/>
      <color rgb="FF000000"/>
      <name val="Arial"/>
    </font>
    <font>
      <u/>
      <color rgb="FF1155CC"/>
      <name val="Arial"/>
    </font>
    <font>
      <u/>
      <name val="Arial"/>
    </font>
    <font>
      <u/>
      <sz val="10.0"/>
      <color rgb="FF000000"/>
      <name val="Arial"/>
    </font>
    <font>
      <u/>
      <sz val="10.0"/>
      <color rgb="FF000000"/>
      <name val="Arial"/>
    </font>
    <font>
      <u/>
      <sz val="10.0"/>
      <color rgb="FF000000"/>
      <name val="Arial"/>
    </font>
    <font>
      <u/>
      <sz val="10.0"/>
      <color rgb="FF000000"/>
      <name val="Arial"/>
    </font>
    <font>
      <b/>
      <sz val="12.0"/>
      <color rgb="FF980000"/>
    </font>
    <font>
      <u/>
      <sz val="11.0"/>
      <color rgb="FF0000FF"/>
    </font>
    <font>
      <b/>
      <sz val="11.0"/>
      <color rgb="FF980000"/>
    </font>
    <font>
      <sz val="11.0"/>
      <color rgb="FF000000"/>
    </font>
    <font>
      <b/>
      <sz val="10.0"/>
      <name val="Cambria"/>
    </font>
    <font>
      <sz val="10.0"/>
      <color rgb="FF000000"/>
      <name val="Cambria"/>
    </font>
    <font>
      <b/>
      <sz val="10.0"/>
      <color rgb="FF000000"/>
      <name val="Cambria"/>
    </font>
    <font>
      <b/>
      <u/>
      <sz val="11.0"/>
      <color rgb="FF1155CC"/>
      <name val="Arial"/>
    </font>
    <font>
      <u/>
      <color rgb="FF0000FF"/>
    </font>
    <font>
      <b/>
      <u/>
      <sz val="14.0"/>
      <color rgb="FF1155CC"/>
      <name val="Roboto"/>
    </font>
    <font>
      <b/>
      <color rgb="FF980000"/>
      <name val="Arial"/>
    </font>
    <font>
      <b/>
      <sz val="8.0"/>
      <color rgb="FF000000"/>
      <name val="Arial"/>
    </font>
    <font>
      <b/>
      <sz val="9.0"/>
      <name val="Arial"/>
    </font>
    <font>
      <b/>
      <sz val="7.0"/>
      <name val="Arial"/>
    </font>
    <font>
      <b/>
      <sz val="12.0"/>
      <color rgb="FFCC4125"/>
      <name val="Cambria"/>
    </font>
    <font>
      <b/>
      <sz val="10.0"/>
      <color rgb="FFFF0000"/>
      <name val="Arial"/>
    </font>
    <font>
      <b/>
      <sz val="12.0"/>
      <color rgb="FF000000"/>
      <name val="Cambria"/>
    </font>
    <font>
      <sz val="10.0"/>
      <color rgb="FFFCE5CD"/>
      <name val="Cambria"/>
    </font>
    <font>
      <b/>
      <sz val="18.0"/>
      <color rgb="FFFF0000"/>
      <name val="Arial"/>
    </font>
    <font>
      <b/>
      <sz val="24.0"/>
      <color rgb="FFCC0000"/>
      <name val="Arial"/>
    </font>
    <font>
      <sz val="18.0"/>
      <name val="Arial"/>
    </font>
    <font>
      <b/>
      <u/>
      <sz val="18.0"/>
      <color rgb="FF000000"/>
      <name val="Arial"/>
    </font>
    <font>
      <u/>
      <sz val="18.0"/>
      <color rgb="FF000000"/>
      <name val="Arial"/>
    </font>
    <font>
      <b/>
      <u/>
      <sz val="18.0"/>
      <color rgb="FF000000"/>
      <name val="Arial"/>
    </font>
    <font>
      <b/>
      <u/>
      <sz val="18.0"/>
      <color rgb="FF000000"/>
      <name val="Arial"/>
    </font>
    <font>
      <sz val="18.0"/>
    </font>
    <font>
      <b/>
      <sz val="12.0"/>
      <color rgb="FF000000"/>
    </font>
    <font>
      <sz val="11.0"/>
      <color rgb="FF000000"/>
      <name val="Inconsolata"/>
    </font>
    <font>
      <b/>
      <u/>
      <sz val="14.0"/>
      <color rgb="FFFF0000"/>
    </font>
    <font>
      <sz val="12.0"/>
    </font>
    <font>
      <b/>
      <sz val="12.0"/>
      <color rgb="FFFFFFFF"/>
      <name val="Arial"/>
    </font>
    <font>
      <b/>
      <sz val="14.0"/>
      <color rgb="FF666666"/>
      <name val="Arial"/>
    </font>
    <font>
      <i/>
      <sz val="13.0"/>
      <color rgb="FF111111"/>
      <name val="Lora"/>
    </font>
    <font>
      <b/>
      <sz val="14.0"/>
      <color rgb="FF9900FF"/>
      <name val="Arial"/>
    </font>
    <font>
      <b/>
      <sz val="14.0"/>
      <color rgb="FF1155CC"/>
      <name val="Cambria"/>
    </font>
    <font>
      <i/>
      <u/>
      <sz val="13.0"/>
      <color rgb="FF111111"/>
      <name val="Lora"/>
    </font>
    <font>
      <sz val="13.0"/>
      <color rgb="FF111111"/>
      <name val="Lora"/>
    </font>
    <font>
      <b/>
      <u/>
      <sz val="14.0"/>
      <color rgb="FF1155CC"/>
      <name val="Cambria"/>
    </font>
    <font>
      <b/>
      <u/>
      <sz val="14.0"/>
      <color rgb="FF1155CC"/>
      <name val="Cambria"/>
    </font>
    <font>
      <b/>
      <sz val="10.0"/>
      <color rgb="FF1155CC"/>
      <name val="Cambria"/>
    </font>
    <font>
      <u/>
      <color rgb="FF000000"/>
      <name val="Arial"/>
    </font>
    <font>
      <b/>
      <sz val="36.0"/>
      <color rgb="FFFF0000"/>
      <name val="Arial"/>
    </font>
    <font>
      <u/>
      <color rgb="FF000000"/>
      <name val="Arial"/>
    </font>
    <font>
      <b/>
      <u/>
      <sz val="14.0"/>
      <color rgb="FF000000"/>
      <name val="Roboto"/>
    </font>
    <font>
      <sz val="14.0"/>
    </font>
    <font>
      <color rgb="FF4A86E8"/>
      <name val="Arial"/>
    </font>
    <font>
      <i/>
      <sz val="14.0"/>
      <color rgb="FF000000"/>
    </font>
    <font>
      <b/>
      <i/>
      <sz val="14.0"/>
      <color rgb="FFFFFFFF"/>
    </font>
    <font>
      <b/>
      <sz val="28.0"/>
      <color rgb="FF000000"/>
    </font>
    <font>
      <sz val="3.0"/>
    </font>
    <font>
      <color rgb="FFCCCCCC"/>
    </font>
    <font>
      <b/>
      <u/>
      <sz val="18.0"/>
    </font>
    <font>
      <b/>
      <u/>
      <sz val="18.0"/>
    </font>
    <font>
      <sz val="24.0"/>
      <color rgb="FF000000"/>
      <name val="Arial"/>
    </font>
    <font>
      <b/>
      <u/>
      <sz val="18.0"/>
    </font>
    <font>
      <b/>
      <u/>
      <sz val="18.0"/>
    </font>
    <font>
      <i/>
    </font>
    <font>
      <b/>
      <u/>
      <sz val="10.0"/>
    </font>
    <font>
      <b/>
      <u/>
      <sz val="10.0"/>
      <color rgb="FF0000FF"/>
    </font>
    <font>
      <b/>
      <u/>
      <sz val="18.0"/>
    </font>
    <font>
      <b/>
      <u/>
      <sz val="10.0"/>
    </font>
    <font>
      <b/>
      <u/>
      <sz val="10.0"/>
    </font>
    <font>
      <b/>
      <u/>
      <sz val="10.0"/>
    </font>
    <font>
      <b/>
      <u/>
      <sz val="10.0"/>
    </font>
    <font>
      <b/>
      <sz val="18.0"/>
      <color rgb="FF3C78D8"/>
      <name val="Arial"/>
    </font>
    <font>
      <u/>
      <color rgb="FF0000FF"/>
    </font>
    <font>
      <u/>
      <color rgb="FF0000FF"/>
    </font>
    <font>
      <b/>
      <sz val="12.0"/>
      <color rgb="FFCC0000"/>
      <name val="Cambria"/>
    </font>
    <font>
      <sz val="12.0"/>
      <color rgb="FFFF0000"/>
      <name val="Cambria"/>
    </font>
    <font>
      <b/>
      <sz val="12.0"/>
      <color rgb="FF9900FF"/>
      <name val="Cambria"/>
    </font>
    <font>
      <b/>
      <sz val="13.0"/>
      <color rgb="FF9900FF"/>
      <name val="Cambria"/>
    </font>
    <font>
      <b/>
      <u/>
      <sz val="9.0"/>
      <name val="Cambria"/>
    </font>
    <font>
      <b/>
      <sz val="6.0"/>
      <name val="Arial"/>
    </font>
    <font>
      <sz val="10.0"/>
      <color rgb="FF212121"/>
      <name val="Arial"/>
    </font>
    <font>
      <b/>
      <sz val="14.0"/>
      <color rgb="FF000000"/>
    </font>
    <font>
      <b/>
      <u/>
      <sz val="14.0"/>
      <color rgb="FF000000"/>
      <name val="Arial"/>
    </font>
    <font>
      <b/>
      <u/>
      <sz val="14.0"/>
      <color rgb="FF000000"/>
      <name val="Arial"/>
    </font>
    <font>
      <b/>
      <u/>
      <sz val="18.0"/>
    </font>
    <font>
      <b/>
      <u/>
      <sz val="12.0"/>
    </font>
    <font>
      <sz val="8.0"/>
      <color rgb="FF000000"/>
      <name val="Verdana"/>
    </font>
    <font>
      <sz val="11.0"/>
      <color rgb="FF222222"/>
      <name val="Helvetica"/>
    </font>
    <font>
      <u/>
      <sz val="11.0"/>
      <color rgb="FF222222"/>
      <name val="Helvetica"/>
    </font>
    <font>
      <color rgb="FF000000"/>
      <name val="Verdana"/>
    </font>
    <font>
      <color rgb="FF003366"/>
      <name val="Helvetica"/>
    </font>
    <font>
      <color rgb="FF333333"/>
      <name val="Helvetica"/>
    </font>
    <font>
      <name val="Helvetica"/>
    </font>
    <font>
      <sz val="6.0"/>
      <color rgb="FF000000"/>
    </font>
    <font>
      <b/>
      <sz val="6.0"/>
      <color rgb="FF000000"/>
      <name val="Arial"/>
    </font>
    <font>
      <sz val="9.0"/>
      <color rgb="FFFFFFFF"/>
      <name val="Arial"/>
    </font>
    <font>
      <u/>
      <color rgb="FF0000FF"/>
    </font>
    <font>
      <sz val="10.0"/>
      <color rgb="FFFFFFFF"/>
      <name val="Arial"/>
    </font>
    <font>
      <color rgb="FFFFFFFF"/>
    </font>
    <font>
      <u/>
      <sz val="10.0"/>
      <color rgb="FF000000"/>
      <name val="Arial"/>
    </font>
    <font>
      <b/>
      <sz val="10.0"/>
      <color rgb="FF3C78D8"/>
      <name val="Arial"/>
    </font>
    <font>
      <u/>
      <color rgb="FF000000"/>
      <name val="Arial"/>
    </font>
    <font>
      <sz val="10.0"/>
      <color rgb="FFFFFFFF"/>
    </font>
    <font>
      <u/>
      <sz val="10.0"/>
      <color rgb="FF000000"/>
    </font>
    <font>
      <sz val="18.0"/>
      <color rgb="FFFFFFFF"/>
    </font>
    <font>
      <u/>
      <sz val="36.0"/>
      <color rgb="FF000000"/>
      <name val="Arial"/>
    </font>
    <font>
      <u/>
      <sz val="10.0"/>
      <color rgb="FF000000"/>
      <name val="Arial"/>
    </font>
    <font>
      <u/>
      <sz val="10.0"/>
      <color rgb="FF000000"/>
      <name val="Arial"/>
    </font>
    <font>
      <b/>
      <sz val="24.0"/>
      <color rgb="FF000000"/>
      <name val="Arial"/>
    </font>
    <font>
      <sz val="10.0"/>
      <color rgb="FFEFEFEF"/>
      <name val="Arial"/>
    </font>
    <font>
      <b/>
      <sz val="10.0"/>
      <color rgb="FFFFFFFF"/>
      <name val="Arial"/>
    </font>
    <font>
      <color rgb="FFFFFFFF"/>
      <name val="Arial"/>
    </font>
    <font>
      <sz val="18.0"/>
      <color rgb="FF000000"/>
      <name val="Arial"/>
    </font>
    <font>
      <u/>
      <color rgb="FF0000FF"/>
      <name val="Arial"/>
    </font>
    <font>
      <u/>
      <color rgb="FF000000"/>
      <name val="Arial"/>
    </font>
    <font>
      <b/>
      <u/>
      <sz val="10.0"/>
    </font>
    <font>
      <b/>
      <u/>
      <sz val="10.0"/>
    </font>
    <font>
      <b/>
      <u/>
      <sz val="10.0"/>
    </font>
    <font>
      <b/>
      <u/>
      <sz val="10.0"/>
    </font>
    <font>
      <u/>
      <sz val="10.0"/>
      <color rgb="FF0000FF"/>
    </font>
    <font>
      <sz val="12.0"/>
      <color rgb="FFFFFFFF"/>
      <name val="Arial"/>
    </font>
    <font>
      <u/>
      <sz val="10.0"/>
      <color rgb="FF0000FF"/>
      <name val="Arial"/>
    </font>
    <font>
      <u/>
      <color rgb="FF0000FF"/>
    </font>
    <font>
      <b/>
      <sz val="10.0"/>
      <color rgb="FF1155CC"/>
      <name val="Arial"/>
    </font>
    <font>
      <b/>
      <color rgb="FFFFFFFF"/>
    </font>
    <font>
      <u/>
      <color rgb="FF000000"/>
    </font>
    <font>
      <u/>
      <color rgb="FF000000"/>
      <name val="Arial"/>
    </font>
    <font>
      <u/>
      <color rgb="FF0000FF"/>
    </font>
    <font>
      <u/>
      <color rgb="FF0000FF"/>
    </font>
    <font>
      <u/>
      <color rgb="FF0000FF"/>
    </font>
    <font>
      <u/>
      <color rgb="FF0000FF"/>
    </font>
    <font>
      <b/>
      <color rgb="FFFF0000"/>
    </font>
    <font>
      <b/>
      <color rgb="FFCC0000"/>
    </font>
    <font>
      <b/>
      <color rgb="FF0000FF"/>
    </font>
    <font>
      <b/>
      <color rgb="FF990000"/>
    </font>
    <font>
      <u/>
      <color rgb="FF0000FF"/>
    </font>
    <font>
      <u/>
      <color rgb="FF0000FF"/>
    </font>
    <font>
      <u/>
      <color rgb="FF000000"/>
      <name val="Arial"/>
    </font>
    <font>
      <color rgb="FFF3F3F3"/>
    </font>
    <font>
      <sz val="12.0"/>
      <color rgb="FFF3F3F3"/>
    </font>
    <font>
      <u/>
      <color rgb="FF0000FF"/>
    </font>
    <font>
      <sz val="12.0"/>
      <color rgb="FFFFFFFF"/>
    </font>
    <font>
      <sz val="12.0"/>
      <name val="&quot;Apple Color Emoji&quot;"/>
    </font>
    <font>
      <b/>
      <sz val="12.0"/>
      <color rgb="FF3C78D8"/>
    </font>
    <font>
      <b/>
      <sz val="14.0"/>
      <color rgb="FFB6D7A8"/>
      <name val="Arial"/>
    </font>
    <font>
      <b/>
      <sz val="12.0"/>
      <color rgb="FFFF0000"/>
      <name val="Arial"/>
    </font>
    <font>
      <b/>
      <sz val="12.0"/>
      <color rgb="FF0000FF"/>
      <name val="Arial"/>
    </font>
    <font>
      <b/>
      <sz val="14.0"/>
      <color rgb="FFF1C232"/>
      <name val="Arial"/>
    </font>
    <font>
      <u/>
      <sz val="10.0"/>
      <color rgb="FF000000"/>
      <name val="Arial"/>
    </font>
    <font>
      <u/>
      <sz val="10.0"/>
      <color rgb="FF000000"/>
    </font>
    <font>
      <b/>
      <i/>
      <sz val="10.0"/>
      <color rgb="FFFFFFFF"/>
    </font>
    <font>
      <b/>
      <sz val="18.0"/>
      <color rgb="FFFF9900"/>
      <name val="Arial"/>
    </font>
    <font>
      <color rgb="FFFF9900"/>
      <name val="Arial"/>
    </font>
    <font>
      <color rgb="FFFFFF00"/>
    </font>
    <font>
      <b/>
      <color rgb="FFF3F3F3"/>
    </font>
    <font>
      <sz val="11.0"/>
      <color rgb="FFFFFFFF"/>
      <name val="Arial"/>
    </font>
    <font>
      <u/>
      <color rgb="FF000000"/>
      <name val="Arial"/>
    </font>
    <font>
      <u/>
      <color rgb="FF0000FF"/>
    </font>
    <font>
      <sz val="14.0"/>
      <color rgb="FF000000"/>
    </font>
    <font>
      <b/>
      <u/>
      <sz val="10.0"/>
      <color rgb="FF000000"/>
      <name val="Arial"/>
    </font>
    <font>
      <sz val="10.0"/>
      <color rgb="FF3C78D8"/>
      <name val="Arial"/>
    </font>
    <font>
      <u/>
      <sz val="10.0"/>
      <color rgb="FF3C78D8"/>
      <name val="Arial"/>
    </font>
    <font>
      <color rgb="FF0000FF"/>
    </font>
    <font>
      <u/>
      <color rgb="FF0000FF"/>
    </font>
    <font>
      <u/>
      <sz val="10.0"/>
      <color rgb="FF3C78D8"/>
      <name val="Arial"/>
    </font>
    <font>
      <u/>
      <sz val="14.0"/>
      <color rgb="FF000000"/>
      <name val="Arial"/>
    </font>
    <font>
      <sz val="8.0"/>
      <color rgb="FFFFFFFF"/>
      <name val="Arial"/>
    </font>
    <font>
      <u/>
      <color rgb="FF0000FF"/>
      <name val="Arial"/>
    </font>
    <font>
      <b/>
      <sz val="9.0"/>
      <color rgb="FF3C78D8"/>
      <name val="Arial"/>
    </font>
    <font>
      <b/>
      <u/>
      <sz val="18.0"/>
      <color rgb="FFFFFFFF"/>
      <name val="Arial"/>
    </font>
    <font>
      <b/>
      <u/>
      <sz val="18.0"/>
      <color rgb="FFFFFFFF"/>
      <name val="Arial"/>
    </font>
    <font>
      <sz val="10.0"/>
      <color rgb="FFF3F3F3"/>
      <name val="Arial"/>
    </font>
    <font>
      <u/>
      <sz val="10.0"/>
      <color rgb="FFFFFFFF"/>
      <name val="Arial"/>
    </font>
    <font>
      <sz val="18.0"/>
      <color rgb="FF3C78D8"/>
      <name val="Arial"/>
    </font>
    <font>
      <sz val="11.0"/>
      <color rgb="FF3C78D8"/>
      <name val="Arial"/>
    </font>
    <font>
      <sz val="14.0"/>
      <color rgb="FF000000"/>
      <name val="Arial"/>
    </font>
    <font>
      <sz val="10.0"/>
      <color rgb="FFF3F3F3"/>
    </font>
    <font>
      <sz val="10.0"/>
      <color rgb="FF434343"/>
      <name val="Arial"/>
    </font>
    <font>
      <b/>
      <sz val="11.0"/>
      <color rgb="FF3C78D8"/>
      <name val="Arial"/>
    </font>
    <font>
      <b/>
      <sz val="11.0"/>
      <color rgb="FFFFFFFF"/>
      <name val="Arial"/>
    </font>
    <font>
      <b/>
      <sz val="11.0"/>
      <name val="Arial"/>
    </font>
    <font>
      <b/>
      <sz val="18.0"/>
      <color rgb="FFE69138"/>
      <name val="Arial"/>
    </font>
    <font>
      <b/>
      <sz val="8.0"/>
      <color rgb="FF3C78D8"/>
      <name val="Arial"/>
    </font>
    <font>
      <sz val="11.0"/>
      <color rgb="FFFFFFFF"/>
    </font>
    <font>
      <u/>
      <color rgb="FF086B94"/>
    </font>
    <font>
      <sz val="18.0"/>
      <color rgb="FF000000"/>
    </font>
    <font>
      <sz val="11.0"/>
      <color rgb="FFFF9900"/>
      <name val="Arial"/>
    </font>
    <font>
      <sz val="24.0"/>
    </font>
    <font>
      <sz val="11.0"/>
      <color rgb="FFFFFFFF"/>
      <name val="'Arial'"/>
    </font>
    <font>
      <sz val="11.0"/>
      <color rgb="FFFFFF00"/>
      <name val="Arial"/>
    </font>
    <font>
      <b/>
      <sz val="18.0"/>
      <color rgb="FF3C78D8"/>
    </font>
    <font>
      <sz val="9.0"/>
      <color rgb="FF000000"/>
      <name val="&quot;Helvetica Neue&quot;"/>
    </font>
    <font>
      <b/>
      <sz val="18.0"/>
      <color rgb="FF3D85C6"/>
    </font>
    <font>
      <b/>
      <sz val="24.0"/>
      <color rgb="FFCC4125"/>
      <name val="Cambria"/>
    </font>
    <font>
      <i/>
      <sz val="7.0"/>
      <color rgb="FF222222"/>
      <name val="Sans-serif"/>
    </font>
    <font>
      <i/>
      <sz val="11.0"/>
      <color rgb="FF222222"/>
      <name val="Sans-serif"/>
    </font>
    <font>
      <b/>
      <sz val="24.0"/>
      <color rgb="FFCC0000"/>
      <name val="Cambria"/>
    </font>
    <font>
      <b/>
      <sz val="36.0"/>
      <color rgb="FFC9DAF8"/>
      <name val="Arial"/>
    </font>
    <font>
      <u/>
      <color rgb="FF0000FF"/>
      <name val="Cambria"/>
    </font>
    <font>
      <u/>
      <color rgb="FF1155CC"/>
      <name val="Cambria"/>
    </font>
    <font>
      <u/>
      <color rgb="FF1155CC"/>
      <name val="Cambria"/>
    </font>
    <font>
      <sz val="10.0"/>
      <color rgb="FFFFFFFF"/>
      <name val="Cambria"/>
    </font>
    <font>
      <b/>
      <sz val="8.0"/>
      <color rgb="FF6397EB"/>
      <name val="Cambria"/>
    </font>
    <font>
      <color rgb="FF6397EB"/>
      <name val="Cambria"/>
    </font>
    <font>
      <b/>
      <sz val="12.0"/>
      <color rgb="FF00FFFF"/>
      <name val="Cambria"/>
    </font>
    <font>
      <sz val="11.0"/>
      <color rgb="FFFFFFFF"/>
      <name val="Cambria"/>
    </font>
    <font>
      <sz val="10.0"/>
      <color rgb="FFEFEFEF"/>
      <name val="Cambria"/>
    </font>
    <font>
      <color rgb="FF8E7CC3"/>
      <name val="Cambria"/>
    </font>
    <font>
      <color rgb="FF434343"/>
      <name val="Cambria"/>
    </font>
    <font>
      <b/>
      <sz val="11.0"/>
      <color rgb="FFFFFFFF"/>
      <name val="Cambria"/>
    </font>
    <font>
      <b/>
      <i/>
      <sz val="12.0"/>
      <color rgb="FF0000FF"/>
      <name val="Arial"/>
    </font>
    <font>
      <b/>
      <i/>
      <sz val="12.0"/>
      <color rgb="FF0000FF"/>
    </font>
    <font>
      <sz val="7.0"/>
      <color rgb="FF231F20"/>
      <name val="Arial"/>
    </font>
    <font>
      <color rgb="FF454545"/>
    </font>
    <font>
      <u/>
      <color rgb="FF1155CC"/>
      <name val="Arial"/>
    </font>
    <font>
      <b/>
      <color rgb="FFFF0000"/>
      <name val="Arial"/>
    </font>
    <font>
      <b/>
      <sz val="50.0"/>
      <color rgb="FF9900FF"/>
      <name val="Arial"/>
    </font>
    <font>
      <b/>
      <sz val="14.0"/>
      <color rgb="FF000000"/>
      <name val="Arial"/>
    </font>
    <font>
      <b/>
      <u/>
      <sz val="9.0"/>
      <color rgb="FFF9CB9C"/>
      <name val="Arial"/>
    </font>
    <font>
      <b/>
      <u/>
      <sz val="9.0"/>
      <color rgb="FF000000"/>
      <name val="Arial"/>
    </font>
    <font>
      <b/>
      <u/>
      <sz val="9.0"/>
      <color rgb="FFFF0000"/>
      <name val="Arial"/>
    </font>
    <font>
      <b/>
      <u/>
      <sz val="9.0"/>
      <color rgb="FF000000"/>
      <name val="Arial"/>
    </font>
    <font>
      <b/>
      <u/>
      <sz val="9.0"/>
      <color rgb="FF000000"/>
      <name val="Arial"/>
    </font>
    <font>
      <b/>
      <u/>
      <sz val="9.0"/>
      <color rgb="FF000000"/>
      <name val="Arial"/>
    </font>
    <font>
      <b/>
      <u/>
      <sz val="9.0"/>
      <color rgb="FFFF0000"/>
      <name val="Arial"/>
    </font>
    <font>
      <b/>
      <u/>
      <sz val="9.0"/>
      <color rgb="FFFF0000"/>
      <name val="Arial"/>
    </font>
    <font>
      <b/>
      <u/>
      <sz val="9.0"/>
      <color rgb="FF000000"/>
      <name val="Arial"/>
    </font>
    <font>
      <b/>
      <u/>
      <sz val="9.0"/>
      <color rgb="FF000000"/>
      <name val="Arial"/>
    </font>
    <font>
      <b/>
      <u/>
      <sz val="9.0"/>
      <color rgb="FF000000"/>
      <name val="Arial"/>
    </font>
    <font>
      <b/>
      <u/>
      <sz val="9.0"/>
      <color rgb="FFFF0000"/>
      <name val="Arial"/>
    </font>
    <font>
      <b/>
      <u/>
      <sz val="9.0"/>
      <color rgb="FFFF0000"/>
      <name val="Arial"/>
    </font>
    <font>
      <b/>
      <u/>
      <sz val="9.0"/>
      <color rgb="FF000000"/>
      <name val="Arial"/>
    </font>
    <font>
      <b/>
      <u/>
      <sz val="9.0"/>
      <color rgb="FFFF0000"/>
      <name val="Arial"/>
    </font>
    <font>
      <b/>
      <u/>
      <sz val="9.0"/>
      <color rgb="FF000000"/>
      <name val="Arial"/>
    </font>
    <font>
      <b/>
      <u/>
      <sz val="9.0"/>
      <color rgb="FFFF0000"/>
      <name val="Arial"/>
    </font>
    <font>
      <b/>
      <u/>
      <sz val="9.0"/>
      <color rgb="FFFF0000"/>
      <name val="Arial"/>
    </font>
    <font>
      <b/>
      <u/>
      <sz val="9.0"/>
      <color rgb="FF000000"/>
      <name val="Arial"/>
    </font>
    <font>
      <b/>
      <u/>
      <sz val="9.0"/>
      <color rgb="FF000000"/>
      <name val="Arial"/>
    </font>
    <font>
      <b/>
      <u/>
      <sz val="9.0"/>
      <color rgb="FFFF0000"/>
      <name val="Arial"/>
    </font>
    <font>
      <b/>
      <u/>
      <sz val="9.0"/>
      <color rgb="FFFF0000"/>
      <name val="Arial"/>
    </font>
    <font>
      <b/>
      <u/>
      <sz val="9.0"/>
      <color rgb="FF000000"/>
      <name val="Arial"/>
    </font>
    <font>
      <b/>
      <u/>
      <sz val="9.0"/>
      <color rgb="FF000000"/>
      <name val="Arial"/>
    </font>
    <font>
      <b/>
      <u/>
      <sz val="9.0"/>
      <color rgb="FF000000"/>
      <name val="Arial"/>
    </font>
    <font>
      <b/>
      <u/>
      <sz val="9.0"/>
      <color rgb="FFFF0000"/>
      <name val="Arial"/>
    </font>
    <font>
      <b/>
      <u/>
      <sz val="9.0"/>
      <color rgb="FFFF0000"/>
      <name val="Arial"/>
    </font>
    <font>
      <b/>
      <u/>
      <sz val="9.0"/>
      <color rgb="FF000000"/>
      <name val="Arial"/>
    </font>
    <font>
      <b/>
      <u/>
      <sz val="9.0"/>
      <color rgb="FFFF0000"/>
      <name val="Arial"/>
    </font>
    <font>
      <b/>
      <i/>
      <u/>
      <sz val="36.0"/>
      <color rgb="FFFF0000"/>
      <name val="Arial"/>
    </font>
    <font>
      <b/>
      <u/>
      <sz val="9.0"/>
      <name val="Arial"/>
    </font>
    <font>
      <b/>
      <u/>
      <sz val="9.0"/>
      <color rgb="FFFF0000"/>
      <name val="Arial"/>
    </font>
    <font>
      <b/>
      <u/>
      <sz val="9.0"/>
      <color rgb="FFFF0000"/>
      <name val="Arial"/>
    </font>
    <font>
      <b/>
      <u/>
      <sz val="9.0"/>
      <color rgb="FFFF0000"/>
      <name val="Arial"/>
    </font>
    <font>
      <b/>
      <u/>
      <sz val="9.0"/>
      <color rgb="FF000000"/>
      <name val="Arial"/>
    </font>
    <font>
      <b/>
      <u/>
      <sz val="9.0"/>
      <color rgb="FFFF0000"/>
      <name val="Arial"/>
    </font>
    <font>
      <b/>
      <u/>
      <sz val="9.0"/>
      <color rgb="FF000000"/>
      <name val="Arial"/>
    </font>
    <font>
      <b/>
      <sz val="9.0"/>
      <color rgb="FF000000"/>
      <name val="Arial"/>
    </font>
  </fonts>
  <fills count="155">
    <fill>
      <patternFill patternType="none"/>
    </fill>
    <fill>
      <patternFill patternType="lightGray"/>
    </fill>
    <fill>
      <patternFill patternType="solid">
        <fgColor rgb="FFFFFFFF"/>
        <bgColor rgb="FFFFFFFF"/>
      </patternFill>
    </fill>
    <fill>
      <patternFill patternType="solid">
        <fgColor rgb="FF63D297"/>
        <bgColor rgb="FF63D297"/>
      </patternFill>
    </fill>
    <fill>
      <patternFill patternType="solid">
        <fgColor rgb="FFD9D9D9"/>
        <bgColor rgb="FFD9D9D9"/>
      </patternFill>
    </fill>
    <fill>
      <patternFill patternType="solid">
        <fgColor rgb="FFF3F3F3"/>
        <bgColor rgb="FFF3F3F3"/>
      </patternFill>
    </fill>
    <fill>
      <patternFill patternType="solid">
        <fgColor rgb="FFCCCCCC"/>
        <bgColor rgb="FFCCCCCC"/>
      </patternFill>
    </fill>
    <fill>
      <patternFill patternType="solid">
        <fgColor rgb="FFFDFEFD"/>
        <bgColor rgb="FFFDFEFD"/>
      </patternFill>
    </fill>
    <fill>
      <patternFill patternType="solid">
        <fgColor rgb="FF6FA8DC"/>
        <bgColor rgb="FF6FA8DC"/>
      </patternFill>
    </fill>
    <fill>
      <patternFill patternType="solid">
        <fgColor rgb="FFCFE2F3"/>
        <bgColor rgb="FFCFE2F3"/>
      </patternFill>
    </fill>
    <fill>
      <patternFill patternType="solid">
        <fgColor rgb="FF9FC5E8"/>
        <bgColor rgb="FF9FC5E8"/>
      </patternFill>
    </fill>
    <fill>
      <patternFill patternType="solid">
        <fgColor rgb="FFE67C73"/>
        <bgColor rgb="FFE67C73"/>
      </patternFill>
    </fill>
    <fill>
      <patternFill patternType="solid">
        <fgColor rgb="FFE8E7FC"/>
        <bgColor rgb="FFE8E7FC"/>
      </patternFill>
    </fill>
    <fill>
      <patternFill patternType="solid">
        <fgColor rgb="FFFFF2CC"/>
        <bgColor rgb="FFFFF2CC"/>
      </patternFill>
    </fill>
    <fill>
      <patternFill patternType="solid">
        <fgColor rgb="FFFFD666"/>
        <bgColor rgb="FFFFD666"/>
      </patternFill>
    </fill>
    <fill>
      <patternFill patternType="solid">
        <fgColor rgb="FFFEFEFE"/>
        <bgColor rgb="FFFEFEFE"/>
      </patternFill>
    </fill>
    <fill>
      <patternFill patternType="solid">
        <fgColor rgb="FFBDBDBD"/>
        <bgColor rgb="FFBDBDBD"/>
      </patternFill>
    </fill>
    <fill>
      <patternFill patternType="solid">
        <fgColor rgb="FFEAD1DC"/>
        <bgColor rgb="FFEAD1DC"/>
      </patternFill>
    </fill>
    <fill>
      <patternFill patternType="solid">
        <fgColor rgb="FFFDFEFE"/>
        <bgColor rgb="FFFDFEFE"/>
      </patternFill>
    </fill>
    <fill>
      <patternFill patternType="solid">
        <fgColor rgb="FF57BB8A"/>
        <bgColor rgb="FF57BB8A"/>
      </patternFill>
    </fill>
    <fill>
      <patternFill patternType="solid">
        <fgColor rgb="FFB7B7B7"/>
        <bgColor rgb="FFB7B7B7"/>
      </patternFill>
    </fill>
    <fill>
      <patternFill patternType="solid">
        <fgColor rgb="FFEFEFEF"/>
        <bgColor rgb="FFEFEFEF"/>
      </patternFill>
    </fill>
    <fill>
      <patternFill patternType="solid">
        <fgColor rgb="FF000000"/>
        <bgColor rgb="FF000000"/>
      </patternFill>
    </fill>
    <fill>
      <patternFill patternType="solid">
        <fgColor rgb="FFFFD966"/>
        <bgColor rgb="FFFFD966"/>
      </patternFill>
    </fill>
    <fill>
      <patternFill patternType="solid">
        <fgColor rgb="FFFFFF00"/>
        <bgColor rgb="FFFFFF00"/>
      </patternFill>
    </fill>
    <fill>
      <patternFill patternType="solid">
        <fgColor rgb="FF3C78D8"/>
        <bgColor rgb="FF3C78D8"/>
      </patternFill>
    </fill>
    <fill>
      <patternFill patternType="solid">
        <fgColor rgb="FFD9EAD3"/>
        <bgColor rgb="FFD9EAD3"/>
      </patternFill>
    </fill>
    <fill>
      <patternFill patternType="solid">
        <fgColor rgb="FFC9DAF8"/>
        <bgColor rgb="FFC9DAF8"/>
      </patternFill>
    </fill>
    <fill>
      <patternFill patternType="solid">
        <fgColor rgb="FFF3F4F7"/>
        <bgColor rgb="FFF3F4F7"/>
      </patternFill>
    </fill>
    <fill>
      <patternFill patternType="solid">
        <fgColor rgb="FFA4C2F4"/>
        <bgColor rgb="FFA4C2F4"/>
      </patternFill>
    </fill>
    <fill>
      <patternFill patternType="solid">
        <fgColor rgb="FF9900FF"/>
        <bgColor rgb="FF9900FF"/>
      </patternFill>
    </fill>
    <fill>
      <patternFill patternType="solid">
        <fgColor rgb="FF00FF00"/>
        <bgColor rgb="FF00FF00"/>
      </patternFill>
    </fill>
    <fill>
      <patternFill patternType="solid">
        <fgColor rgb="FFC27BA0"/>
        <bgColor rgb="FFC27BA0"/>
      </patternFill>
    </fill>
    <fill>
      <patternFill patternType="solid">
        <fgColor rgb="FF666666"/>
        <bgColor rgb="FF666666"/>
      </patternFill>
    </fill>
    <fill>
      <patternFill patternType="solid">
        <fgColor rgb="FFFF9900"/>
        <bgColor rgb="FFFF9900"/>
      </patternFill>
    </fill>
    <fill>
      <patternFill patternType="solid">
        <fgColor rgb="FF4A86E8"/>
        <bgColor rgb="FF4A86E8"/>
      </patternFill>
    </fill>
    <fill>
      <patternFill patternType="solid">
        <fgColor rgb="FFFCE5CD"/>
        <bgColor rgb="FFFCE5CD"/>
      </patternFill>
    </fill>
    <fill>
      <patternFill patternType="solid">
        <fgColor rgb="FFE7F9EF"/>
        <bgColor rgb="FFE7F9EF"/>
      </patternFill>
    </fill>
    <fill>
      <patternFill patternType="solid">
        <fgColor rgb="FFEA9999"/>
        <bgColor rgb="FFEA9999"/>
      </patternFill>
    </fill>
    <fill>
      <patternFill patternType="solid">
        <fgColor rgb="FF00B050"/>
        <bgColor rgb="FF00B050"/>
      </patternFill>
    </fill>
    <fill>
      <patternFill patternType="solid">
        <fgColor rgb="FFB45F06"/>
        <bgColor rgb="FFB45F06"/>
      </patternFill>
    </fill>
    <fill>
      <patternFill patternType="solid">
        <fgColor rgb="FF434343"/>
        <bgColor rgb="FF434343"/>
      </patternFill>
    </fill>
    <fill>
      <patternFill patternType="solid">
        <fgColor rgb="FFBFBFBF"/>
        <bgColor rgb="FFBFBFBF"/>
      </patternFill>
    </fill>
    <fill>
      <patternFill patternType="solid">
        <fgColor rgb="FFF8CBAD"/>
        <bgColor rgb="FFF8CBAD"/>
      </patternFill>
    </fill>
    <fill>
      <patternFill patternType="solid">
        <fgColor rgb="FF5B9BD5"/>
        <bgColor rgb="FF5B9BD5"/>
      </patternFill>
    </fill>
    <fill>
      <patternFill patternType="solid">
        <fgColor rgb="FFC00000"/>
        <bgColor rgb="FFC00000"/>
      </patternFill>
    </fill>
    <fill>
      <patternFill patternType="solid">
        <fgColor rgb="FF7030A0"/>
        <bgColor rgb="FF7030A0"/>
      </patternFill>
    </fill>
    <fill>
      <patternFill patternType="solid">
        <fgColor rgb="FF92D050"/>
        <bgColor rgb="FF92D050"/>
      </patternFill>
    </fill>
    <fill>
      <patternFill patternType="solid">
        <fgColor rgb="FF4285F4"/>
        <bgColor rgb="FF4285F4"/>
      </patternFill>
    </fill>
    <fill>
      <patternFill patternType="solid">
        <fgColor rgb="FFB7E1CD"/>
        <bgColor rgb="FFB7E1CD"/>
      </patternFill>
    </fill>
    <fill>
      <patternFill patternType="solid">
        <fgColor rgb="FFE0F7FA"/>
        <bgColor rgb="FFE0F7FA"/>
      </patternFill>
    </fill>
    <fill>
      <patternFill patternType="solid">
        <fgColor rgb="FFF7D6D3"/>
        <bgColor rgb="FFF7D6D3"/>
      </patternFill>
    </fill>
    <fill>
      <patternFill patternType="solid">
        <fgColor rgb="FFF4C7C3"/>
        <bgColor rgb="FFF4C7C3"/>
      </patternFill>
    </fill>
    <fill>
      <patternFill patternType="solid">
        <fgColor rgb="FF999999"/>
        <bgColor rgb="FF999999"/>
      </patternFill>
    </fill>
    <fill>
      <patternFill patternType="solid">
        <fgColor rgb="FF38761D"/>
        <bgColor rgb="FF38761D"/>
      </patternFill>
    </fill>
    <fill>
      <patternFill patternType="solid">
        <fgColor rgb="FF85200C"/>
        <bgColor rgb="FF85200C"/>
      </patternFill>
    </fill>
    <fill>
      <patternFill patternType="solid">
        <fgColor rgb="FF123188"/>
        <bgColor rgb="FF123188"/>
      </patternFill>
    </fill>
    <fill>
      <patternFill patternType="solid">
        <fgColor rgb="FFBF8F00"/>
        <bgColor rgb="FFBF8F00"/>
      </patternFill>
    </fill>
    <fill>
      <patternFill patternType="solid">
        <fgColor rgb="FFAEAEAE"/>
        <bgColor rgb="FFAEAEAE"/>
      </patternFill>
    </fill>
    <fill>
      <patternFill patternType="solid">
        <fgColor rgb="FFD5A6BD"/>
        <bgColor rgb="FFD5A6BD"/>
      </patternFill>
    </fill>
    <fill>
      <patternFill patternType="solid">
        <fgColor rgb="FFFFE599"/>
        <bgColor rgb="FFFFE599"/>
      </patternFill>
    </fill>
    <fill>
      <patternFill patternType="solid">
        <fgColor rgb="FF6AA84F"/>
        <bgColor rgb="FF6AA84F"/>
      </patternFill>
    </fill>
    <fill>
      <patternFill patternType="solid">
        <fgColor rgb="FF00FFFF"/>
        <bgColor rgb="FF00FFFF"/>
      </patternFill>
    </fill>
    <fill>
      <patternFill patternType="solid">
        <fgColor rgb="FFCEEBDD"/>
        <bgColor rgb="FFCEEBDD"/>
      </patternFill>
    </fill>
    <fill>
      <patternFill patternType="solid">
        <fgColor rgb="FF1155CC"/>
        <bgColor rgb="FF1155CC"/>
      </patternFill>
    </fill>
    <fill>
      <patternFill patternType="solid">
        <fgColor rgb="FFF6F6F6"/>
        <bgColor rgb="FFF6F6F6"/>
      </patternFill>
    </fill>
    <fill>
      <patternFill patternType="solid">
        <fgColor rgb="FFB4A7D6"/>
        <bgColor rgb="FFB4A7D6"/>
      </patternFill>
    </fill>
    <fill>
      <patternFill patternType="solid">
        <fgColor rgb="FFB6D7A8"/>
        <bgColor rgb="FFB6D7A8"/>
      </patternFill>
    </fill>
    <fill>
      <patternFill patternType="solid">
        <fgColor rgb="FF71C69C"/>
        <bgColor rgb="FF71C69C"/>
      </patternFill>
    </fill>
    <fill>
      <patternFill patternType="solid">
        <fgColor rgb="FF980000"/>
        <bgColor rgb="FF980000"/>
      </patternFill>
    </fill>
    <fill>
      <patternFill patternType="solid">
        <fgColor rgb="FFE06666"/>
        <bgColor rgb="FFE06666"/>
      </patternFill>
    </fill>
    <fill>
      <patternFill patternType="solid">
        <fgColor rgb="FFF5F5FF"/>
        <bgColor rgb="FFF5F5FF"/>
      </patternFill>
    </fill>
    <fill>
      <patternFill patternType="solid">
        <fgColor rgb="FFD9D2E9"/>
        <bgColor rgb="FFD9D2E9"/>
      </patternFill>
    </fill>
    <fill>
      <patternFill patternType="solid">
        <fgColor rgb="FF674EA7"/>
        <bgColor rgb="FF674EA7"/>
      </patternFill>
    </fill>
    <fill>
      <patternFill patternType="solid">
        <fgColor rgb="FF8E7CC3"/>
        <bgColor rgb="FF8E7CC3"/>
      </patternFill>
    </fill>
    <fill>
      <patternFill patternType="solid">
        <fgColor rgb="FFFF0000"/>
        <bgColor rgb="FFFF0000"/>
      </patternFill>
    </fill>
    <fill>
      <patternFill patternType="solid">
        <fgColor rgb="FFF6B26B"/>
        <bgColor rgb="FFF6B26B"/>
      </patternFill>
    </fill>
    <fill>
      <patternFill patternType="solid">
        <fgColor rgb="FF76A5AF"/>
        <bgColor rgb="FF76A5AF"/>
      </patternFill>
    </fill>
    <fill>
      <patternFill patternType="solid">
        <fgColor rgb="FFA2C4C9"/>
        <bgColor rgb="FFA2C4C9"/>
      </patternFill>
    </fill>
    <fill>
      <patternFill patternType="solid">
        <fgColor rgb="FF6D9EEB"/>
        <bgColor rgb="FF6D9EEB"/>
      </patternFill>
    </fill>
    <fill>
      <patternFill patternType="solid">
        <fgColor rgb="FFD0E0E3"/>
        <bgColor rgb="FFD0E0E3"/>
      </patternFill>
    </fill>
    <fill>
      <patternFill patternType="solid">
        <fgColor rgb="FFF9CB9C"/>
        <bgColor rgb="FFF9CB9C"/>
      </patternFill>
    </fill>
    <fill>
      <patternFill patternType="solid">
        <fgColor rgb="FFF9CCE5"/>
        <bgColor rgb="FFF9CCE5"/>
      </patternFill>
    </fill>
    <fill>
      <patternFill patternType="solid">
        <fgColor rgb="FFF4CCCC"/>
        <bgColor rgb="FFF4CCCC"/>
      </patternFill>
    </fill>
    <fill>
      <patternFill patternType="solid">
        <fgColor rgb="FFF1C232"/>
        <bgColor rgb="FFF1C232"/>
      </patternFill>
    </fill>
    <fill>
      <patternFill patternType="solid">
        <fgColor rgb="FFE6B8AF"/>
        <bgColor rgb="FFE6B8AF"/>
      </patternFill>
    </fill>
    <fill>
      <patternFill patternType="solid">
        <fgColor rgb="FF0000FF"/>
        <bgColor rgb="FF0000FF"/>
      </patternFill>
    </fill>
    <fill>
      <patternFill patternType="solid">
        <fgColor rgb="FFFF00FF"/>
        <bgColor rgb="FFFF00FF"/>
      </patternFill>
    </fill>
    <fill>
      <patternFill patternType="solid">
        <fgColor rgb="FFE69138"/>
        <bgColor rgb="FFE69138"/>
      </patternFill>
    </fill>
    <fill>
      <patternFill patternType="solid">
        <fgColor rgb="FFA61C00"/>
        <bgColor rgb="FFA61C00"/>
      </patternFill>
    </fill>
    <fill>
      <patternFill patternType="solid">
        <fgColor rgb="FF3D85C6"/>
        <bgColor rgb="FF3D85C6"/>
      </patternFill>
    </fill>
    <fill>
      <patternFill patternType="solid">
        <fgColor rgb="FFF8C9ED"/>
        <bgColor rgb="FFF8C9ED"/>
      </patternFill>
    </fill>
    <fill>
      <patternFill patternType="solid">
        <fgColor rgb="FFF1B4AE"/>
        <bgColor rgb="FFF1B4AE"/>
      </patternFill>
    </fill>
    <fill>
      <patternFill patternType="solid">
        <fgColor rgb="FF93C47D"/>
        <bgColor rgb="FF93C47D"/>
      </patternFill>
    </fill>
    <fill>
      <patternFill patternType="solid">
        <fgColor rgb="FF0B5394"/>
        <bgColor rgb="FF0B5394"/>
      </patternFill>
    </fill>
    <fill>
      <patternFill patternType="solid">
        <fgColor rgb="FF351C75"/>
        <bgColor rgb="FF351C75"/>
      </patternFill>
    </fill>
    <fill>
      <patternFill patternType="solid">
        <fgColor rgb="FF274E13"/>
        <bgColor rgb="FF274E13"/>
      </patternFill>
    </fill>
    <fill>
      <patternFill patternType="solid">
        <fgColor rgb="FFDD7E6B"/>
        <bgColor rgb="FFDD7E6B"/>
      </patternFill>
    </fill>
    <fill>
      <patternFill patternType="solid">
        <fgColor rgb="FFF486FF"/>
        <bgColor rgb="FFF486FF"/>
      </patternFill>
    </fill>
    <fill>
      <patternFill patternType="solid">
        <fgColor rgb="FF741B47"/>
        <bgColor rgb="FF741B47"/>
      </patternFill>
    </fill>
    <fill>
      <patternFill patternType="solid">
        <fgColor rgb="FFA64D79"/>
        <bgColor rgb="FFA64D79"/>
      </patternFill>
    </fill>
    <fill>
      <patternFill patternType="solid">
        <fgColor rgb="FFCC4125"/>
        <bgColor rgb="FFCC4125"/>
      </patternFill>
    </fill>
    <fill>
      <patternFill patternType="solid">
        <fgColor rgb="FF134F5C"/>
        <bgColor rgb="FF134F5C"/>
      </patternFill>
    </fill>
    <fill>
      <patternFill patternType="solid">
        <fgColor rgb="FFDEF2E8"/>
        <bgColor rgb="FFDEF2E8"/>
      </patternFill>
    </fill>
    <fill>
      <patternFill patternType="solid">
        <fgColor rgb="FFCC0000"/>
        <bgColor rgb="FFCC0000"/>
      </patternFill>
    </fill>
    <fill>
      <patternFill patternType="solid">
        <fgColor rgb="FFFF72DA"/>
        <bgColor rgb="FFFF72DA"/>
      </patternFill>
    </fill>
    <fill>
      <patternFill patternType="solid">
        <fgColor rgb="FFF6D0CD"/>
        <bgColor rgb="FFF6D0CD"/>
      </patternFill>
    </fill>
    <fill>
      <patternFill patternType="solid">
        <fgColor rgb="FF990000"/>
        <bgColor rgb="FF990000"/>
      </patternFill>
    </fill>
    <fill>
      <patternFill patternType="solid">
        <fgColor rgb="FF073763"/>
        <bgColor rgb="FF073763"/>
      </patternFill>
    </fill>
    <fill>
      <patternFill patternType="solid">
        <fgColor rgb="FF9CC67C"/>
        <bgColor rgb="FF9CC67C"/>
      </patternFill>
    </fill>
    <fill>
      <patternFill patternType="solid">
        <fgColor rgb="FFBAE3CF"/>
        <bgColor rgb="FFBAE3CF"/>
      </patternFill>
    </fill>
    <fill>
      <patternFill patternType="solid">
        <fgColor rgb="FF45818E"/>
        <bgColor rgb="FF45818E"/>
      </patternFill>
    </fill>
    <fill>
      <patternFill patternType="solid">
        <fgColor rgb="FFEED4FF"/>
        <bgColor rgb="FFEED4FF"/>
      </patternFill>
    </fill>
    <fill>
      <patternFill patternType="solid">
        <fgColor rgb="FF00D000"/>
        <bgColor rgb="FF00D000"/>
      </patternFill>
    </fill>
    <fill>
      <patternFill patternType="solid">
        <fgColor rgb="FFC4BBE0"/>
        <bgColor rgb="FFC4BBE0"/>
      </patternFill>
    </fill>
    <fill>
      <patternFill patternType="solid">
        <fgColor rgb="FF9AC57C"/>
        <bgColor rgb="FF9AC57C"/>
      </patternFill>
    </fill>
    <fill>
      <patternFill patternType="solid">
        <fgColor rgb="FFEFAAA4"/>
        <bgColor rgb="FFEFAAA4"/>
      </patternFill>
    </fill>
    <fill>
      <patternFill patternType="solid">
        <fgColor rgb="FFEEA29B"/>
        <bgColor rgb="FFEEA29B"/>
      </patternFill>
    </fill>
    <fill>
      <patternFill patternType="solid">
        <fgColor rgb="FFB2EEF5"/>
        <bgColor rgb="FFB2EEF5"/>
      </patternFill>
    </fill>
    <fill>
      <patternFill patternType="solid">
        <fgColor rgb="FFABDDC5"/>
        <bgColor rgb="FFABDDC5"/>
      </patternFill>
    </fill>
    <fill>
      <patternFill patternType="solid">
        <fgColor rgb="FFFDF5F4"/>
        <bgColor rgb="FFFDF5F4"/>
      </patternFill>
    </fill>
    <fill>
      <patternFill patternType="solid">
        <fgColor rgb="FFEA8D85"/>
        <bgColor rgb="FFEA8D85"/>
      </patternFill>
    </fill>
    <fill>
      <patternFill patternType="solid">
        <fgColor rgb="FFCC00FF"/>
        <bgColor rgb="FFCC00FF"/>
      </patternFill>
    </fill>
    <fill>
      <patternFill patternType="solid">
        <fgColor rgb="FFFCEFEE"/>
        <bgColor rgb="FFFCEFEE"/>
      </patternFill>
    </fill>
    <fill>
      <patternFill patternType="solid">
        <fgColor rgb="FFF1B5AF"/>
        <bgColor rgb="FFF1B5AF"/>
      </patternFill>
    </fill>
    <fill>
      <patternFill patternType="solid">
        <fgColor rgb="FFF8D6D3"/>
        <bgColor rgb="FFF8D6D3"/>
      </patternFill>
    </fill>
    <fill>
      <patternFill patternType="solid">
        <fgColor rgb="FFF0ACA7"/>
        <bgColor rgb="FFF0ACA7"/>
      </patternFill>
    </fill>
    <fill>
      <patternFill patternType="solid">
        <fgColor rgb="FFFFE3EF"/>
        <bgColor rgb="FFFFE3EF"/>
      </patternFill>
    </fill>
    <fill>
      <patternFill patternType="solid">
        <fgColor rgb="FF9494FF"/>
        <bgColor rgb="FF9494FF"/>
      </patternFill>
    </fill>
    <fill>
      <patternFill patternType="solid">
        <fgColor rgb="FFB3EABD"/>
        <bgColor rgb="FFB3EABD"/>
      </patternFill>
    </fill>
    <fill>
      <patternFill patternType="solid">
        <fgColor rgb="FF07DCFF"/>
        <bgColor rgb="FF07DCFF"/>
      </patternFill>
    </fill>
    <fill>
      <patternFill patternType="solid">
        <fgColor rgb="FF00CECE"/>
        <bgColor rgb="FF00CECE"/>
      </patternFill>
    </fill>
    <fill>
      <patternFill patternType="solid">
        <fgColor rgb="FF7600C6"/>
        <bgColor rgb="FF7600C6"/>
      </patternFill>
    </fill>
    <fill>
      <patternFill patternType="solid">
        <fgColor rgb="FFAFBDC0"/>
        <bgColor rgb="FFAFBDC0"/>
      </patternFill>
    </fill>
    <fill>
      <patternFill patternType="solid">
        <fgColor rgb="FF1C4587"/>
        <bgColor rgb="FF1C4587"/>
      </patternFill>
    </fill>
    <fill>
      <patternFill patternType="solid">
        <fgColor rgb="FF50D760"/>
        <bgColor rgb="FF50D760"/>
      </patternFill>
    </fill>
    <fill>
      <patternFill patternType="solid">
        <fgColor rgb="FFEFA8A2"/>
        <bgColor rgb="FFEFA8A2"/>
      </patternFill>
    </fill>
    <fill>
      <patternFill patternType="solid">
        <fgColor rgb="FFE2B7D7"/>
        <bgColor rgb="FFE2B7D7"/>
      </patternFill>
    </fill>
    <fill>
      <patternFill patternType="solid">
        <fgColor rgb="FF9CD1D8"/>
        <bgColor rgb="FF9CD1D8"/>
      </patternFill>
    </fill>
    <fill>
      <patternFill patternType="solid">
        <fgColor rgb="FF94C0AB"/>
        <bgColor rgb="FF94C0AB"/>
      </patternFill>
    </fill>
    <fill>
      <patternFill patternType="solid">
        <fgColor rgb="FFEE966F"/>
        <bgColor rgb="FFEE966F"/>
      </patternFill>
    </fill>
    <fill>
      <patternFill patternType="solid">
        <fgColor rgb="FFEE986F"/>
        <bgColor rgb="FFEE986F"/>
      </patternFill>
    </fill>
    <fill>
      <patternFill patternType="solid">
        <fgColor rgb="FFFBC668"/>
        <bgColor rgb="FFFBC668"/>
      </patternFill>
    </fill>
    <fill>
      <patternFill patternType="solid">
        <fgColor rgb="FF9BC67C"/>
        <bgColor rgb="FF9BC67C"/>
      </patternFill>
    </fill>
    <fill>
      <patternFill patternType="solid">
        <fgColor rgb="FFE77F76"/>
        <bgColor rgb="FFE77F76"/>
      </patternFill>
    </fill>
    <fill>
      <patternFill patternType="solid">
        <fgColor rgb="FFABC878"/>
        <bgColor rgb="FFABC878"/>
      </patternFill>
    </fill>
    <fill>
      <patternFill patternType="solid">
        <fgColor rgb="FF9AE7BC"/>
        <bgColor rgb="FF9AE7BC"/>
      </patternFill>
    </fill>
    <fill>
      <patternFill patternType="solid">
        <fgColor rgb="FFF6B56A"/>
        <bgColor rgb="FFF6B56A"/>
      </patternFill>
    </fill>
    <fill>
      <patternFill patternType="solid">
        <fgColor rgb="FFED936F"/>
        <bgColor rgb="FFED936F"/>
      </patternFill>
    </fill>
    <fill>
      <patternFill patternType="solid">
        <fgColor rgb="FFF8D468"/>
        <bgColor rgb="FFF8D468"/>
      </patternFill>
    </fill>
    <fill>
      <patternFill patternType="solid">
        <fgColor rgb="FFC1B7DE"/>
        <bgColor rgb="FFC1B7DE"/>
      </patternFill>
    </fill>
    <fill>
      <patternFill patternType="solid">
        <fgColor rgb="FFEEEEEE"/>
        <bgColor rgb="FFEEEEEE"/>
      </patternFill>
    </fill>
    <fill>
      <patternFill patternType="solid">
        <fgColor rgb="FFA6A6A6"/>
        <bgColor rgb="FFA6A6A6"/>
      </patternFill>
    </fill>
    <fill>
      <patternFill patternType="solid">
        <fgColor rgb="FFE3EBF9"/>
        <bgColor rgb="FFE3EBF9"/>
      </patternFill>
    </fill>
    <fill>
      <patternFill patternType="solid">
        <fgColor rgb="FFDDF2F0"/>
        <bgColor rgb="FFDDF2F0"/>
      </patternFill>
    </fill>
  </fills>
  <borders count="82">
    <border/>
    <border>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top style="thin">
        <color rgb="FF000000"/>
      </top>
    </border>
    <border>
      <right style="thin">
        <color rgb="FF000000"/>
      </right>
      <bottom style="thin">
        <color rgb="FF000000"/>
      </bottom>
    </border>
    <border>
      <right style="thin">
        <color rgb="FF000000"/>
      </right>
    </border>
    <border>
      <right style="thick">
        <color rgb="FF999999"/>
      </right>
    </border>
    <border>
      <left style="thick">
        <color rgb="FF999999"/>
      </left>
    </border>
    <border>
      <left style="thick">
        <color rgb="FF999999"/>
      </left>
      <right style="thick">
        <color rgb="FF999999"/>
      </right>
    </border>
    <border>
      <left style="thick">
        <color rgb="FFD9D9D9"/>
      </left>
      <right style="thick">
        <color rgb="FFCCCCCC"/>
      </right>
    </border>
    <border>
      <right style="thick">
        <color rgb="FFB7B7B7"/>
      </right>
    </border>
    <border>
      <right style="thick">
        <color rgb="FFCCCCCC"/>
      </right>
    </border>
    <border>
      <left style="thin">
        <color rgb="FF000000"/>
      </left>
      <right style="thin">
        <color rgb="FF000000"/>
      </right>
      <bottom style="thin">
        <color rgb="FF000000"/>
      </bottom>
    </border>
    <border>
      <left style="thin">
        <color rgb="FF000000"/>
      </left>
      <right style="thin">
        <color rgb="FF000000"/>
      </right>
    </border>
    <border>
      <left style="thick">
        <color rgb="FF000000"/>
      </left>
      <top style="thick">
        <color rgb="FF000000"/>
      </top>
      <bottom style="thick">
        <color rgb="FF000000"/>
      </bottom>
    </border>
    <border>
      <left style="medium">
        <color rgb="FF000000"/>
      </left>
      <right style="medium">
        <color rgb="FF000000"/>
      </righ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medium">
        <color rgb="FF000000"/>
      </left>
      <right style="medium">
        <color rgb="FF000000"/>
      </right>
    </border>
    <border>
      <right style="medium">
        <color rgb="FF000000"/>
      </right>
    </border>
    <border>
      <right style="medium">
        <color rgb="FF000000"/>
      </right>
      <bottom style="thin">
        <color rgb="FF000000"/>
      </bottom>
    </border>
    <border>
      <left style="thin">
        <color rgb="FF000000"/>
      </left>
    </border>
    <border>
      <left style="thin">
        <color rgb="FF000000"/>
      </lef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top style="thin">
        <color rgb="FF000000"/>
      </top>
    </border>
    <border>
      <left style="thin">
        <color rgb="FF000000"/>
      </left>
      <right style="thin">
        <color rgb="FF000000"/>
      </right>
      <top style="thin">
        <color rgb="FF000000"/>
      </top>
    </border>
    <border>
      <left style="medium">
        <color rgb="FF000000"/>
      </left>
    </border>
    <border>
      <right style="thick">
        <color rgb="FF000000"/>
      </right>
    </border>
    <border>
      <bottom style="medium">
        <color rgb="FF000000"/>
      </bottom>
    </border>
    <border>
      <right style="medium">
        <color rgb="FF000000"/>
      </right>
      <bottom style="medium">
        <color rgb="FF000000"/>
      </bottom>
    </border>
    <border>
      <bottom style="thin">
        <color rgb="FFFFFFFF"/>
      </bottom>
    </border>
    <border>
      <right style="thin">
        <color rgb="FF000000"/>
      </right>
      <bottom style="thin">
        <color rgb="FFFFFFFF"/>
      </bottom>
    </border>
    <border>
      <right style="thin">
        <color rgb="FFFFFFFF"/>
      </right>
      <bottom style="thin">
        <color rgb="FF000000"/>
      </bottom>
    </border>
    <border>
      <left style="thin">
        <color rgb="FF000000"/>
      </left>
      <bottom style="thin">
        <color rgb="FFFFFFFF"/>
      </bottom>
    </border>
    <border>
      <left style="thin">
        <color rgb="FF999999"/>
      </left>
      <right style="thin">
        <color rgb="FF999999"/>
      </right>
      <bottom style="thin">
        <color rgb="FF999999"/>
      </bottom>
    </border>
    <border>
      <left style="thin">
        <color rgb="FF999999"/>
      </left>
      <right style="thin">
        <color rgb="FF999999"/>
      </right>
      <top style="thin">
        <color rgb="FF999999"/>
      </top>
      <bottom style="thin">
        <color rgb="FF999999"/>
      </bottom>
    </border>
    <border>
      <right/>
    </border>
    <border>
      <left style="thick">
        <color rgb="FF000000"/>
      </left>
      <right style="medium">
        <color rgb="FF000000"/>
      </right>
      <top style="thick">
        <color rgb="FF000000"/>
      </top>
      <bottom style="thick">
        <color rgb="FF000000"/>
      </bottom>
    </border>
    <border>
      <right style="medium">
        <color rgb="FF000000"/>
      </right>
      <top style="thick">
        <color rgb="FF000000"/>
      </top>
      <bottom style="thick">
        <color rgb="FF000000"/>
      </bottom>
    </border>
    <border>
      <right style="thick">
        <color rgb="FF000000"/>
      </right>
      <bottom style="thick">
        <color rgb="FF000000"/>
      </bottom>
    </border>
    <border>
      <right style="thick">
        <color rgb="FF000000"/>
      </right>
      <bottom style="thin">
        <color rgb="FF000000"/>
      </bottom>
    </border>
    <border>
      <right style="medium">
        <color rgb="FF000000"/>
      </right>
      <top style="thin">
        <color rgb="FF000000"/>
      </top>
      <bottom style="thin">
        <color rgb="FF000000"/>
      </bottom>
    </border>
    <border>
      <right style="thick">
        <color rgb="FF000000"/>
      </right>
      <top style="thin">
        <color rgb="FF000000"/>
      </top>
      <bottom style="thin">
        <color rgb="FF000000"/>
      </bottom>
    </border>
    <border>
      <right style="medium">
        <color rgb="FF000000"/>
      </right>
      <top style="thin">
        <color rgb="FF000000"/>
      </top>
    </border>
    <border>
      <right style="thick">
        <color rgb="FF000000"/>
      </right>
      <top style="thin">
        <color rgb="FF000000"/>
      </top>
    </border>
    <border>
      <left style="thin">
        <color rgb="FFFFFFFF"/>
      </left>
      <right style="thin">
        <color rgb="FFFFFFFF"/>
      </right>
      <top style="thin">
        <color rgb="FFFFFFFF"/>
      </top>
      <bottom style="thin">
        <color rgb="FFFFFFFF"/>
      </bottom>
    </border>
    <border>
      <left/>
      <right/>
      <top/>
      <bottom/>
    </border>
    <border>
      <bottom/>
    </border>
    <border>
      <left/>
      <top/>
      <bottom/>
    </border>
    <border>
      <top/>
      <bottom/>
    </border>
    <border>
      <right/>
      <top/>
      <bottom/>
    </border>
    <border>
      <left style="thin">
        <color rgb="FFFFFFFF"/>
      </left>
      <right style="thin">
        <color rgb="FFFFFFFF"/>
      </right>
      <top style="thin">
        <color rgb="FFFFFFFF"/>
      </top>
    </border>
    <border>
      <right style="double">
        <color rgb="FFFFFFFF"/>
      </right>
    </border>
    <border>
      <top style="double">
        <color rgb="FFFFFFFF"/>
      </top>
      <bottom style="double">
        <color rgb="FFFFFFFF"/>
      </bottom>
    </border>
    <border>
      <right style="double">
        <color rgb="FFFFFFFF"/>
      </right>
      <top style="double">
        <color rgb="FFFFFFFF"/>
      </top>
      <bottom style="double">
        <color rgb="FFFFFFFF"/>
      </bottom>
    </border>
    <border>
      <left style="double">
        <color rgb="FFFFFFFF"/>
      </left>
      <top style="double">
        <color rgb="FFFFFFFF"/>
      </top>
      <bottom style="double">
        <color rgb="FFFFFFFF"/>
      </bottom>
    </border>
    <border>
      <left style="thin">
        <color rgb="FFFFFFFF"/>
      </left>
      <right style="thin">
        <color rgb="FFFFFFFF"/>
      </right>
      <bottom style="thin">
        <color rgb="FFFFFFFF"/>
      </bottom>
    </border>
    <border>
      <right/>
      <bottom/>
    </border>
    <border>
      <left style="thin">
        <color rgb="FFF3F3F3"/>
      </left>
      <top style="thin">
        <color rgb="FFF3F3F3"/>
      </top>
      <bottom style="thin">
        <color rgb="FFF3F3F3"/>
      </bottom>
    </border>
    <border>
      <top style="thin">
        <color rgb="FFF3F3F3"/>
      </top>
      <bottom style="thin">
        <color rgb="FFF3F3F3"/>
      </bottom>
    </border>
    <border>
      <right style="thin">
        <color rgb="FFF3F3F3"/>
      </right>
      <top style="thin">
        <color rgb="FFF3F3F3"/>
      </top>
      <bottom style="thin">
        <color rgb="FFF3F3F3"/>
      </bottom>
    </border>
    <border>
      <right style="thick">
        <color rgb="FF6397EB"/>
      </right>
    </border>
    <border>
      <right style="thin">
        <color rgb="FFFFFFFF"/>
      </right>
    </border>
    <border>
      <right/>
      <bottom style="thin">
        <color rgb="FF000000"/>
      </bottom>
    </border>
    <border>
      <left style="thin">
        <color rgb="FFF3F3F3"/>
      </left>
      <right style="thin">
        <color rgb="FFF3F3F3"/>
      </right>
      <top style="thin">
        <color rgb="FFF3F3F3"/>
      </top>
      <bottom style="thin">
        <color rgb="FFF3F3F3"/>
      </bottom>
    </border>
    <border>
      <left style="thin">
        <color rgb="FFF3F3F3"/>
      </left>
      <right style="thin">
        <color rgb="FFF3F3F3"/>
      </right>
      <bottom style="thin">
        <color rgb="FFF3F3F3"/>
      </bottom>
    </border>
    <border>
      <left style="thick">
        <color rgb="FF9900FF"/>
      </left>
      <top style="thick">
        <color rgb="FF9900FF"/>
      </top>
      <bottom style="thick">
        <color rgb="FF9900FF"/>
      </bottom>
    </border>
    <border>
      <right style="thick">
        <color rgb="FF9900FF"/>
      </right>
      <top style="thick">
        <color rgb="FF9900FF"/>
      </top>
      <bottom style="thick">
        <color rgb="FF9900FF"/>
      </bottom>
    </border>
    <border>
      <left style="thick">
        <color rgb="FF9900FF"/>
      </left>
      <right style="thick">
        <color rgb="FF9900FF"/>
      </right>
      <top style="thick">
        <color rgb="FF9900FF"/>
      </top>
      <bottom style="thick">
        <color rgb="FF9900FF"/>
      </bottom>
    </border>
    <border>
      <right style="thin">
        <color rgb="FFF3F3F3"/>
      </right>
    </border>
    <border>
      <left style="thick">
        <color rgb="FF9900FF"/>
      </left>
      <right style="thick">
        <color rgb="FF9900FF"/>
      </right>
      <top style="thick">
        <color rgb="FF9900FF"/>
      </top>
    </border>
    <border>
      <right style="thin">
        <color rgb="FFF3F3F3"/>
      </right>
      <bottom style="thin">
        <color rgb="FFF3F3F3"/>
      </bottom>
    </border>
    <border>
      <right style="thick">
        <color rgb="FF0000FF"/>
      </right>
    </border>
    <border>
      <right style="thick">
        <color rgb="FF6FA8DC"/>
      </right>
    </border>
    <border>
      <left style="thick">
        <color rgb="FFA4C2F4"/>
      </left>
    </border>
    <border>
      <left style="thick">
        <color rgb="FF000000"/>
      </left>
      <right style="thick">
        <color rgb="FF000000"/>
      </right>
      <top style="thick">
        <color rgb="FF000000"/>
      </top>
      <bottom style="thick">
        <color rgb="FF000000"/>
      </bottom>
    </border>
    <border>
      <left style="thick">
        <color rgb="FF0000FF"/>
      </left>
      <right style="thick">
        <color rgb="FF0000FF"/>
      </right>
    </border>
    <border>
      <left style="thin">
        <color rgb="FF000000"/>
      </left>
      <right style="thin">
        <color rgb="FF000000"/>
      </right>
      <bottom style="thin">
        <color rgb="FFFFFFFF"/>
      </bottom>
    </border>
    <border>
      <right style="thin">
        <color rgb="FF000000"/>
      </right>
      <bottom style="thin">
        <color rgb="FFA6A6A6"/>
      </bottom>
    </border>
  </borders>
  <cellStyleXfs count="1">
    <xf borderId="0" fillId="0" fontId="0" numFmtId="0" applyAlignment="1" applyFont="1"/>
  </cellStyleXfs>
  <cellXfs count="4612">
    <xf borderId="0" fillId="0" fontId="0" numFmtId="0" xfId="0" applyAlignment="1" applyFont="1">
      <alignment readingOrder="0" shrinkToFit="0" vertical="bottom" wrapText="0"/>
    </xf>
    <xf borderId="1" fillId="0" fontId="1" numFmtId="0" xfId="0" applyBorder="1" applyFont="1"/>
    <xf borderId="1" fillId="0" fontId="2" numFmtId="0" xfId="0" applyAlignment="1" applyBorder="1" applyFont="1">
      <alignment readingOrder="0" shrinkToFit="0" wrapText="1"/>
    </xf>
    <xf borderId="1" fillId="0" fontId="3" numFmtId="0" xfId="0" applyAlignment="1" applyBorder="1" applyFont="1">
      <alignment readingOrder="0" shrinkToFit="0" wrapText="1"/>
    </xf>
    <xf borderId="0" fillId="0" fontId="1" numFmtId="0" xfId="0" applyAlignment="1" applyFont="1">
      <alignment shrinkToFit="0" wrapText="1"/>
    </xf>
    <xf borderId="0" fillId="0" fontId="1" numFmtId="164" xfId="0" applyAlignment="1" applyFont="1" applyNumberFormat="1">
      <alignment readingOrder="0"/>
    </xf>
    <xf borderId="0" fillId="0" fontId="1" numFmtId="0" xfId="0" applyAlignment="1" applyFont="1">
      <alignment readingOrder="0" shrinkToFit="0" wrapText="1"/>
    </xf>
    <xf borderId="0" fillId="0" fontId="4" numFmtId="0" xfId="0" applyAlignment="1" applyFont="1">
      <alignment readingOrder="0" vertical="bottom"/>
    </xf>
    <xf borderId="0" fillId="0" fontId="4" numFmtId="0" xfId="0" applyAlignment="1" applyFont="1">
      <alignment shrinkToFit="0" vertical="bottom" wrapText="1"/>
    </xf>
    <xf borderId="0" fillId="0" fontId="5" numFmtId="0" xfId="0" applyAlignment="1" applyFont="1">
      <alignment vertical="bottom"/>
    </xf>
    <xf borderId="0" fillId="2" fontId="5" numFmtId="0" xfId="0" applyAlignment="1" applyFill="1" applyFont="1">
      <alignment vertical="bottom"/>
    </xf>
    <xf borderId="0" fillId="0" fontId="1" numFmtId="0" xfId="0" applyAlignment="1" applyFont="1">
      <alignment readingOrder="0"/>
    </xf>
    <xf borderId="0" fillId="0" fontId="6" numFmtId="0" xfId="0" applyAlignment="1" applyFont="1">
      <alignment horizontal="center" readingOrder="0" shrinkToFit="0" vertical="bottom" wrapText="1"/>
    </xf>
    <xf borderId="0" fillId="0" fontId="6" numFmtId="0" xfId="0" applyAlignment="1" applyFont="1">
      <alignment horizontal="center" shrinkToFit="0" vertical="bottom" wrapText="1"/>
    </xf>
    <xf borderId="0" fillId="2" fontId="1" numFmtId="0" xfId="0" applyFont="1"/>
    <xf borderId="0" fillId="3" fontId="4" numFmtId="0" xfId="0" applyAlignment="1" applyFill="1" applyFont="1">
      <alignment horizontal="center" shrinkToFit="0" vertical="bottom" wrapText="1"/>
    </xf>
    <xf borderId="0" fillId="3" fontId="1" numFmtId="0" xfId="0" applyFont="1"/>
    <xf borderId="0" fillId="4" fontId="5" numFmtId="0" xfId="0" applyAlignment="1" applyFill="1" applyFont="1">
      <alignment shrinkToFit="0" vertical="bottom" wrapText="1"/>
    </xf>
    <xf borderId="0" fillId="5" fontId="1" numFmtId="0" xfId="0" applyAlignment="1" applyFill="1" applyFont="1">
      <alignment readingOrder="0"/>
    </xf>
    <xf borderId="0" fillId="5" fontId="1" numFmtId="0" xfId="0" applyFont="1"/>
    <xf borderId="0" fillId="4" fontId="7" numFmtId="0" xfId="0" applyAlignment="1" applyFont="1">
      <alignment readingOrder="0" shrinkToFit="0" vertical="bottom" wrapText="1"/>
    </xf>
    <xf borderId="0" fillId="3" fontId="4" numFmtId="0" xfId="0" applyAlignment="1" applyFont="1">
      <alignment horizontal="center" readingOrder="0" shrinkToFit="0" vertical="bottom" wrapText="1"/>
    </xf>
    <xf borderId="0" fillId="3" fontId="1" numFmtId="0" xfId="0" applyAlignment="1" applyFont="1">
      <alignment readingOrder="0"/>
    </xf>
    <xf borderId="0" fillId="4" fontId="5" numFmtId="0" xfId="0" applyAlignment="1" applyFont="1">
      <alignment readingOrder="0" shrinkToFit="0" vertical="bottom" wrapText="1"/>
    </xf>
    <xf borderId="0" fillId="2" fontId="1" numFmtId="0" xfId="0" applyAlignment="1" applyFont="1">
      <alignment readingOrder="0"/>
    </xf>
    <xf borderId="0" fillId="6" fontId="1" numFmtId="0" xfId="0" applyAlignment="1" applyFill="1" applyFont="1">
      <alignment readingOrder="0"/>
    </xf>
    <xf borderId="0" fillId="6" fontId="1" numFmtId="0" xfId="0" applyFont="1"/>
    <xf borderId="0" fillId="5" fontId="1" numFmtId="0" xfId="0" applyAlignment="1" applyFont="1">
      <alignment horizontal="left" readingOrder="0"/>
    </xf>
    <xf borderId="0" fillId="6" fontId="1" numFmtId="0" xfId="0" applyAlignment="1" applyFont="1">
      <alignment horizontal="left" readingOrder="0"/>
    </xf>
    <xf borderId="0" fillId="6" fontId="1" numFmtId="0" xfId="0" applyAlignment="1" applyFont="1">
      <alignment horizontal="left"/>
    </xf>
    <xf borderId="0" fillId="5" fontId="1" numFmtId="0" xfId="0" applyAlignment="1" applyFill="1" applyFont="1">
      <alignment readingOrder="0"/>
    </xf>
    <xf borderId="0" fillId="3" fontId="8" numFmtId="0" xfId="0" applyFont="1"/>
    <xf borderId="0" fillId="3" fontId="8" numFmtId="0" xfId="0" applyAlignment="1" applyFont="1">
      <alignment readingOrder="0"/>
    </xf>
    <xf borderId="0" fillId="2" fontId="9" numFmtId="0" xfId="0" applyAlignment="1" applyFill="1" applyFont="1">
      <alignment readingOrder="0"/>
    </xf>
    <xf borderId="0" fillId="4" fontId="1" numFmtId="0" xfId="0" applyAlignment="1" applyFont="1">
      <alignment readingOrder="0"/>
    </xf>
    <xf borderId="0" fillId="3" fontId="4" numFmtId="0" xfId="0" applyAlignment="1" applyFont="1">
      <alignment horizontal="center" readingOrder="0" vertical="bottom"/>
    </xf>
    <xf borderId="0" fillId="4" fontId="5" numFmtId="0" xfId="0" applyAlignment="1" applyFont="1">
      <alignment readingOrder="0" vertical="bottom"/>
    </xf>
    <xf borderId="0" fillId="5" fontId="5" numFmtId="0" xfId="0" applyAlignment="1" applyFont="1">
      <alignment readingOrder="0" vertical="bottom"/>
    </xf>
    <xf borderId="0" fillId="5" fontId="5" numFmtId="0" xfId="0" applyAlignment="1" applyFont="1">
      <alignment vertical="bottom"/>
    </xf>
    <xf borderId="0" fillId="5" fontId="5" numFmtId="0" xfId="0" applyAlignment="1" applyFont="1">
      <alignment vertical="bottom"/>
    </xf>
    <xf borderId="0" fillId="4" fontId="5" numFmtId="0" xfId="0" applyAlignment="1" applyFont="1">
      <alignment vertical="bottom"/>
    </xf>
    <xf borderId="0" fillId="2" fontId="10" numFmtId="0" xfId="0" applyAlignment="1" applyFont="1">
      <alignment readingOrder="0"/>
    </xf>
    <xf borderId="0" fillId="6" fontId="1" numFmtId="0" xfId="0" applyAlignment="1" applyFont="1">
      <alignment readingOrder="0" shrinkToFit="0" wrapText="1"/>
    </xf>
    <xf borderId="0" fillId="4" fontId="7" numFmtId="0" xfId="0" applyAlignment="1" applyFont="1">
      <alignment vertical="bottom"/>
    </xf>
    <xf borderId="0" fillId="5" fontId="11" numFmtId="0" xfId="0" applyAlignment="1" applyFont="1">
      <alignment readingOrder="0"/>
    </xf>
    <xf borderId="0" fillId="5" fontId="12" numFmtId="0" xfId="0" applyAlignment="1" applyFont="1">
      <alignment readingOrder="0"/>
    </xf>
    <xf borderId="0" fillId="5" fontId="12" numFmtId="0" xfId="0" applyFont="1"/>
    <xf borderId="0" fillId="2" fontId="12" numFmtId="0" xfId="0" applyFont="1"/>
    <xf borderId="0" fillId="3" fontId="4" numFmtId="0" xfId="0" applyAlignment="1" applyFont="1">
      <alignment horizontal="center" vertical="bottom"/>
    </xf>
    <xf borderId="0" fillId="4" fontId="1" numFmtId="0" xfId="0" applyFont="1"/>
    <xf borderId="0" fillId="3" fontId="1" numFmtId="0" xfId="0" applyAlignment="1" applyFont="1">
      <alignment horizontal="left"/>
    </xf>
    <xf borderId="0" fillId="6" fontId="1" numFmtId="0" xfId="0" applyAlignment="1" applyFill="1" applyFont="1">
      <alignment readingOrder="0"/>
    </xf>
    <xf borderId="0" fillId="4" fontId="5" numFmtId="0" xfId="0" applyAlignment="1" applyFont="1">
      <alignment horizontal="left" readingOrder="0" vertical="bottom"/>
    </xf>
    <xf borderId="0" fillId="6" fontId="13" numFmtId="0" xfId="0" applyAlignment="1" applyFont="1">
      <alignment horizontal="left" readingOrder="0"/>
    </xf>
    <xf borderId="0" fillId="2" fontId="8" numFmtId="0" xfId="0" applyFont="1"/>
    <xf borderId="0" fillId="4" fontId="9" numFmtId="0" xfId="0" applyAlignment="1" applyFont="1">
      <alignment horizontal="left" readingOrder="0"/>
    </xf>
    <xf borderId="0" fillId="4" fontId="7" numFmtId="0" xfId="0" applyAlignment="1" applyFont="1">
      <alignment readingOrder="0" vertical="bottom"/>
    </xf>
    <xf borderId="0" fillId="6" fontId="1" numFmtId="0" xfId="0" applyFont="1"/>
    <xf borderId="0" fillId="4" fontId="4" numFmtId="0" xfId="0" applyAlignment="1" applyFont="1">
      <alignment readingOrder="0" shrinkToFit="0" vertical="bottom" wrapText="1"/>
    </xf>
    <xf borderId="2" fillId="7" fontId="14" numFmtId="0" xfId="0" applyAlignment="1" applyBorder="1" applyFill="1" applyFont="1">
      <alignment horizontal="left" readingOrder="0" shrinkToFit="0" vertical="top" wrapText="1"/>
    </xf>
    <xf borderId="2" fillId="0" fontId="15" numFmtId="0" xfId="0" applyAlignment="1" applyBorder="1" applyFont="1">
      <alignment readingOrder="0" shrinkToFit="0" vertical="top" wrapText="1"/>
    </xf>
    <xf borderId="0" fillId="2" fontId="16" numFmtId="0" xfId="0" applyAlignment="1" applyFont="1">
      <alignment horizontal="center" readingOrder="0" shrinkToFit="0" vertical="top" wrapText="1"/>
    </xf>
    <xf borderId="0" fillId="0" fontId="17" numFmtId="0" xfId="0" applyAlignment="1" applyFont="1">
      <alignment horizontal="center" shrinkToFit="0" vertical="center" wrapText="1"/>
    </xf>
    <xf borderId="2" fillId="0" fontId="18" numFmtId="0" xfId="0" applyAlignment="1" applyBorder="1" applyFont="1">
      <alignment horizontal="left" readingOrder="0" shrinkToFit="0" vertical="top" wrapText="1"/>
    </xf>
    <xf borderId="0" fillId="0" fontId="19" numFmtId="0" xfId="0" applyAlignment="1" applyFont="1">
      <alignment readingOrder="0" vertical="top"/>
    </xf>
    <xf borderId="2" fillId="0" fontId="20" numFmtId="0" xfId="0" applyAlignment="1" applyBorder="1" applyFont="1">
      <alignment horizontal="left" readingOrder="0" shrinkToFit="0" vertical="top" wrapText="1"/>
    </xf>
    <xf borderId="2" fillId="0" fontId="0" numFmtId="0" xfId="0" applyAlignment="1" applyBorder="1" applyFont="1">
      <alignment horizontal="left" readingOrder="0" shrinkToFit="0" vertical="top" wrapText="1"/>
    </xf>
    <xf borderId="2" fillId="0" fontId="21" numFmtId="0" xfId="0" applyAlignment="1" applyBorder="1" applyFont="1">
      <alignment horizontal="left" readingOrder="0" shrinkToFit="0" vertical="top" wrapText="1"/>
    </xf>
    <xf borderId="2" fillId="0" fontId="22" numFmtId="0" xfId="0" applyAlignment="1" applyBorder="1" applyFont="1">
      <alignment horizontal="left" readingOrder="0" shrinkToFit="0" vertical="top" wrapText="1"/>
    </xf>
    <xf borderId="0" fillId="0" fontId="23"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4" numFmtId="0" xfId="0" applyAlignment="1" applyFont="1">
      <alignment horizontal="left" readingOrder="0" shrinkToFit="0" vertical="top" wrapText="1"/>
    </xf>
    <xf borderId="0" fillId="0" fontId="1" numFmtId="0" xfId="0" applyAlignment="1" applyFont="1">
      <alignment vertical="top"/>
    </xf>
    <xf borderId="2" fillId="0" fontId="25" numFmtId="0" xfId="0" applyAlignment="1" applyBorder="1" applyFont="1">
      <alignment horizontal="left" readingOrder="0" shrinkToFit="0" vertical="top" wrapText="1"/>
    </xf>
    <xf borderId="0" fillId="0" fontId="26" numFmtId="165" xfId="0" applyAlignment="1" applyFont="1" applyNumberFormat="1">
      <alignment horizontal="left" readingOrder="0" shrinkToFit="0" vertical="top" wrapText="1"/>
    </xf>
    <xf borderId="2" fillId="7" fontId="27" numFmtId="166" xfId="0" applyAlignment="1" applyBorder="1" applyFont="1" applyNumberFormat="1">
      <alignment horizontal="left" readingOrder="0" shrinkToFit="0" vertical="top" wrapText="1"/>
    </xf>
    <xf borderId="2" fillId="0" fontId="5" numFmtId="0" xfId="0" applyAlignment="1" applyBorder="1" applyFont="1">
      <alignment readingOrder="0" shrinkToFit="0" vertical="top" wrapText="1"/>
    </xf>
    <xf borderId="2" fillId="0" fontId="28" numFmtId="0" xfId="0" applyAlignment="1" applyBorder="1" applyFont="1">
      <alignment horizontal="left" readingOrder="0" shrinkToFit="0" vertical="top" wrapText="1"/>
    </xf>
    <xf borderId="0" fillId="0" fontId="21" numFmtId="0" xfId="0" applyAlignment="1" applyFont="1">
      <alignment horizontal="left" readingOrder="0" shrinkToFit="0" vertical="top" wrapText="1"/>
    </xf>
    <xf borderId="2" fillId="0" fontId="21" numFmtId="0" xfId="0" applyAlignment="1" applyBorder="1" applyFont="1">
      <alignment horizontal="left" readingOrder="0" shrinkToFit="0" vertical="center" wrapText="1"/>
    </xf>
    <xf borderId="2" fillId="0" fontId="29" numFmtId="0" xfId="0" applyAlignment="1" applyBorder="1" applyFont="1">
      <alignment horizontal="left" readingOrder="0" shrinkToFit="0" vertical="center" wrapText="1"/>
    </xf>
    <xf borderId="0" fillId="0" fontId="30" numFmtId="0" xfId="0" applyAlignment="1" applyFont="1">
      <alignment horizontal="left" readingOrder="0" shrinkToFit="0" vertical="center" wrapText="1"/>
    </xf>
    <xf borderId="0" fillId="0" fontId="21" numFmtId="0" xfId="0" applyAlignment="1" applyFont="1">
      <alignment horizontal="left" shrinkToFit="0" vertical="center" wrapText="1"/>
    </xf>
    <xf borderId="0" fillId="0" fontId="31" numFmtId="0" xfId="0" applyAlignment="1" applyFont="1">
      <alignment horizontal="left" readingOrder="0" shrinkToFit="0" vertical="center" wrapText="1"/>
    </xf>
    <xf borderId="0" fillId="0" fontId="32" numFmtId="0" xfId="0" applyAlignment="1" applyFont="1">
      <alignment readingOrder="0" shrinkToFit="0" vertical="top" wrapText="1"/>
    </xf>
    <xf borderId="0" fillId="0" fontId="9" numFmtId="0" xfId="0" applyAlignment="1" applyFont="1">
      <alignment readingOrder="0" shrinkToFit="0" vertical="top" wrapText="1"/>
    </xf>
    <xf borderId="0" fillId="0" fontId="5" numFmtId="0" xfId="0" applyAlignment="1" applyFont="1">
      <alignment readingOrder="0" shrinkToFit="0" vertical="top" wrapText="1"/>
    </xf>
    <xf borderId="0" fillId="0" fontId="5" numFmtId="0" xfId="0" applyAlignment="1" applyFont="1">
      <alignment readingOrder="0"/>
    </xf>
    <xf borderId="3" fillId="0" fontId="28" numFmtId="0" xfId="0" applyAlignment="1" applyBorder="1" applyFont="1">
      <alignment horizontal="left" readingOrder="0" shrinkToFit="0" vertical="top" wrapText="1"/>
    </xf>
    <xf borderId="3" fillId="0" fontId="21" numFmtId="0" xfId="0" applyAlignment="1" applyBorder="1" applyFont="1">
      <alignment horizontal="left" readingOrder="0" shrinkToFit="0" vertical="top" wrapText="1"/>
    </xf>
    <xf borderId="3" fillId="0" fontId="21" numFmtId="0" xfId="0" applyAlignment="1" applyBorder="1" applyFont="1">
      <alignment horizontal="left" readingOrder="0" shrinkToFit="0" vertical="center" wrapText="1"/>
    </xf>
    <xf borderId="3" fillId="0" fontId="33" numFmtId="0" xfId="0" applyAlignment="1" applyBorder="1" applyFont="1">
      <alignment horizontal="left" readingOrder="0" shrinkToFit="0" vertical="center" wrapText="1"/>
    </xf>
    <xf borderId="0" fillId="0" fontId="5" numFmtId="0" xfId="0" applyAlignment="1" applyFont="1">
      <alignment horizontal="left" readingOrder="0" shrinkToFit="0" vertical="top" wrapText="1"/>
    </xf>
    <xf borderId="0" fillId="0" fontId="34" numFmtId="0" xfId="0" applyAlignment="1" applyFont="1">
      <alignment readingOrder="0" shrinkToFit="0" vertical="top" wrapText="1"/>
    </xf>
    <xf borderId="0" fillId="0" fontId="35" numFmtId="0" xfId="0" applyAlignment="1" applyFont="1">
      <alignment readingOrder="0" shrinkToFit="0" vertical="top" wrapText="1"/>
    </xf>
    <xf borderId="0" fillId="0" fontId="5" numFmtId="0" xfId="0" applyAlignment="1" applyFont="1">
      <alignment readingOrder="0" vertical="top"/>
    </xf>
    <xf borderId="0" fillId="0" fontId="36" numFmtId="0" xfId="0" applyAlignment="1" applyFont="1">
      <alignment readingOrder="0" shrinkToFit="0" vertical="top" wrapText="1"/>
    </xf>
    <xf borderId="0" fillId="0" fontId="37" numFmtId="0" xfId="0" applyAlignment="1" applyFont="1">
      <alignment readingOrder="0" shrinkToFit="0" vertical="top" wrapText="1"/>
    </xf>
    <xf borderId="0" fillId="0" fontId="5" numFmtId="0" xfId="0" applyFont="1"/>
    <xf borderId="0" fillId="0" fontId="38" numFmtId="0" xfId="0" applyAlignment="1" applyFont="1">
      <alignment readingOrder="0" shrinkToFit="0" vertical="top" wrapText="1"/>
    </xf>
    <xf borderId="0" fillId="0" fontId="5" numFmtId="0" xfId="0" applyAlignment="1" applyFont="1">
      <alignment readingOrder="0" shrinkToFit="0" vertical="top" wrapText="1"/>
    </xf>
    <xf borderId="0" fillId="0" fontId="5" numFmtId="0" xfId="0" applyAlignment="1" applyFont="1">
      <alignment readingOrder="0" shrinkToFit="0" vertical="top" wrapText="1"/>
    </xf>
    <xf borderId="0" fillId="0" fontId="5" numFmtId="0" xfId="0" applyAlignment="1" applyFont="1">
      <alignment readingOrder="0" shrinkToFit="0" vertical="top" wrapText="1"/>
    </xf>
    <xf borderId="0" fillId="0" fontId="5" numFmtId="0" xfId="0" applyAlignment="1" applyFont="1">
      <alignment readingOrder="0" shrinkToFit="0" wrapText="1"/>
    </xf>
    <xf borderId="0" fillId="0" fontId="39" numFmtId="0" xfId="0" applyAlignment="1" applyFont="1">
      <alignment horizontal="left" readingOrder="0" shrinkToFit="0" vertical="top" wrapText="1"/>
    </xf>
    <xf borderId="0" fillId="0" fontId="4" numFmtId="0" xfId="0" applyAlignment="1" applyFont="1">
      <alignment readingOrder="0" shrinkToFit="0" vertical="top" wrapText="1"/>
    </xf>
    <xf borderId="0" fillId="0" fontId="28" numFmtId="0" xfId="0" applyAlignment="1" applyFont="1">
      <alignment horizontal="left" readingOrder="0" shrinkToFit="0" vertical="top" wrapText="1"/>
    </xf>
    <xf borderId="0" fillId="0" fontId="5" numFmtId="0" xfId="0" applyAlignment="1" applyFont="1">
      <alignment readingOrder="0" shrinkToFit="0" vertical="top" wrapText="1"/>
    </xf>
    <xf borderId="0" fillId="2" fontId="0" numFmtId="0" xfId="0" applyAlignment="1" applyFont="1">
      <alignment horizontal="left" readingOrder="0" shrinkToFit="0" wrapText="1"/>
    </xf>
    <xf borderId="0" fillId="0" fontId="9" numFmtId="0" xfId="0" applyAlignment="1" applyFont="1">
      <alignment horizontal="left" readingOrder="0" shrinkToFit="0" vertical="center" wrapText="1"/>
    </xf>
    <xf borderId="2" fillId="8" fontId="5" numFmtId="0" xfId="0" applyBorder="1" applyFill="1" applyFont="1"/>
    <xf borderId="0" fillId="0" fontId="40" numFmtId="0" xfId="0" applyAlignment="1" applyFont="1">
      <alignment horizontal="left" readingOrder="0" shrinkToFit="0" vertical="top" wrapText="1"/>
    </xf>
    <xf borderId="0" fillId="0" fontId="39" numFmtId="0" xfId="0" applyAlignment="1" applyFont="1">
      <alignment readingOrder="0" shrinkToFit="0" vertical="top" wrapText="1"/>
    </xf>
    <xf borderId="0" fillId="0" fontId="39" numFmtId="0" xfId="0" applyAlignment="1" applyFont="1">
      <alignment readingOrder="0" shrinkToFit="0" vertical="top" wrapText="1"/>
    </xf>
    <xf borderId="2" fillId="2" fontId="5" numFmtId="0" xfId="0" applyAlignment="1" applyBorder="1" applyFont="1">
      <alignment horizontal="center" shrinkToFit="0" wrapText="1"/>
    </xf>
    <xf borderId="3" fillId="0" fontId="5" numFmtId="0" xfId="0" applyAlignment="1" applyBorder="1" applyFont="1">
      <alignment readingOrder="0" shrinkToFit="0" vertical="top" wrapText="1"/>
    </xf>
    <xf borderId="2" fillId="9" fontId="5" numFmtId="0" xfId="0" applyAlignment="1" applyBorder="1" applyFill="1" applyFont="1">
      <alignment horizontal="center" shrinkToFit="0" wrapText="1"/>
    </xf>
    <xf borderId="3" fillId="0" fontId="41" numFmtId="0" xfId="0" applyAlignment="1" applyBorder="1" applyFont="1">
      <alignment readingOrder="0" shrinkToFit="0" vertical="top" wrapText="1"/>
    </xf>
    <xf borderId="3" fillId="0" fontId="42" numFmtId="0" xfId="0" applyAlignment="1" applyBorder="1" applyFont="1">
      <alignment horizontal="left" readingOrder="0" shrinkToFit="0" vertical="top" wrapText="1"/>
    </xf>
    <xf borderId="3" fillId="0" fontId="42" numFmtId="0" xfId="0" applyAlignment="1" applyBorder="1" applyFont="1">
      <alignment horizontal="left" readingOrder="0" shrinkToFit="0" vertical="top" wrapText="1"/>
    </xf>
    <xf borderId="0" fillId="0" fontId="0" numFmtId="0" xfId="0" applyAlignment="1" applyFont="1">
      <alignment horizontal="left" readingOrder="0" shrinkToFit="0" vertical="top" wrapText="1"/>
    </xf>
    <xf borderId="3" fillId="0" fontId="43" numFmtId="0" xfId="0" applyAlignment="1" applyBorder="1" applyFont="1">
      <alignment readingOrder="0" shrinkToFit="0" vertical="top" wrapText="1"/>
    </xf>
    <xf borderId="2" fillId="7" fontId="44" numFmtId="0" xfId="0" applyAlignment="1" applyBorder="1" applyFont="1">
      <alignment horizontal="left" readingOrder="0" shrinkToFit="0" vertical="top" wrapText="1"/>
    </xf>
    <xf borderId="3" fillId="0" fontId="42" numFmtId="0" xfId="0" applyAlignment="1" applyBorder="1" applyFont="1">
      <alignment readingOrder="0" shrinkToFit="0" vertical="top" wrapText="1"/>
    </xf>
    <xf borderId="3" fillId="0" fontId="45" numFmtId="0" xfId="0" applyAlignment="1" applyBorder="1" applyFont="1">
      <alignment readingOrder="0" shrinkToFit="0" vertical="top" wrapText="1"/>
    </xf>
    <xf borderId="3" fillId="0" fontId="46" numFmtId="0" xfId="0" applyAlignment="1" applyBorder="1" applyFont="1">
      <alignment horizontal="left" readingOrder="0" shrinkToFit="0" vertical="top" wrapText="1"/>
    </xf>
    <xf borderId="3" fillId="0" fontId="47" numFmtId="0" xfId="0" applyAlignment="1" applyBorder="1" applyFont="1">
      <alignment readingOrder="0" shrinkToFit="0" vertical="top" wrapText="1"/>
    </xf>
    <xf borderId="2" fillId="2" fontId="5" numFmtId="0" xfId="0" applyBorder="1" applyFont="1"/>
    <xf borderId="0" fillId="5" fontId="5" numFmtId="0" xfId="0" applyFont="1"/>
    <xf borderId="3" fillId="0" fontId="42" numFmtId="0" xfId="0" applyAlignment="1" applyBorder="1" applyFont="1">
      <alignment horizontal="center" readingOrder="0" shrinkToFit="0" vertical="top" wrapText="1"/>
    </xf>
    <xf borderId="0" fillId="2" fontId="5" numFmtId="0" xfId="0" applyFont="1"/>
    <xf borderId="0" fillId="8" fontId="5" numFmtId="0" xfId="0" applyFont="1"/>
    <xf borderId="0" fillId="2" fontId="5" numFmtId="0" xfId="0" applyAlignment="1" applyFont="1">
      <alignment vertical="bottom"/>
    </xf>
    <xf borderId="0" fillId="9" fontId="5" numFmtId="0" xfId="0" applyAlignment="1" applyFont="1">
      <alignment vertical="bottom"/>
    </xf>
    <xf borderId="3" fillId="0" fontId="48" numFmtId="0" xfId="0" applyAlignment="1" applyBorder="1" applyFont="1">
      <alignment readingOrder="0" shrinkToFit="0" vertical="top" wrapText="1"/>
    </xf>
    <xf borderId="0" fillId="9" fontId="5" numFmtId="0" xfId="0" applyFont="1"/>
    <xf borderId="3" fillId="0" fontId="17" numFmtId="0" xfId="0" applyAlignment="1" applyBorder="1" applyFont="1">
      <alignment horizontal="center" readingOrder="0" shrinkToFit="0" vertical="center" wrapText="1"/>
    </xf>
    <xf borderId="2" fillId="0" fontId="42" numFmtId="0" xfId="0" applyAlignment="1" applyBorder="1" applyFont="1">
      <alignment readingOrder="0" shrinkToFit="0" vertical="top" wrapText="1"/>
    </xf>
    <xf borderId="2" fillId="0" fontId="5" numFmtId="0" xfId="0" applyAlignment="1" applyBorder="1" applyFont="1">
      <alignment readingOrder="0" shrinkToFit="0" vertical="top" wrapText="1"/>
    </xf>
    <xf borderId="3" fillId="0" fontId="49" numFmtId="0" xfId="0" applyAlignment="1" applyBorder="1" applyFont="1">
      <alignment readingOrder="0" shrinkToFit="0" vertical="top" wrapText="1"/>
    </xf>
    <xf borderId="3" fillId="0" fontId="1" numFmtId="0" xfId="0" applyAlignment="1" applyBorder="1" applyFont="1">
      <alignment readingOrder="0" shrinkToFit="0" vertical="top" wrapText="1"/>
    </xf>
    <xf borderId="3" fillId="0" fontId="50" numFmtId="0" xfId="0" applyAlignment="1" applyBorder="1" applyFont="1">
      <alignment horizontal="left" readingOrder="0" shrinkToFit="0" vertical="top" wrapText="1"/>
    </xf>
    <xf borderId="3" fillId="0" fontId="51" numFmtId="0" xfId="0" applyAlignment="1" applyBorder="1" applyFont="1">
      <alignment readingOrder="0" shrinkToFit="0" vertical="top" wrapText="1"/>
    </xf>
    <xf borderId="3" fillId="0" fontId="52" numFmtId="0" xfId="0" applyAlignment="1" applyBorder="1" applyFont="1">
      <alignment readingOrder="0" shrinkToFit="0" vertical="top" wrapText="1"/>
    </xf>
    <xf borderId="3" fillId="0" fontId="1" numFmtId="0" xfId="0" applyAlignment="1" applyBorder="1" applyFont="1">
      <alignment readingOrder="0" shrinkToFit="0" vertical="top" wrapText="1"/>
    </xf>
    <xf borderId="2" fillId="0" fontId="40" numFmtId="0" xfId="0" applyAlignment="1" applyBorder="1" applyFont="1">
      <alignment horizontal="left" readingOrder="0" shrinkToFit="0" vertical="top" wrapText="1"/>
    </xf>
    <xf borderId="3" fillId="0" fontId="53" numFmtId="0" xfId="0" applyAlignment="1" applyBorder="1" applyFont="1">
      <alignment readingOrder="0" shrinkToFit="0" vertical="top" wrapText="1"/>
    </xf>
    <xf borderId="3" fillId="0" fontId="54" numFmtId="0" xfId="0" applyAlignment="1" applyBorder="1" applyFont="1">
      <alignment readingOrder="0" shrinkToFit="0" vertical="top" wrapText="1"/>
    </xf>
    <xf borderId="2" fillId="0" fontId="55" numFmtId="0" xfId="0" applyAlignment="1" applyBorder="1" applyFont="1">
      <alignment horizontal="left" readingOrder="0" shrinkToFit="0" vertical="top" wrapText="1"/>
    </xf>
    <xf borderId="0" fillId="8" fontId="8" numFmtId="0" xfId="0" applyAlignment="1" applyFont="1">
      <alignment horizontal="center" readingOrder="0" shrinkToFit="0" vertical="center" wrapText="1"/>
    </xf>
    <xf borderId="0" fillId="0" fontId="1" numFmtId="0" xfId="0" applyAlignment="1" applyFont="1">
      <alignment horizontal="center" readingOrder="0" shrinkToFit="0" vertical="center" wrapText="1"/>
    </xf>
    <xf borderId="0" fillId="2" fontId="9" numFmtId="0" xfId="0" applyAlignment="1" applyFont="1">
      <alignment horizontal="left" readingOrder="0" shrinkToFit="0" vertical="top" wrapText="1"/>
    </xf>
    <xf borderId="3" fillId="0" fontId="0" numFmtId="0" xfId="0" applyAlignment="1" applyBorder="1" applyFont="1">
      <alignment horizontal="left" readingOrder="0" shrinkToFit="0" vertical="top" wrapText="1"/>
    </xf>
    <xf borderId="3" fillId="0" fontId="9" numFmtId="0" xfId="0" applyAlignment="1" applyBorder="1" applyFont="1">
      <alignment readingOrder="0" shrinkToFit="0" vertical="top" wrapText="1"/>
    </xf>
    <xf borderId="3" fillId="0" fontId="5" numFmtId="0" xfId="0" applyAlignment="1" applyBorder="1" applyFont="1">
      <alignment vertical="top"/>
    </xf>
    <xf borderId="0" fillId="0" fontId="5" numFmtId="0" xfId="0" applyAlignment="1" applyFont="1">
      <alignment vertical="top"/>
    </xf>
    <xf borderId="3" fillId="0" fontId="5" numFmtId="0" xfId="0" applyBorder="1" applyFont="1"/>
    <xf borderId="0" fillId="0" fontId="5" numFmtId="0" xfId="0" applyFont="1"/>
    <xf borderId="0" fillId="0" fontId="5" numFmtId="0" xfId="0" applyFont="1"/>
    <xf borderId="2" fillId="7" fontId="5" numFmtId="166" xfId="0" applyAlignment="1" applyBorder="1" applyFont="1" applyNumberFormat="1">
      <alignment vertical="top"/>
    </xf>
    <xf borderId="3" fillId="0" fontId="5" numFmtId="0" xfId="0" applyAlignment="1" applyBorder="1" applyFont="1">
      <alignment readingOrder="0" shrinkToFit="0" vertical="top" wrapText="1"/>
    </xf>
    <xf borderId="3" fillId="0" fontId="0" numFmtId="0" xfId="0" applyAlignment="1" applyBorder="1" applyFont="1">
      <alignment horizontal="left" readingOrder="0" shrinkToFit="0" vertical="top" wrapText="1"/>
    </xf>
    <xf borderId="3" fillId="0" fontId="56" numFmtId="0" xfId="0" applyAlignment="1" applyBorder="1" applyFont="1">
      <alignment horizontal="left" readingOrder="0" shrinkToFit="0" vertical="top" wrapText="1"/>
    </xf>
    <xf borderId="0" fillId="0" fontId="1" numFmtId="0" xfId="0" applyAlignment="1" applyFont="1">
      <alignment horizontal="center" readingOrder="0" shrinkToFit="0" vertical="center" wrapText="1"/>
    </xf>
    <xf borderId="3" fillId="0" fontId="55" numFmtId="0" xfId="0" applyAlignment="1" applyBorder="1" applyFont="1">
      <alignment horizontal="left" readingOrder="0" shrinkToFit="0" vertical="top" wrapText="1"/>
    </xf>
    <xf borderId="2" fillId="7" fontId="9" numFmtId="0" xfId="0" applyAlignment="1" applyBorder="1" applyFont="1">
      <alignment readingOrder="0" shrinkToFit="0" vertical="top" wrapText="1"/>
    </xf>
    <xf borderId="2" fillId="7" fontId="5" numFmtId="0" xfId="0" applyAlignment="1" applyBorder="1" applyFont="1">
      <alignment readingOrder="0" vertical="top"/>
    </xf>
    <xf borderId="3" fillId="0" fontId="57" numFmtId="0" xfId="0" applyAlignment="1" applyBorder="1" applyFont="1">
      <alignment readingOrder="0" shrinkToFit="0" vertical="top" wrapText="1"/>
    </xf>
    <xf borderId="2" fillId="2" fontId="9" numFmtId="0" xfId="0" applyAlignment="1" applyBorder="1" applyFont="1">
      <alignment horizontal="left" readingOrder="0" shrinkToFit="0" vertical="top" wrapText="1"/>
    </xf>
    <xf borderId="2" fillId="2" fontId="58" numFmtId="0" xfId="0" applyAlignment="1" applyBorder="1" applyFont="1">
      <alignment horizontal="left" readingOrder="0" shrinkToFit="0" vertical="top" wrapText="1"/>
    </xf>
    <xf borderId="2" fillId="7" fontId="59" numFmtId="166" xfId="0" applyAlignment="1" applyBorder="1" applyFont="1" applyNumberFormat="1">
      <alignment vertical="top"/>
    </xf>
    <xf borderId="4" fillId="0" fontId="9" numFmtId="0" xfId="0" applyAlignment="1" applyBorder="1" applyFont="1">
      <alignment horizontal="center" readingOrder="0" shrinkToFit="0" vertical="top" wrapText="1"/>
    </xf>
    <xf borderId="5" fillId="0" fontId="1" numFmtId="0" xfId="0" applyBorder="1" applyFont="1"/>
    <xf borderId="3" fillId="0" fontId="60" numFmtId="0" xfId="0" applyAlignment="1" applyBorder="1" applyFont="1">
      <alignment readingOrder="0" shrinkToFit="0" vertical="top" wrapText="1"/>
    </xf>
    <xf borderId="0" fillId="2" fontId="61" numFmtId="0" xfId="0" applyAlignment="1" applyFont="1">
      <alignment readingOrder="0" shrinkToFit="0" wrapText="1"/>
    </xf>
    <xf borderId="0" fillId="0" fontId="5" numFmtId="0" xfId="0" applyAlignment="1" applyFont="1">
      <alignment readingOrder="0" shrinkToFit="0" vertical="top" wrapText="1"/>
    </xf>
    <xf borderId="3" fillId="0" fontId="62" numFmtId="0" xfId="0" applyAlignment="1" applyBorder="1" applyFont="1">
      <alignment readingOrder="0" shrinkToFit="0" vertical="top" wrapText="1"/>
    </xf>
    <xf borderId="3" fillId="0" fontId="5" numFmtId="0" xfId="0" applyAlignment="1" applyBorder="1" applyFont="1">
      <alignment readingOrder="0" vertical="top"/>
    </xf>
    <xf borderId="3" fillId="0" fontId="63" numFmtId="0" xfId="0" applyAlignment="1" applyBorder="1" applyFont="1">
      <alignment readingOrder="0" shrinkToFit="0" vertical="top" wrapText="1"/>
    </xf>
    <xf borderId="2" fillId="2" fontId="40" numFmtId="0" xfId="0" applyAlignment="1" applyBorder="1" applyFont="1">
      <alignment horizontal="left" readingOrder="0" shrinkToFit="0" vertical="top" wrapText="1"/>
    </xf>
    <xf borderId="3" fillId="0" fontId="5" numFmtId="0" xfId="0" applyAlignment="1" applyBorder="1" applyFont="1">
      <alignment readingOrder="0" shrinkToFit="0" vertical="top" wrapText="1"/>
    </xf>
    <xf borderId="3" fillId="0" fontId="64" numFmtId="0" xfId="0" applyAlignment="1" applyBorder="1" applyFont="1">
      <alignment readingOrder="0" shrinkToFit="0" vertical="top" wrapText="1"/>
    </xf>
    <xf borderId="3" fillId="0" fontId="58" numFmtId="0" xfId="0" applyAlignment="1" applyBorder="1" applyFont="1">
      <alignment readingOrder="0" shrinkToFit="0" vertical="top" wrapText="1"/>
    </xf>
    <xf borderId="2" fillId="7" fontId="0" numFmtId="0" xfId="0" applyAlignment="1" applyBorder="1" applyFont="1">
      <alignment horizontal="left" readingOrder="0" shrinkToFit="0" vertical="center" wrapText="1"/>
    </xf>
    <xf borderId="0" fillId="2" fontId="9" numFmtId="0" xfId="0" applyAlignment="1" applyFont="1">
      <alignment horizontal="left" readingOrder="0"/>
    </xf>
    <xf borderId="0" fillId="2" fontId="65" numFmtId="0" xfId="0" applyAlignment="1" applyFont="1">
      <alignment readingOrder="0" shrinkToFit="0" vertical="center" wrapText="1"/>
    </xf>
    <xf borderId="3" fillId="0" fontId="9" numFmtId="0" xfId="0" applyAlignment="1" applyBorder="1" applyFont="1">
      <alignment readingOrder="0" shrinkToFit="0" vertical="top" wrapText="1"/>
    </xf>
    <xf borderId="3" fillId="0" fontId="40" numFmtId="0" xfId="0" applyAlignment="1" applyBorder="1" applyFont="1">
      <alignment readingOrder="0" shrinkToFit="0" vertical="top" wrapText="1"/>
    </xf>
    <xf borderId="6" fillId="0" fontId="5" numFmtId="0" xfId="0" applyAlignment="1" applyBorder="1" applyFont="1">
      <alignment vertical="top"/>
    </xf>
    <xf borderId="0" fillId="2" fontId="43" numFmtId="0" xfId="0" applyAlignment="1" applyFont="1">
      <alignment readingOrder="0" shrinkToFit="0" vertical="top" wrapText="1"/>
    </xf>
    <xf borderId="0" fillId="0" fontId="1" numFmtId="0" xfId="0" applyAlignment="1" applyFont="1">
      <alignment readingOrder="0" shrinkToFit="0" vertical="top" wrapText="1"/>
    </xf>
    <xf borderId="2" fillId="0" fontId="1" numFmtId="0" xfId="0" applyAlignment="1" applyBorder="1" applyFont="1">
      <alignment readingOrder="0" shrinkToFit="0" vertical="top" wrapText="1"/>
    </xf>
    <xf borderId="2" fillId="0" fontId="50" numFmtId="0" xfId="0" applyAlignment="1" applyBorder="1" applyFont="1">
      <alignment horizontal="left" readingOrder="0" shrinkToFit="0" vertical="top" wrapText="1"/>
    </xf>
    <xf borderId="2" fillId="0" fontId="35" numFmtId="0" xfId="0" applyAlignment="1" applyBorder="1" applyFont="1">
      <alignment horizontal="left" readingOrder="0" shrinkToFit="0" vertical="top" wrapText="1"/>
    </xf>
    <xf borderId="2" fillId="0" fontId="66" numFmtId="0" xfId="0" applyAlignment="1" applyBorder="1" applyFont="1">
      <alignment horizontal="left" readingOrder="0" shrinkToFit="0" vertical="top" wrapText="1"/>
    </xf>
    <xf borderId="2" fillId="0" fontId="67" numFmtId="0" xfId="0" applyAlignment="1" applyBorder="1" applyFont="1">
      <alignment horizontal="left" readingOrder="0" shrinkToFit="0" vertical="top" wrapText="1"/>
    </xf>
    <xf borderId="0" fillId="0" fontId="0" numFmtId="0" xfId="0" applyAlignment="1" applyFont="1">
      <alignment horizontal="left" readingOrder="0" shrinkToFit="0" vertical="top" wrapText="1"/>
    </xf>
    <xf borderId="2" fillId="0" fontId="0" numFmtId="0" xfId="0" applyAlignment="1" applyBorder="1" applyFont="1">
      <alignment horizontal="left" readingOrder="0" shrinkToFit="0" vertical="top" wrapText="1"/>
    </xf>
    <xf borderId="2" fillId="0" fontId="40" numFmtId="0" xfId="0" applyAlignment="1" applyBorder="1" applyFont="1">
      <alignment horizontal="left" readingOrder="0" shrinkToFit="0" vertical="top" wrapText="1"/>
    </xf>
    <xf borderId="2" fillId="0" fontId="68" numFmtId="0" xfId="0" applyAlignment="1" applyBorder="1" applyFont="1">
      <alignment horizontal="left" readingOrder="0" shrinkToFit="0" vertical="top" wrapText="1"/>
    </xf>
    <xf borderId="2" fillId="0" fontId="69" numFmtId="0" xfId="0" applyAlignment="1" applyBorder="1" applyFont="1">
      <alignment horizontal="left" readingOrder="0" shrinkToFit="0" vertical="top" wrapText="1"/>
    </xf>
    <xf borderId="2" fillId="0" fontId="0" numFmtId="0" xfId="0" applyAlignment="1" applyBorder="1" applyFont="1">
      <alignment horizontal="left" readingOrder="0" shrinkToFit="0" vertical="top" wrapText="1"/>
    </xf>
    <xf borderId="2" fillId="0" fontId="62" numFmtId="0" xfId="0" applyAlignment="1" applyBorder="1" applyFont="1">
      <alignment horizontal="left" readingOrder="0" shrinkToFit="0" vertical="top" wrapText="1"/>
    </xf>
    <xf borderId="2" fillId="0" fontId="70" numFmtId="0" xfId="0" applyAlignment="1" applyBorder="1" applyFont="1">
      <alignment horizontal="left" readingOrder="0" shrinkToFit="0" vertical="top" wrapText="1"/>
    </xf>
    <xf borderId="2" fillId="7" fontId="0" numFmtId="0" xfId="0" applyAlignment="1" applyBorder="1" applyFont="1">
      <alignment horizontal="left" readingOrder="0" shrinkToFit="0" vertical="top" wrapText="1"/>
    </xf>
    <xf borderId="2" fillId="0" fontId="71" numFmtId="0" xfId="0" applyAlignment="1" applyBorder="1" applyFont="1">
      <alignment readingOrder="0" shrinkToFit="0" vertical="top" wrapText="1"/>
    </xf>
    <xf borderId="0" fillId="9" fontId="5" numFmtId="0" xfId="0" applyFont="1"/>
    <xf borderId="2" fillId="0" fontId="72" numFmtId="0" xfId="0" applyAlignment="1" applyBorder="1" applyFont="1">
      <alignment readingOrder="0" shrinkToFit="0" vertical="top" wrapText="1"/>
    </xf>
    <xf borderId="2" fillId="0" fontId="1" numFmtId="0" xfId="0" applyAlignment="1" applyBorder="1" applyFont="1">
      <alignment readingOrder="0" shrinkToFit="0" vertical="top" wrapText="1"/>
    </xf>
    <xf borderId="2" fillId="0" fontId="1" numFmtId="0" xfId="0" applyAlignment="1" applyBorder="1" applyFont="1">
      <alignment readingOrder="0" shrinkToFit="0" vertical="top" wrapText="1"/>
    </xf>
    <xf borderId="2" fillId="0" fontId="73" numFmtId="0" xfId="0" applyAlignment="1" applyBorder="1" applyFont="1">
      <alignment readingOrder="0" shrinkToFit="0" vertical="top" wrapText="1"/>
    </xf>
    <xf borderId="2" fillId="7" fontId="74" numFmtId="0" xfId="0" applyAlignment="1" applyBorder="1" applyFont="1">
      <alignment horizontal="left" readingOrder="0" shrinkToFit="0" vertical="top" wrapText="1"/>
    </xf>
    <xf borderId="2" fillId="0" fontId="75" numFmtId="0" xfId="0" applyAlignment="1" applyBorder="1" applyFont="1">
      <alignment horizontal="left" readingOrder="0" shrinkToFit="0" vertical="top" wrapText="1"/>
    </xf>
    <xf borderId="2" fillId="0" fontId="50" numFmtId="0" xfId="0" applyAlignment="1" applyBorder="1" applyFont="1">
      <alignment readingOrder="0" shrinkToFit="0" vertical="top" wrapText="1"/>
    </xf>
    <xf borderId="0" fillId="0" fontId="76" numFmtId="0" xfId="0" applyAlignment="1" applyFont="1">
      <alignment readingOrder="0" shrinkToFit="0" vertical="top" wrapText="1"/>
    </xf>
    <xf borderId="2" fillId="0" fontId="77" numFmtId="0" xfId="0" applyAlignment="1" applyBorder="1" applyFont="1">
      <alignment readingOrder="0" shrinkToFit="0" vertical="top" wrapText="1"/>
    </xf>
    <xf borderId="2" fillId="0" fontId="78" numFmtId="0" xfId="0" applyAlignment="1" applyBorder="1" applyFont="1">
      <alignment readingOrder="0" shrinkToFit="0" vertical="top" wrapText="1"/>
    </xf>
    <xf borderId="2" fillId="0" fontId="79" numFmtId="0" xfId="0" applyAlignment="1" applyBorder="1" applyFont="1">
      <alignment readingOrder="0" shrinkToFit="0" vertical="top" wrapText="1"/>
    </xf>
    <xf borderId="2" fillId="0" fontId="77" numFmtId="0" xfId="0" applyAlignment="1" applyBorder="1" applyFont="1">
      <alignment readingOrder="0" shrinkToFit="0" vertical="center" wrapText="1"/>
    </xf>
    <xf borderId="2" fillId="0" fontId="50" numFmtId="0" xfId="0" applyAlignment="1" applyBorder="1" applyFont="1">
      <alignment readingOrder="0" shrinkToFit="0" wrapText="1"/>
    </xf>
    <xf borderId="2" fillId="0" fontId="80" numFmtId="0" xfId="0" applyAlignment="1" applyBorder="1" applyFont="1">
      <alignment readingOrder="0" shrinkToFit="0" vertical="center" wrapText="1"/>
    </xf>
    <xf borderId="2" fillId="0" fontId="1" numFmtId="0" xfId="0" applyAlignment="1" applyBorder="1" applyFont="1">
      <alignment readingOrder="0" shrinkToFit="0" wrapText="1"/>
    </xf>
    <xf borderId="2" fillId="0" fontId="76" numFmtId="0" xfId="0" applyAlignment="1" applyBorder="1" applyFont="1">
      <alignment horizontal="center" readingOrder="0" shrinkToFit="0" vertical="top" wrapText="1"/>
    </xf>
    <xf borderId="2" fillId="0" fontId="0" numFmtId="0" xfId="0" applyAlignment="1" applyBorder="1" applyFont="1">
      <alignment horizontal="left" readingOrder="0" shrinkToFit="0" vertical="center" wrapText="1"/>
    </xf>
    <xf borderId="2" fillId="0" fontId="42" numFmtId="0" xfId="0" applyAlignment="1" applyBorder="1" applyFont="1">
      <alignment readingOrder="0" shrinkToFit="0" vertical="bottom" wrapText="1"/>
    </xf>
    <xf borderId="2" fillId="0" fontId="76" numFmtId="0" xfId="0" applyAlignment="1" applyBorder="1" applyFont="1">
      <alignment readingOrder="0" shrinkToFit="0" vertical="top" wrapText="1"/>
    </xf>
    <xf borderId="2" fillId="0" fontId="1" numFmtId="0" xfId="0" applyBorder="1" applyFont="1"/>
    <xf borderId="2" fillId="0" fontId="42" numFmtId="0" xfId="0" applyAlignment="1" applyBorder="1" applyFont="1">
      <alignment horizontal="left" readingOrder="0" shrinkToFit="0" vertical="bottom" wrapText="1"/>
    </xf>
    <xf borderId="2" fillId="0" fontId="79" numFmtId="0" xfId="0" applyAlignment="1" applyBorder="1" applyFont="1">
      <alignment readingOrder="0" shrinkToFit="0" wrapText="1"/>
    </xf>
    <xf borderId="2" fillId="0" fontId="81" numFmtId="0" xfId="0" applyAlignment="1" applyBorder="1" applyFont="1">
      <alignment readingOrder="0" shrinkToFit="0" vertical="top" wrapText="1"/>
    </xf>
    <xf borderId="2" fillId="0" fontId="79" numFmtId="0" xfId="0" applyAlignment="1" applyBorder="1" applyFont="1">
      <alignment readingOrder="0" shrinkToFit="0" vertical="center" wrapText="1"/>
    </xf>
    <xf borderId="2" fillId="0" fontId="82" numFmtId="0" xfId="0" applyAlignment="1" applyBorder="1" applyFont="1">
      <alignment readingOrder="0" shrinkToFit="0" vertical="center" wrapText="1"/>
    </xf>
    <xf borderId="2" fillId="0" fontId="77" numFmtId="0" xfId="0" applyAlignment="1" applyBorder="1" applyFont="1">
      <alignment readingOrder="0" shrinkToFit="0" vertical="bottom" wrapText="1"/>
    </xf>
    <xf borderId="2" fillId="0" fontId="83" numFmtId="0" xfId="0" applyAlignment="1" applyBorder="1" applyFont="1">
      <alignment readingOrder="0" shrinkToFit="0" vertical="bottom" wrapText="1"/>
    </xf>
    <xf borderId="2" fillId="0" fontId="50" numFmtId="0" xfId="0" applyAlignment="1" applyBorder="1" applyFont="1">
      <alignment readingOrder="0" shrinkToFit="0" vertical="bottom" wrapText="1"/>
    </xf>
    <xf borderId="2" fillId="0" fontId="84" numFmtId="0" xfId="0" applyAlignment="1" applyBorder="1" applyFont="1">
      <alignment readingOrder="0" shrinkToFit="0" wrapText="1"/>
    </xf>
    <xf borderId="2" fillId="0" fontId="85" numFmtId="0" xfId="0" applyAlignment="1" applyBorder="1" applyFont="1">
      <alignment readingOrder="0" shrinkToFit="0" vertical="top" wrapText="1"/>
    </xf>
    <xf borderId="2" fillId="0" fontId="50" numFmtId="0" xfId="0" applyAlignment="1" applyBorder="1" applyFont="1">
      <alignment shrinkToFit="0" vertical="bottom" wrapText="1"/>
    </xf>
    <xf borderId="2" fillId="0" fontId="81" numFmtId="0" xfId="0" applyAlignment="1" applyBorder="1" applyFont="1">
      <alignment horizontal="left" readingOrder="0" shrinkToFit="0" vertical="top" wrapText="1"/>
    </xf>
    <xf borderId="2" fillId="0" fontId="50" numFmtId="0" xfId="0" applyAlignment="1" applyBorder="1" applyFont="1">
      <alignment shrinkToFit="0" vertical="bottom" wrapText="1"/>
    </xf>
    <xf borderId="2" fillId="0" fontId="82" numFmtId="0" xfId="0" applyAlignment="1" applyBorder="1" applyFont="1">
      <alignment readingOrder="0" shrinkToFit="0" vertical="top" wrapText="1"/>
    </xf>
    <xf borderId="2" fillId="0" fontId="86" numFmtId="0" xfId="0" applyAlignment="1" applyBorder="1" applyFont="1">
      <alignment readingOrder="0" shrinkToFit="0" vertical="top" wrapText="1"/>
    </xf>
    <xf borderId="2" fillId="0" fontId="87" numFmtId="0" xfId="0" applyAlignment="1" applyBorder="1" applyFont="1">
      <alignment readingOrder="0" shrinkToFit="0" vertical="top" wrapText="1"/>
    </xf>
    <xf borderId="2" fillId="0" fontId="88" numFmtId="0" xfId="0" applyAlignment="1" applyBorder="1" applyFont="1">
      <alignment shrinkToFit="0" vertical="bottom" wrapText="1"/>
    </xf>
    <xf borderId="2" fillId="0" fontId="81" numFmtId="0" xfId="0" applyAlignment="1" applyBorder="1" applyFont="1">
      <alignment readingOrder="0" shrinkToFit="0" vertical="top" wrapText="1"/>
    </xf>
    <xf borderId="2" fillId="0" fontId="88" numFmtId="0" xfId="0" applyAlignment="1" applyBorder="1" applyFont="1">
      <alignment shrinkToFit="0" vertical="top" wrapText="1"/>
    </xf>
    <xf borderId="2" fillId="0" fontId="89" numFmtId="0" xfId="0" applyAlignment="1" applyBorder="1" applyFont="1">
      <alignment readingOrder="0" shrinkToFit="0" vertical="top" wrapText="1"/>
    </xf>
    <xf borderId="2" fillId="0" fontId="5" numFmtId="0" xfId="0" applyAlignment="1" applyBorder="1" applyFont="1">
      <alignment shrinkToFit="0" vertical="bottom" wrapText="1"/>
    </xf>
    <xf borderId="2" fillId="0" fontId="90" numFmtId="0" xfId="0" applyAlignment="1" applyBorder="1" applyFont="1">
      <alignment readingOrder="0" shrinkToFit="0" vertical="top" wrapText="1"/>
    </xf>
    <xf borderId="2" fillId="0" fontId="91" numFmtId="0" xfId="0" applyAlignment="1" applyBorder="1" applyFont="1">
      <alignment shrinkToFit="0" vertical="bottom" wrapText="1"/>
    </xf>
    <xf borderId="2" fillId="7" fontId="92" numFmtId="0" xfId="0" applyAlignment="1" applyBorder="1" applyFont="1">
      <alignment horizontal="left" readingOrder="0" shrinkToFit="0" vertical="top" wrapText="1"/>
    </xf>
    <xf borderId="2" fillId="0" fontId="10" numFmtId="0" xfId="0" applyAlignment="1" applyBorder="1" applyFont="1">
      <alignment readingOrder="0" shrinkToFit="0" vertical="top" wrapText="1"/>
    </xf>
    <xf borderId="2" fillId="7" fontId="5" numFmtId="0" xfId="0" applyAlignment="1" applyBorder="1" applyFont="1">
      <alignment shrinkToFit="0" vertical="top" wrapText="1"/>
    </xf>
    <xf borderId="2" fillId="0" fontId="93" numFmtId="0" xfId="0" applyAlignment="1" applyBorder="1" applyFont="1">
      <alignment horizontal="left" readingOrder="0" shrinkToFit="0" vertical="top" wrapText="1"/>
    </xf>
    <xf borderId="0" fillId="0" fontId="94" numFmtId="0" xfId="0" applyAlignment="1" applyFont="1">
      <alignment horizontal="left" readingOrder="0" shrinkToFit="0" vertical="top" wrapText="1"/>
    </xf>
    <xf borderId="0" fillId="0" fontId="0" numFmtId="0" xfId="0" applyAlignment="1" applyFont="1">
      <alignment horizontal="left" shrinkToFit="0" vertical="top" wrapText="1"/>
    </xf>
    <xf borderId="0" fillId="0" fontId="95" numFmtId="0" xfId="0" applyAlignment="1" applyFont="1">
      <alignment horizontal="left" readingOrder="0" shrinkToFit="0" vertical="top" wrapText="1"/>
    </xf>
    <xf borderId="2" fillId="7" fontId="5" numFmtId="0" xfId="0" applyAlignment="1" applyBorder="1" applyFont="1">
      <alignment shrinkToFit="0" vertical="bottom" wrapText="1"/>
    </xf>
    <xf borderId="2" fillId="0" fontId="96" numFmtId="0" xfId="0" applyAlignment="1" applyBorder="1" applyFont="1">
      <alignment readingOrder="0" shrinkToFit="0" vertical="top" wrapText="1"/>
    </xf>
    <xf borderId="2" fillId="0" fontId="5" numFmtId="0" xfId="0" applyAlignment="1" applyBorder="1" applyFont="1">
      <alignment shrinkToFit="0" vertical="top" wrapText="1"/>
    </xf>
    <xf borderId="2" fillId="0" fontId="88" numFmtId="0" xfId="0" applyAlignment="1" applyBorder="1" applyFont="1">
      <alignment shrinkToFit="0" vertical="top" wrapText="1"/>
    </xf>
    <xf borderId="2" fillId="0" fontId="97" numFmtId="0" xfId="0" applyAlignment="1" applyBorder="1" applyFont="1">
      <alignment horizontal="left" readingOrder="0" shrinkToFit="0" vertical="center" wrapText="1"/>
    </xf>
    <xf borderId="0" fillId="0" fontId="98" numFmtId="0" xfId="0" applyAlignment="1" applyFont="1">
      <alignment horizontal="left" readingOrder="0" shrinkToFit="0" vertical="center" wrapText="1"/>
    </xf>
    <xf borderId="0" fillId="0" fontId="0" numFmtId="0" xfId="0" applyAlignment="1" applyFont="1">
      <alignment horizontal="left" shrinkToFit="0" vertical="center" wrapText="1"/>
    </xf>
    <xf borderId="0" fillId="0" fontId="99" numFmtId="0" xfId="0" applyAlignment="1" applyFont="1">
      <alignment horizontal="left" readingOrder="0" shrinkToFit="0" vertical="center" wrapText="1"/>
    </xf>
    <xf borderId="2" fillId="0" fontId="100" numFmtId="0" xfId="0" applyAlignment="1" applyBorder="1" applyFont="1">
      <alignment shrinkToFit="0" vertical="bottom" wrapText="1"/>
    </xf>
    <xf borderId="2" fillId="0" fontId="10" numFmtId="0" xfId="0" applyAlignment="1" applyBorder="1" applyFont="1">
      <alignment horizontal="left" readingOrder="0" shrinkToFit="0" vertical="top" wrapText="1"/>
    </xf>
    <xf borderId="2" fillId="0" fontId="5" numFmtId="0" xfId="0" applyAlignment="1" applyBorder="1" applyFont="1">
      <alignment readingOrder="0" shrinkToFit="0" vertical="bottom" wrapText="1"/>
    </xf>
    <xf borderId="2" fillId="0" fontId="0" numFmtId="0" xfId="0" applyAlignment="1" applyBorder="1" applyFont="1">
      <alignment horizontal="left" shrinkToFit="0" vertical="center" wrapText="1"/>
    </xf>
    <xf borderId="2" fillId="0" fontId="101" numFmtId="0" xfId="0" applyAlignment="1" applyBorder="1" applyFont="1">
      <alignment horizontal="left" readingOrder="0" shrinkToFit="0" vertical="center" wrapText="1"/>
    </xf>
    <xf borderId="2" fillId="0" fontId="88" numFmtId="0" xfId="0" applyAlignment="1" applyBorder="1" applyFont="1">
      <alignment horizontal="center" shrinkToFit="0" vertical="bottom" wrapText="1"/>
    </xf>
    <xf borderId="2" fillId="2" fontId="79" numFmtId="0" xfId="0" applyAlignment="1" applyBorder="1" applyFont="1">
      <alignment horizontal="left" readingOrder="0" shrinkToFit="0" wrapText="1"/>
    </xf>
    <xf borderId="2" fillId="0" fontId="102" numFmtId="0" xfId="0" applyAlignment="1" applyBorder="1" applyFont="1">
      <alignment readingOrder="0" shrinkToFit="0" vertical="top" wrapText="1"/>
    </xf>
    <xf borderId="2" fillId="0" fontId="103" numFmtId="0" xfId="0" applyAlignment="1" applyBorder="1" applyFont="1">
      <alignment shrinkToFit="0" vertical="top" wrapText="1"/>
    </xf>
    <xf borderId="2" fillId="0" fontId="62" numFmtId="0" xfId="0" applyAlignment="1" applyBorder="1" applyFont="1">
      <alignment horizontal="left" readingOrder="0" shrinkToFit="0" vertical="top" wrapText="1"/>
    </xf>
    <xf borderId="2" fillId="0" fontId="62" numFmtId="0" xfId="0" applyAlignment="1" applyBorder="1" applyFont="1">
      <alignment horizontal="left" readingOrder="0" shrinkToFit="0" vertical="center" wrapText="1"/>
    </xf>
    <xf borderId="2" fillId="0" fontId="104" numFmtId="0" xfId="0" applyAlignment="1" applyBorder="1" applyFont="1">
      <alignment horizontal="left" readingOrder="0" shrinkToFit="0" vertical="center" wrapText="1"/>
    </xf>
    <xf borderId="0" fillId="0" fontId="105" numFmtId="0" xfId="0" applyAlignment="1" applyFont="1">
      <alignment horizontal="left" readingOrder="0" shrinkToFit="0" vertical="center" wrapText="1"/>
    </xf>
    <xf borderId="0" fillId="0" fontId="62" numFmtId="0" xfId="0" applyAlignment="1" applyFont="1">
      <alignment horizontal="left" shrinkToFit="0" vertical="center" wrapText="1"/>
    </xf>
    <xf borderId="0" fillId="0" fontId="106" numFmtId="0" xfId="0" applyAlignment="1" applyFont="1">
      <alignment horizontal="left" readingOrder="0" shrinkToFit="0" vertical="center" wrapText="1"/>
    </xf>
    <xf borderId="2" fillId="7" fontId="107" numFmtId="166" xfId="0" applyAlignment="1" applyBorder="1" applyFont="1" applyNumberFormat="1">
      <alignment horizontal="left" readingOrder="0" shrinkToFit="0" vertical="top" wrapText="1"/>
    </xf>
    <xf borderId="2" fillId="0" fontId="108" numFmtId="0" xfId="0" applyAlignment="1" applyBorder="1" applyFont="1">
      <alignment shrinkToFit="0" vertical="top" wrapText="1"/>
    </xf>
    <xf borderId="2" fillId="0" fontId="10" numFmtId="0" xfId="0" applyAlignment="1" applyBorder="1" applyFont="1">
      <alignment shrinkToFit="0" vertical="top" wrapText="1"/>
    </xf>
    <xf borderId="2" fillId="10" fontId="109" numFmtId="0" xfId="0" applyAlignment="1" applyBorder="1" applyFill="1" applyFont="1">
      <alignment readingOrder="0" shrinkToFit="0" vertical="top" wrapText="1"/>
    </xf>
    <xf borderId="2" fillId="0" fontId="109" numFmtId="0" xfId="0" applyAlignment="1" applyBorder="1" applyFont="1">
      <alignment shrinkToFit="0" vertical="top" wrapText="1"/>
    </xf>
    <xf borderId="2" fillId="0" fontId="1" numFmtId="0" xfId="0" applyAlignment="1" applyBorder="1" applyFont="1">
      <alignment shrinkToFit="0" vertical="top" wrapText="1"/>
    </xf>
    <xf borderId="2" fillId="0" fontId="110" numFmtId="0" xfId="0" applyAlignment="1" applyBorder="1" applyFont="1">
      <alignment horizontal="left" readingOrder="0" shrinkToFit="0" vertical="top" wrapText="1"/>
    </xf>
    <xf borderId="2" fillId="2" fontId="79" numFmtId="0" xfId="0" applyAlignment="1" applyBorder="1" applyFont="1">
      <alignment readingOrder="0" shrinkToFit="0" vertical="top" wrapText="1"/>
    </xf>
    <xf borderId="2" fillId="0" fontId="111" numFmtId="166" xfId="0" applyAlignment="1" applyBorder="1" applyFont="1" applyNumberFormat="1">
      <alignment horizontal="left" readingOrder="0" shrinkToFit="0" vertical="top" wrapText="1"/>
    </xf>
    <xf borderId="2" fillId="11" fontId="10" numFmtId="0" xfId="0" applyAlignment="1" applyBorder="1" applyFill="1" applyFont="1">
      <alignment readingOrder="0" shrinkToFit="0" vertical="top" wrapText="1"/>
    </xf>
    <xf borderId="2" fillId="11" fontId="5" numFmtId="0" xfId="0" applyAlignment="1" applyBorder="1" applyFont="1">
      <alignment shrinkToFit="0" vertical="top" wrapText="1"/>
    </xf>
    <xf borderId="2" fillId="7" fontId="0" numFmtId="0" xfId="0" applyAlignment="1" applyBorder="1" applyFont="1">
      <alignment horizontal="left" readingOrder="0" shrinkToFit="0" vertical="top" wrapText="1"/>
    </xf>
    <xf borderId="2" fillId="7" fontId="112" numFmtId="0" xfId="0" applyAlignment="1" applyBorder="1" applyFont="1">
      <alignment horizontal="left" readingOrder="0" shrinkToFit="0" vertical="center" wrapText="1"/>
    </xf>
    <xf borderId="2" fillId="7" fontId="0" numFmtId="0" xfId="0" applyAlignment="1" applyBorder="1" applyFont="1">
      <alignment horizontal="left" shrinkToFit="0" vertical="center" wrapText="1"/>
    </xf>
    <xf borderId="2" fillId="7" fontId="113" numFmtId="0" xfId="0" applyAlignment="1" applyBorder="1" applyFont="1">
      <alignment horizontal="left" readingOrder="0" shrinkToFit="0" vertical="center" wrapText="1"/>
    </xf>
    <xf borderId="0" fillId="7" fontId="0" numFmtId="0" xfId="0" applyAlignment="1" applyFont="1">
      <alignment horizontal="left" shrinkToFit="0" vertical="center" wrapText="1"/>
    </xf>
    <xf borderId="2" fillId="2" fontId="10" numFmtId="0" xfId="0" applyAlignment="1" applyBorder="1" applyFont="1">
      <alignment readingOrder="0" shrinkToFit="0" vertical="top" wrapText="1"/>
    </xf>
    <xf borderId="2" fillId="2" fontId="0" numFmtId="0" xfId="0" applyAlignment="1" applyBorder="1" applyFont="1">
      <alignment horizontal="left" readingOrder="0" shrinkToFit="0" vertical="top" wrapText="1"/>
    </xf>
    <xf borderId="2" fillId="2" fontId="114" numFmtId="0" xfId="0" applyAlignment="1" applyBorder="1" applyFont="1">
      <alignment horizontal="left" readingOrder="0" shrinkToFit="0" vertical="top" wrapText="1"/>
    </xf>
    <xf borderId="2" fillId="12" fontId="10" numFmtId="0" xfId="0" applyAlignment="1" applyBorder="1" applyFill="1" applyFont="1">
      <alignment readingOrder="0" shrinkToFit="0" vertical="top" wrapText="1"/>
    </xf>
    <xf borderId="2" fillId="2" fontId="115" numFmtId="0" xfId="0" applyAlignment="1" applyBorder="1" applyFont="1">
      <alignment horizontal="left" readingOrder="0" shrinkToFit="0" vertical="top" wrapText="1"/>
    </xf>
    <xf borderId="2" fillId="2" fontId="116" numFmtId="0" xfId="0" applyAlignment="1" applyBorder="1" applyFont="1">
      <alignment readingOrder="0" shrinkToFit="0" vertical="top" wrapText="1"/>
    </xf>
    <xf borderId="2" fillId="2" fontId="10" numFmtId="0" xfId="0" applyAlignment="1" applyBorder="1" applyFont="1">
      <alignment readingOrder="0" shrinkToFit="0" vertical="top" wrapText="1"/>
    </xf>
    <xf borderId="2" fillId="7" fontId="5" numFmtId="0" xfId="0" applyAlignment="1" applyBorder="1" applyFont="1">
      <alignment readingOrder="0" shrinkToFit="0" vertical="top" wrapText="1"/>
    </xf>
    <xf borderId="2" fillId="0" fontId="117" numFmtId="0" xfId="0" applyAlignment="1" applyBorder="1" applyFont="1">
      <alignment readingOrder="0" vertical="top"/>
    </xf>
    <xf borderId="2" fillId="0" fontId="39" numFmtId="0" xfId="0" applyAlignment="1" applyBorder="1" applyFont="1">
      <alignment readingOrder="0" shrinkToFit="0" vertical="top" wrapText="1"/>
    </xf>
    <xf borderId="2" fillId="7" fontId="10" numFmtId="0" xfId="0" applyAlignment="1" applyBorder="1" applyFont="1">
      <alignment shrinkToFit="0" vertical="top" wrapText="1"/>
    </xf>
    <xf borderId="2" fillId="0" fontId="10" numFmtId="0" xfId="0" applyAlignment="1" applyBorder="1" applyFont="1">
      <alignment readingOrder="0" shrinkToFit="0" vertical="top" wrapText="1"/>
    </xf>
    <xf borderId="2" fillId="2" fontId="5" numFmtId="0" xfId="0" applyAlignment="1" applyBorder="1" applyFont="1">
      <alignment readingOrder="0" shrinkToFit="0" vertical="top" wrapText="1"/>
    </xf>
    <xf borderId="2" fillId="2" fontId="88" numFmtId="0" xfId="0" applyAlignment="1" applyBorder="1" applyFont="1">
      <alignment readingOrder="0" shrinkToFit="0" vertical="top" wrapText="1"/>
    </xf>
    <xf borderId="2" fillId="2" fontId="1" numFmtId="0" xfId="0" applyAlignment="1" applyBorder="1" applyFont="1">
      <alignment readingOrder="0" shrinkToFit="0" vertical="top" wrapText="1"/>
    </xf>
    <xf borderId="2" fillId="2" fontId="5" numFmtId="0" xfId="0" applyAlignment="1" applyBorder="1" applyFont="1">
      <alignment shrinkToFit="0" vertical="top" wrapText="1"/>
    </xf>
    <xf borderId="2" fillId="2" fontId="5" numFmtId="0" xfId="0" applyAlignment="1" applyBorder="1" applyFont="1">
      <alignment shrinkToFit="0" wrapText="1"/>
    </xf>
    <xf borderId="2" fillId="2" fontId="5" numFmtId="0" xfId="0" applyBorder="1" applyFont="1"/>
    <xf borderId="2" fillId="2" fontId="5" numFmtId="0" xfId="0" applyBorder="1" applyFont="1"/>
    <xf borderId="2" fillId="13" fontId="5" numFmtId="0" xfId="0" applyBorder="1" applyFill="1" applyFont="1"/>
    <xf borderId="0" fillId="13" fontId="5" numFmtId="0" xfId="0" applyFont="1"/>
    <xf borderId="2" fillId="7" fontId="118" numFmtId="166" xfId="0" applyAlignment="1" applyBorder="1" applyFont="1" applyNumberFormat="1">
      <alignment horizontal="left" readingOrder="0" shrinkToFit="0" vertical="top" wrapText="1"/>
    </xf>
    <xf borderId="2" fillId="5" fontId="5" numFmtId="0" xfId="0" applyAlignment="1" applyBorder="1" applyFont="1">
      <alignment readingOrder="0" shrinkToFit="0" vertical="top" wrapText="1"/>
    </xf>
    <xf borderId="2" fillId="5" fontId="5" numFmtId="0" xfId="0" applyAlignment="1" applyBorder="1" applyFont="1">
      <alignment shrinkToFit="0" vertical="top" wrapText="1"/>
    </xf>
    <xf borderId="2" fillId="5" fontId="1" numFmtId="0" xfId="0" applyAlignment="1" applyBorder="1" applyFont="1">
      <alignment readingOrder="0" shrinkToFit="0" vertical="top" wrapText="1"/>
    </xf>
    <xf borderId="2" fillId="5" fontId="5" numFmtId="0" xfId="0" applyAlignment="1" applyBorder="1" applyFont="1">
      <alignment shrinkToFit="0" vertical="top" wrapText="1"/>
    </xf>
    <xf borderId="2" fillId="5" fontId="5" numFmtId="0" xfId="0" applyAlignment="1" applyBorder="1" applyFont="1">
      <alignment shrinkToFit="0" wrapText="1"/>
    </xf>
    <xf borderId="2" fillId="5" fontId="5" numFmtId="0" xfId="0" applyBorder="1" applyFont="1"/>
    <xf borderId="2" fillId="5" fontId="5" numFmtId="0" xfId="0" applyBorder="1" applyFont="1"/>
    <xf borderId="2" fillId="2" fontId="4" numFmtId="0" xfId="0" applyAlignment="1" applyBorder="1" applyFont="1">
      <alignment readingOrder="0" shrinkToFit="0" vertical="top" wrapText="1"/>
    </xf>
    <xf borderId="2" fillId="2" fontId="88" numFmtId="0" xfId="0" applyAlignment="1" applyBorder="1" applyFont="1">
      <alignment shrinkToFit="0" vertical="top" wrapText="1"/>
    </xf>
    <xf borderId="2" fillId="5" fontId="88" numFmtId="0" xfId="0" applyAlignment="1" applyBorder="1" applyFont="1">
      <alignment shrinkToFit="0" vertical="top" wrapText="1"/>
    </xf>
    <xf borderId="2" fillId="2" fontId="5" numFmtId="0" xfId="0" applyAlignment="1" applyBorder="1" applyFont="1">
      <alignment readingOrder="0" shrinkToFit="0" vertical="top" wrapText="1"/>
    </xf>
    <xf borderId="2" fillId="5" fontId="5" numFmtId="0" xfId="0" applyAlignment="1" applyBorder="1" applyFont="1">
      <alignment readingOrder="0" shrinkToFit="0" vertical="top" wrapText="1"/>
    </xf>
    <xf borderId="2" fillId="5" fontId="88" numFmtId="0" xfId="0" applyAlignment="1" applyBorder="1" applyFont="1">
      <alignment shrinkToFit="0" vertical="top" wrapText="1"/>
    </xf>
    <xf borderId="2" fillId="7" fontId="0" numFmtId="0" xfId="0" applyAlignment="1" applyBorder="1" applyFont="1">
      <alignment horizontal="left" readingOrder="0" shrinkToFit="0" vertical="top" wrapText="1"/>
    </xf>
    <xf borderId="2" fillId="2" fontId="10" numFmtId="0" xfId="0" applyAlignment="1" applyBorder="1" applyFont="1">
      <alignment shrinkToFit="0" vertical="top" wrapText="1"/>
    </xf>
    <xf borderId="2" fillId="7" fontId="119" numFmtId="0" xfId="0" applyAlignment="1" applyBorder="1" applyFont="1">
      <alignment shrinkToFit="0" vertical="top" wrapText="1"/>
    </xf>
    <xf borderId="2" fillId="7" fontId="120" numFmtId="167" xfId="0" applyAlignment="1" applyBorder="1" applyFont="1" applyNumberFormat="1">
      <alignment horizontal="left" readingOrder="0" shrinkToFit="0" vertical="top" wrapText="1"/>
    </xf>
    <xf borderId="2" fillId="7" fontId="121" numFmtId="0" xfId="0" applyAlignment="1" applyBorder="1" applyFont="1">
      <alignment horizontal="left" readingOrder="0" shrinkToFit="0" vertical="top" wrapText="1"/>
    </xf>
    <xf borderId="2" fillId="2" fontId="10" numFmtId="0" xfId="0" applyAlignment="1" applyBorder="1" applyFont="1">
      <alignment readingOrder="0" shrinkToFit="0" vertical="center" wrapText="1"/>
    </xf>
    <xf borderId="2" fillId="7" fontId="5" numFmtId="0" xfId="0" applyAlignment="1" applyBorder="1" applyFont="1">
      <alignment shrinkToFit="0" wrapText="1"/>
    </xf>
    <xf borderId="2" fillId="2" fontId="0" numFmtId="0" xfId="0" applyAlignment="1" applyBorder="1" applyFont="1">
      <alignment horizontal="left" readingOrder="0" shrinkToFit="0" vertical="center" wrapText="1"/>
    </xf>
    <xf borderId="2" fillId="7" fontId="122" numFmtId="0" xfId="0" applyAlignment="1" applyBorder="1" applyFont="1">
      <alignment horizontal="left" readingOrder="0" shrinkToFit="0" vertical="center" wrapText="1"/>
    </xf>
    <xf borderId="2" fillId="7" fontId="123" numFmtId="168" xfId="0" applyAlignment="1" applyBorder="1" applyFont="1" applyNumberFormat="1">
      <alignment horizontal="left" readingOrder="0" shrinkToFit="0" vertical="center" wrapText="1"/>
    </xf>
    <xf borderId="2" fillId="2" fontId="0" numFmtId="0" xfId="0" applyAlignment="1" applyBorder="1" applyFont="1">
      <alignment horizontal="left" readingOrder="0" shrinkToFit="0" vertical="center" wrapText="1"/>
    </xf>
    <xf borderId="2" fillId="2" fontId="124" numFmtId="0" xfId="0" applyAlignment="1" applyBorder="1" applyFont="1">
      <alignment horizontal="left" readingOrder="0" shrinkToFit="0" vertical="center" wrapText="1"/>
    </xf>
    <xf borderId="2" fillId="7" fontId="125" numFmtId="0" xfId="0" applyAlignment="1" applyBorder="1" applyFont="1">
      <alignment shrinkToFit="0" wrapText="1"/>
    </xf>
    <xf borderId="2" fillId="7" fontId="10" numFmtId="0" xfId="0" applyAlignment="1" applyBorder="1" applyFont="1">
      <alignment shrinkToFit="0" wrapText="1"/>
    </xf>
    <xf borderId="2" fillId="2" fontId="126" numFmtId="0" xfId="0" applyAlignment="1" applyBorder="1" applyFont="1">
      <alignment horizontal="left" readingOrder="0" shrinkToFit="0" vertical="center" wrapText="1"/>
    </xf>
    <xf borderId="2" fillId="2" fontId="127" numFmtId="0" xfId="0" applyAlignment="1" applyBorder="1" applyFont="1">
      <alignment readingOrder="0" shrinkToFit="0" wrapText="1"/>
    </xf>
    <xf borderId="2" fillId="2" fontId="128" numFmtId="0" xfId="0" applyAlignment="1" applyBorder="1" applyFont="1">
      <alignment shrinkToFit="0" vertical="bottom" wrapText="1"/>
    </xf>
    <xf borderId="2" fillId="2" fontId="129" numFmtId="0" xfId="0" applyAlignment="1" applyBorder="1" applyFont="1">
      <alignment readingOrder="0" shrinkToFit="0" vertical="center" wrapText="1"/>
    </xf>
    <xf borderId="2" fillId="7" fontId="0" numFmtId="0" xfId="0" applyAlignment="1" applyBorder="1" applyFont="1">
      <alignment horizontal="left" readingOrder="0" shrinkToFit="0" vertical="center" wrapText="1"/>
    </xf>
    <xf borderId="2" fillId="7" fontId="5" numFmtId="0" xfId="0" applyAlignment="1" applyBorder="1" applyFont="1">
      <alignment shrinkToFit="0" wrapText="1"/>
    </xf>
    <xf borderId="2" fillId="14" fontId="130" numFmtId="0" xfId="0" applyAlignment="1" applyBorder="1" applyFill="1" applyFont="1">
      <alignment readingOrder="0" shrinkToFit="0" vertical="center" wrapText="1"/>
    </xf>
    <xf borderId="2" fillId="0" fontId="43" numFmtId="0" xfId="0" applyAlignment="1" applyBorder="1" applyFont="1">
      <alignment horizontal="left" readingOrder="0" shrinkToFit="0" vertical="center" wrapText="1"/>
    </xf>
    <xf borderId="2" fillId="0" fontId="131" numFmtId="0" xfId="0" applyAlignment="1" applyBorder="1" applyFont="1">
      <alignment readingOrder="0" shrinkToFit="0" vertical="center" wrapText="1"/>
    </xf>
    <xf borderId="2" fillId="0" fontId="132" numFmtId="0" xfId="0" applyAlignment="1" applyBorder="1" applyFont="1">
      <alignment readingOrder="0" shrinkToFit="0" vertical="center" wrapText="1"/>
    </xf>
    <xf borderId="2" fillId="2" fontId="61" numFmtId="0" xfId="0" applyAlignment="1" applyBorder="1" applyFont="1">
      <alignment readingOrder="0" shrinkToFit="0" vertical="center" wrapText="1"/>
    </xf>
    <xf borderId="2" fillId="0" fontId="43" numFmtId="0" xfId="0" applyAlignment="1" applyBorder="1" applyFont="1">
      <alignment shrinkToFit="0" vertical="center" wrapText="1"/>
    </xf>
    <xf borderId="2" fillId="0" fontId="0" numFmtId="0" xfId="0" applyAlignment="1" applyBorder="1" applyFont="1">
      <alignment horizontal="left" shrinkToFit="0" vertical="center" wrapText="1"/>
    </xf>
    <xf borderId="2" fillId="7" fontId="133" numFmtId="0" xfId="0" applyAlignment="1" applyBorder="1" applyFont="1">
      <alignment readingOrder="0" shrinkToFit="0" vertical="center" wrapText="1"/>
    </xf>
    <xf borderId="2" fillId="2" fontId="0" numFmtId="0" xfId="0" applyAlignment="1" applyBorder="1" applyFont="1">
      <alignment readingOrder="0" shrinkToFit="0" wrapText="1"/>
    </xf>
    <xf borderId="2" fillId="7" fontId="134" numFmtId="0" xfId="0" applyAlignment="1" applyBorder="1" applyFont="1">
      <alignment horizontal="left" readingOrder="0" shrinkToFit="0" vertical="bottom" wrapText="1"/>
    </xf>
    <xf borderId="2" fillId="7" fontId="0" numFmtId="0" xfId="0" applyAlignment="1" applyBorder="1" applyFont="1">
      <alignment horizontal="left" shrinkToFit="0" vertical="bottom" wrapText="1"/>
    </xf>
    <xf borderId="2" fillId="7" fontId="135" numFmtId="168" xfId="0" applyAlignment="1" applyBorder="1" applyFont="1" applyNumberFormat="1">
      <alignment horizontal="left" readingOrder="0"/>
    </xf>
    <xf borderId="2" fillId="7" fontId="0" numFmtId="0" xfId="0" applyAlignment="1" applyBorder="1" applyFont="1">
      <alignment readingOrder="0" shrinkToFit="0" vertical="center" wrapText="1"/>
    </xf>
    <xf borderId="2" fillId="0" fontId="0" numFmtId="0" xfId="0" applyAlignment="1" applyBorder="1" applyFont="1">
      <alignment readingOrder="0" shrinkToFit="0" vertical="center" wrapText="1"/>
    </xf>
    <xf borderId="2" fillId="2" fontId="10" numFmtId="0" xfId="0" applyAlignment="1" applyBorder="1" applyFont="1">
      <alignment shrinkToFit="0" wrapText="1"/>
    </xf>
    <xf borderId="2" fillId="0" fontId="0" numFmtId="0" xfId="0" applyAlignment="1" applyBorder="1" applyFont="1">
      <alignment horizontal="left" readingOrder="0" shrinkToFit="0" vertical="center" wrapText="1"/>
    </xf>
    <xf borderId="2" fillId="0" fontId="0" numFmtId="0" xfId="0" applyAlignment="1" applyBorder="1" applyFont="1">
      <alignment readingOrder="0" shrinkToFit="0" wrapText="1"/>
    </xf>
    <xf borderId="2" fillId="0" fontId="136" numFmtId="0" xfId="0" applyAlignment="1" applyBorder="1" applyFont="1">
      <alignment readingOrder="0"/>
    </xf>
    <xf borderId="2" fillId="2" fontId="0" numFmtId="0" xfId="0" applyAlignment="1" applyBorder="1" applyFont="1">
      <alignment shrinkToFit="0" vertical="bottom" wrapText="1"/>
    </xf>
    <xf borderId="2" fillId="2" fontId="0" numFmtId="0" xfId="0" applyAlignment="1" applyBorder="1" applyFont="1">
      <alignment shrinkToFit="0" wrapText="1"/>
    </xf>
    <xf borderId="2" fillId="2" fontId="0" numFmtId="0" xfId="0" applyAlignment="1" applyBorder="1" applyFont="1">
      <alignment horizontal="left" shrinkToFit="0" vertical="center" wrapText="1"/>
    </xf>
    <xf borderId="0" fillId="2" fontId="0" numFmtId="0" xfId="0" applyAlignment="1" applyFont="1">
      <alignment horizontal="left" shrinkToFit="0" vertical="center" wrapText="1"/>
    </xf>
    <xf borderId="2" fillId="0" fontId="137" numFmtId="0" xfId="0" applyAlignment="1" applyBorder="1" applyFont="1">
      <alignment readingOrder="0" shrinkToFit="0" wrapText="1"/>
    </xf>
    <xf borderId="2" fillId="0" fontId="138" numFmtId="0" xfId="0" applyAlignment="1" applyBorder="1" applyFont="1">
      <alignment readingOrder="0"/>
    </xf>
    <xf borderId="2" fillId="2" fontId="5" numFmtId="0" xfId="0" applyAlignment="1" applyBorder="1" applyFont="1">
      <alignment shrinkToFit="0" vertical="bottom" wrapText="1"/>
    </xf>
    <xf borderId="2" fillId="2" fontId="5" numFmtId="0" xfId="0" applyAlignment="1" applyBorder="1" applyFont="1">
      <alignment shrinkToFit="0" wrapText="1"/>
    </xf>
    <xf borderId="2" fillId="2" fontId="139" numFmtId="0" xfId="0" applyAlignment="1" applyBorder="1" applyFont="1">
      <alignment horizontal="left" shrinkToFit="0" vertical="center" wrapText="1"/>
    </xf>
    <xf borderId="0" fillId="2" fontId="139" numFmtId="0" xfId="0" applyAlignment="1" applyFont="1">
      <alignment horizontal="left" shrinkToFit="0" vertical="center" wrapText="1"/>
    </xf>
    <xf borderId="2" fillId="2" fontId="5" numFmtId="0" xfId="0" applyAlignment="1" applyBorder="1" applyFont="1">
      <alignment readingOrder="0" shrinkToFit="0" wrapText="1"/>
    </xf>
    <xf borderId="2" fillId="0" fontId="140" numFmtId="0" xfId="0" applyAlignment="1" applyBorder="1" applyFont="1">
      <alignment horizontal="left" readingOrder="0" shrinkToFit="0" vertical="center" wrapText="1"/>
    </xf>
    <xf borderId="2" fillId="0" fontId="0" numFmtId="0" xfId="0" applyAlignment="1" applyBorder="1" applyFont="1">
      <alignment horizontal="center" readingOrder="0" shrinkToFit="0" wrapText="1"/>
    </xf>
    <xf borderId="2" fillId="15" fontId="0" numFmtId="0" xfId="0" applyAlignment="1" applyBorder="1" applyFill="1" applyFont="1">
      <alignment horizontal="left" readingOrder="0" shrinkToFit="0" vertical="center" wrapText="1"/>
    </xf>
    <xf borderId="2" fillId="0" fontId="5" numFmtId="0" xfId="0" applyAlignment="1" applyBorder="1" applyFont="1">
      <alignment shrinkToFit="0" wrapText="1"/>
    </xf>
    <xf borderId="2" fillId="0" fontId="1" numFmtId="0" xfId="0" applyAlignment="1" applyBorder="1" applyFont="1">
      <alignment shrinkToFit="0" wrapText="1"/>
    </xf>
    <xf borderId="2" fillId="2" fontId="0" numFmtId="0" xfId="0" applyAlignment="1" applyBorder="1" applyFont="1">
      <alignment horizontal="left" readingOrder="0" shrinkToFit="0" vertical="center" wrapText="1"/>
    </xf>
    <xf borderId="2" fillId="0" fontId="0" numFmtId="0" xfId="0" applyAlignment="1" applyBorder="1" applyFont="1">
      <alignment readingOrder="0" shrinkToFit="0" vertical="center" wrapText="1"/>
    </xf>
    <xf borderId="2" fillId="0" fontId="141" numFmtId="0" xfId="0" applyAlignment="1" applyBorder="1" applyFont="1">
      <alignment horizontal="left" readingOrder="0" shrinkToFit="0" vertical="center" wrapText="1"/>
    </xf>
    <xf borderId="2" fillId="2" fontId="0" numFmtId="0" xfId="0" applyAlignment="1" applyBorder="1" applyFont="1">
      <alignment readingOrder="0" shrinkToFit="0" vertical="center" wrapText="1"/>
    </xf>
    <xf borderId="2" fillId="0" fontId="10" numFmtId="0" xfId="0" applyAlignment="1" applyBorder="1" applyFont="1">
      <alignment shrinkToFit="0" vertical="bottom" wrapText="1"/>
    </xf>
    <xf borderId="2" fillId="0" fontId="142" numFmtId="0" xfId="0" applyAlignment="1" applyBorder="1" applyFont="1">
      <alignment readingOrder="0" shrinkToFit="0" wrapText="1"/>
    </xf>
    <xf borderId="2" fillId="0" fontId="143" numFmtId="0" xfId="0" applyAlignment="1" applyBorder="1" applyFont="1">
      <alignment readingOrder="0" shrinkToFit="0" wrapText="1"/>
    </xf>
    <xf borderId="2" fillId="2" fontId="5" numFmtId="0" xfId="0" applyAlignment="1" applyBorder="1" applyFont="1">
      <alignment shrinkToFit="0" vertical="bottom" wrapText="1"/>
    </xf>
    <xf borderId="2" fillId="2" fontId="144" numFmtId="0" xfId="0" applyAlignment="1" applyBorder="1" applyFont="1">
      <alignment readingOrder="0" shrinkToFit="0" wrapText="1"/>
    </xf>
    <xf borderId="2" fillId="2" fontId="0" numFmtId="0" xfId="0" applyAlignment="1" applyBorder="1" applyFont="1">
      <alignment shrinkToFit="0" vertical="bottom" wrapText="1"/>
    </xf>
    <xf borderId="2" fillId="2" fontId="0" numFmtId="0" xfId="0" applyAlignment="1" applyBorder="1" applyFont="1">
      <alignment shrinkToFit="0" wrapText="1"/>
    </xf>
    <xf borderId="2" fillId="2" fontId="0" numFmtId="0" xfId="0" applyAlignment="1" applyBorder="1" applyFont="1">
      <alignment readingOrder="0" shrinkToFit="0" wrapText="1"/>
    </xf>
    <xf borderId="2" fillId="0" fontId="0" numFmtId="0" xfId="0" applyAlignment="1" applyBorder="1" applyFont="1">
      <alignment readingOrder="0" shrinkToFit="0" vertical="center" wrapText="1"/>
    </xf>
    <xf borderId="2" fillId="0" fontId="43" numFmtId="0" xfId="0" applyAlignment="1" applyBorder="1" applyFont="1">
      <alignment readingOrder="0" shrinkToFit="0" wrapText="1"/>
    </xf>
    <xf borderId="2" fillId="0" fontId="145" numFmtId="0" xfId="0" applyAlignment="1" applyBorder="1" applyFont="1">
      <alignment readingOrder="0" shrinkToFit="0" vertical="center" wrapText="1"/>
    </xf>
    <xf borderId="2" fillId="0" fontId="146" numFmtId="0" xfId="0" applyAlignment="1" applyBorder="1" applyFont="1">
      <alignment shrinkToFit="0" vertical="bottom" wrapText="1"/>
    </xf>
    <xf borderId="2" fillId="0" fontId="10" numFmtId="0" xfId="0" applyAlignment="1" applyBorder="1" applyFont="1">
      <alignment shrinkToFit="0" vertical="bottom" wrapText="1"/>
    </xf>
    <xf borderId="2" fillId="0" fontId="43" numFmtId="0" xfId="0" applyAlignment="1" applyBorder="1" applyFont="1">
      <alignment readingOrder="0" shrinkToFit="0" wrapText="1"/>
    </xf>
    <xf borderId="2" fillId="0" fontId="1" numFmtId="0" xfId="0" applyAlignment="1" applyBorder="1" applyFont="1">
      <alignment readingOrder="0" shrinkToFit="0" wrapText="1"/>
    </xf>
    <xf borderId="2" fillId="0" fontId="147" numFmtId="0" xfId="0" applyAlignment="1" applyBorder="1" applyFont="1">
      <alignment readingOrder="0" shrinkToFit="0" vertical="center" wrapText="1"/>
    </xf>
    <xf borderId="2" fillId="0" fontId="43" numFmtId="0" xfId="0" applyAlignment="1" applyBorder="1" applyFont="1">
      <alignment readingOrder="0" shrinkToFit="0" vertical="center" wrapText="1"/>
    </xf>
    <xf borderId="2" fillId="0" fontId="148" numFmtId="0" xfId="0" applyAlignment="1" applyBorder="1" applyFont="1">
      <alignment readingOrder="0" shrinkToFit="0" wrapText="1"/>
    </xf>
    <xf borderId="2" fillId="0" fontId="149" numFmtId="0" xfId="0" applyAlignment="1" applyBorder="1" applyFont="1">
      <alignment readingOrder="0" shrinkToFit="0" wrapText="1"/>
    </xf>
    <xf borderId="2" fillId="0" fontId="150" numFmtId="0" xfId="0" applyAlignment="1" applyBorder="1" applyFont="1">
      <alignment shrinkToFit="0" vertical="bottom" wrapText="1"/>
    </xf>
    <xf borderId="2" fillId="2" fontId="43" numFmtId="0" xfId="0" applyAlignment="1" applyBorder="1" applyFont="1">
      <alignment readingOrder="0" shrinkToFit="0" vertical="center" wrapText="1"/>
    </xf>
    <xf borderId="2" fillId="2" fontId="151" numFmtId="0" xfId="0" applyAlignment="1" applyBorder="1" applyFont="1">
      <alignment readingOrder="0" shrinkToFit="0" vertical="center" wrapText="1"/>
    </xf>
    <xf borderId="2" fillId="2" fontId="148" numFmtId="0" xfId="0" applyAlignment="1" applyBorder="1" applyFont="1">
      <alignment readingOrder="0" shrinkToFit="0" vertical="center" wrapText="1"/>
    </xf>
    <xf borderId="2" fillId="0" fontId="152" numFmtId="0" xfId="0" applyAlignment="1" applyBorder="1" applyFont="1">
      <alignment readingOrder="0" shrinkToFit="0" vertical="center" wrapText="1"/>
    </xf>
    <xf borderId="2" fillId="0" fontId="43" numFmtId="0" xfId="0" applyAlignment="1" applyBorder="1" applyFont="1">
      <alignment readingOrder="0" shrinkToFit="0" vertical="center" wrapText="1"/>
    </xf>
    <xf borderId="2" fillId="2" fontId="1" numFmtId="0" xfId="0" applyAlignment="1" applyBorder="1" applyFont="1">
      <alignment readingOrder="0" shrinkToFit="0" vertical="center" wrapText="1"/>
    </xf>
    <xf borderId="2" fillId="2" fontId="153" numFmtId="0" xfId="0" applyAlignment="1" applyBorder="1" applyFont="1">
      <alignment readingOrder="0" shrinkToFit="0" vertical="center" wrapText="1"/>
    </xf>
    <xf borderId="2" fillId="2" fontId="61" numFmtId="0" xfId="0" applyAlignment="1" applyBorder="1" applyFont="1">
      <alignment readingOrder="0" shrinkToFit="0" wrapText="1"/>
    </xf>
    <xf borderId="2" fillId="2" fontId="65" numFmtId="0" xfId="0" applyAlignment="1" applyBorder="1" applyFont="1">
      <alignment readingOrder="0" shrinkToFit="0" wrapText="1"/>
    </xf>
    <xf borderId="2" fillId="2" fontId="10" numFmtId="0" xfId="0" applyAlignment="1" applyBorder="1" applyFont="1">
      <alignment readingOrder="0" shrinkToFit="0" wrapText="1"/>
    </xf>
    <xf borderId="2" fillId="2" fontId="5" numFmtId="0" xfId="0" applyAlignment="1" applyBorder="1" applyFont="1">
      <alignment shrinkToFit="0" wrapText="1"/>
    </xf>
    <xf borderId="2" fillId="2" fontId="43" numFmtId="0" xfId="0" applyAlignment="1" applyBorder="1" applyFont="1">
      <alignment shrinkToFit="0" vertical="center" wrapText="1"/>
    </xf>
    <xf borderId="2" fillId="2" fontId="1" numFmtId="0" xfId="0" applyAlignment="1" applyBorder="1" applyFont="1">
      <alignment shrinkToFit="0" vertical="center" wrapText="1"/>
    </xf>
    <xf borderId="2" fillId="2" fontId="5" numFmtId="0" xfId="0" applyAlignment="1" applyBorder="1" applyFont="1">
      <alignment shrinkToFit="0" vertical="center" wrapText="1"/>
    </xf>
    <xf borderId="2" fillId="2" fontId="5" numFmtId="0" xfId="0" applyAlignment="1" applyBorder="1" applyFont="1">
      <alignment readingOrder="0" shrinkToFit="0" vertical="center" wrapText="1"/>
    </xf>
    <xf borderId="2" fillId="0" fontId="10" numFmtId="0" xfId="0" applyAlignment="1" applyBorder="1" applyFont="1">
      <alignment readingOrder="0" shrinkToFit="0" vertical="center" wrapText="1"/>
    </xf>
    <xf borderId="2" fillId="16" fontId="5" numFmtId="0" xfId="0" applyAlignment="1" applyBorder="1" applyFill="1" applyFont="1">
      <alignment shrinkToFit="0" vertical="center" wrapText="1"/>
    </xf>
    <xf borderId="2" fillId="13" fontId="139" numFmtId="0" xfId="0" applyAlignment="1" applyBorder="1" applyFont="1">
      <alignment horizontal="left" shrinkToFit="0" vertical="center" wrapText="1"/>
    </xf>
    <xf borderId="0" fillId="13" fontId="139" numFmtId="0" xfId="0" applyAlignment="1" applyFont="1">
      <alignment horizontal="left" shrinkToFit="0" vertical="center" wrapText="1"/>
    </xf>
    <xf borderId="2" fillId="5" fontId="5" numFmtId="0" xfId="0" applyAlignment="1" applyBorder="1" applyFont="1">
      <alignment shrinkToFit="0" wrapText="1"/>
    </xf>
    <xf borderId="2" fillId="5" fontId="0" numFmtId="0" xfId="0" applyAlignment="1" applyBorder="1" applyFont="1">
      <alignment horizontal="left" readingOrder="0" shrinkToFit="0" vertical="center" wrapText="1"/>
    </xf>
    <xf borderId="2" fillId="5" fontId="0" numFmtId="0" xfId="0" applyAlignment="1" applyBorder="1" applyFont="1">
      <alignment readingOrder="0" shrinkToFit="0" vertical="center" wrapText="1"/>
    </xf>
    <xf borderId="2" fillId="5" fontId="10" numFmtId="0" xfId="0" applyAlignment="1" applyBorder="1" applyFont="1">
      <alignment readingOrder="0" shrinkToFit="0" vertical="center" wrapText="1"/>
    </xf>
    <xf borderId="2" fillId="2" fontId="10" numFmtId="0" xfId="0" applyAlignment="1" applyBorder="1" applyFont="1">
      <alignment shrinkToFit="0" vertical="bottom" wrapText="1"/>
    </xf>
    <xf borderId="2" fillId="0" fontId="0" numFmtId="0" xfId="0" applyAlignment="1" applyBorder="1" applyFont="1">
      <alignment readingOrder="0" shrinkToFit="0" wrapText="1"/>
    </xf>
    <xf borderId="2" fillId="0" fontId="76" numFmtId="0" xfId="0" applyAlignment="1" applyBorder="1" applyFont="1">
      <alignment readingOrder="0" shrinkToFit="0" wrapText="1"/>
    </xf>
    <xf borderId="2" fillId="16" fontId="5" numFmtId="0" xfId="0" applyAlignment="1" applyBorder="1" applyFont="1">
      <alignment shrinkToFit="0" vertical="bottom" wrapText="1"/>
    </xf>
    <xf borderId="2" fillId="16" fontId="5" numFmtId="0" xfId="0" applyAlignment="1" applyBorder="1" applyFont="1">
      <alignment shrinkToFit="0" wrapText="1"/>
    </xf>
    <xf borderId="2" fillId="0" fontId="1" numFmtId="0" xfId="0" applyAlignment="1" applyBorder="1" applyFont="1">
      <alignment readingOrder="0" shrinkToFit="0" vertical="center" wrapText="1"/>
    </xf>
    <xf borderId="2" fillId="5" fontId="9" numFmtId="0" xfId="0" applyAlignment="1" applyBorder="1" applyFont="1">
      <alignment horizontal="left" readingOrder="0" shrinkToFit="0" wrapText="1"/>
    </xf>
    <xf borderId="2" fillId="0" fontId="1" numFmtId="0" xfId="0" applyAlignment="1" applyBorder="1" applyFont="1">
      <alignment shrinkToFit="0" vertical="center" wrapText="1"/>
    </xf>
    <xf borderId="2" fillId="2" fontId="5" numFmtId="0" xfId="0" applyAlignment="1" applyBorder="1" applyFont="1">
      <alignment shrinkToFit="0" vertical="bottom" wrapText="1"/>
    </xf>
    <xf borderId="2" fillId="0" fontId="43" numFmtId="0" xfId="0" applyAlignment="1" applyBorder="1" applyFont="1">
      <alignment shrinkToFit="0" wrapText="1"/>
    </xf>
    <xf borderId="2" fillId="5" fontId="10" numFmtId="0" xfId="0" applyAlignment="1" applyBorder="1" applyFont="1">
      <alignment shrinkToFit="0" vertical="bottom" wrapText="1"/>
    </xf>
    <xf borderId="2" fillId="5" fontId="5" numFmtId="0" xfId="0" applyAlignment="1" applyBorder="1" applyFont="1">
      <alignment shrinkToFit="0" vertical="bottom" wrapText="1"/>
    </xf>
    <xf borderId="2" fillId="5" fontId="154" numFmtId="0" xfId="0" applyAlignment="1" applyBorder="1" applyFont="1">
      <alignment shrinkToFit="0" wrapText="1"/>
    </xf>
    <xf borderId="2" fillId="5" fontId="10" numFmtId="0" xfId="0" applyAlignment="1" applyBorder="1" applyFont="1">
      <alignment shrinkToFit="0" wrapText="1"/>
    </xf>
    <xf borderId="2" fillId="0" fontId="1" numFmtId="0" xfId="0" applyAlignment="1" applyBorder="1" applyFont="1">
      <alignment readingOrder="0" shrinkToFit="0" vertical="center" wrapText="1"/>
    </xf>
    <xf borderId="2" fillId="0" fontId="43" numFmtId="0" xfId="0" applyAlignment="1" applyBorder="1" applyFont="1">
      <alignment horizontal="left" readingOrder="0" shrinkToFit="0" vertical="center" wrapText="1"/>
    </xf>
    <xf borderId="2" fillId="5" fontId="5" numFmtId="0" xfId="0" applyAlignment="1" applyBorder="1" applyFont="1">
      <alignment shrinkToFit="0" wrapText="1"/>
    </xf>
    <xf borderId="2" fillId="5" fontId="43" numFmtId="0" xfId="0" applyAlignment="1" applyBorder="1" applyFont="1">
      <alignment readingOrder="0" shrinkToFit="0" vertical="center" wrapText="1"/>
    </xf>
    <xf borderId="2" fillId="5" fontId="1" numFmtId="0" xfId="0" applyAlignment="1" applyBorder="1" applyFont="1">
      <alignment readingOrder="0" shrinkToFit="0" vertical="center" wrapText="1"/>
    </xf>
    <xf borderId="2" fillId="5" fontId="5" numFmtId="0" xfId="0" applyAlignment="1" applyBorder="1" applyFont="1">
      <alignment shrinkToFit="0" vertical="bottom" wrapText="1"/>
    </xf>
    <xf borderId="2" fillId="5" fontId="5" numFmtId="0" xfId="0" applyAlignment="1" applyBorder="1" applyFont="1">
      <alignment shrinkToFit="0" wrapText="1"/>
    </xf>
    <xf borderId="2" fillId="5" fontId="139" numFmtId="0" xfId="0" applyAlignment="1" applyBorder="1" applyFont="1">
      <alignment horizontal="left" shrinkToFit="0" vertical="center" wrapText="1"/>
    </xf>
    <xf borderId="0" fillId="5" fontId="139" numFmtId="0" xfId="0" applyAlignment="1" applyFont="1">
      <alignment horizontal="left" shrinkToFit="0" vertical="center" wrapText="1"/>
    </xf>
    <xf borderId="2" fillId="5" fontId="5" numFmtId="0" xfId="0" applyAlignment="1" applyBorder="1" applyFont="1">
      <alignment readingOrder="0" shrinkToFit="0" wrapText="1"/>
    </xf>
    <xf borderId="2" fillId="2" fontId="5" numFmtId="0" xfId="0" applyAlignment="1" applyBorder="1" applyFont="1">
      <alignment shrinkToFit="0" wrapText="1"/>
    </xf>
    <xf borderId="2" fillId="2" fontId="155" numFmtId="0" xfId="0" applyAlignment="1" applyBorder="1" applyFont="1">
      <alignment horizontal="left" readingOrder="0" shrinkToFit="0" vertical="center" wrapText="1"/>
    </xf>
    <xf borderId="2" fillId="0" fontId="5" numFmtId="0" xfId="0" applyAlignment="1" applyBorder="1" applyFont="1">
      <alignment shrinkToFit="0" vertical="center" wrapText="1"/>
    </xf>
    <xf borderId="2" fillId="0" fontId="139" numFmtId="0" xfId="0" applyAlignment="1" applyBorder="1" applyFont="1">
      <alignment horizontal="left" shrinkToFit="0" vertical="center" wrapText="1"/>
    </xf>
    <xf borderId="0" fillId="0" fontId="139" numFmtId="0" xfId="0" applyAlignment="1" applyFont="1">
      <alignment horizontal="left" shrinkToFit="0" vertical="center" wrapText="1"/>
    </xf>
    <xf borderId="2" fillId="0" fontId="156" numFmtId="0" xfId="0" applyAlignment="1" applyBorder="1" applyFont="1">
      <alignment shrinkToFit="0" vertical="center" wrapText="1"/>
    </xf>
    <xf borderId="2" fillId="2" fontId="40" numFmtId="0" xfId="0" applyAlignment="1" applyBorder="1" applyFont="1">
      <alignment horizontal="left" readingOrder="0" shrinkToFit="0" vertical="center" wrapText="1"/>
    </xf>
    <xf borderId="2" fillId="2" fontId="9" numFmtId="0" xfId="0" applyAlignment="1" applyBorder="1" applyFont="1">
      <alignment horizontal="left" readingOrder="0" shrinkToFit="0" vertical="center" wrapText="1"/>
    </xf>
    <xf borderId="2" fillId="0" fontId="53" numFmtId="0" xfId="0" applyAlignment="1" applyBorder="1" applyFont="1">
      <alignment horizontal="left" readingOrder="0" shrinkToFit="0" vertical="center" wrapText="1"/>
    </xf>
    <xf borderId="2" fillId="0" fontId="157" numFmtId="0" xfId="0" applyAlignment="1" applyBorder="1" applyFont="1">
      <alignment readingOrder="0" shrinkToFit="0" vertical="center" wrapText="1"/>
    </xf>
    <xf borderId="2" fillId="2" fontId="0" numFmtId="0" xfId="0" applyAlignment="1" applyBorder="1" applyFont="1">
      <alignment readingOrder="0" shrinkToFit="0" vertical="center" wrapText="1"/>
    </xf>
    <xf borderId="2" fillId="0" fontId="43" numFmtId="0" xfId="0" applyAlignment="1" applyBorder="1" applyFont="1">
      <alignment shrinkToFit="0" vertical="center" wrapText="1"/>
    </xf>
    <xf borderId="2" fillId="0" fontId="43" numFmtId="0" xfId="0" applyAlignment="1" applyBorder="1" applyFont="1">
      <alignment horizontal="left" shrinkToFit="0" vertical="center" wrapText="1"/>
    </xf>
    <xf borderId="0" fillId="0" fontId="43" numFmtId="0" xfId="0" applyAlignment="1" applyFont="1">
      <alignment horizontal="left" shrinkToFit="0" vertical="center" wrapText="1"/>
    </xf>
    <xf borderId="2" fillId="0" fontId="158" numFmtId="0" xfId="0" applyAlignment="1" applyBorder="1" applyFont="1">
      <alignment shrinkToFit="0" vertical="center" wrapText="1"/>
    </xf>
    <xf borderId="2" fillId="0" fontId="153" numFmtId="0" xfId="0" applyAlignment="1" applyBorder="1" applyFont="1">
      <alignment readingOrder="0" shrinkToFit="0" vertical="center" wrapText="1"/>
    </xf>
    <xf borderId="2" fillId="0" fontId="159" numFmtId="0" xfId="0" applyAlignment="1" applyBorder="1" applyFont="1">
      <alignment readingOrder="0" shrinkToFit="0" vertical="center" wrapText="1"/>
    </xf>
    <xf borderId="2" fillId="5" fontId="9" numFmtId="0" xfId="0" applyAlignment="1" applyBorder="1" applyFont="1">
      <alignment horizontal="left" readingOrder="0" shrinkToFit="0" vertical="center" wrapText="1"/>
    </xf>
    <xf borderId="2" fillId="17" fontId="43" numFmtId="0" xfId="0" applyAlignment="1" applyBorder="1" applyFill="1" applyFont="1">
      <alignment readingOrder="0" shrinkToFit="0" vertical="center" wrapText="1"/>
    </xf>
    <xf borderId="2" fillId="17" fontId="160" numFmtId="0" xfId="0" applyAlignment="1" applyBorder="1" applyFont="1">
      <alignment shrinkToFit="0" wrapText="1"/>
    </xf>
    <xf borderId="2" fillId="17" fontId="10" numFmtId="0" xfId="0" applyAlignment="1" applyBorder="1" applyFont="1">
      <alignment shrinkToFit="0" wrapText="1"/>
    </xf>
    <xf borderId="2" fillId="17" fontId="43" numFmtId="0" xfId="0" applyAlignment="1" applyBorder="1" applyFont="1">
      <alignment horizontal="left" readingOrder="0" shrinkToFit="0" vertical="center" wrapText="1"/>
    </xf>
    <xf borderId="2" fillId="17" fontId="1" numFmtId="0" xfId="0" applyAlignment="1" applyBorder="1" applyFont="1">
      <alignment horizontal="left" readingOrder="0" shrinkToFit="0" vertical="center" wrapText="1"/>
    </xf>
    <xf borderId="2" fillId="17" fontId="161" numFmtId="0" xfId="0" applyAlignment="1" applyBorder="1" applyFont="1">
      <alignment readingOrder="0" shrinkToFit="0" vertical="center" wrapText="1"/>
    </xf>
    <xf borderId="2" fillId="17" fontId="5" numFmtId="0" xfId="0" applyAlignment="1" applyBorder="1" applyFont="1">
      <alignment shrinkToFit="0" vertical="center" wrapText="1"/>
    </xf>
    <xf borderId="2" fillId="17" fontId="139" numFmtId="0" xfId="0" applyAlignment="1" applyBorder="1" applyFont="1">
      <alignment horizontal="left" shrinkToFit="0" vertical="center" wrapText="1"/>
    </xf>
    <xf borderId="0" fillId="17" fontId="139" numFmtId="0" xfId="0" applyAlignment="1" applyFont="1">
      <alignment horizontal="left" shrinkToFit="0" vertical="center" wrapText="1"/>
    </xf>
    <xf borderId="2" fillId="17" fontId="162" numFmtId="0" xfId="0" applyAlignment="1" applyBorder="1" applyFont="1">
      <alignment shrinkToFit="0" vertical="center" wrapText="1"/>
    </xf>
    <xf borderId="2" fillId="0" fontId="1" numFmtId="0" xfId="0" applyAlignment="1" applyBorder="1" applyFont="1">
      <alignment horizontal="left" readingOrder="0" shrinkToFit="0" vertical="center" wrapText="1"/>
    </xf>
    <xf borderId="2" fillId="16" fontId="163" numFmtId="0" xfId="0" applyAlignment="1" applyBorder="1" applyFont="1">
      <alignment shrinkToFit="0" vertical="center" wrapText="1"/>
    </xf>
    <xf borderId="2" fillId="0" fontId="43" numFmtId="0" xfId="0" applyAlignment="1" applyBorder="1" applyFont="1">
      <alignment readingOrder="0" shrinkToFit="0" vertical="center" wrapText="1"/>
    </xf>
    <xf borderId="2" fillId="5" fontId="5" numFmtId="10" xfId="0" applyAlignment="1" applyBorder="1" applyFont="1" applyNumberFormat="1">
      <alignment shrinkToFit="0" wrapText="1"/>
    </xf>
    <xf borderId="2" fillId="0" fontId="43" numFmtId="10" xfId="0" applyAlignment="1" applyBorder="1" applyFont="1" applyNumberFormat="1">
      <alignment horizontal="left" readingOrder="0" shrinkToFit="0" vertical="center" wrapText="1"/>
    </xf>
    <xf borderId="2" fillId="0" fontId="1" numFmtId="10" xfId="0" applyAlignment="1" applyBorder="1" applyFont="1" applyNumberFormat="1">
      <alignment horizontal="left" readingOrder="0" shrinkToFit="0" vertical="center" wrapText="1"/>
    </xf>
    <xf borderId="2" fillId="2" fontId="164" numFmtId="0" xfId="0" applyAlignment="1" applyBorder="1" applyFont="1">
      <alignment shrinkToFit="0" vertical="bottom" wrapText="1"/>
    </xf>
    <xf borderId="2" fillId="2" fontId="5" numFmtId="10" xfId="0" applyAlignment="1" applyBorder="1" applyFont="1" applyNumberFormat="1">
      <alignment shrinkToFit="0" wrapText="1"/>
    </xf>
    <xf borderId="2" fillId="0" fontId="49" numFmtId="0" xfId="0" applyAlignment="1" applyBorder="1" applyFont="1">
      <alignment horizontal="left" readingOrder="0" shrinkToFit="0" vertical="center" wrapText="1"/>
    </xf>
    <xf borderId="2" fillId="5" fontId="5" numFmtId="9" xfId="0" applyAlignment="1" applyBorder="1" applyFont="1" applyNumberFormat="1">
      <alignment shrinkToFit="0" wrapText="1"/>
    </xf>
    <xf borderId="2" fillId="0" fontId="43" numFmtId="9" xfId="0" applyAlignment="1" applyBorder="1" applyFont="1" applyNumberFormat="1">
      <alignment horizontal="left" readingOrder="0" shrinkToFit="0" vertical="center" wrapText="1"/>
    </xf>
    <xf borderId="2" fillId="0" fontId="1" numFmtId="9" xfId="0" applyAlignment="1" applyBorder="1" applyFont="1" applyNumberFormat="1">
      <alignment horizontal="left" readingOrder="0" shrinkToFit="0" vertical="center" wrapText="1"/>
    </xf>
    <xf borderId="2" fillId="2" fontId="5" numFmtId="9" xfId="0" applyAlignment="1" applyBorder="1" applyFont="1" applyNumberFormat="1">
      <alignment shrinkToFit="0" wrapText="1"/>
    </xf>
    <xf borderId="2" fillId="16" fontId="0" numFmtId="0" xfId="0" applyAlignment="1" applyBorder="1" applyFont="1">
      <alignment shrinkToFit="0" vertical="bottom" wrapText="1"/>
    </xf>
    <xf borderId="2" fillId="16" fontId="0" numFmtId="0" xfId="0" applyAlignment="1" applyBorder="1" applyFont="1">
      <alignment shrinkToFit="0" wrapText="1"/>
    </xf>
    <xf borderId="2" fillId="13" fontId="0" numFmtId="0" xfId="0" applyAlignment="1" applyBorder="1" applyFont="1">
      <alignment horizontal="left" shrinkToFit="0" vertical="center" wrapText="1"/>
    </xf>
    <xf borderId="0" fillId="13" fontId="0" numFmtId="0" xfId="0" applyAlignment="1" applyFont="1">
      <alignment horizontal="left" shrinkToFit="0" vertical="center" wrapText="1"/>
    </xf>
    <xf borderId="2" fillId="16" fontId="165" numFmtId="0" xfId="0" applyAlignment="1" applyBorder="1" applyFont="1">
      <alignment shrinkToFit="0" vertical="center" wrapText="1"/>
    </xf>
    <xf borderId="2" fillId="2" fontId="166" numFmtId="0" xfId="0" applyAlignment="1" applyBorder="1" applyFont="1">
      <alignment readingOrder="0" shrinkToFit="0" vertical="center" wrapText="1"/>
    </xf>
    <xf borderId="2" fillId="5" fontId="10" numFmtId="0" xfId="0" applyAlignment="1" applyBorder="1" applyFont="1">
      <alignment shrinkToFit="0" wrapText="1"/>
    </xf>
    <xf borderId="2" fillId="16" fontId="5" numFmtId="0" xfId="0" applyAlignment="1" applyBorder="1" applyFont="1">
      <alignment readingOrder="0" shrinkToFit="0" vertical="center" wrapText="1"/>
    </xf>
    <xf borderId="2" fillId="16" fontId="43" numFmtId="0" xfId="0" applyAlignment="1" applyBorder="1" applyFont="1">
      <alignment readingOrder="0" shrinkToFit="0" vertical="center" wrapText="1"/>
    </xf>
    <xf borderId="2" fillId="16" fontId="42" numFmtId="0" xfId="0" applyAlignment="1" applyBorder="1" applyFont="1">
      <alignment readingOrder="0" shrinkToFit="0" vertical="center" wrapText="1"/>
    </xf>
    <xf borderId="2" fillId="16" fontId="5" numFmtId="0" xfId="0" applyAlignment="1" applyBorder="1" applyFont="1">
      <alignment readingOrder="0" shrinkToFit="0" vertical="bottom" wrapText="1"/>
    </xf>
    <xf borderId="2" fillId="16" fontId="167" numFmtId="167" xfId="0" applyAlignment="1" applyBorder="1" applyFont="1" applyNumberFormat="1">
      <alignment readingOrder="0" shrinkToFit="0" vertical="center" wrapText="1"/>
    </xf>
    <xf borderId="2" fillId="16" fontId="168" numFmtId="0" xfId="0" applyAlignment="1" applyBorder="1" applyFont="1">
      <alignment readingOrder="0" shrinkToFit="0" vertical="center" wrapText="1"/>
    </xf>
    <xf borderId="2" fillId="16" fontId="0" numFmtId="0" xfId="0" applyAlignment="1" applyBorder="1" applyFont="1">
      <alignment readingOrder="0" shrinkToFit="0" vertical="center" wrapText="1"/>
    </xf>
    <xf borderId="2" fillId="5" fontId="169" numFmtId="0" xfId="0" applyAlignment="1" applyBorder="1" applyFont="1">
      <alignment shrinkToFit="0" wrapText="1"/>
    </xf>
    <xf borderId="2" fillId="16" fontId="5" numFmtId="0" xfId="0" applyAlignment="1" applyBorder="1" applyFont="1">
      <alignment readingOrder="0" shrinkToFit="0" wrapText="1"/>
    </xf>
    <xf borderId="2" fillId="2" fontId="10" numFmtId="0" xfId="0" applyAlignment="1" applyBorder="1" applyFont="1">
      <alignment shrinkToFit="0" wrapText="1"/>
    </xf>
    <xf borderId="2" fillId="5" fontId="43" numFmtId="0" xfId="0" applyAlignment="1" applyBorder="1" applyFont="1">
      <alignment horizontal="left" readingOrder="0" shrinkToFit="0" vertical="center" wrapText="1"/>
    </xf>
    <xf borderId="2" fillId="5" fontId="5" numFmtId="0" xfId="0" applyAlignment="1" applyBorder="1" applyFont="1">
      <alignment horizontal="left" readingOrder="0" shrinkToFit="0" vertical="center" wrapText="1"/>
    </xf>
    <xf borderId="2" fillId="2" fontId="43" numFmtId="0" xfId="0" applyAlignment="1" applyBorder="1" applyFont="1">
      <alignment horizontal="left" readingOrder="0" shrinkToFit="0" vertical="center" wrapText="1"/>
    </xf>
    <xf borderId="2" fillId="2" fontId="5" numFmtId="0" xfId="0" applyAlignment="1" applyBorder="1" applyFont="1">
      <alignment horizontal="left" readingOrder="0" shrinkToFit="0" vertical="center" wrapText="1"/>
    </xf>
    <xf borderId="2" fillId="0" fontId="43" numFmtId="0" xfId="0" applyAlignment="1" applyBorder="1" applyFont="1">
      <alignment horizontal="left" shrinkToFit="0" wrapText="1"/>
    </xf>
    <xf borderId="2" fillId="0" fontId="1" numFmtId="0" xfId="0" applyAlignment="1" applyBorder="1" applyFont="1">
      <alignment horizontal="left" shrinkToFit="0" wrapText="1"/>
    </xf>
    <xf borderId="2" fillId="5" fontId="5" numFmtId="0" xfId="0" applyAlignment="1" applyBorder="1" applyFont="1">
      <alignment shrinkToFit="0" vertical="bottom" wrapText="1"/>
    </xf>
    <xf borderId="2" fillId="5" fontId="43" numFmtId="0" xfId="0" applyAlignment="1" applyBorder="1" applyFont="1">
      <alignment horizontal="left" shrinkToFit="0" wrapText="1"/>
    </xf>
    <xf borderId="2" fillId="5" fontId="5" numFmtId="0" xfId="0" applyAlignment="1" applyBorder="1" applyFont="1">
      <alignment horizontal="left" shrinkToFit="0" wrapText="1"/>
    </xf>
    <xf borderId="2" fillId="2" fontId="43" numFmtId="0" xfId="0" applyAlignment="1" applyBorder="1" applyFont="1">
      <alignment horizontal="left" shrinkToFit="0" wrapText="1"/>
    </xf>
    <xf borderId="2" fillId="2" fontId="5" numFmtId="0" xfId="0" applyAlignment="1" applyBorder="1" applyFont="1">
      <alignment horizontal="left" shrinkToFit="0" wrapText="1"/>
    </xf>
    <xf borderId="2" fillId="2" fontId="42" numFmtId="0" xfId="0" applyAlignment="1" applyBorder="1" applyFont="1">
      <alignment horizontal="left" readingOrder="0" shrinkToFit="0" vertical="center" wrapText="1"/>
    </xf>
    <xf borderId="2" fillId="5" fontId="43" numFmtId="0" xfId="0" applyAlignment="1" applyBorder="1" applyFont="1">
      <alignment horizontal="left" readingOrder="0" shrinkToFit="0" vertical="bottom" wrapText="1"/>
    </xf>
    <xf borderId="2" fillId="5" fontId="5" numFmtId="0" xfId="0" applyAlignment="1" applyBorder="1" applyFont="1">
      <alignment horizontal="left" readingOrder="0" shrinkToFit="0" vertical="bottom" wrapText="1"/>
    </xf>
    <xf borderId="2" fillId="0" fontId="49" numFmtId="0" xfId="0" applyAlignment="1" applyBorder="1" applyFont="1">
      <alignment readingOrder="0" shrinkToFit="0" vertical="center" wrapText="1"/>
    </xf>
    <xf borderId="2" fillId="2" fontId="5" numFmtId="0" xfId="0" applyAlignment="1" applyBorder="1" applyFont="1">
      <alignment readingOrder="0" shrinkToFit="0" vertical="center" wrapText="1"/>
    </xf>
    <xf borderId="2" fillId="2" fontId="5" numFmtId="0" xfId="0" applyAlignment="1" applyBorder="1" applyFont="1">
      <alignment shrinkToFit="0" vertical="bottom" wrapText="1"/>
    </xf>
    <xf borderId="2" fillId="2" fontId="5" numFmtId="0" xfId="0" applyAlignment="1" applyBorder="1" applyFont="1">
      <alignment shrinkToFit="0" wrapText="1"/>
    </xf>
    <xf borderId="2" fillId="18" fontId="170" numFmtId="167" xfId="0" applyAlignment="1" applyBorder="1" applyFill="1" applyFont="1" applyNumberFormat="1">
      <alignment readingOrder="0" shrinkToFit="0" vertical="center" wrapText="1"/>
    </xf>
    <xf borderId="2" fillId="2" fontId="10" numFmtId="0" xfId="0" applyAlignment="1" applyBorder="1" applyFont="1">
      <alignment readingOrder="0" shrinkToFit="0" wrapText="1"/>
    </xf>
    <xf borderId="2" fillId="18" fontId="171" numFmtId="0" xfId="0" applyAlignment="1" applyBorder="1" applyFont="1">
      <alignment readingOrder="0" shrinkToFit="0" vertical="center" wrapText="1"/>
    </xf>
    <xf borderId="2" fillId="2" fontId="10" numFmtId="0" xfId="0" applyAlignment="1" applyBorder="1" applyFont="1">
      <alignment horizontal="left" readingOrder="0" shrinkToFit="0" vertical="center" wrapText="1"/>
    </xf>
    <xf borderId="2" fillId="2" fontId="5" numFmtId="0" xfId="0" applyAlignment="1" applyBorder="1" applyFont="1">
      <alignment readingOrder="0" shrinkToFit="0" wrapText="1"/>
    </xf>
    <xf borderId="2" fillId="2" fontId="43" numFmtId="0" xfId="0" applyAlignment="1" applyBorder="1" applyFont="1">
      <alignment readingOrder="0" shrinkToFit="0" vertical="center" wrapText="1"/>
    </xf>
    <xf borderId="2" fillId="2" fontId="5" numFmtId="0" xfId="0" applyAlignment="1" applyBorder="1" applyFont="1">
      <alignment readingOrder="0" shrinkToFit="0" vertical="center" wrapText="1"/>
    </xf>
    <xf borderId="2" fillId="2" fontId="43" numFmtId="0" xfId="0" applyAlignment="1" applyBorder="1" applyFont="1">
      <alignment readingOrder="0" shrinkToFit="0" vertical="center" wrapText="1"/>
    </xf>
    <xf borderId="2" fillId="2" fontId="5" numFmtId="0" xfId="0" applyAlignment="1" applyBorder="1" applyFont="1">
      <alignment shrinkToFit="0" vertical="center" wrapText="1"/>
    </xf>
    <xf borderId="2" fillId="2" fontId="172" numFmtId="0" xfId="0" applyAlignment="1" applyBorder="1" applyFont="1">
      <alignment readingOrder="0" shrinkToFit="0" vertical="center" wrapText="1"/>
    </xf>
    <xf borderId="2" fillId="2" fontId="173" numFmtId="0" xfId="0" applyAlignment="1" applyBorder="1" applyFont="1">
      <alignment readingOrder="0" shrinkToFit="0" vertical="center" wrapText="1"/>
    </xf>
    <xf borderId="2" fillId="18" fontId="174" numFmtId="167" xfId="0" applyAlignment="1" applyBorder="1" applyFont="1" applyNumberFormat="1">
      <alignment shrinkToFit="0" vertical="center" wrapText="1"/>
    </xf>
    <xf borderId="2" fillId="2" fontId="43" numFmtId="0" xfId="0" applyAlignment="1" applyBorder="1" applyFont="1">
      <alignment shrinkToFit="0" vertical="center" wrapText="1"/>
    </xf>
    <xf borderId="2" fillId="5" fontId="0" numFmtId="0" xfId="0" applyAlignment="1" applyBorder="1" applyFont="1">
      <alignment shrinkToFit="0" vertical="center" wrapText="1"/>
    </xf>
    <xf borderId="2" fillId="5" fontId="9" numFmtId="0" xfId="0" applyAlignment="1" applyBorder="1" applyFont="1">
      <alignment shrinkToFit="0" vertical="center" wrapText="1"/>
    </xf>
    <xf borderId="2" fillId="5" fontId="5" numFmtId="0" xfId="0" applyAlignment="1" applyBorder="1" applyFont="1">
      <alignment readingOrder="0" shrinkToFit="0" vertical="center" wrapText="1"/>
    </xf>
    <xf borderId="2" fillId="5" fontId="5" numFmtId="0" xfId="0" applyAlignment="1" applyBorder="1" applyFont="1">
      <alignment shrinkToFit="0" vertical="bottom" wrapText="1"/>
    </xf>
    <xf borderId="2" fillId="5" fontId="5" numFmtId="0" xfId="0" applyAlignment="1" applyBorder="1" applyFont="1">
      <alignment shrinkToFit="0" wrapText="1"/>
    </xf>
    <xf borderId="2" fillId="5" fontId="5" numFmtId="167" xfId="0" applyAlignment="1" applyBorder="1" applyFont="1" applyNumberFormat="1">
      <alignment shrinkToFit="0" vertical="center" wrapText="1"/>
    </xf>
    <xf borderId="2" fillId="2" fontId="5" numFmtId="167" xfId="0" applyAlignment="1" applyBorder="1" applyFont="1" applyNumberFormat="1">
      <alignment shrinkToFit="0" vertical="center" wrapText="1"/>
    </xf>
    <xf borderId="2" fillId="5" fontId="0" numFmtId="0" xfId="0" applyAlignment="1" applyBorder="1" applyFont="1">
      <alignment readingOrder="0" shrinkToFit="0" vertical="center" wrapText="1"/>
    </xf>
    <xf borderId="2" fillId="5" fontId="9" numFmtId="0" xfId="0" applyAlignment="1" applyBorder="1" applyFont="1">
      <alignment readingOrder="0" shrinkToFit="0" vertical="center" wrapText="1"/>
    </xf>
    <xf borderId="2" fillId="5" fontId="43" numFmtId="0" xfId="0" applyAlignment="1" applyBorder="1" applyFont="1">
      <alignment shrinkToFit="0" vertical="center" wrapText="1"/>
    </xf>
    <xf borderId="2" fillId="2" fontId="43" numFmtId="0" xfId="0" applyAlignment="1" applyBorder="1" applyFont="1">
      <alignment horizontal="left" shrinkToFit="0" vertical="center" wrapText="1"/>
    </xf>
    <xf borderId="2" fillId="2" fontId="5" numFmtId="0" xfId="0" applyAlignment="1" applyBorder="1" applyFont="1">
      <alignment horizontal="left" shrinkToFit="0" vertical="center" wrapText="1"/>
    </xf>
    <xf borderId="2" fillId="2" fontId="109" numFmtId="0" xfId="0" applyAlignment="1" applyBorder="1" applyFont="1">
      <alignment shrinkToFit="0" wrapText="1"/>
    </xf>
    <xf borderId="2" fillId="5" fontId="126" numFmtId="0" xfId="0" applyAlignment="1" applyBorder="1" applyFont="1">
      <alignment shrinkToFit="0" vertical="center" wrapText="1"/>
    </xf>
    <xf borderId="2" fillId="5" fontId="58" numFmtId="0" xfId="0" applyAlignment="1" applyBorder="1" applyFont="1">
      <alignment shrinkToFit="0" vertical="center" wrapText="1"/>
    </xf>
    <xf borderId="2" fillId="2" fontId="9" numFmtId="0" xfId="0" applyAlignment="1" applyBorder="1" applyFont="1">
      <alignment shrinkToFit="0" wrapText="1"/>
    </xf>
    <xf borderId="2" fillId="2" fontId="175" numFmtId="0" xfId="0" applyAlignment="1" applyBorder="1" applyFont="1">
      <alignment shrinkToFit="0" vertical="center" wrapText="1"/>
    </xf>
    <xf borderId="2" fillId="5" fontId="176" numFmtId="0" xfId="0" applyAlignment="1" applyBorder="1" applyFont="1">
      <alignment shrinkToFit="0" vertical="center" wrapText="1"/>
    </xf>
    <xf borderId="2" fillId="2" fontId="9" numFmtId="0" xfId="0" applyAlignment="1" applyBorder="1" applyFont="1">
      <alignment shrinkToFit="0" vertical="bottom" wrapText="1"/>
    </xf>
    <xf borderId="2" fillId="5" fontId="5" numFmtId="0" xfId="0" applyAlignment="1" applyBorder="1" applyFont="1">
      <alignment shrinkToFit="0" vertical="center" wrapText="1"/>
    </xf>
    <xf borderId="2" fillId="2" fontId="177" numFmtId="0" xfId="0" applyAlignment="1" applyBorder="1" applyFont="1">
      <alignment readingOrder="0" shrinkToFit="0" vertical="center" wrapText="1"/>
    </xf>
    <xf borderId="2" fillId="5" fontId="9" numFmtId="0" xfId="0" applyAlignment="1" applyBorder="1" applyFont="1">
      <alignment shrinkToFit="0" wrapText="1"/>
    </xf>
    <xf borderId="2" fillId="2" fontId="0" numFmtId="0" xfId="0" applyAlignment="1" applyBorder="1" applyFont="1">
      <alignment shrinkToFit="0" vertical="center" wrapText="1"/>
    </xf>
    <xf borderId="2" fillId="2" fontId="178" numFmtId="167" xfId="0" applyAlignment="1" applyBorder="1" applyFont="1" applyNumberFormat="1">
      <alignment shrinkToFit="0" vertical="center" wrapText="1"/>
    </xf>
    <xf borderId="2" fillId="15" fontId="179" numFmtId="167" xfId="0" applyAlignment="1" applyBorder="1" applyFont="1" applyNumberFormat="1">
      <alignment shrinkToFit="0" vertical="center" wrapText="1"/>
    </xf>
    <xf borderId="2" fillId="2" fontId="0" numFmtId="0" xfId="0" applyAlignment="1" applyBorder="1" applyFont="1">
      <alignment readingOrder="0" shrinkToFit="0" vertical="center" wrapText="1"/>
    </xf>
    <xf borderId="2" fillId="2" fontId="9" numFmtId="0" xfId="0" applyAlignment="1" applyBorder="1" applyFont="1">
      <alignment readingOrder="0" shrinkToFit="0" vertical="center" wrapText="1"/>
    </xf>
    <xf borderId="2" fillId="2" fontId="40" numFmtId="0" xfId="0" applyAlignment="1" applyBorder="1" applyFont="1">
      <alignment shrinkToFit="0" vertical="center" wrapText="1"/>
    </xf>
    <xf quotePrefix="1" borderId="2" fillId="2" fontId="10" numFmtId="0" xfId="0" applyAlignment="1" applyBorder="1" applyFont="1">
      <alignment shrinkToFit="0" wrapText="1"/>
    </xf>
    <xf borderId="2" fillId="2" fontId="9" numFmtId="0" xfId="0" applyAlignment="1" applyBorder="1" applyFont="1">
      <alignment shrinkToFit="0" vertical="center" wrapText="1"/>
    </xf>
    <xf quotePrefix="1" borderId="2" fillId="5" fontId="9" numFmtId="0" xfId="0" applyAlignment="1" applyBorder="1" applyFont="1">
      <alignment shrinkToFit="0" vertical="center" wrapText="1"/>
    </xf>
    <xf borderId="2" fillId="2" fontId="5" numFmtId="0" xfId="0" applyAlignment="1" applyBorder="1" applyFont="1">
      <alignment shrinkToFit="0" wrapText="1"/>
    </xf>
    <xf borderId="2" fillId="2" fontId="180" numFmtId="0" xfId="0" applyAlignment="1" applyBorder="1" applyFont="1">
      <alignment shrinkToFit="0" wrapText="1"/>
    </xf>
    <xf borderId="2" fillId="7" fontId="181" numFmtId="167" xfId="0" applyAlignment="1" applyBorder="1" applyFont="1" applyNumberFormat="1">
      <alignment shrinkToFit="0" vertical="center" wrapText="1"/>
    </xf>
    <xf borderId="2" fillId="2" fontId="182" numFmtId="0" xfId="0" applyAlignment="1" applyBorder="1" applyFont="1">
      <alignment shrinkToFit="0" vertical="center" wrapText="1"/>
    </xf>
    <xf borderId="2" fillId="2" fontId="183" numFmtId="0" xfId="0" applyAlignment="1" applyBorder="1" applyFont="1">
      <alignment shrinkToFit="0" vertical="center" wrapText="1"/>
    </xf>
    <xf borderId="2" fillId="7" fontId="9" numFmtId="167" xfId="0" applyAlignment="1" applyBorder="1" applyFont="1" applyNumberFormat="1">
      <alignment shrinkToFit="0" vertical="center" wrapText="1"/>
    </xf>
    <xf borderId="2" fillId="13" fontId="139" numFmtId="0" xfId="0" applyAlignment="1" applyBorder="1" applyFont="1">
      <alignment horizontal="left" shrinkToFit="0" vertical="center" wrapText="1"/>
    </xf>
    <xf borderId="0" fillId="13" fontId="139" numFmtId="0" xfId="0" applyAlignment="1" applyFont="1">
      <alignment horizontal="left" shrinkToFit="0" vertical="center" wrapText="1"/>
    </xf>
    <xf borderId="2" fillId="5" fontId="153" numFmtId="0" xfId="0" applyAlignment="1" applyBorder="1" applyFont="1">
      <alignment readingOrder="0" shrinkToFit="0" vertical="center" wrapText="1"/>
    </xf>
    <xf borderId="2" fillId="5" fontId="43" numFmtId="0" xfId="0" applyAlignment="1" applyBorder="1" applyFont="1">
      <alignment readingOrder="0" shrinkToFit="0" vertical="center" wrapText="1"/>
    </xf>
    <xf borderId="2" fillId="2" fontId="126" numFmtId="0" xfId="0" applyAlignment="1" applyBorder="1" applyFont="1">
      <alignment shrinkToFit="0" vertical="center" wrapText="1"/>
    </xf>
    <xf borderId="2" fillId="5" fontId="5" numFmtId="0" xfId="0" applyAlignment="1" applyBorder="1" applyFont="1">
      <alignment readingOrder="0" shrinkToFit="0" wrapText="1"/>
    </xf>
    <xf borderId="2" fillId="2" fontId="5" numFmtId="0" xfId="0" applyAlignment="1" applyBorder="1" applyFont="1">
      <alignment shrinkToFit="0" vertical="top" wrapText="1"/>
    </xf>
    <xf borderId="2" fillId="2" fontId="9" numFmtId="0" xfId="0" applyAlignment="1" applyBorder="1" applyFont="1">
      <alignment shrinkToFit="0" vertical="top" wrapText="1"/>
    </xf>
    <xf borderId="2" fillId="2" fontId="5" numFmtId="0" xfId="0" applyAlignment="1" applyBorder="1" applyFont="1">
      <alignment shrinkToFit="0" vertical="top" wrapText="1"/>
    </xf>
    <xf borderId="2" fillId="5" fontId="153" numFmtId="0" xfId="0" applyAlignment="1" applyBorder="1" applyFont="1">
      <alignment shrinkToFit="0" vertical="center" wrapText="1"/>
    </xf>
    <xf borderId="2" fillId="5" fontId="5" numFmtId="0" xfId="0" applyAlignment="1" applyBorder="1" applyFont="1">
      <alignment shrinkToFit="0" vertical="center" wrapText="1"/>
    </xf>
    <xf borderId="2" fillId="2" fontId="5" numFmtId="0" xfId="0" applyAlignment="1" applyBorder="1" applyFont="1">
      <alignment shrinkToFit="0" vertical="center" wrapText="1"/>
    </xf>
    <xf borderId="2" fillId="5" fontId="9" numFmtId="0" xfId="0" applyAlignment="1" applyBorder="1" applyFont="1">
      <alignment shrinkToFit="0" vertical="bottom" wrapText="1"/>
    </xf>
    <xf borderId="2" fillId="7" fontId="5" numFmtId="167" xfId="0" applyAlignment="1" applyBorder="1" applyFont="1" applyNumberFormat="1">
      <alignment shrinkToFit="0" vertical="center" wrapText="1"/>
    </xf>
    <xf borderId="2" fillId="5" fontId="5" numFmtId="0" xfId="0" applyAlignment="1" applyBorder="1" applyFont="1">
      <alignment shrinkToFit="0" wrapText="1"/>
    </xf>
    <xf borderId="2" fillId="2" fontId="184" numFmtId="0" xfId="0" applyAlignment="1" applyBorder="1" applyFont="1">
      <alignment horizontal="left" shrinkToFit="0" vertical="center" wrapText="1"/>
    </xf>
    <xf borderId="2" fillId="2" fontId="139" numFmtId="0" xfId="0" applyAlignment="1" applyBorder="1" applyFont="1">
      <alignment horizontal="left" readingOrder="0" shrinkToFit="0" vertical="center" wrapText="1"/>
    </xf>
    <xf borderId="0" fillId="2" fontId="139" numFmtId="0" xfId="0" applyAlignment="1" applyFont="1">
      <alignment horizontal="left" readingOrder="0" shrinkToFit="0" vertical="center" wrapText="1"/>
    </xf>
    <xf borderId="2" fillId="5" fontId="5" numFmtId="0" xfId="0" applyAlignment="1" applyBorder="1" applyFont="1">
      <alignment readingOrder="0" shrinkToFit="0" vertical="center" wrapText="1"/>
    </xf>
    <xf borderId="2" fillId="2" fontId="185" numFmtId="0" xfId="0" applyAlignment="1" applyBorder="1" applyFont="1">
      <alignment readingOrder="0" shrinkToFit="0" vertical="center" wrapText="1"/>
    </xf>
    <xf borderId="2" fillId="2" fontId="153" numFmtId="0" xfId="0" applyAlignment="1" applyBorder="1" applyFont="1">
      <alignment shrinkToFit="0" vertical="center" wrapText="1"/>
    </xf>
    <xf borderId="2" fillId="0" fontId="40" numFmtId="0" xfId="0" applyAlignment="1" applyBorder="1" applyFont="1">
      <alignment readingOrder="0" shrinkToFit="0" vertical="top" wrapText="1"/>
    </xf>
    <xf borderId="3" fillId="2" fontId="40" numFmtId="0" xfId="0" applyAlignment="1" applyBorder="1" applyFont="1">
      <alignment shrinkToFit="0" vertical="top" wrapText="1"/>
    </xf>
    <xf borderId="3" fillId="2" fontId="10" numFmtId="0" xfId="0" applyAlignment="1" applyBorder="1" applyFont="1">
      <alignment shrinkToFit="0" wrapText="1"/>
    </xf>
    <xf borderId="2" fillId="5" fontId="4" numFmtId="0" xfId="0" applyAlignment="1" applyBorder="1" applyFont="1">
      <alignment shrinkToFit="0" wrapText="1"/>
    </xf>
    <xf borderId="2" fillId="7" fontId="5" numFmtId="169" xfId="0" applyAlignment="1" applyBorder="1" applyFont="1" applyNumberFormat="1">
      <alignment shrinkToFit="0" vertical="center" wrapText="1"/>
    </xf>
    <xf borderId="2" fillId="2" fontId="5" numFmtId="0" xfId="0" applyAlignment="1" applyBorder="1" applyFont="1">
      <alignment readingOrder="0" shrinkToFit="0" vertical="bottom" wrapText="1"/>
    </xf>
    <xf borderId="2" fillId="5" fontId="5" numFmtId="169" xfId="0" applyAlignment="1" applyBorder="1" applyFont="1" applyNumberFormat="1">
      <alignment shrinkToFit="0" vertical="center" wrapText="1"/>
    </xf>
    <xf borderId="2" fillId="5" fontId="4" numFmtId="0" xfId="0" applyAlignment="1" applyBorder="1" applyFont="1">
      <alignment shrinkToFit="0" vertical="bottom" wrapText="1"/>
    </xf>
    <xf borderId="2" fillId="2" fontId="186" numFmtId="0" xfId="0" applyAlignment="1" applyBorder="1" applyFont="1">
      <alignment shrinkToFit="0" vertical="center" wrapText="1"/>
    </xf>
    <xf borderId="2" fillId="2" fontId="187" numFmtId="0" xfId="0" applyAlignment="1" applyBorder="1" applyFont="1">
      <alignment shrinkToFit="0" vertical="center" wrapText="1"/>
    </xf>
    <xf borderId="2" fillId="2" fontId="5" numFmtId="0" xfId="0" applyAlignment="1" applyBorder="1" applyFont="1">
      <alignment shrinkToFit="0" vertical="bottom" wrapText="1"/>
    </xf>
    <xf borderId="2" fillId="5" fontId="5" numFmtId="0" xfId="0" applyAlignment="1" applyBorder="1" applyFont="1">
      <alignment shrinkToFit="0" vertical="bottom" wrapText="1"/>
    </xf>
    <xf borderId="2" fillId="19" fontId="5" numFmtId="0" xfId="0" applyAlignment="1" applyBorder="1" applyFill="1" applyFont="1">
      <alignment shrinkToFit="0" vertical="center" wrapText="1"/>
    </xf>
    <xf borderId="2" fillId="5" fontId="58" numFmtId="0" xfId="0" applyAlignment="1" applyBorder="1" applyFont="1">
      <alignment shrinkToFit="0" vertical="bottom" wrapText="1"/>
    </xf>
    <xf borderId="2" fillId="5" fontId="4" numFmtId="0" xfId="0" applyAlignment="1" applyBorder="1" applyFont="1">
      <alignment shrinkToFit="0" vertical="center" wrapText="1"/>
    </xf>
    <xf borderId="2" fillId="2" fontId="4" numFmtId="0" xfId="0" applyAlignment="1" applyBorder="1" applyFont="1">
      <alignment shrinkToFit="0" wrapText="1"/>
    </xf>
    <xf borderId="2" fillId="5" fontId="34" numFmtId="0" xfId="0" applyAlignment="1" applyBorder="1" applyFont="1">
      <alignment shrinkToFit="0" vertical="center" wrapText="1"/>
    </xf>
    <xf borderId="2" fillId="5" fontId="188" numFmtId="0" xfId="0" applyAlignment="1" applyBorder="1" applyFont="1">
      <alignment shrinkToFit="0" vertical="center" wrapText="1"/>
    </xf>
    <xf borderId="2" fillId="19" fontId="5" numFmtId="0" xfId="0" applyAlignment="1" applyBorder="1" applyFont="1">
      <alignment shrinkToFit="0" vertical="bottom" wrapText="1"/>
    </xf>
    <xf borderId="2" fillId="2" fontId="34" numFmtId="0" xfId="0" applyAlignment="1" applyBorder="1" applyFont="1">
      <alignment shrinkToFit="0" vertical="center" wrapText="1"/>
    </xf>
    <xf borderId="2" fillId="2" fontId="188" numFmtId="0" xfId="0" applyAlignment="1" applyBorder="1" applyFont="1">
      <alignment shrinkToFit="0" vertical="center" wrapText="1"/>
    </xf>
    <xf borderId="2" fillId="2" fontId="189" numFmtId="0" xfId="0" applyAlignment="1" applyBorder="1" applyFont="1">
      <alignment readingOrder="0" shrinkToFit="0" vertical="center" wrapText="1"/>
    </xf>
    <xf borderId="2" fillId="2" fontId="5" numFmtId="0" xfId="0" applyAlignment="1" applyBorder="1" applyFont="1">
      <alignment readingOrder="0" shrinkToFit="0" vertical="bottom" wrapText="1"/>
    </xf>
    <xf borderId="2" fillId="2" fontId="189" numFmtId="0" xfId="0" applyAlignment="1" applyBorder="1" applyFont="1">
      <alignment shrinkToFit="0" vertical="center" wrapText="1"/>
    </xf>
    <xf borderId="2" fillId="0" fontId="139" numFmtId="0" xfId="0" applyAlignment="1" applyBorder="1" applyFont="1">
      <alignment horizontal="left" shrinkToFit="0" wrapText="1"/>
    </xf>
    <xf borderId="0" fillId="0" fontId="139" numFmtId="0" xfId="0" applyAlignment="1" applyFont="1">
      <alignment horizontal="left" shrinkToFit="0" wrapText="1"/>
    </xf>
    <xf borderId="2" fillId="13" fontId="190" numFmtId="0" xfId="0" applyAlignment="1" applyBorder="1" applyFont="1">
      <alignment horizontal="left" readingOrder="0" shrinkToFit="0" vertical="center" wrapText="1"/>
    </xf>
    <xf borderId="2" fillId="0" fontId="5" numFmtId="0" xfId="0" applyAlignment="1" applyBorder="1" applyFont="1">
      <alignment shrinkToFit="0" wrapText="1"/>
    </xf>
    <xf borderId="2" fillId="0" fontId="43" numFmtId="0" xfId="0" applyAlignment="1" applyBorder="1" applyFont="1">
      <alignment horizontal="left" shrinkToFit="0" vertical="center" wrapText="1"/>
    </xf>
    <xf borderId="2" fillId="0" fontId="184" numFmtId="0" xfId="0" applyAlignment="1" applyBorder="1" applyFont="1">
      <alignment horizontal="left" shrinkToFit="0" vertical="center" wrapText="1"/>
    </xf>
    <xf borderId="2" fillId="0" fontId="139" numFmtId="0" xfId="0" applyAlignment="1" applyBorder="1" applyFont="1">
      <alignment horizontal="left" shrinkToFit="0" vertical="bottom" wrapText="1"/>
    </xf>
    <xf borderId="2" fillId="0" fontId="43" numFmtId="0" xfId="0" applyAlignment="1" applyBorder="1" applyFont="1">
      <alignment horizontal="left" shrinkToFit="0" vertical="bottom" wrapText="1"/>
    </xf>
    <xf borderId="2" fillId="0" fontId="139" numFmtId="0" xfId="0" applyAlignment="1" applyBorder="1" applyFont="1">
      <alignment horizontal="left" shrinkToFit="0" vertical="center" wrapText="1"/>
    </xf>
    <xf borderId="2" fillId="0" fontId="126" numFmtId="0" xfId="0" applyAlignment="1" applyBorder="1" applyFont="1">
      <alignment horizontal="left" readingOrder="0" shrinkToFit="0" vertical="center" wrapText="1"/>
    </xf>
    <xf borderId="2" fillId="0" fontId="10" numFmtId="0" xfId="0" applyAlignment="1" applyBorder="1" applyFont="1">
      <alignment shrinkToFit="0" wrapText="1"/>
    </xf>
    <xf borderId="2" fillId="0" fontId="184" numFmtId="0" xfId="0" applyAlignment="1" applyBorder="1" applyFont="1">
      <alignment horizontal="left" readingOrder="0" shrinkToFit="0" vertical="center" wrapText="1"/>
    </xf>
    <xf borderId="2" fillId="0" fontId="0" numFmtId="0" xfId="0" applyAlignment="1" applyBorder="1" applyFont="1">
      <alignment horizontal="left" readingOrder="0" shrinkToFit="0" vertical="center" wrapText="1"/>
    </xf>
    <xf borderId="2" fillId="0" fontId="153" numFmtId="0" xfId="0" applyAlignment="1" applyBorder="1" applyFont="1">
      <alignment horizontal="left" shrinkToFit="0" vertical="center" wrapText="1"/>
    </xf>
    <xf borderId="2" fillId="0" fontId="8" numFmtId="0" xfId="0" applyAlignment="1" applyBorder="1" applyFont="1">
      <alignment shrinkToFit="0" vertical="center" wrapText="1"/>
    </xf>
    <xf borderId="0" fillId="0" fontId="0" numFmtId="0" xfId="0" applyAlignment="1" applyFont="1">
      <alignment horizontal="left" shrinkToFit="0" vertical="center" wrapText="1"/>
    </xf>
    <xf borderId="0" fillId="0" fontId="5" numFmtId="0" xfId="0" applyAlignment="1" applyFont="1">
      <alignment shrinkToFit="0" wrapText="1"/>
    </xf>
    <xf borderId="0" fillId="0" fontId="153" numFmtId="0" xfId="0" applyAlignment="1" applyFont="1">
      <alignment horizontal="left" shrinkToFit="0" vertical="center" wrapText="1"/>
    </xf>
    <xf borderId="0" fillId="0" fontId="184" numFmtId="0" xfId="0" applyAlignment="1" applyFont="1">
      <alignment horizontal="left" shrinkToFit="0" vertical="center" wrapText="1"/>
    </xf>
    <xf borderId="0" fillId="0" fontId="8" numFmtId="0" xfId="0" applyAlignment="1" applyFont="1">
      <alignment shrinkToFit="0" vertical="center" wrapText="1"/>
    </xf>
    <xf borderId="0" fillId="0" fontId="139" numFmtId="0" xfId="0" applyAlignment="1" applyFont="1">
      <alignment horizontal="left" shrinkToFit="0" vertical="bottom" wrapText="1"/>
    </xf>
    <xf borderId="0" fillId="0" fontId="43" numFmtId="0" xfId="0" applyAlignment="1" applyFont="1">
      <alignment horizontal="left" shrinkToFit="0" vertical="bottom" wrapText="1"/>
    </xf>
    <xf borderId="0" fillId="20" fontId="191" numFmtId="0" xfId="0" applyAlignment="1" applyFill="1" applyFont="1">
      <alignment horizontal="right" readingOrder="0" shrinkToFit="0" vertical="center" wrapText="1"/>
    </xf>
    <xf borderId="0" fillId="20" fontId="192" numFmtId="0" xfId="0" applyAlignment="1" applyFont="1">
      <alignment horizontal="center" readingOrder="0" shrinkToFit="0" textRotation="90" vertical="bottom" wrapText="1"/>
    </xf>
    <xf borderId="7" fillId="20" fontId="192" numFmtId="0" xfId="0" applyAlignment="1" applyBorder="1" applyFont="1">
      <alignment horizontal="center" readingOrder="0" shrinkToFit="0" textRotation="90" vertical="bottom" wrapText="1"/>
    </xf>
    <xf borderId="7" fillId="20" fontId="192" numFmtId="0" xfId="0" applyAlignment="1" applyBorder="1" applyFont="1">
      <alignment horizontal="center" readingOrder="0" shrinkToFit="0" textRotation="0" vertical="bottom" wrapText="1"/>
    </xf>
    <xf borderId="0" fillId="20" fontId="192" numFmtId="0" xfId="0" applyAlignment="1" applyFont="1">
      <alignment horizontal="center" readingOrder="0" shrinkToFit="0" vertical="bottom" wrapText="1"/>
    </xf>
    <xf borderId="8" fillId="20" fontId="193" numFmtId="0" xfId="0" applyAlignment="1" applyBorder="1" applyFont="1">
      <alignment horizontal="right" readingOrder="0" shrinkToFit="0" wrapText="1"/>
    </xf>
    <xf borderId="0" fillId="20" fontId="28" numFmtId="0" xfId="0" applyAlignment="1" applyFont="1">
      <alignment horizontal="right" shrinkToFit="0" vertical="bottom" wrapText="1"/>
    </xf>
    <xf borderId="0" fillId="20" fontId="193" numFmtId="0" xfId="0" applyAlignment="1" applyFont="1">
      <alignment horizontal="right" readingOrder="0" shrinkToFit="0" wrapText="1"/>
    </xf>
    <xf borderId="0" fillId="20" fontId="194" numFmtId="0" xfId="0" applyAlignment="1" applyFont="1">
      <alignment horizontal="right" readingOrder="0" shrinkToFit="0" vertical="center" wrapText="1"/>
    </xf>
    <xf borderId="9" fillId="20" fontId="28" numFmtId="0" xfId="0" applyAlignment="1" applyBorder="1" applyFont="1">
      <alignment vertical="bottom"/>
    </xf>
    <xf borderId="7" fillId="20" fontId="28" numFmtId="0" xfId="0" applyAlignment="1" applyBorder="1" applyFont="1">
      <alignment vertical="bottom"/>
    </xf>
    <xf borderId="0" fillId="4" fontId="191" numFmtId="0" xfId="0" applyAlignment="1" applyFont="1">
      <alignment horizontal="left" shrinkToFit="0" vertical="center" wrapText="1"/>
    </xf>
    <xf borderId="0" fillId="4" fontId="195" numFmtId="0" xfId="0" applyAlignment="1" applyFont="1">
      <alignment horizontal="center" readingOrder="0" shrinkToFit="0" vertical="center" wrapText="1"/>
    </xf>
    <xf borderId="10" fillId="4" fontId="196" numFmtId="0" xfId="0" applyAlignment="1" applyBorder="1" applyFont="1">
      <alignment horizontal="center" readingOrder="0" shrinkToFit="0" vertical="center" wrapText="1"/>
    </xf>
    <xf borderId="0" fillId="4" fontId="197" numFmtId="0" xfId="0" applyAlignment="1" applyFont="1">
      <alignment horizontal="center" readingOrder="0" shrinkToFit="0" vertical="center" wrapText="1"/>
    </xf>
    <xf borderId="0" fillId="4" fontId="198" numFmtId="0" xfId="0" applyAlignment="1" applyFont="1">
      <alignment horizontal="center" readingOrder="0" shrinkToFit="0" vertical="center" wrapText="1"/>
    </xf>
    <xf borderId="0" fillId="4" fontId="199" numFmtId="0" xfId="0" applyAlignment="1" applyFont="1">
      <alignment horizontal="center" readingOrder="0" shrinkToFit="0" vertical="center" wrapText="1"/>
    </xf>
    <xf borderId="11" fillId="4" fontId="196" numFmtId="0" xfId="0" applyAlignment="1" applyBorder="1" applyFont="1">
      <alignment horizontal="center" readingOrder="0" shrinkToFit="0" vertical="center" wrapText="1"/>
    </xf>
    <xf borderId="0" fillId="4" fontId="193" numFmtId="0" xfId="0" applyAlignment="1" applyFont="1">
      <alignment horizontal="right"/>
    </xf>
    <xf borderId="0" fillId="5" fontId="200" numFmtId="0" xfId="0" applyAlignment="1" applyFont="1">
      <alignment horizontal="left" shrinkToFit="0" vertical="center" wrapText="1"/>
    </xf>
    <xf borderId="0" fillId="2" fontId="201" numFmtId="0" xfId="0" applyAlignment="1" applyFont="1">
      <alignment horizontal="center" shrinkToFit="0" vertical="center" wrapText="1"/>
    </xf>
    <xf borderId="10" fillId="2" fontId="192" numFmtId="0" xfId="0" applyAlignment="1" applyBorder="1" applyFont="1">
      <alignment horizontal="center" shrinkToFit="0" vertical="center" wrapText="1"/>
    </xf>
    <xf borderId="0" fillId="2" fontId="195" numFmtId="0" xfId="0" applyAlignment="1" applyFont="1">
      <alignment horizontal="center" shrinkToFit="0" vertical="center" wrapText="1"/>
    </xf>
    <xf borderId="0" fillId="2" fontId="197" numFmtId="0" xfId="0" applyAlignment="1" applyFont="1">
      <alignment horizontal="center" shrinkToFit="0" vertical="center" wrapText="1"/>
    </xf>
    <xf borderId="0" fillId="2" fontId="198" numFmtId="0" xfId="0" applyAlignment="1" applyFont="1">
      <alignment horizontal="center" shrinkToFit="0" vertical="center" wrapText="1"/>
    </xf>
    <xf borderId="0" fillId="2" fontId="199" numFmtId="0" xfId="0" applyAlignment="1" applyFont="1">
      <alignment horizontal="center" shrinkToFit="0" vertical="center" wrapText="1"/>
    </xf>
    <xf borderId="11" fillId="2" fontId="196" numFmtId="0" xfId="0" applyAlignment="1" applyBorder="1" applyFont="1">
      <alignment horizontal="left" shrinkToFit="0" vertical="center" wrapText="1"/>
    </xf>
    <xf borderId="0" fillId="0" fontId="193" numFmtId="0" xfId="0" applyAlignment="1" applyFont="1">
      <alignment horizontal="right"/>
    </xf>
    <xf borderId="0" fillId="0" fontId="28" numFmtId="0" xfId="0" applyAlignment="1" applyFont="1">
      <alignment horizontal="right" vertical="bottom"/>
    </xf>
    <xf borderId="0" fillId="0" fontId="193" numFmtId="0" xfId="0" applyAlignment="1" applyFont="1">
      <alignment horizontal="right" readingOrder="0"/>
    </xf>
    <xf borderId="0" fillId="4" fontId="191" numFmtId="0" xfId="0" applyAlignment="1" applyFont="1">
      <alignment horizontal="left" readingOrder="0" shrinkToFit="0" vertical="center" wrapText="1"/>
    </xf>
    <xf borderId="0" fillId="4" fontId="202" numFmtId="0" xfId="0" applyAlignment="1" applyFont="1">
      <alignment horizontal="center" readingOrder="0" shrinkToFit="0" vertical="center" wrapText="1"/>
    </xf>
    <xf borderId="10" fillId="4" fontId="196" numFmtId="0" xfId="0" applyAlignment="1" applyBorder="1" applyFont="1">
      <alignment horizontal="left" readingOrder="0" shrinkToFit="0" vertical="center" wrapText="1"/>
    </xf>
    <xf borderId="0" fillId="4" fontId="192" numFmtId="0" xfId="0" applyAlignment="1" applyFont="1">
      <alignment horizontal="center" readingOrder="0" shrinkToFit="0" vertical="center" wrapText="1"/>
    </xf>
    <xf borderId="11" fillId="4" fontId="196" numFmtId="0" xfId="0" applyAlignment="1" applyBorder="1" applyFont="1">
      <alignment horizontal="left" readingOrder="0" shrinkToFit="0" vertical="center" wrapText="1"/>
    </xf>
    <xf borderId="0" fillId="4" fontId="193" numFmtId="0" xfId="0" applyAlignment="1" applyFont="1">
      <alignment horizontal="right" readingOrder="0"/>
    </xf>
    <xf borderId="0" fillId="5" fontId="200" numFmtId="0" xfId="0" applyAlignment="1" applyFont="1">
      <alignment horizontal="left" readingOrder="0" shrinkToFit="0" vertical="center" wrapText="1"/>
    </xf>
    <xf borderId="0" fillId="4" fontId="202" numFmtId="0" xfId="0" applyAlignment="1" applyFont="1">
      <alignment horizontal="center" shrinkToFit="0" vertical="center" wrapText="1"/>
    </xf>
    <xf borderId="10" fillId="4" fontId="196" numFmtId="0" xfId="0" applyAlignment="1" applyBorder="1" applyFont="1">
      <alignment horizontal="left" shrinkToFit="0" vertical="center" wrapText="1"/>
    </xf>
    <xf borderId="0" fillId="4" fontId="192" numFmtId="0" xfId="0" applyAlignment="1" applyFont="1">
      <alignment horizontal="center" shrinkToFit="0" vertical="center" wrapText="1"/>
    </xf>
    <xf borderId="0" fillId="4" fontId="198" numFmtId="0" xfId="0" applyAlignment="1" applyFont="1">
      <alignment horizontal="center" shrinkToFit="0" vertical="center" wrapText="1"/>
    </xf>
    <xf borderId="0" fillId="4" fontId="199" numFmtId="0" xfId="0" applyAlignment="1" applyFont="1">
      <alignment horizontal="center" shrinkToFit="0" vertical="center" wrapText="1"/>
    </xf>
    <xf borderId="11" fillId="4" fontId="196" numFmtId="0" xfId="0" applyAlignment="1" applyBorder="1" applyFont="1">
      <alignment horizontal="left" shrinkToFit="0" vertical="center" wrapText="1"/>
    </xf>
    <xf borderId="0" fillId="5" fontId="203" numFmtId="0" xfId="0" applyAlignment="1" applyFont="1">
      <alignment horizontal="left" readingOrder="0" shrinkToFit="0" vertical="center" wrapText="1"/>
    </xf>
    <xf borderId="0" fillId="0" fontId="5" numFmtId="0" xfId="0" applyAlignment="1" applyFont="1">
      <alignment vertical="bottom"/>
    </xf>
    <xf borderId="0" fillId="5" fontId="200" numFmtId="0" xfId="0" applyAlignment="1" applyFont="1">
      <alignment horizontal="left" readingOrder="0" shrinkToFit="0" vertical="center" wrapText="1"/>
    </xf>
    <xf borderId="0" fillId="21" fontId="200" numFmtId="0" xfId="0" applyAlignment="1" applyFill="1" applyFont="1">
      <alignment horizontal="left" shrinkToFit="0" vertical="center" wrapText="1"/>
    </xf>
    <xf borderId="0" fillId="21" fontId="200" numFmtId="0" xfId="0" applyAlignment="1" applyFont="1">
      <alignment readingOrder="0" vertical="center"/>
    </xf>
    <xf borderId="0" fillId="4" fontId="191" numFmtId="0" xfId="0" applyAlignment="1" applyFont="1">
      <alignment readingOrder="0" vertical="center"/>
    </xf>
    <xf borderId="0" fillId="4" fontId="202" numFmtId="0" xfId="0" applyAlignment="1" applyFont="1">
      <alignment horizontal="center" readingOrder="0" vertical="center"/>
    </xf>
    <xf borderId="10" fillId="4" fontId="196" numFmtId="0" xfId="0" applyAlignment="1" applyBorder="1" applyFont="1">
      <alignment horizontal="left" readingOrder="0" vertical="center"/>
    </xf>
    <xf borderId="0" fillId="4" fontId="192" numFmtId="0" xfId="0" applyAlignment="1" applyFont="1">
      <alignment horizontal="center" readingOrder="0" vertical="center"/>
    </xf>
    <xf borderId="0" fillId="4" fontId="198" numFmtId="0" xfId="0" applyAlignment="1" applyFont="1">
      <alignment horizontal="center" readingOrder="0" vertical="center"/>
    </xf>
    <xf borderId="0" fillId="4" fontId="199" numFmtId="0" xfId="0" applyAlignment="1" applyFont="1">
      <alignment horizontal="center" readingOrder="0" vertical="center"/>
    </xf>
    <xf borderId="11" fillId="4" fontId="196" numFmtId="0" xfId="0" applyAlignment="1" applyBorder="1" applyFont="1">
      <alignment horizontal="left" readingOrder="0" vertical="center"/>
    </xf>
    <xf borderId="0" fillId="5" fontId="200" numFmtId="0" xfId="0" applyAlignment="1" applyFont="1">
      <alignment readingOrder="0" vertical="center"/>
    </xf>
    <xf borderId="0" fillId="4" fontId="191" numFmtId="0" xfId="0" applyAlignment="1" applyFont="1">
      <alignment horizontal="left" readingOrder="0" vertical="center"/>
    </xf>
    <xf borderId="0" fillId="5" fontId="200" numFmtId="0" xfId="0" applyAlignment="1" applyFont="1">
      <alignment horizontal="left" vertical="center"/>
    </xf>
    <xf borderId="0" fillId="5" fontId="200" numFmtId="0" xfId="0" applyAlignment="1" applyFont="1">
      <alignment horizontal="left" readingOrder="0" vertical="center"/>
    </xf>
    <xf borderId="0" fillId="4" fontId="191" numFmtId="0" xfId="0" applyAlignment="1" applyFont="1">
      <alignment horizontal="left" vertical="center"/>
    </xf>
    <xf borderId="0" fillId="4" fontId="202" numFmtId="0" xfId="0" applyAlignment="1" applyFont="1">
      <alignment horizontal="center" vertical="center"/>
    </xf>
    <xf borderId="10" fillId="4" fontId="196" numFmtId="0" xfId="0" applyAlignment="1" applyBorder="1" applyFont="1">
      <alignment horizontal="left" vertical="center"/>
    </xf>
    <xf borderId="0" fillId="4" fontId="192" numFmtId="0" xfId="0" applyAlignment="1" applyFont="1">
      <alignment horizontal="center" vertical="center"/>
    </xf>
    <xf borderId="0" fillId="4" fontId="198" numFmtId="0" xfId="0" applyAlignment="1" applyFont="1">
      <alignment horizontal="center" vertical="center"/>
    </xf>
    <xf borderId="0" fillId="4" fontId="199" numFmtId="0" xfId="0" applyAlignment="1" applyFont="1">
      <alignment horizontal="center" vertical="center"/>
    </xf>
    <xf borderId="11" fillId="4" fontId="196" numFmtId="0" xfId="0" applyAlignment="1" applyBorder="1" applyFont="1">
      <alignment horizontal="left" vertical="center"/>
    </xf>
    <xf borderId="0" fillId="21" fontId="200" numFmtId="0" xfId="0" applyAlignment="1" applyFont="1">
      <alignment horizontal="left" vertical="center"/>
    </xf>
    <xf borderId="0" fillId="4" fontId="191" numFmtId="0" xfId="0" applyAlignment="1" applyFont="1">
      <alignment horizontal="right" readingOrder="0" vertical="center"/>
    </xf>
    <xf borderId="0" fillId="4" fontId="204" numFmtId="0" xfId="0" applyAlignment="1" applyFont="1">
      <alignment horizontal="center" readingOrder="0" shrinkToFit="0" vertical="top" wrapText="1"/>
    </xf>
    <xf borderId="12" fillId="4" fontId="204" numFmtId="0" xfId="0" applyAlignment="1" applyBorder="1" applyFont="1">
      <alignment horizontal="center" readingOrder="0" shrinkToFit="0" vertical="top" wrapText="1"/>
    </xf>
    <xf borderId="0" fillId="4" fontId="205" numFmtId="0" xfId="0" applyAlignment="1" applyFont="1">
      <alignment horizontal="center" readingOrder="0" shrinkToFit="0" vertical="top" wrapText="1"/>
    </xf>
    <xf borderId="11" fillId="0" fontId="1" numFmtId="0" xfId="0" applyBorder="1" applyFont="1"/>
    <xf borderId="0" fillId="4" fontId="193" numFmtId="0" xfId="0" applyAlignment="1" applyFont="1">
      <alignment horizontal="left"/>
    </xf>
    <xf borderId="0" fillId="4" fontId="193" numFmtId="0" xfId="0" applyAlignment="1" applyFont="1">
      <alignment horizontal="left" readingOrder="0" shrinkToFit="0" wrapText="1"/>
    </xf>
    <xf borderId="0" fillId="4" fontId="49" numFmtId="0" xfId="0" applyAlignment="1" applyFont="1">
      <alignment horizontal="left"/>
    </xf>
    <xf borderId="0" fillId="4" fontId="49" numFmtId="0" xfId="0" applyAlignment="1" applyFont="1">
      <alignment horizontal="left" readingOrder="0" shrinkToFit="0" wrapText="1"/>
    </xf>
    <xf borderId="0" fillId="4" fontId="49" numFmtId="0" xfId="0" applyAlignment="1" applyFont="1">
      <alignment horizontal="left" readingOrder="0"/>
    </xf>
    <xf borderId="0" fillId="4" fontId="49" numFmtId="0" xfId="0" applyAlignment="1" applyFont="1">
      <alignment horizontal="left" shrinkToFit="0" wrapText="1"/>
    </xf>
    <xf borderId="0" fillId="0" fontId="193" numFmtId="0" xfId="0" applyAlignment="1" applyFont="1">
      <alignment horizontal="center"/>
    </xf>
    <xf borderId="0" fillId="0" fontId="1" numFmtId="0" xfId="0" applyAlignment="1" applyFont="1">
      <alignment horizontal="right"/>
    </xf>
    <xf borderId="0" fillId="20" fontId="1" numFmtId="0" xfId="0" applyAlignment="1" applyFont="1">
      <alignment readingOrder="0"/>
    </xf>
    <xf borderId="0" fillId="22" fontId="206" numFmtId="0" xfId="0" applyAlignment="1" applyFill="1" applyFont="1">
      <alignment horizontal="right" readingOrder="0"/>
    </xf>
    <xf borderId="0" fillId="22" fontId="193" numFmtId="0" xfId="0" applyAlignment="1" applyFont="1">
      <alignment horizontal="center"/>
    </xf>
    <xf borderId="0" fillId="22" fontId="193" numFmtId="0" xfId="0" applyAlignment="1" applyFont="1">
      <alignment horizontal="right"/>
    </xf>
    <xf borderId="0" fillId="22" fontId="1" numFmtId="0" xfId="0" applyAlignment="1" applyFont="1">
      <alignment horizontal="right"/>
    </xf>
    <xf borderId="0" fillId="22" fontId="5" numFmtId="0" xfId="0" applyAlignment="1" applyFont="1">
      <alignment vertical="bottom"/>
    </xf>
    <xf borderId="0" fillId="22" fontId="5" numFmtId="0" xfId="0" applyAlignment="1" applyFont="1">
      <alignment vertical="bottom"/>
    </xf>
    <xf borderId="0" fillId="0" fontId="28" numFmtId="0" xfId="0" applyAlignment="1" applyFont="1">
      <alignment horizontal="center" readingOrder="0" vertical="bottom"/>
    </xf>
    <xf borderId="0" fillId="0" fontId="207" numFmtId="0" xfId="0" applyAlignment="1" applyFont="1">
      <alignment horizontal="center" readingOrder="0" vertical="bottom"/>
    </xf>
    <xf borderId="0" fillId="0" fontId="5" numFmtId="0" xfId="0" applyAlignment="1" applyFont="1">
      <alignment readingOrder="0" vertical="bottom"/>
    </xf>
    <xf borderId="0" fillId="0" fontId="208" numFmtId="0" xfId="0" applyAlignment="1" applyFont="1">
      <alignment horizontal="center" vertical="center"/>
    </xf>
    <xf borderId="0" fillId="20" fontId="5" numFmtId="0" xfId="0" applyAlignment="1" applyFont="1">
      <alignment horizontal="right" readingOrder="0" vertical="bottom"/>
    </xf>
    <xf borderId="0" fillId="20" fontId="5" numFmtId="0" xfId="0" applyAlignment="1" applyFont="1">
      <alignment readingOrder="0" vertical="bottom"/>
    </xf>
    <xf borderId="0" fillId="20" fontId="5" numFmtId="0" xfId="0" applyAlignment="1" applyFont="1">
      <alignment horizontal="center" readingOrder="0" vertical="bottom"/>
    </xf>
    <xf borderId="0" fillId="0" fontId="5" numFmtId="170" xfId="0" applyAlignment="1" applyFont="1" applyNumberFormat="1">
      <alignment vertical="bottom"/>
    </xf>
    <xf borderId="0" fillId="0" fontId="42" numFmtId="0" xfId="0" applyAlignment="1" applyFont="1">
      <alignment shrinkToFit="0" vertical="bottom" wrapText="0"/>
    </xf>
    <xf borderId="0" fillId="0" fontId="42" numFmtId="170" xfId="0" applyAlignment="1" applyFont="1" applyNumberFormat="1">
      <alignment horizontal="center" vertical="bottom"/>
    </xf>
    <xf borderId="0" fillId="0" fontId="42" numFmtId="0" xfId="0" applyAlignment="1" applyFont="1">
      <alignment vertical="bottom"/>
    </xf>
    <xf borderId="0" fillId="22" fontId="209" numFmtId="0" xfId="0" applyAlignment="1" applyFont="1">
      <alignment horizontal="center" readingOrder="0" vertical="bottom"/>
    </xf>
    <xf borderId="0" fillId="20" fontId="4" numFmtId="0" xfId="0" applyAlignment="1" applyFont="1">
      <alignment readingOrder="0" vertical="bottom"/>
    </xf>
    <xf borderId="0" fillId="8" fontId="210" numFmtId="0" xfId="0" applyAlignment="1" applyFont="1">
      <alignment horizontal="center" readingOrder="0" shrinkToFit="0" vertical="center" wrapText="1"/>
    </xf>
    <xf borderId="13" fillId="8" fontId="210" numFmtId="0" xfId="0" applyAlignment="1" applyBorder="1" applyFont="1">
      <alignment horizontal="center" readingOrder="0" shrinkToFit="0" vertical="center" wrapText="1"/>
    </xf>
    <xf borderId="13" fillId="8" fontId="8" numFmtId="0" xfId="0" applyAlignment="1" applyBorder="1" applyFont="1">
      <alignment horizontal="center" readingOrder="0" shrinkToFit="0" vertical="center" wrapText="1"/>
    </xf>
    <xf borderId="0" fillId="0" fontId="211" numFmtId="0" xfId="0" applyAlignment="1" applyFont="1">
      <alignment horizontal="center" readingOrder="0"/>
    </xf>
    <xf borderId="0" fillId="0" fontId="193" numFmtId="0" xfId="0" applyAlignment="1" applyFont="1">
      <alignment horizontal="center" readingOrder="0" shrinkToFit="0" vertical="center" wrapText="1"/>
    </xf>
    <xf borderId="14" fillId="0" fontId="1" numFmtId="0" xfId="0" applyAlignment="1" applyBorder="1" applyFont="1">
      <alignment horizontal="center" readingOrder="0" shrinkToFit="0" vertical="center" wrapText="1"/>
    </xf>
    <xf borderId="14" fillId="0" fontId="8" numFmtId="0" xfId="0" applyAlignment="1" applyBorder="1" applyFont="1">
      <alignment horizontal="center" readingOrder="0" shrinkToFit="0" vertical="center" wrapText="1"/>
    </xf>
    <xf borderId="0" fillId="0" fontId="193" numFmtId="0" xfId="0" applyAlignment="1" applyFont="1">
      <alignment horizontal="center" readingOrder="0"/>
    </xf>
    <xf borderId="14" fillId="0" fontId="1" numFmtId="0" xfId="0" applyAlignment="1" applyBorder="1" applyFont="1">
      <alignment horizontal="center" readingOrder="0"/>
    </xf>
    <xf borderId="0" fillId="0" fontId="1" numFmtId="0" xfId="0" applyAlignment="1" applyFont="1">
      <alignment horizontal="center" readingOrder="0"/>
    </xf>
    <xf borderId="14" fillId="0" fontId="193" numFmtId="0" xfId="0" applyAlignment="1" applyBorder="1" applyFont="1">
      <alignment horizontal="center" readingOrder="0" shrinkToFit="0" vertical="center" wrapText="1"/>
    </xf>
    <xf borderId="14" fillId="0" fontId="212" numFmtId="0" xfId="0" applyAlignment="1" applyBorder="1" applyFont="1">
      <alignment horizontal="center" readingOrder="0" shrinkToFit="0" vertical="center" wrapText="1"/>
    </xf>
    <xf borderId="0" fillId="0" fontId="212" numFmtId="0" xfId="0" applyAlignment="1" applyFont="1">
      <alignment horizontal="center" readingOrder="0" shrinkToFit="0" vertical="center" wrapText="1"/>
    </xf>
    <xf borderId="2" fillId="0" fontId="212" numFmtId="0" xfId="0" applyAlignment="1" applyBorder="1" applyFont="1">
      <alignment horizontal="center" readingOrder="0" shrinkToFit="0" vertical="center" wrapText="1"/>
    </xf>
    <xf borderId="2" fillId="0" fontId="8"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0" fillId="5" fontId="213" numFmtId="0" xfId="0" applyAlignment="1" applyFont="1">
      <alignment readingOrder="0"/>
    </xf>
    <xf borderId="0" fillId="5" fontId="214" numFmtId="0" xfId="0" applyAlignment="1" applyFont="1">
      <alignment readingOrder="0"/>
    </xf>
    <xf borderId="0" fillId="5" fontId="1" numFmtId="0" xfId="0" applyAlignment="1" applyFont="1">
      <alignment horizontal="center" readingOrder="0" shrinkToFit="0" vertical="center" wrapText="1"/>
    </xf>
    <xf borderId="0" fillId="5" fontId="1" numFmtId="0" xfId="0" applyAlignment="1" applyFont="1">
      <alignment horizontal="center" readingOrder="0" shrinkToFit="0" vertical="center" wrapText="1"/>
    </xf>
    <xf borderId="0" fillId="0" fontId="212" numFmtId="0" xfId="0" applyAlignment="1" applyFont="1">
      <alignment horizontal="center" readingOrder="0" shrinkToFit="0" vertical="center" wrapText="1"/>
    </xf>
    <xf borderId="0" fillId="0" fontId="8" numFmtId="0" xfId="0" applyAlignment="1" applyFont="1">
      <alignment horizontal="center" readingOrder="0" shrinkToFit="0" vertical="center" wrapText="1"/>
    </xf>
    <xf borderId="0" fillId="8" fontId="215" numFmtId="0" xfId="0" applyAlignment="1" applyFont="1">
      <alignment horizontal="left" readingOrder="0" shrinkToFit="0" vertical="center" wrapText="1"/>
    </xf>
    <xf borderId="0" fillId="8" fontId="216" numFmtId="0" xfId="0" applyAlignment="1" applyFont="1">
      <alignment horizontal="left" readingOrder="0" shrinkToFit="0" vertical="center" wrapText="1"/>
    </xf>
    <xf borderId="0" fillId="8" fontId="217" numFmtId="0" xfId="0" applyAlignment="1" applyFont="1">
      <alignment horizontal="left" readingOrder="0" shrinkToFit="0" vertical="center" wrapText="1"/>
    </xf>
    <xf borderId="0" fillId="8" fontId="216" numFmtId="0" xfId="0" applyAlignment="1" applyFont="1">
      <alignment horizontal="left" readingOrder="0" shrinkToFit="0" vertical="center" wrapText="1"/>
    </xf>
    <xf borderId="0" fillId="8" fontId="216" numFmtId="0" xfId="0" applyAlignment="1" applyFont="1">
      <alignment horizontal="left" shrinkToFit="0" vertical="center" wrapText="1"/>
    </xf>
    <xf borderId="2" fillId="8" fontId="218" numFmtId="0" xfId="0" applyAlignment="1" applyBorder="1" applyFont="1">
      <alignment horizontal="left" readingOrder="0" shrinkToFit="0" vertical="center" wrapText="1"/>
    </xf>
    <xf borderId="2" fillId="8" fontId="218" numFmtId="0" xfId="0" applyAlignment="1" applyBorder="1" applyFont="1">
      <alignment horizontal="left" shrinkToFit="0" vertical="center" wrapText="1"/>
    </xf>
    <xf borderId="2" fillId="23" fontId="191" numFmtId="0" xfId="0" applyAlignment="1" applyBorder="1" applyFill="1" applyFont="1">
      <alignment horizontal="left" shrinkToFit="0" vertical="center" wrapText="1"/>
    </xf>
    <xf borderId="2" fillId="23" fontId="204" numFmtId="0" xfId="0" applyAlignment="1" applyBorder="1" applyFont="1">
      <alignment horizontal="center" shrinkToFit="0" vertical="center" wrapText="1"/>
    </xf>
    <xf borderId="2" fillId="23" fontId="204" numFmtId="0" xfId="0" applyAlignment="1" applyBorder="1" applyFont="1">
      <alignment horizontal="left" shrinkToFit="0" vertical="center" wrapText="1"/>
    </xf>
    <xf borderId="2" fillId="23" fontId="204" numFmtId="0" xfId="0" applyAlignment="1" applyBorder="1" applyFont="1">
      <alignment horizontal="left" readingOrder="0" shrinkToFit="0" vertical="center" wrapText="1"/>
    </xf>
    <xf borderId="2" fillId="4" fontId="200" numFmtId="0" xfId="0" applyAlignment="1" applyBorder="1" applyFont="1">
      <alignment horizontal="left" shrinkToFit="0" vertical="center" wrapText="1"/>
    </xf>
    <xf borderId="2" fillId="0" fontId="204" numFmtId="0" xfId="0" applyAlignment="1" applyBorder="1" applyFont="1">
      <alignment horizontal="center" readingOrder="0" shrinkToFit="0" vertical="center" wrapText="1"/>
    </xf>
    <xf borderId="2" fillId="0" fontId="204" numFmtId="0" xfId="0" applyAlignment="1" applyBorder="1" applyFont="1">
      <alignment horizontal="left" readingOrder="0" shrinkToFit="0" vertical="center" wrapText="1"/>
    </xf>
    <xf borderId="2" fillId="0" fontId="204" numFmtId="0" xfId="0" applyAlignment="1" applyBorder="1" applyFont="1">
      <alignment horizontal="left" readingOrder="0" shrinkToFit="0" vertical="center" wrapText="1"/>
    </xf>
    <xf borderId="0" fillId="2" fontId="219" numFmtId="0" xfId="0" applyAlignment="1" applyFont="1">
      <alignment horizontal="left" readingOrder="0" shrinkToFit="0" vertical="center" wrapText="1"/>
    </xf>
    <xf borderId="2" fillId="23" fontId="191" numFmtId="0" xfId="0" applyAlignment="1" applyBorder="1" applyFont="1">
      <alignment horizontal="left" readingOrder="0" shrinkToFit="0" vertical="center" wrapText="1"/>
    </xf>
    <xf borderId="0" fillId="6" fontId="200" numFmtId="0" xfId="0" applyAlignment="1" applyFont="1">
      <alignment horizontal="left" readingOrder="0" shrinkToFit="0" vertical="center" wrapText="1"/>
    </xf>
    <xf borderId="2" fillId="15" fontId="204" numFmtId="0" xfId="0" applyAlignment="1" applyBorder="1" applyFont="1">
      <alignment horizontal="left" readingOrder="0" shrinkToFit="0" vertical="center" wrapText="1"/>
    </xf>
    <xf borderId="2" fillId="0" fontId="204" numFmtId="0" xfId="0" applyAlignment="1" applyBorder="1" applyFont="1">
      <alignment horizontal="left" shrinkToFit="0" vertical="center" wrapText="1"/>
    </xf>
    <xf borderId="2" fillId="0" fontId="204" numFmtId="0" xfId="0" applyAlignment="1" applyBorder="1" applyFont="1">
      <alignment horizontal="center" shrinkToFit="0" vertical="center" wrapText="1"/>
    </xf>
    <xf borderId="2" fillId="4" fontId="200" numFmtId="0" xfId="0" applyAlignment="1" applyBorder="1" applyFont="1">
      <alignment horizontal="left" readingOrder="0" shrinkToFit="0" vertical="center" wrapText="1"/>
    </xf>
    <xf borderId="2" fillId="6" fontId="200" numFmtId="0" xfId="0" applyAlignment="1" applyBorder="1" applyFont="1">
      <alignment horizontal="left" shrinkToFit="0" vertical="center" wrapText="1"/>
    </xf>
    <xf borderId="2" fillId="7" fontId="204" numFmtId="0" xfId="0" applyAlignment="1" applyBorder="1" applyFont="1">
      <alignment horizontal="left" readingOrder="0" shrinkToFit="0" vertical="center" wrapText="1"/>
    </xf>
    <xf borderId="2" fillId="0" fontId="204" numFmtId="0" xfId="0" applyAlignment="1" applyBorder="1" applyFont="1">
      <alignment readingOrder="0" shrinkToFit="0" vertical="center" wrapText="1"/>
    </xf>
    <xf borderId="0" fillId="0" fontId="204" numFmtId="0" xfId="0" applyAlignment="1" applyFont="1">
      <alignment readingOrder="0" shrinkToFit="0" vertical="center" wrapText="1"/>
    </xf>
    <xf borderId="2" fillId="23" fontId="1" numFmtId="0" xfId="0" applyAlignment="1" applyBorder="1" applyFont="1">
      <alignment shrinkToFit="0" vertical="center" wrapText="1"/>
    </xf>
    <xf borderId="2" fillId="0" fontId="204" numFmtId="171" xfId="0" applyAlignment="1" applyBorder="1" applyFont="1" applyNumberFormat="1">
      <alignment horizontal="center" readingOrder="0" shrinkToFit="0" vertical="center" wrapText="1"/>
    </xf>
    <xf borderId="0" fillId="0" fontId="204" numFmtId="0" xfId="0" applyAlignment="1" applyFont="1">
      <alignment horizontal="left" readingOrder="0" shrinkToFit="0" vertical="center" wrapText="1"/>
    </xf>
    <xf borderId="2" fillId="6" fontId="200" numFmtId="0" xfId="0" applyAlignment="1" applyBorder="1" applyFont="1">
      <alignment horizontal="left" readingOrder="0" shrinkToFit="0" vertical="center" wrapText="1"/>
    </xf>
    <xf borderId="2" fillId="2" fontId="204" numFmtId="0" xfId="0" applyAlignment="1" applyBorder="1" applyFont="1">
      <alignment horizontal="left" readingOrder="0" shrinkToFit="0" vertical="center" wrapText="1"/>
    </xf>
    <xf borderId="2" fillId="4" fontId="200" numFmtId="0" xfId="0" applyAlignment="1" applyBorder="1" applyFont="1">
      <alignment horizontal="left" readingOrder="0" shrinkToFit="0" vertical="center" wrapText="1"/>
    </xf>
    <xf borderId="2" fillId="0" fontId="1" numFmtId="0" xfId="0" applyAlignment="1" applyBorder="1" applyFont="1">
      <alignment horizontal="center" readingOrder="0" shrinkToFit="0" vertical="center" wrapText="1"/>
    </xf>
    <xf borderId="0" fillId="2" fontId="203" numFmtId="0" xfId="0" applyAlignment="1" applyFont="1">
      <alignment readingOrder="0" shrinkToFit="0" vertical="center" wrapText="1"/>
    </xf>
    <xf borderId="0" fillId="0" fontId="220" numFmtId="0" xfId="0" applyAlignment="1" applyFont="1">
      <alignment readingOrder="0" shrinkToFit="0" vertical="center" wrapText="1"/>
    </xf>
    <xf borderId="0" fillId="2" fontId="219" numFmtId="0" xfId="0" applyAlignment="1" applyFont="1">
      <alignment horizontal="left" readingOrder="0" shrinkToFit="0" wrapText="1"/>
    </xf>
    <xf borderId="2" fillId="4" fontId="204" numFmtId="0" xfId="0" applyAlignment="1" applyBorder="1" applyFont="1">
      <alignment horizontal="left" shrinkToFit="0" vertical="center" wrapText="1"/>
    </xf>
    <xf borderId="0" fillId="0" fontId="204" numFmtId="0" xfId="0" applyAlignment="1" applyFont="1">
      <alignment horizontal="center" readingOrder="0" shrinkToFit="0" vertical="center" wrapText="1"/>
    </xf>
    <xf borderId="2" fillId="23" fontId="204" numFmtId="0" xfId="0" applyAlignment="1" applyBorder="1" applyFont="1">
      <alignment horizontal="center" readingOrder="0" shrinkToFit="0" vertical="center" wrapText="1"/>
    </xf>
    <xf borderId="2" fillId="0" fontId="204" numFmtId="172" xfId="0" applyAlignment="1" applyBorder="1" applyFont="1" applyNumberFormat="1">
      <alignment horizontal="center" readingOrder="0" shrinkToFit="0" vertical="center" wrapText="1"/>
    </xf>
    <xf borderId="2" fillId="23" fontId="191" numFmtId="0" xfId="0" applyAlignment="1" applyBorder="1" applyFont="1">
      <alignment readingOrder="0" shrinkToFit="0" vertical="center" wrapText="1"/>
    </xf>
    <xf borderId="2" fillId="4" fontId="200" numFmtId="0" xfId="0" applyAlignment="1" applyBorder="1" applyFont="1">
      <alignment readingOrder="0" shrinkToFit="0" vertical="center" wrapText="1"/>
    </xf>
    <xf borderId="2" fillId="0" fontId="221" numFmtId="0" xfId="0" applyAlignment="1" applyBorder="1" applyFont="1">
      <alignment horizontal="left" readingOrder="0" shrinkToFit="0" vertical="center" wrapText="1"/>
    </xf>
    <xf borderId="0" fillId="6" fontId="222" numFmtId="0" xfId="0" applyAlignment="1" applyFont="1">
      <alignment horizontal="left" readingOrder="0"/>
    </xf>
    <xf borderId="2" fillId="0" fontId="204" numFmtId="4" xfId="0" applyAlignment="1" applyBorder="1" applyFont="1" applyNumberFormat="1">
      <alignment horizontal="left" readingOrder="0" shrinkToFit="0" vertical="center" wrapText="1"/>
    </xf>
    <xf borderId="2" fillId="0" fontId="194" numFmtId="0" xfId="0" applyAlignment="1" applyBorder="1" applyFont="1">
      <alignment horizontal="left" readingOrder="0" shrinkToFit="0" vertical="center" wrapText="1"/>
    </xf>
    <xf borderId="0" fillId="0" fontId="193" numFmtId="0" xfId="0" applyAlignment="1" applyFont="1">
      <alignment horizontal="left" readingOrder="0"/>
    </xf>
    <xf borderId="0" fillId="4" fontId="200" numFmtId="0" xfId="0" applyAlignment="1" applyFont="1">
      <alignment horizontal="left" shrinkToFit="0" vertical="center" wrapText="1"/>
    </xf>
    <xf borderId="0" fillId="0" fontId="204" numFmtId="0" xfId="0" applyAlignment="1" applyFont="1">
      <alignment horizontal="left" shrinkToFit="0" vertical="center" wrapText="1"/>
    </xf>
    <xf borderId="2" fillId="0" fontId="200" numFmtId="0" xfId="0" applyAlignment="1" applyBorder="1" applyFont="1">
      <alignment horizontal="left" readingOrder="0" shrinkToFit="0" vertical="center" wrapText="1"/>
    </xf>
    <xf borderId="0" fillId="0" fontId="200" numFmtId="0" xfId="0" applyAlignment="1" applyFont="1">
      <alignment horizontal="left" shrinkToFit="0" vertical="center" wrapText="1"/>
    </xf>
    <xf borderId="0" fillId="0" fontId="1" numFmtId="0" xfId="0" applyAlignment="1" applyFont="1">
      <alignment horizontal="center" shrinkToFit="0" vertical="center" wrapText="1"/>
    </xf>
    <xf borderId="0" fillId="0" fontId="1" numFmtId="0" xfId="0" applyAlignment="1" applyFont="1">
      <alignment shrinkToFit="0" vertical="center" wrapText="1"/>
    </xf>
    <xf borderId="0" fillId="24" fontId="4" numFmtId="0" xfId="0" applyAlignment="1" applyFill="1" applyFont="1">
      <alignment horizontal="center" readingOrder="0" shrinkToFit="0" vertical="bottom" wrapText="1"/>
    </xf>
    <xf borderId="0" fillId="0" fontId="223" numFmtId="0" xfId="0" applyAlignment="1" applyFont="1">
      <alignment readingOrder="0"/>
    </xf>
    <xf borderId="2" fillId="0" fontId="224" numFmtId="173" xfId="0" applyAlignment="1" applyBorder="1" applyFont="1" applyNumberFormat="1">
      <alignment horizontal="center" readingOrder="0"/>
    </xf>
    <xf borderId="0" fillId="0" fontId="215" numFmtId="0" xfId="0" applyAlignment="1" applyFont="1">
      <alignment horizontal="left" readingOrder="0" shrinkToFit="0" vertical="center" wrapText="1"/>
    </xf>
    <xf borderId="0" fillId="0" fontId="1" numFmtId="0" xfId="0" applyAlignment="1" applyFont="1">
      <alignment horizontal="center" readingOrder="0" shrinkToFit="0" vertical="center" wrapText="1"/>
    </xf>
    <xf borderId="0" fillId="25" fontId="225" numFmtId="0" xfId="0" applyAlignment="1" applyFill="1" applyFont="1">
      <alignment horizontal="center" readingOrder="0" shrinkToFit="0" vertical="center" wrapText="1"/>
    </xf>
    <xf borderId="0" fillId="2" fontId="9" numFmtId="0" xfId="0" applyAlignment="1" applyFont="1">
      <alignment horizontal="center" readingOrder="0" shrinkToFit="0" vertical="center" wrapText="1"/>
    </xf>
    <xf borderId="0" fillId="0" fontId="0" numFmtId="0" xfId="0" applyAlignment="1" applyFont="1">
      <alignment horizontal="center" readingOrder="0" shrinkToFit="0" vertical="center" wrapText="1"/>
    </xf>
    <xf borderId="0" fillId="0" fontId="1" numFmtId="0" xfId="0" applyAlignment="1" applyFont="1">
      <alignment horizontal="center" readingOrder="0" shrinkToFit="0" vertical="top" wrapText="1"/>
    </xf>
    <xf borderId="0" fillId="2" fontId="9" numFmtId="0" xfId="0" applyAlignment="1" applyFont="1">
      <alignment horizontal="center" readingOrder="0" shrinkToFit="0" vertical="top" wrapText="1"/>
    </xf>
    <xf borderId="0" fillId="0" fontId="0" numFmtId="0" xfId="0" applyAlignment="1" applyFont="1">
      <alignment horizontal="center" readingOrder="0" shrinkToFit="0" vertical="top" wrapText="1"/>
    </xf>
    <xf borderId="0" fillId="0" fontId="1" numFmtId="0" xfId="0" applyAlignment="1" applyFont="1">
      <alignment horizontal="center" shrinkToFit="0" vertical="top" wrapText="1"/>
    </xf>
    <xf borderId="3" fillId="0" fontId="9" numFmtId="0" xfId="0" applyAlignment="1" applyBorder="1" applyFont="1">
      <alignment horizontal="center" readingOrder="0" shrinkToFit="0" vertical="center" wrapText="1"/>
    </xf>
    <xf borderId="2" fillId="0" fontId="0" numFmtId="0" xfId="0" applyAlignment="1" applyBorder="1" applyFont="1">
      <alignment horizontal="center" readingOrder="0" shrinkToFit="0" vertical="center" wrapText="1"/>
    </xf>
    <xf borderId="0" fillId="2" fontId="76" numFmtId="0" xfId="0" applyAlignment="1" applyFont="1">
      <alignment readingOrder="0"/>
    </xf>
    <xf borderId="0" fillId="0" fontId="226" numFmtId="0" xfId="0" applyAlignment="1" applyFont="1">
      <alignment readingOrder="0" shrinkToFit="0" wrapText="1"/>
    </xf>
    <xf borderId="0" fillId="0" fontId="227" numFmtId="0" xfId="0" applyAlignment="1" applyFont="1">
      <alignment horizontal="center" readingOrder="0" shrinkToFit="0" vertical="center" wrapText="1"/>
    </xf>
    <xf borderId="0" fillId="24" fontId="228" numFmtId="0" xfId="0" applyAlignment="1" applyFont="1">
      <alignment horizontal="center" readingOrder="0" shrinkToFit="0" vertical="center" wrapText="1"/>
    </xf>
    <xf borderId="0" fillId="0" fontId="8" numFmtId="0" xfId="0" applyAlignment="1" applyFont="1">
      <alignment horizontal="left" readingOrder="0" shrinkToFit="0" vertical="center" wrapText="1"/>
    </xf>
    <xf borderId="0" fillId="0" fontId="229" numFmtId="0" xfId="0" applyAlignment="1" applyFont="1">
      <alignment readingOrder="0" shrinkToFit="0" wrapText="1"/>
    </xf>
    <xf borderId="0" fillId="0" fontId="1" numFmtId="0" xfId="0" applyAlignment="1" applyFont="1">
      <alignment horizontal="left" readingOrder="0" shrinkToFit="0" vertical="center" wrapText="1"/>
    </xf>
    <xf borderId="0" fillId="0" fontId="230" numFmtId="0" xfId="0" applyAlignment="1" applyFont="1">
      <alignment horizontal="center" readingOrder="0" shrinkToFit="0" vertical="center" wrapText="1"/>
    </xf>
    <xf borderId="0" fillId="0" fontId="231" numFmtId="0" xfId="0" applyAlignment="1" applyFont="1">
      <alignment horizontal="center" readingOrder="0" shrinkToFit="0" vertical="center" wrapText="1"/>
    </xf>
    <xf borderId="0" fillId="24" fontId="1" numFmtId="0" xfId="0" applyAlignment="1" applyFont="1">
      <alignment horizontal="center" readingOrder="0" shrinkToFit="0" vertical="center" wrapText="1"/>
    </xf>
    <xf borderId="15" fillId="26" fontId="232" numFmtId="0" xfId="0" applyAlignment="1" applyBorder="1" applyFill="1" applyFont="1">
      <alignment horizontal="left" readingOrder="0" shrinkToFit="0" vertical="center" wrapText="1"/>
    </xf>
    <xf borderId="16" fillId="26" fontId="232" numFmtId="0" xfId="0" applyAlignment="1" applyBorder="1" applyFont="1">
      <alignment horizontal="left" readingOrder="0" shrinkToFit="0" vertical="center" wrapText="1"/>
    </xf>
    <xf borderId="17" fillId="26" fontId="232" numFmtId="0" xfId="0" applyAlignment="1" applyBorder="1" applyFont="1">
      <alignment horizontal="left" readingOrder="0" shrinkToFit="0" vertical="center" wrapText="1"/>
    </xf>
    <xf borderId="16" fillId="26" fontId="232" numFmtId="0" xfId="0" applyAlignment="1" applyBorder="1" applyFont="1">
      <alignment horizontal="center" readingOrder="0" shrinkToFit="0" vertical="center" wrapText="1"/>
    </xf>
    <xf borderId="0" fillId="26" fontId="232" numFmtId="0" xfId="0" applyAlignment="1" applyFont="1">
      <alignment horizontal="left" shrinkToFit="0" vertical="center" wrapText="1"/>
    </xf>
    <xf borderId="17" fillId="26" fontId="232" numFmtId="0" xfId="0" applyAlignment="1" applyBorder="1" applyFont="1">
      <alignment horizontal="left" shrinkToFit="0" vertical="center" wrapText="1"/>
    </xf>
    <xf borderId="18" fillId="26" fontId="232" numFmtId="0" xfId="0" applyAlignment="1" applyBorder="1" applyFont="1">
      <alignment horizontal="left" shrinkToFit="0" vertical="center" wrapText="1"/>
    </xf>
    <xf borderId="15" fillId="27" fontId="233" numFmtId="0" xfId="0" applyAlignment="1" applyBorder="1" applyFill="1" applyFont="1">
      <alignment horizontal="left" readingOrder="0" shrinkToFit="0" vertical="center" wrapText="1"/>
    </xf>
    <xf borderId="17" fillId="0" fontId="1" numFmtId="0" xfId="0" applyBorder="1" applyFont="1"/>
    <xf borderId="16" fillId="27" fontId="137" numFmtId="0" xfId="0" applyAlignment="1" applyBorder="1" applyFont="1">
      <alignment horizontal="center"/>
    </xf>
    <xf borderId="17" fillId="27" fontId="137" numFmtId="0" xfId="0" applyBorder="1" applyFont="1"/>
    <xf borderId="16" fillId="27" fontId="137" numFmtId="0" xfId="0" applyBorder="1" applyFont="1"/>
    <xf borderId="0" fillId="27" fontId="137" numFmtId="0" xfId="0" applyFont="1"/>
    <xf borderId="18" fillId="27" fontId="137" numFmtId="0" xfId="0" applyBorder="1" applyFont="1"/>
    <xf borderId="19" fillId="2" fontId="1" numFmtId="167" xfId="0" applyAlignment="1" applyBorder="1" applyFont="1" applyNumberFormat="1">
      <alignment horizontal="left" readingOrder="0" vertical="center"/>
    </xf>
    <xf borderId="19" fillId="2" fontId="1" numFmtId="167" xfId="0" applyAlignment="1" applyBorder="1" applyFont="1" applyNumberFormat="1">
      <alignment horizontal="center" readingOrder="0"/>
    </xf>
    <xf borderId="19" fillId="2" fontId="1" numFmtId="0" xfId="0" applyAlignment="1" applyBorder="1" applyFont="1">
      <alignment readingOrder="0"/>
    </xf>
    <xf borderId="0" fillId="2" fontId="5" numFmtId="0" xfId="0" applyAlignment="1" applyFont="1">
      <alignment horizontal="left" readingOrder="0" shrinkToFit="0" vertical="center" wrapText="1"/>
    </xf>
    <xf borderId="19" fillId="2" fontId="4" numFmtId="167" xfId="0" applyAlignment="1" applyBorder="1" applyFont="1" applyNumberFormat="1">
      <alignment horizontal="left" readingOrder="0" shrinkToFit="0" vertical="center" wrapText="1"/>
    </xf>
    <xf borderId="19" fillId="2" fontId="5" numFmtId="167" xfId="0" applyAlignment="1" applyBorder="1" applyFont="1" applyNumberFormat="1">
      <alignment horizontal="left" readingOrder="0" shrinkToFit="0" vertical="center" wrapText="1"/>
    </xf>
    <xf borderId="19" fillId="2" fontId="1" numFmtId="166" xfId="0" applyAlignment="1" applyBorder="1" applyFont="1" applyNumberFormat="1">
      <alignment horizontal="center" readingOrder="0" shrinkToFit="0" vertical="center" wrapText="1"/>
    </xf>
    <xf borderId="0" fillId="2" fontId="1" numFmtId="0" xfId="0" applyAlignment="1" applyFont="1">
      <alignment horizontal="left" readingOrder="0" shrinkToFit="0" vertical="center" wrapText="1"/>
    </xf>
    <xf borderId="19" fillId="2" fontId="1" numFmtId="0" xfId="0" applyAlignment="1" applyBorder="1" applyFont="1">
      <alignment horizontal="left" readingOrder="0" shrinkToFit="0" vertical="center" wrapText="1"/>
    </xf>
    <xf borderId="0" fillId="2" fontId="1" numFmtId="0" xfId="0" applyAlignment="1" applyFont="1">
      <alignment horizontal="left" shrinkToFit="0" vertical="center" wrapText="1"/>
    </xf>
    <xf borderId="0" fillId="2" fontId="137" numFmtId="0" xfId="0" applyAlignment="1" applyFont="1">
      <alignment horizontal="left" shrinkToFit="0" vertical="center" wrapText="1"/>
    </xf>
    <xf borderId="0" fillId="2" fontId="7" numFmtId="0" xfId="0" applyAlignment="1" applyFont="1">
      <alignment horizontal="left" readingOrder="0" shrinkToFit="0" vertical="center" wrapText="1"/>
    </xf>
    <xf borderId="19" fillId="2" fontId="234" numFmtId="167" xfId="0" applyAlignment="1" applyBorder="1" applyFont="1" applyNumberFormat="1">
      <alignment horizontal="left" readingOrder="0" shrinkToFit="0" vertical="center" wrapText="1"/>
    </xf>
    <xf borderId="19" fillId="2" fontId="235" numFmtId="166" xfId="0" applyAlignment="1" applyBorder="1" applyFont="1" applyNumberFormat="1">
      <alignment horizontal="center" readingOrder="0" shrinkToFit="0" vertical="center" wrapText="1"/>
    </xf>
    <xf borderId="0" fillId="2" fontId="12" numFmtId="0" xfId="0" applyAlignment="1" applyFont="1">
      <alignment readingOrder="0" shrinkToFit="0" wrapText="1"/>
    </xf>
    <xf borderId="19" fillId="2" fontId="8" numFmtId="166" xfId="0" applyAlignment="1" applyBorder="1" applyFont="1" applyNumberFormat="1">
      <alignment horizontal="center" readingOrder="0" shrinkToFit="0" vertical="center" wrapText="1"/>
    </xf>
    <xf borderId="0" fillId="0" fontId="1" numFmtId="0" xfId="0" applyAlignment="1" applyFont="1">
      <alignment horizontal="left" readingOrder="0"/>
    </xf>
    <xf borderId="19" fillId="0" fontId="236" numFmtId="167" xfId="0" applyAlignment="1" applyBorder="1" applyFont="1" applyNumberFormat="1">
      <alignment horizontal="left" readingOrder="0" vertical="center"/>
    </xf>
    <xf borderId="0" fillId="0" fontId="137" numFmtId="0" xfId="0" applyAlignment="1" applyFont="1">
      <alignment readingOrder="0"/>
    </xf>
    <xf borderId="19" fillId="0" fontId="137" numFmtId="0" xfId="0" applyAlignment="1" applyBorder="1" applyFont="1">
      <alignment horizontal="center"/>
    </xf>
    <xf borderId="19" fillId="0" fontId="137" numFmtId="0" xfId="0" applyBorder="1" applyFont="1"/>
    <xf borderId="0" fillId="0" fontId="137" numFmtId="0" xfId="0" applyFont="1"/>
    <xf borderId="19" fillId="0" fontId="236" numFmtId="0" xfId="0" applyAlignment="1" applyBorder="1" applyFont="1">
      <alignment horizontal="left" readingOrder="0" vertical="center"/>
    </xf>
    <xf borderId="0" fillId="0" fontId="137" numFmtId="167" xfId="0" applyAlignment="1" applyFont="1" applyNumberFormat="1">
      <alignment horizontal="left" readingOrder="0"/>
    </xf>
    <xf borderId="19" fillId="0" fontId="137" numFmtId="167" xfId="0" applyAlignment="1" applyBorder="1" applyFont="1" applyNumberFormat="1">
      <alignment horizontal="center" readingOrder="0"/>
    </xf>
    <xf borderId="0" fillId="0" fontId="1" numFmtId="167" xfId="0" applyAlignment="1" applyFont="1" applyNumberFormat="1">
      <alignment readingOrder="0"/>
    </xf>
    <xf borderId="0" fillId="0" fontId="12" numFmtId="0" xfId="0" applyAlignment="1" applyFont="1">
      <alignment readingOrder="0"/>
    </xf>
    <xf borderId="0" fillId="0" fontId="235" numFmtId="167" xfId="0" applyAlignment="1" applyFont="1" applyNumberFormat="1">
      <alignment horizontal="center" readingOrder="0"/>
    </xf>
    <xf borderId="0" fillId="0" fontId="12" numFmtId="167" xfId="0" applyAlignment="1" applyFont="1" applyNumberFormat="1">
      <alignment readingOrder="0"/>
    </xf>
    <xf borderId="0" fillId="0" fontId="12" numFmtId="0" xfId="0" applyAlignment="1" applyFont="1">
      <alignment horizontal="left" readingOrder="0"/>
    </xf>
    <xf borderId="19" fillId="0" fontId="237" numFmtId="0" xfId="0" applyBorder="1" applyFont="1"/>
    <xf borderId="0" fillId="0" fontId="237" numFmtId="0" xfId="0" applyFont="1"/>
    <xf borderId="0" fillId="2" fontId="144" numFmtId="0" xfId="0" applyAlignment="1" applyFont="1">
      <alignment horizontal="left" readingOrder="0" shrinkToFit="0" vertical="center" wrapText="1"/>
    </xf>
    <xf borderId="19" fillId="2" fontId="8" numFmtId="166" xfId="0" applyAlignment="1" applyBorder="1" applyFont="1" applyNumberFormat="1">
      <alignment horizontal="left" readingOrder="0" shrinkToFit="0" vertical="center" wrapText="1"/>
    </xf>
    <xf borderId="19" fillId="2" fontId="8" numFmtId="167" xfId="0" applyAlignment="1" applyBorder="1" applyFont="1" applyNumberFormat="1">
      <alignment horizontal="center" readingOrder="0" shrinkToFit="0" vertical="center" wrapText="1"/>
    </xf>
    <xf borderId="19" fillId="2" fontId="1" numFmtId="0" xfId="0" applyAlignment="1" applyBorder="1" applyFont="1">
      <alignment horizontal="left" shrinkToFit="0" vertical="center" wrapText="1"/>
    </xf>
    <xf borderId="0" fillId="2" fontId="238" numFmtId="0" xfId="0" applyAlignment="1" applyFont="1">
      <alignment horizontal="left" readingOrder="0" shrinkToFit="0" vertical="center" wrapText="1"/>
    </xf>
    <xf borderId="19" fillId="2" fontId="235" numFmtId="174" xfId="0" applyAlignment="1" applyBorder="1" applyFont="1" applyNumberFormat="1">
      <alignment horizontal="left" readingOrder="0" shrinkToFit="0" vertical="center" wrapText="1"/>
    </xf>
    <xf borderId="0" fillId="2" fontId="12" numFmtId="0" xfId="0" applyAlignment="1" applyFont="1">
      <alignment horizontal="left" readingOrder="0" shrinkToFit="0" vertical="center" wrapText="1"/>
    </xf>
    <xf borderId="19" fillId="2" fontId="235" numFmtId="167" xfId="0" applyAlignment="1" applyBorder="1" applyFont="1" applyNumberFormat="1">
      <alignment horizontal="center" readingOrder="0" shrinkToFit="0" vertical="center" wrapText="1"/>
    </xf>
    <xf borderId="0" fillId="2" fontId="5" numFmtId="0" xfId="0" applyAlignment="1" applyFont="1">
      <alignment horizontal="left" shrinkToFit="0" vertical="center" wrapText="1"/>
    </xf>
    <xf borderId="0" fillId="2" fontId="12" numFmtId="164" xfId="0" applyAlignment="1" applyFont="1" applyNumberFormat="1">
      <alignment horizontal="left" readingOrder="0" shrinkToFit="0" vertical="center" wrapText="1"/>
    </xf>
    <xf borderId="19" fillId="2" fontId="8" numFmtId="174" xfId="0" applyAlignment="1" applyBorder="1" applyFont="1" applyNumberFormat="1">
      <alignment horizontal="left" readingOrder="0" shrinkToFit="0" vertical="center" wrapText="1"/>
    </xf>
    <xf borderId="0" fillId="2" fontId="1" numFmtId="167" xfId="0" applyAlignment="1" applyFont="1" applyNumberFormat="1">
      <alignment horizontal="left" readingOrder="0" shrinkToFit="0" vertical="center" wrapText="1"/>
    </xf>
    <xf borderId="19" fillId="2" fontId="1" numFmtId="0" xfId="0" applyBorder="1" applyFont="1"/>
    <xf borderId="19" fillId="2" fontId="144" numFmtId="167" xfId="0" applyAlignment="1" applyBorder="1" applyFont="1" applyNumberFormat="1">
      <alignment horizontal="left" readingOrder="0" vertical="center"/>
    </xf>
    <xf borderId="0" fillId="2" fontId="144" numFmtId="0" xfId="0" applyAlignment="1" applyFont="1">
      <alignment readingOrder="0"/>
    </xf>
    <xf borderId="19" fillId="2" fontId="144" numFmtId="167" xfId="0" applyAlignment="1" applyBorder="1" applyFont="1" applyNumberFormat="1">
      <alignment horizontal="center" readingOrder="0"/>
    </xf>
    <xf borderId="0" fillId="2" fontId="144" numFmtId="0" xfId="0" applyFont="1"/>
    <xf borderId="19" fillId="2" fontId="144" numFmtId="0" xfId="0" applyBorder="1" applyFont="1"/>
    <xf borderId="0" fillId="2" fontId="1" numFmtId="0" xfId="0" applyAlignment="1" applyFont="1">
      <alignment readingOrder="0" shrinkToFit="0" wrapText="1"/>
    </xf>
    <xf borderId="19" fillId="2" fontId="8" numFmtId="167" xfId="0" applyAlignment="1" applyBorder="1" applyFont="1" applyNumberFormat="1">
      <alignment horizontal="left" readingOrder="0" shrinkToFit="0" vertical="center" wrapText="1"/>
    </xf>
    <xf borderId="19" fillId="2" fontId="8" numFmtId="167" xfId="0" applyAlignment="1" applyBorder="1" applyFont="1" applyNumberFormat="1">
      <alignment horizontal="center" readingOrder="0" shrinkToFit="0" wrapText="1"/>
    </xf>
    <xf borderId="19" fillId="2" fontId="1" numFmtId="0" xfId="0" applyAlignment="1" applyBorder="1" applyFont="1">
      <alignment shrinkToFit="0" wrapText="1"/>
    </xf>
    <xf borderId="0" fillId="2" fontId="5" numFmtId="0" xfId="0" applyAlignment="1" applyFont="1">
      <alignment readingOrder="0" shrinkToFit="0" wrapText="1"/>
    </xf>
    <xf borderId="0" fillId="2" fontId="1" numFmtId="0" xfId="0" applyAlignment="1" applyFont="1">
      <alignment shrinkToFit="0" wrapText="1"/>
    </xf>
    <xf borderId="0" fillId="2" fontId="8" numFmtId="0" xfId="0" applyAlignment="1" applyFont="1">
      <alignment readingOrder="0" shrinkToFit="0" wrapText="1"/>
    </xf>
    <xf borderId="0" fillId="2" fontId="5" numFmtId="0" xfId="0" applyAlignment="1" applyFont="1">
      <alignment shrinkToFit="0" wrapText="1"/>
    </xf>
    <xf borderId="19" fillId="2" fontId="1" numFmtId="167" xfId="0" applyAlignment="1" applyBorder="1" applyFont="1" applyNumberFormat="1">
      <alignment horizontal="left" readingOrder="0" shrinkToFit="0" vertical="center" wrapText="1"/>
    </xf>
    <xf borderId="19" fillId="2" fontId="1" numFmtId="167" xfId="0" applyAlignment="1" applyBorder="1" applyFont="1" applyNumberFormat="1">
      <alignment horizontal="center" readingOrder="0" shrinkToFit="0" wrapText="1"/>
    </xf>
    <xf borderId="19" fillId="2" fontId="1" numFmtId="0" xfId="0" applyAlignment="1" applyBorder="1" applyFont="1">
      <alignment readingOrder="0" shrinkToFit="0" wrapText="1"/>
    </xf>
    <xf borderId="0" fillId="2" fontId="5" numFmtId="0" xfId="0" applyAlignment="1" applyFont="1">
      <alignment horizontal="left" shrinkToFit="0" vertical="center" wrapText="1"/>
    </xf>
    <xf borderId="19" fillId="2" fontId="4" numFmtId="174" xfId="0" applyAlignment="1" applyBorder="1" applyFont="1" applyNumberFormat="1">
      <alignment horizontal="left" shrinkToFit="0" vertical="center" wrapText="1"/>
    </xf>
    <xf borderId="0" fillId="2" fontId="5" numFmtId="166" xfId="0" applyAlignment="1" applyFont="1" applyNumberFormat="1">
      <alignment horizontal="left" shrinkToFit="0" vertical="center" wrapText="1"/>
    </xf>
    <xf borderId="19" fillId="2" fontId="4" numFmtId="0" xfId="0" applyAlignment="1" applyBorder="1" applyFont="1">
      <alignment horizontal="center" shrinkToFit="0" vertical="center" wrapText="1"/>
    </xf>
    <xf borderId="19" fillId="2" fontId="5" numFmtId="0" xfId="0" applyAlignment="1" applyBorder="1" applyFont="1">
      <alignment horizontal="left" shrinkToFit="0" vertical="center" wrapText="1"/>
    </xf>
    <xf borderId="19" fillId="2" fontId="4" numFmtId="164" xfId="0" applyAlignment="1" applyBorder="1" applyFont="1" applyNumberFormat="1">
      <alignment horizontal="center" readingOrder="0" shrinkToFit="0" vertical="center" wrapText="1"/>
    </xf>
    <xf borderId="0" fillId="2" fontId="239" numFmtId="0" xfId="0" applyAlignment="1" applyFont="1">
      <alignment horizontal="left" readingOrder="0" shrinkToFit="0" vertical="center" wrapText="1"/>
    </xf>
    <xf borderId="19" fillId="2" fontId="236" numFmtId="174" xfId="0" applyAlignment="1" applyBorder="1" applyFont="1" applyNumberFormat="1">
      <alignment horizontal="left" readingOrder="0" shrinkToFit="0" vertical="center" wrapText="1"/>
    </xf>
    <xf borderId="0" fillId="2" fontId="137" numFmtId="0" xfId="0" applyAlignment="1" applyFont="1">
      <alignment horizontal="left" readingOrder="0" shrinkToFit="0" vertical="center" wrapText="1"/>
    </xf>
    <xf borderId="19" fillId="2" fontId="236" numFmtId="166" xfId="0" applyAlignment="1" applyBorder="1" applyFont="1" applyNumberFormat="1">
      <alignment horizontal="center" readingOrder="0" shrinkToFit="0" vertical="center" wrapText="1"/>
    </xf>
    <xf borderId="19" fillId="2" fontId="137" numFmtId="0" xfId="0" applyAlignment="1" applyBorder="1" applyFont="1">
      <alignment horizontal="left" shrinkToFit="0" vertical="center" wrapText="1"/>
    </xf>
    <xf borderId="19" fillId="2" fontId="8" numFmtId="164" xfId="0" applyAlignment="1" applyBorder="1" applyFont="1" applyNumberFormat="1">
      <alignment horizontal="left" readingOrder="0" shrinkToFit="0" vertical="center" wrapText="1"/>
    </xf>
    <xf borderId="19" fillId="2" fontId="137" numFmtId="0" xfId="0" applyAlignment="1" applyBorder="1" applyFont="1">
      <alignment horizontal="left" readingOrder="0" shrinkToFit="0" vertical="center" wrapText="1"/>
    </xf>
    <xf borderId="19" fillId="2" fontId="8" numFmtId="164" xfId="0" applyAlignment="1" applyBorder="1" applyFont="1" applyNumberFormat="1">
      <alignment horizontal="center" readingOrder="0" shrinkToFit="0" vertical="center" wrapText="1"/>
    </xf>
    <xf borderId="19" fillId="2" fontId="8" numFmtId="164" xfId="0" applyAlignment="1" applyBorder="1" applyFont="1" applyNumberFormat="1">
      <alignment horizontal="center" readingOrder="0" shrinkToFit="0" wrapText="1"/>
    </xf>
    <xf borderId="19" fillId="2" fontId="5" numFmtId="0" xfId="0" applyAlignment="1" applyBorder="1" applyFont="1">
      <alignment shrinkToFit="0" wrapText="1"/>
    </xf>
    <xf borderId="0" fillId="2" fontId="53" numFmtId="0" xfId="0" applyAlignment="1" applyFont="1">
      <alignment horizontal="left" readingOrder="0" shrinkToFit="0" vertical="center" wrapText="1"/>
    </xf>
    <xf borderId="0" fillId="2" fontId="5" numFmtId="0" xfId="0" applyAlignment="1" applyFont="1">
      <alignment horizontal="left" readingOrder="0" shrinkToFit="0" wrapText="1"/>
    </xf>
    <xf borderId="19" fillId="2" fontId="1" numFmtId="174" xfId="0" applyAlignment="1" applyBorder="1" applyFont="1" applyNumberFormat="1">
      <alignment horizontal="center" readingOrder="0" shrinkToFit="0" wrapText="1"/>
    </xf>
    <xf borderId="19" fillId="2" fontId="1" numFmtId="166" xfId="0" applyAlignment="1" applyBorder="1" applyFont="1" applyNumberFormat="1">
      <alignment horizontal="center" readingOrder="0"/>
    </xf>
    <xf borderId="0" fillId="2" fontId="137" numFmtId="0" xfId="0" applyAlignment="1" applyFont="1">
      <alignment readingOrder="0" shrinkToFit="0" wrapText="1"/>
    </xf>
    <xf borderId="19" fillId="2" fontId="236" numFmtId="164" xfId="0" applyAlignment="1" applyBorder="1" applyFont="1" applyNumberFormat="1">
      <alignment horizontal="left" readingOrder="0" shrinkToFit="0" vertical="center" wrapText="1"/>
    </xf>
    <xf borderId="19" fillId="2" fontId="236" numFmtId="167" xfId="0" applyAlignment="1" applyBorder="1" applyFont="1" applyNumberFormat="1">
      <alignment horizontal="center" readingOrder="0" shrinkToFit="0" wrapText="1"/>
    </xf>
    <xf borderId="19" fillId="2" fontId="137" numFmtId="0" xfId="0" applyAlignment="1" applyBorder="1" applyFont="1">
      <alignment shrinkToFit="0" wrapText="1"/>
    </xf>
    <xf borderId="0" fillId="2" fontId="137" numFmtId="0" xfId="0" applyAlignment="1" applyFont="1">
      <alignment shrinkToFit="0" wrapText="1"/>
    </xf>
    <xf borderId="19" fillId="2" fontId="8" numFmtId="166" xfId="0" applyAlignment="1" applyBorder="1" applyFont="1" applyNumberFormat="1">
      <alignment horizontal="center" readingOrder="0" shrinkToFit="0" wrapText="1"/>
    </xf>
    <xf borderId="19" fillId="2" fontId="1" numFmtId="166" xfId="0" applyAlignment="1" applyBorder="1" applyFont="1" applyNumberFormat="1">
      <alignment horizontal="center" readingOrder="0" shrinkToFit="0" wrapText="1"/>
    </xf>
    <xf borderId="19" fillId="2" fontId="1" numFmtId="164" xfId="0" applyAlignment="1" applyBorder="1" applyFont="1" applyNumberFormat="1">
      <alignment horizontal="left" readingOrder="0" vertical="center"/>
    </xf>
    <xf borderId="19" fillId="2" fontId="1" numFmtId="0" xfId="0" applyAlignment="1" applyBorder="1" applyFont="1">
      <alignment horizontal="center"/>
    </xf>
    <xf borderId="0" fillId="2" fontId="1" numFmtId="167" xfId="0" applyAlignment="1" applyFont="1" applyNumberFormat="1">
      <alignment readingOrder="0" shrinkToFit="0" wrapText="1"/>
    </xf>
    <xf borderId="0" fillId="2" fontId="5" numFmtId="0" xfId="0" applyAlignment="1" applyFont="1">
      <alignment horizontal="left" shrinkToFit="0" wrapText="1"/>
    </xf>
    <xf borderId="19" fillId="2" fontId="4" numFmtId="0" xfId="0" applyAlignment="1" applyBorder="1" applyFont="1">
      <alignment horizontal="center" shrinkToFit="0" wrapText="1"/>
    </xf>
    <xf borderId="19" fillId="2" fontId="5" numFmtId="0" xfId="0" applyAlignment="1" applyBorder="1" applyFont="1">
      <alignment horizontal="left" shrinkToFit="0" wrapText="1"/>
    </xf>
    <xf borderId="0" fillId="2" fontId="5" numFmtId="0" xfId="0" applyAlignment="1" applyFont="1">
      <alignment horizontal="left" shrinkToFit="0" wrapText="1"/>
    </xf>
    <xf borderId="19" fillId="2" fontId="4" numFmtId="0" xfId="0" applyAlignment="1" applyBorder="1" applyFont="1">
      <alignment horizontal="center" shrinkToFit="0" wrapText="1"/>
    </xf>
    <xf borderId="0" fillId="2" fontId="5" numFmtId="0" xfId="0" applyAlignment="1" applyFont="1">
      <alignment shrinkToFit="0" vertical="bottom" wrapText="1"/>
    </xf>
    <xf borderId="19" fillId="2" fontId="5" numFmtId="174" xfId="0" applyAlignment="1" applyBorder="1" applyFont="1" applyNumberFormat="1">
      <alignment horizontal="left" shrinkToFit="0" vertical="center" wrapText="1"/>
    </xf>
    <xf borderId="19" fillId="2" fontId="5" numFmtId="0" xfId="0" applyAlignment="1" applyBorder="1" applyFont="1">
      <alignment horizontal="center" shrinkToFit="0" vertical="bottom" wrapText="1"/>
    </xf>
    <xf borderId="19" fillId="2" fontId="5" numFmtId="0" xfId="0" applyAlignment="1" applyBorder="1" applyFont="1">
      <alignment shrinkToFit="0" vertical="bottom" wrapText="1"/>
    </xf>
    <xf borderId="19" fillId="2" fontId="5" numFmtId="0" xfId="0" applyAlignment="1" applyBorder="1" applyFont="1">
      <alignment readingOrder="0" shrinkToFit="0" wrapText="1"/>
    </xf>
    <xf borderId="0" fillId="2" fontId="1" numFmtId="166" xfId="0" applyAlignment="1" applyFont="1" applyNumberFormat="1">
      <alignment readingOrder="0" shrinkToFit="0" wrapText="1"/>
    </xf>
    <xf borderId="19" fillId="2" fontId="9" numFmtId="0" xfId="0" applyAlignment="1" applyBorder="1" applyFont="1">
      <alignment readingOrder="0" shrinkToFit="0" wrapText="1"/>
    </xf>
    <xf borderId="19" fillId="2" fontId="8" numFmtId="167" xfId="0" applyAlignment="1" applyBorder="1" applyFont="1" applyNumberFormat="1">
      <alignment horizontal="left" readingOrder="0" vertical="center"/>
    </xf>
    <xf borderId="19" fillId="2" fontId="8" numFmtId="167" xfId="0" applyAlignment="1" applyBorder="1" applyFont="1" applyNumberFormat="1">
      <alignment horizontal="center" readingOrder="0"/>
    </xf>
    <xf borderId="0" fillId="2" fontId="1" numFmtId="0" xfId="0" applyAlignment="1" applyFont="1">
      <alignment readingOrder="0" shrinkToFit="0" vertical="center" wrapText="1"/>
    </xf>
    <xf borderId="15" fillId="27" fontId="232" numFmtId="0" xfId="0" applyAlignment="1" applyBorder="1" applyFont="1">
      <alignment horizontal="left" readingOrder="0" shrinkToFit="0" vertical="center" wrapText="1"/>
    </xf>
    <xf borderId="16" fillId="27" fontId="137" numFmtId="174" xfId="0" applyAlignment="1" applyBorder="1" applyFont="1" applyNumberFormat="1">
      <alignment horizontal="left" shrinkToFit="0" vertical="center" wrapText="1"/>
    </xf>
    <xf borderId="17" fillId="27" fontId="137" numFmtId="0" xfId="0" applyAlignment="1" applyBorder="1" applyFont="1">
      <alignment horizontal="left" shrinkToFit="0" vertical="center" wrapText="1"/>
    </xf>
    <xf borderId="16" fillId="27" fontId="236" numFmtId="0" xfId="0" applyAlignment="1" applyBorder="1" applyFont="1">
      <alignment horizontal="center" shrinkToFit="0" vertical="center" wrapText="1"/>
    </xf>
    <xf borderId="16" fillId="27" fontId="137" numFmtId="0" xfId="0" applyAlignment="1" applyBorder="1" applyFont="1">
      <alignment horizontal="left" shrinkToFit="0" vertical="center" wrapText="1"/>
    </xf>
    <xf borderId="0" fillId="27" fontId="137" numFmtId="0" xfId="0" applyAlignment="1" applyFont="1">
      <alignment horizontal="left" shrinkToFit="0" vertical="center" wrapText="1"/>
    </xf>
    <xf borderId="18" fillId="27" fontId="137" numFmtId="0" xfId="0" applyAlignment="1" applyBorder="1" applyFont="1">
      <alignment horizontal="left" shrinkToFit="0" vertical="center" wrapText="1"/>
    </xf>
    <xf borderId="0" fillId="2" fontId="5" numFmtId="0" xfId="0" applyAlignment="1" applyFont="1">
      <alignment shrinkToFit="0" vertical="bottom" wrapText="1"/>
    </xf>
    <xf borderId="19" fillId="2" fontId="4" numFmtId="167" xfId="0" applyAlignment="1" applyBorder="1" applyFont="1" applyNumberFormat="1">
      <alignment horizontal="left" shrinkToFit="0" vertical="center" wrapText="1"/>
    </xf>
    <xf borderId="19" fillId="2" fontId="4" numFmtId="166" xfId="0" applyAlignment="1" applyBorder="1" applyFont="1" applyNumberFormat="1">
      <alignment horizontal="center" shrinkToFit="0" vertical="bottom" wrapText="1"/>
    </xf>
    <xf borderId="16" fillId="27" fontId="236" numFmtId="174" xfId="0" applyAlignment="1" applyBorder="1" applyFont="1" applyNumberFormat="1">
      <alignment horizontal="left" shrinkToFit="0" vertical="center" wrapText="1"/>
    </xf>
    <xf borderId="19" fillId="2" fontId="8" numFmtId="0" xfId="0" applyAlignment="1" applyBorder="1" applyFont="1">
      <alignment horizontal="center" shrinkToFit="0" vertical="center" wrapText="1"/>
    </xf>
    <xf borderId="19" fillId="2" fontId="210" numFmtId="174" xfId="0" applyAlignment="1" applyBorder="1" applyFont="1" applyNumberFormat="1">
      <alignment horizontal="left" readingOrder="0" shrinkToFit="0" vertical="center" wrapText="1"/>
    </xf>
    <xf borderId="19" fillId="2" fontId="210" numFmtId="166" xfId="0" applyAlignment="1" applyBorder="1" applyFont="1" applyNumberFormat="1">
      <alignment horizontal="center" readingOrder="0" shrinkToFit="0" vertical="center" wrapText="1"/>
    </xf>
    <xf borderId="0" fillId="2" fontId="53" numFmtId="0" xfId="0" applyAlignment="1" applyFont="1">
      <alignment horizontal="left" shrinkToFit="0" vertical="center" wrapText="1"/>
    </xf>
    <xf borderId="19" fillId="2" fontId="53" numFmtId="0" xfId="0" applyAlignment="1" applyBorder="1" applyFont="1">
      <alignment horizontal="left" shrinkToFit="0" vertical="center" wrapText="1"/>
    </xf>
    <xf borderId="19" fillId="2" fontId="4" numFmtId="174" xfId="0" applyAlignment="1" applyBorder="1" applyFont="1" applyNumberFormat="1">
      <alignment horizontal="left" readingOrder="0" shrinkToFit="0" vertical="center" wrapText="1"/>
    </xf>
    <xf borderId="0" fillId="2" fontId="5" numFmtId="0" xfId="0" applyAlignment="1" applyFont="1">
      <alignment readingOrder="0" shrinkToFit="0" vertical="bottom" wrapText="1"/>
    </xf>
    <xf borderId="19" fillId="2" fontId="5" numFmtId="0" xfId="0" applyAlignment="1" applyBorder="1" applyFont="1">
      <alignment readingOrder="0" shrinkToFit="0" vertical="bottom" wrapText="1"/>
    </xf>
    <xf borderId="19" fillId="2" fontId="8" numFmtId="0" xfId="0" applyAlignment="1" applyBorder="1" applyFont="1">
      <alignment horizontal="center" readingOrder="0" shrinkToFit="0" vertical="center" wrapText="1"/>
    </xf>
    <xf borderId="19" fillId="2" fontId="4" numFmtId="166" xfId="0" applyAlignment="1" applyBorder="1" applyFont="1" applyNumberFormat="1">
      <alignment horizontal="center" readingOrder="0" shrinkToFit="0" wrapText="1"/>
    </xf>
    <xf borderId="19" fillId="2" fontId="1" numFmtId="166" xfId="0" applyAlignment="1" applyBorder="1" applyFont="1" applyNumberFormat="1">
      <alignment horizontal="left" readingOrder="0" vertical="center"/>
    </xf>
    <xf borderId="19" fillId="2" fontId="5" numFmtId="0" xfId="0" applyAlignment="1" applyBorder="1" applyFont="1">
      <alignment shrinkToFit="0" vertical="bottom" wrapText="1"/>
    </xf>
    <xf borderId="19" fillId="2" fontId="8" numFmtId="164" xfId="0" applyAlignment="1" applyBorder="1" applyFont="1" applyNumberFormat="1">
      <alignment horizontal="left" readingOrder="0" vertical="center"/>
    </xf>
    <xf borderId="19" fillId="2" fontId="8" numFmtId="164" xfId="0" applyAlignment="1" applyBorder="1" applyFont="1" applyNumberFormat="1">
      <alignment horizontal="center" readingOrder="0"/>
    </xf>
    <xf borderId="0" fillId="2" fontId="144" numFmtId="0" xfId="0" applyAlignment="1" applyFont="1">
      <alignment horizontal="left" readingOrder="0" shrinkToFit="0" vertical="center" wrapText="1"/>
    </xf>
    <xf borderId="19" fillId="2" fontId="240" numFmtId="174" xfId="0" applyAlignment="1" applyBorder="1" applyFont="1" applyNumberFormat="1">
      <alignment horizontal="left" readingOrder="0" shrinkToFit="0" vertical="center" wrapText="1"/>
    </xf>
    <xf borderId="19" fillId="2" fontId="240" numFmtId="164" xfId="0" applyAlignment="1" applyBorder="1" applyFont="1" applyNumberFormat="1">
      <alignment horizontal="center" readingOrder="0" shrinkToFit="0" vertical="center" wrapText="1"/>
    </xf>
    <xf borderId="19" fillId="2" fontId="144" numFmtId="0" xfId="0" applyAlignment="1" applyBorder="1" applyFont="1">
      <alignment horizontal="left" shrinkToFit="0" vertical="center" wrapText="1"/>
    </xf>
    <xf borderId="19" fillId="2" fontId="1" numFmtId="164" xfId="0" applyAlignment="1" applyBorder="1" applyFont="1" applyNumberFormat="1">
      <alignment horizontal="center" readingOrder="0"/>
    </xf>
    <xf borderId="19" fillId="2" fontId="8" numFmtId="0" xfId="0" applyAlignment="1" applyBorder="1" applyFont="1">
      <alignment horizontal="center" shrinkToFit="0" wrapText="1"/>
    </xf>
    <xf borderId="19" fillId="2" fontId="4" numFmtId="167" xfId="0" applyAlignment="1" applyBorder="1" applyFont="1" applyNumberFormat="1">
      <alignment horizontal="center" readingOrder="0" shrinkToFit="0" wrapText="1"/>
    </xf>
    <xf borderId="0" fillId="2" fontId="1" numFmtId="0" xfId="0" applyAlignment="1" applyFont="1">
      <alignment horizontal="left" readingOrder="0" shrinkToFit="0" wrapText="1"/>
    </xf>
    <xf borderId="0" fillId="0" fontId="144" numFmtId="0" xfId="0" applyFont="1"/>
    <xf borderId="19" fillId="0" fontId="144" numFmtId="0" xfId="0" applyAlignment="1" applyBorder="1" applyFont="1">
      <alignment horizontal="left" vertical="center"/>
    </xf>
    <xf borderId="19" fillId="0" fontId="144" numFmtId="0" xfId="0" applyBorder="1" applyFont="1"/>
    <xf borderId="19" fillId="0" fontId="1" numFmtId="0" xfId="0" applyAlignment="1" applyBorder="1" applyFont="1">
      <alignment horizontal="left" vertical="center"/>
    </xf>
    <xf borderId="19" fillId="0" fontId="1" numFmtId="0" xfId="0" applyBorder="1" applyFont="1"/>
    <xf borderId="0" fillId="0" fontId="241" numFmtId="0" xfId="0" applyAlignment="1" applyFont="1">
      <alignment horizontal="left" readingOrder="0" shrinkToFit="0" vertical="center" wrapText="1"/>
    </xf>
    <xf borderId="19" fillId="0" fontId="1" numFmtId="174" xfId="0" applyAlignment="1" applyBorder="1" applyFont="1" applyNumberFormat="1">
      <alignment horizontal="left" shrinkToFit="0" vertical="center" wrapText="1"/>
    </xf>
    <xf borderId="0" fillId="0" fontId="1" numFmtId="0" xfId="0" applyAlignment="1" applyFont="1">
      <alignment horizontal="left" shrinkToFit="0" vertical="center" wrapText="1"/>
    </xf>
    <xf borderId="19" fillId="0" fontId="8" numFmtId="0" xfId="0" applyAlignment="1" applyBorder="1" applyFont="1">
      <alignment horizontal="center" shrinkToFit="0" vertical="center" wrapText="1"/>
    </xf>
    <xf borderId="19" fillId="0" fontId="1" numFmtId="0" xfId="0" applyAlignment="1" applyBorder="1" applyFont="1">
      <alignment horizontal="left" shrinkToFit="0" vertical="center" wrapText="1"/>
    </xf>
    <xf borderId="19" fillId="0" fontId="1" numFmtId="0" xfId="0" applyAlignment="1" applyBorder="1" applyFont="1">
      <alignment horizontal="center"/>
    </xf>
    <xf borderId="0" fillId="28" fontId="35" numFmtId="175" xfId="0" applyAlignment="1" applyFill="1" applyFont="1" applyNumberFormat="1">
      <alignment horizontal="left" readingOrder="0"/>
    </xf>
    <xf borderId="0" fillId="29" fontId="242" numFmtId="0" xfId="0" applyAlignment="1" applyFill="1" applyFont="1">
      <alignment horizontal="center" readingOrder="0" shrinkToFit="0" vertical="center" wrapText="1"/>
    </xf>
    <xf borderId="0" fillId="13" fontId="243" numFmtId="0" xfId="0" applyAlignment="1" applyFont="1">
      <alignment horizontal="center" vertical="center"/>
    </xf>
    <xf borderId="0" fillId="13" fontId="243" numFmtId="0" xfId="0" applyAlignment="1" applyFont="1">
      <alignment shrinkToFit="0" vertical="center" wrapText="1"/>
    </xf>
    <xf borderId="0" fillId="13" fontId="205" numFmtId="0" xfId="0" applyAlignment="1" applyFont="1">
      <alignment vertical="center"/>
    </xf>
    <xf borderId="0" fillId="30" fontId="244" numFmtId="0" xfId="0" applyAlignment="1" applyFill="1" applyFont="1">
      <alignment horizontal="center" vertical="center"/>
    </xf>
    <xf borderId="0" fillId="0" fontId="245" numFmtId="0" xfId="0" applyAlignment="1" applyFont="1">
      <alignment horizontal="center" readingOrder="0" shrinkToFit="0" vertical="center" wrapText="1"/>
    </xf>
    <xf borderId="0" fillId="0" fontId="245" numFmtId="0" xfId="0" applyAlignment="1" applyFont="1">
      <alignment horizontal="center" shrinkToFit="0" vertical="center" wrapText="1"/>
    </xf>
    <xf borderId="0" fillId="0" fontId="246" numFmtId="0" xfId="0" applyAlignment="1" applyFont="1">
      <alignment horizontal="center" readingOrder="0" shrinkToFit="0" vertical="center" wrapText="1"/>
    </xf>
    <xf borderId="20" fillId="0" fontId="246" numFmtId="0" xfId="0" applyAlignment="1" applyBorder="1" applyFont="1">
      <alignment horizontal="center" readingOrder="0" shrinkToFit="0" vertical="center" wrapText="1"/>
    </xf>
    <xf borderId="0" fillId="0" fontId="246" numFmtId="0" xfId="0" applyAlignment="1" applyFont="1">
      <alignment horizontal="center" shrinkToFit="0" vertical="center" wrapText="1"/>
    </xf>
    <xf borderId="20" fillId="0" fontId="1" numFmtId="0" xfId="0" applyBorder="1" applyFont="1"/>
    <xf borderId="0" fillId="0" fontId="247" numFmtId="0" xfId="0" applyAlignment="1" applyFont="1">
      <alignment horizontal="center" readingOrder="0" shrinkToFit="0" vertical="center" wrapText="1"/>
    </xf>
    <xf borderId="0" fillId="0" fontId="248" numFmtId="0" xfId="0" applyAlignment="1" applyFont="1">
      <alignment horizontal="center" vertical="center"/>
    </xf>
    <xf borderId="20" fillId="0" fontId="246" numFmtId="0" xfId="0" applyAlignment="1" applyBorder="1" applyFont="1">
      <alignment horizontal="center" shrinkToFit="0" vertical="center" wrapText="1"/>
    </xf>
    <xf borderId="0" fillId="0" fontId="245" numFmtId="0" xfId="0" applyAlignment="1" applyFont="1">
      <alignment shrinkToFit="0" vertical="center" wrapText="1"/>
    </xf>
    <xf borderId="0" fillId="0" fontId="248" numFmtId="0" xfId="0" applyAlignment="1" applyFont="1">
      <alignment vertical="center"/>
    </xf>
    <xf borderId="0" fillId="6" fontId="249" numFmtId="0" xfId="0" applyAlignment="1" applyFont="1">
      <alignment vertical="center"/>
    </xf>
    <xf borderId="0" fillId="0" fontId="250" numFmtId="0" xfId="0" applyAlignment="1" applyFont="1">
      <alignment horizontal="center" readingOrder="0" shrinkToFit="0" vertical="center" wrapText="1"/>
    </xf>
    <xf borderId="0" fillId="0" fontId="251" numFmtId="0" xfId="0" applyAlignment="1" applyFont="1">
      <alignment horizontal="center" readingOrder="0" shrinkToFit="0" wrapText="1"/>
    </xf>
    <xf borderId="0" fillId="0" fontId="249" numFmtId="0" xfId="0" applyFont="1"/>
    <xf borderId="0" fillId="0" fontId="249" numFmtId="0" xfId="0" applyAlignment="1" applyFont="1">
      <alignment horizontal="center" vertical="center"/>
    </xf>
    <xf borderId="0" fillId="0" fontId="249" numFmtId="0" xfId="0" applyAlignment="1" applyFont="1">
      <alignment vertical="center"/>
    </xf>
    <xf borderId="0" fillId="0" fontId="249" numFmtId="0" xfId="0" applyAlignment="1" applyFont="1">
      <alignment readingOrder="0" shrinkToFit="0" vertical="center" wrapText="1"/>
    </xf>
    <xf borderId="0" fillId="0" fontId="249" numFmtId="0" xfId="0" applyAlignment="1" applyFont="1">
      <alignment horizontal="center" readingOrder="0" vertical="center"/>
    </xf>
    <xf borderId="0" fillId="0" fontId="245" numFmtId="0" xfId="0" applyAlignment="1" applyFont="1">
      <alignment readingOrder="0" shrinkToFit="0" vertical="center" wrapText="1"/>
    </xf>
    <xf borderId="0" fillId="4" fontId="245" numFmtId="0" xfId="0" applyAlignment="1" applyFont="1">
      <alignment horizontal="left" shrinkToFit="0" vertical="center" wrapText="1"/>
    </xf>
    <xf borderId="0" fillId="4" fontId="243" numFmtId="0" xfId="0" applyAlignment="1" applyFont="1">
      <alignment horizontal="center" readingOrder="0" vertical="center"/>
    </xf>
    <xf borderId="0" fillId="4" fontId="245" numFmtId="0" xfId="0" applyAlignment="1" applyFont="1">
      <alignment horizontal="center" readingOrder="0" shrinkToFit="0" vertical="center" wrapText="1"/>
    </xf>
    <xf borderId="0" fillId="4" fontId="243" numFmtId="0" xfId="0" applyAlignment="1" applyFont="1">
      <alignment horizontal="center" shrinkToFit="0" vertical="center" wrapText="1"/>
    </xf>
    <xf borderId="0" fillId="4" fontId="243" numFmtId="169" xfId="0" applyAlignment="1" applyFont="1" applyNumberFormat="1">
      <alignment horizontal="center" vertical="center"/>
    </xf>
    <xf borderId="0" fillId="4" fontId="243" numFmtId="176" xfId="0" applyAlignment="1" applyFont="1" applyNumberFormat="1">
      <alignment horizontal="center" vertical="center"/>
    </xf>
    <xf borderId="0" fillId="4" fontId="243" numFmtId="0" xfId="0" applyAlignment="1" applyFont="1">
      <alignment horizontal="center" vertical="center"/>
    </xf>
    <xf borderId="20" fillId="4" fontId="243" numFmtId="0" xfId="0" applyAlignment="1" applyBorder="1" applyFont="1">
      <alignment horizontal="center" shrinkToFit="0" vertical="center" wrapText="1"/>
    </xf>
    <xf borderId="20" fillId="4" fontId="243" numFmtId="0" xfId="0" applyAlignment="1" applyBorder="1" applyFont="1">
      <alignment horizontal="center" vertical="center"/>
    </xf>
    <xf borderId="0" fillId="2" fontId="243" numFmtId="0" xfId="0" applyAlignment="1" applyFont="1">
      <alignment shrinkToFit="0" vertical="center" wrapText="1"/>
    </xf>
    <xf borderId="0" fillId="2" fontId="205" numFmtId="0" xfId="0" applyAlignment="1" applyFont="1">
      <alignment vertical="center"/>
    </xf>
    <xf borderId="0" fillId="5" fontId="243" numFmtId="0" xfId="0" applyAlignment="1" applyFont="1">
      <alignment horizontal="left" shrinkToFit="0" vertical="center" wrapText="1"/>
    </xf>
    <xf borderId="0" fillId="31" fontId="243" numFmtId="0" xfId="0" applyAlignment="1" applyFill="1" applyFont="1">
      <alignment horizontal="center" readingOrder="0" vertical="center"/>
    </xf>
    <xf borderId="0" fillId="0" fontId="243" numFmtId="0" xfId="0" applyAlignment="1" applyFont="1">
      <alignment horizontal="center" readingOrder="0" vertical="center"/>
    </xf>
    <xf borderId="0" fillId="0" fontId="243" numFmtId="0" xfId="0" applyAlignment="1" applyFont="1">
      <alignment horizontal="center" readingOrder="0" shrinkToFit="0" vertical="center" wrapText="1"/>
    </xf>
    <xf borderId="0" fillId="0" fontId="249" numFmtId="167" xfId="0" applyAlignment="1" applyFont="1" applyNumberFormat="1">
      <alignment readingOrder="0"/>
    </xf>
    <xf borderId="0" fillId="0" fontId="243" numFmtId="0" xfId="0" applyAlignment="1" applyFont="1">
      <alignment horizontal="center" vertical="center"/>
    </xf>
    <xf borderId="0" fillId="0" fontId="243" numFmtId="0" xfId="0" applyAlignment="1" applyFont="1">
      <alignment horizontal="center" shrinkToFit="0" vertical="center" wrapText="1"/>
    </xf>
    <xf borderId="20" fillId="0" fontId="243" numFmtId="0" xfId="0" applyAlignment="1" applyBorder="1" applyFont="1">
      <alignment horizontal="center" shrinkToFit="0" vertical="center" wrapText="1"/>
    </xf>
    <xf borderId="0" fillId="0" fontId="243" numFmtId="174" xfId="0" applyFont="1" applyNumberFormat="1"/>
    <xf borderId="20" fillId="0" fontId="243" numFmtId="174" xfId="0" applyBorder="1" applyFont="1" applyNumberFormat="1"/>
    <xf borderId="0" fillId="0" fontId="243" numFmtId="169" xfId="0" applyAlignment="1" applyFont="1" applyNumberFormat="1">
      <alignment horizontal="center" readingOrder="0" vertical="center"/>
    </xf>
    <xf borderId="0" fillId="0" fontId="243" numFmtId="176" xfId="0" applyAlignment="1" applyFont="1" applyNumberFormat="1">
      <alignment horizontal="center" readingOrder="0" vertical="center"/>
    </xf>
    <xf borderId="20" fillId="0" fontId="243" numFmtId="177" xfId="0" applyBorder="1" applyFont="1" applyNumberFormat="1"/>
    <xf borderId="0" fillId="2" fontId="205" numFmtId="0" xfId="0" applyAlignment="1" applyFont="1">
      <alignment readingOrder="0" vertical="center"/>
    </xf>
    <xf borderId="0" fillId="4" fontId="245" numFmtId="0" xfId="0" applyAlignment="1" applyFont="1">
      <alignment horizontal="left" readingOrder="0" shrinkToFit="0" vertical="center" wrapText="1"/>
    </xf>
    <xf borderId="0" fillId="4" fontId="243" numFmtId="0" xfId="0" applyAlignment="1" applyFont="1">
      <alignment horizontal="center" readingOrder="0" shrinkToFit="0" vertical="center" wrapText="1"/>
    </xf>
    <xf borderId="0" fillId="4" fontId="243" numFmtId="169" xfId="0" applyAlignment="1" applyFont="1" applyNumberFormat="1">
      <alignment horizontal="center" readingOrder="0" vertical="center"/>
    </xf>
    <xf borderId="0" fillId="4" fontId="243" numFmtId="174" xfId="0" applyFont="1" applyNumberFormat="1"/>
    <xf borderId="20" fillId="4" fontId="243" numFmtId="174" xfId="0" applyBorder="1" applyFont="1" applyNumberFormat="1"/>
    <xf borderId="0" fillId="4" fontId="243" numFmtId="177" xfId="0" applyFont="1" applyNumberFormat="1"/>
    <xf borderId="20" fillId="4" fontId="243" numFmtId="177" xfId="0" applyBorder="1" applyFont="1" applyNumberFormat="1"/>
    <xf borderId="0" fillId="5" fontId="243" numFmtId="0" xfId="0" applyAlignment="1" applyFont="1">
      <alignment horizontal="left" readingOrder="0" shrinkToFit="0" vertical="center" wrapText="1"/>
    </xf>
    <xf borderId="0" fillId="0" fontId="243" numFmtId="167" xfId="0" applyAlignment="1" applyFont="1" applyNumberFormat="1">
      <alignment horizontal="center" readingOrder="0" vertical="center"/>
    </xf>
    <xf borderId="0" fillId="0" fontId="77" numFmtId="0" xfId="0" applyAlignment="1" applyFont="1">
      <alignment horizontal="center" readingOrder="0" vertical="center"/>
    </xf>
    <xf borderId="0" fillId="0" fontId="243" numFmtId="174" xfId="0" applyAlignment="1" applyFont="1" applyNumberFormat="1">
      <alignment readingOrder="0"/>
    </xf>
    <xf borderId="0" fillId="0" fontId="243" numFmtId="177" xfId="0" applyFont="1" applyNumberFormat="1"/>
    <xf borderId="0" fillId="4" fontId="243" numFmtId="176" xfId="0" applyAlignment="1" applyFont="1" applyNumberFormat="1">
      <alignment horizontal="center" readingOrder="0" vertical="center"/>
    </xf>
    <xf borderId="0" fillId="4" fontId="243" numFmtId="167" xfId="0" applyAlignment="1" applyFont="1" applyNumberFormat="1">
      <alignment horizontal="center" readingOrder="0" vertical="center"/>
    </xf>
    <xf borderId="0" fillId="0" fontId="243" numFmtId="0" xfId="0" applyAlignment="1" applyFont="1">
      <alignment horizontal="left" readingOrder="0" shrinkToFit="0" vertical="center" wrapText="1"/>
    </xf>
    <xf borderId="0" fillId="0" fontId="249" numFmtId="178" xfId="0" applyAlignment="1" applyFont="1" applyNumberFormat="1">
      <alignment readingOrder="0"/>
    </xf>
    <xf borderId="6" fillId="0" fontId="249" numFmtId="0" xfId="0" applyBorder="1" applyFont="1"/>
    <xf borderId="0" fillId="0" fontId="243" numFmtId="0" xfId="0" applyAlignment="1" applyFont="1">
      <alignment horizontal="center" readingOrder="0" vertical="center"/>
    </xf>
    <xf borderId="0" fillId="0" fontId="243" numFmtId="0" xfId="0" applyAlignment="1" applyFont="1">
      <alignment horizontal="left" readingOrder="0" shrinkToFit="0" vertical="center" wrapText="1"/>
    </xf>
    <xf borderId="0" fillId="0" fontId="39" numFmtId="174" xfId="0" applyAlignment="1" applyFont="1" applyNumberFormat="1">
      <alignment readingOrder="0"/>
    </xf>
    <xf borderId="0" fillId="0" fontId="243" numFmtId="166" xfId="0" applyAlignment="1" applyFont="1" applyNumberFormat="1">
      <alignment horizontal="center" readingOrder="0" vertical="center"/>
    </xf>
    <xf borderId="0" fillId="0" fontId="243" numFmtId="164" xfId="0" applyAlignment="1" applyFont="1" applyNumberFormat="1">
      <alignment horizontal="center" readingOrder="0" vertical="center"/>
    </xf>
    <xf borderId="0" fillId="2" fontId="243" numFmtId="167" xfId="0" applyAlignment="1" applyFont="1" applyNumberFormat="1">
      <alignment horizontal="center" readingOrder="0" vertical="center"/>
    </xf>
    <xf borderId="20" fillId="0" fontId="243" numFmtId="174" xfId="0" applyAlignment="1" applyBorder="1" applyFont="1" applyNumberFormat="1">
      <alignment readingOrder="0"/>
    </xf>
    <xf borderId="20" fillId="0" fontId="243" numFmtId="0" xfId="0" applyAlignment="1" applyBorder="1" applyFont="1">
      <alignment horizontal="center" readingOrder="0" shrinkToFit="0" vertical="center" wrapText="1"/>
    </xf>
    <xf borderId="0" fillId="0" fontId="243" numFmtId="164" xfId="0" applyAlignment="1" applyFont="1" applyNumberFormat="1">
      <alignment readingOrder="0"/>
    </xf>
    <xf borderId="0" fillId="5" fontId="252" numFmtId="0" xfId="0" applyAlignment="1" applyFont="1">
      <alignment horizontal="left" readingOrder="0" shrinkToFit="0" vertical="center" wrapText="1"/>
    </xf>
    <xf borderId="0" fillId="0" fontId="249" numFmtId="0" xfId="0" applyAlignment="1" applyFont="1">
      <alignment readingOrder="0"/>
    </xf>
    <xf borderId="0" fillId="0" fontId="249" numFmtId="179" xfId="0" applyAlignment="1" applyFont="1" applyNumberFormat="1">
      <alignment readingOrder="0"/>
    </xf>
    <xf borderId="0" fillId="0" fontId="243" numFmtId="176" xfId="0" applyAlignment="1" applyFont="1" applyNumberFormat="1">
      <alignment horizontal="center" vertical="center"/>
    </xf>
    <xf borderId="0" fillId="2" fontId="243" numFmtId="0" xfId="0" applyAlignment="1" applyFont="1">
      <alignment horizontal="center" readingOrder="0" shrinkToFit="0" vertical="center" wrapText="1"/>
    </xf>
    <xf borderId="0" fillId="0" fontId="243" numFmtId="169" xfId="0" applyAlignment="1" applyFont="1" applyNumberFormat="1">
      <alignment horizontal="center" readingOrder="0" shrinkToFit="0" vertical="center" wrapText="1"/>
    </xf>
    <xf borderId="0" fillId="5" fontId="243" numFmtId="0" xfId="0" applyAlignment="1" applyFont="1">
      <alignment horizontal="left" readingOrder="0" shrinkToFit="0" vertical="center" wrapText="1"/>
    </xf>
    <xf borderId="0" fillId="2" fontId="243" numFmtId="0" xfId="0" applyAlignment="1" applyFont="1">
      <alignment horizontal="center" readingOrder="0" shrinkToFit="0" vertical="center" wrapText="1"/>
    </xf>
    <xf borderId="0" fillId="0" fontId="243" numFmtId="167" xfId="0" applyAlignment="1" applyFont="1" applyNumberFormat="1">
      <alignment horizontal="center" readingOrder="0" shrinkToFit="0" vertical="center" wrapText="1"/>
    </xf>
    <xf borderId="0" fillId="2" fontId="253" numFmtId="164" xfId="0" applyAlignment="1" applyFont="1" applyNumberFormat="1">
      <alignment readingOrder="0"/>
    </xf>
    <xf borderId="0" fillId="0" fontId="243" numFmtId="0" xfId="0" applyAlignment="1" applyFont="1">
      <alignment readingOrder="0"/>
    </xf>
    <xf borderId="0" fillId="2" fontId="243" numFmtId="0" xfId="0" applyAlignment="1" applyFont="1">
      <alignment horizontal="left" readingOrder="0" shrinkToFit="0" vertical="center" wrapText="1"/>
    </xf>
    <xf borderId="0" fillId="2" fontId="243" numFmtId="0" xfId="0" applyAlignment="1" applyFont="1">
      <alignment horizontal="center" readingOrder="0" vertical="center"/>
    </xf>
    <xf borderId="0" fillId="2" fontId="243" numFmtId="0" xfId="0" applyAlignment="1" applyFont="1">
      <alignment horizontal="center" shrinkToFit="0" vertical="center" wrapText="1"/>
    </xf>
    <xf borderId="0" fillId="2" fontId="243" numFmtId="0" xfId="0" applyAlignment="1" applyFont="1">
      <alignment horizontal="center" vertical="center"/>
    </xf>
    <xf borderId="20" fillId="2" fontId="243" numFmtId="0" xfId="0" applyAlignment="1" applyBorder="1" applyFont="1">
      <alignment horizontal="center" readingOrder="0" shrinkToFit="0" vertical="center" wrapText="1"/>
    </xf>
    <xf borderId="0" fillId="2" fontId="243" numFmtId="174" xfId="0" applyAlignment="1" applyFont="1" applyNumberFormat="1">
      <alignment readingOrder="0"/>
    </xf>
    <xf borderId="0" fillId="2" fontId="243" numFmtId="174" xfId="0" applyFont="1" applyNumberFormat="1"/>
    <xf borderId="20" fillId="2" fontId="243" numFmtId="174" xfId="0" applyBorder="1" applyFont="1" applyNumberFormat="1"/>
    <xf borderId="0" fillId="2" fontId="243" numFmtId="169" xfId="0" applyAlignment="1" applyFont="1" applyNumberFormat="1">
      <alignment horizontal="center" readingOrder="0" vertical="center"/>
    </xf>
    <xf borderId="0" fillId="2" fontId="243" numFmtId="176" xfId="0" applyAlignment="1" applyFont="1" applyNumberFormat="1">
      <alignment horizontal="center" readingOrder="0" vertical="center"/>
    </xf>
    <xf borderId="0" fillId="0" fontId="243" numFmtId="0" xfId="0" applyAlignment="1" applyFont="1">
      <alignment horizontal="left" readingOrder="0" shrinkToFit="0" vertical="center" wrapText="1"/>
    </xf>
    <xf borderId="0" fillId="0" fontId="254" numFmtId="0" xfId="0" applyAlignment="1" applyFont="1">
      <alignment horizontal="center" readingOrder="0" shrinkToFit="0" vertical="center" wrapText="1"/>
    </xf>
    <xf borderId="0" fillId="2" fontId="252" numFmtId="0" xfId="0" applyAlignment="1" applyFont="1">
      <alignment readingOrder="0" shrinkToFit="0" vertical="center" wrapText="1"/>
    </xf>
    <xf borderId="0" fillId="0" fontId="243" numFmtId="0" xfId="0" applyAlignment="1" applyFont="1">
      <alignment readingOrder="0" vertical="center"/>
    </xf>
    <xf borderId="0" fillId="0" fontId="249" numFmtId="167" xfId="0" applyAlignment="1" applyFont="1" applyNumberFormat="1">
      <alignment readingOrder="0" vertical="center"/>
    </xf>
    <xf borderId="20" fillId="0" fontId="249" numFmtId="0" xfId="0" applyAlignment="1" applyBorder="1" applyFont="1">
      <alignment vertical="center"/>
    </xf>
    <xf borderId="0" fillId="2" fontId="249" numFmtId="0" xfId="0" applyAlignment="1" applyFont="1">
      <alignment vertical="center"/>
    </xf>
    <xf borderId="0" fillId="2" fontId="255" numFmtId="0" xfId="0" applyAlignment="1" applyFont="1">
      <alignment vertical="center"/>
    </xf>
    <xf borderId="0" fillId="0" fontId="243" numFmtId="166" xfId="0" applyAlignment="1" applyFont="1" applyNumberFormat="1">
      <alignment horizontal="center" readingOrder="0" shrinkToFit="0" vertical="center" wrapText="1"/>
    </xf>
    <xf borderId="0" fillId="2" fontId="243" numFmtId="178" xfId="0" applyAlignment="1" applyFont="1" applyNumberFormat="1">
      <alignment horizontal="center" readingOrder="0" vertical="center"/>
    </xf>
    <xf borderId="0" fillId="0" fontId="39" numFmtId="0" xfId="0" applyAlignment="1" applyFont="1">
      <alignment horizontal="center" readingOrder="0" shrinkToFit="0" vertical="center" wrapText="1"/>
    </xf>
    <xf borderId="0" fillId="2" fontId="252" numFmtId="0" xfId="0" applyAlignment="1" applyFont="1">
      <alignment horizontal="center" readingOrder="0" shrinkToFit="0" vertical="center" wrapText="0"/>
    </xf>
    <xf borderId="0" fillId="2" fontId="256" numFmtId="0" xfId="0" applyAlignment="1" applyFont="1">
      <alignment horizontal="center" shrinkToFit="0" vertical="center" wrapText="1"/>
    </xf>
    <xf borderId="0" fillId="2" fontId="252" numFmtId="167" xfId="0" applyAlignment="1" applyFont="1" applyNumberFormat="1">
      <alignment horizontal="center" readingOrder="0" shrinkToFit="0" vertical="center" wrapText="0"/>
    </xf>
    <xf borderId="0" fillId="2" fontId="252" numFmtId="0" xfId="0" applyAlignment="1" applyFont="1">
      <alignment horizontal="center" readingOrder="0" shrinkToFit="0" vertical="center" wrapText="0"/>
    </xf>
    <xf borderId="0" fillId="2" fontId="252" numFmtId="169" xfId="0" applyAlignment="1" applyFont="1" applyNumberFormat="1">
      <alignment horizontal="center" readingOrder="0" shrinkToFit="0" vertical="center" wrapText="0"/>
    </xf>
    <xf borderId="0" fillId="2" fontId="252" numFmtId="176" xfId="0" applyAlignment="1" applyFont="1" applyNumberFormat="1">
      <alignment horizontal="center" readingOrder="0" shrinkToFit="0" vertical="center" wrapText="0"/>
    </xf>
    <xf borderId="0" fillId="2" fontId="252" numFmtId="167" xfId="0" applyAlignment="1" applyFont="1" applyNumberFormat="1">
      <alignment horizontal="center" readingOrder="0" shrinkToFit="0" vertical="center" wrapText="0"/>
    </xf>
    <xf borderId="0" fillId="4" fontId="249" numFmtId="0" xfId="0" applyAlignment="1" applyFont="1">
      <alignment horizontal="center" vertical="center"/>
    </xf>
    <xf borderId="0" fillId="4" fontId="249" numFmtId="0" xfId="0" applyAlignment="1" applyFont="1">
      <alignment vertical="center"/>
    </xf>
    <xf borderId="20" fillId="0" fontId="243" numFmtId="166" xfId="0" applyAlignment="1" applyBorder="1" applyFont="1" applyNumberFormat="1">
      <alignment horizontal="center" readingOrder="0" shrinkToFit="0" vertical="center" wrapText="1"/>
    </xf>
    <xf borderId="0" fillId="0" fontId="243" numFmtId="179" xfId="0" applyAlignment="1" applyFont="1" applyNumberFormat="1">
      <alignment readingOrder="0"/>
    </xf>
    <xf borderId="0" fillId="4" fontId="245" numFmtId="0" xfId="0" applyAlignment="1" applyFont="1">
      <alignment readingOrder="0" vertical="center"/>
    </xf>
    <xf borderId="0" fillId="5" fontId="243" numFmtId="0" xfId="0" applyAlignment="1" applyFont="1">
      <alignment readingOrder="0" vertical="center"/>
    </xf>
    <xf borderId="0" fillId="4" fontId="243" numFmtId="0" xfId="0" applyAlignment="1" applyFont="1">
      <alignment shrinkToFit="0" vertical="center" wrapText="1"/>
    </xf>
    <xf borderId="0" fillId="4" fontId="243" numFmtId="174" xfId="0" applyAlignment="1" applyFont="1" applyNumberFormat="1">
      <alignment readingOrder="0"/>
    </xf>
    <xf borderId="0" fillId="4" fontId="245" numFmtId="0" xfId="0" applyAlignment="1" applyFont="1">
      <alignment horizontal="left" readingOrder="0" vertical="center"/>
    </xf>
    <xf borderId="0" fillId="4" fontId="243" numFmtId="174" xfId="0" applyAlignment="1" applyFont="1" applyNumberFormat="1">
      <alignment horizontal="center"/>
    </xf>
    <xf borderId="0" fillId="5" fontId="243" numFmtId="0" xfId="0" applyAlignment="1" applyFont="1">
      <alignment horizontal="left" vertical="center"/>
    </xf>
    <xf borderId="0" fillId="0" fontId="243" numFmtId="174" xfId="0" applyAlignment="1" applyFont="1" applyNumberFormat="1">
      <alignment horizontal="center"/>
    </xf>
    <xf borderId="0" fillId="0" fontId="249" numFmtId="0" xfId="0" applyAlignment="1" applyFont="1">
      <alignment horizontal="center" readingOrder="0" shrinkToFit="0" vertical="center" wrapText="1"/>
    </xf>
    <xf borderId="0" fillId="5" fontId="243" numFmtId="0" xfId="0" applyAlignment="1" applyFont="1">
      <alignment horizontal="left" readingOrder="0" vertical="center"/>
    </xf>
    <xf borderId="20" fillId="0" fontId="243" numFmtId="0" xfId="0" applyAlignment="1" applyBorder="1" applyFont="1">
      <alignment readingOrder="0"/>
    </xf>
    <xf borderId="0" fillId="2" fontId="257" numFmtId="0" xfId="0" applyAlignment="1" applyFont="1">
      <alignment horizontal="left" readingOrder="0" shrinkToFit="0" wrapText="1"/>
    </xf>
    <xf borderId="0" fillId="0" fontId="249" numFmtId="166" xfId="0" applyAlignment="1" applyFont="1" applyNumberFormat="1">
      <alignment readingOrder="0"/>
    </xf>
    <xf borderId="0" fillId="0" fontId="249" numFmtId="164" xfId="0" applyAlignment="1" applyFont="1" applyNumberFormat="1">
      <alignment readingOrder="0"/>
    </xf>
    <xf borderId="0" fillId="4" fontId="245" numFmtId="0" xfId="0" applyAlignment="1" applyFont="1">
      <alignment horizontal="left" vertical="center"/>
    </xf>
    <xf borderId="0" fillId="0" fontId="243" numFmtId="0" xfId="0" applyAlignment="1" applyFont="1">
      <alignment horizontal="left" readingOrder="0" vertical="center"/>
    </xf>
    <xf borderId="0" fillId="2" fontId="252" numFmtId="176" xfId="0" applyAlignment="1" applyFont="1" applyNumberFormat="1">
      <alignment horizontal="center" readingOrder="0" vertical="center"/>
    </xf>
    <xf borderId="0" fillId="21" fontId="243" numFmtId="0" xfId="0" applyAlignment="1" applyFont="1">
      <alignment horizontal="left" vertical="center"/>
    </xf>
    <xf borderId="20" fillId="2" fontId="243" numFmtId="0" xfId="0" applyAlignment="1" applyBorder="1" applyFont="1">
      <alignment horizontal="center" shrinkToFit="0" vertical="center" wrapText="1"/>
    </xf>
    <xf borderId="0" fillId="2" fontId="243" numFmtId="176" xfId="0" applyAlignment="1" applyFont="1" applyNumberFormat="1">
      <alignment horizontal="center" vertical="center"/>
    </xf>
    <xf borderId="0" fillId="2" fontId="258" numFmtId="0" xfId="0" applyAlignment="1" applyFont="1">
      <alignment horizontal="center" readingOrder="0" shrinkToFit="0" vertical="center" wrapText="1"/>
    </xf>
    <xf borderId="0" fillId="0" fontId="243" numFmtId="167" xfId="0" applyAlignment="1" applyFont="1" applyNumberFormat="1">
      <alignment readingOrder="0"/>
    </xf>
    <xf borderId="20" fillId="4" fontId="243" numFmtId="0" xfId="0" applyAlignment="1" applyBorder="1" applyFont="1">
      <alignment horizontal="center" readingOrder="0" shrinkToFit="0" vertical="center" wrapText="1"/>
    </xf>
    <xf borderId="0" fillId="0" fontId="243" numFmtId="0" xfId="0" applyAlignment="1" applyFont="1">
      <alignment vertical="center"/>
    </xf>
    <xf borderId="0" fillId="5" fontId="243" numFmtId="0" xfId="0" applyAlignment="1" applyFont="1">
      <alignment horizontal="left" readingOrder="0" vertical="center"/>
    </xf>
    <xf borderId="0" fillId="0" fontId="243" numFmtId="0" xfId="0" applyAlignment="1" applyFont="1">
      <alignment shrinkToFit="0" vertical="center" wrapText="1"/>
    </xf>
    <xf borderId="0" fillId="0" fontId="205" numFmtId="0" xfId="0" applyAlignment="1" applyFont="1">
      <alignment vertical="center"/>
    </xf>
    <xf borderId="1" fillId="0" fontId="243" numFmtId="3" xfId="0" applyAlignment="1" applyBorder="1" applyFont="1" applyNumberFormat="1">
      <alignment horizontal="left" readingOrder="0" vertical="center"/>
    </xf>
    <xf borderId="1" fillId="0" fontId="243" numFmtId="0" xfId="0" applyAlignment="1" applyBorder="1" applyFont="1">
      <alignment horizontal="center" vertical="center"/>
    </xf>
    <xf borderId="1" fillId="0" fontId="243" numFmtId="0" xfId="0" applyAlignment="1" applyBorder="1" applyFont="1">
      <alignment horizontal="center" shrinkToFit="0" vertical="center" wrapText="1"/>
    </xf>
    <xf borderId="21" fillId="0" fontId="243" numFmtId="0" xfId="0" applyAlignment="1" applyBorder="1" applyFont="1">
      <alignment horizontal="center" shrinkToFit="0" vertical="center" wrapText="1"/>
    </xf>
    <xf borderId="1" fillId="0" fontId="243" numFmtId="174" xfId="0" applyBorder="1" applyFont="1" applyNumberFormat="1"/>
    <xf borderId="21" fillId="0" fontId="243" numFmtId="174" xfId="0" applyBorder="1" applyFont="1" applyNumberFormat="1"/>
    <xf borderId="1" fillId="0" fontId="243" numFmtId="176" xfId="0" applyAlignment="1" applyBorder="1" applyFont="1" applyNumberFormat="1">
      <alignment horizontal="center" vertical="center"/>
    </xf>
    <xf borderId="22" fillId="0" fontId="243" numFmtId="0" xfId="0" applyAlignment="1" applyBorder="1" applyFont="1">
      <alignment horizontal="left" shrinkToFit="0" vertical="center" wrapText="1"/>
    </xf>
    <xf borderId="22" fillId="0" fontId="243" numFmtId="0" xfId="0" applyAlignment="1" applyBorder="1" applyFont="1">
      <alignment horizontal="left" vertical="center"/>
    </xf>
    <xf borderId="23" fillId="0" fontId="243" numFmtId="9" xfId="0" applyAlignment="1" applyBorder="1" applyFont="1" applyNumberFormat="1">
      <alignment horizontal="left" vertical="center"/>
    </xf>
    <xf borderId="22" fillId="0" fontId="243" numFmtId="3" xfId="0" applyAlignment="1" applyBorder="1" applyFont="1" applyNumberFormat="1">
      <alignment horizontal="left" vertical="center"/>
    </xf>
    <xf borderId="0" fillId="0" fontId="205" numFmtId="0" xfId="0" applyAlignment="1" applyFont="1">
      <alignment horizontal="left" vertical="center"/>
    </xf>
    <xf borderId="0" fillId="0" fontId="205" numFmtId="0" xfId="0" applyAlignment="1" applyFont="1">
      <alignment horizontal="center" vertical="center"/>
    </xf>
    <xf borderId="0" fillId="0" fontId="205" numFmtId="0" xfId="0" applyAlignment="1" applyFont="1">
      <alignment horizontal="center" shrinkToFit="0" vertical="center" wrapText="1"/>
    </xf>
    <xf borderId="0" fillId="0" fontId="205" numFmtId="176" xfId="0" applyAlignment="1" applyFont="1" applyNumberFormat="1">
      <alignment horizontal="center" vertical="center"/>
    </xf>
    <xf borderId="0" fillId="0" fontId="205" numFmtId="0" xfId="0" applyAlignment="1" applyFont="1">
      <alignment shrinkToFit="0" vertical="center" wrapText="1"/>
    </xf>
    <xf borderId="0" fillId="32" fontId="259" numFmtId="0" xfId="0" applyAlignment="1" applyFill="1" applyFont="1">
      <alignment horizontal="center" readingOrder="0" shrinkToFit="0" vertical="center" wrapText="1"/>
    </xf>
    <xf borderId="0" fillId="32" fontId="259" numFmtId="0" xfId="0" applyAlignment="1" applyFont="1">
      <alignment readingOrder="0" shrinkToFit="0" vertical="center" wrapText="1"/>
    </xf>
    <xf borderId="2" fillId="8" fontId="1" numFmtId="0" xfId="0" applyAlignment="1" applyBorder="1" applyFont="1">
      <alignment horizontal="left" shrinkToFit="0" vertical="center" wrapText="1"/>
    </xf>
    <xf borderId="0" fillId="31" fontId="200" numFmtId="0" xfId="0" applyAlignment="1" applyFont="1">
      <alignment horizontal="left" readingOrder="0" shrinkToFit="0" vertical="center" wrapText="1"/>
    </xf>
    <xf borderId="2" fillId="31" fontId="204" numFmtId="0" xfId="0" applyAlignment="1" applyBorder="1" applyFont="1">
      <alignment horizontal="center" readingOrder="0" shrinkToFit="0" vertical="center" wrapText="1"/>
    </xf>
    <xf borderId="2" fillId="31" fontId="204" numFmtId="0" xfId="0" applyAlignment="1" applyBorder="1" applyFont="1">
      <alignment horizontal="left" readingOrder="0" shrinkToFit="0" vertical="center" wrapText="1"/>
    </xf>
    <xf borderId="2" fillId="31" fontId="204" numFmtId="0" xfId="0" applyAlignment="1" applyBorder="1" applyFont="1">
      <alignment horizontal="left" shrinkToFit="0" vertical="center" wrapText="1"/>
    </xf>
    <xf borderId="2" fillId="31" fontId="204" numFmtId="0" xfId="0" applyAlignment="1" applyBorder="1" applyFont="1">
      <alignment horizontal="center" shrinkToFit="0" vertical="center" wrapText="1"/>
    </xf>
    <xf borderId="2" fillId="31" fontId="200" numFmtId="0" xfId="0" applyAlignment="1" applyBorder="1" applyFont="1">
      <alignment horizontal="left" shrinkToFit="0" vertical="center" wrapText="1"/>
    </xf>
    <xf borderId="0" fillId="0" fontId="204" numFmtId="0" xfId="0" applyAlignment="1" applyFont="1">
      <alignment readingOrder="0" vertical="center"/>
    </xf>
    <xf borderId="2" fillId="0" fontId="260" numFmtId="0" xfId="0" applyAlignment="1" applyBorder="1" applyFont="1">
      <alignment horizontal="left" readingOrder="0" shrinkToFit="0" vertical="center" wrapText="1"/>
    </xf>
    <xf borderId="0" fillId="31" fontId="1" numFmtId="0" xfId="0" applyAlignment="1" applyFont="1">
      <alignment readingOrder="0"/>
    </xf>
    <xf borderId="2" fillId="31" fontId="200" numFmtId="0" xfId="0" applyAlignment="1" applyBorder="1" applyFont="1">
      <alignment horizontal="left" readingOrder="0" shrinkToFit="0" vertical="center" wrapText="1"/>
    </xf>
    <xf borderId="2" fillId="31" fontId="204" numFmtId="172" xfId="0" applyAlignment="1" applyBorder="1" applyFont="1" applyNumberFormat="1">
      <alignment horizontal="center" readingOrder="0" shrinkToFit="0" vertical="center" wrapText="1"/>
    </xf>
    <xf borderId="2" fillId="33" fontId="200" numFmtId="0" xfId="0" applyAlignment="1" applyBorder="1" applyFill="1" applyFont="1">
      <alignment horizontal="left" shrinkToFit="0" vertical="center" wrapText="1"/>
    </xf>
    <xf borderId="0" fillId="31" fontId="200" numFmtId="0" xfId="0" applyAlignment="1" applyFont="1">
      <alignment horizontal="left" shrinkToFit="0" vertical="center" wrapText="1"/>
    </xf>
    <xf borderId="0" fillId="31" fontId="204" numFmtId="0" xfId="0" applyAlignment="1" applyFont="1">
      <alignment horizontal="center" readingOrder="0" shrinkToFit="0" vertical="center" wrapText="1"/>
    </xf>
    <xf borderId="0" fillId="31" fontId="204" numFmtId="0" xfId="0" applyAlignment="1" applyFont="1">
      <alignment horizontal="center" shrinkToFit="0" vertical="center" wrapText="1"/>
    </xf>
    <xf borderId="0" fillId="31" fontId="204" numFmtId="0" xfId="0" applyAlignment="1" applyFont="1">
      <alignment horizontal="left" shrinkToFit="0" vertical="center" wrapText="1"/>
    </xf>
    <xf borderId="0" fillId="0" fontId="261" numFmtId="0" xfId="0" applyAlignment="1" applyFont="1">
      <alignment readingOrder="0"/>
    </xf>
    <xf borderId="0" fillId="0" fontId="262" numFmtId="0" xfId="0" applyAlignment="1" applyFont="1">
      <alignment readingOrder="0"/>
    </xf>
    <xf borderId="0" fillId="0" fontId="8" numFmtId="0" xfId="0" applyAlignment="1" applyFont="1">
      <alignment horizontal="center" readingOrder="0"/>
    </xf>
    <xf borderId="0" fillId="34" fontId="153" numFmtId="180" xfId="0" applyAlignment="1" applyFill="1" applyFont="1" applyNumberFormat="1">
      <alignment horizontal="center" readingOrder="0" shrinkToFit="0" vertical="center" wrapText="1"/>
    </xf>
    <xf borderId="0" fillId="34" fontId="153" numFmtId="180" xfId="0" applyAlignment="1" applyFont="1" applyNumberFormat="1">
      <alignment horizontal="center" shrinkToFit="0" vertical="center" wrapText="1"/>
    </xf>
    <xf borderId="0" fillId="34" fontId="5" numFmtId="180" xfId="0" applyAlignment="1" applyFont="1" applyNumberFormat="1">
      <alignment horizontal="center" readingOrder="0" vertical="center"/>
    </xf>
    <xf borderId="0" fillId="34" fontId="4" numFmtId="180" xfId="0" applyAlignment="1" applyFont="1" applyNumberFormat="1">
      <alignment horizontal="center" shrinkToFit="0" wrapText="1"/>
    </xf>
    <xf borderId="0" fillId="34" fontId="153" numFmtId="180" xfId="0" applyAlignment="1" applyFont="1" applyNumberFormat="1">
      <alignment horizontal="left" readingOrder="0" shrinkToFit="0" vertical="center" wrapText="1"/>
    </xf>
    <xf borderId="0" fillId="34" fontId="153" numFmtId="180" xfId="0" applyAlignment="1" applyFont="1" applyNumberFormat="1">
      <alignment horizontal="left" shrinkToFit="0" vertical="center" wrapText="1"/>
    </xf>
    <xf borderId="0" fillId="29" fontId="153" numFmtId="0" xfId="0" applyAlignment="1" applyFont="1">
      <alignment horizontal="center" readingOrder="0" shrinkToFit="0" vertical="center" wrapText="1"/>
    </xf>
    <xf borderId="0" fillId="29" fontId="153" numFmtId="0" xfId="0" applyAlignment="1" applyFont="1">
      <alignment horizontal="center" shrinkToFit="0" vertical="center" wrapText="1"/>
    </xf>
    <xf borderId="0" fillId="35" fontId="5" numFmtId="0" xfId="0" applyAlignment="1" applyFill="1" applyFont="1">
      <alignment horizontal="center" readingOrder="0" vertical="center"/>
    </xf>
    <xf borderId="0" fillId="24" fontId="153" numFmtId="0" xfId="0" applyAlignment="1" applyFont="1">
      <alignment horizontal="center" readingOrder="0" shrinkToFit="0" vertical="center" wrapText="1"/>
    </xf>
    <xf borderId="0" fillId="29" fontId="4" numFmtId="0" xfId="0" applyAlignment="1" applyFont="1">
      <alignment horizontal="center" shrinkToFit="0" wrapText="1"/>
    </xf>
    <xf borderId="0" fillId="29" fontId="153" numFmtId="0" xfId="0" applyAlignment="1" applyFont="1">
      <alignment horizontal="left" readingOrder="0" shrinkToFit="0" vertical="center" wrapText="1"/>
    </xf>
    <xf borderId="0" fillId="29" fontId="153" numFmtId="0" xfId="0" applyAlignment="1" applyFont="1">
      <alignment horizontal="left" shrinkToFit="0" vertical="center" wrapText="1"/>
    </xf>
    <xf borderId="0" fillId="36" fontId="126" numFmtId="2" xfId="0" applyAlignment="1" applyFill="1" applyFont="1" applyNumberFormat="1">
      <alignment horizontal="center" readingOrder="0" shrinkToFit="0" vertical="center" wrapText="1"/>
    </xf>
    <xf borderId="0" fillId="12" fontId="5" numFmtId="0" xfId="0" applyAlignment="1" applyFont="1">
      <alignment readingOrder="0"/>
    </xf>
    <xf borderId="0" fillId="12" fontId="5" numFmtId="0" xfId="0" applyAlignment="1" applyFont="1">
      <alignment horizontal="center" readingOrder="0"/>
    </xf>
    <xf borderId="0" fillId="12" fontId="5" numFmtId="9" xfId="0" applyAlignment="1" applyFont="1" applyNumberFormat="1">
      <alignment horizontal="center"/>
    </xf>
    <xf borderId="0" fillId="12" fontId="5" numFmtId="174" xfId="0" applyAlignment="1" applyFont="1" applyNumberFormat="1">
      <alignment horizontal="center" readingOrder="0"/>
    </xf>
    <xf borderId="0" fillId="12" fontId="5" numFmtId="0" xfId="0" applyAlignment="1" applyFont="1">
      <alignment horizontal="center"/>
    </xf>
    <xf borderId="0" fillId="12" fontId="5" numFmtId="0" xfId="0" applyAlignment="1" applyFont="1">
      <alignment horizontal="center" readingOrder="0" vertical="bottom"/>
    </xf>
    <xf borderId="0" fillId="12" fontId="5" numFmtId="0" xfId="0" applyFont="1"/>
    <xf borderId="0" fillId="0" fontId="5" numFmtId="0" xfId="0" applyAlignment="1" applyFont="1">
      <alignment horizontal="right" vertical="center"/>
    </xf>
    <xf borderId="0" fillId="0" fontId="0" numFmtId="180" xfId="0" applyAlignment="1" applyFont="1" applyNumberFormat="1">
      <alignment horizontal="center" readingOrder="0" vertical="center"/>
    </xf>
    <xf borderId="0" fillId="2" fontId="5" numFmtId="0" xfId="0" applyAlignment="1" applyFont="1">
      <alignment readingOrder="0"/>
    </xf>
    <xf borderId="0" fillId="2" fontId="5" numFmtId="0" xfId="0" applyAlignment="1" applyFont="1">
      <alignment horizontal="center" readingOrder="0"/>
    </xf>
    <xf borderId="0" fillId="2" fontId="5" numFmtId="9" xfId="0" applyAlignment="1" applyFont="1" applyNumberFormat="1">
      <alignment horizontal="center"/>
    </xf>
    <xf borderId="0" fillId="2" fontId="5" numFmtId="174" xfId="0" applyAlignment="1" applyFont="1" applyNumberFormat="1">
      <alignment horizontal="center" readingOrder="0"/>
    </xf>
    <xf borderId="0" fillId="2" fontId="5" numFmtId="0" xfId="0" applyAlignment="1" applyFont="1">
      <alignment horizontal="center"/>
    </xf>
    <xf borderId="0" fillId="2" fontId="5" numFmtId="0" xfId="0" applyAlignment="1" applyFont="1">
      <alignment horizontal="center" readingOrder="0" vertical="bottom"/>
    </xf>
    <xf borderId="0" fillId="2" fontId="5" numFmtId="0" xfId="0" applyFont="1"/>
    <xf borderId="0" fillId="36" fontId="126" numFmtId="0" xfId="0" applyAlignment="1" applyFont="1">
      <alignment horizontal="center" readingOrder="0" vertical="center"/>
    </xf>
    <xf borderId="0" fillId="12" fontId="5" numFmtId="164" xfId="0" applyAlignment="1" applyFont="1" applyNumberFormat="1">
      <alignment horizontal="center" readingOrder="0"/>
    </xf>
    <xf borderId="0" fillId="12" fontId="5" numFmtId="0" xfId="0" applyAlignment="1" applyFont="1">
      <alignment horizontal="center"/>
    </xf>
    <xf borderId="0" fillId="0" fontId="0" numFmtId="0" xfId="0" applyAlignment="1" applyFont="1">
      <alignment horizontal="center" readingOrder="0" vertical="center"/>
    </xf>
    <xf borderId="0" fillId="2" fontId="5" numFmtId="0" xfId="0" applyAlignment="1" applyFont="1">
      <alignment horizontal="center"/>
    </xf>
    <xf borderId="0" fillId="36" fontId="126" numFmtId="0" xfId="0" applyAlignment="1" applyFont="1">
      <alignment horizontal="center" readingOrder="0" shrinkToFit="0" vertical="center" wrapText="1"/>
    </xf>
    <xf borderId="0" fillId="12" fontId="5" numFmtId="0" xfId="0" applyAlignment="1" applyFont="1">
      <alignment horizontal="right" vertical="center"/>
    </xf>
    <xf borderId="0" fillId="0" fontId="0" numFmtId="181" xfId="0" applyAlignment="1" applyFont="1" applyNumberFormat="1">
      <alignment horizontal="center" vertical="center"/>
    </xf>
    <xf borderId="0" fillId="2" fontId="263" numFmtId="14" xfId="0" applyAlignment="1" applyFont="1" applyNumberFormat="1">
      <alignment horizontal="center"/>
    </xf>
    <xf borderId="0" fillId="12" fontId="1" numFmtId="0" xfId="0" applyAlignment="1" applyFont="1">
      <alignment readingOrder="0"/>
    </xf>
    <xf borderId="0" fillId="12" fontId="1" numFmtId="0" xfId="0" applyAlignment="1" applyFont="1">
      <alignment horizontal="center" readingOrder="0"/>
    </xf>
    <xf borderId="0" fillId="12" fontId="1" numFmtId="164" xfId="0" applyAlignment="1" applyFont="1" applyNumberFormat="1">
      <alignment horizontal="center" readingOrder="0"/>
    </xf>
    <xf borderId="0" fillId="13" fontId="153" numFmtId="0" xfId="0" applyAlignment="1" applyFont="1">
      <alignment horizontal="center" shrinkToFit="0" vertical="center" wrapText="1"/>
    </xf>
    <xf borderId="0" fillId="0" fontId="9" numFmtId="0" xfId="0" applyAlignment="1" applyFont="1">
      <alignment horizontal="center"/>
    </xf>
    <xf borderId="0" fillId="2" fontId="1" numFmtId="0" xfId="0" applyAlignment="1" applyFont="1">
      <alignment horizontal="center" readingOrder="0"/>
    </xf>
    <xf borderId="0" fillId="37" fontId="5" numFmtId="0" xfId="0" applyAlignment="1" applyFill="1" applyFont="1">
      <alignment horizontal="center" readingOrder="0"/>
    </xf>
    <xf borderId="0" fillId="38" fontId="5" numFmtId="0" xfId="0" applyAlignment="1" applyFill="1" applyFont="1">
      <alignment horizontal="center" readingOrder="0"/>
    </xf>
    <xf borderId="0" fillId="12" fontId="5" numFmtId="167" xfId="0" applyAlignment="1" applyFont="1" applyNumberFormat="1">
      <alignment horizontal="center" readingOrder="0"/>
    </xf>
    <xf borderId="0" fillId="0" fontId="9" numFmtId="2" xfId="0" applyAlignment="1" applyFont="1" applyNumberFormat="1">
      <alignment horizontal="center"/>
    </xf>
    <xf borderId="0" fillId="0" fontId="9" numFmtId="0" xfId="0" applyAlignment="1" applyFont="1">
      <alignment horizontal="center" readingOrder="0"/>
    </xf>
    <xf borderId="0" fillId="2" fontId="5" numFmtId="9" xfId="0" applyAlignment="1" applyFont="1" applyNumberFormat="1">
      <alignment horizontal="center" readingOrder="0"/>
    </xf>
    <xf borderId="0" fillId="2" fontId="5" numFmtId="0" xfId="0" applyAlignment="1" applyFont="1">
      <alignment horizontal="left" readingOrder="0"/>
    </xf>
    <xf borderId="0" fillId="0" fontId="5" numFmtId="180" xfId="0" applyAlignment="1" applyFont="1" applyNumberFormat="1">
      <alignment horizontal="center"/>
    </xf>
    <xf borderId="0" fillId="2" fontId="5" numFmtId="164" xfId="0" applyAlignment="1" applyFont="1" applyNumberFormat="1">
      <alignment horizontal="center" readingOrder="0"/>
    </xf>
    <xf borderId="0" fillId="12" fontId="5" numFmtId="0" xfId="0" applyAlignment="1" applyFont="1">
      <alignment horizontal="left" readingOrder="0"/>
    </xf>
    <xf borderId="0" fillId="12" fontId="5" numFmtId="9" xfId="0" applyAlignment="1" applyFont="1" applyNumberFormat="1">
      <alignment horizontal="center" readingOrder="0"/>
    </xf>
    <xf borderId="0" fillId="36" fontId="126" numFmtId="0" xfId="0" applyAlignment="1" applyFont="1">
      <alignment horizontal="center" vertical="center"/>
    </xf>
    <xf borderId="0" fillId="2" fontId="5" numFmtId="167" xfId="0" applyAlignment="1" applyFont="1" applyNumberFormat="1">
      <alignment horizontal="center" readingOrder="0"/>
    </xf>
    <xf borderId="0" fillId="0" fontId="5" numFmtId="0" xfId="0" applyAlignment="1" applyFont="1">
      <alignment horizontal="center" vertical="center"/>
    </xf>
    <xf borderId="0" fillId="0" fontId="5" numFmtId="0" xfId="0" applyAlignment="1" applyFont="1">
      <alignment horizontal="center"/>
    </xf>
    <xf borderId="0" fillId="2" fontId="5" numFmtId="174" xfId="0" applyAlignment="1" applyFont="1" applyNumberFormat="1">
      <alignment horizontal="center"/>
    </xf>
    <xf borderId="0" fillId="12" fontId="5" numFmtId="174" xfId="0" applyFont="1" applyNumberFormat="1"/>
    <xf borderId="0" fillId="0" fontId="5" numFmtId="0" xfId="0" applyAlignment="1" applyFont="1">
      <alignment vertical="center"/>
    </xf>
    <xf borderId="0" fillId="12" fontId="5" numFmtId="174" xfId="0" applyAlignment="1" applyFont="1" applyNumberFormat="1">
      <alignment horizontal="center"/>
    </xf>
    <xf borderId="0" fillId="0" fontId="5" numFmtId="0" xfId="0" applyAlignment="1" applyFont="1">
      <alignment vertical="center"/>
    </xf>
    <xf borderId="0" fillId="12" fontId="5" numFmtId="10" xfId="0" applyAlignment="1" applyFont="1" applyNumberFormat="1">
      <alignment horizontal="center"/>
    </xf>
    <xf borderId="0" fillId="12" fontId="5" numFmtId="166" xfId="0" applyAlignment="1" applyFont="1" applyNumberFormat="1">
      <alignment horizontal="center" readingOrder="0"/>
    </xf>
    <xf borderId="0" fillId="2" fontId="5" numFmtId="10" xfId="0" applyAlignment="1" applyFont="1" applyNumberFormat="1">
      <alignment horizontal="center"/>
    </xf>
    <xf borderId="0" fillId="0" fontId="4" numFmtId="0" xfId="0" applyAlignment="1" applyFont="1">
      <alignment horizontal="center"/>
    </xf>
    <xf borderId="0" fillId="0" fontId="5" numFmtId="0" xfId="0" applyAlignment="1" applyFont="1">
      <alignment horizontal="center" readingOrder="0"/>
    </xf>
    <xf borderId="0" fillId="0" fontId="5" numFmtId="0" xfId="0" applyAlignment="1" applyFont="1">
      <alignment horizontal="center"/>
    </xf>
    <xf borderId="0" fillId="0" fontId="5" numFmtId="10" xfId="0" applyAlignment="1" applyFont="1" applyNumberFormat="1">
      <alignment horizontal="center"/>
    </xf>
    <xf borderId="0" fillId="0" fontId="5" numFmtId="174" xfId="0" applyAlignment="1" applyFont="1" applyNumberFormat="1">
      <alignment horizontal="center" readingOrder="0"/>
    </xf>
    <xf borderId="0" fillId="0" fontId="5" numFmtId="0" xfId="0" applyAlignment="1" applyFont="1">
      <alignment horizontal="center" readingOrder="0" vertical="bottom"/>
    </xf>
    <xf borderId="0" fillId="2" fontId="5" numFmtId="0" xfId="0" applyAlignment="1" applyFont="1">
      <alignment horizontal="center" readingOrder="0" vertical="center"/>
    </xf>
    <xf borderId="0" fillId="0" fontId="5" numFmtId="174" xfId="0" applyAlignment="1" applyFont="1" applyNumberFormat="1">
      <alignment horizontal="center"/>
    </xf>
    <xf borderId="0" fillId="2" fontId="5" numFmtId="0" xfId="0" applyAlignment="1" applyFont="1">
      <alignment horizontal="center" readingOrder="0" vertical="bottom"/>
    </xf>
    <xf borderId="0" fillId="0" fontId="5" numFmtId="167" xfId="0" applyAlignment="1" applyFont="1" applyNumberFormat="1">
      <alignment horizontal="center" readingOrder="0"/>
    </xf>
    <xf borderId="24" fillId="39" fontId="264" numFmtId="0" xfId="0" applyAlignment="1" applyBorder="1" applyFill="1" applyFont="1">
      <alignment horizontal="center" readingOrder="0" vertical="bottom"/>
    </xf>
    <xf borderId="25" fillId="0" fontId="1" numFmtId="0" xfId="0" applyBorder="1" applyFont="1"/>
    <xf borderId="3" fillId="0" fontId="1" numFmtId="0" xfId="0" applyBorder="1" applyFont="1"/>
    <xf borderId="24" fillId="40" fontId="259" numFmtId="0" xfId="0" applyAlignment="1" applyBorder="1" applyFill="1" applyFont="1">
      <alignment horizontal="center" readingOrder="0" vertical="bottom"/>
    </xf>
    <xf borderId="24" fillId="41" fontId="1" numFmtId="0" xfId="0" applyBorder="1" applyFill="1" applyFont="1"/>
    <xf borderId="24" fillId="42" fontId="265" numFmtId="0" xfId="0" applyAlignment="1" applyBorder="1" applyFill="1" applyFont="1">
      <alignment horizontal="center" readingOrder="0" vertical="bottom"/>
    </xf>
    <xf borderId="24" fillId="0" fontId="1" numFmtId="0" xfId="0" applyBorder="1" applyFont="1"/>
    <xf borderId="24" fillId="43" fontId="266" numFmtId="0" xfId="0" applyAlignment="1" applyBorder="1" applyFill="1" applyFont="1">
      <alignment horizontal="center" readingOrder="0"/>
    </xf>
    <xf borderId="0" fillId="0" fontId="9" numFmtId="0" xfId="0" applyAlignment="1" applyFont="1">
      <alignment vertical="bottom"/>
    </xf>
    <xf borderId="24" fillId="44" fontId="264" numFmtId="0" xfId="0" applyAlignment="1" applyBorder="1" applyFill="1" applyFont="1">
      <alignment horizontal="center" readingOrder="0" vertical="bottom"/>
    </xf>
    <xf borderId="24" fillId="2" fontId="266" numFmtId="0" xfId="0" applyAlignment="1" applyBorder="1" applyFont="1">
      <alignment horizontal="center" readingOrder="0"/>
    </xf>
    <xf borderId="2" fillId="0" fontId="9" numFmtId="0" xfId="0" applyAlignment="1" applyBorder="1" applyFont="1">
      <alignment vertical="bottom"/>
    </xf>
    <xf borderId="24" fillId="45" fontId="264" numFmtId="0" xfId="0" applyAlignment="1" applyBorder="1" applyFill="1" applyFont="1">
      <alignment horizontal="center" readingOrder="0" vertical="bottom"/>
    </xf>
    <xf borderId="24" fillId="0" fontId="1" numFmtId="0" xfId="0" applyAlignment="1" applyBorder="1" applyFont="1">
      <alignment readingOrder="0"/>
    </xf>
    <xf borderId="24" fillId="0" fontId="267" numFmtId="0" xfId="0" applyAlignment="1" applyBorder="1" applyFont="1">
      <alignment horizontal="center" readingOrder="0" vertical="center"/>
    </xf>
    <xf borderId="24" fillId="46" fontId="264" numFmtId="0" xfId="0" applyAlignment="1" applyBorder="1" applyFill="1" applyFont="1">
      <alignment horizontal="center" readingOrder="0" vertical="bottom"/>
    </xf>
    <xf borderId="24" fillId="23" fontId="268" numFmtId="0" xfId="0" applyAlignment="1" applyBorder="1" applyFont="1">
      <alignment horizontal="center" readingOrder="0" vertical="bottom"/>
    </xf>
    <xf borderId="24" fillId="42" fontId="58" numFmtId="0" xfId="0" applyAlignment="1" applyBorder="1" applyFont="1">
      <alignment horizontal="center" readingOrder="0" vertical="bottom"/>
    </xf>
    <xf borderId="0" fillId="0" fontId="253" numFmtId="0" xfId="0" applyAlignment="1" applyFont="1">
      <alignment shrinkToFit="0" vertical="bottom" wrapText="0"/>
    </xf>
    <xf borderId="24" fillId="47" fontId="264" numFmtId="0" xfId="0" applyAlignment="1" applyBorder="1" applyFill="1" applyFont="1">
      <alignment horizontal="center" readingOrder="0" vertical="bottom"/>
    </xf>
    <xf borderId="0" fillId="0" fontId="1" numFmtId="0" xfId="0" applyFont="1"/>
    <xf borderId="0" fillId="0" fontId="1" numFmtId="0" xfId="0" applyAlignment="1" applyFont="1">
      <alignment horizontal="center"/>
    </xf>
    <xf borderId="0" fillId="0" fontId="1" numFmtId="9" xfId="0" applyFont="1" applyNumberFormat="1"/>
    <xf borderId="0" fillId="0" fontId="1" numFmtId="172" xfId="0" applyFont="1" applyNumberFormat="1"/>
    <xf borderId="0" fillId="0" fontId="1" numFmtId="0" xfId="0" applyAlignment="1" applyFont="1">
      <alignment horizontal="center"/>
    </xf>
    <xf borderId="0" fillId="0" fontId="1" numFmtId="9" xfId="0" applyAlignment="1" applyFont="1" applyNumberFormat="1">
      <alignment readingOrder="0"/>
    </xf>
    <xf borderId="0" fillId="0" fontId="1" numFmtId="172" xfId="0" applyAlignment="1" applyFont="1" applyNumberFormat="1">
      <alignment horizontal="center"/>
    </xf>
    <xf borderId="0" fillId="0" fontId="1" numFmtId="172" xfId="0" applyAlignment="1" applyFont="1" applyNumberFormat="1">
      <alignment readingOrder="0"/>
    </xf>
    <xf borderId="0" fillId="0" fontId="1" numFmtId="172" xfId="0" applyAlignment="1" applyFont="1" applyNumberFormat="1">
      <alignment horizontal="center" readingOrder="0"/>
    </xf>
    <xf borderId="0" fillId="0" fontId="1" numFmtId="182" xfId="0" applyAlignment="1" applyFont="1" applyNumberFormat="1">
      <alignment horizontal="center" readingOrder="0"/>
    </xf>
    <xf borderId="0" fillId="0" fontId="1" numFmtId="182" xfId="0" applyAlignment="1" applyFont="1" applyNumberFormat="1">
      <alignment horizontal="center"/>
    </xf>
    <xf borderId="0" fillId="0" fontId="1" numFmtId="0" xfId="0" applyAlignment="1" applyFont="1">
      <alignment readingOrder="0"/>
    </xf>
    <xf borderId="0" fillId="0" fontId="1" numFmtId="0" xfId="0" applyAlignment="1" applyFont="1">
      <alignment shrinkToFit="0" vertical="top" wrapText="1"/>
    </xf>
    <xf borderId="0" fillId="0" fontId="8" numFmtId="0" xfId="0" applyAlignment="1" applyFont="1">
      <alignment horizontal="center" readingOrder="0" shrinkToFit="0" vertical="top" wrapText="1"/>
    </xf>
    <xf borderId="0" fillId="0" fontId="8" numFmtId="0" xfId="0" applyAlignment="1" applyFont="1">
      <alignment horizontal="center" shrinkToFit="0" vertical="top" wrapText="1"/>
    </xf>
    <xf borderId="2" fillId="48" fontId="269" numFmtId="0" xfId="0" applyAlignment="1" applyBorder="1" applyFill="1" applyFont="1">
      <alignment horizontal="center" readingOrder="0" shrinkToFit="0" vertical="bottom" wrapText="1"/>
    </xf>
    <xf borderId="24" fillId="49" fontId="270" numFmtId="0" xfId="0" applyAlignment="1" applyBorder="1" applyFill="1" applyFont="1">
      <alignment readingOrder="0" shrinkToFit="0" vertical="bottom" wrapText="1"/>
    </xf>
    <xf borderId="2" fillId="49" fontId="270" numFmtId="0" xfId="0" applyAlignment="1" applyBorder="1" applyFont="1">
      <alignment horizontal="center" vertical="bottom"/>
    </xf>
    <xf borderId="26" fillId="37" fontId="271" numFmtId="0" xfId="0" applyAlignment="1" applyBorder="1" applyFont="1">
      <alignment horizontal="center" readingOrder="0" shrinkToFit="0" vertical="top" wrapText="1"/>
    </xf>
    <xf borderId="27" fillId="0" fontId="1" numFmtId="0" xfId="0" applyBorder="1" applyFont="1"/>
    <xf borderId="4" fillId="0" fontId="1" numFmtId="0" xfId="0" applyBorder="1" applyFont="1"/>
    <xf borderId="28" fillId="21" fontId="272" numFmtId="0" xfId="0" applyAlignment="1" applyBorder="1" applyFont="1">
      <alignment horizontal="center" vertical="center"/>
    </xf>
    <xf borderId="0" fillId="21" fontId="58" numFmtId="0" xfId="0" applyAlignment="1" applyFont="1">
      <alignment horizontal="center" vertical="bottom"/>
    </xf>
    <xf borderId="26" fillId="21" fontId="273" numFmtId="0" xfId="0" applyAlignment="1" applyBorder="1" applyFont="1">
      <alignment horizontal="center" readingOrder="0" shrinkToFit="0" vertical="center" wrapText="1"/>
    </xf>
    <xf borderId="0" fillId="0" fontId="5" numFmtId="0" xfId="0" applyAlignment="1" applyFont="1">
      <alignment vertical="bottom"/>
    </xf>
    <xf borderId="2" fillId="37" fontId="58" numFmtId="0" xfId="0" applyAlignment="1" applyBorder="1" applyFont="1">
      <alignment horizontal="center" shrinkToFit="0" vertical="bottom" wrapText="1"/>
    </xf>
    <xf borderId="23" fillId="0" fontId="1" numFmtId="0" xfId="0" applyBorder="1" applyFont="1"/>
    <xf borderId="14" fillId="0" fontId="1" numFmtId="0" xfId="0" applyBorder="1" applyFont="1"/>
    <xf borderId="0" fillId="21" fontId="59" numFmtId="0" xfId="0" applyAlignment="1" applyFont="1">
      <alignment readingOrder="0" vertical="bottom"/>
    </xf>
    <xf borderId="0" fillId="21" fontId="270" numFmtId="0" xfId="0" applyAlignment="1" applyFont="1">
      <alignment horizontal="center" vertical="bottom"/>
    </xf>
    <xf borderId="0" fillId="21" fontId="5" numFmtId="0" xfId="0" applyAlignment="1" applyFont="1">
      <alignment horizontal="center" vertical="bottom"/>
    </xf>
    <xf borderId="2" fillId="21" fontId="5" numFmtId="0" xfId="0" applyAlignment="1" applyBorder="1" applyFont="1">
      <alignment horizontal="center" vertical="bottom"/>
    </xf>
    <xf borderId="22" fillId="0" fontId="1" numFmtId="0" xfId="0" applyBorder="1" applyFont="1"/>
    <xf borderId="6" fillId="0" fontId="1" numFmtId="0" xfId="0" applyBorder="1" applyFont="1"/>
    <xf borderId="0" fillId="49" fontId="274" numFmtId="0" xfId="0" applyAlignment="1" applyFont="1">
      <alignment horizontal="center" readingOrder="0"/>
    </xf>
    <xf borderId="0" fillId="49" fontId="2" numFmtId="0" xfId="0" applyAlignment="1" applyFont="1">
      <alignment horizontal="center" readingOrder="0"/>
    </xf>
    <xf borderId="2" fillId="0" fontId="5" numFmtId="0" xfId="0" applyAlignment="1" applyBorder="1" applyFont="1">
      <alignment vertical="bottom"/>
    </xf>
    <xf borderId="2" fillId="37" fontId="58" numFmtId="0" xfId="0" applyAlignment="1" applyBorder="1" applyFont="1">
      <alignment horizontal="right" vertical="bottom"/>
    </xf>
    <xf borderId="13" fillId="0" fontId="1" numFmtId="0" xfId="0" applyBorder="1" applyFont="1"/>
    <xf borderId="2" fillId="21" fontId="59" numFmtId="0" xfId="0" applyAlignment="1" applyBorder="1" applyFont="1">
      <alignment readingOrder="0" vertical="bottom"/>
    </xf>
    <xf borderId="2" fillId="21" fontId="270" numFmtId="0" xfId="0" applyAlignment="1" applyBorder="1" applyFont="1">
      <alignment horizontal="center" vertical="bottom"/>
    </xf>
    <xf borderId="2" fillId="49" fontId="275" numFmtId="0" xfId="0" applyAlignment="1" applyBorder="1" applyFont="1">
      <alignment readingOrder="0" vertical="bottom"/>
    </xf>
    <xf borderId="24" fillId="49" fontId="275" numFmtId="0" xfId="0" applyAlignment="1" applyBorder="1" applyFont="1">
      <alignment readingOrder="0" vertical="bottom"/>
    </xf>
    <xf borderId="2" fillId="49" fontId="4" numFmtId="0" xfId="0" applyAlignment="1" applyBorder="1" applyFont="1">
      <alignment readingOrder="0" vertical="bottom"/>
    </xf>
    <xf borderId="24" fillId="49" fontId="58" numFmtId="0" xfId="0" applyAlignment="1" applyBorder="1" applyFont="1">
      <alignment vertical="bottom"/>
    </xf>
    <xf borderId="0" fillId="0" fontId="276" numFmtId="0" xfId="0" applyAlignment="1" applyFont="1">
      <alignment horizontal="center" readingOrder="0"/>
    </xf>
    <xf borderId="2" fillId="2" fontId="5" numFmtId="0" xfId="0" applyAlignment="1" applyBorder="1" applyFont="1">
      <alignment horizontal="center" vertical="bottom"/>
    </xf>
    <xf borderId="1" fillId="0" fontId="1" numFmtId="0" xfId="0" applyAlignment="1" applyBorder="1" applyFont="1">
      <alignment shrinkToFit="0" wrapText="1"/>
    </xf>
    <xf borderId="24" fillId="0" fontId="28" numFmtId="0" xfId="0" applyAlignment="1" applyBorder="1" applyFont="1">
      <alignment shrinkToFit="0" vertical="bottom" wrapText="1"/>
    </xf>
    <xf borderId="2" fillId="2" fontId="5" numFmtId="0" xfId="0" applyAlignment="1" applyBorder="1" applyFont="1">
      <alignment horizontal="center" readingOrder="0" vertical="bottom"/>
    </xf>
    <xf quotePrefix="1" borderId="1" fillId="0" fontId="1" numFmtId="0" xfId="0" applyAlignment="1" applyBorder="1" applyFont="1">
      <alignment readingOrder="0" shrinkToFit="0" wrapText="1"/>
    </xf>
    <xf borderId="1" fillId="0" fontId="1" numFmtId="0" xfId="0" applyAlignment="1" applyBorder="1" applyFont="1">
      <alignment readingOrder="0" shrinkToFit="0" wrapText="1"/>
    </xf>
    <xf borderId="0" fillId="21" fontId="200" numFmtId="0" xfId="0" applyAlignment="1" applyFont="1">
      <alignment horizontal="left" readingOrder="0" shrinkToFit="0" vertical="center" wrapText="1"/>
    </xf>
    <xf borderId="24" fillId="0" fontId="28" numFmtId="0" xfId="0" applyAlignment="1" applyBorder="1" applyFont="1">
      <alignment readingOrder="0" shrinkToFit="0" vertical="bottom" wrapText="1"/>
    </xf>
    <xf borderId="1" fillId="0" fontId="193" numFmtId="0" xfId="0" applyAlignment="1" applyBorder="1" applyFont="1">
      <alignment readingOrder="0" shrinkToFit="0" wrapText="1"/>
    </xf>
    <xf borderId="1" fillId="0" fontId="277" numFmtId="0" xfId="0" applyAlignment="1" applyBorder="1" applyFont="1">
      <alignment readingOrder="0" shrinkToFit="0" wrapText="1"/>
    </xf>
    <xf borderId="0" fillId="5" fontId="278" numFmtId="0" xfId="0" applyAlignment="1" applyFont="1">
      <alignment horizontal="left" vertical="center"/>
    </xf>
    <xf borderId="24" fillId="0" fontId="5" numFmtId="0" xfId="0" applyAlignment="1" applyBorder="1" applyFont="1">
      <alignment shrinkToFit="0" vertical="bottom" wrapText="1"/>
    </xf>
    <xf borderId="2" fillId="50" fontId="4" numFmtId="0" xfId="0" applyAlignment="1" applyBorder="1" applyFill="1" applyFont="1">
      <alignment vertical="bottom"/>
    </xf>
    <xf borderId="24" fillId="49" fontId="58" numFmtId="0" xfId="0" applyAlignment="1" applyBorder="1" applyFont="1">
      <alignment readingOrder="0" vertical="bottom"/>
    </xf>
    <xf borderId="2" fillId="50" fontId="4" numFmtId="0" xfId="0" applyAlignment="1" applyBorder="1" applyFont="1">
      <alignment readingOrder="0" vertical="bottom"/>
    </xf>
    <xf borderId="2" fillId="2" fontId="5" numFmtId="0" xfId="0" applyAlignment="1" applyBorder="1" applyFont="1">
      <alignment horizontal="left" readingOrder="0" vertical="bottom"/>
    </xf>
    <xf borderId="2" fillId="50" fontId="4" numFmtId="0" xfId="0" applyAlignment="1" applyBorder="1" applyFont="1">
      <alignment readingOrder="0" shrinkToFit="0" vertical="bottom" wrapText="1"/>
    </xf>
    <xf borderId="2" fillId="2" fontId="5" numFmtId="0" xfId="0" applyAlignment="1" applyBorder="1" applyFont="1">
      <alignment horizontal="left" readingOrder="0" shrinkToFit="0" vertical="bottom" wrapText="1"/>
    </xf>
    <xf borderId="2" fillId="0" fontId="5" numFmtId="2" xfId="0" applyAlignment="1" applyBorder="1" applyFont="1" applyNumberFormat="1">
      <alignment vertical="bottom"/>
    </xf>
    <xf borderId="0" fillId="0" fontId="1" numFmtId="183" xfId="0" applyAlignment="1" applyFont="1" applyNumberFormat="1">
      <alignment readingOrder="0"/>
    </xf>
    <xf borderId="0" fillId="5" fontId="9" numFmtId="0" xfId="0" applyAlignment="1" applyFont="1">
      <alignment readingOrder="0"/>
    </xf>
    <xf borderId="0" fillId="5" fontId="1" numFmtId="0" xfId="0" applyAlignment="1" applyFont="1">
      <alignment horizontal="left"/>
    </xf>
    <xf borderId="0" fillId="0" fontId="191" numFmtId="0" xfId="0" applyAlignment="1" applyFont="1">
      <alignment readingOrder="0" shrinkToFit="0" vertical="top" wrapText="1"/>
    </xf>
    <xf borderId="0" fillId="0" fontId="191" numFmtId="0" xfId="0" applyAlignment="1" applyFont="1">
      <alignment shrinkToFit="0" vertical="top" wrapText="1"/>
    </xf>
    <xf borderId="0" fillId="0" fontId="8" numFmtId="0" xfId="0" applyAlignment="1" applyFont="1">
      <alignment readingOrder="0" shrinkToFit="0" vertical="top" wrapText="1"/>
    </xf>
    <xf borderId="0" fillId="2" fontId="58" numFmtId="0" xfId="0" applyAlignment="1" applyFont="1">
      <alignment horizontal="left" readingOrder="0"/>
    </xf>
    <xf borderId="0" fillId="2" fontId="9" numFmtId="0" xfId="0" applyAlignment="1" applyFont="1">
      <alignment horizontal="left" readingOrder="0" shrinkToFit="0" vertical="center" wrapText="1"/>
    </xf>
    <xf borderId="0" fillId="29" fontId="279" numFmtId="0" xfId="0" applyAlignment="1" applyFont="1">
      <alignment horizontal="center" readingOrder="0" shrinkToFit="0" vertical="center" wrapText="1"/>
    </xf>
    <xf borderId="0" fillId="13" fontId="200" numFmtId="0" xfId="0" applyAlignment="1" applyFont="1">
      <alignment horizontal="center" vertical="center"/>
    </xf>
    <xf borderId="0" fillId="13" fontId="200" numFmtId="0" xfId="0" applyAlignment="1" applyFont="1">
      <alignment horizontal="center" vertical="center"/>
    </xf>
    <xf borderId="0" fillId="13" fontId="280" numFmtId="0" xfId="0" applyAlignment="1" applyFont="1">
      <alignment horizontal="center" readingOrder="0" shrinkToFit="0" vertical="center" wrapText="1"/>
    </xf>
    <xf borderId="0" fillId="13" fontId="200" numFmtId="0" xfId="0" applyAlignment="1" applyFont="1">
      <alignment shrinkToFit="0" vertical="center" wrapText="1"/>
    </xf>
    <xf borderId="0" fillId="13" fontId="200" numFmtId="0" xfId="0" applyAlignment="1" applyFont="1">
      <alignment vertical="center"/>
    </xf>
    <xf borderId="0" fillId="30" fontId="281" numFmtId="0" xfId="0" applyAlignment="1" applyFont="1">
      <alignment horizontal="center" vertical="center"/>
    </xf>
    <xf borderId="0" fillId="29" fontId="282" numFmtId="0" xfId="0" applyAlignment="1" applyFont="1">
      <alignment horizontal="center" readingOrder="0" shrinkToFit="0" vertical="center" wrapText="1"/>
    </xf>
    <xf borderId="0" fillId="0" fontId="194" numFmtId="0" xfId="0" applyAlignment="1" applyFont="1">
      <alignment horizontal="center" readingOrder="0" shrinkToFit="0" vertical="center" wrapText="1"/>
    </xf>
    <xf borderId="0" fillId="0" fontId="191" numFmtId="0" xfId="0" applyAlignment="1" applyFont="1">
      <alignment horizontal="center" readingOrder="0" shrinkToFit="0" vertical="center" wrapText="1"/>
    </xf>
    <xf borderId="0" fillId="0" fontId="191" numFmtId="0" xfId="0" applyAlignment="1" applyFont="1">
      <alignment horizontal="center" shrinkToFit="0" vertical="center" wrapText="1"/>
    </xf>
    <xf borderId="0" fillId="0" fontId="265" numFmtId="0" xfId="0" applyAlignment="1" applyFont="1">
      <alignment horizontal="center" readingOrder="0" shrinkToFit="0" vertical="center" wrapText="1"/>
    </xf>
    <xf borderId="20" fillId="0" fontId="265" numFmtId="0" xfId="0" applyAlignment="1" applyBorder="1" applyFont="1">
      <alignment horizontal="center" readingOrder="0" shrinkToFit="0" vertical="center" wrapText="1"/>
    </xf>
    <xf borderId="0" fillId="0" fontId="265" numFmtId="0" xfId="0" applyAlignment="1" applyFont="1">
      <alignment horizontal="center" shrinkToFit="0" vertical="center" wrapText="1"/>
    </xf>
    <xf borderId="0" fillId="0" fontId="283" numFmtId="0" xfId="0" applyAlignment="1" applyFont="1">
      <alignment horizontal="center" readingOrder="0" shrinkToFit="0" vertical="center" wrapText="1"/>
    </xf>
    <xf borderId="0" fillId="0" fontId="191" numFmtId="0" xfId="0" applyAlignment="1" applyFont="1">
      <alignment horizontal="center" vertical="center"/>
    </xf>
    <xf borderId="0" fillId="29" fontId="284" numFmtId="0" xfId="0" applyAlignment="1" applyFont="1">
      <alignment horizontal="center" readingOrder="0" shrinkToFit="0" vertical="center" wrapText="1"/>
    </xf>
    <xf borderId="20" fillId="0" fontId="265" numFmtId="0" xfId="0" applyAlignment="1" applyBorder="1" applyFont="1">
      <alignment horizontal="center" shrinkToFit="0" vertical="center" wrapText="1"/>
    </xf>
    <xf borderId="0" fillId="0" fontId="285" numFmtId="0" xfId="0" applyAlignment="1" applyFont="1">
      <alignment horizontal="center" readingOrder="0" shrinkToFit="0" vertical="center" wrapText="1"/>
    </xf>
    <xf borderId="20" fillId="0" fontId="285" numFmtId="0" xfId="0" applyAlignment="1" applyBorder="1" applyFont="1">
      <alignment horizontal="center" readingOrder="0" shrinkToFit="0" vertical="center" wrapText="1"/>
    </xf>
    <xf borderId="0" fillId="0" fontId="191" numFmtId="0" xfId="0" applyAlignment="1" applyFont="1">
      <alignment shrinkToFit="0" vertical="center" wrapText="1"/>
    </xf>
    <xf borderId="0" fillId="0" fontId="191" numFmtId="0" xfId="0" applyAlignment="1" applyFont="1">
      <alignment vertical="center"/>
    </xf>
    <xf borderId="0" fillId="6" fontId="1" numFmtId="0" xfId="0" applyAlignment="1" applyFont="1">
      <alignment vertical="center"/>
    </xf>
    <xf borderId="0" fillId="0" fontId="212" numFmtId="0" xfId="0" applyAlignment="1" applyFont="1">
      <alignment horizontal="center" readingOrder="0" shrinkToFit="0" wrapText="1"/>
    </xf>
    <xf borderId="0" fillId="0" fontId="49" numFmtId="0" xfId="0" applyAlignment="1" applyFont="1">
      <alignment horizontal="center" vertical="center"/>
    </xf>
    <xf borderId="0" fillId="0" fontId="1" numFmtId="0" xfId="0" applyAlignment="1" applyFont="1">
      <alignment vertical="center"/>
    </xf>
    <xf borderId="0" fillId="0" fontId="193" numFmtId="0" xfId="0" applyAlignment="1" applyFont="1">
      <alignment readingOrder="0" shrinkToFit="0" vertical="center" wrapText="1"/>
    </xf>
    <xf borderId="0" fillId="0" fontId="1" numFmtId="0" xfId="0" applyAlignment="1" applyFont="1">
      <alignment readingOrder="0" vertical="center"/>
    </xf>
    <xf borderId="20" fillId="0" fontId="191" numFmtId="0" xfId="0" applyAlignment="1" applyBorder="1" applyFont="1">
      <alignment horizontal="center" shrinkToFit="0" vertical="center" wrapText="1"/>
    </xf>
    <xf borderId="0" fillId="0" fontId="191" numFmtId="0" xfId="0" applyAlignment="1" applyFont="1">
      <alignment readingOrder="0" shrinkToFit="0" vertical="center" wrapText="1"/>
    </xf>
    <xf borderId="0" fillId="4" fontId="220" numFmtId="0" xfId="0" applyAlignment="1" applyFont="1">
      <alignment horizontal="center" readingOrder="0" vertical="center"/>
    </xf>
    <xf borderId="0" fillId="4" fontId="191" numFmtId="0" xfId="0" applyAlignment="1" applyFont="1">
      <alignment horizontal="center" readingOrder="0" shrinkToFit="0" vertical="center" wrapText="1"/>
    </xf>
    <xf borderId="0" fillId="4" fontId="204" numFmtId="0" xfId="0" applyAlignment="1" applyFont="1">
      <alignment horizontal="center" shrinkToFit="0" vertical="center" wrapText="1"/>
    </xf>
    <xf borderId="0" fillId="4" fontId="220" numFmtId="0" xfId="0" applyAlignment="1" applyFont="1">
      <alignment horizontal="center" shrinkToFit="0" vertical="center" wrapText="1"/>
    </xf>
    <xf borderId="0" fillId="4" fontId="220" numFmtId="169" xfId="0" applyAlignment="1" applyFont="1" applyNumberFormat="1">
      <alignment horizontal="center" vertical="center"/>
    </xf>
    <xf borderId="0" fillId="4" fontId="220" numFmtId="176" xfId="0" applyAlignment="1" applyFont="1" applyNumberFormat="1">
      <alignment horizontal="center" vertical="center"/>
    </xf>
    <xf borderId="0" fillId="4" fontId="220" numFmtId="0" xfId="0" applyAlignment="1" applyFont="1">
      <alignment horizontal="center" vertical="center"/>
    </xf>
    <xf borderId="20" fillId="4" fontId="220" numFmtId="0" xfId="0" applyAlignment="1" applyBorder="1" applyFont="1">
      <alignment horizontal="center" shrinkToFit="0" vertical="center" wrapText="1"/>
    </xf>
    <xf borderId="20" fillId="4" fontId="220" numFmtId="0" xfId="0" applyAlignment="1" applyBorder="1" applyFont="1">
      <alignment horizontal="center" vertical="center"/>
    </xf>
    <xf borderId="0" fillId="2" fontId="220" numFmtId="0" xfId="0" applyAlignment="1" applyFont="1">
      <alignment shrinkToFit="0" vertical="center" wrapText="1"/>
    </xf>
    <xf borderId="0" fillId="2" fontId="220" numFmtId="0" xfId="0" applyAlignment="1" applyFont="1">
      <alignment vertical="center"/>
    </xf>
    <xf borderId="0" fillId="0" fontId="204" numFmtId="0" xfId="0" applyAlignment="1" applyFont="1">
      <alignment horizontal="center" readingOrder="0" vertical="center"/>
    </xf>
    <xf borderId="0" fillId="0" fontId="204" numFmtId="169" xfId="0" applyAlignment="1" applyFont="1" applyNumberFormat="1">
      <alignment horizontal="center" readingOrder="0" vertical="center"/>
    </xf>
    <xf borderId="0" fillId="0" fontId="204" numFmtId="176" xfId="0" applyAlignment="1" applyFont="1" applyNumberFormat="1">
      <alignment horizontal="center" readingOrder="0" vertical="center"/>
    </xf>
    <xf borderId="0" fillId="0" fontId="204" numFmtId="0" xfId="0" applyAlignment="1" applyFont="1">
      <alignment horizontal="center" vertical="center"/>
    </xf>
    <xf borderId="0" fillId="0" fontId="204" numFmtId="0" xfId="0" applyAlignment="1" applyFont="1">
      <alignment horizontal="center" shrinkToFit="0" vertical="center" wrapText="1"/>
    </xf>
    <xf borderId="20" fillId="0" fontId="204" numFmtId="0" xfId="0" applyAlignment="1" applyBorder="1" applyFont="1">
      <alignment horizontal="center" shrinkToFit="0" vertical="center" wrapText="1"/>
    </xf>
    <xf borderId="0" fillId="0" fontId="204" numFmtId="174" xfId="0" applyAlignment="1" applyFont="1" applyNumberFormat="1">
      <alignment readingOrder="0"/>
    </xf>
    <xf borderId="0" fillId="0" fontId="204" numFmtId="174" xfId="0" applyFont="1" applyNumberFormat="1"/>
    <xf borderId="20" fillId="0" fontId="204" numFmtId="174" xfId="0" applyBorder="1" applyFont="1" applyNumberFormat="1"/>
    <xf borderId="0" fillId="0" fontId="204" numFmtId="177" xfId="0" applyFont="1" applyNumberFormat="1"/>
    <xf borderId="20" fillId="0" fontId="204" numFmtId="177" xfId="0" applyBorder="1" applyFont="1" applyNumberFormat="1"/>
    <xf borderId="0" fillId="0" fontId="204" numFmtId="166" xfId="0" applyAlignment="1" applyFont="1" applyNumberFormat="1">
      <alignment horizontal="center" readingOrder="0" vertical="center"/>
    </xf>
    <xf borderId="20" fillId="0" fontId="204" numFmtId="0" xfId="0" applyAlignment="1" applyBorder="1" applyFont="1">
      <alignment horizontal="center" vertical="center"/>
    </xf>
    <xf borderId="0" fillId="2" fontId="204" numFmtId="0" xfId="0" applyAlignment="1" applyFont="1">
      <alignment shrinkToFit="0" vertical="center" wrapText="1"/>
    </xf>
    <xf borderId="0" fillId="2" fontId="204" numFmtId="0" xfId="0" applyAlignment="1" applyFont="1">
      <alignment vertical="center"/>
    </xf>
    <xf borderId="0" fillId="2" fontId="204" numFmtId="0" xfId="0" applyAlignment="1" applyFont="1">
      <alignment readingOrder="0" vertical="center"/>
    </xf>
    <xf borderId="0" fillId="4" fontId="204" numFmtId="0" xfId="0" applyAlignment="1" applyFont="1">
      <alignment horizontal="center" readingOrder="0" vertical="center"/>
    </xf>
    <xf borderId="0" fillId="4" fontId="204" numFmtId="0" xfId="0" applyAlignment="1" applyFont="1">
      <alignment horizontal="center" readingOrder="0" shrinkToFit="0" vertical="center" wrapText="1"/>
    </xf>
    <xf borderId="0" fillId="4" fontId="204" numFmtId="169" xfId="0" applyAlignment="1" applyFont="1" applyNumberFormat="1">
      <alignment horizontal="center" readingOrder="0" vertical="center"/>
    </xf>
    <xf borderId="0" fillId="4" fontId="204" numFmtId="176" xfId="0" applyAlignment="1" applyFont="1" applyNumberFormat="1">
      <alignment horizontal="center" vertical="center"/>
    </xf>
    <xf borderId="0" fillId="4" fontId="204" numFmtId="0" xfId="0" applyAlignment="1" applyFont="1">
      <alignment horizontal="center" vertical="center"/>
    </xf>
    <xf borderId="20" fillId="4" fontId="204" numFmtId="0" xfId="0" applyAlignment="1" applyBorder="1" applyFont="1">
      <alignment horizontal="center" shrinkToFit="0" vertical="center" wrapText="1"/>
    </xf>
    <xf borderId="0" fillId="4" fontId="204" numFmtId="174" xfId="0" applyFont="1" applyNumberFormat="1"/>
    <xf borderId="20" fillId="4" fontId="204" numFmtId="174" xfId="0" applyBorder="1" applyFont="1" applyNumberFormat="1"/>
    <xf borderId="0" fillId="4" fontId="204" numFmtId="177" xfId="0" applyFont="1" applyNumberFormat="1"/>
    <xf borderId="20" fillId="4" fontId="204" numFmtId="177" xfId="0" applyBorder="1" applyFont="1" applyNumberFormat="1"/>
    <xf borderId="0" fillId="4" fontId="204" numFmtId="166" xfId="0" applyAlignment="1" applyFont="1" applyNumberFormat="1">
      <alignment horizontal="center" readingOrder="0" vertical="center"/>
    </xf>
    <xf borderId="20" fillId="4" fontId="204" numFmtId="0" xfId="0" applyAlignment="1" applyBorder="1" applyFont="1">
      <alignment horizontal="center" vertical="center"/>
    </xf>
    <xf borderId="0" fillId="0" fontId="204" numFmtId="167" xfId="0" applyAlignment="1" applyFont="1" applyNumberFormat="1">
      <alignment horizontal="center" readingOrder="0" vertical="center"/>
    </xf>
    <xf borderId="0" fillId="0" fontId="82" numFmtId="0" xfId="0" applyAlignment="1" applyFont="1">
      <alignment horizontal="center" readingOrder="0" vertical="center"/>
    </xf>
    <xf borderId="0" fillId="4" fontId="204" numFmtId="169" xfId="0" applyAlignment="1" applyFont="1" applyNumberFormat="1">
      <alignment horizontal="center" vertical="center"/>
    </xf>
    <xf borderId="0" fillId="4" fontId="204" numFmtId="176" xfId="0" applyAlignment="1" applyFont="1" applyNumberFormat="1">
      <alignment horizontal="center" readingOrder="0" vertical="center"/>
    </xf>
    <xf borderId="0" fillId="4" fontId="204" numFmtId="167" xfId="0" applyAlignment="1" applyFont="1" applyNumberFormat="1">
      <alignment horizontal="center" readingOrder="0" vertical="center"/>
    </xf>
    <xf borderId="29" fillId="0" fontId="204" numFmtId="174" xfId="0" applyAlignment="1" applyBorder="1" applyFont="1" applyNumberFormat="1">
      <alignment readingOrder="0"/>
    </xf>
    <xf borderId="0" fillId="0" fontId="204" numFmtId="0" xfId="0" applyAlignment="1" applyFont="1">
      <alignment horizontal="center" readingOrder="0" vertical="center"/>
    </xf>
    <xf borderId="0" fillId="0" fontId="204" numFmtId="0" xfId="0" applyAlignment="1" applyFont="1">
      <alignment horizontal="left" readingOrder="0" shrinkToFit="0" vertical="center" wrapText="1"/>
    </xf>
    <xf borderId="0" fillId="0" fontId="204" numFmtId="164" xfId="0" applyAlignment="1" applyFont="1" applyNumberFormat="1">
      <alignment horizontal="center" readingOrder="0" vertical="center"/>
    </xf>
    <xf borderId="0" fillId="2" fontId="204" numFmtId="167" xfId="0" applyAlignment="1" applyFont="1" applyNumberFormat="1">
      <alignment horizontal="center" readingOrder="0" vertical="center"/>
    </xf>
    <xf borderId="20" fillId="0" fontId="204" numFmtId="167" xfId="0" applyAlignment="1" applyBorder="1" applyFont="1" applyNumberFormat="1">
      <alignment horizontal="center" readingOrder="0" vertical="center"/>
    </xf>
    <xf borderId="20" fillId="0" fontId="204" numFmtId="0" xfId="0" applyAlignment="1" applyBorder="1" applyFont="1">
      <alignment horizontal="center" readingOrder="0" shrinkToFit="0" vertical="center" wrapText="1"/>
    </xf>
    <xf borderId="0" fillId="0" fontId="204" numFmtId="164" xfId="0" applyAlignment="1" applyFont="1" applyNumberFormat="1">
      <alignment readingOrder="0"/>
    </xf>
    <xf borderId="20" fillId="0" fontId="204" numFmtId="0" xfId="0" applyAlignment="1" applyBorder="1" applyFont="1">
      <alignment horizontal="center" readingOrder="0" vertical="center"/>
    </xf>
    <xf borderId="0" fillId="0" fontId="204" numFmtId="176" xfId="0" applyAlignment="1" applyFont="1" applyNumberFormat="1">
      <alignment horizontal="center" vertical="center"/>
    </xf>
    <xf borderId="0" fillId="0" fontId="204" numFmtId="177" xfId="0" applyAlignment="1" applyFont="1" applyNumberFormat="1">
      <alignment readingOrder="0"/>
    </xf>
    <xf borderId="0" fillId="2" fontId="204" numFmtId="0" xfId="0" applyAlignment="1" applyFont="1">
      <alignment horizontal="center" readingOrder="0" shrinkToFit="0" vertical="center" wrapText="1"/>
    </xf>
    <xf borderId="0" fillId="0" fontId="204" numFmtId="169" xfId="0" applyAlignment="1" applyFont="1" applyNumberFormat="1">
      <alignment horizontal="center" readingOrder="0" shrinkToFit="0" vertical="center" wrapText="1"/>
    </xf>
    <xf borderId="0" fillId="31" fontId="204" numFmtId="0" xfId="0" applyAlignment="1" applyFont="1">
      <alignment horizontal="center" readingOrder="0" vertical="center"/>
    </xf>
    <xf borderId="0" fillId="2" fontId="204" numFmtId="0" xfId="0" applyAlignment="1" applyFont="1">
      <alignment horizontal="center" readingOrder="0" shrinkToFit="0" vertical="center" wrapText="1"/>
    </xf>
    <xf borderId="20" fillId="4" fontId="204" numFmtId="167" xfId="0" applyAlignment="1" applyBorder="1" applyFont="1" applyNumberFormat="1">
      <alignment horizontal="center" readingOrder="0" vertical="center"/>
    </xf>
    <xf borderId="0" fillId="2" fontId="200" numFmtId="0" xfId="0" applyAlignment="1" applyFont="1">
      <alignment horizontal="left" readingOrder="0" shrinkToFit="0" vertical="center" wrapText="1"/>
    </xf>
    <xf borderId="0" fillId="2" fontId="204" numFmtId="0" xfId="0" applyAlignment="1" applyFont="1">
      <alignment horizontal="center" readingOrder="0" vertical="center"/>
    </xf>
    <xf borderId="0" fillId="2" fontId="204" numFmtId="0" xfId="0" applyAlignment="1" applyFont="1">
      <alignment horizontal="center" shrinkToFit="0" vertical="center" wrapText="1"/>
    </xf>
    <xf borderId="0" fillId="2" fontId="204" numFmtId="169" xfId="0" applyAlignment="1" applyFont="1" applyNumberFormat="1">
      <alignment horizontal="center" readingOrder="0" vertical="center"/>
    </xf>
    <xf borderId="0" fillId="2" fontId="204" numFmtId="176" xfId="0" applyAlignment="1" applyFont="1" applyNumberFormat="1">
      <alignment horizontal="center" readingOrder="0" vertical="center"/>
    </xf>
    <xf borderId="0" fillId="2" fontId="204" numFmtId="0" xfId="0" applyAlignment="1" applyFont="1">
      <alignment horizontal="center" vertical="center"/>
    </xf>
    <xf borderId="20" fillId="2" fontId="204" numFmtId="0" xfId="0" applyAlignment="1" applyBorder="1" applyFont="1">
      <alignment horizontal="center" readingOrder="0" shrinkToFit="0" vertical="center" wrapText="1"/>
    </xf>
    <xf borderId="0" fillId="2" fontId="204" numFmtId="174" xfId="0" applyAlignment="1" applyFont="1" applyNumberFormat="1">
      <alignment readingOrder="0"/>
    </xf>
    <xf borderId="0" fillId="2" fontId="204" numFmtId="174" xfId="0" applyFont="1" applyNumberFormat="1"/>
    <xf borderId="20" fillId="2" fontId="204" numFmtId="174" xfId="0" applyBorder="1" applyFont="1" applyNumberFormat="1"/>
    <xf borderId="20" fillId="2" fontId="204" numFmtId="0" xfId="0" applyAlignment="1" applyBorder="1" applyFont="1">
      <alignment horizontal="center" vertical="center"/>
    </xf>
    <xf borderId="0" fillId="0" fontId="204" numFmtId="178" xfId="0" applyAlignment="1" applyFont="1" applyNumberFormat="1">
      <alignment horizontal="center" readingOrder="0" vertical="center"/>
    </xf>
    <xf borderId="0" fillId="0" fontId="204" numFmtId="0" xfId="0" applyAlignment="1" applyFont="1">
      <alignment horizontal="left" readingOrder="0" shrinkToFit="0" vertical="center" wrapText="1"/>
    </xf>
    <xf borderId="20" fillId="0" fontId="204" numFmtId="174" xfId="0" applyAlignment="1" applyBorder="1" applyFont="1" applyNumberFormat="1">
      <alignment readingOrder="0"/>
    </xf>
    <xf borderId="0" fillId="0" fontId="286" numFmtId="0" xfId="0" applyAlignment="1" applyFont="1">
      <alignment horizontal="center" readingOrder="0" shrinkToFit="0" vertical="center" wrapText="1"/>
    </xf>
    <xf borderId="0" fillId="0" fontId="204" numFmtId="179" xfId="0" applyAlignment="1" applyFont="1" applyNumberFormat="1">
      <alignment horizontal="center" readingOrder="0" vertical="center"/>
    </xf>
    <xf borderId="0" fillId="2" fontId="219" numFmtId="0" xfId="0" applyAlignment="1" applyFont="1">
      <alignment readingOrder="0" shrinkToFit="0" vertical="center" wrapText="1"/>
    </xf>
    <xf borderId="0" fillId="0" fontId="200" numFmtId="0" xfId="0" applyAlignment="1" applyFont="1">
      <alignment readingOrder="0" vertical="center"/>
    </xf>
    <xf borderId="0" fillId="0" fontId="1" numFmtId="167" xfId="0" applyAlignment="1" applyFont="1" applyNumberFormat="1">
      <alignment readingOrder="0" vertical="center"/>
    </xf>
    <xf borderId="20" fillId="0" fontId="1" numFmtId="0" xfId="0" applyAlignment="1" applyBorder="1" applyFont="1">
      <alignment vertical="center"/>
    </xf>
    <xf borderId="30" fillId="0" fontId="1" numFmtId="0" xfId="0" applyAlignment="1" applyBorder="1" applyFont="1">
      <alignment vertical="center"/>
    </xf>
    <xf borderId="0" fillId="2" fontId="1" numFmtId="0" xfId="0" applyAlignment="1" applyFont="1">
      <alignment vertical="center"/>
    </xf>
    <xf borderId="0" fillId="0" fontId="49" numFmtId="0" xfId="0" applyAlignment="1" applyFont="1">
      <alignment horizontal="center" readingOrder="0" vertical="center"/>
    </xf>
    <xf borderId="0" fillId="0" fontId="42" numFmtId="0" xfId="0" applyAlignment="1" applyFont="1">
      <alignment horizontal="center" readingOrder="0" shrinkToFit="0" vertical="center" wrapText="1"/>
    </xf>
    <xf borderId="0" fillId="2" fontId="219" numFmtId="0" xfId="0" applyAlignment="1" applyFont="1">
      <alignment horizontal="center" readingOrder="0" shrinkToFit="0" vertical="center" wrapText="0"/>
    </xf>
    <xf borderId="0" fillId="2" fontId="287" numFmtId="0" xfId="0" applyAlignment="1" applyFont="1">
      <alignment horizontal="center" shrinkToFit="0" vertical="center" wrapText="1"/>
    </xf>
    <xf borderId="0" fillId="2" fontId="219" numFmtId="169" xfId="0" applyAlignment="1" applyFont="1" applyNumberFormat="1">
      <alignment horizontal="center" readingOrder="0" shrinkToFit="0" vertical="center" wrapText="0"/>
    </xf>
    <xf borderId="0" fillId="2" fontId="219" numFmtId="176" xfId="0" applyAlignment="1" applyFont="1" applyNumberFormat="1">
      <alignment horizontal="center" readingOrder="0" shrinkToFit="0" vertical="center" wrapText="0"/>
    </xf>
    <xf borderId="0" fillId="2" fontId="219" numFmtId="167" xfId="0" applyAlignment="1" applyFont="1" applyNumberFormat="1">
      <alignment horizontal="center" readingOrder="0" shrinkToFit="0" vertical="center" wrapText="0"/>
    </xf>
    <xf borderId="0" fillId="2" fontId="219" numFmtId="167" xfId="0" applyAlignment="1" applyFont="1" applyNumberFormat="1">
      <alignment horizontal="center" readingOrder="0" shrinkToFit="0" vertical="center" wrapText="0"/>
    </xf>
    <xf borderId="0" fillId="2" fontId="219" numFmtId="0" xfId="0" applyAlignment="1" applyFont="1">
      <alignment horizontal="center" readingOrder="0" shrinkToFit="0" vertical="center" wrapText="0"/>
    </xf>
    <xf borderId="0" fillId="51" fontId="200" numFmtId="167" xfId="0" applyAlignment="1" applyFill="1" applyFont="1" applyNumberFormat="1">
      <alignment horizontal="center" readingOrder="0"/>
    </xf>
    <xf borderId="0" fillId="52" fontId="200" numFmtId="167" xfId="0" applyAlignment="1" applyFill="1" applyFont="1" applyNumberFormat="1">
      <alignment horizontal="center" readingOrder="0"/>
    </xf>
    <xf borderId="20" fillId="0" fontId="204" numFmtId="164" xfId="0" applyAlignment="1" applyBorder="1" applyFont="1" applyNumberFormat="1">
      <alignment horizontal="center" readingOrder="0" vertical="center"/>
    </xf>
    <xf borderId="0" fillId="4" fontId="49" numFmtId="0" xfId="0" applyAlignment="1" applyFont="1">
      <alignment horizontal="center" vertical="center"/>
    </xf>
    <xf borderId="0" fillId="4" fontId="1" numFmtId="0" xfId="0" applyAlignment="1" applyFont="1">
      <alignment vertical="center"/>
    </xf>
    <xf borderId="0" fillId="0" fontId="204" numFmtId="166" xfId="0" applyAlignment="1" applyFont="1" applyNumberFormat="1">
      <alignment horizontal="center" readingOrder="0" shrinkToFit="0" vertical="center" wrapText="1"/>
    </xf>
    <xf borderId="20" fillId="0" fontId="204" numFmtId="166" xfId="0" applyAlignment="1" applyBorder="1" applyFont="1" applyNumberFormat="1">
      <alignment horizontal="center" readingOrder="0" shrinkToFit="0" vertical="center" wrapText="1"/>
    </xf>
    <xf borderId="0" fillId="0" fontId="204" numFmtId="179" xfId="0" applyAlignment="1" applyFont="1" applyNumberFormat="1">
      <alignment readingOrder="0"/>
    </xf>
    <xf borderId="0" fillId="4" fontId="204" numFmtId="0" xfId="0" applyAlignment="1" applyFont="1">
      <alignment shrinkToFit="0" vertical="center" wrapText="1"/>
    </xf>
    <xf borderId="0" fillId="4" fontId="204" numFmtId="174" xfId="0" applyAlignment="1" applyFont="1" applyNumberFormat="1">
      <alignment readingOrder="0"/>
    </xf>
    <xf borderId="0" fillId="4" fontId="204" numFmtId="174" xfId="0" applyAlignment="1" applyFont="1" applyNumberFormat="1">
      <alignment horizontal="center"/>
    </xf>
    <xf borderId="0" fillId="0" fontId="204" numFmtId="174" xfId="0" applyAlignment="1" applyFont="1" applyNumberFormat="1">
      <alignment horizontal="center"/>
    </xf>
    <xf borderId="0" fillId="0" fontId="49" numFmtId="0" xfId="0" applyAlignment="1" applyFont="1">
      <alignment horizontal="center" readingOrder="0" shrinkToFit="0" vertical="center" wrapText="1"/>
    </xf>
    <xf borderId="0" fillId="0" fontId="49" numFmtId="0" xfId="0" applyAlignment="1" applyFont="1">
      <alignment readingOrder="0" shrinkToFit="0" vertical="center" wrapText="1"/>
    </xf>
    <xf borderId="0" fillId="2" fontId="288" numFmtId="0" xfId="0" applyAlignment="1" applyFont="1">
      <alignment horizontal="left" readingOrder="0" shrinkToFit="0" wrapText="1"/>
    </xf>
    <xf borderId="20" fillId="0" fontId="204" numFmtId="0" xfId="0" applyAlignment="1" applyBorder="1" applyFont="1">
      <alignment readingOrder="0"/>
    </xf>
    <xf borderId="0" fillId="0" fontId="204" numFmtId="0" xfId="0" applyAlignment="1" applyFont="1">
      <alignment horizontal="left" readingOrder="0" vertical="center"/>
    </xf>
    <xf borderId="0" fillId="2" fontId="219" numFmtId="176" xfId="0" applyAlignment="1" applyFont="1" applyNumberFormat="1">
      <alignment horizontal="center" readingOrder="0" vertical="center"/>
    </xf>
    <xf borderId="0" fillId="0" fontId="204" numFmtId="167" xfId="0" applyAlignment="1" applyFont="1" applyNumberFormat="1">
      <alignment horizontal="center" readingOrder="0" shrinkToFit="0" vertical="center" wrapText="1"/>
    </xf>
    <xf borderId="0" fillId="2" fontId="204" numFmtId="176" xfId="0" applyAlignment="1" applyFont="1" applyNumberFormat="1">
      <alignment horizontal="center" vertical="center"/>
    </xf>
    <xf borderId="20" fillId="2" fontId="204" numFmtId="0" xfId="0" applyAlignment="1" applyBorder="1" applyFont="1">
      <alignment horizontal="center" shrinkToFit="0" vertical="center" wrapText="1"/>
    </xf>
    <xf borderId="0" fillId="2" fontId="40" numFmtId="0" xfId="0" applyAlignment="1" applyFont="1">
      <alignment horizontal="center" readingOrder="0" shrinkToFit="0" vertical="center" wrapText="1"/>
    </xf>
    <xf borderId="0" fillId="0" fontId="204" numFmtId="167" xfId="0" applyAlignment="1" applyFont="1" applyNumberFormat="1">
      <alignment readingOrder="0"/>
    </xf>
    <xf borderId="20" fillId="4" fontId="204" numFmtId="0" xfId="0" applyAlignment="1" applyBorder="1" applyFont="1">
      <alignment horizontal="center" readingOrder="0" shrinkToFit="0" vertical="center" wrapText="1"/>
    </xf>
    <xf borderId="0" fillId="0" fontId="204" numFmtId="0" xfId="0" applyAlignment="1" applyFont="1">
      <alignment vertical="center"/>
    </xf>
    <xf borderId="20" fillId="0" fontId="204" numFmtId="166" xfId="0" applyAlignment="1" applyBorder="1" applyFont="1" applyNumberFormat="1">
      <alignment horizontal="center" readingOrder="0" vertical="center"/>
    </xf>
    <xf borderId="0" fillId="5" fontId="200" numFmtId="0" xfId="0" applyAlignment="1" applyFont="1">
      <alignment horizontal="left" vertical="center"/>
    </xf>
    <xf borderId="0" fillId="0" fontId="204" numFmtId="174" xfId="0" applyAlignment="1" applyFont="1" applyNumberFormat="1">
      <alignment horizontal="center" readingOrder="0" vertical="center"/>
    </xf>
    <xf borderId="0" fillId="0" fontId="204" numFmtId="0" xfId="0" applyAlignment="1" applyFont="1">
      <alignment shrinkToFit="0" vertical="center" wrapText="1"/>
    </xf>
    <xf borderId="1" fillId="0" fontId="200" numFmtId="3" xfId="0" applyAlignment="1" applyBorder="1" applyFont="1" applyNumberFormat="1">
      <alignment horizontal="left" readingOrder="0" vertical="center"/>
    </xf>
    <xf borderId="1" fillId="0" fontId="204" numFmtId="0" xfId="0" applyAlignment="1" applyBorder="1" applyFont="1">
      <alignment horizontal="center" vertical="center"/>
    </xf>
    <xf borderId="1" fillId="0" fontId="204" numFmtId="0" xfId="0" applyAlignment="1" applyBorder="1" applyFont="1">
      <alignment horizontal="center" shrinkToFit="0" vertical="center" wrapText="1"/>
    </xf>
    <xf borderId="1" fillId="0" fontId="204" numFmtId="176" xfId="0" applyAlignment="1" applyBorder="1" applyFont="1" applyNumberFormat="1">
      <alignment horizontal="center" vertical="center"/>
    </xf>
    <xf borderId="21" fillId="0" fontId="204" numFmtId="0" xfId="0" applyAlignment="1" applyBorder="1" applyFont="1">
      <alignment horizontal="center" shrinkToFit="0" vertical="center" wrapText="1"/>
    </xf>
    <xf borderId="1" fillId="0" fontId="204" numFmtId="174" xfId="0" applyBorder="1" applyFont="1" applyNumberFormat="1"/>
    <xf borderId="21" fillId="0" fontId="204" numFmtId="174" xfId="0" applyBorder="1" applyFont="1" applyNumberFormat="1"/>
    <xf borderId="31" fillId="0" fontId="204" numFmtId="174" xfId="0" applyBorder="1" applyFont="1" applyNumberFormat="1"/>
    <xf borderId="32" fillId="0" fontId="204" numFmtId="174" xfId="0" applyBorder="1" applyFont="1" applyNumberFormat="1"/>
    <xf borderId="21" fillId="0" fontId="204" numFmtId="0" xfId="0" applyAlignment="1" applyBorder="1" applyFont="1">
      <alignment horizontal="center" vertical="center"/>
    </xf>
    <xf borderId="22" fillId="0" fontId="200" numFmtId="0" xfId="0" applyAlignment="1" applyBorder="1" applyFont="1">
      <alignment horizontal="left" shrinkToFit="0" vertical="center" wrapText="1"/>
    </xf>
    <xf borderId="22" fillId="0" fontId="200" numFmtId="0" xfId="0" applyAlignment="1" applyBorder="1" applyFont="1">
      <alignment horizontal="left" vertical="center"/>
    </xf>
    <xf borderId="23" fillId="0" fontId="200" numFmtId="9" xfId="0" applyAlignment="1" applyBorder="1" applyFont="1" applyNumberFormat="1">
      <alignment horizontal="left" vertical="center"/>
    </xf>
    <xf borderId="22" fillId="0" fontId="200" numFmtId="3" xfId="0" applyAlignment="1" applyBorder="1" applyFont="1" applyNumberFormat="1">
      <alignment horizontal="left" vertical="center"/>
    </xf>
    <xf borderId="0" fillId="0" fontId="200" numFmtId="0" xfId="0" applyAlignment="1" applyFont="1">
      <alignment horizontal="left" vertical="center"/>
    </xf>
    <xf borderId="0" fillId="0" fontId="289" numFmtId="0" xfId="0" applyAlignment="1" applyFont="1">
      <alignment readingOrder="0"/>
    </xf>
    <xf borderId="33" fillId="40" fontId="259" numFmtId="173" xfId="0" applyAlignment="1" applyBorder="1" applyFont="1" applyNumberFormat="1">
      <alignment horizontal="center" readingOrder="0" shrinkToFit="0" vertical="bottom" wrapText="0"/>
    </xf>
    <xf borderId="34" fillId="40" fontId="259" numFmtId="173" xfId="0" applyAlignment="1" applyBorder="1" applyFont="1" applyNumberFormat="1">
      <alignment horizontal="center" readingOrder="0" shrinkToFit="0" vertical="bottom" wrapText="0"/>
    </xf>
    <xf borderId="0" fillId="0" fontId="200" numFmtId="0" xfId="0" applyAlignment="1" applyFont="1">
      <alignment shrinkToFit="0" vertical="bottom" wrapText="0"/>
    </xf>
    <xf borderId="0" fillId="0" fontId="290" numFmtId="0" xfId="0" applyAlignment="1" applyFont="1">
      <alignment horizontal="center" shrinkToFit="0" vertical="bottom" wrapText="0"/>
    </xf>
    <xf borderId="23" fillId="40" fontId="259" numFmtId="0" xfId="0" applyAlignment="1" applyBorder="1" applyFont="1">
      <alignment horizontal="center" readingOrder="0" shrinkToFit="0" vertical="bottom" wrapText="0"/>
    </xf>
    <xf borderId="1" fillId="40" fontId="259" numFmtId="0" xfId="0" applyAlignment="1" applyBorder="1" applyFont="1">
      <alignment horizontal="center" readingOrder="0" shrinkToFit="0" vertical="bottom" wrapText="0"/>
    </xf>
    <xf borderId="35" fillId="0" fontId="1" numFmtId="0" xfId="0" applyBorder="1" applyFont="1"/>
    <xf borderId="0" fillId="40" fontId="259" numFmtId="0" xfId="0" applyAlignment="1" applyFont="1">
      <alignment horizontal="center" readingOrder="0" shrinkToFit="0" vertical="bottom" wrapText="0"/>
    </xf>
    <xf borderId="24" fillId="53" fontId="203" numFmtId="0" xfId="0" applyAlignment="1" applyBorder="1" applyFill="1" applyFont="1">
      <alignment horizontal="right" readingOrder="0" shrinkToFit="0" vertical="bottom" wrapText="0"/>
    </xf>
    <xf borderId="3" fillId="53" fontId="200" numFmtId="0" xfId="0" applyAlignment="1" applyBorder="1" applyFont="1">
      <alignment shrinkToFit="0" vertical="bottom" wrapText="0"/>
    </xf>
    <xf borderId="24" fillId="4" fontId="203" numFmtId="0" xfId="0" applyAlignment="1" applyBorder="1" applyFont="1">
      <alignment horizontal="right" readingOrder="0" shrinkToFit="0" vertical="bottom" wrapText="0"/>
    </xf>
    <xf borderId="3" fillId="4" fontId="200" numFmtId="0" xfId="0" applyAlignment="1" applyBorder="1" applyFont="1">
      <alignment shrinkToFit="0" vertical="bottom" wrapText="0"/>
    </xf>
    <xf borderId="2" fillId="4" fontId="291" numFmtId="0" xfId="0" applyAlignment="1" applyBorder="1" applyFont="1">
      <alignment horizontal="right" readingOrder="0" shrinkToFit="0" vertical="bottom" wrapText="0"/>
    </xf>
    <xf borderId="23" fillId="53" fontId="200" numFmtId="0" xfId="0" applyAlignment="1" applyBorder="1" applyFont="1">
      <alignment horizontal="center" readingOrder="0" shrinkToFit="0" vertical="bottom" wrapText="0"/>
    </xf>
    <xf borderId="22" fillId="4" fontId="1" numFmtId="0" xfId="0" applyAlignment="1" applyBorder="1" applyFont="1">
      <alignment readingOrder="0"/>
    </xf>
    <xf borderId="22" fillId="4" fontId="1" numFmtId="0" xfId="0" applyBorder="1" applyFont="1"/>
    <xf borderId="2" fillId="4" fontId="200" numFmtId="0" xfId="0" applyAlignment="1" applyBorder="1" applyFont="1">
      <alignment shrinkToFit="0" vertical="bottom" wrapText="0"/>
    </xf>
    <xf borderId="22" fillId="4" fontId="267" numFmtId="0" xfId="0" applyAlignment="1" applyBorder="1" applyFont="1">
      <alignment readingOrder="0"/>
    </xf>
    <xf borderId="24" fillId="4" fontId="200" numFmtId="0" xfId="0" applyAlignment="1" applyBorder="1" applyFont="1">
      <alignment readingOrder="0" shrinkToFit="0" vertical="bottom" wrapText="0"/>
    </xf>
    <xf borderId="24" fillId="53" fontId="200" numFmtId="0" xfId="0" applyAlignment="1" applyBorder="1" applyFont="1">
      <alignment shrinkToFit="0" vertical="bottom" wrapText="0"/>
    </xf>
    <xf borderId="23" fillId="4" fontId="1" numFmtId="0" xfId="0" applyAlignment="1" applyBorder="1" applyFont="1">
      <alignment readingOrder="0"/>
    </xf>
    <xf borderId="23" fillId="4" fontId="1" numFmtId="0" xfId="0" applyBorder="1" applyFont="1"/>
    <xf borderId="23" fillId="53" fontId="1" numFmtId="0" xfId="0" applyBorder="1" applyFont="1"/>
    <xf borderId="0" fillId="0" fontId="9" numFmtId="0" xfId="0" applyAlignment="1" applyFont="1">
      <alignment shrinkToFit="0" vertical="bottom" wrapText="0"/>
    </xf>
    <xf borderId="36" fillId="54" fontId="218" numFmtId="173" xfId="0" applyAlignment="1" applyBorder="1" applyFill="1" applyFont="1" applyNumberFormat="1">
      <alignment horizontal="center" readingOrder="0" shrinkToFit="0" vertical="bottom" wrapText="0"/>
    </xf>
    <xf borderId="33" fillId="0" fontId="1" numFmtId="0" xfId="0" applyBorder="1" applyFont="1"/>
    <xf borderId="34" fillId="0" fontId="1" numFmtId="0" xfId="0" applyBorder="1" applyFont="1"/>
    <xf borderId="22" fillId="53" fontId="267" numFmtId="0" xfId="0" applyBorder="1" applyFont="1"/>
    <xf borderId="22" fillId="53" fontId="292" numFmtId="0" xfId="0" applyAlignment="1" applyBorder="1" applyFont="1">
      <alignment readingOrder="0"/>
    </xf>
    <xf borderId="22" fillId="4" fontId="267" numFmtId="0" xfId="0" applyAlignment="1" applyBorder="1" applyFont="1">
      <alignment readingOrder="0" shrinkToFit="0" vertical="center" wrapText="1"/>
    </xf>
    <xf borderId="22" fillId="4" fontId="267" numFmtId="0" xfId="0" applyBorder="1" applyFont="1"/>
    <xf borderId="0" fillId="0" fontId="280" numFmtId="0" xfId="0" applyAlignment="1" applyFont="1">
      <alignment shrinkToFit="0" vertical="bottom" wrapText="0"/>
    </xf>
    <xf borderId="24" fillId="4" fontId="203" numFmtId="0" xfId="0" applyAlignment="1" applyBorder="1" applyFont="1">
      <alignment horizontal="right" readingOrder="0" shrinkToFit="0" vertical="center" wrapText="1"/>
    </xf>
    <xf borderId="3" fillId="4" fontId="200" numFmtId="0" xfId="0" applyAlignment="1" applyBorder="1" applyFont="1">
      <alignment shrinkToFit="0" vertical="center" wrapText="1"/>
    </xf>
    <xf borderId="22" fillId="4" fontId="267" numFmtId="0" xfId="0" applyAlignment="1" applyBorder="1" applyFont="1">
      <alignment readingOrder="0" vertical="center"/>
    </xf>
    <xf borderId="22" fillId="4" fontId="267" numFmtId="0" xfId="0" applyAlignment="1" applyBorder="1" applyFont="1">
      <alignment vertical="center"/>
    </xf>
    <xf borderId="23" fillId="4" fontId="280" numFmtId="0" xfId="0" applyAlignment="1" applyBorder="1" applyFont="1">
      <alignment shrinkToFit="0" vertical="bottom" wrapText="0"/>
    </xf>
    <xf borderId="5" fillId="4" fontId="280" numFmtId="0" xfId="0" applyAlignment="1" applyBorder="1" applyFont="1">
      <alignment shrinkToFit="0" vertical="bottom" wrapText="0"/>
    </xf>
    <xf borderId="24" fillId="4" fontId="203" numFmtId="0" xfId="0" applyAlignment="1" applyBorder="1" applyFont="1">
      <alignment horizontal="right" readingOrder="0" shrinkToFit="0" vertical="center" wrapText="0"/>
    </xf>
    <xf borderId="3" fillId="4" fontId="200" numFmtId="0" xfId="0" applyAlignment="1" applyBorder="1" applyFont="1">
      <alignment shrinkToFit="0" vertical="center" wrapText="0"/>
    </xf>
    <xf borderId="23" fillId="4" fontId="267" numFmtId="0" xfId="0" applyAlignment="1" applyBorder="1" applyFont="1">
      <alignment readingOrder="0" shrinkToFit="0" vertical="center" wrapText="1"/>
    </xf>
    <xf borderId="0" fillId="4" fontId="293" numFmtId="0" xfId="0" applyAlignment="1" applyFont="1">
      <alignment readingOrder="0" shrinkToFit="0" vertical="center" wrapText="1"/>
    </xf>
    <xf borderId="23" fillId="4" fontId="267" numFmtId="0" xfId="0" applyAlignment="1" applyBorder="1" applyFont="1">
      <alignment readingOrder="0"/>
    </xf>
    <xf borderId="23" fillId="4" fontId="200" numFmtId="0" xfId="0" applyAlignment="1" applyBorder="1" applyFont="1">
      <alignment horizontal="center" readingOrder="0" shrinkToFit="0" vertical="bottom" wrapText="0"/>
    </xf>
    <xf borderId="23" fillId="4" fontId="267" numFmtId="0" xfId="0" applyBorder="1" applyFont="1"/>
    <xf borderId="23" fillId="53" fontId="267" numFmtId="0" xfId="0" applyBorder="1" applyFont="1"/>
    <xf borderId="0" fillId="0" fontId="267" numFmtId="0" xfId="0" applyAlignment="1" applyFont="1">
      <alignment readingOrder="0"/>
    </xf>
    <xf borderId="1" fillId="0" fontId="200" numFmtId="0" xfId="0" applyAlignment="1" applyBorder="1" applyFont="1">
      <alignment shrinkToFit="0" vertical="bottom" wrapText="0"/>
    </xf>
    <xf borderId="24" fillId="55" fontId="218" numFmtId="173" xfId="0" applyAlignment="1" applyBorder="1" applyFill="1" applyFont="1" applyNumberFormat="1">
      <alignment horizontal="center" readingOrder="0" shrinkToFit="0" vertical="bottom" wrapText="0"/>
    </xf>
    <xf borderId="22" fillId="53" fontId="1" numFmtId="0" xfId="0" applyBorder="1" applyFont="1"/>
    <xf borderId="24" fillId="4" fontId="203" numFmtId="0" xfId="0" applyAlignment="1" applyBorder="1" applyFont="1">
      <alignment horizontal="center" readingOrder="0" shrinkToFit="0" vertical="bottom" wrapText="0"/>
    </xf>
    <xf borderId="22" fillId="4" fontId="267" numFmtId="0" xfId="0" applyAlignment="1" applyBorder="1" applyFont="1">
      <alignment readingOrder="0" shrinkToFit="0" wrapText="1"/>
    </xf>
    <xf borderId="0" fillId="4" fontId="266" numFmtId="0" xfId="0" applyAlignment="1" applyFont="1">
      <alignment horizontal="left" readingOrder="0" shrinkToFit="0" wrapText="1"/>
    </xf>
    <xf borderId="22" fillId="4" fontId="266" numFmtId="0" xfId="0" applyAlignment="1" applyBorder="1" applyFont="1">
      <alignment horizontal="left" readingOrder="0" shrinkToFit="0" vertical="center" wrapText="1"/>
    </xf>
    <xf borderId="0" fillId="4" fontId="266" numFmtId="0" xfId="0" applyAlignment="1" applyFont="1">
      <alignment horizontal="left" readingOrder="0" shrinkToFit="0" vertical="center" wrapText="1"/>
    </xf>
    <xf borderId="24" fillId="20" fontId="203" numFmtId="0" xfId="0" applyAlignment="1" applyBorder="1" applyFont="1">
      <alignment horizontal="right" readingOrder="0" shrinkToFit="0" vertical="bottom" wrapText="0"/>
    </xf>
    <xf borderId="3" fillId="20" fontId="200" numFmtId="0" xfId="0" applyAlignment="1" applyBorder="1" applyFont="1">
      <alignment horizontal="center" readingOrder="0" shrinkToFit="0" wrapText="0"/>
    </xf>
    <xf borderId="3" fillId="20" fontId="200" numFmtId="0" xfId="0" applyAlignment="1" applyBorder="1" applyFont="1">
      <alignment readingOrder="0" shrinkToFit="0" vertical="bottom" wrapText="0"/>
    </xf>
    <xf borderId="3" fillId="20" fontId="200" numFmtId="0" xfId="0" applyAlignment="1" applyBorder="1" applyFont="1">
      <alignment shrinkToFit="0" vertical="bottom" wrapText="0"/>
    </xf>
    <xf borderId="23" fillId="20" fontId="203" numFmtId="0" xfId="0" applyAlignment="1" applyBorder="1" applyFont="1">
      <alignment horizontal="right" readingOrder="0" shrinkToFit="0" vertical="bottom" wrapText="0"/>
    </xf>
    <xf borderId="5" fillId="20" fontId="200" numFmtId="0" xfId="0" applyAlignment="1" applyBorder="1" applyFont="1">
      <alignment horizontal="center" readingOrder="0" shrinkToFit="0" wrapText="0"/>
    </xf>
    <xf borderId="23" fillId="20" fontId="200" numFmtId="0" xfId="0" applyAlignment="1" applyBorder="1" applyFont="1">
      <alignment horizontal="center" readingOrder="0" shrinkToFit="0" wrapText="0"/>
    </xf>
    <xf borderId="23" fillId="20" fontId="1" numFmtId="0" xfId="0" applyBorder="1" applyFont="1"/>
    <xf borderId="36" fillId="56" fontId="218" numFmtId="173" xfId="0" applyAlignment="1" applyBorder="1" applyFill="1" applyFont="1" applyNumberFormat="1">
      <alignment horizontal="center" readingOrder="0" shrinkToFit="0" vertical="bottom" wrapText="0"/>
    </xf>
    <xf borderId="23" fillId="53" fontId="200" numFmtId="0" xfId="0" applyAlignment="1" applyBorder="1" applyFont="1">
      <alignment horizontal="center" readingOrder="0" shrinkToFit="0" wrapText="0"/>
    </xf>
    <xf borderId="22" fillId="4" fontId="1" numFmtId="0" xfId="0" applyAlignment="1" applyBorder="1" applyFont="1">
      <alignment horizontal="center" readingOrder="0"/>
    </xf>
    <xf borderId="23" fillId="4" fontId="203" numFmtId="0" xfId="0" applyAlignment="1" applyBorder="1" applyFont="1">
      <alignment horizontal="right" readingOrder="0" shrinkToFit="0" vertical="bottom" wrapText="0"/>
    </xf>
    <xf borderId="5" fillId="4" fontId="200" numFmtId="0" xfId="0" applyAlignment="1" applyBorder="1" applyFont="1">
      <alignment shrinkToFit="0" vertical="bottom" wrapText="0"/>
    </xf>
    <xf borderId="22" fillId="4" fontId="203" numFmtId="0" xfId="0" applyAlignment="1" applyBorder="1" applyFont="1">
      <alignment horizontal="right" readingOrder="0" shrinkToFit="0" vertical="bottom" wrapText="0"/>
    </xf>
    <xf borderId="6" fillId="4" fontId="200" numFmtId="0" xfId="0" applyAlignment="1" applyBorder="1" applyFont="1">
      <alignment shrinkToFit="0" vertical="bottom" wrapText="0"/>
    </xf>
    <xf borderId="22" fillId="4" fontId="203" numFmtId="0" xfId="0" applyAlignment="1" applyBorder="1" applyFont="1">
      <alignment horizontal="right" readingOrder="0" shrinkToFit="0" vertical="center" wrapText="0"/>
    </xf>
    <xf borderId="6" fillId="4" fontId="200" numFmtId="0" xfId="0" applyAlignment="1" applyBorder="1" applyFont="1">
      <alignment shrinkToFit="0" vertical="center" wrapText="0"/>
    </xf>
    <xf borderId="23" fillId="4" fontId="266" numFmtId="0" xfId="0" applyAlignment="1" applyBorder="1" applyFont="1">
      <alignment readingOrder="0" shrinkToFit="0" vertical="bottom" wrapText="1"/>
    </xf>
    <xf borderId="24" fillId="4" fontId="200" numFmtId="0" xfId="0" applyAlignment="1" applyBorder="1" applyFont="1">
      <alignment horizontal="right" readingOrder="0" shrinkToFit="0" vertical="bottom" wrapText="0"/>
    </xf>
    <xf borderId="3" fillId="4" fontId="5" numFmtId="0" xfId="0" applyAlignment="1" applyBorder="1" applyFont="1">
      <alignment shrinkToFit="0" vertical="bottom" wrapText="0"/>
    </xf>
    <xf borderId="0" fillId="4" fontId="266" numFmtId="0" xfId="0" applyAlignment="1" applyFont="1">
      <alignment horizontal="left" readingOrder="0" vertical="center"/>
    </xf>
    <xf borderId="22" fillId="4" fontId="1" numFmtId="0" xfId="0" applyAlignment="1" applyBorder="1" applyFont="1">
      <alignment vertical="center"/>
    </xf>
    <xf borderId="24" fillId="4" fontId="203" numFmtId="0" xfId="0" applyAlignment="1" applyBorder="1" applyFont="1">
      <alignment readingOrder="0" shrinkToFit="0" vertical="bottom" wrapText="0"/>
    </xf>
    <xf borderId="3" fillId="4" fontId="280" numFmtId="0" xfId="0" applyAlignment="1" applyBorder="1" applyFont="1">
      <alignment shrinkToFit="0" vertical="bottom" wrapText="0"/>
    </xf>
    <xf borderId="24" fillId="53" fontId="203" numFmtId="0" xfId="0" applyAlignment="1" applyBorder="1" applyFont="1">
      <alignment shrinkToFit="0" vertical="bottom" wrapText="0"/>
    </xf>
    <xf borderId="3" fillId="53" fontId="280" numFmtId="0" xfId="0" applyAlignment="1" applyBorder="1" applyFont="1">
      <alignment shrinkToFit="0" vertical="bottom" wrapText="0"/>
    </xf>
    <xf borderId="0" fillId="4" fontId="267" numFmtId="0" xfId="0" applyAlignment="1" applyFont="1">
      <alignment readingOrder="0" shrinkToFit="0" vertical="center" wrapText="1"/>
    </xf>
    <xf borderId="0" fillId="4" fontId="267" numFmtId="0" xfId="0" applyAlignment="1" applyFont="1">
      <alignment vertical="center"/>
    </xf>
    <xf borderId="0" fillId="4" fontId="267" numFmtId="0" xfId="0" applyAlignment="1" applyFont="1">
      <alignment readingOrder="0" vertical="center"/>
    </xf>
    <xf borderId="0" fillId="4" fontId="267" numFmtId="0" xfId="0" applyFont="1"/>
    <xf borderId="0" fillId="4" fontId="267" numFmtId="0" xfId="0" applyAlignment="1" applyFont="1">
      <alignment readingOrder="0" shrinkToFit="0" wrapText="1"/>
    </xf>
    <xf borderId="0" fillId="53" fontId="267" numFmtId="0" xfId="0" applyFont="1"/>
    <xf borderId="36" fillId="57" fontId="218" numFmtId="173" xfId="0" applyAlignment="1" applyBorder="1" applyFill="1" applyFont="1" applyNumberFormat="1">
      <alignment horizontal="center" readingOrder="0" shrinkToFit="0" vertical="bottom" wrapText="0"/>
    </xf>
    <xf borderId="22" fillId="53" fontId="200" numFmtId="0" xfId="0" applyAlignment="1" applyBorder="1" applyFont="1">
      <alignment shrinkToFit="0" vertical="bottom" wrapText="0"/>
    </xf>
    <xf borderId="6" fillId="53" fontId="200" numFmtId="0" xfId="0" applyAlignment="1" applyBorder="1" applyFont="1">
      <alignment shrinkToFit="0" vertical="bottom" wrapText="0"/>
    </xf>
    <xf borderId="0" fillId="53" fontId="203" numFmtId="0" xfId="0" applyAlignment="1" applyFont="1">
      <alignment horizontal="right" shrinkToFit="0" vertical="bottom" wrapText="0"/>
    </xf>
    <xf borderId="0" fillId="53" fontId="203" numFmtId="0" xfId="0" applyAlignment="1" applyFont="1">
      <alignment horizontal="right" readingOrder="0" shrinkToFit="0" vertical="bottom" wrapText="0"/>
    </xf>
    <xf borderId="0" fillId="4" fontId="203" numFmtId="0" xfId="0" applyAlignment="1" applyFont="1">
      <alignment horizontal="right" readingOrder="0" shrinkToFit="0" vertical="bottom" wrapText="0"/>
    </xf>
    <xf borderId="0" fillId="53" fontId="1" numFmtId="0" xfId="0" applyFont="1"/>
    <xf borderId="0" fillId="53" fontId="267" numFmtId="0" xfId="0" applyAlignment="1" applyFont="1">
      <alignment readingOrder="0"/>
    </xf>
    <xf borderId="24" fillId="4" fontId="267" numFmtId="0" xfId="0" applyAlignment="1" applyBorder="1" applyFont="1">
      <alignment readingOrder="0"/>
    </xf>
    <xf borderId="24" fillId="4" fontId="1" numFmtId="0" xfId="0" applyBorder="1" applyFont="1"/>
    <xf borderId="1" fillId="4" fontId="280" numFmtId="0" xfId="0" applyAlignment="1" applyBorder="1" applyFont="1">
      <alignment horizontal="center" readingOrder="0" shrinkToFit="0" vertical="bottom" wrapText="0"/>
    </xf>
    <xf borderId="24" fillId="4" fontId="267" numFmtId="0" xfId="0" applyAlignment="1" applyBorder="1" applyFont="1">
      <alignment horizontal="center" readingOrder="0"/>
    </xf>
    <xf borderId="24" fillId="4" fontId="1" numFmtId="0" xfId="0" applyAlignment="1" applyBorder="1" applyFont="1">
      <alignment horizontal="center" readingOrder="0"/>
    </xf>
    <xf borderId="3" fillId="4" fontId="1" numFmtId="0" xfId="0" applyAlignment="1" applyBorder="1" applyFont="1">
      <alignment readingOrder="0"/>
    </xf>
    <xf borderId="27" fillId="4" fontId="1" numFmtId="0" xfId="0" applyBorder="1" applyFont="1"/>
    <xf borderId="4" fillId="4" fontId="1" numFmtId="0" xfId="0" applyBorder="1" applyFont="1"/>
    <xf borderId="25" fillId="4" fontId="1" numFmtId="0" xfId="0" applyAlignment="1" applyBorder="1" applyFont="1">
      <alignment horizontal="center" readingOrder="0"/>
    </xf>
    <xf borderId="5" fillId="4" fontId="1" numFmtId="0" xfId="0" applyBorder="1" applyFont="1"/>
    <xf borderId="1" fillId="4" fontId="1" numFmtId="0" xfId="0" applyBorder="1" applyFont="1"/>
    <xf borderId="23" fillId="4" fontId="1" numFmtId="0" xfId="0" applyAlignment="1" applyBorder="1" applyFont="1">
      <alignment horizontal="center" readingOrder="0"/>
    </xf>
    <xf borderId="1" fillId="4" fontId="1" numFmtId="0" xfId="0" applyAlignment="1" applyBorder="1" applyFont="1">
      <alignment horizontal="center" readingOrder="0"/>
    </xf>
    <xf borderId="1" fillId="4" fontId="274" numFmtId="0" xfId="0" applyAlignment="1" applyBorder="1" applyFont="1">
      <alignment readingOrder="0"/>
    </xf>
    <xf borderId="22" fillId="8" fontId="8" numFmtId="0" xfId="0" applyAlignment="1" applyBorder="1" applyFont="1">
      <alignment horizontal="center" readingOrder="0" shrinkToFit="0" vertical="center" wrapText="1"/>
    </xf>
    <xf borderId="0" fillId="2" fontId="0" numFmtId="0" xfId="0" applyAlignment="1" applyFont="1">
      <alignment horizontal="center" readingOrder="0" shrinkToFit="0" vertical="center" wrapText="0"/>
    </xf>
    <xf borderId="0" fillId="2" fontId="1" numFmtId="0" xfId="0" applyAlignment="1" applyFont="1">
      <alignment horizontal="center" readingOrder="0" shrinkToFit="0" vertical="center" wrapText="1"/>
    </xf>
    <xf borderId="14" fillId="2" fontId="1" numFmtId="0" xfId="0" applyAlignment="1" applyBorder="1" applyFont="1">
      <alignment horizontal="center" readingOrder="0" shrinkToFit="0" vertical="center" wrapText="1"/>
    </xf>
    <xf borderId="0" fillId="2" fontId="1" numFmtId="0" xfId="0" applyAlignment="1" applyFont="1">
      <alignment readingOrder="0" shrinkToFit="0" wrapText="1"/>
    </xf>
    <xf borderId="0" fillId="9" fontId="0" numFmtId="0" xfId="0" applyAlignment="1" applyFont="1">
      <alignment horizontal="center" readingOrder="0" shrinkToFit="0" vertical="center" wrapText="0"/>
    </xf>
    <xf borderId="0" fillId="9" fontId="1" numFmtId="0" xfId="0" applyAlignment="1" applyFont="1">
      <alignment horizontal="center" readingOrder="0" shrinkToFit="0" vertical="center" wrapText="1"/>
    </xf>
    <xf borderId="14" fillId="9" fontId="1" numFmtId="0" xfId="0" applyAlignment="1" applyBorder="1" applyFont="1">
      <alignment horizontal="center" readingOrder="0" shrinkToFit="0" vertical="center" wrapText="1"/>
    </xf>
    <xf borderId="0" fillId="9" fontId="5" numFmtId="0" xfId="0" applyAlignment="1" applyFont="1">
      <alignment readingOrder="0" shrinkToFit="0" wrapText="1"/>
    </xf>
    <xf borderId="0" fillId="9" fontId="8" numFmtId="0" xfId="0" applyAlignment="1" applyFont="1">
      <alignment readingOrder="0" shrinkToFit="0" wrapText="1"/>
    </xf>
    <xf borderId="0" fillId="9" fontId="1" numFmtId="0" xfId="0" applyAlignment="1" applyFont="1">
      <alignment shrinkToFit="0" wrapText="1"/>
    </xf>
    <xf borderId="0" fillId="9" fontId="43" numFmtId="0" xfId="0" applyAlignment="1" applyFont="1">
      <alignment horizontal="center" readingOrder="0" shrinkToFit="0" vertical="center" wrapText="1"/>
    </xf>
    <xf borderId="0" fillId="9" fontId="1" numFmtId="0" xfId="0" applyAlignment="1" applyFont="1">
      <alignment readingOrder="0" shrinkToFit="0" wrapText="1"/>
    </xf>
    <xf borderId="0" fillId="2" fontId="43" numFmtId="0" xfId="0" applyAlignment="1" applyFont="1">
      <alignment horizontal="center" readingOrder="0" shrinkToFit="0" vertical="center" wrapText="1"/>
    </xf>
    <xf borderId="0" fillId="2" fontId="8" numFmtId="0" xfId="0" applyAlignment="1" applyFont="1">
      <alignment horizontal="center" readingOrder="0" shrinkToFit="0" vertical="center" wrapText="1"/>
    </xf>
    <xf borderId="14" fillId="2" fontId="8" numFmtId="0" xfId="0" applyAlignment="1" applyBorder="1" applyFont="1">
      <alignment horizontal="center" readingOrder="0" shrinkToFit="0" vertical="center" wrapText="1"/>
    </xf>
    <xf borderId="0" fillId="9" fontId="1" numFmtId="0" xfId="0" applyAlignment="1" applyFont="1">
      <alignment horizontal="center" readingOrder="0"/>
    </xf>
    <xf borderId="14" fillId="9" fontId="1" numFmtId="0" xfId="0" applyAlignment="1" applyBorder="1" applyFont="1">
      <alignment horizontal="center" readingOrder="0"/>
    </xf>
    <xf borderId="0" fillId="2" fontId="43" numFmtId="0" xfId="0" applyAlignment="1" applyFont="1">
      <alignment horizontal="center" readingOrder="0" shrinkToFit="0" vertical="center" wrapText="1"/>
    </xf>
    <xf borderId="14" fillId="9" fontId="0" numFmtId="0" xfId="0" applyAlignment="1" applyBorder="1" applyFont="1">
      <alignment horizontal="center" readingOrder="0" shrinkToFit="0" vertical="center" wrapText="0"/>
    </xf>
    <xf borderId="14" fillId="2" fontId="0" numFmtId="0" xfId="0" applyAlignment="1" applyBorder="1" applyFont="1">
      <alignment horizontal="center" readingOrder="0" shrinkToFit="0" vertical="center" wrapText="0"/>
    </xf>
    <xf borderId="2" fillId="2" fontId="8" numFmtId="0" xfId="0" applyAlignment="1" applyBorder="1" applyFont="1">
      <alignment horizontal="center" readingOrder="0" shrinkToFit="0" vertical="center" wrapText="1"/>
    </xf>
    <xf borderId="2" fillId="2" fontId="1" numFmtId="0" xfId="0" applyAlignment="1" applyBorder="1" applyFont="1">
      <alignment horizontal="center" readingOrder="0" shrinkToFit="0" vertical="center" wrapText="1"/>
    </xf>
    <xf borderId="2" fillId="2" fontId="1" numFmtId="0" xfId="0" applyAlignment="1" applyBorder="1" applyFont="1">
      <alignment readingOrder="0" shrinkToFit="0" wrapText="1"/>
    </xf>
    <xf borderId="0" fillId="5" fontId="18" numFmtId="0" xfId="0" applyAlignment="1" applyFont="1">
      <alignment horizontal="left" readingOrder="0" shrinkToFit="0" wrapText="1"/>
    </xf>
    <xf borderId="0" fillId="5" fontId="1" numFmtId="0" xfId="0" applyAlignment="1" applyFont="1">
      <alignment readingOrder="0" shrinkToFit="0" wrapText="1"/>
    </xf>
    <xf borderId="0" fillId="2" fontId="8" numFmtId="0" xfId="0" applyAlignment="1" applyFont="1">
      <alignment horizontal="center" readingOrder="0" shrinkToFit="0" vertical="center" wrapText="1"/>
    </xf>
    <xf borderId="0" fillId="2" fontId="1" numFmtId="0" xfId="0" applyAlignment="1" applyFont="1">
      <alignment horizontal="center" readingOrder="0" shrinkToFit="0" vertical="center" wrapText="1"/>
    </xf>
    <xf borderId="0" fillId="8" fontId="8" numFmtId="0" xfId="0" applyAlignment="1" applyFont="1">
      <alignment horizontal="center" readingOrder="0" shrinkToFit="0" vertical="center" wrapText="1"/>
    </xf>
    <xf borderId="0" fillId="8" fontId="1" numFmtId="0" xfId="0" applyAlignment="1" applyFont="1">
      <alignment horizontal="center" readingOrder="0" shrinkToFit="0" vertical="center" wrapText="1"/>
    </xf>
    <xf borderId="0" fillId="8" fontId="1" numFmtId="0" xfId="0" applyAlignment="1" applyFont="1">
      <alignment readingOrder="0" shrinkToFit="0" wrapText="1"/>
    </xf>
    <xf borderId="1" fillId="2" fontId="1" numFmtId="0" xfId="0" applyAlignment="1" applyBorder="1" applyFont="1">
      <alignment readingOrder="0" shrinkToFit="0" vertical="center" wrapText="1"/>
    </xf>
    <xf borderId="0" fillId="9" fontId="1" numFmtId="0" xfId="0" applyAlignment="1" applyFont="1">
      <alignment horizontal="center" readingOrder="0" shrinkToFit="0" vertical="center" wrapText="1"/>
    </xf>
    <xf borderId="0" fillId="9" fontId="8" numFmtId="0" xfId="0" applyAlignment="1" applyFont="1">
      <alignment horizontal="center" readingOrder="0" shrinkToFit="0" vertical="center" wrapText="1"/>
    </xf>
    <xf borderId="0" fillId="9" fontId="8" numFmtId="0" xfId="0" applyAlignment="1" applyFont="1">
      <alignment horizontal="center" readingOrder="0" shrinkToFit="0" vertical="center" wrapText="1"/>
    </xf>
    <xf borderId="0" fillId="9" fontId="1" numFmtId="0" xfId="0" applyAlignment="1" applyFont="1">
      <alignment horizontal="center" readingOrder="0" shrinkToFit="0" vertical="center" wrapText="1"/>
    </xf>
    <xf borderId="2" fillId="13" fontId="1" numFmtId="168" xfId="0" applyAlignment="1" applyBorder="1" applyFont="1" applyNumberFormat="1">
      <alignment horizontal="right" readingOrder="0" shrinkToFit="0" wrapText="1"/>
    </xf>
    <xf borderId="2" fillId="13" fontId="8" numFmtId="0" xfId="0" applyAlignment="1" applyBorder="1" applyFont="1">
      <alignment readingOrder="0" shrinkToFit="0" wrapText="1"/>
    </xf>
    <xf borderId="2" fillId="13" fontId="18" numFmtId="0" xfId="0" applyAlignment="1" applyBorder="1" applyFont="1">
      <alignment horizontal="left" readingOrder="0" shrinkToFit="0" vertical="center" wrapText="1"/>
    </xf>
    <xf borderId="2" fillId="13" fontId="294" numFmtId="0" xfId="0" applyAlignment="1" applyBorder="1" applyFont="1">
      <alignment horizontal="left" readingOrder="0" shrinkToFit="0" vertical="bottom" wrapText="1"/>
    </xf>
    <xf borderId="0" fillId="13" fontId="295" numFmtId="0" xfId="0" applyAlignment="1" applyFont="1">
      <alignment horizontal="left" readingOrder="0" shrinkToFit="0" vertical="bottom" wrapText="1"/>
    </xf>
    <xf borderId="0" fillId="13" fontId="43" numFmtId="0" xfId="0" applyAlignment="1" applyFont="1">
      <alignment horizontal="left" shrinkToFit="0" vertical="bottom" wrapText="1"/>
    </xf>
    <xf borderId="0" fillId="13" fontId="296" numFmtId="0" xfId="0" applyAlignment="1" applyFont="1">
      <alignment horizontal="left" readingOrder="0" shrinkToFit="0" vertical="center" wrapText="1"/>
    </xf>
    <xf borderId="2" fillId="2" fontId="5" numFmtId="0" xfId="0" applyAlignment="1" applyBorder="1" applyFont="1">
      <alignment readingOrder="0"/>
    </xf>
    <xf borderId="2" fillId="2" fontId="5" numFmtId="0" xfId="0" applyAlignment="1" applyBorder="1" applyFont="1">
      <alignment readingOrder="0" shrinkToFit="0" vertical="center" wrapText="1"/>
    </xf>
    <xf borderId="0" fillId="2" fontId="5" numFmtId="0" xfId="0" applyAlignment="1" applyFont="1">
      <alignment vertical="bottom"/>
    </xf>
    <xf borderId="0" fillId="2" fontId="5" numFmtId="0" xfId="0" applyFont="1"/>
    <xf borderId="2" fillId="0" fontId="297" numFmtId="0" xfId="0" applyAlignment="1" applyBorder="1" applyFont="1">
      <alignment readingOrder="0" shrinkToFit="0" vertical="center" wrapText="1"/>
    </xf>
    <xf borderId="2" fillId="0" fontId="8" numFmtId="0" xfId="0" applyAlignment="1" applyBorder="1" applyFont="1">
      <alignment readingOrder="0" shrinkToFit="0" vertical="center" wrapText="1"/>
    </xf>
    <xf borderId="2" fillId="0" fontId="1" numFmtId="0" xfId="0" applyAlignment="1" applyBorder="1" applyFont="1">
      <alignment readingOrder="0"/>
    </xf>
    <xf borderId="2" fillId="2" fontId="65" numFmtId="0" xfId="0" applyAlignment="1" applyBorder="1" applyFont="1">
      <alignment readingOrder="0"/>
    </xf>
    <xf borderId="2" fillId="2" fontId="5" numFmtId="0" xfId="0" applyAlignment="1" applyBorder="1" applyFont="1">
      <alignment readingOrder="0" vertical="center"/>
    </xf>
    <xf borderId="2" fillId="2" fontId="5" numFmtId="0" xfId="0" applyAlignment="1" applyBorder="1" applyFont="1">
      <alignment vertical="bottom"/>
    </xf>
    <xf borderId="2" fillId="2" fontId="8" numFmtId="0" xfId="0" applyAlignment="1" applyBorder="1" applyFont="1">
      <alignment readingOrder="0" shrinkToFit="0" vertical="center" wrapText="1"/>
    </xf>
    <xf borderId="2" fillId="2" fontId="5" numFmtId="0" xfId="0" applyAlignment="1" applyBorder="1" applyFont="1">
      <alignment vertical="center"/>
    </xf>
    <xf borderId="2" fillId="2" fontId="1" numFmtId="0" xfId="0" applyAlignment="1" applyBorder="1" applyFont="1">
      <alignment readingOrder="0" shrinkToFit="0" wrapText="1"/>
    </xf>
    <xf borderId="2" fillId="2" fontId="5" numFmtId="0" xfId="0" applyAlignment="1" applyBorder="1" applyFont="1">
      <alignment readingOrder="0" vertical="center"/>
    </xf>
    <xf borderId="0" fillId="2" fontId="5" numFmtId="0" xfId="0" applyAlignment="1" applyFont="1">
      <alignment vertical="center"/>
    </xf>
    <xf borderId="2" fillId="2" fontId="9" numFmtId="0" xfId="0" applyAlignment="1" applyBorder="1" applyFont="1">
      <alignment readingOrder="0" shrinkToFit="0" vertical="center" wrapText="1"/>
    </xf>
    <xf borderId="2" fillId="5" fontId="9" numFmtId="0" xfId="0" applyAlignment="1" applyBorder="1" applyFont="1">
      <alignment readingOrder="0" shrinkToFit="0" wrapText="1"/>
    </xf>
    <xf borderId="2" fillId="5" fontId="5" numFmtId="0" xfId="0" applyAlignment="1" applyBorder="1" applyFont="1">
      <alignment vertical="center"/>
    </xf>
    <xf borderId="0" fillId="5" fontId="5" numFmtId="0" xfId="0" applyAlignment="1" applyFont="1">
      <alignment vertical="center"/>
    </xf>
    <xf borderId="2" fillId="2" fontId="9" numFmtId="0" xfId="0" applyAlignment="1" applyBorder="1" applyFont="1">
      <alignment readingOrder="0" shrinkToFit="0" wrapText="1"/>
    </xf>
    <xf borderId="2" fillId="5" fontId="9" numFmtId="0" xfId="0" applyAlignment="1" applyBorder="1" applyFont="1">
      <alignment readingOrder="0" shrinkToFit="0" vertical="center" wrapText="1"/>
    </xf>
    <xf borderId="2" fillId="2" fontId="76" numFmtId="0" xfId="0" applyAlignment="1" applyBorder="1" applyFont="1">
      <alignment readingOrder="0" shrinkToFit="0" wrapText="1"/>
    </xf>
    <xf borderId="2" fillId="5" fontId="1" numFmtId="0" xfId="0" applyAlignment="1" applyBorder="1" applyFont="1">
      <alignment readingOrder="0" shrinkToFit="0" wrapText="1"/>
    </xf>
    <xf borderId="2" fillId="5" fontId="5" numFmtId="0" xfId="0" applyAlignment="1" applyBorder="1" applyFont="1">
      <alignment readingOrder="0" shrinkToFit="0" vertical="center" wrapText="1"/>
    </xf>
    <xf borderId="2" fillId="5" fontId="9" numFmtId="0" xfId="0" applyAlignment="1" applyBorder="1" applyFont="1">
      <alignment horizontal="left" readingOrder="0"/>
    </xf>
    <xf borderId="0" fillId="5" fontId="5" numFmtId="0" xfId="0" applyFont="1"/>
    <xf borderId="2" fillId="5" fontId="5" numFmtId="0" xfId="0" applyAlignment="1" applyBorder="1" applyFont="1">
      <alignment vertical="bottom"/>
    </xf>
    <xf borderId="37" fillId="2" fontId="5" numFmtId="0" xfId="0" applyAlignment="1" applyBorder="1" applyFont="1">
      <alignment readingOrder="0"/>
    </xf>
    <xf borderId="0" fillId="5" fontId="1" numFmtId="0" xfId="0" applyAlignment="1" applyFont="1">
      <alignment readingOrder="0" shrinkToFit="0" wrapText="1"/>
    </xf>
    <xf borderId="0" fillId="5" fontId="1" numFmtId="0" xfId="0" applyAlignment="1" applyFont="1">
      <alignment readingOrder="0" shrinkToFit="0" vertical="center" wrapText="1"/>
    </xf>
    <xf borderId="38" fillId="2" fontId="5" numFmtId="0" xfId="0" applyAlignment="1" applyBorder="1" applyFont="1">
      <alignment readingOrder="0"/>
    </xf>
    <xf borderId="0" fillId="5" fontId="5" numFmtId="0" xfId="0" applyAlignment="1" applyFont="1">
      <alignment readingOrder="0" vertical="center"/>
    </xf>
    <xf borderId="0" fillId="2" fontId="1" numFmtId="0" xfId="0" applyAlignment="1" applyFont="1">
      <alignment shrinkToFit="0" vertical="center" wrapText="1"/>
    </xf>
    <xf borderId="38" fillId="2" fontId="5" numFmtId="0" xfId="0" applyAlignment="1" applyBorder="1" applyFont="1">
      <alignment readingOrder="0" vertical="center"/>
    </xf>
    <xf borderId="0" fillId="2" fontId="5" numFmtId="0" xfId="0" applyAlignment="1" applyFont="1">
      <alignment readingOrder="0" vertical="center"/>
    </xf>
    <xf borderId="0" fillId="5" fontId="298" numFmtId="0" xfId="0" applyAlignment="1" applyFont="1">
      <alignment readingOrder="0" shrinkToFit="0" vertical="center" wrapText="1"/>
    </xf>
    <xf borderId="0" fillId="2" fontId="299" numFmtId="0" xfId="0" applyAlignment="1" applyFont="1">
      <alignment horizontal="left" readingOrder="0" shrinkToFit="0" vertical="center" wrapText="1"/>
    </xf>
    <xf borderId="0" fillId="5" fontId="82" numFmtId="0" xfId="0" applyAlignment="1" applyFont="1">
      <alignment horizontal="left" shrinkToFit="0" vertical="center" wrapText="1"/>
    </xf>
    <xf borderId="0" fillId="5" fontId="1" numFmtId="0" xfId="0" applyAlignment="1" applyFont="1">
      <alignment horizontal="left" readingOrder="0" shrinkToFit="0" wrapText="1"/>
    </xf>
    <xf borderId="0" fillId="5" fontId="1" numFmtId="0" xfId="0" applyAlignment="1" applyFont="1">
      <alignment shrinkToFit="0" vertical="center" wrapText="1"/>
    </xf>
    <xf borderId="38" fillId="5" fontId="5" numFmtId="0" xfId="0" applyAlignment="1" applyBorder="1" applyFont="1">
      <alignment readingOrder="0"/>
    </xf>
    <xf borderId="38" fillId="5" fontId="300" numFmtId="0" xfId="0" applyAlignment="1" applyBorder="1" applyFont="1">
      <alignment shrinkToFit="0" vertical="center" wrapText="1"/>
    </xf>
    <xf borderId="0" fillId="2" fontId="155" numFmtId="0" xfId="0" applyAlignment="1" applyFont="1">
      <alignment horizontal="left" readingOrder="0" shrinkToFit="0" vertical="center" wrapText="1"/>
    </xf>
    <xf borderId="0" fillId="5" fontId="53" numFmtId="0" xfId="0" applyAlignment="1" applyFont="1">
      <alignment horizontal="left" readingOrder="0" shrinkToFit="0" vertical="center" wrapText="1"/>
    </xf>
    <xf borderId="38" fillId="2" fontId="301" numFmtId="0" xfId="0" applyAlignment="1" applyBorder="1" applyFont="1">
      <alignment shrinkToFit="0" vertical="center" wrapText="1"/>
    </xf>
    <xf borderId="0" fillId="2" fontId="40" numFmtId="0" xfId="0" applyAlignment="1" applyFont="1">
      <alignment horizontal="left" readingOrder="0" shrinkToFit="0" vertical="center" wrapText="1"/>
    </xf>
    <xf borderId="0" fillId="5" fontId="5" numFmtId="0" xfId="0" applyAlignment="1" applyFont="1">
      <alignment readingOrder="0" shrinkToFit="0" vertical="center" wrapText="1"/>
    </xf>
    <xf borderId="0" fillId="2" fontId="53" numFmtId="0" xfId="0" applyAlignment="1" applyFont="1">
      <alignment horizontal="left" readingOrder="0" shrinkToFit="0" vertical="top" wrapText="1"/>
    </xf>
    <xf borderId="0" fillId="5" fontId="1" numFmtId="0" xfId="0" applyAlignment="1" applyFont="1">
      <alignment horizontal="left" readingOrder="0" shrinkToFit="0" vertical="center" wrapText="1"/>
    </xf>
    <xf borderId="0" fillId="2" fontId="0" numFmtId="0" xfId="0" applyAlignment="1" applyFont="1">
      <alignment horizontal="left" readingOrder="0" shrinkToFit="0" vertical="center" wrapText="1"/>
    </xf>
    <xf borderId="0" fillId="2" fontId="302" numFmtId="0" xfId="0" applyAlignment="1" applyFont="1">
      <alignment readingOrder="0" shrinkToFit="0" vertical="center" wrapText="1"/>
    </xf>
    <xf borderId="38" fillId="5" fontId="303" numFmtId="0" xfId="0" applyAlignment="1" applyBorder="1" applyFont="1">
      <alignment shrinkToFit="0" vertical="center" wrapText="1"/>
    </xf>
    <xf borderId="0" fillId="2" fontId="0" numFmtId="0" xfId="0" applyAlignment="1" applyFont="1">
      <alignment readingOrder="0" shrinkToFit="0" vertical="center" wrapText="1"/>
    </xf>
    <xf borderId="0" fillId="5" fontId="43" numFmtId="0" xfId="0" applyAlignment="1" applyFont="1">
      <alignment horizontal="left" readingOrder="0" shrinkToFit="0" vertical="center" wrapText="1"/>
    </xf>
    <xf borderId="0" fillId="5" fontId="43" numFmtId="0" xfId="0" applyAlignment="1" applyFont="1">
      <alignment readingOrder="0" vertical="center"/>
    </xf>
    <xf borderId="0" fillId="5" fontId="43" numFmtId="0" xfId="0" applyAlignment="1" applyFont="1">
      <alignment vertical="center"/>
    </xf>
    <xf borderId="0" fillId="2" fontId="8" numFmtId="0" xfId="0" applyAlignment="1" applyFont="1">
      <alignment readingOrder="0" shrinkToFit="0" vertical="center" wrapText="1"/>
    </xf>
    <xf borderId="38" fillId="5" fontId="304" numFmtId="0" xfId="0" applyAlignment="1" applyBorder="1" applyFont="1">
      <alignment readingOrder="0" shrinkToFit="0" vertical="center" wrapText="1"/>
    </xf>
    <xf borderId="0" fillId="5" fontId="53" numFmtId="0" xfId="0" applyAlignment="1" applyFont="1">
      <alignment readingOrder="0" shrinkToFit="0" vertical="center" wrapText="1"/>
    </xf>
    <xf borderId="0" fillId="2" fontId="53" numFmtId="0" xfId="0" applyAlignment="1" applyFont="1">
      <alignment readingOrder="0" shrinkToFit="0" vertical="center" wrapText="1"/>
    </xf>
    <xf borderId="0" fillId="5" fontId="9" numFmtId="0" xfId="0" applyAlignment="1" applyFont="1">
      <alignment horizontal="left" readingOrder="0" shrinkToFit="0" vertical="center" wrapText="1"/>
    </xf>
    <xf borderId="38" fillId="17" fontId="305" numFmtId="0" xfId="0" applyAlignment="1" applyBorder="1" applyFont="1">
      <alignment shrinkToFit="0" vertical="center" wrapText="1"/>
    </xf>
    <xf borderId="0" fillId="17" fontId="193" numFmtId="0" xfId="0" applyAlignment="1" applyFont="1">
      <alignment readingOrder="0" shrinkToFit="0" vertical="center" wrapText="1"/>
    </xf>
    <xf borderId="0" fillId="17" fontId="306" numFmtId="0" xfId="0" applyAlignment="1" applyFont="1">
      <alignment horizontal="left" readingOrder="0" shrinkToFit="0" vertical="center" wrapText="1"/>
    </xf>
    <xf borderId="0" fillId="17" fontId="5" numFmtId="0" xfId="0" applyAlignment="1" applyFont="1">
      <alignment readingOrder="0" shrinkToFit="0" vertical="center" wrapText="1"/>
    </xf>
    <xf borderId="0" fillId="17" fontId="307" numFmtId="0" xfId="0" applyAlignment="1" applyFont="1">
      <alignment readingOrder="0" vertical="center"/>
    </xf>
    <xf borderId="0" fillId="17" fontId="5" numFmtId="0" xfId="0" applyAlignment="1" applyFont="1">
      <alignment vertical="center"/>
    </xf>
    <xf borderId="0" fillId="5" fontId="1" numFmtId="0" xfId="0" applyAlignment="1" applyFont="1">
      <alignment readingOrder="0" shrinkToFit="0" vertical="center" wrapText="1"/>
    </xf>
    <xf borderId="0" fillId="5" fontId="308" numFmtId="0" xfId="0" applyAlignment="1" applyFont="1">
      <alignment readingOrder="0" vertical="center"/>
    </xf>
    <xf borderId="0" fillId="2" fontId="1" numFmtId="0" xfId="0" applyAlignment="1" applyFont="1">
      <alignment readingOrder="0" shrinkToFit="0" vertical="center" wrapText="1"/>
    </xf>
    <xf borderId="0" fillId="2" fontId="309" numFmtId="0" xfId="0" applyAlignment="1" applyFont="1">
      <alignment readingOrder="0" shrinkToFit="0" vertical="center" wrapText="1"/>
    </xf>
    <xf borderId="0" fillId="5" fontId="1" numFmtId="0" xfId="0" applyAlignment="1" applyFont="1">
      <alignment readingOrder="0" vertical="center"/>
    </xf>
    <xf borderId="0" fillId="2" fontId="1" numFmtId="0" xfId="0" applyAlignment="1" applyFont="1">
      <alignment readingOrder="0" vertical="center"/>
    </xf>
    <xf borderId="0" fillId="5" fontId="49" numFmtId="0" xfId="0" applyAlignment="1" applyFont="1">
      <alignment readingOrder="0" shrinkToFit="0" vertical="center" wrapText="1"/>
    </xf>
    <xf borderId="0" fillId="5" fontId="1" numFmtId="10" xfId="0" applyAlignment="1" applyFont="1" applyNumberFormat="1">
      <alignment horizontal="left" readingOrder="0" shrinkToFit="0" vertical="center" wrapText="1"/>
    </xf>
    <xf borderId="0" fillId="2" fontId="49" numFmtId="0" xfId="0" applyAlignment="1" applyFont="1">
      <alignment readingOrder="0" shrinkToFit="0" vertical="center" wrapText="1"/>
    </xf>
    <xf borderId="0" fillId="2" fontId="310" numFmtId="0" xfId="0" applyAlignment="1" applyFont="1">
      <alignment readingOrder="0"/>
    </xf>
    <xf borderId="0" fillId="2" fontId="1" numFmtId="10" xfId="0" applyAlignment="1" applyFont="1" applyNumberFormat="1">
      <alignment horizontal="left" readingOrder="0" shrinkToFit="0" vertical="center" wrapText="1"/>
    </xf>
    <xf borderId="0" fillId="5" fontId="49" numFmtId="0" xfId="0" applyAlignment="1" applyFont="1">
      <alignment horizontal="left" readingOrder="0" shrinkToFit="0" vertical="center" wrapText="1"/>
    </xf>
    <xf borderId="0" fillId="2" fontId="49" numFmtId="0" xfId="0" applyAlignment="1" applyFont="1">
      <alignment readingOrder="0" shrinkToFit="0" vertical="center" wrapText="1"/>
    </xf>
    <xf borderId="0" fillId="5" fontId="49" numFmtId="0" xfId="0" applyAlignment="1" applyFont="1">
      <alignment readingOrder="0" shrinkToFit="0" vertical="center" wrapText="1"/>
    </xf>
    <xf borderId="0" fillId="2" fontId="49" numFmtId="0" xfId="0" applyAlignment="1" applyFont="1">
      <alignment horizontal="left" readingOrder="0" shrinkToFit="0" vertical="center" wrapText="1"/>
    </xf>
    <xf borderId="0" fillId="5" fontId="1" numFmtId="9" xfId="0" applyAlignment="1" applyFont="1" applyNumberFormat="1">
      <alignment horizontal="left" readingOrder="0" shrinkToFit="0" vertical="center" wrapText="1"/>
    </xf>
    <xf borderId="0" fillId="2" fontId="1" numFmtId="9" xfId="0" applyAlignment="1" applyFont="1" applyNumberFormat="1">
      <alignment horizontal="left" readingOrder="0" shrinkToFit="0" vertical="center" wrapText="1"/>
    </xf>
    <xf borderId="0" fillId="2" fontId="5" numFmtId="0" xfId="0" applyAlignment="1" applyFont="1">
      <alignment readingOrder="0" shrinkToFit="0" vertical="center" wrapText="1"/>
    </xf>
    <xf borderId="38" fillId="2" fontId="311" numFmtId="0" xfId="0" applyAlignment="1" applyBorder="1" applyFont="1">
      <alignment shrinkToFit="0" vertical="center" wrapText="1"/>
    </xf>
    <xf borderId="0" fillId="2" fontId="0" numFmtId="0" xfId="0" applyAlignment="1" applyFont="1">
      <alignment vertical="center"/>
    </xf>
    <xf borderId="0" fillId="2" fontId="0" numFmtId="0" xfId="0" applyAlignment="1" applyFont="1">
      <alignment vertical="bottom"/>
    </xf>
    <xf borderId="0" fillId="2" fontId="0" numFmtId="0" xfId="0" applyFont="1"/>
    <xf borderId="0" fillId="2" fontId="312" numFmtId="0" xfId="0" applyAlignment="1" applyFont="1">
      <alignment readingOrder="0" shrinkToFit="0" vertical="center" wrapText="1"/>
    </xf>
    <xf borderId="0" fillId="5" fontId="0" numFmtId="0" xfId="0" applyAlignment="1" applyFont="1">
      <alignment readingOrder="0" shrinkToFit="0" vertical="center" wrapText="1"/>
    </xf>
    <xf borderId="0" fillId="5" fontId="0" numFmtId="0" xfId="0" applyAlignment="1" applyFont="1">
      <alignment vertical="bottom"/>
    </xf>
    <xf borderId="0" fillId="5" fontId="0" numFmtId="0" xfId="0" applyFont="1"/>
    <xf borderId="0" fillId="2" fontId="10" numFmtId="0" xfId="0" applyAlignment="1" applyFont="1">
      <alignment readingOrder="0" shrinkToFit="0" vertical="center" wrapText="1"/>
    </xf>
    <xf borderId="0" fillId="2" fontId="43" numFmtId="0" xfId="0" applyAlignment="1" applyFont="1">
      <alignment readingOrder="0" shrinkToFit="0" vertical="center" wrapText="1"/>
    </xf>
    <xf borderId="0" fillId="2" fontId="42" numFmtId="0" xfId="0" applyAlignment="1" applyFont="1">
      <alignment readingOrder="0" shrinkToFit="0" vertical="center" wrapText="1"/>
    </xf>
    <xf borderId="38" fillId="5" fontId="1" numFmtId="0" xfId="0" applyBorder="1" applyFont="1"/>
    <xf borderId="38" fillId="5" fontId="313" numFmtId="167" xfId="0" applyAlignment="1" applyBorder="1" applyFont="1" applyNumberFormat="1">
      <alignment readingOrder="0" shrinkToFit="0" vertical="center" wrapText="1"/>
    </xf>
    <xf borderId="0" fillId="5" fontId="5" numFmtId="0" xfId="0" applyAlignment="1" applyFont="1">
      <alignment readingOrder="0" shrinkToFit="0" vertical="bottom" wrapText="1"/>
    </xf>
    <xf borderId="38" fillId="2" fontId="314" numFmtId="167" xfId="0" applyAlignment="1" applyBorder="1" applyFont="1" applyNumberFormat="1">
      <alignment readingOrder="0" shrinkToFit="0" vertical="center" wrapText="1"/>
    </xf>
    <xf borderId="0" fillId="2" fontId="5" numFmtId="0" xfId="0" applyAlignment="1" applyFont="1">
      <alignment readingOrder="0" vertical="bottom"/>
    </xf>
    <xf borderId="0" fillId="5" fontId="1" numFmtId="0" xfId="0" applyAlignment="1" applyFont="1">
      <alignment vertical="center"/>
    </xf>
    <xf borderId="0" fillId="5" fontId="315" numFmtId="0" xfId="0" applyAlignment="1" applyFont="1">
      <alignment horizontal="left" readingOrder="0" shrinkToFit="0" vertical="center" wrapText="1"/>
    </xf>
    <xf borderId="0" fillId="5" fontId="5" numFmtId="0" xfId="0" applyAlignment="1" applyFont="1">
      <alignment readingOrder="0"/>
    </xf>
    <xf borderId="0" fillId="5" fontId="5" numFmtId="0" xfId="0" applyAlignment="1" applyFont="1">
      <alignment horizontal="left" readingOrder="0" shrinkToFit="0" vertical="center" wrapText="1"/>
    </xf>
    <xf borderId="0" fillId="2" fontId="5" numFmtId="0" xfId="0" applyAlignment="1" applyFont="1">
      <alignment horizontal="left" readingOrder="0" shrinkToFit="0" vertical="center" wrapText="1"/>
    </xf>
    <xf borderId="0" fillId="2" fontId="1" numFmtId="0" xfId="0" applyAlignment="1" applyFont="1">
      <alignment horizontal="left"/>
    </xf>
    <xf borderId="0" fillId="5" fontId="5" numFmtId="0" xfId="0" applyAlignment="1" applyFont="1">
      <alignment horizontal="left" shrinkToFit="0" wrapText="1"/>
    </xf>
    <xf borderId="0" fillId="2" fontId="5" numFmtId="0" xfId="0" applyAlignment="1" applyFont="1">
      <alignment horizontal="left" shrinkToFit="0" wrapText="1"/>
    </xf>
    <xf borderId="0" fillId="2" fontId="42" numFmtId="0" xfId="0" applyAlignment="1" applyFont="1">
      <alignment horizontal="left" readingOrder="0" shrinkToFit="0" vertical="center" wrapText="1"/>
    </xf>
    <xf borderId="0" fillId="5" fontId="5" numFmtId="0" xfId="0" applyAlignment="1" applyFont="1">
      <alignment horizontal="left" readingOrder="0" shrinkToFit="0" vertical="bottom" wrapText="1"/>
    </xf>
    <xf borderId="0" fillId="2" fontId="316" numFmtId="0" xfId="0" applyAlignment="1" applyFont="1">
      <alignment readingOrder="0" vertical="center"/>
    </xf>
    <xf borderId="0" fillId="5" fontId="9" numFmtId="0" xfId="0" applyAlignment="1" applyFont="1">
      <alignment readingOrder="0" shrinkToFit="0" vertical="center" wrapText="1"/>
    </xf>
    <xf borderId="0" fillId="2" fontId="9" numFmtId="0" xfId="0" applyAlignment="1" applyFont="1">
      <alignment readingOrder="0" shrinkToFit="0" vertical="center" wrapText="1"/>
    </xf>
    <xf borderId="0" fillId="5" fontId="317" numFmtId="0" xfId="0" applyAlignment="1" applyFont="1">
      <alignment readingOrder="0" vertical="center"/>
    </xf>
    <xf borderId="0" fillId="5" fontId="53" numFmtId="0" xfId="0" applyAlignment="1" applyFont="1">
      <alignment readingOrder="0" shrinkToFit="0" vertical="center" wrapText="1"/>
    </xf>
    <xf borderId="38" fillId="2" fontId="318" numFmtId="0" xfId="0" applyAlignment="1" applyBorder="1" applyFont="1">
      <alignment readingOrder="0" shrinkToFit="0" vertical="center" wrapText="1"/>
    </xf>
    <xf borderId="0" fillId="2" fontId="10" numFmtId="0" xfId="0" applyAlignment="1" applyFont="1">
      <alignment horizontal="left" readingOrder="0" shrinkToFit="0" vertical="center" wrapText="1"/>
    </xf>
    <xf borderId="0" fillId="2" fontId="54" numFmtId="0" xfId="0" applyAlignment="1" applyFont="1">
      <alignment readingOrder="0" shrinkToFit="0" vertical="center" wrapText="1"/>
    </xf>
    <xf borderId="0" fillId="2" fontId="5" numFmtId="0" xfId="0" applyAlignment="1" applyFont="1">
      <alignment readingOrder="0"/>
    </xf>
    <xf borderId="0" fillId="2" fontId="5" numFmtId="0" xfId="0" applyAlignment="1" applyFont="1">
      <alignment readingOrder="0" shrinkToFit="0" vertical="center" wrapText="1"/>
    </xf>
    <xf borderId="0" fillId="5" fontId="5" numFmtId="0" xfId="0" applyAlignment="1" applyFont="1">
      <alignment readingOrder="0" shrinkToFit="0" vertical="center" wrapText="1"/>
    </xf>
    <xf borderId="0" fillId="2" fontId="42" numFmtId="0" xfId="0" applyAlignment="1" applyFont="1">
      <alignment readingOrder="0" shrinkToFit="0" vertical="center" wrapText="1"/>
    </xf>
    <xf borderId="0" fillId="5" fontId="42" numFmtId="0" xfId="0" applyAlignment="1" applyFont="1">
      <alignment readingOrder="0" shrinkToFit="0" vertical="center" wrapText="1"/>
    </xf>
    <xf borderId="0" fillId="2" fontId="319" numFmtId="0" xfId="0" applyAlignment="1" applyFont="1">
      <alignment readingOrder="0" shrinkToFit="0" vertical="center" wrapText="1"/>
    </xf>
    <xf borderId="38" fillId="5" fontId="320" numFmtId="167" xfId="0" applyAlignment="1" applyBorder="1" applyFont="1" applyNumberFormat="1">
      <alignment shrinkToFit="0" vertical="center" wrapText="1"/>
    </xf>
    <xf borderId="0" fillId="5" fontId="42" numFmtId="0" xfId="0" applyAlignment="1" applyFont="1">
      <alignment readingOrder="0" shrinkToFit="0" vertical="center" wrapText="1"/>
    </xf>
    <xf borderId="38" fillId="2" fontId="5" numFmtId="167" xfId="0" applyAlignment="1" applyBorder="1" applyFont="1" applyNumberFormat="1">
      <alignment vertical="center"/>
    </xf>
    <xf borderId="0" fillId="2" fontId="42" numFmtId="0" xfId="0" applyAlignment="1" applyFont="1">
      <alignment shrinkToFit="0" vertical="center" wrapText="1"/>
    </xf>
    <xf borderId="0" fillId="2" fontId="9" numFmtId="0" xfId="0" applyAlignment="1" applyFont="1">
      <alignment shrinkToFit="0" vertical="center" wrapText="1"/>
    </xf>
    <xf borderId="38" fillId="5" fontId="5" numFmtId="167" xfId="0" applyAlignment="1" applyBorder="1" applyFont="1" applyNumberFormat="1">
      <alignment vertical="center"/>
    </xf>
    <xf borderId="0" fillId="2" fontId="5" numFmtId="0" xfId="0" applyAlignment="1" applyFont="1">
      <alignment shrinkToFit="0" vertical="center" wrapText="1"/>
    </xf>
    <xf borderId="0" fillId="5" fontId="5" numFmtId="0" xfId="0" applyAlignment="1" applyFont="1">
      <alignment shrinkToFit="0" vertical="center" wrapText="1"/>
    </xf>
    <xf borderId="38" fillId="2" fontId="321" numFmtId="167" xfId="0" applyAlignment="1" applyBorder="1" applyFont="1" applyNumberFormat="1">
      <alignment shrinkToFit="0" vertical="center" wrapText="1"/>
    </xf>
    <xf borderId="0" fillId="5" fontId="5" numFmtId="0" xfId="0" applyAlignment="1" applyFont="1">
      <alignment horizontal="left" shrinkToFit="0" vertical="center" wrapText="1"/>
    </xf>
    <xf borderId="0" fillId="2" fontId="58" numFmtId="0" xfId="0" applyAlignment="1" applyFont="1">
      <alignment shrinkToFit="0" vertical="center" wrapText="1"/>
    </xf>
    <xf borderId="0" fillId="2" fontId="9" numFmtId="0" xfId="0" applyAlignment="1" applyFont="1">
      <alignment shrinkToFit="0" wrapText="1"/>
    </xf>
    <xf borderId="0" fillId="2" fontId="322" numFmtId="0" xfId="0" applyAlignment="1" applyFont="1">
      <alignment shrinkToFit="0" vertical="center" wrapText="1"/>
    </xf>
    <xf borderId="0" fillId="5" fontId="5" numFmtId="0" xfId="0" applyAlignment="1" applyFont="1">
      <alignment shrinkToFit="0" vertical="center" wrapText="1"/>
    </xf>
    <xf borderId="0" fillId="2" fontId="5" numFmtId="0" xfId="0" applyAlignment="1" applyFont="1">
      <alignment shrinkToFit="0" vertical="center" wrapText="1"/>
    </xf>
    <xf borderId="0" fillId="5" fontId="9" numFmtId="0" xfId="0" applyAlignment="1" applyFont="1">
      <alignment shrinkToFit="0" vertical="bottom" wrapText="1"/>
    </xf>
    <xf borderId="0" fillId="5" fontId="9" numFmtId="0" xfId="0" applyAlignment="1" applyFont="1">
      <alignment shrinkToFit="0" vertical="center" wrapText="1"/>
    </xf>
    <xf borderId="0" fillId="5" fontId="9" numFmtId="0" xfId="0" applyAlignment="1" applyFont="1">
      <alignment shrinkToFit="0" wrapText="1"/>
    </xf>
    <xf borderId="0" fillId="5" fontId="5" numFmtId="0" xfId="0" applyAlignment="1" applyFont="1">
      <alignment shrinkToFit="0" wrapText="1"/>
    </xf>
    <xf borderId="0" fillId="5" fontId="40" numFmtId="0" xfId="0" applyAlignment="1" applyFont="1">
      <alignment shrinkToFit="0" vertical="center" wrapText="1"/>
    </xf>
    <xf quotePrefix="1" borderId="0" fillId="2" fontId="9" numFmtId="0" xfId="0" applyAlignment="1" applyFont="1">
      <alignment shrinkToFit="0" vertical="center" wrapText="1"/>
    </xf>
    <xf borderId="0" fillId="5" fontId="5" numFmtId="0" xfId="0" applyAlignment="1" applyFont="1">
      <alignment shrinkToFit="0" wrapText="1"/>
    </xf>
    <xf borderId="0" fillId="5" fontId="323" numFmtId="0" xfId="0" applyAlignment="1" applyFont="1">
      <alignment shrinkToFit="0" wrapText="1"/>
    </xf>
    <xf borderId="0" fillId="5" fontId="324" numFmtId="0" xfId="0" applyAlignment="1" applyFont="1">
      <alignment shrinkToFit="0" vertical="center" wrapText="1"/>
    </xf>
    <xf borderId="0" fillId="2" fontId="325" numFmtId="0" xfId="0" applyAlignment="1" applyFont="1">
      <alignment shrinkToFit="0" vertical="center" wrapText="1"/>
    </xf>
    <xf borderId="0" fillId="5" fontId="10" numFmtId="0" xfId="0" applyAlignment="1" applyFont="1">
      <alignment shrinkToFit="0" vertical="center" wrapText="1"/>
    </xf>
    <xf borderId="0" fillId="2" fontId="10" numFmtId="0" xfId="0" applyAlignment="1" applyFont="1">
      <alignment shrinkToFit="0" vertical="center" wrapText="1"/>
    </xf>
    <xf borderId="38" fillId="5" fontId="9" numFmtId="167" xfId="0" applyAlignment="1" applyBorder="1" applyFont="1" applyNumberFormat="1">
      <alignment shrinkToFit="0" vertical="center" wrapText="1"/>
    </xf>
    <xf borderId="38" fillId="2" fontId="9" numFmtId="167" xfId="0" applyAlignment="1" applyBorder="1" applyFont="1" applyNumberFormat="1">
      <alignment shrinkToFit="0" vertical="center" wrapText="1"/>
    </xf>
    <xf borderId="0" fillId="2" fontId="4" numFmtId="0" xfId="0" applyAlignment="1" applyFont="1">
      <alignment shrinkToFit="0" vertical="center" wrapText="1"/>
    </xf>
    <xf borderId="0" fillId="2" fontId="326" numFmtId="0" xfId="0" applyAlignment="1" applyFont="1">
      <alignment shrinkToFit="0" vertical="center" wrapText="1"/>
    </xf>
    <xf borderId="39" fillId="5" fontId="5" numFmtId="0" xfId="0" applyAlignment="1" applyBorder="1" applyFont="1">
      <alignment shrinkToFit="0" vertical="center" wrapText="1"/>
    </xf>
    <xf borderId="0" fillId="2" fontId="327" numFmtId="0" xfId="0" applyAlignment="1" applyFont="1">
      <alignment shrinkToFit="0" vertical="center" wrapText="1"/>
    </xf>
    <xf borderId="0" fillId="2" fontId="5" numFmtId="0" xfId="0" applyAlignment="1" applyFont="1">
      <alignment shrinkToFit="0" wrapText="1"/>
    </xf>
    <xf borderId="0" fillId="5" fontId="328" numFmtId="0" xfId="0" applyAlignment="1" applyFont="1">
      <alignment shrinkToFit="0" vertical="center" wrapText="1"/>
    </xf>
    <xf borderId="0" fillId="5" fontId="58" numFmtId="0" xfId="0" applyAlignment="1" applyFont="1">
      <alignment shrinkToFit="0" vertical="center" wrapText="1"/>
    </xf>
    <xf borderId="0" fillId="5" fontId="5" numFmtId="0" xfId="0" applyAlignment="1" applyFont="1">
      <alignment shrinkToFit="0" vertical="top" wrapText="1"/>
    </xf>
    <xf borderId="0" fillId="5" fontId="9" numFmtId="0" xfId="0" applyAlignment="1" applyFont="1">
      <alignment shrinkToFit="0" vertical="top" wrapText="1"/>
    </xf>
    <xf borderId="0" fillId="5" fontId="5" numFmtId="0" xfId="0" applyAlignment="1" applyFont="1">
      <alignment shrinkToFit="0" vertical="top" wrapText="1"/>
    </xf>
    <xf borderId="0" fillId="2" fontId="4" numFmtId="0" xfId="0" applyAlignment="1" applyFont="1">
      <alignment shrinkToFit="0" vertical="center" wrapText="1"/>
    </xf>
    <xf borderId="0" fillId="2" fontId="9" numFmtId="0" xfId="0" applyAlignment="1" applyFont="1">
      <alignment shrinkToFit="0" vertical="bottom" wrapText="1"/>
    </xf>
    <xf borderId="38" fillId="5" fontId="5" numFmtId="167" xfId="0" applyAlignment="1" applyBorder="1" applyFont="1" applyNumberFormat="1">
      <alignment shrinkToFit="0" vertical="center" wrapText="1"/>
    </xf>
    <xf borderId="38" fillId="2" fontId="5" numFmtId="167" xfId="0" applyAlignment="1" applyBorder="1" applyFont="1" applyNumberFormat="1">
      <alignment shrinkToFit="0" vertical="center" wrapText="1"/>
    </xf>
    <xf borderId="0" fillId="2" fontId="5" numFmtId="0" xfId="0" applyAlignment="1" applyFont="1">
      <alignment shrinkToFit="0" wrapText="1"/>
    </xf>
    <xf borderId="0" fillId="2" fontId="184" numFmtId="0" xfId="0" applyAlignment="1" applyFont="1">
      <alignment horizontal="left" shrinkToFit="0" vertical="center" wrapText="1"/>
    </xf>
    <xf borderId="0" fillId="2" fontId="36" numFmtId="0" xfId="0" applyAlignment="1" applyFont="1">
      <alignment shrinkToFit="0" vertical="center" wrapText="1"/>
    </xf>
    <xf borderId="0" fillId="5" fontId="329" numFmtId="0" xfId="0" applyAlignment="1" applyFont="1">
      <alignment shrinkToFit="0" vertical="center" wrapText="1"/>
    </xf>
    <xf borderId="0" fillId="5" fontId="4" numFmtId="0" xfId="0" applyAlignment="1" applyFont="1">
      <alignment shrinkToFit="0" vertical="center" wrapText="1"/>
    </xf>
    <xf borderId="0" fillId="2" fontId="4" numFmtId="0" xfId="0" applyAlignment="1" applyFont="1">
      <alignment shrinkToFit="0" wrapText="1"/>
    </xf>
    <xf borderId="0" fillId="5" fontId="5" numFmtId="0" xfId="0" applyAlignment="1" applyFont="1">
      <alignment vertical="center"/>
    </xf>
    <xf borderId="38" fillId="5" fontId="5" numFmtId="169" xfId="0" applyAlignment="1" applyBorder="1" applyFont="1" applyNumberFormat="1">
      <alignment shrinkToFit="0" vertical="center" wrapText="1"/>
    </xf>
    <xf borderId="38" fillId="2" fontId="5" numFmtId="169" xfId="0" applyAlignment="1" applyBorder="1" applyFont="1" applyNumberFormat="1">
      <alignment shrinkToFit="0" vertical="center" wrapText="1"/>
    </xf>
    <xf borderId="38" fillId="2" fontId="5" numFmtId="169" xfId="0" applyAlignment="1" applyBorder="1" applyFont="1" applyNumberFormat="1">
      <alignment vertical="center"/>
    </xf>
    <xf borderId="0" fillId="2" fontId="4" numFmtId="0" xfId="0" applyAlignment="1" applyFont="1">
      <alignment shrinkToFit="0" vertical="bottom" wrapText="1"/>
    </xf>
    <xf borderId="0" fillId="5" fontId="330" numFmtId="0" xfId="0" applyAlignment="1" applyFont="1">
      <alignment shrinkToFit="0" vertical="center" wrapText="1"/>
    </xf>
    <xf borderId="0" fillId="5" fontId="5" numFmtId="0" xfId="0" applyAlignment="1" applyFont="1">
      <alignment shrinkToFit="0" vertical="bottom" wrapText="1"/>
    </xf>
    <xf borderId="38" fillId="5" fontId="5" numFmtId="0" xfId="0" applyAlignment="1" applyBorder="1" applyFont="1">
      <alignment vertical="center"/>
    </xf>
    <xf borderId="0" fillId="2" fontId="5" numFmtId="0" xfId="0" applyAlignment="1" applyFont="1">
      <alignment shrinkToFit="0" vertical="bottom" wrapText="1"/>
    </xf>
    <xf borderId="38" fillId="5" fontId="5" numFmtId="0" xfId="0" applyAlignment="1" applyBorder="1" applyFont="1">
      <alignment shrinkToFit="0" vertical="center" wrapText="1"/>
    </xf>
    <xf borderId="38" fillId="2" fontId="5" numFmtId="0" xfId="0" applyAlignment="1" applyBorder="1" applyFont="1">
      <alignment vertical="center"/>
    </xf>
    <xf borderId="0" fillId="2" fontId="58" numFmtId="0" xfId="0" applyAlignment="1" applyFont="1">
      <alignment shrinkToFit="0" vertical="bottom" wrapText="1"/>
    </xf>
    <xf borderId="0" fillId="5" fontId="5" numFmtId="0" xfId="0" applyAlignment="1" applyFont="1">
      <alignment vertical="bottom"/>
    </xf>
    <xf borderId="38" fillId="2" fontId="5" numFmtId="0" xfId="0" applyAlignment="1" applyBorder="1" applyFont="1">
      <alignment shrinkToFit="0" vertical="center" wrapText="1"/>
    </xf>
    <xf borderId="0" fillId="5" fontId="4" numFmtId="0" xfId="0" applyAlignment="1" applyFont="1">
      <alignment shrinkToFit="0" wrapText="1"/>
    </xf>
    <xf borderId="0" fillId="2" fontId="188" numFmtId="0" xfId="0" applyAlignment="1" applyFont="1">
      <alignment shrinkToFit="0" vertical="center" wrapText="1"/>
    </xf>
    <xf borderId="0" fillId="5" fontId="188" numFmtId="0" xfId="0" applyAlignment="1" applyFont="1">
      <alignment shrinkToFit="0" vertical="center" wrapText="1"/>
    </xf>
    <xf borderId="0" fillId="5" fontId="189" numFmtId="0" xfId="0" applyAlignment="1" applyFont="1">
      <alignment readingOrder="0" shrinkToFit="0" vertical="center" wrapText="1"/>
    </xf>
    <xf borderId="0" fillId="5" fontId="5" numFmtId="0" xfId="0" applyAlignment="1" applyFont="1">
      <alignment readingOrder="0" shrinkToFit="0" vertical="bottom" wrapText="1"/>
    </xf>
    <xf borderId="0" fillId="5" fontId="189" numFmtId="0" xfId="0" applyAlignment="1" applyFont="1">
      <alignment shrinkToFit="0" vertical="center" wrapText="1"/>
    </xf>
    <xf borderId="38" fillId="2" fontId="331" numFmtId="0" xfId="0" applyAlignment="1" applyBorder="1" applyFont="1">
      <alignment horizontal="left" readingOrder="0" shrinkToFit="0" vertical="center" wrapText="1"/>
    </xf>
    <xf borderId="0" fillId="2" fontId="332" numFmtId="0" xfId="0" applyAlignment="1" applyFont="1">
      <alignment horizontal="left" readingOrder="0" shrinkToFit="0" vertical="center" wrapText="1"/>
    </xf>
    <xf borderId="38" fillId="5" fontId="333" numFmtId="0" xfId="0" applyAlignment="1" applyBorder="1" applyFont="1">
      <alignment horizontal="left" readingOrder="0" shrinkToFit="0" vertical="center" wrapText="1"/>
    </xf>
    <xf borderId="0" fillId="5" fontId="334" numFmtId="0" xfId="0" applyAlignment="1" applyFont="1">
      <alignment horizontal="left" readingOrder="0" shrinkToFit="0" vertical="center" wrapText="1"/>
    </xf>
    <xf borderId="38" fillId="0" fontId="139" numFmtId="0" xfId="0" applyAlignment="1" applyBorder="1" applyFont="1">
      <alignment horizontal="left" shrinkToFit="0" vertical="center" wrapText="1"/>
    </xf>
    <xf borderId="0" fillId="0" fontId="35" numFmtId="0" xfId="0" applyAlignment="1" applyFont="1">
      <alignment horizontal="left" shrinkToFit="0" vertical="center" wrapText="1"/>
    </xf>
    <xf borderId="0" fillId="0" fontId="43" numFmtId="0" xfId="0" applyAlignment="1" applyFont="1">
      <alignment horizontal="left" shrinkToFit="0" vertical="center" wrapText="1"/>
    </xf>
    <xf borderId="0" fillId="0" fontId="18" numFmtId="0" xfId="0" applyAlignment="1" applyFont="1">
      <alignment horizontal="left" readingOrder="0" shrinkToFit="0" vertical="center" wrapText="1"/>
    </xf>
    <xf borderId="0" fillId="0" fontId="43" numFmtId="0" xfId="0" applyAlignment="1" applyFont="1">
      <alignment horizontal="left" readingOrder="0" shrinkToFit="0" vertical="center" wrapText="1"/>
    </xf>
    <xf borderId="0" fillId="0" fontId="184" numFmtId="0" xfId="0" applyAlignment="1" applyFont="1">
      <alignment horizontal="left" readingOrder="0" shrinkToFit="0" vertical="center" wrapText="1"/>
    </xf>
    <xf borderId="0" fillId="0" fontId="35" numFmtId="0" xfId="0" applyAlignment="1" applyFont="1">
      <alignment horizontal="left" readingOrder="0" shrinkToFit="0" vertical="center" wrapText="1"/>
    </xf>
    <xf borderId="0" fillId="0" fontId="8" numFmtId="0" xfId="0" applyAlignment="1" applyFont="1">
      <alignment vertical="center"/>
    </xf>
    <xf borderId="0" fillId="24" fontId="1" numFmtId="0" xfId="0" applyAlignment="1" applyFont="1">
      <alignment horizontal="center" readingOrder="0" shrinkToFit="0" vertical="top" wrapText="1"/>
    </xf>
    <xf borderId="0" fillId="24" fontId="1" numFmtId="0" xfId="0" applyAlignment="1" applyFont="1">
      <alignment horizontal="center"/>
    </xf>
    <xf borderId="0" fillId="24" fontId="1" numFmtId="0" xfId="0" applyAlignment="1" applyFont="1">
      <alignment horizontal="center"/>
    </xf>
    <xf borderId="0" fillId="24" fontId="1" numFmtId="172" xfId="0" applyAlignment="1" applyFont="1" applyNumberFormat="1">
      <alignment horizontal="center"/>
    </xf>
    <xf borderId="0" fillId="24" fontId="1" numFmtId="0" xfId="0" applyAlignment="1" applyFont="1">
      <alignment horizontal="center" readingOrder="0"/>
    </xf>
    <xf borderId="0" fillId="0" fontId="1" numFmtId="182" xfId="0" applyFont="1" applyNumberFormat="1"/>
    <xf borderId="0" fillId="24" fontId="1" numFmtId="0" xfId="0" applyAlignment="1" applyFont="1">
      <alignment horizontal="center" shrinkToFit="0" vertical="top" wrapText="1"/>
    </xf>
    <xf borderId="0" fillId="22" fontId="335" numFmtId="0" xfId="0" applyAlignment="1" applyFont="1">
      <alignment horizontal="center" readingOrder="0" shrinkToFit="0" vertical="center" wrapText="1"/>
    </xf>
    <xf borderId="0" fillId="22" fontId="1" numFmtId="0" xfId="0" applyFont="1"/>
    <xf borderId="0" fillId="53" fontId="249" numFmtId="0" xfId="0" applyFont="1"/>
    <xf borderId="22" fillId="53" fontId="251" numFmtId="0" xfId="0" applyAlignment="1" applyBorder="1" applyFont="1">
      <alignment readingOrder="0"/>
    </xf>
    <xf borderId="0" fillId="53" fontId="336" numFmtId="0" xfId="0" applyAlignment="1" applyFont="1">
      <alignment readingOrder="0"/>
    </xf>
    <xf borderId="0" fillId="53" fontId="251" numFmtId="0" xfId="0" applyAlignment="1" applyFont="1">
      <alignment readingOrder="0"/>
    </xf>
    <xf borderId="6" fillId="53" fontId="251" numFmtId="0" xfId="0" applyAlignment="1" applyBorder="1" applyFont="1">
      <alignment readingOrder="0"/>
    </xf>
    <xf borderId="6" fillId="53" fontId="249" numFmtId="0" xfId="0" applyAlignment="1" applyBorder="1" applyFont="1">
      <alignment readingOrder="0"/>
    </xf>
    <xf borderId="0" fillId="6" fontId="1" numFmtId="0" xfId="0" applyAlignment="1" applyFont="1">
      <alignment horizontal="center" readingOrder="0" vertical="center"/>
    </xf>
    <xf borderId="0" fillId="6" fontId="8" numFmtId="0" xfId="0" applyAlignment="1" applyFont="1">
      <alignment horizontal="center" readingOrder="0" shrinkToFit="0" wrapText="1"/>
    </xf>
    <xf borderId="22" fillId="6" fontId="8" numFmtId="0" xfId="0" applyAlignment="1" applyBorder="1" applyFont="1">
      <alignment readingOrder="0" shrinkToFit="0" wrapText="1"/>
    </xf>
    <xf borderId="0" fillId="6" fontId="8" numFmtId="0" xfId="0" applyAlignment="1" applyFont="1">
      <alignment readingOrder="0" shrinkToFit="0" wrapText="1"/>
    </xf>
    <xf borderId="6" fillId="6" fontId="8" numFmtId="0" xfId="0" applyAlignment="1" applyBorder="1" applyFont="1">
      <alignment readingOrder="0" shrinkToFit="0" wrapText="1"/>
    </xf>
    <xf borderId="0" fillId="0" fontId="215" numFmtId="0" xfId="0" applyAlignment="1" applyFont="1">
      <alignment horizontal="center" readingOrder="0" shrinkToFit="0" vertical="center" wrapText="1"/>
    </xf>
    <xf borderId="0" fillId="0" fontId="1" numFmtId="0" xfId="0" applyAlignment="1" applyFont="1">
      <alignment horizontal="center" vertical="center"/>
    </xf>
    <xf borderId="22" fillId="0" fontId="49" numFmtId="0" xfId="0" applyAlignment="1" applyBorder="1" applyFont="1">
      <alignment shrinkToFit="0" vertical="center" wrapText="1"/>
    </xf>
    <xf borderId="0" fillId="0" fontId="49" numFmtId="0" xfId="0" applyAlignment="1" applyFont="1">
      <alignment shrinkToFit="0" vertical="center" wrapText="1"/>
    </xf>
    <xf borderId="6" fillId="0" fontId="49" numFmtId="0" xfId="0" applyAlignment="1" applyBorder="1" applyFont="1">
      <alignment shrinkToFit="0" vertical="center" wrapText="1"/>
    </xf>
    <xf borderId="0" fillId="21" fontId="215" numFmtId="0" xfId="0" applyAlignment="1" applyFont="1">
      <alignment horizontal="center" readingOrder="0" shrinkToFit="0" vertical="center" wrapText="1"/>
    </xf>
    <xf borderId="0" fillId="21" fontId="1" numFmtId="0" xfId="0" applyAlignment="1" applyFont="1">
      <alignment horizontal="center" vertical="center"/>
    </xf>
    <xf borderId="22" fillId="21" fontId="49" numFmtId="0" xfId="0" applyAlignment="1" applyBorder="1" applyFont="1">
      <alignment shrinkToFit="0" vertical="center" wrapText="1"/>
    </xf>
    <xf borderId="0" fillId="21" fontId="49" numFmtId="0" xfId="0" applyAlignment="1" applyFont="1">
      <alignment shrinkToFit="0" vertical="center" wrapText="1"/>
    </xf>
    <xf borderId="6" fillId="21" fontId="49" numFmtId="0" xfId="0" applyAlignment="1" applyBorder="1" applyFont="1">
      <alignment shrinkToFit="0" vertical="center" wrapText="1"/>
    </xf>
    <xf borderId="0" fillId="21" fontId="1" numFmtId="0" xfId="0" applyAlignment="1" applyFont="1">
      <alignment vertical="center"/>
    </xf>
    <xf borderId="1" fillId="0" fontId="215" numFmtId="0" xfId="0" applyAlignment="1" applyBorder="1" applyFont="1">
      <alignment horizontal="center" readingOrder="0" shrinkToFit="0" vertical="center" wrapText="1"/>
    </xf>
    <xf borderId="1" fillId="0" fontId="1" numFmtId="0" xfId="0" applyAlignment="1" applyBorder="1" applyFont="1">
      <alignment horizontal="center" vertical="center"/>
    </xf>
    <xf borderId="23" fillId="0" fontId="49" numFmtId="0" xfId="0" applyAlignment="1" applyBorder="1" applyFont="1">
      <alignment shrinkToFit="0" vertical="center" wrapText="1"/>
    </xf>
    <xf borderId="1" fillId="0" fontId="49" numFmtId="0" xfId="0" applyAlignment="1" applyBorder="1" applyFont="1">
      <alignment shrinkToFit="0" vertical="center" wrapText="1"/>
    </xf>
    <xf borderId="5" fillId="0" fontId="49" numFmtId="0" xfId="0" applyAlignment="1" applyBorder="1" applyFont="1">
      <alignment shrinkToFit="0" vertical="center" wrapText="1"/>
    </xf>
    <xf borderId="1" fillId="0" fontId="1" numFmtId="0" xfId="0" applyAlignment="1" applyBorder="1" applyFont="1">
      <alignment vertical="center"/>
    </xf>
    <xf borderId="0" fillId="22" fontId="337" numFmtId="0" xfId="0" applyAlignment="1" applyFont="1">
      <alignment horizontal="center" readingOrder="0" shrinkToFit="0" vertical="center" wrapText="1"/>
    </xf>
    <xf borderId="22" fillId="6" fontId="8" numFmtId="0" xfId="0" applyAlignment="1" applyBorder="1" applyFont="1">
      <alignment readingOrder="0"/>
    </xf>
    <xf borderId="0" fillId="6" fontId="8" numFmtId="0" xfId="0" applyAlignment="1" applyFont="1">
      <alignment readingOrder="0"/>
    </xf>
    <xf borderId="6" fillId="6" fontId="8" numFmtId="0" xfId="0" applyAlignment="1" applyBorder="1" applyFont="1">
      <alignment readingOrder="0"/>
    </xf>
    <xf borderId="5" fillId="0" fontId="49" numFmtId="0" xfId="0" applyAlignment="1" applyBorder="1" applyFont="1">
      <alignment readingOrder="0" shrinkToFit="0" vertical="center" wrapText="1"/>
    </xf>
    <xf borderId="23" fillId="0" fontId="49" numFmtId="0" xfId="0" applyAlignment="1" applyBorder="1" applyFont="1">
      <alignment horizontal="left" shrinkToFit="0" vertical="center" wrapText="1"/>
    </xf>
    <xf borderId="22" fillId="21" fontId="49" numFmtId="0" xfId="0" applyAlignment="1" applyBorder="1" applyFont="1">
      <alignment readingOrder="0" shrinkToFit="0" vertical="center" wrapText="1"/>
    </xf>
    <xf borderId="0" fillId="22" fontId="1" numFmtId="0" xfId="0" applyAlignment="1" applyFont="1">
      <alignment readingOrder="0"/>
    </xf>
    <xf borderId="2" fillId="0" fontId="1" numFmtId="0" xfId="0" applyAlignment="1" applyBorder="1" applyFont="1">
      <alignment readingOrder="0" shrinkToFit="0" vertical="center" wrapText="1"/>
    </xf>
    <xf borderId="2" fillId="0" fontId="1" numFmtId="0" xfId="0" applyAlignment="1" applyBorder="1" applyFont="1">
      <alignment readingOrder="0" vertical="center"/>
    </xf>
    <xf borderId="2" fillId="0" fontId="1" numFmtId="0" xfId="0" applyAlignment="1" applyBorder="1" applyFont="1">
      <alignment vertical="center"/>
    </xf>
    <xf borderId="28" fillId="0" fontId="1" numFmtId="0" xfId="0" applyAlignment="1" applyBorder="1" applyFont="1">
      <alignment readingOrder="0" shrinkToFit="0" vertical="center" wrapText="1"/>
    </xf>
    <xf borderId="28" fillId="0" fontId="1" numFmtId="0" xfId="0" applyAlignment="1" applyBorder="1" applyFont="1">
      <alignment vertical="center"/>
    </xf>
    <xf borderId="28" fillId="0" fontId="1" numFmtId="0" xfId="0" applyAlignment="1" applyBorder="1" applyFont="1">
      <alignment readingOrder="0" vertical="center"/>
    </xf>
    <xf borderId="2" fillId="2" fontId="9" numFmtId="0" xfId="0" applyAlignment="1" applyBorder="1" applyFont="1">
      <alignment horizontal="left" shrinkToFit="0" vertical="center" wrapText="1"/>
    </xf>
    <xf borderId="2" fillId="0" fontId="1" numFmtId="0" xfId="0" applyAlignment="1" applyBorder="1" applyFont="1">
      <alignment vertical="center"/>
    </xf>
    <xf borderId="2" fillId="0" fontId="1" numFmtId="0" xfId="0" applyAlignment="1" applyBorder="1" applyFont="1">
      <alignment readingOrder="0" vertical="center"/>
    </xf>
    <xf borderId="2" fillId="58" fontId="58" numFmtId="0" xfId="0" applyAlignment="1" applyBorder="1" applyFill="1" applyFont="1">
      <alignment horizontal="left" readingOrder="0" shrinkToFit="0" vertical="center" wrapText="1"/>
    </xf>
    <xf borderId="2" fillId="0" fontId="8" numFmtId="0" xfId="0" applyAlignment="1" applyBorder="1" applyFont="1">
      <alignment vertical="center"/>
    </xf>
    <xf borderId="2" fillId="58" fontId="58" numFmtId="0" xfId="0" applyAlignment="1" applyBorder="1" applyFont="1">
      <alignment horizontal="left" shrinkToFit="0" vertical="center" wrapText="1"/>
    </xf>
    <xf borderId="0" fillId="0" fontId="9" numFmtId="0" xfId="0" applyAlignment="1" applyFont="1">
      <alignment horizontal="left" shrinkToFit="0" vertical="center" wrapText="1"/>
    </xf>
    <xf borderId="0" fillId="0" fontId="1" numFmtId="0" xfId="0" applyAlignment="1" applyFont="1">
      <alignment readingOrder="0" shrinkToFit="0" vertical="center" wrapText="1"/>
    </xf>
    <xf borderId="14" fillId="0" fontId="1" numFmtId="0" xfId="0" applyAlignment="1" applyBorder="1" applyFont="1">
      <alignment readingOrder="0"/>
    </xf>
    <xf borderId="6" fillId="0" fontId="1" numFmtId="0" xfId="0" applyAlignment="1" applyBorder="1" applyFont="1">
      <alignment readingOrder="0"/>
    </xf>
    <xf borderId="14" fillId="0" fontId="8" numFmtId="167" xfId="0" applyAlignment="1" applyBorder="1" applyFont="1" applyNumberFormat="1">
      <alignment horizontal="center" readingOrder="0"/>
    </xf>
    <xf borderId="19" fillId="2" fontId="1" numFmtId="0" xfId="0" applyAlignment="1" applyBorder="1" applyFont="1">
      <alignment horizontal="left" readingOrder="0" vertical="center"/>
    </xf>
    <xf borderId="19" fillId="2" fontId="8" numFmtId="0" xfId="0" applyAlignment="1" applyBorder="1" applyFont="1">
      <alignment horizontal="left" readingOrder="0" shrinkToFit="0" vertical="center" wrapText="1"/>
    </xf>
    <xf borderId="19" fillId="2" fontId="240" numFmtId="0" xfId="0" applyAlignment="1" applyBorder="1" applyFont="1">
      <alignment horizontal="left" readingOrder="0" vertical="center"/>
    </xf>
    <xf borderId="0" fillId="2" fontId="144" numFmtId="166" xfId="0" applyAlignment="1" applyFont="1" applyNumberFormat="1">
      <alignment horizontal="left" readingOrder="0"/>
    </xf>
    <xf borderId="19" fillId="2" fontId="4" numFmtId="0" xfId="0" applyAlignment="1" applyBorder="1" applyFont="1">
      <alignment horizontal="left" readingOrder="0" shrinkToFit="0" vertical="center" wrapText="1"/>
    </xf>
    <xf borderId="19" fillId="2" fontId="4" numFmtId="167" xfId="0" applyAlignment="1" applyBorder="1" applyFont="1" applyNumberFormat="1">
      <alignment horizontal="center" readingOrder="0" shrinkToFit="0" vertical="center" wrapText="1"/>
    </xf>
    <xf borderId="22" fillId="0" fontId="1" numFmtId="0" xfId="0" applyAlignment="1" applyBorder="1" applyFont="1">
      <alignment readingOrder="0"/>
    </xf>
    <xf borderId="0" fillId="0" fontId="338" numFmtId="0" xfId="0" applyAlignment="1" applyFont="1">
      <alignment horizontal="left" readingOrder="0" shrinkToFit="0" vertical="center" wrapText="1"/>
    </xf>
    <xf borderId="19" fillId="0" fontId="137" numFmtId="0" xfId="0" applyAlignment="1" applyBorder="1" applyFont="1">
      <alignment horizontal="left" readingOrder="0" vertical="center"/>
    </xf>
    <xf borderId="0" fillId="0" fontId="144" numFmtId="0" xfId="0" applyAlignment="1" applyFont="1">
      <alignment horizontal="left" readingOrder="0" shrinkToFit="0" vertical="center" wrapText="1"/>
    </xf>
    <xf borderId="19" fillId="0" fontId="137" numFmtId="166" xfId="0" applyAlignment="1" applyBorder="1" applyFont="1" applyNumberFormat="1">
      <alignment horizontal="center" readingOrder="0"/>
    </xf>
    <xf borderId="0" fillId="0" fontId="239" numFmtId="0" xfId="0" applyAlignment="1" applyFont="1">
      <alignment horizontal="left" readingOrder="0" shrinkToFit="0" vertical="center" wrapText="1"/>
    </xf>
    <xf borderId="0" fillId="0" fontId="239" numFmtId="0" xfId="0" applyAlignment="1" applyFont="1">
      <alignment horizontal="left" readingOrder="0" shrinkToFit="0" vertical="center" wrapText="1"/>
    </xf>
    <xf borderId="19" fillId="0" fontId="137" numFmtId="167" xfId="0" applyAlignment="1" applyBorder="1" applyFont="1" applyNumberFormat="1">
      <alignment horizontal="left" readingOrder="0" vertical="center"/>
    </xf>
    <xf borderId="0" fillId="21" fontId="239" numFmtId="0" xfId="0" applyAlignment="1" applyFont="1">
      <alignment horizontal="left" readingOrder="0" shrinkToFit="0" vertical="center" wrapText="1"/>
    </xf>
    <xf borderId="19" fillId="21" fontId="137" numFmtId="0" xfId="0" applyAlignment="1" applyBorder="1" applyFont="1">
      <alignment horizontal="left" readingOrder="0" vertical="center"/>
    </xf>
    <xf borderId="0" fillId="21" fontId="137" numFmtId="0" xfId="0" applyAlignment="1" applyFont="1">
      <alignment readingOrder="0"/>
    </xf>
    <xf borderId="19" fillId="21" fontId="137" numFmtId="0" xfId="0" applyAlignment="1" applyBorder="1" applyFont="1">
      <alignment horizontal="center"/>
    </xf>
    <xf borderId="0" fillId="21" fontId="137" numFmtId="0" xfId="0" applyFont="1"/>
    <xf borderId="19" fillId="21" fontId="137" numFmtId="167" xfId="0" applyAlignment="1" applyBorder="1" applyFont="1" applyNumberFormat="1">
      <alignment horizontal="center" readingOrder="0"/>
    </xf>
    <xf borderId="16" fillId="27" fontId="137" numFmtId="0" xfId="0" applyAlignment="1" applyBorder="1" applyFont="1">
      <alignment horizontal="left" vertical="center"/>
    </xf>
    <xf borderId="17" fillId="27" fontId="137" numFmtId="0" xfId="0" applyAlignment="1" applyBorder="1" applyFont="1">
      <alignment readingOrder="0"/>
    </xf>
    <xf borderId="0" fillId="29" fontId="339" numFmtId="0" xfId="0" applyAlignment="1" applyFont="1">
      <alignment horizontal="center" readingOrder="0" shrinkToFit="0" vertical="center" wrapText="1"/>
    </xf>
    <xf borderId="0" fillId="29" fontId="339" numFmtId="0" xfId="0" applyAlignment="1" applyFont="1">
      <alignment horizontal="center" shrinkToFit="0" vertical="center" wrapText="1"/>
    </xf>
    <xf borderId="0" fillId="35" fontId="200" numFmtId="0" xfId="0" applyAlignment="1" applyFont="1">
      <alignment horizontal="center" readingOrder="0" vertical="center"/>
    </xf>
    <xf borderId="0" fillId="24" fontId="339" numFmtId="0" xfId="0" applyAlignment="1" applyFont="1">
      <alignment horizontal="center" readingOrder="0" shrinkToFit="0" vertical="center" wrapText="1"/>
    </xf>
    <xf borderId="0" fillId="29" fontId="191" numFmtId="0" xfId="0" applyAlignment="1" applyFont="1">
      <alignment horizontal="center" shrinkToFit="0" wrapText="1"/>
    </xf>
    <xf borderId="0" fillId="29" fontId="339" numFmtId="0" xfId="0" applyAlignment="1" applyFont="1">
      <alignment horizontal="left" readingOrder="0" shrinkToFit="0" vertical="center" wrapText="1"/>
    </xf>
    <xf borderId="0" fillId="29" fontId="339" numFmtId="0" xfId="0" applyAlignment="1" applyFont="1">
      <alignment horizontal="left" shrinkToFit="0" vertical="center" wrapText="1"/>
    </xf>
    <xf borderId="0" fillId="0" fontId="340" numFmtId="180" xfId="0" applyAlignment="1" applyFont="1" applyNumberFormat="1">
      <alignment horizontal="center" readingOrder="0" vertical="center"/>
    </xf>
    <xf borderId="0" fillId="0" fontId="1" numFmtId="9" xfId="0" applyAlignment="1" applyFont="1" applyNumberFormat="1">
      <alignment horizontal="center"/>
    </xf>
    <xf borderId="0" fillId="0" fontId="1" numFmtId="174" xfId="0" applyAlignment="1" applyFont="1" applyNumberFormat="1">
      <alignment horizontal="center" readingOrder="0"/>
    </xf>
    <xf borderId="0" fillId="12" fontId="5" numFmtId="0" xfId="0" applyAlignment="1" applyFont="1">
      <alignment horizontal="center" readingOrder="0" vertical="bottom"/>
    </xf>
    <xf borderId="0" fillId="0" fontId="200" numFmtId="0" xfId="0" applyAlignment="1" applyFont="1">
      <alignment horizontal="right" vertical="center"/>
    </xf>
    <xf borderId="0" fillId="36" fontId="341" numFmtId="0" xfId="0" applyAlignment="1" applyFont="1">
      <alignment horizontal="center" readingOrder="0" vertical="center"/>
    </xf>
    <xf borderId="0" fillId="0" fontId="1" numFmtId="167" xfId="0" applyAlignment="1" applyFont="1" applyNumberFormat="1">
      <alignment horizontal="center" readingOrder="0"/>
    </xf>
    <xf borderId="0" fillId="12" fontId="5" numFmtId="0" xfId="0" applyAlignment="1" applyFont="1">
      <alignment horizontal="center" readingOrder="0" vertical="bottom"/>
    </xf>
    <xf borderId="0" fillId="0" fontId="340" numFmtId="0" xfId="0" applyAlignment="1" applyFont="1">
      <alignment horizontal="center" readingOrder="0" vertical="center"/>
    </xf>
    <xf borderId="0" fillId="0" fontId="5" numFmtId="0" xfId="0" applyAlignment="1" applyFont="1">
      <alignment horizontal="center" readingOrder="0" vertical="bottom"/>
    </xf>
    <xf borderId="0" fillId="36" fontId="341" numFmtId="10" xfId="0" applyAlignment="1" applyFont="1" applyNumberFormat="1">
      <alignment horizontal="center" shrinkToFit="0" vertical="center" wrapText="1"/>
    </xf>
    <xf borderId="0" fillId="2" fontId="5" numFmtId="0" xfId="0" applyAlignment="1" applyFont="1">
      <alignment horizontal="center" readingOrder="0" vertical="bottom"/>
    </xf>
    <xf borderId="0" fillId="12" fontId="5" numFmtId="0" xfId="0" applyAlignment="1" applyFont="1">
      <alignment horizontal="center" vertical="bottom"/>
    </xf>
    <xf borderId="0" fillId="12" fontId="200" numFmtId="0" xfId="0" applyAlignment="1" applyFont="1">
      <alignment horizontal="right" vertical="center"/>
    </xf>
    <xf borderId="0" fillId="0" fontId="340" numFmtId="181" xfId="0" applyAlignment="1" applyFont="1" applyNumberFormat="1">
      <alignment horizontal="center" vertical="center"/>
    </xf>
    <xf borderId="0" fillId="2" fontId="5" numFmtId="0" xfId="0" applyAlignment="1" applyFont="1">
      <alignment horizontal="center" readingOrder="0" vertical="bottom"/>
    </xf>
    <xf borderId="0" fillId="36" fontId="341" numFmtId="2" xfId="0" applyAlignment="1" applyFont="1" applyNumberFormat="1">
      <alignment horizontal="center" readingOrder="0" shrinkToFit="0" vertical="center" wrapText="1"/>
    </xf>
    <xf borderId="0" fillId="0" fontId="203" numFmtId="180" xfId="0" applyAlignment="1" applyFont="1" applyNumberFormat="1">
      <alignment horizontal="center" vertical="center"/>
    </xf>
    <xf borderId="0" fillId="0" fontId="1" numFmtId="164" xfId="0" applyAlignment="1" applyFont="1" applyNumberFormat="1">
      <alignment horizontal="center" readingOrder="0"/>
    </xf>
    <xf borderId="0" fillId="0" fontId="137" numFmtId="0" xfId="0" applyAlignment="1" applyFont="1">
      <alignment horizontal="center"/>
    </xf>
    <xf borderId="0" fillId="13" fontId="339" numFmtId="0" xfId="0" applyAlignment="1" applyFont="1">
      <alignment horizontal="center" shrinkToFit="0" vertical="center" wrapText="1"/>
    </xf>
    <xf borderId="0" fillId="0" fontId="137" numFmtId="2" xfId="0" applyAlignment="1" applyFont="1" applyNumberFormat="1">
      <alignment horizontal="center"/>
    </xf>
    <xf borderId="0" fillId="0" fontId="137" numFmtId="0" xfId="0" applyAlignment="1" applyFont="1">
      <alignment horizontal="center" readingOrder="0"/>
    </xf>
    <xf borderId="0" fillId="12" fontId="5" numFmtId="0" xfId="0" applyAlignment="1" applyFont="1">
      <alignment horizontal="center" vertical="bottom"/>
    </xf>
    <xf borderId="0" fillId="36" fontId="341" numFmtId="0" xfId="0" applyAlignment="1" applyFont="1">
      <alignment horizontal="center" vertical="center"/>
    </xf>
    <xf borderId="0" fillId="2" fontId="5" numFmtId="0" xfId="0" applyAlignment="1" applyFont="1">
      <alignment horizontal="center" vertical="bottom"/>
    </xf>
    <xf borderId="0" fillId="0" fontId="200" numFmtId="0" xfId="0" applyAlignment="1" applyFont="1">
      <alignment horizontal="center" vertical="center"/>
    </xf>
    <xf borderId="0" fillId="0" fontId="1" numFmtId="174" xfId="0" applyAlignment="1" applyFont="1" applyNumberFormat="1">
      <alignment horizontal="center"/>
    </xf>
    <xf borderId="0" fillId="0" fontId="1" numFmtId="174" xfId="0" applyFont="1" applyNumberFormat="1"/>
    <xf borderId="0" fillId="0" fontId="5" numFmtId="0" xfId="0" applyAlignment="1" applyFont="1">
      <alignment vertical="center"/>
    </xf>
    <xf borderId="0" fillId="0" fontId="200" numFmtId="0" xfId="0" applyAlignment="1" applyFont="1">
      <alignment vertical="center"/>
    </xf>
    <xf borderId="0" fillId="0" fontId="1" numFmtId="10" xfId="0" applyAlignment="1" applyFont="1" applyNumberFormat="1">
      <alignment horizontal="center"/>
    </xf>
    <xf borderId="0" fillId="0" fontId="1" numFmtId="166" xfId="0" applyAlignment="1" applyFont="1" applyNumberFormat="1">
      <alignment horizontal="center" readingOrder="0"/>
    </xf>
    <xf borderId="0" fillId="12" fontId="5" numFmtId="0" xfId="0" applyAlignment="1" applyFont="1">
      <alignment horizontal="center" vertical="bottom"/>
    </xf>
    <xf borderId="0" fillId="0" fontId="8" numFmtId="0" xfId="0" applyAlignment="1" applyFont="1">
      <alignment horizontal="center"/>
    </xf>
    <xf borderId="0" fillId="2" fontId="1" numFmtId="0" xfId="0" applyAlignment="1" applyFont="1">
      <alignment horizontal="center" readingOrder="0" vertical="center"/>
    </xf>
    <xf borderId="0" fillId="2" fontId="220" numFmtId="0" xfId="0" applyAlignment="1" applyFont="1">
      <alignment horizontal="center" vertical="center"/>
    </xf>
    <xf borderId="0" fillId="0" fontId="5" numFmtId="0" xfId="0" applyAlignment="1" applyFont="1">
      <alignment horizontal="center" vertical="bottom"/>
    </xf>
    <xf borderId="0" fillId="0" fontId="1" numFmtId="166" xfId="0" applyAlignment="1" applyFont="1" applyNumberFormat="1">
      <alignment horizontal="center"/>
    </xf>
    <xf borderId="0" fillId="2" fontId="5" numFmtId="0" xfId="0" applyAlignment="1" applyFont="1">
      <alignment horizontal="center" vertical="bottom"/>
    </xf>
    <xf borderId="0" fillId="2" fontId="341" numFmtId="0" xfId="0" applyAlignment="1" applyFont="1">
      <alignment horizontal="center" readingOrder="0" vertical="center"/>
    </xf>
    <xf borderId="0" fillId="0" fontId="1" numFmtId="167" xfId="0" applyAlignment="1" applyFont="1" applyNumberFormat="1">
      <alignment horizontal="center"/>
    </xf>
    <xf borderId="0" fillId="2" fontId="5" numFmtId="180" xfId="0" applyAlignment="1" applyFont="1" applyNumberFormat="1">
      <alignment horizontal="center" vertical="center"/>
    </xf>
    <xf borderId="0" fillId="2" fontId="339" numFmtId="0" xfId="0" applyAlignment="1" applyFont="1">
      <alignment horizontal="center" readingOrder="0" vertical="center"/>
    </xf>
    <xf borderId="0" fillId="2" fontId="340" numFmtId="1" xfId="0" applyAlignment="1" applyFont="1" applyNumberFormat="1">
      <alignment horizontal="center" vertical="center"/>
    </xf>
    <xf borderId="0" fillId="0" fontId="200" numFmtId="0" xfId="0" applyAlignment="1" applyFont="1">
      <alignment readingOrder="0" vertical="center"/>
    </xf>
    <xf borderId="0" fillId="0" fontId="200" numFmtId="0" xfId="0" applyAlignment="1" applyFont="1">
      <alignment horizontal="center" readingOrder="0" vertical="center"/>
    </xf>
    <xf borderId="0" fillId="0" fontId="200" numFmtId="10" xfId="0" applyAlignment="1" applyFont="1" applyNumberFormat="1">
      <alignment horizontal="center" readingOrder="0" vertical="center"/>
    </xf>
    <xf borderId="0" fillId="0" fontId="200" numFmtId="0" xfId="0" applyAlignment="1" applyFont="1">
      <alignment horizontal="center" vertical="center"/>
    </xf>
    <xf borderId="0" fillId="0" fontId="200" numFmtId="0" xfId="0" applyAlignment="1" applyFont="1">
      <alignment horizontal="center" vertical="center"/>
    </xf>
    <xf borderId="0" fillId="0" fontId="5" numFmtId="0" xfId="0" applyAlignment="1" applyFont="1">
      <alignment horizontal="center"/>
    </xf>
    <xf borderId="0" fillId="0" fontId="200" numFmtId="0" xfId="0" applyAlignment="1" applyFont="1">
      <alignment horizontal="left" readingOrder="0" vertical="center"/>
    </xf>
    <xf borderId="0" fillId="0" fontId="1" numFmtId="10" xfId="0" applyFont="1" applyNumberFormat="1"/>
    <xf borderId="0" fillId="0" fontId="137" numFmtId="0" xfId="0" applyAlignment="1" applyFont="1">
      <alignment horizontal="center"/>
    </xf>
    <xf borderId="0" fillId="0" fontId="203" numFmtId="0" xfId="0" applyAlignment="1" applyFont="1">
      <alignment horizontal="right" vertical="center"/>
    </xf>
    <xf borderId="40" fillId="59" fontId="8" numFmtId="0" xfId="0" applyAlignment="1" applyBorder="1" applyFill="1" applyFont="1">
      <alignment readingOrder="0"/>
    </xf>
    <xf borderId="41" fillId="59" fontId="8" numFmtId="0" xfId="0" applyAlignment="1" applyBorder="1" applyFont="1">
      <alignment readingOrder="0"/>
    </xf>
    <xf borderId="41" fillId="60" fontId="8" numFmtId="0" xfId="0" applyAlignment="1" applyBorder="1" applyFill="1" applyFont="1">
      <alignment readingOrder="0"/>
    </xf>
    <xf borderId="41" fillId="61" fontId="8" numFmtId="0" xfId="0" applyAlignment="1" applyBorder="1" applyFill="1" applyFont="1">
      <alignment readingOrder="0"/>
    </xf>
    <xf borderId="41" fillId="62" fontId="8" numFmtId="0" xfId="0" applyAlignment="1" applyBorder="1" applyFill="1" applyFont="1">
      <alignment readingOrder="0"/>
    </xf>
    <xf borderId="41" fillId="29" fontId="8" numFmtId="0" xfId="0" applyAlignment="1" applyBorder="1" applyFont="1">
      <alignment readingOrder="0"/>
    </xf>
    <xf borderId="41" fillId="0" fontId="8" numFmtId="0" xfId="0" applyAlignment="1" applyBorder="1" applyFont="1">
      <alignment readingOrder="0"/>
    </xf>
    <xf borderId="42" fillId="0" fontId="8" numFmtId="0" xfId="0" applyAlignment="1" applyBorder="1" applyFont="1">
      <alignment readingOrder="0"/>
    </xf>
    <xf borderId="21" fillId="0" fontId="1" numFmtId="0" xfId="0" applyAlignment="1" applyBorder="1" applyFont="1">
      <alignment readingOrder="0" shrinkToFit="0" wrapText="1"/>
    </xf>
    <xf borderId="21" fillId="0" fontId="1" numFmtId="167" xfId="0" applyAlignment="1" applyBorder="1" applyFont="1" applyNumberFormat="1">
      <alignment readingOrder="0" shrinkToFit="0" wrapText="1"/>
    </xf>
    <xf borderId="43" fillId="0" fontId="1" numFmtId="167" xfId="0" applyAlignment="1" applyBorder="1" applyFont="1" applyNumberFormat="1">
      <alignment readingOrder="0" shrinkToFit="0" wrapText="1"/>
    </xf>
    <xf borderId="44" fillId="0" fontId="1" numFmtId="0" xfId="0" applyAlignment="1" applyBorder="1" applyFont="1">
      <alignment readingOrder="0"/>
    </xf>
    <xf borderId="44" fillId="0" fontId="1" numFmtId="167" xfId="0" applyAlignment="1" applyBorder="1" applyFont="1" applyNumberFormat="1">
      <alignment readingOrder="0"/>
    </xf>
    <xf borderId="44" fillId="0" fontId="1" numFmtId="0" xfId="0" applyAlignment="1" applyBorder="1" applyFont="1">
      <alignment readingOrder="0" shrinkToFit="0" wrapText="1"/>
    </xf>
    <xf borderId="44" fillId="0" fontId="1" numFmtId="0" xfId="0" applyBorder="1" applyFont="1"/>
    <xf borderId="45" fillId="0" fontId="1" numFmtId="166" xfId="0" applyAlignment="1" applyBorder="1" applyFont="1" applyNumberFormat="1">
      <alignment readingOrder="0"/>
    </xf>
    <xf borderId="45" fillId="0" fontId="1" numFmtId="167" xfId="0" applyAlignment="1" applyBorder="1" applyFont="1" applyNumberFormat="1">
      <alignment readingOrder="0"/>
    </xf>
    <xf borderId="45" fillId="0" fontId="1" numFmtId="0" xfId="0" applyBorder="1" applyFont="1"/>
    <xf borderId="44" fillId="0" fontId="1" numFmtId="0" xfId="0" applyAlignment="1" applyBorder="1" applyFont="1">
      <alignment horizontal="left"/>
    </xf>
    <xf borderId="46" fillId="0" fontId="1" numFmtId="0" xfId="0" applyBorder="1" applyFont="1"/>
    <xf borderId="47" fillId="0" fontId="1" numFmtId="0" xfId="0" applyBorder="1" applyFont="1"/>
    <xf borderId="30" fillId="0" fontId="1" numFmtId="0" xfId="0" applyBorder="1" applyFont="1"/>
    <xf borderId="0" fillId="0" fontId="342" numFmtId="0" xfId="0" applyAlignment="1" applyFont="1">
      <alignment horizontal="center" shrinkToFit="0" vertical="bottom" wrapText="0"/>
    </xf>
    <xf borderId="0" fillId="0" fontId="4" numFmtId="0" xfId="0" applyAlignment="1" applyFont="1">
      <alignment vertical="bottom"/>
    </xf>
    <xf borderId="0" fillId="5" fontId="343" numFmtId="0" xfId="0" applyAlignment="1" applyFont="1">
      <alignment readingOrder="0"/>
    </xf>
    <xf borderId="0" fillId="33" fontId="5" numFmtId="0" xfId="0" applyAlignment="1" applyFont="1">
      <alignment shrinkToFit="0" vertical="bottom" wrapText="1"/>
    </xf>
    <xf borderId="0" fillId="33" fontId="1" numFmtId="0" xfId="0" applyAlignment="1" applyFont="1">
      <alignment readingOrder="0"/>
    </xf>
    <xf borderId="0" fillId="33" fontId="1" numFmtId="0" xfId="0" applyFont="1"/>
    <xf borderId="0" fillId="33" fontId="5" numFmtId="0" xfId="0" applyAlignment="1" applyFont="1">
      <alignment vertical="bottom"/>
    </xf>
    <xf borderId="0" fillId="33" fontId="5" numFmtId="0" xfId="0" applyAlignment="1" applyFont="1">
      <alignment readingOrder="0" vertical="bottom"/>
    </xf>
    <xf borderId="0" fillId="6" fontId="5" numFmtId="0" xfId="0" applyAlignment="1" applyFont="1">
      <alignment vertical="bottom"/>
    </xf>
    <xf borderId="0" fillId="0" fontId="5" numFmtId="0" xfId="0" applyAlignment="1" applyFont="1">
      <alignment horizontal="left" readingOrder="0" vertical="bottom"/>
    </xf>
    <xf borderId="0" fillId="0" fontId="8" numFmtId="0" xfId="0" applyFont="1"/>
    <xf borderId="0" fillId="33" fontId="5" numFmtId="0" xfId="0" applyAlignment="1" applyFill="1" applyFont="1">
      <alignment readingOrder="0" vertical="bottom"/>
    </xf>
    <xf borderId="0" fillId="33" fontId="1" numFmtId="0" xfId="0" applyAlignment="1" applyFont="1">
      <alignment readingOrder="0"/>
    </xf>
    <xf borderId="0" fillId="33" fontId="1" numFmtId="0" xfId="0" applyFont="1"/>
    <xf borderId="0" fillId="8" fontId="8" numFmtId="0" xfId="0" applyAlignment="1" applyFont="1">
      <alignment horizontal="center" readingOrder="0" shrinkToFit="0" wrapText="1"/>
    </xf>
    <xf borderId="13" fillId="8" fontId="8" numFmtId="0" xfId="0" applyAlignment="1" applyBorder="1" applyFont="1">
      <alignment horizontal="center" readingOrder="0" shrinkToFit="0" wrapText="1"/>
    </xf>
    <xf borderId="22" fillId="0" fontId="8" numFmtId="0" xfId="0" applyAlignment="1" applyBorder="1" applyFont="1">
      <alignment readingOrder="0" shrinkToFit="0" wrapText="1"/>
    </xf>
    <xf borderId="28" fillId="2" fontId="1" numFmtId="0" xfId="0" applyAlignment="1" applyBorder="1" applyFont="1">
      <alignment readingOrder="0" shrinkToFit="0" wrapText="1"/>
    </xf>
    <xf borderId="14" fillId="9" fontId="1" numFmtId="0" xfId="0" applyAlignment="1" applyBorder="1" applyFont="1">
      <alignment readingOrder="0" shrinkToFit="0" wrapText="1"/>
    </xf>
    <xf borderId="14" fillId="2" fontId="137" numFmtId="0" xfId="0" applyAlignment="1" applyBorder="1" applyFont="1">
      <alignment readingOrder="0" shrinkToFit="0" wrapText="1"/>
    </xf>
    <xf borderId="14" fillId="9" fontId="1" numFmtId="0" xfId="0" applyAlignment="1" applyBorder="1" applyFont="1">
      <alignment horizontal="center" readingOrder="0" shrinkToFit="0" vertical="center" wrapText="1"/>
    </xf>
    <xf borderId="14" fillId="9" fontId="137" numFmtId="0" xfId="0" applyAlignment="1" applyBorder="1" applyFont="1">
      <alignment readingOrder="0" shrinkToFit="0" wrapText="1"/>
    </xf>
    <xf borderId="14" fillId="2" fontId="1" numFmtId="0" xfId="0" applyAlignment="1" applyBorder="1" applyFont="1">
      <alignment readingOrder="0" shrinkToFit="0" wrapText="1"/>
    </xf>
    <xf borderId="14" fillId="12" fontId="1" numFmtId="0" xfId="0" applyAlignment="1" applyBorder="1" applyFont="1">
      <alignment readingOrder="0" shrinkToFit="0" wrapText="1"/>
    </xf>
    <xf borderId="14" fillId="9" fontId="1" numFmtId="0" xfId="0" applyAlignment="1" applyBorder="1" applyFont="1">
      <alignment shrinkToFit="0" wrapText="1"/>
    </xf>
    <xf borderId="0" fillId="9" fontId="1" numFmtId="0" xfId="0" applyAlignment="1" applyFont="1">
      <alignment readingOrder="0" shrinkToFit="0" wrapText="1"/>
    </xf>
    <xf borderId="14" fillId="9" fontId="8" numFmtId="0" xfId="0" applyAlignment="1" applyBorder="1" applyFont="1">
      <alignment horizontal="center" readingOrder="0" shrinkToFit="0" vertical="center" wrapText="1"/>
    </xf>
    <xf borderId="14" fillId="2" fontId="9" numFmtId="0" xfId="0" applyAlignment="1" applyBorder="1" applyFont="1">
      <alignment horizontal="left" readingOrder="0" shrinkToFit="0" wrapText="1"/>
    </xf>
    <xf borderId="14" fillId="9" fontId="1" numFmtId="0" xfId="0" applyBorder="1" applyFont="1"/>
    <xf borderId="14" fillId="2" fontId="9" numFmtId="0" xfId="0" applyAlignment="1" applyBorder="1" applyFont="1">
      <alignment horizontal="left" readingOrder="0" shrinkToFit="0" wrapText="1"/>
    </xf>
    <xf borderId="14" fillId="9" fontId="1" numFmtId="0" xfId="0" applyAlignment="1" applyBorder="1" applyFont="1">
      <alignment horizontal="center" shrinkToFit="0" vertical="center" wrapText="1"/>
    </xf>
    <xf borderId="0" fillId="2" fontId="5" numFmtId="0" xfId="0" applyAlignment="1" applyFont="1">
      <alignment readingOrder="0" shrinkToFit="0" wrapText="1"/>
    </xf>
    <xf borderId="14" fillId="9" fontId="5" numFmtId="0" xfId="0" applyAlignment="1" applyBorder="1" applyFont="1">
      <alignment readingOrder="0" shrinkToFit="0" wrapText="1"/>
    </xf>
    <xf borderId="14" fillId="2" fontId="8" numFmtId="0" xfId="0" applyAlignment="1" applyBorder="1" applyFont="1">
      <alignment horizontal="center" readingOrder="0" shrinkToFit="0" vertical="center" wrapText="1"/>
    </xf>
    <xf borderId="14" fillId="2" fontId="1" numFmtId="0" xfId="0" applyAlignment="1" applyBorder="1" applyFont="1">
      <alignment horizontal="center" readingOrder="0" shrinkToFit="0" vertical="center" wrapText="1"/>
    </xf>
    <xf borderId="14" fillId="2" fontId="1" numFmtId="0" xfId="0" applyAlignment="1" applyBorder="1" applyFont="1">
      <alignment horizontal="center" shrinkToFit="0" vertical="center" wrapText="1"/>
    </xf>
    <xf borderId="14" fillId="2" fontId="1" numFmtId="0" xfId="0" applyAlignment="1" applyBorder="1" applyFont="1">
      <alignment readingOrder="0" shrinkToFit="0" wrapText="1"/>
    </xf>
    <xf borderId="0" fillId="9" fontId="1" numFmtId="0" xfId="0" applyAlignment="1" applyFont="1">
      <alignment horizontal="center" shrinkToFit="0" vertical="center" wrapText="1"/>
    </xf>
    <xf borderId="2" fillId="5" fontId="18" numFmtId="0" xfId="0" applyAlignment="1" applyBorder="1" applyFont="1">
      <alignment horizontal="left" readingOrder="0" shrinkToFit="0" wrapText="1"/>
    </xf>
    <xf borderId="0" fillId="2" fontId="344" numFmtId="0" xfId="0" applyAlignment="1" applyFont="1">
      <alignment readingOrder="0"/>
    </xf>
    <xf borderId="0" fillId="2" fontId="1" numFmtId="0" xfId="0" applyAlignment="1" applyFont="1">
      <alignment horizontal="center" shrinkToFit="0" vertical="center" wrapText="1"/>
    </xf>
    <xf borderId="0" fillId="20" fontId="345" numFmtId="0" xfId="0" applyAlignment="1" applyFont="1">
      <alignment horizontal="right" readingOrder="0" shrinkToFit="0" vertical="center" wrapText="1"/>
    </xf>
    <xf borderId="0" fillId="20" fontId="346" numFmtId="0" xfId="0" applyAlignment="1" applyFont="1">
      <alignment horizontal="right" readingOrder="0" shrinkToFit="0" wrapText="1"/>
    </xf>
    <xf borderId="8" fillId="20" fontId="28" numFmtId="0" xfId="0" applyAlignment="1" applyBorder="1" applyFont="1">
      <alignment horizontal="right" readingOrder="0" shrinkToFit="0" wrapText="1"/>
    </xf>
    <xf borderId="0" fillId="20" fontId="28" numFmtId="0" xfId="0" applyAlignment="1" applyFont="1">
      <alignment horizontal="right" shrinkToFit="0" vertical="bottom" wrapText="1"/>
    </xf>
    <xf borderId="0" fillId="20" fontId="347" numFmtId="0" xfId="0" applyAlignment="1" applyFont="1">
      <alignment horizontal="right" readingOrder="0" shrinkToFit="0" vertical="center" wrapText="1"/>
    </xf>
    <xf borderId="0" fillId="20" fontId="348" numFmtId="0" xfId="0" applyAlignment="1" applyFont="1">
      <alignment horizontal="right" readingOrder="0" shrinkToFit="0" vertical="center" wrapText="1"/>
    </xf>
    <xf borderId="9" fillId="20" fontId="28" numFmtId="0" xfId="0" applyAlignment="1" applyBorder="1" applyFont="1">
      <alignment vertical="bottom"/>
    </xf>
    <xf borderId="7" fillId="20" fontId="28" numFmtId="0" xfId="0" applyAlignment="1" applyBorder="1" applyFont="1">
      <alignment vertical="bottom"/>
    </xf>
    <xf borderId="0" fillId="4" fontId="4" numFmtId="0" xfId="0" applyAlignment="1" applyFont="1">
      <alignment horizontal="left" shrinkToFit="0" vertical="center" wrapText="1"/>
    </xf>
    <xf borderId="0" fillId="4" fontId="28" numFmtId="0" xfId="0" applyAlignment="1" applyFont="1">
      <alignment horizontal="right"/>
    </xf>
    <xf borderId="0" fillId="4" fontId="5" numFmtId="0" xfId="0" applyAlignment="1" applyFont="1">
      <alignment vertical="bottom"/>
    </xf>
    <xf borderId="0" fillId="5" fontId="5" numFmtId="0" xfId="0" applyAlignment="1" applyFont="1">
      <alignment horizontal="left" shrinkToFit="0" vertical="center" wrapText="1"/>
    </xf>
    <xf borderId="0" fillId="5" fontId="42" numFmtId="0" xfId="0" applyAlignment="1" applyFont="1">
      <alignment horizontal="right" readingOrder="0" shrinkToFit="0" vertical="center" wrapText="1"/>
    </xf>
    <xf borderId="0" fillId="0" fontId="28" numFmtId="0" xfId="0" applyAlignment="1" applyFont="1">
      <alignment horizontal="right"/>
    </xf>
    <xf borderId="0" fillId="0" fontId="28" numFmtId="0" xfId="0" applyAlignment="1" applyFont="1">
      <alignment horizontal="right" vertical="bottom"/>
    </xf>
    <xf borderId="0" fillId="5" fontId="28" numFmtId="0" xfId="0" applyAlignment="1" applyFont="1">
      <alignment horizontal="right" readingOrder="0" shrinkToFit="0" vertical="center" wrapText="1"/>
    </xf>
    <xf borderId="0" fillId="0" fontId="28" numFmtId="0" xfId="0" applyAlignment="1" applyFont="1">
      <alignment horizontal="right" readingOrder="0"/>
    </xf>
    <xf borderId="0" fillId="0" fontId="28" numFmtId="0" xfId="0" applyAlignment="1" applyFont="1">
      <alignment vertical="bottom"/>
    </xf>
    <xf borderId="0" fillId="0" fontId="28" numFmtId="0" xfId="0" applyAlignment="1" applyFont="1">
      <alignment vertical="bottom"/>
    </xf>
    <xf borderId="0" fillId="0" fontId="193" numFmtId="0" xfId="0" applyFont="1"/>
    <xf borderId="0" fillId="4" fontId="4" numFmtId="0" xfId="0" applyAlignment="1" applyFont="1">
      <alignment horizontal="left" readingOrder="0" shrinkToFit="0" vertical="center" wrapText="1"/>
    </xf>
    <xf borderId="0" fillId="0" fontId="28" numFmtId="0" xfId="0" applyAlignment="1" applyFont="1">
      <alignment horizontal="right" readingOrder="0" vertical="bottom"/>
    </xf>
    <xf borderId="0" fillId="0" fontId="28" numFmtId="0" xfId="0" applyAlignment="1" applyFont="1">
      <alignment horizontal="right" readingOrder="0" vertical="bottom"/>
    </xf>
    <xf borderId="0" fillId="2" fontId="5" numFmtId="0" xfId="0" applyAlignment="1" applyFont="1">
      <alignment horizontal="left" shrinkToFit="0" vertical="center" wrapText="1"/>
    </xf>
    <xf borderId="0" fillId="2" fontId="42" numFmtId="0" xfId="0" applyAlignment="1" applyFont="1">
      <alignment horizontal="right" readingOrder="0" shrinkToFit="0" vertical="center" wrapText="1"/>
    </xf>
    <xf borderId="0" fillId="2" fontId="28" numFmtId="0" xfId="0" applyAlignment="1" applyFont="1">
      <alignment horizontal="left" shrinkToFit="0" vertical="center" wrapText="1"/>
    </xf>
    <xf borderId="0" fillId="2" fontId="28" numFmtId="0" xfId="0" applyAlignment="1" applyFont="1">
      <alignment horizontal="right" readingOrder="0" shrinkToFit="0" vertical="center" wrapText="1"/>
    </xf>
    <xf borderId="0" fillId="5" fontId="28" numFmtId="0" xfId="0" applyAlignment="1" applyFont="1">
      <alignment horizontal="right"/>
    </xf>
    <xf borderId="0" fillId="5" fontId="5" numFmtId="0" xfId="0" applyAlignment="1" applyFont="1">
      <alignment vertical="bottom"/>
    </xf>
    <xf borderId="0" fillId="5" fontId="28" numFmtId="0" xfId="0" applyAlignment="1" applyFont="1">
      <alignment horizontal="right" vertical="bottom"/>
    </xf>
    <xf borderId="0" fillId="5" fontId="28" numFmtId="0" xfId="0" applyAlignment="1" applyFont="1">
      <alignment horizontal="right" vertical="bottom"/>
    </xf>
    <xf borderId="0" fillId="5" fontId="193" numFmtId="0" xfId="0" applyAlignment="1" applyFont="1">
      <alignment horizontal="right"/>
    </xf>
    <xf borderId="0" fillId="5" fontId="193" numFmtId="0" xfId="0" applyAlignment="1" applyFont="1">
      <alignment horizontal="right" readingOrder="0"/>
    </xf>
    <xf borderId="0" fillId="5" fontId="28" numFmtId="0" xfId="0" applyAlignment="1" applyFont="1">
      <alignment horizontal="left" shrinkToFit="0" vertical="center" wrapText="1"/>
    </xf>
    <xf borderId="0" fillId="5" fontId="28" numFmtId="0" xfId="0" applyAlignment="1" applyFont="1">
      <alignment horizontal="right" readingOrder="0"/>
    </xf>
    <xf borderId="0" fillId="5" fontId="193" numFmtId="0" xfId="0" applyFont="1"/>
    <xf borderId="0" fillId="5" fontId="5" numFmtId="0" xfId="0" applyAlignment="1" applyFont="1">
      <alignment horizontal="left" readingOrder="0" shrinkToFit="0" vertical="center" wrapText="1"/>
    </xf>
    <xf borderId="0" fillId="21" fontId="5" numFmtId="0" xfId="0" applyAlignment="1" applyFont="1">
      <alignment horizontal="left" shrinkToFit="0" vertical="center" wrapText="1"/>
    </xf>
    <xf borderId="0" fillId="21" fontId="5" numFmtId="0" xfId="0" applyAlignment="1" applyFont="1">
      <alignment readingOrder="0" vertical="center"/>
    </xf>
    <xf borderId="0" fillId="4" fontId="4" numFmtId="0" xfId="0" applyAlignment="1" applyFont="1">
      <alignment readingOrder="0" vertical="center"/>
    </xf>
    <xf borderId="0" fillId="5" fontId="5" numFmtId="0" xfId="0" applyAlignment="1" applyFont="1">
      <alignment readingOrder="0" vertical="center"/>
    </xf>
    <xf borderId="0" fillId="4" fontId="4" numFmtId="0" xfId="0" applyAlignment="1" applyFont="1">
      <alignment horizontal="left" readingOrder="0" vertical="center"/>
    </xf>
    <xf borderId="0" fillId="5" fontId="5" numFmtId="0" xfId="0" applyAlignment="1" applyFont="1">
      <alignment horizontal="left" vertical="center"/>
    </xf>
    <xf borderId="0" fillId="5" fontId="5" numFmtId="0" xfId="0" applyAlignment="1" applyFont="1">
      <alignment horizontal="left" readingOrder="0" vertical="center"/>
    </xf>
    <xf borderId="0" fillId="4" fontId="4" numFmtId="0" xfId="0" applyAlignment="1" applyFont="1">
      <alignment horizontal="left" vertical="center"/>
    </xf>
    <xf borderId="0" fillId="21" fontId="5" numFmtId="0" xfId="0" applyAlignment="1" applyFont="1">
      <alignment horizontal="left" vertical="center"/>
    </xf>
    <xf borderId="0" fillId="4" fontId="4" numFmtId="0" xfId="0" applyAlignment="1" applyFont="1">
      <alignment horizontal="right" readingOrder="0" vertical="center"/>
    </xf>
    <xf borderId="0" fillId="4" fontId="42" numFmtId="0" xfId="0" applyAlignment="1" applyFont="1">
      <alignment horizontal="center" readingOrder="0" shrinkToFit="0" vertical="top" wrapText="1"/>
    </xf>
    <xf borderId="0" fillId="0" fontId="42" numFmtId="0" xfId="0" applyAlignment="1" applyFont="1">
      <alignment horizontal="center" vertical="bottom"/>
    </xf>
    <xf borderId="0" fillId="6" fontId="349" numFmtId="0" xfId="0" applyAlignment="1" applyFont="1">
      <alignment horizontal="left" readingOrder="0" shrinkToFit="0" vertical="center" wrapText="0"/>
    </xf>
    <xf borderId="0" fillId="6" fontId="289" numFmtId="0" xfId="0" applyAlignment="1" applyFont="1">
      <alignment vertical="center"/>
    </xf>
    <xf borderId="0" fillId="6" fontId="289" numFmtId="0" xfId="0" applyAlignment="1" applyFont="1">
      <alignment horizontal="center" vertical="center"/>
    </xf>
    <xf borderId="0" fillId="6" fontId="289" numFmtId="0" xfId="0" applyAlignment="1" applyFont="1">
      <alignment horizontal="center" vertical="center"/>
    </xf>
    <xf borderId="0" fillId="6" fontId="289" numFmtId="4" xfId="0" applyAlignment="1" applyFont="1" applyNumberFormat="1">
      <alignment horizontal="center" vertical="center"/>
    </xf>
    <xf borderId="0" fillId="6" fontId="6" numFmtId="0" xfId="0" applyAlignment="1" applyFont="1">
      <alignment horizontal="center" readingOrder="0" shrinkToFit="0" vertical="center" wrapText="1"/>
    </xf>
    <xf borderId="0" fillId="6" fontId="350" numFmtId="0" xfId="0" applyAlignment="1" applyFont="1">
      <alignment horizontal="center" shrinkToFit="0" vertical="bottom" wrapText="1"/>
    </xf>
    <xf borderId="0" fillId="6" fontId="6" numFmtId="0" xfId="0" applyAlignment="1" applyFont="1">
      <alignment horizontal="center" shrinkToFit="0" vertical="center" wrapText="1"/>
    </xf>
    <xf borderId="0" fillId="6" fontId="5" numFmtId="0" xfId="0" applyAlignment="1" applyFont="1">
      <alignment horizontal="center"/>
    </xf>
    <xf borderId="0" fillId="6" fontId="6" numFmtId="0" xfId="0" applyAlignment="1" applyFont="1">
      <alignment horizontal="left" shrinkToFit="0" vertical="center" wrapText="1"/>
    </xf>
    <xf borderId="0" fillId="13" fontId="351" numFmtId="49" xfId="0" applyAlignment="1" applyFont="1" applyNumberFormat="1">
      <alignment horizontal="left" readingOrder="0" vertical="center"/>
    </xf>
    <xf borderId="0" fillId="13" fontId="200" numFmtId="0" xfId="0" applyAlignment="1" applyFont="1">
      <alignment vertical="center"/>
    </xf>
    <xf borderId="0" fillId="13" fontId="1" numFmtId="0" xfId="0" applyFont="1"/>
    <xf borderId="0" fillId="13" fontId="351" numFmtId="49" xfId="0" applyAlignment="1" applyFont="1" applyNumberFormat="1">
      <alignment horizontal="center" readingOrder="0" vertical="center"/>
    </xf>
    <xf borderId="0" fillId="13" fontId="351" numFmtId="49" xfId="0" applyAlignment="1" applyFont="1" applyNumberFormat="1">
      <alignment readingOrder="0" vertical="center"/>
    </xf>
    <xf borderId="0" fillId="13" fontId="351" numFmtId="4" xfId="0" applyAlignment="1" applyFont="1" applyNumberFormat="1">
      <alignment horizontal="center" readingOrder="0" vertical="center"/>
    </xf>
    <xf borderId="0" fillId="13" fontId="6" numFmtId="49" xfId="0" applyAlignment="1" applyFont="1" applyNumberFormat="1">
      <alignment horizontal="center" readingOrder="0" vertical="center"/>
    </xf>
    <xf borderId="0" fillId="13" fontId="339" numFmtId="0" xfId="0" applyAlignment="1" applyFont="1">
      <alignment horizontal="center" readingOrder="0" shrinkToFit="0" vertical="center" wrapText="1"/>
    </xf>
    <xf borderId="0" fillId="13" fontId="5" numFmtId="0" xfId="0" applyAlignment="1" applyFont="1">
      <alignment horizontal="center"/>
    </xf>
    <xf borderId="0" fillId="13" fontId="339" numFmtId="0" xfId="0" applyAlignment="1" applyFont="1">
      <alignment horizontal="left" shrinkToFit="0" vertical="center" wrapText="1"/>
    </xf>
    <xf borderId="0" fillId="29" fontId="339" numFmtId="4" xfId="0" applyAlignment="1" applyFont="1" applyNumberFormat="1">
      <alignment horizontal="center" shrinkToFit="0" vertical="center" wrapText="1"/>
    </xf>
    <xf borderId="0" fillId="35" fontId="1" numFmtId="0" xfId="0" applyFont="1"/>
    <xf borderId="0" fillId="36" fontId="339" numFmtId="0" xfId="0" applyAlignment="1" applyFont="1">
      <alignment horizontal="center" readingOrder="0" vertical="center"/>
    </xf>
    <xf borderId="0" fillId="0" fontId="1" numFmtId="4" xfId="0" applyAlignment="1" applyFont="1" applyNumberFormat="1">
      <alignment horizontal="center"/>
    </xf>
    <xf borderId="0" fillId="22" fontId="352" numFmtId="0" xfId="0" applyAlignment="1" applyFont="1">
      <alignment horizontal="center" shrinkToFit="0" vertical="center" wrapText="1"/>
    </xf>
    <xf borderId="0" fillId="51" fontId="1" numFmtId="0" xfId="0" applyAlignment="1" applyFont="1">
      <alignment horizontal="center" readingOrder="0"/>
    </xf>
    <xf borderId="0" fillId="36" fontId="220" numFmtId="0" xfId="0" applyAlignment="1" applyFont="1">
      <alignment horizontal="center" readingOrder="0" vertical="center"/>
    </xf>
    <xf borderId="0" fillId="36" fontId="339" numFmtId="10" xfId="0" applyAlignment="1" applyFont="1" applyNumberFormat="1">
      <alignment horizontal="center" shrinkToFit="0" vertical="center" wrapText="1"/>
    </xf>
    <xf borderId="0" fillId="36" fontId="220" numFmtId="184" xfId="0" applyAlignment="1" applyFont="1" applyNumberFormat="1">
      <alignment horizontal="center" vertical="center"/>
    </xf>
    <xf borderId="0" fillId="36" fontId="339" numFmtId="2" xfId="0" applyAlignment="1" applyFont="1" applyNumberFormat="1">
      <alignment horizontal="center" readingOrder="0" shrinkToFit="0" vertical="center" wrapText="1"/>
    </xf>
    <xf borderId="0" fillId="63" fontId="1" numFmtId="0" xfId="0" applyAlignment="1" applyFill="1" applyFont="1">
      <alignment horizontal="center" readingOrder="0"/>
    </xf>
    <xf borderId="0" fillId="36" fontId="220" numFmtId="181" xfId="0" applyAlignment="1" applyFont="1" applyNumberFormat="1">
      <alignment horizontal="center" vertical="center"/>
    </xf>
    <xf borderId="0" fillId="22" fontId="1" numFmtId="0" xfId="0" applyAlignment="1" applyFont="1">
      <alignment horizontal="center" readingOrder="0"/>
    </xf>
    <xf borderId="0" fillId="36" fontId="339" numFmtId="0" xfId="0" applyAlignment="1" applyFont="1">
      <alignment horizontal="center" vertical="center"/>
    </xf>
    <xf borderId="0" fillId="36" fontId="339" numFmtId="180" xfId="0" applyAlignment="1" applyFont="1" applyNumberFormat="1">
      <alignment horizontal="center" readingOrder="0" vertical="center"/>
    </xf>
    <xf borderId="0" fillId="36" fontId="220" numFmtId="180" xfId="0" applyAlignment="1" applyFont="1" applyNumberFormat="1">
      <alignment horizontal="center" readingOrder="0" vertical="center"/>
    </xf>
    <xf borderId="0" fillId="36" fontId="191" numFmtId="180" xfId="0" applyAlignment="1" applyFont="1" applyNumberFormat="1">
      <alignment horizontal="center" vertical="center"/>
    </xf>
    <xf borderId="0" fillId="2" fontId="1" numFmtId="0" xfId="0" applyAlignment="1" applyFont="1">
      <alignment horizontal="center"/>
    </xf>
    <xf borderId="0" fillId="2" fontId="5" numFmtId="180" xfId="0" applyAlignment="1" applyFont="1" applyNumberFormat="1">
      <alignment vertical="center"/>
    </xf>
    <xf borderId="0" fillId="0" fontId="200" numFmtId="4" xfId="0" applyAlignment="1" applyFont="1" applyNumberFormat="1">
      <alignment horizontal="center" readingOrder="0" vertical="center"/>
    </xf>
    <xf borderId="0" fillId="2" fontId="5" numFmtId="0" xfId="0" applyAlignment="1" applyFont="1">
      <alignment shrinkToFit="0" vertical="center" wrapText="1"/>
    </xf>
    <xf borderId="28" fillId="0" fontId="1" numFmtId="0" xfId="0" applyAlignment="1" applyBorder="1" applyFont="1">
      <alignment shrinkToFit="0" vertical="center" wrapText="1"/>
    </xf>
    <xf borderId="0" fillId="9" fontId="353" numFmtId="0" xfId="0" applyAlignment="1" applyFont="1">
      <alignment horizontal="center" readingOrder="0" shrinkToFit="0" vertical="center" wrapText="1"/>
    </xf>
    <xf borderId="26" fillId="9" fontId="354" numFmtId="0" xfId="0" applyAlignment="1" applyBorder="1" applyFont="1">
      <alignment readingOrder="0" shrinkToFit="0" vertical="center" wrapText="1"/>
    </xf>
    <xf borderId="0" fillId="9" fontId="355" numFmtId="0" xfId="0" applyAlignment="1" applyFont="1">
      <alignment horizontal="left" shrinkToFit="0" vertical="center" wrapText="1"/>
    </xf>
    <xf borderId="0" fillId="9" fontId="5" numFmtId="0" xfId="0" applyAlignment="1" applyFont="1">
      <alignment shrinkToFit="0" vertical="center" wrapText="1"/>
    </xf>
    <xf borderId="0" fillId="13" fontId="356" numFmtId="0" xfId="0" applyAlignment="1" applyFont="1">
      <alignment horizontal="center" readingOrder="0" shrinkToFit="0" vertical="center" wrapText="1"/>
    </xf>
    <xf borderId="0" fillId="13" fontId="357" numFmtId="0" xfId="0" applyAlignment="1" applyFont="1">
      <alignment horizontal="left" readingOrder="0" shrinkToFit="0" vertical="center" wrapText="1"/>
    </xf>
    <xf borderId="0" fillId="13" fontId="358" numFmtId="0" xfId="0" applyAlignment="1" applyFont="1">
      <alignment horizontal="left" readingOrder="0" shrinkToFit="0" vertical="center" wrapText="1"/>
    </xf>
    <xf borderId="0" fillId="13" fontId="1" numFmtId="0" xfId="0" applyAlignment="1" applyFont="1">
      <alignment shrinkToFit="0" vertical="center" wrapText="1"/>
    </xf>
    <xf borderId="0" fillId="13" fontId="359" numFmtId="0" xfId="0" applyAlignment="1" applyFont="1">
      <alignment horizontal="left" readingOrder="0" shrinkToFit="0" vertical="center" wrapText="1"/>
    </xf>
    <xf borderId="0" fillId="13" fontId="360" numFmtId="0" xfId="0" applyAlignment="1" applyFont="1">
      <alignment horizontal="left" shrinkToFit="0" vertical="center" wrapText="1"/>
    </xf>
    <xf borderId="0" fillId="13" fontId="2" numFmtId="0" xfId="0" applyAlignment="1" applyFont="1">
      <alignment horizontal="center" readingOrder="0" shrinkToFit="0" vertical="center" wrapText="1"/>
    </xf>
    <xf borderId="0" fillId="13" fontId="361" numFmtId="0" xfId="0" applyAlignment="1" applyFont="1">
      <alignment horizontal="left" readingOrder="0" shrinkToFit="0" vertical="center" wrapText="1"/>
    </xf>
    <xf borderId="0" fillId="13" fontId="215" numFmtId="0" xfId="0" applyAlignment="1" applyFont="1">
      <alignment horizontal="left" readingOrder="0" shrinkToFit="0" vertical="center" wrapText="1"/>
    </xf>
    <xf borderId="0" fillId="13" fontId="362" numFmtId="0" xfId="0" applyAlignment="1" applyFont="1">
      <alignment horizontal="left" shrinkToFit="0" vertical="center" wrapText="1"/>
    </xf>
    <xf borderId="0" fillId="27" fontId="18" numFmtId="0" xfId="0" applyAlignment="1" applyFont="1">
      <alignment horizontal="left" readingOrder="0" shrinkToFit="0" vertical="center" wrapText="1"/>
    </xf>
    <xf borderId="0" fillId="13" fontId="1" numFmtId="0" xfId="0" applyAlignment="1" applyFont="1">
      <alignment readingOrder="0" shrinkToFit="0" vertical="center" wrapText="1"/>
    </xf>
    <xf borderId="0" fillId="13" fontId="363" numFmtId="0" xfId="0" applyAlignment="1" applyFont="1">
      <alignment horizontal="right" readingOrder="0"/>
    </xf>
    <xf borderId="0" fillId="13" fontId="364" numFmtId="0" xfId="0" applyAlignment="1" applyFont="1">
      <alignment shrinkToFit="0" vertical="center" wrapText="1"/>
    </xf>
    <xf borderId="0" fillId="64" fontId="365" numFmtId="0" xfId="0" applyAlignment="1" applyFill="1" applyFont="1">
      <alignment horizontal="left" readingOrder="0" shrinkToFit="0" vertical="center" wrapText="1"/>
    </xf>
    <xf borderId="0" fillId="13" fontId="364" numFmtId="0" xfId="0" applyAlignment="1" applyFont="1">
      <alignment readingOrder="0" shrinkToFit="0" vertical="center" wrapText="1"/>
    </xf>
    <xf borderId="0" fillId="24" fontId="18" numFmtId="0" xfId="0" applyAlignment="1" applyFont="1">
      <alignment horizontal="left" readingOrder="0" shrinkToFit="0" vertical="center" wrapText="1"/>
    </xf>
    <xf borderId="0" fillId="13" fontId="215" numFmtId="0" xfId="0" applyAlignment="1" applyFont="1">
      <alignment readingOrder="0" shrinkToFit="0" vertical="center" wrapText="1"/>
    </xf>
    <xf borderId="2" fillId="2" fontId="360" numFmtId="0" xfId="0" applyAlignment="1" applyBorder="1" applyFont="1">
      <alignment horizontal="center" readingOrder="0" shrinkToFit="0" vertical="center" wrapText="1"/>
    </xf>
    <xf borderId="0" fillId="5" fontId="9" numFmtId="0" xfId="0" applyAlignment="1" applyFont="1">
      <alignment horizontal="left" readingOrder="0" shrinkToFit="0" wrapText="1"/>
    </xf>
    <xf borderId="2" fillId="2" fontId="9" numFmtId="0" xfId="0" applyAlignment="1" applyBorder="1" applyFont="1">
      <alignment horizontal="left" readingOrder="0" shrinkToFit="0" wrapText="1"/>
    </xf>
    <xf borderId="2" fillId="2" fontId="137" numFmtId="0" xfId="0" applyAlignment="1" applyBorder="1" applyFont="1">
      <alignment readingOrder="0" shrinkToFit="0" vertical="center" wrapText="1"/>
    </xf>
    <xf borderId="2" fillId="2" fontId="360" numFmtId="0" xfId="0" applyAlignment="1" applyBorder="1" applyFont="1">
      <alignment horizontal="left" shrinkToFit="0" vertical="center" wrapText="1"/>
    </xf>
    <xf borderId="2" fillId="2" fontId="1" numFmtId="0" xfId="0" applyAlignment="1" applyBorder="1" applyFont="1">
      <alignment shrinkToFit="0" vertical="center" wrapText="1"/>
    </xf>
    <xf borderId="0" fillId="0" fontId="366" numFmtId="0" xfId="0" applyAlignment="1" applyFont="1">
      <alignment horizontal="center" readingOrder="0" shrinkToFit="0" vertical="center" wrapText="1"/>
    </xf>
    <xf borderId="0" fillId="2" fontId="367" numFmtId="0" xfId="0" applyAlignment="1" applyFont="1">
      <alignment readingOrder="0"/>
    </xf>
    <xf borderId="2" fillId="2" fontId="153" numFmtId="0" xfId="0" applyAlignment="1" applyBorder="1" applyFont="1">
      <alignment horizontal="left" readingOrder="0" shrinkToFit="0" vertical="center" wrapText="1"/>
    </xf>
    <xf borderId="2" fillId="2" fontId="1" numFmtId="0" xfId="0" applyAlignment="1" applyBorder="1" applyFont="1">
      <alignment readingOrder="0" shrinkToFit="0" vertical="center" wrapText="1"/>
    </xf>
    <xf borderId="0" fillId="24" fontId="366" numFmtId="0" xfId="0" applyAlignment="1" applyFont="1">
      <alignment horizontal="center" readingOrder="0" shrinkToFit="0" vertical="center" wrapText="1"/>
    </xf>
    <xf borderId="0" fillId="2" fontId="366" numFmtId="0" xfId="0" applyAlignment="1" applyFont="1">
      <alignment horizontal="center" readingOrder="0" shrinkToFit="0" vertical="center" wrapText="1"/>
    </xf>
    <xf borderId="2" fillId="2" fontId="43" numFmtId="0" xfId="0" applyAlignment="1" applyBorder="1" applyFont="1">
      <alignment horizontal="center" readingOrder="0" shrinkToFit="0" vertical="center" wrapText="1"/>
    </xf>
    <xf borderId="0" fillId="2" fontId="368" numFmtId="0" xfId="0" applyAlignment="1" applyFont="1">
      <alignment horizontal="center" readingOrder="0" shrinkToFit="0" vertical="center" wrapText="1"/>
    </xf>
    <xf borderId="2" fillId="4" fontId="360" numFmtId="0" xfId="0" applyAlignment="1" applyBorder="1" applyFont="1">
      <alignment horizontal="center" readingOrder="0" shrinkToFit="0" vertical="center" wrapText="1"/>
    </xf>
    <xf borderId="0" fillId="4" fontId="369" numFmtId="0" xfId="0" applyAlignment="1" applyFont="1">
      <alignment horizontal="center" readingOrder="0" shrinkToFit="0" vertical="center" wrapText="1"/>
    </xf>
    <xf borderId="0" fillId="2" fontId="370" numFmtId="0" xfId="0" applyAlignment="1" applyFont="1">
      <alignment readingOrder="0"/>
    </xf>
    <xf borderId="2" fillId="4" fontId="43" numFmtId="0" xfId="0" applyAlignment="1" applyBorder="1" applyFont="1">
      <alignment horizontal="center" readingOrder="0" shrinkToFit="0" vertical="center" wrapText="1"/>
    </xf>
    <xf borderId="2" fillId="4" fontId="1" numFmtId="0" xfId="0" applyAlignment="1" applyBorder="1" applyFont="1">
      <alignment readingOrder="0" shrinkToFit="0" vertical="center" wrapText="1"/>
    </xf>
    <xf borderId="2" fillId="4" fontId="360" numFmtId="0" xfId="0" applyAlignment="1" applyBorder="1" applyFont="1">
      <alignment horizontal="left" shrinkToFit="0" vertical="center" wrapText="1"/>
    </xf>
    <xf borderId="2" fillId="4" fontId="1" numFmtId="0" xfId="0" applyAlignment="1" applyBorder="1" applyFont="1">
      <alignment shrinkToFit="0" vertical="center" wrapText="1"/>
    </xf>
    <xf borderId="0" fillId="2" fontId="371" numFmtId="0" xfId="0" applyFont="1"/>
    <xf borderId="0" fillId="2" fontId="371" numFmtId="0" xfId="0" applyAlignment="1" applyFont="1">
      <alignment readingOrder="0"/>
    </xf>
    <xf borderId="0" fillId="2" fontId="371" numFmtId="168" xfId="0" applyAlignment="1" applyFont="1" applyNumberFormat="1">
      <alignment readingOrder="0"/>
    </xf>
    <xf borderId="0" fillId="4" fontId="372" numFmtId="0" xfId="0" applyAlignment="1" applyFont="1">
      <alignment horizontal="center" readingOrder="0" shrinkToFit="0" vertical="center" wrapText="1"/>
    </xf>
    <xf borderId="2" fillId="4" fontId="373" numFmtId="0" xfId="0" applyAlignment="1" applyBorder="1" applyFont="1">
      <alignment horizontal="center" readingOrder="0" shrinkToFit="0" vertical="center" wrapText="1"/>
    </xf>
    <xf borderId="2" fillId="4" fontId="374" numFmtId="0" xfId="0" applyAlignment="1" applyBorder="1" applyFont="1">
      <alignment readingOrder="0" shrinkToFit="0" vertical="center" wrapText="1"/>
    </xf>
    <xf borderId="2" fillId="0" fontId="360" numFmtId="0" xfId="0" applyAlignment="1" applyBorder="1" applyFont="1">
      <alignment horizontal="center" readingOrder="0" shrinkToFit="0" vertical="center" wrapText="1"/>
    </xf>
    <xf borderId="2" fillId="0" fontId="220" numFmtId="0" xfId="0" applyAlignment="1" applyBorder="1" applyFont="1">
      <alignment readingOrder="0" shrinkToFit="0" vertical="center" wrapText="1"/>
    </xf>
    <xf borderId="2" fillId="0" fontId="360" numFmtId="0" xfId="0" applyAlignment="1" applyBorder="1" applyFont="1">
      <alignment horizontal="left" shrinkToFit="0" vertical="center" wrapText="1"/>
    </xf>
    <xf borderId="2" fillId="0" fontId="1" numFmtId="0" xfId="0" applyAlignment="1" applyBorder="1" applyFont="1">
      <alignment shrinkToFit="0" vertical="center" wrapText="1"/>
    </xf>
    <xf borderId="2" fillId="0" fontId="9" numFmtId="0" xfId="0" applyAlignment="1" applyBorder="1" applyFont="1">
      <alignment horizontal="left" readingOrder="0" shrinkToFit="0" wrapText="1"/>
    </xf>
    <xf borderId="0" fillId="65" fontId="58" numFmtId="0" xfId="0" applyAlignment="1" applyFill="1" applyFont="1">
      <alignment horizontal="left" readingOrder="0" shrinkToFit="0" wrapText="1"/>
    </xf>
    <xf borderId="2" fillId="0" fontId="375" numFmtId="0" xfId="0" applyAlignment="1" applyBorder="1" applyFont="1">
      <alignment horizontal="left" readingOrder="0" shrinkToFit="0" wrapText="1"/>
    </xf>
    <xf borderId="2" fillId="5" fontId="9" numFmtId="0" xfId="0" applyAlignment="1" applyBorder="1" applyFont="1">
      <alignment horizontal="left" readingOrder="0" shrinkToFit="0" wrapText="1"/>
    </xf>
    <xf borderId="0" fillId="5" fontId="376" numFmtId="0" xfId="0" applyAlignment="1" applyFont="1">
      <alignment horizontal="center" readingOrder="0" shrinkToFit="0" vertical="center" wrapText="1"/>
    </xf>
    <xf borderId="2" fillId="2" fontId="360" numFmtId="0" xfId="0" applyAlignment="1" applyBorder="1" applyFont="1">
      <alignment horizontal="center" readingOrder="0" shrinkToFit="0" vertical="top" wrapText="1"/>
    </xf>
    <xf borderId="2" fillId="0" fontId="9" numFmtId="0" xfId="0" applyAlignment="1" applyBorder="1" applyFont="1">
      <alignment horizontal="left" readingOrder="0" shrinkToFit="0" vertical="top" wrapText="1"/>
    </xf>
    <xf borderId="2" fillId="5" fontId="9" numFmtId="0" xfId="0" applyAlignment="1" applyBorder="1" applyFont="1">
      <alignment horizontal="left" readingOrder="0" shrinkToFit="0" vertical="top" wrapText="1"/>
    </xf>
    <xf borderId="0" fillId="5" fontId="9" numFmtId="0" xfId="0" applyAlignment="1" applyFont="1">
      <alignment horizontal="left" readingOrder="0" shrinkToFit="0" vertical="top" wrapText="1"/>
    </xf>
    <xf borderId="2" fillId="2" fontId="137" numFmtId="0" xfId="0" applyAlignment="1" applyBorder="1" applyFont="1">
      <alignment readingOrder="0" shrinkToFit="0" vertical="top" wrapText="1"/>
    </xf>
    <xf borderId="2" fillId="2" fontId="360" numFmtId="0" xfId="0" applyAlignment="1" applyBorder="1" applyFont="1">
      <alignment horizontal="left" shrinkToFit="0" vertical="top" wrapText="1"/>
    </xf>
    <xf borderId="2" fillId="2" fontId="1" numFmtId="0" xfId="0" applyAlignment="1" applyBorder="1" applyFont="1">
      <alignment shrinkToFit="0" vertical="top" wrapText="1"/>
    </xf>
    <xf borderId="0" fillId="5" fontId="9" numFmtId="0" xfId="0" applyAlignment="1" applyFont="1">
      <alignment horizontal="left" readingOrder="0"/>
    </xf>
    <xf borderId="0" fillId="2" fontId="10" numFmtId="0" xfId="0" applyAlignment="1" applyFont="1">
      <alignment readingOrder="0" shrinkToFit="0" wrapText="1"/>
    </xf>
    <xf borderId="2" fillId="5" fontId="377" numFmtId="0" xfId="0" applyAlignment="1" applyBorder="1" applyFont="1">
      <alignment horizontal="left" readingOrder="0" shrinkToFit="0" wrapText="1"/>
    </xf>
    <xf borderId="2" fillId="0" fontId="9" numFmtId="0" xfId="0" applyAlignment="1" applyBorder="1" applyFont="1">
      <alignment horizontal="left" readingOrder="0" shrinkToFit="0" wrapText="1"/>
    </xf>
    <xf borderId="2" fillId="0" fontId="266" numFmtId="0" xfId="0" applyAlignment="1" applyBorder="1" applyFont="1">
      <alignment horizontal="left" readingOrder="0" shrinkToFit="0" wrapText="1"/>
    </xf>
    <xf borderId="2" fillId="65" fontId="58" numFmtId="0" xfId="0" applyAlignment="1" applyBorder="1" applyFont="1">
      <alignment horizontal="left" readingOrder="0" shrinkToFit="0" vertical="bottom" wrapText="1"/>
    </xf>
    <xf borderId="0" fillId="2" fontId="378" numFmtId="0" xfId="0" applyAlignment="1" applyFont="1">
      <alignment readingOrder="0"/>
    </xf>
    <xf borderId="0" fillId="0" fontId="10" numFmtId="0" xfId="0" applyFont="1"/>
    <xf borderId="2" fillId="2" fontId="379" numFmtId="0" xfId="0" applyAlignment="1" applyBorder="1" applyFont="1">
      <alignment horizontal="left" readingOrder="0" shrinkToFit="0" vertical="center" wrapText="1"/>
    </xf>
    <xf borderId="2" fillId="2" fontId="2" numFmtId="0" xfId="0" applyAlignment="1" applyBorder="1" applyFont="1">
      <alignment horizontal="center" readingOrder="0" shrinkToFit="0" vertical="center" wrapText="1"/>
    </xf>
    <xf borderId="2" fillId="5" fontId="58" numFmtId="0" xfId="0" applyAlignment="1" applyBorder="1" applyFont="1">
      <alignment horizontal="left" readingOrder="0" shrinkToFit="0" wrapText="1"/>
    </xf>
    <xf borderId="2" fillId="5" fontId="58" numFmtId="0" xfId="0" applyAlignment="1" applyBorder="1" applyFont="1">
      <alignment horizontal="left" readingOrder="0" shrinkToFit="0" wrapText="1"/>
    </xf>
    <xf borderId="2" fillId="2" fontId="58" numFmtId="0" xfId="0" applyAlignment="1" applyBorder="1" applyFont="1">
      <alignment horizontal="left" readingOrder="0" shrinkToFit="0" wrapText="1"/>
    </xf>
    <xf borderId="2" fillId="2" fontId="236" numFmtId="0" xfId="0" applyAlignment="1" applyBorder="1" applyFont="1">
      <alignment readingOrder="0" shrinkToFit="0" vertical="center" wrapText="1"/>
    </xf>
    <xf borderId="2" fillId="2" fontId="2" numFmtId="0" xfId="0" applyAlignment="1" applyBorder="1" applyFont="1">
      <alignment horizontal="left" shrinkToFit="0" vertical="center" wrapText="1"/>
    </xf>
    <xf borderId="2" fillId="2" fontId="8" numFmtId="0" xfId="0" applyAlignment="1" applyBorder="1" applyFont="1">
      <alignment shrinkToFit="0" vertical="center" wrapText="1"/>
    </xf>
    <xf borderId="2" fillId="2" fontId="53" numFmtId="0" xfId="0" applyAlignment="1" applyBorder="1" applyFont="1">
      <alignment horizontal="left" readingOrder="0" shrinkToFit="0" vertical="center" wrapText="1"/>
    </xf>
    <xf borderId="2" fillId="5" fontId="9" numFmtId="0" xfId="0" applyAlignment="1" applyBorder="1" applyFont="1">
      <alignment horizontal="left" readingOrder="0" shrinkToFit="0" vertical="top" wrapText="1"/>
    </xf>
    <xf borderId="2" fillId="5" fontId="380" numFmtId="0" xfId="0" applyAlignment="1" applyBorder="1" applyFont="1">
      <alignment horizontal="left" readingOrder="0" shrinkToFit="0" wrapText="1"/>
    </xf>
    <xf borderId="0" fillId="0" fontId="137" numFmtId="0" xfId="0" applyAlignment="1" applyFont="1">
      <alignment horizontal="center" readingOrder="0" shrinkToFit="0" vertical="center" wrapText="1"/>
    </xf>
    <xf borderId="2" fillId="0" fontId="137" numFmtId="0" xfId="0" applyAlignment="1" applyBorder="1" applyFont="1">
      <alignment horizontal="center" readingOrder="0" shrinkToFit="0" vertical="center" wrapText="1"/>
    </xf>
    <xf borderId="2" fillId="0" fontId="381" numFmtId="0" xfId="0" applyAlignment="1" applyBorder="1" applyFont="1">
      <alignment horizontal="center" readingOrder="0" shrinkToFit="0" vertical="center" wrapText="1"/>
    </xf>
    <xf borderId="2" fillId="0" fontId="382" numFmtId="0" xfId="0" applyAlignment="1" applyBorder="1" applyFont="1">
      <alignment horizontal="center" readingOrder="0" shrinkToFit="0" vertical="center" wrapText="1"/>
    </xf>
    <xf borderId="2" fillId="22" fontId="382" numFmtId="0" xfId="0" applyAlignment="1" applyBorder="1" applyFont="1">
      <alignment horizontal="center" readingOrder="0" shrinkToFit="0" vertical="center" wrapText="1"/>
    </xf>
    <xf borderId="0" fillId="2" fontId="9" numFmtId="0" xfId="0" applyAlignment="1" applyFont="1">
      <alignment horizontal="left" readingOrder="0" shrinkToFit="0" wrapText="1"/>
    </xf>
    <xf borderId="2" fillId="2" fontId="53" numFmtId="0" xfId="0" applyAlignment="1" applyBorder="1" applyFont="1">
      <alignment readingOrder="0" shrinkToFit="0" vertical="center" wrapText="1"/>
    </xf>
    <xf borderId="0" fillId="2" fontId="383" numFmtId="0" xfId="0" applyAlignment="1" applyFont="1">
      <alignment readingOrder="0" shrinkToFit="0" vertical="center" wrapText="1"/>
    </xf>
    <xf borderId="2" fillId="2" fontId="384" numFmtId="0" xfId="0" applyAlignment="1" applyBorder="1" applyFont="1">
      <alignment readingOrder="0" shrinkToFit="0" vertical="center" wrapText="1"/>
    </xf>
    <xf borderId="0" fillId="2" fontId="137" numFmtId="0" xfId="0" applyAlignment="1" applyFont="1">
      <alignment readingOrder="0" shrinkToFit="0" vertical="center" wrapText="1"/>
    </xf>
    <xf borderId="2" fillId="2" fontId="49" numFmtId="0" xfId="0" applyAlignment="1" applyBorder="1" applyFont="1">
      <alignment readingOrder="0" shrinkToFit="0" vertical="center" wrapText="1"/>
    </xf>
    <xf borderId="0" fillId="2" fontId="360" numFmtId="0" xfId="0" applyAlignment="1" applyFont="1">
      <alignment horizontal="center" readingOrder="0" shrinkToFit="0" vertical="center" wrapText="1"/>
    </xf>
    <xf borderId="0" fillId="2" fontId="360" numFmtId="0" xfId="0" applyAlignment="1" applyFont="1">
      <alignment horizontal="left" shrinkToFit="0" vertical="center" wrapText="1"/>
    </xf>
    <xf borderId="0" fillId="2" fontId="1" numFmtId="0" xfId="0" applyAlignment="1" applyFont="1">
      <alignment shrinkToFit="0" vertical="center" wrapText="1"/>
    </xf>
    <xf borderId="2" fillId="0" fontId="1" numFmtId="0" xfId="0" applyAlignment="1" applyBorder="1" applyFont="1">
      <alignment readingOrder="0" shrinkToFit="0" vertical="center" wrapText="1"/>
    </xf>
    <xf borderId="2" fillId="2" fontId="8" numFmtId="0" xfId="0" applyAlignment="1" applyBorder="1" applyFont="1">
      <alignment readingOrder="0" shrinkToFit="0" vertical="center" wrapText="1"/>
    </xf>
    <xf borderId="0" fillId="0" fontId="360" numFmtId="0" xfId="0" applyAlignment="1" applyFont="1">
      <alignment horizontal="center" readingOrder="0" shrinkToFit="0" vertical="center" wrapText="1"/>
    </xf>
    <xf borderId="2" fillId="0" fontId="1" numFmtId="0" xfId="0" applyAlignment="1" applyBorder="1" applyFont="1">
      <alignment horizontal="left" readingOrder="0" shrinkToFit="0" vertical="top" wrapText="1"/>
    </xf>
    <xf borderId="0" fillId="0" fontId="385" numFmtId="0" xfId="0" applyAlignment="1" applyFont="1">
      <alignment shrinkToFit="0" vertical="center" wrapText="1"/>
    </xf>
    <xf borderId="0" fillId="0" fontId="360" numFmtId="0" xfId="0" applyAlignment="1" applyFont="1">
      <alignment horizontal="left" shrinkToFit="0" vertical="center" wrapText="1"/>
    </xf>
    <xf borderId="0" fillId="0" fontId="1" numFmtId="0" xfId="0" applyAlignment="1" applyFont="1">
      <alignment shrinkToFit="0" vertical="center" wrapText="1"/>
    </xf>
    <xf borderId="0" fillId="0" fontId="1" numFmtId="0" xfId="0" applyAlignment="1" applyFont="1">
      <alignment readingOrder="0" shrinkToFit="0" vertical="center" wrapText="1"/>
    </xf>
    <xf borderId="0" fillId="0" fontId="385" numFmtId="0" xfId="0" applyAlignment="1" applyFont="1">
      <alignment readingOrder="0" shrinkToFit="0" vertical="center" wrapText="1"/>
    </xf>
    <xf borderId="0" fillId="2" fontId="1" numFmtId="0" xfId="0" applyAlignment="1" applyFont="1">
      <alignment readingOrder="0" shrinkToFit="0" vertical="center" wrapText="1"/>
    </xf>
    <xf borderId="0" fillId="2" fontId="385" numFmtId="0" xfId="0" applyAlignment="1" applyFont="1">
      <alignment shrinkToFit="0" vertical="center" wrapText="1"/>
    </xf>
    <xf borderId="2" fillId="0" fontId="8" numFmtId="0" xfId="0" applyAlignment="1" applyBorder="1" applyFont="1">
      <alignment readingOrder="0" shrinkToFit="0" vertical="center" wrapText="1"/>
    </xf>
    <xf borderId="2" fillId="0" fontId="1" numFmtId="0" xfId="0" applyAlignment="1" applyBorder="1" applyFont="1">
      <alignment horizontal="left" readingOrder="0" shrinkToFit="0" vertical="center" wrapText="1"/>
    </xf>
    <xf borderId="0" fillId="0" fontId="1" numFmtId="0" xfId="0" applyAlignment="1" applyFont="1">
      <alignment horizontal="left" readingOrder="0" shrinkToFit="0" vertical="center" wrapText="1"/>
    </xf>
    <xf borderId="0" fillId="0" fontId="137" numFmtId="0" xfId="0" applyAlignment="1" applyFont="1">
      <alignment readingOrder="0" shrinkToFit="0" vertical="center" wrapText="1"/>
    </xf>
    <xf borderId="48" fillId="0" fontId="385" numFmtId="0" xfId="0" applyAlignment="1" applyBorder="1" applyFont="1">
      <alignment shrinkToFit="0" vertical="center" wrapText="1"/>
    </xf>
    <xf borderId="0" fillId="2" fontId="386" numFmtId="0" xfId="0" applyAlignment="1" applyFont="1">
      <alignment horizontal="center" readingOrder="0" shrinkToFit="0" vertical="center" wrapText="1"/>
    </xf>
    <xf borderId="2" fillId="66" fontId="1" numFmtId="0" xfId="0" applyAlignment="1" applyBorder="1" applyFill="1" applyFont="1">
      <alignment readingOrder="0" shrinkToFit="0" vertical="center" wrapText="1"/>
    </xf>
    <xf borderId="0" fillId="0" fontId="364" numFmtId="0" xfId="0" applyAlignment="1" applyFont="1">
      <alignment horizontal="center" readingOrder="0" shrinkToFit="0" vertical="center" wrapText="1"/>
    </xf>
    <xf borderId="0" fillId="0" fontId="387" numFmtId="0" xfId="0" applyAlignment="1" applyFont="1">
      <alignment horizontal="center" readingOrder="0" shrinkToFit="0" vertical="center" wrapText="1"/>
    </xf>
    <xf borderId="0" fillId="2" fontId="388" numFmtId="0" xfId="0" applyAlignment="1" applyFont="1">
      <alignment horizontal="left" readingOrder="0" shrinkToFit="0" vertical="center" wrapText="1"/>
    </xf>
    <xf borderId="0" fillId="0" fontId="389" numFmtId="0" xfId="0" applyAlignment="1" applyFont="1">
      <alignment horizontal="left" readingOrder="0" shrinkToFit="0" vertical="center" wrapText="1"/>
    </xf>
    <xf borderId="0" fillId="0" fontId="390" numFmtId="0" xfId="0" applyAlignment="1" applyFont="1">
      <alignment horizontal="center" shrinkToFit="0" vertical="center" wrapText="1"/>
    </xf>
    <xf borderId="2" fillId="0" fontId="53" numFmtId="0" xfId="0" applyAlignment="1" applyBorder="1" applyFont="1">
      <alignment horizontal="center" readingOrder="0" shrinkToFit="0" vertical="center" wrapText="1"/>
    </xf>
    <xf borderId="0" fillId="0" fontId="53" numFmtId="0" xfId="0" applyAlignment="1" applyFont="1">
      <alignment horizontal="center" readingOrder="0" shrinkToFit="0" vertical="center" wrapText="1"/>
    </xf>
    <xf borderId="2" fillId="0" fontId="391" numFmtId="0" xfId="0" applyAlignment="1" applyBorder="1" applyFont="1">
      <alignment readingOrder="0" shrinkToFit="0" vertical="center" wrapText="1"/>
    </xf>
    <xf borderId="0" fillId="0" fontId="360" numFmtId="0" xfId="0" applyAlignment="1" applyFont="1">
      <alignment horizontal="center" readingOrder="0" shrinkToFit="0" vertical="center" wrapText="1"/>
    </xf>
    <xf borderId="2" fillId="0" fontId="59" numFmtId="0" xfId="0" applyAlignment="1" applyBorder="1" applyFont="1">
      <alignment shrinkToFit="0" vertical="center" wrapText="1"/>
    </xf>
    <xf borderId="2" fillId="0" fontId="5" numFmtId="0" xfId="0" applyAlignment="1" applyBorder="1" applyFont="1">
      <alignment horizontal="center" readingOrder="0" shrinkToFit="0" vertical="center" wrapText="1"/>
    </xf>
    <xf borderId="0" fillId="0" fontId="5" numFmtId="0" xfId="0" applyAlignment="1" applyFont="1">
      <alignment horizontal="center" readingOrder="0" shrinkToFit="0" vertical="center" wrapText="1"/>
    </xf>
    <xf borderId="2" fillId="0" fontId="53" numFmtId="0" xfId="0" applyAlignment="1" applyBorder="1" applyFont="1">
      <alignment readingOrder="0" shrinkToFit="0" vertical="center" wrapText="1"/>
    </xf>
    <xf borderId="2" fillId="0" fontId="53" numFmtId="0" xfId="0" applyAlignment="1" applyBorder="1" applyFont="1">
      <alignment horizontal="center" readingOrder="0" shrinkToFit="0" vertical="center" wrapText="1"/>
    </xf>
    <xf borderId="0" fillId="0" fontId="53" numFmtId="0" xfId="0" applyAlignment="1" applyFont="1">
      <alignment horizontal="center" readingOrder="0" shrinkToFit="0" vertical="center" wrapText="1"/>
    </xf>
    <xf borderId="0" fillId="0" fontId="392" numFmtId="0" xfId="0" applyAlignment="1" applyFont="1">
      <alignment horizontal="center" readingOrder="0" shrinkToFit="0" vertical="center" wrapText="1"/>
    </xf>
    <xf borderId="2" fillId="67" fontId="53" numFmtId="0" xfId="0" applyAlignment="1" applyBorder="1" applyFill="1" applyFont="1">
      <alignment horizontal="center" readingOrder="0" shrinkToFit="0" vertical="center" wrapText="1"/>
    </xf>
    <xf borderId="0" fillId="67" fontId="53" numFmtId="0" xfId="0" applyAlignment="1" applyFont="1">
      <alignment horizontal="center" readingOrder="0" shrinkToFit="0" vertical="center" wrapText="1"/>
    </xf>
    <xf borderId="0" fillId="0" fontId="393" numFmtId="0" xfId="0" applyAlignment="1" applyFont="1">
      <alignment horizontal="center" readingOrder="0" shrinkToFit="0" vertical="center" wrapText="1"/>
    </xf>
    <xf borderId="2" fillId="0" fontId="53" numFmtId="0" xfId="0" applyAlignment="1" applyBorder="1" applyFont="1">
      <alignment readingOrder="0" shrinkToFit="0" vertical="center" wrapText="1"/>
    </xf>
    <xf borderId="0" fillId="0" fontId="49" numFmtId="0" xfId="0" applyAlignment="1" applyFont="1">
      <alignment horizontal="center" readingOrder="0" shrinkToFit="0" vertical="center" wrapText="1"/>
    </xf>
    <xf borderId="2" fillId="0" fontId="2" numFmtId="0" xfId="0" applyAlignment="1" applyBorder="1" applyFont="1">
      <alignment horizontal="center" readingOrder="0" shrinkToFit="0" vertical="center" wrapText="1"/>
    </xf>
    <xf borderId="0" fillId="0" fontId="2" numFmtId="0" xfId="0" applyAlignment="1" applyFont="1">
      <alignment horizontal="center" readingOrder="0" shrinkToFit="0" vertical="center" wrapText="1"/>
    </xf>
    <xf borderId="2" fillId="0" fontId="394" numFmtId="0" xfId="0" applyAlignment="1" applyBorder="1" applyFont="1">
      <alignment horizontal="center" readingOrder="0" shrinkToFit="0" vertical="center" wrapText="1"/>
    </xf>
    <xf borderId="49" fillId="2" fontId="9" numFmtId="0" xfId="0" applyAlignment="1" applyBorder="1" applyFont="1">
      <alignment horizontal="left" readingOrder="0" shrinkToFit="0" vertical="center" wrapText="1"/>
    </xf>
    <xf borderId="0" fillId="0" fontId="364" numFmtId="0" xfId="0" applyAlignment="1" applyFont="1">
      <alignment horizontal="center" readingOrder="0" shrinkToFit="0" vertical="center" wrapText="1"/>
    </xf>
    <xf borderId="0" fillId="2" fontId="35" numFmtId="0" xfId="0" applyAlignment="1" applyFont="1">
      <alignment horizontal="left" readingOrder="0" shrinkToFit="0" vertical="center" wrapText="1"/>
    </xf>
    <xf borderId="0" fillId="2" fontId="395" numFmtId="0" xfId="0" applyAlignment="1" applyFont="1">
      <alignment horizontal="center" readingOrder="0" shrinkToFit="0" vertical="center" wrapText="1"/>
    </xf>
    <xf borderId="2" fillId="2" fontId="53" numFmtId="0" xfId="0" applyAlignment="1" applyBorder="1" applyFont="1">
      <alignment horizontal="center" readingOrder="0" shrinkToFit="0" vertical="center" wrapText="1"/>
    </xf>
    <xf borderId="2" fillId="0" fontId="396" numFmtId="0" xfId="0" applyAlignment="1" applyBorder="1" applyFont="1">
      <alignment horizontal="center" readingOrder="0" shrinkToFit="0" vertical="center" wrapText="1"/>
    </xf>
    <xf borderId="0" fillId="5" fontId="53" numFmtId="0" xfId="0" applyAlignment="1" applyFont="1">
      <alignment readingOrder="0" shrinkToFit="0" vertical="center" wrapText="1"/>
    </xf>
    <xf borderId="0" fillId="0" fontId="397" numFmtId="0" xfId="0" applyAlignment="1" applyFont="1">
      <alignment horizontal="left" readingOrder="0" shrinkToFit="0" vertical="center" wrapText="1"/>
    </xf>
    <xf borderId="0" fillId="0" fontId="398" numFmtId="0" xfId="0" applyAlignment="1" applyFont="1">
      <alignment horizontal="center" shrinkToFit="0" vertical="center" wrapText="1"/>
    </xf>
    <xf borderId="0" fillId="5" fontId="53" numFmtId="0" xfId="0" applyAlignment="1" applyFont="1">
      <alignment horizontal="left" readingOrder="0" shrinkToFit="0" vertical="center" wrapText="1"/>
    </xf>
    <xf borderId="0" fillId="6" fontId="355" numFmtId="0" xfId="0" applyAlignment="1" applyFont="1">
      <alignment horizontal="left" readingOrder="0" shrinkToFit="0" vertical="center" wrapText="1"/>
    </xf>
    <xf borderId="2" fillId="0" fontId="355" numFmtId="0" xfId="0" applyAlignment="1" applyBorder="1" applyFont="1">
      <alignment horizontal="left" readingOrder="0" shrinkToFit="0" vertical="center" wrapText="1"/>
    </xf>
    <xf borderId="0" fillId="0" fontId="355" numFmtId="0" xfId="0" applyAlignment="1" applyFont="1">
      <alignment horizontal="left" readingOrder="0" shrinkToFit="0" vertical="center" wrapText="1"/>
    </xf>
    <xf borderId="0" fillId="49" fontId="0" numFmtId="0" xfId="0" applyAlignment="1" applyFont="1">
      <alignment horizontal="left" readingOrder="0" shrinkToFit="0" vertical="center" wrapText="1"/>
    </xf>
    <xf borderId="0" fillId="49" fontId="0" numFmtId="0" xfId="0" applyAlignment="1" applyFont="1">
      <alignment horizontal="left" readingOrder="0" shrinkToFit="0" vertical="center" wrapText="1"/>
    </xf>
    <xf borderId="0" fillId="49" fontId="399" numFmtId="0" xfId="0" applyAlignment="1" applyFont="1">
      <alignment horizontal="left" readingOrder="0" shrinkToFit="0" vertical="center" wrapText="1"/>
    </xf>
    <xf borderId="0" fillId="49" fontId="5" numFmtId="0" xfId="0" applyAlignment="1" applyFont="1">
      <alignment horizontal="left" shrinkToFit="0" vertical="center" wrapText="1"/>
    </xf>
    <xf borderId="0" fillId="6" fontId="5" numFmtId="0" xfId="0" applyAlignment="1" applyFont="1">
      <alignment horizontal="left" shrinkToFit="0" vertical="center" wrapText="1"/>
    </xf>
    <xf borderId="2" fillId="0" fontId="1" numFmtId="0" xfId="0" applyAlignment="1" applyBorder="1" applyFont="1">
      <alignment readingOrder="0" shrinkToFit="0" vertical="center" wrapText="1"/>
    </xf>
    <xf borderId="0" fillId="0" fontId="1" numFmtId="0" xfId="0" applyAlignment="1" applyFont="1">
      <alignment readingOrder="0" shrinkToFit="0" vertical="center" wrapText="1"/>
    </xf>
    <xf borderId="0" fillId="6" fontId="399" numFmtId="0" xfId="0" applyAlignment="1" applyFont="1">
      <alignment horizontal="left" readingOrder="0" shrinkToFit="0" vertical="center" wrapText="1"/>
    </xf>
    <xf borderId="0" fillId="6" fontId="399" numFmtId="0" xfId="0" applyAlignment="1" applyFont="1">
      <alignment horizontal="left" readingOrder="0" shrinkToFit="0" vertical="center" wrapText="1"/>
    </xf>
    <xf borderId="0" fillId="0" fontId="18" numFmtId="0" xfId="0" applyAlignment="1" applyFont="1">
      <alignment horizontal="left" readingOrder="0" shrinkToFit="0" vertical="center" wrapText="1"/>
    </xf>
    <xf borderId="0" fillId="6" fontId="5" numFmtId="0" xfId="0" applyAlignment="1" applyFont="1">
      <alignment horizontal="left" readingOrder="0" shrinkToFit="0" vertical="center" wrapText="1"/>
    </xf>
    <xf borderId="0" fillId="5" fontId="5" numFmtId="0" xfId="0" applyAlignment="1" applyFont="1">
      <alignment horizontal="left" shrinkToFit="0" vertical="center" wrapText="1"/>
    </xf>
    <xf borderId="2" fillId="5" fontId="258" numFmtId="0" xfId="0" applyAlignment="1" applyBorder="1" applyFont="1">
      <alignment horizontal="left" readingOrder="0" shrinkToFit="0" vertical="center" wrapText="1"/>
    </xf>
    <xf borderId="2" fillId="5" fontId="1" numFmtId="0" xfId="0" applyAlignment="1" applyBorder="1" applyFont="1">
      <alignment shrinkToFit="0" vertical="center" wrapText="1"/>
    </xf>
    <xf borderId="0" fillId="5" fontId="1" numFmtId="0" xfId="0" applyAlignment="1" applyFont="1">
      <alignment readingOrder="0" shrinkToFit="0" vertical="center" wrapText="1"/>
    </xf>
    <xf borderId="0" fillId="5" fontId="1" numFmtId="0" xfId="0" applyAlignment="1" applyFont="1">
      <alignment shrinkToFit="0" vertical="center" wrapText="1"/>
    </xf>
    <xf borderId="2" fillId="5" fontId="1" numFmtId="0" xfId="0" applyAlignment="1" applyBorder="1" applyFont="1">
      <alignment shrinkToFit="0" vertical="center" wrapText="1"/>
    </xf>
    <xf borderId="0" fillId="4" fontId="1" numFmtId="0" xfId="0" applyAlignment="1" applyFont="1">
      <alignment readingOrder="0" shrinkToFit="0" vertical="center" wrapText="1"/>
    </xf>
    <xf borderId="0" fillId="21" fontId="1" numFmtId="0" xfId="0" applyAlignment="1" applyFont="1">
      <alignment readingOrder="0" shrinkToFit="0" vertical="center" wrapText="1"/>
    </xf>
    <xf borderId="0" fillId="2" fontId="360" numFmtId="0" xfId="0" applyAlignment="1" applyFont="1">
      <alignment horizontal="center" shrinkToFit="0" vertical="center" wrapText="1"/>
    </xf>
    <xf borderId="2" fillId="0" fontId="1" numFmtId="0" xfId="0" applyAlignment="1" applyBorder="1" applyFont="1">
      <alignment shrinkToFit="0" vertical="center" wrapText="1"/>
    </xf>
    <xf borderId="0" fillId="0" fontId="1" numFmtId="0" xfId="0" applyAlignment="1" applyFont="1">
      <alignment shrinkToFit="0" vertical="center" wrapText="1"/>
    </xf>
    <xf borderId="2" fillId="0" fontId="8" numFmtId="0" xfId="0" applyAlignment="1" applyBorder="1" applyFont="1">
      <alignment readingOrder="0" shrinkToFit="0" vertical="center" wrapText="1"/>
    </xf>
    <xf borderId="2" fillId="0" fontId="8" numFmtId="0" xfId="0" applyAlignment="1" applyBorder="1" applyFont="1">
      <alignment shrinkToFit="0" vertical="center" wrapText="1"/>
    </xf>
    <xf borderId="0" fillId="0" fontId="8" numFmtId="0" xfId="0" applyAlignment="1" applyFont="1">
      <alignment shrinkToFit="0" vertical="center" wrapText="1"/>
    </xf>
    <xf borderId="0" fillId="0" fontId="400" numFmtId="0" xfId="0" applyAlignment="1" applyFont="1">
      <alignment readingOrder="0" shrinkToFit="0" vertical="center" wrapText="1"/>
    </xf>
    <xf borderId="2" fillId="0" fontId="1" numFmtId="0" xfId="0" applyAlignment="1" applyBorder="1" applyFont="1">
      <alignment horizontal="left" readingOrder="0" shrinkToFit="0" vertical="center" wrapText="1"/>
    </xf>
    <xf borderId="0" fillId="0" fontId="1" numFmtId="0" xfId="0" applyAlignment="1" applyFont="1">
      <alignment horizontal="left" readingOrder="0" shrinkToFit="0" vertical="center" wrapText="1"/>
    </xf>
    <xf borderId="0" fillId="0" fontId="1" numFmtId="20" xfId="0" applyAlignment="1" applyFont="1" applyNumberFormat="1">
      <alignment readingOrder="0" shrinkToFit="0" vertical="center" wrapText="1"/>
    </xf>
    <xf quotePrefix="1" borderId="0" fillId="0" fontId="1" numFmtId="0" xfId="0" applyAlignment="1" applyFont="1">
      <alignment readingOrder="0" shrinkToFit="0" vertical="center" wrapText="1"/>
    </xf>
    <xf borderId="2" fillId="0" fontId="401" numFmtId="0" xfId="0" applyAlignment="1" applyBorder="1" applyFont="1">
      <alignment readingOrder="0" shrinkToFit="0" vertical="center" wrapText="1"/>
    </xf>
    <xf borderId="0" fillId="2" fontId="360" numFmtId="0" xfId="0" applyAlignment="1" applyFont="1">
      <alignment horizontal="center" readingOrder="0" shrinkToFit="0" vertical="center" wrapText="1"/>
    </xf>
    <xf borderId="2" fillId="68" fontId="1" numFmtId="0" xfId="0" applyAlignment="1" applyBorder="1" applyFill="1" applyFont="1">
      <alignment readingOrder="0" shrinkToFit="0" vertical="center" wrapText="1"/>
    </xf>
    <xf borderId="0" fillId="68" fontId="1" numFmtId="0" xfId="0" applyAlignment="1" applyFont="1">
      <alignment readingOrder="0" shrinkToFit="0" vertical="center" wrapText="1"/>
    </xf>
    <xf borderId="0" fillId="2" fontId="360" numFmtId="0" xfId="0" applyAlignment="1" applyFont="1">
      <alignment horizontal="center" shrinkToFit="0" vertical="center" wrapText="1"/>
    </xf>
    <xf borderId="50" fillId="6" fontId="402" numFmtId="0" xfId="0" applyAlignment="1" applyBorder="1" applyFont="1">
      <alignment horizontal="center" readingOrder="0" shrinkToFit="0" vertical="center" wrapText="0"/>
    </xf>
    <xf borderId="50" fillId="0" fontId="1" numFmtId="0" xfId="0" applyBorder="1" applyFont="1"/>
    <xf borderId="0" fillId="6" fontId="403" numFmtId="0" xfId="0" applyAlignment="1" applyFont="1">
      <alignment horizontal="center" readingOrder="0" shrinkToFit="0" vertical="center" wrapText="1"/>
    </xf>
    <xf borderId="0" fillId="6" fontId="289" numFmtId="0" xfId="0" applyAlignment="1" applyFont="1">
      <alignment shrinkToFit="0" vertical="center" wrapText="1"/>
    </xf>
    <xf borderId="0" fillId="6" fontId="289" numFmtId="0" xfId="0" applyAlignment="1" applyFont="1">
      <alignment vertical="center"/>
    </xf>
    <xf borderId="0" fillId="29" fontId="404" numFmtId="0" xfId="0" applyAlignment="1" applyFont="1">
      <alignment horizontal="center" readingOrder="0" shrinkToFit="0" vertical="center" wrapText="1"/>
    </xf>
    <xf borderId="0" fillId="29" fontId="282" numFmtId="0" xfId="0" applyAlignment="1" applyFont="1">
      <alignment horizontal="center" readingOrder="0" vertical="center"/>
    </xf>
    <xf borderId="0" fillId="29" fontId="405" numFmtId="0" xfId="0" applyAlignment="1" applyFont="1">
      <alignment horizontal="center" readingOrder="0" shrinkToFit="0" vertical="center" wrapText="1"/>
    </xf>
    <xf borderId="0" fillId="29" fontId="282" numFmtId="167" xfId="0" applyAlignment="1" applyFont="1" applyNumberFormat="1">
      <alignment horizontal="center" readingOrder="0" shrinkToFit="0" vertical="center" wrapText="1"/>
    </xf>
    <xf borderId="0" fillId="4" fontId="220" numFmtId="0" xfId="0" applyAlignment="1" applyFont="1">
      <alignment shrinkToFit="0" vertical="center" wrapText="1"/>
    </xf>
    <xf borderId="0" fillId="4" fontId="220" numFmtId="0" xfId="0" applyAlignment="1" applyFont="1">
      <alignment vertical="center"/>
    </xf>
    <xf borderId="0" fillId="4" fontId="204" numFmtId="0" xfId="0" applyAlignment="1" applyFont="1">
      <alignment vertical="center"/>
    </xf>
    <xf borderId="0" fillId="0" fontId="406" numFmtId="0" xfId="0" applyAlignment="1" applyFont="1">
      <alignment horizontal="center" readingOrder="0" vertical="center"/>
    </xf>
    <xf borderId="0" fillId="21" fontId="204" numFmtId="0" xfId="0" applyAlignment="1" applyFont="1">
      <alignment horizontal="center" readingOrder="0" shrinkToFit="0" vertical="center" wrapText="1"/>
    </xf>
    <xf borderId="0" fillId="5" fontId="203" numFmtId="0" xfId="0" applyAlignment="1" applyFont="1">
      <alignment horizontal="left" readingOrder="0"/>
    </xf>
    <xf borderId="0" fillId="21" fontId="204" numFmtId="0" xfId="0" applyAlignment="1" applyFont="1">
      <alignment horizontal="center" readingOrder="0" vertical="center"/>
    </xf>
    <xf borderId="0" fillId="21" fontId="204" numFmtId="0" xfId="0" applyAlignment="1" applyFont="1">
      <alignment horizontal="center" shrinkToFit="0" vertical="center" wrapText="1"/>
    </xf>
    <xf borderId="0" fillId="21" fontId="204" numFmtId="176" xfId="0" applyAlignment="1" applyFont="1" applyNumberFormat="1">
      <alignment horizontal="center" readingOrder="0" vertical="center"/>
    </xf>
    <xf borderId="0" fillId="21" fontId="204" numFmtId="176" xfId="0" applyAlignment="1" applyFont="1" applyNumberFormat="1">
      <alignment horizontal="center" vertical="center"/>
    </xf>
    <xf borderId="0" fillId="21" fontId="204" numFmtId="0" xfId="0" applyAlignment="1" applyFont="1">
      <alignment horizontal="center" vertical="center"/>
    </xf>
    <xf borderId="20" fillId="21" fontId="204" numFmtId="0" xfId="0" applyAlignment="1" applyBorder="1" applyFont="1">
      <alignment horizontal="center" shrinkToFit="0" vertical="center" wrapText="1"/>
    </xf>
    <xf borderId="20" fillId="21" fontId="204" numFmtId="0" xfId="0" applyAlignment="1" applyBorder="1" applyFont="1">
      <alignment horizontal="center" vertical="center"/>
    </xf>
    <xf borderId="0" fillId="21" fontId="204" numFmtId="0" xfId="0" applyAlignment="1" applyFont="1">
      <alignment shrinkToFit="0" vertical="center" wrapText="1"/>
    </xf>
    <xf borderId="0" fillId="21" fontId="204" numFmtId="0" xfId="0" applyAlignment="1" applyFont="1">
      <alignment vertical="center"/>
    </xf>
    <xf borderId="20" fillId="21" fontId="204" numFmtId="0" xfId="0" applyAlignment="1" applyBorder="1" applyFont="1">
      <alignment horizontal="center" readingOrder="0" shrinkToFit="0" vertical="center" wrapText="1"/>
    </xf>
    <xf borderId="0" fillId="21" fontId="204" numFmtId="167" xfId="0" applyAlignment="1" applyFont="1" applyNumberFormat="1">
      <alignment horizontal="center" readingOrder="0" vertical="center"/>
    </xf>
    <xf borderId="0" fillId="2" fontId="287" numFmtId="0" xfId="0" applyAlignment="1" applyFont="1">
      <alignment horizontal="center" readingOrder="0" shrinkToFit="0" vertical="center" wrapText="0"/>
    </xf>
    <xf borderId="0" fillId="2" fontId="287" numFmtId="0" xfId="0" applyAlignment="1" applyFont="1">
      <alignment horizontal="center" shrinkToFit="0" vertical="center" wrapText="0"/>
    </xf>
    <xf borderId="0" fillId="6" fontId="204" numFmtId="0" xfId="0" applyAlignment="1" applyFont="1">
      <alignment horizontal="center" shrinkToFit="0" vertical="center" wrapText="1"/>
    </xf>
    <xf borderId="0" fillId="5" fontId="40" numFmtId="0" xfId="0" applyAlignment="1" applyFont="1">
      <alignment horizontal="center" readingOrder="0" shrinkToFit="0" vertical="center" wrapText="1"/>
    </xf>
    <xf borderId="0" fillId="5" fontId="40" numFmtId="0" xfId="0" applyAlignment="1" applyFont="1">
      <alignment horizontal="left" readingOrder="0" shrinkToFit="0" vertical="center" wrapText="1"/>
    </xf>
    <xf borderId="0" fillId="0" fontId="194" numFmtId="0" xfId="0" applyAlignment="1" applyFont="1">
      <alignment horizontal="center" readingOrder="0" vertical="center"/>
    </xf>
    <xf borderId="0" fillId="0" fontId="1" numFmtId="0" xfId="0" applyAlignment="1" applyFont="1">
      <alignment horizontal="center" readingOrder="0" shrinkToFit="0" wrapText="1"/>
    </xf>
    <xf borderId="0" fillId="0" fontId="1" numFmtId="0" xfId="0" applyAlignment="1" applyFont="1">
      <alignment horizontal="center" shrinkToFit="0" wrapText="1"/>
    </xf>
    <xf borderId="0" fillId="0" fontId="1" numFmtId="9" xfId="0" applyAlignment="1" applyFont="1" applyNumberFormat="1">
      <alignment horizontal="center" readingOrder="0"/>
    </xf>
    <xf borderId="0" fillId="0" fontId="191" numFmtId="0" xfId="0" applyAlignment="1" applyFont="1">
      <alignment horizontal="center" readingOrder="0" shrinkToFit="0" vertical="top" wrapText="1"/>
    </xf>
    <xf borderId="0" fillId="0" fontId="49" numFmtId="0" xfId="0" applyAlignment="1" applyFont="1">
      <alignment readingOrder="0" shrinkToFit="0" vertical="top" wrapText="1"/>
    </xf>
    <xf borderId="2" fillId="58" fontId="9" numFmtId="0" xfId="0" applyAlignment="1" applyBorder="1" applyFont="1">
      <alignment horizontal="left" readingOrder="0" shrinkToFit="0" vertical="center" wrapText="1"/>
    </xf>
    <xf borderId="2" fillId="58" fontId="9" numFmtId="0" xfId="0" applyAlignment="1" applyBorder="1" applyFont="1">
      <alignment horizontal="left" shrinkToFit="0" vertical="center" wrapText="1"/>
    </xf>
    <xf borderId="2" fillId="2" fontId="9" numFmtId="0" xfId="0" applyAlignment="1" applyBorder="1" applyFont="1">
      <alignment horizontal="left" readingOrder="0" shrinkToFit="0" vertical="center" wrapText="1"/>
    </xf>
    <xf borderId="2" fillId="2" fontId="9" numFmtId="0" xfId="0" applyAlignment="1" applyBorder="1" applyFont="1">
      <alignment horizontal="left" shrinkToFit="0" vertical="center" wrapText="1"/>
    </xf>
    <xf borderId="0" fillId="4" fontId="9" numFmtId="0" xfId="0" applyAlignment="1" applyFont="1">
      <alignment horizontal="left" readingOrder="0" shrinkToFit="0" vertical="center" wrapText="1"/>
    </xf>
    <xf borderId="0" fillId="2" fontId="9" numFmtId="0" xfId="0" applyAlignment="1" applyFont="1">
      <alignment horizontal="left" shrinkToFit="0" vertical="center" wrapText="1"/>
    </xf>
    <xf borderId="0" fillId="69" fontId="216" numFmtId="0" xfId="0" applyAlignment="1" applyFill="1" applyFont="1">
      <alignment readingOrder="0" shrinkToFit="0" vertical="top" wrapText="1"/>
    </xf>
    <xf borderId="0" fillId="69" fontId="218" numFmtId="0" xfId="0" applyAlignment="1" applyFont="1">
      <alignment horizontal="center" readingOrder="0" shrinkToFit="0" vertical="center" wrapText="1"/>
    </xf>
    <xf borderId="0" fillId="69" fontId="218" numFmtId="0" xfId="0" applyAlignment="1" applyFont="1">
      <alignment readingOrder="0" shrinkToFit="0" vertical="top" wrapText="1"/>
    </xf>
    <xf borderId="0" fillId="69" fontId="218" numFmtId="0" xfId="0" applyAlignment="1" applyFont="1">
      <alignment horizontal="center" readingOrder="0" shrinkToFit="0" vertical="top" wrapText="1"/>
    </xf>
    <xf borderId="2" fillId="0" fontId="1" numFmtId="0" xfId="0" applyAlignment="1" applyBorder="1" applyFont="1">
      <alignment horizontal="center" shrinkToFit="0" vertical="top" wrapText="1"/>
    </xf>
    <xf borderId="2" fillId="56" fontId="218" numFmtId="0" xfId="0" applyAlignment="1" applyBorder="1" applyFont="1">
      <alignment horizontal="center" readingOrder="0" shrinkToFit="0" vertical="center" wrapText="1"/>
    </xf>
    <xf borderId="2" fillId="56" fontId="218" numFmtId="0" xfId="0" applyAlignment="1" applyBorder="1" applyFont="1">
      <alignment horizontal="center" readingOrder="0" shrinkToFit="0" vertical="top" wrapText="1"/>
    </xf>
    <xf borderId="2" fillId="56" fontId="218" numFmtId="0" xfId="0" applyAlignment="1" applyBorder="1" applyFont="1">
      <alignment horizontal="center" shrinkToFit="0" vertical="top" wrapText="1"/>
    </xf>
    <xf borderId="2" fillId="23" fontId="191" numFmtId="0" xfId="0" applyAlignment="1" applyBorder="1" applyFont="1">
      <alignment horizontal="left" shrinkToFit="0" vertical="top" wrapText="1"/>
    </xf>
    <xf borderId="2" fillId="23" fontId="204" numFmtId="0" xfId="0" applyAlignment="1" applyBorder="1" applyFont="1">
      <alignment horizontal="left" shrinkToFit="0" vertical="top" wrapText="1"/>
    </xf>
    <xf borderId="2" fillId="23" fontId="204" numFmtId="0" xfId="0" applyAlignment="1" applyBorder="1" applyFont="1">
      <alignment horizontal="center" shrinkToFit="0" vertical="top" wrapText="1"/>
    </xf>
    <xf borderId="2" fillId="0" fontId="204" numFmtId="0" xfId="0" applyAlignment="1" applyBorder="1" applyFont="1">
      <alignment horizontal="left" readingOrder="0" shrinkToFit="0" vertical="top" wrapText="1"/>
    </xf>
    <xf borderId="2" fillId="0" fontId="204" numFmtId="0" xfId="0" applyAlignment="1" applyBorder="1" applyFont="1">
      <alignment horizontal="left" readingOrder="0" shrinkToFit="0" vertical="top" wrapText="1"/>
    </xf>
    <xf borderId="2" fillId="0" fontId="204" numFmtId="0" xfId="0" applyAlignment="1" applyBorder="1" applyFont="1">
      <alignment horizontal="center" readingOrder="0" shrinkToFit="0" vertical="top" wrapText="1"/>
    </xf>
    <xf borderId="2" fillId="23" fontId="191" numFmtId="0" xfId="0" applyAlignment="1" applyBorder="1" applyFont="1">
      <alignment horizontal="left" readingOrder="0" shrinkToFit="0" vertical="top" wrapText="1"/>
    </xf>
    <xf borderId="2" fillId="0" fontId="204" numFmtId="0" xfId="0" applyAlignment="1" applyBorder="1" applyFont="1">
      <alignment horizontal="left" shrinkToFit="0" vertical="top" wrapText="1"/>
    </xf>
    <xf borderId="2" fillId="0" fontId="204" numFmtId="0" xfId="0" applyAlignment="1" applyBorder="1" applyFont="1">
      <alignment horizontal="center" shrinkToFit="0" vertical="top" wrapText="1"/>
    </xf>
    <xf borderId="0" fillId="5" fontId="200" numFmtId="0" xfId="0" applyAlignment="1" applyFont="1">
      <alignment shrinkToFit="0" wrapText="1"/>
    </xf>
    <xf borderId="0" fillId="5" fontId="200" numFmtId="0" xfId="0" applyAlignment="1" applyFont="1">
      <alignment shrinkToFit="0" wrapText="1"/>
    </xf>
    <xf borderId="2" fillId="33" fontId="200" numFmtId="0" xfId="0" applyAlignment="1" applyBorder="1" applyFont="1">
      <alignment horizontal="left" readingOrder="0" shrinkToFit="0" vertical="top" wrapText="1"/>
    </xf>
    <xf borderId="2" fillId="33" fontId="204" numFmtId="0" xfId="0" applyAlignment="1" applyBorder="1" applyFont="1">
      <alignment horizontal="center" shrinkToFit="0" vertical="center" wrapText="1"/>
    </xf>
    <xf borderId="2" fillId="33" fontId="204" numFmtId="0" xfId="0" applyAlignment="1" applyBorder="1" applyFont="1">
      <alignment horizontal="left" shrinkToFit="0" vertical="top" wrapText="1"/>
    </xf>
    <xf borderId="2" fillId="33" fontId="204" numFmtId="0" xfId="0" applyAlignment="1" applyBorder="1" applyFont="1">
      <alignment horizontal="left" readingOrder="0" shrinkToFit="0" vertical="top" wrapText="1"/>
    </xf>
    <xf borderId="2" fillId="33" fontId="204" numFmtId="0" xfId="0" applyAlignment="1" applyBorder="1" applyFont="1">
      <alignment horizontal="center" readingOrder="0" shrinkToFit="0" vertical="top" wrapText="1"/>
    </xf>
    <xf borderId="0" fillId="5" fontId="203" numFmtId="0" xfId="0" applyAlignment="1" applyFont="1">
      <alignment shrinkToFit="0" wrapText="1"/>
    </xf>
    <xf borderId="2" fillId="23" fontId="1" numFmtId="0" xfId="0" applyAlignment="1" applyBorder="1" applyFont="1">
      <alignment shrinkToFit="0" vertical="top" wrapText="1"/>
    </xf>
    <xf borderId="2" fillId="33" fontId="200" numFmtId="0" xfId="0" applyAlignment="1" applyBorder="1" applyFont="1">
      <alignment horizontal="left" shrinkToFit="0" vertical="top" wrapText="1"/>
    </xf>
    <xf borderId="2" fillId="4" fontId="200" numFmtId="0" xfId="0" applyAlignment="1" applyBorder="1" applyFont="1">
      <alignment horizontal="left" shrinkToFit="0" vertical="top" wrapText="1"/>
    </xf>
    <xf borderId="2" fillId="0" fontId="1" numFmtId="0" xfId="0" applyAlignment="1" applyBorder="1" applyFont="1">
      <alignment horizontal="center" readingOrder="0" vertical="center"/>
    </xf>
    <xf borderId="2" fillId="0" fontId="204" numFmtId="172" xfId="0" applyAlignment="1" applyBorder="1" applyFont="1" applyNumberFormat="1">
      <alignment horizontal="center" readingOrder="0" shrinkToFit="0" vertical="top" wrapText="1"/>
    </xf>
    <xf borderId="0" fillId="2" fontId="200" numFmtId="0" xfId="0" applyAlignment="1" applyFont="1">
      <alignment shrinkToFit="0" wrapText="1"/>
    </xf>
    <xf borderId="0" fillId="0" fontId="200" numFmtId="0" xfId="0" applyFont="1"/>
    <xf borderId="2" fillId="23" fontId="191" numFmtId="0" xfId="0" applyAlignment="1" applyBorder="1" applyFont="1">
      <alignment readingOrder="0" shrinkToFit="0" vertical="top" wrapText="1"/>
    </xf>
    <xf borderId="0" fillId="5" fontId="200" numFmtId="0" xfId="0" applyFont="1"/>
    <xf borderId="0" fillId="5" fontId="200" numFmtId="0" xfId="0" applyFont="1"/>
    <xf borderId="2" fillId="0" fontId="204" numFmtId="4" xfId="0" applyAlignment="1" applyBorder="1" applyFont="1" applyNumberFormat="1">
      <alignment horizontal="left" shrinkToFit="0" vertical="top" wrapText="1"/>
    </xf>
    <xf borderId="0" fillId="21" fontId="200" numFmtId="0" xfId="0" applyFont="1"/>
    <xf borderId="2" fillId="6" fontId="200" numFmtId="0" xfId="0" applyAlignment="1" applyBorder="1" applyFont="1">
      <alignment horizontal="left" shrinkToFit="0" vertical="top" wrapText="1"/>
    </xf>
    <xf borderId="0" fillId="0" fontId="200" numFmtId="0" xfId="0" applyAlignment="1" applyFont="1">
      <alignment horizontal="left" shrinkToFit="0" vertical="top" wrapText="1"/>
    </xf>
    <xf borderId="0" fillId="0" fontId="204" numFmtId="0" xfId="0" applyAlignment="1" applyFont="1">
      <alignment horizontal="left" shrinkToFit="0" vertical="top" wrapText="1"/>
    </xf>
    <xf borderId="0" fillId="0" fontId="204" numFmtId="0" xfId="0" applyAlignment="1" applyFont="1">
      <alignment horizontal="center" shrinkToFit="0" vertical="top" wrapText="1"/>
    </xf>
    <xf borderId="36" fillId="40" fontId="259" numFmtId="0" xfId="0" applyAlignment="1" applyBorder="1" applyFont="1">
      <alignment horizontal="center" readingOrder="0" shrinkToFit="0" vertical="bottom" wrapText="0"/>
    </xf>
    <xf borderId="24" fillId="4" fontId="200" numFmtId="0" xfId="0" applyAlignment="1" applyBorder="1" applyFont="1">
      <alignment shrinkToFit="0" vertical="bottom" wrapText="0"/>
    </xf>
    <xf borderId="22" fillId="4" fontId="292" numFmtId="0" xfId="0" applyAlignment="1" applyBorder="1" applyFont="1">
      <alignment readingOrder="0"/>
    </xf>
    <xf borderId="22" fillId="4" fontId="266" numFmtId="0" xfId="0" applyAlignment="1" applyBorder="1" applyFont="1">
      <alignment horizontal="left" readingOrder="0" shrinkToFit="0" vertical="bottom" wrapText="0"/>
    </xf>
    <xf borderId="0" fillId="4" fontId="266" numFmtId="0" xfId="0" applyAlignment="1" applyFont="1">
      <alignment horizontal="left" readingOrder="0"/>
    </xf>
    <xf borderId="6" fillId="4" fontId="267" numFmtId="0" xfId="0" applyAlignment="1" applyBorder="1" applyFont="1">
      <alignment readingOrder="0"/>
    </xf>
    <xf borderId="3" fillId="4" fontId="200" numFmtId="0" xfId="0" applyAlignment="1" applyBorder="1" applyFont="1">
      <alignment horizontal="center" readingOrder="0" shrinkToFit="0" wrapText="0"/>
    </xf>
    <xf borderId="3" fillId="4" fontId="200" numFmtId="0" xfId="0" applyAlignment="1" applyBorder="1" applyFont="1">
      <alignment readingOrder="0" shrinkToFit="0" vertical="bottom" wrapText="0"/>
    </xf>
    <xf borderId="24" fillId="4" fontId="203" numFmtId="0" xfId="0" applyAlignment="1" applyBorder="1" applyFont="1">
      <alignment horizontal="right" shrinkToFit="0" vertical="bottom" wrapText="0"/>
    </xf>
    <xf borderId="5" fillId="4" fontId="200" numFmtId="0" xfId="0" applyAlignment="1" applyBorder="1" applyFont="1">
      <alignment horizontal="center" readingOrder="0" shrinkToFit="0" wrapText="0"/>
    </xf>
    <xf borderId="23" fillId="4" fontId="200" numFmtId="0" xfId="0" applyAlignment="1" applyBorder="1" applyFont="1">
      <alignment horizontal="center" readingOrder="0" shrinkToFit="0" wrapText="0"/>
    </xf>
    <xf borderId="23" fillId="4" fontId="266" numFmtId="0" xfId="0" applyAlignment="1" applyBorder="1" applyFont="1">
      <alignment readingOrder="0" shrinkToFit="0" vertical="bottom" wrapText="0"/>
    </xf>
    <xf borderId="24" fillId="6" fontId="203" numFmtId="0" xfId="0" applyAlignment="1" applyBorder="1" applyFont="1">
      <alignment horizontal="right" readingOrder="0" shrinkToFit="0" vertical="bottom" wrapText="0"/>
    </xf>
    <xf borderId="3" fillId="6" fontId="200" numFmtId="0" xfId="0" applyAlignment="1" applyBorder="1" applyFont="1">
      <alignment shrinkToFit="0" vertical="bottom" wrapText="0"/>
    </xf>
    <xf borderId="24" fillId="6" fontId="200" numFmtId="0" xfId="0" applyAlignment="1" applyBorder="1" applyFont="1">
      <alignment shrinkToFit="0" vertical="bottom" wrapText="0"/>
    </xf>
    <xf borderId="3" fillId="6" fontId="280" numFmtId="0" xfId="0" applyAlignment="1" applyBorder="1" applyFont="1">
      <alignment shrinkToFit="0" vertical="bottom" wrapText="0"/>
    </xf>
    <xf borderId="24" fillId="6" fontId="203" numFmtId="0" xfId="0" applyAlignment="1" applyBorder="1" applyFont="1">
      <alignment shrinkToFit="0" vertical="bottom" wrapText="0"/>
    </xf>
    <xf borderId="0" fillId="6" fontId="267" numFmtId="0" xfId="0" applyAlignment="1" applyFont="1">
      <alignment readingOrder="0"/>
    </xf>
    <xf borderId="0" fillId="6" fontId="267" numFmtId="0" xfId="0" applyFont="1"/>
    <xf borderId="22" fillId="4" fontId="200" numFmtId="0" xfId="0" applyAlignment="1" applyBorder="1" applyFont="1">
      <alignment shrinkToFit="0" vertical="bottom" wrapText="0"/>
    </xf>
    <xf borderId="0" fillId="4" fontId="200" numFmtId="0" xfId="0" applyAlignment="1" applyFont="1">
      <alignment shrinkToFit="0" vertical="bottom" wrapText="0"/>
    </xf>
    <xf borderId="0" fillId="4" fontId="203" numFmtId="0" xfId="0" applyAlignment="1" applyFont="1">
      <alignment horizontal="right" shrinkToFit="0" vertical="bottom" wrapText="0"/>
    </xf>
    <xf borderId="0" fillId="4" fontId="267" numFmtId="0" xfId="0" applyAlignment="1" applyFont="1">
      <alignment readingOrder="0"/>
    </xf>
    <xf borderId="0" fillId="4" fontId="267" numFmtId="0" xfId="0" applyAlignment="1" applyFont="1">
      <alignment horizontal="center" readingOrder="0"/>
    </xf>
    <xf borderId="0" fillId="0" fontId="407" numFmtId="0" xfId="0" applyAlignment="1" applyFont="1">
      <alignment horizontal="center" shrinkToFit="0" vertical="bottom" wrapText="1"/>
    </xf>
    <xf borderId="0" fillId="0" fontId="184" numFmtId="0" xfId="0" applyAlignment="1" applyFont="1">
      <alignment shrinkToFit="0" vertical="bottom" wrapText="1"/>
    </xf>
    <xf borderId="0" fillId="0" fontId="184" numFmtId="0" xfId="0" applyAlignment="1" applyFont="1">
      <alignment horizontal="center" shrinkToFit="0" vertical="bottom" wrapText="1"/>
    </xf>
    <xf borderId="0" fillId="2" fontId="4" numFmtId="0" xfId="0" applyAlignment="1" applyFont="1">
      <alignment horizontal="center" shrinkToFit="0" vertical="bottom" wrapText="1"/>
    </xf>
    <xf borderId="0" fillId="2" fontId="4" numFmtId="0" xfId="0" applyAlignment="1" applyFont="1">
      <alignment horizontal="center" readingOrder="0" shrinkToFit="0" vertical="bottom" wrapText="1"/>
    </xf>
    <xf borderId="0" fillId="2" fontId="408" numFmtId="0" xfId="0" applyAlignment="1" applyFont="1">
      <alignment horizontal="left" readingOrder="0"/>
    </xf>
    <xf borderId="0" fillId="0" fontId="43" numFmtId="0" xfId="0" applyAlignment="1" applyFont="1">
      <alignment readingOrder="0"/>
    </xf>
    <xf borderId="0" fillId="2" fontId="4" numFmtId="0" xfId="0" applyAlignment="1" applyFont="1">
      <alignment horizontal="center" readingOrder="0" vertical="bottom"/>
    </xf>
    <xf borderId="0" fillId="2" fontId="4" numFmtId="0" xfId="0" applyAlignment="1" applyFont="1">
      <alignment horizontal="center" vertical="bottom"/>
    </xf>
    <xf borderId="0" fillId="6" fontId="353" numFmtId="0" xfId="0" applyAlignment="1" applyFont="1">
      <alignment horizontal="center" readingOrder="0" shrinkToFit="0" vertical="center" wrapText="1"/>
    </xf>
    <xf borderId="51" fillId="6" fontId="354" numFmtId="0" xfId="0" applyAlignment="1" applyBorder="1" applyFont="1">
      <alignment readingOrder="0" shrinkToFit="0" vertical="center" wrapText="1"/>
    </xf>
    <xf borderId="52" fillId="0" fontId="1" numFmtId="0" xfId="0" applyBorder="1" applyFont="1"/>
    <xf borderId="53" fillId="0" fontId="1" numFmtId="0" xfId="0" applyBorder="1" applyFont="1"/>
    <xf borderId="0" fillId="6" fontId="355" numFmtId="0" xfId="0" applyAlignment="1" applyFont="1">
      <alignment horizontal="left" shrinkToFit="0" vertical="center" wrapText="1"/>
    </xf>
    <xf borderId="0" fillId="6" fontId="5" numFmtId="0" xfId="0" applyAlignment="1" applyFont="1">
      <alignment shrinkToFit="0" vertical="center" wrapText="1"/>
    </xf>
    <xf borderId="0" fillId="70" fontId="409" numFmtId="0" xfId="0" applyAlignment="1" applyFill="1" applyFont="1">
      <alignment horizontal="center" readingOrder="0" shrinkToFit="0" vertical="center" wrapText="1"/>
    </xf>
    <xf borderId="0" fillId="70" fontId="409" numFmtId="0" xfId="0" applyAlignment="1" applyFont="1">
      <alignment horizontal="center" shrinkToFit="0" vertical="center" wrapText="1"/>
    </xf>
    <xf borderId="0" fillId="2" fontId="360" numFmtId="0" xfId="0" applyAlignment="1" applyFont="1">
      <alignment horizontal="center" shrinkToFit="0" vertical="center" wrapText="1"/>
    </xf>
    <xf borderId="0" fillId="2" fontId="1" numFmtId="0" xfId="0" applyAlignment="1" applyFont="1">
      <alignment horizontal="center" readingOrder="0" shrinkToFit="0" vertical="center" wrapText="1"/>
    </xf>
    <xf borderId="0" fillId="70" fontId="410" numFmtId="0" xfId="0" applyAlignment="1" applyFont="1">
      <alignment horizontal="center" readingOrder="0" vertical="center"/>
    </xf>
    <xf borderId="0" fillId="70" fontId="411" numFmtId="0" xfId="0" applyAlignment="1" applyFont="1">
      <alignment horizontal="center" readingOrder="0" vertical="center"/>
    </xf>
    <xf borderId="0" fillId="0" fontId="1" numFmtId="0" xfId="0" applyAlignment="1" applyFont="1">
      <alignment horizontal="center" readingOrder="0" shrinkToFit="0" vertical="center" wrapText="1"/>
    </xf>
    <xf borderId="0" fillId="2" fontId="1" numFmtId="0" xfId="0" applyAlignment="1" applyFont="1">
      <alignment horizontal="center" shrinkToFit="0" vertical="center" wrapText="1"/>
    </xf>
    <xf borderId="0" fillId="4" fontId="1" numFmtId="0" xfId="0" applyAlignment="1" applyFont="1">
      <alignment readingOrder="0" shrinkToFit="0" vertical="center" wrapText="1"/>
    </xf>
    <xf borderId="0" fillId="4" fontId="1" numFmtId="0" xfId="0" applyAlignment="1" applyFont="1">
      <alignment shrinkToFit="0" vertical="center" wrapText="1"/>
    </xf>
    <xf borderId="48" fillId="4" fontId="385" numFmtId="0" xfId="0" applyAlignment="1" applyBorder="1" applyFont="1">
      <alignment shrinkToFit="0" vertical="center" wrapText="1"/>
    </xf>
    <xf borderId="0" fillId="4" fontId="360" numFmtId="0" xfId="0" applyAlignment="1" applyFont="1">
      <alignment horizontal="left" shrinkToFit="0" vertical="center" wrapText="1"/>
    </xf>
    <xf borderId="54" fillId="0" fontId="412" numFmtId="0" xfId="0" applyAlignment="1" applyBorder="1" applyFont="1">
      <alignment horizontal="center" readingOrder="0" shrinkToFit="0" vertical="center" wrapText="1"/>
    </xf>
    <xf borderId="0" fillId="0" fontId="413" numFmtId="0" xfId="0" applyAlignment="1" applyFont="1">
      <alignment horizontal="center" readingOrder="0" shrinkToFit="0" vertical="center" wrapText="1"/>
    </xf>
    <xf borderId="0" fillId="2" fontId="9" numFmtId="0" xfId="0" applyAlignment="1" applyFont="1">
      <alignment horizontal="left" shrinkToFit="0" vertical="center" wrapText="1"/>
    </xf>
    <xf borderId="0" fillId="2" fontId="21" numFmtId="0" xfId="0" applyAlignment="1" applyFont="1">
      <alignment horizontal="center" readingOrder="0" shrinkToFit="0" vertical="center" wrapText="1"/>
    </xf>
    <xf borderId="0" fillId="2" fontId="21" numFmtId="0" xfId="0" applyAlignment="1" applyFont="1">
      <alignment horizontal="left" readingOrder="0" shrinkToFit="0" vertical="center" wrapText="1"/>
    </xf>
    <xf borderId="0" fillId="0" fontId="414" numFmtId="0" xfId="0" applyAlignment="1" applyFont="1">
      <alignment horizontal="left" readingOrder="0"/>
    </xf>
    <xf borderId="0" fillId="0" fontId="415" numFmtId="0" xfId="0" applyAlignment="1" applyFont="1">
      <alignment horizontal="left" readingOrder="0"/>
    </xf>
    <xf borderId="0" fillId="2" fontId="9" numFmtId="0" xfId="0" applyAlignment="1" applyFont="1">
      <alignment horizontal="left" readingOrder="0" shrinkToFit="0" vertical="center" wrapText="1"/>
    </xf>
    <xf borderId="0" fillId="2" fontId="9" numFmtId="0" xfId="0" applyAlignment="1" applyFont="1">
      <alignment horizontal="left" shrinkToFit="0" vertical="center" wrapText="1"/>
    </xf>
    <xf borderId="0" fillId="0" fontId="416" numFmtId="0" xfId="0" applyAlignment="1" applyFont="1">
      <alignment horizontal="left" readingOrder="0"/>
    </xf>
    <xf borderId="0" fillId="71" fontId="417" numFmtId="0" xfId="0" applyAlignment="1" applyFill="1" applyFont="1">
      <alignment horizontal="left" readingOrder="0" shrinkToFit="0" wrapText="1"/>
    </xf>
    <xf borderId="0" fillId="0" fontId="418" numFmtId="0" xfId="0" applyAlignment="1" applyFont="1">
      <alignment horizontal="left" readingOrder="0"/>
    </xf>
    <xf borderId="0" fillId="0" fontId="419" numFmtId="0" xfId="0" applyAlignment="1" applyFont="1">
      <alignment horizontal="left" readingOrder="0"/>
    </xf>
    <xf borderId="0" fillId="0" fontId="420" numFmtId="0" xfId="0" applyAlignment="1" applyFont="1">
      <alignment horizontal="left" readingOrder="0"/>
    </xf>
    <xf borderId="0" fillId="2" fontId="364" numFmtId="0" xfId="0" applyAlignment="1" applyFont="1">
      <alignment horizontal="center" readingOrder="0" shrinkToFit="0" vertical="center" wrapText="1"/>
    </xf>
    <xf borderId="0" fillId="71" fontId="417" numFmtId="0" xfId="0" applyAlignment="1" applyFont="1">
      <alignment horizontal="left" readingOrder="0"/>
    </xf>
    <xf borderId="0" fillId="2" fontId="110" numFmtId="0" xfId="0" applyAlignment="1" applyFont="1">
      <alignment horizontal="left" readingOrder="0" shrinkToFit="0" vertical="center" wrapText="1"/>
    </xf>
    <xf borderId="0" fillId="2" fontId="379" numFmtId="0" xfId="0" applyAlignment="1" applyFont="1">
      <alignment horizontal="center" readingOrder="0" shrinkToFit="0" vertical="center" wrapText="1"/>
    </xf>
    <xf borderId="0" fillId="2" fontId="0" numFmtId="0" xfId="0" applyAlignment="1" applyFont="1">
      <alignment horizontal="left" readingOrder="0" shrinkToFit="0" vertical="center" wrapText="1"/>
    </xf>
    <xf borderId="0" fillId="31" fontId="379" numFmtId="0" xfId="0" applyAlignment="1" applyFont="1">
      <alignment readingOrder="0" shrinkToFit="0" wrapText="1"/>
    </xf>
    <xf borderId="0" fillId="29" fontId="379" numFmtId="0" xfId="0" applyAlignment="1" applyFont="1">
      <alignment readingOrder="0" shrinkToFit="0" wrapText="1"/>
    </xf>
    <xf borderId="0" fillId="2" fontId="379" numFmtId="0" xfId="0" applyAlignment="1" applyFont="1">
      <alignment readingOrder="0" shrinkToFit="0" wrapText="1"/>
    </xf>
    <xf borderId="0" fillId="27" fontId="9" numFmtId="0" xfId="0" applyAlignment="1" applyFont="1">
      <alignment horizontal="left" readingOrder="0" shrinkToFit="0" vertical="top" wrapText="1"/>
    </xf>
    <xf borderId="0" fillId="23" fontId="379" numFmtId="0" xfId="0" applyAlignment="1" applyFont="1">
      <alignment readingOrder="0" shrinkToFit="0" wrapText="1"/>
    </xf>
    <xf borderId="0" fillId="2" fontId="155" numFmtId="0" xfId="0" applyAlignment="1" applyFont="1">
      <alignment horizontal="left" readingOrder="0" shrinkToFit="0" vertical="center" wrapText="1"/>
    </xf>
    <xf borderId="0" fillId="0" fontId="421" numFmtId="0" xfId="0" applyAlignment="1" applyFont="1">
      <alignment readingOrder="0"/>
    </xf>
    <xf borderId="0" fillId="2" fontId="422" numFmtId="0" xfId="0" applyAlignment="1" applyFont="1">
      <alignment horizontal="left" readingOrder="0" shrinkToFit="0" vertical="center" wrapText="1"/>
    </xf>
    <xf borderId="0" fillId="26" fontId="144" numFmtId="0" xfId="0" applyAlignment="1" applyFont="1">
      <alignment horizontal="center" readingOrder="0" shrinkToFit="0" vertical="top" wrapText="1"/>
    </xf>
    <xf borderId="0" fillId="61" fontId="423" numFmtId="0" xfId="0" applyAlignment="1" applyFont="1">
      <alignment horizontal="left" readingOrder="0" shrinkToFit="0" vertical="top" wrapText="1"/>
    </xf>
    <xf borderId="0" fillId="2" fontId="0" numFmtId="0" xfId="0" applyAlignment="1" applyFont="1">
      <alignment horizontal="left" readingOrder="0" shrinkToFit="0" vertical="top" wrapText="1"/>
    </xf>
    <xf borderId="0" fillId="2" fontId="155" numFmtId="0" xfId="0" applyAlignment="1" applyFont="1">
      <alignment horizontal="left" shrinkToFit="0" vertical="center" wrapText="1"/>
    </xf>
    <xf borderId="0" fillId="59" fontId="1" numFmtId="0" xfId="0" applyAlignment="1" applyFont="1">
      <alignment horizontal="center" readingOrder="0" shrinkToFit="0" vertical="center" wrapText="1"/>
    </xf>
    <xf borderId="0" fillId="2" fontId="0" numFmtId="0" xfId="0" applyAlignment="1" applyFont="1">
      <alignment horizontal="center" readingOrder="0" shrinkToFit="0" vertical="center" wrapText="1"/>
    </xf>
    <xf borderId="0" fillId="60" fontId="1" numFmtId="0" xfId="0" applyAlignment="1" applyFont="1">
      <alignment horizontal="center" readingOrder="0" shrinkToFit="0" vertical="center" wrapText="1"/>
    </xf>
    <xf borderId="0" fillId="0" fontId="424" numFmtId="0" xfId="0" applyAlignment="1" applyFont="1">
      <alignment horizontal="center" readingOrder="0" shrinkToFit="0" vertical="center" wrapText="1"/>
    </xf>
    <xf borderId="0" fillId="72" fontId="1" numFmtId="0" xfId="0" applyAlignment="1" applyFill="1" applyFont="1">
      <alignment horizontal="center" readingOrder="0" shrinkToFit="0" vertical="center" wrapText="1"/>
    </xf>
    <xf borderId="0" fillId="72" fontId="0" numFmtId="0" xfId="0" applyAlignment="1" applyFont="1">
      <alignment horizontal="center" readingOrder="0" shrinkToFit="0" vertical="center" wrapText="1"/>
    </xf>
    <xf borderId="0" fillId="66" fontId="1" numFmtId="0" xfId="0" applyAlignment="1" applyFont="1">
      <alignment horizontal="center" readingOrder="0" shrinkToFit="0" vertical="center" wrapText="1"/>
    </xf>
    <xf borderId="0" fillId="73" fontId="425" numFmtId="0" xfId="0" applyAlignment="1" applyFill="1" applyFont="1">
      <alignment horizontal="center" readingOrder="0" shrinkToFit="0" vertical="center" wrapText="1"/>
    </xf>
    <xf borderId="0" fillId="74" fontId="426" numFmtId="0" xfId="0" applyAlignment="1" applyFill="1" applyFont="1">
      <alignment horizontal="center" readingOrder="0" shrinkToFit="0" vertical="center" wrapText="1"/>
    </xf>
    <xf borderId="0" fillId="75" fontId="426" numFmtId="0" xfId="0" applyAlignment="1" applyFill="1" applyFont="1">
      <alignment horizontal="center" readingOrder="0" shrinkToFit="0" vertical="center" wrapText="1"/>
    </xf>
    <xf borderId="0" fillId="76" fontId="426" numFmtId="0" xfId="0" applyAlignment="1" applyFill="1" applyFont="1">
      <alignment horizontal="center" readingOrder="0" shrinkToFit="0" vertical="center" wrapText="1"/>
    </xf>
    <xf borderId="0" fillId="60" fontId="0" numFmtId="0" xfId="0" applyAlignment="1" applyFont="1">
      <alignment horizontal="center" readingOrder="0" shrinkToFit="0" vertical="center" wrapText="1"/>
    </xf>
    <xf borderId="0" fillId="25" fontId="426" numFmtId="0" xfId="0" applyAlignment="1" applyFont="1">
      <alignment horizontal="center" readingOrder="0" shrinkToFit="0" vertical="center" wrapText="1"/>
    </xf>
    <xf borderId="0" fillId="77" fontId="426" numFmtId="0" xfId="0" applyAlignment="1" applyFill="1" applyFont="1">
      <alignment horizontal="center" readingOrder="0" shrinkToFit="0" vertical="center" wrapText="1"/>
    </xf>
    <xf borderId="0" fillId="78" fontId="0" numFmtId="0" xfId="0" applyAlignment="1" applyFill="1" applyFont="1">
      <alignment horizontal="left" readingOrder="0" shrinkToFit="0" vertical="center" wrapText="1"/>
    </xf>
    <xf borderId="0" fillId="77" fontId="9" numFmtId="0" xfId="0" applyAlignment="1" applyFont="1">
      <alignment horizontal="left" readingOrder="0" shrinkToFit="0" vertical="center" wrapText="1"/>
    </xf>
    <xf borderId="0" fillId="78" fontId="9" numFmtId="0" xfId="0" applyAlignment="1" applyFont="1">
      <alignment horizontal="left" readingOrder="0" shrinkToFit="0" wrapText="1"/>
    </xf>
    <xf borderId="0" fillId="77" fontId="9" numFmtId="0" xfId="0" applyAlignment="1" applyFont="1">
      <alignment horizontal="left" readingOrder="0" shrinkToFit="0" wrapText="1"/>
    </xf>
    <xf borderId="0" fillId="1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79" fontId="426" numFmtId="0" xfId="0" applyAlignment="1" applyFill="1" applyFont="1">
      <alignment horizontal="center" readingOrder="0" vertical="center"/>
    </xf>
    <xf borderId="0" fillId="79" fontId="426" numFmtId="0" xfId="0" applyAlignment="1" applyFont="1">
      <alignment horizontal="center" readingOrder="0" shrinkToFit="0" vertical="center" wrapText="1"/>
    </xf>
    <xf borderId="0" fillId="9" fontId="1" numFmtId="0" xfId="0" applyAlignment="1" applyFont="1">
      <alignment readingOrder="0" shrinkToFit="0" vertical="center" wrapText="1"/>
    </xf>
    <xf borderId="0" fillId="27" fontId="9" numFmtId="0" xfId="0" applyAlignment="1" applyFont="1">
      <alignment horizontal="left" readingOrder="0" shrinkToFit="0" vertical="center" wrapText="1"/>
    </xf>
    <xf borderId="0" fillId="80" fontId="9" numFmtId="0" xfId="0" applyAlignment="1" applyFill="1" applyFont="1">
      <alignment horizontal="left" readingOrder="0" shrinkToFit="0" vertical="center" wrapText="1"/>
    </xf>
    <xf borderId="0" fillId="31" fontId="0" numFmtId="0" xfId="0" applyAlignment="1" applyFont="1">
      <alignment horizontal="left" readingOrder="0" shrinkToFit="0" vertical="center" wrapText="1"/>
    </xf>
    <xf borderId="0" fillId="31" fontId="9" numFmtId="0" xfId="0" applyAlignment="1" applyFont="1">
      <alignment horizontal="left" readingOrder="0" shrinkToFit="0" vertical="center" wrapText="1"/>
    </xf>
    <xf borderId="0" fillId="36" fontId="0" numFmtId="0" xfId="0" applyAlignment="1" applyFont="1">
      <alignment horizontal="left" readingOrder="0" shrinkToFit="0" vertical="center" wrapText="1"/>
    </xf>
    <xf borderId="0" fillId="20" fontId="9" numFmtId="0" xfId="0" applyAlignment="1" applyFont="1">
      <alignment horizontal="left" readingOrder="0" shrinkToFit="0" vertical="center" wrapText="1"/>
    </xf>
    <xf borderId="0" fillId="4" fontId="0" numFmtId="0" xfId="0" applyAlignment="1" applyFont="1">
      <alignment horizontal="left" readingOrder="0" shrinkToFit="0" vertical="center" wrapText="1"/>
    </xf>
    <xf borderId="0" fillId="36" fontId="0" numFmtId="0" xfId="0" applyAlignment="1" applyFont="1">
      <alignment horizontal="left" readingOrder="0" shrinkToFit="0" vertical="center" wrapText="1"/>
    </xf>
    <xf borderId="0" fillId="36" fontId="9" numFmtId="0" xfId="0" applyAlignment="1" applyFont="1">
      <alignment horizontal="left" readingOrder="0" shrinkToFit="0" vertical="center" wrapText="1"/>
    </xf>
    <xf borderId="0" fillId="81" fontId="9" numFmtId="0" xfId="0" applyAlignment="1" applyFill="1" applyFont="1">
      <alignment horizontal="left" readingOrder="0" shrinkToFit="0" vertical="center" wrapText="1"/>
    </xf>
    <xf borderId="0" fillId="81" fontId="0" numFmtId="0" xfId="0" applyAlignment="1" applyFont="1">
      <alignment horizontal="left" readingOrder="0" shrinkToFit="0" vertical="center" wrapText="1"/>
    </xf>
    <xf borderId="0" fillId="68" fontId="9" numFmtId="0" xfId="0" applyAlignment="1" applyFont="1">
      <alignment horizontal="left" readingOrder="0" shrinkToFit="0" wrapText="1"/>
    </xf>
    <xf borderId="0" fillId="2" fontId="9" numFmtId="0" xfId="0" applyAlignment="1" applyFont="1">
      <alignment readingOrder="0" shrinkToFit="0" wrapText="1"/>
    </xf>
    <xf borderId="0" fillId="27" fontId="0" numFmtId="0" xfId="0" applyAlignment="1" applyFont="1">
      <alignment horizontal="left" readingOrder="0" shrinkToFit="0" vertical="center" wrapText="1"/>
    </xf>
    <xf borderId="0" fillId="9" fontId="9" numFmtId="0" xfId="0" applyAlignment="1" applyFont="1">
      <alignment horizontal="left" readingOrder="0" shrinkToFit="0" vertical="center" wrapText="1"/>
    </xf>
    <xf borderId="0" fillId="26" fontId="0" numFmtId="0" xfId="0" applyAlignment="1" applyFont="1">
      <alignment horizontal="left" readingOrder="0" shrinkToFit="0" vertical="center" wrapText="1"/>
    </xf>
    <xf borderId="0" fillId="67" fontId="9" numFmtId="0" xfId="0" applyAlignment="1" applyFont="1">
      <alignment horizontal="left" readingOrder="0" shrinkToFit="0" vertical="center" wrapText="1"/>
    </xf>
    <xf borderId="0" fillId="26" fontId="9" numFmtId="0" xfId="0" applyAlignment="1" applyFont="1">
      <alignment horizontal="left" readingOrder="0" shrinkToFit="0" vertical="center" wrapText="1"/>
    </xf>
    <xf borderId="0" fillId="2" fontId="126" numFmtId="0" xfId="0" applyAlignment="1" applyFont="1">
      <alignment horizontal="left" readingOrder="0" shrinkToFit="0" vertical="center" wrapText="1"/>
    </xf>
    <xf borderId="0" fillId="27" fontId="427" numFmtId="0" xfId="0" applyAlignment="1" applyFont="1">
      <alignment horizontal="left" readingOrder="0" shrinkToFit="0" vertical="center" wrapText="1"/>
    </xf>
    <xf borderId="0" fillId="6" fontId="428" numFmtId="0" xfId="0" applyAlignment="1" applyFont="1">
      <alignment horizontal="left" readingOrder="0" shrinkToFit="0" vertical="center" wrapText="1"/>
    </xf>
    <xf borderId="0" fillId="62" fontId="144" numFmtId="0" xfId="0" applyAlignment="1" applyFont="1">
      <alignment readingOrder="0" shrinkToFit="0" vertical="center" wrapText="1"/>
    </xf>
    <xf borderId="0" fillId="62" fontId="9" numFmtId="0" xfId="0" applyAlignment="1" applyFont="1">
      <alignment horizontal="left" readingOrder="0" shrinkToFit="0" vertical="center" wrapText="1"/>
    </xf>
    <xf borderId="0" fillId="0" fontId="144" numFmtId="0" xfId="0" applyAlignment="1" applyFont="1">
      <alignment readingOrder="0" shrinkToFit="0" vertical="center" wrapText="1"/>
    </xf>
    <xf borderId="0" fillId="82" fontId="338" numFmtId="0" xfId="0" applyAlignment="1" applyFill="1" applyFont="1">
      <alignment readingOrder="0" shrinkToFit="0" vertical="center" wrapText="1"/>
    </xf>
    <xf borderId="0" fillId="82" fontId="429" numFmtId="0" xfId="0" applyAlignment="1" applyFont="1">
      <alignment horizontal="left" readingOrder="0" shrinkToFit="0" vertical="center" wrapText="1"/>
    </xf>
    <xf borderId="0" fillId="69" fontId="430" numFmtId="0" xfId="0" applyAlignment="1" applyFont="1">
      <alignment readingOrder="0" shrinkToFit="0" vertical="center" wrapText="1"/>
    </xf>
    <xf borderId="0" fillId="26" fontId="431" numFmtId="0" xfId="0" applyAlignment="1" applyFont="1">
      <alignment readingOrder="0" shrinkToFit="0" vertical="center" wrapText="1"/>
    </xf>
    <xf borderId="0" fillId="83" fontId="144" numFmtId="0" xfId="0" applyAlignment="1" applyFill="1" applyFont="1">
      <alignment readingOrder="0" shrinkToFit="0" vertical="top" wrapText="1"/>
    </xf>
    <xf borderId="0" fillId="83" fontId="9" numFmtId="0" xfId="0" applyAlignment="1" applyFont="1">
      <alignment horizontal="left" readingOrder="0" shrinkToFit="0" vertical="top" wrapText="1"/>
    </xf>
    <xf borderId="0" fillId="83" fontId="0" numFmtId="0" xfId="0" applyAlignment="1" applyFont="1">
      <alignment horizontal="left" readingOrder="0" shrinkToFit="0" vertical="center" wrapText="1"/>
    </xf>
    <xf borderId="0" fillId="26" fontId="144" numFmtId="0" xfId="0" applyAlignment="1" applyFont="1">
      <alignment readingOrder="0" shrinkToFit="0" vertical="center" wrapText="1"/>
    </xf>
    <xf borderId="0" fillId="0" fontId="432" numFmtId="0" xfId="0" applyAlignment="1" applyFont="1">
      <alignment readingOrder="0" shrinkToFit="0" vertical="center" wrapText="1"/>
    </xf>
    <xf borderId="0" fillId="84" fontId="432" numFmtId="0" xfId="0" applyAlignment="1" applyFill="1" applyFont="1">
      <alignment readingOrder="0" shrinkToFit="0" vertical="center" wrapText="1"/>
    </xf>
    <xf borderId="0" fillId="2" fontId="137" numFmtId="0" xfId="0" applyAlignment="1" applyFont="1">
      <alignment readingOrder="0" shrinkToFit="0" vertical="center" wrapText="1"/>
    </xf>
    <xf borderId="0" fillId="17" fontId="137" numFmtId="0" xfId="0" applyAlignment="1" applyFont="1">
      <alignment readingOrder="0" shrinkToFit="0" vertical="center" wrapText="1"/>
    </xf>
    <xf borderId="0" fillId="17" fontId="9" numFmtId="0" xfId="0" applyAlignment="1" applyFont="1">
      <alignment horizontal="left" readingOrder="0" shrinkToFit="0" vertical="center" wrapText="1"/>
    </xf>
    <xf borderId="0" fillId="59" fontId="0" numFmtId="0" xfId="0" applyAlignment="1" applyFont="1">
      <alignment horizontal="left" readingOrder="0" shrinkToFit="0" vertical="center" wrapText="1"/>
    </xf>
    <xf borderId="0" fillId="27" fontId="137" numFmtId="0" xfId="0" applyAlignment="1" applyFont="1">
      <alignment readingOrder="0" shrinkToFit="0" vertical="center" wrapText="1"/>
    </xf>
    <xf borderId="0" fillId="24" fontId="137" numFmtId="0" xfId="0" applyAlignment="1" applyFont="1">
      <alignment readingOrder="0" shrinkToFit="0" vertical="center" wrapText="1"/>
    </xf>
    <xf borderId="0" fillId="60" fontId="9" numFmtId="0" xfId="0" applyAlignment="1" applyFont="1">
      <alignment horizontal="left" readingOrder="0" shrinkToFit="0" vertical="center" wrapText="1"/>
    </xf>
    <xf borderId="0" fillId="72" fontId="137" numFmtId="0" xfId="0" applyAlignment="1" applyFont="1">
      <alignment readingOrder="0" shrinkToFit="0" vertical="center" wrapText="1"/>
    </xf>
    <xf borderId="0" fillId="62" fontId="137" numFmtId="0" xfId="0" applyAlignment="1" applyFont="1">
      <alignment readingOrder="0" shrinkToFit="0" vertical="center" wrapText="1"/>
    </xf>
    <xf borderId="0" fillId="2" fontId="426" numFmtId="0" xfId="0" applyAlignment="1" applyFont="1">
      <alignment readingOrder="0" shrinkToFit="0" vertical="center" wrapText="1"/>
    </xf>
    <xf borderId="0" fillId="79" fontId="426" numFmtId="0" xfId="0" applyAlignment="1" applyFont="1">
      <alignment readingOrder="0" shrinkToFit="0" vertical="center" wrapText="1"/>
    </xf>
    <xf borderId="0" fillId="79" fontId="426" numFmtId="0" xfId="0" applyAlignment="1" applyFont="1">
      <alignment readingOrder="0" shrinkToFit="0" wrapText="1"/>
    </xf>
    <xf borderId="0" fillId="29" fontId="9" numFmtId="0" xfId="0" applyAlignment="1" applyFont="1">
      <alignment horizontal="left" readingOrder="0" shrinkToFit="0" vertical="center" wrapText="1"/>
    </xf>
    <xf borderId="0" fillId="17" fontId="1" numFmtId="0" xfId="0" applyAlignment="1" applyFont="1">
      <alignment readingOrder="0" shrinkToFit="0" vertical="center" wrapText="1"/>
    </xf>
    <xf borderId="0" fillId="17" fontId="0" numFmtId="0" xfId="0" applyAlignment="1" applyFont="1">
      <alignment horizontal="left" readingOrder="0" shrinkToFit="0" vertical="center" wrapText="1"/>
    </xf>
    <xf borderId="0" fillId="38" fontId="1" numFmtId="0" xfId="0" applyAlignment="1" applyFont="1">
      <alignment readingOrder="0" shrinkToFit="0" wrapText="1"/>
    </xf>
    <xf borderId="0" fillId="38" fontId="9" numFmtId="0" xfId="0" applyAlignment="1" applyFont="1">
      <alignment horizontal="left" readingOrder="0" shrinkToFit="0" vertical="center" wrapText="1"/>
    </xf>
    <xf borderId="0" fillId="85" fontId="0" numFmtId="0" xfId="0" applyAlignment="1" applyFill="1" applyFont="1">
      <alignment horizontal="left" readingOrder="0" shrinkToFit="0" vertical="center" wrapText="1"/>
    </xf>
    <xf borderId="0" fillId="2" fontId="426" numFmtId="0" xfId="0" applyAlignment="1" applyFont="1">
      <alignment readingOrder="0" shrinkToFit="0" wrapText="1"/>
    </xf>
    <xf borderId="0" fillId="61" fontId="426" numFmtId="0" xfId="0" applyAlignment="1" applyFont="1">
      <alignment readingOrder="0" shrinkToFit="0" vertical="center" wrapText="1"/>
    </xf>
    <xf borderId="0" fillId="26" fontId="126" numFmtId="0" xfId="0" applyAlignment="1" applyFont="1">
      <alignment horizontal="left" readingOrder="0" shrinkToFit="0" vertical="center" wrapText="1"/>
    </xf>
    <xf borderId="0" fillId="67" fontId="0" numFmtId="0" xfId="0" applyAlignment="1" applyFont="1">
      <alignment horizontal="left" readingOrder="0" shrinkToFit="0" vertical="center" wrapText="1"/>
    </xf>
    <xf borderId="0" fillId="86" fontId="425" numFmtId="0" xfId="0" applyAlignment="1" applyFill="1" applyFont="1">
      <alignment horizontal="left" readingOrder="0" shrinkToFit="0" vertical="center" wrapText="1"/>
    </xf>
    <xf borderId="0" fillId="87" fontId="0" numFmtId="0" xfId="0" applyAlignment="1" applyFill="1" applyFont="1">
      <alignment horizontal="left" readingOrder="0" shrinkToFit="0" vertical="center" wrapText="1"/>
    </xf>
    <xf borderId="0" fillId="34" fontId="43" numFmtId="0" xfId="0" applyAlignment="1" applyFont="1">
      <alignment horizontal="left" readingOrder="0" shrinkToFit="0" vertical="center" wrapText="1"/>
    </xf>
    <xf borderId="0" fillId="2" fontId="399" numFmtId="0" xfId="0" applyAlignment="1" applyFont="1">
      <alignment horizontal="left" readingOrder="0" shrinkToFit="0" vertical="center" wrapText="1"/>
    </xf>
    <xf borderId="0" fillId="34" fontId="433" numFmtId="0" xfId="0" applyAlignment="1" applyFont="1">
      <alignment horizontal="left" readingOrder="0" shrinkToFit="0" vertical="center" wrapText="1"/>
    </xf>
    <xf borderId="0" fillId="34" fontId="5" numFmtId="0" xfId="0" applyAlignment="1" applyFont="1">
      <alignment horizontal="left" readingOrder="0" shrinkToFit="0" vertical="center" wrapText="1"/>
    </xf>
    <xf borderId="0" fillId="2" fontId="355" numFmtId="0" xfId="0" applyAlignment="1" applyFont="1">
      <alignment horizontal="left" readingOrder="0" shrinkToFit="0" vertical="center" wrapText="1"/>
    </xf>
    <xf borderId="0" fillId="34" fontId="434" numFmtId="0" xfId="0" applyAlignment="1" applyFont="1">
      <alignment horizontal="left" readingOrder="0" shrinkToFit="0" vertical="center" wrapText="1"/>
    </xf>
    <xf borderId="0" fillId="36" fontId="0" numFmtId="0" xfId="0" applyAlignment="1" applyFont="1">
      <alignment horizontal="left" readingOrder="0" shrinkToFit="0" vertical="center" wrapText="1"/>
    </xf>
    <xf borderId="0" fillId="72" fontId="0" numFmtId="0" xfId="0" applyAlignment="1" applyFont="1">
      <alignment horizontal="left" readingOrder="0" shrinkToFit="0" vertical="center" wrapText="1"/>
    </xf>
    <xf borderId="0" fillId="66" fontId="435" numFmtId="0" xfId="0" applyAlignment="1" applyFont="1">
      <alignment horizontal="left" readingOrder="0" shrinkToFit="0" vertical="center" wrapText="1"/>
    </xf>
    <xf borderId="0" fillId="2" fontId="43" numFmtId="0" xfId="0" applyAlignment="1" applyFont="1">
      <alignment horizontal="left" readingOrder="0" shrinkToFit="0" vertical="center" wrapText="1"/>
    </xf>
    <xf borderId="0" fillId="26" fontId="43" numFmtId="0" xfId="0" applyAlignment="1" applyFont="1">
      <alignment horizontal="left" readingOrder="0" shrinkToFit="0" vertical="center" wrapText="1"/>
    </xf>
    <xf borderId="0" fillId="26" fontId="399" numFmtId="0" xfId="0" applyAlignment="1" applyFont="1">
      <alignment horizontal="left" readingOrder="0" shrinkToFit="0" vertical="center" wrapText="1"/>
    </xf>
    <xf borderId="0" fillId="67" fontId="5" numFmtId="0" xfId="0" applyAlignment="1" applyFont="1">
      <alignment horizontal="left" readingOrder="0" shrinkToFit="0" vertical="center" wrapText="1"/>
    </xf>
    <xf borderId="0" fillId="2" fontId="144" numFmtId="0" xfId="0" applyAlignment="1" applyFont="1">
      <alignment readingOrder="0" shrinkToFit="0" vertical="center" wrapText="1"/>
    </xf>
    <xf borderId="0" fillId="85" fontId="144" numFmtId="0" xfId="0" applyAlignment="1" applyFont="1">
      <alignment readingOrder="0" shrinkToFit="0" vertical="center" wrapText="1"/>
    </xf>
    <xf borderId="0" fillId="85" fontId="9" numFmtId="0" xfId="0" applyAlignment="1" applyFont="1">
      <alignment horizontal="left" readingOrder="0" shrinkToFit="0" vertical="center" wrapText="1"/>
    </xf>
    <xf borderId="0" fillId="27" fontId="144" numFmtId="0" xfId="0" applyAlignment="1" applyFont="1">
      <alignment readingOrder="0" shrinkToFit="0" vertical="center" wrapText="1"/>
    </xf>
    <xf borderId="0" fillId="2" fontId="18" numFmtId="0" xfId="0" applyAlignment="1" applyFont="1">
      <alignment horizontal="left" readingOrder="0" shrinkToFit="0" vertical="center" wrapText="1"/>
    </xf>
    <xf borderId="0" fillId="36" fontId="144" numFmtId="0" xfId="0" applyAlignment="1" applyFont="1">
      <alignment readingOrder="0" shrinkToFit="0" vertical="center" wrapText="1"/>
    </xf>
    <xf borderId="0" fillId="36" fontId="18" numFmtId="0" xfId="0" applyAlignment="1" applyFont="1">
      <alignment horizontal="left" readingOrder="0" shrinkToFit="0" vertical="center" wrapText="1"/>
    </xf>
    <xf borderId="0" fillId="81" fontId="18" numFmtId="0" xfId="0" applyAlignment="1" applyFont="1">
      <alignment horizontal="left" readingOrder="0" shrinkToFit="0" vertical="center" wrapText="1"/>
    </xf>
    <xf borderId="0" fillId="72" fontId="144" numFmtId="0" xfId="0" applyAlignment="1" applyFont="1">
      <alignment readingOrder="0" shrinkToFit="0" vertical="center" wrapText="1"/>
    </xf>
    <xf borderId="0" fillId="72" fontId="9" numFmtId="0" xfId="0" applyAlignment="1" applyFont="1">
      <alignment horizontal="left" readingOrder="0" shrinkToFit="0" vertical="center" wrapText="1"/>
    </xf>
    <xf borderId="0" fillId="67" fontId="21" numFmtId="0" xfId="0" applyAlignment="1" applyFont="1">
      <alignment horizontal="left" readingOrder="0" shrinkToFit="0" vertical="center" wrapText="1"/>
    </xf>
    <xf borderId="0" fillId="2" fontId="436" numFmtId="0" xfId="0" applyAlignment="1" applyFont="1">
      <alignment horizontal="left" readingOrder="0" shrinkToFit="0" vertical="center" wrapText="1"/>
    </xf>
    <xf borderId="0" fillId="72" fontId="21" numFmtId="0" xfId="0" applyAlignment="1" applyFont="1">
      <alignment horizontal="left" readingOrder="0" shrinkToFit="0" vertical="center" wrapText="1"/>
    </xf>
    <xf borderId="0" fillId="66" fontId="436" numFmtId="0" xfId="0" applyAlignment="1" applyFont="1">
      <alignment horizontal="left" readingOrder="0" shrinkToFit="0" vertical="center" wrapText="1"/>
    </xf>
    <xf borderId="0" fillId="17" fontId="144" numFmtId="0" xfId="0" applyAlignment="1" applyFont="1">
      <alignment readingOrder="0" shrinkToFit="0" vertical="center" wrapText="1"/>
    </xf>
    <xf borderId="0" fillId="66" fontId="144" numFmtId="0" xfId="0" applyAlignment="1" applyFont="1">
      <alignment readingOrder="0" shrinkToFit="0" vertical="center" wrapText="1"/>
    </xf>
    <xf borderId="0" fillId="2" fontId="53" numFmtId="0" xfId="0" applyAlignment="1" applyFont="1">
      <alignment readingOrder="0" shrinkToFit="0" vertical="center" wrapText="1"/>
    </xf>
    <xf borderId="0" fillId="26" fontId="53" numFmtId="0" xfId="0" applyAlignment="1" applyFont="1">
      <alignment readingOrder="0" shrinkToFit="0" vertical="center" wrapText="1"/>
    </xf>
    <xf borderId="0" fillId="27" fontId="53" numFmtId="0" xfId="0" applyAlignment="1" applyFont="1">
      <alignment readingOrder="0" shrinkToFit="0" vertical="center" wrapText="1"/>
    </xf>
    <xf borderId="0" fillId="59" fontId="53" numFmtId="0" xfId="0" applyAlignment="1" applyFont="1">
      <alignment readingOrder="0" shrinkToFit="0" vertical="center" wrapText="1"/>
    </xf>
    <xf borderId="0" fillId="83" fontId="9" numFmtId="0" xfId="0" applyAlignment="1" applyFont="1">
      <alignment horizontal="left" readingOrder="0" shrinkToFit="0" vertical="center" wrapText="1"/>
    </xf>
    <xf borderId="0" fillId="34" fontId="53" numFmtId="0" xfId="0" applyAlignment="1" applyFont="1">
      <alignment readingOrder="0" shrinkToFit="0" vertical="center" wrapText="1"/>
    </xf>
    <xf borderId="0" fillId="0" fontId="53" numFmtId="0" xfId="0" applyAlignment="1" applyFont="1">
      <alignment readingOrder="0" shrinkToFit="0" vertical="center" wrapText="1"/>
    </xf>
    <xf borderId="0" fillId="9" fontId="53" numFmtId="0" xfId="0" applyAlignment="1" applyFont="1">
      <alignment readingOrder="0" shrinkToFit="0" vertical="center" wrapText="1"/>
    </xf>
    <xf borderId="0" fillId="80" fontId="0" numFmtId="0" xfId="0" applyAlignment="1" applyFont="1">
      <alignment horizontal="left" readingOrder="0" shrinkToFit="0" vertical="center" wrapText="1"/>
    </xf>
    <xf borderId="0" fillId="0" fontId="9" numFmtId="0" xfId="0" applyAlignment="1" applyFont="1">
      <alignment horizontal="left" shrinkToFit="0" vertical="center" wrapText="1"/>
    </xf>
    <xf borderId="0" fillId="8" fontId="0" numFmtId="0" xfId="0" applyAlignment="1" applyFont="1">
      <alignment horizontal="left" readingOrder="0" shrinkToFit="0" vertical="center" wrapText="1"/>
    </xf>
    <xf borderId="0" fillId="9" fontId="0" numFmtId="0" xfId="0" applyAlignment="1" applyFont="1">
      <alignment horizontal="left" readingOrder="0" shrinkToFit="0" vertical="center" wrapText="1"/>
    </xf>
    <xf borderId="0" fillId="0" fontId="0" numFmtId="0" xfId="0" applyAlignment="1" applyFont="1">
      <alignment horizontal="left" readingOrder="0" shrinkToFit="0" vertical="center" wrapText="1"/>
    </xf>
    <xf borderId="0" fillId="75" fontId="0" numFmtId="0" xfId="0" applyAlignment="1" applyFont="1">
      <alignment horizontal="left" readingOrder="0" shrinkToFit="0" vertical="center" wrapText="1"/>
    </xf>
    <xf borderId="0" fillId="0" fontId="21" numFmtId="0" xfId="0" applyAlignment="1" applyFont="1">
      <alignment horizontal="left" readingOrder="0" shrinkToFit="0" vertical="center" wrapText="1"/>
    </xf>
    <xf borderId="0" fillId="0" fontId="9" numFmtId="0" xfId="0" applyAlignment="1" applyFont="1">
      <alignment horizontal="left" readingOrder="0" shrinkToFit="0" vertical="center" wrapText="1"/>
    </xf>
    <xf borderId="0" fillId="0" fontId="9" numFmtId="0" xfId="0" applyAlignment="1" applyFont="1">
      <alignment horizontal="left" shrinkToFit="0" vertical="center" wrapText="1"/>
    </xf>
    <xf borderId="0" fillId="54" fontId="437" numFmtId="0" xfId="0" applyAlignment="1" applyFont="1">
      <alignment horizontal="left" readingOrder="0" shrinkToFit="0" vertical="center" wrapText="1"/>
    </xf>
    <xf borderId="0" fillId="61" fontId="9" numFmtId="0" xfId="0" applyAlignment="1" applyFont="1">
      <alignment horizontal="left" readingOrder="0" shrinkToFit="0" vertical="center" wrapText="1"/>
    </xf>
    <xf borderId="0" fillId="88" fontId="0" numFmtId="0" xfId="0" applyAlignment="1" applyFill="1" applyFont="1">
      <alignment horizontal="left" readingOrder="0" shrinkToFit="0" vertical="center" wrapText="1"/>
    </xf>
    <xf borderId="0" fillId="81" fontId="35" numFmtId="0" xfId="0" applyAlignment="1" applyFont="1">
      <alignment horizontal="left" readingOrder="0" shrinkToFit="0" vertical="center" wrapText="1"/>
    </xf>
    <xf borderId="0" fillId="36" fontId="35" numFmtId="0" xfId="0" applyAlignment="1" applyFont="1">
      <alignment horizontal="left" readingOrder="0" shrinkToFit="0" vertical="center" wrapText="1"/>
    </xf>
    <xf borderId="0" fillId="54" fontId="425" numFmtId="0" xfId="0" applyAlignment="1" applyFont="1">
      <alignment horizontal="left" readingOrder="0" shrinkToFit="0" vertical="center" wrapText="1"/>
    </xf>
    <xf borderId="0" fillId="26" fontId="9" numFmtId="0" xfId="0" applyAlignment="1" applyFont="1">
      <alignment horizontal="center" readingOrder="0" shrinkToFit="0" vertical="center" wrapText="1"/>
    </xf>
    <xf borderId="0" fillId="10" fontId="43" numFmtId="0" xfId="0" applyAlignment="1" applyFont="1">
      <alignment horizontal="left" readingOrder="0" shrinkToFit="0" vertical="center" wrapText="1"/>
    </xf>
    <xf borderId="0" fillId="27" fontId="1" numFmtId="0" xfId="0" applyAlignment="1" applyFont="1">
      <alignment readingOrder="0" vertical="center"/>
    </xf>
    <xf borderId="0" fillId="10" fontId="9" numFmtId="0" xfId="0" applyAlignment="1" applyFont="1">
      <alignment horizontal="left" readingOrder="0" shrinkToFit="0" vertical="center" wrapText="1"/>
    </xf>
    <xf borderId="0" fillId="75" fontId="438" numFmtId="0" xfId="0" applyAlignment="1" applyFont="1">
      <alignment horizontal="left" readingOrder="0" shrinkToFit="0" vertical="center" wrapText="1"/>
    </xf>
    <xf borderId="0" fillId="83" fontId="21" numFmtId="0" xfId="0" applyAlignment="1" applyFont="1">
      <alignment horizontal="left" readingOrder="0" shrinkToFit="0" vertical="center" wrapText="1"/>
    </xf>
    <xf borderId="0" fillId="0" fontId="425" numFmtId="0" xfId="0" applyAlignment="1" applyFont="1">
      <alignment horizontal="left" readingOrder="0" shrinkToFit="0" vertical="center" wrapText="1"/>
    </xf>
    <xf borderId="0" fillId="89" fontId="425" numFmtId="0" xfId="0" applyAlignment="1" applyFill="1" applyFont="1">
      <alignment horizontal="left" readingOrder="0" shrinkToFit="0" vertical="center" wrapText="1"/>
    </xf>
    <xf borderId="0" fillId="73" fontId="425" numFmtId="0" xfId="0" applyAlignment="1" applyFont="1">
      <alignment horizontal="left" readingOrder="0" shrinkToFit="0" vertical="center" wrapText="1"/>
    </xf>
    <xf borderId="0" fillId="79" fontId="425" numFmtId="0" xfId="0" applyAlignment="1" applyFont="1">
      <alignment horizontal="left" readingOrder="0" shrinkToFit="0" vertical="center" wrapText="1"/>
    </xf>
    <xf borderId="0" fillId="90" fontId="425" numFmtId="0" xfId="0" applyAlignment="1" applyFill="1" applyFont="1">
      <alignment horizontal="left" readingOrder="0" shrinkToFit="0" vertical="center" wrapText="1"/>
    </xf>
    <xf borderId="0" fillId="9" fontId="5" numFmtId="0" xfId="0" applyAlignment="1" applyFont="1">
      <alignment horizontal="left" readingOrder="0" shrinkToFit="0" vertical="center" wrapText="1"/>
    </xf>
    <xf borderId="0" fillId="61" fontId="425" numFmtId="0" xfId="0" applyAlignment="1" applyFont="1">
      <alignment horizontal="left" readingOrder="0" shrinkToFit="0" vertical="center" wrapText="1"/>
    </xf>
    <xf borderId="0" fillId="26" fontId="5" numFmtId="0" xfId="0" applyAlignment="1" applyFont="1">
      <alignment horizontal="left" readingOrder="0" shrinkToFit="0" vertical="center" wrapText="1"/>
    </xf>
    <xf borderId="0" fillId="10" fontId="5" numFmtId="0" xfId="0" applyAlignment="1" applyFont="1">
      <alignment horizontal="left" readingOrder="0" shrinkToFit="0" vertical="center" wrapText="1"/>
    </xf>
    <xf borderId="0" fillId="90" fontId="439" numFmtId="0" xfId="0" applyAlignment="1" applyFont="1">
      <alignment horizontal="left" readingOrder="0" shrinkToFit="0" vertical="center" wrapText="1"/>
    </xf>
    <xf borderId="0" fillId="27" fontId="5" numFmtId="0" xfId="0" applyAlignment="1" applyFont="1">
      <alignment horizontal="left" readingOrder="0" shrinkToFit="0" vertical="center" wrapText="1"/>
    </xf>
    <xf borderId="0" fillId="2" fontId="440" numFmtId="0" xfId="0" applyAlignment="1" applyFont="1">
      <alignment horizontal="left" readingOrder="0" shrinkToFit="0" vertical="center" wrapText="1"/>
    </xf>
    <xf borderId="0" fillId="88" fontId="355" numFmtId="0" xfId="0" applyAlignment="1" applyFont="1">
      <alignment horizontal="left" readingOrder="0" shrinkToFit="0" vertical="center" wrapText="1"/>
    </xf>
    <xf borderId="0" fillId="81" fontId="5" numFmtId="0" xfId="0" applyAlignment="1" applyFont="1">
      <alignment horizontal="left" readingOrder="0" shrinkToFit="0" vertical="center" wrapText="1"/>
    </xf>
    <xf borderId="0" fillId="36" fontId="126" numFmtId="0" xfId="0" applyAlignment="1" applyFont="1">
      <alignment horizontal="left" readingOrder="0" shrinkToFit="0" vertical="center" wrapText="1"/>
    </xf>
    <xf borderId="0" fillId="81" fontId="441" numFmtId="0" xfId="0" applyAlignment="1" applyFont="1">
      <alignment horizontal="left" shrinkToFit="0" vertical="center" wrapText="1"/>
    </xf>
    <xf borderId="0" fillId="36" fontId="5" numFmtId="0" xfId="0" applyAlignment="1" applyFont="1">
      <alignment horizontal="left" readingOrder="0" shrinkToFit="0" vertical="center" wrapText="1"/>
    </xf>
    <xf borderId="0" fillId="2" fontId="0" numFmtId="0" xfId="0" applyAlignment="1" applyFont="1">
      <alignment horizontal="left" shrinkToFit="0" vertical="center" wrapText="1"/>
    </xf>
    <xf borderId="0" fillId="2" fontId="0" numFmtId="0" xfId="0" applyAlignment="1" applyFont="1">
      <alignment horizontal="left" shrinkToFit="0" vertical="center" wrapText="1"/>
    </xf>
    <xf borderId="0" fillId="91" fontId="442" numFmtId="0" xfId="0" applyAlignment="1" applyFill="1" applyFont="1">
      <alignment horizontal="left" readingOrder="0" shrinkToFit="0" vertical="center" wrapText="1"/>
    </xf>
    <xf borderId="0" fillId="17" fontId="53" numFmtId="0" xfId="0" applyAlignment="1" applyFont="1">
      <alignment horizontal="left" readingOrder="0" shrinkToFit="0" vertical="center" wrapText="1"/>
    </xf>
    <xf borderId="0" fillId="17" fontId="53" numFmtId="0" xfId="0" applyAlignment="1" applyFont="1">
      <alignment horizontal="center" readingOrder="0" shrinkToFit="0" vertical="center" wrapText="1"/>
    </xf>
    <xf borderId="0" fillId="92" fontId="53" numFmtId="0" xfId="0" applyAlignment="1" applyFill="1" applyFont="1">
      <alignment horizontal="left" readingOrder="0" shrinkToFit="0" vertical="center" wrapText="1"/>
    </xf>
    <xf borderId="0" fillId="91" fontId="53" numFmtId="0" xfId="0" applyAlignment="1" applyFont="1">
      <alignment horizontal="center" readingOrder="0" shrinkToFit="0" vertical="center" wrapText="1"/>
    </xf>
    <xf borderId="0" fillId="0" fontId="443" numFmtId="171" xfId="0" applyAlignment="1" applyFont="1" applyNumberFormat="1">
      <alignment horizontal="left" readingOrder="0" shrinkToFit="0" vertical="center" wrapText="1"/>
    </xf>
    <xf borderId="0" fillId="0" fontId="53" numFmtId="0" xfId="0" applyAlignment="1" applyFont="1">
      <alignment horizontal="left" readingOrder="0" shrinkToFit="0" vertical="center" wrapText="1"/>
    </xf>
    <xf borderId="0" fillId="54" fontId="430" numFmtId="0" xfId="0" applyAlignment="1" applyFont="1">
      <alignment horizontal="left" readingOrder="0" shrinkToFit="0" vertical="center" wrapText="1"/>
    </xf>
    <xf borderId="0" fillId="26" fontId="444" numFmtId="0" xfId="0" applyAlignment="1" applyFont="1">
      <alignment horizontal="left" readingOrder="0" shrinkToFit="0" vertical="center" wrapText="1"/>
    </xf>
    <xf borderId="0" fillId="86" fontId="430" numFmtId="0" xfId="0" applyAlignment="1" applyFont="1">
      <alignment horizontal="left" readingOrder="0" shrinkToFit="0" vertical="center" wrapText="1"/>
    </xf>
    <xf borderId="0" fillId="30" fontId="430" numFmtId="0" xfId="0" applyAlignment="1" applyFont="1">
      <alignment readingOrder="0" vertical="center"/>
    </xf>
    <xf borderId="0" fillId="72" fontId="445" numFmtId="0" xfId="0" applyAlignment="1" applyFont="1">
      <alignment horizontal="left" readingOrder="0" shrinkToFit="0" vertical="center" wrapText="1"/>
    </xf>
    <xf borderId="0" fillId="86" fontId="430" numFmtId="0" xfId="0" applyAlignment="1" applyFont="1">
      <alignment readingOrder="0" vertical="center"/>
    </xf>
    <xf borderId="0" fillId="10" fontId="446" numFmtId="0" xfId="0" applyAlignment="1" applyFont="1">
      <alignment horizontal="left" readingOrder="0" shrinkToFit="0" vertical="center" wrapText="1"/>
    </xf>
    <xf borderId="0" fillId="72" fontId="53" numFmtId="0" xfId="0" applyAlignment="1" applyFont="1">
      <alignment horizontal="left" readingOrder="0" shrinkToFit="0" vertical="center" wrapText="1"/>
    </xf>
    <xf borderId="0" fillId="27" fontId="53" numFmtId="0" xfId="0" applyAlignment="1" applyFont="1">
      <alignment horizontal="left" readingOrder="0" shrinkToFit="0" vertical="center" wrapText="1"/>
    </xf>
    <xf borderId="0" fillId="9" fontId="53" numFmtId="0" xfId="0" applyAlignment="1" applyFont="1">
      <alignment horizontal="left" readingOrder="0" shrinkToFit="0" vertical="center" wrapText="1"/>
    </xf>
    <xf borderId="0" fillId="27" fontId="0" numFmtId="0" xfId="0" applyAlignment="1" applyFont="1">
      <alignment horizontal="left" readingOrder="0" shrinkToFit="0" vertical="center" wrapText="1"/>
    </xf>
    <xf borderId="0" fillId="67" fontId="53" numFmtId="0" xfId="0" applyAlignment="1" applyFont="1">
      <alignment readingOrder="0" shrinkToFit="0" vertical="center" wrapText="1"/>
    </xf>
    <xf borderId="0" fillId="67" fontId="53" numFmtId="0" xfId="0" applyAlignment="1" applyFont="1">
      <alignment horizontal="left" readingOrder="0" shrinkToFit="0" vertical="center" wrapText="1"/>
    </xf>
    <xf borderId="0" fillId="67" fontId="43" numFmtId="0" xfId="0" applyAlignment="1" applyFont="1">
      <alignment horizontal="center" readingOrder="0" shrinkToFit="0" vertical="center" wrapText="1"/>
    </xf>
    <xf borderId="0" fillId="2" fontId="439" numFmtId="0" xfId="0" applyAlignment="1" applyFont="1">
      <alignment horizontal="left" shrinkToFit="0" vertical="center" wrapText="1"/>
    </xf>
    <xf borderId="0" fillId="2" fontId="438" numFmtId="0" xfId="0" applyAlignment="1" applyFont="1">
      <alignment horizontal="left" readingOrder="0" shrinkToFit="0" vertical="center" wrapText="1"/>
    </xf>
    <xf borderId="0" fillId="2" fontId="439" numFmtId="0" xfId="0" applyAlignment="1" applyFont="1">
      <alignment horizontal="left" shrinkToFit="0" vertical="center" wrapText="1"/>
    </xf>
    <xf borderId="0" fillId="27" fontId="43" numFmtId="0" xfId="0" applyAlignment="1" applyFont="1">
      <alignment horizontal="left" readingOrder="0" shrinkToFit="0" vertical="center" wrapText="1"/>
    </xf>
    <xf borderId="0" fillId="67" fontId="43" numFmtId="0" xfId="0" applyAlignment="1" applyFont="1">
      <alignment horizontal="left" readingOrder="0" shrinkToFit="0" vertical="center" wrapText="1"/>
    </xf>
    <xf borderId="0" fillId="27" fontId="53" numFmtId="0" xfId="0" applyAlignment="1" applyFont="1">
      <alignment readingOrder="0" vertical="center"/>
    </xf>
    <xf borderId="0" fillId="9" fontId="0" numFmtId="0" xfId="0" applyAlignment="1" applyFont="1">
      <alignment horizontal="left" readingOrder="0" shrinkToFit="0" vertical="center" wrapText="1"/>
    </xf>
    <xf borderId="0" fillId="2" fontId="43" numFmtId="0" xfId="0" applyAlignment="1" applyFont="1">
      <alignment horizontal="left" shrinkToFit="0" vertical="center" wrapText="1"/>
    </xf>
    <xf borderId="0" fillId="2" fontId="428" numFmtId="0" xfId="0" applyAlignment="1" applyFont="1">
      <alignment horizontal="left" readingOrder="0" shrinkToFit="0" vertical="center" wrapText="1"/>
    </xf>
    <xf borderId="0" fillId="2" fontId="43" numFmtId="0" xfId="0" applyAlignment="1" applyFont="1">
      <alignment horizontal="left" shrinkToFit="0" vertical="center" wrapText="1"/>
    </xf>
    <xf borderId="0" fillId="35" fontId="53" numFmtId="0" xfId="0" applyAlignment="1" applyFont="1">
      <alignment readingOrder="0"/>
    </xf>
    <xf borderId="0" fillId="27" fontId="53" numFmtId="0" xfId="0" applyAlignment="1" applyFont="1">
      <alignment readingOrder="0" shrinkToFit="0" wrapText="1"/>
    </xf>
    <xf borderId="0" fillId="27" fontId="428" numFmtId="0" xfId="0" applyAlignment="1" applyFont="1">
      <alignment horizontal="left" readingOrder="0" shrinkToFit="0" vertical="center" wrapText="1"/>
    </xf>
    <xf borderId="0" fillId="2" fontId="53" numFmtId="0" xfId="0" applyAlignment="1" applyFont="1">
      <alignment readingOrder="0" shrinkToFit="0" wrapText="1"/>
    </xf>
    <xf borderId="0" fillId="2" fontId="53" numFmtId="0" xfId="0" applyAlignment="1" applyFont="1">
      <alignment readingOrder="0"/>
    </xf>
    <xf borderId="0" fillId="17" fontId="53" numFmtId="0" xfId="0" applyAlignment="1" applyFont="1">
      <alignment readingOrder="0" shrinkToFit="0" wrapText="1"/>
    </xf>
    <xf borderId="0" fillId="17" fontId="53" numFmtId="0" xfId="0" applyAlignment="1" applyFont="1">
      <alignment readingOrder="0"/>
    </xf>
    <xf borderId="0" fillId="17" fontId="428" numFmtId="0" xfId="0" applyAlignment="1" applyFont="1">
      <alignment horizontal="left" readingOrder="0" shrinkToFit="0" vertical="center" wrapText="1"/>
    </xf>
    <xf borderId="0" fillId="2" fontId="0" numFmtId="0" xfId="0" applyAlignment="1" applyFont="1">
      <alignment horizontal="left" readingOrder="0" shrinkToFit="0" vertical="center" wrapText="1"/>
    </xf>
    <xf borderId="0" fillId="80" fontId="53" numFmtId="0" xfId="0" applyAlignment="1" applyFont="1">
      <alignment readingOrder="0"/>
    </xf>
    <xf borderId="0" fillId="80" fontId="447" numFmtId="0" xfId="0" applyAlignment="1" applyFont="1">
      <alignment readingOrder="0"/>
    </xf>
    <xf borderId="0" fillId="80" fontId="0" numFmtId="0" xfId="0" applyAlignment="1" applyFont="1">
      <alignment horizontal="left" readingOrder="0" shrinkToFit="0" vertical="center" wrapText="1"/>
    </xf>
    <xf borderId="0" fillId="2" fontId="53" numFmtId="0" xfId="0" applyFont="1"/>
    <xf borderId="0" fillId="72" fontId="43" numFmtId="0" xfId="0" applyAlignment="1" applyFont="1">
      <alignment horizontal="left" readingOrder="0" shrinkToFit="0" vertical="center" wrapText="1"/>
    </xf>
    <xf borderId="0" fillId="72" fontId="428" numFmtId="0" xfId="0" applyAlignment="1" applyFont="1">
      <alignment horizontal="left" readingOrder="0" shrinkToFit="0" vertical="center" wrapText="1"/>
    </xf>
    <xf borderId="0" fillId="2" fontId="425" numFmtId="0" xfId="0" applyAlignment="1" applyFont="1">
      <alignment horizontal="left" shrinkToFit="0" vertical="center" wrapText="1"/>
    </xf>
    <xf borderId="0" fillId="2" fontId="425" numFmtId="0" xfId="0" applyAlignment="1" applyFont="1">
      <alignment horizontal="left" shrinkToFit="0" vertical="center" wrapText="1"/>
    </xf>
    <xf borderId="0" fillId="9" fontId="53" numFmtId="0" xfId="0" applyAlignment="1" applyFont="1">
      <alignment readingOrder="0" shrinkToFit="0" wrapText="1"/>
    </xf>
    <xf borderId="0" fillId="9" fontId="0" numFmtId="0" xfId="0" applyAlignment="1" applyFont="1">
      <alignment horizontal="center" readingOrder="0" shrinkToFit="0" vertical="center" wrapText="1"/>
    </xf>
    <xf borderId="0" fillId="9" fontId="126" numFmtId="0" xfId="0" applyAlignment="1" applyFont="1">
      <alignment horizontal="left" readingOrder="0" shrinkToFit="0" vertical="center" wrapText="1"/>
    </xf>
    <xf borderId="0" fillId="0" fontId="53" numFmtId="0" xfId="0" applyAlignment="1" applyFont="1">
      <alignment readingOrder="0"/>
    </xf>
    <xf borderId="0" fillId="2" fontId="425" numFmtId="0" xfId="0" applyAlignment="1" applyFont="1">
      <alignment horizontal="center" readingOrder="0" shrinkToFit="0" vertical="center" wrapText="1"/>
    </xf>
    <xf borderId="0" fillId="30" fontId="426" numFmtId="0" xfId="0" applyAlignment="1" applyFont="1">
      <alignment readingOrder="0" shrinkToFit="0" wrapText="1"/>
    </xf>
    <xf borderId="0" fillId="2" fontId="25" numFmtId="0" xfId="0" applyAlignment="1" applyFont="1">
      <alignment horizontal="left" readingOrder="0" shrinkToFit="0" vertical="center" wrapText="1"/>
    </xf>
    <xf borderId="0" fillId="72" fontId="43" numFmtId="0" xfId="0" applyAlignment="1" applyFont="1">
      <alignment horizontal="center" readingOrder="0" shrinkToFit="0" vertical="center" wrapText="1"/>
    </xf>
    <xf borderId="0" fillId="27" fontId="1" numFmtId="0" xfId="0" applyAlignment="1" applyFont="1">
      <alignment readingOrder="0" shrinkToFit="0" wrapText="1"/>
    </xf>
    <xf borderId="0" fillId="26" fontId="1" numFmtId="0" xfId="0" applyAlignment="1" applyFont="1">
      <alignment readingOrder="0" shrinkToFit="0" wrapText="1"/>
    </xf>
    <xf borderId="0" fillId="17" fontId="1" numFmtId="0" xfId="0" applyAlignment="1" applyFont="1">
      <alignment readingOrder="0" shrinkToFit="0" wrapText="1"/>
    </xf>
    <xf borderId="0" fillId="26" fontId="1" numFmtId="0" xfId="0" applyAlignment="1" applyFont="1">
      <alignment readingOrder="0"/>
    </xf>
    <xf borderId="0" fillId="26" fontId="0" numFmtId="0" xfId="0" applyAlignment="1" applyFont="1">
      <alignment horizontal="center" readingOrder="0" shrinkToFit="0" vertical="center" wrapText="1"/>
    </xf>
    <xf borderId="0" fillId="9" fontId="1" numFmtId="0" xfId="0" applyAlignment="1" applyFont="1">
      <alignment readingOrder="0" vertical="center"/>
    </xf>
    <xf borderId="0" fillId="93" fontId="425" numFmtId="0" xfId="0" applyAlignment="1" applyFill="1" applyFont="1">
      <alignment horizontal="center" readingOrder="0" shrinkToFit="0" vertical="center" wrapText="1"/>
    </xf>
    <xf borderId="0" fillId="61" fontId="425" numFmtId="0" xfId="0" applyAlignment="1" applyFont="1">
      <alignment horizontal="center" readingOrder="0" shrinkToFit="0" vertical="center" wrapText="1"/>
    </xf>
    <xf borderId="0" fillId="2" fontId="448" numFmtId="0" xfId="0" applyAlignment="1" applyFont="1">
      <alignment horizontal="center" readingOrder="0" shrinkToFit="0" vertical="center" wrapText="1"/>
    </xf>
    <xf borderId="0" fillId="0" fontId="439" numFmtId="0" xfId="0" applyAlignment="1" applyFont="1">
      <alignment horizontal="left" shrinkToFit="0" vertical="center" wrapText="1"/>
    </xf>
    <xf borderId="0" fillId="30" fontId="448" numFmtId="0" xfId="0" applyAlignment="1" applyFont="1">
      <alignment horizontal="center" readingOrder="0" shrinkToFit="0" vertical="center" wrapText="1"/>
    </xf>
    <xf borderId="0" fillId="0" fontId="25" numFmtId="0" xfId="0" applyAlignment="1" applyFont="1">
      <alignment horizontal="left" readingOrder="0" shrinkToFit="0" vertical="center" wrapText="1"/>
    </xf>
    <xf borderId="0" fillId="13" fontId="0" numFmtId="0" xfId="0" applyAlignment="1" applyFont="1">
      <alignment horizontal="center" readingOrder="0" shrinkToFit="0" vertical="center" wrapText="1"/>
    </xf>
    <xf borderId="0" fillId="0" fontId="439" numFmtId="0" xfId="0" applyAlignment="1" applyFont="1">
      <alignment horizontal="left" shrinkToFit="0" vertical="center" wrapText="1"/>
    </xf>
    <xf borderId="0" fillId="2" fontId="139" numFmtId="0" xfId="0" applyAlignment="1" applyFont="1">
      <alignment horizontal="center" readingOrder="0" shrinkToFit="0" vertical="center" wrapText="1"/>
    </xf>
    <xf borderId="0" fillId="0" fontId="43" numFmtId="0" xfId="0" applyAlignment="1" applyFont="1">
      <alignment horizontal="center" readingOrder="0" shrinkToFit="0" vertical="center" wrapText="1"/>
    </xf>
    <xf borderId="0" fillId="0" fontId="5" numFmtId="0" xfId="0" applyAlignment="1" applyFont="1">
      <alignment horizontal="left" shrinkToFit="0" vertical="center" wrapText="1"/>
    </xf>
    <xf borderId="0" fillId="81" fontId="139" numFmtId="0" xfId="0" applyAlignment="1" applyFont="1">
      <alignment horizontal="center" readingOrder="0" shrinkToFit="0" vertical="center" wrapText="1"/>
    </xf>
    <xf borderId="0" fillId="0" fontId="399" numFmtId="0" xfId="0" applyAlignment="1" applyFont="1">
      <alignment horizontal="left" readingOrder="0" shrinkToFit="0" vertical="center" wrapText="1"/>
    </xf>
    <xf borderId="0" fillId="81" fontId="43" numFmtId="0" xfId="0" applyAlignment="1" applyFont="1">
      <alignment horizontal="center" readingOrder="0" shrinkToFit="0" vertical="center" wrapText="1"/>
    </xf>
    <xf borderId="0" fillId="0" fontId="5" numFmtId="0" xfId="0" applyAlignment="1" applyFont="1">
      <alignment horizontal="left" shrinkToFit="0" vertical="center" wrapText="1"/>
    </xf>
    <xf borderId="0" fillId="59" fontId="43" numFmtId="0" xfId="0" applyAlignment="1" applyFont="1">
      <alignment horizontal="center" readingOrder="0" shrinkToFit="0" vertical="center" wrapText="1"/>
    </xf>
    <xf borderId="0" fillId="81" fontId="449" numFmtId="0" xfId="0" applyAlignment="1" applyFont="1">
      <alignment horizontal="center" readingOrder="0" shrinkToFit="0" vertical="center" wrapText="1"/>
    </xf>
    <xf borderId="0" fillId="9" fontId="43" numFmtId="0" xfId="0" applyAlignment="1" applyFont="1">
      <alignment horizontal="center" readingOrder="0" shrinkToFit="0" vertical="center" wrapText="1"/>
    </xf>
    <xf borderId="0" fillId="9" fontId="1" numFmtId="0" xfId="0" applyAlignment="1" applyFont="1">
      <alignment readingOrder="0"/>
    </xf>
    <xf borderId="0" fillId="78" fontId="43" numFmtId="0" xfId="0" applyAlignment="1" applyFont="1">
      <alignment horizontal="center" readingOrder="0" shrinkToFit="0" vertical="center" wrapText="1"/>
    </xf>
    <xf borderId="0" fillId="78" fontId="450" numFmtId="0" xfId="0" applyAlignment="1" applyFont="1">
      <alignment readingOrder="0" shrinkToFit="0" vertical="center" wrapText="1"/>
    </xf>
    <xf borderId="0" fillId="73" fontId="426" numFmtId="0" xfId="0" applyAlignment="1" applyFont="1">
      <alignment readingOrder="0" shrinkToFit="0" wrapText="1"/>
    </xf>
    <xf borderId="0" fillId="72" fontId="1" numFmtId="0" xfId="0" applyAlignment="1" applyFont="1">
      <alignment readingOrder="0"/>
    </xf>
    <xf borderId="0" fillId="0" fontId="426" numFmtId="0" xfId="0" applyAlignment="1" applyFont="1">
      <alignment readingOrder="0" shrinkToFit="0" wrapText="1"/>
    </xf>
    <xf borderId="0" fillId="75" fontId="1" numFmtId="0" xfId="0" applyAlignment="1" applyFont="1">
      <alignment readingOrder="0"/>
    </xf>
    <xf borderId="0" fillId="75" fontId="1" numFmtId="0" xfId="0" applyAlignment="1" applyFont="1">
      <alignment readingOrder="0" shrinkToFit="0" wrapText="1"/>
    </xf>
    <xf borderId="0" fillId="31" fontId="126" numFmtId="0" xfId="0" applyAlignment="1" applyFont="1">
      <alignment horizontal="left" readingOrder="0" shrinkToFit="0" vertical="center" wrapText="1"/>
    </xf>
    <xf borderId="0" fillId="80" fontId="18" numFmtId="0" xfId="0" applyAlignment="1" applyFont="1">
      <alignment horizontal="left" readingOrder="0" shrinkToFit="0" vertical="center" wrapText="1"/>
    </xf>
    <xf borderId="0" fillId="0" fontId="428" numFmtId="0" xfId="0" applyAlignment="1" applyFont="1">
      <alignment horizontal="left" readingOrder="0" shrinkToFit="0" vertical="center" wrapText="1"/>
    </xf>
    <xf borderId="0" fillId="38" fontId="451" numFmtId="0" xfId="0" applyAlignment="1" applyFont="1">
      <alignment horizontal="left" readingOrder="0" shrinkToFit="0" vertical="center" wrapText="1"/>
    </xf>
    <xf borderId="0" fillId="8" fontId="423" numFmtId="0" xfId="0" applyAlignment="1" applyFont="1">
      <alignment horizontal="left" readingOrder="0" shrinkToFit="0" vertical="center" wrapText="1"/>
    </xf>
    <xf borderId="0" fillId="90" fontId="423" numFmtId="0" xfId="0" applyAlignment="1" applyFont="1">
      <alignment horizontal="left" readingOrder="0" shrinkToFit="0" vertical="center" wrapText="1"/>
    </xf>
    <xf borderId="0" fillId="2" fontId="137" numFmtId="0" xfId="0" applyFont="1"/>
    <xf borderId="0" fillId="89" fontId="452" numFmtId="0" xfId="0" applyAlignment="1" applyFont="1">
      <alignment readingOrder="0" shrinkToFit="0" wrapText="1"/>
    </xf>
    <xf borderId="0" fillId="2" fontId="137" numFmtId="0" xfId="0" applyAlignment="1" applyFont="1">
      <alignment readingOrder="0"/>
    </xf>
    <xf borderId="0" fillId="24" fontId="58" numFmtId="0" xfId="0" applyAlignment="1" applyFont="1">
      <alignment horizontal="left" readingOrder="0" shrinkToFit="0" vertical="center" wrapText="1"/>
    </xf>
    <xf borderId="0" fillId="60" fontId="137" numFmtId="0" xfId="0" applyAlignment="1" applyFont="1">
      <alignment readingOrder="0" vertical="center"/>
    </xf>
    <xf borderId="0" fillId="68" fontId="453" numFmtId="0" xfId="0" applyAlignment="1" applyFont="1">
      <alignment readingOrder="0" shrinkToFit="0" wrapText="1"/>
    </xf>
    <xf borderId="0" fillId="94" fontId="426" numFmtId="0" xfId="0" applyAlignment="1" applyFill="1" applyFont="1">
      <alignment readingOrder="0" shrinkToFit="0" wrapText="1"/>
    </xf>
    <xf borderId="0" fillId="2" fontId="426" numFmtId="0" xfId="0" applyAlignment="1" applyFont="1">
      <alignment shrinkToFit="0" wrapText="1"/>
    </xf>
    <xf borderId="0" fillId="95" fontId="426" numFmtId="0" xfId="0" applyAlignment="1" applyFill="1" applyFont="1">
      <alignment readingOrder="0" shrinkToFit="0" wrapText="1"/>
    </xf>
    <xf borderId="0" fillId="73" fontId="439" numFmtId="0" xfId="0" applyAlignment="1" applyFont="1">
      <alignment horizontal="left" readingOrder="0" shrinkToFit="0" wrapText="1"/>
    </xf>
    <xf borderId="0" fillId="9" fontId="454" numFmtId="0" xfId="0" applyAlignment="1" applyFont="1">
      <alignment horizontal="left" readingOrder="0" vertical="center"/>
    </xf>
    <xf borderId="0" fillId="27" fontId="1" numFmtId="0" xfId="0" applyAlignment="1" applyFont="1">
      <alignment readingOrder="0" shrinkToFit="0" vertical="center" wrapText="1"/>
    </xf>
    <xf borderId="0" fillId="80" fontId="1" numFmtId="0" xfId="0" applyAlignment="1" applyFont="1">
      <alignment readingOrder="0" shrinkToFit="0" vertical="center" wrapText="1"/>
    </xf>
    <xf borderId="0" fillId="86" fontId="426" numFmtId="0" xfId="0" applyAlignment="1" applyFont="1">
      <alignment readingOrder="0" shrinkToFit="0" vertical="center" wrapText="1"/>
    </xf>
    <xf borderId="0" fillId="10" fontId="1" numFmtId="0" xfId="0" applyAlignment="1" applyFont="1">
      <alignment readingOrder="0"/>
    </xf>
    <xf borderId="0" fillId="24" fontId="1" numFmtId="0" xfId="0" applyAlignment="1" applyFont="1">
      <alignment readingOrder="0" shrinkToFit="0" wrapText="1"/>
    </xf>
    <xf borderId="0" fillId="24" fontId="1" numFmtId="0" xfId="0" applyAlignment="1" applyFont="1">
      <alignment readingOrder="0" shrinkToFit="0" vertical="center" wrapText="1"/>
    </xf>
    <xf borderId="0" fillId="0" fontId="426" numFmtId="0" xfId="0" applyFont="1"/>
    <xf borderId="0" fillId="96" fontId="426" numFmtId="0" xfId="0" applyAlignment="1" applyFill="1" applyFont="1">
      <alignment readingOrder="0"/>
    </xf>
    <xf borderId="0" fillId="54" fontId="426" numFmtId="0" xfId="0" applyAlignment="1" applyFont="1">
      <alignment readingOrder="0"/>
    </xf>
    <xf borderId="0" fillId="76" fontId="426" numFmtId="0" xfId="0" applyAlignment="1" applyFont="1">
      <alignment readingOrder="0" shrinkToFit="0" vertical="center" wrapText="1"/>
    </xf>
    <xf borderId="0" fillId="81" fontId="1" numFmtId="0" xfId="0" applyAlignment="1" applyFont="1">
      <alignment readingOrder="0" shrinkToFit="0" vertical="center" wrapText="1"/>
    </xf>
    <xf borderId="0" fillId="25" fontId="426" numFmtId="0" xfId="0" applyAlignment="1" applyFont="1">
      <alignment readingOrder="0" shrinkToFit="0" vertical="center" wrapText="1"/>
    </xf>
    <xf borderId="0" fillId="38" fontId="137" numFmtId="0" xfId="0" applyAlignment="1" applyFont="1">
      <alignment readingOrder="0" shrinkToFit="0" vertical="center" wrapText="1"/>
    </xf>
    <xf borderId="0" fillId="83" fontId="1" numFmtId="0" xfId="0" applyAlignment="1" applyFont="1">
      <alignment readingOrder="0" shrinkToFit="0" vertical="center" wrapText="1"/>
    </xf>
    <xf borderId="0" fillId="89" fontId="426" numFmtId="0" xfId="0" applyAlignment="1" applyFont="1">
      <alignment readingOrder="0" shrinkToFit="0" wrapText="1"/>
    </xf>
    <xf borderId="0" fillId="97" fontId="1" numFmtId="0" xfId="0" applyAlignment="1" applyFill="1" applyFont="1">
      <alignment readingOrder="0" shrinkToFit="0" vertical="center" wrapText="1"/>
    </xf>
    <xf borderId="0" fillId="86" fontId="426" numFmtId="0" xfId="0" applyAlignment="1" applyFont="1">
      <alignment readingOrder="0" shrinkToFit="0" wrapText="1"/>
    </xf>
    <xf borderId="0" fillId="60" fontId="1" numFmtId="0" xfId="0" applyAlignment="1" applyFont="1">
      <alignment readingOrder="0" shrinkToFit="0" wrapText="1"/>
    </xf>
    <xf borderId="0" fillId="72" fontId="1" numFmtId="0" xfId="0" applyAlignment="1" applyFont="1">
      <alignment readingOrder="0" shrinkToFit="0" wrapText="1"/>
    </xf>
    <xf borderId="0" fillId="72" fontId="1" numFmtId="0" xfId="0" applyAlignment="1" applyFont="1">
      <alignment readingOrder="0" shrinkToFit="0" vertical="center" wrapText="1"/>
    </xf>
    <xf borderId="0" fillId="17" fontId="1" numFmtId="0" xfId="0" applyAlignment="1" applyFont="1">
      <alignment readingOrder="0"/>
    </xf>
    <xf borderId="0" fillId="26" fontId="1" numFmtId="0" xfId="0" applyAlignment="1" applyFont="1">
      <alignment readingOrder="0" shrinkToFit="0" vertical="center" wrapText="1"/>
    </xf>
    <xf borderId="0" fillId="62" fontId="1" numFmtId="0" xfId="0" applyAlignment="1" applyFont="1">
      <alignment readingOrder="0" shrinkToFit="0" wrapText="1"/>
    </xf>
    <xf borderId="0" fillId="34" fontId="1" numFmtId="0" xfId="0" applyAlignment="1" applyFont="1">
      <alignment readingOrder="0"/>
    </xf>
    <xf borderId="0" fillId="62" fontId="9" numFmtId="0" xfId="0" applyAlignment="1" applyFont="1">
      <alignment horizontal="left" readingOrder="0" vertical="center"/>
    </xf>
    <xf borderId="0" fillId="62" fontId="1" numFmtId="0" xfId="0" applyAlignment="1" applyFont="1">
      <alignment readingOrder="0" shrinkToFit="0" vertical="center" wrapText="1"/>
    </xf>
    <xf borderId="0" fillId="67" fontId="9" numFmtId="0" xfId="0" applyAlignment="1" applyFont="1">
      <alignment horizontal="left" readingOrder="0" shrinkToFit="0" wrapText="1"/>
    </xf>
    <xf borderId="0" fillId="91" fontId="364" numFmtId="0" xfId="0" applyAlignment="1" applyFont="1">
      <alignment readingOrder="0" shrinkToFit="0" vertical="center" wrapText="1"/>
    </xf>
    <xf borderId="0" fillId="91" fontId="455" numFmtId="0" xfId="0" applyAlignment="1" applyFont="1">
      <alignment readingOrder="0" shrinkToFit="0" vertical="center" wrapText="1"/>
    </xf>
    <xf borderId="0" fillId="91" fontId="1" numFmtId="0" xfId="0" applyAlignment="1" applyFont="1">
      <alignment readingOrder="0" shrinkToFit="0" vertical="center" wrapText="1"/>
    </xf>
    <xf borderId="0" fillId="98" fontId="1" numFmtId="0" xfId="0" applyAlignment="1" applyFill="1" applyFont="1">
      <alignment readingOrder="0" shrinkToFit="0" vertical="center" wrapText="1"/>
    </xf>
    <xf borderId="0" fillId="82" fontId="1" numFmtId="0" xfId="0" applyAlignment="1" applyFont="1">
      <alignment readingOrder="0" shrinkToFit="0" vertical="center" wrapText="1"/>
    </xf>
    <xf borderId="0" fillId="80" fontId="1" numFmtId="0" xfId="0" applyAlignment="1" applyFont="1">
      <alignment readingOrder="0" shrinkToFit="0" vertical="center" wrapText="1"/>
    </xf>
    <xf borderId="0" fillId="24" fontId="1" numFmtId="0" xfId="0" applyAlignment="1" applyFont="1">
      <alignment readingOrder="0" shrinkToFit="0" vertical="center" wrapText="1"/>
    </xf>
    <xf borderId="0" fillId="24" fontId="456" numFmtId="0" xfId="0" applyAlignment="1" applyFont="1">
      <alignment readingOrder="0" vertical="center"/>
    </xf>
    <xf borderId="0" fillId="13" fontId="1" numFmtId="0" xfId="0" applyAlignment="1" applyFont="1">
      <alignment readingOrder="0" vertical="center"/>
    </xf>
    <xf borderId="0" fillId="13" fontId="1" numFmtId="0" xfId="0" applyAlignment="1" applyFont="1">
      <alignment readingOrder="0" shrinkToFit="0" vertical="center" wrapText="1"/>
    </xf>
    <xf borderId="0" fillId="60" fontId="1" numFmtId="0" xfId="0" applyAlignment="1" applyFont="1">
      <alignment readingOrder="0" shrinkToFit="0" vertical="center" wrapText="1"/>
    </xf>
    <xf borderId="0" fillId="72" fontId="1" numFmtId="0" xfId="0" applyAlignment="1" applyFont="1">
      <alignment readingOrder="0" vertical="center"/>
    </xf>
    <xf borderId="0" fillId="66" fontId="1" numFmtId="0" xfId="0" applyAlignment="1" applyFont="1">
      <alignment readingOrder="0"/>
    </xf>
    <xf borderId="0" fillId="80" fontId="457" numFmtId="0" xfId="0" applyAlignment="1" applyFont="1">
      <alignment readingOrder="0" vertical="center"/>
    </xf>
    <xf borderId="0" fillId="80" fontId="1" numFmtId="0" xfId="0" applyAlignment="1" applyFont="1">
      <alignment readingOrder="0" shrinkToFit="0" wrapText="1"/>
    </xf>
    <xf borderId="0" fillId="13" fontId="1" numFmtId="0" xfId="0" applyAlignment="1" applyFont="1">
      <alignment readingOrder="0" shrinkToFit="0" wrapText="1"/>
    </xf>
    <xf borderId="0" fillId="2" fontId="360" numFmtId="0" xfId="0" applyAlignment="1" applyFont="1">
      <alignment horizontal="left" readingOrder="0" shrinkToFit="0" vertical="center" wrapText="1"/>
    </xf>
    <xf borderId="0" fillId="13" fontId="458" numFmtId="0" xfId="0" applyAlignment="1" applyFont="1">
      <alignment readingOrder="0" shrinkToFit="0" vertical="center" wrapText="1"/>
    </xf>
    <xf borderId="0" fillId="0" fontId="360" numFmtId="0" xfId="0" applyAlignment="1" applyFont="1">
      <alignment horizontal="left" readingOrder="0" shrinkToFit="0" vertical="center" wrapText="1"/>
    </xf>
    <xf borderId="0" fillId="31" fontId="1" numFmtId="0" xfId="0" applyAlignment="1" applyFont="1">
      <alignment readingOrder="0" vertical="center"/>
    </xf>
    <xf borderId="0" fillId="99" fontId="426" numFmtId="0" xfId="0" applyAlignment="1" applyFill="1" applyFont="1">
      <alignment readingOrder="0" shrinkToFit="0" vertical="center" wrapText="1"/>
    </xf>
    <xf borderId="0" fillId="100" fontId="426" numFmtId="0" xfId="0" applyAlignment="1" applyFill="1" applyFont="1">
      <alignment readingOrder="0" shrinkToFit="0" vertical="center" wrapText="1"/>
    </xf>
    <xf borderId="0" fillId="59" fontId="1" numFmtId="0" xfId="0" applyAlignment="1" applyFont="1">
      <alignment readingOrder="0" shrinkToFit="0" vertical="center" wrapText="1"/>
    </xf>
    <xf borderId="0" fillId="49" fontId="1" numFmtId="0" xfId="0" applyAlignment="1" applyFont="1">
      <alignment readingOrder="0"/>
    </xf>
    <xf borderId="0" fillId="70" fontId="426" numFmtId="0" xfId="0" applyAlignment="1" applyFont="1">
      <alignment horizontal="left" readingOrder="0" shrinkToFit="0" vertical="center" wrapText="1"/>
    </xf>
    <xf borderId="0" fillId="101" fontId="426" numFmtId="0" xfId="0" applyAlignment="1" applyFill="1" applyFont="1">
      <alignment readingOrder="0" vertical="center"/>
    </xf>
    <xf borderId="0" fillId="70" fontId="426" numFmtId="0" xfId="0" applyAlignment="1" applyFont="1">
      <alignment readingOrder="0" shrinkToFit="0" wrapText="1"/>
    </xf>
    <xf borderId="0" fillId="2" fontId="426" numFmtId="0" xfId="0" applyAlignment="1" applyFont="1">
      <alignment readingOrder="0"/>
    </xf>
    <xf borderId="0" fillId="101" fontId="426" numFmtId="0" xfId="0" applyAlignment="1" applyFont="1">
      <alignment readingOrder="0" shrinkToFit="0" vertical="center" wrapText="1"/>
    </xf>
    <xf borderId="0" fillId="70" fontId="426" numFmtId="0" xfId="0" applyAlignment="1" applyFont="1">
      <alignment readingOrder="0" vertical="center"/>
    </xf>
    <xf borderId="0" fillId="90" fontId="426" numFmtId="0" xfId="0" applyAlignment="1" applyFont="1">
      <alignment horizontal="left" readingOrder="0" shrinkToFit="0" vertical="center" wrapText="1"/>
    </xf>
    <xf borderId="0" fillId="8" fontId="426" numFmtId="0" xfId="0" applyAlignment="1" applyFont="1">
      <alignment horizontal="left" readingOrder="0" shrinkToFit="0" vertical="center" wrapText="1"/>
    </xf>
    <xf borderId="0" fillId="100" fontId="426" numFmtId="0" xfId="0" applyAlignment="1" applyFont="1">
      <alignment horizontal="left" readingOrder="0" shrinkToFit="0" vertical="center" wrapText="1"/>
    </xf>
    <xf borderId="0" fillId="17" fontId="137" numFmtId="0" xfId="0" applyAlignment="1" applyFont="1">
      <alignment horizontal="left" readingOrder="0" shrinkToFit="0" vertical="center" wrapText="1"/>
    </xf>
    <xf borderId="0" fillId="102" fontId="426" numFmtId="0" xfId="0" applyAlignment="1" applyFill="1" applyFont="1">
      <alignment readingOrder="0"/>
    </xf>
    <xf borderId="0" fillId="95" fontId="426" numFmtId="0" xfId="0" applyAlignment="1" applyFont="1">
      <alignment readingOrder="0"/>
    </xf>
    <xf borderId="0" fillId="2" fontId="426" numFmtId="0" xfId="0" applyAlignment="1" applyFont="1">
      <alignment horizontal="left" readingOrder="0" shrinkToFit="0" vertical="center" wrapText="1"/>
    </xf>
    <xf borderId="0" fillId="0" fontId="137" numFmtId="0" xfId="0" applyAlignment="1" applyFont="1">
      <alignment horizontal="left" readingOrder="0" shrinkToFit="0" vertical="center" wrapText="1"/>
    </xf>
    <xf borderId="0" fillId="0" fontId="137" numFmtId="0" xfId="0" applyAlignment="1" applyFont="1">
      <alignment horizontal="left" shrinkToFit="0" vertical="center" wrapText="1"/>
    </xf>
    <xf borderId="0" fillId="8" fontId="137" numFmtId="0" xfId="0" applyAlignment="1" applyFont="1">
      <alignment horizontal="left" readingOrder="0" shrinkToFit="0" vertical="center" wrapText="1"/>
    </xf>
    <xf borderId="0" fillId="27" fontId="137" numFmtId="0" xfId="0" applyAlignment="1" applyFont="1">
      <alignment horizontal="left" readingOrder="0" shrinkToFit="0" vertical="center" wrapText="1"/>
    </xf>
    <xf borderId="0" fillId="26" fontId="137" numFmtId="0" xfId="0" applyAlignment="1" applyFont="1">
      <alignment horizontal="left" readingOrder="0" shrinkToFit="0" vertical="center" wrapText="1"/>
    </xf>
    <xf borderId="0" fillId="24" fontId="137" numFmtId="0" xfId="0" applyAlignment="1" applyFont="1">
      <alignment horizontal="left" readingOrder="0" shrinkToFit="0" vertical="center" wrapText="1"/>
    </xf>
    <xf borderId="0" fillId="72" fontId="137" numFmtId="0" xfId="0" applyAlignment="1" applyFont="1">
      <alignment horizontal="left" readingOrder="0" shrinkToFit="0" vertical="center" wrapText="1"/>
    </xf>
    <xf borderId="0" fillId="2" fontId="426" numFmtId="0" xfId="0" applyAlignment="1" applyFont="1">
      <alignment horizontal="left" shrinkToFit="0" vertical="center" wrapText="1"/>
    </xf>
    <xf borderId="0" fillId="54" fontId="426" numFmtId="0" xfId="0" applyAlignment="1" applyFont="1">
      <alignment horizontal="left" readingOrder="0" shrinkToFit="0" vertical="center" wrapText="1"/>
    </xf>
    <xf borderId="0" fillId="61" fontId="426" numFmtId="0" xfId="0" applyAlignment="1" applyFont="1">
      <alignment horizontal="left" readingOrder="0" shrinkToFit="0" vertical="center" wrapText="1"/>
    </xf>
    <xf borderId="0" fillId="0" fontId="43" numFmtId="0" xfId="0" applyAlignment="1" applyFont="1">
      <alignment horizontal="left" readingOrder="0" shrinkToFit="0" vertical="center" wrapText="1"/>
    </xf>
    <xf borderId="0" fillId="27" fontId="139" numFmtId="0" xfId="0" applyAlignment="1" applyFont="1">
      <alignment horizontal="left" readingOrder="0" shrinkToFit="0" vertical="center" wrapText="1"/>
    </xf>
    <xf borderId="0" fillId="9" fontId="137" numFmtId="0" xfId="0" applyAlignment="1" applyFont="1">
      <alignment horizontal="left" readingOrder="0" shrinkToFit="0" vertical="center" wrapText="1"/>
    </xf>
    <xf borderId="0" fillId="103" fontId="137" numFmtId="0" xfId="0" applyAlignment="1" applyFill="1" applyFont="1">
      <alignment horizontal="left" readingOrder="0" shrinkToFit="0" vertical="center" wrapText="1"/>
    </xf>
    <xf borderId="0" fillId="21" fontId="236" numFmtId="0" xfId="0" applyAlignment="1" applyFont="1">
      <alignment horizontal="left" readingOrder="0" shrinkToFit="0" vertical="center" wrapText="1"/>
    </xf>
    <xf borderId="0" fillId="4" fontId="137" numFmtId="0" xfId="0" applyAlignment="1" applyFont="1">
      <alignment horizontal="left" readingOrder="0" shrinkToFit="0" vertical="center" wrapText="1"/>
    </xf>
    <xf borderId="0" fillId="21" fontId="137" numFmtId="0" xfId="0" applyAlignment="1" applyFont="1">
      <alignment horizontal="left" readingOrder="0" shrinkToFit="0" vertical="center" wrapText="1"/>
    </xf>
    <xf borderId="0" fillId="86" fontId="459" numFmtId="0" xfId="0" applyAlignment="1" applyFont="1">
      <alignment horizontal="left" readingOrder="0" shrinkToFit="0" vertical="center" wrapText="1"/>
    </xf>
    <xf borderId="0" fillId="29" fontId="137" numFmtId="0" xfId="0" applyAlignment="1" applyFont="1">
      <alignment horizontal="left" readingOrder="0" shrinkToFit="0" vertical="center" wrapText="1"/>
    </xf>
    <xf borderId="0" fillId="22" fontId="460" numFmtId="0" xfId="0" applyAlignment="1" applyFont="1">
      <alignment horizontal="left" readingOrder="0" shrinkToFit="0" vertical="center" wrapText="1"/>
    </xf>
    <xf borderId="0" fillId="38" fontId="137" numFmtId="0" xfId="0" applyAlignment="1" applyFont="1">
      <alignment horizontal="left" readingOrder="0" shrinkToFit="0" vertical="center" wrapText="1"/>
    </xf>
    <xf borderId="0" fillId="38" fontId="9" numFmtId="0" xfId="0" applyAlignment="1" applyFont="1">
      <alignment readingOrder="0" shrinkToFit="0" wrapText="1"/>
    </xf>
    <xf borderId="0" fillId="75" fontId="236" numFmtId="0" xfId="0" applyAlignment="1" applyFont="1">
      <alignment horizontal="left" readingOrder="0" shrinkToFit="0" vertical="center" wrapText="1"/>
    </xf>
    <xf borderId="0" fillId="84" fontId="236" numFmtId="0" xfId="0" applyAlignment="1" applyFont="1">
      <alignment horizontal="left" readingOrder="0" shrinkToFit="0" vertical="center" wrapText="1"/>
    </xf>
    <xf borderId="0" fillId="104" fontId="452" numFmtId="0" xfId="0" applyAlignment="1" applyFill="1" applyFont="1">
      <alignment horizontal="left" readingOrder="0" shrinkToFit="0" vertical="center" wrapText="1"/>
    </xf>
    <xf borderId="0" fillId="67" fontId="461" numFmtId="0" xfId="0" applyAlignment="1" applyFont="1">
      <alignment horizontal="left" readingOrder="0" shrinkToFit="0" vertical="center" wrapText="1"/>
    </xf>
    <xf borderId="0" fillId="87" fontId="426" numFmtId="0" xfId="0" applyAlignment="1" applyFont="1">
      <alignment horizontal="left" readingOrder="0" shrinkToFit="0" vertical="center" wrapText="1"/>
    </xf>
    <xf borderId="0" fillId="98" fontId="137" numFmtId="0" xfId="0" applyAlignment="1" applyFont="1">
      <alignment horizontal="left" readingOrder="0" shrinkToFit="0" vertical="center" wrapText="1"/>
    </xf>
    <xf borderId="0" fillId="105" fontId="137" numFmtId="0" xfId="0" applyAlignment="1" applyFill="1" applyFont="1">
      <alignment horizontal="left" readingOrder="0" shrinkToFit="0" vertical="center" wrapText="1"/>
    </xf>
    <xf borderId="0" fillId="88" fontId="426" numFmtId="0" xfId="0" applyAlignment="1" applyFont="1">
      <alignment horizontal="left" readingOrder="0" shrinkToFit="0" vertical="center" wrapText="1"/>
    </xf>
    <xf borderId="0" fillId="81" fontId="137" numFmtId="0" xfId="0" applyAlignment="1" applyFont="1">
      <alignment horizontal="left" readingOrder="0" shrinkToFit="0" vertical="center" wrapText="1"/>
    </xf>
    <xf borderId="0" fillId="106" fontId="137" numFmtId="0" xfId="0" applyAlignment="1" applyFill="1" applyFont="1">
      <alignment horizontal="left" readingOrder="0" shrinkToFit="0" vertical="center" wrapText="1"/>
    </xf>
    <xf borderId="0" fillId="93" fontId="137" numFmtId="0" xfId="0" applyAlignment="1" applyFont="1">
      <alignment horizontal="left" readingOrder="0" shrinkToFit="0" vertical="center" wrapText="1"/>
    </xf>
    <xf borderId="0" fillId="25" fontId="426" numFmtId="0" xfId="0" applyAlignment="1" applyFont="1">
      <alignment horizontal="left" readingOrder="0" shrinkToFit="0" vertical="center" wrapText="1"/>
    </xf>
    <xf borderId="0" fillId="72" fontId="1" numFmtId="0" xfId="0" applyAlignment="1" applyFont="1">
      <alignment horizontal="left" readingOrder="0" shrinkToFit="0" vertical="center" wrapText="1"/>
    </xf>
    <xf borderId="0" fillId="66" fontId="1" numFmtId="0" xfId="0" applyAlignment="1" applyFont="1">
      <alignment horizontal="left" readingOrder="0" shrinkToFit="0" vertical="center" wrapText="1"/>
    </xf>
    <xf borderId="0" fillId="5" fontId="1" numFmtId="0" xfId="0" applyAlignment="1" applyFont="1">
      <alignment horizontal="left" shrinkToFit="0" vertical="center" wrapText="1"/>
    </xf>
    <xf borderId="0" fillId="5" fontId="426" numFmtId="0" xfId="0" applyAlignment="1" applyFont="1">
      <alignment readingOrder="0" shrinkToFit="0" vertical="center" wrapText="1"/>
    </xf>
    <xf borderId="0" fillId="22" fontId="426" numFmtId="0" xfId="0" applyAlignment="1" applyFont="1">
      <alignment readingOrder="0" shrinkToFit="0" vertical="center" wrapText="1"/>
    </xf>
    <xf borderId="0" fillId="86" fontId="452" numFmtId="0" xfId="0" applyAlignment="1" applyFont="1">
      <alignment readingOrder="0" shrinkToFit="0" vertical="center" wrapText="1"/>
    </xf>
    <xf borderId="0" fillId="2" fontId="8" numFmtId="0" xfId="0" applyAlignment="1" applyFont="1">
      <alignment horizontal="left" shrinkToFit="0" vertical="center" wrapText="1"/>
    </xf>
    <xf borderId="0" fillId="27" fontId="461" numFmtId="0" xfId="0" applyAlignment="1" applyFont="1">
      <alignment horizontal="left" readingOrder="0" shrinkToFit="0" vertical="center" wrapText="1"/>
    </xf>
    <xf borderId="0" fillId="107" fontId="452" numFmtId="0" xfId="0" applyAlignment="1" applyFill="1" applyFont="1">
      <alignment readingOrder="0" shrinkToFit="0" vertical="center" wrapText="1"/>
    </xf>
    <xf borderId="0" fillId="85" fontId="462" numFmtId="0" xfId="0" applyAlignment="1" applyFont="1">
      <alignment horizontal="left" readingOrder="0" shrinkToFit="0" vertical="center" wrapText="1"/>
    </xf>
    <xf borderId="0" fillId="34" fontId="1" numFmtId="0" xfId="0" applyAlignment="1" applyFont="1">
      <alignment readingOrder="0" shrinkToFit="0" vertical="center" wrapText="1"/>
    </xf>
    <xf borderId="0" fillId="81" fontId="1" numFmtId="0" xfId="0" applyAlignment="1" applyFont="1">
      <alignment horizontal="left" readingOrder="0" shrinkToFit="0" vertical="center" wrapText="1"/>
    </xf>
    <xf borderId="0" fillId="25" fontId="426" numFmtId="0" xfId="0" applyAlignment="1" applyFont="1">
      <alignment readingOrder="0" vertical="center"/>
    </xf>
    <xf borderId="0" fillId="27" fontId="1" numFmtId="0" xfId="0" applyAlignment="1" applyFont="1">
      <alignment horizontal="left" readingOrder="0" shrinkToFit="0" vertical="center" wrapText="1"/>
    </xf>
    <xf borderId="0" fillId="9" fontId="1" numFmtId="0" xfId="0" applyAlignment="1" applyFont="1">
      <alignment horizontal="left" readingOrder="0" shrinkToFit="0" vertical="center" wrapText="1"/>
    </xf>
    <xf borderId="0" fillId="10" fontId="1" numFmtId="0" xfId="0" applyAlignment="1" applyFont="1">
      <alignment horizontal="left" readingOrder="0" shrinkToFit="0" vertical="center" wrapText="1"/>
    </xf>
    <xf borderId="0" fillId="54" fontId="426" numFmtId="0" xfId="0" applyAlignment="1" applyFont="1">
      <alignment readingOrder="0" shrinkToFit="0" vertical="center" wrapText="1"/>
    </xf>
    <xf borderId="0" fillId="26" fontId="1" numFmtId="0" xfId="0" applyAlignment="1" applyFont="1">
      <alignment horizontal="left" readingOrder="0" shrinkToFit="0" vertical="center" wrapText="1"/>
    </xf>
    <xf borderId="0" fillId="17" fontId="1" numFmtId="0" xfId="0" applyAlignment="1" applyFont="1">
      <alignment readingOrder="0" vertical="center"/>
    </xf>
    <xf borderId="0" fillId="59" fontId="1" numFmtId="0" xfId="0" applyAlignment="1" applyFont="1">
      <alignment horizontal="left" readingOrder="0" shrinkToFit="0" vertical="center" wrapText="1"/>
    </xf>
    <xf borderId="0" fillId="35" fontId="426" numFmtId="0" xfId="0" applyAlignment="1" applyFont="1">
      <alignment readingOrder="0" shrinkToFit="0" vertical="center" wrapText="1"/>
    </xf>
    <xf borderId="0" fillId="30" fontId="426" numFmtId="0" xfId="0" applyAlignment="1" applyFont="1">
      <alignment readingOrder="0" vertical="center"/>
    </xf>
    <xf borderId="0" fillId="3" fontId="137" numFmtId="0" xfId="0" applyAlignment="1" applyFont="1">
      <alignment readingOrder="0" shrinkToFit="0" vertical="center" wrapText="1"/>
    </xf>
    <xf borderId="0" fillId="80" fontId="1" numFmtId="0" xfId="0" applyAlignment="1" applyFont="1">
      <alignment horizontal="left" readingOrder="0" shrinkToFit="0" vertical="center" wrapText="1"/>
    </xf>
    <xf borderId="0" fillId="78" fontId="426" numFmtId="0" xfId="0" applyAlignment="1" applyFont="1">
      <alignment readingOrder="0" shrinkToFit="0" vertical="center" wrapText="1"/>
    </xf>
    <xf borderId="0" fillId="0" fontId="426" numFmtId="0" xfId="0" applyAlignment="1" applyFont="1">
      <alignment readingOrder="0" shrinkToFit="0" vertical="center" wrapText="1"/>
    </xf>
    <xf borderId="0" fillId="102" fontId="426" numFmtId="0" xfId="0" applyAlignment="1" applyFont="1">
      <alignment readingOrder="0" shrinkToFit="0" vertical="center" wrapText="1"/>
    </xf>
    <xf borderId="0" fillId="78" fontId="1" numFmtId="0" xfId="0" applyAlignment="1" applyFont="1">
      <alignment horizontal="left" readingOrder="0" shrinkToFit="0" vertical="center" wrapText="1"/>
    </xf>
    <xf borderId="0" fillId="34" fontId="426" numFmtId="0" xfId="0" applyAlignment="1" applyFont="1">
      <alignment readingOrder="0" shrinkToFit="0" vertical="center" wrapText="1"/>
    </xf>
    <xf borderId="0" fillId="88" fontId="1" numFmtId="0" xfId="0" applyAlignment="1" applyFont="1">
      <alignment horizontal="left" readingOrder="0" shrinkToFit="0" vertical="center" wrapText="1"/>
    </xf>
    <xf borderId="0" fillId="34" fontId="1" numFmtId="0" xfId="0" applyAlignment="1" applyFont="1">
      <alignment horizontal="left" readingOrder="0" shrinkToFit="0" vertical="center" wrapText="1"/>
    </xf>
    <xf borderId="0" fillId="93" fontId="426" numFmtId="0" xfId="0" applyAlignment="1" applyFont="1">
      <alignment readingOrder="0" shrinkToFit="0" vertical="center" wrapText="1"/>
    </xf>
    <xf borderId="0" fillId="67" fontId="1" numFmtId="0" xfId="0" applyAlignment="1" applyFont="1">
      <alignment horizontal="left" readingOrder="0" shrinkToFit="0" vertical="center" wrapText="1"/>
    </xf>
    <xf borderId="0" fillId="17" fontId="1" numFmtId="0" xfId="0" applyAlignment="1" applyFont="1">
      <alignment horizontal="left" readingOrder="0" shrinkToFit="0" vertical="center" wrapText="1"/>
    </xf>
    <xf borderId="0" fillId="32" fontId="426" numFmtId="0" xfId="0" applyAlignment="1" applyFont="1">
      <alignment horizontal="left" readingOrder="0" shrinkToFit="0" vertical="center" wrapText="1"/>
    </xf>
    <xf borderId="0" fillId="29" fontId="1" numFmtId="0" xfId="0" applyAlignment="1" applyFont="1">
      <alignment horizontal="left" readingOrder="0" shrinkToFit="0" vertical="center" wrapText="1"/>
    </xf>
    <xf borderId="0" fillId="30" fontId="426" numFmtId="0" xfId="0" applyAlignment="1" applyFont="1">
      <alignment readingOrder="0" shrinkToFit="0" vertical="center" wrapText="1"/>
    </xf>
    <xf borderId="0" fillId="62" fontId="1" numFmtId="0" xfId="0" applyAlignment="1" applyFont="1">
      <alignment horizontal="left" readingOrder="0" shrinkToFit="0" vertical="center" wrapText="1"/>
    </xf>
    <xf borderId="0" fillId="34" fontId="137" numFmtId="0" xfId="0" applyAlignment="1" applyFont="1">
      <alignment readingOrder="0" shrinkToFit="0" vertical="center" wrapText="1"/>
    </xf>
    <xf borderId="0" fillId="59" fontId="137" numFmtId="0" xfId="0" applyAlignment="1" applyFont="1">
      <alignment readingOrder="0" shrinkToFit="0" vertical="center" wrapText="1"/>
    </xf>
    <xf borderId="0" fillId="38" fontId="1" numFmtId="0" xfId="0" applyAlignment="1" applyFont="1">
      <alignment horizontal="left" readingOrder="0" shrinkToFit="0" vertical="center" wrapText="1"/>
    </xf>
    <xf borderId="0" fillId="83" fontId="463" numFmtId="0" xfId="0" applyAlignment="1" applyFont="1">
      <alignment horizontal="left" readingOrder="0" shrinkToFit="0" vertical="center" wrapText="1"/>
    </xf>
    <xf borderId="0" fillId="83" fontId="1" numFmtId="0" xfId="0" applyAlignment="1" applyFont="1">
      <alignment horizontal="left" readingOrder="0" shrinkToFit="0" vertical="center" wrapText="1"/>
    </xf>
    <xf borderId="0" fillId="90" fontId="426" numFmtId="0" xfId="0" applyAlignment="1" applyFont="1">
      <alignment readingOrder="0" shrinkToFit="0" vertical="center" wrapText="1"/>
    </xf>
    <xf borderId="0" fillId="107" fontId="426" numFmtId="0" xfId="0" applyAlignment="1" applyFont="1">
      <alignment readingOrder="0" shrinkToFit="0" vertical="center" wrapText="1"/>
    </xf>
    <xf borderId="0" fillId="96" fontId="426" numFmtId="0" xfId="0" applyAlignment="1" applyFont="1">
      <alignment horizontal="left" readingOrder="0" shrinkToFit="0" vertical="center" wrapText="1"/>
    </xf>
    <xf borderId="0" fillId="62" fontId="1" numFmtId="0" xfId="0" applyAlignment="1" applyFont="1">
      <alignment readingOrder="0" vertical="center"/>
    </xf>
    <xf borderId="0" fillId="24" fontId="1" numFmtId="0" xfId="0" applyAlignment="1" applyFont="1">
      <alignment readingOrder="0" vertical="center"/>
    </xf>
    <xf borderId="0" fillId="24" fontId="1" numFmtId="0" xfId="0" applyAlignment="1" applyFont="1">
      <alignment horizontal="left" readingOrder="0" shrinkToFit="0" vertical="center" wrapText="1"/>
    </xf>
    <xf borderId="0" fillId="26" fontId="1" numFmtId="0" xfId="0" applyAlignment="1" applyFont="1">
      <alignment readingOrder="0" vertical="center"/>
    </xf>
    <xf borderId="0" fillId="108" fontId="426" numFmtId="0" xfId="0" applyAlignment="1" applyFill="1" applyFont="1">
      <alignment readingOrder="0" shrinkToFit="0" vertical="center" wrapText="1"/>
    </xf>
    <xf borderId="0" fillId="86" fontId="426" numFmtId="0" xfId="0" applyAlignment="1" applyFont="1">
      <alignment horizontal="left" readingOrder="0" shrinkToFit="0" vertical="center" wrapText="1"/>
    </xf>
    <xf borderId="0" fillId="30" fontId="426" numFmtId="0" xfId="0" applyAlignment="1" applyFont="1">
      <alignment horizontal="left" readingOrder="0" shrinkToFit="0" vertical="center" wrapText="1"/>
    </xf>
    <xf borderId="0" fillId="74" fontId="426" numFmtId="0" xfId="0" applyAlignment="1" applyFont="1">
      <alignment horizontal="left" readingOrder="0" shrinkToFit="0" vertical="center" wrapText="1"/>
    </xf>
    <xf borderId="0" fillId="0" fontId="1" numFmtId="0" xfId="0" applyAlignment="1" applyFont="1">
      <alignment horizontal="left" shrinkToFit="0" vertical="top" wrapText="1"/>
    </xf>
    <xf borderId="0" fillId="31" fontId="137" numFmtId="0" xfId="0" applyAlignment="1" applyFont="1">
      <alignment horizontal="left" readingOrder="0" shrinkToFit="0" vertical="center" wrapText="1"/>
    </xf>
    <xf borderId="0" fillId="31" fontId="426" numFmtId="0" xfId="0" applyAlignment="1" applyFont="1">
      <alignment horizontal="left" readingOrder="0" shrinkToFit="0" vertical="center" wrapText="1"/>
    </xf>
    <xf borderId="0" fillId="97" fontId="426" numFmtId="0" xfId="0" applyAlignment="1" applyFont="1">
      <alignment horizontal="left" readingOrder="0" shrinkToFit="0" vertical="center" wrapText="1"/>
    </xf>
    <xf borderId="0" fillId="35" fontId="426" numFmtId="0" xfId="0" applyAlignment="1" applyFont="1">
      <alignment horizontal="left" readingOrder="0" shrinkToFit="0" vertical="center" wrapText="1"/>
    </xf>
    <xf borderId="0" fillId="0" fontId="426" numFmtId="0" xfId="0" applyAlignment="1" applyFont="1">
      <alignment horizontal="left" readingOrder="0" shrinkToFit="0" vertical="center" wrapText="1"/>
    </xf>
    <xf borderId="0" fillId="29" fontId="426" numFmtId="0" xfId="0" applyAlignment="1" applyFont="1">
      <alignment horizontal="left" readingOrder="0" shrinkToFit="0" vertical="center" wrapText="1"/>
    </xf>
    <xf borderId="0" fillId="80" fontId="464" numFmtId="0" xfId="0" applyAlignment="1" applyFont="1">
      <alignment horizontal="left" readingOrder="0" shrinkToFit="0" vertical="center" wrapText="1"/>
    </xf>
    <xf borderId="0" fillId="77" fontId="426" numFmtId="0" xfId="0" applyAlignment="1" applyFont="1">
      <alignment horizontal="left" readingOrder="0" shrinkToFit="0" vertical="center" wrapText="1"/>
    </xf>
    <xf borderId="0" fillId="5" fontId="137" numFmtId="0" xfId="0" applyAlignment="1" applyFont="1">
      <alignment horizontal="left" readingOrder="0" shrinkToFit="0" vertical="center" wrapText="1"/>
    </xf>
    <xf borderId="0" fillId="109" fontId="137" numFmtId="0" xfId="0" applyAlignment="1" applyFill="1" applyFont="1">
      <alignment horizontal="left" readingOrder="0" shrinkToFit="0" vertical="center" wrapText="1"/>
    </xf>
    <xf borderId="0" fillId="5" fontId="426" numFmtId="0" xfId="0" applyAlignment="1" applyFont="1">
      <alignment horizontal="left" readingOrder="0" shrinkToFit="0" vertical="center" wrapText="1"/>
    </xf>
    <xf borderId="0" fillId="93" fontId="426" numFmtId="0" xfId="0" applyAlignment="1" applyFont="1">
      <alignment horizontal="left" readingOrder="0" shrinkToFit="0" vertical="center" wrapText="1"/>
    </xf>
    <xf borderId="0" fillId="67" fontId="465" numFmtId="0" xfId="0" applyAlignment="1" applyFont="1">
      <alignment horizontal="left" readingOrder="0" vertical="center"/>
    </xf>
    <xf borderId="0" fillId="2" fontId="466" numFmtId="0" xfId="0" applyAlignment="1" applyFont="1">
      <alignment horizontal="left" readingOrder="0" shrinkToFit="0" vertical="center" wrapText="1"/>
    </xf>
    <xf borderId="0" fillId="86" fontId="466" numFmtId="0" xfId="0" applyAlignment="1" applyFont="1">
      <alignment horizontal="left" readingOrder="0" shrinkToFit="0" vertical="center" wrapText="1"/>
    </xf>
    <xf borderId="0" fillId="27" fontId="8" numFmtId="0" xfId="0" applyAlignment="1" applyFont="1">
      <alignment horizontal="left" readingOrder="0" shrinkToFit="0" vertical="center" wrapText="1"/>
    </xf>
    <xf borderId="0" fillId="67" fontId="9" numFmtId="0" xfId="0" applyAlignment="1" applyFont="1">
      <alignment horizontal="left" readingOrder="0" shrinkToFit="0" vertical="center" wrapText="1"/>
    </xf>
    <xf borderId="0" fillId="26" fontId="9" numFmtId="0" xfId="0" applyAlignment="1" applyFont="1">
      <alignment horizontal="left" readingOrder="0" shrinkToFit="0" vertical="center" wrapText="1"/>
    </xf>
    <xf borderId="0" fillId="78" fontId="137" numFmtId="0" xfId="0" applyAlignment="1" applyFont="1">
      <alignment horizontal="left" readingOrder="0" shrinkToFit="0" vertical="center" wrapText="1"/>
    </xf>
    <xf borderId="0" fillId="77" fontId="1" numFmtId="0" xfId="0" applyAlignment="1" applyFont="1">
      <alignment horizontal="left" readingOrder="0" shrinkToFit="0" vertical="center" wrapText="1"/>
    </xf>
    <xf borderId="0" fillId="34" fontId="137" numFmtId="0" xfId="0" applyAlignment="1" applyFont="1">
      <alignment horizontal="left" readingOrder="0" shrinkToFit="0" vertical="center" wrapText="1"/>
    </xf>
    <xf borderId="0" fillId="34" fontId="9" numFmtId="0" xfId="0" applyAlignment="1" applyFont="1">
      <alignment horizontal="left" readingOrder="0" shrinkToFit="0" vertical="center" wrapText="1"/>
    </xf>
    <xf borderId="0" fillId="73" fontId="426" numFmtId="0" xfId="0" applyAlignment="1" applyFont="1">
      <alignment horizontal="left" readingOrder="0" shrinkToFit="0" vertical="center" wrapText="1"/>
    </xf>
    <xf borderId="0" fillId="66" fontId="137" numFmtId="0" xfId="0" applyAlignment="1" applyFont="1">
      <alignment horizontal="left" readingOrder="0" shrinkToFit="0" vertical="center" wrapText="1"/>
    </xf>
    <xf borderId="0" fillId="69" fontId="467" numFmtId="0" xfId="0" applyAlignment="1" applyFont="1">
      <alignment horizontal="left" readingOrder="0" shrinkToFit="0" vertical="center" wrapText="1"/>
    </xf>
    <xf borderId="0" fillId="85" fontId="1" numFmtId="0" xfId="0" applyAlignment="1" applyFont="1">
      <alignment horizontal="left" readingOrder="0" shrinkToFit="0" vertical="center" wrapText="1"/>
    </xf>
    <xf borderId="0" fillId="67" fontId="137" numFmtId="0" xfId="0" applyAlignment="1" applyFont="1">
      <alignment horizontal="left" readingOrder="0" shrinkToFit="0" vertical="center" wrapText="1"/>
    </xf>
    <xf borderId="0" fillId="110" fontId="1" numFmtId="0" xfId="0" applyAlignment="1" applyFill="1" applyFont="1">
      <alignment horizontal="left" readingOrder="0" shrinkToFit="0" vertical="center" wrapText="1"/>
    </xf>
    <xf borderId="0" fillId="111" fontId="426" numFmtId="0" xfId="0" applyAlignment="1" applyFill="1" applyFont="1">
      <alignment horizontal="left" readingOrder="0" shrinkToFit="0" vertical="center" wrapText="1"/>
    </xf>
    <xf borderId="0" fillId="112" fontId="1" numFmtId="0" xfId="0" applyAlignment="1" applyFill="1" applyFont="1">
      <alignment readingOrder="0" shrinkToFit="0" vertical="center" wrapText="1"/>
    </xf>
    <xf borderId="0" fillId="66" fontId="1" numFmtId="0" xfId="0" applyAlignment="1" applyFont="1">
      <alignment readingOrder="0" shrinkToFit="0" vertical="center" wrapText="1"/>
    </xf>
    <xf borderId="0" fillId="36" fontId="1" numFmtId="0" xfId="0" applyAlignment="1" applyFont="1">
      <alignment readingOrder="0" shrinkToFit="0" vertical="center" wrapText="1"/>
    </xf>
    <xf borderId="0" fillId="26" fontId="137" numFmtId="0" xfId="0" applyAlignment="1" applyFont="1">
      <alignment readingOrder="0" shrinkToFit="0" vertical="center" wrapText="1"/>
    </xf>
    <xf borderId="0" fillId="0" fontId="137" numFmtId="0" xfId="0" applyAlignment="1" applyFont="1">
      <alignment readingOrder="0" shrinkToFit="0" vertical="center" wrapText="1"/>
    </xf>
    <xf borderId="0" fillId="77" fontId="137" numFmtId="0" xfId="0" applyAlignment="1" applyFont="1">
      <alignment readingOrder="0" shrinkToFit="0" vertical="center" wrapText="1"/>
    </xf>
    <xf borderId="0" fillId="77" fontId="1" numFmtId="0" xfId="0" applyAlignment="1" applyFont="1">
      <alignment readingOrder="0" shrinkToFit="0" vertical="center" wrapText="1"/>
    </xf>
    <xf borderId="0" fillId="78" fontId="1" numFmtId="0" xfId="0" applyAlignment="1" applyFont="1">
      <alignment readingOrder="0" shrinkToFit="0" wrapText="1"/>
    </xf>
    <xf borderId="0" fillId="67" fontId="468" numFmtId="0" xfId="0" applyAlignment="1" applyFont="1">
      <alignment readingOrder="0" shrinkToFit="0" vertical="center" wrapText="1"/>
    </xf>
    <xf borderId="0" fillId="2" fontId="9" numFmtId="0" xfId="0" applyAlignment="1" applyFont="1">
      <alignment readingOrder="0" shrinkToFit="0" vertical="center" wrapText="1"/>
    </xf>
    <xf borderId="0" fillId="67" fontId="1" numFmtId="0" xfId="0" applyAlignment="1" applyFont="1">
      <alignment readingOrder="0" shrinkToFit="0" vertical="center" wrapText="1"/>
    </xf>
    <xf borderId="0" fillId="31" fontId="1" numFmtId="0" xfId="0" applyAlignment="1" applyFont="1">
      <alignment readingOrder="0" shrinkToFit="0" vertical="center" wrapText="1"/>
    </xf>
    <xf borderId="0" fillId="113" fontId="1" numFmtId="0" xfId="0" applyAlignment="1" applyFill="1" applyFont="1">
      <alignment readingOrder="0" shrinkToFit="0" vertical="center" wrapText="1"/>
    </xf>
    <xf borderId="0" fillId="29" fontId="1" numFmtId="0" xfId="0" applyAlignment="1" applyFont="1">
      <alignment readingOrder="0" shrinkToFit="0" vertical="center" wrapText="1"/>
    </xf>
    <xf borderId="0" fillId="29" fontId="9" numFmtId="0" xfId="0" applyAlignment="1" applyFont="1">
      <alignment horizontal="left" readingOrder="0" shrinkToFit="0" wrapText="1"/>
    </xf>
    <xf borderId="0" fillId="6" fontId="399" numFmtId="0" xfId="0" applyAlignment="1" applyFont="1">
      <alignment horizontal="center" readingOrder="0" shrinkToFit="0" vertical="center" wrapText="1"/>
    </xf>
    <xf borderId="0" fillId="6" fontId="5" numFmtId="0" xfId="0" applyAlignment="1" applyFont="1">
      <alignment shrinkToFit="0" vertical="center" wrapText="1"/>
    </xf>
    <xf borderId="0" fillId="85" fontId="1" numFmtId="0" xfId="0" applyAlignment="1" applyFont="1">
      <alignment readingOrder="0" shrinkToFit="0" vertical="center" wrapText="1"/>
    </xf>
    <xf borderId="0" fillId="111" fontId="426" numFmtId="0" xfId="0" applyAlignment="1" applyFont="1">
      <alignment readingOrder="0" shrinkToFit="0" vertical="center" wrapText="1"/>
    </xf>
    <xf borderId="0" fillId="78" fontId="1" numFmtId="0" xfId="0" applyAlignment="1" applyFont="1">
      <alignment readingOrder="0" shrinkToFit="0" vertical="center" wrapText="1"/>
    </xf>
    <xf borderId="0" fillId="114" fontId="1" numFmtId="0" xfId="0" applyAlignment="1" applyFill="1" applyFont="1">
      <alignment readingOrder="0" shrinkToFit="0" vertical="center" wrapText="1"/>
    </xf>
    <xf borderId="0" fillId="88" fontId="426" numFmtId="0" xfId="0" applyAlignment="1" applyFont="1">
      <alignment readingOrder="0" shrinkToFit="0" vertical="center" wrapText="1"/>
    </xf>
    <xf borderId="0" fillId="36" fontId="1" numFmtId="0" xfId="0" applyAlignment="1" applyFont="1">
      <alignment readingOrder="0" shrinkToFit="0" wrapText="1"/>
    </xf>
    <xf borderId="0" fillId="34" fontId="9" numFmtId="0" xfId="0" applyAlignment="1" applyFont="1">
      <alignment horizontal="left" readingOrder="0" shrinkToFit="0" wrapText="1"/>
    </xf>
    <xf borderId="0" fillId="67" fontId="1" numFmtId="0" xfId="0" applyAlignment="1" applyFont="1">
      <alignment readingOrder="0" shrinkToFit="0" wrapText="1"/>
    </xf>
    <xf borderId="0" fillId="17" fontId="379" numFmtId="0" xfId="0" applyAlignment="1" applyFont="1">
      <alignment readingOrder="0" vertical="center"/>
    </xf>
    <xf borderId="0" fillId="17" fontId="379" numFmtId="0" xfId="0" applyAlignment="1" applyFont="1">
      <alignment readingOrder="0" shrinkToFit="0" vertical="center" wrapText="1"/>
    </xf>
    <xf borderId="0" fillId="94" fontId="426" numFmtId="0" xfId="0" applyAlignment="1" applyFont="1">
      <alignment readingOrder="0" shrinkToFit="0" vertical="center" wrapText="1"/>
    </xf>
    <xf borderId="0" fillId="104" fontId="469" numFmtId="0" xfId="0" applyAlignment="1" applyFont="1">
      <alignment readingOrder="0" vertical="center"/>
    </xf>
    <xf borderId="0" fillId="2" fontId="470" numFmtId="0" xfId="0" applyAlignment="1" applyFont="1">
      <alignment readingOrder="0" vertical="center"/>
    </xf>
    <xf borderId="0" fillId="115" fontId="471" numFmtId="0" xfId="0" applyAlignment="1" applyFill="1" applyFont="1">
      <alignment readingOrder="0" vertical="center"/>
    </xf>
    <xf borderId="0" fillId="79" fontId="472" numFmtId="0" xfId="0" applyAlignment="1" applyFont="1">
      <alignment readingOrder="0" vertical="center"/>
    </xf>
    <xf borderId="0" fillId="86" fontId="473" numFmtId="0" xfId="0" applyAlignment="1" applyFont="1">
      <alignment vertical="center"/>
    </xf>
    <xf borderId="0" fillId="84" fontId="474" numFmtId="0" xfId="0" applyAlignment="1" applyFont="1">
      <alignment vertical="center"/>
    </xf>
    <xf borderId="0" fillId="86" fontId="475" numFmtId="0" xfId="0" applyAlignment="1" applyFont="1">
      <alignment readingOrder="0" vertical="center"/>
    </xf>
    <xf borderId="0" fillId="2" fontId="5" numFmtId="0" xfId="0" applyFont="1"/>
    <xf borderId="0" fillId="88" fontId="448" numFmtId="0" xfId="0" applyAlignment="1" applyFont="1">
      <alignment shrinkToFit="0" vertical="center" wrapText="1"/>
    </xf>
    <xf borderId="0" fillId="2" fontId="5" numFmtId="0" xfId="0" applyAlignment="1" applyFont="1">
      <alignment vertical="center"/>
    </xf>
    <xf borderId="0" fillId="81" fontId="5" numFmtId="0" xfId="0" applyAlignment="1" applyFont="1">
      <alignment readingOrder="0" vertical="center"/>
    </xf>
    <xf borderId="0" fillId="36" fontId="5" numFmtId="0" xfId="0" applyAlignment="1" applyFont="1">
      <alignment readingOrder="0" vertical="center"/>
    </xf>
    <xf borderId="0" fillId="54" fontId="448" numFmtId="0" xfId="0" applyAlignment="1" applyFont="1">
      <alignment horizontal="left" readingOrder="0" shrinkToFit="0" vertical="center" wrapText="1"/>
    </xf>
    <xf borderId="0" fillId="93" fontId="137" numFmtId="0" xfId="0" applyAlignment="1" applyFont="1">
      <alignment readingOrder="0" shrinkToFit="0" vertical="center" wrapText="1"/>
    </xf>
    <xf borderId="0" fillId="93" fontId="1" numFmtId="0" xfId="0" applyAlignment="1" applyFont="1">
      <alignment readingOrder="0" shrinkToFit="0" vertical="center" wrapText="1"/>
    </xf>
    <xf borderId="0" fillId="2" fontId="425" numFmtId="0" xfId="0" applyAlignment="1" applyFont="1">
      <alignment horizontal="left" readingOrder="0" shrinkToFit="0" vertical="center" wrapText="1"/>
    </xf>
    <xf borderId="0" fillId="87" fontId="425" numFmtId="0" xfId="0" applyAlignment="1" applyFont="1">
      <alignment horizontal="left" readingOrder="0" shrinkToFit="0" vertical="center" wrapText="1"/>
    </xf>
    <xf borderId="0" fillId="116" fontId="426" numFmtId="0" xfId="0" applyAlignment="1" applyFill="1" applyFont="1">
      <alignment readingOrder="0" shrinkToFit="0" vertical="center" wrapText="1"/>
    </xf>
    <xf borderId="0" fillId="104" fontId="425" numFmtId="0" xfId="0" applyAlignment="1" applyFont="1">
      <alignment horizontal="left" readingOrder="0" shrinkToFit="0" vertical="center" wrapText="1"/>
    </xf>
    <xf borderId="0" fillId="81" fontId="137" numFmtId="0" xfId="0" applyAlignment="1" applyFont="1">
      <alignment readingOrder="0" shrinkToFit="0" vertical="center" wrapText="1"/>
    </xf>
    <xf borderId="0" fillId="73" fontId="425" numFmtId="0" xfId="0" applyAlignment="1" applyFont="1">
      <alignment horizontal="left" readingOrder="0" shrinkToFit="0" vertical="center" wrapText="1"/>
    </xf>
    <xf borderId="0" fillId="35" fontId="425" numFmtId="0" xfId="0" applyAlignment="1" applyFont="1">
      <alignment horizontal="left" readingOrder="0" shrinkToFit="0" vertical="center" wrapText="1"/>
    </xf>
    <xf borderId="0" fillId="93" fontId="425" numFmtId="0" xfId="0" applyAlignment="1" applyFont="1">
      <alignment horizontal="left" readingOrder="0" shrinkToFit="0" vertical="center" wrapText="1"/>
    </xf>
    <xf borderId="0" fillId="60" fontId="0" numFmtId="0" xfId="0" applyAlignment="1" applyFont="1">
      <alignment horizontal="left" readingOrder="0" shrinkToFit="0" vertical="center" wrapText="1"/>
    </xf>
    <xf borderId="0" fillId="13" fontId="137" numFmtId="0" xfId="0" applyAlignment="1" applyFont="1">
      <alignment readingOrder="0" shrinkToFit="0" vertical="center" wrapText="1"/>
    </xf>
    <xf borderId="0" fillId="100" fontId="448" numFmtId="0" xfId="0" applyAlignment="1" applyFont="1">
      <alignment horizontal="left" readingOrder="0" shrinkToFit="0" vertical="center" wrapText="1"/>
    </xf>
    <xf borderId="0" fillId="32" fontId="1" numFmtId="0" xfId="0" applyAlignment="1" applyFont="1">
      <alignment readingOrder="0" shrinkToFit="0" vertical="center" wrapText="1"/>
    </xf>
    <xf borderId="0" fillId="117" fontId="0" numFmtId="0" xfId="0" applyAlignment="1" applyFill="1" applyFont="1">
      <alignment horizontal="left" readingOrder="0" shrinkToFit="0" vertical="center" wrapText="1"/>
    </xf>
    <xf borderId="0" fillId="117" fontId="1" numFmtId="0" xfId="0" applyAlignment="1" applyFont="1">
      <alignment readingOrder="0" shrinkToFit="0" wrapText="1"/>
    </xf>
    <xf borderId="0" fillId="117" fontId="1" numFmtId="0" xfId="0" applyAlignment="1" applyFont="1">
      <alignment readingOrder="0" shrinkToFit="0" vertical="center" wrapText="1"/>
    </xf>
    <xf borderId="0" fillId="0" fontId="425" numFmtId="0" xfId="0" applyAlignment="1" applyFont="1">
      <alignment horizontal="left" readingOrder="0" shrinkToFit="0" vertical="center" wrapText="1"/>
    </xf>
    <xf borderId="0" fillId="83" fontId="137" numFmtId="0" xfId="0" applyAlignment="1" applyFont="1">
      <alignment readingOrder="0" shrinkToFit="0" vertical="center" wrapText="1"/>
    </xf>
    <xf borderId="0" fillId="102" fontId="425" numFmtId="0" xfId="0" applyAlignment="1" applyFont="1">
      <alignment horizontal="left" readingOrder="0" shrinkToFit="0" vertical="center" wrapText="1"/>
    </xf>
    <xf borderId="0" fillId="10" fontId="137" numFmtId="0" xfId="0" applyAlignment="1" applyFont="1">
      <alignment readingOrder="0" shrinkToFit="0" vertical="center" wrapText="1"/>
    </xf>
    <xf borderId="0" fillId="2" fontId="0" numFmtId="0" xfId="0" applyAlignment="1" applyFont="1">
      <alignment horizontal="left" shrinkToFit="0" vertical="center" wrapText="1"/>
    </xf>
    <xf borderId="0" fillId="2" fontId="0" numFmtId="0" xfId="0" applyAlignment="1" applyFont="1">
      <alignment horizontal="left" shrinkToFit="0" vertical="center" wrapText="1"/>
    </xf>
    <xf borderId="0" fillId="2" fontId="0" numFmtId="0" xfId="0" applyAlignment="1" applyFont="1">
      <alignment shrinkToFit="0" vertical="center" wrapText="1"/>
    </xf>
    <xf borderId="0" fillId="59" fontId="137" numFmtId="0" xfId="0" applyAlignment="1" applyFont="1">
      <alignment readingOrder="0" shrinkToFit="0" wrapText="1"/>
    </xf>
    <xf borderId="0" fillId="80" fontId="0" numFmtId="0" xfId="0" applyAlignment="1" applyFont="1">
      <alignment horizontal="left" readingOrder="0" shrinkToFit="0" vertical="center" wrapText="1"/>
    </xf>
    <xf borderId="0" fillId="80" fontId="0" numFmtId="0" xfId="0" applyAlignment="1" applyFont="1">
      <alignment horizontal="left" readingOrder="0" shrinkToFit="0" vertical="center" wrapText="1"/>
    </xf>
    <xf borderId="0" fillId="81" fontId="0" numFmtId="0" xfId="0" applyAlignment="1" applyFont="1">
      <alignment horizontal="left" readingOrder="0" shrinkToFit="0" vertical="center" wrapText="1"/>
    </xf>
    <xf borderId="0" fillId="12" fontId="0" numFmtId="0" xfId="0" applyAlignment="1" applyFont="1">
      <alignment horizontal="left" readingOrder="0" shrinkToFit="0" vertical="center" wrapText="1"/>
    </xf>
    <xf borderId="0" fillId="72" fontId="0" numFmtId="0" xfId="0" applyAlignment="1" applyFont="1">
      <alignment horizontal="left" readingOrder="0" shrinkToFit="0" vertical="center" wrapText="1"/>
    </xf>
    <xf borderId="0" fillId="2" fontId="53" numFmtId="0" xfId="0" applyAlignment="1" applyFont="1">
      <alignment shrinkToFit="0" vertical="center" wrapText="1"/>
    </xf>
    <xf borderId="0" fillId="0" fontId="0" numFmtId="0" xfId="0" applyAlignment="1" applyFont="1">
      <alignment horizontal="left" readingOrder="0" shrinkToFit="0" vertical="center" wrapText="1"/>
    </xf>
    <xf borderId="0" fillId="78" fontId="144" numFmtId="0" xfId="0" applyAlignment="1" applyFont="1">
      <alignment readingOrder="0" shrinkToFit="0" vertical="center" wrapText="1"/>
    </xf>
    <xf borderId="0" fillId="2" fontId="0" numFmtId="0" xfId="0" applyAlignment="1" applyFont="1">
      <alignment horizontal="left" readingOrder="0" shrinkToFit="0" vertical="center" wrapText="1"/>
    </xf>
    <xf borderId="0" fillId="76" fontId="0" numFmtId="0" xfId="0" applyAlignment="1" applyFont="1">
      <alignment horizontal="left" readingOrder="0" shrinkToFit="0" vertical="center" wrapText="1"/>
    </xf>
    <xf borderId="0" fillId="81" fontId="144" numFmtId="0" xfId="0" applyAlignment="1" applyFont="1">
      <alignment readingOrder="0" shrinkToFit="0" vertical="center" wrapText="1"/>
    </xf>
    <xf borderId="0" fillId="27" fontId="0" numFmtId="0" xfId="0" applyAlignment="1" applyFont="1">
      <alignment horizontal="left" readingOrder="0" shrinkToFit="0" vertical="center" wrapText="1"/>
    </xf>
    <xf borderId="0" fillId="118" fontId="53" numFmtId="0" xfId="0" applyAlignment="1" applyFill="1" applyFont="1">
      <alignment readingOrder="0" shrinkToFit="0" vertical="center" wrapText="1"/>
    </xf>
    <xf borderId="0" fillId="62" fontId="53" numFmtId="0" xfId="0" applyAlignment="1" applyFont="1">
      <alignment readingOrder="0" shrinkToFit="0" vertical="center" wrapText="1"/>
    </xf>
    <xf borderId="0" fillId="24" fontId="0" numFmtId="0" xfId="0" applyAlignment="1" applyFont="1">
      <alignment horizontal="left" readingOrder="0" shrinkToFit="0" vertical="center" wrapText="1"/>
    </xf>
    <xf borderId="0" fillId="24" fontId="144" numFmtId="0" xfId="0" applyAlignment="1" applyFont="1">
      <alignment readingOrder="0" shrinkToFit="0" vertical="center" wrapText="1"/>
    </xf>
    <xf borderId="0" fillId="67" fontId="0" numFmtId="0" xfId="0" applyAlignment="1" applyFont="1">
      <alignment horizontal="left" readingOrder="0" shrinkToFit="0" vertical="center" wrapText="1"/>
    </xf>
    <xf borderId="0" fillId="93" fontId="144" numFmtId="0" xfId="0" applyAlignment="1" applyFont="1">
      <alignment readingOrder="0" shrinkToFit="0" vertical="center" wrapText="1"/>
    </xf>
    <xf borderId="0" fillId="9" fontId="476" numFmtId="0" xfId="0" applyAlignment="1" applyFont="1">
      <alignment horizontal="left" readingOrder="0" shrinkToFit="0" vertical="center" wrapText="1"/>
    </xf>
    <xf borderId="0" fillId="9" fontId="144" numFmtId="0" xfId="0" applyAlignment="1" applyFont="1">
      <alignment readingOrder="0" shrinkToFit="0" vertical="center" wrapText="1"/>
    </xf>
    <xf borderId="0" fillId="29" fontId="53" numFmtId="0" xfId="0" applyAlignment="1" applyFont="1">
      <alignment readingOrder="0" shrinkToFit="0" vertical="center" wrapText="1"/>
    </xf>
    <xf borderId="0" fillId="2" fontId="35" numFmtId="0" xfId="0" applyAlignment="1" applyFont="1">
      <alignment horizontal="left" readingOrder="0" shrinkToFit="0" vertical="center" wrapText="1"/>
    </xf>
    <xf borderId="0" fillId="2" fontId="360" numFmtId="0" xfId="0" applyAlignment="1" applyFont="1">
      <alignment readingOrder="0" shrinkToFit="0" vertical="center" wrapText="1"/>
    </xf>
    <xf borderId="0" fillId="2" fontId="440" numFmtId="0" xfId="0" applyAlignment="1" applyFont="1">
      <alignment readingOrder="0" shrinkToFit="0" vertical="center" wrapText="1"/>
    </xf>
    <xf borderId="0" fillId="82" fontId="379" numFmtId="0" xfId="0" applyAlignment="1" applyFont="1">
      <alignment readingOrder="0" vertical="center"/>
    </xf>
    <xf borderId="0" fillId="82" fontId="477" numFmtId="0" xfId="0" applyAlignment="1" applyFont="1">
      <alignment readingOrder="0" shrinkToFit="0" vertical="center" wrapText="1"/>
    </xf>
    <xf borderId="0" fillId="82" fontId="53" numFmtId="0" xfId="0" applyAlignment="1" applyFont="1">
      <alignment readingOrder="0" shrinkToFit="0" vertical="center" wrapText="1"/>
    </xf>
    <xf borderId="0" fillId="87" fontId="53" numFmtId="0" xfId="0" applyAlignment="1" applyFont="1">
      <alignment readingOrder="0" shrinkToFit="0" vertical="center" wrapText="1"/>
    </xf>
    <xf borderId="0" fillId="114" fontId="53" numFmtId="0" xfId="0" applyAlignment="1" applyFont="1">
      <alignment readingOrder="0" shrinkToFit="0" vertical="center" wrapText="1"/>
    </xf>
    <xf borderId="0" fillId="74" fontId="430" numFmtId="0" xfId="0" applyAlignment="1" applyFont="1">
      <alignment readingOrder="0" shrinkToFit="0" vertical="center" wrapText="1"/>
    </xf>
    <xf borderId="0" fillId="17" fontId="0" numFmtId="0" xfId="0" applyAlignment="1" applyFont="1">
      <alignment horizontal="left" readingOrder="0" shrinkToFit="0" vertical="center" wrapText="1"/>
    </xf>
    <xf borderId="0" fillId="74" fontId="478" numFmtId="0" xfId="0" applyAlignment="1" applyFont="1">
      <alignment readingOrder="0" shrinkToFit="0" vertical="center" wrapText="1"/>
    </xf>
    <xf borderId="0" fillId="72" fontId="53" numFmtId="0" xfId="0" applyAlignment="1" applyFont="1">
      <alignment readingOrder="0" shrinkToFit="0" vertical="center" wrapText="1"/>
    </xf>
    <xf borderId="0" fillId="10" fontId="0" numFmtId="0" xfId="0" applyAlignment="1" applyFont="1">
      <alignment horizontal="left" readingOrder="0" shrinkToFit="0" vertical="center" wrapText="1"/>
    </xf>
    <xf borderId="0" fillId="13" fontId="144" numFmtId="0" xfId="0" applyAlignment="1" applyFont="1">
      <alignment readingOrder="0" shrinkToFit="0" vertical="center" wrapText="1"/>
    </xf>
    <xf borderId="0" fillId="2" fontId="440" numFmtId="0" xfId="0" applyAlignment="1" applyFont="1">
      <alignment horizontal="left" readingOrder="0" shrinkToFit="0" vertical="center" wrapText="1"/>
    </xf>
    <xf borderId="0" fillId="13" fontId="53" numFmtId="0" xfId="0" applyAlignment="1" applyFont="1">
      <alignment readingOrder="0" shrinkToFit="0" vertical="center" wrapText="1"/>
    </xf>
    <xf borderId="0" fillId="0" fontId="53" numFmtId="0" xfId="0" applyAlignment="1" applyFont="1">
      <alignment shrinkToFit="0" vertical="center" wrapText="1"/>
    </xf>
    <xf borderId="0" fillId="0" fontId="360" numFmtId="0" xfId="0" applyAlignment="1" applyFont="1">
      <alignment readingOrder="0" shrinkToFit="0" vertical="center" wrapText="1"/>
    </xf>
    <xf borderId="0" fillId="110" fontId="0" numFmtId="0" xfId="0" applyAlignment="1" applyFont="1">
      <alignment horizontal="left" readingOrder="0" shrinkToFit="0" vertical="center" wrapText="1"/>
    </xf>
    <xf borderId="0" fillId="63" fontId="144" numFmtId="0" xfId="0" applyAlignment="1" applyFont="1">
      <alignment readingOrder="0" shrinkToFit="0" vertical="center" wrapText="1"/>
    </xf>
    <xf borderId="0" fillId="0" fontId="9" numFmtId="0" xfId="0" applyAlignment="1" applyFont="1">
      <alignment shrinkToFit="0" vertical="center" wrapText="1"/>
    </xf>
    <xf borderId="0" fillId="76" fontId="21" numFmtId="0" xfId="0" applyAlignment="1" applyFont="1">
      <alignment horizontal="center" readingOrder="0" shrinkToFit="0" vertical="center" wrapText="1"/>
    </xf>
    <xf borderId="0" fillId="76" fontId="9" numFmtId="0" xfId="0" applyAlignment="1" applyFont="1">
      <alignment shrinkToFit="0" vertical="center" wrapText="1"/>
    </xf>
    <xf borderId="0" fillId="30" fontId="425" numFmtId="0" xfId="0" applyAlignment="1" applyFont="1">
      <alignment horizontal="center" readingOrder="0" shrinkToFit="0" vertical="center" wrapText="1"/>
    </xf>
    <xf borderId="0" fillId="72" fontId="137" numFmtId="0" xfId="0" applyAlignment="1" applyFont="1">
      <alignment horizontal="center" readingOrder="0" shrinkToFit="0" vertical="center" wrapText="1"/>
    </xf>
    <xf borderId="0" fillId="0" fontId="126" numFmtId="0" xfId="0" applyAlignment="1" applyFont="1">
      <alignment horizontal="center" readingOrder="0" shrinkToFit="0" vertical="center" wrapText="1"/>
    </xf>
    <xf borderId="0" fillId="2" fontId="137" numFmtId="0" xfId="0" applyAlignment="1" applyFont="1">
      <alignment horizontal="center" readingOrder="0" shrinkToFit="0" vertical="center" wrapText="1"/>
    </xf>
    <xf borderId="0" fillId="24" fontId="126" numFmtId="0" xfId="0" applyAlignment="1" applyFont="1">
      <alignment horizontal="center" readingOrder="0" shrinkToFit="0" vertical="center" wrapText="1"/>
    </xf>
    <xf borderId="0" fillId="0" fontId="425" numFmtId="0" xfId="0" applyAlignment="1" applyFont="1">
      <alignment horizontal="center" readingOrder="0" shrinkToFit="0" vertical="center" wrapText="1"/>
    </xf>
    <xf borderId="0" fillId="90" fontId="425" numFmtId="0" xfId="0" applyAlignment="1" applyFont="1">
      <alignment horizontal="center" readingOrder="0" shrinkToFit="0" vertical="center" wrapText="1"/>
    </xf>
    <xf borderId="0" fillId="27" fontId="137" numFmtId="0" xfId="0" applyAlignment="1" applyFont="1">
      <alignment horizontal="center" readingOrder="0" shrinkToFit="0" vertical="center" wrapText="1"/>
    </xf>
    <xf borderId="0" fillId="2" fontId="425" numFmtId="0" xfId="0" applyAlignment="1" applyFont="1">
      <alignment horizontal="center" readingOrder="0" shrinkToFit="0" vertical="center" wrapText="1"/>
    </xf>
    <xf borderId="0" fillId="64" fontId="466" numFmtId="0" xfId="0" applyAlignment="1" applyFont="1">
      <alignment horizontal="center" readingOrder="0" shrinkToFit="0" vertical="center" wrapText="1"/>
    </xf>
    <xf borderId="0" fillId="2" fontId="35" numFmtId="0" xfId="0" applyAlignment="1" applyFont="1">
      <alignment horizontal="center" readingOrder="0" shrinkToFit="0" vertical="center" wrapText="1"/>
    </xf>
    <xf borderId="0" fillId="54" fontId="426" numFmtId="0" xfId="0" applyAlignment="1" applyFont="1">
      <alignment horizontal="center" readingOrder="0" shrinkToFit="0" vertical="center" wrapText="1"/>
    </xf>
    <xf borderId="0" fillId="61" fontId="426" numFmtId="0" xfId="0" applyAlignment="1" applyFont="1">
      <alignment horizontal="center" readingOrder="0" shrinkToFit="0" vertical="center" wrapText="1"/>
    </xf>
    <xf borderId="0" fillId="93" fontId="466" numFmtId="0" xfId="0" applyAlignment="1" applyFont="1">
      <alignment horizontal="center" readingOrder="0" shrinkToFit="0" vertical="center" wrapText="1"/>
    </xf>
    <xf borderId="0" fillId="86" fontId="448" numFmtId="0" xfId="0" applyAlignment="1" applyFont="1">
      <alignment horizontal="center" readingOrder="0" shrinkToFit="0" vertical="center" wrapText="1"/>
    </xf>
    <xf borderId="0" fillId="86" fontId="426" numFmtId="0" xfId="0" applyAlignment="1" applyFont="1">
      <alignment horizontal="center" readingOrder="0" shrinkToFit="0" vertical="center" wrapText="1"/>
    </xf>
    <xf borderId="0" fillId="27" fontId="1" numFmtId="0" xfId="0" applyAlignment="1" applyFont="1">
      <alignment horizontal="center" readingOrder="0" shrinkToFit="0" vertical="center" wrapText="1"/>
    </xf>
    <xf borderId="0" fillId="24" fontId="35" numFmtId="0" xfId="0" applyAlignment="1" applyFont="1">
      <alignment horizontal="center" readingOrder="0" shrinkToFit="0" vertical="center" wrapText="1"/>
    </xf>
    <xf borderId="0" fillId="13" fontId="137" numFmtId="0" xfId="0" applyAlignment="1" applyFont="1">
      <alignment horizontal="center" readingOrder="0" shrinkToFit="0" vertical="center" wrapText="1"/>
    </xf>
    <xf borderId="0" fillId="2" fontId="5" numFmtId="0" xfId="0" applyAlignment="1" applyFont="1">
      <alignment shrinkToFit="0" vertical="center" wrapText="1"/>
    </xf>
    <xf borderId="0" fillId="85" fontId="18" numFmtId="0" xfId="0" applyAlignment="1" applyFont="1">
      <alignment horizontal="center" shrinkToFit="0" vertical="center" wrapText="1"/>
    </xf>
    <xf borderId="0" fillId="2" fontId="5" numFmtId="0" xfId="0" applyAlignment="1" applyFont="1">
      <alignment horizontal="center" shrinkToFit="0" vertical="center" wrapText="1"/>
    </xf>
    <xf borderId="0" fillId="85" fontId="9" numFmtId="0" xfId="0" applyAlignment="1" applyFont="1">
      <alignment horizontal="center" readingOrder="0" shrinkToFit="0" vertical="center" wrapText="1"/>
    </xf>
    <xf borderId="0" fillId="38" fontId="5" numFmtId="0" xfId="0" applyAlignment="1" applyFont="1">
      <alignment horizontal="center" readingOrder="0" shrinkToFit="0" vertical="center" wrapText="1"/>
    </xf>
    <xf borderId="0" fillId="83" fontId="5" numFmtId="0" xfId="0" applyAlignment="1" applyFont="1">
      <alignment readingOrder="0" shrinkToFit="0" vertical="center" wrapText="1"/>
    </xf>
    <xf borderId="0" fillId="103" fontId="35" numFmtId="0" xfId="0" applyAlignment="1" applyFont="1">
      <alignment horizontal="center" readingOrder="0" shrinkToFit="0" vertical="center" wrapText="1"/>
    </xf>
    <xf borderId="0" fillId="2" fontId="35"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17" fontId="137" numFmtId="0" xfId="0" applyAlignment="1" applyFont="1">
      <alignment horizontal="center" readingOrder="0" shrinkToFit="0" vertical="center" wrapText="1"/>
    </xf>
    <xf borderId="0" fillId="37" fontId="1" numFmtId="0" xfId="0" applyAlignment="1" applyFont="1">
      <alignment readingOrder="0" shrinkToFit="0" vertical="center" wrapText="1"/>
    </xf>
    <xf borderId="0" fillId="2" fontId="18" numFmtId="0" xfId="0" applyAlignment="1" applyFont="1">
      <alignment horizontal="center" readingOrder="0" shrinkToFit="0" vertical="center" wrapText="1"/>
    </xf>
    <xf borderId="0" fillId="24" fontId="35" numFmtId="0" xfId="0" applyAlignment="1" applyFont="1">
      <alignment horizontal="center" readingOrder="0" shrinkToFit="0" vertical="center" wrapText="1"/>
    </xf>
    <xf borderId="0" fillId="93" fontId="137" numFmtId="0" xfId="0" applyAlignment="1" applyFont="1">
      <alignment horizontal="center" readingOrder="0" shrinkToFit="0" vertical="center" wrapText="1"/>
    </xf>
    <xf borderId="0" fillId="67" fontId="137" numFmtId="0" xfId="0" applyAlignment="1" applyFont="1">
      <alignment horizontal="center" readingOrder="0" shrinkToFit="0" vertical="center" wrapText="1"/>
    </xf>
    <xf borderId="0" fillId="119" fontId="1" numFmtId="0" xfId="0" applyAlignment="1" applyFill="1" applyFont="1">
      <alignment horizontal="center" readingOrder="0" shrinkToFit="0" vertical="center" wrapText="1"/>
    </xf>
    <xf borderId="0" fillId="114" fontId="137" numFmtId="0" xfId="0" applyAlignment="1" applyFont="1">
      <alignment horizontal="center" readingOrder="0" shrinkToFit="0" vertical="center" wrapText="1"/>
    </xf>
    <xf borderId="0" fillId="66" fontId="137" numFmtId="0" xfId="0" applyAlignment="1" applyFont="1">
      <alignment horizontal="center" readingOrder="0" shrinkToFit="0" vertical="center" wrapText="1"/>
    </xf>
    <xf borderId="0" fillId="30" fontId="426" numFmtId="0" xfId="0" applyAlignment="1" applyFont="1">
      <alignment horizontal="center" readingOrder="0" shrinkToFit="0" vertical="center" wrapText="1"/>
    </xf>
    <xf borderId="0" fillId="2" fontId="426" numFmtId="0" xfId="0" applyAlignment="1" applyFont="1">
      <alignment horizontal="center" readingOrder="0" shrinkToFit="0" vertical="center" wrapText="1"/>
    </xf>
    <xf borderId="0" fillId="72" fontId="9" numFmtId="0" xfId="0" applyAlignment="1" applyFont="1">
      <alignment horizontal="center" readingOrder="0" shrinkToFit="0" vertical="center" wrapText="1"/>
    </xf>
    <xf borderId="0" fillId="22" fontId="21" numFmtId="0" xfId="0" applyAlignment="1" applyFont="1">
      <alignment horizontal="center" readingOrder="0" shrinkToFit="0" vertical="center" wrapText="1"/>
    </xf>
    <xf borderId="0" fillId="22" fontId="479" numFmtId="0" xfId="0" applyAlignment="1" applyFont="1">
      <alignment horizontal="center" readingOrder="0" shrinkToFit="0" vertical="center" wrapText="1"/>
    </xf>
    <xf borderId="0" fillId="22" fontId="480" numFmtId="0" xfId="0" applyAlignment="1" applyFont="1">
      <alignment shrinkToFit="0" vertical="center" wrapText="1"/>
    </xf>
    <xf borderId="0" fillId="29" fontId="426" numFmtId="0" xfId="0" applyAlignment="1" applyFont="1">
      <alignment readingOrder="0" shrinkToFit="0" vertical="center" wrapText="1"/>
    </xf>
    <xf borderId="0" fillId="80" fontId="137" numFmtId="0" xfId="0" applyAlignment="1" applyFont="1">
      <alignment readingOrder="0" shrinkToFit="0" vertical="center" wrapText="1"/>
    </xf>
    <xf borderId="0" fillId="80" fontId="35" numFmtId="0" xfId="0" applyAlignment="1" applyFont="1">
      <alignment horizontal="left" readingOrder="0" shrinkToFit="0" vertical="center" wrapText="1"/>
    </xf>
    <xf borderId="0" fillId="78" fontId="137" numFmtId="0" xfId="0" applyAlignment="1" applyFont="1">
      <alignment readingOrder="0" shrinkToFit="0" vertical="center" wrapText="1"/>
    </xf>
    <xf borderId="0" fillId="29" fontId="137" numFmtId="0" xfId="0" applyAlignment="1" applyFont="1">
      <alignment readingOrder="0" shrinkToFit="0" vertical="center" wrapText="1"/>
    </xf>
    <xf borderId="0" fillId="99" fontId="430" numFmtId="0" xfId="0" applyAlignment="1" applyFont="1">
      <alignment readingOrder="0" shrinkToFit="0" vertical="center" wrapText="1"/>
    </xf>
    <xf borderId="0" fillId="120" fontId="430" numFmtId="0" xfId="0" applyAlignment="1" applyFill="1" applyFont="1">
      <alignment readingOrder="0" shrinkToFit="0" vertical="center" wrapText="1"/>
    </xf>
    <xf borderId="0" fillId="24" fontId="144" numFmtId="0" xfId="0" applyAlignment="1" applyFont="1">
      <alignment readingOrder="0" shrinkToFit="0" vertical="center" wrapText="1"/>
    </xf>
    <xf borderId="0" fillId="2" fontId="144" numFmtId="0" xfId="0" applyAlignment="1" applyFont="1">
      <alignment readingOrder="0" shrinkToFit="0" vertical="center" wrapText="1"/>
    </xf>
    <xf borderId="0" fillId="27" fontId="144" numFmtId="0" xfId="0" applyAlignment="1" applyFont="1">
      <alignment readingOrder="0" shrinkToFit="0" vertical="center" wrapText="1"/>
    </xf>
    <xf borderId="0" fillId="0" fontId="430" numFmtId="0" xfId="0" applyAlignment="1" applyFont="1">
      <alignment readingOrder="0" shrinkToFit="0" vertical="center" wrapText="1"/>
    </xf>
    <xf borderId="0" fillId="93" fontId="430" numFmtId="0" xfId="0" applyAlignment="1" applyFont="1">
      <alignment readingOrder="0" shrinkToFit="0" vertical="center" wrapText="1"/>
    </xf>
    <xf borderId="0" fillId="67" fontId="137" numFmtId="0" xfId="0" applyAlignment="1" applyFont="1">
      <alignment readingOrder="0" shrinkToFit="0" vertical="center" wrapText="1"/>
    </xf>
    <xf borderId="0" fillId="2" fontId="430" numFmtId="0" xfId="0" applyAlignment="1" applyFont="1">
      <alignment readingOrder="0" shrinkToFit="0" vertical="center" wrapText="1"/>
    </xf>
    <xf borderId="0" fillId="121" fontId="430" numFmtId="0" xfId="0" applyAlignment="1" applyFill="1" applyFont="1">
      <alignment readingOrder="0" shrinkToFit="0" vertical="center" wrapText="1"/>
    </xf>
    <xf borderId="0" fillId="2" fontId="481" numFmtId="0" xfId="0" applyAlignment="1" applyFont="1">
      <alignment readingOrder="0" shrinkToFit="0" vertical="center" wrapText="1"/>
    </xf>
    <xf borderId="0" fillId="88" fontId="481" numFmtId="0" xfId="0" applyAlignment="1" applyFont="1">
      <alignment readingOrder="0" shrinkToFit="0" vertical="center" wrapText="1"/>
    </xf>
    <xf borderId="0" fillId="70" fontId="1" numFmtId="0" xfId="0" applyAlignment="1" applyFont="1">
      <alignment readingOrder="0" shrinkToFit="0" vertical="center" wrapText="1"/>
    </xf>
    <xf borderId="0" fillId="38" fontId="1" numFmtId="0" xfId="0" applyAlignment="1" applyFont="1">
      <alignment readingOrder="0" shrinkToFit="0" vertical="center" wrapText="1"/>
    </xf>
    <xf borderId="0" fillId="104" fontId="426" numFmtId="0" xfId="0" applyAlignment="1" applyFont="1">
      <alignment readingOrder="0" shrinkToFit="0" vertical="center" wrapText="1"/>
    </xf>
    <xf borderId="0" fillId="36" fontId="137" numFmtId="0" xfId="0" applyAlignment="1" applyFont="1">
      <alignment readingOrder="0" shrinkToFit="0" vertical="center" wrapText="1"/>
    </xf>
    <xf borderId="0" fillId="86" fontId="482" numFmtId="0" xfId="0" applyAlignment="1" applyFont="1">
      <alignment readingOrder="0" shrinkToFit="0" vertical="center" wrapText="1"/>
    </xf>
    <xf borderId="0" fillId="64" fontId="425" numFmtId="0" xfId="0" applyAlignment="1" applyFont="1">
      <alignment horizontal="left" readingOrder="0" shrinkToFit="0" vertical="center" wrapText="1"/>
    </xf>
    <xf borderId="0" fillId="2" fontId="399" numFmtId="0" xfId="0" applyAlignment="1" applyFont="1">
      <alignment horizontal="center" readingOrder="0" shrinkToFit="0" vertical="center" wrapText="1"/>
    </xf>
    <xf borderId="0" fillId="122" fontId="483" numFmtId="0" xfId="0" applyAlignment="1" applyFill="1" applyFont="1">
      <alignment horizontal="left" readingOrder="0" shrinkToFit="0" vertical="center" wrapText="1"/>
    </xf>
    <xf borderId="0" fillId="2" fontId="53" numFmtId="0" xfId="0" applyAlignment="1" applyFont="1">
      <alignment readingOrder="0" shrinkToFit="0" vertical="center" wrapText="1"/>
    </xf>
    <xf borderId="0" fillId="10" fontId="53" numFmtId="0" xfId="0" applyAlignment="1" applyFont="1">
      <alignment readingOrder="0" shrinkToFit="0" vertical="center" wrapText="1"/>
    </xf>
    <xf borderId="0" fillId="10" fontId="1" numFmtId="0" xfId="0" applyAlignment="1" applyFont="1">
      <alignment readingOrder="0" shrinkToFit="0" vertical="center" wrapText="1"/>
    </xf>
    <xf borderId="0" fillId="9" fontId="137" numFmtId="0" xfId="0" applyAlignment="1" applyFont="1">
      <alignment readingOrder="0" shrinkToFit="0" vertical="center" wrapText="1"/>
    </xf>
    <xf borderId="0" fillId="2" fontId="210" numFmtId="0" xfId="0" applyAlignment="1" applyFont="1">
      <alignment readingOrder="0" shrinkToFit="0" vertical="center" wrapText="1"/>
    </xf>
    <xf borderId="0" fillId="121" fontId="53" numFmtId="0" xfId="0" applyAlignment="1" applyFont="1">
      <alignment readingOrder="0" shrinkToFit="0" vertical="center" wrapText="1"/>
    </xf>
    <xf borderId="0" fillId="38" fontId="484" numFmtId="0" xfId="0" applyAlignment="1" applyFont="1">
      <alignment horizontal="left" readingOrder="0" shrinkToFit="0" vertical="center" wrapText="1"/>
    </xf>
    <xf borderId="0" fillId="2" fontId="379" numFmtId="0" xfId="0" applyAlignment="1" applyFont="1">
      <alignment readingOrder="0" shrinkToFit="0" vertical="center" wrapText="1"/>
    </xf>
    <xf borderId="0" fillId="82" fontId="379" numFmtId="0" xfId="0" applyAlignment="1" applyFont="1">
      <alignment readingOrder="0" shrinkToFit="0" vertical="center" wrapText="1"/>
    </xf>
    <xf borderId="0" fillId="82" fontId="485" numFmtId="0" xfId="0" applyAlignment="1" applyFont="1">
      <alignment readingOrder="0" shrinkToFit="0" vertical="center" wrapText="1"/>
    </xf>
    <xf borderId="0" fillId="123" fontId="1" numFmtId="0" xfId="0" applyAlignment="1" applyFill="1" applyFont="1">
      <alignment readingOrder="0" shrinkToFit="0" vertical="center" wrapText="1"/>
    </xf>
    <xf borderId="0" fillId="2" fontId="430" numFmtId="0" xfId="0" applyAlignment="1" applyFont="1">
      <alignment readingOrder="0" shrinkToFit="0" vertical="center" wrapText="1"/>
    </xf>
    <xf borderId="0" fillId="102" fontId="430" numFmtId="0" xfId="0" applyAlignment="1" applyFont="1">
      <alignment readingOrder="0" shrinkToFit="0" vertical="center" wrapText="1"/>
    </xf>
    <xf borderId="0" fillId="30" fontId="439" numFmtId="0" xfId="0" applyAlignment="1" applyFont="1">
      <alignment horizontal="left" readingOrder="0" shrinkToFit="0" vertical="center" wrapText="1"/>
    </xf>
    <xf borderId="0" fillId="27" fontId="210" numFmtId="0" xfId="0" applyAlignment="1" applyFont="1">
      <alignment horizontal="center" readingOrder="0" shrinkToFit="0" vertical="center" wrapText="1"/>
    </xf>
    <xf borderId="0" fillId="80" fontId="1" numFmtId="0" xfId="0" applyAlignment="1" applyFont="1">
      <alignment horizontal="center" readingOrder="0" shrinkToFit="0" vertical="center" wrapText="1"/>
    </xf>
    <xf borderId="0" fillId="31" fontId="137" numFmtId="0" xfId="0" applyAlignment="1" applyFont="1">
      <alignment horizontal="center" readingOrder="0" shrinkToFit="0" vertical="center" wrapText="1"/>
    </xf>
    <xf borderId="0" fillId="2" fontId="43" numFmtId="0" xfId="0" applyAlignment="1" applyFont="1">
      <alignment shrinkToFit="0" vertical="center" wrapText="1"/>
    </xf>
    <xf borderId="0" fillId="2" fontId="428" numFmtId="0" xfId="0" applyAlignment="1" applyFont="1">
      <alignment horizontal="center" readingOrder="0" shrinkToFit="0" vertical="center" wrapText="1"/>
    </xf>
    <xf borderId="0" fillId="2" fontId="43" numFmtId="0" xfId="0" applyAlignment="1" applyFont="1">
      <alignment horizontal="center" shrinkToFit="0" vertical="center" wrapText="1"/>
    </xf>
    <xf borderId="0" fillId="2" fontId="43" numFmtId="0" xfId="0" applyAlignment="1" applyFont="1">
      <alignment shrinkToFit="0" vertical="center" wrapText="1"/>
    </xf>
    <xf borderId="0" fillId="24" fontId="0" numFmtId="0" xfId="0" applyAlignment="1" applyFont="1">
      <alignment horizontal="center" readingOrder="0" shrinkToFit="0" vertical="center" wrapText="1"/>
    </xf>
    <xf borderId="0" fillId="27" fontId="53" numFmtId="0" xfId="0" applyAlignment="1" applyFont="1">
      <alignment horizontal="center" readingOrder="0" shrinkToFit="0" vertical="center" wrapText="1"/>
    </xf>
    <xf borderId="0" fillId="35" fontId="426"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2" fontId="53" numFmtId="0" xfId="0" applyAlignment="1" applyFont="1">
      <alignment horizontal="center" readingOrder="0" shrinkToFit="0" vertical="center" wrapText="1"/>
    </xf>
    <xf borderId="0" fillId="2" fontId="0" numFmtId="0" xfId="0" applyAlignment="1" applyFont="1">
      <alignment horizontal="center" readingOrder="0" shrinkToFit="0" vertical="center" wrapText="1"/>
    </xf>
    <xf borderId="0" fillId="2" fontId="43" numFmtId="0" xfId="0" applyAlignment="1" applyFont="1">
      <alignment horizontal="center" readingOrder="0" shrinkToFit="0" vertical="center" wrapText="1"/>
    </xf>
    <xf borderId="0" fillId="9" fontId="0" numFmtId="0" xfId="0" applyAlignment="1" applyFont="1">
      <alignment horizontal="center" readingOrder="0" shrinkToFit="0" vertical="center" wrapText="1"/>
    </xf>
    <xf borderId="0" fillId="10" fontId="43" numFmtId="0" xfId="0" applyAlignment="1" applyFont="1">
      <alignment horizontal="center" readingOrder="0" shrinkToFit="0" vertical="center" wrapText="1"/>
    </xf>
    <xf borderId="0" fillId="2" fontId="258" numFmtId="0" xfId="0" applyAlignment="1" applyFont="1">
      <alignment horizontal="center" readingOrder="0" shrinkToFit="0" vertical="center" wrapText="1"/>
    </xf>
    <xf borderId="0" fillId="27" fontId="5" numFmtId="0" xfId="0" applyAlignment="1" applyFont="1">
      <alignment horizontal="center" readingOrder="0" shrinkToFit="0" vertical="center" wrapText="1"/>
    </xf>
    <xf borderId="0" fillId="2" fontId="5" numFmtId="0" xfId="0" applyAlignment="1" applyFont="1">
      <alignment horizontal="center" readingOrder="0" shrinkToFit="0" vertical="center" wrapText="1"/>
    </xf>
    <xf borderId="0" fillId="26" fontId="258" numFmtId="0" xfId="0" applyAlignment="1" applyFont="1">
      <alignment horizontal="center" readingOrder="0" shrinkToFit="0" vertical="center" wrapText="1"/>
    </xf>
    <xf borderId="0" fillId="2" fontId="9" numFmtId="0" xfId="0" applyAlignment="1" applyFont="1">
      <alignment horizontal="center" readingOrder="0" shrinkToFit="0" vertical="center" wrapText="1"/>
    </xf>
    <xf borderId="0" fillId="2" fontId="9" numFmtId="0" xfId="0" applyAlignment="1" applyFont="1">
      <alignment horizontal="center" shrinkToFit="0" vertical="center" wrapText="1"/>
    </xf>
    <xf borderId="0" fillId="2" fontId="9" numFmtId="0" xfId="0" applyAlignment="1" applyFont="1">
      <alignment shrinkToFit="0" vertical="center" wrapText="1"/>
    </xf>
    <xf borderId="0" fillId="2" fontId="486" numFmtId="0" xfId="0" applyAlignment="1" applyFont="1">
      <alignment horizontal="center" readingOrder="0" shrinkToFit="0" vertical="center" wrapText="1"/>
    </xf>
    <xf borderId="0" fillId="2" fontId="126" numFmtId="0" xfId="0" applyAlignment="1" applyFont="1">
      <alignment horizontal="center" readingOrder="0" shrinkToFit="0" vertical="center" wrapText="1"/>
    </xf>
    <xf borderId="0" fillId="82" fontId="486" numFmtId="0" xfId="0" applyAlignment="1" applyFont="1">
      <alignment horizontal="center" readingOrder="0" shrinkToFit="0" vertical="center" wrapText="1"/>
    </xf>
    <xf borderId="0" fillId="82" fontId="487" numFmtId="0" xfId="0" applyAlignment="1" applyFont="1">
      <alignment horizontal="center" readingOrder="0" shrinkToFit="0" vertical="center" wrapText="1"/>
    </xf>
    <xf borderId="0" fillId="124" fontId="258" numFmtId="0" xfId="0" applyAlignment="1" applyFill="1" applyFont="1">
      <alignment horizontal="center" readingOrder="0" shrinkToFit="0" vertical="center" wrapText="1"/>
    </xf>
    <xf borderId="0" fillId="125" fontId="9" numFmtId="0" xfId="0" applyAlignment="1" applyFill="1" applyFont="1">
      <alignment horizontal="center" readingOrder="0" shrinkToFit="0" vertical="center" wrapText="1"/>
    </xf>
    <xf borderId="0" fillId="124" fontId="9" numFmtId="0" xfId="0" applyAlignment="1" applyFont="1">
      <alignment horizontal="center" readingOrder="0" shrinkToFit="0" vertical="center" wrapText="1"/>
    </xf>
    <xf borderId="0" fillId="125" fontId="0" numFmtId="0" xfId="0" applyAlignment="1" applyFont="1">
      <alignment horizontal="center" readingOrder="0" shrinkToFit="0" vertical="center" wrapText="1"/>
    </xf>
    <xf borderId="0" fillId="75" fontId="426" numFmtId="0" xfId="0" applyAlignment="1" applyFont="1">
      <alignment readingOrder="0" shrinkToFit="0" vertical="center" wrapText="1"/>
    </xf>
    <xf borderId="0" fillId="38" fontId="0" numFmtId="0" xfId="0" applyAlignment="1" applyFont="1">
      <alignment horizontal="center" readingOrder="0" shrinkToFit="0" vertical="center" wrapText="1"/>
    </xf>
    <xf borderId="0" fillId="38" fontId="399" numFmtId="0" xfId="0" applyAlignment="1" applyFont="1">
      <alignment horizontal="center" readingOrder="0" shrinkToFit="0" vertical="center" wrapText="1"/>
    </xf>
    <xf borderId="0" fillId="83" fontId="258" numFmtId="0" xfId="0" applyAlignment="1" applyFont="1">
      <alignment horizontal="center" readingOrder="0" shrinkToFit="0" vertical="center" wrapText="1"/>
    </xf>
    <xf borderId="0" fillId="38" fontId="5" numFmtId="0" xfId="0" applyAlignment="1" applyFont="1">
      <alignment readingOrder="0" shrinkToFit="0" vertical="center" wrapText="1"/>
    </xf>
    <xf borderId="0" fillId="2" fontId="488" numFmtId="0" xfId="0" applyAlignment="1" applyFont="1">
      <alignment horizontal="center" readingOrder="0" shrinkToFit="0" vertical="center" wrapText="1"/>
    </xf>
    <xf borderId="0" fillId="62" fontId="489" numFmtId="0" xfId="0" applyAlignment="1" applyFont="1">
      <alignment horizontal="center" readingOrder="0" shrinkToFit="0" vertical="center" wrapText="1"/>
    </xf>
    <xf borderId="0" fillId="62" fontId="35" numFmtId="0" xfId="0" applyAlignment="1" applyFont="1">
      <alignment horizontal="center" readingOrder="0" shrinkToFit="0" vertical="center" wrapText="1"/>
    </xf>
    <xf borderId="0" fillId="2" fontId="9" numFmtId="0" xfId="0" applyAlignment="1" applyFont="1">
      <alignment shrinkToFit="0" vertical="center" wrapText="1"/>
    </xf>
    <xf borderId="0" fillId="27" fontId="0" numFmtId="0" xfId="0" applyAlignment="1" applyFont="1">
      <alignment horizontal="center" readingOrder="0" shrinkToFit="0" vertical="center" wrapText="1"/>
    </xf>
    <xf borderId="0" fillId="2" fontId="490" numFmtId="0" xfId="0" applyAlignment="1" applyFont="1">
      <alignment readingOrder="0" shrinkToFit="0" vertical="center" wrapText="1"/>
    </xf>
    <xf borderId="0" fillId="60" fontId="491" numFmtId="0" xfId="0" applyAlignment="1" applyFont="1">
      <alignment readingOrder="0" shrinkToFit="0" vertical="center" wrapText="1"/>
    </xf>
    <xf borderId="0" fillId="60" fontId="492" numFmtId="0" xfId="0" applyAlignment="1" applyFont="1">
      <alignment horizontal="center" readingOrder="0" shrinkToFit="0" vertical="center" wrapText="1"/>
    </xf>
    <xf borderId="0" fillId="23" fontId="137" numFmtId="0" xfId="0" applyAlignment="1" applyFont="1">
      <alignment readingOrder="0" shrinkToFit="0" vertical="center" wrapText="1"/>
    </xf>
    <xf borderId="0" fillId="23" fontId="0" numFmtId="0" xfId="0" applyAlignment="1" applyFont="1">
      <alignment horizontal="center" readingOrder="0" shrinkToFit="0" vertical="center" wrapText="1"/>
    </xf>
    <xf borderId="0" fillId="126" fontId="1" numFmtId="0" xfId="0" applyAlignment="1" applyFill="1" applyFont="1">
      <alignment readingOrder="0" shrinkToFit="0" vertical="center" wrapText="1"/>
    </xf>
    <xf borderId="0" fillId="34" fontId="144" numFmtId="0" xfId="0" applyAlignment="1" applyFont="1">
      <alignment horizontal="left" readingOrder="0" shrinkToFit="0" vertical="center" wrapText="1"/>
    </xf>
    <xf borderId="0" fillId="127" fontId="486" numFmtId="0" xfId="0" applyAlignment="1" applyFill="1" applyFont="1">
      <alignment horizontal="left" readingOrder="0" shrinkToFit="0" vertical="center" wrapText="1"/>
    </xf>
    <xf borderId="0" fillId="127" fontId="493" numFmtId="0" xfId="0" applyAlignment="1" applyFont="1">
      <alignment horizontal="left" readingOrder="0" shrinkToFit="0" vertical="center" wrapText="1"/>
    </xf>
    <xf borderId="0" fillId="125" fontId="5" numFmtId="0" xfId="0" applyAlignment="1" applyFont="1">
      <alignment readingOrder="0" shrinkToFit="0" vertical="center" wrapText="1"/>
    </xf>
    <xf borderId="0" fillId="100" fontId="430" numFmtId="0" xfId="0" applyAlignment="1" applyFont="1">
      <alignment horizontal="left" readingOrder="0" shrinkToFit="0" vertical="center" wrapText="1"/>
    </xf>
    <xf borderId="0" fillId="100" fontId="425" numFmtId="0" xfId="0" applyAlignment="1" applyFont="1">
      <alignment horizontal="left" readingOrder="0" shrinkToFit="0" vertical="center" wrapText="1"/>
    </xf>
    <xf borderId="0" fillId="62" fontId="144" numFmtId="0" xfId="0" applyAlignment="1" applyFont="1">
      <alignment horizontal="left" readingOrder="0" shrinkToFit="0" vertical="center" wrapText="1"/>
    </xf>
    <xf borderId="0" fillId="62" fontId="0" numFmtId="0" xfId="0" applyAlignment="1" applyFont="1">
      <alignment horizontal="left" readingOrder="0" shrinkToFit="0" vertical="center" wrapText="1"/>
    </xf>
    <xf borderId="0" fillId="36" fontId="144" numFmtId="0" xfId="0" applyAlignment="1" applyFont="1">
      <alignment horizontal="left" readingOrder="0" shrinkToFit="0" vertical="center" wrapText="1"/>
    </xf>
    <xf borderId="0" fillId="0" fontId="144" numFmtId="0" xfId="0" applyAlignment="1" applyFont="1">
      <alignment horizontal="left" shrinkToFit="0" vertical="center" wrapText="1"/>
    </xf>
    <xf borderId="0" fillId="2" fontId="423" numFmtId="0" xfId="0" applyAlignment="1" applyFont="1">
      <alignment horizontal="center" readingOrder="0" shrinkToFit="0" vertical="center" wrapText="1"/>
    </xf>
    <xf borderId="0" fillId="2" fontId="438" numFmtId="0" xfId="0" applyAlignment="1" applyFont="1">
      <alignment horizontal="center" readingOrder="0" shrinkToFit="0" vertical="center" wrapText="1"/>
    </xf>
    <xf borderId="0" fillId="2" fontId="62" numFmtId="0" xfId="0" applyAlignment="1" applyFont="1">
      <alignment horizontal="center" readingOrder="0" shrinkToFit="0" vertical="center" wrapText="1"/>
    </xf>
    <xf borderId="0" fillId="88" fontId="423" numFmtId="0" xfId="0" applyAlignment="1" applyFont="1">
      <alignment horizontal="center" readingOrder="0" shrinkToFit="0" vertical="center" wrapText="1"/>
    </xf>
    <xf borderId="0" fillId="76" fontId="438" numFmtId="0" xfId="0" applyAlignment="1" applyFont="1">
      <alignment horizontal="center" readingOrder="0" shrinkToFit="0" vertical="center" wrapText="1"/>
    </xf>
    <xf borderId="0" fillId="64" fontId="494" numFmtId="0" xfId="0" applyAlignment="1" applyFont="1">
      <alignment horizontal="center" readingOrder="0" shrinkToFit="0" vertical="center" wrapText="1"/>
    </xf>
    <xf borderId="0" fillId="34" fontId="495" numFmtId="0" xfId="0" applyAlignment="1" applyFont="1">
      <alignment readingOrder="0" shrinkToFit="0" vertical="center" wrapText="1"/>
    </xf>
    <xf borderId="0" fillId="2" fontId="496" numFmtId="0" xfId="0" applyAlignment="1" applyFont="1">
      <alignment horizontal="center" readingOrder="0" shrinkToFit="0" vertical="center" wrapText="1"/>
    </xf>
    <xf borderId="0" fillId="35" fontId="438" numFmtId="0" xfId="0" applyAlignment="1" applyFont="1">
      <alignment horizontal="center" readingOrder="0" shrinkToFit="0" vertical="center" wrapText="1"/>
    </xf>
    <xf borderId="0" fillId="79" fontId="497" numFmtId="0" xfId="0" applyAlignment="1" applyFont="1">
      <alignment horizontal="center" readingOrder="0" shrinkToFit="0" vertical="center" wrapText="1"/>
    </xf>
    <xf borderId="0" fillId="29" fontId="498" numFmtId="0" xfId="0" applyAlignment="1" applyFont="1">
      <alignment horizontal="center" readingOrder="0" shrinkToFit="0" vertical="center" wrapText="1"/>
    </xf>
    <xf borderId="0" fillId="24" fontId="126" numFmtId="0" xfId="0" applyAlignment="1" applyFont="1">
      <alignment horizontal="center" readingOrder="0" shrinkToFit="0" vertical="center" wrapText="1"/>
    </xf>
    <xf borderId="0" fillId="23" fontId="0" numFmtId="0" xfId="0" applyAlignment="1" applyFont="1">
      <alignment horizontal="center" readingOrder="0" shrinkToFit="0" vertical="center" wrapText="1"/>
    </xf>
    <xf borderId="0" fillId="79" fontId="499" numFmtId="0" xfId="0" applyAlignment="1" applyFont="1">
      <alignment horizontal="center" readingOrder="0" shrinkToFit="0" vertical="center" wrapText="1"/>
    </xf>
    <xf borderId="0" fillId="79" fontId="425" numFmtId="0" xfId="0" applyAlignment="1" applyFont="1">
      <alignment horizontal="center" readingOrder="0" shrinkToFit="0" vertical="center" wrapText="1"/>
    </xf>
    <xf borderId="0" fillId="78" fontId="425" numFmtId="0" xfId="0" applyAlignment="1" applyFont="1">
      <alignment horizontal="center" readingOrder="0" shrinkToFit="0" vertical="center" wrapText="1"/>
    </xf>
    <xf borderId="0" fillId="78" fontId="500" numFmtId="0" xfId="0" applyAlignment="1" applyFont="1">
      <alignment horizontal="center" readingOrder="0" shrinkToFit="0" vertical="center" wrapText="1"/>
    </xf>
    <xf borderId="0" fillId="102" fontId="425" numFmtId="0" xfId="0" applyAlignment="1" applyFont="1">
      <alignment horizontal="center" readingOrder="0" shrinkToFit="0" vertical="center" wrapText="1"/>
    </xf>
    <xf borderId="0" fillId="80" fontId="0" numFmtId="0" xfId="0" applyAlignment="1" applyFont="1">
      <alignment horizontal="center" readingOrder="0" shrinkToFit="0" vertical="center" wrapText="1"/>
    </xf>
    <xf borderId="0" fillId="84" fontId="0" numFmtId="0" xfId="0" applyAlignment="1" applyFont="1">
      <alignment horizontal="center" readingOrder="0" shrinkToFit="0" vertical="center" wrapText="1"/>
    </xf>
    <xf borderId="0" fillId="23" fontId="0" numFmtId="0" xfId="0" applyAlignment="1" applyFont="1">
      <alignment readingOrder="0" shrinkToFit="0" vertical="center" wrapText="1"/>
    </xf>
    <xf borderId="0" fillId="52" fontId="0" numFmtId="0" xfId="0" applyAlignment="1" applyFont="1">
      <alignment horizontal="center" readingOrder="0" shrinkToFit="0" vertical="center" wrapText="1"/>
    </xf>
    <xf borderId="0" fillId="2" fontId="501" numFmtId="0" xfId="0" applyAlignment="1" applyFont="1">
      <alignment horizontal="center" readingOrder="0" shrinkToFit="0" vertical="center" wrapText="1"/>
    </xf>
    <xf borderId="0" fillId="2" fontId="39" numFmtId="0" xfId="0" applyAlignment="1" applyFont="1">
      <alignment shrinkToFit="0" vertical="center" wrapText="1"/>
    </xf>
    <xf borderId="0" fillId="17" fontId="338" numFmtId="0" xfId="0" applyAlignment="1" applyFont="1">
      <alignment readingOrder="0" shrinkToFit="0" vertical="center" wrapText="1"/>
    </xf>
    <xf borderId="0" fillId="2" fontId="502" numFmtId="0" xfId="0" applyAlignment="1" applyFont="1">
      <alignment horizontal="center" readingOrder="0" shrinkToFit="0" vertical="center" wrapText="1"/>
    </xf>
    <xf borderId="0" fillId="17" fontId="503" numFmtId="0" xfId="0" applyAlignment="1" applyFont="1">
      <alignment horizontal="center" readingOrder="0" shrinkToFit="0" vertical="center" wrapText="1"/>
    </xf>
    <xf borderId="0" fillId="17" fontId="258" numFmtId="0" xfId="0" applyAlignment="1" applyFont="1">
      <alignment horizontal="center" readingOrder="0" shrinkToFit="0" vertical="center" wrapText="1"/>
    </xf>
    <xf borderId="0" fillId="59" fontId="258" numFmtId="0" xfId="0" applyAlignment="1" applyFont="1">
      <alignment horizontal="center" readingOrder="0" shrinkToFit="0" vertical="center" wrapText="1"/>
    </xf>
    <xf borderId="0" fillId="17" fontId="39" numFmtId="0" xfId="0" applyAlignment="1" applyFont="1">
      <alignment readingOrder="0" shrinkToFit="0" vertical="center" wrapText="1"/>
    </xf>
    <xf borderId="0" fillId="59" fontId="39" numFmtId="0" xfId="0" applyAlignment="1" applyFont="1">
      <alignment readingOrder="0" shrinkToFit="0" vertical="center" wrapText="1"/>
    </xf>
    <xf borderId="0" fillId="2" fontId="39" numFmtId="0" xfId="0" applyAlignment="1" applyFont="1">
      <alignment shrinkToFit="0" vertical="center" wrapText="1"/>
    </xf>
    <xf borderId="0" fillId="2" fontId="425" numFmtId="0" xfId="0" applyAlignment="1" applyFont="1">
      <alignment readingOrder="0" shrinkToFit="0" vertical="center" wrapText="1"/>
    </xf>
    <xf borderId="0" fillId="95" fontId="430" numFmtId="0" xfId="0" applyAlignment="1" applyFont="1">
      <alignment readingOrder="0" shrinkToFit="0" vertical="center" wrapText="1"/>
    </xf>
    <xf borderId="0" fillId="95" fontId="425" numFmtId="0" xfId="0" applyAlignment="1" applyFont="1">
      <alignment horizontal="center" readingOrder="0" shrinkToFit="0" vertical="center" wrapText="1"/>
    </xf>
    <xf borderId="0" fillId="73" fontId="425" numFmtId="0" xfId="0" applyAlignment="1" applyFont="1">
      <alignment readingOrder="0" shrinkToFit="0" vertical="center" wrapText="1"/>
    </xf>
    <xf borderId="0" fillId="72" fontId="43" numFmtId="0" xfId="0" applyAlignment="1" applyFont="1">
      <alignment readingOrder="0" shrinkToFit="0" vertical="center" wrapText="1"/>
    </xf>
    <xf borderId="0" fillId="2" fontId="43" numFmtId="0" xfId="0" applyAlignment="1" applyFont="1">
      <alignment readingOrder="0" shrinkToFit="0" vertical="center" wrapText="1"/>
    </xf>
    <xf borderId="0" fillId="66" fontId="499" numFmtId="0" xfId="0" applyAlignment="1" applyFont="1">
      <alignment horizontal="center" readingOrder="0" shrinkToFit="0" vertical="center" wrapText="1"/>
    </xf>
    <xf borderId="0" fillId="66" fontId="425" numFmtId="0" xfId="0" applyAlignment="1" applyFont="1">
      <alignment horizontal="center" readingOrder="0" shrinkToFit="0" vertical="center" wrapText="1"/>
    </xf>
    <xf borderId="0" fillId="72" fontId="488" numFmtId="0" xfId="0" applyAlignment="1" applyFont="1">
      <alignment horizontal="center" readingOrder="0" shrinkToFit="0" vertical="center" wrapText="1"/>
    </xf>
    <xf borderId="0" fillId="2" fontId="425" numFmtId="0" xfId="0" applyAlignment="1" applyFont="1">
      <alignment shrinkToFit="0" vertical="center" wrapText="1"/>
    </xf>
    <xf borderId="0" fillId="2" fontId="432" numFmtId="0" xfId="0" applyAlignment="1" applyFont="1">
      <alignment horizontal="left" readingOrder="0" shrinkToFit="0" vertical="center" wrapText="1"/>
    </xf>
    <xf borderId="0" fillId="2" fontId="425" numFmtId="0" xfId="0" applyAlignment="1" applyFont="1">
      <alignment shrinkToFit="0" vertical="center" wrapText="1"/>
    </xf>
    <xf borderId="0" fillId="99" fontId="430" numFmtId="0" xfId="0" applyAlignment="1" applyFont="1">
      <alignment readingOrder="0" shrinkToFit="0" vertical="center" wrapText="1"/>
    </xf>
    <xf borderId="0" fillId="59" fontId="0" numFmtId="0" xfId="0" applyAlignment="1" applyFont="1">
      <alignment horizontal="center" readingOrder="0" shrinkToFit="0" vertical="center" wrapText="1"/>
    </xf>
    <xf borderId="0" fillId="17" fontId="0" numFmtId="0" xfId="0" applyAlignment="1" applyFont="1">
      <alignment readingOrder="0" shrinkToFit="0" vertical="center" wrapText="1"/>
    </xf>
    <xf borderId="0" fillId="100" fontId="425" numFmtId="0" xfId="0" applyAlignment="1" applyFont="1">
      <alignment horizontal="center" readingOrder="0" shrinkToFit="0" vertical="center" wrapText="1"/>
    </xf>
    <xf borderId="0" fillId="32" fontId="426" numFmtId="0" xfId="0" applyAlignment="1" applyFont="1">
      <alignment readingOrder="0" shrinkToFit="0" vertical="center" wrapText="1"/>
    </xf>
    <xf borderId="0" fillId="0" fontId="504" numFmtId="0" xfId="0" applyAlignment="1" applyFont="1">
      <alignment shrinkToFit="0" vertical="center" wrapText="1"/>
    </xf>
    <xf borderId="0" fillId="59" fontId="426" numFmtId="0" xfId="0" applyAlignment="1" applyFont="1">
      <alignment readingOrder="0" shrinkToFit="0" vertical="center" wrapText="1"/>
    </xf>
    <xf borderId="0" fillId="29" fontId="144" numFmtId="0" xfId="0" applyAlignment="1" applyFont="1">
      <alignment horizontal="center" readingOrder="0" shrinkToFit="0" vertical="center" wrapText="1"/>
    </xf>
    <xf borderId="0" fillId="29" fontId="1" numFmtId="0" xfId="0" applyAlignment="1" applyFont="1">
      <alignment horizontal="center" readingOrder="0" shrinkToFit="0" vertical="center" wrapText="1"/>
    </xf>
    <xf borderId="0" fillId="29" fontId="53" numFmtId="0" xfId="0" applyAlignment="1" applyFont="1">
      <alignment horizontal="center" readingOrder="0" shrinkToFit="0" vertical="center" wrapText="1"/>
    </xf>
    <xf borderId="0" fillId="0" fontId="439" numFmtId="0" xfId="0" applyAlignment="1" applyFont="1">
      <alignment shrinkToFit="0" vertical="center" wrapText="1"/>
    </xf>
    <xf borderId="0" fillId="64" fontId="425" numFmtId="0" xfId="0" applyAlignment="1" applyFont="1">
      <alignment horizontal="center" readingOrder="0" shrinkToFit="0" vertical="center" wrapText="1"/>
    </xf>
    <xf borderId="0" fillId="0" fontId="25" numFmtId="0" xfId="0" applyAlignment="1" applyFont="1">
      <alignment horizontal="center" readingOrder="0" shrinkToFit="0" vertical="center" wrapText="1"/>
    </xf>
    <xf borderId="0" fillId="64" fontId="426" numFmtId="0" xfId="0" applyAlignment="1" applyFont="1">
      <alignment horizontal="center" readingOrder="0" shrinkToFit="0" vertical="center" wrapText="1"/>
    </xf>
    <xf borderId="0" fillId="0" fontId="439" numFmtId="0" xfId="0" applyAlignment="1" applyFont="1">
      <alignment horizontal="center" readingOrder="0" shrinkToFit="0" vertical="center" wrapText="1"/>
    </xf>
    <xf borderId="0" fillId="0" fontId="439" numFmtId="0" xfId="0" applyAlignment="1" applyFont="1">
      <alignment shrinkToFit="0" vertical="center" wrapText="1"/>
    </xf>
    <xf borderId="0" fillId="2" fontId="439" numFmtId="0" xfId="0" applyAlignment="1" applyFont="1">
      <alignment shrinkToFit="0" vertical="center" wrapText="1"/>
    </xf>
    <xf borderId="0" fillId="2" fontId="25" numFmtId="0" xfId="0" applyAlignment="1" applyFont="1">
      <alignment horizontal="center" readingOrder="0" shrinkToFit="0" vertical="center" wrapText="1"/>
    </xf>
    <xf borderId="0" fillId="2" fontId="439" numFmtId="0" xfId="0" applyAlignment="1" applyFont="1">
      <alignment horizontal="center" readingOrder="0" shrinkToFit="0" vertical="center" wrapText="1"/>
    </xf>
    <xf borderId="0" fillId="2" fontId="439" numFmtId="0" xfId="0" applyAlignment="1" applyFont="1">
      <alignment shrinkToFit="0" vertical="center" wrapText="1"/>
    </xf>
    <xf borderId="0" fillId="32" fontId="425" numFmtId="0" xfId="0" applyAlignment="1" applyFont="1">
      <alignment horizontal="center" readingOrder="0" shrinkToFit="0" vertical="center" wrapText="1"/>
    </xf>
    <xf borderId="0" fillId="32" fontId="426" numFmtId="0" xfId="0" applyAlignment="1" applyFont="1">
      <alignment horizontal="center" readingOrder="0" shrinkToFit="0" vertical="center" wrapText="1"/>
    </xf>
    <xf borderId="0" fillId="59" fontId="439" numFmtId="0" xfId="0" applyAlignment="1" applyFont="1">
      <alignment horizontal="center" readingOrder="0" shrinkToFit="0" vertical="center" wrapText="1"/>
    </xf>
    <xf borderId="0" fillId="0" fontId="9" numFmtId="0" xfId="0" applyAlignment="1" applyFont="1">
      <alignment readingOrder="0" shrinkToFit="0" vertical="center" wrapText="1"/>
    </xf>
    <xf borderId="0" fillId="2" fontId="439" numFmtId="0" xfId="0" applyAlignment="1" applyFont="1">
      <alignment horizontal="center" shrinkToFit="0" vertical="center" wrapText="1"/>
    </xf>
    <xf borderId="0" fillId="30" fontId="137" numFmtId="0" xfId="0" applyAlignment="1" applyFont="1">
      <alignment horizontal="center" readingOrder="0" shrinkToFit="0" vertical="center" wrapText="1"/>
    </xf>
    <xf borderId="0" fillId="0" fontId="426" numFmtId="0" xfId="0" applyAlignment="1" applyFont="1">
      <alignment horizontal="center" readingOrder="0" shrinkToFit="0" vertical="center" wrapText="1"/>
    </xf>
    <xf borderId="0" fillId="0" fontId="439" numFmtId="0" xfId="0" applyAlignment="1" applyFont="1">
      <alignment horizontal="center" shrinkToFit="0" vertical="center" wrapText="1"/>
    </xf>
    <xf borderId="0" fillId="83" fontId="1" numFmtId="0" xfId="0" applyAlignment="1" applyFont="1">
      <alignment horizontal="center" readingOrder="0" shrinkToFit="0" vertical="center" wrapText="1"/>
    </xf>
    <xf borderId="0" fillId="36" fontId="1" numFmtId="0" xfId="0" applyAlignment="1" applyFont="1">
      <alignment horizontal="center" readingOrder="0" shrinkToFit="0" vertical="center" wrapText="1"/>
    </xf>
    <xf borderId="0" fillId="72" fontId="0" numFmtId="0" xfId="0" applyAlignment="1" applyFont="1">
      <alignment horizontal="center" readingOrder="0" shrinkToFit="0" vertical="center" wrapText="1"/>
    </xf>
    <xf borderId="0" fillId="72" fontId="505" numFmtId="0" xfId="0" applyAlignment="1" applyFont="1">
      <alignment horizontal="center" readingOrder="0" shrinkToFit="0" vertical="center" wrapText="1"/>
    </xf>
    <xf borderId="0" fillId="72" fontId="399" numFmtId="0" xfId="0" applyAlignment="1" applyFont="1">
      <alignment horizontal="center" readingOrder="0" shrinkToFit="0" vertical="center" wrapText="1"/>
    </xf>
    <xf borderId="0" fillId="128" fontId="1" numFmtId="0" xfId="0" applyAlignment="1" applyFill="1" applyFont="1">
      <alignment horizontal="center" readingOrder="0" shrinkToFit="0" vertical="center" wrapText="1"/>
    </xf>
    <xf borderId="0" fillId="79" fontId="483" numFmtId="0" xfId="0" applyAlignment="1" applyFont="1">
      <alignment horizontal="center" readingOrder="0" shrinkToFit="0" vertical="center" wrapText="1"/>
    </xf>
    <xf borderId="0" fillId="2" fontId="506" numFmtId="0" xfId="0" applyAlignment="1" applyFont="1">
      <alignment horizontal="center" readingOrder="0" shrinkToFit="0" vertical="center" wrapText="1"/>
    </xf>
    <xf borderId="0" fillId="25" fontId="483" numFmtId="0" xfId="0" applyAlignment="1" applyFont="1">
      <alignment horizontal="center" readingOrder="0" shrinkToFit="0" vertical="center" wrapText="1"/>
    </xf>
    <xf borderId="0" fillId="79" fontId="507" numFmtId="0" xfId="0" applyAlignment="1" applyFont="1">
      <alignment horizontal="center" readingOrder="0" shrinkToFit="0" vertical="center" wrapText="1"/>
    </xf>
    <xf borderId="0" fillId="25" fontId="507" numFmtId="0" xfId="0" applyAlignment="1" applyFont="1">
      <alignment horizontal="center" readingOrder="0" shrinkToFit="0" vertical="center" wrapText="1"/>
    </xf>
    <xf borderId="0" fillId="38" fontId="506" numFmtId="0" xfId="0" applyAlignment="1" applyFont="1">
      <alignment horizontal="center" readingOrder="0" shrinkToFit="0" vertical="center" wrapText="1"/>
    </xf>
    <xf borderId="0" fillId="67" fontId="508" numFmtId="0" xfId="0" applyAlignment="1" applyFont="1">
      <alignment horizontal="center" readingOrder="0" shrinkToFit="0" vertical="center" wrapText="1"/>
    </xf>
    <xf borderId="0" fillId="93" fontId="110" numFmtId="0" xfId="0" applyAlignment="1" applyFont="1">
      <alignment horizontal="center" readingOrder="0" shrinkToFit="0" vertical="center" wrapText="1"/>
    </xf>
    <xf borderId="0" fillId="129" fontId="509" numFmtId="0" xfId="0" applyAlignment="1" applyFill="1" applyFont="1">
      <alignment horizontal="center" readingOrder="0" shrinkToFit="0" vertical="center" wrapText="1"/>
    </xf>
    <xf borderId="0" fillId="129" fontId="510" numFmtId="0" xfId="0" applyAlignment="1" applyFont="1">
      <alignment horizontal="center" readingOrder="0" shrinkToFit="0" vertical="center" wrapText="1"/>
    </xf>
    <xf borderId="0" fillId="2" fontId="510" numFmtId="0" xfId="0" applyAlignment="1" applyFont="1">
      <alignment horizontal="center" readingOrder="0" shrinkToFit="0" vertical="center" wrapText="1"/>
    </xf>
    <xf borderId="0" fillId="64" fontId="448" numFmtId="0" xfId="0" applyAlignment="1" applyFont="1">
      <alignment horizontal="left" readingOrder="0" shrinkToFit="0" vertical="center" wrapText="1"/>
    </xf>
    <xf borderId="0" fillId="86" fontId="483" numFmtId="0" xfId="0" applyAlignment="1" applyFont="1">
      <alignment horizontal="center" readingOrder="0" shrinkToFit="0" vertical="center" wrapText="1"/>
    </xf>
    <xf borderId="0" fillId="2" fontId="258" numFmtId="0" xfId="0" applyAlignment="1" applyFont="1">
      <alignment horizontal="left" shrinkToFit="0" vertical="center" wrapText="1"/>
    </xf>
    <xf borderId="0" fillId="73" fontId="483" numFmtId="0" xfId="0" applyAlignment="1" applyFont="1">
      <alignment horizontal="left" readingOrder="0" shrinkToFit="0" vertical="center" wrapText="1"/>
    </xf>
    <xf borderId="0" fillId="2" fontId="258" numFmtId="0" xfId="0" applyAlignment="1" applyFont="1">
      <alignment horizontal="left" readingOrder="0" shrinkToFit="0" vertical="center" wrapText="1"/>
    </xf>
    <xf borderId="0" fillId="2" fontId="258" numFmtId="0" xfId="0" applyAlignment="1" applyFont="1">
      <alignment horizontal="center" readingOrder="0" shrinkToFit="0" vertical="center" wrapText="1"/>
    </xf>
    <xf borderId="0" fillId="2" fontId="258" numFmtId="0" xfId="0" applyAlignment="1" applyFont="1">
      <alignment shrinkToFit="0" vertical="center" wrapText="1"/>
    </xf>
    <xf borderId="0" fillId="2" fontId="258" numFmtId="0" xfId="0" applyAlignment="1" applyFont="1">
      <alignment shrinkToFit="0" vertical="center" wrapText="1"/>
    </xf>
    <xf borderId="0" fillId="70" fontId="483" numFmtId="0" xfId="0" applyAlignment="1" applyFont="1">
      <alignment readingOrder="0" shrinkToFit="0" vertical="center" wrapText="1"/>
    </xf>
    <xf borderId="0" fillId="70" fontId="511" numFmtId="0" xfId="0" applyAlignment="1" applyFont="1">
      <alignment readingOrder="0" shrinkToFit="0" vertical="center" wrapText="1"/>
    </xf>
    <xf borderId="0" fillId="34" fontId="258" numFmtId="0" xfId="0" applyAlignment="1" applyFont="1">
      <alignment horizontal="center" readingOrder="0" shrinkToFit="0" vertical="center" wrapText="1"/>
    </xf>
    <xf borderId="0" fillId="61" fontId="483" numFmtId="0" xfId="0" applyAlignment="1" applyFont="1">
      <alignment horizontal="center" readingOrder="0" shrinkToFit="0" vertical="center" wrapText="1"/>
    </xf>
    <xf borderId="0" fillId="93" fontId="258" numFmtId="0" xfId="0" applyAlignment="1" applyFont="1">
      <alignment horizontal="center" readingOrder="0" shrinkToFit="0" vertical="center" wrapText="1"/>
    </xf>
    <xf borderId="0" fillId="88" fontId="1" numFmtId="0" xfId="0" applyAlignment="1" applyFont="1">
      <alignment readingOrder="0" shrinkToFit="0" vertical="center" wrapText="1"/>
    </xf>
    <xf borderId="0" fillId="34" fontId="0" numFmtId="0" xfId="0" applyAlignment="1" applyFont="1">
      <alignment readingOrder="0" shrinkToFit="0" vertical="center" wrapText="1"/>
    </xf>
    <xf borderId="0" fillId="76" fontId="258" numFmtId="0" xfId="0" applyAlignment="1" applyFont="1">
      <alignment readingOrder="0" shrinkToFit="0" vertical="center" wrapText="1"/>
    </xf>
    <xf borderId="0" fillId="88" fontId="9" numFmtId="0" xfId="0" applyAlignment="1" applyFont="1">
      <alignment horizontal="left" readingOrder="0" shrinkToFit="0" vertical="center" wrapText="1"/>
    </xf>
    <xf borderId="0" fillId="81" fontId="258" numFmtId="0" xfId="0" applyAlignment="1" applyFont="1">
      <alignment readingOrder="0" shrinkToFit="0" vertical="center" wrapText="1"/>
    </xf>
    <xf borderId="0" fillId="127" fontId="503" numFmtId="0" xfId="0" applyAlignment="1" applyFont="1">
      <alignment readingOrder="0" shrinkToFit="0" vertical="center" wrapText="1"/>
    </xf>
    <xf borderId="0" fillId="127" fontId="512" numFmtId="0" xfId="0" applyAlignment="1" applyFont="1">
      <alignment readingOrder="0" shrinkToFit="0" vertical="center" wrapText="1"/>
    </xf>
    <xf borderId="0" fillId="2" fontId="338" numFmtId="0" xfId="0" applyAlignment="1" applyFont="1">
      <alignment readingOrder="0" shrinkToFit="0" vertical="center" wrapText="1"/>
    </xf>
    <xf borderId="0" fillId="36" fontId="338" numFmtId="0" xfId="0" applyAlignment="1" applyFont="1">
      <alignment readingOrder="0" shrinkToFit="0" vertical="center" wrapText="1"/>
    </xf>
    <xf borderId="0" fillId="2" fontId="258" numFmtId="0" xfId="0" applyAlignment="1" applyFont="1">
      <alignment readingOrder="0" shrinkToFit="0" vertical="center" wrapText="1"/>
    </xf>
    <xf borderId="0" fillId="2" fontId="338" numFmtId="0" xfId="0" applyAlignment="1" applyFont="1">
      <alignment shrinkToFit="0" vertical="center" wrapText="1"/>
    </xf>
    <xf borderId="0" fillId="2" fontId="513" numFmtId="0" xfId="0" applyAlignment="1" applyFont="1">
      <alignment horizontal="left" readingOrder="0" shrinkToFit="0" vertical="center" wrapText="1"/>
    </xf>
    <xf borderId="0" fillId="2" fontId="137" numFmtId="0" xfId="0" applyAlignment="1" applyFont="1">
      <alignment shrinkToFit="0" vertical="center" wrapText="1"/>
    </xf>
    <xf borderId="0" fillId="127" fontId="137" numFmtId="0" xfId="0" applyAlignment="1" applyFont="1">
      <alignment readingOrder="0" shrinkToFit="0" vertical="center" wrapText="1"/>
    </xf>
    <xf borderId="0" fillId="82" fontId="137" numFmtId="0" xfId="0" applyAlignment="1" applyFont="1">
      <alignment readingOrder="0" shrinkToFit="0" vertical="center" wrapText="1"/>
    </xf>
    <xf borderId="0" fillId="91" fontId="137" numFmtId="0" xfId="0" applyAlignment="1" applyFont="1">
      <alignment readingOrder="0" shrinkToFit="0" vertical="center" wrapText="1"/>
    </xf>
    <xf borderId="0" fillId="54" fontId="483" numFmtId="0" xfId="0" applyAlignment="1" applyFont="1">
      <alignment readingOrder="0" shrinkToFit="0" vertical="center" wrapText="1"/>
    </xf>
    <xf borderId="0" fillId="2" fontId="249" numFmtId="0" xfId="0" applyAlignment="1" applyFont="1">
      <alignment shrinkToFit="0" vertical="center" wrapText="1"/>
    </xf>
    <xf borderId="0" fillId="2" fontId="483" numFmtId="0" xfId="0" applyAlignment="1" applyFont="1">
      <alignment readingOrder="0" shrinkToFit="0" vertical="center" wrapText="1"/>
    </xf>
    <xf borderId="0" fillId="2" fontId="249" numFmtId="0" xfId="0" applyAlignment="1" applyFont="1">
      <alignment readingOrder="0" shrinkToFit="0" vertical="center" wrapText="1"/>
    </xf>
    <xf borderId="0" fillId="34" fontId="258" numFmtId="0" xfId="0" applyAlignment="1" applyFont="1">
      <alignment readingOrder="0" shrinkToFit="0" vertical="center" wrapText="1"/>
    </xf>
    <xf borderId="0" fillId="2" fontId="514" numFmtId="0" xfId="0" applyAlignment="1" applyFont="1">
      <alignment readingOrder="0" shrinkToFit="0" vertical="center" wrapText="1"/>
    </xf>
    <xf borderId="0" fillId="62" fontId="258" numFmtId="0" xfId="0" applyAlignment="1" applyFont="1">
      <alignment readingOrder="0" shrinkToFit="0" vertical="center" wrapText="1"/>
    </xf>
    <xf borderId="0" fillId="130" fontId="137" numFmtId="0" xfId="0" applyAlignment="1" applyFill="1" applyFont="1">
      <alignment readingOrder="0" shrinkToFit="0" vertical="center" wrapText="1"/>
    </xf>
    <xf borderId="0" fillId="131" fontId="1" numFmtId="0" xfId="0" applyAlignment="1" applyFill="1" applyFont="1">
      <alignment readingOrder="0" shrinkToFit="0" vertical="center" wrapText="1"/>
    </xf>
    <xf borderId="0" fillId="30" fontId="483" numFmtId="0" xfId="0" applyAlignment="1" applyFont="1">
      <alignment readingOrder="0" shrinkToFit="0" vertical="center" wrapText="1"/>
    </xf>
    <xf borderId="0" fillId="2" fontId="515" numFmtId="0" xfId="0" applyAlignment="1" applyFont="1">
      <alignment horizontal="left" readingOrder="0" shrinkToFit="0" vertical="center" wrapText="1"/>
    </xf>
    <xf borderId="0" fillId="30" fontId="516" numFmtId="0" xfId="0" applyAlignment="1" applyFont="1">
      <alignment readingOrder="0" shrinkToFit="0" vertical="center" wrapText="1"/>
    </xf>
    <xf borderId="0" fillId="132" fontId="483" numFmtId="0" xfId="0" applyAlignment="1" applyFill="1" applyFont="1">
      <alignment readingOrder="0" shrinkToFit="0" vertical="center" wrapText="1"/>
    </xf>
    <xf borderId="0" fillId="2" fontId="432" numFmtId="0" xfId="0" applyAlignment="1" applyFont="1">
      <alignment horizontal="center" readingOrder="0" shrinkToFit="0" vertical="center" wrapText="1"/>
    </xf>
    <xf borderId="0" fillId="36" fontId="258" numFmtId="0" xfId="0" applyAlignment="1" applyFont="1">
      <alignment readingOrder="0" shrinkToFit="0" vertical="center" wrapText="1"/>
    </xf>
    <xf borderId="0" fillId="36" fontId="53" numFmtId="0" xfId="0" applyAlignment="1" applyFont="1">
      <alignment horizontal="left" readingOrder="0" shrinkToFit="0" vertical="center" wrapText="1"/>
    </xf>
    <xf borderId="0" fillId="0" fontId="258" numFmtId="0" xfId="0" applyAlignment="1" applyFont="1">
      <alignment readingOrder="0" shrinkToFit="0" vertical="center" wrapText="1"/>
    </xf>
    <xf borderId="0" fillId="81" fontId="258" numFmtId="0" xfId="0" applyAlignment="1" applyFont="1">
      <alignment readingOrder="0" shrinkToFit="0" vertical="center" wrapText="1"/>
    </xf>
    <xf borderId="0" fillId="104" fontId="517" numFmtId="0" xfId="0" applyAlignment="1" applyFont="1">
      <alignment readingOrder="0" shrinkToFit="0" vertical="center" wrapText="1"/>
    </xf>
    <xf borderId="0" fillId="95" fontId="483" numFmtId="0" xfId="0" applyAlignment="1" applyFont="1">
      <alignment readingOrder="0" shrinkToFit="0" vertical="center" wrapText="1"/>
    </xf>
    <xf borderId="0" fillId="73" fontId="511" numFmtId="0" xfId="0" applyAlignment="1" applyFont="1">
      <alignment readingOrder="0" shrinkToFit="0" vertical="center" wrapText="1"/>
    </xf>
    <xf borderId="0" fillId="26" fontId="338" numFmtId="0" xfId="0" applyAlignment="1" applyFont="1">
      <alignment readingOrder="0" shrinkToFit="0" vertical="center" wrapText="1"/>
    </xf>
    <xf borderId="0" fillId="67" fontId="338" numFmtId="0" xfId="0" applyAlignment="1" applyFont="1">
      <alignment readingOrder="0" shrinkToFit="0" vertical="center" wrapText="1"/>
    </xf>
    <xf borderId="0" fillId="80" fontId="338" numFmtId="0" xfId="0" applyAlignment="1" applyFont="1">
      <alignment readingOrder="0" shrinkToFit="0" vertical="center" wrapText="1"/>
    </xf>
    <xf borderId="0" fillId="133" fontId="338" numFmtId="0" xfId="0" applyAlignment="1" applyFill="1" applyFont="1">
      <alignment readingOrder="0" shrinkToFit="0" vertical="center" wrapText="1"/>
    </xf>
    <xf borderId="0" fillId="133" fontId="1" numFmtId="0" xfId="0" applyAlignment="1" applyFont="1">
      <alignment readingOrder="0" shrinkToFit="0" vertical="center" wrapText="1"/>
    </xf>
    <xf borderId="0" fillId="38" fontId="338" numFmtId="0" xfId="0" applyAlignment="1" applyFont="1">
      <alignment readingOrder="0" shrinkToFit="0" vertical="center" wrapText="1"/>
    </xf>
    <xf borderId="0" fillId="96" fontId="511" numFmtId="0" xfId="0" applyAlignment="1" applyFont="1">
      <alignment readingOrder="0" shrinkToFit="0" vertical="center" wrapText="1"/>
    </xf>
    <xf borderId="0" fillId="96" fontId="483" numFmtId="0" xfId="0" applyAlignment="1" applyFont="1">
      <alignment horizontal="center" readingOrder="0" shrinkToFit="0" vertical="center" wrapText="1"/>
    </xf>
    <xf borderId="0" fillId="2" fontId="511" numFmtId="0" xfId="0" applyAlignment="1" applyFont="1">
      <alignment readingOrder="0" shrinkToFit="0" vertical="center" wrapText="1"/>
    </xf>
    <xf borderId="0" fillId="94" fontId="511" numFmtId="0" xfId="0" applyAlignment="1" applyFont="1">
      <alignment readingOrder="0" shrinkToFit="0" vertical="center" wrapText="1"/>
    </xf>
    <xf borderId="0" fillId="134" fontId="483" numFmtId="0" xfId="0" applyAlignment="1" applyFill="1" applyFont="1">
      <alignment horizontal="center" readingOrder="0" shrinkToFit="0" vertical="center" wrapText="1"/>
    </xf>
    <xf borderId="0" fillId="0" fontId="511" numFmtId="0" xfId="0" applyAlignment="1" applyFont="1">
      <alignment readingOrder="0" shrinkToFit="0" vertical="center" wrapText="1"/>
    </xf>
    <xf borderId="0" fillId="64" fontId="483" numFmtId="0" xfId="0" applyAlignment="1" applyFont="1">
      <alignment horizontal="center" readingOrder="0" shrinkToFit="0" vertical="center" wrapText="1"/>
    </xf>
    <xf borderId="0" fillId="2" fontId="483" numFmtId="0" xfId="0" applyAlignment="1" applyFont="1">
      <alignment horizontal="center" readingOrder="0" shrinkToFit="0" vertical="center" wrapText="1"/>
    </xf>
    <xf borderId="55" fillId="2" fontId="5" numFmtId="0" xfId="0" applyAlignment="1" applyBorder="1" applyFont="1">
      <alignment shrinkToFit="0" vertical="center" wrapText="1"/>
    </xf>
    <xf borderId="56" fillId="6" fontId="399" numFmtId="0" xfId="0" applyAlignment="1" applyBorder="1" applyFont="1">
      <alignment horizontal="center" readingOrder="0" shrinkToFit="0" vertical="center" wrapText="1"/>
    </xf>
    <xf borderId="56" fillId="0" fontId="1" numFmtId="0" xfId="0" applyBorder="1" applyFont="1"/>
    <xf borderId="57" fillId="0" fontId="1" numFmtId="0" xfId="0" applyBorder="1" applyFont="1"/>
    <xf borderId="0" fillId="29" fontId="338" numFmtId="0" xfId="0" applyAlignment="1" applyFont="1">
      <alignment readingOrder="0" shrinkToFit="0" vertical="center" wrapText="1"/>
    </xf>
    <xf borderId="0" fillId="135" fontId="338" numFmtId="0" xfId="0" applyAlignment="1" applyFill="1" applyFont="1">
      <alignment readingOrder="0" shrinkToFit="0" vertical="center" wrapText="1"/>
    </xf>
    <xf borderId="0" fillId="40" fontId="426" numFmtId="0" xfId="0" applyAlignment="1" applyFont="1">
      <alignment readingOrder="0" shrinkToFit="0" vertical="center" wrapText="1"/>
    </xf>
    <xf borderId="0" fillId="0" fontId="249" numFmtId="0" xfId="0" applyAlignment="1" applyFont="1">
      <alignment shrinkToFit="0" vertical="center" wrapText="1"/>
    </xf>
    <xf borderId="0" fillId="64" fontId="483" numFmtId="0" xfId="0" applyAlignment="1" applyFont="1">
      <alignment horizontal="left" readingOrder="0" shrinkToFit="0" vertical="center" wrapText="1"/>
    </xf>
    <xf borderId="0" fillId="95" fontId="426" numFmtId="0" xfId="0" applyAlignment="1" applyFont="1">
      <alignment readingOrder="0" shrinkToFit="0" vertical="center" wrapText="1"/>
    </xf>
    <xf borderId="0" fillId="73" fontId="483" numFmtId="0" xfId="0" applyAlignment="1" applyFont="1">
      <alignment readingOrder="0" shrinkToFit="0" vertical="center" wrapText="1"/>
    </xf>
    <xf borderId="0" fillId="73" fontId="426" numFmtId="0" xfId="0" applyAlignment="1" applyFont="1">
      <alignment readingOrder="0" shrinkToFit="0" vertical="center" wrapText="1"/>
    </xf>
    <xf borderId="0" fillId="95" fontId="511" numFmtId="0" xfId="0" applyAlignment="1" applyFont="1">
      <alignment readingOrder="0" shrinkToFit="0" vertical="center" wrapText="1"/>
    </xf>
    <xf borderId="0" fillId="2" fontId="355" numFmtId="0" xfId="0" applyAlignment="1" applyFont="1">
      <alignment horizontal="center" readingOrder="0" shrinkToFit="0" vertical="center" wrapText="1"/>
    </xf>
    <xf borderId="0" fillId="36" fontId="249" numFmtId="0" xfId="0" applyAlignment="1" applyFont="1">
      <alignment readingOrder="0" shrinkToFit="0" vertical="center" wrapText="1"/>
    </xf>
    <xf borderId="0" fillId="26" fontId="39" numFmtId="0" xfId="0" applyAlignment="1" applyFont="1">
      <alignment readingOrder="0" shrinkToFit="0" vertical="center" wrapText="1"/>
    </xf>
    <xf borderId="0" fillId="67" fontId="249" numFmtId="0" xfId="0" applyAlignment="1" applyFont="1">
      <alignment readingOrder="0" shrinkToFit="0" vertical="center" wrapText="1"/>
    </xf>
    <xf borderId="0" fillId="26" fontId="249" numFmtId="0" xfId="0" applyAlignment="1" applyFont="1">
      <alignment readingOrder="0" shrinkToFit="0" vertical="center" wrapText="1"/>
    </xf>
    <xf borderId="0" fillId="2" fontId="39" numFmtId="0" xfId="0" applyAlignment="1" applyFont="1">
      <alignment readingOrder="0" shrinkToFit="0" vertical="center" wrapText="1"/>
    </xf>
    <xf borderId="0" fillId="67" fontId="39" numFmtId="0" xfId="0" applyAlignment="1" applyFont="1">
      <alignment readingOrder="0" shrinkToFit="0" vertical="center" wrapText="1"/>
    </xf>
    <xf borderId="0" fillId="72" fontId="39" numFmtId="0" xfId="0" applyAlignment="1" applyFont="1">
      <alignment readingOrder="0" shrinkToFit="0" vertical="center" wrapText="1"/>
    </xf>
    <xf borderId="0" fillId="24" fontId="39" numFmtId="0" xfId="0" applyAlignment="1" applyFont="1">
      <alignment readingOrder="0" shrinkToFit="0" vertical="center" wrapText="1"/>
    </xf>
    <xf borderId="0" fillId="2" fontId="518" numFmtId="0" xfId="0" applyAlignment="1" applyFont="1">
      <alignment horizontal="center" readingOrder="0" shrinkToFit="0" vertical="center" wrapText="1"/>
    </xf>
    <xf borderId="58" fillId="6" fontId="518" numFmtId="0" xfId="0" applyAlignment="1" applyBorder="1" applyFont="1">
      <alignment horizontal="center" readingOrder="0" shrinkToFit="0" vertical="center" wrapText="1"/>
    </xf>
    <xf borderId="0" fillId="6" fontId="1" numFmtId="0" xfId="0" applyAlignment="1" applyFont="1">
      <alignment shrinkToFit="0" vertical="center" wrapText="1"/>
    </xf>
    <xf borderId="0" fillId="134" fontId="426" numFmtId="0" xfId="0" applyAlignment="1" applyFont="1">
      <alignment readingOrder="0" shrinkToFit="0" vertical="center" wrapText="1"/>
    </xf>
    <xf borderId="0" fillId="99" fontId="511" numFmtId="0" xfId="0" applyAlignment="1" applyFont="1">
      <alignment readingOrder="0" shrinkToFit="0" vertical="center" wrapText="1"/>
    </xf>
    <xf borderId="0" fillId="2" fontId="39" numFmtId="0" xfId="0" applyAlignment="1" applyFont="1">
      <alignment shrinkToFit="0" vertical="center" wrapText="1"/>
    </xf>
    <xf borderId="0" fillId="27" fontId="258" numFmtId="0" xfId="0" applyAlignment="1" applyFont="1">
      <alignment readingOrder="0" shrinkToFit="0" vertical="center" wrapText="1"/>
    </xf>
    <xf borderId="0" fillId="27" fontId="519" numFmtId="0" xfId="0" applyAlignment="1" applyFont="1">
      <alignment horizontal="left" readingOrder="0" shrinkToFit="0" vertical="center" wrapText="1"/>
    </xf>
    <xf borderId="0" fillId="27" fontId="137" numFmtId="0" xfId="0" applyAlignment="1" applyFont="1">
      <alignment readingOrder="0" shrinkToFit="0" vertical="center" wrapText="1"/>
    </xf>
    <xf borderId="0" fillId="61" fontId="511" numFmtId="0" xfId="0" applyAlignment="1" applyFont="1">
      <alignment readingOrder="0" shrinkToFit="0" vertical="center" wrapText="1"/>
    </xf>
    <xf borderId="0" fillId="61" fontId="483" numFmtId="0" xfId="0" applyAlignment="1" applyFont="1">
      <alignment readingOrder="0" shrinkToFit="0" vertical="center" wrapText="1"/>
    </xf>
    <xf borderId="0" fillId="54" fontId="426" numFmtId="0" xfId="0" applyAlignment="1" applyFont="1">
      <alignment readingOrder="0" shrinkToFit="0" vertical="center" wrapText="1"/>
    </xf>
    <xf borderId="0" fillId="13" fontId="249" numFmtId="0" xfId="0" applyAlignment="1" applyFont="1">
      <alignment readingOrder="0" shrinkToFit="0" vertical="center" wrapText="1"/>
    </xf>
    <xf borderId="0" fillId="136" fontId="249" numFmtId="0" xfId="0" applyAlignment="1" applyFill="1" applyFont="1">
      <alignment readingOrder="0" shrinkToFit="0" vertical="center" wrapText="1"/>
    </xf>
    <xf borderId="59" fillId="136" fontId="249" numFmtId="0" xfId="0" applyAlignment="1" applyBorder="1" applyFont="1">
      <alignment readingOrder="0" shrinkToFit="0" vertical="center" wrapText="1"/>
    </xf>
    <xf borderId="48" fillId="0" fontId="249" numFmtId="0" xfId="0" applyAlignment="1" applyBorder="1" applyFont="1">
      <alignment shrinkToFit="0" vertical="center" wrapText="1"/>
    </xf>
    <xf borderId="0" fillId="26" fontId="249" numFmtId="0" xfId="0" applyAlignment="1" applyFont="1">
      <alignment readingOrder="0" shrinkToFit="0" vertical="center" wrapText="1"/>
    </xf>
    <xf borderId="48" fillId="26" fontId="249" numFmtId="0" xfId="0" applyAlignment="1" applyBorder="1" applyFont="1">
      <alignment readingOrder="0" shrinkToFit="0" vertical="center" wrapText="1"/>
    </xf>
    <xf borderId="48" fillId="67" fontId="39" numFmtId="0" xfId="0" applyAlignment="1" applyBorder="1" applyFont="1">
      <alignment shrinkToFit="0" vertical="center" wrapText="1"/>
    </xf>
    <xf borderId="0" fillId="0" fontId="355" numFmtId="0" xfId="0" applyAlignment="1" applyFont="1">
      <alignment shrinkToFit="0" vertical="center" wrapText="1"/>
    </xf>
    <xf borderId="48" fillId="2" fontId="249" numFmtId="0" xfId="0" applyAlignment="1" applyBorder="1" applyFont="1">
      <alignment readingOrder="0" shrinkToFit="0" vertical="center" wrapText="1"/>
    </xf>
    <xf borderId="48" fillId="36" fontId="249" numFmtId="0" xfId="0" applyAlignment="1" applyBorder="1" applyFont="1">
      <alignment readingOrder="0" shrinkToFit="0" vertical="center" wrapText="1"/>
    </xf>
    <xf borderId="48" fillId="81" fontId="249" numFmtId="0" xfId="0" applyAlignment="1" applyBorder="1" applyFont="1">
      <alignment readingOrder="0" shrinkToFit="0" vertical="center" wrapText="1"/>
    </xf>
    <xf borderId="48" fillId="13" fontId="249" numFmtId="0" xfId="0" applyAlignment="1" applyBorder="1" applyFont="1">
      <alignment readingOrder="0" shrinkToFit="0" vertical="center" wrapText="1"/>
    </xf>
    <xf borderId="48" fillId="60" fontId="249" numFmtId="0" xfId="0" applyAlignment="1" applyBorder="1" applyFont="1">
      <alignment readingOrder="0" shrinkToFit="0" vertical="center" wrapText="1"/>
    </xf>
    <xf borderId="0" fillId="13" fontId="9" numFmtId="0" xfId="0" applyAlignment="1" applyFont="1">
      <alignment horizontal="left" readingOrder="0" shrinkToFit="0" vertical="center" wrapText="1"/>
    </xf>
    <xf borderId="0" fillId="91" fontId="249" numFmtId="0" xfId="0" applyAlignment="1" applyFont="1">
      <alignment readingOrder="0" shrinkToFit="0" vertical="center" wrapText="1"/>
    </xf>
    <xf borderId="0" fillId="91" fontId="249" numFmtId="0" xfId="0" applyAlignment="1" applyFont="1">
      <alignment readingOrder="0" shrinkToFit="0" vertical="center" wrapText="1"/>
    </xf>
    <xf borderId="0" fillId="137" fontId="249" numFmtId="0" xfId="0" applyAlignment="1" applyFill="1" applyFont="1">
      <alignment readingOrder="0" shrinkToFit="0" vertical="center" wrapText="1"/>
    </xf>
    <xf borderId="58" fillId="84" fontId="518" numFmtId="0" xfId="0" applyAlignment="1" applyBorder="1" applyFont="1">
      <alignment horizontal="center" readingOrder="0" shrinkToFit="0" vertical="center" wrapText="1"/>
    </xf>
    <xf borderId="0" fillId="2" fontId="513" numFmtId="0" xfId="0" applyAlignment="1" applyFont="1">
      <alignment horizontal="center" readingOrder="0" shrinkToFit="0" vertical="center" wrapText="1"/>
    </xf>
    <xf borderId="0" fillId="2" fontId="258" numFmtId="0" xfId="0" applyAlignment="1" applyFont="1">
      <alignment shrinkToFit="0" vertical="center" wrapText="1"/>
    </xf>
    <xf borderId="0" fillId="2" fontId="360" numFmtId="0" xfId="0" applyAlignment="1" applyFont="1">
      <alignment shrinkToFit="0" vertical="center" wrapText="1"/>
    </xf>
    <xf borderId="0" fillId="118" fontId="338" numFmtId="0" xfId="0" applyAlignment="1" applyFont="1">
      <alignment readingOrder="0" shrinkToFit="0" vertical="center" wrapText="1"/>
    </xf>
    <xf borderId="48" fillId="118" fontId="258" numFmtId="0" xfId="0" applyAlignment="1" applyBorder="1" applyFont="1">
      <alignment shrinkToFit="0" vertical="center" wrapText="1"/>
    </xf>
    <xf borderId="0" fillId="0" fontId="360" numFmtId="0" xfId="0" applyAlignment="1" applyFont="1">
      <alignment shrinkToFit="0" vertical="center" wrapText="1"/>
    </xf>
    <xf borderId="48" fillId="138" fontId="258" numFmtId="0" xfId="0" applyAlignment="1" applyBorder="1" applyFill="1" applyFont="1">
      <alignment shrinkToFit="0" vertical="center" wrapText="1"/>
    </xf>
    <xf borderId="48" fillId="138" fontId="258" numFmtId="0" xfId="0" applyAlignment="1" applyBorder="1" applyFont="1">
      <alignment readingOrder="0" shrinkToFit="0" vertical="center" wrapText="1"/>
    </xf>
    <xf borderId="48" fillId="91" fontId="249" numFmtId="0" xfId="0" applyAlignment="1" applyBorder="1" applyFont="1">
      <alignment readingOrder="0" shrinkToFit="0" vertical="center" wrapText="1"/>
    </xf>
    <xf borderId="0" fillId="82" fontId="1" numFmtId="0" xfId="0" applyAlignment="1" applyFont="1">
      <alignment readingOrder="0" shrinkToFit="0" vertical="center" wrapText="1"/>
    </xf>
    <xf borderId="0" fillId="2" fontId="520" numFmtId="0" xfId="0" applyAlignment="1" applyFont="1">
      <alignment horizontal="center" readingOrder="0" shrinkToFit="0" vertical="center" wrapText="1"/>
    </xf>
    <xf borderId="58" fillId="6" fontId="520" numFmtId="0" xfId="0" applyAlignment="1" applyBorder="1" applyFont="1">
      <alignment horizontal="center" readingOrder="0" shrinkToFit="0" vertical="center" wrapText="1"/>
    </xf>
    <xf borderId="0" fillId="2" fontId="355" numFmtId="0" xfId="0" applyAlignment="1" applyFont="1">
      <alignment horizontal="center" shrinkToFit="0" vertical="center" wrapText="1"/>
    </xf>
    <xf borderId="0" fillId="27" fontId="39" numFmtId="0" xfId="0" applyAlignment="1" applyFont="1">
      <alignment shrinkToFit="0" vertical="center" wrapText="1"/>
    </xf>
    <xf borderId="59" fillId="27" fontId="39" numFmtId="0" xfId="0" applyAlignment="1" applyBorder="1" applyFont="1">
      <alignment shrinkToFit="0" vertical="center" wrapText="1"/>
    </xf>
    <xf borderId="0" fillId="27" fontId="1" numFmtId="0" xfId="0" applyAlignment="1" applyFont="1">
      <alignment readingOrder="0" shrinkToFit="0" vertical="center" wrapText="1"/>
    </xf>
    <xf borderId="48" fillId="29" fontId="39" numFmtId="0" xfId="0" applyAlignment="1" applyBorder="1" applyFont="1">
      <alignment shrinkToFit="0" vertical="center" wrapText="1"/>
    </xf>
    <xf borderId="0" fillId="27" fontId="338" numFmtId="0" xfId="0" applyAlignment="1" applyFont="1">
      <alignment readingOrder="0" shrinkToFit="0" vertical="center" wrapText="1"/>
    </xf>
    <xf borderId="0" fillId="119" fontId="249" numFmtId="0" xfId="0" applyAlignment="1" applyFont="1">
      <alignment readingOrder="0" shrinkToFit="0" vertical="center" wrapText="1"/>
    </xf>
    <xf borderId="48" fillId="119" fontId="39" numFmtId="0" xfId="0" applyAlignment="1" applyBorder="1" applyFont="1">
      <alignment shrinkToFit="0" vertical="center" wrapText="1"/>
    </xf>
    <xf borderId="48" fillId="139" fontId="39" numFmtId="0" xfId="0" applyAlignment="1" applyBorder="1" applyFill="1" applyFont="1">
      <alignment shrinkToFit="0" vertical="center" wrapText="1"/>
    </xf>
    <xf borderId="0" fillId="23" fontId="249" numFmtId="0" xfId="0" applyAlignment="1" applyFont="1">
      <alignment readingOrder="0" shrinkToFit="0" vertical="center" wrapText="1"/>
    </xf>
    <xf borderId="48" fillId="23" fontId="39" numFmtId="0" xfId="0" applyAlignment="1" applyBorder="1" applyFont="1">
      <alignment shrinkToFit="0" vertical="center" wrapText="1"/>
    </xf>
    <xf borderId="48" fillId="84" fontId="39" numFmtId="0" xfId="0" applyAlignment="1" applyBorder="1" applyFont="1">
      <alignment shrinkToFit="0" vertical="center" wrapText="1"/>
    </xf>
    <xf borderId="0" fillId="0" fontId="360" numFmtId="0" xfId="0" applyAlignment="1" applyFont="1">
      <alignment readingOrder="0" shrinkToFit="0" vertical="center" wrapText="1"/>
    </xf>
    <xf borderId="48" fillId="84" fontId="39" numFmtId="0" xfId="0" applyAlignment="1" applyBorder="1" applyFont="1">
      <alignment readingOrder="0" shrinkToFit="0" vertical="center" wrapText="1"/>
    </xf>
    <xf borderId="48" fillId="23" fontId="39" numFmtId="0" xfId="0" applyAlignment="1" applyBorder="1" applyFont="1">
      <alignment readingOrder="0" shrinkToFit="0" vertical="center" wrapText="1"/>
    </xf>
    <xf borderId="0" fillId="60" fontId="360" numFmtId="0" xfId="0" applyAlignment="1" applyFont="1">
      <alignment horizontal="left" readingOrder="0" shrinkToFit="0" vertical="center" wrapText="1"/>
    </xf>
    <xf borderId="0" fillId="23" fontId="1" numFmtId="0" xfId="0" applyAlignment="1" applyFont="1">
      <alignment readingOrder="0" shrinkToFit="0" vertical="center" wrapText="1"/>
    </xf>
    <xf borderId="0" fillId="60" fontId="1" numFmtId="0" xfId="0" applyAlignment="1" applyFont="1">
      <alignment readingOrder="0" shrinkToFit="0" vertical="center" wrapText="1"/>
    </xf>
    <xf borderId="48" fillId="60" fontId="39" numFmtId="0" xfId="0" applyAlignment="1" applyBorder="1" applyFont="1">
      <alignment readingOrder="0" shrinkToFit="0" vertical="center" wrapText="1"/>
    </xf>
    <xf borderId="0" fillId="23" fontId="1" numFmtId="0" xfId="0" applyAlignment="1" applyFont="1">
      <alignment readingOrder="0" shrinkToFit="0" vertical="center" wrapText="1"/>
    </xf>
    <xf borderId="0" fillId="2" fontId="360" numFmtId="0" xfId="0" applyAlignment="1" applyFont="1">
      <alignment horizontal="center" shrinkToFit="0" vertical="center" wrapText="1"/>
    </xf>
    <xf borderId="0" fillId="72" fontId="249" numFmtId="0" xfId="0" applyAlignment="1" applyFont="1">
      <alignment readingOrder="0" shrinkToFit="0" vertical="center" wrapText="1"/>
    </xf>
    <xf borderId="48" fillId="72" fontId="39" numFmtId="0" xfId="0" applyAlignment="1" applyBorder="1" applyFont="1">
      <alignment shrinkToFit="0" vertical="center" wrapText="1"/>
    </xf>
    <xf borderId="48" fillId="66" fontId="39" numFmtId="0" xfId="0" applyAlignment="1" applyBorder="1" applyFont="1">
      <alignment shrinkToFit="0" vertical="center" wrapText="1"/>
    </xf>
    <xf borderId="48" fillId="0" fontId="1" numFmtId="0" xfId="0" applyAlignment="1" applyBorder="1" applyFont="1">
      <alignment shrinkToFit="0" vertical="center" wrapText="1"/>
    </xf>
    <xf borderId="0" fillId="6" fontId="220" numFmtId="0" xfId="0" applyAlignment="1" applyFont="1">
      <alignment horizontal="center" readingOrder="0" vertical="center"/>
    </xf>
    <xf borderId="0" fillId="6" fontId="200" numFmtId="0" xfId="0" applyAlignment="1" applyFont="1">
      <alignment vertical="center"/>
    </xf>
    <xf borderId="0" fillId="6" fontId="521" numFmtId="0" xfId="0" applyAlignment="1" applyFont="1">
      <alignment readingOrder="0" shrinkToFit="0" vertical="center" wrapText="0"/>
    </xf>
    <xf borderId="0" fillId="6" fontId="200" numFmtId="0" xfId="0" applyAlignment="1" applyFont="1">
      <alignment vertical="center"/>
    </xf>
    <xf borderId="0" fillId="6" fontId="200" numFmtId="0" xfId="0" applyAlignment="1" applyFont="1">
      <alignment horizontal="center" vertical="center"/>
    </xf>
    <xf borderId="0" fillId="6" fontId="200" numFmtId="181" xfId="0" applyAlignment="1" applyFont="1" applyNumberFormat="1">
      <alignment horizontal="center" vertical="center"/>
    </xf>
    <xf borderId="0" fillId="6" fontId="339" numFmtId="0" xfId="0" applyAlignment="1" applyFont="1">
      <alignment horizontal="center" readingOrder="0" shrinkToFit="0" vertical="center" wrapText="1"/>
    </xf>
    <xf borderId="0" fillId="6" fontId="339" numFmtId="0" xfId="0" applyAlignment="1" applyFont="1">
      <alignment horizontal="center" shrinkToFit="0" vertical="center" wrapText="1"/>
    </xf>
    <xf borderId="0" fillId="6" fontId="339" numFmtId="0" xfId="0" applyAlignment="1" applyFont="1">
      <alignment horizontal="left" shrinkToFit="0" vertical="center" wrapText="1"/>
    </xf>
    <xf borderId="0" fillId="13" fontId="220" numFmtId="0" xfId="0" applyAlignment="1" applyFont="1">
      <alignment horizontal="center" readingOrder="0" vertical="center"/>
    </xf>
    <xf borderId="0" fillId="13" fontId="6" numFmtId="49" xfId="0" applyAlignment="1" applyFont="1" applyNumberFormat="1">
      <alignment readingOrder="0" vertical="center"/>
    </xf>
    <xf borderId="50" fillId="29" fontId="339" numFmtId="0" xfId="0" applyAlignment="1" applyBorder="1" applyFont="1">
      <alignment horizontal="center" shrinkToFit="0" vertical="center" wrapText="1"/>
    </xf>
    <xf borderId="0" fillId="29" fontId="339" numFmtId="181" xfId="0" applyAlignment="1" applyFont="1" applyNumberFormat="1">
      <alignment horizontal="center" shrinkToFit="0" vertical="center" wrapText="1"/>
    </xf>
    <xf borderId="0" fillId="0" fontId="200" numFmtId="181" xfId="0" applyAlignment="1" applyFont="1" applyNumberFormat="1">
      <alignment horizontal="center" readingOrder="0" vertical="center"/>
    </xf>
    <xf borderId="0" fillId="0" fontId="200" numFmtId="164" xfId="0" applyAlignment="1" applyFont="1" applyNumberFormat="1">
      <alignment horizontal="center" readingOrder="0" vertical="center"/>
    </xf>
    <xf borderId="0" fillId="0" fontId="200" numFmtId="0" xfId="0" applyAlignment="1" applyFont="1">
      <alignment horizontal="right" readingOrder="0" vertical="center"/>
    </xf>
    <xf borderId="0" fillId="0" fontId="200" numFmtId="166" xfId="0" applyAlignment="1" applyFont="1" applyNumberFormat="1">
      <alignment horizontal="center" readingOrder="0" vertical="center"/>
    </xf>
    <xf borderId="0" fillId="0" fontId="200" numFmtId="0" xfId="0" applyAlignment="1" applyFont="1">
      <alignment horizontal="right" vertical="center"/>
    </xf>
    <xf borderId="0" fillId="0" fontId="200" numFmtId="0" xfId="0" applyAlignment="1" applyFont="1">
      <alignment horizontal="left" readingOrder="0" shrinkToFit="0" vertical="center" wrapText="0"/>
    </xf>
    <xf borderId="0" fillId="0" fontId="200" numFmtId="0" xfId="0" applyAlignment="1" applyFont="1">
      <alignment vertical="center"/>
    </xf>
    <xf borderId="0" fillId="0" fontId="200" numFmtId="0" xfId="0" applyAlignment="1" applyFont="1">
      <alignment horizontal="left" vertical="center"/>
    </xf>
    <xf borderId="0" fillId="140" fontId="200" numFmtId="181" xfId="0" applyAlignment="1" applyFill="1" applyFont="1" applyNumberFormat="1">
      <alignment horizontal="center" vertical="center"/>
    </xf>
    <xf borderId="0" fillId="0" fontId="200" numFmtId="0" xfId="0" applyAlignment="1" applyFont="1">
      <alignment vertical="center"/>
    </xf>
    <xf borderId="0" fillId="0" fontId="200" numFmtId="0" xfId="0" applyAlignment="1" applyFont="1">
      <alignment horizontal="center" readingOrder="0" vertical="center"/>
    </xf>
    <xf borderId="0" fillId="74" fontId="200" numFmtId="0" xfId="0" applyAlignment="1" applyFont="1">
      <alignment horizontal="center" readingOrder="0" vertical="center"/>
    </xf>
    <xf borderId="0" fillId="0" fontId="200" numFmtId="166" xfId="0" applyAlignment="1" applyFont="1" applyNumberFormat="1">
      <alignment horizontal="center" readingOrder="0" vertical="center"/>
    </xf>
    <xf borderId="0" fillId="0" fontId="5" numFmtId="0" xfId="0" applyAlignment="1" applyFont="1">
      <alignment horizontal="center" readingOrder="0" vertical="center"/>
    </xf>
    <xf borderId="0" fillId="0" fontId="200" numFmtId="0" xfId="0" applyAlignment="1" applyFont="1">
      <alignment horizontal="right" readingOrder="0" vertical="center"/>
    </xf>
    <xf borderId="0" fillId="0" fontId="200" numFmtId="0" xfId="0" applyAlignment="1" applyFont="1">
      <alignment horizontal="right" vertical="center"/>
    </xf>
    <xf borderId="0" fillId="0" fontId="5" numFmtId="0" xfId="0" applyAlignment="1" applyFont="1">
      <alignment horizontal="left" vertical="center"/>
    </xf>
    <xf borderId="0" fillId="0" fontId="1" numFmtId="0" xfId="0" applyAlignment="1" applyFont="1">
      <alignment readingOrder="0"/>
    </xf>
    <xf borderId="0" fillId="36" fontId="220" numFmtId="4" xfId="0" applyAlignment="1" applyFont="1" applyNumberFormat="1">
      <alignment horizontal="center" vertical="center"/>
    </xf>
    <xf borderId="0" fillId="141" fontId="200" numFmtId="181" xfId="0" applyAlignment="1" applyFill="1" applyFont="1" applyNumberFormat="1">
      <alignment horizontal="center" vertical="center"/>
    </xf>
    <xf borderId="0" fillId="0" fontId="5" numFmtId="0" xfId="0" applyAlignment="1" applyFont="1">
      <alignment readingOrder="0" vertical="center"/>
    </xf>
    <xf borderId="0" fillId="2" fontId="200" numFmtId="0" xfId="0" applyAlignment="1" applyFont="1">
      <alignment horizontal="center" vertical="center"/>
    </xf>
    <xf borderId="0" fillId="0" fontId="200" numFmtId="164" xfId="0" applyAlignment="1" applyFont="1" applyNumberFormat="1">
      <alignment horizontal="center" readingOrder="0" vertical="center"/>
    </xf>
    <xf borderId="0" fillId="0" fontId="5" numFmtId="0" xfId="0" applyAlignment="1" applyFont="1">
      <alignment horizontal="center" vertical="center"/>
    </xf>
    <xf borderId="0" fillId="0" fontId="5" numFmtId="0" xfId="0" applyAlignment="1" applyFont="1">
      <alignment horizontal="center" readingOrder="0" vertical="center"/>
    </xf>
    <xf borderId="0" fillId="0" fontId="200" numFmtId="167" xfId="0" applyAlignment="1" applyFont="1" applyNumberFormat="1">
      <alignment horizontal="center" readingOrder="0" vertical="center"/>
    </xf>
    <xf borderId="0" fillId="12" fontId="522" numFmtId="0" xfId="0" applyAlignment="1" applyFont="1">
      <alignment horizontal="left" readingOrder="0" vertical="center"/>
    </xf>
    <xf borderId="0" fillId="36" fontId="220" numFmtId="10" xfId="0" applyAlignment="1" applyFont="1" applyNumberFormat="1">
      <alignment horizontal="center" vertical="center"/>
    </xf>
    <xf borderId="0" fillId="2" fontId="200" numFmtId="0" xfId="0" applyAlignment="1" applyFont="1">
      <alignment horizontal="center" readingOrder="0" vertical="center"/>
    </xf>
    <xf borderId="0" fillId="2" fontId="523" numFmtId="0" xfId="0" applyAlignment="1" applyFont="1">
      <alignment horizontal="left" readingOrder="0" vertical="center"/>
    </xf>
    <xf borderId="0" fillId="0" fontId="200" numFmtId="0" xfId="0" applyAlignment="1" applyFont="1">
      <alignment horizontal="right" vertical="center"/>
    </xf>
    <xf borderId="0" fillId="12" fontId="200" numFmtId="10" xfId="0" applyAlignment="1" applyFont="1" applyNumberFormat="1">
      <alignment horizontal="center" vertical="center"/>
    </xf>
    <xf borderId="0" fillId="36" fontId="340" numFmtId="10" xfId="0" applyAlignment="1" applyFont="1" applyNumberFormat="1">
      <alignment horizontal="center" vertical="center"/>
    </xf>
    <xf borderId="0" fillId="2" fontId="200" numFmtId="0" xfId="0" applyAlignment="1" applyFont="1">
      <alignment vertical="center"/>
    </xf>
    <xf borderId="0" fillId="142" fontId="200" numFmtId="0" xfId="0" applyAlignment="1" applyFill="1" applyFont="1">
      <alignment horizontal="center" vertical="center"/>
    </xf>
    <xf borderId="0" fillId="2" fontId="200" numFmtId="0" xfId="0" applyAlignment="1" applyFont="1">
      <alignment horizontal="center" vertical="center"/>
    </xf>
    <xf borderId="0" fillId="143" fontId="200" numFmtId="0" xfId="0" applyAlignment="1" applyFill="1" applyFont="1">
      <alignment horizontal="center" readingOrder="0" vertical="center"/>
    </xf>
    <xf borderId="0" fillId="19" fontId="200" numFmtId="0" xfId="0" applyAlignment="1" applyFont="1">
      <alignment horizontal="center" vertical="center"/>
    </xf>
    <xf borderId="0" fillId="144" fontId="200" numFmtId="0" xfId="0" applyAlignment="1" applyFill="1" applyFont="1">
      <alignment horizontal="center" vertical="center"/>
    </xf>
    <xf borderId="0" fillId="2" fontId="200" numFmtId="0" xfId="0" applyAlignment="1" applyFont="1">
      <alignment horizontal="center" readingOrder="0" vertical="center"/>
    </xf>
    <xf borderId="0" fillId="2" fontId="200" numFmtId="0" xfId="0" applyAlignment="1" applyFont="1">
      <alignment horizontal="right" vertical="center"/>
    </xf>
    <xf borderId="0" fillId="52" fontId="200" numFmtId="0" xfId="0" applyAlignment="1" applyFont="1">
      <alignment horizontal="center" vertical="center"/>
    </xf>
    <xf borderId="0" fillId="29" fontId="200" numFmtId="0" xfId="0" applyAlignment="1" applyFont="1">
      <alignment horizontal="center" vertical="center"/>
    </xf>
    <xf borderId="0" fillId="0" fontId="200" numFmtId="0" xfId="0" applyAlignment="1" applyFont="1">
      <alignment horizontal="left" readingOrder="0" vertical="center"/>
    </xf>
    <xf borderId="0" fillId="12" fontId="200" numFmtId="0" xfId="0" applyAlignment="1" applyFont="1">
      <alignment horizontal="center" vertical="center"/>
    </xf>
    <xf borderId="0" fillId="0" fontId="200" numFmtId="181" xfId="0" applyAlignment="1" applyFont="1" applyNumberFormat="1">
      <alignment horizontal="center" vertical="center"/>
    </xf>
    <xf borderId="0" fillId="12" fontId="200" numFmtId="0" xfId="0" applyAlignment="1" applyFont="1">
      <alignment readingOrder="0" vertical="center"/>
    </xf>
    <xf borderId="0" fillId="12" fontId="200" numFmtId="0" xfId="0" applyAlignment="1" applyFont="1">
      <alignment horizontal="center" readingOrder="0" vertical="center"/>
    </xf>
    <xf borderId="0" fillId="12" fontId="200" numFmtId="166" xfId="0" applyAlignment="1" applyFont="1" applyNumberFormat="1">
      <alignment horizontal="center" readingOrder="0" vertical="center"/>
    </xf>
    <xf borderId="0" fillId="12" fontId="339" numFmtId="0" xfId="0" applyAlignment="1" applyFont="1">
      <alignment horizontal="center" readingOrder="0" shrinkToFit="0" vertical="center" wrapText="1"/>
    </xf>
    <xf borderId="0" fillId="12" fontId="200" numFmtId="0" xfId="0" applyAlignment="1" applyFont="1">
      <alignment vertical="center"/>
    </xf>
    <xf borderId="0" fillId="12" fontId="200" numFmtId="0" xfId="0" applyAlignment="1" applyFont="1">
      <alignment vertical="center"/>
    </xf>
    <xf borderId="0" fillId="12" fontId="220" numFmtId="0" xfId="0" applyAlignment="1" applyFont="1">
      <alignment horizontal="center" readingOrder="0" shrinkToFit="0" vertical="center" wrapText="1"/>
    </xf>
    <xf borderId="0" fillId="12" fontId="339" numFmtId="0" xfId="0" applyAlignment="1" applyFont="1">
      <alignment horizontal="center" shrinkToFit="0" vertical="center" wrapText="1"/>
    </xf>
    <xf borderId="0" fillId="12" fontId="339" numFmtId="0" xfId="0" applyAlignment="1" applyFont="1">
      <alignment horizontal="left" shrinkToFit="0" vertical="center" wrapText="1"/>
    </xf>
    <xf borderId="0" fillId="12" fontId="200" numFmtId="0" xfId="0" applyAlignment="1" applyFont="1">
      <alignment horizontal="left" vertical="center"/>
    </xf>
    <xf borderId="39" fillId="0" fontId="200" numFmtId="0" xfId="0" applyAlignment="1" applyBorder="1" applyFont="1">
      <alignment readingOrder="0" vertical="center"/>
    </xf>
    <xf borderId="60" fillId="0" fontId="200" numFmtId="0" xfId="0" applyAlignment="1" applyBorder="1" applyFont="1">
      <alignment horizontal="center" readingOrder="0" vertical="center"/>
    </xf>
    <xf borderId="39" fillId="0" fontId="200" numFmtId="0" xfId="0" applyAlignment="1" applyBorder="1" applyFont="1">
      <alignment horizontal="center" readingOrder="0" vertical="center"/>
    </xf>
    <xf borderId="33" fillId="0" fontId="200" numFmtId="0" xfId="0" applyAlignment="1" applyBorder="1" applyFont="1">
      <alignment horizontal="center" readingOrder="0" vertical="center"/>
    </xf>
    <xf borderId="0" fillId="145" fontId="200" numFmtId="181" xfId="0" applyAlignment="1" applyFill="1" applyFont="1" applyNumberFormat="1">
      <alignment horizontal="center" vertical="center"/>
    </xf>
    <xf borderId="33" fillId="0" fontId="200" numFmtId="0" xfId="0" applyAlignment="1" applyBorder="1" applyFont="1">
      <alignment horizontal="right" readingOrder="0" vertical="center"/>
    </xf>
    <xf borderId="0" fillId="0" fontId="1" numFmtId="10" xfId="0" applyAlignment="1" applyFont="1" applyNumberFormat="1">
      <alignment horizontal="center" vertical="center"/>
    </xf>
    <xf borderId="50" fillId="6" fontId="524" numFmtId="0" xfId="0" applyAlignment="1" applyBorder="1" applyFont="1">
      <alignment readingOrder="0" shrinkToFit="0" vertical="bottom" wrapText="0"/>
    </xf>
    <xf borderId="0" fillId="6" fontId="200" numFmtId="0" xfId="0" applyFont="1"/>
    <xf borderId="0" fillId="6" fontId="200" numFmtId="0" xfId="0" applyAlignment="1" applyFont="1">
      <alignment shrinkToFit="0" wrapText="1"/>
    </xf>
    <xf borderId="0" fillId="6" fontId="200" numFmtId="0" xfId="0" applyFont="1"/>
    <xf borderId="0" fillId="6" fontId="280" numFmtId="0" xfId="0" applyAlignment="1" applyFont="1">
      <alignment horizontal="center" readingOrder="0" shrinkToFit="0" vertical="bottom" wrapText="1"/>
    </xf>
    <xf borderId="0" fillId="30" fontId="525" numFmtId="0" xfId="0" applyAlignment="1" applyFont="1">
      <alignment horizontal="center" vertical="center"/>
    </xf>
    <xf borderId="0" fillId="13" fontId="200" numFmtId="0" xfId="0" applyFont="1"/>
    <xf borderId="0" fillId="13" fontId="200" numFmtId="0" xfId="0" applyFont="1"/>
    <xf borderId="0" fillId="13" fontId="280" numFmtId="0" xfId="0" applyAlignment="1" applyFont="1">
      <alignment horizontal="center" readingOrder="0" shrinkToFit="0" vertical="bottom" wrapText="1"/>
    </xf>
    <xf borderId="0" fillId="0" fontId="191" numFmtId="0" xfId="0" applyFont="1"/>
    <xf borderId="0" fillId="0" fontId="191" numFmtId="0" xfId="0" applyAlignment="1" applyFont="1">
      <alignment shrinkToFit="0" wrapText="1"/>
    </xf>
    <xf borderId="0" fillId="0" fontId="191" numFmtId="176" xfId="0" applyAlignment="1" applyFont="1" applyNumberFormat="1">
      <alignment horizontal="center"/>
    </xf>
    <xf borderId="0" fillId="0" fontId="191" numFmtId="176" xfId="0" applyFont="1" applyNumberFormat="1"/>
    <xf borderId="20" fillId="0" fontId="265" numFmtId="0" xfId="0" applyAlignment="1" applyBorder="1" applyFont="1">
      <alignment horizontal="center" shrinkToFit="0" vertical="bottom" wrapText="1"/>
    </xf>
    <xf borderId="0" fillId="0" fontId="265" numFmtId="0" xfId="0" applyAlignment="1" applyFont="1">
      <alignment horizontal="center" shrinkToFit="0" vertical="bottom" wrapText="1"/>
    </xf>
    <xf borderId="0" fillId="0" fontId="285" numFmtId="0" xfId="0" applyAlignment="1" applyFont="1">
      <alignment horizontal="center" readingOrder="0" shrinkToFit="0" vertical="bottom" wrapText="1"/>
    </xf>
    <xf borderId="20" fillId="0" fontId="285" numFmtId="0" xfId="0" applyAlignment="1" applyBorder="1" applyFont="1">
      <alignment horizontal="center" readingOrder="0" shrinkToFit="0" vertical="bottom" wrapText="1"/>
    </xf>
    <xf borderId="0" fillId="0" fontId="191" numFmtId="176" xfId="0" applyAlignment="1" applyFont="1" applyNumberFormat="1">
      <alignment horizontal="center" shrinkToFit="0" vertical="center" wrapText="1"/>
    </xf>
    <xf borderId="0" fillId="2" fontId="191" numFmtId="0" xfId="0" applyAlignment="1" applyFont="1">
      <alignment horizontal="left" shrinkToFit="0" vertical="bottom" wrapText="1"/>
    </xf>
    <xf borderId="0" fillId="0" fontId="200" numFmtId="0" xfId="0" applyAlignment="1" applyFont="1">
      <alignment shrinkToFit="0" wrapText="1"/>
    </xf>
    <xf borderId="0" fillId="0" fontId="200" numFmtId="176" xfId="0" applyAlignment="1" applyFont="1" applyNumberFormat="1">
      <alignment horizontal="center"/>
    </xf>
    <xf borderId="0" fillId="0" fontId="200" numFmtId="176" xfId="0" applyFont="1" applyNumberFormat="1"/>
    <xf borderId="20" fillId="0" fontId="200" numFmtId="0" xfId="0" applyAlignment="1" applyBorder="1" applyFont="1">
      <alignment shrinkToFit="0" wrapText="1"/>
    </xf>
    <xf borderId="20" fillId="0" fontId="200" numFmtId="0" xfId="0" applyBorder="1" applyFont="1"/>
    <xf borderId="0" fillId="4" fontId="200" numFmtId="0" xfId="0" applyAlignment="1" applyFont="1">
      <alignment horizontal="left" shrinkToFit="0" vertical="bottom" wrapText="1"/>
    </xf>
    <xf borderId="0" fillId="0" fontId="200" numFmtId="0" xfId="0" applyAlignment="1" applyFont="1">
      <alignment readingOrder="0"/>
    </xf>
    <xf borderId="0" fillId="0" fontId="200" numFmtId="0" xfId="0" applyAlignment="1" applyFont="1">
      <alignment readingOrder="0" shrinkToFit="0" wrapText="1"/>
    </xf>
    <xf borderId="0" fillId="0" fontId="200" numFmtId="176" xfId="0" applyAlignment="1" applyFont="1" applyNumberFormat="1">
      <alignment horizontal="center" readingOrder="0"/>
    </xf>
    <xf borderId="0" fillId="0" fontId="200" numFmtId="176" xfId="0" applyAlignment="1" applyFont="1" applyNumberFormat="1">
      <alignment readingOrder="0"/>
    </xf>
    <xf borderId="0" fillId="0" fontId="200" numFmtId="166" xfId="0" applyAlignment="1" applyFont="1" applyNumberFormat="1">
      <alignment readingOrder="0"/>
    </xf>
    <xf borderId="0" fillId="2" fontId="191" numFmtId="0" xfId="0" applyAlignment="1" applyFont="1">
      <alignment horizontal="left" readingOrder="0" shrinkToFit="0" vertical="bottom" wrapText="1"/>
    </xf>
    <xf borderId="0" fillId="0" fontId="200" numFmtId="167" xfId="0" applyAlignment="1" applyFont="1" applyNumberFormat="1">
      <alignment readingOrder="0"/>
    </xf>
    <xf borderId="0" fillId="4" fontId="200" numFmtId="0" xfId="0" applyAlignment="1" applyFont="1">
      <alignment horizontal="left" readingOrder="0" shrinkToFit="0" vertical="bottom" wrapText="1"/>
    </xf>
    <xf borderId="0" fillId="0" fontId="200" numFmtId="164" xfId="0" applyAlignment="1" applyFont="1" applyNumberFormat="1">
      <alignment readingOrder="0"/>
    </xf>
    <xf borderId="0" fillId="2" fontId="200" numFmtId="167" xfId="0" applyAlignment="1" applyFont="1" applyNumberFormat="1">
      <alignment readingOrder="0"/>
    </xf>
    <xf borderId="20" fillId="0" fontId="200" numFmtId="167" xfId="0" applyAlignment="1" applyBorder="1" applyFont="1" applyNumberFormat="1">
      <alignment readingOrder="0"/>
    </xf>
    <xf borderId="0" fillId="4" fontId="200" numFmtId="166" xfId="0" applyAlignment="1" applyFont="1" applyNumberFormat="1">
      <alignment horizontal="right" shrinkToFit="0" vertical="bottom" wrapText="1"/>
    </xf>
    <xf borderId="20" fillId="4" fontId="200" numFmtId="166" xfId="0" applyAlignment="1" applyBorder="1" applyFont="1" applyNumberFormat="1">
      <alignment horizontal="right" shrinkToFit="0" vertical="bottom" wrapText="1"/>
    </xf>
    <xf borderId="20" fillId="0" fontId="200" numFmtId="0" xfId="0" applyAlignment="1" applyBorder="1" applyFont="1">
      <alignment readingOrder="0"/>
    </xf>
    <xf borderId="0" fillId="33" fontId="203" numFmtId="0" xfId="0" applyAlignment="1" applyFont="1">
      <alignment horizontal="left" shrinkToFit="0" vertical="bottom" wrapText="1"/>
    </xf>
    <xf borderId="0" fillId="0" fontId="200" numFmtId="167" xfId="0" applyAlignment="1" applyFont="1" applyNumberFormat="1">
      <alignment horizontal="center" readingOrder="0"/>
    </xf>
    <xf borderId="20" fillId="0" fontId="200" numFmtId="0" xfId="0" applyAlignment="1" applyBorder="1" applyFont="1">
      <alignment readingOrder="0" shrinkToFit="0" wrapText="1"/>
    </xf>
    <xf borderId="0" fillId="4" fontId="200" numFmtId="167" xfId="0" applyAlignment="1" applyFont="1" applyNumberFormat="1">
      <alignment readingOrder="0" shrinkToFit="0" wrapText="1"/>
    </xf>
    <xf borderId="0" fillId="0" fontId="200" numFmtId="167" xfId="0" applyAlignment="1" applyFont="1" applyNumberFormat="1">
      <alignment horizontal="center" readingOrder="0" shrinkToFit="0" wrapText="1"/>
    </xf>
    <xf borderId="0" fillId="4" fontId="200" numFmtId="0" xfId="0" applyAlignment="1" applyFont="1">
      <alignment horizontal="left" readingOrder="0" shrinkToFit="0" vertical="bottom" wrapText="1"/>
    </xf>
    <xf borderId="0" fillId="2" fontId="526" numFmtId="0" xfId="0" applyAlignment="1" applyFont="1">
      <alignment horizontal="left" readingOrder="0" shrinkToFit="0" vertical="bottom" wrapText="1"/>
    </xf>
    <xf borderId="0" fillId="33" fontId="200" numFmtId="0" xfId="0" applyAlignment="1" applyFont="1">
      <alignment horizontal="left" shrinkToFit="0" vertical="bottom" wrapText="1"/>
    </xf>
    <xf borderId="0" fillId="0" fontId="200" numFmtId="179" xfId="0" applyAlignment="1" applyFont="1" applyNumberFormat="1">
      <alignment readingOrder="0"/>
    </xf>
    <xf borderId="0" fillId="0" fontId="200" numFmtId="0" xfId="0" applyAlignment="1" applyFont="1">
      <alignment horizontal="center" readingOrder="0" shrinkToFit="0" wrapText="1"/>
    </xf>
    <xf borderId="0" fillId="0" fontId="200" numFmtId="0" xfId="0" applyAlignment="1" applyFont="1">
      <alignment horizontal="left"/>
    </xf>
    <xf borderId="20" fillId="0" fontId="200" numFmtId="166" xfId="0" applyAlignment="1" applyBorder="1" applyFont="1" applyNumberFormat="1">
      <alignment readingOrder="0" shrinkToFit="0" wrapText="1"/>
    </xf>
    <xf borderId="0" fillId="2" fontId="191" numFmtId="0" xfId="0" applyAlignment="1" applyFont="1">
      <alignment horizontal="left" readingOrder="0" vertical="bottom"/>
    </xf>
    <xf borderId="0" fillId="4" fontId="200" numFmtId="0" xfId="0" applyAlignment="1" applyFont="1">
      <alignment horizontal="left" vertical="bottom"/>
    </xf>
    <xf borderId="0" fillId="4" fontId="200" numFmtId="0" xfId="0" applyAlignment="1" applyFont="1">
      <alignment horizontal="left" readingOrder="0" vertical="bottom"/>
    </xf>
    <xf borderId="0" fillId="2" fontId="200" numFmtId="0" xfId="0" applyAlignment="1" applyFont="1">
      <alignment readingOrder="0"/>
    </xf>
    <xf borderId="0" fillId="2" fontId="191" numFmtId="0" xfId="0" applyAlignment="1" applyFont="1">
      <alignment horizontal="left" vertical="bottom"/>
    </xf>
    <xf borderId="0" fillId="2" fontId="203" numFmtId="176" xfId="0" applyAlignment="1" applyFont="1" applyNumberFormat="1">
      <alignment readingOrder="0"/>
    </xf>
    <xf borderId="0" fillId="0" fontId="200" numFmtId="0" xfId="0" applyAlignment="1" applyFont="1">
      <alignment horizontal="left" readingOrder="0"/>
    </xf>
    <xf borderId="0" fillId="6" fontId="200" numFmtId="0" xfId="0" applyAlignment="1" applyFont="1">
      <alignment horizontal="left" vertical="bottom"/>
    </xf>
    <xf borderId="20" fillId="0" fontId="200" numFmtId="166" xfId="0" applyAlignment="1" applyBorder="1" applyFont="1" applyNumberFormat="1">
      <alignment readingOrder="0"/>
    </xf>
    <xf borderId="0" fillId="0" fontId="200" numFmtId="174" xfId="0" applyAlignment="1" applyFont="1" applyNumberFormat="1">
      <alignment readingOrder="0"/>
    </xf>
    <xf borderId="1" fillId="0" fontId="200" numFmtId="3" xfId="0" applyAlignment="1" applyBorder="1" applyFont="1" applyNumberFormat="1">
      <alignment horizontal="left" readingOrder="0" vertical="bottom"/>
    </xf>
    <xf borderId="22" fillId="0" fontId="200" numFmtId="0" xfId="0" applyAlignment="1" applyBorder="1" applyFont="1">
      <alignment horizontal="left" shrinkToFit="0" vertical="bottom" wrapText="1"/>
    </xf>
    <xf borderId="22" fillId="0" fontId="200" numFmtId="0" xfId="0" applyAlignment="1" applyBorder="1" applyFont="1">
      <alignment horizontal="left" vertical="bottom"/>
    </xf>
    <xf borderId="23" fillId="0" fontId="200" numFmtId="9" xfId="0" applyAlignment="1" applyBorder="1" applyFont="1" applyNumberFormat="1">
      <alignment horizontal="left" vertical="bottom"/>
    </xf>
    <xf borderId="22" fillId="0" fontId="200" numFmtId="3" xfId="0" applyAlignment="1" applyBorder="1" applyFont="1" applyNumberFormat="1">
      <alignment horizontal="left" vertical="bottom"/>
    </xf>
    <xf borderId="0" fillId="0" fontId="200" numFmtId="0" xfId="0" applyAlignment="1" applyFont="1">
      <alignment horizontal="left" vertical="bottom"/>
    </xf>
    <xf borderId="61" fillId="6" fontId="354" numFmtId="0" xfId="0" applyAlignment="1" applyBorder="1" applyFont="1">
      <alignment readingOrder="0" shrinkToFit="0" vertical="bottom" wrapText="0"/>
    </xf>
    <xf borderId="62" fillId="0" fontId="1" numFmtId="0" xfId="0" applyBorder="1" applyFont="1"/>
    <xf borderId="63" fillId="0" fontId="1" numFmtId="0" xfId="0" applyBorder="1" applyFont="1"/>
    <xf borderId="0" fillId="6" fontId="220" numFmtId="174" xfId="0" applyFont="1" applyNumberFormat="1"/>
    <xf borderId="0" fillId="6" fontId="5" numFmtId="174" xfId="0" applyFont="1" applyNumberFormat="1"/>
    <xf borderId="64" fillId="6" fontId="5" numFmtId="0" xfId="0" applyBorder="1" applyFont="1"/>
    <xf borderId="0" fillId="6" fontId="200" numFmtId="174" xfId="0" applyAlignment="1" applyFont="1" applyNumberFormat="1">
      <alignment horizontal="center"/>
    </xf>
    <xf borderId="0" fillId="6" fontId="5" numFmtId="0" xfId="0" applyFont="1"/>
    <xf borderId="0" fillId="13" fontId="527" numFmtId="0" xfId="0" applyAlignment="1" applyFont="1">
      <alignment horizontal="center"/>
    </xf>
    <xf borderId="0" fillId="0" fontId="528" numFmtId="0" xfId="0" applyAlignment="1" applyFont="1">
      <alignment horizontal="center"/>
    </xf>
    <xf borderId="36" fillId="40" fontId="218" numFmtId="173" xfId="0" applyAlignment="1" applyBorder="1" applyFont="1" applyNumberFormat="1">
      <alignment horizontal="center" readingOrder="0"/>
    </xf>
    <xf borderId="23" fillId="40" fontId="259" numFmtId="0" xfId="0" applyAlignment="1" applyBorder="1" applyFont="1">
      <alignment horizontal="center"/>
    </xf>
    <xf borderId="1" fillId="40" fontId="259" numFmtId="0" xfId="0" applyAlignment="1" applyBorder="1" applyFont="1">
      <alignment horizontal="center"/>
    </xf>
    <xf borderId="22" fillId="27" fontId="203" numFmtId="0" xfId="0" applyAlignment="1" applyBorder="1" applyFont="1">
      <alignment horizontal="right" readingOrder="0"/>
    </xf>
    <xf borderId="6" fillId="27" fontId="200" numFmtId="0" xfId="0" applyBorder="1" applyFont="1"/>
    <xf borderId="26" fillId="2" fontId="203" numFmtId="0" xfId="0" applyAlignment="1" applyBorder="1" applyFont="1">
      <alignment horizontal="right"/>
    </xf>
    <xf borderId="4" fillId="2" fontId="200" numFmtId="0" xfId="0" applyBorder="1" applyFont="1"/>
    <xf borderId="0" fillId="2" fontId="203" numFmtId="0" xfId="0" applyAlignment="1" applyFont="1">
      <alignment horizontal="right"/>
    </xf>
    <xf borderId="6" fillId="2" fontId="200" numFmtId="0" xfId="0" applyBorder="1" applyFont="1"/>
    <xf borderId="26" fillId="2" fontId="203" numFmtId="0" xfId="0" applyAlignment="1" applyBorder="1" applyFont="1">
      <alignment horizontal="right" readingOrder="0"/>
    </xf>
    <xf borderId="0" fillId="2" fontId="203" numFmtId="0" xfId="0" applyAlignment="1" applyFont="1">
      <alignment horizontal="right" readingOrder="0"/>
    </xf>
    <xf borderId="0" fillId="27" fontId="203" numFmtId="0" xfId="0" applyAlignment="1" applyFont="1">
      <alignment horizontal="right" readingOrder="0"/>
    </xf>
    <xf borderId="23" fillId="0" fontId="200" numFmtId="0" xfId="0" applyAlignment="1" applyBorder="1" applyFont="1">
      <alignment horizontal="center" readingOrder="0"/>
    </xf>
    <xf borderId="23" fillId="0" fontId="200" numFmtId="0" xfId="0" applyBorder="1" applyFont="1"/>
    <xf borderId="25" fillId="0" fontId="200" numFmtId="0" xfId="0" applyBorder="1" applyFont="1"/>
    <xf borderId="22" fillId="2" fontId="203" numFmtId="0" xfId="0" applyAlignment="1" applyBorder="1" applyFont="1">
      <alignment horizontal="right" readingOrder="0"/>
    </xf>
    <xf borderId="1" fillId="0" fontId="200" numFmtId="0" xfId="0" applyBorder="1" applyFont="1"/>
    <xf borderId="22" fillId="4" fontId="203" numFmtId="0" xfId="0" applyAlignment="1" applyBorder="1" applyFont="1">
      <alignment horizontal="right" readingOrder="0"/>
    </xf>
    <xf borderId="6" fillId="4" fontId="200" numFmtId="0" xfId="0" applyBorder="1" applyFont="1"/>
    <xf borderId="23" fillId="4" fontId="280" numFmtId="0" xfId="0" applyAlignment="1" applyBorder="1" applyFont="1">
      <alignment readingOrder="0"/>
    </xf>
    <xf borderId="23" fillId="4" fontId="200" numFmtId="0" xfId="0" applyBorder="1" applyFont="1"/>
    <xf borderId="0" fillId="4" fontId="203" numFmtId="0" xfId="0" applyAlignment="1" applyFont="1">
      <alignment horizontal="right" readingOrder="0"/>
    </xf>
    <xf borderId="22" fillId="4" fontId="200" numFmtId="0" xfId="0" applyBorder="1" applyFont="1"/>
    <xf borderId="0" fillId="4" fontId="200" numFmtId="0" xfId="0" applyFont="1"/>
    <xf borderId="1" fillId="4" fontId="200" numFmtId="0" xfId="0" applyBorder="1" applyFont="1"/>
    <xf borderId="1" fillId="4" fontId="200" numFmtId="0" xfId="0" applyAlignment="1" applyBorder="1" applyFont="1">
      <alignment horizontal="center" readingOrder="0"/>
    </xf>
    <xf borderId="36" fillId="54" fontId="218" numFmtId="173" xfId="0" applyAlignment="1" applyBorder="1" applyFont="1" applyNumberFormat="1">
      <alignment horizontal="center"/>
    </xf>
    <xf borderId="23" fillId="54" fontId="259" numFmtId="0" xfId="0" applyAlignment="1" applyBorder="1" applyFont="1">
      <alignment horizontal="center"/>
    </xf>
    <xf borderId="1" fillId="54" fontId="259" numFmtId="0" xfId="0" applyAlignment="1" applyBorder="1" applyFont="1">
      <alignment horizontal="center"/>
    </xf>
    <xf borderId="0" fillId="2" fontId="200" numFmtId="0" xfId="0" applyAlignment="1" applyFont="1">
      <alignment vertical="bottom"/>
    </xf>
    <xf borderId="26" fillId="4" fontId="200" numFmtId="0" xfId="0" applyBorder="1" applyFont="1"/>
    <xf borderId="4" fillId="4" fontId="200" numFmtId="0" xfId="0" applyBorder="1" applyFont="1"/>
    <xf borderId="26" fillId="4" fontId="203" numFmtId="0" xfId="0" applyAlignment="1" applyBorder="1" applyFont="1">
      <alignment horizontal="right"/>
    </xf>
    <xf borderId="22" fillId="4" fontId="203" numFmtId="0" xfId="0" applyAlignment="1" applyBorder="1" applyFont="1">
      <alignment horizontal="right"/>
    </xf>
    <xf borderId="1" fillId="4" fontId="280" numFmtId="0" xfId="0" applyAlignment="1" applyBorder="1" applyFont="1">
      <alignment readingOrder="0"/>
    </xf>
    <xf borderId="5" fillId="4" fontId="200" numFmtId="0" xfId="0" applyBorder="1" applyFont="1"/>
    <xf borderId="23" fillId="4" fontId="280" numFmtId="0" xfId="0" applyAlignment="1" applyBorder="1" applyFont="1">
      <alignment readingOrder="0" shrinkToFit="0" wrapText="1"/>
    </xf>
    <xf borderId="23" fillId="4" fontId="200" numFmtId="0" xfId="0" applyAlignment="1" applyBorder="1" applyFont="1">
      <alignment horizontal="center" vertical="center"/>
    </xf>
    <xf borderId="24" fillId="55" fontId="218" numFmtId="173" xfId="0" applyAlignment="1" applyBorder="1" applyFont="1" applyNumberFormat="1">
      <alignment horizontal="center"/>
    </xf>
    <xf borderId="23" fillId="55" fontId="259" numFmtId="0" xfId="0" applyAlignment="1" applyBorder="1" applyFont="1">
      <alignment horizontal="center"/>
    </xf>
    <xf borderId="1" fillId="55" fontId="259" numFmtId="0" xfId="0" applyAlignment="1" applyBorder="1" applyFont="1">
      <alignment horizontal="center"/>
    </xf>
    <xf borderId="0" fillId="4" fontId="203" numFmtId="0" xfId="0" applyAlignment="1" applyFont="1">
      <alignment horizontal="right"/>
    </xf>
    <xf borderId="0" fillId="0" fontId="280" numFmtId="0" xfId="0" applyAlignment="1" applyFont="1">
      <alignment readingOrder="0"/>
    </xf>
    <xf borderId="0" fillId="4" fontId="280" numFmtId="0" xfId="0" applyAlignment="1" applyFont="1">
      <alignment readingOrder="0" shrinkToFit="0" wrapText="1"/>
    </xf>
    <xf borderId="26" fillId="4" fontId="203" numFmtId="0" xfId="0" applyAlignment="1" applyBorder="1" applyFont="1">
      <alignment horizontal="center"/>
    </xf>
    <xf borderId="27" fillId="4" fontId="203" numFmtId="0" xfId="0" applyAlignment="1" applyBorder="1" applyFont="1">
      <alignment horizontal="right"/>
    </xf>
    <xf borderId="27" fillId="4" fontId="203" numFmtId="0" xfId="0" applyAlignment="1" applyBorder="1" applyFont="1">
      <alignment horizontal="right" readingOrder="0"/>
    </xf>
    <xf borderId="0" fillId="4" fontId="280" numFmtId="0" xfId="0" applyAlignment="1" applyFont="1">
      <alignment readingOrder="0"/>
    </xf>
    <xf borderId="0" fillId="4" fontId="280" numFmtId="0" xfId="0" applyAlignment="1" applyFont="1">
      <alignment horizontal="left" readingOrder="0"/>
    </xf>
    <xf borderId="1" fillId="4" fontId="280" numFmtId="0" xfId="0" applyAlignment="1" applyBorder="1" applyFont="1">
      <alignment readingOrder="0" shrinkToFit="0" wrapText="1"/>
    </xf>
    <xf borderId="24" fillId="4" fontId="203" numFmtId="0" xfId="0" applyAlignment="1" applyBorder="1" applyFont="1">
      <alignment horizontal="right"/>
    </xf>
    <xf borderId="3" fillId="4" fontId="200" numFmtId="0" xfId="0" applyAlignment="1" applyBorder="1" applyFont="1">
      <alignment horizontal="center" vertical="center"/>
    </xf>
    <xf borderId="23" fillId="4" fontId="203" numFmtId="0" xfId="0" applyAlignment="1" applyBorder="1" applyFont="1">
      <alignment horizontal="right"/>
    </xf>
    <xf borderId="5" fillId="4" fontId="200" numFmtId="0" xfId="0" applyAlignment="1" applyBorder="1" applyFont="1">
      <alignment horizontal="center" vertical="center"/>
    </xf>
    <xf borderId="1" fillId="4" fontId="200" numFmtId="0" xfId="0" applyAlignment="1" applyBorder="1" applyFont="1">
      <alignment horizontal="center" vertical="center"/>
    </xf>
    <xf borderId="36" fillId="56" fontId="218" numFmtId="173" xfId="0" applyAlignment="1" applyBorder="1" applyFont="1" applyNumberFormat="1">
      <alignment horizontal="center"/>
    </xf>
    <xf borderId="23" fillId="56" fontId="259" numFmtId="0" xfId="0" applyAlignment="1" applyBorder="1" applyFont="1">
      <alignment horizontal="center"/>
    </xf>
    <xf borderId="1" fillId="56" fontId="259" numFmtId="0" xfId="0" applyAlignment="1" applyBorder="1" applyFont="1">
      <alignment horizontal="center"/>
    </xf>
    <xf borderId="0" fillId="56" fontId="259" numFmtId="0" xfId="0" applyAlignment="1" applyFont="1">
      <alignment horizontal="center"/>
    </xf>
    <xf borderId="65" fillId="0" fontId="1" numFmtId="0" xfId="0" applyBorder="1" applyFont="1"/>
    <xf borderId="33" fillId="56" fontId="259" numFmtId="0" xfId="0" applyAlignment="1" applyBorder="1" applyFont="1">
      <alignment horizontal="center"/>
    </xf>
    <xf borderId="1" fillId="4" fontId="280" numFmtId="0" xfId="0" applyAlignment="1" applyBorder="1" applyFont="1">
      <alignment readingOrder="0" shrinkToFit="0" vertical="bottom" wrapText="1"/>
    </xf>
    <xf borderId="66" fillId="0" fontId="1" numFmtId="0" xfId="0" applyBorder="1" applyFont="1"/>
    <xf borderId="6" fillId="4" fontId="200" numFmtId="0" xfId="0" applyAlignment="1" applyBorder="1" applyFont="1">
      <alignment vertical="bottom"/>
    </xf>
    <xf borderId="1" fillId="4" fontId="280" numFmtId="0" xfId="0" applyAlignment="1" applyBorder="1" applyFont="1">
      <alignment readingOrder="0" shrinkToFit="0" wrapText="0"/>
    </xf>
    <xf borderId="6" fillId="0" fontId="200" numFmtId="0" xfId="0" applyBorder="1" applyFont="1"/>
    <xf borderId="23" fillId="4" fontId="280" numFmtId="0" xfId="0" applyAlignment="1" applyBorder="1" applyFont="1">
      <alignment horizontal="left" readingOrder="0"/>
    </xf>
    <xf borderId="1" fillId="0" fontId="280" numFmtId="0" xfId="0" applyAlignment="1" applyBorder="1" applyFont="1">
      <alignment readingOrder="0"/>
    </xf>
    <xf borderId="1" fillId="2" fontId="280" numFmtId="0" xfId="0" applyAlignment="1" applyBorder="1" applyFont="1">
      <alignment readingOrder="0"/>
    </xf>
    <xf borderId="22" fillId="27" fontId="203" numFmtId="0" xfId="0" applyAlignment="1" applyBorder="1" applyFont="1">
      <alignment horizontal="right"/>
    </xf>
    <xf borderId="22" fillId="2" fontId="203" numFmtId="0" xfId="0" applyAlignment="1" applyBorder="1" applyFont="1">
      <alignment horizontal="right"/>
    </xf>
    <xf borderId="0" fillId="4" fontId="200" numFmtId="185" xfId="0" applyAlignment="1" applyFont="1" applyNumberFormat="1">
      <alignment readingOrder="0"/>
    </xf>
    <xf borderId="6" fillId="4" fontId="280" numFmtId="0" xfId="0" applyAlignment="1" applyBorder="1" applyFont="1">
      <alignment readingOrder="0"/>
    </xf>
    <xf borderId="0" fillId="4" fontId="200" numFmtId="0" xfId="0" applyAlignment="1" applyFont="1">
      <alignment readingOrder="0"/>
    </xf>
    <xf borderId="0" fillId="4" fontId="203" numFmtId="185" xfId="0" applyAlignment="1" applyFont="1" applyNumberFormat="1">
      <alignment readingOrder="0"/>
    </xf>
    <xf borderId="23" fillId="2" fontId="280" numFmtId="0" xfId="0" applyAlignment="1" applyBorder="1" applyFont="1">
      <alignment horizontal="left" readingOrder="0"/>
    </xf>
    <xf borderId="0" fillId="0" fontId="280" numFmtId="0" xfId="0" applyFont="1"/>
    <xf borderId="0" fillId="6" fontId="529" numFmtId="174" xfId="0" applyAlignment="1" applyFont="1" applyNumberFormat="1">
      <alignment vertical="center"/>
    </xf>
    <xf borderId="0" fillId="6" fontId="220" numFmtId="174" xfId="0" applyAlignment="1" applyFont="1" applyNumberFormat="1">
      <alignment vertical="center"/>
    </xf>
    <xf borderId="0" fillId="6" fontId="200" numFmtId="174" xfId="0" applyAlignment="1" applyFont="1" applyNumberFormat="1">
      <alignment vertical="center"/>
    </xf>
    <xf borderId="64" fillId="6" fontId="200" numFmtId="0" xfId="0" applyAlignment="1" applyBorder="1" applyFont="1">
      <alignment vertical="center"/>
    </xf>
    <xf borderId="0" fillId="6" fontId="200" numFmtId="174" xfId="0" applyAlignment="1" applyFont="1" applyNumberFormat="1">
      <alignment horizontal="center" vertical="center"/>
    </xf>
    <xf borderId="0" fillId="6" fontId="220" numFmtId="174" xfId="0" applyAlignment="1" applyFont="1" applyNumberFormat="1">
      <alignment horizontal="center" vertical="center"/>
    </xf>
    <xf borderId="0" fillId="6" fontId="200" numFmtId="0" xfId="0" applyAlignment="1" applyFont="1">
      <alignment horizontal="center" vertical="center"/>
    </xf>
    <xf borderId="0" fillId="6" fontId="200" numFmtId="0" xfId="0" applyAlignment="1" applyFont="1">
      <alignment shrinkToFit="0" vertical="center" wrapText="1"/>
    </xf>
    <xf borderId="61" fillId="13" fontId="530" numFmtId="0" xfId="0" applyAlignment="1" applyBorder="1" applyFont="1">
      <alignment horizontal="left" readingOrder="0" shrinkToFit="0" vertical="center" wrapText="1"/>
    </xf>
    <xf borderId="0" fillId="13" fontId="200" numFmtId="174" xfId="0" applyAlignment="1" applyFont="1" applyNumberFormat="1">
      <alignment horizontal="center" vertical="center"/>
    </xf>
    <xf borderId="0" fillId="13" fontId="220" numFmtId="0" xfId="0" applyAlignment="1" applyFont="1">
      <alignment horizontal="center" vertical="center"/>
    </xf>
    <xf borderId="0" fillId="13" fontId="531" numFmtId="0" xfId="0" applyAlignment="1" applyFont="1">
      <alignment horizontal="center" vertical="center"/>
    </xf>
    <xf borderId="67" fillId="2" fontId="341" numFmtId="0" xfId="0" applyAlignment="1" applyBorder="1" applyFont="1">
      <alignment horizontal="center" readingOrder="0" vertical="center"/>
    </xf>
    <xf borderId="0" fillId="2" fontId="339" numFmtId="0" xfId="0" applyAlignment="1" applyFont="1">
      <alignment horizontal="center" readingOrder="0" shrinkToFit="0" vertical="center" wrapText="1"/>
    </xf>
    <xf borderId="0" fillId="2" fontId="339" numFmtId="0" xfId="0" applyAlignment="1" applyFont="1">
      <alignment horizontal="center" readingOrder="0" shrinkToFit="0" vertical="center" wrapText="1"/>
    </xf>
    <xf borderId="64" fillId="2" fontId="339" numFmtId="0" xfId="0" applyAlignment="1" applyBorder="1" applyFont="1">
      <alignment horizontal="center" readingOrder="0" shrinkToFit="0" vertical="center" wrapText="1"/>
    </xf>
    <xf borderId="0" fillId="2" fontId="191" numFmtId="0" xfId="0" applyAlignment="1" applyFont="1">
      <alignment horizontal="center" readingOrder="0" shrinkToFit="0" vertical="center" wrapText="1"/>
    </xf>
    <xf borderId="0" fillId="2" fontId="191" numFmtId="174" xfId="0" applyAlignment="1" applyFont="1" applyNumberFormat="1">
      <alignment horizontal="center" readingOrder="0" shrinkToFit="0" vertical="center" wrapText="1"/>
    </xf>
    <xf borderId="0" fillId="2" fontId="200" numFmtId="0" xfId="0" applyAlignment="1" applyFont="1">
      <alignment vertical="center"/>
    </xf>
    <xf borderId="0" fillId="0" fontId="200" numFmtId="0" xfId="0" applyAlignment="1" applyFont="1">
      <alignment shrinkToFit="0" vertical="center" wrapText="1"/>
    </xf>
    <xf borderId="0" fillId="2" fontId="340" numFmtId="0" xfId="0" applyAlignment="1" applyFont="1">
      <alignment horizontal="center" readingOrder="0" vertical="center"/>
    </xf>
    <xf borderId="68" fillId="22" fontId="529" numFmtId="0" xfId="0" applyAlignment="1" applyBorder="1" applyFont="1">
      <alignment vertical="center"/>
    </xf>
    <xf borderId="39" fillId="6" fontId="220" numFmtId="174" xfId="0" applyAlignment="1" applyBorder="1" applyFont="1" applyNumberFormat="1">
      <alignment horizontal="center" readingOrder="0" shrinkToFit="0" vertical="center" wrapText="1"/>
    </xf>
    <xf borderId="0" fillId="6" fontId="340" numFmtId="174" xfId="0" applyAlignment="1" applyFont="1" applyNumberFormat="1">
      <alignment horizontal="center" readingOrder="0" vertical="center"/>
    </xf>
    <xf borderId="0" fillId="2" fontId="220" numFmtId="174" xfId="0" applyAlignment="1" applyFont="1" applyNumberFormat="1">
      <alignment horizontal="center" vertical="center"/>
    </xf>
    <xf borderId="64" fillId="2" fontId="200" numFmtId="0" xfId="0" applyAlignment="1" applyBorder="1" applyFont="1">
      <alignment horizontal="center" vertical="center"/>
    </xf>
    <xf borderId="0" fillId="2" fontId="200" numFmtId="174" xfId="0" applyAlignment="1" applyFont="1" applyNumberFormat="1">
      <alignment horizontal="center" readingOrder="0" vertical="center"/>
    </xf>
    <xf borderId="0" fillId="2" fontId="340" numFmtId="0" xfId="0" applyAlignment="1" applyFont="1">
      <alignment horizontal="center" readingOrder="0" shrinkToFit="0" vertical="bottom" wrapText="0"/>
    </xf>
    <xf borderId="0" fillId="2" fontId="200" numFmtId="0" xfId="0" applyAlignment="1" applyFont="1">
      <alignment horizontal="center" readingOrder="0" shrinkToFit="0" vertical="center" wrapText="1"/>
    </xf>
    <xf borderId="0" fillId="0" fontId="220" numFmtId="0" xfId="0" applyAlignment="1" applyFont="1">
      <alignment horizontal="center" vertical="center"/>
    </xf>
    <xf borderId="69" fillId="62" fontId="6" numFmtId="0" xfId="0" applyAlignment="1" applyBorder="1" applyFont="1">
      <alignment horizontal="center" readingOrder="0" shrinkToFit="0" vertical="center" wrapText="1"/>
    </xf>
    <xf borderId="70" fillId="0" fontId="1" numFmtId="0" xfId="0" applyBorder="1" applyFont="1"/>
    <xf borderId="0" fillId="6" fontId="220" numFmtId="174" xfId="0" applyAlignment="1" applyFont="1" applyNumberFormat="1">
      <alignment horizontal="center" readingOrder="0" vertical="center"/>
    </xf>
    <xf borderId="0" fillId="17" fontId="200" numFmtId="166" xfId="0" applyAlignment="1" applyFont="1" applyNumberFormat="1">
      <alignment horizontal="center" readingOrder="0" vertical="center"/>
    </xf>
    <xf borderId="0" fillId="2" fontId="200" numFmtId="174" xfId="0" applyAlignment="1" applyFont="1" applyNumberFormat="1">
      <alignment horizontal="center" readingOrder="0" shrinkToFit="0" vertical="center" wrapText="1"/>
    </xf>
    <xf borderId="0" fillId="2" fontId="200" numFmtId="0" xfId="0" applyAlignment="1" applyFont="1">
      <alignment horizontal="center" readingOrder="0" shrinkToFit="0" vertical="center" wrapText="1"/>
    </xf>
    <xf borderId="0" fillId="2" fontId="200" numFmtId="174" xfId="0" applyAlignment="1" applyFont="1" applyNumberFormat="1">
      <alignment horizontal="center" readingOrder="0" shrinkToFit="0" vertical="center" wrapText="1"/>
    </xf>
    <xf borderId="71" fillId="2" fontId="6" numFmtId="0" xfId="0" applyAlignment="1" applyBorder="1" applyFont="1">
      <alignment readingOrder="0" shrinkToFit="0" vertical="center" wrapText="1"/>
    </xf>
    <xf borderId="71" fillId="2" fontId="6" numFmtId="174" xfId="0" applyAlignment="1" applyBorder="1" applyFont="1" applyNumberFormat="1">
      <alignment vertical="center"/>
    </xf>
    <xf borderId="0" fillId="6" fontId="220" numFmtId="174" xfId="0" applyAlignment="1" applyFont="1" applyNumberFormat="1">
      <alignment horizontal="center" readingOrder="0" shrinkToFit="0" vertical="center" wrapText="1"/>
    </xf>
    <xf borderId="71" fillId="62" fontId="6" numFmtId="0" xfId="0" applyAlignment="1" applyBorder="1" applyFont="1">
      <alignment readingOrder="0" shrinkToFit="0" vertical="center" wrapText="1"/>
    </xf>
    <xf borderId="71" fillId="62" fontId="6" numFmtId="174" xfId="0" applyAlignment="1" applyBorder="1" applyFont="1" applyNumberFormat="1">
      <alignment vertical="center"/>
    </xf>
    <xf borderId="67" fillId="22" fontId="529" numFmtId="0" xfId="0" applyAlignment="1" applyBorder="1" applyFont="1">
      <alignment horizontal="left" readingOrder="0" vertical="center"/>
    </xf>
    <xf borderId="61" fillId="6" fontId="220" numFmtId="174" xfId="0" applyAlignment="1" applyBorder="1" applyFont="1" applyNumberFormat="1">
      <alignment horizontal="center" readingOrder="0" vertical="center"/>
    </xf>
    <xf borderId="0" fillId="2" fontId="220" numFmtId="174" xfId="0" applyAlignment="1" applyFont="1" applyNumberFormat="1">
      <alignment horizontal="center" vertical="center"/>
    </xf>
    <xf borderId="64" fillId="2" fontId="200" numFmtId="0" xfId="0" applyAlignment="1" applyBorder="1" applyFont="1">
      <alignment horizontal="center" vertical="center"/>
    </xf>
    <xf borderId="71" fillId="2" fontId="6" numFmtId="0" xfId="0" applyAlignment="1" applyBorder="1" applyFont="1">
      <alignment vertical="center"/>
    </xf>
    <xf borderId="0" fillId="22" fontId="529" numFmtId="0" xfId="0" applyAlignment="1" applyFont="1">
      <alignment vertical="center"/>
    </xf>
    <xf borderId="0" fillId="2" fontId="340" numFmtId="0" xfId="0" applyAlignment="1" applyFont="1">
      <alignment horizontal="center" readingOrder="0" shrinkToFit="0" vertical="center" wrapText="1"/>
    </xf>
    <xf borderId="67" fillId="22" fontId="529" numFmtId="0" xfId="0" applyAlignment="1" applyBorder="1" applyFont="1">
      <alignment shrinkToFit="0" vertical="center" wrapText="1"/>
    </xf>
    <xf borderId="69" fillId="2" fontId="6" numFmtId="0" xfId="0" applyAlignment="1" applyBorder="1" applyFont="1">
      <alignment horizontal="center" readingOrder="0" shrinkToFit="0" vertical="center" wrapText="1"/>
    </xf>
    <xf borderId="71" fillId="62" fontId="245" numFmtId="0" xfId="0" applyAlignment="1" applyBorder="1" applyFont="1">
      <alignment vertical="center"/>
    </xf>
    <xf borderId="71" fillId="22" fontId="532" numFmtId="0" xfId="0" applyAlignment="1" applyBorder="1" applyFont="1">
      <alignment horizontal="center" vertical="center"/>
    </xf>
    <xf borderId="67" fillId="22" fontId="529" numFmtId="0" xfId="0" applyAlignment="1" applyBorder="1" applyFont="1">
      <alignment readingOrder="0" vertical="center"/>
    </xf>
    <xf borderId="71" fillId="2" fontId="242" numFmtId="0" xfId="0" applyAlignment="1" applyBorder="1" applyFont="1">
      <alignment readingOrder="0" vertical="center"/>
    </xf>
    <xf borderId="71" fillId="2" fontId="242" numFmtId="10" xfId="0" applyAlignment="1" applyBorder="1" applyFont="1" applyNumberFormat="1">
      <alignment horizontal="center" vertical="center"/>
    </xf>
    <xf borderId="0" fillId="2" fontId="200" numFmtId="174" xfId="0" applyAlignment="1" applyFont="1" applyNumberFormat="1">
      <alignment horizontal="center" shrinkToFit="0" vertical="center" wrapText="1"/>
    </xf>
    <xf borderId="71" fillId="27" fontId="243" numFmtId="0" xfId="0" applyAlignment="1" applyBorder="1" applyFont="1">
      <alignment readingOrder="0" shrinkToFit="0" vertical="center" wrapText="1"/>
    </xf>
    <xf borderId="71" fillId="0" fontId="245" numFmtId="9" xfId="0" applyAlignment="1" applyBorder="1" applyFont="1" applyNumberFormat="1">
      <alignment horizontal="center" vertical="center"/>
    </xf>
    <xf borderId="0" fillId="2" fontId="220" numFmtId="174" xfId="0" applyAlignment="1" applyFont="1" applyNumberFormat="1">
      <alignment horizontal="center" readingOrder="0" vertical="center"/>
    </xf>
    <xf borderId="71" fillId="79" fontId="533" numFmtId="0" xfId="0" applyAlignment="1" applyBorder="1" applyFont="1">
      <alignment readingOrder="0" shrinkToFit="0" vertical="center" wrapText="1"/>
    </xf>
    <xf borderId="0" fillId="6" fontId="340" numFmtId="166" xfId="0" applyAlignment="1" applyFont="1" applyNumberFormat="1">
      <alignment horizontal="center" readingOrder="0" vertical="center"/>
    </xf>
    <xf borderId="0" fillId="97" fontId="200" numFmtId="164" xfId="0" applyAlignment="1" applyFont="1" applyNumberFormat="1">
      <alignment horizontal="center" readingOrder="0" vertical="center"/>
    </xf>
    <xf borderId="71" fillId="25" fontId="533" numFmtId="0" xfId="0" applyAlignment="1" applyBorder="1" applyFont="1">
      <alignment readingOrder="0" shrinkToFit="0" vertical="center" wrapText="1"/>
    </xf>
    <xf borderId="0" fillId="2" fontId="200" numFmtId="174" xfId="0" applyAlignment="1" applyFont="1" applyNumberFormat="1">
      <alignment horizontal="center" readingOrder="0" vertical="center"/>
    </xf>
    <xf borderId="0" fillId="2" fontId="340" numFmtId="0" xfId="0" applyAlignment="1" applyFont="1">
      <alignment horizontal="center" vertical="center"/>
    </xf>
    <xf borderId="71" fillId="64" fontId="533" numFmtId="0" xfId="0" applyAlignment="1" applyBorder="1" applyFont="1">
      <alignment readingOrder="0" shrinkToFit="0" vertical="center" wrapText="1"/>
    </xf>
    <xf borderId="67" fillId="22" fontId="529" numFmtId="0" xfId="0" applyAlignment="1" applyBorder="1" applyFont="1">
      <alignment vertical="center"/>
    </xf>
    <xf borderId="0" fillId="2" fontId="220" numFmtId="174" xfId="0" applyAlignment="1" applyFont="1" applyNumberFormat="1">
      <alignment horizontal="center" readingOrder="0" vertical="center"/>
    </xf>
    <xf borderId="71" fillId="134" fontId="533" numFmtId="0" xfId="0" applyAlignment="1" applyBorder="1" applyFont="1">
      <alignment readingOrder="0" vertical="center"/>
    </xf>
    <xf borderId="71" fillId="22" fontId="533" numFmtId="0" xfId="0" applyAlignment="1" applyBorder="1" applyFont="1">
      <alignment readingOrder="0"/>
    </xf>
    <xf borderId="71" fillId="0" fontId="245" numFmtId="9" xfId="0" applyAlignment="1" applyBorder="1" applyFont="1" applyNumberFormat="1">
      <alignment horizontal="center"/>
    </xf>
    <xf borderId="0" fillId="2" fontId="200" numFmtId="0" xfId="0" applyAlignment="1" applyFont="1">
      <alignment shrinkToFit="0" vertical="center" wrapText="1"/>
    </xf>
    <xf borderId="0" fillId="2" fontId="200" numFmtId="174" xfId="0" applyAlignment="1" applyFont="1" applyNumberFormat="1">
      <alignment horizontal="center" shrinkToFit="0" vertical="center" wrapText="1"/>
    </xf>
    <xf borderId="67" fillId="22" fontId="529" numFmtId="0" xfId="0" applyAlignment="1" applyBorder="1" applyFont="1">
      <alignment readingOrder="0" shrinkToFit="0" vertical="center" wrapText="1"/>
    </xf>
    <xf borderId="0" fillId="6" fontId="220" numFmtId="164" xfId="0" applyAlignment="1" applyFont="1" applyNumberFormat="1">
      <alignment horizontal="center" readingOrder="0" shrinkToFit="0" vertical="center" wrapText="1"/>
    </xf>
    <xf borderId="0" fillId="2" fontId="340" numFmtId="174" xfId="0" applyAlignment="1" applyFont="1" applyNumberFormat="1">
      <alignment horizontal="center" readingOrder="0" vertical="center"/>
    </xf>
    <xf borderId="0" fillId="0" fontId="200" numFmtId="0" xfId="0" applyAlignment="1" applyFont="1">
      <alignment readingOrder="0" shrinkToFit="0" vertical="center" wrapText="1"/>
    </xf>
    <xf borderId="0" fillId="17" fontId="200" numFmtId="166" xfId="0" applyAlignment="1" applyFont="1" applyNumberFormat="1">
      <alignment horizontal="center" readingOrder="0" shrinkToFit="0" vertical="center" wrapText="1"/>
    </xf>
    <xf borderId="72" fillId="49" fontId="203" numFmtId="0" xfId="0" applyAlignment="1" applyBorder="1" applyFont="1">
      <alignment horizontal="center"/>
    </xf>
    <xf borderId="63" fillId="22" fontId="259" numFmtId="0" xfId="0" applyBorder="1" applyFont="1"/>
    <xf borderId="0" fillId="2" fontId="200" numFmtId="174" xfId="0" applyFont="1" applyNumberFormat="1"/>
    <xf borderId="64" fillId="2" fontId="200" numFmtId="0" xfId="0" applyBorder="1" applyFont="1"/>
    <xf borderId="0" fillId="2" fontId="200" numFmtId="0" xfId="0" applyAlignment="1" applyFont="1">
      <alignment horizontal="center" readingOrder="0"/>
    </xf>
    <xf borderId="0" fillId="2" fontId="200" numFmtId="174" xfId="0" applyAlignment="1" applyFont="1" applyNumberFormat="1">
      <alignment horizontal="center" readingOrder="0"/>
    </xf>
    <xf borderId="0" fillId="0" fontId="200" numFmtId="0" xfId="0" applyAlignment="1" applyFont="1">
      <alignment horizontal="center"/>
    </xf>
    <xf borderId="0" fillId="2" fontId="200" numFmtId="0" xfId="0" applyFont="1"/>
    <xf borderId="0" fillId="0" fontId="200" numFmtId="0" xfId="0" applyFont="1"/>
    <xf borderId="0" fillId="2" fontId="245" numFmtId="0" xfId="0" applyAlignment="1" applyFont="1">
      <alignment readingOrder="0" vertical="center"/>
    </xf>
    <xf borderId="71" fillId="66" fontId="245" numFmtId="0" xfId="0" applyAlignment="1" applyBorder="1" applyFont="1">
      <alignment readingOrder="0" vertical="center"/>
    </xf>
    <xf borderId="71" fillId="66" fontId="245" numFmtId="0" xfId="0" applyAlignment="1" applyBorder="1" applyFont="1">
      <alignment horizontal="center" readingOrder="0" vertical="center"/>
    </xf>
    <xf borderId="71" fillId="66" fontId="245" numFmtId="0" xfId="0" applyAlignment="1" applyBorder="1" applyFont="1">
      <alignment horizontal="center" readingOrder="0" shrinkToFit="0" vertical="center" wrapText="1"/>
    </xf>
    <xf borderId="71" fillId="146" fontId="245" numFmtId="0" xfId="0" applyAlignment="1" applyBorder="1" applyFill="1" applyFont="1">
      <alignment readingOrder="0" vertical="center"/>
    </xf>
    <xf borderId="71" fillId="146" fontId="245" numFmtId="0" xfId="0" applyAlignment="1" applyBorder="1" applyFont="1">
      <alignment horizontal="center" readingOrder="0" vertical="center"/>
    </xf>
    <xf borderId="71" fillId="146" fontId="245" numFmtId="0" xfId="0" applyAlignment="1" applyBorder="1" applyFont="1">
      <alignment horizontal="center" shrinkToFit="0" vertical="center" wrapText="1"/>
    </xf>
    <xf borderId="71" fillId="146" fontId="245" numFmtId="9" xfId="0" applyAlignment="1" applyBorder="1" applyFont="1" applyNumberFormat="1">
      <alignment horizontal="center" vertical="center"/>
    </xf>
    <xf borderId="0" fillId="2" fontId="203" numFmtId="174" xfId="0" applyAlignment="1" applyFont="1" applyNumberFormat="1">
      <alignment horizontal="center" readingOrder="0" shrinkToFit="0" vertical="center" wrapText="1"/>
    </xf>
    <xf borderId="0" fillId="2" fontId="203" numFmtId="0" xfId="0" applyAlignment="1" applyFont="1">
      <alignment horizontal="center" readingOrder="0" shrinkToFit="0" vertical="center" wrapText="1"/>
    </xf>
    <xf borderId="71" fillId="83" fontId="245" numFmtId="0" xfId="0" applyAlignment="1" applyBorder="1" applyFont="1">
      <alignment readingOrder="0" vertical="center"/>
    </xf>
    <xf borderId="71" fillId="83" fontId="245" numFmtId="0" xfId="0" applyAlignment="1" applyBorder="1" applyFont="1">
      <alignment horizontal="center" readingOrder="0" vertical="center"/>
    </xf>
    <xf borderId="71" fillId="83" fontId="245" numFmtId="0" xfId="0" applyAlignment="1" applyBorder="1" applyFont="1">
      <alignment horizontal="center" vertical="center"/>
    </xf>
    <xf borderId="71" fillId="83" fontId="245" numFmtId="9" xfId="0" applyAlignment="1" applyBorder="1" applyFont="1" applyNumberFormat="1">
      <alignment horizontal="center" vertical="center"/>
    </xf>
    <xf borderId="0" fillId="2" fontId="340" numFmtId="0" xfId="0" applyAlignment="1" applyFont="1">
      <alignment horizontal="center" readingOrder="0" shrinkToFit="0" vertical="center" wrapText="1"/>
    </xf>
    <xf borderId="71" fillId="36" fontId="245" numFmtId="0" xfId="0" applyAlignment="1" applyBorder="1" applyFont="1">
      <alignment readingOrder="0" vertical="center"/>
    </xf>
    <xf borderId="71" fillId="36" fontId="245" numFmtId="0" xfId="0" applyAlignment="1" applyBorder="1" applyFont="1">
      <alignment horizontal="center" readingOrder="0" vertical="center"/>
    </xf>
    <xf borderId="71" fillId="36" fontId="245" numFmtId="0" xfId="0" applyAlignment="1" applyBorder="1" applyFont="1">
      <alignment horizontal="center" vertical="center"/>
    </xf>
    <xf borderId="71" fillId="36" fontId="245" numFmtId="9" xfId="0" applyAlignment="1" applyBorder="1" applyFont="1" applyNumberFormat="1">
      <alignment horizontal="center" vertical="center"/>
    </xf>
    <xf borderId="73" fillId="88" fontId="245" numFmtId="0" xfId="0" applyAlignment="1" applyBorder="1" applyFont="1">
      <alignment readingOrder="0" vertical="center"/>
    </xf>
    <xf borderId="73" fillId="88" fontId="245" numFmtId="0" xfId="0" applyAlignment="1" applyBorder="1" applyFont="1">
      <alignment horizontal="center" readingOrder="0" vertical="center"/>
    </xf>
    <xf borderId="73" fillId="88" fontId="245" numFmtId="0" xfId="0" applyAlignment="1" applyBorder="1" applyFont="1">
      <alignment horizontal="center" vertical="center"/>
    </xf>
    <xf borderId="73" fillId="88" fontId="245" numFmtId="9" xfId="0" applyAlignment="1" applyBorder="1" applyFont="1" applyNumberFormat="1">
      <alignment horizontal="center" vertical="center"/>
    </xf>
    <xf borderId="71" fillId="29" fontId="245" numFmtId="0" xfId="0" applyAlignment="1" applyBorder="1" applyFont="1">
      <alignment readingOrder="0" vertical="center"/>
    </xf>
    <xf borderId="71" fillId="29" fontId="245" numFmtId="0" xfId="0" applyAlignment="1" applyBorder="1" applyFont="1">
      <alignment horizontal="center" readingOrder="0" vertical="center"/>
    </xf>
    <xf borderId="71" fillId="29" fontId="245" numFmtId="0" xfId="0" applyAlignment="1" applyBorder="1" applyFont="1">
      <alignment horizontal="center" vertical="center"/>
    </xf>
    <xf borderId="71" fillId="29" fontId="245" numFmtId="9" xfId="0" applyAlignment="1" applyBorder="1" applyFont="1" applyNumberFormat="1">
      <alignment horizontal="center" vertical="center"/>
    </xf>
    <xf borderId="0" fillId="2" fontId="200" numFmtId="0" xfId="0" applyAlignment="1" applyFont="1">
      <alignment readingOrder="0" vertical="center"/>
    </xf>
    <xf borderId="71" fillId="66" fontId="245" numFmtId="0" xfId="0" applyAlignment="1" applyBorder="1" applyFont="1">
      <alignment horizontal="center" vertical="center"/>
    </xf>
    <xf borderId="71" fillId="66" fontId="245" numFmtId="9" xfId="0" applyAlignment="1" applyBorder="1" applyFont="1" applyNumberFormat="1">
      <alignment horizontal="center" vertical="center"/>
    </xf>
    <xf borderId="0" fillId="66" fontId="340" numFmtId="0" xfId="0" applyAlignment="1" applyFont="1">
      <alignment horizontal="center" readingOrder="0" shrinkToFit="0" vertical="center" wrapText="1"/>
    </xf>
    <xf borderId="0" fillId="2" fontId="200" numFmtId="174" xfId="0" applyAlignment="1" applyFont="1" applyNumberFormat="1">
      <alignment horizontal="center" vertical="center"/>
    </xf>
    <xf borderId="0" fillId="2" fontId="200" numFmtId="166" xfId="0" applyAlignment="1" applyFont="1" applyNumberFormat="1">
      <alignment horizontal="center" readingOrder="0" vertical="center"/>
    </xf>
    <xf borderId="71" fillId="2" fontId="191" numFmtId="0" xfId="0" applyAlignment="1" applyBorder="1" applyFont="1">
      <alignment readingOrder="0" vertical="center"/>
    </xf>
    <xf borderId="71" fillId="2" fontId="265" numFmtId="0" xfId="0" applyAlignment="1" applyBorder="1" applyFont="1">
      <alignment horizontal="center" shrinkToFit="0" vertical="center" wrapText="1"/>
    </xf>
    <xf borderId="71" fillId="0" fontId="265" numFmtId="0" xfId="0" applyAlignment="1" applyBorder="1" applyFont="1">
      <alignment horizontal="center" readingOrder="0" vertical="center"/>
    </xf>
    <xf borderId="71" fillId="2" fontId="191" numFmtId="10" xfId="0" applyAlignment="1" applyBorder="1" applyFont="1" applyNumberFormat="1">
      <alignment horizontal="center" vertical="center"/>
    </xf>
    <xf borderId="67" fillId="22" fontId="534" numFmtId="0" xfId="0" applyAlignment="1" applyBorder="1" applyFont="1">
      <alignment readingOrder="0" vertical="center"/>
    </xf>
    <xf borderId="67" fillId="22" fontId="534" numFmtId="0" xfId="0" applyAlignment="1" applyBorder="1" applyFont="1">
      <alignment vertical="center"/>
    </xf>
    <xf borderId="0" fillId="17" fontId="200" numFmtId="164" xfId="0" applyAlignment="1" applyFont="1" applyNumberFormat="1">
      <alignment horizontal="center" readingOrder="0" shrinkToFit="0" vertical="center" wrapText="1"/>
    </xf>
    <xf borderId="0" fillId="0" fontId="200" numFmtId="174" xfId="0" applyAlignment="1" applyFont="1" applyNumberFormat="1">
      <alignment horizontal="center" readingOrder="0" vertical="center"/>
    </xf>
    <xf borderId="0" fillId="2" fontId="191" numFmtId="0" xfId="0" applyAlignment="1" applyFont="1">
      <alignment readingOrder="0" vertical="center"/>
    </xf>
    <xf borderId="0" fillId="2" fontId="265" numFmtId="0" xfId="0" applyAlignment="1" applyFont="1">
      <alignment horizontal="center" shrinkToFit="0" vertical="center" wrapText="1"/>
    </xf>
    <xf borderId="0" fillId="0" fontId="265" numFmtId="0" xfId="0" applyAlignment="1" applyFont="1">
      <alignment horizontal="center" readingOrder="0" vertical="center"/>
    </xf>
    <xf borderId="0" fillId="0" fontId="200" numFmtId="174" xfId="0" applyAlignment="1" applyFont="1" applyNumberFormat="1">
      <alignment horizontal="center" readingOrder="0" shrinkToFit="0" vertical="center" wrapText="1"/>
    </xf>
    <xf borderId="0" fillId="22" fontId="529" numFmtId="0" xfId="0" applyAlignment="1" applyFont="1">
      <alignment horizontal="center" readingOrder="0" shrinkToFit="0" vertical="center" wrapText="1"/>
    </xf>
    <xf borderId="0" fillId="66" fontId="200" numFmtId="0" xfId="0" applyAlignment="1" applyFont="1">
      <alignment horizontal="center" readingOrder="0" shrinkToFit="0" vertical="center" wrapText="1"/>
    </xf>
    <xf borderId="0" fillId="0" fontId="200" numFmtId="0" xfId="0" applyAlignment="1" applyFont="1">
      <alignment horizontal="center" readingOrder="0" shrinkToFit="0" vertical="center" wrapText="1"/>
    </xf>
    <xf borderId="0" fillId="2" fontId="535" numFmtId="0" xfId="0" applyFont="1"/>
    <xf borderId="0" fillId="60" fontId="200" numFmtId="0" xfId="0" applyAlignment="1" applyFont="1">
      <alignment horizontal="center" readingOrder="0" shrinkToFit="0" vertical="center" wrapText="1"/>
    </xf>
    <xf borderId="0" fillId="72" fontId="200" numFmtId="0" xfId="0" applyAlignment="1" applyFont="1">
      <alignment vertical="center"/>
    </xf>
    <xf borderId="0" fillId="72" fontId="340" numFmtId="0" xfId="0" applyAlignment="1" applyFont="1">
      <alignment horizontal="center" readingOrder="0" vertical="center"/>
    </xf>
    <xf borderId="0" fillId="0" fontId="200" numFmtId="0" xfId="0" applyAlignment="1" applyFont="1">
      <alignment horizontal="left" shrinkToFit="0" vertical="center" wrapText="1"/>
    </xf>
    <xf borderId="0" fillId="2" fontId="535" numFmtId="174" xfId="0" applyAlignment="1" applyFont="1" applyNumberFormat="1">
      <alignment horizontal="center" readingOrder="0" shrinkToFit="0" vertical="center" wrapText="1"/>
    </xf>
    <xf borderId="0" fillId="2" fontId="340" numFmtId="174" xfId="0" applyAlignment="1" applyFont="1" applyNumberFormat="1">
      <alignment horizontal="center" vertical="center"/>
    </xf>
    <xf borderId="0" fillId="2" fontId="200" numFmtId="0" xfId="0" applyAlignment="1" applyFont="1">
      <alignment horizontal="center" readingOrder="0" vertical="center"/>
    </xf>
    <xf borderId="0" fillId="2" fontId="200" numFmtId="174" xfId="0" applyAlignment="1" applyFont="1" applyNumberFormat="1">
      <alignment horizontal="center" vertical="center"/>
    </xf>
    <xf borderId="0" fillId="2" fontId="340" numFmtId="0" xfId="0" applyAlignment="1" applyFont="1">
      <alignment horizontal="center" readingOrder="0" vertical="center"/>
    </xf>
    <xf borderId="0" fillId="147" fontId="200" numFmtId="0" xfId="0" applyAlignment="1" applyFill="1" applyFont="1">
      <alignment horizontal="center" readingOrder="0" vertical="center"/>
    </xf>
    <xf borderId="63" fillId="22" fontId="259" numFmtId="0" xfId="0" applyAlignment="1" applyBorder="1" applyFont="1">
      <alignment shrinkToFit="0" wrapText="1"/>
    </xf>
    <xf borderId="0" fillId="6" fontId="200" numFmtId="174" xfId="0" applyAlignment="1" applyFont="1" applyNumberFormat="1">
      <alignment horizontal="center" shrinkToFit="0" wrapText="1"/>
    </xf>
    <xf borderId="0" fillId="148" fontId="200" numFmtId="174" xfId="0" applyAlignment="1" applyFill="1" applyFont="1" applyNumberFormat="1">
      <alignment horizontal="center" shrinkToFit="0" wrapText="1"/>
    </xf>
    <xf borderId="0" fillId="27" fontId="536" numFmtId="0" xfId="0" applyAlignment="1" applyFont="1">
      <alignment horizontal="center" shrinkToFit="0" wrapText="1"/>
    </xf>
    <xf borderId="0" fillId="9" fontId="200" numFmtId="0" xfId="0" applyAlignment="1" applyFont="1">
      <alignment horizontal="center" shrinkToFit="0" wrapText="1"/>
    </xf>
    <xf borderId="0" fillId="2" fontId="200" numFmtId="0" xfId="0" applyAlignment="1" applyFont="1">
      <alignment horizontal="center" readingOrder="0" shrinkToFit="0" wrapText="1"/>
    </xf>
    <xf borderId="0" fillId="14" fontId="200" numFmtId="0" xfId="0" applyAlignment="1" applyFont="1">
      <alignment horizontal="center"/>
    </xf>
    <xf borderId="74" fillId="22" fontId="259" numFmtId="0" xfId="0" applyBorder="1" applyFont="1"/>
    <xf borderId="0" fillId="149" fontId="200" numFmtId="0" xfId="0" applyAlignment="1" applyFill="1" applyFont="1">
      <alignment horizontal="center"/>
    </xf>
    <xf borderId="69" fillId="62" fontId="191" numFmtId="0" xfId="0" applyAlignment="1" applyBorder="1" applyFont="1">
      <alignment horizontal="center" readingOrder="0" vertical="center"/>
    </xf>
    <xf borderId="71" fillId="60" fontId="191" numFmtId="0" xfId="0" applyAlignment="1" applyBorder="1" applyFont="1">
      <alignment readingOrder="0" vertical="center"/>
    </xf>
    <xf borderId="71" fillId="60" fontId="191" numFmtId="9" xfId="0" applyAlignment="1" applyBorder="1" applyFont="1" applyNumberFormat="1">
      <alignment shrinkToFit="0" vertical="center" wrapText="1"/>
    </xf>
    <xf borderId="72" fillId="27" fontId="203" numFmtId="0" xfId="0" applyAlignment="1" applyBorder="1" applyFont="1">
      <alignment horizontal="center" shrinkToFit="0" wrapText="1"/>
    </xf>
    <xf borderId="63" fillId="22" fontId="529" numFmtId="0" xfId="0" applyAlignment="1" applyBorder="1" applyFont="1">
      <alignment readingOrder="0" vertical="center"/>
    </xf>
    <xf borderId="71" fillId="147" fontId="191" numFmtId="0" xfId="0" applyAlignment="1" applyBorder="1" applyFont="1">
      <alignment readingOrder="0"/>
    </xf>
    <xf borderId="71" fillId="147" fontId="191" numFmtId="9" xfId="0" applyAlignment="1" applyBorder="1" applyFont="1" applyNumberFormat="1">
      <alignment shrinkToFit="0" vertical="center" wrapText="1"/>
    </xf>
    <xf borderId="67" fillId="22" fontId="259" numFmtId="0" xfId="0" applyAlignment="1" applyBorder="1" applyFont="1">
      <alignment shrinkToFit="0" wrapText="1"/>
    </xf>
    <xf borderId="71" fillId="9" fontId="191" numFmtId="0" xfId="0" applyAlignment="1" applyBorder="1" applyFont="1">
      <alignment readingOrder="0"/>
    </xf>
    <xf borderId="71" fillId="9" fontId="191" numFmtId="9" xfId="0" applyAlignment="1" applyBorder="1" applyFont="1" applyNumberFormat="1">
      <alignment shrinkToFit="0" vertical="center" wrapText="1"/>
    </xf>
    <xf borderId="71" fillId="66" fontId="191" numFmtId="0" xfId="0" applyAlignment="1" applyBorder="1" applyFont="1">
      <alignment readingOrder="0"/>
    </xf>
    <xf borderId="71" fillId="66" fontId="191" numFmtId="9" xfId="0" applyAlignment="1" applyBorder="1" applyFont="1" applyNumberFormat="1">
      <alignment shrinkToFit="0" vertical="center" wrapText="1"/>
    </xf>
    <xf borderId="69" fillId="86" fontId="537" numFmtId="0" xfId="0" applyAlignment="1" applyBorder="1" applyFont="1">
      <alignment horizontal="center" readingOrder="0" vertical="bottom"/>
    </xf>
    <xf borderId="0" fillId="2" fontId="340" numFmtId="0" xfId="0" applyAlignment="1" applyFont="1">
      <alignment horizontal="center" readingOrder="0" vertical="center"/>
    </xf>
    <xf borderId="67" fillId="22" fontId="529" numFmtId="0" xfId="0" applyAlignment="1" applyBorder="1" applyFont="1">
      <alignment horizontal="left" readingOrder="0" vertical="center"/>
    </xf>
    <xf borderId="71" fillId="2" fontId="252" numFmtId="0" xfId="0" applyAlignment="1" applyBorder="1" applyFont="1">
      <alignment readingOrder="0" shrinkToFit="0" wrapText="1"/>
    </xf>
    <xf borderId="71" fillId="2" fontId="246" numFmtId="0" xfId="0" applyAlignment="1" applyBorder="1" applyFont="1">
      <alignment shrinkToFit="0" wrapText="1"/>
    </xf>
    <xf borderId="0" fillId="72" fontId="340" numFmtId="0" xfId="0" applyAlignment="1" applyFont="1">
      <alignment horizontal="center" readingOrder="0" shrinkToFit="0" vertical="center" wrapText="1"/>
    </xf>
    <xf borderId="0" fillId="72" fontId="220" numFmtId="164" xfId="0" applyAlignment="1" applyFont="1" applyNumberFormat="1">
      <alignment readingOrder="0" vertical="center"/>
    </xf>
    <xf borderId="0" fillId="72" fontId="340" numFmtId="174" xfId="0" applyAlignment="1" applyFont="1" applyNumberFormat="1">
      <alignment horizontal="center" readingOrder="0" vertical="center"/>
    </xf>
    <xf borderId="71" fillId="2" fontId="246" numFmtId="0" xfId="0" applyAlignment="1" applyBorder="1" applyFont="1">
      <alignment horizontal="left" readingOrder="0"/>
    </xf>
    <xf borderId="71" fillId="2" fontId="246" numFmtId="0" xfId="0" applyAlignment="1" applyBorder="1" applyFont="1">
      <alignment shrinkToFit="0" wrapText="1"/>
    </xf>
    <xf borderId="0" fillId="66" fontId="340" numFmtId="0" xfId="0" applyAlignment="1" applyFont="1">
      <alignment horizontal="center" readingOrder="0" vertical="center"/>
    </xf>
    <xf borderId="64" fillId="20" fontId="340" numFmtId="166" xfId="0" applyAlignment="1" applyBorder="1" applyFont="1" applyNumberFormat="1">
      <alignment horizontal="center" readingOrder="0" vertical="center"/>
    </xf>
    <xf borderId="0" fillId="0" fontId="200" numFmtId="174" xfId="0" applyAlignment="1" applyFont="1" applyNumberFormat="1">
      <alignment horizontal="center" readingOrder="0" vertical="center"/>
    </xf>
    <xf borderId="0" fillId="2" fontId="200" numFmtId="164" xfId="0" applyAlignment="1" applyFont="1" applyNumberFormat="1">
      <alignment horizontal="center" readingOrder="0" vertical="center"/>
    </xf>
    <xf borderId="0" fillId="2" fontId="340" numFmtId="174" xfId="0" applyAlignment="1" applyFont="1" applyNumberFormat="1">
      <alignment horizontal="center" readingOrder="0" vertical="center"/>
    </xf>
    <xf borderId="63" fillId="22" fontId="259" numFmtId="0" xfId="0" applyBorder="1" applyFont="1"/>
    <xf borderId="0" fillId="6" fontId="203" numFmtId="174" xfId="0" applyAlignment="1" applyFont="1" applyNumberFormat="1">
      <alignment horizontal="center"/>
    </xf>
    <xf borderId="0" fillId="11" fontId="203" numFmtId="174" xfId="0" applyAlignment="1" applyFont="1" applyNumberFormat="1">
      <alignment horizontal="center"/>
    </xf>
    <xf borderId="64" fillId="2" fontId="5" numFmtId="174" xfId="0" applyBorder="1" applyFont="1" applyNumberFormat="1"/>
    <xf borderId="0" fillId="2" fontId="200" numFmtId="174" xfId="0" applyAlignment="1" applyFont="1" applyNumberFormat="1">
      <alignment horizontal="center"/>
    </xf>
    <xf borderId="0" fillId="0" fontId="200" numFmtId="0" xfId="0" applyAlignment="1" applyFont="1">
      <alignment horizontal="center" readingOrder="0" vertical="bottom"/>
    </xf>
    <xf borderId="0" fillId="2" fontId="5" numFmtId="0" xfId="0" applyAlignment="1" applyFont="1">
      <alignment horizontal="center"/>
    </xf>
    <xf borderId="75" fillId="2" fontId="220" numFmtId="174" xfId="0" applyAlignment="1" applyBorder="1" applyFont="1" applyNumberFormat="1">
      <alignment horizontal="center" vertical="center"/>
    </xf>
    <xf borderId="0" fillId="0" fontId="200" numFmtId="174" xfId="0" applyAlignment="1" applyFont="1" applyNumberFormat="1">
      <alignment horizontal="center" readingOrder="0"/>
    </xf>
    <xf borderId="0" fillId="0" fontId="200" numFmtId="0" xfId="0" applyAlignment="1" applyFont="1">
      <alignment horizontal="center" readingOrder="0"/>
    </xf>
    <xf borderId="76" fillId="0" fontId="1" numFmtId="0" xfId="0" applyBorder="1" applyFont="1"/>
    <xf borderId="0" fillId="2" fontId="220" numFmtId="0" xfId="0" applyAlignment="1" applyFont="1">
      <alignment horizontal="center" readingOrder="0" vertical="center"/>
    </xf>
    <xf borderId="0" fillId="2" fontId="340" numFmtId="0" xfId="0" applyAlignment="1" applyFont="1">
      <alignment horizontal="center" readingOrder="0" shrinkToFit="0" vertical="center" wrapText="1"/>
    </xf>
    <xf borderId="67" fillId="84" fontId="340" numFmtId="0" xfId="0" applyAlignment="1" applyBorder="1" applyFont="1">
      <alignment horizontal="left" readingOrder="0" shrinkToFit="0" vertical="center" wrapText="1"/>
    </xf>
    <xf borderId="0" fillId="2" fontId="220" numFmtId="174" xfId="0" applyAlignment="1" applyFont="1" applyNumberFormat="1">
      <alignment horizontal="center" readingOrder="0" shrinkToFit="0" vertical="center" wrapText="1"/>
    </xf>
    <xf borderId="0" fillId="2" fontId="340" numFmtId="174" xfId="0" applyAlignment="1" applyFont="1" applyNumberFormat="1">
      <alignment horizontal="center" readingOrder="0" shrinkToFit="0" vertical="center" wrapText="1"/>
    </xf>
    <xf borderId="67" fillId="2" fontId="340" numFmtId="0" xfId="0" applyAlignment="1" applyBorder="1" applyFont="1">
      <alignment readingOrder="0" vertical="center"/>
    </xf>
    <xf borderId="77" fillId="0" fontId="1" numFmtId="0" xfId="0" applyBorder="1" applyFont="1"/>
    <xf borderId="27" fillId="2" fontId="200" numFmtId="174" xfId="0" applyAlignment="1" applyBorder="1" applyFont="1" applyNumberFormat="1">
      <alignment horizontal="center" readingOrder="0" vertical="center"/>
    </xf>
    <xf borderId="0" fillId="0" fontId="220" numFmtId="0" xfId="0" applyAlignment="1" applyFont="1">
      <alignment horizontal="center"/>
    </xf>
    <xf borderId="0" fillId="0" fontId="200" numFmtId="174" xfId="0" applyAlignment="1" applyFont="1" applyNumberFormat="1">
      <alignment horizontal="center"/>
    </xf>
    <xf borderId="78" fillId="59" fontId="8" numFmtId="0" xfId="0" applyAlignment="1" applyBorder="1" applyFont="1">
      <alignment readingOrder="0"/>
    </xf>
    <xf borderId="78" fillId="60" fontId="8" numFmtId="0" xfId="0" applyAlignment="1" applyBorder="1" applyFont="1">
      <alignment readingOrder="0"/>
    </xf>
    <xf borderId="78" fillId="61" fontId="8" numFmtId="0" xfId="0" applyAlignment="1" applyBorder="1" applyFont="1">
      <alignment readingOrder="0"/>
    </xf>
    <xf borderId="78" fillId="62" fontId="8" numFmtId="0" xfId="0" applyAlignment="1" applyBorder="1" applyFont="1">
      <alignment readingOrder="0"/>
    </xf>
    <xf borderId="78" fillId="29" fontId="8" numFmtId="0" xfId="0" applyAlignment="1" applyBorder="1" applyFont="1">
      <alignment readingOrder="0"/>
    </xf>
    <xf borderId="78" fillId="0" fontId="8" numFmtId="0" xfId="0" applyAlignment="1" applyBorder="1" applyFont="1">
      <alignment readingOrder="0"/>
    </xf>
    <xf borderId="0" fillId="0" fontId="8" numFmtId="0" xfId="0" applyAlignment="1" applyFont="1">
      <alignment readingOrder="0"/>
    </xf>
    <xf borderId="0" fillId="0" fontId="1" numFmtId="167" xfId="0" applyAlignment="1" applyFont="1" applyNumberFormat="1">
      <alignment readingOrder="0" shrinkToFit="0" wrapText="1"/>
    </xf>
    <xf borderId="0" fillId="41" fontId="1" numFmtId="0" xfId="0" applyAlignment="1" applyFont="1">
      <alignment readingOrder="0"/>
    </xf>
    <xf borderId="0" fillId="41" fontId="1" numFmtId="167" xfId="0" applyAlignment="1" applyFont="1" applyNumberFormat="1">
      <alignment readingOrder="0"/>
    </xf>
    <xf borderId="0" fillId="41" fontId="1" numFmtId="0" xfId="0" applyAlignment="1" applyFont="1">
      <alignment readingOrder="0" shrinkToFit="0" wrapText="1"/>
    </xf>
    <xf borderId="0" fillId="41" fontId="1" numFmtId="168" xfId="0" applyAlignment="1" applyFont="1" applyNumberFormat="1">
      <alignment readingOrder="0"/>
    </xf>
    <xf borderId="0" fillId="41" fontId="249" numFmtId="0" xfId="0" applyAlignment="1" applyFont="1">
      <alignment readingOrder="0"/>
    </xf>
    <xf borderId="0" fillId="41" fontId="1" numFmtId="0" xfId="0" applyFont="1"/>
    <xf borderId="0" fillId="0" fontId="1" numFmtId="166" xfId="0" applyAlignment="1" applyFont="1" applyNumberFormat="1">
      <alignment readingOrder="0"/>
    </xf>
    <xf borderId="0" fillId="0" fontId="1" numFmtId="0" xfId="0" applyAlignment="1" applyFont="1">
      <alignment horizontal="left"/>
    </xf>
    <xf borderId="79" fillId="0" fontId="241" numFmtId="0" xfId="0" applyAlignment="1" applyBorder="1" applyFont="1">
      <alignment horizontal="left" readingOrder="0" shrinkToFit="0" vertical="center" wrapText="1"/>
    </xf>
    <xf borderId="75" fillId="0" fontId="241" numFmtId="0" xfId="0" applyAlignment="1" applyBorder="1" applyFont="1">
      <alignment horizontal="center" readingOrder="0" shrinkToFit="0" vertical="center" wrapText="1"/>
    </xf>
    <xf borderId="75" fillId="0" fontId="241" numFmtId="0" xfId="0" applyAlignment="1" applyBorder="1" applyFont="1">
      <alignment horizontal="left" readingOrder="0" shrinkToFit="0" vertical="center" wrapText="1"/>
    </xf>
    <xf borderId="0" fillId="0" fontId="241" numFmtId="0" xfId="0" applyAlignment="1" applyFont="1">
      <alignment horizontal="left" shrinkToFit="0" vertical="center" wrapText="1"/>
    </xf>
    <xf borderId="75" fillId="0" fontId="364" numFmtId="174" xfId="0" applyAlignment="1" applyBorder="1" applyFont="1" applyNumberFormat="1">
      <alignment horizontal="left" readingOrder="0" shrinkToFit="0" vertical="center" wrapText="1"/>
    </xf>
    <xf borderId="79" fillId="0" fontId="215" numFmtId="0" xfId="0" applyAlignment="1" applyBorder="1" applyFont="1">
      <alignment horizontal="left" readingOrder="0" shrinkToFit="0" vertical="center" wrapText="1"/>
    </xf>
    <xf borderId="75" fillId="0" fontId="215" numFmtId="0" xfId="0" applyAlignment="1" applyBorder="1" applyFont="1">
      <alignment horizontal="center" shrinkToFit="0" vertical="center" wrapText="1"/>
    </xf>
    <xf borderId="75" fillId="0" fontId="215" numFmtId="0" xfId="0" applyAlignment="1" applyBorder="1" applyFont="1">
      <alignment horizontal="left" readingOrder="0" shrinkToFit="0" vertical="center" wrapText="1"/>
    </xf>
    <xf borderId="0" fillId="0" fontId="215" numFmtId="0" xfId="0" applyAlignment="1" applyFont="1">
      <alignment horizontal="left" shrinkToFit="0" vertical="center" wrapText="1"/>
    </xf>
    <xf borderId="0" fillId="34" fontId="1" numFmtId="167" xfId="0" applyAlignment="1" applyFont="1" applyNumberFormat="1">
      <alignment horizontal="center" readingOrder="0"/>
    </xf>
    <xf borderId="0" fillId="34" fontId="1" numFmtId="0" xfId="0" applyAlignment="1" applyFont="1">
      <alignment horizontal="center"/>
    </xf>
    <xf borderId="0" fillId="34" fontId="1" numFmtId="0" xfId="0" applyFont="1"/>
    <xf borderId="75" fillId="34" fontId="8" numFmtId="174" xfId="0" applyAlignment="1" applyBorder="1" applyFont="1" applyNumberFormat="1">
      <alignment horizontal="center" readingOrder="0" shrinkToFit="0" vertical="center" wrapText="1"/>
    </xf>
    <xf borderId="79" fillId="34" fontId="1" numFmtId="0" xfId="0" applyAlignment="1" applyBorder="1" applyFont="1">
      <alignment horizontal="left" readingOrder="0" shrinkToFit="0" vertical="center" wrapText="1"/>
    </xf>
    <xf borderId="75" fillId="34" fontId="8" numFmtId="0" xfId="0" applyAlignment="1" applyBorder="1" applyFont="1">
      <alignment horizontal="center" shrinkToFit="0" vertical="center" wrapText="1"/>
    </xf>
    <xf borderId="75" fillId="34" fontId="1" numFmtId="0" xfId="0" applyAlignment="1" applyBorder="1" applyFont="1">
      <alignment horizontal="left" shrinkToFit="0" vertical="center" wrapText="1"/>
    </xf>
    <xf borderId="0" fillId="34" fontId="1" numFmtId="0" xfId="0" applyAlignment="1" applyFont="1">
      <alignment horizontal="left" shrinkToFit="0" vertical="center" wrapText="1"/>
    </xf>
    <xf borderId="75" fillId="34" fontId="8" numFmtId="166" xfId="0" applyAlignment="1" applyBorder="1" applyFont="1" applyNumberFormat="1">
      <alignment horizontal="center" readingOrder="0" shrinkToFit="0" vertical="center" wrapText="1"/>
    </xf>
    <xf borderId="75" fillId="34" fontId="1" numFmtId="0" xfId="0" applyAlignment="1" applyBorder="1" applyFont="1">
      <alignment horizontal="left" readingOrder="0" shrinkToFit="0" vertical="center" wrapText="1"/>
    </xf>
    <xf borderId="0" fillId="34" fontId="5" numFmtId="0" xfId="0" applyAlignment="1" applyFont="1">
      <alignment horizontal="left" shrinkToFit="0" vertical="center" wrapText="1"/>
    </xf>
    <xf borderId="0" fillId="20" fontId="1" numFmtId="0" xfId="0" applyAlignment="1" applyFont="1">
      <alignment readingOrder="0" shrinkToFit="0" wrapText="1"/>
    </xf>
    <xf borderId="75" fillId="20" fontId="8" numFmtId="167" xfId="0" applyAlignment="1" applyBorder="1" applyFont="1" applyNumberFormat="1">
      <alignment horizontal="center" readingOrder="0" shrinkToFit="0" wrapText="1"/>
    </xf>
    <xf borderId="79" fillId="20" fontId="1" numFmtId="0" xfId="0" applyAlignment="1" applyBorder="1" applyFont="1">
      <alignment readingOrder="0" shrinkToFit="0" wrapText="1"/>
    </xf>
    <xf borderId="75" fillId="20" fontId="1" numFmtId="0" xfId="0" applyAlignment="1" applyBorder="1" applyFont="1">
      <alignment readingOrder="0" shrinkToFit="0" wrapText="1"/>
    </xf>
    <xf borderId="0" fillId="20" fontId="1" numFmtId="0" xfId="0" applyAlignment="1" applyFont="1">
      <alignment horizontal="left" shrinkToFit="0" vertical="center" wrapText="1"/>
    </xf>
    <xf borderId="0" fillId="2" fontId="538" numFmtId="0" xfId="0" applyAlignment="1" applyFont="1">
      <alignment horizontal="left" readingOrder="0" shrinkToFit="0" vertical="center" wrapText="1"/>
    </xf>
    <xf borderId="75" fillId="0" fontId="1" numFmtId="0" xfId="0" applyBorder="1" applyFont="1"/>
    <xf borderId="79" fillId="0" fontId="1" numFmtId="0" xfId="0" applyBorder="1" applyFont="1"/>
    <xf borderId="75" fillId="0" fontId="1" numFmtId="0" xfId="0" applyAlignment="1" applyBorder="1" applyFont="1">
      <alignment horizontal="center"/>
    </xf>
    <xf borderId="75" fillId="26" fontId="8" numFmtId="167" xfId="0" applyAlignment="1" applyBorder="1" applyFont="1" applyNumberFormat="1">
      <alignment horizontal="center" readingOrder="0" shrinkToFit="0" wrapText="1"/>
    </xf>
    <xf borderId="79" fillId="26" fontId="1" numFmtId="0" xfId="0" applyAlignment="1" applyBorder="1" applyFont="1">
      <alignment readingOrder="0" shrinkToFit="0" wrapText="1"/>
    </xf>
    <xf borderId="75" fillId="26" fontId="8" numFmtId="166" xfId="0" applyAlignment="1" applyBorder="1" applyFont="1" applyNumberFormat="1">
      <alignment horizontal="center" readingOrder="0" shrinkToFit="0" wrapText="1"/>
    </xf>
    <xf borderId="75" fillId="26" fontId="1" numFmtId="0" xfId="0" applyAlignment="1" applyBorder="1" applyFont="1">
      <alignment readingOrder="0" shrinkToFit="0" wrapText="1"/>
    </xf>
    <xf borderId="0" fillId="26" fontId="1" numFmtId="0" xfId="0" applyAlignment="1" applyFont="1">
      <alignment shrinkToFit="0" wrapText="1"/>
    </xf>
    <xf borderId="0" fillId="26" fontId="1" numFmtId="0" xfId="0" applyAlignment="1" applyFont="1">
      <alignment horizontal="left" shrinkToFit="0" vertical="center" wrapText="1"/>
    </xf>
    <xf borderId="75" fillId="26" fontId="1" numFmtId="167" xfId="0" applyAlignment="1" applyBorder="1" applyFont="1" applyNumberFormat="1">
      <alignment readingOrder="0" shrinkToFit="0" wrapText="1"/>
    </xf>
    <xf borderId="75" fillId="26" fontId="1" numFmtId="0" xfId="0" applyAlignment="1" applyBorder="1" applyFont="1">
      <alignment shrinkToFit="0" wrapText="1"/>
    </xf>
    <xf borderId="75" fillId="26" fontId="8" numFmtId="174" xfId="0" applyAlignment="1" applyBorder="1" applyFont="1" applyNumberFormat="1">
      <alignment horizontal="center" readingOrder="0" shrinkToFit="0" vertical="center" wrapText="1"/>
    </xf>
    <xf borderId="79" fillId="26" fontId="1" numFmtId="0" xfId="0" applyAlignment="1" applyBorder="1" applyFont="1">
      <alignment horizontal="left" readingOrder="0" shrinkToFit="0" vertical="center" wrapText="1"/>
    </xf>
    <xf borderId="75" fillId="26" fontId="8" numFmtId="166" xfId="0" applyAlignment="1" applyBorder="1" applyFont="1" applyNumberFormat="1">
      <alignment horizontal="center" readingOrder="0" shrinkToFit="0" vertical="center" wrapText="1"/>
    </xf>
    <xf borderId="75" fillId="26" fontId="1" numFmtId="0" xfId="0" applyAlignment="1" applyBorder="1" applyFont="1">
      <alignment horizontal="left" readingOrder="0" shrinkToFit="0" vertical="center" wrapText="1"/>
    </xf>
    <xf borderId="0" fillId="0" fontId="5" numFmtId="0" xfId="0" applyAlignment="1" applyFont="1">
      <alignment horizontal="left" shrinkToFit="0" wrapText="1"/>
    </xf>
    <xf borderId="0" fillId="34" fontId="5" numFmtId="0" xfId="0" applyAlignment="1" applyFont="1">
      <alignment horizontal="left" shrinkToFit="0" vertical="center" wrapText="1"/>
    </xf>
    <xf borderId="0" fillId="34" fontId="4" numFmtId="174" xfId="0" applyAlignment="1" applyFont="1" applyNumberFormat="1">
      <alignment horizontal="center" readingOrder="0" shrinkToFit="0" vertical="center" wrapText="1"/>
    </xf>
    <xf borderId="79" fillId="34" fontId="5" numFmtId="166" xfId="0" applyAlignment="1" applyBorder="1" applyFont="1" applyNumberFormat="1">
      <alignment horizontal="left" shrinkToFit="0" vertical="center" wrapText="1"/>
    </xf>
    <xf borderId="75" fillId="34" fontId="4" numFmtId="0" xfId="0" applyAlignment="1" applyBorder="1" applyFont="1">
      <alignment horizontal="center" shrinkToFit="0" vertical="center" wrapText="1"/>
    </xf>
    <xf borderId="75" fillId="34" fontId="5" numFmtId="0" xfId="0" applyAlignment="1" applyBorder="1" applyFont="1">
      <alignment horizontal="left" shrinkToFit="0" vertical="center" wrapText="1"/>
    </xf>
    <xf borderId="75" fillId="34" fontId="4" numFmtId="174" xfId="0" applyAlignment="1" applyBorder="1" applyFont="1" applyNumberFormat="1">
      <alignment horizontal="center" readingOrder="0" shrinkToFit="0" vertical="center" wrapText="1"/>
    </xf>
    <xf borderId="0" fillId="20" fontId="1" numFmtId="0" xfId="0" applyAlignment="1" applyFont="1">
      <alignment horizontal="left" readingOrder="0" shrinkToFit="0" vertical="center" wrapText="1"/>
    </xf>
    <xf borderId="75" fillId="20" fontId="8" numFmtId="174" xfId="0" applyAlignment="1" applyBorder="1" applyFont="1" applyNumberFormat="1">
      <alignment horizontal="center" readingOrder="0" shrinkToFit="0" vertical="center" wrapText="1"/>
    </xf>
    <xf borderId="79" fillId="20" fontId="1" numFmtId="0" xfId="0" applyAlignment="1" applyBorder="1" applyFont="1">
      <alignment horizontal="left" readingOrder="0" shrinkToFit="0" vertical="center" wrapText="1"/>
    </xf>
    <xf borderId="75" fillId="20" fontId="8" numFmtId="0" xfId="0" applyAlignment="1" applyBorder="1" applyFont="1">
      <alignment horizontal="center" readingOrder="0" shrinkToFit="0" vertical="center" wrapText="1"/>
    </xf>
    <xf borderId="75" fillId="20" fontId="1" numFmtId="0" xfId="0" applyAlignment="1" applyBorder="1" applyFont="1">
      <alignment horizontal="left" readingOrder="0" shrinkToFit="0" vertical="center" wrapText="1"/>
    </xf>
    <xf borderId="75" fillId="26" fontId="8" numFmtId="0" xfId="0" applyAlignment="1" applyBorder="1" applyFont="1">
      <alignment horizontal="center" readingOrder="0" shrinkToFit="0" vertical="center" wrapText="1"/>
    </xf>
    <xf borderId="75" fillId="34" fontId="4" numFmtId="174" xfId="0" applyAlignment="1" applyBorder="1" applyFont="1" applyNumberFormat="1">
      <alignment horizontal="center" shrinkToFit="0" vertical="center" wrapText="1"/>
    </xf>
    <xf borderId="75" fillId="34" fontId="144" numFmtId="167" xfId="0" applyAlignment="1" applyBorder="1" applyFont="1" applyNumberFormat="1">
      <alignment readingOrder="0"/>
    </xf>
    <xf borderId="79" fillId="34" fontId="144" numFmtId="0" xfId="0" applyAlignment="1" applyBorder="1" applyFont="1">
      <alignment readingOrder="0"/>
    </xf>
    <xf borderId="75" fillId="34" fontId="144" numFmtId="167" xfId="0" applyAlignment="1" applyBorder="1" applyFont="1" applyNumberFormat="1">
      <alignment horizontal="center" readingOrder="0"/>
    </xf>
    <xf borderId="75" fillId="34" fontId="144" numFmtId="0" xfId="0" applyBorder="1" applyFont="1"/>
    <xf borderId="0" fillId="34" fontId="144" numFmtId="0" xfId="0" applyFont="1"/>
    <xf borderId="75" fillId="34" fontId="1" numFmtId="167" xfId="0" applyAlignment="1" applyBorder="1" applyFont="1" applyNumberFormat="1">
      <alignment horizontal="center" readingOrder="0"/>
    </xf>
    <xf borderId="79" fillId="34" fontId="1" numFmtId="0" xfId="0" applyAlignment="1" applyBorder="1" applyFont="1">
      <alignment readingOrder="0"/>
    </xf>
    <xf borderId="75" fillId="34" fontId="1" numFmtId="0" xfId="0" applyBorder="1" applyFont="1"/>
    <xf borderId="75" fillId="31" fontId="1" numFmtId="164" xfId="0" applyAlignment="1" applyBorder="1" applyFont="1" applyNumberFormat="1">
      <alignment readingOrder="0"/>
    </xf>
    <xf borderId="79" fillId="31" fontId="1" numFmtId="0" xfId="0" applyAlignment="1" applyBorder="1" applyFont="1">
      <alignment readingOrder="0"/>
    </xf>
    <xf borderId="75" fillId="31" fontId="1" numFmtId="164" xfId="0" applyAlignment="1" applyBorder="1" applyFont="1" applyNumberFormat="1">
      <alignment horizontal="center" readingOrder="0"/>
    </xf>
    <xf borderId="75" fillId="31" fontId="1" numFmtId="0" xfId="0" applyAlignment="1" applyBorder="1" applyFont="1">
      <alignment readingOrder="0"/>
    </xf>
    <xf borderId="0" fillId="34" fontId="137" numFmtId="0" xfId="0" applyAlignment="1" applyFont="1">
      <alignment horizontal="left" shrinkToFit="0" vertical="center" wrapText="1"/>
    </xf>
    <xf borderId="75" fillId="27" fontId="8" numFmtId="167" xfId="0" applyAlignment="1" applyBorder="1" applyFont="1" applyNumberFormat="1">
      <alignment horizontal="center" readingOrder="0" shrinkToFit="0" wrapText="1"/>
    </xf>
    <xf borderId="79" fillId="27" fontId="1" numFmtId="166" xfId="0" applyAlignment="1" applyBorder="1" applyFont="1" applyNumberFormat="1">
      <alignment readingOrder="0" shrinkToFit="0" wrapText="1"/>
    </xf>
    <xf borderId="75" fillId="27" fontId="1" numFmtId="0" xfId="0" applyAlignment="1" applyBorder="1" applyFont="1">
      <alignment readingOrder="0" shrinkToFit="0" wrapText="1"/>
    </xf>
    <xf borderId="0" fillId="27" fontId="1" numFmtId="0" xfId="0" applyAlignment="1" applyFont="1">
      <alignment shrinkToFit="0" wrapText="1"/>
    </xf>
    <xf borderId="0" fillId="27" fontId="5" numFmtId="0" xfId="0" applyAlignment="1" applyFont="1">
      <alignment readingOrder="0" shrinkToFit="0" wrapText="1"/>
    </xf>
    <xf borderId="79" fillId="27" fontId="1" numFmtId="0" xfId="0" applyAlignment="1" applyBorder="1" applyFont="1">
      <alignment readingOrder="0" shrinkToFit="0" wrapText="1"/>
    </xf>
    <xf borderId="75" fillId="27" fontId="8" numFmtId="164" xfId="0" applyAlignment="1" applyBorder="1" applyFont="1" applyNumberFormat="1">
      <alignment horizontal="center" readingOrder="0" shrinkToFit="0" wrapText="1"/>
    </xf>
    <xf borderId="0" fillId="0" fontId="5" numFmtId="0" xfId="0" applyAlignment="1" applyFont="1">
      <alignment readingOrder="0" shrinkToFit="0" wrapText="1"/>
    </xf>
    <xf borderId="75" fillId="27" fontId="1" numFmtId="167" xfId="0" applyAlignment="1" applyBorder="1" applyFont="1" applyNumberFormat="1">
      <alignment readingOrder="0" shrinkToFit="0" wrapText="1"/>
    </xf>
    <xf borderId="79" fillId="34" fontId="5" numFmtId="0" xfId="0" applyAlignment="1" applyBorder="1" applyFont="1">
      <alignment horizontal="left" readingOrder="0" shrinkToFit="0" vertical="center" wrapText="1"/>
    </xf>
    <xf borderId="0" fillId="0" fontId="539" numFmtId="0" xfId="0" applyAlignment="1" applyFont="1">
      <alignment horizontal="left" readingOrder="0" shrinkToFit="0" vertical="center" wrapText="1"/>
    </xf>
    <xf borderId="0" fillId="20" fontId="1" numFmtId="164" xfId="0" applyAlignment="1" applyFont="1" applyNumberFormat="1">
      <alignment readingOrder="0"/>
    </xf>
    <xf borderId="75" fillId="20" fontId="1" numFmtId="164" xfId="0" applyAlignment="1" applyBorder="1" applyFont="1" applyNumberFormat="1">
      <alignment readingOrder="0"/>
    </xf>
    <xf borderId="79" fillId="20" fontId="1" numFmtId="0" xfId="0" applyAlignment="1" applyBorder="1" applyFont="1">
      <alignment readingOrder="0"/>
    </xf>
    <xf borderId="75" fillId="20" fontId="1" numFmtId="166" xfId="0" applyAlignment="1" applyBorder="1" applyFont="1" applyNumberFormat="1">
      <alignment horizontal="center" readingOrder="0"/>
    </xf>
    <xf borderId="75" fillId="20" fontId="1" numFmtId="0" xfId="0" applyAlignment="1" applyBorder="1" applyFont="1">
      <alignment readingOrder="0"/>
    </xf>
    <xf borderId="0" fillId="20" fontId="1" numFmtId="0" xfId="0" applyFont="1"/>
    <xf borderId="75" fillId="34" fontId="8" numFmtId="167" xfId="0" applyAlignment="1" applyBorder="1" applyFont="1" applyNumberFormat="1">
      <alignment horizontal="center" readingOrder="0" shrinkToFit="0" vertical="center" wrapText="1"/>
    </xf>
    <xf borderId="0" fillId="61" fontId="1" numFmtId="0" xfId="0" applyAlignment="1" applyFont="1">
      <alignment readingOrder="0" shrinkToFit="0" wrapText="1"/>
    </xf>
    <xf borderId="75" fillId="61" fontId="8" numFmtId="167" xfId="0" applyAlignment="1" applyBorder="1" applyFont="1" applyNumberFormat="1">
      <alignment horizontal="center" readingOrder="0" shrinkToFit="0" wrapText="1"/>
    </xf>
    <xf borderId="79" fillId="61" fontId="1" numFmtId="0" xfId="0" applyAlignment="1" applyBorder="1" applyFont="1">
      <alignment readingOrder="0" shrinkToFit="0" wrapText="1"/>
    </xf>
    <xf borderId="75" fillId="61" fontId="1" numFmtId="0" xfId="0" applyAlignment="1" applyBorder="1" applyFont="1">
      <alignment readingOrder="0" shrinkToFit="0" wrapText="1"/>
    </xf>
    <xf borderId="0" fillId="61" fontId="1" numFmtId="0" xfId="0" applyAlignment="1" applyFont="1">
      <alignment shrinkToFit="0" wrapText="1"/>
    </xf>
    <xf borderId="0" fillId="61" fontId="5" numFmtId="0" xfId="0" applyAlignment="1" applyFont="1">
      <alignment readingOrder="0" shrinkToFit="0" wrapText="1"/>
    </xf>
    <xf borderId="0" fillId="93" fontId="1" numFmtId="0" xfId="0" applyAlignment="1" applyFont="1">
      <alignment readingOrder="0" shrinkToFit="0" wrapText="1"/>
    </xf>
    <xf borderId="75" fillId="93" fontId="8" numFmtId="167" xfId="0" applyAlignment="1" applyBorder="1" applyFont="1" applyNumberFormat="1">
      <alignment horizontal="center" readingOrder="0" shrinkToFit="0" wrapText="1"/>
    </xf>
    <xf borderId="79" fillId="93" fontId="1" numFmtId="0" xfId="0" applyAlignment="1" applyBorder="1" applyFont="1">
      <alignment readingOrder="0" shrinkToFit="0" wrapText="1"/>
    </xf>
    <xf borderId="75" fillId="93" fontId="1" numFmtId="0" xfId="0" applyAlignment="1" applyBorder="1" applyFont="1">
      <alignment readingOrder="0" shrinkToFit="0" wrapText="1"/>
    </xf>
    <xf borderId="0" fillId="93" fontId="1" numFmtId="0" xfId="0" applyAlignment="1" applyFont="1">
      <alignment shrinkToFit="0" wrapText="1"/>
    </xf>
    <xf borderId="79" fillId="61" fontId="8" numFmtId="0" xfId="0" applyAlignment="1" applyBorder="1" applyFont="1">
      <alignment readingOrder="0" shrinkToFit="0" wrapText="1"/>
    </xf>
    <xf borderId="75" fillId="93" fontId="1" numFmtId="167" xfId="0" applyAlignment="1" applyBorder="1" applyFont="1" applyNumberFormat="1">
      <alignment readingOrder="0" shrinkToFit="0" wrapText="1"/>
    </xf>
    <xf borderId="79" fillId="93" fontId="8" numFmtId="0" xfId="0" applyAlignment="1" applyBorder="1" applyFont="1">
      <alignment readingOrder="0" shrinkToFit="0" wrapText="1"/>
    </xf>
    <xf borderId="75" fillId="93" fontId="1" numFmtId="167" xfId="0" applyAlignment="1" applyBorder="1" applyFont="1" applyNumberFormat="1">
      <alignment horizontal="center" readingOrder="0" shrinkToFit="0" wrapText="1"/>
    </xf>
    <xf borderId="75" fillId="34" fontId="4" numFmtId="164" xfId="0" applyAlignment="1" applyBorder="1" applyFont="1" applyNumberFormat="1">
      <alignment horizontal="center" readingOrder="0" shrinkToFit="0" vertical="center" wrapText="1"/>
    </xf>
    <xf borderId="0" fillId="34" fontId="239" numFmtId="0" xfId="0" applyAlignment="1" applyFont="1">
      <alignment horizontal="left" readingOrder="0" shrinkToFit="0" vertical="center" wrapText="1"/>
    </xf>
    <xf borderId="75" fillId="34" fontId="236" numFmtId="174" xfId="0" applyAlignment="1" applyBorder="1" applyFont="1" applyNumberFormat="1">
      <alignment horizontal="center" readingOrder="0" shrinkToFit="0" vertical="center" wrapText="1"/>
    </xf>
    <xf borderId="79" fillId="34" fontId="137" numFmtId="0" xfId="0" applyAlignment="1" applyBorder="1" applyFont="1">
      <alignment horizontal="left" readingOrder="0" shrinkToFit="0" vertical="center" wrapText="1"/>
    </xf>
    <xf borderId="75" fillId="34" fontId="236" numFmtId="166" xfId="0" applyAlignment="1" applyBorder="1" applyFont="1" applyNumberFormat="1">
      <alignment horizontal="center" readingOrder="0" shrinkToFit="0" vertical="center" wrapText="1"/>
    </xf>
    <xf borderId="75" fillId="34" fontId="137" numFmtId="0" xfId="0" applyAlignment="1" applyBorder="1" applyFont="1">
      <alignment horizontal="left" shrinkToFit="0" vertical="center" wrapText="1"/>
    </xf>
    <xf borderId="75" fillId="34" fontId="8" numFmtId="164" xfId="0" applyAlignment="1" applyBorder="1" applyFont="1" applyNumberFormat="1">
      <alignment horizontal="left" readingOrder="0" shrinkToFit="0" vertical="center" wrapText="1"/>
    </xf>
    <xf borderId="75" fillId="34" fontId="137" numFmtId="0" xfId="0" applyAlignment="1" applyBorder="1" applyFont="1">
      <alignment horizontal="left" readingOrder="0" shrinkToFit="0" vertical="center" wrapText="1"/>
    </xf>
    <xf borderId="75" fillId="34" fontId="8" numFmtId="164" xfId="0" applyAlignment="1" applyBorder="1" applyFont="1" applyNumberFormat="1">
      <alignment horizontal="center" readingOrder="0" shrinkToFit="0" vertical="center" wrapText="1"/>
    </xf>
    <xf borderId="75" fillId="62" fontId="8" numFmtId="167" xfId="0" applyAlignment="1" applyBorder="1" applyFont="1" applyNumberFormat="1">
      <alignment horizontal="center" readingOrder="0" shrinkToFit="0" wrapText="1"/>
    </xf>
    <xf borderId="79" fillId="62" fontId="1" numFmtId="0" xfId="0" applyAlignment="1" applyBorder="1" applyFont="1">
      <alignment readingOrder="0" shrinkToFit="0" wrapText="1"/>
    </xf>
    <xf borderId="75" fillId="62" fontId="1" numFmtId="0" xfId="0" applyAlignment="1" applyBorder="1" applyFont="1">
      <alignment readingOrder="0" shrinkToFit="0" wrapText="1"/>
    </xf>
    <xf borderId="75" fillId="20" fontId="8" numFmtId="166" xfId="0" applyAlignment="1" applyBorder="1" applyFont="1" applyNumberFormat="1">
      <alignment horizontal="center" readingOrder="0" shrinkToFit="0" wrapText="1"/>
    </xf>
    <xf borderId="75" fillId="20" fontId="8" numFmtId="164" xfId="0" applyAlignment="1" applyBorder="1" applyFont="1" applyNumberFormat="1">
      <alignment horizontal="center" readingOrder="0" shrinkToFit="0" wrapText="1"/>
    </xf>
    <xf borderId="0" fillId="20" fontId="5" numFmtId="0" xfId="0" applyAlignment="1" applyFont="1">
      <alignment shrinkToFit="0" wrapText="1"/>
    </xf>
    <xf borderId="0" fillId="34" fontId="53" numFmtId="0" xfId="0" applyAlignment="1" applyFont="1">
      <alignment horizontal="left" readingOrder="0" shrinkToFit="0" vertical="center" wrapText="1"/>
    </xf>
    <xf borderId="0" fillId="101" fontId="1" numFmtId="0" xfId="0" applyAlignment="1" applyFont="1">
      <alignment readingOrder="0" shrinkToFit="0" wrapText="1"/>
    </xf>
    <xf borderId="75" fillId="101" fontId="8" numFmtId="167" xfId="0" applyAlignment="1" applyBorder="1" applyFont="1" applyNumberFormat="1">
      <alignment horizontal="center" readingOrder="0" shrinkToFit="0" wrapText="1"/>
    </xf>
    <xf borderId="79" fillId="101" fontId="1" numFmtId="0" xfId="0" applyAlignment="1" applyBorder="1" applyFont="1">
      <alignment readingOrder="0" shrinkToFit="0" wrapText="1"/>
    </xf>
    <xf borderId="75" fillId="101" fontId="5" numFmtId="0" xfId="0" applyAlignment="1" applyBorder="1" applyFont="1">
      <alignment horizontal="left" readingOrder="0" shrinkToFit="0" wrapText="1"/>
    </xf>
    <xf borderId="75" fillId="101" fontId="1" numFmtId="167" xfId="0" applyAlignment="1" applyBorder="1" applyFont="1" applyNumberFormat="1">
      <alignment readingOrder="0" shrinkToFit="0" wrapText="1"/>
    </xf>
    <xf borderId="75" fillId="101" fontId="1" numFmtId="174" xfId="0" applyAlignment="1" applyBorder="1" applyFont="1" applyNumberFormat="1">
      <alignment horizontal="center" readingOrder="0" shrinkToFit="0" wrapText="1"/>
    </xf>
    <xf borderId="75" fillId="101" fontId="1" numFmtId="0" xfId="0" applyAlignment="1" applyBorder="1" applyFont="1">
      <alignment readingOrder="0" shrinkToFit="0" wrapText="1"/>
    </xf>
    <xf borderId="75" fillId="0" fontId="1" numFmtId="167" xfId="0" applyAlignment="1" applyBorder="1" applyFont="1" applyNumberFormat="1">
      <alignment readingOrder="0"/>
    </xf>
    <xf borderId="79" fillId="0" fontId="1" numFmtId="0" xfId="0" applyAlignment="1" applyBorder="1" applyFont="1">
      <alignment readingOrder="0"/>
    </xf>
    <xf borderId="75" fillId="0" fontId="1" numFmtId="166" xfId="0" applyAlignment="1" applyBorder="1" applyFont="1" applyNumberFormat="1">
      <alignment horizontal="center" readingOrder="0"/>
    </xf>
    <xf borderId="0" fillId="62" fontId="137" numFmtId="0" xfId="0" applyAlignment="1" applyFont="1">
      <alignment readingOrder="0" shrinkToFit="0" wrapText="1"/>
    </xf>
    <xf borderId="75" fillId="62" fontId="236" numFmtId="164" xfId="0" applyAlignment="1" applyBorder="1" applyFont="1" applyNumberFormat="1">
      <alignment horizontal="center" readingOrder="0" shrinkToFit="0" wrapText="1"/>
    </xf>
    <xf borderId="79" fillId="62" fontId="137" numFmtId="0" xfId="0" applyAlignment="1" applyBorder="1" applyFont="1">
      <alignment readingOrder="0" shrinkToFit="0" wrapText="1"/>
    </xf>
    <xf borderId="75" fillId="62" fontId="236" numFmtId="167" xfId="0" applyAlignment="1" applyBorder="1" applyFont="1" applyNumberFormat="1">
      <alignment horizontal="center" readingOrder="0" shrinkToFit="0" wrapText="1"/>
    </xf>
    <xf borderId="75" fillId="62" fontId="137" numFmtId="0" xfId="0" applyAlignment="1" applyBorder="1" applyFont="1">
      <alignment readingOrder="0" shrinkToFit="0" wrapText="1"/>
    </xf>
    <xf borderId="0" fillId="62" fontId="137" numFmtId="0" xfId="0" applyAlignment="1" applyFont="1">
      <alignment shrinkToFit="0" wrapText="1"/>
    </xf>
    <xf borderId="75" fillId="0" fontId="8" numFmtId="167" xfId="0" applyAlignment="1" applyBorder="1" applyFont="1" applyNumberFormat="1">
      <alignment horizontal="center" readingOrder="0" shrinkToFit="0" wrapText="1"/>
    </xf>
    <xf borderId="79" fillId="0" fontId="1" numFmtId="0" xfId="0" applyAlignment="1" applyBorder="1" applyFont="1">
      <alignment readingOrder="0" shrinkToFit="0" wrapText="1"/>
    </xf>
    <xf borderId="75" fillId="0" fontId="8" numFmtId="166" xfId="0" applyAlignment="1" applyBorder="1" applyFont="1" applyNumberFormat="1">
      <alignment horizontal="center" readingOrder="0" shrinkToFit="0" wrapText="1"/>
    </xf>
    <xf borderId="75" fillId="0" fontId="1" numFmtId="0" xfId="0" applyAlignment="1" applyBorder="1" applyFont="1">
      <alignment readingOrder="0" shrinkToFit="0" wrapText="1"/>
    </xf>
    <xf borderId="75" fillId="0" fontId="1" numFmtId="167" xfId="0" applyAlignment="1" applyBorder="1" applyFont="1" applyNumberFormat="1">
      <alignment horizontal="center" readingOrder="0" shrinkToFit="0" wrapText="1"/>
    </xf>
    <xf borderId="75" fillId="0" fontId="1" numFmtId="166" xfId="0" applyAlignment="1" applyBorder="1" applyFont="1" applyNumberFormat="1">
      <alignment horizontal="center" readingOrder="0" shrinkToFit="0" wrapText="1"/>
    </xf>
    <xf borderId="75" fillId="34" fontId="1" numFmtId="0" xfId="0" applyAlignment="1" applyBorder="1" applyFont="1">
      <alignment horizontal="center"/>
    </xf>
    <xf borderId="75" fillId="20" fontId="1" numFmtId="167" xfId="0" applyAlignment="1" applyBorder="1" applyFont="1" applyNumberFormat="1">
      <alignment readingOrder="0" shrinkToFit="0" wrapText="1"/>
    </xf>
    <xf borderId="79" fillId="20" fontId="1" numFmtId="167" xfId="0" applyAlignment="1" applyBorder="1" applyFont="1" applyNumberFormat="1">
      <alignment readingOrder="0" shrinkToFit="0" wrapText="1"/>
    </xf>
    <xf borderId="0" fillId="36" fontId="5" numFmtId="0" xfId="0" applyAlignment="1" applyFont="1">
      <alignment horizontal="left" shrinkToFit="0" wrapText="1"/>
    </xf>
    <xf borderId="75" fillId="36" fontId="4" numFmtId="174" xfId="0" applyAlignment="1" applyBorder="1" applyFont="1" applyNumberFormat="1">
      <alignment horizontal="center" shrinkToFit="0" wrapText="1"/>
    </xf>
    <xf borderId="79" fillId="36" fontId="5" numFmtId="0" xfId="0" applyAlignment="1" applyBorder="1" applyFont="1">
      <alignment horizontal="left" readingOrder="0" shrinkToFit="0" wrapText="1"/>
    </xf>
    <xf borderId="75" fillId="36" fontId="4" numFmtId="0" xfId="0" applyAlignment="1" applyBorder="1" applyFont="1">
      <alignment horizontal="center" shrinkToFit="0" wrapText="1"/>
    </xf>
    <xf borderId="75" fillId="36" fontId="5" numFmtId="0" xfId="0" applyAlignment="1" applyBorder="1" applyFont="1">
      <alignment horizontal="left" readingOrder="0" shrinkToFit="0" wrapText="1"/>
    </xf>
    <xf borderId="0" fillId="36" fontId="5" numFmtId="0" xfId="0" applyAlignment="1" applyFont="1">
      <alignment horizontal="left" shrinkToFit="0" wrapText="1"/>
    </xf>
    <xf borderId="79" fillId="36" fontId="5" numFmtId="0" xfId="0" applyAlignment="1" applyBorder="1" applyFont="1">
      <alignment horizontal="left" shrinkToFit="0" wrapText="1"/>
    </xf>
    <xf borderId="75" fillId="36" fontId="4" numFmtId="0" xfId="0" applyAlignment="1" applyBorder="1" applyFont="1">
      <alignment horizontal="center" shrinkToFit="0" wrapText="1"/>
    </xf>
    <xf borderId="75" fillId="36" fontId="5" numFmtId="0" xfId="0" applyAlignment="1" applyBorder="1" applyFont="1">
      <alignment horizontal="left" shrinkToFit="0" wrapText="1"/>
    </xf>
    <xf borderId="0" fillId="20" fontId="5" numFmtId="0" xfId="0" applyAlignment="1" applyFont="1">
      <alignment shrinkToFit="0" vertical="bottom" wrapText="1"/>
    </xf>
    <xf borderId="75" fillId="20" fontId="5" numFmtId="174" xfId="0" applyAlignment="1" applyBorder="1" applyFont="1" applyNumberFormat="1">
      <alignment shrinkToFit="0" vertical="bottom" wrapText="1"/>
    </xf>
    <xf borderId="79" fillId="20" fontId="5" numFmtId="0" xfId="0" applyAlignment="1" applyBorder="1" applyFont="1">
      <alignment shrinkToFit="0" vertical="bottom" wrapText="1"/>
    </xf>
    <xf borderId="75" fillId="20" fontId="5" numFmtId="0" xfId="0" applyAlignment="1" applyBorder="1" applyFont="1">
      <alignment horizontal="center" shrinkToFit="0" vertical="bottom" wrapText="1"/>
    </xf>
    <xf borderId="75" fillId="20" fontId="5" numFmtId="0" xfId="0" applyAlignment="1" applyBorder="1" applyFont="1">
      <alignment shrinkToFit="0" vertical="bottom" wrapText="1"/>
    </xf>
    <xf borderId="75" fillId="20" fontId="8" numFmtId="164" xfId="0" applyAlignment="1" applyBorder="1" applyFont="1" applyNumberFormat="1">
      <alignment horizontal="center" readingOrder="0" shrinkToFit="0" vertical="center" wrapText="1"/>
    </xf>
    <xf borderId="0" fillId="20" fontId="5" numFmtId="0" xfId="0" applyAlignment="1" applyFont="1">
      <alignment readingOrder="0" shrinkToFit="0" wrapText="1"/>
    </xf>
    <xf borderId="0" fillId="72" fontId="144" numFmtId="0" xfId="0" applyAlignment="1" applyFont="1">
      <alignment horizontal="left" readingOrder="0" shrinkToFit="0" vertical="center" wrapText="1"/>
    </xf>
    <xf borderId="75" fillId="72" fontId="8" numFmtId="174" xfId="0" applyAlignment="1" applyBorder="1" applyFont="1" applyNumberFormat="1">
      <alignment horizontal="center" readingOrder="0" shrinkToFit="0" vertical="center" wrapText="1"/>
    </xf>
    <xf borderId="79" fillId="72" fontId="1" numFmtId="0" xfId="0" applyAlignment="1" applyBorder="1" applyFont="1">
      <alignment horizontal="left" readingOrder="0" shrinkToFit="0" vertical="center" wrapText="1"/>
    </xf>
    <xf borderId="75" fillId="72" fontId="8" numFmtId="166" xfId="0" applyAlignment="1" applyBorder="1" applyFont="1" applyNumberFormat="1">
      <alignment horizontal="center" readingOrder="0" shrinkToFit="0" vertical="center" wrapText="1"/>
    </xf>
    <xf borderId="75" fillId="72" fontId="1" numFmtId="0" xfId="0" applyAlignment="1" applyBorder="1" applyFont="1">
      <alignment horizontal="left" readingOrder="0" shrinkToFit="0" vertical="center" wrapText="1"/>
    </xf>
    <xf borderId="0" fillId="12" fontId="1" numFmtId="0" xfId="0" applyAlignment="1" applyFont="1">
      <alignment horizontal="left" readingOrder="0" shrinkToFit="0" vertical="center" wrapText="1"/>
    </xf>
    <xf borderId="0" fillId="12" fontId="1" numFmtId="0" xfId="0" applyAlignment="1" applyFont="1">
      <alignment horizontal="left" shrinkToFit="0" vertical="center" wrapText="1"/>
    </xf>
    <xf borderId="75" fillId="38" fontId="8" numFmtId="174" xfId="0" applyAlignment="1" applyBorder="1" applyFont="1" applyNumberFormat="1">
      <alignment horizontal="center" readingOrder="0" shrinkToFit="0" vertical="center" wrapText="1"/>
    </xf>
    <xf borderId="79" fillId="38" fontId="1" numFmtId="0" xfId="0" applyAlignment="1" applyBorder="1" applyFont="1">
      <alignment horizontal="left" readingOrder="0" shrinkToFit="0" vertical="center" wrapText="1"/>
    </xf>
    <xf borderId="75" fillId="38" fontId="8" numFmtId="166" xfId="0" applyAlignment="1" applyBorder="1" applyFont="1" applyNumberFormat="1">
      <alignment horizontal="center" readingOrder="0" shrinkToFit="0" vertical="center" wrapText="1"/>
    </xf>
    <xf borderId="75" fillId="38" fontId="1" numFmtId="0" xfId="0" applyAlignment="1" applyBorder="1" applyFont="1">
      <alignment horizontal="left" shrinkToFit="0" vertical="center" wrapText="1"/>
    </xf>
    <xf borderId="0" fillId="38" fontId="5" numFmtId="0" xfId="0" applyAlignment="1" applyFont="1">
      <alignment shrinkToFit="0" wrapText="1"/>
    </xf>
    <xf borderId="0" fillId="87" fontId="1" numFmtId="0" xfId="0" applyAlignment="1" applyFont="1">
      <alignment readingOrder="0" shrinkToFit="0" wrapText="1"/>
    </xf>
    <xf borderId="75" fillId="87" fontId="8" numFmtId="167" xfId="0" applyAlignment="1" applyBorder="1" applyFont="1" applyNumberFormat="1">
      <alignment horizontal="center" readingOrder="0" shrinkToFit="0" wrapText="1"/>
    </xf>
    <xf borderId="79" fillId="87" fontId="1" numFmtId="0" xfId="0" applyAlignment="1" applyBorder="1" applyFont="1">
      <alignment readingOrder="0" shrinkToFit="0" wrapText="1"/>
    </xf>
    <xf borderId="75" fillId="87" fontId="1" numFmtId="0" xfId="0" applyAlignment="1" applyBorder="1" applyFont="1">
      <alignment horizontal="left" readingOrder="0" shrinkToFit="0" vertical="center" wrapText="1"/>
    </xf>
    <xf borderId="75" fillId="5" fontId="8" numFmtId="167" xfId="0" applyAlignment="1" applyBorder="1" applyFont="1" applyNumberFormat="1">
      <alignment horizontal="center" readingOrder="0" shrinkToFit="0" wrapText="1"/>
    </xf>
    <xf borderId="79" fillId="5" fontId="1" numFmtId="0" xfId="0" applyAlignment="1" applyBorder="1" applyFont="1">
      <alignment readingOrder="0" shrinkToFit="0" wrapText="1"/>
    </xf>
    <xf borderId="75" fillId="5" fontId="1" numFmtId="0" xfId="0" applyAlignment="1" applyBorder="1" applyFont="1">
      <alignment readingOrder="0" shrinkToFit="0" wrapText="1"/>
    </xf>
    <xf borderId="0" fillId="5" fontId="1" numFmtId="0" xfId="0" applyAlignment="1" applyFont="1">
      <alignment shrinkToFit="0" wrapText="1"/>
    </xf>
    <xf borderId="79" fillId="20" fontId="1" numFmtId="166" xfId="0" applyAlignment="1" applyBorder="1" applyFont="1" applyNumberFormat="1">
      <alignment readingOrder="0" shrinkToFit="0" wrapText="1"/>
    </xf>
    <xf borderId="0" fillId="20" fontId="9" numFmtId="0" xfId="0" applyAlignment="1" applyFont="1">
      <alignment readingOrder="0" shrinkToFit="0" wrapText="1"/>
    </xf>
    <xf borderId="0" fillId="20" fontId="1" numFmtId="0" xfId="0" applyAlignment="1" applyFont="1">
      <alignment shrinkToFit="0" wrapText="1"/>
    </xf>
    <xf borderId="79" fillId="34" fontId="8" numFmtId="166" xfId="0" applyAlignment="1" applyBorder="1" applyFont="1" applyNumberFormat="1">
      <alignment horizontal="center" readingOrder="0" shrinkToFit="0" vertical="center" wrapText="1"/>
    </xf>
    <xf borderId="75" fillId="34" fontId="8" numFmtId="167" xfId="0" applyAlignment="1" applyBorder="1" applyFont="1" applyNumberFormat="1">
      <alignment horizontal="center" readingOrder="0"/>
    </xf>
    <xf borderId="75" fillId="34" fontId="1" numFmtId="0" xfId="0" applyAlignment="1" applyBorder="1" applyFont="1">
      <alignment readingOrder="0"/>
    </xf>
    <xf borderId="79" fillId="34" fontId="8" numFmtId="167" xfId="0" applyAlignment="1" applyBorder="1" applyFont="1" applyNumberFormat="1">
      <alignment horizontal="center" readingOrder="0"/>
    </xf>
    <xf borderId="75" fillId="67" fontId="8" numFmtId="166" xfId="0" applyAlignment="1" applyBorder="1" applyFont="1" applyNumberFormat="1">
      <alignment horizontal="center" readingOrder="0" shrinkToFit="0" wrapText="1"/>
    </xf>
    <xf borderId="79" fillId="67" fontId="8" numFmtId="166" xfId="0" applyAlignment="1" applyBorder="1" applyFont="1" applyNumberFormat="1">
      <alignment horizontal="center" readingOrder="0" shrinkToFit="0" wrapText="1"/>
    </xf>
    <xf borderId="75" fillId="67" fontId="8" numFmtId="167" xfId="0" applyAlignment="1" applyBorder="1" applyFont="1" applyNumberFormat="1">
      <alignment horizontal="center" readingOrder="0" shrinkToFit="0" wrapText="1"/>
    </xf>
    <xf borderId="79" fillId="67" fontId="8" numFmtId="164" xfId="0" applyAlignment="1" applyBorder="1" applyFont="1" applyNumberFormat="1">
      <alignment horizontal="center" readingOrder="0" shrinkToFit="0" wrapText="1"/>
    </xf>
    <xf borderId="0" fillId="13" fontId="1" numFmtId="0" xfId="0" applyAlignment="1" applyFont="1">
      <alignment shrinkToFit="0" wrapText="1"/>
    </xf>
    <xf borderId="0" fillId="27" fontId="5" numFmtId="0" xfId="0" applyAlignment="1" applyFont="1">
      <alignment shrinkToFit="0" wrapText="1"/>
    </xf>
    <xf borderId="75" fillId="27" fontId="4" numFmtId="174" xfId="0" applyAlignment="1" applyBorder="1" applyFont="1" applyNumberFormat="1">
      <alignment horizontal="center" shrinkToFit="0" wrapText="1"/>
    </xf>
    <xf borderId="79" fillId="27" fontId="4" numFmtId="0" xfId="0" applyAlignment="1" applyBorder="1" applyFont="1">
      <alignment horizontal="center" shrinkToFit="0" wrapText="1"/>
    </xf>
    <xf borderId="79" fillId="34" fontId="236" numFmtId="166" xfId="0" applyAlignment="1" applyBorder="1" applyFont="1" applyNumberFormat="1">
      <alignment horizontal="center" readingOrder="0" shrinkToFit="0" vertical="center" wrapText="1"/>
    </xf>
    <xf borderId="0" fillId="81" fontId="1" numFmtId="0" xfId="0" applyAlignment="1" applyFont="1">
      <alignment readingOrder="0" shrinkToFit="0" wrapText="1"/>
    </xf>
    <xf borderId="0" fillId="81" fontId="1" numFmtId="167" xfId="0" applyAlignment="1" applyFont="1" applyNumberFormat="1">
      <alignment readingOrder="0" shrinkToFit="0" wrapText="1"/>
    </xf>
    <xf borderId="0" fillId="81" fontId="8" numFmtId="166" xfId="0" applyAlignment="1" applyFont="1" applyNumberFormat="1">
      <alignment horizontal="center" readingOrder="0" shrinkToFit="0" wrapText="1"/>
    </xf>
    <xf borderId="0" fillId="81" fontId="1" numFmtId="0" xfId="0" applyAlignment="1" applyFont="1">
      <alignment shrinkToFit="0" wrapText="1"/>
    </xf>
    <xf borderId="0" fillId="81" fontId="8" numFmtId="174" xfId="0" applyAlignment="1" applyFont="1" applyNumberFormat="1">
      <alignment horizontal="center" readingOrder="0" shrinkToFit="0" vertical="center" wrapText="1"/>
    </xf>
    <xf borderId="0" fillId="81" fontId="8" numFmtId="166" xfId="0" applyAlignment="1" applyFont="1" applyNumberFormat="1">
      <alignment horizontal="center" readingOrder="0" shrinkToFit="0" vertical="center" wrapText="1"/>
    </xf>
    <xf borderId="0" fillId="81" fontId="5" numFmtId="0" xfId="0" applyAlignment="1" applyFont="1">
      <alignment readingOrder="0" shrinkToFit="0" wrapText="1"/>
    </xf>
    <xf borderId="0" fillId="34" fontId="8" numFmtId="174" xfId="0" applyAlignment="1" applyFont="1" applyNumberFormat="1">
      <alignment horizontal="center" readingOrder="0" shrinkToFit="0" vertical="center" wrapText="1"/>
    </xf>
    <xf borderId="0" fillId="34" fontId="8" numFmtId="166" xfId="0" applyAlignment="1" applyFont="1" applyNumberFormat="1">
      <alignment horizontal="center" readingOrder="0" shrinkToFit="0" vertical="center" wrapText="1"/>
    </xf>
    <xf borderId="0" fillId="0" fontId="1" numFmtId="174" xfId="0" applyAlignment="1" applyFont="1" applyNumberFormat="1">
      <alignment horizontal="left" shrinkToFit="0" vertical="center" wrapText="1"/>
    </xf>
    <xf borderId="0" fillId="0" fontId="8" numFmtId="0" xfId="0" applyAlignment="1" applyFont="1">
      <alignment horizontal="center" shrinkToFit="0" vertical="center" wrapText="1"/>
    </xf>
    <xf borderId="0" fillId="10" fontId="5" numFmtId="0" xfId="0" applyAlignment="1" applyFont="1">
      <alignment shrinkToFit="0" vertical="bottom" wrapText="1"/>
    </xf>
    <xf borderId="0" fillId="10" fontId="4" numFmtId="167" xfId="0" applyAlignment="1" applyFont="1" applyNumberFormat="1">
      <alignment horizontal="center" shrinkToFit="0" vertical="bottom" wrapText="1"/>
    </xf>
    <xf borderId="0" fillId="10" fontId="4" numFmtId="166" xfId="0" applyAlignment="1" applyFont="1" applyNumberFormat="1">
      <alignment horizontal="center" shrinkToFit="0" vertical="bottom" wrapText="1"/>
    </xf>
    <xf borderId="0" fillId="10" fontId="1" numFmtId="0" xfId="0" applyAlignment="1" applyFont="1">
      <alignment shrinkToFit="0" wrapText="1"/>
    </xf>
    <xf borderId="75" fillId="0" fontId="8" numFmtId="174" xfId="0" applyAlignment="1" applyBorder="1" applyFont="1" applyNumberFormat="1">
      <alignment horizontal="center" shrinkToFit="0" vertical="center" wrapText="1"/>
    </xf>
    <xf borderId="79" fillId="0" fontId="1" numFmtId="0" xfId="0" applyAlignment="1" applyBorder="1" applyFont="1">
      <alignment horizontal="left" shrinkToFit="0" vertical="center" wrapText="1"/>
    </xf>
    <xf borderId="75" fillId="0" fontId="8" numFmtId="0" xfId="0" applyAlignment="1" applyBorder="1" applyFont="1">
      <alignment horizontal="center" shrinkToFit="0" vertical="center" wrapText="1"/>
    </xf>
    <xf borderId="75" fillId="0" fontId="1" numFmtId="0" xfId="0" applyAlignment="1" applyBorder="1" applyFont="1">
      <alignment horizontal="left" shrinkToFit="0" vertical="center" wrapText="1"/>
    </xf>
    <xf borderId="0" fillId="72" fontId="8" numFmtId="167" xfId="0" applyAlignment="1" applyFont="1" applyNumberFormat="1">
      <alignment horizontal="center" readingOrder="0" shrinkToFit="0" wrapText="1"/>
    </xf>
    <xf borderId="0" fillId="72" fontId="8" numFmtId="166" xfId="0" applyAlignment="1" applyFont="1" applyNumberFormat="1">
      <alignment horizontal="center" readingOrder="0" shrinkToFit="0" wrapText="1"/>
    </xf>
    <xf borderId="0" fillId="72" fontId="5" numFmtId="0" xfId="0" applyAlignment="1" applyFont="1">
      <alignment shrinkToFit="0" vertical="bottom" wrapText="1"/>
    </xf>
    <xf borderId="0" fillId="34" fontId="8" numFmtId="164" xfId="0" applyAlignment="1" applyFont="1" applyNumberFormat="1">
      <alignment horizontal="center" readingOrder="0" shrinkToFit="0" vertical="center" wrapText="1"/>
    </xf>
    <xf borderId="0" fillId="34" fontId="8" numFmtId="0" xfId="0" applyAlignment="1" applyFont="1">
      <alignment horizontal="center" shrinkToFit="0" vertical="center" wrapText="1"/>
    </xf>
    <xf borderId="0" fillId="34" fontId="210" numFmtId="174" xfId="0" applyAlignment="1" applyFont="1" applyNumberFormat="1">
      <alignment horizontal="center" readingOrder="0" shrinkToFit="0" vertical="center" wrapText="1"/>
    </xf>
    <xf borderId="0" fillId="34" fontId="210" numFmtId="166" xfId="0" applyAlignment="1" applyFont="1" applyNumberFormat="1">
      <alignment horizontal="center" readingOrder="0" shrinkToFit="0" vertical="center" wrapText="1"/>
    </xf>
    <xf borderId="0" fillId="34" fontId="53" numFmtId="0" xfId="0" applyAlignment="1" applyFont="1">
      <alignment horizontal="left" shrinkToFit="0" vertical="center" wrapText="1"/>
    </xf>
    <xf borderId="0" fillId="20" fontId="8" numFmtId="166" xfId="0" applyAlignment="1" applyFont="1" applyNumberFormat="1">
      <alignment horizontal="center" readingOrder="0" shrinkToFit="0" wrapText="1"/>
    </xf>
    <xf borderId="0" fillId="38" fontId="8" numFmtId="167" xfId="0" applyAlignment="1" applyFont="1" applyNumberFormat="1">
      <alignment horizontal="center" readingOrder="0" shrinkToFit="0" wrapText="1"/>
    </xf>
    <xf borderId="0" fillId="38" fontId="8" numFmtId="166" xfId="0" applyAlignment="1" applyFont="1" applyNumberFormat="1">
      <alignment horizontal="center" readingOrder="0" shrinkToFit="0" wrapText="1"/>
    </xf>
    <xf borderId="0" fillId="38" fontId="8" numFmtId="164" xfId="0" applyAlignment="1" applyFont="1" applyNumberFormat="1">
      <alignment horizontal="center" readingOrder="0" shrinkToFit="0" wrapText="1"/>
    </xf>
    <xf borderId="79" fillId="34" fontId="4" numFmtId="0" xfId="0" applyAlignment="1" applyBorder="1" applyFont="1">
      <alignment horizontal="center" shrinkToFit="0" vertical="center" wrapText="1"/>
    </xf>
    <xf borderId="75" fillId="13" fontId="8" numFmtId="167" xfId="0" applyAlignment="1" applyBorder="1" applyFont="1" applyNumberFormat="1">
      <alignment horizontal="center" readingOrder="0" shrinkToFit="0" wrapText="1"/>
    </xf>
    <xf borderId="79" fillId="13" fontId="1" numFmtId="0" xfId="0" applyAlignment="1" applyBorder="1" applyFont="1">
      <alignment readingOrder="0" shrinkToFit="0" wrapText="1"/>
    </xf>
    <xf borderId="79" fillId="13" fontId="8" numFmtId="167" xfId="0" applyAlignment="1" applyBorder="1" applyFont="1" applyNumberFormat="1">
      <alignment horizontal="center" readingOrder="0" shrinkToFit="0" wrapText="1"/>
    </xf>
    <xf borderId="75" fillId="13" fontId="1" numFmtId="0" xfId="0" applyAlignment="1" applyBorder="1" applyFont="1">
      <alignment readingOrder="0" shrinkToFit="0" wrapText="1"/>
    </xf>
    <xf borderId="0" fillId="13" fontId="8" numFmtId="167" xfId="0" applyAlignment="1" applyFont="1" applyNumberFormat="1">
      <alignment horizontal="center" readingOrder="0" shrinkToFit="0" wrapText="1"/>
    </xf>
    <xf borderId="0" fillId="20" fontId="8" numFmtId="167" xfId="0" applyAlignment="1" applyFont="1" applyNumberFormat="1">
      <alignment horizontal="center" readingOrder="0" shrinkToFit="0" wrapText="1"/>
    </xf>
    <xf borderId="79" fillId="20" fontId="8" numFmtId="164" xfId="0" applyAlignment="1" applyBorder="1" applyFont="1" applyNumberFormat="1">
      <alignment horizontal="center" readingOrder="0" shrinkToFit="0" wrapText="1"/>
    </xf>
    <xf borderId="75" fillId="20" fontId="4" numFmtId="167" xfId="0" applyAlignment="1" applyBorder="1" applyFont="1" applyNumberFormat="1">
      <alignment horizontal="center" shrinkToFit="0" vertical="bottom" wrapText="1"/>
    </xf>
    <xf borderId="79" fillId="20" fontId="5" numFmtId="0" xfId="0" applyAlignment="1" applyBorder="1" applyFont="1">
      <alignment shrinkToFit="0" vertical="bottom" wrapText="1"/>
    </xf>
    <xf borderId="79" fillId="20" fontId="4" numFmtId="166" xfId="0" applyAlignment="1" applyBorder="1" applyFont="1" applyNumberFormat="1">
      <alignment horizontal="center" shrinkToFit="0" vertical="bottom" wrapText="1"/>
    </xf>
    <xf borderId="75" fillId="20" fontId="5" numFmtId="0" xfId="0" applyAlignment="1" applyBorder="1" applyFont="1">
      <alignment readingOrder="0" shrinkToFit="0" vertical="bottom" wrapText="1"/>
    </xf>
    <xf borderId="0" fillId="20" fontId="5" numFmtId="0" xfId="0" applyAlignment="1" applyFont="1">
      <alignment readingOrder="0" shrinkToFit="0" vertical="bottom" wrapText="1"/>
    </xf>
    <xf borderId="0" fillId="20" fontId="5" numFmtId="0" xfId="0" applyAlignment="1" applyFont="1">
      <alignment shrinkToFit="0" vertical="bottom" wrapText="1"/>
    </xf>
    <xf borderId="75" fillId="0" fontId="1" numFmtId="167" xfId="0" applyAlignment="1" applyBorder="1" applyFont="1" applyNumberFormat="1">
      <alignment readingOrder="0" shrinkToFit="0" wrapText="1"/>
    </xf>
    <xf borderId="79" fillId="0" fontId="1" numFmtId="167" xfId="0" applyAlignment="1" applyBorder="1" applyFont="1" applyNumberFormat="1">
      <alignment horizontal="center" readingOrder="0" shrinkToFit="0" wrapText="1"/>
    </xf>
    <xf borderId="79" fillId="20" fontId="8" numFmtId="0" xfId="0" applyAlignment="1" applyBorder="1" applyFont="1">
      <alignment horizontal="center" readingOrder="0" shrinkToFit="0" vertical="center" wrapText="1"/>
    </xf>
    <xf borderId="0" fillId="150" fontId="1" numFmtId="0" xfId="0" applyAlignment="1" applyFill="1" applyFont="1">
      <alignment horizontal="left" readingOrder="0" shrinkToFit="0" vertical="center" wrapText="1"/>
    </xf>
    <xf borderId="75" fillId="150" fontId="8" numFmtId="174" xfId="0" applyAlignment="1" applyBorder="1" applyFont="1" applyNumberFormat="1">
      <alignment horizontal="center" readingOrder="0" shrinkToFit="0" vertical="center" wrapText="1"/>
    </xf>
    <xf borderId="79" fillId="150" fontId="1" numFmtId="0" xfId="0" applyAlignment="1" applyBorder="1" applyFont="1">
      <alignment horizontal="left" readingOrder="0" shrinkToFit="0" vertical="center" wrapText="1"/>
    </xf>
    <xf borderId="75" fillId="150" fontId="8" numFmtId="0" xfId="0" applyAlignment="1" applyBorder="1" applyFont="1">
      <alignment horizontal="center" readingOrder="0" shrinkToFit="0" vertical="center" wrapText="1"/>
    </xf>
    <xf borderId="75" fillId="150" fontId="1" numFmtId="0" xfId="0" applyAlignment="1" applyBorder="1" applyFont="1">
      <alignment horizontal="left" readingOrder="0" shrinkToFit="0" vertical="center" wrapText="1"/>
    </xf>
    <xf borderId="0" fillId="150" fontId="1" numFmtId="0" xfId="0" applyAlignment="1" applyFont="1">
      <alignment readingOrder="0" shrinkToFit="0" wrapText="1"/>
    </xf>
    <xf borderId="39" fillId="2" fontId="1" numFmtId="0" xfId="0" applyBorder="1" applyFont="1"/>
    <xf borderId="39" fillId="2" fontId="1" numFmtId="0" xfId="0" applyAlignment="1" applyBorder="1" applyFont="1">
      <alignment shrinkToFit="0" wrapText="1"/>
    </xf>
    <xf borderId="39" fillId="2" fontId="1" numFmtId="0" xfId="0" applyAlignment="1" applyBorder="1" applyFont="1">
      <alignment horizontal="left" shrinkToFit="0" vertical="center" wrapText="1"/>
    </xf>
    <xf borderId="79" fillId="20" fontId="1" numFmtId="167" xfId="0" applyAlignment="1" applyBorder="1" applyFont="1" applyNumberFormat="1">
      <alignment horizontal="left" readingOrder="0" shrinkToFit="0" vertical="center" wrapText="1"/>
    </xf>
    <xf borderId="75" fillId="20" fontId="8" numFmtId="166" xfId="0" applyAlignment="1" applyBorder="1" applyFont="1" applyNumberFormat="1">
      <alignment horizontal="center" readingOrder="0" shrinkToFit="0" vertical="center" wrapText="1"/>
    </xf>
    <xf borderId="0" fillId="13" fontId="5" numFmtId="0" xfId="0" applyAlignment="1" applyFont="1">
      <alignment shrinkToFit="0" wrapText="1"/>
    </xf>
    <xf borderId="75" fillId="13" fontId="4" numFmtId="174" xfId="0" applyAlignment="1" applyBorder="1" applyFont="1" applyNumberFormat="1">
      <alignment horizontal="center" shrinkToFit="0" wrapText="1"/>
    </xf>
    <xf borderId="79" fillId="13" fontId="5" numFmtId="0" xfId="0" applyAlignment="1" applyBorder="1" applyFont="1">
      <alignment shrinkToFit="0" wrapText="1"/>
    </xf>
    <xf borderId="75" fillId="13" fontId="4" numFmtId="166" xfId="0" applyAlignment="1" applyBorder="1" applyFont="1" applyNumberFormat="1">
      <alignment horizontal="center" readingOrder="0" shrinkToFit="0" wrapText="1"/>
    </xf>
    <xf borderId="75" fillId="13" fontId="5" numFmtId="0" xfId="0" applyAlignment="1" applyBorder="1" applyFont="1">
      <alignment readingOrder="0" shrinkToFit="0" wrapText="1"/>
    </xf>
    <xf borderId="0" fillId="13" fontId="1" numFmtId="0" xfId="0" applyAlignment="1" applyFont="1">
      <alignment horizontal="left" shrinkToFit="0" vertical="center" wrapText="1"/>
    </xf>
    <xf borderId="0" fillId="115" fontId="1" numFmtId="0" xfId="0" applyAlignment="1" applyFont="1">
      <alignment readingOrder="0" shrinkToFit="0" wrapText="1"/>
    </xf>
    <xf borderId="75" fillId="115" fontId="8" numFmtId="167" xfId="0" applyAlignment="1" applyBorder="1" applyFont="1" applyNumberFormat="1">
      <alignment horizontal="center" readingOrder="0" shrinkToFit="0" wrapText="1"/>
    </xf>
    <xf borderId="79" fillId="115" fontId="1" numFmtId="0" xfId="0" applyAlignment="1" applyBorder="1" applyFont="1">
      <alignment readingOrder="0" shrinkToFit="0" wrapText="1"/>
    </xf>
    <xf borderId="75" fillId="115" fontId="1" numFmtId="0" xfId="0" applyAlignment="1" applyBorder="1" applyFont="1">
      <alignment readingOrder="0" shrinkToFit="0" wrapText="1"/>
    </xf>
    <xf borderId="0" fillId="115" fontId="8" numFmtId="167" xfId="0" applyAlignment="1" applyFont="1" applyNumberFormat="1">
      <alignment horizontal="center" readingOrder="0" shrinkToFit="0" wrapText="1"/>
    </xf>
    <xf borderId="0" fillId="115" fontId="1" numFmtId="0" xfId="0" applyAlignment="1" applyFont="1">
      <alignment horizontal="left" shrinkToFit="0" vertical="center" wrapText="1"/>
    </xf>
    <xf borderId="0" fillId="87" fontId="1" numFmtId="0" xfId="0" applyAlignment="1" applyFont="1">
      <alignment readingOrder="0"/>
    </xf>
    <xf borderId="0" fillId="87" fontId="1" numFmtId="166" xfId="0" applyAlignment="1" applyFont="1" applyNumberFormat="1">
      <alignment readingOrder="0"/>
    </xf>
    <xf borderId="0" fillId="87" fontId="1" numFmtId="166" xfId="0" applyAlignment="1" applyFont="1" applyNumberFormat="1">
      <alignment horizontal="center" readingOrder="0"/>
    </xf>
    <xf borderId="0" fillId="20" fontId="8" numFmtId="164" xfId="0" applyAlignment="1" applyFont="1" applyNumberFormat="1">
      <alignment horizontal="center" readingOrder="0" shrinkToFit="0" wrapText="1"/>
    </xf>
    <xf borderId="0" fillId="118" fontId="1" numFmtId="0" xfId="0" applyAlignment="1" applyFont="1">
      <alignment horizontal="left" readingOrder="0" shrinkToFit="0" vertical="center" wrapText="1"/>
    </xf>
    <xf borderId="75" fillId="118" fontId="8" numFmtId="174" xfId="0" applyAlignment="1" applyBorder="1" applyFont="1" applyNumberFormat="1">
      <alignment horizontal="center" readingOrder="0" shrinkToFit="0" vertical="center" wrapText="1"/>
    </xf>
    <xf borderId="79" fillId="118" fontId="1" numFmtId="0" xfId="0" applyAlignment="1" applyBorder="1" applyFont="1">
      <alignment horizontal="left" readingOrder="0" shrinkToFit="0" vertical="center" wrapText="1"/>
    </xf>
    <xf borderId="75" fillId="118" fontId="8" numFmtId="0" xfId="0" applyAlignment="1" applyBorder="1" applyFont="1">
      <alignment horizontal="center" readingOrder="0" shrinkToFit="0" vertical="center" wrapText="1"/>
    </xf>
    <xf borderId="75" fillId="118" fontId="1" numFmtId="0" xfId="0" applyAlignment="1" applyBorder="1" applyFont="1">
      <alignment horizontal="left" readingOrder="0" shrinkToFit="0" vertical="center" wrapText="1"/>
    </xf>
    <xf borderId="79" fillId="118" fontId="8" numFmtId="0" xfId="0" applyAlignment="1" applyBorder="1" applyFont="1">
      <alignment horizontal="center" readingOrder="0" shrinkToFit="0" vertical="center" wrapText="1"/>
    </xf>
    <xf borderId="0" fillId="118" fontId="8" numFmtId="174" xfId="0" applyAlignment="1" applyFont="1" applyNumberFormat="1">
      <alignment horizontal="center" readingOrder="0" shrinkToFit="0" vertical="center" wrapText="1"/>
    </xf>
    <xf borderId="0" fillId="118" fontId="8" numFmtId="0" xfId="0" applyAlignment="1" applyFont="1">
      <alignment horizontal="center" shrinkToFit="0" vertical="center" wrapText="1"/>
    </xf>
    <xf borderId="0" fillId="118" fontId="1" numFmtId="0" xfId="0" applyAlignment="1" applyFont="1">
      <alignment horizontal="left" shrinkToFit="0" vertical="center" wrapText="1"/>
    </xf>
    <xf borderId="79" fillId="118" fontId="8" numFmtId="167" xfId="0" applyAlignment="1" applyBorder="1" applyFont="1" applyNumberFormat="1">
      <alignment horizontal="center" readingOrder="0" shrinkToFit="0" vertical="center" wrapText="1"/>
    </xf>
    <xf borderId="0" fillId="29" fontId="1" numFmtId="0" xfId="0" applyAlignment="1" applyFont="1">
      <alignment readingOrder="0" shrinkToFit="0" wrapText="1"/>
    </xf>
    <xf borderId="75" fillId="29" fontId="8" numFmtId="167" xfId="0" applyAlignment="1" applyBorder="1" applyFont="1" applyNumberFormat="1">
      <alignment horizontal="center" readingOrder="0" shrinkToFit="0" wrapText="1"/>
    </xf>
    <xf borderId="79" fillId="29" fontId="1" numFmtId="0" xfId="0" applyAlignment="1" applyBorder="1" applyFont="1">
      <alignment readingOrder="0" shrinkToFit="0" wrapText="1"/>
    </xf>
    <xf borderId="79" fillId="29" fontId="8" numFmtId="167" xfId="0" applyAlignment="1" applyBorder="1" applyFont="1" applyNumberFormat="1">
      <alignment horizontal="center" readingOrder="0" shrinkToFit="0" wrapText="1"/>
    </xf>
    <xf borderId="75" fillId="29" fontId="1" numFmtId="0" xfId="0" applyAlignment="1" applyBorder="1" applyFont="1">
      <alignment readingOrder="0" shrinkToFit="0" wrapText="1"/>
    </xf>
    <xf borderId="0" fillId="20" fontId="5" numFmtId="0" xfId="0" applyAlignment="1" applyFont="1">
      <alignment horizontal="left" shrinkToFit="0" wrapText="1"/>
    </xf>
    <xf borderId="75" fillId="20" fontId="4" numFmtId="174" xfId="0" applyAlignment="1" applyBorder="1" applyFont="1" applyNumberFormat="1">
      <alignment horizontal="center" shrinkToFit="0" wrapText="1"/>
    </xf>
    <xf borderId="79" fillId="20" fontId="5" numFmtId="0" xfId="0" applyAlignment="1" applyBorder="1" applyFont="1">
      <alignment horizontal="left" shrinkToFit="0" wrapText="1"/>
    </xf>
    <xf borderId="75" fillId="20" fontId="4" numFmtId="0" xfId="0" applyAlignment="1" applyBorder="1" applyFont="1">
      <alignment horizontal="center" shrinkToFit="0" wrapText="1"/>
    </xf>
    <xf borderId="75" fillId="20" fontId="5" numFmtId="0" xfId="0" applyAlignment="1" applyBorder="1" applyFont="1">
      <alignment horizontal="left" shrinkToFit="0" wrapText="1"/>
    </xf>
    <xf borderId="0" fillId="20" fontId="5" numFmtId="0" xfId="0" applyAlignment="1" applyFont="1">
      <alignment horizontal="left" readingOrder="0" shrinkToFit="0" wrapText="1"/>
    </xf>
    <xf borderId="79" fillId="20" fontId="8" numFmtId="166" xfId="0" applyAlignment="1" applyBorder="1" applyFont="1" applyNumberFormat="1">
      <alignment horizontal="center" readingOrder="0" shrinkToFit="0" wrapText="1"/>
    </xf>
    <xf borderId="0" fillId="20" fontId="144" numFmtId="0" xfId="0" applyAlignment="1" applyFont="1">
      <alignment horizontal="left" readingOrder="0" shrinkToFit="0" vertical="center" wrapText="1"/>
    </xf>
    <xf borderId="0" fillId="20" fontId="8" numFmtId="174" xfId="0" applyAlignment="1" applyFont="1" applyNumberFormat="1">
      <alignment horizontal="center" readingOrder="0" shrinkToFit="0" vertical="center" wrapText="1"/>
    </xf>
    <xf borderId="79" fillId="20" fontId="8" numFmtId="166" xfId="0" applyAlignment="1" applyBorder="1" applyFont="1" applyNumberFormat="1">
      <alignment horizontal="center" readingOrder="0" shrinkToFit="0" vertical="center" wrapText="1"/>
    </xf>
    <xf borderId="0" fillId="20" fontId="1" numFmtId="0" xfId="0" applyAlignment="1" applyFont="1">
      <alignment readingOrder="0" shrinkToFit="0" vertical="center" wrapText="1"/>
    </xf>
    <xf borderId="75" fillId="34" fontId="8" numFmtId="164" xfId="0" applyAlignment="1" applyBorder="1" applyFont="1" applyNumberFormat="1">
      <alignment horizontal="center" readingOrder="0"/>
    </xf>
    <xf borderId="0" fillId="20" fontId="144" numFmtId="0" xfId="0" applyAlignment="1" applyFont="1">
      <alignment horizontal="left" readingOrder="0" shrinkToFit="0" vertical="center" wrapText="1"/>
    </xf>
    <xf borderId="75" fillId="20" fontId="240" numFmtId="174" xfId="0" applyAlignment="1" applyBorder="1" applyFont="1" applyNumberFormat="1">
      <alignment horizontal="center" readingOrder="0" shrinkToFit="0" vertical="center" wrapText="1"/>
    </xf>
    <xf borderId="79" fillId="20" fontId="144" numFmtId="0" xfId="0" applyAlignment="1" applyBorder="1" applyFont="1">
      <alignment horizontal="left" readingOrder="0" shrinkToFit="0" vertical="center" wrapText="1"/>
    </xf>
    <xf borderId="79" fillId="20" fontId="240" numFmtId="164" xfId="0" applyAlignment="1" applyBorder="1" applyFont="1" applyNumberFormat="1">
      <alignment horizontal="center" readingOrder="0" shrinkToFit="0" vertical="center" wrapText="1"/>
    </xf>
    <xf borderId="75" fillId="20" fontId="144" numFmtId="0" xfId="0" applyAlignment="1" applyBorder="1" applyFont="1">
      <alignment horizontal="left" readingOrder="0" shrinkToFit="0" vertical="center" wrapText="1"/>
    </xf>
    <xf borderId="0" fillId="20" fontId="144" numFmtId="0" xfId="0" applyAlignment="1" applyFont="1">
      <alignment horizontal="left" shrinkToFit="0" vertical="center" wrapText="1"/>
    </xf>
    <xf borderId="0" fillId="13" fontId="5" numFmtId="0" xfId="0" applyAlignment="1" applyFont="1">
      <alignment readingOrder="0" shrinkToFit="0" wrapText="1"/>
    </xf>
    <xf borderId="79" fillId="13" fontId="4" numFmtId="0" xfId="0" applyAlignment="1" applyBorder="1" applyFont="1">
      <alignment horizontal="center" shrinkToFit="0" wrapText="1"/>
    </xf>
    <xf borderId="75" fillId="13" fontId="5" numFmtId="0" xfId="0" applyAlignment="1" applyBorder="1" applyFont="1">
      <alignment shrinkToFit="0" wrapText="1"/>
    </xf>
    <xf borderId="0" fillId="0" fontId="5" numFmtId="0" xfId="0" applyAlignment="1" applyFont="1">
      <alignment shrinkToFit="0" wrapText="1"/>
    </xf>
    <xf borderId="0" fillId="37" fontId="1" numFmtId="0" xfId="0" applyAlignment="1" applyFont="1">
      <alignment readingOrder="0"/>
    </xf>
    <xf borderId="0" fillId="37" fontId="1" numFmtId="164" xfId="0" applyAlignment="1" applyFont="1" applyNumberFormat="1">
      <alignment readingOrder="0"/>
    </xf>
    <xf borderId="79" fillId="37" fontId="1" numFmtId="0" xfId="0" applyAlignment="1" applyBorder="1" applyFont="1">
      <alignment readingOrder="0"/>
    </xf>
    <xf borderId="75" fillId="37" fontId="1" numFmtId="164" xfId="0" applyAlignment="1" applyBorder="1" applyFont="1" applyNumberFormat="1">
      <alignment horizontal="center" readingOrder="0"/>
    </xf>
    <xf borderId="75" fillId="37" fontId="1" numFmtId="0" xfId="0" applyAlignment="1" applyBorder="1" applyFont="1">
      <alignment readingOrder="0"/>
    </xf>
    <xf borderId="0" fillId="37" fontId="1" numFmtId="0" xfId="0" applyFont="1"/>
    <xf borderId="0" fillId="34" fontId="236" numFmtId="174" xfId="0" applyAlignment="1" applyFont="1" applyNumberFormat="1">
      <alignment horizontal="center" readingOrder="0" shrinkToFit="0" vertical="center" wrapText="1"/>
    </xf>
    <xf borderId="79" fillId="20" fontId="8" numFmtId="0" xfId="0" applyAlignment="1" applyBorder="1" applyFont="1">
      <alignment horizontal="center" shrinkToFit="0" wrapText="1"/>
    </xf>
    <xf borderId="75" fillId="83" fontId="8" numFmtId="174" xfId="0" applyAlignment="1" applyBorder="1" applyFont="1" applyNumberFormat="1">
      <alignment horizontal="center" readingOrder="0" shrinkToFit="0" vertical="center" wrapText="1"/>
    </xf>
    <xf borderId="79" fillId="83" fontId="1" numFmtId="0" xfId="0" applyAlignment="1" applyBorder="1" applyFont="1">
      <alignment horizontal="left" readingOrder="0" shrinkToFit="0" vertical="center" wrapText="1"/>
    </xf>
    <xf borderId="79" fillId="83" fontId="8" numFmtId="166" xfId="0" applyAlignment="1" applyBorder="1" applyFont="1" applyNumberFormat="1">
      <alignment horizontal="center" readingOrder="0" shrinkToFit="0" vertical="center" wrapText="1"/>
    </xf>
    <xf borderId="75" fillId="83" fontId="1" numFmtId="0" xfId="0" applyAlignment="1" applyBorder="1" applyFont="1">
      <alignment horizontal="left" readingOrder="0" shrinkToFit="0" vertical="center" wrapText="1"/>
    </xf>
    <xf borderId="75" fillId="17" fontId="8" numFmtId="166" xfId="0" applyAlignment="1" applyBorder="1" applyFont="1" applyNumberFormat="1">
      <alignment horizontal="center" readingOrder="0" shrinkToFit="0" wrapText="1"/>
    </xf>
    <xf borderId="79" fillId="17" fontId="1" numFmtId="0" xfId="0" applyAlignment="1" applyBorder="1" applyFont="1">
      <alignment readingOrder="0" shrinkToFit="0" wrapText="1"/>
    </xf>
    <xf borderId="79" fillId="17" fontId="8" numFmtId="167" xfId="0" applyAlignment="1" applyBorder="1" applyFont="1" applyNumberFormat="1">
      <alignment horizontal="center" readingOrder="0" shrinkToFit="0" wrapText="1"/>
    </xf>
    <xf borderId="75" fillId="17" fontId="1" numFmtId="0" xfId="0" applyAlignment="1" applyBorder="1" applyFont="1">
      <alignment readingOrder="0" shrinkToFit="0" wrapText="1"/>
    </xf>
    <xf borderId="0" fillId="17" fontId="1" numFmtId="0" xfId="0" applyAlignment="1" applyFont="1">
      <alignment shrinkToFit="0" wrapText="1"/>
    </xf>
    <xf borderId="0" fillId="67" fontId="5" numFmtId="0" xfId="0" applyAlignment="1" applyFont="1">
      <alignment readingOrder="0" shrinkToFit="0" wrapText="1"/>
    </xf>
    <xf borderId="75" fillId="67" fontId="4" numFmtId="174" xfId="0" applyAlignment="1" applyBorder="1" applyFont="1" applyNumberFormat="1">
      <alignment horizontal="center" shrinkToFit="0" wrapText="1"/>
    </xf>
    <xf borderId="79" fillId="67" fontId="5" numFmtId="0" xfId="0" applyAlignment="1" applyBorder="1" applyFont="1">
      <alignment shrinkToFit="0" wrapText="1"/>
    </xf>
    <xf borderId="79" fillId="67" fontId="4" numFmtId="167" xfId="0" applyAlignment="1" applyBorder="1" applyFont="1" applyNumberFormat="1">
      <alignment horizontal="center" readingOrder="0" shrinkToFit="0" wrapText="1"/>
    </xf>
    <xf borderId="75" fillId="67" fontId="5" numFmtId="0" xfId="0" applyAlignment="1" applyBorder="1" applyFont="1">
      <alignment shrinkToFit="0" wrapText="1"/>
    </xf>
    <xf borderId="0" fillId="67" fontId="1" numFmtId="0" xfId="0" applyAlignment="1" applyFont="1">
      <alignment shrinkToFit="0" wrapText="1"/>
    </xf>
    <xf borderId="79" fillId="67" fontId="1" numFmtId="0" xfId="0" applyAlignment="1" applyBorder="1" applyFont="1">
      <alignment readingOrder="0" shrinkToFit="0" wrapText="1"/>
    </xf>
    <xf borderId="75" fillId="67" fontId="1" numFmtId="0" xfId="0" applyAlignment="1" applyBorder="1" applyFont="1">
      <alignment readingOrder="0" shrinkToFit="0" wrapText="1"/>
    </xf>
    <xf borderId="0" fillId="80" fontId="8" numFmtId="167" xfId="0" applyAlignment="1" applyFont="1" applyNumberFormat="1">
      <alignment horizontal="center" readingOrder="0" shrinkToFit="0" wrapText="1"/>
    </xf>
    <xf borderId="0" fillId="80" fontId="8" numFmtId="166" xfId="0" applyAlignment="1" applyFont="1" applyNumberFormat="1">
      <alignment horizontal="center" readingOrder="0" shrinkToFit="0" wrapText="1"/>
    </xf>
    <xf borderId="0" fillId="80" fontId="1" numFmtId="0" xfId="0" applyAlignment="1" applyFont="1">
      <alignment shrinkToFit="0" wrapText="1"/>
    </xf>
    <xf borderId="0" fillId="20" fontId="4" numFmtId="174" xfId="0" applyAlignment="1" applyFont="1" applyNumberFormat="1">
      <alignment horizontal="center" shrinkToFit="0" wrapText="1"/>
    </xf>
    <xf borderId="0" fillId="20" fontId="4" numFmtId="0" xfId="0" applyAlignment="1" applyFont="1">
      <alignment horizontal="center" shrinkToFit="0" wrapText="1"/>
    </xf>
    <xf borderId="79" fillId="13" fontId="8" numFmtId="166" xfId="0" applyAlignment="1" applyBorder="1" applyFont="1" applyNumberFormat="1">
      <alignment horizontal="center" readingOrder="0" shrinkToFit="0" wrapText="1"/>
    </xf>
    <xf borderId="75" fillId="2" fontId="1" numFmtId="164" xfId="0" applyAlignment="1" applyBorder="1" applyFont="1" applyNumberFormat="1">
      <alignment readingOrder="0"/>
    </xf>
    <xf borderId="79" fillId="2" fontId="1" numFmtId="0" xfId="0" applyAlignment="1" applyBorder="1" applyFont="1">
      <alignment readingOrder="0"/>
    </xf>
    <xf borderId="79" fillId="2" fontId="1" numFmtId="0" xfId="0" applyAlignment="1" applyBorder="1" applyFont="1">
      <alignment horizontal="center"/>
    </xf>
    <xf borderId="75" fillId="2" fontId="1" numFmtId="0" xfId="0" applyAlignment="1" applyBorder="1" applyFont="1">
      <alignment readingOrder="0"/>
    </xf>
    <xf borderId="79" fillId="20" fontId="8" numFmtId="167" xfId="0" applyAlignment="1" applyBorder="1" applyFont="1" applyNumberFormat="1">
      <alignment horizontal="center" readingOrder="0" shrinkToFit="0" wrapText="1"/>
    </xf>
    <xf borderId="0" fillId="31" fontId="1" numFmtId="0" xfId="0" applyAlignment="1" applyFont="1">
      <alignment readingOrder="0" shrinkToFit="0" wrapText="1"/>
    </xf>
    <xf borderId="0" fillId="31" fontId="8" numFmtId="164" xfId="0" applyAlignment="1" applyFont="1" applyNumberFormat="1">
      <alignment horizontal="center" readingOrder="0" shrinkToFit="0" wrapText="1"/>
    </xf>
    <xf borderId="79" fillId="31" fontId="1" numFmtId="0" xfId="0" applyAlignment="1" applyBorder="1" applyFont="1">
      <alignment readingOrder="0" shrinkToFit="0" wrapText="1"/>
    </xf>
    <xf borderId="75" fillId="31" fontId="8" numFmtId="167" xfId="0" applyAlignment="1" applyBorder="1" applyFont="1" applyNumberFormat="1">
      <alignment horizontal="center" readingOrder="0" shrinkToFit="0" wrapText="1"/>
    </xf>
    <xf borderId="75" fillId="31" fontId="1" numFmtId="0" xfId="0" applyAlignment="1" applyBorder="1" applyFont="1">
      <alignment readingOrder="0" shrinkToFit="0" wrapText="1"/>
    </xf>
    <xf borderId="0" fillId="31" fontId="1" numFmtId="0" xfId="0" applyAlignment="1" applyFont="1">
      <alignment shrinkToFit="0" wrapText="1"/>
    </xf>
    <xf borderId="75" fillId="17" fontId="8" numFmtId="167" xfId="0" applyAlignment="1" applyBorder="1" applyFont="1" applyNumberFormat="1">
      <alignment horizontal="center" readingOrder="0" shrinkToFit="0" wrapText="1"/>
    </xf>
    <xf borderId="79" fillId="17" fontId="1" numFmtId="0" xfId="0" applyAlignment="1" applyBorder="1" applyFont="1">
      <alignment horizontal="left" readingOrder="0" shrinkToFit="0" wrapText="1"/>
    </xf>
    <xf borderId="79" fillId="17" fontId="8" numFmtId="164" xfId="0" applyAlignment="1" applyBorder="1" applyFont="1" applyNumberFormat="1">
      <alignment horizontal="center" readingOrder="0" shrinkToFit="0" wrapText="1"/>
    </xf>
    <xf borderId="0" fillId="17" fontId="5" numFmtId="0" xfId="0" applyAlignment="1" applyFont="1">
      <alignment shrinkToFit="0" vertical="bottom" wrapText="1"/>
    </xf>
    <xf borderId="75" fillId="17" fontId="4" numFmtId="167" xfId="0" applyAlignment="1" applyBorder="1" applyFont="1" applyNumberFormat="1">
      <alignment horizontal="center" shrinkToFit="0" vertical="bottom" wrapText="1"/>
    </xf>
    <xf borderId="79" fillId="17" fontId="5" numFmtId="0" xfId="0" applyAlignment="1" applyBorder="1" applyFont="1">
      <alignment shrinkToFit="0" vertical="bottom" wrapText="1"/>
    </xf>
    <xf borderId="79" fillId="17" fontId="4" numFmtId="166" xfId="0" applyAlignment="1" applyBorder="1" applyFont="1" applyNumberFormat="1">
      <alignment horizontal="center" shrinkToFit="0" vertical="bottom" wrapText="1"/>
    </xf>
    <xf borderId="75" fillId="17" fontId="5" numFmtId="0" xfId="0" applyAlignment="1" applyBorder="1" applyFont="1">
      <alignment shrinkToFit="0" vertical="bottom" wrapText="1"/>
    </xf>
    <xf borderId="0" fillId="34" fontId="4" numFmtId="174" xfId="0" applyAlignment="1" applyFont="1" applyNumberFormat="1">
      <alignment horizontal="center" shrinkToFit="0" vertical="center" wrapText="1"/>
    </xf>
    <xf borderId="0" fillId="34" fontId="5" numFmtId="166" xfId="0" applyAlignment="1" applyFont="1" applyNumberFormat="1">
      <alignment horizontal="left" shrinkToFit="0" vertical="center" wrapText="1"/>
    </xf>
    <xf borderId="0" fillId="34" fontId="4" numFmtId="0" xfId="0" applyAlignment="1" applyFont="1">
      <alignment horizontal="center" shrinkToFit="0" vertical="center" wrapText="1"/>
    </xf>
    <xf borderId="75" fillId="0" fontId="144" numFmtId="0" xfId="0" applyBorder="1" applyFont="1"/>
    <xf borderId="79" fillId="0" fontId="144" numFmtId="0" xfId="0" applyBorder="1" applyFont="1"/>
    <xf borderId="75" fillId="0" fontId="1" numFmtId="174" xfId="0" applyAlignment="1" applyBorder="1" applyFont="1" applyNumberFormat="1">
      <alignment horizontal="left" shrinkToFit="0" vertical="center" wrapText="1"/>
    </xf>
    <xf borderId="0" fillId="0" fontId="540" numFmtId="0" xfId="0" applyAlignment="1" applyFont="1">
      <alignment readingOrder="0" vertical="bottom"/>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readingOrder="0" shrinkToFit="0" vertical="center" wrapText="1"/>
    </xf>
    <xf borderId="0" fillId="0" fontId="5" numFmtId="0" xfId="0" applyAlignment="1" applyFont="1">
      <alignment shrinkToFit="0" vertical="center" wrapText="1"/>
    </xf>
    <xf borderId="0" fillId="2" fontId="184" numFmtId="0" xfId="0" applyAlignment="1" applyFont="1">
      <alignment horizontal="center" shrinkToFit="0" vertical="center" wrapText="1"/>
    </xf>
    <xf borderId="0" fillId="37" fontId="5" numFmtId="0" xfId="0" applyAlignment="1" applyFont="1">
      <alignment shrinkToFit="0" vertical="center" wrapText="1"/>
    </xf>
    <xf borderId="0" fillId="37" fontId="5" numFmtId="0" xfId="0" applyAlignment="1" applyFont="1">
      <alignment horizontal="center" readingOrder="0" shrinkToFit="0" vertical="center" wrapText="1"/>
    </xf>
    <xf borderId="0" fillId="37" fontId="5" numFmtId="0" xfId="0" applyAlignment="1" applyFont="1">
      <alignment readingOrder="0" shrinkToFit="0" vertical="center" wrapText="1"/>
    </xf>
    <xf borderId="0" fillId="2" fontId="184" numFmtId="0" xfId="0" applyAlignment="1" applyFont="1">
      <alignment horizontal="center" readingOrder="0" shrinkToFit="0" vertical="center" wrapText="1"/>
    </xf>
    <xf borderId="0" fillId="2" fontId="43" numFmtId="0" xfId="0" applyAlignment="1" applyFont="1">
      <alignment horizontal="left" readingOrder="0" shrinkToFit="0" vertical="center" wrapText="1"/>
    </xf>
    <xf borderId="0" fillId="2" fontId="43" numFmtId="0" xfId="0" applyAlignment="1" applyFont="1">
      <alignment horizontal="center" readingOrder="0" shrinkToFit="0" vertical="center" wrapText="1"/>
    </xf>
    <xf borderId="0" fillId="37" fontId="5" numFmtId="0" xfId="0" applyAlignment="1" applyFont="1">
      <alignment readingOrder="0" shrinkToFit="0" vertical="center" wrapText="1"/>
    </xf>
    <xf borderId="0" fillId="0" fontId="1" numFmtId="0" xfId="0" applyAlignment="1" applyFont="1">
      <alignment readingOrder="0" shrinkToFit="0" vertical="center" wrapText="1"/>
    </xf>
    <xf borderId="0" fillId="37" fontId="5" numFmtId="0" xfId="0" applyAlignment="1" applyFont="1">
      <alignment horizontal="center" shrinkToFit="0" vertical="center" wrapText="1"/>
    </xf>
    <xf borderId="0" fillId="2" fontId="18" numFmtId="0" xfId="0" applyAlignment="1" applyFont="1">
      <alignment horizontal="center" shrinkToFit="0" vertical="center" wrapText="1"/>
    </xf>
    <xf borderId="0" fillId="37" fontId="5" numFmtId="172" xfId="0" applyAlignment="1" applyFont="1" applyNumberFormat="1">
      <alignment horizontal="center" readingOrder="0" shrinkToFit="0" vertical="center" wrapText="1"/>
    </xf>
    <xf borderId="0" fillId="37" fontId="5" numFmtId="0" xfId="0" applyAlignment="1" applyFont="1">
      <alignment horizontal="center" readingOrder="0" shrinkToFit="0" vertical="center" wrapText="1"/>
    </xf>
    <xf borderId="0" fillId="2" fontId="18" numFmtId="0" xfId="0" applyAlignment="1" applyFont="1">
      <alignment horizontal="center" shrinkToFit="0" vertical="center" wrapText="1"/>
    </xf>
    <xf borderId="0" fillId="2" fontId="5" numFmtId="0" xfId="0" applyAlignment="1" applyFont="1">
      <alignment shrinkToFit="0" vertical="center" wrapText="1"/>
    </xf>
    <xf borderId="0" fillId="2" fontId="5" numFmtId="0" xfId="0" applyAlignment="1" applyFont="1">
      <alignment horizontal="center" readingOrder="0" shrinkToFit="0" vertical="center" wrapText="1"/>
    </xf>
    <xf borderId="0" fillId="2" fontId="5" numFmtId="0" xfId="0" applyAlignment="1" applyFont="1">
      <alignment readingOrder="0" shrinkToFit="0" vertical="center" wrapText="1"/>
    </xf>
    <xf borderId="0" fillId="2" fontId="5" numFmtId="0" xfId="0" applyAlignment="1" applyFont="1">
      <alignment horizontal="center" shrinkToFit="0" vertical="center" wrapText="1"/>
    </xf>
    <xf borderId="0" fillId="37" fontId="184" numFmtId="0" xfId="0" applyAlignment="1" applyFont="1">
      <alignment horizontal="center" shrinkToFit="0" vertical="center" wrapText="1"/>
    </xf>
    <xf borderId="0" fillId="62" fontId="8" numFmtId="0" xfId="0" applyAlignment="1" applyFont="1">
      <alignment readingOrder="0" shrinkToFit="0" vertical="center" wrapText="1"/>
    </xf>
    <xf borderId="0" fillId="0" fontId="1" numFmtId="0" xfId="0" applyAlignment="1" applyFont="1">
      <alignment horizontal="center" shrinkToFit="0" vertical="center" wrapText="1"/>
    </xf>
    <xf borderId="0" fillId="2" fontId="5" numFmtId="0" xfId="0" applyAlignment="1" applyFont="1">
      <alignment readingOrder="0" shrinkToFit="0" vertical="center" wrapText="1"/>
    </xf>
    <xf borderId="0" fillId="0" fontId="541" numFmtId="0" xfId="0" applyAlignment="1" applyFont="1">
      <alignment horizontal="left" readingOrder="0" shrinkToFit="0" vertical="center" wrapText="1"/>
    </xf>
    <xf borderId="0" fillId="3" fontId="5" numFmtId="0" xfId="0" applyAlignment="1" applyFont="1">
      <alignment readingOrder="0" shrinkToFit="0" vertical="center" wrapText="1"/>
    </xf>
    <xf borderId="0" fillId="3" fontId="5" numFmtId="0" xfId="0" applyAlignment="1" applyFont="1">
      <alignment horizontal="center" readingOrder="0" shrinkToFit="0" vertical="center" wrapText="1"/>
    </xf>
    <xf borderId="0" fillId="3" fontId="5" numFmtId="0" xfId="0" applyAlignment="1" applyFont="1">
      <alignment readingOrder="0" shrinkToFit="0" vertical="center" wrapText="1"/>
    </xf>
    <xf borderId="0" fillId="3" fontId="5" numFmtId="0" xfId="0" applyAlignment="1" applyFont="1">
      <alignment horizontal="center" readingOrder="0" shrinkToFit="0" vertical="center" wrapText="1"/>
    </xf>
    <xf borderId="0" fillId="37" fontId="9" numFmtId="0" xfId="0" applyAlignment="1" applyFont="1">
      <alignment horizontal="left" readingOrder="0"/>
    </xf>
    <xf borderId="0" fillId="2" fontId="4" numFmtId="0" xfId="0" applyAlignment="1" applyFont="1">
      <alignment horizontal="center" shrinkToFit="0" vertical="center" wrapText="1"/>
    </xf>
    <xf borderId="0" fillId="2" fontId="9" numFmtId="0" xfId="0" applyAlignment="1" applyFont="1">
      <alignment readingOrder="0"/>
    </xf>
    <xf borderId="0" fillId="37" fontId="5" numFmtId="168" xfId="0" applyAlignment="1" applyFont="1" applyNumberFormat="1">
      <alignment readingOrder="0" shrinkToFit="0" vertical="center" wrapText="1"/>
    </xf>
    <xf borderId="0" fillId="2" fontId="5" numFmtId="0" xfId="0" applyAlignment="1" applyFont="1">
      <alignment horizontal="center" readingOrder="0" shrinkToFit="0" vertical="center" wrapText="1"/>
    </xf>
    <xf borderId="0" fillId="37" fontId="4" numFmtId="0" xfId="0" applyAlignment="1" applyFont="1">
      <alignment shrinkToFit="0" vertical="center" wrapText="1"/>
    </xf>
    <xf borderId="0" fillId="0" fontId="4" numFmtId="0" xfId="0" applyAlignment="1" applyFont="1">
      <alignment horizontal="center" shrinkToFit="0" vertical="bottom" wrapText="1"/>
    </xf>
    <xf borderId="0" fillId="0" fontId="4" numFmtId="0" xfId="0" applyAlignment="1" applyFont="1">
      <alignment horizontal="center" shrinkToFit="0" vertical="bottom" wrapText="1"/>
    </xf>
    <xf borderId="0" fillId="2" fontId="5" numFmtId="0" xfId="0" applyAlignment="1" applyFont="1">
      <alignment shrinkToFit="0" vertical="top" wrapText="1"/>
    </xf>
    <xf borderId="0" fillId="2" fontId="5" numFmtId="0" xfId="0" applyAlignment="1" applyFont="1">
      <alignment horizontal="center" shrinkToFit="0" vertical="top" wrapText="1"/>
    </xf>
    <xf borderId="0" fillId="2" fontId="5" numFmtId="0" xfId="0" applyAlignment="1" applyFont="1">
      <alignment vertical="top"/>
    </xf>
    <xf borderId="0" fillId="2" fontId="5" numFmtId="0" xfId="0" applyAlignment="1" applyFont="1">
      <alignment vertical="top"/>
    </xf>
    <xf borderId="0" fillId="2" fontId="184" numFmtId="0" xfId="0" applyAlignment="1" applyFont="1">
      <alignment horizontal="center" shrinkToFit="0" vertical="top" wrapText="1"/>
    </xf>
    <xf borderId="0" fillId="0" fontId="5" numFmtId="0" xfId="0" applyAlignment="1" applyFont="1">
      <alignment vertical="top"/>
    </xf>
    <xf borderId="0" fillId="37" fontId="5" numFmtId="0" xfId="0" applyAlignment="1" applyFont="1">
      <alignment shrinkToFit="0" vertical="top" wrapText="1"/>
    </xf>
    <xf borderId="0" fillId="37" fontId="5" numFmtId="0" xfId="0" applyAlignment="1" applyFont="1">
      <alignment horizontal="center" shrinkToFit="0" vertical="top" wrapText="1"/>
    </xf>
    <xf borderId="0" fillId="37" fontId="5" numFmtId="0" xfId="0" applyAlignment="1" applyFont="1">
      <alignment vertical="top"/>
    </xf>
    <xf borderId="0" fillId="37" fontId="9" numFmtId="0" xfId="0" applyAlignment="1" applyFont="1">
      <alignment shrinkToFit="0" vertical="top" wrapText="1"/>
    </xf>
    <xf borderId="0" fillId="37" fontId="9" numFmtId="0" xfId="0" applyAlignment="1" applyFont="1">
      <alignment shrinkToFit="0" vertical="top" wrapText="1"/>
    </xf>
    <xf borderId="0" fillId="37" fontId="5" numFmtId="0" xfId="0" applyAlignment="1" applyFont="1">
      <alignment vertical="top"/>
    </xf>
    <xf borderId="0" fillId="37" fontId="9" numFmtId="0" xfId="0" applyAlignment="1" applyFont="1">
      <alignment shrinkToFit="0" vertical="bottom" wrapText="1"/>
    </xf>
    <xf borderId="0" fillId="37" fontId="5" numFmtId="167" xfId="0" applyAlignment="1" applyFont="1" applyNumberFormat="1">
      <alignment horizontal="right" shrinkToFit="0" vertical="top" wrapText="1"/>
    </xf>
    <xf borderId="0" fillId="37" fontId="5" numFmtId="49" xfId="0" applyAlignment="1" applyFont="1" applyNumberFormat="1">
      <alignment shrinkToFit="0" vertical="top" wrapText="1"/>
    </xf>
    <xf borderId="0" fillId="37" fontId="9" numFmtId="0" xfId="0" applyAlignment="1" applyFont="1">
      <alignment shrinkToFit="0" vertical="top" wrapText="1"/>
    </xf>
    <xf borderId="0" fillId="37" fontId="5" numFmtId="0" xfId="0" applyAlignment="1" applyFont="1">
      <alignment horizontal="right" shrinkToFit="0" vertical="top" wrapText="1"/>
    </xf>
    <xf borderId="0" fillId="37" fontId="9" numFmtId="0" xfId="0" applyAlignment="1" applyFont="1">
      <alignment shrinkToFit="0" vertical="bottom" wrapText="1"/>
    </xf>
    <xf borderId="0" fillId="2" fontId="18" numFmtId="0" xfId="0" applyAlignment="1" applyFont="1">
      <alignment horizontal="center" shrinkToFit="0" vertical="top" wrapText="1"/>
    </xf>
    <xf borderId="0" fillId="2" fontId="139" numFmtId="0" xfId="0" applyAlignment="1" applyFont="1">
      <alignment horizontal="right" shrinkToFit="0" vertical="top" wrapText="1"/>
    </xf>
    <xf borderId="0" fillId="2" fontId="18" numFmtId="0" xfId="0" applyAlignment="1" applyFont="1">
      <alignment horizontal="center" vertical="bottom"/>
    </xf>
    <xf borderId="0" fillId="2" fontId="5" numFmtId="0" xfId="0" applyAlignment="1" applyFont="1">
      <alignment vertical="bottom"/>
    </xf>
    <xf borderId="0" fillId="37" fontId="5" numFmtId="0" xfId="0" applyAlignment="1" applyFont="1">
      <alignment horizontal="center" shrinkToFit="0" vertical="top" wrapText="1"/>
    </xf>
    <xf borderId="0" fillId="37" fontId="184" numFmtId="0" xfId="0" applyAlignment="1" applyFont="1">
      <alignment horizontal="center" shrinkToFit="0" vertical="top" wrapText="1"/>
    </xf>
    <xf borderId="0" fillId="2" fontId="4" numFmtId="0" xfId="0" applyAlignment="1" applyFont="1">
      <alignment shrinkToFit="0" vertical="top" wrapText="1"/>
    </xf>
    <xf borderId="0" fillId="2" fontId="139" numFmtId="0" xfId="0" applyAlignment="1" applyFont="1">
      <alignment shrinkToFit="0" vertical="top" wrapText="1"/>
    </xf>
    <xf borderId="0" fillId="37" fontId="9" numFmtId="0" xfId="0" applyAlignment="1" applyFont="1">
      <alignment vertical="bottom"/>
    </xf>
    <xf borderId="0" fillId="2" fontId="5" numFmtId="0" xfId="0" applyAlignment="1" applyFont="1">
      <alignment shrinkToFit="0" vertical="top" wrapText="1"/>
    </xf>
    <xf borderId="0" fillId="37" fontId="5" numFmtId="0" xfId="0" applyAlignment="1" applyFont="1">
      <alignment shrinkToFit="0" vertical="top" wrapText="1"/>
    </xf>
    <xf borderId="0" fillId="151" fontId="9" numFmtId="0" xfId="0" applyAlignment="1" applyFill="1" applyFont="1">
      <alignment vertical="bottom"/>
    </xf>
    <xf borderId="0" fillId="37" fontId="5" numFmtId="0" xfId="0" applyAlignment="1" applyFont="1">
      <alignment vertical="bottom"/>
    </xf>
    <xf borderId="0" fillId="151" fontId="5" numFmtId="0" xfId="0" applyAlignment="1" applyFont="1">
      <alignment vertical="top"/>
    </xf>
    <xf borderId="0" fillId="2" fontId="5" numFmtId="0" xfId="0" applyAlignment="1" applyFill="1" applyFont="1">
      <alignment vertical="bottom"/>
    </xf>
    <xf borderId="0" fillId="37" fontId="4" numFmtId="0" xfId="0" applyAlignment="1" applyFont="1">
      <alignment horizontal="center" shrinkToFit="0" vertical="top" wrapText="1"/>
    </xf>
    <xf borderId="0" fillId="2" fontId="4" numFmtId="0" xfId="0" applyAlignment="1" applyFont="1">
      <alignment horizontal="center" shrinkToFit="0" vertical="top" wrapText="1"/>
    </xf>
    <xf borderId="39" fillId="2" fontId="5" numFmtId="0" xfId="0" applyAlignment="1" applyBorder="1" applyFont="1">
      <alignment shrinkToFit="0" vertical="top" wrapText="0"/>
    </xf>
    <xf borderId="39" fillId="2" fontId="5" numFmtId="0" xfId="0" applyAlignment="1" applyBorder="1" applyFont="1">
      <alignment shrinkToFit="0" vertical="top" wrapText="1"/>
    </xf>
    <xf borderId="0" fillId="2" fontId="4" numFmtId="0" xfId="0" applyAlignment="1" applyFont="1">
      <alignment shrinkToFit="0" vertical="top" wrapText="1"/>
    </xf>
    <xf borderId="39" fillId="37" fontId="542" numFmtId="0" xfId="0" applyAlignment="1" applyBorder="1" applyFont="1">
      <alignment shrinkToFit="0" vertical="bottom" wrapText="0"/>
    </xf>
    <xf borderId="0" fillId="37" fontId="5" numFmtId="0" xfId="0" applyAlignment="1" applyFont="1">
      <alignment shrinkToFit="0" vertical="bottom" wrapText="1"/>
    </xf>
    <xf borderId="0" fillId="3" fontId="4" numFmtId="0" xfId="0" applyAlignment="1" applyFont="1">
      <alignment horizontal="center" shrinkToFit="0" vertical="bottom" wrapText="1"/>
    </xf>
    <xf borderId="0" fillId="3" fontId="4" numFmtId="0" xfId="0" applyAlignment="1" applyFont="1">
      <alignment horizontal="center" readingOrder="0" shrinkToFit="0" vertical="bottom" wrapText="1"/>
    </xf>
    <xf borderId="0" fillId="37" fontId="184" numFmtId="0" xfId="0" applyAlignment="1" applyFont="1">
      <alignment horizontal="center" shrinkToFit="0" vertical="top" wrapText="1"/>
    </xf>
    <xf borderId="0" fillId="37" fontId="5" numFmtId="0" xfId="0" applyAlignment="1" applyFont="1">
      <alignment readingOrder="0" shrinkToFit="0" vertical="top" wrapText="1"/>
    </xf>
    <xf borderId="0" fillId="5" fontId="200" numFmtId="0" xfId="0" applyAlignment="1" applyFont="1">
      <alignment horizontal="left" shrinkToFit="0" vertical="center" wrapText="1"/>
    </xf>
    <xf borderId="0" fillId="2" fontId="5" numFmtId="0" xfId="0" applyAlignment="1" applyFont="1">
      <alignment readingOrder="0" shrinkToFit="0" vertical="top" wrapText="1"/>
    </xf>
    <xf borderId="0" fillId="21" fontId="200" numFmtId="0" xfId="0" applyAlignment="1" applyFont="1">
      <alignment shrinkToFit="0" wrapText="1"/>
    </xf>
    <xf borderId="0" fillId="37" fontId="9" numFmtId="0" xfId="0" applyAlignment="1" applyFont="1">
      <alignment horizontal="left" readingOrder="0" shrinkToFit="0" wrapText="1"/>
    </xf>
    <xf borderId="0" fillId="2" fontId="184" numFmtId="0" xfId="0" applyAlignment="1" applyFont="1">
      <alignment horizontal="center" readingOrder="0" shrinkToFit="0" vertical="top" wrapText="1"/>
    </xf>
    <xf borderId="0" fillId="29" fontId="5" numFmtId="0" xfId="0" applyAlignment="1" applyFont="1">
      <alignment readingOrder="0" shrinkToFit="0" vertical="bottom" wrapText="1"/>
    </xf>
    <xf borderId="0" fillId="0" fontId="543" numFmtId="0" xfId="0" applyAlignment="1" applyFont="1">
      <alignment horizontal="center" readingOrder="0" shrinkToFit="0" vertical="bottom" wrapText="1"/>
    </xf>
    <xf borderId="0" fillId="0" fontId="5" numFmtId="0" xfId="0" applyAlignment="1" applyFont="1">
      <alignment horizontal="center" readingOrder="0" shrinkToFit="0" vertical="bottom" wrapText="1"/>
    </xf>
    <xf borderId="0" fillId="0" fontId="4" numFmtId="0" xfId="0" applyAlignment="1" applyFont="1">
      <alignment horizontal="center" readingOrder="0" shrinkToFit="0" vertical="bottom" wrapText="1"/>
    </xf>
    <xf borderId="0" fillId="0" fontId="58" numFmtId="0" xfId="0" applyAlignment="1" applyFont="1">
      <alignment horizontal="center" shrinkToFit="0" vertical="bottom" wrapText="1"/>
    </xf>
    <xf borderId="0" fillId="0" fontId="543" numFmtId="0" xfId="0" applyAlignment="1" applyFont="1">
      <alignment horizontal="center" readingOrder="0" vertical="bottom"/>
    </xf>
    <xf borderId="0" fillId="83" fontId="544" numFmtId="0" xfId="0" applyAlignment="1" applyFont="1">
      <alignment horizontal="center" readingOrder="0" shrinkToFit="0" wrapText="1"/>
    </xf>
    <xf borderId="22" fillId="0" fontId="4" numFmtId="0" xfId="0" applyAlignment="1" applyBorder="1" applyFont="1">
      <alignment horizontal="center" shrinkToFit="0" vertical="bottom" wrapText="1"/>
    </xf>
    <xf borderId="6" fillId="0" fontId="4" numFmtId="0" xfId="0" applyAlignment="1" applyBorder="1" applyFont="1">
      <alignment horizontal="center" shrinkToFit="0" vertical="bottom" wrapText="1"/>
    </xf>
    <xf borderId="0" fillId="2" fontId="459" numFmtId="0" xfId="0" applyAlignment="1" applyFont="1">
      <alignment horizontal="center" shrinkToFit="0" wrapText="1"/>
    </xf>
    <xf borderId="0" fillId="2" fontId="1" numFmtId="0" xfId="0" applyAlignment="1" applyFont="1">
      <alignment horizontal="center" shrinkToFit="0" wrapText="1"/>
    </xf>
    <xf borderId="0" fillId="2" fontId="1" numFmtId="0" xfId="0" applyAlignment="1" applyFont="1">
      <alignment horizontal="right" shrinkToFit="0" wrapText="1"/>
    </xf>
    <xf borderId="22" fillId="2" fontId="1" numFmtId="0" xfId="0" applyAlignment="1" applyBorder="1" applyFont="1">
      <alignment shrinkToFit="0" wrapText="1"/>
    </xf>
    <xf borderId="6" fillId="2" fontId="1" numFmtId="0" xfId="0" applyAlignment="1" applyBorder="1" applyFont="1">
      <alignment shrinkToFit="0" wrapText="1"/>
    </xf>
    <xf borderId="0" fillId="4" fontId="459" numFmtId="0" xfId="0" applyAlignment="1" applyFont="1">
      <alignment horizontal="center" readingOrder="0" shrinkToFit="0" wrapText="1"/>
    </xf>
    <xf borderId="0" fillId="4" fontId="1" numFmtId="0" xfId="0" applyAlignment="1" applyFont="1">
      <alignment horizontal="center" readingOrder="0" shrinkToFit="0" wrapText="1"/>
    </xf>
    <xf borderId="0" fillId="4" fontId="1" numFmtId="0" xfId="0" applyAlignment="1" applyFont="1">
      <alignment shrinkToFit="0" wrapText="1"/>
    </xf>
    <xf borderId="0" fillId="4" fontId="1" numFmtId="0" xfId="0" applyAlignment="1" applyFont="1">
      <alignment horizontal="right" readingOrder="0" shrinkToFit="0" wrapText="1"/>
    </xf>
    <xf borderId="0" fillId="4" fontId="1" numFmtId="0" xfId="0" applyAlignment="1" applyFont="1">
      <alignment readingOrder="0" shrinkToFit="0" wrapText="1"/>
    </xf>
    <xf borderId="0" fillId="4" fontId="1" numFmtId="0" xfId="0" applyAlignment="1" applyFont="1">
      <alignment horizontal="center" shrinkToFit="0" wrapText="1"/>
    </xf>
    <xf borderId="0" fillId="4" fontId="1" numFmtId="166" xfId="0" applyAlignment="1" applyFont="1" applyNumberFormat="1">
      <alignment readingOrder="0" shrinkToFit="0" wrapText="1"/>
    </xf>
    <xf borderId="22" fillId="4" fontId="9" numFmtId="14" xfId="0" applyAlignment="1" applyBorder="1" applyFont="1" applyNumberFormat="1">
      <alignment horizontal="center" shrinkToFit="0" vertical="bottom" wrapText="1"/>
    </xf>
    <xf borderId="0" fillId="4" fontId="9" numFmtId="14" xfId="0" applyAlignment="1" applyFont="1" applyNumberFormat="1">
      <alignment horizontal="center" shrinkToFit="0" vertical="bottom" wrapText="1"/>
    </xf>
    <xf borderId="6" fillId="4" fontId="9" numFmtId="0" xfId="0" applyAlignment="1" applyBorder="1" applyFont="1">
      <alignment shrinkToFit="0" vertical="bottom" wrapText="1"/>
    </xf>
    <xf borderId="22" fillId="2" fontId="137" numFmtId="0" xfId="0" applyAlignment="1" applyBorder="1" applyFont="1">
      <alignment shrinkToFit="0" wrapText="1"/>
    </xf>
    <xf borderId="6" fillId="2" fontId="137" numFmtId="0" xfId="0" applyAlignment="1" applyBorder="1" applyFont="1">
      <alignment shrinkToFit="0" wrapText="1"/>
    </xf>
    <xf borderId="0" fillId="4" fontId="1" numFmtId="166" xfId="0" applyAlignment="1" applyFont="1" applyNumberFormat="1">
      <alignment horizontal="right" readingOrder="0" shrinkToFit="0" wrapText="1"/>
    </xf>
    <xf borderId="0" fillId="4" fontId="1" numFmtId="167" xfId="0" applyAlignment="1" applyFont="1" applyNumberFormat="1">
      <alignment readingOrder="0" shrinkToFit="0" wrapText="1"/>
    </xf>
    <xf borderId="0" fillId="4" fontId="9" numFmtId="0" xfId="0" applyAlignment="1" applyFont="1">
      <alignment shrinkToFit="0" vertical="bottom" wrapText="1"/>
    </xf>
    <xf borderId="0" fillId="4" fontId="9" numFmtId="14" xfId="0" applyAlignment="1" applyFont="1" applyNumberFormat="1">
      <alignment horizontal="center" readingOrder="0" shrinkToFit="0" vertical="bottom" wrapText="1"/>
    </xf>
    <xf borderId="0" fillId="4" fontId="9" numFmtId="14" xfId="0" applyAlignment="1" applyFont="1" applyNumberFormat="1">
      <alignment shrinkToFit="0" vertical="bottom" wrapText="1"/>
    </xf>
    <xf borderId="6" fillId="4" fontId="9" numFmtId="14" xfId="0" applyAlignment="1" applyBorder="1" applyFont="1" applyNumberFormat="1">
      <alignment horizontal="center" shrinkToFit="0" vertical="bottom" wrapText="1"/>
    </xf>
    <xf borderId="0" fillId="4" fontId="53" numFmtId="0" xfId="0" applyAlignment="1" applyFont="1">
      <alignment readingOrder="0" shrinkToFit="0" wrapText="1"/>
    </xf>
    <xf borderId="0" fillId="4" fontId="459" numFmtId="0" xfId="0" applyAlignment="1" applyFont="1">
      <alignment horizontal="center" readingOrder="0" shrinkToFit="0" wrapText="1"/>
    </xf>
    <xf borderId="0" fillId="4" fontId="1" numFmtId="167" xfId="0" applyAlignment="1" applyFont="1" applyNumberFormat="1">
      <alignment horizontal="right" readingOrder="0" shrinkToFit="0" wrapText="1"/>
    </xf>
    <xf borderId="22" fillId="4" fontId="9" numFmtId="14" xfId="0" applyAlignment="1" applyBorder="1" applyFont="1" applyNumberFormat="1">
      <alignment horizontal="center" readingOrder="0" shrinkToFit="0" vertical="bottom" wrapText="1"/>
    </xf>
    <xf borderId="22" fillId="4" fontId="9" numFmtId="14" xfId="0" applyAlignment="1" applyBorder="1" applyFont="1" applyNumberFormat="1">
      <alignment shrinkToFit="0" vertical="bottom" wrapText="1"/>
    </xf>
    <xf borderId="0" fillId="33" fontId="137" numFmtId="0" xfId="0" applyAlignment="1" applyFont="1">
      <alignment horizontal="left" readingOrder="0" shrinkToFit="0" wrapText="1"/>
    </xf>
    <xf borderId="0" fillId="33" fontId="137" numFmtId="0" xfId="0" applyAlignment="1" applyFont="1">
      <alignment horizontal="center" readingOrder="0" shrinkToFit="0" wrapText="1"/>
    </xf>
    <xf borderId="0" fillId="33" fontId="426" numFmtId="0" xfId="0" applyAlignment="1" applyFont="1">
      <alignment horizontal="center" readingOrder="0" shrinkToFit="0" wrapText="1"/>
    </xf>
    <xf borderId="0" fillId="33" fontId="137" numFmtId="174" xfId="0" applyAlignment="1" applyFont="1" applyNumberFormat="1">
      <alignment horizontal="right" readingOrder="0" shrinkToFit="0" wrapText="1"/>
    </xf>
    <xf borderId="0" fillId="33" fontId="137" numFmtId="174" xfId="0" applyAlignment="1" applyFont="1" applyNumberFormat="1">
      <alignment horizontal="center" readingOrder="0" shrinkToFit="0" wrapText="1"/>
    </xf>
    <xf borderId="0" fillId="4" fontId="1" numFmtId="172" xfId="0" applyAlignment="1" applyFont="1" applyNumberFormat="1">
      <alignment readingOrder="0" shrinkToFit="0" wrapText="1"/>
    </xf>
    <xf borderId="0" fillId="4" fontId="9" numFmtId="0" xfId="0" applyAlignment="1" applyFont="1">
      <alignment horizontal="center" readingOrder="0" shrinkToFit="0" wrapText="1"/>
    </xf>
    <xf borderId="0" fillId="4" fontId="1" numFmtId="186" xfId="0" applyAlignment="1" applyFont="1" applyNumberFormat="1">
      <alignment readingOrder="0" shrinkToFit="0" wrapText="1"/>
    </xf>
    <xf borderId="0" fillId="4" fontId="1" numFmtId="167" xfId="0" applyAlignment="1" applyFont="1" applyNumberFormat="1">
      <alignment horizontal="center" readingOrder="0" shrinkToFit="0" wrapText="1"/>
    </xf>
    <xf borderId="0" fillId="4" fontId="1" numFmtId="164" xfId="0" applyAlignment="1" applyFont="1" applyNumberFormat="1">
      <alignment readingOrder="0" shrinkToFit="0" wrapText="1"/>
    </xf>
    <xf borderId="0" fillId="33" fontId="5" numFmtId="0" xfId="0" applyAlignment="1" applyFont="1">
      <alignment horizontal="left" readingOrder="0" shrinkToFit="0" vertical="bottom" wrapText="1"/>
    </xf>
    <xf borderId="0" fillId="33" fontId="459" numFmtId="0" xfId="0" applyAlignment="1" applyFont="1">
      <alignment horizontal="center" readingOrder="0" shrinkToFit="0" wrapText="1"/>
    </xf>
    <xf borderId="0" fillId="33" fontId="466" numFmtId="0" xfId="0" applyAlignment="1" applyFont="1">
      <alignment horizontal="center" readingOrder="0" shrinkToFit="0" wrapText="1"/>
    </xf>
    <xf borderId="0" fillId="33" fontId="1" numFmtId="0" xfId="0" applyAlignment="1" applyFont="1">
      <alignment readingOrder="0" shrinkToFit="0" wrapText="1"/>
    </xf>
    <xf borderId="0" fillId="33" fontId="1" numFmtId="0" xfId="0" applyAlignment="1" applyFont="1">
      <alignment horizontal="right" readingOrder="0" shrinkToFit="0" wrapText="1"/>
    </xf>
    <xf borderId="0" fillId="33" fontId="1" numFmtId="0" xfId="0" applyAlignment="1" applyFont="1">
      <alignment shrinkToFit="0" wrapText="1"/>
    </xf>
    <xf borderId="0" fillId="33" fontId="1" numFmtId="0" xfId="0" applyAlignment="1" applyFont="1">
      <alignment horizontal="center" shrinkToFit="0" wrapText="1"/>
    </xf>
    <xf borderId="0" fillId="33" fontId="1" numFmtId="186" xfId="0" applyAlignment="1" applyFont="1" applyNumberFormat="1">
      <alignment readingOrder="0" shrinkToFit="0" wrapText="1"/>
    </xf>
    <xf borderId="0" fillId="33" fontId="1" numFmtId="167" xfId="0" applyAlignment="1" applyFont="1" applyNumberFormat="1">
      <alignment readingOrder="0" shrinkToFit="0" wrapText="1"/>
    </xf>
    <xf borderId="22" fillId="33" fontId="137" numFmtId="164" xfId="0" applyAlignment="1" applyBorder="1" applyFont="1" applyNumberFormat="1">
      <alignment readingOrder="0" shrinkToFit="0" wrapText="1"/>
    </xf>
    <xf borderId="0" fillId="33" fontId="137" numFmtId="0" xfId="0" applyAlignment="1" applyFont="1">
      <alignment shrinkToFit="0" wrapText="1"/>
    </xf>
    <xf borderId="6" fillId="33" fontId="137" numFmtId="0" xfId="0" applyAlignment="1" applyBorder="1" applyFont="1">
      <alignment shrinkToFit="0" wrapText="1"/>
    </xf>
    <xf borderId="0" fillId="4" fontId="5" numFmtId="0" xfId="0" applyAlignment="1" applyFont="1">
      <alignment horizontal="left" readingOrder="0" shrinkToFit="0" vertical="bottom" wrapText="1"/>
    </xf>
    <xf borderId="22" fillId="4" fontId="137" numFmtId="167" xfId="0" applyAlignment="1" applyBorder="1" applyFont="1" applyNumberFormat="1">
      <alignment readingOrder="0" shrinkToFit="0" wrapText="1"/>
    </xf>
    <xf borderId="0" fillId="4" fontId="137" numFmtId="0" xfId="0" applyAlignment="1" applyFont="1">
      <alignment shrinkToFit="0" wrapText="1"/>
    </xf>
    <xf borderId="6" fillId="4" fontId="137" numFmtId="0" xfId="0" applyAlignment="1" applyBorder="1" applyFont="1">
      <alignment shrinkToFit="0" wrapText="1"/>
    </xf>
    <xf borderId="22" fillId="4" fontId="9" numFmtId="0" xfId="0" applyAlignment="1" applyBorder="1" applyFont="1">
      <alignment horizontal="center" shrinkToFit="0" vertical="bottom" wrapText="1"/>
    </xf>
    <xf borderId="0" fillId="4" fontId="9" numFmtId="0" xfId="0" applyAlignment="1" applyFont="1">
      <alignment horizontal="center" shrinkToFit="0" vertical="bottom" wrapText="1"/>
    </xf>
    <xf borderId="0" fillId="2" fontId="459" numFmtId="0" xfId="0" applyAlignment="1" applyFont="1">
      <alignment horizontal="center" readingOrder="0" shrinkToFit="0" wrapText="1"/>
    </xf>
    <xf borderId="0" fillId="2" fontId="1" numFmtId="0" xfId="0" applyAlignment="1" applyFont="1">
      <alignment horizontal="center" readingOrder="0" shrinkToFit="0" wrapText="1"/>
    </xf>
    <xf borderId="6" fillId="4" fontId="9" numFmtId="14" xfId="0" applyAlignment="1" applyBorder="1" applyFont="1" applyNumberFormat="1">
      <alignment shrinkToFit="0" vertical="bottom" wrapText="1"/>
    </xf>
    <xf borderId="0" fillId="4" fontId="1" numFmtId="164" xfId="0" applyAlignment="1" applyFont="1" applyNumberFormat="1">
      <alignment horizontal="right" readingOrder="0" shrinkToFit="0" wrapText="1"/>
    </xf>
    <xf borderId="0" fillId="4" fontId="1" numFmtId="166" xfId="0" applyAlignment="1" applyFont="1" applyNumberFormat="1">
      <alignment horizontal="center" readingOrder="0" shrinkToFit="0" wrapText="1"/>
    </xf>
    <xf borderId="22" fillId="4" fontId="137" numFmtId="0" xfId="0" applyAlignment="1" applyBorder="1" applyFont="1">
      <alignment shrinkToFit="0" wrapText="1"/>
    </xf>
    <xf borderId="0" fillId="4" fontId="5" numFmtId="0" xfId="0" applyAlignment="1" applyFont="1">
      <alignment shrinkToFit="0" vertical="center" wrapText="1"/>
    </xf>
    <xf borderId="0" fillId="4" fontId="459" numFmtId="0" xfId="0" applyAlignment="1" applyFont="1">
      <alignment horizontal="center" readingOrder="0" shrinkToFit="0" vertical="center" wrapText="1"/>
    </xf>
    <xf borderId="0" fillId="4" fontId="1" numFmtId="0" xfId="0" applyAlignment="1" applyFont="1">
      <alignment horizontal="center" readingOrder="0" shrinkToFit="0" vertical="center" wrapText="1"/>
    </xf>
    <xf borderId="0" fillId="4" fontId="1" numFmtId="0" xfId="0" applyAlignment="1" applyFont="1">
      <alignment horizontal="right" readingOrder="0" shrinkToFit="0" vertical="center" wrapText="1"/>
    </xf>
    <xf borderId="0" fillId="4" fontId="1" numFmtId="166" xfId="0" applyAlignment="1" applyFont="1" applyNumberFormat="1">
      <alignment readingOrder="0" shrinkToFit="0" vertical="center" wrapText="1"/>
    </xf>
    <xf borderId="0" fillId="4" fontId="1" numFmtId="0" xfId="0" applyAlignment="1" applyFont="1">
      <alignment shrinkToFit="0" vertical="center" wrapText="1"/>
    </xf>
    <xf borderId="22" fillId="4" fontId="9" numFmtId="14" xfId="0" applyAlignment="1" applyBorder="1" applyFont="1" applyNumberFormat="1">
      <alignment horizontal="center" shrinkToFit="0" vertical="center" wrapText="1"/>
    </xf>
    <xf borderId="0" fillId="4" fontId="9" numFmtId="14" xfId="0" applyAlignment="1" applyFont="1" applyNumberFormat="1">
      <alignment horizontal="center" shrinkToFit="0" vertical="center" wrapText="1"/>
    </xf>
    <xf borderId="0" fillId="4" fontId="9" numFmtId="0" xfId="0" applyAlignment="1" applyFont="1">
      <alignment shrinkToFit="0" vertical="center" wrapText="1"/>
    </xf>
    <xf borderId="6" fillId="4" fontId="9" numFmtId="0" xfId="0" applyAlignment="1" applyBorder="1" applyFont="1">
      <alignment shrinkToFit="0" vertical="center" wrapText="1"/>
    </xf>
    <xf borderId="0" fillId="4" fontId="459" numFmtId="0" xfId="0" applyAlignment="1" applyFont="1">
      <alignment horizontal="center" readingOrder="0"/>
    </xf>
    <xf borderId="0" fillId="4" fontId="1" numFmtId="0" xfId="0" applyAlignment="1" applyFont="1">
      <alignment horizontal="center" readingOrder="0"/>
    </xf>
    <xf borderId="0" fillId="4" fontId="1" numFmtId="166" xfId="0" applyAlignment="1" applyFont="1" applyNumberFormat="1">
      <alignment horizontal="right" readingOrder="0"/>
    </xf>
    <xf borderId="0" fillId="4" fontId="1" numFmtId="0" xfId="0" applyAlignment="1" applyFont="1">
      <alignment horizontal="center"/>
    </xf>
    <xf borderId="0" fillId="4" fontId="1" numFmtId="166" xfId="0" applyAlignment="1" applyFont="1" applyNumberFormat="1">
      <alignment readingOrder="0"/>
    </xf>
    <xf borderId="22" fillId="4" fontId="9" numFmtId="14" xfId="0" applyAlignment="1" applyBorder="1" applyFont="1" applyNumberFormat="1">
      <alignment vertical="bottom"/>
    </xf>
    <xf borderId="0" fillId="4" fontId="9" numFmtId="14" xfId="0" applyAlignment="1" applyFont="1" applyNumberFormat="1">
      <alignment horizontal="center" vertical="bottom"/>
    </xf>
    <xf borderId="6" fillId="4" fontId="9" numFmtId="0" xfId="0" applyAlignment="1" applyBorder="1" applyFont="1">
      <alignment vertical="bottom"/>
    </xf>
    <xf borderId="0" fillId="4" fontId="1" numFmtId="167" xfId="0" applyAlignment="1" applyFont="1" applyNumberFormat="1">
      <alignment horizontal="right" readingOrder="0"/>
    </xf>
    <xf borderId="22" fillId="4" fontId="9" numFmtId="14" xfId="0" applyAlignment="1" applyBorder="1" applyFont="1" applyNumberFormat="1">
      <alignment horizontal="center" vertical="bottom"/>
    </xf>
    <xf borderId="0" fillId="4" fontId="1" numFmtId="0" xfId="0" applyAlignment="1" applyFont="1">
      <alignment horizontal="right" readingOrder="0"/>
    </xf>
    <xf borderId="0" fillId="4" fontId="1" numFmtId="167" xfId="0" applyAlignment="1" applyFont="1" applyNumberFormat="1">
      <alignment readingOrder="0"/>
    </xf>
    <xf borderId="0" fillId="4" fontId="9" numFmtId="0" xfId="0" applyAlignment="1" applyFont="1">
      <alignment vertical="bottom"/>
    </xf>
    <xf borderId="6" fillId="4" fontId="9" numFmtId="14" xfId="0" applyAlignment="1" applyBorder="1" applyFont="1" applyNumberFormat="1">
      <alignment vertical="bottom"/>
    </xf>
    <xf borderId="0" fillId="4" fontId="1" numFmtId="167" xfId="0" applyAlignment="1" applyFont="1" applyNumberFormat="1">
      <alignment horizontal="center" readingOrder="0"/>
    </xf>
    <xf borderId="0" fillId="2" fontId="459" numFmtId="0" xfId="0" applyAlignment="1" applyFont="1">
      <alignment horizontal="center"/>
    </xf>
    <xf borderId="0" fillId="2" fontId="1" numFmtId="0" xfId="0" applyAlignment="1" applyFont="1">
      <alignment horizontal="center"/>
    </xf>
    <xf borderId="0" fillId="2" fontId="1" numFmtId="0" xfId="0" applyAlignment="1" applyFont="1">
      <alignment horizontal="right"/>
    </xf>
    <xf borderId="22" fillId="2" fontId="137" numFmtId="0" xfId="0" applyBorder="1" applyFont="1"/>
    <xf borderId="6" fillId="2" fontId="137" numFmtId="0" xfId="0" applyBorder="1" applyFont="1"/>
    <xf borderId="0" fillId="4" fontId="9" numFmtId="14" xfId="0" applyAlignment="1" applyFont="1" applyNumberFormat="1">
      <alignment vertical="bottom"/>
    </xf>
    <xf borderId="6" fillId="4" fontId="9" numFmtId="14" xfId="0" applyAlignment="1" applyBorder="1" applyFont="1" applyNumberFormat="1">
      <alignment horizontal="center" vertical="bottom"/>
    </xf>
    <xf borderId="0" fillId="4" fontId="5" numFmtId="0" xfId="0" applyAlignment="1" applyFont="1">
      <alignment horizontal="left" readingOrder="0" vertical="bottom"/>
    </xf>
    <xf borderId="22" fillId="4" fontId="137" numFmtId="0" xfId="0" applyBorder="1" applyFont="1"/>
    <xf borderId="0" fillId="4" fontId="137" numFmtId="0" xfId="0" applyFont="1"/>
    <xf borderId="6" fillId="4" fontId="137" numFmtId="0" xfId="0" applyBorder="1" applyFont="1"/>
    <xf borderId="0" fillId="4" fontId="1" numFmtId="164" xfId="0" applyAlignment="1" applyFont="1" applyNumberFormat="1">
      <alignment readingOrder="0"/>
    </xf>
    <xf borderId="0" fillId="4" fontId="1" numFmtId="187" xfId="0" applyAlignment="1" applyFont="1" applyNumberFormat="1">
      <alignment readingOrder="0"/>
    </xf>
    <xf borderId="0" fillId="6" fontId="1" numFmtId="164" xfId="0" applyAlignment="1" applyFont="1" applyNumberFormat="1">
      <alignment readingOrder="0"/>
    </xf>
    <xf borderId="0" fillId="4" fontId="137" numFmtId="0" xfId="0" applyAlignment="1" applyFont="1">
      <alignment horizontal="center" readingOrder="0"/>
    </xf>
    <xf borderId="0" fillId="4" fontId="137" numFmtId="0" xfId="0" applyAlignment="1" applyFont="1">
      <alignment readingOrder="0" shrinkToFit="0" wrapText="1"/>
    </xf>
    <xf borderId="0" fillId="2" fontId="137" numFmtId="0" xfId="0" applyAlignment="1" applyFont="1">
      <alignment horizontal="center"/>
    </xf>
    <xf borderId="22" fillId="4" fontId="9" numFmtId="14" xfId="0" applyAlignment="1" applyBorder="1" applyFont="1" applyNumberFormat="1">
      <alignment horizontal="right" vertical="bottom"/>
    </xf>
    <xf borderId="0" fillId="6" fontId="5" numFmtId="0" xfId="0" applyAlignment="1" applyFont="1">
      <alignment horizontal="left" readingOrder="0" vertical="bottom"/>
    </xf>
    <xf borderId="0" fillId="4" fontId="137" numFmtId="164" xfId="0" applyAlignment="1" applyFont="1" applyNumberFormat="1">
      <alignment readingOrder="0" shrinkToFit="0" wrapText="1"/>
    </xf>
    <xf borderId="0" fillId="4" fontId="1" numFmtId="164" xfId="0" applyAlignment="1" applyFont="1" applyNumberFormat="1">
      <alignment horizontal="right" readingOrder="0"/>
    </xf>
    <xf borderId="0" fillId="4" fontId="1" numFmtId="179" xfId="0" applyAlignment="1" applyFont="1" applyNumberFormat="1">
      <alignment readingOrder="0"/>
    </xf>
    <xf borderId="22" fillId="4" fontId="1" numFmtId="164" xfId="0" applyAlignment="1" applyBorder="1" applyFont="1" applyNumberFormat="1">
      <alignment readingOrder="0"/>
    </xf>
    <xf borderId="6" fillId="4" fontId="1" numFmtId="164" xfId="0" applyAlignment="1" applyBorder="1" applyFont="1" applyNumberFormat="1">
      <alignment readingOrder="0"/>
    </xf>
    <xf borderId="22" fillId="4" fontId="9" numFmtId="176" xfId="0" applyAlignment="1" applyBorder="1" applyFont="1" applyNumberFormat="1">
      <alignment vertical="bottom"/>
    </xf>
    <xf borderId="22" fillId="4" fontId="9" numFmtId="0" xfId="0" applyAlignment="1" applyBorder="1" applyFont="1">
      <alignment horizontal="center" vertical="bottom"/>
    </xf>
    <xf borderId="0" fillId="4" fontId="9" numFmtId="0" xfId="0" applyAlignment="1" applyFont="1">
      <alignment horizontal="center" vertical="bottom"/>
    </xf>
    <xf borderId="0" fillId="0" fontId="5" numFmtId="3" xfId="0" applyAlignment="1" applyFont="1" applyNumberFormat="1">
      <alignment horizontal="center" vertical="bottom"/>
    </xf>
    <xf borderId="0" fillId="0" fontId="459" numFmtId="0" xfId="0" applyAlignment="1" applyFont="1">
      <alignment horizontal="center" readingOrder="0" shrinkToFit="0" wrapText="1"/>
    </xf>
    <xf borderId="0" fillId="0" fontId="1" numFmtId="0" xfId="0" applyAlignment="1" applyFont="1">
      <alignment horizontal="right" readingOrder="0"/>
    </xf>
    <xf borderId="26" fillId="0" fontId="1" numFmtId="0" xfId="0" applyAlignment="1" applyBorder="1" applyFont="1">
      <alignment readingOrder="0" shrinkToFit="0" wrapText="1"/>
    </xf>
    <xf borderId="27" fillId="0" fontId="459" numFmtId="0" xfId="0" applyAlignment="1" applyBorder="1" applyFont="1">
      <alignment horizontal="center" readingOrder="0" shrinkToFit="0" wrapText="1"/>
    </xf>
    <xf borderId="4" fillId="0" fontId="1" numFmtId="0" xfId="0" applyAlignment="1" applyBorder="1" applyFont="1">
      <alignment horizontal="center"/>
    </xf>
    <xf borderId="22" fillId="0" fontId="1" numFmtId="0" xfId="0" applyAlignment="1" applyBorder="1" applyFont="1">
      <alignment horizontal="center"/>
    </xf>
    <xf borderId="6" fillId="0" fontId="1" numFmtId="0" xfId="0" applyAlignment="1" applyBorder="1" applyFont="1">
      <alignment horizontal="center"/>
    </xf>
    <xf borderId="23" fillId="0" fontId="5" numFmtId="9" xfId="0" applyAlignment="1" applyBorder="1" applyFont="1" applyNumberFormat="1">
      <alignment horizontal="center" vertical="bottom"/>
    </xf>
    <xf borderId="1" fillId="0" fontId="459" numFmtId="0" xfId="0" applyBorder="1" applyFont="1"/>
    <xf borderId="5" fillId="0" fontId="1" numFmtId="9" xfId="0" applyAlignment="1" applyBorder="1" applyFont="1" applyNumberFormat="1">
      <alignment horizontal="center"/>
    </xf>
    <xf borderId="26" fillId="0" fontId="5" numFmtId="0" xfId="0" applyAlignment="1" applyBorder="1" applyFont="1">
      <alignment readingOrder="0" vertical="bottom"/>
    </xf>
    <xf borderId="27" fillId="0" fontId="459" numFmtId="0" xfId="0" applyBorder="1" applyFont="1"/>
    <xf borderId="22" fillId="0" fontId="5" numFmtId="3" xfId="0" applyAlignment="1" applyBorder="1" applyFont="1" applyNumberFormat="1">
      <alignment horizontal="center" vertical="bottom"/>
    </xf>
    <xf borderId="0" fillId="0" fontId="459" numFmtId="0" xfId="0" applyAlignment="1" applyFont="1">
      <alignment horizontal="center" shrinkToFit="0" wrapText="1"/>
    </xf>
    <xf borderId="6" fillId="0" fontId="5" numFmtId="0" xfId="0" applyAlignment="1" applyBorder="1" applyFont="1">
      <alignment horizontal="center" vertical="bottom"/>
    </xf>
    <xf borderId="1" fillId="0" fontId="459" numFmtId="0" xfId="0" applyAlignment="1" applyBorder="1" applyFont="1">
      <alignment horizontal="center" shrinkToFit="0" wrapText="1"/>
    </xf>
    <xf borderId="5" fillId="0" fontId="5" numFmtId="9" xfId="0" applyAlignment="1" applyBorder="1" applyFont="1" applyNumberFormat="1">
      <alignment horizontal="center" vertical="bottom"/>
    </xf>
    <xf borderId="0" fillId="0" fontId="459" numFmtId="0" xfId="0" applyFont="1"/>
    <xf borderId="1" fillId="0" fontId="5" numFmtId="0" xfId="0" applyAlignment="1" applyBorder="1" applyFont="1">
      <alignment readingOrder="0" vertical="bottom"/>
    </xf>
    <xf borderId="1" fillId="0" fontId="5" numFmtId="0" xfId="0" applyAlignment="1" applyBorder="1" applyFont="1">
      <alignment vertical="bottom"/>
    </xf>
    <xf borderId="23" fillId="34" fontId="545" numFmtId="173" xfId="0" applyAlignment="1" applyBorder="1" applyFont="1" applyNumberFormat="1">
      <alignment horizontal="center" vertical="bottom"/>
    </xf>
    <xf borderId="13" fillId="0" fontId="346" numFmtId="0" xfId="0" applyAlignment="1" applyBorder="1" applyFont="1">
      <alignment horizontal="center" vertical="bottom"/>
    </xf>
    <xf borderId="5" fillId="0" fontId="346" numFmtId="0" xfId="0" applyAlignment="1" applyBorder="1" applyFont="1">
      <alignment horizontal="center" vertical="bottom"/>
    </xf>
    <xf borderId="80" fillId="0" fontId="5" numFmtId="0" xfId="0" applyAlignment="1" applyBorder="1" applyFont="1">
      <alignment vertical="bottom"/>
    </xf>
    <xf borderId="34" fillId="0" fontId="5" numFmtId="0" xfId="0" applyAlignment="1" applyBorder="1" applyFont="1">
      <alignment vertical="bottom"/>
    </xf>
    <xf borderId="13" fillId="0" fontId="5" numFmtId="0" xfId="0" applyAlignment="1" applyBorder="1" applyFont="1">
      <alignment vertical="bottom"/>
    </xf>
    <xf borderId="5" fillId="0" fontId="5" numFmtId="0" xfId="0" applyAlignment="1" applyBorder="1" applyFont="1">
      <alignment vertical="bottom"/>
    </xf>
    <xf borderId="5" fillId="0" fontId="62" numFmtId="0" xfId="0" applyAlignment="1" applyBorder="1" applyFont="1">
      <alignment horizontal="right" vertical="bottom"/>
    </xf>
    <xf borderId="0" fillId="0" fontId="252" numFmtId="0" xfId="0" applyAlignment="1" applyFont="1">
      <alignment horizontal="center" readingOrder="0" vertical="bottom"/>
    </xf>
    <xf borderId="0" fillId="2" fontId="252" numFmtId="0" xfId="0" applyAlignment="1" applyFont="1">
      <alignment readingOrder="0" shrinkToFit="0" wrapText="1"/>
    </xf>
    <xf borderId="0" fillId="2" fontId="252" numFmtId="0" xfId="0" applyAlignment="1" applyFont="1">
      <alignment shrinkToFit="0" wrapText="1"/>
    </xf>
    <xf borderId="34" fillId="0" fontId="266" numFmtId="0" xfId="0" applyAlignment="1" applyBorder="1" applyFont="1">
      <alignment shrinkToFit="0" vertical="bottom" wrapText="1"/>
    </xf>
    <xf borderId="0" fillId="2" fontId="252" numFmtId="0" xfId="0" applyAlignment="1" applyFont="1">
      <alignment horizontal="left" readingOrder="0"/>
    </xf>
    <xf borderId="0" fillId="2" fontId="252" numFmtId="0" xfId="0" applyAlignment="1" applyFont="1">
      <alignment shrinkToFit="0" wrapText="1"/>
    </xf>
    <xf borderId="0" fillId="0" fontId="243" numFmtId="0" xfId="0" applyFont="1"/>
    <xf borderId="0" fillId="0" fontId="243" numFmtId="0" xfId="0" applyAlignment="1" applyFont="1">
      <alignment vertical="bottom"/>
    </xf>
    <xf borderId="81" fillId="152" fontId="5" numFmtId="0" xfId="0" applyAlignment="1" applyBorder="1" applyFill="1" applyFont="1">
      <alignment vertical="bottom"/>
    </xf>
    <xf borderId="5" fillId="152" fontId="5" numFmtId="0" xfId="0" applyAlignment="1" applyBorder="1" applyFont="1">
      <alignment vertical="bottom"/>
    </xf>
    <xf borderId="23" fillId="100" fontId="545" numFmtId="173" xfId="0" applyAlignment="1" applyBorder="1" applyFont="1" applyNumberFormat="1">
      <alignment horizontal="center" vertical="bottom"/>
    </xf>
    <xf borderId="80" fillId="20" fontId="5" numFmtId="0" xfId="0" applyAlignment="1" applyBorder="1" applyFont="1">
      <alignment vertical="bottom"/>
    </xf>
    <xf borderId="34" fillId="20" fontId="5" numFmtId="0" xfId="0" applyAlignment="1" applyBorder="1" applyFont="1">
      <alignment vertical="bottom"/>
    </xf>
    <xf borderId="34" fillId="0" fontId="266" numFmtId="0" xfId="0" applyAlignment="1" applyBorder="1" applyFont="1">
      <alignment shrinkToFit="0" vertical="bottom" wrapText="1"/>
    </xf>
    <xf borderId="13" fillId="20" fontId="5" numFmtId="0" xfId="0" applyAlignment="1" applyBorder="1" applyFont="1">
      <alignment vertical="bottom"/>
    </xf>
    <xf borderId="5" fillId="20" fontId="5" numFmtId="0" xfId="0" applyAlignment="1" applyBorder="1" applyFont="1">
      <alignment vertical="bottom"/>
    </xf>
    <xf borderId="34" fillId="0" fontId="266" numFmtId="0" xfId="0" applyAlignment="1" applyBorder="1" applyFont="1">
      <alignment readingOrder="0" shrinkToFit="0" vertical="bottom" wrapText="1"/>
    </xf>
    <xf borderId="34" fillId="0" fontId="5" numFmtId="0" xfId="0" applyAlignment="1" applyBorder="1" applyFont="1">
      <alignment readingOrder="0" vertical="bottom"/>
    </xf>
    <xf borderId="6" fillId="2" fontId="266" numFmtId="0" xfId="0" applyAlignment="1" applyBorder="1" applyFont="1">
      <alignment shrinkToFit="0" vertical="bottom" wrapText="1"/>
    </xf>
    <xf borderId="6" fillId="2" fontId="5" numFmtId="0" xfId="0" applyAlignment="1" applyBorder="1" applyFont="1">
      <alignment vertical="bottom"/>
    </xf>
    <xf borderId="5" fillId="2" fontId="62" numFmtId="0" xfId="0" applyAlignment="1" applyBorder="1" applyFont="1">
      <alignment horizontal="right" vertical="bottom"/>
    </xf>
    <xf borderId="23" fillId="93" fontId="545" numFmtId="173" xfId="0" applyAlignment="1" applyBorder="1" applyFont="1" applyNumberFormat="1">
      <alignment horizontal="center" vertical="bottom"/>
    </xf>
    <xf borderId="34" fillId="2" fontId="266" numFmtId="0" xfId="0" applyAlignment="1" applyBorder="1" applyFont="1">
      <alignment shrinkToFit="0" vertical="bottom" wrapText="1"/>
    </xf>
    <xf borderId="5" fillId="2" fontId="9" numFmtId="0" xfId="0" applyAlignment="1" applyBorder="1" applyFont="1">
      <alignment horizontal="right" vertical="bottom"/>
    </xf>
    <xf borderId="23" fillId="8" fontId="545" numFmtId="173" xfId="0" applyAlignment="1" applyBorder="1" applyFont="1" applyNumberFormat="1">
      <alignment horizontal="center" vertical="bottom"/>
    </xf>
    <xf borderId="0" fillId="0" fontId="5" numFmtId="174" xfId="0" applyAlignment="1" applyFont="1" applyNumberFormat="1">
      <alignment readingOrder="0" vertical="bottom"/>
    </xf>
    <xf borderId="0" fillId="0" fontId="5" numFmtId="0" xfId="0" applyAlignment="1" applyFont="1">
      <alignment horizontal="center" readingOrder="0" shrinkToFit="0" vertical="center" wrapText="1"/>
    </xf>
    <xf borderId="0" fillId="2" fontId="5" numFmtId="0" xfId="0" applyAlignment="1" applyFont="1">
      <alignment horizontal="center" readingOrder="0" shrinkToFit="0" vertical="center" wrapText="1"/>
    </xf>
    <xf borderId="0" fillId="2" fontId="5" numFmtId="174" xfId="0" applyAlignment="1" applyFont="1" applyNumberFormat="1">
      <alignment horizontal="center" readingOrder="0" shrinkToFit="0" vertical="center" wrapText="1"/>
    </xf>
    <xf borderId="0" fillId="2" fontId="5" numFmtId="0" xfId="0" applyAlignment="1" applyFont="1">
      <alignment horizontal="center" readingOrder="0" shrinkToFit="0" vertical="center" wrapText="1"/>
    </xf>
    <xf borderId="0" fillId="0" fontId="5" numFmtId="174" xfId="0" applyAlignment="1" applyFont="1" applyNumberFormat="1">
      <alignment horizontal="center" readingOrder="0" shrinkToFit="0" vertical="center" wrapText="1"/>
    </xf>
    <xf borderId="0" fillId="2" fontId="5" numFmtId="174" xfId="0" applyAlignment="1" applyFont="1" applyNumberFormat="1">
      <alignment horizontal="center" readingOrder="0" shrinkToFit="0" vertical="center" wrapText="1"/>
    </xf>
    <xf borderId="0" fillId="0" fontId="5" numFmtId="166" xfId="0" applyAlignment="1" applyFont="1" applyNumberFormat="1">
      <alignment horizontal="center" readingOrder="0" shrinkToFit="0" vertical="center" wrapText="1"/>
    </xf>
    <xf borderId="0" fillId="0" fontId="5" numFmtId="167" xfId="0" applyAlignment="1" applyFont="1" applyNumberFormat="1">
      <alignment horizontal="center" readingOrder="0" shrinkToFit="0" vertical="center" wrapText="1"/>
    </xf>
    <xf borderId="0" fillId="0" fontId="5" numFmtId="174" xfId="0" applyAlignment="1" applyFont="1" applyNumberFormat="1">
      <alignment vertical="bottom"/>
    </xf>
    <xf borderId="2" fillId="153" fontId="546" numFmtId="175" xfId="0" applyAlignment="1" applyBorder="1" applyFill="1" applyFont="1" applyNumberFormat="1">
      <alignment readingOrder="0" shrinkToFit="0" vertical="top" wrapText="1"/>
    </xf>
    <xf borderId="0" fillId="2" fontId="547" numFmtId="0" xfId="0" applyAlignment="1" applyFont="1">
      <alignment horizontal="center" shrinkToFit="0" vertical="top" wrapText="1"/>
    </xf>
    <xf borderId="0" fillId="2" fontId="548" numFmtId="0" xfId="0" applyAlignment="1" applyFont="1">
      <alignment horizontal="center" readingOrder="0" shrinkToFit="0" vertical="top" wrapText="1"/>
    </xf>
    <xf borderId="0" fillId="2" fontId="549" numFmtId="0" xfId="0" applyAlignment="1" applyFont="1">
      <alignment horizontal="center" readingOrder="0" shrinkToFit="0" vertical="top" wrapText="1"/>
    </xf>
    <xf borderId="0" fillId="4" fontId="550" numFmtId="0" xfId="0" applyAlignment="1" applyFont="1">
      <alignment readingOrder="0" shrinkToFit="0" vertical="top" wrapText="1"/>
    </xf>
    <xf borderId="0" fillId="4" fontId="551" numFmtId="0" xfId="0" applyAlignment="1" applyFont="1">
      <alignment shrinkToFit="0" vertical="top" wrapText="1"/>
    </xf>
    <xf borderId="0" fillId="4" fontId="552" numFmtId="0" xfId="0" applyAlignment="1" applyFont="1">
      <alignment shrinkToFit="0" vertical="top" wrapText="1"/>
    </xf>
    <xf borderId="22" fillId="4" fontId="553" numFmtId="0" xfId="0" applyAlignment="1" applyBorder="1" applyFont="1">
      <alignment readingOrder="0" shrinkToFit="0" vertical="top" wrapText="1"/>
    </xf>
    <xf borderId="0" fillId="4" fontId="554" numFmtId="0" xfId="0" applyAlignment="1" applyFont="1">
      <alignment horizontal="center" readingOrder="0" shrinkToFit="0" vertical="top" wrapText="1"/>
    </xf>
    <xf borderId="0" fillId="154" fontId="555" numFmtId="0" xfId="0" applyAlignment="1" applyFill="1" applyFont="1">
      <alignment shrinkToFit="0" vertical="top" wrapText="1"/>
    </xf>
    <xf borderId="0" fillId="154" fontId="556" numFmtId="0" xfId="0" applyAlignment="1" applyFont="1">
      <alignment readingOrder="0" shrinkToFit="0" vertical="top" wrapText="1"/>
    </xf>
    <xf borderId="0" fillId="154" fontId="557" numFmtId="0" xfId="0" applyAlignment="1" applyFont="1">
      <alignment shrinkToFit="0" vertical="top" wrapText="1"/>
    </xf>
    <xf borderId="22" fillId="154" fontId="558" numFmtId="0" xfId="0" applyAlignment="1" applyBorder="1" applyFont="1">
      <alignment shrinkToFit="0" vertical="top" wrapText="1"/>
    </xf>
    <xf borderId="0" fillId="154" fontId="559" numFmtId="0" xfId="0" applyAlignment="1" applyFont="1">
      <alignment horizontal="center" readingOrder="0" shrinkToFit="0" vertical="top" wrapText="1"/>
    </xf>
    <xf borderId="22" fillId="4" fontId="560" numFmtId="0" xfId="0" applyAlignment="1" applyBorder="1" applyFont="1">
      <alignment shrinkToFit="0" vertical="top" wrapText="1"/>
    </xf>
    <xf borderId="0" fillId="4" fontId="561" numFmtId="0" xfId="0" applyAlignment="1" applyFont="1">
      <alignment horizontal="center" shrinkToFit="0" vertical="top" wrapText="1"/>
    </xf>
    <xf borderId="0" fillId="154" fontId="562" numFmtId="0" xfId="0" applyAlignment="1" applyFont="1">
      <alignment readingOrder="0" shrinkToFit="0" vertical="top" wrapText="1"/>
    </xf>
    <xf borderId="22" fillId="154" fontId="563" numFmtId="0" xfId="0" applyAlignment="1" applyBorder="1" applyFont="1">
      <alignment readingOrder="0" shrinkToFit="0" vertical="top" wrapText="1"/>
    </xf>
    <xf borderId="0" fillId="154" fontId="564" numFmtId="0" xfId="0" applyAlignment="1" applyFont="1">
      <alignment horizontal="center" shrinkToFit="0" vertical="top" wrapText="1"/>
    </xf>
    <xf borderId="0" fillId="2" fontId="565" numFmtId="0" xfId="0" applyAlignment="1" applyFont="1">
      <alignment shrinkToFit="0" vertical="top" wrapText="1"/>
    </xf>
    <xf borderId="0" fillId="2" fontId="566" numFmtId="0" xfId="0" applyAlignment="1" applyFont="1">
      <alignment readingOrder="0" shrinkToFit="0" vertical="top" wrapText="1"/>
    </xf>
    <xf borderId="22" fillId="2" fontId="567" numFmtId="0" xfId="0" applyAlignment="1" applyBorder="1" applyFont="1">
      <alignment readingOrder="0" shrinkToFit="0" vertical="top" wrapText="1"/>
    </xf>
    <xf borderId="0" fillId="2" fontId="568" numFmtId="0" xfId="0" applyAlignment="1" applyFont="1">
      <alignment horizontal="center" readingOrder="0" shrinkToFit="0" vertical="top" wrapText="1"/>
    </xf>
    <xf borderId="0" fillId="2" fontId="569" numFmtId="0" xfId="0" applyAlignment="1" applyFont="1">
      <alignment readingOrder="0" shrinkToFit="0" vertical="top" wrapText="1"/>
    </xf>
    <xf borderId="0" fillId="2" fontId="570" numFmtId="0" xfId="0" applyAlignment="1" applyFont="1">
      <alignment horizontal="center" readingOrder="0" shrinkToFit="0" vertical="top" wrapText="1"/>
    </xf>
    <xf borderId="0" fillId="2" fontId="571" numFmtId="0" xfId="0" applyAlignment="1" applyFont="1">
      <alignment shrinkToFit="0" vertical="top" wrapText="1"/>
    </xf>
    <xf borderId="22" fillId="2" fontId="572" numFmtId="0" xfId="0" applyAlignment="1" applyBorder="1" applyFont="1">
      <alignment shrinkToFit="0" vertical="top" wrapText="1"/>
    </xf>
    <xf borderId="0" fillId="154" fontId="573" numFmtId="0" xfId="0" applyAlignment="1" applyFont="1">
      <alignment horizontal="center" readingOrder="0" shrinkToFit="0" vertical="top" wrapText="1"/>
    </xf>
    <xf borderId="22" fillId="154" fontId="574" numFmtId="0" xfId="0" applyAlignment="1" applyBorder="1" applyFont="1">
      <alignment readingOrder="0" shrinkToFit="0" vertical="top" wrapText="1"/>
    </xf>
    <xf borderId="0" fillId="154" fontId="575" numFmtId="0" xfId="0" applyAlignment="1" applyFont="1">
      <alignment horizontal="center" readingOrder="0" shrinkToFit="0" vertical="top" wrapText="1"/>
    </xf>
    <xf borderId="0" fillId="154" fontId="576" numFmtId="0" xfId="0" applyAlignment="1" applyFont="1">
      <alignment readingOrder="0" shrinkToFit="0" vertical="top" wrapText="1"/>
    </xf>
    <xf borderId="0" fillId="0" fontId="577" numFmtId="0" xfId="0" applyAlignment="1" applyFont="1">
      <alignment readingOrder="0"/>
    </xf>
    <xf borderId="22" fillId="154" fontId="578" numFmtId="0" xfId="0" applyAlignment="1" applyBorder="1" applyFont="1">
      <alignment readingOrder="0" shrinkToFit="0" vertical="top" wrapText="1"/>
    </xf>
    <xf borderId="22" fillId="154" fontId="579" numFmtId="0" xfId="0" applyAlignment="1" applyBorder="1" applyFont="1">
      <alignment shrinkToFit="0" vertical="top" wrapText="1"/>
    </xf>
    <xf borderId="0" fillId="5" fontId="200" numFmtId="0" xfId="0" applyAlignment="1" applyFont="1">
      <alignment horizontal="left" vertical="center"/>
    </xf>
    <xf borderId="0" fillId="154" fontId="580" numFmtId="0" xfId="0" applyAlignment="1" applyFont="1">
      <alignment shrinkToFit="0" vertical="top" wrapText="1"/>
    </xf>
    <xf borderId="0" fillId="154" fontId="581" numFmtId="0" xfId="0" applyAlignment="1" applyFont="1">
      <alignment shrinkToFit="0" vertical="top" wrapText="1"/>
    </xf>
    <xf borderId="0" fillId="154" fontId="582" numFmtId="0" xfId="0" applyAlignment="1" applyFont="1">
      <alignment readingOrder="0" shrinkToFit="0" vertical="top" wrapText="1"/>
    </xf>
    <xf borderId="0" fillId="154" fontId="583" numFmtId="0" xfId="0" applyAlignment="1" applyFont="1">
      <alignment horizontal="center" shrinkToFit="0" vertical="top" wrapText="1"/>
    </xf>
    <xf borderId="0" fillId="0" fontId="42" numFmtId="0" xfId="0" applyFont="1"/>
  </cellXfs>
  <cellStyles count="1">
    <cellStyle xfId="0" name="Normal" builtinId="0"/>
  </cellStyles>
  <dxfs count="32">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CFE2F3"/>
          <bgColor rgb="FFCFE2F3"/>
        </patternFill>
      </fill>
      <border/>
    </dxf>
    <dxf>
      <font/>
      <fill>
        <patternFill patternType="solid">
          <fgColor rgb="FFB7E1CD"/>
          <bgColor rgb="FFB7E1CD"/>
        </patternFill>
      </fill>
      <border/>
    </dxf>
    <dxf>
      <font/>
      <fill>
        <patternFill patternType="solid">
          <fgColor rgb="FFF4C7C3"/>
          <bgColor rgb="FFF4C7C3"/>
        </patternFill>
      </fill>
      <border/>
    </dxf>
    <dxf>
      <font/>
      <fill>
        <patternFill patternType="solid">
          <fgColor rgb="FF00FF00"/>
          <bgColor rgb="FF00FF00"/>
        </patternFill>
      </fill>
      <border/>
    </dxf>
    <dxf>
      <font/>
      <fill>
        <patternFill patternType="solid">
          <fgColor rgb="FFF4CCCC"/>
          <bgColor rgb="FFF4CCCC"/>
        </patternFill>
      </fill>
      <border/>
    </dxf>
    <dxf>
      <font/>
      <fill>
        <patternFill patternType="solid">
          <fgColor rgb="FFA4C2F4"/>
          <bgColor rgb="FFA4C2F4"/>
        </patternFill>
      </fill>
      <border/>
    </dxf>
    <dxf>
      <font/>
      <fill>
        <patternFill patternType="solid">
          <fgColor rgb="FFF8C9ED"/>
          <bgColor rgb="FFF8C9ED"/>
        </patternFill>
      </fill>
      <border/>
    </dxf>
    <dxf>
      <font/>
      <fill>
        <patternFill patternType="solid">
          <fgColor rgb="FFDDF2F0"/>
          <bgColor rgb="FFDDF2F0"/>
        </patternFill>
      </fill>
      <border/>
    </dxf>
    <dxf>
      <font/>
      <fill>
        <patternFill patternType="solid">
          <fgColor rgb="FFE8E7FC"/>
          <bgColor rgb="FFE8E7FC"/>
        </patternFill>
      </fill>
      <border/>
    </dxf>
    <dxf>
      <font/>
      <fill>
        <patternFill patternType="solid">
          <fgColor rgb="FFCFE2F3"/>
          <bgColor rgb="FFCFE2F3"/>
        </patternFill>
      </fill>
      <border/>
    </dxf>
    <dxf>
      <font/>
      <fill>
        <patternFill patternType="solid">
          <fgColor rgb="FF000000"/>
          <bgColor rgb="FF000000"/>
        </patternFill>
      </fill>
      <border/>
    </dxf>
    <dxf>
      <font>
        <color rgb="FFFFFFFF"/>
      </font>
      <fill>
        <patternFill patternType="solid">
          <fgColor rgb="FF9900FF"/>
          <bgColor rgb="FF9900FF"/>
        </patternFill>
      </fill>
      <border/>
    </dxf>
    <dxf>
      <font/>
      <fill>
        <patternFill patternType="solid">
          <fgColor rgb="FF8E7CC3"/>
          <bgColor rgb="FF8E7CC3"/>
        </patternFill>
      </fill>
      <border/>
    </dxf>
    <dxf>
      <font/>
      <fill>
        <patternFill patternType="solid">
          <fgColor rgb="FFE06666"/>
          <bgColor rgb="FFE06666"/>
        </patternFill>
      </fill>
      <border/>
    </dxf>
    <dxf>
      <font>
        <color rgb="FF434343"/>
      </font>
      <fill>
        <patternFill patternType="solid">
          <fgColor rgb="FFC9DAF8"/>
          <bgColor rgb="FFC9DAF8"/>
        </patternFill>
      </fill>
      <border/>
    </dxf>
    <dxf>
      <font>
        <color rgb="FFFFFFFF"/>
      </font>
      <fill>
        <patternFill patternType="solid">
          <fgColor rgb="FF6D9EEB"/>
          <bgColor rgb="FF6D9EEB"/>
        </patternFill>
      </fill>
      <border/>
    </dxf>
    <dxf>
      <font>
        <color rgb="FFFFFFFF"/>
      </font>
      <fill>
        <patternFill patternType="solid">
          <fgColor rgb="FF3C78D8"/>
          <bgColor rgb="FF3C78D8"/>
        </patternFill>
      </fill>
      <border/>
    </dxf>
    <dxf>
      <font>
        <color rgb="FFFFFFFF"/>
      </font>
      <fill>
        <patternFill patternType="solid">
          <fgColor rgb="FF1155CC"/>
          <bgColor rgb="FF1155CC"/>
        </patternFill>
      </fill>
      <border/>
    </dxf>
    <dxf>
      <font>
        <color rgb="FFFFFFFF"/>
      </font>
      <fill>
        <patternFill patternType="solid">
          <fgColor rgb="FF1C4587"/>
          <bgColor rgb="FF1C4587"/>
        </patternFill>
      </fill>
      <border/>
    </dxf>
    <dxf>
      <font/>
      <fill>
        <patternFill patternType="solid">
          <fgColor rgb="FFEAD1DC"/>
          <bgColor rgb="FFEAD1DC"/>
        </patternFill>
      </fill>
      <border/>
    </dxf>
    <dxf>
      <font/>
      <fill>
        <patternFill patternType="solid">
          <fgColor rgb="FFC9DAF8"/>
          <bgColor rgb="FFC9DAF8"/>
        </patternFill>
      </fill>
      <border/>
    </dxf>
    <dxf>
      <font/>
      <fill>
        <patternFill patternType="solid">
          <fgColor rgb="FFFCE5CD"/>
          <bgColor rgb="FFFCE5CD"/>
        </patternFill>
      </fill>
      <border/>
    </dxf>
    <dxf>
      <font/>
      <fill>
        <patternFill patternType="solid">
          <fgColor rgb="FFB4A7D6"/>
          <bgColor rgb="FFB4A7D6"/>
        </patternFill>
      </fill>
      <border/>
    </dxf>
    <dxf>
      <font/>
      <fill>
        <patternFill patternType="solid">
          <fgColor rgb="FFE69138"/>
          <bgColor rgb="FFE69138"/>
        </patternFill>
      </fill>
      <border/>
    </dxf>
    <dxf>
      <font/>
      <fill>
        <patternFill patternType="solid">
          <fgColor rgb="FFFFE599"/>
          <bgColor rgb="FFFFE599"/>
        </patternFill>
      </fill>
      <border/>
    </dxf>
    <dxf>
      <font/>
      <fill>
        <patternFill patternType="solid">
          <fgColor rgb="FFF6B56A"/>
          <bgColor rgb="FFF6B56A"/>
        </patternFill>
      </fill>
      <border/>
    </dxf>
    <dxf>
      <font/>
      <fill>
        <patternFill patternType="solid">
          <fgColor rgb="FF63D297"/>
          <bgColor rgb="FF63D297"/>
        </patternFill>
      </fill>
      <border/>
    </dxf>
    <dxf>
      <font/>
      <fill>
        <patternFill patternType="solid">
          <fgColor rgb="FFE7F9EF"/>
          <bgColor rgb="FFE7F9EF"/>
        </patternFill>
      </fill>
      <border/>
    </dxf>
  </dxfs>
  <tableStyles count="15">
    <tableStyle count="3" pivot="0" name="20-21 Chat-style">
      <tableStyleElement dxfId="1" type="headerRow"/>
      <tableStyleElement dxfId="2" type="firstRowStripe"/>
      <tableStyleElement dxfId="3" type="secondRowStripe"/>
    </tableStyle>
    <tableStyle count="2" pivot="0" name="20-21 Chat-style 2">
      <tableStyleElement dxfId="2" type="firstRowStripe"/>
      <tableStyleElement dxfId="4" type="secondRowStripe"/>
    </tableStyle>
    <tableStyle count="2" pivot="0" name="20-21 SOAP List-style">
      <tableStyleElement dxfId="2" type="firstRowStripe"/>
      <tableStyleElement dxfId="4" type="secondRowStripe"/>
    </tableStyle>
    <tableStyle count="2" pivot="0" name="Tired Sad BS-style">
      <tableStyleElement dxfId="11" type="firstRowStripe"/>
      <tableStyleElement dxfId="2" type="secondRowStripe"/>
    </tableStyle>
    <tableStyle count="3" pivot="0" name="19-20 Anon Applicant Data-style">
      <tableStyleElement dxfId="12" type="headerRow"/>
      <tableStyleElement dxfId="2" type="firstRowStripe"/>
      <tableStyleElement dxfId="12" type="secondRowStripe"/>
    </tableStyle>
    <tableStyle count="3" pivot="0" name="18-19 Anon Applicant Data-style">
      <tableStyleElement dxfId="12" type="headerRow"/>
      <tableStyleElement dxfId="2" type="firstRowStripe"/>
      <tableStyleElement dxfId="12" type="secondRowStripe"/>
    </tableStyle>
    <tableStyle count="3" pivot="0" name="Reverse 18-19 Chat-style">
      <tableStyleElement dxfId="3" type="headerRow"/>
      <tableStyleElement dxfId="2" type="firstRowStripe"/>
      <tableStyleElement dxfId="3" type="secondRowStripe"/>
    </tableStyle>
    <tableStyle count="3" pivot="0" name="Reverse 18-19 Chat-style 2">
      <tableStyleElement dxfId="1" type="headerRow"/>
      <tableStyleElement dxfId="2" type="firstRowStripe"/>
      <tableStyleElement dxfId="3" type="secondRowStripe"/>
    </tableStyle>
    <tableStyle count="3" pivot="0" name="17-18 Chat-style">
      <tableStyleElement dxfId="1" type="headerRow"/>
      <tableStyleElement dxfId="2" type="firstRowStripe"/>
      <tableStyleElement dxfId="3" type="secondRowStripe"/>
    </tableStyle>
    <tableStyle count="3" pivot="0" name="17-18 Anon Applicant Data-style">
      <tableStyleElement dxfId="12" type="headerRow"/>
      <tableStyleElement dxfId="2" type="firstRowStripe"/>
      <tableStyleElement dxfId="12" type="secondRowStripe"/>
    </tableStyle>
    <tableStyle count="3" pivot="0" name="17-18 Interview Impressions-style">
      <tableStyleElement dxfId="30" type="headerRow"/>
      <tableStyleElement dxfId="2" type="firstRowStripe"/>
      <tableStyleElement dxfId="31" type="secondRowStripe"/>
    </tableStyle>
    <tableStyle count="3" pivot="0" name="17-18 Interview Impressions-style 2">
      <tableStyleElement dxfId="30" type="headerRow"/>
      <tableStyleElement dxfId="2" type="firstRowStripe"/>
      <tableStyleElement dxfId="31" type="secondRowStripe"/>
    </tableStyle>
    <tableStyle count="3" pivot="0" name="16-17 Interview Impressions-style">
      <tableStyleElement dxfId="30" type="headerRow"/>
      <tableStyleElement dxfId="2" type="firstRowStripe"/>
      <tableStyleElement dxfId="31" type="secondRowStripe"/>
    </tableStyle>
    <tableStyle count="3" pivot="0" name="16-17 Interview Impressions (🕷-style">
      <tableStyleElement dxfId="30" type="headerRow"/>
      <tableStyleElement dxfId="2" type="firstRowStripe"/>
      <tableStyleElement dxfId="31" type="secondRowStripe"/>
    </tableStyle>
    <tableStyle count="2" pivot="0" name="Rank Order List-style">
      <tableStyleElement dxfId="2" type="firstRowStripe"/>
      <tableStyleElement dxfId="1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8" Type="http://schemas.openxmlformats.org/officeDocument/2006/relationships/worksheet" Target="worksheets/sheet5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Dropped Invites</a:t>
            </a:r>
          </a:p>
        </c:rich>
      </c:tx>
      <c:overlay val="0"/>
    </c:title>
    <c:plotArea>
      <c:layout/>
      <c:barChart>
        <c:barDir val="col"/>
        <c:ser>
          <c:idx val="0"/>
          <c:order val="0"/>
          <c:tx>
            <c:strRef>
              <c:f>'20-21 Dropped IVs'!$E$2</c:f>
            </c:strRef>
          </c:tx>
          <c:spPr>
            <a:solidFill>
              <a:srgbClr val="4285F4"/>
            </a:solidFill>
            <a:ln cmpd="sng">
              <a:solidFill>
                <a:srgbClr val="000000"/>
              </a:solidFill>
            </a:ln>
          </c:spPr>
          <c:cat>
            <c:strRef>
              <c:f>'20-21 Dropped IVs'!$C$3:$C$99</c:f>
            </c:strRef>
          </c:cat>
          <c:val>
            <c:numRef>
              <c:f>'20-21 Dropped IVs'!$E$3:$E$99</c:f>
              <c:numCache/>
            </c:numRef>
          </c:val>
        </c:ser>
        <c:axId val="1875938367"/>
        <c:axId val="54666897"/>
      </c:barChart>
      <c:catAx>
        <c:axId val="187593836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Program</a:t>
                </a:r>
              </a:p>
            </c:rich>
          </c:tx>
          <c:overlay val="0"/>
        </c:title>
        <c:numFmt formatCode="General" sourceLinked="1"/>
        <c:majorTickMark val="none"/>
        <c:minorTickMark val="none"/>
        <c:spPr/>
        <c:txPr>
          <a:bodyPr/>
          <a:lstStyle/>
          <a:p>
            <a:pPr lvl="0">
              <a:defRPr b="0">
                <a:solidFill>
                  <a:srgbClr val="000000"/>
                </a:solidFill>
                <a:latin typeface="Roboto"/>
              </a:defRPr>
            </a:pPr>
          </a:p>
        </c:txPr>
        <c:crossAx val="54666897"/>
      </c:catAx>
      <c:valAx>
        <c:axId val="546668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#Dropped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5938367"/>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Arial"/>
              </a:defRPr>
            </a:pPr>
            <a:r>
              <a:rPr b="0">
                <a:solidFill>
                  <a:srgbClr val="000000"/>
                </a:solidFill>
                <a:latin typeface="Arial"/>
              </a:rPr>
              <a:t>2017-18 Contact by Day of Week</a:t>
            </a:r>
          </a:p>
        </c:rich>
      </c:tx>
      <c:overlay val="0"/>
    </c:title>
    <c:plotArea>
      <c:layout/>
      <c:pieChart>
        <c:varyColors val="1"/>
        <c:ser>
          <c:idx val="0"/>
          <c:order val="0"/>
          <c:dPt>
            <c:idx val="0"/>
            <c:spPr>
              <a:solidFill>
                <a:srgbClr val="C9DAF8"/>
              </a:solidFill>
              <a:ln cmpd="sng" w="9525">
                <a:solidFill>
                  <a:srgbClr val="FFFFFF"/>
                </a:solidFill>
              </a:ln>
            </c:spPr>
          </c:dPt>
          <c:dPt>
            <c:idx val="1"/>
            <c:spPr>
              <a:solidFill>
                <a:srgbClr val="A4C2F4"/>
              </a:solidFill>
              <a:ln cmpd="sng" w="9525">
                <a:solidFill>
                  <a:srgbClr val="FFFFFF"/>
                </a:solidFill>
              </a:ln>
            </c:spPr>
          </c:dPt>
          <c:dPt>
            <c:idx val="2"/>
            <c:spPr>
              <a:solidFill>
                <a:srgbClr val="6D9EEB"/>
              </a:solidFill>
              <a:ln cmpd="sng" w="9525">
                <a:solidFill>
                  <a:srgbClr val="FFFFFF"/>
                </a:solidFill>
              </a:ln>
            </c:spPr>
          </c:dPt>
          <c:dPt>
            <c:idx val="3"/>
            <c:spPr>
              <a:solidFill>
                <a:srgbClr val="1155CC"/>
              </a:solidFill>
              <a:ln cmpd="sng" w="9525">
                <a:solidFill>
                  <a:srgbClr val="FFFFFF"/>
                </a:solidFill>
              </a:ln>
            </c:spPr>
          </c:dPt>
          <c:dPt>
            <c:idx val="4"/>
            <c:spPr>
              <a:solidFill>
                <a:srgbClr val="1C4587"/>
              </a:solidFill>
              <a:ln cmpd="sng" w="9525">
                <a:solidFill>
                  <a:srgbClr val="FFFFFF"/>
                </a:solidFill>
              </a:ln>
            </c:spPr>
          </c:dPt>
          <c:dPt>
            <c:idx val="5"/>
            <c:spPr>
              <a:solidFill>
                <a:srgbClr val="000000"/>
              </a:solidFill>
              <a:ln cmpd="sng" w="9525">
                <a:solidFill>
                  <a:srgbClr val="FFFFFF"/>
                </a:solidFill>
              </a:ln>
            </c:spPr>
          </c:dPt>
          <c:dLbls>
            <c:showLegendKey val="0"/>
            <c:showVal val="0"/>
            <c:showCatName val="0"/>
            <c:showSerName val="0"/>
            <c:showPercent val="1"/>
            <c:showBubbleSize val="0"/>
            <c:showLeaderLines val="1"/>
          </c:dLbls>
          <c:cat>
            <c:strRef>
              <c:f>'Prediction Zone'!$Q$13:$Q$18</c:f>
            </c:strRef>
          </c:cat>
          <c:val>
            <c:numRef>
              <c:f>'Prediction Zone'!$R$13:$R$18</c:f>
              <c:numCache/>
            </c:numRef>
          </c:val>
        </c:ser>
        <c:dLbls>
          <c:showLegendKey val="0"/>
          <c:showVal val="0"/>
          <c:showCatName val="0"/>
          <c:showSerName val="0"/>
          <c:showPercent val="0"/>
          <c:showBubbleSize val="0"/>
        </c:dLbls>
        <c:firstSliceAng val="0"/>
      </c:pieChart>
    </c:plotArea>
    <c:legend>
      <c:legendPos val="r"/>
      <c:overlay val="0"/>
      <c:txPr>
        <a:bodyPr/>
        <a:lstStyle/>
        <a:p>
          <a:pPr lvl="0">
            <a:defRPr b="1" sz="1200">
              <a:solidFill>
                <a:srgbClr val="000000"/>
              </a:solidFill>
              <a:latin typeface="Arial"/>
            </a:defRPr>
          </a:pPr>
        </a:p>
      </c:txPr>
    </c:legend>
    <c:plotVisOnly val="1"/>
  </c:chart>
  <c:spPr>
    <a:solidFill>
      <a:srgbClr val="FFFFFF"/>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Schools Reporting by Region</a:t>
            </a:r>
          </a:p>
        </c:rich>
      </c:tx>
      <c:overlay val="0"/>
    </c:title>
    <c:plotArea>
      <c:layout/>
      <c:barChart>
        <c:barDir val="bar"/>
        <c:ser>
          <c:idx val="0"/>
          <c:order val="0"/>
          <c:spPr>
            <a:solidFill>
              <a:srgbClr val="3D85C6"/>
            </a:solidFill>
            <a:ln cmpd="sng">
              <a:solidFill>
                <a:srgbClr val="000000"/>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'Prediction Zone'!$P$33:$P$39</c:f>
            </c:strRef>
          </c:cat>
          <c:val>
            <c:numRef>
              <c:f>'Prediction Zone'!$S$33:$S$39</c:f>
              <c:numCache/>
            </c:numRef>
          </c:val>
        </c:ser>
        <c:axId val="1849058369"/>
        <c:axId val="1158943548"/>
      </c:barChart>
      <c:catAx>
        <c:axId val="1849058369"/>
        <c:scaling>
          <c:orientation val="maxMin"/>
        </c:scaling>
        <c:delete val="0"/>
        <c:axPos val="l"/>
        <c:title>
          <c:tx>
            <c:rich>
              <a:bodyPr/>
              <a:lstStyle/>
              <a:p>
                <a:pPr lvl="0">
                  <a:defRPr b="0">
                    <a:solidFill>
                      <a:srgbClr val="000000"/>
                    </a:solidFill>
                    <a:latin typeface="Roboto"/>
                  </a:defRPr>
                </a:pPr>
                <a:r>
                  <a:rPr b="0">
                    <a:solidFill>
                      <a:srgbClr val="000000"/>
                    </a:solidFill>
                    <a:latin typeface="Roboto"/>
                  </a:rPr>
                  <a:t>Schools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58943548"/>
      </c:catAx>
      <c:valAx>
        <c:axId val="1158943548"/>
        <c:scaling>
          <c:orientation val="minMax"/>
          <c:min val="0.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Schools Reporting</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9058369"/>
        <c:crosses val="max"/>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Invites vs. # Weeks Past ERAS</a:t>
            </a:r>
          </a:p>
        </c:rich>
      </c:tx>
      <c:overlay val="0"/>
    </c:title>
    <c:plotArea>
      <c:layout/>
      <c:lineChart>
        <c:varyColors val="0"/>
        <c:ser>
          <c:idx val="0"/>
          <c:order val="0"/>
          <c:tx>
            <c:strRef>
              <c:f>'Prediction Zone'!$R$64</c:f>
            </c:strRef>
          </c:tx>
          <c:spPr>
            <a:ln cmpd="sng">
              <a:solidFill>
                <a:srgbClr val="3366CC"/>
              </a:solidFill>
            </a:ln>
          </c:spPr>
          <c:marker>
            <c:symbol val="none"/>
          </c:marker>
          <c:cat>
            <c:strRef>
              <c:f>'Prediction Zone'!$Q$65:$Q$75</c:f>
            </c:strRef>
          </c:cat>
          <c:val>
            <c:numRef>
              <c:f>'Prediction Zone'!$R$65:$R$75</c:f>
              <c:numCache/>
            </c:numRef>
          </c:val>
          <c:smooth val="1"/>
        </c:ser>
        <c:axId val="989449946"/>
        <c:axId val="644443454"/>
      </c:lineChart>
      <c:catAx>
        <c:axId val="9894499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Weeks Past ERAS</a:t>
                </a:r>
              </a:p>
            </c:rich>
          </c:tx>
          <c:overlay val="0"/>
        </c:title>
        <c:numFmt formatCode="General" sourceLinked="1"/>
        <c:majorTickMark val="none"/>
        <c:minorTickMark val="none"/>
        <c:spPr/>
        <c:txPr>
          <a:bodyPr/>
          <a:lstStyle/>
          <a:p>
            <a:pPr lvl="0">
              <a:defRPr b="0">
                <a:solidFill>
                  <a:srgbClr val="000000"/>
                </a:solidFill>
                <a:latin typeface="Roboto"/>
              </a:defRPr>
            </a:pPr>
          </a:p>
        </c:txPr>
        <c:crossAx val="644443454"/>
      </c:catAx>
      <c:valAx>
        <c:axId val="6444434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Invites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9449946"/>
      </c:valAx>
    </c:plotArea>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3366CC"/>
            </a:solidFill>
            <a:ln cmpd="sng">
              <a:solidFill>
                <a:srgbClr val="000000"/>
              </a:solidFill>
            </a:ln>
          </c:spPr>
          <c:cat>
            <c:strRef>
              <c:f>'16-17 Calendar'!$B$64:$B$113</c:f>
            </c:strRef>
          </c:cat>
          <c:val>
            <c:numRef>
              <c:f>'16-17 Calendar'!$C$64:$C$113</c:f>
              <c:numCache/>
            </c:numRef>
          </c:val>
        </c:ser>
        <c:axId val="1261860986"/>
        <c:axId val="681399778"/>
      </c:barChart>
      <c:catAx>
        <c:axId val="12618609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81399778"/>
      </c:catAx>
      <c:valAx>
        <c:axId val="6813997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1860986"/>
      </c:valAx>
    </c:plotArea>
    <c:plotVisOnly val="1"/>
  </c:chart>
</c:chartSpace>
</file>

<file path=xl/drawings/_rels/drawing3.xml.rels><?xml version="1.0" encoding="UTF-8" standalone="yes"?><Relationships xmlns="http://schemas.openxmlformats.org/package/2006/relationships"><Relationship Id="rId11" Type="http://schemas.openxmlformats.org/officeDocument/2006/relationships/image" Target="../media/image2.png"/><Relationship Id="rId10" Type="http://schemas.openxmlformats.org/officeDocument/2006/relationships/image" Target="../media/image12.jpg"/><Relationship Id="rId13" Type="http://schemas.openxmlformats.org/officeDocument/2006/relationships/image" Target="../media/image10.jpg"/><Relationship Id="rId12" Type="http://schemas.openxmlformats.org/officeDocument/2006/relationships/image" Target="../media/image7.png"/><Relationship Id="rId1" Type="http://schemas.openxmlformats.org/officeDocument/2006/relationships/image" Target="../media/image14.png"/><Relationship Id="rId2" Type="http://schemas.openxmlformats.org/officeDocument/2006/relationships/image" Target="../media/image13.png"/><Relationship Id="rId3" Type="http://schemas.openxmlformats.org/officeDocument/2006/relationships/image" Target="../media/image9.gif"/><Relationship Id="rId4" Type="http://schemas.openxmlformats.org/officeDocument/2006/relationships/image" Target="../media/image1.png"/><Relationship Id="rId9" Type="http://schemas.openxmlformats.org/officeDocument/2006/relationships/image" Target="../media/image6.png"/><Relationship Id="rId14" Type="http://schemas.openxmlformats.org/officeDocument/2006/relationships/image" Target="../media/image5.jpg"/><Relationship Id="rId5" Type="http://schemas.openxmlformats.org/officeDocument/2006/relationships/image" Target="../media/image8.png"/><Relationship Id="rId6" Type="http://schemas.openxmlformats.org/officeDocument/2006/relationships/image" Target="../media/image3.png"/><Relationship Id="rId7" Type="http://schemas.openxmlformats.org/officeDocument/2006/relationships/image" Target="../media/image11.png"/><Relationship Id="rId8"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4.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7.jpg"/><Relationship Id="rId3" Type="http://schemas.openxmlformats.org/officeDocument/2006/relationships/image" Target="../media/image16.png"/><Relationship Id="rId4" Type="http://schemas.openxmlformats.org/officeDocument/2006/relationships/image" Target="../media/image18.gif"/><Relationship Id="rId5" Type="http://schemas.openxmlformats.org/officeDocument/2006/relationships/image" Target="../media/image19.jpg"/></Relationships>
</file>

<file path=xl/drawings/_rels/drawing48.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6.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0.png"/><Relationship Id="rId3"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47625</xdr:colOff>
      <xdr:row>276</xdr:row>
      <xdr:rowOff>19050</xdr:rowOff>
    </xdr:from>
    <xdr:ext cx="4238625" cy="2486025"/>
    <xdr:pic>
      <xdr:nvPicPr>
        <xdr:cNvPr id="0" name="image1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323850</xdr:colOff>
      <xdr:row>283</xdr:row>
      <xdr:rowOff>152400</xdr:rowOff>
    </xdr:from>
    <xdr:ext cx="5448300" cy="2562225"/>
    <xdr:pic>
      <xdr:nvPicPr>
        <xdr:cNvPr id="0" name="image1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28575</xdr:colOff>
      <xdr:row>198</xdr:row>
      <xdr:rowOff>9525</xdr:rowOff>
    </xdr:from>
    <xdr:ext cx="676275" cy="419100"/>
    <xdr:pic>
      <xdr:nvPicPr>
        <xdr:cNvPr id="0" name="image9.gif"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47625</xdr:colOff>
      <xdr:row>101</xdr:row>
      <xdr:rowOff>466725</xdr:rowOff>
    </xdr:from>
    <xdr:ext cx="4733925" cy="247650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295275</xdr:colOff>
      <xdr:row>85</xdr:row>
      <xdr:rowOff>1695450</xdr:rowOff>
    </xdr:from>
    <xdr:ext cx="5181600" cy="4086225"/>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523875</xdr:colOff>
      <xdr:row>15</xdr:row>
      <xdr:rowOff>19050</xdr:rowOff>
    </xdr:from>
    <xdr:ext cx="2981325" cy="3343275"/>
    <xdr:pic>
      <xdr:nvPicPr>
        <xdr:cNvPr id="0" name="image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0</xdr:row>
      <xdr:rowOff>0</xdr:rowOff>
    </xdr:from>
    <xdr:ext cx="2143125" cy="2695575"/>
    <xdr:pic>
      <xdr:nvPicPr>
        <xdr:cNvPr id="0" name="image1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7</xdr:row>
      <xdr:rowOff>0</xdr:rowOff>
    </xdr:from>
    <xdr:ext cx="4714875" cy="3543300"/>
    <xdr:pic>
      <xdr:nvPicPr>
        <xdr:cNvPr id="0" name="image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7</xdr:row>
      <xdr:rowOff>0</xdr:rowOff>
    </xdr:from>
    <xdr:ext cx="4714875" cy="3381375"/>
    <xdr:pic>
      <xdr:nvPicPr>
        <xdr:cNvPr id="0" name="image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97</xdr:row>
      <xdr:rowOff>0</xdr:rowOff>
    </xdr:from>
    <xdr:ext cx="1228725" cy="2533650"/>
    <xdr:pic>
      <xdr:nvPicPr>
        <xdr:cNvPr id="0" name="image12.jp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179</xdr:row>
      <xdr:rowOff>0</xdr:rowOff>
    </xdr:from>
    <xdr:ext cx="647700" cy="200025"/>
    <xdr:pic>
      <xdr:nvPicPr>
        <xdr:cNvPr id="0" name="image2.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180</xdr:row>
      <xdr:rowOff>0</xdr:rowOff>
    </xdr:from>
    <xdr:ext cx="6819900" cy="1419225"/>
    <xdr:pic>
      <xdr:nvPicPr>
        <xdr:cNvPr id="0" name="image7.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181</xdr:row>
      <xdr:rowOff>0</xdr:rowOff>
    </xdr:from>
    <xdr:ext cx="6819900" cy="5829300"/>
    <xdr:pic>
      <xdr:nvPicPr>
        <xdr:cNvPr id="0" name="image10.jp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325</xdr:row>
      <xdr:rowOff>0</xdr:rowOff>
    </xdr:from>
    <xdr:ext cx="238125" cy="200025"/>
    <xdr:pic>
      <xdr:nvPicPr>
        <xdr:cNvPr id="0" name="image5.jp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914400</xdr:colOff>
      <xdr:row>7</xdr:row>
      <xdr:rowOff>114300</xdr:rowOff>
    </xdr:from>
    <xdr:ext cx="11906250" cy="62484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1609725</xdr:colOff>
      <xdr:row>193</xdr:row>
      <xdr:rowOff>590550</xdr:rowOff>
    </xdr:from>
    <xdr:ext cx="4333875" cy="2095500"/>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142875</xdr:colOff>
      <xdr:row>980</xdr:row>
      <xdr:rowOff>95250</xdr:rowOff>
    </xdr:from>
    <xdr:ext cx="1171575" cy="590550"/>
    <xdr:pic>
      <xdr:nvPicPr>
        <xdr:cNvPr id="0" name="image17.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257175</xdr:colOff>
      <xdr:row>104</xdr:row>
      <xdr:rowOff>695325</xdr:rowOff>
    </xdr:from>
    <xdr:ext cx="5229225" cy="1781175"/>
    <xdr:pic>
      <xdr:nvPicPr>
        <xdr:cNvPr id="0" name="image1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1447800</xdr:colOff>
      <xdr:row>34</xdr:row>
      <xdr:rowOff>409575</xdr:rowOff>
    </xdr:from>
    <xdr:ext cx="1924050" cy="2085975"/>
    <xdr:pic>
      <xdr:nvPicPr>
        <xdr:cNvPr id="0" name="image18.gif"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190500</xdr:colOff>
      <xdr:row>34</xdr:row>
      <xdr:rowOff>209550</xdr:rowOff>
    </xdr:from>
    <xdr:ext cx="1533525" cy="5924550"/>
    <xdr:pic>
      <xdr:nvPicPr>
        <xdr:cNvPr id="0" name="image19.jp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561975</xdr:colOff>
      <xdr:row>18</xdr:row>
      <xdr:rowOff>76200</xdr:rowOff>
    </xdr:from>
    <xdr:ext cx="3676650" cy="244792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15</xdr:col>
      <xdr:colOff>0</xdr:colOff>
      <xdr:row>39</xdr:row>
      <xdr:rowOff>38100</xdr:rowOff>
    </xdr:from>
    <xdr:ext cx="5000625" cy="2324100"/>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14</xdr:col>
      <xdr:colOff>228600</xdr:colOff>
      <xdr:row>74</xdr:row>
      <xdr:rowOff>76200</xdr:rowOff>
    </xdr:from>
    <xdr:ext cx="4800600" cy="2114550"/>
    <xdr:graphicFrame>
      <xdr:nvGraphicFramePr>
        <xdr:cNvPr id="4" name="Chart 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98</xdr:row>
      <xdr:rowOff>9525</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809625</xdr:colOff>
      <xdr:row>0</xdr:row>
      <xdr:rowOff>0</xdr:rowOff>
    </xdr:from>
    <xdr:ext cx="6181725" cy="9696450"/>
    <xdr:pic>
      <xdr:nvPicPr>
        <xdr:cNvPr id="0" name="image2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504825</xdr:colOff>
      <xdr:row>31</xdr:row>
      <xdr:rowOff>47625</xdr:rowOff>
    </xdr:from>
    <xdr:ext cx="5981700" cy="3209925"/>
    <xdr:pic>
      <xdr:nvPicPr>
        <xdr:cNvPr id="0" name="image2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495300</xdr:colOff>
      <xdr:row>47</xdr:row>
      <xdr:rowOff>161925</xdr:rowOff>
    </xdr:from>
    <xdr:ext cx="5981700" cy="3209925"/>
    <xdr:pic>
      <xdr:nvPicPr>
        <xdr:cNvPr id="0" name="image2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504825</xdr:colOff>
      <xdr:row>64</xdr:row>
      <xdr:rowOff>133350</xdr:rowOff>
    </xdr:from>
    <xdr:ext cx="5981700" cy="3248025"/>
    <xdr:pic>
      <xdr:nvPicPr>
        <xdr:cNvPr id="0" name="image21.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A709:U1626" displayName="Table_1" id="1">
  <tableColumns count="2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s>
  <tableStyleInfo name="20-21 Chat-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G111:G137" displayName="Table_2" id="2">
  <tableColumns count="1">
    <tableColumn name="Column1" id="1"/>
  </tableColumns>
  <tableStyleInfo name="20-21 Chat-style 2" showColumnStripes="0" showFirstColumn="1" showLastColumn="1" showRowStripes="1"/>
</table>
</file>

<file path=xl/tables/table3.xml><?xml version="1.0" encoding="utf-8"?>
<table xmlns="http://schemas.openxmlformats.org/spreadsheetml/2006/main" headerRowCount="0" ref="A2:G1029" displayName="Table_3" id="3">
  <tableColumns count="7">
    <tableColumn name="Column1" id="1"/>
    <tableColumn name="Column2" id="2"/>
    <tableColumn name="Column3" id="3"/>
    <tableColumn name="Column4" id="4"/>
    <tableColumn name="Column5" id="5"/>
    <tableColumn name="Column6" id="6"/>
    <tableColumn name="Column7" id="7"/>
  </tableColumns>
  <tableStyleInfo name="20-21 SOAP List-style" showColumnStripes="0" showFirstColumn="1" showLastColumn="1" showRowStripes="1"/>
</table>
</file>

<file path=xl/tables/table4.xml><?xml version="1.0" encoding="utf-8"?>
<table xmlns="http://schemas.openxmlformats.org/spreadsheetml/2006/main" headerRowCount="0" ref="A8:A130" displayName="Table_4" id="4">
  <tableColumns count="1">
    <tableColumn name="Column1" id="1"/>
  </tableColumns>
  <tableStyleInfo name="Tired Sad BS-style" showColumnStripes="0" showFirstColumn="1" showLastColumn="1" showRowStripes="1"/>
</table>
</file>

<file path=xl/tables/table5.xml><?xml version="1.0" encoding="utf-8"?>
<table xmlns="http://schemas.openxmlformats.org/spreadsheetml/2006/main" headerRowCount="0" ref="B2:AO44" displayName="Table_5" id="5">
  <tableColumns count="4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s>
  <tableStyleInfo name="19-20 Anon Applicant Data-style"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B6:AK69" displayName="Table_6" id="6">
  <tableColumns count="3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s>
  <tableStyleInfo name="18-19 Anon Applicant Data-style"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headerRowCount="0" ref="E268:G273" displayName="Table_7" id="7">
  <tableColumns count="3">
    <tableColumn name="Column1" id="1"/>
    <tableColumn name="Column2" id="2"/>
    <tableColumn name="Column3" id="3"/>
  </tableColumns>
  <tableStyleInfo name="Reverse 18-19 Chat-style"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headerRowCount="0" ref="A274:Q1244" displayName="Table_8" id="8">
  <tableColumns count="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s>
  <tableStyleInfo name="Reverse 18-19 Chat-style 2" showColumnStripes="0" showFirstColumn="1" showLastColumn="1" showRowStripes="1"/>
  <extLst>
    <ext uri="GoogleSheetsCustomDataVersion1">
      <go:sheetsCustomData xmlns:go="http://customooxmlschemas.google.com/" headerRowCount="1"/>
    </ext>
  </extLst>
</table>
</file>

<file path=xl/tables/table9.xml><?xml version="1.0" encoding="utf-8"?>
<table xmlns="http://schemas.openxmlformats.org/spreadsheetml/2006/main" headerRowCount="0" ref="B81" displayName="Table_9" id="9">
  <tableColumns count="1">
    <tableColumn name="Column1" id="1"/>
  </tableColumns>
  <tableStyleInfo name="17-18 Chat-style" showColumnStripes="0" showFirstColumn="1" showLastColumn="1" showRowStripes="1"/>
  <extLst>
    <ext uri="GoogleSheetsCustomDataVersion1">
      <go:sheetsCustomData xmlns:go="http://customooxmlschemas.google.com/" headerRowCount="1"/>
    </ext>
  </extLst>
</table>
</file>

<file path=xl/tables/table10.xml><?xml version="1.0" encoding="utf-8"?>
<table xmlns="http://schemas.openxmlformats.org/spreadsheetml/2006/main" headerRowCount="0" ref="B5:AG71" displayName="Table_10" id="10">
  <tableColumns count="3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s>
  <tableStyleInfo name="17-18 Anon Applicant Data-style"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H2:O125" displayName="Table_11" id="11">
  <tableColumns count="8">
    <tableColumn name="Column1" id="1"/>
    <tableColumn name="Column2" id="2"/>
    <tableColumn name="Column3" id="3"/>
    <tableColumn name="Column4" id="4"/>
    <tableColumn name="Column5" id="5"/>
    <tableColumn name="Column6" id="6"/>
    <tableColumn name="Column7" id="7"/>
    <tableColumn name="Column8" id="8"/>
  </tableColumns>
  <tableStyleInfo name="17-18 Interview Impressions-style"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2:G125" displayName="Table_12" id="12">
  <tableColumns count="7">
    <tableColumn name="Column1" id="1"/>
    <tableColumn name="Column2" id="2"/>
    <tableColumn name="Column3" id="3"/>
    <tableColumn name="Column4" id="4"/>
    <tableColumn name="Column5" id="5"/>
    <tableColumn name="Column6" id="6"/>
    <tableColumn name="Column7" id="7"/>
  </tableColumns>
  <tableStyleInfo name="17-18 Interview Impressions-style 2"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A2:R123" displayName="Table_13" id="13">
  <tableColumns count="18">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s>
  <tableStyleInfo name="16-17 Interview Impressions-style"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A2:S123" displayName="Table_14" id="14">
  <tableColumns count="1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s>
  <tableStyleInfo name="16-17 Interview Impressions (🕷-style" showColumnStripes="0" showFirstColumn="1" showLastColumn="1" showRowStripes="1"/>
  <extLst>
    <ext uri="GoogleSheetsCustomDataVersion1">
      <go:sheetsCustomData xmlns:go="http://customooxmlschemas.google.com/" headerRowCount="1"/>
    </ext>
  </extLst>
</table>
</file>

<file path=xl/tables/table15.xml><?xml version="1.0" encoding="utf-8"?>
<table xmlns="http://schemas.openxmlformats.org/spreadsheetml/2006/main" headerRowCount="0" ref="A1:G119" displayName="Table_15" id="15">
  <tableColumns count="7">
    <tableColumn name="Column1" id="1"/>
    <tableColumn name="Column2" id="2"/>
    <tableColumn name="Column3" id="3"/>
    <tableColumn name="Column4" id="4"/>
    <tableColumn name="Column5" id="5"/>
    <tableColumn name="Column6" id="6"/>
    <tableColumn name="Column7" id="7"/>
  </tableColumns>
  <tableStyleInfo name="Rank Order List-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iscord.gg/nnHTayAq"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www.uclahealth.org/radonc/our-expert-team" TargetMode="External"/><Relationship Id="rId42" Type="http://schemas.openxmlformats.org/officeDocument/2006/relationships/hyperlink" Target="https://www.redjournal.org/article/S0360-3016(20)34408-4/fulltext//" TargetMode="External"/><Relationship Id="rId41" Type="http://schemas.openxmlformats.org/officeDocument/2006/relationships/hyperlink" Target="https://www.washingtonpost.com/health/2021/01/04/er-doctors-covid-jobs/" TargetMode="External"/><Relationship Id="rId44" Type="http://schemas.openxmlformats.org/officeDocument/2006/relationships/hyperlink" Target="http://clinicaltrals.gov/" TargetMode="External"/><Relationship Id="rId43" Type="http://schemas.openxmlformats.org/officeDocument/2006/relationships/hyperlink" Target="https://medium.com/@dorian-gy/practical-notes-on-the-radiation-oncology-job-search-93a473843322" TargetMode="External"/><Relationship Id="rId46" Type="http://schemas.openxmlformats.org/officeDocument/2006/relationships/hyperlink" Target="https://twitter.com/ARRO_org/status/1321148824417697794" TargetMode="External"/><Relationship Id="rId45" Type="http://schemas.openxmlformats.org/officeDocument/2006/relationships/hyperlink" Target="https://twitter.com/ARRO_org/status/1321148824417697794" TargetMode="External"/><Relationship Id="rId107" Type="http://schemas.openxmlformats.org/officeDocument/2006/relationships/hyperlink" Target="https://www.sciencedirect.com/science/article/pii/S0360301620301279" TargetMode="External"/><Relationship Id="rId106" Type="http://schemas.openxmlformats.org/officeDocument/2006/relationships/hyperlink" Target="https://www.reddit.com/r/medicalschool/comments/cr7pcp/residency_20192020_interview_spreadsheets_so_far/" TargetMode="External"/><Relationship Id="rId105" Type="http://schemas.openxmlformats.org/officeDocument/2006/relationships/hyperlink" Target="https://forms.gle/kwq39n863f5g1wdD8" TargetMode="External"/><Relationship Id="rId104" Type="http://schemas.openxmlformats.org/officeDocument/2006/relationships/hyperlink" Target="https://www.astro.org/ASTRO/media/ASTRO/Daily%20Practice/PDFs/2020SupervisionGuidance.pdf?utm_source=MagnetMail&amp;utm_medium=email&amp;utm_term.com&amp;utm_content=ASTROgram%5F2520%5FB&amp;utm_campaign=ASTRO%20releases%20revised%20supervision%20guidance%2C%20H%26N%20adv%20reg%20ends%20today%2C%20NRC%20updates" TargetMode="External"/><Relationship Id="rId109" Type="http://schemas.openxmlformats.org/officeDocument/2006/relationships/hyperlink" Target="https://www.nytimes.com/2010/02/26/us/26radiation.html" TargetMode="External"/><Relationship Id="rId108" Type="http://schemas.openxmlformats.org/officeDocument/2006/relationships/hyperlink" Target="https://www.redjournal.org/article/S0360-3016(19)34077-5/abstraction" TargetMode="External"/><Relationship Id="rId48" Type="http://schemas.openxmlformats.org/officeDocument/2006/relationships/hyperlink" Target="https://forms.gle/1rcGcw5iTE6Qd7zs9" TargetMode="External"/><Relationship Id="rId47" Type="http://schemas.openxmlformats.org/officeDocument/2006/relationships/hyperlink" Target="https://forms.gle/1rcGcw5iTE6Qd7zs9" TargetMode="External"/><Relationship Id="rId49" Type="http://schemas.openxmlformats.org/officeDocument/2006/relationships/hyperlink" Target="https://www.reddit.com/r/medicalschool/comments/g9cof5/residency_serious_2021_application_spreadsheets/" TargetMode="External"/><Relationship Id="rId103" Type="http://schemas.openxmlformats.org/officeDocument/2006/relationships/hyperlink" Target="https://faculty.mdanderson.org/profiles/chenyang_wang.html//" TargetMode="External"/><Relationship Id="rId102" Type="http://schemas.openxmlformats.org/officeDocument/2006/relationships/hyperlink" Target="https://i.redd.it/fegi8gy2omi41.jpg" TargetMode="External"/><Relationship Id="rId101" Type="http://schemas.openxmlformats.org/officeDocument/2006/relationships/hyperlink" Target="https://aropcorg.wixsite.com/aropc" TargetMode="External"/><Relationship Id="rId100" Type="http://schemas.openxmlformats.org/officeDocument/2006/relationships/hyperlink" Target="https://www.surveymonkey.com/results/SM-MLVK9ZNT7/" TargetMode="External"/><Relationship Id="rId31" Type="http://schemas.openxmlformats.org/officeDocument/2006/relationships/hyperlink" Target="https://www.uclahealth.org/radonc/our-expert-team" TargetMode="External"/><Relationship Id="rId30" Type="http://schemas.openxmlformats.org/officeDocument/2006/relationships/hyperlink" Target="https://twitter.com/annalaucis/status/1356108346726748161" TargetMode="External"/><Relationship Id="rId33" Type="http://schemas.openxmlformats.org/officeDocument/2006/relationships/hyperlink" Target="https://forms.gle/95cTAKh8uohL8zt5A" TargetMode="External"/><Relationship Id="rId32" Type="http://schemas.openxmlformats.org/officeDocument/2006/relationships/hyperlink" Target="https://www.sexualharassment.ucla.edu/" TargetMode="External"/><Relationship Id="rId35" Type="http://schemas.openxmlformats.org/officeDocument/2006/relationships/hyperlink" Target="https://www.youtube.com/watch?v=d-diB65scQU" TargetMode="External"/><Relationship Id="rId34" Type="http://schemas.openxmlformats.org/officeDocument/2006/relationships/hyperlink" Target="https://www.uclahealth.org/radonc/our-expert-team" TargetMode="External"/><Relationship Id="rId37" Type="http://schemas.openxmlformats.org/officeDocument/2006/relationships/hyperlink" Target="https://www.mdanderson.org/education-training/clinical-research-training/graduate-medical-education/residencies-fellowships/radiation-oncology-residency.html" TargetMode="External"/><Relationship Id="rId36" Type="http://schemas.openxmlformats.org/officeDocument/2006/relationships/hyperlink" Target="https://apps.nbme.org/nlesweb/" TargetMode="External"/><Relationship Id="rId39" Type="http://schemas.openxmlformats.org/officeDocument/2006/relationships/hyperlink" Target="https://www.astro.org/Blog/January-2021/The-Future-of-our-Field" TargetMode="External"/><Relationship Id="rId38" Type="http://schemas.openxmlformats.org/officeDocument/2006/relationships/hyperlink" Target="https://www.uclahealth.org/radonc/our-expert-team" TargetMode="External"/><Relationship Id="rId20" Type="http://schemas.openxmlformats.org/officeDocument/2006/relationships/hyperlink" Target="https://www.practicalradonc.org/article/S1879-8500(20)30122-3/fulltext" TargetMode="External"/><Relationship Id="rId22" Type="http://schemas.openxmlformats.org/officeDocument/2006/relationships/hyperlink" Target="https://apps.acgme.org/ads/Public/Reports/Report/1//" TargetMode="External"/><Relationship Id="rId21" Type="http://schemas.openxmlformats.org/officeDocument/2006/relationships/hyperlink" Target="https://forums.studentdoctor.net/threads/a-letter-from-paul-wallner.1415138/" TargetMode="External"/><Relationship Id="rId24" Type="http://schemas.openxmlformats.org/officeDocument/2006/relationships/hyperlink" Target="http://indeed.com/" TargetMode="External"/><Relationship Id="rId23" Type="http://schemas.openxmlformats.org/officeDocument/2006/relationships/hyperlink" Target="https://news.uhhospitals.org/news-releases/daniel-e-spratt-md-named-new-chair-of-radiation-oncology-for-university-hospitals-seidman-cancer-center.htm" TargetMode="External"/><Relationship Id="rId26" Type="http://schemas.openxmlformats.org/officeDocument/2006/relationships/hyperlink" Target="https://scholar.google.com/citations?user=L5v5P3IAAAAJ&amp;hl=en" TargetMode="External"/><Relationship Id="rId25" Type="http://schemas.openxmlformats.org/officeDocument/2006/relationships/hyperlink" Target="https://www.aamc.org/data-reports/data/2020-physician-specialty-data-report-executive-summary" TargetMode="External"/><Relationship Id="rId120" Type="http://schemas.openxmlformats.org/officeDocument/2006/relationships/table" Target="../tables/table2.xml"/><Relationship Id="rId28" Type="http://schemas.openxmlformats.org/officeDocument/2006/relationships/hyperlink" Target="https://www.youtube.com/watch?v=Ef9QnZVpVd8&amp;list=RD7B16l0DFVMs&amp;index=21" TargetMode="External"/><Relationship Id="rId27" Type="http://schemas.openxmlformats.org/officeDocument/2006/relationships/hyperlink" Target="https://ufl.qualtrics.com/jfe/form/SV_71Xlm2bpuAT7LLv" TargetMode="External"/><Relationship Id="rId29" Type="http://schemas.openxmlformats.org/officeDocument/2006/relationships/hyperlink" Target="https://padailypost.com/2019/04/17/palo-alto-couple-files-motion-to-dismiss-charges-in-college-bribery-case/" TargetMode="External"/><Relationship Id="rId95" Type="http://schemas.openxmlformats.org/officeDocument/2006/relationships/hyperlink" Target="https://docs.google.com/spreadsheets/d/1GzeFx_JHu6IySKfXtFeUdBS5aPaLX0xRTs5f8eQNatw/edit?usp=drive_web&amp;ouid=102196419142217964019" TargetMode="External"/><Relationship Id="rId94" Type="http://schemas.openxmlformats.org/officeDocument/2006/relationships/hyperlink" Target="https://forums.studentdoctor.net/threads/rad-onc-twitter.1391628/post-21814475-" TargetMode="External"/><Relationship Id="rId97" Type="http://schemas.openxmlformats.org/officeDocument/2006/relationships/hyperlink" Target="https://docs.google.com/document/d/1s8I0oyWzRXOBjvzDhCI6Lt8Lud9JT0GqBhK0KuZ98uc/edit//" TargetMode="External"/><Relationship Id="rId96" Type="http://schemas.openxmlformats.org/officeDocument/2006/relationships/hyperlink" Target="https://twitter.com/ErinGillespieMD/status/1250783247103033345" TargetMode="External"/><Relationship Id="rId11" Type="http://schemas.openxmlformats.org/officeDocument/2006/relationships/hyperlink" Target="https://youtu.be/xjNiFYiFiYo" TargetMode="External"/><Relationship Id="rId99" Type="http://schemas.openxmlformats.org/officeDocument/2006/relationships/hyperlink" Target="https://forms.gle/xdho1j3TT8ohgVwz5" TargetMode="External"/><Relationship Id="rId10" Type="http://schemas.openxmlformats.org/officeDocument/2006/relationships/hyperlink" Target="https://som.rowan.edu/graduate/internships.html" TargetMode="External"/><Relationship Id="rId98" Type="http://schemas.openxmlformats.org/officeDocument/2006/relationships/hyperlink" Target="https://forums.studentdoctor.net/threads/for-m3s-biggest-piece-of-advice-for-away-rotations.1401319/" TargetMode="External"/><Relationship Id="rId13" Type="http://schemas.openxmlformats.org/officeDocument/2006/relationships/hyperlink" Target="https://forums.studentdoctor.net/threads/rad-onc-twitter.1391628/page-97" TargetMode="External"/><Relationship Id="rId12" Type="http://schemas.openxmlformats.org/officeDocument/2006/relationships/hyperlink" Target="https://www.ncbi.nlm.nih.gov/pmc/articles/PMC6499377/" TargetMode="External"/><Relationship Id="rId91" Type="http://schemas.openxmlformats.org/officeDocument/2006/relationships/hyperlink" Target="https://www.aamc.org/system/files/2020-05/covid19_Final_Recommendations_05112020.pdf" TargetMode="External"/><Relationship Id="rId90" Type="http://schemas.openxmlformats.org/officeDocument/2006/relationships/hyperlink" Target="https://twitter.com/JamesBatesMD/status/1261644495923396610?s=20" TargetMode="External"/><Relationship Id="rId93" Type="http://schemas.openxmlformats.org/officeDocument/2006/relationships/hyperlink" Target="https://www.aamc.org/what-we-do/mission-areas/medical-education/conducting-interviews-during-coronavirus-pandemic" TargetMode="External"/><Relationship Id="rId92" Type="http://schemas.openxmlformats.org/officeDocument/2006/relationships/hyperlink" Target="https://twitter.com/rweichselbaum/status/1262031163461439490?s=20" TargetMode="External"/><Relationship Id="rId116" Type="http://schemas.openxmlformats.org/officeDocument/2006/relationships/vmlDrawing" Target="../drawings/vmlDrawing2.vml"/><Relationship Id="rId115" Type="http://schemas.openxmlformats.org/officeDocument/2006/relationships/drawing" Target="../drawings/drawing3.xml"/><Relationship Id="rId119" Type="http://schemas.openxmlformats.org/officeDocument/2006/relationships/table" Target="../tables/table1.xml"/><Relationship Id="rId15" Type="http://schemas.openxmlformats.org/officeDocument/2006/relationships/hyperlink" Target="https://www.redjournal.org/article/S0360-3016(20)34596-X/fulltext" TargetMode="External"/><Relationship Id="rId110" Type="http://schemas.openxmlformats.org/officeDocument/2006/relationships/hyperlink" Target="https://www.redjournal.org/article/S0360-3016(19)33740-X/fulltext" TargetMode="External"/><Relationship Id="rId14" Type="http://schemas.openxmlformats.org/officeDocument/2006/relationships/hyperlink" Target="https://forums.studentdoctor.net/threads/chirag-royce-editorial-goodman-article-potters-response-on-job-market-031121.1437066/" TargetMode="External"/><Relationship Id="rId17" Type="http://schemas.openxmlformats.org/officeDocument/2006/relationships/hyperlink" Target="https://mobile.twitter.com/AAEMRSA/status/1354567915119517696" TargetMode="External"/><Relationship Id="rId16" Type="http://schemas.openxmlformats.org/officeDocument/2006/relationships/hyperlink" Target="https://www.nrmp.org/match-calendars/" TargetMode="External"/><Relationship Id="rId19" Type="http://schemas.openxmlformats.org/officeDocument/2006/relationships/hyperlink" Target="https://ascopubs.org/doi/full/10.1200/JOP.2013.001319" TargetMode="External"/><Relationship Id="rId114" Type="http://schemas.openxmlformats.org/officeDocument/2006/relationships/hyperlink" Target="https://www.uclahealth.org/radonc/our-expert-team" TargetMode="External"/><Relationship Id="rId18" Type="http://schemas.openxmlformats.org/officeDocument/2006/relationships/hyperlink" Target="https://careers.astro.org/jobs/?keywords=radiation%20oncologist&amp;sort=&amp;type=full%2Dtime&amp;page=1" TargetMode="External"/><Relationship Id="rId113" Type="http://schemas.openxmlformats.org/officeDocument/2006/relationships/hyperlink" Target="https://twitter.com/RTendulkarMD/status/1200566148313550849?s=20" TargetMode="External"/><Relationship Id="rId112" Type="http://schemas.openxmlformats.org/officeDocument/2006/relationships/hyperlink" Target="https://twitter.com/ACKoongMDPhD/status/1205699238958637057" TargetMode="External"/><Relationship Id="rId111" Type="http://schemas.openxmlformats.org/officeDocument/2006/relationships/hyperlink" Target="https://www.redjournal.org/article/S0360-3016(19)33900-8/fulltext" TargetMode="External"/><Relationship Id="rId84" Type="http://schemas.openxmlformats.org/officeDocument/2006/relationships/hyperlink" Target="https://bit.ly/3cTMJms" TargetMode="External"/><Relationship Id="rId83" Type="http://schemas.openxmlformats.org/officeDocument/2006/relationships/hyperlink" Target="https://www.radoncvirtual.com/meetandgreet" TargetMode="External"/><Relationship Id="rId86" Type="http://schemas.openxmlformats.org/officeDocument/2006/relationships/hyperlink" Target="https://redcap.link/ROVER" TargetMode="External"/><Relationship Id="rId85" Type="http://schemas.openxmlformats.org/officeDocument/2006/relationships/hyperlink" Target="https://bit.ly/3eY4xPa" TargetMode="External"/><Relationship Id="rId88" Type="http://schemas.openxmlformats.org/officeDocument/2006/relationships/hyperlink" Target="https://docs.google.com/forms/d/e/1FAIpQLSfKM73eDZ8bZAF9Tz-sL43uW5bNcvgdH-NZ4pMsQHaTCzABzA/viewformCan" TargetMode="External"/><Relationship Id="rId87" Type="http://schemas.openxmlformats.org/officeDocument/2006/relationships/hyperlink" Target="https://www.radoncvirtual.com/meetandgreet" TargetMode="External"/><Relationship Id="rId89" Type="http://schemas.openxmlformats.org/officeDocument/2006/relationships/hyperlink" Target="https://www.astro.org/ASTRO/media/ASTRO/AffiliatePages/ADROP/PDFs/ADROPCOVID_MedStudents_Statement.pdf" TargetMode="External"/><Relationship Id="rId80" Type="http://schemas.openxmlformats.org/officeDocument/2006/relationships/hyperlink" Target="https://ibb.co/1XKPnPm" TargetMode="External"/><Relationship Id="rId82" Type="http://schemas.openxmlformats.org/officeDocument/2006/relationships/hyperlink" Target="http://www.radoncvirtual.com/" TargetMode="External"/><Relationship Id="rId81" Type="http://schemas.openxmlformats.org/officeDocument/2006/relationships/hyperlink" Target="https://twitter.com/PottersMD/status/1288554692126048256." TargetMode="External"/><Relationship Id="rId1" Type="http://schemas.openxmlformats.org/officeDocument/2006/relationships/comments" Target="../comments2.xml"/><Relationship Id="rId2" Type="http://schemas.openxmlformats.org/officeDocument/2006/relationships/hyperlink" Target="https://discord.com/invite/wB3A98GPBC" TargetMode="External"/><Relationship Id="rId3" Type="http://schemas.openxmlformats.org/officeDocument/2006/relationships/hyperlink" Target="https://groupme.com/join_group/63120404/ye0hsRlJ" TargetMode="External"/><Relationship Id="rId4" Type="http://schemas.openxmlformats.org/officeDocument/2006/relationships/hyperlink" Target="https://youtu.be/xjNiFYiFiYo" TargetMode="External"/><Relationship Id="rId9" Type="http://schemas.openxmlformats.org/officeDocument/2006/relationships/hyperlink" Target="https://thesheriffofsodium.com/2021/03/24/match-day-2021-winners-and-losers-edition/" TargetMode="External"/><Relationship Id="rId5" Type="http://schemas.openxmlformats.org/officeDocument/2006/relationships/hyperlink" Target="https://dorian-gy.medium.com/practical-notes-on-the-radiation-oncology-job-search-93a473843322" TargetMode="External"/><Relationship Id="rId6" Type="http://schemas.openxmlformats.org/officeDocument/2006/relationships/hyperlink" Target="https://dorian-gy.medium.com/practical-notes-on-the-radiation-oncology-job-search-93a473843322" TargetMode="External"/><Relationship Id="rId7" Type="http://schemas.openxmlformats.org/officeDocument/2006/relationships/hyperlink" Target="https://twitter.com/BrandonADyer/status/1372722140592570368" TargetMode="External"/><Relationship Id="rId8" Type="http://schemas.openxmlformats.org/officeDocument/2006/relationships/hyperlink" Target="https://www.wordstream.com/blog/ws/2014/10/09/call-to-action" TargetMode="External"/><Relationship Id="rId73" Type="http://schemas.openxmlformats.org/officeDocument/2006/relationships/hyperlink" Target="https://twitter.com/hashtag/radonc?src=hashtag_click" TargetMode="External"/><Relationship Id="rId72" Type="http://schemas.openxmlformats.org/officeDocument/2006/relationships/hyperlink" Target="https://careers.astro.org/jobs/14024252/radiation-oncology-medical-resident-pgy-2-pgy3-pgy4" TargetMode="External"/><Relationship Id="rId75" Type="http://schemas.openxmlformats.org/officeDocument/2006/relationships/hyperlink" Target="https://templehealth.zoom.us/meeting/register/tJUqc-mvrDgrGtdnNe21X0f-nh3J2fZJhj7P" TargetMode="External"/><Relationship Id="rId74" Type="http://schemas.openxmlformats.org/officeDocument/2006/relationships/hyperlink" Target="https://t.co/bMRXBJH1zC?amp=1" TargetMode="External"/><Relationship Id="rId77" Type="http://schemas.openxmlformats.org/officeDocument/2006/relationships/hyperlink" Target="https://templehealth.zoom.us/meeting/register/tJUqc-mvrDgrGtdnNe21X0f-nh3J2fZJhj7P" TargetMode="External"/><Relationship Id="rId76" Type="http://schemas.openxmlformats.org/officeDocument/2006/relationships/hyperlink" Target="https://docs.google.com/forms/d/e/1FAIpQLSfUqIhiCKEqC5qKkLyv3GG_Bq6Um-1ZWZfOAbNa6YglKC0oSg/viewform" TargetMode="External"/><Relationship Id="rId79" Type="http://schemas.openxmlformats.org/officeDocument/2006/relationships/hyperlink" Target="https://www.cms.gov/newsroom/fact-sheets/radiation-oncology-ro-model-fact-sheet" TargetMode="External"/><Relationship Id="rId78" Type="http://schemas.openxmlformats.org/officeDocument/2006/relationships/hyperlink" Target="https://mdacc.zoom.us/j/93718043220?pwd=L0tPbFVrK0J0TUpBLytLMDZKTm1CZz09" TargetMode="External"/><Relationship Id="rId71" Type="http://schemas.openxmlformats.org/officeDocument/2006/relationships/hyperlink" Target="https://e23797e5-2ce7-4b82-bbfd-4ffcff82f4c1.filesusr.com/ugd/4245c2_93e2b87e95c243c7b5675faf0e6e0a37.pdf" TargetMode="External"/><Relationship Id="rId70" Type="http://schemas.openxmlformats.org/officeDocument/2006/relationships/hyperlink" Target="https://www.aamc.org/eras-statistics-2019?fbclid=IwAR0lBT2IiURxPrUwz-7WGmXCuUIqkNMw4LEneYu4jFLvotopzS_L4RBH7zA" TargetMode="External"/><Relationship Id="rId62" Type="http://schemas.openxmlformats.org/officeDocument/2006/relationships/hyperlink" Target="https://s3.amazonaws.com/s3.doximity.com/mediakit/Doximity_Residency_Navigator_Survey_Methodology.pdf//" TargetMode="External"/><Relationship Id="rId61" Type="http://schemas.openxmlformats.org/officeDocument/2006/relationships/hyperlink" Target="https://discord.gg/wAaZSTEE" TargetMode="External"/><Relationship Id="rId64" Type="http://schemas.openxmlformats.org/officeDocument/2006/relationships/hyperlink" Target="https://www.redjournal.org/article/S0360-3016(19)34077-5/abstract" TargetMode="External"/><Relationship Id="rId63" Type="http://schemas.openxmlformats.org/officeDocument/2006/relationships/hyperlink" Target="https://bsolomon.us/app/residency-match/" TargetMode="External"/><Relationship Id="rId66" Type="http://schemas.openxmlformats.org/officeDocument/2006/relationships/hyperlink" Target="https://docs.google.com/spreadsheets/d/1e_Gw-UodJp7QM8EabjnvP4StJd-xRPakV7nqaoTDu6g/edit" TargetMode="External"/><Relationship Id="rId65" Type="http://schemas.openxmlformats.org/officeDocument/2006/relationships/hyperlink" Target="https://forms.gle/HWwtaJapjQDiyVmw8" TargetMode="External"/><Relationship Id="rId68" Type="http://schemas.openxmlformats.org/officeDocument/2006/relationships/hyperlink" Target="https://tinyurl.com/y2oy8q92" TargetMode="External"/><Relationship Id="rId67" Type="http://schemas.openxmlformats.org/officeDocument/2006/relationships/hyperlink" Target="https://www.prnewswire.com/news-releases/mim-software-inc-receives-fda-510k-clearance-for-deep-learning-auto-contouring-software-301091012.html" TargetMode="External"/><Relationship Id="rId60" Type="http://schemas.openxmlformats.org/officeDocument/2006/relationships/hyperlink" Target="https://www.rutgersradiationoncologyresidency.org/" TargetMode="External"/><Relationship Id="rId69" Type="http://schemas.openxmlformats.org/officeDocument/2006/relationships/hyperlink" Target="https://med.nyu.edu/departments-institutes/radiation-oncology/education/radiation-oncology-residency" TargetMode="External"/><Relationship Id="rId51" Type="http://schemas.openxmlformats.org/officeDocument/2006/relationships/hyperlink" Target="https://docs.google.com/spreadsheets/d/1e_Gw-UodJp7QM8EabjnvP4StJd-xRPakV7nqaoTDu6g/edit" TargetMode="External"/><Relationship Id="rId50" Type="http://schemas.openxmlformats.org/officeDocument/2006/relationships/hyperlink" Target="https://discord.gg/wB3A98GPBC" TargetMode="External"/><Relationship Id="rId53" Type="http://schemas.openxmlformats.org/officeDocument/2006/relationships/hyperlink" Target="https://www.ncbi.nlm.nih.gov/pmc/articles/PMC5806148/" TargetMode="External"/><Relationship Id="rId52" Type="http://schemas.openxmlformats.org/officeDocument/2006/relationships/hyperlink" Target="https://www.redjournal.org/article/S0360-3016(19)34077-5/abstract//a" TargetMode="External"/><Relationship Id="rId55" Type="http://schemas.openxmlformats.org/officeDocument/2006/relationships/hyperlink" Target="https://www.expatwoman.com/ewmoda/videos/neck-tape-hide-your-double-chin-does-it-really-work" TargetMode="External"/><Relationship Id="rId54" Type="http://schemas.openxmlformats.org/officeDocument/2006/relationships/hyperlink" Target="https://www.aamc.org/data-reports/interactive-data/eras-statistics-data" TargetMode="External"/><Relationship Id="rId57" Type="http://schemas.openxmlformats.org/officeDocument/2006/relationships/hyperlink" Target="https://www.spiralnature.com/spirituality/spirit-animal-cultural-appropriation/" TargetMode="External"/><Relationship Id="rId56" Type="http://schemas.openxmlformats.org/officeDocument/2006/relationships/hyperlink" Target="https://www.amazon.com/NICEAO-Laptop-Stand/dp/B07HQ8CM1B/ref=asc_df_B07HQ8CM1B/?tag=hyprod-20&amp;linkCode=df0&amp;hvadid=459435442555&amp;hvpos=&amp;hvnetw=g&amp;hvrand=16944028387904467971&amp;hvpone=&amp;hvptwo=&amp;hvqmt=&amp;hvdev=c&amp;hvdvcmdl=&amp;hvlocint=&amp;hvlocphy=9031087&amp;hvtargid=pla-811672935592&amp;psc=1" TargetMode="External"/><Relationship Id="rId59" Type="http://schemas.openxmlformats.org/officeDocument/2006/relationships/hyperlink" Target="https://www.wheel.com/blog/alternative-career-ideas-for-burned-out-physicians" TargetMode="External"/><Relationship Id="rId58" Type="http://schemas.openxmlformats.org/officeDocument/2006/relationships/hyperlink" Target="https://www.jacksonville.com/news/20181210/jacksonville-is-on-cusp-of-becoming-minority-majority-city"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hyperlink" Target="https://docs.google.com/forms/d/e/1FAIpQLSfN_zxTNnil1oCv4Bayfyjx9vE9uzuIYJbYpXxUz5dUp41dkA/viewform"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healthy.kaiserpermanente.org/southern-california/physicians/huaising-ko-4525443"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medschool.ucsd.edu/som/radiation-medicine/education/radiation-oncology-residency/Pages/default.aspx" TargetMode="External"/><Relationship Id="rId2" Type="http://schemas.openxmlformats.org/officeDocument/2006/relationships/hyperlink" Target="https://apps.acgme.org/ads/Public/Programs/Search"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radonc.stanford.edu/education/residency/past-residents.html" TargetMode="External"/><Relationship Id="rId2" Type="http://schemas.openxmlformats.org/officeDocument/2006/relationships/hyperlink" Target="https://cancer.columbia.edu/radiation-oncology/resident-alumni" TargetMode="External"/><Relationship Id="rId3" Type="http://schemas.openxmlformats.org/officeDocument/2006/relationships/hyperlink" Target="https://www.nyp.org/brooklyn/medical-education/residency/radiation-oncology/residents-alumni" TargetMode="Externa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1" Type="http://schemas.openxmlformats.org/officeDocument/2006/relationships/hyperlink" Target="https://forms.gle/kwq39n863f5g1wdD8" TargetMode="External"/><Relationship Id="rId10" Type="http://schemas.openxmlformats.org/officeDocument/2006/relationships/hyperlink" Target="https://www.astro.org/ASTRO/media/ASTRO/Daily%20Practice/PDFs/2020SupervisionGuidance.pdf?utm_source=MagnetMail&amp;utm_medium=email&amp;utm_term.com&amp;utm_content=ASTROgram%5F2520%5FB&amp;utm_campaign=ASTRO%20releases%20revised%20supervision%20guidance%2C%20H%26N%20adv%20reg%20ends%20today%2C%20NRC%20updates" TargetMode="External"/><Relationship Id="rId13" Type="http://schemas.openxmlformats.org/officeDocument/2006/relationships/hyperlink" Target="https://www.sciencedirect.com/science/article/pii/S0360301620301279" TargetMode="External"/><Relationship Id="rId12" Type="http://schemas.openxmlformats.org/officeDocument/2006/relationships/hyperlink" Target="https://www.reddit.com/r/medicalschool/comments/cr7pcp/residency_20192020_interview_spreadsheets_so_far/" TargetMode="External"/><Relationship Id="rId15" Type="http://schemas.openxmlformats.org/officeDocument/2006/relationships/hyperlink" Target="https://www.redjournal.org/article/S0360-3016(19)33740-X/fulltext" TargetMode="External"/><Relationship Id="rId14" Type="http://schemas.openxmlformats.org/officeDocument/2006/relationships/hyperlink" Target="https://www.redjournal.org/article/S0360-3016(19)34077-5/abstraction" TargetMode="External"/><Relationship Id="rId17" Type="http://schemas.openxmlformats.org/officeDocument/2006/relationships/hyperlink" Target="https://twitter.com/RTendulkarMD/status/1200566148313550849?s=20" TargetMode="External"/><Relationship Id="rId16" Type="http://schemas.openxmlformats.org/officeDocument/2006/relationships/hyperlink" Target="https://www.redjournal.org/article/S0360-3016(19)33900-8/fulltext" TargetMode="External"/><Relationship Id="rId19" Type="http://schemas.openxmlformats.org/officeDocument/2006/relationships/vmlDrawing" Target="../drawings/vmlDrawing3.vml"/><Relationship Id="rId18" Type="http://schemas.openxmlformats.org/officeDocument/2006/relationships/drawing" Target="../drawings/drawing24.xml"/><Relationship Id="rId1" Type="http://schemas.openxmlformats.org/officeDocument/2006/relationships/comments" Target="../comments3.xml"/><Relationship Id="rId2" Type="http://schemas.openxmlformats.org/officeDocument/2006/relationships/hyperlink" Target="https://www.astro.org/Affiliate/ARRO/Resident-Resources/Educational-Resources/Webinars/Professional-Development-and-Research/Medicare-Reimbursement-Model" TargetMode="External"/><Relationship Id="rId3" Type="http://schemas.openxmlformats.org/officeDocument/2006/relationships/hyperlink" Target="https://twitter.com/Marty_Shrkeli/status/1241060253736693760" TargetMode="External"/><Relationship Id="rId4" Type="http://schemas.openxmlformats.org/officeDocument/2006/relationships/hyperlink" Target="https://forums.studentdoctor.net/threads/for-m3s-biggest-piece-of-advice-for-away-rotations.1401319/" TargetMode="External"/><Relationship Id="rId9" Type="http://schemas.openxmlformats.org/officeDocument/2006/relationships/hyperlink" Target="https://i.redd.it/fegi8gy2omi41.jpg" TargetMode="External"/><Relationship Id="rId5" Type="http://schemas.openxmlformats.org/officeDocument/2006/relationships/hyperlink" Target="https://forms.gle/xdho1j3TT8ohgVwz5" TargetMode="External"/><Relationship Id="rId6" Type="http://schemas.openxmlformats.org/officeDocument/2006/relationships/hyperlink" Target="https://www.surveymonkey.com/results/SM-MLVK9ZNT7/" TargetMode="External"/><Relationship Id="rId7" Type="http://schemas.openxmlformats.org/officeDocument/2006/relationships/hyperlink" Target="https://www.nytimes.com/2010/02/26/us/26radiation.html" TargetMode="External"/><Relationship Id="rId8" Type="http://schemas.openxmlformats.org/officeDocument/2006/relationships/hyperlink" Target="https://aropcorg.wixsite.com/aropc"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docs.google.com/forms/d/e/1FAIpQLSfN_zxTNnil1oCv4Bayfyjx9vE9uzuIYJbYpXxUz5dUp41dkA/viewform"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 Id="rId3" Type="http://schemas.openxmlformats.org/officeDocument/2006/relationships/table" Target="../tables/table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floridaman.com/"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imgur.com/a/AJIheSS"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34.xml"/><Relationship Id="rId3" Type="http://schemas.openxmlformats.org/officeDocument/2006/relationships/vmlDrawing" Target="../drawings/vmlDrawing4.v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 Id="rId3" Type="http://schemas.openxmlformats.org/officeDocument/2006/relationships/table" Target="../tables/table6.xml"/></Relationships>
</file>

<file path=xl/worksheets/_rels/sheet36.xml.rels><?xml version="1.0" encoding="UTF-8" standalone="yes"?><Relationships xmlns="http://schemas.openxmlformats.org/package/2006/relationships"><Relationship Id="rId10" Type="http://schemas.openxmlformats.org/officeDocument/2006/relationships/drawing" Target="../drawings/drawing36.xml"/><Relationship Id="rId13" Type="http://schemas.openxmlformats.org/officeDocument/2006/relationships/table" Target="../tables/table7.xml"/><Relationship Id="rId14" Type="http://schemas.openxmlformats.org/officeDocument/2006/relationships/table" Target="../tables/table8.xml"/><Relationship Id="rId1" Type="http://schemas.openxmlformats.org/officeDocument/2006/relationships/hyperlink" Target="https://www.redjournal.org/article/S0360-3016(19)30632-7/fulltext" TargetMode="External"/><Relationship Id="rId2" Type="http://schemas.openxmlformats.org/officeDocument/2006/relationships/hyperlink" Target="https://www.doximity.com/doc_news/v2/entries/18323150" TargetMode="External"/><Relationship Id="rId3" Type="http://schemas.openxmlformats.org/officeDocument/2006/relationships/hyperlink" Target="https://docs.google.com/forms/d/e/1FAIpQLSd-aD5HXCtTUGoNLgHV8hdYWebQw_nnwcsidSjI-IM23uyAZg/viewform" TargetMode="External"/><Relationship Id="rId4" Type="http://schemas.openxmlformats.org/officeDocument/2006/relationships/hyperlink" Target="https://docs.google.com/spreadsheets/d/1cy9JG8zGUmb2Q7oshmhGtKUug5_uU28onc70ylWrNNI/edit?usp=sharing" TargetMode="External"/><Relationship Id="rId9" Type="http://schemas.openxmlformats.org/officeDocument/2006/relationships/hyperlink" Target="https://docs.google.com/spreadsheets/d/1YeAIgA9VSyqNuU3bxeQNcie7S3I4Ysixf653fQtWJjY/edit?usp=sharing" TargetMode="External"/><Relationship Id="rId5" Type="http://schemas.openxmlformats.org/officeDocument/2006/relationships/hyperlink" Target="https://imgur.com/a/AJIheSS" TargetMode="External"/><Relationship Id="rId6" Type="http://schemas.openxmlformats.org/officeDocument/2006/relationships/hyperlink" Target="https://forums.studentdoctor.net/threads/rad-onc-rankings.42456/page-8" TargetMode="External"/><Relationship Id="rId7" Type="http://schemas.openxmlformats.org/officeDocument/2006/relationships/hyperlink" Target="https://youtu.be/9jK-NcRmVcw" TargetMode="External"/><Relationship Id="rId8" Type="http://schemas.openxmlformats.org/officeDocument/2006/relationships/hyperlink" Target="https://www.newsweek.com/trump-made-hope-hicks-steam-his-pants-while-he-was-wearing-them-729711" TargetMode="Externa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40" Type="http://schemas.openxmlformats.org/officeDocument/2006/relationships/hyperlink" Target="http://www.strawpoll.me/14149133" TargetMode="External"/><Relationship Id="rId42" Type="http://schemas.openxmlformats.org/officeDocument/2006/relationships/hyperlink" Target="http://www.strawpoll.me/14149007" TargetMode="External"/><Relationship Id="rId41" Type="http://schemas.openxmlformats.org/officeDocument/2006/relationships/hyperlink" Target="http://www.strawpoll.me/14148965" TargetMode="External"/><Relationship Id="rId44" Type="http://schemas.openxmlformats.org/officeDocument/2006/relationships/hyperlink" Target="http://www.strawpoll.me/14149246" TargetMode="External"/><Relationship Id="rId43" Type="http://schemas.openxmlformats.org/officeDocument/2006/relationships/hyperlink" Target="http://www.strawpoll.me/14149177" TargetMode="External"/><Relationship Id="rId45" Type="http://schemas.openxmlformats.org/officeDocument/2006/relationships/drawing" Target="../drawings/drawing44.xml"/><Relationship Id="rId47" Type="http://schemas.openxmlformats.org/officeDocument/2006/relationships/table" Target="../tables/table9.xml"/><Relationship Id="rId31" Type="http://schemas.openxmlformats.org/officeDocument/2006/relationships/hyperlink" Target="https://docs.google.com/spreadsheets/d/1SICrBdNRGX5xjiaazeZkMHN6CHOuVgTb0LGmQZ3IzQs/edit" TargetMode="External"/><Relationship Id="rId30" Type="http://schemas.openxmlformats.org/officeDocument/2006/relationships/hyperlink" Target="https://goo.gl/forms/vRECK2hDtEFtKZ8g2" TargetMode="External"/><Relationship Id="rId33" Type="http://schemas.openxmlformats.org/officeDocument/2006/relationships/hyperlink" Target="https://www.surveymonkey.com/results/SM-29DX8J5D8/" TargetMode="External"/><Relationship Id="rId32" Type="http://schemas.openxmlformats.org/officeDocument/2006/relationships/hyperlink" Target="https://www.surveymonkey.com/r/FCB9TXP" TargetMode="External"/><Relationship Id="rId35" Type="http://schemas.openxmlformats.org/officeDocument/2006/relationships/hyperlink" Target="https://www.med-ed.virginia.edu/courses/rad/" TargetMode="External"/><Relationship Id="rId34" Type="http://schemas.openxmlformats.org/officeDocument/2006/relationships/hyperlink" Target="https://i.ytimg.com/vi/Do66knc31Zc/hqdefault.jpg" TargetMode="External"/><Relationship Id="rId37" Type="http://schemas.openxmlformats.org/officeDocument/2006/relationships/hyperlink" Target="https://docs.google.com/spreadsheets/d/1dltABqrlKOHU_vwqm9enzWusOoiuvwgImstvknY_kW8" TargetMode="External"/><Relationship Id="rId36" Type="http://schemas.openxmlformats.org/officeDocument/2006/relationships/hyperlink" Target="http://headneckbrainspine.com" TargetMode="External"/><Relationship Id="rId39" Type="http://schemas.openxmlformats.org/officeDocument/2006/relationships/hyperlink" Target="http://www.strawpoll.me/14148848" TargetMode="External"/><Relationship Id="rId38" Type="http://schemas.openxmlformats.org/officeDocument/2006/relationships/hyperlink" Target="http://www.strawpoll.me/14154840" TargetMode="External"/><Relationship Id="rId20" Type="http://schemas.openxmlformats.org/officeDocument/2006/relationships/hyperlink" Target="http://airbnb.com" TargetMode="External"/><Relationship Id="rId22" Type="http://schemas.openxmlformats.org/officeDocument/2006/relationships/hyperlink" Target="https://apps.acgme.org/ads/Public/Reports/ReportRun?ReportId=1&amp;CurrentYear=2017&amp;SpecialtyCode=430&amp;IncludePreAccreditation=falseness" TargetMode="External"/><Relationship Id="rId21" Type="http://schemas.openxmlformats.org/officeDocument/2006/relationships/hyperlink" Target="https://www.cbsnews.com/news/princeton-university-rejects-all-its-applicants/" TargetMode="External"/><Relationship Id="rId24" Type="http://schemas.openxmlformats.org/officeDocument/2006/relationships/hyperlink" Target="http://www.strawpoll.me/14314596" TargetMode="External"/><Relationship Id="rId23" Type="http://schemas.openxmlformats.org/officeDocument/2006/relationships/hyperlink" Target="https://www.aamc.org/services/eras/stats/359278/stats.html" TargetMode="External"/><Relationship Id="rId26" Type="http://schemas.openxmlformats.org/officeDocument/2006/relationships/hyperlink" Target="https://www.surveymonkey.com/r/XGZK5V2" TargetMode="External"/><Relationship Id="rId25" Type="http://schemas.openxmlformats.org/officeDocument/2006/relationships/hyperlink" Target="https://play.google.com/store/apps/details?id=com.masslight.nrmp&amp;hl=en" TargetMode="External"/><Relationship Id="rId28" Type="http://schemas.openxmlformats.org/officeDocument/2006/relationships/hyperlink" Target="http://www.strawpoll.me/14248529" TargetMode="External"/><Relationship Id="rId27" Type="http://schemas.openxmlformats.org/officeDocument/2006/relationships/hyperlink" Target="https://www.surveymonkey.com/results/SM-V96PSTWY8/" TargetMode="External"/><Relationship Id="rId29" Type="http://schemas.openxmlformats.org/officeDocument/2006/relationships/hyperlink" Target="https://imgur.com/a/ja9Zm" TargetMode="External"/><Relationship Id="rId11" Type="http://schemas.openxmlformats.org/officeDocument/2006/relationships/hyperlink" Target="https://forums.studentdoctor.net/threads/future-resident-do-not-become-a-radiation-oncologist.1294979/" TargetMode="External"/><Relationship Id="rId10" Type="http://schemas.openxmlformats.org/officeDocument/2006/relationships/hyperlink" Target="https://days.to/16-march/2018" TargetMode="External"/><Relationship Id="rId13" Type="http://schemas.openxmlformats.org/officeDocument/2006/relationships/hyperlink" Target="http://www.nejm.org/doi/full/10.1056/NEJMoa1613773" TargetMode="External"/><Relationship Id="rId12" Type="http://schemas.openxmlformats.org/officeDocument/2006/relationships/hyperlink" Target="http://www.brimr.org/NIH_Awards/2016/NIH_Awards_2016.html" TargetMode="External"/><Relationship Id="rId15" Type="http://schemas.openxmlformats.org/officeDocument/2006/relationships/hyperlink" Target="https://www.ncbi.nlm.nih.gov/pubmed/28666900" TargetMode="External"/><Relationship Id="rId14" Type="http://schemas.openxmlformats.org/officeDocument/2006/relationships/hyperlink" Target="https://ibotta.com/r/iaqptfib" TargetMode="External"/><Relationship Id="rId17" Type="http://schemas.openxmlformats.org/officeDocument/2006/relationships/hyperlink" Target="https://imgflip.com/i/1zse4vb" TargetMode="External"/><Relationship Id="rId16" Type="http://schemas.openxmlformats.org/officeDocument/2006/relationships/hyperlink" Target="http://www.strawpoll.me/14457810" TargetMode="External"/><Relationship Id="rId19" Type="http://schemas.openxmlformats.org/officeDocument/2006/relationships/hyperlink" Target="http://www.redjournal.org/article/S0360-3016(16)33068-1/abstract" TargetMode="External"/><Relationship Id="rId18" Type="http://schemas.openxmlformats.org/officeDocument/2006/relationships/hyperlink" Target="https://docs.google.com/spreadsheets/d/1dltABqrlKOHU_vwqm9enzWusOoiuvwgImstvknY_kW8/edit" TargetMode="External"/><Relationship Id="rId1" Type="http://schemas.openxmlformats.org/officeDocument/2006/relationships/hyperlink" Target="https://www.surveymonkey.com/r/KXQBPPV" TargetMode="External"/><Relationship Id="rId2" Type="http://schemas.openxmlformats.org/officeDocument/2006/relationships/hyperlink" Target="https://www.surveymonkey.com/results/SM-W8VK2QDH8/instant/" TargetMode="External"/><Relationship Id="rId3" Type="http://schemas.openxmlformats.org/officeDocument/2006/relationships/hyperlink" Target="https://careers.astro.org/jobs/11057007/pgy-2-or-later" TargetMode="External"/><Relationship Id="rId4" Type="http://schemas.openxmlformats.org/officeDocument/2006/relationships/hyperlink" Target="https://www.strawpoll.me/15323716" TargetMode="External"/><Relationship Id="rId9" Type="http://schemas.openxmlformats.org/officeDocument/2006/relationships/hyperlink" Target="https://www.surveymonkey.com/results/SM-GCGFNQDH8" TargetMode="External"/><Relationship Id="rId5" Type="http://schemas.openxmlformats.org/officeDocument/2006/relationships/hyperlink" Target="http://www.nrmp.org/faq-questions/how-will-i-know-if-i-have-matched-to-a-program-match-process/" TargetMode="External"/><Relationship Id="rId6" Type="http://schemas.openxmlformats.org/officeDocument/2006/relationships/hyperlink" Target="https://www.strawpoll.me/15243464" TargetMode="External"/><Relationship Id="rId7" Type="http://schemas.openxmlformats.org/officeDocument/2006/relationships/hyperlink" Target="http://www.redjournal.org/article/S0360-3016(18)30453-X/pdf" TargetMode="External"/><Relationship Id="rId8" Type="http://schemas.openxmlformats.org/officeDocument/2006/relationships/hyperlink" Target="https://www.surveymonkey.com/r/KXQBPPV" TargetMode="Externa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 Id="rId3" Type="http://schemas.openxmlformats.org/officeDocument/2006/relationships/table" Target="../tables/table10.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 Id="rId4" Type="http://schemas.openxmlformats.org/officeDocument/2006/relationships/table" Target="../tables/table11.xml"/><Relationship Id="rId5" Type="http://schemas.openxmlformats.org/officeDocument/2006/relationships/table" Target="../tables/table12.xml"/></Relationships>
</file>

<file path=xl/worksheets/_rels/sheet52.xml.rels><?xml version="1.0" encoding="UTF-8" standalone="yes"?><Relationships xmlns="http://schemas.openxmlformats.org/package/2006/relationships"><Relationship Id="rId1" Type="http://schemas.openxmlformats.org/officeDocument/2006/relationships/hyperlink" Target="http://www.chron.com/news/houston-texas/article/MD-Anderson-set-to-announce-layoffs-today-10837056.php" TargetMode="External"/><Relationship Id="rId2" Type="http://schemas.openxmlformats.org/officeDocument/2006/relationships/drawing" Target="../drawings/drawing52.xml"/><Relationship Id="rId4" Type="http://schemas.openxmlformats.org/officeDocument/2006/relationships/table" Target="../tables/table13.xml"/></Relationships>
</file>

<file path=xl/worksheets/_rels/sheet53.xml.rels><?xml version="1.0" encoding="UTF-8" standalone="yes"?><Relationships xmlns="http://schemas.openxmlformats.org/package/2006/relationships"><Relationship Id="rId1" Type="http://schemas.openxmlformats.org/officeDocument/2006/relationships/hyperlink" Target="http://www.chron.com/news/houston-texas/article/MD-Anderson-set-to-announce-layoffs-today-10837056.php" TargetMode="External"/><Relationship Id="rId2" Type="http://schemas.openxmlformats.org/officeDocument/2006/relationships/drawing" Target="../drawings/drawing53.xml"/><Relationship Id="rId4" Type="http://schemas.openxmlformats.org/officeDocument/2006/relationships/table" Target="../tables/table14.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 Id="rId3"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86"/>
    <col customWidth="1" min="2" max="2" width="52.86"/>
    <col customWidth="1" min="4" max="4" width="49.57"/>
  </cols>
  <sheetData>
    <row r="1">
      <c r="A1" s="1"/>
      <c r="B1" s="2" t="s">
        <v>0</v>
      </c>
      <c r="C1" s="1"/>
      <c r="D1" s="3" t="s">
        <v>1</v>
      </c>
      <c r="E1" s="1"/>
      <c r="F1" s="1"/>
      <c r="G1" s="1"/>
      <c r="H1" s="1"/>
      <c r="I1" s="1"/>
      <c r="J1" s="1"/>
      <c r="K1" s="1"/>
      <c r="L1" s="1"/>
      <c r="M1" s="1"/>
      <c r="N1" s="1"/>
      <c r="O1" s="1"/>
      <c r="P1" s="1"/>
      <c r="Q1" s="1"/>
      <c r="R1" s="1"/>
      <c r="S1" s="1"/>
      <c r="T1" s="1"/>
      <c r="U1" s="1"/>
      <c r="V1" s="1"/>
      <c r="W1" s="1"/>
      <c r="X1" s="1"/>
      <c r="Y1" s="1"/>
      <c r="Z1" s="1"/>
    </row>
    <row r="2">
      <c r="B2" s="4"/>
    </row>
    <row r="3">
      <c r="A3" s="5">
        <v>44296.0</v>
      </c>
      <c r="B3" s="6" t="s">
        <v>2</v>
      </c>
    </row>
    <row r="4">
      <c r="B4" s="4"/>
    </row>
    <row r="5">
      <c r="B5" s="4"/>
    </row>
    <row r="6">
      <c r="B6" s="6"/>
    </row>
    <row r="7">
      <c r="B7" s="4"/>
    </row>
    <row r="8">
      <c r="B8" s="4"/>
    </row>
    <row r="9">
      <c r="B9" s="4"/>
    </row>
    <row r="10">
      <c r="B10" s="4"/>
    </row>
    <row r="11">
      <c r="B11" s="4"/>
    </row>
    <row r="12">
      <c r="B12" s="4"/>
    </row>
    <row r="13">
      <c r="B13" s="4"/>
    </row>
    <row r="14">
      <c r="B14" s="4"/>
    </row>
    <row r="15">
      <c r="B15" s="4"/>
    </row>
    <row r="16">
      <c r="B16" s="4"/>
    </row>
    <row r="17">
      <c r="B17" s="4"/>
    </row>
    <row r="18">
      <c r="B18" s="4"/>
    </row>
    <row r="19">
      <c r="B19" s="4"/>
    </row>
    <row r="20">
      <c r="B20" s="4"/>
    </row>
    <row r="21">
      <c r="B21" s="4"/>
    </row>
    <row r="22">
      <c r="B22" s="4"/>
    </row>
    <row r="23">
      <c r="B23" s="4"/>
    </row>
    <row r="24">
      <c r="B24" s="4"/>
    </row>
    <row r="25">
      <c r="B25" s="4"/>
    </row>
    <row r="26">
      <c r="B26" s="4"/>
    </row>
    <row r="27">
      <c r="B27" s="4"/>
    </row>
    <row r="28">
      <c r="B28" s="4"/>
    </row>
    <row r="29">
      <c r="B29" s="4"/>
    </row>
    <row r="30">
      <c r="B30" s="4"/>
    </row>
    <row r="31">
      <c r="B31" s="4"/>
    </row>
    <row r="32">
      <c r="B32" s="4"/>
    </row>
    <row r="33">
      <c r="B33" s="4"/>
    </row>
    <row r="34">
      <c r="B34" s="4"/>
    </row>
    <row r="35">
      <c r="B35" s="4"/>
    </row>
    <row r="36">
      <c r="B36" s="4"/>
    </row>
    <row r="37">
      <c r="B37" s="4"/>
    </row>
    <row r="38">
      <c r="B38" s="4"/>
    </row>
    <row r="39">
      <c r="B39" s="4"/>
    </row>
    <row r="40">
      <c r="B40" s="4"/>
    </row>
    <row r="41">
      <c r="B41" s="4"/>
    </row>
    <row r="42">
      <c r="B42" s="4"/>
    </row>
    <row r="43">
      <c r="B43" s="4"/>
    </row>
    <row r="44">
      <c r="B44" s="4"/>
    </row>
    <row r="45">
      <c r="B45" s="4"/>
    </row>
    <row r="46">
      <c r="B46" s="4"/>
    </row>
    <row r="47">
      <c r="B47" s="4"/>
    </row>
    <row r="48">
      <c r="B48" s="4"/>
    </row>
    <row r="49">
      <c r="B49" s="4"/>
    </row>
    <row r="50">
      <c r="B50" s="4"/>
    </row>
    <row r="51">
      <c r="B51" s="4"/>
    </row>
    <row r="52">
      <c r="B52" s="4"/>
    </row>
    <row r="53">
      <c r="B53" s="4"/>
    </row>
    <row r="54">
      <c r="B54" s="4"/>
    </row>
    <row r="55">
      <c r="B55" s="4"/>
    </row>
    <row r="56">
      <c r="B56" s="4"/>
    </row>
    <row r="57">
      <c r="B57" s="4"/>
    </row>
    <row r="58">
      <c r="B58" s="4"/>
    </row>
    <row r="59">
      <c r="B59" s="4"/>
    </row>
    <row r="60">
      <c r="B60" s="4"/>
    </row>
    <row r="61">
      <c r="B61" s="4"/>
    </row>
    <row r="62">
      <c r="B62" s="4"/>
    </row>
    <row r="63">
      <c r="B63" s="4"/>
    </row>
    <row r="64">
      <c r="B64" s="4"/>
    </row>
    <row r="65">
      <c r="B65" s="4"/>
    </row>
    <row r="66">
      <c r="B66" s="4"/>
    </row>
    <row r="67">
      <c r="B67" s="4"/>
    </row>
    <row r="68">
      <c r="B68" s="4"/>
    </row>
    <row r="69">
      <c r="B69" s="4"/>
    </row>
    <row r="70">
      <c r="B70" s="4"/>
    </row>
    <row r="71">
      <c r="B71" s="4"/>
    </row>
    <row r="72">
      <c r="B72" s="4"/>
    </row>
    <row r="73">
      <c r="B73" s="4"/>
    </row>
    <row r="74">
      <c r="B74" s="4"/>
    </row>
    <row r="75">
      <c r="B75" s="4"/>
    </row>
    <row r="76">
      <c r="B76" s="4"/>
    </row>
    <row r="77">
      <c r="B77" s="4"/>
    </row>
    <row r="78">
      <c r="B78" s="4"/>
    </row>
    <row r="79">
      <c r="B79" s="4"/>
    </row>
    <row r="80">
      <c r="B80" s="4"/>
    </row>
    <row r="81">
      <c r="B81" s="4"/>
    </row>
    <row r="82">
      <c r="B82" s="4"/>
    </row>
    <row r="83">
      <c r="B83" s="4"/>
    </row>
    <row r="84">
      <c r="B84" s="4"/>
    </row>
    <row r="85">
      <c r="B85" s="4"/>
    </row>
    <row r="86">
      <c r="B86" s="4"/>
    </row>
    <row r="87">
      <c r="B87" s="4"/>
    </row>
    <row r="88">
      <c r="B88" s="4"/>
    </row>
    <row r="89">
      <c r="B89" s="4"/>
    </row>
    <row r="90">
      <c r="B90" s="4"/>
    </row>
    <row r="91">
      <c r="B91" s="4"/>
    </row>
    <row r="92">
      <c r="B92" s="4"/>
    </row>
    <row r="93">
      <c r="B93" s="4"/>
    </row>
    <row r="94">
      <c r="B94" s="4"/>
    </row>
    <row r="95">
      <c r="B95" s="4"/>
    </row>
    <row r="96">
      <c r="B96" s="4"/>
    </row>
    <row r="97">
      <c r="B97" s="4"/>
    </row>
    <row r="98">
      <c r="B98" s="4"/>
    </row>
    <row r="99">
      <c r="B99" s="4"/>
    </row>
    <row r="100">
      <c r="B100" s="4"/>
    </row>
    <row r="101">
      <c r="B101" s="4"/>
    </row>
    <row r="102">
      <c r="B102" s="4"/>
    </row>
    <row r="103">
      <c r="B103" s="4"/>
    </row>
    <row r="104">
      <c r="B104" s="4"/>
    </row>
    <row r="105">
      <c r="B105" s="4"/>
    </row>
    <row r="106">
      <c r="B106" s="4"/>
    </row>
    <row r="107">
      <c r="B107" s="4"/>
    </row>
    <row r="108">
      <c r="B108" s="4"/>
    </row>
    <row r="109">
      <c r="B109" s="4"/>
    </row>
    <row r="110">
      <c r="B110" s="4"/>
    </row>
    <row r="111">
      <c r="B111" s="4"/>
    </row>
    <row r="112">
      <c r="B112" s="4"/>
    </row>
    <row r="113">
      <c r="B113" s="4"/>
    </row>
    <row r="114">
      <c r="B114" s="4"/>
    </row>
    <row r="115">
      <c r="B115" s="4"/>
    </row>
    <row r="116">
      <c r="B116" s="4"/>
    </row>
    <row r="117">
      <c r="B117" s="4"/>
    </row>
    <row r="118">
      <c r="B118" s="4"/>
    </row>
    <row r="119">
      <c r="B119" s="4"/>
    </row>
    <row r="120">
      <c r="B120" s="4"/>
    </row>
    <row r="121">
      <c r="B121" s="4"/>
    </row>
    <row r="122">
      <c r="B122" s="4"/>
    </row>
    <row r="123">
      <c r="B123" s="4"/>
    </row>
    <row r="124">
      <c r="B124" s="4"/>
    </row>
    <row r="125">
      <c r="B125" s="4"/>
    </row>
    <row r="126">
      <c r="B126" s="4"/>
    </row>
    <row r="127">
      <c r="B127" s="4"/>
    </row>
    <row r="128">
      <c r="B128" s="4"/>
    </row>
    <row r="129">
      <c r="B129" s="4"/>
    </row>
    <row r="130">
      <c r="B130" s="4"/>
    </row>
    <row r="131">
      <c r="B131" s="4"/>
    </row>
    <row r="132">
      <c r="B132" s="4"/>
    </row>
    <row r="133">
      <c r="B133" s="4"/>
    </row>
    <row r="134">
      <c r="B134" s="4"/>
    </row>
    <row r="135">
      <c r="B135" s="4"/>
    </row>
    <row r="136">
      <c r="B136" s="4"/>
    </row>
    <row r="137">
      <c r="B137" s="4"/>
    </row>
    <row r="138">
      <c r="B138" s="4"/>
    </row>
    <row r="139">
      <c r="B139" s="4"/>
    </row>
    <row r="140">
      <c r="B140" s="4"/>
    </row>
    <row r="141">
      <c r="B141" s="4"/>
    </row>
    <row r="142">
      <c r="B142" s="4"/>
    </row>
    <row r="143">
      <c r="B143" s="4"/>
    </row>
    <row r="144">
      <c r="B144" s="4"/>
    </row>
    <row r="145">
      <c r="B145" s="4"/>
    </row>
    <row r="146">
      <c r="B146" s="4"/>
    </row>
    <row r="147">
      <c r="B147" s="4"/>
    </row>
    <row r="148">
      <c r="B148" s="4"/>
    </row>
    <row r="149">
      <c r="B149" s="4"/>
    </row>
    <row r="150">
      <c r="B150" s="4"/>
    </row>
    <row r="151">
      <c r="B151" s="4"/>
    </row>
    <row r="152">
      <c r="B152" s="4"/>
    </row>
    <row r="153">
      <c r="B153" s="4"/>
    </row>
    <row r="154">
      <c r="B154" s="4"/>
    </row>
    <row r="155">
      <c r="B155" s="4"/>
    </row>
    <row r="156">
      <c r="B156" s="4"/>
    </row>
    <row r="157">
      <c r="B157" s="4"/>
    </row>
    <row r="158">
      <c r="B158" s="4"/>
    </row>
    <row r="159">
      <c r="B159" s="4"/>
    </row>
    <row r="160">
      <c r="B160" s="4"/>
    </row>
    <row r="161">
      <c r="B161" s="4"/>
    </row>
    <row r="162">
      <c r="B162" s="4"/>
    </row>
    <row r="163">
      <c r="B163" s="4"/>
    </row>
    <row r="164">
      <c r="B164" s="4"/>
    </row>
    <row r="165">
      <c r="B165" s="4"/>
    </row>
    <row r="166">
      <c r="B166" s="4"/>
    </row>
    <row r="167">
      <c r="B167" s="4"/>
    </row>
    <row r="168">
      <c r="B168" s="4"/>
    </row>
    <row r="169">
      <c r="B169" s="4"/>
    </row>
    <row r="170">
      <c r="B170" s="4"/>
    </row>
    <row r="171">
      <c r="B171" s="4"/>
    </row>
    <row r="172">
      <c r="B172" s="4"/>
    </row>
    <row r="173">
      <c r="B173" s="4"/>
    </row>
    <row r="174">
      <c r="B174" s="4"/>
    </row>
    <row r="175">
      <c r="B175" s="4"/>
    </row>
    <row r="176">
      <c r="B176" s="4"/>
    </row>
    <row r="177">
      <c r="B177" s="4"/>
    </row>
    <row r="178">
      <c r="B178" s="4"/>
    </row>
    <row r="179">
      <c r="B179" s="4"/>
    </row>
    <row r="180">
      <c r="B180" s="4"/>
    </row>
    <row r="181">
      <c r="B181" s="4"/>
    </row>
    <row r="182">
      <c r="B182" s="4"/>
    </row>
    <row r="183">
      <c r="B183" s="4"/>
    </row>
    <row r="184">
      <c r="B184" s="4"/>
    </row>
    <row r="185">
      <c r="B185" s="4"/>
    </row>
    <row r="186">
      <c r="B186" s="4"/>
    </row>
    <row r="187">
      <c r="B187" s="4"/>
    </row>
    <row r="188">
      <c r="B188" s="4"/>
    </row>
    <row r="189">
      <c r="B189" s="4"/>
    </row>
    <row r="190">
      <c r="B190" s="4"/>
    </row>
    <row r="191">
      <c r="B191" s="4"/>
    </row>
    <row r="192">
      <c r="B192" s="4"/>
    </row>
    <row r="193">
      <c r="B193" s="4"/>
    </row>
    <row r="194">
      <c r="B194" s="4"/>
    </row>
    <row r="195">
      <c r="B195" s="4"/>
    </row>
    <row r="196">
      <c r="B196" s="4"/>
    </row>
    <row r="197">
      <c r="B197" s="4"/>
    </row>
    <row r="198">
      <c r="B198" s="4"/>
    </row>
    <row r="199">
      <c r="B199" s="4"/>
    </row>
    <row r="200">
      <c r="B200" s="4"/>
    </row>
    <row r="201">
      <c r="B201" s="4"/>
    </row>
    <row r="202">
      <c r="B202" s="4"/>
    </row>
    <row r="203">
      <c r="B203" s="4"/>
    </row>
    <row r="204">
      <c r="B204" s="4"/>
    </row>
    <row r="205">
      <c r="B205" s="4"/>
    </row>
    <row r="206">
      <c r="B206" s="4"/>
    </row>
    <row r="207">
      <c r="B207" s="4"/>
    </row>
    <row r="208">
      <c r="B208" s="4"/>
    </row>
    <row r="209">
      <c r="B209" s="4"/>
    </row>
    <row r="210">
      <c r="B210" s="4"/>
    </row>
    <row r="211">
      <c r="B211" s="4"/>
    </row>
    <row r="212">
      <c r="B212" s="4"/>
    </row>
    <row r="213">
      <c r="B213" s="4"/>
    </row>
    <row r="214">
      <c r="B214" s="4"/>
    </row>
    <row r="215">
      <c r="B215" s="4"/>
    </row>
    <row r="216">
      <c r="B216" s="4"/>
    </row>
    <row r="217">
      <c r="B217" s="4"/>
    </row>
    <row r="218">
      <c r="B218" s="4"/>
    </row>
    <row r="219">
      <c r="B219" s="4"/>
    </row>
    <row r="220">
      <c r="B220" s="4"/>
    </row>
    <row r="221">
      <c r="B221" s="4"/>
    </row>
    <row r="222">
      <c r="B222" s="4"/>
    </row>
    <row r="223">
      <c r="B223" s="4"/>
    </row>
    <row r="224">
      <c r="B224" s="4"/>
    </row>
    <row r="225">
      <c r="B225" s="4"/>
    </row>
    <row r="226">
      <c r="B226" s="4"/>
    </row>
    <row r="227">
      <c r="B227" s="4"/>
    </row>
    <row r="228">
      <c r="B228" s="4"/>
    </row>
    <row r="229">
      <c r="B229" s="4"/>
    </row>
    <row r="230">
      <c r="B230" s="4"/>
    </row>
    <row r="231">
      <c r="B231" s="4"/>
    </row>
    <row r="232">
      <c r="B232" s="4"/>
    </row>
    <row r="233">
      <c r="B233" s="4"/>
    </row>
    <row r="234">
      <c r="B234" s="4"/>
    </row>
    <row r="235">
      <c r="B235" s="4"/>
    </row>
    <row r="236">
      <c r="B236" s="4"/>
    </row>
    <row r="237">
      <c r="B237" s="4"/>
    </row>
    <row r="238">
      <c r="B238" s="4"/>
    </row>
    <row r="239">
      <c r="B239" s="4"/>
    </row>
    <row r="240">
      <c r="B240" s="4"/>
    </row>
    <row r="241">
      <c r="B241" s="4"/>
    </row>
    <row r="242">
      <c r="B242" s="4"/>
    </row>
    <row r="243">
      <c r="B243" s="4"/>
    </row>
    <row r="244">
      <c r="B244" s="4"/>
    </row>
    <row r="245">
      <c r="B245" s="4"/>
    </row>
    <row r="246">
      <c r="B246" s="4"/>
    </row>
    <row r="247">
      <c r="B247" s="4"/>
    </row>
    <row r="248">
      <c r="B248" s="4"/>
    </row>
    <row r="249">
      <c r="B249" s="4"/>
    </row>
    <row r="250">
      <c r="B250" s="4"/>
    </row>
    <row r="251">
      <c r="B251" s="4"/>
    </row>
    <row r="252">
      <c r="B252" s="4"/>
    </row>
    <row r="253">
      <c r="B253" s="4"/>
    </row>
    <row r="254">
      <c r="B254" s="4"/>
    </row>
    <row r="255">
      <c r="B255" s="4"/>
    </row>
    <row r="256">
      <c r="B256" s="4"/>
    </row>
    <row r="257">
      <c r="B257" s="4"/>
    </row>
    <row r="258">
      <c r="B258" s="4"/>
    </row>
    <row r="259">
      <c r="B259" s="4"/>
    </row>
    <row r="260">
      <c r="B260" s="4"/>
    </row>
    <row r="261">
      <c r="B261" s="4"/>
    </row>
    <row r="262">
      <c r="B262" s="4"/>
    </row>
    <row r="263">
      <c r="B263" s="4"/>
    </row>
    <row r="264">
      <c r="B264" s="4"/>
    </row>
    <row r="265">
      <c r="B265" s="4"/>
    </row>
    <row r="266">
      <c r="B266" s="4"/>
    </row>
    <row r="267">
      <c r="B267" s="4"/>
    </row>
    <row r="268">
      <c r="B268" s="4"/>
    </row>
    <row r="269">
      <c r="B269" s="4"/>
    </row>
    <row r="270">
      <c r="B270" s="4"/>
    </row>
    <row r="271">
      <c r="B271" s="4"/>
    </row>
    <row r="272">
      <c r="B272" s="4"/>
    </row>
    <row r="273">
      <c r="B273" s="4"/>
    </row>
    <row r="274">
      <c r="B274" s="4"/>
    </row>
    <row r="275">
      <c r="B275" s="4"/>
    </row>
    <row r="276">
      <c r="B276" s="4"/>
    </row>
    <row r="277">
      <c r="B277" s="4"/>
    </row>
    <row r="278">
      <c r="B278" s="4"/>
    </row>
    <row r="279">
      <c r="B279" s="4"/>
    </row>
    <row r="280">
      <c r="B280" s="4"/>
    </row>
    <row r="281">
      <c r="B281" s="4"/>
    </row>
    <row r="282">
      <c r="B282" s="4"/>
    </row>
    <row r="283">
      <c r="B283" s="4"/>
    </row>
    <row r="284">
      <c r="B284" s="4"/>
    </row>
    <row r="285">
      <c r="B285" s="4"/>
    </row>
    <row r="286">
      <c r="B286" s="4"/>
    </row>
    <row r="287">
      <c r="B287" s="4"/>
    </row>
    <row r="288">
      <c r="B288" s="4"/>
    </row>
    <row r="289">
      <c r="B289" s="4"/>
    </row>
    <row r="290">
      <c r="B290" s="4"/>
    </row>
    <row r="291">
      <c r="B291" s="4"/>
    </row>
    <row r="292">
      <c r="B292" s="4"/>
    </row>
    <row r="293">
      <c r="B293" s="4"/>
    </row>
    <row r="294">
      <c r="B294" s="4"/>
    </row>
    <row r="295">
      <c r="B295" s="4"/>
    </row>
    <row r="296">
      <c r="B296" s="4"/>
    </row>
    <row r="297">
      <c r="B297" s="4"/>
    </row>
    <row r="298">
      <c r="B298" s="4"/>
    </row>
    <row r="299">
      <c r="B299" s="4"/>
    </row>
    <row r="300">
      <c r="B300" s="4"/>
    </row>
    <row r="301">
      <c r="B301" s="4"/>
    </row>
    <row r="302">
      <c r="B302" s="4"/>
    </row>
    <row r="303">
      <c r="B303" s="4"/>
    </row>
    <row r="304">
      <c r="B304" s="4"/>
    </row>
    <row r="305">
      <c r="B305" s="4"/>
    </row>
    <row r="306">
      <c r="B306" s="4"/>
    </row>
    <row r="307">
      <c r="B307" s="4"/>
    </row>
    <row r="308">
      <c r="B308" s="4"/>
    </row>
    <row r="309">
      <c r="B309" s="4"/>
    </row>
    <row r="310">
      <c r="B310" s="4"/>
    </row>
    <row r="311">
      <c r="B311" s="4"/>
    </row>
    <row r="312">
      <c r="B312" s="4"/>
    </row>
    <row r="313">
      <c r="B313" s="4"/>
    </row>
    <row r="314">
      <c r="B314" s="4"/>
    </row>
    <row r="315">
      <c r="B315" s="4"/>
    </row>
    <row r="316">
      <c r="B316" s="4"/>
    </row>
    <row r="317">
      <c r="B317" s="4"/>
    </row>
    <row r="318">
      <c r="B318" s="4"/>
    </row>
    <row r="319">
      <c r="B319" s="4"/>
    </row>
    <row r="320">
      <c r="B320" s="4"/>
    </row>
    <row r="321">
      <c r="B321" s="4"/>
    </row>
    <row r="322">
      <c r="B322" s="4"/>
    </row>
    <row r="323">
      <c r="B323" s="4"/>
    </row>
    <row r="324">
      <c r="B324" s="4"/>
    </row>
    <row r="325">
      <c r="B325" s="4"/>
    </row>
    <row r="326">
      <c r="B326" s="4"/>
    </row>
    <row r="327">
      <c r="B327" s="4"/>
    </row>
    <row r="328">
      <c r="B328" s="4"/>
    </row>
    <row r="329">
      <c r="B329" s="4"/>
    </row>
    <row r="330">
      <c r="B330" s="4"/>
    </row>
    <row r="331">
      <c r="B331" s="4"/>
    </row>
    <row r="332">
      <c r="B332" s="4"/>
    </row>
    <row r="333">
      <c r="B333" s="4"/>
    </row>
    <row r="334">
      <c r="B334" s="4"/>
    </row>
    <row r="335">
      <c r="B335" s="4"/>
    </row>
    <row r="336">
      <c r="B336" s="4"/>
    </row>
    <row r="337">
      <c r="B337" s="4"/>
    </row>
    <row r="338">
      <c r="B338" s="4"/>
    </row>
    <row r="339">
      <c r="B339" s="4"/>
    </row>
    <row r="340">
      <c r="B340" s="4"/>
    </row>
    <row r="341">
      <c r="B341" s="4"/>
    </row>
    <row r="342">
      <c r="B342" s="4"/>
    </row>
    <row r="343">
      <c r="B343" s="4"/>
    </row>
    <row r="344">
      <c r="B344" s="4"/>
    </row>
    <row r="345">
      <c r="B345" s="4"/>
    </row>
    <row r="346">
      <c r="B346" s="4"/>
    </row>
    <row r="347">
      <c r="B347" s="4"/>
    </row>
    <row r="348">
      <c r="B348" s="4"/>
    </row>
    <row r="349">
      <c r="B349" s="4"/>
    </row>
    <row r="350">
      <c r="B350" s="4"/>
    </row>
    <row r="351">
      <c r="B351" s="4"/>
    </row>
    <row r="352">
      <c r="B352" s="4"/>
    </row>
    <row r="353">
      <c r="B353" s="4"/>
    </row>
    <row r="354">
      <c r="B354" s="4"/>
    </row>
    <row r="355">
      <c r="B355" s="4"/>
    </row>
    <row r="356">
      <c r="B356" s="4"/>
    </row>
    <row r="357">
      <c r="B357" s="4"/>
    </row>
    <row r="358">
      <c r="B358" s="4"/>
    </row>
    <row r="359">
      <c r="B359" s="4"/>
    </row>
    <row r="360">
      <c r="B360" s="4"/>
    </row>
    <row r="361">
      <c r="B361" s="4"/>
    </row>
    <row r="362">
      <c r="B362" s="4"/>
    </row>
    <row r="363">
      <c r="B363" s="4"/>
    </row>
    <row r="364">
      <c r="B364" s="4"/>
    </row>
    <row r="365">
      <c r="B365" s="4"/>
    </row>
    <row r="366">
      <c r="B366" s="4"/>
    </row>
    <row r="367">
      <c r="B367" s="4"/>
    </row>
    <row r="368">
      <c r="B368" s="4"/>
    </row>
    <row r="369">
      <c r="B369" s="4"/>
    </row>
    <row r="370">
      <c r="B370" s="4"/>
    </row>
    <row r="371">
      <c r="B371" s="4"/>
    </row>
    <row r="372">
      <c r="B372" s="4"/>
    </row>
    <row r="373">
      <c r="B373" s="4"/>
    </row>
    <row r="374">
      <c r="B374" s="4"/>
    </row>
    <row r="375">
      <c r="B375" s="4"/>
    </row>
    <row r="376">
      <c r="B376" s="4"/>
    </row>
    <row r="377">
      <c r="B377" s="4"/>
    </row>
    <row r="378">
      <c r="B378" s="4"/>
    </row>
    <row r="379">
      <c r="B379" s="4"/>
    </row>
    <row r="380">
      <c r="B380" s="4"/>
    </row>
    <row r="381">
      <c r="B381" s="4"/>
    </row>
    <row r="382">
      <c r="B382" s="4"/>
    </row>
    <row r="383">
      <c r="B383" s="4"/>
    </row>
    <row r="384">
      <c r="B384" s="4"/>
    </row>
    <row r="385">
      <c r="B385" s="4"/>
    </row>
    <row r="386">
      <c r="B386" s="4"/>
    </row>
    <row r="387">
      <c r="B387" s="4"/>
    </row>
    <row r="388">
      <c r="B388" s="4"/>
    </row>
    <row r="389">
      <c r="B389" s="4"/>
    </row>
    <row r="390">
      <c r="B390" s="4"/>
    </row>
    <row r="391">
      <c r="B391" s="4"/>
    </row>
    <row r="392">
      <c r="B392" s="4"/>
    </row>
    <row r="393">
      <c r="B393" s="4"/>
    </row>
    <row r="394">
      <c r="B394" s="4"/>
    </row>
    <row r="395">
      <c r="B395" s="4"/>
    </row>
    <row r="396">
      <c r="B396" s="4"/>
    </row>
    <row r="397">
      <c r="B397" s="4"/>
    </row>
    <row r="398">
      <c r="B398" s="4"/>
    </row>
    <row r="399">
      <c r="B399" s="4"/>
    </row>
    <row r="400">
      <c r="B400" s="4"/>
    </row>
    <row r="401">
      <c r="B401" s="4"/>
    </row>
    <row r="402">
      <c r="B402" s="4"/>
    </row>
    <row r="403">
      <c r="B403" s="4"/>
    </row>
    <row r="404">
      <c r="B404" s="4"/>
    </row>
    <row r="405">
      <c r="B405" s="4"/>
    </row>
    <row r="406">
      <c r="B406" s="4"/>
    </row>
    <row r="407">
      <c r="B407" s="4"/>
    </row>
    <row r="408">
      <c r="B408" s="4"/>
    </row>
    <row r="409">
      <c r="B409" s="4"/>
    </row>
    <row r="410">
      <c r="B410" s="4"/>
    </row>
    <row r="411">
      <c r="B411" s="4"/>
    </row>
    <row r="412">
      <c r="B412" s="4"/>
    </row>
    <row r="413">
      <c r="B413" s="4"/>
    </row>
    <row r="414">
      <c r="B414" s="4"/>
    </row>
    <row r="415">
      <c r="B415" s="4"/>
    </row>
    <row r="416">
      <c r="B416" s="4"/>
    </row>
    <row r="417">
      <c r="B417" s="4"/>
    </row>
    <row r="418">
      <c r="B418" s="4"/>
    </row>
    <row r="419">
      <c r="B419" s="4"/>
    </row>
    <row r="420">
      <c r="B420" s="4"/>
    </row>
    <row r="421">
      <c r="B421" s="4"/>
    </row>
    <row r="422">
      <c r="B422" s="4"/>
    </row>
    <row r="423">
      <c r="B423" s="4"/>
    </row>
    <row r="424">
      <c r="B424" s="4"/>
    </row>
    <row r="425">
      <c r="B425" s="4"/>
    </row>
    <row r="426">
      <c r="B426" s="4"/>
    </row>
    <row r="427">
      <c r="B427" s="4"/>
    </row>
    <row r="428">
      <c r="B428" s="4"/>
    </row>
    <row r="429">
      <c r="B429" s="4"/>
    </row>
    <row r="430">
      <c r="B430" s="4"/>
    </row>
    <row r="431">
      <c r="B431" s="4"/>
    </row>
    <row r="432">
      <c r="B432" s="4"/>
    </row>
    <row r="433">
      <c r="B433" s="4"/>
    </row>
    <row r="434">
      <c r="B434" s="4"/>
    </row>
    <row r="435">
      <c r="B435" s="4"/>
    </row>
    <row r="436">
      <c r="B436" s="4"/>
    </row>
    <row r="437">
      <c r="B437" s="4"/>
    </row>
    <row r="438">
      <c r="B438" s="4"/>
    </row>
    <row r="439">
      <c r="B439" s="4"/>
    </row>
    <row r="440">
      <c r="B440" s="4"/>
    </row>
    <row r="441">
      <c r="B441" s="4"/>
    </row>
    <row r="442">
      <c r="B442" s="4"/>
    </row>
    <row r="443">
      <c r="B443" s="4"/>
    </row>
    <row r="444">
      <c r="B444" s="4"/>
    </row>
    <row r="445">
      <c r="B445" s="4"/>
    </row>
    <row r="446">
      <c r="B446" s="4"/>
    </row>
    <row r="447">
      <c r="B447" s="4"/>
    </row>
    <row r="448">
      <c r="B448" s="4"/>
    </row>
    <row r="449">
      <c r="B449" s="4"/>
    </row>
    <row r="450">
      <c r="B450" s="4"/>
    </row>
    <row r="451">
      <c r="B451" s="4"/>
    </row>
    <row r="452">
      <c r="B452" s="4"/>
    </row>
    <row r="453">
      <c r="B453" s="4"/>
    </row>
    <row r="454">
      <c r="B454" s="4"/>
    </row>
    <row r="455">
      <c r="B455" s="4"/>
    </row>
    <row r="456">
      <c r="B456" s="4"/>
    </row>
    <row r="457">
      <c r="B457" s="4"/>
    </row>
    <row r="458">
      <c r="B458" s="4"/>
    </row>
    <row r="459">
      <c r="B459" s="4"/>
    </row>
    <row r="460">
      <c r="B460" s="4"/>
    </row>
    <row r="461">
      <c r="B461" s="4"/>
    </row>
    <row r="462">
      <c r="B462" s="4"/>
    </row>
    <row r="463">
      <c r="B463" s="4"/>
    </row>
    <row r="464">
      <c r="B464" s="4"/>
    </row>
    <row r="465">
      <c r="B465" s="4"/>
    </row>
    <row r="466">
      <c r="B466" s="4"/>
    </row>
    <row r="467">
      <c r="B467" s="4"/>
    </row>
    <row r="468">
      <c r="B468" s="4"/>
    </row>
    <row r="469">
      <c r="B469" s="4"/>
    </row>
    <row r="470">
      <c r="B470" s="4"/>
    </row>
    <row r="471">
      <c r="B471" s="4"/>
    </row>
    <row r="472">
      <c r="B472" s="4"/>
    </row>
    <row r="473">
      <c r="B473" s="4"/>
    </row>
    <row r="474">
      <c r="B474" s="4"/>
    </row>
    <row r="475">
      <c r="B475" s="4"/>
    </row>
    <row r="476">
      <c r="B476" s="4"/>
    </row>
    <row r="477">
      <c r="B477" s="4"/>
    </row>
    <row r="478">
      <c r="B478" s="4"/>
    </row>
    <row r="479">
      <c r="B479" s="4"/>
    </row>
    <row r="480">
      <c r="B480" s="4"/>
    </row>
    <row r="481">
      <c r="B481" s="4"/>
    </row>
    <row r="482">
      <c r="B482" s="4"/>
    </row>
    <row r="483">
      <c r="B483" s="4"/>
    </row>
    <row r="484">
      <c r="B484" s="4"/>
    </row>
    <row r="485">
      <c r="B485" s="4"/>
    </row>
    <row r="486">
      <c r="B486" s="4"/>
    </row>
    <row r="487">
      <c r="B487" s="4"/>
    </row>
    <row r="488">
      <c r="B488" s="4"/>
    </row>
    <row r="489">
      <c r="B489" s="4"/>
    </row>
    <row r="490">
      <c r="B490" s="4"/>
    </row>
    <row r="491">
      <c r="B491" s="4"/>
    </row>
    <row r="492">
      <c r="B492" s="4"/>
    </row>
    <row r="493">
      <c r="B493" s="4"/>
    </row>
    <row r="494">
      <c r="B494" s="4"/>
    </row>
    <row r="495">
      <c r="B495" s="4"/>
    </row>
    <row r="496">
      <c r="B496" s="4"/>
    </row>
    <row r="497">
      <c r="B497" s="4"/>
    </row>
    <row r="498">
      <c r="B498" s="4"/>
    </row>
    <row r="499">
      <c r="B499" s="4"/>
    </row>
    <row r="500">
      <c r="B500" s="4"/>
    </row>
    <row r="501">
      <c r="B501" s="4"/>
    </row>
    <row r="502">
      <c r="B502" s="4"/>
    </row>
    <row r="503">
      <c r="B503" s="4"/>
    </row>
    <row r="504">
      <c r="B504" s="4"/>
    </row>
    <row r="505">
      <c r="B505" s="4"/>
    </row>
    <row r="506">
      <c r="B506" s="4"/>
    </row>
    <row r="507">
      <c r="B507" s="4"/>
    </row>
    <row r="508">
      <c r="B508" s="4"/>
    </row>
    <row r="509">
      <c r="B509" s="4"/>
    </row>
    <row r="510">
      <c r="B510" s="4"/>
    </row>
    <row r="511">
      <c r="B511" s="4"/>
    </row>
    <row r="512">
      <c r="B512" s="4"/>
    </row>
    <row r="513">
      <c r="B513" s="4"/>
    </row>
    <row r="514">
      <c r="B514" s="4"/>
    </row>
    <row r="515">
      <c r="B515" s="4"/>
    </row>
    <row r="516">
      <c r="B516" s="4"/>
    </row>
    <row r="517">
      <c r="B517" s="4"/>
    </row>
    <row r="518">
      <c r="B518" s="4"/>
    </row>
    <row r="519">
      <c r="B519" s="4"/>
    </row>
    <row r="520">
      <c r="B520" s="4"/>
    </row>
    <row r="521">
      <c r="B521" s="4"/>
    </row>
    <row r="522">
      <c r="B522" s="4"/>
    </row>
    <row r="523">
      <c r="B523" s="4"/>
    </row>
    <row r="524">
      <c r="B524" s="4"/>
    </row>
    <row r="525">
      <c r="B525" s="4"/>
    </row>
    <row r="526">
      <c r="B526" s="4"/>
    </row>
    <row r="527">
      <c r="B527" s="4"/>
    </row>
    <row r="528">
      <c r="B528" s="4"/>
    </row>
    <row r="529">
      <c r="B529" s="4"/>
    </row>
    <row r="530">
      <c r="B530" s="4"/>
    </row>
    <row r="531">
      <c r="B531" s="4"/>
    </row>
    <row r="532">
      <c r="B532" s="4"/>
    </row>
    <row r="533">
      <c r="B533" s="4"/>
    </row>
    <row r="534">
      <c r="B534" s="4"/>
    </row>
    <row r="535">
      <c r="B535" s="4"/>
    </row>
    <row r="536">
      <c r="B536" s="4"/>
    </row>
    <row r="537">
      <c r="B537" s="4"/>
    </row>
    <row r="538">
      <c r="B538" s="4"/>
    </row>
    <row r="539">
      <c r="B539" s="4"/>
    </row>
    <row r="540">
      <c r="B540" s="4"/>
    </row>
    <row r="541">
      <c r="B541" s="4"/>
    </row>
    <row r="542">
      <c r="B542" s="4"/>
    </row>
    <row r="543">
      <c r="B543" s="4"/>
    </row>
    <row r="544">
      <c r="B544" s="4"/>
    </row>
    <row r="545">
      <c r="B545" s="4"/>
    </row>
    <row r="546">
      <c r="B546" s="4"/>
    </row>
    <row r="547">
      <c r="B547" s="4"/>
    </row>
    <row r="548">
      <c r="B548" s="4"/>
    </row>
    <row r="549">
      <c r="B549" s="4"/>
    </row>
    <row r="550">
      <c r="B550" s="4"/>
    </row>
    <row r="551">
      <c r="B551" s="4"/>
    </row>
    <row r="552">
      <c r="B552" s="4"/>
    </row>
    <row r="553">
      <c r="B553" s="4"/>
    </row>
    <row r="554">
      <c r="B554" s="4"/>
    </row>
    <row r="555">
      <c r="B555" s="4"/>
    </row>
    <row r="556">
      <c r="B556" s="4"/>
    </row>
    <row r="557">
      <c r="B557" s="4"/>
    </row>
    <row r="558">
      <c r="B558" s="4"/>
    </row>
    <row r="559">
      <c r="B559" s="4"/>
    </row>
    <row r="560">
      <c r="B560" s="4"/>
    </row>
    <row r="561">
      <c r="B561" s="4"/>
    </row>
    <row r="562">
      <c r="B562" s="4"/>
    </row>
    <row r="563">
      <c r="B563" s="4"/>
    </row>
    <row r="564">
      <c r="B564" s="4"/>
    </row>
    <row r="565">
      <c r="B565" s="4"/>
    </row>
    <row r="566">
      <c r="B566" s="4"/>
    </row>
    <row r="567">
      <c r="B567" s="4"/>
    </row>
    <row r="568">
      <c r="B568" s="4"/>
    </row>
    <row r="569">
      <c r="B569" s="4"/>
    </row>
    <row r="570">
      <c r="B570" s="4"/>
    </row>
    <row r="571">
      <c r="B571" s="4"/>
    </row>
    <row r="572">
      <c r="B572" s="4"/>
    </row>
    <row r="573">
      <c r="B573" s="4"/>
    </row>
    <row r="574">
      <c r="B574" s="4"/>
    </row>
    <row r="575">
      <c r="B575" s="4"/>
    </row>
    <row r="576">
      <c r="B576" s="4"/>
    </row>
    <row r="577">
      <c r="B577" s="4"/>
    </row>
    <row r="578">
      <c r="B578" s="4"/>
    </row>
    <row r="579">
      <c r="B579" s="4"/>
    </row>
    <row r="580">
      <c r="B580" s="4"/>
    </row>
    <row r="581">
      <c r="B581" s="4"/>
    </row>
    <row r="582">
      <c r="B582" s="4"/>
    </row>
    <row r="583">
      <c r="B583" s="4"/>
    </row>
    <row r="584">
      <c r="B584" s="4"/>
    </row>
    <row r="585">
      <c r="B585" s="4"/>
    </row>
    <row r="586">
      <c r="B586" s="4"/>
    </row>
    <row r="587">
      <c r="B587" s="4"/>
    </row>
    <row r="588">
      <c r="B588" s="4"/>
    </row>
    <row r="589">
      <c r="B589" s="4"/>
    </row>
    <row r="590">
      <c r="B590" s="4"/>
    </row>
    <row r="591">
      <c r="B591" s="4"/>
    </row>
    <row r="592">
      <c r="B592" s="4"/>
    </row>
    <row r="593">
      <c r="B593" s="4"/>
    </row>
    <row r="594">
      <c r="B594" s="4"/>
    </row>
    <row r="595">
      <c r="B595" s="4"/>
    </row>
    <row r="596">
      <c r="B596" s="4"/>
    </row>
    <row r="597">
      <c r="B597" s="4"/>
    </row>
    <row r="598">
      <c r="B598" s="4"/>
    </row>
    <row r="599">
      <c r="B599" s="4"/>
    </row>
    <row r="600">
      <c r="B600" s="4"/>
    </row>
    <row r="601">
      <c r="B601" s="4"/>
    </row>
    <row r="602">
      <c r="B602" s="4"/>
    </row>
    <row r="603">
      <c r="B603" s="4"/>
    </row>
    <row r="604">
      <c r="B604" s="4"/>
    </row>
    <row r="605">
      <c r="B605" s="4"/>
    </row>
    <row r="606">
      <c r="B606" s="4"/>
    </row>
    <row r="607">
      <c r="B607" s="4"/>
    </row>
    <row r="608">
      <c r="B608" s="4"/>
    </row>
    <row r="609">
      <c r="B609" s="4"/>
    </row>
    <row r="610">
      <c r="B610" s="4"/>
    </row>
    <row r="611">
      <c r="B611" s="4"/>
    </row>
    <row r="612">
      <c r="B612" s="4"/>
    </row>
    <row r="613">
      <c r="B613" s="4"/>
    </row>
    <row r="614">
      <c r="B614" s="4"/>
    </row>
    <row r="615">
      <c r="B615" s="4"/>
    </row>
    <row r="616">
      <c r="B616" s="4"/>
    </row>
    <row r="617">
      <c r="B617" s="4"/>
    </row>
    <row r="618">
      <c r="B618" s="4"/>
    </row>
    <row r="619">
      <c r="B619" s="4"/>
    </row>
    <row r="620">
      <c r="B620" s="4"/>
    </row>
    <row r="621">
      <c r="B621" s="4"/>
    </row>
    <row r="622">
      <c r="B622" s="4"/>
    </row>
    <row r="623">
      <c r="B623" s="4"/>
    </row>
    <row r="624">
      <c r="B624" s="4"/>
    </row>
    <row r="625">
      <c r="B625" s="4"/>
    </row>
    <row r="626">
      <c r="B626" s="4"/>
    </row>
    <row r="627">
      <c r="B627" s="4"/>
    </row>
    <row r="628">
      <c r="B628" s="4"/>
    </row>
    <row r="629">
      <c r="B629" s="4"/>
    </row>
    <row r="630">
      <c r="B630" s="4"/>
    </row>
    <row r="631">
      <c r="B631" s="4"/>
    </row>
    <row r="632">
      <c r="B632" s="4"/>
    </row>
    <row r="633">
      <c r="B633" s="4"/>
    </row>
    <row r="634">
      <c r="B634" s="4"/>
    </row>
    <row r="635">
      <c r="B635" s="4"/>
    </row>
    <row r="636">
      <c r="B636" s="4"/>
    </row>
    <row r="637">
      <c r="B637" s="4"/>
    </row>
    <row r="638">
      <c r="B638" s="4"/>
    </row>
    <row r="639">
      <c r="B639" s="4"/>
    </row>
    <row r="640">
      <c r="B640" s="4"/>
    </row>
    <row r="641">
      <c r="B641" s="4"/>
    </row>
    <row r="642">
      <c r="B642" s="4"/>
    </row>
    <row r="643">
      <c r="B643" s="4"/>
    </row>
    <row r="644">
      <c r="B644" s="4"/>
    </row>
    <row r="645">
      <c r="B645" s="4"/>
    </row>
    <row r="646">
      <c r="B646" s="4"/>
    </row>
    <row r="647">
      <c r="B647" s="4"/>
    </row>
    <row r="648">
      <c r="B648" s="4"/>
    </row>
    <row r="649">
      <c r="B649" s="4"/>
    </row>
    <row r="650">
      <c r="B650" s="4"/>
    </row>
    <row r="651">
      <c r="B651" s="4"/>
    </row>
    <row r="652">
      <c r="B652" s="4"/>
    </row>
    <row r="653">
      <c r="B653" s="4"/>
    </row>
    <row r="654">
      <c r="B654" s="4"/>
    </row>
    <row r="655">
      <c r="B655" s="4"/>
    </row>
    <row r="656">
      <c r="B656" s="4"/>
    </row>
    <row r="657">
      <c r="B657" s="4"/>
    </row>
    <row r="658">
      <c r="B658" s="4"/>
    </row>
    <row r="659">
      <c r="B659" s="4"/>
    </row>
    <row r="660">
      <c r="B660" s="4"/>
    </row>
    <row r="661">
      <c r="B661" s="4"/>
    </row>
    <row r="662">
      <c r="B662" s="4"/>
    </row>
    <row r="663">
      <c r="B663" s="4"/>
    </row>
    <row r="664">
      <c r="B664" s="4"/>
    </row>
    <row r="665">
      <c r="B665" s="4"/>
    </row>
    <row r="666">
      <c r="B666" s="4"/>
    </row>
    <row r="667">
      <c r="B667" s="4"/>
    </row>
    <row r="668">
      <c r="B668" s="4"/>
    </row>
    <row r="669">
      <c r="B669" s="4"/>
    </row>
    <row r="670">
      <c r="B670" s="4"/>
    </row>
    <row r="671">
      <c r="B671" s="4"/>
    </row>
    <row r="672">
      <c r="B672" s="4"/>
    </row>
    <row r="673">
      <c r="B673" s="4"/>
    </row>
    <row r="674">
      <c r="B674" s="4"/>
    </row>
    <row r="675">
      <c r="B675" s="4"/>
    </row>
    <row r="676">
      <c r="B676" s="4"/>
    </row>
    <row r="677">
      <c r="B677" s="4"/>
    </row>
    <row r="678">
      <c r="B678" s="4"/>
    </row>
    <row r="679">
      <c r="B679" s="4"/>
    </row>
    <row r="680">
      <c r="B680" s="4"/>
    </row>
    <row r="681">
      <c r="B681" s="4"/>
    </row>
    <row r="682">
      <c r="B682" s="4"/>
    </row>
    <row r="683">
      <c r="B683" s="4"/>
    </row>
    <row r="684">
      <c r="B684" s="4"/>
    </row>
    <row r="685">
      <c r="B685" s="4"/>
    </row>
    <row r="686">
      <c r="B686" s="4"/>
    </row>
    <row r="687">
      <c r="B687" s="4"/>
    </row>
    <row r="688">
      <c r="B688" s="4"/>
    </row>
    <row r="689">
      <c r="B689" s="4"/>
    </row>
    <row r="690">
      <c r="B690" s="4"/>
    </row>
    <row r="691">
      <c r="B691" s="4"/>
    </row>
    <row r="692">
      <c r="B692" s="4"/>
    </row>
    <row r="693">
      <c r="B693" s="4"/>
    </row>
    <row r="694">
      <c r="B694" s="4"/>
    </row>
    <row r="695">
      <c r="B695" s="4"/>
    </row>
    <row r="696">
      <c r="B696" s="4"/>
    </row>
    <row r="697">
      <c r="B697" s="4"/>
    </row>
    <row r="698">
      <c r="B698" s="4"/>
    </row>
    <row r="699">
      <c r="B699" s="4"/>
    </row>
    <row r="700">
      <c r="B700" s="4"/>
    </row>
    <row r="701">
      <c r="B701" s="4"/>
    </row>
    <row r="702">
      <c r="B702" s="4"/>
    </row>
    <row r="703">
      <c r="B703" s="4"/>
    </row>
    <row r="704">
      <c r="B704" s="4"/>
    </row>
    <row r="705">
      <c r="B705" s="4"/>
    </row>
    <row r="706">
      <c r="B706" s="4"/>
    </row>
    <row r="707">
      <c r="B707" s="4"/>
    </row>
    <row r="708">
      <c r="B708" s="4"/>
    </row>
    <row r="709">
      <c r="B709" s="4"/>
    </row>
    <row r="710">
      <c r="B710" s="4"/>
    </row>
    <row r="711">
      <c r="B711" s="4"/>
    </row>
    <row r="712">
      <c r="B712" s="4"/>
    </row>
    <row r="713">
      <c r="B713" s="4"/>
    </row>
    <row r="714">
      <c r="B714" s="4"/>
    </row>
    <row r="715">
      <c r="B715" s="4"/>
    </row>
    <row r="716">
      <c r="B716" s="4"/>
    </row>
    <row r="717">
      <c r="B717" s="4"/>
    </row>
    <row r="718">
      <c r="B718" s="4"/>
    </row>
    <row r="719">
      <c r="B719" s="4"/>
    </row>
    <row r="720">
      <c r="B720" s="4"/>
    </row>
    <row r="721">
      <c r="B721" s="4"/>
    </row>
    <row r="722">
      <c r="B722" s="4"/>
    </row>
    <row r="723">
      <c r="B723" s="4"/>
    </row>
    <row r="724">
      <c r="B724" s="4"/>
    </row>
    <row r="725">
      <c r="B725" s="4"/>
    </row>
    <row r="726">
      <c r="B726" s="4"/>
    </row>
    <row r="727">
      <c r="B727" s="4"/>
    </row>
    <row r="728">
      <c r="B728" s="4"/>
    </row>
    <row r="729">
      <c r="B729" s="4"/>
    </row>
    <row r="730">
      <c r="B730" s="4"/>
    </row>
    <row r="731">
      <c r="B731" s="4"/>
    </row>
    <row r="732">
      <c r="B732" s="4"/>
    </row>
    <row r="733">
      <c r="B733" s="4"/>
    </row>
    <row r="734">
      <c r="B734" s="4"/>
    </row>
    <row r="735">
      <c r="B735" s="4"/>
    </row>
    <row r="736">
      <c r="B736" s="4"/>
    </row>
    <row r="737">
      <c r="B737" s="4"/>
    </row>
    <row r="738">
      <c r="B738" s="4"/>
    </row>
    <row r="739">
      <c r="B739" s="4"/>
    </row>
    <row r="740">
      <c r="B740" s="4"/>
    </row>
    <row r="741">
      <c r="B741" s="4"/>
    </row>
    <row r="742">
      <c r="B742" s="4"/>
    </row>
    <row r="743">
      <c r="B743" s="4"/>
    </row>
    <row r="744">
      <c r="B744" s="4"/>
    </row>
    <row r="745">
      <c r="B745" s="4"/>
    </row>
    <row r="746">
      <c r="B746" s="4"/>
    </row>
    <row r="747">
      <c r="B747" s="4"/>
    </row>
    <row r="748">
      <c r="B748" s="4"/>
    </row>
    <row r="749">
      <c r="B749" s="4"/>
    </row>
    <row r="750">
      <c r="B750" s="4"/>
    </row>
    <row r="751">
      <c r="B751" s="4"/>
    </row>
    <row r="752">
      <c r="B752" s="4"/>
    </row>
    <row r="753">
      <c r="B753" s="4"/>
    </row>
    <row r="754">
      <c r="B754" s="4"/>
    </row>
    <row r="755">
      <c r="B755" s="4"/>
    </row>
    <row r="756">
      <c r="B756" s="4"/>
    </row>
    <row r="757">
      <c r="B757" s="4"/>
    </row>
    <row r="758">
      <c r="B758" s="4"/>
    </row>
    <row r="759">
      <c r="B759" s="4"/>
    </row>
    <row r="760">
      <c r="B760" s="4"/>
    </row>
    <row r="761">
      <c r="B761" s="4"/>
    </row>
    <row r="762">
      <c r="B762" s="4"/>
    </row>
    <row r="763">
      <c r="B763" s="4"/>
    </row>
    <row r="764">
      <c r="B764" s="4"/>
    </row>
    <row r="765">
      <c r="B765" s="4"/>
    </row>
    <row r="766">
      <c r="B766" s="4"/>
    </row>
    <row r="767">
      <c r="B767" s="4"/>
    </row>
    <row r="768">
      <c r="B768" s="4"/>
    </row>
    <row r="769">
      <c r="B769" s="4"/>
    </row>
    <row r="770">
      <c r="B770" s="4"/>
    </row>
    <row r="771">
      <c r="B771" s="4"/>
    </row>
    <row r="772">
      <c r="B772" s="4"/>
    </row>
    <row r="773">
      <c r="B773" s="4"/>
    </row>
    <row r="774">
      <c r="B774" s="4"/>
    </row>
    <row r="775">
      <c r="B775" s="4"/>
    </row>
    <row r="776">
      <c r="B776" s="4"/>
    </row>
    <row r="777">
      <c r="B777" s="4"/>
    </row>
    <row r="778">
      <c r="B778" s="4"/>
    </row>
    <row r="779">
      <c r="B779" s="4"/>
    </row>
    <row r="780">
      <c r="B780" s="4"/>
    </row>
    <row r="781">
      <c r="B781" s="4"/>
    </row>
    <row r="782">
      <c r="B782" s="4"/>
    </row>
    <row r="783">
      <c r="B783" s="4"/>
    </row>
    <row r="784">
      <c r="B784" s="4"/>
    </row>
    <row r="785">
      <c r="B785" s="4"/>
    </row>
    <row r="786">
      <c r="B786" s="4"/>
    </row>
    <row r="787">
      <c r="B787" s="4"/>
    </row>
    <row r="788">
      <c r="B788" s="4"/>
    </row>
    <row r="789">
      <c r="B789" s="4"/>
    </row>
    <row r="790">
      <c r="B790" s="4"/>
    </row>
    <row r="791">
      <c r="B791" s="4"/>
    </row>
    <row r="792">
      <c r="B792" s="4"/>
    </row>
    <row r="793">
      <c r="B793" s="4"/>
    </row>
    <row r="794">
      <c r="B794" s="4"/>
    </row>
    <row r="795">
      <c r="B795" s="4"/>
    </row>
    <row r="796">
      <c r="B796" s="4"/>
    </row>
    <row r="797">
      <c r="B797" s="4"/>
    </row>
    <row r="798">
      <c r="B798" s="4"/>
    </row>
    <row r="799">
      <c r="B799" s="4"/>
    </row>
    <row r="800">
      <c r="B800" s="4"/>
    </row>
    <row r="801">
      <c r="B801" s="4"/>
    </row>
    <row r="802">
      <c r="B802" s="4"/>
    </row>
    <row r="803">
      <c r="B803" s="4"/>
    </row>
    <row r="804">
      <c r="B804" s="4"/>
    </row>
    <row r="805">
      <c r="B805" s="4"/>
    </row>
    <row r="806">
      <c r="B806" s="4"/>
    </row>
    <row r="807">
      <c r="B807" s="4"/>
    </row>
    <row r="808">
      <c r="B808" s="4"/>
    </row>
    <row r="809">
      <c r="B809" s="4"/>
    </row>
    <row r="810">
      <c r="B810" s="4"/>
    </row>
    <row r="811">
      <c r="B811" s="4"/>
    </row>
    <row r="812">
      <c r="B812" s="4"/>
    </row>
    <row r="813">
      <c r="B813" s="4"/>
    </row>
    <row r="814">
      <c r="B814" s="4"/>
    </row>
    <row r="815">
      <c r="B815" s="4"/>
    </row>
    <row r="816">
      <c r="B816" s="4"/>
    </row>
    <row r="817">
      <c r="B817" s="4"/>
    </row>
    <row r="818">
      <c r="B818" s="4"/>
    </row>
    <row r="819">
      <c r="B819" s="4"/>
    </row>
    <row r="820">
      <c r="B820" s="4"/>
    </row>
    <row r="821">
      <c r="B821" s="4"/>
    </row>
    <row r="822">
      <c r="B822" s="4"/>
    </row>
    <row r="823">
      <c r="B823" s="4"/>
    </row>
    <row r="824">
      <c r="B824" s="4"/>
    </row>
    <row r="825">
      <c r="B825" s="4"/>
    </row>
    <row r="826">
      <c r="B826" s="4"/>
    </row>
    <row r="827">
      <c r="B827" s="4"/>
    </row>
    <row r="828">
      <c r="B828" s="4"/>
    </row>
    <row r="829">
      <c r="B829" s="4"/>
    </row>
    <row r="830">
      <c r="B830" s="4"/>
    </row>
    <row r="831">
      <c r="B831" s="4"/>
    </row>
    <row r="832">
      <c r="B832" s="4"/>
    </row>
    <row r="833">
      <c r="B833" s="4"/>
    </row>
    <row r="834">
      <c r="B834" s="4"/>
    </row>
    <row r="835">
      <c r="B835" s="4"/>
    </row>
    <row r="836">
      <c r="B836" s="4"/>
    </row>
    <row r="837">
      <c r="B837" s="4"/>
    </row>
    <row r="838">
      <c r="B838" s="4"/>
    </row>
    <row r="839">
      <c r="B839" s="4"/>
    </row>
    <row r="840">
      <c r="B840" s="4"/>
    </row>
    <row r="841">
      <c r="B841" s="4"/>
    </row>
    <row r="842">
      <c r="B842" s="4"/>
    </row>
    <row r="843">
      <c r="B843" s="4"/>
    </row>
    <row r="844">
      <c r="B844" s="4"/>
    </row>
    <row r="845">
      <c r="B845" s="4"/>
    </row>
    <row r="846">
      <c r="B846" s="4"/>
    </row>
    <row r="847">
      <c r="B847" s="4"/>
    </row>
    <row r="848">
      <c r="B848" s="4"/>
    </row>
    <row r="849">
      <c r="B849" s="4"/>
    </row>
    <row r="850">
      <c r="B850" s="4"/>
    </row>
    <row r="851">
      <c r="B851" s="4"/>
    </row>
    <row r="852">
      <c r="B852" s="4"/>
    </row>
    <row r="853">
      <c r="B853" s="4"/>
    </row>
    <row r="854">
      <c r="B854" s="4"/>
    </row>
    <row r="855">
      <c r="B855" s="4"/>
    </row>
    <row r="856">
      <c r="B856" s="4"/>
    </row>
    <row r="857">
      <c r="B857" s="4"/>
    </row>
    <row r="858">
      <c r="B858" s="4"/>
    </row>
    <row r="859">
      <c r="B859" s="4"/>
    </row>
    <row r="860">
      <c r="B860" s="4"/>
    </row>
    <row r="861">
      <c r="B861" s="4"/>
    </row>
    <row r="862">
      <c r="B862" s="4"/>
    </row>
    <row r="863">
      <c r="B863" s="4"/>
    </row>
    <row r="864">
      <c r="B864" s="4"/>
    </row>
    <row r="865">
      <c r="B865" s="4"/>
    </row>
    <row r="866">
      <c r="B866" s="4"/>
    </row>
    <row r="867">
      <c r="B867" s="4"/>
    </row>
    <row r="868">
      <c r="B868" s="4"/>
    </row>
    <row r="869">
      <c r="B869" s="4"/>
    </row>
    <row r="870">
      <c r="B870" s="4"/>
    </row>
    <row r="871">
      <c r="B871" s="4"/>
    </row>
    <row r="872">
      <c r="B872" s="4"/>
    </row>
    <row r="873">
      <c r="B873" s="4"/>
    </row>
    <row r="874">
      <c r="B874" s="4"/>
    </row>
    <row r="875">
      <c r="B875" s="4"/>
    </row>
    <row r="876">
      <c r="B876" s="4"/>
    </row>
    <row r="877">
      <c r="B877" s="4"/>
    </row>
    <row r="878">
      <c r="B878" s="4"/>
    </row>
    <row r="879">
      <c r="B879" s="4"/>
    </row>
    <row r="880">
      <c r="B880" s="4"/>
    </row>
    <row r="881">
      <c r="B881" s="4"/>
    </row>
    <row r="882">
      <c r="B882" s="4"/>
    </row>
    <row r="883">
      <c r="B883" s="4"/>
    </row>
    <row r="884">
      <c r="B884" s="4"/>
    </row>
    <row r="885">
      <c r="B885" s="4"/>
    </row>
    <row r="886">
      <c r="B886" s="4"/>
    </row>
    <row r="887">
      <c r="B887" s="4"/>
    </row>
    <row r="888">
      <c r="B888" s="4"/>
    </row>
    <row r="889">
      <c r="B889" s="4"/>
    </row>
    <row r="890">
      <c r="B890" s="4"/>
    </row>
    <row r="891">
      <c r="B891" s="4"/>
    </row>
    <row r="892">
      <c r="B892" s="4"/>
    </row>
    <row r="893">
      <c r="B893" s="4"/>
    </row>
    <row r="894">
      <c r="B894" s="4"/>
    </row>
    <row r="895">
      <c r="B895" s="4"/>
    </row>
    <row r="896">
      <c r="B896" s="4"/>
    </row>
    <row r="897">
      <c r="B897" s="4"/>
    </row>
    <row r="898">
      <c r="B898" s="4"/>
    </row>
    <row r="899">
      <c r="B899" s="4"/>
    </row>
    <row r="900">
      <c r="B900" s="4"/>
    </row>
    <row r="901">
      <c r="B901" s="4"/>
    </row>
    <row r="902">
      <c r="B902" s="4"/>
    </row>
    <row r="903">
      <c r="B903" s="4"/>
    </row>
    <row r="904">
      <c r="B904" s="4"/>
    </row>
    <row r="905">
      <c r="B905" s="4"/>
    </row>
    <row r="906">
      <c r="B906" s="4"/>
    </row>
    <row r="907">
      <c r="B907" s="4"/>
    </row>
    <row r="908">
      <c r="B908" s="4"/>
    </row>
    <row r="909">
      <c r="B909" s="4"/>
    </row>
    <row r="910">
      <c r="B910" s="4"/>
    </row>
    <row r="911">
      <c r="B911" s="4"/>
    </row>
    <row r="912">
      <c r="B912" s="4"/>
    </row>
    <row r="913">
      <c r="B913" s="4"/>
    </row>
    <row r="914">
      <c r="B914" s="4"/>
    </row>
    <row r="915">
      <c r="B915" s="4"/>
    </row>
    <row r="916">
      <c r="B916" s="4"/>
    </row>
    <row r="917">
      <c r="B917" s="4"/>
    </row>
    <row r="918">
      <c r="B918" s="4"/>
    </row>
    <row r="919">
      <c r="B919" s="4"/>
    </row>
    <row r="920">
      <c r="B920" s="4"/>
    </row>
    <row r="921">
      <c r="B921" s="4"/>
    </row>
    <row r="922">
      <c r="B922" s="4"/>
    </row>
    <row r="923">
      <c r="B923" s="4"/>
    </row>
    <row r="924">
      <c r="B924" s="4"/>
    </row>
    <row r="925">
      <c r="B925" s="4"/>
    </row>
    <row r="926">
      <c r="B926" s="4"/>
    </row>
    <row r="927">
      <c r="B927" s="4"/>
    </row>
    <row r="928">
      <c r="B928" s="4"/>
    </row>
    <row r="929">
      <c r="B929" s="4"/>
    </row>
    <row r="930">
      <c r="B930" s="4"/>
    </row>
    <row r="931">
      <c r="B931" s="4"/>
    </row>
    <row r="932">
      <c r="B932" s="4"/>
    </row>
    <row r="933">
      <c r="B933" s="4"/>
    </row>
    <row r="934">
      <c r="B934" s="4"/>
    </row>
    <row r="935">
      <c r="B935" s="4"/>
    </row>
    <row r="936">
      <c r="B936" s="4"/>
    </row>
    <row r="937">
      <c r="B937" s="4"/>
    </row>
    <row r="938">
      <c r="B938" s="4"/>
    </row>
    <row r="939">
      <c r="B939" s="4"/>
    </row>
    <row r="940">
      <c r="B940" s="4"/>
    </row>
    <row r="941">
      <c r="B941" s="4"/>
    </row>
    <row r="942">
      <c r="B942" s="4"/>
    </row>
    <row r="943">
      <c r="B943" s="4"/>
    </row>
    <row r="944">
      <c r="B944" s="4"/>
    </row>
    <row r="945">
      <c r="B945" s="4"/>
    </row>
    <row r="946">
      <c r="B946" s="4"/>
    </row>
    <row r="947">
      <c r="B947" s="4"/>
    </row>
    <row r="948">
      <c r="B948" s="4"/>
    </row>
    <row r="949">
      <c r="B949" s="4"/>
    </row>
    <row r="950">
      <c r="B950" s="4"/>
    </row>
    <row r="951">
      <c r="B951" s="4"/>
    </row>
    <row r="952">
      <c r="B952" s="4"/>
    </row>
    <row r="953">
      <c r="B953" s="4"/>
    </row>
    <row r="954">
      <c r="B954" s="4"/>
    </row>
    <row r="955">
      <c r="B955" s="4"/>
    </row>
    <row r="956">
      <c r="B956" s="4"/>
    </row>
    <row r="957">
      <c r="B957" s="4"/>
    </row>
    <row r="958">
      <c r="B958" s="4"/>
    </row>
    <row r="959">
      <c r="B959" s="4"/>
    </row>
    <row r="960">
      <c r="B960" s="4"/>
    </row>
    <row r="961">
      <c r="B961" s="4"/>
    </row>
    <row r="962">
      <c r="B962" s="4"/>
    </row>
    <row r="963">
      <c r="B963" s="4"/>
    </row>
    <row r="964">
      <c r="B964" s="4"/>
    </row>
    <row r="965">
      <c r="B965" s="4"/>
    </row>
    <row r="966">
      <c r="B966" s="4"/>
    </row>
    <row r="967">
      <c r="B967" s="4"/>
    </row>
    <row r="968">
      <c r="B968" s="4"/>
    </row>
    <row r="969">
      <c r="B969" s="4"/>
    </row>
    <row r="970">
      <c r="B970" s="4"/>
    </row>
    <row r="971">
      <c r="B971" s="4"/>
    </row>
    <row r="972">
      <c r="B972" s="4"/>
    </row>
    <row r="973">
      <c r="B973" s="4"/>
    </row>
    <row r="974">
      <c r="B974" s="4"/>
    </row>
    <row r="975">
      <c r="B975" s="4"/>
    </row>
    <row r="976">
      <c r="B976" s="4"/>
    </row>
    <row r="977">
      <c r="B977" s="4"/>
    </row>
    <row r="978">
      <c r="B978" s="4"/>
    </row>
    <row r="979">
      <c r="B979" s="4"/>
    </row>
    <row r="980">
      <c r="B980" s="4"/>
    </row>
    <row r="981">
      <c r="B981" s="4"/>
    </row>
    <row r="982">
      <c r="B982" s="4"/>
    </row>
    <row r="983">
      <c r="B983" s="4"/>
    </row>
    <row r="984">
      <c r="B984" s="4"/>
    </row>
    <row r="985">
      <c r="B985" s="4"/>
    </row>
    <row r="986">
      <c r="B986" s="4"/>
    </row>
    <row r="987">
      <c r="B987" s="4"/>
    </row>
    <row r="988">
      <c r="B988" s="4"/>
    </row>
    <row r="989">
      <c r="B989" s="4"/>
    </row>
    <row r="990">
      <c r="B990" s="4"/>
    </row>
    <row r="991">
      <c r="B991" s="4"/>
    </row>
    <row r="992">
      <c r="B992" s="4"/>
    </row>
    <row r="993">
      <c r="B993" s="4"/>
    </row>
    <row r="994">
      <c r="B994" s="4"/>
    </row>
    <row r="995">
      <c r="B995" s="4"/>
    </row>
    <row r="996">
      <c r="B996" s="4"/>
    </row>
    <row r="997">
      <c r="B997" s="4"/>
    </row>
    <row r="998">
      <c r="B998" s="4"/>
    </row>
    <row r="999">
      <c r="B999" s="4"/>
    </row>
    <row r="1000">
      <c r="B1000" s="4"/>
    </row>
  </sheetData>
  <hyperlinks>
    <hyperlink r:id="rId2" ref="D1"/>
  </hyperlinks>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pageSetUpPr fitToPage="1"/>
  </sheetPr>
  <sheetViews>
    <sheetView showGridLines="0"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75"/>
  <cols>
    <col customWidth="1" min="1" max="1" width="30.29"/>
    <col customWidth="1" min="2" max="2" width="36.43"/>
    <col customWidth="1" min="3" max="3" width="53.57"/>
    <col customWidth="1" min="4" max="4" width="24.14"/>
    <col customWidth="1" min="5" max="5" width="8.71"/>
    <col customWidth="1" min="6" max="6" width="28.86"/>
    <col customWidth="1" min="7" max="7" width="30.0"/>
    <col customWidth="1" min="8" max="8" width="33.71"/>
    <col customWidth="1" min="9" max="9" width="23.57"/>
    <col customWidth="1" min="10" max="10" width="25.71"/>
    <col customWidth="1" min="11" max="11" width="67.43"/>
  </cols>
  <sheetData>
    <row r="1">
      <c r="B1" s="7"/>
      <c r="D1" s="8"/>
      <c r="E1" s="8"/>
      <c r="F1" s="8"/>
      <c r="G1" s="8"/>
      <c r="H1" s="9"/>
      <c r="I1" s="9"/>
      <c r="J1" s="9"/>
      <c r="K1" s="9"/>
      <c r="L1" s="10"/>
      <c r="M1" s="10"/>
    </row>
    <row r="2">
      <c r="A2" s="11" t="s">
        <v>3</v>
      </c>
      <c r="B2" s="7" t="s">
        <v>4</v>
      </c>
      <c r="D2" s="8"/>
      <c r="H2" s="9"/>
      <c r="I2" s="9"/>
      <c r="J2" s="9"/>
      <c r="K2" s="9"/>
      <c r="L2" s="10"/>
      <c r="M2" s="10"/>
    </row>
    <row r="3">
      <c r="A3" s="12" t="s">
        <v>5</v>
      </c>
      <c r="B3" s="13" t="s">
        <v>6</v>
      </c>
      <c r="C3" s="12" t="s">
        <v>7</v>
      </c>
      <c r="D3" s="12" t="s">
        <v>8</v>
      </c>
      <c r="E3" s="12"/>
      <c r="F3" s="12" t="s">
        <v>9</v>
      </c>
      <c r="G3" s="13" t="s">
        <v>10</v>
      </c>
      <c r="H3" s="12" t="s">
        <v>11</v>
      </c>
      <c r="I3" s="12" t="s">
        <v>12</v>
      </c>
      <c r="J3" s="12" t="s">
        <v>13</v>
      </c>
      <c r="K3" s="13" t="s">
        <v>14</v>
      </c>
      <c r="L3" s="14"/>
      <c r="M3" s="14"/>
    </row>
    <row r="4">
      <c r="A4" s="15" t="s">
        <v>15</v>
      </c>
      <c r="B4" s="16"/>
      <c r="C4" s="16"/>
      <c r="D4" s="16"/>
      <c r="E4" s="16"/>
      <c r="F4" s="16"/>
      <c r="G4" s="16"/>
      <c r="H4" s="16"/>
      <c r="I4" s="16"/>
      <c r="J4" s="16"/>
      <c r="K4" s="16"/>
      <c r="L4" s="14"/>
      <c r="M4" s="14"/>
    </row>
    <row r="5">
      <c r="A5" s="17" t="s">
        <v>16</v>
      </c>
      <c r="B5" s="18" t="s">
        <v>17</v>
      </c>
      <c r="C5" s="18" t="s">
        <v>18</v>
      </c>
      <c r="D5" s="18"/>
      <c r="E5" s="18"/>
      <c r="F5" s="18"/>
      <c r="G5" s="18"/>
      <c r="H5" s="18"/>
      <c r="I5" s="18"/>
      <c r="J5" s="18"/>
      <c r="K5" s="19"/>
      <c r="L5" s="14"/>
      <c r="M5" s="14"/>
    </row>
    <row r="6">
      <c r="A6" s="17" t="s">
        <v>16</v>
      </c>
      <c r="B6" s="18" t="s">
        <v>19</v>
      </c>
      <c r="C6" s="18" t="s">
        <v>20</v>
      </c>
      <c r="D6" s="18"/>
      <c r="E6" s="18"/>
      <c r="F6" s="18"/>
      <c r="G6" s="18"/>
      <c r="H6" s="18"/>
      <c r="I6" s="18"/>
      <c r="J6" s="18"/>
      <c r="K6" s="19"/>
      <c r="L6" s="14"/>
      <c r="M6" s="14"/>
    </row>
    <row r="7">
      <c r="A7" s="20" t="s">
        <v>21</v>
      </c>
      <c r="B7" s="18"/>
      <c r="C7" s="18"/>
      <c r="D7" s="19"/>
      <c r="E7" s="19"/>
      <c r="F7" s="19"/>
      <c r="G7" s="19"/>
      <c r="H7" s="19"/>
      <c r="I7" s="19"/>
      <c r="J7" s="19"/>
      <c r="K7" s="18"/>
      <c r="L7" s="14"/>
      <c r="M7" s="14"/>
    </row>
    <row r="8">
      <c r="A8" s="21" t="s">
        <v>22</v>
      </c>
      <c r="B8" s="16"/>
      <c r="C8" s="22"/>
      <c r="D8" s="16"/>
      <c r="E8" s="16"/>
      <c r="F8" s="16"/>
      <c r="G8" s="16"/>
      <c r="H8" s="16"/>
      <c r="I8" s="16"/>
      <c r="J8" s="16"/>
      <c r="K8" s="16"/>
      <c r="L8" s="14"/>
      <c r="M8" s="14"/>
    </row>
    <row r="9">
      <c r="A9" s="23" t="s">
        <v>23</v>
      </c>
      <c r="B9" s="18"/>
      <c r="C9" s="18"/>
      <c r="D9" s="19"/>
      <c r="E9" s="19"/>
      <c r="F9" s="19"/>
      <c r="G9" s="19"/>
      <c r="H9" s="19"/>
      <c r="I9" s="19"/>
      <c r="J9" s="19"/>
      <c r="K9" s="19"/>
      <c r="L9" s="14"/>
      <c r="M9" s="14"/>
    </row>
    <row r="10">
      <c r="A10" s="15" t="s">
        <v>24</v>
      </c>
      <c r="B10" s="16"/>
      <c r="C10" s="16"/>
      <c r="D10" s="16"/>
      <c r="E10" s="16"/>
      <c r="F10" s="16"/>
      <c r="G10" s="16"/>
      <c r="H10" s="16"/>
      <c r="I10" s="16"/>
      <c r="J10" s="16"/>
      <c r="K10" s="22"/>
      <c r="L10" s="14"/>
      <c r="M10" s="14"/>
    </row>
    <row r="11">
      <c r="A11" s="17" t="s">
        <v>25</v>
      </c>
      <c r="B11" s="24" t="s">
        <v>26</v>
      </c>
      <c r="C11" s="24" t="s">
        <v>27</v>
      </c>
      <c r="D11" s="24"/>
      <c r="E11" s="24"/>
      <c r="F11" s="24"/>
      <c r="G11" s="24"/>
      <c r="H11" s="24"/>
      <c r="I11" s="24"/>
      <c r="J11" s="24"/>
      <c r="K11" s="14"/>
      <c r="L11" s="14"/>
      <c r="M11" s="14"/>
    </row>
    <row r="12">
      <c r="A12" s="17" t="s">
        <v>28</v>
      </c>
      <c r="B12" s="25"/>
      <c r="C12" s="25"/>
      <c r="D12" s="25"/>
      <c r="E12" s="25"/>
      <c r="F12" s="25"/>
      <c r="G12" s="25"/>
      <c r="H12" s="25"/>
      <c r="I12" s="25"/>
      <c r="J12" s="26"/>
      <c r="K12" s="26"/>
      <c r="L12" s="26"/>
      <c r="M12" s="26"/>
    </row>
    <row r="13">
      <c r="A13" s="17" t="s">
        <v>28</v>
      </c>
      <c r="B13" s="26"/>
      <c r="C13" s="26"/>
      <c r="D13" s="26"/>
      <c r="E13" s="26"/>
      <c r="F13" s="26"/>
      <c r="G13" s="26"/>
      <c r="H13" s="26"/>
      <c r="I13" s="26"/>
      <c r="J13" s="26"/>
      <c r="K13" s="26"/>
      <c r="L13" s="26"/>
      <c r="M13" s="26"/>
    </row>
    <row r="14">
      <c r="A14" s="15" t="s">
        <v>29</v>
      </c>
      <c r="B14" s="16"/>
      <c r="C14" s="16"/>
      <c r="D14" s="16"/>
      <c r="E14" s="16"/>
      <c r="F14" s="16"/>
      <c r="G14" s="16"/>
      <c r="H14" s="16"/>
      <c r="I14" s="16"/>
      <c r="J14" s="16"/>
      <c r="K14" s="16"/>
      <c r="L14" s="14"/>
      <c r="M14" s="14"/>
    </row>
    <row r="15">
      <c r="A15" s="17" t="s">
        <v>30</v>
      </c>
      <c r="B15" s="18" t="s">
        <v>31</v>
      </c>
      <c r="C15" s="18" t="s">
        <v>32</v>
      </c>
      <c r="D15" s="18" t="s">
        <v>33</v>
      </c>
      <c r="E15" s="18"/>
      <c r="F15" s="18"/>
      <c r="G15" s="18"/>
      <c r="H15" s="18" t="s">
        <v>34</v>
      </c>
      <c r="I15" s="18"/>
      <c r="J15" s="18"/>
      <c r="K15" s="18"/>
      <c r="L15" s="14"/>
      <c r="M15" s="14"/>
    </row>
    <row r="16">
      <c r="A16" s="17" t="s">
        <v>35</v>
      </c>
      <c r="B16" s="25"/>
      <c r="C16" s="25"/>
      <c r="D16" s="25"/>
      <c r="E16" s="25"/>
      <c r="F16" s="25"/>
      <c r="G16" s="25"/>
      <c r="H16" s="25"/>
      <c r="I16" s="25"/>
      <c r="J16" s="25"/>
      <c r="K16" s="26"/>
      <c r="L16" s="14"/>
      <c r="M16" s="14"/>
    </row>
    <row r="17">
      <c r="A17" s="17" t="s">
        <v>35</v>
      </c>
      <c r="B17" s="25"/>
      <c r="C17" s="25"/>
      <c r="D17" s="25"/>
      <c r="E17" s="25"/>
      <c r="F17" s="25"/>
      <c r="G17" s="25"/>
      <c r="H17" s="25"/>
      <c r="I17" s="25"/>
      <c r="J17" s="25"/>
      <c r="K17" s="26"/>
      <c r="L17" s="14"/>
      <c r="M17" s="14"/>
    </row>
    <row r="18">
      <c r="A18" s="17" t="s">
        <v>36</v>
      </c>
      <c r="B18" s="18" t="s">
        <v>37</v>
      </c>
      <c r="C18" s="18" t="s">
        <v>38</v>
      </c>
      <c r="D18" s="18"/>
      <c r="E18" s="18"/>
      <c r="F18" s="18"/>
      <c r="G18" s="19"/>
      <c r="H18" s="18" t="s">
        <v>39</v>
      </c>
      <c r="I18" s="19"/>
      <c r="J18" s="18"/>
      <c r="K18" s="19"/>
      <c r="L18" s="14"/>
      <c r="M18" s="14"/>
    </row>
    <row r="19">
      <c r="A19" s="17" t="s">
        <v>36</v>
      </c>
      <c r="B19" s="18" t="s">
        <v>40</v>
      </c>
      <c r="C19" s="18" t="s">
        <v>41</v>
      </c>
      <c r="D19" s="18"/>
      <c r="E19" s="18"/>
      <c r="F19" s="18"/>
      <c r="G19" s="18"/>
      <c r="H19" s="18"/>
      <c r="I19" s="18"/>
      <c r="J19" s="18"/>
      <c r="K19" s="18"/>
      <c r="L19" s="14"/>
      <c r="M19" s="14"/>
    </row>
    <row r="20" ht="18.0" customHeight="1">
      <c r="A20" s="17" t="s">
        <v>42</v>
      </c>
      <c r="B20" s="25"/>
      <c r="C20" s="25"/>
      <c r="D20" s="25"/>
      <c r="E20" s="25"/>
      <c r="F20" s="25"/>
      <c r="G20" s="25"/>
      <c r="H20" s="25"/>
      <c r="I20" s="25"/>
      <c r="J20" s="25"/>
      <c r="K20" s="26"/>
      <c r="L20" s="14"/>
      <c r="M20" s="14"/>
    </row>
    <row r="21">
      <c r="A21" s="23" t="s">
        <v>43</v>
      </c>
      <c r="B21" s="18" t="s">
        <v>44</v>
      </c>
      <c r="C21" s="27" t="s">
        <v>45</v>
      </c>
      <c r="D21" s="18" t="s">
        <v>46</v>
      </c>
      <c r="E21" s="18"/>
      <c r="F21" s="18" t="s">
        <v>47</v>
      </c>
      <c r="G21" s="18" t="s">
        <v>48</v>
      </c>
      <c r="H21" s="18" t="s">
        <v>49</v>
      </c>
      <c r="I21" s="18"/>
      <c r="J21" s="18" t="s">
        <v>50</v>
      </c>
      <c r="K21" s="18"/>
      <c r="L21" s="14"/>
      <c r="M21" s="14"/>
    </row>
    <row r="22">
      <c r="A22" s="23" t="s">
        <v>43</v>
      </c>
      <c r="B22" s="18" t="s">
        <v>51</v>
      </c>
      <c r="C22" s="27" t="s">
        <v>52</v>
      </c>
      <c r="D22" s="18" t="s">
        <v>46</v>
      </c>
      <c r="E22" s="18"/>
      <c r="F22" s="18" t="s">
        <v>53</v>
      </c>
      <c r="G22" s="19"/>
      <c r="H22" s="19"/>
      <c r="I22" s="19"/>
      <c r="J22" s="19"/>
      <c r="K22" s="19"/>
      <c r="L22" s="14"/>
      <c r="M22" s="14"/>
    </row>
    <row r="23">
      <c r="A23" s="23" t="s">
        <v>43</v>
      </c>
      <c r="B23" s="18" t="s">
        <v>54</v>
      </c>
      <c r="C23" s="18" t="s">
        <v>55</v>
      </c>
      <c r="D23" s="18" t="s">
        <v>56</v>
      </c>
      <c r="E23" s="18"/>
      <c r="F23" s="18" t="s">
        <v>57</v>
      </c>
      <c r="G23" s="18" t="s">
        <v>58</v>
      </c>
      <c r="H23" s="18" t="s">
        <v>59</v>
      </c>
      <c r="I23" s="18"/>
      <c r="J23" s="18" t="s">
        <v>60</v>
      </c>
      <c r="K23" s="19"/>
      <c r="L23" s="14"/>
      <c r="M23" s="14"/>
    </row>
    <row r="24">
      <c r="A24" s="17" t="s">
        <v>61</v>
      </c>
      <c r="B24" s="18" t="s">
        <v>62</v>
      </c>
      <c r="C24" s="18" t="s">
        <v>63</v>
      </c>
      <c r="D24" s="18" t="s">
        <v>46</v>
      </c>
      <c r="E24" s="18"/>
      <c r="F24" s="19"/>
      <c r="G24" s="19"/>
      <c r="H24" s="19"/>
      <c r="I24" s="19"/>
      <c r="J24" s="19"/>
      <c r="K24" s="19"/>
      <c r="L24" s="14"/>
      <c r="M24" s="14"/>
    </row>
    <row r="25">
      <c r="A25" s="17" t="s">
        <v>61</v>
      </c>
      <c r="B25" s="18" t="s">
        <v>64</v>
      </c>
      <c r="C25" s="18" t="s">
        <v>65</v>
      </c>
      <c r="D25" s="18" t="s">
        <v>66</v>
      </c>
      <c r="E25" s="18"/>
      <c r="F25" s="18" t="s">
        <v>53</v>
      </c>
      <c r="G25" s="18" t="s">
        <v>67</v>
      </c>
      <c r="H25" s="18" t="s">
        <v>68</v>
      </c>
      <c r="I25" s="19"/>
      <c r="J25" s="18" t="s">
        <v>69</v>
      </c>
      <c r="K25" s="19"/>
      <c r="L25" s="14"/>
      <c r="M25" s="14"/>
    </row>
    <row r="26">
      <c r="A26" s="17" t="s">
        <v>70</v>
      </c>
      <c r="B26" s="25" t="s">
        <v>71</v>
      </c>
      <c r="C26" s="28" t="s">
        <v>72</v>
      </c>
      <c r="D26" s="25" t="s">
        <v>46</v>
      </c>
      <c r="E26" s="25"/>
      <c r="F26" s="25" t="s">
        <v>73</v>
      </c>
      <c r="G26" s="25" t="s">
        <v>74</v>
      </c>
      <c r="H26" s="25" t="s">
        <v>75</v>
      </c>
      <c r="I26" s="25" t="s">
        <v>76</v>
      </c>
      <c r="J26" s="25" t="s">
        <v>77</v>
      </c>
      <c r="K26" s="26"/>
      <c r="L26" s="14"/>
      <c r="M26" s="14"/>
    </row>
    <row r="27">
      <c r="A27" s="17" t="s">
        <v>70</v>
      </c>
      <c r="B27" s="25"/>
      <c r="C27" s="29"/>
      <c r="D27" s="26"/>
      <c r="E27" s="26"/>
      <c r="F27" s="26"/>
      <c r="G27" s="26"/>
      <c r="H27" s="26"/>
      <c r="I27" s="26"/>
      <c r="J27" s="26"/>
      <c r="K27" s="26"/>
      <c r="L27" s="14"/>
      <c r="M27" s="14"/>
    </row>
    <row r="28">
      <c r="A28" s="17" t="s">
        <v>78</v>
      </c>
      <c r="B28" s="30" t="s">
        <v>79</v>
      </c>
      <c r="C28" s="18" t="s">
        <v>55</v>
      </c>
      <c r="D28" s="18" t="s">
        <v>80</v>
      </c>
      <c r="E28" s="18"/>
      <c r="F28" s="18" t="s">
        <v>57</v>
      </c>
      <c r="G28" s="18" t="s">
        <v>81</v>
      </c>
      <c r="H28" s="18" t="s">
        <v>82</v>
      </c>
      <c r="I28" s="18" t="s">
        <v>83</v>
      </c>
      <c r="J28" s="18" t="s">
        <v>60</v>
      </c>
      <c r="K28" s="19"/>
      <c r="L28" s="14"/>
      <c r="M28" s="14"/>
    </row>
    <row r="29">
      <c r="A29" s="17" t="s">
        <v>78</v>
      </c>
      <c r="B29" s="30" t="s">
        <v>84</v>
      </c>
      <c r="C29" s="27" t="s">
        <v>85</v>
      </c>
      <c r="D29" s="18"/>
      <c r="E29" s="18"/>
      <c r="F29" s="18"/>
      <c r="G29" s="18"/>
      <c r="H29" s="18"/>
      <c r="I29" s="18"/>
      <c r="J29" s="18"/>
      <c r="K29" s="19"/>
      <c r="L29" s="14"/>
      <c r="M29" s="14"/>
    </row>
    <row r="30">
      <c r="A30" s="17" t="s">
        <v>78</v>
      </c>
      <c r="B30" s="30" t="s">
        <v>86</v>
      </c>
      <c r="C30" s="18" t="s">
        <v>55</v>
      </c>
      <c r="D30" s="18" t="s">
        <v>46</v>
      </c>
      <c r="E30" s="18"/>
      <c r="F30" s="18"/>
      <c r="G30" s="18"/>
      <c r="H30" s="18"/>
      <c r="I30" s="18"/>
      <c r="J30" s="18"/>
      <c r="K30" s="19"/>
      <c r="L30" s="14"/>
      <c r="M30" s="14"/>
    </row>
    <row r="31">
      <c r="A31" s="17" t="s">
        <v>87</v>
      </c>
      <c r="B31" s="25" t="s">
        <v>88</v>
      </c>
      <c r="C31" s="25" t="s">
        <v>55</v>
      </c>
      <c r="D31" s="25" t="s">
        <v>80</v>
      </c>
      <c r="E31" s="25"/>
      <c r="F31" s="25" t="s">
        <v>57</v>
      </c>
      <c r="G31" s="25" t="s">
        <v>89</v>
      </c>
      <c r="H31" s="25" t="s">
        <v>59</v>
      </c>
      <c r="I31" s="25" t="s">
        <v>90</v>
      </c>
      <c r="J31" s="25" t="s">
        <v>85</v>
      </c>
      <c r="K31" s="25"/>
      <c r="L31" s="14"/>
      <c r="M31" s="14"/>
    </row>
    <row r="32" ht="15.75" customHeight="1">
      <c r="A32" s="17" t="s">
        <v>87</v>
      </c>
      <c r="B32" s="25" t="s">
        <v>91</v>
      </c>
      <c r="C32" s="25" t="s">
        <v>92</v>
      </c>
      <c r="D32" s="25"/>
      <c r="E32" s="25"/>
      <c r="F32" s="25"/>
      <c r="G32" s="25"/>
      <c r="H32" s="25"/>
      <c r="I32" s="25"/>
      <c r="J32" s="25"/>
      <c r="K32" s="25"/>
      <c r="L32" s="14"/>
      <c r="M32" s="14"/>
    </row>
    <row r="33">
      <c r="A33" s="17" t="s">
        <v>93</v>
      </c>
      <c r="B33" s="18" t="s">
        <v>94</v>
      </c>
      <c r="C33" s="18" t="s">
        <v>55</v>
      </c>
      <c r="D33" s="18" t="s">
        <v>80</v>
      </c>
      <c r="E33" s="18"/>
      <c r="F33" s="18" t="s">
        <v>57</v>
      </c>
      <c r="G33" s="18" t="s">
        <v>95</v>
      </c>
      <c r="H33" s="18" t="s">
        <v>96</v>
      </c>
      <c r="I33" s="18" t="s">
        <v>97</v>
      </c>
      <c r="J33" s="18" t="s">
        <v>98</v>
      </c>
      <c r="K33" s="18"/>
      <c r="L33" s="14"/>
      <c r="M33" s="14"/>
    </row>
    <row r="34">
      <c r="A34" s="17" t="s">
        <v>93</v>
      </c>
      <c r="B34" s="18" t="s">
        <v>99</v>
      </c>
      <c r="C34" s="18" t="s">
        <v>41</v>
      </c>
      <c r="D34" s="18" t="s">
        <v>46</v>
      </c>
      <c r="E34" s="18"/>
      <c r="F34" s="18"/>
      <c r="G34" s="18"/>
      <c r="H34" s="18"/>
      <c r="I34" s="18"/>
      <c r="J34" s="18"/>
      <c r="K34" s="19"/>
      <c r="L34" s="14"/>
      <c r="M34" s="14"/>
    </row>
    <row r="35">
      <c r="A35" s="23" t="s">
        <v>93</v>
      </c>
      <c r="B35" s="18" t="s">
        <v>100</v>
      </c>
      <c r="C35" s="18" t="s">
        <v>92</v>
      </c>
      <c r="D35" s="19"/>
      <c r="E35" s="19"/>
      <c r="F35" s="18" t="s">
        <v>57</v>
      </c>
      <c r="G35" s="18" t="s">
        <v>101</v>
      </c>
      <c r="H35" s="18" t="s">
        <v>102</v>
      </c>
      <c r="I35" s="19"/>
      <c r="J35" s="19"/>
      <c r="K35" s="19"/>
      <c r="L35" s="14"/>
      <c r="M35" s="14"/>
    </row>
    <row r="36">
      <c r="A36" s="23" t="s">
        <v>93</v>
      </c>
      <c r="B36" s="18" t="s">
        <v>103</v>
      </c>
      <c r="C36" s="18" t="s">
        <v>104</v>
      </c>
      <c r="D36" s="18" t="s">
        <v>46</v>
      </c>
      <c r="E36" s="18"/>
      <c r="F36" s="18"/>
      <c r="G36" s="18"/>
      <c r="H36" s="18"/>
      <c r="I36" s="19"/>
      <c r="J36" s="19"/>
      <c r="K36" s="19"/>
      <c r="L36" s="14"/>
      <c r="M36" s="14"/>
    </row>
    <row r="37">
      <c r="A37" s="23" t="s">
        <v>105</v>
      </c>
      <c r="B37" s="25" t="s">
        <v>106</v>
      </c>
      <c r="C37" s="25"/>
      <c r="D37" s="25"/>
      <c r="E37" s="25"/>
      <c r="F37" s="25"/>
      <c r="G37" s="26"/>
      <c r="H37" s="25"/>
      <c r="I37" s="25"/>
      <c r="J37" s="25"/>
      <c r="K37" s="26"/>
      <c r="L37" s="14"/>
      <c r="M37" s="14"/>
    </row>
    <row r="38">
      <c r="A38" s="23" t="s">
        <v>105</v>
      </c>
      <c r="B38" s="25"/>
      <c r="C38" s="25"/>
      <c r="D38" s="26"/>
      <c r="E38" s="26"/>
      <c r="F38" s="26"/>
      <c r="G38" s="26"/>
      <c r="H38" s="26"/>
      <c r="I38" s="26"/>
      <c r="J38" s="26"/>
      <c r="K38" s="26"/>
      <c r="L38" s="14"/>
      <c r="M38" s="14"/>
    </row>
    <row r="39">
      <c r="A39" s="15" t="s">
        <v>107</v>
      </c>
      <c r="B39" s="16"/>
      <c r="C39" s="16"/>
      <c r="D39" s="16"/>
      <c r="E39" s="16"/>
      <c r="F39" s="16"/>
      <c r="G39" s="16"/>
      <c r="H39" s="16"/>
      <c r="I39" s="16"/>
      <c r="J39" s="16"/>
      <c r="K39" s="16"/>
      <c r="L39" s="14"/>
      <c r="M39" s="14"/>
    </row>
    <row r="40">
      <c r="A40" s="17" t="s">
        <v>108</v>
      </c>
      <c r="B40" s="18"/>
      <c r="C40" s="18"/>
      <c r="D40" s="18"/>
      <c r="E40" s="18"/>
      <c r="F40" s="18"/>
      <c r="G40" s="18"/>
      <c r="H40" s="18"/>
      <c r="I40" s="18"/>
      <c r="J40" s="18"/>
      <c r="K40" s="18"/>
      <c r="L40" s="14"/>
      <c r="M40" s="14"/>
    </row>
    <row r="41">
      <c r="A41" s="15" t="s">
        <v>109</v>
      </c>
      <c r="B41" s="16"/>
      <c r="C41" s="16"/>
      <c r="D41" s="16"/>
      <c r="E41" s="16"/>
      <c r="F41" s="16"/>
      <c r="G41" s="16"/>
      <c r="H41" s="16"/>
      <c r="I41" s="16"/>
      <c r="J41" s="16"/>
      <c r="K41" s="16"/>
      <c r="L41" s="14"/>
      <c r="M41" s="14"/>
    </row>
    <row r="42">
      <c r="A42" s="17" t="s">
        <v>110</v>
      </c>
      <c r="B42" s="18" t="s">
        <v>111</v>
      </c>
      <c r="C42" s="18" t="s">
        <v>112</v>
      </c>
      <c r="D42" s="18" t="s">
        <v>47</v>
      </c>
      <c r="E42" s="18"/>
      <c r="F42" s="18" t="s">
        <v>113</v>
      </c>
      <c r="G42" s="18" t="s">
        <v>114</v>
      </c>
      <c r="H42" s="18" t="s">
        <v>115</v>
      </c>
      <c r="I42" s="18" t="s">
        <v>116</v>
      </c>
      <c r="J42" s="18" t="s">
        <v>117</v>
      </c>
      <c r="K42" s="18"/>
      <c r="L42" s="14"/>
      <c r="M42" s="14"/>
    </row>
    <row r="43">
      <c r="A43" s="17" t="s">
        <v>110</v>
      </c>
      <c r="B43" s="18" t="s">
        <v>118</v>
      </c>
      <c r="C43" s="18" t="s">
        <v>85</v>
      </c>
      <c r="D43" s="18" t="s">
        <v>119</v>
      </c>
      <c r="E43" s="18"/>
      <c r="F43" s="18" t="s">
        <v>113</v>
      </c>
      <c r="G43" s="18" t="s">
        <v>120</v>
      </c>
      <c r="H43" s="18"/>
      <c r="I43" s="18"/>
      <c r="J43" s="18" t="s">
        <v>121</v>
      </c>
      <c r="K43" s="18"/>
      <c r="L43" s="14"/>
      <c r="M43" s="14"/>
    </row>
    <row r="44">
      <c r="A44" s="17" t="s">
        <v>110</v>
      </c>
      <c r="B44" s="18" t="s">
        <v>122</v>
      </c>
      <c r="C44" s="18" t="s">
        <v>123</v>
      </c>
      <c r="D44" s="18"/>
      <c r="E44" s="18"/>
      <c r="F44" s="18"/>
      <c r="G44" s="18"/>
      <c r="H44" s="18"/>
      <c r="I44" s="18"/>
      <c r="J44" s="18"/>
      <c r="K44" s="18"/>
      <c r="L44" s="14"/>
      <c r="M44" s="14"/>
    </row>
    <row r="45">
      <c r="A45" s="17" t="s">
        <v>110</v>
      </c>
      <c r="B45" s="18" t="s">
        <v>124</v>
      </c>
      <c r="C45" s="18" t="s">
        <v>125</v>
      </c>
      <c r="D45" s="18" t="s">
        <v>46</v>
      </c>
      <c r="E45" s="18"/>
      <c r="F45" s="18"/>
      <c r="G45" s="19"/>
      <c r="H45" s="18"/>
      <c r="I45" s="18"/>
      <c r="J45" s="18"/>
      <c r="K45" s="19"/>
      <c r="L45" s="14"/>
      <c r="M45" s="14"/>
    </row>
    <row r="46">
      <c r="A46" s="17" t="s">
        <v>110</v>
      </c>
      <c r="B46" s="18" t="s">
        <v>126</v>
      </c>
      <c r="C46" s="18" t="s">
        <v>127</v>
      </c>
      <c r="D46" s="19"/>
      <c r="E46" s="19"/>
      <c r="F46" s="19"/>
      <c r="G46" s="19"/>
      <c r="H46" s="19"/>
      <c r="I46" s="19"/>
      <c r="J46" s="19"/>
      <c r="K46" s="19"/>
      <c r="L46" s="14"/>
      <c r="M46" s="14"/>
    </row>
    <row r="47">
      <c r="A47" s="15" t="s">
        <v>128</v>
      </c>
      <c r="B47" s="16"/>
      <c r="C47" s="16"/>
      <c r="D47" s="16"/>
      <c r="E47" s="16"/>
      <c r="F47" s="16"/>
      <c r="G47" s="16"/>
      <c r="H47" s="16"/>
      <c r="I47" s="16"/>
      <c r="J47" s="16"/>
      <c r="K47" s="16"/>
      <c r="L47" s="14"/>
      <c r="M47" s="14"/>
    </row>
    <row r="48">
      <c r="A48" s="17" t="s">
        <v>129</v>
      </c>
      <c r="B48" s="27"/>
      <c r="C48" s="18"/>
      <c r="D48" s="18"/>
      <c r="E48" s="18"/>
      <c r="F48" s="18"/>
      <c r="G48" s="18"/>
      <c r="H48" s="18"/>
      <c r="I48" s="18"/>
      <c r="J48" s="18"/>
      <c r="K48" s="18"/>
      <c r="L48" s="14"/>
      <c r="M48" s="14"/>
    </row>
    <row r="49">
      <c r="A49" s="17" t="s">
        <v>129</v>
      </c>
      <c r="B49" s="27"/>
      <c r="C49" s="18"/>
      <c r="D49" s="18"/>
      <c r="E49" s="18"/>
      <c r="F49" s="18"/>
      <c r="G49" s="18"/>
      <c r="H49" s="18"/>
      <c r="I49" s="18"/>
      <c r="J49" s="18"/>
      <c r="K49" s="18"/>
      <c r="L49" s="14"/>
      <c r="M49" s="14"/>
    </row>
    <row r="50">
      <c r="A50" s="15" t="s">
        <v>130</v>
      </c>
      <c r="B50" s="31"/>
      <c r="C50" s="31"/>
      <c r="D50" s="31"/>
      <c r="E50" s="31"/>
      <c r="F50" s="31"/>
      <c r="G50" s="31"/>
      <c r="H50" s="31"/>
      <c r="I50" s="31"/>
      <c r="J50" s="31"/>
      <c r="K50" s="32"/>
      <c r="L50" s="14"/>
      <c r="M50" s="14"/>
    </row>
    <row r="51">
      <c r="A51" s="23" t="s">
        <v>131</v>
      </c>
      <c r="B51" s="18" t="s">
        <v>132</v>
      </c>
      <c r="C51" s="18" t="s">
        <v>133</v>
      </c>
      <c r="D51" s="19"/>
      <c r="E51" s="19"/>
      <c r="F51" s="18"/>
      <c r="G51" s="18"/>
      <c r="H51" s="18"/>
      <c r="I51" s="18"/>
      <c r="J51" s="18"/>
      <c r="K51" s="18"/>
      <c r="L51" s="14"/>
      <c r="M51" s="14"/>
    </row>
    <row r="52">
      <c r="A52" s="17" t="s">
        <v>134</v>
      </c>
      <c r="B52" s="25" t="s">
        <v>135</v>
      </c>
      <c r="C52" s="25" t="s">
        <v>136</v>
      </c>
      <c r="D52" s="25"/>
      <c r="E52" s="25"/>
      <c r="F52" s="25"/>
      <c r="G52" s="25"/>
      <c r="H52" s="25"/>
      <c r="I52" s="25"/>
      <c r="J52" s="25"/>
      <c r="K52" s="26"/>
      <c r="L52" s="14"/>
      <c r="M52" s="14"/>
    </row>
    <row r="53">
      <c r="A53" s="17" t="s">
        <v>134</v>
      </c>
      <c r="B53" s="25" t="s">
        <v>137</v>
      </c>
      <c r="C53" s="25" t="s">
        <v>138</v>
      </c>
      <c r="D53" s="25"/>
      <c r="E53" s="25"/>
      <c r="F53" s="25"/>
      <c r="G53" s="25"/>
      <c r="H53" s="25"/>
      <c r="I53" s="25"/>
      <c r="J53" s="25"/>
      <c r="K53" s="26"/>
      <c r="L53" s="14"/>
      <c r="M53" s="14"/>
    </row>
    <row r="54">
      <c r="A54" s="17" t="s">
        <v>134</v>
      </c>
      <c r="B54" s="25" t="s">
        <v>139</v>
      </c>
      <c r="C54" s="25" t="s">
        <v>140</v>
      </c>
      <c r="D54" s="25"/>
      <c r="E54" s="25"/>
      <c r="F54" s="25"/>
      <c r="G54" s="25"/>
      <c r="H54" s="25"/>
      <c r="I54" s="25"/>
      <c r="J54" s="25"/>
      <c r="K54" s="26"/>
      <c r="L54" s="14"/>
      <c r="M54" s="14"/>
    </row>
    <row r="55">
      <c r="A55" s="17" t="s">
        <v>141</v>
      </c>
      <c r="B55" s="18" t="s">
        <v>142</v>
      </c>
      <c r="C55" s="18"/>
      <c r="D55" s="18"/>
      <c r="E55" s="18"/>
      <c r="F55" s="18"/>
      <c r="G55" s="19"/>
      <c r="H55" s="18"/>
      <c r="I55" s="18"/>
      <c r="J55" s="18"/>
      <c r="K55" s="19"/>
      <c r="L55" s="14"/>
      <c r="M55" s="14"/>
    </row>
    <row r="56">
      <c r="A56" s="17" t="s">
        <v>141</v>
      </c>
      <c r="B56" s="18"/>
      <c r="C56" s="18"/>
      <c r="D56" s="19"/>
      <c r="E56" s="19"/>
      <c r="F56" s="18"/>
      <c r="G56" s="19"/>
      <c r="H56" s="19"/>
      <c r="I56" s="19"/>
      <c r="J56" s="19"/>
      <c r="K56" s="19"/>
      <c r="L56" s="14"/>
      <c r="M56" s="14"/>
    </row>
    <row r="57">
      <c r="A57" s="23" t="s">
        <v>143</v>
      </c>
      <c r="B57" s="25" t="s">
        <v>144</v>
      </c>
      <c r="C57" s="25" t="s">
        <v>145</v>
      </c>
      <c r="D57" s="25"/>
      <c r="E57" s="25"/>
      <c r="F57" s="26"/>
      <c r="G57" s="26"/>
      <c r="H57" s="26"/>
      <c r="I57" s="26"/>
      <c r="J57" s="26"/>
      <c r="K57" s="26"/>
      <c r="L57" s="14"/>
      <c r="M57" s="14"/>
    </row>
    <row r="58">
      <c r="A58" s="17" t="s">
        <v>143</v>
      </c>
      <c r="B58" s="25" t="s">
        <v>146</v>
      </c>
      <c r="C58" s="25" t="s">
        <v>147</v>
      </c>
      <c r="D58" s="25" t="s">
        <v>148</v>
      </c>
      <c r="E58" s="25"/>
      <c r="F58" s="25"/>
      <c r="G58" s="25"/>
      <c r="H58" s="25"/>
      <c r="I58" s="25"/>
      <c r="J58" s="25"/>
      <c r="K58" s="25"/>
      <c r="L58" s="14"/>
      <c r="M58" s="14"/>
    </row>
    <row r="59">
      <c r="A59" s="15" t="s">
        <v>149</v>
      </c>
      <c r="B59" s="16"/>
      <c r="C59" s="16"/>
      <c r="D59" s="16"/>
      <c r="E59" s="16"/>
      <c r="F59" s="16"/>
      <c r="G59" s="16"/>
      <c r="H59" s="16"/>
      <c r="I59" s="16"/>
      <c r="J59" s="16"/>
      <c r="K59" s="16"/>
      <c r="L59" s="14"/>
      <c r="M59" s="14"/>
    </row>
    <row r="60">
      <c r="A60" s="17" t="s">
        <v>150</v>
      </c>
      <c r="B60" s="18" t="s">
        <v>151</v>
      </c>
      <c r="C60" s="18" t="s">
        <v>152</v>
      </c>
      <c r="D60" s="18" t="s">
        <v>46</v>
      </c>
      <c r="E60" s="18" t="str">
        <f>ACCRINTM(E66)</f>
        <v>#N/A</v>
      </c>
      <c r="F60" s="18"/>
      <c r="G60" s="19"/>
      <c r="H60" s="18"/>
      <c r="I60" s="18"/>
      <c r="J60" s="18"/>
      <c r="K60" s="19"/>
      <c r="L60" s="14"/>
      <c r="M60" s="14"/>
    </row>
    <row r="61">
      <c r="A61" s="17" t="s">
        <v>150</v>
      </c>
      <c r="B61" s="18" t="s">
        <v>153</v>
      </c>
      <c r="C61" s="18" t="s">
        <v>55</v>
      </c>
      <c r="D61" s="18"/>
      <c r="E61" s="18"/>
      <c r="F61" s="18"/>
      <c r="G61" s="18"/>
      <c r="H61" s="19"/>
      <c r="I61" s="18"/>
      <c r="J61" s="18"/>
      <c r="K61" s="19"/>
      <c r="L61" s="14"/>
      <c r="M61" s="14"/>
    </row>
    <row r="62">
      <c r="A62" s="17" t="s">
        <v>150</v>
      </c>
      <c r="B62" s="18" t="s">
        <v>154</v>
      </c>
      <c r="C62" s="18" t="s">
        <v>155</v>
      </c>
      <c r="D62" s="18"/>
      <c r="E62" s="18"/>
      <c r="F62" s="18"/>
      <c r="G62" s="18"/>
      <c r="H62" s="19"/>
      <c r="I62" s="18"/>
      <c r="J62" s="18"/>
      <c r="K62" s="19"/>
      <c r="L62" s="14"/>
      <c r="M62" s="14"/>
    </row>
    <row r="63">
      <c r="A63" s="17" t="s">
        <v>150</v>
      </c>
      <c r="B63" s="18" t="s">
        <v>156</v>
      </c>
      <c r="C63" s="18" t="s">
        <v>125</v>
      </c>
      <c r="D63" s="18" t="s">
        <v>46</v>
      </c>
      <c r="E63" s="18"/>
      <c r="F63" s="19"/>
      <c r="G63" s="19"/>
      <c r="H63" s="19"/>
      <c r="I63" s="19"/>
      <c r="J63" s="19"/>
      <c r="K63" s="19"/>
      <c r="L63" s="14"/>
      <c r="M63" s="14"/>
    </row>
    <row r="64">
      <c r="A64" s="17" t="s">
        <v>150</v>
      </c>
      <c r="B64" s="18" t="s">
        <v>157</v>
      </c>
      <c r="C64" s="18"/>
      <c r="D64" s="18"/>
      <c r="E64" s="18"/>
      <c r="F64" s="19"/>
      <c r="G64" s="19"/>
      <c r="H64" s="19"/>
      <c r="I64" s="19"/>
      <c r="J64" s="19"/>
      <c r="K64" s="19"/>
      <c r="L64" s="14"/>
      <c r="M64" s="14"/>
    </row>
    <row r="65">
      <c r="A65" s="21" t="s">
        <v>158</v>
      </c>
      <c r="B65" s="16"/>
      <c r="C65" s="16"/>
      <c r="D65" s="16"/>
      <c r="E65" s="16"/>
      <c r="F65" s="16"/>
      <c r="G65" s="16"/>
      <c r="H65" s="16"/>
      <c r="I65" s="16"/>
      <c r="J65" s="16"/>
      <c r="K65" s="16"/>
      <c r="L65" s="14"/>
      <c r="M65" s="14"/>
    </row>
    <row r="66">
      <c r="A66" s="23" t="s">
        <v>159</v>
      </c>
      <c r="B66" s="18" t="s">
        <v>160</v>
      </c>
      <c r="C66" s="18" t="s">
        <v>20</v>
      </c>
      <c r="D66" s="18"/>
      <c r="E66" s="18"/>
      <c r="F66" s="18" t="s">
        <v>47</v>
      </c>
      <c r="G66" s="18" t="s">
        <v>161</v>
      </c>
      <c r="H66" s="18" t="s">
        <v>162</v>
      </c>
      <c r="I66" s="18" t="s">
        <v>163</v>
      </c>
      <c r="J66" s="18" t="s">
        <v>20</v>
      </c>
      <c r="K66" s="19"/>
      <c r="L66" s="14"/>
      <c r="M66" s="14"/>
    </row>
    <row r="67">
      <c r="A67" s="23" t="s">
        <v>159</v>
      </c>
      <c r="B67" s="18"/>
      <c r="C67" s="18"/>
      <c r="D67" s="18"/>
      <c r="E67" s="18"/>
      <c r="F67" s="18"/>
      <c r="G67" s="18"/>
      <c r="H67" s="19"/>
      <c r="I67" s="18"/>
      <c r="J67" s="18"/>
      <c r="K67" s="19"/>
      <c r="L67" s="14"/>
      <c r="M67" s="14"/>
    </row>
    <row r="68">
      <c r="A68" s="15" t="s">
        <v>164</v>
      </c>
      <c r="B68" s="16"/>
      <c r="C68" s="16"/>
      <c r="D68" s="16"/>
      <c r="E68" s="16"/>
      <c r="F68" s="16"/>
      <c r="G68" s="16"/>
      <c r="H68" s="16"/>
      <c r="I68" s="16"/>
      <c r="J68" s="16"/>
      <c r="K68" s="16"/>
      <c r="L68" s="14"/>
      <c r="M68" s="14"/>
    </row>
    <row r="69">
      <c r="A69" s="17" t="s">
        <v>165</v>
      </c>
      <c r="B69" s="18" t="s">
        <v>166</v>
      </c>
      <c r="C69" s="18" t="s">
        <v>167</v>
      </c>
      <c r="D69" s="18"/>
      <c r="E69" s="18"/>
      <c r="F69" s="18"/>
      <c r="G69" s="18"/>
      <c r="H69" s="18"/>
      <c r="I69" s="18"/>
      <c r="J69" s="18"/>
      <c r="K69" s="19"/>
      <c r="L69" s="14"/>
      <c r="M69" s="14"/>
    </row>
    <row r="70">
      <c r="A70" s="23" t="s">
        <v>165</v>
      </c>
      <c r="B70" s="33" t="s">
        <v>168</v>
      </c>
      <c r="C70" s="18" t="s">
        <v>169</v>
      </c>
      <c r="D70" s="19"/>
      <c r="E70" s="19"/>
      <c r="F70" s="19"/>
      <c r="G70" s="19"/>
      <c r="H70" s="19"/>
      <c r="I70" s="19"/>
      <c r="J70" s="19"/>
      <c r="K70" s="19"/>
      <c r="L70" s="14"/>
      <c r="M70" s="14"/>
    </row>
    <row r="71">
      <c r="A71" s="23" t="s">
        <v>165</v>
      </c>
      <c r="B71" s="33"/>
      <c r="C71" s="18"/>
      <c r="D71" s="19"/>
      <c r="E71" s="19"/>
      <c r="F71" s="18"/>
      <c r="G71" s="19"/>
      <c r="H71" s="18"/>
      <c r="I71" s="18"/>
      <c r="J71" s="18"/>
      <c r="K71" s="19"/>
      <c r="L71" s="14"/>
      <c r="M71" s="14"/>
    </row>
    <row r="72">
      <c r="A72" s="23" t="s">
        <v>170</v>
      </c>
      <c r="B72" s="25" t="s">
        <v>171</v>
      </c>
      <c r="C72" s="25" t="s">
        <v>172</v>
      </c>
      <c r="D72" s="25" t="s">
        <v>46</v>
      </c>
      <c r="E72" s="25"/>
      <c r="F72" s="25"/>
      <c r="G72" s="25"/>
      <c r="H72" s="25"/>
      <c r="I72" s="25"/>
      <c r="J72" s="25"/>
      <c r="K72" s="25"/>
      <c r="L72" s="14"/>
      <c r="M72" s="14"/>
    </row>
    <row r="73">
      <c r="A73" s="23" t="s">
        <v>170</v>
      </c>
      <c r="B73" s="25" t="s">
        <v>173</v>
      </c>
      <c r="C73" s="25" t="s">
        <v>174</v>
      </c>
      <c r="D73" s="25" t="s">
        <v>46</v>
      </c>
      <c r="E73" s="25"/>
      <c r="F73" s="25"/>
      <c r="G73" s="25"/>
      <c r="H73" s="25"/>
      <c r="I73" s="25"/>
      <c r="J73" s="25"/>
      <c r="K73" s="25"/>
      <c r="L73" s="14"/>
      <c r="M73" s="14"/>
    </row>
    <row r="74">
      <c r="A74" s="23" t="s">
        <v>170</v>
      </c>
      <c r="B74" s="25" t="s">
        <v>175</v>
      </c>
      <c r="C74" s="25" t="s">
        <v>176</v>
      </c>
      <c r="D74" s="25" t="s">
        <v>46</v>
      </c>
      <c r="E74" s="25"/>
      <c r="F74" s="25"/>
      <c r="G74" s="25"/>
      <c r="H74" s="25"/>
      <c r="I74" s="25"/>
      <c r="J74" s="25"/>
      <c r="K74" s="25"/>
      <c r="L74" s="14"/>
      <c r="M74" s="14"/>
    </row>
    <row r="75">
      <c r="A75" s="23" t="s">
        <v>177</v>
      </c>
      <c r="B75" s="18" t="s">
        <v>178</v>
      </c>
      <c r="C75" s="11" t="s">
        <v>179</v>
      </c>
      <c r="D75" s="18" t="s">
        <v>180</v>
      </c>
      <c r="E75" s="18"/>
      <c r="F75" s="18" t="s">
        <v>47</v>
      </c>
      <c r="G75" s="18"/>
      <c r="H75" s="18" t="s">
        <v>181</v>
      </c>
      <c r="I75" s="18" t="s">
        <v>182</v>
      </c>
      <c r="J75" s="18" t="s">
        <v>183</v>
      </c>
      <c r="K75" s="19"/>
      <c r="L75" s="14"/>
      <c r="M75" s="14"/>
    </row>
    <row r="76">
      <c r="A76" s="23" t="s">
        <v>177</v>
      </c>
      <c r="B76" s="18" t="s">
        <v>184</v>
      </c>
      <c r="C76" s="18" t="s">
        <v>185</v>
      </c>
      <c r="D76" s="18"/>
      <c r="E76" s="18"/>
      <c r="F76" s="18"/>
      <c r="G76" s="18"/>
      <c r="H76" s="18"/>
      <c r="I76" s="18"/>
      <c r="J76" s="18"/>
      <c r="K76" s="19"/>
      <c r="L76" s="14"/>
      <c r="M76" s="14"/>
    </row>
    <row r="77">
      <c r="A77" s="17" t="s">
        <v>186</v>
      </c>
      <c r="B77" s="25" t="s">
        <v>187</v>
      </c>
      <c r="C77" s="25" t="s">
        <v>188</v>
      </c>
      <c r="D77" s="25" t="s">
        <v>189</v>
      </c>
      <c r="E77" s="25"/>
      <c r="F77" s="25" t="s">
        <v>47</v>
      </c>
      <c r="G77" s="25" t="s">
        <v>190</v>
      </c>
      <c r="H77" s="25" t="s">
        <v>191</v>
      </c>
      <c r="I77" s="25" t="s">
        <v>192</v>
      </c>
      <c r="J77" s="25" t="s">
        <v>193</v>
      </c>
      <c r="K77" s="26"/>
      <c r="L77" s="26"/>
      <c r="M77" s="26"/>
    </row>
    <row r="78">
      <c r="A78" s="17" t="s">
        <v>186</v>
      </c>
      <c r="B78" s="25" t="s">
        <v>194</v>
      </c>
      <c r="C78" s="25" t="s">
        <v>195</v>
      </c>
      <c r="D78" s="25" t="s">
        <v>196</v>
      </c>
      <c r="E78" s="25"/>
      <c r="F78" s="25" t="s">
        <v>57</v>
      </c>
      <c r="G78" s="25" t="s">
        <v>197</v>
      </c>
      <c r="H78" s="25" t="s">
        <v>198</v>
      </c>
      <c r="I78" s="25" t="s">
        <v>199</v>
      </c>
      <c r="J78" s="25" t="s">
        <v>200</v>
      </c>
      <c r="K78" s="26"/>
      <c r="L78" s="26"/>
      <c r="M78" s="26"/>
    </row>
    <row r="79">
      <c r="A79" s="17" t="s">
        <v>186</v>
      </c>
      <c r="B79" s="25" t="s">
        <v>201</v>
      </c>
      <c r="C79" s="25" t="s">
        <v>202</v>
      </c>
      <c r="D79" s="25" t="s">
        <v>189</v>
      </c>
      <c r="E79" s="25"/>
      <c r="F79" s="25" t="s">
        <v>57</v>
      </c>
      <c r="G79" s="25" t="s">
        <v>203</v>
      </c>
      <c r="H79" s="25" t="s">
        <v>204</v>
      </c>
      <c r="I79" s="25" t="s">
        <v>205</v>
      </c>
      <c r="J79" s="25" t="s">
        <v>206</v>
      </c>
      <c r="K79" s="26"/>
      <c r="L79" s="26"/>
      <c r="M79" s="26"/>
    </row>
    <row r="80">
      <c r="A80" s="15" t="s">
        <v>207</v>
      </c>
      <c r="B80" s="16"/>
      <c r="C80" s="16"/>
      <c r="D80" s="16"/>
      <c r="E80" s="16"/>
      <c r="F80" s="16"/>
      <c r="G80" s="16"/>
      <c r="H80" s="16"/>
      <c r="I80" s="16"/>
      <c r="J80" s="16"/>
      <c r="K80" s="16"/>
      <c r="L80" s="14"/>
      <c r="M80" s="14"/>
    </row>
    <row r="81">
      <c r="A81" s="17" t="s">
        <v>208</v>
      </c>
      <c r="B81" s="18" t="s">
        <v>209</v>
      </c>
      <c r="C81" s="18"/>
      <c r="D81" s="18"/>
      <c r="E81" s="18"/>
      <c r="F81" s="18"/>
      <c r="G81" s="18"/>
      <c r="H81" s="18"/>
      <c r="I81" s="18"/>
      <c r="J81" s="18"/>
      <c r="K81" s="19"/>
      <c r="L81" s="14"/>
      <c r="M81" s="14"/>
    </row>
    <row r="82">
      <c r="A82" s="17" t="s">
        <v>208</v>
      </c>
      <c r="B82" s="18" t="s">
        <v>210</v>
      </c>
      <c r="C82" s="18"/>
      <c r="D82" s="18"/>
      <c r="E82" s="18"/>
      <c r="F82" s="18"/>
      <c r="G82" s="18"/>
      <c r="H82" s="18"/>
      <c r="I82" s="18"/>
      <c r="J82" s="18"/>
      <c r="K82" s="19"/>
      <c r="L82" s="14"/>
      <c r="M82" s="14"/>
    </row>
    <row r="83">
      <c r="A83" s="15" t="s">
        <v>211</v>
      </c>
      <c r="B83" s="16"/>
      <c r="C83" s="16"/>
      <c r="D83" s="16"/>
      <c r="E83" s="16"/>
      <c r="F83" s="16"/>
      <c r="G83" s="16"/>
      <c r="H83" s="16"/>
      <c r="I83" s="16"/>
      <c r="J83" s="16"/>
      <c r="K83" s="16"/>
      <c r="L83" s="14"/>
      <c r="M83" s="14"/>
    </row>
    <row r="84">
      <c r="A84" s="17" t="s">
        <v>211</v>
      </c>
      <c r="B84" s="24" t="s">
        <v>212</v>
      </c>
      <c r="C84" s="24"/>
      <c r="D84" s="14"/>
      <c r="E84" s="14"/>
      <c r="F84" s="14"/>
      <c r="G84" s="14"/>
      <c r="H84" s="14"/>
      <c r="I84" s="14"/>
      <c r="J84" s="14"/>
      <c r="K84" s="14"/>
      <c r="L84" s="14"/>
      <c r="M84" s="14"/>
    </row>
    <row r="85">
      <c r="A85" s="17" t="s">
        <v>211</v>
      </c>
      <c r="C85" s="14"/>
      <c r="D85" s="14"/>
      <c r="E85" s="14"/>
      <c r="F85" s="14"/>
      <c r="G85" s="14"/>
      <c r="H85" s="14"/>
      <c r="I85" s="14"/>
      <c r="J85" s="14"/>
      <c r="K85" s="14"/>
      <c r="L85" s="14"/>
      <c r="M85" s="14"/>
    </row>
    <row r="86">
      <c r="A86" s="15" t="s">
        <v>213</v>
      </c>
      <c r="B86" s="16"/>
      <c r="C86" s="16"/>
      <c r="D86" s="16"/>
      <c r="E86" s="16"/>
      <c r="F86" s="16"/>
      <c r="G86" s="16"/>
      <c r="H86" s="16"/>
      <c r="I86" s="16"/>
      <c r="J86" s="16"/>
      <c r="K86" s="16"/>
      <c r="L86" s="14"/>
      <c r="M86" s="14"/>
    </row>
    <row r="87">
      <c r="A87" s="17" t="s">
        <v>214</v>
      </c>
      <c r="B87" s="18" t="s">
        <v>215</v>
      </c>
      <c r="C87" s="18" t="s">
        <v>216</v>
      </c>
      <c r="D87" s="19"/>
      <c r="E87" s="19"/>
      <c r="F87" s="19"/>
      <c r="G87" s="19"/>
      <c r="H87" s="19"/>
      <c r="I87" s="19"/>
      <c r="J87" s="19"/>
      <c r="K87" s="19"/>
      <c r="L87" s="14"/>
      <c r="M87" s="14"/>
    </row>
    <row r="88">
      <c r="A88" s="17" t="s">
        <v>214</v>
      </c>
      <c r="B88" s="18" t="s">
        <v>217</v>
      </c>
      <c r="C88" s="19"/>
      <c r="D88" s="19"/>
      <c r="E88" s="19"/>
      <c r="F88" s="19"/>
      <c r="G88" s="19"/>
      <c r="H88" s="19"/>
      <c r="I88" s="19"/>
      <c r="J88" s="19"/>
      <c r="K88" s="19"/>
      <c r="L88" s="14"/>
      <c r="M88" s="14"/>
    </row>
    <row r="89">
      <c r="A89" s="17" t="s">
        <v>218</v>
      </c>
      <c r="B89" s="25"/>
      <c r="C89" s="25"/>
      <c r="D89" s="25"/>
      <c r="E89" s="25"/>
      <c r="F89" s="26"/>
      <c r="G89" s="25"/>
      <c r="H89" s="25"/>
      <c r="I89" s="25"/>
      <c r="J89" s="25"/>
      <c r="K89" s="26"/>
      <c r="L89" s="14"/>
      <c r="M89" s="14"/>
    </row>
    <row r="90">
      <c r="A90" s="17" t="s">
        <v>218</v>
      </c>
      <c r="B90" s="25"/>
      <c r="C90" s="25"/>
      <c r="D90" s="26"/>
      <c r="E90" s="26"/>
      <c r="F90" s="26"/>
      <c r="G90" s="26"/>
      <c r="H90" s="26"/>
      <c r="I90" s="26"/>
      <c r="J90" s="26"/>
      <c r="K90" s="26"/>
      <c r="L90" s="14"/>
      <c r="M90" s="14"/>
    </row>
    <row r="91">
      <c r="A91" s="15" t="s">
        <v>219</v>
      </c>
      <c r="B91" s="16"/>
      <c r="C91" s="16"/>
      <c r="D91" s="16"/>
      <c r="E91" s="16"/>
      <c r="F91" s="16"/>
      <c r="G91" s="16"/>
      <c r="H91" s="16"/>
      <c r="I91" s="16"/>
      <c r="J91" s="16"/>
      <c r="K91" s="16"/>
      <c r="L91" s="14"/>
      <c r="M91" s="14"/>
    </row>
    <row r="92">
      <c r="A92" s="17" t="s">
        <v>220</v>
      </c>
      <c r="B92" s="18" t="s">
        <v>221</v>
      </c>
      <c r="C92" s="18" t="s">
        <v>222</v>
      </c>
      <c r="D92" s="18"/>
      <c r="E92" s="18"/>
      <c r="F92" s="18"/>
      <c r="G92" s="19"/>
      <c r="H92" s="18"/>
      <c r="I92" s="19"/>
      <c r="J92" s="19"/>
      <c r="K92" s="19"/>
      <c r="L92" s="14"/>
      <c r="M92" s="14"/>
    </row>
    <row r="93">
      <c r="A93" s="17" t="s">
        <v>220</v>
      </c>
      <c r="B93" s="18" t="s">
        <v>223</v>
      </c>
      <c r="C93" s="18" t="s">
        <v>224</v>
      </c>
      <c r="D93" s="18" t="s">
        <v>46</v>
      </c>
      <c r="E93" s="18"/>
      <c r="F93" s="18"/>
      <c r="G93" s="19"/>
      <c r="H93" s="19"/>
      <c r="I93" s="19"/>
      <c r="J93" s="19"/>
      <c r="K93" s="19"/>
      <c r="L93" s="14"/>
      <c r="M93" s="14"/>
    </row>
    <row r="94">
      <c r="A94" s="17" t="s">
        <v>220</v>
      </c>
      <c r="B94" s="18" t="s">
        <v>225</v>
      </c>
      <c r="C94" s="18" t="s">
        <v>226</v>
      </c>
      <c r="D94" s="18"/>
      <c r="E94" s="18"/>
      <c r="F94" s="18"/>
      <c r="G94" s="19"/>
      <c r="H94" s="19"/>
      <c r="I94" s="19"/>
      <c r="J94" s="19"/>
      <c r="K94" s="19"/>
      <c r="L94" s="14"/>
      <c r="M94" s="14"/>
    </row>
    <row r="95">
      <c r="A95" s="17" t="s">
        <v>220</v>
      </c>
      <c r="B95" s="18" t="s">
        <v>227</v>
      </c>
      <c r="C95" s="27" t="s">
        <v>224</v>
      </c>
      <c r="D95" s="19"/>
      <c r="E95" s="19"/>
      <c r="F95" s="19"/>
      <c r="G95" s="19"/>
      <c r="H95" s="19"/>
      <c r="I95" s="19"/>
      <c r="J95" s="19"/>
      <c r="K95" s="19"/>
      <c r="L95" s="14"/>
      <c r="M95" s="14"/>
    </row>
    <row r="96">
      <c r="A96" s="23" t="s">
        <v>220</v>
      </c>
      <c r="B96" s="18" t="s">
        <v>228</v>
      </c>
      <c r="C96" s="18" t="s">
        <v>229</v>
      </c>
      <c r="D96" s="18"/>
      <c r="E96" s="18"/>
      <c r="F96" s="19"/>
      <c r="G96" s="19"/>
      <c r="H96" s="19"/>
      <c r="I96" s="19"/>
      <c r="J96" s="19"/>
      <c r="K96" s="19"/>
      <c r="L96" s="14"/>
      <c r="M96" s="14"/>
    </row>
    <row r="97">
      <c r="A97" s="17" t="s">
        <v>220</v>
      </c>
      <c r="B97" s="18" t="s">
        <v>230</v>
      </c>
      <c r="C97" s="18" t="s">
        <v>231</v>
      </c>
      <c r="D97" s="18" t="s">
        <v>46</v>
      </c>
      <c r="E97" s="18"/>
      <c r="F97" s="19"/>
      <c r="G97" s="18"/>
      <c r="H97" s="19"/>
      <c r="I97" s="19"/>
      <c r="J97" s="19"/>
      <c r="K97" s="19"/>
      <c r="L97" s="14"/>
      <c r="M97" s="14"/>
    </row>
    <row r="98">
      <c r="A98" s="17" t="s">
        <v>232</v>
      </c>
      <c r="B98" s="25"/>
      <c r="C98" s="25"/>
      <c r="D98" s="26"/>
      <c r="E98" s="26"/>
      <c r="F98" s="25"/>
      <c r="G98" s="25"/>
      <c r="H98" s="25"/>
      <c r="I98" s="25"/>
      <c r="J98" s="25"/>
      <c r="K98" s="26"/>
      <c r="L98" s="14"/>
      <c r="M98" s="14"/>
    </row>
    <row r="99">
      <c r="A99" s="17" t="s">
        <v>232</v>
      </c>
      <c r="B99" s="25"/>
      <c r="C99" s="25"/>
      <c r="D99" s="26"/>
      <c r="E99" s="26"/>
      <c r="F99" s="25"/>
      <c r="G99" s="25"/>
      <c r="H99" s="25"/>
      <c r="I99" s="25"/>
      <c r="J99" s="25"/>
      <c r="K99" s="26"/>
      <c r="L99" s="14"/>
      <c r="M99" s="14"/>
    </row>
    <row r="100">
      <c r="A100" s="15" t="s">
        <v>233</v>
      </c>
      <c r="B100" s="16"/>
      <c r="C100" s="16"/>
      <c r="D100" s="16"/>
      <c r="E100" s="16"/>
      <c r="F100" s="16"/>
      <c r="G100" s="16"/>
      <c r="H100" s="16"/>
      <c r="I100" s="16"/>
      <c r="J100" s="16"/>
      <c r="K100" s="16"/>
      <c r="L100" s="14"/>
      <c r="M100" s="14"/>
    </row>
    <row r="101">
      <c r="A101" s="34" t="s">
        <v>234</v>
      </c>
      <c r="B101" s="18" t="s">
        <v>235</v>
      </c>
      <c r="C101" s="18" t="s">
        <v>52</v>
      </c>
      <c r="D101" s="18"/>
      <c r="E101" s="18"/>
      <c r="F101" s="18"/>
      <c r="G101" s="18"/>
      <c r="H101" s="18"/>
      <c r="I101" s="18"/>
      <c r="J101" s="18"/>
      <c r="K101" s="18"/>
      <c r="L101" s="14"/>
      <c r="M101" s="14"/>
    </row>
    <row r="102">
      <c r="A102" s="17" t="s">
        <v>236</v>
      </c>
      <c r="B102" s="18" t="s">
        <v>237</v>
      </c>
      <c r="C102" s="18" t="s">
        <v>238</v>
      </c>
      <c r="D102" s="18"/>
      <c r="E102" s="18"/>
      <c r="F102" s="18"/>
      <c r="G102" s="18"/>
      <c r="H102" s="18"/>
      <c r="I102" s="18"/>
      <c r="J102" s="18"/>
      <c r="K102" s="19"/>
      <c r="L102" s="14"/>
      <c r="M102" s="14"/>
    </row>
    <row r="103">
      <c r="A103" s="17" t="s">
        <v>236</v>
      </c>
      <c r="B103" s="18" t="s">
        <v>239</v>
      </c>
      <c r="C103" s="18" t="s">
        <v>240</v>
      </c>
      <c r="D103" s="18"/>
      <c r="E103" s="18"/>
      <c r="F103" s="18"/>
      <c r="G103" s="18"/>
      <c r="H103" s="18"/>
      <c r="I103" s="18"/>
      <c r="J103" s="18"/>
      <c r="K103" s="18"/>
      <c r="L103" s="14"/>
      <c r="M103" s="14"/>
    </row>
    <row r="104">
      <c r="A104" s="17" t="s">
        <v>236</v>
      </c>
      <c r="B104" s="18" t="s">
        <v>241</v>
      </c>
      <c r="C104" s="18" t="s">
        <v>242</v>
      </c>
      <c r="D104" s="18"/>
      <c r="E104" s="18"/>
      <c r="F104" s="18"/>
      <c r="G104" s="18"/>
      <c r="H104" s="18"/>
      <c r="I104" s="18"/>
      <c r="J104" s="18"/>
      <c r="K104" s="19"/>
      <c r="L104" s="14"/>
      <c r="M104" s="14"/>
    </row>
    <row r="105">
      <c r="A105" s="17" t="s">
        <v>243</v>
      </c>
      <c r="B105" s="25" t="s">
        <v>244</v>
      </c>
      <c r="C105" s="25" t="s">
        <v>20</v>
      </c>
      <c r="D105" s="25"/>
      <c r="E105" s="25"/>
      <c r="F105" s="25" t="s">
        <v>47</v>
      </c>
      <c r="G105" s="25" t="s">
        <v>245</v>
      </c>
      <c r="H105" s="25" t="s">
        <v>246</v>
      </c>
      <c r="I105" s="25" t="s">
        <v>247</v>
      </c>
      <c r="J105" s="25" t="s">
        <v>248</v>
      </c>
      <c r="K105" s="26"/>
      <c r="L105" s="14"/>
      <c r="M105" s="14"/>
    </row>
    <row r="106">
      <c r="A106" s="17" t="s">
        <v>243</v>
      </c>
      <c r="B106" s="25" t="s">
        <v>249</v>
      </c>
      <c r="C106" s="25" t="s">
        <v>250</v>
      </c>
      <c r="D106" s="26"/>
      <c r="E106" s="26"/>
      <c r="F106" s="26"/>
      <c r="G106" s="26"/>
      <c r="H106" s="25"/>
      <c r="I106" s="26"/>
      <c r="J106" s="26"/>
      <c r="K106" s="26"/>
      <c r="L106" s="14"/>
      <c r="M106" s="14"/>
    </row>
    <row r="107">
      <c r="A107" s="17" t="s">
        <v>243</v>
      </c>
      <c r="B107" s="25" t="s">
        <v>251</v>
      </c>
      <c r="C107" s="25" t="s">
        <v>252</v>
      </c>
      <c r="D107" s="26"/>
      <c r="E107" s="26"/>
      <c r="F107" s="25"/>
      <c r="G107" s="25"/>
      <c r="H107" s="25"/>
      <c r="I107" s="25"/>
      <c r="J107" s="25"/>
      <c r="K107" s="26"/>
      <c r="L107" s="14"/>
      <c r="M107" s="14"/>
    </row>
    <row r="108">
      <c r="A108" s="15" t="s">
        <v>253</v>
      </c>
      <c r="B108" s="16"/>
      <c r="C108" s="16"/>
      <c r="D108" s="16"/>
      <c r="E108" s="16"/>
      <c r="F108" s="16"/>
      <c r="G108" s="16"/>
      <c r="H108" s="16"/>
      <c r="I108" s="16"/>
      <c r="J108" s="16"/>
      <c r="K108" s="16"/>
      <c r="L108" s="14"/>
      <c r="M108" s="14"/>
    </row>
    <row r="109">
      <c r="A109" s="23" t="s">
        <v>254</v>
      </c>
      <c r="B109" s="19"/>
      <c r="C109" s="19"/>
      <c r="D109" s="19"/>
      <c r="E109" s="19"/>
      <c r="F109" s="19"/>
      <c r="G109" s="19"/>
      <c r="H109" s="19"/>
      <c r="I109" s="19"/>
      <c r="J109" s="19"/>
      <c r="K109" s="19"/>
      <c r="L109" s="14"/>
      <c r="M109" s="14"/>
    </row>
    <row r="110">
      <c r="A110" s="17" t="s">
        <v>255</v>
      </c>
      <c r="B110" s="25" t="s">
        <v>256</v>
      </c>
      <c r="C110" s="25" t="s">
        <v>257</v>
      </c>
      <c r="D110" s="25" t="s">
        <v>46</v>
      </c>
      <c r="E110" s="25"/>
      <c r="F110" s="25"/>
      <c r="G110" s="25"/>
      <c r="H110" s="25" t="s">
        <v>258</v>
      </c>
      <c r="I110" s="25"/>
      <c r="J110" s="25"/>
      <c r="K110" s="26"/>
      <c r="L110" s="14"/>
      <c r="M110" s="14"/>
    </row>
    <row r="111">
      <c r="A111" s="17" t="s">
        <v>255</v>
      </c>
      <c r="B111" s="25" t="s">
        <v>259</v>
      </c>
      <c r="C111" s="25" t="s">
        <v>260</v>
      </c>
      <c r="D111" s="25"/>
      <c r="E111" s="25"/>
      <c r="F111" s="26"/>
      <c r="G111" s="26"/>
      <c r="H111" s="26"/>
      <c r="I111" s="26"/>
      <c r="J111" s="26"/>
      <c r="K111" s="26"/>
      <c r="L111" s="14"/>
      <c r="M111" s="14"/>
    </row>
    <row r="112">
      <c r="A112" s="17" t="s">
        <v>261</v>
      </c>
      <c r="B112" s="18"/>
      <c r="C112" s="18"/>
      <c r="D112" s="19"/>
      <c r="E112" s="19"/>
      <c r="F112" s="18"/>
      <c r="G112" s="19"/>
      <c r="H112" s="18"/>
      <c r="I112" s="19"/>
      <c r="J112" s="19"/>
      <c r="K112" s="19"/>
      <c r="L112" s="14"/>
      <c r="M112" s="14"/>
    </row>
    <row r="113">
      <c r="A113" s="17" t="s">
        <v>262</v>
      </c>
      <c r="B113" s="25" t="s">
        <v>263</v>
      </c>
      <c r="C113" s="26"/>
      <c r="D113" s="26"/>
      <c r="E113" s="26"/>
      <c r="F113" s="26"/>
      <c r="G113" s="26"/>
      <c r="H113" s="26"/>
      <c r="I113" s="26"/>
      <c r="J113" s="26"/>
      <c r="K113" s="26"/>
      <c r="L113" s="14"/>
      <c r="M113" s="14"/>
    </row>
    <row r="114">
      <c r="A114" s="17" t="s">
        <v>262</v>
      </c>
      <c r="B114" s="25" t="s">
        <v>264</v>
      </c>
      <c r="C114" s="26"/>
      <c r="D114" s="26"/>
      <c r="E114" s="26"/>
      <c r="F114" s="26"/>
      <c r="G114" s="26"/>
      <c r="H114" s="26"/>
      <c r="I114" s="26"/>
      <c r="J114" s="26"/>
      <c r="K114" s="26"/>
      <c r="L114" s="14"/>
      <c r="M114" s="14"/>
    </row>
    <row r="115">
      <c r="A115" s="17" t="s">
        <v>262</v>
      </c>
      <c r="B115" s="25" t="s">
        <v>265</v>
      </c>
      <c r="C115" s="26"/>
      <c r="D115" s="26"/>
      <c r="E115" s="26"/>
      <c r="F115" s="26"/>
      <c r="G115" s="26"/>
      <c r="H115" s="26"/>
      <c r="I115" s="26"/>
      <c r="J115" s="26"/>
      <c r="K115" s="26"/>
      <c r="L115" s="14"/>
      <c r="M115" s="14"/>
    </row>
    <row r="116">
      <c r="A116" s="15" t="s">
        <v>266</v>
      </c>
      <c r="B116" s="16"/>
      <c r="C116" s="16"/>
      <c r="D116" s="16"/>
      <c r="E116" s="16"/>
      <c r="F116" s="16"/>
      <c r="G116" s="16"/>
      <c r="H116" s="16"/>
      <c r="I116" s="16"/>
      <c r="J116" s="16"/>
      <c r="K116" s="16"/>
      <c r="L116" s="14"/>
      <c r="M116" s="14"/>
    </row>
    <row r="117">
      <c r="A117" s="17" t="s">
        <v>267</v>
      </c>
      <c r="B117" s="18" t="s">
        <v>268</v>
      </c>
      <c r="C117" s="18" t="s">
        <v>269</v>
      </c>
      <c r="D117" s="18"/>
      <c r="E117" s="18"/>
      <c r="F117" s="18" t="s">
        <v>57</v>
      </c>
      <c r="G117" s="18" t="s">
        <v>270</v>
      </c>
      <c r="H117" s="18" t="s">
        <v>271</v>
      </c>
      <c r="I117" s="18" t="s">
        <v>272</v>
      </c>
      <c r="J117" s="18" t="s">
        <v>273</v>
      </c>
      <c r="K117" s="18"/>
      <c r="L117" s="14"/>
      <c r="M117" s="14"/>
    </row>
    <row r="118">
      <c r="A118" s="17" t="s">
        <v>267</v>
      </c>
      <c r="B118" s="18" t="s">
        <v>274</v>
      </c>
      <c r="C118" s="18" t="s">
        <v>275</v>
      </c>
      <c r="D118" s="19"/>
      <c r="E118" s="19"/>
      <c r="F118" s="18"/>
      <c r="G118" s="18"/>
      <c r="H118" s="18"/>
      <c r="I118" s="18"/>
      <c r="J118" s="18"/>
      <c r="K118" s="18"/>
      <c r="L118" s="14"/>
      <c r="M118" s="14"/>
    </row>
    <row r="119">
      <c r="A119" s="17" t="s">
        <v>267</v>
      </c>
      <c r="B119" s="18" t="s">
        <v>276</v>
      </c>
      <c r="C119" s="18" t="s">
        <v>277</v>
      </c>
      <c r="D119" s="18"/>
      <c r="E119" s="18"/>
      <c r="F119" s="18"/>
      <c r="G119" s="18"/>
      <c r="H119" s="18"/>
      <c r="I119" s="18"/>
      <c r="J119" s="18"/>
      <c r="K119" s="18"/>
      <c r="L119" s="14"/>
      <c r="M119" s="14"/>
    </row>
    <row r="120">
      <c r="A120" s="17" t="s">
        <v>278</v>
      </c>
      <c r="B120" s="25" t="s">
        <v>279</v>
      </c>
      <c r="C120" s="25" t="s">
        <v>269</v>
      </c>
      <c r="D120" s="26"/>
      <c r="E120" s="26"/>
      <c r="F120" s="26"/>
      <c r="G120" s="26"/>
      <c r="H120" s="26"/>
      <c r="I120" s="26"/>
      <c r="J120" s="26"/>
      <c r="K120" s="26"/>
      <c r="L120" s="14"/>
      <c r="M120" s="14"/>
    </row>
    <row r="121">
      <c r="A121" s="17" t="s">
        <v>278</v>
      </c>
      <c r="B121" s="25"/>
      <c r="C121" s="25"/>
      <c r="D121" s="26"/>
      <c r="E121" s="26"/>
      <c r="F121" s="26"/>
      <c r="G121" s="26"/>
      <c r="H121" s="26"/>
      <c r="I121" s="26"/>
      <c r="J121" s="26"/>
      <c r="K121" s="26"/>
      <c r="L121" s="14"/>
      <c r="M121" s="14"/>
    </row>
    <row r="122">
      <c r="A122" s="15" t="s">
        <v>280</v>
      </c>
      <c r="B122" s="16"/>
      <c r="C122" s="16"/>
      <c r="D122" s="16"/>
      <c r="E122" s="16"/>
      <c r="F122" s="16"/>
      <c r="G122" s="16"/>
      <c r="H122" s="16"/>
      <c r="I122" s="16"/>
      <c r="J122" s="16"/>
      <c r="K122" s="16"/>
      <c r="L122" s="14"/>
      <c r="M122" s="14"/>
    </row>
    <row r="123">
      <c r="A123" s="17" t="s">
        <v>281</v>
      </c>
      <c r="B123" s="18" t="s">
        <v>282</v>
      </c>
      <c r="C123" s="18"/>
      <c r="D123" s="18"/>
      <c r="E123" s="18"/>
      <c r="F123" s="18"/>
      <c r="G123" s="18"/>
      <c r="H123" s="18"/>
      <c r="I123" s="18"/>
      <c r="J123" s="18"/>
      <c r="K123" s="19"/>
      <c r="L123" s="14"/>
      <c r="M123" s="14"/>
    </row>
    <row r="124">
      <c r="A124" s="17" t="s">
        <v>281</v>
      </c>
      <c r="B124" s="18" t="s">
        <v>283</v>
      </c>
      <c r="C124" s="18"/>
      <c r="D124" s="18"/>
      <c r="E124" s="18"/>
      <c r="F124" s="19"/>
      <c r="G124" s="19"/>
      <c r="H124" s="19"/>
      <c r="I124" s="19"/>
      <c r="J124" s="19"/>
      <c r="K124" s="19"/>
      <c r="L124" s="14"/>
      <c r="M124" s="14"/>
    </row>
    <row r="125">
      <c r="A125" s="17" t="s">
        <v>281</v>
      </c>
      <c r="B125" s="18" t="s">
        <v>284</v>
      </c>
      <c r="C125" s="18" t="s">
        <v>133</v>
      </c>
      <c r="D125" s="18"/>
      <c r="E125" s="18"/>
      <c r="F125" s="18"/>
      <c r="G125" s="18"/>
      <c r="H125" s="18"/>
      <c r="I125" s="18"/>
      <c r="J125" s="18"/>
      <c r="K125" s="19"/>
      <c r="L125" s="14"/>
      <c r="M125" s="14"/>
    </row>
    <row r="126">
      <c r="A126" s="17" t="s">
        <v>281</v>
      </c>
      <c r="B126" s="18" t="s">
        <v>285</v>
      </c>
      <c r="C126" s="18" t="s">
        <v>286</v>
      </c>
      <c r="D126" s="18"/>
      <c r="E126" s="18"/>
      <c r="F126" s="18"/>
      <c r="G126" s="18"/>
      <c r="H126" s="18"/>
      <c r="I126" s="18"/>
      <c r="J126" s="18"/>
      <c r="K126" s="18"/>
      <c r="L126" s="14"/>
      <c r="M126" s="14"/>
    </row>
    <row r="127">
      <c r="A127" s="15" t="s">
        <v>287</v>
      </c>
      <c r="B127" s="16"/>
      <c r="C127" s="16"/>
      <c r="D127" s="16"/>
      <c r="E127" s="16"/>
      <c r="F127" s="16"/>
      <c r="G127" s="16"/>
      <c r="H127" s="16"/>
      <c r="I127" s="16"/>
      <c r="J127" s="16"/>
      <c r="K127" s="16"/>
      <c r="L127" s="14"/>
      <c r="M127" s="14"/>
    </row>
    <row r="128">
      <c r="A128" s="17" t="s">
        <v>288</v>
      </c>
      <c r="B128" s="18" t="s">
        <v>289</v>
      </c>
      <c r="C128" s="18" t="s">
        <v>290</v>
      </c>
      <c r="D128" s="19"/>
      <c r="E128" s="19"/>
      <c r="F128" s="18"/>
      <c r="G128" s="18"/>
      <c r="H128" s="18"/>
      <c r="I128" s="18"/>
      <c r="J128" s="18"/>
      <c r="K128" s="18"/>
      <c r="L128" s="14"/>
      <c r="M128" s="14"/>
    </row>
    <row r="129">
      <c r="A129" s="17" t="s">
        <v>288</v>
      </c>
      <c r="B129" s="18" t="s">
        <v>291</v>
      </c>
      <c r="C129" s="18" t="s">
        <v>292</v>
      </c>
      <c r="D129" s="18"/>
      <c r="E129" s="18"/>
      <c r="F129" s="18"/>
      <c r="G129" s="18"/>
      <c r="H129" s="18"/>
      <c r="I129" s="18"/>
      <c r="J129" s="18"/>
      <c r="K129" s="18"/>
      <c r="L129" s="14"/>
      <c r="M129" s="14"/>
    </row>
    <row r="130">
      <c r="A130" s="17" t="s">
        <v>288</v>
      </c>
      <c r="B130" s="18" t="s">
        <v>293</v>
      </c>
      <c r="C130" s="18" t="s">
        <v>294</v>
      </c>
      <c r="D130" s="18"/>
      <c r="E130" s="18"/>
      <c r="F130" s="18"/>
      <c r="G130" s="18"/>
      <c r="H130" s="18"/>
      <c r="I130" s="18"/>
      <c r="J130" s="18"/>
      <c r="K130" s="18"/>
      <c r="L130" s="14"/>
      <c r="M130" s="14"/>
    </row>
    <row r="131">
      <c r="A131" s="23" t="s">
        <v>295</v>
      </c>
      <c r="B131" s="18" t="s">
        <v>296</v>
      </c>
      <c r="C131" s="18" t="s">
        <v>231</v>
      </c>
      <c r="D131" s="18"/>
      <c r="E131" s="18"/>
      <c r="F131" s="18"/>
      <c r="G131" s="18"/>
      <c r="H131" s="18"/>
      <c r="I131" s="18"/>
      <c r="J131" s="18"/>
      <c r="K131" s="19"/>
      <c r="L131" s="14"/>
      <c r="M131" s="14"/>
    </row>
    <row r="132">
      <c r="A132" s="17" t="s">
        <v>297</v>
      </c>
      <c r="B132" s="25" t="s">
        <v>298</v>
      </c>
      <c r="C132" s="25" t="s">
        <v>155</v>
      </c>
      <c r="D132" s="25" t="s">
        <v>299</v>
      </c>
      <c r="E132" s="25"/>
      <c r="F132" s="25" t="s">
        <v>47</v>
      </c>
      <c r="G132" s="25"/>
      <c r="H132" s="25" t="s">
        <v>155</v>
      </c>
      <c r="I132" s="25"/>
      <c r="J132" s="25"/>
      <c r="K132" s="26"/>
      <c r="L132" s="14"/>
      <c r="M132" s="14"/>
    </row>
    <row r="133">
      <c r="A133" s="17" t="s">
        <v>297</v>
      </c>
      <c r="B133" s="25"/>
      <c r="C133" s="25"/>
      <c r="D133" s="26"/>
      <c r="E133" s="26"/>
      <c r="F133" s="25"/>
      <c r="G133" s="25"/>
      <c r="H133" s="25"/>
      <c r="I133" s="25"/>
      <c r="J133" s="25"/>
      <c r="K133" s="26"/>
      <c r="L133" s="14"/>
      <c r="M133" s="14"/>
    </row>
    <row r="134">
      <c r="A134" s="17" t="s">
        <v>300</v>
      </c>
      <c r="B134" s="18"/>
      <c r="C134" s="18"/>
      <c r="D134" s="18"/>
      <c r="E134" s="18"/>
      <c r="F134" s="18"/>
      <c r="G134" s="18"/>
      <c r="H134" s="18"/>
      <c r="I134" s="18"/>
      <c r="J134" s="18"/>
      <c r="K134" s="19"/>
      <c r="L134" s="14"/>
      <c r="M134" s="14"/>
    </row>
    <row r="135">
      <c r="A135" s="15" t="s">
        <v>301</v>
      </c>
      <c r="B135" s="16"/>
      <c r="C135" s="16"/>
      <c r="D135" s="16"/>
      <c r="E135" s="16"/>
      <c r="F135" s="16"/>
      <c r="G135" s="16"/>
      <c r="H135" s="16"/>
      <c r="I135" s="16"/>
      <c r="J135" s="16"/>
      <c r="K135" s="16"/>
      <c r="L135" s="14"/>
      <c r="M135" s="14"/>
    </row>
    <row r="136">
      <c r="A136" s="17" t="s">
        <v>302</v>
      </c>
      <c r="B136" s="18"/>
      <c r="C136" s="18"/>
      <c r="D136" s="19"/>
      <c r="E136" s="19"/>
      <c r="F136" s="19"/>
      <c r="G136" s="19"/>
      <c r="H136" s="19"/>
      <c r="I136" s="19"/>
      <c r="J136" s="19"/>
      <c r="K136" s="19"/>
      <c r="L136" s="14"/>
      <c r="M136" s="14"/>
    </row>
    <row r="137">
      <c r="A137" s="21" t="s">
        <v>303</v>
      </c>
      <c r="B137" s="16"/>
      <c r="C137" s="16"/>
      <c r="D137" s="16"/>
      <c r="E137" s="16"/>
      <c r="F137" s="16"/>
      <c r="G137" s="16"/>
      <c r="H137" s="16"/>
      <c r="I137" s="16"/>
      <c r="J137" s="16"/>
      <c r="K137" s="16"/>
      <c r="L137" s="14"/>
      <c r="M137" s="14"/>
    </row>
    <row r="138">
      <c r="A138" s="23" t="s">
        <v>304</v>
      </c>
      <c r="B138" s="19"/>
      <c r="C138" s="19"/>
      <c r="D138" s="19"/>
      <c r="E138" s="19"/>
      <c r="F138" s="19"/>
      <c r="G138" s="19"/>
      <c r="H138" s="14"/>
      <c r="I138" s="14"/>
      <c r="J138" s="14"/>
      <c r="K138" s="14"/>
      <c r="L138" s="14"/>
      <c r="M138" s="14"/>
    </row>
    <row r="139">
      <c r="A139" s="15" t="s">
        <v>305</v>
      </c>
      <c r="B139" s="16"/>
      <c r="C139" s="16"/>
      <c r="D139" s="22"/>
      <c r="E139" s="22"/>
      <c r="F139" s="16"/>
      <c r="G139" s="16"/>
      <c r="H139" s="16"/>
      <c r="I139" s="16"/>
      <c r="J139" s="16"/>
      <c r="K139" s="16"/>
      <c r="L139" s="14"/>
      <c r="M139" s="14"/>
    </row>
    <row r="140">
      <c r="A140" s="17" t="s">
        <v>306</v>
      </c>
      <c r="B140" s="18" t="s">
        <v>307</v>
      </c>
      <c r="C140" s="18"/>
      <c r="D140" s="18"/>
      <c r="E140" s="18"/>
      <c r="F140" s="18"/>
      <c r="G140" s="18"/>
      <c r="H140" s="18"/>
      <c r="I140" s="18"/>
      <c r="J140" s="18"/>
      <c r="K140" s="18"/>
      <c r="L140" s="14"/>
      <c r="M140" s="14"/>
    </row>
    <row r="141">
      <c r="A141" s="17" t="s">
        <v>306</v>
      </c>
      <c r="B141" s="18" t="s">
        <v>308</v>
      </c>
      <c r="C141" s="18" t="s">
        <v>309</v>
      </c>
      <c r="D141" s="19"/>
      <c r="E141" s="19"/>
      <c r="F141" s="19"/>
      <c r="G141" s="19"/>
      <c r="H141" s="19"/>
      <c r="I141" s="19"/>
      <c r="J141" s="19"/>
      <c r="K141" s="19"/>
      <c r="L141" s="14"/>
      <c r="M141" s="14"/>
    </row>
    <row r="142">
      <c r="A142" s="35" t="s">
        <v>310</v>
      </c>
      <c r="B142" s="16"/>
      <c r="C142" s="16"/>
      <c r="D142" s="16"/>
      <c r="E142" s="16"/>
      <c r="F142" s="16"/>
      <c r="G142" s="16"/>
      <c r="H142" s="16"/>
      <c r="I142" s="16"/>
      <c r="J142" s="16"/>
      <c r="K142" s="16"/>
      <c r="L142" s="14"/>
      <c r="M142" s="14"/>
    </row>
    <row r="143">
      <c r="A143" s="36" t="s">
        <v>311</v>
      </c>
      <c r="B143" s="18" t="s">
        <v>312</v>
      </c>
      <c r="C143" s="18" t="s">
        <v>313</v>
      </c>
      <c r="D143" s="18"/>
      <c r="E143" s="18"/>
      <c r="F143" s="18"/>
      <c r="G143" s="18"/>
      <c r="H143" s="18"/>
      <c r="I143" s="18"/>
      <c r="J143" s="18"/>
      <c r="K143" s="19"/>
      <c r="L143" s="14"/>
      <c r="M143" s="14"/>
    </row>
    <row r="144">
      <c r="A144" s="36" t="s">
        <v>311</v>
      </c>
      <c r="B144" s="37" t="s">
        <v>314</v>
      </c>
      <c r="C144" s="37" t="s">
        <v>315</v>
      </c>
      <c r="D144" s="38"/>
      <c r="E144" s="38"/>
      <c r="F144" s="38"/>
      <c r="G144" s="38"/>
      <c r="H144" s="38"/>
      <c r="I144" s="38"/>
      <c r="J144" s="38"/>
      <c r="K144" s="39"/>
      <c r="L144" s="10"/>
      <c r="M144" s="10"/>
    </row>
    <row r="145">
      <c r="A145" s="40" t="s">
        <v>316</v>
      </c>
      <c r="B145" s="25" t="s">
        <v>317</v>
      </c>
      <c r="C145" s="25" t="s">
        <v>224</v>
      </c>
      <c r="D145" s="25"/>
      <c r="E145" s="25"/>
      <c r="F145" s="25"/>
      <c r="G145" s="25"/>
      <c r="H145" s="25"/>
      <c r="I145" s="25"/>
      <c r="J145" s="25"/>
      <c r="K145" s="25"/>
      <c r="L145" s="14"/>
      <c r="M145" s="14"/>
    </row>
    <row r="146">
      <c r="A146" s="40" t="s">
        <v>316</v>
      </c>
      <c r="B146" s="25" t="s">
        <v>318</v>
      </c>
      <c r="C146" s="25" t="s">
        <v>319</v>
      </c>
      <c r="D146" s="25"/>
      <c r="E146" s="25"/>
      <c r="F146" s="25"/>
      <c r="G146" s="26"/>
      <c r="H146" s="25"/>
      <c r="I146" s="26"/>
      <c r="J146" s="26"/>
      <c r="K146" s="26"/>
      <c r="L146" s="14"/>
      <c r="M146" s="14"/>
    </row>
    <row r="147">
      <c r="A147" s="40" t="s">
        <v>316</v>
      </c>
      <c r="B147" s="25" t="s">
        <v>320</v>
      </c>
      <c r="C147" s="25" t="s">
        <v>321</v>
      </c>
      <c r="D147" s="25"/>
      <c r="E147" s="25"/>
      <c r="F147" s="25"/>
      <c r="G147" s="25"/>
      <c r="H147" s="25"/>
      <c r="I147" s="26"/>
      <c r="J147" s="25"/>
      <c r="K147" s="25"/>
      <c r="L147" s="14"/>
      <c r="M147" s="14"/>
    </row>
    <row r="148">
      <c r="A148" s="40" t="s">
        <v>316</v>
      </c>
      <c r="B148" s="25" t="s">
        <v>322</v>
      </c>
      <c r="C148" s="25" t="s">
        <v>323</v>
      </c>
      <c r="D148" s="25"/>
      <c r="E148" s="25"/>
      <c r="F148" s="25"/>
      <c r="G148" s="25"/>
      <c r="H148" s="25"/>
      <c r="I148" s="26"/>
      <c r="J148" s="25"/>
      <c r="K148" s="25"/>
      <c r="L148" s="14"/>
      <c r="M148" s="14"/>
    </row>
    <row r="149">
      <c r="A149" s="40" t="s">
        <v>316</v>
      </c>
      <c r="B149" s="25" t="s">
        <v>324</v>
      </c>
      <c r="C149" s="25" t="s">
        <v>125</v>
      </c>
      <c r="D149" s="25" t="s">
        <v>46</v>
      </c>
      <c r="E149" s="25"/>
      <c r="F149" s="25"/>
      <c r="G149" s="26"/>
      <c r="H149" s="25"/>
      <c r="I149" s="26"/>
      <c r="J149" s="25"/>
      <c r="K149" s="25"/>
      <c r="L149" s="14"/>
      <c r="M149" s="14"/>
    </row>
    <row r="150">
      <c r="A150" s="40" t="s">
        <v>316</v>
      </c>
      <c r="B150" s="25" t="s">
        <v>325</v>
      </c>
      <c r="C150" s="25" t="s">
        <v>224</v>
      </c>
      <c r="D150" s="25" t="s">
        <v>46</v>
      </c>
      <c r="E150" s="25"/>
      <c r="F150" s="25"/>
      <c r="G150" s="25"/>
      <c r="H150" s="25"/>
      <c r="I150" s="25"/>
      <c r="J150" s="25"/>
      <c r="K150" s="25"/>
      <c r="L150" s="14"/>
      <c r="M150" s="14"/>
    </row>
    <row r="151">
      <c r="A151" s="36" t="s">
        <v>326</v>
      </c>
      <c r="B151" s="11" t="s">
        <v>327</v>
      </c>
      <c r="C151" s="18" t="s">
        <v>55</v>
      </c>
      <c r="D151" s="18"/>
      <c r="E151" s="18"/>
      <c r="F151" s="18"/>
      <c r="G151" s="18"/>
      <c r="H151" s="18"/>
      <c r="I151" s="19"/>
      <c r="J151" s="18"/>
      <c r="K151" s="18"/>
      <c r="L151" s="14"/>
      <c r="M151" s="14"/>
    </row>
    <row r="152">
      <c r="A152" s="36" t="s">
        <v>326</v>
      </c>
      <c r="B152" s="41" t="s">
        <v>328</v>
      </c>
      <c r="C152" s="18" t="s">
        <v>329</v>
      </c>
      <c r="D152" s="18"/>
      <c r="E152" s="18"/>
      <c r="F152" s="18"/>
      <c r="G152" s="18"/>
      <c r="H152" s="18"/>
      <c r="I152" s="18"/>
      <c r="J152" s="18"/>
      <c r="K152" s="19"/>
      <c r="L152" s="14"/>
      <c r="M152" s="14"/>
    </row>
    <row r="153">
      <c r="A153" s="40" t="s">
        <v>330</v>
      </c>
      <c r="B153" s="25" t="s">
        <v>331</v>
      </c>
      <c r="C153" s="25" t="s">
        <v>72</v>
      </c>
      <c r="D153" s="25"/>
      <c r="E153" s="25"/>
      <c r="F153" s="25"/>
      <c r="G153" s="25"/>
      <c r="H153" s="25"/>
      <c r="I153" s="25"/>
      <c r="J153" s="25"/>
      <c r="K153" s="25"/>
      <c r="L153" s="14"/>
      <c r="M153" s="14"/>
    </row>
    <row r="154">
      <c r="A154" s="36" t="s">
        <v>332</v>
      </c>
      <c r="B154" s="25"/>
      <c r="C154" s="25"/>
      <c r="D154" s="25"/>
      <c r="E154" s="25"/>
      <c r="F154" s="25"/>
      <c r="G154" s="26"/>
      <c r="H154" s="25"/>
      <c r="I154" s="26"/>
      <c r="J154" s="26"/>
      <c r="K154" s="25"/>
      <c r="L154" s="14"/>
      <c r="M154" s="14"/>
    </row>
    <row r="155">
      <c r="A155" s="40" t="s">
        <v>333</v>
      </c>
      <c r="B155" s="18" t="s">
        <v>334</v>
      </c>
      <c r="C155" s="18" t="s">
        <v>335</v>
      </c>
      <c r="D155" s="18"/>
      <c r="E155" s="18"/>
      <c r="F155" s="18"/>
      <c r="G155" s="18"/>
      <c r="H155" s="18"/>
      <c r="I155" s="18"/>
      <c r="J155" s="18"/>
      <c r="K155" s="19"/>
      <c r="L155" s="14"/>
      <c r="M155" s="14"/>
    </row>
    <row r="156">
      <c r="A156" s="40" t="s">
        <v>333</v>
      </c>
      <c r="B156" s="18" t="s">
        <v>336</v>
      </c>
      <c r="C156" s="18" t="s">
        <v>337</v>
      </c>
      <c r="D156" s="18"/>
      <c r="E156" s="18"/>
      <c r="F156" s="18"/>
      <c r="G156" s="19"/>
      <c r="H156" s="18"/>
      <c r="I156" s="19"/>
      <c r="J156" s="19"/>
      <c r="K156" s="18"/>
      <c r="L156" s="14"/>
      <c r="M156" s="14"/>
    </row>
    <row r="157">
      <c r="A157" s="36" t="s">
        <v>332</v>
      </c>
      <c r="B157" s="42"/>
      <c r="C157" s="25"/>
      <c r="D157" s="25"/>
      <c r="E157" s="25"/>
      <c r="F157" s="25"/>
      <c r="G157" s="26"/>
      <c r="H157" s="25"/>
      <c r="I157" s="26"/>
      <c r="J157" s="26"/>
      <c r="K157" s="25"/>
      <c r="L157" s="14"/>
      <c r="M157" s="14"/>
    </row>
    <row r="158">
      <c r="A158" s="43" t="s">
        <v>338</v>
      </c>
      <c r="B158" s="44"/>
      <c r="C158" s="45"/>
      <c r="D158" s="46"/>
      <c r="E158" s="46"/>
      <c r="F158" s="45"/>
      <c r="G158" s="46"/>
      <c r="H158" s="46"/>
      <c r="I158" s="46"/>
      <c r="J158" s="46"/>
      <c r="K158" s="46"/>
      <c r="L158" s="47"/>
      <c r="M158" s="47"/>
    </row>
    <row r="159">
      <c r="A159" s="43" t="s">
        <v>338</v>
      </c>
      <c r="B159" s="44"/>
      <c r="C159" s="45"/>
      <c r="D159" s="46"/>
      <c r="E159" s="46"/>
      <c r="F159" s="45"/>
      <c r="G159" s="46"/>
      <c r="H159" s="46"/>
      <c r="I159" s="46"/>
      <c r="J159" s="46"/>
      <c r="K159" s="46"/>
      <c r="L159" s="47"/>
      <c r="M159" s="47"/>
    </row>
    <row r="160">
      <c r="A160" s="36" t="s">
        <v>339</v>
      </c>
      <c r="B160" s="25" t="s">
        <v>340</v>
      </c>
      <c r="C160" s="25" t="s">
        <v>341</v>
      </c>
      <c r="D160" s="25"/>
      <c r="E160" s="25"/>
      <c r="F160" s="25"/>
      <c r="G160" s="26"/>
      <c r="H160" s="25"/>
      <c r="I160" s="26"/>
      <c r="J160" s="26"/>
      <c r="K160" s="26"/>
      <c r="L160" s="14"/>
      <c r="M160" s="14"/>
    </row>
    <row r="161">
      <c r="A161" s="36" t="s">
        <v>339</v>
      </c>
      <c r="B161" s="25" t="s">
        <v>342</v>
      </c>
      <c r="C161" s="25" t="s">
        <v>343</v>
      </c>
      <c r="D161" s="25"/>
      <c r="E161" s="25"/>
      <c r="F161" s="25"/>
      <c r="G161" s="25"/>
      <c r="H161" s="25"/>
      <c r="I161" s="25"/>
      <c r="J161" s="25"/>
      <c r="K161" s="25"/>
      <c r="L161" s="14"/>
      <c r="M161" s="14"/>
    </row>
    <row r="162">
      <c r="A162" s="40" t="s">
        <v>344</v>
      </c>
      <c r="B162" s="19"/>
      <c r="C162" s="19"/>
      <c r="D162" s="19"/>
      <c r="E162" s="19"/>
      <c r="F162" s="19"/>
      <c r="G162" s="19"/>
      <c r="H162" s="19"/>
      <c r="I162" s="19"/>
      <c r="J162" s="19"/>
      <c r="K162" s="19"/>
      <c r="L162" s="14"/>
      <c r="M162" s="14"/>
    </row>
    <row r="163">
      <c r="A163" s="36" t="s">
        <v>345</v>
      </c>
      <c r="B163" s="26"/>
      <c r="C163" s="25"/>
      <c r="D163" s="26"/>
      <c r="E163" s="26"/>
      <c r="F163" s="26"/>
      <c r="G163" s="26"/>
      <c r="H163" s="26"/>
      <c r="I163" s="26"/>
      <c r="J163" s="26"/>
      <c r="K163" s="26"/>
      <c r="L163" s="14"/>
      <c r="M163" s="14"/>
    </row>
    <row r="164">
      <c r="A164" s="40" t="s">
        <v>345</v>
      </c>
      <c r="B164" s="26"/>
      <c r="C164" s="26"/>
      <c r="D164" s="26"/>
      <c r="E164" s="26"/>
      <c r="F164" s="26"/>
      <c r="G164" s="26"/>
      <c r="H164" s="26"/>
      <c r="I164" s="26"/>
      <c r="J164" s="26"/>
      <c r="K164" s="26"/>
      <c r="L164" s="14"/>
      <c r="M164" s="14"/>
    </row>
    <row r="165">
      <c r="A165" s="40" t="s">
        <v>346</v>
      </c>
      <c r="B165" s="25"/>
      <c r="C165" s="25"/>
      <c r="D165" s="25"/>
      <c r="E165" s="25"/>
      <c r="F165" s="26"/>
      <c r="G165" s="26"/>
      <c r="H165" s="26"/>
      <c r="I165" s="26"/>
      <c r="J165" s="26"/>
      <c r="K165" s="25"/>
      <c r="L165" s="14"/>
      <c r="M165" s="14"/>
    </row>
    <row r="166">
      <c r="A166" s="40" t="s">
        <v>346</v>
      </c>
      <c r="B166" s="25"/>
      <c r="C166" s="25"/>
      <c r="D166" s="25"/>
      <c r="E166" s="25"/>
      <c r="F166" s="26"/>
      <c r="G166" s="26"/>
      <c r="H166" s="26"/>
      <c r="I166" s="26"/>
      <c r="J166" s="26"/>
      <c r="K166" s="25"/>
      <c r="L166" s="14"/>
      <c r="M166" s="14"/>
    </row>
    <row r="167">
      <c r="A167" s="36" t="s">
        <v>347</v>
      </c>
      <c r="B167" s="18"/>
      <c r="C167" s="18"/>
      <c r="D167" s="18"/>
      <c r="E167" s="18"/>
      <c r="F167" s="18"/>
      <c r="G167" s="18"/>
      <c r="H167" s="18"/>
      <c r="I167" s="18"/>
      <c r="J167" s="18"/>
      <c r="K167" s="18"/>
      <c r="L167" s="14"/>
      <c r="M167" s="14"/>
    </row>
    <row r="168">
      <c r="A168" s="40" t="s">
        <v>348</v>
      </c>
      <c r="B168" s="25" t="s">
        <v>349</v>
      </c>
      <c r="C168" s="25" t="s">
        <v>350</v>
      </c>
      <c r="D168" s="25"/>
      <c r="E168" s="25"/>
      <c r="F168" s="25"/>
      <c r="G168" s="26"/>
      <c r="H168" s="25"/>
      <c r="I168" s="25"/>
      <c r="J168" s="25"/>
      <c r="K168" s="26"/>
      <c r="L168" s="14"/>
      <c r="M168" s="14"/>
    </row>
    <row r="169">
      <c r="A169" s="40" t="s">
        <v>348</v>
      </c>
      <c r="B169" s="26"/>
      <c r="C169" s="26"/>
      <c r="D169" s="25"/>
      <c r="E169" s="25"/>
      <c r="F169" s="26"/>
      <c r="G169" s="26"/>
      <c r="H169" s="26"/>
      <c r="I169" s="26"/>
      <c r="J169" s="26"/>
      <c r="K169" s="26"/>
      <c r="L169" s="14"/>
      <c r="M169" s="14"/>
    </row>
    <row r="170">
      <c r="A170" s="48" t="s">
        <v>351</v>
      </c>
      <c r="B170" s="16"/>
      <c r="C170" s="16"/>
      <c r="D170" s="16"/>
      <c r="E170" s="16"/>
      <c r="F170" s="16"/>
      <c r="G170" s="16"/>
      <c r="H170" s="16"/>
      <c r="I170" s="16"/>
      <c r="J170" s="16"/>
      <c r="K170" s="16"/>
      <c r="L170" s="14"/>
      <c r="M170" s="14"/>
    </row>
    <row r="171">
      <c r="A171" s="40" t="s">
        <v>352</v>
      </c>
      <c r="B171" s="24" t="s">
        <v>353</v>
      </c>
      <c r="C171" s="24" t="s">
        <v>354</v>
      </c>
      <c r="D171" s="14"/>
      <c r="E171" s="14"/>
      <c r="F171" s="14"/>
      <c r="G171" s="14"/>
      <c r="H171" s="14"/>
      <c r="I171" s="14"/>
      <c r="J171" s="14"/>
      <c r="K171" s="14"/>
      <c r="L171" s="14"/>
      <c r="M171" s="14"/>
    </row>
    <row r="172">
      <c r="A172" s="36" t="s">
        <v>352</v>
      </c>
      <c r="B172" s="24" t="s">
        <v>355</v>
      </c>
      <c r="C172" s="24"/>
      <c r="D172" s="14"/>
      <c r="E172" s="14"/>
      <c r="F172" s="14"/>
      <c r="G172" s="14"/>
      <c r="H172" s="14"/>
      <c r="I172" s="14"/>
      <c r="J172" s="14"/>
      <c r="K172" s="14"/>
      <c r="L172" s="14"/>
      <c r="M172" s="14"/>
    </row>
    <row r="173">
      <c r="A173" s="40" t="s">
        <v>356</v>
      </c>
      <c r="B173" s="34" t="s">
        <v>357</v>
      </c>
      <c r="C173" s="34" t="s">
        <v>358</v>
      </c>
      <c r="D173" s="34"/>
      <c r="E173" s="34"/>
      <c r="F173" s="34"/>
      <c r="G173" s="34"/>
      <c r="H173" s="34"/>
      <c r="I173" s="34"/>
      <c r="J173" s="34"/>
      <c r="K173" s="34"/>
      <c r="L173" s="49"/>
      <c r="M173" s="49"/>
    </row>
    <row r="174">
      <c r="A174" s="40" t="s">
        <v>356</v>
      </c>
      <c r="B174" s="34" t="s">
        <v>359</v>
      </c>
      <c r="C174" s="34" t="s">
        <v>360</v>
      </c>
      <c r="D174" s="34"/>
      <c r="E174" s="34"/>
      <c r="F174" s="34"/>
      <c r="G174" s="34"/>
      <c r="H174" s="34"/>
      <c r="I174" s="34"/>
      <c r="J174" s="34"/>
      <c r="K174" s="34"/>
      <c r="L174" s="49"/>
      <c r="M174" s="49"/>
    </row>
    <row r="175">
      <c r="A175" s="40" t="s">
        <v>356</v>
      </c>
      <c r="B175" s="34" t="s">
        <v>361</v>
      </c>
      <c r="C175" s="34" t="s">
        <v>72</v>
      </c>
      <c r="D175" s="49"/>
      <c r="E175" s="49"/>
      <c r="F175" s="49"/>
      <c r="G175" s="49"/>
      <c r="H175" s="49"/>
      <c r="I175" s="49"/>
      <c r="J175" s="49"/>
      <c r="K175" s="49"/>
      <c r="L175" s="49"/>
      <c r="M175" s="49"/>
    </row>
    <row r="176">
      <c r="A176" s="40" t="s">
        <v>362</v>
      </c>
      <c r="B176" s="18" t="s">
        <v>363</v>
      </c>
      <c r="C176" s="18" t="s">
        <v>364</v>
      </c>
      <c r="D176" s="18"/>
      <c r="E176" s="18"/>
      <c r="F176" s="18" t="s">
        <v>365</v>
      </c>
      <c r="G176" s="18"/>
      <c r="H176" s="18" t="s">
        <v>366</v>
      </c>
      <c r="I176" s="18"/>
      <c r="J176" s="18"/>
      <c r="K176" s="19"/>
      <c r="L176" s="19"/>
      <c r="M176" s="19"/>
    </row>
    <row r="177">
      <c r="A177" s="40" t="s">
        <v>362</v>
      </c>
      <c r="B177" s="11" t="s">
        <v>367</v>
      </c>
      <c r="C177" s="18" t="s">
        <v>368</v>
      </c>
      <c r="D177" s="18"/>
      <c r="E177" s="18"/>
      <c r="F177" s="18"/>
      <c r="G177" s="18"/>
      <c r="H177" s="18"/>
      <c r="I177" s="18"/>
      <c r="J177" s="18"/>
      <c r="K177" s="19"/>
      <c r="L177" s="19"/>
      <c r="M177" s="19"/>
    </row>
    <row r="178">
      <c r="A178" s="40" t="s">
        <v>362</v>
      </c>
      <c r="B178" s="11" t="s">
        <v>369</v>
      </c>
      <c r="C178" s="18" t="s">
        <v>370</v>
      </c>
      <c r="D178" s="18"/>
      <c r="E178" s="18"/>
      <c r="F178" s="18" t="s">
        <v>47</v>
      </c>
      <c r="G178" s="18"/>
      <c r="H178" s="18"/>
      <c r="I178" s="18"/>
      <c r="J178" s="18"/>
      <c r="K178" s="19"/>
      <c r="L178" s="19"/>
      <c r="M178" s="19"/>
    </row>
    <row r="179">
      <c r="A179" s="40" t="s">
        <v>371</v>
      </c>
      <c r="B179" s="34" t="s">
        <v>372</v>
      </c>
      <c r="C179" s="34" t="s">
        <v>373</v>
      </c>
      <c r="D179" s="34" t="s">
        <v>374</v>
      </c>
      <c r="E179" s="34"/>
      <c r="F179" s="34" t="s">
        <v>113</v>
      </c>
      <c r="G179" s="34"/>
      <c r="H179" s="34"/>
      <c r="I179" s="34"/>
      <c r="J179" s="34"/>
      <c r="K179" s="49"/>
      <c r="L179" s="49"/>
      <c r="M179" s="49"/>
    </row>
    <row r="180">
      <c r="A180" s="48" t="s">
        <v>375</v>
      </c>
      <c r="B180" s="16"/>
      <c r="C180" s="16"/>
      <c r="D180" s="16"/>
      <c r="E180" s="16"/>
      <c r="F180" s="16"/>
      <c r="G180" s="16"/>
      <c r="H180" s="16"/>
      <c r="I180" s="16"/>
      <c r="J180" s="16"/>
      <c r="K180" s="16"/>
      <c r="L180" s="14"/>
      <c r="M180" s="14"/>
    </row>
    <row r="181">
      <c r="A181" s="36" t="s">
        <v>376</v>
      </c>
      <c r="B181" s="18" t="s">
        <v>377</v>
      </c>
      <c r="C181" s="27" t="s">
        <v>378</v>
      </c>
      <c r="D181" s="19"/>
      <c r="E181" s="19"/>
      <c r="F181" s="19"/>
      <c r="G181" s="19"/>
      <c r="H181" s="19"/>
      <c r="I181" s="19"/>
      <c r="J181" s="19"/>
      <c r="K181" s="19"/>
      <c r="L181" s="14"/>
      <c r="M181" s="14"/>
    </row>
    <row r="182">
      <c r="A182" s="35" t="s">
        <v>379</v>
      </c>
      <c r="B182" s="16"/>
      <c r="C182" s="50"/>
      <c r="D182" s="16"/>
      <c r="E182" s="16"/>
      <c r="F182" s="16"/>
      <c r="G182" s="16"/>
      <c r="H182" s="16"/>
      <c r="I182" s="16"/>
      <c r="J182" s="16"/>
      <c r="K182" s="16"/>
      <c r="L182" s="16"/>
      <c r="M182" s="16"/>
    </row>
    <row r="183">
      <c r="A183" s="36" t="s">
        <v>380</v>
      </c>
      <c r="B183" s="18" t="s">
        <v>381</v>
      </c>
      <c r="C183" s="27" t="s">
        <v>382</v>
      </c>
      <c r="D183" s="18" t="s">
        <v>46</v>
      </c>
      <c r="E183" s="18"/>
      <c r="F183" s="19"/>
      <c r="G183" s="19"/>
      <c r="H183" s="18" t="s">
        <v>383</v>
      </c>
      <c r="I183" s="19"/>
      <c r="J183" s="19"/>
      <c r="K183" s="19"/>
      <c r="L183" s="14"/>
      <c r="M183" s="14"/>
    </row>
    <row r="184">
      <c r="A184" s="36" t="s">
        <v>380</v>
      </c>
      <c r="B184" s="18" t="s">
        <v>384</v>
      </c>
      <c r="C184" s="27" t="s">
        <v>385</v>
      </c>
      <c r="D184" s="18" t="s">
        <v>46</v>
      </c>
      <c r="E184" s="18"/>
      <c r="F184" s="19"/>
      <c r="G184" s="19"/>
      <c r="H184" s="18"/>
      <c r="I184" s="19"/>
      <c r="J184" s="19"/>
      <c r="K184" s="19"/>
      <c r="L184" s="14"/>
      <c r="M184" s="14"/>
    </row>
    <row r="185">
      <c r="A185" s="48" t="s">
        <v>386</v>
      </c>
      <c r="B185" s="16"/>
      <c r="C185" s="16"/>
      <c r="D185" s="16"/>
      <c r="E185" s="16"/>
      <c r="F185" s="16"/>
      <c r="G185" s="16"/>
      <c r="H185" s="16"/>
      <c r="I185" s="16"/>
      <c r="J185" s="16"/>
      <c r="K185" s="16"/>
      <c r="L185" s="14"/>
      <c r="M185" s="14"/>
    </row>
    <row r="186">
      <c r="A186" s="40" t="s">
        <v>387</v>
      </c>
      <c r="B186" s="25" t="s">
        <v>388</v>
      </c>
      <c r="C186" s="25" t="s">
        <v>389</v>
      </c>
      <c r="D186" s="25"/>
      <c r="E186" s="25"/>
      <c r="F186" s="25"/>
      <c r="G186" s="25"/>
      <c r="H186" s="25"/>
      <c r="I186" s="25"/>
      <c r="J186" s="25"/>
      <c r="K186" s="26"/>
      <c r="L186" s="14"/>
      <c r="M186" s="14"/>
    </row>
    <row r="187">
      <c r="A187" s="40" t="s">
        <v>387</v>
      </c>
      <c r="B187" s="25" t="s">
        <v>390</v>
      </c>
      <c r="C187" s="25" t="s">
        <v>391</v>
      </c>
      <c r="D187" s="26"/>
      <c r="E187" s="26"/>
      <c r="F187" s="25"/>
      <c r="G187" s="25"/>
      <c r="H187" s="25"/>
      <c r="I187" s="25"/>
      <c r="J187" s="25"/>
      <c r="K187" s="26"/>
      <c r="L187" s="14"/>
      <c r="M187" s="14"/>
    </row>
    <row r="188">
      <c r="A188" s="40" t="s">
        <v>392</v>
      </c>
      <c r="B188" s="18"/>
      <c r="C188" s="18"/>
      <c r="D188" s="19"/>
      <c r="E188" s="19"/>
      <c r="F188" s="19"/>
      <c r="G188" s="18"/>
      <c r="H188" s="18"/>
      <c r="I188" s="18"/>
      <c r="J188" s="18"/>
      <c r="K188" s="19"/>
      <c r="L188" s="14"/>
      <c r="M188" s="14"/>
    </row>
    <row r="189">
      <c r="A189" s="40" t="s">
        <v>392</v>
      </c>
      <c r="B189" s="18"/>
      <c r="C189" s="18"/>
      <c r="D189" s="19"/>
      <c r="E189" s="19"/>
      <c r="F189" s="19"/>
      <c r="G189" s="19"/>
      <c r="H189" s="19"/>
      <c r="I189" s="19"/>
      <c r="J189" s="19"/>
      <c r="K189" s="19"/>
      <c r="L189" s="14"/>
      <c r="M189" s="14"/>
    </row>
    <row r="190">
      <c r="A190" s="40" t="s">
        <v>392</v>
      </c>
      <c r="B190" s="18" t="s">
        <v>393</v>
      </c>
      <c r="C190" s="18"/>
      <c r="D190" s="19"/>
      <c r="E190" s="19"/>
      <c r="F190" s="19"/>
      <c r="G190" s="18"/>
      <c r="H190" s="19"/>
      <c r="I190" s="19"/>
      <c r="J190" s="19"/>
      <c r="K190" s="19"/>
      <c r="L190" s="14"/>
      <c r="M190" s="14"/>
    </row>
    <row r="191">
      <c r="A191" s="40" t="s">
        <v>394</v>
      </c>
      <c r="B191" s="25" t="s">
        <v>395</v>
      </c>
      <c r="C191" s="25" t="s">
        <v>396</v>
      </c>
      <c r="D191" s="25" t="s">
        <v>397</v>
      </c>
      <c r="E191" s="25"/>
      <c r="F191" s="25" t="s">
        <v>47</v>
      </c>
      <c r="G191" s="25"/>
      <c r="H191" s="26"/>
      <c r="I191" s="25" t="s">
        <v>398</v>
      </c>
      <c r="J191" s="25" t="s">
        <v>399</v>
      </c>
      <c r="K191" s="26"/>
      <c r="L191" s="14"/>
      <c r="M191" s="14"/>
    </row>
    <row r="192">
      <c r="A192" s="40" t="s">
        <v>394</v>
      </c>
      <c r="B192" s="25" t="s">
        <v>400</v>
      </c>
      <c r="C192" s="25" t="s">
        <v>401</v>
      </c>
      <c r="D192" s="25"/>
      <c r="E192" s="25"/>
      <c r="F192" s="25"/>
      <c r="G192" s="25"/>
      <c r="H192" s="26"/>
      <c r="I192" s="25"/>
      <c r="J192" s="25"/>
      <c r="K192" s="26"/>
      <c r="L192" s="14"/>
      <c r="M192" s="14"/>
    </row>
    <row r="193">
      <c r="A193" s="40" t="s">
        <v>394</v>
      </c>
      <c r="B193" s="51" t="s">
        <v>402</v>
      </c>
      <c r="C193" s="51" t="s">
        <v>403</v>
      </c>
      <c r="D193" s="25"/>
      <c r="E193" s="25"/>
      <c r="F193" s="25"/>
      <c r="G193" s="25"/>
      <c r="H193" s="26"/>
      <c r="I193" s="26"/>
      <c r="J193" s="26"/>
      <c r="K193" s="26"/>
      <c r="L193" s="14"/>
      <c r="M193" s="14"/>
    </row>
    <row r="194">
      <c r="A194" s="40" t="s">
        <v>394</v>
      </c>
      <c r="B194" s="25" t="s">
        <v>404</v>
      </c>
      <c r="C194" s="25" t="s">
        <v>405</v>
      </c>
      <c r="D194" s="25"/>
      <c r="E194" s="25"/>
      <c r="F194" s="25"/>
      <c r="G194" s="25"/>
      <c r="H194" s="26"/>
      <c r="I194" s="25"/>
      <c r="J194" s="25"/>
      <c r="K194" s="26"/>
      <c r="L194" s="14"/>
      <c r="M194" s="14"/>
    </row>
    <row r="195">
      <c r="A195" s="40" t="s">
        <v>406</v>
      </c>
      <c r="B195" s="24" t="s">
        <v>407</v>
      </c>
      <c r="C195" s="18"/>
      <c r="D195" s="14"/>
      <c r="E195" s="14"/>
      <c r="F195" s="14"/>
      <c r="G195" s="14"/>
      <c r="H195" s="14"/>
      <c r="I195" s="14"/>
      <c r="J195" s="14"/>
      <c r="K195" s="14"/>
      <c r="L195" s="14"/>
      <c r="M195" s="14"/>
    </row>
    <row r="196">
      <c r="A196" s="40" t="s">
        <v>406</v>
      </c>
      <c r="B196" s="11" t="s">
        <v>408</v>
      </c>
      <c r="C196" s="24"/>
      <c r="D196" s="24"/>
      <c r="E196" s="24"/>
      <c r="F196" s="24"/>
      <c r="G196" s="24"/>
      <c r="H196" s="14"/>
      <c r="I196" s="14"/>
      <c r="J196" s="14"/>
      <c r="K196" s="14"/>
      <c r="L196" s="14"/>
      <c r="M196" s="14"/>
    </row>
    <row r="197">
      <c r="A197" s="36" t="s">
        <v>409</v>
      </c>
      <c r="B197" s="25"/>
      <c r="C197" s="25"/>
      <c r="D197" s="25"/>
      <c r="E197" s="25"/>
      <c r="F197" s="25"/>
      <c r="G197" s="25"/>
      <c r="H197" s="26"/>
      <c r="I197" s="25"/>
      <c r="J197" s="25"/>
      <c r="K197" s="26"/>
      <c r="L197" s="14"/>
      <c r="M197" s="14"/>
    </row>
    <row r="198">
      <c r="A198" s="48" t="s">
        <v>410</v>
      </c>
      <c r="B198" s="16"/>
      <c r="C198" s="16"/>
      <c r="D198" s="16"/>
      <c r="E198" s="16"/>
      <c r="F198" s="16"/>
      <c r="G198" s="16"/>
      <c r="H198" s="16"/>
      <c r="I198" s="16"/>
      <c r="J198" s="16"/>
      <c r="K198" s="16"/>
      <c r="L198" s="14"/>
      <c r="M198" s="14"/>
    </row>
    <row r="199">
      <c r="A199" s="52" t="s">
        <v>411</v>
      </c>
      <c r="L199" s="14"/>
      <c r="M199" s="14"/>
    </row>
    <row r="200">
      <c r="A200" s="48" t="s">
        <v>412</v>
      </c>
      <c r="B200" s="16"/>
      <c r="C200" s="16"/>
      <c r="D200" s="16"/>
      <c r="E200" s="16"/>
      <c r="F200" s="16"/>
      <c r="G200" s="16"/>
      <c r="H200" s="16"/>
      <c r="I200" s="16"/>
      <c r="J200" s="16"/>
      <c r="K200" s="16"/>
      <c r="L200" s="14"/>
      <c r="M200" s="14"/>
    </row>
    <row r="201">
      <c r="A201" s="40" t="s">
        <v>413</v>
      </c>
      <c r="B201" s="18"/>
      <c r="C201" s="19"/>
      <c r="D201" s="19"/>
      <c r="E201" s="19"/>
      <c r="F201" s="19"/>
      <c r="G201" s="19"/>
      <c r="H201" s="19"/>
      <c r="I201" s="19"/>
      <c r="J201" s="19"/>
      <c r="K201" s="19"/>
      <c r="L201" s="14"/>
      <c r="M201" s="14"/>
    </row>
    <row r="202">
      <c r="A202" s="40" t="s">
        <v>414</v>
      </c>
      <c r="B202" s="25" t="s">
        <v>415</v>
      </c>
      <c r="C202" s="25" t="s">
        <v>416</v>
      </c>
      <c r="D202" s="25"/>
      <c r="E202" s="25"/>
      <c r="F202" s="25"/>
      <c r="G202" s="25"/>
      <c r="H202" s="25"/>
      <c r="I202" s="25"/>
      <c r="J202" s="25"/>
      <c r="K202" s="26"/>
      <c r="L202" s="14"/>
      <c r="M202" s="14"/>
    </row>
    <row r="203">
      <c r="A203" s="40" t="s">
        <v>414</v>
      </c>
      <c r="B203" s="25" t="s">
        <v>417</v>
      </c>
      <c r="C203" s="25" t="s">
        <v>418</v>
      </c>
      <c r="D203" s="25"/>
      <c r="E203" s="25"/>
      <c r="F203" s="25"/>
      <c r="G203" s="26"/>
      <c r="H203" s="25"/>
      <c r="I203" s="26"/>
      <c r="J203" s="25"/>
      <c r="K203" s="26"/>
      <c r="L203" s="14"/>
      <c r="M203" s="14"/>
    </row>
    <row r="204">
      <c r="A204" s="40" t="s">
        <v>414</v>
      </c>
      <c r="B204" s="25"/>
      <c r="C204" s="25"/>
      <c r="D204" s="25"/>
      <c r="E204" s="25"/>
      <c r="F204" s="25"/>
      <c r="G204" s="25"/>
      <c r="H204" s="25"/>
      <c r="I204" s="25"/>
      <c r="J204" s="25"/>
      <c r="K204" s="26"/>
      <c r="L204" s="14"/>
      <c r="M204" s="14"/>
    </row>
    <row r="205">
      <c r="A205" s="48" t="s">
        <v>419</v>
      </c>
      <c r="B205" s="22"/>
      <c r="C205" s="16"/>
      <c r="D205" s="16"/>
      <c r="E205" s="16"/>
      <c r="F205" s="16"/>
      <c r="G205" s="16"/>
      <c r="H205" s="16"/>
      <c r="I205" s="16"/>
      <c r="J205" s="16"/>
      <c r="K205" s="16"/>
      <c r="L205" s="14"/>
      <c r="M205" s="14"/>
    </row>
    <row r="206">
      <c r="A206" s="40" t="s">
        <v>420</v>
      </c>
      <c r="B206" s="25"/>
      <c r="C206" s="53"/>
      <c r="D206" s="25"/>
      <c r="E206" s="25"/>
      <c r="F206" s="25"/>
      <c r="G206" s="26"/>
      <c r="H206" s="26"/>
      <c r="I206" s="25"/>
      <c r="J206" s="26"/>
      <c r="K206" s="26"/>
      <c r="L206" s="14"/>
      <c r="M206" s="14"/>
    </row>
    <row r="207">
      <c r="A207" s="40" t="s">
        <v>420</v>
      </c>
      <c r="B207" s="25"/>
      <c r="C207" s="25"/>
      <c r="D207" s="25"/>
      <c r="E207" s="25"/>
      <c r="F207" s="25"/>
      <c r="G207" s="26"/>
      <c r="H207" s="25"/>
      <c r="I207" s="25"/>
      <c r="J207" s="25"/>
      <c r="K207" s="26"/>
      <c r="L207" s="14"/>
      <c r="M207" s="14"/>
    </row>
    <row r="208">
      <c r="A208" s="40" t="s">
        <v>421</v>
      </c>
      <c r="B208" s="11" t="s">
        <v>422</v>
      </c>
      <c r="C208" s="11" t="s">
        <v>423</v>
      </c>
      <c r="D208" s="11" t="s">
        <v>424</v>
      </c>
      <c r="E208" s="11"/>
      <c r="F208" s="11" t="s">
        <v>425</v>
      </c>
      <c r="G208" s="11" t="s">
        <v>426</v>
      </c>
      <c r="H208" s="11" t="s">
        <v>427</v>
      </c>
      <c r="L208" s="54"/>
      <c r="M208" s="54"/>
    </row>
    <row r="209">
      <c r="A209" s="40" t="s">
        <v>421</v>
      </c>
      <c r="B209" s="11" t="s">
        <v>428</v>
      </c>
      <c r="C209" s="11" t="s">
        <v>323</v>
      </c>
      <c r="D209" s="11" t="s">
        <v>429</v>
      </c>
      <c r="E209" s="11"/>
      <c r="G209" s="11" t="s">
        <v>430</v>
      </c>
      <c r="H209" s="11" t="s">
        <v>431</v>
      </c>
      <c r="I209" s="11" t="s">
        <v>432</v>
      </c>
      <c r="J209" s="11" t="s">
        <v>433</v>
      </c>
      <c r="L209" s="14"/>
      <c r="M209" s="14"/>
    </row>
    <row r="210">
      <c r="A210" s="40" t="s">
        <v>421</v>
      </c>
      <c r="B210" s="11" t="s">
        <v>434</v>
      </c>
      <c r="C210" s="11" t="s">
        <v>435</v>
      </c>
      <c r="D210" s="11" t="s">
        <v>436</v>
      </c>
      <c r="E210" s="11"/>
      <c r="F210" s="11" t="s">
        <v>437</v>
      </c>
      <c r="G210" s="11" t="s">
        <v>438</v>
      </c>
      <c r="H210" s="11" t="s">
        <v>439</v>
      </c>
      <c r="I210" s="11" t="s">
        <v>440</v>
      </c>
      <c r="L210" s="14"/>
      <c r="M210" s="14"/>
    </row>
    <row r="211">
      <c r="A211" s="40" t="s">
        <v>421</v>
      </c>
      <c r="B211" s="11" t="s">
        <v>441</v>
      </c>
      <c r="C211" s="11" t="s">
        <v>442</v>
      </c>
      <c r="D211" s="11" t="s">
        <v>429</v>
      </c>
      <c r="L211" s="14"/>
      <c r="M211" s="14"/>
    </row>
    <row r="212">
      <c r="A212" s="40" t="s">
        <v>421</v>
      </c>
      <c r="B212" s="11" t="s">
        <v>443</v>
      </c>
      <c r="C212" s="11" t="s">
        <v>444</v>
      </c>
      <c r="H212" s="11" t="s">
        <v>445</v>
      </c>
      <c r="J212" s="11" t="s">
        <v>444</v>
      </c>
      <c r="L212" s="14"/>
      <c r="M212" s="14"/>
    </row>
    <row r="213">
      <c r="A213" s="36" t="s">
        <v>421</v>
      </c>
      <c r="B213" s="11" t="s">
        <v>446</v>
      </c>
      <c r="C213" s="11" t="s">
        <v>416</v>
      </c>
      <c r="D213" s="11" t="s">
        <v>424</v>
      </c>
      <c r="E213" s="11"/>
      <c r="L213" s="14"/>
      <c r="M213" s="14"/>
    </row>
    <row r="214">
      <c r="A214" s="36" t="s">
        <v>447</v>
      </c>
      <c r="B214" s="25"/>
      <c r="C214" s="26"/>
      <c r="D214" s="26"/>
      <c r="E214" s="26"/>
      <c r="F214" s="25"/>
      <c r="G214" s="26"/>
      <c r="H214" s="26"/>
      <c r="I214" s="26"/>
      <c r="J214" s="26"/>
      <c r="K214" s="26"/>
      <c r="L214" s="26"/>
      <c r="M214" s="26"/>
    </row>
    <row r="215">
      <c r="A215" s="55" t="s">
        <v>448</v>
      </c>
      <c r="B215" s="24" t="s">
        <v>449</v>
      </c>
      <c r="C215" s="24" t="s">
        <v>450</v>
      </c>
      <c r="D215" s="24" t="s">
        <v>66</v>
      </c>
      <c r="E215" s="24"/>
      <c r="F215" s="24" t="s">
        <v>47</v>
      </c>
      <c r="G215" s="24" t="s">
        <v>451</v>
      </c>
      <c r="H215" s="24" t="s">
        <v>452</v>
      </c>
      <c r="I215" s="24" t="s">
        <v>453</v>
      </c>
      <c r="J215" s="24" t="s">
        <v>454</v>
      </c>
      <c r="K215" s="14"/>
      <c r="L215" s="14"/>
      <c r="M215" s="14"/>
    </row>
    <row r="216">
      <c r="A216" s="36" t="s">
        <v>448</v>
      </c>
      <c r="B216" s="24" t="s">
        <v>455</v>
      </c>
      <c r="C216" s="24" t="s">
        <v>456</v>
      </c>
      <c r="D216" s="24" t="s">
        <v>457</v>
      </c>
      <c r="E216" s="24"/>
      <c r="F216" s="24" t="s">
        <v>47</v>
      </c>
      <c r="G216" s="24" t="s">
        <v>458</v>
      </c>
      <c r="H216" s="24" t="s">
        <v>189</v>
      </c>
      <c r="I216" s="24" t="s">
        <v>459</v>
      </c>
      <c r="J216" s="24" t="s">
        <v>460</v>
      </c>
      <c r="K216" s="14"/>
      <c r="L216" s="14"/>
      <c r="M216" s="14"/>
    </row>
    <row r="217">
      <c r="A217" s="56" t="s">
        <v>461</v>
      </c>
      <c r="B217" s="24"/>
      <c r="C217" s="24"/>
      <c r="D217" s="14"/>
      <c r="E217" s="14"/>
      <c r="F217" s="24"/>
      <c r="G217" s="14"/>
      <c r="H217" s="24"/>
      <c r="I217" s="24"/>
      <c r="J217" s="24"/>
      <c r="K217" s="14"/>
      <c r="L217" s="14"/>
      <c r="M217" s="14"/>
    </row>
    <row r="218">
      <c r="A218" s="36" t="s">
        <v>462</v>
      </c>
      <c r="B218" s="24" t="s">
        <v>463</v>
      </c>
      <c r="C218" s="24" t="s">
        <v>464</v>
      </c>
      <c r="D218" s="24" t="s">
        <v>66</v>
      </c>
      <c r="E218" s="14"/>
      <c r="F218" s="24" t="s">
        <v>47</v>
      </c>
      <c r="G218" s="14"/>
      <c r="H218" s="24"/>
      <c r="I218" s="24"/>
      <c r="J218" s="24" t="s">
        <v>465</v>
      </c>
      <c r="K218" s="14"/>
      <c r="L218" s="14"/>
      <c r="M218" s="14"/>
    </row>
    <row r="219">
      <c r="A219" s="56" t="s">
        <v>466</v>
      </c>
      <c r="B219" s="24"/>
      <c r="C219" s="24"/>
      <c r="D219" s="14"/>
      <c r="E219" s="14"/>
      <c r="F219" s="24"/>
      <c r="G219" s="14"/>
      <c r="H219" s="24"/>
      <c r="I219" s="24"/>
      <c r="J219" s="24"/>
      <c r="K219" s="14"/>
      <c r="L219" s="14"/>
      <c r="M219" s="14"/>
    </row>
    <row r="220">
      <c r="A220" s="48" t="s">
        <v>467</v>
      </c>
      <c r="B220" s="16"/>
      <c r="C220" s="16"/>
      <c r="D220" s="16"/>
      <c r="E220" s="16"/>
      <c r="F220" s="16"/>
      <c r="G220" s="16"/>
      <c r="H220" s="16"/>
      <c r="I220" s="16"/>
      <c r="J220" s="16"/>
      <c r="K220" s="16"/>
      <c r="L220" s="14"/>
      <c r="M220" s="14"/>
    </row>
    <row r="221">
      <c r="A221" s="40" t="s">
        <v>468</v>
      </c>
      <c r="B221" s="18" t="s">
        <v>469</v>
      </c>
      <c r="C221" s="18" t="s">
        <v>470</v>
      </c>
      <c r="D221" s="19"/>
      <c r="E221" s="19"/>
      <c r="F221" s="18"/>
      <c r="G221" s="18"/>
      <c r="H221" s="18"/>
      <c r="I221" s="18"/>
      <c r="J221" s="18"/>
      <c r="K221" s="19"/>
      <c r="L221" s="14"/>
      <c r="M221" s="14"/>
    </row>
    <row r="222">
      <c r="A222" s="36" t="s">
        <v>468</v>
      </c>
      <c r="B222" s="18" t="s">
        <v>471</v>
      </c>
      <c r="C222" s="18" t="s">
        <v>472</v>
      </c>
      <c r="D222" s="19"/>
      <c r="E222" s="19"/>
      <c r="F222" s="18"/>
      <c r="G222" s="18"/>
      <c r="H222" s="18"/>
      <c r="I222" s="19"/>
      <c r="J222" s="19"/>
      <c r="K222" s="19"/>
      <c r="L222" s="14"/>
      <c r="M222" s="14"/>
    </row>
    <row r="223">
      <c r="A223" s="48" t="s">
        <v>473</v>
      </c>
      <c r="B223" s="16"/>
      <c r="C223" s="16"/>
      <c r="D223" s="16"/>
      <c r="E223" s="16"/>
      <c r="F223" s="16"/>
      <c r="G223" s="16"/>
      <c r="H223" s="16"/>
      <c r="I223" s="16"/>
      <c r="J223" s="16"/>
      <c r="K223" s="16"/>
      <c r="L223" s="14"/>
      <c r="M223" s="14"/>
    </row>
    <row r="224">
      <c r="A224" s="40" t="s">
        <v>474</v>
      </c>
      <c r="B224" s="18" t="s">
        <v>475</v>
      </c>
      <c r="C224" s="18"/>
      <c r="D224" s="19"/>
      <c r="E224" s="19"/>
      <c r="F224" s="19"/>
      <c r="G224" s="19"/>
      <c r="H224" s="18"/>
      <c r="I224" s="19"/>
      <c r="J224" s="19"/>
      <c r="K224" s="19"/>
      <c r="L224" s="14"/>
      <c r="M224" s="14"/>
    </row>
    <row r="225">
      <c r="A225" s="40" t="s">
        <v>476</v>
      </c>
      <c r="B225" s="25" t="s">
        <v>475</v>
      </c>
      <c r="C225" s="57"/>
      <c r="D225" s="26"/>
      <c r="E225" s="26"/>
      <c r="F225" s="26"/>
      <c r="G225" s="26"/>
      <c r="H225" s="26"/>
      <c r="I225" s="26"/>
      <c r="J225" s="26"/>
      <c r="K225" s="26"/>
      <c r="L225" s="14"/>
      <c r="M225" s="14"/>
    </row>
    <row r="226">
      <c r="A226" s="40" t="s">
        <v>476</v>
      </c>
      <c r="B226" s="25" t="s">
        <v>475</v>
      </c>
      <c r="C226" s="26"/>
      <c r="D226" s="26"/>
      <c r="E226" s="26"/>
      <c r="F226" s="26"/>
      <c r="G226" s="26"/>
      <c r="H226" s="26"/>
      <c r="I226" s="26"/>
      <c r="J226" s="26"/>
      <c r="K226" s="26"/>
      <c r="L226" s="14"/>
      <c r="M226" s="14"/>
    </row>
    <row r="227">
      <c r="A227" s="48" t="s">
        <v>477</v>
      </c>
      <c r="B227" s="16"/>
      <c r="C227" s="16"/>
      <c r="D227" s="16"/>
      <c r="E227" s="16"/>
      <c r="F227" s="16"/>
      <c r="G227" s="16"/>
      <c r="H227" s="16"/>
      <c r="I227" s="16"/>
      <c r="J227" s="16"/>
      <c r="K227" s="16"/>
      <c r="L227" s="14"/>
      <c r="M227" s="14"/>
    </row>
    <row r="228">
      <c r="A228" s="40" t="s">
        <v>478</v>
      </c>
      <c r="B228" s="18" t="s">
        <v>479</v>
      </c>
      <c r="C228" s="41" t="s">
        <v>480</v>
      </c>
      <c r="D228" s="18"/>
      <c r="E228" s="18"/>
      <c r="F228" s="18"/>
      <c r="G228" s="18"/>
      <c r="H228" s="18"/>
      <c r="I228" s="19"/>
      <c r="J228" s="18"/>
      <c r="K228" s="19"/>
      <c r="L228" s="14"/>
      <c r="M228" s="14"/>
    </row>
    <row r="229">
      <c r="A229" s="40" t="s">
        <v>478</v>
      </c>
      <c r="B229" s="11" t="s">
        <v>481</v>
      </c>
      <c r="C229" s="18"/>
      <c r="D229" s="18"/>
      <c r="E229" s="18"/>
      <c r="F229" s="19"/>
      <c r="G229" s="18"/>
      <c r="H229" s="19"/>
      <c r="I229" s="19"/>
      <c r="J229" s="19"/>
      <c r="K229" s="18"/>
      <c r="L229" s="14"/>
      <c r="M229" s="14"/>
    </row>
    <row r="230">
      <c r="A230" s="48" t="s">
        <v>482</v>
      </c>
      <c r="B230" s="16"/>
      <c r="C230" s="16"/>
      <c r="D230" s="16"/>
      <c r="E230" s="16"/>
      <c r="F230" s="16"/>
      <c r="G230" s="16"/>
      <c r="H230" s="16"/>
      <c r="I230" s="16"/>
      <c r="J230" s="16"/>
      <c r="K230" s="16"/>
      <c r="L230" s="14"/>
      <c r="M230" s="14"/>
    </row>
    <row r="231">
      <c r="A231" s="36" t="s">
        <v>483</v>
      </c>
      <c r="B231" s="18"/>
      <c r="C231" s="18"/>
      <c r="D231" s="18"/>
      <c r="E231" s="18"/>
      <c r="F231" s="18"/>
      <c r="G231" s="18"/>
      <c r="H231" s="18"/>
      <c r="I231" s="18"/>
      <c r="J231" s="18"/>
      <c r="K231" s="18"/>
      <c r="L231" s="14"/>
      <c r="M231" s="14"/>
    </row>
    <row r="232">
      <c r="A232" s="36" t="s">
        <v>483</v>
      </c>
      <c r="B232" s="18"/>
      <c r="C232" s="18"/>
      <c r="D232" s="18"/>
      <c r="E232" s="18"/>
      <c r="F232" s="18"/>
      <c r="G232" s="18"/>
      <c r="H232" s="18"/>
      <c r="I232" s="18"/>
      <c r="J232" s="18"/>
      <c r="K232" s="18"/>
      <c r="L232" s="14"/>
      <c r="M232" s="14"/>
    </row>
    <row r="233">
      <c r="A233" s="36" t="s">
        <v>484</v>
      </c>
      <c r="B233" s="25" t="s">
        <v>485</v>
      </c>
      <c r="C233" s="25" t="s">
        <v>486</v>
      </c>
      <c r="D233" s="25"/>
      <c r="E233" s="25"/>
      <c r="F233" s="25"/>
      <c r="G233" s="25"/>
      <c r="H233" s="25"/>
      <c r="I233" s="25"/>
      <c r="J233" s="25"/>
      <c r="K233" s="26"/>
      <c r="L233" s="14"/>
      <c r="M233" s="14"/>
    </row>
    <row r="234">
      <c r="A234" s="36" t="s">
        <v>484</v>
      </c>
      <c r="B234" s="25"/>
      <c r="C234" s="25"/>
      <c r="D234" s="25"/>
      <c r="E234" s="25"/>
      <c r="F234" s="25"/>
      <c r="G234" s="25"/>
      <c r="H234" s="25"/>
      <c r="I234" s="25"/>
      <c r="J234" s="25"/>
      <c r="K234" s="26"/>
      <c r="L234" s="14"/>
      <c r="M234" s="14"/>
    </row>
    <row r="235">
      <c r="A235" s="48" t="s">
        <v>487</v>
      </c>
      <c r="B235" s="16"/>
      <c r="C235" s="16"/>
      <c r="D235" s="16"/>
      <c r="E235" s="16"/>
      <c r="F235" s="16"/>
      <c r="G235" s="16"/>
      <c r="H235" s="16"/>
      <c r="I235" s="16"/>
      <c r="J235" s="16"/>
      <c r="K235" s="16"/>
      <c r="L235" s="14"/>
      <c r="M235" s="14"/>
    </row>
    <row r="236">
      <c r="A236" s="40" t="s">
        <v>488</v>
      </c>
      <c r="B236" s="18"/>
      <c r="C236" s="18"/>
      <c r="D236" s="18"/>
      <c r="E236" s="18"/>
      <c r="F236" s="18"/>
      <c r="G236" s="19"/>
      <c r="H236" s="18"/>
      <c r="I236" s="19"/>
      <c r="J236" s="19"/>
      <c r="K236" s="18"/>
      <c r="L236" s="14"/>
      <c r="M236" s="14"/>
    </row>
    <row r="237">
      <c r="A237" s="48"/>
      <c r="B237" s="16"/>
      <c r="C237" s="16"/>
      <c r="D237" s="16"/>
      <c r="E237" s="16"/>
      <c r="F237" s="16"/>
      <c r="G237" s="16"/>
      <c r="H237" s="16"/>
      <c r="I237" s="16"/>
      <c r="J237" s="16"/>
      <c r="K237" s="16"/>
      <c r="L237" s="14"/>
      <c r="M237" s="14"/>
    </row>
    <row r="238">
      <c r="A238" s="58" t="s">
        <v>489</v>
      </c>
      <c r="B238" s="18"/>
      <c r="C238" s="19"/>
      <c r="D238" s="19"/>
      <c r="E238" s="19"/>
      <c r="F238" s="19"/>
      <c r="G238" s="19"/>
      <c r="H238" s="19"/>
      <c r="I238" s="19"/>
      <c r="J238" s="19"/>
      <c r="K238" s="18"/>
      <c r="L238" s="14"/>
      <c r="M238" s="14"/>
    </row>
    <row r="239">
      <c r="A239" s="58" t="s">
        <v>490</v>
      </c>
      <c r="B239" s="18"/>
      <c r="C239" s="19"/>
      <c r="D239" s="19"/>
      <c r="E239" s="19"/>
      <c r="F239" s="19"/>
      <c r="G239" s="19"/>
      <c r="H239" s="19"/>
      <c r="I239" s="19"/>
      <c r="J239" s="19"/>
      <c r="K239" s="18"/>
      <c r="L239" s="14"/>
      <c r="M239" s="14"/>
    </row>
    <row r="240">
      <c r="A240" s="58" t="s">
        <v>491</v>
      </c>
      <c r="B240" s="18"/>
      <c r="C240" s="19"/>
      <c r="D240" s="19"/>
      <c r="E240" s="19"/>
      <c r="F240" s="19"/>
      <c r="G240" s="19"/>
      <c r="H240" s="19"/>
      <c r="I240" s="19"/>
      <c r="J240" s="19"/>
      <c r="K240" s="18"/>
      <c r="L240" s="14"/>
      <c r="M240" s="14"/>
    </row>
    <row r="241">
      <c r="A241" s="58" t="s">
        <v>492</v>
      </c>
      <c r="B241" s="18"/>
      <c r="C241" s="19"/>
      <c r="D241" s="19"/>
      <c r="E241" s="19"/>
      <c r="F241" s="19"/>
      <c r="G241" s="19"/>
      <c r="H241" s="19"/>
      <c r="I241" s="19"/>
      <c r="J241" s="19"/>
      <c r="K241" s="18"/>
      <c r="L241" s="14"/>
      <c r="M241" s="14"/>
    </row>
    <row r="242">
      <c r="A242" s="58" t="s">
        <v>493</v>
      </c>
      <c r="B242" s="18"/>
      <c r="C242" s="19"/>
      <c r="D242" s="19"/>
      <c r="E242" s="19"/>
      <c r="F242" s="19"/>
      <c r="G242" s="19"/>
      <c r="H242" s="19"/>
      <c r="I242" s="19"/>
      <c r="J242" s="19"/>
      <c r="K242" s="18"/>
      <c r="L242" s="14"/>
      <c r="M242" s="14"/>
    </row>
  </sheetData>
  <mergeCells count="1">
    <mergeCell ref="D2:G2"/>
  </mergeCells>
  <printOptions gridLines="1" horizontalCentered="1"/>
  <pageMargins bottom="0.75" footer="0.0" header="0.0" left="0.25" right="0.25" top="0.75"/>
  <pageSetup fitToHeight="0"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sheetViews>
  <sheetFormatPr customHeight="1" defaultColWidth="14.43" defaultRowHeight="15.75"/>
  <cols>
    <col customWidth="1" min="1" max="1" width="11.86"/>
    <col customWidth="1" min="2" max="2" width="72.86"/>
    <col customWidth="1" min="3" max="3" width="102.29"/>
    <col customWidth="1" min="4" max="5" width="70.71"/>
    <col customWidth="1" min="6" max="6" width="90.14"/>
    <col customWidth="1" min="7" max="7" width="88.29"/>
    <col customWidth="1" min="8" max="8" width="85.29"/>
    <col customWidth="1" min="9" max="9" width="70.71"/>
    <col customWidth="1" min="10" max="10" width="73.14"/>
    <col customWidth="1" min="11" max="11" width="93.43"/>
    <col customWidth="1" min="12" max="12" width="88.57"/>
    <col customWidth="1" min="13" max="13" width="79.29"/>
    <col customWidth="1" min="14" max="14" width="67.0"/>
    <col customWidth="1" min="15" max="15" width="100.57"/>
    <col customWidth="1" min="16" max="16" width="83.86"/>
    <col customWidth="1" min="17" max="17" width="46.86"/>
    <col customWidth="1" min="18" max="18" width="29.43"/>
    <col customWidth="1" min="19" max="19" width="37.29"/>
  </cols>
  <sheetData>
    <row r="1" ht="212.25" customHeight="1">
      <c r="A1" s="59"/>
      <c r="B1" s="60" t="s">
        <v>494</v>
      </c>
      <c r="C1" s="61" t="s">
        <v>495</v>
      </c>
      <c r="D1" s="62"/>
      <c r="E1" s="63" t="s">
        <v>496</v>
      </c>
      <c r="F1" s="64" t="s">
        <v>497</v>
      </c>
      <c r="G1" s="62" t="str">
        <f>"Minutes until PGY2 starts (Couldn't resist,dont kill me) :-D: 
" &amp;(MAX(0,$AB$1-NOW()))*1440</f>
        <v>Minutes until PGY2 starts (Couldn't resist,dont kill me) :-D: 
602906.594900001</v>
      </c>
      <c r="J1" s="65"/>
      <c r="K1" s="66"/>
      <c r="L1" s="67" t="s">
        <v>498</v>
      </c>
      <c r="M1" s="68"/>
      <c r="N1" s="69"/>
      <c r="O1" s="70"/>
      <c r="P1" s="71"/>
      <c r="Q1" s="70"/>
      <c r="R1" s="70"/>
      <c r="S1" s="72"/>
      <c r="T1" s="70"/>
      <c r="U1" s="70"/>
      <c r="V1" s="70"/>
      <c r="W1" s="70"/>
      <c r="X1" s="70"/>
      <c r="Y1" s="70"/>
      <c r="Z1" s="70"/>
      <c r="AA1" s="73" t="s">
        <v>499</v>
      </c>
      <c r="AB1" s="74">
        <v>44727.29167824074</v>
      </c>
    </row>
    <row r="2" ht="68.25" hidden="1" customHeight="1">
      <c r="A2" s="75"/>
      <c r="B2" s="66" t="s">
        <v>500</v>
      </c>
      <c r="C2" s="66"/>
      <c r="D2" s="76"/>
      <c r="E2" s="76"/>
      <c r="F2" s="77"/>
      <c r="G2" s="78"/>
      <c r="H2" s="78"/>
      <c r="I2" s="67"/>
      <c r="J2" s="79"/>
      <c r="K2" s="79"/>
      <c r="L2" s="80"/>
      <c r="M2" s="81"/>
      <c r="N2" s="82"/>
      <c r="O2" s="83"/>
      <c r="P2" s="82"/>
      <c r="Q2" s="82"/>
      <c r="R2" s="82"/>
      <c r="S2" s="82"/>
      <c r="T2" s="82"/>
      <c r="U2" s="82"/>
      <c r="V2" s="82"/>
      <c r="W2" s="82"/>
      <c r="X2" s="82"/>
      <c r="Y2" s="82"/>
      <c r="Z2" s="82"/>
      <c r="AA2" s="82"/>
      <c r="AB2" s="82"/>
    </row>
    <row r="3" ht="112.5" customHeight="1">
      <c r="A3" s="75"/>
      <c r="B3" s="84" t="s">
        <v>501</v>
      </c>
      <c r="C3" s="85"/>
      <c r="D3" s="86"/>
      <c r="E3" s="87"/>
      <c r="F3" s="88"/>
      <c r="G3" s="78"/>
      <c r="H3" s="78"/>
      <c r="I3" s="89"/>
      <c r="J3" s="90"/>
      <c r="K3" s="90"/>
      <c r="L3" s="91"/>
      <c r="M3" s="81"/>
      <c r="N3" s="82"/>
      <c r="O3" s="83"/>
      <c r="P3" s="82"/>
      <c r="Q3" s="82"/>
      <c r="R3" s="82"/>
      <c r="S3" s="82"/>
      <c r="T3" s="82"/>
      <c r="U3" s="82"/>
      <c r="V3" s="82"/>
      <c r="W3" s="82"/>
      <c r="X3" s="82"/>
      <c r="Y3" s="82"/>
      <c r="Z3" s="82"/>
      <c r="AA3" s="82"/>
      <c r="AB3" s="82"/>
    </row>
    <row r="4" ht="241.5" customHeight="1">
      <c r="A4" s="75"/>
      <c r="B4" s="84" t="s">
        <v>502</v>
      </c>
      <c r="C4" s="84" t="s">
        <v>502</v>
      </c>
      <c r="D4" s="86"/>
      <c r="E4" s="87"/>
      <c r="F4" s="88"/>
      <c r="G4" s="78"/>
      <c r="H4" s="78"/>
      <c r="I4" s="89"/>
      <c r="J4" s="90"/>
      <c r="K4" s="90"/>
      <c r="L4" s="91"/>
      <c r="M4" s="81"/>
      <c r="N4" s="82"/>
      <c r="O4" s="83"/>
      <c r="P4" s="82"/>
      <c r="Q4" s="82"/>
      <c r="R4" s="82"/>
      <c r="S4" s="82"/>
      <c r="T4" s="82"/>
      <c r="U4" s="82"/>
      <c r="V4" s="82"/>
      <c r="W4" s="82"/>
      <c r="X4" s="82"/>
      <c r="Y4" s="82"/>
      <c r="Z4" s="82"/>
      <c r="AA4" s="82"/>
      <c r="AB4" s="82"/>
    </row>
    <row r="5" ht="111.75" customHeight="1">
      <c r="A5" s="75"/>
      <c r="B5" s="84" t="s">
        <v>503</v>
      </c>
      <c r="C5" s="85" t="s">
        <v>504</v>
      </c>
      <c r="D5" s="86"/>
      <c r="E5" s="87"/>
      <c r="F5" s="88"/>
      <c r="G5" s="78"/>
      <c r="H5" s="78"/>
      <c r="I5" s="89"/>
      <c r="J5" s="90"/>
      <c r="K5" s="90"/>
      <c r="L5" s="91"/>
      <c r="M5" s="81"/>
      <c r="N5" s="82"/>
      <c r="O5" s="83"/>
      <c r="P5" s="82"/>
      <c r="Q5" s="82"/>
      <c r="R5" s="82"/>
      <c r="S5" s="82"/>
      <c r="T5" s="82"/>
      <c r="U5" s="82"/>
      <c r="V5" s="82"/>
      <c r="W5" s="82"/>
      <c r="X5" s="82"/>
      <c r="Y5" s="82"/>
      <c r="Z5" s="82"/>
      <c r="AA5" s="82"/>
      <c r="AB5" s="82"/>
    </row>
    <row r="6" ht="68.25" customHeight="1">
      <c r="A6" s="75"/>
      <c r="B6" s="84" t="s">
        <v>505</v>
      </c>
      <c r="C6" s="85"/>
      <c r="D6" s="86"/>
      <c r="E6" s="87"/>
      <c r="F6" s="88"/>
      <c r="G6" s="78"/>
      <c r="H6" s="78"/>
      <c r="I6" s="89"/>
      <c r="J6" s="90"/>
      <c r="K6" s="90"/>
      <c r="L6" s="91"/>
      <c r="M6" s="81"/>
      <c r="N6" s="82"/>
      <c r="O6" s="83"/>
      <c r="P6" s="82"/>
      <c r="Q6" s="82"/>
      <c r="R6" s="82"/>
      <c r="S6" s="82"/>
      <c r="T6" s="82"/>
      <c r="U6" s="82"/>
      <c r="V6" s="82"/>
      <c r="W6" s="82"/>
      <c r="X6" s="82"/>
      <c r="Y6" s="82"/>
      <c r="Z6" s="82"/>
      <c r="AA6" s="82"/>
      <c r="AB6" s="82"/>
    </row>
    <row r="7" ht="447.75" customHeight="1">
      <c r="A7" s="75"/>
      <c r="B7" s="84" t="s">
        <v>506</v>
      </c>
      <c r="C7" s="85" t="s">
        <v>507</v>
      </c>
      <c r="D7" s="86" t="s">
        <v>508</v>
      </c>
      <c r="E7" s="92" t="s">
        <v>509</v>
      </c>
      <c r="F7" s="88"/>
      <c r="G7" s="78"/>
      <c r="H7" s="78"/>
      <c r="I7" s="89"/>
      <c r="J7" s="90"/>
      <c r="K7" s="90"/>
      <c r="L7" s="91"/>
      <c r="M7" s="81"/>
      <c r="N7" s="82"/>
      <c r="O7" s="83"/>
      <c r="P7" s="82"/>
      <c r="Q7" s="82"/>
      <c r="R7" s="82"/>
      <c r="S7" s="82"/>
      <c r="T7" s="82"/>
      <c r="U7" s="82"/>
      <c r="V7" s="82"/>
      <c r="W7" s="82"/>
      <c r="X7" s="82"/>
      <c r="Y7" s="82"/>
      <c r="Z7" s="82"/>
      <c r="AA7" s="82"/>
      <c r="AB7" s="82"/>
    </row>
    <row r="8" ht="555.75" customHeight="1">
      <c r="A8" s="75"/>
      <c r="B8" s="93" t="s">
        <v>510</v>
      </c>
      <c r="C8" s="94" t="s">
        <v>511</v>
      </c>
      <c r="D8" s="95"/>
      <c r="E8" s="95"/>
      <c r="F8" s="88"/>
      <c r="G8" s="78"/>
      <c r="H8" s="78"/>
      <c r="I8" s="89"/>
      <c r="J8" s="90"/>
      <c r="K8" s="90"/>
      <c r="L8" s="91"/>
      <c r="M8" s="81"/>
      <c r="N8" s="82"/>
      <c r="O8" s="83"/>
      <c r="P8" s="82"/>
      <c r="Q8" s="82"/>
      <c r="R8" s="82"/>
      <c r="S8" s="82"/>
      <c r="T8" s="82"/>
      <c r="U8" s="82"/>
      <c r="V8" s="82"/>
      <c r="W8" s="82"/>
      <c r="X8" s="82"/>
      <c r="Y8" s="82"/>
      <c r="Z8" s="82"/>
      <c r="AA8" s="82"/>
      <c r="AB8" s="82"/>
    </row>
    <row r="9" ht="393.0" customHeight="1">
      <c r="A9" s="75"/>
      <c r="B9" s="96" t="s">
        <v>512</v>
      </c>
      <c r="C9" s="97" t="s">
        <v>513</v>
      </c>
      <c r="D9" s="98"/>
      <c r="E9" s="98"/>
      <c r="F9" s="88"/>
      <c r="G9" s="78"/>
      <c r="H9" s="78"/>
      <c r="I9" s="89"/>
      <c r="J9" s="90"/>
      <c r="K9" s="90"/>
      <c r="L9" s="91"/>
      <c r="M9" s="81"/>
      <c r="N9" s="82"/>
      <c r="O9" s="83"/>
      <c r="P9" s="82"/>
      <c r="Q9" s="82"/>
      <c r="R9" s="82"/>
      <c r="S9" s="82"/>
      <c r="T9" s="82"/>
      <c r="U9" s="82"/>
      <c r="V9" s="82"/>
      <c r="W9" s="82"/>
      <c r="X9" s="82"/>
      <c r="Y9" s="82"/>
      <c r="Z9" s="82"/>
      <c r="AA9" s="82"/>
      <c r="AB9" s="82"/>
    </row>
    <row r="10" ht="250.5" customHeight="1">
      <c r="A10" s="75"/>
      <c r="B10" s="99" t="s">
        <v>514</v>
      </c>
      <c r="C10" s="100" t="s">
        <v>515</v>
      </c>
      <c r="D10" s="98"/>
      <c r="E10" s="98"/>
      <c r="F10" s="88"/>
      <c r="G10" s="78"/>
      <c r="H10" s="78"/>
      <c r="I10" s="89"/>
      <c r="J10" s="90"/>
      <c r="K10" s="90"/>
      <c r="L10" s="91"/>
      <c r="M10" s="81"/>
      <c r="N10" s="82"/>
      <c r="O10" s="83"/>
      <c r="P10" s="82"/>
      <c r="Q10" s="82"/>
      <c r="R10" s="82"/>
      <c r="S10" s="82"/>
      <c r="T10" s="82"/>
      <c r="U10" s="82"/>
      <c r="V10" s="82"/>
      <c r="W10" s="82"/>
      <c r="X10" s="82"/>
      <c r="Y10" s="82"/>
      <c r="Z10" s="82"/>
      <c r="AA10" s="82"/>
      <c r="AB10" s="82"/>
    </row>
    <row r="11" ht="140.25" customHeight="1">
      <c r="A11" s="75"/>
      <c r="B11" s="101" t="s">
        <v>516</v>
      </c>
      <c r="C11" s="100" t="s">
        <v>517</v>
      </c>
      <c r="D11" s="98"/>
      <c r="E11" s="98"/>
      <c r="F11" s="88"/>
      <c r="G11" s="78"/>
      <c r="H11" s="78"/>
      <c r="I11" s="89"/>
      <c r="J11" s="90"/>
      <c r="K11" s="90"/>
      <c r="L11" s="91"/>
      <c r="M11" s="81"/>
      <c r="N11" s="82"/>
      <c r="O11" s="83"/>
      <c r="P11" s="82"/>
      <c r="Q11" s="82"/>
      <c r="R11" s="82"/>
      <c r="S11" s="82"/>
      <c r="T11" s="82"/>
      <c r="U11" s="82"/>
      <c r="V11" s="82"/>
      <c r="W11" s="82"/>
      <c r="X11" s="82"/>
      <c r="Y11" s="82"/>
      <c r="Z11" s="82"/>
      <c r="AA11" s="82"/>
      <c r="AB11" s="82"/>
    </row>
    <row r="12" ht="140.25" customHeight="1">
      <c r="A12" s="75"/>
      <c r="B12" s="101" t="s">
        <v>518</v>
      </c>
      <c r="C12" s="100" t="s">
        <v>519</v>
      </c>
      <c r="D12" s="98"/>
      <c r="E12" s="98"/>
      <c r="F12" s="88"/>
      <c r="G12" s="78"/>
      <c r="H12" s="78"/>
      <c r="I12" s="89"/>
      <c r="J12" s="90"/>
      <c r="K12" s="90"/>
      <c r="L12" s="91"/>
      <c r="M12" s="81"/>
      <c r="N12" s="82"/>
      <c r="O12" s="83"/>
      <c r="P12" s="82"/>
      <c r="Q12" s="82"/>
      <c r="R12" s="82"/>
      <c r="S12" s="82"/>
      <c r="T12" s="82"/>
      <c r="U12" s="82"/>
      <c r="V12" s="82"/>
      <c r="W12" s="82"/>
      <c r="X12" s="82"/>
      <c r="Y12" s="82"/>
      <c r="Z12" s="82"/>
      <c r="AA12" s="82"/>
      <c r="AB12" s="82"/>
    </row>
    <row r="13" ht="163.5" customHeight="1">
      <c r="A13" s="75"/>
      <c r="B13" s="99" t="s">
        <v>520</v>
      </c>
      <c r="C13" s="100" t="s">
        <v>521</v>
      </c>
      <c r="D13" s="98"/>
      <c r="E13" s="98"/>
      <c r="F13" s="88"/>
      <c r="G13" s="78"/>
      <c r="H13" s="78"/>
      <c r="I13" s="89"/>
      <c r="J13" s="90"/>
      <c r="K13" s="90"/>
      <c r="L13" s="91"/>
      <c r="M13" s="81"/>
      <c r="N13" s="82"/>
      <c r="O13" s="83"/>
      <c r="P13" s="82"/>
      <c r="Q13" s="82"/>
      <c r="R13" s="82"/>
      <c r="S13" s="82"/>
      <c r="T13" s="82"/>
      <c r="U13" s="82"/>
      <c r="V13" s="82"/>
      <c r="W13" s="82"/>
      <c r="X13" s="82"/>
      <c r="Y13" s="82"/>
      <c r="Z13" s="82"/>
      <c r="AA13" s="82"/>
      <c r="AB13" s="82"/>
    </row>
    <row r="14" ht="140.25" customHeight="1">
      <c r="A14" s="75"/>
      <c r="B14" s="101" t="s">
        <v>522</v>
      </c>
      <c r="C14" s="100"/>
      <c r="D14" s="98"/>
      <c r="E14" s="98"/>
      <c r="F14" s="88"/>
      <c r="G14" s="78"/>
      <c r="H14" s="78"/>
      <c r="I14" s="89"/>
      <c r="J14" s="90"/>
      <c r="K14" s="90"/>
      <c r="L14" s="91"/>
      <c r="M14" s="81"/>
      <c r="N14" s="82"/>
      <c r="O14" s="83"/>
      <c r="P14" s="82"/>
      <c r="Q14" s="82"/>
      <c r="R14" s="82"/>
      <c r="S14" s="82"/>
      <c r="T14" s="82"/>
      <c r="U14" s="82"/>
      <c r="V14" s="82"/>
      <c r="W14" s="82"/>
      <c r="X14" s="82"/>
      <c r="Y14" s="82"/>
      <c r="Z14" s="82"/>
      <c r="AA14" s="82"/>
      <c r="AB14" s="82"/>
    </row>
    <row r="15" ht="204.0" customHeight="1">
      <c r="A15" s="75"/>
      <c r="B15" s="102" t="s">
        <v>523</v>
      </c>
      <c r="C15" s="100" t="s">
        <v>524</v>
      </c>
      <c r="D15" s="86" t="s">
        <v>525</v>
      </c>
      <c r="E15" s="98"/>
      <c r="F15" s="88"/>
      <c r="G15" s="78"/>
      <c r="H15" s="78"/>
      <c r="I15" s="89"/>
      <c r="J15" s="90"/>
      <c r="K15" s="90"/>
      <c r="L15" s="91"/>
      <c r="M15" s="81"/>
      <c r="N15" s="82"/>
      <c r="O15" s="83"/>
      <c r="P15" s="82"/>
      <c r="Q15" s="82"/>
      <c r="R15" s="82"/>
      <c r="S15" s="82"/>
      <c r="T15" s="82"/>
      <c r="U15" s="82"/>
      <c r="V15" s="82"/>
      <c r="W15" s="82"/>
      <c r="X15" s="82"/>
      <c r="Y15" s="82"/>
      <c r="Z15" s="82"/>
      <c r="AA15" s="82"/>
      <c r="AB15" s="82"/>
    </row>
    <row r="16" ht="450.75" customHeight="1">
      <c r="A16" s="75"/>
      <c r="B16" s="101" t="s">
        <v>526</v>
      </c>
      <c r="C16" s="100"/>
      <c r="D16" s="98"/>
      <c r="E16" s="98"/>
      <c r="F16" s="88"/>
      <c r="G16" s="78"/>
      <c r="H16" s="78"/>
      <c r="I16" s="89"/>
      <c r="J16" s="90"/>
      <c r="K16" s="90"/>
      <c r="L16" s="91"/>
      <c r="M16" s="81"/>
      <c r="N16" s="82"/>
      <c r="O16" s="83"/>
      <c r="P16" s="82"/>
      <c r="Q16" s="82"/>
      <c r="R16" s="82"/>
      <c r="S16" s="82"/>
      <c r="T16" s="82"/>
      <c r="U16" s="82"/>
      <c r="V16" s="82"/>
      <c r="W16" s="82"/>
      <c r="X16" s="82"/>
      <c r="Y16" s="82"/>
      <c r="Z16" s="82"/>
      <c r="AA16" s="82"/>
      <c r="AB16" s="82"/>
    </row>
    <row r="17" ht="403.5" customHeight="1">
      <c r="A17" s="75"/>
      <c r="B17" s="101" t="s">
        <v>527</v>
      </c>
      <c r="C17" s="100"/>
      <c r="D17" s="98"/>
      <c r="E17" s="98"/>
      <c r="F17" s="88"/>
      <c r="G17" s="78"/>
      <c r="H17" s="78"/>
      <c r="I17" s="89"/>
      <c r="J17" s="90"/>
      <c r="K17" s="90"/>
      <c r="L17" s="91"/>
      <c r="M17" s="81"/>
      <c r="N17" s="82"/>
      <c r="O17" s="83"/>
      <c r="P17" s="82"/>
      <c r="Q17" s="82"/>
      <c r="R17" s="82"/>
      <c r="S17" s="82"/>
      <c r="T17" s="82"/>
      <c r="U17" s="82"/>
      <c r="V17" s="82"/>
      <c r="W17" s="82"/>
      <c r="X17" s="82"/>
      <c r="Y17" s="82"/>
      <c r="Z17" s="82"/>
      <c r="AA17" s="82"/>
      <c r="AB17" s="82"/>
    </row>
    <row r="18" ht="108.0" customHeight="1">
      <c r="A18" s="75"/>
      <c r="B18" s="101" t="s">
        <v>528</v>
      </c>
      <c r="C18" s="100"/>
      <c r="D18" s="98"/>
      <c r="E18" s="98"/>
      <c r="F18" s="88"/>
      <c r="G18" s="78"/>
      <c r="H18" s="78"/>
      <c r="I18" s="89"/>
      <c r="J18" s="90"/>
      <c r="K18" s="90"/>
      <c r="L18" s="91"/>
      <c r="M18" s="81"/>
      <c r="N18" s="82"/>
      <c r="O18" s="83"/>
      <c r="P18" s="82"/>
      <c r="Q18" s="82"/>
      <c r="R18" s="82"/>
      <c r="S18" s="82"/>
      <c r="T18" s="82"/>
      <c r="U18" s="82"/>
      <c r="V18" s="82"/>
      <c r="W18" s="82"/>
      <c r="X18" s="82"/>
      <c r="Y18" s="82"/>
      <c r="Z18" s="82"/>
      <c r="AA18" s="82"/>
      <c r="AB18" s="82"/>
    </row>
    <row r="19" ht="108.0" customHeight="1">
      <c r="A19" s="75"/>
      <c r="B19" s="101" t="s">
        <v>529</v>
      </c>
      <c r="C19" s="100"/>
      <c r="D19" s="98"/>
      <c r="E19" s="98"/>
      <c r="F19" s="88"/>
      <c r="G19" s="78"/>
      <c r="H19" s="78"/>
      <c r="I19" s="89"/>
      <c r="J19" s="90"/>
      <c r="K19" s="90"/>
      <c r="L19" s="91"/>
      <c r="M19" s="81"/>
      <c r="N19" s="82"/>
      <c r="O19" s="83"/>
      <c r="P19" s="82"/>
      <c r="Q19" s="82"/>
      <c r="R19" s="82"/>
      <c r="S19" s="82"/>
      <c r="T19" s="82"/>
      <c r="U19" s="82"/>
      <c r="V19" s="82"/>
      <c r="W19" s="82"/>
      <c r="X19" s="82"/>
      <c r="Y19" s="82"/>
      <c r="Z19" s="82"/>
      <c r="AA19" s="82"/>
      <c r="AB19" s="82"/>
    </row>
    <row r="20" ht="92.25" customHeight="1">
      <c r="A20" s="75"/>
      <c r="B20" s="101" t="s">
        <v>530</v>
      </c>
      <c r="C20" s="100" t="s">
        <v>531</v>
      </c>
      <c r="D20" s="98"/>
      <c r="E20" s="98"/>
      <c r="F20" s="88"/>
      <c r="G20" s="78"/>
      <c r="H20" s="78"/>
      <c r="I20" s="89"/>
      <c r="J20" s="90"/>
      <c r="K20" s="90"/>
      <c r="L20" s="91"/>
      <c r="M20" s="81"/>
      <c r="N20" s="82"/>
      <c r="O20" s="83"/>
      <c r="P20" s="82"/>
      <c r="Q20" s="82"/>
      <c r="R20" s="82"/>
      <c r="S20" s="82"/>
      <c r="T20" s="82"/>
      <c r="U20" s="82"/>
      <c r="V20" s="82"/>
      <c r="W20" s="82"/>
      <c r="X20" s="82"/>
      <c r="Y20" s="82"/>
      <c r="Z20" s="82"/>
      <c r="AA20" s="82"/>
      <c r="AB20" s="82"/>
    </row>
    <row r="21" ht="128.25" customHeight="1">
      <c r="A21" s="75"/>
      <c r="B21" s="101" t="s">
        <v>532</v>
      </c>
      <c r="C21" s="100"/>
      <c r="D21" s="98"/>
      <c r="E21" s="98"/>
      <c r="F21" s="88"/>
      <c r="G21" s="78"/>
      <c r="H21" s="78"/>
      <c r="I21" s="89"/>
      <c r="J21" s="90"/>
      <c r="K21" s="90"/>
      <c r="L21" s="91"/>
      <c r="M21" s="81"/>
      <c r="N21" s="82"/>
      <c r="O21" s="83"/>
      <c r="P21" s="82"/>
      <c r="Q21" s="82"/>
      <c r="R21" s="82"/>
      <c r="S21" s="82"/>
      <c r="T21" s="82"/>
      <c r="U21" s="82"/>
      <c r="V21" s="82"/>
      <c r="W21" s="82"/>
      <c r="X21" s="82"/>
      <c r="Y21" s="82"/>
      <c r="Z21" s="82"/>
      <c r="AA21" s="82"/>
      <c r="AB21" s="82"/>
    </row>
    <row r="22" ht="303.0" customHeight="1">
      <c r="A22" s="75"/>
      <c r="B22" s="101" t="s">
        <v>533</v>
      </c>
      <c r="C22" s="100" t="s">
        <v>534</v>
      </c>
      <c r="D22" s="98"/>
      <c r="E22" s="98"/>
      <c r="F22" s="88"/>
      <c r="G22" s="78"/>
      <c r="H22" s="78"/>
      <c r="I22" s="89"/>
      <c r="J22" s="90"/>
      <c r="K22" s="90"/>
      <c r="L22" s="91"/>
      <c r="M22" s="81"/>
      <c r="N22" s="82"/>
      <c r="O22" s="83"/>
      <c r="P22" s="82"/>
      <c r="Q22" s="82"/>
      <c r="R22" s="82"/>
      <c r="S22" s="82"/>
      <c r="T22" s="82"/>
      <c r="U22" s="82"/>
      <c r="V22" s="82"/>
      <c r="W22" s="82"/>
      <c r="X22" s="82"/>
      <c r="Y22" s="82"/>
      <c r="Z22" s="82"/>
      <c r="AA22" s="82"/>
      <c r="AB22" s="82"/>
    </row>
    <row r="23" ht="201.0" customHeight="1">
      <c r="A23" s="75"/>
      <c r="B23" s="99" t="s">
        <v>535</v>
      </c>
      <c r="C23" s="100" t="s">
        <v>536</v>
      </c>
      <c r="D23" s="98"/>
      <c r="E23" s="98"/>
      <c r="F23" s="88"/>
      <c r="G23" s="78"/>
      <c r="H23" s="78"/>
      <c r="I23" s="89"/>
      <c r="J23" s="90"/>
      <c r="K23" s="90"/>
      <c r="L23" s="91"/>
      <c r="M23" s="81"/>
      <c r="N23" s="82"/>
      <c r="O23" s="83"/>
      <c r="P23" s="82"/>
      <c r="Q23" s="82"/>
      <c r="R23" s="82"/>
      <c r="S23" s="82"/>
      <c r="T23" s="82"/>
      <c r="U23" s="82"/>
      <c r="V23" s="82"/>
      <c r="W23" s="82"/>
      <c r="X23" s="82"/>
      <c r="Y23" s="82"/>
      <c r="Z23" s="82"/>
      <c r="AA23" s="82"/>
      <c r="AB23" s="82"/>
    </row>
    <row r="24" ht="526.5" customHeight="1">
      <c r="A24" s="75"/>
      <c r="B24" s="100" t="s">
        <v>537</v>
      </c>
      <c r="C24" s="100" t="s">
        <v>538</v>
      </c>
      <c r="D24" s="98"/>
      <c r="E24" s="98"/>
      <c r="F24" s="88"/>
      <c r="G24" s="78"/>
      <c r="H24" s="78"/>
      <c r="I24" s="89"/>
      <c r="J24" s="90"/>
      <c r="K24" s="90"/>
      <c r="L24" s="91"/>
      <c r="M24" s="81"/>
      <c r="N24" s="82"/>
      <c r="O24" s="83"/>
      <c r="P24" s="82"/>
      <c r="Q24" s="82"/>
      <c r="R24" s="82"/>
      <c r="S24" s="82"/>
      <c r="T24" s="82"/>
      <c r="U24" s="82"/>
      <c r="V24" s="82"/>
      <c r="W24" s="82"/>
      <c r="X24" s="82"/>
      <c r="Y24" s="82"/>
      <c r="Z24" s="82"/>
      <c r="AA24" s="82"/>
      <c r="AB24" s="82"/>
    </row>
    <row r="25" ht="268.5" customHeight="1">
      <c r="A25" s="75"/>
      <c r="B25" s="100" t="s">
        <v>539</v>
      </c>
      <c r="C25" s="100" t="s">
        <v>540</v>
      </c>
      <c r="D25" s="86" t="s">
        <v>541</v>
      </c>
      <c r="E25" s="103"/>
      <c r="F25" s="88"/>
      <c r="G25" s="78"/>
      <c r="H25" s="78"/>
      <c r="I25" s="89"/>
      <c r="J25" s="90"/>
      <c r="K25" s="90"/>
      <c r="L25" s="91"/>
      <c r="M25" s="81"/>
      <c r="N25" s="82"/>
      <c r="O25" s="83"/>
      <c r="P25" s="82"/>
      <c r="Q25" s="82"/>
      <c r="R25" s="82"/>
      <c r="S25" s="82"/>
      <c r="T25" s="82"/>
      <c r="U25" s="82"/>
      <c r="V25" s="82"/>
      <c r="W25" s="82"/>
      <c r="X25" s="82"/>
      <c r="Y25" s="82"/>
      <c r="Z25" s="82"/>
      <c r="AA25" s="82"/>
      <c r="AB25" s="82"/>
    </row>
    <row r="26" ht="288.75" customHeight="1">
      <c r="A26" s="75"/>
      <c r="B26" s="100" t="s">
        <v>542</v>
      </c>
      <c r="C26" s="100" t="s">
        <v>543</v>
      </c>
      <c r="D26" s="98"/>
      <c r="E26" s="98"/>
      <c r="F26" s="88"/>
      <c r="G26" s="78"/>
      <c r="H26" s="78"/>
      <c r="I26" s="89"/>
      <c r="J26" s="90"/>
      <c r="K26" s="90"/>
      <c r="L26" s="91"/>
      <c r="M26" s="81"/>
      <c r="N26" s="82"/>
      <c r="O26" s="83"/>
      <c r="P26" s="82"/>
      <c r="Q26" s="82"/>
      <c r="R26" s="82"/>
      <c r="S26" s="82"/>
      <c r="T26" s="82"/>
      <c r="U26" s="82"/>
      <c r="V26" s="82"/>
      <c r="W26" s="82"/>
      <c r="X26" s="82"/>
      <c r="Y26" s="82"/>
      <c r="Z26" s="82"/>
      <c r="AA26" s="82"/>
      <c r="AB26" s="82"/>
    </row>
    <row r="27" ht="93.0" customHeight="1">
      <c r="A27" s="75"/>
      <c r="B27" s="100" t="s">
        <v>544</v>
      </c>
      <c r="C27" s="100"/>
      <c r="D27" s="98"/>
      <c r="E27" s="98"/>
      <c r="F27" s="88"/>
      <c r="G27" s="78"/>
      <c r="H27" s="78"/>
      <c r="I27" s="89"/>
      <c r="J27" s="90"/>
      <c r="K27" s="90"/>
      <c r="L27" s="91"/>
      <c r="M27" s="81"/>
      <c r="N27" s="82"/>
      <c r="O27" s="83"/>
      <c r="P27" s="82"/>
      <c r="Q27" s="82"/>
      <c r="R27" s="82"/>
      <c r="S27" s="82"/>
      <c r="T27" s="82"/>
      <c r="U27" s="82"/>
      <c r="V27" s="82"/>
      <c r="W27" s="82"/>
      <c r="X27" s="82"/>
      <c r="Y27" s="82"/>
      <c r="Z27" s="82"/>
      <c r="AA27" s="82"/>
      <c r="AB27" s="82"/>
    </row>
    <row r="28" ht="216.75" customHeight="1">
      <c r="A28" s="75"/>
      <c r="B28" s="100" t="s">
        <v>545</v>
      </c>
      <c r="C28" s="100"/>
      <c r="D28" s="98"/>
      <c r="E28" s="98"/>
      <c r="F28" s="88"/>
      <c r="G28" s="78"/>
      <c r="H28" s="78"/>
      <c r="I28" s="89"/>
      <c r="J28" s="90"/>
      <c r="K28" s="90"/>
      <c r="L28" s="91"/>
      <c r="M28" s="81"/>
      <c r="N28" s="82"/>
      <c r="O28" s="83"/>
      <c r="P28" s="82"/>
      <c r="Q28" s="82"/>
      <c r="R28" s="82"/>
      <c r="S28" s="82"/>
      <c r="T28" s="82"/>
      <c r="U28" s="82"/>
      <c r="V28" s="82"/>
      <c r="W28" s="82"/>
      <c r="X28" s="82"/>
      <c r="Y28" s="82"/>
      <c r="Z28" s="82"/>
      <c r="AA28" s="82"/>
      <c r="AB28" s="82"/>
    </row>
    <row r="29" ht="359.25" customHeight="1">
      <c r="A29" s="75"/>
      <c r="B29" s="100" t="s">
        <v>546</v>
      </c>
      <c r="C29" s="100" t="s">
        <v>547</v>
      </c>
      <c r="D29" s="86" t="s">
        <v>548</v>
      </c>
      <c r="E29" s="98"/>
      <c r="F29" s="88"/>
      <c r="G29" s="78"/>
      <c r="H29" s="78"/>
      <c r="I29" s="89"/>
      <c r="J29" s="90"/>
      <c r="K29" s="90"/>
      <c r="L29" s="91"/>
      <c r="M29" s="81"/>
      <c r="N29" s="82"/>
      <c r="O29" s="83"/>
      <c r="P29" s="82"/>
      <c r="Q29" s="82"/>
      <c r="R29" s="82"/>
      <c r="S29" s="82"/>
      <c r="T29" s="82"/>
      <c r="U29" s="82"/>
      <c r="V29" s="82"/>
      <c r="W29" s="82"/>
      <c r="X29" s="82"/>
      <c r="Y29" s="82"/>
      <c r="Z29" s="82"/>
      <c r="AA29" s="82"/>
      <c r="AB29" s="82"/>
    </row>
    <row r="30" ht="121.5" customHeight="1">
      <c r="A30" s="75"/>
      <c r="B30" s="100" t="s">
        <v>549</v>
      </c>
      <c r="C30" s="100"/>
      <c r="D30" s="98"/>
      <c r="E30" s="98"/>
      <c r="F30" s="88"/>
      <c r="G30" s="78"/>
      <c r="H30" s="78"/>
      <c r="I30" s="89"/>
      <c r="J30" s="90"/>
      <c r="K30" s="90"/>
      <c r="L30" s="91"/>
      <c r="M30" s="81"/>
      <c r="N30" s="82"/>
      <c r="O30" s="83"/>
      <c r="P30" s="82"/>
      <c r="Q30" s="82"/>
      <c r="R30" s="82"/>
      <c r="S30" s="82"/>
      <c r="T30" s="82"/>
      <c r="U30" s="82"/>
      <c r="V30" s="82"/>
      <c r="W30" s="82"/>
      <c r="X30" s="82"/>
      <c r="Y30" s="82"/>
      <c r="Z30" s="82"/>
      <c r="AA30" s="82"/>
      <c r="AB30" s="82"/>
    </row>
    <row r="31" ht="347.25" customHeight="1">
      <c r="A31" s="75"/>
      <c r="B31" s="100" t="s">
        <v>550</v>
      </c>
      <c r="C31" s="100"/>
      <c r="D31" s="98"/>
      <c r="E31" s="98"/>
      <c r="F31" s="88"/>
      <c r="G31" s="78"/>
      <c r="H31" s="78"/>
      <c r="I31" s="89"/>
      <c r="J31" s="90"/>
      <c r="K31" s="90"/>
      <c r="L31" s="91"/>
      <c r="M31" s="81"/>
      <c r="N31" s="82"/>
      <c r="O31" s="83"/>
      <c r="P31" s="82"/>
      <c r="Q31" s="82"/>
      <c r="R31" s="82"/>
      <c r="S31" s="82"/>
      <c r="T31" s="82"/>
      <c r="U31" s="82"/>
      <c r="V31" s="82"/>
      <c r="W31" s="82"/>
      <c r="X31" s="82"/>
      <c r="Y31" s="82"/>
      <c r="Z31" s="82"/>
      <c r="AA31" s="82"/>
      <c r="AB31" s="82"/>
    </row>
    <row r="32" ht="126.0" customHeight="1">
      <c r="A32" s="75"/>
      <c r="B32" s="100" t="s">
        <v>551</v>
      </c>
      <c r="C32" s="104" t="s">
        <v>552</v>
      </c>
      <c r="D32" s="98"/>
      <c r="E32" s="98"/>
      <c r="F32" s="88"/>
      <c r="G32" s="78"/>
      <c r="H32" s="78"/>
      <c r="I32" s="89"/>
      <c r="J32" s="90"/>
      <c r="K32" s="90"/>
      <c r="L32" s="91"/>
      <c r="M32" s="81"/>
      <c r="N32" s="82"/>
      <c r="O32" s="83"/>
      <c r="P32" s="82"/>
      <c r="Q32" s="82"/>
      <c r="R32" s="82"/>
      <c r="S32" s="82"/>
      <c r="T32" s="82"/>
      <c r="U32" s="82"/>
      <c r="V32" s="82"/>
      <c r="W32" s="82"/>
      <c r="X32" s="82"/>
      <c r="Y32" s="82"/>
      <c r="Z32" s="82"/>
      <c r="AA32" s="82"/>
      <c r="AB32" s="82"/>
    </row>
    <row r="33">
      <c r="A33" s="75"/>
      <c r="B33" s="100" t="s">
        <v>553</v>
      </c>
      <c r="C33" s="104" t="s">
        <v>554</v>
      </c>
      <c r="D33" s="98"/>
      <c r="E33" s="98"/>
      <c r="F33" s="88"/>
      <c r="G33" s="78"/>
      <c r="H33" s="78"/>
      <c r="I33" s="89"/>
      <c r="J33" s="90"/>
      <c r="K33" s="90"/>
      <c r="L33" s="91"/>
      <c r="M33" s="81"/>
      <c r="N33" s="82"/>
      <c r="O33" s="83"/>
      <c r="P33" s="82"/>
      <c r="Q33" s="82"/>
      <c r="R33" s="82"/>
      <c r="S33" s="82"/>
      <c r="T33" s="82"/>
      <c r="U33" s="82"/>
      <c r="V33" s="82"/>
      <c r="W33" s="82"/>
      <c r="X33" s="82"/>
      <c r="Y33" s="82"/>
      <c r="Z33" s="82"/>
      <c r="AA33" s="82"/>
      <c r="AB33" s="82"/>
    </row>
    <row r="34" ht="738.0" customHeight="1">
      <c r="A34" s="75"/>
      <c r="B34" s="105" t="s">
        <v>555</v>
      </c>
      <c r="C34" s="106" t="s">
        <v>556</v>
      </c>
      <c r="D34" s="11" t="s">
        <v>557</v>
      </c>
      <c r="E34" s="87" t="s">
        <v>558</v>
      </c>
      <c r="F34" s="88"/>
      <c r="G34" s="78"/>
      <c r="H34" s="78"/>
      <c r="I34" s="89"/>
      <c r="J34" s="90"/>
      <c r="K34" s="90"/>
      <c r="L34" s="91"/>
      <c r="M34" s="81"/>
      <c r="N34" s="82"/>
      <c r="O34" s="83"/>
      <c r="P34" s="82"/>
      <c r="Q34" s="82"/>
      <c r="R34" s="82"/>
      <c r="S34" s="82"/>
      <c r="T34" s="82"/>
      <c r="U34" s="82"/>
      <c r="V34" s="82"/>
      <c r="W34" s="82"/>
      <c r="X34" s="82"/>
      <c r="Y34" s="82"/>
      <c r="Z34" s="82"/>
      <c r="AA34" s="82"/>
      <c r="AB34" s="82"/>
    </row>
    <row r="35" ht="264.0" customHeight="1">
      <c r="A35" s="75"/>
      <c r="B35" s="107" t="s">
        <v>559</v>
      </c>
      <c r="C35" s="104" t="s">
        <v>560</v>
      </c>
      <c r="D35" s="98"/>
      <c r="E35" s="98"/>
      <c r="F35" s="88"/>
      <c r="G35" s="78"/>
      <c r="H35" s="78"/>
      <c r="I35" s="89"/>
      <c r="J35" s="90"/>
      <c r="K35" s="90"/>
      <c r="L35" s="91"/>
      <c r="M35" s="81"/>
      <c r="N35" s="82"/>
      <c r="O35" s="83"/>
      <c r="P35" s="82"/>
      <c r="Q35" s="82"/>
      <c r="R35" s="82"/>
      <c r="S35" s="82"/>
      <c r="T35" s="82"/>
      <c r="U35" s="82"/>
      <c r="V35" s="82"/>
      <c r="W35" s="82"/>
      <c r="X35" s="82"/>
      <c r="Y35" s="82"/>
      <c r="Z35" s="82"/>
      <c r="AA35" s="82"/>
      <c r="AB35" s="82"/>
    </row>
    <row r="36" ht="195.0" customHeight="1">
      <c r="A36" s="75"/>
      <c r="B36" s="104" t="s">
        <v>561</v>
      </c>
      <c r="C36" s="104" t="s">
        <v>562</v>
      </c>
      <c r="D36" s="98"/>
      <c r="E36" s="98"/>
      <c r="F36" s="88"/>
      <c r="G36" s="78"/>
      <c r="H36" s="78"/>
      <c r="I36" s="89"/>
      <c r="J36" s="90"/>
      <c r="K36" s="90"/>
      <c r="L36" s="91"/>
      <c r="M36" s="81"/>
      <c r="N36" s="82"/>
      <c r="O36" s="83"/>
      <c r="P36" s="82"/>
      <c r="Q36" s="82"/>
      <c r="R36" s="82"/>
      <c r="S36" s="82"/>
      <c r="T36" s="82"/>
      <c r="U36" s="82"/>
      <c r="V36" s="82"/>
      <c r="W36" s="82"/>
      <c r="X36" s="82"/>
      <c r="Y36" s="82"/>
      <c r="Z36" s="82"/>
      <c r="AA36" s="82"/>
      <c r="AB36" s="82"/>
    </row>
    <row r="37" ht="249.0" customHeight="1">
      <c r="A37" s="75"/>
      <c r="B37" s="108" t="s">
        <v>563</v>
      </c>
      <c r="C37" s="104"/>
      <c r="D37" s="98"/>
      <c r="E37" s="98"/>
      <c r="F37" s="88"/>
      <c r="G37" s="78"/>
      <c r="H37" s="78"/>
      <c r="I37" s="89"/>
      <c r="J37" s="90"/>
      <c r="K37" s="90"/>
      <c r="L37" s="91"/>
      <c r="M37" s="81"/>
      <c r="N37" s="82"/>
      <c r="O37" s="83"/>
      <c r="P37" s="82"/>
      <c r="Q37" s="82"/>
      <c r="R37" s="82"/>
      <c r="S37" s="82"/>
      <c r="T37" s="82"/>
      <c r="U37" s="82"/>
      <c r="V37" s="82"/>
      <c r="W37" s="82"/>
      <c r="X37" s="82"/>
      <c r="Y37" s="82"/>
      <c r="Z37" s="82"/>
      <c r="AA37" s="82"/>
      <c r="AB37" s="82"/>
    </row>
    <row r="38" ht="126.75" customHeight="1">
      <c r="A38" s="75"/>
      <c r="B38" s="107" t="s">
        <v>564</v>
      </c>
      <c r="C38" s="104" t="s">
        <v>565</v>
      </c>
      <c r="D38" s="98"/>
      <c r="E38" s="98"/>
      <c r="F38" s="88"/>
      <c r="G38" s="78"/>
      <c r="H38" s="78"/>
      <c r="I38" s="89"/>
      <c r="J38" s="90"/>
      <c r="K38" s="90"/>
      <c r="L38" s="91"/>
      <c r="M38" s="81"/>
      <c r="N38" s="82"/>
      <c r="O38" s="83"/>
      <c r="P38" s="82"/>
      <c r="Q38" s="82"/>
      <c r="R38" s="82"/>
      <c r="S38" s="82"/>
      <c r="T38" s="82"/>
      <c r="U38" s="82"/>
      <c r="V38" s="82"/>
      <c r="W38" s="82"/>
      <c r="X38" s="82"/>
      <c r="Y38" s="82"/>
      <c r="Z38" s="82"/>
      <c r="AA38" s="82"/>
      <c r="AB38" s="82"/>
    </row>
    <row r="39" ht="164.25" customHeight="1">
      <c r="A39" s="75"/>
      <c r="B39" s="107" t="s">
        <v>566</v>
      </c>
      <c r="C39" s="104" t="s">
        <v>567</v>
      </c>
      <c r="D39" s="92" t="s">
        <v>568</v>
      </c>
      <c r="F39" s="88"/>
      <c r="G39" s="78"/>
      <c r="H39" s="78"/>
      <c r="I39" s="89"/>
      <c r="J39" s="90"/>
      <c r="K39" s="90"/>
      <c r="L39" s="91"/>
      <c r="M39" s="81"/>
      <c r="N39" s="82"/>
      <c r="O39" s="83"/>
      <c r="P39" s="82"/>
      <c r="Q39" s="82"/>
      <c r="R39" s="82"/>
      <c r="S39" s="82"/>
      <c r="T39" s="82"/>
      <c r="U39" s="82"/>
      <c r="V39" s="82"/>
      <c r="W39" s="82"/>
      <c r="X39" s="82"/>
      <c r="Y39" s="82"/>
      <c r="Z39" s="82"/>
      <c r="AA39" s="82"/>
      <c r="AB39" s="82"/>
    </row>
    <row r="40" ht="164.25" customHeight="1">
      <c r="A40" s="75"/>
      <c r="B40" s="107"/>
      <c r="C40" s="104"/>
      <c r="D40" s="87"/>
      <c r="E40" s="87"/>
      <c r="F40" s="88"/>
      <c r="G40" s="78"/>
      <c r="H40" s="78"/>
      <c r="I40" s="89"/>
      <c r="J40" s="90"/>
      <c r="K40" s="90"/>
      <c r="L40" s="91"/>
      <c r="M40" s="81"/>
      <c r="N40" s="82"/>
      <c r="O40" s="83"/>
      <c r="P40" s="82"/>
      <c r="Q40" s="82"/>
      <c r="R40" s="82"/>
      <c r="S40" s="82"/>
      <c r="T40" s="82"/>
      <c r="U40" s="82"/>
      <c r="V40" s="82"/>
      <c r="W40" s="82"/>
      <c r="X40" s="82"/>
      <c r="Y40" s="82"/>
      <c r="Z40" s="82"/>
      <c r="AA40" s="82"/>
      <c r="AB40" s="82"/>
    </row>
    <row r="41" ht="655.5" customHeight="1">
      <c r="A41" s="75"/>
      <c r="B41" s="107" t="s">
        <v>569</v>
      </c>
      <c r="C41" s="104" t="s">
        <v>570</v>
      </c>
      <c r="D41" s="98"/>
      <c r="E41" s="98"/>
      <c r="F41" s="88"/>
      <c r="G41" s="78"/>
      <c r="H41" s="78"/>
      <c r="I41" s="89"/>
      <c r="J41" s="90"/>
      <c r="K41" s="90"/>
      <c r="L41" s="91"/>
      <c r="M41" s="81"/>
      <c r="N41" s="82"/>
      <c r="O41" s="83"/>
      <c r="P41" s="82"/>
      <c r="Q41" s="82"/>
      <c r="R41" s="82"/>
      <c r="S41" s="82"/>
      <c r="T41" s="82"/>
      <c r="U41" s="82"/>
      <c r="V41" s="82"/>
      <c r="W41" s="82"/>
      <c r="X41" s="82"/>
      <c r="Y41" s="82"/>
      <c r="Z41" s="82"/>
      <c r="AA41" s="82"/>
      <c r="AB41" s="82"/>
    </row>
    <row r="42" ht="258.0" customHeight="1">
      <c r="A42" s="75"/>
      <c r="B42" s="109" t="s">
        <v>571</v>
      </c>
      <c r="C42" s="104" t="s">
        <v>572</v>
      </c>
      <c r="D42" s="98"/>
      <c r="E42" s="98"/>
      <c r="F42" s="88"/>
      <c r="G42" s="78"/>
      <c r="H42" s="78"/>
      <c r="I42" s="89"/>
      <c r="J42" s="90"/>
      <c r="K42" s="110"/>
      <c r="L42" s="91"/>
      <c r="M42" s="81"/>
      <c r="N42" s="82"/>
      <c r="O42" s="83"/>
      <c r="P42" s="82"/>
      <c r="Q42" s="82"/>
      <c r="R42" s="82"/>
      <c r="S42" s="82"/>
      <c r="T42" s="82"/>
      <c r="U42" s="82"/>
      <c r="V42" s="82"/>
      <c r="W42" s="82"/>
      <c r="X42" s="82"/>
      <c r="Y42" s="82"/>
      <c r="Z42" s="82"/>
      <c r="AA42" s="82"/>
      <c r="AB42" s="82"/>
    </row>
    <row r="43" ht="663.75" customHeight="1">
      <c r="A43" s="75"/>
      <c r="B43" s="111" t="s">
        <v>3</v>
      </c>
      <c r="C43" s="112" t="s">
        <v>573</v>
      </c>
      <c r="D43" s="113" t="s">
        <v>574</v>
      </c>
      <c r="F43" s="88"/>
      <c r="G43" s="78"/>
      <c r="H43" s="78"/>
      <c r="I43" s="89"/>
      <c r="J43" s="90"/>
      <c r="K43" s="114" t="s">
        <v>575</v>
      </c>
      <c r="L43" s="91"/>
      <c r="M43" s="81"/>
      <c r="N43" s="82"/>
      <c r="O43" s="83"/>
      <c r="P43" s="82"/>
      <c r="Q43" s="82"/>
      <c r="R43" s="82"/>
      <c r="S43" s="82"/>
      <c r="T43" s="82"/>
      <c r="U43" s="82"/>
      <c r="V43" s="82"/>
      <c r="W43" s="82"/>
      <c r="X43" s="82"/>
      <c r="Y43" s="82"/>
      <c r="Z43" s="82"/>
      <c r="AA43" s="82"/>
      <c r="AB43" s="82"/>
    </row>
    <row r="44" ht="238.5" customHeight="1">
      <c r="A44" s="75"/>
      <c r="B44" s="109" t="s">
        <v>576</v>
      </c>
      <c r="C44" s="115"/>
      <c r="D44" s="88"/>
      <c r="E44" s="88"/>
      <c r="F44" s="78"/>
      <c r="G44" s="78"/>
      <c r="H44" s="89"/>
      <c r="I44" s="90"/>
      <c r="J44" s="90"/>
      <c r="K44" s="116" t="s">
        <v>577</v>
      </c>
      <c r="L44" s="81"/>
      <c r="M44" s="82"/>
      <c r="N44" s="83"/>
      <c r="O44" s="82"/>
      <c r="P44" s="82"/>
      <c r="Q44" s="82"/>
      <c r="R44" s="82"/>
      <c r="S44" s="82"/>
      <c r="T44" s="82"/>
      <c r="U44" s="82"/>
      <c r="V44" s="82"/>
      <c r="W44" s="82"/>
      <c r="X44" s="82"/>
      <c r="Y44" s="82"/>
      <c r="Z44" s="82"/>
      <c r="AA44" s="82"/>
    </row>
    <row r="45" ht="206.25" customHeight="1">
      <c r="A45" s="75"/>
      <c r="B45" s="115" t="s">
        <v>578</v>
      </c>
      <c r="C45" s="115"/>
      <c r="D45" s="115"/>
      <c r="E45" s="115" t="s">
        <v>579</v>
      </c>
      <c r="F45" s="88"/>
      <c r="G45" s="78"/>
      <c r="H45" s="78"/>
      <c r="I45" s="89"/>
      <c r="J45" s="90"/>
      <c r="K45" s="114" t="s">
        <v>580</v>
      </c>
      <c r="L45" s="91"/>
      <c r="M45" s="81"/>
      <c r="N45" s="82"/>
      <c r="O45" s="83"/>
      <c r="P45" s="82"/>
      <c r="Q45" s="82"/>
      <c r="R45" s="82"/>
      <c r="S45" s="82"/>
      <c r="T45" s="82"/>
      <c r="U45" s="82"/>
      <c r="V45" s="82"/>
      <c r="W45" s="82"/>
      <c r="X45" s="82"/>
      <c r="Y45" s="82"/>
      <c r="Z45" s="82"/>
      <c r="AA45" s="82"/>
      <c r="AB45" s="82"/>
    </row>
    <row r="46" ht="206.25" customHeight="1">
      <c r="A46" s="75"/>
      <c r="B46" s="117" t="s">
        <v>581</v>
      </c>
      <c r="C46" s="115" t="s">
        <v>582</v>
      </c>
      <c r="D46" s="115"/>
      <c r="E46" s="115"/>
      <c r="F46" s="88"/>
      <c r="G46" s="78"/>
      <c r="H46" s="78"/>
      <c r="I46" s="89"/>
      <c r="J46" s="90"/>
      <c r="K46" s="116" t="s">
        <v>583</v>
      </c>
      <c r="L46" s="91"/>
      <c r="M46" s="81"/>
      <c r="N46" s="82"/>
      <c r="O46" s="83"/>
      <c r="P46" s="82"/>
      <c r="Q46" s="82"/>
      <c r="R46" s="82"/>
      <c r="S46" s="82"/>
      <c r="T46" s="82"/>
      <c r="U46" s="82"/>
      <c r="V46" s="82"/>
      <c r="W46" s="82"/>
      <c r="X46" s="82"/>
      <c r="Y46" s="82"/>
      <c r="Z46" s="82"/>
      <c r="AA46" s="82"/>
      <c r="AB46" s="82"/>
    </row>
    <row r="47">
      <c r="A47" s="75"/>
      <c r="B47" s="115" t="s">
        <v>584</v>
      </c>
      <c r="C47" s="118"/>
      <c r="D47" s="115"/>
      <c r="E47" s="115"/>
      <c r="F47" s="88"/>
      <c r="G47" s="78"/>
      <c r="H47" s="78"/>
      <c r="I47" s="89"/>
      <c r="J47" s="90"/>
      <c r="K47" s="114" t="s">
        <v>585</v>
      </c>
      <c r="L47" s="91"/>
      <c r="M47" s="81"/>
      <c r="N47" s="82"/>
      <c r="O47" s="83"/>
      <c r="P47" s="82"/>
      <c r="Q47" s="82"/>
      <c r="R47" s="82"/>
      <c r="S47" s="82"/>
      <c r="T47" s="82"/>
      <c r="U47" s="82"/>
      <c r="V47" s="82"/>
      <c r="W47" s="82"/>
      <c r="X47" s="82"/>
      <c r="Y47" s="82"/>
      <c r="Z47" s="82"/>
      <c r="AA47" s="82"/>
      <c r="AB47" s="82"/>
    </row>
    <row r="48" ht="265.5" customHeight="1">
      <c r="A48" s="75"/>
      <c r="B48" s="118" t="s">
        <v>586</v>
      </c>
      <c r="C48" s="119" t="s">
        <v>587</v>
      </c>
      <c r="D48" s="120"/>
      <c r="E48" s="120" t="s">
        <v>588</v>
      </c>
      <c r="F48" s="78"/>
      <c r="G48" s="89"/>
      <c r="H48" s="90" t="s">
        <v>589</v>
      </c>
      <c r="I48" s="90"/>
      <c r="J48" s="91"/>
      <c r="K48" s="116" t="s">
        <v>590</v>
      </c>
      <c r="L48" s="82"/>
      <c r="M48" s="83"/>
      <c r="N48" s="82"/>
      <c r="O48" s="82"/>
      <c r="P48" s="82"/>
      <c r="Q48" s="82"/>
      <c r="R48" s="82"/>
      <c r="S48" s="82"/>
      <c r="T48" s="82"/>
      <c r="U48" s="82"/>
      <c r="V48" s="82"/>
      <c r="W48" s="82"/>
      <c r="X48" s="82"/>
      <c r="Y48" s="82"/>
      <c r="Z48" s="82"/>
    </row>
    <row r="49">
      <c r="A49" s="75"/>
      <c r="B49" s="121" t="s">
        <v>591</v>
      </c>
      <c r="C49" s="118" t="s">
        <v>592</v>
      </c>
      <c r="D49" s="115"/>
      <c r="E49" s="115"/>
      <c r="F49" s="88"/>
      <c r="G49" s="78"/>
      <c r="H49" s="78"/>
      <c r="I49" s="89"/>
      <c r="J49" s="90"/>
      <c r="K49" s="114" t="s">
        <v>593</v>
      </c>
      <c r="L49" s="91"/>
      <c r="M49" s="81"/>
      <c r="N49" s="82"/>
      <c r="O49" s="83"/>
      <c r="P49" s="82"/>
      <c r="Q49" s="82"/>
      <c r="R49" s="82"/>
      <c r="S49" s="82"/>
      <c r="T49" s="82"/>
      <c r="U49" s="82"/>
      <c r="V49" s="82"/>
      <c r="W49" s="82"/>
      <c r="X49" s="82"/>
      <c r="Y49" s="82"/>
      <c r="Z49" s="82"/>
      <c r="AA49" s="82"/>
      <c r="AB49" s="82"/>
    </row>
    <row r="50" ht="106.5" customHeight="1">
      <c r="A50" s="75"/>
      <c r="B50" s="121" t="s">
        <v>594</v>
      </c>
      <c r="C50" s="118" t="s">
        <v>595</v>
      </c>
      <c r="D50" s="115"/>
      <c r="E50" s="115"/>
      <c r="F50" s="88"/>
      <c r="G50" s="78"/>
      <c r="H50" s="78"/>
      <c r="I50" s="89"/>
      <c r="J50" s="90"/>
      <c r="K50" s="116" t="s">
        <v>596</v>
      </c>
      <c r="L50" s="91"/>
      <c r="M50" s="81"/>
      <c r="N50" s="82"/>
      <c r="O50" s="83"/>
      <c r="P50" s="82"/>
      <c r="Q50" s="82"/>
      <c r="R50" s="82"/>
      <c r="S50" s="82"/>
      <c r="T50" s="82"/>
      <c r="U50" s="82"/>
      <c r="V50" s="82"/>
      <c r="W50" s="82"/>
      <c r="X50" s="82"/>
      <c r="Y50" s="82"/>
      <c r="Z50" s="82"/>
      <c r="AA50" s="82"/>
      <c r="AB50" s="82"/>
    </row>
    <row r="51" ht="74.25" customHeight="1">
      <c r="A51" s="75"/>
      <c r="B51" s="121" t="s">
        <v>597</v>
      </c>
      <c r="C51" s="118" t="s">
        <v>598</v>
      </c>
      <c r="D51" s="115"/>
      <c r="E51" s="115"/>
      <c r="F51" s="88"/>
      <c r="G51" s="78"/>
      <c r="H51" s="78"/>
      <c r="I51" s="89"/>
      <c r="J51" s="90"/>
      <c r="K51" s="114" t="s">
        <v>599</v>
      </c>
      <c r="L51" s="91"/>
      <c r="M51" s="81"/>
      <c r="N51" s="82"/>
      <c r="O51" s="83"/>
      <c r="P51" s="82"/>
      <c r="Q51" s="82"/>
      <c r="R51" s="82"/>
      <c r="S51" s="82"/>
      <c r="T51" s="82"/>
      <c r="U51" s="82"/>
      <c r="V51" s="82"/>
      <c r="W51" s="82"/>
      <c r="X51" s="82"/>
      <c r="Y51" s="82"/>
      <c r="Z51" s="82"/>
      <c r="AA51" s="82"/>
      <c r="AB51" s="82"/>
    </row>
    <row r="52" ht="74.25" customHeight="1">
      <c r="A52" s="75"/>
      <c r="B52" s="121" t="s">
        <v>600</v>
      </c>
      <c r="C52" s="118"/>
      <c r="D52" s="115"/>
      <c r="E52" s="115"/>
      <c r="F52" s="88"/>
      <c r="G52" s="78"/>
      <c r="H52" s="78"/>
      <c r="I52" s="89"/>
      <c r="J52" s="90"/>
      <c r="K52" s="116" t="s">
        <v>601</v>
      </c>
      <c r="L52" s="91"/>
      <c r="M52" s="81"/>
      <c r="N52" s="82"/>
      <c r="O52" s="83"/>
      <c r="P52" s="82"/>
      <c r="Q52" s="82"/>
      <c r="R52" s="82"/>
      <c r="S52" s="82"/>
      <c r="T52" s="82"/>
      <c r="U52" s="82"/>
      <c r="V52" s="82"/>
      <c r="W52" s="82"/>
      <c r="X52" s="82"/>
      <c r="Y52" s="82"/>
      <c r="Z52" s="82"/>
      <c r="AA52" s="82"/>
      <c r="AB52" s="82"/>
    </row>
    <row r="53" ht="74.25" customHeight="1">
      <c r="A53" s="75"/>
      <c r="B53" s="121" t="s">
        <v>602</v>
      </c>
      <c r="C53" s="118" t="s">
        <v>603</v>
      </c>
      <c r="D53" s="115"/>
      <c r="E53" s="115"/>
      <c r="F53" s="88"/>
      <c r="G53" s="78"/>
      <c r="H53" s="78"/>
      <c r="I53" s="89"/>
      <c r="J53" s="90"/>
      <c r="K53" s="114" t="s">
        <v>604</v>
      </c>
      <c r="L53" s="91"/>
      <c r="M53" s="81"/>
      <c r="N53" s="82"/>
      <c r="O53" s="83"/>
      <c r="P53" s="82"/>
      <c r="Q53" s="82"/>
      <c r="R53" s="82"/>
      <c r="S53" s="82"/>
      <c r="T53" s="82"/>
      <c r="U53" s="82"/>
      <c r="V53" s="82"/>
      <c r="W53" s="82"/>
      <c r="X53" s="82"/>
      <c r="Y53" s="82"/>
      <c r="Z53" s="82"/>
      <c r="AA53" s="82"/>
      <c r="AB53" s="82"/>
    </row>
    <row r="54" ht="79.5" customHeight="1">
      <c r="A54" s="75"/>
      <c r="B54" s="121" t="s">
        <v>605</v>
      </c>
      <c r="C54" s="118" t="s">
        <v>606</v>
      </c>
      <c r="D54" s="115"/>
      <c r="E54" s="115"/>
      <c r="F54" s="88"/>
      <c r="G54" s="78"/>
      <c r="H54" s="78"/>
      <c r="I54" s="89"/>
      <c r="J54" s="90"/>
      <c r="K54" s="116" t="s">
        <v>607</v>
      </c>
      <c r="L54" s="91"/>
      <c r="M54" s="81"/>
      <c r="N54" s="82"/>
      <c r="O54" s="83"/>
      <c r="P54" s="82"/>
      <c r="Q54" s="82"/>
      <c r="R54" s="82"/>
      <c r="S54" s="82"/>
      <c r="T54" s="82"/>
      <c r="U54" s="82"/>
      <c r="V54" s="82"/>
      <c r="W54" s="82"/>
      <c r="X54" s="82"/>
      <c r="Y54" s="82"/>
      <c r="Z54" s="82"/>
      <c r="AA54" s="82"/>
      <c r="AB54" s="82"/>
    </row>
    <row r="55" ht="180.0" customHeight="1">
      <c r="A55" s="75"/>
      <c r="B55" s="121" t="s">
        <v>608</v>
      </c>
      <c r="C55" s="118" t="s">
        <v>609</v>
      </c>
      <c r="D55" s="115"/>
      <c r="E55" s="115" t="s">
        <v>610</v>
      </c>
      <c r="F55" s="88"/>
      <c r="G55" s="78"/>
      <c r="H55" s="78"/>
      <c r="I55" s="89"/>
      <c r="J55" s="90"/>
      <c r="K55" s="114" t="s">
        <v>611</v>
      </c>
      <c r="L55" s="91"/>
      <c r="M55" s="81"/>
      <c r="N55" s="82"/>
      <c r="O55" s="83"/>
      <c r="P55" s="82"/>
      <c r="Q55" s="82"/>
      <c r="R55" s="82"/>
      <c r="S55" s="82"/>
      <c r="T55" s="82"/>
      <c r="U55" s="82"/>
      <c r="V55" s="82"/>
      <c r="W55" s="82"/>
      <c r="X55" s="82"/>
      <c r="Y55" s="82"/>
      <c r="Z55" s="82"/>
      <c r="AA55" s="82"/>
      <c r="AB55" s="82"/>
    </row>
    <row r="56" ht="108.75" customHeight="1">
      <c r="A56" s="75"/>
      <c r="B56" s="121" t="s">
        <v>612</v>
      </c>
      <c r="C56" s="118"/>
      <c r="D56" s="115"/>
      <c r="E56" s="115"/>
      <c r="F56" s="88"/>
      <c r="G56" s="78"/>
      <c r="H56" s="78"/>
      <c r="I56" s="89"/>
      <c r="J56" s="90"/>
      <c r="K56" s="116" t="s">
        <v>613</v>
      </c>
      <c r="L56" s="91"/>
      <c r="M56" s="81"/>
      <c r="N56" s="82"/>
      <c r="O56" s="83"/>
      <c r="P56" s="82"/>
      <c r="Q56" s="82"/>
      <c r="R56" s="82"/>
      <c r="S56" s="82"/>
      <c r="T56" s="82"/>
      <c r="U56" s="82"/>
      <c r="V56" s="82"/>
      <c r="W56" s="82"/>
      <c r="X56" s="82"/>
      <c r="Y56" s="82"/>
      <c r="Z56" s="82"/>
      <c r="AA56" s="82"/>
      <c r="AB56" s="82"/>
    </row>
    <row r="57" ht="254.25" customHeight="1">
      <c r="A57" s="75"/>
      <c r="B57" s="121" t="s">
        <v>614</v>
      </c>
      <c r="C57" s="118" t="s">
        <v>615</v>
      </c>
      <c r="D57" s="115"/>
      <c r="E57" s="115"/>
      <c r="F57" s="88"/>
      <c r="G57" s="78"/>
      <c r="H57" s="78"/>
      <c r="I57" s="89"/>
      <c r="J57" s="90"/>
      <c r="K57" s="114" t="s">
        <v>616</v>
      </c>
      <c r="L57" s="91"/>
      <c r="M57" s="81"/>
      <c r="N57" s="82"/>
      <c r="O57" s="83"/>
      <c r="P57" s="82"/>
      <c r="Q57" s="82"/>
      <c r="R57" s="82"/>
      <c r="S57" s="82"/>
      <c r="T57" s="82"/>
      <c r="U57" s="82"/>
      <c r="V57" s="82"/>
      <c r="W57" s="82"/>
      <c r="X57" s="82"/>
      <c r="Y57" s="82"/>
      <c r="Z57" s="82"/>
      <c r="AA57" s="82"/>
      <c r="AB57" s="82"/>
    </row>
    <row r="58" ht="48.75" customHeight="1">
      <c r="A58" s="75"/>
      <c r="B58" s="121" t="s">
        <v>617</v>
      </c>
      <c r="C58" s="118"/>
      <c r="D58" s="115"/>
      <c r="E58" s="115"/>
      <c r="F58" s="88"/>
      <c r="G58" s="78"/>
      <c r="H58" s="78"/>
      <c r="I58" s="89"/>
      <c r="J58" s="90"/>
      <c r="K58" s="116" t="s">
        <v>618</v>
      </c>
      <c r="L58" s="91"/>
      <c r="M58" s="81"/>
      <c r="N58" s="82"/>
      <c r="O58" s="83"/>
      <c r="P58" s="82"/>
      <c r="Q58" s="82"/>
      <c r="R58" s="82"/>
      <c r="S58" s="82"/>
      <c r="T58" s="82"/>
      <c r="U58" s="82"/>
      <c r="V58" s="82"/>
      <c r="W58" s="82"/>
      <c r="X58" s="82"/>
      <c r="Y58" s="82"/>
      <c r="Z58" s="82"/>
      <c r="AA58" s="82"/>
      <c r="AB58" s="82"/>
    </row>
    <row r="59" ht="81.75" customHeight="1">
      <c r="A59" s="75"/>
      <c r="B59" s="121" t="s">
        <v>619</v>
      </c>
      <c r="C59" s="118"/>
      <c r="D59" s="115"/>
      <c r="E59" s="115"/>
      <c r="F59" s="88"/>
      <c r="G59" s="78"/>
      <c r="H59" s="78"/>
      <c r="I59" s="89"/>
      <c r="J59" s="90"/>
      <c r="K59" s="114" t="s">
        <v>620</v>
      </c>
      <c r="L59" s="91"/>
      <c r="M59" s="81"/>
      <c r="N59" s="82"/>
      <c r="O59" s="83"/>
      <c r="P59" s="82"/>
      <c r="Q59" s="82"/>
      <c r="R59" s="82"/>
      <c r="S59" s="82"/>
      <c r="T59" s="82"/>
      <c r="U59" s="82"/>
      <c r="V59" s="82"/>
      <c r="W59" s="82"/>
      <c r="X59" s="82"/>
      <c r="Y59" s="82"/>
      <c r="Z59" s="82"/>
      <c r="AA59" s="82"/>
      <c r="AB59" s="82"/>
    </row>
    <row r="60" ht="168.75" customHeight="1">
      <c r="A60" s="75"/>
      <c r="B60" s="121" t="s">
        <v>621</v>
      </c>
      <c r="C60" s="121" t="s">
        <v>621</v>
      </c>
      <c r="D60" s="115"/>
      <c r="E60" s="115"/>
      <c r="F60" s="88"/>
      <c r="G60" s="78"/>
      <c r="H60" s="78"/>
      <c r="I60" s="89"/>
      <c r="J60" s="90"/>
      <c r="K60" s="116" t="s">
        <v>622</v>
      </c>
      <c r="L60" s="91"/>
      <c r="M60" s="81"/>
      <c r="N60" s="82"/>
      <c r="O60" s="83"/>
      <c r="P60" s="82"/>
      <c r="Q60" s="82"/>
      <c r="R60" s="82"/>
      <c r="S60" s="82"/>
      <c r="T60" s="82"/>
      <c r="U60" s="82"/>
      <c r="V60" s="82"/>
      <c r="W60" s="82"/>
      <c r="X60" s="82"/>
      <c r="Y60" s="82"/>
      <c r="Z60" s="82"/>
      <c r="AA60" s="82"/>
      <c r="AB60" s="82"/>
    </row>
    <row r="61" ht="65.25" customHeight="1">
      <c r="A61" s="75"/>
      <c r="B61" s="121" t="s">
        <v>623</v>
      </c>
      <c r="C61" s="118"/>
      <c r="D61" s="115"/>
      <c r="E61" s="115"/>
      <c r="F61" s="88"/>
      <c r="G61" s="78"/>
      <c r="H61" s="78"/>
      <c r="I61" s="89"/>
      <c r="J61" s="90"/>
      <c r="K61" s="114" t="s">
        <v>624</v>
      </c>
      <c r="L61" s="91"/>
      <c r="M61" s="81"/>
      <c r="N61" s="82"/>
      <c r="O61" s="83"/>
      <c r="P61" s="82"/>
      <c r="Q61" s="82"/>
      <c r="R61" s="82"/>
      <c r="S61" s="82"/>
      <c r="T61" s="82"/>
      <c r="U61" s="82"/>
      <c r="V61" s="82"/>
      <c r="W61" s="82"/>
      <c r="X61" s="82"/>
      <c r="Y61" s="82"/>
      <c r="Z61" s="82"/>
      <c r="AA61" s="82"/>
      <c r="AB61" s="82"/>
    </row>
    <row r="62" ht="613.5" customHeight="1">
      <c r="A62" s="122"/>
      <c r="B62" s="123" t="s">
        <v>625</v>
      </c>
      <c r="C62" s="118" t="s">
        <v>626</v>
      </c>
      <c r="D62" s="115"/>
      <c r="E62" s="115"/>
      <c r="F62" s="88"/>
      <c r="G62" s="78"/>
      <c r="H62" s="78"/>
      <c r="I62" s="89"/>
      <c r="J62" s="90"/>
      <c r="K62" s="116" t="s">
        <v>627</v>
      </c>
      <c r="L62" s="91"/>
      <c r="M62" s="81"/>
      <c r="N62" s="82"/>
      <c r="O62" s="83"/>
      <c r="P62" s="82"/>
      <c r="Q62" s="82"/>
      <c r="R62" s="82"/>
      <c r="S62" s="82"/>
      <c r="T62" s="82"/>
      <c r="U62" s="82"/>
      <c r="V62" s="82"/>
      <c r="W62" s="82"/>
      <c r="X62" s="82"/>
      <c r="Y62" s="82"/>
      <c r="Z62" s="82"/>
      <c r="AA62" s="82"/>
      <c r="AB62" s="82"/>
    </row>
    <row r="63" ht="73.5" customHeight="1">
      <c r="A63" s="75"/>
      <c r="B63" s="124" t="s">
        <v>628</v>
      </c>
      <c r="C63" s="118" t="s">
        <v>629</v>
      </c>
      <c r="D63" s="115"/>
      <c r="E63" s="115"/>
      <c r="F63" s="88"/>
      <c r="G63" s="78"/>
      <c r="H63" s="78"/>
      <c r="I63" s="89"/>
      <c r="J63" s="90"/>
      <c r="K63" s="114" t="s">
        <v>630</v>
      </c>
      <c r="L63" s="91"/>
      <c r="M63" s="81"/>
      <c r="N63" s="82"/>
      <c r="O63" s="83"/>
      <c r="P63" s="82"/>
      <c r="Q63" s="82"/>
      <c r="R63" s="82"/>
      <c r="S63" s="82"/>
      <c r="T63" s="82"/>
      <c r="U63" s="82"/>
      <c r="V63" s="82"/>
      <c r="W63" s="82"/>
      <c r="X63" s="82"/>
      <c r="Y63" s="82"/>
      <c r="Z63" s="82"/>
      <c r="AA63" s="82"/>
      <c r="AB63" s="82"/>
    </row>
    <row r="64" ht="315.0" customHeight="1">
      <c r="A64" s="75"/>
      <c r="B64" s="121" t="s">
        <v>631</v>
      </c>
      <c r="C64" s="118"/>
      <c r="D64" s="115"/>
      <c r="E64" s="115"/>
      <c r="F64" s="88"/>
      <c r="G64" s="78"/>
      <c r="H64" s="78"/>
      <c r="I64" s="89"/>
      <c r="J64" s="90"/>
      <c r="K64" s="116" t="s">
        <v>632</v>
      </c>
      <c r="L64" s="91"/>
      <c r="M64" s="81"/>
      <c r="N64" s="82"/>
      <c r="O64" s="83"/>
      <c r="P64" s="82"/>
      <c r="Q64" s="82"/>
      <c r="R64" s="82"/>
      <c r="S64" s="82"/>
      <c r="T64" s="82"/>
      <c r="U64" s="82"/>
      <c r="V64" s="82"/>
      <c r="W64" s="82"/>
      <c r="X64" s="82"/>
      <c r="Y64" s="82"/>
      <c r="Z64" s="82"/>
      <c r="AA64" s="82"/>
      <c r="AB64" s="82"/>
    </row>
    <row r="65" ht="504.0" customHeight="1">
      <c r="A65" s="75"/>
      <c r="B65" s="121" t="s">
        <v>633</v>
      </c>
      <c r="C65" s="125" t="s">
        <v>634</v>
      </c>
      <c r="D65" s="115"/>
      <c r="E65" s="115" t="s">
        <v>635</v>
      </c>
      <c r="F65" s="88"/>
      <c r="G65" s="78"/>
      <c r="H65" s="78"/>
      <c r="I65" s="89"/>
      <c r="J65" s="90"/>
      <c r="K65" s="114" t="s">
        <v>636</v>
      </c>
      <c r="L65" s="91"/>
      <c r="M65" s="81"/>
      <c r="N65" s="82"/>
      <c r="O65" s="83"/>
      <c r="P65" s="82"/>
      <c r="Q65" s="82"/>
      <c r="R65" s="82"/>
      <c r="S65" s="82"/>
      <c r="T65" s="82"/>
      <c r="U65" s="82"/>
      <c r="V65" s="82"/>
      <c r="W65" s="82"/>
      <c r="X65" s="82"/>
      <c r="Y65" s="82"/>
      <c r="Z65" s="82"/>
      <c r="AA65" s="82"/>
      <c r="AB65" s="82"/>
    </row>
    <row r="66" ht="78.75" customHeight="1">
      <c r="A66" s="75"/>
      <c r="B66" s="121" t="s">
        <v>637</v>
      </c>
      <c r="C66" s="118"/>
      <c r="D66" s="115"/>
      <c r="E66" s="115"/>
      <c r="F66" s="88"/>
      <c r="G66" s="78"/>
      <c r="H66" s="78"/>
      <c r="I66" s="89"/>
      <c r="J66" s="90"/>
      <c r="K66" s="116" t="s">
        <v>638</v>
      </c>
      <c r="L66" s="91"/>
      <c r="M66" s="81"/>
      <c r="N66" s="82"/>
      <c r="O66" s="83"/>
      <c r="P66" s="82"/>
      <c r="Q66" s="82"/>
      <c r="R66" s="82"/>
      <c r="S66" s="82"/>
      <c r="T66" s="82"/>
      <c r="U66" s="82"/>
      <c r="V66" s="82"/>
      <c r="W66" s="82"/>
      <c r="X66" s="82"/>
      <c r="Y66" s="82"/>
      <c r="Z66" s="82"/>
      <c r="AA66" s="82"/>
      <c r="AB66" s="82"/>
    </row>
    <row r="67" ht="78.75" customHeight="1">
      <c r="A67" s="75"/>
      <c r="B67" s="121" t="s">
        <v>639</v>
      </c>
      <c r="C67" s="118"/>
      <c r="D67" s="115"/>
      <c r="E67" s="115"/>
      <c r="F67" s="88"/>
      <c r="G67" s="78"/>
      <c r="H67" s="78"/>
      <c r="I67" s="89"/>
      <c r="J67" s="90"/>
      <c r="K67" s="114" t="s">
        <v>640</v>
      </c>
      <c r="L67" s="91"/>
      <c r="M67" s="81"/>
      <c r="N67" s="82"/>
      <c r="O67" s="83"/>
      <c r="P67" s="82"/>
      <c r="Q67" s="82"/>
      <c r="R67" s="82"/>
      <c r="S67" s="82"/>
      <c r="T67" s="82"/>
      <c r="U67" s="82"/>
      <c r="V67" s="82"/>
      <c r="W67" s="82"/>
      <c r="X67" s="82"/>
      <c r="Y67" s="82"/>
      <c r="Z67" s="82"/>
      <c r="AA67" s="82"/>
      <c r="AB67" s="82"/>
    </row>
    <row r="68" ht="70.5" customHeight="1">
      <c r="A68" s="75"/>
      <c r="B68" s="121" t="s">
        <v>641</v>
      </c>
      <c r="C68" s="118"/>
      <c r="D68" s="115"/>
      <c r="E68" s="115"/>
      <c r="F68" s="88"/>
      <c r="G68" s="78"/>
      <c r="H68" s="78"/>
      <c r="I68" s="89"/>
      <c r="J68" s="90"/>
      <c r="K68" s="116" t="s">
        <v>642</v>
      </c>
      <c r="L68" s="91"/>
      <c r="M68" s="81"/>
      <c r="N68" s="82"/>
      <c r="O68" s="83"/>
      <c r="P68" s="82"/>
      <c r="Q68" s="82"/>
      <c r="R68" s="82"/>
      <c r="S68" s="82"/>
      <c r="T68" s="82"/>
      <c r="U68" s="82"/>
      <c r="V68" s="82"/>
      <c r="W68" s="82"/>
      <c r="X68" s="82"/>
      <c r="Y68" s="82"/>
      <c r="Z68" s="82"/>
      <c r="AA68" s="82"/>
      <c r="AB68" s="82"/>
    </row>
    <row r="69" ht="121.5" customHeight="1">
      <c r="A69" s="75"/>
      <c r="B69" s="126" t="s">
        <v>643</v>
      </c>
      <c r="C69" s="118" t="s">
        <v>644</v>
      </c>
      <c r="D69" s="115"/>
      <c r="E69" s="115"/>
      <c r="F69" s="88"/>
      <c r="G69" s="78"/>
      <c r="H69" s="78"/>
      <c r="I69" s="89"/>
      <c r="J69" s="90"/>
      <c r="K69" s="127"/>
      <c r="L69" s="91"/>
      <c r="M69" s="81"/>
      <c r="N69" s="82"/>
      <c r="O69" s="83"/>
      <c r="P69" s="82"/>
      <c r="Q69" s="82"/>
      <c r="R69" s="82"/>
      <c r="S69" s="82"/>
      <c r="T69" s="82"/>
      <c r="U69" s="82"/>
      <c r="V69" s="82"/>
      <c r="W69" s="82"/>
      <c r="X69" s="82"/>
      <c r="Y69" s="82"/>
      <c r="Z69" s="82"/>
      <c r="AA69" s="82"/>
      <c r="AB69" s="82"/>
    </row>
    <row r="70" ht="140.25" customHeight="1">
      <c r="A70" s="75"/>
      <c r="B70" s="121" t="s">
        <v>645</v>
      </c>
      <c r="C70" s="118" t="s">
        <v>646</v>
      </c>
      <c r="D70" s="115"/>
      <c r="E70" s="115" t="s">
        <v>647</v>
      </c>
      <c r="F70" s="88"/>
      <c r="G70" s="78"/>
      <c r="H70" s="78"/>
      <c r="I70" s="89"/>
      <c r="J70" s="90"/>
      <c r="K70" s="128"/>
      <c r="L70" s="91"/>
      <c r="M70" s="81"/>
      <c r="N70" s="82"/>
      <c r="O70" s="83"/>
      <c r="P70" s="82"/>
      <c r="Q70" s="82"/>
      <c r="R70" s="82"/>
      <c r="S70" s="82"/>
      <c r="T70" s="82"/>
      <c r="U70" s="82"/>
      <c r="V70" s="82"/>
      <c r="W70" s="82"/>
      <c r="X70" s="82"/>
      <c r="Y70" s="82"/>
      <c r="Z70" s="82"/>
      <c r="AA70" s="82"/>
      <c r="AB70" s="82"/>
    </row>
    <row r="71" ht="499.5" customHeight="1">
      <c r="A71" s="75"/>
      <c r="B71" s="121" t="s">
        <v>648</v>
      </c>
      <c r="C71" s="129" t="s">
        <v>649</v>
      </c>
      <c r="D71" s="115"/>
      <c r="E71" s="115" t="s">
        <v>650</v>
      </c>
      <c r="F71" s="88"/>
      <c r="G71" s="78"/>
      <c r="H71" s="78"/>
      <c r="I71" s="89"/>
      <c r="J71" s="90"/>
      <c r="K71" s="130"/>
      <c r="L71" s="91"/>
      <c r="M71" s="81"/>
      <c r="N71" s="82"/>
      <c r="O71" s="83"/>
      <c r="P71" s="82"/>
      <c r="Q71" s="82"/>
      <c r="R71" s="82"/>
      <c r="S71" s="82"/>
      <c r="T71" s="82"/>
      <c r="U71" s="82"/>
      <c r="V71" s="82"/>
      <c r="W71" s="82"/>
      <c r="X71" s="82"/>
      <c r="Y71" s="82"/>
      <c r="Z71" s="82"/>
      <c r="AA71" s="82"/>
      <c r="AB71" s="82"/>
    </row>
    <row r="72">
      <c r="A72" s="75"/>
      <c r="B72" s="121" t="s">
        <v>651</v>
      </c>
      <c r="C72" s="118" t="s">
        <v>652</v>
      </c>
      <c r="D72" s="115"/>
      <c r="E72" s="115"/>
      <c r="F72" s="88"/>
      <c r="G72" s="78"/>
      <c r="H72" s="78"/>
      <c r="I72" s="89"/>
      <c r="J72" s="90"/>
      <c r="K72" s="131"/>
      <c r="L72" s="91"/>
      <c r="M72" s="81"/>
      <c r="N72" s="82"/>
      <c r="O72" s="83"/>
      <c r="P72" s="82"/>
      <c r="Q72" s="82"/>
      <c r="R72" s="82"/>
      <c r="S72" s="82"/>
      <c r="T72" s="82"/>
      <c r="U72" s="82"/>
      <c r="V72" s="82"/>
      <c r="W72" s="82"/>
      <c r="X72" s="82"/>
      <c r="Y72" s="82"/>
      <c r="Z72" s="82"/>
      <c r="AA72" s="82"/>
      <c r="AB72" s="82"/>
    </row>
    <row r="73" ht="92.25" customHeight="1">
      <c r="A73" s="75"/>
      <c r="B73" s="121" t="s">
        <v>653</v>
      </c>
      <c r="C73" s="118" t="s">
        <v>654</v>
      </c>
      <c r="D73" s="115"/>
      <c r="E73" s="115"/>
      <c r="F73" s="88"/>
      <c r="G73" s="78"/>
      <c r="H73" s="78"/>
      <c r="I73" s="89"/>
      <c r="J73" s="90"/>
      <c r="K73" s="132"/>
      <c r="L73" s="91"/>
      <c r="M73" s="81"/>
      <c r="N73" s="82"/>
      <c r="O73" s="83"/>
      <c r="P73" s="82"/>
      <c r="Q73" s="82"/>
      <c r="R73" s="82"/>
      <c r="S73" s="82"/>
      <c r="T73" s="82"/>
      <c r="U73" s="82"/>
      <c r="V73" s="82"/>
      <c r="W73" s="82"/>
      <c r="X73" s="82"/>
      <c r="Y73" s="82"/>
      <c r="Z73" s="82"/>
      <c r="AA73" s="82"/>
      <c r="AB73" s="82"/>
    </row>
    <row r="74" ht="105.75" customHeight="1">
      <c r="A74" s="75"/>
      <c r="B74" s="123" t="s">
        <v>655</v>
      </c>
      <c r="C74" s="118"/>
      <c r="D74" s="115"/>
      <c r="E74" s="115"/>
      <c r="F74" s="88"/>
      <c r="G74" s="78"/>
      <c r="H74" s="78"/>
      <c r="I74" s="89"/>
      <c r="J74" s="90"/>
      <c r="K74" s="133"/>
      <c r="L74" s="91"/>
      <c r="M74" s="81"/>
      <c r="N74" s="82"/>
      <c r="O74" s="83"/>
      <c r="P74" s="82"/>
      <c r="Q74" s="82"/>
      <c r="R74" s="82"/>
      <c r="S74" s="82"/>
      <c r="T74" s="82"/>
      <c r="U74" s="82"/>
      <c r="V74" s="82"/>
      <c r="W74" s="82"/>
      <c r="X74" s="82"/>
      <c r="Y74" s="82"/>
      <c r="Z74" s="82"/>
      <c r="AA74" s="82"/>
      <c r="AB74" s="82"/>
    </row>
    <row r="75" ht="147.75" customHeight="1">
      <c r="A75" s="75"/>
      <c r="B75" s="134" t="s">
        <v>656</v>
      </c>
      <c r="C75" s="118"/>
      <c r="D75" s="115"/>
      <c r="E75" s="115"/>
      <c r="F75" s="88"/>
      <c r="G75" s="78"/>
      <c r="H75" s="78"/>
      <c r="I75" s="89"/>
      <c r="J75" s="90"/>
      <c r="K75" s="132"/>
      <c r="L75" s="91"/>
      <c r="M75" s="81"/>
      <c r="N75" s="82"/>
      <c r="O75" s="83"/>
      <c r="P75" s="82"/>
      <c r="Q75" s="82"/>
      <c r="R75" s="82"/>
      <c r="S75" s="82"/>
      <c r="T75" s="82"/>
      <c r="U75" s="82"/>
      <c r="V75" s="82"/>
      <c r="W75" s="82"/>
      <c r="X75" s="82"/>
      <c r="Y75" s="82"/>
      <c r="Z75" s="82"/>
      <c r="AA75" s="82"/>
      <c r="AB75" s="82"/>
    </row>
    <row r="76" ht="426.0" customHeight="1">
      <c r="A76" s="75"/>
      <c r="B76" s="123" t="s">
        <v>657</v>
      </c>
      <c r="C76" s="118" t="s">
        <v>658</v>
      </c>
      <c r="D76" s="115"/>
      <c r="E76" s="115"/>
      <c r="F76" s="88"/>
      <c r="G76" s="78"/>
      <c r="H76" s="78"/>
      <c r="I76" s="89"/>
      <c r="J76" s="90"/>
      <c r="K76" s="133"/>
      <c r="L76" s="91"/>
      <c r="M76" s="81"/>
      <c r="N76" s="82"/>
      <c r="O76" s="83"/>
      <c r="P76" s="82"/>
      <c r="Q76" s="82"/>
      <c r="R76" s="82"/>
      <c r="S76" s="82"/>
      <c r="T76" s="82"/>
      <c r="U76" s="82"/>
      <c r="V76" s="82"/>
      <c r="W76" s="82"/>
      <c r="X76" s="82"/>
      <c r="Y76" s="82"/>
      <c r="Z76" s="82"/>
      <c r="AA76" s="82"/>
      <c r="AB76" s="82"/>
    </row>
    <row r="77" ht="66.0" customHeight="1">
      <c r="A77" s="75"/>
      <c r="B77" s="123" t="s">
        <v>659</v>
      </c>
      <c r="C77" s="118" t="s">
        <v>660</v>
      </c>
      <c r="D77" s="115"/>
      <c r="E77" s="115"/>
      <c r="F77" s="88"/>
      <c r="G77" s="78"/>
      <c r="H77" s="78"/>
      <c r="I77" s="89"/>
      <c r="J77" s="90"/>
      <c r="K77" s="130"/>
      <c r="L77" s="91"/>
      <c r="M77" s="81"/>
      <c r="N77" s="82"/>
      <c r="O77" s="83"/>
      <c r="P77" s="82"/>
      <c r="Q77" s="82"/>
      <c r="R77" s="82"/>
      <c r="S77" s="82"/>
      <c r="T77" s="82"/>
      <c r="U77" s="82"/>
      <c r="V77" s="82"/>
      <c r="W77" s="82"/>
      <c r="X77" s="82"/>
      <c r="Y77" s="82"/>
      <c r="Z77" s="82"/>
      <c r="AA77" s="82"/>
      <c r="AB77" s="82"/>
    </row>
    <row r="78" ht="201.75" customHeight="1">
      <c r="A78" s="75"/>
      <c r="B78" s="129" t="s">
        <v>661</v>
      </c>
      <c r="C78" s="118" t="s">
        <v>662</v>
      </c>
      <c r="D78" s="115"/>
      <c r="E78" s="115"/>
      <c r="F78" s="88"/>
      <c r="G78" s="78"/>
      <c r="H78" s="78"/>
      <c r="I78" s="89"/>
      <c r="J78" s="90"/>
      <c r="K78" s="135"/>
      <c r="L78" s="91"/>
      <c r="M78" s="81"/>
      <c r="N78" s="82"/>
      <c r="O78" s="83"/>
      <c r="P78" s="82"/>
      <c r="Q78" s="82"/>
      <c r="R78" s="82"/>
      <c r="S78" s="82"/>
      <c r="T78" s="82"/>
      <c r="U78" s="82"/>
      <c r="V78" s="82"/>
      <c r="W78" s="82"/>
      <c r="X78" s="82"/>
      <c r="Y78" s="82"/>
      <c r="Z78" s="82"/>
      <c r="AA78" s="82"/>
      <c r="AB78" s="82"/>
    </row>
    <row r="79" ht="345.0" customHeight="1">
      <c r="A79" s="75"/>
      <c r="B79" s="123" t="s">
        <v>663</v>
      </c>
      <c r="C79" s="118" t="s">
        <v>664</v>
      </c>
      <c r="D79" s="115"/>
      <c r="E79" s="115" t="s">
        <v>665</v>
      </c>
      <c r="F79" s="88"/>
      <c r="G79" s="78"/>
      <c r="H79" s="78"/>
      <c r="I79" s="89"/>
      <c r="J79" s="90"/>
      <c r="K79" s="130"/>
      <c r="L79" s="91"/>
      <c r="M79" s="81"/>
      <c r="N79" s="82"/>
      <c r="O79" s="83"/>
      <c r="P79" s="82"/>
      <c r="Q79" s="82"/>
      <c r="R79" s="82"/>
      <c r="S79" s="82"/>
      <c r="T79" s="82"/>
      <c r="U79" s="82"/>
      <c r="V79" s="82"/>
      <c r="W79" s="82"/>
      <c r="X79" s="82"/>
      <c r="Y79" s="82"/>
      <c r="Z79" s="82"/>
      <c r="AA79" s="82"/>
      <c r="AB79" s="82"/>
    </row>
    <row r="80" ht="478.5" customHeight="1">
      <c r="A80" s="75"/>
      <c r="B80" s="123" t="s">
        <v>666</v>
      </c>
      <c r="C80" s="125" t="s">
        <v>667</v>
      </c>
      <c r="D80" s="115"/>
      <c r="E80" s="115"/>
      <c r="F80" s="88"/>
      <c r="G80" s="78"/>
      <c r="H80" s="78"/>
      <c r="I80" s="89"/>
      <c r="J80" s="90"/>
      <c r="K80" s="135"/>
      <c r="L80" s="91"/>
      <c r="M80" s="81"/>
      <c r="N80" s="82"/>
      <c r="O80" s="83"/>
      <c r="P80" s="82"/>
      <c r="Q80" s="82"/>
      <c r="R80" s="82"/>
      <c r="S80" s="82"/>
      <c r="T80" s="82"/>
      <c r="U80" s="82"/>
      <c r="V80" s="82"/>
      <c r="W80" s="82"/>
      <c r="X80" s="82"/>
      <c r="Y80" s="82"/>
      <c r="Z80" s="82"/>
      <c r="AA80" s="82"/>
      <c r="AB80" s="82"/>
    </row>
    <row r="81" ht="84.75" customHeight="1">
      <c r="A81" s="75"/>
      <c r="B81" s="123" t="s">
        <v>668</v>
      </c>
      <c r="C81" s="136" t="str">
        <f>"Minutes to Match results: " &amp;(MAX(0,AB1-NOW()))*1440</f>
        <v>Minutes to Match results: 602906.594883332</v>
      </c>
      <c r="D81" s="115"/>
      <c r="E81" s="115" t="s">
        <v>669</v>
      </c>
      <c r="F81" s="88"/>
      <c r="G81" s="78"/>
      <c r="H81" s="78"/>
      <c r="I81" s="89"/>
      <c r="J81" s="90"/>
      <c r="K81" s="130"/>
      <c r="L81" s="91"/>
      <c r="M81" s="81"/>
      <c r="N81" s="82"/>
      <c r="O81" s="83"/>
      <c r="P81" s="82"/>
      <c r="Q81" s="82"/>
      <c r="R81" s="82"/>
      <c r="S81" s="82"/>
      <c r="T81" s="82"/>
      <c r="U81" s="82"/>
      <c r="V81" s="82"/>
      <c r="W81" s="82"/>
      <c r="X81" s="82"/>
      <c r="Y81" s="82"/>
      <c r="Z81" s="82"/>
      <c r="AA81" s="82"/>
      <c r="AB81" s="82"/>
    </row>
    <row r="82" ht="302.25" customHeight="1">
      <c r="A82" s="75"/>
      <c r="B82" s="123" t="s">
        <v>670</v>
      </c>
      <c r="C82" s="134" t="s">
        <v>671</v>
      </c>
      <c r="D82" s="123"/>
      <c r="E82" s="123" t="s">
        <v>672</v>
      </c>
      <c r="F82" s="88"/>
      <c r="G82" s="78"/>
      <c r="H82" s="78"/>
      <c r="I82" s="89"/>
      <c r="J82" s="90"/>
      <c r="K82" s="135"/>
      <c r="L82" s="91"/>
      <c r="M82" s="81"/>
      <c r="N82" s="82"/>
      <c r="O82" s="83"/>
      <c r="P82" s="82"/>
      <c r="Q82" s="82"/>
      <c r="R82" s="82"/>
      <c r="S82" s="82"/>
      <c r="T82" s="82"/>
      <c r="U82" s="82"/>
      <c r="V82" s="82"/>
      <c r="W82" s="82"/>
      <c r="X82" s="82"/>
      <c r="Y82" s="82"/>
      <c r="Z82" s="82"/>
      <c r="AA82" s="82"/>
      <c r="AB82" s="82"/>
    </row>
    <row r="83" ht="114.0" customHeight="1">
      <c r="A83" s="75"/>
      <c r="B83" s="123" t="s">
        <v>673</v>
      </c>
      <c r="C83" s="123"/>
      <c r="D83" s="115"/>
      <c r="E83" s="115"/>
      <c r="F83" s="88"/>
      <c r="G83" s="78"/>
      <c r="H83" s="78"/>
      <c r="I83" s="89"/>
      <c r="J83" s="90"/>
      <c r="K83" s="130"/>
      <c r="L83" s="91"/>
      <c r="M83" s="81"/>
      <c r="N83" s="82"/>
      <c r="O83" s="83"/>
      <c r="P83" s="82"/>
      <c r="Q83" s="82"/>
      <c r="R83" s="82"/>
      <c r="S83" s="82"/>
      <c r="T83" s="82"/>
      <c r="U83" s="82"/>
      <c r="V83" s="82"/>
      <c r="W83" s="82"/>
      <c r="X83" s="82"/>
      <c r="Y83" s="82"/>
      <c r="Z83" s="82"/>
      <c r="AA83" s="82"/>
      <c r="AB83" s="82"/>
    </row>
    <row r="84" ht="109.5" customHeight="1">
      <c r="A84" s="75"/>
      <c r="B84" s="123" t="s">
        <v>674</v>
      </c>
      <c r="C84" s="123" t="s">
        <v>675</v>
      </c>
      <c r="D84" s="115"/>
      <c r="E84" s="115"/>
      <c r="F84" s="88"/>
      <c r="G84" s="78"/>
      <c r="H84" s="78"/>
      <c r="I84" s="89"/>
      <c r="J84" s="90"/>
      <c r="K84" s="135"/>
      <c r="L84" s="91"/>
      <c r="M84" s="81"/>
      <c r="N84" s="82"/>
      <c r="O84" s="83"/>
      <c r="P84" s="82"/>
      <c r="Q84" s="82"/>
      <c r="R84" s="82"/>
      <c r="S84" s="82"/>
      <c r="T84" s="82"/>
      <c r="U84" s="82"/>
      <c r="V84" s="82"/>
      <c r="W84" s="82"/>
      <c r="X84" s="82"/>
      <c r="Y84" s="82"/>
      <c r="Z84" s="82"/>
      <c r="AA84" s="82"/>
      <c r="AB84" s="82"/>
    </row>
    <row r="85" ht="261.0" customHeight="1">
      <c r="A85" s="75"/>
      <c r="B85" s="123" t="s">
        <v>676</v>
      </c>
      <c r="C85" s="123" t="s">
        <v>677</v>
      </c>
      <c r="D85" s="115"/>
      <c r="E85" s="115"/>
      <c r="F85" s="88"/>
      <c r="G85" s="78"/>
      <c r="H85" s="78"/>
      <c r="I85" s="89"/>
      <c r="J85" s="90"/>
      <c r="K85" s="130"/>
      <c r="L85" s="91"/>
      <c r="M85" s="81"/>
      <c r="N85" s="82"/>
      <c r="O85" s="83"/>
      <c r="P85" s="82"/>
      <c r="Q85" s="82"/>
      <c r="R85" s="82"/>
      <c r="S85" s="82"/>
      <c r="T85" s="82"/>
      <c r="U85" s="82"/>
      <c r="V85" s="82"/>
      <c r="W85" s="82"/>
      <c r="X85" s="82"/>
      <c r="Y85" s="82"/>
      <c r="Z85" s="82"/>
      <c r="AA85" s="82"/>
      <c r="AB85" s="82"/>
    </row>
    <row r="86" ht="642.75" customHeight="1">
      <c r="A86" s="75"/>
      <c r="B86" s="137" t="s">
        <v>678</v>
      </c>
      <c r="C86" s="76" t="s">
        <v>679</v>
      </c>
      <c r="D86" s="138"/>
      <c r="E86" s="138" t="s">
        <v>680</v>
      </c>
      <c r="F86" s="77"/>
      <c r="G86" s="78"/>
      <c r="H86" s="78"/>
      <c r="I86" s="89"/>
      <c r="J86" s="90"/>
      <c r="K86" s="135"/>
      <c r="L86" s="91"/>
      <c r="M86" s="81"/>
      <c r="N86" s="82"/>
      <c r="O86" s="83"/>
      <c r="P86" s="82"/>
      <c r="Q86" s="82"/>
      <c r="R86" s="82"/>
      <c r="S86" s="82"/>
      <c r="T86" s="82"/>
      <c r="U86" s="82"/>
      <c r="V86" s="82"/>
      <c r="W86" s="82"/>
      <c r="X86" s="82"/>
      <c r="Y86" s="82"/>
      <c r="Z86" s="82"/>
      <c r="AA86" s="82"/>
      <c r="AB86" s="82"/>
    </row>
    <row r="87" ht="228.0" customHeight="1">
      <c r="A87" s="75"/>
      <c r="B87" s="139"/>
      <c r="C87" s="139"/>
      <c r="D87" s="140"/>
      <c r="E87" s="140"/>
      <c r="F87" s="141"/>
      <c r="G87" s="78"/>
      <c r="H87" s="78"/>
      <c r="I87" s="89"/>
      <c r="J87" s="90"/>
      <c r="K87" s="130"/>
      <c r="L87" s="91"/>
      <c r="M87" s="81"/>
      <c r="N87" s="82"/>
      <c r="O87" s="83"/>
      <c r="P87" s="82"/>
      <c r="Q87" s="82"/>
      <c r="R87" s="82"/>
      <c r="S87" s="82"/>
      <c r="T87" s="82"/>
      <c r="U87" s="82"/>
      <c r="V87" s="82"/>
      <c r="W87" s="82"/>
      <c r="X87" s="82"/>
      <c r="Y87" s="82"/>
      <c r="Z87" s="82"/>
      <c r="AA87" s="82"/>
      <c r="AB87" s="82"/>
    </row>
    <row r="88">
      <c r="A88" s="75"/>
      <c r="B88" s="142" t="s">
        <v>681</v>
      </c>
      <c r="C88" s="139" t="s">
        <v>682</v>
      </c>
      <c r="D88" s="140"/>
      <c r="E88" s="143" t="s">
        <v>683</v>
      </c>
      <c r="F88" s="141"/>
      <c r="G88" s="78"/>
      <c r="H88" s="78"/>
      <c r="I88" s="89"/>
      <c r="J88" s="90"/>
      <c r="K88" s="135"/>
      <c r="L88" s="91"/>
      <c r="M88" s="81"/>
      <c r="N88" s="82"/>
      <c r="O88" s="83"/>
      <c r="P88" s="82"/>
      <c r="Q88" s="82"/>
      <c r="R88" s="82"/>
      <c r="S88" s="82"/>
      <c r="T88" s="82"/>
      <c r="U88" s="82"/>
      <c r="V88" s="82"/>
      <c r="W88" s="82"/>
      <c r="X88" s="82"/>
      <c r="Y88" s="82"/>
      <c r="Z88" s="82"/>
      <c r="AA88" s="82"/>
      <c r="AB88" s="82"/>
    </row>
    <row r="89" ht="65.25" customHeight="1">
      <c r="A89" s="75"/>
      <c r="B89" s="139" t="s">
        <v>684</v>
      </c>
      <c r="C89" s="139"/>
      <c r="D89" s="144"/>
      <c r="E89" s="144"/>
      <c r="F89" s="141"/>
      <c r="G89" s="78"/>
      <c r="H89" s="78"/>
      <c r="I89" s="89"/>
      <c r="J89" s="90"/>
      <c r="K89" s="130"/>
      <c r="L89" s="91"/>
      <c r="M89" s="81"/>
      <c r="N89" s="82"/>
      <c r="O89" s="83"/>
      <c r="P89" s="82"/>
      <c r="Q89" s="82"/>
      <c r="R89" s="82"/>
      <c r="S89" s="82"/>
      <c r="T89" s="82"/>
      <c r="U89" s="82"/>
      <c r="V89" s="82"/>
      <c r="W89" s="82"/>
      <c r="X89" s="82"/>
      <c r="Y89" s="82"/>
      <c r="Z89" s="82"/>
      <c r="AA89" s="82"/>
      <c r="AB89" s="82"/>
    </row>
    <row r="90" ht="363.75" customHeight="1">
      <c r="A90" s="75"/>
      <c r="B90" s="142" t="s">
        <v>685</v>
      </c>
      <c r="C90" s="144" t="s">
        <v>686</v>
      </c>
      <c r="D90" s="141"/>
      <c r="E90" s="141"/>
      <c r="F90" s="78"/>
      <c r="G90" s="78"/>
      <c r="H90" s="89"/>
      <c r="I90" s="90"/>
      <c r="J90" s="90"/>
      <c r="K90" s="135"/>
      <c r="L90" s="81"/>
      <c r="M90" s="82"/>
      <c r="N90" s="83"/>
      <c r="O90" s="82"/>
      <c r="P90" s="82"/>
      <c r="Q90" s="82"/>
      <c r="R90" s="82"/>
      <c r="S90" s="82"/>
      <c r="T90" s="82"/>
      <c r="U90" s="82"/>
      <c r="V90" s="82"/>
      <c r="W90" s="82"/>
      <c r="X90" s="82"/>
      <c r="Y90" s="82"/>
      <c r="Z90" s="82"/>
      <c r="AA90" s="82"/>
    </row>
    <row r="91" ht="84.75" customHeight="1">
      <c r="A91" s="75"/>
      <c r="B91" s="139" t="s">
        <v>687</v>
      </c>
      <c r="C91" s="145" t="s">
        <v>688</v>
      </c>
      <c r="D91" s="144"/>
      <c r="E91" s="144"/>
      <c r="F91" s="141"/>
      <c r="G91" s="78"/>
      <c r="H91" s="78"/>
      <c r="I91" s="89"/>
      <c r="J91" s="90"/>
      <c r="K91" s="130"/>
      <c r="L91" s="91"/>
      <c r="M91" s="81"/>
      <c r="N91" s="82"/>
      <c r="O91" s="83"/>
      <c r="P91" s="82"/>
      <c r="Q91" s="82"/>
      <c r="R91" s="82"/>
      <c r="S91" s="82"/>
      <c r="T91" s="82"/>
      <c r="U91" s="82"/>
      <c r="V91" s="82"/>
      <c r="W91" s="82"/>
      <c r="X91" s="82"/>
      <c r="Y91" s="82"/>
      <c r="Z91" s="82"/>
      <c r="AA91" s="82"/>
      <c r="AB91" s="82"/>
    </row>
    <row r="92" ht="332.25" customHeight="1">
      <c r="A92" s="75"/>
      <c r="B92" s="139" t="s">
        <v>689</v>
      </c>
      <c r="C92" s="145">
        <v>53.0</v>
      </c>
      <c r="D92" s="144"/>
      <c r="E92" s="144"/>
      <c r="F92" s="141"/>
      <c r="G92" s="78"/>
      <c r="H92" s="78"/>
      <c r="I92" s="89"/>
      <c r="J92" s="90"/>
      <c r="K92" s="135"/>
      <c r="L92" s="91"/>
      <c r="M92" s="81"/>
      <c r="N92" s="82"/>
      <c r="O92" s="83"/>
      <c r="P92" s="82"/>
      <c r="Q92" s="82"/>
      <c r="R92" s="82"/>
      <c r="S92" s="82"/>
      <c r="T92" s="82"/>
      <c r="U92" s="82"/>
      <c r="V92" s="82"/>
      <c r="W92" s="82"/>
      <c r="X92" s="82"/>
      <c r="Y92" s="82"/>
      <c r="Z92" s="82"/>
      <c r="AA92" s="82"/>
      <c r="AB92" s="82"/>
    </row>
    <row r="93" ht="267.0" customHeight="1">
      <c r="A93" s="75"/>
      <c r="B93" s="139" t="s">
        <v>690</v>
      </c>
      <c r="C93" s="145" t="s">
        <v>691</v>
      </c>
      <c r="D93" s="144"/>
      <c r="E93" s="144"/>
      <c r="F93" s="141"/>
      <c r="G93" s="78"/>
      <c r="H93" s="78"/>
      <c r="I93" s="89"/>
      <c r="J93" s="90"/>
      <c r="K93" s="130"/>
      <c r="L93" s="91"/>
      <c r="M93" s="81"/>
      <c r="N93" s="82"/>
      <c r="O93" s="83"/>
      <c r="P93" s="82"/>
      <c r="Q93" s="82"/>
      <c r="R93" s="82"/>
      <c r="S93" s="82"/>
      <c r="T93" s="82"/>
      <c r="U93" s="82"/>
      <c r="V93" s="82"/>
      <c r="W93" s="82"/>
      <c r="X93" s="82"/>
      <c r="Y93" s="82"/>
      <c r="Z93" s="82"/>
      <c r="AA93" s="82"/>
      <c r="AB93" s="82"/>
    </row>
    <row r="94" ht="268.5" customHeight="1">
      <c r="A94" s="75"/>
      <c r="B94" s="139" t="s">
        <v>692</v>
      </c>
      <c r="C94" s="145" t="s">
        <v>693</v>
      </c>
      <c r="D94" s="144"/>
      <c r="E94" s="144"/>
      <c r="F94" s="141"/>
      <c r="G94" s="78"/>
      <c r="H94" s="78"/>
      <c r="I94" s="89"/>
      <c r="J94" s="90"/>
      <c r="K94" s="135"/>
      <c r="L94" s="91"/>
      <c r="M94" s="81"/>
      <c r="N94" s="82"/>
      <c r="O94" s="83"/>
      <c r="P94" s="82"/>
      <c r="Q94" s="82"/>
      <c r="R94" s="82"/>
      <c r="S94" s="82"/>
      <c r="T94" s="82"/>
      <c r="U94" s="82"/>
      <c r="V94" s="82"/>
      <c r="W94" s="82"/>
      <c r="X94" s="82"/>
      <c r="Y94" s="82"/>
      <c r="Z94" s="82"/>
      <c r="AA94" s="82"/>
      <c r="AB94" s="82"/>
    </row>
    <row r="95" ht="213.75" customHeight="1">
      <c r="A95" s="75"/>
      <c r="B95" s="146" t="s">
        <v>694</v>
      </c>
      <c r="C95" s="145" t="s">
        <v>695</v>
      </c>
      <c r="D95" s="144"/>
      <c r="E95" s="144" t="s">
        <v>696</v>
      </c>
      <c r="F95" s="141"/>
      <c r="G95" s="78"/>
      <c r="H95" s="78"/>
      <c r="I95" s="89"/>
      <c r="J95" s="90"/>
      <c r="K95" s="130"/>
      <c r="L95" s="91"/>
      <c r="M95" s="81"/>
      <c r="N95" s="82"/>
      <c r="O95" s="83"/>
      <c r="P95" s="82"/>
      <c r="Q95" s="82"/>
      <c r="R95" s="82"/>
      <c r="S95" s="82"/>
      <c r="T95" s="82"/>
      <c r="U95" s="82"/>
      <c r="V95" s="82"/>
      <c r="W95" s="82"/>
      <c r="X95" s="82"/>
      <c r="Y95" s="82"/>
      <c r="Z95" s="82"/>
      <c r="AA95" s="82"/>
      <c r="AB95" s="82"/>
    </row>
    <row r="96" ht="109.5" customHeight="1">
      <c r="A96" s="75"/>
      <c r="B96" s="146" t="s">
        <v>694</v>
      </c>
      <c r="C96" s="145"/>
      <c r="D96" s="144"/>
      <c r="E96" s="144"/>
      <c r="F96" s="141"/>
      <c r="G96" s="78"/>
      <c r="H96" s="78"/>
      <c r="I96" s="89"/>
      <c r="J96" s="90"/>
      <c r="K96" s="135"/>
      <c r="L96" s="91"/>
      <c r="M96" s="81"/>
      <c r="N96" s="82"/>
      <c r="O96" s="83"/>
      <c r="P96" s="82"/>
      <c r="Q96" s="82"/>
      <c r="R96" s="82"/>
      <c r="S96" s="82"/>
      <c r="T96" s="82"/>
      <c r="U96" s="82"/>
      <c r="V96" s="82"/>
      <c r="W96" s="82"/>
      <c r="X96" s="82"/>
      <c r="Y96" s="82"/>
      <c r="Z96" s="82"/>
      <c r="AA96" s="82"/>
      <c r="AB96" s="82"/>
    </row>
    <row r="97" ht="109.5" customHeight="1">
      <c r="A97" s="75"/>
      <c r="B97" s="147" t="s">
        <v>697</v>
      </c>
      <c r="C97" s="145" t="s">
        <v>698</v>
      </c>
      <c r="D97" s="144"/>
      <c r="E97" s="144"/>
      <c r="F97" s="141"/>
      <c r="G97" s="78"/>
      <c r="H97" s="78"/>
      <c r="I97" s="89"/>
      <c r="J97" s="90"/>
      <c r="K97" s="130"/>
      <c r="L97" s="91"/>
      <c r="M97" s="81"/>
      <c r="N97" s="82"/>
      <c r="O97" s="83"/>
      <c r="P97" s="82"/>
      <c r="Q97" s="82"/>
      <c r="R97" s="82"/>
      <c r="S97" s="82"/>
      <c r="T97" s="82"/>
      <c r="U97" s="82"/>
      <c r="V97" s="82"/>
      <c r="W97" s="82"/>
      <c r="X97" s="82"/>
      <c r="Y97" s="82"/>
      <c r="Z97" s="82"/>
      <c r="AA97" s="82"/>
      <c r="AB97" s="82"/>
    </row>
    <row r="98" ht="199.5" customHeight="1">
      <c r="A98" s="75"/>
      <c r="B98" s="144" t="s">
        <v>699</v>
      </c>
      <c r="C98" s="66" t="s">
        <v>700</v>
      </c>
      <c r="D98" s="144"/>
      <c r="E98" s="144"/>
      <c r="F98" s="141"/>
      <c r="G98" s="78"/>
      <c r="H98" s="78"/>
      <c r="I98" s="89"/>
      <c r="J98" s="90"/>
      <c r="K98" s="135"/>
      <c r="L98" s="91"/>
      <c r="M98" s="81"/>
      <c r="N98" s="82"/>
      <c r="O98" s="83"/>
      <c r="P98" s="82"/>
      <c r="Q98" s="82"/>
      <c r="R98" s="82"/>
      <c r="S98" s="82"/>
      <c r="T98" s="82"/>
      <c r="U98" s="82"/>
      <c r="V98" s="82"/>
      <c r="W98" s="82"/>
      <c r="X98" s="82"/>
      <c r="Y98" s="82"/>
      <c r="Z98" s="82"/>
      <c r="AA98" s="82"/>
      <c r="AB98" s="82"/>
    </row>
    <row r="99" ht="141.75" customHeight="1">
      <c r="A99" s="75"/>
      <c r="B99" s="144" t="s">
        <v>701</v>
      </c>
      <c r="C99" s="66" t="s">
        <v>702</v>
      </c>
      <c r="D99" s="144"/>
      <c r="E99" s="144"/>
      <c r="F99" s="141"/>
      <c r="G99" s="78"/>
      <c r="H99" s="78"/>
      <c r="I99" s="89"/>
      <c r="J99" s="90"/>
      <c r="K99" s="130"/>
      <c r="L99" s="91"/>
      <c r="M99" s="81"/>
      <c r="N99" s="82"/>
      <c r="O99" s="83"/>
      <c r="P99" s="82"/>
      <c r="Q99" s="82"/>
      <c r="R99" s="82"/>
      <c r="S99" s="82"/>
      <c r="T99" s="82"/>
      <c r="U99" s="82"/>
      <c r="V99" s="82"/>
      <c r="W99" s="82"/>
      <c r="X99" s="82"/>
      <c r="Y99" s="82"/>
      <c r="Z99" s="82"/>
      <c r="AA99" s="82"/>
      <c r="AB99" s="82"/>
    </row>
    <row r="100" ht="385.5" customHeight="1">
      <c r="A100" s="75"/>
      <c r="B100" s="144" t="s">
        <v>703</v>
      </c>
      <c r="C100" s="139" t="s">
        <v>704</v>
      </c>
      <c r="D100" s="144"/>
      <c r="E100" s="144"/>
      <c r="F100" s="141"/>
      <c r="G100" s="78"/>
      <c r="H100" s="78"/>
      <c r="I100" s="89"/>
      <c r="J100" s="90"/>
      <c r="K100" s="135"/>
      <c r="L100" s="91"/>
      <c r="M100" s="81"/>
      <c r="N100" s="82"/>
      <c r="O100" s="83"/>
      <c r="P100" s="82"/>
      <c r="Q100" s="82"/>
      <c r="R100" s="82"/>
      <c r="S100" s="82"/>
      <c r="T100" s="82"/>
      <c r="U100" s="82"/>
      <c r="V100" s="82"/>
      <c r="W100" s="82"/>
      <c r="X100" s="82"/>
      <c r="Y100" s="82"/>
      <c r="Z100" s="82"/>
      <c r="AA100" s="82"/>
      <c r="AB100" s="82"/>
    </row>
    <row r="101" ht="58.5" customHeight="1">
      <c r="A101" s="75"/>
      <c r="B101" s="144" t="s">
        <v>705</v>
      </c>
      <c r="C101" s="66"/>
      <c r="D101" s="144"/>
      <c r="E101" s="144"/>
      <c r="F101" s="141"/>
      <c r="G101" s="78"/>
      <c r="H101" s="78"/>
      <c r="I101" s="89"/>
      <c r="J101" s="90"/>
      <c r="K101" s="130"/>
      <c r="L101" s="91"/>
      <c r="M101" s="81"/>
      <c r="N101" s="82"/>
      <c r="O101" s="83"/>
      <c r="P101" s="82"/>
      <c r="Q101" s="82"/>
      <c r="R101" s="82"/>
      <c r="S101" s="82"/>
      <c r="T101" s="82"/>
      <c r="U101" s="82"/>
      <c r="V101" s="82"/>
      <c r="W101" s="82"/>
      <c r="X101" s="82"/>
      <c r="Y101" s="82"/>
      <c r="Z101" s="82"/>
      <c r="AA101" s="82"/>
      <c r="AB101" s="82"/>
    </row>
    <row r="102" ht="520.5" customHeight="1">
      <c r="A102" s="75"/>
      <c r="B102" s="144"/>
      <c r="C102" s="66" t="s">
        <v>706</v>
      </c>
      <c r="D102" s="148"/>
      <c r="E102" s="148" t="s">
        <v>707</v>
      </c>
      <c r="F102" s="141"/>
      <c r="G102" s="78"/>
      <c r="H102" s="78"/>
      <c r="I102" s="89"/>
      <c r="J102" s="90"/>
      <c r="K102" s="135"/>
      <c r="L102" s="91"/>
      <c r="M102" s="81"/>
      <c r="N102" s="82"/>
      <c r="O102" s="83"/>
      <c r="P102" s="82"/>
      <c r="Q102" s="82"/>
      <c r="R102" s="82"/>
      <c r="S102" s="82"/>
      <c r="T102" s="82"/>
      <c r="U102" s="82"/>
      <c r="V102" s="82"/>
      <c r="W102" s="82"/>
      <c r="X102" s="82"/>
      <c r="Y102" s="82"/>
      <c r="Z102" s="82"/>
      <c r="AA102" s="82"/>
      <c r="AB102" s="82"/>
    </row>
    <row r="103" ht="82.5" customHeight="1">
      <c r="A103" s="75"/>
      <c r="B103" s="144" t="s">
        <v>708</v>
      </c>
      <c r="C103" s="66"/>
      <c r="D103" s="144"/>
      <c r="E103" s="144"/>
      <c r="F103" s="141"/>
      <c r="G103" s="78"/>
      <c r="H103" s="78"/>
      <c r="I103" s="89"/>
      <c r="J103" s="90"/>
      <c r="K103" s="130"/>
      <c r="L103" s="91"/>
      <c r="M103" s="81"/>
      <c r="N103" s="82"/>
      <c r="O103" s="83"/>
      <c r="P103" s="82"/>
      <c r="Q103" s="82"/>
      <c r="R103" s="82"/>
      <c r="S103" s="82"/>
      <c r="T103" s="82"/>
      <c r="U103" s="82"/>
      <c r="V103" s="82"/>
      <c r="W103" s="82"/>
      <c r="X103" s="82"/>
      <c r="Y103" s="82"/>
      <c r="Z103" s="82"/>
      <c r="AA103" s="82"/>
      <c r="AB103" s="82"/>
    </row>
    <row r="104" ht="177.0" customHeight="1">
      <c r="A104" s="75"/>
      <c r="B104" s="144" t="s">
        <v>709</v>
      </c>
      <c r="C104" s="66"/>
      <c r="D104" s="144"/>
      <c r="E104" s="144"/>
      <c r="F104" s="141"/>
      <c r="G104" s="78"/>
      <c r="H104" s="78"/>
      <c r="I104" s="89"/>
      <c r="J104" s="90"/>
      <c r="K104" s="135"/>
      <c r="L104" s="91"/>
      <c r="M104" s="81"/>
      <c r="N104" s="82"/>
      <c r="O104" s="83"/>
      <c r="P104" s="82"/>
      <c r="Q104" s="82"/>
      <c r="R104" s="82"/>
      <c r="S104" s="82"/>
      <c r="T104" s="82"/>
      <c r="U104" s="82"/>
      <c r="V104" s="82"/>
      <c r="W104" s="82"/>
      <c r="X104" s="82"/>
      <c r="Y104" s="82"/>
      <c r="Z104" s="82"/>
      <c r="AA104" s="82"/>
      <c r="AB104" s="82"/>
    </row>
    <row r="105" ht="164.25" customHeight="1">
      <c r="A105" s="75"/>
      <c r="B105" s="144" t="s">
        <v>710</v>
      </c>
      <c r="C105" s="66" t="s">
        <v>711</v>
      </c>
      <c r="D105" s="144"/>
      <c r="E105" s="144"/>
      <c r="F105" s="141"/>
      <c r="G105" s="78"/>
      <c r="H105" s="78"/>
      <c r="I105" s="89"/>
      <c r="J105" s="90"/>
      <c r="K105" s="130"/>
      <c r="L105" s="91"/>
      <c r="M105" s="81"/>
      <c r="N105" s="82"/>
      <c r="O105" s="83"/>
      <c r="P105" s="82"/>
      <c r="Q105" s="82"/>
      <c r="R105" s="82"/>
      <c r="S105" s="82"/>
      <c r="T105" s="82"/>
      <c r="U105" s="82"/>
      <c r="V105" s="82"/>
      <c r="W105" s="82"/>
      <c r="X105" s="82"/>
      <c r="Y105" s="82"/>
      <c r="Z105" s="82"/>
      <c r="AA105" s="82"/>
      <c r="AB105" s="82"/>
    </row>
    <row r="106" ht="312.0" customHeight="1">
      <c r="A106" s="75"/>
      <c r="B106" s="144" t="s">
        <v>712</v>
      </c>
      <c r="C106" s="66" t="s">
        <v>713</v>
      </c>
      <c r="D106" s="144"/>
      <c r="E106" s="144" t="s">
        <v>714</v>
      </c>
      <c r="F106" s="141" t="s">
        <v>715</v>
      </c>
      <c r="G106" s="78"/>
      <c r="H106" s="78"/>
      <c r="I106" s="89"/>
      <c r="J106" s="90"/>
      <c r="K106" s="135"/>
      <c r="L106" s="91"/>
      <c r="M106" s="81"/>
      <c r="N106" s="82"/>
      <c r="O106" s="83"/>
      <c r="P106" s="82"/>
      <c r="Q106" s="82"/>
      <c r="R106" s="82"/>
      <c r="S106" s="82"/>
      <c r="T106" s="82"/>
      <c r="U106" s="82"/>
      <c r="V106" s="82"/>
      <c r="W106" s="82"/>
      <c r="X106" s="82"/>
      <c r="Y106" s="82"/>
      <c r="Z106" s="82"/>
      <c r="AA106" s="82"/>
      <c r="AB106" s="82"/>
    </row>
    <row r="107" ht="348.0" customHeight="1">
      <c r="A107" s="75"/>
      <c r="B107" s="144" t="s">
        <v>716</v>
      </c>
      <c r="C107" s="66" t="s">
        <v>717</v>
      </c>
      <c r="D107" s="144"/>
      <c r="E107" s="144"/>
      <c r="F107" s="141"/>
      <c r="G107" s="78"/>
      <c r="H107" s="78"/>
      <c r="I107" s="89"/>
      <c r="J107" s="90"/>
      <c r="K107" s="130"/>
      <c r="L107" s="91"/>
      <c r="M107" s="81"/>
      <c r="N107" s="82"/>
      <c r="O107" s="83"/>
      <c r="P107" s="82"/>
      <c r="Q107" s="82"/>
      <c r="R107" s="82"/>
      <c r="S107" s="82"/>
      <c r="T107" s="82"/>
      <c r="U107" s="82"/>
      <c r="V107" s="82"/>
      <c r="W107" s="82"/>
      <c r="X107" s="82"/>
      <c r="Y107" s="82"/>
      <c r="Z107" s="82"/>
      <c r="AA107" s="82"/>
      <c r="AB107" s="82"/>
    </row>
    <row r="108" ht="389.25" customHeight="1">
      <c r="A108" s="75"/>
      <c r="B108" s="148" t="s">
        <v>718</v>
      </c>
      <c r="C108" s="66" t="s">
        <v>719</v>
      </c>
      <c r="F108" s="141"/>
      <c r="G108" s="78"/>
      <c r="H108" s="78"/>
      <c r="I108" s="89"/>
      <c r="J108" s="90"/>
      <c r="K108" s="135"/>
      <c r="L108" s="91"/>
      <c r="M108" s="81"/>
      <c r="N108" s="82"/>
      <c r="O108" s="83"/>
      <c r="P108" s="82"/>
      <c r="Q108" s="82"/>
      <c r="R108" s="82"/>
      <c r="S108" s="82"/>
      <c r="T108" s="82"/>
      <c r="U108" s="82"/>
      <c r="V108" s="82"/>
      <c r="W108" s="82"/>
      <c r="X108" s="82"/>
      <c r="Y108" s="82"/>
      <c r="Z108" s="82"/>
      <c r="AA108" s="82"/>
      <c r="AB108" s="82"/>
    </row>
    <row r="109" ht="177.0" customHeight="1">
      <c r="A109" s="75"/>
      <c r="B109" s="66" t="s">
        <v>720</v>
      </c>
      <c r="C109" s="66" t="s">
        <v>721</v>
      </c>
      <c r="D109" s="144"/>
      <c r="E109" s="144"/>
      <c r="F109" s="141"/>
      <c r="G109" s="78"/>
      <c r="H109" s="78"/>
      <c r="I109" s="89"/>
      <c r="J109" s="90"/>
      <c r="K109" s="130"/>
      <c r="L109" s="91"/>
      <c r="M109" s="81"/>
      <c r="N109" s="82"/>
      <c r="O109" s="83"/>
      <c r="P109" s="82"/>
      <c r="Q109" s="82"/>
      <c r="R109" s="82"/>
      <c r="S109" s="82"/>
      <c r="T109" s="82"/>
      <c r="U109" s="82"/>
      <c r="V109" s="82"/>
      <c r="W109" s="82"/>
      <c r="X109" s="82"/>
      <c r="Y109" s="82"/>
      <c r="Z109" s="82"/>
      <c r="AA109" s="82"/>
      <c r="AB109" s="82"/>
    </row>
    <row r="110" ht="343.5" customHeight="1">
      <c r="A110" s="75"/>
      <c r="B110" s="66" t="s">
        <v>722</v>
      </c>
      <c r="C110" s="66" t="s">
        <v>723</v>
      </c>
      <c r="D110" s="144"/>
      <c r="E110" s="144" t="s">
        <v>724</v>
      </c>
      <c r="F110" s="141"/>
      <c r="G110" s="149"/>
      <c r="H110" s="78"/>
      <c r="I110" s="89"/>
      <c r="J110" s="90"/>
      <c r="K110" s="135"/>
      <c r="L110" s="91"/>
      <c r="M110" s="81"/>
      <c r="N110" s="82"/>
      <c r="O110" s="83"/>
      <c r="P110" s="82"/>
      <c r="Q110" s="82"/>
      <c r="R110" s="82"/>
      <c r="S110" s="82"/>
      <c r="T110" s="82"/>
      <c r="U110" s="82"/>
      <c r="V110" s="82"/>
      <c r="W110" s="82"/>
      <c r="X110" s="82"/>
      <c r="Y110" s="82"/>
      <c r="Z110" s="82"/>
      <c r="AA110" s="82"/>
      <c r="AB110" s="82"/>
    </row>
    <row r="111">
      <c r="A111" s="75"/>
      <c r="B111" s="148" t="s">
        <v>725</v>
      </c>
      <c r="C111" s="66" t="s">
        <v>726</v>
      </c>
      <c r="D111" s="144"/>
      <c r="E111" s="144"/>
      <c r="F111" s="141"/>
      <c r="G111" s="150" t="s">
        <v>727</v>
      </c>
      <c r="H111" s="78"/>
      <c r="I111" s="89"/>
      <c r="J111" s="90"/>
      <c r="K111" s="130"/>
      <c r="L111" s="91"/>
      <c r="M111" s="81"/>
      <c r="N111" s="82"/>
      <c r="O111" s="83"/>
      <c r="P111" s="82"/>
      <c r="Q111" s="82"/>
      <c r="R111" s="82"/>
      <c r="S111" s="82"/>
      <c r="T111" s="82"/>
      <c r="U111" s="82"/>
      <c r="V111" s="82"/>
      <c r="W111" s="82"/>
      <c r="X111" s="82"/>
      <c r="Y111" s="82"/>
      <c r="Z111" s="82"/>
      <c r="AA111" s="82"/>
      <c r="AB111" s="82"/>
    </row>
    <row r="112" ht="207.0" customHeight="1">
      <c r="A112" s="75"/>
      <c r="B112" s="66" t="s">
        <v>728</v>
      </c>
      <c r="C112" s="66" t="s">
        <v>729</v>
      </c>
      <c r="D112" s="144"/>
      <c r="E112" s="144" t="s">
        <v>730</v>
      </c>
      <c r="F112" s="141"/>
      <c r="G112" s="150" t="s">
        <v>577</v>
      </c>
      <c r="H112" s="78"/>
      <c r="I112" s="89"/>
      <c r="J112" s="90"/>
      <c r="K112" s="135"/>
      <c r="L112" s="91"/>
      <c r="M112" s="81"/>
      <c r="N112" s="82"/>
      <c r="O112" s="83"/>
      <c r="P112" s="82"/>
      <c r="Q112" s="82"/>
      <c r="R112" s="82"/>
      <c r="S112" s="82"/>
      <c r="T112" s="82"/>
      <c r="U112" s="82"/>
      <c r="V112" s="82"/>
      <c r="W112" s="82"/>
      <c r="X112" s="82"/>
      <c r="Y112" s="82"/>
      <c r="Z112" s="82"/>
      <c r="AA112" s="82"/>
      <c r="AB112" s="82"/>
    </row>
    <row r="113" ht="460.5" customHeight="1">
      <c r="A113" s="75"/>
      <c r="B113" s="66" t="s">
        <v>731</v>
      </c>
      <c r="C113" s="66" t="s">
        <v>732</v>
      </c>
      <c r="D113" s="144"/>
      <c r="E113" s="144" t="s">
        <v>733</v>
      </c>
      <c r="F113" s="141"/>
      <c r="G113" s="150" t="s">
        <v>734</v>
      </c>
      <c r="H113" s="78"/>
      <c r="I113" s="89"/>
      <c r="J113" s="90"/>
      <c r="K113" s="130"/>
      <c r="L113" s="91"/>
      <c r="M113" s="81"/>
      <c r="N113" s="82"/>
      <c r="O113" s="83"/>
      <c r="P113" s="82"/>
      <c r="Q113" s="82"/>
      <c r="R113" s="82"/>
      <c r="S113" s="82"/>
      <c r="T113" s="82"/>
      <c r="U113" s="82"/>
      <c r="V113" s="82"/>
      <c r="W113" s="82"/>
      <c r="X113" s="82"/>
      <c r="Y113" s="82"/>
      <c r="Z113" s="82"/>
      <c r="AA113" s="82"/>
      <c r="AB113" s="82"/>
    </row>
    <row r="114" ht="126.0" customHeight="1">
      <c r="A114" s="75"/>
      <c r="B114" s="151" t="s">
        <v>735</v>
      </c>
      <c r="C114" s="66"/>
      <c r="D114" s="144"/>
      <c r="E114" s="144"/>
      <c r="F114" s="141"/>
      <c r="G114" s="150" t="s">
        <v>736</v>
      </c>
      <c r="H114" s="78"/>
      <c r="I114" s="89"/>
      <c r="J114" s="90"/>
      <c r="K114" s="135"/>
      <c r="L114" s="91"/>
      <c r="M114" s="81"/>
      <c r="N114" s="82"/>
      <c r="O114" s="83"/>
      <c r="P114" s="82"/>
      <c r="Q114" s="82"/>
      <c r="R114" s="82"/>
      <c r="S114" s="82"/>
      <c r="T114" s="82"/>
      <c r="U114" s="82"/>
      <c r="V114" s="82"/>
      <c r="W114" s="82"/>
      <c r="X114" s="82"/>
      <c r="Y114" s="82"/>
      <c r="Z114" s="82"/>
      <c r="AA114" s="82"/>
      <c r="AB114" s="82"/>
    </row>
    <row r="115" ht="74.25" customHeight="1">
      <c r="A115" s="75"/>
      <c r="B115" s="66" t="s">
        <v>737</v>
      </c>
      <c r="C115" s="66" t="s">
        <v>738</v>
      </c>
      <c r="D115" s="144"/>
      <c r="E115" s="144"/>
      <c r="F115" s="141"/>
      <c r="G115" s="150" t="s">
        <v>585</v>
      </c>
      <c r="H115" s="78"/>
      <c r="I115" s="89"/>
      <c r="J115" s="90"/>
      <c r="K115" s="130"/>
      <c r="L115" s="91"/>
      <c r="M115" s="81"/>
      <c r="N115" s="82"/>
      <c r="O115" s="83"/>
      <c r="P115" s="82"/>
      <c r="Q115" s="82"/>
      <c r="R115" s="82"/>
      <c r="S115" s="82"/>
      <c r="T115" s="82"/>
      <c r="U115" s="82"/>
      <c r="V115" s="82"/>
      <c r="W115" s="82"/>
      <c r="X115" s="82"/>
      <c r="Y115" s="82"/>
      <c r="Z115" s="82"/>
      <c r="AA115" s="82"/>
      <c r="AB115" s="82"/>
    </row>
    <row r="116" ht="74.25" customHeight="1">
      <c r="A116" s="75"/>
      <c r="B116" s="66" t="s">
        <v>739</v>
      </c>
      <c r="C116" s="66"/>
      <c r="D116" s="144"/>
      <c r="E116" s="144"/>
      <c r="F116" s="141"/>
      <c r="G116" s="150" t="s">
        <v>590</v>
      </c>
      <c r="H116" s="78"/>
      <c r="I116" s="89"/>
      <c r="J116" s="90"/>
      <c r="K116" s="135"/>
      <c r="L116" s="91"/>
      <c r="M116" s="81"/>
      <c r="N116" s="82"/>
      <c r="O116" s="83"/>
      <c r="P116" s="82"/>
      <c r="Q116" s="82"/>
      <c r="R116" s="82"/>
      <c r="S116" s="82"/>
      <c r="T116" s="82"/>
      <c r="U116" s="82"/>
      <c r="V116" s="82"/>
      <c r="W116" s="82"/>
      <c r="X116" s="82"/>
      <c r="Y116" s="82"/>
      <c r="Z116" s="82"/>
      <c r="AA116" s="82"/>
      <c r="AB116" s="82"/>
    </row>
    <row r="117" ht="450.0" customHeight="1">
      <c r="A117" s="75"/>
      <c r="B117" s="66" t="s">
        <v>740</v>
      </c>
      <c r="C117" s="66" t="s">
        <v>741</v>
      </c>
      <c r="D117" s="144"/>
      <c r="E117" s="144" t="s">
        <v>742</v>
      </c>
      <c r="F117" s="141" t="s">
        <v>743</v>
      </c>
      <c r="G117" s="150" t="s">
        <v>593</v>
      </c>
      <c r="H117" s="78"/>
      <c r="I117" s="89"/>
      <c r="J117" s="90"/>
      <c r="K117" s="130"/>
      <c r="L117" s="91"/>
      <c r="M117" s="81"/>
      <c r="N117" s="82"/>
      <c r="O117" s="83"/>
      <c r="P117" s="82"/>
      <c r="Q117" s="82"/>
      <c r="R117" s="82"/>
      <c r="S117" s="82"/>
      <c r="T117" s="82"/>
      <c r="U117" s="82"/>
      <c r="V117" s="82"/>
      <c r="W117" s="82"/>
      <c r="X117" s="82"/>
      <c r="Y117" s="82"/>
      <c r="Z117" s="82"/>
      <c r="AA117" s="82"/>
      <c r="AB117" s="82"/>
    </row>
    <row r="118" ht="174.75" customHeight="1">
      <c r="A118" s="75"/>
      <c r="B118" s="66" t="s">
        <v>744</v>
      </c>
      <c r="C118" s="66" t="s">
        <v>745</v>
      </c>
      <c r="D118" s="144"/>
      <c r="E118" s="144"/>
      <c r="F118" s="141"/>
      <c r="G118" s="150" t="s">
        <v>746</v>
      </c>
      <c r="H118" s="78"/>
      <c r="I118" s="89"/>
      <c r="J118" s="90"/>
      <c r="K118" s="135"/>
      <c r="L118" s="91"/>
      <c r="M118" s="81"/>
      <c r="N118" s="82"/>
      <c r="O118" s="83"/>
      <c r="P118" s="82"/>
      <c r="Q118" s="82"/>
      <c r="R118" s="82"/>
      <c r="S118" s="82"/>
      <c r="T118" s="82"/>
      <c r="U118" s="82"/>
      <c r="V118" s="82"/>
      <c r="W118" s="82"/>
      <c r="X118" s="82"/>
      <c r="Y118" s="82"/>
      <c r="Z118" s="82"/>
      <c r="AA118" s="82"/>
      <c r="AB118" s="82"/>
    </row>
    <row r="119" ht="128.25" customHeight="1">
      <c r="A119" s="75"/>
      <c r="B119" s="66" t="s">
        <v>747</v>
      </c>
      <c r="C119" s="66"/>
      <c r="D119" s="144"/>
      <c r="E119" s="144"/>
      <c r="F119" s="141"/>
      <c r="G119" s="150" t="s">
        <v>599</v>
      </c>
      <c r="H119" s="78"/>
      <c r="I119" s="89"/>
      <c r="J119" s="90"/>
      <c r="K119" s="130"/>
      <c r="L119" s="91"/>
      <c r="M119" s="81"/>
      <c r="N119" s="82"/>
      <c r="O119" s="83"/>
      <c r="P119" s="82"/>
      <c r="Q119" s="82"/>
      <c r="R119" s="82"/>
      <c r="S119" s="82"/>
      <c r="T119" s="82"/>
      <c r="U119" s="82"/>
      <c r="V119" s="82"/>
      <c r="W119" s="82"/>
      <c r="X119" s="82"/>
      <c r="Y119" s="82"/>
      <c r="Z119" s="82"/>
      <c r="AA119" s="82"/>
      <c r="AB119" s="82"/>
    </row>
    <row r="120" ht="586.5" customHeight="1">
      <c r="A120" s="75"/>
      <c r="B120" s="66" t="s">
        <v>748</v>
      </c>
      <c r="C120" s="66" t="s">
        <v>749</v>
      </c>
      <c r="D120" s="144"/>
      <c r="E120" s="144"/>
      <c r="F120" s="141"/>
      <c r="G120" s="150" t="s">
        <v>601</v>
      </c>
      <c r="H120" s="78"/>
      <c r="I120" s="89"/>
      <c r="J120" s="90"/>
      <c r="K120" s="135"/>
      <c r="L120" s="91"/>
      <c r="M120" s="81"/>
      <c r="N120" s="82"/>
      <c r="O120" s="83"/>
      <c r="P120" s="82"/>
      <c r="Q120" s="82"/>
      <c r="R120" s="82"/>
      <c r="S120" s="82"/>
      <c r="T120" s="82"/>
      <c r="U120" s="82"/>
      <c r="V120" s="82"/>
      <c r="W120" s="82"/>
      <c r="X120" s="82"/>
      <c r="Y120" s="82"/>
      <c r="Z120" s="82"/>
      <c r="AA120" s="82"/>
      <c r="AB120" s="82"/>
    </row>
    <row r="121" ht="110.25" customHeight="1">
      <c r="A121" s="75"/>
      <c r="B121" s="66" t="s">
        <v>750</v>
      </c>
      <c r="C121" s="66" t="s">
        <v>751</v>
      </c>
      <c r="D121" s="144"/>
      <c r="E121" s="144"/>
      <c r="F121" s="141"/>
      <c r="G121" s="150" t="s">
        <v>752</v>
      </c>
      <c r="H121" s="78"/>
      <c r="I121" s="89"/>
      <c r="J121" s="90"/>
      <c r="K121" s="130"/>
      <c r="L121" s="91"/>
      <c r="M121" s="81"/>
      <c r="N121" s="82"/>
      <c r="O121" s="83"/>
      <c r="P121" s="82"/>
      <c r="Q121" s="82"/>
      <c r="R121" s="82"/>
      <c r="S121" s="82"/>
      <c r="T121" s="82"/>
      <c r="U121" s="82"/>
      <c r="V121" s="82"/>
      <c r="W121" s="82"/>
      <c r="X121" s="82"/>
      <c r="Y121" s="82"/>
      <c r="Z121" s="82"/>
      <c r="AA121" s="82"/>
      <c r="AB121" s="82"/>
    </row>
    <row r="122" ht="68.25" customHeight="1">
      <c r="A122" s="75"/>
      <c r="B122" s="66" t="s">
        <v>753</v>
      </c>
      <c r="C122" s="66" t="s">
        <v>754</v>
      </c>
      <c r="D122" s="144"/>
      <c r="E122" s="144"/>
      <c r="F122" s="141"/>
      <c r="G122" s="150" t="s">
        <v>607</v>
      </c>
      <c r="H122" s="78"/>
      <c r="I122" s="89"/>
      <c r="J122" s="90"/>
      <c r="K122" s="135"/>
      <c r="L122" s="91"/>
      <c r="M122" s="81"/>
      <c r="N122" s="82"/>
      <c r="O122" s="83"/>
      <c r="P122" s="82"/>
      <c r="Q122" s="82"/>
      <c r="R122" s="82"/>
      <c r="S122" s="82"/>
      <c r="T122" s="82"/>
      <c r="U122" s="82"/>
      <c r="V122" s="82"/>
      <c r="W122" s="82"/>
      <c r="X122" s="82"/>
      <c r="Y122" s="82"/>
      <c r="Z122" s="82"/>
      <c r="AA122" s="82"/>
      <c r="AB122" s="82"/>
    </row>
    <row r="123" ht="68.25" customHeight="1">
      <c r="A123" s="75"/>
      <c r="B123" s="66" t="s">
        <v>755</v>
      </c>
      <c r="C123" s="66"/>
      <c r="D123" s="144"/>
      <c r="E123" s="144"/>
      <c r="F123" s="141"/>
      <c r="G123" s="150" t="s">
        <v>756</v>
      </c>
      <c r="H123" s="78"/>
      <c r="I123" s="89"/>
      <c r="J123" s="90"/>
      <c r="K123" s="130"/>
      <c r="L123" s="91"/>
      <c r="M123" s="81"/>
      <c r="N123" s="82"/>
      <c r="O123" s="83"/>
      <c r="P123" s="82"/>
      <c r="Q123" s="82"/>
      <c r="R123" s="82"/>
      <c r="S123" s="82"/>
      <c r="T123" s="82"/>
      <c r="U123" s="82"/>
      <c r="V123" s="82"/>
      <c r="W123" s="82"/>
      <c r="X123" s="82"/>
      <c r="Y123" s="82"/>
      <c r="Z123" s="82"/>
      <c r="AA123" s="82"/>
      <c r="AB123" s="82"/>
    </row>
    <row r="124" ht="311.25" customHeight="1">
      <c r="A124" s="75"/>
      <c r="B124" s="66" t="s">
        <v>757</v>
      </c>
      <c r="C124" s="66" t="s">
        <v>758</v>
      </c>
      <c r="D124" s="144"/>
      <c r="E124" s="144"/>
      <c r="F124" s="141"/>
      <c r="G124" s="150" t="s">
        <v>759</v>
      </c>
      <c r="H124" s="78"/>
      <c r="I124" s="89"/>
      <c r="J124" s="90"/>
      <c r="K124" s="135"/>
      <c r="L124" s="91"/>
      <c r="M124" s="81"/>
      <c r="N124" s="82"/>
      <c r="O124" s="83"/>
      <c r="P124" s="82"/>
      <c r="Q124" s="82"/>
      <c r="R124" s="82"/>
      <c r="S124" s="82"/>
      <c r="T124" s="82"/>
      <c r="U124" s="82"/>
      <c r="V124" s="82"/>
      <c r="W124" s="82"/>
      <c r="X124" s="82"/>
      <c r="Y124" s="82"/>
      <c r="Z124" s="82"/>
      <c r="AA124" s="82"/>
      <c r="AB124" s="82"/>
    </row>
    <row r="125" ht="68.25" customHeight="1">
      <c r="A125" s="75"/>
      <c r="B125" s="66" t="s">
        <v>760</v>
      </c>
      <c r="C125" s="66"/>
      <c r="D125" s="144"/>
      <c r="E125" s="144"/>
      <c r="F125" s="141"/>
      <c r="G125" s="150" t="s">
        <v>761</v>
      </c>
      <c r="H125" s="78"/>
      <c r="I125" s="89"/>
      <c r="J125" s="90"/>
      <c r="K125" s="130"/>
      <c r="L125" s="91"/>
      <c r="M125" s="81"/>
      <c r="N125" s="82"/>
      <c r="O125" s="83"/>
      <c r="P125" s="82"/>
      <c r="Q125" s="82"/>
      <c r="R125" s="82"/>
      <c r="S125" s="82"/>
      <c r="T125" s="82"/>
      <c r="U125" s="82"/>
      <c r="V125" s="82"/>
      <c r="W125" s="82"/>
      <c r="X125" s="82"/>
      <c r="Y125" s="82"/>
      <c r="Z125" s="82"/>
      <c r="AA125" s="82"/>
      <c r="AB125" s="82"/>
    </row>
    <row r="126" ht="135.75" customHeight="1">
      <c r="A126" s="75"/>
      <c r="B126" s="66" t="s">
        <v>762</v>
      </c>
      <c r="C126" s="66" t="s">
        <v>763</v>
      </c>
      <c r="D126" s="144"/>
      <c r="E126" s="144" t="s">
        <v>764</v>
      </c>
      <c r="F126" s="141"/>
      <c r="G126" s="150" t="s">
        <v>618</v>
      </c>
      <c r="H126" s="78"/>
      <c r="I126" s="89"/>
      <c r="J126" s="90"/>
      <c r="K126" s="135"/>
      <c r="L126" s="91"/>
      <c r="M126" s="81"/>
      <c r="N126" s="82"/>
      <c r="O126" s="83"/>
      <c r="P126" s="82"/>
      <c r="Q126" s="82"/>
      <c r="R126" s="82"/>
      <c r="S126" s="82"/>
      <c r="T126" s="82"/>
      <c r="U126" s="82"/>
      <c r="V126" s="82"/>
      <c r="W126" s="82"/>
      <c r="X126" s="82"/>
      <c r="Y126" s="82"/>
      <c r="Z126" s="82"/>
      <c r="AA126" s="82"/>
      <c r="AB126" s="82"/>
    </row>
    <row r="127" ht="264.75" customHeight="1">
      <c r="A127" s="75"/>
      <c r="B127" s="66" t="s">
        <v>765</v>
      </c>
      <c r="C127" s="66" t="s">
        <v>766</v>
      </c>
      <c r="D127" s="144"/>
      <c r="E127" s="144" t="s">
        <v>767</v>
      </c>
      <c r="F127" s="141"/>
      <c r="G127" s="150" t="s">
        <v>768</v>
      </c>
      <c r="H127" s="78"/>
      <c r="I127" s="89"/>
      <c r="J127" s="90"/>
      <c r="K127" s="130"/>
      <c r="L127" s="91"/>
      <c r="M127" s="81"/>
      <c r="N127" s="82"/>
      <c r="O127" s="83"/>
      <c r="P127" s="82"/>
      <c r="Q127" s="82"/>
      <c r="R127" s="82"/>
      <c r="S127" s="82"/>
      <c r="T127" s="82"/>
      <c r="U127" s="82"/>
      <c r="V127" s="82"/>
      <c r="W127" s="82"/>
      <c r="X127" s="82"/>
      <c r="Y127" s="82"/>
      <c r="Z127" s="82"/>
      <c r="AA127" s="82"/>
      <c r="AB127" s="82"/>
    </row>
    <row r="128" ht="50.25" customHeight="1">
      <c r="A128" s="75"/>
      <c r="B128" s="66" t="s">
        <v>769</v>
      </c>
      <c r="C128" s="66" t="s">
        <v>770</v>
      </c>
      <c r="D128" s="144"/>
      <c r="E128" s="144"/>
      <c r="F128" s="141"/>
      <c r="G128" s="150" t="s">
        <v>622</v>
      </c>
      <c r="H128" s="78"/>
      <c r="I128" s="89"/>
      <c r="J128" s="90"/>
      <c r="K128" s="135"/>
      <c r="L128" s="91"/>
      <c r="M128" s="81"/>
      <c r="N128" s="82"/>
      <c r="O128" s="83"/>
      <c r="P128" s="82"/>
      <c r="Q128" s="82"/>
      <c r="R128" s="82"/>
      <c r="S128" s="82"/>
      <c r="T128" s="82"/>
      <c r="U128" s="82"/>
      <c r="V128" s="82"/>
      <c r="W128" s="82"/>
      <c r="X128" s="82"/>
      <c r="Y128" s="82"/>
      <c r="Z128" s="82"/>
      <c r="AA128" s="82"/>
      <c r="AB128" s="82"/>
    </row>
    <row r="129">
      <c r="A129" s="75"/>
      <c r="B129" s="66" t="s">
        <v>771</v>
      </c>
      <c r="C129" s="66" t="s">
        <v>772</v>
      </c>
      <c r="D129" s="144"/>
      <c r="E129" s="144"/>
      <c r="F129" s="141"/>
      <c r="G129" s="150" t="s">
        <v>624</v>
      </c>
      <c r="H129" s="78"/>
      <c r="I129" s="89"/>
      <c r="J129" s="90"/>
      <c r="K129" s="130"/>
      <c r="L129" s="91"/>
      <c r="M129" s="81"/>
      <c r="N129" s="82"/>
      <c r="O129" s="83"/>
      <c r="P129" s="82"/>
      <c r="Q129" s="82"/>
      <c r="R129" s="82"/>
      <c r="S129" s="82"/>
      <c r="T129" s="82"/>
      <c r="U129" s="82"/>
      <c r="V129" s="82"/>
      <c r="W129" s="82"/>
      <c r="X129" s="82"/>
      <c r="Y129" s="82"/>
      <c r="Z129" s="82"/>
      <c r="AA129" s="82"/>
      <c r="AB129" s="82"/>
    </row>
    <row r="130" ht="68.25" customHeight="1">
      <c r="A130" s="75"/>
      <c r="B130" s="152" t="s">
        <v>773</v>
      </c>
      <c r="C130" s="66" t="s">
        <v>774</v>
      </c>
      <c r="D130" s="144"/>
      <c r="E130" s="144"/>
      <c r="F130" s="141"/>
      <c r="G130" s="150" t="s">
        <v>775</v>
      </c>
      <c r="H130" s="78"/>
      <c r="I130" s="89"/>
      <c r="J130" s="90"/>
      <c r="K130" s="135"/>
      <c r="L130" s="91"/>
      <c r="M130" s="81"/>
      <c r="N130" s="82"/>
      <c r="O130" s="83"/>
      <c r="P130" s="82"/>
      <c r="Q130" s="82"/>
      <c r="R130" s="82"/>
      <c r="S130" s="82"/>
      <c r="T130" s="82"/>
      <c r="U130" s="82"/>
      <c r="V130" s="82"/>
      <c r="W130" s="82"/>
      <c r="X130" s="82"/>
      <c r="Y130" s="82"/>
      <c r="Z130" s="82"/>
      <c r="AA130" s="82"/>
      <c r="AB130" s="82"/>
    </row>
    <row r="131" ht="51.75" customHeight="1">
      <c r="A131" s="75"/>
      <c r="B131" s="153" t="s">
        <v>776</v>
      </c>
      <c r="C131" s="66"/>
      <c r="D131" s="154"/>
      <c r="E131" s="154"/>
      <c r="F131" s="154"/>
      <c r="G131" s="150" t="s">
        <v>777</v>
      </c>
      <c r="H131" s="155"/>
      <c r="I131" s="154"/>
      <c r="J131" s="156"/>
      <c r="K131" s="130"/>
      <c r="L131" s="156"/>
      <c r="M131" s="157"/>
      <c r="N131" s="158"/>
      <c r="O131" s="157"/>
      <c r="P131" s="158"/>
      <c r="Q131" s="158"/>
      <c r="R131" s="158"/>
      <c r="S131" s="158"/>
      <c r="T131" s="158"/>
      <c r="U131" s="158"/>
      <c r="V131" s="158"/>
      <c r="W131" s="158"/>
      <c r="X131" s="158"/>
      <c r="Y131" s="158"/>
      <c r="Z131" s="158"/>
      <c r="AA131" s="158"/>
      <c r="AB131" s="158"/>
    </row>
    <row r="132" ht="135.0" customHeight="1">
      <c r="A132" s="159"/>
      <c r="B132" s="152" t="s">
        <v>778</v>
      </c>
      <c r="C132" s="66" t="s">
        <v>779</v>
      </c>
      <c r="D132" s="154"/>
      <c r="E132" s="154"/>
      <c r="F132" s="154"/>
      <c r="G132" s="150" t="s">
        <v>780</v>
      </c>
      <c r="H132" s="155"/>
      <c r="I132" s="155"/>
      <c r="J132" s="154"/>
      <c r="K132" s="135"/>
      <c r="L132" s="156"/>
      <c r="M132" s="157"/>
      <c r="N132" s="157"/>
      <c r="O132" s="158"/>
      <c r="P132" s="157"/>
      <c r="Q132" s="158"/>
      <c r="R132" s="158"/>
      <c r="S132" s="158"/>
      <c r="T132" s="158"/>
      <c r="U132" s="158"/>
      <c r="V132" s="158"/>
      <c r="W132" s="158"/>
      <c r="X132" s="158"/>
      <c r="Y132" s="158"/>
      <c r="Z132" s="158"/>
      <c r="AA132" s="158"/>
      <c r="AB132" s="158"/>
    </row>
    <row r="133" ht="78.75" customHeight="1">
      <c r="A133" s="159"/>
      <c r="B133" s="152" t="s">
        <v>781</v>
      </c>
      <c r="C133" s="66" t="s">
        <v>782</v>
      </c>
      <c r="D133" s="154"/>
      <c r="E133" s="154"/>
      <c r="F133" s="154"/>
      <c r="G133" s="150" t="s">
        <v>783</v>
      </c>
      <c r="H133" s="155"/>
      <c r="I133" s="155"/>
      <c r="J133" s="154"/>
      <c r="K133" s="130"/>
      <c r="L133" s="156"/>
      <c r="M133" s="156"/>
      <c r="N133" s="157"/>
      <c r="O133" s="158"/>
      <c r="P133" s="157"/>
      <c r="Q133" s="158"/>
      <c r="R133" s="158"/>
      <c r="S133" s="158"/>
      <c r="T133" s="158"/>
      <c r="U133" s="158"/>
      <c r="V133" s="158"/>
      <c r="W133" s="158"/>
      <c r="X133" s="158"/>
      <c r="Y133" s="158"/>
      <c r="Z133" s="158"/>
      <c r="AA133" s="158"/>
      <c r="AB133" s="158"/>
    </row>
    <row r="134" ht="138.75" customHeight="1">
      <c r="A134" s="159"/>
      <c r="B134" s="151" t="s">
        <v>784</v>
      </c>
      <c r="C134" s="66" t="s">
        <v>785</v>
      </c>
      <c r="D134" s="160"/>
      <c r="E134" s="160" t="s">
        <v>786</v>
      </c>
      <c r="F134" s="154"/>
      <c r="G134" s="150" t="s">
        <v>638</v>
      </c>
      <c r="H134" s="155"/>
      <c r="I134" s="154"/>
      <c r="J134" s="156"/>
      <c r="K134" s="135"/>
      <c r="L134" s="156"/>
      <c r="M134" s="157"/>
      <c r="N134" s="158"/>
      <c r="O134" s="157"/>
      <c r="P134" s="158"/>
      <c r="Q134" s="158"/>
      <c r="R134" s="158"/>
      <c r="S134" s="158"/>
      <c r="T134" s="158"/>
      <c r="U134" s="158"/>
      <c r="V134" s="158"/>
      <c r="W134" s="158"/>
      <c r="X134" s="158"/>
      <c r="Y134" s="158"/>
      <c r="Z134" s="158"/>
      <c r="AA134" s="158"/>
      <c r="AB134" s="158"/>
    </row>
    <row r="135" ht="38.25" customHeight="1">
      <c r="A135" s="159"/>
      <c r="B135" s="161" t="s">
        <v>787</v>
      </c>
      <c r="C135" s="66"/>
      <c r="D135" s="154"/>
      <c r="E135" s="154"/>
      <c r="F135" s="154"/>
      <c r="G135" s="150" t="s">
        <v>788</v>
      </c>
      <c r="H135" s="155"/>
      <c r="I135" s="154"/>
      <c r="J135" s="156"/>
      <c r="K135" s="130"/>
      <c r="L135" s="156"/>
      <c r="M135" s="157"/>
      <c r="N135" s="158"/>
      <c r="O135" s="157"/>
      <c r="P135" s="158"/>
      <c r="Q135" s="158"/>
      <c r="R135" s="158"/>
      <c r="S135" s="158"/>
      <c r="T135" s="158"/>
      <c r="U135" s="158"/>
      <c r="V135" s="158"/>
      <c r="W135" s="158"/>
      <c r="X135" s="158"/>
      <c r="Y135" s="158"/>
      <c r="Z135" s="158"/>
      <c r="AA135" s="158"/>
      <c r="AB135" s="158"/>
    </row>
    <row r="136" ht="28.5" customHeight="1">
      <c r="A136" s="159"/>
      <c r="B136" s="162" t="s">
        <v>789</v>
      </c>
      <c r="C136" s="66"/>
      <c r="D136" s="154"/>
      <c r="E136" s="154"/>
      <c r="F136" s="154"/>
      <c r="G136" s="150" t="s">
        <v>790</v>
      </c>
      <c r="H136" s="155"/>
      <c r="I136" s="154"/>
      <c r="J136" s="156"/>
      <c r="K136" s="135"/>
      <c r="L136" s="156"/>
      <c r="M136" s="157"/>
      <c r="N136" s="158"/>
      <c r="O136" s="157"/>
      <c r="P136" s="158"/>
      <c r="Q136" s="158"/>
      <c r="R136" s="158"/>
      <c r="S136" s="158"/>
      <c r="T136" s="158"/>
      <c r="U136" s="158"/>
      <c r="V136" s="158"/>
      <c r="W136" s="158"/>
      <c r="X136" s="158"/>
      <c r="Y136" s="158"/>
      <c r="Z136" s="158"/>
      <c r="AA136" s="158"/>
      <c r="AB136" s="158"/>
    </row>
    <row r="137" ht="106.5" customHeight="1">
      <c r="A137" s="159"/>
      <c r="B137" s="152" t="s">
        <v>791</v>
      </c>
      <c r="C137" s="66" t="s">
        <v>792</v>
      </c>
      <c r="D137" s="154"/>
      <c r="E137" s="154"/>
      <c r="F137" s="154"/>
      <c r="G137" s="163"/>
      <c r="H137" s="155"/>
      <c r="I137" s="154"/>
      <c r="J137" s="156"/>
      <c r="K137" s="130"/>
      <c r="L137" s="156"/>
      <c r="M137" s="157"/>
      <c r="N137" s="158"/>
      <c r="O137" s="157"/>
      <c r="P137" s="158"/>
      <c r="Q137" s="158"/>
      <c r="R137" s="158"/>
      <c r="S137" s="158"/>
      <c r="T137" s="158"/>
      <c r="U137" s="158"/>
      <c r="V137" s="158"/>
      <c r="W137" s="158"/>
      <c r="X137" s="158"/>
      <c r="Y137" s="158"/>
      <c r="Z137" s="158"/>
      <c r="AA137" s="158"/>
      <c r="AB137" s="158"/>
    </row>
    <row r="138" ht="94.5" customHeight="1">
      <c r="A138" s="159"/>
      <c r="B138" s="152" t="s">
        <v>793</v>
      </c>
      <c r="C138" s="66"/>
      <c r="D138" s="154"/>
      <c r="E138" s="154"/>
      <c r="F138" s="154"/>
      <c r="G138" s="155"/>
      <c r="H138" s="155"/>
      <c r="I138" s="154"/>
      <c r="J138" s="156"/>
      <c r="K138" s="135"/>
      <c r="L138" s="156"/>
      <c r="M138" s="157"/>
      <c r="N138" s="158"/>
      <c r="O138" s="157"/>
      <c r="P138" s="158"/>
      <c r="Q138" s="158"/>
      <c r="R138" s="158"/>
      <c r="S138" s="158"/>
      <c r="T138" s="158"/>
      <c r="U138" s="158"/>
      <c r="V138" s="158"/>
      <c r="W138" s="158"/>
      <c r="X138" s="158"/>
      <c r="Y138" s="158"/>
      <c r="Z138" s="158"/>
      <c r="AA138" s="158"/>
      <c r="AB138" s="158"/>
    </row>
    <row r="139" ht="318.0" customHeight="1">
      <c r="A139" s="159"/>
      <c r="B139" s="164" t="s">
        <v>794</v>
      </c>
      <c r="C139" s="66" t="s">
        <v>795</v>
      </c>
      <c r="D139" s="154"/>
      <c r="E139" s="154"/>
      <c r="F139" s="154"/>
      <c r="G139" s="155"/>
      <c r="H139" s="155"/>
      <c r="I139" s="154"/>
      <c r="J139" s="156"/>
      <c r="K139" s="130"/>
      <c r="L139" s="156"/>
      <c r="M139" s="157"/>
      <c r="N139" s="158"/>
      <c r="O139" s="157"/>
      <c r="P139" s="158"/>
      <c r="Q139" s="158"/>
      <c r="R139" s="158"/>
      <c r="S139" s="158"/>
      <c r="T139" s="158"/>
      <c r="U139" s="158"/>
      <c r="V139" s="158"/>
      <c r="W139" s="158"/>
      <c r="X139" s="158"/>
      <c r="Y139" s="158"/>
      <c r="Z139" s="158"/>
      <c r="AA139" s="158"/>
      <c r="AB139" s="158"/>
    </row>
    <row r="140" ht="100.5" customHeight="1">
      <c r="A140" s="159"/>
      <c r="B140" s="152" t="s">
        <v>796</v>
      </c>
      <c r="C140" s="66"/>
      <c r="D140" s="154"/>
      <c r="E140" s="154"/>
      <c r="F140" s="154"/>
      <c r="G140" s="155"/>
      <c r="H140" s="155"/>
      <c r="I140" s="154"/>
      <c r="J140" s="156"/>
      <c r="K140" s="135"/>
      <c r="L140" s="156"/>
      <c r="M140" s="157"/>
      <c r="N140" s="158"/>
      <c r="O140" s="157"/>
      <c r="P140" s="158"/>
      <c r="Q140" s="158"/>
      <c r="R140" s="158"/>
      <c r="S140" s="158"/>
      <c r="T140" s="158"/>
      <c r="U140" s="158"/>
      <c r="V140" s="158"/>
      <c r="W140" s="158"/>
      <c r="X140" s="158"/>
      <c r="Y140" s="158"/>
      <c r="Z140" s="158"/>
      <c r="AA140" s="158"/>
      <c r="AB140" s="158"/>
    </row>
    <row r="141" ht="425.25" customHeight="1">
      <c r="A141" s="159"/>
      <c r="B141" s="152" t="s">
        <v>797</v>
      </c>
      <c r="C141" s="66" t="s">
        <v>798</v>
      </c>
      <c r="D141" s="154"/>
      <c r="E141" s="154"/>
      <c r="F141" s="154"/>
      <c r="G141" s="155"/>
      <c r="H141" s="155"/>
      <c r="I141" s="154"/>
      <c r="J141" s="156"/>
      <c r="K141" s="130"/>
      <c r="L141" s="156"/>
      <c r="M141" s="157"/>
      <c r="N141" s="158"/>
      <c r="O141" s="157"/>
      <c r="P141" s="158"/>
      <c r="Q141" s="158"/>
      <c r="R141" s="158"/>
      <c r="S141" s="158"/>
      <c r="T141" s="158"/>
      <c r="U141" s="158"/>
      <c r="V141" s="158"/>
      <c r="W141" s="158"/>
      <c r="X141" s="158"/>
      <c r="Y141" s="158"/>
      <c r="Z141" s="158"/>
      <c r="AA141" s="158"/>
      <c r="AB141" s="158"/>
    </row>
    <row r="142" ht="157.5" customHeight="1">
      <c r="A142" s="159"/>
      <c r="B142" s="152" t="s">
        <v>799</v>
      </c>
      <c r="C142" s="66" t="s">
        <v>800</v>
      </c>
      <c r="D142" s="154"/>
      <c r="E142" s="154"/>
      <c r="F142" s="154"/>
      <c r="G142" s="155"/>
      <c r="H142" s="155"/>
      <c r="I142" s="154"/>
      <c r="J142" s="156"/>
      <c r="K142" s="135"/>
      <c r="L142" s="156"/>
      <c r="M142" s="157"/>
      <c r="N142" s="158"/>
      <c r="O142" s="157"/>
      <c r="P142" s="158"/>
      <c r="Q142" s="158"/>
      <c r="R142" s="158"/>
      <c r="S142" s="158"/>
      <c r="T142" s="158"/>
      <c r="U142" s="158"/>
      <c r="V142" s="158"/>
      <c r="W142" s="158"/>
      <c r="X142" s="158"/>
      <c r="Y142" s="158"/>
      <c r="Z142" s="158"/>
      <c r="AA142" s="158"/>
      <c r="AB142" s="158"/>
    </row>
    <row r="143" ht="322.5" customHeight="1">
      <c r="A143" s="159"/>
      <c r="B143" s="152" t="s">
        <v>801</v>
      </c>
      <c r="C143" s="66" t="s">
        <v>802</v>
      </c>
      <c r="D143" s="154"/>
      <c r="E143" s="154"/>
      <c r="F143" s="154"/>
      <c r="G143" s="155"/>
      <c r="H143" s="155"/>
      <c r="I143" s="154"/>
      <c r="J143" s="156"/>
      <c r="K143" s="130"/>
      <c r="L143" s="156"/>
      <c r="M143" s="157"/>
      <c r="N143" s="158"/>
      <c r="O143" s="157"/>
      <c r="P143" s="158"/>
      <c r="Q143" s="158"/>
      <c r="R143" s="158"/>
      <c r="S143" s="158"/>
      <c r="T143" s="158"/>
      <c r="U143" s="158"/>
      <c r="V143" s="158"/>
      <c r="W143" s="158"/>
      <c r="X143" s="158"/>
      <c r="Y143" s="158"/>
      <c r="Z143" s="158"/>
      <c r="AA143" s="158"/>
      <c r="AB143" s="158"/>
    </row>
    <row r="144">
      <c r="A144" s="159"/>
      <c r="B144" s="152" t="s">
        <v>803</v>
      </c>
      <c r="C144" s="66"/>
      <c r="D144" s="154"/>
      <c r="E144" s="154"/>
      <c r="F144" s="154"/>
      <c r="G144" s="155"/>
      <c r="H144" s="155"/>
      <c r="I144" s="154"/>
      <c r="J144" s="156"/>
      <c r="K144" s="135"/>
      <c r="L144" s="156"/>
      <c r="M144" s="157"/>
      <c r="N144" s="158"/>
      <c r="O144" s="157"/>
      <c r="P144" s="158"/>
      <c r="Q144" s="158"/>
      <c r="R144" s="158"/>
      <c r="S144" s="158"/>
      <c r="T144" s="158"/>
      <c r="U144" s="158"/>
      <c r="V144" s="158"/>
      <c r="W144" s="158"/>
      <c r="X144" s="158"/>
      <c r="Y144" s="158"/>
      <c r="Z144" s="158"/>
      <c r="AA144" s="158"/>
      <c r="AB144" s="158"/>
    </row>
    <row r="145" ht="78.0" customHeight="1">
      <c r="A145" s="159"/>
      <c r="B145" s="152" t="s">
        <v>804</v>
      </c>
      <c r="C145" s="66"/>
      <c r="D145" s="154"/>
      <c r="E145" s="154"/>
      <c r="F145" s="154"/>
      <c r="G145" s="155"/>
      <c r="H145" s="155"/>
      <c r="I145" s="154"/>
      <c r="J145" s="156"/>
      <c r="K145" s="130"/>
      <c r="L145" s="156"/>
      <c r="M145" s="157"/>
      <c r="N145" s="158"/>
      <c r="O145" s="157"/>
      <c r="P145" s="158"/>
      <c r="Q145" s="158"/>
      <c r="R145" s="158"/>
      <c r="S145" s="158"/>
      <c r="T145" s="158"/>
      <c r="U145" s="158"/>
      <c r="V145" s="158"/>
      <c r="W145" s="158"/>
      <c r="X145" s="158"/>
      <c r="Y145" s="158"/>
      <c r="Z145" s="158"/>
      <c r="AA145" s="158"/>
      <c r="AB145" s="158"/>
    </row>
    <row r="146" ht="563.25" customHeight="1">
      <c r="A146" s="159"/>
      <c r="B146" s="152" t="s">
        <v>805</v>
      </c>
      <c r="C146" s="160" t="s">
        <v>806</v>
      </c>
      <c r="F146" s="154"/>
      <c r="G146" s="155"/>
      <c r="H146" s="155"/>
      <c r="I146" s="154"/>
      <c r="J146" s="156"/>
      <c r="K146" s="135"/>
      <c r="L146" s="156"/>
      <c r="M146" s="157"/>
      <c r="N146" s="158"/>
      <c r="O146" s="157"/>
      <c r="P146" s="158"/>
      <c r="Q146" s="158"/>
      <c r="R146" s="158"/>
      <c r="S146" s="158"/>
      <c r="T146" s="158"/>
      <c r="U146" s="158"/>
      <c r="V146" s="158"/>
      <c r="W146" s="158"/>
      <c r="X146" s="158"/>
      <c r="Y146" s="158"/>
      <c r="Z146" s="158"/>
      <c r="AA146" s="158"/>
      <c r="AB146" s="158"/>
    </row>
    <row r="147">
      <c r="A147" s="159"/>
      <c r="B147" s="152" t="s">
        <v>807</v>
      </c>
      <c r="C147" s="66"/>
      <c r="D147" s="154"/>
      <c r="E147" s="154"/>
      <c r="F147" s="154"/>
      <c r="G147" s="155"/>
      <c r="H147" s="155"/>
      <c r="I147" s="154"/>
      <c r="J147" s="156"/>
      <c r="K147" s="130"/>
      <c r="L147" s="156"/>
      <c r="M147" s="157"/>
      <c r="N147" s="158"/>
      <c r="O147" s="157"/>
      <c r="P147" s="158"/>
      <c r="Q147" s="158"/>
      <c r="R147" s="158"/>
      <c r="S147" s="158"/>
      <c r="T147" s="158"/>
      <c r="U147" s="158"/>
      <c r="V147" s="158"/>
      <c r="W147" s="158"/>
      <c r="X147" s="158"/>
      <c r="Y147" s="158"/>
      <c r="Z147" s="158"/>
      <c r="AA147" s="158"/>
      <c r="AB147" s="158"/>
    </row>
    <row r="148" ht="66.75" customHeight="1">
      <c r="A148" s="159"/>
      <c r="B148" s="152" t="s">
        <v>808</v>
      </c>
      <c r="C148" s="66"/>
      <c r="D148" s="154"/>
      <c r="E148" s="154"/>
      <c r="F148" s="154"/>
      <c r="G148" s="155"/>
      <c r="H148" s="155"/>
      <c r="I148" s="154"/>
      <c r="J148" s="156"/>
      <c r="K148" s="135"/>
      <c r="L148" s="156"/>
      <c r="M148" s="157"/>
      <c r="N148" s="158"/>
      <c r="O148" s="157"/>
      <c r="P148" s="158"/>
      <c r="Q148" s="158"/>
      <c r="R148" s="158"/>
      <c r="S148" s="158"/>
      <c r="T148" s="158"/>
      <c r="U148" s="158"/>
      <c r="V148" s="158"/>
      <c r="W148" s="158"/>
      <c r="X148" s="158"/>
      <c r="Y148" s="158"/>
      <c r="Z148" s="158"/>
      <c r="AA148" s="158"/>
      <c r="AB148" s="158"/>
    </row>
    <row r="149" ht="49.5" customHeight="1">
      <c r="A149" s="159"/>
      <c r="B149" s="152" t="s">
        <v>809</v>
      </c>
      <c r="C149" s="66" t="s">
        <v>810</v>
      </c>
      <c r="D149" s="154"/>
      <c r="E149" s="154"/>
      <c r="F149" s="154"/>
      <c r="G149" s="155"/>
      <c r="H149" s="155"/>
      <c r="I149" s="154"/>
      <c r="J149" s="156"/>
      <c r="K149" s="130"/>
      <c r="L149" s="156"/>
      <c r="M149" s="157"/>
      <c r="N149" s="158"/>
      <c r="O149" s="157"/>
      <c r="P149" s="158"/>
      <c r="Q149" s="158"/>
      <c r="R149" s="158"/>
      <c r="S149" s="158"/>
      <c r="T149" s="158"/>
      <c r="U149" s="158"/>
      <c r="V149" s="158"/>
      <c r="W149" s="158"/>
      <c r="X149" s="158"/>
      <c r="Y149" s="158"/>
      <c r="Z149" s="158"/>
      <c r="AA149" s="158"/>
      <c r="AB149" s="158"/>
    </row>
    <row r="150" ht="141.75" customHeight="1">
      <c r="A150" s="159"/>
      <c r="B150" s="152" t="s">
        <v>811</v>
      </c>
      <c r="C150" s="66" t="s">
        <v>812</v>
      </c>
      <c r="D150" s="154"/>
      <c r="E150" s="154"/>
      <c r="F150" s="154"/>
      <c r="G150" s="155"/>
      <c r="H150" s="155"/>
      <c r="I150" s="154"/>
      <c r="J150" s="156"/>
      <c r="K150" s="135"/>
      <c r="L150" s="156"/>
      <c r="M150" s="157"/>
      <c r="N150" s="158"/>
      <c r="O150" s="157"/>
      <c r="P150" s="158"/>
      <c r="Q150" s="158"/>
      <c r="R150" s="158"/>
      <c r="S150" s="158"/>
      <c r="T150" s="158"/>
      <c r="U150" s="158"/>
      <c r="V150" s="158"/>
      <c r="W150" s="158"/>
      <c r="X150" s="158"/>
      <c r="Y150" s="158"/>
      <c r="Z150" s="158"/>
      <c r="AA150" s="158"/>
      <c r="AB150" s="158"/>
    </row>
    <row r="151" ht="117.75" hidden="1" customHeight="1">
      <c r="A151" s="159"/>
      <c r="B151" s="165" t="s">
        <v>813</v>
      </c>
      <c r="C151" s="66" t="s">
        <v>814</v>
      </c>
      <c r="D151" s="154"/>
      <c r="E151" s="154"/>
      <c r="F151" s="154"/>
      <c r="G151" s="155"/>
      <c r="H151" s="155"/>
      <c r="I151" s="154"/>
      <c r="J151" s="156"/>
      <c r="K151" s="130"/>
      <c r="L151" s="156"/>
      <c r="M151" s="157"/>
      <c r="N151" s="158"/>
      <c r="O151" s="157"/>
      <c r="P151" s="158"/>
      <c r="Q151" s="158"/>
      <c r="R151" s="158"/>
      <c r="S151" s="158"/>
      <c r="T151" s="158"/>
      <c r="U151" s="158"/>
      <c r="V151" s="158"/>
      <c r="W151" s="158"/>
      <c r="X151" s="158"/>
      <c r="Y151" s="158"/>
      <c r="Z151" s="158"/>
      <c r="AA151" s="158"/>
      <c r="AB151" s="158"/>
    </row>
    <row r="152" ht="129.75" hidden="1" customHeight="1">
      <c r="A152" s="159"/>
      <c r="B152" s="66" t="s">
        <v>815</v>
      </c>
      <c r="C152" s="66" t="s">
        <v>816</v>
      </c>
      <c r="D152" s="154"/>
      <c r="E152" s="154"/>
      <c r="F152" s="154"/>
      <c r="G152" s="155"/>
      <c r="H152" s="155"/>
      <c r="I152" s="154"/>
      <c r="J152" s="156"/>
      <c r="K152" s="135"/>
      <c r="L152" s="156"/>
      <c r="M152" s="157"/>
      <c r="N152" s="158"/>
      <c r="O152" s="157"/>
      <c r="P152" s="158"/>
      <c r="Q152" s="158"/>
      <c r="R152" s="158"/>
      <c r="S152" s="158"/>
      <c r="T152" s="158"/>
      <c r="U152" s="158"/>
      <c r="V152" s="158"/>
      <c r="W152" s="158"/>
      <c r="X152" s="158"/>
      <c r="Y152" s="158"/>
      <c r="Z152" s="158"/>
      <c r="AA152" s="158"/>
      <c r="AB152" s="158"/>
    </row>
    <row r="153" hidden="1">
      <c r="A153" s="166"/>
      <c r="B153" s="153" t="s">
        <v>817</v>
      </c>
      <c r="C153" s="66" t="s">
        <v>818</v>
      </c>
      <c r="D153" s="154"/>
      <c r="E153" s="154"/>
      <c r="F153" s="154"/>
      <c r="G153" s="155"/>
      <c r="H153" s="155"/>
      <c r="I153" s="154"/>
      <c r="J153" s="156"/>
      <c r="K153" s="130"/>
      <c r="L153" s="156"/>
      <c r="M153" s="157"/>
      <c r="N153" s="158"/>
      <c r="O153" s="157"/>
      <c r="P153" s="158"/>
      <c r="Q153" s="158"/>
      <c r="R153" s="158"/>
      <c r="S153" s="158"/>
      <c r="T153" s="158"/>
      <c r="U153" s="158"/>
      <c r="V153" s="158"/>
      <c r="W153" s="158"/>
      <c r="X153" s="158"/>
      <c r="Y153" s="158"/>
      <c r="Z153" s="158"/>
      <c r="AA153" s="158"/>
      <c r="AB153" s="158"/>
    </row>
    <row r="154" ht="210.0" hidden="1" customHeight="1">
      <c r="A154" s="159"/>
      <c r="B154" s="153" t="s">
        <v>819</v>
      </c>
      <c r="C154" s="66" t="s">
        <v>820</v>
      </c>
      <c r="D154" s="154"/>
      <c r="E154" s="154"/>
      <c r="F154" s="154"/>
      <c r="G154" s="155"/>
      <c r="H154" s="155"/>
      <c r="I154" s="154"/>
      <c r="J154" s="156"/>
      <c r="K154" s="135"/>
      <c r="L154" s="156"/>
      <c r="M154" s="157"/>
      <c r="N154" s="158"/>
      <c r="O154" s="157"/>
      <c r="P154" s="158"/>
      <c r="Q154" s="158"/>
      <c r="R154" s="158"/>
      <c r="S154" s="158"/>
      <c r="T154" s="158"/>
      <c r="U154" s="158"/>
      <c r="V154" s="158"/>
      <c r="W154" s="158"/>
      <c r="X154" s="158"/>
      <c r="Y154" s="158"/>
      <c r="Z154" s="158"/>
      <c r="AA154" s="158"/>
      <c r="AB154" s="158"/>
    </row>
    <row r="155" ht="49.5" customHeight="1">
      <c r="A155" s="159"/>
      <c r="B155" s="153" t="s">
        <v>821</v>
      </c>
      <c r="C155" s="66" t="s">
        <v>822</v>
      </c>
      <c r="D155" s="154"/>
      <c r="E155" s="154"/>
      <c r="F155" s="154"/>
      <c r="G155" s="155"/>
      <c r="H155" s="155"/>
      <c r="I155" s="154"/>
      <c r="J155" s="156"/>
      <c r="K155" s="130"/>
      <c r="L155" s="156"/>
      <c r="M155" s="157"/>
      <c r="N155" s="158"/>
      <c r="O155" s="157"/>
      <c r="P155" s="158"/>
      <c r="Q155" s="158"/>
      <c r="R155" s="158"/>
      <c r="S155" s="158"/>
      <c r="T155" s="158"/>
      <c r="U155" s="158"/>
      <c r="V155" s="158"/>
      <c r="W155" s="158"/>
      <c r="X155" s="158"/>
      <c r="Y155" s="158"/>
      <c r="Z155" s="158"/>
      <c r="AA155" s="158"/>
      <c r="AB155" s="158"/>
    </row>
    <row r="156" ht="64.5" customHeight="1">
      <c r="A156" s="159"/>
      <c r="B156" s="153" t="s">
        <v>823</v>
      </c>
      <c r="C156" s="66" t="s">
        <v>824</v>
      </c>
      <c r="D156" s="154"/>
      <c r="E156" s="154"/>
      <c r="F156" s="154"/>
      <c r="G156" s="155"/>
      <c r="H156" s="155"/>
      <c r="I156" s="154"/>
      <c r="J156" s="156"/>
      <c r="K156" s="135"/>
      <c r="L156" s="156"/>
      <c r="M156" s="157"/>
      <c r="N156" s="158"/>
      <c r="O156" s="157"/>
      <c r="P156" s="158"/>
      <c r="Q156" s="158"/>
      <c r="R156" s="158"/>
      <c r="S156" s="158"/>
      <c r="T156" s="158"/>
      <c r="U156" s="158"/>
      <c r="V156" s="158"/>
      <c r="W156" s="158"/>
      <c r="X156" s="158"/>
      <c r="Y156" s="158"/>
      <c r="Z156" s="158"/>
      <c r="AA156" s="158"/>
      <c r="AB156" s="158"/>
    </row>
    <row r="157">
      <c r="A157" s="159"/>
      <c r="B157" s="153" t="s">
        <v>825</v>
      </c>
      <c r="C157" s="66"/>
      <c r="D157" s="154"/>
      <c r="E157" s="154"/>
      <c r="F157" s="154"/>
      <c r="G157" s="155"/>
      <c r="H157" s="155"/>
      <c r="I157" s="154"/>
      <c r="J157" s="156"/>
      <c r="K157" s="130"/>
      <c r="L157" s="156"/>
      <c r="M157" s="157"/>
      <c r="N157" s="158"/>
      <c r="O157" s="157"/>
      <c r="P157" s="158"/>
      <c r="Q157" s="158"/>
      <c r="R157" s="158"/>
      <c r="S157" s="158"/>
      <c r="T157" s="158"/>
      <c r="U157" s="158"/>
      <c r="V157" s="158"/>
      <c r="W157" s="158"/>
      <c r="X157" s="158"/>
      <c r="Y157" s="158"/>
      <c r="Z157" s="158"/>
      <c r="AA157" s="158"/>
      <c r="AB157" s="158"/>
    </row>
    <row r="158">
      <c r="A158" s="159"/>
      <c r="B158" s="153" t="s">
        <v>826</v>
      </c>
      <c r="C158" s="66" t="s">
        <v>827</v>
      </c>
      <c r="D158" s="154"/>
      <c r="E158" s="154"/>
      <c r="F158" s="154"/>
      <c r="G158" s="155"/>
      <c r="H158" s="155"/>
      <c r="I158" s="154"/>
      <c r="J158" s="156"/>
      <c r="K158" s="135"/>
      <c r="L158" s="156"/>
      <c r="M158" s="157"/>
      <c r="N158" s="158"/>
      <c r="O158" s="157"/>
      <c r="P158" s="158"/>
      <c r="Q158" s="158"/>
      <c r="R158" s="158"/>
      <c r="S158" s="158"/>
      <c r="T158" s="158"/>
      <c r="U158" s="158"/>
      <c r="V158" s="158"/>
      <c r="W158" s="158"/>
      <c r="X158" s="158"/>
      <c r="Y158" s="158"/>
      <c r="Z158" s="158"/>
      <c r="AA158" s="158"/>
      <c r="AB158" s="158"/>
    </row>
    <row r="159" ht="49.5" customHeight="1">
      <c r="A159" s="159"/>
      <c r="B159" s="153" t="s">
        <v>828</v>
      </c>
      <c r="C159" s="66"/>
      <c r="D159" s="154"/>
      <c r="E159" s="154"/>
      <c r="F159" s="154"/>
      <c r="G159" s="155"/>
      <c r="H159" s="155"/>
      <c r="I159" s="154"/>
      <c r="J159" s="156"/>
      <c r="K159" s="130"/>
      <c r="L159" s="156"/>
      <c r="M159" s="157"/>
      <c r="N159" s="158"/>
      <c r="O159" s="157"/>
      <c r="P159" s="158"/>
      <c r="Q159" s="158"/>
      <c r="R159" s="158"/>
      <c r="S159" s="158"/>
      <c r="T159" s="158"/>
      <c r="U159" s="158"/>
      <c r="V159" s="158"/>
      <c r="W159" s="158"/>
      <c r="X159" s="158"/>
      <c r="Y159" s="158"/>
      <c r="Z159" s="158"/>
      <c r="AA159" s="158"/>
      <c r="AB159" s="158"/>
    </row>
    <row r="160" ht="49.5" customHeight="1">
      <c r="A160" s="159"/>
      <c r="B160" s="153" t="s">
        <v>829</v>
      </c>
      <c r="C160" s="66"/>
      <c r="D160" s="154"/>
      <c r="E160" s="154"/>
      <c r="F160" s="154"/>
      <c r="G160" s="155"/>
      <c r="H160" s="155"/>
      <c r="I160" s="154"/>
      <c r="J160" s="156"/>
      <c r="K160" s="135"/>
      <c r="L160" s="156"/>
      <c r="M160" s="157"/>
      <c r="N160" s="158"/>
      <c r="O160" s="157"/>
      <c r="P160" s="158"/>
      <c r="Q160" s="158"/>
      <c r="R160" s="158"/>
      <c r="S160" s="158"/>
      <c r="T160" s="158"/>
      <c r="U160" s="158"/>
      <c r="V160" s="158"/>
      <c r="W160" s="158"/>
      <c r="X160" s="158"/>
      <c r="Y160" s="158"/>
      <c r="Z160" s="158"/>
      <c r="AA160" s="158"/>
      <c r="AB160" s="158"/>
    </row>
    <row r="161" ht="130.5" customHeight="1">
      <c r="A161" s="159"/>
      <c r="B161" s="167" t="s">
        <v>830</v>
      </c>
      <c r="C161" s="66" t="s">
        <v>831</v>
      </c>
      <c r="D161" s="154"/>
      <c r="E161" s="154"/>
      <c r="F161" s="154"/>
      <c r="G161" s="155"/>
      <c r="H161" s="155"/>
      <c r="I161" s="154"/>
      <c r="J161" s="156"/>
      <c r="K161" s="130"/>
      <c r="L161" s="156"/>
      <c r="M161" s="157"/>
      <c r="N161" s="158"/>
      <c r="O161" s="157"/>
      <c r="P161" s="158"/>
      <c r="Q161" s="158"/>
      <c r="R161" s="158"/>
      <c r="S161" s="158"/>
      <c r="T161" s="158"/>
      <c r="U161" s="158"/>
      <c r="V161" s="158"/>
      <c r="W161" s="158"/>
      <c r="X161" s="158"/>
      <c r="Y161" s="158"/>
      <c r="Z161" s="158"/>
      <c r="AA161" s="158"/>
      <c r="AB161" s="158"/>
    </row>
    <row r="162" ht="74.25" customHeight="1">
      <c r="A162" s="159"/>
      <c r="B162" s="167" t="s">
        <v>832</v>
      </c>
      <c r="C162" s="66"/>
      <c r="D162" s="154"/>
      <c r="E162" s="154"/>
      <c r="F162" s="154"/>
      <c r="G162" s="155"/>
      <c r="H162" s="155"/>
      <c r="I162" s="154"/>
      <c r="J162" s="156"/>
      <c r="K162" s="135"/>
      <c r="L162" s="156"/>
      <c r="M162" s="157"/>
      <c r="N162" s="158"/>
      <c r="O162" s="157"/>
      <c r="P162" s="158"/>
      <c r="Q162" s="158"/>
      <c r="R162" s="158"/>
      <c r="S162" s="158"/>
      <c r="T162" s="158"/>
      <c r="U162" s="158"/>
      <c r="V162" s="158"/>
      <c r="W162" s="158"/>
      <c r="X162" s="158"/>
      <c r="Y162" s="158"/>
      <c r="Z162" s="158"/>
      <c r="AA162" s="158"/>
      <c r="AB162" s="158"/>
    </row>
    <row r="163" ht="273.75" customHeight="1">
      <c r="A163" s="159"/>
      <c r="B163" s="153" t="s">
        <v>833</v>
      </c>
      <c r="C163" s="66" t="s">
        <v>834</v>
      </c>
      <c r="D163" s="154"/>
      <c r="E163" s="154"/>
      <c r="F163" s="154"/>
      <c r="G163" s="155"/>
      <c r="H163" s="155"/>
      <c r="I163" s="154"/>
      <c r="J163" s="156"/>
      <c r="K163" s="130"/>
      <c r="L163" s="156"/>
      <c r="M163" s="157"/>
      <c r="N163" s="158"/>
      <c r="O163" s="157"/>
      <c r="P163" s="158"/>
      <c r="Q163" s="158"/>
      <c r="R163" s="158"/>
      <c r="S163" s="158"/>
      <c r="T163" s="158"/>
      <c r="U163" s="158"/>
      <c r="V163" s="158"/>
      <c r="W163" s="158"/>
      <c r="X163" s="158"/>
      <c r="Y163" s="158"/>
      <c r="Z163" s="158"/>
      <c r="AA163" s="158"/>
      <c r="AB163" s="158"/>
    </row>
    <row r="164" ht="225.0" customHeight="1">
      <c r="A164" s="159"/>
      <c r="B164" s="153" t="s">
        <v>835</v>
      </c>
      <c r="C164" s="66" t="s">
        <v>836</v>
      </c>
      <c r="D164" s="154"/>
      <c r="E164" s="154"/>
      <c r="F164" s="154"/>
      <c r="G164" s="155"/>
      <c r="H164" s="155"/>
      <c r="I164" s="154"/>
      <c r="J164" s="156"/>
      <c r="K164" s="135"/>
      <c r="L164" s="156"/>
      <c r="M164" s="157"/>
      <c r="N164" s="158"/>
      <c r="O164" s="157"/>
      <c r="P164" s="158"/>
      <c r="Q164" s="158"/>
      <c r="R164" s="158"/>
      <c r="S164" s="158"/>
      <c r="T164" s="158"/>
      <c r="U164" s="158"/>
      <c r="V164" s="158"/>
      <c r="W164" s="158"/>
      <c r="X164" s="158"/>
      <c r="Y164" s="158"/>
      <c r="Z164" s="158"/>
      <c r="AA164" s="158"/>
      <c r="AB164" s="158"/>
    </row>
    <row r="165" ht="243.75" customHeight="1">
      <c r="A165" s="159"/>
      <c r="B165" s="153" t="s">
        <v>837</v>
      </c>
      <c r="C165" s="66"/>
      <c r="D165" s="154"/>
      <c r="E165" s="154"/>
      <c r="F165" s="154"/>
      <c r="G165" s="155"/>
      <c r="H165" s="155"/>
      <c r="I165" s="154"/>
      <c r="J165" s="156"/>
      <c r="K165" s="130"/>
      <c r="L165" s="156"/>
      <c r="M165" s="157"/>
      <c r="N165" s="158"/>
      <c r="O165" s="157"/>
      <c r="P165" s="158"/>
      <c r="Q165" s="158"/>
      <c r="R165" s="158"/>
      <c r="S165" s="158"/>
      <c r="T165" s="158"/>
      <c r="U165" s="158"/>
      <c r="V165" s="158"/>
      <c r="W165" s="158"/>
      <c r="X165" s="158"/>
      <c r="Y165" s="158"/>
      <c r="Z165" s="158"/>
      <c r="AA165" s="158"/>
      <c r="AB165" s="158"/>
    </row>
    <row r="166" ht="196.5" customHeight="1">
      <c r="A166" s="159"/>
      <c r="B166" s="153" t="s">
        <v>838</v>
      </c>
      <c r="C166" s="66" t="s">
        <v>839</v>
      </c>
      <c r="D166" s="154"/>
      <c r="E166" s="154"/>
      <c r="F166" s="154"/>
      <c r="G166" s="155"/>
      <c r="H166" s="155"/>
      <c r="I166" s="154"/>
      <c r="J166" s="156"/>
      <c r="K166" s="135"/>
      <c r="L166" s="156"/>
      <c r="M166" s="157"/>
      <c r="N166" s="158"/>
      <c r="O166" s="157"/>
      <c r="P166" s="158"/>
      <c r="Q166" s="158"/>
      <c r="R166" s="158"/>
      <c r="S166" s="158"/>
      <c r="T166" s="158"/>
      <c r="U166" s="158"/>
      <c r="V166" s="158"/>
      <c r="W166" s="158"/>
      <c r="X166" s="158"/>
      <c r="Y166" s="158"/>
      <c r="Z166" s="158"/>
      <c r="AA166" s="158"/>
      <c r="AB166" s="158"/>
    </row>
    <row r="167" ht="155.25" customHeight="1">
      <c r="A167" s="159"/>
      <c r="B167" s="153" t="s">
        <v>840</v>
      </c>
      <c r="C167" s="66" t="s">
        <v>841</v>
      </c>
      <c r="D167" s="154"/>
      <c r="E167" s="154"/>
      <c r="F167" s="154"/>
      <c r="G167" s="155"/>
      <c r="H167" s="155"/>
      <c r="I167" s="154"/>
      <c r="J167" s="156"/>
      <c r="K167" s="130"/>
      <c r="L167" s="156"/>
      <c r="M167" s="157"/>
      <c r="N167" s="158"/>
      <c r="O167" s="157"/>
      <c r="P167" s="158"/>
      <c r="Q167" s="158"/>
      <c r="R167" s="158"/>
      <c r="S167" s="158"/>
      <c r="T167" s="158"/>
      <c r="U167" s="158"/>
      <c r="V167" s="158"/>
      <c r="W167" s="158"/>
      <c r="X167" s="158"/>
      <c r="Y167" s="158"/>
      <c r="Z167" s="158"/>
      <c r="AA167" s="158"/>
      <c r="AB167" s="158"/>
    </row>
    <row r="168" ht="585.0" customHeight="1">
      <c r="A168" s="159"/>
      <c r="B168" s="168" t="s">
        <v>842</v>
      </c>
      <c r="C168" s="168" t="s">
        <v>843</v>
      </c>
      <c r="D168" s="169"/>
      <c r="E168" s="169" t="s">
        <v>844</v>
      </c>
      <c r="F168" s="154"/>
      <c r="G168" s="155"/>
      <c r="H168" s="155"/>
      <c r="I168" s="154"/>
      <c r="J168" s="156"/>
      <c r="K168" s="135"/>
      <c r="L168" s="156"/>
      <c r="M168" s="157"/>
      <c r="N168" s="158"/>
      <c r="O168" s="157"/>
      <c r="P168" s="158"/>
      <c r="Q168" s="158"/>
      <c r="R168" s="158"/>
      <c r="S168" s="158"/>
      <c r="T168" s="158"/>
      <c r="U168" s="158"/>
      <c r="V168" s="158"/>
      <c r="W168" s="158"/>
      <c r="X168" s="158"/>
      <c r="Y168" s="158"/>
      <c r="Z168" s="158"/>
      <c r="AA168" s="158"/>
      <c r="AB168" s="158"/>
    </row>
    <row r="169" ht="558.0" customHeight="1">
      <c r="A169" s="170"/>
      <c r="B169" s="168" t="s">
        <v>845</v>
      </c>
      <c r="C169" s="168" t="s">
        <v>846</v>
      </c>
      <c r="D169" s="168"/>
      <c r="E169" s="168"/>
      <c r="F169" s="154"/>
      <c r="G169" s="155"/>
      <c r="H169" s="155"/>
      <c r="I169" s="154"/>
      <c r="J169" s="156"/>
      <c r="K169" s="130"/>
      <c r="L169" s="156"/>
      <c r="M169" s="157"/>
      <c r="N169" s="158"/>
      <c r="O169" s="157"/>
      <c r="P169" s="158"/>
      <c r="Q169" s="158"/>
      <c r="R169" s="158"/>
      <c r="S169" s="158"/>
      <c r="T169" s="158"/>
      <c r="U169" s="158"/>
      <c r="V169" s="158"/>
      <c r="W169" s="158"/>
      <c r="X169" s="158"/>
      <c r="Y169" s="158"/>
      <c r="Z169" s="158"/>
      <c r="AA169" s="158"/>
      <c r="AB169" s="158"/>
    </row>
    <row r="170" ht="101.25" customHeight="1">
      <c r="A170" s="159"/>
      <c r="B170" s="153" t="s">
        <v>847</v>
      </c>
      <c r="C170" s="66"/>
      <c r="D170" s="154"/>
      <c r="E170" s="154"/>
      <c r="F170" s="154"/>
      <c r="G170" s="155"/>
      <c r="H170" s="155"/>
      <c r="I170" s="154"/>
      <c r="J170" s="156"/>
      <c r="K170" s="135"/>
      <c r="L170" s="156"/>
      <c r="M170" s="157"/>
      <c r="N170" s="158"/>
      <c r="O170" s="157"/>
      <c r="P170" s="158"/>
      <c r="Q170" s="158"/>
      <c r="R170" s="158"/>
      <c r="S170" s="158"/>
      <c r="T170" s="158"/>
      <c r="U170" s="158"/>
      <c r="V170" s="158"/>
      <c r="W170" s="158"/>
      <c r="X170" s="158"/>
      <c r="Y170" s="158"/>
      <c r="Z170" s="158"/>
      <c r="AA170" s="158"/>
      <c r="AB170" s="158"/>
    </row>
    <row r="171" ht="183.75" customHeight="1">
      <c r="A171" s="159"/>
      <c r="B171" s="153" t="s">
        <v>848</v>
      </c>
      <c r="C171" s="66" t="s">
        <v>849</v>
      </c>
      <c r="D171" s="154"/>
      <c r="E171" s="154"/>
      <c r="F171" s="154"/>
      <c r="G171" s="155"/>
      <c r="H171" s="155"/>
      <c r="I171" s="154"/>
      <c r="J171" s="156"/>
      <c r="K171" s="130"/>
      <c r="L171" s="156"/>
      <c r="M171" s="157"/>
      <c r="N171" s="158"/>
      <c r="O171" s="157"/>
      <c r="P171" s="158"/>
      <c r="Q171" s="158"/>
      <c r="R171" s="158"/>
      <c r="S171" s="158"/>
      <c r="T171" s="158"/>
      <c r="U171" s="158"/>
      <c r="V171" s="158"/>
      <c r="W171" s="158"/>
      <c r="X171" s="158"/>
      <c r="Y171" s="158"/>
      <c r="Z171" s="158"/>
      <c r="AA171" s="158"/>
      <c r="AB171" s="158"/>
    </row>
    <row r="172">
      <c r="A172" s="159"/>
      <c r="B172" s="153" t="s">
        <v>850</v>
      </c>
      <c r="C172" s="66"/>
      <c r="D172" s="154"/>
      <c r="E172" s="154"/>
      <c r="F172" s="154"/>
      <c r="G172" s="155"/>
      <c r="H172" s="155"/>
      <c r="I172" s="154"/>
      <c r="J172" s="156"/>
      <c r="K172" s="135"/>
      <c r="L172" s="156"/>
      <c r="M172" s="157"/>
      <c r="N172" s="158"/>
      <c r="O172" s="157"/>
      <c r="P172" s="158"/>
      <c r="Q172" s="158"/>
      <c r="R172" s="158"/>
      <c r="S172" s="158"/>
      <c r="T172" s="158"/>
      <c r="U172" s="158"/>
      <c r="V172" s="158"/>
      <c r="W172" s="158"/>
      <c r="X172" s="158"/>
      <c r="Y172" s="158"/>
      <c r="Z172" s="158"/>
      <c r="AA172" s="158"/>
      <c r="AB172" s="158"/>
    </row>
    <row r="173">
      <c r="A173" s="159"/>
      <c r="B173" s="153" t="s">
        <v>851</v>
      </c>
      <c r="C173" s="66" t="s">
        <v>852</v>
      </c>
      <c r="D173" s="154"/>
      <c r="E173" s="154"/>
      <c r="F173" s="154"/>
      <c r="G173" s="155"/>
      <c r="H173" s="155"/>
      <c r="I173" s="154"/>
      <c r="J173" s="156"/>
      <c r="K173" s="130"/>
      <c r="L173" s="156"/>
      <c r="M173" s="157"/>
      <c r="N173" s="158"/>
      <c r="O173" s="157"/>
      <c r="P173" s="158"/>
      <c r="Q173" s="158"/>
      <c r="R173" s="158"/>
      <c r="S173" s="158"/>
      <c r="T173" s="158"/>
      <c r="U173" s="158"/>
      <c r="V173" s="158"/>
      <c r="W173" s="158"/>
      <c r="X173" s="158"/>
      <c r="Y173" s="158"/>
      <c r="Z173" s="158"/>
      <c r="AA173" s="158"/>
      <c r="AB173" s="158"/>
    </row>
    <row r="174">
      <c r="A174" s="159"/>
      <c r="B174" s="153" t="s">
        <v>853</v>
      </c>
      <c r="C174" s="66"/>
      <c r="D174" s="154"/>
      <c r="E174" s="154"/>
      <c r="F174" s="154"/>
      <c r="G174" s="155"/>
      <c r="H174" s="155"/>
      <c r="I174" s="154"/>
      <c r="J174" s="156"/>
      <c r="K174" s="135"/>
      <c r="L174" s="156"/>
      <c r="M174" s="157"/>
      <c r="N174" s="158"/>
      <c r="O174" s="157"/>
      <c r="P174" s="158"/>
      <c r="Q174" s="158"/>
      <c r="R174" s="158"/>
      <c r="S174" s="158"/>
      <c r="T174" s="158"/>
      <c r="U174" s="158"/>
      <c r="V174" s="158"/>
      <c r="W174" s="158"/>
      <c r="X174" s="158"/>
      <c r="Y174" s="158"/>
      <c r="Z174" s="158"/>
      <c r="AA174" s="158"/>
      <c r="AB174" s="158"/>
    </row>
    <row r="175" ht="170.25" customHeight="1">
      <c r="A175" s="159"/>
      <c r="B175" s="153" t="s">
        <v>854</v>
      </c>
      <c r="C175" s="66" t="s">
        <v>855</v>
      </c>
      <c r="D175" s="154"/>
      <c r="E175" s="154"/>
      <c r="F175" s="154"/>
      <c r="G175" s="155"/>
      <c r="H175" s="155"/>
      <c r="I175" s="154"/>
      <c r="J175" s="156"/>
      <c r="K175" s="130"/>
      <c r="L175" s="156"/>
      <c r="M175" s="157"/>
      <c r="N175" s="158"/>
      <c r="O175" s="157"/>
      <c r="P175" s="158"/>
      <c r="Q175" s="158"/>
      <c r="R175" s="158"/>
      <c r="S175" s="158"/>
      <c r="T175" s="158"/>
      <c r="U175" s="158"/>
      <c r="V175" s="158"/>
      <c r="W175" s="158"/>
      <c r="X175" s="158"/>
      <c r="Y175" s="158"/>
      <c r="Z175" s="158"/>
      <c r="AA175" s="158"/>
      <c r="AB175" s="158"/>
    </row>
    <row r="176">
      <c r="A176" s="159"/>
      <c r="B176" s="171" t="s">
        <v>856</v>
      </c>
      <c r="C176" s="66"/>
      <c r="D176" s="154"/>
      <c r="E176" s="154"/>
      <c r="F176" s="154"/>
      <c r="G176" s="155"/>
      <c r="H176" s="155"/>
      <c r="I176" s="154"/>
      <c r="J176" s="156"/>
      <c r="K176" s="135"/>
      <c r="L176" s="156"/>
      <c r="M176" s="157"/>
      <c r="N176" s="158"/>
      <c r="O176" s="157"/>
      <c r="P176" s="158"/>
      <c r="Q176" s="158"/>
      <c r="R176" s="158"/>
      <c r="S176" s="158"/>
      <c r="T176" s="158"/>
      <c r="U176" s="158"/>
      <c r="V176" s="158"/>
      <c r="W176" s="158"/>
      <c r="X176" s="158"/>
      <c r="Y176" s="158"/>
      <c r="Z176" s="158"/>
      <c r="AA176" s="158"/>
      <c r="AB176" s="158"/>
    </row>
    <row r="177">
      <c r="A177" s="159"/>
      <c r="B177" s="172"/>
      <c r="C177" s="66" t="s">
        <v>857</v>
      </c>
      <c r="D177" s="154"/>
      <c r="E177" s="154"/>
      <c r="F177" s="154"/>
      <c r="G177" s="155"/>
      <c r="H177" s="155"/>
      <c r="I177" s="154"/>
      <c r="J177" s="156"/>
      <c r="K177" s="130"/>
      <c r="L177" s="156"/>
      <c r="M177" s="157"/>
      <c r="N177" s="158"/>
      <c r="O177" s="157"/>
      <c r="P177" s="158"/>
      <c r="Q177" s="158"/>
      <c r="R177" s="158"/>
      <c r="S177" s="158"/>
      <c r="T177" s="158"/>
      <c r="U177" s="158"/>
      <c r="V177" s="158"/>
      <c r="W177" s="158"/>
      <c r="X177" s="158"/>
      <c r="Y177" s="158"/>
      <c r="Z177" s="158"/>
      <c r="AA177" s="158"/>
      <c r="AB177" s="158"/>
    </row>
    <row r="178" ht="407.25" customHeight="1">
      <c r="A178" s="159"/>
      <c r="B178" s="173" t="s">
        <v>858</v>
      </c>
      <c r="C178" s="66" t="s">
        <v>859</v>
      </c>
      <c r="D178" s="160"/>
      <c r="E178" s="160" t="s">
        <v>860</v>
      </c>
      <c r="F178" s="154"/>
      <c r="G178" s="155"/>
      <c r="H178" s="155"/>
      <c r="I178" s="154"/>
      <c r="J178" s="156"/>
      <c r="K178" s="135"/>
      <c r="L178" s="156"/>
      <c r="M178" s="157"/>
      <c r="N178" s="158"/>
      <c r="O178" s="157"/>
      <c r="P178" s="158"/>
      <c r="Q178" s="158"/>
      <c r="R178" s="158"/>
      <c r="S178" s="158"/>
      <c r="T178" s="158"/>
      <c r="U178" s="158"/>
      <c r="V178" s="158"/>
      <c r="W178" s="158"/>
      <c r="X178" s="158"/>
      <c r="Y178" s="158"/>
      <c r="Z178" s="158"/>
      <c r="AA178" s="158"/>
      <c r="AB178" s="158"/>
    </row>
    <row r="179">
      <c r="A179" s="159"/>
      <c r="B179" s="153" t="s">
        <v>861</v>
      </c>
      <c r="C179" s="66" t="s">
        <v>862</v>
      </c>
      <c r="D179" s="154"/>
      <c r="E179" s="154"/>
      <c r="F179" s="154"/>
      <c r="G179" s="155"/>
      <c r="H179" s="155"/>
      <c r="I179" s="154"/>
      <c r="J179" s="156"/>
      <c r="K179" s="130"/>
      <c r="L179" s="156"/>
      <c r="M179" s="157"/>
      <c r="N179" s="158"/>
      <c r="O179" s="157"/>
      <c r="P179" s="158"/>
      <c r="Q179" s="158"/>
      <c r="R179" s="158"/>
      <c r="S179" s="158"/>
      <c r="T179" s="158"/>
      <c r="U179" s="158"/>
      <c r="V179" s="158"/>
      <c r="W179" s="158"/>
      <c r="X179" s="158"/>
      <c r="Y179" s="158"/>
      <c r="Z179" s="158"/>
      <c r="AA179" s="158"/>
      <c r="AB179" s="158"/>
    </row>
    <row r="180">
      <c r="A180" s="159"/>
      <c r="B180" s="153" t="s">
        <v>863</v>
      </c>
      <c r="C180" s="174" t="s">
        <v>864</v>
      </c>
      <c r="D180" s="175"/>
      <c r="E180" s="160" t="s">
        <v>865</v>
      </c>
      <c r="F180" s="154"/>
      <c r="G180" s="155"/>
      <c r="H180" s="155"/>
      <c r="I180" s="154"/>
      <c r="J180" s="156"/>
      <c r="K180" s="135"/>
      <c r="L180" s="156"/>
      <c r="M180" s="157"/>
      <c r="N180" s="158"/>
      <c r="O180" s="157"/>
      <c r="P180" s="158"/>
      <c r="Q180" s="158"/>
      <c r="R180" s="158"/>
      <c r="S180" s="158"/>
      <c r="T180" s="158"/>
      <c r="U180" s="158"/>
      <c r="V180" s="158"/>
      <c r="W180" s="158"/>
      <c r="X180" s="158"/>
      <c r="Y180" s="158"/>
      <c r="Z180" s="158"/>
      <c r="AA180" s="158"/>
      <c r="AB180" s="158"/>
    </row>
    <row r="181" ht="408.0" customHeight="1">
      <c r="A181" s="159"/>
      <c r="B181" s="176" t="s">
        <v>866</v>
      </c>
      <c r="C181" s="66"/>
      <c r="D181" s="160"/>
      <c r="E181" s="160" t="s">
        <v>867</v>
      </c>
      <c r="F181" s="160" t="s">
        <v>868</v>
      </c>
      <c r="G181" s="155"/>
      <c r="H181" s="155"/>
      <c r="I181" s="154"/>
      <c r="J181" s="156"/>
      <c r="K181" s="130"/>
      <c r="L181" s="156"/>
      <c r="M181" s="157"/>
      <c r="N181" s="158"/>
      <c r="O181" s="157"/>
      <c r="P181" s="158"/>
      <c r="Q181" s="158"/>
      <c r="R181" s="158"/>
      <c r="S181" s="158"/>
      <c r="T181" s="158"/>
      <c r="U181" s="158"/>
      <c r="V181" s="158"/>
      <c r="W181" s="158"/>
      <c r="X181" s="158"/>
      <c r="Y181" s="158"/>
      <c r="Z181" s="158"/>
      <c r="AA181" s="158"/>
      <c r="AB181" s="158"/>
    </row>
    <row r="182" ht="513.0" customHeight="1">
      <c r="A182" s="159"/>
      <c r="B182" s="153" t="s">
        <v>869</v>
      </c>
      <c r="C182" s="66"/>
      <c r="D182" s="154"/>
      <c r="E182" s="154"/>
      <c r="F182" s="154"/>
      <c r="G182" s="155"/>
      <c r="H182" s="155"/>
      <c r="I182" s="154"/>
      <c r="J182" s="156"/>
      <c r="K182" s="135"/>
      <c r="L182" s="156"/>
      <c r="M182" s="157"/>
      <c r="N182" s="158"/>
      <c r="O182" s="157"/>
      <c r="P182" s="158"/>
      <c r="Q182" s="158"/>
      <c r="R182" s="158"/>
      <c r="S182" s="158"/>
      <c r="T182" s="158"/>
      <c r="U182" s="158"/>
      <c r="V182" s="158"/>
      <c r="W182" s="158"/>
      <c r="X182" s="158"/>
      <c r="Y182" s="158"/>
      <c r="Z182" s="158"/>
      <c r="AA182" s="158"/>
      <c r="AB182" s="158"/>
    </row>
    <row r="183" ht="207.75" customHeight="1">
      <c r="A183" s="159"/>
      <c r="B183" s="153" t="s">
        <v>870</v>
      </c>
      <c r="C183" s="66" t="s">
        <v>871</v>
      </c>
      <c r="D183" s="154"/>
      <c r="E183" s="154"/>
      <c r="F183" s="154"/>
      <c r="G183" s="155"/>
      <c r="H183" s="155"/>
      <c r="I183" s="154"/>
      <c r="J183" s="156"/>
      <c r="K183" s="130"/>
      <c r="L183" s="156"/>
      <c r="M183" s="157"/>
      <c r="N183" s="158"/>
      <c r="O183" s="157"/>
      <c r="P183" s="158"/>
      <c r="Q183" s="158"/>
      <c r="R183" s="158"/>
      <c r="S183" s="158"/>
      <c r="T183" s="158"/>
      <c r="U183" s="158"/>
      <c r="V183" s="158"/>
      <c r="W183" s="158"/>
      <c r="X183" s="158"/>
      <c r="Y183" s="158"/>
      <c r="Z183" s="158"/>
      <c r="AA183" s="158"/>
      <c r="AB183" s="158"/>
    </row>
    <row r="184" ht="141.75" customHeight="1">
      <c r="A184" s="159"/>
      <c r="B184" s="153" t="s">
        <v>872</v>
      </c>
      <c r="C184" s="66" t="s">
        <v>873</v>
      </c>
      <c r="D184" s="154"/>
      <c r="E184" s="154"/>
      <c r="F184" s="154"/>
      <c r="G184" s="155"/>
      <c r="H184" s="155"/>
      <c r="I184" s="154"/>
      <c r="J184" s="156"/>
      <c r="K184" s="135"/>
      <c r="L184" s="156"/>
      <c r="M184" s="157"/>
      <c r="N184" s="158"/>
      <c r="O184" s="157"/>
      <c r="P184" s="158"/>
      <c r="Q184" s="158"/>
      <c r="R184" s="158"/>
      <c r="S184" s="158"/>
      <c r="T184" s="158"/>
      <c r="U184" s="158"/>
      <c r="V184" s="158"/>
      <c r="W184" s="158"/>
      <c r="X184" s="158"/>
      <c r="Y184" s="158"/>
      <c r="Z184" s="158"/>
      <c r="AA184" s="158"/>
      <c r="AB184" s="158"/>
    </row>
    <row r="185" ht="160.5" customHeight="1">
      <c r="A185" s="159"/>
      <c r="B185" s="153" t="s">
        <v>874</v>
      </c>
      <c r="C185" s="66" t="s">
        <v>875</v>
      </c>
      <c r="D185" s="177"/>
      <c r="E185" s="177" t="s">
        <v>876</v>
      </c>
      <c r="F185" s="154"/>
      <c r="G185" s="155"/>
      <c r="H185" s="155"/>
      <c r="I185" s="154"/>
      <c r="J185" s="156"/>
      <c r="K185" s="130"/>
      <c r="L185" s="156"/>
      <c r="M185" s="157"/>
      <c r="N185" s="158"/>
      <c r="O185" s="157"/>
      <c r="P185" s="158"/>
      <c r="Q185" s="158"/>
      <c r="R185" s="158"/>
      <c r="S185" s="158"/>
      <c r="T185" s="158"/>
      <c r="U185" s="158"/>
      <c r="V185" s="158"/>
      <c r="W185" s="158"/>
      <c r="X185" s="158"/>
      <c r="Y185" s="158"/>
      <c r="Z185" s="158"/>
      <c r="AA185" s="158"/>
      <c r="AB185" s="158"/>
    </row>
    <row r="186">
      <c r="A186" s="159"/>
      <c r="B186" s="153" t="s">
        <v>877</v>
      </c>
      <c r="C186" s="66" t="s">
        <v>878</v>
      </c>
      <c r="D186" s="154"/>
      <c r="E186" s="154"/>
      <c r="F186" s="154"/>
      <c r="G186" s="155"/>
      <c r="H186" s="155"/>
      <c r="I186" s="154"/>
      <c r="J186" s="153" t="s">
        <v>879</v>
      </c>
      <c r="K186" s="135"/>
      <c r="L186" s="156"/>
      <c r="M186" s="157"/>
      <c r="N186" s="158"/>
      <c r="O186" s="157"/>
      <c r="P186" s="158"/>
      <c r="Q186" s="158"/>
      <c r="R186" s="158"/>
      <c r="S186" s="158"/>
      <c r="T186" s="158"/>
      <c r="U186" s="158"/>
      <c r="V186" s="158"/>
      <c r="W186" s="158"/>
      <c r="X186" s="158"/>
      <c r="Y186" s="158"/>
      <c r="Z186" s="158"/>
      <c r="AA186" s="158"/>
      <c r="AB186" s="158"/>
    </row>
    <row r="187" ht="63.0" customHeight="1">
      <c r="A187" s="159"/>
      <c r="B187" s="153" t="s">
        <v>880</v>
      </c>
      <c r="C187" s="66"/>
      <c r="D187" s="154"/>
      <c r="E187" s="154"/>
      <c r="F187" s="154"/>
      <c r="G187" s="155"/>
      <c r="H187" s="155"/>
      <c r="I187" s="154"/>
      <c r="J187" s="156"/>
      <c r="K187" s="130"/>
      <c r="L187" s="156"/>
      <c r="M187" s="157"/>
      <c r="N187" s="158"/>
      <c r="O187" s="157"/>
      <c r="P187" s="158"/>
      <c r="Q187" s="158"/>
      <c r="R187" s="158"/>
      <c r="S187" s="158"/>
      <c r="T187" s="158"/>
      <c r="U187" s="158"/>
      <c r="V187" s="158"/>
      <c r="W187" s="158"/>
      <c r="X187" s="158"/>
      <c r="Y187" s="158"/>
      <c r="Z187" s="158"/>
      <c r="AA187" s="158"/>
      <c r="AB187" s="158"/>
    </row>
    <row r="188" ht="846.0" customHeight="1">
      <c r="A188" s="159"/>
      <c r="B188" s="178" t="s">
        <v>881</v>
      </c>
      <c r="C188" s="179" t="s">
        <v>882</v>
      </c>
      <c r="D188" s="180"/>
      <c r="E188" s="181" t="s">
        <v>883</v>
      </c>
      <c r="F188" s="160" t="s">
        <v>884</v>
      </c>
      <c r="G188" s="155"/>
      <c r="H188" s="155"/>
      <c r="I188" s="154"/>
      <c r="J188" s="156"/>
      <c r="K188" s="135"/>
      <c r="L188" s="156"/>
      <c r="M188" s="157"/>
      <c r="N188" s="158"/>
      <c r="O188" s="157"/>
      <c r="P188" s="158"/>
      <c r="Q188" s="158"/>
      <c r="R188" s="158"/>
      <c r="S188" s="158"/>
      <c r="T188" s="158"/>
      <c r="U188" s="158"/>
      <c r="V188" s="158"/>
      <c r="W188" s="158"/>
      <c r="X188" s="158"/>
      <c r="Y188" s="158"/>
      <c r="Z188" s="158"/>
      <c r="AA188" s="158"/>
      <c r="AB188" s="158"/>
    </row>
    <row r="189" ht="104.25" customHeight="1">
      <c r="A189" s="159"/>
      <c r="B189" s="153" t="s">
        <v>885</v>
      </c>
      <c r="C189" s="66" t="s">
        <v>886</v>
      </c>
      <c r="D189" s="177"/>
      <c r="E189" s="177"/>
      <c r="F189" s="154"/>
      <c r="G189" s="155"/>
      <c r="H189" s="155"/>
      <c r="I189" s="154"/>
      <c r="J189" s="156"/>
      <c r="K189" s="130"/>
      <c r="L189" s="156"/>
      <c r="M189" s="157"/>
      <c r="N189" s="158"/>
      <c r="O189" s="157"/>
      <c r="P189" s="158"/>
      <c r="Q189" s="158"/>
      <c r="R189" s="158"/>
      <c r="S189" s="158"/>
      <c r="T189" s="158"/>
      <c r="U189" s="158"/>
      <c r="V189" s="158"/>
      <c r="W189" s="158"/>
      <c r="X189" s="158"/>
      <c r="Y189" s="158"/>
      <c r="Z189" s="158"/>
      <c r="AA189" s="158"/>
      <c r="AB189" s="158"/>
    </row>
    <row r="190" ht="82.5" customHeight="1">
      <c r="A190" s="159"/>
      <c r="B190" s="182" t="s">
        <v>887</v>
      </c>
      <c r="C190" s="66"/>
      <c r="D190" s="154"/>
      <c r="E190" s="154"/>
      <c r="F190" s="154"/>
      <c r="G190" s="155"/>
      <c r="H190" s="155"/>
      <c r="I190" s="154"/>
      <c r="J190" s="156"/>
      <c r="K190" s="135"/>
      <c r="L190" s="156"/>
      <c r="M190" s="157"/>
      <c r="N190" s="158"/>
      <c r="O190" s="157"/>
      <c r="P190" s="158"/>
      <c r="Q190" s="158"/>
      <c r="R190" s="158"/>
      <c r="S190" s="158"/>
      <c r="T190" s="158"/>
      <c r="U190" s="158"/>
      <c r="V190" s="158"/>
      <c r="W190" s="158"/>
      <c r="X190" s="158"/>
      <c r="Y190" s="158"/>
      <c r="Z190" s="158"/>
      <c r="AA190" s="158"/>
      <c r="AB190" s="158"/>
    </row>
    <row r="191">
      <c r="A191" s="159"/>
      <c r="B191" s="153" t="s">
        <v>888</v>
      </c>
      <c r="C191" s="66" t="s">
        <v>889</v>
      </c>
      <c r="D191" s="154"/>
      <c r="E191" s="154"/>
      <c r="F191" s="154"/>
      <c r="G191" s="155"/>
      <c r="H191" s="155"/>
      <c r="I191" s="154"/>
      <c r="J191" s="156"/>
      <c r="K191" s="130"/>
      <c r="L191" s="156"/>
      <c r="M191" s="157"/>
      <c r="N191" s="158"/>
      <c r="O191" s="157"/>
      <c r="P191" s="158"/>
      <c r="Q191" s="158"/>
      <c r="R191" s="158"/>
      <c r="S191" s="158"/>
      <c r="T191" s="158"/>
      <c r="U191" s="158"/>
      <c r="V191" s="158"/>
      <c r="W191" s="158"/>
      <c r="X191" s="158"/>
      <c r="Y191" s="158"/>
      <c r="Z191" s="158"/>
      <c r="AA191" s="158"/>
      <c r="AB191" s="158"/>
    </row>
    <row r="192">
      <c r="A192" s="159"/>
      <c r="B192" s="153" t="s">
        <v>890</v>
      </c>
      <c r="C192" s="66"/>
      <c r="D192" s="154"/>
      <c r="E192" s="154"/>
      <c r="F192" s="154"/>
      <c r="G192" s="155"/>
      <c r="H192" s="155"/>
      <c r="I192" s="154"/>
      <c r="J192" s="156"/>
      <c r="K192" s="135"/>
      <c r="L192" s="156"/>
      <c r="M192" s="157"/>
      <c r="N192" s="158"/>
      <c r="O192" s="157"/>
      <c r="P192" s="158"/>
      <c r="Q192" s="158"/>
      <c r="R192" s="158"/>
      <c r="S192" s="158"/>
      <c r="T192" s="158"/>
      <c r="U192" s="158"/>
      <c r="V192" s="158"/>
      <c r="W192" s="158"/>
      <c r="X192" s="158"/>
      <c r="Y192" s="158"/>
      <c r="Z192" s="158"/>
      <c r="AA192" s="158"/>
      <c r="AB192" s="158"/>
    </row>
    <row r="193">
      <c r="A193" s="159"/>
      <c r="B193" s="173" t="s">
        <v>891</v>
      </c>
      <c r="C193" s="66"/>
      <c r="D193" s="154"/>
      <c r="E193" s="154"/>
      <c r="F193" s="154"/>
      <c r="G193" s="155"/>
      <c r="H193" s="155"/>
      <c r="I193" s="154"/>
      <c r="J193" s="156"/>
      <c r="K193" s="130"/>
      <c r="L193" s="156"/>
      <c r="M193" s="157"/>
      <c r="N193" s="158"/>
      <c r="O193" s="157"/>
      <c r="P193" s="158"/>
      <c r="Q193" s="158"/>
      <c r="R193" s="158"/>
      <c r="S193" s="158"/>
      <c r="T193" s="158"/>
      <c r="U193" s="158"/>
      <c r="V193" s="158"/>
      <c r="W193" s="158"/>
      <c r="X193" s="158"/>
      <c r="Y193" s="158"/>
      <c r="Z193" s="158"/>
      <c r="AA193" s="158"/>
      <c r="AB193" s="158"/>
    </row>
    <row r="194" ht="60.0" customHeight="1">
      <c r="A194" s="159"/>
      <c r="B194" s="153" t="s">
        <v>892</v>
      </c>
      <c r="C194" s="66" t="s">
        <v>893</v>
      </c>
      <c r="D194" s="154"/>
      <c r="E194" s="154"/>
      <c r="F194" s="154"/>
      <c r="G194" s="155"/>
      <c r="H194" s="155"/>
      <c r="I194" s="154"/>
      <c r="J194" s="156"/>
      <c r="K194" s="135"/>
      <c r="L194" s="156"/>
      <c r="M194" s="157"/>
      <c r="N194" s="158"/>
      <c r="O194" s="157"/>
      <c r="P194" s="158"/>
      <c r="Q194" s="158"/>
      <c r="R194" s="158"/>
      <c r="S194" s="158"/>
      <c r="T194" s="158"/>
      <c r="U194" s="158"/>
      <c r="V194" s="158"/>
      <c r="W194" s="158"/>
      <c r="X194" s="158"/>
      <c r="Y194" s="158"/>
      <c r="Z194" s="158"/>
      <c r="AA194" s="158"/>
      <c r="AB194" s="158"/>
    </row>
    <row r="195" ht="202.5" customHeight="1">
      <c r="A195" s="159"/>
      <c r="B195" s="153" t="s">
        <v>894</v>
      </c>
      <c r="C195" s="66" t="s">
        <v>895</v>
      </c>
      <c r="D195" s="160"/>
      <c r="E195" s="160" t="s">
        <v>896</v>
      </c>
      <c r="F195" s="154"/>
      <c r="G195" s="155"/>
      <c r="H195" s="155"/>
      <c r="I195" s="154"/>
      <c r="J195" s="156"/>
      <c r="K195" s="130"/>
      <c r="L195" s="156"/>
      <c r="M195" s="157"/>
      <c r="N195" s="158"/>
      <c r="O195" s="157"/>
      <c r="P195" s="158"/>
      <c r="Q195" s="158"/>
      <c r="R195" s="158"/>
      <c r="S195" s="158"/>
      <c r="T195" s="158"/>
      <c r="U195" s="158"/>
      <c r="V195" s="158"/>
      <c r="W195" s="158"/>
      <c r="X195" s="158"/>
      <c r="Y195" s="158"/>
      <c r="Z195" s="158"/>
      <c r="AA195" s="158"/>
      <c r="AB195" s="158"/>
    </row>
    <row r="196" ht="252.75" customHeight="1">
      <c r="A196" s="159"/>
      <c r="B196" s="153" t="s">
        <v>897</v>
      </c>
      <c r="C196" s="66"/>
      <c r="F196" s="154"/>
      <c r="G196" s="155"/>
      <c r="H196" s="155"/>
      <c r="I196" s="154"/>
      <c r="J196" s="156"/>
      <c r="K196" s="135"/>
      <c r="L196" s="156"/>
      <c r="M196" s="157"/>
      <c r="N196" s="158"/>
      <c r="O196" s="157"/>
      <c r="P196" s="158"/>
      <c r="Q196" s="158"/>
      <c r="R196" s="158"/>
      <c r="S196" s="158"/>
      <c r="T196" s="158"/>
      <c r="U196" s="158"/>
      <c r="V196" s="158"/>
      <c r="W196" s="158"/>
      <c r="X196" s="158"/>
      <c r="Y196" s="158"/>
      <c r="Z196" s="158"/>
      <c r="AA196" s="158"/>
      <c r="AB196" s="158"/>
    </row>
    <row r="197" ht="267.75" customHeight="1">
      <c r="A197" s="159"/>
      <c r="B197" s="153" t="s">
        <v>898</v>
      </c>
      <c r="C197" s="66" t="s">
        <v>899</v>
      </c>
      <c r="D197" s="160"/>
      <c r="E197" s="160" t="s">
        <v>900</v>
      </c>
      <c r="F197" s="154"/>
      <c r="G197" s="155"/>
      <c r="H197" s="155"/>
      <c r="I197" s="154"/>
      <c r="J197" s="178" t="s">
        <v>901</v>
      </c>
      <c r="K197" s="130"/>
      <c r="L197" s="156"/>
      <c r="M197" s="157"/>
      <c r="N197" s="158"/>
      <c r="O197" s="157"/>
      <c r="P197" s="158"/>
      <c r="Q197" s="158"/>
      <c r="R197" s="158"/>
      <c r="S197" s="158"/>
      <c r="T197" s="158"/>
      <c r="U197" s="158"/>
      <c r="V197" s="158"/>
      <c r="W197" s="158"/>
      <c r="X197" s="158"/>
      <c r="Y197" s="158"/>
      <c r="Z197" s="158"/>
      <c r="AA197" s="158"/>
      <c r="AB197" s="158"/>
    </row>
    <row r="198" ht="105.0" customHeight="1">
      <c r="A198" s="159"/>
      <c r="B198" s="153" t="s">
        <v>902</v>
      </c>
      <c r="C198" s="66" t="s">
        <v>903</v>
      </c>
      <c r="D198" s="160"/>
      <c r="E198" s="160" t="s">
        <v>904</v>
      </c>
      <c r="F198" s="154"/>
      <c r="G198" s="155"/>
      <c r="H198" s="155"/>
      <c r="I198" s="154"/>
      <c r="J198" s="156"/>
      <c r="K198" s="135"/>
      <c r="L198" s="156"/>
      <c r="M198" s="157"/>
      <c r="N198" s="158"/>
      <c r="O198" s="157"/>
      <c r="P198" s="158"/>
      <c r="Q198" s="158"/>
      <c r="R198" s="158"/>
      <c r="S198" s="158"/>
      <c r="T198" s="158"/>
      <c r="U198" s="158"/>
      <c r="V198" s="158"/>
      <c r="W198" s="158"/>
      <c r="X198" s="158"/>
      <c r="Y198" s="158"/>
      <c r="Z198" s="158"/>
      <c r="AA198" s="158"/>
      <c r="AB198" s="158"/>
    </row>
    <row r="199" ht="41.25" customHeight="1">
      <c r="A199" s="159"/>
      <c r="B199" s="153" t="s">
        <v>905</v>
      </c>
      <c r="C199" s="66"/>
      <c r="D199" s="154"/>
      <c r="E199" s="154"/>
      <c r="F199" s="154"/>
      <c r="G199" s="155"/>
      <c r="H199" s="155"/>
      <c r="I199" s="154"/>
      <c r="J199" s="156"/>
      <c r="K199" s="130"/>
      <c r="L199" s="156"/>
      <c r="M199" s="157"/>
      <c r="N199" s="158"/>
      <c r="O199" s="157"/>
      <c r="P199" s="158"/>
      <c r="Q199" s="158"/>
      <c r="R199" s="158"/>
      <c r="S199" s="158"/>
      <c r="T199" s="158"/>
      <c r="U199" s="158"/>
      <c r="V199" s="158"/>
      <c r="W199" s="158"/>
      <c r="X199" s="158"/>
      <c r="Y199" s="158"/>
      <c r="Z199" s="158"/>
      <c r="AA199" s="158"/>
      <c r="AB199" s="158"/>
    </row>
    <row r="200" ht="399.0" customHeight="1">
      <c r="A200" s="159"/>
      <c r="B200" s="183" t="s">
        <v>906</v>
      </c>
      <c r="C200" s="66" t="s">
        <v>907</v>
      </c>
      <c r="D200" s="160"/>
      <c r="E200" s="160" t="s">
        <v>908</v>
      </c>
      <c r="F200" s="154"/>
      <c r="G200" s="155"/>
      <c r="H200" s="155"/>
      <c r="I200" s="154"/>
      <c r="J200" s="66"/>
      <c r="K200" s="135"/>
      <c r="L200" s="156"/>
      <c r="M200" s="157"/>
      <c r="N200" s="158"/>
      <c r="O200" s="157"/>
      <c r="P200" s="158"/>
      <c r="Q200" s="158"/>
      <c r="R200" s="158"/>
      <c r="S200" s="158"/>
      <c r="T200" s="158"/>
      <c r="U200" s="158"/>
      <c r="V200" s="158"/>
      <c r="W200" s="158"/>
      <c r="X200" s="158"/>
      <c r="Y200" s="158"/>
      <c r="Z200" s="158"/>
      <c r="AA200" s="158"/>
      <c r="AB200" s="158"/>
    </row>
    <row r="201" ht="67.5" customHeight="1">
      <c r="A201" s="159"/>
      <c r="B201" s="153" t="s">
        <v>909</v>
      </c>
      <c r="C201" s="184"/>
      <c r="D201" s="155"/>
      <c r="E201" s="154"/>
      <c r="F201" s="154"/>
      <c r="G201" s="155"/>
      <c r="H201" s="155"/>
      <c r="I201" s="154"/>
      <c r="J201" s="156"/>
      <c r="K201" s="130"/>
      <c r="L201" s="156"/>
      <c r="M201" s="157"/>
      <c r="N201" s="158"/>
      <c r="O201" s="157"/>
      <c r="P201" s="158"/>
      <c r="Q201" s="158"/>
      <c r="R201" s="158"/>
      <c r="S201" s="158"/>
      <c r="T201" s="158"/>
      <c r="U201" s="158"/>
      <c r="V201" s="158"/>
      <c r="W201" s="158"/>
      <c r="X201" s="158"/>
      <c r="Y201" s="158"/>
      <c r="Z201" s="158"/>
      <c r="AA201" s="158"/>
      <c r="AB201" s="158"/>
    </row>
    <row r="202" ht="231.0" customHeight="1">
      <c r="A202" s="159"/>
      <c r="B202" s="185" t="s">
        <v>910</v>
      </c>
      <c r="C202" s="66" t="s">
        <v>911</v>
      </c>
      <c r="D202" s="66"/>
      <c r="E202" s="66"/>
      <c r="F202" s="154"/>
      <c r="G202" s="155"/>
      <c r="H202" s="155"/>
      <c r="I202" s="154"/>
      <c r="J202" s="156"/>
      <c r="K202" s="135"/>
      <c r="L202" s="156"/>
      <c r="M202" s="157"/>
      <c r="N202" s="158"/>
      <c r="O202" s="157"/>
      <c r="P202" s="158"/>
      <c r="Q202" s="158"/>
      <c r="R202" s="158"/>
      <c r="S202" s="158"/>
      <c r="T202" s="158"/>
      <c r="U202" s="158"/>
      <c r="V202" s="158"/>
      <c r="W202" s="158"/>
      <c r="X202" s="158"/>
      <c r="Y202" s="158"/>
      <c r="Z202" s="158"/>
      <c r="AA202" s="158"/>
      <c r="AB202" s="158"/>
    </row>
    <row r="203" ht="170.25" customHeight="1">
      <c r="A203" s="159"/>
      <c r="B203" s="153" t="s">
        <v>912</v>
      </c>
      <c r="C203" s="153" t="s">
        <v>913</v>
      </c>
      <c r="D203" s="152"/>
      <c r="E203" s="66"/>
      <c r="F203" s="154"/>
      <c r="G203" s="155"/>
      <c r="H203" s="155"/>
      <c r="I203" s="154"/>
      <c r="J203" s="156"/>
      <c r="K203" s="130"/>
      <c r="L203" s="156"/>
      <c r="M203" s="157"/>
      <c r="N203" s="158"/>
      <c r="O203" s="157"/>
      <c r="P203" s="158"/>
      <c r="Q203" s="158"/>
      <c r="R203" s="158"/>
      <c r="S203" s="158"/>
      <c r="T203" s="158"/>
      <c r="U203" s="158"/>
      <c r="V203" s="158"/>
      <c r="W203" s="158"/>
      <c r="X203" s="158"/>
      <c r="Y203" s="158"/>
      <c r="Z203" s="158"/>
      <c r="AA203" s="158"/>
      <c r="AB203" s="158"/>
    </row>
    <row r="204" ht="171.0" customHeight="1">
      <c r="A204" s="159"/>
      <c r="B204" s="153" t="s">
        <v>914</v>
      </c>
      <c r="C204" s="66" t="s">
        <v>915</v>
      </c>
      <c r="D204" s="154"/>
      <c r="E204" s="154"/>
      <c r="F204" s="154"/>
      <c r="G204" s="155"/>
      <c r="H204" s="155"/>
      <c r="I204" s="154"/>
      <c r="J204" s="156"/>
      <c r="K204" s="135"/>
      <c r="L204" s="156"/>
      <c r="M204" s="157"/>
      <c r="N204" s="158"/>
      <c r="O204" s="157"/>
      <c r="P204" s="158"/>
      <c r="Q204" s="158"/>
      <c r="R204" s="158"/>
      <c r="S204" s="158"/>
      <c r="T204" s="158"/>
      <c r="U204" s="158"/>
      <c r="V204" s="158"/>
      <c r="W204" s="158"/>
      <c r="X204" s="158"/>
      <c r="Y204" s="158"/>
      <c r="Z204" s="158"/>
      <c r="AA204" s="158"/>
      <c r="AB204" s="158"/>
    </row>
    <row r="205" ht="174.75" customHeight="1">
      <c r="A205" s="159"/>
      <c r="B205" s="153" t="s">
        <v>916</v>
      </c>
      <c r="C205" s="66" t="s">
        <v>917</v>
      </c>
      <c r="D205" s="154"/>
      <c r="E205" s="154"/>
      <c r="F205" s="154"/>
      <c r="G205" s="155"/>
      <c r="H205" s="155"/>
      <c r="I205" s="154"/>
      <c r="J205" s="156"/>
      <c r="K205" s="130"/>
      <c r="L205" s="156"/>
      <c r="M205" s="157"/>
      <c r="N205" s="158"/>
      <c r="O205" s="157"/>
      <c r="P205" s="158"/>
      <c r="Q205" s="158"/>
      <c r="R205" s="158"/>
      <c r="S205" s="158"/>
      <c r="T205" s="158"/>
      <c r="U205" s="158"/>
      <c r="V205" s="158"/>
      <c r="W205" s="158"/>
      <c r="X205" s="158"/>
      <c r="Y205" s="158"/>
      <c r="Z205" s="158"/>
      <c r="AA205" s="158"/>
      <c r="AB205" s="158"/>
    </row>
    <row r="206" ht="67.5" customHeight="1">
      <c r="A206" s="159"/>
      <c r="B206" s="153" t="s">
        <v>918</v>
      </c>
      <c r="C206" s="66" t="s">
        <v>919</v>
      </c>
      <c r="D206" s="154"/>
      <c r="E206" s="154"/>
      <c r="F206" s="154"/>
      <c r="G206" s="155"/>
      <c r="H206" s="155"/>
      <c r="I206" s="154"/>
      <c r="J206" s="156"/>
      <c r="K206" s="135"/>
      <c r="L206" s="156"/>
      <c r="M206" s="157"/>
      <c r="N206" s="158"/>
      <c r="O206" s="157"/>
      <c r="P206" s="158"/>
      <c r="Q206" s="158"/>
      <c r="R206" s="158"/>
      <c r="S206" s="158"/>
      <c r="T206" s="158"/>
      <c r="U206" s="158"/>
      <c r="V206" s="158"/>
      <c r="W206" s="158"/>
      <c r="X206" s="158"/>
      <c r="Y206" s="158"/>
      <c r="Z206" s="158"/>
      <c r="AA206" s="158"/>
      <c r="AB206" s="158"/>
    </row>
    <row r="207" ht="253.5" customHeight="1">
      <c r="A207" s="159"/>
      <c r="B207" s="153" t="s">
        <v>920</v>
      </c>
      <c r="C207" s="66" t="s">
        <v>921</v>
      </c>
      <c r="D207" s="154"/>
      <c r="E207" s="154"/>
      <c r="F207" s="154"/>
      <c r="G207" s="155"/>
      <c r="H207" s="155"/>
      <c r="I207" s="154"/>
      <c r="J207" s="156"/>
      <c r="K207" s="130"/>
      <c r="L207" s="156"/>
      <c r="M207" s="157"/>
      <c r="N207" s="158"/>
      <c r="O207" s="157"/>
      <c r="P207" s="158"/>
      <c r="Q207" s="158"/>
      <c r="R207" s="158"/>
      <c r="S207" s="158"/>
      <c r="T207" s="158"/>
      <c r="U207" s="158"/>
      <c r="V207" s="158"/>
      <c r="W207" s="158"/>
      <c r="X207" s="158"/>
      <c r="Y207" s="158"/>
      <c r="Z207" s="158"/>
      <c r="AA207" s="158"/>
      <c r="AB207" s="158"/>
    </row>
    <row r="208" ht="135.75" customHeight="1">
      <c r="A208" s="159"/>
      <c r="B208" s="186" t="s">
        <v>922</v>
      </c>
      <c r="C208" s="66" t="s">
        <v>923</v>
      </c>
      <c r="D208" s="154"/>
      <c r="E208" s="154"/>
      <c r="F208" s="154"/>
      <c r="G208" s="155"/>
      <c r="H208" s="155"/>
      <c r="I208" s="154"/>
      <c r="J208" s="156"/>
      <c r="K208" s="135"/>
      <c r="L208" s="156"/>
      <c r="M208" s="157"/>
      <c r="N208" s="158"/>
      <c r="O208" s="157"/>
      <c r="P208" s="158"/>
      <c r="Q208" s="158"/>
      <c r="R208" s="158"/>
      <c r="S208" s="158"/>
      <c r="T208" s="158"/>
      <c r="U208" s="158"/>
      <c r="V208" s="158"/>
      <c r="W208" s="158"/>
      <c r="X208" s="158"/>
      <c r="Y208" s="158"/>
      <c r="Z208" s="158"/>
      <c r="AA208" s="158"/>
      <c r="AB208" s="158"/>
    </row>
    <row r="209" ht="256.5" customHeight="1">
      <c r="A209" s="159"/>
      <c r="B209" s="186" t="s">
        <v>924</v>
      </c>
      <c r="C209" s="66" t="s">
        <v>925</v>
      </c>
      <c r="D209" s="154"/>
      <c r="E209" s="154"/>
      <c r="F209" s="154"/>
      <c r="G209" s="155"/>
      <c r="H209" s="155"/>
      <c r="I209" s="187"/>
      <c r="J209" s="187"/>
      <c r="K209" s="130"/>
      <c r="L209" s="156"/>
      <c r="M209" s="157"/>
      <c r="N209" s="158"/>
      <c r="O209" s="157"/>
      <c r="P209" s="158"/>
      <c r="Q209" s="158"/>
      <c r="R209" s="158"/>
      <c r="S209" s="158"/>
      <c r="T209" s="158"/>
      <c r="U209" s="158"/>
      <c r="V209" s="158"/>
      <c r="W209" s="158"/>
      <c r="X209" s="158"/>
      <c r="Y209" s="158"/>
      <c r="Z209" s="158"/>
      <c r="AA209" s="158"/>
      <c r="AB209" s="158"/>
    </row>
    <row r="210" ht="270.0" customHeight="1">
      <c r="A210" s="159"/>
      <c r="B210" s="186" t="s">
        <v>926</v>
      </c>
      <c r="C210" s="66" t="s">
        <v>927</v>
      </c>
      <c r="D210" s="177"/>
      <c r="E210" s="177" t="s">
        <v>928</v>
      </c>
      <c r="F210" s="154"/>
      <c r="G210" s="155"/>
      <c r="H210" s="188"/>
      <c r="I210" s="154"/>
      <c r="J210" s="156"/>
      <c r="K210" s="135"/>
      <c r="L210" s="156"/>
      <c r="M210" s="157"/>
      <c r="N210" s="158"/>
      <c r="O210" s="157"/>
      <c r="P210" s="158"/>
      <c r="Q210" s="158"/>
      <c r="R210" s="158"/>
      <c r="S210" s="158"/>
      <c r="T210" s="158"/>
      <c r="U210" s="158"/>
      <c r="V210" s="158"/>
      <c r="W210" s="158"/>
      <c r="X210" s="158"/>
      <c r="Y210" s="158"/>
      <c r="Z210" s="158"/>
      <c r="AA210" s="158"/>
      <c r="AB210" s="158"/>
    </row>
    <row r="211" ht="336.0" customHeight="1">
      <c r="A211" s="159"/>
      <c r="B211" s="66" t="s">
        <v>929</v>
      </c>
      <c r="C211" s="189" t="s">
        <v>930</v>
      </c>
      <c r="D211" s="190"/>
      <c r="E211" s="191"/>
      <c r="F211" s="192"/>
      <c r="G211" s="78"/>
      <c r="H211" s="78"/>
      <c r="I211" s="67"/>
      <c r="J211" s="79"/>
      <c r="K211" s="130"/>
      <c r="L211" s="80"/>
      <c r="M211" s="81"/>
      <c r="N211" s="82"/>
      <c r="O211" s="83"/>
      <c r="P211" s="82"/>
      <c r="Q211" s="82"/>
      <c r="R211" s="82"/>
      <c r="S211" s="82"/>
      <c r="T211" s="82"/>
      <c r="U211" s="82"/>
      <c r="V211" s="82"/>
      <c r="W211" s="82"/>
      <c r="X211" s="82"/>
      <c r="Y211" s="82"/>
      <c r="Z211" s="82"/>
      <c r="AA211" s="82"/>
      <c r="AB211" s="82"/>
    </row>
    <row r="212">
      <c r="A212" s="75"/>
      <c r="B212" s="66" t="s">
        <v>931</v>
      </c>
      <c r="C212" s="66"/>
      <c r="D212" s="191"/>
      <c r="E212" s="191"/>
      <c r="F212" s="192"/>
      <c r="G212" s="78"/>
      <c r="H212" s="78"/>
      <c r="I212" s="67"/>
      <c r="J212" s="79"/>
      <c r="K212" s="135"/>
      <c r="L212" s="80"/>
      <c r="M212" s="81"/>
      <c r="N212" s="82"/>
      <c r="O212" s="83"/>
      <c r="P212" s="82"/>
      <c r="Q212" s="82"/>
      <c r="R212" s="82"/>
      <c r="S212" s="82"/>
      <c r="T212" s="82"/>
      <c r="U212" s="82"/>
      <c r="V212" s="82"/>
      <c r="W212" s="82"/>
      <c r="X212" s="82"/>
      <c r="Y212" s="82"/>
      <c r="Z212" s="82"/>
      <c r="AA212" s="82"/>
      <c r="AB212" s="82"/>
    </row>
    <row r="213">
      <c r="A213" s="75"/>
      <c r="B213" s="66" t="s">
        <v>932</v>
      </c>
      <c r="C213" s="66"/>
      <c r="D213" s="191"/>
      <c r="E213" s="191"/>
      <c r="F213" s="192"/>
      <c r="G213" s="78"/>
      <c r="H213" s="78"/>
      <c r="I213" s="67"/>
      <c r="J213" s="79"/>
      <c r="K213" s="130"/>
      <c r="L213" s="80"/>
      <c r="M213" s="81"/>
      <c r="N213" s="82"/>
      <c r="O213" s="83"/>
      <c r="P213" s="82"/>
      <c r="Q213" s="82"/>
      <c r="R213" s="82"/>
      <c r="S213" s="82"/>
      <c r="T213" s="82"/>
      <c r="U213" s="82"/>
      <c r="V213" s="82"/>
      <c r="W213" s="82"/>
      <c r="X213" s="82"/>
      <c r="Y213" s="82"/>
      <c r="Z213" s="82"/>
      <c r="AA213" s="82"/>
      <c r="AB213" s="82"/>
    </row>
    <row r="214">
      <c r="A214" s="75"/>
      <c r="B214" s="66" t="s">
        <v>933</v>
      </c>
      <c r="C214" s="66"/>
      <c r="D214" s="191"/>
      <c r="E214" s="191"/>
      <c r="F214" s="192"/>
      <c r="G214" s="78"/>
      <c r="H214" s="78"/>
      <c r="I214" s="67"/>
      <c r="J214" s="79"/>
      <c r="K214" s="135"/>
      <c r="L214" s="80"/>
      <c r="M214" s="81"/>
      <c r="N214" s="82"/>
      <c r="O214" s="83"/>
      <c r="P214" s="82"/>
      <c r="Q214" s="82"/>
      <c r="R214" s="82"/>
      <c r="S214" s="82"/>
      <c r="T214" s="82"/>
      <c r="U214" s="82"/>
      <c r="V214" s="82"/>
      <c r="W214" s="82"/>
      <c r="X214" s="82"/>
      <c r="Y214" s="82"/>
      <c r="Z214" s="82"/>
      <c r="AA214" s="82"/>
      <c r="AB214" s="82"/>
    </row>
    <row r="215">
      <c r="A215" s="75"/>
      <c r="B215" s="66" t="s">
        <v>934</v>
      </c>
      <c r="C215" s="66" t="s">
        <v>935</v>
      </c>
      <c r="D215" s="191"/>
      <c r="E215" s="191"/>
      <c r="F215" s="192"/>
      <c r="G215" s="78"/>
      <c r="H215" s="78"/>
      <c r="I215" s="67"/>
      <c r="J215" s="79"/>
      <c r="K215" s="130"/>
      <c r="L215" s="80"/>
      <c r="M215" s="81"/>
      <c r="N215" s="82"/>
      <c r="O215" s="83"/>
      <c r="P215" s="82"/>
      <c r="Q215" s="82"/>
      <c r="R215" s="82"/>
      <c r="S215" s="82"/>
      <c r="T215" s="82"/>
      <c r="U215" s="82"/>
      <c r="V215" s="82"/>
      <c r="W215" s="82"/>
      <c r="X215" s="82"/>
      <c r="Y215" s="82"/>
      <c r="Z215" s="82"/>
      <c r="AA215" s="82"/>
      <c r="AB215" s="82"/>
    </row>
    <row r="216" ht="88.5" customHeight="1">
      <c r="A216" s="75"/>
      <c r="B216" s="66" t="s">
        <v>936</v>
      </c>
      <c r="C216" s="66" t="s">
        <v>937</v>
      </c>
      <c r="D216" s="191"/>
      <c r="E216" s="191"/>
      <c r="F216" s="192"/>
      <c r="G216" s="78"/>
      <c r="H216" s="78"/>
      <c r="I216" s="67"/>
      <c r="J216" s="79"/>
      <c r="K216" s="135"/>
      <c r="L216" s="80"/>
      <c r="M216" s="81"/>
      <c r="N216" s="82"/>
      <c r="O216" s="83"/>
      <c r="P216" s="82"/>
      <c r="Q216" s="82"/>
      <c r="R216" s="82"/>
      <c r="S216" s="82"/>
      <c r="T216" s="82"/>
      <c r="U216" s="82"/>
      <c r="V216" s="82"/>
      <c r="W216" s="82"/>
      <c r="X216" s="82"/>
      <c r="Y216" s="82"/>
      <c r="Z216" s="82"/>
      <c r="AA216" s="82"/>
      <c r="AB216" s="82"/>
    </row>
    <row r="217" ht="51.75" customHeight="1">
      <c r="A217" s="75"/>
      <c r="B217" s="66" t="s">
        <v>938</v>
      </c>
      <c r="C217" s="66"/>
      <c r="D217" s="191"/>
      <c r="E217" s="191"/>
      <c r="F217" s="192"/>
      <c r="G217" s="78"/>
      <c r="H217" s="78"/>
      <c r="I217" s="67"/>
      <c r="J217" s="79"/>
      <c r="K217" s="130"/>
      <c r="L217" s="80"/>
      <c r="M217" s="81"/>
      <c r="N217" s="82"/>
      <c r="O217" s="83"/>
      <c r="P217" s="82"/>
      <c r="Q217" s="82"/>
      <c r="R217" s="82"/>
      <c r="S217" s="82"/>
      <c r="T217" s="82"/>
      <c r="U217" s="82"/>
      <c r="V217" s="82"/>
      <c r="W217" s="82"/>
      <c r="X217" s="82"/>
      <c r="Y217" s="82"/>
      <c r="Z217" s="82"/>
      <c r="AA217" s="82"/>
      <c r="AB217" s="82"/>
    </row>
    <row r="218" ht="51.75" customHeight="1">
      <c r="A218" s="75"/>
      <c r="B218" s="66" t="s">
        <v>939</v>
      </c>
      <c r="C218" s="66"/>
      <c r="D218" s="191"/>
      <c r="E218" s="191"/>
      <c r="F218" s="192"/>
      <c r="G218" s="78"/>
      <c r="H218" s="78"/>
      <c r="I218" s="67"/>
      <c r="J218" s="79"/>
      <c r="K218" s="135"/>
      <c r="L218" s="80"/>
      <c r="M218" s="81"/>
      <c r="N218" s="82"/>
      <c r="O218" s="83"/>
      <c r="P218" s="82"/>
      <c r="Q218" s="82"/>
      <c r="R218" s="82"/>
      <c r="S218" s="82"/>
      <c r="T218" s="82"/>
      <c r="U218" s="82"/>
      <c r="V218" s="82"/>
      <c r="W218" s="82"/>
      <c r="X218" s="82"/>
      <c r="Y218" s="82"/>
      <c r="Z218" s="82"/>
      <c r="AA218" s="82"/>
      <c r="AB218" s="82"/>
    </row>
    <row r="219" ht="51.75" customHeight="1">
      <c r="A219" s="75"/>
      <c r="B219" s="66" t="s">
        <v>940</v>
      </c>
      <c r="C219" s="66"/>
      <c r="D219" s="191"/>
      <c r="E219" s="191"/>
      <c r="F219" s="192"/>
      <c r="G219" s="78"/>
      <c r="H219" s="78"/>
      <c r="I219" s="67"/>
      <c r="J219" s="79"/>
      <c r="K219" s="130"/>
      <c r="L219" s="80"/>
      <c r="M219" s="81"/>
      <c r="N219" s="82"/>
      <c r="O219" s="83"/>
      <c r="P219" s="82"/>
      <c r="Q219" s="82"/>
      <c r="R219" s="82"/>
      <c r="S219" s="82"/>
      <c r="T219" s="82"/>
      <c r="U219" s="82"/>
      <c r="V219" s="82"/>
      <c r="W219" s="82"/>
      <c r="X219" s="82"/>
      <c r="Y219" s="82"/>
      <c r="Z219" s="82"/>
      <c r="AA219" s="82"/>
      <c r="AB219" s="82"/>
    </row>
    <row r="220" ht="186.75" customHeight="1">
      <c r="A220" s="75"/>
      <c r="B220" s="66" t="s">
        <v>941</v>
      </c>
      <c r="C220" s="66" t="s">
        <v>942</v>
      </c>
      <c r="D220" s="191"/>
      <c r="E220" s="191"/>
      <c r="F220" s="192"/>
      <c r="G220" s="78"/>
      <c r="H220" s="78"/>
      <c r="I220" s="67"/>
      <c r="J220" s="79"/>
      <c r="K220" s="135"/>
      <c r="L220" s="80"/>
      <c r="M220" s="81"/>
      <c r="N220" s="82"/>
      <c r="O220" s="83"/>
      <c r="P220" s="82"/>
      <c r="Q220" s="82"/>
      <c r="R220" s="82"/>
      <c r="S220" s="82"/>
      <c r="T220" s="82"/>
      <c r="U220" s="82"/>
      <c r="V220" s="82"/>
      <c r="W220" s="82"/>
      <c r="X220" s="82"/>
      <c r="Y220" s="82"/>
      <c r="Z220" s="82"/>
      <c r="AA220" s="82"/>
      <c r="AB220" s="82"/>
    </row>
    <row r="221" ht="150.0" customHeight="1">
      <c r="A221" s="75"/>
      <c r="B221" s="145" t="s">
        <v>943</v>
      </c>
      <c r="C221" s="193" t="s">
        <v>944</v>
      </c>
      <c r="D221" s="191"/>
      <c r="E221" s="191"/>
      <c r="F221" s="192"/>
      <c r="G221" s="78"/>
      <c r="H221" s="78"/>
      <c r="I221" s="67"/>
      <c r="J221" s="79"/>
      <c r="K221" s="130"/>
      <c r="L221" s="80"/>
      <c r="M221" s="81"/>
      <c r="N221" s="82"/>
      <c r="O221" s="83"/>
      <c r="P221" s="82"/>
      <c r="Q221" s="82"/>
      <c r="R221" s="82"/>
      <c r="S221" s="82"/>
      <c r="T221" s="82"/>
      <c r="U221" s="82"/>
      <c r="V221" s="82"/>
      <c r="W221" s="82"/>
      <c r="X221" s="82"/>
      <c r="Y221" s="82"/>
      <c r="Z221" s="82"/>
      <c r="AA221" s="82"/>
      <c r="AB221" s="82"/>
    </row>
    <row r="222" ht="62.25" customHeight="1">
      <c r="A222" s="75"/>
      <c r="B222" s="194" t="s">
        <v>945</v>
      </c>
      <c r="C222" s="195"/>
      <c r="D222" s="191"/>
      <c r="E222" s="191"/>
      <c r="F222" s="192"/>
      <c r="G222" s="78"/>
      <c r="H222" s="78"/>
      <c r="I222" s="67"/>
      <c r="J222" s="79"/>
      <c r="K222" s="135"/>
      <c r="L222" s="80"/>
      <c r="M222" s="81"/>
      <c r="N222" s="82"/>
      <c r="O222" s="83"/>
      <c r="P222" s="82"/>
      <c r="Q222" s="82"/>
      <c r="R222" s="82"/>
      <c r="S222" s="82"/>
      <c r="T222" s="82"/>
      <c r="U222" s="82"/>
      <c r="V222" s="82"/>
      <c r="W222" s="82"/>
      <c r="X222" s="82"/>
      <c r="Y222" s="82"/>
      <c r="Z222" s="82"/>
      <c r="AA222" s="82"/>
      <c r="AB222" s="82"/>
    </row>
    <row r="223" ht="409.5" customHeight="1">
      <c r="A223" s="75"/>
      <c r="B223" s="196" t="s">
        <v>946</v>
      </c>
      <c r="C223" s="195" t="s">
        <v>947</v>
      </c>
      <c r="D223" s="191"/>
      <c r="E223" s="191"/>
      <c r="F223" s="192"/>
      <c r="G223" s="78"/>
      <c r="H223" s="78"/>
      <c r="I223" s="67"/>
      <c r="J223" s="79"/>
      <c r="K223" s="130"/>
      <c r="L223" s="80"/>
      <c r="M223" s="81"/>
      <c r="N223" s="82"/>
      <c r="O223" s="83"/>
      <c r="P223" s="82"/>
      <c r="Q223" s="82"/>
      <c r="R223" s="82"/>
      <c r="S223" s="82"/>
      <c r="T223" s="82"/>
      <c r="U223" s="82"/>
      <c r="V223" s="82"/>
      <c r="W223" s="82"/>
      <c r="X223" s="82"/>
      <c r="Y223" s="82"/>
      <c r="Z223" s="82"/>
      <c r="AA223" s="82"/>
      <c r="AB223" s="82"/>
    </row>
    <row r="224" ht="179.25" customHeight="1">
      <c r="A224" s="122"/>
      <c r="B224" s="197" t="s">
        <v>948</v>
      </c>
      <c r="C224" s="195" t="s">
        <v>949</v>
      </c>
      <c r="D224" s="191"/>
      <c r="E224" s="191"/>
      <c r="F224" s="192"/>
      <c r="G224" s="78"/>
      <c r="H224" s="78"/>
      <c r="I224" s="67"/>
      <c r="J224" s="79"/>
      <c r="K224" s="135"/>
      <c r="L224" s="80"/>
      <c r="M224" s="81"/>
      <c r="N224" s="82"/>
      <c r="O224" s="83"/>
      <c r="P224" s="82"/>
      <c r="Q224" s="82"/>
      <c r="R224" s="82"/>
      <c r="S224" s="82"/>
      <c r="T224" s="82"/>
      <c r="U224" s="82"/>
      <c r="V224" s="82"/>
      <c r="W224" s="82"/>
      <c r="X224" s="82"/>
      <c r="Y224" s="82"/>
      <c r="Z224" s="82"/>
      <c r="AA224" s="82"/>
      <c r="AB224" s="82"/>
    </row>
    <row r="225" ht="771.0" customHeight="1">
      <c r="A225" s="75"/>
      <c r="B225" s="197" t="s">
        <v>950</v>
      </c>
      <c r="C225" s="198" t="s">
        <v>951</v>
      </c>
      <c r="D225" s="197"/>
      <c r="E225" s="197" t="s">
        <v>952</v>
      </c>
      <c r="G225" s="78"/>
      <c r="H225" s="78"/>
      <c r="I225" s="67"/>
      <c r="J225" s="79"/>
      <c r="K225" s="130"/>
      <c r="L225" s="80"/>
      <c r="M225" s="81"/>
      <c r="N225" s="82"/>
      <c r="O225" s="83"/>
      <c r="P225" s="82"/>
      <c r="Q225" s="82"/>
      <c r="R225" s="82"/>
      <c r="S225" s="82"/>
      <c r="T225" s="82"/>
      <c r="U225" s="82"/>
      <c r="V225" s="82"/>
      <c r="W225" s="82"/>
      <c r="X225" s="82"/>
      <c r="Y225" s="82"/>
      <c r="Z225" s="82"/>
      <c r="AA225" s="82"/>
      <c r="AB225" s="82"/>
    </row>
    <row r="226" ht="261.0" customHeight="1">
      <c r="A226" s="75"/>
      <c r="B226" s="197" t="s">
        <v>953</v>
      </c>
      <c r="C226" s="6" t="s">
        <v>954</v>
      </c>
      <c r="D226" s="190"/>
      <c r="E226" s="191"/>
      <c r="F226" s="192"/>
      <c r="G226" s="78"/>
      <c r="H226" s="78"/>
      <c r="I226" s="67"/>
      <c r="J226" s="79"/>
      <c r="K226" s="135"/>
      <c r="L226" s="80"/>
      <c r="M226" s="81"/>
      <c r="N226" s="82"/>
      <c r="O226" s="83"/>
      <c r="P226" s="82"/>
      <c r="Q226" s="82"/>
      <c r="R226" s="82"/>
      <c r="S226" s="82"/>
      <c r="T226" s="82"/>
      <c r="U226" s="82"/>
      <c r="V226" s="82"/>
      <c r="W226" s="82"/>
      <c r="X226" s="82"/>
      <c r="Y226" s="82"/>
      <c r="Z226" s="82"/>
      <c r="AA226" s="82"/>
      <c r="AB226" s="82"/>
    </row>
    <row r="227" ht="237.0" customHeight="1">
      <c r="A227" s="75"/>
      <c r="B227" s="197" t="s">
        <v>955</v>
      </c>
      <c r="C227" s="195" t="s">
        <v>956</v>
      </c>
      <c r="D227" s="191"/>
      <c r="E227" s="191"/>
      <c r="F227" s="192"/>
      <c r="G227" s="78"/>
      <c r="H227" s="78"/>
      <c r="I227" s="67"/>
      <c r="J227" s="79"/>
      <c r="K227" s="130"/>
      <c r="L227" s="80"/>
      <c r="M227" s="81"/>
      <c r="N227" s="82"/>
      <c r="O227" s="83"/>
      <c r="P227" s="82"/>
      <c r="Q227" s="82"/>
      <c r="R227" s="82"/>
      <c r="S227" s="82"/>
      <c r="T227" s="82"/>
      <c r="U227" s="82"/>
      <c r="V227" s="82"/>
      <c r="W227" s="82"/>
      <c r="X227" s="82"/>
      <c r="Y227" s="82"/>
      <c r="Z227" s="82"/>
      <c r="AA227" s="82"/>
      <c r="AB227" s="82"/>
    </row>
    <row r="228" ht="87.75" customHeight="1">
      <c r="A228" s="75"/>
      <c r="B228" s="197" t="s">
        <v>957</v>
      </c>
      <c r="C228" s="195" t="s">
        <v>958</v>
      </c>
      <c r="D228" s="191"/>
      <c r="E228" s="191"/>
      <c r="F228" s="192"/>
      <c r="G228" s="78"/>
      <c r="H228" s="78"/>
      <c r="I228" s="67"/>
      <c r="J228" s="79"/>
      <c r="K228" s="135"/>
      <c r="L228" s="80"/>
      <c r="M228" s="81"/>
      <c r="N228" s="82"/>
      <c r="O228" s="83"/>
      <c r="P228" s="82"/>
      <c r="Q228" s="82"/>
      <c r="R228" s="82"/>
      <c r="S228" s="82"/>
      <c r="T228" s="82"/>
      <c r="U228" s="82"/>
      <c r="V228" s="82"/>
      <c r="W228" s="82"/>
      <c r="X228" s="82"/>
      <c r="Y228" s="82"/>
      <c r="Z228" s="82"/>
      <c r="AA228" s="82"/>
      <c r="AB228" s="82"/>
    </row>
    <row r="229" ht="87.75" customHeight="1">
      <c r="A229" s="75"/>
      <c r="B229" s="199" t="s">
        <v>959</v>
      </c>
      <c r="C229" s="200" t="s">
        <v>960</v>
      </c>
      <c r="D229" s="191"/>
      <c r="E229" s="191"/>
      <c r="F229" s="192"/>
      <c r="G229" s="78"/>
      <c r="H229" s="78"/>
      <c r="I229" s="67"/>
      <c r="J229" s="79"/>
      <c r="K229" s="130"/>
      <c r="L229" s="80"/>
      <c r="M229" s="81"/>
      <c r="N229" s="82"/>
      <c r="O229" s="83"/>
      <c r="P229" s="82"/>
      <c r="Q229" s="82"/>
      <c r="R229" s="82"/>
      <c r="S229" s="82"/>
      <c r="T229" s="82"/>
      <c r="U229" s="82"/>
      <c r="V229" s="82"/>
      <c r="W229" s="82"/>
      <c r="X229" s="82"/>
      <c r="Y229" s="82"/>
      <c r="Z229" s="82"/>
      <c r="AA229" s="82"/>
      <c r="AB229" s="82"/>
    </row>
    <row r="230" ht="107.25" customHeight="1">
      <c r="A230" s="75"/>
      <c r="B230" s="201" t="s">
        <v>961</v>
      </c>
      <c r="C230" s="66" t="s">
        <v>962</v>
      </c>
      <c r="D230" s="191"/>
      <c r="E230" s="191"/>
      <c r="F230" s="192"/>
      <c r="G230" s="78"/>
      <c r="H230" s="78"/>
      <c r="I230" s="67"/>
      <c r="J230" s="79"/>
      <c r="K230" s="135"/>
      <c r="L230" s="80"/>
      <c r="M230" s="81"/>
      <c r="N230" s="82"/>
      <c r="O230" s="83"/>
      <c r="P230" s="82"/>
      <c r="Q230" s="82"/>
      <c r="R230" s="82"/>
      <c r="S230" s="82"/>
      <c r="T230" s="82"/>
      <c r="U230" s="82"/>
      <c r="V230" s="82"/>
      <c r="W230" s="82"/>
      <c r="X230" s="82"/>
      <c r="Y230" s="82"/>
      <c r="Z230" s="82"/>
      <c r="AA230" s="82"/>
      <c r="AB230" s="82"/>
    </row>
    <row r="231" ht="78.75" customHeight="1">
      <c r="A231" s="75"/>
      <c r="B231" s="201" t="s">
        <v>963</v>
      </c>
      <c r="C231" s="66"/>
      <c r="D231" s="191"/>
      <c r="E231" s="191"/>
      <c r="F231" s="192"/>
      <c r="G231" s="78"/>
      <c r="H231" s="78"/>
      <c r="I231" s="67"/>
      <c r="J231" s="79"/>
      <c r="K231" s="130"/>
      <c r="L231" s="80"/>
      <c r="M231" s="81"/>
      <c r="N231" s="82"/>
      <c r="O231" s="83"/>
      <c r="P231" s="82"/>
      <c r="Q231" s="82"/>
      <c r="R231" s="82"/>
      <c r="S231" s="82"/>
      <c r="T231" s="82"/>
      <c r="U231" s="82"/>
      <c r="V231" s="82"/>
      <c r="W231" s="82"/>
      <c r="X231" s="82"/>
      <c r="Y231" s="82"/>
      <c r="Z231" s="82"/>
      <c r="AA231" s="82"/>
      <c r="AB231" s="82"/>
    </row>
    <row r="232" ht="97.5" customHeight="1">
      <c r="A232" s="75"/>
      <c r="B232" s="201" t="s">
        <v>964</v>
      </c>
      <c r="C232" s="66" t="s">
        <v>965</v>
      </c>
      <c r="D232" s="191"/>
      <c r="E232" s="191"/>
      <c r="F232" s="192"/>
      <c r="G232" s="78"/>
      <c r="H232" s="78"/>
      <c r="I232" s="67"/>
      <c r="J232" s="79"/>
      <c r="K232" s="135"/>
      <c r="L232" s="80"/>
      <c r="M232" s="81"/>
      <c r="N232" s="82"/>
      <c r="O232" s="83"/>
      <c r="P232" s="82"/>
      <c r="Q232" s="82"/>
      <c r="R232" s="82"/>
      <c r="S232" s="82"/>
      <c r="T232" s="82"/>
      <c r="U232" s="82"/>
      <c r="V232" s="82"/>
      <c r="W232" s="82"/>
      <c r="X232" s="82"/>
      <c r="Y232" s="82"/>
      <c r="Z232" s="82"/>
      <c r="AA232" s="82"/>
      <c r="AB232" s="82"/>
    </row>
    <row r="233" ht="201.0" customHeight="1">
      <c r="A233" s="75"/>
      <c r="B233" s="201" t="s">
        <v>966</v>
      </c>
      <c r="C233" s="66" t="s">
        <v>967</v>
      </c>
      <c r="D233" s="191"/>
      <c r="E233" s="191"/>
      <c r="F233" s="192"/>
      <c r="G233" s="78"/>
      <c r="H233" s="78"/>
      <c r="I233" s="67"/>
      <c r="J233" s="79"/>
      <c r="K233" s="130"/>
      <c r="L233" s="80"/>
      <c r="M233" s="81"/>
      <c r="N233" s="82"/>
      <c r="O233" s="83"/>
      <c r="P233" s="82"/>
      <c r="Q233" s="82"/>
      <c r="R233" s="82"/>
      <c r="S233" s="82"/>
      <c r="T233" s="82"/>
      <c r="U233" s="82"/>
      <c r="V233" s="82"/>
      <c r="W233" s="82"/>
      <c r="X233" s="82"/>
      <c r="Y233" s="82"/>
      <c r="Z233" s="82"/>
      <c r="AA233" s="82"/>
      <c r="AB233" s="82"/>
    </row>
    <row r="234" ht="397.5" customHeight="1">
      <c r="A234" s="75"/>
      <c r="B234" s="201" t="s">
        <v>968</v>
      </c>
      <c r="C234" s="66" t="s">
        <v>969</v>
      </c>
      <c r="D234" s="191"/>
      <c r="E234" s="191"/>
      <c r="F234" s="192"/>
      <c r="G234" s="78"/>
      <c r="H234" s="78"/>
      <c r="I234" s="67"/>
      <c r="J234" s="79"/>
      <c r="K234" s="135"/>
      <c r="L234" s="80"/>
      <c r="M234" s="81"/>
      <c r="N234" s="82"/>
      <c r="O234" s="83"/>
      <c r="P234" s="82"/>
      <c r="Q234" s="82"/>
      <c r="R234" s="82"/>
      <c r="S234" s="82"/>
      <c r="T234" s="82"/>
      <c r="U234" s="82"/>
      <c r="V234" s="82"/>
      <c r="W234" s="82"/>
      <c r="X234" s="82"/>
      <c r="Y234" s="82"/>
      <c r="Z234" s="82"/>
      <c r="AA234" s="82"/>
      <c r="AB234" s="82"/>
    </row>
    <row r="235" ht="306.75" customHeight="1">
      <c r="A235" s="75"/>
      <c r="B235" s="201" t="s">
        <v>970</v>
      </c>
      <c r="C235" s="66" t="s">
        <v>971</v>
      </c>
      <c r="D235" s="191"/>
      <c r="E235" s="191"/>
      <c r="F235" s="192"/>
      <c r="G235" s="78"/>
      <c r="H235" s="78"/>
      <c r="I235" s="67"/>
      <c r="J235" s="79"/>
      <c r="K235" s="130"/>
      <c r="L235" s="80"/>
      <c r="M235" s="81"/>
      <c r="N235" s="82"/>
      <c r="O235" s="83"/>
      <c r="P235" s="82"/>
      <c r="Q235" s="82"/>
      <c r="R235" s="82"/>
      <c r="S235" s="82"/>
      <c r="T235" s="82"/>
      <c r="U235" s="82"/>
      <c r="V235" s="82"/>
      <c r="W235" s="82"/>
      <c r="X235" s="82"/>
      <c r="Y235" s="82"/>
      <c r="Z235" s="82"/>
      <c r="AA235" s="82"/>
      <c r="AB235" s="82"/>
    </row>
    <row r="236">
      <c r="A236" s="75"/>
      <c r="B236" s="201" t="s">
        <v>972</v>
      </c>
      <c r="C236" s="66"/>
      <c r="D236" s="191"/>
      <c r="E236" s="191"/>
      <c r="F236" s="192"/>
      <c r="G236" s="78"/>
      <c r="H236" s="78"/>
      <c r="I236" s="67"/>
      <c r="J236" s="79"/>
      <c r="K236" s="135"/>
      <c r="L236" s="80"/>
      <c r="M236" s="81"/>
      <c r="N236" s="82"/>
      <c r="O236" s="83"/>
      <c r="P236" s="82"/>
      <c r="Q236" s="82"/>
      <c r="R236" s="82"/>
      <c r="S236" s="82"/>
      <c r="T236" s="82"/>
      <c r="U236" s="82"/>
      <c r="V236" s="82"/>
      <c r="W236" s="82"/>
      <c r="X236" s="82"/>
      <c r="Y236" s="82"/>
      <c r="Z236" s="82"/>
      <c r="AA236" s="82"/>
      <c r="AB236" s="82"/>
    </row>
    <row r="237">
      <c r="A237" s="75"/>
      <c r="B237" s="201" t="s">
        <v>973</v>
      </c>
      <c r="C237" s="66"/>
      <c r="D237" s="191"/>
      <c r="E237" s="191"/>
      <c r="F237" s="192"/>
      <c r="G237" s="78"/>
      <c r="H237" s="78"/>
      <c r="I237" s="67"/>
      <c r="J237" s="79"/>
      <c r="K237" s="130"/>
      <c r="L237" s="80"/>
      <c r="M237" s="81"/>
      <c r="N237" s="82"/>
      <c r="O237" s="83"/>
      <c r="P237" s="82"/>
      <c r="Q237" s="82"/>
      <c r="R237" s="82"/>
      <c r="S237" s="82"/>
      <c r="T237" s="82"/>
      <c r="U237" s="82"/>
      <c r="V237" s="82"/>
      <c r="W237" s="82"/>
      <c r="X237" s="82"/>
      <c r="Y237" s="82"/>
      <c r="Z237" s="82"/>
      <c r="AA237" s="82"/>
      <c r="AB237" s="82"/>
    </row>
    <row r="238" ht="189.0" customHeight="1">
      <c r="A238" s="75"/>
      <c r="B238" s="201" t="s">
        <v>974</v>
      </c>
      <c r="C238" s="66"/>
      <c r="D238" s="191"/>
      <c r="E238" s="191"/>
      <c r="F238" s="192"/>
      <c r="G238" s="78"/>
      <c r="H238" s="78"/>
      <c r="I238" s="67"/>
      <c r="J238" s="79"/>
      <c r="K238" s="135"/>
      <c r="L238" s="80"/>
      <c r="M238" s="81"/>
      <c r="N238" s="82"/>
      <c r="O238" s="83"/>
      <c r="P238" s="82"/>
      <c r="Q238" s="82"/>
      <c r="R238" s="82"/>
      <c r="S238" s="82"/>
      <c r="T238" s="82"/>
      <c r="U238" s="82"/>
      <c r="V238" s="82"/>
      <c r="W238" s="82"/>
      <c r="X238" s="82"/>
      <c r="Y238" s="82"/>
      <c r="Z238" s="82"/>
      <c r="AA238" s="82"/>
      <c r="AB238" s="82"/>
    </row>
    <row r="239" ht="367.5" customHeight="1">
      <c r="A239" s="75"/>
      <c r="B239" s="201" t="s">
        <v>975</v>
      </c>
      <c r="C239" s="66" t="s">
        <v>976</v>
      </c>
      <c r="D239" s="191"/>
      <c r="E239" s="191"/>
      <c r="F239" s="192"/>
      <c r="G239" s="78"/>
      <c r="H239" s="78"/>
      <c r="I239" s="67"/>
      <c r="J239" s="79"/>
      <c r="K239" s="130"/>
      <c r="L239" s="80"/>
      <c r="M239" s="81"/>
      <c r="N239" s="82"/>
      <c r="O239" s="83"/>
      <c r="P239" s="82"/>
      <c r="Q239" s="82"/>
      <c r="R239" s="82"/>
      <c r="S239" s="82"/>
      <c r="T239" s="82"/>
      <c r="U239" s="82"/>
      <c r="V239" s="82"/>
      <c r="W239" s="82"/>
      <c r="X239" s="82"/>
      <c r="Y239" s="82"/>
      <c r="Z239" s="82"/>
      <c r="AA239" s="82"/>
      <c r="AB239" s="82"/>
    </row>
    <row r="240" ht="415.5" customHeight="1">
      <c r="A240" s="122"/>
      <c r="B240" s="202" t="s">
        <v>977</v>
      </c>
      <c r="C240" s="66" t="s">
        <v>978</v>
      </c>
      <c r="D240" s="191"/>
      <c r="E240" s="191"/>
      <c r="F240" s="173" t="s">
        <v>979</v>
      </c>
      <c r="G240" s="78"/>
      <c r="H240" s="78"/>
      <c r="I240" s="67"/>
      <c r="J240" s="79"/>
      <c r="K240" s="135"/>
      <c r="L240" s="80"/>
      <c r="M240" s="81"/>
      <c r="N240" s="82"/>
      <c r="O240" s="83"/>
      <c r="P240" s="82"/>
      <c r="Q240" s="82"/>
      <c r="R240" s="82"/>
      <c r="S240" s="82"/>
      <c r="T240" s="82"/>
      <c r="U240" s="82"/>
      <c r="V240" s="82"/>
      <c r="W240" s="82"/>
      <c r="X240" s="82"/>
      <c r="Y240" s="82"/>
      <c r="Z240" s="82"/>
      <c r="AA240" s="82"/>
      <c r="AB240" s="82"/>
    </row>
    <row r="241">
      <c r="A241" s="75"/>
      <c r="B241" s="201" t="s">
        <v>980</v>
      </c>
      <c r="C241" s="145" t="s">
        <v>981</v>
      </c>
      <c r="D241" s="191"/>
      <c r="E241" s="191" t="s">
        <v>982</v>
      </c>
      <c r="F241" s="192"/>
      <c r="G241" s="78"/>
      <c r="H241" s="78"/>
      <c r="I241" s="67"/>
      <c r="J241" s="79"/>
      <c r="K241" s="130"/>
      <c r="L241" s="80"/>
      <c r="M241" s="81"/>
      <c r="N241" s="82"/>
      <c r="O241" s="83"/>
      <c r="P241" s="82"/>
      <c r="Q241" s="82"/>
      <c r="R241" s="82"/>
      <c r="S241" s="82"/>
      <c r="T241" s="82"/>
      <c r="U241" s="82"/>
      <c r="V241" s="82"/>
      <c r="W241" s="82"/>
      <c r="X241" s="82"/>
      <c r="Y241" s="82"/>
      <c r="Z241" s="82"/>
      <c r="AA241" s="82"/>
      <c r="AB241" s="82"/>
    </row>
    <row r="242">
      <c r="A242" s="75"/>
      <c r="B242" s="201" t="s">
        <v>983</v>
      </c>
      <c r="C242" s="66" t="s">
        <v>984</v>
      </c>
      <c r="D242" s="191"/>
      <c r="E242" s="191"/>
      <c r="F242" s="192"/>
      <c r="G242" s="78"/>
      <c r="H242" s="78"/>
      <c r="I242" s="67"/>
      <c r="J242" s="79"/>
      <c r="K242" s="135"/>
      <c r="L242" s="80"/>
      <c r="M242" s="81"/>
      <c r="N242" s="82"/>
      <c r="O242" s="83"/>
      <c r="P242" s="82"/>
      <c r="Q242" s="82"/>
      <c r="R242" s="82"/>
      <c r="S242" s="82"/>
      <c r="T242" s="82"/>
      <c r="U242" s="82"/>
      <c r="V242" s="82"/>
      <c r="W242" s="82"/>
      <c r="X242" s="82"/>
      <c r="Y242" s="82"/>
      <c r="Z242" s="82"/>
      <c r="AA242" s="82"/>
      <c r="AB242" s="82"/>
    </row>
    <row r="243" ht="219.0" customHeight="1">
      <c r="A243" s="75"/>
      <c r="B243" s="201" t="s">
        <v>985</v>
      </c>
      <c r="C243" s="66" t="s">
        <v>986</v>
      </c>
      <c r="D243" s="191"/>
      <c r="E243" s="191"/>
      <c r="F243" s="192"/>
      <c r="G243" s="78"/>
      <c r="H243" s="78"/>
      <c r="I243" s="67"/>
      <c r="J243" s="79"/>
      <c r="K243" s="130"/>
      <c r="L243" s="80"/>
      <c r="M243" s="81"/>
      <c r="N243" s="82"/>
      <c r="O243" s="83"/>
      <c r="P243" s="82"/>
      <c r="Q243" s="82"/>
      <c r="R243" s="82"/>
      <c r="S243" s="82"/>
      <c r="T243" s="82"/>
      <c r="U243" s="82"/>
      <c r="V243" s="82"/>
      <c r="W243" s="82"/>
      <c r="X243" s="82"/>
      <c r="Y243" s="82"/>
      <c r="Z243" s="82"/>
      <c r="AA243" s="82"/>
      <c r="AB243" s="82"/>
    </row>
    <row r="244">
      <c r="A244" s="75"/>
      <c r="B244" s="201" t="s">
        <v>987</v>
      </c>
      <c r="C244" s="66" t="s">
        <v>988</v>
      </c>
      <c r="D244" s="191"/>
      <c r="E244" s="191"/>
      <c r="F244" s="192"/>
      <c r="G244" s="78"/>
      <c r="H244" s="78"/>
      <c r="I244" s="67"/>
      <c r="J244" s="79"/>
      <c r="K244" s="135"/>
      <c r="L244" s="80"/>
      <c r="M244" s="81"/>
      <c r="N244" s="82"/>
      <c r="O244" s="83"/>
      <c r="P244" s="82"/>
      <c r="Q244" s="82"/>
      <c r="R244" s="82"/>
      <c r="S244" s="82"/>
      <c r="T244" s="82"/>
      <c r="U244" s="82"/>
      <c r="V244" s="82"/>
      <c r="W244" s="82"/>
      <c r="X244" s="82"/>
      <c r="Y244" s="82"/>
      <c r="Z244" s="82"/>
      <c r="AA244" s="82"/>
      <c r="AB244" s="82"/>
    </row>
    <row r="245" ht="324.75" customHeight="1">
      <c r="A245" s="75"/>
      <c r="B245" s="201" t="s">
        <v>989</v>
      </c>
      <c r="C245" s="66" t="s">
        <v>990</v>
      </c>
      <c r="D245" s="187"/>
      <c r="E245" s="187"/>
      <c r="F245" s="192"/>
      <c r="G245" s="78"/>
      <c r="H245" s="78"/>
      <c r="I245" s="67"/>
      <c r="J245" s="79"/>
      <c r="K245" s="130"/>
      <c r="L245" s="80"/>
      <c r="M245" s="81"/>
      <c r="N245" s="82"/>
      <c r="O245" s="83"/>
      <c r="P245" s="82"/>
      <c r="Q245" s="82"/>
      <c r="R245" s="82"/>
      <c r="S245" s="82"/>
      <c r="T245" s="82"/>
      <c r="U245" s="82"/>
      <c r="V245" s="82"/>
      <c r="W245" s="82"/>
      <c r="X245" s="82"/>
      <c r="Y245" s="82"/>
      <c r="Z245" s="82"/>
      <c r="AA245" s="82"/>
      <c r="AB245" s="82"/>
    </row>
    <row r="246" ht="311.25" customHeight="1">
      <c r="A246" s="75"/>
      <c r="B246" s="201" t="s">
        <v>991</v>
      </c>
      <c r="C246" s="66" t="s">
        <v>992</v>
      </c>
      <c r="D246" s="191"/>
      <c r="E246" s="191"/>
      <c r="F246" s="192"/>
      <c r="G246" s="78"/>
      <c r="H246" s="78"/>
      <c r="I246" s="67"/>
      <c r="J246" s="79"/>
      <c r="K246" s="135"/>
      <c r="L246" s="80"/>
      <c r="M246" s="81"/>
      <c r="N246" s="82"/>
      <c r="O246" s="83"/>
      <c r="P246" s="82"/>
      <c r="Q246" s="82"/>
      <c r="R246" s="82"/>
      <c r="S246" s="82"/>
      <c r="T246" s="82"/>
      <c r="U246" s="82"/>
      <c r="V246" s="82"/>
      <c r="W246" s="82"/>
      <c r="X246" s="82"/>
      <c r="Y246" s="82"/>
      <c r="Z246" s="82"/>
      <c r="AA246" s="82"/>
      <c r="AB246" s="82"/>
    </row>
    <row r="247" ht="389.25" customHeight="1">
      <c r="A247" s="75"/>
      <c r="B247" s="201" t="s">
        <v>993</v>
      </c>
      <c r="C247" s="66" t="s">
        <v>994</v>
      </c>
      <c r="D247" s="11"/>
      <c r="E247" s="11"/>
      <c r="F247" s="192"/>
      <c r="G247" s="78"/>
      <c r="H247" s="78"/>
      <c r="I247" s="67"/>
      <c r="J247" s="79"/>
      <c r="K247" s="130"/>
      <c r="L247" s="80"/>
      <c r="M247" s="81"/>
      <c r="N247" s="82"/>
      <c r="O247" s="83"/>
      <c r="P247" s="82"/>
      <c r="Q247" s="82"/>
      <c r="R247" s="82"/>
      <c r="S247" s="82"/>
      <c r="T247" s="82"/>
      <c r="U247" s="82"/>
      <c r="V247" s="82"/>
      <c r="W247" s="82"/>
      <c r="X247" s="82"/>
      <c r="Y247" s="82"/>
      <c r="Z247" s="82"/>
      <c r="AA247" s="82"/>
      <c r="AB247" s="82"/>
    </row>
    <row r="248" ht="548.25" customHeight="1">
      <c r="A248" s="75"/>
      <c r="B248" s="201" t="s">
        <v>995</v>
      </c>
      <c r="C248" s="66" t="s">
        <v>996</v>
      </c>
      <c r="D248" s="191"/>
      <c r="E248" s="191"/>
      <c r="F248" s="192"/>
      <c r="G248" s="78"/>
      <c r="H248" s="78"/>
      <c r="I248" s="67"/>
      <c r="J248" s="79"/>
      <c r="K248" s="135"/>
      <c r="L248" s="80"/>
      <c r="M248" s="81"/>
      <c r="N248" s="82"/>
      <c r="O248" s="83"/>
      <c r="P248" s="82"/>
      <c r="Q248" s="82"/>
      <c r="R248" s="82"/>
      <c r="S248" s="82"/>
      <c r="T248" s="82"/>
      <c r="U248" s="82"/>
      <c r="V248" s="82"/>
      <c r="W248" s="82"/>
      <c r="X248" s="82"/>
      <c r="Y248" s="82"/>
      <c r="Z248" s="82"/>
      <c r="AA248" s="82"/>
      <c r="AB248" s="82"/>
    </row>
    <row r="249">
      <c r="A249" s="75"/>
      <c r="B249" s="201" t="s">
        <v>997</v>
      </c>
      <c r="C249" s="66"/>
      <c r="D249" s="191"/>
      <c r="E249" s="191"/>
      <c r="F249" s="192"/>
      <c r="G249" s="78"/>
      <c r="H249" s="78"/>
      <c r="I249" s="67"/>
      <c r="J249" s="79"/>
      <c r="K249" s="130"/>
      <c r="L249" s="80"/>
      <c r="M249" s="81"/>
      <c r="N249" s="82"/>
      <c r="O249" s="83"/>
      <c r="P249" s="82"/>
      <c r="Q249" s="82"/>
      <c r="R249" s="82"/>
      <c r="S249" s="82"/>
      <c r="T249" s="82"/>
      <c r="U249" s="82"/>
      <c r="V249" s="82"/>
      <c r="W249" s="82"/>
      <c r="X249" s="82"/>
      <c r="Y249" s="82"/>
      <c r="Z249" s="82"/>
      <c r="AA249" s="82"/>
      <c r="AB249" s="82"/>
    </row>
    <row r="250" ht="135.75" customHeight="1">
      <c r="A250" s="75"/>
      <c r="B250" s="201" t="s">
        <v>998</v>
      </c>
      <c r="C250" s="66" t="s">
        <v>999</v>
      </c>
      <c r="D250" s="191"/>
      <c r="E250" s="191"/>
      <c r="F250" s="192"/>
      <c r="G250" s="78"/>
      <c r="H250" s="78"/>
      <c r="I250" s="67"/>
      <c r="J250" s="79"/>
      <c r="K250" s="135"/>
      <c r="L250" s="80"/>
      <c r="M250" s="81"/>
      <c r="N250" s="82"/>
      <c r="O250" s="83"/>
      <c r="P250" s="82"/>
      <c r="Q250" s="82"/>
      <c r="R250" s="82"/>
      <c r="S250" s="82"/>
      <c r="T250" s="82"/>
      <c r="U250" s="82"/>
      <c r="V250" s="82"/>
      <c r="W250" s="82"/>
      <c r="X250" s="82"/>
      <c r="Y250" s="82"/>
      <c r="Z250" s="82"/>
      <c r="AA250" s="82"/>
      <c r="AB250" s="82"/>
    </row>
    <row r="251" ht="390.75" customHeight="1">
      <c r="A251" s="75"/>
      <c r="B251" s="201" t="s">
        <v>1000</v>
      </c>
      <c r="C251" s="66" t="s">
        <v>1001</v>
      </c>
      <c r="D251" s="191"/>
      <c r="E251" s="191"/>
      <c r="F251" s="192"/>
      <c r="G251" s="78"/>
      <c r="H251" s="78"/>
      <c r="I251" s="67"/>
      <c r="J251" s="79"/>
      <c r="K251" s="130"/>
      <c r="L251" s="80"/>
      <c r="M251" s="81"/>
      <c r="N251" s="82"/>
      <c r="O251" s="83"/>
      <c r="P251" s="82"/>
      <c r="Q251" s="82"/>
      <c r="R251" s="82"/>
      <c r="S251" s="82"/>
      <c r="T251" s="82"/>
      <c r="U251" s="82"/>
      <c r="V251" s="82"/>
      <c r="W251" s="82"/>
      <c r="X251" s="82"/>
      <c r="Y251" s="82"/>
      <c r="Z251" s="82"/>
      <c r="AA251" s="82"/>
      <c r="AB251" s="82"/>
    </row>
    <row r="252" ht="159.75" customHeight="1">
      <c r="A252" s="75"/>
      <c r="B252" s="201" t="s">
        <v>1002</v>
      </c>
      <c r="C252" s="66" t="s">
        <v>1003</v>
      </c>
      <c r="D252" s="191"/>
      <c r="E252" s="191"/>
      <c r="F252" s="192"/>
      <c r="G252" s="78"/>
      <c r="H252" s="78"/>
      <c r="I252" s="67"/>
      <c r="J252" s="79"/>
      <c r="K252" s="135"/>
      <c r="L252" s="80"/>
      <c r="M252" s="81"/>
      <c r="N252" s="82"/>
      <c r="O252" s="83"/>
      <c r="P252" s="82"/>
      <c r="Q252" s="82"/>
      <c r="R252" s="82"/>
      <c r="S252" s="82"/>
      <c r="T252" s="82"/>
      <c r="U252" s="82"/>
      <c r="V252" s="82"/>
      <c r="W252" s="82"/>
      <c r="X252" s="82"/>
      <c r="Y252" s="82"/>
      <c r="Z252" s="82"/>
      <c r="AA252" s="82"/>
      <c r="AB252" s="82"/>
    </row>
    <row r="253" ht="352.5" customHeight="1">
      <c r="A253" s="75"/>
      <c r="B253" s="201" t="s">
        <v>1004</v>
      </c>
      <c r="C253" s="66" t="s">
        <v>1005</v>
      </c>
      <c r="D253" s="191"/>
      <c r="E253" s="191"/>
      <c r="F253" s="192"/>
      <c r="G253" s="78"/>
      <c r="H253" s="78"/>
      <c r="I253" s="67"/>
      <c r="J253" s="79"/>
      <c r="K253" s="130"/>
      <c r="L253" s="80"/>
      <c r="M253" s="81"/>
      <c r="N253" s="82"/>
      <c r="O253" s="83"/>
      <c r="P253" s="82"/>
      <c r="Q253" s="82"/>
      <c r="R253" s="82"/>
      <c r="S253" s="82"/>
      <c r="T253" s="82"/>
      <c r="U253" s="82"/>
      <c r="V253" s="82"/>
      <c r="W253" s="82"/>
      <c r="X253" s="82"/>
      <c r="Y253" s="82"/>
      <c r="Z253" s="82"/>
      <c r="AA253" s="82"/>
      <c r="AB253" s="82"/>
    </row>
    <row r="254" ht="407.25" customHeight="1">
      <c r="A254" s="75"/>
      <c r="B254" s="201" t="s">
        <v>1006</v>
      </c>
      <c r="C254" s="66" t="s">
        <v>1007</v>
      </c>
      <c r="D254" s="191"/>
      <c r="E254" s="191"/>
      <c r="F254" s="192" t="s">
        <v>1008</v>
      </c>
      <c r="G254" s="78"/>
      <c r="H254" s="78"/>
      <c r="I254" s="67"/>
      <c r="J254" s="79"/>
      <c r="K254" s="135"/>
      <c r="L254" s="80"/>
      <c r="M254" s="81"/>
      <c r="N254" s="82"/>
      <c r="O254" s="83"/>
      <c r="P254" s="82"/>
      <c r="Q254" s="82"/>
      <c r="R254" s="82"/>
      <c r="S254" s="82"/>
      <c r="T254" s="82"/>
      <c r="U254" s="82"/>
      <c r="V254" s="82"/>
      <c r="W254" s="82"/>
      <c r="X254" s="82"/>
      <c r="Y254" s="82"/>
      <c r="Z254" s="82"/>
      <c r="AA254" s="82"/>
      <c r="AB254" s="82"/>
    </row>
    <row r="255" ht="103.5" customHeight="1">
      <c r="A255" s="75"/>
      <c r="B255" s="201" t="s">
        <v>1009</v>
      </c>
      <c r="C255" s="66" t="s">
        <v>1010</v>
      </c>
      <c r="D255" s="191"/>
      <c r="E255" s="191"/>
      <c r="F255" s="192"/>
      <c r="G255" s="78"/>
      <c r="H255" s="78"/>
      <c r="I255" s="67"/>
      <c r="J255" s="79"/>
      <c r="K255" s="130"/>
      <c r="L255" s="80"/>
      <c r="M255" s="81"/>
      <c r="N255" s="82"/>
      <c r="O255" s="83"/>
      <c r="P255" s="82"/>
      <c r="Q255" s="82"/>
      <c r="R255" s="82"/>
      <c r="S255" s="82"/>
      <c r="T255" s="82"/>
      <c r="U255" s="82"/>
      <c r="V255" s="82"/>
      <c r="W255" s="82"/>
      <c r="X255" s="82"/>
      <c r="Y255" s="82"/>
      <c r="Z255" s="82"/>
      <c r="AA255" s="82"/>
      <c r="AB255" s="82"/>
    </row>
    <row r="256">
      <c r="A256" s="75"/>
      <c r="B256" s="201" t="s">
        <v>1011</v>
      </c>
      <c r="C256" s="66" t="s">
        <v>1012</v>
      </c>
      <c r="D256" s="191"/>
      <c r="E256" s="191"/>
      <c r="F256" s="192"/>
      <c r="G256" s="78"/>
      <c r="H256" s="78"/>
      <c r="I256" s="67"/>
      <c r="J256" s="79"/>
      <c r="K256" s="135"/>
      <c r="L256" s="80"/>
      <c r="M256" s="81"/>
      <c r="N256" s="82"/>
      <c r="O256" s="83"/>
      <c r="P256" s="82"/>
      <c r="Q256" s="82"/>
      <c r="R256" s="82"/>
      <c r="S256" s="82"/>
      <c r="T256" s="82"/>
      <c r="U256" s="82"/>
      <c r="V256" s="82"/>
      <c r="W256" s="82"/>
      <c r="X256" s="82"/>
      <c r="Y256" s="82"/>
      <c r="Z256" s="82"/>
      <c r="AA256" s="82"/>
      <c r="AB256" s="82"/>
    </row>
    <row r="257">
      <c r="A257" s="75"/>
      <c r="B257" s="201" t="s">
        <v>1013</v>
      </c>
      <c r="C257" s="66"/>
      <c r="D257" s="191"/>
      <c r="E257" s="191"/>
      <c r="F257" s="192"/>
      <c r="G257" s="78"/>
      <c r="H257" s="78"/>
      <c r="I257" s="67"/>
      <c r="J257" s="79"/>
      <c r="K257" s="130"/>
      <c r="L257" s="80"/>
      <c r="M257" s="81"/>
      <c r="N257" s="82"/>
      <c r="O257" s="83"/>
      <c r="P257" s="82"/>
      <c r="Q257" s="82"/>
      <c r="R257" s="82"/>
      <c r="S257" s="82"/>
      <c r="T257" s="82"/>
      <c r="U257" s="82"/>
      <c r="V257" s="82"/>
      <c r="W257" s="82"/>
      <c r="X257" s="82"/>
      <c r="Y257" s="82"/>
      <c r="Z257" s="82"/>
      <c r="AA257" s="82"/>
      <c r="AB257" s="82"/>
    </row>
    <row r="258" ht="483.75" customHeight="1">
      <c r="A258" s="75"/>
      <c r="B258" s="203" t="s">
        <v>1014</v>
      </c>
      <c r="C258" s="66" t="s">
        <v>1015</v>
      </c>
      <c r="D258" s="192"/>
      <c r="E258" s="192" t="s">
        <v>1016</v>
      </c>
      <c r="G258" s="78"/>
      <c r="H258" s="78"/>
      <c r="I258" s="67"/>
      <c r="J258" s="79"/>
      <c r="K258" s="135"/>
      <c r="L258" s="80"/>
      <c r="M258" s="81"/>
      <c r="N258" s="82"/>
      <c r="O258" s="83"/>
      <c r="P258" s="82"/>
      <c r="Q258" s="82"/>
      <c r="R258" s="82"/>
      <c r="S258" s="82"/>
      <c r="T258" s="82"/>
      <c r="U258" s="82"/>
      <c r="V258" s="82"/>
      <c r="W258" s="82"/>
      <c r="X258" s="82"/>
      <c r="Y258" s="82"/>
      <c r="Z258" s="82"/>
      <c r="AA258" s="82"/>
      <c r="AB258" s="82"/>
    </row>
    <row r="259">
      <c r="A259" s="75"/>
      <c r="B259" s="66" t="s">
        <v>1017</v>
      </c>
      <c r="C259" s="66"/>
      <c r="D259" s="191"/>
      <c r="E259" s="191"/>
      <c r="F259" s="192"/>
      <c r="G259" s="78"/>
      <c r="H259" s="78"/>
      <c r="I259" s="67"/>
      <c r="J259" s="79"/>
      <c r="K259" s="130"/>
      <c r="L259" s="80"/>
      <c r="M259" s="81"/>
      <c r="N259" s="82"/>
      <c r="O259" s="83"/>
      <c r="P259" s="82"/>
      <c r="Q259" s="82"/>
      <c r="R259" s="82"/>
      <c r="S259" s="82"/>
      <c r="T259" s="82"/>
      <c r="U259" s="82"/>
      <c r="V259" s="82"/>
      <c r="W259" s="82"/>
      <c r="X259" s="82"/>
      <c r="Y259" s="82"/>
      <c r="Z259" s="82"/>
      <c r="AA259" s="82"/>
      <c r="AB259" s="82"/>
    </row>
    <row r="260" ht="159.0" customHeight="1">
      <c r="A260" s="75"/>
      <c r="B260" s="66" t="s">
        <v>1018</v>
      </c>
      <c r="C260" s="66" t="s">
        <v>1019</v>
      </c>
      <c r="D260" s="191"/>
      <c r="E260" s="191"/>
      <c r="F260" s="192"/>
      <c r="G260" s="78"/>
      <c r="H260" s="78"/>
      <c r="I260" s="67"/>
      <c r="J260" s="79"/>
      <c r="K260" s="135"/>
      <c r="L260" s="80"/>
      <c r="M260" s="81"/>
      <c r="N260" s="82"/>
      <c r="O260" s="83"/>
      <c r="P260" s="82"/>
      <c r="Q260" s="82"/>
      <c r="R260" s="82"/>
      <c r="S260" s="82"/>
      <c r="T260" s="82"/>
      <c r="U260" s="82"/>
      <c r="V260" s="82"/>
      <c r="W260" s="82"/>
      <c r="X260" s="82"/>
      <c r="Y260" s="82"/>
      <c r="Z260" s="82"/>
      <c r="AA260" s="82"/>
      <c r="AB260" s="82"/>
    </row>
    <row r="261" ht="331.5" customHeight="1">
      <c r="A261" s="75"/>
      <c r="B261" s="66" t="s">
        <v>1020</v>
      </c>
      <c r="C261" s="66" t="s">
        <v>1021</v>
      </c>
      <c r="D261" s="191"/>
      <c r="E261" s="191" t="s">
        <v>1022</v>
      </c>
      <c r="F261" s="192"/>
      <c r="G261" s="78"/>
      <c r="H261" s="78"/>
      <c r="I261" s="67"/>
      <c r="J261" s="79"/>
      <c r="K261" s="130"/>
      <c r="L261" s="80"/>
      <c r="M261" s="81"/>
      <c r="N261" s="82"/>
      <c r="O261" s="83"/>
      <c r="P261" s="82"/>
      <c r="Q261" s="82"/>
      <c r="R261" s="82"/>
      <c r="S261" s="82"/>
      <c r="T261" s="82"/>
      <c r="U261" s="82"/>
      <c r="V261" s="82"/>
      <c r="W261" s="82"/>
      <c r="X261" s="82"/>
      <c r="Y261" s="82"/>
      <c r="Z261" s="82"/>
      <c r="AA261" s="82"/>
      <c r="AB261" s="82"/>
    </row>
    <row r="262" ht="296.25" customHeight="1">
      <c r="A262" s="75"/>
      <c r="B262" s="66" t="s">
        <v>1023</v>
      </c>
      <c r="C262" s="66" t="s">
        <v>1024</v>
      </c>
      <c r="D262" s="191"/>
      <c r="E262" s="191"/>
      <c r="F262" s="173" t="s">
        <v>1025</v>
      </c>
      <c r="G262" s="78"/>
      <c r="H262" s="78"/>
      <c r="I262" s="67"/>
      <c r="J262" s="79"/>
      <c r="K262" s="135"/>
      <c r="L262" s="80"/>
      <c r="M262" s="81"/>
      <c r="N262" s="82"/>
      <c r="O262" s="83"/>
      <c r="P262" s="82"/>
      <c r="Q262" s="82"/>
      <c r="R262" s="82"/>
      <c r="S262" s="82"/>
      <c r="T262" s="82"/>
      <c r="U262" s="82"/>
      <c r="V262" s="82"/>
      <c r="W262" s="82"/>
      <c r="X262" s="82"/>
      <c r="Y262" s="82"/>
      <c r="Z262" s="82"/>
      <c r="AA262" s="82"/>
      <c r="AB262" s="82"/>
    </row>
    <row r="263">
      <c r="A263" s="75"/>
      <c r="B263" s="66" t="s">
        <v>1026</v>
      </c>
      <c r="C263" s="66"/>
      <c r="D263" s="191"/>
      <c r="E263" s="191"/>
      <c r="F263" s="192"/>
      <c r="G263" s="78"/>
      <c r="H263" s="78"/>
      <c r="I263" s="67"/>
      <c r="J263" s="79"/>
      <c r="K263" s="130"/>
      <c r="L263" s="80"/>
      <c r="M263" s="81"/>
      <c r="N263" s="82"/>
      <c r="O263" s="83"/>
      <c r="P263" s="82"/>
      <c r="Q263" s="82"/>
      <c r="R263" s="82"/>
      <c r="S263" s="82"/>
      <c r="T263" s="82"/>
      <c r="U263" s="82"/>
      <c r="V263" s="82"/>
      <c r="W263" s="82"/>
      <c r="X263" s="82"/>
      <c r="Y263" s="82"/>
      <c r="Z263" s="82"/>
      <c r="AA263" s="82"/>
      <c r="AB263" s="82"/>
    </row>
    <row r="264">
      <c r="A264" s="75"/>
      <c r="B264" s="66" t="s">
        <v>1027</v>
      </c>
      <c r="C264" s="66"/>
      <c r="D264" s="191"/>
      <c r="E264" s="191"/>
      <c r="F264" s="192"/>
      <c r="G264" s="78"/>
      <c r="H264" s="78"/>
      <c r="I264" s="67"/>
      <c r="J264" s="79"/>
      <c r="K264" s="135"/>
      <c r="L264" s="80"/>
      <c r="M264" s="81"/>
      <c r="N264" s="82"/>
      <c r="O264" s="83"/>
      <c r="P264" s="82"/>
      <c r="Q264" s="82"/>
      <c r="R264" s="82"/>
      <c r="S264" s="82"/>
      <c r="T264" s="82"/>
      <c r="U264" s="82"/>
      <c r="V264" s="82"/>
      <c r="W264" s="82"/>
      <c r="X264" s="82"/>
      <c r="Y264" s="82"/>
      <c r="Z264" s="82"/>
      <c r="AA264" s="82"/>
      <c r="AB264" s="82"/>
    </row>
    <row r="265">
      <c r="A265" s="75"/>
      <c r="B265" s="66" t="s">
        <v>1028</v>
      </c>
      <c r="C265" s="66"/>
      <c r="D265" s="191"/>
      <c r="E265" s="191"/>
      <c r="F265" s="192"/>
      <c r="G265" s="78"/>
      <c r="H265" s="78"/>
      <c r="I265" s="67"/>
      <c r="J265" s="79"/>
      <c r="K265" s="130"/>
      <c r="L265" s="80"/>
      <c r="M265" s="81"/>
      <c r="N265" s="82"/>
      <c r="O265" s="83"/>
      <c r="P265" s="82"/>
      <c r="Q265" s="82"/>
      <c r="R265" s="82"/>
      <c r="S265" s="82"/>
      <c r="T265" s="82"/>
      <c r="U265" s="82"/>
      <c r="V265" s="82"/>
      <c r="W265" s="82"/>
      <c r="X265" s="82"/>
      <c r="Y265" s="82"/>
      <c r="Z265" s="82"/>
      <c r="AA265" s="82"/>
      <c r="AB265" s="82"/>
    </row>
    <row r="266">
      <c r="A266" s="75"/>
      <c r="B266" s="66" t="s">
        <v>1029</v>
      </c>
      <c r="C266" s="66"/>
      <c r="D266" s="191"/>
      <c r="E266" s="191"/>
      <c r="F266" s="192"/>
      <c r="G266" s="78"/>
      <c r="H266" s="78"/>
      <c r="I266" s="67"/>
      <c r="J266" s="79"/>
      <c r="K266" s="135"/>
      <c r="L266" s="80"/>
      <c r="M266" s="81"/>
      <c r="N266" s="82"/>
      <c r="O266" s="83"/>
      <c r="P266" s="82"/>
      <c r="Q266" s="82"/>
      <c r="R266" s="82"/>
      <c r="S266" s="82"/>
      <c r="T266" s="82"/>
      <c r="U266" s="82"/>
      <c r="V266" s="82"/>
      <c r="W266" s="82"/>
      <c r="X266" s="82"/>
      <c r="Y266" s="82"/>
      <c r="Z266" s="82"/>
      <c r="AA266" s="82"/>
      <c r="AB266" s="82"/>
    </row>
    <row r="267">
      <c r="A267" s="75"/>
      <c r="B267" s="66" t="s">
        <v>1030</v>
      </c>
      <c r="C267" s="66"/>
      <c r="D267" s="191"/>
      <c r="E267" s="191"/>
      <c r="F267" s="192"/>
      <c r="G267" s="78"/>
      <c r="H267" s="78"/>
      <c r="I267" s="67"/>
      <c r="J267" s="79"/>
      <c r="K267" s="130"/>
      <c r="L267" s="80"/>
      <c r="M267" s="81"/>
      <c r="N267" s="82"/>
      <c r="O267" s="83"/>
      <c r="P267" s="82"/>
      <c r="Q267" s="82"/>
      <c r="R267" s="82"/>
      <c r="S267" s="82"/>
      <c r="T267" s="82"/>
      <c r="U267" s="82"/>
      <c r="V267" s="82"/>
      <c r="W267" s="82"/>
      <c r="X267" s="82"/>
      <c r="Y267" s="82"/>
      <c r="Z267" s="82"/>
      <c r="AA267" s="82"/>
      <c r="AB267" s="82"/>
    </row>
    <row r="268" ht="126.75" customHeight="1">
      <c r="A268" s="75"/>
      <c r="B268" s="66" t="s">
        <v>1031</v>
      </c>
      <c r="C268" s="66"/>
      <c r="D268" s="191"/>
      <c r="E268" s="191"/>
      <c r="F268" s="192"/>
      <c r="G268" s="78"/>
      <c r="H268" s="78"/>
      <c r="I268" s="67"/>
      <c r="J268" s="79"/>
      <c r="K268" s="135"/>
      <c r="L268" s="80"/>
      <c r="M268" s="81"/>
      <c r="N268" s="82"/>
      <c r="O268" s="83"/>
      <c r="P268" s="82"/>
      <c r="Q268" s="82"/>
      <c r="R268" s="82"/>
      <c r="S268" s="82"/>
      <c r="T268" s="82"/>
      <c r="U268" s="82"/>
      <c r="V268" s="82"/>
      <c r="W268" s="82"/>
      <c r="X268" s="82"/>
      <c r="Y268" s="82"/>
      <c r="Z268" s="82"/>
      <c r="AA268" s="82"/>
      <c r="AB268" s="82"/>
    </row>
    <row r="269" ht="627.75" customHeight="1">
      <c r="A269" s="75"/>
      <c r="B269" s="66" t="s">
        <v>1032</v>
      </c>
      <c r="C269" s="66" t="s">
        <v>1033</v>
      </c>
      <c r="D269" s="191"/>
      <c r="E269" s="191" t="s">
        <v>1034</v>
      </c>
      <c r="F269" s="192"/>
      <c r="G269" s="78"/>
      <c r="H269" s="78"/>
      <c r="I269" s="67"/>
      <c r="J269" s="79"/>
      <c r="K269" s="130"/>
      <c r="L269" s="80"/>
      <c r="M269" s="81"/>
      <c r="N269" s="82"/>
      <c r="O269" s="83"/>
      <c r="P269" s="82"/>
      <c r="Q269" s="82"/>
      <c r="R269" s="82"/>
      <c r="S269" s="82"/>
      <c r="T269" s="82"/>
      <c r="U269" s="82"/>
      <c r="V269" s="82"/>
      <c r="W269" s="82"/>
      <c r="X269" s="82"/>
      <c r="Y269" s="82"/>
      <c r="Z269" s="82"/>
      <c r="AA269" s="82"/>
      <c r="AB269" s="82"/>
    </row>
    <row r="270" ht="225.0" customHeight="1">
      <c r="A270" s="75"/>
      <c r="B270" s="66" t="s">
        <v>1035</v>
      </c>
      <c r="C270" s="191" t="s">
        <v>1036</v>
      </c>
      <c r="D270" s="191"/>
      <c r="E270" s="191"/>
      <c r="F270" s="192"/>
      <c r="G270" s="78"/>
      <c r="H270" s="78"/>
      <c r="I270" s="67"/>
      <c r="J270" s="79"/>
      <c r="K270" s="135"/>
      <c r="L270" s="80"/>
      <c r="M270" s="81"/>
      <c r="N270" s="82"/>
      <c r="O270" s="83"/>
      <c r="P270" s="82"/>
      <c r="Q270" s="82"/>
      <c r="R270" s="82"/>
      <c r="S270" s="82"/>
      <c r="T270" s="82"/>
      <c r="U270" s="82"/>
      <c r="V270" s="82"/>
      <c r="W270" s="82"/>
      <c r="X270" s="82"/>
      <c r="Y270" s="82"/>
      <c r="Z270" s="82"/>
      <c r="AA270" s="82"/>
      <c r="AB270" s="82"/>
    </row>
    <row r="271">
      <c r="A271" s="75"/>
      <c r="B271" s="204" t="s">
        <v>1037</v>
      </c>
      <c r="C271" s="204" t="s">
        <v>1038</v>
      </c>
      <c r="D271" s="66"/>
      <c r="E271" s="66"/>
      <c r="F271" s="192"/>
      <c r="G271" s="78"/>
      <c r="H271" s="78"/>
      <c r="I271" s="67"/>
      <c r="J271" s="79"/>
      <c r="K271" s="130"/>
      <c r="L271" s="80"/>
      <c r="M271" s="81"/>
      <c r="N271" s="82"/>
      <c r="O271" s="83"/>
      <c r="P271" s="82"/>
      <c r="Q271" s="82"/>
      <c r="R271" s="82"/>
      <c r="S271" s="82"/>
      <c r="T271" s="82"/>
      <c r="U271" s="82"/>
      <c r="V271" s="82"/>
      <c r="W271" s="82"/>
      <c r="X271" s="82"/>
      <c r="Y271" s="82"/>
      <c r="Z271" s="82"/>
      <c r="AA271" s="82"/>
      <c r="AB271" s="82"/>
    </row>
    <row r="272">
      <c r="A272" s="75"/>
      <c r="B272" s="204" t="s">
        <v>1039</v>
      </c>
      <c r="C272" s="205"/>
      <c r="D272" s="66"/>
      <c r="E272" s="66"/>
      <c r="F272" s="192"/>
      <c r="G272" s="78"/>
      <c r="H272" s="78"/>
      <c r="I272" s="67"/>
      <c r="J272" s="79"/>
      <c r="K272" s="135"/>
      <c r="L272" s="80"/>
      <c r="M272" s="81"/>
      <c r="N272" s="82"/>
      <c r="O272" s="83"/>
      <c r="P272" s="82"/>
      <c r="Q272" s="82"/>
      <c r="R272" s="82"/>
      <c r="S272" s="82"/>
      <c r="T272" s="82"/>
      <c r="U272" s="82"/>
      <c r="V272" s="82"/>
      <c r="W272" s="82"/>
      <c r="X272" s="82"/>
      <c r="Y272" s="82"/>
      <c r="Z272" s="82"/>
      <c r="AA272" s="82"/>
      <c r="AB272" s="82"/>
    </row>
    <row r="273">
      <c r="A273" s="75"/>
      <c r="B273" s="204" t="s">
        <v>1040</v>
      </c>
      <c r="C273" s="204"/>
      <c r="D273" s="66"/>
      <c r="E273" s="66"/>
      <c r="F273" s="192"/>
      <c r="G273" s="78"/>
      <c r="H273" s="78"/>
      <c r="I273" s="67"/>
      <c r="J273" s="79"/>
      <c r="K273" s="130"/>
      <c r="L273" s="80"/>
      <c r="M273" s="81"/>
      <c r="N273" s="82"/>
      <c r="O273" s="83"/>
      <c r="P273" s="82"/>
      <c r="Q273" s="82"/>
      <c r="R273" s="82"/>
      <c r="S273" s="82"/>
      <c r="T273" s="82"/>
      <c r="U273" s="82"/>
      <c r="V273" s="82"/>
      <c r="W273" s="82"/>
      <c r="X273" s="82"/>
      <c r="Y273" s="82"/>
      <c r="Z273" s="82"/>
      <c r="AA273" s="82"/>
      <c r="AB273" s="82"/>
    </row>
    <row r="274" ht="235.5" customHeight="1">
      <c r="A274" s="75"/>
      <c r="B274" s="204" t="s">
        <v>1041</v>
      </c>
      <c r="C274" s="204" t="s">
        <v>1042</v>
      </c>
      <c r="D274" s="66"/>
      <c r="E274" s="66"/>
      <c r="F274" s="192"/>
      <c r="G274" s="72"/>
      <c r="K274" s="206"/>
    </row>
    <row r="275" ht="42.75" customHeight="1">
      <c r="A275" s="72"/>
      <c r="B275" s="204" t="s">
        <v>1043</v>
      </c>
      <c r="C275" s="204" t="s">
        <v>1044</v>
      </c>
      <c r="D275" s="66"/>
      <c r="E275" s="66"/>
      <c r="F275" s="192"/>
      <c r="G275" s="78"/>
      <c r="H275" s="78"/>
      <c r="I275" s="67"/>
      <c r="J275" s="79"/>
      <c r="K275" s="130"/>
      <c r="L275" s="80"/>
      <c r="M275" s="81"/>
      <c r="N275" s="82"/>
      <c r="O275" s="83"/>
      <c r="P275" s="82"/>
      <c r="Q275" s="82"/>
      <c r="R275" s="82"/>
      <c r="S275" s="82"/>
      <c r="T275" s="82"/>
      <c r="U275" s="82"/>
      <c r="V275" s="82"/>
      <c r="W275" s="82"/>
      <c r="X275" s="82"/>
      <c r="Y275" s="82"/>
      <c r="Z275" s="82"/>
      <c r="AA275" s="82"/>
      <c r="AB275" s="82"/>
    </row>
    <row r="276">
      <c r="A276" s="75"/>
      <c r="B276" s="204" t="s">
        <v>1045</v>
      </c>
      <c r="C276" s="207"/>
      <c r="D276" s="191"/>
      <c r="E276" s="191"/>
      <c r="F276" s="192"/>
      <c r="G276" s="78"/>
      <c r="H276" s="78"/>
      <c r="I276" s="67"/>
      <c r="J276" s="79"/>
      <c r="K276" s="135"/>
      <c r="L276" s="80"/>
      <c r="M276" s="81"/>
      <c r="N276" s="82"/>
      <c r="O276" s="83"/>
      <c r="P276" s="82"/>
      <c r="Q276" s="82"/>
      <c r="R276" s="82"/>
      <c r="S276" s="82"/>
      <c r="T276" s="82"/>
      <c r="U276" s="82"/>
      <c r="V276" s="82"/>
      <c r="W276" s="82"/>
      <c r="X276" s="82"/>
      <c r="Y276" s="82"/>
      <c r="Z276" s="82"/>
      <c r="AA276" s="82"/>
      <c r="AB276" s="82"/>
    </row>
    <row r="277" ht="120.0" customHeight="1">
      <c r="A277" s="75"/>
      <c r="B277" s="204" t="s">
        <v>1046</v>
      </c>
      <c r="C277" s="66"/>
      <c r="D277" s="66"/>
      <c r="E277" s="66"/>
      <c r="F277" s="192"/>
      <c r="G277" s="67"/>
      <c r="H277" s="67"/>
      <c r="I277" s="67"/>
      <c r="J277" s="79"/>
      <c r="K277" s="130"/>
      <c r="L277" s="80"/>
      <c r="M277" s="81"/>
      <c r="N277" s="82"/>
      <c r="O277" s="83"/>
      <c r="P277" s="82"/>
      <c r="Q277" s="82"/>
      <c r="R277" s="82"/>
      <c r="S277" s="82"/>
      <c r="T277" s="82"/>
      <c r="U277" s="82"/>
      <c r="V277" s="82"/>
      <c r="W277" s="82"/>
      <c r="X277" s="82"/>
      <c r="Y277" s="82"/>
      <c r="Z277" s="82"/>
      <c r="AA277" s="82"/>
      <c r="AB277" s="82"/>
    </row>
    <row r="278">
      <c r="A278" s="75"/>
      <c r="B278" s="204" t="s">
        <v>1047</v>
      </c>
      <c r="C278" s="208"/>
      <c r="D278" s="191"/>
      <c r="E278" s="191"/>
      <c r="F278" s="192"/>
      <c r="G278" s="67"/>
      <c r="H278" s="67"/>
      <c r="I278" s="67"/>
      <c r="J278" s="79"/>
      <c r="K278" s="135"/>
      <c r="L278" s="80"/>
      <c r="M278" s="81"/>
      <c r="N278" s="82"/>
      <c r="O278" s="83"/>
      <c r="P278" s="82"/>
      <c r="Q278" s="82"/>
      <c r="R278" s="82"/>
      <c r="S278" s="82"/>
      <c r="T278" s="82"/>
      <c r="U278" s="82"/>
      <c r="V278" s="82"/>
      <c r="W278" s="82"/>
      <c r="X278" s="82"/>
      <c r="Y278" s="82"/>
      <c r="Z278" s="82"/>
      <c r="AA278" s="82"/>
      <c r="AB278" s="82"/>
    </row>
    <row r="279">
      <c r="A279" s="75"/>
      <c r="B279" s="204" t="s">
        <v>1048</v>
      </c>
      <c r="C279" s="208" t="s">
        <v>1049</v>
      </c>
      <c r="D279" s="66"/>
      <c r="E279" s="66"/>
      <c r="F279" s="192"/>
      <c r="G279" s="67"/>
      <c r="H279" s="67"/>
      <c r="I279" s="67"/>
      <c r="J279" s="79"/>
      <c r="K279" s="130"/>
      <c r="L279" s="80"/>
      <c r="M279" s="81"/>
      <c r="N279" s="82"/>
      <c r="O279" s="83"/>
      <c r="P279" s="82"/>
      <c r="Q279" s="82"/>
      <c r="R279" s="82"/>
      <c r="S279" s="82"/>
      <c r="T279" s="82"/>
      <c r="U279" s="82"/>
      <c r="V279" s="82"/>
      <c r="W279" s="82"/>
      <c r="X279" s="82"/>
      <c r="Y279" s="82"/>
      <c r="Z279" s="82"/>
      <c r="AA279" s="82"/>
      <c r="AB279" s="82"/>
    </row>
    <row r="280">
      <c r="A280" s="75"/>
      <c r="B280" s="204" t="s">
        <v>1050</v>
      </c>
      <c r="C280" s="209" t="s">
        <v>1051</v>
      </c>
      <c r="D280" s="191"/>
      <c r="E280" s="191" t="s">
        <v>1052</v>
      </c>
      <c r="F280" s="192"/>
      <c r="G280" s="67"/>
      <c r="H280" s="67"/>
      <c r="I280" s="67"/>
      <c r="J280" s="79"/>
      <c r="K280" s="135"/>
      <c r="L280" s="80"/>
      <c r="M280" s="81"/>
      <c r="N280" s="82"/>
      <c r="O280" s="83"/>
      <c r="P280" s="82"/>
      <c r="Q280" s="82"/>
      <c r="R280" s="82"/>
      <c r="S280" s="82"/>
      <c r="T280" s="82"/>
      <c r="U280" s="82"/>
      <c r="V280" s="82"/>
      <c r="W280" s="82"/>
      <c r="X280" s="82"/>
      <c r="Y280" s="82"/>
      <c r="Z280" s="82"/>
      <c r="AA280" s="82"/>
      <c r="AB280" s="82"/>
    </row>
    <row r="281">
      <c r="A281" s="75"/>
      <c r="B281" s="66"/>
      <c r="C281" s="66"/>
      <c r="D281" s="191"/>
      <c r="E281" s="191" t="s">
        <v>1053</v>
      </c>
      <c r="F281" s="192"/>
      <c r="G281" s="67"/>
      <c r="H281" s="67"/>
      <c r="I281" s="67"/>
      <c r="J281" s="79"/>
      <c r="K281" s="130"/>
      <c r="L281" s="80"/>
      <c r="M281" s="81"/>
      <c r="N281" s="82"/>
      <c r="O281" s="83"/>
      <c r="P281" s="82"/>
      <c r="Q281" s="82"/>
      <c r="R281" s="82"/>
      <c r="S281" s="82"/>
      <c r="T281" s="82"/>
      <c r="U281" s="82"/>
      <c r="V281" s="82"/>
      <c r="W281" s="82"/>
      <c r="X281" s="82"/>
      <c r="Y281" s="82"/>
      <c r="Z281" s="82"/>
      <c r="AA281" s="82"/>
      <c r="AB281" s="82"/>
    </row>
    <row r="282">
      <c r="A282" s="75"/>
      <c r="B282" s="191" t="s">
        <v>1054</v>
      </c>
      <c r="C282" s="205"/>
      <c r="D282" s="205"/>
      <c r="E282" s="205"/>
      <c r="F282" s="192"/>
      <c r="G282" s="67"/>
      <c r="H282" s="67"/>
      <c r="I282" s="67"/>
      <c r="J282" s="79"/>
      <c r="K282" s="135"/>
      <c r="L282" s="80"/>
      <c r="M282" s="81"/>
      <c r="N282" s="82"/>
      <c r="O282" s="83"/>
      <c r="P282" s="82"/>
      <c r="Q282" s="82"/>
      <c r="R282" s="82"/>
      <c r="S282" s="82"/>
      <c r="T282" s="82"/>
      <c r="U282" s="82"/>
      <c r="V282" s="82"/>
      <c r="W282" s="82"/>
      <c r="X282" s="82"/>
      <c r="Y282" s="82"/>
      <c r="Z282" s="82"/>
      <c r="AA282" s="82"/>
      <c r="AB282" s="82"/>
    </row>
    <row r="283" ht="453.0" customHeight="1">
      <c r="A283" s="75"/>
      <c r="B283" s="191" t="s">
        <v>1055</v>
      </c>
      <c r="C283" s="191" t="s">
        <v>1056</v>
      </c>
      <c r="D283" s="191"/>
      <c r="E283" s="191" t="s">
        <v>1057</v>
      </c>
      <c r="F283" s="66"/>
      <c r="G283" s="67"/>
      <c r="H283" s="67"/>
      <c r="I283" s="67"/>
      <c r="J283" s="79"/>
      <c r="K283" s="130"/>
      <c r="L283" s="80"/>
      <c r="M283" s="81"/>
      <c r="N283" s="82"/>
      <c r="O283" s="83"/>
      <c r="P283" s="82"/>
      <c r="Q283" s="82"/>
      <c r="R283" s="82"/>
      <c r="S283" s="82"/>
      <c r="T283" s="82"/>
      <c r="U283" s="82"/>
      <c r="V283" s="82"/>
      <c r="W283" s="82"/>
      <c r="X283" s="82"/>
      <c r="Y283" s="82"/>
      <c r="Z283" s="82"/>
      <c r="AA283" s="82"/>
      <c r="AB283" s="82"/>
    </row>
    <row r="284" ht="447.75" customHeight="1">
      <c r="A284" s="75"/>
      <c r="B284" s="191"/>
      <c r="C284" s="210" t="s">
        <v>1058</v>
      </c>
      <c r="D284" s="191"/>
      <c r="E284" s="191" t="s">
        <v>1059</v>
      </c>
      <c r="F284" s="192"/>
      <c r="G284" s="67"/>
      <c r="H284" s="67"/>
      <c r="I284" s="67"/>
      <c r="J284" s="79"/>
      <c r="K284" s="135"/>
      <c r="L284" s="80"/>
      <c r="M284" s="81"/>
      <c r="N284" s="82"/>
      <c r="O284" s="83"/>
      <c r="P284" s="82"/>
      <c r="Q284" s="82"/>
      <c r="R284" s="82"/>
      <c r="S284" s="82"/>
      <c r="T284" s="82"/>
      <c r="U284" s="82"/>
      <c r="V284" s="82"/>
      <c r="W284" s="82"/>
      <c r="X284" s="82"/>
      <c r="Y284" s="82"/>
      <c r="Z284" s="82"/>
      <c r="AA284" s="82"/>
      <c r="AB284" s="82"/>
    </row>
    <row r="285">
      <c r="A285" s="75"/>
      <c r="B285" s="191" t="s">
        <v>1060</v>
      </c>
      <c r="C285" s="191" t="s">
        <v>1061</v>
      </c>
      <c r="D285" s="205"/>
      <c r="E285" s="205"/>
      <c r="F285" s="192"/>
      <c r="G285" s="67"/>
      <c r="H285" s="67"/>
      <c r="I285" s="67"/>
      <c r="J285" s="79"/>
      <c r="K285" s="130"/>
      <c r="L285" s="80"/>
      <c r="M285" s="81"/>
      <c r="N285" s="82"/>
      <c r="O285" s="83"/>
      <c r="P285" s="82"/>
      <c r="Q285" s="82"/>
      <c r="R285" s="82"/>
      <c r="S285" s="82"/>
      <c r="T285" s="82"/>
      <c r="U285" s="82"/>
      <c r="V285" s="82"/>
      <c r="W285" s="82"/>
      <c r="X285" s="82"/>
      <c r="Y285" s="82"/>
      <c r="Z285" s="82"/>
      <c r="AA285" s="82"/>
      <c r="AB285" s="82"/>
    </row>
    <row r="286" ht="454.5" customHeight="1">
      <c r="A286" s="75"/>
      <c r="B286" s="191" t="s">
        <v>1062</v>
      </c>
      <c r="C286" s="191" t="s">
        <v>1063</v>
      </c>
      <c r="D286" s="191"/>
      <c r="E286" s="191" t="s">
        <v>1064</v>
      </c>
      <c r="F286" s="192"/>
      <c r="G286" s="67"/>
      <c r="H286" s="67"/>
      <c r="I286" s="67"/>
      <c r="J286" s="79"/>
      <c r="K286" s="135"/>
      <c r="L286" s="80"/>
      <c r="M286" s="81"/>
      <c r="N286" s="82"/>
      <c r="O286" s="83"/>
      <c r="P286" s="82"/>
      <c r="Q286" s="82"/>
      <c r="R286" s="82"/>
      <c r="S286" s="82"/>
      <c r="T286" s="82"/>
      <c r="U286" s="82"/>
      <c r="V286" s="82"/>
      <c r="W286" s="82"/>
      <c r="X286" s="82"/>
      <c r="Y286" s="82"/>
      <c r="Z286" s="82"/>
      <c r="AA286" s="82"/>
      <c r="AB286" s="82"/>
    </row>
    <row r="287" ht="126.0" customHeight="1">
      <c r="A287" s="75"/>
      <c r="B287" s="191" t="s">
        <v>1065</v>
      </c>
      <c r="C287" s="191" t="s">
        <v>1066</v>
      </c>
      <c r="D287" s="191"/>
      <c r="E287" s="191" t="s">
        <v>1067</v>
      </c>
      <c r="F287" s="192"/>
      <c r="G287" s="67"/>
      <c r="H287" s="67"/>
      <c r="I287" s="67"/>
      <c r="J287" s="79"/>
      <c r="K287" s="130"/>
      <c r="L287" s="80"/>
      <c r="M287" s="81"/>
      <c r="N287" s="82"/>
      <c r="O287" s="83"/>
      <c r="P287" s="82"/>
      <c r="Q287" s="82"/>
      <c r="R287" s="82"/>
      <c r="S287" s="82"/>
      <c r="T287" s="82"/>
      <c r="U287" s="82"/>
      <c r="V287" s="82"/>
      <c r="W287" s="82"/>
      <c r="X287" s="82"/>
      <c r="Y287" s="82"/>
      <c r="Z287" s="82"/>
      <c r="AA287" s="82"/>
      <c r="AB287" s="82"/>
    </row>
    <row r="288">
      <c r="A288" s="75"/>
      <c r="B288" s="211" t="s">
        <v>1068</v>
      </c>
      <c r="C288" s="191" t="s">
        <v>1069</v>
      </c>
      <c r="D288" s="191"/>
      <c r="E288" s="191" t="s">
        <v>1070</v>
      </c>
      <c r="F288" s="212" t="s">
        <v>1071</v>
      </c>
      <c r="G288" s="67" t="s">
        <v>1072</v>
      </c>
      <c r="H288" s="67"/>
      <c r="I288" s="67"/>
      <c r="J288" s="79"/>
      <c r="K288" s="135"/>
      <c r="L288" s="80"/>
      <c r="M288" s="81"/>
      <c r="N288" s="82"/>
      <c r="O288" s="83"/>
      <c r="P288" s="82"/>
      <c r="Q288" s="82"/>
      <c r="R288" s="82"/>
      <c r="S288" s="82"/>
      <c r="T288" s="82"/>
      <c r="U288" s="82"/>
      <c r="V288" s="82"/>
      <c r="W288" s="82"/>
      <c r="X288" s="82"/>
      <c r="Y288" s="82"/>
      <c r="Z288" s="82"/>
      <c r="AA288" s="82"/>
      <c r="AB288" s="82"/>
    </row>
    <row r="289">
      <c r="A289" s="75"/>
      <c r="B289" s="191" t="s">
        <v>1073</v>
      </c>
      <c r="C289" s="191" t="s">
        <v>1074</v>
      </c>
      <c r="D289" s="66"/>
      <c r="E289" s="66" t="s">
        <v>1075</v>
      </c>
      <c r="F289" s="66"/>
      <c r="G289" s="67"/>
      <c r="H289" s="67"/>
      <c r="I289" s="67"/>
      <c r="J289" s="79"/>
      <c r="K289" s="130"/>
      <c r="L289" s="80"/>
      <c r="M289" s="81"/>
      <c r="N289" s="82"/>
      <c r="O289" s="83"/>
      <c r="P289" s="82"/>
      <c r="Q289" s="82"/>
      <c r="R289" s="82"/>
      <c r="S289" s="82"/>
      <c r="T289" s="82"/>
      <c r="U289" s="82"/>
      <c r="V289" s="82"/>
      <c r="W289" s="82"/>
      <c r="X289" s="82"/>
      <c r="Y289" s="82"/>
      <c r="Z289" s="82"/>
      <c r="AA289" s="82"/>
      <c r="AB289" s="82"/>
    </row>
    <row r="290">
      <c r="A290" s="75"/>
      <c r="B290" s="191" t="s">
        <v>1076</v>
      </c>
      <c r="C290" s="191" t="s">
        <v>1077</v>
      </c>
      <c r="D290" s="191"/>
      <c r="E290" s="191"/>
      <c r="F290" s="213"/>
      <c r="G290" s="67"/>
      <c r="H290" s="67"/>
      <c r="I290" s="67"/>
      <c r="J290" s="79"/>
      <c r="K290" s="135"/>
      <c r="L290" s="80"/>
      <c r="M290" s="81"/>
      <c r="N290" s="82"/>
      <c r="O290" s="83"/>
      <c r="P290" s="82"/>
      <c r="Q290" s="82"/>
      <c r="R290" s="82"/>
      <c r="S290" s="82"/>
      <c r="T290" s="82"/>
      <c r="U290" s="82"/>
      <c r="V290" s="82"/>
      <c r="W290" s="82"/>
      <c r="X290" s="82"/>
      <c r="Y290" s="82"/>
      <c r="Z290" s="82"/>
      <c r="AA290" s="82"/>
      <c r="AB290" s="82"/>
    </row>
    <row r="291">
      <c r="A291" s="75"/>
      <c r="B291" s="191" t="s">
        <v>1078</v>
      </c>
      <c r="C291" s="66"/>
      <c r="D291" s="66"/>
      <c r="E291" s="66"/>
      <c r="F291" s="213"/>
      <c r="G291" s="67"/>
      <c r="H291" s="67"/>
      <c r="I291" s="67"/>
      <c r="J291" s="79"/>
      <c r="K291" s="130"/>
      <c r="L291" s="80"/>
      <c r="M291" s="81"/>
      <c r="N291" s="82"/>
      <c r="O291" s="83"/>
      <c r="P291" s="82"/>
      <c r="Q291" s="82"/>
      <c r="R291" s="82"/>
      <c r="S291" s="82"/>
      <c r="T291" s="82"/>
      <c r="U291" s="82"/>
      <c r="V291" s="82"/>
      <c r="W291" s="82"/>
      <c r="X291" s="82"/>
      <c r="Y291" s="82"/>
      <c r="Z291" s="82"/>
      <c r="AA291" s="82"/>
      <c r="AB291" s="82"/>
    </row>
    <row r="292">
      <c r="A292" s="75"/>
      <c r="B292" s="191" t="s">
        <v>1079</v>
      </c>
      <c r="C292" s="191" t="s">
        <v>1080</v>
      </c>
      <c r="D292" s="66"/>
      <c r="E292" s="66"/>
      <c r="F292" s="213"/>
      <c r="G292" s="67"/>
      <c r="H292" s="67"/>
      <c r="I292" s="67"/>
      <c r="J292" s="79"/>
      <c r="K292" s="135"/>
      <c r="L292" s="80"/>
      <c r="M292" s="81"/>
      <c r="N292" s="82"/>
      <c r="O292" s="83"/>
      <c r="P292" s="82"/>
      <c r="Q292" s="82"/>
      <c r="R292" s="82"/>
      <c r="S292" s="82"/>
      <c r="T292" s="82"/>
      <c r="U292" s="82"/>
      <c r="V292" s="82"/>
      <c r="W292" s="82"/>
      <c r="X292" s="82"/>
      <c r="Y292" s="82"/>
      <c r="Z292" s="82"/>
      <c r="AA292" s="82"/>
      <c r="AB292" s="82"/>
    </row>
    <row r="293">
      <c r="A293" s="75"/>
      <c r="B293" s="191" t="s">
        <v>1081</v>
      </c>
      <c r="C293" s="66"/>
      <c r="D293" s="66"/>
      <c r="E293" s="66"/>
      <c r="F293" s="213"/>
      <c r="G293" s="67"/>
      <c r="H293" s="67"/>
      <c r="I293" s="67"/>
      <c r="J293" s="79"/>
      <c r="K293" s="130"/>
      <c r="L293" s="80"/>
      <c r="M293" s="81"/>
      <c r="N293" s="82"/>
      <c r="O293" s="83"/>
      <c r="P293" s="82"/>
      <c r="Q293" s="82"/>
      <c r="R293" s="82"/>
      <c r="S293" s="82"/>
      <c r="T293" s="82"/>
      <c r="U293" s="82"/>
      <c r="V293" s="82"/>
      <c r="W293" s="82"/>
      <c r="X293" s="82"/>
      <c r="Y293" s="82"/>
      <c r="Z293" s="82"/>
      <c r="AA293" s="82"/>
      <c r="AB293" s="82"/>
    </row>
    <row r="294">
      <c r="A294" s="75"/>
      <c r="B294" s="191" t="s">
        <v>1082</v>
      </c>
      <c r="C294" s="191" t="s">
        <v>1083</v>
      </c>
      <c r="D294" s="66"/>
      <c r="E294" s="66"/>
      <c r="F294" s="213"/>
      <c r="G294" s="67"/>
      <c r="H294" s="67"/>
      <c r="I294" s="67"/>
      <c r="J294" s="79"/>
      <c r="K294" s="135"/>
      <c r="L294" s="80"/>
      <c r="M294" s="81"/>
      <c r="N294" s="82"/>
      <c r="O294" s="83"/>
      <c r="P294" s="82"/>
      <c r="Q294" s="82"/>
      <c r="R294" s="82"/>
      <c r="S294" s="82"/>
      <c r="T294" s="82"/>
      <c r="U294" s="82"/>
      <c r="V294" s="82"/>
      <c r="W294" s="82"/>
      <c r="X294" s="82"/>
      <c r="Y294" s="82"/>
      <c r="Z294" s="82"/>
      <c r="AA294" s="82"/>
      <c r="AB294" s="82"/>
    </row>
    <row r="295">
      <c r="A295" s="75"/>
      <c r="B295" s="191" t="s">
        <v>1084</v>
      </c>
      <c r="C295" s="191" t="s">
        <v>1085</v>
      </c>
      <c r="D295" s="191"/>
      <c r="E295" s="191"/>
      <c r="F295" s="213"/>
      <c r="G295" s="67"/>
      <c r="H295" s="67"/>
      <c r="I295" s="67"/>
      <c r="J295" s="79"/>
      <c r="K295" s="130"/>
      <c r="L295" s="80"/>
      <c r="M295" s="81"/>
      <c r="N295" s="82"/>
      <c r="O295" s="83"/>
      <c r="P295" s="82"/>
      <c r="Q295" s="82"/>
      <c r="R295" s="82"/>
      <c r="S295" s="82"/>
      <c r="T295" s="82"/>
      <c r="U295" s="82"/>
      <c r="V295" s="82"/>
      <c r="W295" s="82"/>
      <c r="X295" s="82"/>
      <c r="Y295" s="82"/>
      <c r="Z295" s="82"/>
      <c r="AA295" s="82"/>
      <c r="AB295" s="82"/>
    </row>
    <row r="296">
      <c r="A296" s="75"/>
      <c r="B296" s="191" t="s">
        <v>1086</v>
      </c>
      <c r="C296" s="191" t="s">
        <v>1087</v>
      </c>
      <c r="D296" s="191"/>
      <c r="E296" s="191" t="s">
        <v>1088</v>
      </c>
      <c r="F296" s="213"/>
      <c r="G296" s="67"/>
      <c r="H296" s="67"/>
      <c r="I296" s="67"/>
      <c r="J296" s="79"/>
      <c r="K296" s="135"/>
      <c r="L296" s="80"/>
      <c r="M296" s="81"/>
      <c r="N296" s="82"/>
      <c r="O296" s="83"/>
      <c r="P296" s="82"/>
      <c r="Q296" s="82"/>
      <c r="R296" s="82"/>
      <c r="S296" s="82"/>
      <c r="T296" s="82"/>
      <c r="U296" s="82"/>
      <c r="V296" s="82"/>
      <c r="W296" s="82"/>
      <c r="X296" s="82"/>
      <c r="Y296" s="82"/>
      <c r="Z296" s="82"/>
      <c r="AA296" s="82"/>
      <c r="AB296" s="82"/>
    </row>
    <row r="297">
      <c r="A297" s="75"/>
      <c r="B297" s="191" t="s">
        <v>1089</v>
      </c>
      <c r="C297" s="191" t="s">
        <v>1090</v>
      </c>
      <c r="D297" s="66"/>
      <c r="E297" s="66"/>
      <c r="F297" s="213"/>
      <c r="G297" s="67"/>
      <c r="H297" s="67"/>
      <c r="I297" s="67"/>
      <c r="J297" s="79"/>
      <c r="K297" s="130"/>
      <c r="L297" s="80"/>
      <c r="M297" s="81"/>
      <c r="N297" s="82"/>
      <c r="O297" s="83"/>
      <c r="P297" s="82"/>
      <c r="Q297" s="82"/>
      <c r="R297" s="82"/>
      <c r="S297" s="82"/>
      <c r="T297" s="82"/>
      <c r="U297" s="82"/>
      <c r="V297" s="82"/>
      <c r="W297" s="82"/>
      <c r="X297" s="82"/>
      <c r="Y297" s="82"/>
      <c r="Z297" s="82"/>
      <c r="AA297" s="82"/>
      <c r="AB297" s="82"/>
    </row>
    <row r="298">
      <c r="A298" s="75"/>
      <c r="B298" s="191" t="s">
        <v>1091</v>
      </c>
      <c r="C298" s="205"/>
      <c r="D298" s="205"/>
      <c r="E298" s="205"/>
      <c r="F298" s="213"/>
      <c r="G298" s="67"/>
      <c r="H298" s="67"/>
      <c r="I298" s="67"/>
      <c r="J298" s="79"/>
      <c r="K298" s="135"/>
      <c r="L298" s="80"/>
      <c r="M298" s="81"/>
      <c r="N298" s="82"/>
      <c r="O298" s="83"/>
      <c r="P298" s="82"/>
      <c r="Q298" s="82"/>
      <c r="R298" s="82"/>
      <c r="S298" s="82"/>
      <c r="T298" s="82"/>
      <c r="U298" s="82"/>
      <c r="V298" s="82"/>
      <c r="W298" s="82"/>
      <c r="X298" s="82"/>
      <c r="Y298" s="82"/>
      <c r="Z298" s="82"/>
      <c r="AA298" s="82"/>
      <c r="AB298" s="82"/>
    </row>
    <row r="299">
      <c r="A299" s="75"/>
      <c r="B299" s="214" t="s">
        <v>1092</v>
      </c>
      <c r="C299" s="205"/>
      <c r="D299" s="205"/>
      <c r="E299" s="205"/>
      <c r="F299" s="213"/>
      <c r="G299" s="67"/>
      <c r="H299" s="67"/>
      <c r="I299" s="67"/>
      <c r="J299" s="79"/>
      <c r="K299" s="130"/>
      <c r="L299" s="80"/>
      <c r="M299" s="81"/>
      <c r="N299" s="82"/>
      <c r="O299" s="83"/>
      <c r="P299" s="82"/>
      <c r="Q299" s="82"/>
      <c r="R299" s="82"/>
      <c r="S299" s="82"/>
      <c r="T299" s="82"/>
      <c r="U299" s="82"/>
      <c r="V299" s="82"/>
      <c r="W299" s="82"/>
      <c r="X299" s="82"/>
      <c r="Y299" s="82"/>
      <c r="Z299" s="82"/>
      <c r="AA299" s="82"/>
      <c r="AB299" s="82"/>
    </row>
    <row r="300">
      <c r="A300" s="75"/>
      <c r="B300" s="215" t="s">
        <v>1093</v>
      </c>
      <c r="C300" s="191" t="s">
        <v>1094</v>
      </c>
      <c r="D300" s="191"/>
      <c r="E300" s="191" t="s">
        <v>1095</v>
      </c>
      <c r="F300" s="213"/>
      <c r="G300" s="67"/>
      <c r="H300" s="67"/>
      <c r="I300" s="67"/>
      <c r="J300" s="79"/>
      <c r="K300" s="135"/>
      <c r="L300" s="80"/>
      <c r="M300" s="81"/>
      <c r="N300" s="82"/>
      <c r="O300" s="83"/>
      <c r="P300" s="82"/>
      <c r="Q300" s="82"/>
      <c r="R300" s="82"/>
      <c r="S300" s="82"/>
      <c r="T300" s="82"/>
      <c r="U300" s="82"/>
      <c r="V300" s="82"/>
      <c r="W300" s="82"/>
      <c r="X300" s="82"/>
      <c r="Y300" s="82"/>
      <c r="Z300" s="82"/>
      <c r="AA300" s="82"/>
      <c r="AB300" s="82"/>
    </row>
    <row r="301">
      <c r="A301" s="75"/>
      <c r="B301" s="216" t="s">
        <v>1096</v>
      </c>
      <c r="C301" s="191" t="s">
        <v>1097</v>
      </c>
      <c r="D301" s="66"/>
      <c r="E301" s="66" t="s">
        <v>1098</v>
      </c>
      <c r="F301" s="213"/>
      <c r="G301" s="67"/>
      <c r="H301" s="67"/>
      <c r="I301" s="67"/>
      <c r="J301" s="79"/>
      <c r="K301" s="130"/>
      <c r="L301" s="80"/>
      <c r="M301" s="81"/>
      <c r="N301" s="82"/>
      <c r="O301" s="83"/>
      <c r="P301" s="82"/>
      <c r="Q301" s="82"/>
      <c r="R301" s="82"/>
      <c r="S301" s="82"/>
      <c r="T301" s="82"/>
      <c r="U301" s="82"/>
      <c r="V301" s="82"/>
      <c r="W301" s="82"/>
      <c r="X301" s="82"/>
      <c r="Y301" s="82"/>
      <c r="Z301" s="82"/>
      <c r="AA301" s="82"/>
      <c r="AB301" s="82"/>
    </row>
    <row r="302">
      <c r="A302" s="75"/>
      <c r="B302" s="215" t="s">
        <v>1099</v>
      </c>
      <c r="C302" s="191" t="s">
        <v>1100</v>
      </c>
      <c r="D302" s="191"/>
      <c r="E302" s="191"/>
      <c r="F302" s="213"/>
      <c r="G302" s="67"/>
      <c r="H302" s="67"/>
      <c r="I302" s="67"/>
      <c r="J302" s="79"/>
      <c r="K302" s="135"/>
      <c r="L302" s="80"/>
      <c r="M302" s="81"/>
      <c r="N302" s="82"/>
      <c r="O302" s="83"/>
      <c r="P302" s="82"/>
      <c r="Q302" s="82"/>
      <c r="R302" s="82"/>
      <c r="S302" s="82"/>
      <c r="T302" s="82"/>
      <c r="U302" s="82"/>
      <c r="V302" s="82"/>
      <c r="W302" s="82"/>
      <c r="X302" s="82"/>
      <c r="Y302" s="82"/>
      <c r="Z302" s="82"/>
      <c r="AA302" s="82"/>
      <c r="AB302" s="82"/>
    </row>
    <row r="303">
      <c r="A303" s="75"/>
      <c r="B303" s="215" t="s">
        <v>1101</v>
      </c>
      <c r="C303" s="191" t="s">
        <v>1102</v>
      </c>
      <c r="D303" s="66"/>
      <c r="E303" s="66" t="s">
        <v>1103</v>
      </c>
      <c r="F303" s="213"/>
      <c r="G303" s="67"/>
      <c r="H303" s="67"/>
      <c r="I303" s="67"/>
      <c r="J303" s="79"/>
      <c r="K303" s="130"/>
      <c r="L303" s="80"/>
      <c r="M303" s="81"/>
      <c r="N303" s="82"/>
      <c r="O303" s="83"/>
      <c r="P303" s="82"/>
      <c r="Q303" s="82"/>
      <c r="R303" s="82"/>
      <c r="S303" s="82"/>
      <c r="T303" s="82"/>
      <c r="U303" s="82"/>
      <c r="V303" s="82"/>
      <c r="W303" s="82"/>
      <c r="X303" s="82"/>
      <c r="Y303" s="82"/>
      <c r="Z303" s="82"/>
      <c r="AA303" s="82"/>
      <c r="AB303" s="82"/>
    </row>
    <row r="304">
      <c r="A304" s="75">
        <v>44187.0</v>
      </c>
      <c r="B304" s="215" t="s">
        <v>1104</v>
      </c>
      <c r="C304" s="191"/>
      <c r="D304" s="191"/>
      <c r="E304" s="191"/>
      <c r="F304" s="213"/>
      <c r="G304" s="67"/>
      <c r="H304" s="67"/>
      <c r="I304" s="67"/>
      <c r="J304" s="79"/>
      <c r="K304" s="135"/>
      <c r="L304" s="80"/>
      <c r="M304" s="81"/>
      <c r="N304" s="82"/>
      <c r="O304" s="83"/>
      <c r="P304" s="82"/>
      <c r="Q304" s="82"/>
      <c r="R304" s="82"/>
      <c r="S304" s="82"/>
      <c r="T304" s="82"/>
      <c r="U304" s="82"/>
      <c r="V304" s="82"/>
      <c r="W304" s="82"/>
      <c r="X304" s="82"/>
      <c r="Y304" s="82"/>
      <c r="Z304" s="82"/>
      <c r="AA304" s="82"/>
      <c r="AB304" s="82"/>
    </row>
    <row r="305">
      <c r="A305" s="75">
        <v>44187.0</v>
      </c>
      <c r="B305" s="215" t="s">
        <v>1105</v>
      </c>
      <c r="C305" s="210" t="s">
        <v>1106</v>
      </c>
      <c r="D305" s="208"/>
      <c r="E305" s="208" t="s">
        <v>1107</v>
      </c>
      <c r="F305" s="213"/>
      <c r="G305" s="67"/>
      <c r="H305" s="67"/>
      <c r="I305" s="67"/>
      <c r="J305" s="79"/>
      <c r="K305" s="130"/>
      <c r="L305" s="80"/>
      <c r="M305" s="81"/>
      <c r="N305" s="82"/>
      <c r="O305" s="83"/>
      <c r="P305" s="82"/>
      <c r="Q305" s="82"/>
      <c r="R305" s="82"/>
      <c r="S305" s="82"/>
      <c r="T305" s="82"/>
      <c r="U305" s="82"/>
      <c r="V305" s="82"/>
      <c r="W305" s="82"/>
      <c r="X305" s="82"/>
      <c r="Y305" s="82"/>
      <c r="Z305" s="82"/>
      <c r="AA305" s="82"/>
      <c r="AB305" s="82"/>
    </row>
    <row r="306">
      <c r="A306" s="75">
        <v>44187.0</v>
      </c>
      <c r="B306" s="215" t="s">
        <v>1108</v>
      </c>
      <c r="C306" s="191" t="s">
        <v>1109</v>
      </c>
      <c r="D306" s="191"/>
      <c r="E306" s="191"/>
      <c r="F306" s="213"/>
      <c r="G306" s="67"/>
      <c r="H306" s="67"/>
      <c r="I306" s="67"/>
      <c r="J306" s="79"/>
      <c r="K306" s="135"/>
      <c r="L306" s="80"/>
      <c r="M306" s="81"/>
      <c r="N306" s="82"/>
      <c r="O306" s="83"/>
      <c r="P306" s="82"/>
      <c r="Q306" s="82"/>
      <c r="R306" s="82"/>
      <c r="S306" s="82"/>
      <c r="T306" s="82"/>
      <c r="U306" s="82"/>
      <c r="V306" s="82"/>
      <c r="W306" s="82"/>
      <c r="X306" s="82"/>
      <c r="Y306" s="82"/>
      <c r="Z306" s="82"/>
      <c r="AA306" s="82"/>
      <c r="AB306" s="82"/>
    </row>
    <row r="307">
      <c r="A307" s="75">
        <v>44187.0</v>
      </c>
      <c r="B307" s="215" t="s">
        <v>1110</v>
      </c>
      <c r="C307" s="191" t="s">
        <v>1111</v>
      </c>
      <c r="D307" s="191"/>
      <c r="E307" s="191" t="s">
        <v>1112</v>
      </c>
      <c r="F307" s="213"/>
      <c r="G307" s="67"/>
      <c r="H307" s="67"/>
      <c r="I307" s="67"/>
      <c r="J307" s="79"/>
      <c r="K307" s="130"/>
      <c r="L307" s="80"/>
      <c r="M307" s="81"/>
      <c r="N307" s="82"/>
      <c r="O307" s="83"/>
      <c r="P307" s="82"/>
      <c r="Q307" s="82"/>
      <c r="R307" s="82"/>
      <c r="S307" s="82"/>
      <c r="T307" s="82"/>
      <c r="U307" s="82"/>
      <c r="V307" s="82"/>
      <c r="W307" s="82"/>
      <c r="X307" s="82"/>
      <c r="Y307" s="82"/>
      <c r="Z307" s="82"/>
      <c r="AA307" s="82"/>
      <c r="AB307" s="82"/>
    </row>
    <row r="308">
      <c r="A308" s="75">
        <v>44187.0</v>
      </c>
      <c r="B308" s="215" t="s">
        <v>1113</v>
      </c>
      <c r="C308" s="66"/>
      <c r="D308" s="205"/>
      <c r="E308" s="205"/>
      <c r="F308" s="213"/>
      <c r="G308" s="67"/>
      <c r="H308" s="67"/>
      <c r="I308" s="67"/>
      <c r="J308" s="79"/>
      <c r="K308" s="135"/>
      <c r="L308" s="80"/>
      <c r="M308" s="81"/>
      <c r="N308" s="82"/>
      <c r="O308" s="83"/>
      <c r="P308" s="82"/>
      <c r="Q308" s="82"/>
      <c r="R308" s="82"/>
      <c r="S308" s="82"/>
      <c r="T308" s="82"/>
      <c r="U308" s="82"/>
      <c r="V308" s="82"/>
      <c r="W308" s="82"/>
      <c r="X308" s="82"/>
      <c r="Y308" s="82"/>
      <c r="Z308" s="82"/>
      <c r="AA308" s="82"/>
      <c r="AB308" s="82"/>
    </row>
    <row r="309">
      <c r="A309" s="75">
        <v>44187.0</v>
      </c>
      <c r="B309" s="215" t="s">
        <v>1114</v>
      </c>
      <c r="C309" s="205"/>
      <c r="D309" s="191"/>
      <c r="E309" s="191"/>
      <c r="F309" s="213"/>
      <c r="G309" s="67"/>
      <c r="H309" s="67"/>
      <c r="I309" s="67"/>
      <c r="J309" s="79"/>
      <c r="K309" s="130"/>
      <c r="L309" s="80"/>
      <c r="M309" s="81"/>
      <c r="N309" s="82"/>
      <c r="O309" s="83"/>
      <c r="P309" s="82"/>
      <c r="Q309" s="82"/>
      <c r="R309" s="82"/>
      <c r="S309" s="82"/>
      <c r="T309" s="82"/>
      <c r="U309" s="82"/>
      <c r="V309" s="82"/>
      <c r="W309" s="82"/>
      <c r="X309" s="82"/>
      <c r="Y309" s="82"/>
      <c r="Z309" s="82"/>
      <c r="AA309" s="82"/>
      <c r="AB309" s="82"/>
    </row>
    <row r="310">
      <c r="A310" s="75"/>
      <c r="B310" s="215" t="s">
        <v>1115</v>
      </c>
      <c r="C310" s="66"/>
      <c r="D310" s="191"/>
      <c r="E310" s="191"/>
      <c r="F310" s="213"/>
      <c r="G310" s="67"/>
      <c r="H310" s="67"/>
      <c r="I310" s="67"/>
      <c r="J310" s="79"/>
      <c r="K310" s="135"/>
      <c r="L310" s="80"/>
      <c r="M310" s="81"/>
      <c r="N310" s="82"/>
      <c r="O310" s="83"/>
      <c r="P310" s="82"/>
      <c r="Q310" s="82"/>
      <c r="R310" s="82"/>
      <c r="S310" s="82"/>
      <c r="T310" s="82"/>
      <c r="U310" s="82"/>
      <c r="V310" s="82"/>
      <c r="W310" s="82"/>
      <c r="X310" s="82"/>
      <c r="Y310" s="82"/>
      <c r="Z310" s="82"/>
      <c r="AA310" s="82"/>
      <c r="AB310" s="82"/>
    </row>
    <row r="311">
      <c r="A311" s="75">
        <v>44186.0</v>
      </c>
      <c r="B311" s="215" t="s">
        <v>1116</v>
      </c>
      <c r="C311" s="191" t="s">
        <v>1117</v>
      </c>
      <c r="D311" s="191"/>
      <c r="E311" s="191" t="s">
        <v>1118</v>
      </c>
      <c r="F311" s="213"/>
      <c r="G311" s="67"/>
      <c r="H311" s="67"/>
      <c r="I311" s="67"/>
      <c r="J311" s="79"/>
      <c r="K311" s="130"/>
      <c r="L311" s="80"/>
      <c r="M311" s="81"/>
      <c r="N311" s="82"/>
      <c r="O311" s="83"/>
      <c r="P311" s="82"/>
      <c r="Q311" s="82"/>
      <c r="R311" s="82"/>
      <c r="S311" s="82"/>
      <c r="T311" s="82"/>
      <c r="U311" s="82"/>
      <c r="V311" s="82"/>
      <c r="W311" s="82"/>
      <c r="X311" s="82"/>
      <c r="Y311" s="82"/>
      <c r="Z311" s="82"/>
      <c r="AA311" s="82"/>
      <c r="AB311" s="82"/>
    </row>
    <row r="312">
      <c r="A312" s="75">
        <v>44186.0</v>
      </c>
      <c r="B312" s="215" t="s">
        <v>1119</v>
      </c>
      <c r="C312" s="66"/>
      <c r="D312" s="66"/>
      <c r="E312" s="66"/>
      <c r="F312" s="213"/>
      <c r="G312" s="67"/>
      <c r="H312" s="67"/>
      <c r="I312" s="67"/>
      <c r="J312" s="79"/>
      <c r="K312" s="135"/>
      <c r="L312" s="80"/>
      <c r="M312" s="81"/>
      <c r="N312" s="82"/>
      <c r="O312" s="83"/>
      <c r="P312" s="82"/>
      <c r="Q312" s="82"/>
      <c r="R312" s="82"/>
      <c r="S312" s="82"/>
      <c r="T312" s="82"/>
      <c r="U312" s="82"/>
      <c r="V312" s="82"/>
      <c r="W312" s="82"/>
      <c r="X312" s="82"/>
      <c r="Y312" s="82"/>
      <c r="Z312" s="82"/>
      <c r="AA312" s="82"/>
      <c r="AB312" s="82"/>
    </row>
    <row r="313">
      <c r="A313" s="75">
        <v>44185.0</v>
      </c>
      <c r="B313" s="215" t="s">
        <v>1120</v>
      </c>
      <c r="C313" s="191"/>
      <c r="D313" s="191"/>
      <c r="E313" s="191"/>
      <c r="F313" s="213"/>
      <c r="G313" s="67"/>
      <c r="H313" s="67"/>
      <c r="I313" s="67"/>
      <c r="J313" s="79"/>
      <c r="K313" s="130"/>
      <c r="L313" s="80"/>
      <c r="M313" s="81"/>
      <c r="N313" s="82"/>
      <c r="O313" s="83"/>
      <c r="P313" s="82"/>
      <c r="Q313" s="82"/>
      <c r="R313" s="82"/>
      <c r="S313" s="82"/>
      <c r="T313" s="82"/>
      <c r="U313" s="82"/>
      <c r="V313" s="82"/>
      <c r="W313" s="82"/>
      <c r="X313" s="82"/>
      <c r="Y313" s="82"/>
      <c r="Z313" s="82"/>
      <c r="AA313" s="82"/>
      <c r="AB313" s="82"/>
    </row>
    <row r="314" ht="244.5" customHeight="1">
      <c r="A314" s="75"/>
      <c r="B314" s="217" t="s">
        <v>1121</v>
      </c>
      <c r="C314" s="191" t="s">
        <v>1122</v>
      </c>
      <c r="D314" s="191"/>
      <c r="E314" s="191"/>
      <c r="F314" s="213" t="s">
        <v>1123</v>
      </c>
      <c r="G314" s="67"/>
      <c r="H314" s="67"/>
      <c r="I314" s="67"/>
      <c r="J314" s="79"/>
      <c r="K314" s="135"/>
      <c r="L314" s="80"/>
      <c r="M314" s="81"/>
      <c r="N314" s="82"/>
      <c r="O314" s="83"/>
      <c r="P314" s="82"/>
      <c r="Q314" s="82"/>
      <c r="R314" s="82"/>
      <c r="S314" s="82"/>
      <c r="T314" s="82"/>
      <c r="U314" s="82"/>
      <c r="V314" s="82"/>
      <c r="W314" s="82"/>
      <c r="X314" s="82"/>
      <c r="Y314" s="82"/>
      <c r="Z314" s="82"/>
      <c r="AA314" s="82"/>
      <c r="AB314" s="82"/>
    </row>
    <row r="315">
      <c r="A315" s="75"/>
      <c r="B315" s="215" t="s">
        <v>1124</v>
      </c>
      <c r="C315" s="191" t="s">
        <v>1125</v>
      </c>
      <c r="D315" s="191"/>
      <c r="E315" s="191"/>
      <c r="F315" s="213"/>
      <c r="G315" s="67"/>
      <c r="H315" s="67"/>
      <c r="I315" s="67"/>
      <c r="J315" s="79"/>
      <c r="K315" s="130"/>
      <c r="L315" s="80"/>
      <c r="M315" s="81"/>
      <c r="N315" s="82"/>
      <c r="O315" s="83"/>
      <c r="P315" s="82"/>
      <c r="Q315" s="82"/>
      <c r="R315" s="82"/>
      <c r="S315" s="82"/>
      <c r="T315" s="82"/>
      <c r="U315" s="82"/>
      <c r="V315" s="82"/>
      <c r="W315" s="82"/>
      <c r="X315" s="82"/>
      <c r="Y315" s="82"/>
      <c r="Z315" s="82"/>
      <c r="AA315" s="82"/>
      <c r="AB315" s="82"/>
    </row>
    <row r="316">
      <c r="A316" s="75">
        <v>44184.0</v>
      </c>
      <c r="B316" s="218"/>
      <c r="C316" s="191"/>
      <c r="D316" s="191"/>
      <c r="E316" s="191"/>
      <c r="F316" s="219"/>
      <c r="G316" s="67"/>
      <c r="H316" s="67"/>
      <c r="I316" s="67"/>
      <c r="J316" s="79"/>
      <c r="K316" s="135"/>
      <c r="L316" s="80"/>
      <c r="M316" s="81"/>
      <c r="N316" s="82"/>
      <c r="O316" s="83"/>
      <c r="P316" s="82"/>
      <c r="Q316" s="82"/>
      <c r="R316" s="82"/>
      <c r="S316" s="82"/>
      <c r="T316" s="82"/>
      <c r="U316" s="82"/>
      <c r="V316" s="82"/>
      <c r="W316" s="82"/>
      <c r="X316" s="82"/>
      <c r="Y316" s="82"/>
      <c r="Z316" s="82"/>
      <c r="AA316" s="82"/>
      <c r="AB316" s="82"/>
    </row>
    <row r="317">
      <c r="A317" s="75"/>
      <c r="B317" s="220" t="s">
        <v>1126</v>
      </c>
      <c r="C317" s="221" t="s">
        <v>1127</v>
      </c>
      <c r="D317" s="191"/>
      <c r="E317" s="191"/>
      <c r="F317" s="219"/>
      <c r="G317" s="67"/>
      <c r="H317" s="67"/>
      <c r="I317" s="67"/>
      <c r="J317" s="79"/>
      <c r="K317" s="130"/>
      <c r="L317" s="80"/>
      <c r="M317" s="81"/>
      <c r="N317" s="82"/>
      <c r="O317" s="83"/>
      <c r="P317" s="82"/>
      <c r="Q317" s="82"/>
      <c r="R317" s="82"/>
      <c r="S317" s="82"/>
      <c r="T317" s="82"/>
      <c r="U317" s="82"/>
      <c r="V317" s="82"/>
      <c r="W317" s="82"/>
      <c r="X317" s="82"/>
      <c r="Y317" s="82"/>
      <c r="Z317" s="82"/>
      <c r="AA317" s="82"/>
      <c r="AB317" s="82"/>
    </row>
    <row r="318" ht="82.5" customHeight="1">
      <c r="A318" s="75">
        <v>44184.0</v>
      </c>
      <c r="B318" s="222" t="s">
        <v>1128</v>
      </c>
      <c r="C318" s="223"/>
      <c r="D318" s="224"/>
      <c r="E318" s="224"/>
      <c r="F318" s="219"/>
      <c r="G318" s="67"/>
      <c r="H318" s="67"/>
      <c r="I318" s="67"/>
      <c r="J318" s="79"/>
      <c r="K318" s="135"/>
      <c r="L318" s="80"/>
      <c r="M318" s="81"/>
      <c r="N318" s="82"/>
      <c r="O318" s="83"/>
      <c r="P318" s="82"/>
      <c r="Q318" s="82"/>
      <c r="R318" s="82"/>
      <c r="S318" s="82"/>
      <c r="T318" s="82"/>
      <c r="U318" s="82"/>
      <c r="V318" s="82"/>
      <c r="W318" s="82"/>
      <c r="X318" s="82"/>
      <c r="Y318" s="82"/>
      <c r="Z318" s="82"/>
      <c r="AA318" s="82"/>
      <c r="AB318" s="82"/>
    </row>
    <row r="319">
      <c r="A319" s="75">
        <v>44183.0</v>
      </c>
      <c r="B319" s="225" t="s">
        <v>1129</v>
      </c>
      <c r="C319" s="223"/>
      <c r="D319" s="191"/>
      <c r="E319" s="191" t="s">
        <v>1130</v>
      </c>
      <c r="F319" s="219"/>
      <c r="G319" s="67"/>
      <c r="H319" s="67"/>
      <c r="I319" s="67"/>
      <c r="J319" s="79"/>
      <c r="K319" s="130"/>
      <c r="L319" s="80"/>
      <c r="M319" s="81"/>
      <c r="N319" s="82"/>
      <c r="O319" s="83"/>
      <c r="P319" s="82"/>
      <c r="Q319" s="82"/>
      <c r="R319" s="82"/>
      <c r="S319" s="82"/>
      <c r="T319" s="82"/>
      <c r="U319" s="82"/>
      <c r="V319" s="82"/>
      <c r="W319" s="82"/>
      <c r="X319" s="82"/>
      <c r="Y319" s="82"/>
      <c r="Z319" s="82"/>
      <c r="AA319" s="82"/>
      <c r="AB319" s="82"/>
    </row>
    <row r="320">
      <c r="A320" s="75">
        <v>44183.0</v>
      </c>
      <c r="B320" s="225" t="s">
        <v>1131</v>
      </c>
      <c r="C320" s="205"/>
      <c r="D320" s="226"/>
      <c r="E320" s="226"/>
      <c r="F320" s="219"/>
      <c r="G320" s="67"/>
      <c r="H320" s="67"/>
      <c r="I320" s="67"/>
      <c r="J320" s="79"/>
      <c r="K320" s="135"/>
      <c r="L320" s="80"/>
      <c r="M320" s="81"/>
      <c r="N320" s="82"/>
      <c r="O320" s="83"/>
      <c r="P320" s="82"/>
      <c r="Q320" s="82"/>
      <c r="R320" s="82"/>
      <c r="S320" s="82"/>
      <c r="T320" s="82"/>
      <c r="U320" s="82"/>
      <c r="V320" s="82"/>
      <c r="W320" s="82"/>
      <c r="X320" s="82"/>
      <c r="Y320" s="82"/>
      <c r="Z320" s="82"/>
      <c r="AA320" s="82"/>
      <c r="AB320" s="82"/>
    </row>
    <row r="321">
      <c r="A321" s="75">
        <v>44183.0</v>
      </c>
      <c r="B321" s="225" t="s">
        <v>1132</v>
      </c>
      <c r="C321" s="205"/>
      <c r="D321" s="191"/>
      <c r="E321" s="191"/>
      <c r="F321" s="219"/>
      <c r="G321" s="67"/>
      <c r="H321" s="67"/>
      <c r="I321" s="67"/>
      <c r="J321" s="79"/>
      <c r="K321" s="130"/>
      <c r="L321" s="80"/>
      <c r="M321" s="81"/>
      <c r="N321" s="82"/>
      <c r="O321" s="83"/>
      <c r="P321" s="82"/>
      <c r="Q321" s="82"/>
      <c r="R321" s="82"/>
      <c r="S321" s="82"/>
      <c r="T321" s="82"/>
      <c r="U321" s="82"/>
      <c r="V321" s="82"/>
      <c r="W321" s="82"/>
      <c r="X321" s="82"/>
      <c r="Y321" s="82"/>
      <c r="Z321" s="82"/>
      <c r="AA321" s="82"/>
      <c r="AB321" s="82"/>
    </row>
    <row r="322">
      <c r="A322" s="75">
        <v>44183.0</v>
      </c>
      <c r="B322" s="225" t="s">
        <v>1133</v>
      </c>
      <c r="C322" s="227" t="s">
        <v>1134</v>
      </c>
      <c r="D322" s="227"/>
      <c r="E322" s="227" t="s">
        <v>1135</v>
      </c>
      <c r="F322" s="220" t="s">
        <v>1136</v>
      </c>
      <c r="G322" s="67"/>
      <c r="H322" s="67"/>
      <c r="I322" s="67"/>
      <c r="J322" s="79"/>
      <c r="K322" s="135"/>
      <c r="L322" s="80"/>
      <c r="M322" s="81"/>
      <c r="N322" s="82"/>
      <c r="O322" s="83"/>
      <c r="P322" s="82"/>
      <c r="Q322" s="82"/>
      <c r="R322" s="82"/>
      <c r="S322" s="82"/>
      <c r="T322" s="82"/>
      <c r="U322" s="82"/>
      <c r="V322" s="82"/>
      <c r="W322" s="82"/>
      <c r="X322" s="82"/>
      <c r="Y322" s="82"/>
      <c r="Z322" s="82"/>
      <c r="AA322" s="82"/>
      <c r="AB322" s="82"/>
    </row>
    <row r="323">
      <c r="A323" s="122"/>
      <c r="B323" s="228" t="s">
        <v>1137</v>
      </c>
      <c r="C323" s="223"/>
      <c r="D323" s="191"/>
      <c r="E323" s="191"/>
      <c r="F323" s="229"/>
      <c r="G323" s="67"/>
      <c r="H323" s="67"/>
      <c r="I323" s="67"/>
      <c r="J323" s="79"/>
      <c r="K323" s="130"/>
      <c r="L323" s="80"/>
      <c r="M323" s="81"/>
      <c r="N323" s="82"/>
      <c r="O323" s="83"/>
      <c r="P323" s="82"/>
      <c r="Q323" s="82"/>
      <c r="R323" s="82"/>
      <c r="S323" s="82"/>
      <c r="T323" s="82"/>
      <c r="U323" s="82"/>
      <c r="V323" s="82"/>
      <c r="W323" s="82"/>
      <c r="X323" s="82"/>
      <c r="Y323" s="82"/>
      <c r="Z323" s="82"/>
      <c r="AA323" s="82"/>
      <c r="AB323" s="82"/>
    </row>
    <row r="324" ht="90.75" customHeight="1">
      <c r="A324" s="75"/>
      <c r="B324" s="228" t="s">
        <v>1138</v>
      </c>
      <c r="C324" s="223"/>
      <c r="D324" s="191"/>
      <c r="E324" s="191"/>
      <c r="F324" s="229"/>
      <c r="G324" s="67"/>
      <c r="H324" s="67"/>
      <c r="I324" s="67"/>
      <c r="J324" s="79"/>
      <c r="K324" s="135"/>
      <c r="L324" s="80"/>
      <c r="M324" s="81"/>
      <c r="N324" s="82"/>
      <c r="O324" s="83"/>
      <c r="P324" s="82"/>
      <c r="Q324" s="82"/>
      <c r="R324" s="82"/>
      <c r="S324" s="82"/>
      <c r="T324" s="82"/>
      <c r="U324" s="82"/>
      <c r="V324" s="82"/>
      <c r="W324" s="82"/>
      <c r="X324" s="82"/>
      <c r="Y324" s="82"/>
      <c r="Z324" s="82"/>
      <c r="AA324" s="82"/>
      <c r="AB324" s="82"/>
    </row>
    <row r="325">
      <c r="A325" s="75">
        <v>44182.0</v>
      </c>
      <c r="B325" s="230" t="s">
        <v>1139</v>
      </c>
      <c r="C325" s="231" t="s">
        <v>1140</v>
      </c>
      <c r="D325" s="223"/>
      <c r="E325" s="223"/>
      <c r="F325" s="229" t="s">
        <v>1141</v>
      </c>
      <c r="G325" s="67"/>
      <c r="H325" s="67"/>
      <c r="I325" s="67"/>
      <c r="J325" s="79"/>
      <c r="K325" s="130"/>
      <c r="L325" s="80"/>
      <c r="M325" s="81"/>
      <c r="N325" s="82"/>
      <c r="O325" s="83"/>
      <c r="P325" s="82"/>
      <c r="Q325" s="82"/>
      <c r="R325" s="82"/>
      <c r="S325" s="82"/>
      <c r="T325" s="82"/>
      <c r="U325" s="82"/>
      <c r="V325" s="82"/>
      <c r="W325" s="82"/>
      <c r="X325" s="82"/>
      <c r="Y325" s="82"/>
      <c r="Z325" s="82"/>
      <c r="AA325" s="82"/>
      <c r="AB325" s="82"/>
    </row>
    <row r="326">
      <c r="A326" s="75">
        <v>44182.0</v>
      </c>
      <c r="B326" s="191"/>
      <c r="C326" s="232"/>
      <c r="D326" s="191"/>
      <c r="E326" s="191"/>
      <c r="F326" s="229" t="s">
        <v>1142</v>
      </c>
      <c r="G326" s="67"/>
      <c r="H326" s="67"/>
      <c r="I326" s="67"/>
      <c r="J326" s="79"/>
      <c r="K326" s="135"/>
      <c r="L326" s="80"/>
      <c r="M326" s="81"/>
      <c r="N326" s="82"/>
      <c r="O326" s="83"/>
      <c r="P326" s="82"/>
      <c r="Q326" s="82"/>
      <c r="R326" s="82"/>
      <c r="S326" s="82"/>
      <c r="T326" s="82"/>
      <c r="U326" s="82"/>
      <c r="V326" s="82"/>
      <c r="W326" s="82"/>
      <c r="X326" s="82"/>
      <c r="Y326" s="82"/>
      <c r="Z326" s="82"/>
      <c r="AA326" s="82"/>
      <c r="AB326" s="82"/>
    </row>
    <row r="327">
      <c r="A327" s="75"/>
      <c r="B327" s="228" t="s">
        <v>1143</v>
      </c>
      <c r="C327" s="223"/>
      <c r="D327" s="223"/>
      <c r="E327" s="223"/>
      <c r="F327" s="229"/>
      <c r="G327" s="67"/>
      <c r="H327" s="67"/>
      <c r="I327" s="67"/>
      <c r="J327" s="79"/>
      <c r="K327" s="130"/>
      <c r="L327" s="80"/>
      <c r="M327" s="81"/>
      <c r="N327" s="82"/>
      <c r="O327" s="83"/>
      <c r="P327" s="82"/>
      <c r="Q327" s="82"/>
      <c r="R327" s="82"/>
      <c r="S327" s="82"/>
      <c r="T327" s="82"/>
      <c r="U327" s="82"/>
      <c r="V327" s="82"/>
      <c r="W327" s="82"/>
      <c r="X327" s="82"/>
      <c r="Y327" s="82"/>
      <c r="Z327" s="82"/>
      <c r="AA327" s="82"/>
      <c r="AB327" s="82"/>
    </row>
    <row r="328">
      <c r="A328" s="75">
        <v>44181.0</v>
      </c>
      <c r="B328" s="228" t="s">
        <v>1144</v>
      </c>
      <c r="C328" s="233" t="s">
        <v>1145</v>
      </c>
      <c r="D328" s="232"/>
      <c r="E328" s="232"/>
      <c r="F328" s="229"/>
      <c r="G328" s="67"/>
      <c r="H328" s="67"/>
      <c r="I328" s="67"/>
      <c r="J328" s="79"/>
      <c r="K328" s="135"/>
      <c r="L328" s="80"/>
      <c r="M328" s="81"/>
      <c r="N328" s="82"/>
      <c r="O328" s="83"/>
      <c r="P328" s="82"/>
      <c r="Q328" s="82"/>
      <c r="R328" s="82"/>
      <c r="S328" s="82"/>
      <c r="T328" s="82"/>
      <c r="U328" s="82"/>
      <c r="V328" s="82"/>
      <c r="W328" s="82"/>
      <c r="X328" s="82"/>
      <c r="Y328" s="82"/>
      <c r="Z328" s="82"/>
      <c r="AA328" s="82"/>
      <c r="AB328" s="82"/>
    </row>
    <row r="329">
      <c r="A329" s="75"/>
      <c r="B329" s="228" t="s">
        <v>1146</v>
      </c>
      <c r="C329" s="234" t="s">
        <v>1147</v>
      </c>
      <c r="D329" s="223"/>
      <c r="E329" s="223"/>
      <c r="F329" s="229"/>
      <c r="G329" s="67"/>
      <c r="H329" s="67"/>
      <c r="I329" s="67"/>
      <c r="J329" s="79"/>
      <c r="K329" s="130"/>
      <c r="L329" s="80"/>
      <c r="M329" s="81"/>
      <c r="N329" s="82"/>
      <c r="O329" s="83"/>
      <c r="P329" s="82"/>
      <c r="Q329" s="82"/>
      <c r="R329" s="82"/>
      <c r="S329" s="82"/>
      <c r="T329" s="82"/>
      <c r="U329" s="82"/>
      <c r="V329" s="82"/>
      <c r="W329" s="82"/>
      <c r="X329" s="82"/>
      <c r="Y329" s="82"/>
      <c r="Z329" s="82"/>
      <c r="AA329" s="82"/>
      <c r="AB329" s="82"/>
    </row>
    <row r="330">
      <c r="A330" s="75">
        <v>44180.0</v>
      </c>
      <c r="B330" s="235" t="s">
        <v>1148</v>
      </c>
      <c r="C330" s="236" t="s">
        <v>1149</v>
      </c>
      <c r="D330" s="223"/>
      <c r="E330" s="223" t="s">
        <v>1150</v>
      </c>
      <c r="F330" s="229"/>
      <c r="G330" s="67"/>
      <c r="H330" s="67"/>
      <c r="I330" s="67"/>
      <c r="J330" s="79"/>
      <c r="K330" s="135"/>
      <c r="L330" s="80"/>
      <c r="M330" s="81"/>
      <c r="N330" s="82"/>
      <c r="O330" s="83"/>
      <c r="P330" s="82"/>
      <c r="Q330" s="82"/>
      <c r="R330" s="82"/>
      <c r="S330" s="82"/>
      <c r="T330" s="82"/>
      <c r="U330" s="82"/>
      <c r="V330" s="82"/>
      <c r="W330" s="82"/>
      <c r="X330" s="82"/>
      <c r="Y330" s="82"/>
      <c r="Z330" s="82"/>
      <c r="AA330" s="82"/>
      <c r="AB330" s="82"/>
    </row>
    <row r="331">
      <c r="A331" s="75">
        <v>44179.0</v>
      </c>
      <c r="B331" s="229" t="s">
        <v>1151</v>
      </c>
      <c r="C331" s="205"/>
      <c r="D331" s="237"/>
      <c r="E331" s="237"/>
      <c r="F331" s="229"/>
      <c r="G331" s="67"/>
      <c r="H331" s="67"/>
      <c r="I331" s="67"/>
      <c r="J331" s="79"/>
      <c r="K331" s="130"/>
      <c r="L331" s="80"/>
      <c r="M331" s="81"/>
      <c r="N331" s="82"/>
      <c r="O331" s="83"/>
      <c r="P331" s="82"/>
      <c r="Q331" s="82"/>
      <c r="R331" s="82"/>
      <c r="S331" s="82"/>
      <c r="T331" s="82"/>
      <c r="U331" s="82"/>
      <c r="V331" s="82"/>
      <c r="W331" s="82"/>
      <c r="X331" s="82"/>
      <c r="Y331" s="82"/>
      <c r="Z331" s="82"/>
      <c r="AA331" s="82"/>
      <c r="AB331" s="82"/>
    </row>
    <row r="332">
      <c r="A332" s="75">
        <v>44179.0</v>
      </c>
      <c r="B332" s="229" t="s">
        <v>1152</v>
      </c>
      <c r="C332" s="205"/>
      <c r="D332" s="237"/>
      <c r="E332" s="237"/>
      <c r="F332" s="229"/>
      <c r="G332" s="67"/>
      <c r="H332" s="67"/>
      <c r="I332" s="67"/>
      <c r="J332" s="79"/>
      <c r="K332" s="135"/>
      <c r="L332" s="80"/>
      <c r="M332" s="81"/>
      <c r="N332" s="82"/>
      <c r="O332" s="83"/>
      <c r="P332" s="82"/>
      <c r="Q332" s="82"/>
      <c r="R332" s="82"/>
      <c r="S332" s="82"/>
      <c r="T332" s="82"/>
      <c r="U332" s="82"/>
      <c r="V332" s="82"/>
      <c r="W332" s="82"/>
      <c r="X332" s="82"/>
      <c r="Y332" s="82"/>
      <c r="Z332" s="82"/>
      <c r="AA332" s="82"/>
      <c r="AB332" s="82"/>
    </row>
    <row r="333">
      <c r="A333" s="75">
        <v>44179.0</v>
      </c>
      <c r="B333" s="229" t="s">
        <v>1153</v>
      </c>
      <c r="C333" s="234" t="s">
        <v>1154</v>
      </c>
      <c r="D333" s="191"/>
      <c r="E333" s="191"/>
      <c r="F333" s="229"/>
      <c r="G333" s="67"/>
      <c r="H333" s="67"/>
      <c r="I333" s="67"/>
      <c r="J333" s="79"/>
      <c r="K333" s="130"/>
      <c r="L333" s="80"/>
      <c r="M333" s="81"/>
      <c r="N333" s="82"/>
      <c r="O333" s="83"/>
      <c r="P333" s="82"/>
      <c r="Q333" s="82"/>
      <c r="R333" s="82"/>
      <c r="S333" s="82"/>
      <c r="T333" s="82"/>
      <c r="U333" s="82"/>
      <c r="V333" s="82"/>
      <c r="W333" s="82"/>
      <c r="X333" s="82"/>
      <c r="Y333" s="82"/>
      <c r="Z333" s="82"/>
      <c r="AA333" s="82"/>
      <c r="AB333" s="82"/>
    </row>
    <row r="334">
      <c r="A334" s="75">
        <v>44179.0</v>
      </c>
      <c r="B334" s="229" t="s">
        <v>1155</v>
      </c>
      <c r="C334" s="205"/>
      <c r="D334" s="237"/>
      <c r="E334" s="237"/>
      <c r="F334" s="229"/>
      <c r="G334" s="67"/>
      <c r="H334" s="67"/>
      <c r="I334" s="67"/>
      <c r="J334" s="79"/>
      <c r="K334" s="135"/>
      <c r="L334" s="80"/>
      <c r="M334" s="81"/>
      <c r="N334" s="82"/>
      <c r="O334" s="83"/>
      <c r="P334" s="82"/>
      <c r="Q334" s="82"/>
      <c r="R334" s="82"/>
      <c r="S334" s="82"/>
      <c r="T334" s="82"/>
      <c r="U334" s="82"/>
      <c r="V334" s="82"/>
      <c r="W334" s="82"/>
      <c r="X334" s="82"/>
      <c r="Y334" s="82"/>
      <c r="Z334" s="82"/>
      <c r="AA334" s="82"/>
      <c r="AB334" s="82"/>
    </row>
    <row r="335">
      <c r="A335" s="75">
        <v>44179.0</v>
      </c>
      <c r="B335" s="229" t="s">
        <v>1156</v>
      </c>
      <c r="C335" s="237" t="s">
        <v>1157</v>
      </c>
      <c r="D335" s="223"/>
      <c r="E335" s="223" t="s">
        <v>1150</v>
      </c>
      <c r="F335" s="229"/>
      <c r="G335" s="67"/>
      <c r="H335" s="67"/>
      <c r="I335" s="67"/>
      <c r="J335" s="79"/>
      <c r="K335" s="130"/>
      <c r="L335" s="80"/>
      <c r="M335" s="81"/>
      <c r="N335" s="82"/>
      <c r="O335" s="83"/>
      <c r="P335" s="82"/>
      <c r="Q335" s="82"/>
      <c r="R335" s="82"/>
      <c r="S335" s="82"/>
      <c r="T335" s="82"/>
      <c r="U335" s="82"/>
      <c r="V335" s="82"/>
      <c r="W335" s="82"/>
      <c r="X335" s="82"/>
      <c r="Y335" s="82"/>
      <c r="Z335" s="82"/>
      <c r="AA335" s="82"/>
      <c r="AB335" s="82"/>
    </row>
    <row r="336" ht="173.25" customHeight="1">
      <c r="A336" s="75">
        <v>44179.0</v>
      </c>
      <c r="B336" s="238" t="s">
        <v>1158</v>
      </c>
      <c r="C336" s="239" t="s">
        <v>1159</v>
      </c>
      <c r="D336" s="191"/>
      <c r="E336" s="191"/>
      <c r="F336" s="229" t="s">
        <v>1160</v>
      </c>
      <c r="G336" s="67"/>
      <c r="H336" s="67"/>
      <c r="I336" s="67"/>
      <c r="J336" s="79"/>
      <c r="K336" s="135"/>
      <c r="L336" s="80"/>
      <c r="M336" s="81"/>
      <c r="N336" s="82"/>
      <c r="O336" s="83"/>
      <c r="P336" s="82"/>
      <c r="Q336" s="82"/>
      <c r="R336" s="82"/>
      <c r="S336" s="82"/>
      <c r="T336" s="82"/>
      <c r="U336" s="82"/>
      <c r="V336" s="82"/>
      <c r="W336" s="82"/>
      <c r="X336" s="82"/>
      <c r="Y336" s="82"/>
      <c r="Z336" s="82"/>
      <c r="AA336" s="82"/>
      <c r="AB336" s="82"/>
    </row>
    <row r="337">
      <c r="A337" s="75">
        <v>44179.0</v>
      </c>
      <c r="B337" s="229" t="s">
        <v>1161</v>
      </c>
      <c r="C337" s="205"/>
      <c r="D337" s="191"/>
      <c r="E337" s="191"/>
      <c r="F337" s="229"/>
      <c r="G337" s="67"/>
      <c r="H337" s="67"/>
      <c r="I337" s="67"/>
      <c r="J337" s="79"/>
      <c r="K337" s="130"/>
      <c r="L337" s="80"/>
      <c r="M337" s="81"/>
      <c r="N337" s="82"/>
      <c r="O337" s="83"/>
      <c r="P337" s="82"/>
      <c r="Q337" s="82"/>
      <c r="R337" s="82"/>
      <c r="S337" s="82"/>
      <c r="T337" s="82"/>
      <c r="U337" s="82"/>
      <c r="V337" s="82"/>
      <c r="W337" s="82"/>
      <c r="X337" s="82"/>
      <c r="Y337" s="82"/>
      <c r="Z337" s="82"/>
      <c r="AA337" s="82"/>
      <c r="AB337" s="82"/>
    </row>
    <row r="338">
      <c r="A338" s="75">
        <v>44179.0</v>
      </c>
      <c r="B338" s="229" t="s">
        <v>1162</v>
      </c>
      <c r="C338" s="234" t="s">
        <v>1163</v>
      </c>
      <c r="D338" s="223"/>
      <c r="E338" s="223" t="s">
        <v>1150</v>
      </c>
      <c r="F338" s="229"/>
      <c r="G338" s="67"/>
      <c r="H338" s="67"/>
      <c r="I338" s="67"/>
      <c r="J338" s="79"/>
      <c r="K338" s="135"/>
      <c r="L338" s="80"/>
      <c r="M338" s="81"/>
      <c r="N338" s="82"/>
      <c r="O338" s="83"/>
      <c r="P338" s="82"/>
      <c r="Q338" s="82"/>
      <c r="R338" s="82"/>
      <c r="S338" s="82"/>
      <c r="T338" s="82"/>
      <c r="U338" s="82"/>
      <c r="V338" s="82"/>
      <c r="W338" s="82"/>
      <c r="X338" s="82"/>
      <c r="Y338" s="82"/>
      <c r="Z338" s="82"/>
      <c r="AA338" s="82"/>
      <c r="AB338" s="82"/>
    </row>
    <row r="339">
      <c r="A339" s="75">
        <v>44179.0</v>
      </c>
      <c r="B339" s="229" t="s">
        <v>1164</v>
      </c>
      <c r="C339" s="205"/>
      <c r="D339" s="237"/>
      <c r="E339" s="237"/>
      <c r="F339" s="229"/>
      <c r="G339" s="67"/>
      <c r="H339" s="67"/>
      <c r="I339" s="67"/>
      <c r="J339" s="79"/>
      <c r="K339" s="130"/>
      <c r="L339" s="80"/>
      <c r="M339" s="81"/>
      <c r="N339" s="82"/>
      <c r="O339" s="83"/>
      <c r="P339" s="82"/>
      <c r="Q339" s="82"/>
      <c r="R339" s="82"/>
      <c r="S339" s="82"/>
      <c r="T339" s="82"/>
      <c r="U339" s="82"/>
      <c r="V339" s="82"/>
      <c r="W339" s="82"/>
      <c r="X339" s="82"/>
      <c r="Y339" s="82"/>
      <c r="Z339" s="82"/>
      <c r="AA339" s="82"/>
      <c r="AB339" s="82"/>
    </row>
    <row r="340">
      <c r="A340" s="75">
        <v>44179.0</v>
      </c>
      <c r="B340" s="229" t="s">
        <v>1165</v>
      </c>
      <c r="C340" s="237" t="s">
        <v>1166</v>
      </c>
      <c r="D340" s="237"/>
      <c r="E340" s="237"/>
      <c r="F340" s="229"/>
      <c r="G340" s="67"/>
      <c r="H340" s="67"/>
      <c r="I340" s="67"/>
      <c r="J340" s="79"/>
      <c r="K340" s="135"/>
      <c r="L340" s="80"/>
      <c r="M340" s="81"/>
      <c r="N340" s="82"/>
      <c r="O340" s="83"/>
      <c r="P340" s="82"/>
      <c r="Q340" s="82"/>
      <c r="R340" s="82"/>
      <c r="S340" s="82"/>
      <c r="T340" s="82"/>
      <c r="U340" s="82"/>
      <c r="V340" s="82"/>
      <c r="W340" s="82"/>
      <c r="X340" s="82"/>
      <c r="Y340" s="82"/>
      <c r="Z340" s="82"/>
      <c r="AA340" s="82"/>
      <c r="AB340" s="82"/>
    </row>
    <row r="341">
      <c r="A341" s="75">
        <v>44179.0</v>
      </c>
      <c r="B341" s="229" t="s">
        <v>1167</v>
      </c>
      <c r="C341" s="237" t="s">
        <v>1168</v>
      </c>
      <c r="D341" s="191"/>
      <c r="E341" s="191"/>
      <c r="F341" s="229"/>
      <c r="G341" s="67"/>
      <c r="H341" s="67"/>
      <c r="I341" s="67"/>
      <c r="J341" s="79"/>
      <c r="K341" s="130"/>
      <c r="L341" s="80"/>
      <c r="M341" s="81"/>
      <c r="N341" s="82"/>
      <c r="O341" s="83"/>
      <c r="P341" s="82"/>
      <c r="Q341" s="82"/>
      <c r="R341" s="82"/>
      <c r="S341" s="82"/>
      <c r="T341" s="82"/>
      <c r="U341" s="82"/>
      <c r="V341" s="82"/>
      <c r="W341" s="82"/>
      <c r="X341" s="82"/>
      <c r="Y341" s="82"/>
      <c r="Z341" s="82"/>
      <c r="AA341" s="82"/>
      <c r="AB341" s="82"/>
    </row>
    <row r="342" ht="205.5" customHeight="1">
      <c r="A342" s="75">
        <v>44178.0</v>
      </c>
      <c r="B342" s="229" t="s">
        <v>1169</v>
      </c>
      <c r="C342" s="240" t="s">
        <v>1170</v>
      </c>
      <c r="D342" s="191"/>
      <c r="E342" s="191"/>
      <c r="F342" s="229" t="s">
        <v>1171</v>
      </c>
      <c r="G342" s="67"/>
      <c r="H342" s="67"/>
      <c r="I342" s="67"/>
      <c r="J342" s="79"/>
      <c r="K342" s="135"/>
      <c r="L342" s="80"/>
      <c r="M342" s="81"/>
      <c r="N342" s="82"/>
      <c r="O342" s="83"/>
      <c r="P342" s="82"/>
      <c r="Q342" s="82"/>
      <c r="R342" s="82"/>
      <c r="S342" s="82"/>
      <c r="T342" s="82"/>
      <c r="U342" s="82"/>
      <c r="V342" s="82"/>
      <c r="W342" s="82"/>
      <c r="X342" s="82"/>
      <c r="Y342" s="82"/>
      <c r="Z342" s="82"/>
      <c r="AA342" s="82"/>
      <c r="AB342" s="82"/>
    </row>
    <row r="343">
      <c r="A343" s="75"/>
      <c r="B343" s="229" t="s">
        <v>1172</v>
      </c>
      <c r="C343" s="191" t="s">
        <v>1097</v>
      </c>
      <c r="D343" s="191"/>
      <c r="E343" s="191"/>
      <c r="F343" s="241"/>
      <c r="G343" s="67"/>
      <c r="H343" s="67"/>
      <c r="I343" s="67"/>
      <c r="J343" s="79"/>
      <c r="K343" s="130"/>
      <c r="L343" s="80"/>
      <c r="M343" s="81"/>
      <c r="N343" s="82"/>
      <c r="O343" s="83"/>
      <c r="P343" s="82"/>
      <c r="Q343" s="82"/>
      <c r="R343" s="82"/>
      <c r="S343" s="82"/>
      <c r="T343" s="82"/>
      <c r="U343" s="82"/>
      <c r="V343" s="82"/>
      <c r="W343" s="82"/>
      <c r="X343" s="82"/>
      <c r="Y343" s="82"/>
      <c r="Z343" s="82"/>
      <c r="AA343" s="82"/>
      <c r="AB343" s="82"/>
    </row>
    <row r="344">
      <c r="A344" s="75"/>
      <c r="B344" s="229" t="s">
        <v>1173</v>
      </c>
      <c r="C344" s="237" t="s">
        <v>1174</v>
      </c>
      <c r="D344" s="191"/>
      <c r="E344" s="191"/>
      <c r="F344" s="242" t="s">
        <v>1175</v>
      </c>
      <c r="G344" s="67"/>
      <c r="H344" s="67"/>
      <c r="I344" s="67"/>
      <c r="J344" s="79"/>
      <c r="K344" s="135"/>
      <c r="L344" s="80"/>
      <c r="M344" s="81"/>
      <c r="N344" s="82"/>
      <c r="O344" s="83"/>
      <c r="P344" s="82"/>
      <c r="Q344" s="82"/>
      <c r="R344" s="82"/>
      <c r="S344" s="82"/>
      <c r="T344" s="82"/>
      <c r="U344" s="82"/>
      <c r="V344" s="82"/>
      <c r="W344" s="82"/>
      <c r="X344" s="82"/>
      <c r="Y344" s="82"/>
      <c r="Z344" s="82"/>
      <c r="AA344" s="82"/>
      <c r="AB344" s="82"/>
    </row>
    <row r="345">
      <c r="A345" s="75">
        <v>44176.0</v>
      </c>
      <c r="B345" s="229" t="s">
        <v>1176</v>
      </c>
      <c r="C345" s="191"/>
      <c r="D345" s="191"/>
      <c r="E345" s="191"/>
      <c r="F345" s="241"/>
      <c r="G345" s="67"/>
      <c r="H345" s="67"/>
      <c r="I345" s="67"/>
      <c r="J345" s="79"/>
      <c r="K345" s="130"/>
      <c r="L345" s="80"/>
      <c r="M345" s="81"/>
      <c r="N345" s="82"/>
      <c r="O345" s="83"/>
      <c r="P345" s="82"/>
      <c r="Q345" s="82"/>
      <c r="R345" s="82"/>
      <c r="S345" s="82"/>
      <c r="T345" s="82"/>
      <c r="U345" s="82"/>
      <c r="V345" s="82"/>
      <c r="W345" s="82"/>
      <c r="X345" s="82"/>
      <c r="Y345" s="82"/>
      <c r="Z345" s="82"/>
      <c r="AA345" s="82"/>
      <c r="AB345" s="82"/>
    </row>
    <row r="346">
      <c r="A346" s="75">
        <v>44176.0</v>
      </c>
      <c r="B346" s="229" t="s">
        <v>1177</v>
      </c>
      <c r="C346" s="243" t="s">
        <v>1178</v>
      </c>
      <c r="D346" s="191"/>
      <c r="E346" s="191" t="s">
        <v>1097</v>
      </c>
      <c r="F346" s="244" t="s">
        <v>1179</v>
      </c>
      <c r="G346" s="67"/>
      <c r="H346" s="67"/>
      <c r="I346" s="67"/>
      <c r="J346" s="79"/>
      <c r="K346" s="135"/>
      <c r="L346" s="80"/>
      <c r="M346" s="81"/>
      <c r="N346" s="82"/>
      <c r="O346" s="83"/>
      <c r="P346" s="82"/>
      <c r="Q346" s="82"/>
      <c r="R346" s="82"/>
      <c r="S346" s="82"/>
      <c r="T346" s="82"/>
      <c r="U346" s="82"/>
      <c r="V346" s="82"/>
      <c r="W346" s="82"/>
      <c r="X346" s="82"/>
      <c r="Y346" s="82"/>
      <c r="Z346" s="82"/>
      <c r="AA346" s="82"/>
      <c r="AB346" s="82"/>
    </row>
    <row r="347">
      <c r="A347" s="75">
        <v>44176.0</v>
      </c>
      <c r="B347" s="229" t="s">
        <v>1180</v>
      </c>
      <c r="C347" s="243" t="s">
        <v>1181</v>
      </c>
      <c r="D347" s="191"/>
      <c r="E347" s="191"/>
      <c r="F347" s="241"/>
      <c r="G347" s="67"/>
      <c r="H347" s="67"/>
      <c r="I347" s="67"/>
      <c r="J347" s="79"/>
      <c r="K347" s="130"/>
      <c r="L347" s="80"/>
      <c r="M347" s="81"/>
      <c r="N347" s="82"/>
      <c r="O347" s="83"/>
      <c r="P347" s="82"/>
      <c r="Q347" s="82"/>
      <c r="R347" s="82"/>
      <c r="S347" s="82"/>
      <c r="T347" s="82"/>
      <c r="U347" s="82"/>
      <c r="V347" s="82"/>
      <c r="W347" s="82"/>
      <c r="X347" s="82"/>
      <c r="Y347" s="82"/>
      <c r="Z347" s="82"/>
      <c r="AA347" s="82"/>
      <c r="AB347" s="82"/>
    </row>
    <row r="348">
      <c r="A348" s="75">
        <v>44176.0</v>
      </c>
      <c r="B348" s="229" t="s">
        <v>1182</v>
      </c>
      <c r="C348" s="243" t="s">
        <v>1183</v>
      </c>
      <c r="D348" s="191"/>
      <c r="E348" s="191"/>
      <c r="F348" s="191"/>
      <c r="G348" s="67"/>
      <c r="H348" s="67"/>
      <c r="I348" s="67"/>
      <c r="J348" s="79"/>
      <c r="K348" s="135"/>
      <c r="L348" s="80"/>
      <c r="M348" s="81"/>
      <c r="N348" s="82"/>
      <c r="O348" s="83"/>
      <c r="P348" s="82"/>
      <c r="Q348" s="82"/>
      <c r="R348" s="82"/>
      <c r="S348" s="82"/>
      <c r="T348" s="82"/>
      <c r="U348" s="82"/>
      <c r="V348" s="82"/>
      <c r="W348" s="82"/>
      <c r="X348" s="82"/>
      <c r="Y348" s="82"/>
      <c r="Z348" s="82"/>
      <c r="AA348" s="82"/>
      <c r="AB348" s="82"/>
    </row>
    <row r="349">
      <c r="A349" s="75">
        <v>44176.0</v>
      </c>
      <c r="B349" s="229" t="s">
        <v>1184</v>
      </c>
      <c r="C349" s="191"/>
      <c r="D349" s="191"/>
      <c r="E349" s="191"/>
      <c r="F349" s="191"/>
      <c r="G349" s="67"/>
      <c r="H349" s="67"/>
      <c r="I349" s="67"/>
      <c r="J349" s="79"/>
      <c r="K349" s="130"/>
      <c r="L349" s="80"/>
      <c r="M349" s="81"/>
      <c r="N349" s="82"/>
      <c r="O349" s="83"/>
      <c r="P349" s="82"/>
      <c r="Q349" s="82"/>
      <c r="R349" s="82"/>
      <c r="S349" s="82"/>
      <c r="T349" s="82"/>
      <c r="U349" s="82"/>
      <c r="V349" s="82"/>
      <c r="W349" s="82"/>
      <c r="X349" s="82"/>
      <c r="Y349" s="82"/>
      <c r="Z349" s="82"/>
      <c r="AA349" s="82"/>
      <c r="AB349" s="82"/>
    </row>
    <row r="350">
      <c r="A350" s="75">
        <v>44176.0</v>
      </c>
      <c r="B350" s="229" t="s">
        <v>1185</v>
      </c>
      <c r="C350" s="243" t="s">
        <v>1186</v>
      </c>
      <c r="D350" s="191"/>
      <c r="E350" s="191"/>
      <c r="F350" s="241"/>
      <c r="G350" s="67"/>
      <c r="H350" s="67"/>
      <c r="I350" s="67"/>
      <c r="J350" s="79"/>
      <c r="K350" s="135"/>
      <c r="L350" s="80"/>
      <c r="M350" s="81"/>
      <c r="N350" s="82"/>
      <c r="O350" s="83"/>
      <c r="P350" s="82"/>
      <c r="Q350" s="82"/>
      <c r="R350" s="82"/>
      <c r="S350" s="82"/>
      <c r="T350" s="82"/>
      <c r="U350" s="82"/>
      <c r="V350" s="82"/>
      <c r="W350" s="82"/>
      <c r="X350" s="82"/>
      <c r="Y350" s="82"/>
      <c r="Z350" s="82"/>
      <c r="AA350" s="82"/>
      <c r="AB350" s="82"/>
    </row>
    <row r="351">
      <c r="A351" s="75">
        <v>44176.0</v>
      </c>
      <c r="B351" s="244" t="s">
        <v>1187</v>
      </c>
      <c r="C351" s="245" t="s">
        <v>1188</v>
      </c>
      <c r="D351" s="191"/>
      <c r="E351" s="191" t="s">
        <v>1097</v>
      </c>
      <c r="F351" s="246" t="s">
        <v>1189</v>
      </c>
      <c r="G351" s="67"/>
      <c r="H351" s="67"/>
      <c r="I351" s="67"/>
      <c r="J351" s="79"/>
      <c r="K351" s="130"/>
      <c r="L351" s="80"/>
      <c r="M351" s="81"/>
      <c r="N351" s="82"/>
      <c r="O351" s="83"/>
      <c r="P351" s="82"/>
      <c r="Q351" s="82"/>
      <c r="R351" s="82"/>
      <c r="S351" s="82"/>
      <c r="T351" s="82"/>
      <c r="U351" s="82"/>
      <c r="V351" s="82"/>
      <c r="W351" s="82"/>
      <c r="X351" s="82"/>
      <c r="Y351" s="82"/>
      <c r="Z351" s="82"/>
      <c r="AA351" s="82"/>
      <c r="AB351" s="82"/>
    </row>
    <row r="352">
      <c r="A352" s="75">
        <v>44176.0</v>
      </c>
      <c r="B352" s="244" t="s">
        <v>1190</v>
      </c>
      <c r="C352" s="239" t="s">
        <v>1191</v>
      </c>
      <c r="D352" s="239"/>
      <c r="E352" s="239"/>
      <c r="F352" s="241"/>
      <c r="G352" s="67"/>
      <c r="H352" s="67"/>
      <c r="I352" s="67"/>
      <c r="J352" s="79"/>
      <c r="K352" s="135"/>
      <c r="L352" s="80"/>
      <c r="M352" s="81"/>
      <c r="N352" s="82"/>
      <c r="O352" s="83"/>
      <c r="P352" s="82"/>
      <c r="Q352" s="82"/>
      <c r="R352" s="82"/>
      <c r="S352" s="82"/>
      <c r="T352" s="82"/>
      <c r="U352" s="82"/>
      <c r="V352" s="82"/>
      <c r="W352" s="82"/>
      <c r="X352" s="82"/>
      <c r="Y352" s="82"/>
      <c r="Z352" s="82"/>
      <c r="AA352" s="82"/>
      <c r="AB352" s="82"/>
    </row>
    <row r="353">
      <c r="A353" s="75">
        <v>44175.0</v>
      </c>
      <c r="B353" s="244" t="s">
        <v>1192</v>
      </c>
      <c r="C353" s="205"/>
      <c r="D353" s="237"/>
      <c r="E353" s="237"/>
      <c r="F353" s="241"/>
      <c r="G353" s="67"/>
      <c r="H353" s="67"/>
      <c r="I353" s="67"/>
      <c r="J353" s="79"/>
      <c r="K353" s="130"/>
      <c r="L353" s="80"/>
      <c r="M353" s="81"/>
      <c r="N353" s="82"/>
      <c r="O353" s="83"/>
      <c r="P353" s="82"/>
      <c r="Q353" s="82"/>
      <c r="R353" s="82"/>
      <c r="S353" s="82"/>
      <c r="T353" s="82"/>
      <c r="U353" s="82"/>
      <c r="V353" s="82"/>
      <c r="W353" s="82"/>
      <c r="X353" s="82"/>
      <c r="Y353" s="82"/>
      <c r="Z353" s="82"/>
      <c r="AA353" s="82"/>
      <c r="AB353" s="82"/>
    </row>
    <row r="354">
      <c r="A354" s="75">
        <v>44175.0</v>
      </c>
      <c r="B354" s="244" t="s">
        <v>1193</v>
      </c>
      <c r="C354" s="205"/>
      <c r="D354" s="247"/>
      <c r="E354" s="247"/>
      <c r="F354" s="241"/>
      <c r="G354" s="67"/>
      <c r="H354" s="67"/>
      <c r="I354" s="67"/>
      <c r="J354" s="79"/>
      <c r="K354" s="135"/>
      <c r="L354" s="80"/>
      <c r="M354" s="81"/>
      <c r="N354" s="82"/>
      <c r="O354" s="83"/>
      <c r="P354" s="82"/>
      <c r="Q354" s="82"/>
      <c r="R354" s="82"/>
      <c r="S354" s="82"/>
      <c r="T354" s="82"/>
      <c r="U354" s="82"/>
      <c r="V354" s="82"/>
      <c r="W354" s="82"/>
      <c r="X354" s="82"/>
      <c r="Y354" s="82"/>
      <c r="Z354" s="82"/>
      <c r="AA354" s="82"/>
      <c r="AB354" s="82"/>
    </row>
    <row r="355">
      <c r="A355" s="75">
        <v>44175.0</v>
      </c>
      <c r="B355" s="244" t="s">
        <v>1194</v>
      </c>
      <c r="C355" s="205"/>
      <c r="D355" s="237"/>
      <c r="E355" s="237"/>
      <c r="F355" s="241"/>
      <c r="G355" s="67"/>
      <c r="H355" s="67"/>
      <c r="I355" s="67"/>
      <c r="J355" s="79"/>
      <c r="K355" s="130"/>
      <c r="L355" s="80"/>
      <c r="M355" s="81"/>
      <c r="N355" s="82"/>
      <c r="O355" s="83"/>
      <c r="P355" s="82"/>
      <c r="Q355" s="82"/>
      <c r="R355" s="82"/>
      <c r="S355" s="82"/>
      <c r="T355" s="82"/>
      <c r="U355" s="82"/>
      <c r="V355" s="82"/>
      <c r="W355" s="82"/>
      <c r="X355" s="82"/>
      <c r="Y355" s="82"/>
      <c r="Z355" s="82"/>
      <c r="AA355" s="82"/>
      <c r="AB355" s="82"/>
    </row>
    <row r="356">
      <c r="A356" s="75">
        <v>44175.0</v>
      </c>
      <c r="B356" s="244" t="s">
        <v>1195</v>
      </c>
      <c r="C356" s="205"/>
      <c r="D356" s="237"/>
      <c r="E356" s="237"/>
      <c r="F356" s="241"/>
      <c r="G356" s="67"/>
      <c r="H356" s="67"/>
      <c r="I356" s="67"/>
      <c r="J356" s="79"/>
      <c r="K356" s="135"/>
      <c r="L356" s="80"/>
      <c r="M356" s="81"/>
      <c r="N356" s="82"/>
      <c r="O356" s="83"/>
      <c r="P356" s="82"/>
      <c r="Q356" s="82"/>
      <c r="R356" s="82"/>
      <c r="S356" s="82"/>
      <c r="T356" s="82"/>
      <c r="U356" s="82"/>
      <c r="V356" s="82"/>
      <c r="W356" s="82"/>
      <c r="X356" s="82"/>
      <c r="Y356" s="82"/>
      <c r="Z356" s="82"/>
      <c r="AA356" s="82"/>
      <c r="AB356" s="82"/>
    </row>
    <row r="357">
      <c r="A357" s="75">
        <v>44174.0</v>
      </c>
      <c r="B357" s="244" t="s">
        <v>1196</v>
      </c>
      <c r="C357" s="205"/>
      <c r="D357" s="191"/>
      <c r="E357" s="191"/>
      <c r="F357" s="241"/>
      <c r="G357" s="67"/>
      <c r="H357" s="67"/>
      <c r="I357" s="67"/>
      <c r="J357" s="79"/>
      <c r="K357" s="130"/>
      <c r="L357" s="80"/>
      <c r="M357" s="81"/>
      <c r="N357" s="82"/>
      <c r="O357" s="83"/>
      <c r="P357" s="82"/>
      <c r="Q357" s="82"/>
      <c r="R357" s="82"/>
      <c r="S357" s="82"/>
      <c r="T357" s="82"/>
      <c r="U357" s="82"/>
      <c r="V357" s="82"/>
      <c r="W357" s="82"/>
      <c r="X357" s="82"/>
      <c r="Y357" s="82"/>
      <c r="Z357" s="82"/>
      <c r="AA357" s="82"/>
      <c r="AB357" s="82"/>
    </row>
    <row r="358">
      <c r="A358" s="75">
        <v>44174.0</v>
      </c>
      <c r="B358" s="244" t="s">
        <v>1197</v>
      </c>
      <c r="C358" s="237" t="s">
        <v>1198</v>
      </c>
      <c r="D358" s="191"/>
      <c r="E358" s="191"/>
      <c r="F358" s="241"/>
      <c r="G358" s="67"/>
      <c r="H358" s="67"/>
      <c r="I358" s="67"/>
      <c r="J358" s="79"/>
      <c r="K358" s="135"/>
      <c r="L358" s="80"/>
      <c r="M358" s="81"/>
      <c r="N358" s="82"/>
      <c r="O358" s="83"/>
      <c r="P358" s="82"/>
      <c r="Q358" s="82"/>
      <c r="R358" s="82"/>
      <c r="S358" s="82"/>
      <c r="T358" s="82"/>
      <c r="U358" s="82"/>
      <c r="V358" s="82"/>
      <c r="W358" s="82"/>
      <c r="X358" s="82"/>
      <c r="Y358" s="82"/>
      <c r="Z358" s="82"/>
      <c r="AA358" s="82"/>
      <c r="AB358" s="82"/>
    </row>
    <row r="359">
      <c r="A359" s="75">
        <v>44173.0</v>
      </c>
      <c r="B359" s="244" t="s">
        <v>1199</v>
      </c>
      <c r="C359" s="234" t="s">
        <v>1200</v>
      </c>
      <c r="D359" s="191"/>
      <c r="E359" s="191"/>
      <c r="F359" s="241"/>
      <c r="G359" s="67"/>
      <c r="H359" s="67"/>
      <c r="I359" s="67"/>
      <c r="J359" s="79"/>
      <c r="K359" s="130"/>
      <c r="L359" s="80"/>
      <c r="M359" s="81"/>
      <c r="N359" s="82"/>
      <c r="O359" s="83"/>
      <c r="P359" s="82"/>
      <c r="Q359" s="82"/>
      <c r="R359" s="82"/>
      <c r="S359" s="82"/>
      <c r="T359" s="82"/>
      <c r="U359" s="82"/>
      <c r="V359" s="82"/>
      <c r="W359" s="82"/>
      <c r="X359" s="82"/>
      <c r="Y359" s="82"/>
      <c r="Z359" s="82"/>
      <c r="AA359" s="82"/>
      <c r="AB359" s="82"/>
    </row>
    <row r="360">
      <c r="A360" s="75">
        <v>44173.0</v>
      </c>
      <c r="B360" s="244" t="s">
        <v>1201</v>
      </c>
      <c r="C360" s="237" t="s">
        <v>1202</v>
      </c>
      <c r="D360" s="191"/>
      <c r="E360" s="191"/>
      <c r="F360" s="241"/>
      <c r="G360" s="168" t="s">
        <v>842</v>
      </c>
      <c r="H360" s="168" t="s">
        <v>843</v>
      </c>
      <c r="I360" s="168" t="s">
        <v>1203</v>
      </c>
      <c r="J360" s="79"/>
      <c r="K360" s="135"/>
      <c r="L360" s="80"/>
      <c r="M360" s="81"/>
      <c r="N360" s="82"/>
      <c r="O360" s="83"/>
      <c r="P360" s="82"/>
      <c r="Q360" s="82"/>
      <c r="R360" s="82"/>
      <c r="S360" s="82"/>
      <c r="T360" s="82"/>
      <c r="U360" s="82"/>
      <c r="V360" s="82"/>
      <c r="W360" s="82"/>
      <c r="X360" s="82"/>
      <c r="Y360" s="82"/>
      <c r="Z360" s="82"/>
      <c r="AA360" s="82"/>
      <c r="AB360" s="82"/>
    </row>
    <row r="361">
      <c r="A361" s="75">
        <v>44173.0</v>
      </c>
      <c r="B361" s="244" t="s">
        <v>1204</v>
      </c>
      <c r="C361" s="191" t="s">
        <v>1097</v>
      </c>
      <c r="D361" s="191"/>
      <c r="E361" s="191"/>
      <c r="F361" s="241"/>
      <c r="G361" s="168" t="s">
        <v>1205</v>
      </c>
      <c r="H361" s="168" t="s">
        <v>1206</v>
      </c>
      <c r="I361" s="168" t="s">
        <v>1207</v>
      </c>
      <c r="J361" s="79"/>
      <c r="K361" s="130"/>
      <c r="L361" s="80"/>
      <c r="M361" s="81"/>
      <c r="N361" s="82"/>
      <c r="O361" s="83"/>
      <c r="P361" s="82"/>
      <c r="Q361" s="82"/>
      <c r="R361" s="82"/>
      <c r="S361" s="82"/>
      <c r="T361" s="82"/>
      <c r="U361" s="82"/>
      <c r="V361" s="82"/>
      <c r="W361" s="82"/>
      <c r="X361" s="82"/>
      <c r="Y361" s="82"/>
      <c r="Z361" s="82"/>
      <c r="AA361" s="82"/>
      <c r="AB361" s="82"/>
    </row>
    <row r="362">
      <c r="A362" s="75">
        <v>44173.0</v>
      </c>
      <c r="B362" s="244" t="s">
        <v>1208</v>
      </c>
      <c r="C362" s="237" t="s">
        <v>1209</v>
      </c>
      <c r="D362" s="191"/>
      <c r="E362" s="191"/>
      <c r="F362" s="241"/>
      <c r="G362" s="67"/>
      <c r="H362" s="67"/>
      <c r="I362" s="67"/>
      <c r="J362" s="79"/>
      <c r="K362" s="135"/>
      <c r="L362" s="80"/>
      <c r="M362" s="81"/>
      <c r="N362" s="82"/>
      <c r="O362" s="83"/>
      <c r="P362" s="82"/>
      <c r="Q362" s="82"/>
      <c r="R362" s="82"/>
      <c r="S362" s="82"/>
      <c r="T362" s="82"/>
      <c r="U362" s="82"/>
      <c r="V362" s="82"/>
      <c r="W362" s="82"/>
      <c r="X362" s="82"/>
      <c r="Y362" s="82"/>
      <c r="Z362" s="82"/>
      <c r="AA362" s="82"/>
      <c r="AB362" s="82"/>
    </row>
    <row r="363">
      <c r="A363" s="75">
        <v>44173.0</v>
      </c>
      <c r="B363" s="244" t="s">
        <v>1210</v>
      </c>
      <c r="C363" s="237" t="s">
        <v>1211</v>
      </c>
      <c r="D363" s="191"/>
      <c r="E363" s="191"/>
      <c r="F363" s="248" t="s">
        <v>1212</v>
      </c>
      <c r="G363" s="67"/>
      <c r="H363" s="67"/>
      <c r="I363" s="67"/>
      <c r="J363" s="79"/>
      <c r="K363" s="130"/>
      <c r="L363" s="80"/>
      <c r="M363" s="81"/>
      <c r="N363" s="82"/>
      <c r="O363" s="83"/>
      <c r="P363" s="82"/>
      <c r="Q363" s="82"/>
      <c r="R363" s="82"/>
      <c r="S363" s="82"/>
      <c r="T363" s="82"/>
      <c r="U363" s="82"/>
      <c r="V363" s="82"/>
      <c r="W363" s="82"/>
      <c r="X363" s="82"/>
      <c r="Y363" s="82"/>
      <c r="Z363" s="82"/>
      <c r="AA363" s="82"/>
      <c r="AB363" s="82"/>
    </row>
    <row r="364" ht="67.5" customHeight="1">
      <c r="A364" s="75">
        <v>44173.0</v>
      </c>
      <c r="B364" s="244" t="s">
        <v>1213</v>
      </c>
      <c r="C364" s="205"/>
      <c r="D364" s="191"/>
      <c r="E364" s="191"/>
      <c r="F364" s="241"/>
      <c r="G364" s="67"/>
      <c r="H364" s="67"/>
      <c r="I364" s="67"/>
      <c r="J364" s="79"/>
      <c r="K364" s="135"/>
      <c r="L364" s="80"/>
      <c r="M364" s="81"/>
      <c r="N364" s="82"/>
      <c r="O364" s="83"/>
      <c r="P364" s="82"/>
      <c r="Q364" s="82"/>
      <c r="R364" s="82"/>
      <c r="S364" s="82"/>
      <c r="T364" s="82"/>
      <c r="U364" s="82"/>
      <c r="V364" s="82"/>
      <c r="W364" s="82"/>
      <c r="X364" s="82"/>
      <c r="Y364" s="82"/>
      <c r="Z364" s="82"/>
      <c r="AA364" s="82"/>
      <c r="AB364" s="82"/>
    </row>
    <row r="365">
      <c r="A365" s="75">
        <v>44173.0</v>
      </c>
      <c r="B365" s="244" t="s">
        <v>1214</v>
      </c>
      <c r="C365" s="237" t="s">
        <v>1215</v>
      </c>
      <c r="D365" s="237"/>
      <c r="E365" s="237"/>
      <c r="F365" s="241"/>
      <c r="G365" s="67"/>
      <c r="H365" s="67"/>
      <c r="I365" s="67"/>
      <c r="J365" s="79"/>
      <c r="K365" s="130"/>
      <c r="L365" s="80"/>
      <c r="M365" s="81"/>
      <c r="N365" s="82"/>
      <c r="O365" s="83"/>
      <c r="P365" s="82"/>
      <c r="Q365" s="82"/>
      <c r="R365" s="82"/>
      <c r="S365" s="82"/>
      <c r="T365" s="82"/>
      <c r="U365" s="82"/>
      <c r="V365" s="82"/>
      <c r="W365" s="82"/>
      <c r="X365" s="82"/>
      <c r="Y365" s="82"/>
      <c r="Z365" s="82"/>
      <c r="AA365" s="82"/>
      <c r="AB365" s="82"/>
    </row>
    <row r="366">
      <c r="A366" s="75">
        <v>44173.0</v>
      </c>
      <c r="B366" s="244" t="s">
        <v>1216</v>
      </c>
      <c r="C366" s="237" t="s">
        <v>1217</v>
      </c>
      <c r="D366" s="237"/>
      <c r="E366" s="237"/>
      <c r="F366" s="241"/>
      <c r="G366" s="67"/>
      <c r="H366" s="67"/>
      <c r="I366" s="67"/>
      <c r="J366" s="79"/>
      <c r="K366" s="135"/>
      <c r="L366" s="80"/>
      <c r="M366" s="81"/>
      <c r="N366" s="82"/>
      <c r="O366" s="83"/>
      <c r="P366" s="82"/>
      <c r="Q366" s="82"/>
      <c r="R366" s="82"/>
      <c r="S366" s="82"/>
      <c r="T366" s="82"/>
      <c r="U366" s="82"/>
      <c r="V366" s="82"/>
      <c r="W366" s="82"/>
      <c r="X366" s="82"/>
      <c r="Y366" s="82"/>
      <c r="Z366" s="82"/>
      <c r="AA366" s="82"/>
      <c r="AB366" s="82"/>
    </row>
    <row r="367">
      <c r="A367" s="75">
        <v>44172.0</v>
      </c>
      <c r="B367" s="244" t="s">
        <v>1218</v>
      </c>
      <c r="C367" s="244" t="s">
        <v>1219</v>
      </c>
      <c r="D367" s="244"/>
      <c r="E367" s="244"/>
      <c r="F367" s="241"/>
      <c r="G367" s="67"/>
      <c r="H367" s="67"/>
      <c r="I367" s="67"/>
      <c r="J367" s="79"/>
      <c r="K367" s="130"/>
      <c r="L367" s="80"/>
      <c r="M367" s="81"/>
      <c r="N367" s="82"/>
      <c r="O367" s="83"/>
      <c r="P367" s="82"/>
      <c r="Q367" s="82"/>
      <c r="R367" s="82"/>
      <c r="S367" s="82"/>
      <c r="T367" s="82"/>
      <c r="U367" s="82"/>
      <c r="V367" s="82"/>
      <c r="W367" s="82"/>
      <c r="X367" s="82"/>
      <c r="Y367" s="82"/>
      <c r="Z367" s="82"/>
      <c r="AA367" s="82"/>
      <c r="AB367" s="82"/>
    </row>
    <row r="368">
      <c r="A368" s="75">
        <v>44172.0</v>
      </c>
      <c r="B368" s="244" t="s">
        <v>1220</v>
      </c>
      <c r="C368" s="205"/>
      <c r="D368" s="191"/>
      <c r="E368" s="191"/>
      <c r="F368" s="241"/>
      <c r="G368" s="67"/>
      <c r="H368" s="67"/>
      <c r="I368" s="67"/>
      <c r="J368" s="79"/>
      <c r="K368" s="135"/>
      <c r="L368" s="80"/>
      <c r="M368" s="81"/>
      <c r="N368" s="82"/>
      <c r="O368" s="83"/>
      <c r="P368" s="82"/>
      <c r="Q368" s="82"/>
      <c r="R368" s="82"/>
      <c r="S368" s="82"/>
      <c r="T368" s="82"/>
      <c r="U368" s="82"/>
      <c r="V368" s="82"/>
      <c r="W368" s="82"/>
      <c r="X368" s="82"/>
      <c r="Y368" s="82"/>
      <c r="Z368" s="82"/>
      <c r="AA368" s="82"/>
      <c r="AB368" s="82"/>
    </row>
    <row r="369">
      <c r="A369" s="75">
        <v>44172.0</v>
      </c>
      <c r="B369" s="244" t="s">
        <v>1221</v>
      </c>
      <c r="C369" s="205"/>
      <c r="D369" s="237"/>
      <c r="E369" s="237"/>
      <c r="F369" s="241"/>
      <c r="G369" s="67"/>
      <c r="H369" s="67"/>
      <c r="I369" s="67"/>
      <c r="J369" s="79"/>
      <c r="K369" s="130"/>
      <c r="L369" s="80"/>
      <c r="M369" s="81"/>
      <c r="N369" s="82"/>
      <c r="O369" s="83"/>
      <c r="P369" s="82"/>
      <c r="Q369" s="82"/>
      <c r="R369" s="82"/>
      <c r="S369" s="82"/>
      <c r="T369" s="82"/>
      <c r="U369" s="82"/>
      <c r="V369" s="82"/>
      <c r="W369" s="82"/>
      <c r="X369" s="82"/>
      <c r="Y369" s="82"/>
      <c r="Z369" s="82"/>
      <c r="AA369" s="82"/>
      <c r="AB369" s="82"/>
    </row>
    <row r="370">
      <c r="A370" s="75">
        <v>44172.0</v>
      </c>
      <c r="B370" s="244" t="s">
        <v>1222</v>
      </c>
      <c r="C370" s="249" t="s">
        <v>1223</v>
      </c>
      <c r="D370" s="239"/>
      <c r="E370" s="239"/>
      <c r="F370" s="241"/>
      <c r="G370" s="67"/>
      <c r="H370" s="67"/>
      <c r="I370" s="67"/>
      <c r="J370" s="79"/>
      <c r="K370" s="135"/>
      <c r="L370" s="80"/>
      <c r="M370" s="81"/>
      <c r="N370" s="82"/>
      <c r="O370" s="83"/>
      <c r="P370" s="82"/>
      <c r="Q370" s="82"/>
      <c r="R370" s="82"/>
      <c r="S370" s="82"/>
      <c r="T370" s="82"/>
      <c r="U370" s="82"/>
      <c r="V370" s="82"/>
      <c r="W370" s="82"/>
      <c r="X370" s="82"/>
      <c r="Y370" s="82"/>
      <c r="Z370" s="82"/>
      <c r="AA370" s="82"/>
      <c r="AB370" s="82"/>
    </row>
    <row r="371">
      <c r="A371" s="75">
        <v>44172.0</v>
      </c>
      <c r="B371" s="244" t="s">
        <v>1224</v>
      </c>
      <c r="C371" s="205"/>
      <c r="D371" s="247"/>
      <c r="E371" s="247"/>
      <c r="F371" s="241"/>
      <c r="G371" s="67"/>
      <c r="H371" s="67"/>
      <c r="I371" s="67"/>
      <c r="J371" s="79"/>
      <c r="K371" s="130"/>
      <c r="L371" s="80"/>
      <c r="M371" s="81"/>
      <c r="N371" s="82"/>
      <c r="O371" s="83"/>
      <c r="P371" s="82"/>
      <c r="Q371" s="82"/>
      <c r="R371" s="82"/>
      <c r="S371" s="82"/>
      <c r="T371" s="82"/>
      <c r="U371" s="82"/>
      <c r="V371" s="82"/>
      <c r="W371" s="82"/>
      <c r="X371" s="82"/>
      <c r="Y371" s="82"/>
      <c r="Z371" s="82"/>
      <c r="AA371" s="82"/>
      <c r="AB371" s="82"/>
    </row>
    <row r="372">
      <c r="A372" s="75">
        <v>44172.0</v>
      </c>
      <c r="B372" s="244" t="s">
        <v>1225</v>
      </c>
      <c r="C372" s="205"/>
      <c r="D372" s="247"/>
      <c r="E372" s="247"/>
      <c r="F372" s="241"/>
      <c r="G372" s="67"/>
      <c r="H372" s="67"/>
      <c r="I372" s="67"/>
      <c r="J372" s="79"/>
      <c r="K372" s="135"/>
      <c r="L372" s="80"/>
      <c r="M372" s="81"/>
      <c r="N372" s="82"/>
      <c r="O372" s="83"/>
      <c r="P372" s="82"/>
      <c r="Q372" s="82"/>
      <c r="R372" s="82"/>
      <c r="S372" s="82"/>
      <c r="T372" s="82"/>
      <c r="U372" s="82"/>
      <c r="V372" s="82"/>
      <c r="W372" s="82"/>
      <c r="X372" s="82"/>
      <c r="Y372" s="82"/>
      <c r="Z372" s="82"/>
      <c r="AA372" s="82"/>
      <c r="AB372" s="82"/>
    </row>
    <row r="373">
      <c r="A373" s="75">
        <v>44171.0</v>
      </c>
      <c r="B373" s="246" t="s">
        <v>1226</v>
      </c>
      <c r="C373" s="247" t="s">
        <v>1227</v>
      </c>
      <c r="D373" s="247"/>
      <c r="E373" s="247"/>
      <c r="F373" s="241"/>
      <c r="G373" s="67"/>
      <c r="H373" s="67"/>
      <c r="I373" s="67"/>
      <c r="J373" s="79"/>
      <c r="K373" s="130"/>
      <c r="L373" s="80"/>
      <c r="M373" s="81"/>
      <c r="N373" s="82"/>
      <c r="O373" s="83"/>
      <c r="P373" s="82"/>
      <c r="Q373" s="82"/>
      <c r="R373" s="82"/>
      <c r="S373" s="82"/>
      <c r="T373" s="82"/>
      <c r="U373" s="82"/>
      <c r="V373" s="82"/>
      <c r="W373" s="82"/>
      <c r="X373" s="82"/>
      <c r="Y373" s="82"/>
      <c r="Z373" s="82"/>
      <c r="AA373" s="82"/>
      <c r="AB373" s="82"/>
    </row>
    <row r="374">
      <c r="A374" s="75">
        <v>44171.0</v>
      </c>
      <c r="B374" s="229" t="s">
        <v>1228</v>
      </c>
      <c r="C374" s="247" t="s">
        <v>1229</v>
      </c>
      <c r="D374" s="247"/>
      <c r="E374" s="247"/>
      <c r="F374" s="241"/>
      <c r="G374" s="67"/>
      <c r="H374" s="67"/>
      <c r="I374" s="67"/>
      <c r="J374" s="79"/>
      <c r="K374" s="135"/>
      <c r="L374" s="80"/>
      <c r="M374" s="81"/>
      <c r="N374" s="82"/>
      <c r="O374" s="83"/>
      <c r="P374" s="82"/>
      <c r="Q374" s="82"/>
      <c r="R374" s="82"/>
      <c r="S374" s="82"/>
      <c r="T374" s="82"/>
      <c r="U374" s="82"/>
      <c r="V374" s="82"/>
      <c r="W374" s="82"/>
      <c r="X374" s="82"/>
      <c r="Y374" s="82"/>
      <c r="Z374" s="82"/>
      <c r="AA374" s="82"/>
      <c r="AB374" s="82"/>
    </row>
    <row r="375">
      <c r="A375" s="250"/>
      <c r="B375" s="229" t="s">
        <v>1230</v>
      </c>
      <c r="C375" s="205"/>
      <c r="D375" s="247"/>
      <c r="E375" s="247"/>
      <c r="F375" s="241"/>
      <c r="G375" s="67"/>
      <c r="H375" s="67"/>
      <c r="I375" s="67"/>
      <c r="J375" s="79"/>
      <c r="K375" s="130"/>
      <c r="L375" s="80"/>
      <c r="M375" s="81"/>
      <c r="N375" s="82"/>
      <c r="O375" s="83"/>
      <c r="P375" s="82"/>
      <c r="Q375" s="82"/>
      <c r="R375" s="82"/>
      <c r="S375" s="82"/>
      <c r="T375" s="82"/>
      <c r="U375" s="82"/>
      <c r="V375" s="82"/>
      <c r="W375" s="82"/>
      <c r="X375" s="82"/>
      <c r="Y375" s="82"/>
      <c r="Z375" s="82"/>
      <c r="AA375" s="82"/>
      <c r="AB375" s="82"/>
    </row>
    <row r="376">
      <c r="A376" s="75">
        <v>44169.0</v>
      </c>
      <c r="B376" s="251" t="s">
        <v>1231</v>
      </c>
      <c r="C376" s="205"/>
      <c r="D376" s="252"/>
      <c r="E376" s="252"/>
      <c r="F376" s="251"/>
      <c r="G376" s="66"/>
      <c r="H376" s="66"/>
      <c r="I376" s="66"/>
      <c r="J376" s="66"/>
      <c r="K376" s="135"/>
      <c r="L376" s="253"/>
      <c r="M376" s="254"/>
      <c r="N376" s="255"/>
      <c r="O376" s="256"/>
      <c r="P376" s="255"/>
      <c r="Q376" s="255"/>
      <c r="R376" s="255"/>
      <c r="S376" s="255"/>
      <c r="T376" s="255"/>
      <c r="U376" s="255"/>
      <c r="V376" s="255"/>
      <c r="W376" s="255"/>
      <c r="X376" s="255"/>
      <c r="Y376" s="255"/>
      <c r="Z376" s="255"/>
      <c r="AA376" s="255"/>
      <c r="AB376" s="255"/>
    </row>
    <row r="377">
      <c r="A377" s="75">
        <v>44168.0</v>
      </c>
      <c r="B377" s="251" t="s">
        <v>1232</v>
      </c>
      <c r="C377" s="205"/>
      <c r="D377" s="252"/>
      <c r="E377" s="252"/>
      <c r="F377" s="251"/>
      <c r="G377" s="66"/>
      <c r="H377" s="66"/>
      <c r="I377" s="66"/>
      <c r="J377" s="66"/>
      <c r="K377" s="130"/>
      <c r="L377" s="253"/>
      <c r="M377" s="254"/>
      <c r="N377" s="255"/>
      <c r="O377" s="256"/>
      <c r="P377" s="255"/>
      <c r="Q377" s="255"/>
      <c r="R377" s="255"/>
      <c r="S377" s="255"/>
      <c r="T377" s="255"/>
      <c r="U377" s="255"/>
      <c r="V377" s="255"/>
      <c r="W377" s="255"/>
      <c r="X377" s="255"/>
      <c r="Y377" s="255"/>
      <c r="Z377" s="255"/>
      <c r="AA377" s="255"/>
      <c r="AB377" s="255"/>
    </row>
    <row r="378">
      <c r="A378" s="75">
        <v>44168.0</v>
      </c>
      <c r="B378" s="251" t="s">
        <v>1233</v>
      </c>
      <c r="C378" s="252" t="s">
        <v>1234</v>
      </c>
      <c r="D378" s="252"/>
      <c r="E378" s="252"/>
      <c r="F378" s="251"/>
      <c r="G378" s="66"/>
      <c r="H378" s="66"/>
      <c r="I378" s="66"/>
      <c r="J378" s="66"/>
      <c r="K378" s="135"/>
      <c r="L378" s="253"/>
      <c r="M378" s="254"/>
      <c r="N378" s="255"/>
      <c r="O378" s="256"/>
      <c r="P378" s="255"/>
      <c r="Q378" s="255"/>
      <c r="R378" s="255"/>
      <c r="S378" s="255"/>
      <c r="T378" s="255"/>
      <c r="U378" s="255"/>
      <c r="V378" s="255"/>
      <c r="W378" s="255"/>
      <c r="X378" s="255"/>
      <c r="Y378" s="255"/>
      <c r="Z378" s="255"/>
      <c r="AA378" s="255"/>
      <c r="AB378" s="255"/>
    </row>
    <row r="379">
      <c r="A379" s="75">
        <v>44168.0</v>
      </c>
      <c r="B379" s="191"/>
      <c r="C379" s="252" t="s">
        <v>1235</v>
      </c>
      <c r="D379" s="252"/>
      <c r="E379" s="252"/>
      <c r="F379" s="251"/>
      <c r="G379" s="66"/>
      <c r="H379" s="66"/>
      <c r="I379" s="66"/>
      <c r="J379" s="66"/>
      <c r="K379" s="130"/>
      <c r="L379" s="253"/>
      <c r="M379" s="254"/>
      <c r="N379" s="255"/>
      <c r="O379" s="256"/>
      <c r="P379" s="255"/>
      <c r="Q379" s="255"/>
      <c r="R379" s="255"/>
      <c r="S379" s="255"/>
      <c r="T379" s="255"/>
      <c r="U379" s="255"/>
      <c r="V379" s="255"/>
      <c r="W379" s="255"/>
      <c r="X379" s="255"/>
      <c r="Y379" s="255"/>
      <c r="Z379" s="255"/>
      <c r="AA379" s="255"/>
      <c r="AB379" s="255"/>
    </row>
    <row r="380">
      <c r="A380" s="75">
        <v>44168.0</v>
      </c>
      <c r="B380" s="251" t="s">
        <v>1236</v>
      </c>
      <c r="C380" s="205"/>
      <c r="D380" s="252"/>
      <c r="E380" s="252"/>
      <c r="F380" s="251"/>
      <c r="G380" s="66"/>
      <c r="H380" s="66"/>
      <c r="I380" s="66"/>
      <c r="J380" s="66"/>
      <c r="K380" s="135"/>
      <c r="L380" s="253"/>
      <c r="M380" s="254"/>
      <c r="N380" s="255"/>
      <c r="O380" s="256"/>
      <c r="P380" s="255"/>
      <c r="Q380" s="255"/>
      <c r="R380" s="255"/>
      <c r="S380" s="255"/>
      <c r="T380" s="255"/>
      <c r="U380" s="255"/>
      <c r="V380" s="255"/>
      <c r="W380" s="255"/>
      <c r="X380" s="255"/>
      <c r="Y380" s="255"/>
      <c r="Z380" s="255"/>
      <c r="AA380" s="255"/>
      <c r="AB380" s="255"/>
    </row>
    <row r="381">
      <c r="A381" s="75">
        <v>44168.0</v>
      </c>
      <c r="B381" s="251" t="s">
        <v>1237</v>
      </c>
      <c r="C381" s="205"/>
      <c r="D381" s="252"/>
      <c r="E381" s="252"/>
      <c r="F381" s="251"/>
      <c r="G381" s="66"/>
      <c r="H381" s="66"/>
      <c r="I381" s="66"/>
      <c r="J381" s="66"/>
      <c r="K381" s="130"/>
      <c r="L381" s="253"/>
      <c r="M381" s="254"/>
      <c r="N381" s="255"/>
      <c r="O381" s="256"/>
      <c r="P381" s="255"/>
      <c r="Q381" s="255"/>
      <c r="R381" s="255"/>
      <c r="S381" s="255"/>
      <c r="T381" s="255"/>
      <c r="U381" s="255"/>
      <c r="V381" s="255"/>
      <c r="W381" s="255"/>
      <c r="X381" s="255"/>
      <c r="Y381" s="255"/>
      <c r="Z381" s="255"/>
      <c r="AA381" s="255"/>
      <c r="AB381" s="255"/>
    </row>
    <row r="382">
      <c r="A382" s="75">
        <v>44168.0</v>
      </c>
      <c r="B382" s="251" t="s">
        <v>1238</v>
      </c>
      <c r="C382" s="252" t="s">
        <v>1239</v>
      </c>
      <c r="D382" s="252"/>
      <c r="E382" s="252"/>
      <c r="F382" s="251" t="s">
        <v>1240</v>
      </c>
      <c r="G382" s="66"/>
      <c r="H382" s="66"/>
      <c r="I382" s="66"/>
      <c r="J382" s="66"/>
      <c r="K382" s="135"/>
      <c r="L382" s="253"/>
      <c r="M382" s="254"/>
      <c r="N382" s="255"/>
      <c r="O382" s="256"/>
      <c r="P382" s="255"/>
      <c r="Q382" s="255"/>
      <c r="R382" s="255"/>
      <c r="S382" s="255"/>
      <c r="T382" s="255"/>
      <c r="U382" s="255"/>
      <c r="V382" s="255"/>
      <c r="W382" s="255"/>
      <c r="X382" s="255"/>
      <c r="Y382" s="255"/>
      <c r="Z382" s="255"/>
      <c r="AA382" s="255"/>
      <c r="AB382" s="255"/>
    </row>
    <row r="383">
      <c r="A383" s="75">
        <v>44168.0</v>
      </c>
      <c r="B383" s="251" t="s">
        <v>1241</v>
      </c>
      <c r="C383" s="205"/>
      <c r="D383" s="257"/>
      <c r="E383" s="257"/>
      <c r="F383" s="251"/>
      <c r="G383" s="66"/>
      <c r="H383" s="66"/>
      <c r="I383" s="66"/>
      <c r="J383" s="66"/>
      <c r="K383" s="130"/>
      <c r="L383" s="253"/>
      <c r="M383" s="254"/>
      <c r="N383" s="255"/>
      <c r="O383" s="256"/>
      <c r="P383" s="255"/>
      <c r="Q383" s="255"/>
      <c r="R383" s="255"/>
      <c r="S383" s="255"/>
      <c r="T383" s="255"/>
      <c r="U383" s="255"/>
      <c r="V383" s="255"/>
      <c r="W383" s="255"/>
      <c r="X383" s="255"/>
      <c r="Y383" s="255"/>
      <c r="Z383" s="255"/>
      <c r="AA383" s="255"/>
      <c r="AB383" s="255"/>
    </row>
    <row r="384">
      <c r="A384" s="75">
        <v>44168.0</v>
      </c>
      <c r="B384" s="251" t="s">
        <v>1242</v>
      </c>
      <c r="C384" s="205"/>
      <c r="D384" s="257"/>
      <c r="E384" s="257"/>
      <c r="F384" s="251"/>
      <c r="G384" s="66"/>
      <c r="H384" s="66"/>
      <c r="I384" s="66"/>
      <c r="J384" s="66"/>
      <c r="K384" s="135"/>
      <c r="L384" s="253"/>
      <c r="M384" s="254"/>
      <c r="N384" s="255"/>
      <c r="O384" s="256"/>
      <c r="P384" s="255"/>
      <c r="Q384" s="255"/>
      <c r="R384" s="255"/>
      <c r="S384" s="255"/>
      <c r="T384" s="255"/>
      <c r="U384" s="255"/>
      <c r="V384" s="255"/>
      <c r="W384" s="255"/>
      <c r="X384" s="255"/>
      <c r="Y384" s="255"/>
      <c r="Z384" s="255"/>
      <c r="AA384" s="255"/>
      <c r="AB384" s="255"/>
    </row>
    <row r="385">
      <c r="A385" s="75">
        <v>44168.0</v>
      </c>
      <c r="B385" s="251" t="s">
        <v>1243</v>
      </c>
      <c r="C385" s="191"/>
      <c r="D385" s="257"/>
      <c r="E385" s="257"/>
      <c r="F385" s="251"/>
      <c r="G385" s="66"/>
      <c r="H385" s="66"/>
      <c r="I385" s="66"/>
      <c r="J385" s="66"/>
      <c r="K385" s="130"/>
      <c r="L385" s="253"/>
      <c r="M385" s="254"/>
      <c r="N385" s="255"/>
      <c r="O385" s="256"/>
      <c r="P385" s="255"/>
      <c r="Q385" s="255"/>
      <c r="R385" s="255"/>
      <c r="S385" s="255"/>
      <c r="T385" s="255"/>
      <c r="U385" s="255"/>
      <c r="V385" s="255"/>
      <c r="W385" s="255"/>
      <c r="X385" s="255"/>
      <c r="Y385" s="255"/>
      <c r="Z385" s="255"/>
      <c r="AA385" s="255"/>
      <c r="AB385" s="255"/>
    </row>
    <row r="386">
      <c r="A386" s="75">
        <v>44168.0</v>
      </c>
      <c r="B386" s="251" t="s">
        <v>1244</v>
      </c>
      <c r="C386" s="191"/>
      <c r="D386" s="257"/>
      <c r="E386" s="257"/>
      <c r="F386" s="251"/>
      <c r="G386" s="66"/>
      <c r="H386" s="66"/>
      <c r="I386" s="66"/>
      <c r="J386" s="66"/>
      <c r="K386" s="135"/>
      <c r="L386" s="253"/>
      <c r="M386" s="254"/>
      <c r="N386" s="255"/>
      <c r="O386" s="256"/>
      <c r="P386" s="255"/>
      <c r="Q386" s="255"/>
      <c r="R386" s="255"/>
      <c r="S386" s="255"/>
      <c r="T386" s="255"/>
      <c r="U386" s="255"/>
      <c r="V386" s="255"/>
      <c r="W386" s="255"/>
      <c r="X386" s="255"/>
      <c r="Y386" s="255"/>
      <c r="Z386" s="255"/>
      <c r="AA386" s="255"/>
      <c r="AB386" s="255"/>
    </row>
    <row r="387">
      <c r="A387" s="75">
        <v>44168.0</v>
      </c>
      <c r="B387" s="251" t="s">
        <v>1245</v>
      </c>
      <c r="C387" s="257" t="s">
        <v>1246</v>
      </c>
      <c r="D387" s="257"/>
      <c r="E387" s="257"/>
      <c r="F387" s="251"/>
      <c r="G387" s="66"/>
      <c r="H387" s="66"/>
      <c r="I387" s="66"/>
      <c r="J387" s="66"/>
      <c r="K387" s="130"/>
      <c r="L387" s="253"/>
      <c r="M387" s="254"/>
      <c r="N387" s="255"/>
      <c r="O387" s="256"/>
      <c r="P387" s="255"/>
      <c r="Q387" s="255"/>
      <c r="R387" s="255"/>
      <c r="S387" s="255"/>
      <c r="T387" s="255"/>
      <c r="U387" s="255"/>
      <c r="V387" s="255"/>
      <c r="W387" s="255"/>
      <c r="X387" s="255"/>
      <c r="Y387" s="255"/>
      <c r="Z387" s="255"/>
      <c r="AA387" s="255"/>
      <c r="AB387" s="255"/>
    </row>
    <row r="388">
      <c r="A388" s="75">
        <v>44168.0</v>
      </c>
      <c r="B388" s="251" t="s">
        <v>1247</v>
      </c>
      <c r="C388" s="257"/>
      <c r="D388" s="257"/>
      <c r="E388" s="257"/>
      <c r="F388" s="251"/>
      <c r="G388" s="66"/>
      <c r="H388" s="66"/>
      <c r="I388" s="66"/>
      <c r="J388" s="66"/>
      <c r="K388" s="135"/>
      <c r="L388" s="253"/>
      <c r="M388" s="254"/>
      <c r="N388" s="255"/>
      <c r="O388" s="256"/>
      <c r="P388" s="255"/>
      <c r="Q388" s="255"/>
      <c r="R388" s="255"/>
      <c r="S388" s="255"/>
      <c r="T388" s="255"/>
      <c r="U388" s="255"/>
      <c r="V388" s="255"/>
      <c r="W388" s="255"/>
      <c r="X388" s="255"/>
      <c r="Y388" s="255"/>
      <c r="Z388" s="255"/>
      <c r="AA388" s="255"/>
      <c r="AB388" s="255"/>
    </row>
    <row r="389">
      <c r="A389" s="75"/>
      <c r="B389" s="251" t="s">
        <v>1248</v>
      </c>
      <c r="C389" s="257"/>
      <c r="D389" s="257"/>
      <c r="E389" s="257"/>
      <c r="F389" s="251"/>
      <c r="G389" s="66"/>
      <c r="H389" s="66"/>
      <c r="I389" s="66"/>
      <c r="J389" s="66"/>
      <c r="K389" s="130"/>
      <c r="L389" s="253"/>
      <c r="M389" s="254"/>
      <c r="N389" s="255"/>
      <c r="O389" s="256"/>
      <c r="P389" s="255"/>
      <c r="Q389" s="255"/>
      <c r="R389" s="255"/>
      <c r="S389" s="255"/>
      <c r="T389" s="255"/>
      <c r="U389" s="255"/>
      <c r="V389" s="255"/>
      <c r="W389" s="255"/>
      <c r="X389" s="255"/>
      <c r="Y389" s="255"/>
      <c r="Z389" s="255"/>
      <c r="AA389" s="255"/>
      <c r="AB389" s="255"/>
    </row>
    <row r="390">
      <c r="A390" s="75"/>
      <c r="B390" s="251" t="s">
        <v>1249</v>
      </c>
      <c r="C390" s="257"/>
      <c r="D390" s="257"/>
      <c r="E390" s="257"/>
      <c r="F390" s="251"/>
      <c r="G390" s="66"/>
      <c r="H390" s="66"/>
      <c r="I390" s="66"/>
      <c r="J390" s="66"/>
      <c r="K390" s="135"/>
      <c r="L390" s="253"/>
      <c r="M390" s="254"/>
      <c r="N390" s="255"/>
      <c r="O390" s="256"/>
      <c r="P390" s="255"/>
      <c r="Q390" s="255"/>
      <c r="R390" s="255"/>
      <c r="S390" s="255"/>
      <c r="T390" s="255"/>
      <c r="U390" s="255"/>
      <c r="V390" s="255"/>
      <c r="W390" s="255"/>
      <c r="X390" s="255"/>
      <c r="Y390" s="255"/>
      <c r="Z390" s="255"/>
      <c r="AA390" s="255"/>
      <c r="AB390" s="255"/>
    </row>
    <row r="391">
      <c r="A391" s="75"/>
      <c r="B391" s="251" t="s">
        <v>1250</v>
      </c>
      <c r="C391" s="191"/>
      <c r="D391" s="257"/>
      <c r="E391" s="257"/>
      <c r="F391" s="251"/>
      <c r="G391" s="66"/>
      <c r="H391" s="66"/>
      <c r="I391" s="66"/>
      <c r="J391" s="66"/>
      <c r="K391" s="130"/>
      <c r="L391" s="253"/>
      <c r="M391" s="254"/>
      <c r="N391" s="255"/>
      <c r="O391" s="256"/>
      <c r="P391" s="255"/>
      <c r="Q391" s="255"/>
      <c r="R391" s="255"/>
      <c r="S391" s="255"/>
      <c r="T391" s="255"/>
      <c r="U391" s="255"/>
      <c r="V391" s="255"/>
      <c r="W391" s="255"/>
      <c r="X391" s="255"/>
      <c r="Y391" s="255"/>
      <c r="Z391" s="255"/>
      <c r="AA391" s="255"/>
      <c r="AB391" s="255"/>
    </row>
    <row r="392">
      <c r="A392" s="75"/>
      <c r="B392" s="251" t="s">
        <v>1251</v>
      </c>
      <c r="C392" s="191"/>
      <c r="D392" s="257"/>
      <c r="E392" s="257"/>
      <c r="F392" s="251"/>
      <c r="G392" s="66"/>
      <c r="H392" s="66"/>
      <c r="I392" s="66"/>
      <c r="J392" s="66"/>
      <c r="K392" s="135"/>
      <c r="L392" s="253"/>
      <c r="M392" s="254"/>
      <c r="N392" s="255"/>
      <c r="O392" s="256"/>
      <c r="P392" s="255"/>
      <c r="Q392" s="255"/>
      <c r="R392" s="255"/>
      <c r="S392" s="255"/>
      <c r="T392" s="255"/>
      <c r="U392" s="255"/>
      <c r="V392" s="255"/>
      <c r="W392" s="255"/>
      <c r="X392" s="255"/>
      <c r="Y392" s="255"/>
      <c r="Z392" s="255"/>
      <c r="AA392" s="255"/>
      <c r="AB392" s="255"/>
    </row>
    <row r="393">
      <c r="A393" s="75"/>
      <c r="B393" s="251" t="s">
        <v>1252</v>
      </c>
      <c r="C393" s="257" t="s">
        <v>1253</v>
      </c>
      <c r="D393" s="257"/>
      <c r="E393" s="257"/>
      <c r="F393" s="258" t="s">
        <v>1254</v>
      </c>
      <c r="G393" s="66"/>
      <c r="H393" s="66"/>
      <c r="I393" s="66"/>
      <c r="J393" s="66"/>
      <c r="K393" s="130"/>
      <c r="L393" s="253"/>
      <c r="M393" s="254"/>
      <c r="N393" s="255"/>
      <c r="O393" s="256"/>
      <c r="P393" s="255"/>
      <c r="Q393" s="255"/>
      <c r="R393" s="255"/>
      <c r="S393" s="255"/>
      <c r="T393" s="255"/>
      <c r="U393" s="255"/>
      <c r="V393" s="255"/>
      <c r="W393" s="255"/>
      <c r="X393" s="255"/>
      <c r="Y393" s="255"/>
      <c r="Z393" s="255"/>
      <c r="AA393" s="255"/>
      <c r="AB393" s="255"/>
    </row>
    <row r="394">
      <c r="A394" s="75"/>
      <c r="B394" s="251" t="s">
        <v>1255</v>
      </c>
      <c r="C394" s="257" t="s">
        <v>1256</v>
      </c>
      <c r="D394" s="257"/>
      <c r="E394" s="257"/>
      <c r="F394" s="251"/>
      <c r="G394" s="66"/>
      <c r="H394" s="66"/>
      <c r="I394" s="66"/>
      <c r="J394" s="66"/>
      <c r="K394" s="135"/>
      <c r="L394" s="253"/>
      <c r="M394" s="254"/>
      <c r="N394" s="255"/>
      <c r="O394" s="256"/>
      <c r="P394" s="255"/>
      <c r="Q394" s="255"/>
      <c r="R394" s="255"/>
      <c r="S394" s="255"/>
      <c r="T394" s="255"/>
      <c r="U394" s="255"/>
      <c r="V394" s="255"/>
      <c r="W394" s="255"/>
      <c r="X394" s="255"/>
      <c r="Y394" s="255"/>
      <c r="Z394" s="255"/>
      <c r="AA394" s="255"/>
      <c r="AB394" s="255"/>
    </row>
    <row r="395">
      <c r="A395" s="75">
        <v>44167.0</v>
      </c>
      <c r="B395" s="251" t="s">
        <v>1257</v>
      </c>
      <c r="C395" s="257" t="s">
        <v>1258</v>
      </c>
      <c r="D395" s="257"/>
      <c r="E395" s="257"/>
      <c r="F395" s="251"/>
      <c r="G395" s="66"/>
      <c r="H395" s="66"/>
      <c r="I395" s="66"/>
      <c r="J395" s="66"/>
      <c r="K395" s="130"/>
      <c r="L395" s="253"/>
      <c r="M395" s="254"/>
      <c r="N395" s="255"/>
      <c r="O395" s="256"/>
      <c r="P395" s="255"/>
      <c r="Q395" s="255"/>
      <c r="R395" s="255"/>
      <c r="S395" s="255"/>
      <c r="T395" s="255"/>
      <c r="U395" s="255"/>
      <c r="V395" s="255"/>
      <c r="W395" s="255"/>
      <c r="X395" s="255"/>
      <c r="Y395" s="255"/>
      <c r="Z395" s="255"/>
      <c r="AA395" s="255"/>
      <c r="AB395" s="255"/>
    </row>
    <row r="396">
      <c r="A396" s="75"/>
      <c r="B396" s="251" t="s">
        <v>1259</v>
      </c>
      <c r="C396" s="191"/>
      <c r="D396" s="257"/>
      <c r="E396" s="257"/>
      <c r="F396" s="251"/>
      <c r="G396" s="66"/>
      <c r="H396" s="66"/>
      <c r="I396" s="66"/>
      <c r="J396" s="66"/>
      <c r="K396" s="135"/>
      <c r="L396" s="253"/>
      <c r="M396" s="254"/>
      <c r="N396" s="255"/>
      <c r="O396" s="256"/>
      <c r="P396" s="255"/>
      <c r="Q396" s="255"/>
      <c r="R396" s="255"/>
      <c r="S396" s="255"/>
      <c r="T396" s="255"/>
      <c r="U396" s="255"/>
      <c r="V396" s="255"/>
      <c r="W396" s="255"/>
      <c r="X396" s="255"/>
      <c r="Y396" s="255"/>
      <c r="Z396" s="255"/>
      <c r="AA396" s="255"/>
      <c r="AB396" s="255"/>
    </row>
    <row r="397">
      <c r="A397" s="75"/>
      <c r="B397" s="191"/>
      <c r="C397" s="257" t="s">
        <v>1260</v>
      </c>
      <c r="D397" s="257"/>
      <c r="E397" s="257"/>
      <c r="F397" s="251"/>
      <c r="G397" s="66"/>
      <c r="H397" s="66"/>
      <c r="I397" s="66"/>
      <c r="J397" s="66"/>
      <c r="K397" s="130"/>
      <c r="L397" s="253"/>
      <c r="M397" s="254"/>
      <c r="N397" s="255"/>
      <c r="O397" s="256"/>
      <c r="P397" s="255"/>
      <c r="Q397" s="255"/>
      <c r="R397" s="255"/>
      <c r="S397" s="255"/>
      <c r="T397" s="255"/>
      <c r="U397" s="255"/>
      <c r="V397" s="255"/>
      <c r="W397" s="255"/>
      <c r="X397" s="255"/>
      <c r="Y397" s="255"/>
      <c r="Z397" s="255"/>
      <c r="AA397" s="255"/>
      <c r="AB397" s="255"/>
    </row>
    <row r="398" ht="129.0" customHeight="1">
      <c r="A398" s="75"/>
      <c r="B398" s="251" t="s">
        <v>1261</v>
      </c>
      <c r="C398" s="252" t="s">
        <v>1262</v>
      </c>
      <c r="D398" s="252"/>
      <c r="E398" s="252"/>
      <c r="F398" s="251"/>
      <c r="G398" s="66"/>
      <c r="H398" s="66"/>
      <c r="I398" s="66"/>
      <c r="J398" s="66"/>
      <c r="K398" s="135"/>
      <c r="L398" s="253"/>
      <c r="M398" s="254"/>
      <c r="N398" s="255"/>
      <c r="O398" s="256"/>
      <c r="P398" s="255"/>
      <c r="Q398" s="255"/>
      <c r="R398" s="255"/>
      <c r="S398" s="255"/>
      <c r="T398" s="255"/>
      <c r="U398" s="255"/>
      <c r="V398" s="255"/>
      <c r="W398" s="255"/>
      <c r="X398" s="255"/>
      <c r="Y398" s="255"/>
      <c r="Z398" s="255"/>
      <c r="AA398" s="255"/>
      <c r="AB398" s="255"/>
    </row>
    <row r="399">
      <c r="A399" s="75"/>
      <c r="B399" s="251" t="s">
        <v>1263</v>
      </c>
      <c r="C399" s="257"/>
      <c r="D399" s="257"/>
      <c r="E399" s="257"/>
      <c r="F399" s="251"/>
      <c r="G399" s="66"/>
      <c r="H399" s="66"/>
      <c r="I399" s="66"/>
      <c r="J399" s="66"/>
      <c r="K399" s="130"/>
      <c r="L399" s="253"/>
      <c r="M399" s="254"/>
      <c r="N399" s="255"/>
      <c r="O399" s="256"/>
      <c r="P399" s="255"/>
      <c r="Q399" s="255"/>
      <c r="R399" s="255"/>
      <c r="S399" s="255"/>
      <c r="T399" s="255"/>
      <c r="U399" s="255"/>
      <c r="V399" s="255"/>
      <c r="W399" s="255"/>
      <c r="X399" s="255"/>
      <c r="Y399" s="255"/>
      <c r="Z399" s="255"/>
      <c r="AA399" s="255"/>
      <c r="AB399" s="255"/>
    </row>
    <row r="400">
      <c r="A400" s="75"/>
      <c r="B400" s="251" t="s">
        <v>1264</v>
      </c>
      <c r="C400" s="257" t="s">
        <v>1265</v>
      </c>
      <c r="D400" s="257"/>
      <c r="E400" s="257"/>
      <c r="F400" s="258" t="s">
        <v>1266</v>
      </c>
      <c r="G400" s="66" t="s">
        <v>1267</v>
      </c>
      <c r="H400" s="66"/>
      <c r="I400" s="66"/>
      <c r="J400" s="66"/>
      <c r="K400" s="135"/>
      <c r="L400" s="253"/>
      <c r="M400" s="254"/>
      <c r="N400" s="255"/>
      <c r="O400" s="256"/>
      <c r="P400" s="255"/>
      <c r="Q400" s="255"/>
      <c r="R400" s="255"/>
      <c r="S400" s="255"/>
      <c r="T400" s="255"/>
      <c r="U400" s="255"/>
      <c r="V400" s="255"/>
      <c r="W400" s="255"/>
      <c r="X400" s="255"/>
      <c r="Y400" s="255"/>
      <c r="Z400" s="255"/>
      <c r="AA400" s="255"/>
      <c r="AB400" s="255"/>
    </row>
    <row r="401">
      <c r="A401" s="75"/>
      <c r="B401" s="251" t="s">
        <v>1268</v>
      </c>
      <c r="C401" s="259"/>
      <c r="D401" s="259"/>
      <c r="E401" s="259"/>
      <c r="F401" s="251"/>
      <c r="G401" s="66"/>
      <c r="H401" s="66"/>
      <c r="I401" s="66"/>
      <c r="J401" s="66"/>
      <c r="K401" s="130"/>
      <c r="L401" s="253"/>
      <c r="M401" s="254"/>
      <c r="N401" s="255"/>
      <c r="O401" s="256"/>
      <c r="P401" s="255"/>
      <c r="Q401" s="255"/>
      <c r="R401" s="255"/>
      <c r="S401" s="255"/>
      <c r="T401" s="255"/>
      <c r="U401" s="255"/>
      <c r="V401" s="255"/>
      <c r="W401" s="255"/>
      <c r="X401" s="255"/>
      <c r="Y401" s="255"/>
      <c r="Z401" s="255"/>
      <c r="AA401" s="255"/>
      <c r="AB401" s="255"/>
    </row>
    <row r="402">
      <c r="A402" s="75"/>
      <c r="B402" s="251" t="s">
        <v>1269</v>
      </c>
      <c r="C402" s="260" t="s">
        <v>1270</v>
      </c>
      <c r="D402" s="260"/>
      <c r="E402" s="260"/>
      <c r="F402" s="251"/>
      <c r="G402" s="66" t="s">
        <v>1271</v>
      </c>
      <c r="H402" s="66"/>
      <c r="I402" s="66"/>
      <c r="J402" s="66"/>
      <c r="K402" s="135"/>
      <c r="L402" s="253"/>
      <c r="M402" s="254"/>
      <c r="N402" s="255"/>
      <c r="O402" s="256"/>
      <c r="P402" s="255"/>
      <c r="Q402" s="255"/>
      <c r="R402" s="255"/>
      <c r="S402" s="255"/>
      <c r="T402" s="255"/>
      <c r="U402" s="255"/>
      <c r="V402" s="255"/>
      <c r="W402" s="255"/>
      <c r="X402" s="255"/>
      <c r="Y402" s="255"/>
      <c r="Z402" s="255"/>
      <c r="AA402" s="255"/>
      <c r="AB402" s="255"/>
    </row>
    <row r="403">
      <c r="A403" s="75"/>
      <c r="B403" s="251" t="s">
        <v>1272</v>
      </c>
      <c r="C403" s="259"/>
      <c r="D403" s="259"/>
      <c r="E403" s="259"/>
      <c r="F403" s="251"/>
      <c r="G403" s="66"/>
      <c r="H403" s="66"/>
      <c r="I403" s="66"/>
      <c r="J403" s="66"/>
      <c r="K403" s="130"/>
      <c r="L403" s="253"/>
      <c r="M403" s="254"/>
      <c r="N403" s="255"/>
      <c r="O403" s="256"/>
      <c r="P403" s="255"/>
      <c r="Q403" s="255"/>
      <c r="R403" s="255"/>
      <c r="S403" s="255"/>
      <c r="T403" s="255"/>
      <c r="U403" s="255"/>
      <c r="V403" s="255"/>
      <c r="W403" s="255"/>
      <c r="X403" s="255"/>
      <c r="Y403" s="255"/>
      <c r="Z403" s="255"/>
      <c r="AA403" s="255"/>
      <c r="AB403" s="255"/>
    </row>
    <row r="404">
      <c r="A404" s="75"/>
      <c r="B404" s="251" t="s">
        <v>1273</v>
      </c>
      <c r="C404" s="259" t="s">
        <v>1274</v>
      </c>
      <c r="D404" s="259"/>
      <c r="E404" s="259"/>
      <c r="F404" s="251" t="s">
        <v>1275</v>
      </c>
      <c r="G404" s="66"/>
      <c r="H404" s="66"/>
      <c r="I404" s="66"/>
      <c r="J404" s="66"/>
      <c r="K404" s="135"/>
      <c r="L404" s="253"/>
      <c r="M404" s="254"/>
      <c r="N404" s="255"/>
      <c r="O404" s="256"/>
      <c r="P404" s="255"/>
      <c r="Q404" s="255"/>
      <c r="R404" s="255"/>
      <c r="S404" s="255"/>
      <c r="T404" s="255"/>
      <c r="U404" s="255"/>
      <c r="V404" s="255"/>
      <c r="W404" s="255"/>
      <c r="X404" s="255"/>
      <c r="Y404" s="255"/>
      <c r="Z404" s="255"/>
      <c r="AA404" s="255"/>
      <c r="AB404" s="255"/>
    </row>
    <row r="405">
      <c r="A405" s="75"/>
      <c r="B405" s="251" t="s">
        <v>1276</v>
      </c>
      <c r="C405" s="259" t="s">
        <v>1277</v>
      </c>
      <c r="D405" s="259"/>
      <c r="E405" s="259"/>
      <c r="F405" s="251"/>
      <c r="G405" s="66"/>
      <c r="H405" s="66"/>
      <c r="I405" s="66"/>
      <c r="J405" s="66"/>
      <c r="K405" s="130"/>
      <c r="L405" s="253"/>
      <c r="M405" s="254"/>
      <c r="N405" s="255"/>
      <c r="O405" s="256"/>
      <c r="P405" s="255"/>
      <c r="Q405" s="255"/>
      <c r="R405" s="255"/>
      <c r="S405" s="255"/>
      <c r="T405" s="255"/>
      <c r="U405" s="255"/>
      <c r="V405" s="255"/>
      <c r="W405" s="255"/>
      <c r="X405" s="255"/>
      <c r="Y405" s="255"/>
      <c r="Z405" s="255"/>
      <c r="AA405" s="255"/>
      <c r="AB405" s="255"/>
    </row>
    <row r="406">
      <c r="A406" s="75">
        <v>44165.0</v>
      </c>
      <c r="B406" s="251" t="s">
        <v>1278</v>
      </c>
      <c r="C406" s="259" t="s">
        <v>1279</v>
      </c>
      <c r="D406" s="259"/>
      <c r="E406" s="259"/>
      <c r="F406" s="251" t="s">
        <v>1280</v>
      </c>
      <c r="G406" s="66"/>
      <c r="H406" s="66"/>
      <c r="I406" s="66"/>
      <c r="J406" s="66"/>
      <c r="K406" s="135"/>
      <c r="L406" s="253"/>
      <c r="M406" s="254"/>
      <c r="N406" s="255"/>
      <c r="O406" s="256"/>
      <c r="P406" s="255"/>
      <c r="Q406" s="255"/>
      <c r="R406" s="255"/>
      <c r="S406" s="255"/>
      <c r="T406" s="255"/>
      <c r="U406" s="255"/>
      <c r="V406" s="255"/>
      <c r="W406" s="255"/>
      <c r="X406" s="255"/>
      <c r="Y406" s="255"/>
      <c r="Z406" s="255"/>
      <c r="AA406" s="255"/>
      <c r="AB406" s="255"/>
    </row>
    <row r="407">
      <c r="A407" s="75">
        <v>44165.0</v>
      </c>
      <c r="B407" s="258" t="s">
        <v>1281</v>
      </c>
      <c r="C407" s="259" t="s">
        <v>1282</v>
      </c>
      <c r="D407" s="259"/>
      <c r="E407" s="259"/>
      <c r="F407" s="258" t="s">
        <v>1283</v>
      </c>
      <c r="G407" s="66"/>
      <c r="H407" s="66"/>
      <c r="I407" s="66"/>
      <c r="J407" s="66"/>
      <c r="K407" s="130"/>
      <c r="L407" s="253"/>
      <c r="M407" s="254"/>
      <c r="N407" s="255"/>
      <c r="O407" s="256"/>
      <c r="P407" s="255"/>
      <c r="Q407" s="255"/>
      <c r="R407" s="255"/>
      <c r="S407" s="255"/>
      <c r="T407" s="255"/>
      <c r="U407" s="255"/>
      <c r="V407" s="255"/>
      <c r="W407" s="255"/>
      <c r="X407" s="255"/>
      <c r="Y407" s="255"/>
      <c r="Z407" s="255"/>
      <c r="AA407" s="255"/>
      <c r="AB407" s="255"/>
    </row>
    <row r="408">
      <c r="A408" s="75">
        <v>44165.0</v>
      </c>
      <c r="B408" s="251" t="s">
        <v>1284</v>
      </c>
      <c r="C408" s="247"/>
      <c r="D408" s="247"/>
      <c r="E408" s="247"/>
      <c r="F408" s="251"/>
      <c r="G408" s="66"/>
      <c r="H408" s="66"/>
      <c r="I408" s="66"/>
      <c r="J408" s="223"/>
      <c r="K408" s="135"/>
      <c r="L408" s="261"/>
      <c r="M408" s="262"/>
      <c r="N408" s="263"/>
      <c r="O408" s="264"/>
      <c r="P408" s="263"/>
      <c r="Q408" s="263"/>
      <c r="R408" s="263"/>
      <c r="S408" s="263"/>
      <c r="T408" s="263"/>
      <c r="U408" s="263"/>
      <c r="V408" s="263"/>
      <c r="W408" s="263"/>
      <c r="X408" s="263"/>
      <c r="Y408" s="263"/>
      <c r="Z408" s="263"/>
      <c r="AA408" s="263"/>
      <c r="AB408" s="263"/>
    </row>
    <row r="409">
      <c r="A409" s="75">
        <v>44165.0</v>
      </c>
      <c r="B409" s="251" t="s">
        <v>1285</v>
      </c>
      <c r="C409" s="247"/>
      <c r="D409" s="247"/>
      <c r="E409" s="247"/>
      <c r="F409" s="251"/>
      <c r="G409" s="66"/>
      <c r="H409" s="66"/>
      <c r="I409" s="66"/>
      <c r="J409" s="223"/>
      <c r="K409" s="130"/>
      <c r="L409" s="261"/>
      <c r="M409" s="262"/>
      <c r="N409" s="263"/>
      <c r="O409" s="264"/>
      <c r="P409" s="263"/>
      <c r="Q409" s="263"/>
      <c r="R409" s="263"/>
      <c r="S409" s="263"/>
      <c r="T409" s="263"/>
      <c r="U409" s="263"/>
      <c r="V409" s="263"/>
      <c r="W409" s="263"/>
      <c r="X409" s="263"/>
      <c r="Y409" s="263"/>
      <c r="Z409" s="263"/>
      <c r="AA409" s="263"/>
      <c r="AB409" s="263"/>
    </row>
    <row r="410">
      <c r="A410" s="75">
        <v>44165.0</v>
      </c>
      <c r="B410" s="251" t="s">
        <v>1286</v>
      </c>
      <c r="C410" s="247" t="s">
        <v>1287</v>
      </c>
      <c r="D410" s="247"/>
      <c r="E410" s="247"/>
      <c r="F410" s="251"/>
      <c r="G410" s="66"/>
      <c r="H410" s="66"/>
      <c r="I410" s="66"/>
      <c r="J410" s="223"/>
      <c r="K410" s="135"/>
      <c r="L410" s="261"/>
      <c r="M410" s="262"/>
      <c r="N410" s="263"/>
      <c r="O410" s="264"/>
      <c r="P410" s="263"/>
      <c r="Q410" s="263"/>
      <c r="R410" s="263"/>
      <c r="S410" s="263"/>
      <c r="T410" s="263"/>
      <c r="U410" s="263"/>
      <c r="V410" s="263"/>
      <c r="W410" s="263"/>
      <c r="X410" s="263"/>
      <c r="Y410" s="263"/>
      <c r="Z410" s="263"/>
      <c r="AA410" s="263"/>
      <c r="AB410" s="263"/>
    </row>
    <row r="411">
      <c r="A411" s="75">
        <v>44165.0</v>
      </c>
      <c r="B411" s="251" t="s">
        <v>1288</v>
      </c>
      <c r="C411" s="247" t="s">
        <v>1289</v>
      </c>
      <c r="D411" s="247"/>
      <c r="E411" s="247"/>
      <c r="F411" s="251" t="s">
        <v>1290</v>
      </c>
      <c r="G411" s="191" t="s">
        <v>1291</v>
      </c>
      <c r="H411" s="66" t="s">
        <v>1292</v>
      </c>
      <c r="I411" s="66"/>
      <c r="J411" s="223"/>
      <c r="K411" s="130"/>
      <c r="L411" s="261"/>
      <c r="M411" s="262"/>
      <c r="N411" s="263"/>
      <c r="O411" s="264"/>
      <c r="P411" s="263"/>
      <c r="Q411" s="263"/>
      <c r="R411" s="263"/>
      <c r="S411" s="263"/>
      <c r="T411" s="263"/>
      <c r="U411" s="263"/>
      <c r="V411" s="263"/>
      <c r="W411" s="263"/>
      <c r="X411" s="263"/>
      <c r="Y411" s="263"/>
      <c r="Z411" s="263"/>
      <c r="AA411" s="263"/>
      <c r="AB411" s="263"/>
    </row>
    <row r="412">
      <c r="A412" s="75">
        <v>44164.0</v>
      </c>
      <c r="B412" s="251" t="s">
        <v>1293</v>
      </c>
      <c r="C412" s="265" t="s">
        <v>1294</v>
      </c>
      <c r="D412" s="265"/>
      <c r="E412" s="265"/>
      <c r="F412" s="251" t="s">
        <v>1295</v>
      </c>
      <c r="G412" s="66" t="s">
        <v>1296</v>
      </c>
      <c r="H412" s="66"/>
      <c r="I412" s="66"/>
      <c r="J412" s="223"/>
      <c r="K412" s="135"/>
      <c r="L412" s="261"/>
      <c r="M412" s="262"/>
      <c r="N412" s="263"/>
      <c r="O412" s="264"/>
      <c r="P412" s="263"/>
      <c r="Q412" s="263"/>
      <c r="R412" s="263"/>
      <c r="S412" s="263"/>
      <c r="T412" s="263"/>
      <c r="U412" s="263"/>
      <c r="V412" s="263"/>
      <c r="W412" s="263"/>
      <c r="X412" s="263"/>
      <c r="Y412" s="263"/>
      <c r="Z412" s="263"/>
      <c r="AA412" s="263"/>
      <c r="AB412" s="263"/>
    </row>
    <row r="413">
      <c r="A413" s="75">
        <v>44163.0</v>
      </c>
      <c r="B413" s="251" t="s">
        <v>1297</v>
      </c>
      <c r="C413" s="247" t="s">
        <v>1298</v>
      </c>
      <c r="D413" s="247"/>
      <c r="E413" s="247"/>
      <c r="F413" s="251"/>
      <c r="G413" s="66"/>
      <c r="H413" s="66"/>
      <c r="I413" s="66"/>
      <c r="J413" s="223"/>
      <c r="K413" s="130"/>
      <c r="L413" s="261"/>
      <c r="M413" s="262"/>
      <c r="N413" s="263"/>
      <c r="O413" s="264"/>
      <c r="P413" s="263"/>
      <c r="Q413" s="263"/>
      <c r="R413" s="263"/>
      <c r="S413" s="263"/>
      <c r="T413" s="263"/>
      <c r="U413" s="263"/>
      <c r="V413" s="263"/>
      <c r="W413" s="263"/>
      <c r="X413" s="263"/>
      <c r="Y413" s="263"/>
      <c r="Z413" s="263"/>
      <c r="AA413" s="263"/>
      <c r="AB413" s="263"/>
    </row>
    <row r="414">
      <c r="A414" s="75">
        <v>44163.0</v>
      </c>
      <c r="B414" s="251" t="s">
        <v>1299</v>
      </c>
      <c r="C414" s="259" t="s">
        <v>1300</v>
      </c>
      <c r="D414" s="259"/>
      <c r="E414" s="259"/>
      <c r="F414" s="229" t="s">
        <v>1301</v>
      </c>
      <c r="G414" s="66" t="s">
        <v>1302</v>
      </c>
      <c r="H414" s="66"/>
      <c r="I414" s="66"/>
      <c r="J414" s="223"/>
      <c r="K414" s="135"/>
      <c r="L414" s="261"/>
      <c r="M414" s="262"/>
      <c r="N414" s="263"/>
      <c r="O414" s="264"/>
      <c r="P414" s="263"/>
      <c r="Q414" s="263"/>
      <c r="R414" s="263"/>
      <c r="S414" s="263"/>
      <c r="T414" s="263"/>
      <c r="U414" s="263"/>
      <c r="V414" s="263"/>
      <c r="W414" s="263"/>
      <c r="X414" s="263"/>
      <c r="Y414" s="263"/>
      <c r="Z414" s="263"/>
      <c r="AA414" s="263"/>
      <c r="AB414" s="263"/>
    </row>
    <row r="415">
      <c r="A415" s="226"/>
      <c r="B415" s="251" t="s">
        <v>1303</v>
      </c>
      <c r="C415" s="247"/>
      <c r="D415" s="247"/>
      <c r="E415" s="247"/>
      <c r="F415" s="251"/>
      <c r="G415" s="66"/>
      <c r="H415" s="66"/>
      <c r="I415" s="66"/>
      <c r="J415" s="223"/>
      <c r="K415" s="130"/>
      <c r="L415" s="261"/>
      <c r="M415" s="262"/>
      <c r="N415" s="263"/>
      <c r="O415" s="264"/>
      <c r="P415" s="263"/>
      <c r="Q415" s="263"/>
      <c r="R415" s="263"/>
      <c r="S415" s="263"/>
      <c r="T415" s="263"/>
      <c r="U415" s="263"/>
      <c r="V415" s="263"/>
      <c r="W415" s="263"/>
      <c r="X415" s="263"/>
      <c r="Y415" s="263"/>
      <c r="Z415" s="263"/>
      <c r="AA415" s="263"/>
      <c r="AB415" s="263"/>
    </row>
    <row r="416">
      <c r="A416" s="75"/>
      <c r="B416" s="251" t="s">
        <v>1304</v>
      </c>
      <c r="C416" s="247" t="s">
        <v>1305</v>
      </c>
      <c r="D416" s="247"/>
      <c r="E416" s="247"/>
      <c r="F416" s="251" t="s">
        <v>1306</v>
      </c>
      <c r="G416" s="66"/>
      <c r="H416" s="66"/>
      <c r="I416" s="66"/>
      <c r="J416" s="223"/>
      <c r="K416" s="135"/>
      <c r="L416" s="261"/>
      <c r="M416" s="262"/>
      <c r="N416" s="263"/>
      <c r="O416" s="264"/>
      <c r="P416" s="263"/>
      <c r="Q416" s="263"/>
      <c r="R416" s="263"/>
      <c r="S416" s="263"/>
      <c r="T416" s="263"/>
      <c r="U416" s="263"/>
      <c r="V416" s="263"/>
      <c r="W416" s="263"/>
      <c r="X416" s="263"/>
      <c r="Y416" s="263"/>
      <c r="Z416" s="263"/>
      <c r="AA416" s="263"/>
      <c r="AB416" s="263"/>
    </row>
    <row r="417">
      <c r="A417" s="75">
        <v>44162.0</v>
      </c>
      <c r="B417" s="251" t="s">
        <v>1307</v>
      </c>
      <c r="C417" s="247" t="s">
        <v>1308</v>
      </c>
      <c r="D417" s="247"/>
      <c r="E417" s="247"/>
      <c r="F417" s="251"/>
      <c r="G417" s="66"/>
      <c r="H417" s="66"/>
      <c r="I417" s="66"/>
      <c r="J417" s="223"/>
      <c r="K417" s="130"/>
      <c r="L417" s="261"/>
      <c r="M417" s="262"/>
      <c r="N417" s="263"/>
      <c r="O417" s="264"/>
      <c r="P417" s="263"/>
      <c r="Q417" s="263"/>
      <c r="R417" s="263"/>
      <c r="S417" s="263"/>
      <c r="T417" s="263"/>
      <c r="U417" s="263"/>
      <c r="V417" s="263"/>
      <c r="W417" s="263"/>
      <c r="X417" s="263"/>
      <c r="Y417" s="263"/>
      <c r="Z417" s="263"/>
      <c r="AA417" s="263"/>
      <c r="AB417" s="263"/>
    </row>
    <row r="418">
      <c r="A418" s="75">
        <v>44162.0</v>
      </c>
      <c r="B418" s="251" t="s">
        <v>1309</v>
      </c>
      <c r="C418" s="247" t="s">
        <v>1310</v>
      </c>
      <c r="D418" s="247"/>
      <c r="E418" s="247"/>
      <c r="F418" s="251"/>
      <c r="G418" s="66"/>
      <c r="H418" s="66"/>
      <c r="I418" s="66"/>
      <c r="J418" s="223"/>
      <c r="K418" s="135"/>
      <c r="L418" s="261"/>
      <c r="M418" s="262"/>
      <c r="N418" s="263"/>
      <c r="O418" s="264"/>
      <c r="P418" s="263"/>
      <c r="Q418" s="263"/>
      <c r="R418" s="263"/>
      <c r="S418" s="263"/>
      <c r="T418" s="263"/>
      <c r="U418" s="263"/>
      <c r="V418" s="263"/>
      <c r="W418" s="263"/>
      <c r="X418" s="263"/>
      <c r="Y418" s="263"/>
      <c r="Z418" s="263"/>
      <c r="AA418" s="263"/>
      <c r="AB418" s="263"/>
    </row>
    <row r="419">
      <c r="A419" s="75">
        <v>44161.0</v>
      </c>
      <c r="B419" s="251" t="s">
        <v>1311</v>
      </c>
      <c r="C419" s="247" t="s">
        <v>1312</v>
      </c>
      <c r="D419" s="247"/>
      <c r="E419" s="247"/>
      <c r="F419" s="251"/>
      <c r="G419" s="66"/>
      <c r="H419" s="66"/>
      <c r="I419" s="66"/>
      <c r="J419" s="223"/>
      <c r="K419" s="130"/>
      <c r="L419" s="261"/>
      <c r="M419" s="262"/>
      <c r="N419" s="263"/>
      <c r="O419" s="264"/>
      <c r="P419" s="263"/>
      <c r="Q419" s="263"/>
      <c r="R419" s="263"/>
      <c r="S419" s="263"/>
      <c r="T419" s="263"/>
      <c r="U419" s="263"/>
      <c r="V419" s="263"/>
      <c r="W419" s="263"/>
      <c r="X419" s="263"/>
      <c r="Y419" s="263"/>
      <c r="Z419" s="263"/>
      <c r="AA419" s="263"/>
      <c r="AB419" s="263"/>
    </row>
    <row r="420">
      <c r="A420" s="75"/>
      <c r="B420" s="251" t="s">
        <v>1313</v>
      </c>
      <c r="C420" s="247"/>
      <c r="D420" s="247"/>
      <c r="E420" s="247"/>
      <c r="F420" s="251"/>
      <c r="G420" s="66"/>
      <c r="H420" s="66"/>
      <c r="I420" s="66"/>
      <c r="J420" s="223"/>
      <c r="K420" s="135"/>
      <c r="L420" s="261"/>
      <c r="M420" s="262"/>
      <c r="N420" s="263"/>
      <c r="O420" s="264"/>
      <c r="P420" s="263"/>
      <c r="Q420" s="263"/>
      <c r="R420" s="263"/>
      <c r="S420" s="263"/>
      <c r="T420" s="263"/>
      <c r="U420" s="263"/>
      <c r="V420" s="263"/>
      <c r="W420" s="263"/>
      <c r="X420" s="263"/>
      <c r="Y420" s="263"/>
      <c r="Z420" s="263"/>
      <c r="AA420" s="263"/>
      <c r="AB420" s="263"/>
    </row>
    <row r="421">
      <c r="A421" s="75">
        <v>44160.0</v>
      </c>
      <c r="B421" s="266" t="s">
        <v>1314</v>
      </c>
      <c r="C421" s="267" t="s">
        <v>1315</v>
      </c>
      <c r="D421" s="247"/>
      <c r="E421" s="247"/>
      <c r="F421" s="251" t="s">
        <v>1316</v>
      </c>
      <c r="G421" s="66" t="s">
        <v>1317</v>
      </c>
      <c r="H421" s="66"/>
      <c r="I421" s="66"/>
      <c r="J421" s="223"/>
      <c r="K421" s="130"/>
      <c r="L421" s="261"/>
      <c r="M421" s="261"/>
      <c r="N421" s="268"/>
      <c r="O421" s="269"/>
      <c r="P421" s="268"/>
      <c r="Q421" s="268"/>
      <c r="R421" s="268"/>
      <c r="S421" s="268"/>
      <c r="T421" s="268"/>
      <c r="U421" s="268"/>
      <c r="V421" s="268"/>
      <c r="W421" s="268"/>
      <c r="X421" s="268"/>
      <c r="Y421" s="268"/>
      <c r="Z421" s="268"/>
      <c r="AA421" s="263"/>
      <c r="AB421" s="263"/>
    </row>
    <row r="422">
      <c r="A422" s="226"/>
      <c r="B422" s="266" t="s">
        <v>1318</v>
      </c>
      <c r="C422" s="259" t="s">
        <v>1319</v>
      </c>
      <c r="D422" s="259"/>
      <c r="E422" s="259"/>
      <c r="F422" s="251" t="s">
        <v>1320</v>
      </c>
      <c r="G422" s="66"/>
      <c r="H422" s="66"/>
      <c r="I422" s="66"/>
      <c r="J422" s="223"/>
      <c r="K422" s="135"/>
      <c r="L422" s="261"/>
      <c r="M422" s="262"/>
      <c r="N422" s="263"/>
      <c r="O422" s="264"/>
      <c r="P422" s="263"/>
      <c r="Q422" s="263"/>
      <c r="R422" s="263"/>
      <c r="S422" s="263"/>
      <c r="T422" s="263"/>
      <c r="U422" s="263"/>
      <c r="V422" s="263"/>
      <c r="W422" s="263"/>
      <c r="X422" s="263"/>
      <c r="Y422" s="263"/>
      <c r="Z422" s="263"/>
      <c r="AA422" s="263"/>
      <c r="AB422" s="263"/>
    </row>
    <row r="423">
      <c r="A423" s="75"/>
      <c r="B423" s="266" t="s">
        <v>1321</v>
      </c>
      <c r="C423" s="270" t="s">
        <v>1322</v>
      </c>
      <c r="D423" s="270"/>
      <c r="E423" s="270"/>
      <c r="F423" s="251" t="s">
        <v>1323</v>
      </c>
      <c r="G423" s="66"/>
      <c r="H423" s="66"/>
      <c r="I423" s="66"/>
      <c r="J423" s="223"/>
      <c r="K423" s="130"/>
      <c r="L423" s="261"/>
      <c r="M423" s="262"/>
      <c r="N423" s="263"/>
      <c r="O423" s="264"/>
      <c r="P423" s="263"/>
      <c r="Q423" s="263"/>
      <c r="R423" s="263"/>
      <c r="S423" s="263"/>
      <c r="T423" s="263"/>
      <c r="U423" s="263"/>
      <c r="V423" s="263"/>
      <c r="W423" s="263"/>
      <c r="X423" s="263"/>
      <c r="Y423" s="263"/>
      <c r="Z423" s="263"/>
      <c r="AA423" s="263"/>
      <c r="AB423" s="263"/>
    </row>
    <row r="424">
      <c r="A424" s="75">
        <v>44159.0</v>
      </c>
      <c r="B424" s="271" t="s">
        <v>1324</v>
      </c>
      <c r="C424" s="259"/>
      <c r="D424" s="259"/>
      <c r="E424" s="259"/>
      <c r="F424" s="251"/>
      <c r="G424" s="226"/>
      <c r="H424" s="66"/>
      <c r="I424" s="66"/>
      <c r="J424" s="223"/>
      <c r="K424" s="135"/>
      <c r="L424" s="261"/>
      <c r="M424" s="262"/>
      <c r="N424" s="263"/>
      <c r="O424" s="264"/>
      <c r="P424" s="263"/>
      <c r="Q424" s="263"/>
      <c r="R424" s="263"/>
      <c r="S424" s="263"/>
      <c r="T424" s="263"/>
      <c r="U424" s="263"/>
      <c r="V424" s="263"/>
      <c r="W424" s="263"/>
      <c r="X424" s="263"/>
      <c r="Y424" s="263"/>
      <c r="Z424" s="263"/>
      <c r="AA424" s="263"/>
      <c r="AB424" s="263"/>
    </row>
    <row r="425">
      <c r="A425" s="75">
        <v>44159.0</v>
      </c>
      <c r="B425" s="272" t="s">
        <v>1325</v>
      </c>
      <c r="C425" s="273" t="s">
        <v>1326</v>
      </c>
      <c r="D425" s="273"/>
      <c r="E425" s="273"/>
      <c r="F425" s="272" t="s">
        <v>1327</v>
      </c>
      <c r="G425" s="274" t="s">
        <v>1328</v>
      </c>
      <c r="H425" s="274" t="s">
        <v>1329</v>
      </c>
      <c r="I425" s="274" t="s">
        <v>1330</v>
      </c>
      <c r="J425" s="275" t="s">
        <v>1331</v>
      </c>
      <c r="K425" s="130"/>
      <c r="L425" s="276"/>
      <c r="M425" s="277"/>
      <c r="N425" s="278"/>
      <c r="O425" s="279"/>
      <c r="P425" s="278"/>
      <c r="Q425" s="278"/>
      <c r="R425" s="278"/>
      <c r="S425" s="278"/>
      <c r="T425" s="278"/>
      <c r="U425" s="278"/>
      <c r="V425" s="278"/>
      <c r="W425" s="278"/>
      <c r="X425" s="278"/>
      <c r="Y425" s="278"/>
      <c r="Z425" s="278"/>
      <c r="AA425" s="278"/>
      <c r="AB425" s="278"/>
    </row>
    <row r="426">
      <c r="A426" s="280">
        <v>44159.0</v>
      </c>
      <c r="B426" s="251" t="s">
        <v>1332</v>
      </c>
      <c r="C426" s="281" t="s">
        <v>1333</v>
      </c>
      <c r="D426" s="191"/>
      <c r="E426" s="191"/>
      <c r="F426" s="251"/>
      <c r="G426" s="66"/>
      <c r="H426" s="66"/>
      <c r="I426" s="66"/>
      <c r="J426" s="223"/>
      <c r="K426" s="135"/>
      <c r="L426" s="261"/>
      <c r="M426" s="262"/>
      <c r="N426" s="263"/>
      <c r="O426" s="264"/>
      <c r="P426" s="263"/>
      <c r="Q426" s="263"/>
      <c r="R426" s="263"/>
      <c r="S426" s="263"/>
      <c r="T426" s="263"/>
      <c r="U426" s="263"/>
      <c r="V426" s="263"/>
      <c r="W426" s="263"/>
      <c r="X426" s="263"/>
      <c r="Y426" s="263"/>
      <c r="Z426" s="263"/>
      <c r="AA426" s="263"/>
      <c r="AB426" s="263"/>
    </row>
    <row r="427">
      <c r="A427" s="75">
        <v>44159.0</v>
      </c>
      <c r="B427" s="251" t="s">
        <v>1334</v>
      </c>
      <c r="C427" s="191"/>
      <c r="D427" s="259"/>
      <c r="E427" s="259"/>
      <c r="F427" s="251"/>
      <c r="G427" s="66"/>
      <c r="H427" s="66"/>
      <c r="I427" s="66"/>
      <c r="J427" s="223"/>
      <c r="K427" s="130"/>
      <c r="L427" s="261"/>
      <c r="M427" s="262"/>
      <c r="N427" s="263"/>
      <c r="O427" s="264"/>
      <c r="P427" s="263"/>
      <c r="Q427" s="263"/>
      <c r="R427" s="263"/>
      <c r="S427" s="263"/>
      <c r="T427" s="263"/>
      <c r="U427" s="263"/>
      <c r="V427" s="263"/>
      <c r="W427" s="263"/>
      <c r="X427" s="263"/>
      <c r="Y427" s="263"/>
      <c r="Z427" s="263"/>
      <c r="AA427" s="263"/>
      <c r="AB427" s="263"/>
    </row>
    <row r="428">
      <c r="A428" s="75">
        <v>44159.0</v>
      </c>
      <c r="B428" s="251" t="s">
        <v>1335</v>
      </c>
      <c r="C428" s="282" t="s">
        <v>1336</v>
      </c>
      <c r="D428" s="191"/>
      <c r="E428" s="191"/>
      <c r="F428" s="251"/>
      <c r="G428" s="66"/>
      <c r="H428" s="66"/>
      <c r="I428" s="66"/>
      <c r="J428" s="223"/>
      <c r="K428" s="135"/>
      <c r="L428" s="261"/>
      <c r="M428" s="262"/>
      <c r="N428" s="263"/>
      <c r="O428" s="264"/>
      <c r="P428" s="263"/>
      <c r="Q428" s="263"/>
      <c r="R428" s="263"/>
      <c r="S428" s="263"/>
      <c r="T428" s="263"/>
      <c r="U428" s="263"/>
      <c r="V428" s="263"/>
      <c r="W428" s="263"/>
      <c r="X428" s="263"/>
      <c r="Y428" s="263"/>
      <c r="Z428" s="263"/>
      <c r="AA428" s="263"/>
      <c r="AB428" s="263"/>
    </row>
    <row r="429">
      <c r="A429" s="75">
        <v>44159.0</v>
      </c>
      <c r="B429" s="251" t="s">
        <v>1337</v>
      </c>
      <c r="C429" s="259" t="s">
        <v>1338</v>
      </c>
      <c r="D429" s="191"/>
      <c r="E429" s="191"/>
      <c r="F429" s="251"/>
      <c r="G429" s="66"/>
      <c r="H429" s="66"/>
      <c r="I429" s="66"/>
      <c r="J429" s="223"/>
      <c r="K429" s="130"/>
      <c r="L429" s="261"/>
      <c r="M429" s="262"/>
      <c r="N429" s="263"/>
      <c r="O429" s="264"/>
      <c r="P429" s="263"/>
      <c r="Q429" s="263"/>
      <c r="R429" s="263"/>
      <c r="S429" s="263"/>
      <c r="T429" s="263"/>
      <c r="U429" s="263"/>
      <c r="V429" s="263"/>
      <c r="W429" s="263"/>
      <c r="X429" s="263"/>
      <c r="Y429" s="263"/>
      <c r="Z429" s="263"/>
      <c r="AA429" s="263"/>
      <c r="AB429" s="263"/>
    </row>
    <row r="430">
      <c r="A430" s="122" t="s">
        <v>1339</v>
      </c>
      <c r="B430" s="251" t="s">
        <v>1340</v>
      </c>
      <c r="C430" s="259"/>
      <c r="D430" s="259"/>
      <c r="E430" s="259"/>
      <c r="F430" s="251"/>
      <c r="G430" s="66"/>
      <c r="H430" s="66"/>
      <c r="I430" s="66"/>
      <c r="J430" s="223"/>
      <c r="K430" s="135"/>
      <c r="L430" s="261"/>
      <c r="M430" s="262"/>
      <c r="N430" s="263"/>
      <c r="O430" s="264"/>
      <c r="P430" s="263"/>
      <c r="Q430" s="263"/>
      <c r="R430" s="263"/>
      <c r="S430" s="263"/>
      <c r="T430" s="263"/>
      <c r="U430" s="263"/>
      <c r="V430" s="263"/>
      <c r="W430" s="263"/>
      <c r="X430" s="263"/>
      <c r="Y430" s="263"/>
      <c r="Z430" s="263"/>
      <c r="AA430" s="263"/>
      <c r="AB430" s="263"/>
    </row>
    <row r="431">
      <c r="A431" s="75"/>
      <c r="B431" s="251" t="s">
        <v>1341</v>
      </c>
      <c r="C431" s="259" t="s">
        <v>1342</v>
      </c>
      <c r="D431" s="259"/>
      <c r="E431" s="259"/>
      <c r="F431" s="251" t="s">
        <v>1343</v>
      </c>
      <c r="G431" s="66"/>
      <c r="H431" s="66"/>
      <c r="I431" s="66"/>
      <c r="J431" s="223"/>
      <c r="K431" s="130"/>
      <c r="L431" s="261"/>
      <c r="M431" s="262"/>
      <c r="N431" s="263"/>
      <c r="O431" s="264"/>
      <c r="P431" s="263"/>
      <c r="Q431" s="263"/>
      <c r="R431" s="263"/>
      <c r="S431" s="263"/>
      <c r="T431" s="263"/>
      <c r="U431" s="263"/>
      <c r="V431" s="263"/>
      <c r="W431" s="263"/>
      <c r="X431" s="263"/>
      <c r="Y431" s="263"/>
      <c r="Z431" s="263"/>
      <c r="AA431" s="263"/>
      <c r="AB431" s="263"/>
    </row>
    <row r="432">
      <c r="A432" s="75">
        <v>44159.0</v>
      </c>
      <c r="B432" s="251" t="s">
        <v>1344</v>
      </c>
      <c r="C432" s="259" t="s">
        <v>1345</v>
      </c>
      <c r="D432" s="259"/>
      <c r="E432" s="259"/>
      <c r="F432" s="251" t="s">
        <v>1346</v>
      </c>
      <c r="G432" s="66" t="s">
        <v>1347</v>
      </c>
      <c r="H432" s="66"/>
      <c r="I432" s="66"/>
      <c r="J432" s="223"/>
      <c r="K432" s="135"/>
      <c r="L432" s="261"/>
      <c r="M432" s="262"/>
      <c r="N432" s="263"/>
      <c r="O432" s="264"/>
      <c r="P432" s="263"/>
      <c r="Q432" s="263"/>
      <c r="R432" s="263"/>
      <c r="S432" s="263"/>
      <c r="T432" s="263"/>
      <c r="U432" s="263"/>
      <c r="V432" s="263"/>
      <c r="W432" s="263"/>
      <c r="X432" s="263"/>
      <c r="Y432" s="263"/>
      <c r="Z432" s="263"/>
      <c r="AA432" s="263"/>
      <c r="AB432" s="263"/>
    </row>
    <row r="433">
      <c r="A433" s="75"/>
      <c r="B433" s="251" t="s">
        <v>1348</v>
      </c>
      <c r="C433" s="259" t="s">
        <v>1349</v>
      </c>
      <c r="D433" s="259"/>
      <c r="E433" s="259"/>
      <c r="F433" s="251"/>
      <c r="G433" s="66"/>
      <c r="H433" s="66"/>
      <c r="I433" s="66"/>
      <c r="J433" s="223"/>
      <c r="K433" s="130"/>
      <c r="L433" s="261"/>
      <c r="M433" s="262"/>
      <c r="N433" s="263"/>
      <c r="O433" s="264"/>
      <c r="P433" s="263"/>
      <c r="Q433" s="263"/>
      <c r="R433" s="263"/>
      <c r="S433" s="263"/>
      <c r="T433" s="263"/>
      <c r="U433" s="263"/>
      <c r="V433" s="263"/>
      <c r="W433" s="263"/>
      <c r="X433" s="263"/>
      <c r="Y433" s="263"/>
      <c r="Z433" s="263"/>
      <c r="AA433" s="263"/>
      <c r="AB433" s="263"/>
    </row>
    <row r="434">
      <c r="A434" s="75">
        <v>44159.0</v>
      </c>
      <c r="B434" s="266" t="s">
        <v>1350</v>
      </c>
      <c r="C434" s="259" t="s">
        <v>1351</v>
      </c>
      <c r="D434" s="259"/>
      <c r="E434" s="259"/>
      <c r="F434" s="251"/>
      <c r="G434" s="66"/>
      <c r="H434" s="66"/>
      <c r="I434" s="66"/>
      <c r="J434" s="223"/>
      <c r="K434" s="135"/>
      <c r="L434" s="261"/>
      <c r="M434" s="262"/>
      <c r="N434" s="263"/>
      <c r="O434" s="264"/>
      <c r="P434" s="263"/>
      <c r="Q434" s="263"/>
      <c r="R434" s="263"/>
      <c r="S434" s="263"/>
      <c r="T434" s="263"/>
      <c r="U434" s="263"/>
      <c r="V434" s="263"/>
      <c r="W434" s="263"/>
      <c r="X434" s="263"/>
      <c r="Y434" s="263"/>
      <c r="Z434" s="263"/>
      <c r="AA434" s="263"/>
      <c r="AB434" s="263"/>
    </row>
    <row r="435">
      <c r="A435" s="75">
        <v>44159.0</v>
      </c>
      <c r="B435" s="251" t="s">
        <v>1352</v>
      </c>
      <c r="C435" s="259" t="s">
        <v>1353</v>
      </c>
      <c r="D435" s="259"/>
      <c r="E435" s="259"/>
      <c r="F435" s="283" t="s">
        <v>1354</v>
      </c>
      <c r="G435" s="66"/>
      <c r="H435" s="66"/>
      <c r="I435" s="66"/>
      <c r="J435" s="223"/>
      <c r="K435" s="130"/>
      <c r="L435" s="261"/>
      <c r="M435" s="262"/>
      <c r="N435" s="263"/>
      <c r="O435" s="264"/>
      <c r="P435" s="263"/>
      <c r="Q435" s="263"/>
      <c r="R435" s="263"/>
      <c r="S435" s="263"/>
      <c r="T435" s="263"/>
      <c r="U435" s="263"/>
      <c r="V435" s="263"/>
      <c r="W435" s="263"/>
      <c r="X435" s="263"/>
      <c r="Y435" s="263"/>
      <c r="Z435" s="263"/>
      <c r="AA435" s="263"/>
      <c r="AB435" s="263"/>
    </row>
    <row r="436">
      <c r="A436" s="75">
        <v>44158.0</v>
      </c>
      <c r="B436" s="251" t="s">
        <v>1355</v>
      </c>
      <c r="C436" s="259"/>
      <c r="D436" s="259"/>
      <c r="E436" s="259"/>
      <c r="F436" s="251"/>
      <c r="G436" s="66"/>
      <c r="H436" s="66"/>
      <c r="I436" s="66"/>
      <c r="J436" s="223"/>
      <c r="K436" s="135"/>
      <c r="L436" s="261"/>
      <c r="M436" s="262"/>
      <c r="N436" s="263"/>
      <c r="O436" s="264"/>
      <c r="P436" s="263"/>
      <c r="Q436" s="263"/>
      <c r="R436" s="263"/>
      <c r="S436" s="263"/>
      <c r="T436" s="263"/>
      <c r="U436" s="263"/>
      <c r="V436" s="263"/>
      <c r="W436" s="263"/>
      <c r="X436" s="263"/>
      <c r="Y436" s="263"/>
      <c r="Z436" s="263"/>
      <c r="AA436" s="263"/>
      <c r="AB436" s="263"/>
    </row>
    <row r="437">
      <c r="A437" s="75">
        <v>44158.0</v>
      </c>
      <c r="B437" s="251" t="s">
        <v>1356</v>
      </c>
      <c r="C437" s="259" t="s">
        <v>1357</v>
      </c>
      <c r="D437" s="259"/>
      <c r="E437" s="259"/>
      <c r="F437" s="251"/>
      <c r="G437" s="66"/>
      <c r="H437" s="66"/>
      <c r="I437" s="66"/>
      <c r="J437" s="223"/>
      <c r="K437" s="130"/>
      <c r="L437" s="261"/>
      <c r="M437" s="262"/>
      <c r="N437" s="263"/>
      <c r="O437" s="264"/>
      <c r="P437" s="263"/>
      <c r="Q437" s="263"/>
      <c r="R437" s="263"/>
      <c r="S437" s="263"/>
      <c r="T437" s="263"/>
      <c r="U437" s="263"/>
      <c r="V437" s="263"/>
      <c r="W437" s="263"/>
      <c r="X437" s="263"/>
      <c r="Y437" s="263"/>
      <c r="Z437" s="263"/>
      <c r="AA437" s="263"/>
      <c r="AB437" s="263"/>
    </row>
    <row r="438">
      <c r="A438" s="75">
        <v>44158.0</v>
      </c>
      <c r="B438" s="251" t="s">
        <v>1358</v>
      </c>
      <c r="C438" s="259" t="s">
        <v>1359</v>
      </c>
      <c r="D438" s="259"/>
      <c r="E438" s="259"/>
      <c r="F438" s="251" t="s">
        <v>1360</v>
      </c>
      <c r="G438" s="66"/>
      <c r="H438" s="66"/>
      <c r="I438" s="66"/>
      <c r="J438" s="223"/>
      <c r="K438" s="135"/>
      <c r="L438" s="261"/>
      <c r="M438" s="261"/>
      <c r="N438" s="268"/>
      <c r="O438" s="269"/>
      <c r="P438" s="268"/>
      <c r="Q438" s="268"/>
      <c r="R438" s="268"/>
      <c r="S438" s="268"/>
      <c r="T438" s="268"/>
      <c r="U438" s="268"/>
      <c r="V438" s="268"/>
      <c r="W438" s="268"/>
      <c r="X438" s="268"/>
      <c r="Y438" s="268"/>
      <c r="Z438" s="268"/>
      <c r="AA438" s="263"/>
      <c r="AB438" s="263"/>
    </row>
    <row r="439">
      <c r="A439" s="75">
        <v>44158.0</v>
      </c>
      <c r="B439" s="251" t="s">
        <v>1361</v>
      </c>
      <c r="C439" s="259" t="s">
        <v>1362</v>
      </c>
      <c r="D439" s="259"/>
      <c r="E439" s="259"/>
      <c r="F439" s="251"/>
      <c r="G439" s="66"/>
      <c r="H439" s="66"/>
      <c r="I439" s="66"/>
      <c r="J439" s="223"/>
      <c r="K439" s="130"/>
      <c r="L439" s="261"/>
      <c r="M439" s="261"/>
      <c r="N439" s="268"/>
      <c r="O439" s="269"/>
      <c r="P439" s="268"/>
      <c r="Q439" s="268"/>
      <c r="R439" s="268"/>
      <c r="S439" s="268"/>
      <c r="T439" s="268"/>
      <c r="U439" s="268"/>
      <c r="V439" s="268"/>
      <c r="W439" s="268"/>
      <c r="X439" s="268"/>
      <c r="Y439" s="268"/>
      <c r="Z439" s="268"/>
      <c r="AA439" s="263"/>
      <c r="AB439" s="263"/>
    </row>
    <row r="440">
      <c r="A440" s="75">
        <v>44158.0</v>
      </c>
      <c r="B440" s="251" t="s">
        <v>1363</v>
      </c>
      <c r="C440" s="259" t="s">
        <v>1364</v>
      </c>
      <c r="D440" s="259"/>
      <c r="E440" s="259"/>
      <c r="F440" s="251"/>
      <c r="G440" s="66"/>
      <c r="H440" s="66"/>
      <c r="I440" s="66"/>
      <c r="J440" s="223"/>
      <c r="K440" s="135"/>
      <c r="L440" s="261"/>
      <c r="M440" s="261"/>
      <c r="N440" s="268"/>
      <c r="O440" s="269"/>
      <c r="P440" s="268"/>
      <c r="Q440" s="268"/>
      <c r="R440" s="268"/>
      <c r="S440" s="268"/>
      <c r="T440" s="268"/>
      <c r="U440" s="268"/>
      <c r="V440" s="268"/>
      <c r="W440" s="268"/>
      <c r="X440" s="268"/>
      <c r="Y440" s="268"/>
      <c r="Z440" s="268"/>
      <c r="AA440" s="263"/>
      <c r="AB440" s="263"/>
    </row>
    <row r="441">
      <c r="A441" s="75">
        <v>44158.0</v>
      </c>
      <c r="B441" s="258" t="s">
        <v>1365</v>
      </c>
      <c r="C441" s="259"/>
      <c r="D441" s="259"/>
      <c r="E441" s="259"/>
      <c r="F441" s="251"/>
      <c r="G441" s="66"/>
      <c r="H441" s="66"/>
      <c r="I441" s="66"/>
      <c r="J441" s="223"/>
      <c r="K441" s="130"/>
      <c r="L441" s="261"/>
      <c r="M441" s="261"/>
      <c r="N441" s="268"/>
      <c r="O441" s="269"/>
      <c r="P441" s="268"/>
      <c r="Q441" s="268"/>
      <c r="R441" s="268"/>
      <c r="S441" s="268"/>
      <c r="T441" s="268"/>
      <c r="U441" s="268"/>
      <c r="V441" s="268"/>
      <c r="W441" s="268"/>
      <c r="X441" s="268"/>
      <c r="Y441" s="268"/>
      <c r="Z441" s="268"/>
      <c r="AA441" s="263"/>
      <c r="AB441" s="263"/>
    </row>
    <row r="442">
      <c r="A442" s="75">
        <v>44157.0</v>
      </c>
      <c r="B442" s="251" t="s">
        <v>1366</v>
      </c>
      <c r="C442" s="259" t="s">
        <v>1367</v>
      </c>
      <c r="D442" s="259"/>
      <c r="E442" s="259"/>
      <c r="F442" s="251" t="s">
        <v>1368</v>
      </c>
      <c r="G442" s="66"/>
      <c r="H442" s="66"/>
      <c r="I442" s="66"/>
      <c r="J442" s="223"/>
      <c r="K442" s="135"/>
      <c r="L442" s="261"/>
      <c r="M442" s="261"/>
      <c r="N442" s="268"/>
      <c r="O442" s="269"/>
      <c r="P442" s="268"/>
      <c r="Q442" s="268"/>
      <c r="R442" s="268"/>
      <c r="S442" s="268"/>
      <c r="T442" s="268"/>
      <c r="U442" s="268"/>
      <c r="V442" s="268"/>
      <c r="W442" s="268"/>
      <c r="X442" s="268"/>
      <c r="Y442" s="268"/>
      <c r="Z442" s="268"/>
      <c r="AA442" s="263"/>
      <c r="AB442" s="263"/>
    </row>
    <row r="443">
      <c r="A443" s="75">
        <v>44157.0</v>
      </c>
      <c r="B443" s="251" t="s">
        <v>1369</v>
      </c>
      <c r="C443" s="259" t="s">
        <v>1370</v>
      </c>
      <c r="D443" s="259"/>
      <c r="E443" s="259"/>
      <c r="F443" s="251"/>
      <c r="G443" s="66"/>
      <c r="H443" s="66"/>
      <c r="I443" s="66"/>
      <c r="J443" s="223"/>
      <c r="K443" s="130"/>
      <c r="L443" s="261"/>
      <c r="M443" s="261"/>
      <c r="N443" s="268"/>
      <c r="O443" s="269"/>
      <c r="P443" s="268"/>
      <c r="Q443" s="268"/>
      <c r="R443" s="268"/>
      <c r="S443" s="268"/>
      <c r="T443" s="268"/>
      <c r="U443" s="268"/>
      <c r="V443" s="268"/>
      <c r="W443" s="268"/>
      <c r="X443" s="268"/>
      <c r="Y443" s="268"/>
      <c r="Z443" s="268"/>
      <c r="AA443" s="263"/>
      <c r="AB443" s="263"/>
    </row>
    <row r="444">
      <c r="A444" s="75">
        <v>44157.0</v>
      </c>
      <c r="B444" s="251" t="s">
        <v>1371</v>
      </c>
      <c r="C444" s="259" t="s">
        <v>1372</v>
      </c>
      <c r="D444" s="259"/>
      <c r="E444" s="259"/>
      <c r="F444" s="251" t="s">
        <v>1373</v>
      </c>
      <c r="G444" s="66"/>
      <c r="H444" s="66"/>
      <c r="I444" s="66"/>
      <c r="J444" s="223"/>
      <c r="K444" s="135"/>
      <c r="L444" s="261"/>
      <c r="M444" s="261"/>
      <c r="N444" s="268"/>
      <c r="O444" s="269"/>
      <c r="P444" s="268"/>
      <c r="Q444" s="268"/>
      <c r="R444" s="268"/>
      <c r="S444" s="268"/>
      <c r="T444" s="268"/>
      <c r="U444" s="268"/>
      <c r="V444" s="268"/>
      <c r="W444" s="268"/>
      <c r="X444" s="268"/>
      <c r="Y444" s="268"/>
      <c r="Z444" s="268"/>
      <c r="AA444" s="263"/>
      <c r="AB444" s="263"/>
    </row>
    <row r="445">
      <c r="A445" s="75">
        <v>44156.0</v>
      </c>
      <c r="B445" s="251" t="s">
        <v>1374</v>
      </c>
      <c r="C445" s="284" t="s">
        <v>1375</v>
      </c>
      <c r="D445" s="284"/>
      <c r="E445" s="284"/>
      <c r="F445" s="251" t="s">
        <v>1376</v>
      </c>
      <c r="G445" s="66" t="s">
        <v>1377</v>
      </c>
      <c r="H445" s="66" t="s">
        <v>1378</v>
      </c>
      <c r="I445" s="66"/>
      <c r="J445" s="223"/>
      <c r="K445" s="130"/>
      <c r="L445" s="261"/>
      <c r="M445" s="261"/>
      <c r="N445" s="268"/>
      <c r="O445" s="269"/>
      <c r="P445" s="268"/>
      <c r="Q445" s="268"/>
      <c r="R445" s="268"/>
      <c r="S445" s="268"/>
      <c r="T445" s="268"/>
      <c r="U445" s="268"/>
      <c r="V445" s="268"/>
      <c r="W445" s="268"/>
      <c r="X445" s="268"/>
      <c r="Y445" s="268"/>
      <c r="Z445" s="268"/>
      <c r="AA445" s="263"/>
      <c r="AB445" s="263"/>
    </row>
    <row r="446">
      <c r="A446" s="75">
        <v>44156.0</v>
      </c>
      <c r="B446" s="251" t="s">
        <v>1379</v>
      </c>
      <c r="C446" s="259" t="s">
        <v>1380</v>
      </c>
      <c r="D446" s="259"/>
      <c r="E446" s="259"/>
      <c r="F446" s="251" t="s">
        <v>1381</v>
      </c>
      <c r="G446" s="66"/>
      <c r="H446" s="66"/>
      <c r="I446" s="66"/>
      <c r="J446" s="223"/>
      <c r="K446" s="135"/>
      <c r="L446" s="261"/>
      <c r="M446" s="261"/>
      <c r="N446" s="268"/>
      <c r="O446" s="269"/>
      <c r="P446" s="268"/>
      <c r="Q446" s="268"/>
      <c r="R446" s="268"/>
      <c r="S446" s="268"/>
      <c r="T446" s="268"/>
      <c r="U446" s="268"/>
      <c r="V446" s="268"/>
      <c r="W446" s="268"/>
      <c r="X446" s="268"/>
      <c r="Y446" s="268"/>
      <c r="Z446" s="268"/>
      <c r="AA446" s="263"/>
      <c r="AB446" s="263"/>
    </row>
    <row r="447">
      <c r="A447" s="75">
        <v>44156.0</v>
      </c>
      <c r="B447" s="251" t="s">
        <v>1382</v>
      </c>
      <c r="C447" s="259" t="s">
        <v>1383</v>
      </c>
      <c r="D447" s="259"/>
      <c r="E447" s="259"/>
      <c r="F447" s="251" t="s">
        <v>1384</v>
      </c>
      <c r="G447" s="66"/>
      <c r="H447" s="66"/>
      <c r="I447" s="66"/>
      <c r="J447" s="223"/>
      <c r="K447" s="130"/>
      <c r="L447" s="261"/>
      <c r="M447" s="261"/>
      <c r="N447" s="268"/>
      <c r="O447" s="269"/>
      <c r="P447" s="268"/>
      <c r="Q447" s="268"/>
      <c r="R447" s="268"/>
      <c r="S447" s="268"/>
      <c r="T447" s="268"/>
      <c r="U447" s="268"/>
      <c r="V447" s="268"/>
      <c r="W447" s="268"/>
      <c r="X447" s="268"/>
      <c r="Y447" s="268"/>
      <c r="Z447" s="268"/>
      <c r="AA447" s="263"/>
      <c r="AB447" s="263"/>
    </row>
    <row r="448">
      <c r="A448" s="75">
        <v>44155.0</v>
      </c>
      <c r="B448" s="285" t="s">
        <v>1385</v>
      </c>
      <c r="C448" s="259" t="s">
        <v>3</v>
      </c>
      <c r="D448" s="259"/>
      <c r="E448" s="259"/>
      <c r="F448" s="251" t="s">
        <v>1386</v>
      </c>
      <c r="G448" s="66" t="s">
        <v>1387</v>
      </c>
      <c r="H448" s="66" t="s">
        <v>1388</v>
      </c>
      <c r="I448" s="286" t="s">
        <v>1389</v>
      </c>
      <c r="J448" s="223"/>
      <c r="K448" s="135"/>
      <c r="L448" s="261"/>
      <c r="M448" s="261"/>
      <c r="N448" s="268"/>
      <c r="O448" s="269"/>
      <c r="P448" s="268"/>
      <c r="Q448" s="268"/>
      <c r="R448" s="268"/>
      <c r="S448" s="268"/>
      <c r="T448" s="268"/>
      <c r="U448" s="268"/>
      <c r="V448" s="268"/>
      <c r="W448" s="268"/>
      <c r="X448" s="268"/>
      <c r="Y448" s="268"/>
      <c r="Z448" s="268"/>
      <c r="AA448" s="263"/>
      <c r="AB448" s="263"/>
    </row>
    <row r="449">
      <c r="A449" s="75">
        <v>44155.0</v>
      </c>
      <c r="B449" s="251" t="s">
        <v>1390</v>
      </c>
      <c r="C449" s="259"/>
      <c r="D449" s="259"/>
      <c r="E449" s="259"/>
      <c r="F449" s="251"/>
      <c r="G449" s="66"/>
      <c r="H449" s="66"/>
      <c r="I449" s="66"/>
      <c r="J449" s="223"/>
      <c r="K449" s="130"/>
      <c r="L449" s="261"/>
      <c r="M449" s="261"/>
      <c r="N449" s="268"/>
      <c r="O449" s="269"/>
      <c r="P449" s="268"/>
      <c r="Q449" s="268"/>
      <c r="R449" s="268"/>
      <c r="S449" s="268"/>
      <c r="T449" s="268"/>
      <c r="U449" s="268"/>
      <c r="V449" s="268"/>
      <c r="W449" s="268"/>
      <c r="X449" s="268"/>
      <c r="Y449" s="268"/>
      <c r="Z449" s="268"/>
      <c r="AA449" s="263"/>
      <c r="AB449" s="263"/>
    </row>
    <row r="450">
      <c r="A450" s="75"/>
      <c r="B450" s="251" t="s">
        <v>1391</v>
      </c>
      <c r="C450" s="259" t="s">
        <v>1392</v>
      </c>
      <c r="D450" s="259"/>
      <c r="E450" s="259"/>
      <c r="F450" s="251" t="s">
        <v>1393</v>
      </c>
      <c r="G450" s="66" t="s">
        <v>1394</v>
      </c>
      <c r="H450" s="66"/>
      <c r="I450" s="66"/>
      <c r="J450" s="223"/>
      <c r="K450" s="135"/>
      <c r="L450" s="261"/>
      <c r="M450" s="261"/>
      <c r="N450" s="268"/>
      <c r="O450" s="269"/>
      <c r="P450" s="268"/>
      <c r="Q450" s="268"/>
      <c r="R450" s="268"/>
      <c r="S450" s="268"/>
      <c r="T450" s="268"/>
      <c r="U450" s="268"/>
      <c r="V450" s="268"/>
      <c r="W450" s="268"/>
      <c r="X450" s="268"/>
      <c r="Y450" s="268"/>
      <c r="Z450" s="268"/>
      <c r="AA450" s="263"/>
      <c r="AB450" s="263"/>
    </row>
    <row r="451">
      <c r="A451" s="75">
        <v>44155.0</v>
      </c>
      <c r="B451" s="251" t="s">
        <v>1395</v>
      </c>
      <c r="C451" s="259"/>
      <c r="D451" s="259"/>
      <c r="E451" s="259"/>
      <c r="F451" s="251"/>
      <c r="G451" s="66"/>
      <c r="H451" s="66"/>
      <c r="I451" s="66"/>
      <c r="J451" s="223"/>
      <c r="K451" s="130"/>
      <c r="L451" s="261"/>
      <c r="M451" s="261"/>
      <c r="N451" s="268"/>
      <c r="O451" s="269"/>
      <c r="P451" s="268"/>
      <c r="Q451" s="268"/>
      <c r="R451" s="268"/>
      <c r="S451" s="268"/>
      <c r="T451" s="268"/>
      <c r="U451" s="268"/>
      <c r="V451" s="268"/>
      <c r="W451" s="268"/>
      <c r="X451" s="268"/>
      <c r="Y451" s="268"/>
      <c r="Z451" s="268"/>
      <c r="AA451" s="263"/>
      <c r="AB451" s="263"/>
    </row>
    <row r="452">
      <c r="A452" s="75">
        <v>44155.0</v>
      </c>
      <c r="B452" s="251" t="s">
        <v>1396</v>
      </c>
      <c r="C452" s="259"/>
      <c r="D452" s="259"/>
      <c r="E452" s="259"/>
      <c r="F452" s="251"/>
      <c r="G452" s="251"/>
      <c r="H452" s="66"/>
      <c r="I452" s="66"/>
      <c r="J452" s="223"/>
      <c r="K452" s="135"/>
      <c r="L452" s="261"/>
      <c r="M452" s="261"/>
      <c r="N452" s="268"/>
      <c r="O452" s="269"/>
      <c r="P452" s="268"/>
      <c r="Q452" s="268"/>
      <c r="R452" s="268"/>
      <c r="S452" s="268"/>
      <c r="T452" s="268"/>
      <c r="U452" s="268"/>
      <c r="V452" s="268"/>
      <c r="W452" s="268"/>
      <c r="X452" s="268"/>
      <c r="Y452" s="268"/>
      <c r="Z452" s="268"/>
      <c r="AA452" s="263"/>
      <c r="AB452" s="263"/>
    </row>
    <row r="453">
      <c r="A453" s="75"/>
      <c r="B453" s="251"/>
      <c r="C453" s="259"/>
      <c r="D453" s="259"/>
      <c r="E453" s="259"/>
      <c r="F453" s="251"/>
      <c r="G453" s="66"/>
      <c r="H453" s="66"/>
      <c r="I453" s="66"/>
      <c r="J453" s="223"/>
      <c r="K453" s="130"/>
      <c r="L453" s="261"/>
      <c r="M453" s="261"/>
      <c r="N453" s="268"/>
      <c r="O453" s="269"/>
      <c r="P453" s="268"/>
      <c r="Q453" s="268"/>
      <c r="R453" s="268"/>
      <c r="S453" s="268"/>
      <c r="T453" s="268"/>
      <c r="U453" s="268"/>
      <c r="V453" s="268"/>
      <c r="W453" s="268"/>
      <c r="X453" s="268"/>
      <c r="Y453" s="268"/>
      <c r="Z453" s="268"/>
      <c r="AA453" s="263"/>
      <c r="AB453" s="263"/>
    </row>
    <row r="454">
      <c r="A454" s="75"/>
      <c r="B454" s="251" t="s">
        <v>1397</v>
      </c>
      <c r="C454" s="259"/>
      <c r="D454" s="259"/>
      <c r="E454" s="259"/>
      <c r="F454" s="251"/>
      <c r="G454" s="66"/>
      <c r="H454" s="66"/>
      <c r="I454" s="66"/>
      <c r="J454" s="223"/>
      <c r="K454" s="135"/>
      <c r="L454" s="261"/>
      <c r="M454" s="261"/>
      <c r="N454" s="268"/>
      <c r="O454" s="269"/>
      <c r="P454" s="268"/>
      <c r="Q454" s="268"/>
      <c r="R454" s="268"/>
      <c r="S454" s="268"/>
      <c r="T454" s="268"/>
      <c r="U454" s="268"/>
      <c r="V454" s="268"/>
      <c r="W454" s="268"/>
      <c r="X454" s="268"/>
      <c r="Y454" s="268"/>
      <c r="Z454" s="268"/>
      <c r="AA454" s="263"/>
      <c r="AB454" s="263"/>
    </row>
    <row r="455">
      <c r="A455" s="75">
        <v>44155.0</v>
      </c>
      <c r="B455" s="251" t="s">
        <v>1398</v>
      </c>
      <c r="C455" s="259"/>
      <c r="D455" s="259"/>
      <c r="E455" s="259"/>
      <c r="F455" s="251"/>
      <c r="G455" s="66"/>
      <c r="H455" s="66"/>
      <c r="I455" s="66"/>
      <c r="J455" s="223"/>
      <c r="K455" s="130"/>
      <c r="L455" s="261"/>
      <c r="M455" s="261"/>
      <c r="N455" s="268"/>
      <c r="O455" s="269"/>
      <c r="P455" s="268"/>
      <c r="Q455" s="268"/>
      <c r="R455" s="268"/>
      <c r="S455" s="268"/>
      <c r="T455" s="268"/>
      <c r="U455" s="268"/>
      <c r="V455" s="268"/>
      <c r="W455" s="268"/>
      <c r="X455" s="268"/>
      <c r="Y455" s="268"/>
      <c r="Z455" s="268"/>
      <c r="AA455" s="263"/>
      <c r="AB455" s="263"/>
    </row>
    <row r="456">
      <c r="A456" s="75">
        <v>44155.0</v>
      </c>
      <c r="B456" s="251" t="s">
        <v>1399</v>
      </c>
      <c r="C456" s="259"/>
      <c r="D456" s="259"/>
      <c r="E456" s="259"/>
      <c r="F456" s="251"/>
      <c r="G456" s="66"/>
      <c r="H456" s="66"/>
      <c r="I456" s="66"/>
      <c r="J456" s="223"/>
      <c r="K456" s="135"/>
      <c r="L456" s="261"/>
      <c r="M456" s="261"/>
      <c r="N456" s="268"/>
      <c r="O456" s="269"/>
      <c r="P456" s="268"/>
      <c r="Q456" s="268"/>
      <c r="R456" s="268"/>
      <c r="S456" s="268"/>
      <c r="T456" s="268"/>
      <c r="U456" s="268"/>
      <c r="V456" s="268"/>
      <c r="W456" s="268"/>
      <c r="X456" s="268"/>
      <c r="Y456" s="268"/>
      <c r="Z456" s="268"/>
      <c r="AA456" s="263"/>
      <c r="AB456" s="263"/>
    </row>
    <row r="457">
      <c r="A457" s="75">
        <v>44155.0</v>
      </c>
      <c r="B457" s="251" t="s">
        <v>1400</v>
      </c>
      <c r="C457" s="259" t="s">
        <v>1401</v>
      </c>
      <c r="D457" s="259"/>
      <c r="E457" s="259"/>
      <c r="F457" s="251" t="s">
        <v>1402</v>
      </c>
      <c r="G457" s="66"/>
      <c r="H457" s="66"/>
      <c r="I457" s="66"/>
      <c r="J457" s="223"/>
      <c r="K457" s="130"/>
      <c r="L457" s="261"/>
      <c r="M457" s="261"/>
      <c r="N457" s="268"/>
      <c r="O457" s="269"/>
      <c r="P457" s="268"/>
      <c r="Q457" s="268"/>
      <c r="R457" s="268"/>
      <c r="S457" s="268"/>
      <c r="T457" s="268"/>
      <c r="U457" s="268"/>
      <c r="V457" s="268"/>
      <c r="W457" s="268"/>
      <c r="X457" s="268"/>
      <c r="Y457" s="268"/>
      <c r="Z457" s="268"/>
      <c r="AA457" s="263"/>
      <c r="AB457" s="263"/>
    </row>
    <row r="458">
      <c r="A458" s="75">
        <v>44155.0</v>
      </c>
      <c r="B458" s="251" t="s">
        <v>1403</v>
      </c>
      <c r="C458" s="259"/>
      <c r="D458" s="259"/>
      <c r="E458" s="259"/>
      <c r="F458" s="251"/>
      <c r="G458" s="66"/>
      <c r="H458" s="66"/>
      <c r="I458" s="66"/>
      <c r="J458" s="223"/>
      <c r="K458" s="135"/>
      <c r="L458" s="261"/>
      <c r="M458" s="261"/>
      <c r="N458" s="268"/>
      <c r="O458" s="269"/>
      <c r="P458" s="268"/>
      <c r="Q458" s="268"/>
      <c r="R458" s="268"/>
      <c r="S458" s="268"/>
      <c r="T458" s="268"/>
      <c r="U458" s="268"/>
      <c r="V458" s="268"/>
      <c r="W458" s="268"/>
      <c r="X458" s="268"/>
      <c r="Y458" s="268"/>
      <c r="Z458" s="268"/>
      <c r="AA458" s="263"/>
      <c r="AB458" s="263"/>
    </row>
    <row r="459">
      <c r="A459" s="75">
        <v>44155.0</v>
      </c>
      <c r="B459" s="251" t="s">
        <v>1404</v>
      </c>
      <c r="C459" s="259"/>
      <c r="D459" s="259"/>
      <c r="E459" s="259"/>
      <c r="F459" s="251"/>
      <c r="G459" s="66"/>
      <c r="H459" s="66"/>
      <c r="I459" s="66"/>
      <c r="J459" s="223"/>
      <c r="K459" s="130"/>
      <c r="L459" s="261"/>
      <c r="M459" s="261"/>
      <c r="N459" s="268"/>
      <c r="O459" s="269"/>
      <c r="P459" s="268"/>
      <c r="Q459" s="268"/>
      <c r="R459" s="268"/>
      <c r="S459" s="268"/>
      <c r="T459" s="268"/>
      <c r="U459" s="268"/>
      <c r="V459" s="268"/>
      <c r="W459" s="268"/>
      <c r="X459" s="268"/>
      <c r="Y459" s="268"/>
      <c r="Z459" s="268"/>
      <c r="AA459" s="263"/>
      <c r="AB459" s="263"/>
    </row>
    <row r="460">
      <c r="A460" s="75">
        <v>44155.0</v>
      </c>
      <c r="B460" s="251" t="s">
        <v>1405</v>
      </c>
      <c r="C460" s="259"/>
      <c r="D460" s="259"/>
      <c r="E460" s="259"/>
      <c r="F460" s="251"/>
      <c r="G460" s="66"/>
      <c r="H460" s="66"/>
      <c r="I460" s="66"/>
      <c r="J460" s="223"/>
      <c r="K460" s="135"/>
      <c r="L460" s="261"/>
      <c r="M460" s="261"/>
      <c r="N460" s="268"/>
      <c r="O460" s="269"/>
      <c r="P460" s="268"/>
      <c r="Q460" s="268"/>
      <c r="R460" s="268"/>
      <c r="S460" s="268"/>
      <c r="T460" s="268"/>
      <c r="U460" s="268"/>
      <c r="V460" s="268"/>
      <c r="W460" s="268"/>
      <c r="X460" s="268"/>
      <c r="Y460" s="268"/>
      <c r="Z460" s="268"/>
      <c r="AA460" s="263"/>
      <c r="AB460" s="263"/>
    </row>
    <row r="461">
      <c r="A461" s="75">
        <v>44153.0</v>
      </c>
      <c r="B461" s="251" t="s">
        <v>1406</v>
      </c>
      <c r="C461" s="259"/>
      <c r="D461" s="259"/>
      <c r="E461" s="259"/>
      <c r="F461" s="251"/>
      <c r="G461" s="66"/>
      <c r="H461" s="66"/>
      <c r="I461" s="66"/>
      <c r="J461" s="223"/>
      <c r="K461" s="130"/>
      <c r="L461" s="261"/>
      <c r="M461" s="261"/>
      <c r="N461" s="268"/>
      <c r="O461" s="269"/>
      <c r="P461" s="268"/>
      <c r="Q461" s="268"/>
      <c r="R461" s="268"/>
      <c r="S461" s="268"/>
      <c r="T461" s="268"/>
      <c r="U461" s="268"/>
      <c r="V461" s="268"/>
      <c r="W461" s="268"/>
      <c r="X461" s="268"/>
      <c r="Y461" s="268"/>
      <c r="Z461" s="268"/>
      <c r="AA461" s="263"/>
      <c r="AB461" s="263"/>
    </row>
    <row r="462">
      <c r="A462" s="75">
        <v>44153.0</v>
      </c>
      <c r="B462" s="251" t="s">
        <v>1407</v>
      </c>
      <c r="C462" s="259"/>
      <c r="D462" s="259"/>
      <c r="E462" s="259"/>
      <c r="F462" s="251"/>
      <c r="G462" s="66"/>
      <c r="H462" s="66"/>
      <c r="I462" s="66"/>
      <c r="J462" s="223"/>
      <c r="K462" s="135"/>
      <c r="L462" s="261"/>
      <c r="M462" s="261"/>
      <c r="N462" s="268"/>
      <c r="O462" s="269"/>
      <c r="P462" s="268"/>
      <c r="Q462" s="268"/>
      <c r="R462" s="268"/>
      <c r="S462" s="268"/>
      <c r="T462" s="268"/>
      <c r="U462" s="268"/>
      <c r="V462" s="268"/>
      <c r="W462" s="268"/>
      <c r="X462" s="268"/>
      <c r="Y462" s="268"/>
      <c r="Z462" s="268"/>
      <c r="AA462" s="263"/>
      <c r="AB462" s="263"/>
    </row>
    <row r="463">
      <c r="A463" s="75">
        <v>44153.0</v>
      </c>
      <c r="B463" s="251" t="s">
        <v>1408</v>
      </c>
      <c r="C463" s="259"/>
      <c r="D463" s="259"/>
      <c r="E463" s="259"/>
      <c r="F463" s="251"/>
      <c r="G463" s="66"/>
      <c r="H463" s="66"/>
      <c r="I463" s="66"/>
      <c r="J463" s="223"/>
      <c r="K463" s="130"/>
      <c r="L463" s="261"/>
      <c r="M463" s="261"/>
      <c r="N463" s="268"/>
      <c r="O463" s="269"/>
      <c r="P463" s="268"/>
      <c r="Q463" s="268"/>
      <c r="R463" s="268"/>
      <c r="S463" s="268"/>
      <c r="T463" s="268"/>
      <c r="U463" s="268"/>
      <c r="V463" s="268"/>
      <c r="W463" s="268"/>
      <c r="X463" s="268"/>
      <c r="Y463" s="268"/>
      <c r="Z463" s="268"/>
      <c r="AA463" s="263"/>
      <c r="AB463" s="263"/>
    </row>
    <row r="464">
      <c r="A464" s="75">
        <v>44153.0</v>
      </c>
      <c r="B464" s="251" t="s">
        <v>1409</v>
      </c>
      <c r="C464" s="259" t="s">
        <v>1410</v>
      </c>
      <c r="D464" s="259"/>
      <c r="E464" s="259"/>
      <c r="F464" s="251"/>
      <c r="G464" s="66"/>
      <c r="H464" s="66"/>
      <c r="I464" s="66"/>
      <c r="J464" s="223"/>
      <c r="K464" s="135"/>
      <c r="L464" s="261"/>
      <c r="M464" s="261"/>
      <c r="N464" s="268"/>
      <c r="O464" s="269"/>
      <c r="P464" s="268"/>
      <c r="Q464" s="268"/>
      <c r="R464" s="268"/>
      <c r="S464" s="268"/>
      <c r="T464" s="268"/>
      <c r="U464" s="268"/>
      <c r="V464" s="268"/>
      <c r="W464" s="268"/>
      <c r="X464" s="268"/>
      <c r="Y464" s="268"/>
      <c r="Z464" s="268"/>
      <c r="AA464" s="263"/>
      <c r="AB464" s="263"/>
    </row>
    <row r="465">
      <c r="A465" s="75">
        <v>44153.0</v>
      </c>
      <c r="B465" s="251" t="s">
        <v>1411</v>
      </c>
      <c r="C465" s="259"/>
      <c r="D465" s="259"/>
      <c r="E465" s="259"/>
      <c r="F465" s="251"/>
      <c r="G465" s="66"/>
      <c r="H465" s="66"/>
      <c r="I465" s="66"/>
      <c r="J465" s="223"/>
      <c r="K465" s="130"/>
      <c r="L465" s="261"/>
      <c r="M465" s="261"/>
      <c r="N465" s="268"/>
      <c r="O465" s="269"/>
      <c r="P465" s="268"/>
      <c r="Q465" s="268"/>
      <c r="R465" s="268"/>
      <c r="S465" s="268"/>
      <c r="T465" s="268"/>
      <c r="U465" s="268"/>
      <c r="V465" s="268"/>
      <c r="W465" s="268"/>
      <c r="X465" s="268"/>
      <c r="Y465" s="268"/>
      <c r="Z465" s="268"/>
      <c r="AA465" s="263"/>
      <c r="AB465" s="263"/>
    </row>
    <row r="466">
      <c r="A466" s="75">
        <v>44153.0</v>
      </c>
      <c r="B466" s="251" t="s">
        <v>1412</v>
      </c>
      <c r="C466" s="259"/>
      <c r="D466" s="259"/>
      <c r="E466" s="259"/>
      <c r="F466" s="251"/>
      <c r="G466" s="66"/>
      <c r="H466" s="66"/>
      <c r="I466" s="66"/>
      <c r="J466" s="223"/>
      <c r="K466" s="135"/>
      <c r="L466" s="261"/>
      <c r="M466" s="261"/>
      <c r="N466" s="268"/>
      <c r="O466" s="269"/>
      <c r="P466" s="268"/>
      <c r="Q466" s="268"/>
      <c r="R466" s="268"/>
      <c r="S466" s="268"/>
      <c r="T466" s="268"/>
      <c r="U466" s="268"/>
      <c r="V466" s="268"/>
      <c r="W466" s="268"/>
      <c r="X466" s="268"/>
      <c r="Y466" s="268"/>
      <c r="Z466" s="268"/>
      <c r="AA466" s="263"/>
      <c r="AB466" s="263"/>
    </row>
    <row r="467">
      <c r="A467" s="75">
        <v>44153.0</v>
      </c>
      <c r="B467" s="251" t="s">
        <v>1413</v>
      </c>
      <c r="C467" s="259"/>
      <c r="D467" s="259"/>
      <c r="E467" s="259"/>
      <c r="F467" s="251"/>
      <c r="G467" s="66"/>
      <c r="H467" s="66"/>
      <c r="I467" s="66"/>
      <c r="J467" s="223"/>
      <c r="K467" s="130"/>
      <c r="L467" s="261"/>
      <c r="M467" s="261"/>
      <c r="N467" s="268"/>
      <c r="O467" s="269"/>
      <c r="P467" s="268"/>
      <c r="Q467" s="268"/>
      <c r="R467" s="268"/>
      <c r="S467" s="268"/>
      <c r="T467" s="268"/>
      <c r="U467" s="268"/>
      <c r="V467" s="268"/>
      <c r="W467" s="268"/>
      <c r="X467" s="268"/>
      <c r="Y467" s="268"/>
      <c r="Z467" s="268"/>
      <c r="AA467" s="263"/>
      <c r="AB467" s="263"/>
    </row>
    <row r="468">
      <c r="A468" s="75">
        <v>44153.0</v>
      </c>
      <c r="B468" s="287" t="s">
        <v>1414</v>
      </c>
      <c r="C468" s="259" t="s">
        <v>1415</v>
      </c>
      <c r="D468" s="259"/>
      <c r="E468" s="259"/>
      <c r="F468" s="251"/>
      <c r="G468" s="66"/>
      <c r="H468" s="66"/>
      <c r="I468" s="66"/>
      <c r="J468" s="223"/>
      <c r="K468" s="135"/>
      <c r="L468" s="261"/>
      <c r="M468" s="261"/>
      <c r="N468" s="268"/>
      <c r="O468" s="269"/>
      <c r="P468" s="268"/>
      <c r="Q468" s="268"/>
      <c r="R468" s="268"/>
      <c r="S468" s="268"/>
      <c r="T468" s="268"/>
      <c r="U468" s="268"/>
      <c r="V468" s="268"/>
      <c r="W468" s="268"/>
      <c r="X468" s="268"/>
      <c r="Y468" s="268"/>
      <c r="Z468" s="268"/>
      <c r="AA468" s="263"/>
      <c r="AB468" s="263"/>
    </row>
    <row r="469">
      <c r="A469" s="75">
        <v>44153.0</v>
      </c>
      <c r="B469" s="251" t="s">
        <v>1416</v>
      </c>
      <c r="C469" s="259"/>
      <c r="D469" s="259"/>
      <c r="E469" s="259"/>
      <c r="F469" s="251"/>
      <c r="G469" s="66"/>
      <c r="H469" s="66"/>
      <c r="I469" s="66"/>
      <c r="J469" s="223"/>
      <c r="K469" s="130"/>
      <c r="L469" s="261"/>
      <c r="M469" s="261"/>
      <c r="N469" s="268"/>
      <c r="O469" s="269"/>
      <c r="P469" s="268"/>
      <c r="Q469" s="268"/>
      <c r="R469" s="268"/>
      <c r="S469" s="268"/>
      <c r="T469" s="268"/>
      <c r="U469" s="268"/>
      <c r="V469" s="268"/>
      <c r="W469" s="268"/>
      <c r="X469" s="268"/>
      <c r="Y469" s="268"/>
      <c r="Z469" s="268"/>
      <c r="AA469" s="263"/>
      <c r="AB469" s="263"/>
    </row>
    <row r="470">
      <c r="A470" s="75">
        <v>44153.0</v>
      </c>
      <c r="B470" s="251" t="s">
        <v>1417</v>
      </c>
      <c r="C470" s="259"/>
      <c r="D470" s="259"/>
      <c r="E470" s="259"/>
      <c r="F470" s="251"/>
      <c r="G470" s="66"/>
      <c r="H470" s="66"/>
      <c r="I470" s="66"/>
      <c r="J470" s="223"/>
      <c r="K470" s="135"/>
      <c r="L470" s="261"/>
      <c r="M470" s="261"/>
      <c r="N470" s="268"/>
      <c r="O470" s="269"/>
      <c r="P470" s="268"/>
      <c r="Q470" s="268"/>
      <c r="R470" s="268"/>
      <c r="S470" s="268"/>
      <c r="T470" s="268"/>
      <c r="U470" s="268"/>
      <c r="V470" s="268"/>
      <c r="W470" s="268"/>
      <c r="X470" s="268"/>
      <c r="Y470" s="268"/>
      <c r="Z470" s="268"/>
      <c r="AA470" s="263"/>
      <c r="AB470" s="263"/>
    </row>
    <row r="471">
      <c r="A471" s="75"/>
      <c r="B471" s="287" t="s">
        <v>1418</v>
      </c>
      <c r="C471" s="259" t="s">
        <v>1419</v>
      </c>
      <c r="D471" s="259"/>
      <c r="E471" s="259"/>
      <c r="F471" s="251"/>
      <c r="G471" s="66"/>
      <c r="H471" s="66"/>
      <c r="I471" s="66"/>
      <c r="J471" s="223"/>
      <c r="K471" s="130"/>
      <c r="L471" s="261"/>
      <c r="M471" s="261"/>
      <c r="N471" s="268"/>
      <c r="O471" s="269"/>
      <c r="P471" s="268"/>
      <c r="Q471" s="268"/>
      <c r="R471" s="268"/>
      <c r="S471" s="268"/>
      <c r="T471" s="268"/>
      <c r="U471" s="268"/>
      <c r="V471" s="268"/>
      <c r="W471" s="268"/>
      <c r="X471" s="268"/>
      <c r="Y471" s="268"/>
      <c r="Z471" s="268"/>
      <c r="AA471" s="263"/>
      <c r="AB471" s="263"/>
    </row>
    <row r="472">
      <c r="A472" s="75"/>
      <c r="B472" s="251" t="s">
        <v>1420</v>
      </c>
      <c r="C472" s="259"/>
      <c r="D472" s="259"/>
      <c r="E472" s="259"/>
      <c r="F472" s="251"/>
      <c r="G472" s="66"/>
      <c r="H472" s="66"/>
      <c r="I472" s="66"/>
      <c r="J472" s="223"/>
      <c r="K472" s="135"/>
      <c r="L472" s="261"/>
      <c r="M472" s="261"/>
      <c r="N472" s="268"/>
      <c r="O472" s="269"/>
      <c r="P472" s="268"/>
      <c r="Q472" s="268"/>
      <c r="R472" s="268"/>
      <c r="S472" s="268"/>
      <c r="T472" s="268"/>
      <c r="U472" s="268"/>
      <c r="V472" s="268"/>
      <c r="W472" s="268"/>
      <c r="X472" s="268"/>
      <c r="Y472" s="268"/>
      <c r="Z472" s="268"/>
      <c r="AA472" s="263"/>
      <c r="AB472" s="263"/>
    </row>
    <row r="473">
      <c r="A473" s="75">
        <v>44152.0</v>
      </c>
      <c r="B473" s="251" t="s">
        <v>1421</v>
      </c>
      <c r="C473" s="259"/>
      <c r="D473" s="259"/>
      <c r="E473" s="259"/>
      <c r="F473" s="251"/>
      <c r="G473" s="66"/>
      <c r="H473" s="66"/>
      <c r="I473" s="66"/>
      <c r="J473" s="223"/>
      <c r="K473" s="130"/>
      <c r="L473" s="261"/>
      <c r="M473" s="261"/>
      <c r="N473" s="268"/>
      <c r="O473" s="269"/>
      <c r="P473" s="268"/>
      <c r="Q473" s="268"/>
      <c r="R473" s="268"/>
      <c r="S473" s="268"/>
      <c r="T473" s="268"/>
      <c r="U473" s="268"/>
      <c r="V473" s="268"/>
      <c r="W473" s="268"/>
      <c r="X473" s="268"/>
      <c r="Y473" s="268"/>
      <c r="Z473" s="268"/>
      <c r="AA473" s="263"/>
      <c r="AB473" s="263"/>
    </row>
    <row r="474" ht="81.0" customHeight="1">
      <c r="A474" s="75">
        <v>44152.0</v>
      </c>
      <c r="B474" s="251" t="s">
        <v>1422</v>
      </c>
      <c r="C474" s="259"/>
      <c r="D474" s="259"/>
      <c r="E474" s="259"/>
      <c r="F474" s="251"/>
      <c r="G474" s="66"/>
      <c r="H474" s="66"/>
      <c r="I474" s="66"/>
      <c r="J474" s="223"/>
      <c r="K474" s="135"/>
      <c r="L474" s="261"/>
      <c r="M474" s="261"/>
      <c r="N474" s="268"/>
      <c r="O474" s="269"/>
      <c r="P474" s="268"/>
      <c r="Q474" s="268"/>
      <c r="R474" s="268"/>
      <c r="S474" s="268"/>
      <c r="T474" s="268"/>
      <c r="U474" s="268"/>
      <c r="V474" s="268"/>
      <c r="W474" s="268"/>
      <c r="X474" s="268"/>
      <c r="Y474" s="268"/>
      <c r="Z474" s="268"/>
      <c r="AA474" s="263"/>
      <c r="AB474" s="263"/>
    </row>
    <row r="475">
      <c r="A475" s="75">
        <v>44152.0</v>
      </c>
      <c r="B475" s="251" t="s">
        <v>1423</v>
      </c>
      <c r="C475" s="284" t="s">
        <v>1424</v>
      </c>
      <c r="D475" s="284"/>
      <c r="E475" s="284"/>
      <c r="F475" s="251" t="s">
        <v>1425</v>
      </c>
      <c r="G475" s="66"/>
      <c r="H475" s="66"/>
      <c r="I475" s="66"/>
      <c r="J475" s="223"/>
      <c r="K475" s="130"/>
      <c r="L475" s="261"/>
      <c r="M475" s="261"/>
      <c r="N475" s="268"/>
      <c r="O475" s="269"/>
      <c r="P475" s="268"/>
      <c r="Q475" s="268"/>
      <c r="R475" s="268"/>
      <c r="S475" s="268"/>
      <c r="T475" s="268"/>
      <c r="U475" s="268"/>
      <c r="V475" s="268"/>
      <c r="W475" s="268"/>
      <c r="X475" s="268"/>
      <c r="Y475" s="268"/>
      <c r="Z475" s="268"/>
      <c r="AA475" s="263"/>
      <c r="AB475" s="263"/>
    </row>
    <row r="476">
      <c r="A476" s="75">
        <v>44152.0</v>
      </c>
      <c r="B476" s="251" t="s">
        <v>1426</v>
      </c>
      <c r="C476" s="259"/>
      <c r="D476" s="259"/>
      <c r="E476" s="259"/>
      <c r="F476" s="251"/>
      <c r="G476" s="66"/>
      <c r="H476" s="66"/>
      <c r="I476" s="66"/>
      <c r="J476" s="223"/>
      <c r="K476" s="135"/>
      <c r="L476" s="261"/>
      <c r="M476" s="261"/>
      <c r="N476" s="268"/>
      <c r="O476" s="269"/>
      <c r="P476" s="268"/>
      <c r="Q476" s="268"/>
      <c r="R476" s="268"/>
      <c r="S476" s="268"/>
      <c r="T476" s="268"/>
      <c r="U476" s="268"/>
      <c r="V476" s="268"/>
      <c r="W476" s="268"/>
      <c r="X476" s="268"/>
      <c r="Y476" s="268"/>
      <c r="Z476" s="268"/>
      <c r="AA476" s="263"/>
      <c r="AB476" s="263"/>
    </row>
    <row r="477">
      <c r="A477" s="288"/>
      <c r="B477" s="289" t="s">
        <v>1427</v>
      </c>
      <c r="C477" s="290"/>
      <c r="D477" s="290"/>
      <c r="E477" s="290"/>
      <c r="F477" s="289"/>
      <c r="G477" s="291"/>
      <c r="H477" s="291"/>
      <c r="I477" s="291"/>
      <c r="J477" s="183"/>
      <c r="K477" s="130"/>
      <c r="L477" s="292"/>
      <c r="M477" s="292"/>
      <c r="N477" s="293"/>
      <c r="O477" s="294"/>
      <c r="P477" s="293"/>
      <c r="Q477" s="293"/>
      <c r="R477" s="293"/>
      <c r="S477" s="293"/>
      <c r="T477" s="293"/>
      <c r="U477" s="293"/>
      <c r="V477" s="293"/>
      <c r="W477" s="293"/>
      <c r="X477" s="293"/>
      <c r="Y477" s="293"/>
      <c r="Z477" s="293"/>
      <c r="AA477" s="295"/>
      <c r="AB477" s="295"/>
    </row>
    <row r="478">
      <c r="A478" s="75">
        <v>44152.0</v>
      </c>
      <c r="B478" s="296" t="s">
        <v>1428</v>
      </c>
      <c r="C478" s="252"/>
      <c r="D478" s="252"/>
      <c r="E478" s="252"/>
      <c r="F478" s="297"/>
      <c r="G478" s="291"/>
      <c r="H478" s="291"/>
      <c r="I478" s="291"/>
      <c r="J478" s="183"/>
      <c r="K478" s="135"/>
      <c r="L478" s="292"/>
      <c r="M478" s="292"/>
      <c r="N478" s="293"/>
      <c r="O478" s="294"/>
      <c r="P478" s="293"/>
      <c r="Q478" s="293"/>
      <c r="R478" s="293"/>
      <c r="S478" s="293"/>
      <c r="T478" s="293"/>
      <c r="U478" s="293"/>
      <c r="V478" s="293"/>
      <c r="W478" s="293"/>
      <c r="X478" s="293"/>
      <c r="Y478" s="293"/>
      <c r="Z478" s="293"/>
      <c r="AA478" s="295"/>
      <c r="AB478" s="295"/>
    </row>
    <row r="479">
      <c r="A479" s="75">
        <v>44152.0</v>
      </c>
      <c r="B479" s="296" t="s">
        <v>1429</v>
      </c>
      <c r="C479" s="252" t="s">
        <v>1430</v>
      </c>
      <c r="D479" s="252"/>
      <c r="E479" s="252"/>
      <c r="F479" s="297"/>
      <c r="G479" s="291"/>
      <c r="H479" s="291"/>
      <c r="I479" s="291"/>
      <c r="J479" s="183"/>
      <c r="K479" s="130"/>
      <c r="L479" s="292"/>
      <c r="M479" s="292"/>
      <c r="N479" s="293"/>
      <c r="O479" s="294"/>
      <c r="P479" s="293"/>
      <c r="Q479" s="293"/>
      <c r="R479" s="293"/>
      <c r="S479" s="293"/>
      <c r="T479" s="293"/>
      <c r="U479" s="293"/>
      <c r="V479" s="293"/>
      <c r="W479" s="293"/>
      <c r="X479" s="293"/>
      <c r="Y479" s="293"/>
      <c r="Z479" s="293"/>
      <c r="AA479" s="295"/>
      <c r="AB479" s="295"/>
    </row>
    <row r="480">
      <c r="A480" s="75">
        <v>44152.0</v>
      </c>
      <c r="B480" s="296" t="s">
        <v>1431</v>
      </c>
      <c r="C480" s="252"/>
      <c r="D480" s="252"/>
      <c r="E480" s="252"/>
      <c r="F480" s="297"/>
      <c r="G480" s="291"/>
      <c r="H480" s="291"/>
      <c r="I480" s="291"/>
      <c r="J480" s="183"/>
      <c r="K480" s="135"/>
      <c r="L480" s="292"/>
      <c r="M480" s="292"/>
      <c r="N480" s="293"/>
      <c r="O480" s="294"/>
      <c r="P480" s="293"/>
      <c r="Q480" s="293"/>
      <c r="R480" s="293"/>
      <c r="S480" s="293"/>
      <c r="T480" s="293"/>
      <c r="U480" s="293"/>
      <c r="V480" s="293"/>
      <c r="W480" s="293"/>
      <c r="X480" s="293"/>
      <c r="Y480" s="293"/>
      <c r="Z480" s="293"/>
      <c r="AA480" s="295"/>
      <c r="AB480" s="295"/>
    </row>
    <row r="481">
      <c r="A481" s="75">
        <v>44152.0</v>
      </c>
      <c r="B481" s="296" t="s">
        <v>1432</v>
      </c>
      <c r="C481" s="252" t="s">
        <v>1433</v>
      </c>
      <c r="D481" s="252"/>
      <c r="E481" s="252"/>
      <c r="F481" s="297"/>
      <c r="G481" s="291"/>
      <c r="H481" s="291"/>
      <c r="I481" s="291"/>
      <c r="J481" s="183"/>
      <c r="K481" s="130"/>
      <c r="L481" s="292"/>
      <c r="M481" s="292"/>
      <c r="N481" s="293"/>
      <c r="O481" s="294"/>
      <c r="P481" s="293"/>
      <c r="Q481" s="293"/>
      <c r="R481" s="293"/>
      <c r="S481" s="293"/>
      <c r="T481" s="293"/>
      <c r="U481" s="293"/>
      <c r="V481" s="293"/>
      <c r="W481" s="293"/>
      <c r="X481" s="293"/>
      <c r="Y481" s="293"/>
      <c r="Z481" s="293"/>
      <c r="AA481" s="295"/>
      <c r="AB481" s="295"/>
    </row>
    <row r="482">
      <c r="A482" s="75">
        <v>44152.0</v>
      </c>
      <c r="B482" s="296" t="s">
        <v>1434</v>
      </c>
      <c r="C482" s="252"/>
      <c r="D482" s="252"/>
      <c r="E482" s="252"/>
      <c r="F482" s="297"/>
      <c r="G482" s="291"/>
      <c r="H482" s="291"/>
      <c r="I482" s="291"/>
      <c r="J482" s="183"/>
      <c r="K482" s="135"/>
      <c r="L482" s="292"/>
      <c r="M482" s="292"/>
      <c r="N482" s="293"/>
      <c r="O482" s="294"/>
      <c r="P482" s="293"/>
      <c r="Q482" s="293"/>
      <c r="R482" s="293"/>
      <c r="S482" s="293"/>
      <c r="T482" s="293"/>
      <c r="U482" s="293"/>
      <c r="V482" s="293"/>
      <c r="W482" s="293"/>
      <c r="X482" s="293"/>
      <c r="Y482" s="293"/>
      <c r="Z482" s="293"/>
      <c r="AA482" s="295"/>
      <c r="AB482" s="295"/>
    </row>
    <row r="483">
      <c r="A483" s="75">
        <v>44152.0</v>
      </c>
      <c r="B483" s="296" t="s">
        <v>1435</v>
      </c>
      <c r="C483" s="252" t="s">
        <v>1436</v>
      </c>
      <c r="D483" s="252"/>
      <c r="E483" s="252"/>
      <c r="F483" s="297"/>
      <c r="G483" s="291"/>
      <c r="H483" s="291"/>
      <c r="I483" s="291"/>
      <c r="J483" s="183"/>
      <c r="K483" s="130"/>
      <c r="L483" s="292"/>
      <c r="M483" s="292"/>
      <c r="N483" s="293"/>
      <c r="O483" s="294"/>
      <c r="P483" s="293"/>
      <c r="Q483" s="293"/>
      <c r="R483" s="293"/>
      <c r="S483" s="293"/>
      <c r="T483" s="293"/>
      <c r="U483" s="293"/>
      <c r="V483" s="293"/>
      <c r="W483" s="293"/>
      <c r="X483" s="293"/>
      <c r="Y483" s="293"/>
      <c r="Z483" s="293"/>
      <c r="AA483" s="295"/>
      <c r="AB483" s="295"/>
    </row>
    <row r="484">
      <c r="A484" s="75">
        <v>44152.0</v>
      </c>
      <c r="B484" s="298" t="s">
        <v>1437</v>
      </c>
      <c r="C484" s="299" t="s">
        <v>1438</v>
      </c>
      <c r="D484" s="299"/>
      <c r="E484" s="299" t="s">
        <v>1439</v>
      </c>
      <c r="F484" s="300" t="s">
        <v>1440</v>
      </c>
      <c r="G484" s="291"/>
      <c r="H484" s="291"/>
      <c r="I484" s="291"/>
      <c r="J484" s="183"/>
      <c r="K484" s="135"/>
      <c r="L484" s="292"/>
      <c r="M484" s="292"/>
      <c r="N484" s="293"/>
      <c r="O484" s="294"/>
      <c r="P484" s="293"/>
      <c r="Q484" s="293"/>
      <c r="R484" s="293"/>
      <c r="S484" s="293"/>
      <c r="T484" s="293"/>
      <c r="U484" s="293"/>
      <c r="V484" s="293"/>
      <c r="W484" s="293"/>
      <c r="X484" s="293"/>
      <c r="Y484" s="293"/>
      <c r="Z484" s="293"/>
      <c r="AA484" s="295"/>
      <c r="AB484" s="295"/>
    </row>
    <row r="485">
      <c r="A485" s="75">
        <v>44152.0</v>
      </c>
      <c r="B485" s="296" t="s">
        <v>1441</v>
      </c>
      <c r="C485" s="252"/>
      <c r="D485" s="252"/>
      <c r="E485" s="252"/>
      <c r="F485" s="297"/>
      <c r="G485" s="291"/>
      <c r="H485" s="291"/>
      <c r="I485" s="291"/>
      <c r="J485" s="183"/>
      <c r="K485" s="130"/>
      <c r="L485" s="292"/>
      <c r="M485" s="292"/>
      <c r="N485" s="293"/>
      <c r="O485" s="294"/>
      <c r="P485" s="293"/>
      <c r="Q485" s="293"/>
      <c r="R485" s="293"/>
      <c r="S485" s="293"/>
      <c r="T485" s="293"/>
      <c r="U485" s="293"/>
      <c r="V485" s="293"/>
      <c r="W485" s="293"/>
      <c r="X485" s="293"/>
      <c r="Y485" s="293"/>
      <c r="Z485" s="293"/>
      <c r="AA485" s="295"/>
      <c r="AB485" s="295"/>
    </row>
    <row r="486">
      <c r="A486" s="75">
        <v>44152.0</v>
      </c>
      <c r="B486" s="296" t="s">
        <v>1442</v>
      </c>
      <c r="C486" s="252"/>
      <c r="D486" s="252"/>
      <c r="E486" s="252"/>
      <c r="F486" s="297"/>
      <c r="G486" s="291"/>
      <c r="H486" s="291"/>
      <c r="I486" s="291"/>
      <c r="J486" s="183"/>
      <c r="K486" s="135"/>
      <c r="L486" s="292"/>
      <c r="M486" s="292"/>
      <c r="N486" s="293"/>
      <c r="O486" s="294"/>
      <c r="P486" s="293"/>
      <c r="Q486" s="293"/>
      <c r="R486" s="293"/>
      <c r="S486" s="293"/>
      <c r="T486" s="293"/>
      <c r="U486" s="293"/>
      <c r="V486" s="293"/>
      <c r="W486" s="293"/>
      <c r="X486" s="293"/>
      <c r="Y486" s="293"/>
      <c r="Z486" s="293"/>
      <c r="AA486" s="295"/>
      <c r="AB486" s="295"/>
    </row>
    <row r="487">
      <c r="A487" s="75">
        <v>44152.0</v>
      </c>
      <c r="B487" s="296" t="s">
        <v>1443</v>
      </c>
      <c r="C487" s="252" t="s">
        <v>1444</v>
      </c>
      <c r="D487" s="252"/>
      <c r="E487" s="252"/>
      <c r="F487" s="297"/>
      <c r="G487" s="291"/>
      <c r="H487" s="291"/>
      <c r="I487" s="291"/>
      <c r="J487" s="183"/>
      <c r="K487" s="130"/>
      <c r="L487" s="292"/>
      <c r="M487" s="292"/>
      <c r="N487" s="293"/>
      <c r="O487" s="294"/>
      <c r="P487" s="293"/>
      <c r="Q487" s="293"/>
      <c r="R487" s="293"/>
      <c r="S487" s="293"/>
      <c r="T487" s="293"/>
      <c r="U487" s="293"/>
      <c r="V487" s="293"/>
      <c r="W487" s="293"/>
      <c r="X487" s="293"/>
      <c r="Y487" s="293"/>
      <c r="Z487" s="293"/>
      <c r="AA487" s="295"/>
      <c r="AB487" s="295"/>
    </row>
    <row r="488">
      <c r="A488" s="75">
        <v>44152.0</v>
      </c>
      <c r="B488" s="301" t="s">
        <v>1445</v>
      </c>
      <c r="C488" s="252"/>
      <c r="D488" s="252"/>
      <c r="E488" s="252"/>
      <c r="F488" s="297"/>
      <c r="G488" s="291"/>
      <c r="H488" s="291"/>
      <c r="I488" s="291"/>
      <c r="J488" s="183"/>
      <c r="K488" s="135"/>
      <c r="L488" s="292"/>
      <c r="M488" s="292"/>
      <c r="N488" s="293"/>
      <c r="O488" s="294"/>
      <c r="P488" s="293"/>
      <c r="Q488" s="293"/>
      <c r="R488" s="293"/>
      <c r="S488" s="293"/>
      <c r="T488" s="293"/>
      <c r="U488" s="293"/>
      <c r="V488" s="293"/>
      <c r="W488" s="293"/>
      <c r="X488" s="293"/>
      <c r="Y488" s="293"/>
      <c r="Z488" s="293"/>
      <c r="AA488" s="295"/>
      <c r="AB488" s="295"/>
    </row>
    <row r="489">
      <c r="A489" s="75">
        <v>44152.0</v>
      </c>
      <c r="B489" s="302" t="s">
        <v>1446</v>
      </c>
      <c r="C489" s="252" t="s">
        <v>1447</v>
      </c>
      <c r="D489" s="252"/>
      <c r="E489" s="252"/>
      <c r="F489" s="297"/>
      <c r="G489" s="291"/>
      <c r="H489" s="291"/>
      <c r="I489" s="291"/>
      <c r="J489" s="183"/>
      <c r="K489" s="130"/>
      <c r="L489" s="292"/>
      <c r="M489" s="292"/>
      <c r="N489" s="293"/>
      <c r="O489" s="294"/>
      <c r="P489" s="293"/>
      <c r="Q489" s="293"/>
      <c r="R489" s="293"/>
      <c r="S489" s="293"/>
      <c r="T489" s="293"/>
      <c r="U489" s="293"/>
      <c r="V489" s="293"/>
      <c r="W489" s="293"/>
      <c r="X489" s="293"/>
      <c r="Y489" s="293"/>
      <c r="Z489" s="293"/>
      <c r="AA489" s="295"/>
      <c r="AB489" s="295"/>
    </row>
    <row r="490">
      <c r="A490" s="75">
        <v>44152.0</v>
      </c>
      <c r="B490" s="302" t="s">
        <v>1448</v>
      </c>
      <c r="C490" s="252"/>
      <c r="D490" s="252"/>
      <c r="E490" s="252"/>
      <c r="F490" s="297"/>
      <c r="G490" s="291"/>
      <c r="H490" s="291"/>
      <c r="I490" s="291"/>
      <c r="J490" s="183"/>
      <c r="K490" s="135"/>
      <c r="L490" s="292"/>
      <c r="M490" s="292"/>
      <c r="N490" s="293"/>
      <c r="O490" s="294"/>
      <c r="P490" s="293"/>
      <c r="Q490" s="293"/>
      <c r="R490" s="293"/>
      <c r="S490" s="293"/>
      <c r="T490" s="293"/>
      <c r="U490" s="293"/>
      <c r="V490" s="293"/>
      <c r="W490" s="293"/>
      <c r="X490" s="293"/>
      <c r="Y490" s="293"/>
      <c r="Z490" s="293"/>
      <c r="AA490" s="295"/>
      <c r="AB490" s="295"/>
    </row>
    <row r="491">
      <c r="A491" s="75">
        <v>44151.0</v>
      </c>
      <c r="B491" s="302" t="s">
        <v>1449</v>
      </c>
      <c r="C491" s="252" t="s">
        <v>1450</v>
      </c>
      <c r="D491" s="252"/>
      <c r="E491" s="252"/>
      <c r="F491" s="297"/>
      <c r="G491" s="291"/>
      <c r="H491" s="291"/>
      <c r="I491" s="291"/>
      <c r="J491" s="183"/>
      <c r="K491" s="130"/>
      <c r="L491" s="292"/>
      <c r="M491" s="292"/>
      <c r="N491" s="293"/>
      <c r="O491" s="294"/>
      <c r="P491" s="293"/>
      <c r="Q491" s="293"/>
      <c r="R491" s="293"/>
      <c r="S491" s="293"/>
      <c r="T491" s="293"/>
      <c r="U491" s="293"/>
      <c r="V491" s="293"/>
      <c r="W491" s="293"/>
      <c r="X491" s="293"/>
      <c r="Y491" s="293"/>
      <c r="Z491" s="293"/>
      <c r="AA491" s="295"/>
      <c r="AB491" s="295"/>
    </row>
    <row r="492">
      <c r="A492" s="75">
        <v>44151.0</v>
      </c>
      <c r="B492" s="302" t="s">
        <v>1451</v>
      </c>
      <c r="C492" s="252"/>
      <c r="D492" s="252"/>
      <c r="E492" s="252"/>
      <c r="F492" s="297"/>
      <c r="G492" s="291"/>
      <c r="H492" s="291"/>
      <c r="I492" s="291"/>
      <c r="J492" s="183"/>
      <c r="K492" s="135"/>
      <c r="L492" s="292"/>
      <c r="M492" s="292"/>
      <c r="N492" s="293"/>
      <c r="O492" s="294"/>
      <c r="P492" s="293"/>
      <c r="Q492" s="293"/>
      <c r="R492" s="293"/>
      <c r="S492" s="293"/>
      <c r="T492" s="293"/>
      <c r="U492" s="293"/>
      <c r="V492" s="293"/>
      <c r="W492" s="293"/>
      <c r="X492" s="293"/>
      <c r="Y492" s="293"/>
      <c r="Z492" s="293"/>
      <c r="AA492" s="295"/>
      <c r="AB492" s="295"/>
    </row>
    <row r="493">
      <c r="A493" s="75">
        <v>44151.0</v>
      </c>
      <c r="B493" s="302" t="s">
        <v>1452</v>
      </c>
      <c r="C493" s="252"/>
      <c r="D493" s="252"/>
      <c r="E493" s="252"/>
      <c r="F493" s="297"/>
      <c r="G493" s="291"/>
      <c r="H493" s="291"/>
      <c r="I493" s="291"/>
      <c r="J493" s="183"/>
      <c r="K493" s="130"/>
      <c r="L493" s="292"/>
      <c r="M493" s="292"/>
      <c r="N493" s="293"/>
      <c r="O493" s="294"/>
      <c r="P493" s="293"/>
      <c r="Q493" s="293"/>
      <c r="R493" s="293"/>
      <c r="S493" s="293"/>
      <c r="T493" s="293"/>
      <c r="U493" s="293"/>
      <c r="V493" s="293"/>
      <c r="W493" s="293"/>
      <c r="X493" s="293"/>
      <c r="Y493" s="293"/>
      <c r="Z493" s="293"/>
      <c r="AA493" s="295"/>
      <c r="AB493" s="295"/>
    </row>
    <row r="494">
      <c r="A494" s="75">
        <v>44151.0</v>
      </c>
      <c r="B494" s="301" t="s">
        <v>1453</v>
      </c>
      <c r="C494" s="252"/>
      <c r="D494" s="252"/>
      <c r="E494" s="252"/>
      <c r="F494" s="297"/>
      <c r="G494" s="291"/>
      <c r="H494" s="291"/>
      <c r="I494" s="291"/>
      <c r="J494" s="183"/>
      <c r="K494" s="135"/>
      <c r="L494" s="292"/>
      <c r="M494" s="292"/>
      <c r="N494" s="293"/>
      <c r="O494" s="294"/>
      <c r="P494" s="293"/>
      <c r="Q494" s="293"/>
      <c r="R494" s="293"/>
      <c r="S494" s="293"/>
      <c r="T494" s="293"/>
      <c r="U494" s="293"/>
      <c r="V494" s="293"/>
      <c r="W494" s="293"/>
      <c r="X494" s="293"/>
      <c r="Y494" s="293"/>
      <c r="Z494" s="293"/>
      <c r="AA494" s="295"/>
      <c r="AB494" s="295"/>
    </row>
    <row r="495">
      <c r="A495" s="75">
        <v>44151.0</v>
      </c>
      <c r="B495" s="302" t="s">
        <v>1454</v>
      </c>
      <c r="C495" s="252"/>
      <c r="D495" s="252"/>
      <c r="E495" s="252"/>
      <c r="F495" s="297"/>
      <c r="G495" s="291"/>
      <c r="H495" s="291"/>
      <c r="I495" s="291"/>
      <c r="J495" s="183"/>
      <c r="K495" s="130"/>
      <c r="L495" s="292"/>
      <c r="M495" s="292"/>
      <c r="N495" s="293"/>
      <c r="O495" s="294"/>
      <c r="P495" s="293"/>
      <c r="Q495" s="293"/>
      <c r="R495" s="293"/>
      <c r="S495" s="293"/>
      <c r="T495" s="293"/>
      <c r="U495" s="293"/>
      <c r="V495" s="293"/>
      <c r="W495" s="293"/>
      <c r="X495" s="293"/>
      <c r="Y495" s="293"/>
      <c r="Z495" s="293"/>
      <c r="AA495" s="295"/>
      <c r="AB495" s="295"/>
    </row>
    <row r="496">
      <c r="A496" s="75">
        <v>44151.0</v>
      </c>
      <c r="B496" s="302" t="s">
        <v>1455</v>
      </c>
      <c r="C496" s="252"/>
      <c r="D496" s="252"/>
      <c r="E496" s="252"/>
      <c r="F496" s="297"/>
      <c r="G496" s="291"/>
      <c r="H496" s="291"/>
      <c r="I496" s="291"/>
      <c r="J496" s="183"/>
      <c r="K496" s="135"/>
      <c r="L496" s="292"/>
      <c r="M496" s="292"/>
      <c r="N496" s="293"/>
      <c r="O496" s="294"/>
      <c r="P496" s="293"/>
      <c r="Q496" s="293"/>
      <c r="R496" s="293"/>
      <c r="S496" s="293"/>
      <c r="T496" s="293"/>
      <c r="U496" s="293"/>
      <c r="V496" s="293"/>
      <c r="W496" s="293"/>
      <c r="X496" s="293"/>
      <c r="Y496" s="293"/>
      <c r="Z496" s="293"/>
      <c r="AA496" s="295"/>
      <c r="AB496" s="295"/>
    </row>
    <row r="497">
      <c r="A497" s="75">
        <v>44151.0</v>
      </c>
      <c r="B497" s="302" t="s">
        <v>1456</v>
      </c>
      <c r="C497" s="252"/>
      <c r="D497" s="252"/>
      <c r="E497" s="252"/>
      <c r="F497" s="297"/>
      <c r="G497" s="291"/>
      <c r="H497" s="291"/>
      <c r="I497" s="291"/>
      <c r="J497" s="183"/>
      <c r="K497" s="130"/>
      <c r="L497" s="292"/>
      <c r="M497" s="292"/>
      <c r="N497" s="293"/>
      <c r="O497" s="294"/>
      <c r="P497" s="293"/>
      <c r="Q497" s="293"/>
      <c r="R497" s="293"/>
      <c r="S497" s="293"/>
      <c r="T497" s="293"/>
      <c r="U497" s="293"/>
      <c r="V497" s="293"/>
      <c r="W497" s="293"/>
      <c r="X497" s="293"/>
      <c r="Y497" s="293"/>
      <c r="Z497" s="293"/>
      <c r="AA497" s="295"/>
      <c r="AB497" s="295"/>
    </row>
    <row r="498">
      <c r="A498" s="75">
        <v>44151.0</v>
      </c>
      <c r="B498" s="302" t="s">
        <v>1457</v>
      </c>
      <c r="C498" s="252"/>
      <c r="D498" s="252"/>
      <c r="E498" s="252"/>
      <c r="F498" s="297"/>
      <c r="G498" s="291"/>
      <c r="H498" s="291"/>
      <c r="I498" s="291"/>
      <c r="J498" s="183"/>
      <c r="K498" s="135"/>
      <c r="L498" s="292"/>
      <c r="M498" s="292"/>
      <c r="N498" s="293"/>
      <c r="O498" s="294"/>
      <c r="P498" s="293"/>
      <c r="Q498" s="293"/>
      <c r="R498" s="293"/>
      <c r="S498" s="293"/>
      <c r="T498" s="293"/>
      <c r="U498" s="293"/>
      <c r="V498" s="293"/>
      <c r="W498" s="293"/>
      <c r="X498" s="293"/>
      <c r="Y498" s="293"/>
      <c r="Z498" s="293"/>
      <c r="AA498" s="295"/>
      <c r="AB498" s="295"/>
    </row>
    <row r="499">
      <c r="A499" s="75">
        <v>44150.0</v>
      </c>
      <c r="B499" s="302" t="s">
        <v>1458</v>
      </c>
      <c r="C499" s="303" t="s">
        <v>1459</v>
      </c>
      <c r="D499" s="252"/>
      <c r="E499" s="252"/>
      <c r="F499" s="297"/>
      <c r="G499" s="291"/>
      <c r="H499" s="291"/>
      <c r="I499" s="291"/>
      <c r="J499" s="183"/>
      <c r="K499" s="130"/>
      <c r="L499" s="292"/>
      <c r="M499" s="292"/>
      <c r="N499" s="293"/>
      <c r="O499" s="294"/>
      <c r="P499" s="293"/>
      <c r="Q499" s="293"/>
      <c r="R499" s="293"/>
      <c r="S499" s="293"/>
      <c r="T499" s="293"/>
      <c r="U499" s="293"/>
      <c r="V499" s="293"/>
      <c r="W499" s="293"/>
      <c r="X499" s="293"/>
      <c r="Y499" s="293"/>
      <c r="Z499" s="293"/>
      <c r="AA499" s="295"/>
      <c r="AB499" s="295"/>
    </row>
    <row r="500">
      <c r="A500" s="75">
        <v>44150.0</v>
      </c>
      <c r="B500" s="302" t="s">
        <v>1460</v>
      </c>
      <c r="C500" s="252"/>
      <c r="D500" s="252"/>
      <c r="E500" s="252"/>
      <c r="F500" s="297"/>
      <c r="G500" s="291"/>
      <c r="H500" s="291"/>
      <c r="I500" s="291"/>
      <c r="J500" s="183"/>
      <c r="K500" s="135"/>
      <c r="L500" s="292"/>
      <c r="M500" s="292"/>
      <c r="N500" s="293"/>
      <c r="O500" s="294"/>
      <c r="P500" s="293"/>
      <c r="Q500" s="293"/>
      <c r="R500" s="293"/>
      <c r="S500" s="293"/>
      <c r="T500" s="293"/>
      <c r="U500" s="293"/>
      <c r="V500" s="293"/>
      <c r="W500" s="293"/>
      <c r="X500" s="293"/>
      <c r="Y500" s="293"/>
      <c r="Z500" s="293"/>
      <c r="AA500" s="295"/>
      <c r="AB500" s="295"/>
    </row>
    <row r="501" ht="147.0" customHeight="1">
      <c r="A501" s="75">
        <v>44149.0</v>
      </c>
      <c r="B501" s="302" t="s">
        <v>1461</v>
      </c>
      <c r="C501" s="252" t="s">
        <v>1462</v>
      </c>
      <c r="D501" s="252"/>
      <c r="E501" s="252"/>
      <c r="F501" s="297"/>
      <c r="G501" s="291"/>
      <c r="H501" s="291"/>
      <c r="I501" s="291"/>
      <c r="J501" s="183"/>
      <c r="K501" s="130"/>
      <c r="L501" s="292"/>
      <c r="M501" s="292"/>
      <c r="N501" s="293"/>
      <c r="O501" s="294"/>
      <c r="P501" s="293"/>
      <c r="Q501" s="293"/>
      <c r="R501" s="293"/>
      <c r="S501" s="293"/>
      <c r="T501" s="293"/>
      <c r="U501" s="293"/>
      <c r="V501" s="293"/>
      <c r="W501" s="293"/>
      <c r="X501" s="293"/>
      <c r="Y501" s="293"/>
      <c r="Z501" s="293"/>
      <c r="AA501" s="295"/>
      <c r="AB501" s="295"/>
    </row>
    <row r="502">
      <c r="A502" s="75">
        <v>44149.0</v>
      </c>
      <c r="B502" s="302" t="s">
        <v>1463</v>
      </c>
      <c r="C502" s="252"/>
      <c r="D502" s="252"/>
      <c r="E502" s="252"/>
      <c r="F502" s="297"/>
      <c r="G502" s="291"/>
      <c r="H502" s="291"/>
      <c r="I502" s="291"/>
      <c r="J502" s="183"/>
      <c r="K502" s="135"/>
      <c r="L502" s="292"/>
      <c r="M502" s="292"/>
      <c r="N502" s="293"/>
      <c r="O502" s="294"/>
      <c r="P502" s="293"/>
      <c r="Q502" s="293"/>
      <c r="R502" s="293"/>
      <c r="S502" s="293"/>
      <c r="T502" s="293"/>
      <c r="U502" s="293"/>
      <c r="V502" s="293"/>
      <c r="W502" s="293"/>
      <c r="X502" s="293"/>
      <c r="Y502" s="293"/>
      <c r="Z502" s="293"/>
      <c r="AA502" s="295"/>
      <c r="AB502" s="295"/>
    </row>
    <row r="503" ht="65.25" customHeight="1">
      <c r="A503" s="75">
        <v>44149.0</v>
      </c>
      <c r="B503" s="302" t="s">
        <v>1464</v>
      </c>
      <c r="C503" s="252" t="s">
        <v>1465</v>
      </c>
      <c r="D503" s="252"/>
      <c r="E503" s="252"/>
      <c r="F503" s="297"/>
      <c r="G503" s="291"/>
      <c r="H503" s="291"/>
      <c r="I503" s="291"/>
      <c r="J503" s="183"/>
      <c r="K503" s="130"/>
      <c r="L503" s="292"/>
      <c r="M503" s="292"/>
      <c r="N503" s="293"/>
      <c r="O503" s="294"/>
      <c r="P503" s="293"/>
      <c r="Q503" s="293"/>
      <c r="R503" s="293"/>
      <c r="S503" s="293"/>
      <c r="T503" s="293"/>
      <c r="U503" s="293"/>
      <c r="V503" s="293"/>
      <c r="W503" s="293"/>
      <c r="X503" s="293"/>
      <c r="Y503" s="293"/>
      <c r="Z503" s="293"/>
      <c r="AA503" s="295"/>
      <c r="AB503" s="295"/>
    </row>
    <row r="504">
      <c r="A504" s="75">
        <v>44148.0</v>
      </c>
      <c r="B504" s="302" t="s">
        <v>1466</v>
      </c>
      <c r="C504" s="252"/>
      <c r="D504" s="252"/>
      <c r="E504" s="252"/>
      <c r="F504" s="304"/>
      <c r="G504" s="291"/>
      <c r="H504" s="291"/>
      <c r="I504" s="291"/>
      <c r="J504" s="183"/>
      <c r="K504" s="135"/>
      <c r="L504" s="292"/>
      <c r="M504" s="292"/>
      <c r="N504" s="293"/>
      <c r="O504" s="294"/>
      <c r="P504" s="293"/>
      <c r="Q504" s="293"/>
      <c r="R504" s="293"/>
      <c r="S504" s="293"/>
      <c r="T504" s="293"/>
      <c r="U504" s="293"/>
      <c r="V504" s="293"/>
      <c r="W504" s="293"/>
      <c r="X504" s="293"/>
      <c r="Y504" s="293"/>
      <c r="Z504" s="293"/>
      <c r="AA504" s="295"/>
      <c r="AB504" s="295"/>
    </row>
    <row r="505">
      <c r="A505" s="75">
        <v>44148.0</v>
      </c>
      <c r="B505" s="302" t="s">
        <v>1467</v>
      </c>
      <c r="C505" s="252" t="s">
        <v>1468</v>
      </c>
      <c r="D505" s="252"/>
      <c r="E505" s="252"/>
      <c r="F505" s="305" t="s">
        <v>1469</v>
      </c>
      <c r="G505" s="291"/>
      <c r="H505" s="291"/>
      <c r="I505" s="291"/>
      <c r="J505" s="183"/>
      <c r="K505" s="130"/>
      <c r="L505" s="292"/>
      <c r="M505" s="292"/>
      <c r="N505" s="293"/>
      <c r="O505" s="294"/>
      <c r="P505" s="293"/>
      <c r="Q505" s="293"/>
      <c r="R505" s="293"/>
      <c r="S505" s="293"/>
      <c r="T505" s="293"/>
      <c r="U505" s="293"/>
      <c r="V505" s="293"/>
      <c r="W505" s="293"/>
      <c r="X505" s="293"/>
      <c r="Y505" s="293"/>
      <c r="Z505" s="293"/>
      <c r="AA505" s="295"/>
      <c r="AB505" s="295"/>
    </row>
    <row r="506">
      <c r="A506" s="75">
        <v>44148.0</v>
      </c>
      <c r="B506" s="302" t="s">
        <v>1470</v>
      </c>
      <c r="C506" s="252"/>
      <c r="D506" s="252"/>
      <c r="E506" s="252"/>
      <c r="F506" s="297"/>
      <c r="G506" s="291"/>
      <c r="H506" s="291"/>
      <c r="I506" s="291"/>
      <c r="J506" s="183"/>
      <c r="K506" s="135"/>
      <c r="L506" s="292"/>
      <c r="M506" s="292"/>
      <c r="N506" s="293"/>
      <c r="O506" s="294"/>
      <c r="P506" s="293"/>
      <c r="Q506" s="293"/>
      <c r="R506" s="293"/>
      <c r="S506" s="293"/>
      <c r="T506" s="293"/>
      <c r="U506" s="293"/>
      <c r="V506" s="293"/>
      <c r="W506" s="293"/>
      <c r="X506" s="293"/>
      <c r="Y506" s="293"/>
      <c r="Z506" s="293"/>
      <c r="AA506" s="295"/>
      <c r="AB506" s="295"/>
    </row>
    <row r="507">
      <c r="A507" s="75">
        <v>44148.0</v>
      </c>
      <c r="B507" s="302" t="s">
        <v>1471</v>
      </c>
      <c r="C507" s="252"/>
      <c r="D507" s="252"/>
      <c r="E507" s="252"/>
      <c r="F507" s="297"/>
      <c r="G507" s="291"/>
      <c r="H507" s="291"/>
      <c r="I507" s="291"/>
      <c r="J507" s="183"/>
      <c r="K507" s="130"/>
      <c r="L507" s="292"/>
      <c r="M507" s="292"/>
      <c r="N507" s="293"/>
      <c r="O507" s="294"/>
      <c r="P507" s="293"/>
      <c r="Q507" s="293"/>
      <c r="R507" s="293"/>
      <c r="S507" s="293"/>
      <c r="T507" s="293"/>
      <c r="U507" s="293"/>
      <c r="V507" s="293"/>
      <c r="W507" s="293"/>
      <c r="X507" s="293"/>
      <c r="Y507" s="293"/>
      <c r="Z507" s="293"/>
      <c r="AA507" s="295"/>
      <c r="AB507" s="295"/>
    </row>
    <row r="508">
      <c r="A508" s="75">
        <v>44148.0</v>
      </c>
      <c r="B508" s="302" t="s">
        <v>1472</v>
      </c>
      <c r="C508" s="252"/>
      <c r="D508" s="252"/>
      <c r="E508" s="252"/>
      <c r="F508" s="297"/>
      <c r="G508" s="291"/>
      <c r="H508" s="291"/>
      <c r="I508" s="291"/>
      <c r="J508" s="183"/>
      <c r="K508" s="135"/>
      <c r="L508" s="292"/>
      <c r="M508" s="292"/>
      <c r="N508" s="293"/>
      <c r="O508" s="294"/>
      <c r="P508" s="293"/>
      <c r="Q508" s="293"/>
      <c r="R508" s="293"/>
      <c r="S508" s="293"/>
      <c r="T508" s="293"/>
      <c r="U508" s="293"/>
      <c r="V508" s="293"/>
      <c r="W508" s="293"/>
      <c r="X508" s="293"/>
      <c r="Y508" s="293"/>
      <c r="Z508" s="293"/>
      <c r="AA508" s="295"/>
      <c r="AB508" s="295"/>
    </row>
    <row r="509">
      <c r="A509" s="75">
        <v>44148.0</v>
      </c>
      <c r="B509" s="302" t="s">
        <v>1473</v>
      </c>
      <c r="C509" s="252"/>
      <c r="D509" s="252"/>
      <c r="E509" s="252"/>
      <c r="F509" s="297"/>
      <c r="G509" s="291"/>
      <c r="H509" s="291"/>
      <c r="I509" s="291"/>
      <c r="J509" s="183"/>
      <c r="K509" s="130"/>
      <c r="L509" s="292"/>
      <c r="M509" s="292"/>
      <c r="N509" s="293"/>
      <c r="O509" s="294"/>
      <c r="P509" s="293"/>
      <c r="Q509" s="293"/>
      <c r="R509" s="293"/>
      <c r="S509" s="293"/>
      <c r="T509" s="293"/>
      <c r="U509" s="293"/>
      <c r="V509" s="293"/>
      <c r="W509" s="293"/>
      <c r="X509" s="293"/>
      <c r="Y509" s="293"/>
      <c r="Z509" s="293"/>
      <c r="AA509" s="295"/>
      <c r="AB509" s="295"/>
    </row>
    <row r="510">
      <c r="A510" s="75">
        <v>44148.0</v>
      </c>
      <c r="B510" s="302" t="s">
        <v>1474</v>
      </c>
      <c r="C510" s="252"/>
      <c r="D510" s="252"/>
      <c r="E510" s="252"/>
      <c r="F510" s="297"/>
      <c r="G510" s="291"/>
      <c r="H510" s="291"/>
      <c r="I510" s="291"/>
      <c r="J510" s="183"/>
      <c r="K510" s="135"/>
      <c r="L510" s="292"/>
      <c r="M510" s="292"/>
      <c r="N510" s="293"/>
      <c r="O510" s="294"/>
      <c r="P510" s="293"/>
      <c r="Q510" s="293"/>
      <c r="R510" s="293"/>
      <c r="S510" s="293"/>
      <c r="T510" s="293"/>
      <c r="U510" s="293"/>
      <c r="V510" s="293"/>
      <c r="W510" s="293"/>
      <c r="X510" s="293"/>
      <c r="Y510" s="293"/>
      <c r="Z510" s="293"/>
      <c r="AA510" s="295"/>
      <c r="AB510" s="295"/>
    </row>
    <row r="511">
      <c r="A511" s="75">
        <v>44148.0</v>
      </c>
      <c r="B511" s="302" t="s">
        <v>1475</v>
      </c>
      <c r="C511" s="252" t="s">
        <v>1476</v>
      </c>
      <c r="D511" s="191"/>
      <c r="E511" s="191"/>
      <c r="F511" s="297"/>
      <c r="G511" s="291"/>
      <c r="H511" s="291"/>
      <c r="I511" s="291"/>
      <c r="J511" s="183"/>
      <c r="K511" s="130"/>
      <c r="L511" s="292"/>
      <c r="M511" s="292"/>
      <c r="N511" s="293"/>
      <c r="O511" s="294"/>
      <c r="P511" s="293"/>
      <c r="Q511" s="293"/>
      <c r="R511" s="293"/>
      <c r="S511" s="293"/>
      <c r="T511" s="293"/>
      <c r="U511" s="293"/>
      <c r="V511" s="293"/>
      <c r="W511" s="293"/>
      <c r="X511" s="293"/>
      <c r="Y511" s="293"/>
      <c r="Z511" s="293"/>
      <c r="AA511" s="295"/>
      <c r="AB511" s="295"/>
    </row>
    <row r="512">
      <c r="A512" s="75">
        <v>44148.0</v>
      </c>
      <c r="B512" s="302" t="s">
        <v>1477</v>
      </c>
      <c r="C512" s="191"/>
      <c r="D512" s="191"/>
      <c r="E512" s="191"/>
      <c r="F512" s="297"/>
      <c r="G512" s="291"/>
      <c r="H512" s="291"/>
      <c r="I512" s="291"/>
      <c r="J512" s="183"/>
      <c r="K512" s="135"/>
      <c r="L512" s="292"/>
      <c r="M512" s="292"/>
      <c r="N512" s="293"/>
      <c r="O512" s="294"/>
      <c r="P512" s="293"/>
      <c r="Q512" s="293"/>
      <c r="R512" s="293"/>
      <c r="S512" s="293"/>
      <c r="T512" s="293"/>
      <c r="U512" s="293"/>
      <c r="V512" s="293"/>
      <c r="W512" s="293"/>
      <c r="X512" s="293"/>
      <c r="Y512" s="293"/>
      <c r="Z512" s="293"/>
      <c r="AA512" s="295"/>
      <c r="AB512" s="295"/>
    </row>
    <row r="513">
      <c r="A513" s="75">
        <v>44148.0</v>
      </c>
      <c r="B513" s="302" t="s">
        <v>1478</v>
      </c>
      <c r="C513" s="191"/>
      <c r="D513" s="191"/>
      <c r="E513" s="191"/>
      <c r="F513" s="297"/>
      <c r="G513" s="291"/>
      <c r="H513" s="291"/>
      <c r="I513" s="291"/>
      <c r="J513" s="183"/>
      <c r="K513" s="130"/>
      <c r="L513" s="292"/>
      <c r="M513" s="292"/>
      <c r="N513" s="293"/>
      <c r="O513" s="294"/>
      <c r="P513" s="293"/>
      <c r="Q513" s="293"/>
      <c r="R513" s="293"/>
      <c r="S513" s="293"/>
      <c r="T513" s="293"/>
      <c r="U513" s="293"/>
      <c r="V513" s="293"/>
      <c r="W513" s="293"/>
      <c r="X513" s="293"/>
      <c r="Y513" s="293"/>
      <c r="Z513" s="293"/>
      <c r="AA513" s="295"/>
      <c r="AB513" s="295"/>
    </row>
    <row r="514">
      <c r="A514" s="75">
        <v>44148.0</v>
      </c>
      <c r="B514" s="302" t="s">
        <v>1479</v>
      </c>
      <c r="C514" s="191"/>
      <c r="D514" s="191"/>
      <c r="E514" s="191"/>
      <c r="F514" s="297"/>
      <c r="G514" s="291"/>
      <c r="H514" s="291"/>
      <c r="I514" s="291"/>
      <c r="J514" s="183"/>
      <c r="K514" s="135"/>
      <c r="L514" s="292"/>
      <c r="M514" s="292"/>
      <c r="N514" s="293"/>
      <c r="O514" s="294"/>
      <c r="P514" s="293"/>
      <c r="Q514" s="293"/>
      <c r="R514" s="293"/>
      <c r="S514" s="293"/>
      <c r="T514" s="293"/>
      <c r="U514" s="293"/>
      <c r="V514" s="293"/>
      <c r="W514" s="293"/>
      <c r="X514" s="293"/>
      <c r="Y514" s="293"/>
      <c r="Z514" s="293"/>
      <c r="AA514" s="295"/>
      <c r="AB514" s="295"/>
    </row>
    <row r="515">
      <c r="A515" s="75">
        <v>44147.0</v>
      </c>
      <c r="B515" s="302" t="s">
        <v>1480</v>
      </c>
      <c r="C515" s="191"/>
      <c r="D515" s="191"/>
      <c r="E515" s="191"/>
      <c r="F515" s="297"/>
      <c r="G515" s="291"/>
      <c r="H515" s="291"/>
      <c r="I515" s="291"/>
      <c r="J515" s="183"/>
      <c r="K515" s="130"/>
      <c r="L515" s="292"/>
      <c r="M515" s="292"/>
      <c r="N515" s="293"/>
      <c r="O515" s="294"/>
      <c r="P515" s="293"/>
      <c r="Q515" s="293"/>
      <c r="R515" s="293"/>
      <c r="S515" s="293"/>
      <c r="T515" s="293"/>
      <c r="U515" s="293"/>
      <c r="V515" s="293"/>
      <c r="W515" s="293"/>
      <c r="X515" s="293"/>
      <c r="Y515" s="293"/>
      <c r="Z515" s="293"/>
      <c r="AA515" s="295"/>
      <c r="AB515" s="295"/>
    </row>
    <row r="516">
      <c r="A516" s="75">
        <v>44147.0</v>
      </c>
      <c r="B516" s="297" t="s">
        <v>1481</v>
      </c>
      <c r="C516" s="191"/>
      <c r="D516" s="191"/>
      <c r="E516" s="191"/>
      <c r="F516" s="297"/>
      <c r="G516" s="291"/>
      <c r="H516" s="291"/>
      <c r="I516" s="291"/>
      <c r="J516" s="183"/>
      <c r="K516" s="135"/>
      <c r="L516" s="292"/>
      <c r="M516" s="292"/>
      <c r="N516" s="293"/>
      <c r="O516" s="294"/>
      <c r="P516" s="293"/>
      <c r="Q516" s="293"/>
      <c r="R516" s="293"/>
      <c r="S516" s="293"/>
      <c r="T516" s="293"/>
      <c r="U516" s="293"/>
      <c r="V516" s="293"/>
      <c r="W516" s="293"/>
      <c r="X516" s="293"/>
      <c r="Y516" s="293"/>
      <c r="Z516" s="293"/>
      <c r="AA516" s="295"/>
      <c r="AB516" s="295"/>
    </row>
    <row r="517">
      <c r="A517" s="75">
        <v>44147.0</v>
      </c>
      <c r="B517" s="297" t="s">
        <v>1482</v>
      </c>
      <c r="C517" s="191"/>
      <c r="D517" s="191"/>
      <c r="E517" s="191"/>
      <c r="F517" s="297"/>
      <c r="G517" s="291"/>
      <c r="H517" s="291"/>
      <c r="I517" s="291"/>
      <c r="J517" s="183"/>
      <c r="K517" s="130"/>
      <c r="L517" s="292"/>
      <c r="M517" s="292"/>
      <c r="N517" s="293"/>
      <c r="O517" s="294"/>
      <c r="P517" s="293"/>
      <c r="Q517" s="293"/>
      <c r="R517" s="293"/>
      <c r="S517" s="293"/>
      <c r="T517" s="293"/>
      <c r="U517" s="293"/>
      <c r="V517" s="293"/>
      <c r="W517" s="293"/>
      <c r="X517" s="293"/>
      <c r="Y517" s="293"/>
      <c r="Z517" s="293"/>
      <c r="AA517" s="295"/>
      <c r="AB517" s="295"/>
    </row>
    <row r="518">
      <c r="A518" s="75">
        <v>44147.0</v>
      </c>
      <c r="B518" s="297" t="s">
        <v>1483</v>
      </c>
      <c r="C518" s="259"/>
      <c r="D518" s="191"/>
      <c r="E518" s="191"/>
      <c r="F518" s="297"/>
      <c r="G518" s="291"/>
      <c r="H518" s="291"/>
      <c r="I518" s="291"/>
      <c r="J518" s="183"/>
      <c r="K518" s="135"/>
      <c r="L518" s="292"/>
      <c r="M518" s="292"/>
      <c r="N518" s="293"/>
      <c r="O518" s="294"/>
      <c r="P518" s="293"/>
      <c r="Q518" s="293"/>
      <c r="R518" s="293"/>
      <c r="S518" s="293"/>
      <c r="T518" s="293"/>
      <c r="U518" s="293"/>
      <c r="V518" s="293"/>
      <c r="W518" s="293"/>
      <c r="X518" s="293"/>
      <c r="Y518" s="293"/>
      <c r="Z518" s="293"/>
      <c r="AA518" s="295"/>
      <c r="AB518" s="295"/>
    </row>
    <row r="519">
      <c r="A519" s="75">
        <v>44147.0</v>
      </c>
      <c r="B519" s="297" t="s">
        <v>1484</v>
      </c>
      <c r="C519" s="259" t="s">
        <v>1485</v>
      </c>
      <c r="D519" s="191"/>
      <c r="E519" s="191"/>
      <c r="F519" s="297"/>
      <c r="G519" s="291"/>
      <c r="H519" s="291"/>
      <c r="I519" s="291"/>
      <c r="J519" s="183"/>
      <c r="K519" s="130"/>
      <c r="L519" s="292"/>
      <c r="M519" s="292"/>
      <c r="N519" s="293"/>
      <c r="O519" s="294"/>
      <c r="P519" s="293"/>
      <c r="Q519" s="293"/>
      <c r="R519" s="293"/>
      <c r="S519" s="293"/>
      <c r="T519" s="293"/>
      <c r="U519" s="293"/>
      <c r="V519" s="293"/>
      <c r="W519" s="293"/>
      <c r="X519" s="293"/>
      <c r="Y519" s="293"/>
      <c r="Z519" s="293"/>
      <c r="AA519" s="295"/>
      <c r="AB519" s="295"/>
    </row>
    <row r="520">
      <c r="A520" s="75">
        <v>44146.0</v>
      </c>
      <c r="B520" s="297" t="s">
        <v>1486</v>
      </c>
      <c r="C520" s="259"/>
      <c r="D520" s="191"/>
      <c r="E520" s="191"/>
      <c r="F520" s="297"/>
      <c r="G520" s="291"/>
      <c r="H520" s="291"/>
      <c r="I520" s="291"/>
      <c r="J520" s="183"/>
      <c r="K520" s="135"/>
      <c r="L520" s="292"/>
      <c r="M520" s="292"/>
      <c r="N520" s="293"/>
      <c r="O520" s="294"/>
      <c r="P520" s="293"/>
      <c r="Q520" s="293"/>
      <c r="R520" s="293"/>
      <c r="S520" s="293"/>
      <c r="T520" s="293"/>
      <c r="U520" s="293"/>
      <c r="V520" s="293"/>
      <c r="W520" s="293"/>
      <c r="X520" s="293"/>
      <c r="Y520" s="293"/>
      <c r="Z520" s="293"/>
      <c r="AA520" s="295"/>
      <c r="AB520" s="295"/>
    </row>
    <row r="521">
      <c r="A521" s="75">
        <v>44146.0</v>
      </c>
      <c r="B521" s="297" t="s">
        <v>1487</v>
      </c>
      <c r="C521" s="245" t="s">
        <v>1488</v>
      </c>
      <c r="D521" s="191"/>
      <c r="E521" s="191"/>
      <c r="F521" s="297"/>
      <c r="G521" s="291"/>
      <c r="H521" s="291"/>
      <c r="I521" s="291"/>
      <c r="J521" s="183"/>
      <c r="K521" s="130"/>
      <c r="L521" s="292"/>
      <c r="M521" s="292"/>
      <c r="N521" s="293"/>
      <c r="O521" s="294"/>
      <c r="P521" s="293"/>
      <c r="Q521" s="293"/>
      <c r="R521" s="293"/>
      <c r="S521" s="293"/>
      <c r="T521" s="293"/>
      <c r="U521" s="293"/>
      <c r="V521" s="293"/>
      <c r="W521" s="293"/>
      <c r="X521" s="293"/>
      <c r="Y521" s="293"/>
      <c r="Z521" s="293"/>
      <c r="AA521" s="295"/>
      <c r="AB521" s="295"/>
    </row>
    <row r="522">
      <c r="A522" s="75">
        <v>44146.0</v>
      </c>
      <c r="B522" s="297" t="s">
        <v>1489</v>
      </c>
      <c r="C522" s="259"/>
      <c r="D522" s="191"/>
      <c r="E522" s="191"/>
      <c r="F522" s="297"/>
      <c r="G522" s="291"/>
      <c r="H522" s="291"/>
      <c r="I522" s="291"/>
      <c r="J522" s="183"/>
      <c r="K522" s="135"/>
      <c r="L522" s="292"/>
      <c r="M522" s="292"/>
      <c r="N522" s="293"/>
      <c r="O522" s="294"/>
      <c r="P522" s="293"/>
      <c r="Q522" s="293"/>
      <c r="R522" s="293"/>
      <c r="S522" s="293"/>
      <c r="T522" s="293"/>
      <c r="U522" s="293"/>
      <c r="V522" s="293"/>
      <c r="W522" s="293"/>
      <c r="X522" s="293"/>
      <c r="Y522" s="293"/>
      <c r="Z522" s="293"/>
      <c r="AA522" s="295"/>
      <c r="AB522" s="295"/>
    </row>
    <row r="523">
      <c r="A523" s="75">
        <v>44146.0</v>
      </c>
      <c r="B523" s="302" t="s">
        <v>1490</v>
      </c>
      <c r="C523" s="259"/>
      <c r="D523" s="191"/>
      <c r="E523" s="191"/>
      <c r="F523" s="297"/>
      <c r="G523" s="291"/>
      <c r="H523" s="291"/>
      <c r="I523" s="291"/>
      <c r="J523" s="183"/>
      <c r="K523" s="130"/>
      <c r="L523" s="292"/>
      <c r="M523" s="292"/>
      <c r="N523" s="293"/>
      <c r="O523" s="294"/>
      <c r="P523" s="293"/>
      <c r="Q523" s="293"/>
      <c r="R523" s="293"/>
      <c r="S523" s="293"/>
      <c r="T523" s="293"/>
      <c r="U523" s="293"/>
      <c r="V523" s="293"/>
      <c r="W523" s="293"/>
      <c r="X523" s="293"/>
      <c r="Y523" s="293"/>
      <c r="Z523" s="293"/>
      <c r="AA523" s="295"/>
      <c r="AB523" s="295"/>
    </row>
    <row r="524">
      <c r="A524" s="75"/>
      <c r="B524" s="302" t="s">
        <v>1491</v>
      </c>
      <c r="C524" s="259"/>
      <c r="D524" s="191"/>
      <c r="E524" s="191"/>
      <c r="F524" s="297"/>
      <c r="G524" s="291"/>
      <c r="H524" s="291"/>
      <c r="I524" s="291"/>
      <c r="J524" s="183"/>
      <c r="K524" s="135"/>
      <c r="L524" s="292"/>
      <c r="M524" s="292"/>
      <c r="N524" s="293"/>
      <c r="O524" s="294"/>
      <c r="P524" s="293"/>
      <c r="Q524" s="293"/>
      <c r="R524" s="293"/>
      <c r="S524" s="293"/>
      <c r="T524" s="293"/>
      <c r="U524" s="293"/>
      <c r="V524" s="293"/>
      <c r="W524" s="293"/>
      <c r="X524" s="293"/>
      <c r="Y524" s="293"/>
      <c r="Z524" s="293"/>
      <c r="AA524" s="295"/>
      <c r="AB524" s="295"/>
    </row>
    <row r="525">
      <c r="A525" s="75">
        <v>44146.0</v>
      </c>
      <c r="B525" s="302" t="s">
        <v>1492</v>
      </c>
      <c r="C525" s="245" t="s">
        <v>1493</v>
      </c>
      <c r="D525" s="191"/>
      <c r="E525" s="191"/>
      <c r="F525" s="297"/>
      <c r="G525" s="291"/>
      <c r="H525" s="291"/>
      <c r="I525" s="291"/>
      <c r="J525" s="183"/>
      <c r="K525" s="130"/>
      <c r="L525" s="292"/>
      <c r="M525" s="292"/>
      <c r="N525" s="293"/>
      <c r="O525" s="294"/>
      <c r="P525" s="293"/>
      <c r="Q525" s="293"/>
      <c r="R525" s="293"/>
      <c r="S525" s="293"/>
      <c r="T525" s="293"/>
      <c r="U525" s="293"/>
      <c r="V525" s="293"/>
      <c r="W525" s="293"/>
      <c r="X525" s="293"/>
      <c r="Y525" s="293"/>
      <c r="Z525" s="293"/>
      <c r="AA525" s="295"/>
      <c r="AB525" s="295"/>
    </row>
    <row r="526">
      <c r="A526" s="75">
        <v>44146.0</v>
      </c>
      <c r="B526" s="302" t="s">
        <v>1494</v>
      </c>
      <c r="C526" s="259" t="s">
        <v>1495</v>
      </c>
      <c r="D526" s="191"/>
      <c r="E526" s="191"/>
      <c r="F526" s="297"/>
      <c r="G526" s="291"/>
      <c r="H526" s="291"/>
      <c r="I526" s="291"/>
      <c r="J526" s="183"/>
      <c r="K526" s="135"/>
      <c r="L526" s="292"/>
      <c r="M526" s="292"/>
      <c r="N526" s="293"/>
      <c r="O526" s="294"/>
      <c r="P526" s="293"/>
      <c r="Q526" s="293"/>
      <c r="R526" s="293"/>
      <c r="S526" s="293"/>
      <c r="T526" s="293"/>
      <c r="U526" s="293"/>
      <c r="V526" s="293"/>
      <c r="W526" s="293"/>
      <c r="X526" s="293"/>
      <c r="Y526" s="293"/>
      <c r="Z526" s="293"/>
      <c r="AA526" s="295"/>
      <c r="AB526" s="295"/>
    </row>
    <row r="527">
      <c r="A527" s="75">
        <v>44146.0</v>
      </c>
      <c r="B527" s="302" t="s">
        <v>1496</v>
      </c>
      <c r="C527" s="259"/>
      <c r="D527" s="191"/>
      <c r="E527" s="191"/>
      <c r="F527" s="297"/>
      <c r="G527" s="291"/>
      <c r="H527" s="291"/>
      <c r="I527" s="291"/>
      <c r="J527" s="183"/>
      <c r="K527" s="130"/>
      <c r="L527" s="292"/>
      <c r="M527" s="292"/>
      <c r="N527" s="293"/>
      <c r="O527" s="294"/>
      <c r="P527" s="293"/>
      <c r="Q527" s="293"/>
      <c r="R527" s="293"/>
      <c r="S527" s="293"/>
      <c r="T527" s="293"/>
      <c r="U527" s="293"/>
      <c r="V527" s="293"/>
      <c r="W527" s="293"/>
      <c r="X527" s="293"/>
      <c r="Y527" s="293"/>
      <c r="Z527" s="293"/>
      <c r="AA527" s="295"/>
      <c r="AB527" s="295"/>
    </row>
    <row r="528">
      <c r="A528" s="75">
        <v>44146.0</v>
      </c>
      <c r="B528" s="302" t="s">
        <v>1497</v>
      </c>
      <c r="C528" s="259"/>
      <c r="D528" s="191"/>
      <c r="E528" s="191"/>
      <c r="F528" s="297"/>
      <c r="G528" s="291"/>
      <c r="H528" s="291"/>
      <c r="I528" s="291"/>
      <c r="J528" s="183"/>
      <c r="K528" s="135"/>
      <c r="L528" s="292"/>
      <c r="M528" s="292"/>
      <c r="N528" s="293"/>
      <c r="O528" s="294"/>
      <c r="P528" s="293"/>
      <c r="Q528" s="293"/>
      <c r="R528" s="293"/>
      <c r="S528" s="293"/>
      <c r="T528" s="293"/>
      <c r="U528" s="293"/>
      <c r="V528" s="293"/>
      <c r="W528" s="293"/>
      <c r="X528" s="293"/>
      <c r="Y528" s="293"/>
      <c r="Z528" s="293"/>
      <c r="AA528" s="295"/>
      <c r="AB528" s="295"/>
    </row>
    <row r="529">
      <c r="A529" s="75">
        <v>44146.0</v>
      </c>
      <c r="B529" s="302" t="s">
        <v>1498</v>
      </c>
      <c r="C529" s="259"/>
      <c r="D529" s="191"/>
      <c r="E529" s="191"/>
      <c r="F529" s="297"/>
      <c r="G529" s="291"/>
      <c r="H529" s="291"/>
      <c r="I529" s="291"/>
      <c r="J529" s="183"/>
      <c r="K529" s="130"/>
      <c r="L529" s="292"/>
      <c r="M529" s="292"/>
      <c r="N529" s="293"/>
      <c r="O529" s="294"/>
      <c r="P529" s="293"/>
      <c r="Q529" s="293"/>
      <c r="R529" s="293"/>
      <c r="S529" s="293"/>
      <c r="T529" s="293"/>
      <c r="U529" s="293"/>
      <c r="V529" s="293"/>
      <c r="W529" s="293"/>
      <c r="X529" s="293"/>
      <c r="Y529" s="293"/>
      <c r="Z529" s="293"/>
      <c r="AA529" s="295"/>
      <c r="AB529" s="295"/>
    </row>
    <row r="530">
      <c r="A530" s="75"/>
      <c r="B530" s="302" t="s">
        <v>1499</v>
      </c>
      <c r="C530" s="259"/>
      <c r="D530" s="191"/>
      <c r="E530" s="191"/>
      <c r="F530" s="297"/>
      <c r="G530" s="291"/>
      <c r="H530" s="291"/>
      <c r="I530" s="291"/>
      <c r="J530" s="183"/>
      <c r="K530" s="135"/>
      <c r="L530" s="292"/>
      <c r="M530" s="292"/>
      <c r="N530" s="293"/>
      <c r="O530" s="294"/>
      <c r="P530" s="293"/>
      <c r="Q530" s="293"/>
      <c r="R530" s="293"/>
      <c r="S530" s="293"/>
      <c r="T530" s="293"/>
      <c r="U530" s="293"/>
      <c r="V530" s="293"/>
      <c r="W530" s="293"/>
      <c r="X530" s="293"/>
      <c r="Y530" s="293"/>
      <c r="Z530" s="293"/>
      <c r="AA530" s="295"/>
      <c r="AB530" s="295"/>
    </row>
    <row r="531">
      <c r="A531" s="75">
        <v>44146.0</v>
      </c>
      <c r="B531" s="302" t="s">
        <v>1500</v>
      </c>
      <c r="C531" s="259"/>
      <c r="D531" s="191"/>
      <c r="E531" s="191"/>
      <c r="F531" s="297"/>
      <c r="G531" s="291"/>
      <c r="H531" s="291"/>
      <c r="I531" s="291"/>
      <c r="J531" s="183"/>
      <c r="K531" s="130"/>
      <c r="L531" s="292"/>
      <c r="M531" s="292"/>
      <c r="N531" s="293"/>
      <c r="O531" s="294"/>
      <c r="P531" s="293"/>
      <c r="Q531" s="293"/>
      <c r="R531" s="293"/>
      <c r="S531" s="293"/>
      <c r="T531" s="293"/>
      <c r="U531" s="293"/>
      <c r="V531" s="293"/>
      <c r="W531" s="293"/>
      <c r="X531" s="293"/>
      <c r="Y531" s="293"/>
      <c r="Z531" s="293"/>
      <c r="AA531" s="295"/>
      <c r="AB531" s="295"/>
    </row>
    <row r="532">
      <c r="A532" s="75">
        <v>44145.0</v>
      </c>
      <c r="B532" s="302" t="s">
        <v>1501</v>
      </c>
      <c r="C532" s="259"/>
      <c r="D532" s="191"/>
      <c r="E532" s="191"/>
      <c r="F532" s="297"/>
      <c r="G532" s="291"/>
      <c r="H532" s="291"/>
      <c r="I532" s="291"/>
      <c r="J532" s="183"/>
      <c r="K532" s="135"/>
      <c r="L532" s="292"/>
      <c r="M532" s="292"/>
      <c r="N532" s="293"/>
      <c r="O532" s="294"/>
      <c r="P532" s="293"/>
      <c r="Q532" s="293"/>
      <c r="R532" s="293"/>
      <c r="S532" s="293"/>
      <c r="T532" s="293"/>
      <c r="U532" s="293"/>
      <c r="V532" s="293"/>
      <c r="W532" s="293"/>
      <c r="X532" s="293"/>
      <c r="Y532" s="293"/>
      <c r="Z532" s="293"/>
      <c r="AA532" s="295"/>
      <c r="AB532" s="295"/>
    </row>
    <row r="533">
      <c r="A533" s="75">
        <v>44145.0</v>
      </c>
      <c r="B533" s="302" t="s">
        <v>1502</v>
      </c>
      <c r="C533" s="259"/>
      <c r="D533" s="191"/>
      <c r="E533" s="191"/>
      <c r="F533" s="297"/>
      <c r="G533" s="291"/>
      <c r="H533" s="291"/>
      <c r="I533" s="291"/>
      <c r="J533" s="183"/>
      <c r="K533" s="130"/>
      <c r="L533" s="292"/>
      <c r="M533" s="292"/>
      <c r="N533" s="293"/>
      <c r="O533" s="294"/>
      <c r="P533" s="293"/>
      <c r="Q533" s="293"/>
      <c r="R533" s="293"/>
      <c r="S533" s="293"/>
      <c r="T533" s="293"/>
      <c r="U533" s="293"/>
      <c r="V533" s="293"/>
      <c r="W533" s="293"/>
      <c r="X533" s="293"/>
      <c r="Y533" s="293"/>
      <c r="Z533" s="293"/>
      <c r="AA533" s="295"/>
      <c r="AB533" s="295"/>
    </row>
    <row r="534">
      <c r="A534" s="75">
        <v>44145.0</v>
      </c>
      <c r="B534" s="302" t="s">
        <v>1503</v>
      </c>
      <c r="C534" s="259"/>
      <c r="D534" s="191"/>
      <c r="E534" s="191"/>
      <c r="F534" s="297"/>
      <c r="G534" s="291"/>
      <c r="H534" s="291"/>
      <c r="I534" s="291"/>
      <c r="J534" s="183"/>
      <c r="K534" s="135"/>
      <c r="L534" s="292"/>
      <c r="M534" s="292"/>
      <c r="N534" s="293"/>
      <c r="O534" s="294"/>
      <c r="P534" s="293"/>
      <c r="Q534" s="293"/>
      <c r="R534" s="293"/>
      <c r="S534" s="293"/>
      <c r="T534" s="293"/>
      <c r="U534" s="293"/>
      <c r="V534" s="293"/>
      <c r="W534" s="293"/>
      <c r="X534" s="293"/>
      <c r="Y534" s="293"/>
      <c r="Z534" s="293"/>
      <c r="AA534" s="295"/>
      <c r="AB534" s="295"/>
    </row>
    <row r="535">
      <c r="A535" s="75">
        <v>44144.0</v>
      </c>
      <c r="B535" s="302" t="s">
        <v>1504</v>
      </c>
      <c r="C535" s="252" t="s">
        <v>1505</v>
      </c>
      <c r="D535" s="191"/>
      <c r="E535" s="191"/>
      <c r="F535" s="297"/>
      <c r="G535" s="291"/>
      <c r="H535" s="291"/>
      <c r="I535" s="291"/>
      <c r="J535" s="183"/>
      <c r="K535" s="130"/>
      <c r="L535" s="292"/>
      <c r="M535" s="292"/>
      <c r="N535" s="293"/>
      <c r="O535" s="294"/>
      <c r="P535" s="293"/>
      <c r="Q535" s="293"/>
      <c r="R535" s="293"/>
      <c r="S535" s="293"/>
      <c r="T535" s="293"/>
      <c r="U535" s="293"/>
      <c r="V535" s="293"/>
      <c r="W535" s="293"/>
      <c r="X535" s="293"/>
      <c r="Y535" s="293"/>
      <c r="Z535" s="293"/>
      <c r="AA535" s="295"/>
      <c r="AB535" s="295"/>
    </row>
    <row r="536">
      <c r="A536" s="75">
        <v>44144.0</v>
      </c>
      <c r="B536" s="302" t="s">
        <v>1506</v>
      </c>
      <c r="C536" s="252"/>
      <c r="D536" s="191"/>
      <c r="E536" s="191"/>
      <c r="F536" s="297"/>
      <c r="G536" s="291"/>
      <c r="H536" s="291"/>
      <c r="I536" s="291"/>
      <c r="J536" s="183"/>
      <c r="K536" s="135"/>
      <c r="L536" s="292"/>
      <c r="M536" s="292"/>
      <c r="N536" s="293"/>
      <c r="O536" s="294"/>
      <c r="P536" s="293"/>
      <c r="Q536" s="293"/>
      <c r="R536" s="293"/>
      <c r="S536" s="293"/>
      <c r="T536" s="293"/>
      <c r="U536" s="293"/>
      <c r="V536" s="293"/>
      <c r="W536" s="293"/>
      <c r="X536" s="293"/>
      <c r="Y536" s="293"/>
      <c r="Z536" s="293"/>
      <c r="AA536" s="295"/>
      <c r="AB536" s="295"/>
    </row>
    <row r="537">
      <c r="A537" s="75">
        <v>44144.0</v>
      </c>
      <c r="B537" s="302" t="s">
        <v>1507</v>
      </c>
      <c r="C537" s="252"/>
      <c r="D537" s="191"/>
      <c r="E537" s="191"/>
      <c r="F537" s="297"/>
      <c r="G537" s="291"/>
      <c r="H537" s="291"/>
      <c r="I537" s="291"/>
      <c r="J537" s="183"/>
      <c r="K537" s="130"/>
      <c r="L537" s="292"/>
      <c r="M537" s="292"/>
      <c r="N537" s="293"/>
      <c r="O537" s="294"/>
      <c r="P537" s="293"/>
      <c r="Q537" s="293"/>
      <c r="R537" s="293"/>
      <c r="S537" s="293"/>
      <c r="T537" s="293"/>
      <c r="U537" s="293"/>
      <c r="V537" s="293"/>
      <c r="W537" s="293"/>
      <c r="X537" s="293"/>
      <c r="Y537" s="293"/>
      <c r="Z537" s="293"/>
      <c r="AA537" s="295"/>
      <c r="AB537" s="295"/>
    </row>
    <row r="538">
      <c r="A538" s="75">
        <v>44144.0</v>
      </c>
      <c r="B538" s="302" t="s">
        <v>1508</v>
      </c>
      <c r="C538" s="252"/>
      <c r="D538" s="191"/>
      <c r="E538" s="191"/>
      <c r="F538" s="297"/>
      <c r="G538" s="291"/>
      <c r="H538" s="291"/>
      <c r="I538" s="291"/>
      <c r="J538" s="183"/>
      <c r="K538" s="135"/>
      <c r="L538" s="292"/>
      <c r="M538" s="292"/>
      <c r="N538" s="293"/>
      <c r="O538" s="294"/>
      <c r="P538" s="293"/>
      <c r="Q538" s="293"/>
      <c r="R538" s="293"/>
      <c r="S538" s="293"/>
      <c r="T538" s="293"/>
      <c r="U538" s="293"/>
      <c r="V538" s="293"/>
      <c r="W538" s="293"/>
      <c r="X538" s="293"/>
      <c r="Y538" s="293"/>
      <c r="Z538" s="293"/>
      <c r="AA538" s="295"/>
      <c r="AB538" s="295"/>
    </row>
    <row r="539">
      <c r="A539" s="75">
        <v>44144.0</v>
      </c>
      <c r="B539" s="302" t="s">
        <v>1509</v>
      </c>
      <c r="C539" s="252"/>
      <c r="D539" s="191"/>
      <c r="E539" s="191"/>
      <c r="F539" s="297"/>
      <c r="G539" s="291"/>
      <c r="H539" s="291"/>
      <c r="I539" s="291"/>
      <c r="J539" s="183"/>
      <c r="K539" s="130"/>
      <c r="L539" s="292"/>
      <c r="M539" s="292"/>
      <c r="N539" s="293"/>
      <c r="O539" s="294"/>
      <c r="P539" s="293"/>
      <c r="Q539" s="293"/>
      <c r="R539" s="293"/>
      <c r="S539" s="293"/>
      <c r="T539" s="293"/>
      <c r="U539" s="293"/>
      <c r="V539" s="293"/>
      <c r="W539" s="293"/>
      <c r="X539" s="293"/>
      <c r="Y539" s="293"/>
      <c r="Z539" s="293"/>
      <c r="AA539" s="295"/>
      <c r="AB539" s="295"/>
    </row>
    <row r="540">
      <c r="A540" s="75">
        <v>44144.0</v>
      </c>
      <c r="B540" s="302" t="s">
        <v>1510</v>
      </c>
      <c r="C540" s="252" t="s">
        <v>1511</v>
      </c>
      <c r="D540" s="191"/>
      <c r="E540" s="191"/>
      <c r="F540" s="297"/>
      <c r="G540" s="291"/>
      <c r="H540" s="291"/>
      <c r="I540" s="291"/>
      <c r="J540" s="183"/>
      <c r="K540" s="135"/>
      <c r="L540" s="292"/>
      <c r="M540" s="292"/>
      <c r="N540" s="293"/>
      <c r="O540" s="294"/>
      <c r="P540" s="293"/>
      <c r="Q540" s="293"/>
      <c r="R540" s="293"/>
      <c r="S540" s="293"/>
      <c r="T540" s="293"/>
      <c r="U540" s="293"/>
      <c r="V540" s="293"/>
      <c r="W540" s="293"/>
      <c r="X540" s="293"/>
      <c r="Y540" s="293"/>
      <c r="Z540" s="293"/>
      <c r="AA540" s="295"/>
      <c r="AB540" s="295"/>
    </row>
    <row r="541">
      <c r="A541" s="75">
        <v>44144.0</v>
      </c>
      <c r="B541" s="302" t="s">
        <v>1512</v>
      </c>
      <c r="C541" s="252"/>
      <c r="D541" s="191"/>
      <c r="E541" s="191"/>
      <c r="F541" s="297"/>
      <c r="G541" s="291"/>
      <c r="H541" s="291"/>
      <c r="I541" s="291"/>
      <c r="J541" s="183"/>
      <c r="K541" s="130"/>
      <c r="L541" s="292"/>
      <c r="M541" s="292"/>
      <c r="N541" s="293"/>
      <c r="O541" s="294"/>
      <c r="P541" s="293"/>
      <c r="Q541" s="293"/>
      <c r="R541" s="293"/>
      <c r="S541" s="293"/>
      <c r="T541" s="293"/>
      <c r="U541" s="293"/>
      <c r="V541" s="293"/>
      <c r="W541" s="293"/>
      <c r="X541" s="293"/>
      <c r="Y541" s="293"/>
      <c r="Z541" s="293"/>
      <c r="AA541" s="295"/>
      <c r="AB541" s="295"/>
    </row>
    <row r="542">
      <c r="A542" s="75">
        <v>44143.0</v>
      </c>
      <c r="B542" s="302" t="s">
        <v>1513</v>
      </c>
      <c r="C542" s="306" t="s">
        <v>1514</v>
      </c>
      <c r="D542" s="191"/>
      <c r="E542" s="191"/>
      <c r="F542" s="297" t="s">
        <v>1515</v>
      </c>
      <c r="G542" s="291"/>
      <c r="H542" s="291"/>
      <c r="I542" s="291"/>
      <c r="J542" s="183"/>
      <c r="K542" s="135"/>
      <c r="L542" s="292"/>
      <c r="M542" s="292"/>
      <c r="N542" s="293"/>
      <c r="O542" s="294"/>
      <c r="P542" s="293"/>
      <c r="Q542" s="293"/>
      <c r="R542" s="293"/>
      <c r="S542" s="293"/>
      <c r="T542" s="293"/>
      <c r="U542" s="293"/>
      <c r="V542" s="293"/>
      <c r="W542" s="293"/>
      <c r="X542" s="293"/>
      <c r="Y542" s="293"/>
      <c r="Z542" s="293"/>
      <c r="AA542" s="295"/>
      <c r="AB542" s="295"/>
    </row>
    <row r="543">
      <c r="A543" s="75">
        <v>44143.0</v>
      </c>
      <c r="B543" s="302" t="s">
        <v>1516</v>
      </c>
      <c r="C543" s="252"/>
      <c r="D543" s="191"/>
      <c r="E543" s="191"/>
      <c r="F543" s="297"/>
      <c r="G543" s="291"/>
      <c r="H543" s="291"/>
      <c r="I543" s="291"/>
      <c r="J543" s="183"/>
      <c r="K543" s="130"/>
      <c r="L543" s="292"/>
      <c r="M543" s="292"/>
      <c r="N543" s="293"/>
      <c r="O543" s="294"/>
      <c r="P543" s="293"/>
      <c r="Q543" s="293"/>
      <c r="R543" s="293"/>
      <c r="S543" s="293"/>
      <c r="T543" s="293"/>
      <c r="U543" s="293"/>
      <c r="V543" s="293"/>
      <c r="W543" s="293"/>
      <c r="X543" s="293"/>
      <c r="Y543" s="293"/>
      <c r="Z543" s="293"/>
      <c r="AA543" s="295"/>
      <c r="AB543" s="295"/>
    </row>
    <row r="544">
      <c r="A544" s="75">
        <v>44143.0</v>
      </c>
      <c r="B544" s="302" t="s">
        <v>1517</v>
      </c>
      <c r="C544" s="252"/>
      <c r="D544" s="191"/>
      <c r="E544" s="191"/>
      <c r="F544" s="297"/>
      <c r="G544" s="291"/>
      <c r="H544" s="291"/>
      <c r="I544" s="291"/>
      <c r="J544" s="183"/>
      <c r="K544" s="135"/>
      <c r="L544" s="292"/>
      <c r="M544" s="292"/>
      <c r="N544" s="293"/>
      <c r="O544" s="294"/>
      <c r="P544" s="293"/>
      <c r="Q544" s="293"/>
      <c r="R544" s="293"/>
      <c r="S544" s="293"/>
      <c r="T544" s="293"/>
      <c r="U544" s="293"/>
      <c r="V544" s="293"/>
      <c r="W544" s="293"/>
      <c r="X544" s="293"/>
      <c r="Y544" s="293"/>
      <c r="Z544" s="293"/>
      <c r="AA544" s="295"/>
      <c r="AB544" s="295"/>
    </row>
    <row r="545">
      <c r="A545" s="75">
        <v>44142.0</v>
      </c>
      <c r="B545" s="302" t="s">
        <v>1518</v>
      </c>
      <c r="C545" s="252" t="s">
        <v>1519</v>
      </c>
      <c r="D545" s="191"/>
      <c r="E545" s="191"/>
      <c r="F545" s="297"/>
      <c r="G545" s="291"/>
      <c r="H545" s="291"/>
      <c r="I545" s="291"/>
      <c r="J545" s="183"/>
      <c r="K545" s="130"/>
      <c r="L545" s="292"/>
      <c r="M545" s="292"/>
      <c r="N545" s="293"/>
      <c r="O545" s="294"/>
      <c r="P545" s="293"/>
      <c r="Q545" s="293"/>
      <c r="R545" s="293"/>
      <c r="S545" s="293"/>
      <c r="T545" s="293"/>
      <c r="U545" s="293"/>
      <c r="V545" s="293"/>
      <c r="W545" s="293"/>
      <c r="X545" s="293"/>
      <c r="Y545" s="293"/>
      <c r="Z545" s="293"/>
      <c r="AA545" s="295"/>
      <c r="AB545" s="295"/>
    </row>
    <row r="546">
      <c r="A546" s="75">
        <v>44141.0</v>
      </c>
      <c r="B546" s="302" t="s">
        <v>1520</v>
      </c>
      <c r="C546" s="252" t="s">
        <v>1521</v>
      </c>
      <c r="D546" s="191"/>
      <c r="E546" s="191"/>
      <c r="F546" s="297"/>
      <c r="G546" s="291"/>
      <c r="H546" s="291"/>
      <c r="I546" s="291"/>
      <c r="J546" s="183"/>
      <c r="K546" s="135"/>
      <c r="L546" s="292"/>
      <c r="M546" s="292"/>
      <c r="N546" s="293"/>
      <c r="O546" s="294"/>
      <c r="P546" s="293"/>
      <c r="Q546" s="293"/>
      <c r="R546" s="293"/>
      <c r="S546" s="293"/>
      <c r="T546" s="293"/>
      <c r="U546" s="293"/>
      <c r="V546" s="293"/>
      <c r="W546" s="293"/>
      <c r="X546" s="293"/>
      <c r="Y546" s="293"/>
      <c r="Z546" s="293"/>
      <c r="AA546" s="295"/>
      <c r="AB546" s="295"/>
    </row>
    <row r="547">
      <c r="A547" s="75">
        <v>44141.0</v>
      </c>
      <c r="B547" s="208" t="s">
        <v>1522</v>
      </c>
      <c r="C547" s="252"/>
      <c r="D547" s="191"/>
      <c r="E547" s="191"/>
      <c r="F547" s="297"/>
      <c r="G547" s="291"/>
      <c r="H547" s="291"/>
      <c r="I547" s="291"/>
      <c r="J547" s="183"/>
      <c r="K547" s="130"/>
      <c r="L547" s="292"/>
      <c r="M547" s="292"/>
      <c r="N547" s="293"/>
      <c r="O547" s="294"/>
      <c r="P547" s="293"/>
      <c r="Q547" s="293"/>
      <c r="R547" s="293"/>
      <c r="S547" s="293"/>
      <c r="T547" s="293"/>
      <c r="U547" s="293"/>
      <c r="V547" s="293"/>
      <c r="W547" s="293"/>
      <c r="X547" s="293"/>
      <c r="Y547" s="293"/>
      <c r="Z547" s="293"/>
      <c r="AA547" s="295"/>
      <c r="AB547" s="295"/>
    </row>
    <row r="548">
      <c r="A548" s="75">
        <v>44141.0</v>
      </c>
      <c r="B548" s="302" t="s">
        <v>1523</v>
      </c>
      <c r="C548" s="252"/>
      <c r="D548" s="191"/>
      <c r="E548" s="191"/>
      <c r="F548" s="297"/>
      <c r="G548" s="291"/>
      <c r="H548" s="291"/>
      <c r="I548" s="291"/>
      <c r="J548" s="183"/>
      <c r="K548" s="135"/>
      <c r="L548" s="292"/>
      <c r="M548" s="292"/>
      <c r="N548" s="293"/>
      <c r="O548" s="294"/>
      <c r="P548" s="293"/>
      <c r="Q548" s="293"/>
      <c r="R548" s="293"/>
      <c r="S548" s="293"/>
      <c r="T548" s="293"/>
      <c r="U548" s="293"/>
      <c r="V548" s="293"/>
      <c r="W548" s="293"/>
      <c r="X548" s="293"/>
      <c r="Y548" s="293"/>
      <c r="Z548" s="293"/>
      <c r="AA548" s="295"/>
      <c r="AB548" s="295"/>
    </row>
    <row r="549">
      <c r="A549" s="75">
        <v>44140.0</v>
      </c>
      <c r="B549" s="302" t="s">
        <v>1524</v>
      </c>
      <c r="C549" s="252" t="s">
        <v>1525</v>
      </c>
      <c r="D549" s="191"/>
      <c r="E549" s="191"/>
      <c r="F549" s="297"/>
      <c r="G549" s="291"/>
      <c r="H549" s="291"/>
      <c r="I549" s="291"/>
      <c r="J549" s="183"/>
      <c r="K549" s="130"/>
      <c r="L549" s="292"/>
      <c r="M549" s="292"/>
      <c r="N549" s="293"/>
      <c r="O549" s="294"/>
      <c r="P549" s="293"/>
      <c r="Q549" s="293"/>
      <c r="R549" s="293"/>
      <c r="S549" s="293"/>
      <c r="T549" s="293"/>
      <c r="U549" s="293"/>
      <c r="V549" s="293"/>
      <c r="W549" s="293"/>
      <c r="X549" s="293"/>
      <c r="Y549" s="293"/>
      <c r="Z549" s="293"/>
      <c r="AA549" s="295"/>
      <c r="AB549" s="295"/>
    </row>
    <row r="550">
      <c r="A550" s="75">
        <v>44140.0</v>
      </c>
      <c r="B550" s="302" t="s">
        <v>1526</v>
      </c>
      <c r="C550" s="252" t="s">
        <v>1527</v>
      </c>
      <c r="D550" s="191"/>
      <c r="E550" s="191"/>
      <c r="F550" s="297"/>
      <c r="G550" s="291"/>
      <c r="H550" s="291"/>
      <c r="I550" s="291"/>
      <c r="J550" s="183"/>
      <c r="K550" s="135"/>
      <c r="L550" s="292"/>
      <c r="M550" s="292"/>
      <c r="N550" s="293"/>
      <c r="O550" s="294"/>
      <c r="P550" s="293"/>
      <c r="Q550" s="293"/>
      <c r="R550" s="293"/>
      <c r="S550" s="293"/>
      <c r="T550" s="293"/>
      <c r="U550" s="293"/>
      <c r="V550" s="293"/>
      <c r="W550" s="293"/>
      <c r="X550" s="293"/>
      <c r="Y550" s="293"/>
      <c r="Z550" s="293"/>
      <c r="AA550" s="295"/>
      <c r="AB550" s="295"/>
    </row>
    <row r="551">
      <c r="A551" s="75">
        <v>44140.0</v>
      </c>
      <c r="B551" s="302" t="s">
        <v>1528</v>
      </c>
      <c r="C551" s="252" t="s">
        <v>1529</v>
      </c>
      <c r="D551" s="191"/>
      <c r="E551" s="191"/>
      <c r="F551" s="297"/>
      <c r="G551" s="291"/>
      <c r="H551" s="291"/>
      <c r="I551" s="291"/>
      <c r="J551" s="183"/>
      <c r="K551" s="130"/>
      <c r="L551" s="292"/>
      <c r="M551" s="292"/>
      <c r="N551" s="293"/>
      <c r="O551" s="294"/>
      <c r="P551" s="293"/>
      <c r="Q551" s="293"/>
      <c r="R551" s="293"/>
      <c r="S551" s="293"/>
      <c r="T551" s="293"/>
      <c r="U551" s="293"/>
      <c r="V551" s="293"/>
      <c r="W551" s="293"/>
      <c r="X551" s="293"/>
      <c r="Y551" s="293"/>
      <c r="Z551" s="293"/>
      <c r="AA551" s="295"/>
      <c r="AB551" s="295"/>
    </row>
    <row r="552">
      <c r="A552" s="75"/>
      <c r="B552" s="302" t="s">
        <v>1530</v>
      </c>
      <c r="C552" s="252"/>
      <c r="D552" s="191"/>
      <c r="E552" s="191"/>
      <c r="F552" s="297"/>
      <c r="G552" s="291"/>
      <c r="H552" s="291"/>
      <c r="I552" s="291"/>
      <c r="J552" s="183"/>
      <c r="K552" s="135"/>
      <c r="L552" s="292"/>
      <c r="M552" s="292"/>
      <c r="N552" s="293"/>
      <c r="O552" s="294"/>
      <c r="P552" s="293"/>
      <c r="Q552" s="293"/>
      <c r="R552" s="293"/>
      <c r="S552" s="293"/>
      <c r="T552" s="293"/>
      <c r="U552" s="293"/>
      <c r="V552" s="293"/>
      <c r="W552" s="293"/>
      <c r="X552" s="293"/>
      <c r="Y552" s="293"/>
      <c r="Z552" s="293"/>
      <c r="AA552" s="295"/>
      <c r="AB552" s="295"/>
    </row>
    <row r="553">
      <c r="A553" s="75">
        <v>44140.0</v>
      </c>
      <c r="B553" s="302" t="s">
        <v>1531</v>
      </c>
      <c r="C553" s="252"/>
      <c r="D553" s="191"/>
      <c r="E553" s="191"/>
      <c r="F553" s="297"/>
      <c r="G553" s="291"/>
      <c r="H553" s="291"/>
      <c r="I553" s="291"/>
      <c r="J553" s="183"/>
      <c r="K553" s="130"/>
      <c r="L553" s="292"/>
      <c r="M553" s="292"/>
      <c r="N553" s="293"/>
      <c r="O553" s="294"/>
      <c r="P553" s="293"/>
      <c r="Q553" s="293"/>
      <c r="R553" s="293"/>
      <c r="S553" s="293"/>
      <c r="T553" s="293"/>
      <c r="U553" s="293"/>
      <c r="V553" s="293"/>
      <c r="W553" s="293"/>
      <c r="X553" s="293"/>
      <c r="Y553" s="293"/>
      <c r="Z553" s="293"/>
      <c r="AA553" s="295"/>
      <c r="AB553" s="295"/>
    </row>
    <row r="554">
      <c r="A554" s="75">
        <v>44140.0</v>
      </c>
      <c r="B554" s="302" t="s">
        <v>1532</v>
      </c>
      <c r="C554" s="252" t="s">
        <v>1533</v>
      </c>
      <c r="D554" s="191"/>
      <c r="E554" s="191"/>
      <c r="F554" s="297"/>
      <c r="G554" s="291"/>
      <c r="H554" s="291"/>
      <c r="I554" s="291"/>
      <c r="J554" s="183"/>
      <c r="K554" s="135"/>
      <c r="L554" s="292"/>
      <c r="M554" s="292"/>
      <c r="N554" s="293"/>
      <c r="O554" s="294"/>
      <c r="P554" s="293"/>
      <c r="Q554" s="293"/>
      <c r="R554" s="293"/>
      <c r="S554" s="293"/>
      <c r="T554" s="293"/>
      <c r="U554" s="293"/>
      <c r="V554" s="293"/>
      <c r="W554" s="293"/>
      <c r="X554" s="293"/>
      <c r="Y554" s="293"/>
      <c r="Z554" s="293"/>
      <c r="AA554" s="295"/>
      <c r="AB554" s="295"/>
    </row>
    <row r="555">
      <c r="A555" s="75">
        <v>44139.0</v>
      </c>
      <c r="B555" s="302" t="s">
        <v>1534</v>
      </c>
      <c r="C555" s="252"/>
      <c r="D555" s="191"/>
      <c r="E555" s="191"/>
      <c r="F555" s="297"/>
      <c r="G555" s="291"/>
      <c r="H555" s="291"/>
      <c r="I555" s="291"/>
      <c r="J555" s="183"/>
      <c r="K555" s="130"/>
      <c r="L555" s="292"/>
      <c r="M555" s="292"/>
      <c r="N555" s="293"/>
      <c r="O555" s="294"/>
      <c r="P555" s="293"/>
      <c r="Q555" s="293"/>
      <c r="R555" s="293"/>
      <c r="S555" s="293"/>
      <c r="T555" s="293"/>
      <c r="U555" s="293"/>
      <c r="V555" s="293"/>
      <c r="W555" s="293"/>
      <c r="X555" s="293"/>
      <c r="Y555" s="293"/>
      <c r="Z555" s="293"/>
      <c r="AA555" s="295"/>
      <c r="AB555" s="295"/>
    </row>
    <row r="556">
      <c r="A556" s="75">
        <v>44139.0</v>
      </c>
      <c r="B556" s="302" t="s">
        <v>1535</v>
      </c>
      <c r="C556" s="252"/>
      <c r="D556" s="191"/>
      <c r="E556" s="191"/>
      <c r="F556" s="297"/>
      <c r="G556" s="291"/>
      <c r="H556" s="291"/>
      <c r="I556" s="291"/>
      <c r="J556" s="183"/>
      <c r="K556" s="135"/>
      <c r="L556" s="292"/>
      <c r="M556" s="292"/>
      <c r="N556" s="293"/>
      <c r="O556" s="294"/>
      <c r="P556" s="293"/>
      <c r="Q556" s="293"/>
      <c r="R556" s="293"/>
      <c r="S556" s="293"/>
      <c r="T556" s="293"/>
      <c r="U556" s="293"/>
      <c r="V556" s="293"/>
      <c r="W556" s="293"/>
      <c r="X556" s="293"/>
      <c r="Y556" s="293"/>
      <c r="Z556" s="293"/>
      <c r="AA556" s="295"/>
      <c r="AB556" s="295"/>
    </row>
    <row r="557">
      <c r="A557" s="75">
        <v>44139.0</v>
      </c>
      <c r="B557" s="302" t="s">
        <v>1536</v>
      </c>
      <c r="C557" s="252"/>
      <c r="D557" s="191"/>
      <c r="E557" s="191"/>
      <c r="F557" s="297"/>
      <c r="G557" s="291"/>
      <c r="H557" s="291"/>
      <c r="I557" s="291"/>
      <c r="J557" s="183"/>
      <c r="K557" s="130"/>
      <c r="L557" s="292"/>
      <c r="M557" s="292"/>
      <c r="N557" s="293"/>
      <c r="O557" s="294"/>
      <c r="P557" s="293"/>
      <c r="Q557" s="293"/>
      <c r="R557" s="293"/>
      <c r="S557" s="293"/>
      <c r="T557" s="293"/>
      <c r="U557" s="293"/>
      <c r="V557" s="293"/>
      <c r="W557" s="293"/>
      <c r="X557" s="293"/>
      <c r="Y557" s="293"/>
      <c r="Z557" s="293"/>
      <c r="AA557" s="295"/>
      <c r="AB557" s="295"/>
    </row>
    <row r="558">
      <c r="A558" s="75">
        <v>44139.0</v>
      </c>
      <c r="B558" s="307" t="s">
        <v>1537</v>
      </c>
      <c r="C558" s="252" t="s">
        <v>1538</v>
      </c>
      <c r="D558" s="191"/>
      <c r="E558" s="191"/>
      <c r="F558" s="297" t="s">
        <v>1539</v>
      </c>
      <c r="G558" s="291" t="s">
        <v>1540</v>
      </c>
      <c r="H558" s="291"/>
      <c r="I558" s="291"/>
      <c r="J558" s="183"/>
      <c r="K558" s="135"/>
      <c r="L558" s="292"/>
      <c r="M558" s="292"/>
      <c r="N558" s="293"/>
      <c r="O558" s="294"/>
      <c r="P558" s="293"/>
      <c r="Q558" s="293"/>
      <c r="R558" s="293"/>
      <c r="S558" s="293"/>
      <c r="T558" s="293"/>
      <c r="U558" s="293"/>
      <c r="V558" s="293"/>
      <c r="W558" s="293"/>
      <c r="X558" s="293"/>
      <c r="Y558" s="293"/>
      <c r="Z558" s="293"/>
      <c r="AA558" s="295"/>
      <c r="AB558" s="295"/>
    </row>
    <row r="559">
      <c r="A559" s="75">
        <v>44139.0</v>
      </c>
      <c r="B559" s="302" t="s">
        <v>1541</v>
      </c>
      <c r="C559" s="252" t="s">
        <v>1542</v>
      </c>
      <c r="D559" s="191"/>
      <c r="E559" s="191"/>
      <c r="F559" s="297"/>
      <c r="G559" s="291"/>
      <c r="H559" s="291"/>
      <c r="I559" s="291"/>
      <c r="J559" s="183"/>
      <c r="K559" s="130"/>
      <c r="L559" s="292"/>
      <c r="M559" s="292"/>
      <c r="N559" s="293"/>
      <c r="O559" s="294"/>
      <c r="P559" s="293"/>
      <c r="Q559" s="293"/>
      <c r="R559" s="293"/>
      <c r="S559" s="293"/>
      <c r="T559" s="293"/>
      <c r="U559" s="293"/>
      <c r="V559" s="293"/>
      <c r="W559" s="293"/>
      <c r="X559" s="293"/>
      <c r="Y559" s="293"/>
      <c r="Z559" s="293"/>
      <c r="AA559" s="295"/>
      <c r="AB559" s="295"/>
    </row>
    <row r="560">
      <c r="A560" s="75">
        <v>44139.0</v>
      </c>
      <c r="B560" s="302" t="s">
        <v>1543</v>
      </c>
      <c r="C560" s="252" t="s">
        <v>1544</v>
      </c>
      <c r="D560" s="191"/>
      <c r="E560" s="191"/>
      <c r="F560" s="297"/>
      <c r="G560" s="291"/>
      <c r="H560" s="291"/>
      <c r="I560" s="291"/>
      <c r="J560" s="183"/>
      <c r="K560" s="135"/>
      <c r="L560" s="292"/>
      <c r="M560" s="292"/>
      <c r="N560" s="293"/>
      <c r="O560" s="294"/>
      <c r="P560" s="293"/>
      <c r="Q560" s="293"/>
      <c r="R560" s="293"/>
      <c r="S560" s="293"/>
      <c r="T560" s="293"/>
      <c r="U560" s="293"/>
      <c r="V560" s="293"/>
      <c r="W560" s="293"/>
      <c r="X560" s="293"/>
      <c r="Y560" s="293"/>
      <c r="Z560" s="293"/>
      <c r="AA560" s="295"/>
      <c r="AB560" s="295"/>
    </row>
    <row r="561">
      <c r="A561" s="75">
        <v>44139.0</v>
      </c>
      <c r="B561" s="308" t="s">
        <v>1545</v>
      </c>
      <c r="C561" s="309" t="s">
        <v>1546</v>
      </c>
      <c r="D561" s="310"/>
      <c r="E561" s="310"/>
      <c r="F561" s="310"/>
      <c r="G561" s="311"/>
      <c r="H561" s="311"/>
      <c r="I561" s="311"/>
      <c r="J561" s="312"/>
      <c r="K561" s="130"/>
      <c r="L561" s="313"/>
      <c r="M561" s="313"/>
      <c r="N561" s="314"/>
      <c r="O561" s="313"/>
      <c r="P561" s="314"/>
      <c r="Q561" s="314"/>
      <c r="R561" s="314"/>
      <c r="S561" s="314"/>
      <c r="T561" s="314"/>
      <c r="U561" s="314"/>
      <c r="V561" s="315"/>
      <c r="W561" s="315"/>
      <c r="X561" s="315"/>
      <c r="Y561" s="315"/>
      <c r="Z561" s="315"/>
      <c r="AA561" s="316"/>
      <c r="AB561" s="316"/>
    </row>
    <row r="562">
      <c r="A562" s="317"/>
      <c r="B562" s="318" t="s">
        <v>1509</v>
      </c>
      <c r="C562" s="319"/>
      <c r="D562" s="320"/>
      <c r="E562" s="320"/>
      <c r="F562" s="320"/>
      <c r="G562" s="321"/>
      <c r="H562" s="321"/>
      <c r="I562" s="321"/>
      <c r="J562" s="322"/>
      <c r="K562" s="135"/>
      <c r="L562" s="323"/>
      <c r="M562" s="323"/>
      <c r="N562" s="324"/>
      <c r="O562" s="323"/>
      <c r="P562" s="324"/>
      <c r="Q562" s="324"/>
      <c r="R562" s="324"/>
      <c r="S562" s="324"/>
      <c r="T562" s="324"/>
      <c r="U562" s="324"/>
      <c r="V562" s="315"/>
      <c r="W562" s="315"/>
      <c r="X562" s="315"/>
      <c r="Y562" s="315"/>
      <c r="Z562" s="315"/>
      <c r="AA562" s="316"/>
      <c r="AB562" s="316"/>
    </row>
    <row r="563">
      <c r="A563" s="317">
        <v>44138.0</v>
      </c>
      <c r="B563" s="325" t="s">
        <v>1547</v>
      </c>
      <c r="C563" s="326" t="s">
        <v>1548</v>
      </c>
      <c r="D563" s="310"/>
      <c r="E563" s="310"/>
      <c r="F563" s="310"/>
      <c r="G563" s="311"/>
      <c r="H563" s="311"/>
      <c r="I563" s="311"/>
      <c r="J563" s="312"/>
      <c r="K563" s="130"/>
      <c r="L563" s="313"/>
      <c r="M563" s="313"/>
      <c r="N563" s="314"/>
      <c r="O563" s="313"/>
      <c r="P563" s="314"/>
      <c r="Q563" s="314"/>
      <c r="R563" s="314"/>
      <c r="S563" s="314"/>
      <c r="T563" s="314"/>
      <c r="U563" s="314"/>
      <c r="V563" s="315"/>
      <c r="W563" s="315"/>
      <c r="X563" s="315"/>
      <c r="Y563" s="315"/>
      <c r="Z563" s="315"/>
      <c r="AA563" s="316"/>
      <c r="AB563" s="316"/>
    </row>
    <row r="564">
      <c r="A564" s="317">
        <v>44138.0</v>
      </c>
      <c r="B564" s="318" t="s">
        <v>1549</v>
      </c>
      <c r="C564" s="327" t="s">
        <v>1550</v>
      </c>
      <c r="D564" s="320"/>
      <c r="E564" s="320"/>
      <c r="F564" s="320"/>
      <c r="G564" s="321"/>
      <c r="H564" s="321"/>
      <c r="I564" s="321"/>
      <c r="J564" s="322"/>
      <c r="K564" s="135"/>
      <c r="L564" s="323"/>
      <c r="M564" s="323"/>
      <c r="N564" s="324"/>
      <c r="O564" s="323"/>
      <c r="P564" s="324"/>
      <c r="Q564" s="324"/>
      <c r="R564" s="324"/>
      <c r="S564" s="324"/>
      <c r="T564" s="324"/>
      <c r="U564" s="324"/>
      <c r="V564" s="315"/>
      <c r="W564" s="315"/>
      <c r="X564" s="315"/>
      <c r="Y564" s="315"/>
      <c r="Z564" s="315"/>
      <c r="AA564" s="316"/>
      <c r="AB564" s="316"/>
    </row>
    <row r="565">
      <c r="A565" s="317">
        <v>44138.0</v>
      </c>
      <c r="B565" s="328" t="s">
        <v>1551</v>
      </c>
      <c r="C565" s="326"/>
      <c r="D565" s="310"/>
      <c r="E565" s="310"/>
      <c r="F565" s="310"/>
      <c r="G565" s="311"/>
      <c r="H565" s="311"/>
      <c r="I565" s="311"/>
      <c r="J565" s="312"/>
      <c r="K565" s="130"/>
      <c r="L565" s="313"/>
      <c r="M565" s="313"/>
      <c r="N565" s="314"/>
      <c r="O565" s="313"/>
      <c r="P565" s="314"/>
      <c r="Q565" s="314"/>
      <c r="R565" s="314"/>
      <c r="S565" s="314"/>
      <c r="T565" s="314"/>
      <c r="U565" s="314"/>
      <c r="V565" s="315"/>
      <c r="W565" s="315"/>
      <c r="X565" s="315"/>
      <c r="Y565" s="315"/>
      <c r="Z565" s="315"/>
      <c r="AA565" s="316"/>
      <c r="AB565" s="316"/>
    </row>
    <row r="566">
      <c r="A566" s="317"/>
      <c r="B566" s="329" t="s">
        <v>1552</v>
      </c>
      <c r="C566" s="327" t="s">
        <v>1553</v>
      </c>
      <c r="D566" s="320"/>
      <c r="E566" s="320"/>
      <c r="F566" s="320" t="s">
        <v>1554</v>
      </c>
      <c r="G566" s="321"/>
      <c r="H566" s="321"/>
      <c r="I566" s="321"/>
      <c r="J566" s="322"/>
      <c r="K566" s="135"/>
      <c r="L566" s="323"/>
      <c r="M566" s="323"/>
      <c r="N566" s="324"/>
      <c r="O566" s="323"/>
      <c r="P566" s="324"/>
      <c r="Q566" s="324"/>
      <c r="R566" s="324"/>
      <c r="S566" s="324"/>
      <c r="T566" s="324"/>
      <c r="U566" s="324"/>
      <c r="V566" s="315"/>
      <c r="W566" s="315"/>
      <c r="X566" s="315"/>
      <c r="Y566" s="315"/>
      <c r="Z566" s="315"/>
      <c r="AA566" s="316"/>
      <c r="AB566" s="316"/>
    </row>
    <row r="567">
      <c r="A567" s="317"/>
      <c r="B567" s="328" t="s">
        <v>1555</v>
      </c>
      <c r="C567" s="326" t="s">
        <v>1556</v>
      </c>
      <c r="D567" s="310"/>
      <c r="E567" s="310"/>
      <c r="F567" s="310"/>
      <c r="G567" s="311"/>
      <c r="H567" s="311"/>
      <c r="I567" s="311"/>
      <c r="J567" s="312"/>
      <c r="K567" s="130"/>
      <c r="L567" s="313"/>
      <c r="M567" s="313"/>
      <c r="N567" s="314"/>
      <c r="O567" s="313"/>
      <c r="P567" s="314"/>
      <c r="Q567" s="314"/>
      <c r="R567" s="314"/>
      <c r="S567" s="314"/>
      <c r="T567" s="314"/>
      <c r="U567" s="314"/>
      <c r="V567" s="315"/>
      <c r="W567" s="315"/>
      <c r="X567" s="315"/>
      <c r="Y567" s="315"/>
      <c r="Z567" s="315"/>
      <c r="AA567" s="316"/>
      <c r="AB567" s="316"/>
    </row>
    <row r="568">
      <c r="A568" s="317"/>
      <c r="B568" s="329" t="s">
        <v>1557</v>
      </c>
      <c r="C568" s="327" t="s">
        <v>1558</v>
      </c>
      <c r="D568" s="320"/>
      <c r="E568" s="320"/>
      <c r="F568" s="320"/>
      <c r="G568" s="321"/>
      <c r="H568" s="321"/>
      <c r="I568" s="321"/>
      <c r="J568" s="322"/>
      <c r="K568" s="135"/>
      <c r="L568" s="323"/>
      <c r="M568" s="323"/>
      <c r="N568" s="324"/>
      <c r="O568" s="323"/>
      <c r="P568" s="324"/>
      <c r="Q568" s="324"/>
      <c r="R568" s="324"/>
      <c r="S568" s="324"/>
      <c r="T568" s="324"/>
      <c r="U568" s="324"/>
      <c r="V568" s="315"/>
      <c r="W568" s="315"/>
      <c r="X568" s="315"/>
      <c r="Y568" s="315"/>
      <c r="Z568" s="315"/>
      <c r="AA568" s="316"/>
      <c r="AB568" s="316"/>
    </row>
    <row r="569">
      <c r="A569" s="317">
        <v>44137.0</v>
      </c>
      <c r="B569" s="328" t="s">
        <v>1559</v>
      </c>
      <c r="C569" s="326"/>
      <c r="D569" s="310"/>
      <c r="E569" s="310"/>
      <c r="F569" s="310"/>
      <c r="G569" s="311"/>
      <c r="H569" s="311"/>
      <c r="I569" s="311"/>
      <c r="J569" s="312"/>
      <c r="K569" s="130"/>
      <c r="L569" s="313"/>
      <c r="M569" s="313"/>
      <c r="N569" s="314"/>
      <c r="O569" s="313"/>
      <c r="P569" s="314"/>
      <c r="Q569" s="314"/>
      <c r="R569" s="314"/>
      <c r="S569" s="314"/>
      <c r="T569" s="314"/>
      <c r="U569" s="314"/>
      <c r="V569" s="315"/>
      <c r="W569" s="315"/>
      <c r="X569" s="315"/>
      <c r="Y569" s="315"/>
      <c r="Z569" s="315"/>
      <c r="AA569" s="316"/>
      <c r="AB569" s="316"/>
    </row>
    <row r="570">
      <c r="A570" s="317">
        <v>44137.0</v>
      </c>
      <c r="B570" s="329" t="s">
        <v>1560</v>
      </c>
      <c r="C570" s="327" t="s">
        <v>1561</v>
      </c>
      <c r="D570" s="320"/>
      <c r="E570" s="320"/>
      <c r="F570" s="320"/>
      <c r="G570" s="321"/>
      <c r="H570" s="321"/>
      <c r="I570" s="321"/>
      <c r="J570" s="322"/>
      <c r="K570" s="135"/>
      <c r="L570" s="323"/>
      <c r="M570" s="323"/>
      <c r="N570" s="324"/>
      <c r="O570" s="323"/>
      <c r="P570" s="324"/>
      <c r="Q570" s="324"/>
      <c r="R570" s="324"/>
      <c r="S570" s="324"/>
      <c r="T570" s="324"/>
      <c r="U570" s="324"/>
      <c r="V570" s="315"/>
      <c r="W570" s="315"/>
      <c r="X570" s="315"/>
      <c r="Y570" s="315"/>
      <c r="Z570" s="315"/>
      <c r="AA570" s="316"/>
      <c r="AB570" s="316"/>
    </row>
    <row r="571">
      <c r="A571" s="317">
        <v>44137.0</v>
      </c>
      <c r="B571" s="328" t="s">
        <v>1562</v>
      </c>
      <c r="C571" s="326" t="s">
        <v>1563</v>
      </c>
      <c r="D571" s="310"/>
      <c r="E571" s="310"/>
      <c r="F571" s="310"/>
      <c r="G571" s="311"/>
      <c r="H571" s="311"/>
      <c r="I571" s="311"/>
      <c r="J571" s="312"/>
      <c r="K571" s="130"/>
      <c r="L571" s="313"/>
      <c r="M571" s="313"/>
      <c r="N571" s="314"/>
      <c r="O571" s="313"/>
      <c r="P571" s="314"/>
      <c r="Q571" s="314"/>
      <c r="R571" s="314"/>
      <c r="S571" s="314"/>
      <c r="T571" s="314"/>
      <c r="U571" s="314"/>
      <c r="V571" s="315"/>
      <c r="W571" s="315"/>
      <c r="X571" s="315"/>
      <c r="Y571" s="315"/>
      <c r="Z571" s="315"/>
      <c r="AA571" s="316"/>
      <c r="AB571" s="316"/>
    </row>
    <row r="572">
      <c r="A572" s="317">
        <v>44137.0</v>
      </c>
      <c r="B572" s="329" t="s">
        <v>1564</v>
      </c>
      <c r="C572" s="330" t="s">
        <v>1565</v>
      </c>
      <c r="D572" s="320"/>
      <c r="E572" s="320"/>
      <c r="F572" s="320" t="s">
        <v>1566</v>
      </c>
      <c r="G572" s="321"/>
      <c r="H572" s="321"/>
      <c r="I572" s="321"/>
      <c r="J572" s="322"/>
      <c r="K572" s="135"/>
      <c r="L572" s="323"/>
      <c r="M572" s="323"/>
      <c r="N572" s="324"/>
      <c r="O572" s="323"/>
      <c r="P572" s="324"/>
      <c r="Q572" s="324"/>
      <c r="R572" s="324"/>
      <c r="S572" s="324"/>
      <c r="T572" s="324"/>
      <c r="U572" s="324"/>
      <c r="V572" s="315"/>
      <c r="W572" s="315"/>
      <c r="X572" s="315"/>
      <c r="Y572" s="315"/>
      <c r="Z572" s="315"/>
      <c r="AA572" s="316"/>
      <c r="AB572" s="316"/>
    </row>
    <row r="573">
      <c r="A573" s="317">
        <v>44136.0</v>
      </c>
      <c r="B573" s="331" t="s">
        <v>1567</v>
      </c>
      <c r="C573" s="252"/>
      <c r="D573" s="252"/>
      <c r="E573" s="252"/>
      <c r="F573" s="297"/>
      <c r="G573" s="291"/>
      <c r="H573" s="291"/>
      <c r="I573" s="291"/>
      <c r="J573" s="183"/>
      <c r="K573" s="130"/>
      <c r="L573" s="292"/>
      <c r="M573" s="292"/>
      <c r="N573" s="293"/>
      <c r="O573" s="294"/>
      <c r="P573" s="293"/>
      <c r="Q573" s="293"/>
      <c r="R573" s="293"/>
      <c r="S573" s="293"/>
      <c r="T573" s="293"/>
      <c r="U573" s="293"/>
      <c r="V573" s="293"/>
      <c r="W573" s="293"/>
      <c r="X573" s="293"/>
      <c r="Y573" s="293"/>
      <c r="Z573" s="293"/>
      <c r="AA573" s="295"/>
      <c r="AB573" s="295"/>
    </row>
    <row r="574">
      <c r="A574" s="317">
        <v>44136.0</v>
      </c>
      <c r="B574" s="331" t="s">
        <v>1568</v>
      </c>
      <c r="C574" s="252"/>
      <c r="D574" s="252"/>
      <c r="E574" s="252"/>
      <c r="F574" s="297"/>
      <c r="G574" s="291"/>
      <c r="H574" s="291"/>
      <c r="I574" s="291"/>
      <c r="J574" s="183"/>
      <c r="K574" s="135"/>
      <c r="L574" s="292"/>
      <c r="M574" s="292"/>
      <c r="N574" s="293"/>
      <c r="O574" s="294"/>
      <c r="P574" s="293"/>
      <c r="Q574" s="293"/>
      <c r="R574" s="293"/>
      <c r="S574" s="293"/>
      <c r="T574" s="293"/>
      <c r="U574" s="293"/>
      <c r="V574" s="293"/>
      <c r="W574" s="293"/>
      <c r="X574" s="293"/>
      <c r="Y574" s="293"/>
      <c r="Z574" s="293"/>
      <c r="AA574" s="295"/>
      <c r="AB574" s="295"/>
    </row>
    <row r="575">
      <c r="A575" s="317">
        <v>44135.0</v>
      </c>
      <c r="B575" s="302" t="s">
        <v>1569</v>
      </c>
      <c r="C575" s="259"/>
      <c r="D575" s="259"/>
      <c r="E575" s="259"/>
      <c r="F575" s="297"/>
      <c r="G575" s="291"/>
      <c r="H575" s="291"/>
      <c r="I575" s="291"/>
      <c r="J575" s="183"/>
      <c r="K575" s="130"/>
      <c r="L575" s="292"/>
      <c r="M575" s="292"/>
      <c r="N575" s="293"/>
      <c r="O575" s="294"/>
      <c r="P575" s="293"/>
      <c r="Q575" s="293"/>
      <c r="R575" s="293"/>
      <c r="S575" s="293"/>
      <c r="T575" s="293"/>
      <c r="U575" s="293"/>
      <c r="V575" s="293"/>
      <c r="W575" s="293"/>
      <c r="X575" s="293"/>
      <c r="Y575" s="293"/>
      <c r="Z575" s="293"/>
      <c r="AA575" s="295"/>
      <c r="AB575" s="295"/>
    </row>
    <row r="576">
      <c r="A576" s="317">
        <v>44135.0</v>
      </c>
      <c r="B576" s="302" t="s">
        <v>1570</v>
      </c>
      <c r="C576" s="252" t="s">
        <v>1571</v>
      </c>
      <c r="D576" s="252"/>
      <c r="E576" s="252"/>
      <c r="F576" s="297" t="s">
        <v>1572</v>
      </c>
      <c r="G576" s="291"/>
      <c r="H576" s="291"/>
      <c r="I576" s="291"/>
      <c r="J576" s="183"/>
      <c r="K576" s="135"/>
      <c r="L576" s="292"/>
      <c r="M576" s="292"/>
      <c r="N576" s="293"/>
      <c r="O576" s="294"/>
      <c r="P576" s="293"/>
      <c r="Q576" s="293"/>
      <c r="R576" s="293"/>
      <c r="S576" s="293"/>
      <c r="T576" s="293"/>
      <c r="U576" s="293"/>
      <c r="V576" s="293"/>
      <c r="W576" s="293"/>
      <c r="X576" s="293"/>
      <c r="Y576" s="293"/>
      <c r="Z576" s="293"/>
      <c r="AA576" s="295"/>
      <c r="AB576" s="295"/>
    </row>
    <row r="577">
      <c r="A577" s="317">
        <v>44134.0</v>
      </c>
      <c r="B577" s="302" t="s">
        <v>1573</v>
      </c>
      <c r="C577" s="332" t="s">
        <v>1574</v>
      </c>
      <c r="D577" s="332"/>
      <c r="E577" s="332"/>
      <c r="F577" s="297"/>
      <c r="G577" s="291"/>
      <c r="H577" s="291"/>
      <c r="I577" s="291"/>
      <c r="J577" s="183"/>
      <c r="K577" s="130"/>
      <c r="L577" s="292"/>
      <c r="M577" s="292"/>
      <c r="N577" s="293"/>
      <c r="O577" s="294"/>
      <c r="P577" s="293"/>
      <c r="Q577" s="293"/>
      <c r="R577" s="293"/>
      <c r="S577" s="293"/>
      <c r="T577" s="293"/>
      <c r="U577" s="293"/>
      <c r="V577" s="293"/>
      <c r="W577" s="293"/>
      <c r="X577" s="293"/>
      <c r="Y577" s="293"/>
      <c r="Z577" s="293"/>
      <c r="AA577" s="295"/>
      <c r="AB577" s="295"/>
    </row>
    <row r="578">
      <c r="A578" s="317"/>
      <c r="B578" s="302" t="s">
        <v>1575</v>
      </c>
      <c r="C578" s="252"/>
      <c r="D578" s="252"/>
      <c r="E578" s="252"/>
      <c r="F578" s="297"/>
      <c r="G578" s="291"/>
      <c r="H578" s="291"/>
      <c r="I578" s="291"/>
      <c r="J578" s="183"/>
      <c r="K578" s="135"/>
      <c r="L578" s="292"/>
      <c r="M578" s="292"/>
      <c r="N578" s="293"/>
      <c r="O578" s="294"/>
      <c r="P578" s="293"/>
      <c r="Q578" s="293"/>
      <c r="R578" s="293"/>
      <c r="S578" s="293"/>
      <c r="T578" s="293"/>
      <c r="U578" s="293"/>
      <c r="V578" s="293"/>
      <c r="W578" s="293"/>
      <c r="X578" s="293"/>
      <c r="Y578" s="293"/>
      <c r="Z578" s="293"/>
      <c r="AA578" s="295"/>
      <c r="AB578" s="295"/>
    </row>
    <row r="579">
      <c r="A579" s="317">
        <v>44133.0</v>
      </c>
      <c r="B579" s="302" t="s">
        <v>1576</v>
      </c>
      <c r="C579" s="252" t="s">
        <v>1577</v>
      </c>
      <c r="D579" s="252"/>
      <c r="E579" s="252"/>
      <c r="F579" s="297"/>
      <c r="G579" s="291"/>
      <c r="H579" s="291"/>
      <c r="I579" s="291"/>
      <c r="J579" s="183"/>
      <c r="K579" s="130"/>
      <c r="L579" s="292"/>
      <c r="M579" s="292"/>
      <c r="N579" s="293"/>
      <c r="O579" s="294"/>
      <c r="P579" s="293"/>
      <c r="Q579" s="293"/>
      <c r="R579" s="293"/>
      <c r="S579" s="293"/>
      <c r="T579" s="293"/>
      <c r="U579" s="293"/>
      <c r="V579" s="293"/>
      <c r="W579" s="293"/>
      <c r="X579" s="293"/>
      <c r="Y579" s="293"/>
      <c r="Z579" s="293"/>
      <c r="AA579" s="295"/>
      <c r="AB579" s="295"/>
    </row>
    <row r="580">
      <c r="A580" s="317">
        <v>44132.0</v>
      </c>
      <c r="B580" s="302" t="s">
        <v>1578</v>
      </c>
      <c r="C580" s="333" t="s">
        <v>1579</v>
      </c>
      <c r="D580" s="306"/>
      <c r="E580" s="306"/>
      <c r="F580" s="297"/>
      <c r="G580" s="291"/>
      <c r="H580" s="291"/>
      <c r="I580" s="291"/>
      <c r="J580" s="183"/>
      <c r="K580" s="135"/>
      <c r="L580" s="292"/>
      <c r="M580" s="292"/>
      <c r="N580" s="293"/>
      <c r="O580" s="294"/>
      <c r="P580" s="293"/>
      <c r="Q580" s="293"/>
      <c r="R580" s="293"/>
      <c r="S580" s="293"/>
      <c r="T580" s="293"/>
      <c r="U580" s="293"/>
      <c r="V580" s="293"/>
      <c r="W580" s="293"/>
      <c r="X580" s="293"/>
      <c r="Y580" s="293"/>
      <c r="Z580" s="293"/>
      <c r="AA580" s="295"/>
      <c r="AB580" s="295"/>
    </row>
    <row r="581">
      <c r="A581" s="334">
        <v>44131.0</v>
      </c>
      <c r="B581" s="302" t="s">
        <v>1580</v>
      </c>
      <c r="C581" s="252" t="s">
        <v>1581</v>
      </c>
      <c r="D581" s="252"/>
      <c r="E581" s="252"/>
      <c r="F581" s="297"/>
      <c r="G581" s="291"/>
      <c r="H581" s="291"/>
      <c r="I581" s="291"/>
      <c r="J581" s="183"/>
      <c r="K581" s="130"/>
      <c r="L581" s="292"/>
      <c r="M581" s="292"/>
      <c r="N581" s="293"/>
      <c r="O581" s="294"/>
      <c r="P581" s="293"/>
      <c r="Q581" s="293"/>
      <c r="R581" s="293"/>
      <c r="S581" s="293"/>
      <c r="T581" s="293"/>
      <c r="U581" s="293"/>
      <c r="V581" s="293"/>
      <c r="W581" s="293"/>
      <c r="X581" s="293"/>
      <c r="Y581" s="293"/>
      <c r="Z581" s="293"/>
      <c r="AA581" s="295"/>
      <c r="AB581" s="295"/>
    </row>
    <row r="582">
      <c r="A582" s="335" t="s">
        <v>1582</v>
      </c>
      <c r="B582" s="336"/>
      <c r="C582" s="337"/>
      <c r="D582" s="337"/>
      <c r="E582" s="337"/>
      <c r="F582" s="338"/>
      <c r="G582" s="183"/>
      <c r="H582" s="183"/>
      <c r="I582" s="183"/>
      <c r="J582" s="183"/>
      <c r="K582" s="135"/>
      <c r="L582" s="292"/>
      <c r="M582" s="292"/>
      <c r="N582" s="293"/>
      <c r="O582" s="294"/>
      <c r="P582" s="293"/>
      <c r="Q582" s="293"/>
      <c r="R582" s="293"/>
      <c r="S582" s="293"/>
      <c r="T582" s="293"/>
      <c r="U582" s="293"/>
      <c r="V582" s="293"/>
      <c r="W582" s="293"/>
      <c r="X582" s="293"/>
      <c r="Y582" s="293"/>
      <c r="Z582" s="293"/>
      <c r="AA582" s="295"/>
      <c r="AB582" s="295"/>
    </row>
    <row r="583">
      <c r="A583" s="339"/>
      <c r="B583" s="336" t="s">
        <v>1583</v>
      </c>
      <c r="C583" s="191"/>
      <c r="D583" s="337"/>
      <c r="E583" s="337"/>
      <c r="F583" s="338"/>
      <c r="G583" s="183"/>
      <c r="H583" s="183"/>
      <c r="I583" s="183"/>
      <c r="J583" s="183"/>
      <c r="K583" s="130"/>
      <c r="L583" s="292"/>
      <c r="M583" s="292"/>
      <c r="N583" s="293"/>
      <c r="O583" s="294"/>
      <c r="P583" s="293"/>
      <c r="Q583" s="293"/>
      <c r="R583" s="293"/>
      <c r="S583" s="293"/>
      <c r="T583" s="293"/>
      <c r="U583" s="293"/>
      <c r="V583" s="293"/>
      <c r="W583" s="293"/>
      <c r="X583" s="293"/>
      <c r="Y583" s="293"/>
      <c r="Z583" s="293"/>
      <c r="AA583" s="295"/>
      <c r="AB583" s="295"/>
    </row>
    <row r="584">
      <c r="A584" s="340"/>
      <c r="B584" s="336" t="s">
        <v>1584</v>
      </c>
      <c r="C584" s="191" t="s">
        <v>1585</v>
      </c>
      <c r="D584" s="337"/>
      <c r="E584" s="337"/>
      <c r="F584" s="338"/>
      <c r="G584" s="183"/>
      <c r="H584" s="183"/>
      <c r="I584" s="183"/>
      <c r="J584" s="183"/>
      <c r="K584" s="135"/>
      <c r="L584" s="292"/>
      <c r="M584" s="292"/>
      <c r="N584" s="293"/>
      <c r="O584" s="294"/>
      <c r="P584" s="293"/>
      <c r="Q584" s="293"/>
      <c r="R584" s="293"/>
      <c r="S584" s="293"/>
      <c r="T584" s="293"/>
      <c r="U584" s="293"/>
      <c r="V584" s="293"/>
      <c r="W584" s="293"/>
      <c r="X584" s="293"/>
      <c r="Y584" s="293"/>
      <c r="Z584" s="293"/>
      <c r="AA584" s="295"/>
      <c r="AB584" s="295"/>
    </row>
    <row r="585">
      <c r="A585" s="340"/>
      <c r="B585" s="336" t="s">
        <v>1586</v>
      </c>
      <c r="C585" s="337" t="s">
        <v>1587</v>
      </c>
      <c r="D585" s="337"/>
      <c r="E585" s="337"/>
      <c r="F585" s="338"/>
      <c r="G585" s="183"/>
      <c r="H585" s="183"/>
      <c r="I585" s="183"/>
      <c r="J585" s="183"/>
      <c r="K585" s="130"/>
      <c r="L585" s="292"/>
      <c r="M585" s="292"/>
      <c r="N585" s="293"/>
      <c r="O585" s="294"/>
      <c r="P585" s="293"/>
      <c r="Q585" s="293"/>
      <c r="R585" s="293"/>
      <c r="S585" s="293"/>
      <c r="T585" s="293"/>
      <c r="U585" s="293"/>
      <c r="V585" s="293"/>
      <c r="W585" s="293"/>
      <c r="X585" s="293"/>
      <c r="Y585" s="293"/>
      <c r="Z585" s="293"/>
      <c r="AA585" s="295"/>
      <c r="AB585" s="295"/>
    </row>
    <row r="586">
      <c r="A586" s="340"/>
      <c r="B586" s="336"/>
      <c r="C586" s="337"/>
      <c r="D586" s="337"/>
      <c r="E586" s="337"/>
      <c r="F586" s="338"/>
      <c r="G586" s="183"/>
      <c r="H586" s="183"/>
      <c r="I586" s="183"/>
      <c r="J586" s="183"/>
      <c r="K586" s="135"/>
      <c r="L586" s="292"/>
      <c r="M586" s="292"/>
      <c r="N586" s="293"/>
      <c r="O586" s="294"/>
      <c r="P586" s="293"/>
      <c r="Q586" s="293"/>
      <c r="R586" s="293"/>
      <c r="S586" s="293"/>
      <c r="T586" s="293"/>
      <c r="U586" s="293"/>
      <c r="V586" s="293"/>
      <c r="W586" s="293"/>
      <c r="X586" s="293"/>
      <c r="Y586" s="293"/>
      <c r="Z586" s="293"/>
      <c r="AA586" s="295"/>
      <c r="AB586" s="295"/>
    </row>
    <row r="587" hidden="1">
      <c r="A587" s="340"/>
      <c r="B587" s="336" t="s">
        <v>1588</v>
      </c>
      <c r="C587" s="337"/>
      <c r="D587" s="337"/>
      <c r="E587" s="337"/>
      <c r="F587" s="338"/>
      <c r="G587" s="183"/>
      <c r="H587" s="183"/>
      <c r="I587" s="183"/>
      <c r="J587" s="183"/>
      <c r="K587" s="130"/>
      <c r="L587" s="292"/>
      <c r="M587" s="292"/>
      <c r="N587" s="293"/>
      <c r="O587" s="294"/>
      <c r="P587" s="293"/>
      <c r="Q587" s="293"/>
      <c r="R587" s="293"/>
      <c r="S587" s="293"/>
      <c r="T587" s="293"/>
      <c r="U587" s="293"/>
      <c r="V587" s="293"/>
      <c r="W587" s="293"/>
      <c r="X587" s="293"/>
      <c r="Y587" s="293"/>
      <c r="Z587" s="293"/>
      <c r="AA587" s="295"/>
      <c r="AB587" s="295"/>
    </row>
    <row r="588" hidden="1">
      <c r="A588" s="340"/>
      <c r="B588" s="336" t="s">
        <v>1589</v>
      </c>
      <c r="C588" s="337"/>
      <c r="D588" s="337"/>
      <c r="E588" s="337"/>
      <c r="F588" s="338"/>
      <c r="G588" s="183"/>
      <c r="H588" s="183"/>
      <c r="I588" s="183"/>
      <c r="J588" s="183"/>
      <c r="K588" s="135"/>
      <c r="L588" s="292"/>
      <c r="M588" s="292"/>
      <c r="N588" s="293"/>
      <c r="O588" s="294"/>
      <c r="P588" s="293"/>
      <c r="Q588" s="293"/>
      <c r="R588" s="293"/>
      <c r="S588" s="293"/>
      <c r="T588" s="293"/>
      <c r="U588" s="293"/>
      <c r="V588" s="293"/>
      <c r="W588" s="293"/>
      <c r="X588" s="293"/>
      <c r="Y588" s="293"/>
      <c r="Z588" s="293"/>
      <c r="AA588" s="295"/>
      <c r="AB588" s="295"/>
    </row>
    <row r="589" hidden="1">
      <c r="A589" s="340"/>
      <c r="B589" s="341" t="s">
        <v>1590</v>
      </c>
      <c r="C589" s="337" t="s">
        <v>1591</v>
      </c>
      <c r="D589" s="337"/>
      <c r="E589" s="337"/>
      <c r="F589" s="338" t="s">
        <v>1592</v>
      </c>
      <c r="G589" s="183" t="s">
        <v>1593</v>
      </c>
      <c r="H589" s="183"/>
      <c r="I589" s="183"/>
      <c r="J589" s="183"/>
      <c r="K589" s="130"/>
      <c r="L589" s="292"/>
      <c r="M589" s="292"/>
      <c r="N589" s="293"/>
      <c r="O589" s="294"/>
      <c r="P589" s="293"/>
      <c r="Q589" s="293"/>
      <c r="R589" s="293"/>
      <c r="S589" s="293"/>
      <c r="T589" s="293"/>
      <c r="U589" s="293"/>
      <c r="V589" s="293"/>
      <c r="W589" s="293"/>
      <c r="X589" s="293"/>
      <c r="Y589" s="293"/>
      <c r="Z589" s="293"/>
      <c r="AA589" s="295"/>
      <c r="AB589" s="295"/>
    </row>
    <row r="590" hidden="1">
      <c r="A590" s="340"/>
      <c r="B590" s="342" t="s">
        <v>1594</v>
      </c>
      <c r="C590" s="343" t="s">
        <v>1595</v>
      </c>
      <c r="D590" s="344"/>
      <c r="E590" s="344"/>
      <c r="F590" s="338"/>
      <c r="G590" s="183"/>
      <c r="H590" s="183"/>
      <c r="I590" s="183"/>
      <c r="J590" s="183"/>
      <c r="K590" s="135"/>
      <c r="L590" s="292"/>
      <c r="M590" s="292"/>
      <c r="N590" s="293"/>
      <c r="O590" s="294"/>
      <c r="P590" s="293"/>
      <c r="Q590" s="293"/>
      <c r="R590" s="293"/>
      <c r="S590" s="293"/>
      <c r="T590" s="293"/>
      <c r="U590" s="293"/>
      <c r="V590" s="293"/>
      <c r="W590" s="293"/>
      <c r="X590" s="293"/>
      <c r="Y590" s="293"/>
      <c r="Z590" s="293"/>
      <c r="AA590" s="295"/>
      <c r="AB590" s="295"/>
    </row>
    <row r="591" hidden="1">
      <c r="A591" s="340"/>
      <c r="B591" s="342" t="s">
        <v>1596</v>
      </c>
      <c r="C591" s="337" t="s">
        <v>1597</v>
      </c>
      <c r="D591" s="337"/>
      <c r="E591" s="337"/>
      <c r="F591" s="338"/>
      <c r="G591" s="183"/>
      <c r="H591" s="183"/>
      <c r="I591" s="183"/>
      <c r="J591" s="183"/>
      <c r="K591" s="130"/>
      <c r="L591" s="292"/>
      <c r="M591" s="292"/>
      <c r="N591" s="293"/>
      <c r="O591" s="294"/>
      <c r="P591" s="293"/>
      <c r="Q591" s="293"/>
      <c r="R591" s="293"/>
      <c r="S591" s="293"/>
      <c r="T591" s="293"/>
      <c r="U591" s="293"/>
      <c r="V591" s="293"/>
      <c r="W591" s="293"/>
      <c r="X591" s="293"/>
      <c r="Y591" s="293"/>
      <c r="Z591" s="293"/>
      <c r="AA591" s="295"/>
      <c r="AB591" s="295"/>
    </row>
    <row r="592" hidden="1">
      <c r="A592" s="340" t="s">
        <v>3</v>
      </c>
      <c r="B592" s="338" t="s">
        <v>1598</v>
      </c>
      <c r="C592" s="337" t="s">
        <v>1599</v>
      </c>
      <c r="D592" s="337"/>
      <c r="E592" s="337"/>
      <c r="F592" s="338" t="s">
        <v>1600</v>
      </c>
      <c r="G592" s="183"/>
      <c r="H592" s="183"/>
      <c r="I592" s="183"/>
      <c r="J592" s="183"/>
      <c r="K592" s="135"/>
      <c r="L592" s="292"/>
      <c r="M592" s="292"/>
      <c r="N592" s="293"/>
      <c r="O592" s="294"/>
      <c r="P592" s="293"/>
      <c r="Q592" s="293"/>
      <c r="R592" s="293"/>
      <c r="S592" s="293"/>
      <c r="T592" s="293"/>
      <c r="U592" s="293"/>
      <c r="V592" s="293"/>
      <c r="W592" s="293"/>
      <c r="X592" s="293"/>
      <c r="Y592" s="293"/>
      <c r="Z592" s="293"/>
      <c r="AA592" s="295"/>
      <c r="AB592" s="295"/>
    </row>
    <row r="593" hidden="1">
      <c r="A593" s="340"/>
      <c r="B593" s="338" t="s">
        <v>1601</v>
      </c>
      <c r="C593" s="337"/>
      <c r="D593" s="337"/>
      <c r="E593" s="337"/>
      <c r="F593" s="338"/>
      <c r="G593" s="183"/>
      <c r="H593" s="183"/>
      <c r="I593" s="183"/>
      <c r="J593" s="183"/>
      <c r="K593" s="130"/>
      <c r="L593" s="292"/>
      <c r="M593" s="292"/>
      <c r="N593" s="293"/>
      <c r="O593" s="294"/>
      <c r="P593" s="293"/>
      <c r="Q593" s="293"/>
      <c r="R593" s="293"/>
      <c r="S593" s="293"/>
      <c r="T593" s="293"/>
      <c r="U593" s="293"/>
      <c r="V593" s="293"/>
      <c r="W593" s="293"/>
      <c r="X593" s="293"/>
      <c r="Y593" s="293"/>
      <c r="Z593" s="293"/>
      <c r="AA593" s="295"/>
      <c r="AB593" s="295"/>
    </row>
    <row r="594" hidden="1">
      <c r="A594" s="340"/>
      <c r="B594" s="338" t="s">
        <v>1602</v>
      </c>
      <c r="C594" s="343" t="s">
        <v>1603</v>
      </c>
      <c r="D594" s="344"/>
      <c r="E594" s="344"/>
      <c r="F594" s="338"/>
      <c r="G594" s="183" t="s">
        <v>1604</v>
      </c>
      <c r="H594" s="183"/>
      <c r="I594" s="183"/>
      <c r="J594" s="183"/>
      <c r="K594" s="135"/>
      <c r="L594" s="292"/>
      <c r="M594" s="292"/>
      <c r="N594" s="293"/>
      <c r="O594" s="294"/>
      <c r="P594" s="293"/>
      <c r="Q594" s="293"/>
      <c r="R594" s="293"/>
      <c r="S594" s="293"/>
      <c r="T594" s="293"/>
      <c r="U594" s="293"/>
      <c r="V594" s="293"/>
      <c r="W594" s="293"/>
      <c r="X594" s="293"/>
      <c r="Y594" s="293"/>
      <c r="Z594" s="293"/>
      <c r="AA594" s="295"/>
      <c r="AB594" s="295"/>
    </row>
    <row r="595" hidden="1">
      <c r="A595" s="340"/>
      <c r="B595" s="345" t="s">
        <v>1605</v>
      </c>
      <c r="C595" s="337" t="s">
        <v>1606</v>
      </c>
      <c r="D595" s="337"/>
      <c r="E595" s="337"/>
      <c r="F595" s="338"/>
      <c r="G595" s="183"/>
      <c r="H595" s="183"/>
      <c r="I595" s="183"/>
      <c r="J595" s="183"/>
      <c r="K595" s="130"/>
      <c r="L595" s="292"/>
      <c r="M595" s="292"/>
      <c r="N595" s="293"/>
      <c r="O595" s="294"/>
      <c r="P595" s="293"/>
      <c r="Q595" s="293"/>
      <c r="R595" s="293"/>
      <c r="S595" s="293"/>
      <c r="T595" s="293"/>
      <c r="U595" s="293"/>
      <c r="V595" s="293"/>
      <c r="W595" s="293"/>
      <c r="X595" s="293"/>
      <c r="Y595" s="293"/>
      <c r="Z595" s="293"/>
      <c r="AA595" s="295"/>
      <c r="AB595" s="295"/>
    </row>
    <row r="596" hidden="1">
      <c r="A596" s="340"/>
      <c r="B596" s="346" t="s">
        <v>1607</v>
      </c>
      <c r="C596" s="347" t="s">
        <v>1608</v>
      </c>
      <c r="D596" s="347"/>
      <c r="E596" s="347"/>
      <c r="F596" s="338" t="s">
        <v>1609</v>
      </c>
      <c r="G596" s="183"/>
      <c r="H596" s="183"/>
      <c r="I596" s="183"/>
      <c r="J596" s="183"/>
      <c r="K596" s="135"/>
      <c r="L596" s="292"/>
      <c r="M596" s="292"/>
      <c r="N596" s="293"/>
      <c r="O596" s="294"/>
      <c r="P596" s="293"/>
      <c r="Q596" s="293"/>
      <c r="R596" s="293"/>
      <c r="S596" s="293"/>
      <c r="T596" s="293"/>
      <c r="U596" s="293"/>
      <c r="V596" s="293"/>
      <c r="W596" s="293"/>
      <c r="X596" s="293"/>
      <c r="Y596" s="293"/>
      <c r="Z596" s="293"/>
      <c r="AA596" s="295"/>
      <c r="AB596" s="295"/>
    </row>
    <row r="597" hidden="1">
      <c r="A597" s="340"/>
      <c r="B597" s="342" t="s">
        <v>1610</v>
      </c>
      <c r="C597" s="337"/>
      <c r="D597" s="337"/>
      <c r="E597" s="337"/>
      <c r="F597" s="338"/>
      <c r="G597" s="183"/>
      <c r="H597" s="183"/>
      <c r="I597" s="183"/>
      <c r="J597" s="183"/>
      <c r="K597" s="130"/>
      <c r="L597" s="292"/>
      <c r="M597" s="292"/>
      <c r="N597" s="293"/>
      <c r="O597" s="294"/>
      <c r="P597" s="293"/>
      <c r="Q597" s="293"/>
      <c r="R597" s="293"/>
      <c r="S597" s="293"/>
      <c r="T597" s="293"/>
      <c r="U597" s="293"/>
      <c r="V597" s="293"/>
      <c r="W597" s="293"/>
      <c r="X597" s="293"/>
      <c r="Y597" s="293"/>
      <c r="Z597" s="293"/>
      <c r="AA597" s="295"/>
      <c r="AB597" s="295"/>
    </row>
    <row r="598" hidden="1">
      <c r="A598" s="340"/>
      <c r="B598" s="348" t="s">
        <v>1611</v>
      </c>
      <c r="C598" s="337" t="s">
        <v>1612</v>
      </c>
      <c r="D598" s="337"/>
      <c r="E598" s="337"/>
      <c r="F598" s="338"/>
      <c r="G598" s="183"/>
      <c r="H598" s="183"/>
      <c r="I598" s="183"/>
      <c r="J598" s="183"/>
      <c r="K598" s="135"/>
      <c r="L598" s="292"/>
      <c r="M598" s="292"/>
      <c r="N598" s="293"/>
      <c r="O598" s="294"/>
      <c r="P598" s="293"/>
      <c r="Q598" s="293"/>
      <c r="R598" s="293"/>
      <c r="S598" s="293"/>
      <c r="T598" s="293"/>
      <c r="U598" s="293"/>
      <c r="V598" s="293"/>
      <c r="W598" s="293"/>
      <c r="X598" s="293"/>
      <c r="Y598" s="293"/>
      <c r="Z598" s="293"/>
      <c r="AA598" s="295"/>
      <c r="AB598" s="295"/>
    </row>
    <row r="599" hidden="1">
      <c r="A599" s="340"/>
      <c r="B599" s="349" t="s">
        <v>1613</v>
      </c>
      <c r="C599" s="350" t="s">
        <v>1614</v>
      </c>
      <c r="D599" s="350"/>
      <c r="E599" s="350"/>
      <c r="F599" s="226"/>
      <c r="G599" s="183"/>
      <c r="H599" s="183"/>
      <c r="I599" s="183"/>
      <c r="J599" s="183"/>
      <c r="K599" s="130"/>
      <c r="L599" s="292"/>
      <c r="M599" s="292"/>
      <c r="N599" s="293"/>
      <c r="O599" s="294"/>
      <c r="P599" s="293"/>
      <c r="Q599" s="293"/>
      <c r="R599" s="293"/>
      <c r="S599" s="293"/>
      <c r="T599" s="293"/>
      <c r="U599" s="293"/>
      <c r="V599" s="293"/>
      <c r="W599" s="293"/>
      <c r="X599" s="293"/>
      <c r="Y599" s="293"/>
      <c r="Z599" s="293"/>
      <c r="AA599" s="295"/>
      <c r="AB599" s="295"/>
    </row>
    <row r="600" hidden="1">
      <c r="A600" s="340"/>
      <c r="B600" s="349" t="s">
        <v>1615</v>
      </c>
      <c r="C600" s="337" t="s">
        <v>1616</v>
      </c>
      <c r="D600" s="337"/>
      <c r="E600" s="337"/>
      <c r="F600" s="338"/>
      <c r="G600" s="183"/>
      <c r="H600" s="183"/>
      <c r="I600" s="183"/>
      <c r="J600" s="183"/>
      <c r="K600" s="135"/>
      <c r="L600" s="292"/>
      <c r="M600" s="292"/>
      <c r="N600" s="293"/>
      <c r="O600" s="294"/>
      <c r="P600" s="293"/>
      <c r="Q600" s="293"/>
      <c r="R600" s="293"/>
      <c r="S600" s="293"/>
      <c r="T600" s="293"/>
      <c r="U600" s="293"/>
      <c r="V600" s="293"/>
      <c r="W600" s="293"/>
      <c r="X600" s="293"/>
      <c r="Y600" s="293"/>
      <c r="Z600" s="293"/>
      <c r="AA600" s="295"/>
      <c r="AB600" s="295"/>
    </row>
    <row r="601" hidden="1">
      <c r="A601" s="340"/>
      <c r="B601" s="351" t="s">
        <v>1617</v>
      </c>
      <c r="C601" s="337" t="s">
        <v>1618</v>
      </c>
      <c r="D601" s="337"/>
      <c r="E601" s="337"/>
      <c r="F601" s="338"/>
      <c r="G601" s="183"/>
      <c r="H601" s="183"/>
      <c r="I601" s="183"/>
      <c r="J601" s="183"/>
      <c r="K601" s="130"/>
      <c r="L601" s="292"/>
      <c r="M601" s="292"/>
      <c r="N601" s="293"/>
      <c r="O601" s="294"/>
      <c r="P601" s="293"/>
      <c r="Q601" s="293"/>
      <c r="R601" s="293"/>
      <c r="S601" s="293"/>
      <c r="T601" s="293"/>
      <c r="U601" s="293"/>
      <c r="V601" s="293"/>
      <c r="W601" s="293"/>
      <c r="X601" s="293"/>
      <c r="Y601" s="293"/>
      <c r="Z601" s="293"/>
      <c r="AA601" s="295"/>
      <c r="AB601" s="295"/>
    </row>
    <row r="602" hidden="1">
      <c r="A602" s="340"/>
      <c r="B602" s="352" t="s">
        <v>1619</v>
      </c>
      <c r="C602" s="337"/>
      <c r="D602" s="337"/>
      <c r="E602" s="337"/>
      <c r="F602" s="338"/>
      <c r="G602" s="183"/>
      <c r="H602" s="183"/>
      <c r="I602" s="183"/>
      <c r="J602" s="183"/>
      <c r="K602" s="135"/>
      <c r="L602" s="292"/>
      <c r="M602" s="292"/>
      <c r="N602" s="293"/>
      <c r="O602" s="294"/>
      <c r="P602" s="293"/>
      <c r="Q602" s="293"/>
      <c r="R602" s="293"/>
      <c r="S602" s="293"/>
      <c r="T602" s="293"/>
      <c r="U602" s="293"/>
      <c r="V602" s="293"/>
      <c r="W602" s="293"/>
      <c r="X602" s="293"/>
      <c r="Y602" s="293"/>
      <c r="Z602" s="293"/>
      <c r="AA602" s="295"/>
      <c r="AB602" s="295"/>
    </row>
    <row r="603" hidden="1">
      <c r="A603" s="340"/>
      <c r="B603" s="352" t="s">
        <v>1620</v>
      </c>
      <c r="C603" s="337"/>
      <c r="D603" s="337"/>
      <c r="E603" s="337"/>
      <c r="F603" s="338"/>
      <c r="G603" s="183"/>
      <c r="H603" s="183"/>
      <c r="I603" s="183"/>
      <c r="J603" s="183"/>
      <c r="K603" s="130"/>
      <c r="L603" s="292"/>
      <c r="M603" s="292"/>
      <c r="N603" s="293"/>
      <c r="O603" s="294"/>
      <c r="P603" s="293"/>
      <c r="Q603" s="293"/>
      <c r="R603" s="293"/>
      <c r="S603" s="293"/>
      <c r="T603" s="293"/>
      <c r="U603" s="293"/>
      <c r="V603" s="293"/>
      <c r="W603" s="293"/>
      <c r="X603" s="293"/>
      <c r="Y603" s="293"/>
      <c r="Z603" s="293"/>
      <c r="AA603" s="295"/>
      <c r="AB603" s="295"/>
    </row>
    <row r="604" hidden="1">
      <c r="A604" s="340"/>
      <c r="B604" s="353" t="s">
        <v>1621</v>
      </c>
      <c r="C604" s="247"/>
      <c r="D604" s="247"/>
      <c r="E604" s="247"/>
      <c r="F604" s="338"/>
      <c r="G604" s="183"/>
      <c r="H604" s="183"/>
      <c r="I604" s="183"/>
      <c r="J604" s="183"/>
      <c r="K604" s="135"/>
      <c r="L604" s="292"/>
      <c r="M604" s="292"/>
      <c r="N604" s="293"/>
      <c r="O604" s="294"/>
      <c r="P604" s="293"/>
      <c r="Q604" s="293"/>
      <c r="R604" s="293"/>
      <c r="S604" s="293"/>
      <c r="T604" s="293"/>
      <c r="U604" s="293"/>
      <c r="V604" s="293"/>
      <c r="W604" s="293"/>
      <c r="X604" s="293"/>
      <c r="Y604" s="293"/>
      <c r="Z604" s="293"/>
      <c r="AA604" s="295"/>
      <c r="AB604" s="295"/>
    </row>
    <row r="605" hidden="1">
      <c r="A605" s="340"/>
      <c r="B605" s="354"/>
      <c r="C605" s="337"/>
      <c r="D605" s="337"/>
      <c r="E605" s="337"/>
      <c r="F605" s="338"/>
      <c r="G605" s="183"/>
      <c r="H605" s="183"/>
      <c r="I605" s="183"/>
      <c r="J605" s="183"/>
      <c r="K605" s="130"/>
      <c r="L605" s="292"/>
      <c r="M605" s="292"/>
      <c r="N605" s="293"/>
      <c r="O605" s="294"/>
      <c r="P605" s="293"/>
      <c r="Q605" s="293"/>
      <c r="R605" s="293"/>
      <c r="S605" s="293"/>
      <c r="T605" s="293"/>
      <c r="U605" s="293"/>
      <c r="V605" s="293"/>
      <c r="W605" s="293"/>
      <c r="X605" s="293"/>
      <c r="Y605" s="293"/>
      <c r="Z605" s="293"/>
      <c r="AA605" s="295"/>
      <c r="AB605" s="295"/>
    </row>
    <row r="606" hidden="1">
      <c r="A606" s="340"/>
      <c r="B606" s="355" t="s">
        <v>1622</v>
      </c>
      <c r="C606" s="337" t="s">
        <v>1623</v>
      </c>
      <c r="D606" s="337"/>
      <c r="E606" s="337"/>
      <c r="F606" s="338" t="s">
        <v>1624</v>
      </c>
      <c r="G606" s="183"/>
      <c r="H606" s="183"/>
      <c r="I606" s="183"/>
      <c r="J606" s="183"/>
      <c r="K606" s="135"/>
      <c r="L606" s="292"/>
      <c r="M606" s="292"/>
      <c r="N606" s="293"/>
      <c r="O606" s="294"/>
      <c r="P606" s="293"/>
      <c r="Q606" s="293"/>
      <c r="R606" s="293"/>
      <c r="S606" s="293"/>
      <c r="T606" s="293"/>
      <c r="U606" s="293"/>
      <c r="V606" s="293"/>
      <c r="W606" s="293"/>
      <c r="X606" s="293"/>
      <c r="Y606" s="293"/>
      <c r="Z606" s="293"/>
      <c r="AA606" s="295"/>
      <c r="AB606" s="295"/>
    </row>
    <row r="607" hidden="1">
      <c r="A607" s="340"/>
      <c r="B607" s="356"/>
      <c r="C607" s="337"/>
      <c r="D607" s="337"/>
      <c r="E607" s="337"/>
      <c r="F607" s="338"/>
      <c r="G607" s="183"/>
      <c r="H607" s="183"/>
      <c r="I607" s="183"/>
      <c r="J607" s="183"/>
      <c r="K607" s="130"/>
      <c r="L607" s="292"/>
      <c r="M607" s="292"/>
      <c r="N607" s="293"/>
      <c r="O607" s="294"/>
      <c r="P607" s="293"/>
      <c r="Q607" s="293"/>
      <c r="R607" s="293"/>
      <c r="S607" s="293"/>
      <c r="T607" s="293"/>
      <c r="U607" s="293"/>
      <c r="V607" s="293"/>
      <c r="W607" s="293"/>
      <c r="X607" s="293"/>
      <c r="Y607" s="293"/>
      <c r="Z607" s="293"/>
      <c r="AA607" s="295"/>
      <c r="AB607" s="295"/>
    </row>
    <row r="608" hidden="1">
      <c r="A608" s="340"/>
      <c r="B608" s="355" t="s">
        <v>1625</v>
      </c>
      <c r="C608" s="350" t="s">
        <v>1626</v>
      </c>
      <c r="D608" s="350"/>
      <c r="E608" s="350"/>
      <c r="F608" s="357"/>
      <c r="G608" s="183"/>
      <c r="H608" s="183"/>
      <c r="I608" s="183"/>
      <c r="J608" s="183"/>
      <c r="K608" s="135"/>
      <c r="L608" s="292"/>
      <c r="M608" s="292"/>
      <c r="N608" s="293"/>
      <c r="O608" s="294"/>
      <c r="P608" s="293"/>
      <c r="Q608" s="293"/>
      <c r="R608" s="293"/>
      <c r="S608" s="293"/>
      <c r="T608" s="293"/>
      <c r="U608" s="293"/>
      <c r="V608" s="293"/>
      <c r="W608" s="293"/>
      <c r="X608" s="293"/>
      <c r="Y608" s="293"/>
      <c r="Z608" s="293"/>
      <c r="AA608" s="295"/>
      <c r="AB608" s="295"/>
    </row>
    <row r="609" hidden="1">
      <c r="A609" s="340" t="s">
        <v>3</v>
      </c>
      <c r="B609" s="356"/>
      <c r="C609" s="337"/>
      <c r="D609" s="337"/>
      <c r="E609" s="337"/>
      <c r="F609" s="338"/>
      <c r="G609" s="183"/>
      <c r="H609" s="183"/>
      <c r="I609" s="183"/>
      <c r="J609" s="183"/>
      <c r="K609" s="130"/>
      <c r="L609" s="292"/>
      <c r="M609" s="292"/>
      <c r="N609" s="293"/>
      <c r="O609" s="294"/>
      <c r="P609" s="293"/>
      <c r="Q609" s="293"/>
      <c r="R609" s="293"/>
      <c r="S609" s="293"/>
      <c r="T609" s="293"/>
      <c r="U609" s="293"/>
      <c r="V609" s="293"/>
      <c r="W609" s="293"/>
      <c r="X609" s="293"/>
      <c r="Y609" s="293"/>
      <c r="Z609" s="293"/>
      <c r="AA609" s="295"/>
      <c r="AB609" s="295"/>
    </row>
    <row r="610" hidden="1">
      <c r="A610" s="340"/>
      <c r="B610" s="183" t="s">
        <v>1627</v>
      </c>
      <c r="C610" s="337" t="s">
        <v>1628</v>
      </c>
      <c r="D610" s="337"/>
      <c r="E610" s="337"/>
      <c r="F610" s="338"/>
      <c r="G610" s="183"/>
      <c r="H610" s="183"/>
      <c r="I610" s="183"/>
      <c r="J610" s="183"/>
      <c r="K610" s="135"/>
      <c r="L610" s="292"/>
      <c r="M610" s="292"/>
      <c r="N610" s="293"/>
      <c r="O610" s="294"/>
      <c r="P610" s="293"/>
      <c r="Q610" s="293"/>
      <c r="R610" s="293"/>
      <c r="S610" s="293"/>
      <c r="T610" s="293"/>
      <c r="U610" s="293"/>
      <c r="V610" s="293"/>
      <c r="W610" s="293"/>
      <c r="X610" s="293"/>
      <c r="Y610" s="293"/>
      <c r="Z610" s="293"/>
      <c r="AA610" s="295"/>
      <c r="AB610" s="295"/>
    </row>
    <row r="611" hidden="1">
      <c r="A611" s="340"/>
      <c r="B611" s="358" t="s">
        <v>1629</v>
      </c>
      <c r="C611" s="337"/>
      <c r="D611" s="337"/>
      <c r="E611" s="337"/>
      <c r="F611" s="359"/>
      <c r="G611" s="183"/>
      <c r="H611" s="183"/>
      <c r="I611" s="183"/>
      <c r="J611" s="183"/>
      <c r="K611" s="130"/>
      <c r="L611" s="360"/>
      <c r="M611" s="360"/>
      <c r="N611" s="361"/>
      <c r="O611" s="294"/>
      <c r="P611" s="293"/>
      <c r="Q611" s="293"/>
      <c r="R611" s="293"/>
      <c r="S611" s="293"/>
      <c r="T611" s="293"/>
      <c r="U611" s="293"/>
      <c r="V611" s="293"/>
      <c r="W611" s="293"/>
      <c r="X611" s="293"/>
      <c r="Y611" s="293"/>
      <c r="Z611" s="293"/>
      <c r="AA611" s="295"/>
      <c r="AB611" s="295"/>
    </row>
    <row r="612" hidden="1">
      <c r="A612" s="362"/>
      <c r="B612" s="363" t="s">
        <v>1630</v>
      </c>
      <c r="C612" s="337" t="s">
        <v>1631</v>
      </c>
      <c r="D612" s="337"/>
      <c r="E612" s="337"/>
      <c r="F612" s="183" t="s">
        <v>1632</v>
      </c>
      <c r="G612" s="183"/>
      <c r="H612" s="183"/>
      <c r="I612" s="183"/>
      <c r="J612" s="183"/>
      <c r="K612" s="135"/>
      <c r="L612" s="360"/>
      <c r="M612" s="360"/>
      <c r="N612" s="361"/>
      <c r="O612" s="294"/>
      <c r="P612" s="293"/>
      <c r="Q612" s="293"/>
      <c r="R612" s="293"/>
      <c r="S612" s="293"/>
      <c r="T612" s="293"/>
      <c r="U612" s="293"/>
      <c r="V612" s="293"/>
      <c r="W612" s="293"/>
      <c r="X612" s="293"/>
      <c r="Y612" s="293"/>
      <c r="Z612" s="293"/>
      <c r="AA612" s="295"/>
      <c r="AB612" s="295"/>
    </row>
    <row r="613" hidden="1">
      <c r="A613" s="362"/>
      <c r="B613" s="363" t="s">
        <v>1633</v>
      </c>
      <c r="C613" s="337" t="s">
        <v>1634</v>
      </c>
      <c r="D613" s="337"/>
      <c r="E613" s="337"/>
      <c r="F613" s="183"/>
      <c r="G613" s="183"/>
      <c r="H613" s="183"/>
      <c r="I613" s="183"/>
      <c r="J613" s="183"/>
      <c r="K613" s="130"/>
      <c r="L613" s="360"/>
      <c r="M613" s="360"/>
      <c r="N613" s="361"/>
      <c r="O613" s="294"/>
      <c r="P613" s="293"/>
      <c r="Q613" s="293"/>
      <c r="R613" s="293"/>
      <c r="S613" s="293"/>
      <c r="T613" s="293"/>
      <c r="U613" s="293"/>
      <c r="V613" s="293"/>
      <c r="W613" s="293"/>
      <c r="X613" s="293"/>
      <c r="Y613" s="293"/>
      <c r="Z613" s="293"/>
      <c r="AA613" s="295"/>
      <c r="AB613" s="295"/>
    </row>
    <row r="614" hidden="1">
      <c r="A614" s="362"/>
      <c r="B614" s="364" t="s">
        <v>1635</v>
      </c>
      <c r="C614" s="365" t="s">
        <v>1636</v>
      </c>
      <c r="D614" s="365"/>
      <c r="E614" s="365"/>
      <c r="F614" s="366" t="s">
        <v>1637</v>
      </c>
      <c r="G614" s="367"/>
      <c r="H614" s="368"/>
      <c r="I614" s="368"/>
      <c r="J614" s="368"/>
      <c r="K614" s="135"/>
      <c r="L614" s="369"/>
      <c r="M614" s="369"/>
      <c r="N614" s="369"/>
      <c r="O614" s="370"/>
      <c r="P614" s="370"/>
      <c r="Q614" s="370"/>
      <c r="R614" s="370"/>
      <c r="S614" s="370"/>
      <c r="T614" s="370"/>
      <c r="U614" s="370"/>
      <c r="V614" s="371"/>
      <c r="W614" s="371"/>
      <c r="X614" s="371"/>
      <c r="Y614" s="371"/>
      <c r="Z614" s="371"/>
      <c r="AA614" s="372"/>
      <c r="AB614" s="372"/>
    </row>
    <row r="615" hidden="1">
      <c r="A615" s="359"/>
      <c r="B615" s="364" t="s">
        <v>1638</v>
      </c>
      <c r="C615" s="365"/>
      <c r="D615" s="365"/>
      <c r="E615" s="365"/>
      <c r="F615" s="366"/>
      <c r="G615" s="373"/>
      <c r="H615" s="374"/>
      <c r="I615" s="374"/>
      <c r="J615" s="374"/>
      <c r="K615" s="130"/>
      <c r="L615" s="375"/>
      <c r="M615" s="375"/>
      <c r="N615" s="375"/>
      <c r="O615" s="376"/>
      <c r="P615" s="376"/>
      <c r="Q615" s="376"/>
      <c r="R615" s="376"/>
      <c r="S615" s="376"/>
      <c r="T615" s="376"/>
      <c r="U615" s="376"/>
      <c r="V615" s="377"/>
      <c r="W615" s="377"/>
      <c r="X615" s="377"/>
      <c r="Y615" s="377"/>
      <c r="Z615" s="377"/>
      <c r="AA615" s="378"/>
      <c r="AB615" s="378"/>
    </row>
    <row r="616" hidden="1">
      <c r="A616" s="379"/>
      <c r="B616" s="364" t="s">
        <v>1639</v>
      </c>
      <c r="C616" s="365" t="s">
        <v>1640</v>
      </c>
      <c r="D616" s="365"/>
      <c r="E616" s="365"/>
      <c r="F616" s="366" t="s">
        <v>1641</v>
      </c>
      <c r="G616" s="373"/>
      <c r="H616" s="374"/>
      <c r="I616" s="374"/>
      <c r="J616" s="374"/>
      <c r="K616" s="135"/>
      <c r="L616" s="375"/>
      <c r="M616" s="375"/>
      <c r="N616" s="375"/>
      <c r="O616" s="376"/>
      <c r="P616" s="376"/>
      <c r="Q616" s="376"/>
      <c r="R616" s="376"/>
      <c r="S616" s="376"/>
      <c r="T616" s="376"/>
      <c r="U616" s="376"/>
      <c r="V616" s="377"/>
      <c r="W616" s="377"/>
      <c r="X616" s="377"/>
      <c r="Y616" s="377"/>
      <c r="Z616" s="377"/>
      <c r="AA616" s="378"/>
      <c r="AB616" s="378"/>
    </row>
    <row r="617" hidden="1">
      <c r="A617" s="379"/>
      <c r="B617" s="364" t="s">
        <v>1642</v>
      </c>
      <c r="C617" s="365" t="s">
        <v>1643</v>
      </c>
      <c r="D617" s="365"/>
      <c r="E617" s="365"/>
      <c r="F617" s="366" t="s">
        <v>1644</v>
      </c>
      <c r="G617" s="373"/>
      <c r="H617" s="374"/>
      <c r="I617" s="374"/>
      <c r="J617" s="374"/>
      <c r="K617" s="130"/>
      <c r="L617" s="375"/>
      <c r="M617" s="375"/>
      <c r="N617" s="375"/>
      <c r="O617" s="376"/>
      <c r="P617" s="376"/>
      <c r="Q617" s="376"/>
      <c r="R617" s="376"/>
      <c r="S617" s="376"/>
      <c r="T617" s="376"/>
      <c r="U617" s="376"/>
      <c r="V617" s="377"/>
      <c r="W617" s="377"/>
      <c r="X617" s="377"/>
      <c r="Y617" s="377"/>
      <c r="Z617" s="377"/>
      <c r="AA617" s="378"/>
      <c r="AB617" s="378"/>
    </row>
    <row r="618" hidden="1">
      <c r="A618" s="379"/>
      <c r="B618" s="380" t="s">
        <v>1645</v>
      </c>
      <c r="C618" s="365"/>
      <c r="D618" s="365"/>
      <c r="E618" s="365"/>
      <c r="F618" s="381"/>
      <c r="G618" s="373"/>
      <c r="H618" s="374"/>
      <c r="I618" s="374"/>
      <c r="J618" s="374"/>
      <c r="K618" s="135"/>
      <c r="L618" s="375"/>
      <c r="M618" s="375"/>
      <c r="N618" s="375"/>
      <c r="O618" s="376"/>
      <c r="P618" s="376"/>
      <c r="Q618" s="376"/>
      <c r="R618" s="376"/>
      <c r="S618" s="376"/>
      <c r="T618" s="376"/>
      <c r="U618" s="376"/>
      <c r="V618" s="377"/>
      <c r="W618" s="377"/>
      <c r="X618" s="377"/>
      <c r="Y618" s="377"/>
      <c r="Z618" s="377"/>
      <c r="AA618" s="378"/>
      <c r="AB618" s="378"/>
    </row>
    <row r="619" hidden="1">
      <c r="A619" s="379"/>
      <c r="B619" s="366" t="s">
        <v>1646</v>
      </c>
      <c r="C619" s="365"/>
      <c r="D619" s="365"/>
      <c r="E619" s="365"/>
      <c r="F619" s="381"/>
      <c r="G619" s="373"/>
      <c r="H619" s="374"/>
      <c r="I619" s="374"/>
      <c r="J619" s="374"/>
      <c r="K619" s="130"/>
      <c r="L619" s="375"/>
      <c r="M619" s="375"/>
      <c r="N619" s="375"/>
      <c r="O619" s="376"/>
      <c r="P619" s="376"/>
      <c r="Q619" s="376"/>
      <c r="R619" s="376"/>
      <c r="S619" s="376"/>
      <c r="T619" s="376"/>
      <c r="U619" s="376"/>
      <c r="V619" s="377"/>
      <c r="W619" s="377"/>
      <c r="X619" s="377"/>
      <c r="Y619" s="377"/>
      <c r="Z619" s="377"/>
      <c r="AA619" s="378"/>
      <c r="AB619" s="378"/>
    </row>
    <row r="620" hidden="1">
      <c r="A620" s="379"/>
      <c r="B620" s="382" t="s">
        <v>1647</v>
      </c>
      <c r="C620" s="365"/>
      <c r="D620" s="365"/>
      <c r="E620" s="365"/>
      <c r="F620" s="381"/>
      <c r="G620" s="373"/>
      <c r="H620" s="374"/>
      <c r="I620" s="374"/>
      <c r="J620" s="374"/>
      <c r="K620" s="135"/>
      <c r="L620" s="375"/>
      <c r="M620" s="375"/>
      <c r="N620" s="375"/>
      <c r="O620" s="376"/>
      <c r="P620" s="376"/>
      <c r="Q620" s="376"/>
      <c r="R620" s="376"/>
      <c r="S620" s="376"/>
      <c r="T620" s="376"/>
      <c r="U620" s="376"/>
      <c r="V620" s="377"/>
      <c r="W620" s="377"/>
      <c r="X620" s="377"/>
      <c r="Y620" s="377"/>
      <c r="Z620" s="377"/>
      <c r="AA620" s="378"/>
      <c r="AB620" s="378"/>
    </row>
    <row r="621" hidden="1">
      <c r="A621" s="379"/>
      <c r="B621" s="382" t="s">
        <v>1648</v>
      </c>
      <c r="C621" s="365" t="s">
        <v>1649</v>
      </c>
      <c r="D621" s="365"/>
      <c r="E621" s="365"/>
      <c r="F621" s="381"/>
      <c r="G621" s="373"/>
      <c r="H621" s="374"/>
      <c r="I621" s="374"/>
      <c r="J621" s="374"/>
      <c r="K621" s="130"/>
      <c r="L621" s="375"/>
      <c r="M621" s="375"/>
      <c r="N621" s="375"/>
      <c r="O621" s="376"/>
      <c r="P621" s="376"/>
      <c r="Q621" s="376"/>
      <c r="R621" s="376"/>
      <c r="S621" s="376"/>
      <c r="T621" s="376"/>
      <c r="U621" s="376"/>
      <c r="V621" s="377"/>
      <c r="W621" s="377"/>
      <c r="X621" s="377"/>
      <c r="Y621" s="377"/>
      <c r="Z621" s="377"/>
      <c r="AA621" s="378"/>
      <c r="AB621" s="378"/>
    </row>
    <row r="622" hidden="1">
      <c r="A622" s="379"/>
      <c r="B622" s="382" t="s">
        <v>1650</v>
      </c>
      <c r="C622" s="383"/>
      <c r="D622" s="383"/>
      <c r="E622" s="383"/>
      <c r="F622" s="381"/>
      <c r="G622" s="373"/>
      <c r="H622" s="374"/>
      <c r="I622" s="374"/>
      <c r="J622" s="374"/>
      <c r="K622" s="135"/>
      <c r="L622" s="375"/>
      <c r="M622" s="375"/>
      <c r="N622" s="375"/>
      <c r="O622" s="376"/>
      <c r="P622" s="376"/>
      <c r="Q622" s="376"/>
      <c r="R622" s="376"/>
      <c r="S622" s="376"/>
      <c r="T622" s="376"/>
      <c r="U622" s="376"/>
      <c r="V622" s="377"/>
      <c r="W622" s="377"/>
      <c r="X622" s="377"/>
      <c r="Y622" s="377"/>
      <c r="Z622" s="377"/>
      <c r="AA622" s="378"/>
      <c r="AB622" s="378"/>
    </row>
    <row r="623" hidden="1">
      <c r="A623" s="379"/>
      <c r="B623" s="382" t="s">
        <v>1651</v>
      </c>
      <c r="C623" s="383"/>
      <c r="D623" s="383"/>
      <c r="E623" s="383"/>
      <c r="F623" s="381"/>
      <c r="G623" s="373"/>
      <c r="H623" s="374"/>
      <c r="I623" s="374"/>
      <c r="J623" s="374"/>
      <c r="K623" s="130"/>
      <c r="L623" s="375"/>
      <c r="M623" s="375"/>
      <c r="N623" s="375"/>
      <c r="O623" s="376"/>
      <c r="P623" s="376"/>
      <c r="Q623" s="376"/>
      <c r="R623" s="376"/>
      <c r="S623" s="376"/>
      <c r="T623" s="376"/>
      <c r="U623" s="376"/>
      <c r="V623" s="377"/>
      <c r="W623" s="377"/>
      <c r="X623" s="377"/>
      <c r="Y623" s="377"/>
      <c r="Z623" s="377"/>
      <c r="AA623" s="378"/>
      <c r="AB623" s="378"/>
    </row>
    <row r="624" hidden="1">
      <c r="A624" s="379"/>
      <c r="B624" s="382" t="s">
        <v>1652</v>
      </c>
      <c r="C624" s="383"/>
      <c r="D624" s="383"/>
      <c r="E624" s="383"/>
      <c r="F624" s="381"/>
      <c r="G624" s="373"/>
      <c r="H624" s="374"/>
      <c r="I624" s="374"/>
      <c r="J624" s="374"/>
      <c r="K624" s="135"/>
      <c r="L624" s="375"/>
      <c r="M624" s="375"/>
      <c r="N624" s="375"/>
      <c r="O624" s="376"/>
      <c r="P624" s="376"/>
      <c r="Q624" s="376"/>
      <c r="R624" s="376"/>
      <c r="S624" s="376"/>
      <c r="T624" s="376"/>
      <c r="U624" s="376"/>
      <c r="V624" s="377"/>
      <c r="W624" s="377"/>
      <c r="X624" s="377"/>
      <c r="Y624" s="377"/>
      <c r="Z624" s="377"/>
      <c r="AA624" s="378"/>
      <c r="AB624" s="378"/>
    </row>
    <row r="625" hidden="1">
      <c r="A625" s="379"/>
      <c r="B625" s="382" t="s">
        <v>1653</v>
      </c>
      <c r="C625" s="383" t="s">
        <v>1654</v>
      </c>
      <c r="D625" s="383"/>
      <c r="E625" s="383"/>
      <c r="F625" s="381"/>
      <c r="G625" s="373"/>
      <c r="H625" s="374"/>
      <c r="I625" s="374"/>
      <c r="J625" s="374"/>
      <c r="K625" s="130"/>
      <c r="L625" s="375"/>
      <c r="M625" s="375"/>
      <c r="N625" s="375"/>
      <c r="O625" s="376"/>
      <c r="P625" s="376"/>
      <c r="Q625" s="376"/>
      <c r="R625" s="376"/>
      <c r="S625" s="376"/>
      <c r="T625" s="376"/>
      <c r="U625" s="376"/>
      <c r="V625" s="377"/>
      <c r="W625" s="377"/>
      <c r="X625" s="377"/>
      <c r="Y625" s="377"/>
      <c r="Z625" s="377"/>
      <c r="AA625" s="378"/>
      <c r="AB625" s="378"/>
    </row>
    <row r="626" hidden="1">
      <c r="A626" s="379"/>
      <c r="B626" s="356"/>
      <c r="C626" s="383"/>
      <c r="D626" s="383"/>
      <c r="E626" s="383"/>
      <c r="F626" s="381"/>
      <c r="G626" s="373"/>
      <c r="H626" s="374"/>
      <c r="I626" s="374"/>
      <c r="J626" s="374"/>
      <c r="K626" s="135"/>
      <c r="L626" s="375"/>
      <c r="M626" s="375"/>
      <c r="N626" s="375"/>
      <c r="O626" s="376"/>
      <c r="P626" s="376"/>
      <c r="Q626" s="376"/>
      <c r="R626" s="376"/>
      <c r="S626" s="376"/>
      <c r="T626" s="376"/>
      <c r="U626" s="376"/>
      <c r="V626" s="377"/>
      <c r="W626" s="377"/>
      <c r="X626" s="377"/>
      <c r="Y626" s="377"/>
      <c r="Z626" s="377"/>
      <c r="AA626" s="378"/>
      <c r="AB626" s="378"/>
    </row>
    <row r="627" hidden="1">
      <c r="A627" s="379"/>
      <c r="B627" s="384"/>
      <c r="C627" s="247"/>
      <c r="D627" s="247"/>
      <c r="E627" s="247"/>
      <c r="F627" s="382" t="s">
        <v>1655</v>
      </c>
      <c r="G627" s="373"/>
      <c r="H627" s="374"/>
      <c r="I627" s="374"/>
      <c r="J627" s="374"/>
      <c r="K627" s="130"/>
      <c r="L627" s="375"/>
      <c r="M627" s="375"/>
      <c r="N627" s="375"/>
      <c r="O627" s="376"/>
      <c r="P627" s="376"/>
      <c r="Q627" s="376"/>
      <c r="R627" s="376"/>
      <c r="S627" s="376"/>
      <c r="T627" s="376"/>
      <c r="U627" s="376"/>
      <c r="V627" s="377"/>
      <c r="W627" s="377"/>
      <c r="X627" s="377"/>
      <c r="Y627" s="377"/>
      <c r="Z627" s="377"/>
      <c r="AA627" s="378"/>
      <c r="AB627" s="378"/>
    </row>
    <row r="628" hidden="1">
      <c r="A628" s="379"/>
      <c r="B628" s="382" t="s">
        <v>1656</v>
      </c>
      <c r="C628" s="383" t="s">
        <v>1657</v>
      </c>
      <c r="D628" s="383"/>
      <c r="E628" s="383"/>
      <c r="F628" s="381" t="s">
        <v>1658</v>
      </c>
      <c r="G628" s="373"/>
      <c r="H628" s="374"/>
      <c r="I628" s="374"/>
      <c r="J628" s="374"/>
      <c r="K628" s="135"/>
      <c r="L628" s="375"/>
      <c r="M628" s="375"/>
      <c r="N628" s="375"/>
      <c r="O628" s="376"/>
      <c r="P628" s="376"/>
      <c r="Q628" s="376"/>
      <c r="R628" s="376"/>
      <c r="S628" s="376"/>
      <c r="T628" s="376"/>
      <c r="U628" s="376"/>
      <c r="V628" s="377"/>
      <c r="W628" s="377"/>
      <c r="X628" s="377"/>
      <c r="Y628" s="377"/>
      <c r="Z628" s="377"/>
      <c r="AA628" s="378"/>
      <c r="AB628" s="378"/>
    </row>
    <row r="629" hidden="1">
      <c r="A629" s="379" t="s">
        <v>1659</v>
      </c>
      <c r="B629" s="382" t="s">
        <v>1660</v>
      </c>
      <c r="C629" s="383" t="s">
        <v>1661</v>
      </c>
      <c r="D629" s="383"/>
      <c r="E629" s="383"/>
      <c r="F629" s="367"/>
      <c r="G629" s="373"/>
      <c r="H629" s="374"/>
      <c r="I629" s="374"/>
      <c r="J629" s="374"/>
      <c r="K629" s="130"/>
      <c r="L629" s="375"/>
      <c r="M629" s="375"/>
      <c r="N629" s="375"/>
      <c r="O629" s="376"/>
      <c r="P629" s="376"/>
      <c r="Q629" s="376"/>
      <c r="R629" s="376"/>
      <c r="S629" s="376"/>
      <c r="T629" s="376"/>
      <c r="U629" s="376"/>
      <c r="V629" s="377"/>
      <c r="W629" s="377"/>
      <c r="X629" s="377"/>
      <c r="Y629" s="377"/>
      <c r="Z629" s="377"/>
      <c r="AA629" s="378"/>
      <c r="AB629" s="378"/>
    </row>
    <row r="630" hidden="1">
      <c r="A630" s="379"/>
      <c r="B630" s="382" t="s">
        <v>1662</v>
      </c>
      <c r="C630" s="383" t="s">
        <v>1663</v>
      </c>
      <c r="D630" s="383"/>
      <c r="E630" s="383"/>
      <c r="F630" s="367"/>
      <c r="G630" s="373"/>
      <c r="H630" s="374"/>
      <c r="I630" s="374"/>
      <c r="J630" s="374"/>
      <c r="K630" s="135"/>
      <c r="L630" s="375"/>
      <c r="M630" s="375"/>
      <c r="N630" s="375"/>
      <c r="O630" s="376"/>
      <c r="P630" s="376"/>
      <c r="Q630" s="376"/>
      <c r="R630" s="376"/>
      <c r="S630" s="376"/>
      <c r="T630" s="376"/>
      <c r="U630" s="376"/>
      <c r="V630" s="377"/>
      <c r="W630" s="377"/>
      <c r="X630" s="377"/>
      <c r="Y630" s="377"/>
      <c r="Z630" s="377"/>
      <c r="AA630" s="378"/>
      <c r="AB630" s="378"/>
    </row>
    <row r="631" hidden="1">
      <c r="A631" s="379"/>
      <c r="B631" s="382" t="s">
        <v>1664</v>
      </c>
      <c r="C631" s="383"/>
      <c r="D631" s="383"/>
      <c r="E631" s="383"/>
      <c r="F631" s="367"/>
      <c r="G631" s="373"/>
      <c r="H631" s="374"/>
      <c r="I631" s="374"/>
      <c r="J631" s="374"/>
      <c r="K631" s="130"/>
      <c r="L631" s="375"/>
      <c r="M631" s="375"/>
      <c r="N631" s="375"/>
      <c r="O631" s="376"/>
      <c r="P631" s="376"/>
      <c r="Q631" s="376"/>
      <c r="R631" s="376"/>
      <c r="S631" s="376"/>
      <c r="T631" s="376"/>
      <c r="U631" s="376"/>
      <c r="V631" s="377"/>
      <c r="W631" s="377"/>
      <c r="X631" s="377"/>
      <c r="Y631" s="377"/>
      <c r="Z631" s="377"/>
      <c r="AA631" s="378"/>
      <c r="AB631" s="378"/>
    </row>
    <row r="632" hidden="1">
      <c r="A632" s="379"/>
      <c r="B632" s="382" t="s">
        <v>1665</v>
      </c>
      <c r="C632" s="383" t="s">
        <v>47</v>
      </c>
      <c r="D632" s="383"/>
      <c r="E632" s="383"/>
      <c r="F632" s="367"/>
      <c r="G632" s="373"/>
      <c r="H632" s="374"/>
      <c r="I632" s="374"/>
      <c r="J632" s="374"/>
      <c r="K632" s="135"/>
      <c r="L632" s="375"/>
      <c r="M632" s="375"/>
      <c r="N632" s="375"/>
      <c r="O632" s="376"/>
      <c r="P632" s="376"/>
      <c r="Q632" s="376"/>
      <c r="R632" s="376"/>
      <c r="S632" s="376"/>
      <c r="T632" s="376"/>
      <c r="U632" s="376"/>
      <c r="V632" s="377"/>
      <c r="W632" s="377"/>
      <c r="X632" s="377"/>
      <c r="Y632" s="377"/>
      <c r="Z632" s="377"/>
      <c r="AA632" s="378"/>
      <c r="AB632" s="378"/>
    </row>
    <row r="633" hidden="1">
      <c r="A633" s="379"/>
      <c r="B633" s="366" t="s">
        <v>1666</v>
      </c>
      <c r="C633" s="383" t="s">
        <v>1667</v>
      </c>
      <c r="D633" s="383"/>
      <c r="E633" s="383"/>
      <c r="F633" s="367"/>
      <c r="G633" s="373"/>
      <c r="H633" s="374"/>
      <c r="I633" s="374"/>
      <c r="J633" s="374"/>
      <c r="K633" s="130"/>
      <c r="L633" s="375"/>
      <c r="M633" s="375"/>
      <c r="N633" s="375"/>
      <c r="O633" s="376"/>
      <c r="P633" s="376"/>
      <c r="Q633" s="376"/>
      <c r="R633" s="376"/>
      <c r="S633" s="376"/>
      <c r="T633" s="376"/>
      <c r="U633" s="376"/>
      <c r="V633" s="377"/>
      <c r="W633" s="377"/>
      <c r="X633" s="377"/>
      <c r="Y633" s="377"/>
      <c r="Z633" s="377"/>
      <c r="AA633" s="378"/>
      <c r="AB633" s="378"/>
    </row>
    <row r="634" hidden="1">
      <c r="A634" s="379"/>
      <c r="B634" s="385" t="s">
        <v>1668</v>
      </c>
      <c r="C634" s="383"/>
      <c r="D634" s="383"/>
      <c r="E634" s="383"/>
      <c r="F634" s="367"/>
      <c r="G634" s="373"/>
      <c r="H634" s="374"/>
      <c r="I634" s="374"/>
      <c r="J634" s="374"/>
      <c r="K634" s="135"/>
      <c r="L634" s="375"/>
      <c r="M634" s="375"/>
      <c r="N634" s="375"/>
      <c r="O634" s="376"/>
      <c r="P634" s="376"/>
      <c r="Q634" s="376"/>
      <c r="R634" s="376"/>
      <c r="S634" s="376"/>
      <c r="T634" s="376"/>
      <c r="U634" s="376"/>
      <c r="V634" s="377"/>
      <c r="W634" s="377"/>
      <c r="X634" s="377"/>
      <c r="Y634" s="377"/>
      <c r="Z634" s="377"/>
      <c r="AA634" s="378"/>
      <c r="AB634" s="378"/>
    </row>
    <row r="635" hidden="1">
      <c r="A635" s="379"/>
      <c r="B635" s="385" t="s">
        <v>1669</v>
      </c>
      <c r="C635" s="383" t="s">
        <v>1670</v>
      </c>
      <c r="D635" s="383"/>
      <c r="E635" s="383"/>
      <c r="F635" s="386" t="s">
        <v>1671</v>
      </c>
      <c r="G635" s="373"/>
      <c r="H635" s="374"/>
      <c r="I635" s="374"/>
      <c r="J635" s="374"/>
      <c r="K635" s="130"/>
      <c r="L635" s="375"/>
      <c r="M635" s="375"/>
      <c r="N635" s="375"/>
      <c r="O635" s="376"/>
      <c r="P635" s="376"/>
      <c r="Q635" s="376"/>
      <c r="R635" s="376"/>
      <c r="S635" s="376"/>
      <c r="T635" s="376"/>
      <c r="U635" s="376"/>
      <c r="V635" s="377"/>
      <c r="W635" s="377"/>
      <c r="X635" s="377"/>
      <c r="Y635" s="377"/>
      <c r="Z635" s="377"/>
      <c r="AA635" s="378"/>
      <c r="AB635" s="378"/>
    </row>
    <row r="636" hidden="1">
      <c r="A636" s="379"/>
      <c r="B636" s="385" t="s">
        <v>1672</v>
      </c>
      <c r="C636" s="383" t="s">
        <v>3</v>
      </c>
      <c r="D636" s="383"/>
      <c r="E636" s="383"/>
      <c r="F636" s="367"/>
      <c r="G636" s="373"/>
      <c r="H636" s="374"/>
      <c r="I636" s="374"/>
      <c r="J636" s="374"/>
      <c r="K636" s="135"/>
      <c r="L636" s="375"/>
      <c r="M636" s="375"/>
      <c r="N636" s="375"/>
      <c r="O636" s="376"/>
      <c r="P636" s="376"/>
      <c r="Q636" s="376"/>
      <c r="R636" s="376"/>
      <c r="S636" s="376"/>
      <c r="T636" s="376"/>
      <c r="U636" s="376"/>
      <c r="V636" s="377"/>
      <c r="W636" s="377"/>
      <c r="X636" s="377"/>
      <c r="Y636" s="377"/>
      <c r="Z636" s="377"/>
      <c r="AA636" s="378"/>
      <c r="AB636" s="378"/>
    </row>
    <row r="637" hidden="1">
      <c r="A637" s="379"/>
      <c r="B637" s="387" t="s">
        <v>1673</v>
      </c>
      <c r="C637" s="383"/>
      <c r="D637" s="383"/>
      <c r="E637" s="383"/>
      <c r="F637" s="367"/>
      <c r="G637" s="373"/>
      <c r="H637" s="374"/>
      <c r="I637" s="374"/>
      <c r="J637" s="374"/>
      <c r="K637" s="130"/>
      <c r="L637" s="375"/>
      <c r="M637" s="375"/>
      <c r="N637" s="375"/>
      <c r="O637" s="376"/>
      <c r="P637" s="376"/>
      <c r="Q637" s="376"/>
      <c r="R637" s="376"/>
      <c r="S637" s="376"/>
      <c r="T637" s="376"/>
      <c r="U637" s="376"/>
      <c r="V637" s="377"/>
      <c r="W637" s="377"/>
      <c r="X637" s="377"/>
      <c r="Y637" s="377"/>
      <c r="Z637" s="377"/>
      <c r="AA637" s="378"/>
      <c r="AB637" s="378"/>
    </row>
    <row r="638" hidden="1">
      <c r="A638" s="379"/>
      <c r="B638" s="385" t="s">
        <v>1674</v>
      </c>
      <c r="C638" s="383" t="s">
        <v>1675</v>
      </c>
      <c r="D638" s="383"/>
      <c r="E638" s="383"/>
      <c r="F638" s="367"/>
      <c r="G638" s="373"/>
      <c r="H638" s="374"/>
      <c r="I638" s="374"/>
      <c r="J638" s="374"/>
      <c r="K638" s="135"/>
      <c r="L638" s="375"/>
      <c r="M638" s="375"/>
      <c r="N638" s="375"/>
      <c r="O638" s="376"/>
      <c r="P638" s="376"/>
      <c r="Q638" s="376"/>
      <c r="R638" s="376"/>
      <c r="S638" s="376"/>
      <c r="T638" s="376"/>
      <c r="U638" s="376"/>
      <c r="V638" s="377"/>
      <c r="W638" s="377"/>
      <c r="X638" s="377"/>
      <c r="Y638" s="377"/>
      <c r="Z638" s="377"/>
      <c r="AA638" s="378"/>
      <c r="AB638" s="378"/>
    </row>
    <row r="639" hidden="1">
      <c r="A639" s="379"/>
      <c r="B639" s="385" t="s">
        <v>1676</v>
      </c>
      <c r="C639" s="383"/>
      <c r="D639" s="383"/>
      <c r="E639" s="383"/>
      <c r="F639" s="367"/>
      <c r="G639" s="373"/>
      <c r="H639" s="374"/>
      <c r="I639" s="374"/>
      <c r="J639" s="374"/>
      <c r="K639" s="130"/>
      <c r="L639" s="375"/>
      <c r="M639" s="375"/>
      <c r="N639" s="375"/>
      <c r="O639" s="376"/>
      <c r="P639" s="376"/>
      <c r="Q639" s="376"/>
      <c r="R639" s="376"/>
      <c r="S639" s="376"/>
      <c r="T639" s="376"/>
      <c r="U639" s="376"/>
      <c r="V639" s="377"/>
      <c r="W639" s="377"/>
      <c r="X639" s="377"/>
      <c r="Y639" s="377"/>
      <c r="Z639" s="377"/>
      <c r="AA639" s="378"/>
      <c r="AB639" s="378"/>
    </row>
    <row r="640" hidden="1">
      <c r="A640" s="379"/>
      <c r="B640" s="385" t="s">
        <v>1677</v>
      </c>
      <c r="C640" s="383" t="s">
        <v>1678</v>
      </c>
      <c r="D640" s="383"/>
      <c r="E640" s="383"/>
      <c r="F640" s="367"/>
      <c r="G640" s="373"/>
      <c r="H640" s="374"/>
      <c r="I640" s="374"/>
      <c r="J640" s="374"/>
      <c r="K640" s="135"/>
      <c r="L640" s="375"/>
      <c r="M640" s="375"/>
      <c r="N640" s="375"/>
      <c r="O640" s="376"/>
      <c r="P640" s="376"/>
      <c r="Q640" s="376"/>
      <c r="R640" s="376"/>
      <c r="S640" s="376"/>
      <c r="T640" s="376"/>
      <c r="U640" s="376"/>
      <c r="V640" s="377"/>
      <c r="W640" s="377"/>
      <c r="X640" s="377"/>
      <c r="Y640" s="377"/>
      <c r="Z640" s="377"/>
      <c r="AA640" s="378"/>
      <c r="AB640" s="378"/>
    </row>
    <row r="641" hidden="1">
      <c r="A641" s="379"/>
      <c r="B641" s="385" t="s">
        <v>1679</v>
      </c>
      <c r="C641" s="383" t="s">
        <v>1680</v>
      </c>
      <c r="D641" s="383"/>
      <c r="E641" s="383"/>
      <c r="F641" s="367" t="s">
        <v>1681</v>
      </c>
      <c r="G641" s="373" t="s">
        <v>1682</v>
      </c>
      <c r="H641" s="374"/>
      <c r="I641" s="374"/>
      <c r="J641" s="374"/>
      <c r="K641" s="130"/>
      <c r="L641" s="375"/>
      <c r="M641" s="375"/>
      <c r="N641" s="375"/>
      <c r="O641" s="376"/>
      <c r="P641" s="376"/>
      <c r="Q641" s="376"/>
      <c r="R641" s="376"/>
      <c r="S641" s="376"/>
      <c r="T641" s="376"/>
      <c r="U641" s="376"/>
      <c r="V641" s="377"/>
      <c r="W641" s="377"/>
      <c r="X641" s="377"/>
      <c r="Y641" s="377"/>
      <c r="Z641" s="377"/>
      <c r="AA641" s="378"/>
      <c r="AB641" s="378"/>
    </row>
    <row r="642" hidden="1">
      <c r="A642" s="379"/>
      <c r="B642" s="388" t="s">
        <v>1683</v>
      </c>
      <c r="C642" s="389" t="s">
        <v>1684</v>
      </c>
      <c r="D642" s="389"/>
      <c r="E642" s="389"/>
      <c r="F642" s="390" t="s">
        <v>1685</v>
      </c>
      <c r="G642" s="391"/>
      <c r="H642" s="374"/>
      <c r="I642" s="374"/>
      <c r="J642" s="374"/>
      <c r="K642" s="135"/>
      <c r="L642" s="375"/>
      <c r="M642" s="375"/>
      <c r="N642" s="375"/>
      <c r="O642" s="376"/>
      <c r="P642" s="376"/>
      <c r="Q642" s="376"/>
      <c r="R642" s="376"/>
      <c r="S642" s="376"/>
      <c r="T642" s="376"/>
      <c r="U642" s="376"/>
      <c r="V642" s="377"/>
      <c r="W642" s="377"/>
      <c r="X642" s="377"/>
      <c r="Y642" s="377"/>
      <c r="Z642" s="377"/>
      <c r="AA642" s="378"/>
      <c r="AB642" s="378"/>
    </row>
    <row r="643" hidden="1">
      <c r="A643" s="379"/>
      <c r="B643" s="388" t="s">
        <v>1686</v>
      </c>
      <c r="C643" s="389"/>
      <c r="D643" s="389"/>
      <c r="E643" s="389"/>
      <c r="F643" s="390"/>
      <c r="G643" s="391"/>
      <c r="H643" s="374"/>
      <c r="I643" s="374"/>
      <c r="J643" s="374"/>
      <c r="K643" s="130"/>
      <c r="L643" s="375"/>
      <c r="M643" s="375"/>
      <c r="N643" s="375"/>
      <c r="O643" s="376"/>
      <c r="P643" s="376"/>
      <c r="Q643" s="376"/>
      <c r="R643" s="376"/>
      <c r="S643" s="376"/>
      <c r="T643" s="376"/>
      <c r="U643" s="376"/>
      <c r="V643" s="377"/>
      <c r="W643" s="377"/>
      <c r="X643" s="377"/>
      <c r="Y643" s="377"/>
      <c r="Z643" s="377"/>
      <c r="AA643" s="378"/>
      <c r="AB643" s="378"/>
    </row>
    <row r="644" hidden="1">
      <c r="A644" s="379"/>
      <c r="B644" s="388" t="s">
        <v>1687</v>
      </c>
      <c r="C644" s="389"/>
      <c r="D644" s="389"/>
      <c r="E644" s="389"/>
      <c r="F644" s="390"/>
      <c r="G644" s="391"/>
      <c r="H644" s="374"/>
      <c r="I644" s="374"/>
      <c r="J644" s="374"/>
      <c r="K644" s="135"/>
      <c r="L644" s="375"/>
      <c r="M644" s="375"/>
      <c r="N644" s="375"/>
      <c r="O644" s="376"/>
      <c r="P644" s="376"/>
      <c r="Q644" s="376"/>
      <c r="R644" s="376"/>
      <c r="S644" s="376"/>
      <c r="T644" s="376"/>
      <c r="U644" s="376"/>
      <c r="V644" s="377"/>
      <c r="W644" s="377"/>
      <c r="X644" s="377"/>
      <c r="Y644" s="377"/>
      <c r="Z644" s="377"/>
      <c r="AA644" s="378"/>
      <c r="AB644" s="378"/>
    </row>
    <row r="645" hidden="1">
      <c r="A645" s="379"/>
      <c r="B645" s="388" t="s">
        <v>1688</v>
      </c>
      <c r="C645" s="389"/>
      <c r="D645" s="389"/>
      <c r="E645" s="389"/>
      <c r="F645" s="390"/>
      <c r="G645" s="391"/>
      <c r="H645" s="374"/>
      <c r="I645" s="374"/>
      <c r="J645" s="374"/>
      <c r="K645" s="130"/>
      <c r="L645" s="375"/>
      <c r="M645" s="375"/>
      <c r="N645" s="375"/>
      <c r="O645" s="376"/>
      <c r="P645" s="376"/>
      <c r="Q645" s="376"/>
      <c r="R645" s="376"/>
      <c r="S645" s="376"/>
      <c r="T645" s="376"/>
      <c r="U645" s="376"/>
      <c r="V645" s="377"/>
      <c r="W645" s="377"/>
      <c r="X645" s="377"/>
      <c r="Y645" s="377"/>
      <c r="Z645" s="377"/>
      <c r="AA645" s="378"/>
      <c r="AB645" s="378"/>
    </row>
    <row r="646" hidden="1">
      <c r="A646" s="379"/>
      <c r="B646" s="388" t="s">
        <v>1689</v>
      </c>
      <c r="C646" s="392"/>
      <c r="D646" s="392"/>
      <c r="E646" s="392"/>
      <c r="F646" s="359"/>
      <c r="G646" s="393"/>
      <c r="H646" s="393"/>
      <c r="I646" s="393"/>
      <c r="J646" s="393"/>
      <c r="K646" s="135"/>
      <c r="L646" s="394"/>
      <c r="M646" s="394"/>
      <c r="N646" s="394"/>
      <c r="O646" s="395"/>
      <c r="P646" s="395"/>
      <c r="Q646" s="395"/>
      <c r="R646" s="395"/>
      <c r="S646" s="395"/>
      <c r="T646" s="395"/>
      <c r="U646" s="395"/>
      <c r="V646" s="371"/>
      <c r="W646" s="371"/>
      <c r="X646" s="371"/>
      <c r="Y646" s="371"/>
      <c r="Z646" s="371"/>
      <c r="AA646" s="372"/>
      <c r="AB646" s="372"/>
    </row>
    <row r="647" hidden="1">
      <c r="A647" s="396"/>
      <c r="B647" s="388" t="s">
        <v>1690</v>
      </c>
      <c r="C647" s="392"/>
      <c r="D647" s="392"/>
      <c r="E647" s="392"/>
      <c r="F647" s="359"/>
      <c r="G647" s="393"/>
      <c r="H647" s="393"/>
      <c r="I647" s="393"/>
      <c r="J647" s="393"/>
      <c r="K647" s="130"/>
      <c r="L647" s="394"/>
      <c r="M647" s="394"/>
      <c r="N647" s="394"/>
      <c r="O647" s="395"/>
      <c r="P647" s="395"/>
      <c r="Q647" s="395"/>
      <c r="R647" s="395"/>
      <c r="S647" s="395"/>
      <c r="T647" s="395"/>
      <c r="U647" s="395"/>
      <c r="V647" s="371"/>
      <c r="W647" s="371"/>
      <c r="X647" s="371"/>
      <c r="Y647" s="371"/>
      <c r="Z647" s="371"/>
      <c r="AA647" s="372"/>
      <c r="AB647" s="372"/>
    </row>
    <row r="648" hidden="1">
      <c r="A648" s="396"/>
      <c r="B648" s="388" t="s">
        <v>1691</v>
      </c>
      <c r="C648" s="392"/>
      <c r="D648" s="392"/>
      <c r="E648" s="392"/>
      <c r="F648" s="359"/>
      <c r="G648" s="393"/>
      <c r="H648" s="393"/>
      <c r="I648" s="393"/>
      <c r="J648" s="393"/>
      <c r="K648" s="135"/>
      <c r="L648" s="394"/>
      <c r="M648" s="394"/>
      <c r="N648" s="394"/>
      <c r="O648" s="395"/>
      <c r="P648" s="395"/>
      <c r="Q648" s="395"/>
      <c r="R648" s="395"/>
      <c r="S648" s="395"/>
      <c r="T648" s="395"/>
      <c r="U648" s="395"/>
      <c r="V648" s="371"/>
      <c r="W648" s="371"/>
      <c r="X648" s="371"/>
      <c r="Y648" s="371"/>
      <c r="Z648" s="371"/>
      <c r="AA648" s="372"/>
      <c r="AB648" s="372"/>
    </row>
    <row r="649" hidden="1">
      <c r="A649" s="396"/>
      <c r="B649" s="388" t="s">
        <v>1692</v>
      </c>
      <c r="C649" s="392"/>
      <c r="D649" s="392"/>
      <c r="E649" s="392"/>
      <c r="F649" s="359"/>
      <c r="G649" s="393"/>
      <c r="H649" s="393"/>
      <c r="I649" s="393"/>
      <c r="J649" s="393"/>
      <c r="K649" s="130"/>
      <c r="L649" s="394"/>
      <c r="M649" s="394"/>
      <c r="N649" s="394"/>
      <c r="O649" s="395"/>
      <c r="P649" s="395"/>
      <c r="Q649" s="395"/>
      <c r="R649" s="395"/>
      <c r="S649" s="395"/>
      <c r="T649" s="395"/>
      <c r="U649" s="395"/>
      <c r="V649" s="371"/>
      <c r="W649" s="371"/>
      <c r="X649" s="371"/>
      <c r="Y649" s="371"/>
      <c r="Z649" s="371"/>
      <c r="AA649" s="372"/>
      <c r="AB649" s="372"/>
    </row>
    <row r="650" hidden="1">
      <c r="A650" s="396"/>
      <c r="B650" s="388" t="s">
        <v>1693</v>
      </c>
      <c r="C650" s="392"/>
      <c r="D650" s="392"/>
      <c r="E650" s="392"/>
      <c r="F650" s="359"/>
      <c r="G650" s="393"/>
      <c r="H650" s="393"/>
      <c r="I650" s="393"/>
      <c r="J650" s="393"/>
      <c r="K650" s="135"/>
      <c r="L650" s="394"/>
      <c r="M650" s="394"/>
      <c r="N650" s="394"/>
      <c r="O650" s="395"/>
      <c r="P650" s="395"/>
      <c r="Q650" s="395"/>
      <c r="R650" s="395"/>
      <c r="S650" s="395"/>
      <c r="T650" s="395"/>
      <c r="U650" s="395"/>
      <c r="V650" s="371"/>
      <c r="W650" s="371"/>
      <c r="X650" s="371"/>
      <c r="Y650" s="371"/>
      <c r="Z650" s="371"/>
      <c r="AA650" s="372"/>
      <c r="AB650" s="372"/>
    </row>
    <row r="651" hidden="1">
      <c r="A651" s="396"/>
      <c r="B651" s="397" t="s">
        <v>1694</v>
      </c>
      <c r="C651" s="247"/>
      <c r="D651" s="247"/>
      <c r="E651" s="247"/>
      <c r="F651" s="398"/>
      <c r="G651" s="221"/>
      <c r="H651" s="221"/>
      <c r="I651" s="221"/>
      <c r="J651" s="221"/>
      <c r="K651" s="130"/>
      <c r="L651" s="375"/>
      <c r="M651" s="375"/>
      <c r="N651" s="375"/>
      <c r="O651" s="376"/>
      <c r="P651" s="376"/>
      <c r="Q651" s="376"/>
      <c r="R651" s="376"/>
      <c r="S651" s="376"/>
      <c r="T651" s="376"/>
      <c r="U651" s="376"/>
      <c r="V651" s="377"/>
      <c r="W651" s="377"/>
      <c r="X651" s="377"/>
      <c r="Y651" s="377"/>
      <c r="Z651" s="377"/>
      <c r="AA651" s="378"/>
      <c r="AB651" s="378"/>
    </row>
    <row r="652" hidden="1">
      <c r="A652" s="379"/>
      <c r="B652" s="397" t="s">
        <v>1695</v>
      </c>
      <c r="C652" s="247"/>
      <c r="D652" s="247"/>
      <c r="E652" s="247"/>
      <c r="F652" s="398"/>
      <c r="G652" s="221"/>
      <c r="H652" s="221"/>
      <c r="I652" s="221"/>
      <c r="J652" s="221"/>
      <c r="K652" s="135"/>
      <c r="L652" s="375"/>
      <c r="M652" s="375"/>
      <c r="N652" s="375"/>
      <c r="O652" s="376"/>
      <c r="P652" s="376"/>
      <c r="Q652" s="376"/>
      <c r="R652" s="376"/>
      <c r="S652" s="376"/>
      <c r="T652" s="376"/>
      <c r="U652" s="376"/>
      <c r="V652" s="377"/>
      <c r="W652" s="377"/>
      <c r="X652" s="377"/>
      <c r="Y652" s="377"/>
      <c r="Z652" s="377"/>
      <c r="AA652" s="378"/>
      <c r="AB652" s="378"/>
    </row>
    <row r="653" hidden="1">
      <c r="A653" s="379"/>
      <c r="B653" s="397" t="s">
        <v>1696</v>
      </c>
      <c r="C653" s="247" t="s">
        <v>1697</v>
      </c>
      <c r="D653" s="247"/>
      <c r="E653" s="247"/>
      <c r="F653" s="398"/>
      <c r="G653" s="221"/>
      <c r="H653" s="221"/>
      <c r="I653" s="221"/>
      <c r="J653" s="221"/>
      <c r="K653" s="130"/>
      <c r="L653" s="375"/>
      <c r="M653" s="375"/>
      <c r="N653" s="375"/>
      <c r="O653" s="376"/>
      <c r="P653" s="376"/>
      <c r="Q653" s="376"/>
      <c r="R653" s="376"/>
      <c r="S653" s="376"/>
      <c r="T653" s="376"/>
      <c r="U653" s="376"/>
      <c r="V653" s="377"/>
      <c r="W653" s="377"/>
      <c r="X653" s="377"/>
      <c r="Y653" s="377"/>
      <c r="Z653" s="377"/>
      <c r="AA653" s="378"/>
      <c r="AB653" s="378"/>
    </row>
    <row r="654" hidden="1">
      <c r="A654" s="379"/>
      <c r="B654" s="397" t="s">
        <v>1698</v>
      </c>
      <c r="C654" s="247" t="s">
        <v>1699</v>
      </c>
      <c r="D654" s="247"/>
      <c r="E654" s="247"/>
      <c r="F654" s="398"/>
      <c r="G654" s="221"/>
      <c r="H654" s="221"/>
      <c r="I654" s="221"/>
      <c r="J654" s="221"/>
      <c r="K654" s="135"/>
      <c r="L654" s="375"/>
      <c r="M654" s="375"/>
      <c r="N654" s="375"/>
      <c r="O654" s="376"/>
      <c r="P654" s="376"/>
      <c r="Q654" s="376"/>
      <c r="R654" s="376"/>
      <c r="S654" s="376"/>
      <c r="T654" s="376"/>
      <c r="U654" s="376"/>
      <c r="V654" s="377"/>
      <c r="W654" s="377"/>
      <c r="X654" s="377"/>
      <c r="Y654" s="377"/>
      <c r="Z654" s="377"/>
      <c r="AA654" s="378"/>
      <c r="AB654" s="378"/>
    </row>
    <row r="655" hidden="1">
      <c r="A655" s="379"/>
      <c r="B655" s="399" t="s">
        <v>1700</v>
      </c>
      <c r="C655" s="247"/>
      <c r="D655" s="247"/>
      <c r="E655" s="247"/>
      <c r="F655" s="398"/>
      <c r="G655" s="221"/>
      <c r="H655" s="221"/>
      <c r="I655" s="221"/>
      <c r="J655" s="221"/>
      <c r="K655" s="130"/>
      <c r="L655" s="375"/>
      <c r="M655" s="375"/>
      <c r="N655" s="375"/>
      <c r="O655" s="376"/>
      <c r="P655" s="376"/>
      <c r="Q655" s="376"/>
      <c r="R655" s="376"/>
      <c r="S655" s="376"/>
      <c r="T655" s="376"/>
      <c r="U655" s="376"/>
      <c r="V655" s="377"/>
      <c r="W655" s="377"/>
      <c r="X655" s="377"/>
      <c r="Y655" s="377"/>
      <c r="Z655" s="377"/>
      <c r="AA655" s="378"/>
      <c r="AB655" s="378"/>
    </row>
    <row r="656" hidden="1">
      <c r="A656" s="379"/>
      <c r="B656" s="399" t="s">
        <v>1701</v>
      </c>
      <c r="C656" s="400" t="s">
        <v>1702</v>
      </c>
      <c r="D656" s="401"/>
      <c r="E656" s="401"/>
      <c r="F656" s="402"/>
      <c r="G656" s="403"/>
      <c r="H656" s="403"/>
      <c r="I656" s="403"/>
      <c r="J656" s="403"/>
      <c r="K656" s="135"/>
      <c r="L656" s="375"/>
      <c r="M656" s="375"/>
      <c r="N656" s="375"/>
      <c r="O656" s="376"/>
      <c r="P656" s="376"/>
      <c r="Q656" s="376"/>
      <c r="R656" s="376"/>
      <c r="S656" s="376"/>
      <c r="T656" s="376"/>
      <c r="U656" s="376"/>
      <c r="V656" s="377"/>
      <c r="W656" s="377"/>
      <c r="X656" s="377"/>
      <c r="Y656" s="377"/>
      <c r="Z656" s="377"/>
      <c r="AA656" s="378"/>
      <c r="AB656" s="378"/>
    </row>
    <row r="657" hidden="1">
      <c r="A657" s="379"/>
      <c r="B657" s="404" t="s">
        <v>1703</v>
      </c>
      <c r="C657" s="247" t="s">
        <v>3</v>
      </c>
      <c r="D657" s="247"/>
      <c r="E657" s="247"/>
      <c r="F657" s="398"/>
      <c r="G657" s="221"/>
      <c r="H657" s="221"/>
      <c r="I657" s="221"/>
      <c r="J657" s="221"/>
      <c r="K657" s="130"/>
      <c r="L657" s="375"/>
      <c r="M657" s="375"/>
      <c r="N657" s="375"/>
      <c r="O657" s="376"/>
      <c r="P657" s="376"/>
      <c r="Q657" s="376"/>
      <c r="R657" s="376"/>
      <c r="S657" s="376"/>
      <c r="T657" s="376"/>
      <c r="U657" s="376"/>
      <c r="V657" s="377"/>
      <c r="W657" s="377"/>
      <c r="X657" s="377"/>
      <c r="Y657" s="377"/>
      <c r="Z657" s="377"/>
      <c r="AA657" s="378"/>
      <c r="AB657" s="378"/>
    </row>
    <row r="658" hidden="1">
      <c r="A658" s="379"/>
      <c r="B658" s="405" t="s">
        <v>1704</v>
      </c>
      <c r="C658" s="247" t="s">
        <v>1705</v>
      </c>
      <c r="D658" s="247"/>
      <c r="E658" s="247"/>
      <c r="F658" s="406"/>
      <c r="G658" s="407"/>
      <c r="H658" s="407"/>
      <c r="I658" s="407"/>
      <c r="J658" s="407"/>
      <c r="K658" s="135"/>
      <c r="L658" s="375"/>
      <c r="M658" s="375"/>
      <c r="N658" s="375"/>
      <c r="O658" s="376"/>
      <c r="P658" s="376"/>
      <c r="Q658" s="376"/>
      <c r="R658" s="376"/>
      <c r="S658" s="376"/>
      <c r="T658" s="376"/>
      <c r="U658" s="376"/>
      <c r="V658" s="377"/>
      <c r="W658" s="377"/>
      <c r="X658" s="377"/>
      <c r="Y658" s="377"/>
      <c r="Z658" s="377"/>
      <c r="AA658" s="378"/>
      <c r="AB658" s="378"/>
    </row>
    <row r="659" hidden="1">
      <c r="A659" s="379"/>
      <c r="B659" s="404" t="s">
        <v>1706</v>
      </c>
      <c r="C659" s="247"/>
      <c r="D659" s="247"/>
      <c r="E659" s="247"/>
      <c r="F659" s="398"/>
      <c r="G659" s="221"/>
      <c r="H659" s="221"/>
      <c r="I659" s="221"/>
      <c r="J659" s="221"/>
      <c r="K659" s="130"/>
      <c r="L659" s="375"/>
      <c r="M659" s="375"/>
      <c r="N659" s="375"/>
      <c r="O659" s="376"/>
      <c r="P659" s="376"/>
      <c r="Q659" s="376"/>
      <c r="R659" s="376"/>
      <c r="S659" s="376"/>
      <c r="T659" s="376"/>
      <c r="U659" s="376"/>
      <c r="V659" s="377"/>
      <c r="W659" s="377"/>
      <c r="X659" s="377"/>
      <c r="Y659" s="377"/>
      <c r="Z659" s="377"/>
      <c r="AA659" s="378"/>
      <c r="AB659" s="378"/>
    </row>
    <row r="660" hidden="1">
      <c r="A660" s="379"/>
      <c r="B660" s="405" t="s">
        <v>1707</v>
      </c>
      <c r="C660" s="408" t="s">
        <v>1708</v>
      </c>
      <c r="D660" s="389"/>
      <c r="E660" s="389"/>
      <c r="F660" s="390"/>
      <c r="G660" s="391"/>
      <c r="H660" s="391"/>
      <c r="I660" s="391"/>
      <c r="J660" s="391"/>
      <c r="K660" s="135"/>
      <c r="L660" s="375"/>
      <c r="M660" s="375"/>
      <c r="N660" s="375"/>
      <c r="O660" s="376"/>
      <c r="P660" s="376"/>
      <c r="Q660" s="376"/>
      <c r="R660" s="376"/>
      <c r="S660" s="376"/>
      <c r="T660" s="376"/>
      <c r="U660" s="376"/>
      <c r="V660" s="377"/>
      <c r="W660" s="377"/>
      <c r="X660" s="377"/>
      <c r="Y660" s="377"/>
      <c r="Z660" s="377"/>
      <c r="AA660" s="378"/>
      <c r="AB660" s="378"/>
    </row>
    <row r="661" hidden="1">
      <c r="A661" s="379"/>
      <c r="B661" s="405" t="s">
        <v>1709</v>
      </c>
      <c r="C661" s="365" t="s">
        <v>1710</v>
      </c>
      <c r="D661" s="365"/>
      <c r="E661" s="365"/>
      <c r="F661" s="409"/>
      <c r="G661" s="409"/>
      <c r="H661" s="409"/>
      <c r="I661" s="409"/>
      <c r="J661" s="409"/>
      <c r="K661" s="130"/>
      <c r="L661" s="375"/>
      <c r="M661" s="375"/>
      <c r="N661" s="375"/>
      <c r="O661" s="376"/>
      <c r="P661" s="376"/>
      <c r="Q661" s="376"/>
      <c r="R661" s="376"/>
      <c r="S661" s="376"/>
      <c r="T661" s="376"/>
      <c r="U661" s="376"/>
      <c r="V661" s="377"/>
      <c r="W661" s="377"/>
      <c r="X661" s="377"/>
      <c r="Y661" s="377"/>
      <c r="Z661" s="377"/>
      <c r="AA661" s="378"/>
      <c r="AB661" s="378"/>
    </row>
    <row r="662" hidden="1">
      <c r="A662" s="379"/>
      <c r="B662" s="405" t="s">
        <v>1711</v>
      </c>
      <c r="C662" s="365"/>
      <c r="D662" s="365"/>
      <c r="E662" s="365"/>
      <c r="F662" s="410"/>
      <c r="G662" s="410"/>
      <c r="H662" s="410"/>
      <c r="I662" s="410"/>
      <c r="J662" s="410"/>
      <c r="K662" s="135"/>
      <c r="L662" s="375"/>
      <c r="M662" s="375"/>
      <c r="N662" s="375"/>
      <c r="O662" s="376"/>
      <c r="P662" s="376"/>
      <c r="Q662" s="376"/>
      <c r="R662" s="376"/>
      <c r="S662" s="376"/>
      <c r="T662" s="376"/>
      <c r="U662" s="376"/>
      <c r="V662" s="377"/>
      <c r="W662" s="377"/>
      <c r="X662" s="377"/>
      <c r="Y662" s="377"/>
      <c r="Z662" s="377"/>
      <c r="AA662" s="378"/>
      <c r="AB662" s="378"/>
    </row>
    <row r="663" hidden="1">
      <c r="A663" s="379"/>
      <c r="B663" s="405" t="s">
        <v>1712</v>
      </c>
      <c r="C663" s="365" t="s">
        <v>1713</v>
      </c>
      <c r="D663" s="365"/>
      <c r="E663" s="365"/>
      <c r="F663" s="411"/>
      <c r="G663" s="411"/>
      <c r="H663" s="411"/>
      <c r="I663" s="411"/>
      <c r="J663" s="411"/>
      <c r="K663" s="130"/>
      <c r="L663" s="375"/>
      <c r="M663" s="375"/>
      <c r="N663" s="375"/>
      <c r="O663" s="376"/>
      <c r="P663" s="376"/>
      <c r="Q663" s="376"/>
      <c r="R663" s="376"/>
      <c r="S663" s="376"/>
      <c r="T663" s="376"/>
      <c r="U663" s="376"/>
      <c r="V663" s="377"/>
      <c r="W663" s="377"/>
      <c r="X663" s="377"/>
      <c r="Y663" s="377"/>
      <c r="Z663" s="377"/>
      <c r="AA663" s="378"/>
      <c r="AB663" s="378"/>
    </row>
    <row r="664" hidden="1">
      <c r="A664" s="379"/>
      <c r="B664" s="405" t="s">
        <v>1714</v>
      </c>
      <c r="C664" s="365" t="s">
        <v>1715</v>
      </c>
      <c r="D664" s="365"/>
      <c r="E664" s="365"/>
      <c r="F664" s="409"/>
      <c r="G664" s="409"/>
      <c r="H664" s="409"/>
      <c r="I664" s="409"/>
      <c r="J664" s="409"/>
      <c r="K664" s="135"/>
      <c r="L664" s="375"/>
      <c r="M664" s="375"/>
      <c r="N664" s="375"/>
      <c r="O664" s="376"/>
      <c r="P664" s="376"/>
      <c r="Q664" s="376"/>
      <c r="R664" s="376"/>
      <c r="S664" s="376"/>
      <c r="T664" s="376"/>
      <c r="U664" s="376"/>
      <c r="V664" s="377"/>
      <c r="W664" s="377"/>
      <c r="X664" s="377"/>
      <c r="Y664" s="377"/>
      <c r="Z664" s="377"/>
      <c r="AA664" s="378"/>
      <c r="AB664" s="378"/>
    </row>
    <row r="665" hidden="1">
      <c r="A665" s="379"/>
      <c r="B665" s="405" t="s">
        <v>1716</v>
      </c>
      <c r="C665" s="365"/>
      <c r="D665" s="365"/>
      <c r="E665" s="365"/>
      <c r="F665" s="409"/>
      <c r="G665" s="409"/>
      <c r="H665" s="409"/>
      <c r="I665" s="409"/>
      <c r="J665" s="409"/>
      <c r="K665" s="130"/>
      <c r="L665" s="375"/>
      <c r="M665" s="375"/>
      <c r="N665" s="375"/>
      <c r="O665" s="376"/>
      <c r="P665" s="376"/>
      <c r="Q665" s="376"/>
      <c r="R665" s="376"/>
      <c r="S665" s="376"/>
      <c r="T665" s="376"/>
      <c r="U665" s="376"/>
      <c r="V665" s="377"/>
      <c r="W665" s="377"/>
      <c r="X665" s="377"/>
      <c r="Y665" s="377"/>
      <c r="Z665" s="377"/>
      <c r="AA665" s="378"/>
      <c r="AB665" s="378"/>
    </row>
    <row r="666" hidden="1">
      <c r="A666" s="379"/>
      <c r="B666" s="404" t="s">
        <v>1717</v>
      </c>
      <c r="C666" s="365" t="s">
        <v>1718</v>
      </c>
      <c r="D666" s="365"/>
      <c r="E666" s="365"/>
      <c r="F666" s="409"/>
      <c r="G666" s="409"/>
      <c r="H666" s="409"/>
      <c r="I666" s="409"/>
      <c r="J666" s="409"/>
      <c r="K666" s="135"/>
      <c r="L666" s="375"/>
      <c r="M666" s="375"/>
      <c r="N666" s="375"/>
      <c r="O666" s="376"/>
      <c r="P666" s="376"/>
      <c r="Q666" s="376"/>
      <c r="R666" s="376"/>
      <c r="S666" s="376"/>
      <c r="T666" s="376"/>
      <c r="U666" s="376"/>
      <c r="V666" s="377"/>
      <c r="W666" s="377"/>
      <c r="X666" s="377"/>
      <c r="Y666" s="377"/>
      <c r="Z666" s="377"/>
      <c r="AA666" s="378"/>
      <c r="AB666" s="378"/>
    </row>
    <row r="667" hidden="1">
      <c r="A667" s="379"/>
      <c r="B667" s="412" t="s">
        <v>1719</v>
      </c>
      <c r="C667" s="365"/>
      <c r="D667" s="365"/>
      <c r="E667" s="365"/>
      <c r="F667" s="409"/>
      <c r="G667" s="409"/>
      <c r="H667" s="409"/>
      <c r="I667" s="409"/>
      <c r="J667" s="409"/>
      <c r="K667" s="130"/>
      <c r="L667" s="375"/>
      <c r="M667" s="375"/>
      <c r="N667" s="375"/>
      <c r="O667" s="376"/>
      <c r="P667" s="376"/>
      <c r="Q667" s="376"/>
      <c r="R667" s="376"/>
      <c r="S667" s="376"/>
      <c r="T667" s="376"/>
      <c r="U667" s="376"/>
      <c r="V667" s="377"/>
      <c r="W667" s="377"/>
      <c r="X667" s="377"/>
      <c r="Y667" s="377"/>
      <c r="Z667" s="377"/>
      <c r="AA667" s="378"/>
      <c r="AB667" s="378"/>
    </row>
    <row r="668" hidden="1">
      <c r="A668" s="379"/>
      <c r="B668" s="405"/>
      <c r="C668" s="365"/>
      <c r="D668" s="365"/>
      <c r="E668" s="365"/>
      <c r="F668" s="409"/>
      <c r="G668" s="409"/>
      <c r="H668" s="409"/>
      <c r="I668" s="409"/>
      <c r="J668" s="409"/>
      <c r="K668" s="135"/>
      <c r="L668" s="375"/>
      <c r="M668" s="375"/>
      <c r="N668" s="375"/>
      <c r="O668" s="376"/>
      <c r="P668" s="376"/>
      <c r="Q668" s="376"/>
      <c r="R668" s="376"/>
      <c r="S668" s="376"/>
      <c r="T668" s="376"/>
      <c r="U668" s="376"/>
      <c r="V668" s="377"/>
      <c r="W668" s="377"/>
      <c r="X668" s="377"/>
      <c r="Y668" s="377"/>
      <c r="Z668" s="377"/>
      <c r="AA668" s="378"/>
      <c r="AB668" s="378"/>
    </row>
    <row r="669" hidden="1">
      <c r="A669" s="379"/>
      <c r="B669" s="405"/>
      <c r="C669" s="365"/>
      <c r="D669" s="365"/>
      <c r="E669" s="365"/>
      <c r="F669" s="409"/>
      <c r="G669" s="409"/>
      <c r="H669" s="409"/>
      <c r="I669" s="409"/>
      <c r="J669" s="409"/>
      <c r="K669" s="130"/>
      <c r="L669" s="375"/>
      <c r="M669" s="375"/>
      <c r="N669" s="375"/>
      <c r="O669" s="376"/>
      <c r="P669" s="376"/>
      <c r="Q669" s="376"/>
      <c r="R669" s="376"/>
      <c r="S669" s="376"/>
      <c r="T669" s="376"/>
      <c r="U669" s="376"/>
      <c r="V669" s="377"/>
      <c r="W669" s="377"/>
      <c r="X669" s="377"/>
      <c r="Y669" s="377"/>
      <c r="Z669" s="377"/>
      <c r="AA669" s="378"/>
      <c r="AB669" s="378"/>
    </row>
    <row r="670" hidden="1">
      <c r="A670" s="379"/>
      <c r="B670" s="405"/>
      <c r="C670" s="365"/>
      <c r="D670" s="365"/>
      <c r="E670" s="365"/>
      <c r="F670" s="409"/>
      <c r="G670" s="409"/>
      <c r="H670" s="409"/>
      <c r="I670" s="409"/>
      <c r="J670" s="409"/>
      <c r="K670" s="135"/>
      <c r="L670" s="375"/>
      <c r="M670" s="375"/>
      <c r="N670" s="375"/>
      <c r="O670" s="376"/>
      <c r="P670" s="376"/>
      <c r="Q670" s="376"/>
      <c r="R670" s="376"/>
      <c r="S670" s="376"/>
      <c r="T670" s="376"/>
      <c r="U670" s="376"/>
      <c r="V670" s="377"/>
      <c r="W670" s="377"/>
      <c r="X670" s="377"/>
      <c r="Y670" s="377"/>
      <c r="Z670" s="377"/>
      <c r="AA670" s="378"/>
      <c r="AB670" s="378"/>
    </row>
    <row r="671" hidden="1">
      <c r="A671" s="379"/>
      <c r="B671" s="405"/>
      <c r="C671" s="365"/>
      <c r="D671" s="365"/>
      <c r="E671" s="365"/>
      <c r="F671" s="409"/>
      <c r="G671" s="409"/>
      <c r="H671" s="409"/>
      <c r="I671" s="409"/>
      <c r="J671" s="409"/>
      <c r="K671" s="130"/>
      <c r="L671" s="375"/>
      <c r="M671" s="375"/>
      <c r="N671" s="375"/>
      <c r="O671" s="376"/>
      <c r="P671" s="376"/>
      <c r="Q671" s="376"/>
      <c r="R671" s="376"/>
      <c r="S671" s="376"/>
      <c r="T671" s="376"/>
      <c r="U671" s="376"/>
      <c r="V671" s="377"/>
      <c r="W671" s="377"/>
      <c r="X671" s="377"/>
      <c r="Y671" s="377"/>
      <c r="Z671" s="377"/>
      <c r="AA671" s="378"/>
      <c r="AB671" s="378"/>
    </row>
    <row r="672" hidden="1">
      <c r="A672" s="379"/>
      <c r="B672" s="405"/>
      <c r="C672" s="365"/>
      <c r="D672" s="365"/>
      <c r="E672" s="365"/>
      <c r="F672" s="409"/>
      <c r="G672" s="409"/>
      <c r="H672" s="409"/>
      <c r="I672" s="409"/>
      <c r="J672" s="409"/>
      <c r="K672" s="135"/>
      <c r="L672" s="375"/>
      <c r="M672" s="375"/>
      <c r="N672" s="375"/>
      <c r="O672" s="376"/>
      <c r="P672" s="376"/>
      <c r="Q672" s="376"/>
      <c r="R672" s="376"/>
      <c r="S672" s="376"/>
      <c r="T672" s="376"/>
      <c r="U672" s="376"/>
      <c r="V672" s="377"/>
      <c r="W672" s="377"/>
      <c r="X672" s="377"/>
      <c r="Y672" s="377"/>
      <c r="Z672" s="377"/>
      <c r="AA672" s="378"/>
      <c r="AB672" s="378"/>
    </row>
    <row r="673" hidden="1">
      <c r="A673" s="379"/>
      <c r="B673" s="405"/>
      <c r="C673" s="365"/>
      <c r="D673" s="365"/>
      <c r="E673" s="365"/>
      <c r="F673" s="409"/>
      <c r="G673" s="409"/>
      <c r="H673" s="409"/>
      <c r="I673" s="409"/>
      <c r="J673" s="409"/>
      <c r="K673" s="130"/>
      <c r="L673" s="375"/>
      <c r="M673" s="375"/>
      <c r="N673" s="375"/>
      <c r="O673" s="376"/>
      <c r="P673" s="376"/>
      <c r="Q673" s="376"/>
      <c r="R673" s="376"/>
      <c r="S673" s="376"/>
      <c r="T673" s="376"/>
      <c r="U673" s="376"/>
      <c r="V673" s="377"/>
      <c r="W673" s="377"/>
      <c r="X673" s="377"/>
      <c r="Y673" s="377"/>
      <c r="Z673" s="377"/>
      <c r="AA673" s="378"/>
      <c r="AB673" s="378"/>
    </row>
    <row r="674" hidden="1">
      <c r="A674" s="379"/>
      <c r="B674" s="405"/>
      <c r="C674" s="365"/>
      <c r="D674" s="365"/>
      <c r="E674" s="365"/>
      <c r="F674" s="409"/>
      <c r="G674" s="409"/>
      <c r="H674" s="409"/>
      <c r="I674" s="409"/>
      <c r="J674" s="409"/>
      <c r="K674" s="135"/>
      <c r="L674" s="375"/>
      <c r="M674" s="375"/>
      <c r="N674" s="375"/>
      <c r="O674" s="376"/>
      <c r="P674" s="376"/>
      <c r="Q674" s="376"/>
      <c r="R674" s="376"/>
      <c r="S674" s="376"/>
      <c r="T674" s="376"/>
      <c r="U674" s="376"/>
      <c r="V674" s="377"/>
      <c r="W674" s="377"/>
      <c r="X674" s="377"/>
      <c r="Y674" s="377"/>
      <c r="Z674" s="377"/>
      <c r="AA674" s="378"/>
      <c r="AB674" s="378"/>
    </row>
    <row r="675" hidden="1">
      <c r="A675" s="379"/>
      <c r="B675" s="405"/>
      <c r="C675" s="365"/>
      <c r="D675" s="365"/>
      <c r="E675" s="365"/>
      <c r="F675" s="409"/>
      <c r="G675" s="409"/>
      <c r="H675" s="409"/>
      <c r="I675" s="409"/>
      <c r="J675" s="409"/>
      <c r="K675" s="130"/>
      <c r="L675" s="375"/>
      <c r="M675" s="375"/>
      <c r="N675" s="375"/>
      <c r="O675" s="376"/>
      <c r="P675" s="376"/>
      <c r="Q675" s="376"/>
      <c r="R675" s="376"/>
      <c r="S675" s="376"/>
      <c r="T675" s="376"/>
      <c r="U675" s="376"/>
      <c r="V675" s="377"/>
      <c r="W675" s="377"/>
      <c r="X675" s="377"/>
      <c r="Y675" s="377"/>
      <c r="Z675" s="377"/>
      <c r="AA675" s="378"/>
      <c r="AB675" s="378"/>
    </row>
    <row r="676" hidden="1">
      <c r="A676" s="379"/>
      <c r="B676" s="405"/>
      <c r="C676" s="365"/>
      <c r="D676" s="365"/>
      <c r="E676" s="365"/>
      <c r="F676" s="409"/>
      <c r="G676" s="409"/>
      <c r="H676" s="409"/>
      <c r="I676" s="409"/>
      <c r="J676" s="409"/>
      <c r="K676" s="135"/>
      <c r="L676" s="375"/>
      <c r="M676" s="375"/>
      <c r="N676" s="375"/>
      <c r="O676" s="376"/>
      <c r="P676" s="376"/>
      <c r="Q676" s="376"/>
      <c r="R676" s="376"/>
      <c r="S676" s="376"/>
      <c r="T676" s="376"/>
      <c r="U676" s="376"/>
      <c r="V676" s="377"/>
      <c r="W676" s="377"/>
      <c r="X676" s="377"/>
      <c r="Y676" s="377"/>
      <c r="Z676" s="377"/>
      <c r="AA676" s="378"/>
      <c r="AB676" s="378"/>
    </row>
    <row r="677" hidden="1">
      <c r="A677" s="379"/>
      <c r="B677" s="405"/>
      <c r="C677" s="365"/>
      <c r="D677" s="365"/>
      <c r="E677" s="365"/>
      <c r="F677" s="409"/>
      <c r="G677" s="409"/>
      <c r="H677" s="409"/>
      <c r="I677" s="409"/>
      <c r="J677" s="409"/>
      <c r="K677" s="130"/>
      <c r="L677" s="375"/>
      <c r="M677" s="375"/>
      <c r="N677" s="375"/>
      <c r="O677" s="376"/>
      <c r="P677" s="376"/>
      <c r="Q677" s="376"/>
      <c r="R677" s="376"/>
      <c r="S677" s="376"/>
      <c r="T677" s="376"/>
      <c r="U677" s="376"/>
      <c r="V677" s="377"/>
      <c r="W677" s="377"/>
      <c r="X677" s="377"/>
      <c r="Y677" s="377"/>
      <c r="Z677" s="377"/>
      <c r="AA677" s="378"/>
      <c r="AB677" s="378"/>
    </row>
    <row r="678" hidden="1">
      <c r="A678" s="379"/>
      <c r="B678" s="405"/>
      <c r="C678" s="365"/>
      <c r="D678" s="365"/>
      <c r="E678" s="365"/>
      <c r="F678" s="409"/>
      <c r="G678" s="409"/>
      <c r="H678" s="409"/>
      <c r="I678" s="409"/>
      <c r="J678" s="409"/>
      <c r="K678" s="135"/>
      <c r="L678" s="375"/>
      <c r="M678" s="375"/>
      <c r="N678" s="375"/>
      <c r="O678" s="376"/>
      <c r="P678" s="376"/>
      <c r="Q678" s="376"/>
      <c r="R678" s="376"/>
      <c r="S678" s="376"/>
      <c r="T678" s="376"/>
      <c r="U678" s="376"/>
      <c r="V678" s="377"/>
      <c r="W678" s="377"/>
      <c r="X678" s="377"/>
      <c r="Y678" s="377"/>
      <c r="Z678" s="377"/>
      <c r="AA678" s="378"/>
      <c r="AB678" s="378"/>
    </row>
    <row r="679" hidden="1">
      <c r="A679" s="379"/>
      <c r="B679" s="413"/>
      <c r="C679" s="365"/>
      <c r="D679" s="365"/>
      <c r="E679" s="365"/>
      <c r="F679" s="409"/>
      <c r="G679" s="409"/>
      <c r="H679" s="409"/>
      <c r="I679" s="409"/>
      <c r="J679" s="409"/>
      <c r="K679" s="130"/>
      <c r="L679" s="375"/>
      <c r="M679" s="375"/>
      <c r="N679" s="375"/>
      <c r="O679" s="376"/>
      <c r="P679" s="376"/>
      <c r="Q679" s="376"/>
      <c r="R679" s="376"/>
      <c r="S679" s="376"/>
      <c r="T679" s="376"/>
      <c r="U679" s="376"/>
      <c r="V679" s="377"/>
      <c r="W679" s="377"/>
      <c r="X679" s="377"/>
      <c r="Y679" s="377"/>
      <c r="Z679" s="377"/>
      <c r="AA679" s="378"/>
      <c r="AB679" s="378"/>
    </row>
    <row r="680" hidden="1">
      <c r="A680" s="379"/>
      <c r="B680" s="413"/>
      <c r="C680" s="365"/>
      <c r="D680" s="365"/>
      <c r="E680" s="365"/>
      <c r="F680" s="409"/>
      <c r="G680" s="409"/>
      <c r="H680" s="409"/>
      <c r="I680" s="409"/>
      <c r="J680" s="409"/>
      <c r="K680" s="135"/>
      <c r="L680" s="375"/>
      <c r="M680" s="375"/>
      <c r="N680" s="375"/>
      <c r="O680" s="376"/>
      <c r="P680" s="376"/>
      <c r="Q680" s="376"/>
      <c r="R680" s="376"/>
      <c r="S680" s="376"/>
      <c r="T680" s="376"/>
      <c r="U680" s="376"/>
      <c r="V680" s="377"/>
      <c r="W680" s="377"/>
      <c r="X680" s="377"/>
      <c r="Y680" s="377"/>
      <c r="Z680" s="377"/>
      <c r="AA680" s="378"/>
      <c r="AB680" s="378"/>
    </row>
    <row r="681" hidden="1">
      <c r="A681" s="379"/>
      <c r="B681" s="413"/>
      <c r="C681" s="365"/>
      <c r="D681" s="365"/>
      <c r="E681" s="365"/>
      <c r="F681" s="409"/>
      <c r="G681" s="409"/>
      <c r="H681" s="409"/>
      <c r="I681" s="409"/>
      <c r="J681" s="409"/>
      <c r="K681" s="130"/>
      <c r="L681" s="375"/>
      <c r="M681" s="375"/>
      <c r="N681" s="375"/>
      <c r="O681" s="376"/>
      <c r="P681" s="376"/>
      <c r="Q681" s="376"/>
      <c r="R681" s="376"/>
      <c r="S681" s="376"/>
      <c r="T681" s="376"/>
      <c r="U681" s="376"/>
      <c r="V681" s="377"/>
      <c r="W681" s="377"/>
      <c r="X681" s="377"/>
      <c r="Y681" s="377"/>
      <c r="Z681" s="377"/>
      <c r="AA681" s="378"/>
      <c r="AB681" s="378"/>
    </row>
    <row r="682" hidden="1">
      <c r="A682" s="379"/>
      <c r="B682" s="413"/>
      <c r="C682" s="365"/>
      <c r="D682" s="365"/>
      <c r="E682" s="365"/>
      <c r="F682" s="409"/>
      <c r="G682" s="409"/>
      <c r="H682" s="409"/>
      <c r="I682" s="409"/>
      <c r="J682" s="409"/>
      <c r="K682" s="135"/>
      <c r="L682" s="375"/>
      <c r="M682" s="375"/>
      <c r="N682" s="375"/>
      <c r="O682" s="376"/>
      <c r="P682" s="376"/>
      <c r="Q682" s="376"/>
      <c r="R682" s="376"/>
      <c r="S682" s="376"/>
      <c r="T682" s="376"/>
      <c r="U682" s="376"/>
      <c r="V682" s="377"/>
      <c r="W682" s="377"/>
      <c r="X682" s="377"/>
      <c r="Y682" s="377"/>
      <c r="Z682" s="377"/>
      <c r="AA682" s="378"/>
      <c r="AB682" s="378"/>
    </row>
    <row r="683" hidden="1">
      <c r="A683" s="379"/>
      <c r="B683" s="413"/>
      <c r="C683" s="365"/>
      <c r="D683" s="365"/>
      <c r="E683" s="365"/>
      <c r="F683" s="409"/>
      <c r="G683" s="409"/>
      <c r="H683" s="409"/>
      <c r="I683" s="409"/>
      <c r="J683" s="409"/>
      <c r="K683" s="130"/>
      <c r="L683" s="375"/>
      <c r="M683" s="375"/>
      <c r="N683" s="375"/>
      <c r="O683" s="376"/>
      <c r="P683" s="376"/>
      <c r="Q683" s="376"/>
      <c r="R683" s="376"/>
      <c r="S683" s="376"/>
      <c r="T683" s="376"/>
      <c r="U683" s="376"/>
      <c r="V683" s="377"/>
      <c r="W683" s="377"/>
      <c r="X683" s="377"/>
      <c r="Y683" s="377"/>
      <c r="Z683" s="377"/>
      <c r="AA683" s="378"/>
      <c r="AB683" s="378"/>
    </row>
    <row r="684" hidden="1">
      <c r="A684" s="379"/>
      <c r="B684" s="413"/>
      <c r="C684" s="365"/>
      <c r="D684" s="365"/>
      <c r="E684" s="365"/>
      <c r="F684" s="409"/>
      <c r="G684" s="409"/>
      <c r="H684" s="409"/>
      <c r="I684" s="409"/>
      <c r="J684" s="409"/>
      <c r="K684" s="135"/>
      <c r="L684" s="375"/>
      <c r="M684" s="375"/>
      <c r="N684" s="375"/>
      <c r="O684" s="376"/>
      <c r="P684" s="376"/>
      <c r="Q684" s="376"/>
      <c r="R684" s="376"/>
      <c r="S684" s="376"/>
      <c r="T684" s="376"/>
      <c r="U684" s="376"/>
      <c r="V684" s="377"/>
      <c r="W684" s="377"/>
      <c r="X684" s="377"/>
      <c r="Y684" s="377"/>
      <c r="Z684" s="377"/>
      <c r="AA684" s="378"/>
      <c r="AB684" s="378"/>
    </row>
    <row r="685" hidden="1">
      <c r="A685" s="379"/>
      <c r="B685" s="413"/>
      <c r="C685" s="365"/>
      <c r="D685" s="365"/>
      <c r="E685" s="365"/>
      <c r="F685" s="409"/>
      <c r="G685" s="409"/>
      <c r="H685" s="409"/>
      <c r="I685" s="409"/>
      <c r="J685" s="409"/>
      <c r="K685" s="130"/>
      <c r="L685" s="375"/>
      <c r="M685" s="375"/>
      <c r="N685" s="375"/>
      <c r="O685" s="376"/>
      <c r="P685" s="376"/>
      <c r="Q685" s="376"/>
      <c r="R685" s="376"/>
      <c r="S685" s="376"/>
      <c r="T685" s="376"/>
      <c r="U685" s="376"/>
      <c r="V685" s="377"/>
      <c r="W685" s="377"/>
      <c r="X685" s="377"/>
      <c r="Y685" s="377"/>
      <c r="Z685" s="377"/>
      <c r="AA685" s="378"/>
      <c r="AB685" s="378"/>
    </row>
    <row r="686" hidden="1">
      <c r="A686" s="379"/>
      <c r="B686" s="413"/>
      <c r="C686" s="365"/>
      <c r="D686" s="365"/>
      <c r="E686" s="365"/>
      <c r="F686" s="409"/>
      <c r="G686" s="409"/>
      <c r="H686" s="409"/>
      <c r="I686" s="409"/>
      <c r="J686" s="409"/>
      <c r="K686" s="135"/>
      <c r="L686" s="375"/>
      <c r="M686" s="375"/>
      <c r="N686" s="375"/>
      <c r="O686" s="376"/>
      <c r="P686" s="376"/>
      <c r="Q686" s="376"/>
      <c r="R686" s="376"/>
      <c r="S686" s="376"/>
      <c r="T686" s="376"/>
      <c r="U686" s="376"/>
      <c r="V686" s="377"/>
      <c r="W686" s="377"/>
      <c r="X686" s="377"/>
      <c r="Y686" s="377"/>
      <c r="Z686" s="377"/>
      <c r="AA686" s="378"/>
      <c r="AB686" s="378"/>
    </row>
    <row r="687" hidden="1">
      <c r="A687" s="379"/>
      <c r="B687" s="413"/>
      <c r="C687" s="365"/>
      <c r="D687" s="365"/>
      <c r="E687" s="365"/>
      <c r="F687" s="409"/>
      <c r="G687" s="409"/>
      <c r="H687" s="409"/>
      <c r="I687" s="409"/>
      <c r="J687" s="409"/>
      <c r="K687" s="130"/>
      <c r="L687" s="375"/>
      <c r="M687" s="375"/>
      <c r="N687" s="375"/>
      <c r="O687" s="376"/>
      <c r="P687" s="376"/>
      <c r="Q687" s="376"/>
      <c r="R687" s="376"/>
      <c r="S687" s="376"/>
      <c r="T687" s="376"/>
      <c r="U687" s="376"/>
      <c r="V687" s="377"/>
      <c r="W687" s="377"/>
      <c r="X687" s="377"/>
      <c r="Y687" s="377"/>
      <c r="Z687" s="377"/>
      <c r="AA687" s="378"/>
      <c r="AB687" s="378"/>
    </row>
    <row r="688" hidden="1">
      <c r="A688" s="379"/>
      <c r="B688" s="413"/>
      <c r="C688" s="365"/>
      <c r="D688" s="365"/>
      <c r="E688" s="365"/>
      <c r="F688" s="409"/>
      <c r="G688" s="409"/>
      <c r="H688" s="409"/>
      <c r="I688" s="409"/>
      <c r="J688" s="409"/>
      <c r="K688" s="135"/>
      <c r="L688" s="375"/>
      <c r="M688" s="375"/>
      <c r="N688" s="375"/>
      <c r="O688" s="376"/>
      <c r="P688" s="376"/>
      <c r="Q688" s="376"/>
      <c r="R688" s="376"/>
      <c r="S688" s="376"/>
      <c r="T688" s="376"/>
      <c r="U688" s="376"/>
      <c r="V688" s="377"/>
      <c r="W688" s="377"/>
      <c r="X688" s="377"/>
      <c r="Y688" s="377"/>
      <c r="Z688" s="377"/>
      <c r="AA688" s="378"/>
      <c r="AB688" s="378"/>
    </row>
    <row r="689" hidden="1">
      <c r="A689" s="379"/>
      <c r="B689" s="413"/>
      <c r="C689" s="365"/>
      <c r="D689" s="365"/>
      <c r="E689" s="365"/>
      <c r="F689" s="409"/>
      <c r="G689" s="409"/>
      <c r="H689" s="409"/>
      <c r="I689" s="409"/>
      <c r="J689" s="409"/>
      <c r="K689" s="130"/>
      <c r="L689" s="375"/>
      <c r="M689" s="375"/>
      <c r="N689" s="375"/>
      <c r="O689" s="376"/>
      <c r="P689" s="376"/>
      <c r="Q689" s="376"/>
      <c r="R689" s="376"/>
      <c r="S689" s="376"/>
      <c r="T689" s="376"/>
      <c r="U689" s="376"/>
      <c r="V689" s="377"/>
      <c r="W689" s="377"/>
      <c r="X689" s="377"/>
      <c r="Y689" s="377"/>
      <c r="Z689" s="377"/>
      <c r="AA689" s="378"/>
      <c r="AB689" s="378"/>
    </row>
    <row r="690" hidden="1">
      <c r="A690" s="379"/>
      <c r="B690" s="413"/>
      <c r="C690" s="365"/>
      <c r="D690" s="365"/>
      <c r="E690" s="365"/>
      <c r="F690" s="409"/>
      <c r="G690" s="409"/>
      <c r="H690" s="409"/>
      <c r="I690" s="409"/>
      <c r="J690" s="409"/>
      <c r="K690" s="135"/>
      <c r="L690" s="375"/>
      <c r="M690" s="375"/>
      <c r="N690" s="375"/>
      <c r="O690" s="376"/>
      <c r="P690" s="376"/>
      <c r="Q690" s="376"/>
      <c r="R690" s="376"/>
      <c r="S690" s="376"/>
      <c r="T690" s="376"/>
      <c r="U690" s="376"/>
      <c r="V690" s="377"/>
      <c r="W690" s="377"/>
      <c r="X690" s="377"/>
      <c r="Y690" s="377"/>
      <c r="Z690" s="377"/>
      <c r="AA690" s="378"/>
      <c r="AB690" s="378"/>
    </row>
    <row r="691" hidden="1">
      <c r="A691" s="379"/>
      <c r="B691" s="413"/>
      <c r="C691" s="365"/>
      <c r="D691" s="365"/>
      <c r="E691" s="365"/>
      <c r="F691" s="409"/>
      <c r="G691" s="409"/>
      <c r="H691" s="409"/>
      <c r="I691" s="409"/>
      <c r="J691" s="409"/>
      <c r="K691" s="130"/>
      <c r="L691" s="375"/>
      <c r="M691" s="375"/>
      <c r="N691" s="375"/>
      <c r="O691" s="376"/>
      <c r="P691" s="376"/>
      <c r="Q691" s="376"/>
      <c r="R691" s="376"/>
      <c r="S691" s="376"/>
      <c r="T691" s="376"/>
      <c r="U691" s="376"/>
      <c r="V691" s="377"/>
      <c r="W691" s="377"/>
      <c r="X691" s="377"/>
      <c r="Y691" s="377"/>
      <c r="Z691" s="377"/>
      <c r="AA691" s="378"/>
      <c r="AB691" s="378"/>
    </row>
    <row r="692" hidden="1">
      <c r="A692" s="379"/>
      <c r="B692" s="413"/>
      <c r="C692" s="365"/>
      <c r="D692" s="365"/>
      <c r="E692" s="365"/>
      <c r="F692" s="409"/>
      <c r="G692" s="409"/>
      <c r="H692" s="409"/>
      <c r="I692" s="409"/>
      <c r="J692" s="409"/>
      <c r="K692" s="135"/>
      <c r="L692" s="375"/>
      <c r="M692" s="375"/>
      <c r="N692" s="375"/>
      <c r="O692" s="376"/>
      <c r="P692" s="376"/>
      <c r="Q692" s="376"/>
      <c r="R692" s="376"/>
      <c r="S692" s="376"/>
      <c r="T692" s="376"/>
      <c r="U692" s="376"/>
      <c r="V692" s="377"/>
      <c r="W692" s="377"/>
      <c r="X692" s="377"/>
      <c r="Y692" s="377"/>
      <c r="Z692" s="377"/>
      <c r="AA692" s="378"/>
      <c r="AB692" s="378"/>
    </row>
    <row r="693" hidden="1">
      <c r="A693" s="379"/>
      <c r="B693" s="413" t="s">
        <v>1720</v>
      </c>
      <c r="C693" s="365"/>
      <c r="D693" s="365"/>
      <c r="E693" s="365"/>
      <c r="F693" s="409"/>
      <c r="G693" s="409"/>
      <c r="H693" s="409"/>
      <c r="I693" s="409"/>
      <c r="J693" s="409"/>
      <c r="K693" s="130"/>
      <c r="L693" s="375"/>
      <c r="M693" s="375"/>
      <c r="N693" s="375"/>
      <c r="O693" s="376"/>
      <c r="P693" s="376"/>
      <c r="Q693" s="376"/>
      <c r="R693" s="376"/>
      <c r="S693" s="376"/>
      <c r="T693" s="376"/>
      <c r="U693" s="376"/>
      <c r="V693" s="377"/>
      <c r="W693" s="377"/>
      <c r="X693" s="377"/>
      <c r="Y693" s="377"/>
      <c r="Z693" s="377"/>
      <c r="AA693" s="378"/>
      <c r="AB693" s="378"/>
    </row>
    <row r="694" hidden="1">
      <c r="A694" s="379"/>
      <c r="B694" s="413" t="s">
        <v>1721</v>
      </c>
      <c r="C694" s="365"/>
      <c r="D694" s="365"/>
      <c r="E694" s="365"/>
      <c r="F694" s="409"/>
      <c r="G694" s="414"/>
      <c r="H694" s="414"/>
      <c r="I694" s="414"/>
      <c r="J694" s="414"/>
      <c r="K694" s="135"/>
      <c r="L694" s="375"/>
      <c r="M694" s="375"/>
      <c r="N694" s="375"/>
      <c r="O694" s="376"/>
      <c r="P694" s="376"/>
      <c r="Q694" s="376"/>
      <c r="R694" s="376"/>
      <c r="S694" s="376"/>
      <c r="T694" s="376"/>
      <c r="U694" s="376"/>
      <c r="V694" s="377"/>
      <c r="W694" s="377"/>
      <c r="X694" s="377"/>
      <c r="Y694" s="377"/>
      <c r="Z694" s="377"/>
      <c r="AA694" s="378"/>
      <c r="AB694" s="378"/>
    </row>
    <row r="695" hidden="1">
      <c r="A695" s="379"/>
      <c r="B695" s="355" t="s">
        <v>1722</v>
      </c>
      <c r="C695" s="365"/>
      <c r="D695" s="365"/>
      <c r="E695" s="365"/>
      <c r="F695" s="409"/>
      <c r="G695" s="414"/>
      <c r="H695" s="414"/>
      <c r="I695" s="414"/>
      <c r="J695" s="414"/>
      <c r="K695" s="130"/>
      <c r="L695" s="375"/>
      <c r="M695" s="375"/>
      <c r="N695" s="375"/>
      <c r="O695" s="376"/>
      <c r="P695" s="376"/>
      <c r="Q695" s="376"/>
      <c r="R695" s="376"/>
      <c r="S695" s="376"/>
      <c r="T695" s="376"/>
      <c r="U695" s="376"/>
      <c r="V695" s="377"/>
      <c r="W695" s="377"/>
      <c r="X695" s="377"/>
      <c r="Y695" s="377"/>
      <c r="Z695" s="377"/>
      <c r="AA695" s="378"/>
      <c r="AB695" s="378"/>
    </row>
    <row r="696" hidden="1">
      <c r="A696" s="379"/>
      <c r="B696" s="409" t="s">
        <v>1723</v>
      </c>
      <c r="C696" s="365"/>
      <c r="D696" s="365"/>
      <c r="E696" s="365"/>
      <c r="F696" s="409"/>
      <c r="G696" s="414"/>
      <c r="H696" s="414"/>
      <c r="I696" s="414"/>
      <c r="J696" s="414"/>
      <c r="K696" s="135"/>
      <c r="L696" s="375"/>
      <c r="M696" s="375"/>
      <c r="N696" s="375"/>
      <c r="O696" s="376"/>
      <c r="P696" s="376"/>
      <c r="Q696" s="376"/>
      <c r="R696" s="376"/>
      <c r="S696" s="376"/>
      <c r="T696" s="376"/>
      <c r="U696" s="376"/>
      <c r="V696" s="377"/>
      <c r="W696" s="377"/>
      <c r="X696" s="377"/>
      <c r="Y696" s="377"/>
      <c r="Z696" s="377"/>
      <c r="AA696" s="378"/>
      <c r="AB696" s="378"/>
    </row>
    <row r="697" hidden="1">
      <c r="A697" s="379"/>
      <c r="B697" s="409" t="s">
        <v>1724</v>
      </c>
      <c r="C697" s="365"/>
      <c r="D697" s="365"/>
      <c r="E697" s="365"/>
      <c r="F697" s="409"/>
      <c r="G697" s="414"/>
      <c r="H697" s="414"/>
      <c r="I697" s="414"/>
      <c r="J697" s="414"/>
      <c r="K697" s="130"/>
      <c r="L697" s="375"/>
      <c r="M697" s="375"/>
      <c r="N697" s="375"/>
      <c r="O697" s="376"/>
      <c r="P697" s="376"/>
      <c r="Q697" s="376"/>
      <c r="R697" s="376"/>
      <c r="S697" s="376"/>
      <c r="T697" s="376"/>
      <c r="U697" s="376"/>
      <c r="V697" s="377"/>
      <c r="W697" s="377"/>
      <c r="X697" s="377"/>
      <c r="Y697" s="377"/>
      <c r="Z697" s="377"/>
      <c r="AA697" s="378"/>
      <c r="AB697" s="378"/>
    </row>
    <row r="698" hidden="1">
      <c r="A698" s="379"/>
      <c r="B698" s="409" t="s">
        <v>1725</v>
      </c>
      <c r="C698" s="365"/>
      <c r="D698" s="365"/>
      <c r="E698" s="365"/>
      <c r="F698" s="409"/>
      <c r="G698" s="414"/>
      <c r="H698" s="414"/>
      <c r="I698" s="414"/>
      <c r="J698" s="414"/>
      <c r="K698" s="135"/>
      <c r="L698" s="375"/>
      <c r="M698" s="375"/>
      <c r="N698" s="375"/>
      <c r="O698" s="376"/>
      <c r="P698" s="376"/>
      <c r="Q698" s="376"/>
      <c r="R698" s="376"/>
      <c r="S698" s="376"/>
      <c r="T698" s="376"/>
      <c r="U698" s="376"/>
      <c r="V698" s="377"/>
      <c r="W698" s="377"/>
      <c r="X698" s="377"/>
      <c r="Y698" s="377"/>
      <c r="Z698" s="377"/>
      <c r="AA698" s="378"/>
      <c r="AB698" s="378"/>
    </row>
    <row r="699" hidden="1">
      <c r="A699" s="379"/>
      <c r="B699" s="415" t="s">
        <v>1726</v>
      </c>
      <c r="C699" s="392"/>
      <c r="D699" s="392"/>
      <c r="E699" s="392"/>
      <c r="F699" s="416"/>
      <c r="G699" s="417"/>
      <c r="H699" s="417"/>
      <c r="I699" s="417"/>
      <c r="J699" s="417"/>
      <c r="K699" s="130"/>
      <c r="L699" s="375"/>
      <c r="M699" s="375"/>
      <c r="N699" s="375"/>
      <c r="O699" s="376"/>
      <c r="P699" s="376"/>
      <c r="Q699" s="376"/>
      <c r="R699" s="376"/>
      <c r="S699" s="376"/>
      <c r="T699" s="376"/>
      <c r="U699" s="376"/>
      <c r="V699" s="377"/>
      <c r="W699" s="377"/>
      <c r="X699" s="377"/>
      <c r="Y699" s="377"/>
      <c r="Z699" s="377"/>
      <c r="AA699" s="378"/>
      <c r="AB699" s="378"/>
    </row>
    <row r="700" hidden="1">
      <c r="A700" s="379"/>
      <c r="B700" s="409"/>
      <c r="C700" s="365" t="s">
        <v>1727</v>
      </c>
      <c r="D700" s="365"/>
      <c r="E700" s="365"/>
      <c r="F700" s="409"/>
      <c r="G700" s="414"/>
      <c r="H700" s="414"/>
      <c r="I700" s="414"/>
      <c r="J700" s="414"/>
      <c r="K700" s="135"/>
      <c r="L700" s="375"/>
      <c r="M700" s="375"/>
      <c r="N700" s="375"/>
      <c r="O700" s="376"/>
      <c r="P700" s="376"/>
      <c r="Q700" s="376"/>
      <c r="R700" s="376"/>
      <c r="S700" s="376"/>
      <c r="T700" s="376"/>
      <c r="U700" s="376"/>
      <c r="V700" s="377"/>
      <c r="W700" s="377"/>
      <c r="X700" s="377"/>
      <c r="Y700" s="377"/>
      <c r="Z700" s="377"/>
      <c r="AA700" s="378"/>
      <c r="AB700" s="378"/>
    </row>
    <row r="701" hidden="1">
      <c r="A701" s="384"/>
      <c r="B701" s="409"/>
      <c r="C701" s="365"/>
      <c r="D701" s="365"/>
      <c r="E701" s="365"/>
      <c r="F701" s="409"/>
      <c r="G701" s="414"/>
      <c r="H701" s="414"/>
      <c r="I701" s="414"/>
      <c r="J701" s="414"/>
      <c r="K701" s="130"/>
      <c r="L701" s="375"/>
      <c r="M701" s="375"/>
      <c r="N701" s="375"/>
      <c r="O701" s="376"/>
      <c r="P701" s="376"/>
      <c r="Q701" s="376"/>
      <c r="R701" s="376"/>
      <c r="S701" s="376"/>
      <c r="T701" s="376"/>
      <c r="U701" s="376"/>
      <c r="V701" s="377"/>
      <c r="W701" s="377"/>
      <c r="X701" s="377"/>
      <c r="Y701" s="377"/>
      <c r="Z701" s="377"/>
      <c r="AA701" s="378"/>
      <c r="AB701" s="378"/>
    </row>
    <row r="702" hidden="1">
      <c r="A702" s="379"/>
      <c r="B702" s="409"/>
      <c r="C702" s="365"/>
      <c r="D702" s="365"/>
      <c r="E702" s="365"/>
      <c r="F702" s="409"/>
      <c r="G702" s="414"/>
      <c r="H702" s="414"/>
      <c r="I702" s="414"/>
      <c r="J702" s="414"/>
      <c r="K702" s="135"/>
      <c r="L702" s="375"/>
      <c r="M702" s="375"/>
      <c r="N702" s="375"/>
      <c r="O702" s="376"/>
      <c r="P702" s="376"/>
      <c r="Q702" s="376"/>
      <c r="R702" s="376"/>
      <c r="S702" s="376"/>
      <c r="T702" s="376"/>
      <c r="U702" s="376"/>
      <c r="V702" s="377"/>
      <c r="W702" s="377"/>
      <c r="X702" s="377"/>
      <c r="Y702" s="377"/>
      <c r="Z702" s="377"/>
      <c r="AA702" s="378"/>
      <c r="AB702" s="378"/>
    </row>
    <row r="703" hidden="1">
      <c r="A703" s="379"/>
      <c r="B703" s="409" t="s">
        <v>1728</v>
      </c>
      <c r="C703" s="418"/>
      <c r="D703" s="365"/>
      <c r="E703" s="365"/>
      <c r="F703" s="409"/>
      <c r="G703" s="414"/>
      <c r="H703" s="414"/>
      <c r="I703" s="414"/>
      <c r="J703" s="414"/>
      <c r="K703" s="130"/>
      <c r="L703" s="375"/>
      <c r="M703" s="375"/>
      <c r="N703" s="375"/>
      <c r="O703" s="376"/>
      <c r="P703" s="376"/>
      <c r="Q703" s="376"/>
      <c r="R703" s="376"/>
      <c r="S703" s="376"/>
      <c r="T703" s="376"/>
      <c r="U703" s="376"/>
      <c r="V703" s="377"/>
      <c r="W703" s="377"/>
      <c r="X703" s="377"/>
      <c r="Y703" s="377"/>
      <c r="Z703" s="377"/>
      <c r="AA703" s="378"/>
      <c r="AB703" s="378"/>
    </row>
    <row r="704" hidden="1">
      <c r="A704" s="379"/>
      <c r="B704" s="409" t="s">
        <v>1729</v>
      </c>
      <c r="C704" s="365" t="s">
        <v>1730</v>
      </c>
      <c r="D704" s="365"/>
      <c r="E704" s="365"/>
      <c r="F704" s="409"/>
      <c r="G704" s="414"/>
      <c r="H704" s="414"/>
      <c r="I704" s="414"/>
      <c r="J704" s="414"/>
      <c r="K704" s="135"/>
      <c r="L704" s="375"/>
      <c r="M704" s="375"/>
      <c r="N704" s="375"/>
      <c r="O704" s="376"/>
      <c r="P704" s="376"/>
      <c r="Q704" s="376"/>
      <c r="R704" s="376"/>
      <c r="S704" s="376"/>
      <c r="T704" s="376"/>
      <c r="U704" s="376"/>
      <c r="V704" s="377"/>
      <c r="W704" s="377"/>
      <c r="X704" s="377"/>
      <c r="Y704" s="377"/>
      <c r="Z704" s="377"/>
      <c r="AA704" s="378"/>
      <c r="AB704" s="378"/>
    </row>
    <row r="705" hidden="1">
      <c r="A705" s="379"/>
      <c r="B705" s="409" t="s">
        <v>1731</v>
      </c>
      <c r="C705" s="365"/>
      <c r="D705" s="365"/>
      <c r="E705" s="365"/>
      <c r="F705" s="409"/>
      <c r="G705" s="414"/>
      <c r="H705" s="414"/>
      <c r="I705" s="414"/>
      <c r="J705" s="414"/>
      <c r="K705" s="130"/>
      <c r="L705" s="375"/>
      <c r="M705" s="375"/>
      <c r="N705" s="375"/>
      <c r="O705" s="376"/>
      <c r="P705" s="376"/>
      <c r="Q705" s="376"/>
      <c r="R705" s="376"/>
      <c r="S705" s="376"/>
      <c r="T705" s="376"/>
      <c r="U705" s="376"/>
      <c r="V705" s="377"/>
      <c r="W705" s="377"/>
      <c r="X705" s="377"/>
      <c r="Y705" s="377"/>
      <c r="Z705" s="377"/>
      <c r="AA705" s="378"/>
      <c r="AB705" s="378"/>
    </row>
    <row r="706" hidden="1">
      <c r="A706" s="379"/>
      <c r="B706" s="409" t="s">
        <v>1732</v>
      </c>
      <c r="C706" s="247" t="s">
        <v>1733</v>
      </c>
      <c r="D706" s="247"/>
      <c r="E706" s="247"/>
      <c r="F706" s="398"/>
      <c r="G706" s="221"/>
      <c r="H706" s="221"/>
      <c r="I706" s="221"/>
      <c r="J706" s="221"/>
      <c r="K706" s="135"/>
      <c r="L706" s="375"/>
      <c r="M706" s="375"/>
      <c r="N706" s="375"/>
      <c r="O706" s="376"/>
      <c r="P706" s="376"/>
      <c r="Q706" s="376"/>
      <c r="R706" s="376"/>
      <c r="S706" s="376"/>
      <c r="T706" s="376"/>
      <c r="U706" s="376"/>
      <c r="V706" s="377"/>
      <c r="W706" s="377"/>
      <c r="X706" s="377"/>
      <c r="Y706" s="377"/>
      <c r="Z706" s="377"/>
      <c r="AA706" s="378"/>
      <c r="AB706" s="378"/>
    </row>
    <row r="707" hidden="1">
      <c r="A707" s="379"/>
      <c r="B707" s="409" t="s">
        <v>1734</v>
      </c>
      <c r="C707" s="419"/>
      <c r="D707" s="419"/>
      <c r="E707" s="419"/>
      <c r="F707" s="420"/>
      <c r="G707" s="421"/>
      <c r="H707" s="421"/>
      <c r="I707" s="421"/>
      <c r="J707" s="421"/>
      <c r="K707" s="130"/>
      <c r="L707" s="375"/>
      <c r="M707" s="375"/>
      <c r="N707" s="375"/>
      <c r="O707" s="376"/>
      <c r="P707" s="376"/>
      <c r="Q707" s="376"/>
      <c r="R707" s="376"/>
      <c r="S707" s="376"/>
      <c r="T707" s="376"/>
      <c r="U707" s="376"/>
      <c r="V707" s="377"/>
      <c r="W707" s="377"/>
      <c r="X707" s="377"/>
      <c r="Y707" s="377"/>
      <c r="Z707" s="377"/>
      <c r="AA707" s="378"/>
      <c r="AB707" s="378"/>
    </row>
    <row r="708" hidden="1">
      <c r="A708" s="379"/>
      <c r="B708" s="409" t="s">
        <v>1735</v>
      </c>
      <c r="C708" s="419"/>
      <c r="D708" s="419"/>
      <c r="E708" s="419"/>
      <c r="F708" s="420"/>
      <c r="G708" s="421"/>
      <c r="H708" s="421"/>
      <c r="I708" s="421"/>
      <c r="J708" s="421"/>
      <c r="K708" s="135"/>
      <c r="L708" s="375"/>
      <c r="M708" s="375"/>
      <c r="N708" s="375"/>
      <c r="O708" s="376"/>
      <c r="P708" s="376"/>
      <c r="Q708" s="376"/>
      <c r="R708" s="376"/>
      <c r="S708" s="376"/>
      <c r="T708" s="376"/>
      <c r="U708" s="376"/>
      <c r="V708" s="377"/>
      <c r="W708" s="377"/>
      <c r="X708" s="377"/>
      <c r="Y708" s="377"/>
      <c r="Z708" s="377"/>
      <c r="AA708" s="378"/>
      <c r="AB708" s="378"/>
    </row>
    <row r="709" hidden="1">
      <c r="A709" s="379"/>
      <c r="B709" s="409" t="s">
        <v>1736</v>
      </c>
      <c r="C709" s="365" t="s">
        <v>1737</v>
      </c>
      <c r="D709" s="365"/>
      <c r="E709" s="365"/>
      <c r="F709" s="409"/>
      <c r="G709" s="414"/>
      <c r="H709" s="414"/>
      <c r="I709" s="414"/>
      <c r="J709" s="414"/>
      <c r="K709" s="130"/>
      <c r="L709" s="422"/>
      <c r="M709" s="422"/>
      <c r="N709" s="422"/>
      <c r="O709" s="422"/>
      <c r="P709" s="422"/>
      <c r="Q709" s="422"/>
      <c r="R709" s="422"/>
      <c r="S709" s="422"/>
      <c r="T709" s="422"/>
      <c r="U709" s="422"/>
      <c r="V709" s="377"/>
      <c r="W709" s="377"/>
      <c r="X709" s="377"/>
      <c r="Y709" s="377"/>
      <c r="Z709" s="377"/>
      <c r="AA709" s="378"/>
      <c r="AB709" s="378"/>
    </row>
    <row r="710" hidden="1">
      <c r="A710" s="423"/>
      <c r="B710" s="364" t="s">
        <v>1738</v>
      </c>
      <c r="C710" s="365" t="s">
        <v>1739</v>
      </c>
      <c r="D710" s="365"/>
      <c r="E710" s="365"/>
      <c r="F710" s="364"/>
      <c r="G710" s="424"/>
      <c r="H710" s="424"/>
      <c r="I710" s="424"/>
      <c r="J710" s="424"/>
      <c r="K710" s="135"/>
      <c r="L710" s="425"/>
      <c r="M710" s="425"/>
      <c r="N710" s="425"/>
      <c r="O710" s="425"/>
      <c r="P710" s="425"/>
      <c r="Q710" s="425"/>
      <c r="R710" s="425"/>
      <c r="S710" s="425"/>
      <c r="T710" s="425"/>
      <c r="U710" s="425"/>
      <c r="V710" s="426"/>
      <c r="W710" s="426"/>
      <c r="X710" s="426"/>
      <c r="Y710" s="426"/>
      <c r="Z710" s="426"/>
      <c r="AA710" s="427"/>
      <c r="AB710" s="427"/>
    </row>
    <row r="711" hidden="1">
      <c r="A711" s="423"/>
      <c r="B711" s="364" t="s">
        <v>1740</v>
      </c>
      <c r="C711" s="428"/>
      <c r="D711" s="428"/>
      <c r="E711" s="428"/>
      <c r="F711" s="364"/>
      <c r="G711" s="424"/>
      <c r="H711" s="424"/>
      <c r="I711" s="424"/>
      <c r="J711" s="424"/>
      <c r="K711" s="130"/>
      <c r="L711" s="425"/>
      <c r="M711" s="425"/>
      <c r="N711" s="425"/>
      <c r="O711" s="425"/>
      <c r="P711" s="425"/>
      <c r="Q711" s="425"/>
      <c r="R711" s="425"/>
      <c r="S711" s="425"/>
      <c r="T711" s="425"/>
      <c r="U711" s="425"/>
      <c r="V711" s="426"/>
      <c r="W711" s="426"/>
      <c r="X711" s="426"/>
      <c r="Y711" s="426"/>
      <c r="Z711" s="426"/>
      <c r="AA711" s="427"/>
      <c r="AB711" s="427"/>
    </row>
    <row r="712" hidden="1">
      <c r="A712" s="423"/>
      <c r="B712" s="364" t="s">
        <v>1741</v>
      </c>
      <c r="C712" s="365" t="s">
        <v>1742</v>
      </c>
      <c r="D712" s="365"/>
      <c r="E712" s="365"/>
      <c r="F712" s="364"/>
      <c r="G712" s="424"/>
      <c r="H712" s="424"/>
      <c r="I712" s="424"/>
      <c r="J712" s="424"/>
      <c r="K712" s="135"/>
      <c r="L712" s="425"/>
      <c r="M712" s="425"/>
      <c r="N712" s="425"/>
      <c r="O712" s="425"/>
      <c r="P712" s="425"/>
      <c r="Q712" s="425"/>
      <c r="R712" s="425"/>
      <c r="S712" s="425"/>
      <c r="T712" s="425"/>
      <c r="U712" s="425"/>
      <c r="V712" s="426"/>
      <c r="W712" s="426"/>
      <c r="X712" s="426"/>
      <c r="Y712" s="426"/>
      <c r="Z712" s="426"/>
      <c r="AA712" s="427"/>
      <c r="AB712" s="427"/>
    </row>
    <row r="713" hidden="1">
      <c r="A713" s="423"/>
      <c r="B713" s="364" t="s">
        <v>1743</v>
      </c>
      <c r="C713" s="428" t="s">
        <v>1744</v>
      </c>
      <c r="D713" s="428"/>
      <c r="E713" s="428"/>
      <c r="F713" s="364"/>
      <c r="G713" s="424"/>
      <c r="H713" s="424"/>
      <c r="I713" s="424"/>
      <c r="J713" s="424"/>
      <c r="K713" s="130"/>
      <c r="L713" s="425"/>
      <c r="M713" s="425"/>
      <c r="N713" s="425"/>
      <c r="O713" s="425"/>
      <c r="P713" s="425"/>
      <c r="Q713" s="425"/>
      <c r="R713" s="425"/>
      <c r="S713" s="425"/>
      <c r="T713" s="425"/>
      <c r="U713" s="425"/>
      <c r="V713" s="426"/>
      <c r="W713" s="426"/>
      <c r="X713" s="426"/>
      <c r="Y713" s="426"/>
      <c r="Z713" s="426"/>
      <c r="AA713" s="427"/>
      <c r="AB713" s="427"/>
    </row>
    <row r="714" hidden="1">
      <c r="A714" s="423"/>
      <c r="B714" s="355" t="s">
        <v>1745</v>
      </c>
      <c r="C714" s="365" t="s">
        <v>1746</v>
      </c>
      <c r="D714" s="365"/>
      <c r="E714" s="365"/>
      <c r="F714" s="364"/>
      <c r="G714" s="424"/>
      <c r="H714" s="424"/>
      <c r="I714" s="424"/>
      <c r="J714" s="424"/>
      <c r="K714" s="135"/>
      <c r="L714" s="425"/>
      <c r="M714" s="425"/>
      <c r="N714" s="425"/>
      <c r="O714" s="425"/>
      <c r="P714" s="425"/>
      <c r="Q714" s="425"/>
      <c r="R714" s="425"/>
      <c r="S714" s="425"/>
      <c r="T714" s="425"/>
      <c r="U714" s="425"/>
      <c r="V714" s="426"/>
      <c r="W714" s="426"/>
      <c r="X714" s="426"/>
      <c r="Y714" s="426"/>
      <c r="Z714" s="426"/>
      <c r="AA714" s="427"/>
      <c r="AB714" s="427"/>
    </row>
    <row r="715" hidden="1">
      <c r="A715" s="423"/>
      <c r="B715" s="429" t="s">
        <v>1747</v>
      </c>
      <c r="C715" s="428"/>
      <c r="D715" s="428"/>
      <c r="E715" s="428"/>
      <c r="F715" s="430"/>
      <c r="G715" s="431"/>
      <c r="H715" s="431"/>
      <c r="I715" s="431"/>
      <c r="J715" s="431"/>
      <c r="K715" s="130"/>
      <c r="L715" s="425"/>
      <c r="M715" s="425"/>
      <c r="N715" s="425"/>
      <c r="O715" s="425"/>
      <c r="P715" s="425"/>
      <c r="Q715" s="425"/>
      <c r="R715" s="425"/>
      <c r="S715" s="425"/>
      <c r="T715" s="425"/>
      <c r="U715" s="425"/>
      <c r="V715" s="426"/>
      <c r="W715" s="426"/>
      <c r="X715" s="426"/>
      <c r="Y715" s="426"/>
      <c r="Z715" s="426"/>
      <c r="AA715" s="427"/>
      <c r="AB715" s="427"/>
    </row>
    <row r="716" hidden="1">
      <c r="A716" s="423"/>
      <c r="B716" s="338" t="s">
        <v>1748</v>
      </c>
      <c r="C716" s="365"/>
      <c r="D716" s="365"/>
      <c r="E716" s="365"/>
      <c r="F716" s="364"/>
      <c r="G716" s="424"/>
      <c r="H716" s="424"/>
      <c r="I716" s="424"/>
      <c r="J716" s="424"/>
      <c r="K716" s="135"/>
      <c r="L716" s="425"/>
      <c r="M716" s="425"/>
      <c r="N716" s="425"/>
      <c r="O716" s="425"/>
      <c r="P716" s="425"/>
      <c r="Q716" s="425"/>
      <c r="R716" s="425"/>
      <c r="S716" s="425"/>
      <c r="T716" s="425"/>
      <c r="U716" s="425"/>
      <c r="V716" s="426"/>
      <c r="W716" s="426"/>
      <c r="X716" s="426"/>
      <c r="Y716" s="426"/>
      <c r="Z716" s="426"/>
      <c r="AA716" s="427"/>
      <c r="AB716" s="427"/>
    </row>
    <row r="717" hidden="1">
      <c r="A717" s="423"/>
      <c r="B717" s="429" t="s">
        <v>1749</v>
      </c>
      <c r="C717" s="428" t="s">
        <v>1750</v>
      </c>
      <c r="D717" s="428"/>
      <c r="E717" s="428"/>
      <c r="F717" s="430"/>
      <c r="G717" s="431"/>
      <c r="H717" s="431"/>
      <c r="I717" s="431"/>
      <c r="J717" s="431"/>
      <c r="K717" s="130"/>
      <c r="L717" s="425"/>
      <c r="M717" s="425"/>
      <c r="N717" s="425"/>
      <c r="O717" s="425"/>
      <c r="P717" s="425"/>
      <c r="Q717" s="425"/>
      <c r="R717" s="425"/>
      <c r="S717" s="425"/>
      <c r="T717" s="425"/>
      <c r="U717" s="425"/>
      <c r="V717" s="426"/>
      <c r="W717" s="426"/>
      <c r="X717" s="426"/>
      <c r="Y717" s="426"/>
      <c r="Z717" s="426"/>
      <c r="AA717" s="427"/>
      <c r="AB717" s="427"/>
    </row>
    <row r="718" hidden="1">
      <c r="A718" s="423"/>
      <c r="B718" s="413" t="s">
        <v>1751</v>
      </c>
      <c r="C718" s="365"/>
      <c r="D718" s="365"/>
      <c r="E718" s="365"/>
      <c r="F718" s="364"/>
      <c r="G718" s="424"/>
      <c r="H718" s="424"/>
      <c r="I718" s="424"/>
      <c r="J718" s="424"/>
      <c r="K718" s="135"/>
      <c r="L718" s="425"/>
      <c r="M718" s="425"/>
      <c r="N718" s="425"/>
      <c r="O718" s="425"/>
      <c r="P718" s="425"/>
      <c r="Q718" s="425"/>
      <c r="R718" s="425"/>
      <c r="S718" s="425"/>
      <c r="T718" s="425"/>
      <c r="U718" s="425"/>
      <c r="V718" s="426"/>
      <c r="W718" s="426"/>
      <c r="X718" s="426"/>
      <c r="Y718" s="426"/>
      <c r="Z718" s="426"/>
      <c r="AA718" s="427"/>
      <c r="AB718" s="427"/>
    </row>
    <row r="719" hidden="1">
      <c r="A719" s="423"/>
      <c r="B719" s="413" t="s">
        <v>1752</v>
      </c>
      <c r="C719" s="428" t="s">
        <v>1753</v>
      </c>
      <c r="D719" s="428"/>
      <c r="E719" s="428"/>
      <c r="F719" s="364"/>
      <c r="G719" s="424"/>
      <c r="H719" s="424"/>
      <c r="I719" s="424"/>
      <c r="J719" s="424"/>
      <c r="K719" s="130"/>
      <c r="L719" s="425"/>
      <c r="M719" s="425"/>
      <c r="N719" s="425"/>
      <c r="O719" s="425"/>
      <c r="P719" s="425"/>
      <c r="Q719" s="425"/>
      <c r="R719" s="425"/>
      <c r="S719" s="425"/>
      <c r="T719" s="425"/>
      <c r="U719" s="425"/>
      <c r="V719" s="426"/>
      <c r="W719" s="426"/>
      <c r="X719" s="426"/>
      <c r="Y719" s="426"/>
      <c r="Z719" s="426"/>
      <c r="AA719" s="427"/>
      <c r="AB719" s="427"/>
    </row>
    <row r="720" hidden="1">
      <c r="A720" s="423"/>
      <c r="B720" s="413" t="s">
        <v>1754</v>
      </c>
      <c r="C720" s="432" t="s">
        <v>1755</v>
      </c>
      <c r="D720" s="432"/>
      <c r="E720" s="432"/>
      <c r="F720" s="433"/>
      <c r="G720" s="434"/>
      <c r="H720" s="434"/>
      <c r="I720" s="434"/>
      <c r="J720" s="434"/>
      <c r="K720" s="135"/>
      <c r="L720" s="435"/>
      <c r="M720" s="435"/>
      <c r="N720" s="435"/>
      <c r="O720" s="436"/>
      <c r="P720" s="436"/>
      <c r="Q720" s="436"/>
      <c r="R720" s="436"/>
      <c r="S720" s="436"/>
      <c r="T720" s="436"/>
      <c r="U720" s="436"/>
      <c r="V720" s="426"/>
      <c r="W720" s="426"/>
      <c r="X720" s="426"/>
      <c r="Y720" s="426"/>
      <c r="Z720" s="426"/>
      <c r="AA720" s="427"/>
      <c r="AB720" s="427"/>
    </row>
    <row r="721" hidden="1">
      <c r="A721" s="379"/>
      <c r="B721" s="413" t="s">
        <v>1756</v>
      </c>
      <c r="C721" s="428" t="s">
        <v>1757</v>
      </c>
      <c r="D721" s="428"/>
      <c r="E721" s="428"/>
      <c r="F721" s="413"/>
      <c r="G721" s="437"/>
      <c r="H721" s="437"/>
      <c r="I721" s="437"/>
      <c r="J721" s="437"/>
      <c r="K721" s="130"/>
      <c r="L721" s="438"/>
      <c r="M721" s="435"/>
      <c r="N721" s="435"/>
      <c r="O721" s="436"/>
      <c r="P721" s="436"/>
      <c r="Q721" s="436"/>
      <c r="R721" s="436"/>
      <c r="S721" s="436"/>
      <c r="T721" s="436"/>
      <c r="U721" s="436"/>
      <c r="V721" s="426"/>
      <c r="W721" s="426"/>
      <c r="X721" s="426"/>
      <c r="Y721" s="426"/>
      <c r="Z721" s="426"/>
      <c r="AA721" s="427"/>
      <c r="AB721" s="427"/>
    </row>
    <row r="722" hidden="1">
      <c r="A722" s="379"/>
      <c r="B722" s="413"/>
      <c r="C722" s="419"/>
      <c r="D722" s="419"/>
      <c r="E722" s="419"/>
      <c r="F722" s="356"/>
      <c r="G722" s="439"/>
      <c r="H722" s="439"/>
      <c r="I722" s="439"/>
      <c r="J722" s="439"/>
      <c r="K722" s="135"/>
      <c r="L722" s="435"/>
      <c r="M722" s="435"/>
      <c r="N722" s="435"/>
      <c r="O722" s="436"/>
      <c r="P722" s="436"/>
      <c r="Q722" s="436"/>
      <c r="R722" s="436"/>
      <c r="S722" s="436"/>
      <c r="T722" s="436"/>
      <c r="U722" s="436"/>
      <c r="V722" s="426"/>
      <c r="W722" s="426"/>
      <c r="X722" s="426"/>
      <c r="Y722" s="426"/>
      <c r="Z722" s="426"/>
      <c r="AA722" s="427"/>
      <c r="AB722" s="427"/>
    </row>
    <row r="723" hidden="1">
      <c r="A723" s="379"/>
      <c r="B723" s="413" t="s">
        <v>1758</v>
      </c>
      <c r="C723" s="428"/>
      <c r="D723" s="428"/>
      <c r="E723" s="428"/>
      <c r="F723" s="413"/>
      <c r="G723" s="437"/>
      <c r="H723" s="437"/>
      <c r="I723" s="437"/>
      <c r="J723" s="437"/>
      <c r="K723" s="130"/>
      <c r="L723" s="435"/>
      <c r="M723" s="435"/>
      <c r="N723" s="435"/>
      <c r="O723" s="436"/>
      <c r="P723" s="436"/>
      <c r="Q723" s="436"/>
      <c r="R723" s="436"/>
      <c r="S723" s="436"/>
      <c r="T723" s="436"/>
      <c r="U723" s="436"/>
      <c r="V723" s="426"/>
      <c r="W723" s="426"/>
      <c r="X723" s="426"/>
      <c r="Y723" s="426"/>
      <c r="Z723" s="426"/>
      <c r="AA723" s="427"/>
      <c r="AB723" s="427"/>
    </row>
    <row r="724" hidden="1">
      <c r="A724" s="379"/>
      <c r="B724" s="413" t="s">
        <v>1759</v>
      </c>
      <c r="C724" s="365"/>
      <c r="D724" s="365"/>
      <c r="E724" s="365"/>
      <c r="F724" s="413"/>
      <c r="G724" s="437"/>
      <c r="H724" s="437"/>
      <c r="I724" s="437"/>
      <c r="J724" s="437"/>
      <c r="K724" s="135"/>
      <c r="L724" s="435"/>
      <c r="M724" s="435"/>
      <c r="N724" s="435"/>
      <c r="O724" s="436"/>
      <c r="P724" s="436"/>
      <c r="Q724" s="436"/>
      <c r="R724" s="436"/>
      <c r="S724" s="436"/>
      <c r="T724" s="436"/>
      <c r="U724" s="436"/>
      <c r="V724" s="426"/>
      <c r="W724" s="426"/>
      <c r="X724" s="426"/>
      <c r="Y724" s="426"/>
      <c r="Z724" s="426"/>
      <c r="AA724" s="427"/>
      <c r="AB724" s="427"/>
    </row>
    <row r="725" hidden="1">
      <c r="A725" s="379"/>
      <c r="B725" s="413" t="s">
        <v>1760</v>
      </c>
      <c r="C725" s="428" t="s">
        <v>1761</v>
      </c>
      <c r="D725" s="428"/>
      <c r="E725" s="428"/>
      <c r="F725" s="413"/>
      <c r="G725" s="437"/>
      <c r="H725" s="437"/>
      <c r="I725" s="437"/>
      <c r="J725" s="437"/>
      <c r="K725" s="130"/>
      <c r="L725" s="435"/>
      <c r="M725" s="435"/>
      <c r="N725" s="435"/>
      <c r="O725" s="436"/>
      <c r="P725" s="436"/>
      <c r="Q725" s="436"/>
      <c r="R725" s="436"/>
      <c r="S725" s="436"/>
      <c r="T725" s="436"/>
      <c r="U725" s="436"/>
      <c r="V725" s="426"/>
      <c r="W725" s="426"/>
      <c r="X725" s="426"/>
      <c r="Y725" s="426"/>
      <c r="Z725" s="426"/>
      <c r="AA725" s="427"/>
      <c r="AB725" s="427"/>
    </row>
    <row r="726" hidden="1">
      <c r="A726" s="379"/>
      <c r="B726" s="413" t="s">
        <v>1762</v>
      </c>
      <c r="C726" s="365" t="s">
        <v>1763</v>
      </c>
      <c r="D726" s="365"/>
      <c r="E726" s="365"/>
      <c r="F726" s="413"/>
      <c r="G726" s="437"/>
      <c r="H726" s="437"/>
      <c r="I726" s="437"/>
      <c r="J726" s="437"/>
      <c r="K726" s="135"/>
      <c r="L726" s="435"/>
      <c r="M726" s="435"/>
      <c r="N726" s="435"/>
      <c r="O726" s="436"/>
      <c r="P726" s="436"/>
      <c r="Q726" s="436"/>
      <c r="R726" s="436"/>
      <c r="S726" s="436"/>
      <c r="T726" s="436"/>
      <c r="U726" s="436"/>
      <c r="V726" s="426"/>
      <c r="W726" s="426"/>
      <c r="X726" s="426"/>
      <c r="Y726" s="426"/>
      <c r="Z726" s="426"/>
      <c r="AA726" s="427"/>
      <c r="AB726" s="427"/>
    </row>
    <row r="727" hidden="1">
      <c r="A727" s="379"/>
      <c r="B727" s="413" t="s">
        <v>1764</v>
      </c>
      <c r="C727" s="428"/>
      <c r="D727" s="428"/>
      <c r="E727" s="428"/>
      <c r="F727" s="413"/>
      <c r="G727" s="437"/>
      <c r="H727" s="437"/>
      <c r="I727" s="437"/>
      <c r="J727" s="437"/>
      <c r="K727" s="130"/>
      <c r="L727" s="435"/>
      <c r="M727" s="435"/>
      <c r="N727" s="435"/>
      <c r="O727" s="436"/>
      <c r="P727" s="436"/>
      <c r="Q727" s="436"/>
      <c r="R727" s="436"/>
      <c r="S727" s="436"/>
      <c r="T727" s="436"/>
      <c r="U727" s="436"/>
      <c r="V727" s="426"/>
      <c r="W727" s="426"/>
      <c r="X727" s="426"/>
      <c r="Y727" s="426"/>
      <c r="Z727" s="426"/>
      <c r="AA727" s="427"/>
      <c r="AB727" s="427"/>
    </row>
    <row r="728" hidden="1">
      <c r="A728" s="379"/>
      <c r="B728" s="413" t="s">
        <v>1765</v>
      </c>
      <c r="C728" s="365" t="s">
        <v>1766</v>
      </c>
      <c r="D728" s="365"/>
      <c r="E728" s="365"/>
      <c r="F728" s="413"/>
      <c r="G728" s="437"/>
      <c r="H728" s="437"/>
      <c r="I728" s="437"/>
      <c r="J728" s="437"/>
      <c r="K728" s="135"/>
      <c r="L728" s="435"/>
      <c r="M728" s="435"/>
      <c r="N728" s="435"/>
      <c r="O728" s="436"/>
      <c r="P728" s="436"/>
      <c r="Q728" s="436"/>
      <c r="R728" s="436"/>
      <c r="S728" s="436"/>
      <c r="T728" s="436"/>
      <c r="U728" s="436"/>
      <c r="V728" s="426"/>
      <c r="W728" s="426"/>
      <c r="X728" s="426"/>
      <c r="Y728" s="426"/>
      <c r="Z728" s="426"/>
      <c r="AA728" s="427"/>
      <c r="AB728" s="427"/>
    </row>
    <row r="729" hidden="1">
      <c r="A729" s="379"/>
      <c r="B729" s="413" t="s">
        <v>1767</v>
      </c>
      <c r="C729" s="428" t="s">
        <v>1768</v>
      </c>
      <c r="D729" s="428"/>
      <c r="E729" s="428"/>
      <c r="F729" s="413"/>
      <c r="G729" s="437"/>
      <c r="H729" s="437"/>
      <c r="I729" s="437"/>
      <c r="J729" s="437"/>
      <c r="K729" s="130"/>
      <c r="L729" s="435"/>
      <c r="M729" s="435"/>
      <c r="N729" s="435"/>
      <c r="O729" s="436"/>
      <c r="P729" s="436"/>
      <c r="Q729" s="436"/>
      <c r="R729" s="436"/>
      <c r="S729" s="436"/>
      <c r="T729" s="436"/>
      <c r="U729" s="436"/>
      <c r="V729" s="426"/>
      <c r="W729" s="426"/>
      <c r="X729" s="426"/>
      <c r="Y729" s="426"/>
      <c r="Z729" s="426"/>
      <c r="AA729" s="427"/>
      <c r="AB729" s="427"/>
    </row>
    <row r="730" hidden="1">
      <c r="A730" s="379"/>
      <c r="B730" s="413" t="s">
        <v>1769</v>
      </c>
      <c r="C730" s="365" t="s">
        <v>1770</v>
      </c>
      <c r="D730" s="365"/>
      <c r="E730" s="365"/>
      <c r="F730" s="413"/>
      <c r="G730" s="437"/>
      <c r="H730" s="437"/>
      <c r="I730" s="437"/>
      <c r="J730" s="437"/>
      <c r="K730" s="135"/>
      <c r="L730" s="435"/>
      <c r="M730" s="435"/>
      <c r="N730" s="435"/>
      <c r="O730" s="436"/>
      <c r="P730" s="436"/>
      <c r="Q730" s="436"/>
      <c r="R730" s="436"/>
      <c r="S730" s="436"/>
      <c r="T730" s="436"/>
      <c r="U730" s="436"/>
      <c r="V730" s="426"/>
      <c r="W730" s="426"/>
      <c r="X730" s="426"/>
      <c r="Y730" s="426"/>
      <c r="Z730" s="426"/>
      <c r="AA730" s="427"/>
      <c r="AB730" s="427"/>
    </row>
    <row r="731" hidden="1">
      <c r="A731" s="379"/>
      <c r="B731" s="413" t="s">
        <v>1771</v>
      </c>
      <c r="C731" s="428"/>
      <c r="D731" s="428"/>
      <c r="E731" s="428"/>
      <c r="F731" s="413"/>
      <c r="G731" s="437"/>
      <c r="H731" s="437"/>
      <c r="I731" s="437"/>
      <c r="J731" s="437"/>
      <c r="K731" s="130"/>
      <c r="L731" s="435"/>
      <c r="M731" s="435"/>
      <c r="N731" s="435"/>
      <c r="O731" s="436"/>
      <c r="P731" s="436"/>
      <c r="Q731" s="436"/>
      <c r="R731" s="436"/>
      <c r="S731" s="436"/>
      <c r="T731" s="436"/>
      <c r="U731" s="436"/>
      <c r="V731" s="426"/>
      <c r="W731" s="426"/>
      <c r="X731" s="426"/>
      <c r="Y731" s="426"/>
      <c r="Z731" s="426"/>
      <c r="AA731" s="427"/>
      <c r="AB731" s="427"/>
    </row>
    <row r="732" hidden="1">
      <c r="A732" s="379"/>
      <c r="B732" s="413" t="s">
        <v>1772</v>
      </c>
      <c r="C732" s="365"/>
      <c r="D732" s="365"/>
      <c r="E732" s="365"/>
      <c r="F732" s="413"/>
      <c r="G732" s="437"/>
      <c r="H732" s="437"/>
      <c r="I732" s="437"/>
      <c r="J732" s="437"/>
      <c r="K732" s="135"/>
      <c r="L732" s="435"/>
      <c r="M732" s="435"/>
      <c r="N732" s="435"/>
      <c r="O732" s="436"/>
      <c r="P732" s="436"/>
      <c r="Q732" s="436"/>
      <c r="R732" s="436"/>
      <c r="S732" s="436"/>
      <c r="T732" s="436"/>
      <c r="U732" s="436"/>
      <c r="V732" s="426"/>
      <c r="W732" s="426"/>
      <c r="X732" s="426"/>
      <c r="Y732" s="426"/>
      <c r="Z732" s="426"/>
      <c r="AA732" s="427"/>
      <c r="AB732" s="427"/>
    </row>
    <row r="733" hidden="1">
      <c r="A733" s="379"/>
      <c r="B733" s="413" t="s">
        <v>1773</v>
      </c>
      <c r="C733" s="428" t="s">
        <v>1774</v>
      </c>
      <c r="D733" s="428"/>
      <c r="E733" s="428"/>
      <c r="F733" s="413"/>
      <c r="G733" s="437"/>
      <c r="H733" s="437"/>
      <c r="I733" s="437"/>
      <c r="J733" s="437"/>
      <c r="K733" s="130"/>
      <c r="L733" s="435"/>
      <c r="M733" s="435"/>
      <c r="N733" s="435"/>
      <c r="O733" s="436"/>
      <c r="P733" s="436"/>
      <c r="Q733" s="436"/>
      <c r="R733" s="436"/>
      <c r="S733" s="436"/>
      <c r="T733" s="436"/>
      <c r="U733" s="436"/>
      <c r="V733" s="426"/>
      <c r="W733" s="426"/>
      <c r="X733" s="426"/>
      <c r="Y733" s="426"/>
      <c r="Z733" s="426"/>
      <c r="AA733" s="427"/>
      <c r="AB733" s="427"/>
    </row>
    <row r="734" hidden="1">
      <c r="A734" s="379"/>
      <c r="B734" s="413" t="s">
        <v>1775</v>
      </c>
      <c r="C734" s="440"/>
      <c r="D734" s="440"/>
      <c r="E734" s="440"/>
      <c r="F734" s="441"/>
      <c r="G734" s="384"/>
      <c r="H734" s="384"/>
      <c r="I734" s="384"/>
      <c r="J734" s="384"/>
      <c r="K734" s="135"/>
      <c r="L734" s="435"/>
      <c r="M734" s="435"/>
      <c r="N734" s="435"/>
      <c r="O734" s="436"/>
      <c r="P734" s="436"/>
      <c r="Q734" s="436"/>
      <c r="R734" s="436"/>
      <c r="S734" s="436"/>
      <c r="T734" s="436"/>
      <c r="U734" s="436"/>
      <c r="V734" s="426"/>
      <c r="W734" s="426"/>
      <c r="X734" s="426"/>
      <c r="Y734" s="426"/>
      <c r="Z734" s="426"/>
      <c r="AA734" s="427"/>
      <c r="AB734" s="427"/>
    </row>
    <row r="735" hidden="1">
      <c r="A735" s="379"/>
      <c r="B735" s="413" t="s">
        <v>1776</v>
      </c>
      <c r="C735" s="428" t="s">
        <v>1777</v>
      </c>
      <c r="D735" s="428"/>
      <c r="E735" s="428"/>
      <c r="F735" s="413"/>
      <c r="G735" s="437"/>
      <c r="H735" s="437"/>
      <c r="I735" s="437"/>
      <c r="J735" s="437"/>
      <c r="K735" s="130"/>
      <c r="L735" s="435"/>
      <c r="M735" s="435"/>
      <c r="N735" s="435"/>
      <c r="O735" s="436"/>
      <c r="P735" s="436"/>
      <c r="Q735" s="436"/>
      <c r="R735" s="436"/>
      <c r="S735" s="436"/>
      <c r="T735" s="436"/>
      <c r="U735" s="436"/>
      <c r="V735" s="426"/>
      <c r="W735" s="426"/>
      <c r="X735" s="426"/>
      <c r="Y735" s="426"/>
      <c r="Z735" s="426"/>
      <c r="AA735" s="427"/>
      <c r="AB735" s="427"/>
    </row>
    <row r="736" hidden="1">
      <c r="A736" s="379"/>
      <c r="B736" s="413" t="s">
        <v>1778</v>
      </c>
      <c r="C736" s="365" t="s">
        <v>1779</v>
      </c>
      <c r="D736" s="365"/>
      <c r="E736" s="365"/>
      <c r="F736" s="413"/>
      <c r="G736" s="437"/>
      <c r="H736" s="437"/>
      <c r="I736" s="437"/>
      <c r="J736" s="437"/>
      <c r="K736" s="135"/>
      <c r="L736" s="435"/>
      <c r="M736" s="435"/>
      <c r="N736" s="435"/>
      <c r="O736" s="436"/>
      <c r="P736" s="436"/>
      <c r="Q736" s="436"/>
      <c r="R736" s="436"/>
      <c r="S736" s="436"/>
      <c r="T736" s="436"/>
      <c r="U736" s="436"/>
      <c r="V736" s="426"/>
      <c r="W736" s="426"/>
      <c r="X736" s="426"/>
      <c r="Y736" s="426"/>
      <c r="Z736" s="426"/>
      <c r="AA736" s="427"/>
      <c r="AB736" s="427"/>
    </row>
    <row r="737" hidden="1">
      <c r="A737" s="379"/>
      <c r="B737" s="413"/>
      <c r="C737" s="428"/>
      <c r="D737" s="428"/>
      <c r="E737" s="428"/>
      <c r="F737" s="413"/>
      <c r="G737" s="437"/>
      <c r="H737" s="437"/>
      <c r="I737" s="437"/>
      <c r="J737" s="437"/>
      <c r="K737" s="130"/>
      <c r="L737" s="435"/>
      <c r="M737" s="435"/>
      <c r="N737" s="435"/>
      <c r="O737" s="436"/>
      <c r="P737" s="436"/>
      <c r="Q737" s="436"/>
      <c r="R737" s="436"/>
      <c r="S737" s="436"/>
      <c r="T737" s="436"/>
      <c r="U737" s="436"/>
      <c r="V737" s="426"/>
      <c r="W737" s="426"/>
      <c r="X737" s="426"/>
      <c r="Y737" s="426"/>
      <c r="Z737" s="426"/>
      <c r="AA737" s="427"/>
      <c r="AB737" s="427"/>
    </row>
    <row r="738" hidden="1">
      <c r="A738" s="379"/>
      <c r="B738" s="413" t="s">
        <v>1780</v>
      </c>
      <c r="C738" s="365" t="s">
        <v>1781</v>
      </c>
      <c r="D738" s="365"/>
      <c r="E738" s="365"/>
      <c r="F738" s="413"/>
      <c r="G738" s="437"/>
      <c r="H738" s="437"/>
      <c r="I738" s="437"/>
      <c r="J738" s="437"/>
      <c r="K738" s="135"/>
      <c r="L738" s="435"/>
      <c r="M738" s="435"/>
      <c r="N738" s="435"/>
      <c r="O738" s="436"/>
      <c r="P738" s="436"/>
      <c r="Q738" s="436"/>
      <c r="R738" s="436"/>
      <c r="S738" s="436"/>
      <c r="T738" s="436"/>
      <c r="U738" s="436"/>
      <c r="V738" s="426"/>
      <c r="W738" s="426"/>
      <c r="X738" s="426"/>
      <c r="Y738" s="426"/>
      <c r="Z738" s="426"/>
      <c r="AA738" s="427"/>
      <c r="AB738" s="427"/>
    </row>
    <row r="739" hidden="1">
      <c r="A739" s="379"/>
      <c r="B739" s="413" t="s">
        <v>1782</v>
      </c>
      <c r="C739" s="428"/>
      <c r="D739" s="428"/>
      <c r="E739" s="428"/>
      <c r="F739" s="413"/>
      <c r="G739" s="437"/>
      <c r="H739" s="437"/>
      <c r="I739" s="437"/>
      <c r="J739" s="437"/>
      <c r="K739" s="130"/>
      <c r="L739" s="435"/>
      <c r="M739" s="435"/>
      <c r="N739" s="435"/>
      <c r="O739" s="436"/>
      <c r="P739" s="436"/>
      <c r="Q739" s="436"/>
      <c r="R739" s="436"/>
      <c r="S739" s="436"/>
      <c r="T739" s="436"/>
      <c r="U739" s="436"/>
      <c r="V739" s="426"/>
      <c r="W739" s="426"/>
      <c r="X739" s="426"/>
      <c r="Y739" s="426"/>
      <c r="Z739" s="426"/>
      <c r="AA739" s="427"/>
      <c r="AB739" s="427"/>
    </row>
    <row r="740" hidden="1">
      <c r="A740" s="379"/>
      <c r="B740" s="413" t="s">
        <v>1783</v>
      </c>
      <c r="C740" s="365"/>
      <c r="D740" s="365"/>
      <c r="E740" s="365"/>
      <c r="F740" s="413"/>
      <c r="G740" s="437"/>
      <c r="H740" s="437"/>
      <c r="I740" s="437"/>
      <c r="J740" s="437"/>
      <c r="K740" s="135"/>
      <c r="L740" s="435"/>
      <c r="M740" s="435"/>
      <c r="N740" s="435"/>
      <c r="O740" s="436"/>
      <c r="P740" s="436"/>
      <c r="Q740" s="436"/>
      <c r="R740" s="436"/>
      <c r="S740" s="436"/>
      <c r="T740" s="436"/>
      <c r="U740" s="436"/>
      <c r="V740" s="426"/>
      <c r="W740" s="426"/>
      <c r="X740" s="426"/>
      <c r="Y740" s="426"/>
      <c r="Z740" s="426"/>
      <c r="AA740" s="427"/>
      <c r="AB740" s="427"/>
    </row>
    <row r="741" hidden="1">
      <c r="A741" s="379"/>
      <c r="B741" s="413" t="s">
        <v>1784</v>
      </c>
      <c r="C741" s="428" t="s">
        <v>1785</v>
      </c>
      <c r="D741" s="428"/>
      <c r="E741" s="428"/>
      <c r="F741" s="413"/>
      <c r="G741" s="437"/>
      <c r="H741" s="437"/>
      <c r="I741" s="437"/>
      <c r="J741" s="437"/>
      <c r="K741" s="130"/>
      <c r="L741" s="435"/>
      <c r="M741" s="435"/>
      <c r="N741" s="435"/>
      <c r="O741" s="436"/>
      <c r="P741" s="436"/>
      <c r="Q741" s="436"/>
      <c r="R741" s="436"/>
      <c r="S741" s="436"/>
      <c r="T741" s="436"/>
      <c r="U741" s="436"/>
      <c r="V741" s="426"/>
      <c r="W741" s="426"/>
      <c r="X741" s="426"/>
      <c r="Y741" s="426"/>
      <c r="Z741" s="426"/>
      <c r="AA741" s="427"/>
      <c r="AB741" s="427"/>
    </row>
    <row r="742" hidden="1">
      <c r="A742" s="379"/>
      <c r="B742" s="413" t="s">
        <v>1786</v>
      </c>
      <c r="C742" s="419"/>
      <c r="D742" s="419"/>
      <c r="E742" s="419"/>
      <c r="F742" s="356"/>
      <c r="G742" s="439"/>
      <c r="H742" s="439"/>
      <c r="I742" s="439"/>
      <c r="J742" s="439"/>
      <c r="K742" s="135"/>
      <c r="L742" s="435"/>
      <c r="M742" s="435"/>
      <c r="N742" s="435"/>
      <c r="O742" s="436"/>
      <c r="P742" s="436"/>
      <c r="Q742" s="436"/>
      <c r="R742" s="436"/>
      <c r="S742" s="436"/>
      <c r="T742" s="436"/>
      <c r="U742" s="436"/>
      <c r="V742" s="426"/>
      <c r="W742" s="426"/>
      <c r="X742" s="426"/>
      <c r="Y742" s="426"/>
      <c r="Z742" s="426"/>
      <c r="AA742" s="427"/>
      <c r="AB742" s="427"/>
    </row>
    <row r="743" hidden="1">
      <c r="A743" s="379"/>
      <c r="B743" s="413"/>
      <c r="C743" s="428" t="s">
        <v>1787</v>
      </c>
      <c r="D743" s="428"/>
      <c r="E743" s="428"/>
      <c r="F743" s="413"/>
      <c r="G743" s="437"/>
      <c r="H743" s="437"/>
      <c r="I743" s="437"/>
      <c r="J743" s="437"/>
      <c r="K743" s="130"/>
      <c r="L743" s="435"/>
      <c r="M743" s="435"/>
      <c r="N743" s="435"/>
      <c r="O743" s="436"/>
      <c r="P743" s="436"/>
      <c r="Q743" s="436"/>
      <c r="R743" s="436"/>
      <c r="S743" s="436"/>
      <c r="T743" s="436"/>
      <c r="U743" s="436"/>
      <c r="V743" s="426"/>
      <c r="W743" s="426"/>
      <c r="X743" s="426"/>
      <c r="Y743" s="426"/>
      <c r="Z743" s="426"/>
      <c r="AA743" s="427"/>
      <c r="AB743" s="427"/>
    </row>
    <row r="744" hidden="1">
      <c r="A744" s="379"/>
      <c r="B744" s="413" t="s">
        <v>1788</v>
      </c>
      <c r="C744" s="365" t="s">
        <v>1789</v>
      </c>
      <c r="D744" s="365"/>
      <c r="E744" s="365"/>
      <c r="F744" s="413"/>
      <c r="G744" s="437"/>
      <c r="H744" s="437"/>
      <c r="I744" s="437"/>
      <c r="J744" s="437"/>
      <c r="K744" s="135"/>
      <c r="L744" s="435"/>
      <c r="M744" s="435"/>
      <c r="N744" s="435"/>
      <c r="O744" s="436"/>
      <c r="P744" s="436"/>
      <c r="Q744" s="436"/>
      <c r="R744" s="436"/>
      <c r="S744" s="436"/>
      <c r="T744" s="436"/>
      <c r="U744" s="436"/>
      <c r="V744" s="426"/>
      <c r="W744" s="426"/>
      <c r="X744" s="426"/>
      <c r="Y744" s="426"/>
      <c r="Z744" s="426"/>
      <c r="AA744" s="427"/>
      <c r="AB744" s="427"/>
    </row>
    <row r="745" hidden="1">
      <c r="A745" s="379"/>
      <c r="B745" s="413" t="s">
        <v>1790</v>
      </c>
      <c r="C745" s="428" t="s">
        <v>1791</v>
      </c>
      <c r="D745" s="428"/>
      <c r="E745" s="428"/>
      <c r="F745" s="413"/>
      <c r="G745" s="437"/>
      <c r="H745" s="437"/>
      <c r="I745" s="437"/>
      <c r="J745" s="437"/>
      <c r="K745" s="130"/>
      <c r="L745" s="435"/>
      <c r="M745" s="435"/>
      <c r="N745" s="435"/>
      <c r="O745" s="436"/>
      <c r="P745" s="436"/>
      <c r="Q745" s="436"/>
      <c r="R745" s="436"/>
      <c r="S745" s="436"/>
      <c r="T745" s="436"/>
      <c r="U745" s="436"/>
      <c r="V745" s="426"/>
      <c r="W745" s="426"/>
      <c r="X745" s="426"/>
      <c r="Y745" s="426"/>
      <c r="Z745" s="426"/>
      <c r="AA745" s="427"/>
      <c r="AB745" s="427"/>
    </row>
    <row r="746" hidden="1">
      <c r="A746" s="379"/>
      <c r="B746" s="413" t="s">
        <v>1792</v>
      </c>
      <c r="C746" s="432"/>
      <c r="D746" s="432"/>
      <c r="E746" s="432"/>
      <c r="F746" s="398"/>
      <c r="G746" s="221"/>
      <c r="H746" s="221"/>
      <c r="I746" s="221"/>
      <c r="J746" s="221"/>
      <c r="K746" s="135"/>
      <c r="L746" s="425"/>
      <c r="M746" s="425"/>
      <c r="N746" s="425"/>
      <c r="O746" s="425"/>
      <c r="P746" s="425"/>
      <c r="Q746" s="425"/>
      <c r="R746" s="425"/>
      <c r="S746" s="425"/>
      <c r="T746" s="425"/>
      <c r="U746" s="425"/>
      <c r="V746" s="426"/>
      <c r="W746" s="426"/>
      <c r="X746" s="426"/>
      <c r="Y746" s="426"/>
      <c r="Z746" s="426"/>
      <c r="AA746" s="427"/>
      <c r="AB746" s="427"/>
    </row>
    <row r="747" hidden="1">
      <c r="A747" s="423"/>
      <c r="B747" s="413" t="s">
        <v>1793</v>
      </c>
      <c r="C747" s="442" t="s">
        <v>1794</v>
      </c>
      <c r="D747" s="442"/>
      <c r="E747" s="442"/>
      <c r="F747" s="398"/>
      <c r="G747" s="221"/>
      <c r="H747" s="221"/>
      <c r="I747" s="221"/>
      <c r="J747" s="221"/>
      <c r="K747" s="130"/>
      <c r="L747" s="425"/>
      <c r="M747" s="425"/>
      <c r="N747" s="425"/>
      <c r="O747" s="425"/>
      <c r="P747" s="425"/>
      <c r="Q747" s="425"/>
      <c r="R747" s="425"/>
      <c r="S747" s="425"/>
      <c r="T747" s="425"/>
      <c r="U747" s="425"/>
      <c r="V747" s="426"/>
      <c r="W747" s="426"/>
      <c r="X747" s="426"/>
      <c r="Y747" s="426"/>
      <c r="Z747" s="426"/>
      <c r="AA747" s="427"/>
      <c r="AB747" s="427"/>
    </row>
    <row r="748" hidden="1">
      <c r="A748" s="423"/>
      <c r="B748" s="413" t="s">
        <v>1795</v>
      </c>
      <c r="C748" s="432" t="s">
        <v>1796</v>
      </c>
      <c r="D748" s="432"/>
      <c r="E748" s="432"/>
      <c r="F748" s="398"/>
      <c r="G748" s="221"/>
      <c r="H748" s="221"/>
      <c r="I748" s="221"/>
      <c r="J748" s="221"/>
      <c r="K748" s="135"/>
      <c r="L748" s="384"/>
      <c r="M748" s="425"/>
      <c r="N748" s="425"/>
      <c r="O748" s="425"/>
      <c r="P748" s="425"/>
      <c r="Q748" s="425"/>
      <c r="R748" s="425"/>
      <c r="S748" s="425"/>
      <c r="T748" s="425"/>
      <c r="U748" s="425"/>
      <c r="V748" s="426"/>
      <c r="W748" s="426"/>
      <c r="X748" s="426"/>
      <c r="Y748" s="426"/>
      <c r="Z748" s="426"/>
      <c r="AA748" s="427"/>
      <c r="AB748" s="427"/>
    </row>
    <row r="749" hidden="1">
      <c r="A749" s="423"/>
      <c r="B749" s="413" t="s">
        <v>1797</v>
      </c>
      <c r="C749" s="442" t="s">
        <v>1798</v>
      </c>
      <c r="D749" s="442"/>
      <c r="E749" s="442"/>
      <c r="F749" s="398"/>
      <c r="G749" s="221"/>
      <c r="H749" s="221"/>
      <c r="I749" s="221"/>
      <c r="J749" s="221"/>
      <c r="K749" s="130"/>
      <c r="L749" s="425"/>
      <c r="M749" s="425"/>
      <c r="N749" s="425"/>
      <c r="O749" s="425"/>
      <c r="P749" s="425"/>
      <c r="Q749" s="425"/>
      <c r="R749" s="425"/>
      <c r="S749" s="425"/>
      <c r="T749" s="425"/>
      <c r="U749" s="425"/>
      <c r="V749" s="426"/>
      <c r="W749" s="426"/>
      <c r="X749" s="426"/>
      <c r="Y749" s="426"/>
      <c r="Z749" s="426"/>
      <c r="AA749" s="427"/>
      <c r="AB749" s="427"/>
    </row>
    <row r="750" hidden="1">
      <c r="A750" s="423"/>
      <c r="B750" s="413" t="s">
        <v>1799</v>
      </c>
      <c r="C750" s="432" t="s">
        <v>1800</v>
      </c>
      <c r="D750" s="432"/>
      <c r="E750" s="432"/>
      <c r="F750" s="398"/>
      <c r="G750" s="221"/>
      <c r="H750" s="221"/>
      <c r="I750" s="221"/>
      <c r="J750" s="221"/>
      <c r="K750" s="135"/>
      <c r="L750" s="425"/>
      <c r="M750" s="425"/>
      <c r="N750" s="425"/>
      <c r="O750" s="425"/>
      <c r="P750" s="425"/>
      <c r="Q750" s="425"/>
      <c r="R750" s="425"/>
      <c r="S750" s="425"/>
      <c r="T750" s="425"/>
      <c r="U750" s="425"/>
      <c r="V750" s="426"/>
      <c r="W750" s="426"/>
      <c r="X750" s="426"/>
      <c r="Y750" s="426"/>
      <c r="Z750" s="426"/>
      <c r="AA750" s="427"/>
      <c r="AB750" s="427"/>
    </row>
    <row r="751" hidden="1">
      <c r="A751" s="423"/>
      <c r="B751" s="413" t="s">
        <v>1801</v>
      </c>
      <c r="C751" s="443"/>
      <c r="D751" s="443"/>
      <c r="E751" s="443"/>
      <c r="F751" s="441"/>
      <c r="G751" s="384"/>
      <c r="H751" s="384"/>
      <c r="I751" s="384"/>
      <c r="J751" s="384"/>
      <c r="K751" s="130"/>
      <c r="L751" s="425"/>
      <c r="M751" s="425"/>
      <c r="N751" s="425"/>
      <c r="O751" s="425"/>
      <c r="P751" s="425"/>
      <c r="Q751" s="425"/>
      <c r="R751" s="425"/>
      <c r="S751" s="425"/>
      <c r="T751" s="425"/>
      <c r="U751" s="425"/>
      <c r="V751" s="426"/>
      <c r="W751" s="426"/>
      <c r="X751" s="426"/>
      <c r="Y751" s="426"/>
      <c r="Z751" s="426"/>
      <c r="AA751" s="427"/>
      <c r="AB751" s="427"/>
    </row>
    <row r="752" hidden="1">
      <c r="A752" s="423"/>
      <c r="B752" s="413" t="s">
        <v>1802</v>
      </c>
      <c r="C752" s="440"/>
      <c r="D752" s="440"/>
      <c r="E752" s="440"/>
      <c r="F752" s="441"/>
      <c r="G752" s="384"/>
      <c r="H752" s="384"/>
      <c r="I752" s="384"/>
      <c r="J752" s="384"/>
      <c r="K752" s="135"/>
      <c r="L752" s="425"/>
      <c r="M752" s="425"/>
      <c r="N752" s="425"/>
      <c r="O752" s="425"/>
      <c r="P752" s="425"/>
      <c r="Q752" s="425"/>
      <c r="R752" s="425"/>
      <c r="S752" s="425"/>
      <c r="T752" s="425"/>
      <c r="U752" s="425"/>
      <c r="V752" s="426"/>
      <c r="W752" s="426"/>
      <c r="X752" s="426"/>
      <c r="Y752" s="426"/>
      <c r="Z752" s="426"/>
      <c r="AA752" s="427"/>
      <c r="AB752" s="427"/>
    </row>
    <row r="753" hidden="1">
      <c r="A753" s="423"/>
      <c r="B753" s="413" t="s">
        <v>1803</v>
      </c>
      <c r="C753" s="443"/>
      <c r="D753" s="443"/>
      <c r="E753" s="443"/>
      <c r="F753" s="441"/>
      <c r="G753" s="384"/>
      <c r="H753" s="384"/>
      <c r="I753" s="384"/>
      <c r="J753" s="384"/>
      <c r="K753" s="130"/>
      <c r="L753" s="425"/>
      <c r="M753" s="425"/>
      <c r="N753" s="425"/>
      <c r="O753" s="425"/>
      <c r="P753" s="425"/>
      <c r="Q753" s="425"/>
      <c r="R753" s="425"/>
      <c r="S753" s="425"/>
      <c r="T753" s="425"/>
      <c r="U753" s="425"/>
      <c r="V753" s="426"/>
      <c r="W753" s="426"/>
      <c r="X753" s="426"/>
      <c r="Y753" s="426"/>
      <c r="Z753" s="426"/>
      <c r="AA753" s="427"/>
      <c r="AB753" s="427"/>
    </row>
    <row r="754" hidden="1">
      <c r="A754" s="423"/>
      <c r="B754" s="413" t="s">
        <v>1804</v>
      </c>
      <c r="C754" s="440"/>
      <c r="D754" s="440"/>
      <c r="E754" s="440"/>
      <c r="F754" s="441"/>
      <c r="G754" s="384"/>
      <c r="H754" s="384"/>
      <c r="I754" s="384"/>
      <c r="J754" s="384"/>
      <c r="K754" s="135"/>
      <c r="L754" s="425"/>
      <c r="M754" s="425"/>
      <c r="N754" s="425"/>
      <c r="O754" s="425"/>
      <c r="P754" s="425"/>
      <c r="Q754" s="425"/>
      <c r="R754" s="425"/>
      <c r="S754" s="425"/>
      <c r="T754" s="425"/>
      <c r="U754" s="425"/>
      <c r="V754" s="426"/>
      <c r="W754" s="426"/>
      <c r="X754" s="426"/>
      <c r="Y754" s="426"/>
      <c r="Z754" s="426"/>
      <c r="AA754" s="427"/>
      <c r="AB754" s="427"/>
    </row>
    <row r="755" hidden="1">
      <c r="A755" s="423"/>
      <c r="B755" s="413" t="s">
        <v>1805</v>
      </c>
      <c r="C755" s="428" t="s">
        <v>1806</v>
      </c>
      <c r="D755" s="428"/>
      <c r="E755" s="428"/>
      <c r="F755" s="413"/>
      <c r="G755" s="437"/>
      <c r="H755" s="437"/>
      <c r="I755" s="437"/>
      <c r="J755" s="437"/>
      <c r="K755" s="130"/>
      <c r="L755" s="425"/>
      <c r="M755" s="425"/>
      <c r="N755" s="425"/>
      <c r="O755" s="425"/>
      <c r="P755" s="425"/>
      <c r="Q755" s="425"/>
      <c r="R755" s="425"/>
      <c r="S755" s="425"/>
      <c r="T755" s="425"/>
      <c r="U755" s="425"/>
      <c r="V755" s="426"/>
      <c r="W755" s="426"/>
      <c r="X755" s="426"/>
      <c r="Y755" s="426"/>
      <c r="Z755" s="426"/>
      <c r="AA755" s="427"/>
      <c r="AB755" s="427"/>
    </row>
    <row r="756" hidden="1">
      <c r="A756" s="423"/>
      <c r="B756" s="413" t="s">
        <v>1807</v>
      </c>
      <c r="C756" s="365" t="s">
        <v>1808</v>
      </c>
      <c r="D756" s="365"/>
      <c r="E756" s="365"/>
      <c r="F756" s="413"/>
      <c r="G756" s="437"/>
      <c r="H756" s="437"/>
      <c r="I756" s="437"/>
      <c r="J756" s="437"/>
      <c r="K756" s="135"/>
      <c r="L756" s="425"/>
      <c r="M756" s="425"/>
      <c r="N756" s="425"/>
      <c r="O756" s="425"/>
      <c r="P756" s="425"/>
      <c r="Q756" s="425"/>
      <c r="R756" s="425"/>
      <c r="S756" s="425"/>
      <c r="T756" s="425"/>
      <c r="U756" s="425"/>
      <c r="V756" s="426"/>
      <c r="W756" s="426"/>
      <c r="X756" s="426"/>
      <c r="Y756" s="426"/>
      <c r="Z756" s="426"/>
      <c r="AA756" s="427"/>
      <c r="AB756" s="427"/>
    </row>
    <row r="757" hidden="1">
      <c r="A757" s="423"/>
      <c r="B757" s="413" t="s">
        <v>1809</v>
      </c>
      <c r="C757" s="443"/>
      <c r="D757" s="443"/>
      <c r="E757" s="443"/>
      <c r="F757" s="441"/>
      <c r="G757" s="384"/>
      <c r="H757" s="384"/>
      <c r="I757" s="384"/>
      <c r="J757" s="384"/>
      <c r="K757" s="130"/>
      <c r="L757" s="425"/>
      <c r="M757" s="425"/>
      <c r="N757" s="425"/>
      <c r="O757" s="425"/>
      <c r="P757" s="425"/>
      <c r="Q757" s="425"/>
      <c r="R757" s="425"/>
      <c r="S757" s="425"/>
      <c r="T757" s="425"/>
      <c r="U757" s="425"/>
      <c r="V757" s="426"/>
      <c r="W757" s="426"/>
      <c r="X757" s="426"/>
      <c r="Y757" s="426"/>
      <c r="Z757" s="426"/>
      <c r="AA757" s="427"/>
      <c r="AB757" s="427"/>
    </row>
    <row r="758" hidden="1">
      <c r="A758" s="423"/>
      <c r="B758" s="413" t="s">
        <v>1810</v>
      </c>
      <c r="C758" s="365" t="s">
        <v>1811</v>
      </c>
      <c r="D758" s="365"/>
      <c r="E758" s="365"/>
      <c r="F758" s="413"/>
      <c r="G758" s="437"/>
      <c r="H758" s="437"/>
      <c r="I758" s="437"/>
      <c r="J758" s="437"/>
      <c r="K758" s="135"/>
      <c r="L758" s="425"/>
      <c r="M758" s="425"/>
      <c r="N758" s="425"/>
      <c r="O758" s="425"/>
      <c r="P758" s="425"/>
      <c r="Q758" s="425"/>
      <c r="R758" s="425"/>
      <c r="S758" s="425"/>
      <c r="T758" s="425"/>
      <c r="U758" s="425"/>
      <c r="V758" s="426"/>
      <c r="W758" s="426"/>
      <c r="X758" s="426"/>
      <c r="Y758" s="426"/>
      <c r="Z758" s="426"/>
      <c r="AA758" s="427"/>
      <c r="AB758" s="427"/>
    </row>
    <row r="759" hidden="1">
      <c r="A759" s="423"/>
      <c r="B759" s="413" t="s">
        <v>1812</v>
      </c>
      <c r="C759" s="444" t="str">
        <f>HYPERLINK("https://discord.gg/C7Pyfsj","I just started  RadOncResidents Discord server -- will start spreading to residents today. Feel free to join and carry on discussion there, graduating MS4's welcome https://discord.gg/C7Pyfsj")</f>
        <v>I just started  RadOncResidents Discord server -- will start spreading to residents today. Feel free to join and carry on discussion there, graduating MS4's welcome https://discord.gg/C7Pyfsj</v>
      </c>
      <c r="D759" s="445"/>
      <c r="E759" s="445"/>
      <c r="F759" s="405"/>
      <c r="G759" s="446"/>
      <c r="H759" s="446"/>
      <c r="I759" s="446"/>
      <c r="J759" s="446"/>
      <c r="K759" s="130"/>
      <c r="L759" s="425"/>
      <c r="M759" s="425"/>
      <c r="N759" s="425"/>
      <c r="O759" s="425"/>
      <c r="P759" s="425"/>
      <c r="Q759" s="425"/>
      <c r="R759" s="425"/>
      <c r="S759" s="425"/>
      <c r="T759" s="425"/>
      <c r="U759" s="425"/>
      <c r="V759" s="426"/>
      <c r="W759" s="426"/>
      <c r="X759" s="426"/>
      <c r="Y759" s="426"/>
      <c r="Z759" s="426"/>
      <c r="AA759" s="427"/>
      <c r="AB759" s="427"/>
    </row>
    <row r="760" hidden="1">
      <c r="A760" s="423"/>
      <c r="B760" s="413" t="s">
        <v>1813</v>
      </c>
      <c r="C760" s="365" t="s">
        <v>1814</v>
      </c>
      <c r="D760" s="365"/>
      <c r="E760" s="365"/>
      <c r="F760" s="413"/>
      <c r="G760" s="437"/>
      <c r="H760" s="437"/>
      <c r="I760" s="437"/>
      <c r="J760" s="437"/>
      <c r="K760" s="135"/>
      <c r="L760" s="425"/>
      <c r="M760" s="425"/>
      <c r="N760" s="425"/>
      <c r="O760" s="425"/>
      <c r="P760" s="425"/>
      <c r="Q760" s="425"/>
      <c r="R760" s="425"/>
      <c r="S760" s="425"/>
      <c r="T760" s="425"/>
      <c r="U760" s="425"/>
      <c r="V760" s="426"/>
      <c r="W760" s="426"/>
      <c r="X760" s="426"/>
      <c r="Y760" s="426"/>
      <c r="Z760" s="426"/>
      <c r="AA760" s="427"/>
      <c r="AB760" s="427"/>
    </row>
    <row r="761" hidden="1">
      <c r="A761" s="423"/>
      <c r="B761" s="404" t="s">
        <v>1815</v>
      </c>
      <c r="C761" s="428" t="s">
        <v>1816</v>
      </c>
      <c r="D761" s="428"/>
      <c r="E761" s="428"/>
      <c r="F761" s="413"/>
      <c r="G761" s="437"/>
      <c r="H761" s="437"/>
      <c r="I761" s="437"/>
      <c r="J761" s="437"/>
      <c r="K761" s="130"/>
      <c r="L761" s="435"/>
      <c r="M761" s="435"/>
      <c r="N761" s="435"/>
      <c r="O761" s="436"/>
      <c r="P761" s="436"/>
      <c r="Q761" s="436"/>
      <c r="R761" s="436"/>
      <c r="S761" s="436"/>
      <c r="T761" s="436"/>
      <c r="U761" s="436"/>
      <c r="V761" s="426"/>
      <c r="W761" s="426"/>
      <c r="X761" s="426"/>
      <c r="Y761" s="426"/>
      <c r="Z761" s="426"/>
      <c r="AA761" s="427"/>
      <c r="AB761" s="427"/>
    </row>
    <row r="762" hidden="1">
      <c r="A762" s="379"/>
      <c r="B762" s="413" t="s">
        <v>1817</v>
      </c>
      <c r="C762" s="365" t="s">
        <v>1818</v>
      </c>
      <c r="D762" s="365"/>
      <c r="E762" s="365"/>
      <c r="F762" s="413"/>
      <c r="G762" s="437"/>
      <c r="H762" s="437"/>
      <c r="I762" s="437"/>
      <c r="J762" s="437"/>
      <c r="K762" s="135"/>
      <c r="L762" s="435"/>
      <c r="M762" s="435"/>
      <c r="N762" s="435"/>
      <c r="O762" s="436"/>
      <c r="P762" s="436"/>
      <c r="Q762" s="436"/>
      <c r="R762" s="436"/>
      <c r="S762" s="436"/>
      <c r="T762" s="436"/>
      <c r="U762" s="436"/>
      <c r="V762" s="426"/>
      <c r="W762" s="426"/>
      <c r="X762" s="426"/>
      <c r="Y762" s="426"/>
      <c r="Z762" s="426"/>
      <c r="AA762" s="427"/>
      <c r="AB762" s="427"/>
    </row>
    <row r="763" hidden="1">
      <c r="A763" s="379"/>
      <c r="B763" s="447" t="s">
        <v>1819</v>
      </c>
      <c r="C763" s="448"/>
      <c r="D763" s="448"/>
      <c r="E763" s="448"/>
      <c r="F763" s="356"/>
      <c r="G763" s="439"/>
      <c r="H763" s="439"/>
      <c r="I763" s="439"/>
      <c r="J763" s="439"/>
      <c r="K763" s="130"/>
      <c r="L763" s="435"/>
      <c r="M763" s="435"/>
      <c r="N763" s="435"/>
      <c r="O763" s="436"/>
      <c r="P763" s="436"/>
      <c r="Q763" s="436"/>
      <c r="R763" s="436"/>
      <c r="S763" s="436"/>
      <c r="T763" s="436"/>
      <c r="U763" s="436"/>
      <c r="V763" s="426"/>
      <c r="W763" s="426"/>
      <c r="X763" s="426"/>
      <c r="Y763" s="426"/>
      <c r="Z763" s="426"/>
      <c r="AA763" s="427"/>
      <c r="AB763" s="427"/>
    </row>
    <row r="764" hidden="1">
      <c r="A764" s="379"/>
      <c r="B764" s="413" t="s">
        <v>1820</v>
      </c>
      <c r="C764" s="365" t="s">
        <v>1821</v>
      </c>
      <c r="D764" s="365"/>
      <c r="E764" s="365"/>
      <c r="F764" s="413"/>
      <c r="G764" s="437"/>
      <c r="H764" s="437"/>
      <c r="I764" s="437"/>
      <c r="J764" s="437"/>
      <c r="K764" s="135"/>
      <c r="L764" s="435"/>
      <c r="M764" s="435"/>
      <c r="N764" s="435"/>
      <c r="O764" s="436"/>
      <c r="P764" s="436"/>
      <c r="Q764" s="436"/>
      <c r="R764" s="436"/>
      <c r="S764" s="436"/>
      <c r="T764" s="436"/>
      <c r="U764" s="436"/>
      <c r="V764" s="426"/>
      <c r="W764" s="426"/>
      <c r="X764" s="426"/>
      <c r="Y764" s="426"/>
      <c r="Z764" s="426"/>
      <c r="AA764" s="427"/>
      <c r="AB764" s="427"/>
    </row>
    <row r="765" hidden="1">
      <c r="A765" s="379"/>
      <c r="B765" s="413" t="s">
        <v>1822</v>
      </c>
      <c r="C765" s="428" t="s">
        <v>1823</v>
      </c>
      <c r="D765" s="428"/>
      <c r="E765" s="428"/>
      <c r="F765" s="413"/>
      <c r="G765" s="437"/>
      <c r="H765" s="437"/>
      <c r="I765" s="437"/>
      <c r="J765" s="437"/>
      <c r="K765" s="130"/>
      <c r="L765" s="435"/>
      <c r="M765" s="435"/>
      <c r="N765" s="435"/>
      <c r="O765" s="436"/>
      <c r="P765" s="436"/>
      <c r="Q765" s="436"/>
      <c r="R765" s="436"/>
      <c r="S765" s="436"/>
      <c r="T765" s="436"/>
      <c r="U765" s="436"/>
      <c r="V765" s="426"/>
      <c r="W765" s="426"/>
      <c r="X765" s="426"/>
      <c r="Y765" s="426"/>
      <c r="Z765" s="426"/>
      <c r="AA765" s="427"/>
      <c r="AB765" s="427"/>
    </row>
    <row r="766" hidden="1">
      <c r="A766" s="379"/>
      <c r="B766" s="413" t="s">
        <v>1824</v>
      </c>
      <c r="C766" s="419"/>
      <c r="D766" s="419"/>
      <c r="E766" s="419"/>
      <c r="F766" s="356"/>
      <c r="G766" s="439"/>
      <c r="H766" s="439"/>
      <c r="I766" s="439"/>
      <c r="J766" s="439"/>
      <c r="K766" s="135"/>
      <c r="L766" s="435"/>
      <c r="M766" s="435"/>
      <c r="N766" s="435"/>
      <c r="O766" s="436"/>
      <c r="P766" s="436"/>
      <c r="Q766" s="436"/>
      <c r="R766" s="436"/>
      <c r="S766" s="436"/>
      <c r="T766" s="436"/>
      <c r="U766" s="436"/>
      <c r="V766" s="426"/>
      <c r="W766" s="426"/>
      <c r="X766" s="426"/>
      <c r="Y766" s="426"/>
      <c r="Z766" s="426"/>
      <c r="AA766" s="427"/>
      <c r="AB766" s="427"/>
    </row>
    <row r="767" hidden="1">
      <c r="A767" s="379"/>
      <c r="B767" s="413" t="s">
        <v>1825</v>
      </c>
      <c r="C767" s="428" t="s">
        <v>1826</v>
      </c>
      <c r="D767" s="428"/>
      <c r="E767" s="428"/>
      <c r="F767" s="413"/>
      <c r="G767" s="437"/>
      <c r="H767" s="437"/>
      <c r="I767" s="437"/>
      <c r="J767" s="437"/>
      <c r="K767" s="130"/>
      <c r="L767" s="435"/>
      <c r="M767" s="435"/>
      <c r="N767" s="435"/>
      <c r="O767" s="436"/>
      <c r="P767" s="436"/>
      <c r="Q767" s="436"/>
      <c r="R767" s="436"/>
      <c r="S767" s="436"/>
      <c r="T767" s="436"/>
      <c r="U767" s="436"/>
      <c r="V767" s="426"/>
      <c r="W767" s="426"/>
      <c r="X767" s="426"/>
      <c r="Y767" s="426"/>
      <c r="Z767" s="426"/>
      <c r="AA767" s="427"/>
      <c r="AB767" s="427"/>
    </row>
    <row r="768" hidden="1">
      <c r="A768" s="379"/>
      <c r="B768" s="413" t="s">
        <v>1827</v>
      </c>
      <c r="C768" s="365" t="s">
        <v>1828</v>
      </c>
      <c r="D768" s="365"/>
      <c r="E768" s="365"/>
      <c r="F768" s="413"/>
      <c r="G768" s="437"/>
      <c r="H768" s="437"/>
      <c r="I768" s="437"/>
      <c r="J768" s="437"/>
      <c r="K768" s="135"/>
      <c r="L768" s="435"/>
      <c r="M768" s="435"/>
      <c r="N768" s="435"/>
      <c r="O768" s="436"/>
      <c r="P768" s="436"/>
      <c r="Q768" s="436"/>
      <c r="R768" s="436"/>
      <c r="S768" s="436"/>
      <c r="T768" s="436"/>
      <c r="U768" s="436"/>
      <c r="V768" s="426"/>
      <c r="W768" s="426"/>
      <c r="X768" s="426"/>
      <c r="Y768" s="426"/>
      <c r="Z768" s="426"/>
      <c r="AA768" s="427"/>
      <c r="AB768" s="427"/>
    </row>
    <row r="769" hidden="1">
      <c r="A769" s="379"/>
      <c r="B769" s="413" t="s">
        <v>1829</v>
      </c>
      <c r="C769" s="428"/>
      <c r="D769" s="428"/>
      <c r="E769" s="428"/>
      <c r="F769" s="413"/>
      <c r="G769" s="437"/>
      <c r="H769" s="437"/>
      <c r="I769" s="437"/>
      <c r="J769" s="437"/>
      <c r="K769" s="130"/>
      <c r="L769" s="435"/>
      <c r="M769" s="435"/>
      <c r="N769" s="435"/>
      <c r="O769" s="436"/>
      <c r="P769" s="436"/>
      <c r="Q769" s="436"/>
      <c r="R769" s="436"/>
      <c r="S769" s="436"/>
      <c r="T769" s="436"/>
      <c r="U769" s="436"/>
      <c r="V769" s="426"/>
      <c r="W769" s="426"/>
      <c r="X769" s="426"/>
      <c r="Y769" s="426"/>
      <c r="Z769" s="426"/>
      <c r="AA769" s="427"/>
      <c r="AB769" s="427"/>
    </row>
    <row r="770" hidden="1">
      <c r="A770" s="379"/>
      <c r="B770" s="413" t="s">
        <v>1830</v>
      </c>
      <c r="C770" s="365"/>
      <c r="D770" s="365"/>
      <c r="E770" s="365"/>
      <c r="F770" s="413"/>
      <c r="G770" s="437"/>
      <c r="H770" s="437"/>
      <c r="I770" s="437"/>
      <c r="J770" s="437"/>
      <c r="K770" s="135"/>
      <c r="L770" s="435"/>
      <c r="M770" s="435"/>
      <c r="N770" s="435"/>
      <c r="O770" s="436"/>
      <c r="P770" s="436"/>
      <c r="Q770" s="436"/>
      <c r="R770" s="436"/>
      <c r="S770" s="436"/>
      <c r="T770" s="436"/>
      <c r="U770" s="436"/>
      <c r="V770" s="426"/>
      <c r="W770" s="426"/>
      <c r="X770" s="426"/>
      <c r="Y770" s="426"/>
      <c r="Z770" s="426"/>
      <c r="AA770" s="427"/>
      <c r="AB770" s="427"/>
    </row>
    <row r="771" hidden="1">
      <c r="A771" s="379"/>
      <c r="B771" s="413" t="s">
        <v>1831</v>
      </c>
      <c r="C771" s="428" t="s">
        <v>1832</v>
      </c>
      <c r="D771" s="428"/>
      <c r="E771" s="428"/>
      <c r="F771" s="413"/>
      <c r="G771" s="437"/>
      <c r="H771" s="437"/>
      <c r="I771" s="437"/>
      <c r="J771" s="437"/>
      <c r="K771" s="130"/>
      <c r="L771" s="435"/>
      <c r="M771" s="435"/>
      <c r="N771" s="435"/>
      <c r="O771" s="436"/>
      <c r="P771" s="436"/>
      <c r="Q771" s="436"/>
      <c r="R771" s="436"/>
      <c r="S771" s="436"/>
      <c r="T771" s="436"/>
      <c r="U771" s="436"/>
      <c r="V771" s="426"/>
      <c r="W771" s="426"/>
      <c r="X771" s="426"/>
      <c r="Y771" s="426"/>
      <c r="Z771" s="426"/>
      <c r="AA771" s="427"/>
      <c r="AB771" s="427"/>
    </row>
    <row r="772" hidden="1">
      <c r="A772" s="379"/>
      <c r="B772" s="413" t="s">
        <v>1833</v>
      </c>
      <c r="C772" s="365" t="s">
        <v>1834</v>
      </c>
      <c r="D772" s="365"/>
      <c r="E772" s="365"/>
      <c r="F772" s="413"/>
      <c r="G772" s="437"/>
      <c r="H772" s="437"/>
      <c r="I772" s="437"/>
      <c r="J772" s="437"/>
      <c r="K772" s="135"/>
      <c r="L772" s="435"/>
      <c r="M772" s="435"/>
      <c r="N772" s="435"/>
      <c r="O772" s="436"/>
      <c r="P772" s="436"/>
      <c r="Q772" s="436"/>
      <c r="R772" s="436"/>
      <c r="S772" s="436"/>
      <c r="T772" s="436"/>
      <c r="U772" s="436"/>
      <c r="V772" s="426"/>
      <c r="W772" s="426"/>
      <c r="X772" s="426"/>
      <c r="Y772" s="426"/>
      <c r="Z772" s="426"/>
      <c r="AA772" s="427"/>
      <c r="AB772" s="427"/>
    </row>
    <row r="773" hidden="1">
      <c r="A773" s="379"/>
      <c r="B773" s="449" t="s">
        <v>1835</v>
      </c>
      <c r="C773" s="428"/>
      <c r="D773" s="428"/>
      <c r="E773" s="428"/>
      <c r="F773" s="449"/>
      <c r="G773" s="450"/>
      <c r="H773" s="450"/>
      <c r="I773" s="450"/>
      <c r="J773" s="450"/>
      <c r="K773" s="130"/>
      <c r="L773" s="451"/>
      <c r="M773" s="451"/>
      <c r="N773" s="451"/>
      <c r="O773" s="452"/>
      <c r="P773" s="452"/>
      <c r="Q773" s="452"/>
      <c r="R773" s="452"/>
      <c r="S773" s="452"/>
      <c r="T773" s="452"/>
      <c r="U773" s="452"/>
      <c r="V773" s="453"/>
      <c r="W773" s="453"/>
      <c r="X773" s="453"/>
      <c r="Y773" s="453"/>
      <c r="Z773" s="453"/>
      <c r="AA773" s="454"/>
      <c r="AB773" s="454"/>
    </row>
    <row r="774" hidden="1">
      <c r="A774" s="455"/>
      <c r="B774" s="413" t="s">
        <v>1836</v>
      </c>
      <c r="C774" s="365"/>
      <c r="D774" s="365"/>
      <c r="E774" s="365"/>
      <c r="F774" s="413"/>
      <c r="G774" s="437"/>
      <c r="H774" s="437"/>
      <c r="I774" s="437"/>
      <c r="J774" s="437"/>
      <c r="K774" s="135"/>
      <c r="L774" s="435"/>
      <c r="M774" s="435"/>
      <c r="N774" s="435"/>
      <c r="O774" s="436"/>
      <c r="P774" s="436"/>
      <c r="Q774" s="436"/>
      <c r="R774" s="436"/>
      <c r="S774" s="436"/>
      <c r="T774" s="436"/>
      <c r="U774" s="436"/>
      <c r="V774" s="426"/>
      <c r="W774" s="426"/>
      <c r="X774" s="426"/>
      <c r="Y774" s="426"/>
      <c r="Z774" s="426"/>
      <c r="AA774" s="427"/>
      <c r="AB774" s="427"/>
    </row>
    <row r="775" hidden="1">
      <c r="A775" s="379"/>
      <c r="B775" s="449" t="s">
        <v>1837</v>
      </c>
      <c r="C775" s="428" t="s">
        <v>1838</v>
      </c>
      <c r="D775" s="428"/>
      <c r="E775" s="428"/>
      <c r="F775" s="449"/>
      <c r="G775" s="450"/>
      <c r="H775" s="450"/>
      <c r="I775" s="450"/>
      <c r="J775" s="450"/>
      <c r="K775" s="130"/>
      <c r="L775" s="451"/>
      <c r="M775" s="451"/>
      <c r="N775" s="451"/>
      <c r="O775" s="452"/>
      <c r="P775" s="452"/>
      <c r="Q775" s="452"/>
      <c r="R775" s="452"/>
      <c r="S775" s="452"/>
      <c r="T775" s="452"/>
      <c r="U775" s="452"/>
      <c r="V775" s="453"/>
      <c r="W775" s="453"/>
      <c r="X775" s="453"/>
      <c r="Y775" s="453"/>
      <c r="Z775" s="453"/>
      <c r="AA775" s="454"/>
      <c r="AB775" s="454"/>
    </row>
    <row r="776" hidden="1">
      <c r="A776" s="455"/>
      <c r="B776" s="413" t="s">
        <v>1839</v>
      </c>
      <c r="C776" s="365" t="s">
        <v>1840</v>
      </c>
      <c r="D776" s="365"/>
      <c r="E776" s="365"/>
      <c r="F776" s="413"/>
      <c r="G776" s="437"/>
      <c r="H776" s="437"/>
      <c r="I776" s="437"/>
      <c r="J776" s="437"/>
      <c r="K776" s="135"/>
      <c r="L776" s="435"/>
      <c r="M776" s="435"/>
      <c r="N776" s="435"/>
      <c r="O776" s="436"/>
      <c r="P776" s="436"/>
      <c r="Q776" s="436"/>
      <c r="R776" s="436"/>
      <c r="S776" s="436"/>
      <c r="T776" s="436"/>
      <c r="U776" s="436"/>
      <c r="V776" s="426"/>
      <c r="W776" s="426"/>
      <c r="X776" s="426"/>
      <c r="Y776" s="426"/>
      <c r="Z776" s="426"/>
      <c r="AA776" s="427"/>
      <c r="AB776" s="427"/>
    </row>
    <row r="777" hidden="1">
      <c r="A777" s="379"/>
      <c r="B777" s="413" t="s">
        <v>1841</v>
      </c>
      <c r="C777" s="456"/>
      <c r="D777" s="456"/>
      <c r="E777" s="456"/>
      <c r="F777" s="338"/>
      <c r="G777" s="457"/>
      <c r="H777" s="457"/>
      <c r="I777" s="457"/>
      <c r="J777" s="457"/>
      <c r="K777" s="130"/>
      <c r="L777" s="458"/>
      <c r="M777" s="458"/>
      <c r="N777" s="458"/>
      <c r="O777" s="458"/>
      <c r="P777" s="458"/>
      <c r="Q777" s="458"/>
      <c r="R777" s="458"/>
      <c r="S777" s="458"/>
      <c r="T777" s="458"/>
      <c r="U777" s="458"/>
      <c r="V777" s="459"/>
      <c r="W777" s="459"/>
      <c r="X777" s="459"/>
      <c r="Y777" s="459"/>
      <c r="Z777" s="459"/>
      <c r="AA777" s="460"/>
      <c r="AB777" s="460"/>
    </row>
    <row r="778" hidden="1">
      <c r="A778" s="461"/>
      <c r="B778" s="413" t="s">
        <v>1842</v>
      </c>
      <c r="C778" s="365" t="s">
        <v>1843</v>
      </c>
      <c r="D778" s="365"/>
      <c r="E778" s="365"/>
      <c r="F778" s="338"/>
      <c r="G778" s="462"/>
      <c r="H778" s="462"/>
      <c r="I778" s="462"/>
      <c r="J778" s="462"/>
      <c r="K778" s="135"/>
      <c r="L778" s="458"/>
      <c r="M778" s="458"/>
      <c r="N778" s="458"/>
      <c r="O778" s="458"/>
      <c r="P778" s="458"/>
      <c r="Q778" s="458"/>
      <c r="R778" s="458"/>
      <c r="S778" s="458"/>
      <c r="T778" s="458"/>
      <c r="U778" s="458"/>
      <c r="V778" s="459"/>
      <c r="W778" s="459"/>
      <c r="X778" s="459"/>
      <c r="Y778" s="459"/>
      <c r="Z778" s="459"/>
      <c r="AA778" s="460"/>
      <c r="AB778" s="460"/>
    </row>
    <row r="779" hidden="1">
      <c r="A779" s="461"/>
      <c r="B779" s="413" t="s">
        <v>1844</v>
      </c>
      <c r="C779" s="456" t="s">
        <v>1845</v>
      </c>
      <c r="D779" s="456"/>
      <c r="E779" s="456"/>
      <c r="F779" s="338"/>
      <c r="G779" s="463"/>
      <c r="H779" s="463"/>
      <c r="I779" s="463"/>
      <c r="J779" s="463"/>
      <c r="K779" s="130"/>
      <c r="L779" s="458"/>
      <c r="M779" s="458"/>
      <c r="N779" s="458"/>
      <c r="O779" s="458"/>
      <c r="P779" s="458"/>
      <c r="Q779" s="458"/>
      <c r="R779" s="458"/>
      <c r="S779" s="458"/>
      <c r="T779" s="458"/>
      <c r="U779" s="458"/>
      <c r="V779" s="459"/>
      <c r="W779" s="459"/>
      <c r="X779" s="459"/>
      <c r="Y779" s="459"/>
      <c r="Z779" s="459"/>
      <c r="AA779" s="460"/>
      <c r="AB779" s="460"/>
    </row>
    <row r="780" hidden="1">
      <c r="A780" s="461"/>
      <c r="B780" s="413" t="s">
        <v>1846</v>
      </c>
      <c r="C780" s="365"/>
      <c r="D780" s="365"/>
      <c r="E780" s="365"/>
      <c r="F780" s="338"/>
      <c r="G780" s="463"/>
      <c r="H780" s="463"/>
      <c r="I780" s="463"/>
      <c r="J780" s="463"/>
      <c r="K780" s="135"/>
      <c r="L780" s="458"/>
      <c r="M780" s="458"/>
      <c r="N780" s="458"/>
      <c r="O780" s="458"/>
      <c r="P780" s="458"/>
      <c r="Q780" s="458"/>
      <c r="R780" s="458"/>
      <c r="S780" s="458"/>
      <c r="T780" s="458"/>
      <c r="U780" s="458"/>
      <c r="V780" s="459"/>
      <c r="W780" s="459"/>
      <c r="X780" s="459"/>
      <c r="Y780" s="459"/>
      <c r="Z780" s="459"/>
      <c r="AA780" s="460"/>
      <c r="AB780" s="460"/>
    </row>
    <row r="781" hidden="1">
      <c r="A781" s="461"/>
      <c r="B781" s="413" t="s">
        <v>1847</v>
      </c>
      <c r="C781" s="456" t="s">
        <v>1848</v>
      </c>
      <c r="D781" s="456"/>
      <c r="E781" s="456"/>
      <c r="F781" s="338"/>
      <c r="G781" s="463"/>
      <c r="H781" s="463"/>
      <c r="I781" s="463"/>
      <c r="J781" s="463"/>
      <c r="K781" s="130"/>
      <c r="L781" s="458"/>
      <c r="M781" s="458"/>
      <c r="N781" s="458"/>
      <c r="O781" s="458"/>
      <c r="P781" s="458"/>
      <c r="Q781" s="458"/>
      <c r="R781" s="458"/>
      <c r="S781" s="458"/>
      <c r="T781" s="458"/>
      <c r="U781" s="458"/>
      <c r="V781" s="459"/>
      <c r="W781" s="459"/>
      <c r="X781" s="459"/>
      <c r="Y781" s="459"/>
      <c r="Z781" s="459"/>
      <c r="AA781" s="460"/>
      <c r="AB781" s="460"/>
    </row>
    <row r="782" hidden="1">
      <c r="A782" s="461"/>
      <c r="B782" s="413" t="s">
        <v>1849</v>
      </c>
      <c r="C782" s="365" t="s">
        <v>1850</v>
      </c>
      <c r="D782" s="365"/>
      <c r="E782" s="365"/>
      <c r="F782" s="338"/>
      <c r="G782" s="463"/>
      <c r="H782" s="463"/>
      <c r="I782" s="463"/>
      <c r="J782" s="463"/>
      <c r="K782" s="135"/>
      <c r="L782" s="458"/>
      <c r="M782" s="458"/>
      <c r="N782" s="458"/>
      <c r="O782" s="458"/>
      <c r="P782" s="458"/>
      <c r="Q782" s="458"/>
      <c r="R782" s="458"/>
      <c r="S782" s="458"/>
      <c r="T782" s="458"/>
      <c r="U782" s="458"/>
      <c r="V782" s="459"/>
      <c r="W782" s="459"/>
      <c r="X782" s="459"/>
      <c r="Y782" s="459"/>
      <c r="Z782" s="459"/>
      <c r="AA782" s="460"/>
      <c r="AB782" s="460"/>
    </row>
    <row r="783" hidden="1">
      <c r="A783" s="461"/>
      <c r="B783" s="413" t="s">
        <v>1851</v>
      </c>
      <c r="C783" s="428"/>
      <c r="D783" s="428"/>
      <c r="E783" s="428"/>
      <c r="F783" s="447"/>
      <c r="G783" s="464"/>
      <c r="H783" s="464"/>
      <c r="I783" s="464"/>
      <c r="J783" s="464"/>
      <c r="K783" s="130"/>
      <c r="L783" s="458"/>
      <c r="M783" s="458"/>
      <c r="N783" s="458"/>
      <c r="O783" s="458"/>
      <c r="P783" s="458"/>
      <c r="Q783" s="458"/>
      <c r="R783" s="458"/>
      <c r="S783" s="458"/>
      <c r="T783" s="458"/>
      <c r="U783" s="458"/>
      <c r="V783" s="459"/>
      <c r="W783" s="459"/>
      <c r="X783" s="459"/>
      <c r="Y783" s="459"/>
      <c r="Z783" s="459"/>
      <c r="AA783" s="460"/>
      <c r="AB783" s="460"/>
    </row>
    <row r="784" hidden="1">
      <c r="A784" s="461"/>
      <c r="B784" s="413" t="s">
        <v>1852</v>
      </c>
      <c r="C784" s="365" t="s">
        <v>1853</v>
      </c>
      <c r="D784" s="365"/>
      <c r="E784" s="365"/>
      <c r="F784" s="447"/>
      <c r="G784" s="464"/>
      <c r="H784" s="464"/>
      <c r="I784" s="464"/>
      <c r="J784" s="464"/>
      <c r="K784" s="135"/>
      <c r="L784" s="458"/>
      <c r="M784" s="458"/>
      <c r="N784" s="458"/>
      <c r="O784" s="458"/>
      <c r="P784" s="458"/>
      <c r="Q784" s="458"/>
      <c r="R784" s="458"/>
      <c r="S784" s="458"/>
      <c r="T784" s="458"/>
      <c r="U784" s="458"/>
      <c r="V784" s="459"/>
      <c r="W784" s="459"/>
      <c r="X784" s="459"/>
      <c r="Y784" s="459"/>
      <c r="Z784" s="459"/>
      <c r="AA784" s="460"/>
      <c r="AB784" s="460"/>
    </row>
    <row r="785" hidden="1">
      <c r="A785" s="461"/>
      <c r="B785" s="413" t="s">
        <v>1854</v>
      </c>
      <c r="C785" s="428" t="s">
        <v>1855</v>
      </c>
      <c r="D785" s="428"/>
      <c r="E785" s="428"/>
      <c r="F785" s="447"/>
      <c r="G785" s="464"/>
      <c r="H785" s="464"/>
      <c r="I785" s="464"/>
      <c r="J785" s="464"/>
      <c r="K785" s="130"/>
      <c r="L785" s="458"/>
      <c r="M785" s="458"/>
      <c r="N785" s="458"/>
      <c r="O785" s="458"/>
      <c r="P785" s="458"/>
      <c r="Q785" s="458"/>
      <c r="R785" s="458"/>
      <c r="S785" s="458"/>
      <c r="T785" s="458"/>
      <c r="U785" s="458"/>
      <c r="V785" s="459"/>
      <c r="W785" s="459"/>
      <c r="X785" s="459"/>
      <c r="Y785" s="459"/>
      <c r="Z785" s="459"/>
      <c r="AA785" s="460"/>
      <c r="AB785" s="460"/>
    </row>
    <row r="786" hidden="1">
      <c r="A786" s="461"/>
      <c r="B786" s="413" t="s">
        <v>1856</v>
      </c>
      <c r="C786" s="365" t="s">
        <v>1857</v>
      </c>
      <c r="D786" s="365"/>
      <c r="E786" s="365"/>
      <c r="F786" s="447"/>
      <c r="G786" s="464"/>
      <c r="H786" s="464"/>
      <c r="I786" s="464"/>
      <c r="J786" s="464"/>
      <c r="K786" s="135"/>
      <c r="L786" s="458"/>
      <c r="M786" s="458"/>
      <c r="N786" s="458"/>
      <c r="O786" s="458"/>
      <c r="P786" s="458"/>
      <c r="Q786" s="458"/>
      <c r="R786" s="458"/>
      <c r="S786" s="458"/>
      <c r="T786" s="458"/>
      <c r="U786" s="458"/>
      <c r="V786" s="459"/>
      <c r="W786" s="459"/>
      <c r="X786" s="459"/>
      <c r="Y786" s="459"/>
      <c r="Z786" s="459"/>
      <c r="AA786" s="460"/>
      <c r="AB786" s="460"/>
    </row>
    <row r="787" hidden="1">
      <c r="A787" s="461"/>
      <c r="B787" s="413" t="s">
        <v>1858</v>
      </c>
      <c r="C787" s="428" t="s">
        <v>1859</v>
      </c>
      <c r="D787" s="428"/>
      <c r="E787" s="428"/>
      <c r="F787" s="447"/>
      <c r="G787" s="464"/>
      <c r="H787" s="464"/>
      <c r="I787" s="464"/>
      <c r="J787" s="464"/>
      <c r="K787" s="130"/>
      <c r="L787" s="458"/>
      <c r="M787" s="458"/>
      <c r="N787" s="458"/>
      <c r="O787" s="458"/>
      <c r="P787" s="458"/>
      <c r="Q787" s="458"/>
      <c r="R787" s="458"/>
      <c r="S787" s="458"/>
      <c r="T787" s="458"/>
      <c r="U787" s="458"/>
      <c r="V787" s="459"/>
      <c r="W787" s="459"/>
      <c r="X787" s="459"/>
      <c r="Y787" s="459"/>
      <c r="Z787" s="459"/>
      <c r="AA787" s="460"/>
      <c r="AB787" s="460"/>
    </row>
    <row r="788" hidden="1">
      <c r="A788" s="461"/>
      <c r="B788" s="413" t="s">
        <v>1860</v>
      </c>
      <c r="C788" s="365" t="s">
        <v>1861</v>
      </c>
      <c r="D788" s="365"/>
      <c r="E788" s="365"/>
      <c r="F788" s="338"/>
      <c r="G788" s="463"/>
      <c r="H788" s="463"/>
      <c r="I788" s="463"/>
      <c r="J788" s="463"/>
      <c r="K788" s="135"/>
      <c r="L788" s="458"/>
      <c r="M788" s="458"/>
      <c r="N788" s="458"/>
      <c r="O788" s="458"/>
      <c r="P788" s="458"/>
      <c r="Q788" s="458"/>
      <c r="R788" s="458"/>
      <c r="S788" s="458"/>
      <c r="T788" s="458"/>
      <c r="U788" s="458"/>
      <c r="V788" s="459"/>
      <c r="W788" s="459"/>
      <c r="X788" s="459"/>
      <c r="Y788" s="459"/>
      <c r="Z788" s="459"/>
      <c r="AA788" s="460"/>
      <c r="AB788" s="460"/>
    </row>
    <row r="789" hidden="1">
      <c r="A789" s="461"/>
      <c r="B789" s="447" t="s">
        <v>1862</v>
      </c>
      <c r="C789" s="428"/>
      <c r="D789" s="428"/>
      <c r="E789" s="428"/>
      <c r="F789" s="447"/>
      <c r="G789" s="464"/>
      <c r="H789" s="464"/>
      <c r="I789" s="464"/>
      <c r="J789" s="464"/>
      <c r="K789" s="130"/>
      <c r="L789" s="458"/>
      <c r="M789" s="458"/>
      <c r="N789" s="458"/>
      <c r="O789" s="458"/>
      <c r="P789" s="458"/>
      <c r="Q789" s="458"/>
      <c r="R789" s="458"/>
      <c r="S789" s="458"/>
      <c r="T789" s="458"/>
      <c r="U789" s="458"/>
      <c r="V789" s="459"/>
      <c r="W789" s="459"/>
      <c r="X789" s="459"/>
      <c r="Y789" s="459"/>
      <c r="Z789" s="459"/>
      <c r="AA789" s="460"/>
      <c r="AB789" s="460"/>
    </row>
    <row r="790" hidden="1">
      <c r="A790" s="461"/>
      <c r="B790" s="447" t="s">
        <v>1863</v>
      </c>
      <c r="C790" s="365" t="s">
        <v>1864</v>
      </c>
      <c r="D790" s="365"/>
      <c r="E790" s="365"/>
      <c r="F790" s="338"/>
      <c r="G790" s="338"/>
      <c r="H790" s="338"/>
      <c r="I790" s="338"/>
      <c r="J790" s="338"/>
      <c r="K790" s="135"/>
      <c r="L790" s="458"/>
      <c r="M790" s="458"/>
      <c r="N790" s="458"/>
      <c r="O790" s="458"/>
      <c r="P790" s="458"/>
      <c r="Q790" s="458"/>
      <c r="R790" s="458"/>
      <c r="S790" s="458"/>
      <c r="T790" s="458"/>
      <c r="U790" s="458"/>
      <c r="V790" s="459"/>
      <c r="W790" s="459"/>
      <c r="X790" s="459"/>
      <c r="Y790" s="459"/>
      <c r="Z790" s="459"/>
      <c r="AA790" s="460"/>
      <c r="AB790" s="460"/>
    </row>
    <row r="791" hidden="1">
      <c r="A791" s="461"/>
      <c r="B791" s="447" t="s">
        <v>1865</v>
      </c>
      <c r="C791" s="428" t="s">
        <v>1866</v>
      </c>
      <c r="D791" s="428"/>
      <c r="E791" s="428"/>
      <c r="F791" s="447"/>
      <c r="G791" s="464"/>
      <c r="H791" s="464"/>
      <c r="I791" s="464"/>
      <c r="J791" s="464"/>
      <c r="K791" s="130"/>
      <c r="L791" s="458"/>
      <c r="M791" s="458"/>
      <c r="N791" s="458"/>
      <c r="O791" s="458"/>
      <c r="P791" s="458"/>
      <c r="Q791" s="458"/>
      <c r="R791" s="458"/>
      <c r="S791" s="458"/>
      <c r="T791" s="458"/>
      <c r="U791" s="458"/>
      <c r="V791" s="459"/>
      <c r="W791" s="459"/>
      <c r="X791" s="459"/>
      <c r="Y791" s="459"/>
      <c r="Z791" s="459"/>
      <c r="AA791" s="460"/>
      <c r="AB791" s="460"/>
    </row>
    <row r="792" hidden="1">
      <c r="A792" s="461"/>
      <c r="B792" s="447" t="s">
        <v>1867</v>
      </c>
      <c r="C792" s="365" t="s">
        <v>1868</v>
      </c>
      <c r="D792" s="365"/>
      <c r="E792" s="365"/>
      <c r="F792" s="447"/>
      <c r="G792" s="464"/>
      <c r="H792" s="464"/>
      <c r="I792" s="464"/>
      <c r="J792" s="464"/>
      <c r="K792" s="135"/>
      <c r="L792" s="458"/>
      <c r="M792" s="458"/>
      <c r="N792" s="458"/>
      <c r="O792" s="458"/>
      <c r="P792" s="458"/>
      <c r="Q792" s="458"/>
      <c r="R792" s="458"/>
      <c r="S792" s="458"/>
      <c r="T792" s="458"/>
      <c r="U792" s="458"/>
      <c r="V792" s="459"/>
      <c r="W792" s="459"/>
      <c r="X792" s="459"/>
      <c r="Y792" s="459"/>
      <c r="Z792" s="459"/>
      <c r="AA792" s="460"/>
      <c r="AB792" s="460"/>
    </row>
    <row r="793" hidden="1">
      <c r="A793" s="461"/>
      <c r="B793" s="413" t="s">
        <v>1869</v>
      </c>
      <c r="C793" s="428" t="s">
        <v>1870</v>
      </c>
      <c r="D793" s="428"/>
      <c r="E793" s="428"/>
      <c r="F793" s="447"/>
      <c r="G793" s="464"/>
      <c r="H793" s="464"/>
      <c r="I793" s="464"/>
      <c r="J793" s="464"/>
      <c r="K793" s="130"/>
      <c r="L793" s="458"/>
      <c r="M793" s="458"/>
      <c r="N793" s="458"/>
      <c r="O793" s="458"/>
      <c r="P793" s="458"/>
      <c r="Q793" s="458"/>
      <c r="R793" s="458"/>
      <c r="S793" s="458"/>
      <c r="T793" s="458"/>
      <c r="U793" s="458"/>
      <c r="V793" s="459"/>
      <c r="W793" s="459"/>
      <c r="X793" s="459"/>
      <c r="Y793" s="459"/>
      <c r="Z793" s="459"/>
      <c r="AA793" s="460"/>
      <c r="AB793" s="460"/>
    </row>
    <row r="794" hidden="1">
      <c r="A794" s="461"/>
      <c r="B794" s="465" t="s">
        <v>1871</v>
      </c>
      <c r="C794" s="365" t="s">
        <v>1872</v>
      </c>
      <c r="D794" s="365"/>
      <c r="E794" s="365"/>
      <c r="F794" s="447"/>
      <c r="G794" s="464"/>
      <c r="H794" s="464"/>
      <c r="I794" s="464"/>
      <c r="J794" s="464"/>
      <c r="K794" s="135"/>
      <c r="L794" s="458"/>
      <c r="M794" s="458"/>
      <c r="N794" s="458"/>
      <c r="O794" s="458"/>
      <c r="P794" s="458"/>
      <c r="Q794" s="458"/>
      <c r="R794" s="458"/>
      <c r="S794" s="458"/>
      <c r="T794" s="458"/>
      <c r="U794" s="458"/>
      <c r="V794" s="459"/>
      <c r="W794" s="459"/>
      <c r="X794" s="459"/>
      <c r="Y794" s="459"/>
      <c r="Z794" s="459"/>
      <c r="AA794" s="460"/>
      <c r="AB794" s="460"/>
    </row>
    <row r="795" hidden="1">
      <c r="A795" s="461"/>
      <c r="B795" s="466" t="s">
        <v>1873</v>
      </c>
      <c r="C795" s="428" t="s">
        <v>1874</v>
      </c>
      <c r="D795" s="428"/>
      <c r="E795" s="428"/>
      <c r="F795" s="447"/>
      <c r="G795" s="447"/>
      <c r="H795" s="447"/>
      <c r="I795" s="447"/>
      <c r="J795" s="447"/>
      <c r="K795" s="130"/>
      <c r="L795" s="467"/>
      <c r="M795" s="467"/>
      <c r="N795" s="467"/>
      <c r="O795" s="467"/>
      <c r="P795" s="467"/>
      <c r="Q795" s="467"/>
      <c r="R795" s="467"/>
      <c r="S795" s="467"/>
      <c r="T795" s="467"/>
      <c r="U795" s="467"/>
      <c r="V795" s="468"/>
      <c r="W795" s="468"/>
      <c r="X795" s="468"/>
      <c r="Y795" s="468"/>
      <c r="Z795" s="468"/>
      <c r="AA795" s="469"/>
      <c r="AB795" s="469"/>
    </row>
    <row r="796" hidden="1">
      <c r="A796" s="470"/>
      <c r="B796" s="471" t="s">
        <v>1875</v>
      </c>
      <c r="C796" s="365" t="s">
        <v>1876</v>
      </c>
      <c r="D796" s="365"/>
      <c r="E796" s="365"/>
      <c r="F796" s="447"/>
      <c r="G796" s="464"/>
      <c r="H796" s="464"/>
      <c r="I796" s="464"/>
      <c r="J796" s="464"/>
      <c r="K796" s="135"/>
      <c r="L796" s="458"/>
      <c r="M796" s="458"/>
      <c r="N796" s="458"/>
      <c r="O796" s="458"/>
      <c r="P796" s="458"/>
      <c r="Q796" s="458"/>
      <c r="R796" s="458"/>
      <c r="S796" s="458"/>
      <c r="T796" s="458"/>
      <c r="U796" s="458"/>
      <c r="V796" s="459"/>
      <c r="W796" s="459"/>
      <c r="X796" s="459"/>
      <c r="Y796" s="459"/>
      <c r="Z796" s="459"/>
      <c r="AA796" s="460"/>
      <c r="AB796" s="460"/>
    </row>
    <row r="797" hidden="1">
      <c r="A797" s="461"/>
      <c r="B797" s="413" t="s">
        <v>1877</v>
      </c>
      <c r="C797" s="428" t="s">
        <v>1878</v>
      </c>
      <c r="D797" s="428"/>
      <c r="E797" s="428"/>
      <c r="F797" s="447"/>
      <c r="G797" s="464"/>
      <c r="H797" s="464"/>
      <c r="I797" s="464"/>
      <c r="J797" s="464"/>
      <c r="K797" s="130"/>
      <c r="L797" s="458"/>
      <c r="M797" s="458"/>
      <c r="N797" s="458"/>
      <c r="O797" s="458"/>
      <c r="P797" s="458"/>
      <c r="Q797" s="458"/>
      <c r="R797" s="458"/>
      <c r="S797" s="458"/>
      <c r="T797" s="458"/>
      <c r="U797" s="458"/>
      <c r="V797" s="459"/>
      <c r="W797" s="459"/>
      <c r="X797" s="459"/>
      <c r="Y797" s="459"/>
      <c r="Z797" s="459"/>
      <c r="AA797" s="460"/>
      <c r="AB797" s="460"/>
    </row>
    <row r="798" hidden="1">
      <c r="A798" s="472"/>
      <c r="B798" s="413" t="s">
        <v>1879</v>
      </c>
      <c r="C798" s="365"/>
      <c r="D798" s="365"/>
      <c r="E798" s="365"/>
      <c r="F798" s="447"/>
      <c r="G798" s="464"/>
      <c r="H798" s="464"/>
      <c r="I798" s="464"/>
      <c r="J798" s="464"/>
      <c r="K798" s="135"/>
      <c r="L798" s="458"/>
      <c r="M798" s="458"/>
      <c r="N798" s="458"/>
      <c r="O798" s="458"/>
      <c r="P798" s="458"/>
      <c r="Q798" s="458"/>
      <c r="R798" s="458"/>
      <c r="S798" s="458"/>
      <c r="T798" s="458"/>
      <c r="U798" s="458"/>
      <c r="V798" s="459"/>
      <c r="W798" s="459"/>
      <c r="X798" s="459"/>
      <c r="Y798" s="459"/>
      <c r="Z798" s="459"/>
      <c r="AA798" s="460"/>
      <c r="AB798" s="460"/>
    </row>
    <row r="799" hidden="1">
      <c r="A799" s="461"/>
      <c r="B799" s="405" t="s">
        <v>1880</v>
      </c>
      <c r="C799" s="428"/>
      <c r="D799" s="428"/>
      <c r="E799" s="428"/>
      <c r="F799" s="447"/>
      <c r="G799" s="464"/>
      <c r="H799" s="464"/>
      <c r="I799" s="464"/>
      <c r="J799" s="464"/>
      <c r="K799" s="130"/>
      <c r="L799" s="458"/>
      <c r="M799" s="458"/>
      <c r="N799" s="458"/>
      <c r="O799" s="458"/>
      <c r="P799" s="458"/>
      <c r="Q799" s="458"/>
      <c r="R799" s="458"/>
      <c r="S799" s="458"/>
      <c r="T799" s="458"/>
      <c r="U799" s="458"/>
      <c r="V799" s="459"/>
      <c r="W799" s="459"/>
      <c r="X799" s="459"/>
      <c r="Y799" s="459"/>
      <c r="Z799" s="459"/>
      <c r="AA799" s="460"/>
      <c r="AB799" s="460"/>
    </row>
    <row r="800" hidden="1">
      <c r="A800" s="461"/>
      <c r="B800" s="405" t="s">
        <v>1881</v>
      </c>
      <c r="C800" s="365"/>
      <c r="D800" s="365"/>
      <c r="E800" s="365"/>
      <c r="F800" s="447"/>
      <c r="G800" s="464"/>
      <c r="H800" s="464"/>
      <c r="I800" s="464"/>
      <c r="J800" s="464"/>
      <c r="K800" s="135"/>
      <c r="L800" s="458"/>
      <c r="M800" s="458"/>
      <c r="N800" s="458"/>
      <c r="O800" s="458"/>
      <c r="P800" s="458"/>
      <c r="Q800" s="458"/>
      <c r="R800" s="458"/>
      <c r="S800" s="458"/>
      <c r="T800" s="458"/>
      <c r="U800" s="458"/>
      <c r="V800" s="459"/>
      <c r="W800" s="459"/>
      <c r="X800" s="459"/>
      <c r="Y800" s="459"/>
      <c r="Z800" s="459"/>
      <c r="AA800" s="460"/>
      <c r="AB800" s="460"/>
    </row>
    <row r="801" hidden="1">
      <c r="A801" s="461"/>
      <c r="B801" s="405" t="s">
        <v>1882</v>
      </c>
      <c r="C801" s="445" t="s">
        <v>1883</v>
      </c>
      <c r="D801" s="445"/>
      <c r="E801" s="445"/>
      <c r="F801" s="429"/>
      <c r="G801" s="473"/>
      <c r="H801" s="473"/>
      <c r="I801" s="473"/>
      <c r="J801" s="473"/>
      <c r="K801" s="130"/>
      <c r="L801" s="458"/>
      <c r="M801" s="458"/>
      <c r="N801" s="458"/>
      <c r="O801" s="458"/>
      <c r="P801" s="458"/>
      <c r="Q801" s="458"/>
      <c r="R801" s="458"/>
      <c r="S801" s="458"/>
      <c r="T801" s="458"/>
      <c r="U801" s="458"/>
      <c r="V801" s="459"/>
      <c r="W801" s="459"/>
      <c r="X801" s="459"/>
      <c r="Y801" s="459"/>
      <c r="Z801" s="459"/>
      <c r="AA801" s="460"/>
      <c r="AB801" s="460"/>
    </row>
    <row r="802" hidden="1">
      <c r="A802" s="461"/>
      <c r="B802" s="405" t="s">
        <v>1884</v>
      </c>
      <c r="C802" s="365" t="s">
        <v>1885</v>
      </c>
      <c r="D802" s="365"/>
      <c r="E802" s="365"/>
      <c r="F802" s="447"/>
      <c r="G802" s="464"/>
      <c r="H802" s="464"/>
      <c r="I802" s="464"/>
      <c r="J802" s="464"/>
      <c r="K802" s="135"/>
      <c r="L802" s="458"/>
      <c r="M802" s="458"/>
      <c r="N802" s="458"/>
      <c r="O802" s="458"/>
      <c r="P802" s="458"/>
      <c r="Q802" s="458"/>
      <c r="R802" s="458"/>
      <c r="S802" s="458"/>
      <c r="T802" s="458"/>
      <c r="U802" s="458"/>
      <c r="V802" s="459"/>
      <c r="W802" s="459"/>
      <c r="X802" s="459"/>
      <c r="Y802" s="459"/>
      <c r="Z802" s="459"/>
      <c r="AA802" s="460"/>
      <c r="AB802" s="460"/>
    </row>
    <row r="803" hidden="1">
      <c r="A803" s="461"/>
      <c r="B803" s="405" t="s">
        <v>1886</v>
      </c>
      <c r="C803" s="428"/>
      <c r="D803" s="428"/>
      <c r="E803" s="428"/>
      <c r="F803" s="447"/>
      <c r="G803" s="464"/>
      <c r="H803" s="464"/>
      <c r="I803" s="464"/>
      <c r="J803" s="464"/>
      <c r="K803" s="130"/>
      <c r="L803" s="458"/>
      <c r="M803" s="458"/>
      <c r="N803" s="458"/>
      <c r="O803" s="458"/>
      <c r="P803" s="458"/>
      <c r="Q803" s="458"/>
      <c r="R803" s="458"/>
      <c r="S803" s="458"/>
      <c r="T803" s="458"/>
      <c r="U803" s="458"/>
      <c r="V803" s="459"/>
      <c r="W803" s="459"/>
      <c r="X803" s="459"/>
      <c r="Y803" s="459"/>
      <c r="Z803" s="459"/>
      <c r="AA803" s="460"/>
      <c r="AB803" s="460"/>
    </row>
    <row r="804" hidden="1">
      <c r="A804" s="461"/>
      <c r="B804" s="405" t="s">
        <v>1887</v>
      </c>
      <c r="C804" s="365"/>
      <c r="D804" s="365"/>
      <c r="E804" s="365"/>
      <c r="F804" s="447"/>
      <c r="G804" s="464"/>
      <c r="H804" s="464"/>
      <c r="I804" s="464"/>
      <c r="J804" s="464"/>
      <c r="K804" s="135"/>
      <c r="L804" s="458"/>
      <c r="M804" s="458"/>
      <c r="N804" s="458"/>
      <c r="O804" s="458"/>
      <c r="P804" s="458"/>
      <c r="Q804" s="458"/>
      <c r="R804" s="458"/>
      <c r="S804" s="458"/>
      <c r="T804" s="458"/>
      <c r="U804" s="458"/>
      <c r="V804" s="459"/>
      <c r="W804" s="459"/>
      <c r="X804" s="459"/>
      <c r="Y804" s="459"/>
      <c r="Z804" s="459"/>
      <c r="AA804" s="460"/>
      <c r="AB804" s="460"/>
    </row>
    <row r="805" hidden="1">
      <c r="A805" s="461"/>
      <c r="B805" s="405" t="s">
        <v>1888</v>
      </c>
      <c r="C805" s="428" t="s">
        <v>1889</v>
      </c>
      <c r="D805" s="428"/>
      <c r="E805" s="428"/>
      <c r="F805" s="447"/>
      <c r="G805" s="464"/>
      <c r="H805" s="464"/>
      <c r="I805" s="464"/>
      <c r="J805" s="464"/>
      <c r="K805" s="130"/>
      <c r="L805" s="458"/>
      <c r="M805" s="458"/>
      <c r="N805" s="458"/>
      <c r="O805" s="458"/>
      <c r="P805" s="458"/>
      <c r="Q805" s="458"/>
      <c r="R805" s="458"/>
      <c r="S805" s="458"/>
      <c r="T805" s="458"/>
      <c r="U805" s="458"/>
      <c r="V805" s="459"/>
      <c r="W805" s="459"/>
      <c r="X805" s="459"/>
      <c r="Y805" s="459"/>
      <c r="Z805" s="459"/>
      <c r="AA805" s="460"/>
      <c r="AB805" s="460"/>
    </row>
    <row r="806" hidden="1">
      <c r="A806" s="461"/>
      <c r="B806" s="405" t="s">
        <v>1890</v>
      </c>
      <c r="C806" s="365" t="s">
        <v>1891</v>
      </c>
      <c r="D806" s="365"/>
      <c r="E806" s="365"/>
      <c r="F806" s="447"/>
      <c r="G806" s="464"/>
      <c r="H806" s="464"/>
      <c r="I806" s="464"/>
      <c r="J806" s="464"/>
      <c r="K806" s="135"/>
      <c r="L806" s="458"/>
      <c r="M806" s="458"/>
      <c r="N806" s="458"/>
      <c r="O806" s="458"/>
      <c r="P806" s="458"/>
      <c r="Q806" s="458"/>
      <c r="R806" s="458"/>
      <c r="S806" s="458"/>
      <c r="T806" s="458"/>
      <c r="U806" s="458"/>
      <c r="V806" s="459"/>
      <c r="W806" s="459"/>
      <c r="X806" s="459"/>
      <c r="Y806" s="459"/>
      <c r="Z806" s="459"/>
      <c r="AA806" s="460"/>
      <c r="AB806" s="460"/>
    </row>
    <row r="807" hidden="1">
      <c r="A807" s="461"/>
      <c r="B807" s="405" t="s">
        <v>1892</v>
      </c>
      <c r="C807" s="428" t="s">
        <v>1893</v>
      </c>
      <c r="D807" s="428"/>
      <c r="E807" s="428"/>
      <c r="F807" s="447"/>
      <c r="G807" s="464"/>
      <c r="H807" s="464"/>
      <c r="I807" s="464"/>
      <c r="J807" s="464"/>
      <c r="K807" s="130"/>
      <c r="L807" s="458"/>
      <c r="M807" s="458"/>
      <c r="N807" s="458"/>
      <c r="O807" s="458"/>
      <c r="P807" s="458"/>
      <c r="Q807" s="458"/>
      <c r="R807" s="458"/>
      <c r="S807" s="458"/>
      <c r="T807" s="458"/>
      <c r="U807" s="458"/>
      <c r="V807" s="459"/>
      <c r="W807" s="459"/>
      <c r="X807" s="459"/>
      <c r="Y807" s="459"/>
      <c r="Z807" s="459"/>
      <c r="AA807" s="460"/>
      <c r="AB807" s="460"/>
    </row>
    <row r="808" hidden="1">
      <c r="A808" s="461"/>
      <c r="B808" s="405" t="s">
        <v>1894</v>
      </c>
      <c r="C808" s="365" t="s">
        <v>1895</v>
      </c>
      <c r="D808" s="365"/>
      <c r="E808" s="365"/>
      <c r="F808" s="447"/>
      <c r="G808" s="464"/>
      <c r="H808" s="464"/>
      <c r="I808" s="464"/>
      <c r="J808" s="464"/>
      <c r="K808" s="135"/>
      <c r="L808" s="458"/>
      <c r="M808" s="458"/>
      <c r="N808" s="458"/>
      <c r="O808" s="458"/>
      <c r="P808" s="458"/>
      <c r="Q808" s="458"/>
      <c r="R808" s="458"/>
      <c r="S808" s="458"/>
      <c r="T808" s="458"/>
      <c r="U808" s="458"/>
      <c r="V808" s="459"/>
      <c r="W808" s="459"/>
      <c r="X808" s="459"/>
      <c r="Y808" s="459"/>
      <c r="Z808" s="459"/>
      <c r="AA808" s="460"/>
      <c r="AB808" s="460"/>
    </row>
    <row r="809" hidden="1">
      <c r="A809" s="461"/>
      <c r="B809" s="405" t="s">
        <v>1896</v>
      </c>
      <c r="C809" s="428" t="s">
        <v>1893</v>
      </c>
      <c r="D809" s="428"/>
      <c r="E809" s="428"/>
      <c r="F809" s="447"/>
      <c r="G809" s="464"/>
      <c r="H809" s="464"/>
      <c r="I809" s="464"/>
      <c r="J809" s="464"/>
      <c r="K809" s="130"/>
      <c r="L809" s="458"/>
      <c r="M809" s="458"/>
      <c r="N809" s="458"/>
      <c r="O809" s="458"/>
      <c r="P809" s="458"/>
      <c r="Q809" s="458"/>
      <c r="R809" s="458"/>
      <c r="S809" s="458"/>
      <c r="T809" s="458"/>
      <c r="U809" s="458"/>
      <c r="V809" s="459"/>
      <c r="W809" s="459"/>
      <c r="X809" s="459"/>
      <c r="Y809" s="459"/>
      <c r="Z809" s="459"/>
      <c r="AA809" s="460"/>
      <c r="AB809" s="460"/>
    </row>
    <row r="810" hidden="1">
      <c r="A810" s="461"/>
      <c r="B810" s="405" t="s">
        <v>1897</v>
      </c>
      <c r="C810" s="365" t="s">
        <v>1898</v>
      </c>
      <c r="D810" s="365"/>
      <c r="E810" s="365"/>
      <c r="F810" s="447"/>
      <c r="G810" s="464"/>
      <c r="H810" s="464"/>
      <c r="I810" s="464"/>
      <c r="J810" s="464"/>
      <c r="K810" s="135"/>
      <c r="L810" s="458"/>
      <c r="M810" s="458"/>
      <c r="N810" s="458"/>
      <c r="O810" s="458"/>
      <c r="P810" s="458"/>
      <c r="Q810" s="458"/>
      <c r="R810" s="458"/>
      <c r="S810" s="458"/>
      <c r="T810" s="458"/>
      <c r="U810" s="458"/>
      <c r="V810" s="459"/>
      <c r="W810" s="459"/>
      <c r="X810" s="459"/>
      <c r="Y810" s="459"/>
      <c r="Z810" s="459"/>
      <c r="AA810" s="460"/>
      <c r="AB810" s="460"/>
    </row>
    <row r="811" hidden="1">
      <c r="A811" s="461"/>
      <c r="B811" s="405" t="s">
        <v>1899</v>
      </c>
      <c r="C811" s="428"/>
      <c r="D811" s="428"/>
      <c r="E811" s="428"/>
      <c r="F811" s="447"/>
      <c r="G811" s="464"/>
      <c r="H811" s="464"/>
      <c r="I811" s="464"/>
      <c r="J811" s="464"/>
      <c r="K811" s="130"/>
      <c r="L811" s="458"/>
      <c r="M811" s="458"/>
      <c r="N811" s="458"/>
      <c r="O811" s="458"/>
      <c r="P811" s="458"/>
      <c r="Q811" s="458"/>
      <c r="R811" s="458"/>
      <c r="S811" s="458"/>
      <c r="T811" s="458"/>
      <c r="U811" s="458"/>
      <c r="V811" s="459"/>
      <c r="W811" s="459"/>
      <c r="X811" s="459"/>
      <c r="Y811" s="459"/>
      <c r="Z811" s="459"/>
      <c r="AA811" s="460"/>
      <c r="AB811" s="460"/>
    </row>
    <row r="812" hidden="1">
      <c r="A812" s="461"/>
      <c r="B812" s="405" t="s">
        <v>1900</v>
      </c>
      <c r="C812" s="365"/>
      <c r="D812" s="365"/>
      <c r="E812" s="365"/>
      <c r="F812" s="447"/>
      <c r="G812" s="464"/>
      <c r="H812" s="464"/>
      <c r="I812" s="464"/>
      <c r="J812" s="464"/>
      <c r="K812" s="135"/>
      <c r="L812" s="458"/>
      <c r="M812" s="458"/>
      <c r="N812" s="458"/>
      <c r="O812" s="458"/>
      <c r="P812" s="458"/>
      <c r="Q812" s="458"/>
      <c r="R812" s="458"/>
      <c r="S812" s="458"/>
      <c r="T812" s="458"/>
      <c r="U812" s="458"/>
      <c r="V812" s="459"/>
      <c r="W812" s="459"/>
      <c r="X812" s="459"/>
      <c r="Y812" s="459"/>
      <c r="Z812" s="459"/>
      <c r="AA812" s="460"/>
      <c r="AB812" s="460"/>
    </row>
    <row r="813" hidden="1">
      <c r="A813" s="461"/>
      <c r="B813" s="405" t="s">
        <v>1901</v>
      </c>
      <c r="C813" s="428"/>
      <c r="D813" s="428"/>
      <c r="E813" s="428"/>
      <c r="F813" s="447"/>
      <c r="G813" s="464"/>
      <c r="H813" s="464"/>
      <c r="I813" s="464"/>
      <c r="J813" s="464"/>
      <c r="K813" s="130"/>
      <c r="L813" s="458"/>
      <c r="M813" s="458"/>
      <c r="N813" s="458"/>
      <c r="O813" s="458"/>
      <c r="P813" s="458"/>
      <c r="Q813" s="458"/>
      <c r="R813" s="458"/>
      <c r="S813" s="458"/>
      <c r="T813" s="458"/>
      <c r="U813" s="458"/>
      <c r="V813" s="459"/>
      <c r="W813" s="459"/>
      <c r="X813" s="459"/>
      <c r="Y813" s="459"/>
      <c r="Z813" s="459"/>
      <c r="AA813" s="460"/>
      <c r="AB813" s="460"/>
    </row>
    <row r="814" hidden="1">
      <c r="A814" s="461"/>
      <c r="B814" s="405" t="s">
        <v>1902</v>
      </c>
      <c r="C814" s="365" t="s">
        <v>1903</v>
      </c>
      <c r="D814" s="365"/>
      <c r="E814" s="365"/>
      <c r="F814" s="447"/>
      <c r="G814" s="464"/>
      <c r="H814" s="464"/>
      <c r="I814" s="464"/>
      <c r="J814" s="464"/>
      <c r="K814" s="135"/>
      <c r="L814" s="458"/>
      <c r="M814" s="458"/>
      <c r="N814" s="458"/>
      <c r="O814" s="458"/>
      <c r="P814" s="458"/>
      <c r="Q814" s="458"/>
      <c r="R814" s="458"/>
      <c r="S814" s="458"/>
      <c r="T814" s="458"/>
      <c r="U814" s="458"/>
      <c r="V814" s="459"/>
      <c r="W814" s="459"/>
      <c r="X814" s="459"/>
      <c r="Y814" s="459"/>
      <c r="Z814" s="459"/>
      <c r="AA814" s="460"/>
      <c r="AB814" s="460"/>
    </row>
    <row r="815" hidden="1">
      <c r="A815" s="461"/>
      <c r="B815" s="405" t="s">
        <v>1904</v>
      </c>
      <c r="C815" s="428" t="s">
        <v>1905</v>
      </c>
      <c r="D815" s="428"/>
      <c r="E815" s="428"/>
      <c r="F815" s="447"/>
      <c r="G815" s="464"/>
      <c r="H815" s="464"/>
      <c r="I815" s="464"/>
      <c r="J815" s="464"/>
      <c r="K815" s="130"/>
      <c r="L815" s="458"/>
      <c r="M815" s="458"/>
      <c r="N815" s="458"/>
      <c r="O815" s="458"/>
      <c r="P815" s="458"/>
      <c r="Q815" s="458"/>
      <c r="R815" s="458"/>
      <c r="S815" s="458"/>
      <c r="T815" s="458"/>
      <c r="U815" s="458"/>
      <c r="V815" s="459"/>
      <c r="W815" s="459"/>
      <c r="X815" s="459"/>
      <c r="Y815" s="459"/>
      <c r="Z815" s="459"/>
      <c r="AA815" s="460"/>
      <c r="AB815" s="460"/>
    </row>
    <row r="816" hidden="1">
      <c r="A816" s="461"/>
      <c r="B816" s="474" t="s">
        <v>1906</v>
      </c>
      <c r="C816" s="475" t="s">
        <v>1907</v>
      </c>
      <c r="D816" s="476"/>
      <c r="E816" s="476"/>
      <c r="F816" s="477"/>
      <c r="G816" s="478"/>
      <c r="H816" s="478"/>
      <c r="I816" s="478"/>
      <c r="J816" s="478"/>
      <c r="K816" s="135"/>
      <c r="L816" s="479" t="s">
        <v>1908</v>
      </c>
      <c r="M816" s="480"/>
      <c r="N816" s="480"/>
      <c r="O816" s="480"/>
      <c r="P816" s="480"/>
      <c r="Q816" s="480"/>
      <c r="R816" s="480"/>
      <c r="S816" s="480"/>
      <c r="T816" s="480"/>
      <c r="U816" s="480"/>
      <c r="V816" s="481"/>
      <c r="W816" s="481"/>
      <c r="X816" s="481"/>
      <c r="Y816" s="481"/>
      <c r="Z816" s="481"/>
      <c r="AA816" s="482"/>
      <c r="AB816" s="482"/>
    </row>
    <row r="817" hidden="1">
      <c r="A817" s="483"/>
      <c r="B817" s="405" t="s">
        <v>1909</v>
      </c>
      <c r="C817" s="428" t="s">
        <v>1910</v>
      </c>
      <c r="D817" s="428"/>
      <c r="E817" s="428"/>
      <c r="F817" s="447"/>
      <c r="G817" s="484"/>
      <c r="H817" s="484"/>
      <c r="I817" s="484"/>
      <c r="J817" s="484"/>
      <c r="K817" s="130"/>
      <c r="L817" s="458"/>
      <c r="M817" s="458"/>
      <c r="N817" s="458"/>
      <c r="O817" s="458"/>
      <c r="P817" s="458"/>
      <c r="Q817" s="458"/>
      <c r="R817" s="458"/>
      <c r="S817" s="458"/>
      <c r="T817" s="458"/>
      <c r="U817" s="458"/>
      <c r="V817" s="459"/>
      <c r="W817" s="459"/>
      <c r="X817" s="459"/>
      <c r="Y817" s="459"/>
      <c r="Z817" s="459"/>
      <c r="AA817" s="460"/>
      <c r="AB817" s="460"/>
    </row>
    <row r="818" hidden="1">
      <c r="A818" s="461"/>
      <c r="B818" s="405" t="s">
        <v>1911</v>
      </c>
      <c r="C818" s="365"/>
      <c r="D818" s="365"/>
      <c r="E818" s="365"/>
      <c r="F818" s="447"/>
      <c r="G818" s="484"/>
      <c r="H818" s="484"/>
      <c r="I818" s="484"/>
      <c r="J818" s="484"/>
      <c r="K818" s="135"/>
      <c r="L818" s="458"/>
      <c r="M818" s="458"/>
      <c r="N818" s="458"/>
      <c r="O818" s="458"/>
      <c r="P818" s="458"/>
      <c r="Q818" s="458"/>
      <c r="R818" s="458"/>
      <c r="S818" s="458"/>
      <c r="T818" s="458"/>
      <c r="U818" s="458"/>
      <c r="V818" s="459"/>
      <c r="W818" s="459"/>
      <c r="X818" s="459"/>
      <c r="Y818" s="459"/>
      <c r="Z818" s="459"/>
      <c r="AA818" s="460"/>
      <c r="AB818" s="460"/>
    </row>
    <row r="819" hidden="1">
      <c r="A819" s="461"/>
      <c r="B819" s="405" t="s">
        <v>1912</v>
      </c>
      <c r="C819" s="428" t="s">
        <v>1913</v>
      </c>
      <c r="D819" s="428"/>
      <c r="E819" s="428"/>
      <c r="F819" s="447"/>
      <c r="G819" s="484"/>
      <c r="H819" s="484"/>
      <c r="I819" s="484"/>
      <c r="J819" s="484"/>
      <c r="K819" s="130"/>
      <c r="L819" s="458"/>
      <c r="M819" s="458"/>
      <c r="N819" s="458"/>
      <c r="O819" s="458"/>
      <c r="P819" s="458"/>
      <c r="Q819" s="458"/>
      <c r="R819" s="458"/>
      <c r="S819" s="458"/>
      <c r="T819" s="458"/>
      <c r="U819" s="458"/>
      <c r="V819" s="459"/>
      <c r="W819" s="459"/>
      <c r="X819" s="459"/>
      <c r="Y819" s="459"/>
      <c r="Z819" s="459"/>
      <c r="AA819" s="460"/>
      <c r="AB819" s="460"/>
    </row>
    <row r="820" hidden="1">
      <c r="A820" s="461"/>
      <c r="B820" s="405" t="s">
        <v>1914</v>
      </c>
      <c r="C820" s="365"/>
      <c r="D820" s="365"/>
      <c r="E820" s="365"/>
      <c r="F820" s="447"/>
      <c r="G820" s="484"/>
      <c r="H820" s="484"/>
      <c r="I820" s="484"/>
      <c r="J820" s="484"/>
      <c r="K820" s="135"/>
      <c r="L820" s="425"/>
      <c r="M820" s="425"/>
      <c r="N820" s="425"/>
      <c r="O820" s="425"/>
      <c r="P820" s="425"/>
      <c r="Q820" s="425"/>
      <c r="R820" s="425"/>
      <c r="S820" s="425"/>
      <c r="T820" s="425"/>
      <c r="U820" s="425"/>
      <c r="V820" s="426"/>
      <c r="W820" s="426"/>
      <c r="X820" s="426"/>
      <c r="Y820" s="426"/>
      <c r="Z820" s="426"/>
      <c r="AA820" s="427"/>
      <c r="AB820" s="427"/>
    </row>
    <row r="821" hidden="1">
      <c r="A821" s="485"/>
      <c r="B821" s="405" t="s">
        <v>1915</v>
      </c>
      <c r="C821" s="428"/>
      <c r="D821" s="428"/>
      <c r="E821" s="428"/>
      <c r="F821" s="447"/>
      <c r="G821" s="484"/>
      <c r="H821" s="484"/>
      <c r="I821" s="484"/>
      <c r="J821" s="484"/>
      <c r="K821" s="130"/>
      <c r="L821" s="425"/>
      <c r="M821" s="425"/>
      <c r="N821" s="425"/>
      <c r="O821" s="425"/>
      <c r="P821" s="425"/>
      <c r="Q821" s="425"/>
      <c r="R821" s="425"/>
      <c r="S821" s="425"/>
      <c r="T821" s="425"/>
      <c r="U821" s="425"/>
      <c r="V821" s="426"/>
      <c r="W821" s="426"/>
      <c r="X821" s="426"/>
      <c r="Y821" s="426"/>
      <c r="Z821" s="426"/>
      <c r="AA821" s="427"/>
      <c r="AB821" s="427"/>
    </row>
    <row r="822" hidden="1">
      <c r="A822" s="485"/>
      <c r="B822" s="405" t="s">
        <v>1916</v>
      </c>
      <c r="C822" s="365" t="s">
        <v>1917</v>
      </c>
      <c r="D822" s="365"/>
      <c r="E822" s="365"/>
      <c r="F822" s="447"/>
      <c r="G822" s="484"/>
      <c r="H822" s="484"/>
      <c r="I822" s="484"/>
      <c r="J822" s="484"/>
      <c r="K822" s="135"/>
      <c r="L822" s="425"/>
      <c r="M822" s="425"/>
      <c r="N822" s="425"/>
      <c r="O822" s="425"/>
      <c r="P822" s="425"/>
      <c r="Q822" s="425"/>
      <c r="R822" s="425"/>
      <c r="S822" s="425"/>
      <c r="T822" s="425"/>
      <c r="U822" s="425"/>
      <c r="V822" s="426"/>
      <c r="W822" s="426"/>
      <c r="X822" s="426"/>
      <c r="Y822" s="426"/>
      <c r="Z822" s="426"/>
      <c r="AA822" s="427"/>
      <c r="AB822" s="427"/>
    </row>
    <row r="823" hidden="1">
      <c r="A823" s="485"/>
      <c r="B823" s="405" t="s">
        <v>1918</v>
      </c>
      <c r="C823" s="428"/>
      <c r="D823" s="428"/>
      <c r="E823" s="428"/>
      <c r="F823" s="447"/>
      <c r="G823" s="484"/>
      <c r="H823" s="484"/>
      <c r="I823" s="484"/>
      <c r="J823" s="484"/>
      <c r="K823" s="130"/>
      <c r="L823" s="425"/>
      <c r="M823" s="425"/>
      <c r="N823" s="425"/>
      <c r="O823" s="425"/>
      <c r="P823" s="425"/>
      <c r="Q823" s="425"/>
      <c r="R823" s="425"/>
      <c r="S823" s="425"/>
      <c r="T823" s="425"/>
      <c r="U823" s="425"/>
      <c r="V823" s="426"/>
      <c r="W823" s="426"/>
      <c r="X823" s="426"/>
      <c r="Y823" s="426"/>
      <c r="Z823" s="426"/>
      <c r="AA823" s="427"/>
      <c r="AB823" s="427"/>
    </row>
    <row r="824" hidden="1">
      <c r="A824" s="485"/>
      <c r="B824" s="405" t="s">
        <v>1919</v>
      </c>
      <c r="C824" s="365"/>
      <c r="D824" s="365"/>
      <c r="E824" s="365"/>
      <c r="F824" s="447"/>
      <c r="G824" s="484"/>
      <c r="H824" s="484"/>
      <c r="I824" s="484"/>
      <c r="J824" s="484"/>
      <c r="K824" s="135"/>
      <c r="L824" s="425"/>
      <c r="M824" s="425"/>
      <c r="N824" s="425"/>
      <c r="O824" s="425"/>
      <c r="P824" s="425"/>
      <c r="Q824" s="425"/>
      <c r="R824" s="425"/>
      <c r="S824" s="425"/>
      <c r="T824" s="425"/>
      <c r="U824" s="425"/>
      <c r="V824" s="426"/>
      <c r="W824" s="426"/>
      <c r="X824" s="426"/>
      <c r="Y824" s="426"/>
      <c r="Z824" s="426"/>
      <c r="AA824" s="427"/>
      <c r="AB824" s="427"/>
    </row>
    <row r="825" hidden="1">
      <c r="A825" s="485"/>
      <c r="B825" s="405" t="s">
        <v>1920</v>
      </c>
      <c r="C825" s="428"/>
      <c r="D825" s="428"/>
      <c r="E825" s="428"/>
      <c r="F825" s="447"/>
      <c r="G825" s="484"/>
      <c r="H825" s="484"/>
      <c r="I825" s="484"/>
      <c r="J825" s="484"/>
      <c r="K825" s="130"/>
      <c r="L825" s="425"/>
      <c r="M825" s="425"/>
      <c r="N825" s="425"/>
      <c r="O825" s="425"/>
      <c r="P825" s="425"/>
      <c r="Q825" s="425"/>
      <c r="R825" s="425"/>
      <c r="S825" s="425"/>
      <c r="T825" s="425"/>
      <c r="U825" s="425"/>
      <c r="V825" s="426"/>
      <c r="W825" s="426"/>
      <c r="X825" s="426"/>
      <c r="Y825" s="426"/>
      <c r="Z825" s="426"/>
      <c r="AA825" s="427"/>
      <c r="AB825" s="427"/>
    </row>
    <row r="826" hidden="1">
      <c r="A826" s="485"/>
      <c r="B826" s="405" t="s">
        <v>1921</v>
      </c>
      <c r="C826" s="365" t="s">
        <v>1922</v>
      </c>
      <c r="D826" s="365"/>
      <c r="E826" s="365"/>
      <c r="F826" s="447"/>
      <c r="G826" s="484"/>
      <c r="H826" s="484"/>
      <c r="I826" s="484"/>
      <c r="J826" s="484"/>
      <c r="K826" s="135"/>
      <c r="L826" s="425"/>
      <c r="M826" s="425"/>
      <c r="N826" s="425"/>
      <c r="O826" s="425"/>
      <c r="P826" s="425"/>
      <c r="Q826" s="425"/>
      <c r="R826" s="425"/>
      <c r="S826" s="425"/>
      <c r="T826" s="425"/>
      <c r="U826" s="425"/>
      <c r="V826" s="426"/>
      <c r="W826" s="426"/>
      <c r="X826" s="426"/>
      <c r="Y826" s="426"/>
      <c r="Z826" s="426"/>
      <c r="AA826" s="427"/>
      <c r="AB826" s="427"/>
    </row>
    <row r="827" hidden="1">
      <c r="A827" s="485"/>
      <c r="B827" s="405" t="s">
        <v>1923</v>
      </c>
      <c r="C827" s="428"/>
      <c r="D827" s="428"/>
      <c r="E827" s="428"/>
      <c r="F827" s="447"/>
      <c r="G827" s="484"/>
      <c r="H827" s="484"/>
      <c r="I827" s="484"/>
      <c r="J827" s="484"/>
      <c r="K827" s="130"/>
      <c r="L827" s="425"/>
      <c r="M827" s="425"/>
      <c r="N827" s="425"/>
      <c r="O827" s="425"/>
      <c r="P827" s="425"/>
      <c r="Q827" s="425"/>
      <c r="R827" s="425"/>
      <c r="S827" s="425"/>
      <c r="T827" s="425"/>
      <c r="U827" s="425"/>
      <c r="V827" s="426"/>
      <c r="W827" s="426"/>
      <c r="X827" s="426"/>
      <c r="Y827" s="426"/>
      <c r="Z827" s="426"/>
      <c r="AA827" s="427"/>
      <c r="AB827" s="427"/>
    </row>
    <row r="828" hidden="1">
      <c r="A828" s="485"/>
      <c r="B828" s="405" t="s">
        <v>1924</v>
      </c>
      <c r="C828" s="365"/>
      <c r="D828" s="365"/>
      <c r="E828" s="365"/>
      <c r="F828" s="447"/>
      <c r="G828" s="484"/>
      <c r="H828" s="484"/>
      <c r="I828" s="484"/>
      <c r="J828" s="484"/>
      <c r="K828" s="135"/>
      <c r="L828" s="425"/>
      <c r="M828" s="425"/>
      <c r="N828" s="425"/>
      <c r="O828" s="425"/>
      <c r="P828" s="425"/>
      <c r="Q828" s="425"/>
      <c r="R828" s="425"/>
      <c r="S828" s="425"/>
      <c r="T828" s="425"/>
      <c r="U828" s="425"/>
      <c r="V828" s="426"/>
      <c r="W828" s="426"/>
      <c r="X828" s="426"/>
      <c r="Y828" s="426"/>
      <c r="Z828" s="426"/>
      <c r="AA828" s="427"/>
      <c r="AB828" s="427"/>
    </row>
    <row r="829" hidden="1">
      <c r="A829" s="485"/>
      <c r="B829" s="405" t="s">
        <v>1925</v>
      </c>
      <c r="C829" s="428"/>
      <c r="D829" s="428"/>
      <c r="E829" s="428"/>
      <c r="F829" s="447"/>
      <c r="G829" s="484"/>
      <c r="H829" s="484"/>
      <c r="I829" s="484"/>
      <c r="J829" s="484"/>
      <c r="K829" s="130"/>
      <c r="L829" s="425"/>
      <c r="M829" s="425"/>
      <c r="N829" s="425"/>
      <c r="O829" s="425"/>
      <c r="P829" s="425"/>
      <c r="Q829" s="425"/>
      <c r="R829" s="425"/>
      <c r="S829" s="425"/>
      <c r="T829" s="425"/>
      <c r="U829" s="425"/>
      <c r="V829" s="426"/>
      <c r="W829" s="426"/>
      <c r="X829" s="426"/>
      <c r="Y829" s="426"/>
      <c r="Z829" s="426"/>
      <c r="AA829" s="427"/>
      <c r="AB829" s="427"/>
    </row>
    <row r="830" hidden="1">
      <c r="A830" s="485"/>
      <c r="B830" s="405" t="s">
        <v>1926</v>
      </c>
      <c r="C830" s="365"/>
      <c r="D830" s="365"/>
      <c r="E830" s="365"/>
      <c r="F830" s="447"/>
      <c r="G830" s="484"/>
      <c r="H830" s="484"/>
      <c r="I830" s="484"/>
      <c r="J830" s="484"/>
      <c r="K830" s="135"/>
      <c r="L830" s="425"/>
      <c r="M830" s="425"/>
      <c r="N830" s="425"/>
      <c r="O830" s="425"/>
      <c r="P830" s="425"/>
      <c r="Q830" s="425"/>
      <c r="R830" s="425"/>
      <c r="S830" s="425"/>
      <c r="T830" s="425"/>
      <c r="U830" s="425"/>
      <c r="V830" s="426"/>
      <c r="W830" s="426"/>
      <c r="X830" s="426"/>
      <c r="Y830" s="426"/>
      <c r="Z830" s="426"/>
      <c r="AA830" s="427"/>
      <c r="AB830" s="427"/>
    </row>
    <row r="831" hidden="1">
      <c r="A831" s="485"/>
      <c r="B831" s="405" t="s">
        <v>1927</v>
      </c>
      <c r="C831" s="428" t="s">
        <v>1928</v>
      </c>
      <c r="D831" s="428"/>
      <c r="E831" s="428"/>
      <c r="F831" s="447"/>
      <c r="G831" s="484"/>
      <c r="H831" s="484"/>
      <c r="I831" s="484"/>
      <c r="J831" s="484"/>
      <c r="K831" s="130"/>
      <c r="L831" s="425"/>
      <c r="M831" s="425"/>
      <c r="N831" s="425"/>
      <c r="O831" s="425"/>
      <c r="P831" s="425"/>
      <c r="Q831" s="425"/>
      <c r="R831" s="425"/>
      <c r="S831" s="425"/>
      <c r="T831" s="425"/>
      <c r="U831" s="425"/>
      <c r="V831" s="426"/>
      <c r="W831" s="426"/>
      <c r="X831" s="426"/>
      <c r="Y831" s="426"/>
      <c r="Z831" s="426"/>
      <c r="AA831" s="427"/>
      <c r="AB831" s="427"/>
    </row>
    <row r="832" hidden="1">
      <c r="A832" s="485"/>
      <c r="B832" s="404" t="s">
        <v>1929</v>
      </c>
      <c r="C832" s="365"/>
      <c r="D832" s="365"/>
      <c r="E832" s="365"/>
      <c r="F832" s="447"/>
      <c r="G832" s="484"/>
      <c r="H832" s="484"/>
      <c r="I832" s="484"/>
      <c r="J832" s="484"/>
      <c r="K832" s="135"/>
      <c r="L832" s="425"/>
      <c r="M832" s="425"/>
      <c r="N832" s="425"/>
      <c r="O832" s="425"/>
      <c r="P832" s="425"/>
      <c r="Q832" s="425"/>
      <c r="R832" s="425"/>
      <c r="S832" s="425"/>
      <c r="T832" s="425"/>
      <c r="U832" s="425"/>
      <c r="V832" s="426"/>
      <c r="W832" s="426"/>
      <c r="X832" s="426"/>
      <c r="Y832" s="426"/>
      <c r="Z832" s="426"/>
      <c r="AA832" s="427"/>
      <c r="AB832" s="427"/>
    </row>
    <row r="833" hidden="1">
      <c r="A833" s="485"/>
      <c r="B833" s="413" t="s">
        <v>1930</v>
      </c>
      <c r="C833" s="428"/>
      <c r="D833" s="428"/>
      <c r="E833" s="428"/>
      <c r="F833" s="447"/>
      <c r="G833" s="484"/>
      <c r="H833" s="484"/>
      <c r="I833" s="484"/>
      <c r="J833" s="484"/>
      <c r="K833" s="130"/>
      <c r="L833" s="425"/>
      <c r="M833" s="425"/>
      <c r="N833" s="425"/>
      <c r="O833" s="425"/>
      <c r="P833" s="425"/>
      <c r="Q833" s="425"/>
      <c r="R833" s="425"/>
      <c r="S833" s="425"/>
      <c r="T833" s="425"/>
      <c r="U833" s="425"/>
      <c r="V833" s="426"/>
      <c r="W833" s="426"/>
      <c r="X833" s="426"/>
      <c r="Y833" s="426"/>
      <c r="Z833" s="426"/>
      <c r="AA833" s="427"/>
      <c r="AB833" s="427"/>
    </row>
    <row r="834" hidden="1">
      <c r="A834" s="485"/>
      <c r="B834" s="413" t="s">
        <v>1931</v>
      </c>
      <c r="C834" s="365"/>
      <c r="D834" s="365"/>
      <c r="E834" s="365"/>
      <c r="F834" s="447"/>
      <c r="G834" s="484"/>
      <c r="H834" s="484"/>
      <c r="I834" s="484"/>
      <c r="J834" s="484"/>
      <c r="K834" s="135"/>
      <c r="L834" s="425"/>
      <c r="M834" s="425"/>
      <c r="N834" s="425"/>
      <c r="O834" s="425"/>
      <c r="P834" s="425"/>
      <c r="Q834" s="425"/>
      <c r="R834" s="425"/>
      <c r="S834" s="425"/>
      <c r="T834" s="425"/>
      <c r="U834" s="425"/>
      <c r="V834" s="426"/>
      <c r="W834" s="426"/>
      <c r="X834" s="426"/>
      <c r="Y834" s="426"/>
      <c r="Z834" s="426"/>
      <c r="AA834" s="427"/>
      <c r="AB834" s="427"/>
    </row>
    <row r="835" hidden="1">
      <c r="A835" s="485"/>
      <c r="B835" s="413" t="s">
        <v>1932</v>
      </c>
      <c r="C835" s="456" t="s">
        <v>1933</v>
      </c>
      <c r="D835" s="456"/>
      <c r="E835" s="456"/>
      <c r="F835" s="338"/>
      <c r="G835" s="463"/>
      <c r="H835" s="463"/>
      <c r="I835" s="463"/>
      <c r="J835" s="463"/>
      <c r="K835" s="130"/>
      <c r="L835" s="425"/>
      <c r="M835" s="425"/>
      <c r="N835" s="425"/>
      <c r="O835" s="425"/>
      <c r="P835" s="425"/>
      <c r="Q835" s="425"/>
      <c r="R835" s="425"/>
      <c r="S835" s="425"/>
      <c r="T835" s="425"/>
      <c r="U835" s="425"/>
      <c r="V835" s="426"/>
      <c r="W835" s="426"/>
      <c r="X835" s="426"/>
      <c r="Y835" s="426"/>
      <c r="Z835" s="426"/>
      <c r="AA835" s="427"/>
      <c r="AB835" s="427"/>
    </row>
    <row r="836" hidden="1">
      <c r="A836" s="485"/>
      <c r="B836" s="413" t="s">
        <v>1934</v>
      </c>
      <c r="C836" s="365"/>
      <c r="D836" s="365"/>
      <c r="E836" s="365"/>
      <c r="F836" s="447"/>
      <c r="G836" s="484"/>
      <c r="H836" s="484"/>
      <c r="I836" s="484"/>
      <c r="J836" s="484"/>
      <c r="K836" s="135"/>
      <c r="L836" s="425"/>
      <c r="M836" s="425"/>
      <c r="N836" s="425"/>
      <c r="O836" s="425"/>
      <c r="P836" s="425"/>
      <c r="Q836" s="425"/>
      <c r="R836" s="425"/>
      <c r="S836" s="425"/>
      <c r="T836" s="425"/>
      <c r="U836" s="425"/>
      <c r="V836" s="426"/>
      <c r="W836" s="426"/>
      <c r="X836" s="426"/>
      <c r="Y836" s="426"/>
      <c r="Z836" s="426"/>
      <c r="AA836" s="427"/>
      <c r="AB836" s="427"/>
    </row>
    <row r="837" hidden="1">
      <c r="A837" s="485"/>
      <c r="B837" s="413" t="s">
        <v>1935</v>
      </c>
      <c r="C837" s="428" t="s">
        <v>1936</v>
      </c>
      <c r="D837" s="428"/>
      <c r="E837" s="428"/>
      <c r="F837" s="447"/>
      <c r="G837" s="484"/>
      <c r="H837" s="484"/>
      <c r="I837" s="484"/>
      <c r="J837" s="484"/>
      <c r="K837" s="130"/>
      <c r="L837" s="425"/>
      <c r="M837" s="425"/>
      <c r="N837" s="425"/>
      <c r="O837" s="425"/>
      <c r="P837" s="425"/>
      <c r="Q837" s="425"/>
      <c r="R837" s="425"/>
      <c r="S837" s="425"/>
      <c r="T837" s="425"/>
      <c r="U837" s="425"/>
      <c r="V837" s="426"/>
      <c r="W837" s="426"/>
      <c r="X837" s="426"/>
      <c r="Y837" s="426"/>
      <c r="Z837" s="426"/>
      <c r="AA837" s="427"/>
      <c r="AB837" s="427"/>
    </row>
    <row r="838" hidden="1">
      <c r="A838" s="485"/>
      <c r="B838" s="413" t="s">
        <v>1937</v>
      </c>
      <c r="C838" s="445" t="s">
        <v>1938</v>
      </c>
      <c r="D838" s="445"/>
      <c r="E838" s="445"/>
      <c r="F838" s="429"/>
      <c r="G838" s="473"/>
      <c r="H838" s="473"/>
      <c r="I838" s="473"/>
      <c r="J838" s="473"/>
      <c r="K838" s="135"/>
      <c r="L838" s="425"/>
      <c r="M838" s="425"/>
      <c r="N838" s="425"/>
      <c r="O838" s="425"/>
      <c r="P838" s="425"/>
      <c r="Q838" s="425"/>
      <c r="R838" s="425"/>
      <c r="S838" s="425"/>
      <c r="T838" s="425"/>
      <c r="U838" s="425"/>
      <c r="V838" s="426"/>
      <c r="W838" s="426"/>
      <c r="X838" s="426"/>
      <c r="Y838" s="426"/>
      <c r="Z838" s="426"/>
      <c r="AA838" s="427"/>
      <c r="AB838" s="427"/>
    </row>
    <row r="839" hidden="1">
      <c r="A839" s="485"/>
      <c r="B839" s="413" t="s">
        <v>1939</v>
      </c>
      <c r="C839" s="428" t="s">
        <v>1940</v>
      </c>
      <c r="D839" s="428"/>
      <c r="E839" s="428"/>
      <c r="F839" s="447"/>
      <c r="G839" s="484"/>
      <c r="H839" s="484"/>
      <c r="I839" s="484"/>
      <c r="J839" s="484"/>
      <c r="K839" s="130"/>
      <c r="L839" s="425"/>
      <c r="M839" s="425"/>
      <c r="N839" s="425"/>
      <c r="O839" s="425"/>
      <c r="P839" s="425"/>
      <c r="Q839" s="425"/>
      <c r="R839" s="425"/>
      <c r="S839" s="425"/>
      <c r="T839" s="425"/>
      <c r="U839" s="425"/>
      <c r="V839" s="426"/>
      <c r="W839" s="426"/>
      <c r="X839" s="426"/>
      <c r="Y839" s="426"/>
      <c r="Z839" s="426"/>
      <c r="AA839" s="427"/>
      <c r="AB839" s="427"/>
    </row>
    <row r="840" hidden="1">
      <c r="A840" s="485"/>
      <c r="B840" s="413" t="s">
        <v>1941</v>
      </c>
      <c r="C840" s="365"/>
      <c r="D840" s="365"/>
      <c r="E840" s="365"/>
      <c r="F840" s="447"/>
      <c r="G840" s="484"/>
      <c r="H840" s="484"/>
      <c r="I840" s="484"/>
      <c r="J840" s="484"/>
      <c r="K840" s="135"/>
      <c r="L840" s="425"/>
      <c r="M840" s="425"/>
      <c r="N840" s="425"/>
      <c r="O840" s="425"/>
      <c r="P840" s="425"/>
      <c r="Q840" s="425"/>
      <c r="R840" s="425"/>
      <c r="S840" s="425"/>
      <c r="T840" s="425"/>
      <c r="U840" s="425"/>
      <c r="V840" s="426"/>
      <c r="W840" s="426"/>
      <c r="X840" s="426"/>
      <c r="Y840" s="426"/>
      <c r="Z840" s="426"/>
      <c r="AA840" s="427"/>
      <c r="AB840" s="427"/>
    </row>
    <row r="841" hidden="1">
      <c r="A841" s="485"/>
      <c r="B841" s="413" t="s">
        <v>1942</v>
      </c>
      <c r="C841" s="428" t="s">
        <v>1943</v>
      </c>
      <c r="D841" s="428"/>
      <c r="E841" s="428"/>
      <c r="F841" s="447"/>
      <c r="G841" s="484"/>
      <c r="H841" s="484"/>
      <c r="I841" s="484"/>
      <c r="J841" s="484"/>
      <c r="K841" s="130"/>
      <c r="L841" s="425"/>
      <c r="M841" s="425"/>
      <c r="N841" s="425"/>
      <c r="O841" s="425"/>
      <c r="P841" s="425"/>
      <c r="Q841" s="425"/>
      <c r="R841" s="425"/>
      <c r="S841" s="425"/>
      <c r="T841" s="425"/>
      <c r="U841" s="425"/>
      <c r="V841" s="426"/>
      <c r="W841" s="426"/>
      <c r="X841" s="426"/>
      <c r="Y841" s="426"/>
      <c r="Z841" s="426"/>
      <c r="AA841" s="427"/>
      <c r="AB841" s="427"/>
    </row>
    <row r="842" hidden="1">
      <c r="A842" s="485"/>
      <c r="B842" s="413" t="s">
        <v>1944</v>
      </c>
      <c r="C842" s="365"/>
      <c r="D842" s="365"/>
      <c r="E842" s="365"/>
      <c r="F842" s="447"/>
      <c r="G842" s="484"/>
      <c r="H842" s="484"/>
      <c r="I842" s="484"/>
      <c r="J842" s="484"/>
      <c r="K842" s="135"/>
      <c r="L842" s="425"/>
      <c r="M842" s="425"/>
      <c r="N842" s="425"/>
      <c r="O842" s="425"/>
      <c r="P842" s="425"/>
      <c r="Q842" s="425"/>
      <c r="R842" s="425"/>
      <c r="S842" s="425"/>
      <c r="T842" s="425"/>
      <c r="U842" s="425"/>
      <c r="V842" s="426"/>
      <c r="W842" s="426"/>
      <c r="X842" s="426"/>
      <c r="Y842" s="426"/>
      <c r="Z842" s="426"/>
      <c r="AA842" s="427"/>
      <c r="AB842" s="427"/>
    </row>
    <row r="843" hidden="1">
      <c r="A843" s="485"/>
      <c r="B843" s="413" t="s">
        <v>1945</v>
      </c>
      <c r="C843" s="428"/>
      <c r="D843" s="428"/>
      <c r="E843" s="428"/>
      <c r="F843" s="447"/>
      <c r="G843" s="484"/>
      <c r="H843" s="484"/>
      <c r="I843" s="484"/>
      <c r="J843" s="484"/>
      <c r="K843" s="130"/>
      <c r="L843" s="425"/>
      <c r="M843" s="425"/>
      <c r="N843" s="425"/>
      <c r="O843" s="425"/>
      <c r="P843" s="425"/>
      <c r="Q843" s="425"/>
      <c r="R843" s="425"/>
      <c r="S843" s="425"/>
      <c r="T843" s="425"/>
      <c r="U843" s="425"/>
      <c r="V843" s="426"/>
      <c r="W843" s="426"/>
      <c r="X843" s="426"/>
      <c r="Y843" s="426"/>
      <c r="Z843" s="426"/>
      <c r="AA843" s="427"/>
      <c r="AB843" s="427"/>
    </row>
    <row r="844" hidden="1">
      <c r="A844" s="485"/>
      <c r="B844" s="413" t="s">
        <v>1946</v>
      </c>
      <c r="C844" s="365"/>
      <c r="D844" s="365"/>
      <c r="E844" s="365"/>
      <c r="F844" s="447"/>
      <c r="G844" s="484"/>
      <c r="H844" s="484"/>
      <c r="I844" s="484"/>
      <c r="J844" s="484"/>
      <c r="K844" s="135"/>
      <c r="L844" s="425"/>
      <c r="M844" s="425"/>
      <c r="N844" s="425"/>
      <c r="O844" s="425"/>
      <c r="P844" s="425"/>
      <c r="Q844" s="425"/>
      <c r="R844" s="425"/>
      <c r="S844" s="425"/>
      <c r="T844" s="425"/>
      <c r="U844" s="425"/>
      <c r="V844" s="426"/>
      <c r="W844" s="426"/>
      <c r="X844" s="426"/>
      <c r="Y844" s="426"/>
      <c r="Z844" s="426"/>
      <c r="AA844" s="427"/>
      <c r="AB844" s="427"/>
    </row>
    <row r="845" hidden="1">
      <c r="A845" s="485"/>
      <c r="B845" s="413" t="s">
        <v>1947</v>
      </c>
      <c r="C845" s="428"/>
      <c r="D845" s="428"/>
      <c r="E845" s="428"/>
      <c r="F845" s="447"/>
      <c r="G845" s="484"/>
      <c r="H845" s="484"/>
      <c r="I845" s="484"/>
      <c r="J845" s="484"/>
      <c r="K845" s="130"/>
      <c r="L845" s="425"/>
      <c r="M845" s="425"/>
      <c r="N845" s="425"/>
      <c r="O845" s="425"/>
      <c r="P845" s="425"/>
      <c r="Q845" s="425"/>
      <c r="R845" s="425"/>
      <c r="S845" s="425"/>
      <c r="T845" s="425"/>
      <c r="U845" s="425"/>
      <c r="V845" s="426"/>
      <c r="W845" s="426"/>
      <c r="X845" s="426"/>
      <c r="Y845" s="426"/>
      <c r="Z845" s="426"/>
      <c r="AA845" s="427"/>
      <c r="AB845" s="427"/>
    </row>
    <row r="846" hidden="1">
      <c r="A846" s="485"/>
      <c r="B846" s="413" t="s">
        <v>1948</v>
      </c>
      <c r="C846" s="365" t="s">
        <v>1949</v>
      </c>
      <c r="D846" s="365"/>
      <c r="E846" s="365"/>
      <c r="F846" s="447"/>
      <c r="G846" s="484"/>
      <c r="H846" s="484"/>
      <c r="I846" s="484"/>
      <c r="J846" s="484"/>
      <c r="K846" s="135"/>
      <c r="L846" s="425"/>
      <c r="M846" s="425"/>
      <c r="N846" s="425"/>
      <c r="O846" s="425"/>
      <c r="P846" s="425"/>
      <c r="Q846" s="425"/>
      <c r="R846" s="425"/>
      <c r="S846" s="425"/>
      <c r="T846" s="425"/>
      <c r="U846" s="425"/>
      <c r="V846" s="426"/>
      <c r="W846" s="426"/>
      <c r="X846" s="426"/>
      <c r="Y846" s="426"/>
      <c r="Z846" s="426"/>
      <c r="AA846" s="427"/>
      <c r="AB846" s="427"/>
    </row>
    <row r="847" hidden="1">
      <c r="A847" s="485"/>
      <c r="B847" s="486" t="s">
        <v>1950</v>
      </c>
      <c r="C847" s="487"/>
      <c r="D847" s="487"/>
      <c r="E847" s="487"/>
      <c r="F847" s="488"/>
      <c r="G847" s="489"/>
      <c r="H847" s="489"/>
      <c r="I847" s="489"/>
      <c r="J847" s="489"/>
      <c r="K847" s="130"/>
      <c r="L847" s="425"/>
      <c r="M847" s="425"/>
      <c r="N847" s="425"/>
      <c r="O847" s="425"/>
      <c r="P847" s="425"/>
      <c r="Q847" s="425"/>
      <c r="R847" s="425"/>
      <c r="S847" s="425"/>
      <c r="T847" s="425"/>
      <c r="U847" s="425"/>
      <c r="V847" s="426"/>
      <c r="W847" s="426"/>
      <c r="X847" s="426"/>
      <c r="Y847" s="426"/>
      <c r="Z847" s="426"/>
      <c r="AA847" s="427"/>
      <c r="AB847" s="427"/>
    </row>
    <row r="848" hidden="1">
      <c r="A848" s="485"/>
      <c r="B848" s="486" t="s">
        <v>1951</v>
      </c>
      <c r="C848" s="490" t="s">
        <v>1952</v>
      </c>
      <c r="D848" s="432"/>
      <c r="E848" s="432"/>
      <c r="F848" s="398"/>
      <c r="G848" s="221"/>
      <c r="H848" s="221"/>
      <c r="I848" s="221"/>
      <c r="J848" s="221"/>
      <c r="K848" s="135"/>
      <c r="L848" s="425"/>
      <c r="M848" s="425"/>
      <c r="N848" s="425"/>
      <c r="O848" s="425"/>
      <c r="P848" s="425"/>
      <c r="Q848" s="425"/>
      <c r="R848" s="425"/>
      <c r="S848" s="425"/>
      <c r="T848" s="425"/>
      <c r="U848" s="425"/>
      <c r="V848" s="426"/>
      <c r="W848" s="426"/>
      <c r="X848" s="426"/>
      <c r="Y848" s="426"/>
      <c r="Z848" s="426"/>
      <c r="AA848" s="427"/>
      <c r="AB848" s="427"/>
    </row>
    <row r="849" hidden="1">
      <c r="A849" s="485"/>
      <c r="B849" s="486" t="s">
        <v>1953</v>
      </c>
      <c r="C849" s="428" t="s">
        <v>1954</v>
      </c>
      <c r="D849" s="428"/>
      <c r="E849" s="428"/>
      <c r="F849" s="447"/>
      <c r="G849" s="484"/>
      <c r="H849" s="484"/>
      <c r="I849" s="484"/>
      <c r="J849" s="484"/>
      <c r="K849" s="130"/>
      <c r="L849" s="425"/>
      <c r="M849" s="425"/>
      <c r="N849" s="425"/>
      <c r="O849" s="425"/>
      <c r="P849" s="425"/>
      <c r="Q849" s="425"/>
      <c r="R849" s="425"/>
      <c r="S849" s="425"/>
      <c r="T849" s="425"/>
      <c r="U849" s="425"/>
      <c r="V849" s="426"/>
      <c r="W849" s="426"/>
      <c r="X849" s="426"/>
      <c r="Y849" s="426"/>
      <c r="Z849" s="426"/>
      <c r="AA849" s="427"/>
      <c r="AB849" s="427"/>
    </row>
    <row r="850" hidden="1">
      <c r="A850" s="485"/>
      <c r="B850" s="486" t="s">
        <v>1955</v>
      </c>
      <c r="C850" s="491"/>
      <c r="D850" s="491"/>
      <c r="E850" s="491"/>
      <c r="F850" s="488"/>
      <c r="G850" s="489"/>
      <c r="H850" s="489"/>
      <c r="I850" s="489"/>
      <c r="J850" s="489"/>
      <c r="K850" s="135"/>
      <c r="L850" s="425"/>
      <c r="M850" s="425"/>
      <c r="N850" s="425"/>
      <c r="O850" s="425"/>
      <c r="P850" s="425"/>
      <c r="Q850" s="425"/>
      <c r="R850" s="425"/>
      <c r="S850" s="425"/>
      <c r="T850" s="425"/>
      <c r="U850" s="425"/>
      <c r="V850" s="426"/>
      <c r="W850" s="426"/>
      <c r="X850" s="426"/>
      <c r="Y850" s="426"/>
      <c r="Z850" s="426"/>
      <c r="AA850" s="427"/>
      <c r="AB850" s="427"/>
    </row>
    <row r="851" hidden="1">
      <c r="A851" s="485"/>
      <c r="B851" s="486" t="s">
        <v>1956</v>
      </c>
      <c r="C851" s="428"/>
      <c r="D851" s="428"/>
      <c r="E851" s="428"/>
      <c r="F851" s="447"/>
      <c r="G851" s="484"/>
      <c r="H851" s="484"/>
      <c r="I851" s="484"/>
      <c r="J851" s="484"/>
      <c r="K851" s="130"/>
      <c r="L851" s="425"/>
      <c r="M851" s="425"/>
      <c r="N851" s="425"/>
      <c r="O851" s="425"/>
      <c r="P851" s="425"/>
      <c r="Q851" s="425"/>
      <c r="R851" s="425"/>
      <c r="S851" s="425"/>
      <c r="T851" s="425"/>
      <c r="U851" s="425"/>
      <c r="V851" s="426"/>
      <c r="W851" s="426"/>
      <c r="X851" s="426"/>
      <c r="Y851" s="426"/>
      <c r="Z851" s="426"/>
      <c r="AA851" s="427"/>
      <c r="AB851" s="427"/>
    </row>
    <row r="852" hidden="1">
      <c r="A852" s="485"/>
      <c r="B852" s="486" t="s">
        <v>1957</v>
      </c>
      <c r="C852" s="365" t="s">
        <v>1958</v>
      </c>
      <c r="D852" s="365"/>
      <c r="E852" s="365"/>
      <c r="F852" s="447"/>
      <c r="G852" s="484"/>
      <c r="H852" s="484"/>
      <c r="I852" s="484"/>
      <c r="J852" s="484"/>
      <c r="K852" s="135"/>
      <c r="L852" s="425"/>
      <c r="M852" s="425"/>
      <c r="N852" s="425"/>
      <c r="O852" s="425"/>
      <c r="P852" s="425"/>
      <c r="Q852" s="425"/>
      <c r="R852" s="425"/>
      <c r="S852" s="425"/>
      <c r="T852" s="425"/>
      <c r="U852" s="425"/>
      <c r="V852" s="426"/>
      <c r="W852" s="426"/>
      <c r="X852" s="426"/>
      <c r="Y852" s="426"/>
      <c r="Z852" s="426"/>
      <c r="AA852" s="427"/>
      <c r="AB852" s="427"/>
    </row>
    <row r="853" hidden="1">
      <c r="A853" s="485"/>
      <c r="B853" s="486" t="s">
        <v>1959</v>
      </c>
      <c r="C853" s="428" t="s">
        <v>1960</v>
      </c>
      <c r="D853" s="428"/>
      <c r="E853" s="428"/>
      <c r="F853" s="447"/>
      <c r="G853" s="484"/>
      <c r="H853" s="484"/>
      <c r="I853" s="484"/>
      <c r="J853" s="484"/>
      <c r="K853" s="130"/>
      <c r="L853" s="425"/>
      <c r="M853" s="425"/>
      <c r="N853" s="425"/>
      <c r="O853" s="425"/>
      <c r="P853" s="425"/>
      <c r="Q853" s="425"/>
      <c r="R853" s="425"/>
      <c r="S853" s="425"/>
      <c r="T853" s="425"/>
      <c r="U853" s="425"/>
      <c r="V853" s="426"/>
      <c r="W853" s="426"/>
      <c r="X853" s="426"/>
      <c r="Y853" s="426"/>
      <c r="Z853" s="426"/>
      <c r="AA853" s="427"/>
      <c r="AB853" s="427"/>
    </row>
    <row r="854" hidden="1">
      <c r="A854" s="485"/>
      <c r="B854" s="486" t="s">
        <v>1961</v>
      </c>
      <c r="C854" s="365" t="s">
        <v>1962</v>
      </c>
      <c r="D854" s="365"/>
      <c r="E854" s="365"/>
      <c r="F854" s="447"/>
      <c r="G854" s="484"/>
      <c r="H854" s="484"/>
      <c r="I854" s="484"/>
      <c r="J854" s="484"/>
      <c r="K854" s="135"/>
      <c r="L854" s="425"/>
      <c r="M854" s="425"/>
      <c r="N854" s="425"/>
      <c r="O854" s="425"/>
      <c r="P854" s="425"/>
      <c r="Q854" s="425"/>
      <c r="R854" s="425"/>
      <c r="S854" s="425"/>
      <c r="T854" s="425"/>
      <c r="U854" s="425"/>
      <c r="V854" s="426"/>
      <c r="W854" s="426"/>
      <c r="X854" s="426"/>
      <c r="Y854" s="426"/>
      <c r="Z854" s="426"/>
      <c r="AA854" s="427"/>
      <c r="AB854" s="427"/>
    </row>
    <row r="855" hidden="1">
      <c r="A855" s="485"/>
      <c r="B855" s="486" t="s">
        <v>1963</v>
      </c>
      <c r="C855" s="428" t="s">
        <v>1964</v>
      </c>
      <c r="D855" s="428"/>
      <c r="E855" s="428"/>
      <c r="F855" s="447"/>
      <c r="G855" s="492"/>
      <c r="H855" s="492"/>
      <c r="I855" s="492"/>
      <c r="J855" s="492"/>
      <c r="K855" s="130"/>
      <c r="L855" s="425"/>
      <c r="M855" s="425"/>
      <c r="N855" s="425"/>
      <c r="O855" s="425"/>
      <c r="P855" s="425"/>
      <c r="Q855" s="425"/>
      <c r="R855" s="425"/>
      <c r="S855" s="425"/>
      <c r="T855" s="425"/>
      <c r="U855" s="425"/>
      <c r="V855" s="426"/>
      <c r="W855" s="426"/>
      <c r="X855" s="426"/>
      <c r="Y855" s="426"/>
      <c r="Z855" s="426"/>
      <c r="AA855" s="427"/>
      <c r="AB855" s="427"/>
    </row>
    <row r="856" hidden="1">
      <c r="A856" s="485"/>
      <c r="B856" s="413" t="s">
        <v>1965</v>
      </c>
      <c r="C856" s="365"/>
      <c r="D856" s="365"/>
      <c r="E856" s="365"/>
      <c r="F856" s="447"/>
      <c r="G856" s="484"/>
      <c r="H856" s="484"/>
      <c r="I856" s="484"/>
      <c r="J856" s="484"/>
      <c r="K856" s="135"/>
      <c r="L856" s="425"/>
      <c r="M856" s="425"/>
      <c r="N856" s="425"/>
      <c r="O856" s="425"/>
      <c r="P856" s="425"/>
      <c r="Q856" s="425"/>
      <c r="R856" s="425"/>
      <c r="S856" s="425"/>
      <c r="T856" s="425"/>
      <c r="U856" s="425"/>
      <c r="V856" s="426"/>
      <c r="W856" s="426"/>
      <c r="X856" s="426"/>
      <c r="Y856" s="426"/>
      <c r="Z856" s="426"/>
      <c r="AA856" s="427"/>
      <c r="AB856" s="427"/>
    </row>
    <row r="857" hidden="1">
      <c r="A857" s="485"/>
      <c r="B857" s="413" t="s">
        <v>1966</v>
      </c>
      <c r="C857" s="428"/>
      <c r="D857" s="428"/>
      <c r="E857" s="428"/>
      <c r="F857" s="447"/>
      <c r="G857" s="484"/>
      <c r="H857" s="484"/>
      <c r="I857" s="484"/>
      <c r="J857" s="484"/>
      <c r="K857" s="130"/>
      <c r="L857" s="425"/>
      <c r="M857" s="425"/>
      <c r="N857" s="425"/>
      <c r="O857" s="425"/>
      <c r="P857" s="425"/>
      <c r="Q857" s="425"/>
      <c r="R857" s="425"/>
      <c r="S857" s="425"/>
      <c r="T857" s="425"/>
      <c r="U857" s="425"/>
      <c r="V857" s="426"/>
      <c r="W857" s="426"/>
      <c r="X857" s="426"/>
      <c r="Y857" s="426"/>
      <c r="Z857" s="426"/>
      <c r="AA857" s="427"/>
      <c r="AB857" s="427"/>
    </row>
    <row r="858" hidden="1">
      <c r="A858" s="485"/>
      <c r="B858" s="413" t="s">
        <v>1967</v>
      </c>
      <c r="C858" s="365" t="s">
        <v>1968</v>
      </c>
      <c r="D858" s="365"/>
      <c r="E858" s="365"/>
      <c r="F858" s="447"/>
      <c r="G858" s="492"/>
      <c r="H858" s="492"/>
      <c r="I858" s="492"/>
      <c r="J858" s="492"/>
      <c r="K858" s="135"/>
      <c r="L858" s="425"/>
      <c r="M858" s="425"/>
      <c r="N858" s="425"/>
      <c r="O858" s="425"/>
      <c r="P858" s="425"/>
      <c r="Q858" s="425"/>
      <c r="R858" s="425"/>
      <c r="S858" s="425"/>
      <c r="T858" s="425"/>
      <c r="U858" s="425"/>
      <c r="V858" s="426"/>
      <c r="W858" s="426"/>
      <c r="X858" s="426"/>
      <c r="Y858" s="426"/>
      <c r="Z858" s="426"/>
      <c r="AA858" s="427"/>
      <c r="AB858" s="427"/>
    </row>
    <row r="859" hidden="1">
      <c r="A859" s="485"/>
      <c r="B859" s="413" t="s">
        <v>1969</v>
      </c>
      <c r="C859" s="428" t="s">
        <v>1970</v>
      </c>
      <c r="D859" s="428"/>
      <c r="E859" s="428"/>
      <c r="F859" s="447"/>
      <c r="G859" s="484"/>
      <c r="H859" s="484"/>
      <c r="I859" s="484"/>
      <c r="J859" s="484"/>
      <c r="K859" s="130"/>
      <c r="L859" s="425"/>
      <c r="M859" s="425"/>
      <c r="N859" s="425"/>
      <c r="O859" s="425"/>
      <c r="P859" s="425"/>
      <c r="Q859" s="425"/>
      <c r="R859" s="425"/>
      <c r="S859" s="425"/>
      <c r="T859" s="425"/>
      <c r="U859" s="425"/>
      <c r="V859" s="426"/>
      <c r="W859" s="426"/>
      <c r="X859" s="426"/>
      <c r="Y859" s="426"/>
      <c r="Z859" s="426"/>
      <c r="AA859" s="427"/>
      <c r="AB859" s="427"/>
    </row>
    <row r="860" hidden="1">
      <c r="A860" s="485"/>
      <c r="B860" s="413" t="s">
        <v>1971</v>
      </c>
      <c r="C860" s="365"/>
      <c r="D860" s="365"/>
      <c r="E860" s="365"/>
      <c r="F860" s="447"/>
      <c r="G860" s="484"/>
      <c r="H860" s="484"/>
      <c r="I860" s="484"/>
      <c r="J860" s="484"/>
      <c r="K860" s="135"/>
      <c r="L860" s="425"/>
      <c r="M860" s="425"/>
      <c r="N860" s="425"/>
      <c r="O860" s="425"/>
      <c r="P860" s="425"/>
      <c r="Q860" s="425"/>
      <c r="R860" s="425"/>
      <c r="S860" s="425"/>
      <c r="T860" s="425"/>
      <c r="U860" s="425"/>
      <c r="V860" s="426"/>
      <c r="W860" s="426"/>
      <c r="X860" s="426"/>
      <c r="Y860" s="426"/>
      <c r="Z860" s="426"/>
      <c r="AA860" s="427"/>
      <c r="AB860" s="427"/>
    </row>
    <row r="861" hidden="1">
      <c r="A861" s="485"/>
      <c r="B861" s="413" t="s">
        <v>1972</v>
      </c>
      <c r="C861" s="428"/>
      <c r="D861" s="428"/>
      <c r="E861" s="428"/>
      <c r="F861" s="447"/>
      <c r="G861" s="484"/>
      <c r="H861" s="484"/>
      <c r="I861" s="484"/>
      <c r="J861" s="484"/>
      <c r="K861" s="130"/>
      <c r="L861" s="425"/>
      <c r="M861" s="425"/>
      <c r="N861" s="425"/>
      <c r="O861" s="425"/>
      <c r="P861" s="425"/>
      <c r="Q861" s="425"/>
      <c r="R861" s="425"/>
      <c r="S861" s="425"/>
      <c r="T861" s="425"/>
      <c r="U861" s="425"/>
      <c r="V861" s="426"/>
      <c r="W861" s="426"/>
      <c r="X861" s="426"/>
      <c r="Y861" s="426"/>
      <c r="Z861" s="426"/>
      <c r="AA861" s="427"/>
      <c r="AB861" s="427"/>
    </row>
    <row r="862" hidden="1">
      <c r="A862" s="485"/>
      <c r="B862" s="413" t="s">
        <v>1973</v>
      </c>
      <c r="C862" s="365"/>
      <c r="D862" s="365"/>
      <c r="E862" s="365"/>
      <c r="F862" s="447"/>
      <c r="G862" s="484"/>
      <c r="H862" s="484"/>
      <c r="I862" s="484"/>
      <c r="J862" s="484"/>
      <c r="K862" s="135"/>
      <c r="L862" s="425"/>
      <c r="M862" s="425"/>
      <c r="N862" s="425"/>
      <c r="O862" s="425"/>
      <c r="P862" s="425"/>
      <c r="Q862" s="425"/>
      <c r="R862" s="425"/>
      <c r="S862" s="425"/>
      <c r="T862" s="425"/>
      <c r="U862" s="425"/>
      <c r="V862" s="426"/>
      <c r="W862" s="426"/>
      <c r="X862" s="426"/>
      <c r="Y862" s="426"/>
      <c r="Z862" s="426"/>
      <c r="AA862" s="427"/>
      <c r="AB862" s="427"/>
    </row>
    <row r="863" hidden="1">
      <c r="A863" s="485"/>
      <c r="B863" s="413" t="s">
        <v>1974</v>
      </c>
      <c r="C863" s="428"/>
      <c r="D863" s="428"/>
      <c r="E863" s="428"/>
      <c r="F863" s="447"/>
      <c r="G863" s="484"/>
      <c r="H863" s="484"/>
      <c r="I863" s="484"/>
      <c r="J863" s="484"/>
      <c r="K863" s="130"/>
      <c r="L863" s="425"/>
      <c r="M863" s="425"/>
      <c r="N863" s="425"/>
      <c r="O863" s="425"/>
      <c r="P863" s="425"/>
      <c r="Q863" s="425"/>
      <c r="R863" s="425"/>
      <c r="S863" s="425"/>
      <c r="T863" s="425"/>
      <c r="U863" s="425"/>
      <c r="V863" s="426"/>
      <c r="W863" s="426"/>
      <c r="X863" s="426"/>
      <c r="Y863" s="426"/>
      <c r="Z863" s="426"/>
      <c r="AA863" s="427"/>
      <c r="AB863" s="427"/>
    </row>
    <row r="864" hidden="1">
      <c r="A864" s="485"/>
      <c r="B864" s="413" t="s">
        <v>1975</v>
      </c>
      <c r="C864" s="365"/>
      <c r="D864" s="365"/>
      <c r="E864" s="365"/>
      <c r="F864" s="447"/>
      <c r="G864" s="484"/>
      <c r="H864" s="484"/>
      <c r="I864" s="484"/>
      <c r="J864" s="484"/>
      <c r="K864" s="135"/>
      <c r="L864" s="425"/>
      <c r="M864" s="425"/>
      <c r="N864" s="425"/>
      <c r="O864" s="425"/>
      <c r="P864" s="425"/>
      <c r="Q864" s="425"/>
      <c r="R864" s="425"/>
      <c r="S864" s="425"/>
      <c r="T864" s="425"/>
      <c r="U864" s="425"/>
      <c r="V864" s="426"/>
      <c r="W864" s="426"/>
      <c r="X864" s="426"/>
      <c r="Y864" s="426"/>
      <c r="Z864" s="426"/>
      <c r="AA864" s="427"/>
      <c r="AB864" s="427"/>
    </row>
    <row r="865" hidden="1">
      <c r="A865" s="485"/>
      <c r="B865" s="413" t="s">
        <v>1976</v>
      </c>
      <c r="C865" s="428" t="s">
        <v>1977</v>
      </c>
      <c r="D865" s="428"/>
      <c r="E865" s="428"/>
      <c r="F865" s="447"/>
      <c r="G865" s="484"/>
      <c r="H865" s="484"/>
      <c r="I865" s="484"/>
      <c r="J865" s="484"/>
      <c r="K865" s="130"/>
      <c r="L865" s="425"/>
      <c r="M865" s="425"/>
      <c r="N865" s="425"/>
      <c r="O865" s="425"/>
      <c r="P865" s="425"/>
      <c r="Q865" s="425"/>
      <c r="R865" s="425"/>
      <c r="S865" s="425"/>
      <c r="T865" s="425"/>
      <c r="U865" s="425"/>
      <c r="V865" s="426"/>
      <c r="W865" s="426"/>
      <c r="X865" s="426"/>
      <c r="Y865" s="426"/>
      <c r="Z865" s="426"/>
      <c r="AA865" s="427"/>
      <c r="AB865" s="427"/>
    </row>
    <row r="866" hidden="1">
      <c r="A866" s="485"/>
      <c r="B866" s="413" t="s">
        <v>1978</v>
      </c>
      <c r="C866" s="365"/>
      <c r="D866" s="365"/>
      <c r="E866" s="365"/>
      <c r="F866" s="447"/>
      <c r="G866" s="484"/>
      <c r="H866" s="484"/>
      <c r="I866" s="484"/>
      <c r="J866" s="484"/>
      <c r="K866" s="135"/>
      <c r="L866" s="425"/>
      <c r="M866" s="425"/>
      <c r="N866" s="425"/>
      <c r="O866" s="425"/>
      <c r="P866" s="425"/>
      <c r="Q866" s="425"/>
      <c r="R866" s="425"/>
      <c r="S866" s="425"/>
      <c r="T866" s="425"/>
      <c r="U866" s="425"/>
      <c r="V866" s="426"/>
      <c r="W866" s="426"/>
      <c r="X866" s="426"/>
      <c r="Y866" s="426"/>
      <c r="Z866" s="426"/>
      <c r="AA866" s="427"/>
      <c r="AB866" s="427"/>
    </row>
    <row r="867" hidden="1">
      <c r="A867" s="485"/>
      <c r="B867" s="413" t="s">
        <v>1979</v>
      </c>
      <c r="C867" s="428"/>
      <c r="D867" s="428"/>
      <c r="E867" s="428"/>
      <c r="F867" s="447"/>
      <c r="G867" s="484"/>
      <c r="H867" s="484"/>
      <c r="I867" s="484"/>
      <c r="J867" s="484"/>
      <c r="K867" s="130"/>
      <c r="L867" s="425"/>
      <c r="M867" s="425"/>
      <c r="N867" s="425"/>
      <c r="O867" s="425"/>
      <c r="P867" s="425"/>
      <c r="Q867" s="425"/>
      <c r="R867" s="425"/>
      <c r="S867" s="425"/>
      <c r="T867" s="425"/>
      <c r="U867" s="425"/>
      <c r="V867" s="426"/>
      <c r="W867" s="426"/>
      <c r="X867" s="426"/>
      <c r="Y867" s="426"/>
      <c r="Z867" s="426"/>
      <c r="AA867" s="427"/>
      <c r="AB867" s="427"/>
    </row>
    <row r="868" hidden="1">
      <c r="A868" s="485"/>
      <c r="B868" s="413" t="s">
        <v>1980</v>
      </c>
      <c r="C868" s="365"/>
      <c r="D868" s="365"/>
      <c r="E868" s="365"/>
      <c r="F868" s="447"/>
      <c r="G868" s="484"/>
      <c r="H868" s="484"/>
      <c r="I868" s="484"/>
      <c r="J868" s="484"/>
      <c r="K868" s="135"/>
      <c r="L868" s="425"/>
      <c r="M868" s="425"/>
      <c r="N868" s="425"/>
      <c r="O868" s="425"/>
      <c r="P868" s="425"/>
      <c r="Q868" s="425"/>
      <c r="R868" s="425"/>
      <c r="S868" s="425"/>
      <c r="T868" s="425"/>
      <c r="U868" s="425"/>
      <c r="V868" s="426"/>
      <c r="W868" s="426"/>
      <c r="X868" s="426"/>
      <c r="Y868" s="426"/>
      <c r="Z868" s="426"/>
      <c r="AA868" s="427"/>
      <c r="AB868" s="427"/>
    </row>
    <row r="869" hidden="1">
      <c r="A869" s="485"/>
      <c r="B869" s="413" t="s">
        <v>1981</v>
      </c>
      <c r="C869" s="428"/>
      <c r="D869" s="428"/>
      <c r="E869" s="428"/>
      <c r="F869" s="447"/>
      <c r="G869" s="484"/>
      <c r="H869" s="484"/>
      <c r="I869" s="484"/>
      <c r="J869" s="484"/>
      <c r="K869" s="130"/>
      <c r="L869" s="425"/>
      <c r="M869" s="425"/>
      <c r="N869" s="425"/>
      <c r="O869" s="425"/>
      <c r="P869" s="425"/>
      <c r="Q869" s="425"/>
      <c r="R869" s="425"/>
      <c r="S869" s="425"/>
      <c r="T869" s="425"/>
      <c r="U869" s="425"/>
      <c r="V869" s="426"/>
      <c r="W869" s="426"/>
      <c r="X869" s="426"/>
      <c r="Y869" s="426"/>
      <c r="Z869" s="426"/>
      <c r="AA869" s="427"/>
      <c r="AB869" s="427"/>
    </row>
    <row r="870" hidden="1">
      <c r="A870" s="485"/>
      <c r="B870" s="413" t="s">
        <v>1982</v>
      </c>
      <c r="C870" s="365"/>
      <c r="D870" s="365"/>
      <c r="E870" s="365"/>
      <c r="F870" s="447"/>
      <c r="G870" s="484"/>
      <c r="H870" s="484"/>
      <c r="I870" s="484"/>
      <c r="J870" s="484"/>
      <c r="K870" s="135"/>
      <c r="L870" s="425"/>
      <c r="M870" s="425"/>
      <c r="N870" s="425"/>
      <c r="O870" s="425"/>
      <c r="P870" s="425"/>
      <c r="Q870" s="425"/>
      <c r="R870" s="425"/>
      <c r="S870" s="425"/>
      <c r="T870" s="425"/>
      <c r="U870" s="425"/>
      <c r="V870" s="426"/>
      <c r="W870" s="426"/>
      <c r="X870" s="426"/>
      <c r="Y870" s="426"/>
      <c r="Z870" s="426"/>
      <c r="AA870" s="427"/>
      <c r="AB870" s="427"/>
    </row>
    <row r="871" hidden="1">
      <c r="A871" s="485"/>
      <c r="B871" s="413" t="s">
        <v>1983</v>
      </c>
      <c r="C871" s="428" t="s">
        <v>1984</v>
      </c>
      <c r="D871" s="428"/>
      <c r="E871" s="428"/>
      <c r="F871" s="447"/>
      <c r="G871" s="484"/>
      <c r="H871" s="484"/>
      <c r="I871" s="484"/>
      <c r="J871" s="484"/>
      <c r="K871" s="130"/>
      <c r="L871" s="425"/>
      <c r="M871" s="425"/>
      <c r="N871" s="425"/>
      <c r="O871" s="425"/>
      <c r="P871" s="425"/>
      <c r="Q871" s="425"/>
      <c r="R871" s="425"/>
      <c r="S871" s="425"/>
      <c r="T871" s="425"/>
      <c r="U871" s="425"/>
      <c r="V871" s="426"/>
      <c r="W871" s="426"/>
      <c r="X871" s="426"/>
      <c r="Y871" s="426"/>
      <c r="Z871" s="426"/>
      <c r="AA871" s="427"/>
      <c r="AB871" s="427"/>
    </row>
    <row r="872" hidden="1">
      <c r="A872" s="485"/>
      <c r="B872" s="404" t="s">
        <v>1985</v>
      </c>
      <c r="C872" s="365"/>
      <c r="D872" s="365"/>
      <c r="E872" s="365"/>
      <c r="F872" s="447"/>
      <c r="G872" s="484"/>
      <c r="H872" s="484"/>
      <c r="I872" s="484"/>
      <c r="J872" s="484"/>
      <c r="K872" s="135"/>
      <c r="L872" s="425"/>
      <c r="M872" s="425"/>
      <c r="N872" s="425"/>
      <c r="O872" s="425"/>
      <c r="P872" s="425"/>
      <c r="Q872" s="425"/>
      <c r="R872" s="425"/>
      <c r="S872" s="425"/>
      <c r="T872" s="425"/>
      <c r="U872" s="425"/>
      <c r="V872" s="426"/>
      <c r="W872" s="426"/>
      <c r="X872" s="426"/>
      <c r="Y872" s="426"/>
      <c r="Z872" s="426"/>
      <c r="AA872" s="427"/>
      <c r="AB872" s="427"/>
    </row>
    <row r="873" hidden="1">
      <c r="A873" s="485"/>
      <c r="B873" s="413" t="s">
        <v>1986</v>
      </c>
      <c r="C873" s="428" t="s">
        <v>1987</v>
      </c>
      <c r="D873" s="428"/>
      <c r="E873" s="428"/>
      <c r="F873" s="447"/>
      <c r="G873" s="484"/>
      <c r="H873" s="484"/>
      <c r="I873" s="484"/>
      <c r="J873" s="484"/>
      <c r="K873" s="130"/>
      <c r="L873" s="425"/>
      <c r="M873" s="425"/>
      <c r="N873" s="425"/>
      <c r="O873" s="425"/>
      <c r="P873" s="425"/>
      <c r="Q873" s="425"/>
      <c r="R873" s="425"/>
      <c r="S873" s="425"/>
      <c r="T873" s="425"/>
      <c r="U873" s="425"/>
      <c r="V873" s="426"/>
      <c r="W873" s="426"/>
      <c r="X873" s="426"/>
      <c r="Y873" s="426"/>
      <c r="Z873" s="426"/>
      <c r="AA873" s="427"/>
      <c r="AB873" s="427"/>
    </row>
    <row r="874" hidden="1">
      <c r="A874" s="485"/>
      <c r="B874" s="413" t="s">
        <v>1988</v>
      </c>
      <c r="C874" s="365" t="s">
        <v>1989</v>
      </c>
      <c r="D874" s="365"/>
      <c r="E874" s="365"/>
      <c r="F874" s="447"/>
      <c r="G874" s="484"/>
      <c r="H874" s="484"/>
      <c r="I874" s="484"/>
      <c r="J874" s="484"/>
      <c r="K874" s="135"/>
      <c r="L874" s="425"/>
      <c r="M874" s="425"/>
      <c r="N874" s="425"/>
      <c r="O874" s="425"/>
      <c r="P874" s="425"/>
      <c r="Q874" s="425"/>
      <c r="R874" s="425"/>
      <c r="S874" s="425"/>
      <c r="T874" s="425"/>
      <c r="U874" s="425"/>
      <c r="V874" s="426"/>
      <c r="W874" s="426"/>
      <c r="X874" s="426"/>
      <c r="Y874" s="426"/>
      <c r="Z874" s="426"/>
      <c r="AA874" s="427"/>
      <c r="AB874" s="427"/>
    </row>
    <row r="875" hidden="1">
      <c r="A875" s="485"/>
      <c r="B875" s="413" t="s">
        <v>1990</v>
      </c>
      <c r="C875" s="428"/>
      <c r="D875" s="428"/>
      <c r="E875" s="428"/>
      <c r="F875" s="447"/>
      <c r="G875" s="484"/>
      <c r="H875" s="484"/>
      <c r="I875" s="484"/>
      <c r="J875" s="484"/>
      <c r="K875" s="130"/>
      <c r="L875" s="425"/>
      <c r="M875" s="425"/>
      <c r="N875" s="425"/>
      <c r="O875" s="425"/>
      <c r="P875" s="425"/>
      <c r="Q875" s="425"/>
      <c r="R875" s="425"/>
      <c r="S875" s="425"/>
      <c r="T875" s="425"/>
      <c r="U875" s="425"/>
      <c r="V875" s="426"/>
      <c r="W875" s="426"/>
      <c r="X875" s="426"/>
      <c r="Y875" s="426"/>
      <c r="Z875" s="426"/>
      <c r="AA875" s="427"/>
      <c r="AB875" s="427"/>
    </row>
    <row r="876" hidden="1">
      <c r="A876" s="485"/>
      <c r="B876" s="413" t="s">
        <v>1991</v>
      </c>
      <c r="C876" s="365" t="s">
        <v>1992</v>
      </c>
      <c r="D876" s="365"/>
      <c r="E876" s="365"/>
      <c r="F876" s="447"/>
      <c r="G876" s="484"/>
      <c r="H876" s="484"/>
      <c r="I876" s="484"/>
      <c r="J876" s="484"/>
      <c r="K876" s="135"/>
      <c r="L876" s="425"/>
      <c r="M876" s="425"/>
      <c r="N876" s="425"/>
      <c r="O876" s="425"/>
      <c r="P876" s="425"/>
      <c r="Q876" s="425"/>
      <c r="R876" s="425"/>
      <c r="S876" s="425"/>
      <c r="T876" s="425"/>
      <c r="U876" s="425"/>
      <c r="V876" s="426"/>
      <c r="W876" s="426"/>
      <c r="X876" s="426"/>
      <c r="Y876" s="426"/>
      <c r="Z876" s="426"/>
      <c r="AA876" s="427"/>
      <c r="AB876" s="427"/>
    </row>
    <row r="877" hidden="1">
      <c r="A877" s="485"/>
      <c r="B877" s="413" t="s">
        <v>1993</v>
      </c>
      <c r="C877" s="493"/>
      <c r="D877" s="493"/>
      <c r="E877" s="493"/>
      <c r="F877" s="494"/>
      <c r="G877" s="495"/>
      <c r="H877" s="495"/>
      <c r="I877" s="495"/>
      <c r="J877" s="495"/>
      <c r="K877" s="130"/>
      <c r="L877" s="425"/>
      <c r="M877" s="425"/>
      <c r="N877" s="425"/>
      <c r="O877" s="425"/>
      <c r="P877" s="425"/>
      <c r="Q877" s="425"/>
      <c r="R877" s="425"/>
      <c r="S877" s="425"/>
      <c r="T877" s="425"/>
      <c r="U877" s="425"/>
      <c r="V877" s="426"/>
      <c r="W877" s="426"/>
      <c r="X877" s="426"/>
      <c r="Y877" s="426"/>
      <c r="Z877" s="426"/>
      <c r="AA877" s="427"/>
      <c r="AB877" s="427"/>
    </row>
    <row r="878" hidden="1">
      <c r="A878" s="485"/>
      <c r="B878" s="413" t="s">
        <v>1994</v>
      </c>
      <c r="C878" s="496"/>
      <c r="D878" s="496"/>
      <c r="E878" s="496"/>
      <c r="F878" s="494"/>
      <c r="G878" s="495"/>
      <c r="H878" s="495"/>
      <c r="I878" s="495"/>
      <c r="J878" s="495"/>
      <c r="K878" s="135"/>
      <c r="L878" s="425"/>
      <c r="M878" s="425"/>
      <c r="N878" s="425"/>
      <c r="O878" s="425"/>
      <c r="P878" s="425"/>
      <c r="Q878" s="425"/>
      <c r="R878" s="425"/>
      <c r="S878" s="425"/>
      <c r="T878" s="425"/>
      <c r="U878" s="425"/>
      <c r="V878" s="426"/>
      <c r="W878" s="426"/>
      <c r="X878" s="426"/>
      <c r="Y878" s="426"/>
      <c r="Z878" s="426"/>
      <c r="AA878" s="427"/>
      <c r="AB878" s="427"/>
    </row>
    <row r="879" hidden="1">
      <c r="A879" s="485"/>
      <c r="B879" s="413" t="s">
        <v>1995</v>
      </c>
      <c r="C879" s="428" t="s">
        <v>1996</v>
      </c>
      <c r="D879" s="428"/>
      <c r="E879" s="428"/>
      <c r="F879" s="447"/>
      <c r="G879" s="484"/>
      <c r="H879" s="484"/>
      <c r="I879" s="484"/>
      <c r="J879" s="484"/>
      <c r="K879" s="130"/>
      <c r="L879" s="425"/>
      <c r="M879" s="425"/>
      <c r="N879" s="425"/>
      <c r="O879" s="425"/>
      <c r="P879" s="425"/>
      <c r="Q879" s="425"/>
      <c r="R879" s="425"/>
      <c r="S879" s="425"/>
      <c r="T879" s="425"/>
      <c r="U879" s="425"/>
      <c r="V879" s="426"/>
      <c r="W879" s="426"/>
      <c r="X879" s="426"/>
      <c r="Y879" s="426"/>
      <c r="Z879" s="426"/>
      <c r="AA879" s="427"/>
      <c r="AB879" s="427"/>
    </row>
    <row r="880" hidden="1">
      <c r="A880" s="485"/>
      <c r="B880" s="413" t="s">
        <v>1997</v>
      </c>
      <c r="C880" s="496"/>
      <c r="D880" s="496"/>
      <c r="E880" s="496"/>
      <c r="F880" s="494"/>
      <c r="G880" s="495"/>
      <c r="H880" s="495"/>
      <c r="I880" s="495"/>
      <c r="J880" s="495"/>
      <c r="K880" s="135"/>
      <c r="L880" s="425"/>
      <c r="M880" s="425"/>
      <c r="N880" s="425"/>
      <c r="O880" s="425"/>
      <c r="P880" s="425"/>
      <c r="Q880" s="425"/>
      <c r="R880" s="425"/>
      <c r="S880" s="425"/>
      <c r="T880" s="425"/>
      <c r="U880" s="425"/>
      <c r="V880" s="426"/>
      <c r="W880" s="426"/>
      <c r="X880" s="426"/>
      <c r="Y880" s="426"/>
      <c r="Z880" s="426"/>
      <c r="AA880" s="427"/>
      <c r="AB880" s="427"/>
    </row>
    <row r="881" hidden="1">
      <c r="A881" s="485"/>
      <c r="B881" s="413" t="s">
        <v>1998</v>
      </c>
      <c r="C881" s="428" t="s">
        <v>1999</v>
      </c>
      <c r="D881" s="428"/>
      <c r="E881" s="428"/>
      <c r="F881" s="447"/>
      <c r="G881" s="484"/>
      <c r="H881" s="484"/>
      <c r="I881" s="484"/>
      <c r="J881" s="484"/>
      <c r="K881" s="130"/>
      <c r="L881" s="425"/>
      <c r="M881" s="425"/>
      <c r="N881" s="425"/>
      <c r="O881" s="425"/>
      <c r="P881" s="425"/>
      <c r="Q881" s="425"/>
      <c r="R881" s="425"/>
      <c r="S881" s="425"/>
      <c r="T881" s="425"/>
      <c r="U881" s="425"/>
      <c r="V881" s="426"/>
      <c r="W881" s="426"/>
      <c r="X881" s="426"/>
      <c r="Y881" s="426"/>
      <c r="Z881" s="426"/>
      <c r="AA881" s="427"/>
      <c r="AB881" s="427"/>
    </row>
    <row r="882" hidden="1">
      <c r="A882" s="485"/>
      <c r="B882" s="413" t="s">
        <v>2000</v>
      </c>
      <c r="C882" s="456"/>
      <c r="D882" s="456"/>
      <c r="E882" s="456"/>
      <c r="F882" s="413"/>
      <c r="G882" s="437"/>
      <c r="H882" s="437"/>
      <c r="I882" s="437"/>
      <c r="J882" s="437"/>
      <c r="K882" s="135"/>
      <c r="L882" s="425"/>
      <c r="M882" s="425"/>
      <c r="N882" s="425"/>
      <c r="O882" s="425"/>
      <c r="P882" s="425"/>
      <c r="Q882" s="425"/>
      <c r="R882" s="425"/>
      <c r="S882" s="425"/>
      <c r="T882" s="425"/>
      <c r="U882" s="425"/>
      <c r="V882" s="426"/>
      <c r="W882" s="426"/>
      <c r="X882" s="426"/>
      <c r="Y882" s="426"/>
      <c r="Z882" s="426"/>
      <c r="AA882" s="427"/>
      <c r="AB882" s="427"/>
    </row>
    <row r="883" hidden="1">
      <c r="A883" s="485"/>
      <c r="B883" s="413" t="s">
        <v>2001</v>
      </c>
      <c r="C883" s="428" t="s">
        <v>2002</v>
      </c>
      <c r="D883" s="428"/>
      <c r="E883" s="428"/>
      <c r="F883" s="413"/>
      <c r="G883" s="437"/>
      <c r="H883" s="437"/>
      <c r="I883" s="437"/>
      <c r="J883" s="437"/>
      <c r="K883" s="130"/>
      <c r="L883" s="425"/>
      <c r="M883" s="425"/>
      <c r="N883" s="425"/>
      <c r="O883" s="425"/>
      <c r="P883" s="425"/>
      <c r="Q883" s="425"/>
      <c r="R883" s="425"/>
      <c r="S883" s="425"/>
      <c r="T883" s="425"/>
      <c r="U883" s="425"/>
      <c r="V883" s="426"/>
      <c r="W883" s="426"/>
      <c r="X883" s="426"/>
      <c r="Y883" s="426"/>
      <c r="Z883" s="426"/>
      <c r="AA883" s="427"/>
      <c r="AB883" s="427"/>
    </row>
    <row r="884" hidden="1">
      <c r="A884" s="485"/>
      <c r="B884" s="413" t="s">
        <v>2003</v>
      </c>
      <c r="C884" s="365" t="s">
        <v>2004</v>
      </c>
      <c r="D884" s="365"/>
      <c r="E884" s="365"/>
      <c r="F884" s="413"/>
      <c r="G884" s="437"/>
      <c r="H884" s="437"/>
      <c r="I884" s="437"/>
      <c r="J884" s="437"/>
      <c r="K884" s="135"/>
      <c r="L884" s="435"/>
      <c r="M884" s="435"/>
      <c r="N884" s="435"/>
      <c r="O884" s="436"/>
      <c r="P884" s="436"/>
      <c r="Q884" s="436"/>
      <c r="R884" s="436"/>
      <c r="S884" s="436"/>
      <c r="T884" s="436"/>
      <c r="U884" s="436"/>
      <c r="V884" s="426"/>
      <c r="W884" s="426"/>
      <c r="X884" s="426"/>
      <c r="Y884" s="426"/>
      <c r="Z884" s="426"/>
      <c r="AA884" s="427"/>
      <c r="AB884" s="427"/>
    </row>
    <row r="885" hidden="1">
      <c r="A885" s="485"/>
      <c r="B885" s="413" t="s">
        <v>2005</v>
      </c>
      <c r="C885" s="448"/>
      <c r="D885" s="448"/>
      <c r="E885" s="448"/>
      <c r="F885" s="356"/>
      <c r="G885" s="439"/>
      <c r="H885" s="439"/>
      <c r="I885" s="439"/>
      <c r="J885" s="439"/>
      <c r="K885" s="130"/>
      <c r="L885" s="425"/>
      <c r="M885" s="425"/>
      <c r="N885" s="425"/>
      <c r="O885" s="425"/>
      <c r="P885" s="425"/>
      <c r="Q885" s="425"/>
      <c r="R885" s="425"/>
      <c r="S885" s="425"/>
      <c r="T885" s="425"/>
      <c r="U885" s="425"/>
      <c r="V885" s="426"/>
      <c r="W885" s="426"/>
      <c r="X885" s="426"/>
      <c r="Y885" s="426"/>
      <c r="Z885" s="426"/>
      <c r="AA885" s="427"/>
      <c r="AB885" s="427"/>
    </row>
    <row r="886" hidden="1">
      <c r="A886" s="485"/>
      <c r="B886" s="413" t="s">
        <v>2006</v>
      </c>
      <c r="C886" s="365" t="s">
        <v>2007</v>
      </c>
      <c r="D886" s="365"/>
      <c r="E886" s="365"/>
      <c r="F886" s="413"/>
      <c r="G886" s="437"/>
      <c r="H886" s="437"/>
      <c r="I886" s="437"/>
      <c r="J886" s="437"/>
      <c r="K886" s="135"/>
      <c r="L886" s="435"/>
      <c r="M886" s="435"/>
      <c r="N886" s="435"/>
      <c r="O886" s="436"/>
      <c r="P886" s="436"/>
      <c r="Q886" s="436"/>
      <c r="R886" s="436"/>
      <c r="S886" s="436"/>
      <c r="T886" s="436"/>
      <c r="U886" s="436"/>
      <c r="V886" s="426"/>
      <c r="W886" s="426"/>
      <c r="X886" s="426"/>
      <c r="Y886" s="426"/>
      <c r="Z886" s="426"/>
      <c r="AA886" s="427"/>
      <c r="AB886" s="427"/>
    </row>
    <row r="887" hidden="1">
      <c r="A887" s="485"/>
      <c r="B887" s="413" t="s">
        <v>2008</v>
      </c>
      <c r="C887" s="428" t="s">
        <v>2009</v>
      </c>
      <c r="D887" s="428"/>
      <c r="E887" s="428"/>
      <c r="F887" s="413"/>
      <c r="G887" s="437"/>
      <c r="H887" s="437"/>
      <c r="I887" s="437"/>
      <c r="J887" s="437"/>
      <c r="K887" s="130"/>
      <c r="L887" s="435"/>
      <c r="M887" s="435"/>
      <c r="N887" s="435"/>
      <c r="O887" s="436"/>
      <c r="P887" s="436"/>
      <c r="Q887" s="436"/>
      <c r="R887" s="436"/>
      <c r="S887" s="436"/>
      <c r="T887" s="436"/>
      <c r="U887" s="436"/>
      <c r="V887" s="426"/>
      <c r="W887" s="426"/>
      <c r="X887" s="426"/>
      <c r="Y887" s="426"/>
      <c r="Z887" s="426"/>
      <c r="AA887" s="427"/>
      <c r="AB887" s="427"/>
    </row>
    <row r="888" hidden="1">
      <c r="A888" s="485"/>
      <c r="B888" s="413" t="s">
        <v>2010</v>
      </c>
      <c r="C888" s="419"/>
      <c r="D888" s="419"/>
      <c r="E888" s="419"/>
      <c r="F888" s="356"/>
      <c r="G888" s="439"/>
      <c r="H888" s="439"/>
      <c r="I888" s="439"/>
      <c r="J888" s="439"/>
      <c r="K888" s="135"/>
      <c r="L888" s="435"/>
      <c r="M888" s="435"/>
      <c r="N888" s="435"/>
      <c r="O888" s="436"/>
      <c r="P888" s="436"/>
      <c r="Q888" s="436"/>
      <c r="R888" s="436"/>
      <c r="S888" s="436"/>
      <c r="T888" s="436"/>
      <c r="U888" s="436"/>
      <c r="V888" s="426"/>
      <c r="W888" s="426"/>
      <c r="X888" s="426"/>
      <c r="Y888" s="426"/>
      <c r="Z888" s="426"/>
      <c r="AA888" s="427"/>
      <c r="AB888" s="427"/>
    </row>
    <row r="889" hidden="1">
      <c r="A889" s="485"/>
      <c r="B889" s="413" t="s">
        <v>2011</v>
      </c>
      <c r="C889" s="448"/>
      <c r="D889" s="448"/>
      <c r="E889" s="448"/>
      <c r="F889" s="356"/>
      <c r="G889" s="439"/>
      <c r="H889" s="439"/>
      <c r="I889" s="439"/>
      <c r="J889" s="439"/>
      <c r="K889" s="130"/>
      <c r="L889" s="435"/>
      <c r="M889" s="435"/>
      <c r="N889" s="435"/>
      <c r="O889" s="436"/>
      <c r="P889" s="436"/>
      <c r="Q889" s="436"/>
      <c r="R889" s="436"/>
      <c r="S889" s="436"/>
      <c r="T889" s="436"/>
      <c r="U889" s="436"/>
      <c r="V889" s="426"/>
      <c r="W889" s="426"/>
      <c r="X889" s="426"/>
      <c r="Y889" s="426"/>
      <c r="Z889" s="426"/>
      <c r="AA889" s="427"/>
      <c r="AB889" s="427"/>
    </row>
    <row r="890" hidden="1">
      <c r="A890" s="485"/>
      <c r="B890" s="413" t="s">
        <v>2012</v>
      </c>
      <c r="C890" s="365" t="s">
        <v>2013</v>
      </c>
      <c r="D890" s="365"/>
      <c r="E890" s="365"/>
      <c r="F890" s="413"/>
      <c r="G890" s="437"/>
      <c r="H890" s="437"/>
      <c r="I890" s="437"/>
      <c r="J890" s="437"/>
      <c r="K890" s="135"/>
      <c r="L890" s="435"/>
      <c r="M890" s="435"/>
      <c r="N890" s="435"/>
      <c r="O890" s="436"/>
      <c r="P890" s="436"/>
      <c r="Q890" s="436"/>
      <c r="R890" s="436"/>
      <c r="S890" s="436"/>
      <c r="T890" s="436"/>
      <c r="U890" s="436"/>
      <c r="V890" s="426"/>
      <c r="W890" s="426"/>
      <c r="X890" s="426"/>
      <c r="Y890" s="426"/>
      <c r="Z890" s="426"/>
      <c r="AA890" s="427"/>
      <c r="AB890" s="427"/>
    </row>
    <row r="891" hidden="1">
      <c r="A891" s="485"/>
      <c r="B891" s="413" t="s">
        <v>2014</v>
      </c>
      <c r="C891" s="448"/>
      <c r="D891" s="448"/>
      <c r="E891" s="448"/>
      <c r="F891" s="356"/>
      <c r="G891" s="439"/>
      <c r="H891" s="439"/>
      <c r="I891" s="439"/>
      <c r="J891" s="439"/>
      <c r="K891" s="130"/>
      <c r="L891" s="435"/>
      <c r="M891" s="435"/>
      <c r="N891" s="435"/>
      <c r="O891" s="436"/>
      <c r="P891" s="436"/>
      <c r="Q891" s="436"/>
      <c r="R891" s="436"/>
      <c r="S891" s="436"/>
      <c r="T891" s="436"/>
      <c r="U891" s="436"/>
      <c r="V891" s="426"/>
      <c r="W891" s="426"/>
      <c r="X891" s="426"/>
      <c r="Y891" s="426"/>
      <c r="Z891" s="426"/>
      <c r="AA891" s="427"/>
      <c r="AB891" s="427"/>
    </row>
    <row r="892" hidden="1">
      <c r="A892" s="485"/>
      <c r="B892" s="413" t="s">
        <v>2015</v>
      </c>
      <c r="C892" s="419"/>
      <c r="D892" s="419"/>
      <c r="E892" s="419"/>
      <c r="F892" s="356"/>
      <c r="G892" s="439"/>
      <c r="H892" s="439"/>
      <c r="I892" s="439"/>
      <c r="J892" s="439"/>
      <c r="K892" s="135"/>
      <c r="L892" s="435"/>
      <c r="M892" s="435"/>
      <c r="N892" s="435"/>
      <c r="O892" s="436"/>
      <c r="P892" s="436"/>
      <c r="Q892" s="436"/>
      <c r="R892" s="436"/>
      <c r="S892" s="436"/>
      <c r="T892" s="436"/>
      <c r="U892" s="436"/>
      <c r="V892" s="426"/>
      <c r="W892" s="426"/>
      <c r="X892" s="426"/>
      <c r="Y892" s="426"/>
      <c r="Z892" s="426"/>
      <c r="AA892" s="427"/>
      <c r="AB892" s="427"/>
    </row>
    <row r="893" hidden="1">
      <c r="A893" s="485"/>
      <c r="B893" s="413" t="s">
        <v>2016</v>
      </c>
      <c r="C893" s="448"/>
      <c r="D893" s="448"/>
      <c r="E893" s="448"/>
      <c r="F893" s="356"/>
      <c r="G893" s="439"/>
      <c r="H893" s="439"/>
      <c r="I893" s="439"/>
      <c r="J893" s="439"/>
      <c r="K893" s="130"/>
      <c r="L893" s="435"/>
      <c r="M893" s="435"/>
      <c r="N893" s="435"/>
      <c r="O893" s="436"/>
      <c r="P893" s="436"/>
      <c r="Q893" s="436"/>
      <c r="R893" s="436"/>
      <c r="S893" s="436"/>
      <c r="T893" s="436"/>
      <c r="U893" s="436"/>
      <c r="V893" s="426"/>
      <c r="W893" s="426"/>
      <c r="X893" s="426"/>
      <c r="Y893" s="426"/>
      <c r="Z893" s="426"/>
      <c r="AA893" s="427"/>
      <c r="AB893" s="427"/>
    </row>
    <row r="894" hidden="1">
      <c r="A894" s="485"/>
      <c r="B894" s="413" t="s">
        <v>2017</v>
      </c>
      <c r="C894" s="419"/>
      <c r="D894" s="419"/>
      <c r="E894" s="419"/>
      <c r="F894" s="356"/>
      <c r="G894" s="439"/>
      <c r="H894" s="439"/>
      <c r="I894" s="439"/>
      <c r="J894" s="439"/>
      <c r="K894" s="135"/>
      <c r="L894" s="435"/>
      <c r="M894" s="435"/>
      <c r="N894" s="435"/>
      <c r="O894" s="436"/>
      <c r="P894" s="436"/>
      <c r="Q894" s="436"/>
      <c r="R894" s="436"/>
      <c r="S894" s="436"/>
      <c r="T894" s="436"/>
      <c r="U894" s="436"/>
      <c r="V894" s="426"/>
      <c r="W894" s="426"/>
      <c r="X894" s="426"/>
      <c r="Y894" s="426"/>
      <c r="Z894" s="426"/>
      <c r="AA894" s="427"/>
      <c r="AB894" s="427"/>
    </row>
    <row r="895" hidden="1">
      <c r="A895" s="485"/>
      <c r="B895" s="413" t="s">
        <v>2018</v>
      </c>
      <c r="C895" s="428"/>
      <c r="D895" s="428"/>
      <c r="E895" s="428"/>
      <c r="F895" s="413"/>
      <c r="G895" s="437"/>
      <c r="H895" s="437"/>
      <c r="I895" s="437"/>
      <c r="J895" s="437"/>
      <c r="K895" s="130"/>
      <c r="L895" s="435"/>
      <c r="M895" s="435"/>
      <c r="N895" s="435"/>
      <c r="O895" s="436"/>
      <c r="P895" s="436"/>
      <c r="Q895" s="436"/>
      <c r="R895" s="436"/>
      <c r="S895" s="436"/>
      <c r="T895" s="436"/>
      <c r="U895" s="436"/>
      <c r="V895" s="426"/>
      <c r="W895" s="426"/>
      <c r="X895" s="426"/>
      <c r="Y895" s="426"/>
      <c r="Z895" s="426"/>
      <c r="AA895" s="427"/>
      <c r="AB895" s="427"/>
    </row>
    <row r="896" hidden="1">
      <c r="A896" s="485"/>
      <c r="B896" s="413" t="s">
        <v>2019</v>
      </c>
      <c r="C896" s="365" t="s">
        <v>2020</v>
      </c>
      <c r="D896" s="365"/>
      <c r="E896" s="365"/>
      <c r="F896" s="413"/>
      <c r="G896" s="437"/>
      <c r="H896" s="437"/>
      <c r="I896" s="437"/>
      <c r="J896" s="437"/>
      <c r="K896" s="135"/>
      <c r="L896" s="435"/>
      <c r="M896" s="435"/>
      <c r="N896" s="435"/>
      <c r="O896" s="436"/>
      <c r="P896" s="436"/>
      <c r="Q896" s="436"/>
      <c r="R896" s="436"/>
      <c r="S896" s="436"/>
      <c r="T896" s="436"/>
      <c r="U896" s="436"/>
      <c r="V896" s="426"/>
      <c r="W896" s="426"/>
      <c r="X896" s="426"/>
      <c r="Y896" s="426"/>
      <c r="Z896" s="426"/>
      <c r="AA896" s="427"/>
      <c r="AB896" s="427"/>
    </row>
    <row r="897" hidden="1">
      <c r="A897" s="485"/>
      <c r="B897" s="413" t="s">
        <v>2021</v>
      </c>
      <c r="C897" s="428" t="s">
        <v>2022</v>
      </c>
      <c r="D897" s="428"/>
      <c r="E897" s="428"/>
      <c r="F897" s="413"/>
      <c r="G897" s="437"/>
      <c r="H897" s="437"/>
      <c r="I897" s="437"/>
      <c r="J897" s="437"/>
      <c r="K897" s="130"/>
      <c r="L897" s="435"/>
      <c r="M897" s="435"/>
      <c r="N897" s="435"/>
      <c r="O897" s="436"/>
      <c r="P897" s="436"/>
      <c r="Q897" s="436"/>
      <c r="R897" s="436"/>
      <c r="S897" s="436"/>
      <c r="T897" s="436"/>
      <c r="U897" s="436"/>
      <c r="V897" s="426"/>
      <c r="W897" s="426"/>
      <c r="X897" s="426"/>
      <c r="Y897" s="426"/>
      <c r="Z897" s="426"/>
      <c r="AA897" s="427"/>
      <c r="AB897" s="427"/>
    </row>
    <row r="898" hidden="1">
      <c r="A898" s="485"/>
      <c r="B898" s="413" t="s">
        <v>2023</v>
      </c>
      <c r="C898" s="365" t="s">
        <v>2024</v>
      </c>
      <c r="D898" s="365"/>
      <c r="E898" s="365"/>
      <c r="F898" s="413"/>
      <c r="G898" s="437"/>
      <c r="H898" s="437"/>
      <c r="I898" s="437"/>
      <c r="J898" s="437"/>
      <c r="K898" s="135"/>
      <c r="L898" s="435"/>
      <c r="M898" s="435"/>
      <c r="N898" s="435"/>
      <c r="O898" s="436"/>
      <c r="P898" s="436"/>
      <c r="Q898" s="436"/>
      <c r="R898" s="436"/>
      <c r="S898" s="436"/>
      <c r="T898" s="436"/>
      <c r="U898" s="436"/>
      <c r="V898" s="426"/>
      <c r="W898" s="426"/>
      <c r="X898" s="426"/>
      <c r="Y898" s="426"/>
      <c r="Z898" s="426"/>
      <c r="AA898" s="427"/>
      <c r="AB898" s="427"/>
    </row>
    <row r="899" hidden="1">
      <c r="A899" s="485"/>
      <c r="B899" s="413" t="s">
        <v>2025</v>
      </c>
      <c r="C899" s="428" t="s">
        <v>2026</v>
      </c>
      <c r="D899" s="428"/>
      <c r="E899" s="428"/>
      <c r="F899" s="413"/>
      <c r="G899" s="437"/>
      <c r="H899" s="437"/>
      <c r="I899" s="437"/>
      <c r="J899" s="437"/>
      <c r="K899" s="130"/>
      <c r="L899" s="435"/>
      <c r="M899" s="435"/>
      <c r="N899" s="435"/>
      <c r="O899" s="436"/>
      <c r="P899" s="436"/>
      <c r="Q899" s="436"/>
      <c r="R899" s="436"/>
      <c r="S899" s="436"/>
      <c r="T899" s="436"/>
      <c r="U899" s="436"/>
      <c r="V899" s="426"/>
      <c r="W899" s="426"/>
      <c r="X899" s="426"/>
      <c r="Y899" s="426"/>
      <c r="Z899" s="426"/>
      <c r="AA899" s="427"/>
      <c r="AB899" s="427"/>
    </row>
    <row r="900" hidden="1">
      <c r="A900" s="485"/>
      <c r="B900" s="413" t="s">
        <v>2027</v>
      </c>
      <c r="C900" s="365" t="s">
        <v>2028</v>
      </c>
      <c r="D900" s="365"/>
      <c r="E900" s="365"/>
      <c r="F900" s="413"/>
      <c r="G900" s="437"/>
      <c r="H900" s="437"/>
      <c r="I900" s="437"/>
      <c r="J900" s="437"/>
      <c r="K900" s="135"/>
      <c r="L900" s="435"/>
      <c r="M900" s="435"/>
      <c r="N900" s="435"/>
      <c r="O900" s="436"/>
      <c r="P900" s="436"/>
      <c r="Q900" s="436"/>
      <c r="R900" s="436"/>
      <c r="S900" s="436"/>
      <c r="T900" s="436"/>
      <c r="U900" s="436"/>
      <c r="V900" s="426"/>
      <c r="W900" s="426"/>
      <c r="X900" s="426"/>
      <c r="Y900" s="426"/>
      <c r="Z900" s="426"/>
      <c r="AA900" s="427"/>
      <c r="AB900" s="427"/>
    </row>
    <row r="901" hidden="1">
      <c r="A901" s="485"/>
      <c r="B901" s="413" t="s">
        <v>2029</v>
      </c>
      <c r="C901" s="448"/>
      <c r="D901" s="448"/>
      <c r="E901" s="448"/>
      <c r="F901" s="356"/>
      <c r="G901" s="439"/>
      <c r="H901" s="439"/>
      <c r="I901" s="439"/>
      <c r="J901" s="439"/>
      <c r="K901" s="130"/>
      <c r="L901" s="435"/>
      <c r="M901" s="435"/>
      <c r="N901" s="435"/>
      <c r="O901" s="436"/>
      <c r="P901" s="436"/>
      <c r="Q901" s="436"/>
      <c r="R901" s="436"/>
      <c r="S901" s="436"/>
      <c r="T901" s="436"/>
      <c r="U901" s="436"/>
      <c r="V901" s="426"/>
      <c r="W901" s="426"/>
      <c r="X901" s="426"/>
      <c r="Y901" s="426"/>
      <c r="Z901" s="426"/>
      <c r="AA901" s="427"/>
      <c r="AB901" s="427"/>
    </row>
    <row r="902" hidden="1">
      <c r="A902" s="485"/>
      <c r="B902" s="466" t="s">
        <v>2030</v>
      </c>
      <c r="C902" s="365" t="s">
        <v>2031</v>
      </c>
      <c r="D902" s="365"/>
      <c r="E902" s="365"/>
      <c r="F902" s="364"/>
      <c r="G902" s="364"/>
      <c r="H902" s="364"/>
      <c r="I902" s="364"/>
      <c r="J902" s="364"/>
      <c r="K902" s="135"/>
      <c r="L902" s="497"/>
      <c r="M902" s="497"/>
      <c r="N902" s="497"/>
      <c r="O902" s="498"/>
      <c r="P902" s="498"/>
      <c r="Q902" s="498"/>
      <c r="R902" s="498"/>
      <c r="S902" s="498"/>
      <c r="T902" s="498"/>
      <c r="U902" s="498"/>
      <c r="V902" s="499"/>
      <c r="W902" s="499"/>
      <c r="X902" s="499"/>
      <c r="Y902" s="499"/>
      <c r="Z902" s="499"/>
      <c r="AA902" s="500"/>
      <c r="AB902" s="500"/>
    </row>
    <row r="903" hidden="1">
      <c r="A903" s="501"/>
      <c r="B903" s="502" t="s">
        <v>2032</v>
      </c>
      <c r="C903" s="428" t="s">
        <v>2033</v>
      </c>
      <c r="D903" s="428"/>
      <c r="E903" s="428"/>
      <c r="F903" s="364"/>
      <c r="G903" s="364"/>
      <c r="H903" s="364"/>
      <c r="I903" s="364"/>
      <c r="J903" s="364"/>
      <c r="K903" s="130"/>
      <c r="L903" s="497"/>
      <c r="M903" s="497"/>
      <c r="N903" s="497"/>
      <c r="O903" s="498"/>
      <c r="P903" s="498"/>
      <c r="Q903" s="498"/>
      <c r="R903" s="498"/>
      <c r="S903" s="498"/>
      <c r="T903" s="498"/>
      <c r="U903" s="498"/>
      <c r="V903" s="499"/>
      <c r="W903" s="499"/>
      <c r="X903" s="499"/>
      <c r="Y903" s="499"/>
      <c r="Z903" s="499"/>
      <c r="AA903" s="500"/>
      <c r="AB903" s="500"/>
    </row>
    <row r="904" hidden="1">
      <c r="A904" s="501"/>
      <c r="B904" s="413" t="s">
        <v>2034</v>
      </c>
      <c r="C904" s="365" t="s">
        <v>2035</v>
      </c>
      <c r="D904" s="365"/>
      <c r="E904" s="365"/>
      <c r="F904" s="413"/>
      <c r="G904" s="437"/>
      <c r="H904" s="437"/>
      <c r="I904" s="437"/>
      <c r="J904" s="437"/>
      <c r="K904" s="135"/>
      <c r="L904" s="435"/>
      <c r="M904" s="435"/>
      <c r="N904" s="435"/>
      <c r="O904" s="436"/>
      <c r="P904" s="436"/>
      <c r="Q904" s="436"/>
      <c r="R904" s="436"/>
      <c r="S904" s="436"/>
      <c r="T904" s="436"/>
      <c r="U904" s="436"/>
      <c r="V904" s="426"/>
      <c r="W904" s="426"/>
      <c r="X904" s="426"/>
      <c r="Y904" s="426"/>
      <c r="Z904" s="426"/>
      <c r="AA904" s="427"/>
      <c r="AB904" s="427"/>
    </row>
    <row r="905" hidden="1">
      <c r="A905" s="485"/>
      <c r="B905" s="413" t="s">
        <v>2036</v>
      </c>
      <c r="C905" s="428" t="s">
        <v>2037</v>
      </c>
      <c r="D905" s="428"/>
      <c r="E905" s="428"/>
      <c r="F905" s="413"/>
      <c r="G905" s="437"/>
      <c r="H905" s="437"/>
      <c r="I905" s="437"/>
      <c r="J905" s="437"/>
      <c r="K905" s="130"/>
      <c r="L905" s="435"/>
      <c r="M905" s="435"/>
      <c r="N905" s="435"/>
      <c r="O905" s="436"/>
      <c r="P905" s="436"/>
      <c r="Q905" s="436"/>
      <c r="R905" s="436"/>
      <c r="S905" s="436"/>
      <c r="T905" s="436"/>
      <c r="U905" s="436"/>
      <c r="V905" s="426"/>
      <c r="W905" s="426"/>
      <c r="X905" s="426"/>
      <c r="Y905" s="426"/>
      <c r="Z905" s="426"/>
      <c r="AA905" s="427"/>
      <c r="AB905" s="427"/>
    </row>
    <row r="906" hidden="1">
      <c r="A906" s="485"/>
      <c r="B906" s="413" t="s">
        <v>2038</v>
      </c>
      <c r="C906" s="365" t="s">
        <v>2039</v>
      </c>
      <c r="D906" s="365"/>
      <c r="E906" s="365"/>
      <c r="F906" s="413"/>
      <c r="G906" s="437"/>
      <c r="H906" s="437"/>
      <c r="I906" s="437"/>
      <c r="J906" s="437"/>
      <c r="K906" s="135"/>
      <c r="L906" s="435"/>
      <c r="M906" s="435"/>
      <c r="N906" s="435"/>
      <c r="O906" s="436"/>
      <c r="P906" s="436"/>
      <c r="Q906" s="436"/>
      <c r="R906" s="436"/>
      <c r="S906" s="436"/>
      <c r="T906" s="436"/>
      <c r="U906" s="436"/>
      <c r="V906" s="426"/>
      <c r="W906" s="426"/>
      <c r="X906" s="426"/>
      <c r="Y906" s="426"/>
      <c r="Z906" s="426"/>
      <c r="AA906" s="427"/>
      <c r="AB906" s="427"/>
    </row>
    <row r="907" hidden="1">
      <c r="A907" s="485"/>
      <c r="B907" s="413" t="s">
        <v>2040</v>
      </c>
      <c r="C907" s="428" t="s">
        <v>2041</v>
      </c>
      <c r="D907" s="428"/>
      <c r="E907" s="428"/>
      <c r="F907" s="413"/>
      <c r="G907" s="437"/>
      <c r="H907" s="437"/>
      <c r="I907" s="437"/>
      <c r="J907" s="437"/>
      <c r="K907" s="130"/>
      <c r="L907" s="435"/>
      <c r="M907" s="435"/>
      <c r="N907" s="435"/>
      <c r="O907" s="436"/>
      <c r="P907" s="436"/>
      <c r="Q907" s="436"/>
      <c r="R907" s="436"/>
      <c r="S907" s="436"/>
      <c r="T907" s="436"/>
      <c r="U907" s="436"/>
      <c r="V907" s="426"/>
      <c r="W907" s="426"/>
      <c r="X907" s="426"/>
      <c r="Y907" s="426"/>
      <c r="Z907" s="426"/>
      <c r="AA907" s="427"/>
      <c r="AB907" s="427"/>
    </row>
    <row r="908" hidden="1">
      <c r="A908" s="485"/>
      <c r="B908" s="413" t="s">
        <v>2042</v>
      </c>
      <c r="C908" s="365"/>
      <c r="D908" s="365"/>
      <c r="E908" s="365"/>
      <c r="F908" s="413"/>
      <c r="G908" s="437"/>
      <c r="H908" s="437"/>
      <c r="I908" s="437"/>
      <c r="J908" s="437"/>
      <c r="K908" s="135"/>
      <c r="L908" s="435"/>
      <c r="M908" s="435"/>
      <c r="N908" s="435"/>
      <c r="O908" s="436"/>
      <c r="P908" s="436"/>
      <c r="Q908" s="436"/>
      <c r="R908" s="436"/>
      <c r="S908" s="436"/>
      <c r="T908" s="436"/>
      <c r="U908" s="436"/>
      <c r="V908" s="426"/>
      <c r="W908" s="426"/>
      <c r="X908" s="426"/>
      <c r="Y908" s="426"/>
      <c r="Z908" s="426"/>
      <c r="AA908" s="427"/>
      <c r="AB908" s="427"/>
    </row>
    <row r="909" hidden="1">
      <c r="A909" s="485"/>
      <c r="B909" s="413" t="s">
        <v>2043</v>
      </c>
      <c r="C909" s="428" t="s">
        <v>2044</v>
      </c>
      <c r="D909" s="428"/>
      <c r="E909" s="428"/>
      <c r="F909" s="413"/>
      <c r="G909" s="437"/>
      <c r="H909" s="437"/>
      <c r="I909" s="437"/>
      <c r="J909" s="437"/>
      <c r="K909" s="130"/>
      <c r="L909" s="435"/>
      <c r="M909" s="435"/>
      <c r="N909" s="435"/>
      <c r="O909" s="436"/>
      <c r="P909" s="436"/>
      <c r="Q909" s="436"/>
      <c r="R909" s="436"/>
      <c r="S909" s="436"/>
      <c r="T909" s="436"/>
      <c r="U909" s="436"/>
      <c r="V909" s="426"/>
      <c r="W909" s="426"/>
      <c r="X909" s="426"/>
      <c r="Y909" s="426"/>
      <c r="Z909" s="426"/>
      <c r="AA909" s="427"/>
      <c r="AB909" s="427"/>
    </row>
    <row r="910" hidden="1">
      <c r="A910" s="485"/>
      <c r="B910" s="413" t="s">
        <v>2045</v>
      </c>
      <c r="C910" s="365" t="s">
        <v>2046</v>
      </c>
      <c r="D910" s="365"/>
      <c r="E910" s="365"/>
      <c r="F910" s="413"/>
      <c r="G910" s="437"/>
      <c r="H910" s="437"/>
      <c r="I910" s="437"/>
      <c r="J910" s="437"/>
      <c r="K910" s="135"/>
      <c r="L910" s="435"/>
      <c r="M910" s="435"/>
      <c r="N910" s="435"/>
      <c r="O910" s="436"/>
      <c r="P910" s="436"/>
      <c r="Q910" s="436"/>
      <c r="R910" s="436"/>
      <c r="S910" s="436"/>
      <c r="T910" s="436"/>
      <c r="U910" s="436"/>
      <c r="V910" s="426"/>
      <c r="W910" s="426"/>
      <c r="X910" s="426"/>
      <c r="Y910" s="426"/>
      <c r="Z910" s="426"/>
      <c r="AA910" s="427"/>
      <c r="AB910" s="427"/>
    </row>
    <row r="911" hidden="1">
      <c r="A911" s="485"/>
      <c r="B911" s="413" t="s">
        <v>2047</v>
      </c>
      <c r="C911" s="428"/>
      <c r="D911" s="428"/>
      <c r="E911" s="428"/>
      <c r="F911" s="413"/>
      <c r="G911" s="437"/>
      <c r="H911" s="437"/>
      <c r="I911" s="437"/>
      <c r="J911" s="437"/>
      <c r="K911" s="130"/>
      <c r="L911" s="435"/>
      <c r="M911" s="435"/>
      <c r="N911" s="435"/>
      <c r="O911" s="436"/>
      <c r="P911" s="436"/>
      <c r="Q911" s="436"/>
      <c r="R911" s="436"/>
      <c r="S911" s="436"/>
      <c r="T911" s="436"/>
      <c r="U911" s="436"/>
      <c r="V911" s="426"/>
      <c r="W911" s="426"/>
      <c r="X911" s="426"/>
      <c r="Y911" s="426"/>
      <c r="Z911" s="426"/>
      <c r="AA911" s="427"/>
      <c r="AB911" s="427"/>
    </row>
    <row r="912" hidden="1">
      <c r="A912" s="485"/>
      <c r="B912" s="413" t="s">
        <v>2048</v>
      </c>
      <c r="C912" s="365" t="s">
        <v>2049</v>
      </c>
      <c r="D912" s="365"/>
      <c r="E912" s="365"/>
      <c r="F912" s="413"/>
      <c r="G912" s="437"/>
      <c r="H912" s="437"/>
      <c r="I912" s="437"/>
      <c r="J912" s="437"/>
      <c r="K912" s="135"/>
      <c r="L912" s="435"/>
      <c r="M912" s="435"/>
      <c r="N912" s="435"/>
      <c r="O912" s="436"/>
      <c r="P912" s="436"/>
      <c r="Q912" s="436"/>
      <c r="R912" s="436"/>
      <c r="S912" s="436"/>
      <c r="T912" s="436"/>
      <c r="U912" s="436"/>
      <c r="V912" s="426"/>
      <c r="W912" s="426"/>
      <c r="X912" s="426"/>
      <c r="Y912" s="426"/>
      <c r="Z912" s="426"/>
      <c r="AA912" s="427"/>
      <c r="AB912" s="427"/>
    </row>
    <row r="913" hidden="1">
      <c r="A913" s="485"/>
      <c r="B913" s="413" t="s">
        <v>2050</v>
      </c>
      <c r="C913" s="428" t="s">
        <v>2051</v>
      </c>
      <c r="D913" s="428"/>
      <c r="E913" s="428"/>
      <c r="F913" s="413"/>
      <c r="G913" s="437"/>
      <c r="H913" s="437"/>
      <c r="I913" s="437"/>
      <c r="J913" s="437"/>
      <c r="K913" s="130"/>
      <c r="L913" s="435"/>
      <c r="M913" s="435"/>
      <c r="N913" s="435"/>
      <c r="O913" s="436"/>
      <c r="P913" s="436"/>
      <c r="Q913" s="436"/>
      <c r="R913" s="436"/>
      <c r="S913" s="436"/>
      <c r="T913" s="436"/>
      <c r="U913" s="436"/>
      <c r="V913" s="426"/>
      <c r="W913" s="426"/>
      <c r="X913" s="426"/>
      <c r="Y913" s="426"/>
      <c r="Z913" s="426"/>
      <c r="AA913" s="427"/>
      <c r="AB913" s="427"/>
    </row>
    <row r="914" hidden="1">
      <c r="A914" s="485"/>
      <c r="B914" s="413" t="s">
        <v>2052</v>
      </c>
      <c r="C914" s="365" t="s">
        <v>2053</v>
      </c>
      <c r="D914" s="365"/>
      <c r="E914" s="365"/>
      <c r="F914" s="413"/>
      <c r="G914" s="437"/>
      <c r="H914" s="437"/>
      <c r="I914" s="437"/>
      <c r="J914" s="437"/>
      <c r="K914" s="135"/>
      <c r="L914" s="435"/>
      <c r="M914" s="435"/>
      <c r="N914" s="435"/>
      <c r="O914" s="436"/>
      <c r="P914" s="436"/>
      <c r="Q914" s="436"/>
      <c r="R914" s="436"/>
      <c r="S914" s="436"/>
      <c r="T914" s="436"/>
      <c r="U914" s="436"/>
      <c r="V914" s="426"/>
      <c r="W914" s="426"/>
      <c r="X914" s="426"/>
      <c r="Y914" s="426"/>
      <c r="Z914" s="426"/>
      <c r="AA914" s="427"/>
      <c r="AB914" s="427"/>
    </row>
    <row r="915" hidden="1">
      <c r="A915" s="485"/>
      <c r="B915" s="413" t="s">
        <v>2054</v>
      </c>
      <c r="C915" s="448"/>
      <c r="D915" s="448"/>
      <c r="E915" s="448"/>
      <c r="F915" s="356"/>
      <c r="G915" s="439"/>
      <c r="H915" s="439"/>
      <c r="I915" s="439"/>
      <c r="J915" s="439"/>
      <c r="K915" s="130"/>
      <c r="L915" s="435"/>
      <c r="M915" s="435"/>
      <c r="N915" s="435"/>
      <c r="O915" s="436"/>
      <c r="P915" s="436"/>
      <c r="Q915" s="436"/>
      <c r="R915" s="436"/>
      <c r="S915" s="436"/>
      <c r="T915" s="436"/>
      <c r="U915" s="436"/>
      <c r="V915" s="426"/>
      <c r="W915" s="426"/>
      <c r="X915" s="426"/>
      <c r="Y915" s="426"/>
      <c r="Z915" s="426"/>
      <c r="AA915" s="427"/>
      <c r="AB915" s="427"/>
    </row>
    <row r="916" hidden="1">
      <c r="A916" s="485"/>
      <c r="B916" s="413" t="s">
        <v>2055</v>
      </c>
      <c r="C916" s="365" t="s">
        <v>2056</v>
      </c>
      <c r="D916" s="365"/>
      <c r="E916" s="365"/>
      <c r="F916" s="413"/>
      <c r="G916" s="437"/>
      <c r="H916" s="437"/>
      <c r="I916" s="437"/>
      <c r="J916" s="437"/>
      <c r="K916" s="135"/>
      <c r="L916" s="435"/>
      <c r="M916" s="435"/>
      <c r="N916" s="435"/>
      <c r="O916" s="436"/>
      <c r="P916" s="436"/>
      <c r="Q916" s="436"/>
      <c r="R916" s="436"/>
      <c r="S916" s="436"/>
      <c r="T916" s="436"/>
      <c r="U916" s="436"/>
      <c r="V916" s="426"/>
      <c r="W916" s="426"/>
      <c r="X916" s="426"/>
      <c r="Y916" s="426"/>
      <c r="Z916" s="426"/>
      <c r="AA916" s="427"/>
      <c r="AB916" s="427"/>
    </row>
    <row r="917" hidden="1">
      <c r="A917" s="485"/>
      <c r="B917" s="413" t="s">
        <v>2057</v>
      </c>
      <c r="C917" s="428" t="s">
        <v>2058</v>
      </c>
      <c r="D917" s="428"/>
      <c r="E917" s="428"/>
      <c r="F917" s="413"/>
      <c r="G917" s="437"/>
      <c r="H917" s="437"/>
      <c r="I917" s="437"/>
      <c r="J917" s="437"/>
      <c r="K917" s="130"/>
      <c r="L917" s="435"/>
      <c r="M917" s="435"/>
      <c r="N917" s="435"/>
      <c r="O917" s="436"/>
      <c r="P917" s="436"/>
      <c r="Q917" s="436"/>
      <c r="R917" s="436"/>
      <c r="S917" s="436"/>
      <c r="T917" s="436"/>
      <c r="U917" s="436"/>
      <c r="V917" s="426"/>
      <c r="W917" s="426"/>
      <c r="X917" s="426"/>
      <c r="Y917" s="426"/>
      <c r="Z917" s="426"/>
      <c r="AA917" s="427"/>
      <c r="AB917" s="427"/>
    </row>
    <row r="918" hidden="1">
      <c r="A918" s="485"/>
      <c r="B918" s="413" t="s">
        <v>2059</v>
      </c>
      <c r="C918" s="365" t="s">
        <v>2060</v>
      </c>
      <c r="D918" s="365"/>
      <c r="E918" s="365"/>
      <c r="F918" s="413"/>
      <c r="G918" s="437"/>
      <c r="H918" s="437"/>
      <c r="I918" s="437"/>
      <c r="J918" s="437"/>
      <c r="K918" s="135"/>
      <c r="L918" s="435"/>
      <c r="M918" s="435"/>
      <c r="N918" s="435"/>
      <c r="O918" s="436"/>
      <c r="P918" s="436"/>
      <c r="Q918" s="436"/>
      <c r="R918" s="436"/>
      <c r="S918" s="436"/>
      <c r="T918" s="436"/>
      <c r="U918" s="436"/>
      <c r="V918" s="426"/>
      <c r="W918" s="426"/>
      <c r="X918" s="426"/>
      <c r="Y918" s="426"/>
      <c r="Z918" s="426"/>
      <c r="AA918" s="427"/>
      <c r="AB918" s="427"/>
    </row>
    <row r="919" hidden="1">
      <c r="A919" s="485"/>
      <c r="B919" s="413" t="s">
        <v>2061</v>
      </c>
      <c r="C919" s="428"/>
      <c r="D919" s="428"/>
      <c r="E919" s="428"/>
      <c r="F919" s="413"/>
      <c r="G919" s="437"/>
      <c r="H919" s="437"/>
      <c r="I919" s="437"/>
      <c r="J919" s="437"/>
      <c r="K919" s="130"/>
      <c r="L919" s="435"/>
      <c r="M919" s="435"/>
      <c r="N919" s="435"/>
      <c r="O919" s="436"/>
      <c r="P919" s="436"/>
      <c r="Q919" s="436"/>
      <c r="R919" s="436"/>
      <c r="S919" s="436"/>
      <c r="T919" s="436"/>
      <c r="U919" s="436"/>
      <c r="V919" s="426"/>
      <c r="W919" s="426"/>
      <c r="X919" s="426"/>
      <c r="Y919" s="426"/>
      <c r="Z919" s="426"/>
      <c r="AA919" s="427"/>
      <c r="AB919" s="427"/>
    </row>
    <row r="920" hidden="1">
      <c r="A920" s="485"/>
      <c r="B920" s="413" t="s">
        <v>2062</v>
      </c>
      <c r="C920" s="365" t="s">
        <v>2063</v>
      </c>
      <c r="D920" s="365"/>
      <c r="E920" s="365"/>
      <c r="F920" s="413"/>
      <c r="G920" s="437"/>
      <c r="H920" s="437"/>
      <c r="I920" s="437"/>
      <c r="J920" s="437"/>
      <c r="K920" s="135"/>
      <c r="L920" s="435"/>
      <c r="M920" s="435"/>
      <c r="N920" s="435"/>
      <c r="O920" s="436"/>
      <c r="P920" s="436"/>
      <c r="Q920" s="436"/>
      <c r="R920" s="436"/>
      <c r="S920" s="436"/>
      <c r="T920" s="436"/>
      <c r="U920" s="436"/>
      <c r="V920" s="426"/>
      <c r="W920" s="426"/>
      <c r="X920" s="426"/>
      <c r="Y920" s="426"/>
      <c r="Z920" s="426"/>
      <c r="AA920" s="427"/>
      <c r="AB920" s="427"/>
    </row>
    <row r="921" hidden="1">
      <c r="A921" s="485"/>
      <c r="B921" s="413" t="s">
        <v>2064</v>
      </c>
      <c r="C921" s="428" t="s">
        <v>2065</v>
      </c>
      <c r="D921" s="428"/>
      <c r="E921" s="428"/>
      <c r="F921" s="413"/>
      <c r="G921" s="437"/>
      <c r="H921" s="437"/>
      <c r="I921" s="437"/>
      <c r="J921" s="437"/>
      <c r="K921" s="130"/>
      <c r="L921" s="435"/>
      <c r="M921" s="435"/>
      <c r="N921" s="435"/>
      <c r="O921" s="436"/>
      <c r="P921" s="436"/>
      <c r="Q921" s="436"/>
      <c r="R921" s="436"/>
      <c r="S921" s="436"/>
      <c r="T921" s="436"/>
      <c r="U921" s="436"/>
      <c r="V921" s="426"/>
      <c r="W921" s="426"/>
      <c r="X921" s="426"/>
      <c r="Y921" s="426"/>
      <c r="Z921" s="426"/>
      <c r="AA921" s="427"/>
      <c r="AB921" s="427"/>
    </row>
    <row r="922" hidden="1">
      <c r="A922" s="485"/>
      <c r="B922" s="413" t="s">
        <v>2066</v>
      </c>
      <c r="C922" s="365" t="s">
        <v>2067</v>
      </c>
      <c r="D922" s="365"/>
      <c r="E922" s="365"/>
      <c r="F922" s="413"/>
      <c r="G922" s="437"/>
      <c r="H922" s="437"/>
      <c r="I922" s="437"/>
      <c r="J922" s="437"/>
      <c r="K922" s="135"/>
      <c r="L922" s="435"/>
      <c r="M922" s="435"/>
      <c r="N922" s="435"/>
      <c r="O922" s="436"/>
      <c r="P922" s="436"/>
      <c r="Q922" s="436"/>
      <c r="R922" s="436"/>
      <c r="S922" s="436"/>
      <c r="T922" s="436"/>
      <c r="U922" s="436"/>
      <c r="V922" s="426"/>
      <c r="W922" s="426"/>
      <c r="X922" s="426"/>
      <c r="Y922" s="426"/>
      <c r="Z922" s="426"/>
      <c r="AA922" s="427"/>
      <c r="AB922" s="427"/>
    </row>
    <row r="923" hidden="1">
      <c r="A923" s="485"/>
      <c r="B923" s="413" t="s">
        <v>2068</v>
      </c>
      <c r="C923" s="428" t="s">
        <v>2069</v>
      </c>
      <c r="D923" s="428"/>
      <c r="E923" s="428"/>
      <c r="F923" s="413"/>
      <c r="G923" s="437"/>
      <c r="H923" s="437"/>
      <c r="I923" s="437"/>
      <c r="J923" s="437"/>
      <c r="K923" s="130"/>
      <c r="L923" s="435"/>
      <c r="M923" s="435"/>
      <c r="N923" s="435"/>
      <c r="O923" s="436"/>
      <c r="P923" s="436"/>
      <c r="Q923" s="436"/>
      <c r="R923" s="436"/>
      <c r="S923" s="436"/>
      <c r="T923" s="436"/>
      <c r="U923" s="436"/>
      <c r="V923" s="426"/>
      <c r="W923" s="426"/>
      <c r="X923" s="426"/>
      <c r="Y923" s="426"/>
      <c r="Z923" s="426"/>
      <c r="AA923" s="427"/>
      <c r="AB923" s="427"/>
    </row>
    <row r="924" hidden="1">
      <c r="A924" s="485"/>
      <c r="B924" s="413" t="s">
        <v>2070</v>
      </c>
      <c r="C924" s="365" t="s">
        <v>2071</v>
      </c>
      <c r="D924" s="365"/>
      <c r="E924" s="365"/>
      <c r="F924" s="413"/>
      <c r="G924" s="437"/>
      <c r="H924" s="437"/>
      <c r="I924" s="437"/>
      <c r="J924" s="437"/>
      <c r="K924" s="135"/>
      <c r="L924" s="435"/>
      <c r="M924" s="435"/>
      <c r="N924" s="435"/>
      <c r="O924" s="436"/>
      <c r="P924" s="436"/>
      <c r="Q924" s="436"/>
      <c r="R924" s="436"/>
      <c r="S924" s="436"/>
      <c r="T924" s="436"/>
      <c r="U924" s="436"/>
      <c r="V924" s="426"/>
      <c r="W924" s="426"/>
      <c r="X924" s="426"/>
      <c r="Y924" s="426"/>
      <c r="Z924" s="426"/>
      <c r="AA924" s="427"/>
      <c r="AB924" s="427"/>
    </row>
    <row r="925" hidden="1">
      <c r="A925" s="485"/>
      <c r="B925" s="413" t="s">
        <v>2072</v>
      </c>
      <c r="C925" s="428" t="s">
        <v>2073</v>
      </c>
      <c r="D925" s="428"/>
      <c r="E925" s="428"/>
      <c r="F925" s="413"/>
      <c r="G925" s="437"/>
      <c r="H925" s="437"/>
      <c r="I925" s="437"/>
      <c r="J925" s="437"/>
      <c r="K925" s="130"/>
      <c r="L925" s="435"/>
      <c r="M925" s="435"/>
      <c r="N925" s="435"/>
      <c r="O925" s="436"/>
      <c r="P925" s="436"/>
      <c r="Q925" s="436"/>
      <c r="R925" s="436"/>
      <c r="S925" s="436"/>
      <c r="T925" s="436"/>
      <c r="U925" s="436"/>
      <c r="V925" s="426"/>
      <c r="W925" s="426"/>
      <c r="X925" s="426"/>
      <c r="Y925" s="426"/>
      <c r="Z925" s="426"/>
      <c r="AA925" s="427"/>
      <c r="AB925" s="427"/>
    </row>
    <row r="926" hidden="1">
      <c r="A926" s="485"/>
      <c r="B926" s="413"/>
      <c r="C926" s="419"/>
      <c r="D926" s="419"/>
      <c r="E926" s="419"/>
      <c r="F926" s="356"/>
      <c r="G926" s="439"/>
      <c r="H926" s="439"/>
      <c r="I926" s="439"/>
      <c r="J926" s="439"/>
      <c r="K926" s="135"/>
      <c r="L926" s="435"/>
      <c r="M926" s="435"/>
      <c r="N926" s="435"/>
      <c r="O926" s="436"/>
      <c r="P926" s="436"/>
      <c r="Q926" s="436"/>
      <c r="R926" s="436"/>
      <c r="S926" s="436"/>
      <c r="T926" s="436"/>
      <c r="U926" s="436"/>
      <c r="V926" s="426"/>
      <c r="W926" s="426"/>
      <c r="X926" s="426"/>
      <c r="Y926" s="426"/>
      <c r="Z926" s="426"/>
      <c r="AA926" s="427"/>
      <c r="AB926" s="427"/>
    </row>
    <row r="927" hidden="1">
      <c r="A927" s="485"/>
      <c r="B927" s="413" t="s">
        <v>2074</v>
      </c>
      <c r="C927" s="448"/>
      <c r="D927" s="448"/>
      <c r="E927" s="448"/>
      <c r="F927" s="356"/>
      <c r="G927" s="439"/>
      <c r="H927" s="439"/>
      <c r="I927" s="439"/>
      <c r="J927" s="439"/>
      <c r="K927" s="130"/>
      <c r="L927" s="435"/>
      <c r="M927" s="435"/>
      <c r="N927" s="435"/>
      <c r="O927" s="436"/>
      <c r="P927" s="436"/>
      <c r="Q927" s="436"/>
      <c r="R927" s="436"/>
      <c r="S927" s="436"/>
      <c r="T927" s="436"/>
      <c r="U927" s="436"/>
      <c r="V927" s="426"/>
      <c r="W927" s="426"/>
      <c r="X927" s="426"/>
      <c r="Y927" s="426"/>
      <c r="Z927" s="426"/>
      <c r="AA927" s="427"/>
      <c r="AB927" s="427"/>
    </row>
    <row r="928" hidden="1">
      <c r="A928" s="485"/>
      <c r="B928" s="413" t="s">
        <v>2075</v>
      </c>
      <c r="C928" s="365" t="s">
        <v>2076</v>
      </c>
      <c r="D928" s="365"/>
      <c r="E928" s="365"/>
      <c r="F928" s="413"/>
      <c r="G928" s="437"/>
      <c r="H928" s="437"/>
      <c r="I928" s="437"/>
      <c r="J928" s="437"/>
      <c r="K928" s="135"/>
      <c r="L928" s="435"/>
      <c r="M928" s="435"/>
      <c r="N928" s="435"/>
      <c r="O928" s="436"/>
      <c r="P928" s="436"/>
      <c r="Q928" s="436"/>
      <c r="R928" s="436"/>
      <c r="S928" s="436"/>
      <c r="T928" s="436"/>
      <c r="U928" s="436"/>
      <c r="V928" s="426"/>
      <c r="W928" s="426"/>
      <c r="X928" s="426"/>
      <c r="Y928" s="426"/>
      <c r="Z928" s="426"/>
      <c r="AA928" s="427"/>
      <c r="AB928" s="427"/>
    </row>
    <row r="929" hidden="1">
      <c r="A929" s="485"/>
      <c r="B929" s="413" t="s">
        <v>2077</v>
      </c>
      <c r="C929" s="448"/>
      <c r="D929" s="448"/>
      <c r="E929" s="448"/>
      <c r="F929" s="356"/>
      <c r="G929" s="439"/>
      <c r="H929" s="439"/>
      <c r="I929" s="439"/>
      <c r="J929" s="439"/>
      <c r="K929" s="130"/>
      <c r="L929" s="425"/>
      <c r="M929" s="425"/>
      <c r="N929" s="425"/>
      <c r="O929" s="425"/>
      <c r="P929" s="425"/>
      <c r="Q929" s="425"/>
      <c r="R929" s="425"/>
      <c r="S929" s="425"/>
      <c r="T929" s="425"/>
      <c r="U929" s="425"/>
      <c r="V929" s="426"/>
      <c r="W929" s="426"/>
      <c r="X929" s="426"/>
      <c r="Y929" s="426"/>
      <c r="Z929" s="426"/>
      <c r="AA929" s="427"/>
      <c r="AB929" s="427"/>
    </row>
    <row r="930" hidden="1">
      <c r="A930" s="485"/>
      <c r="B930" s="413" t="s">
        <v>2078</v>
      </c>
      <c r="C930" s="419"/>
      <c r="D930" s="419"/>
      <c r="E930" s="419"/>
      <c r="F930" s="356"/>
      <c r="G930" s="439"/>
      <c r="H930" s="439"/>
      <c r="I930" s="439"/>
      <c r="J930" s="439"/>
      <c r="K930" s="135"/>
      <c r="L930" s="435"/>
      <c r="M930" s="435"/>
      <c r="N930" s="435"/>
      <c r="O930" s="436"/>
      <c r="P930" s="436"/>
      <c r="Q930" s="436"/>
      <c r="R930" s="436"/>
      <c r="S930" s="436"/>
      <c r="T930" s="436"/>
      <c r="U930" s="436"/>
      <c r="V930" s="426"/>
      <c r="W930" s="426"/>
      <c r="X930" s="426"/>
      <c r="Y930" s="426"/>
      <c r="Z930" s="426"/>
      <c r="AA930" s="427"/>
      <c r="AB930" s="427"/>
    </row>
    <row r="931" hidden="1">
      <c r="A931" s="485"/>
      <c r="B931" s="413" t="s">
        <v>2079</v>
      </c>
      <c r="C931" s="448"/>
      <c r="D931" s="448"/>
      <c r="E931" s="448"/>
      <c r="F931" s="356"/>
      <c r="G931" s="439"/>
      <c r="H931" s="439"/>
      <c r="I931" s="439"/>
      <c r="J931" s="439"/>
      <c r="K931" s="130"/>
      <c r="L931" s="435"/>
      <c r="M931" s="435"/>
      <c r="N931" s="435"/>
      <c r="O931" s="436"/>
      <c r="P931" s="436"/>
      <c r="Q931" s="436"/>
      <c r="R931" s="436"/>
      <c r="S931" s="436"/>
      <c r="T931" s="436"/>
      <c r="U931" s="436"/>
      <c r="V931" s="426"/>
      <c r="W931" s="426"/>
      <c r="X931" s="426"/>
      <c r="Y931" s="426"/>
      <c r="Z931" s="426"/>
      <c r="AA931" s="427"/>
      <c r="AB931" s="427"/>
    </row>
    <row r="932" hidden="1">
      <c r="A932" s="485"/>
      <c r="B932" s="413" t="s">
        <v>2080</v>
      </c>
      <c r="C932" s="419"/>
      <c r="D932" s="419"/>
      <c r="E932" s="419"/>
      <c r="F932" s="356"/>
      <c r="G932" s="439"/>
      <c r="H932" s="439"/>
      <c r="I932" s="439"/>
      <c r="J932" s="439"/>
      <c r="K932" s="135"/>
      <c r="L932" s="435"/>
      <c r="M932" s="435"/>
      <c r="N932" s="435"/>
      <c r="O932" s="436"/>
      <c r="P932" s="436"/>
      <c r="Q932" s="436"/>
      <c r="R932" s="436"/>
      <c r="S932" s="436"/>
      <c r="T932" s="436"/>
      <c r="U932" s="436"/>
      <c r="V932" s="426"/>
      <c r="W932" s="426"/>
      <c r="X932" s="426"/>
      <c r="Y932" s="426"/>
      <c r="Z932" s="426"/>
      <c r="AA932" s="427"/>
      <c r="AB932" s="427"/>
    </row>
    <row r="933" hidden="1">
      <c r="A933" s="485"/>
      <c r="B933" s="413" t="s">
        <v>2081</v>
      </c>
      <c r="C933" s="428"/>
      <c r="D933" s="428"/>
      <c r="E933" s="428"/>
      <c r="F933" s="413"/>
      <c r="G933" s="437"/>
      <c r="H933" s="437"/>
      <c r="I933" s="437"/>
      <c r="J933" s="437"/>
      <c r="K933" s="130"/>
      <c r="L933" s="425"/>
      <c r="M933" s="425"/>
      <c r="N933" s="425"/>
      <c r="O933" s="425"/>
      <c r="P933" s="425"/>
      <c r="Q933" s="425"/>
      <c r="R933" s="425"/>
      <c r="S933" s="425"/>
      <c r="T933" s="425"/>
      <c r="U933" s="425"/>
      <c r="V933" s="426"/>
      <c r="W933" s="426"/>
      <c r="X933" s="426"/>
      <c r="Y933" s="426"/>
      <c r="Z933" s="426"/>
      <c r="AA933" s="427"/>
      <c r="AB933" s="427"/>
    </row>
    <row r="934" hidden="1">
      <c r="A934" s="485"/>
      <c r="B934" s="413" t="s">
        <v>2082</v>
      </c>
      <c r="C934" s="365" t="s">
        <v>2083</v>
      </c>
      <c r="D934" s="365"/>
      <c r="E934" s="365"/>
      <c r="F934" s="413"/>
      <c r="G934" s="437"/>
      <c r="H934" s="437"/>
      <c r="I934" s="437"/>
      <c r="J934" s="437"/>
      <c r="K934" s="135"/>
      <c r="L934" s="435"/>
      <c r="M934" s="435"/>
      <c r="N934" s="435"/>
      <c r="O934" s="436"/>
      <c r="P934" s="436"/>
      <c r="Q934" s="436"/>
      <c r="R934" s="436"/>
      <c r="S934" s="436"/>
      <c r="T934" s="436"/>
      <c r="U934" s="436"/>
      <c r="V934" s="426"/>
      <c r="W934" s="426"/>
      <c r="X934" s="426"/>
      <c r="Y934" s="426"/>
      <c r="Z934" s="426"/>
      <c r="AA934" s="427"/>
      <c r="AB934" s="427"/>
    </row>
    <row r="935" hidden="1">
      <c r="A935" s="485"/>
      <c r="B935" s="413" t="s">
        <v>2084</v>
      </c>
      <c r="C935" s="448"/>
      <c r="D935" s="448"/>
      <c r="E935" s="448"/>
      <c r="F935" s="356"/>
      <c r="G935" s="439"/>
      <c r="H935" s="439"/>
      <c r="I935" s="439"/>
      <c r="J935" s="439"/>
      <c r="K935" s="130"/>
      <c r="L935" s="435"/>
      <c r="M935" s="435"/>
      <c r="N935" s="435"/>
      <c r="O935" s="436"/>
      <c r="P935" s="436"/>
      <c r="Q935" s="436"/>
      <c r="R935" s="436"/>
      <c r="S935" s="436"/>
      <c r="T935" s="436"/>
      <c r="U935" s="436"/>
      <c r="V935" s="426"/>
      <c r="W935" s="426"/>
      <c r="X935" s="426"/>
      <c r="Y935" s="426"/>
      <c r="Z935" s="426"/>
      <c r="AA935" s="427"/>
      <c r="AB935" s="427"/>
    </row>
    <row r="936" hidden="1">
      <c r="A936" s="485"/>
      <c r="B936" s="413" t="s">
        <v>2085</v>
      </c>
      <c r="C936" s="419"/>
      <c r="D936" s="419"/>
      <c r="E936" s="419"/>
      <c r="F936" s="356"/>
      <c r="G936" s="439"/>
      <c r="H936" s="439"/>
      <c r="I936" s="439"/>
      <c r="J936" s="439"/>
      <c r="K936" s="135"/>
      <c r="L936" s="435"/>
      <c r="M936" s="435"/>
      <c r="N936" s="435"/>
      <c r="O936" s="436"/>
      <c r="P936" s="436"/>
      <c r="Q936" s="436"/>
      <c r="R936" s="436"/>
      <c r="S936" s="436"/>
      <c r="T936" s="436"/>
      <c r="U936" s="436"/>
      <c r="V936" s="426"/>
      <c r="W936" s="426"/>
      <c r="X936" s="426"/>
      <c r="Y936" s="426"/>
      <c r="Z936" s="426"/>
      <c r="AA936" s="427"/>
      <c r="AB936" s="427"/>
    </row>
    <row r="937" hidden="1">
      <c r="A937" s="485"/>
      <c r="B937" s="413" t="s">
        <v>2085</v>
      </c>
      <c r="C937" s="428" t="s">
        <v>2086</v>
      </c>
      <c r="D937" s="428"/>
      <c r="E937" s="428"/>
      <c r="F937" s="413"/>
      <c r="G937" s="437"/>
      <c r="H937" s="437"/>
      <c r="I937" s="437"/>
      <c r="J937" s="437"/>
      <c r="K937" s="130"/>
      <c r="L937" s="425"/>
      <c r="M937" s="425"/>
      <c r="N937" s="425"/>
      <c r="O937" s="425"/>
      <c r="P937" s="425"/>
      <c r="Q937" s="425"/>
      <c r="R937" s="425"/>
      <c r="S937" s="425"/>
      <c r="T937" s="425"/>
      <c r="U937" s="425"/>
      <c r="V937" s="426"/>
      <c r="W937" s="426"/>
      <c r="X937" s="426"/>
      <c r="Y937" s="426"/>
      <c r="Z937" s="426"/>
      <c r="AA937" s="427"/>
      <c r="AB937" s="427"/>
    </row>
    <row r="938" hidden="1">
      <c r="A938" s="485"/>
      <c r="B938" s="413" t="s">
        <v>2087</v>
      </c>
      <c r="C938" s="365"/>
      <c r="D938" s="365"/>
      <c r="E938" s="365"/>
      <c r="F938" s="413"/>
      <c r="G938" s="437"/>
      <c r="H938" s="437"/>
      <c r="I938" s="437"/>
      <c r="J938" s="437"/>
      <c r="K938" s="135"/>
      <c r="L938" s="425"/>
      <c r="M938" s="425"/>
      <c r="N938" s="425"/>
      <c r="O938" s="425"/>
      <c r="P938" s="425"/>
      <c r="Q938" s="425"/>
      <c r="R938" s="425"/>
      <c r="S938" s="425"/>
      <c r="T938" s="425"/>
      <c r="U938" s="425"/>
      <c r="V938" s="426"/>
      <c r="W938" s="426"/>
      <c r="X938" s="426"/>
      <c r="Y938" s="426"/>
      <c r="Z938" s="426"/>
      <c r="AA938" s="427"/>
      <c r="AB938" s="427"/>
    </row>
    <row r="939" hidden="1">
      <c r="A939" s="485"/>
      <c r="B939" s="413" t="s">
        <v>2088</v>
      </c>
      <c r="C939" s="428"/>
      <c r="D939" s="428"/>
      <c r="E939" s="428"/>
      <c r="F939" s="413"/>
      <c r="G939" s="437"/>
      <c r="H939" s="437"/>
      <c r="I939" s="437"/>
      <c r="J939" s="437"/>
      <c r="K939" s="130"/>
      <c r="L939" s="425"/>
      <c r="M939" s="425"/>
      <c r="N939" s="425"/>
      <c r="O939" s="425"/>
      <c r="P939" s="425"/>
      <c r="Q939" s="425"/>
      <c r="R939" s="425"/>
      <c r="S939" s="425"/>
      <c r="T939" s="425"/>
      <c r="U939" s="425"/>
      <c r="V939" s="426"/>
      <c r="W939" s="426"/>
      <c r="X939" s="426"/>
      <c r="Y939" s="426"/>
      <c r="Z939" s="426"/>
      <c r="AA939" s="427"/>
      <c r="AB939" s="427"/>
    </row>
    <row r="940" hidden="1">
      <c r="A940" s="485"/>
      <c r="B940" s="413" t="s">
        <v>2089</v>
      </c>
      <c r="C940" s="365"/>
      <c r="D940" s="365"/>
      <c r="E940" s="365"/>
      <c r="F940" s="413"/>
      <c r="G940" s="437"/>
      <c r="H940" s="437"/>
      <c r="I940" s="437"/>
      <c r="J940" s="437"/>
      <c r="K940" s="135"/>
      <c r="L940" s="425"/>
      <c r="M940" s="425"/>
      <c r="N940" s="425"/>
      <c r="O940" s="425"/>
      <c r="P940" s="425"/>
      <c r="Q940" s="425"/>
      <c r="R940" s="425"/>
      <c r="S940" s="425"/>
      <c r="T940" s="425"/>
      <c r="U940" s="425"/>
      <c r="V940" s="426"/>
      <c r="W940" s="426"/>
      <c r="X940" s="426"/>
      <c r="Y940" s="426"/>
      <c r="Z940" s="426"/>
      <c r="AA940" s="427"/>
      <c r="AB940" s="427"/>
    </row>
    <row r="941" hidden="1">
      <c r="A941" s="485"/>
      <c r="B941" s="413" t="s">
        <v>2090</v>
      </c>
      <c r="C941" s="428"/>
      <c r="D941" s="428"/>
      <c r="E941" s="428"/>
      <c r="F941" s="413"/>
      <c r="G941" s="437"/>
      <c r="H941" s="437"/>
      <c r="I941" s="437"/>
      <c r="J941" s="437"/>
      <c r="K941" s="130"/>
      <c r="L941" s="425"/>
      <c r="M941" s="425"/>
      <c r="N941" s="425"/>
      <c r="O941" s="425"/>
      <c r="P941" s="425"/>
      <c r="Q941" s="425"/>
      <c r="R941" s="425"/>
      <c r="S941" s="425"/>
      <c r="T941" s="425"/>
      <c r="U941" s="425"/>
      <c r="V941" s="426"/>
      <c r="W941" s="426"/>
      <c r="X941" s="426"/>
      <c r="Y941" s="426"/>
      <c r="Z941" s="426"/>
      <c r="AA941" s="427"/>
      <c r="AB941" s="427"/>
    </row>
    <row r="942" hidden="1">
      <c r="A942" s="485"/>
      <c r="B942" s="413" t="s">
        <v>2091</v>
      </c>
      <c r="C942" s="365" t="s">
        <v>2092</v>
      </c>
      <c r="D942" s="365"/>
      <c r="E942" s="365"/>
      <c r="F942" s="413"/>
      <c r="G942" s="437"/>
      <c r="H942" s="437"/>
      <c r="I942" s="437"/>
      <c r="J942" s="437"/>
      <c r="K942" s="135"/>
      <c r="L942" s="425"/>
      <c r="M942" s="425"/>
      <c r="N942" s="425"/>
      <c r="O942" s="425"/>
      <c r="P942" s="425"/>
      <c r="Q942" s="425"/>
      <c r="R942" s="425"/>
      <c r="S942" s="425"/>
      <c r="T942" s="425"/>
      <c r="U942" s="425"/>
      <c r="V942" s="426"/>
      <c r="W942" s="426"/>
      <c r="X942" s="426"/>
      <c r="Y942" s="426"/>
      <c r="Z942" s="426"/>
      <c r="AA942" s="427"/>
      <c r="AB942" s="427"/>
    </row>
    <row r="943" hidden="1">
      <c r="A943" s="485"/>
      <c r="B943" s="413" t="s">
        <v>2093</v>
      </c>
      <c r="C943" s="428"/>
      <c r="D943" s="428"/>
      <c r="E943" s="428"/>
      <c r="F943" s="413"/>
      <c r="G943" s="437"/>
      <c r="H943" s="437"/>
      <c r="I943" s="437"/>
      <c r="J943" s="437"/>
      <c r="K943" s="130"/>
      <c r="L943" s="425"/>
      <c r="M943" s="425"/>
      <c r="N943" s="425"/>
      <c r="O943" s="425"/>
      <c r="P943" s="425"/>
      <c r="Q943" s="425"/>
      <c r="R943" s="425"/>
      <c r="S943" s="425"/>
      <c r="T943" s="425"/>
      <c r="U943" s="425"/>
      <c r="V943" s="426"/>
      <c r="W943" s="426"/>
      <c r="X943" s="426"/>
      <c r="Y943" s="426"/>
      <c r="Z943" s="426"/>
      <c r="AA943" s="427"/>
      <c r="AB943" s="427"/>
    </row>
    <row r="944" hidden="1">
      <c r="A944" s="485"/>
      <c r="B944" s="413" t="s">
        <v>2094</v>
      </c>
      <c r="C944" s="365"/>
      <c r="D944" s="365"/>
      <c r="E944" s="365"/>
      <c r="F944" s="413"/>
      <c r="G944" s="437"/>
      <c r="H944" s="437"/>
      <c r="I944" s="437"/>
      <c r="J944" s="437"/>
      <c r="K944" s="135"/>
      <c r="L944" s="425"/>
      <c r="M944" s="425"/>
      <c r="N944" s="425"/>
      <c r="O944" s="425"/>
      <c r="P944" s="425"/>
      <c r="Q944" s="425"/>
      <c r="R944" s="425"/>
      <c r="S944" s="425"/>
      <c r="T944" s="425"/>
      <c r="U944" s="425"/>
      <c r="V944" s="426"/>
      <c r="W944" s="426"/>
      <c r="X944" s="426"/>
      <c r="Y944" s="426"/>
      <c r="Z944" s="426"/>
      <c r="AA944" s="427"/>
      <c r="AB944" s="427"/>
    </row>
    <row r="945" hidden="1">
      <c r="A945" s="485"/>
      <c r="B945" s="413" t="s">
        <v>2095</v>
      </c>
      <c r="C945" s="428" t="s">
        <v>2096</v>
      </c>
      <c r="D945" s="428"/>
      <c r="E945" s="428"/>
      <c r="F945" s="413"/>
      <c r="G945" s="437"/>
      <c r="H945" s="437"/>
      <c r="I945" s="437"/>
      <c r="J945" s="437"/>
      <c r="K945" s="130"/>
      <c r="L945" s="425"/>
      <c r="M945" s="425"/>
      <c r="N945" s="425"/>
      <c r="O945" s="425"/>
      <c r="P945" s="425"/>
      <c r="Q945" s="425"/>
      <c r="R945" s="425"/>
      <c r="S945" s="425"/>
      <c r="T945" s="425"/>
      <c r="U945" s="425"/>
      <c r="V945" s="426"/>
      <c r="W945" s="426"/>
      <c r="X945" s="426"/>
      <c r="Y945" s="426"/>
      <c r="Z945" s="426"/>
      <c r="AA945" s="427"/>
      <c r="AB945" s="427"/>
    </row>
    <row r="946" hidden="1">
      <c r="A946" s="485"/>
      <c r="B946" s="413" t="s">
        <v>2097</v>
      </c>
      <c r="C946" s="365"/>
      <c r="D946" s="365"/>
      <c r="E946" s="365"/>
      <c r="F946" s="413"/>
      <c r="G946" s="437"/>
      <c r="H946" s="437"/>
      <c r="I946" s="437"/>
      <c r="J946" s="437"/>
      <c r="K946" s="135"/>
      <c r="L946" s="425"/>
      <c r="M946" s="425"/>
      <c r="N946" s="425"/>
      <c r="O946" s="425"/>
      <c r="P946" s="425"/>
      <c r="Q946" s="425"/>
      <c r="R946" s="425"/>
      <c r="S946" s="425"/>
      <c r="T946" s="425"/>
      <c r="U946" s="425"/>
      <c r="V946" s="426"/>
      <c r="W946" s="426"/>
      <c r="X946" s="426"/>
      <c r="Y946" s="426"/>
      <c r="Z946" s="426"/>
      <c r="AA946" s="427"/>
      <c r="AB946" s="427"/>
    </row>
    <row r="947" hidden="1">
      <c r="A947" s="485"/>
      <c r="B947" s="413" t="s">
        <v>2098</v>
      </c>
      <c r="C947" s="428"/>
      <c r="D947" s="428"/>
      <c r="E947" s="428"/>
      <c r="F947" s="413"/>
      <c r="G947" s="437"/>
      <c r="H947" s="437"/>
      <c r="I947" s="437"/>
      <c r="J947" s="437"/>
      <c r="K947" s="130"/>
      <c r="L947" s="425"/>
      <c r="M947" s="425"/>
      <c r="N947" s="425"/>
      <c r="O947" s="425"/>
      <c r="P947" s="425"/>
      <c r="Q947" s="425"/>
      <c r="R947" s="425"/>
      <c r="S947" s="425"/>
      <c r="T947" s="425"/>
      <c r="U947" s="425"/>
      <c r="V947" s="426"/>
      <c r="W947" s="426"/>
      <c r="X947" s="426"/>
      <c r="Y947" s="426"/>
      <c r="Z947" s="426"/>
      <c r="AA947" s="427"/>
      <c r="AB947" s="427"/>
    </row>
    <row r="948" hidden="1">
      <c r="A948" s="485"/>
      <c r="B948" s="413" t="s">
        <v>2099</v>
      </c>
      <c r="C948" s="365" t="s">
        <v>2100</v>
      </c>
      <c r="D948" s="365"/>
      <c r="E948" s="365"/>
      <c r="F948" s="413"/>
      <c r="G948" s="437"/>
      <c r="H948" s="437"/>
      <c r="I948" s="437"/>
      <c r="J948" s="437"/>
      <c r="K948" s="135"/>
      <c r="L948" s="425"/>
      <c r="M948" s="425"/>
      <c r="N948" s="425"/>
      <c r="O948" s="425"/>
      <c r="P948" s="425"/>
      <c r="Q948" s="425"/>
      <c r="R948" s="425"/>
      <c r="S948" s="425"/>
      <c r="T948" s="425"/>
      <c r="U948" s="425"/>
      <c r="V948" s="426"/>
      <c r="W948" s="426"/>
      <c r="X948" s="426"/>
      <c r="Y948" s="426"/>
      <c r="Z948" s="426"/>
      <c r="AA948" s="427"/>
      <c r="AB948" s="427"/>
    </row>
    <row r="949" hidden="1">
      <c r="A949" s="485"/>
      <c r="B949" s="413" t="s">
        <v>2101</v>
      </c>
      <c r="C949" s="428"/>
      <c r="D949" s="428"/>
      <c r="E949" s="428"/>
      <c r="F949" s="413"/>
      <c r="G949" s="437"/>
      <c r="H949" s="437"/>
      <c r="I949" s="437"/>
      <c r="J949" s="437"/>
      <c r="K949" s="130"/>
      <c r="L949" s="425"/>
      <c r="M949" s="425"/>
      <c r="N949" s="425"/>
      <c r="O949" s="425"/>
      <c r="P949" s="425"/>
      <c r="Q949" s="425"/>
      <c r="R949" s="425"/>
      <c r="S949" s="425"/>
      <c r="T949" s="425"/>
      <c r="U949" s="425"/>
      <c r="V949" s="426"/>
      <c r="W949" s="426"/>
      <c r="X949" s="426"/>
      <c r="Y949" s="426"/>
      <c r="Z949" s="426"/>
      <c r="AA949" s="427"/>
      <c r="AB949" s="427"/>
    </row>
    <row r="950" hidden="1">
      <c r="A950" s="485"/>
      <c r="B950" s="413" t="s">
        <v>2102</v>
      </c>
      <c r="C950" s="365" t="s">
        <v>2103</v>
      </c>
      <c r="D950" s="365"/>
      <c r="E950" s="365"/>
      <c r="F950" s="466"/>
      <c r="G950" s="336"/>
      <c r="H950" s="336"/>
      <c r="I950" s="336"/>
      <c r="J950" s="336"/>
      <c r="K950" s="135"/>
      <c r="L950" s="425"/>
      <c r="M950" s="425"/>
      <c r="N950" s="425"/>
      <c r="O950" s="425"/>
      <c r="P950" s="425"/>
      <c r="Q950" s="425"/>
      <c r="R950" s="425"/>
      <c r="S950" s="425"/>
      <c r="T950" s="425"/>
      <c r="U950" s="425"/>
      <c r="V950" s="426"/>
      <c r="W950" s="426"/>
      <c r="X950" s="426"/>
      <c r="Y950" s="426"/>
      <c r="Z950" s="426"/>
      <c r="AA950" s="427"/>
      <c r="AB950" s="427"/>
    </row>
    <row r="951" hidden="1">
      <c r="A951" s="485"/>
      <c r="B951" s="413" t="s">
        <v>2104</v>
      </c>
      <c r="C951" s="428"/>
      <c r="D951" s="428"/>
      <c r="E951" s="428"/>
      <c r="F951" s="413"/>
      <c r="G951" s="437"/>
      <c r="H951" s="437"/>
      <c r="I951" s="437"/>
      <c r="J951" s="437"/>
      <c r="K951" s="130"/>
      <c r="L951" s="425"/>
      <c r="M951" s="425"/>
      <c r="N951" s="425"/>
      <c r="O951" s="425"/>
      <c r="P951" s="425"/>
      <c r="Q951" s="425"/>
      <c r="R951" s="425"/>
      <c r="S951" s="425"/>
      <c r="T951" s="425"/>
      <c r="U951" s="425"/>
      <c r="V951" s="426"/>
      <c r="W951" s="426"/>
      <c r="X951" s="426"/>
      <c r="Y951" s="426"/>
      <c r="Z951" s="426"/>
      <c r="AA951" s="427"/>
      <c r="AB951" s="427"/>
    </row>
    <row r="952" hidden="1">
      <c r="A952" s="485"/>
      <c r="B952" s="413" t="s">
        <v>2105</v>
      </c>
      <c r="C952" s="365"/>
      <c r="D952" s="365"/>
      <c r="E952" s="365"/>
      <c r="F952" s="413"/>
      <c r="G952" s="437"/>
      <c r="H952" s="437"/>
      <c r="I952" s="437"/>
      <c r="J952" s="437"/>
      <c r="K952" s="135"/>
      <c r="L952" s="425"/>
      <c r="M952" s="425"/>
      <c r="N952" s="425"/>
      <c r="O952" s="425"/>
      <c r="P952" s="425"/>
      <c r="Q952" s="425"/>
      <c r="R952" s="425"/>
      <c r="S952" s="425"/>
      <c r="T952" s="425"/>
      <c r="U952" s="425"/>
      <c r="V952" s="426"/>
      <c r="W952" s="426"/>
      <c r="X952" s="426"/>
      <c r="Y952" s="426"/>
      <c r="Z952" s="426"/>
      <c r="AA952" s="427"/>
      <c r="AB952" s="427"/>
    </row>
    <row r="953" hidden="1">
      <c r="A953" s="485"/>
      <c r="B953" s="413" t="s">
        <v>2106</v>
      </c>
      <c r="C953" s="503" t="s">
        <v>2107</v>
      </c>
      <c r="D953" s="503"/>
      <c r="E953" s="503"/>
      <c r="F953" s="413"/>
      <c r="G953" s="437"/>
      <c r="H953" s="437"/>
      <c r="I953" s="437"/>
      <c r="J953" s="437"/>
      <c r="K953" s="130"/>
      <c r="L953" s="425"/>
      <c r="M953" s="425"/>
      <c r="N953" s="425"/>
      <c r="O953" s="425"/>
      <c r="P953" s="425"/>
      <c r="Q953" s="425"/>
      <c r="R953" s="425"/>
      <c r="S953" s="425"/>
      <c r="T953" s="425"/>
      <c r="U953" s="425"/>
      <c r="V953" s="426"/>
      <c r="W953" s="426"/>
      <c r="X953" s="426"/>
      <c r="Y953" s="426"/>
      <c r="Z953" s="426"/>
      <c r="AA953" s="427"/>
      <c r="AB953" s="427"/>
    </row>
    <row r="954" hidden="1">
      <c r="A954" s="485"/>
      <c r="B954" s="413" t="s">
        <v>2108</v>
      </c>
      <c r="C954" s="365" t="s">
        <v>2109</v>
      </c>
      <c r="D954" s="365"/>
      <c r="E954" s="365"/>
      <c r="F954" s="413"/>
      <c r="G954" s="437"/>
      <c r="H954" s="437"/>
      <c r="I954" s="437"/>
      <c r="J954" s="437"/>
      <c r="K954" s="135"/>
      <c r="L954" s="425"/>
      <c r="M954" s="425"/>
      <c r="N954" s="425"/>
      <c r="O954" s="425"/>
      <c r="P954" s="425"/>
      <c r="Q954" s="425"/>
      <c r="R954" s="425"/>
      <c r="S954" s="425"/>
      <c r="T954" s="425"/>
      <c r="U954" s="425"/>
      <c r="V954" s="426"/>
      <c r="W954" s="426"/>
      <c r="X954" s="426"/>
      <c r="Y954" s="426"/>
      <c r="Z954" s="426"/>
      <c r="AA954" s="427"/>
      <c r="AB954" s="427"/>
    </row>
    <row r="955" hidden="1">
      <c r="A955" s="485"/>
      <c r="B955" s="413" t="s">
        <v>2110</v>
      </c>
      <c r="C955" s="428" t="s">
        <v>2111</v>
      </c>
      <c r="D955" s="428"/>
      <c r="E955" s="428"/>
      <c r="F955" s="413"/>
      <c r="G955" s="437"/>
      <c r="H955" s="437"/>
      <c r="I955" s="437"/>
      <c r="J955" s="437"/>
      <c r="K955" s="130"/>
      <c r="L955" s="504" t="s">
        <v>2112</v>
      </c>
      <c r="M955" s="425"/>
      <c r="N955" s="425"/>
      <c r="O955" s="425"/>
      <c r="P955" s="425"/>
      <c r="Q955" s="425"/>
      <c r="R955" s="425"/>
      <c r="S955" s="425"/>
      <c r="T955" s="425"/>
      <c r="U955" s="425"/>
      <c r="V955" s="426"/>
      <c r="W955" s="426"/>
      <c r="X955" s="426"/>
      <c r="Y955" s="426"/>
      <c r="Z955" s="426"/>
      <c r="AA955" s="427"/>
      <c r="AB955" s="427"/>
    </row>
    <row r="956" hidden="1">
      <c r="A956" s="485"/>
      <c r="B956" s="413" t="s">
        <v>2113</v>
      </c>
      <c r="C956" s="365" t="s">
        <v>2114</v>
      </c>
      <c r="D956" s="365"/>
      <c r="E956" s="365"/>
      <c r="F956" s="413"/>
      <c r="G956" s="437"/>
      <c r="H956" s="437"/>
      <c r="I956" s="437"/>
      <c r="J956" s="437"/>
      <c r="K956" s="135"/>
      <c r="L956" s="425"/>
      <c r="M956" s="425"/>
      <c r="N956" s="425"/>
      <c r="O956" s="425"/>
      <c r="P956" s="425"/>
      <c r="Q956" s="425"/>
      <c r="R956" s="425"/>
      <c r="S956" s="425"/>
      <c r="T956" s="425"/>
      <c r="U956" s="425"/>
      <c r="V956" s="426"/>
      <c r="W956" s="426"/>
      <c r="X956" s="426"/>
      <c r="Y956" s="426"/>
      <c r="Z956" s="426"/>
      <c r="AA956" s="427"/>
      <c r="AB956" s="427"/>
    </row>
    <row r="957" hidden="1">
      <c r="A957" s="485"/>
      <c r="B957" s="413" t="s">
        <v>2115</v>
      </c>
      <c r="C957" s="428"/>
      <c r="D957" s="428"/>
      <c r="E957" s="428"/>
      <c r="F957" s="413"/>
      <c r="G957" s="437"/>
      <c r="H957" s="437"/>
      <c r="I957" s="437"/>
      <c r="J957" s="437"/>
      <c r="K957" s="130"/>
      <c r="L957" s="425"/>
      <c r="M957" s="425"/>
      <c r="N957" s="425"/>
      <c r="O957" s="425"/>
      <c r="P957" s="425"/>
      <c r="Q957" s="425"/>
      <c r="R957" s="425"/>
      <c r="S957" s="425"/>
      <c r="T957" s="425"/>
      <c r="U957" s="425"/>
      <c r="V957" s="426"/>
      <c r="W957" s="426"/>
      <c r="X957" s="426"/>
      <c r="Y957" s="426"/>
      <c r="Z957" s="426"/>
      <c r="AA957" s="427"/>
      <c r="AB957" s="427"/>
    </row>
    <row r="958" hidden="1">
      <c r="A958" s="485"/>
      <c r="B958" s="413" t="s">
        <v>2116</v>
      </c>
      <c r="C958" s="365" t="s">
        <v>2117</v>
      </c>
      <c r="D958" s="365"/>
      <c r="E958" s="365"/>
      <c r="F958" s="413"/>
      <c r="G958" s="413"/>
      <c r="H958" s="413"/>
      <c r="I958" s="413"/>
      <c r="J958" s="413"/>
      <c r="K958" s="135"/>
      <c r="L958" s="425"/>
      <c r="M958" s="425"/>
      <c r="N958" s="425"/>
      <c r="O958" s="425"/>
      <c r="P958" s="425"/>
      <c r="Q958" s="425"/>
      <c r="R958" s="425"/>
      <c r="S958" s="425"/>
      <c r="T958" s="425"/>
      <c r="U958" s="425"/>
      <c r="V958" s="426"/>
      <c r="W958" s="426"/>
      <c r="X958" s="426"/>
      <c r="Y958" s="426"/>
      <c r="Z958" s="426"/>
      <c r="AA958" s="427"/>
      <c r="AB958" s="427"/>
    </row>
    <row r="959" hidden="1">
      <c r="A959" s="485"/>
      <c r="B959" s="413" t="s">
        <v>2118</v>
      </c>
      <c r="C959" s="428"/>
      <c r="D959" s="428"/>
      <c r="E959" s="428"/>
      <c r="F959" s="413"/>
      <c r="G959" s="437"/>
      <c r="H959" s="437"/>
      <c r="I959" s="437"/>
      <c r="J959" s="437"/>
      <c r="K959" s="130"/>
      <c r="L959" s="425"/>
      <c r="M959" s="425"/>
      <c r="N959" s="425"/>
      <c r="O959" s="425"/>
      <c r="P959" s="425"/>
      <c r="Q959" s="425"/>
      <c r="R959" s="425"/>
      <c r="S959" s="425"/>
      <c r="T959" s="425"/>
      <c r="U959" s="425"/>
      <c r="V959" s="426"/>
      <c r="W959" s="426"/>
      <c r="X959" s="426"/>
      <c r="Y959" s="426"/>
      <c r="Z959" s="426"/>
      <c r="AA959" s="427"/>
      <c r="AB959" s="427"/>
    </row>
    <row r="960" hidden="1">
      <c r="A960" s="485"/>
      <c r="B960" s="413" t="s">
        <v>2119</v>
      </c>
      <c r="C960" s="365"/>
      <c r="D960" s="365"/>
      <c r="E960" s="365"/>
      <c r="F960" s="413"/>
      <c r="G960" s="437"/>
      <c r="H960" s="437"/>
      <c r="I960" s="437"/>
      <c r="J960" s="437"/>
      <c r="K960" s="135"/>
      <c r="L960" s="425"/>
      <c r="M960" s="425"/>
      <c r="N960" s="425"/>
      <c r="O960" s="425"/>
      <c r="P960" s="425"/>
      <c r="Q960" s="425"/>
      <c r="R960" s="425"/>
      <c r="S960" s="425"/>
      <c r="T960" s="425"/>
      <c r="U960" s="425"/>
      <c r="V960" s="426"/>
      <c r="W960" s="426"/>
      <c r="X960" s="426"/>
      <c r="Y960" s="426"/>
      <c r="Z960" s="426"/>
      <c r="AA960" s="427"/>
      <c r="AB960" s="427"/>
    </row>
    <row r="961" hidden="1">
      <c r="A961" s="485"/>
      <c r="B961" s="413" t="s">
        <v>2120</v>
      </c>
      <c r="C961" s="428"/>
      <c r="D961" s="428"/>
      <c r="E961" s="428"/>
      <c r="F961" s="413"/>
      <c r="G961" s="437"/>
      <c r="H961" s="437"/>
      <c r="I961" s="437"/>
      <c r="J961" s="437"/>
      <c r="K961" s="130"/>
      <c r="L961" s="425"/>
      <c r="M961" s="425"/>
      <c r="N961" s="425"/>
      <c r="O961" s="425"/>
      <c r="P961" s="425"/>
      <c r="Q961" s="425"/>
      <c r="R961" s="425"/>
      <c r="S961" s="425"/>
      <c r="T961" s="425"/>
      <c r="U961" s="425"/>
      <c r="V961" s="426"/>
      <c r="W961" s="426"/>
      <c r="X961" s="426"/>
      <c r="Y961" s="426"/>
      <c r="Z961" s="426"/>
      <c r="AA961" s="427"/>
      <c r="AB961" s="427"/>
    </row>
    <row r="962" hidden="1">
      <c r="A962" s="485"/>
      <c r="B962" s="413" t="s">
        <v>2121</v>
      </c>
      <c r="C962" s="365"/>
      <c r="D962" s="365"/>
      <c r="E962" s="365"/>
      <c r="F962" s="413"/>
      <c r="G962" s="437"/>
      <c r="H962" s="437"/>
      <c r="I962" s="437"/>
      <c r="J962" s="437"/>
      <c r="K962" s="135"/>
      <c r="L962" s="425"/>
      <c r="M962" s="425"/>
      <c r="N962" s="425"/>
      <c r="O962" s="425"/>
      <c r="P962" s="425"/>
      <c r="Q962" s="425"/>
      <c r="R962" s="425"/>
      <c r="S962" s="425"/>
      <c r="T962" s="425"/>
      <c r="U962" s="425"/>
      <c r="V962" s="426"/>
      <c r="W962" s="426"/>
      <c r="X962" s="426"/>
      <c r="Y962" s="426"/>
      <c r="Z962" s="426"/>
      <c r="AA962" s="427"/>
      <c r="AB962" s="427"/>
    </row>
    <row r="963" hidden="1">
      <c r="A963" s="485"/>
      <c r="B963" s="413" t="s">
        <v>2122</v>
      </c>
      <c r="C963" s="428" t="s">
        <v>2123</v>
      </c>
      <c r="D963" s="428"/>
      <c r="E963" s="428"/>
      <c r="F963" s="413"/>
      <c r="G963" s="437"/>
      <c r="H963" s="437"/>
      <c r="I963" s="437"/>
      <c r="J963" s="437"/>
      <c r="K963" s="130"/>
      <c r="L963" s="425"/>
      <c r="M963" s="425"/>
      <c r="N963" s="425"/>
      <c r="O963" s="425"/>
      <c r="P963" s="425"/>
      <c r="Q963" s="425"/>
      <c r="R963" s="425"/>
      <c r="S963" s="425"/>
      <c r="T963" s="425"/>
      <c r="U963" s="425"/>
      <c r="V963" s="426"/>
      <c r="W963" s="426"/>
      <c r="X963" s="426"/>
      <c r="Y963" s="426"/>
      <c r="Z963" s="426"/>
      <c r="AA963" s="427"/>
      <c r="AB963" s="427"/>
    </row>
    <row r="964" hidden="1">
      <c r="A964" s="485"/>
      <c r="B964" s="413" t="s">
        <v>2124</v>
      </c>
      <c r="C964" s="365"/>
      <c r="D964" s="365"/>
      <c r="E964" s="365"/>
      <c r="F964" s="413"/>
      <c r="G964" s="437"/>
      <c r="H964" s="437"/>
      <c r="I964" s="437"/>
      <c r="J964" s="437"/>
      <c r="K964" s="135"/>
      <c r="L964" s="425"/>
      <c r="M964" s="425"/>
      <c r="N964" s="425"/>
      <c r="O964" s="425"/>
      <c r="P964" s="425"/>
      <c r="Q964" s="425"/>
      <c r="R964" s="425"/>
      <c r="S964" s="425"/>
      <c r="T964" s="425"/>
      <c r="U964" s="425"/>
      <c r="V964" s="426"/>
      <c r="W964" s="426"/>
      <c r="X964" s="426"/>
      <c r="Y964" s="426"/>
      <c r="Z964" s="426"/>
      <c r="AA964" s="427"/>
      <c r="AB964" s="427"/>
    </row>
    <row r="965" hidden="1">
      <c r="A965" s="485"/>
      <c r="B965" s="413" t="s">
        <v>2125</v>
      </c>
      <c r="C965" s="428"/>
      <c r="D965" s="428"/>
      <c r="E965" s="428"/>
      <c r="F965" s="413"/>
      <c r="G965" s="437"/>
      <c r="H965" s="437"/>
      <c r="I965" s="437"/>
      <c r="J965" s="437"/>
      <c r="K965" s="130"/>
      <c r="L965" s="425"/>
      <c r="M965" s="425"/>
      <c r="N965" s="425"/>
      <c r="O965" s="425"/>
      <c r="P965" s="425"/>
      <c r="Q965" s="425"/>
      <c r="R965" s="425"/>
      <c r="S965" s="425"/>
      <c r="T965" s="425"/>
      <c r="U965" s="425"/>
      <c r="V965" s="426"/>
      <c r="W965" s="426"/>
      <c r="X965" s="426"/>
      <c r="Y965" s="426"/>
      <c r="Z965" s="426"/>
      <c r="AA965" s="427"/>
      <c r="AB965" s="427"/>
    </row>
    <row r="966" hidden="1">
      <c r="A966" s="485"/>
      <c r="B966" s="413" t="s">
        <v>2126</v>
      </c>
      <c r="C966" s="365"/>
      <c r="D966" s="365"/>
      <c r="E966" s="365"/>
      <c r="F966" s="413"/>
      <c r="G966" s="437"/>
      <c r="H966" s="437"/>
      <c r="I966" s="437"/>
      <c r="J966" s="437"/>
      <c r="K966" s="135"/>
      <c r="L966" s="425"/>
      <c r="M966" s="425"/>
      <c r="N966" s="425"/>
      <c r="O966" s="425"/>
      <c r="P966" s="425"/>
      <c r="Q966" s="425"/>
      <c r="R966" s="425"/>
      <c r="S966" s="425"/>
      <c r="T966" s="425"/>
      <c r="U966" s="425"/>
      <c r="V966" s="426"/>
      <c r="W966" s="426"/>
      <c r="X966" s="426"/>
      <c r="Y966" s="426"/>
      <c r="Z966" s="426"/>
      <c r="AA966" s="427"/>
      <c r="AB966" s="427"/>
    </row>
    <row r="967" hidden="1">
      <c r="A967" s="485"/>
      <c r="B967" s="413" t="s">
        <v>2127</v>
      </c>
      <c r="C967" s="428" t="s">
        <v>2128</v>
      </c>
      <c r="D967" s="428"/>
      <c r="E967" s="428"/>
      <c r="F967" s="413"/>
      <c r="G967" s="437"/>
      <c r="H967" s="437"/>
      <c r="I967" s="437"/>
      <c r="J967" s="437"/>
      <c r="K967" s="130"/>
      <c r="L967" s="425"/>
      <c r="M967" s="425"/>
      <c r="N967" s="425"/>
      <c r="O967" s="425"/>
      <c r="P967" s="425"/>
      <c r="Q967" s="425"/>
      <c r="R967" s="425"/>
      <c r="S967" s="425"/>
      <c r="T967" s="425"/>
      <c r="U967" s="425"/>
      <c r="V967" s="426"/>
      <c r="W967" s="426"/>
      <c r="X967" s="426"/>
      <c r="Y967" s="426"/>
      <c r="Z967" s="426"/>
      <c r="AA967" s="427"/>
      <c r="AB967" s="427"/>
    </row>
    <row r="968" hidden="1">
      <c r="A968" s="485"/>
      <c r="B968" s="413" t="s">
        <v>2129</v>
      </c>
      <c r="C968" s="365"/>
      <c r="D968" s="365"/>
      <c r="E968" s="365"/>
      <c r="F968" s="413"/>
      <c r="G968" s="437"/>
      <c r="H968" s="437"/>
      <c r="I968" s="437"/>
      <c r="J968" s="437"/>
      <c r="K968" s="135"/>
      <c r="L968" s="425"/>
      <c r="M968" s="425"/>
      <c r="N968" s="425"/>
      <c r="O968" s="425"/>
      <c r="P968" s="425"/>
      <c r="Q968" s="425"/>
      <c r="R968" s="425"/>
      <c r="S968" s="425"/>
      <c r="T968" s="425"/>
      <c r="U968" s="425"/>
      <c r="V968" s="426"/>
      <c r="W968" s="426"/>
      <c r="X968" s="426"/>
      <c r="Y968" s="426"/>
      <c r="Z968" s="426"/>
      <c r="AA968" s="427"/>
      <c r="AB968" s="427"/>
    </row>
    <row r="969" hidden="1">
      <c r="A969" s="485"/>
      <c r="B969" s="413" t="s">
        <v>2130</v>
      </c>
      <c r="C969" s="428" t="s">
        <v>2131</v>
      </c>
      <c r="D969" s="428"/>
      <c r="E969" s="428"/>
      <c r="F969" s="413"/>
      <c r="G969" s="437"/>
      <c r="H969" s="437"/>
      <c r="I969" s="437"/>
      <c r="J969" s="437"/>
      <c r="K969" s="130"/>
      <c r="L969" s="425"/>
      <c r="M969" s="425"/>
      <c r="N969" s="425"/>
      <c r="O969" s="425"/>
      <c r="P969" s="425"/>
      <c r="Q969" s="425"/>
      <c r="R969" s="425"/>
      <c r="S969" s="425"/>
      <c r="T969" s="425"/>
      <c r="U969" s="425"/>
      <c r="V969" s="426"/>
      <c r="W969" s="426"/>
      <c r="X969" s="426"/>
      <c r="Y969" s="426"/>
      <c r="Z969" s="426"/>
      <c r="AA969" s="427"/>
      <c r="AB969" s="427"/>
    </row>
    <row r="970" hidden="1">
      <c r="A970" s="485"/>
      <c r="B970" s="413" t="s">
        <v>2132</v>
      </c>
      <c r="C970" s="365" t="s">
        <v>2133</v>
      </c>
      <c r="D970" s="365"/>
      <c r="E970" s="365"/>
      <c r="F970" s="505"/>
      <c r="G970" s="506"/>
      <c r="H970" s="506"/>
      <c r="I970" s="506"/>
      <c r="J970" s="506"/>
      <c r="K970" s="135"/>
      <c r="L970" s="425"/>
      <c r="M970" s="425"/>
      <c r="N970" s="425"/>
      <c r="O970" s="425"/>
      <c r="P970" s="425"/>
      <c r="Q970" s="425"/>
      <c r="R970" s="425"/>
      <c r="S970" s="425"/>
      <c r="T970" s="425"/>
      <c r="U970" s="425"/>
      <c r="V970" s="426"/>
      <c r="W970" s="426"/>
      <c r="X970" s="426"/>
      <c r="Y970" s="426"/>
      <c r="Z970" s="426"/>
      <c r="AA970" s="427"/>
      <c r="AB970" s="427"/>
    </row>
    <row r="971" hidden="1">
      <c r="A971" s="485"/>
      <c r="B971" s="413" t="s">
        <v>2134</v>
      </c>
      <c r="C971" s="428"/>
      <c r="D971" s="428"/>
      <c r="E971" s="428"/>
      <c r="F971" s="413"/>
      <c r="G971" s="437"/>
      <c r="H971" s="437"/>
      <c r="I971" s="437"/>
      <c r="J971" s="437"/>
      <c r="K971" s="130"/>
      <c r="L971" s="425"/>
      <c r="M971" s="425"/>
      <c r="N971" s="425"/>
      <c r="O971" s="425"/>
      <c r="P971" s="425"/>
      <c r="Q971" s="425"/>
      <c r="R971" s="425"/>
      <c r="S971" s="425"/>
      <c r="T971" s="425"/>
      <c r="U971" s="425"/>
      <c r="V971" s="426"/>
      <c r="W971" s="426"/>
      <c r="X971" s="426"/>
      <c r="Y971" s="426"/>
      <c r="Z971" s="426"/>
      <c r="AA971" s="427"/>
      <c r="AB971" s="427"/>
    </row>
    <row r="972" hidden="1">
      <c r="A972" s="485"/>
      <c r="B972" s="413" t="s">
        <v>2135</v>
      </c>
      <c r="C972" s="365" t="s">
        <v>2136</v>
      </c>
      <c r="D972" s="365"/>
      <c r="E972" s="365"/>
      <c r="F972" s="413"/>
      <c r="G972" s="437"/>
      <c r="H972" s="437"/>
      <c r="I972" s="437"/>
      <c r="J972" s="437"/>
      <c r="K972" s="135"/>
      <c r="L972" s="425"/>
      <c r="M972" s="425"/>
      <c r="N972" s="425"/>
      <c r="O972" s="425"/>
      <c r="P972" s="425"/>
      <c r="Q972" s="425"/>
      <c r="R972" s="425"/>
      <c r="S972" s="425"/>
      <c r="T972" s="425"/>
      <c r="U972" s="425"/>
      <c r="V972" s="426"/>
      <c r="W972" s="426"/>
      <c r="X972" s="426"/>
      <c r="Y972" s="426"/>
      <c r="Z972" s="426"/>
      <c r="AA972" s="427"/>
      <c r="AB972" s="427"/>
    </row>
    <row r="973" hidden="1">
      <c r="A973" s="485"/>
      <c r="B973" s="413" t="s">
        <v>2137</v>
      </c>
      <c r="C973" s="428"/>
      <c r="D973" s="428"/>
      <c r="E973" s="428"/>
      <c r="F973" s="413"/>
      <c r="G973" s="437"/>
      <c r="H973" s="437"/>
      <c r="I973" s="437"/>
      <c r="J973" s="437"/>
      <c r="K973" s="130"/>
      <c r="L973" s="425"/>
      <c r="M973" s="425"/>
      <c r="N973" s="425"/>
      <c r="O973" s="425"/>
      <c r="P973" s="425"/>
      <c r="Q973" s="425"/>
      <c r="R973" s="425"/>
      <c r="S973" s="425"/>
      <c r="T973" s="425"/>
      <c r="U973" s="425"/>
      <c r="V973" s="426"/>
      <c r="W973" s="426"/>
      <c r="X973" s="426"/>
      <c r="Y973" s="426"/>
      <c r="Z973" s="426"/>
      <c r="AA973" s="427"/>
      <c r="AB973" s="427"/>
    </row>
    <row r="974" hidden="1">
      <c r="A974" s="485"/>
      <c r="B974" s="413" t="s">
        <v>2138</v>
      </c>
      <c r="C974" s="365"/>
      <c r="D974" s="365"/>
      <c r="E974" s="365"/>
      <c r="F974" s="413"/>
      <c r="G974" s="437"/>
      <c r="H974" s="437"/>
      <c r="I974" s="437"/>
      <c r="J974" s="437"/>
      <c r="K974" s="135"/>
      <c r="L974" s="425"/>
      <c r="M974" s="425"/>
      <c r="N974" s="425"/>
      <c r="O974" s="425"/>
      <c r="P974" s="425"/>
      <c r="Q974" s="425"/>
      <c r="R974" s="425"/>
      <c r="S974" s="425"/>
      <c r="T974" s="425"/>
      <c r="U974" s="425"/>
      <c r="V974" s="426"/>
      <c r="W974" s="426"/>
      <c r="X974" s="426"/>
      <c r="Y974" s="426"/>
      <c r="Z974" s="426"/>
      <c r="AA974" s="427"/>
      <c r="AB974" s="427"/>
    </row>
    <row r="975" hidden="1">
      <c r="A975" s="485"/>
      <c r="B975" s="413" t="s">
        <v>2139</v>
      </c>
      <c r="C975" s="428"/>
      <c r="D975" s="428"/>
      <c r="E975" s="428"/>
      <c r="F975" s="413"/>
      <c r="G975" s="437"/>
      <c r="H975" s="437"/>
      <c r="I975" s="437"/>
      <c r="J975" s="437"/>
      <c r="K975" s="130"/>
      <c r="L975" s="425"/>
      <c r="M975" s="425"/>
      <c r="N975" s="425"/>
      <c r="O975" s="425"/>
      <c r="P975" s="425"/>
      <c r="Q975" s="425"/>
      <c r="R975" s="425"/>
      <c r="S975" s="425"/>
      <c r="T975" s="425"/>
      <c r="U975" s="425"/>
      <c r="V975" s="426"/>
      <c r="W975" s="426"/>
      <c r="X975" s="426"/>
      <c r="Y975" s="426"/>
      <c r="Z975" s="426"/>
      <c r="AA975" s="427"/>
      <c r="AB975" s="427"/>
    </row>
    <row r="976" hidden="1">
      <c r="A976" s="485"/>
      <c r="B976" s="413" t="s">
        <v>2140</v>
      </c>
      <c r="C976" s="365" t="s">
        <v>2141</v>
      </c>
      <c r="D976" s="365"/>
      <c r="E976" s="365"/>
      <c r="F976" s="413"/>
      <c r="G976" s="437"/>
      <c r="H976" s="437"/>
      <c r="I976" s="437"/>
      <c r="J976" s="437"/>
      <c r="K976" s="135"/>
      <c r="L976" s="425"/>
      <c r="M976" s="425"/>
      <c r="N976" s="425"/>
      <c r="O976" s="425"/>
      <c r="P976" s="425"/>
      <c r="Q976" s="425"/>
      <c r="R976" s="425"/>
      <c r="S976" s="425"/>
      <c r="T976" s="425"/>
      <c r="U976" s="425"/>
      <c r="V976" s="426"/>
      <c r="W976" s="426"/>
      <c r="X976" s="426"/>
      <c r="Y976" s="426"/>
      <c r="Z976" s="426"/>
      <c r="AA976" s="427"/>
      <c r="AB976" s="427"/>
    </row>
    <row r="977" hidden="1">
      <c r="A977" s="485"/>
      <c r="B977" s="413" t="s">
        <v>2142</v>
      </c>
      <c r="C977" s="428" t="s">
        <v>2143</v>
      </c>
      <c r="D977" s="428"/>
      <c r="E977" s="428"/>
      <c r="F977" s="413"/>
      <c r="G977" s="437"/>
      <c r="H977" s="437"/>
      <c r="I977" s="437"/>
      <c r="J977" s="437"/>
      <c r="K977" s="130"/>
      <c r="L977" s="425"/>
      <c r="M977" s="425"/>
      <c r="N977" s="425"/>
      <c r="O977" s="425"/>
      <c r="P977" s="425"/>
      <c r="Q977" s="425"/>
      <c r="R977" s="425"/>
      <c r="S977" s="425"/>
      <c r="T977" s="425"/>
      <c r="U977" s="425"/>
      <c r="V977" s="426"/>
      <c r="W977" s="426"/>
      <c r="X977" s="426"/>
      <c r="Y977" s="426"/>
      <c r="Z977" s="426"/>
      <c r="AA977" s="427"/>
      <c r="AB977" s="427"/>
    </row>
    <row r="978" hidden="1">
      <c r="A978" s="485"/>
      <c r="B978" s="413" t="s">
        <v>2144</v>
      </c>
      <c r="C978" s="432" t="s">
        <v>2145</v>
      </c>
      <c r="D978" s="432"/>
      <c r="E978" s="432"/>
      <c r="F978" s="398"/>
      <c r="G978" s="221"/>
      <c r="H978" s="221"/>
      <c r="I978" s="221"/>
      <c r="J978" s="221"/>
      <c r="K978" s="135"/>
      <c r="L978" s="425"/>
      <c r="M978" s="425"/>
      <c r="N978" s="425"/>
      <c r="O978" s="425"/>
      <c r="P978" s="425"/>
      <c r="Q978" s="425"/>
      <c r="R978" s="425"/>
      <c r="S978" s="425"/>
      <c r="T978" s="425"/>
      <c r="U978" s="425"/>
      <c r="V978" s="426"/>
      <c r="W978" s="426"/>
      <c r="X978" s="426"/>
      <c r="Y978" s="426"/>
      <c r="Z978" s="426"/>
      <c r="AA978" s="427"/>
      <c r="AB978" s="427"/>
    </row>
    <row r="979" hidden="1">
      <c r="A979" s="485"/>
      <c r="B979" s="413" t="s">
        <v>2146</v>
      </c>
      <c r="C979" s="428"/>
      <c r="D979" s="428"/>
      <c r="E979" s="428"/>
      <c r="F979" s="413"/>
      <c r="G979" s="437"/>
      <c r="H979" s="437"/>
      <c r="I979" s="437"/>
      <c r="J979" s="437"/>
      <c r="K979" s="130"/>
      <c r="L979" s="425"/>
      <c r="M979" s="425"/>
      <c r="N979" s="425"/>
      <c r="O979" s="425"/>
      <c r="P979" s="425"/>
      <c r="Q979" s="425"/>
      <c r="R979" s="425"/>
      <c r="S979" s="425"/>
      <c r="T979" s="425"/>
      <c r="U979" s="425"/>
      <c r="V979" s="426"/>
      <c r="W979" s="426"/>
      <c r="X979" s="426"/>
      <c r="Y979" s="426"/>
      <c r="Z979" s="426"/>
      <c r="AA979" s="427"/>
      <c r="AB979" s="427"/>
    </row>
    <row r="980" hidden="1">
      <c r="A980" s="485"/>
      <c r="B980" s="413" t="s">
        <v>2147</v>
      </c>
      <c r="C980" s="365" t="s">
        <v>2148</v>
      </c>
      <c r="D980" s="365"/>
      <c r="E980" s="365"/>
      <c r="F980" s="413"/>
      <c r="G980" s="437"/>
      <c r="H980" s="437"/>
      <c r="I980" s="437"/>
      <c r="J980" s="437"/>
      <c r="K980" s="135"/>
      <c r="L980" s="425"/>
      <c r="M980" s="425"/>
      <c r="N980" s="425"/>
      <c r="O980" s="425"/>
      <c r="P980" s="425"/>
      <c r="Q980" s="425"/>
      <c r="R980" s="425"/>
      <c r="S980" s="425"/>
      <c r="T980" s="425"/>
      <c r="U980" s="425"/>
      <c r="V980" s="426"/>
      <c r="W980" s="426"/>
      <c r="X980" s="426"/>
      <c r="Y980" s="426"/>
      <c r="Z980" s="426"/>
      <c r="AA980" s="427"/>
      <c r="AB980" s="427"/>
    </row>
    <row r="981" hidden="1">
      <c r="A981" s="485"/>
      <c r="B981" s="413" t="s">
        <v>2149</v>
      </c>
      <c r="C981" s="448"/>
      <c r="D981" s="448"/>
      <c r="E981" s="448"/>
      <c r="F981" s="356"/>
      <c r="G981" s="439"/>
      <c r="H981" s="439"/>
      <c r="I981" s="439"/>
      <c r="J981" s="439"/>
      <c r="K981" s="130"/>
      <c r="L981" s="425"/>
      <c r="M981" s="425"/>
      <c r="N981" s="425"/>
      <c r="O981" s="425"/>
      <c r="P981" s="425"/>
      <c r="Q981" s="425"/>
      <c r="R981" s="425"/>
      <c r="S981" s="425"/>
      <c r="T981" s="425"/>
      <c r="U981" s="425"/>
      <c r="V981" s="426"/>
      <c r="W981" s="426"/>
      <c r="X981" s="426"/>
      <c r="Y981" s="426"/>
      <c r="Z981" s="426"/>
      <c r="AA981" s="427"/>
      <c r="AB981" s="427"/>
    </row>
    <row r="982" hidden="1">
      <c r="A982" s="485"/>
      <c r="B982" s="413" t="s">
        <v>2150</v>
      </c>
      <c r="C982" s="365" t="s">
        <v>2151</v>
      </c>
      <c r="D982" s="365"/>
      <c r="E982" s="365"/>
      <c r="F982" s="413"/>
      <c r="G982" s="437"/>
      <c r="H982" s="437"/>
      <c r="I982" s="437"/>
      <c r="J982" s="437"/>
      <c r="K982" s="135"/>
      <c r="L982" s="425"/>
      <c r="M982" s="425"/>
      <c r="N982" s="425"/>
      <c r="O982" s="425"/>
      <c r="P982" s="425"/>
      <c r="Q982" s="425"/>
      <c r="R982" s="425"/>
      <c r="S982" s="425"/>
      <c r="T982" s="425"/>
      <c r="U982" s="425"/>
      <c r="V982" s="426"/>
      <c r="W982" s="426"/>
      <c r="X982" s="426"/>
      <c r="Y982" s="426"/>
      <c r="Z982" s="426"/>
      <c r="AA982" s="427"/>
      <c r="AB982" s="427"/>
    </row>
    <row r="983" hidden="1">
      <c r="A983" s="485"/>
      <c r="B983" s="413" t="s">
        <v>2152</v>
      </c>
      <c r="C983" s="448"/>
      <c r="D983" s="448"/>
      <c r="E983" s="448"/>
      <c r="F983" s="356"/>
      <c r="G983" s="439"/>
      <c r="H983" s="439"/>
      <c r="I983" s="439"/>
      <c r="J983" s="439"/>
      <c r="K983" s="130"/>
      <c r="L983" s="435"/>
      <c r="M983" s="435"/>
      <c r="N983" s="435"/>
      <c r="O983" s="436"/>
      <c r="P983" s="436"/>
      <c r="Q983" s="436"/>
      <c r="R983" s="436"/>
      <c r="S983" s="436"/>
      <c r="T983" s="436"/>
      <c r="U983" s="436"/>
      <c r="V983" s="426"/>
      <c r="W983" s="426"/>
      <c r="X983" s="426"/>
      <c r="Y983" s="426"/>
      <c r="Z983" s="426"/>
      <c r="AA983" s="427"/>
      <c r="AB983" s="427"/>
    </row>
    <row r="984" hidden="1">
      <c r="A984" s="384"/>
      <c r="B984" s="413" t="s">
        <v>2153</v>
      </c>
      <c r="C984" s="432" t="s">
        <v>2154</v>
      </c>
      <c r="D984" s="432"/>
      <c r="E984" s="432"/>
      <c r="F984" s="398"/>
      <c r="G984" s="221"/>
      <c r="H984" s="221"/>
      <c r="I984" s="221"/>
      <c r="J984" s="221"/>
      <c r="K984" s="135"/>
      <c r="L984" s="435"/>
      <c r="M984" s="435"/>
      <c r="N984" s="435"/>
      <c r="O984" s="436"/>
      <c r="P984" s="436"/>
      <c r="Q984" s="436"/>
      <c r="R984" s="436"/>
      <c r="S984" s="436"/>
      <c r="T984" s="436"/>
      <c r="U984" s="436"/>
      <c r="V984" s="426"/>
      <c r="W984" s="426"/>
      <c r="X984" s="426"/>
      <c r="Y984" s="426"/>
      <c r="Z984" s="426"/>
      <c r="AA984" s="427"/>
      <c r="AB984" s="427"/>
    </row>
    <row r="985" hidden="1">
      <c r="A985" s="485"/>
      <c r="B985" s="447" t="s">
        <v>2155</v>
      </c>
      <c r="C985" s="428"/>
      <c r="D985" s="428"/>
      <c r="E985" s="428"/>
      <c r="F985" s="447"/>
      <c r="G985" s="484"/>
      <c r="H985" s="484"/>
      <c r="I985" s="484"/>
      <c r="J985" s="484"/>
      <c r="K985" s="130"/>
      <c r="L985" s="507"/>
      <c r="M985" s="507"/>
      <c r="N985" s="435"/>
      <c r="O985" s="436"/>
      <c r="P985" s="436"/>
      <c r="Q985" s="436"/>
      <c r="R985" s="436"/>
      <c r="S985" s="436"/>
      <c r="T985" s="436"/>
      <c r="U985" s="436"/>
      <c r="V985" s="426"/>
      <c r="W985" s="426"/>
      <c r="X985" s="426"/>
      <c r="Y985" s="426"/>
      <c r="Z985" s="426"/>
      <c r="AA985" s="427"/>
      <c r="AB985" s="427"/>
    </row>
    <row r="986" hidden="1">
      <c r="A986" s="508"/>
      <c r="B986" s="447" t="s">
        <v>2156</v>
      </c>
      <c r="C986" s="365" t="s">
        <v>2157</v>
      </c>
      <c r="D986" s="365"/>
      <c r="E986" s="365"/>
      <c r="F986" s="447"/>
      <c r="G986" s="484"/>
      <c r="H986" s="484"/>
      <c r="I986" s="484"/>
      <c r="J986" s="484"/>
      <c r="K986" s="135"/>
      <c r="L986" s="507"/>
      <c r="M986" s="507"/>
      <c r="N986" s="435"/>
      <c r="O986" s="436"/>
      <c r="P986" s="436"/>
      <c r="Q986" s="436"/>
      <c r="R986" s="436"/>
      <c r="S986" s="436"/>
      <c r="T986" s="436"/>
      <c r="U986" s="436"/>
      <c r="V986" s="426"/>
      <c r="W986" s="426"/>
      <c r="X986" s="426"/>
      <c r="Y986" s="426"/>
      <c r="Z986" s="426"/>
      <c r="AA986" s="427"/>
      <c r="AB986" s="427"/>
    </row>
    <row r="987" hidden="1">
      <c r="A987" s="508"/>
      <c r="B987" s="447" t="s">
        <v>2158</v>
      </c>
      <c r="C987" s="428" t="s">
        <v>2159</v>
      </c>
      <c r="D987" s="428"/>
      <c r="E987" s="428"/>
      <c r="F987" s="447"/>
      <c r="G987" s="484"/>
      <c r="H987" s="484"/>
      <c r="I987" s="484"/>
      <c r="J987" s="484"/>
      <c r="K987" s="130"/>
      <c r="L987" s="507"/>
      <c r="M987" s="507"/>
      <c r="N987" s="435"/>
      <c r="O987" s="436"/>
      <c r="P987" s="436"/>
      <c r="Q987" s="436"/>
      <c r="R987" s="436"/>
      <c r="S987" s="436"/>
      <c r="T987" s="436"/>
      <c r="U987" s="436"/>
      <c r="V987" s="426"/>
      <c r="W987" s="426"/>
      <c r="X987" s="426"/>
      <c r="Y987" s="426"/>
      <c r="Z987" s="426"/>
      <c r="AA987" s="427"/>
      <c r="AB987" s="427"/>
    </row>
    <row r="988" hidden="1">
      <c r="A988" s="508"/>
      <c r="B988" s="447" t="s">
        <v>2160</v>
      </c>
      <c r="C988" s="365" t="s">
        <v>2161</v>
      </c>
      <c r="D988" s="365"/>
      <c r="E988" s="365"/>
      <c r="F988" s="447"/>
      <c r="G988" s="484"/>
      <c r="H988" s="484"/>
      <c r="I988" s="484"/>
      <c r="J988" s="484"/>
      <c r="K988" s="135"/>
      <c r="L988" s="507"/>
      <c r="M988" s="507"/>
      <c r="N988" s="435"/>
      <c r="O988" s="436"/>
      <c r="P988" s="436"/>
      <c r="Q988" s="436"/>
      <c r="R988" s="436"/>
      <c r="S988" s="436"/>
      <c r="T988" s="436"/>
      <c r="U988" s="436"/>
      <c r="V988" s="426"/>
      <c r="W988" s="426"/>
      <c r="X988" s="426"/>
      <c r="Y988" s="426"/>
      <c r="Z988" s="426"/>
      <c r="AA988" s="427"/>
      <c r="AB988" s="427"/>
    </row>
    <row r="989" hidden="1">
      <c r="A989" s="508"/>
      <c r="B989" s="447" t="s">
        <v>2162</v>
      </c>
      <c r="C989" s="428" t="s">
        <v>2163</v>
      </c>
      <c r="D989" s="428"/>
      <c r="E989" s="428"/>
      <c r="F989" s="447"/>
      <c r="G989" s="484"/>
      <c r="H989" s="484"/>
      <c r="I989" s="484"/>
      <c r="J989" s="484"/>
      <c r="K989" s="130"/>
      <c r="L989" s="507"/>
      <c r="M989" s="507"/>
      <c r="N989" s="435"/>
      <c r="O989" s="436"/>
      <c r="P989" s="436"/>
      <c r="Q989" s="436"/>
      <c r="R989" s="436"/>
      <c r="S989" s="436"/>
      <c r="T989" s="436"/>
      <c r="U989" s="436"/>
      <c r="V989" s="426"/>
      <c r="W989" s="426"/>
      <c r="X989" s="426"/>
      <c r="Y989" s="426"/>
      <c r="Z989" s="426"/>
      <c r="AA989" s="427"/>
      <c r="AB989" s="427"/>
    </row>
    <row r="990" hidden="1">
      <c r="A990" s="508"/>
      <c r="B990" s="447" t="s">
        <v>2164</v>
      </c>
      <c r="C990" s="365"/>
      <c r="D990" s="365"/>
      <c r="E990" s="365"/>
      <c r="F990" s="447"/>
      <c r="G990" s="484"/>
      <c r="H990" s="484"/>
      <c r="I990" s="484"/>
      <c r="J990" s="484"/>
      <c r="K990" s="135"/>
      <c r="L990" s="507"/>
      <c r="M990" s="507"/>
      <c r="N990" s="435"/>
      <c r="O990" s="436"/>
      <c r="P990" s="436"/>
      <c r="Q990" s="436"/>
      <c r="R990" s="436"/>
      <c r="S990" s="436"/>
      <c r="T990" s="436"/>
      <c r="U990" s="436"/>
      <c r="V990" s="426"/>
      <c r="W990" s="426"/>
      <c r="X990" s="426"/>
      <c r="Y990" s="426"/>
      <c r="Z990" s="426"/>
      <c r="AA990" s="427"/>
      <c r="AB990" s="427"/>
    </row>
    <row r="991" hidden="1">
      <c r="A991" s="508"/>
      <c r="B991" s="447" t="s">
        <v>2165</v>
      </c>
      <c r="C991" s="428"/>
      <c r="D991" s="428"/>
      <c r="E991" s="428"/>
      <c r="F991" s="447"/>
      <c r="G991" s="484"/>
      <c r="H991" s="484"/>
      <c r="I991" s="484"/>
      <c r="J991" s="484"/>
      <c r="K991" s="130"/>
      <c r="L991" s="507"/>
      <c r="M991" s="507"/>
      <c r="N991" s="435"/>
      <c r="O991" s="436"/>
      <c r="P991" s="436"/>
      <c r="Q991" s="436"/>
      <c r="R991" s="436"/>
      <c r="S991" s="436"/>
      <c r="T991" s="436"/>
      <c r="U991" s="436"/>
      <c r="V991" s="426"/>
      <c r="W991" s="426"/>
      <c r="X991" s="426"/>
      <c r="Y991" s="426"/>
      <c r="Z991" s="426"/>
      <c r="AA991" s="427"/>
      <c r="AB991" s="427"/>
    </row>
    <row r="992" hidden="1">
      <c r="A992" s="508"/>
      <c r="B992" s="447" t="s">
        <v>2166</v>
      </c>
      <c r="C992" s="365" t="s">
        <v>2167</v>
      </c>
      <c r="D992" s="365"/>
      <c r="E992" s="365"/>
      <c r="F992" s="447"/>
      <c r="G992" s="484"/>
      <c r="H992" s="484"/>
      <c r="I992" s="484"/>
      <c r="J992" s="484"/>
      <c r="K992" s="135"/>
      <c r="L992" s="507"/>
      <c r="M992" s="507"/>
      <c r="N992" s="435"/>
      <c r="O992" s="436"/>
      <c r="P992" s="436"/>
      <c r="Q992" s="436"/>
      <c r="R992" s="436"/>
      <c r="S992" s="436"/>
      <c r="T992" s="436"/>
      <c r="U992" s="436"/>
      <c r="V992" s="426"/>
      <c r="W992" s="426"/>
      <c r="X992" s="426"/>
      <c r="Y992" s="426"/>
      <c r="Z992" s="426"/>
      <c r="AA992" s="427"/>
      <c r="AB992" s="427"/>
    </row>
    <row r="993" hidden="1">
      <c r="A993" s="508"/>
      <c r="B993" s="447" t="s">
        <v>2168</v>
      </c>
      <c r="C993" s="428"/>
      <c r="D993" s="428"/>
      <c r="E993" s="428"/>
      <c r="F993" s="447"/>
      <c r="G993" s="484"/>
      <c r="H993" s="484"/>
      <c r="I993" s="484"/>
      <c r="J993" s="484"/>
      <c r="K993" s="130"/>
      <c r="L993" s="507"/>
      <c r="M993" s="507"/>
      <c r="N993" s="435"/>
      <c r="O993" s="436"/>
      <c r="P993" s="436"/>
      <c r="Q993" s="436"/>
      <c r="R993" s="436"/>
      <c r="S993" s="436"/>
      <c r="T993" s="436"/>
      <c r="U993" s="436"/>
      <c r="V993" s="426"/>
      <c r="W993" s="426"/>
      <c r="X993" s="426"/>
      <c r="Y993" s="426"/>
      <c r="Z993" s="426"/>
      <c r="AA993" s="427"/>
      <c r="AB993" s="427"/>
    </row>
    <row r="994" hidden="1">
      <c r="A994" s="508"/>
      <c r="B994" s="447" t="s">
        <v>2169</v>
      </c>
      <c r="C994" s="365" t="s">
        <v>2170</v>
      </c>
      <c r="D994" s="365"/>
      <c r="E994" s="365"/>
      <c r="F994" s="447"/>
      <c r="G994" s="484"/>
      <c r="H994" s="484"/>
      <c r="I994" s="484"/>
      <c r="J994" s="484"/>
      <c r="K994" s="135"/>
      <c r="L994" s="507"/>
      <c r="M994" s="507"/>
      <c r="N994" s="435"/>
      <c r="O994" s="436"/>
      <c r="P994" s="436"/>
      <c r="Q994" s="436"/>
      <c r="R994" s="436"/>
      <c r="S994" s="436"/>
      <c r="T994" s="436"/>
      <c r="U994" s="436"/>
      <c r="V994" s="426"/>
      <c r="W994" s="426"/>
      <c r="X994" s="426"/>
      <c r="Y994" s="426"/>
      <c r="Z994" s="426"/>
      <c r="AA994" s="427"/>
      <c r="AB994" s="427"/>
    </row>
    <row r="995" hidden="1">
      <c r="A995" s="508">
        <v>43872.0</v>
      </c>
      <c r="B995" s="413" t="s">
        <v>2171</v>
      </c>
      <c r="C995" s="443"/>
      <c r="D995" s="443"/>
      <c r="E995" s="443"/>
      <c r="F995" s="441"/>
      <c r="G995" s="384"/>
      <c r="H995" s="384"/>
      <c r="I995" s="384"/>
      <c r="J995" s="384"/>
      <c r="K995" s="130"/>
      <c r="L995" s="507"/>
      <c r="M995" s="507"/>
      <c r="N995" s="435"/>
      <c r="O995" s="436"/>
      <c r="P995" s="436"/>
      <c r="Q995" s="436"/>
      <c r="R995" s="436"/>
      <c r="S995" s="436"/>
      <c r="T995" s="436"/>
      <c r="U995" s="436"/>
      <c r="V995" s="426"/>
      <c r="W995" s="426"/>
      <c r="X995" s="426"/>
      <c r="Y995" s="426"/>
      <c r="Z995" s="426"/>
      <c r="AA995" s="427"/>
      <c r="AB995" s="427"/>
    </row>
    <row r="996" hidden="1">
      <c r="A996" s="508"/>
      <c r="B996" s="413" t="s">
        <v>2172</v>
      </c>
      <c r="C996" s="365" t="s">
        <v>2173</v>
      </c>
      <c r="D996" s="365"/>
      <c r="E996" s="365"/>
      <c r="F996" s="447"/>
      <c r="G996" s="484"/>
      <c r="H996" s="484"/>
      <c r="I996" s="484"/>
      <c r="J996" s="484"/>
      <c r="K996" s="135"/>
      <c r="L996" s="507"/>
      <c r="M996" s="507"/>
      <c r="N996" s="435"/>
      <c r="O996" s="436"/>
      <c r="P996" s="436"/>
      <c r="Q996" s="436"/>
      <c r="R996" s="436"/>
      <c r="S996" s="436"/>
      <c r="T996" s="436"/>
      <c r="U996" s="436"/>
      <c r="V996" s="426"/>
      <c r="W996" s="426"/>
      <c r="X996" s="426"/>
      <c r="Y996" s="426"/>
      <c r="Z996" s="426"/>
      <c r="AA996" s="427"/>
      <c r="AB996" s="427"/>
    </row>
    <row r="997" hidden="1">
      <c r="A997" s="508">
        <v>43871.0</v>
      </c>
      <c r="B997" s="413" t="s">
        <v>2174</v>
      </c>
      <c r="C997" s="503" t="s">
        <v>2175</v>
      </c>
      <c r="D997" s="503"/>
      <c r="E997" s="503"/>
      <c r="F997" s="447"/>
      <c r="G997" s="484"/>
      <c r="H997" s="484"/>
      <c r="I997" s="484"/>
      <c r="J997" s="484"/>
      <c r="K997" s="130"/>
      <c r="L997" s="507"/>
      <c r="M997" s="507"/>
      <c r="N997" s="435"/>
      <c r="O997" s="436"/>
      <c r="P997" s="436"/>
      <c r="Q997" s="436"/>
      <c r="R997" s="436"/>
      <c r="S997" s="436"/>
      <c r="T997" s="436"/>
      <c r="U997" s="436"/>
      <c r="V997" s="426"/>
      <c r="W997" s="426"/>
      <c r="X997" s="426"/>
      <c r="Y997" s="426"/>
      <c r="Z997" s="426"/>
      <c r="AA997" s="427"/>
      <c r="AB997" s="427"/>
    </row>
    <row r="998" hidden="1">
      <c r="A998" s="509" t="s">
        <v>2176</v>
      </c>
      <c r="B998" s="413" t="s">
        <v>2177</v>
      </c>
      <c r="C998" s="365" t="s">
        <v>2178</v>
      </c>
      <c r="D998" s="365"/>
      <c r="E998" s="365"/>
      <c r="F998" s="447"/>
      <c r="G998" s="484"/>
      <c r="H998" s="484"/>
      <c r="I998" s="484"/>
      <c r="J998" s="484"/>
      <c r="K998" s="135"/>
      <c r="L998" s="507"/>
      <c r="M998" s="507"/>
      <c r="N998" s="435"/>
      <c r="O998" s="436"/>
      <c r="P998" s="436"/>
      <c r="Q998" s="436"/>
      <c r="R998" s="436"/>
      <c r="S998" s="436"/>
      <c r="T998" s="436"/>
      <c r="U998" s="436"/>
      <c r="V998" s="426"/>
      <c r="W998" s="426"/>
      <c r="X998" s="426"/>
      <c r="Y998" s="426"/>
      <c r="Z998" s="426"/>
      <c r="AA998" s="427"/>
      <c r="AB998" s="427"/>
    </row>
    <row r="999" hidden="1">
      <c r="A999" s="485"/>
      <c r="B999" s="413" t="s">
        <v>2179</v>
      </c>
      <c r="C999" s="428"/>
      <c r="D999" s="428"/>
      <c r="E999" s="428"/>
      <c r="F999" s="447"/>
      <c r="G999" s="484"/>
      <c r="H999" s="484"/>
      <c r="I999" s="484"/>
      <c r="J999" s="484"/>
      <c r="K999" s="130"/>
      <c r="L999" s="507"/>
      <c r="M999" s="507"/>
      <c r="N999" s="435"/>
      <c r="O999" s="436"/>
      <c r="P999" s="436"/>
      <c r="Q999" s="436"/>
      <c r="R999" s="436"/>
      <c r="S999" s="436"/>
      <c r="T999" s="436"/>
      <c r="U999" s="436"/>
      <c r="V999" s="426"/>
      <c r="W999" s="426"/>
      <c r="X999" s="426"/>
      <c r="Y999" s="426"/>
      <c r="Z999" s="426"/>
      <c r="AA999" s="427"/>
      <c r="AB999" s="427"/>
    </row>
    <row r="1000" hidden="1">
      <c r="A1000" s="485"/>
      <c r="B1000" s="413" t="s">
        <v>2180</v>
      </c>
      <c r="C1000" s="365"/>
      <c r="D1000" s="365"/>
      <c r="E1000" s="365"/>
      <c r="F1000" s="447"/>
      <c r="G1000" s="484"/>
      <c r="H1000" s="484"/>
      <c r="I1000" s="484"/>
      <c r="J1000" s="484"/>
      <c r="K1000" s="135"/>
      <c r="L1000" s="507"/>
      <c r="M1000" s="507"/>
      <c r="N1000" s="435"/>
      <c r="O1000" s="436"/>
      <c r="P1000" s="436"/>
      <c r="Q1000" s="436"/>
      <c r="R1000" s="436"/>
      <c r="S1000" s="436"/>
      <c r="T1000" s="436"/>
      <c r="U1000" s="436"/>
      <c r="V1000" s="426"/>
      <c r="W1000" s="426"/>
      <c r="X1000" s="426"/>
      <c r="Y1000" s="426"/>
      <c r="Z1000" s="426"/>
      <c r="AA1000" s="427"/>
      <c r="AB1000" s="427"/>
    </row>
    <row r="1001" hidden="1">
      <c r="A1001" s="485"/>
      <c r="B1001" s="413" t="s">
        <v>2181</v>
      </c>
      <c r="C1001" s="428"/>
      <c r="D1001" s="428"/>
      <c r="E1001" s="428"/>
      <c r="F1001" s="447"/>
      <c r="G1001" s="484"/>
      <c r="H1001" s="484"/>
      <c r="I1001" s="484"/>
      <c r="J1001" s="484"/>
      <c r="K1001" s="130"/>
      <c r="L1001" s="507"/>
      <c r="M1001" s="507"/>
      <c r="N1001" s="435"/>
      <c r="O1001" s="436"/>
      <c r="P1001" s="436"/>
      <c r="Q1001" s="436"/>
      <c r="R1001" s="436"/>
      <c r="S1001" s="436"/>
      <c r="T1001" s="436"/>
      <c r="U1001" s="436"/>
      <c r="V1001" s="426"/>
      <c r="W1001" s="426"/>
      <c r="X1001" s="426"/>
      <c r="Y1001" s="426"/>
      <c r="Z1001" s="426"/>
      <c r="AA1001" s="427"/>
      <c r="AB1001" s="427"/>
    </row>
    <row r="1002" hidden="1">
      <c r="A1002" s="485"/>
      <c r="B1002" s="413" t="s">
        <v>2182</v>
      </c>
      <c r="C1002" s="365"/>
      <c r="D1002" s="365"/>
      <c r="E1002" s="365"/>
      <c r="F1002" s="447"/>
      <c r="G1002" s="484"/>
      <c r="H1002" s="484"/>
      <c r="I1002" s="484"/>
      <c r="J1002" s="484"/>
      <c r="K1002" s="135"/>
      <c r="L1002" s="507"/>
      <c r="M1002" s="507"/>
      <c r="N1002" s="435"/>
      <c r="O1002" s="436"/>
      <c r="P1002" s="436"/>
      <c r="Q1002" s="436"/>
      <c r="R1002" s="436"/>
      <c r="S1002" s="436"/>
      <c r="T1002" s="436"/>
      <c r="U1002" s="436"/>
      <c r="V1002" s="426"/>
      <c r="W1002" s="426"/>
      <c r="X1002" s="426"/>
      <c r="Y1002" s="426"/>
      <c r="Z1002" s="426"/>
      <c r="AA1002" s="427"/>
      <c r="AB1002" s="427"/>
    </row>
    <row r="1003" hidden="1">
      <c r="A1003" s="485"/>
      <c r="B1003" s="413" t="s">
        <v>2183</v>
      </c>
      <c r="C1003" s="428" t="s">
        <v>2184</v>
      </c>
      <c r="D1003" s="428"/>
      <c r="E1003" s="428"/>
      <c r="F1003" s="447"/>
      <c r="G1003" s="484"/>
      <c r="H1003" s="484"/>
      <c r="I1003" s="484"/>
      <c r="J1003" s="484"/>
      <c r="K1003" s="130"/>
      <c r="L1003" s="507"/>
      <c r="M1003" s="507"/>
      <c r="N1003" s="435"/>
      <c r="O1003" s="436"/>
      <c r="P1003" s="436"/>
      <c r="Q1003" s="436"/>
      <c r="R1003" s="436"/>
      <c r="S1003" s="436"/>
      <c r="T1003" s="436"/>
      <c r="U1003" s="436"/>
      <c r="V1003" s="426"/>
      <c r="W1003" s="426"/>
      <c r="X1003" s="426"/>
      <c r="Y1003" s="426"/>
      <c r="Z1003" s="426"/>
      <c r="AA1003" s="427"/>
      <c r="AB1003" s="427"/>
    </row>
    <row r="1004" hidden="1">
      <c r="A1004" s="485"/>
      <c r="B1004" s="413" t="s">
        <v>2185</v>
      </c>
      <c r="C1004" s="365" t="s">
        <v>2186</v>
      </c>
      <c r="D1004" s="365"/>
      <c r="E1004" s="365"/>
      <c r="F1004" s="447"/>
      <c r="G1004" s="484"/>
      <c r="H1004" s="484"/>
      <c r="I1004" s="484"/>
      <c r="J1004" s="484"/>
      <c r="K1004" s="135"/>
      <c r="L1004" s="507"/>
      <c r="M1004" s="507"/>
      <c r="N1004" s="435"/>
      <c r="O1004" s="436"/>
      <c r="P1004" s="436"/>
      <c r="Q1004" s="436"/>
      <c r="R1004" s="436"/>
      <c r="S1004" s="436"/>
      <c r="T1004" s="436"/>
      <c r="U1004" s="436"/>
      <c r="V1004" s="426"/>
      <c r="W1004" s="426"/>
      <c r="X1004" s="426"/>
      <c r="Y1004" s="426"/>
      <c r="Z1004" s="426"/>
      <c r="AA1004" s="427"/>
      <c r="AB1004" s="427"/>
    </row>
    <row r="1005" hidden="1">
      <c r="A1005" s="485"/>
      <c r="B1005" s="413" t="s">
        <v>2187</v>
      </c>
      <c r="C1005" s="428" t="s">
        <v>2188</v>
      </c>
      <c r="D1005" s="428"/>
      <c r="E1005" s="428"/>
      <c r="F1005" s="447"/>
      <c r="G1005" s="484"/>
      <c r="H1005" s="484"/>
      <c r="I1005" s="484"/>
      <c r="J1005" s="484"/>
      <c r="K1005" s="130"/>
      <c r="L1005" s="507"/>
      <c r="M1005" s="507"/>
      <c r="N1005" s="435"/>
      <c r="O1005" s="436"/>
      <c r="P1005" s="436"/>
      <c r="Q1005" s="436"/>
      <c r="R1005" s="436"/>
      <c r="S1005" s="436"/>
      <c r="T1005" s="436"/>
      <c r="U1005" s="436"/>
      <c r="V1005" s="426"/>
      <c r="W1005" s="426"/>
      <c r="X1005" s="426"/>
      <c r="Y1005" s="426"/>
      <c r="Z1005" s="426"/>
      <c r="AA1005" s="427"/>
      <c r="AB1005" s="427"/>
    </row>
    <row r="1006" hidden="1">
      <c r="A1006" s="485"/>
      <c r="B1006" s="413" t="s">
        <v>2189</v>
      </c>
      <c r="C1006" s="365" t="s">
        <v>2190</v>
      </c>
      <c r="D1006" s="365"/>
      <c r="E1006" s="365"/>
      <c r="F1006" s="447"/>
      <c r="G1006" s="484"/>
      <c r="H1006" s="484"/>
      <c r="I1006" s="484"/>
      <c r="J1006" s="484"/>
      <c r="K1006" s="135"/>
      <c r="L1006" s="507"/>
      <c r="M1006" s="507"/>
      <c r="N1006" s="435"/>
      <c r="O1006" s="436"/>
      <c r="P1006" s="436"/>
      <c r="Q1006" s="436"/>
      <c r="R1006" s="436"/>
      <c r="S1006" s="436"/>
      <c r="T1006" s="436"/>
      <c r="U1006" s="436"/>
      <c r="V1006" s="426"/>
      <c r="W1006" s="426"/>
      <c r="X1006" s="426"/>
      <c r="Y1006" s="426"/>
      <c r="Z1006" s="426"/>
      <c r="AA1006" s="427"/>
      <c r="AB1006" s="427"/>
    </row>
    <row r="1007" hidden="1">
      <c r="A1007" s="485"/>
      <c r="B1007" s="413" t="s">
        <v>2191</v>
      </c>
      <c r="C1007" s="428"/>
      <c r="D1007" s="428"/>
      <c r="E1007" s="428"/>
      <c r="F1007" s="447"/>
      <c r="G1007" s="484"/>
      <c r="H1007" s="484"/>
      <c r="I1007" s="484"/>
      <c r="J1007" s="484"/>
      <c r="K1007" s="130"/>
      <c r="L1007" s="507"/>
      <c r="M1007" s="507"/>
      <c r="N1007" s="435"/>
      <c r="O1007" s="436"/>
      <c r="P1007" s="436"/>
      <c r="Q1007" s="436"/>
      <c r="R1007" s="436"/>
      <c r="S1007" s="436"/>
      <c r="T1007" s="436"/>
      <c r="U1007" s="436"/>
      <c r="V1007" s="426"/>
      <c r="W1007" s="426"/>
      <c r="X1007" s="426"/>
      <c r="Y1007" s="426"/>
      <c r="Z1007" s="426"/>
      <c r="AA1007" s="427"/>
      <c r="AB1007" s="427"/>
    </row>
    <row r="1008" hidden="1">
      <c r="A1008" s="485"/>
      <c r="B1008" s="447" t="s">
        <v>2192</v>
      </c>
      <c r="C1008" s="365" t="s">
        <v>2193</v>
      </c>
      <c r="D1008" s="365"/>
      <c r="E1008" s="365"/>
      <c r="F1008" s="447"/>
      <c r="G1008" s="484"/>
      <c r="H1008" s="484"/>
      <c r="I1008" s="484"/>
      <c r="J1008" s="484"/>
      <c r="K1008" s="135"/>
      <c r="L1008" s="507"/>
      <c r="M1008" s="507"/>
      <c r="N1008" s="435"/>
      <c r="O1008" s="436"/>
      <c r="P1008" s="436"/>
      <c r="Q1008" s="436"/>
      <c r="R1008" s="436"/>
      <c r="S1008" s="436"/>
      <c r="T1008" s="436"/>
      <c r="U1008" s="436"/>
      <c r="V1008" s="426"/>
      <c r="W1008" s="426"/>
      <c r="X1008" s="426"/>
      <c r="Y1008" s="426"/>
      <c r="Z1008" s="426"/>
      <c r="AA1008" s="427"/>
      <c r="AB1008" s="427"/>
    </row>
    <row r="1009" hidden="1">
      <c r="A1009" s="485"/>
      <c r="B1009" s="447" t="s">
        <v>2194</v>
      </c>
      <c r="C1009" s="428"/>
      <c r="D1009" s="428"/>
      <c r="E1009" s="428"/>
      <c r="F1009" s="447"/>
      <c r="G1009" s="484"/>
      <c r="H1009" s="484"/>
      <c r="I1009" s="484"/>
      <c r="J1009" s="484"/>
      <c r="K1009" s="130"/>
      <c r="L1009" s="507"/>
      <c r="M1009" s="507"/>
      <c r="N1009" s="435"/>
      <c r="O1009" s="436"/>
      <c r="P1009" s="436"/>
      <c r="Q1009" s="436"/>
      <c r="R1009" s="436"/>
      <c r="S1009" s="436"/>
      <c r="T1009" s="436"/>
      <c r="U1009" s="436"/>
      <c r="V1009" s="426"/>
      <c r="W1009" s="426"/>
      <c r="X1009" s="426"/>
      <c r="Y1009" s="426"/>
      <c r="Z1009" s="426"/>
      <c r="AA1009" s="427"/>
      <c r="AB1009" s="427"/>
    </row>
    <row r="1010" hidden="1">
      <c r="A1010" s="485"/>
      <c r="B1010" s="447" t="s">
        <v>2195</v>
      </c>
      <c r="C1010" s="365" t="s">
        <v>2196</v>
      </c>
      <c r="D1010" s="365"/>
      <c r="E1010" s="365"/>
      <c r="F1010" s="447"/>
      <c r="G1010" s="484"/>
      <c r="H1010" s="484"/>
      <c r="I1010" s="484"/>
      <c r="J1010" s="484"/>
      <c r="K1010" s="135"/>
      <c r="L1010" s="507"/>
      <c r="M1010" s="507"/>
      <c r="N1010" s="435"/>
      <c r="O1010" s="436"/>
      <c r="P1010" s="436"/>
      <c r="Q1010" s="436"/>
      <c r="R1010" s="436"/>
      <c r="S1010" s="436"/>
      <c r="T1010" s="436"/>
      <c r="U1010" s="436"/>
      <c r="V1010" s="426"/>
      <c r="W1010" s="426"/>
      <c r="X1010" s="426"/>
      <c r="Y1010" s="426"/>
      <c r="Z1010" s="426"/>
      <c r="AA1010" s="427"/>
      <c r="AB1010" s="427"/>
    </row>
    <row r="1011" hidden="1">
      <c r="A1011" s="485"/>
      <c r="B1011" s="447" t="s">
        <v>2197</v>
      </c>
      <c r="C1011" s="428" t="s">
        <v>2198</v>
      </c>
      <c r="D1011" s="428"/>
      <c r="E1011" s="428"/>
      <c r="F1011" s="447"/>
      <c r="G1011" s="484"/>
      <c r="H1011" s="484"/>
      <c r="I1011" s="484"/>
      <c r="J1011" s="484"/>
      <c r="K1011" s="130"/>
      <c r="L1011" s="507"/>
      <c r="M1011" s="507"/>
      <c r="N1011" s="435"/>
      <c r="O1011" s="436"/>
      <c r="P1011" s="436"/>
      <c r="Q1011" s="436"/>
      <c r="R1011" s="436"/>
      <c r="S1011" s="436"/>
      <c r="T1011" s="436"/>
      <c r="U1011" s="436"/>
      <c r="V1011" s="426"/>
      <c r="W1011" s="426"/>
      <c r="X1011" s="426"/>
      <c r="Y1011" s="426"/>
      <c r="Z1011" s="426"/>
      <c r="AA1011" s="427"/>
      <c r="AB1011" s="427"/>
    </row>
    <row r="1012" hidden="1">
      <c r="A1012" s="485"/>
      <c r="B1012" s="447" t="s">
        <v>2199</v>
      </c>
      <c r="C1012" s="365" t="s">
        <v>2200</v>
      </c>
      <c r="D1012" s="365"/>
      <c r="E1012" s="365"/>
      <c r="F1012" s="447"/>
      <c r="G1012" s="484"/>
      <c r="H1012" s="484"/>
      <c r="I1012" s="484"/>
      <c r="J1012" s="484"/>
      <c r="K1012" s="135"/>
      <c r="L1012" s="507"/>
      <c r="M1012" s="507"/>
      <c r="N1012" s="435"/>
      <c r="O1012" s="436"/>
      <c r="P1012" s="436"/>
      <c r="Q1012" s="436"/>
      <c r="R1012" s="436"/>
      <c r="S1012" s="436"/>
      <c r="T1012" s="436"/>
      <c r="U1012" s="436"/>
      <c r="V1012" s="426"/>
      <c r="W1012" s="426"/>
      <c r="X1012" s="426"/>
      <c r="Y1012" s="426"/>
      <c r="Z1012" s="426"/>
      <c r="AA1012" s="427"/>
      <c r="AB1012" s="427"/>
    </row>
    <row r="1013" hidden="1">
      <c r="A1013" s="485"/>
      <c r="B1013" s="510" t="s">
        <v>2201</v>
      </c>
      <c r="C1013" s="428" t="s">
        <v>2202</v>
      </c>
      <c r="D1013" s="428"/>
      <c r="E1013" s="428"/>
      <c r="F1013" s="413"/>
      <c r="G1013" s="437"/>
      <c r="H1013" s="437"/>
      <c r="I1013" s="437"/>
      <c r="J1013" s="437"/>
      <c r="K1013" s="130"/>
      <c r="L1013" s="507"/>
      <c r="M1013" s="507"/>
      <c r="N1013" s="435"/>
      <c r="O1013" s="436"/>
      <c r="P1013" s="436"/>
      <c r="Q1013" s="436"/>
      <c r="R1013" s="436"/>
      <c r="S1013" s="436"/>
      <c r="T1013" s="436"/>
      <c r="U1013" s="436"/>
      <c r="V1013" s="426"/>
      <c r="W1013" s="426"/>
      <c r="X1013" s="426"/>
      <c r="Y1013" s="426"/>
      <c r="Z1013" s="426"/>
      <c r="AA1013" s="427"/>
      <c r="AB1013" s="427"/>
    </row>
    <row r="1014" hidden="1">
      <c r="A1014" s="485"/>
      <c r="B1014" s="447" t="s">
        <v>2203</v>
      </c>
      <c r="C1014" s="365"/>
      <c r="D1014" s="365"/>
      <c r="E1014" s="365"/>
      <c r="F1014" s="447"/>
      <c r="G1014" s="484"/>
      <c r="H1014" s="484"/>
      <c r="I1014" s="484"/>
      <c r="J1014" s="484"/>
      <c r="K1014" s="135"/>
      <c r="L1014" s="507"/>
      <c r="M1014" s="507"/>
      <c r="N1014" s="435"/>
      <c r="O1014" s="436"/>
      <c r="P1014" s="436"/>
      <c r="Q1014" s="436"/>
      <c r="R1014" s="436"/>
      <c r="S1014" s="436"/>
      <c r="T1014" s="436"/>
      <c r="U1014" s="436"/>
      <c r="V1014" s="426"/>
      <c r="W1014" s="426"/>
      <c r="X1014" s="426"/>
      <c r="Y1014" s="426"/>
      <c r="Z1014" s="426"/>
      <c r="AA1014" s="427"/>
      <c r="AB1014" s="427"/>
    </row>
    <row r="1015" hidden="1">
      <c r="A1015" s="485"/>
      <c r="B1015" s="447" t="s">
        <v>2204</v>
      </c>
      <c r="C1015" s="428"/>
      <c r="D1015" s="428"/>
      <c r="E1015" s="428"/>
      <c r="F1015" s="447"/>
      <c r="G1015" s="484"/>
      <c r="H1015" s="484"/>
      <c r="I1015" s="484"/>
      <c r="J1015" s="484"/>
      <c r="K1015" s="130"/>
      <c r="L1015" s="507"/>
      <c r="M1015" s="507"/>
      <c r="N1015" s="435"/>
      <c r="O1015" s="436"/>
      <c r="P1015" s="436"/>
      <c r="Q1015" s="436"/>
      <c r="R1015" s="436"/>
      <c r="S1015" s="436"/>
      <c r="T1015" s="436"/>
      <c r="U1015" s="436"/>
      <c r="V1015" s="426"/>
      <c r="W1015" s="426"/>
      <c r="X1015" s="426"/>
      <c r="Y1015" s="426"/>
      <c r="Z1015" s="426"/>
      <c r="AA1015" s="427"/>
      <c r="AB1015" s="427"/>
    </row>
    <row r="1016" hidden="1">
      <c r="A1016" s="485"/>
      <c r="B1016" s="447" t="s">
        <v>2205</v>
      </c>
      <c r="C1016" s="365" t="s">
        <v>2206</v>
      </c>
      <c r="D1016" s="365"/>
      <c r="E1016" s="365"/>
      <c r="F1016" s="447"/>
      <c r="G1016" s="484"/>
      <c r="H1016" s="484"/>
      <c r="I1016" s="484"/>
      <c r="J1016" s="484"/>
      <c r="K1016" s="135"/>
      <c r="L1016" s="507"/>
      <c r="M1016" s="507"/>
      <c r="N1016" s="435"/>
      <c r="O1016" s="436"/>
      <c r="P1016" s="436"/>
      <c r="Q1016" s="436"/>
      <c r="R1016" s="436"/>
      <c r="S1016" s="436"/>
      <c r="T1016" s="436"/>
      <c r="U1016" s="436"/>
      <c r="V1016" s="426"/>
      <c r="W1016" s="426"/>
      <c r="X1016" s="426"/>
      <c r="Y1016" s="426"/>
      <c r="Z1016" s="426"/>
      <c r="AA1016" s="427"/>
      <c r="AB1016" s="427"/>
    </row>
    <row r="1017" hidden="1">
      <c r="A1017" s="485"/>
      <c r="B1017" s="447" t="s">
        <v>2207</v>
      </c>
      <c r="C1017" s="428" t="s">
        <v>2208</v>
      </c>
      <c r="D1017" s="428"/>
      <c r="E1017" s="428"/>
      <c r="F1017" s="447"/>
      <c r="G1017" s="484"/>
      <c r="H1017" s="484"/>
      <c r="I1017" s="484"/>
      <c r="J1017" s="484"/>
      <c r="K1017" s="130"/>
      <c r="L1017" s="507"/>
      <c r="M1017" s="507"/>
      <c r="N1017" s="435"/>
      <c r="O1017" s="436"/>
      <c r="P1017" s="436"/>
      <c r="Q1017" s="436"/>
      <c r="R1017" s="436"/>
      <c r="S1017" s="436"/>
      <c r="T1017" s="436"/>
      <c r="U1017" s="436"/>
      <c r="V1017" s="426"/>
      <c r="W1017" s="426"/>
      <c r="X1017" s="426"/>
      <c r="Y1017" s="426"/>
      <c r="Z1017" s="426"/>
      <c r="AA1017" s="427"/>
      <c r="AB1017" s="427"/>
    </row>
    <row r="1018" hidden="1">
      <c r="A1018" s="485"/>
      <c r="B1018" s="413" t="s">
        <v>2209</v>
      </c>
      <c r="C1018" s="365"/>
      <c r="D1018" s="365"/>
      <c r="E1018" s="365"/>
      <c r="F1018" s="447"/>
      <c r="G1018" s="484"/>
      <c r="H1018" s="484"/>
      <c r="I1018" s="484"/>
      <c r="J1018" s="484"/>
      <c r="K1018" s="135"/>
      <c r="L1018" s="507"/>
      <c r="M1018" s="507"/>
      <c r="N1018" s="435"/>
      <c r="O1018" s="436"/>
      <c r="P1018" s="436"/>
      <c r="Q1018" s="436"/>
      <c r="R1018" s="436"/>
      <c r="S1018" s="436"/>
      <c r="T1018" s="436"/>
      <c r="U1018" s="436"/>
      <c r="V1018" s="426"/>
      <c r="W1018" s="426"/>
      <c r="X1018" s="426"/>
      <c r="Y1018" s="426"/>
      <c r="Z1018" s="426"/>
      <c r="AA1018" s="427"/>
      <c r="AB1018" s="427"/>
    </row>
    <row r="1019" hidden="1">
      <c r="A1019" s="485"/>
      <c r="B1019" s="413" t="s">
        <v>2210</v>
      </c>
      <c r="C1019" s="428" t="s">
        <v>2211</v>
      </c>
      <c r="D1019" s="428"/>
      <c r="E1019" s="428"/>
      <c r="F1019" s="447"/>
      <c r="G1019" s="484"/>
      <c r="H1019" s="484"/>
      <c r="I1019" s="484"/>
      <c r="J1019" s="484"/>
      <c r="K1019" s="130"/>
      <c r="L1019" s="507"/>
      <c r="M1019" s="507"/>
      <c r="N1019" s="435"/>
      <c r="O1019" s="436"/>
      <c r="P1019" s="436"/>
      <c r="Q1019" s="436"/>
      <c r="R1019" s="436"/>
      <c r="S1019" s="436"/>
      <c r="T1019" s="436"/>
      <c r="U1019" s="436"/>
      <c r="V1019" s="426"/>
      <c r="W1019" s="426"/>
      <c r="X1019" s="426"/>
      <c r="Y1019" s="426"/>
      <c r="Z1019" s="426"/>
      <c r="AA1019" s="427"/>
      <c r="AB1019" s="427"/>
    </row>
    <row r="1020" hidden="1">
      <c r="A1020" s="485"/>
      <c r="B1020" s="413" t="s">
        <v>2212</v>
      </c>
      <c r="C1020" s="365"/>
      <c r="D1020" s="365"/>
      <c r="E1020" s="365"/>
      <c r="F1020" s="447"/>
      <c r="G1020" s="484"/>
      <c r="H1020" s="484"/>
      <c r="I1020" s="484"/>
      <c r="J1020" s="484"/>
      <c r="K1020" s="135"/>
      <c r="L1020" s="507"/>
      <c r="M1020" s="507"/>
      <c r="N1020" s="435"/>
      <c r="O1020" s="436"/>
      <c r="P1020" s="436"/>
      <c r="Q1020" s="436"/>
      <c r="R1020" s="436"/>
      <c r="S1020" s="436"/>
      <c r="T1020" s="436"/>
      <c r="U1020" s="436"/>
      <c r="V1020" s="426"/>
      <c r="W1020" s="426"/>
      <c r="X1020" s="426"/>
      <c r="Y1020" s="426"/>
      <c r="Z1020" s="426"/>
      <c r="AA1020" s="427"/>
      <c r="AB1020" s="427"/>
    </row>
    <row r="1021" hidden="1">
      <c r="A1021" s="485"/>
      <c r="B1021" s="413" t="s">
        <v>2213</v>
      </c>
      <c r="C1021" s="428"/>
      <c r="D1021" s="428"/>
      <c r="E1021" s="428"/>
      <c r="F1021" s="447"/>
      <c r="G1021" s="484"/>
      <c r="H1021" s="484"/>
      <c r="I1021" s="484"/>
      <c r="J1021" s="484"/>
      <c r="K1021" s="130"/>
      <c r="L1021" s="507"/>
      <c r="M1021" s="507"/>
      <c r="N1021" s="435"/>
      <c r="O1021" s="436"/>
      <c r="P1021" s="436"/>
      <c r="Q1021" s="436"/>
      <c r="R1021" s="436"/>
      <c r="S1021" s="436"/>
      <c r="T1021" s="436"/>
      <c r="U1021" s="436"/>
      <c r="V1021" s="426"/>
      <c r="W1021" s="426"/>
      <c r="X1021" s="426"/>
      <c r="Y1021" s="426"/>
      <c r="Z1021" s="426"/>
      <c r="AA1021" s="427"/>
      <c r="AB1021" s="427"/>
    </row>
    <row r="1022" hidden="1">
      <c r="A1022" s="485"/>
      <c r="B1022" s="413" t="s">
        <v>2214</v>
      </c>
      <c r="C1022" s="365"/>
      <c r="D1022" s="365"/>
      <c r="E1022" s="365"/>
      <c r="F1022" s="447"/>
      <c r="G1022" s="484"/>
      <c r="H1022" s="484"/>
      <c r="I1022" s="484"/>
      <c r="J1022" s="484"/>
      <c r="K1022" s="135"/>
      <c r="L1022" s="507"/>
      <c r="M1022" s="507"/>
      <c r="N1022" s="435"/>
      <c r="O1022" s="436"/>
      <c r="P1022" s="436"/>
      <c r="Q1022" s="436"/>
      <c r="R1022" s="436"/>
      <c r="S1022" s="436"/>
      <c r="T1022" s="436"/>
      <c r="U1022" s="436"/>
      <c r="V1022" s="426"/>
      <c r="W1022" s="426"/>
      <c r="X1022" s="426"/>
      <c r="Y1022" s="426"/>
      <c r="Z1022" s="426"/>
      <c r="AA1022" s="427"/>
      <c r="AB1022" s="427"/>
    </row>
    <row r="1023" hidden="1">
      <c r="A1023" s="485"/>
      <c r="B1023" s="356"/>
      <c r="C1023" s="428"/>
      <c r="D1023" s="428"/>
      <c r="E1023" s="428"/>
      <c r="F1023" s="447"/>
      <c r="G1023" s="484"/>
      <c r="H1023" s="484"/>
      <c r="I1023" s="484"/>
      <c r="J1023" s="484"/>
      <c r="K1023" s="130"/>
      <c r="L1023" s="507"/>
      <c r="M1023" s="507"/>
      <c r="N1023" s="435"/>
      <c r="O1023" s="436"/>
      <c r="P1023" s="436"/>
      <c r="Q1023" s="436"/>
      <c r="R1023" s="436"/>
      <c r="S1023" s="436"/>
      <c r="T1023" s="436"/>
      <c r="U1023" s="436"/>
      <c r="V1023" s="426"/>
      <c r="W1023" s="426"/>
      <c r="X1023" s="426"/>
      <c r="Y1023" s="426"/>
      <c r="Z1023" s="426"/>
      <c r="AA1023" s="427"/>
      <c r="AB1023" s="427"/>
    </row>
    <row r="1024" hidden="1">
      <c r="A1024" s="485"/>
      <c r="B1024" s="413" t="s">
        <v>2215</v>
      </c>
      <c r="C1024" s="365"/>
      <c r="D1024" s="365"/>
      <c r="E1024" s="365"/>
      <c r="F1024" s="447"/>
      <c r="G1024" s="484"/>
      <c r="H1024" s="484"/>
      <c r="I1024" s="484"/>
      <c r="J1024" s="484"/>
      <c r="K1024" s="135"/>
      <c r="L1024" s="507"/>
      <c r="M1024" s="507"/>
      <c r="N1024" s="435"/>
      <c r="O1024" s="436"/>
      <c r="P1024" s="436"/>
      <c r="Q1024" s="436"/>
      <c r="R1024" s="436"/>
      <c r="S1024" s="436"/>
      <c r="T1024" s="436"/>
      <c r="U1024" s="436"/>
      <c r="V1024" s="426"/>
      <c r="W1024" s="426"/>
      <c r="X1024" s="426"/>
      <c r="Y1024" s="426"/>
      <c r="Z1024" s="426"/>
      <c r="AA1024" s="427"/>
      <c r="AB1024" s="427"/>
    </row>
    <row r="1025" hidden="1">
      <c r="A1025" s="485"/>
      <c r="B1025" s="413" t="s">
        <v>2216</v>
      </c>
      <c r="C1025" s="428"/>
      <c r="D1025" s="428"/>
      <c r="E1025" s="428"/>
      <c r="F1025" s="447"/>
      <c r="G1025" s="484"/>
      <c r="H1025" s="484"/>
      <c r="I1025" s="484"/>
      <c r="J1025" s="484"/>
      <c r="K1025" s="130"/>
      <c r="L1025" s="507"/>
      <c r="M1025" s="507"/>
      <c r="N1025" s="435"/>
      <c r="O1025" s="436"/>
      <c r="P1025" s="436"/>
      <c r="Q1025" s="436"/>
      <c r="R1025" s="436"/>
      <c r="S1025" s="436"/>
      <c r="T1025" s="436"/>
      <c r="U1025" s="436"/>
      <c r="V1025" s="426"/>
      <c r="W1025" s="426"/>
      <c r="X1025" s="426"/>
      <c r="Y1025" s="426"/>
      <c r="Z1025" s="426"/>
      <c r="AA1025" s="427"/>
      <c r="AB1025" s="427"/>
    </row>
    <row r="1026" hidden="1">
      <c r="A1026" s="485"/>
      <c r="B1026" s="413" t="s">
        <v>2217</v>
      </c>
      <c r="C1026" s="365"/>
      <c r="D1026" s="365"/>
      <c r="E1026" s="365"/>
      <c r="F1026" s="447"/>
      <c r="G1026" s="484"/>
      <c r="H1026" s="484"/>
      <c r="I1026" s="484"/>
      <c r="J1026" s="484"/>
      <c r="K1026" s="135"/>
      <c r="L1026" s="507"/>
      <c r="M1026" s="507"/>
      <c r="N1026" s="435"/>
      <c r="O1026" s="436"/>
      <c r="P1026" s="436"/>
      <c r="Q1026" s="436"/>
      <c r="R1026" s="436"/>
      <c r="S1026" s="436"/>
      <c r="T1026" s="436"/>
      <c r="U1026" s="436"/>
      <c r="V1026" s="426"/>
      <c r="W1026" s="426"/>
      <c r="X1026" s="426"/>
      <c r="Y1026" s="426"/>
      <c r="Z1026" s="426"/>
      <c r="AA1026" s="427"/>
      <c r="AB1026" s="427"/>
    </row>
    <row r="1027" hidden="1">
      <c r="A1027" s="485"/>
      <c r="B1027" s="413" t="s">
        <v>2218</v>
      </c>
      <c r="C1027" s="428"/>
      <c r="D1027" s="428"/>
      <c r="E1027" s="428"/>
      <c r="F1027" s="447"/>
      <c r="G1027" s="492"/>
      <c r="H1027" s="492"/>
      <c r="I1027" s="492"/>
      <c r="J1027" s="492"/>
      <c r="K1027" s="130"/>
      <c r="L1027" s="507"/>
      <c r="M1027" s="507"/>
      <c r="N1027" s="435"/>
      <c r="O1027" s="436"/>
      <c r="P1027" s="436"/>
      <c r="Q1027" s="436"/>
      <c r="R1027" s="436"/>
      <c r="S1027" s="436"/>
      <c r="T1027" s="436"/>
      <c r="U1027" s="436"/>
      <c r="V1027" s="426"/>
      <c r="W1027" s="426"/>
      <c r="X1027" s="426"/>
      <c r="Y1027" s="426"/>
      <c r="Z1027" s="426"/>
      <c r="AA1027" s="427"/>
      <c r="AB1027" s="427"/>
    </row>
    <row r="1028" hidden="1">
      <c r="A1028" s="485"/>
      <c r="B1028" s="413" t="s">
        <v>2219</v>
      </c>
      <c r="C1028" s="365" t="s">
        <v>2220</v>
      </c>
      <c r="D1028" s="365"/>
      <c r="E1028" s="365"/>
      <c r="F1028" s="447"/>
      <c r="G1028" s="484"/>
      <c r="H1028" s="484"/>
      <c r="I1028" s="484"/>
      <c r="J1028" s="484"/>
      <c r="K1028" s="135"/>
      <c r="L1028" s="507"/>
      <c r="M1028" s="507"/>
      <c r="N1028" s="435"/>
      <c r="O1028" s="436"/>
      <c r="P1028" s="436"/>
      <c r="Q1028" s="436"/>
      <c r="R1028" s="436"/>
      <c r="S1028" s="436"/>
      <c r="T1028" s="436"/>
      <c r="U1028" s="436"/>
      <c r="V1028" s="426"/>
      <c r="W1028" s="426"/>
      <c r="X1028" s="426"/>
      <c r="Y1028" s="426"/>
      <c r="Z1028" s="426"/>
      <c r="AA1028" s="427"/>
      <c r="AB1028" s="427"/>
    </row>
    <row r="1029" hidden="1">
      <c r="A1029" s="485"/>
      <c r="B1029" s="413"/>
      <c r="C1029" s="428"/>
      <c r="D1029" s="428"/>
      <c r="E1029" s="428"/>
      <c r="F1029" s="447"/>
      <c r="G1029" s="484"/>
      <c r="H1029" s="484"/>
      <c r="I1029" s="484"/>
      <c r="J1029" s="484"/>
      <c r="K1029" s="130"/>
      <c r="L1029" s="507"/>
      <c r="M1029" s="507"/>
      <c r="N1029" s="435"/>
      <c r="O1029" s="436"/>
      <c r="P1029" s="436"/>
      <c r="Q1029" s="436"/>
      <c r="R1029" s="436"/>
      <c r="S1029" s="436"/>
      <c r="T1029" s="436"/>
      <c r="U1029" s="436"/>
      <c r="V1029" s="426"/>
      <c r="W1029" s="426"/>
      <c r="X1029" s="426"/>
      <c r="Y1029" s="426"/>
      <c r="Z1029" s="426"/>
      <c r="AA1029" s="427"/>
      <c r="AB1029" s="427"/>
    </row>
    <row r="1030" hidden="1">
      <c r="A1030" s="485"/>
      <c r="B1030" s="413" t="s">
        <v>2221</v>
      </c>
      <c r="C1030" s="365"/>
      <c r="D1030" s="365"/>
      <c r="E1030" s="365"/>
      <c r="F1030" s="447"/>
      <c r="G1030" s="484"/>
      <c r="H1030" s="484"/>
      <c r="I1030" s="484"/>
      <c r="J1030" s="484"/>
      <c r="K1030" s="135"/>
      <c r="L1030" s="507"/>
      <c r="M1030" s="507"/>
      <c r="N1030" s="435"/>
      <c r="O1030" s="436"/>
      <c r="P1030" s="436"/>
      <c r="Q1030" s="436"/>
      <c r="R1030" s="436"/>
      <c r="S1030" s="436"/>
      <c r="T1030" s="436"/>
      <c r="U1030" s="436"/>
      <c r="V1030" s="426"/>
      <c r="W1030" s="426"/>
      <c r="X1030" s="426"/>
      <c r="Y1030" s="426"/>
      <c r="Z1030" s="426"/>
      <c r="AA1030" s="427"/>
      <c r="AB1030" s="427"/>
    </row>
    <row r="1031" hidden="1">
      <c r="A1031" s="485"/>
      <c r="B1031" s="413" t="s">
        <v>2222</v>
      </c>
      <c r="C1031" s="428" t="s">
        <v>2223</v>
      </c>
      <c r="D1031" s="428"/>
      <c r="E1031" s="428"/>
      <c r="F1031" s="447"/>
      <c r="G1031" s="484"/>
      <c r="H1031" s="484"/>
      <c r="I1031" s="484"/>
      <c r="J1031" s="484"/>
      <c r="K1031" s="130"/>
      <c r="L1031" s="507"/>
      <c r="M1031" s="507"/>
      <c r="N1031" s="435"/>
      <c r="O1031" s="436"/>
      <c r="P1031" s="436"/>
      <c r="Q1031" s="436"/>
      <c r="R1031" s="436"/>
      <c r="S1031" s="436"/>
      <c r="T1031" s="436"/>
      <c r="U1031" s="436"/>
      <c r="V1031" s="426"/>
      <c r="W1031" s="426"/>
      <c r="X1031" s="426"/>
      <c r="Y1031" s="426"/>
      <c r="Z1031" s="426"/>
      <c r="AA1031" s="427"/>
      <c r="AB1031" s="427"/>
    </row>
    <row r="1032" hidden="1">
      <c r="A1032" s="485"/>
      <c r="B1032" s="413" t="s">
        <v>2224</v>
      </c>
      <c r="C1032" s="365" t="s">
        <v>2225</v>
      </c>
      <c r="D1032" s="365"/>
      <c r="E1032" s="365"/>
      <c r="F1032" s="447"/>
      <c r="G1032" s="484"/>
      <c r="H1032" s="484"/>
      <c r="I1032" s="484"/>
      <c r="J1032" s="484"/>
      <c r="K1032" s="135"/>
      <c r="L1032" s="507"/>
      <c r="M1032" s="507"/>
      <c r="N1032" s="435"/>
      <c r="O1032" s="436"/>
      <c r="P1032" s="436"/>
      <c r="Q1032" s="436"/>
      <c r="R1032" s="436"/>
      <c r="S1032" s="436"/>
      <c r="T1032" s="436"/>
      <c r="U1032" s="436"/>
      <c r="V1032" s="426"/>
      <c r="W1032" s="426"/>
      <c r="X1032" s="426"/>
      <c r="Y1032" s="426"/>
      <c r="Z1032" s="426"/>
      <c r="AA1032" s="427"/>
      <c r="AB1032" s="427"/>
    </row>
    <row r="1033" hidden="1">
      <c r="A1033" s="485"/>
      <c r="B1033" s="413" t="s">
        <v>2224</v>
      </c>
      <c r="C1033" s="428" t="s">
        <v>2226</v>
      </c>
      <c r="D1033" s="428"/>
      <c r="E1033" s="428"/>
      <c r="F1033" s="447"/>
      <c r="G1033" s="484"/>
      <c r="H1033" s="484"/>
      <c r="I1033" s="484"/>
      <c r="J1033" s="484"/>
      <c r="K1033" s="130"/>
      <c r="L1033" s="507"/>
      <c r="M1033" s="507"/>
      <c r="N1033" s="435"/>
      <c r="O1033" s="436"/>
      <c r="P1033" s="436"/>
      <c r="Q1033" s="436"/>
      <c r="R1033" s="436"/>
      <c r="S1033" s="436"/>
      <c r="T1033" s="436"/>
      <c r="U1033" s="436"/>
      <c r="V1033" s="426"/>
      <c r="W1033" s="426"/>
      <c r="X1033" s="426"/>
      <c r="Y1033" s="426"/>
      <c r="Z1033" s="426"/>
      <c r="AA1033" s="427"/>
      <c r="AB1033" s="427"/>
    </row>
    <row r="1034" hidden="1">
      <c r="A1034" s="485"/>
      <c r="B1034" s="413" t="s">
        <v>2227</v>
      </c>
      <c r="C1034" s="365"/>
      <c r="D1034" s="365"/>
      <c r="E1034" s="365"/>
      <c r="F1034" s="447"/>
      <c r="G1034" s="484"/>
      <c r="H1034" s="484"/>
      <c r="I1034" s="484"/>
      <c r="J1034" s="484"/>
      <c r="K1034" s="135"/>
      <c r="L1034" s="507"/>
      <c r="M1034" s="507"/>
      <c r="N1034" s="435"/>
      <c r="O1034" s="436"/>
      <c r="P1034" s="436"/>
      <c r="Q1034" s="436"/>
      <c r="R1034" s="436"/>
      <c r="S1034" s="436"/>
      <c r="T1034" s="436"/>
      <c r="U1034" s="436"/>
      <c r="V1034" s="426"/>
      <c r="W1034" s="426"/>
      <c r="X1034" s="426"/>
      <c r="Y1034" s="426"/>
      <c r="Z1034" s="426"/>
      <c r="AA1034" s="427"/>
      <c r="AB1034" s="427"/>
    </row>
    <row r="1035" hidden="1">
      <c r="A1035" s="485"/>
      <c r="B1035" s="413" t="s">
        <v>2228</v>
      </c>
      <c r="C1035" s="428" t="s">
        <v>2229</v>
      </c>
      <c r="D1035" s="428"/>
      <c r="E1035" s="428"/>
      <c r="F1035" s="447"/>
      <c r="G1035" s="484"/>
      <c r="H1035" s="484"/>
      <c r="I1035" s="484"/>
      <c r="J1035" s="484"/>
      <c r="K1035" s="130"/>
      <c r="L1035" s="507"/>
      <c r="M1035" s="507"/>
      <c r="N1035" s="435"/>
      <c r="O1035" s="436"/>
      <c r="P1035" s="436"/>
      <c r="Q1035" s="436"/>
      <c r="R1035" s="436"/>
      <c r="S1035" s="436"/>
      <c r="T1035" s="436"/>
      <c r="U1035" s="436"/>
      <c r="V1035" s="426"/>
      <c r="W1035" s="426"/>
      <c r="X1035" s="426"/>
      <c r="Y1035" s="426"/>
      <c r="Z1035" s="426"/>
      <c r="AA1035" s="427"/>
      <c r="AB1035" s="427"/>
    </row>
    <row r="1036" hidden="1">
      <c r="A1036" s="485"/>
      <c r="B1036" s="413" t="s">
        <v>2230</v>
      </c>
      <c r="C1036" s="365" t="s">
        <v>2231</v>
      </c>
      <c r="D1036" s="365"/>
      <c r="E1036" s="365"/>
      <c r="F1036" s="447"/>
      <c r="G1036" s="484"/>
      <c r="H1036" s="484"/>
      <c r="I1036" s="484"/>
      <c r="J1036" s="484"/>
      <c r="K1036" s="135"/>
      <c r="L1036" s="507"/>
      <c r="M1036" s="507"/>
      <c r="N1036" s="435"/>
      <c r="O1036" s="436"/>
      <c r="P1036" s="436"/>
      <c r="Q1036" s="436"/>
      <c r="R1036" s="436"/>
      <c r="S1036" s="436"/>
      <c r="T1036" s="436"/>
      <c r="U1036" s="436"/>
      <c r="V1036" s="426"/>
      <c r="W1036" s="426"/>
      <c r="X1036" s="426"/>
      <c r="Y1036" s="426"/>
      <c r="Z1036" s="426"/>
      <c r="AA1036" s="427"/>
      <c r="AB1036" s="427"/>
    </row>
    <row r="1037" hidden="1">
      <c r="A1037" s="485"/>
      <c r="B1037" s="413" t="s">
        <v>2232</v>
      </c>
      <c r="C1037" s="511" t="s">
        <v>2233</v>
      </c>
      <c r="D1037" s="428"/>
      <c r="E1037" s="428"/>
      <c r="F1037" s="447"/>
      <c r="G1037" s="484"/>
      <c r="H1037" s="484"/>
      <c r="I1037" s="484"/>
      <c r="J1037" s="484"/>
      <c r="K1037" s="130"/>
      <c r="L1037" s="507"/>
      <c r="M1037" s="507"/>
      <c r="N1037" s="435"/>
      <c r="O1037" s="436"/>
      <c r="P1037" s="436"/>
      <c r="Q1037" s="436"/>
      <c r="R1037" s="436"/>
      <c r="S1037" s="436"/>
      <c r="T1037" s="436"/>
      <c r="U1037" s="436"/>
      <c r="V1037" s="426"/>
      <c r="W1037" s="426"/>
      <c r="X1037" s="426"/>
      <c r="Y1037" s="426"/>
      <c r="Z1037" s="426"/>
      <c r="AA1037" s="427"/>
      <c r="AB1037" s="427"/>
    </row>
    <row r="1038" hidden="1">
      <c r="A1038" s="485"/>
      <c r="B1038" s="413" t="s">
        <v>2234</v>
      </c>
      <c r="C1038" s="365"/>
      <c r="D1038" s="365"/>
      <c r="E1038" s="365"/>
      <c r="F1038" s="447"/>
      <c r="G1038" s="484"/>
      <c r="H1038" s="484"/>
      <c r="I1038" s="484"/>
      <c r="J1038" s="484"/>
      <c r="K1038" s="135"/>
      <c r="L1038" s="507"/>
      <c r="M1038" s="507"/>
      <c r="N1038" s="435"/>
      <c r="O1038" s="436"/>
      <c r="P1038" s="436"/>
      <c r="Q1038" s="436"/>
      <c r="R1038" s="436"/>
      <c r="S1038" s="436"/>
      <c r="T1038" s="436"/>
      <c r="U1038" s="436"/>
      <c r="V1038" s="426"/>
      <c r="W1038" s="426"/>
      <c r="X1038" s="426"/>
      <c r="Y1038" s="426"/>
      <c r="Z1038" s="426"/>
      <c r="AA1038" s="427"/>
      <c r="AB1038" s="427"/>
    </row>
    <row r="1039" hidden="1">
      <c r="A1039" s="485"/>
      <c r="B1039" s="413" t="s">
        <v>2235</v>
      </c>
      <c r="C1039" s="428"/>
      <c r="D1039" s="428"/>
      <c r="E1039" s="428"/>
      <c r="F1039" s="447"/>
      <c r="G1039" s="484"/>
      <c r="H1039" s="484"/>
      <c r="I1039" s="484"/>
      <c r="J1039" s="484"/>
      <c r="K1039" s="130"/>
      <c r="L1039" s="507"/>
      <c r="M1039" s="507"/>
      <c r="N1039" s="435"/>
      <c r="O1039" s="436"/>
      <c r="P1039" s="436"/>
      <c r="Q1039" s="436"/>
      <c r="R1039" s="436"/>
      <c r="S1039" s="436"/>
      <c r="T1039" s="436"/>
      <c r="U1039" s="436"/>
      <c r="V1039" s="426"/>
      <c r="W1039" s="426"/>
      <c r="X1039" s="426"/>
      <c r="Y1039" s="426"/>
      <c r="Z1039" s="426"/>
      <c r="AA1039" s="427"/>
      <c r="AB1039" s="427"/>
    </row>
    <row r="1040" hidden="1">
      <c r="A1040" s="485"/>
      <c r="B1040" s="413" t="s">
        <v>2236</v>
      </c>
      <c r="C1040" s="365"/>
      <c r="D1040" s="365"/>
      <c r="E1040" s="365"/>
      <c r="F1040" s="447"/>
      <c r="G1040" s="484"/>
      <c r="H1040" s="484"/>
      <c r="I1040" s="484"/>
      <c r="J1040" s="484"/>
      <c r="K1040" s="135"/>
      <c r="L1040" s="507"/>
      <c r="M1040" s="507"/>
      <c r="N1040" s="435"/>
      <c r="O1040" s="436"/>
      <c r="P1040" s="436"/>
      <c r="Q1040" s="436"/>
      <c r="R1040" s="436"/>
      <c r="S1040" s="436"/>
      <c r="T1040" s="436"/>
      <c r="U1040" s="436"/>
      <c r="V1040" s="426"/>
      <c r="W1040" s="426"/>
      <c r="X1040" s="426"/>
      <c r="Y1040" s="426"/>
      <c r="Z1040" s="426"/>
      <c r="AA1040" s="427"/>
      <c r="AB1040" s="427"/>
    </row>
    <row r="1041" hidden="1">
      <c r="A1041" s="485"/>
      <c r="B1041" s="413" t="s">
        <v>2237</v>
      </c>
      <c r="C1041" s="428"/>
      <c r="D1041" s="428"/>
      <c r="E1041" s="428"/>
      <c r="F1041" s="447"/>
      <c r="G1041" s="484"/>
      <c r="H1041" s="484"/>
      <c r="I1041" s="484"/>
      <c r="J1041" s="484"/>
      <c r="K1041" s="130"/>
      <c r="L1041" s="507"/>
      <c r="M1041" s="507"/>
      <c r="N1041" s="435"/>
      <c r="O1041" s="436"/>
      <c r="P1041" s="436"/>
      <c r="Q1041" s="436"/>
      <c r="R1041" s="436"/>
      <c r="S1041" s="436"/>
      <c r="T1041" s="436"/>
      <c r="U1041" s="436"/>
      <c r="V1041" s="426"/>
      <c r="W1041" s="426"/>
      <c r="X1041" s="426"/>
      <c r="Y1041" s="426"/>
      <c r="Z1041" s="426"/>
      <c r="AA1041" s="427"/>
      <c r="AB1041" s="427"/>
    </row>
    <row r="1042" hidden="1">
      <c r="A1042" s="485"/>
      <c r="B1042" s="413" t="s">
        <v>2238</v>
      </c>
      <c r="C1042" s="365"/>
      <c r="D1042" s="365"/>
      <c r="E1042" s="365"/>
      <c r="F1042" s="447"/>
      <c r="G1042" s="484"/>
      <c r="H1042" s="484"/>
      <c r="I1042" s="484"/>
      <c r="J1042" s="484"/>
      <c r="K1042" s="135"/>
      <c r="L1042" s="507"/>
      <c r="M1042" s="507"/>
      <c r="N1042" s="435"/>
      <c r="O1042" s="436"/>
      <c r="P1042" s="436"/>
      <c r="Q1042" s="436"/>
      <c r="R1042" s="436"/>
      <c r="S1042" s="436"/>
      <c r="T1042" s="436"/>
      <c r="U1042" s="436"/>
      <c r="V1042" s="426"/>
      <c r="W1042" s="426"/>
      <c r="X1042" s="426"/>
      <c r="Y1042" s="426"/>
      <c r="Z1042" s="426"/>
      <c r="AA1042" s="427"/>
      <c r="AB1042" s="427"/>
    </row>
    <row r="1043" hidden="1">
      <c r="A1043" s="485"/>
      <c r="B1043" s="413" t="s">
        <v>2239</v>
      </c>
      <c r="C1043" s="428"/>
      <c r="D1043" s="428"/>
      <c r="E1043" s="428"/>
      <c r="F1043" s="447"/>
      <c r="G1043" s="484"/>
      <c r="H1043" s="484"/>
      <c r="I1043" s="484"/>
      <c r="J1043" s="484"/>
      <c r="K1043" s="130"/>
      <c r="L1043" s="507"/>
      <c r="M1043" s="507"/>
      <c r="N1043" s="435"/>
      <c r="O1043" s="436"/>
      <c r="P1043" s="436"/>
      <c r="Q1043" s="436"/>
      <c r="R1043" s="436"/>
      <c r="S1043" s="436"/>
      <c r="T1043" s="436"/>
      <c r="U1043" s="436"/>
      <c r="V1043" s="426"/>
      <c r="W1043" s="426"/>
      <c r="X1043" s="426"/>
      <c r="Y1043" s="426"/>
      <c r="Z1043" s="426"/>
      <c r="AA1043" s="427"/>
      <c r="AB1043" s="427"/>
    </row>
    <row r="1044" hidden="1">
      <c r="A1044" s="485"/>
      <c r="B1044" s="413" t="s">
        <v>2240</v>
      </c>
      <c r="C1044" s="365"/>
      <c r="D1044" s="365"/>
      <c r="E1044" s="365"/>
      <c r="F1044" s="447"/>
      <c r="G1044" s="484"/>
      <c r="H1044" s="484"/>
      <c r="I1044" s="484"/>
      <c r="J1044" s="484"/>
      <c r="K1044" s="135"/>
      <c r="L1044" s="507"/>
      <c r="M1044" s="507"/>
      <c r="N1044" s="435"/>
      <c r="O1044" s="436"/>
      <c r="P1044" s="436"/>
      <c r="Q1044" s="436"/>
      <c r="R1044" s="436"/>
      <c r="S1044" s="436"/>
      <c r="T1044" s="436"/>
      <c r="U1044" s="436"/>
      <c r="V1044" s="426"/>
      <c r="W1044" s="426"/>
      <c r="X1044" s="426"/>
      <c r="Y1044" s="426"/>
      <c r="Z1044" s="426"/>
      <c r="AA1044" s="427"/>
      <c r="AB1044" s="427"/>
    </row>
    <row r="1045" hidden="1">
      <c r="A1045" s="485"/>
      <c r="B1045" s="413" t="s">
        <v>2241</v>
      </c>
      <c r="C1045" s="428" t="s">
        <v>2242</v>
      </c>
      <c r="D1045" s="428"/>
      <c r="E1045" s="428"/>
      <c r="F1045" s="447"/>
      <c r="G1045" s="484"/>
      <c r="H1045" s="484"/>
      <c r="I1045" s="484"/>
      <c r="J1045" s="484"/>
      <c r="K1045" s="130"/>
      <c r="L1045" s="507"/>
      <c r="M1045" s="507"/>
      <c r="N1045" s="435"/>
      <c r="O1045" s="436"/>
      <c r="P1045" s="436"/>
      <c r="Q1045" s="436"/>
      <c r="R1045" s="436"/>
      <c r="S1045" s="436"/>
      <c r="T1045" s="436"/>
      <c r="U1045" s="436"/>
      <c r="V1045" s="426"/>
      <c r="W1045" s="426"/>
      <c r="X1045" s="426"/>
      <c r="Y1045" s="426"/>
      <c r="Z1045" s="426"/>
      <c r="AA1045" s="427"/>
      <c r="AB1045" s="427"/>
    </row>
    <row r="1046" hidden="1">
      <c r="A1046" s="485"/>
      <c r="B1046" s="413" t="s">
        <v>2243</v>
      </c>
      <c r="C1046" s="365"/>
      <c r="D1046" s="365"/>
      <c r="E1046" s="365"/>
      <c r="F1046" s="447"/>
      <c r="G1046" s="484"/>
      <c r="H1046" s="484"/>
      <c r="I1046" s="484"/>
      <c r="J1046" s="484"/>
      <c r="K1046" s="135"/>
      <c r="L1046" s="507"/>
      <c r="M1046" s="507"/>
      <c r="N1046" s="435"/>
      <c r="O1046" s="436"/>
      <c r="P1046" s="436"/>
      <c r="Q1046" s="436"/>
      <c r="R1046" s="436"/>
      <c r="S1046" s="436"/>
      <c r="T1046" s="436"/>
      <c r="U1046" s="436"/>
      <c r="V1046" s="426"/>
      <c r="W1046" s="426"/>
      <c r="X1046" s="426"/>
      <c r="Y1046" s="426"/>
      <c r="Z1046" s="426"/>
      <c r="AA1046" s="427"/>
      <c r="AB1046" s="427"/>
    </row>
    <row r="1047" hidden="1">
      <c r="A1047" s="485"/>
      <c r="B1047" s="413" t="s">
        <v>2244</v>
      </c>
      <c r="C1047" s="428" t="s">
        <v>2245</v>
      </c>
      <c r="D1047" s="428"/>
      <c r="E1047" s="428"/>
      <c r="F1047" s="447"/>
      <c r="G1047" s="484"/>
      <c r="H1047" s="484"/>
      <c r="I1047" s="484"/>
      <c r="J1047" s="484"/>
      <c r="K1047" s="130"/>
      <c r="L1047" s="507"/>
      <c r="M1047" s="507"/>
      <c r="N1047" s="435"/>
      <c r="O1047" s="436"/>
      <c r="P1047" s="436"/>
      <c r="Q1047" s="436"/>
      <c r="R1047" s="436"/>
      <c r="S1047" s="436"/>
      <c r="T1047" s="436"/>
      <c r="U1047" s="436"/>
      <c r="V1047" s="426"/>
      <c r="W1047" s="426"/>
      <c r="X1047" s="426"/>
      <c r="Y1047" s="426"/>
      <c r="Z1047" s="426"/>
      <c r="AA1047" s="427"/>
      <c r="AB1047" s="427"/>
    </row>
    <row r="1048" hidden="1">
      <c r="A1048" s="485"/>
      <c r="B1048" s="471" t="s">
        <v>2246</v>
      </c>
      <c r="C1048" s="365" t="s">
        <v>2247</v>
      </c>
      <c r="D1048" s="365"/>
      <c r="E1048" s="365"/>
      <c r="F1048" s="447"/>
      <c r="G1048" s="484"/>
      <c r="H1048" s="484"/>
      <c r="I1048" s="484"/>
      <c r="J1048" s="484"/>
      <c r="K1048" s="135"/>
      <c r="L1048" s="507"/>
      <c r="M1048" s="507"/>
      <c r="N1048" s="435"/>
      <c r="O1048" s="436"/>
      <c r="P1048" s="436"/>
      <c r="Q1048" s="436"/>
      <c r="R1048" s="436"/>
      <c r="S1048" s="436"/>
      <c r="T1048" s="436"/>
      <c r="U1048" s="436"/>
      <c r="V1048" s="426"/>
      <c r="W1048" s="426"/>
      <c r="X1048" s="426"/>
      <c r="Y1048" s="426"/>
      <c r="Z1048" s="426"/>
      <c r="AA1048" s="427"/>
      <c r="AB1048" s="427"/>
    </row>
    <row r="1049" hidden="1">
      <c r="A1049" s="485"/>
      <c r="B1049" s="413" t="s">
        <v>2248</v>
      </c>
      <c r="C1049" s="443"/>
      <c r="D1049" s="443"/>
      <c r="E1049" s="443"/>
      <c r="F1049" s="441"/>
      <c r="G1049" s="384"/>
      <c r="H1049" s="384"/>
      <c r="I1049" s="384"/>
      <c r="J1049" s="384"/>
      <c r="K1049" s="130"/>
      <c r="L1049" s="507"/>
      <c r="M1049" s="507"/>
      <c r="N1049" s="435"/>
      <c r="O1049" s="436"/>
      <c r="P1049" s="436"/>
      <c r="Q1049" s="436"/>
      <c r="R1049" s="436"/>
      <c r="S1049" s="436"/>
      <c r="T1049" s="436"/>
      <c r="U1049" s="436"/>
      <c r="V1049" s="426"/>
      <c r="W1049" s="426"/>
      <c r="X1049" s="426"/>
      <c r="Y1049" s="426"/>
      <c r="Z1049" s="426"/>
      <c r="AA1049" s="427"/>
      <c r="AB1049" s="427"/>
    </row>
    <row r="1050" hidden="1">
      <c r="A1050" s="485"/>
      <c r="B1050" s="413" t="s">
        <v>2249</v>
      </c>
      <c r="C1050" s="365" t="s">
        <v>2250</v>
      </c>
      <c r="D1050" s="365"/>
      <c r="E1050" s="365"/>
      <c r="F1050" s="447"/>
      <c r="G1050" s="484"/>
      <c r="H1050" s="484"/>
      <c r="I1050" s="484"/>
      <c r="J1050" s="484"/>
      <c r="K1050" s="135"/>
      <c r="L1050" s="507"/>
      <c r="M1050" s="507"/>
      <c r="N1050" s="435"/>
      <c r="O1050" s="436"/>
      <c r="P1050" s="436"/>
      <c r="Q1050" s="436"/>
      <c r="R1050" s="436"/>
      <c r="S1050" s="436"/>
      <c r="T1050" s="436"/>
      <c r="U1050" s="436"/>
      <c r="V1050" s="426"/>
      <c r="W1050" s="426"/>
      <c r="X1050" s="426"/>
      <c r="Y1050" s="426"/>
      <c r="Z1050" s="426"/>
      <c r="AA1050" s="427"/>
      <c r="AB1050" s="427"/>
    </row>
    <row r="1051" hidden="1">
      <c r="A1051" s="485"/>
      <c r="B1051" s="413" t="s">
        <v>2251</v>
      </c>
      <c r="C1051" s="443"/>
      <c r="D1051" s="443"/>
      <c r="E1051" s="443"/>
      <c r="F1051" s="441"/>
      <c r="G1051" s="384"/>
      <c r="H1051" s="384"/>
      <c r="I1051" s="384"/>
      <c r="J1051" s="384"/>
      <c r="K1051" s="130"/>
      <c r="L1051" s="507"/>
      <c r="M1051" s="507"/>
      <c r="N1051" s="435"/>
      <c r="O1051" s="436"/>
      <c r="P1051" s="436"/>
      <c r="Q1051" s="436"/>
      <c r="R1051" s="436"/>
      <c r="S1051" s="436"/>
      <c r="T1051" s="436"/>
      <c r="U1051" s="436"/>
      <c r="V1051" s="426"/>
      <c r="W1051" s="426"/>
      <c r="X1051" s="426"/>
      <c r="Y1051" s="426"/>
      <c r="Z1051" s="426"/>
      <c r="AA1051" s="427"/>
      <c r="AB1051" s="427"/>
    </row>
    <row r="1052" hidden="1">
      <c r="A1052" s="485"/>
      <c r="B1052" s="413" t="s">
        <v>2252</v>
      </c>
      <c r="C1052" s="365"/>
      <c r="D1052" s="365"/>
      <c r="E1052" s="365"/>
      <c r="F1052" s="447"/>
      <c r="G1052" s="484"/>
      <c r="H1052" s="484"/>
      <c r="I1052" s="484"/>
      <c r="J1052" s="484"/>
      <c r="K1052" s="135"/>
      <c r="L1052" s="507"/>
      <c r="M1052" s="507"/>
      <c r="N1052" s="435"/>
      <c r="O1052" s="436"/>
      <c r="P1052" s="436"/>
      <c r="Q1052" s="436"/>
      <c r="R1052" s="436"/>
      <c r="S1052" s="436"/>
      <c r="T1052" s="436"/>
      <c r="U1052" s="436"/>
      <c r="V1052" s="426"/>
      <c r="W1052" s="426"/>
      <c r="X1052" s="426"/>
      <c r="Y1052" s="426"/>
      <c r="Z1052" s="426"/>
      <c r="AA1052" s="427"/>
      <c r="AB1052" s="427"/>
    </row>
    <row r="1053" hidden="1">
      <c r="A1053" s="485"/>
      <c r="B1053" s="413" t="s">
        <v>2253</v>
      </c>
      <c r="C1053" s="428"/>
      <c r="D1053" s="428"/>
      <c r="E1053" s="428"/>
      <c r="F1053" s="447"/>
      <c r="G1053" s="484"/>
      <c r="H1053" s="484"/>
      <c r="I1053" s="484"/>
      <c r="J1053" s="484"/>
      <c r="K1053" s="130"/>
      <c r="L1053" s="507"/>
      <c r="M1053" s="507"/>
      <c r="N1053" s="435"/>
      <c r="O1053" s="436"/>
      <c r="P1053" s="436"/>
      <c r="Q1053" s="436"/>
      <c r="R1053" s="436"/>
      <c r="S1053" s="436"/>
      <c r="T1053" s="436"/>
      <c r="U1053" s="436"/>
      <c r="V1053" s="426"/>
      <c r="W1053" s="426"/>
      <c r="X1053" s="426"/>
      <c r="Y1053" s="426"/>
      <c r="Z1053" s="426"/>
      <c r="AA1053" s="427"/>
      <c r="AB1053" s="427"/>
    </row>
    <row r="1054" hidden="1">
      <c r="A1054" s="485"/>
      <c r="B1054" s="413" t="s">
        <v>2254</v>
      </c>
      <c r="C1054" s="365" t="s">
        <v>2255</v>
      </c>
      <c r="D1054" s="365"/>
      <c r="E1054" s="365"/>
      <c r="F1054" s="447"/>
      <c r="G1054" s="484"/>
      <c r="H1054" s="484"/>
      <c r="I1054" s="484"/>
      <c r="J1054" s="484"/>
      <c r="K1054" s="135"/>
      <c r="L1054" s="507"/>
      <c r="M1054" s="507"/>
      <c r="N1054" s="435"/>
      <c r="O1054" s="436"/>
      <c r="P1054" s="436"/>
      <c r="Q1054" s="436"/>
      <c r="R1054" s="436"/>
      <c r="S1054" s="436"/>
      <c r="T1054" s="436"/>
      <c r="U1054" s="436"/>
      <c r="V1054" s="426"/>
      <c r="W1054" s="426"/>
      <c r="X1054" s="426"/>
      <c r="Y1054" s="426"/>
      <c r="Z1054" s="426"/>
      <c r="AA1054" s="427"/>
      <c r="AB1054" s="427"/>
    </row>
    <row r="1055" hidden="1">
      <c r="A1055" s="485"/>
      <c r="B1055" s="413" t="s">
        <v>2256</v>
      </c>
      <c r="C1055" s="428"/>
      <c r="D1055" s="428"/>
      <c r="E1055" s="428"/>
      <c r="F1055" s="447"/>
      <c r="G1055" s="484"/>
      <c r="H1055" s="484"/>
      <c r="I1055" s="484"/>
      <c r="J1055" s="484"/>
      <c r="K1055" s="130"/>
      <c r="L1055" s="507"/>
      <c r="M1055" s="507"/>
      <c r="N1055" s="435"/>
      <c r="O1055" s="436"/>
      <c r="P1055" s="436"/>
      <c r="Q1055" s="436"/>
      <c r="R1055" s="436"/>
      <c r="S1055" s="436"/>
      <c r="T1055" s="436"/>
      <c r="U1055" s="436"/>
      <c r="V1055" s="426"/>
      <c r="W1055" s="426"/>
      <c r="X1055" s="426"/>
      <c r="Y1055" s="426"/>
      <c r="Z1055" s="426"/>
      <c r="AA1055" s="427"/>
      <c r="AB1055" s="427"/>
    </row>
    <row r="1056" hidden="1">
      <c r="A1056" s="485"/>
      <c r="B1056" s="413" t="s">
        <v>2257</v>
      </c>
      <c r="C1056" s="365" t="s">
        <v>2258</v>
      </c>
      <c r="D1056" s="365"/>
      <c r="E1056" s="365"/>
      <c r="F1056" s="447"/>
      <c r="G1056" s="492"/>
      <c r="H1056" s="492"/>
      <c r="I1056" s="492"/>
      <c r="J1056" s="492"/>
      <c r="K1056" s="135"/>
      <c r="L1056" s="507"/>
      <c r="M1056" s="507"/>
      <c r="N1056" s="435"/>
      <c r="O1056" s="436"/>
      <c r="P1056" s="436"/>
      <c r="Q1056" s="436"/>
      <c r="R1056" s="436"/>
      <c r="S1056" s="436"/>
      <c r="T1056" s="436"/>
      <c r="U1056" s="436"/>
      <c r="V1056" s="426"/>
      <c r="W1056" s="426"/>
      <c r="X1056" s="426"/>
      <c r="Y1056" s="426"/>
      <c r="Z1056" s="426"/>
      <c r="AA1056" s="427"/>
      <c r="AB1056" s="427"/>
    </row>
    <row r="1057" hidden="1">
      <c r="A1057" s="485"/>
      <c r="B1057" s="413" t="s">
        <v>2259</v>
      </c>
      <c r="C1057" s="428" t="s">
        <v>2260</v>
      </c>
      <c r="D1057" s="428"/>
      <c r="E1057" s="428"/>
      <c r="F1057" s="447"/>
      <c r="G1057" s="484"/>
      <c r="H1057" s="484"/>
      <c r="I1057" s="484"/>
      <c r="J1057" s="484"/>
      <c r="K1057" s="130"/>
      <c r="L1057" s="507"/>
      <c r="M1057" s="507"/>
      <c r="N1057" s="435"/>
      <c r="O1057" s="436"/>
      <c r="P1057" s="436"/>
      <c r="Q1057" s="436"/>
      <c r="R1057" s="436"/>
      <c r="S1057" s="436"/>
      <c r="T1057" s="436"/>
      <c r="U1057" s="436"/>
      <c r="V1057" s="426"/>
      <c r="W1057" s="426"/>
      <c r="X1057" s="426"/>
      <c r="Y1057" s="426"/>
      <c r="Z1057" s="426"/>
      <c r="AA1057" s="427"/>
      <c r="AB1057" s="427"/>
    </row>
    <row r="1058" hidden="1">
      <c r="A1058" s="485"/>
      <c r="B1058" s="413" t="s">
        <v>2261</v>
      </c>
      <c r="C1058" s="365" t="s">
        <v>2262</v>
      </c>
      <c r="D1058" s="365"/>
      <c r="E1058" s="365"/>
      <c r="F1058" s="447"/>
      <c r="G1058" s="492"/>
      <c r="H1058" s="492"/>
      <c r="I1058" s="492"/>
      <c r="J1058" s="492"/>
      <c r="K1058" s="135"/>
      <c r="L1058" s="507"/>
      <c r="M1058" s="507"/>
      <c r="N1058" s="435"/>
      <c r="O1058" s="436"/>
      <c r="P1058" s="436"/>
      <c r="Q1058" s="436"/>
      <c r="R1058" s="436"/>
      <c r="S1058" s="436"/>
      <c r="T1058" s="436"/>
      <c r="U1058" s="436"/>
      <c r="V1058" s="426"/>
      <c r="W1058" s="426"/>
      <c r="X1058" s="426"/>
      <c r="Y1058" s="426"/>
      <c r="Z1058" s="426"/>
      <c r="AA1058" s="427"/>
      <c r="AB1058" s="427"/>
    </row>
    <row r="1059" hidden="1">
      <c r="A1059" s="485"/>
      <c r="B1059" s="413" t="s">
        <v>2263</v>
      </c>
      <c r="C1059" s="428" t="s">
        <v>2264</v>
      </c>
      <c r="D1059" s="428"/>
      <c r="E1059" s="428"/>
      <c r="F1059" s="447"/>
      <c r="G1059" s="492"/>
      <c r="H1059" s="492"/>
      <c r="I1059" s="492"/>
      <c r="J1059" s="492"/>
      <c r="K1059" s="130"/>
      <c r="L1059" s="507"/>
      <c r="M1059" s="507"/>
      <c r="N1059" s="435"/>
      <c r="O1059" s="436"/>
      <c r="P1059" s="436"/>
      <c r="Q1059" s="436"/>
      <c r="R1059" s="436"/>
      <c r="S1059" s="436"/>
      <c r="T1059" s="436"/>
      <c r="U1059" s="436"/>
      <c r="V1059" s="426"/>
      <c r="W1059" s="426"/>
      <c r="X1059" s="426"/>
      <c r="Y1059" s="426"/>
      <c r="Z1059" s="426"/>
      <c r="AA1059" s="427"/>
      <c r="AB1059" s="427"/>
    </row>
    <row r="1060" hidden="1">
      <c r="A1060" s="485"/>
      <c r="B1060" s="413" t="s">
        <v>2265</v>
      </c>
      <c r="C1060" s="365"/>
      <c r="D1060" s="365"/>
      <c r="E1060" s="365"/>
      <c r="F1060" s="447"/>
      <c r="G1060" s="484"/>
      <c r="H1060" s="484"/>
      <c r="I1060" s="484"/>
      <c r="J1060" s="484"/>
      <c r="K1060" s="135"/>
      <c r="L1060" s="507"/>
      <c r="M1060" s="507"/>
      <c r="N1060" s="435"/>
      <c r="O1060" s="436"/>
      <c r="P1060" s="436"/>
      <c r="Q1060" s="436"/>
      <c r="R1060" s="436"/>
      <c r="S1060" s="436"/>
      <c r="T1060" s="436"/>
      <c r="U1060" s="436"/>
      <c r="V1060" s="426"/>
      <c r="W1060" s="426"/>
      <c r="X1060" s="426"/>
      <c r="Y1060" s="426"/>
      <c r="Z1060" s="426"/>
      <c r="AA1060" s="427"/>
      <c r="AB1060" s="427"/>
    </row>
    <row r="1061" hidden="1">
      <c r="A1061" s="485"/>
      <c r="B1061" s="413" t="s">
        <v>2266</v>
      </c>
      <c r="C1061" s="428"/>
      <c r="D1061" s="428"/>
      <c r="E1061" s="428"/>
      <c r="F1061" s="447"/>
      <c r="G1061" s="484"/>
      <c r="H1061" s="484"/>
      <c r="I1061" s="484"/>
      <c r="J1061" s="484"/>
      <c r="K1061" s="130"/>
      <c r="L1061" s="507"/>
      <c r="M1061" s="507"/>
      <c r="N1061" s="435"/>
      <c r="O1061" s="436"/>
      <c r="P1061" s="436"/>
      <c r="Q1061" s="436"/>
      <c r="R1061" s="436"/>
      <c r="S1061" s="436"/>
      <c r="T1061" s="436"/>
      <c r="U1061" s="436"/>
      <c r="V1061" s="426"/>
      <c r="W1061" s="426"/>
      <c r="X1061" s="426"/>
      <c r="Y1061" s="426"/>
      <c r="Z1061" s="426"/>
      <c r="AA1061" s="427"/>
      <c r="AB1061" s="427"/>
    </row>
    <row r="1062" hidden="1">
      <c r="A1062" s="485"/>
      <c r="B1062" s="413" t="s">
        <v>2267</v>
      </c>
      <c r="C1062" s="365" t="s">
        <v>2268</v>
      </c>
      <c r="D1062" s="365"/>
      <c r="E1062" s="365"/>
      <c r="F1062" s="447"/>
      <c r="G1062" s="484"/>
      <c r="H1062" s="484"/>
      <c r="I1062" s="484"/>
      <c r="J1062" s="484"/>
      <c r="K1062" s="135"/>
      <c r="L1062" s="507"/>
      <c r="M1062" s="507"/>
      <c r="N1062" s="435"/>
      <c r="O1062" s="436"/>
      <c r="P1062" s="436"/>
      <c r="Q1062" s="436"/>
      <c r="R1062" s="436"/>
      <c r="S1062" s="436"/>
      <c r="T1062" s="436"/>
      <c r="U1062" s="436"/>
      <c r="V1062" s="426"/>
      <c r="W1062" s="426"/>
      <c r="X1062" s="426"/>
      <c r="Y1062" s="426"/>
      <c r="Z1062" s="426"/>
      <c r="AA1062" s="427"/>
      <c r="AB1062" s="427"/>
    </row>
    <row r="1063" hidden="1">
      <c r="A1063" s="485"/>
      <c r="B1063" s="413" t="s">
        <v>2269</v>
      </c>
      <c r="C1063" s="428"/>
      <c r="D1063" s="428"/>
      <c r="E1063" s="428"/>
      <c r="F1063" s="447"/>
      <c r="G1063" s="484"/>
      <c r="H1063" s="484"/>
      <c r="I1063" s="484"/>
      <c r="J1063" s="484"/>
      <c r="K1063" s="130"/>
      <c r="L1063" s="507"/>
      <c r="M1063" s="507"/>
      <c r="N1063" s="435"/>
      <c r="O1063" s="436"/>
      <c r="P1063" s="436"/>
      <c r="Q1063" s="436"/>
      <c r="R1063" s="436"/>
      <c r="S1063" s="436"/>
      <c r="T1063" s="436"/>
      <c r="U1063" s="436"/>
      <c r="V1063" s="426"/>
      <c r="W1063" s="426"/>
      <c r="X1063" s="426"/>
      <c r="Y1063" s="426"/>
      <c r="Z1063" s="426"/>
      <c r="AA1063" s="427"/>
      <c r="AB1063" s="427"/>
    </row>
    <row r="1064" hidden="1">
      <c r="A1064" s="485"/>
      <c r="B1064" s="413" t="s">
        <v>2270</v>
      </c>
      <c r="C1064" s="365"/>
      <c r="D1064" s="365"/>
      <c r="E1064" s="365"/>
      <c r="F1064" s="447"/>
      <c r="G1064" s="484"/>
      <c r="H1064" s="484"/>
      <c r="I1064" s="484"/>
      <c r="J1064" s="484"/>
      <c r="K1064" s="135"/>
      <c r="L1064" s="507"/>
      <c r="M1064" s="507"/>
      <c r="N1064" s="435"/>
      <c r="O1064" s="436"/>
      <c r="P1064" s="436"/>
      <c r="Q1064" s="436"/>
      <c r="R1064" s="436"/>
      <c r="S1064" s="436"/>
      <c r="T1064" s="436"/>
      <c r="U1064" s="436"/>
      <c r="V1064" s="426"/>
      <c r="W1064" s="426"/>
      <c r="X1064" s="426"/>
      <c r="Y1064" s="426"/>
      <c r="Z1064" s="426"/>
      <c r="AA1064" s="427"/>
      <c r="AB1064" s="427"/>
    </row>
    <row r="1065" hidden="1">
      <c r="A1065" s="485"/>
      <c r="B1065" s="413" t="s">
        <v>2271</v>
      </c>
      <c r="C1065" s="428"/>
      <c r="D1065" s="428"/>
      <c r="E1065" s="428"/>
      <c r="F1065" s="447"/>
      <c r="G1065" s="484"/>
      <c r="H1065" s="484"/>
      <c r="I1065" s="484"/>
      <c r="J1065" s="484"/>
      <c r="K1065" s="130"/>
      <c r="L1065" s="507"/>
      <c r="M1065" s="507"/>
      <c r="N1065" s="435"/>
      <c r="O1065" s="436"/>
      <c r="P1065" s="436"/>
      <c r="Q1065" s="436"/>
      <c r="R1065" s="436"/>
      <c r="S1065" s="436"/>
      <c r="T1065" s="436"/>
      <c r="U1065" s="436"/>
      <c r="V1065" s="426"/>
      <c r="W1065" s="426"/>
      <c r="X1065" s="426"/>
      <c r="Y1065" s="426"/>
      <c r="Z1065" s="426"/>
      <c r="AA1065" s="427"/>
      <c r="AB1065" s="427"/>
    </row>
    <row r="1066" hidden="1">
      <c r="A1066" s="485"/>
      <c r="B1066" s="413" t="s">
        <v>2272</v>
      </c>
      <c r="C1066" s="365"/>
      <c r="D1066" s="365"/>
      <c r="E1066" s="365"/>
      <c r="F1066" s="447"/>
      <c r="G1066" s="484"/>
      <c r="H1066" s="484"/>
      <c r="I1066" s="484"/>
      <c r="J1066" s="484"/>
      <c r="K1066" s="135"/>
      <c r="L1066" s="507"/>
      <c r="M1066" s="507"/>
      <c r="N1066" s="435"/>
      <c r="O1066" s="436"/>
      <c r="P1066" s="436"/>
      <c r="Q1066" s="436"/>
      <c r="R1066" s="436"/>
      <c r="S1066" s="436"/>
      <c r="T1066" s="436"/>
      <c r="U1066" s="436"/>
      <c r="V1066" s="426"/>
      <c r="W1066" s="426"/>
      <c r="X1066" s="426"/>
      <c r="Y1066" s="426"/>
      <c r="Z1066" s="426"/>
      <c r="AA1066" s="427"/>
      <c r="AB1066" s="427"/>
    </row>
    <row r="1067" hidden="1">
      <c r="A1067" s="485"/>
      <c r="B1067" s="413" t="s">
        <v>2273</v>
      </c>
      <c r="C1067" s="428" t="s">
        <v>2274</v>
      </c>
      <c r="D1067" s="428"/>
      <c r="E1067" s="428"/>
      <c r="F1067" s="447"/>
      <c r="G1067" s="484"/>
      <c r="H1067" s="484"/>
      <c r="I1067" s="484"/>
      <c r="J1067" s="484"/>
      <c r="K1067" s="463"/>
      <c r="L1067" s="507"/>
      <c r="M1067" s="507"/>
      <c r="N1067" s="435"/>
      <c r="O1067" s="436"/>
      <c r="P1067" s="436"/>
      <c r="Q1067" s="436"/>
      <c r="R1067" s="436"/>
      <c r="S1067" s="436"/>
      <c r="T1067" s="512" t="s">
        <v>2275</v>
      </c>
      <c r="U1067" s="436"/>
      <c r="V1067" s="426"/>
      <c r="W1067" s="426"/>
      <c r="X1067" s="426"/>
      <c r="Y1067" s="426"/>
      <c r="Z1067" s="426"/>
      <c r="AA1067" s="427"/>
      <c r="AB1067" s="427"/>
    </row>
    <row r="1068" hidden="1">
      <c r="A1068" s="485"/>
      <c r="B1068" s="413" t="s">
        <v>2276</v>
      </c>
      <c r="C1068" s="365" t="s">
        <v>2277</v>
      </c>
      <c r="D1068" s="365"/>
      <c r="E1068" s="365"/>
      <c r="F1068" s="447"/>
      <c r="G1068" s="484"/>
      <c r="H1068" s="484"/>
      <c r="I1068" s="484"/>
      <c r="J1068" s="484"/>
      <c r="K1068" s="463" t="s">
        <v>2278</v>
      </c>
      <c r="L1068" s="507"/>
      <c r="M1068" s="507"/>
      <c r="N1068" s="435"/>
      <c r="O1068" s="436"/>
      <c r="P1068" s="436"/>
      <c r="Q1068" s="436"/>
      <c r="R1068" s="436"/>
      <c r="S1068" s="436"/>
      <c r="T1068" s="436"/>
      <c r="U1068" s="436"/>
      <c r="V1068" s="426"/>
      <c r="W1068" s="426"/>
      <c r="X1068" s="426"/>
      <c r="Y1068" s="426"/>
      <c r="Z1068" s="426"/>
      <c r="AA1068" s="427"/>
      <c r="AB1068" s="427"/>
    </row>
    <row r="1069" hidden="1">
      <c r="A1069" s="485"/>
      <c r="B1069" s="413" t="s">
        <v>2279</v>
      </c>
      <c r="C1069" s="428"/>
      <c r="D1069" s="428"/>
      <c r="E1069" s="428"/>
      <c r="F1069" s="447"/>
      <c r="G1069" s="484"/>
      <c r="H1069" s="484"/>
      <c r="I1069" s="484"/>
      <c r="J1069" s="484"/>
      <c r="K1069" s="463"/>
      <c r="L1069" s="507"/>
      <c r="M1069" s="507"/>
      <c r="N1069" s="435"/>
      <c r="O1069" s="436"/>
      <c r="P1069" s="436"/>
      <c r="Q1069" s="436"/>
      <c r="R1069" s="436"/>
      <c r="S1069" s="436"/>
      <c r="T1069" s="436"/>
      <c r="U1069" s="436"/>
      <c r="V1069" s="426"/>
      <c r="W1069" s="426"/>
      <c r="X1069" s="426"/>
      <c r="Y1069" s="426"/>
      <c r="Z1069" s="426"/>
      <c r="AA1069" s="427"/>
      <c r="AB1069" s="427"/>
    </row>
    <row r="1070" hidden="1">
      <c r="A1070" s="485"/>
      <c r="B1070" s="413" t="s">
        <v>2280</v>
      </c>
      <c r="C1070" s="365" t="s">
        <v>2281</v>
      </c>
      <c r="D1070" s="365"/>
      <c r="E1070" s="365"/>
      <c r="F1070" s="447"/>
      <c r="G1070" s="484"/>
      <c r="H1070" s="484"/>
      <c r="I1070" s="484"/>
      <c r="J1070" s="484"/>
      <c r="K1070" s="463" t="s">
        <v>2282</v>
      </c>
      <c r="L1070" s="507"/>
      <c r="M1070" s="507"/>
      <c r="N1070" s="435"/>
      <c r="O1070" s="436"/>
      <c r="P1070" s="436"/>
      <c r="Q1070" s="436"/>
      <c r="R1070" s="436"/>
      <c r="S1070" s="436"/>
      <c r="T1070" s="436"/>
      <c r="U1070" s="436"/>
      <c r="V1070" s="426"/>
      <c r="W1070" s="426"/>
      <c r="X1070" s="426"/>
      <c r="Y1070" s="426"/>
      <c r="Z1070" s="426"/>
      <c r="AA1070" s="427"/>
      <c r="AB1070" s="427"/>
    </row>
    <row r="1071" hidden="1">
      <c r="A1071" s="485"/>
      <c r="B1071" s="413" t="s">
        <v>2283</v>
      </c>
      <c r="C1071" s="428" t="s">
        <v>2284</v>
      </c>
      <c r="D1071" s="428"/>
      <c r="E1071" s="428"/>
      <c r="F1071" s="447"/>
      <c r="G1071" s="484"/>
      <c r="H1071" s="484"/>
      <c r="I1071" s="484"/>
      <c r="J1071" s="484"/>
      <c r="K1071" s="463" t="s">
        <v>2285</v>
      </c>
      <c r="L1071" s="507"/>
      <c r="M1071" s="507"/>
      <c r="N1071" s="435"/>
      <c r="O1071" s="436"/>
      <c r="P1071" s="436"/>
      <c r="Q1071" s="436"/>
      <c r="R1071" s="436"/>
      <c r="S1071" s="436"/>
      <c r="T1071" s="436"/>
      <c r="U1071" s="436"/>
      <c r="V1071" s="426"/>
      <c r="W1071" s="426"/>
      <c r="X1071" s="426"/>
      <c r="Y1071" s="426"/>
      <c r="Z1071" s="426"/>
      <c r="AA1071" s="427"/>
      <c r="AB1071" s="427"/>
    </row>
    <row r="1072" hidden="1">
      <c r="A1072" s="485"/>
      <c r="B1072" s="413" t="s">
        <v>2286</v>
      </c>
      <c r="C1072" s="365" t="s">
        <v>2287</v>
      </c>
      <c r="D1072" s="365"/>
      <c r="E1072" s="365"/>
      <c r="F1072" s="447"/>
      <c r="G1072" s="484"/>
      <c r="H1072" s="484"/>
      <c r="I1072" s="484"/>
      <c r="J1072" s="484"/>
      <c r="K1072" s="463" t="s">
        <v>2288</v>
      </c>
      <c r="L1072" s="507" t="s">
        <v>2289</v>
      </c>
      <c r="M1072" s="507" t="s">
        <v>2290</v>
      </c>
      <c r="N1072" s="507" t="s">
        <v>2291</v>
      </c>
      <c r="O1072" s="436"/>
      <c r="P1072" s="436"/>
      <c r="Q1072" s="436"/>
      <c r="R1072" s="436"/>
      <c r="S1072" s="436"/>
      <c r="T1072" s="436"/>
      <c r="U1072" s="436"/>
      <c r="V1072" s="426"/>
      <c r="W1072" s="426"/>
      <c r="X1072" s="426"/>
      <c r="Y1072" s="426"/>
      <c r="Z1072" s="426"/>
      <c r="AA1072" s="427"/>
      <c r="AB1072" s="427"/>
    </row>
    <row r="1073" hidden="1">
      <c r="A1073" s="485"/>
      <c r="B1073" s="413" t="s">
        <v>2292</v>
      </c>
      <c r="C1073" s="428"/>
      <c r="D1073" s="428"/>
      <c r="E1073" s="428"/>
      <c r="F1073" s="413"/>
      <c r="G1073" s="437"/>
      <c r="H1073" s="437"/>
      <c r="I1073" s="437"/>
      <c r="J1073" s="437"/>
      <c r="K1073" s="463"/>
      <c r="L1073" s="507"/>
      <c r="M1073" s="507"/>
      <c r="N1073" s="435"/>
      <c r="O1073" s="436"/>
      <c r="P1073" s="436"/>
      <c r="Q1073" s="436"/>
      <c r="R1073" s="436"/>
      <c r="S1073" s="436"/>
      <c r="T1073" s="436"/>
      <c r="U1073" s="436"/>
      <c r="V1073" s="426"/>
      <c r="W1073" s="426"/>
      <c r="X1073" s="426"/>
      <c r="Y1073" s="426"/>
      <c r="Z1073" s="426"/>
      <c r="AA1073" s="427"/>
      <c r="AB1073" s="427"/>
    </row>
    <row r="1074" hidden="1">
      <c r="A1074" s="485"/>
      <c r="B1074" s="413" t="s">
        <v>2293</v>
      </c>
      <c r="C1074" s="365" t="s">
        <v>2294</v>
      </c>
      <c r="D1074" s="365"/>
      <c r="E1074" s="365"/>
      <c r="F1074" s="447"/>
      <c r="G1074" s="484"/>
      <c r="H1074" s="484"/>
      <c r="I1074" s="484"/>
      <c r="J1074" s="484"/>
      <c r="K1074" s="463"/>
      <c r="L1074" s="507"/>
      <c r="M1074" s="507"/>
      <c r="N1074" s="435"/>
      <c r="O1074" s="436"/>
      <c r="P1074" s="436"/>
      <c r="Q1074" s="436"/>
      <c r="R1074" s="436"/>
      <c r="S1074" s="436"/>
      <c r="T1074" s="436"/>
      <c r="U1074" s="436"/>
      <c r="V1074" s="426"/>
      <c r="W1074" s="426"/>
      <c r="X1074" s="426"/>
      <c r="Y1074" s="426"/>
      <c r="Z1074" s="426"/>
      <c r="AA1074" s="427"/>
      <c r="AB1074" s="427"/>
    </row>
    <row r="1075" hidden="1">
      <c r="A1075" s="485"/>
      <c r="B1075" s="413" t="s">
        <v>2295</v>
      </c>
      <c r="C1075" s="428" t="s">
        <v>2296</v>
      </c>
      <c r="D1075" s="428"/>
      <c r="E1075" s="428"/>
      <c r="F1075" s="447"/>
      <c r="G1075" s="484"/>
      <c r="H1075" s="484"/>
      <c r="I1075" s="484"/>
      <c r="J1075" s="484"/>
      <c r="K1075" s="463"/>
      <c r="L1075" s="507"/>
      <c r="M1075" s="507"/>
      <c r="N1075" s="435"/>
      <c r="O1075" s="436"/>
      <c r="P1075" s="436"/>
      <c r="Q1075" s="436"/>
      <c r="R1075" s="436"/>
      <c r="S1075" s="436"/>
      <c r="T1075" s="436"/>
      <c r="U1075" s="436"/>
      <c r="V1075" s="426"/>
      <c r="W1075" s="426"/>
      <c r="X1075" s="426"/>
      <c r="Y1075" s="426"/>
      <c r="Z1075" s="426"/>
      <c r="AA1075" s="427"/>
      <c r="AB1075" s="427"/>
    </row>
    <row r="1076" hidden="1">
      <c r="A1076" s="485"/>
      <c r="B1076" s="413" t="s">
        <v>2297</v>
      </c>
      <c r="C1076" s="513" t="s">
        <v>2298</v>
      </c>
      <c r="D1076" s="513"/>
      <c r="E1076" s="513"/>
      <c r="F1076" s="447"/>
      <c r="G1076" s="492"/>
      <c r="H1076" s="492"/>
      <c r="I1076" s="492"/>
      <c r="J1076" s="492"/>
      <c r="K1076" s="463" t="s">
        <v>2299</v>
      </c>
      <c r="L1076" s="504" t="s">
        <v>2300</v>
      </c>
      <c r="M1076" s="507"/>
      <c r="N1076" s="435"/>
      <c r="O1076" s="436"/>
      <c r="P1076" s="436"/>
      <c r="Q1076" s="436"/>
      <c r="R1076" s="436"/>
      <c r="S1076" s="436"/>
      <c r="T1076" s="436"/>
      <c r="U1076" s="436"/>
      <c r="V1076" s="426"/>
      <c r="W1076" s="426"/>
      <c r="X1076" s="426"/>
      <c r="Y1076" s="426"/>
      <c r="Z1076" s="426"/>
      <c r="AA1076" s="427"/>
      <c r="AB1076" s="427"/>
    </row>
    <row r="1077" hidden="1">
      <c r="A1077" s="485"/>
      <c r="B1077" s="413" t="s">
        <v>2301</v>
      </c>
      <c r="C1077" s="445" t="s">
        <v>2302</v>
      </c>
      <c r="D1077" s="445"/>
      <c r="E1077" s="445"/>
      <c r="F1077" s="514"/>
      <c r="G1077" s="515"/>
      <c r="H1077" s="515"/>
      <c r="I1077" s="515"/>
      <c r="J1077" s="515"/>
      <c r="K1077" s="463" t="s">
        <v>2303</v>
      </c>
      <c r="L1077" s="507"/>
      <c r="M1077" s="507"/>
      <c r="N1077" s="435"/>
      <c r="O1077" s="436"/>
      <c r="P1077" s="436"/>
      <c r="Q1077" s="436"/>
      <c r="R1077" s="436"/>
      <c r="S1077" s="436"/>
      <c r="T1077" s="436"/>
      <c r="U1077" s="436"/>
      <c r="V1077" s="426"/>
      <c r="W1077" s="426"/>
      <c r="X1077" s="426"/>
      <c r="Y1077" s="426"/>
      <c r="Z1077" s="426"/>
      <c r="AA1077" s="427"/>
      <c r="AB1077" s="427"/>
    </row>
    <row r="1078" hidden="1">
      <c r="A1078" s="485"/>
      <c r="B1078" s="413" t="s">
        <v>2304</v>
      </c>
      <c r="C1078" s="365" t="s">
        <v>2305</v>
      </c>
      <c r="D1078" s="365"/>
      <c r="E1078" s="365"/>
      <c r="F1078" s="516"/>
      <c r="G1078" s="517"/>
      <c r="H1078" s="517"/>
      <c r="I1078" s="517"/>
      <c r="J1078" s="517"/>
      <c r="K1078" s="463"/>
      <c r="L1078" s="507"/>
      <c r="M1078" s="507"/>
      <c r="N1078" s="435"/>
      <c r="O1078" s="436"/>
      <c r="P1078" s="436"/>
      <c r="Q1078" s="436"/>
      <c r="R1078" s="436"/>
      <c r="S1078" s="436"/>
      <c r="T1078" s="436"/>
      <c r="U1078" s="436"/>
      <c r="V1078" s="426"/>
      <c r="W1078" s="426"/>
      <c r="X1078" s="426"/>
      <c r="Y1078" s="426"/>
      <c r="Z1078" s="426"/>
      <c r="AA1078" s="427"/>
      <c r="AB1078" s="427"/>
    </row>
    <row r="1079" hidden="1">
      <c r="A1079" s="485"/>
      <c r="B1079" s="413" t="s">
        <v>2306</v>
      </c>
      <c r="C1079" s="428" t="s">
        <v>2307</v>
      </c>
      <c r="D1079" s="428"/>
      <c r="E1079" s="428"/>
      <c r="F1079" s="447"/>
      <c r="G1079" s="484"/>
      <c r="H1079" s="484"/>
      <c r="I1079" s="484"/>
      <c r="J1079" s="484"/>
      <c r="K1079" s="463"/>
      <c r="L1079" s="507"/>
      <c r="M1079" s="507"/>
      <c r="N1079" s="435"/>
      <c r="O1079" s="436"/>
      <c r="P1079" s="436"/>
      <c r="Q1079" s="436"/>
      <c r="R1079" s="436"/>
      <c r="S1079" s="436"/>
      <c r="T1079" s="436"/>
      <c r="U1079" s="436"/>
      <c r="V1079" s="426"/>
      <c r="W1079" s="426"/>
      <c r="X1079" s="426"/>
      <c r="Y1079" s="426"/>
      <c r="Z1079" s="426"/>
      <c r="AA1079" s="427"/>
      <c r="AB1079" s="427"/>
    </row>
    <row r="1080" hidden="1">
      <c r="A1080" s="485"/>
      <c r="B1080" s="413" t="s">
        <v>2308</v>
      </c>
      <c r="C1080" s="365"/>
      <c r="D1080" s="365"/>
      <c r="E1080" s="365"/>
      <c r="F1080" s="447"/>
      <c r="G1080" s="484"/>
      <c r="H1080" s="484"/>
      <c r="I1080" s="484"/>
      <c r="J1080" s="484"/>
      <c r="K1080" s="463"/>
      <c r="L1080" s="507"/>
      <c r="M1080" s="507"/>
      <c r="N1080" s="435"/>
      <c r="O1080" s="436"/>
      <c r="P1080" s="436"/>
      <c r="Q1080" s="436"/>
      <c r="R1080" s="436"/>
      <c r="S1080" s="436"/>
      <c r="T1080" s="436"/>
      <c r="U1080" s="436"/>
      <c r="V1080" s="426"/>
      <c r="W1080" s="426"/>
      <c r="X1080" s="426"/>
      <c r="Y1080" s="426"/>
      <c r="Z1080" s="426"/>
      <c r="AA1080" s="427"/>
      <c r="AB1080" s="427"/>
    </row>
    <row r="1081" hidden="1">
      <c r="A1081" s="485"/>
      <c r="B1081" s="413" t="s">
        <v>2309</v>
      </c>
      <c r="C1081" s="445" t="s">
        <v>2310</v>
      </c>
      <c r="D1081" s="445"/>
      <c r="E1081" s="445"/>
      <c r="F1081" s="514"/>
      <c r="G1081" s="515"/>
      <c r="H1081" s="515"/>
      <c r="I1081" s="515"/>
      <c r="J1081" s="515"/>
      <c r="K1081" s="463"/>
      <c r="L1081" s="507"/>
      <c r="M1081" s="507"/>
      <c r="N1081" s="435"/>
      <c r="O1081" s="436"/>
      <c r="P1081" s="436"/>
      <c r="Q1081" s="436"/>
      <c r="R1081" s="436"/>
      <c r="S1081" s="436"/>
      <c r="T1081" s="436"/>
      <c r="U1081" s="436"/>
      <c r="V1081" s="426"/>
      <c r="W1081" s="426"/>
      <c r="X1081" s="426"/>
      <c r="Y1081" s="426"/>
      <c r="Z1081" s="426"/>
      <c r="AA1081" s="427"/>
      <c r="AB1081" s="427"/>
    </row>
    <row r="1082" hidden="1">
      <c r="A1082" s="485"/>
      <c r="B1082" s="413" t="s">
        <v>2311</v>
      </c>
      <c r="C1082" s="365" t="s">
        <v>2312</v>
      </c>
      <c r="D1082" s="365"/>
      <c r="E1082" s="365"/>
      <c r="F1082" s="516"/>
      <c r="G1082" s="517"/>
      <c r="H1082" s="517"/>
      <c r="I1082" s="517"/>
      <c r="J1082" s="517"/>
      <c r="K1082" s="463"/>
      <c r="L1082" s="507"/>
      <c r="M1082" s="507"/>
      <c r="N1082" s="435"/>
      <c r="O1082" s="436"/>
      <c r="P1082" s="436"/>
      <c r="Q1082" s="436"/>
      <c r="R1082" s="436"/>
      <c r="S1082" s="436"/>
      <c r="T1082" s="436"/>
      <c r="U1082" s="436"/>
      <c r="V1082" s="426"/>
      <c r="W1082" s="426"/>
      <c r="X1082" s="426"/>
      <c r="Y1082" s="426"/>
      <c r="Z1082" s="426"/>
      <c r="AA1082" s="427"/>
      <c r="AB1082" s="427"/>
    </row>
    <row r="1083" hidden="1">
      <c r="A1083" s="485"/>
      <c r="B1083" s="413" t="s">
        <v>2313</v>
      </c>
      <c r="C1083" s="456" t="s">
        <v>2314</v>
      </c>
      <c r="D1083" s="456"/>
      <c r="E1083" s="456"/>
      <c r="F1083" s="338"/>
      <c r="G1083" s="463"/>
      <c r="H1083" s="463"/>
      <c r="I1083" s="463"/>
      <c r="J1083" s="463"/>
      <c r="K1083" s="507" t="s">
        <v>2315</v>
      </c>
      <c r="L1083" s="384"/>
      <c r="M1083" s="507"/>
      <c r="N1083" s="435"/>
      <c r="O1083" s="436"/>
      <c r="P1083" s="436"/>
      <c r="Q1083" s="436"/>
      <c r="R1083" s="436"/>
      <c r="S1083" s="436"/>
      <c r="T1083" s="436"/>
      <c r="U1083" s="436"/>
      <c r="V1083" s="426"/>
      <c r="W1083" s="426"/>
      <c r="X1083" s="426"/>
      <c r="Y1083" s="426"/>
      <c r="Z1083" s="426"/>
      <c r="AA1083" s="427"/>
      <c r="AB1083" s="427"/>
    </row>
    <row r="1084" hidden="1">
      <c r="A1084" s="485"/>
      <c r="B1084" s="413" t="s">
        <v>2316</v>
      </c>
      <c r="C1084" s="440"/>
      <c r="D1084" s="440"/>
      <c r="E1084" s="440"/>
      <c r="F1084" s="518"/>
      <c r="G1084" s="519"/>
      <c r="H1084" s="519"/>
      <c r="I1084" s="519"/>
      <c r="J1084" s="519"/>
      <c r="K1084" s="463"/>
      <c r="L1084" s="507"/>
      <c r="M1084" s="507"/>
      <c r="N1084" s="435"/>
      <c r="O1084" s="436"/>
      <c r="P1084" s="436"/>
      <c r="Q1084" s="436"/>
      <c r="R1084" s="436"/>
      <c r="S1084" s="436"/>
      <c r="T1084" s="436"/>
      <c r="U1084" s="436"/>
      <c r="V1084" s="426"/>
      <c r="W1084" s="426"/>
      <c r="X1084" s="426"/>
      <c r="Y1084" s="426"/>
      <c r="Z1084" s="426"/>
      <c r="AA1084" s="427"/>
      <c r="AB1084" s="427"/>
    </row>
    <row r="1085" hidden="1">
      <c r="A1085" s="485"/>
      <c r="B1085" s="413" t="s">
        <v>2317</v>
      </c>
      <c r="C1085" s="445" t="s">
        <v>2318</v>
      </c>
      <c r="D1085" s="445"/>
      <c r="E1085" s="445"/>
      <c r="F1085" s="514"/>
      <c r="G1085" s="515"/>
      <c r="H1085" s="515"/>
      <c r="I1085" s="515"/>
      <c r="J1085" s="515"/>
      <c r="K1085" s="463" t="s">
        <v>2319</v>
      </c>
      <c r="L1085" s="507"/>
      <c r="M1085" s="507"/>
      <c r="N1085" s="435"/>
      <c r="O1085" s="436"/>
      <c r="P1085" s="436"/>
      <c r="Q1085" s="436"/>
      <c r="R1085" s="436"/>
      <c r="S1085" s="436"/>
      <c r="T1085" s="436"/>
      <c r="U1085" s="436"/>
      <c r="V1085" s="426"/>
      <c r="W1085" s="426"/>
      <c r="X1085" s="426"/>
      <c r="Y1085" s="426"/>
      <c r="Z1085" s="426"/>
      <c r="AA1085" s="427"/>
      <c r="AB1085" s="427"/>
    </row>
    <row r="1086" hidden="1">
      <c r="A1086" s="485"/>
      <c r="B1086" s="413" t="s">
        <v>2320</v>
      </c>
      <c r="C1086" s="520"/>
      <c r="D1086" s="520"/>
      <c r="E1086" s="520"/>
      <c r="F1086" s="521"/>
      <c r="G1086" s="522"/>
      <c r="H1086" s="522"/>
      <c r="I1086" s="522"/>
      <c r="J1086" s="522"/>
      <c r="K1086" s="463"/>
      <c r="L1086" s="507"/>
      <c r="M1086" s="507"/>
      <c r="N1086" s="435"/>
      <c r="O1086" s="436"/>
      <c r="P1086" s="436"/>
      <c r="Q1086" s="436"/>
      <c r="R1086" s="436"/>
      <c r="S1086" s="436"/>
      <c r="T1086" s="436"/>
      <c r="U1086" s="436"/>
      <c r="V1086" s="426"/>
      <c r="W1086" s="426"/>
      <c r="X1086" s="426"/>
      <c r="Y1086" s="426"/>
      <c r="Z1086" s="426"/>
      <c r="AA1086" s="427"/>
      <c r="AB1086" s="427"/>
    </row>
    <row r="1087" hidden="1">
      <c r="A1087" s="485"/>
      <c r="B1087" s="413" t="s">
        <v>2321</v>
      </c>
      <c r="C1087" s="392"/>
      <c r="D1087" s="392"/>
      <c r="E1087" s="392"/>
      <c r="F1087" s="523"/>
      <c r="G1087" s="524"/>
      <c r="H1087" s="524"/>
      <c r="I1087" s="524"/>
      <c r="J1087" s="524"/>
      <c r="K1087" s="463"/>
      <c r="L1087" s="507"/>
      <c r="M1087" s="507"/>
      <c r="N1087" s="435"/>
      <c r="O1087" s="436"/>
      <c r="P1087" s="436"/>
      <c r="Q1087" s="436"/>
      <c r="R1087" s="436"/>
      <c r="S1087" s="436"/>
      <c r="T1087" s="436"/>
      <c r="U1087" s="436"/>
      <c r="V1087" s="426"/>
      <c r="W1087" s="426"/>
      <c r="X1087" s="426"/>
      <c r="Y1087" s="426"/>
      <c r="Z1087" s="426"/>
      <c r="AA1087" s="427"/>
      <c r="AB1087" s="427"/>
    </row>
    <row r="1088" hidden="1">
      <c r="A1088" s="485"/>
      <c r="B1088" s="413" t="s">
        <v>2322</v>
      </c>
      <c r="C1088" s="520"/>
      <c r="D1088" s="520"/>
      <c r="E1088" s="520"/>
      <c r="F1088" s="521"/>
      <c r="G1088" s="522"/>
      <c r="H1088" s="522"/>
      <c r="I1088" s="522"/>
      <c r="J1088" s="522"/>
      <c r="K1088" s="463"/>
      <c r="L1088" s="507"/>
      <c r="M1088" s="507"/>
      <c r="N1088" s="435"/>
      <c r="O1088" s="436"/>
      <c r="P1088" s="436"/>
      <c r="Q1088" s="436"/>
      <c r="R1088" s="436"/>
      <c r="S1088" s="436"/>
      <c r="T1088" s="436"/>
      <c r="U1088" s="436"/>
      <c r="V1088" s="426"/>
      <c r="W1088" s="426"/>
      <c r="X1088" s="426"/>
      <c r="Y1088" s="426"/>
      <c r="Z1088" s="426"/>
      <c r="AA1088" s="427"/>
      <c r="AB1088" s="427"/>
    </row>
    <row r="1089" hidden="1">
      <c r="A1089" s="485"/>
      <c r="B1089" s="413" t="s">
        <v>2323</v>
      </c>
      <c r="C1089" s="443"/>
      <c r="D1089" s="443"/>
      <c r="E1089" s="443"/>
      <c r="F1089" s="518"/>
      <c r="G1089" s="519"/>
      <c r="H1089" s="519"/>
      <c r="I1089" s="519"/>
      <c r="J1089" s="519"/>
      <c r="K1089" s="463"/>
      <c r="L1089" s="507"/>
      <c r="M1089" s="507"/>
      <c r="N1089" s="435"/>
      <c r="O1089" s="436"/>
      <c r="P1089" s="436"/>
      <c r="Q1089" s="436"/>
      <c r="R1089" s="436"/>
      <c r="S1089" s="436"/>
      <c r="T1089" s="436"/>
      <c r="U1089" s="436"/>
      <c r="V1089" s="426"/>
      <c r="W1089" s="426"/>
      <c r="X1089" s="426"/>
      <c r="Y1089" s="426"/>
      <c r="Z1089" s="426"/>
      <c r="AA1089" s="427"/>
      <c r="AB1089" s="427"/>
    </row>
    <row r="1090" hidden="1">
      <c r="A1090" s="485"/>
      <c r="B1090" s="413" t="s">
        <v>2324</v>
      </c>
      <c r="C1090" s="365" t="s">
        <v>2325</v>
      </c>
      <c r="D1090" s="365"/>
      <c r="E1090" s="365"/>
      <c r="F1090" s="516"/>
      <c r="G1090" s="517"/>
      <c r="H1090" s="517"/>
      <c r="I1090" s="517"/>
      <c r="J1090" s="517"/>
      <c r="K1090" s="463"/>
      <c r="L1090" s="507"/>
      <c r="M1090" s="507"/>
      <c r="N1090" s="435"/>
      <c r="O1090" s="436"/>
      <c r="P1090" s="436"/>
      <c r="Q1090" s="436"/>
      <c r="R1090" s="436"/>
      <c r="S1090" s="436"/>
      <c r="T1090" s="436"/>
      <c r="U1090" s="436"/>
      <c r="V1090" s="426"/>
      <c r="W1090" s="426"/>
      <c r="X1090" s="426"/>
      <c r="Y1090" s="426"/>
      <c r="Z1090" s="426"/>
      <c r="AA1090" s="427"/>
      <c r="AB1090" s="427"/>
    </row>
    <row r="1091" hidden="1">
      <c r="A1091" s="485"/>
      <c r="B1091" s="485"/>
      <c r="C1091" s="445" t="s">
        <v>2326</v>
      </c>
      <c r="D1091" s="445"/>
      <c r="E1091" s="445"/>
      <c r="F1091" s="514"/>
      <c r="G1091" s="515"/>
      <c r="H1091" s="515"/>
      <c r="I1091" s="515"/>
      <c r="J1091" s="515"/>
      <c r="K1091" s="463"/>
      <c r="L1091" s="507"/>
      <c r="M1091" s="507"/>
      <c r="N1091" s="435"/>
      <c r="O1091" s="436"/>
      <c r="P1091" s="436"/>
      <c r="Q1091" s="436"/>
      <c r="R1091" s="436"/>
      <c r="S1091" s="436"/>
      <c r="T1091" s="436"/>
      <c r="U1091" s="436"/>
      <c r="V1091" s="426"/>
      <c r="W1091" s="426"/>
      <c r="X1091" s="426"/>
      <c r="Y1091" s="426"/>
      <c r="Z1091" s="426"/>
      <c r="AA1091" s="427"/>
      <c r="AB1091" s="427"/>
    </row>
    <row r="1092" hidden="1">
      <c r="A1092" s="485"/>
      <c r="B1092" s="413"/>
      <c r="C1092" s="365" t="s">
        <v>2327</v>
      </c>
      <c r="D1092" s="365"/>
      <c r="E1092" s="365"/>
      <c r="F1092" s="516"/>
      <c r="G1092" s="517"/>
      <c r="H1092" s="517"/>
      <c r="I1092" s="517"/>
      <c r="J1092" s="517"/>
      <c r="K1092" s="463" t="s">
        <v>2328</v>
      </c>
      <c r="L1092" s="507"/>
      <c r="M1092" s="507"/>
      <c r="N1092" s="435"/>
      <c r="O1092" s="436"/>
      <c r="P1092" s="436"/>
      <c r="Q1092" s="436"/>
      <c r="R1092" s="436"/>
      <c r="S1092" s="436"/>
      <c r="T1092" s="436"/>
      <c r="U1092" s="436"/>
      <c r="V1092" s="426"/>
      <c r="W1092" s="426"/>
      <c r="X1092" s="426"/>
      <c r="Y1092" s="426"/>
      <c r="Z1092" s="426"/>
      <c r="AA1092" s="427"/>
      <c r="AB1092" s="427"/>
    </row>
    <row r="1093" hidden="1">
      <c r="A1093" s="485"/>
      <c r="B1093" s="413" t="s">
        <v>2329</v>
      </c>
      <c r="C1093" s="445" t="s">
        <v>2330</v>
      </c>
      <c r="D1093" s="445"/>
      <c r="E1093" s="445"/>
      <c r="F1093" s="514"/>
      <c r="G1093" s="515"/>
      <c r="H1093" s="515"/>
      <c r="I1093" s="515"/>
      <c r="J1093" s="515"/>
      <c r="K1093" s="463"/>
      <c r="L1093" s="507"/>
      <c r="M1093" s="507"/>
      <c r="N1093" s="435"/>
      <c r="O1093" s="436"/>
      <c r="P1093" s="436"/>
      <c r="Q1093" s="436"/>
      <c r="R1093" s="436"/>
      <c r="S1093" s="436"/>
      <c r="T1093" s="436"/>
      <c r="U1093" s="436"/>
      <c r="V1093" s="426"/>
      <c r="W1093" s="426"/>
      <c r="X1093" s="426"/>
      <c r="Y1093" s="426"/>
      <c r="Z1093" s="426"/>
      <c r="AA1093" s="427"/>
      <c r="AB1093" s="427"/>
    </row>
    <row r="1094" hidden="1">
      <c r="A1094" s="485"/>
      <c r="B1094" s="413" t="s">
        <v>2331</v>
      </c>
      <c r="C1094" s="365" t="s">
        <v>1659</v>
      </c>
      <c r="D1094" s="365"/>
      <c r="E1094" s="365"/>
      <c r="F1094" s="516"/>
      <c r="G1094" s="525"/>
      <c r="H1094" s="525"/>
      <c r="I1094" s="525"/>
      <c r="J1094" s="525"/>
      <c r="K1094" s="463" t="s">
        <v>2332</v>
      </c>
      <c r="L1094" s="507"/>
      <c r="M1094" s="507"/>
      <c r="N1094" s="435"/>
      <c r="O1094" s="436"/>
      <c r="P1094" s="436"/>
      <c r="Q1094" s="436"/>
      <c r="R1094" s="436"/>
      <c r="S1094" s="436"/>
      <c r="T1094" s="436"/>
      <c r="U1094" s="436"/>
      <c r="V1094" s="426"/>
      <c r="W1094" s="426"/>
      <c r="X1094" s="426"/>
      <c r="Y1094" s="426"/>
      <c r="Z1094" s="426"/>
      <c r="AA1094" s="427"/>
      <c r="AB1094" s="427"/>
    </row>
    <row r="1095" hidden="1">
      <c r="A1095" s="485"/>
      <c r="B1095" s="413" t="s">
        <v>2333</v>
      </c>
      <c r="C1095" s="442" t="s">
        <v>2334</v>
      </c>
      <c r="D1095" s="442"/>
      <c r="E1095" s="442"/>
      <c r="F1095" s="526"/>
      <c r="G1095" s="527"/>
      <c r="H1095" s="527"/>
      <c r="I1095" s="527"/>
      <c r="J1095" s="527"/>
      <c r="K1095" s="463" t="s">
        <v>2335</v>
      </c>
      <c r="L1095" s="507"/>
      <c r="M1095" s="507"/>
      <c r="N1095" s="435"/>
      <c r="O1095" s="436"/>
      <c r="P1095" s="436"/>
      <c r="Q1095" s="436"/>
      <c r="R1095" s="436"/>
      <c r="S1095" s="436"/>
      <c r="T1095" s="436"/>
      <c r="U1095" s="436"/>
      <c r="V1095" s="426"/>
      <c r="W1095" s="426"/>
      <c r="X1095" s="426"/>
      <c r="Y1095" s="426"/>
      <c r="Z1095" s="426"/>
      <c r="AA1095" s="427"/>
      <c r="AB1095" s="427"/>
    </row>
    <row r="1096" hidden="1">
      <c r="A1096" s="485"/>
      <c r="B1096" s="413" t="s">
        <v>2336</v>
      </c>
      <c r="C1096" s="365" t="s">
        <v>2337</v>
      </c>
      <c r="D1096" s="365"/>
      <c r="E1096" s="365"/>
      <c r="F1096" s="413"/>
      <c r="G1096" s="437"/>
      <c r="H1096" s="437"/>
      <c r="I1096" s="437"/>
      <c r="J1096" s="437"/>
      <c r="K1096" s="463" t="s">
        <v>2338</v>
      </c>
      <c r="L1096" s="504" t="s">
        <v>2339</v>
      </c>
      <c r="M1096" s="507"/>
      <c r="N1096" s="435"/>
      <c r="O1096" s="436"/>
      <c r="P1096" s="436"/>
      <c r="Q1096" s="436"/>
      <c r="R1096" s="436"/>
      <c r="S1096" s="436"/>
      <c r="T1096" s="436"/>
      <c r="U1096" s="436"/>
      <c r="V1096" s="426"/>
      <c r="W1096" s="426"/>
      <c r="X1096" s="426"/>
      <c r="Y1096" s="426"/>
      <c r="Z1096" s="426"/>
      <c r="AA1096" s="427"/>
      <c r="AB1096" s="427"/>
    </row>
    <row r="1097" hidden="1">
      <c r="A1097" s="485"/>
      <c r="B1097" s="413" t="s">
        <v>2340</v>
      </c>
      <c r="C1097" s="428" t="s">
        <v>2341</v>
      </c>
      <c r="D1097" s="428"/>
      <c r="E1097" s="428"/>
      <c r="F1097" s="413"/>
      <c r="G1097" s="437"/>
      <c r="H1097" s="437"/>
      <c r="I1097" s="437"/>
      <c r="J1097" s="437"/>
      <c r="K1097" s="463" t="s">
        <v>2342</v>
      </c>
      <c r="L1097" s="504" t="s">
        <v>2343</v>
      </c>
      <c r="M1097" s="507"/>
      <c r="N1097" s="435"/>
      <c r="O1097" s="436"/>
      <c r="P1097" s="436"/>
      <c r="Q1097" s="436"/>
      <c r="R1097" s="436"/>
      <c r="S1097" s="436"/>
      <c r="T1097" s="436"/>
      <c r="U1097" s="436"/>
      <c r="V1097" s="426"/>
      <c r="W1097" s="426"/>
      <c r="X1097" s="426"/>
      <c r="Y1097" s="426"/>
      <c r="Z1097" s="426"/>
      <c r="AA1097" s="427"/>
      <c r="AB1097" s="427"/>
    </row>
    <row r="1098" hidden="1">
      <c r="A1098" s="485"/>
      <c r="B1098" s="413" t="s">
        <v>2344</v>
      </c>
      <c r="C1098" s="365" t="s">
        <v>2345</v>
      </c>
      <c r="D1098" s="365"/>
      <c r="E1098" s="365"/>
      <c r="F1098" s="413"/>
      <c r="G1098" s="437"/>
      <c r="H1098" s="437"/>
      <c r="I1098" s="437"/>
      <c r="J1098" s="437"/>
      <c r="K1098" s="463"/>
      <c r="L1098" s="435"/>
      <c r="M1098" s="435"/>
      <c r="N1098" s="435"/>
      <c r="O1098" s="436"/>
      <c r="P1098" s="436"/>
      <c r="Q1098" s="436"/>
      <c r="R1098" s="436"/>
      <c r="S1098" s="436"/>
      <c r="T1098" s="436"/>
      <c r="U1098" s="436"/>
      <c r="V1098" s="426"/>
      <c r="W1098" s="426"/>
      <c r="X1098" s="426"/>
      <c r="Y1098" s="426"/>
      <c r="Z1098" s="426"/>
      <c r="AA1098" s="427"/>
      <c r="AB1098" s="427"/>
    </row>
    <row r="1099" hidden="1">
      <c r="A1099" s="485"/>
      <c r="B1099" s="413" t="s">
        <v>2346</v>
      </c>
      <c r="C1099" s="428"/>
      <c r="D1099" s="428"/>
      <c r="E1099" s="428"/>
      <c r="F1099" s="413"/>
      <c r="G1099" s="437"/>
      <c r="H1099" s="437"/>
      <c r="I1099" s="437"/>
      <c r="J1099" s="437"/>
      <c r="K1099" s="463"/>
      <c r="L1099" s="435"/>
      <c r="M1099" s="435"/>
      <c r="N1099" s="435"/>
      <c r="O1099" s="436"/>
      <c r="P1099" s="436"/>
      <c r="Q1099" s="436"/>
      <c r="R1099" s="436"/>
      <c r="S1099" s="436"/>
      <c r="T1099" s="436"/>
      <c r="U1099" s="436"/>
      <c r="V1099" s="426"/>
      <c r="W1099" s="426"/>
      <c r="X1099" s="426"/>
      <c r="Y1099" s="426"/>
      <c r="Z1099" s="426"/>
      <c r="AA1099" s="427"/>
      <c r="AB1099" s="427"/>
    </row>
    <row r="1100" hidden="1">
      <c r="A1100" s="485"/>
      <c r="B1100" s="465" t="s">
        <v>2347</v>
      </c>
      <c r="C1100" s="365" t="s">
        <v>2348</v>
      </c>
      <c r="D1100" s="365"/>
      <c r="E1100" s="365"/>
      <c r="F1100" s="413"/>
      <c r="G1100" s="437"/>
      <c r="H1100" s="437"/>
      <c r="I1100" s="437"/>
      <c r="J1100" s="437"/>
      <c r="K1100" s="463"/>
      <c r="L1100" s="435"/>
      <c r="M1100" s="435"/>
      <c r="N1100" s="435"/>
      <c r="O1100" s="436"/>
      <c r="P1100" s="436"/>
      <c r="Q1100" s="436"/>
      <c r="R1100" s="436"/>
      <c r="S1100" s="436"/>
      <c r="T1100" s="436"/>
      <c r="U1100" s="436"/>
      <c r="V1100" s="426"/>
      <c r="W1100" s="426"/>
      <c r="X1100" s="426"/>
      <c r="Y1100" s="426"/>
      <c r="Z1100" s="426"/>
      <c r="AA1100" s="427"/>
      <c r="AB1100" s="427"/>
    </row>
    <row r="1101" hidden="1">
      <c r="A1101" s="485"/>
      <c r="B1101" s="510" t="s">
        <v>2349</v>
      </c>
      <c r="C1101" s="428" t="s">
        <v>2350</v>
      </c>
      <c r="D1101" s="428"/>
      <c r="E1101" s="428"/>
      <c r="F1101" s="413"/>
      <c r="G1101" s="528"/>
      <c r="H1101" s="528"/>
      <c r="I1101" s="528"/>
      <c r="J1101" s="528"/>
      <c r="K1101" s="504" t="s">
        <v>2351</v>
      </c>
      <c r="L1101" s="435"/>
      <c r="M1101" s="435"/>
      <c r="N1101" s="435"/>
      <c r="O1101" s="436"/>
      <c r="P1101" s="436"/>
      <c r="Q1101" s="436"/>
      <c r="R1101" s="436"/>
      <c r="S1101" s="436"/>
      <c r="T1101" s="436"/>
      <c r="U1101" s="436"/>
      <c r="V1101" s="426"/>
      <c r="W1101" s="426"/>
      <c r="X1101" s="426"/>
      <c r="Y1101" s="426"/>
      <c r="Z1101" s="426"/>
      <c r="AA1101" s="427"/>
      <c r="AB1101" s="427"/>
    </row>
    <row r="1102" hidden="1">
      <c r="A1102" s="485"/>
      <c r="B1102" s="510" t="s">
        <v>2352</v>
      </c>
      <c r="C1102" s="419"/>
      <c r="D1102" s="419"/>
      <c r="E1102" s="419"/>
      <c r="F1102" s="356"/>
      <c r="G1102" s="439"/>
      <c r="H1102" s="439"/>
      <c r="I1102" s="439"/>
      <c r="J1102" s="439"/>
      <c r="K1102" s="425"/>
      <c r="L1102" s="435"/>
      <c r="M1102" s="435"/>
      <c r="N1102" s="435"/>
      <c r="O1102" s="436"/>
      <c r="P1102" s="436"/>
      <c r="Q1102" s="436"/>
      <c r="R1102" s="436"/>
      <c r="S1102" s="436"/>
      <c r="T1102" s="436"/>
      <c r="U1102" s="436"/>
      <c r="V1102" s="426"/>
      <c r="W1102" s="426"/>
      <c r="X1102" s="426"/>
      <c r="Y1102" s="426"/>
      <c r="Z1102" s="426"/>
      <c r="AA1102" s="427"/>
      <c r="AB1102" s="427"/>
    </row>
    <row r="1103" hidden="1">
      <c r="A1103" s="485"/>
      <c r="B1103" s="465" t="s">
        <v>2353</v>
      </c>
      <c r="C1103" s="428" t="s">
        <v>2354</v>
      </c>
      <c r="D1103" s="428"/>
      <c r="E1103" s="428"/>
      <c r="F1103" s="413"/>
      <c r="G1103" s="437"/>
      <c r="H1103" s="437"/>
      <c r="I1103" s="437"/>
      <c r="J1103" s="437"/>
      <c r="K1103" s="336" t="s">
        <v>2355</v>
      </c>
      <c r="L1103" s="529" t="s">
        <v>2356</v>
      </c>
      <c r="M1103" s="530"/>
      <c r="N1103" s="530"/>
      <c r="O1103" s="531"/>
      <c r="P1103" s="531"/>
      <c r="Q1103" s="531"/>
      <c r="R1103" s="531"/>
      <c r="S1103" s="531"/>
      <c r="T1103" s="531"/>
      <c r="U1103" s="531"/>
      <c r="V1103" s="426"/>
      <c r="W1103" s="426"/>
      <c r="X1103" s="426"/>
      <c r="Y1103" s="426"/>
      <c r="Z1103" s="426"/>
      <c r="AA1103" s="427"/>
      <c r="AB1103" s="427"/>
    </row>
    <row r="1104" hidden="1">
      <c r="A1104" s="532"/>
      <c r="B1104" s="413"/>
      <c r="C1104" s="365"/>
      <c r="D1104" s="365"/>
      <c r="E1104" s="365"/>
      <c r="F1104" s="413"/>
      <c r="G1104" s="437"/>
      <c r="H1104" s="437"/>
      <c r="I1104" s="437"/>
      <c r="J1104" s="437"/>
      <c r="K1104" s="336"/>
      <c r="L1104" s="529"/>
      <c r="M1104" s="530"/>
      <c r="N1104" s="530"/>
      <c r="O1104" s="531"/>
      <c r="P1104" s="531"/>
      <c r="Q1104" s="531"/>
      <c r="R1104" s="531"/>
      <c r="S1104" s="531"/>
      <c r="T1104" s="531"/>
      <c r="U1104" s="531"/>
      <c r="V1104" s="426"/>
      <c r="W1104" s="426"/>
      <c r="X1104" s="426"/>
      <c r="Y1104" s="426"/>
      <c r="Z1104" s="426"/>
      <c r="AA1104" s="427"/>
      <c r="AB1104" s="427"/>
    </row>
    <row r="1105" hidden="1">
      <c r="A1105" s="532"/>
      <c r="B1105" s="413" t="s">
        <v>2357</v>
      </c>
      <c r="C1105" s="428"/>
      <c r="D1105" s="428"/>
      <c r="E1105" s="428"/>
      <c r="F1105" s="413"/>
      <c r="G1105" s="437"/>
      <c r="H1105" s="437"/>
      <c r="I1105" s="437"/>
      <c r="J1105" s="437"/>
      <c r="K1105" s="336"/>
      <c r="L1105" s="529"/>
      <c r="M1105" s="530"/>
      <c r="N1105" s="530"/>
      <c r="O1105" s="531"/>
      <c r="P1105" s="531"/>
      <c r="Q1105" s="531"/>
      <c r="R1105" s="531"/>
      <c r="S1105" s="531"/>
      <c r="T1105" s="531"/>
      <c r="U1105" s="531"/>
      <c r="V1105" s="426"/>
      <c r="W1105" s="426"/>
      <c r="X1105" s="426"/>
      <c r="Y1105" s="426"/>
      <c r="Z1105" s="426"/>
      <c r="AA1105" s="427"/>
      <c r="AB1105" s="427"/>
    </row>
    <row r="1106" hidden="1">
      <c r="A1106" s="532"/>
      <c r="B1106" s="413" t="s">
        <v>2358</v>
      </c>
      <c r="C1106" s="365" t="s">
        <v>2359</v>
      </c>
      <c r="D1106" s="365"/>
      <c r="E1106" s="365"/>
      <c r="F1106" s="413"/>
      <c r="G1106" s="437"/>
      <c r="H1106" s="437"/>
      <c r="I1106" s="437"/>
      <c r="J1106" s="437"/>
      <c r="K1106" s="336"/>
      <c r="L1106" s="529"/>
      <c r="M1106" s="530"/>
      <c r="N1106" s="530"/>
      <c r="O1106" s="531"/>
      <c r="P1106" s="531"/>
      <c r="Q1106" s="531"/>
      <c r="R1106" s="531"/>
      <c r="S1106" s="531"/>
      <c r="T1106" s="531"/>
      <c r="U1106" s="531"/>
      <c r="V1106" s="426"/>
      <c r="W1106" s="426"/>
      <c r="X1106" s="426"/>
      <c r="Y1106" s="426"/>
      <c r="Z1106" s="426"/>
      <c r="AA1106" s="427"/>
      <c r="AB1106" s="427"/>
    </row>
    <row r="1107" hidden="1">
      <c r="A1107" s="532"/>
      <c r="B1107" s="413" t="s">
        <v>2360</v>
      </c>
      <c r="C1107" s="428" t="s">
        <v>2361</v>
      </c>
      <c r="D1107" s="428"/>
      <c r="E1107" s="428"/>
      <c r="F1107" s="413"/>
      <c r="G1107" s="437"/>
      <c r="H1107" s="437"/>
      <c r="I1107" s="437"/>
      <c r="J1107" s="437"/>
      <c r="K1107" s="336"/>
      <c r="L1107" s="529"/>
      <c r="M1107" s="530"/>
      <c r="N1107" s="530"/>
      <c r="O1107" s="531"/>
      <c r="P1107" s="531"/>
      <c r="Q1107" s="531"/>
      <c r="R1107" s="531"/>
      <c r="S1107" s="531"/>
      <c r="T1107" s="531"/>
      <c r="U1107" s="531"/>
      <c r="V1107" s="426"/>
      <c r="W1107" s="426"/>
      <c r="X1107" s="426"/>
      <c r="Y1107" s="426"/>
      <c r="Z1107" s="426"/>
      <c r="AA1107" s="427"/>
      <c r="AB1107" s="427"/>
    </row>
    <row r="1108" hidden="1">
      <c r="A1108" s="532"/>
      <c r="B1108" s="413" t="s">
        <v>2362</v>
      </c>
      <c r="C1108" s="365" t="s">
        <v>2363</v>
      </c>
      <c r="D1108" s="365"/>
      <c r="E1108" s="365"/>
      <c r="F1108" s="413"/>
      <c r="G1108" s="437"/>
      <c r="H1108" s="437"/>
      <c r="I1108" s="437"/>
      <c r="J1108" s="437"/>
      <c r="K1108" s="336"/>
      <c r="L1108" s="529"/>
      <c r="M1108" s="530"/>
      <c r="N1108" s="530"/>
      <c r="O1108" s="531"/>
      <c r="P1108" s="531"/>
      <c r="Q1108" s="531"/>
      <c r="R1108" s="531"/>
      <c r="S1108" s="531"/>
      <c r="T1108" s="531"/>
      <c r="U1108" s="531"/>
      <c r="V1108" s="426"/>
      <c r="W1108" s="426"/>
      <c r="X1108" s="426"/>
      <c r="Y1108" s="426"/>
      <c r="Z1108" s="426"/>
      <c r="AA1108" s="427"/>
      <c r="AB1108" s="427"/>
    </row>
    <row r="1109" hidden="1">
      <c r="A1109" s="532"/>
      <c r="B1109" s="413" t="s">
        <v>2364</v>
      </c>
      <c r="C1109" s="428"/>
      <c r="D1109" s="428"/>
      <c r="E1109" s="428"/>
      <c r="F1109" s="413"/>
      <c r="G1109" s="437"/>
      <c r="H1109" s="437"/>
      <c r="I1109" s="437"/>
      <c r="J1109" s="437"/>
      <c r="K1109" s="336"/>
      <c r="L1109" s="529"/>
      <c r="M1109" s="530"/>
      <c r="N1109" s="530"/>
      <c r="O1109" s="531"/>
      <c r="P1109" s="531"/>
      <c r="Q1109" s="531"/>
      <c r="R1109" s="531"/>
      <c r="S1109" s="531"/>
      <c r="T1109" s="531"/>
      <c r="U1109" s="531"/>
      <c r="V1109" s="426"/>
      <c r="W1109" s="426"/>
      <c r="X1109" s="426"/>
      <c r="Y1109" s="426"/>
      <c r="Z1109" s="426"/>
      <c r="AA1109" s="427"/>
      <c r="AB1109" s="427"/>
    </row>
    <row r="1110" hidden="1">
      <c r="A1110" s="532"/>
      <c r="B1110" s="413" t="s">
        <v>2365</v>
      </c>
      <c r="C1110" s="365" t="s">
        <v>2366</v>
      </c>
      <c r="D1110" s="365"/>
      <c r="E1110" s="365"/>
      <c r="F1110" s="413"/>
      <c r="G1110" s="528"/>
      <c r="H1110" s="528"/>
      <c r="I1110" s="528"/>
      <c r="J1110" s="528"/>
      <c r="K1110" s="336" t="s">
        <v>2367</v>
      </c>
      <c r="L1110" s="529"/>
      <c r="M1110" s="530"/>
      <c r="N1110" s="530"/>
      <c r="O1110" s="531"/>
      <c r="P1110" s="531"/>
      <c r="Q1110" s="531"/>
      <c r="R1110" s="531"/>
      <c r="S1110" s="531"/>
      <c r="T1110" s="531"/>
      <c r="U1110" s="531"/>
      <c r="V1110" s="426"/>
      <c r="W1110" s="426"/>
      <c r="X1110" s="426"/>
      <c r="Y1110" s="426"/>
      <c r="Z1110" s="426"/>
      <c r="AA1110" s="427"/>
      <c r="AB1110" s="427"/>
    </row>
    <row r="1111" hidden="1">
      <c r="A1111" s="532"/>
      <c r="B1111" s="413" t="s">
        <v>2368</v>
      </c>
      <c r="C1111" s="428" t="s">
        <v>2369</v>
      </c>
      <c r="D1111" s="428"/>
      <c r="E1111" s="428"/>
      <c r="F1111" s="413"/>
      <c r="G1111" s="437"/>
      <c r="H1111" s="437"/>
      <c r="I1111" s="437"/>
      <c r="J1111" s="437"/>
      <c r="K1111" s="336"/>
      <c r="L1111" s="529"/>
      <c r="M1111" s="530"/>
      <c r="N1111" s="530"/>
      <c r="O1111" s="531"/>
      <c r="P1111" s="531"/>
      <c r="Q1111" s="531"/>
      <c r="R1111" s="531"/>
      <c r="S1111" s="531"/>
      <c r="T1111" s="531"/>
      <c r="U1111" s="531"/>
      <c r="V1111" s="426"/>
      <c r="W1111" s="426"/>
      <c r="X1111" s="426"/>
      <c r="Y1111" s="426"/>
      <c r="Z1111" s="426"/>
      <c r="AA1111" s="427"/>
      <c r="AB1111" s="427"/>
    </row>
    <row r="1112" hidden="1">
      <c r="A1112" s="532"/>
      <c r="B1112" s="413" t="s">
        <v>2370</v>
      </c>
      <c r="C1112" s="392"/>
      <c r="D1112" s="392"/>
      <c r="E1112" s="392"/>
      <c r="F1112" s="359"/>
      <c r="G1112" s="533"/>
      <c r="H1112" s="533"/>
      <c r="I1112" s="533"/>
      <c r="J1112" s="533"/>
      <c r="K1112" s="336"/>
      <c r="L1112" s="529"/>
      <c r="M1112" s="530"/>
      <c r="N1112" s="530"/>
      <c r="O1112" s="531"/>
      <c r="P1112" s="531"/>
      <c r="Q1112" s="531"/>
      <c r="R1112" s="531"/>
      <c r="S1112" s="531"/>
      <c r="T1112" s="531"/>
      <c r="U1112" s="531"/>
      <c r="V1112" s="426"/>
      <c r="W1112" s="426"/>
      <c r="X1112" s="426"/>
      <c r="Y1112" s="426"/>
      <c r="Z1112" s="426"/>
      <c r="AA1112" s="427"/>
      <c r="AB1112" s="427"/>
    </row>
    <row r="1113" hidden="1">
      <c r="A1113" s="532"/>
      <c r="B1113" s="413" t="s">
        <v>2371</v>
      </c>
      <c r="C1113" s="392"/>
      <c r="D1113" s="392"/>
      <c r="E1113" s="392"/>
      <c r="F1113" s="359"/>
      <c r="G1113" s="533"/>
      <c r="H1113" s="533"/>
      <c r="I1113" s="533"/>
      <c r="J1113" s="533"/>
      <c r="K1113" s="336"/>
      <c r="L1113" s="529"/>
      <c r="M1113" s="530"/>
      <c r="N1113" s="530"/>
      <c r="O1113" s="531"/>
      <c r="P1113" s="531"/>
      <c r="Q1113" s="531"/>
      <c r="R1113" s="531"/>
      <c r="S1113" s="531"/>
      <c r="T1113" s="531"/>
      <c r="U1113" s="531"/>
      <c r="V1113" s="426"/>
      <c r="W1113" s="426"/>
      <c r="X1113" s="426"/>
      <c r="Y1113" s="426"/>
      <c r="Z1113" s="426"/>
      <c r="AA1113" s="427"/>
      <c r="AB1113" s="427"/>
    </row>
    <row r="1114" hidden="1">
      <c r="A1114" s="532"/>
      <c r="B1114" s="413" t="s">
        <v>2372</v>
      </c>
      <c r="C1114" s="365"/>
      <c r="D1114" s="365"/>
      <c r="E1114" s="365"/>
      <c r="F1114" s="338"/>
      <c r="G1114" s="463"/>
      <c r="H1114" s="463"/>
      <c r="I1114" s="463"/>
      <c r="J1114" s="463"/>
      <c r="K1114" s="336"/>
      <c r="L1114" s="529"/>
      <c r="M1114" s="530"/>
      <c r="N1114" s="530"/>
      <c r="O1114" s="531"/>
      <c r="P1114" s="531"/>
      <c r="Q1114" s="531"/>
      <c r="R1114" s="531"/>
      <c r="S1114" s="531"/>
      <c r="T1114" s="531"/>
      <c r="U1114" s="531"/>
      <c r="V1114" s="426"/>
      <c r="W1114" s="426"/>
      <c r="X1114" s="426"/>
      <c r="Y1114" s="426"/>
      <c r="Z1114" s="426"/>
      <c r="AA1114" s="427"/>
      <c r="AB1114" s="427"/>
    </row>
    <row r="1115" hidden="1">
      <c r="A1115" s="532"/>
      <c r="B1115" s="413" t="s">
        <v>2373</v>
      </c>
      <c r="C1115" s="442" t="s">
        <v>2374</v>
      </c>
      <c r="D1115" s="442"/>
      <c r="E1115" s="442"/>
      <c r="F1115" s="398"/>
      <c r="G1115" s="221"/>
      <c r="H1115" s="221"/>
      <c r="I1115" s="221"/>
      <c r="J1115" s="221"/>
      <c r="K1115" s="336" t="s">
        <v>2375</v>
      </c>
      <c r="L1115" s="529"/>
      <c r="M1115" s="530"/>
      <c r="N1115" s="530"/>
      <c r="O1115" s="531"/>
      <c r="P1115" s="531"/>
      <c r="Q1115" s="531"/>
      <c r="R1115" s="531"/>
      <c r="S1115" s="531"/>
      <c r="T1115" s="531"/>
      <c r="U1115" s="531"/>
      <c r="V1115" s="426"/>
      <c r="W1115" s="426"/>
      <c r="X1115" s="426"/>
      <c r="Y1115" s="426"/>
      <c r="Z1115" s="426"/>
      <c r="AA1115" s="427"/>
      <c r="AB1115" s="427"/>
    </row>
    <row r="1116" hidden="1">
      <c r="A1116" s="532"/>
      <c r="B1116" s="413" t="s">
        <v>2376</v>
      </c>
      <c r="C1116" s="365"/>
      <c r="D1116" s="365"/>
      <c r="E1116" s="365"/>
      <c r="F1116" s="338"/>
      <c r="G1116" s="463"/>
      <c r="H1116" s="463"/>
      <c r="I1116" s="463"/>
      <c r="J1116" s="463"/>
      <c r="K1116" s="336"/>
      <c r="L1116" s="529"/>
      <c r="M1116" s="530"/>
      <c r="N1116" s="530"/>
      <c r="O1116" s="531"/>
      <c r="P1116" s="531"/>
      <c r="Q1116" s="531"/>
      <c r="R1116" s="531"/>
      <c r="S1116" s="531"/>
      <c r="T1116" s="531"/>
      <c r="U1116" s="531"/>
      <c r="V1116" s="426"/>
      <c r="W1116" s="426"/>
      <c r="X1116" s="426"/>
      <c r="Y1116" s="426"/>
      <c r="Z1116" s="426"/>
      <c r="AA1116" s="427"/>
      <c r="AB1116" s="427"/>
    </row>
    <row r="1117" hidden="1">
      <c r="A1117" s="532"/>
      <c r="B1117" s="413" t="s">
        <v>2377</v>
      </c>
      <c r="C1117" s="456"/>
      <c r="D1117" s="456"/>
      <c r="E1117" s="456"/>
      <c r="F1117" s="338"/>
      <c r="G1117" s="463"/>
      <c r="H1117" s="463"/>
      <c r="I1117" s="463"/>
      <c r="J1117" s="463"/>
      <c r="K1117" s="336"/>
      <c r="L1117" s="529"/>
      <c r="M1117" s="530"/>
      <c r="N1117" s="530"/>
      <c r="O1117" s="531"/>
      <c r="P1117" s="531"/>
      <c r="Q1117" s="531"/>
      <c r="R1117" s="531"/>
      <c r="S1117" s="531"/>
      <c r="T1117" s="531"/>
      <c r="U1117" s="531"/>
      <c r="V1117" s="426"/>
      <c r="W1117" s="426"/>
      <c r="X1117" s="426"/>
      <c r="Y1117" s="426"/>
      <c r="Z1117" s="426"/>
      <c r="AA1117" s="427"/>
      <c r="AB1117" s="427"/>
    </row>
    <row r="1118" hidden="1">
      <c r="A1118" s="532"/>
      <c r="B1118" s="413" t="s">
        <v>2378</v>
      </c>
      <c r="C1118" s="365"/>
      <c r="D1118" s="365"/>
      <c r="E1118" s="365"/>
      <c r="F1118" s="338"/>
      <c r="G1118" s="463"/>
      <c r="H1118" s="463"/>
      <c r="I1118" s="463"/>
      <c r="J1118" s="463"/>
      <c r="K1118" s="336" t="s">
        <v>2379</v>
      </c>
      <c r="L1118" s="529"/>
      <c r="M1118" s="530"/>
      <c r="N1118" s="530"/>
      <c r="O1118" s="531"/>
      <c r="P1118" s="531"/>
      <c r="Q1118" s="531"/>
      <c r="R1118" s="531"/>
      <c r="S1118" s="531"/>
      <c r="T1118" s="531"/>
      <c r="U1118" s="531"/>
      <c r="V1118" s="426"/>
      <c r="W1118" s="426"/>
      <c r="X1118" s="426"/>
      <c r="Y1118" s="426"/>
      <c r="Z1118" s="426"/>
      <c r="AA1118" s="427"/>
      <c r="AB1118" s="427"/>
    </row>
    <row r="1119" hidden="1">
      <c r="A1119" s="532"/>
      <c r="B1119" s="413" t="s">
        <v>2380</v>
      </c>
      <c r="C1119" s="456"/>
      <c r="D1119" s="456"/>
      <c r="E1119" s="456"/>
      <c r="F1119" s="338"/>
      <c r="G1119" s="463"/>
      <c r="H1119" s="463"/>
      <c r="I1119" s="463"/>
      <c r="J1119" s="463"/>
      <c r="K1119" s="336"/>
      <c r="L1119" s="529"/>
      <c r="M1119" s="530"/>
      <c r="N1119" s="530"/>
      <c r="O1119" s="531"/>
      <c r="P1119" s="531"/>
      <c r="Q1119" s="531"/>
      <c r="R1119" s="531"/>
      <c r="S1119" s="531"/>
      <c r="T1119" s="531"/>
      <c r="U1119" s="531"/>
      <c r="V1119" s="426"/>
      <c r="W1119" s="426"/>
      <c r="X1119" s="426"/>
      <c r="Y1119" s="426"/>
      <c r="Z1119" s="426"/>
      <c r="AA1119" s="427"/>
      <c r="AB1119" s="427"/>
    </row>
    <row r="1120" hidden="1">
      <c r="A1120" s="532"/>
      <c r="B1120" s="413" t="s">
        <v>2381</v>
      </c>
      <c r="C1120" s="365"/>
      <c r="D1120" s="365"/>
      <c r="E1120" s="365"/>
      <c r="F1120" s="338"/>
      <c r="G1120" s="463"/>
      <c r="H1120" s="463"/>
      <c r="I1120" s="463"/>
      <c r="J1120" s="463"/>
      <c r="K1120" s="336"/>
      <c r="L1120" s="529"/>
      <c r="M1120" s="530"/>
      <c r="N1120" s="530"/>
      <c r="O1120" s="531"/>
      <c r="P1120" s="531"/>
      <c r="Q1120" s="531"/>
      <c r="R1120" s="531"/>
      <c r="S1120" s="531"/>
      <c r="T1120" s="531"/>
      <c r="U1120" s="531"/>
      <c r="V1120" s="426"/>
      <c r="W1120" s="426"/>
      <c r="X1120" s="426"/>
      <c r="Y1120" s="426"/>
      <c r="Z1120" s="426"/>
      <c r="AA1120" s="427"/>
      <c r="AB1120" s="427"/>
    </row>
    <row r="1121" hidden="1">
      <c r="A1121" s="534"/>
      <c r="B1121" s="413" t="s">
        <v>2382</v>
      </c>
      <c r="C1121" s="456" t="s">
        <v>2383</v>
      </c>
      <c r="D1121" s="456"/>
      <c r="E1121" s="456"/>
      <c r="F1121" s="338"/>
      <c r="G1121" s="463"/>
      <c r="H1121" s="463"/>
      <c r="I1121" s="463"/>
      <c r="J1121" s="463"/>
      <c r="K1121" s="336" t="s">
        <v>2384</v>
      </c>
      <c r="L1121" s="535" t="s">
        <v>2385</v>
      </c>
      <c r="M1121" s="529" t="s">
        <v>2386</v>
      </c>
      <c r="N1121" s="530"/>
      <c r="O1121" s="531"/>
      <c r="P1121" s="531"/>
      <c r="Q1121" s="531"/>
      <c r="R1121" s="531"/>
      <c r="S1121" s="531"/>
      <c r="T1121" s="531"/>
      <c r="U1121" s="531"/>
      <c r="V1121" s="426"/>
      <c r="W1121" s="426"/>
      <c r="X1121" s="426"/>
      <c r="Y1121" s="426"/>
      <c r="Z1121" s="426"/>
      <c r="AA1121" s="427"/>
      <c r="AB1121" s="427"/>
    </row>
    <row r="1122" hidden="1">
      <c r="A1122" s="532"/>
      <c r="B1122" s="413" t="s">
        <v>2387</v>
      </c>
      <c r="C1122" s="365" t="s">
        <v>2388</v>
      </c>
      <c r="D1122" s="365"/>
      <c r="E1122" s="365"/>
      <c r="F1122" s="338"/>
      <c r="G1122" s="463"/>
      <c r="H1122" s="463"/>
      <c r="I1122" s="463"/>
      <c r="J1122" s="463"/>
      <c r="K1122" s="336"/>
      <c r="L1122" s="529"/>
      <c r="M1122" s="530"/>
      <c r="N1122" s="530"/>
      <c r="O1122" s="531"/>
      <c r="P1122" s="531"/>
      <c r="Q1122" s="531"/>
      <c r="R1122" s="531"/>
      <c r="S1122" s="531"/>
      <c r="T1122" s="531"/>
      <c r="U1122" s="531"/>
      <c r="V1122" s="426"/>
      <c r="W1122" s="426"/>
      <c r="X1122" s="426"/>
      <c r="Y1122" s="426"/>
      <c r="Z1122" s="426"/>
      <c r="AA1122" s="427"/>
      <c r="AB1122" s="427"/>
    </row>
    <row r="1123" hidden="1">
      <c r="A1123" s="532"/>
      <c r="B1123" s="413" t="s">
        <v>2389</v>
      </c>
      <c r="C1123" s="456" t="s">
        <v>2390</v>
      </c>
      <c r="D1123" s="456"/>
      <c r="E1123" s="456"/>
      <c r="F1123" s="338"/>
      <c r="G1123" s="463"/>
      <c r="H1123" s="463"/>
      <c r="I1123" s="463"/>
      <c r="J1123" s="463"/>
      <c r="K1123" s="336"/>
      <c r="L1123" s="529"/>
      <c r="M1123" s="530"/>
      <c r="N1123" s="530"/>
      <c r="O1123" s="531"/>
      <c r="P1123" s="531"/>
      <c r="Q1123" s="531"/>
      <c r="R1123" s="531"/>
      <c r="S1123" s="531"/>
      <c r="T1123" s="531"/>
      <c r="U1123" s="531"/>
      <c r="V1123" s="426"/>
      <c r="W1123" s="426"/>
      <c r="X1123" s="426"/>
      <c r="Y1123" s="426"/>
      <c r="Z1123" s="426"/>
      <c r="AA1123" s="427"/>
      <c r="AB1123" s="427"/>
    </row>
    <row r="1124" hidden="1">
      <c r="A1124" s="532"/>
      <c r="B1124" s="413" t="s">
        <v>2391</v>
      </c>
      <c r="C1124" s="365" t="s">
        <v>2392</v>
      </c>
      <c r="D1124" s="365"/>
      <c r="E1124" s="365"/>
      <c r="F1124" s="338"/>
      <c r="G1124" s="463"/>
      <c r="H1124" s="463"/>
      <c r="I1124" s="463"/>
      <c r="J1124" s="463"/>
      <c r="K1124" s="336"/>
      <c r="L1124" s="529"/>
      <c r="M1124" s="530"/>
      <c r="N1124" s="530"/>
      <c r="O1124" s="531"/>
      <c r="P1124" s="531"/>
      <c r="Q1124" s="531"/>
      <c r="R1124" s="531"/>
      <c r="S1124" s="531"/>
      <c r="T1124" s="531"/>
      <c r="U1124" s="531"/>
      <c r="V1124" s="426"/>
      <c r="W1124" s="426"/>
      <c r="X1124" s="426"/>
      <c r="Y1124" s="426"/>
      <c r="Z1124" s="426"/>
      <c r="AA1124" s="427"/>
      <c r="AB1124" s="427"/>
    </row>
    <row r="1125" hidden="1">
      <c r="A1125" s="532"/>
      <c r="B1125" s="413" t="s">
        <v>2393</v>
      </c>
      <c r="C1125" s="456"/>
      <c r="D1125" s="456"/>
      <c r="E1125" s="456"/>
      <c r="F1125" s="338"/>
      <c r="G1125" s="463"/>
      <c r="H1125" s="463"/>
      <c r="I1125" s="463"/>
      <c r="J1125" s="463"/>
      <c r="K1125" s="336"/>
      <c r="L1125" s="529"/>
      <c r="M1125" s="530"/>
      <c r="N1125" s="530"/>
      <c r="O1125" s="531"/>
      <c r="P1125" s="531"/>
      <c r="Q1125" s="531"/>
      <c r="R1125" s="531"/>
      <c r="S1125" s="531"/>
      <c r="T1125" s="531"/>
      <c r="U1125" s="531"/>
      <c r="V1125" s="426"/>
      <c r="W1125" s="426"/>
      <c r="X1125" s="426"/>
      <c r="Y1125" s="426"/>
      <c r="Z1125" s="426"/>
      <c r="AA1125" s="427"/>
      <c r="AB1125" s="427"/>
    </row>
    <row r="1126" hidden="1">
      <c r="A1126" s="532"/>
      <c r="B1126" s="413" t="s">
        <v>2394</v>
      </c>
      <c r="C1126" s="365" t="s">
        <v>2395</v>
      </c>
      <c r="D1126" s="365"/>
      <c r="E1126" s="365"/>
      <c r="F1126" s="338"/>
      <c r="G1126" s="463"/>
      <c r="H1126" s="463"/>
      <c r="I1126" s="463"/>
      <c r="J1126" s="463"/>
      <c r="K1126" s="336" t="s">
        <v>2396</v>
      </c>
      <c r="L1126" s="529"/>
      <c r="M1126" s="530"/>
      <c r="N1126" s="530"/>
      <c r="O1126" s="531"/>
      <c r="P1126" s="531"/>
      <c r="Q1126" s="531"/>
      <c r="R1126" s="531"/>
      <c r="S1126" s="531"/>
      <c r="T1126" s="531"/>
      <c r="U1126" s="531"/>
      <c r="V1126" s="426"/>
      <c r="W1126" s="426"/>
      <c r="X1126" s="426"/>
      <c r="Y1126" s="426"/>
      <c r="Z1126" s="426"/>
      <c r="AA1126" s="427"/>
      <c r="AB1126" s="427"/>
    </row>
    <row r="1127" hidden="1">
      <c r="A1127" s="532"/>
      <c r="B1127" s="413" t="s">
        <v>2397</v>
      </c>
      <c r="C1127" s="456" t="s">
        <v>2398</v>
      </c>
      <c r="D1127" s="456"/>
      <c r="E1127" s="456"/>
      <c r="F1127" s="338"/>
      <c r="G1127" s="463"/>
      <c r="H1127" s="463"/>
      <c r="I1127" s="463"/>
      <c r="J1127" s="463"/>
      <c r="K1127" s="336"/>
      <c r="L1127" s="529"/>
      <c r="M1127" s="530"/>
      <c r="N1127" s="530"/>
      <c r="O1127" s="531"/>
      <c r="P1127" s="531"/>
      <c r="Q1127" s="531"/>
      <c r="R1127" s="531"/>
      <c r="S1127" s="531"/>
      <c r="T1127" s="531"/>
      <c r="U1127" s="531"/>
      <c r="V1127" s="426"/>
      <c r="W1127" s="426"/>
      <c r="X1127" s="426"/>
      <c r="Y1127" s="426"/>
      <c r="Z1127" s="426"/>
      <c r="AA1127" s="427"/>
      <c r="AB1127" s="427"/>
    </row>
    <row r="1128" hidden="1">
      <c r="A1128" s="532"/>
      <c r="B1128" s="471" t="s">
        <v>2399</v>
      </c>
      <c r="C1128" s="365" t="s">
        <v>2400</v>
      </c>
      <c r="D1128" s="365"/>
      <c r="E1128" s="365"/>
      <c r="F1128" s="338"/>
      <c r="G1128" s="463"/>
      <c r="H1128" s="463"/>
      <c r="I1128" s="463"/>
      <c r="J1128" s="463"/>
      <c r="K1128" s="336"/>
      <c r="L1128" s="529"/>
      <c r="M1128" s="530"/>
      <c r="N1128" s="530"/>
      <c r="O1128" s="531"/>
      <c r="P1128" s="531"/>
      <c r="Q1128" s="531"/>
      <c r="R1128" s="531"/>
      <c r="S1128" s="531"/>
      <c r="T1128" s="531"/>
      <c r="U1128" s="531"/>
      <c r="V1128" s="426"/>
      <c r="W1128" s="426"/>
      <c r="X1128" s="426"/>
      <c r="Y1128" s="426"/>
      <c r="Z1128" s="426"/>
      <c r="AA1128" s="427"/>
      <c r="AB1128" s="427"/>
    </row>
    <row r="1129" hidden="1">
      <c r="A1129" s="532"/>
      <c r="B1129" s="413" t="s">
        <v>2401</v>
      </c>
      <c r="C1129" s="456" t="s">
        <v>2402</v>
      </c>
      <c r="D1129" s="456"/>
      <c r="E1129" s="456"/>
      <c r="F1129" s="338"/>
      <c r="G1129" s="463"/>
      <c r="H1129" s="463"/>
      <c r="I1129" s="463"/>
      <c r="J1129" s="463"/>
      <c r="K1129" s="336"/>
      <c r="L1129" s="529"/>
      <c r="M1129" s="530"/>
      <c r="N1129" s="530"/>
      <c r="O1129" s="531"/>
      <c r="P1129" s="531"/>
      <c r="Q1129" s="531"/>
      <c r="R1129" s="531"/>
      <c r="S1129" s="531"/>
      <c r="T1129" s="531"/>
      <c r="U1129" s="531"/>
      <c r="V1129" s="426"/>
      <c r="W1129" s="426"/>
      <c r="X1129" s="426"/>
      <c r="Y1129" s="426"/>
      <c r="Z1129" s="426"/>
      <c r="AA1129" s="427"/>
      <c r="AB1129" s="427"/>
    </row>
    <row r="1130" hidden="1">
      <c r="A1130" s="532"/>
      <c r="B1130" s="413" t="s">
        <v>2403</v>
      </c>
      <c r="C1130" s="365"/>
      <c r="D1130" s="365"/>
      <c r="E1130" s="365"/>
      <c r="F1130" s="338"/>
      <c r="G1130" s="463"/>
      <c r="H1130" s="463"/>
      <c r="I1130" s="463"/>
      <c r="J1130" s="463"/>
      <c r="K1130" s="336"/>
      <c r="L1130" s="529"/>
      <c r="M1130" s="530"/>
      <c r="N1130" s="530"/>
      <c r="O1130" s="531"/>
      <c r="P1130" s="531"/>
      <c r="Q1130" s="531"/>
      <c r="R1130" s="531"/>
      <c r="S1130" s="531"/>
      <c r="T1130" s="531"/>
      <c r="U1130" s="531"/>
      <c r="V1130" s="426"/>
      <c r="W1130" s="426"/>
      <c r="X1130" s="426"/>
      <c r="Y1130" s="426"/>
      <c r="Z1130" s="426"/>
      <c r="AA1130" s="427"/>
      <c r="AB1130" s="427"/>
    </row>
    <row r="1131" hidden="1">
      <c r="A1131" s="532"/>
      <c r="B1131" s="413" t="s">
        <v>2404</v>
      </c>
      <c r="C1131" s="456"/>
      <c r="D1131" s="456"/>
      <c r="E1131" s="456"/>
      <c r="F1131" s="338"/>
      <c r="G1131" s="463"/>
      <c r="H1131" s="463"/>
      <c r="I1131" s="463"/>
      <c r="J1131" s="463"/>
      <c r="K1131" s="336"/>
      <c r="L1131" s="529"/>
      <c r="M1131" s="530"/>
      <c r="N1131" s="530"/>
      <c r="O1131" s="531"/>
      <c r="P1131" s="531"/>
      <c r="Q1131" s="531"/>
      <c r="R1131" s="531"/>
      <c r="S1131" s="531"/>
      <c r="T1131" s="531"/>
      <c r="U1131" s="531"/>
      <c r="V1131" s="426"/>
      <c r="W1131" s="426"/>
      <c r="X1131" s="426"/>
      <c r="Y1131" s="426"/>
      <c r="Z1131" s="426"/>
      <c r="AA1131" s="427"/>
      <c r="AB1131" s="427"/>
    </row>
    <row r="1132" hidden="1">
      <c r="A1132" s="532"/>
      <c r="B1132" s="413" t="s">
        <v>2405</v>
      </c>
      <c r="C1132" s="365"/>
      <c r="D1132" s="365"/>
      <c r="E1132" s="365"/>
      <c r="F1132" s="338"/>
      <c r="G1132" s="463"/>
      <c r="H1132" s="463"/>
      <c r="I1132" s="463"/>
      <c r="J1132" s="463"/>
      <c r="K1132" s="336"/>
      <c r="L1132" s="529"/>
      <c r="M1132" s="530"/>
      <c r="N1132" s="530"/>
      <c r="O1132" s="531"/>
      <c r="P1132" s="531"/>
      <c r="Q1132" s="531"/>
      <c r="R1132" s="531"/>
      <c r="S1132" s="531"/>
      <c r="T1132" s="531"/>
      <c r="U1132" s="531"/>
      <c r="V1132" s="426"/>
      <c r="W1132" s="426"/>
      <c r="X1132" s="426"/>
      <c r="Y1132" s="426"/>
      <c r="Z1132" s="426"/>
      <c r="AA1132" s="427"/>
      <c r="AB1132" s="427"/>
    </row>
    <row r="1133" hidden="1">
      <c r="A1133" s="532"/>
      <c r="B1133" s="413" t="s">
        <v>2406</v>
      </c>
      <c r="C1133" s="456" t="s">
        <v>2407</v>
      </c>
      <c r="D1133" s="456"/>
      <c r="E1133" s="456"/>
      <c r="F1133" s="338"/>
      <c r="G1133" s="462"/>
      <c r="H1133" s="462"/>
      <c r="I1133" s="462"/>
      <c r="J1133" s="462"/>
      <c r="K1133" s="336"/>
      <c r="L1133" s="529"/>
      <c r="M1133" s="530"/>
      <c r="N1133" s="530"/>
      <c r="O1133" s="531"/>
      <c r="P1133" s="531"/>
      <c r="Q1133" s="531"/>
      <c r="R1133" s="531"/>
      <c r="S1133" s="531"/>
      <c r="T1133" s="531"/>
      <c r="U1133" s="531"/>
      <c r="V1133" s="426"/>
      <c r="W1133" s="426"/>
      <c r="X1133" s="426"/>
      <c r="Y1133" s="426"/>
      <c r="Z1133" s="426"/>
      <c r="AA1133" s="427"/>
      <c r="AB1133" s="427"/>
    </row>
    <row r="1134" hidden="1">
      <c r="A1134" s="532"/>
      <c r="B1134" s="413" t="s">
        <v>2408</v>
      </c>
      <c r="C1134" s="365"/>
      <c r="D1134" s="365"/>
      <c r="E1134" s="365"/>
      <c r="F1134" s="338"/>
      <c r="G1134" s="463"/>
      <c r="H1134" s="463"/>
      <c r="I1134" s="463"/>
      <c r="J1134" s="463"/>
      <c r="K1134" s="336"/>
      <c r="L1134" s="529"/>
      <c r="M1134" s="530"/>
      <c r="N1134" s="530"/>
      <c r="O1134" s="531"/>
      <c r="P1134" s="531"/>
      <c r="Q1134" s="531"/>
      <c r="R1134" s="531"/>
      <c r="S1134" s="531"/>
      <c r="T1134" s="531"/>
      <c r="U1134" s="531"/>
      <c r="V1134" s="426"/>
      <c r="W1134" s="426"/>
      <c r="X1134" s="426"/>
      <c r="Y1134" s="426"/>
      <c r="Z1134" s="426"/>
      <c r="AA1134" s="427"/>
      <c r="AB1134" s="427"/>
    </row>
    <row r="1135" hidden="1">
      <c r="A1135" s="532"/>
      <c r="B1135" s="413" t="s">
        <v>2409</v>
      </c>
      <c r="C1135" s="456" t="s">
        <v>2410</v>
      </c>
      <c r="D1135" s="456"/>
      <c r="E1135" s="456"/>
      <c r="F1135" s="338"/>
      <c r="G1135" s="463"/>
      <c r="H1135" s="463"/>
      <c r="I1135" s="463"/>
      <c r="J1135" s="463"/>
      <c r="K1135" s="336"/>
      <c r="L1135" s="529"/>
      <c r="M1135" s="530"/>
      <c r="N1135" s="530"/>
      <c r="O1135" s="531"/>
      <c r="P1135" s="531"/>
      <c r="Q1135" s="531"/>
      <c r="R1135" s="531"/>
      <c r="S1135" s="531"/>
      <c r="T1135" s="531"/>
      <c r="U1135" s="531"/>
      <c r="V1135" s="426"/>
      <c r="W1135" s="426"/>
      <c r="X1135" s="426"/>
      <c r="Y1135" s="426"/>
      <c r="Z1135" s="426"/>
      <c r="AA1135" s="427"/>
      <c r="AB1135" s="427"/>
    </row>
    <row r="1136" hidden="1">
      <c r="A1136" s="532"/>
      <c r="B1136" s="413" t="s">
        <v>2411</v>
      </c>
      <c r="C1136" s="365" t="s">
        <v>2412</v>
      </c>
      <c r="D1136" s="365"/>
      <c r="E1136" s="365"/>
      <c r="F1136" s="338"/>
      <c r="G1136" s="463"/>
      <c r="H1136" s="463"/>
      <c r="I1136" s="463"/>
      <c r="J1136" s="463"/>
      <c r="K1136" s="336" t="s">
        <v>2413</v>
      </c>
      <c r="L1136" s="529"/>
      <c r="M1136" s="530"/>
      <c r="N1136" s="530"/>
      <c r="O1136" s="531"/>
      <c r="P1136" s="531"/>
      <c r="Q1136" s="531"/>
      <c r="R1136" s="531"/>
      <c r="S1136" s="531"/>
      <c r="T1136" s="531"/>
      <c r="U1136" s="531"/>
      <c r="V1136" s="426"/>
      <c r="W1136" s="426"/>
      <c r="X1136" s="426"/>
      <c r="Y1136" s="426"/>
      <c r="Z1136" s="426"/>
      <c r="AA1136" s="427"/>
      <c r="AB1136" s="427"/>
    </row>
    <row r="1137" hidden="1">
      <c r="A1137" s="532"/>
      <c r="B1137" s="413" t="s">
        <v>2414</v>
      </c>
      <c r="C1137" s="456" t="s">
        <v>2415</v>
      </c>
      <c r="D1137" s="456"/>
      <c r="E1137" s="456"/>
      <c r="F1137" s="338"/>
      <c r="G1137" s="463"/>
      <c r="H1137" s="463"/>
      <c r="I1137" s="463"/>
      <c r="J1137" s="463"/>
      <c r="K1137" s="336" t="s">
        <v>2416</v>
      </c>
      <c r="L1137" s="529"/>
      <c r="M1137" s="530"/>
      <c r="N1137" s="530"/>
      <c r="O1137" s="531"/>
      <c r="P1137" s="531"/>
      <c r="Q1137" s="531"/>
      <c r="R1137" s="531"/>
      <c r="S1137" s="531"/>
      <c r="T1137" s="531"/>
      <c r="U1137" s="531"/>
      <c r="V1137" s="426"/>
      <c r="W1137" s="426"/>
      <c r="X1137" s="426"/>
      <c r="Y1137" s="426"/>
      <c r="Z1137" s="426"/>
      <c r="AA1137" s="427"/>
      <c r="AB1137" s="427"/>
    </row>
    <row r="1138" hidden="1">
      <c r="A1138" s="532"/>
      <c r="B1138" s="413" t="s">
        <v>2417</v>
      </c>
      <c r="C1138" s="365" t="s">
        <v>2418</v>
      </c>
      <c r="D1138" s="365"/>
      <c r="E1138" s="365"/>
      <c r="F1138" s="338"/>
      <c r="G1138" s="463"/>
      <c r="H1138" s="463"/>
      <c r="I1138" s="463"/>
      <c r="J1138" s="463"/>
      <c r="K1138" s="336" t="s">
        <v>2419</v>
      </c>
      <c r="L1138" s="529"/>
      <c r="M1138" s="530"/>
      <c r="N1138" s="530"/>
      <c r="O1138" s="531"/>
      <c r="P1138" s="531"/>
      <c r="Q1138" s="531"/>
      <c r="R1138" s="531"/>
      <c r="S1138" s="531"/>
      <c r="T1138" s="531"/>
      <c r="U1138" s="531"/>
      <c r="V1138" s="426"/>
      <c r="W1138" s="426"/>
      <c r="X1138" s="426"/>
      <c r="Y1138" s="426"/>
      <c r="Z1138" s="426"/>
      <c r="AA1138" s="427"/>
      <c r="AB1138" s="427"/>
    </row>
    <row r="1139" hidden="1">
      <c r="A1139" s="532">
        <v>43856.0</v>
      </c>
      <c r="B1139" s="413" t="s">
        <v>2420</v>
      </c>
      <c r="C1139" s="456" t="s">
        <v>2421</v>
      </c>
      <c r="D1139" s="456"/>
      <c r="E1139" s="456"/>
      <c r="F1139" s="338"/>
      <c r="G1139" s="463"/>
      <c r="H1139" s="463"/>
      <c r="I1139" s="463"/>
      <c r="J1139" s="463"/>
      <c r="K1139" s="336" t="s">
        <v>2422</v>
      </c>
      <c r="L1139" s="529" t="s">
        <v>2423</v>
      </c>
      <c r="M1139" s="530"/>
      <c r="N1139" s="530"/>
      <c r="O1139" s="531"/>
      <c r="P1139" s="531"/>
      <c r="Q1139" s="531"/>
      <c r="R1139" s="531"/>
      <c r="S1139" s="531"/>
      <c r="T1139" s="531"/>
      <c r="U1139" s="531"/>
      <c r="V1139" s="426"/>
      <c r="W1139" s="426"/>
      <c r="X1139" s="426"/>
      <c r="Y1139" s="426"/>
      <c r="Z1139" s="426"/>
      <c r="AA1139" s="427"/>
      <c r="AB1139" s="427"/>
    </row>
    <row r="1140" hidden="1">
      <c r="A1140" s="532"/>
      <c r="B1140" s="413" t="s">
        <v>2424</v>
      </c>
      <c r="C1140" s="365"/>
      <c r="D1140" s="365"/>
      <c r="E1140" s="365"/>
      <c r="F1140" s="413"/>
      <c r="G1140" s="437"/>
      <c r="H1140" s="437"/>
      <c r="I1140" s="437"/>
      <c r="J1140" s="437"/>
      <c r="K1140" s="336"/>
      <c r="L1140" s="536"/>
      <c r="M1140" s="530"/>
      <c r="N1140" s="530"/>
      <c r="O1140" s="531"/>
      <c r="P1140" s="531"/>
      <c r="Q1140" s="531"/>
      <c r="R1140" s="531"/>
      <c r="S1140" s="531"/>
      <c r="T1140" s="531"/>
      <c r="U1140" s="531"/>
      <c r="V1140" s="426"/>
      <c r="W1140" s="426"/>
      <c r="X1140" s="426"/>
      <c r="Y1140" s="426"/>
      <c r="Z1140" s="426"/>
      <c r="AA1140" s="427"/>
      <c r="AB1140" s="427"/>
    </row>
    <row r="1141" hidden="1">
      <c r="A1141" s="532"/>
      <c r="B1141" s="413" t="s">
        <v>2425</v>
      </c>
      <c r="C1141" s="428" t="s">
        <v>2426</v>
      </c>
      <c r="D1141" s="428"/>
      <c r="E1141" s="428"/>
      <c r="F1141" s="413"/>
      <c r="G1141" s="437"/>
      <c r="H1141" s="437"/>
      <c r="I1141" s="437"/>
      <c r="J1141" s="437"/>
      <c r="K1141" s="336"/>
      <c r="L1141" s="536"/>
      <c r="M1141" s="530"/>
      <c r="N1141" s="530"/>
      <c r="O1141" s="531"/>
      <c r="P1141" s="531"/>
      <c r="Q1141" s="531"/>
      <c r="R1141" s="531"/>
      <c r="S1141" s="531"/>
      <c r="T1141" s="531"/>
      <c r="U1141" s="531"/>
      <c r="V1141" s="426"/>
      <c r="W1141" s="426"/>
      <c r="X1141" s="426"/>
      <c r="Y1141" s="426"/>
      <c r="Z1141" s="426"/>
      <c r="AA1141" s="427"/>
      <c r="AB1141" s="427"/>
    </row>
    <row r="1142" hidden="1">
      <c r="A1142" s="532"/>
      <c r="B1142" s="413" t="s">
        <v>2427</v>
      </c>
      <c r="C1142" s="365"/>
      <c r="D1142" s="365"/>
      <c r="E1142" s="365"/>
      <c r="F1142" s="413"/>
      <c r="G1142" s="437"/>
      <c r="H1142" s="437"/>
      <c r="I1142" s="437"/>
      <c r="J1142" s="437"/>
      <c r="K1142" s="336"/>
      <c r="L1142" s="536"/>
      <c r="M1142" s="530"/>
      <c r="N1142" s="530"/>
      <c r="O1142" s="531"/>
      <c r="P1142" s="531"/>
      <c r="Q1142" s="531"/>
      <c r="R1142" s="531"/>
      <c r="S1142" s="531"/>
      <c r="T1142" s="531"/>
      <c r="U1142" s="531"/>
      <c r="V1142" s="426"/>
      <c r="W1142" s="426"/>
      <c r="X1142" s="426"/>
      <c r="Y1142" s="426"/>
      <c r="Z1142" s="426"/>
      <c r="AA1142" s="427"/>
      <c r="AB1142" s="427"/>
    </row>
    <row r="1143" hidden="1">
      <c r="A1143" s="532"/>
      <c r="B1143" s="413" t="s">
        <v>2428</v>
      </c>
      <c r="C1143" s="428"/>
      <c r="D1143" s="428"/>
      <c r="E1143" s="428"/>
      <c r="F1143" s="413"/>
      <c r="G1143" s="437"/>
      <c r="H1143" s="437"/>
      <c r="I1143" s="437"/>
      <c r="J1143" s="437"/>
      <c r="K1143" s="336"/>
      <c r="L1143" s="536"/>
      <c r="M1143" s="530"/>
      <c r="N1143" s="530"/>
      <c r="O1143" s="531"/>
      <c r="P1143" s="531"/>
      <c r="Q1143" s="531"/>
      <c r="R1143" s="531"/>
      <c r="S1143" s="531"/>
      <c r="T1143" s="531"/>
      <c r="U1143" s="531"/>
      <c r="V1143" s="426"/>
      <c r="W1143" s="426"/>
      <c r="X1143" s="426"/>
      <c r="Y1143" s="426"/>
      <c r="Z1143" s="426"/>
      <c r="AA1143" s="427"/>
      <c r="AB1143" s="427"/>
    </row>
    <row r="1144" hidden="1">
      <c r="A1144" s="532"/>
      <c r="B1144" s="413" t="s">
        <v>2429</v>
      </c>
      <c r="C1144" s="365" t="s">
        <v>2430</v>
      </c>
      <c r="D1144" s="365"/>
      <c r="E1144" s="365"/>
      <c r="F1144" s="413"/>
      <c r="G1144" s="437"/>
      <c r="H1144" s="437"/>
      <c r="I1144" s="437"/>
      <c r="J1144" s="437"/>
      <c r="K1144" s="336"/>
      <c r="L1144" s="536"/>
      <c r="M1144" s="530"/>
      <c r="N1144" s="530"/>
      <c r="O1144" s="531"/>
      <c r="P1144" s="531"/>
      <c r="Q1144" s="531"/>
      <c r="R1144" s="531"/>
      <c r="S1144" s="531"/>
      <c r="T1144" s="531"/>
      <c r="U1144" s="531"/>
      <c r="V1144" s="426"/>
      <c r="W1144" s="426"/>
      <c r="X1144" s="426"/>
      <c r="Y1144" s="426"/>
      <c r="Z1144" s="426"/>
      <c r="AA1144" s="427"/>
      <c r="AB1144" s="427"/>
    </row>
    <row r="1145" hidden="1">
      <c r="A1145" s="532"/>
      <c r="B1145" s="413" t="s">
        <v>2431</v>
      </c>
      <c r="C1145" s="428" t="s">
        <v>2432</v>
      </c>
      <c r="D1145" s="428"/>
      <c r="E1145" s="428"/>
      <c r="F1145" s="413"/>
      <c r="G1145" s="437"/>
      <c r="H1145" s="437"/>
      <c r="I1145" s="437"/>
      <c r="J1145" s="437"/>
      <c r="K1145" s="336" t="s">
        <v>2433</v>
      </c>
      <c r="L1145" s="536"/>
      <c r="M1145" s="530"/>
      <c r="N1145" s="530"/>
      <c r="O1145" s="531"/>
      <c r="P1145" s="531"/>
      <c r="Q1145" s="531"/>
      <c r="R1145" s="531"/>
      <c r="S1145" s="531"/>
      <c r="T1145" s="531"/>
      <c r="U1145" s="531"/>
      <c r="V1145" s="426"/>
      <c r="W1145" s="426"/>
      <c r="X1145" s="426"/>
      <c r="Y1145" s="426"/>
      <c r="Z1145" s="426"/>
      <c r="AA1145" s="427"/>
      <c r="AB1145" s="427"/>
    </row>
    <row r="1146" hidden="1">
      <c r="A1146" s="532"/>
      <c r="B1146" s="413" t="s">
        <v>2434</v>
      </c>
      <c r="C1146" s="365" t="s">
        <v>2435</v>
      </c>
      <c r="D1146" s="365"/>
      <c r="E1146" s="365"/>
      <c r="F1146" s="537"/>
      <c r="G1146" s="538"/>
      <c r="H1146" s="538"/>
      <c r="I1146" s="538"/>
      <c r="J1146" s="538"/>
      <c r="K1146" s="336" t="s">
        <v>2436</v>
      </c>
      <c r="L1146" s="536"/>
      <c r="M1146" s="530"/>
      <c r="N1146" s="530"/>
      <c r="O1146" s="531"/>
      <c r="P1146" s="531"/>
      <c r="Q1146" s="531"/>
      <c r="R1146" s="531"/>
      <c r="S1146" s="531"/>
      <c r="T1146" s="531"/>
      <c r="U1146" s="531"/>
      <c r="V1146" s="426"/>
      <c r="W1146" s="426"/>
      <c r="X1146" s="426"/>
      <c r="Y1146" s="426"/>
      <c r="Z1146" s="426"/>
      <c r="AA1146" s="427"/>
      <c r="AB1146" s="427"/>
    </row>
    <row r="1147" hidden="1">
      <c r="A1147" s="532"/>
      <c r="B1147" s="413" t="s">
        <v>2437</v>
      </c>
      <c r="C1147" s="445" t="s">
        <v>2438</v>
      </c>
      <c r="D1147" s="445"/>
      <c r="E1147" s="445"/>
      <c r="F1147" s="537"/>
      <c r="G1147" s="538"/>
      <c r="H1147" s="538"/>
      <c r="I1147" s="538"/>
      <c r="J1147" s="538"/>
      <c r="K1147" s="336" t="s">
        <v>2439</v>
      </c>
      <c r="L1147" s="536"/>
      <c r="M1147" s="530"/>
      <c r="N1147" s="530"/>
      <c r="O1147" s="531"/>
      <c r="P1147" s="531"/>
      <c r="Q1147" s="531"/>
      <c r="R1147" s="531"/>
      <c r="S1147" s="531"/>
      <c r="T1147" s="531"/>
      <c r="U1147" s="531"/>
      <c r="V1147" s="426"/>
      <c r="W1147" s="426"/>
      <c r="X1147" s="426"/>
      <c r="Y1147" s="426"/>
      <c r="Z1147" s="426"/>
      <c r="AA1147" s="427"/>
      <c r="AB1147" s="427"/>
    </row>
    <row r="1148" hidden="1">
      <c r="A1148" s="532"/>
      <c r="B1148" s="413" t="s">
        <v>2440</v>
      </c>
      <c r="C1148" s="365"/>
      <c r="D1148" s="365"/>
      <c r="E1148" s="365"/>
      <c r="F1148" s="537"/>
      <c r="G1148" s="538"/>
      <c r="H1148" s="538"/>
      <c r="I1148" s="538"/>
      <c r="J1148" s="538"/>
      <c r="K1148" s="529"/>
      <c r="L1148" s="531"/>
      <c r="M1148" s="530"/>
      <c r="N1148" s="530"/>
      <c r="O1148" s="531"/>
      <c r="P1148" s="531"/>
      <c r="Q1148" s="531"/>
      <c r="R1148" s="531"/>
      <c r="S1148" s="531"/>
      <c r="T1148" s="531"/>
      <c r="U1148" s="531"/>
      <c r="V1148" s="426"/>
      <c r="W1148" s="426"/>
      <c r="X1148" s="426"/>
      <c r="Y1148" s="426"/>
      <c r="Z1148" s="426"/>
      <c r="AA1148" s="427"/>
      <c r="AB1148" s="427"/>
    </row>
    <row r="1149" hidden="1">
      <c r="A1149" s="532">
        <v>43855.0</v>
      </c>
      <c r="B1149" s="413" t="s">
        <v>2441</v>
      </c>
      <c r="C1149" s="445"/>
      <c r="D1149" s="445"/>
      <c r="E1149" s="445"/>
      <c r="F1149" s="537"/>
      <c r="G1149" s="538"/>
      <c r="H1149" s="538"/>
      <c r="I1149" s="538"/>
      <c r="J1149" s="538"/>
      <c r="K1149" s="529"/>
      <c r="L1149" s="531"/>
      <c r="M1149" s="530"/>
      <c r="N1149" s="530"/>
      <c r="O1149" s="531"/>
      <c r="P1149" s="531"/>
      <c r="Q1149" s="531"/>
      <c r="R1149" s="531"/>
      <c r="S1149" s="531"/>
      <c r="T1149" s="531"/>
      <c r="U1149" s="531"/>
      <c r="V1149" s="426"/>
      <c r="W1149" s="426"/>
      <c r="X1149" s="426"/>
      <c r="Y1149" s="426"/>
      <c r="Z1149" s="426"/>
      <c r="AA1149" s="427"/>
      <c r="AB1149" s="427"/>
    </row>
    <row r="1150" hidden="1">
      <c r="A1150" s="532"/>
      <c r="B1150" s="413" t="s">
        <v>2442</v>
      </c>
      <c r="C1150" s="365"/>
      <c r="D1150" s="365"/>
      <c r="E1150" s="365"/>
      <c r="F1150" s="537"/>
      <c r="G1150" s="538"/>
      <c r="H1150" s="538"/>
      <c r="I1150" s="538"/>
      <c r="J1150" s="538"/>
      <c r="K1150" s="529"/>
      <c r="L1150" s="531"/>
      <c r="M1150" s="530"/>
      <c r="N1150" s="530"/>
      <c r="O1150" s="531"/>
      <c r="P1150" s="531"/>
      <c r="Q1150" s="531"/>
      <c r="R1150" s="531"/>
      <c r="S1150" s="531"/>
      <c r="T1150" s="531"/>
      <c r="U1150" s="531"/>
      <c r="V1150" s="426"/>
      <c r="W1150" s="426"/>
      <c r="X1150" s="426"/>
      <c r="Y1150" s="426"/>
      <c r="Z1150" s="426"/>
      <c r="AA1150" s="427"/>
      <c r="AB1150" s="427"/>
    </row>
    <row r="1151" hidden="1">
      <c r="A1151" s="532">
        <v>43854.0</v>
      </c>
      <c r="B1151" s="413" t="s">
        <v>2443</v>
      </c>
      <c r="C1151" s="445"/>
      <c r="D1151" s="445"/>
      <c r="E1151" s="445"/>
      <c r="F1151" s="537"/>
      <c r="G1151" s="538"/>
      <c r="H1151" s="538"/>
      <c r="I1151" s="538"/>
      <c r="J1151" s="538"/>
      <c r="K1151" s="529"/>
      <c r="L1151" s="531"/>
      <c r="M1151" s="530"/>
      <c r="N1151" s="530"/>
      <c r="O1151" s="531"/>
      <c r="P1151" s="531"/>
      <c r="Q1151" s="531"/>
      <c r="R1151" s="531"/>
      <c r="S1151" s="531"/>
      <c r="T1151" s="531"/>
      <c r="U1151" s="531"/>
      <c r="V1151" s="426"/>
      <c r="W1151" s="426"/>
      <c r="X1151" s="426"/>
      <c r="Y1151" s="426"/>
      <c r="Z1151" s="426"/>
      <c r="AA1151" s="427"/>
      <c r="AB1151" s="427"/>
    </row>
    <row r="1152" hidden="1">
      <c r="A1152" s="532"/>
      <c r="B1152" s="413" t="s">
        <v>2444</v>
      </c>
      <c r="C1152" s="365"/>
      <c r="D1152" s="365"/>
      <c r="E1152" s="365"/>
      <c r="F1152" s="537"/>
      <c r="G1152" s="538"/>
      <c r="H1152" s="538"/>
      <c r="I1152" s="538"/>
      <c r="J1152" s="538"/>
      <c r="K1152" s="529"/>
      <c r="L1152" s="531"/>
      <c r="M1152" s="530"/>
      <c r="N1152" s="530"/>
      <c r="O1152" s="531"/>
      <c r="P1152" s="531"/>
      <c r="Q1152" s="531"/>
      <c r="R1152" s="531"/>
      <c r="S1152" s="531"/>
      <c r="T1152" s="531"/>
      <c r="U1152" s="531"/>
      <c r="V1152" s="426"/>
      <c r="W1152" s="426"/>
      <c r="X1152" s="426"/>
      <c r="Y1152" s="426"/>
      <c r="Z1152" s="426"/>
      <c r="AA1152" s="427"/>
      <c r="AB1152" s="427"/>
    </row>
    <row r="1153" hidden="1">
      <c r="A1153" s="532"/>
      <c r="B1153" s="413" t="s">
        <v>2445</v>
      </c>
      <c r="C1153" s="445" t="s">
        <v>2446</v>
      </c>
      <c r="D1153" s="445"/>
      <c r="E1153" s="445"/>
      <c r="F1153" s="537"/>
      <c r="G1153" s="538"/>
      <c r="H1153" s="538"/>
      <c r="I1153" s="538"/>
      <c r="J1153" s="538"/>
      <c r="K1153" s="529"/>
      <c r="L1153" s="531"/>
      <c r="M1153" s="530"/>
      <c r="N1153" s="530"/>
      <c r="O1153" s="531"/>
      <c r="P1153" s="531"/>
      <c r="Q1153" s="531"/>
      <c r="R1153" s="531"/>
      <c r="S1153" s="531"/>
      <c r="T1153" s="531"/>
      <c r="U1153" s="531"/>
      <c r="V1153" s="426"/>
      <c r="W1153" s="426"/>
      <c r="X1153" s="426"/>
      <c r="Y1153" s="426"/>
      <c r="Z1153" s="426"/>
      <c r="AA1153" s="427"/>
      <c r="AB1153" s="427"/>
    </row>
    <row r="1154" hidden="1">
      <c r="A1154" s="532"/>
      <c r="B1154" s="413" t="s">
        <v>2447</v>
      </c>
      <c r="C1154" s="365"/>
      <c r="D1154" s="365"/>
      <c r="E1154" s="365"/>
      <c r="F1154" s="537"/>
      <c r="G1154" s="538"/>
      <c r="H1154" s="538"/>
      <c r="I1154" s="538"/>
      <c r="J1154" s="538"/>
      <c r="K1154" s="529"/>
      <c r="L1154" s="531"/>
      <c r="M1154" s="530"/>
      <c r="N1154" s="530"/>
      <c r="O1154" s="531"/>
      <c r="P1154" s="531"/>
      <c r="Q1154" s="531"/>
      <c r="R1154" s="531"/>
      <c r="S1154" s="531"/>
      <c r="T1154" s="531"/>
      <c r="U1154" s="531"/>
      <c r="V1154" s="426"/>
      <c r="W1154" s="426"/>
      <c r="X1154" s="426"/>
      <c r="Y1154" s="426"/>
      <c r="Z1154" s="426"/>
      <c r="AA1154" s="427"/>
      <c r="AB1154" s="427"/>
    </row>
    <row r="1155" hidden="1">
      <c r="A1155" s="532"/>
      <c r="B1155" s="413" t="s">
        <v>2448</v>
      </c>
      <c r="C1155" s="445" t="s">
        <v>2449</v>
      </c>
      <c r="D1155" s="445"/>
      <c r="E1155" s="445"/>
      <c r="F1155" s="537"/>
      <c r="G1155" s="538"/>
      <c r="H1155" s="538"/>
      <c r="I1155" s="538"/>
      <c r="J1155" s="538"/>
      <c r="K1155" s="529"/>
      <c r="L1155" s="531"/>
      <c r="M1155" s="530"/>
      <c r="N1155" s="530"/>
      <c r="O1155" s="531"/>
      <c r="P1155" s="531"/>
      <c r="Q1155" s="531"/>
      <c r="R1155" s="531"/>
      <c r="S1155" s="531"/>
      <c r="T1155" s="531"/>
      <c r="U1155" s="531"/>
      <c r="V1155" s="426"/>
      <c r="W1155" s="426"/>
      <c r="X1155" s="426"/>
      <c r="Y1155" s="426"/>
      <c r="Z1155" s="426"/>
      <c r="AA1155" s="427"/>
      <c r="AB1155" s="427"/>
    </row>
    <row r="1156" hidden="1">
      <c r="A1156" s="532"/>
      <c r="B1156" s="537" t="s">
        <v>2450</v>
      </c>
      <c r="C1156" s="365" t="s">
        <v>2451</v>
      </c>
      <c r="D1156" s="365"/>
      <c r="E1156" s="365"/>
      <c r="F1156" s="537"/>
      <c r="G1156" s="538"/>
      <c r="H1156" s="538"/>
      <c r="I1156" s="538"/>
      <c r="J1156" s="538"/>
      <c r="K1156" s="529" t="s">
        <v>2452</v>
      </c>
      <c r="L1156" s="536" t="s">
        <v>1130</v>
      </c>
      <c r="M1156" s="530"/>
      <c r="N1156" s="530"/>
      <c r="O1156" s="531"/>
      <c r="P1156" s="531"/>
      <c r="Q1156" s="531"/>
      <c r="R1156" s="531"/>
      <c r="S1156" s="531"/>
      <c r="T1156" s="531"/>
      <c r="U1156" s="531"/>
      <c r="V1156" s="426"/>
      <c r="W1156" s="426"/>
      <c r="X1156" s="426"/>
      <c r="Y1156" s="426"/>
      <c r="Z1156" s="426"/>
      <c r="AA1156" s="427"/>
      <c r="AB1156" s="427"/>
    </row>
    <row r="1157" hidden="1">
      <c r="A1157" s="532"/>
      <c r="B1157" s="537" t="s">
        <v>2453</v>
      </c>
      <c r="C1157" s="445" t="s">
        <v>2454</v>
      </c>
      <c r="D1157" s="445"/>
      <c r="E1157" s="445"/>
      <c r="F1157" s="539"/>
      <c r="G1157" s="529"/>
      <c r="H1157" s="529"/>
      <c r="I1157" s="529"/>
      <c r="J1157" s="529"/>
      <c r="K1157" s="439"/>
      <c r="L1157" s="531"/>
      <c r="M1157" s="530"/>
      <c r="N1157" s="530"/>
      <c r="O1157" s="531"/>
      <c r="P1157" s="531"/>
      <c r="Q1157" s="531"/>
      <c r="R1157" s="531"/>
      <c r="S1157" s="531"/>
      <c r="T1157" s="531"/>
      <c r="U1157" s="531"/>
      <c r="V1157" s="426"/>
      <c r="W1157" s="426"/>
      <c r="X1157" s="426"/>
      <c r="Y1157" s="426"/>
      <c r="Z1157" s="426"/>
      <c r="AA1157" s="427"/>
      <c r="AB1157" s="427"/>
    </row>
    <row r="1158" hidden="1">
      <c r="A1158" s="532">
        <v>43852.0</v>
      </c>
      <c r="B1158" s="537" t="s">
        <v>2455</v>
      </c>
      <c r="C1158" s="365"/>
      <c r="D1158" s="365"/>
      <c r="E1158" s="365"/>
      <c r="F1158" s="537"/>
      <c r="G1158" s="538"/>
      <c r="H1158" s="538"/>
      <c r="I1158" s="538"/>
      <c r="J1158" s="538"/>
      <c r="K1158" s="540"/>
      <c r="L1158" s="531"/>
      <c r="M1158" s="530"/>
      <c r="N1158" s="530"/>
      <c r="O1158" s="531"/>
      <c r="P1158" s="531"/>
      <c r="Q1158" s="531"/>
      <c r="R1158" s="531"/>
      <c r="S1158" s="531"/>
      <c r="T1158" s="531"/>
      <c r="U1158" s="531"/>
      <c r="V1158" s="426"/>
      <c r="W1158" s="426"/>
      <c r="X1158" s="426"/>
      <c r="Y1158" s="426"/>
      <c r="Z1158" s="426"/>
      <c r="AA1158" s="427"/>
      <c r="AB1158" s="427"/>
    </row>
    <row r="1159" hidden="1">
      <c r="A1159" s="532">
        <v>43852.0</v>
      </c>
      <c r="B1159" s="537" t="s">
        <v>2456</v>
      </c>
      <c r="C1159" s="445" t="s">
        <v>2457</v>
      </c>
      <c r="D1159" s="445"/>
      <c r="E1159" s="445"/>
      <c r="F1159" s="537"/>
      <c r="G1159" s="538"/>
      <c r="H1159" s="538"/>
      <c r="I1159" s="538"/>
      <c r="J1159" s="538"/>
      <c r="K1159" s="529" t="s">
        <v>2458</v>
      </c>
      <c r="L1159" s="529" t="s">
        <v>2459</v>
      </c>
      <c r="M1159" s="529" t="s">
        <v>2460</v>
      </c>
      <c r="N1159" s="463" t="s">
        <v>2461</v>
      </c>
      <c r="O1159" s="531"/>
      <c r="P1159" s="531"/>
      <c r="Q1159" s="531"/>
      <c r="R1159" s="531"/>
      <c r="S1159" s="531"/>
      <c r="T1159" s="531"/>
      <c r="U1159" s="531"/>
      <c r="V1159" s="426"/>
      <c r="W1159" s="426"/>
      <c r="X1159" s="426"/>
      <c r="Y1159" s="426"/>
      <c r="Z1159" s="426"/>
      <c r="AA1159" s="427"/>
      <c r="AB1159" s="427"/>
    </row>
    <row r="1160" hidden="1">
      <c r="A1160" s="532">
        <v>43852.0</v>
      </c>
      <c r="B1160" s="537" t="s">
        <v>2462</v>
      </c>
      <c r="C1160" s="365" t="s">
        <v>2463</v>
      </c>
      <c r="D1160" s="365"/>
      <c r="E1160" s="365"/>
      <c r="F1160" s="537"/>
      <c r="G1160" s="538"/>
      <c r="H1160" s="538"/>
      <c r="I1160" s="538"/>
      <c r="J1160" s="538"/>
      <c r="K1160" s="540"/>
      <c r="L1160" s="531"/>
      <c r="M1160" s="530"/>
      <c r="N1160" s="530"/>
      <c r="O1160" s="531"/>
      <c r="P1160" s="531"/>
      <c r="Q1160" s="531"/>
      <c r="R1160" s="531"/>
      <c r="S1160" s="531"/>
      <c r="T1160" s="531"/>
      <c r="U1160" s="531"/>
      <c r="V1160" s="426"/>
      <c r="W1160" s="426"/>
      <c r="X1160" s="426"/>
      <c r="Y1160" s="426"/>
      <c r="Z1160" s="426"/>
      <c r="AA1160" s="427"/>
      <c r="AB1160" s="427"/>
    </row>
    <row r="1161" hidden="1">
      <c r="A1161" s="532">
        <v>43852.0</v>
      </c>
      <c r="B1161" s="537" t="s">
        <v>2464</v>
      </c>
      <c r="C1161" s="445" t="s">
        <v>2465</v>
      </c>
      <c r="D1161" s="445"/>
      <c r="E1161" s="445"/>
      <c r="F1161" s="539"/>
      <c r="G1161" s="529"/>
      <c r="H1161" s="529"/>
      <c r="I1161" s="529"/>
      <c r="J1161" s="529"/>
      <c r="K1161" s="529" t="s">
        <v>2466</v>
      </c>
      <c r="L1161" s="384"/>
      <c r="M1161" s="530"/>
      <c r="N1161" s="530"/>
      <c r="O1161" s="531"/>
      <c r="P1161" s="531"/>
      <c r="Q1161" s="531"/>
      <c r="R1161" s="531"/>
      <c r="S1161" s="531"/>
      <c r="T1161" s="531"/>
      <c r="U1161" s="531"/>
      <c r="V1161" s="426"/>
      <c r="W1161" s="426"/>
      <c r="X1161" s="426"/>
      <c r="Y1161" s="426"/>
      <c r="Z1161" s="426"/>
      <c r="AA1161" s="427"/>
      <c r="AB1161" s="427"/>
    </row>
    <row r="1162" hidden="1">
      <c r="A1162" s="532">
        <v>43852.0</v>
      </c>
      <c r="B1162" s="537" t="s">
        <v>2467</v>
      </c>
      <c r="C1162" s="365"/>
      <c r="D1162" s="365"/>
      <c r="E1162" s="365"/>
      <c r="F1162" s="541"/>
      <c r="G1162" s="542"/>
      <c r="H1162" s="542"/>
      <c r="I1162" s="542"/>
      <c r="J1162" s="542"/>
      <c r="K1162" s="540"/>
      <c r="L1162" s="531"/>
      <c r="M1162" s="530"/>
      <c r="N1162" s="530"/>
      <c r="O1162" s="531"/>
      <c r="P1162" s="531"/>
      <c r="Q1162" s="531"/>
      <c r="R1162" s="531"/>
      <c r="S1162" s="531"/>
      <c r="T1162" s="531"/>
      <c r="U1162" s="531"/>
      <c r="V1162" s="426"/>
      <c r="W1162" s="426"/>
      <c r="X1162" s="426"/>
      <c r="Y1162" s="426"/>
      <c r="Z1162" s="426"/>
      <c r="AA1162" s="427"/>
      <c r="AB1162" s="427"/>
    </row>
    <row r="1163" hidden="1">
      <c r="A1163" s="532">
        <v>43851.0</v>
      </c>
      <c r="B1163" s="539" t="s">
        <v>2468</v>
      </c>
      <c r="C1163" s="445" t="s">
        <v>2469</v>
      </c>
      <c r="D1163" s="445"/>
      <c r="E1163" s="445"/>
      <c r="F1163" s="539"/>
      <c r="G1163" s="529"/>
      <c r="H1163" s="529"/>
      <c r="I1163" s="529"/>
      <c r="J1163" s="529"/>
      <c r="K1163" s="540"/>
      <c r="L1163" s="531"/>
      <c r="M1163" s="530"/>
      <c r="N1163" s="530"/>
      <c r="O1163" s="531"/>
      <c r="P1163" s="531"/>
      <c r="Q1163" s="531"/>
      <c r="R1163" s="531"/>
      <c r="S1163" s="531"/>
      <c r="T1163" s="531"/>
      <c r="U1163" s="531"/>
      <c r="V1163" s="426"/>
      <c r="W1163" s="426"/>
      <c r="X1163" s="426"/>
      <c r="Y1163" s="426"/>
      <c r="Z1163" s="426"/>
      <c r="AA1163" s="427"/>
      <c r="AB1163" s="427"/>
    </row>
    <row r="1164" hidden="1">
      <c r="A1164" s="543">
        <v>43851.0</v>
      </c>
      <c r="B1164" s="544" t="s">
        <v>2470</v>
      </c>
      <c r="C1164" s="365" t="s">
        <v>2471</v>
      </c>
      <c r="D1164" s="365"/>
      <c r="E1164" s="365"/>
      <c r="F1164" s="545"/>
      <c r="G1164" s="546"/>
      <c r="H1164" s="546"/>
      <c r="I1164" s="546"/>
      <c r="J1164" s="546"/>
      <c r="K1164" s="546" t="s">
        <v>2472</v>
      </c>
      <c r="L1164" s="546" t="s">
        <v>2473</v>
      </c>
      <c r="M1164" s="547" t="s">
        <v>2474</v>
      </c>
      <c r="N1164" s="548"/>
      <c r="O1164" s="549"/>
      <c r="P1164" s="549"/>
      <c r="Q1164" s="549"/>
      <c r="R1164" s="549"/>
      <c r="S1164" s="549"/>
      <c r="T1164" s="549"/>
      <c r="U1164" s="549"/>
      <c r="V1164" s="426"/>
      <c r="W1164" s="426"/>
      <c r="X1164" s="426"/>
      <c r="Y1164" s="426"/>
      <c r="Z1164" s="426"/>
      <c r="AA1164" s="427"/>
      <c r="AB1164" s="427"/>
    </row>
    <row r="1165" hidden="1">
      <c r="A1165" s="550"/>
      <c r="B1165" s="539" t="s">
        <v>2475</v>
      </c>
      <c r="C1165" s="445" t="s">
        <v>2476</v>
      </c>
      <c r="D1165" s="445"/>
      <c r="E1165" s="445"/>
      <c r="F1165" s="539"/>
      <c r="G1165" s="529"/>
      <c r="H1165" s="529"/>
      <c r="I1165" s="529"/>
      <c r="J1165" s="529"/>
      <c r="K1165" s="540"/>
      <c r="L1165" s="530"/>
      <c r="M1165" s="530"/>
      <c r="N1165" s="530"/>
      <c r="O1165" s="531"/>
      <c r="P1165" s="531"/>
      <c r="Q1165" s="531"/>
      <c r="R1165" s="531"/>
      <c r="S1165" s="531"/>
      <c r="T1165" s="531"/>
      <c r="U1165" s="531"/>
      <c r="V1165" s="426"/>
      <c r="W1165" s="426"/>
      <c r="X1165" s="426"/>
      <c r="Y1165" s="426"/>
      <c r="Z1165" s="426"/>
      <c r="AA1165" s="427"/>
      <c r="AB1165" s="427"/>
    </row>
    <row r="1166" hidden="1">
      <c r="A1166" s="551"/>
      <c r="B1166" s="544" t="s">
        <v>2477</v>
      </c>
      <c r="C1166" s="365" t="s">
        <v>2478</v>
      </c>
      <c r="D1166" s="365"/>
      <c r="E1166" s="365"/>
      <c r="F1166" s="552"/>
      <c r="G1166" s="553"/>
      <c r="H1166" s="553"/>
      <c r="I1166" s="553"/>
      <c r="J1166" s="553"/>
      <c r="K1166" s="546"/>
      <c r="L1166" s="548"/>
      <c r="M1166" s="548"/>
      <c r="N1166" s="548"/>
      <c r="O1166" s="549"/>
      <c r="P1166" s="549"/>
      <c r="Q1166" s="549"/>
      <c r="R1166" s="549"/>
      <c r="S1166" s="549"/>
      <c r="T1166" s="549"/>
      <c r="U1166" s="549"/>
      <c r="V1166" s="426"/>
      <c r="W1166" s="426"/>
      <c r="X1166" s="426"/>
      <c r="Y1166" s="426"/>
      <c r="Z1166" s="426"/>
      <c r="AA1166" s="427"/>
      <c r="AB1166" s="427"/>
    </row>
    <row r="1167" hidden="1">
      <c r="A1167" s="550"/>
      <c r="B1167" s="544" t="s">
        <v>2479</v>
      </c>
      <c r="C1167" s="445" t="s">
        <v>2480</v>
      </c>
      <c r="D1167" s="445"/>
      <c r="E1167" s="445"/>
      <c r="F1167" s="544"/>
      <c r="G1167" s="540"/>
      <c r="H1167" s="540"/>
      <c r="I1167" s="540"/>
      <c r="J1167" s="540"/>
      <c r="K1167" s="540"/>
      <c r="L1167" s="530"/>
      <c r="M1167" s="530"/>
      <c r="N1167" s="530"/>
      <c r="O1167" s="531"/>
      <c r="P1167" s="531"/>
      <c r="Q1167" s="531"/>
      <c r="R1167" s="531"/>
      <c r="S1167" s="531"/>
      <c r="T1167" s="531"/>
      <c r="U1167" s="531"/>
      <c r="V1167" s="426"/>
      <c r="W1167" s="426"/>
      <c r="X1167" s="426"/>
      <c r="Y1167" s="426"/>
      <c r="Z1167" s="426"/>
      <c r="AA1167" s="427"/>
      <c r="AB1167" s="427"/>
    </row>
    <row r="1168" hidden="1">
      <c r="A1168" s="551"/>
      <c r="B1168" s="544" t="s">
        <v>2481</v>
      </c>
      <c r="C1168" s="365"/>
      <c r="D1168" s="365"/>
      <c r="E1168" s="365"/>
      <c r="F1168" s="545"/>
      <c r="G1168" s="546"/>
      <c r="H1168" s="546"/>
      <c r="I1168" s="546"/>
      <c r="J1168" s="546"/>
      <c r="K1168" s="546"/>
      <c r="L1168" s="548"/>
      <c r="M1168" s="548"/>
      <c r="N1168" s="548"/>
      <c r="O1168" s="549"/>
      <c r="P1168" s="549"/>
      <c r="Q1168" s="549"/>
      <c r="R1168" s="549"/>
      <c r="S1168" s="549"/>
      <c r="T1168" s="549"/>
      <c r="U1168" s="549"/>
      <c r="V1168" s="426"/>
      <c r="W1168" s="426"/>
      <c r="X1168" s="426"/>
      <c r="Y1168" s="426"/>
      <c r="Z1168" s="426"/>
      <c r="AA1168" s="427"/>
      <c r="AB1168" s="427"/>
    </row>
    <row r="1169" hidden="1">
      <c r="A1169" s="550"/>
      <c r="B1169" s="544" t="s">
        <v>2482</v>
      </c>
      <c r="C1169" s="445" t="s">
        <v>2483</v>
      </c>
      <c r="D1169" s="445"/>
      <c r="E1169" s="445"/>
      <c r="F1169" s="544"/>
      <c r="G1169" s="540"/>
      <c r="H1169" s="540"/>
      <c r="I1169" s="540"/>
      <c r="J1169" s="540"/>
      <c r="K1169" s="540" t="s">
        <v>2484</v>
      </c>
      <c r="L1169" s="530"/>
      <c r="M1169" s="530"/>
      <c r="N1169" s="530"/>
      <c r="O1169" s="531"/>
      <c r="P1169" s="531"/>
      <c r="Q1169" s="531"/>
      <c r="R1169" s="531"/>
      <c r="S1169" s="531"/>
      <c r="T1169" s="531"/>
      <c r="U1169" s="531"/>
      <c r="V1169" s="426"/>
      <c r="W1169" s="426"/>
      <c r="X1169" s="426"/>
      <c r="Y1169" s="426"/>
      <c r="Z1169" s="426"/>
      <c r="AA1169" s="427"/>
      <c r="AB1169" s="427"/>
    </row>
    <row r="1170" hidden="1">
      <c r="A1170" s="551"/>
      <c r="B1170" s="544" t="s">
        <v>2485</v>
      </c>
      <c r="C1170" s="365" t="s">
        <v>2486</v>
      </c>
      <c r="D1170" s="365"/>
      <c r="E1170" s="365"/>
      <c r="F1170" s="545"/>
      <c r="G1170" s="546"/>
      <c r="H1170" s="546"/>
      <c r="I1170" s="546"/>
      <c r="J1170" s="546"/>
      <c r="K1170" s="546"/>
      <c r="L1170" s="548"/>
      <c r="M1170" s="548"/>
      <c r="N1170" s="548"/>
      <c r="O1170" s="549"/>
      <c r="P1170" s="549"/>
      <c r="Q1170" s="549"/>
      <c r="R1170" s="549"/>
      <c r="S1170" s="549"/>
      <c r="T1170" s="549"/>
      <c r="U1170" s="549"/>
      <c r="V1170" s="426"/>
      <c r="W1170" s="426"/>
      <c r="X1170" s="426"/>
      <c r="Y1170" s="426"/>
      <c r="Z1170" s="426"/>
      <c r="AA1170" s="427"/>
      <c r="AB1170" s="427"/>
    </row>
    <row r="1171" hidden="1">
      <c r="A1171" s="550"/>
      <c r="B1171" s="544" t="s">
        <v>2487</v>
      </c>
      <c r="C1171" s="445"/>
      <c r="D1171" s="445"/>
      <c r="E1171" s="445"/>
      <c r="F1171" s="544"/>
      <c r="G1171" s="540"/>
      <c r="H1171" s="540"/>
      <c r="I1171" s="540"/>
      <c r="J1171" s="540"/>
      <c r="K1171" s="540"/>
      <c r="L1171" s="530"/>
      <c r="M1171" s="530"/>
      <c r="N1171" s="530"/>
      <c r="O1171" s="531"/>
      <c r="P1171" s="531"/>
      <c r="Q1171" s="531"/>
      <c r="R1171" s="531"/>
      <c r="S1171" s="531"/>
      <c r="T1171" s="531"/>
      <c r="U1171" s="531"/>
      <c r="V1171" s="426"/>
      <c r="W1171" s="426"/>
      <c r="X1171" s="426"/>
      <c r="Y1171" s="426"/>
      <c r="Z1171" s="426"/>
      <c r="AA1171" s="427"/>
      <c r="AB1171" s="427"/>
    </row>
    <row r="1172" hidden="1">
      <c r="A1172" s="551"/>
      <c r="B1172" s="544" t="s">
        <v>2488</v>
      </c>
      <c r="C1172" s="365"/>
      <c r="D1172" s="365"/>
      <c r="E1172" s="365"/>
      <c r="F1172" s="545"/>
      <c r="G1172" s="546"/>
      <c r="H1172" s="546"/>
      <c r="I1172" s="546"/>
      <c r="J1172" s="546"/>
      <c r="K1172" s="546"/>
      <c r="L1172" s="548"/>
      <c r="M1172" s="548"/>
      <c r="N1172" s="548"/>
      <c r="O1172" s="549"/>
      <c r="P1172" s="549"/>
      <c r="Q1172" s="549"/>
      <c r="R1172" s="549"/>
      <c r="S1172" s="549"/>
      <c r="T1172" s="549"/>
      <c r="U1172" s="549"/>
      <c r="V1172" s="426"/>
      <c r="W1172" s="426"/>
      <c r="X1172" s="426"/>
      <c r="Y1172" s="426"/>
      <c r="Z1172" s="426"/>
      <c r="AA1172" s="427"/>
      <c r="AB1172" s="427"/>
    </row>
    <row r="1173" hidden="1">
      <c r="A1173" s="550"/>
      <c r="B1173" s="544" t="s">
        <v>2489</v>
      </c>
      <c r="C1173" s="445" t="s">
        <v>2490</v>
      </c>
      <c r="D1173" s="445"/>
      <c r="E1173" s="445"/>
      <c r="F1173" s="544"/>
      <c r="G1173" s="540"/>
      <c r="H1173" s="540"/>
      <c r="I1173" s="540"/>
      <c r="J1173" s="540"/>
      <c r="K1173" s="540" t="s">
        <v>2491</v>
      </c>
      <c r="L1173" s="530"/>
      <c r="M1173" s="530"/>
      <c r="N1173" s="530"/>
      <c r="O1173" s="531"/>
      <c r="P1173" s="531"/>
      <c r="Q1173" s="531"/>
      <c r="R1173" s="531"/>
      <c r="S1173" s="531"/>
      <c r="T1173" s="531"/>
      <c r="U1173" s="531"/>
      <c r="V1173" s="426"/>
      <c r="W1173" s="426"/>
      <c r="X1173" s="426"/>
      <c r="Y1173" s="426"/>
      <c r="Z1173" s="426"/>
      <c r="AA1173" s="427"/>
      <c r="AB1173" s="427"/>
    </row>
    <row r="1174" hidden="1">
      <c r="A1174" s="543">
        <v>43846.0</v>
      </c>
      <c r="B1174" s="554" t="s">
        <v>2492</v>
      </c>
      <c r="C1174" s="365" t="s">
        <v>2493</v>
      </c>
      <c r="D1174" s="365"/>
      <c r="E1174" s="365"/>
      <c r="F1174" s="545"/>
      <c r="G1174" s="546"/>
      <c r="H1174" s="546"/>
      <c r="I1174" s="546"/>
      <c r="J1174" s="546"/>
      <c r="K1174" s="546"/>
      <c r="L1174" s="548"/>
      <c r="M1174" s="548"/>
      <c r="N1174" s="548"/>
      <c r="O1174" s="549"/>
      <c r="P1174" s="549"/>
      <c r="Q1174" s="549"/>
      <c r="R1174" s="549"/>
      <c r="S1174" s="549"/>
      <c r="T1174" s="549"/>
      <c r="U1174" s="549"/>
      <c r="V1174" s="426"/>
      <c r="W1174" s="426"/>
      <c r="X1174" s="426"/>
      <c r="Y1174" s="426"/>
      <c r="Z1174" s="426"/>
      <c r="AA1174" s="427"/>
      <c r="AB1174" s="427"/>
    </row>
    <row r="1175" hidden="1">
      <c r="A1175" s="543">
        <v>43846.0</v>
      </c>
      <c r="B1175" s="544" t="s">
        <v>2494</v>
      </c>
      <c r="C1175" s="445" t="s">
        <v>2495</v>
      </c>
      <c r="D1175" s="445"/>
      <c r="E1175" s="445"/>
      <c r="F1175" s="555"/>
      <c r="G1175" s="556"/>
      <c r="H1175" s="556"/>
      <c r="I1175" s="556"/>
      <c r="J1175" s="556"/>
      <c r="K1175" s="540"/>
      <c r="L1175" s="530"/>
      <c r="M1175" s="530"/>
      <c r="N1175" s="530"/>
      <c r="O1175" s="531"/>
      <c r="P1175" s="531"/>
      <c r="Q1175" s="531"/>
      <c r="R1175" s="531"/>
      <c r="S1175" s="531"/>
      <c r="T1175" s="531"/>
      <c r="U1175" s="531"/>
      <c r="V1175" s="426"/>
      <c r="W1175" s="426"/>
      <c r="X1175" s="426"/>
      <c r="Y1175" s="426"/>
      <c r="Z1175" s="426"/>
      <c r="AA1175" s="427"/>
      <c r="AB1175" s="427"/>
    </row>
    <row r="1176" hidden="1">
      <c r="A1176" s="551"/>
      <c r="B1176" s="554" t="s">
        <v>2496</v>
      </c>
      <c r="C1176" s="365"/>
      <c r="D1176" s="365"/>
      <c r="E1176" s="365"/>
      <c r="F1176" s="545"/>
      <c r="G1176" s="546"/>
      <c r="H1176" s="546"/>
      <c r="I1176" s="546"/>
      <c r="J1176" s="546"/>
      <c r="K1176" s="546"/>
      <c r="L1176" s="548"/>
      <c r="M1176" s="548"/>
      <c r="N1176" s="548"/>
      <c r="O1176" s="549"/>
      <c r="P1176" s="549"/>
      <c r="Q1176" s="549"/>
      <c r="R1176" s="549"/>
      <c r="S1176" s="549"/>
      <c r="T1176" s="549"/>
      <c r="U1176" s="549"/>
      <c r="V1176" s="426"/>
      <c r="W1176" s="426"/>
      <c r="X1176" s="426"/>
      <c r="Y1176" s="426"/>
      <c r="Z1176" s="426"/>
      <c r="AA1176" s="427"/>
      <c r="AB1176" s="427"/>
    </row>
    <row r="1177" hidden="1">
      <c r="A1177" s="550"/>
      <c r="B1177" s="544" t="s">
        <v>2497</v>
      </c>
      <c r="C1177" s="445" t="s">
        <v>2498</v>
      </c>
      <c r="D1177" s="445"/>
      <c r="E1177" s="445"/>
      <c r="F1177" s="544"/>
      <c r="G1177" s="540"/>
      <c r="H1177" s="540"/>
      <c r="I1177" s="540"/>
      <c r="J1177" s="540"/>
      <c r="K1177" s="540"/>
      <c r="L1177" s="530"/>
      <c r="M1177" s="530"/>
      <c r="N1177" s="530"/>
      <c r="O1177" s="531"/>
      <c r="P1177" s="531"/>
      <c r="Q1177" s="531"/>
      <c r="R1177" s="531"/>
      <c r="S1177" s="531"/>
      <c r="T1177" s="531"/>
      <c r="U1177" s="531"/>
      <c r="V1177" s="426"/>
      <c r="W1177" s="426"/>
      <c r="X1177" s="426"/>
      <c r="Y1177" s="426"/>
      <c r="Z1177" s="426"/>
      <c r="AA1177" s="427"/>
      <c r="AB1177" s="427"/>
    </row>
    <row r="1178" hidden="1">
      <c r="A1178" s="551"/>
      <c r="B1178" s="545" t="s">
        <v>2499</v>
      </c>
      <c r="C1178" s="365" t="s">
        <v>2500</v>
      </c>
      <c r="D1178" s="365"/>
      <c r="E1178" s="365"/>
      <c r="F1178" s="545"/>
      <c r="G1178" s="546"/>
      <c r="H1178" s="546"/>
      <c r="I1178" s="546"/>
      <c r="J1178" s="546"/>
      <c r="K1178" s="546" t="s">
        <v>2501</v>
      </c>
      <c r="L1178" s="548"/>
      <c r="M1178" s="548"/>
      <c r="N1178" s="548"/>
      <c r="O1178" s="549"/>
      <c r="P1178" s="549"/>
      <c r="Q1178" s="549"/>
      <c r="R1178" s="549"/>
      <c r="S1178" s="549"/>
      <c r="T1178" s="549"/>
      <c r="U1178" s="549"/>
      <c r="V1178" s="426"/>
      <c r="W1178" s="426"/>
      <c r="X1178" s="426"/>
      <c r="Y1178" s="426"/>
      <c r="Z1178" s="426"/>
      <c r="AA1178" s="427"/>
      <c r="AB1178" s="427"/>
    </row>
    <row r="1179" hidden="1">
      <c r="A1179" s="550"/>
      <c r="B1179" s="544" t="s">
        <v>2502</v>
      </c>
      <c r="C1179" s="445"/>
      <c r="D1179" s="445"/>
      <c r="E1179" s="445"/>
      <c r="F1179" s="544"/>
      <c r="G1179" s="540"/>
      <c r="H1179" s="540"/>
      <c r="I1179" s="540"/>
      <c r="J1179" s="540"/>
      <c r="K1179" s="540"/>
      <c r="L1179" s="530"/>
      <c r="M1179" s="530"/>
      <c r="N1179" s="530"/>
      <c r="O1179" s="531"/>
      <c r="P1179" s="531"/>
      <c r="Q1179" s="531"/>
      <c r="R1179" s="531"/>
      <c r="S1179" s="531"/>
      <c r="T1179" s="531"/>
      <c r="U1179" s="531"/>
      <c r="V1179" s="426"/>
      <c r="W1179" s="426"/>
      <c r="X1179" s="426"/>
      <c r="Y1179" s="426"/>
      <c r="Z1179" s="426"/>
      <c r="AA1179" s="427"/>
      <c r="AB1179" s="427"/>
    </row>
    <row r="1180" hidden="1">
      <c r="A1180" s="551"/>
      <c r="B1180" s="554" t="s">
        <v>2503</v>
      </c>
      <c r="C1180" s="365" t="s">
        <v>2504</v>
      </c>
      <c r="D1180" s="365"/>
      <c r="E1180" s="365"/>
      <c r="F1180" s="545"/>
      <c r="G1180" s="546"/>
      <c r="H1180" s="546"/>
      <c r="I1180" s="546"/>
      <c r="J1180" s="546"/>
      <c r="K1180" s="546"/>
      <c r="L1180" s="548"/>
      <c r="M1180" s="548"/>
      <c r="N1180" s="548"/>
      <c r="O1180" s="549"/>
      <c r="P1180" s="549"/>
      <c r="Q1180" s="549"/>
      <c r="R1180" s="549"/>
      <c r="S1180" s="549"/>
      <c r="T1180" s="549"/>
      <c r="U1180" s="549"/>
      <c r="V1180" s="426"/>
      <c r="W1180" s="426"/>
      <c r="X1180" s="426"/>
      <c r="Y1180" s="426"/>
      <c r="Z1180" s="426"/>
      <c r="AA1180" s="427"/>
      <c r="AB1180" s="427"/>
    </row>
    <row r="1181" hidden="1">
      <c r="A1181" s="550"/>
      <c r="B1181" s="544" t="s">
        <v>2505</v>
      </c>
      <c r="C1181" s="445" t="s">
        <v>2506</v>
      </c>
      <c r="D1181" s="445"/>
      <c r="E1181" s="445"/>
      <c r="F1181" s="544"/>
      <c r="G1181" s="540"/>
      <c r="H1181" s="540"/>
      <c r="I1181" s="540"/>
      <c r="J1181" s="540"/>
      <c r="K1181" s="540"/>
      <c r="L1181" s="530"/>
      <c r="M1181" s="530"/>
      <c r="N1181" s="530"/>
      <c r="O1181" s="531"/>
      <c r="P1181" s="531"/>
      <c r="Q1181" s="531"/>
      <c r="R1181" s="531"/>
      <c r="S1181" s="531"/>
      <c r="T1181" s="531"/>
      <c r="U1181" s="531"/>
      <c r="V1181" s="426"/>
      <c r="W1181" s="426"/>
      <c r="X1181" s="426"/>
      <c r="Y1181" s="426"/>
      <c r="Z1181" s="426"/>
      <c r="AA1181" s="427"/>
      <c r="AB1181" s="427"/>
    </row>
    <row r="1182" hidden="1">
      <c r="A1182" s="551"/>
      <c r="B1182" s="554" t="s">
        <v>2507</v>
      </c>
      <c r="C1182" s="557" t="s">
        <v>2508</v>
      </c>
      <c r="D1182" s="557"/>
      <c r="E1182" s="557"/>
      <c r="F1182" s="558"/>
      <c r="G1182" s="559"/>
      <c r="H1182" s="559"/>
      <c r="I1182" s="559"/>
      <c r="J1182" s="559"/>
      <c r="K1182" s="546"/>
      <c r="L1182" s="548"/>
      <c r="M1182" s="548"/>
      <c r="N1182" s="548"/>
      <c r="O1182" s="549"/>
      <c r="P1182" s="549"/>
      <c r="Q1182" s="549"/>
      <c r="R1182" s="549"/>
      <c r="S1182" s="549"/>
      <c r="T1182" s="549"/>
      <c r="U1182" s="549"/>
      <c r="V1182" s="426"/>
      <c r="W1182" s="426"/>
      <c r="X1182" s="426"/>
      <c r="Y1182" s="426"/>
      <c r="Z1182" s="426"/>
      <c r="AA1182" s="427"/>
      <c r="AB1182" s="427"/>
    </row>
    <row r="1183" hidden="1">
      <c r="A1183" s="550"/>
      <c r="B1183" s="544" t="s">
        <v>2509</v>
      </c>
      <c r="C1183" s="445"/>
      <c r="D1183" s="445"/>
      <c r="E1183" s="445"/>
      <c r="F1183" s="544"/>
      <c r="G1183" s="540"/>
      <c r="H1183" s="540"/>
      <c r="I1183" s="540"/>
      <c r="J1183" s="540"/>
      <c r="K1183" s="540"/>
      <c r="L1183" s="530"/>
      <c r="M1183" s="530"/>
      <c r="N1183" s="530"/>
      <c r="O1183" s="531"/>
      <c r="P1183" s="531"/>
      <c r="Q1183" s="531"/>
      <c r="R1183" s="531"/>
      <c r="S1183" s="531"/>
      <c r="T1183" s="531"/>
      <c r="U1183" s="531"/>
      <c r="V1183" s="426"/>
      <c r="W1183" s="426"/>
      <c r="X1183" s="426"/>
      <c r="Y1183" s="426"/>
      <c r="Z1183" s="426"/>
      <c r="AA1183" s="427"/>
      <c r="AB1183" s="427"/>
    </row>
    <row r="1184" hidden="1">
      <c r="A1184" s="551"/>
      <c r="B1184" s="554" t="s">
        <v>2510</v>
      </c>
      <c r="C1184" s="365" t="s">
        <v>2511</v>
      </c>
      <c r="D1184" s="365"/>
      <c r="E1184" s="365"/>
      <c r="F1184" s="552"/>
      <c r="G1184" s="553"/>
      <c r="H1184" s="553"/>
      <c r="I1184" s="553"/>
      <c r="J1184" s="553"/>
      <c r="K1184" s="546"/>
      <c r="L1184" s="548"/>
      <c r="M1184" s="548"/>
      <c r="N1184" s="548"/>
      <c r="O1184" s="549"/>
      <c r="P1184" s="549"/>
      <c r="Q1184" s="549"/>
      <c r="R1184" s="549"/>
      <c r="S1184" s="549"/>
      <c r="T1184" s="549"/>
      <c r="U1184" s="549"/>
      <c r="V1184" s="426"/>
      <c r="W1184" s="426"/>
      <c r="X1184" s="426"/>
      <c r="Y1184" s="426"/>
      <c r="Z1184" s="426"/>
      <c r="AA1184" s="427"/>
      <c r="AB1184" s="427"/>
    </row>
    <row r="1185" hidden="1">
      <c r="A1185" s="550"/>
      <c r="B1185" s="544" t="s">
        <v>2512</v>
      </c>
      <c r="C1185" s="445"/>
      <c r="D1185" s="445"/>
      <c r="E1185" s="445"/>
      <c r="F1185" s="544"/>
      <c r="G1185" s="540"/>
      <c r="H1185" s="540"/>
      <c r="I1185" s="540"/>
      <c r="J1185" s="540"/>
      <c r="K1185" s="540"/>
      <c r="L1185" s="530"/>
      <c r="M1185" s="530"/>
      <c r="N1185" s="530"/>
      <c r="O1185" s="531"/>
      <c r="P1185" s="531"/>
      <c r="Q1185" s="531"/>
      <c r="R1185" s="531"/>
      <c r="S1185" s="531"/>
      <c r="T1185" s="531"/>
      <c r="U1185" s="531"/>
      <c r="V1185" s="426"/>
      <c r="W1185" s="426"/>
      <c r="X1185" s="426"/>
      <c r="Y1185" s="426"/>
      <c r="Z1185" s="426"/>
      <c r="AA1185" s="427"/>
      <c r="AB1185" s="427"/>
    </row>
    <row r="1186" hidden="1">
      <c r="A1186" s="551"/>
      <c r="B1186" s="554" t="s">
        <v>2513</v>
      </c>
      <c r="C1186" s="365"/>
      <c r="D1186" s="365"/>
      <c r="E1186" s="365"/>
      <c r="F1186" s="545"/>
      <c r="G1186" s="546"/>
      <c r="H1186" s="546"/>
      <c r="I1186" s="546"/>
      <c r="J1186" s="546"/>
      <c r="K1186" s="546"/>
      <c r="L1186" s="548"/>
      <c r="M1186" s="548"/>
      <c r="N1186" s="548"/>
      <c r="O1186" s="549"/>
      <c r="P1186" s="549"/>
      <c r="Q1186" s="549"/>
      <c r="R1186" s="549"/>
      <c r="S1186" s="549"/>
      <c r="T1186" s="549"/>
      <c r="U1186" s="549"/>
      <c r="V1186" s="426"/>
      <c r="W1186" s="426"/>
      <c r="X1186" s="426"/>
      <c r="Y1186" s="426"/>
      <c r="Z1186" s="426"/>
      <c r="AA1186" s="427"/>
      <c r="AB1186" s="427"/>
    </row>
    <row r="1187" hidden="1">
      <c r="A1187" s="550"/>
      <c r="B1187" s="544" t="s">
        <v>2514</v>
      </c>
      <c r="C1187" s="445" t="s">
        <v>2515</v>
      </c>
      <c r="D1187" s="445"/>
      <c r="E1187" s="445"/>
      <c r="F1187" s="544"/>
      <c r="G1187" s="540"/>
      <c r="H1187" s="540"/>
      <c r="I1187" s="540"/>
      <c r="J1187" s="540"/>
      <c r="K1187" s="540" t="s">
        <v>2516</v>
      </c>
      <c r="L1187" s="530"/>
      <c r="M1187" s="530"/>
      <c r="N1187" s="530"/>
      <c r="O1187" s="531"/>
      <c r="P1187" s="531"/>
      <c r="Q1187" s="531"/>
      <c r="R1187" s="531"/>
      <c r="S1187" s="531"/>
      <c r="T1187" s="531"/>
      <c r="U1187" s="531"/>
      <c r="V1187" s="426"/>
      <c r="W1187" s="426"/>
      <c r="X1187" s="426"/>
      <c r="Y1187" s="426"/>
      <c r="Z1187" s="426"/>
      <c r="AA1187" s="427"/>
      <c r="AB1187" s="427"/>
    </row>
    <row r="1188" hidden="1">
      <c r="A1188" s="551"/>
      <c r="B1188" s="554" t="s">
        <v>2517</v>
      </c>
      <c r="C1188" s="365"/>
      <c r="D1188" s="365"/>
      <c r="E1188" s="365"/>
      <c r="F1188" s="545"/>
      <c r="G1188" s="546"/>
      <c r="H1188" s="546"/>
      <c r="I1188" s="546"/>
      <c r="J1188" s="546"/>
      <c r="K1188" s="546"/>
      <c r="L1188" s="548"/>
      <c r="M1188" s="548"/>
      <c r="N1188" s="548"/>
      <c r="O1188" s="549"/>
      <c r="P1188" s="549"/>
      <c r="Q1188" s="549"/>
      <c r="R1188" s="549"/>
      <c r="S1188" s="549"/>
      <c r="T1188" s="549"/>
      <c r="U1188" s="549"/>
      <c r="V1188" s="426"/>
      <c r="W1188" s="426"/>
      <c r="X1188" s="426"/>
      <c r="Y1188" s="426"/>
      <c r="Z1188" s="426"/>
      <c r="AA1188" s="427"/>
      <c r="AB1188" s="427"/>
    </row>
    <row r="1189" hidden="1">
      <c r="A1189" s="543">
        <v>43842.0</v>
      </c>
      <c r="B1189" s="544" t="s">
        <v>2518</v>
      </c>
      <c r="C1189" s="445" t="s">
        <v>2519</v>
      </c>
      <c r="D1189" s="445"/>
      <c r="E1189" s="445"/>
      <c r="F1189" s="544"/>
      <c r="G1189" s="540"/>
      <c r="H1189" s="540"/>
      <c r="I1189" s="540"/>
      <c r="J1189" s="540"/>
      <c r="K1189" s="540"/>
      <c r="L1189" s="530"/>
      <c r="M1189" s="530"/>
      <c r="N1189" s="530"/>
      <c r="O1189" s="531"/>
      <c r="P1189" s="531"/>
      <c r="Q1189" s="531"/>
      <c r="R1189" s="531"/>
      <c r="S1189" s="531"/>
      <c r="T1189" s="531"/>
      <c r="U1189" s="531"/>
      <c r="V1189" s="426"/>
      <c r="W1189" s="426"/>
      <c r="X1189" s="426"/>
      <c r="Y1189" s="426"/>
      <c r="Z1189" s="426"/>
      <c r="AA1189" s="427"/>
      <c r="AB1189" s="427"/>
    </row>
    <row r="1190" hidden="1">
      <c r="A1190" s="551"/>
      <c r="B1190" s="554" t="s">
        <v>2520</v>
      </c>
      <c r="C1190" s="365" t="s">
        <v>2521</v>
      </c>
      <c r="D1190" s="365"/>
      <c r="E1190" s="365"/>
      <c r="F1190" s="545"/>
      <c r="G1190" s="546"/>
      <c r="H1190" s="546"/>
      <c r="I1190" s="546"/>
      <c r="J1190" s="546"/>
      <c r="K1190" s="546" t="s">
        <v>2522</v>
      </c>
      <c r="L1190" s="560" t="s">
        <v>2523</v>
      </c>
      <c r="M1190" s="548" t="s">
        <v>2524</v>
      </c>
      <c r="N1190" s="548"/>
      <c r="O1190" s="549"/>
      <c r="P1190" s="549"/>
      <c r="Q1190" s="549"/>
      <c r="R1190" s="549"/>
      <c r="S1190" s="549"/>
      <c r="T1190" s="549"/>
      <c r="U1190" s="549"/>
      <c r="V1190" s="426"/>
      <c r="W1190" s="426"/>
      <c r="X1190" s="426"/>
      <c r="Y1190" s="426"/>
      <c r="Z1190" s="426"/>
      <c r="AA1190" s="427"/>
      <c r="AB1190" s="427"/>
    </row>
    <row r="1191" hidden="1">
      <c r="A1191" s="550"/>
      <c r="B1191" s="544" t="s">
        <v>2525</v>
      </c>
      <c r="C1191" s="445" t="s">
        <v>2526</v>
      </c>
      <c r="D1191" s="445"/>
      <c r="E1191" s="445"/>
      <c r="F1191" s="544"/>
      <c r="G1191" s="540"/>
      <c r="H1191" s="540"/>
      <c r="I1191" s="540"/>
      <c r="J1191" s="540"/>
      <c r="K1191" s="540"/>
      <c r="L1191" s="530"/>
      <c r="M1191" s="530"/>
      <c r="N1191" s="530"/>
      <c r="O1191" s="531"/>
      <c r="P1191" s="531"/>
      <c r="Q1191" s="531"/>
      <c r="R1191" s="531"/>
      <c r="S1191" s="531"/>
      <c r="T1191" s="531"/>
      <c r="U1191" s="531"/>
      <c r="V1191" s="426"/>
      <c r="W1191" s="426"/>
      <c r="X1191" s="426"/>
      <c r="Y1191" s="426"/>
      <c r="Z1191" s="426"/>
      <c r="AA1191" s="427"/>
      <c r="AB1191" s="427"/>
    </row>
    <row r="1192" hidden="1">
      <c r="A1192" s="551"/>
      <c r="B1192" s="554" t="s">
        <v>2527</v>
      </c>
      <c r="C1192" s="365" t="s">
        <v>2528</v>
      </c>
      <c r="D1192" s="365"/>
      <c r="E1192" s="365"/>
      <c r="F1192" s="545"/>
      <c r="G1192" s="546"/>
      <c r="H1192" s="546"/>
      <c r="I1192" s="546"/>
      <c r="J1192" s="546"/>
      <c r="K1192" s="546"/>
      <c r="L1192" s="548"/>
      <c r="M1192" s="548"/>
      <c r="N1192" s="548"/>
      <c r="O1192" s="549"/>
      <c r="P1192" s="549"/>
      <c r="Q1192" s="549"/>
      <c r="R1192" s="549"/>
      <c r="S1192" s="549"/>
      <c r="T1192" s="549"/>
      <c r="U1192" s="549"/>
      <c r="V1192" s="426"/>
      <c r="W1192" s="426"/>
      <c r="X1192" s="426"/>
      <c r="Y1192" s="426"/>
      <c r="Z1192" s="426"/>
      <c r="AA1192" s="427"/>
      <c r="AB1192" s="427"/>
    </row>
    <row r="1193" hidden="1">
      <c r="A1193" s="550"/>
      <c r="B1193" s="544" t="s">
        <v>2529</v>
      </c>
      <c r="C1193" s="445"/>
      <c r="D1193" s="445"/>
      <c r="E1193" s="445"/>
      <c r="F1193" s="544"/>
      <c r="G1193" s="540"/>
      <c r="H1193" s="540"/>
      <c r="I1193" s="540"/>
      <c r="J1193" s="540"/>
      <c r="K1193" s="540"/>
      <c r="L1193" s="530"/>
      <c r="M1193" s="530"/>
      <c r="N1193" s="530"/>
      <c r="O1193" s="531"/>
      <c r="P1193" s="531"/>
      <c r="Q1193" s="531"/>
      <c r="R1193" s="531"/>
      <c r="S1193" s="531"/>
      <c r="T1193" s="531"/>
      <c r="U1193" s="531"/>
      <c r="V1193" s="426"/>
      <c r="W1193" s="426"/>
      <c r="X1193" s="426"/>
      <c r="Y1193" s="426"/>
      <c r="Z1193" s="426"/>
      <c r="AA1193" s="427"/>
      <c r="AB1193" s="427"/>
    </row>
    <row r="1194" hidden="1">
      <c r="A1194" s="561" t="s">
        <v>2530</v>
      </c>
      <c r="B1194" s="554" t="s">
        <v>2531</v>
      </c>
      <c r="C1194" s="365" t="s">
        <v>3</v>
      </c>
      <c r="D1194" s="365"/>
      <c r="E1194" s="365"/>
      <c r="F1194" s="545"/>
      <c r="G1194" s="546"/>
      <c r="H1194" s="546"/>
      <c r="I1194" s="546"/>
      <c r="J1194" s="546"/>
      <c r="K1194" s="546"/>
      <c r="L1194" s="548"/>
      <c r="M1194" s="548"/>
      <c r="N1194" s="548"/>
      <c r="O1194" s="549"/>
      <c r="P1194" s="549"/>
      <c r="Q1194" s="549"/>
      <c r="R1194" s="549"/>
      <c r="S1194" s="549"/>
      <c r="T1194" s="549"/>
      <c r="U1194" s="549"/>
      <c r="V1194" s="426"/>
      <c r="W1194" s="426"/>
      <c r="X1194" s="426"/>
      <c r="Y1194" s="426"/>
      <c r="Z1194" s="426"/>
      <c r="AA1194" s="427"/>
      <c r="AB1194" s="427"/>
    </row>
    <row r="1195" hidden="1">
      <c r="A1195" s="550"/>
      <c r="B1195" s="544" t="s">
        <v>2532</v>
      </c>
      <c r="C1195" s="445" t="s">
        <v>2533</v>
      </c>
      <c r="D1195" s="445"/>
      <c r="E1195" s="445"/>
      <c r="F1195" s="539"/>
      <c r="G1195" s="529"/>
      <c r="H1195" s="529"/>
      <c r="I1195" s="529"/>
      <c r="J1195" s="529"/>
      <c r="K1195" s="540" t="s">
        <v>2534</v>
      </c>
      <c r="L1195" s="530"/>
      <c r="M1195" s="530"/>
      <c r="N1195" s="530"/>
      <c r="O1195" s="531"/>
      <c r="P1195" s="531"/>
      <c r="Q1195" s="531"/>
      <c r="R1195" s="531"/>
      <c r="S1195" s="531"/>
      <c r="T1195" s="531"/>
      <c r="U1195" s="531"/>
      <c r="V1195" s="426"/>
      <c r="W1195" s="426"/>
      <c r="X1195" s="426"/>
      <c r="Y1195" s="426"/>
      <c r="Z1195" s="426"/>
      <c r="AA1195" s="427"/>
      <c r="AB1195" s="427"/>
    </row>
    <row r="1196" hidden="1">
      <c r="A1196" s="561" t="s">
        <v>2535</v>
      </c>
      <c r="B1196" s="554" t="s">
        <v>2536</v>
      </c>
      <c r="C1196" s="365"/>
      <c r="D1196" s="365"/>
      <c r="E1196" s="365"/>
      <c r="F1196" s="545"/>
      <c r="G1196" s="546"/>
      <c r="H1196" s="546"/>
      <c r="I1196" s="546"/>
      <c r="J1196" s="546"/>
      <c r="K1196" s="546"/>
      <c r="L1196" s="548"/>
      <c r="M1196" s="548"/>
      <c r="N1196" s="548"/>
      <c r="O1196" s="549"/>
      <c r="P1196" s="549"/>
      <c r="Q1196" s="549"/>
      <c r="R1196" s="549"/>
      <c r="S1196" s="549"/>
      <c r="T1196" s="549"/>
      <c r="U1196" s="549"/>
      <c r="V1196" s="426"/>
      <c r="W1196" s="426"/>
      <c r="X1196" s="426"/>
      <c r="Y1196" s="426"/>
      <c r="Z1196" s="426"/>
      <c r="AA1196" s="427"/>
      <c r="AB1196" s="427"/>
    </row>
    <row r="1197" hidden="1">
      <c r="A1197" s="550"/>
      <c r="B1197" s="544" t="s">
        <v>2537</v>
      </c>
      <c r="C1197" s="445"/>
      <c r="D1197" s="445"/>
      <c r="E1197" s="445"/>
      <c r="F1197" s="544"/>
      <c r="G1197" s="540"/>
      <c r="H1197" s="540"/>
      <c r="I1197" s="540"/>
      <c r="J1197" s="540"/>
      <c r="K1197" s="540"/>
      <c r="L1197" s="530"/>
      <c r="M1197" s="530"/>
      <c r="N1197" s="530"/>
      <c r="O1197" s="531"/>
      <c r="P1197" s="531"/>
      <c r="Q1197" s="531"/>
      <c r="R1197" s="531"/>
      <c r="S1197" s="531"/>
      <c r="T1197" s="531"/>
      <c r="U1197" s="531"/>
      <c r="V1197" s="426"/>
      <c r="W1197" s="426"/>
      <c r="X1197" s="426"/>
      <c r="Y1197" s="426"/>
      <c r="Z1197" s="426"/>
      <c r="AA1197" s="427"/>
      <c r="AB1197" s="427"/>
    </row>
    <row r="1198" hidden="1">
      <c r="A1198" s="551"/>
      <c r="B1198" s="562" t="s">
        <v>2538</v>
      </c>
      <c r="C1198" s="365" t="s">
        <v>2539</v>
      </c>
      <c r="D1198" s="365"/>
      <c r="E1198" s="365"/>
      <c r="F1198" s="545"/>
      <c r="G1198" s="546"/>
      <c r="H1198" s="546"/>
      <c r="I1198" s="546"/>
      <c r="J1198" s="546"/>
      <c r="K1198" s="546" t="s">
        <v>2540</v>
      </c>
      <c r="L1198" s="548"/>
      <c r="M1198" s="548"/>
      <c r="N1198" s="548"/>
      <c r="O1198" s="549"/>
      <c r="P1198" s="549"/>
      <c r="Q1198" s="549"/>
      <c r="R1198" s="549"/>
      <c r="S1198" s="549"/>
      <c r="T1198" s="549"/>
      <c r="U1198" s="549"/>
      <c r="V1198" s="426"/>
      <c r="W1198" s="426"/>
      <c r="X1198" s="426"/>
      <c r="Y1198" s="426"/>
      <c r="Z1198" s="426"/>
      <c r="AA1198" s="427"/>
      <c r="AB1198" s="427"/>
    </row>
    <row r="1199" hidden="1">
      <c r="A1199" s="550"/>
      <c r="B1199" s="544" t="s">
        <v>2541</v>
      </c>
      <c r="C1199" s="445" t="s">
        <v>2542</v>
      </c>
      <c r="D1199" s="445"/>
      <c r="E1199" s="445"/>
      <c r="F1199" s="544"/>
      <c r="G1199" s="540"/>
      <c r="H1199" s="540"/>
      <c r="I1199" s="540"/>
      <c r="J1199" s="540"/>
      <c r="K1199" s="540"/>
      <c r="L1199" s="530"/>
      <c r="M1199" s="530"/>
      <c r="N1199" s="530"/>
      <c r="O1199" s="531"/>
      <c r="P1199" s="531"/>
      <c r="Q1199" s="531"/>
      <c r="R1199" s="531"/>
      <c r="S1199" s="531"/>
      <c r="T1199" s="531"/>
      <c r="U1199" s="531"/>
      <c r="V1199" s="426"/>
      <c r="W1199" s="426"/>
      <c r="X1199" s="426"/>
      <c r="Y1199" s="426"/>
      <c r="Z1199" s="426"/>
      <c r="AA1199" s="427"/>
      <c r="AB1199" s="427"/>
    </row>
    <row r="1200" hidden="1">
      <c r="A1200" s="551"/>
      <c r="B1200" s="554" t="s">
        <v>2543</v>
      </c>
      <c r="C1200" s="365"/>
      <c r="D1200" s="365"/>
      <c r="E1200" s="365"/>
      <c r="F1200" s="545"/>
      <c r="G1200" s="546"/>
      <c r="H1200" s="546"/>
      <c r="I1200" s="546"/>
      <c r="J1200" s="546"/>
      <c r="K1200" s="546"/>
      <c r="L1200" s="548"/>
      <c r="M1200" s="548"/>
      <c r="N1200" s="548"/>
      <c r="O1200" s="549"/>
      <c r="P1200" s="549"/>
      <c r="Q1200" s="549"/>
      <c r="R1200" s="549"/>
      <c r="S1200" s="549"/>
      <c r="T1200" s="549"/>
      <c r="U1200" s="549"/>
      <c r="V1200" s="426"/>
      <c r="W1200" s="426"/>
      <c r="X1200" s="426"/>
      <c r="Y1200" s="426"/>
      <c r="Z1200" s="426"/>
      <c r="AA1200" s="427"/>
      <c r="AB1200" s="427"/>
    </row>
    <row r="1201" hidden="1">
      <c r="A1201" s="550"/>
      <c r="B1201" s="544" t="s">
        <v>2544</v>
      </c>
      <c r="C1201" s="445" t="s">
        <v>2545</v>
      </c>
      <c r="D1201" s="445"/>
      <c r="E1201" s="445"/>
      <c r="F1201" s="544"/>
      <c r="G1201" s="540"/>
      <c r="H1201" s="540"/>
      <c r="I1201" s="540"/>
      <c r="J1201" s="540"/>
      <c r="K1201" s="540"/>
      <c r="L1201" s="530"/>
      <c r="M1201" s="530"/>
      <c r="N1201" s="530"/>
      <c r="O1201" s="531"/>
      <c r="P1201" s="531"/>
      <c r="Q1201" s="531"/>
      <c r="R1201" s="531"/>
      <c r="S1201" s="531"/>
      <c r="T1201" s="531"/>
      <c r="U1201" s="531"/>
      <c r="V1201" s="426"/>
      <c r="W1201" s="426"/>
      <c r="X1201" s="426"/>
      <c r="Y1201" s="426"/>
      <c r="Z1201" s="426"/>
      <c r="AA1201" s="427"/>
      <c r="AB1201" s="427"/>
    </row>
    <row r="1202" hidden="1">
      <c r="A1202" s="551"/>
      <c r="B1202" s="554" t="s">
        <v>2546</v>
      </c>
      <c r="C1202" s="365" t="s">
        <v>2547</v>
      </c>
      <c r="D1202" s="365"/>
      <c r="E1202" s="365"/>
      <c r="F1202" s="545"/>
      <c r="G1202" s="546"/>
      <c r="H1202" s="546"/>
      <c r="I1202" s="546"/>
      <c r="J1202" s="546"/>
      <c r="K1202" s="546"/>
      <c r="L1202" s="548"/>
      <c r="M1202" s="548"/>
      <c r="N1202" s="548"/>
      <c r="O1202" s="549"/>
      <c r="P1202" s="549"/>
      <c r="Q1202" s="549"/>
      <c r="R1202" s="549"/>
      <c r="S1202" s="549"/>
      <c r="T1202" s="549"/>
      <c r="U1202" s="549"/>
      <c r="V1202" s="426"/>
      <c r="W1202" s="426"/>
      <c r="X1202" s="426"/>
      <c r="Y1202" s="426"/>
      <c r="Z1202" s="426"/>
      <c r="AA1202" s="427"/>
      <c r="AB1202" s="427"/>
    </row>
    <row r="1203" hidden="1">
      <c r="A1203" s="550"/>
      <c r="B1203" s="544" t="s">
        <v>2548</v>
      </c>
      <c r="C1203" s="445" t="s">
        <v>2549</v>
      </c>
      <c r="D1203" s="445"/>
      <c r="E1203" s="445"/>
      <c r="F1203" s="544"/>
      <c r="G1203" s="540"/>
      <c r="H1203" s="540"/>
      <c r="I1203" s="540"/>
      <c r="J1203" s="540"/>
      <c r="K1203" s="540" t="s">
        <v>2550</v>
      </c>
      <c r="L1203" s="563" t="s">
        <v>2551</v>
      </c>
      <c r="M1203" s="530"/>
      <c r="N1203" s="530"/>
      <c r="O1203" s="531"/>
      <c r="P1203" s="531"/>
      <c r="Q1203" s="531"/>
      <c r="R1203" s="531"/>
      <c r="S1203" s="531"/>
      <c r="T1203" s="531"/>
      <c r="U1203" s="531"/>
      <c r="V1203" s="426"/>
      <c r="W1203" s="426"/>
      <c r="X1203" s="426"/>
      <c r="Y1203" s="426"/>
      <c r="Z1203" s="426"/>
      <c r="AA1203" s="427"/>
      <c r="AB1203" s="427"/>
    </row>
    <row r="1204" hidden="1">
      <c r="A1204" s="551"/>
      <c r="B1204" s="554" t="s">
        <v>2552</v>
      </c>
      <c r="C1204" s="365" t="s">
        <v>2553</v>
      </c>
      <c r="D1204" s="365"/>
      <c r="E1204" s="365"/>
      <c r="F1204" s="545"/>
      <c r="G1204" s="546"/>
      <c r="H1204" s="546"/>
      <c r="I1204" s="546"/>
      <c r="J1204" s="546"/>
      <c r="K1204" s="564"/>
      <c r="L1204" s="548"/>
      <c r="M1204" s="548"/>
      <c r="N1204" s="548"/>
      <c r="O1204" s="549"/>
      <c r="P1204" s="549"/>
      <c r="Q1204" s="549"/>
      <c r="R1204" s="549"/>
      <c r="S1204" s="549"/>
      <c r="T1204" s="549"/>
      <c r="U1204" s="549"/>
      <c r="V1204" s="426"/>
      <c r="W1204" s="426"/>
      <c r="X1204" s="426"/>
      <c r="Y1204" s="426"/>
      <c r="Z1204" s="426"/>
      <c r="AA1204" s="427"/>
      <c r="AB1204" s="427"/>
    </row>
    <row r="1205" hidden="1">
      <c r="A1205" s="550"/>
      <c r="B1205" s="544" t="s">
        <v>2554</v>
      </c>
      <c r="C1205" s="445" t="s">
        <v>2555</v>
      </c>
      <c r="D1205" s="445"/>
      <c r="E1205" s="445"/>
      <c r="F1205" s="544"/>
      <c r="G1205" s="540"/>
      <c r="H1205" s="540"/>
      <c r="I1205" s="540"/>
      <c r="J1205" s="540"/>
      <c r="K1205" s="540"/>
      <c r="L1205" s="530"/>
      <c r="M1205" s="530"/>
      <c r="N1205" s="530"/>
      <c r="O1205" s="531"/>
      <c r="P1205" s="531"/>
      <c r="Q1205" s="531"/>
      <c r="R1205" s="531"/>
      <c r="S1205" s="531"/>
      <c r="T1205" s="531"/>
      <c r="U1205" s="531"/>
      <c r="V1205" s="426"/>
      <c r="W1205" s="426"/>
      <c r="X1205" s="426"/>
      <c r="Y1205" s="426"/>
      <c r="Z1205" s="426"/>
      <c r="AA1205" s="427"/>
      <c r="AB1205" s="427"/>
    </row>
    <row r="1206" hidden="1">
      <c r="A1206" s="543">
        <v>43837.0</v>
      </c>
      <c r="B1206" s="554" t="s">
        <v>2530</v>
      </c>
      <c r="C1206" s="365"/>
      <c r="D1206" s="365"/>
      <c r="E1206" s="365"/>
      <c r="F1206" s="554"/>
      <c r="G1206" s="564"/>
      <c r="H1206" s="564"/>
      <c r="I1206" s="564"/>
      <c r="J1206" s="564"/>
      <c r="K1206" s="564"/>
      <c r="L1206" s="548"/>
      <c r="M1206" s="548"/>
      <c r="N1206" s="548"/>
      <c r="O1206" s="549"/>
      <c r="P1206" s="549"/>
      <c r="Q1206" s="549"/>
      <c r="R1206" s="549"/>
      <c r="S1206" s="549"/>
      <c r="T1206" s="549"/>
      <c r="U1206" s="549"/>
      <c r="V1206" s="426"/>
      <c r="W1206" s="426"/>
      <c r="X1206" s="426"/>
      <c r="Y1206" s="426"/>
      <c r="Z1206" s="426"/>
      <c r="AA1206" s="427"/>
      <c r="AB1206" s="427"/>
    </row>
    <row r="1207" hidden="1">
      <c r="A1207" s="550"/>
      <c r="B1207" s="565" t="s">
        <v>2556</v>
      </c>
      <c r="C1207" s="445" t="s">
        <v>2557</v>
      </c>
      <c r="D1207" s="445"/>
      <c r="E1207" s="445"/>
      <c r="F1207" s="544"/>
      <c r="G1207" s="540"/>
      <c r="H1207" s="540"/>
      <c r="I1207" s="540"/>
      <c r="J1207" s="540"/>
      <c r="K1207" s="540" t="s">
        <v>2558</v>
      </c>
      <c r="L1207" s="566" t="s">
        <v>2559</v>
      </c>
      <c r="M1207" s="531"/>
      <c r="N1207" s="531"/>
      <c r="O1207" s="531"/>
      <c r="P1207" s="531"/>
      <c r="Q1207" s="531"/>
      <c r="R1207" s="531"/>
      <c r="S1207" s="531"/>
      <c r="T1207" s="531"/>
      <c r="U1207" s="531"/>
      <c r="V1207" s="426"/>
      <c r="W1207" s="426"/>
      <c r="X1207" s="426"/>
      <c r="Y1207" s="426"/>
      <c r="Z1207" s="426"/>
      <c r="AA1207" s="427"/>
      <c r="AB1207" s="427"/>
    </row>
    <row r="1208" hidden="1">
      <c r="A1208" s="543">
        <v>43836.0</v>
      </c>
      <c r="B1208" s="545" t="s">
        <v>2560</v>
      </c>
      <c r="C1208" s="365" t="s">
        <v>2561</v>
      </c>
      <c r="D1208" s="365"/>
      <c r="E1208" s="365"/>
      <c r="F1208" s="545"/>
      <c r="G1208" s="546"/>
      <c r="H1208" s="546"/>
      <c r="I1208" s="546"/>
      <c r="J1208" s="546"/>
      <c r="K1208" s="564"/>
      <c r="L1208" s="566"/>
      <c r="M1208" s="566"/>
      <c r="N1208" s="549"/>
      <c r="O1208" s="549"/>
      <c r="P1208" s="549"/>
      <c r="Q1208" s="549"/>
      <c r="R1208" s="549"/>
      <c r="S1208" s="549"/>
      <c r="T1208" s="549"/>
      <c r="U1208" s="549"/>
      <c r="V1208" s="426"/>
      <c r="W1208" s="426"/>
      <c r="X1208" s="426"/>
      <c r="Y1208" s="426"/>
      <c r="Z1208" s="426"/>
      <c r="AA1208" s="427"/>
      <c r="AB1208" s="427"/>
    </row>
    <row r="1209" hidden="1">
      <c r="A1209" s="543">
        <v>43835.0</v>
      </c>
      <c r="B1209" s="567" t="s">
        <v>2562</v>
      </c>
      <c r="C1209" s="445"/>
      <c r="D1209" s="445"/>
      <c r="E1209" s="445"/>
      <c r="F1209" s="544"/>
      <c r="G1209" s="540"/>
      <c r="H1209" s="540"/>
      <c r="I1209" s="540"/>
      <c r="J1209" s="540"/>
      <c r="K1209" s="540"/>
      <c r="L1209" s="531"/>
      <c r="M1209" s="531"/>
      <c r="N1209" s="531"/>
      <c r="O1209" s="531"/>
      <c r="P1209" s="531"/>
      <c r="Q1209" s="531"/>
      <c r="R1209" s="531"/>
      <c r="S1209" s="531"/>
      <c r="T1209" s="531"/>
      <c r="U1209" s="531"/>
      <c r="V1209" s="426"/>
      <c r="W1209" s="426"/>
      <c r="X1209" s="426"/>
      <c r="Y1209" s="426"/>
      <c r="Z1209" s="426"/>
      <c r="AA1209" s="427"/>
      <c r="AB1209" s="427"/>
    </row>
    <row r="1210" hidden="1">
      <c r="A1210" s="543">
        <v>43835.0</v>
      </c>
      <c r="B1210" s="545" t="s">
        <v>2563</v>
      </c>
      <c r="C1210" s="365" t="s">
        <v>2564</v>
      </c>
      <c r="D1210" s="365"/>
      <c r="E1210" s="365"/>
      <c r="F1210" s="554"/>
      <c r="G1210" s="564"/>
      <c r="H1210" s="564"/>
      <c r="I1210" s="564"/>
      <c r="J1210" s="564"/>
      <c r="K1210" s="546"/>
      <c r="L1210" s="566"/>
      <c r="M1210" s="566"/>
      <c r="N1210" s="549"/>
      <c r="O1210" s="549"/>
      <c r="P1210" s="549"/>
      <c r="Q1210" s="549"/>
      <c r="R1210" s="549"/>
      <c r="S1210" s="549"/>
      <c r="T1210" s="549"/>
      <c r="U1210" s="549"/>
      <c r="V1210" s="426"/>
      <c r="W1210" s="426"/>
      <c r="X1210" s="426"/>
      <c r="Y1210" s="426"/>
      <c r="Z1210" s="426"/>
      <c r="AA1210" s="427"/>
      <c r="AB1210" s="427"/>
    </row>
    <row r="1211" hidden="1">
      <c r="A1211" s="543">
        <v>43834.0</v>
      </c>
      <c r="B1211" s="567" t="s">
        <v>2565</v>
      </c>
      <c r="C1211" s="445" t="s">
        <v>2566</v>
      </c>
      <c r="D1211" s="445"/>
      <c r="E1211" s="445"/>
      <c r="F1211" s="544"/>
      <c r="G1211" s="540"/>
      <c r="H1211" s="540"/>
      <c r="I1211" s="540"/>
      <c r="J1211" s="540"/>
      <c r="K1211" s="540"/>
      <c r="L1211" s="531"/>
      <c r="M1211" s="531"/>
      <c r="N1211" s="531"/>
      <c r="O1211" s="531"/>
      <c r="P1211" s="531"/>
      <c r="Q1211" s="531"/>
      <c r="R1211" s="531"/>
      <c r="S1211" s="531"/>
      <c r="T1211" s="531"/>
      <c r="U1211" s="531"/>
      <c r="V1211" s="426"/>
      <c r="W1211" s="426"/>
      <c r="X1211" s="426"/>
      <c r="Y1211" s="426"/>
      <c r="Z1211" s="426"/>
      <c r="AA1211" s="427"/>
      <c r="AB1211" s="427"/>
    </row>
    <row r="1212" hidden="1">
      <c r="A1212" s="543">
        <v>43834.0</v>
      </c>
      <c r="B1212" s="545" t="s">
        <v>2567</v>
      </c>
      <c r="C1212" s="365"/>
      <c r="D1212" s="365"/>
      <c r="E1212" s="365"/>
      <c r="F1212" s="554"/>
      <c r="G1212" s="564"/>
      <c r="H1212" s="564"/>
      <c r="I1212" s="564"/>
      <c r="J1212" s="564"/>
      <c r="K1212" s="546"/>
      <c r="L1212" s="566"/>
      <c r="M1212" s="566"/>
      <c r="N1212" s="549"/>
      <c r="O1212" s="549"/>
      <c r="P1212" s="549"/>
      <c r="Q1212" s="549"/>
      <c r="R1212" s="549"/>
      <c r="S1212" s="549"/>
      <c r="T1212" s="549"/>
      <c r="U1212" s="549"/>
      <c r="V1212" s="426"/>
      <c r="W1212" s="426"/>
      <c r="X1212" s="426"/>
      <c r="Y1212" s="426"/>
      <c r="Z1212" s="426"/>
      <c r="AA1212" s="427"/>
      <c r="AB1212" s="427"/>
    </row>
    <row r="1213" hidden="1">
      <c r="A1213" s="543">
        <v>43833.0</v>
      </c>
      <c r="B1213" s="567" t="s">
        <v>2568</v>
      </c>
      <c r="C1213" s="445" t="s">
        <v>2569</v>
      </c>
      <c r="D1213" s="445"/>
      <c r="E1213" s="445"/>
      <c r="F1213" s="544"/>
      <c r="G1213" s="540"/>
      <c r="H1213" s="540"/>
      <c r="I1213" s="540"/>
      <c r="J1213" s="540"/>
      <c r="K1213" s="546" t="s">
        <v>2570</v>
      </c>
      <c r="L1213" s="531" t="s">
        <v>2571</v>
      </c>
      <c r="M1213" s="531" t="s">
        <v>2572</v>
      </c>
      <c r="N1213" s="531" t="s">
        <v>2573</v>
      </c>
      <c r="O1213" s="531"/>
      <c r="P1213" s="531"/>
      <c r="Q1213" s="531"/>
      <c r="R1213" s="531"/>
      <c r="S1213" s="531"/>
      <c r="T1213" s="531"/>
      <c r="U1213" s="531"/>
      <c r="V1213" s="426"/>
      <c r="W1213" s="426"/>
      <c r="X1213" s="426"/>
      <c r="Y1213" s="426"/>
      <c r="Z1213" s="426"/>
      <c r="AA1213" s="427"/>
      <c r="AB1213" s="427"/>
    </row>
    <row r="1214" hidden="1">
      <c r="A1214" s="543">
        <v>43833.0</v>
      </c>
      <c r="B1214" s="545" t="s">
        <v>2574</v>
      </c>
      <c r="C1214" s="365" t="s">
        <v>2575</v>
      </c>
      <c r="D1214" s="365"/>
      <c r="E1214" s="365"/>
      <c r="F1214" s="554"/>
      <c r="G1214" s="564"/>
      <c r="H1214" s="564"/>
      <c r="I1214" s="564"/>
      <c r="J1214" s="564"/>
      <c r="K1214" s="546" t="s">
        <v>2576</v>
      </c>
      <c r="L1214" s="566"/>
      <c r="M1214" s="566"/>
      <c r="N1214" s="549"/>
      <c r="O1214" s="549"/>
      <c r="P1214" s="549"/>
      <c r="Q1214" s="549"/>
      <c r="R1214" s="549"/>
      <c r="S1214" s="549"/>
      <c r="T1214" s="549"/>
      <c r="U1214" s="549"/>
      <c r="V1214" s="426"/>
      <c r="W1214" s="426"/>
      <c r="X1214" s="426"/>
      <c r="Y1214" s="426"/>
      <c r="Z1214" s="426"/>
      <c r="AA1214" s="427"/>
      <c r="AB1214" s="427"/>
    </row>
    <row r="1215" hidden="1">
      <c r="A1215" s="543">
        <v>43832.0</v>
      </c>
      <c r="B1215" s="567" t="s">
        <v>2577</v>
      </c>
      <c r="C1215" s="445" t="s">
        <v>2578</v>
      </c>
      <c r="D1215" s="445"/>
      <c r="E1215" s="445"/>
      <c r="F1215" s="544"/>
      <c r="G1215" s="540"/>
      <c r="H1215" s="540"/>
      <c r="I1215" s="540"/>
      <c r="J1215" s="540"/>
      <c r="K1215" s="540" t="s">
        <v>2579</v>
      </c>
      <c r="L1215" s="531" t="s">
        <v>2580</v>
      </c>
      <c r="M1215" s="531" t="s">
        <v>2581</v>
      </c>
      <c r="N1215" s="531"/>
      <c r="O1215" s="531"/>
      <c r="P1215" s="531"/>
      <c r="Q1215" s="531"/>
      <c r="R1215" s="531"/>
      <c r="S1215" s="531"/>
      <c r="T1215" s="531"/>
      <c r="U1215" s="531"/>
      <c r="V1215" s="426"/>
      <c r="W1215" s="426"/>
      <c r="X1215" s="426"/>
      <c r="Y1215" s="426"/>
      <c r="Z1215" s="426"/>
      <c r="AA1215" s="427"/>
      <c r="AB1215" s="427"/>
    </row>
    <row r="1216" hidden="1">
      <c r="A1216" s="543">
        <v>43832.0</v>
      </c>
      <c r="B1216" s="545" t="s">
        <v>2582</v>
      </c>
      <c r="C1216" s="365" t="s">
        <v>2583</v>
      </c>
      <c r="D1216" s="365"/>
      <c r="E1216" s="365"/>
      <c r="F1216" s="554"/>
      <c r="G1216" s="564"/>
      <c r="H1216" s="564"/>
      <c r="I1216" s="564"/>
      <c r="J1216" s="564"/>
      <c r="K1216" s="546" t="s">
        <v>2584</v>
      </c>
      <c r="L1216" s="566"/>
      <c r="M1216" s="566"/>
      <c r="N1216" s="549"/>
      <c r="O1216" s="549"/>
      <c r="P1216" s="549"/>
      <c r="Q1216" s="549"/>
      <c r="R1216" s="549"/>
      <c r="S1216" s="549"/>
      <c r="T1216" s="549"/>
      <c r="U1216" s="549"/>
      <c r="V1216" s="426"/>
      <c r="W1216" s="426"/>
      <c r="X1216" s="426"/>
      <c r="Y1216" s="426"/>
      <c r="Z1216" s="426"/>
      <c r="AA1216" s="427"/>
      <c r="AB1216" s="427"/>
    </row>
    <row r="1217" hidden="1">
      <c r="A1217" s="543">
        <v>43831.0</v>
      </c>
      <c r="B1217" s="567" t="s">
        <v>2585</v>
      </c>
      <c r="C1217" s="445" t="s">
        <v>2586</v>
      </c>
      <c r="D1217" s="445"/>
      <c r="E1217" s="445"/>
      <c r="F1217" s="544"/>
      <c r="G1217" s="540"/>
      <c r="H1217" s="540"/>
      <c r="I1217" s="540"/>
      <c r="J1217" s="540"/>
      <c r="K1217" s="540" t="s">
        <v>2587</v>
      </c>
      <c r="L1217" s="531"/>
      <c r="M1217" s="531"/>
      <c r="N1217" s="531"/>
      <c r="O1217" s="531"/>
      <c r="P1217" s="531"/>
      <c r="Q1217" s="531"/>
      <c r="R1217" s="531"/>
      <c r="S1217" s="531"/>
      <c r="T1217" s="531"/>
      <c r="U1217" s="531"/>
      <c r="V1217" s="426"/>
      <c r="W1217" s="426"/>
      <c r="X1217" s="426"/>
      <c r="Y1217" s="426"/>
      <c r="Z1217" s="426"/>
      <c r="AA1217" s="427"/>
      <c r="AB1217" s="427"/>
    </row>
    <row r="1218" hidden="1">
      <c r="A1218" s="543">
        <v>43831.0</v>
      </c>
      <c r="B1218" s="545" t="s">
        <v>2588</v>
      </c>
      <c r="C1218" s="365" t="s">
        <v>2589</v>
      </c>
      <c r="D1218" s="365"/>
      <c r="E1218" s="365"/>
      <c r="F1218" s="554"/>
      <c r="G1218" s="564"/>
      <c r="H1218" s="564"/>
      <c r="I1218" s="564"/>
      <c r="J1218" s="564"/>
      <c r="K1218" s="546"/>
      <c r="L1218" s="566"/>
      <c r="M1218" s="566"/>
      <c r="N1218" s="549"/>
      <c r="O1218" s="549"/>
      <c r="P1218" s="549"/>
      <c r="Q1218" s="549"/>
      <c r="R1218" s="549"/>
      <c r="S1218" s="549"/>
      <c r="T1218" s="549"/>
      <c r="U1218" s="549"/>
      <c r="V1218" s="426"/>
      <c r="W1218" s="426"/>
      <c r="X1218" s="426"/>
      <c r="Y1218" s="426"/>
      <c r="Z1218" s="426"/>
      <c r="AA1218" s="427"/>
      <c r="AB1218" s="427"/>
    </row>
    <row r="1219" hidden="1">
      <c r="A1219" s="543">
        <v>43831.0</v>
      </c>
      <c r="B1219" s="567" t="s">
        <v>2590</v>
      </c>
      <c r="C1219" s="445" t="s">
        <v>2591</v>
      </c>
      <c r="D1219" s="445"/>
      <c r="E1219" s="445"/>
      <c r="F1219" s="544"/>
      <c r="G1219" s="540"/>
      <c r="H1219" s="540"/>
      <c r="I1219" s="540"/>
      <c r="J1219" s="540"/>
      <c r="K1219" s="540"/>
      <c r="L1219" s="531"/>
      <c r="M1219" s="531"/>
      <c r="N1219" s="531"/>
      <c r="O1219" s="531"/>
      <c r="P1219" s="531"/>
      <c r="Q1219" s="531"/>
      <c r="R1219" s="531"/>
      <c r="S1219" s="531"/>
      <c r="T1219" s="531"/>
      <c r="U1219" s="531"/>
      <c r="V1219" s="426"/>
      <c r="W1219" s="426"/>
      <c r="X1219" s="426"/>
      <c r="Y1219" s="426"/>
      <c r="Z1219" s="426"/>
      <c r="AA1219" s="427"/>
      <c r="AB1219" s="427"/>
    </row>
    <row r="1220" hidden="1">
      <c r="A1220" s="568">
        <v>44196.0</v>
      </c>
      <c r="B1220" s="545" t="s">
        <v>2592</v>
      </c>
      <c r="C1220" s="365" t="s">
        <v>2593</v>
      </c>
      <c r="D1220" s="365"/>
      <c r="E1220" s="365"/>
      <c r="F1220" s="554"/>
      <c r="G1220" s="564"/>
      <c r="H1220" s="564"/>
      <c r="I1220" s="564"/>
      <c r="J1220" s="564"/>
      <c r="K1220" s="546" t="s">
        <v>2594</v>
      </c>
      <c r="L1220" s="566" t="s">
        <v>2595</v>
      </c>
      <c r="M1220" s="566" t="s">
        <v>2596</v>
      </c>
      <c r="N1220" s="549"/>
      <c r="O1220" s="549"/>
      <c r="P1220" s="549"/>
      <c r="Q1220" s="549"/>
      <c r="R1220" s="549"/>
      <c r="S1220" s="549"/>
      <c r="T1220" s="549"/>
      <c r="U1220" s="549"/>
      <c r="V1220" s="426"/>
      <c r="W1220" s="426"/>
      <c r="X1220" s="426"/>
      <c r="Y1220" s="426"/>
      <c r="Z1220" s="426"/>
      <c r="AA1220" s="427"/>
      <c r="AB1220" s="427"/>
    </row>
    <row r="1221" hidden="1">
      <c r="A1221" s="568">
        <v>44196.0</v>
      </c>
      <c r="B1221" s="567" t="s">
        <v>2597</v>
      </c>
      <c r="C1221" s="445" t="s">
        <v>2598</v>
      </c>
      <c r="D1221" s="445"/>
      <c r="E1221" s="445"/>
      <c r="F1221" s="544"/>
      <c r="G1221" s="540"/>
      <c r="H1221" s="540"/>
      <c r="I1221" s="540"/>
      <c r="J1221" s="540"/>
      <c r="K1221" s="540" t="s">
        <v>2599</v>
      </c>
      <c r="L1221" s="531" t="s">
        <v>2600</v>
      </c>
      <c r="M1221" s="531"/>
      <c r="N1221" s="531"/>
      <c r="O1221" s="531"/>
      <c r="P1221" s="531"/>
      <c r="Q1221" s="531"/>
      <c r="R1221" s="531"/>
      <c r="S1221" s="531"/>
      <c r="T1221" s="531"/>
      <c r="U1221" s="531"/>
      <c r="V1221" s="426"/>
      <c r="W1221" s="426"/>
      <c r="X1221" s="426"/>
      <c r="Y1221" s="426"/>
      <c r="Z1221" s="426"/>
      <c r="AA1221" s="427"/>
      <c r="AB1221" s="427"/>
    </row>
    <row r="1222" hidden="1">
      <c r="A1222" s="568">
        <v>44196.0</v>
      </c>
      <c r="B1222" s="545" t="s">
        <v>2601</v>
      </c>
      <c r="C1222" s="365" t="s">
        <v>3</v>
      </c>
      <c r="D1222" s="365"/>
      <c r="E1222" s="365"/>
      <c r="F1222" s="554"/>
      <c r="G1222" s="564"/>
      <c r="H1222" s="564"/>
      <c r="I1222" s="564"/>
      <c r="J1222" s="564"/>
      <c r="K1222" s="564"/>
      <c r="L1222" s="566"/>
      <c r="M1222" s="566"/>
      <c r="N1222" s="549"/>
      <c r="O1222" s="549"/>
      <c r="P1222" s="549"/>
      <c r="Q1222" s="549"/>
      <c r="R1222" s="549"/>
      <c r="S1222" s="549"/>
      <c r="T1222" s="549"/>
      <c r="U1222" s="549"/>
      <c r="V1222" s="426"/>
      <c r="W1222" s="426"/>
      <c r="X1222" s="426"/>
      <c r="Y1222" s="426"/>
      <c r="Z1222" s="426"/>
      <c r="AA1222" s="427"/>
      <c r="AB1222" s="427"/>
    </row>
    <row r="1223" hidden="1">
      <c r="A1223" s="569">
        <v>44195.0</v>
      </c>
      <c r="B1223" s="567" t="s">
        <v>2602</v>
      </c>
      <c r="C1223" s="445" t="s">
        <v>2603</v>
      </c>
      <c r="D1223" s="445"/>
      <c r="E1223" s="445"/>
      <c r="F1223" s="544"/>
      <c r="G1223" s="540"/>
      <c r="H1223" s="540"/>
      <c r="I1223" s="540"/>
      <c r="J1223" s="540"/>
      <c r="K1223" s="540"/>
      <c r="L1223" s="531"/>
      <c r="M1223" s="531"/>
      <c r="N1223" s="531"/>
      <c r="O1223" s="531"/>
      <c r="P1223" s="531"/>
      <c r="Q1223" s="531"/>
      <c r="R1223" s="531"/>
      <c r="S1223" s="531"/>
      <c r="T1223" s="531"/>
      <c r="U1223" s="531"/>
      <c r="V1223" s="426"/>
      <c r="W1223" s="426"/>
      <c r="X1223" s="426"/>
      <c r="Y1223" s="426"/>
      <c r="Z1223" s="426"/>
      <c r="AA1223" s="427"/>
      <c r="AB1223" s="427"/>
    </row>
    <row r="1224" hidden="1">
      <c r="A1224" s="543">
        <v>43829.0</v>
      </c>
      <c r="B1224" s="545" t="s">
        <v>2604</v>
      </c>
      <c r="C1224" s="365" t="s">
        <v>2605</v>
      </c>
      <c r="D1224" s="365"/>
      <c r="E1224" s="365"/>
      <c r="F1224" s="545"/>
      <c r="G1224" s="546"/>
      <c r="H1224" s="546"/>
      <c r="I1224" s="546"/>
      <c r="J1224" s="546"/>
      <c r="K1224" s="546" t="s">
        <v>2606</v>
      </c>
      <c r="L1224" s="566" t="s">
        <v>2607</v>
      </c>
      <c r="M1224" s="566"/>
      <c r="N1224" s="549"/>
      <c r="O1224" s="549"/>
      <c r="P1224" s="549"/>
      <c r="Q1224" s="549"/>
      <c r="R1224" s="549"/>
      <c r="S1224" s="549"/>
      <c r="T1224" s="549"/>
      <c r="U1224" s="549"/>
      <c r="V1224" s="426"/>
      <c r="W1224" s="426"/>
      <c r="X1224" s="426"/>
      <c r="Y1224" s="426"/>
      <c r="Z1224" s="426"/>
      <c r="AA1224" s="427"/>
      <c r="AB1224" s="427"/>
    </row>
    <row r="1225" hidden="1">
      <c r="A1225" s="569">
        <v>44194.0</v>
      </c>
      <c r="B1225" s="544" t="s">
        <v>2608</v>
      </c>
      <c r="C1225" s="445" t="s">
        <v>2609</v>
      </c>
      <c r="D1225" s="445"/>
      <c r="E1225" s="445"/>
      <c r="F1225" s="570"/>
      <c r="G1225" s="571"/>
      <c r="H1225" s="571"/>
      <c r="I1225" s="571"/>
      <c r="J1225" s="571"/>
      <c r="K1225" s="540"/>
      <c r="L1225" s="531"/>
      <c r="M1225" s="531"/>
      <c r="N1225" s="531"/>
      <c r="O1225" s="531"/>
      <c r="P1225" s="531"/>
      <c r="Q1225" s="531"/>
      <c r="R1225" s="531"/>
      <c r="S1225" s="531"/>
      <c r="T1225" s="531"/>
      <c r="U1225" s="531"/>
      <c r="V1225" s="426"/>
      <c r="W1225" s="426"/>
      <c r="X1225" s="426"/>
      <c r="Y1225" s="426"/>
      <c r="Z1225" s="426"/>
      <c r="AA1225" s="427"/>
      <c r="AB1225" s="427"/>
    </row>
    <row r="1226" hidden="1">
      <c r="A1226" s="569">
        <v>44194.0</v>
      </c>
      <c r="B1226" s="545" t="s">
        <v>2610</v>
      </c>
      <c r="C1226" s="365"/>
      <c r="D1226" s="365"/>
      <c r="E1226" s="365"/>
      <c r="F1226" s="545"/>
      <c r="G1226" s="546"/>
      <c r="H1226" s="546"/>
      <c r="I1226" s="546"/>
      <c r="J1226" s="546"/>
      <c r="K1226" s="546"/>
      <c r="L1226" s="566"/>
      <c r="M1226" s="566"/>
      <c r="N1226" s="549"/>
      <c r="O1226" s="549"/>
      <c r="P1226" s="549"/>
      <c r="Q1226" s="549"/>
      <c r="R1226" s="549"/>
      <c r="S1226" s="549"/>
      <c r="T1226" s="549"/>
      <c r="U1226" s="549"/>
      <c r="V1226" s="426"/>
      <c r="W1226" s="426"/>
      <c r="X1226" s="426"/>
      <c r="Y1226" s="426"/>
      <c r="Z1226" s="426"/>
      <c r="AA1226" s="427"/>
      <c r="AB1226" s="427"/>
    </row>
    <row r="1227" hidden="1">
      <c r="A1227" s="569">
        <v>44193.0</v>
      </c>
      <c r="B1227" s="567" t="s">
        <v>2611</v>
      </c>
      <c r="C1227" s="503" t="s">
        <v>2612</v>
      </c>
      <c r="D1227" s="503"/>
      <c r="E1227" s="503"/>
      <c r="F1227" s="567"/>
      <c r="G1227" s="572"/>
      <c r="H1227" s="572"/>
      <c r="I1227" s="572"/>
      <c r="J1227" s="572"/>
      <c r="K1227" s="572" t="s">
        <v>2613</v>
      </c>
      <c r="L1227" s="531" t="s">
        <v>2614</v>
      </c>
      <c r="M1227" s="530"/>
      <c r="N1227" s="531"/>
      <c r="O1227" s="531"/>
      <c r="P1227" s="531"/>
      <c r="Q1227" s="531"/>
      <c r="R1227" s="531"/>
      <c r="S1227" s="531"/>
      <c r="T1227" s="531"/>
      <c r="U1227" s="531"/>
      <c r="V1227" s="426"/>
      <c r="W1227" s="426"/>
      <c r="X1227" s="426"/>
      <c r="Y1227" s="426"/>
      <c r="Z1227" s="426"/>
      <c r="AA1227" s="427"/>
      <c r="AB1227" s="427"/>
    </row>
    <row r="1228" hidden="1">
      <c r="A1228" s="569">
        <v>44192.0</v>
      </c>
      <c r="B1228" s="545" t="s">
        <v>2615</v>
      </c>
      <c r="C1228" s="573" t="s">
        <v>2616</v>
      </c>
      <c r="D1228" s="365"/>
      <c r="E1228" s="365"/>
      <c r="F1228" s="545"/>
      <c r="G1228" s="546"/>
      <c r="H1228" s="546"/>
      <c r="I1228" s="546"/>
      <c r="J1228" s="546"/>
      <c r="K1228" s="546" t="s">
        <v>2617</v>
      </c>
      <c r="L1228" s="566"/>
      <c r="M1228" s="566"/>
      <c r="N1228" s="549"/>
      <c r="O1228" s="549"/>
      <c r="P1228" s="549"/>
      <c r="Q1228" s="549"/>
      <c r="R1228" s="549"/>
      <c r="S1228" s="549"/>
      <c r="T1228" s="549"/>
      <c r="U1228" s="549"/>
      <c r="V1228" s="426"/>
      <c r="W1228" s="426"/>
      <c r="X1228" s="426"/>
      <c r="Y1228" s="426"/>
      <c r="Z1228" s="426"/>
      <c r="AA1228" s="427"/>
      <c r="AB1228" s="427"/>
    </row>
    <row r="1229" hidden="1">
      <c r="A1229" s="569">
        <v>44192.0</v>
      </c>
      <c r="B1229" s="544" t="s">
        <v>2618</v>
      </c>
      <c r="C1229" s="445" t="s">
        <v>2619</v>
      </c>
      <c r="D1229" s="445"/>
      <c r="E1229" s="445"/>
      <c r="F1229" s="567"/>
      <c r="G1229" s="574"/>
      <c r="H1229" s="574"/>
      <c r="I1229" s="574"/>
      <c r="J1229" s="574"/>
      <c r="K1229" s="540" t="s">
        <v>2620</v>
      </c>
      <c r="L1229" s="531" t="s">
        <v>2621</v>
      </c>
      <c r="M1229" s="531"/>
      <c r="N1229" s="531"/>
      <c r="O1229" s="531"/>
      <c r="P1229" s="531"/>
      <c r="Q1229" s="531"/>
      <c r="R1229" s="531"/>
      <c r="S1229" s="531"/>
      <c r="T1229" s="531"/>
      <c r="U1229" s="531"/>
      <c r="V1229" s="426"/>
      <c r="W1229" s="426"/>
      <c r="X1229" s="426"/>
      <c r="Y1229" s="426"/>
      <c r="Z1229" s="426"/>
      <c r="AA1229" s="427"/>
      <c r="AB1229" s="427"/>
    </row>
    <row r="1230" hidden="1">
      <c r="A1230" s="569">
        <v>44192.0</v>
      </c>
      <c r="B1230" s="552" t="s">
        <v>2622</v>
      </c>
      <c r="C1230" s="365" t="s">
        <v>2623</v>
      </c>
      <c r="D1230" s="365"/>
      <c r="E1230" s="365"/>
      <c r="F1230" s="545"/>
      <c r="G1230" s="546"/>
      <c r="H1230" s="546"/>
      <c r="I1230" s="546"/>
      <c r="J1230" s="546"/>
      <c r="K1230" s="546"/>
      <c r="L1230" s="566"/>
      <c r="M1230" s="566"/>
      <c r="N1230" s="549"/>
      <c r="O1230" s="549"/>
      <c r="P1230" s="549"/>
      <c r="Q1230" s="549"/>
      <c r="R1230" s="549"/>
      <c r="S1230" s="549"/>
      <c r="T1230" s="549"/>
      <c r="U1230" s="549"/>
      <c r="V1230" s="426"/>
      <c r="W1230" s="426"/>
      <c r="X1230" s="426"/>
      <c r="Y1230" s="426"/>
      <c r="Z1230" s="426"/>
      <c r="AA1230" s="427"/>
      <c r="AB1230" s="427"/>
    </row>
    <row r="1231" hidden="1">
      <c r="A1231" s="543">
        <v>43826.0</v>
      </c>
      <c r="B1231" s="544" t="s">
        <v>2624</v>
      </c>
      <c r="C1231" s="445" t="s">
        <v>2625</v>
      </c>
      <c r="D1231" s="445"/>
      <c r="E1231" s="445"/>
      <c r="F1231" s="567"/>
      <c r="G1231" s="574"/>
      <c r="H1231" s="574"/>
      <c r="I1231" s="574"/>
      <c r="J1231" s="574"/>
      <c r="K1231" s="540"/>
      <c r="L1231" s="531"/>
      <c r="M1231" s="531"/>
      <c r="N1231" s="531"/>
      <c r="O1231" s="531"/>
      <c r="P1231" s="531"/>
      <c r="Q1231" s="531"/>
      <c r="R1231" s="531"/>
      <c r="S1231" s="531"/>
      <c r="T1231" s="531"/>
      <c r="U1231" s="531"/>
      <c r="V1231" s="426"/>
      <c r="W1231" s="426"/>
      <c r="X1231" s="426"/>
      <c r="Y1231" s="426"/>
      <c r="Z1231" s="426"/>
      <c r="AA1231" s="427"/>
      <c r="AB1231" s="427"/>
    </row>
    <row r="1232" hidden="1">
      <c r="A1232" s="543">
        <v>43826.0</v>
      </c>
      <c r="B1232" s="545" t="s">
        <v>2626</v>
      </c>
      <c r="C1232" s="365" t="s">
        <v>2627</v>
      </c>
      <c r="D1232" s="365"/>
      <c r="E1232" s="365"/>
      <c r="F1232" s="545"/>
      <c r="G1232" s="546"/>
      <c r="H1232" s="546"/>
      <c r="I1232" s="546"/>
      <c r="J1232" s="546"/>
      <c r="K1232" s="546" t="s">
        <v>2628</v>
      </c>
      <c r="L1232" s="566"/>
      <c r="M1232" s="566"/>
      <c r="N1232" s="549"/>
      <c r="O1232" s="549"/>
      <c r="P1232" s="549"/>
      <c r="Q1232" s="549"/>
      <c r="R1232" s="549"/>
      <c r="S1232" s="549"/>
      <c r="T1232" s="549"/>
      <c r="U1232" s="549"/>
      <c r="V1232" s="426"/>
      <c r="W1232" s="426"/>
      <c r="X1232" s="426"/>
      <c r="Y1232" s="426"/>
      <c r="Z1232" s="426"/>
      <c r="AA1232" s="427"/>
      <c r="AB1232" s="427"/>
    </row>
    <row r="1233" hidden="1">
      <c r="A1233" s="543">
        <v>43825.0</v>
      </c>
      <c r="B1233" s="544" t="s">
        <v>2629</v>
      </c>
      <c r="C1233" s="445" t="s">
        <v>2630</v>
      </c>
      <c r="D1233" s="445"/>
      <c r="E1233" s="445"/>
      <c r="F1233" s="567"/>
      <c r="G1233" s="574"/>
      <c r="H1233" s="574"/>
      <c r="I1233" s="574"/>
      <c r="J1233" s="574"/>
      <c r="K1233" s="540"/>
      <c r="L1233" s="531"/>
      <c r="M1233" s="531"/>
      <c r="N1233" s="531"/>
      <c r="O1233" s="531"/>
      <c r="P1233" s="531"/>
      <c r="Q1233" s="531"/>
      <c r="R1233" s="531"/>
      <c r="S1233" s="531"/>
      <c r="T1233" s="531"/>
      <c r="U1233" s="531"/>
      <c r="V1233" s="426"/>
      <c r="W1233" s="426"/>
      <c r="X1233" s="426"/>
      <c r="Y1233" s="426"/>
      <c r="Z1233" s="426"/>
      <c r="AA1233" s="427"/>
      <c r="AB1233" s="427"/>
    </row>
    <row r="1234" hidden="1">
      <c r="A1234" s="543">
        <v>43825.0</v>
      </c>
      <c r="B1234" s="545"/>
      <c r="C1234" s="365" t="s">
        <v>2631</v>
      </c>
      <c r="D1234" s="365"/>
      <c r="E1234" s="365"/>
      <c r="F1234" s="545"/>
      <c r="G1234" s="546"/>
      <c r="H1234" s="546"/>
      <c r="I1234" s="546"/>
      <c r="J1234" s="546"/>
      <c r="K1234" s="575" t="s">
        <v>2632</v>
      </c>
      <c r="L1234" s="566"/>
      <c r="M1234" s="566"/>
      <c r="N1234" s="549"/>
      <c r="O1234" s="549"/>
      <c r="P1234" s="549"/>
      <c r="Q1234" s="549"/>
      <c r="R1234" s="549"/>
      <c r="S1234" s="549"/>
      <c r="T1234" s="549"/>
      <c r="U1234" s="549"/>
      <c r="V1234" s="426"/>
      <c r="W1234" s="426"/>
      <c r="X1234" s="426"/>
      <c r="Y1234" s="426"/>
      <c r="Z1234" s="426"/>
      <c r="AA1234" s="427"/>
      <c r="AB1234" s="427"/>
    </row>
    <row r="1235" hidden="1">
      <c r="A1235" s="550"/>
      <c r="B1235" s="544" t="s">
        <v>2633</v>
      </c>
      <c r="C1235" s="445" t="s">
        <v>2634</v>
      </c>
      <c r="D1235" s="445"/>
      <c r="E1235" s="445"/>
      <c r="F1235" s="567"/>
      <c r="G1235" s="574"/>
      <c r="H1235" s="574"/>
      <c r="I1235" s="574"/>
      <c r="J1235" s="574"/>
      <c r="K1235" s="540" t="s">
        <v>2635</v>
      </c>
      <c r="L1235" s="531"/>
      <c r="M1235" s="531"/>
      <c r="N1235" s="531"/>
      <c r="O1235" s="531"/>
      <c r="P1235" s="531"/>
      <c r="Q1235" s="531"/>
      <c r="R1235" s="531"/>
      <c r="S1235" s="531"/>
      <c r="T1235" s="531"/>
      <c r="U1235" s="531"/>
      <c r="V1235" s="426"/>
      <c r="W1235" s="426"/>
      <c r="X1235" s="426"/>
      <c r="Y1235" s="426"/>
      <c r="Z1235" s="426"/>
      <c r="AA1235" s="427"/>
      <c r="AB1235" s="427"/>
    </row>
    <row r="1236" hidden="1">
      <c r="A1236" s="551"/>
      <c r="B1236" s="545" t="s">
        <v>2636</v>
      </c>
      <c r="C1236" s="365" t="s">
        <v>2637</v>
      </c>
      <c r="D1236" s="365"/>
      <c r="E1236" s="365"/>
      <c r="F1236" s="545"/>
      <c r="G1236" s="546"/>
      <c r="H1236" s="546"/>
      <c r="I1236" s="546"/>
      <c r="J1236" s="546"/>
      <c r="K1236" s="546"/>
      <c r="L1236" s="566"/>
      <c r="M1236" s="566"/>
      <c r="N1236" s="549"/>
      <c r="O1236" s="549"/>
      <c r="P1236" s="549"/>
      <c r="Q1236" s="549"/>
      <c r="R1236" s="549"/>
      <c r="S1236" s="549"/>
      <c r="T1236" s="549"/>
      <c r="U1236" s="549"/>
      <c r="V1236" s="426"/>
      <c r="W1236" s="426"/>
      <c r="X1236" s="426"/>
      <c r="Y1236" s="426"/>
      <c r="Z1236" s="426"/>
      <c r="AA1236" s="427"/>
      <c r="AB1236" s="427"/>
    </row>
    <row r="1237" hidden="1">
      <c r="A1237" s="550"/>
      <c r="B1237" s="544" t="s">
        <v>2638</v>
      </c>
      <c r="C1237" s="445" t="s">
        <v>2639</v>
      </c>
      <c r="D1237" s="445"/>
      <c r="E1237" s="445"/>
      <c r="F1237" s="544"/>
      <c r="G1237" s="540"/>
      <c r="H1237" s="540"/>
      <c r="I1237" s="540"/>
      <c r="J1237" s="540"/>
      <c r="K1237" s="540" t="s">
        <v>2640</v>
      </c>
      <c r="L1237" s="531" t="s">
        <v>2641</v>
      </c>
      <c r="M1237" s="576" t="s">
        <v>2642</v>
      </c>
      <c r="N1237" s="531" t="s">
        <v>2643</v>
      </c>
      <c r="O1237" s="531"/>
      <c r="P1237" s="530"/>
      <c r="Q1237" s="531"/>
      <c r="R1237" s="531"/>
      <c r="S1237" s="531"/>
      <c r="T1237" s="531"/>
      <c r="U1237" s="531"/>
      <c r="V1237" s="426"/>
      <c r="W1237" s="426"/>
      <c r="X1237" s="426"/>
      <c r="Y1237" s="426"/>
      <c r="Z1237" s="426"/>
      <c r="AA1237" s="427"/>
      <c r="AB1237" s="427"/>
    </row>
    <row r="1238" hidden="1">
      <c r="A1238" s="543">
        <v>43823.0</v>
      </c>
      <c r="B1238" s="545" t="s">
        <v>2644</v>
      </c>
      <c r="C1238" s="365" t="s">
        <v>2645</v>
      </c>
      <c r="D1238" s="365"/>
      <c r="E1238" s="365"/>
      <c r="F1238" s="545"/>
      <c r="G1238" s="546"/>
      <c r="H1238" s="546"/>
      <c r="I1238" s="546"/>
      <c r="J1238" s="546"/>
      <c r="K1238" s="546" t="s">
        <v>2646</v>
      </c>
      <c r="L1238" s="549"/>
      <c r="M1238" s="549"/>
      <c r="N1238" s="549"/>
      <c r="O1238" s="549"/>
      <c r="P1238" s="549"/>
      <c r="Q1238" s="549"/>
      <c r="R1238" s="549"/>
      <c r="S1238" s="549"/>
      <c r="T1238" s="549"/>
      <c r="U1238" s="549"/>
      <c r="V1238" s="426"/>
      <c r="W1238" s="426"/>
      <c r="X1238" s="426"/>
      <c r="Y1238" s="426"/>
      <c r="Z1238" s="426"/>
      <c r="AA1238" s="427"/>
      <c r="AB1238" s="427"/>
    </row>
    <row r="1239" hidden="1">
      <c r="A1239" s="550"/>
      <c r="B1239" s="544" t="s">
        <v>2647</v>
      </c>
      <c r="C1239" s="445" t="s">
        <v>2648</v>
      </c>
      <c r="D1239" s="445"/>
      <c r="E1239" s="445"/>
      <c r="F1239" s="567"/>
      <c r="G1239" s="574"/>
      <c r="H1239" s="574"/>
      <c r="I1239" s="574"/>
      <c r="J1239" s="574"/>
      <c r="K1239" s="540" t="s">
        <v>2649</v>
      </c>
      <c r="L1239" s="577"/>
      <c r="M1239" s="577"/>
      <c r="N1239" s="531"/>
      <c r="O1239" s="531"/>
      <c r="P1239" s="531"/>
      <c r="Q1239" s="531"/>
      <c r="R1239" s="531"/>
      <c r="S1239" s="531"/>
      <c r="T1239" s="531"/>
      <c r="U1239" s="531"/>
      <c r="V1239" s="426"/>
      <c r="W1239" s="426"/>
      <c r="X1239" s="426"/>
      <c r="Y1239" s="426"/>
      <c r="Z1239" s="426"/>
      <c r="AA1239" s="427"/>
      <c r="AB1239" s="427"/>
    </row>
    <row r="1240" hidden="1">
      <c r="A1240" s="551"/>
      <c r="B1240" s="545" t="s">
        <v>2650</v>
      </c>
      <c r="C1240" s="365"/>
      <c r="D1240" s="365"/>
      <c r="E1240" s="365"/>
      <c r="F1240" s="545"/>
      <c r="G1240" s="546"/>
      <c r="H1240" s="546"/>
      <c r="I1240" s="546"/>
      <c r="J1240" s="546"/>
      <c r="K1240" s="546"/>
      <c r="L1240" s="549"/>
      <c r="M1240" s="549"/>
      <c r="N1240" s="549"/>
      <c r="O1240" s="549"/>
      <c r="P1240" s="549"/>
      <c r="Q1240" s="549"/>
      <c r="R1240" s="549"/>
      <c r="S1240" s="549"/>
      <c r="T1240" s="549"/>
      <c r="U1240" s="549"/>
      <c r="V1240" s="426"/>
      <c r="W1240" s="426"/>
      <c r="X1240" s="426"/>
      <c r="Y1240" s="426"/>
      <c r="Z1240" s="426"/>
      <c r="AA1240" s="427"/>
      <c r="AB1240" s="427"/>
    </row>
    <row r="1241" hidden="1">
      <c r="A1241" s="550"/>
      <c r="B1241" s="544" t="s">
        <v>2651</v>
      </c>
      <c r="C1241" s="445" t="s">
        <v>2652</v>
      </c>
      <c r="D1241" s="445"/>
      <c r="E1241" s="445"/>
      <c r="F1241" s="567"/>
      <c r="G1241" s="574"/>
      <c r="H1241" s="574"/>
      <c r="I1241" s="574"/>
      <c r="J1241" s="574"/>
      <c r="K1241" s="540" t="s">
        <v>2653</v>
      </c>
      <c r="L1241" s="577"/>
      <c r="M1241" s="577"/>
      <c r="N1241" s="531"/>
      <c r="O1241" s="531"/>
      <c r="P1241" s="531"/>
      <c r="Q1241" s="531"/>
      <c r="R1241" s="531"/>
      <c r="S1241" s="531"/>
      <c r="T1241" s="531"/>
      <c r="U1241" s="531"/>
      <c r="V1241" s="426"/>
      <c r="W1241" s="426"/>
      <c r="X1241" s="426"/>
      <c r="Y1241" s="426"/>
      <c r="Z1241" s="426"/>
      <c r="AA1241" s="427"/>
      <c r="AB1241" s="427"/>
    </row>
    <row r="1242" hidden="1">
      <c r="A1242" s="543">
        <v>43822.0</v>
      </c>
      <c r="B1242" s="545" t="s">
        <v>2654</v>
      </c>
      <c r="C1242" s="365" t="s">
        <v>2655</v>
      </c>
      <c r="D1242" s="365"/>
      <c r="E1242" s="365"/>
      <c r="F1242" s="545"/>
      <c r="G1242" s="546"/>
      <c r="H1242" s="546"/>
      <c r="I1242" s="546"/>
      <c r="J1242" s="546"/>
      <c r="K1242" s="564" t="s">
        <v>2656</v>
      </c>
      <c r="L1242" s="548"/>
      <c r="M1242" s="549"/>
      <c r="N1242" s="549"/>
      <c r="O1242" s="549"/>
      <c r="P1242" s="549"/>
      <c r="Q1242" s="549"/>
      <c r="R1242" s="549"/>
      <c r="S1242" s="549"/>
      <c r="T1242" s="549"/>
      <c r="U1242" s="549"/>
      <c r="V1242" s="426"/>
      <c r="W1242" s="426"/>
      <c r="X1242" s="426"/>
      <c r="Y1242" s="426"/>
      <c r="Z1242" s="426"/>
      <c r="AA1242" s="427"/>
      <c r="AB1242" s="427"/>
    </row>
    <row r="1243" hidden="1">
      <c r="A1243" s="550"/>
      <c r="B1243" s="544" t="s">
        <v>2657</v>
      </c>
      <c r="C1243" s="445" t="s">
        <v>2658</v>
      </c>
      <c r="D1243" s="445"/>
      <c r="E1243" s="445"/>
      <c r="F1243" s="567"/>
      <c r="G1243" s="574"/>
      <c r="H1243" s="574"/>
      <c r="I1243" s="574"/>
      <c r="J1243" s="574"/>
      <c r="K1243" s="540" t="s">
        <v>2659</v>
      </c>
      <c r="L1243" s="577"/>
      <c r="M1243" s="577"/>
      <c r="N1243" s="531"/>
      <c r="O1243" s="531"/>
      <c r="P1243" s="531"/>
      <c r="Q1243" s="531"/>
      <c r="R1243" s="531"/>
      <c r="S1243" s="531"/>
      <c r="T1243" s="531"/>
      <c r="U1243" s="531"/>
      <c r="V1243" s="426"/>
      <c r="W1243" s="426"/>
      <c r="X1243" s="426"/>
      <c r="Y1243" s="426"/>
      <c r="Z1243" s="426"/>
      <c r="AA1243" s="427"/>
      <c r="AB1243" s="427"/>
    </row>
    <row r="1244" hidden="1">
      <c r="A1244" s="551"/>
      <c r="B1244" s="545" t="s">
        <v>2660</v>
      </c>
      <c r="C1244" s="365"/>
      <c r="D1244" s="365"/>
      <c r="E1244" s="365"/>
      <c r="F1244" s="545"/>
      <c r="G1244" s="546"/>
      <c r="H1244" s="546"/>
      <c r="I1244" s="546"/>
      <c r="J1244" s="546"/>
      <c r="K1244" s="546"/>
      <c r="L1244" s="549"/>
      <c r="M1244" s="549"/>
      <c r="N1244" s="549"/>
      <c r="O1244" s="549"/>
      <c r="P1244" s="549"/>
      <c r="Q1244" s="549"/>
      <c r="R1244" s="549"/>
      <c r="S1244" s="549"/>
      <c r="T1244" s="549"/>
      <c r="U1244" s="549"/>
      <c r="V1244" s="426"/>
      <c r="W1244" s="426"/>
      <c r="X1244" s="426"/>
      <c r="Y1244" s="426"/>
      <c r="Z1244" s="426"/>
      <c r="AA1244" s="427"/>
      <c r="AB1244" s="427"/>
    </row>
    <row r="1245" hidden="1">
      <c r="A1245" s="543">
        <v>43821.0</v>
      </c>
      <c r="B1245" s="544" t="s">
        <v>2661</v>
      </c>
      <c r="C1245" s="445"/>
      <c r="D1245" s="445"/>
      <c r="E1245" s="445"/>
      <c r="F1245" s="567"/>
      <c r="G1245" s="574"/>
      <c r="H1245" s="574"/>
      <c r="I1245" s="574"/>
      <c r="J1245" s="574"/>
      <c r="K1245" s="540"/>
      <c r="L1245" s="577"/>
      <c r="M1245" s="577"/>
      <c r="N1245" s="531"/>
      <c r="O1245" s="531"/>
      <c r="P1245" s="531"/>
      <c r="Q1245" s="531"/>
      <c r="R1245" s="531"/>
      <c r="S1245" s="531"/>
      <c r="T1245" s="531"/>
      <c r="U1245" s="531"/>
      <c r="V1245" s="426"/>
      <c r="W1245" s="426"/>
      <c r="X1245" s="426"/>
      <c r="Y1245" s="426"/>
      <c r="Z1245" s="426"/>
      <c r="AA1245" s="427"/>
      <c r="AB1245" s="427"/>
    </row>
    <row r="1246" hidden="1">
      <c r="A1246" s="543">
        <v>43820.0</v>
      </c>
      <c r="B1246" s="545" t="s">
        <v>2662</v>
      </c>
      <c r="C1246" s="365"/>
      <c r="D1246" s="365"/>
      <c r="E1246" s="365"/>
      <c r="F1246" s="545"/>
      <c r="G1246" s="546"/>
      <c r="H1246" s="546"/>
      <c r="I1246" s="546"/>
      <c r="J1246" s="546"/>
      <c r="K1246" s="546"/>
      <c r="L1246" s="549"/>
      <c r="M1246" s="549"/>
      <c r="N1246" s="549"/>
      <c r="O1246" s="549"/>
      <c r="P1246" s="549"/>
      <c r="Q1246" s="549"/>
      <c r="R1246" s="549"/>
      <c r="S1246" s="549"/>
      <c r="T1246" s="549"/>
      <c r="U1246" s="549"/>
      <c r="V1246" s="426"/>
      <c r="W1246" s="426"/>
      <c r="X1246" s="426"/>
      <c r="Y1246" s="426"/>
      <c r="Z1246" s="426"/>
      <c r="AA1246" s="427"/>
      <c r="AB1246" s="427"/>
    </row>
    <row r="1247" hidden="1">
      <c r="A1247" s="543">
        <v>43820.0</v>
      </c>
      <c r="B1247" s="544" t="s">
        <v>2663</v>
      </c>
      <c r="C1247" s="445" t="s">
        <v>2664</v>
      </c>
      <c r="D1247" s="445"/>
      <c r="E1247" s="445"/>
      <c r="F1247" s="567"/>
      <c r="G1247" s="574"/>
      <c r="H1247" s="574"/>
      <c r="I1247" s="574"/>
      <c r="J1247" s="574"/>
      <c r="K1247" s="540"/>
      <c r="L1247" s="577"/>
      <c r="M1247" s="577"/>
      <c r="N1247" s="531"/>
      <c r="O1247" s="531"/>
      <c r="P1247" s="531"/>
      <c r="Q1247" s="531"/>
      <c r="R1247" s="531"/>
      <c r="S1247" s="531"/>
      <c r="T1247" s="531"/>
      <c r="U1247" s="531"/>
      <c r="V1247" s="426"/>
      <c r="W1247" s="426"/>
      <c r="X1247" s="426"/>
      <c r="Y1247" s="426"/>
      <c r="Z1247" s="426"/>
      <c r="AA1247" s="427"/>
      <c r="AB1247" s="427"/>
    </row>
    <row r="1248" hidden="1">
      <c r="A1248" s="543">
        <v>43820.0</v>
      </c>
      <c r="B1248" s="554" t="s">
        <v>2665</v>
      </c>
      <c r="C1248" s="365"/>
      <c r="D1248" s="365"/>
      <c r="E1248" s="365"/>
      <c r="F1248" s="545"/>
      <c r="G1248" s="546"/>
      <c r="H1248" s="546"/>
      <c r="I1248" s="546"/>
      <c r="J1248" s="546"/>
      <c r="K1248" s="546"/>
      <c r="L1248" s="549"/>
      <c r="M1248" s="549"/>
      <c r="N1248" s="549"/>
      <c r="O1248" s="549"/>
      <c r="P1248" s="549"/>
      <c r="Q1248" s="549"/>
      <c r="R1248" s="549"/>
      <c r="S1248" s="549"/>
      <c r="T1248" s="549"/>
      <c r="U1248" s="549"/>
      <c r="V1248" s="426"/>
      <c r="W1248" s="426"/>
      <c r="X1248" s="426"/>
      <c r="Y1248" s="426"/>
      <c r="Z1248" s="426"/>
      <c r="AA1248" s="427"/>
      <c r="AB1248" s="427"/>
    </row>
    <row r="1249" hidden="1">
      <c r="A1249" s="543">
        <v>43820.0</v>
      </c>
      <c r="B1249" s="544" t="s">
        <v>2666</v>
      </c>
      <c r="C1249" s="445"/>
      <c r="D1249" s="445"/>
      <c r="E1249" s="445"/>
      <c r="F1249" s="567"/>
      <c r="G1249" s="574"/>
      <c r="H1249" s="574"/>
      <c r="I1249" s="574"/>
      <c r="J1249" s="574"/>
      <c r="K1249" s="540"/>
      <c r="L1249" s="577"/>
      <c r="M1249" s="577"/>
      <c r="N1249" s="531"/>
      <c r="O1249" s="531"/>
      <c r="P1249" s="531"/>
      <c r="Q1249" s="531"/>
      <c r="R1249" s="531"/>
      <c r="S1249" s="531"/>
      <c r="T1249" s="531"/>
      <c r="U1249" s="531"/>
      <c r="V1249" s="426"/>
      <c r="W1249" s="426"/>
      <c r="X1249" s="426"/>
      <c r="Y1249" s="426"/>
      <c r="Z1249" s="426"/>
      <c r="AA1249" s="427"/>
      <c r="AB1249" s="427"/>
    </row>
    <row r="1250" hidden="1">
      <c r="A1250" s="543">
        <v>43819.0</v>
      </c>
      <c r="B1250" s="554" t="s">
        <v>2667</v>
      </c>
      <c r="C1250" s="365"/>
      <c r="D1250" s="365"/>
      <c r="E1250" s="365"/>
      <c r="F1250" s="545"/>
      <c r="G1250" s="546"/>
      <c r="H1250" s="546"/>
      <c r="I1250" s="546"/>
      <c r="J1250" s="546"/>
      <c r="K1250" s="546"/>
      <c r="L1250" s="549"/>
      <c r="M1250" s="549"/>
      <c r="N1250" s="549"/>
      <c r="O1250" s="549"/>
      <c r="P1250" s="549"/>
      <c r="Q1250" s="549"/>
      <c r="R1250" s="549"/>
      <c r="S1250" s="549"/>
      <c r="T1250" s="549"/>
      <c r="U1250" s="549"/>
      <c r="V1250" s="426"/>
      <c r="W1250" s="426"/>
      <c r="X1250" s="426"/>
      <c r="Y1250" s="426"/>
      <c r="Z1250" s="426"/>
      <c r="AA1250" s="427"/>
      <c r="AB1250" s="427"/>
    </row>
    <row r="1251" hidden="1">
      <c r="A1251" s="543">
        <v>43819.0</v>
      </c>
      <c r="B1251" s="544" t="s">
        <v>2668</v>
      </c>
      <c r="C1251" s="503" t="s">
        <v>2669</v>
      </c>
      <c r="D1251" s="503"/>
      <c r="E1251" s="503"/>
      <c r="F1251" s="567"/>
      <c r="G1251" s="574"/>
      <c r="H1251" s="574"/>
      <c r="I1251" s="574"/>
      <c r="J1251" s="574"/>
      <c r="K1251" s="540" t="s">
        <v>2670</v>
      </c>
      <c r="L1251" s="577"/>
      <c r="M1251" s="577"/>
      <c r="N1251" s="531"/>
      <c r="O1251" s="531"/>
      <c r="P1251" s="531"/>
      <c r="Q1251" s="531"/>
      <c r="R1251" s="531"/>
      <c r="S1251" s="531"/>
      <c r="T1251" s="531"/>
      <c r="U1251" s="531"/>
      <c r="V1251" s="426"/>
      <c r="W1251" s="426"/>
      <c r="X1251" s="426"/>
      <c r="Y1251" s="426"/>
      <c r="Z1251" s="426"/>
      <c r="AA1251" s="427"/>
      <c r="AB1251" s="427"/>
    </row>
    <row r="1252" hidden="1">
      <c r="A1252" s="578">
        <v>43818.0</v>
      </c>
      <c r="B1252" s="554" t="s">
        <v>2671</v>
      </c>
      <c r="C1252" s="365" t="s">
        <v>2672</v>
      </c>
      <c r="D1252" s="365"/>
      <c r="E1252" s="365"/>
      <c r="F1252" s="545"/>
      <c r="G1252" s="546"/>
      <c r="H1252" s="546"/>
      <c r="I1252" s="546"/>
      <c r="J1252" s="546"/>
      <c r="K1252" s="546"/>
      <c r="L1252" s="549"/>
      <c r="M1252" s="549"/>
      <c r="N1252" s="549"/>
      <c r="O1252" s="549"/>
      <c r="P1252" s="549"/>
      <c r="Q1252" s="549"/>
      <c r="R1252" s="549"/>
      <c r="S1252" s="549"/>
      <c r="T1252" s="549"/>
      <c r="U1252" s="549"/>
      <c r="V1252" s="426"/>
      <c r="W1252" s="426"/>
      <c r="X1252" s="426"/>
      <c r="Y1252" s="426"/>
      <c r="Z1252" s="426"/>
      <c r="AA1252" s="427"/>
      <c r="AB1252" s="427"/>
    </row>
    <row r="1253" hidden="1">
      <c r="A1253" s="578">
        <v>43818.0</v>
      </c>
      <c r="B1253" s="579" t="s">
        <v>2673</v>
      </c>
      <c r="C1253" s="445" t="s">
        <v>2674</v>
      </c>
      <c r="D1253" s="445"/>
      <c r="E1253" s="445"/>
      <c r="F1253" s="567"/>
      <c r="G1253" s="574"/>
      <c r="H1253" s="574"/>
      <c r="I1253" s="574"/>
      <c r="J1253" s="574"/>
      <c r="K1253" s="540" t="s">
        <v>2675</v>
      </c>
      <c r="L1253" s="577"/>
      <c r="M1253" s="577"/>
      <c r="N1253" s="531"/>
      <c r="O1253" s="531"/>
      <c r="P1253" s="531"/>
      <c r="Q1253" s="531"/>
      <c r="R1253" s="531"/>
      <c r="S1253" s="531"/>
      <c r="T1253" s="531"/>
      <c r="U1253" s="531"/>
      <c r="V1253" s="426"/>
      <c r="W1253" s="426"/>
      <c r="X1253" s="426"/>
      <c r="Y1253" s="426"/>
      <c r="Z1253" s="426"/>
      <c r="AA1253" s="427"/>
      <c r="AB1253" s="427"/>
    </row>
    <row r="1254" hidden="1">
      <c r="A1254" s="578">
        <v>43818.0</v>
      </c>
      <c r="B1254" s="580" t="s">
        <v>2676</v>
      </c>
      <c r="C1254" s="365" t="s">
        <v>2677</v>
      </c>
      <c r="D1254" s="365"/>
      <c r="E1254" s="365"/>
      <c r="F1254" s="545"/>
      <c r="G1254" s="546"/>
      <c r="H1254" s="546"/>
      <c r="I1254" s="546"/>
      <c r="J1254" s="546"/>
      <c r="K1254" s="546" t="s">
        <v>2678</v>
      </c>
      <c r="L1254" s="549"/>
      <c r="M1254" s="549"/>
      <c r="N1254" s="549"/>
      <c r="O1254" s="549"/>
      <c r="P1254" s="549"/>
      <c r="Q1254" s="549"/>
      <c r="R1254" s="549"/>
      <c r="S1254" s="549"/>
      <c r="T1254" s="549"/>
      <c r="U1254" s="549"/>
      <c r="V1254" s="426"/>
      <c r="W1254" s="426"/>
      <c r="X1254" s="426"/>
      <c r="Y1254" s="426"/>
      <c r="Z1254" s="426"/>
      <c r="AA1254" s="427"/>
      <c r="AB1254" s="427"/>
    </row>
    <row r="1255" hidden="1">
      <c r="A1255" s="578">
        <v>43818.0</v>
      </c>
      <c r="B1255" s="567" t="s">
        <v>2679</v>
      </c>
      <c r="C1255" s="445"/>
      <c r="D1255" s="445"/>
      <c r="E1255" s="445"/>
      <c r="F1255" s="567"/>
      <c r="G1255" s="574"/>
      <c r="H1255" s="574"/>
      <c r="I1255" s="574"/>
      <c r="J1255" s="574"/>
      <c r="K1255" s="540"/>
      <c r="L1255" s="530"/>
      <c r="M1255" s="530"/>
      <c r="N1255" s="530"/>
      <c r="O1255" s="531"/>
      <c r="P1255" s="531"/>
      <c r="Q1255" s="531"/>
      <c r="R1255" s="531"/>
      <c r="S1255" s="531"/>
      <c r="T1255" s="531"/>
      <c r="U1255" s="531"/>
      <c r="V1255" s="426"/>
      <c r="W1255" s="426"/>
      <c r="X1255" s="426"/>
      <c r="Y1255" s="426"/>
      <c r="Z1255" s="426"/>
      <c r="AA1255" s="427"/>
      <c r="AB1255" s="427"/>
    </row>
    <row r="1256" hidden="1">
      <c r="A1256" s="551"/>
      <c r="B1256" s="567" t="s">
        <v>2680</v>
      </c>
      <c r="C1256" s="365"/>
      <c r="D1256" s="365"/>
      <c r="E1256" s="365"/>
      <c r="F1256" s="545"/>
      <c r="G1256" s="546"/>
      <c r="H1256" s="546"/>
      <c r="I1256" s="546"/>
      <c r="J1256" s="546"/>
      <c r="K1256" s="564"/>
      <c r="L1256" s="548"/>
      <c r="M1256" s="548"/>
      <c r="N1256" s="548"/>
      <c r="O1256" s="549"/>
      <c r="P1256" s="549"/>
      <c r="Q1256" s="549"/>
      <c r="R1256" s="549"/>
      <c r="S1256" s="549"/>
      <c r="T1256" s="549"/>
      <c r="U1256" s="549"/>
      <c r="V1256" s="426"/>
      <c r="W1256" s="426"/>
      <c r="X1256" s="426"/>
      <c r="Y1256" s="426"/>
      <c r="Z1256" s="426"/>
      <c r="AA1256" s="427"/>
      <c r="AB1256" s="427"/>
    </row>
    <row r="1257" hidden="1">
      <c r="A1257" s="578">
        <v>43817.0</v>
      </c>
      <c r="B1257" s="544" t="s">
        <v>2681</v>
      </c>
      <c r="C1257" s="445" t="s">
        <v>2682</v>
      </c>
      <c r="D1257" s="445"/>
      <c r="E1257" s="445"/>
      <c r="F1257" s="567"/>
      <c r="G1257" s="574"/>
      <c r="H1257" s="574"/>
      <c r="I1257" s="574"/>
      <c r="J1257" s="574"/>
      <c r="K1257" s="540"/>
      <c r="L1257" s="530"/>
      <c r="M1257" s="530"/>
      <c r="N1257" s="530"/>
      <c r="O1257" s="531"/>
      <c r="P1257" s="531"/>
      <c r="Q1257" s="531"/>
      <c r="R1257" s="531"/>
      <c r="S1257" s="531"/>
      <c r="T1257" s="531"/>
      <c r="U1257" s="531"/>
      <c r="V1257" s="426"/>
      <c r="W1257" s="426"/>
      <c r="X1257" s="426"/>
      <c r="Y1257" s="426"/>
      <c r="Z1257" s="426"/>
      <c r="AA1257" s="427"/>
      <c r="AB1257" s="427"/>
    </row>
    <row r="1258" hidden="1">
      <c r="A1258" s="578">
        <v>43817.0</v>
      </c>
      <c r="B1258" s="554" t="s">
        <v>2683</v>
      </c>
      <c r="C1258" s="365" t="s">
        <v>2684</v>
      </c>
      <c r="D1258" s="365"/>
      <c r="E1258" s="365"/>
      <c r="F1258" s="545"/>
      <c r="G1258" s="546"/>
      <c r="H1258" s="546"/>
      <c r="I1258" s="546"/>
      <c r="J1258" s="546"/>
      <c r="K1258" s="564"/>
      <c r="L1258" s="548"/>
      <c r="M1258" s="548"/>
      <c r="N1258" s="548"/>
      <c r="O1258" s="549"/>
      <c r="P1258" s="549"/>
      <c r="Q1258" s="549"/>
      <c r="R1258" s="549"/>
      <c r="S1258" s="549"/>
      <c r="T1258" s="549"/>
      <c r="U1258" s="549"/>
      <c r="V1258" s="426"/>
      <c r="W1258" s="426"/>
      <c r="X1258" s="426"/>
      <c r="Y1258" s="426"/>
      <c r="Z1258" s="426"/>
      <c r="AA1258" s="427"/>
      <c r="AB1258" s="427"/>
    </row>
    <row r="1259" hidden="1">
      <c r="A1259" s="578">
        <v>43816.0</v>
      </c>
      <c r="B1259" s="544" t="s">
        <v>2685</v>
      </c>
      <c r="C1259" s="445" t="s">
        <v>2686</v>
      </c>
      <c r="D1259" s="445"/>
      <c r="E1259" s="445"/>
      <c r="F1259" s="567"/>
      <c r="G1259" s="574"/>
      <c r="H1259" s="574"/>
      <c r="I1259" s="574"/>
      <c r="J1259" s="574"/>
      <c r="K1259" s="540"/>
      <c r="L1259" s="530"/>
      <c r="M1259" s="530"/>
      <c r="N1259" s="530"/>
      <c r="O1259" s="531"/>
      <c r="P1259" s="531"/>
      <c r="Q1259" s="531"/>
      <c r="R1259" s="531"/>
      <c r="S1259" s="531"/>
      <c r="T1259" s="531"/>
      <c r="U1259" s="531"/>
      <c r="V1259" s="426"/>
      <c r="W1259" s="426"/>
      <c r="X1259" s="426"/>
      <c r="Y1259" s="426"/>
      <c r="Z1259" s="426"/>
      <c r="AA1259" s="427"/>
      <c r="AB1259" s="427"/>
    </row>
    <row r="1260" hidden="1">
      <c r="A1260" s="578">
        <v>43816.0</v>
      </c>
      <c r="B1260" s="554" t="s">
        <v>2687</v>
      </c>
      <c r="C1260" s="365" t="s">
        <v>2688</v>
      </c>
      <c r="D1260" s="365"/>
      <c r="E1260" s="365"/>
      <c r="F1260" s="545"/>
      <c r="G1260" s="546"/>
      <c r="H1260" s="546"/>
      <c r="I1260" s="546"/>
      <c r="J1260" s="546"/>
      <c r="K1260" s="564"/>
      <c r="L1260" s="548"/>
      <c r="M1260" s="548"/>
      <c r="N1260" s="548"/>
      <c r="O1260" s="549"/>
      <c r="P1260" s="549"/>
      <c r="Q1260" s="549"/>
      <c r="R1260" s="549"/>
      <c r="S1260" s="549"/>
      <c r="T1260" s="549"/>
      <c r="U1260" s="549"/>
      <c r="V1260" s="426"/>
      <c r="W1260" s="426"/>
      <c r="X1260" s="426"/>
      <c r="Y1260" s="426"/>
      <c r="Z1260" s="426"/>
      <c r="AA1260" s="427"/>
      <c r="AB1260" s="427"/>
    </row>
    <row r="1261" hidden="1">
      <c r="A1261" s="578">
        <v>43816.0</v>
      </c>
      <c r="B1261" s="567" t="s">
        <v>2689</v>
      </c>
      <c r="C1261" s="445" t="s">
        <v>2690</v>
      </c>
      <c r="D1261" s="445"/>
      <c r="E1261" s="445"/>
      <c r="F1261" s="544"/>
      <c r="G1261" s="540"/>
      <c r="H1261" s="540"/>
      <c r="I1261" s="540"/>
      <c r="J1261" s="540"/>
      <c r="K1261" s="574"/>
      <c r="L1261" s="531"/>
      <c r="M1261" s="531"/>
      <c r="N1261" s="531"/>
      <c r="O1261" s="531"/>
      <c r="P1261" s="531"/>
      <c r="Q1261" s="531"/>
      <c r="R1261" s="531"/>
      <c r="S1261" s="531"/>
      <c r="T1261" s="531"/>
      <c r="U1261" s="531"/>
      <c r="V1261" s="426"/>
      <c r="W1261" s="426"/>
      <c r="X1261" s="426"/>
      <c r="Y1261" s="426"/>
      <c r="Z1261" s="426"/>
      <c r="AA1261" s="427"/>
      <c r="AB1261" s="427"/>
    </row>
    <row r="1262" hidden="1">
      <c r="A1262" s="581">
        <v>43816.0</v>
      </c>
      <c r="B1262" s="567" t="s">
        <v>2691</v>
      </c>
      <c r="C1262" s="365" t="s">
        <v>2692</v>
      </c>
      <c r="D1262" s="365"/>
      <c r="E1262" s="365"/>
      <c r="F1262" s="545"/>
      <c r="G1262" s="546"/>
      <c r="H1262" s="546"/>
      <c r="I1262" s="546"/>
      <c r="J1262" s="546"/>
      <c r="K1262" s="546"/>
      <c r="L1262" s="549"/>
      <c r="M1262" s="549"/>
      <c r="N1262" s="549"/>
      <c r="O1262" s="566"/>
      <c r="P1262" s="549"/>
      <c r="Q1262" s="549"/>
      <c r="R1262" s="549"/>
      <c r="S1262" s="549"/>
      <c r="T1262" s="549"/>
      <c r="U1262" s="549"/>
      <c r="V1262" s="426"/>
      <c r="W1262" s="426"/>
      <c r="X1262" s="426"/>
      <c r="Y1262" s="426"/>
      <c r="Z1262" s="426"/>
      <c r="AA1262" s="427"/>
      <c r="AB1262" s="427"/>
    </row>
    <row r="1263" hidden="1">
      <c r="A1263" s="550"/>
      <c r="B1263" s="567" t="s">
        <v>2693</v>
      </c>
      <c r="C1263" s="445" t="s">
        <v>2694</v>
      </c>
      <c r="D1263" s="445"/>
      <c r="E1263" s="445"/>
      <c r="F1263" s="544"/>
      <c r="G1263" s="540"/>
      <c r="H1263" s="540"/>
      <c r="I1263" s="540"/>
      <c r="J1263" s="540"/>
      <c r="K1263" s="574"/>
      <c r="L1263" s="531"/>
      <c r="M1263" s="531"/>
      <c r="N1263" s="531"/>
      <c r="O1263" s="531"/>
      <c r="P1263" s="531"/>
      <c r="Q1263" s="531"/>
      <c r="R1263" s="531"/>
      <c r="S1263" s="531"/>
      <c r="T1263" s="531"/>
      <c r="U1263" s="531"/>
      <c r="V1263" s="582"/>
      <c r="W1263" s="582"/>
      <c r="X1263" s="582"/>
      <c r="Y1263" s="582"/>
      <c r="Z1263" s="582"/>
      <c r="AA1263" s="583"/>
      <c r="AB1263" s="583"/>
    </row>
    <row r="1264" hidden="1">
      <c r="A1264" s="581">
        <v>43816.0</v>
      </c>
      <c r="B1264" s="567" t="s">
        <v>2695</v>
      </c>
      <c r="C1264" s="365" t="s">
        <v>2696</v>
      </c>
      <c r="D1264" s="365"/>
      <c r="E1264" s="365"/>
      <c r="F1264" s="545"/>
      <c r="G1264" s="546"/>
      <c r="H1264" s="546"/>
      <c r="I1264" s="546"/>
      <c r="J1264" s="546"/>
      <c r="K1264" s="546"/>
      <c r="L1264" s="549"/>
      <c r="M1264" s="549"/>
      <c r="N1264" s="549"/>
      <c r="O1264" s="566"/>
      <c r="P1264" s="549"/>
      <c r="Q1264" s="549"/>
      <c r="R1264" s="549"/>
      <c r="S1264" s="549"/>
      <c r="T1264" s="549"/>
      <c r="U1264" s="549"/>
      <c r="V1264" s="582"/>
      <c r="W1264" s="582"/>
      <c r="X1264" s="582"/>
      <c r="Y1264" s="582"/>
      <c r="Z1264" s="582"/>
      <c r="AA1264" s="583"/>
      <c r="AB1264" s="583"/>
    </row>
    <row r="1265" hidden="1">
      <c r="A1265" s="550"/>
      <c r="B1265" s="567" t="s">
        <v>2697</v>
      </c>
      <c r="C1265" s="445" t="s">
        <v>2698</v>
      </c>
      <c r="D1265" s="445"/>
      <c r="E1265" s="445"/>
      <c r="F1265" s="544"/>
      <c r="G1265" s="540"/>
      <c r="H1265" s="540"/>
      <c r="I1265" s="540"/>
      <c r="J1265" s="540"/>
      <c r="K1265" s="574"/>
      <c r="L1265" s="531"/>
      <c r="M1265" s="531"/>
      <c r="N1265" s="531"/>
      <c r="O1265" s="531"/>
      <c r="P1265" s="531"/>
      <c r="Q1265" s="531"/>
      <c r="R1265" s="531"/>
      <c r="S1265" s="531"/>
      <c r="T1265" s="531"/>
      <c r="U1265" s="531"/>
      <c r="V1265" s="582"/>
      <c r="W1265" s="582"/>
      <c r="X1265" s="582"/>
      <c r="Y1265" s="582"/>
      <c r="Z1265" s="582"/>
      <c r="AA1265" s="583"/>
      <c r="AB1265" s="583"/>
    </row>
    <row r="1266" hidden="1">
      <c r="A1266" s="581">
        <v>43814.0</v>
      </c>
      <c r="B1266" s="567" t="s">
        <v>2699</v>
      </c>
      <c r="C1266" s="365"/>
      <c r="D1266" s="365"/>
      <c r="E1266" s="365"/>
      <c r="F1266" s="545"/>
      <c r="G1266" s="546"/>
      <c r="H1266" s="546"/>
      <c r="I1266" s="546"/>
      <c r="J1266" s="546"/>
      <c r="K1266" s="546"/>
      <c r="L1266" s="549"/>
      <c r="M1266" s="549"/>
      <c r="N1266" s="549"/>
      <c r="O1266" s="566"/>
      <c r="P1266" s="549"/>
      <c r="Q1266" s="549"/>
      <c r="R1266" s="549"/>
      <c r="S1266" s="549"/>
      <c r="T1266" s="549"/>
      <c r="U1266" s="549"/>
      <c r="V1266" s="582"/>
      <c r="W1266" s="582"/>
      <c r="X1266" s="582"/>
      <c r="Y1266" s="582"/>
      <c r="Z1266" s="582"/>
      <c r="AA1266" s="583"/>
      <c r="AB1266" s="583"/>
    </row>
    <row r="1267" hidden="1">
      <c r="A1267" s="550"/>
      <c r="B1267" s="565" t="s">
        <v>2700</v>
      </c>
      <c r="C1267" s="445"/>
      <c r="D1267" s="445"/>
      <c r="E1267" s="445"/>
      <c r="F1267" s="544"/>
      <c r="G1267" s="540"/>
      <c r="H1267" s="540"/>
      <c r="I1267" s="540"/>
      <c r="J1267" s="540"/>
      <c r="K1267" s="574"/>
      <c r="L1267" s="531"/>
      <c r="M1267" s="531"/>
      <c r="N1267" s="531"/>
      <c r="O1267" s="531"/>
      <c r="P1267" s="531"/>
      <c r="Q1267" s="531"/>
      <c r="R1267" s="531"/>
      <c r="S1267" s="531"/>
      <c r="T1267" s="531"/>
      <c r="U1267" s="531"/>
      <c r="V1267" s="582"/>
      <c r="W1267" s="582"/>
      <c r="X1267" s="582"/>
      <c r="Y1267" s="582"/>
      <c r="Z1267" s="582"/>
      <c r="AA1267" s="583"/>
      <c r="AB1267" s="583"/>
    </row>
    <row r="1268" hidden="1">
      <c r="A1268" s="551"/>
      <c r="B1268" s="567" t="s">
        <v>2701</v>
      </c>
      <c r="C1268" s="365"/>
      <c r="D1268" s="365"/>
      <c r="E1268" s="365"/>
      <c r="F1268" s="545"/>
      <c r="G1268" s="546"/>
      <c r="H1268" s="546"/>
      <c r="I1268" s="546"/>
      <c r="J1268" s="546"/>
      <c r="K1268" s="546"/>
      <c r="L1268" s="549"/>
      <c r="M1268" s="549"/>
      <c r="N1268" s="549"/>
      <c r="O1268" s="566"/>
      <c r="P1268" s="549"/>
      <c r="Q1268" s="549"/>
      <c r="R1268" s="549"/>
      <c r="S1268" s="549"/>
      <c r="T1268" s="549"/>
      <c r="U1268" s="549"/>
      <c r="V1268" s="582"/>
      <c r="W1268" s="582"/>
      <c r="X1268" s="582"/>
      <c r="Y1268" s="582"/>
      <c r="Z1268" s="582"/>
      <c r="AA1268" s="583"/>
      <c r="AB1268" s="583"/>
    </row>
    <row r="1269" hidden="1">
      <c r="A1269" s="550"/>
      <c r="B1269" s="567" t="s">
        <v>2702</v>
      </c>
      <c r="C1269" s="445" t="s">
        <v>2703</v>
      </c>
      <c r="D1269" s="445"/>
      <c r="E1269" s="445"/>
      <c r="F1269" s="544"/>
      <c r="G1269" s="540"/>
      <c r="H1269" s="540"/>
      <c r="I1269" s="540"/>
      <c r="J1269" s="540"/>
      <c r="K1269" s="574"/>
      <c r="L1269" s="531"/>
      <c r="M1269" s="531"/>
      <c r="N1269" s="531"/>
      <c r="O1269" s="531"/>
      <c r="P1269" s="531"/>
      <c r="Q1269" s="531"/>
      <c r="R1269" s="531"/>
      <c r="S1269" s="531"/>
      <c r="T1269" s="531"/>
      <c r="U1269" s="531"/>
      <c r="V1269" s="582"/>
      <c r="W1269" s="582"/>
      <c r="X1269" s="582"/>
      <c r="Y1269" s="582"/>
      <c r="Z1269" s="582"/>
      <c r="AA1269" s="583"/>
      <c r="AB1269" s="583"/>
    </row>
    <row r="1270" hidden="1">
      <c r="A1270" s="551"/>
      <c r="B1270" s="567" t="s">
        <v>2704</v>
      </c>
      <c r="C1270" s="365"/>
      <c r="D1270" s="365"/>
      <c r="E1270" s="365"/>
      <c r="F1270" s="545"/>
      <c r="G1270" s="546"/>
      <c r="H1270" s="546"/>
      <c r="I1270" s="546"/>
      <c r="J1270" s="546"/>
      <c r="K1270" s="546"/>
      <c r="L1270" s="549"/>
      <c r="M1270" s="549"/>
      <c r="N1270" s="549"/>
      <c r="O1270" s="566"/>
      <c r="P1270" s="549"/>
      <c r="Q1270" s="549"/>
      <c r="R1270" s="549"/>
      <c r="S1270" s="549"/>
      <c r="T1270" s="549"/>
      <c r="U1270" s="549"/>
      <c r="V1270" s="582"/>
      <c r="W1270" s="582"/>
      <c r="X1270" s="582"/>
      <c r="Y1270" s="582"/>
      <c r="Z1270" s="582"/>
      <c r="AA1270" s="583"/>
      <c r="AB1270" s="583"/>
    </row>
    <row r="1271" hidden="1">
      <c r="A1271" s="581">
        <v>43813.0</v>
      </c>
      <c r="B1271" s="567" t="s">
        <v>2705</v>
      </c>
      <c r="C1271" s="503" t="s">
        <v>2706</v>
      </c>
      <c r="D1271" s="503"/>
      <c r="E1271" s="503"/>
      <c r="F1271" s="567"/>
      <c r="G1271" s="574"/>
      <c r="H1271" s="574"/>
      <c r="I1271" s="574"/>
      <c r="J1271" s="574"/>
      <c r="K1271" s="574" t="s">
        <v>2707</v>
      </c>
      <c r="L1271" s="531"/>
      <c r="M1271" s="531"/>
      <c r="N1271" s="531"/>
      <c r="O1271" s="531"/>
      <c r="P1271" s="531"/>
      <c r="Q1271" s="531"/>
      <c r="R1271" s="531"/>
      <c r="S1271" s="531"/>
      <c r="T1271" s="531"/>
      <c r="U1271" s="531"/>
      <c r="V1271" s="582"/>
      <c r="W1271" s="582"/>
      <c r="X1271" s="582"/>
      <c r="Y1271" s="582"/>
      <c r="Z1271" s="582"/>
      <c r="AA1271" s="583"/>
      <c r="AB1271" s="583"/>
    </row>
    <row r="1272" hidden="1">
      <c r="A1272" s="581">
        <v>43813.0</v>
      </c>
      <c r="B1272" s="567" t="s">
        <v>2708</v>
      </c>
      <c r="C1272" s="365"/>
      <c r="D1272" s="365"/>
      <c r="E1272" s="365"/>
      <c r="F1272" s="545"/>
      <c r="G1272" s="546"/>
      <c r="H1272" s="546"/>
      <c r="I1272" s="546"/>
      <c r="J1272" s="546"/>
      <c r="K1272" s="546"/>
      <c r="L1272" s="549"/>
      <c r="M1272" s="549"/>
      <c r="N1272" s="549"/>
      <c r="O1272" s="566"/>
      <c r="P1272" s="549"/>
      <c r="Q1272" s="549"/>
      <c r="R1272" s="549"/>
      <c r="S1272" s="549"/>
      <c r="T1272" s="549"/>
      <c r="U1272" s="549"/>
      <c r="V1272" s="582"/>
      <c r="W1272" s="582"/>
      <c r="X1272" s="582"/>
      <c r="Y1272" s="582"/>
      <c r="Z1272" s="582"/>
      <c r="AA1272" s="583"/>
      <c r="AB1272" s="583"/>
    </row>
    <row r="1273" hidden="1">
      <c r="A1273" s="581">
        <v>43813.0</v>
      </c>
      <c r="B1273" s="567" t="s">
        <v>2709</v>
      </c>
      <c r="C1273" s="445" t="s">
        <v>2710</v>
      </c>
      <c r="D1273" s="445"/>
      <c r="E1273" s="445"/>
      <c r="F1273" s="544"/>
      <c r="G1273" s="540"/>
      <c r="H1273" s="540"/>
      <c r="I1273" s="540"/>
      <c r="J1273" s="540"/>
      <c r="K1273" s="574"/>
      <c r="L1273" s="531"/>
      <c r="M1273" s="531"/>
      <c r="N1273" s="531"/>
      <c r="O1273" s="531"/>
      <c r="P1273" s="531"/>
      <c r="Q1273" s="531"/>
      <c r="R1273" s="531"/>
      <c r="S1273" s="531"/>
      <c r="T1273" s="531"/>
      <c r="U1273" s="531"/>
      <c r="V1273" s="582"/>
      <c r="W1273" s="582"/>
      <c r="X1273" s="582"/>
      <c r="Y1273" s="582"/>
      <c r="Z1273" s="582"/>
      <c r="AA1273" s="583"/>
      <c r="AB1273" s="583"/>
    </row>
    <row r="1274" hidden="1">
      <c r="A1274" s="581">
        <v>43812.0</v>
      </c>
      <c r="B1274" s="567" t="s">
        <v>2711</v>
      </c>
      <c r="C1274" s="365" t="s">
        <v>2712</v>
      </c>
      <c r="D1274" s="365"/>
      <c r="E1274" s="365"/>
      <c r="F1274" s="545"/>
      <c r="G1274" s="546"/>
      <c r="H1274" s="546"/>
      <c r="I1274" s="546"/>
      <c r="J1274" s="546"/>
      <c r="K1274" s="546"/>
      <c r="L1274" s="549"/>
      <c r="M1274" s="549"/>
      <c r="N1274" s="549"/>
      <c r="O1274" s="566"/>
      <c r="P1274" s="549"/>
      <c r="Q1274" s="549"/>
      <c r="R1274" s="549"/>
      <c r="S1274" s="549"/>
      <c r="T1274" s="549"/>
      <c r="U1274" s="549"/>
      <c r="V1274" s="582"/>
      <c r="W1274" s="582"/>
      <c r="X1274" s="582"/>
      <c r="Y1274" s="582"/>
      <c r="Z1274" s="582"/>
      <c r="AA1274" s="583"/>
      <c r="AB1274" s="583"/>
    </row>
    <row r="1275" hidden="1">
      <c r="A1275" s="581">
        <v>43811.0</v>
      </c>
      <c r="B1275" s="567" t="s">
        <v>2713</v>
      </c>
      <c r="C1275" s="445" t="s">
        <v>2714</v>
      </c>
      <c r="D1275" s="445"/>
      <c r="E1275" s="445"/>
      <c r="F1275" s="544"/>
      <c r="G1275" s="540"/>
      <c r="H1275" s="540"/>
      <c r="I1275" s="540"/>
      <c r="J1275" s="540"/>
      <c r="K1275" s="574"/>
      <c r="L1275" s="577"/>
      <c r="M1275" s="577"/>
      <c r="N1275" s="531"/>
      <c r="O1275" s="531"/>
      <c r="P1275" s="531"/>
      <c r="Q1275" s="531"/>
      <c r="R1275" s="531"/>
      <c r="S1275" s="531"/>
      <c r="T1275" s="531"/>
      <c r="U1275" s="531"/>
      <c r="V1275" s="582"/>
      <c r="W1275" s="582"/>
      <c r="X1275" s="582"/>
      <c r="Y1275" s="582"/>
      <c r="Z1275" s="582"/>
      <c r="AA1275" s="583"/>
      <c r="AB1275" s="583"/>
    </row>
    <row r="1276" hidden="1">
      <c r="A1276" s="581">
        <v>43811.0</v>
      </c>
      <c r="B1276" s="567" t="s">
        <v>2715</v>
      </c>
      <c r="C1276" s="365" t="s">
        <v>2716</v>
      </c>
      <c r="D1276" s="365"/>
      <c r="E1276" s="365"/>
      <c r="F1276" s="545"/>
      <c r="G1276" s="546"/>
      <c r="H1276" s="546"/>
      <c r="I1276" s="546"/>
      <c r="J1276" s="546"/>
      <c r="K1276" s="546"/>
      <c r="L1276" s="549"/>
      <c r="M1276" s="549"/>
      <c r="N1276" s="549"/>
      <c r="O1276" s="549"/>
      <c r="P1276" s="549"/>
      <c r="Q1276" s="549"/>
      <c r="R1276" s="549"/>
      <c r="S1276" s="549"/>
      <c r="T1276" s="549"/>
      <c r="U1276" s="549"/>
      <c r="V1276" s="582"/>
      <c r="W1276" s="582"/>
      <c r="X1276" s="582"/>
      <c r="Y1276" s="582"/>
      <c r="Z1276" s="582"/>
      <c r="AA1276" s="583"/>
      <c r="AB1276" s="583"/>
    </row>
    <row r="1277" hidden="1">
      <c r="A1277" s="550"/>
      <c r="B1277" s="567" t="s">
        <v>2717</v>
      </c>
      <c r="C1277" s="445" t="s">
        <v>2718</v>
      </c>
      <c r="D1277" s="445"/>
      <c r="E1277" s="445"/>
      <c r="F1277" s="544"/>
      <c r="G1277" s="540"/>
      <c r="H1277" s="540"/>
      <c r="I1277" s="540"/>
      <c r="J1277" s="540"/>
      <c r="K1277" s="574"/>
      <c r="L1277" s="577"/>
      <c r="M1277" s="577"/>
      <c r="N1277" s="531"/>
      <c r="O1277" s="531"/>
      <c r="P1277" s="531"/>
      <c r="Q1277" s="531"/>
      <c r="R1277" s="531"/>
      <c r="S1277" s="531"/>
      <c r="T1277" s="531"/>
      <c r="U1277" s="531"/>
      <c r="V1277" s="426"/>
      <c r="W1277" s="426"/>
      <c r="X1277" s="426"/>
      <c r="Y1277" s="426"/>
      <c r="Z1277" s="426"/>
      <c r="AA1277" s="427"/>
      <c r="AB1277" s="427"/>
    </row>
    <row r="1278" hidden="1">
      <c r="A1278" s="581">
        <v>43811.0</v>
      </c>
      <c r="B1278" s="567" t="s">
        <v>2719</v>
      </c>
      <c r="C1278" s="365" t="s">
        <v>2720</v>
      </c>
      <c r="D1278" s="365"/>
      <c r="E1278" s="365"/>
      <c r="F1278" s="545"/>
      <c r="G1278" s="546"/>
      <c r="H1278" s="546"/>
      <c r="I1278" s="546"/>
      <c r="J1278" s="546"/>
      <c r="K1278" s="546"/>
      <c r="L1278" s="549"/>
      <c r="M1278" s="549"/>
      <c r="N1278" s="549"/>
      <c r="O1278" s="549"/>
      <c r="P1278" s="549"/>
      <c r="Q1278" s="549"/>
      <c r="R1278" s="549"/>
      <c r="S1278" s="549"/>
      <c r="T1278" s="549"/>
      <c r="U1278" s="549"/>
      <c r="V1278" s="426"/>
      <c r="W1278" s="426"/>
      <c r="X1278" s="426"/>
      <c r="Y1278" s="426"/>
      <c r="Z1278" s="426"/>
      <c r="AA1278" s="427"/>
      <c r="AB1278" s="427"/>
    </row>
    <row r="1279" hidden="1">
      <c r="A1279" s="550"/>
      <c r="B1279" s="567" t="s">
        <v>2721</v>
      </c>
      <c r="C1279" s="445"/>
      <c r="D1279" s="445"/>
      <c r="E1279" s="445"/>
      <c r="F1279" s="544"/>
      <c r="G1279" s="540"/>
      <c r="H1279" s="540"/>
      <c r="I1279" s="540"/>
      <c r="J1279" s="540"/>
      <c r="K1279" s="574"/>
      <c r="L1279" s="577"/>
      <c r="M1279" s="577"/>
      <c r="N1279" s="531"/>
      <c r="O1279" s="531"/>
      <c r="P1279" s="531"/>
      <c r="Q1279" s="531"/>
      <c r="R1279" s="531"/>
      <c r="S1279" s="531"/>
      <c r="T1279" s="531"/>
      <c r="U1279" s="531"/>
      <c r="V1279" s="426"/>
      <c r="W1279" s="426"/>
      <c r="X1279" s="426"/>
      <c r="Y1279" s="426"/>
      <c r="Z1279" s="426"/>
      <c r="AA1279" s="427"/>
      <c r="AB1279" s="427"/>
    </row>
    <row r="1280" hidden="1">
      <c r="A1280" s="551"/>
      <c r="B1280" s="554" t="s">
        <v>2722</v>
      </c>
      <c r="C1280" s="365" t="s">
        <v>2723</v>
      </c>
      <c r="D1280" s="365"/>
      <c r="E1280" s="365"/>
      <c r="F1280" s="554"/>
      <c r="G1280" s="564"/>
      <c r="H1280" s="564"/>
      <c r="I1280" s="564"/>
      <c r="J1280" s="564"/>
      <c r="K1280" s="546" t="s">
        <v>2724</v>
      </c>
      <c r="L1280" s="566" t="s">
        <v>2725</v>
      </c>
      <c r="M1280" s="549"/>
      <c r="N1280" s="549"/>
      <c r="O1280" s="549"/>
      <c r="P1280" s="549"/>
      <c r="Q1280" s="549"/>
      <c r="R1280" s="549"/>
      <c r="S1280" s="549"/>
      <c r="T1280" s="549"/>
      <c r="U1280" s="549"/>
      <c r="V1280" s="426"/>
      <c r="W1280" s="426"/>
      <c r="X1280" s="426"/>
      <c r="Y1280" s="426"/>
      <c r="Z1280" s="426"/>
      <c r="AA1280" s="427"/>
      <c r="AB1280" s="427"/>
    </row>
    <row r="1281" hidden="1">
      <c r="A1281" s="550"/>
      <c r="B1281" s="544" t="s">
        <v>2726</v>
      </c>
      <c r="C1281" s="445"/>
      <c r="D1281" s="445"/>
      <c r="E1281" s="445"/>
      <c r="F1281" s="544"/>
      <c r="G1281" s="540"/>
      <c r="H1281" s="540"/>
      <c r="I1281" s="540"/>
      <c r="J1281" s="540"/>
      <c r="K1281" s="574"/>
      <c r="L1281" s="577"/>
      <c r="M1281" s="577"/>
      <c r="N1281" s="531"/>
      <c r="O1281" s="531"/>
      <c r="P1281" s="531"/>
      <c r="Q1281" s="531"/>
      <c r="R1281" s="531"/>
      <c r="S1281" s="531"/>
      <c r="T1281" s="531"/>
      <c r="U1281" s="531"/>
      <c r="V1281" s="426"/>
      <c r="W1281" s="426"/>
      <c r="X1281" s="426"/>
      <c r="Y1281" s="426"/>
      <c r="Z1281" s="426"/>
      <c r="AA1281" s="427"/>
      <c r="AB1281" s="427"/>
    </row>
    <row r="1282" hidden="1">
      <c r="A1282" s="551"/>
      <c r="B1282" s="554" t="s">
        <v>2727</v>
      </c>
      <c r="C1282" s="365" t="s">
        <v>2728</v>
      </c>
      <c r="D1282" s="365"/>
      <c r="E1282" s="365"/>
      <c r="F1282" s="545"/>
      <c r="G1282" s="546"/>
      <c r="H1282" s="546"/>
      <c r="I1282" s="546"/>
      <c r="J1282" s="546"/>
      <c r="K1282" s="546"/>
      <c r="L1282" s="549"/>
      <c r="M1282" s="549"/>
      <c r="N1282" s="549"/>
      <c r="O1282" s="549"/>
      <c r="P1282" s="549"/>
      <c r="Q1282" s="549"/>
      <c r="R1282" s="549"/>
      <c r="S1282" s="549"/>
      <c r="T1282" s="549"/>
      <c r="U1282" s="549"/>
      <c r="V1282" s="426"/>
      <c r="W1282" s="426"/>
      <c r="X1282" s="426"/>
      <c r="Y1282" s="426"/>
      <c r="Z1282" s="426"/>
      <c r="AA1282" s="427"/>
      <c r="AB1282" s="427"/>
    </row>
    <row r="1283" hidden="1">
      <c r="A1283" s="550"/>
      <c r="B1283" s="544" t="s">
        <v>2729</v>
      </c>
      <c r="C1283" s="445"/>
      <c r="D1283" s="445"/>
      <c r="E1283" s="445"/>
      <c r="F1283" s="544"/>
      <c r="G1283" s="540"/>
      <c r="H1283" s="540"/>
      <c r="I1283" s="540"/>
      <c r="J1283" s="540"/>
      <c r="K1283" s="574"/>
      <c r="L1283" s="577"/>
      <c r="M1283" s="577"/>
      <c r="N1283" s="531"/>
      <c r="O1283" s="531"/>
      <c r="P1283" s="531"/>
      <c r="Q1283" s="531"/>
      <c r="R1283" s="531"/>
      <c r="S1283" s="531"/>
      <c r="T1283" s="531"/>
      <c r="U1283" s="531"/>
      <c r="V1283" s="426"/>
      <c r="W1283" s="426"/>
      <c r="X1283" s="426"/>
      <c r="Y1283" s="426"/>
      <c r="Z1283" s="426"/>
      <c r="AA1283" s="427"/>
      <c r="AB1283" s="427"/>
    </row>
    <row r="1284" hidden="1">
      <c r="A1284" s="551"/>
      <c r="B1284" s="584" t="s">
        <v>2730</v>
      </c>
      <c r="C1284" s="365" t="s">
        <v>2731</v>
      </c>
      <c r="D1284" s="365"/>
      <c r="E1284" s="365"/>
      <c r="F1284" s="545"/>
      <c r="G1284" s="546"/>
      <c r="H1284" s="546"/>
      <c r="I1284" s="546"/>
      <c r="J1284" s="546"/>
      <c r="K1284" s="564"/>
      <c r="L1284" s="549"/>
      <c r="M1284" s="549"/>
      <c r="N1284" s="549"/>
      <c r="O1284" s="549"/>
      <c r="P1284" s="549"/>
      <c r="Q1284" s="549"/>
      <c r="R1284" s="549"/>
      <c r="S1284" s="549"/>
      <c r="T1284" s="549"/>
      <c r="U1284" s="549"/>
      <c r="V1284" s="426"/>
      <c r="W1284" s="426"/>
      <c r="X1284" s="426"/>
      <c r="Y1284" s="426"/>
      <c r="Z1284" s="426"/>
      <c r="AA1284" s="427"/>
      <c r="AB1284" s="427"/>
    </row>
    <row r="1285" hidden="1">
      <c r="A1285" s="550"/>
      <c r="B1285" s="544" t="s">
        <v>2732</v>
      </c>
      <c r="C1285" s="445" t="s">
        <v>2733</v>
      </c>
      <c r="D1285" s="445"/>
      <c r="E1285" s="445"/>
      <c r="F1285" s="544"/>
      <c r="G1285" s="540"/>
      <c r="H1285" s="540"/>
      <c r="I1285" s="540"/>
      <c r="J1285" s="540"/>
      <c r="K1285" s="574"/>
      <c r="L1285" s="577"/>
      <c r="M1285" s="577"/>
      <c r="N1285" s="531"/>
      <c r="O1285" s="531"/>
      <c r="P1285" s="531"/>
      <c r="Q1285" s="531"/>
      <c r="R1285" s="531"/>
      <c r="S1285" s="531"/>
      <c r="T1285" s="531"/>
      <c r="U1285" s="531"/>
      <c r="V1285" s="426"/>
      <c r="W1285" s="426"/>
      <c r="X1285" s="426"/>
      <c r="Y1285" s="426"/>
      <c r="Z1285" s="426"/>
      <c r="AA1285" s="427"/>
      <c r="AB1285" s="427"/>
    </row>
    <row r="1286" hidden="1">
      <c r="A1286" s="551"/>
      <c r="B1286" s="554" t="s">
        <v>2734</v>
      </c>
      <c r="C1286" s="365" t="s">
        <v>2735</v>
      </c>
      <c r="D1286" s="365"/>
      <c r="E1286" s="365"/>
      <c r="F1286" s="545"/>
      <c r="G1286" s="546"/>
      <c r="H1286" s="546"/>
      <c r="I1286" s="546"/>
      <c r="J1286" s="546"/>
      <c r="K1286" s="546" t="s">
        <v>2736</v>
      </c>
      <c r="L1286" s="549"/>
      <c r="M1286" s="549"/>
      <c r="N1286" s="549"/>
      <c r="O1286" s="549"/>
      <c r="P1286" s="549"/>
      <c r="Q1286" s="549"/>
      <c r="R1286" s="549"/>
      <c r="S1286" s="549"/>
      <c r="T1286" s="549"/>
      <c r="U1286" s="549"/>
      <c r="V1286" s="426"/>
      <c r="W1286" s="426"/>
      <c r="X1286" s="426"/>
      <c r="Y1286" s="426"/>
      <c r="Z1286" s="426"/>
      <c r="AA1286" s="427"/>
      <c r="AB1286" s="427"/>
    </row>
    <row r="1287" hidden="1">
      <c r="A1287" s="578">
        <v>43808.0</v>
      </c>
      <c r="B1287" s="544" t="s">
        <v>2737</v>
      </c>
      <c r="C1287" s="503" t="s">
        <v>2738</v>
      </c>
      <c r="D1287" s="503"/>
      <c r="E1287" s="503"/>
      <c r="F1287" s="567"/>
      <c r="G1287" s="574"/>
      <c r="H1287" s="574"/>
      <c r="I1287" s="574"/>
      <c r="J1287" s="574"/>
      <c r="K1287" s="574"/>
      <c r="L1287" s="577"/>
      <c r="M1287" s="577"/>
      <c r="N1287" s="531"/>
      <c r="O1287" s="531"/>
      <c r="P1287" s="531"/>
      <c r="Q1287" s="531"/>
      <c r="R1287" s="531"/>
      <c r="S1287" s="531"/>
      <c r="T1287" s="531"/>
      <c r="U1287" s="531"/>
      <c r="V1287" s="426"/>
      <c r="W1287" s="426"/>
      <c r="X1287" s="426"/>
      <c r="Y1287" s="426"/>
      <c r="Z1287" s="426"/>
      <c r="AA1287" s="427"/>
      <c r="AB1287" s="427"/>
    </row>
    <row r="1288" hidden="1">
      <c r="A1288" s="578">
        <v>43807.0</v>
      </c>
      <c r="B1288" s="554" t="s">
        <v>2739</v>
      </c>
      <c r="C1288" s="365"/>
      <c r="D1288" s="365"/>
      <c r="E1288" s="365"/>
      <c r="F1288" s="545"/>
      <c r="G1288" s="546"/>
      <c r="H1288" s="546"/>
      <c r="I1288" s="546"/>
      <c r="J1288" s="546"/>
      <c r="K1288" s="546"/>
      <c r="L1288" s="549"/>
      <c r="M1288" s="549"/>
      <c r="N1288" s="549"/>
      <c r="O1288" s="549"/>
      <c r="P1288" s="549"/>
      <c r="Q1288" s="549"/>
      <c r="R1288" s="549"/>
      <c r="S1288" s="549"/>
      <c r="T1288" s="549"/>
      <c r="U1288" s="549"/>
      <c r="V1288" s="426"/>
      <c r="W1288" s="426"/>
      <c r="X1288" s="426"/>
      <c r="Y1288" s="426"/>
      <c r="Z1288" s="426"/>
      <c r="AA1288" s="427"/>
      <c r="AB1288" s="427"/>
    </row>
    <row r="1289" hidden="1">
      <c r="A1289" s="578">
        <v>43807.0</v>
      </c>
      <c r="B1289" s="544" t="s">
        <v>2740</v>
      </c>
      <c r="C1289" s="445" t="s">
        <v>2741</v>
      </c>
      <c r="D1289" s="445"/>
      <c r="E1289" s="445"/>
      <c r="F1289" s="544"/>
      <c r="G1289" s="540"/>
      <c r="H1289" s="540"/>
      <c r="I1289" s="540"/>
      <c r="J1289" s="540"/>
      <c r="K1289" s="574"/>
      <c r="L1289" s="577"/>
      <c r="M1289" s="577"/>
      <c r="N1289" s="531"/>
      <c r="O1289" s="531"/>
      <c r="P1289" s="531"/>
      <c r="Q1289" s="531"/>
      <c r="R1289" s="531"/>
      <c r="S1289" s="531"/>
      <c r="T1289" s="531"/>
      <c r="U1289" s="531"/>
      <c r="V1289" s="426"/>
      <c r="W1289" s="426"/>
      <c r="X1289" s="426"/>
      <c r="Y1289" s="426"/>
      <c r="Z1289" s="426"/>
      <c r="AA1289" s="427"/>
      <c r="AB1289" s="427"/>
    </row>
    <row r="1290" hidden="1">
      <c r="A1290" s="578">
        <v>43806.0</v>
      </c>
      <c r="B1290" s="585" t="s">
        <v>2742</v>
      </c>
      <c r="C1290" s="365" t="s">
        <v>2743</v>
      </c>
      <c r="D1290" s="365"/>
      <c r="E1290" s="365"/>
      <c r="F1290" s="545"/>
      <c r="G1290" s="546"/>
      <c r="H1290" s="546"/>
      <c r="I1290" s="546"/>
      <c r="J1290" s="546"/>
      <c r="K1290" s="546"/>
      <c r="L1290" s="549"/>
      <c r="M1290" s="549"/>
      <c r="N1290" s="549"/>
      <c r="O1290" s="549"/>
      <c r="P1290" s="549"/>
      <c r="Q1290" s="549"/>
      <c r="R1290" s="549"/>
      <c r="S1290" s="549"/>
      <c r="T1290" s="549"/>
      <c r="U1290" s="549"/>
      <c r="V1290" s="426"/>
      <c r="W1290" s="426"/>
      <c r="X1290" s="426"/>
      <c r="Y1290" s="426"/>
      <c r="Z1290" s="426"/>
      <c r="AA1290" s="427"/>
      <c r="AB1290" s="427"/>
    </row>
    <row r="1291" hidden="1">
      <c r="A1291" s="578">
        <v>43805.0</v>
      </c>
      <c r="B1291" s="539" t="s">
        <v>2744</v>
      </c>
      <c r="C1291" s="445"/>
      <c r="D1291" s="445"/>
      <c r="E1291" s="445"/>
      <c r="F1291" s="544"/>
      <c r="G1291" s="540"/>
      <c r="H1291" s="540"/>
      <c r="I1291" s="540"/>
      <c r="J1291" s="540"/>
      <c r="K1291" s="574"/>
      <c r="L1291" s="577"/>
      <c r="M1291" s="577"/>
      <c r="N1291" s="531"/>
      <c r="O1291" s="531"/>
      <c r="P1291" s="531"/>
      <c r="Q1291" s="531"/>
      <c r="R1291" s="531"/>
      <c r="S1291" s="531"/>
      <c r="T1291" s="531"/>
      <c r="U1291" s="531"/>
      <c r="V1291" s="426"/>
      <c r="W1291" s="426"/>
      <c r="X1291" s="426"/>
      <c r="Y1291" s="426"/>
      <c r="Z1291" s="426"/>
      <c r="AA1291" s="427"/>
      <c r="AB1291" s="427"/>
    </row>
    <row r="1292" hidden="1">
      <c r="A1292" s="578">
        <v>43805.0</v>
      </c>
      <c r="B1292" s="554" t="s">
        <v>2745</v>
      </c>
      <c r="C1292" s="365"/>
      <c r="D1292" s="365"/>
      <c r="E1292" s="365"/>
      <c r="F1292" s="545"/>
      <c r="G1292" s="546"/>
      <c r="H1292" s="546"/>
      <c r="I1292" s="546"/>
      <c r="J1292" s="546"/>
      <c r="K1292" s="546"/>
      <c r="L1292" s="549"/>
      <c r="M1292" s="549"/>
      <c r="N1292" s="549"/>
      <c r="O1292" s="549"/>
      <c r="P1292" s="549"/>
      <c r="Q1292" s="549"/>
      <c r="R1292" s="549"/>
      <c r="S1292" s="549"/>
      <c r="T1292" s="549"/>
      <c r="U1292" s="549"/>
      <c r="V1292" s="426"/>
      <c r="W1292" s="426"/>
      <c r="X1292" s="426"/>
      <c r="Y1292" s="426"/>
      <c r="Z1292" s="426"/>
      <c r="AA1292" s="427"/>
      <c r="AB1292" s="427"/>
    </row>
    <row r="1293" hidden="1">
      <c r="A1293" s="578">
        <v>43804.0</v>
      </c>
      <c r="B1293" s="539" t="s">
        <v>2746</v>
      </c>
      <c r="C1293" s="445" t="s">
        <v>2747</v>
      </c>
      <c r="D1293" s="445"/>
      <c r="E1293" s="445"/>
      <c r="F1293" s="544"/>
      <c r="G1293" s="540"/>
      <c r="H1293" s="540"/>
      <c r="I1293" s="540"/>
      <c r="J1293" s="540"/>
      <c r="K1293" s="574" t="s">
        <v>2748</v>
      </c>
      <c r="L1293" s="577"/>
      <c r="M1293" s="577"/>
      <c r="N1293" s="531"/>
      <c r="O1293" s="531"/>
      <c r="P1293" s="531"/>
      <c r="Q1293" s="531"/>
      <c r="R1293" s="531"/>
      <c r="S1293" s="531"/>
      <c r="T1293" s="531"/>
      <c r="U1293" s="531"/>
      <c r="V1293" s="426"/>
      <c r="W1293" s="426"/>
      <c r="X1293" s="426"/>
      <c r="Y1293" s="426"/>
      <c r="Z1293" s="426"/>
      <c r="AA1293" s="427"/>
      <c r="AB1293" s="427"/>
    </row>
    <row r="1294" hidden="1">
      <c r="A1294" s="578">
        <v>43804.0</v>
      </c>
      <c r="B1294" s="554" t="s">
        <v>2749</v>
      </c>
      <c r="C1294" s="365"/>
      <c r="D1294" s="365"/>
      <c r="E1294" s="365"/>
      <c r="F1294" s="545"/>
      <c r="G1294" s="546"/>
      <c r="H1294" s="546"/>
      <c r="I1294" s="546"/>
      <c r="J1294" s="546"/>
      <c r="K1294" s="546"/>
      <c r="L1294" s="549"/>
      <c r="M1294" s="549"/>
      <c r="N1294" s="549"/>
      <c r="O1294" s="549"/>
      <c r="P1294" s="549"/>
      <c r="Q1294" s="549"/>
      <c r="R1294" s="549"/>
      <c r="S1294" s="549"/>
      <c r="T1294" s="549"/>
      <c r="U1294" s="549"/>
      <c r="V1294" s="426"/>
      <c r="W1294" s="426"/>
      <c r="X1294" s="426"/>
      <c r="Y1294" s="426"/>
      <c r="Z1294" s="426"/>
      <c r="AA1294" s="427"/>
      <c r="AB1294" s="427"/>
    </row>
    <row r="1295" hidden="1">
      <c r="A1295" s="578">
        <v>43803.0</v>
      </c>
      <c r="B1295" s="544" t="s">
        <v>2750</v>
      </c>
      <c r="C1295" s="445" t="s">
        <v>2751</v>
      </c>
      <c r="D1295" s="445"/>
      <c r="E1295" s="445"/>
      <c r="F1295" s="544"/>
      <c r="G1295" s="540"/>
      <c r="H1295" s="540"/>
      <c r="I1295" s="540"/>
      <c r="J1295" s="540"/>
      <c r="K1295" s="540" t="s">
        <v>2752</v>
      </c>
      <c r="L1295" s="577"/>
      <c r="M1295" s="577"/>
      <c r="N1295" s="576"/>
      <c r="O1295" s="531"/>
      <c r="P1295" s="531"/>
      <c r="Q1295" s="531"/>
      <c r="R1295" s="531"/>
      <c r="S1295" s="531"/>
      <c r="T1295" s="531"/>
      <c r="U1295" s="531"/>
      <c r="V1295" s="426"/>
      <c r="W1295" s="426"/>
      <c r="X1295" s="426"/>
      <c r="Y1295" s="426"/>
      <c r="Z1295" s="426"/>
      <c r="AA1295" s="427"/>
      <c r="AB1295" s="427"/>
    </row>
    <row r="1296" hidden="1">
      <c r="A1296" s="578">
        <v>43804.0</v>
      </c>
      <c r="B1296" s="554" t="s">
        <v>2753</v>
      </c>
      <c r="C1296" s="365" t="s">
        <v>2754</v>
      </c>
      <c r="D1296" s="365"/>
      <c r="E1296" s="365"/>
      <c r="F1296" s="545"/>
      <c r="G1296" s="546"/>
      <c r="H1296" s="546"/>
      <c r="I1296" s="546"/>
      <c r="J1296" s="546"/>
      <c r="K1296" s="546" t="s">
        <v>2755</v>
      </c>
      <c r="L1296" s="566" t="s">
        <v>2756</v>
      </c>
      <c r="M1296" s="566" t="s">
        <v>2757</v>
      </c>
      <c r="N1296" s="549"/>
      <c r="O1296" s="549"/>
      <c r="P1296" s="549"/>
      <c r="Q1296" s="549"/>
      <c r="R1296" s="549"/>
      <c r="S1296" s="549"/>
      <c r="T1296" s="549"/>
      <c r="U1296" s="549"/>
      <c r="V1296" s="426"/>
      <c r="W1296" s="426"/>
      <c r="X1296" s="426"/>
      <c r="Y1296" s="426"/>
      <c r="Z1296" s="426"/>
      <c r="AA1296" s="427"/>
      <c r="AB1296" s="427"/>
    </row>
    <row r="1297" hidden="1">
      <c r="A1297" s="578">
        <v>43802.0</v>
      </c>
      <c r="B1297" s="544" t="s">
        <v>2758</v>
      </c>
      <c r="C1297" s="445" t="s">
        <v>2759</v>
      </c>
      <c r="D1297" s="445"/>
      <c r="E1297" s="445"/>
      <c r="F1297" s="544"/>
      <c r="G1297" s="540"/>
      <c r="H1297" s="540"/>
      <c r="I1297" s="540"/>
      <c r="J1297" s="540"/>
      <c r="K1297" s="574" t="s">
        <v>2760</v>
      </c>
      <c r="L1297" s="577"/>
      <c r="M1297" s="577"/>
      <c r="N1297" s="531"/>
      <c r="O1297" s="531"/>
      <c r="P1297" s="531"/>
      <c r="Q1297" s="531"/>
      <c r="R1297" s="531"/>
      <c r="S1297" s="531"/>
      <c r="T1297" s="531"/>
      <c r="U1297" s="531"/>
      <c r="V1297" s="426"/>
      <c r="W1297" s="426"/>
      <c r="X1297" s="426"/>
      <c r="Y1297" s="426"/>
      <c r="Z1297" s="426"/>
      <c r="AA1297" s="427"/>
      <c r="AB1297" s="427"/>
    </row>
    <row r="1298" hidden="1">
      <c r="A1298" s="578">
        <v>43802.0</v>
      </c>
      <c r="B1298" s="554" t="s">
        <v>2761</v>
      </c>
      <c r="C1298" s="365"/>
      <c r="D1298" s="365"/>
      <c r="E1298" s="365"/>
      <c r="F1298" s="545"/>
      <c r="G1298" s="546"/>
      <c r="H1298" s="546"/>
      <c r="I1298" s="546"/>
      <c r="J1298" s="546"/>
      <c r="K1298" s="546"/>
      <c r="L1298" s="549"/>
      <c r="M1298" s="549"/>
      <c r="N1298" s="549"/>
      <c r="O1298" s="549"/>
      <c r="P1298" s="549"/>
      <c r="Q1298" s="549"/>
      <c r="R1298" s="549"/>
      <c r="S1298" s="549"/>
      <c r="T1298" s="549"/>
      <c r="U1298" s="549"/>
      <c r="V1298" s="426"/>
      <c r="W1298" s="426"/>
      <c r="X1298" s="426"/>
      <c r="Y1298" s="426"/>
      <c r="Z1298" s="426"/>
      <c r="AA1298" s="427"/>
      <c r="AB1298" s="427"/>
    </row>
    <row r="1299" hidden="1">
      <c r="A1299" s="578">
        <v>43802.0</v>
      </c>
      <c r="B1299" s="544" t="s">
        <v>2762</v>
      </c>
      <c r="C1299" s="445" t="s">
        <v>2763</v>
      </c>
      <c r="D1299" s="445"/>
      <c r="E1299" s="445"/>
      <c r="F1299" s="544"/>
      <c r="G1299" s="540"/>
      <c r="H1299" s="540"/>
      <c r="I1299" s="540"/>
      <c r="J1299" s="540"/>
      <c r="K1299" s="574" t="s">
        <v>2764</v>
      </c>
      <c r="L1299" s="577"/>
      <c r="M1299" s="577"/>
      <c r="N1299" s="531"/>
      <c r="O1299" s="531"/>
      <c r="P1299" s="531"/>
      <c r="Q1299" s="531"/>
      <c r="R1299" s="531"/>
      <c r="S1299" s="531"/>
      <c r="T1299" s="531"/>
      <c r="U1299" s="531"/>
      <c r="V1299" s="426"/>
      <c r="W1299" s="426"/>
      <c r="X1299" s="426"/>
      <c r="Y1299" s="426"/>
      <c r="Z1299" s="426"/>
      <c r="AA1299" s="427"/>
      <c r="AB1299" s="427"/>
    </row>
    <row r="1300" hidden="1">
      <c r="A1300" s="578">
        <v>43802.0</v>
      </c>
      <c r="B1300" s="554" t="s">
        <v>2761</v>
      </c>
      <c r="C1300" s="365" t="s">
        <v>2765</v>
      </c>
      <c r="D1300" s="365"/>
      <c r="E1300" s="365"/>
      <c r="F1300" s="545"/>
      <c r="G1300" s="546"/>
      <c r="H1300" s="546"/>
      <c r="I1300" s="546"/>
      <c r="J1300" s="546"/>
      <c r="K1300" s="546"/>
      <c r="L1300" s="549"/>
      <c r="M1300" s="549"/>
      <c r="N1300" s="549"/>
      <c r="O1300" s="549"/>
      <c r="P1300" s="549"/>
      <c r="Q1300" s="549"/>
      <c r="R1300" s="549"/>
      <c r="S1300" s="549"/>
      <c r="T1300" s="549"/>
      <c r="U1300" s="549"/>
      <c r="V1300" s="426"/>
      <c r="W1300" s="426"/>
      <c r="X1300" s="426"/>
      <c r="Y1300" s="426"/>
      <c r="Z1300" s="426"/>
      <c r="AA1300" s="427"/>
      <c r="AB1300" s="427"/>
    </row>
    <row r="1301" hidden="1">
      <c r="A1301" s="578">
        <v>43801.0</v>
      </c>
      <c r="B1301" s="544" t="s">
        <v>2766</v>
      </c>
      <c r="C1301" s="445" t="s">
        <v>2767</v>
      </c>
      <c r="D1301" s="445"/>
      <c r="E1301" s="445"/>
      <c r="F1301" s="544"/>
      <c r="G1301" s="540"/>
      <c r="H1301" s="540"/>
      <c r="I1301" s="540"/>
      <c r="J1301" s="540"/>
      <c r="K1301" s="574"/>
      <c r="L1301" s="577"/>
      <c r="M1301" s="577"/>
      <c r="N1301" s="531"/>
      <c r="O1301" s="531"/>
      <c r="P1301" s="531"/>
      <c r="Q1301" s="531"/>
      <c r="R1301" s="531"/>
      <c r="S1301" s="531"/>
      <c r="T1301" s="531"/>
      <c r="U1301" s="531"/>
      <c r="V1301" s="426"/>
      <c r="W1301" s="426"/>
      <c r="X1301" s="426"/>
      <c r="Y1301" s="426"/>
      <c r="Z1301" s="426"/>
      <c r="AA1301" s="427"/>
      <c r="AB1301" s="427"/>
    </row>
    <row r="1302" hidden="1">
      <c r="A1302" s="578">
        <v>43801.0</v>
      </c>
      <c r="B1302" s="562" t="s">
        <v>2768</v>
      </c>
      <c r="C1302" s="365" t="s">
        <v>2769</v>
      </c>
      <c r="D1302" s="365"/>
      <c r="E1302" s="365"/>
      <c r="F1302" s="545"/>
      <c r="G1302" s="546"/>
      <c r="H1302" s="546"/>
      <c r="I1302" s="546"/>
      <c r="J1302" s="546"/>
      <c r="K1302" s="546"/>
      <c r="L1302" s="549"/>
      <c r="M1302" s="549"/>
      <c r="N1302" s="549"/>
      <c r="O1302" s="549"/>
      <c r="P1302" s="549"/>
      <c r="Q1302" s="549"/>
      <c r="R1302" s="549"/>
      <c r="S1302" s="549"/>
      <c r="T1302" s="549"/>
      <c r="U1302" s="549"/>
      <c r="V1302" s="426"/>
      <c r="W1302" s="426"/>
      <c r="X1302" s="426"/>
      <c r="Y1302" s="426"/>
      <c r="Z1302" s="426"/>
      <c r="AA1302" s="427"/>
      <c r="AB1302" s="427"/>
    </row>
    <row r="1303" hidden="1">
      <c r="A1303" s="578">
        <v>43800.0</v>
      </c>
      <c r="B1303" s="544" t="s">
        <v>2770</v>
      </c>
      <c r="C1303" s="445" t="s">
        <v>2771</v>
      </c>
      <c r="D1303" s="445"/>
      <c r="E1303" s="445"/>
      <c r="F1303" s="544"/>
      <c r="G1303" s="540"/>
      <c r="H1303" s="540"/>
      <c r="I1303" s="540"/>
      <c r="J1303" s="540"/>
      <c r="K1303" s="571" t="s">
        <v>2772</v>
      </c>
      <c r="L1303" s="536" t="s">
        <v>2773</v>
      </c>
      <c r="M1303" s="577"/>
      <c r="N1303" s="531"/>
      <c r="O1303" s="531"/>
      <c r="P1303" s="531"/>
      <c r="Q1303" s="531"/>
      <c r="R1303" s="531"/>
      <c r="S1303" s="531"/>
      <c r="T1303" s="531"/>
      <c r="U1303" s="531"/>
      <c r="V1303" s="426"/>
      <c r="W1303" s="426"/>
      <c r="X1303" s="426"/>
      <c r="Y1303" s="426"/>
      <c r="Z1303" s="426"/>
      <c r="AA1303" s="427"/>
      <c r="AB1303" s="427"/>
    </row>
    <row r="1304" hidden="1">
      <c r="A1304" s="578">
        <v>43799.0</v>
      </c>
      <c r="B1304" s="554" t="s">
        <v>2774</v>
      </c>
      <c r="C1304" s="513" t="s">
        <v>2775</v>
      </c>
      <c r="D1304" s="513"/>
      <c r="E1304" s="513"/>
      <c r="F1304" s="545"/>
      <c r="G1304" s="546"/>
      <c r="H1304" s="546"/>
      <c r="I1304" s="546"/>
      <c r="J1304" s="546"/>
      <c r="K1304" s="546" t="s">
        <v>2776</v>
      </c>
      <c r="L1304" s="549"/>
      <c r="M1304" s="549"/>
      <c r="N1304" s="549"/>
      <c r="O1304" s="549"/>
      <c r="P1304" s="549"/>
      <c r="Q1304" s="549"/>
      <c r="R1304" s="549"/>
      <c r="S1304" s="549"/>
      <c r="T1304" s="549"/>
      <c r="U1304" s="549"/>
      <c r="V1304" s="426"/>
      <c r="W1304" s="426"/>
      <c r="X1304" s="426"/>
      <c r="Y1304" s="426"/>
      <c r="Z1304" s="426"/>
      <c r="AA1304" s="427"/>
      <c r="AB1304" s="427"/>
    </row>
    <row r="1305" hidden="1">
      <c r="A1305" s="578">
        <v>43799.0</v>
      </c>
      <c r="B1305" s="544" t="s">
        <v>2777</v>
      </c>
      <c r="C1305" s="445"/>
      <c r="D1305" s="445"/>
      <c r="E1305" s="445"/>
      <c r="F1305" s="544"/>
      <c r="G1305" s="540"/>
      <c r="H1305" s="540"/>
      <c r="I1305" s="540"/>
      <c r="J1305" s="540"/>
      <c r="K1305" s="574"/>
      <c r="L1305" s="577"/>
      <c r="M1305" s="577"/>
      <c r="N1305" s="531"/>
      <c r="O1305" s="531"/>
      <c r="P1305" s="531"/>
      <c r="Q1305" s="531"/>
      <c r="R1305" s="531"/>
      <c r="S1305" s="531"/>
      <c r="T1305" s="531"/>
      <c r="U1305" s="531"/>
      <c r="V1305" s="426"/>
      <c r="W1305" s="426"/>
      <c r="X1305" s="426"/>
      <c r="Y1305" s="426"/>
      <c r="Z1305" s="426"/>
      <c r="AA1305" s="427"/>
      <c r="AB1305" s="427"/>
    </row>
    <row r="1306" hidden="1">
      <c r="A1306" s="578">
        <v>43799.0</v>
      </c>
      <c r="B1306" s="554" t="s">
        <v>2778</v>
      </c>
      <c r="C1306" s="365"/>
      <c r="D1306" s="365"/>
      <c r="E1306" s="365"/>
      <c r="F1306" s="545"/>
      <c r="G1306" s="546"/>
      <c r="H1306" s="546"/>
      <c r="I1306" s="546"/>
      <c r="J1306" s="546"/>
      <c r="K1306" s="546" t="s">
        <v>2779</v>
      </c>
      <c r="L1306" s="549"/>
      <c r="M1306" s="549"/>
      <c r="N1306" s="549"/>
      <c r="O1306" s="549"/>
      <c r="P1306" s="549"/>
      <c r="Q1306" s="549"/>
      <c r="R1306" s="549"/>
      <c r="S1306" s="549"/>
      <c r="T1306" s="549"/>
      <c r="U1306" s="549"/>
      <c r="V1306" s="426"/>
      <c r="W1306" s="426"/>
      <c r="X1306" s="426"/>
      <c r="Y1306" s="426"/>
      <c r="Z1306" s="426"/>
      <c r="AA1306" s="427"/>
      <c r="AB1306" s="427"/>
    </row>
    <row r="1307" hidden="1">
      <c r="A1307" s="578">
        <v>43799.0</v>
      </c>
      <c r="B1307" s="544" t="s">
        <v>2780</v>
      </c>
      <c r="C1307" s="445" t="s">
        <v>2781</v>
      </c>
      <c r="D1307" s="445"/>
      <c r="E1307" s="445"/>
      <c r="F1307" s="544"/>
      <c r="G1307" s="540"/>
      <c r="H1307" s="540"/>
      <c r="I1307" s="540"/>
      <c r="J1307" s="540"/>
      <c r="K1307" s="540" t="s">
        <v>2782</v>
      </c>
      <c r="L1307" s="577"/>
      <c r="M1307" s="577"/>
      <c r="N1307" s="531"/>
      <c r="O1307" s="531"/>
      <c r="P1307" s="531"/>
      <c r="Q1307" s="531"/>
      <c r="R1307" s="531"/>
      <c r="S1307" s="531"/>
      <c r="T1307" s="531"/>
      <c r="U1307" s="531"/>
      <c r="V1307" s="426"/>
      <c r="W1307" s="426"/>
      <c r="X1307" s="426"/>
      <c r="Y1307" s="426"/>
      <c r="Z1307" s="426"/>
      <c r="AA1307" s="427"/>
      <c r="AB1307" s="427"/>
    </row>
    <row r="1308" hidden="1">
      <c r="A1308" s="578">
        <v>43798.0</v>
      </c>
      <c r="B1308" s="567" t="s">
        <v>2783</v>
      </c>
      <c r="C1308" s="365" t="s">
        <v>2784</v>
      </c>
      <c r="D1308" s="365"/>
      <c r="E1308" s="365"/>
      <c r="F1308" s="554"/>
      <c r="G1308" s="564"/>
      <c r="H1308" s="564"/>
      <c r="I1308" s="564"/>
      <c r="J1308" s="564"/>
      <c r="K1308" s="564" t="s">
        <v>2785</v>
      </c>
      <c r="L1308" s="549" t="s">
        <v>2786</v>
      </c>
      <c r="M1308" s="549" t="s">
        <v>2787</v>
      </c>
      <c r="N1308" s="549"/>
      <c r="O1308" s="549"/>
      <c r="P1308" s="549"/>
      <c r="Q1308" s="549"/>
      <c r="R1308" s="549"/>
      <c r="S1308" s="549"/>
      <c r="T1308" s="549"/>
      <c r="U1308" s="549"/>
      <c r="V1308" s="426"/>
      <c r="W1308" s="426"/>
      <c r="X1308" s="426"/>
      <c r="Y1308" s="426"/>
      <c r="Z1308" s="426"/>
      <c r="AA1308" s="427"/>
      <c r="AB1308" s="427"/>
    </row>
    <row r="1309" hidden="1">
      <c r="A1309" s="578">
        <v>43798.0</v>
      </c>
      <c r="B1309" s="544" t="s">
        <v>2788</v>
      </c>
      <c r="C1309" s="445" t="s">
        <v>2789</v>
      </c>
      <c r="D1309" s="445"/>
      <c r="E1309" s="445"/>
      <c r="F1309" s="544"/>
      <c r="G1309" s="540"/>
      <c r="H1309" s="540"/>
      <c r="I1309" s="540"/>
      <c r="J1309" s="540"/>
      <c r="K1309" s="540" t="s">
        <v>2790</v>
      </c>
      <c r="L1309" s="531"/>
      <c r="M1309" s="577"/>
      <c r="N1309" s="576"/>
      <c r="O1309" s="531"/>
      <c r="P1309" s="531"/>
      <c r="Q1309" s="531"/>
      <c r="R1309" s="531"/>
      <c r="S1309" s="531"/>
      <c r="T1309" s="531"/>
      <c r="U1309" s="531"/>
      <c r="V1309" s="426"/>
      <c r="W1309" s="426"/>
      <c r="X1309" s="426"/>
      <c r="Y1309" s="426"/>
      <c r="Z1309" s="426"/>
      <c r="AA1309" s="427"/>
      <c r="AB1309" s="427"/>
    </row>
    <row r="1310" hidden="1">
      <c r="A1310" s="578">
        <v>43797.0</v>
      </c>
      <c r="B1310" s="552" t="s">
        <v>2791</v>
      </c>
      <c r="C1310" s="365" t="s">
        <v>2792</v>
      </c>
      <c r="D1310" s="365"/>
      <c r="E1310" s="365"/>
      <c r="F1310" s="554"/>
      <c r="G1310" s="564"/>
      <c r="H1310" s="564"/>
      <c r="I1310" s="564"/>
      <c r="J1310" s="564"/>
      <c r="K1310" s="564"/>
      <c r="L1310" s="549"/>
      <c r="M1310" s="549"/>
      <c r="N1310" s="549"/>
      <c r="O1310" s="549"/>
      <c r="P1310" s="549"/>
      <c r="Q1310" s="549"/>
      <c r="R1310" s="549"/>
      <c r="S1310" s="549"/>
      <c r="T1310" s="549"/>
      <c r="U1310" s="549"/>
      <c r="V1310" s="426"/>
      <c r="W1310" s="426"/>
      <c r="X1310" s="426"/>
      <c r="Y1310" s="426"/>
      <c r="Z1310" s="426"/>
      <c r="AA1310" s="427"/>
      <c r="AB1310" s="427"/>
    </row>
    <row r="1311" hidden="1">
      <c r="A1311" s="578">
        <v>43796.0</v>
      </c>
      <c r="B1311" s="544" t="s">
        <v>2793</v>
      </c>
      <c r="C1311" s="445" t="s">
        <v>2794</v>
      </c>
      <c r="D1311" s="445"/>
      <c r="E1311" s="445"/>
      <c r="F1311" s="544"/>
      <c r="G1311" s="540"/>
      <c r="H1311" s="540"/>
      <c r="I1311" s="540"/>
      <c r="J1311" s="540"/>
      <c r="K1311" s="561"/>
      <c r="L1311" s="531"/>
      <c r="M1311" s="577"/>
      <c r="N1311" s="576"/>
      <c r="O1311" s="531"/>
      <c r="P1311" s="531"/>
      <c r="Q1311" s="531"/>
      <c r="R1311" s="531"/>
      <c r="S1311" s="531"/>
      <c r="T1311" s="531"/>
      <c r="U1311" s="531"/>
      <c r="V1311" s="426"/>
      <c r="W1311" s="426"/>
      <c r="X1311" s="426"/>
      <c r="Y1311" s="426"/>
      <c r="Z1311" s="426"/>
      <c r="AA1311" s="427"/>
      <c r="AB1311" s="427"/>
    </row>
    <row r="1312" hidden="1">
      <c r="A1312" s="578">
        <v>43796.0</v>
      </c>
      <c r="B1312" s="545" t="s">
        <v>2795</v>
      </c>
      <c r="C1312" s="365"/>
      <c r="D1312" s="365"/>
      <c r="E1312" s="365"/>
      <c r="F1312" s="554"/>
      <c r="G1312" s="564"/>
      <c r="H1312" s="564"/>
      <c r="I1312" s="564"/>
      <c r="J1312" s="564"/>
      <c r="K1312" s="564"/>
      <c r="L1312" s="549"/>
      <c r="M1312" s="549"/>
      <c r="N1312" s="549"/>
      <c r="O1312" s="549"/>
      <c r="P1312" s="549"/>
      <c r="Q1312" s="549"/>
      <c r="R1312" s="549"/>
      <c r="S1312" s="549"/>
      <c r="T1312" s="549"/>
      <c r="U1312" s="549"/>
      <c r="V1312" s="426"/>
      <c r="W1312" s="426"/>
      <c r="X1312" s="426"/>
      <c r="Y1312" s="426"/>
      <c r="Z1312" s="426"/>
      <c r="AA1312" s="427"/>
      <c r="AB1312" s="427"/>
    </row>
    <row r="1313" hidden="1">
      <c r="A1313" s="578">
        <v>43795.0</v>
      </c>
      <c r="B1313" s="567" t="s">
        <v>2796</v>
      </c>
      <c r="C1313" s="445" t="s">
        <v>2797</v>
      </c>
      <c r="D1313" s="445"/>
      <c r="E1313" s="445"/>
      <c r="F1313" s="544"/>
      <c r="G1313" s="540"/>
      <c r="H1313" s="540"/>
      <c r="I1313" s="540"/>
      <c r="J1313" s="540"/>
      <c r="K1313" s="540"/>
      <c r="L1313" s="531"/>
      <c r="M1313" s="577"/>
      <c r="N1313" s="576"/>
      <c r="O1313" s="531"/>
      <c r="P1313" s="531"/>
      <c r="Q1313" s="531"/>
      <c r="R1313" s="531"/>
      <c r="S1313" s="531"/>
      <c r="T1313" s="531"/>
      <c r="U1313" s="531"/>
      <c r="V1313" s="426"/>
      <c r="W1313" s="426"/>
      <c r="X1313" s="426"/>
      <c r="Y1313" s="426"/>
      <c r="Z1313" s="426"/>
      <c r="AA1313" s="427"/>
      <c r="AB1313" s="427"/>
    </row>
    <row r="1314" hidden="1">
      <c r="A1314" s="578">
        <v>43795.0</v>
      </c>
      <c r="B1314" s="545" t="s">
        <v>2798</v>
      </c>
      <c r="C1314" s="365"/>
      <c r="D1314" s="365"/>
      <c r="E1314" s="365"/>
      <c r="F1314" s="554"/>
      <c r="G1314" s="564"/>
      <c r="H1314" s="564"/>
      <c r="I1314" s="564"/>
      <c r="J1314" s="564"/>
      <c r="K1314" s="564"/>
      <c r="L1314" s="549"/>
      <c r="M1314" s="549"/>
      <c r="N1314" s="549"/>
      <c r="O1314" s="549"/>
      <c r="P1314" s="549"/>
      <c r="Q1314" s="549"/>
      <c r="R1314" s="549"/>
      <c r="S1314" s="549"/>
      <c r="T1314" s="549"/>
      <c r="U1314" s="549"/>
      <c r="V1314" s="426"/>
      <c r="W1314" s="426"/>
      <c r="X1314" s="426"/>
      <c r="Y1314" s="426"/>
      <c r="Z1314" s="426"/>
      <c r="AA1314" s="427"/>
      <c r="AB1314" s="427"/>
    </row>
    <row r="1315" hidden="1">
      <c r="A1315" s="578">
        <v>43795.0</v>
      </c>
      <c r="B1315" s="567" t="s">
        <v>2799</v>
      </c>
      <c r="C1315" s="445" t="s">
        <v>2800</v>
      </c>
      <c r="D1315" s="445"/>
      <c r="E1315" s="445"/>
      <c r="F1315" s="544"/>
      <c r="G1315" s="540"/>
      <c r="H1315" s="540"/>
      <c r="I1315" s="540"/>
      <c r="J1315" s="540"/>
      <c r="K1315" s="540"/>
      <c r="L1315" s="531"/>
      <c r="M1315" s="577"/>
      <c r="N1315" s="576"/>
      <c r="O1315" s="531"/>
      <c r="P1315" s="531"/>
      <c r="Q1315" s="531"/>
      <c r="R1315" s="531"/>
      <c r="S1315" s="531"/>
      <c r="T1315" s="531"/>
      <c r="U1315" s="531"/>
      <c r="V1315" s="426"/>
      <c r="W1315" s="426"/>
      <c r="X1315" s="426"/>
      <c r="Y1315" s="426"/>
      <c r="Z1315" s="426"/>
      <c r="AA1315" s="427"/>
      <c r="AB1315" s="427"/>
    </row>
    <row r="1316" hidden="1">
      <c r="A1316" s="578">
        <v>43795.0</v>
      </c>
      <c r="B1316" s="545" t="s">
        <v>2801</v>
      </c>
      <c r="C1316" s="365" t="s">
        <v>2802</v>
      </c>
      <c r="D1316" s="365"/>
      <c r="E1316" s="365"/>
      <c r="F1316" s="554"/>
      <c r="G1316" s="564"/>
      <c r="H1316" s="564"/>
      <c r="I1316" s="564"/>
      <c r="J1316" s="564"/>
      <c r="K1316" s="564"/>
      <c r="L1316" s="549"/>
      <c r="M1316" s="549"/>
      <c r="N1316" s="549"/>
      <c r="O1316" s="549"/>
      <c r="P1316" s="549"/>
      <c r="Q1316" s="549"/>
      <c r="R1316" s="549"/>
      <c r="S1316" s="549"/>
      <c r="T1316" s="549"/>
      <c r="U1316" s="549"/>
      <c r="V1316" s="426"/>
      <c r="W1316" s="426"/>
      <c r="X1316" s="426"/>
      <c r="Y1316" s="426"/>
      <c r="Z1316" s="426"/>
      <c r="AA1316" s="427"/>
      <c r="AB1316" s="427"/>
    </row>
    <row r="1317" hidden="1">
      <c r="A1317" s="578">
        <v>43795.0</v>
      </c>
      <c r="B1317" s="567" t="s">
        <v>2803</v>
      </c>
      <c r="C1317" s="445" t="s">
        <v>2804</v>
      </c>
      <c r="D1317" s="445"/>
      <c r="E1317" s="445"/>
      <c r="F1317" s="544"/>
      <c r="G1317" s="540"/>
      <c r="H1317" s="540"/>
      <c r="I1317" s="540"/>
      <c r="J1317" s="540"/>
      <c r="K1317" s="540"/>
      <c r="L1317" s="531"/>
      <c r="M1317" s="577"/>
      <c r="N1317" s="576"/>
      <c r="O1317" s="531"/>
      <c r="P1317" s="531"/>
      <c r="Q1317" s="531"/>
      <c r="R1317" s="531"/>
      <c r="S1317" s="531"/>
      <c r="T1317" s="531"/>
      <c r="U1317" s="531"/>
      <c r="V1317" s="426"/>
      <c r="W1317" s="426"/>
      <c r="X1317" s="426"/>
      <c r="Y1317" s="426"/>
      <c r="Z1317" s="426"/>
      <c r="AA1317" s="427"/>
      <c r="AB1317" s="427"/>
    </row>
    <row r="1318" hidden="1">
      <c r="A1318" s="578">
        <v>43794.0</v>
      </c>
      <c r="B1318" s="545" t="s">
        <v>2805</v>
      </c>
      <c r="C1318" s="365" t="s">
        <v>2806</v>
      </c>
      <c r="D1318" s="365"/>
      <c r="E1318" s="365"/>
      <c r="F1318" s="554"/>
      <c r="G1318" s="564"/>
      <c r="H1318" s="564"/>
      <c r="I1318" s="564"/>
      <c r="J1318" s="564"/>
      <c r="K1318" s="564"/>
      <c r="L1318" s="549"/>
      <c r="M1318" s="549"/>
      <c r="N1318" s="549"/>
      <c r="O1318" s="549"/>
      <c r="P1318" s="549"/>
      <c r="Q1318" s="549"/>
      <c r="R1318" s="549"/>
      <c r="S1318" s="549"/>
      <c r="T1318" s="549"/>
      <c r="U1318" s="549"/>
      <c r="V1318" s="426"/>
      <c r="W1318" s="426"/>
      <c r="X1318" s="426"/>
      <c r="Y1318" s="426"/>
      <c r="Z1318" s="426"/>
      <c r="AA1318" s="427"/>
      <c r="AB1318" s="427"/>
    </row>
    <row r="1319" hidden="1">
      <c r="A1319" s="578">
        <v>43794.0</v>
      </c>
      <c r="B1319" s="586" t="s">
        <v>2807</v>
      </c>
      <c r="C1319" s="445" t="s">
        <v>2808</v>
      </c>
      <c r="D1319" s="445"/>
      <c r="E1319" s="445"/>
      <c r="F1319" s="544"/>
      <c r="G1319" s="540"/>
      <c r="H1319" s="540"/>
      <c r="I1319" s="540"/>
      <c r="J1319" s="540"/>
      <c r="K1319" s="540" t="s">
        <v>2809</v>
      </c>
      <c r="L1319" s="531"/>
      <c r="M1319" s="577"/>
      <c r="N1319" s="576"/>
      <c r="O1319" s="531"/>
      <c r="P1319" s="531"/>
      <c r="Q1319" s="531"/>
      <c r="R1319" s="531"/>
      <c r="S1319" s="531"/>
      <c r="T1319" s="531"/>
      <c r="U1319" s="531"/>
      <c r="V1319" s="426"/>
      <c r="W1319" s="426"/>
      <c r="X1319" s="426"/>
      <c r="Y1319" s="426"/>
      <c r="Z1319" s="426"/>
      <c r="AA1319" s="427"/>
      <c r="AB1319" s="427"/>
    </row>
    <row r="1320" hidden="1">
      <c r="A1320" s="578">
        <v>43794.0</v>
      </c>
      <c r="B1320" s="545" t="s">
        <v>2810</v>
      </c>
      <c r="C1320" s="365" t="s">
        <v>2811</v>
      </c>
      <c r="D1320" s="365"/>
      <c r="E1320" s="365"/>
      <c r="F1320" s="554"/>
      <c r="G1320" s="564"/>
      <c r="H1320" s="564"/>
      <c r="I1320" s="564"/>
      <c r="J1320" s="564"/>
      <c r="K1320" s="564" t="s">
        <v>2812</v>
      </c>
      <c r="L1320" s="549" t="s">
        <v>2813</v>
      </c>
      <c r="M1320" s="566" t="s">
        <v>2814</v>
      </c>
      <c r="N1320" s="587" t="s">
        <v>2815</v>
      </c>
      <c r="O1320" s="549"/>
      <c r="P1320" s="549"/>
      <c r="Q1320" s="549"/>
      <c r="R1320" s="549"/>
      <c r="S1320" s="549"/>
      <c r="T1320" s="549"/>
      <c r="U1320" s="549"/>
      <c r="V1320" s="426"/>
      <c r="W1320" s="426"/>
      <c r="X1320" s="426"/>
      <c r="Y1320" s="426"/>
      <c r="Z1320" s="426"/>
      <c r="AA1320" s="427"/>
      <c r="AB1320" s="427"/>
    </row>
    <row r="1321" hidden="1">
      <c r="A1321" s="578">
        <v>43793.0</v>
      </c>
      <c r="B1321" s="586" t="s">
        <v>2816</v>
      </c>
      <c r="C1321" s="445" t="s">
        <v>2817</v>
      </c>
      <c r="D1321" s="445"/>
      <c r="E1321" s="445"/>
      <c r="F1321" s="544"/>
      <c r="G1321" s="540"/>
      <c r="H1321" s="540"/>
      <c r="I1321" s="540"/>
      <c r="J1321" s="540"/>
      <c r="K1321" s="574" t="s">
        <v>2818</v>
      </c>
      <c r="L1321" s="588" t="s">
        <v>2819</v>
      </c>
      <c r="M1321" s="589" t="s">
        <v>2820</v>
      </c>
      <c r="N1321" s="590" t="s">
        <v>2821</v>
      </c>
      <c r="O1321" s="589" t="s">
        <v>2822</v>
      </c>
      <c r="P1321" s="576" t="s">
        <v>2823</v>
      </c>
      <c r="Q1321" s="531"/>
      <c r="R1321" s="531"/>
      <c r="S1321" s="531"/>
      <c r="T1321" s="531"/>
      <c r="U1321" s="531"/>
      <c r="V1321" s="426"/>
      <c r="W1321" s="426"/>
      <c r="X1321" s="426"/>
      <c r="Y1321" s="426"/>
      <c r="Z1321" s="426"/>
      <c r="AA1321" s="427"/>
      <c r="AB1321" s="427"/>
    </row>
    <row r="1322" hidden="1">
      <c r="A1322" s="578">
        <v>43793.0</v>
      </c>
      <c r="B1322" s="554"/>
      <c r="C1322" s="365"/>
      <c r="D1322" s="365"/>
      <c r="E1322" s="365"/>
      <c r="F1322" s="554"/>
      <c r="G1322" s="564"/>
      <c r="H1322" s="564"/>
      <c r="I1322" s="564"/>
      <c r="J1322" s="564"/>
      <c r="K1322" s="546"/>
      <c r="L1322" s="549"/>
      <c r="M1322" s="549"/>
      <c r="N1322" s="549"/>
      <c r="O1322" s="549"/>
      <c r="P1322" s="549"/>
      <c r="Q1322" s="549"/>
      <c r="R1322" s="549"/>
      <c r="S1322" s="549"/>
      <c r="T1322" s="549"/>
      <c r="U1322" s="549"/>
      <c r="V1322" s="426"/>
      <c r="W1322" s="426"/>
      <c r="X1322" s="426"/>
      <c r="Y1322" s="426"/>
      <c r="Z1322" s="426"/>
      <c r="AA1322" s="427"/>
      <c r="AB1322" s="427"/>
    </row>
    <row r="1323" hidden="1">
      <c r="A1323" s="578">
        <v>43793.0</v>
      </c>
      <c r="B1323" s="544" t="s">
        <v>2824</v>
      </c>
      <c r="C1323" s="445"/>
      <c r="D1323" s="445"/>
      <c r="E1323" s="445"/>
      <c r="F1323" s="544"/>
      <c r="G1323" s="540"/>
      <c r="H1323" s="540"/>
      <c r="I1323" s="540"/>
      <c r="J1323" s="540"/>
      <c r="K1323" s="540"/>
      <c r="L1323" s="577"/>
      <c r="M1323" s="577"/>
      <c r="N1323" s="531"/>
      <c r="O1323" s="531"/>
      <c r="P1323" s="531"/>
      <c r="Q1323" s="531"/>
      <c r="R1323" s="531"/>
      <c r="S1323" s="531"/>
      <c r="T1323" s="531"/>
      <c r="U1323" s="531"/>
      <c r="V1323" s="426"/>
      <c r="W1323" s="426"/>
      <c r="X1323" s="426"/>
      <c r="Y1323" s="426"/>
      <c r="Z1323" s="426"/>
      <c r="AA1323" s="427"/>
      <c r="AB1323" s="427"/>
    </row>
    <row r="1324" hidden="1">
      <c r="A1324" s="551"/>
      <c r="B1324" s="591" t="s">
        <v>2825</v>
      </c>
      <c r="C1324" s="365" t="s">
        <v>2826</v>
      </c>
      <c r="D1324" s="365"/>
      <c r="E1324" s="365"/>
      <c r="F1324" s="554"/>
      <c r="G1324" s="564"/>
      <c r="H1324" s="564"/>
      <c r="I1324" s="564"/>
      <c r="J1324" s="564"/>
      <c r="K1324" s="559" t="s">
        <v>2827</v>
      </c>
      <c r="L1324" s="549"/>
      <c r="M1324" s="549"/>
      <c r="N1324" s="549"/>
      <c r="O1324" s="549"/>
      <c r="P1324" s="549"/>
      <c r="Q1324" s="549"/>
      <c r="R1324" s="549"/>
      <c r="S1324" s="549"/>
      <c r="T1324" s="549"/>
      <c r="U1324" s="549"/>
      <c r="V1324" s="426"/>
      <c r="W1324" s="426"/>
      <c r="X1324" s="426"/>
      <c r="Y1324" s="426"/>
      <c r="Z1324" s="426"/>
      <c r="AA1324" s="427"/>
      <c r="AB1324" s="427"/>
    </row>
    <row r="1325" hidden="1">
      <c r="A1325" s="550"/>
      <c r="B1325" s="544" t="s">
        <v>2828</v>
      </c>
      <c r="C1325" s="445"/>
      <c r="D1325" s="445"/>
      <c r="E1325" s="445"/>
      <c r="F1325" s="544"/>
      <c r="G1325" s="540"/>
      <c r="H1325" s="540"/>
      <c r="I1325" s="540"/>
      <c r="J1325" s="540"/>
      <c r="K1325" s="540"/>
      <c r="L1325" s="577"/>
      <c r="M1325" s="577" t="s">
        <v>3</v>
      </c>
      <c r="N1325" s="531"/>
      <c r="O1325" s="531"/>
      <c r="P1325" s="531"/>
      <c r="Q1325" s="531"/>
      <c r="R1325" s="531"/>
      <c r="S1325" s="531"/>
      <c r="T1325" s="531"/>
      <c r="U1325" s="531"/>
      <c r="V1325" s="426"/>
      <c r="W1325" s="426"/>
      <c r="X1325" s="426"/>
      <c r="Y1325" s="426"/>
      <c r="Z1325" s="426"/>
      <c r="AA1325" s="427"/>
      <c r="AB1325" s="427"/>
    </row>
    <row r="1326" hidden="1">
      <c r="A1326" s="578">
        <v>43792.0</v>
      </c>
      <c r="B1326" s="554" t="s">
        <v>2829</v>
      </c>
      <c r="C1326" s="365"/>
      <c r="D1326" s="365"/>
      <c r="E1326" s="365"/>
      <c r="F1326" s="554"/>
      <c r="G1326" s="564"/>
      <c r="H1326" s="564"/>
      <c r="I1326" s="564"/>
      <c r="J1326" s="564"/>
      <c r="K1326" s="546"/>
      <c r="L1326" s="549"/>
      <c r="M1326" s="549"/>
      <c r="N1326" s="549"/>
      <c r="O1326" s="549"/>
      <c r="P1326" s="549"/>
      <c r="Q1326" s="549"/>
      <c r="R1326" s="549"/>
      <c r="S1326" s="549"/>
      <c r="T1326" s="549"/>
      <c r="U1326" s="549"/>
      <c r="V1326" s="426"/>
      <c r="W1326" s="426"/>
      <c r="X1326" s="426"/>
      <c r="Y1326" s="426"/>
      <c r="Z1326" s="426"/>
      <c r="AA1326" s="427"/>
      <c r="AB1326" s="427"/>
    </row>
    <row r="1327" hidden="1">
      <c r="A1327" s="550"/>
      <c r="B1327" s="544" t="s">
        <v>2830</v>
      </c>
      <c r="C1327" s="445"/>
      <c r="D1327" s="445"/>
      <c r="E1327" s="445"/>
      <c r="F1327" s="544"/>
      <c r="G1327" s="540"/>
      <c r="H1327" s="540"/>
      <c r="I1327" s="540"/>
      <c r="J1327" s="540"/>
      <c r="K1327" s="540"/>
      <c r="L1327" s="577"/>
      <c r="M1327" s="577"/>
      <c r="N1327" s="531"/>
      <c r="O1327" s="531"/>
      <c r="P1327" s="531"/>
      <c r="Q1327" s="531"/>
      <c r="R1327" s="531"/>
      <c r="S1327" s="531"/>
      <c r="T1327" s="531"/>
      <c r="U1327" s="531"/>
      <c r="V1327" s="426"/>
      <c r="W1327" s="426"/>
      <c r="X1327" s="426"/>
      <c r="Y1327" s="426"/>
      <c r="Z1327" s="426"/>
      <c r="AA1327" s="427"/>
      <c r="AB1327" s="427"/>
    </row>
    <row r="1328" hidden="1">
      <c r="A1328" s="561"/>
      <c r="B1328" s="554" t="s">
        <v>2831</v>
      </c>
      <c r="C1328" s="365" t="s">
        <v>2832</v>
      </c>
      <c r="D1328" s="365"/>
      <c r="E1328" s="365"/>
      <c r="F1328" s="554"/>
      <c r="G1328" s="564"/>
      <c r="H1328" s="564"/>
      <c r="I1328" s="564"/>
      <c r="J1328" s="564"/>
      <c r="K1328" s="546" t="s">
        <v>2833</v>
      </c>
      <c r="L1328" s="549"/>
      <c r="M1328" s="549"/>
      <c r="N1328" s="549"/>
      <c r="O1328" s="549"/>
      <c r="P1328" s="549"/>
      <c r="Q1328" s="549"/>
      <c r="R1328" s="549"/>
      <c r="S1328" s="549"/>
      <c r="T1328" s="549"/>
      <c r="U1328" s="549"/>
      <c r="V1328" s="426"/>
      <c r="W1328" s="426"/>
      <c r="X1328" s="426"/>
      <c r="Y1328" s="426"/>
      <c r="Z1328" s="426"/>
      <c r="AA1328" s="427"/>
      <c r="AB1328" s="427"/>
    </row>
    <row r="1329" hidden="1">
      <c r="A1329" s="578">
        <v>43791.0</v>
      </c>
      <c r="B1329" s="544" t="s">
        <v>2834</v>
      </c>
      <c r="C1329" s="445"/>
      <c r="D1329" s="445"/>
      <c r="E1329" s="445"/>
      <c r="F1329" s="544"/>
      <c r="G1329" s="540"/>
      <c r="H1329" s="540"/>
      <c r="I1329" s="540"/>
      <c r="J1329" s="540"/>
      <c r="K1329" s="540"/>
      <c r="L1329" s="577"/>
      <c r="M1329" s="577"/>
      <c r="N1329" s="531"/>
      <c r="O1329" s="531"/>
      <c r="P1329" s="531"/>
      <c r="Q1329" s="531"/>
      <c r="R1329" s="531"/>
      <c r="S1329" s="531"/>
      <c r="T1329" s="531"/>
      <c r="U1329" s="531"/>
      <c r="V1329" s="426"/>
      <c r="W1329" s="426"/>
      <c r="X1329" s="426"/>
      <c r="Y1329" s="426"/>
      <c r="Z1329" s="426"/>
      <c r="AA1329" s="427"/>
      <c r="AB1329" s="427"/>
    </row>
    <row r="1330" hidden="1">
      <c r="A1330" s="578">
        <v>43791.0</v>
      </c>
      <c r="B1330" s="554" t="s">
        <v>2835</v>
      </c>
      <c r="C1330" s="365" t="s">
        <v>2836</v>
      </c>
      <c r="D1330" s="365"/>
      <c r="E1330" s="365"/>
      <c r="F1330" s="554"/>
      <c r="G1330" s="564"/>
      <c r="H1330" s="564"/>
      <c r="I1330" s="564"/>
      <c r="J1330" s="564"/>
      <c r="K1330" s="546" t="s">
        <v>2837</v>
      </c>
      <c r="L1330" s="548"/>
      <c r="M1330" s="548"/>
      <c r="N1330" s="548"/>
      <c r="O1330" s="549"/>
      <c r="P1330" s="549"/>
      <c r="Q1330" s="549"/>
      <c r="R1330" s="549"/>
      <c r="S1330" s="549"/>
      <c r="T1330" s="549"/>
      <c r="U1330" s="549"/>
      <c r="V1330" s="426"/>
      <c r="W1330" s="426"/>
      <c r="X1330" s="426"/>
      <c r="Y1330" s="426"/>
      <c r="Z1330" s="426"/>
      <c r="AA1330" s="427"/>
      <c r="AB1330" s="427"/>
    </row>
    <row r="1331" hidden="1">
      <c r="A1331" s="578">
        <v>43791.0</v>
      </c>
      <c r="B1331" s="544" t="s">
        <v>2838</v>
      </c>
      <c r="C1331" s="445" t="s">
        <v>2839</v>
      </c>
      <c r="D1331" s="445"/>
      <c r="E1331" s="445"/>
      <c r="F1331" s="544"/>
      <c r="G1331" s="540"/>
      <c r="H1331" s="540"/>
      <c r="I1331" s="540"/>
      <c r="J1331" s="540"/>
      <c r="K1331" s="540"/>
      <c r="L1331" s="530"/>
      <c r="M1331" s="530"/>
      <c r="N1331" s="530"/>
      <c r="O1331" s="531"/>
      <c r="P1331" s="531"/>
      <c r="Q1331" s="531"/>
      <c r="R1331" s="531"/>
      <c r="S1331" s="531"/>
      <c r="T1331" s="531"/>
      <c r="U1331" s="531"/>
      <c r="V1331" s="426"/>
      <c r="W1331" s="426"/>
      <c r="X1331" s="426"/>
      <c r="Y1331" s="426"/>
      <c r="Z1331" s="426"/>
      <c r="AA1331" s="427"/>
      <c r="AB1331" s="427"/>
    </row>
    <row r="1332" hidden="1">
      <c r="A1332" s="578">
        <v>43790.0</v>
      </c>
      <c r="B1332" s="545" t="s">
        <v>2840</v>
      </c>
      <c r="C1332" s="365" t="s">
        <v>2841</v>
      </c>
      <c r="D1332" s="365"/>
      <c r="E1332" s="365"/>
      <c r="F1332" s="554"/>
      <c r="G1332" s="564"/>
      <c r="H1332" s="564"/>
      <c r="I1332" s="564"/>
      <c r="J1332" s="564"/>
      <c r="K1332" s="546"/>
      <c r="L1332" s="548"/>
      <c r="M1332" s="548"/>
      <c r="N1332" s="548"/>
      <c r="O1332" s="549"/>
      <c r="P1332" s="549"/>
      <c r="Q1332" s="549"/>
      <c r="R1332" s="549"/>
      <c r="S1332" s="549"/>
      <c r="T1332" s="549"/>
      <c r="U1332" s="549"/>
      <c r="V1332" s="426"/>
      <c r="W1332" s="426"/>
      <c r="X1332" s="426"/>
      <c r="Y1332" s="426"/>
      <c r="Z1332" s="426"/>
      <c r="AA1332" s="427"/>
      <c r="AB1332" s="427"/>
    </row>
    <row r="1333" hidden="1">
      <c r="A1333" s="578">
        <v>43790.0</v>
      </c>
      <c r="B1333" s="567" t="s">
        <v>2842</v>
      </c>
      <c r="C1333" s="445"/>
      <c r="D1333" s="445"/>
      <c r="E1333" s="445"/>
      <c r="F1333" s="544"/>
      <c r="G1333" s="540"/>
      <c r="H1333" s="540"/>
      <c r="I1333" s="540"/>
      <c r="J1333" s="540"/>
      <c r="K1333" s="540"/>
      <c r="L1333" s="530"/>
      <c r="M1333" s="530"/>
      <c r="N1333" s="530"/>
      <c r="O1333" s="531"/>
      <c r="P1333" s="531"/>
      <c r="Q1333" s="531"/>
      <c r="R1333" s="531"/>
      <c r="S1333" s="531"/>
      <c r="T1333" s="531"/>
      <c r="U1333" s="531"/>
      <c r="V1333" s="426"/>
      <c r="W1333" s="426"/>
      <c r="X1333" s="426"/>
      <c r="Y1333" s="426"/>
      <c r="Z1333" s="426"/>
      <c r="AA1333" s="427"/>
      <c r="AB1333" s="427"/>
    </row>
    <row r="1334" hidden="1">
      <c r="A1334" s="578">
        <v>43790.0</v>
      </c>
      <c r="B1334" s="545" t="s">
        <v>2843</v>
      </c>
      <c r="C1334" s="365" t="s">
        <v>2844</v>
      </c>
      <c r="D1334" s="365"/>
      <c r="E1334" s="365"/>
      <c r="F1334" s="554"/>
      <c r="G1334" s="564"/>
      <c r="H1334" s="564"/>
      <c r="I1334" s="564"/>
      <c r="J1334" s="564"/>
      <c r="K1334" s="546"/>
      <c r="L1334" s="548"/>
      <c r="M1334" s="548"/>
      <c r="N1334" s="548"/>
      <c r="O1334" s="549"/>
      <c r="P1334" s="549"/>
      <c r="Q1334" s="549"/>
      <c r="R1334" s="549"/>
      <c r="S1334" s="549"/>
      <c r="T1334" s="549"/>
      <c r="U1334" s="549"/>
      <c r="V1334" s="426"/>
      <c r="W1334" s="426"/>
      <c r="X1334" s="426"/>
      <c r="Y1334" s="426"/>
      <c r="Z1334" s="426"/>
      <c r="AA1334" s="427"/>
      <c r="AB1334" s="427"/>
    </row>
    <row r="1335" hidden="1">
      <c r="A1335" s="578">
        <v>43790.0</v>
      </c>
      <c r="B1335" s="567" t="s">
        <v>2845</v>
      </c>
      <c r="C1335" s="445" t="s">
        <v>2846</v>
      </c>
      <c r="D1335" s="445"/>
      <c r="E1335" s="445"/>
      <c r="F1335" s="544"/>
      <c r="G1335" s="540"/>
      <c r="H1335" s="540"/>
      <c r="I1335" s="540"/>
      <c r="J1335" s="540"/>
      <c r="K1335" s="540"/>
      <c r="L1335" s="530"/>
      <c r="M1335" s="530"/>
      <c r="N1335" s="530"/>
      <c r="O1335" s="531"/>
      <c r="P1335" s="531"/>
      <c r="Q1335" s="531"/>
      <c r="R1335" s="531"/>
      <c r="S1335" s="531"/>
      <c r="T1335" s="531"/>
      <c r="U1335" s="531"/>
      <c r="V1335" s="426"/>
      <c r="W1335" s="426"/>
      <c r="X1335" s="426"/>
      <c r="Y1335" s="426"/>
      <c r="Z1335" s="426"/>
      <c r="AA1335" s="427"/>
      <c r="AB1335" s="427"/>
    </row>
    <row r="1336" hidden="1">
      <c r="A1336" s="551"/>
      <c r="B1336" s="545" t="s">
        <v>2847</v>
      </c>
      <c r="C1336" s="365" t="s">
        <v>2848</v>
      </c>
      <c r="D1336" s="365"/>
      <c r="E1336" s="365"/>
      <c r="F1336" s="554"/>
      <c r="G1336" s="564"/>
      <c r="H1336" s="564"/>
      <c r="I1336" s="564"/>
      <c r="J1336" s="564"/>
      <c r="K1336" s="546"/>
      <c r="L1336" s="548"/>
      <c r="M1336" s="548"/>
      <c r="N1336" s="548"/>
      <c r="O1336" s="549"/>
      <c r="P1336" s="549"/>
      <c r="Q1336" s="549"/>
      <c r="R1336" s="549"/>
      <c r="S1336" s="549"/>
      <c r="T1336" s="549"/>
      <c r="U1336" s="549"/>
      <c r="V1336" s="426"/>
      <c r="W1336" s="426"/>
      <c r="X1336" s="426"/>
      <c r="Y1336" s="426"/>
      <c r="Z1336" s="426"/>
      <c r="AA1336" s="427"/>
      <c r="AB1336" s="427"/>
    </row>
    <row r="1337" hidden="1">
      <c r="A1337" s="550"/>
      <c r="B1337" s="567" t="s">
        <v>2849</v>
      </c>
      <c r="C1337" s="445" t="s">
        <v>2850</v>
      </c>
      <c r="D1337" s="445"/>
      <c r="E1337" s="445"/>
      <c r="F1337" s="544"/>
      <c r="G1337" s="540"/>
      <c r="H1337" s="540"/>
      <c r="I1337" s="540"/>
      <c r="J1337" s="540"/>
      <c r="K1337" s="540"/>
      <c r="L1337" s="530"/>
      <c r="M1337" s="530"/>
      <c r="N1337" s="530"/>
      <c r="O1337" s="531"/>
      <c r="P1337" s="531"/>
      <c r="Q1337" s="531"/>
      <c r="R1337" s="531"/>
      <c r="S1337" s="531"/>
      <c r="T1337" s="531"/>
      <c r="U1337" s="531"/>
      <c r="V1337" s="426"/>
      <c r="W1337" s="426"/>
      <c r="X1337" s="426"/>
      <c r="Y1337" s="426"/>
      <c r="Z1337" s="426"/>
      <c r="AA1337" s="427"/>
      <c r="AB1337" s="427"/>
    </row>
    <row r="1338" hidden="1">
      <c r="A1338" s="551"/>
      <c r="B1338" s="545" t="s">
        <v>2851</v>
      </c>
      <c r="C1338" s="365" t="s">
        <v>3</v>
      </c>
      <c r="D1338" s="365"/>
      <c r="E1338" s="365"/>
      <c r="F1338" s="554"/>
      <c r="G1338" s="564"/>
      <c r="H1338" s="564"/>
      <c r="I1338" s="564"/>
      <c r="J1338" s="564"/>
      <c r="K1338" s="546"/>
      <c r="L1338" s="548"/>
      <c r="M1338" s="548"/>
      <c r="N1338" s="548"/>
      <c r="O1338" s="549"/>
      <c r="P1338" s="549"/>
      <c r="Q1338" s="549"/>
      <c r="R1338" s="549"/>
      <c r="S1338" s="549"/>
      <c r="T1338" s="549"/>
      <c r="U1338" s="549"/>
      <c r="V1338" s="426"/>
      <c r="W1338" s="426"/>
      <c r="X1338" s="426"/>
      <c r="Y1338" s="426"/>
      <c r="Z1338" s="426"/>
      <c r="AA1338" s="427"/>
      <c r="AB1338" s="427"/>
    </row>
    <row r="1339" hidden="1">
      <c r="A1339" s="578">
        <v>43788.0</v>
      </c>
      <c r="B1339" s="567" t="s">
        <v>2852</v>
      </c>
      <c r="C1339" s="445" t="s">
        <v>2853</v>
      </c>
      <c r="D1339" s="445"/>
      <c r="E1339" s="445"/>
      <c r="F1339" s="544"/>
      <c r="G1339" s="540"/>
      <c r="H1339" s="540"/>
      <c r="I1339" s="540"/>
      <c r="J1339" s="540"/>
      <c r="K1339" s="540"/>
      <c r="L1339" s="530"/>
      <c r="M1339" s="530"/>
      <c r="N1339" s="530"/>
      <c r="O1339" s="531"/>
      <c r="P1339" s="531"/>
      <c r="Q1339" s="531"/>
      <c r="R1339" s="531"/>
      <c r="S1339" s="531"/>
      <c r="T1339" s="531"/>
      <c r="U1339" s="531"/>
      <c r="V1339" s="426"/>
      <c r="W1339" s="426"/>
      <c r="X1339" s="426"/>
      <c r="Y1339" s="426"/>
      <c r="Z1339" s="426"/>
      <c r="AA1339" s="427"/>
      <c r="AB1339" s="427"/>
    </row>
    <row r="1340" hidden="1">
      <c r="A1340" s="578">
        <v>43788.0</v>
      </c>
      <c r="B1340" s="545" t="s">
        <v>2854</v>
      </c>
      <c r="C1340" s="365" t="s">
        <v>2855</v>
      </c>
      <c r="D1340" s="365"/>
      <c r="E1340" s="365"/>
      <c r="F1340" s="554"/>
      <c r="G1340" s="592"/>
      <c r="H1340" s="592"/>
      <c r="I1340" s="592"/>
      <c r="J1340" s="592"/>
      <c r="K1340" s="546"/>
      <c r="L1340" s="548"/>
      <c r="M1340" s="548"/>
      <c r="N1340" s="548"/>
      <c r="O1340" s="549"/>
      <c r="P1340" s="549"/>
      <c r="Q1340" s="549"/>
      <c r="R1340" s="549"/>
      <c r="S1340" s="549"/>
      <c r="T1340" s="549"/>
      <c r="U1340" s="549"/>
      <c r="V1340" s="426"/>
      <c r="W1340" s="426"/>
      <c r="X1340" s="426"/>
      <c r="Y1340" s="426"/>
      <c r="Z1340" s="426"/>
      <c r="AA1340" s="427"/>
      <c r="AB1340" s="427"/>
    </row>
    <row r="1341" hidden="1">
      <c r="A1341" s="578">
        <v>43787.0</v>
      </c>
      <c r="B1341" s="567" t="s">
        <v>2856</v>
      </c>
      <c r="C1341" s="445" t="s">
        <v>2857</v>
      </c>
      <c r="D1341" s="445"/>
      <c r="E1341" s="445"/>
      <c r="F1341" s="544"/>
      <c r="G1341" s="593"/>
      <c r="H1341" s="593"/>
      <c r="I1341" s="593"/>
      <c r="J1341" s="593"/>
      <c r="K1341" s="540"/>
      <c r="L1341" s="530"/>
      <c r="M1341" s="530"/>
      <c r="N1341" s="530"/>
      <c r="O1341" s="531"/>
      <c r="P1341" s="531"/>
      <c r="Q1341" s="531"/>
      <c r="R1341" s="531"/>
      <c r="S1341" s="531"/>
      <c r="T1341" s="531"/>
      <c r="U1341" s="531"/>
      <c r="V1341" s="426"/>
      <c r="W1341" s="426"/>
      <c r="X1341" s="426"/>
      <c r="Y1341" s="426"/>
      <c r="Z1341" s="426"/>
      <c r="AA1341" s="427"/>
      <c r="AB1341" s="427"/>
    </row>
    <row r="1342" hidden="1">
      <c r="A1342" s="578">
        <v>43787.0</v>
      </c>
      <c r="B1342" s="554" t="s">
        <v>2858</v>
      </c>
      <c r="C1342" s="365" t="s">
        <v>2859</v>
      </c>
      <c r="D1342" s="365"/>
      <c r="E1342" s="365"/>
      <c r="F1342" s="554"/>
      <c r="G1342" s="592"/>
      <c r="H1342" s="592"/>
      <c r="I1342" s="592"/>
      <c r="J1342" s="592"/>
      <c r="K1342" s="546"/>
      <c r="L1342" s="548"/>
      <c r="M1342" s="548"/>
      <c r="N1342" s="548"/>
      <c r="O1342" s="549"/>
      <c r="P1342" s="549"/>
      <c r="Q1342" s="549"/>
      <c r="R1342" s="549"/>
      <c r="S1342" s="549"/>
      <c r="T1342" s="549"/>
      <c r="U1342" s="549"/>
      <c r="V1342" s="426"/>
      <c r="W1342" s="426"/>
      <c r="X1342" s="426"/>
      <c r="Y1342" s="426"/>
      <c r="Z1342" s="426"/>
      <c r="AA1342" s="427"/>
      <c r="AB1342" s="427"/>
    </row>
    <row r="1343" hidden="1">
      <c r="A1343" s="578">
        <v>43787.0</v>
      </c>
      <c r="B1343" s="544" t="s">
        <v>2860</v>
      </c>
      <c r="C1343" s="445" t="s">
        <v>2861</v>
      </c>
      <c r="D1343" s="445"/>
      <c r="E1343" s="445"/>
      <c r="F1343" s="544"/>
      <c r="G1343" s="593"/>
      <c r="H1343" s="593"/>
      <c r="I1343" s="593"/>
      <c r="J1343" s="593"/>
      <c r="K1343" s="540" t="s">
        <v>2862</v>
      </c>
      <c r="L1343" s="530"/>
      <c r="M1343" s="530"/>
      <c r="N1343" s="530"/>
      <c r="O1343" s="531"/>
      <c r="P1343" s="531"/>
      <c r="Q1343" s="531"/>
      <c r="R1343" s="531"/>
      <c r="S1343" s="531"/>
      <c r="T1343" s="531"/>
      <c r="U1343" s="531"/>
      <c r="V1343" s="426"/>
      <c r="W1343" s="426"/>
      <c r="X1343" s="426"/>
      <c r="Y1343" s="426"/>
      <c r="Z1343" s="426"/>
      <c r="AA1343" s="427"/>
      <c r="AB1343" s="427"/>
    </row>
    <row r="1344" hidden="1">
      <c r="A1344" s="578">
        <v>43786.0</v>
      </c>
      <c r="B1344" s="545" t="s">
        <v>2863</v>
      </c>
      <c r="C1344" s="365"/>
      <c r="D1344" s="365"/>
      <c r="E1344" s="365"/>
      <c r="F1344" s="554"/>
      <c r="G1344" s="592"/>
      <c r="H1344" s="592"/>
      <c r="I1344" s="592"/>
      <c r="J1344" s="592"/>
      <c r="K1344" s="546"/>
      <c r="L1344" s="548"/>
      <c r="M1344" s="548"/>
      <c r="N1344" s="548"/>
      <c r="O1344" s="549"/>
      <c r="P1344" s="549"/>
      <c r="Q1344" s="549"/>
      <c r="R1344" s="549"/>
      <c r="S1344" s="549"/>
      <c r="T1344" s="549"/>
      <c r="U1344" s="549"/>
      <c r="V1344" s="426"/>
      <c r="W1344" s="426"/>
      <c r="X1344" s="426"/>
      <c r="Y1344" s="426"/>
      <c r="Z1344" s="426"/>
      <c r="AA1344" s="427"/>
      <c r="AB1344" s="427"/>
    </row>
    <row r="1345" hidden="1">
      <c r="A1345" s="578">
        <v>43785.0</v>
      </c>
      <c r="B1345" s="567" t="s">
        <v>2864</v>
      </c>
      <c r="C1345" s="445"/>
      <c r="D1345" s="445"/>
      <c r="E1345" s="445"/>
      <c r="F1345" s="544"/>
      <c r="G1345" s="593"/>
      <c r="H1345" s="593"/>
      <c r="I1345" s="593"/>
      <c r="J1345" s="593"/>
      <c r="K1345" s="540"/>
      <c r="L1345" s="530"/>
      <c r="M1345" s="530"/>
      <c r="N1345" s="530"/>
      <c r="O1345" s="531"/>
      <c r="P1345" s="531"/>
      <c r="Q1345" s="531"/>
      <c r="R1345" s="531"/>
      <c r="S1345" s="531"/>
      <c r="T1345" s="531"/>
      <c r="U1345" s="531"/>
      <c r="V1345" s="426"/>
      <c r="W1345" s="426"/>
      <c r="X1345" s="426"/>
      <c r="Y1345" s="426"/>
      <c r="Z1345" s="426"/>
      <c r="AA1345" s="427"/>
      <c r="AB1345" s="427"/>
    </row>
    <row r="1346" hidden="1">
      <c r="A1346" s="578">
        <v>43785.0</v>
      </c>
      <c r="B1346" s="545" t="s">
        <v>2865</v>
      </c>
      <c r="C1346" s="365"/>
      <c r="D1346" s="365"/>
      <c r="E1346" s="365"/>
      <c r="F1346" s="554"/>
      <c r="G1346" s="592"/>
      <c r="H1346" s="592"/>
      <c r="I1346" s="592"/>
      <c r="J1346" s="592"/>
      <c r="K1346" s="546"/>
      <c r="L1346" s="548"/>
      <c r="M1346" s="548"/>
      <c r="N1346" s="548"/>
      <c r="O1346" s="549"/>
      <c r="P1346" s="549"/>
      <c r="Q1346" s="549"/>
      <c r="R1346" s="549"/>
      <c r="S1346" s="549"/>
      <c r="T1346" s="549"/>
      <c r="U1346" s="549"/>
      <c r="V1346" s="426"/>
      <c r="W1346" s="426"/>
      <c r="X1346" s="426"/>
      <c r="Y1346" s="426"/>
      <c r="Z1346" s="426"/>
      <c r="AA1346" s="427"/>
      <c r="AB1346" s="427"/>
    </row>
    <row r="1347" hidden="1">
      <c r="A1347" s="578">
        <v>43785.0</v>
      </c>
      <c r="B1347" s="544" t="s">
        <v>2866</v>
      </c>
      <c r="C1347" s="445"/>
      <c r="D1347" s="445"/>
      <c r="E1347" s="445"/>
      <c r="F1347" s="544"/>
      <c r="G1347" s="540"/>
      <c r="H1347" s="540"/>
      <c r="I1347" s="540"/>
      <c r="J1347" s="540"/>
      <c r="K1347" s="540"/>
      <c r="L1347" s="530"/>
      <c r="M1347" s="530"/>
      <c r="N1347" s="530"/>
      <c r="O1347" s="531"/>
      <c r="P1347" s="531"/>
      <c r="Q1347" s="531"/>
      <c r="R1347" s="531"/>
      <c r="S1347" s="531"/>
      <c r="T1347" s="531"/>
      <c r="U1347" s="531"/>
      <c r="V1347" s="426"/>
      <c r="W1347" s="426"/>
      <c r="X1347" s="426"/>
      <c r="Y1347" s="426"/>
      <c r="Z1347" s="426"/>
      <c r="AA1347" s="427"/>
      <c r="AB1347" s="427"/>
    </row>
    <row r="1348" hidden="1">
      <c r="A1348" s="578">
        <v>43785.0</v>
      </c>
      <c r="B1348" s="554" t="s">
        <v>2867</v>
      </c>
      <c r="C1348" s="365" t="s">
        <v>2868</v>
      </c>
      <c r="D1348" s="365"/>
      <c r="E1348" s="365"/>
      <c r="F1348" s="545"/>
      <c r="G1348" s="546"/>
      <c r="H1348" s="546"/>
      <c r="I1348" s="546"/>
      <c r="J1348" s="546"/>
      <c r="K1348" s="546"/>
      <c r="L1348" s="548"/>
      <c r="M1348" s="548"/>
      <c r="N1348" s="548"/>
      <c r="O1348" s="549"/>
      <c r="P1348" s="549"/>
      <c r="Q1348" s="549"/>
      <c r="R1348" s="549"/>
      <c r="S1348" s="549"/>
      <c r="T1348" s="549"/>
      <c r="U1348" s="549"/>
      <c r="V1348" s="426"/>
      <c r="W1348" s="426"/>
      <c r="X1348" s="426"/>
      <c r="Y1348" s="426"/>
      <c r="Z1348" s="426"/>
      <c r="AA1348" s="427"/>
      <c r="AB1348" s="427"/>
    </row>
    <row r="1349" hidden="1">
      <c r="A1349" s="578">
        <v>43785.0</v>
      </c>
      <c r="B1349" s="544" t="s">
        <v>2869</v>
      </c>
      <c r="C1349" s="445"/>
      <c r="D1349" s="445"/>
      <c r="E1349" s="445"/>
      <c r="F1349" s="544"/>
      <c r="G1349" s="540"/>
      <c r="H1349" s="540"/>
      <c r="I1349" s="540"/>
      <c r="J1349" s="540"/>
      <c r="K1349" s="540"/>
      <c r="L1349" s="530"/>
      <c r="M1349" s="530"/>
      <c r="N1349" s="530"/>
      <c r="O1349" s="531"/>
      <c r="P1349" s="531"/>
      <c r="Q1349" s="531"/>
      <c r="R1349" s="531"/>
      <c r="S1349" s="531"/>
      <c r="T1349" s="531"/>
      <c r="U1349" s="531"/>
      <c r="V1349" s="426"/>
      <c r="W1349" s="426"/>
      <c r="X1349" s="426"/>
      <c r="Y1349" s="426"/>
      <c r="Z1349" s="426"/>
      <c r="AA1349" s="427"/>
      <c r="AB1349" s="427"/>
    </row>
    <row r="1350" hidden="1">
      <c r="A1350" s="578">
        <v>43784.0</v>
      </c>
      <c r="B1350" s="554" t="s">
        <v>2870</v>
      </c>
      <c r="C1350" s="365" t="s">
        <v>2871</v>
      </c>
      <c r="D1350" s="365"/>
      <c r="E1350" s="365"/>
      <c r="F1350" s="545"/>
      <c r="G1350" s="546"/>
      <c r="H1350" s="546"/>
      <c r="I1350" s="546"/>
      <c r="J1350" s="546"/>
      <c r="K1350" s="546"/>
      <c r="L1350" s="548"/>
      <c r="M1350" s="548"/>
      <c r="N1350" s="548"/>
      <c r="O1350" s="549"/>
      <c r="P1350" s="549"/>
      <c r="Q1350" s="549"/>
      <c r="R1350" s="549"/>
      <c r="S1350" s="549"/>
      <c r="T1350" s="549"/>
      <c r="U1350" s="549"/>
      <c r="V1350" s="426"/>
      <c r="W1350" s="426"/>
      <c r="X1350" s="426"/>
      <c r="Y1350" s="426"/>
      <c r="Z1350" s="426"/>
      <c r="AA1350" s="427"/>
      <c r="AB1350" s="427"/>
    </row>
    <row r="1351" hidden="1">
      <c r="A1351" s="578">
        <v>43784.0</v>
      </c>
      <c r="B1351" s="544" t="s">
        <v>2872</v>
      </c>
      <c r="C1351" s="445" t="s">
        <v>2873</v>
      </c>
      <c r="D1351" s="445"/>
      <c r="E1351" s="445"/>
      <c r="F1351" s="544"/>
      <c r="G1351" s="540"/>
      <c r="H1351" s="540"/>
      <c r="I1351" s="540"/>
      <c r="J1351" s="540"/>
      <c r="K1351" s="540" t="s">
        <v>2874</v>
      </c>
      <c r="L1351" s="530"/>
      <c r="M1351" s="530"/>
      <c r="N1351" s="530"/>
      <c r="O1351" s="531"/>
      <c r="P1351" s="531"/>
      <c r="Q1351" s="531"/>
      <c r="R1351" s="531"/>
      <c r="S1351" s="531"/>
      <c r="T1351" s="531"/>
      <c r="U1351" s="531"/>
      <c r="V1351" s="426"/>
      <c r="W1351" s="426"/>
      <c r="X1351" s="426"/>
      <c r="Y1351" s="426"/>
      <c r="Z1351" s="426"/>
      <c r="AA1351" s="427"/>
      <c r="AB1351" s="427"/>
    </row>
    <row r="1352" hidden="1">
      <c r="A1352" s="578">
        <v>43784.0</v>
      </c>
      <c r="B1352" s="554" t="s">
        <v>2875</v>
      </c>
      <c r="C1352" s="365" t="s">
        <v>1251</v>
      </c>
      <c r="D1352" s="365"/>
      <c r="E1352" s="365"/>
      <c r="F1352" s="545"/>
      <c r="G1352" s="546"/>
      <c r="H1352" s="546"/>
      <c r="I1352" s="546"/>
      <c r="J1352" s="546"/>
      <c r="K1352" s="546" t="s">
        <v>2876</v>
      </c>
      <c r="L1352" s="548"/>
      <c r="M1352" s="548"/>
      <c r="N1352" s="548"/>
      <c r="O1352" s="549"/>
      <c r="P1352" s="549"/>
      <c r="Q1352" s="549"/>
      <c r="R1352" s="549"/>
      <c r="S1352" s="549"/>
      <c r="T1352" s="549"/>
      <c r="U1352" s="549"/>
      <c r="V1352" s="426"/>
      <c r="W1352" s="426"/>
      <c r="X1352" s="426"/>
      <c r="Y1352" s="426"/>
      <c r="Z1352" s="426"/>
      <c r="AA1352" s="427"/>
      <c r="AB1352" s="427"/>
    </row>
    <row r="1353" hidden="1">
      <c r="A1353" s="578">
        <v>43784.0</v>
      </c>
      <c r="B1353" s="544" t="s">
        <v>2877</v>
      </c>
      <c r="C1353" s="445" t="s">
        <v>2878</v>
      </c>
      <c r="D1353" s="445"/>
      <c r="E1353" s="445"/>
      <c r="F1353" s="544"/>
      <c r="G1353" s="540"/>
      <c r="H1353" s="540"/>
      <c r="I1353" s="540"/>
      <c r="J1353" s="540"/>
      <c r="K1353" s="540"/>
      <c r="L1353" s="530"/>
      <c r="M1353" s="530"/>
      <c r="N1353" s="530"/>
      <c r="O1353" s="531"/>
      <c r="P1353" s="531"/>
      <c r="Q1353" s="531"/>
      <c r="R1353" s="531"/>
      <c r="S1353" s="531"/>
      <c r="T1353" s="531"/>
      <c r="U1353" s="531"/>
      <c r="V1353" s="426"/>
      <c r="W1353" s="426"/>
      <c r="X1353" s="426"/>
      <c r="Y1353" s="426"/>
      <c r="Z1353" s="426"/>
      <c r="AA1353" s="427"/>
      <c r="AB1353" s="427"/>
    </row>
    <row r="1354" hidden="1">
      <c r="A1354" s="578">
        <v>43784.0</v>
      </c>
      <c r="B1354" s="554" t="s">
        <v>2879</v>
      </c>
      <c r="C1354" s="365" t="s">
        <v>2880</v>
      </c>
      <c r="D1354" s="365"/>
      <c r="E1354" s="365"/>
      <c r="F1354" s="545"/>
      <c r="G1354" s="546"/>
      <c r="H1354" s="546"/>
      <c r="I1354" s="546"/>
      <c r="J1354" s="546"/>
      <c r="K1354" s="546" t="s">
        <v>2881</v>
      </c>
      <c r="L1354" s="594" t="s">
        <v>2882</v>
      </c>
      <c r="M1354" s="548"/>
      <c r="N1354" s="548"/>
      <c r="O1354" s="549"/>
      <c r="P1354" s="549"/>
      <c r="Q1354" s="549"/>
      <c r="R1354" s="549"/>
      <c r="S1354" s="549"/>
      <c r="T1354" s="549"/>
      <c r="U1354" s="549"/>
      <c r="V1354" s="426"/>
      <c r="W1354" s="426"/>
      <c r="X1354" s="426"/>
      <c r="Y1354" s="426"/>
      <c r="Z1354" s="426"/>
      <c r="AA1354" s="427"/>
      <c r="AB1354" s="427"/>
    </row>
    <row r="1355" hidden="1">
      <c r="A1355" s="578">
        <v>43783.0</v>
      </c>
      <c r="B1355" s="544" t="s">
        <v>2883</v>
      </c>
      <c r="C1355" s="445" t="s">
        <v>2884</v>
      </c>
      <c r="D1355" s="445"/>
      <c r="E1355" s="445"/>
      <c r="F1355" s="544"/>
      <c r="G1355" s="540"/>
      <c r="H1355" s="540"/>
      <c r="I1355" s="540"/>
      <c r="J1355" s="540"/>
      <c r="K1355" s="540" t="s">
        <v>2885</v>
      </c>
      <c r="L1355" s="530"/>
      <c r="M1355" s="530"/>
      <c r="N1355" s="530"/>
      <c r="O1355" s="531"/>
      <c r="P1355" s="531"/>
      <c r="Q1355" s="531"/>
      <c r="R1355" s="531"/>
      <c r="S1355" s="531"/>
      <c r="T1355" s="531"/>
      <c r="U1355" s="531"/>
      <c r="V1355" s="426"/>
      <c r="W1355" s="426"/>
      <c r="X1355" s="426"/>
      <c r="Y1355" s="426"/>
      <c r="Z1355" s="426"/>
      <c r="AA1355" s="427"/>
      <c r="AB1355" s="427"/>
    </row>
    <row r="1356" hidden="1">
      <c r="A1356" s="578">
        <v>43783.0</v>
      </c>
      <c r="B1356" s="554" t="s">
        <v>2886</v>
      </c>
      <c r="C1356" s="365"/>
      <c r="D1356" s="365"/>
      <c r="E1356" s="365"/>
      <c r="F1356" s="545"/>
      <c r="G1356" s="546"/>
      <c r="H1356" s="546"/>
      <c r="I1356" s="546"/>
      <c r="J1356" s="546"/>
      <c r="K1356" s="546"/>
      <c r="L1356" s="548"/>
      <c r="M1356" s="548"/>
      <c r="N1356" s="548"/>
      <c r="O1356" s="549"/>
      <c r="P1356" s="549"/>
      <c r="Q1356" s="549"/>
      <c r="R1356" s="549"/>
      <c r="S1356" s="549"/>
      <c r="T1356" s="549"/>
      <c r="U1356" s="549"/>
      <c r="V1356" s="426"/>
      <c r="W1356" s="426"/>
      <c r="X1356" s="426"/>
      <c r="Y1356" s="426"/>
      <c r="Z1356" s="426"/>
      <c r="AA1356" s="427"/>
      <c r="AB1356" s="427"/>
    </row>
    <row r="1357" hidden="1">
      <c r="A1357" s="578">
        <v>43783.0</v>
      </c>
      <c r="B1357" s="544" t="s">
        <v>2887</v>
      </c>
      <c r="C1357" s="445"/>
      <c r="D1357" s="445"/>
      <c r="E1357" s="445"/>
      <c r="F1357" s="544"/>
      <c r="G1357" s="593"/>
      <c r="H1357" s="593"/>
      <c r="I1357" s="593"/>
      <c r="J1357" s="593"/>
      <c r="K1357" s="593"/>
      <c r="L1357" s="576"/>
      <c r="M1357" s="576"/>
      <c r="N1357" s="531"/>
      <c r="O1357" s="576"/>
      <c r="P1357" s="531"/>
      <c r="Q1357" s="531"/>
      <c r="R1357" s="531"/>
      <c r="S1357" s="531"/>
      <c r="T1357" s="531"/>
      <c r="U1357" s="531"/>
      <c r="V1357" s="426"/>
      <c r="W1357" s="426"/>
      <c r="X1357" s="426"/>
      <c r="Y1357" s="426"/>
      <c r="Z1357" s="426"/>
      <c r="AA1357" s="427"/>
      <c r="AB1357" s="427"/>
    </row>
    <row r="1358" hidden="1">
      <c r="A1358" s="595">
        <v>43783.0</v>
      </c>
      <c r="B1358" s="554" t="s">
        <v>2888</v>
      </c>
      <c r="C1358" s="365" t="s">
        <v>2889</v>
      </c>
      <c r="D1358" s="365"/>
      <c r="E1358" s="365"/>
      <c r="F1358" s="554"/>
      <c r="G1358" s="592"/>
      <c r="H1358" s="592"/>
      <c r="I1358" s="592"/>
      <c r="J1358" s="592"/>
      <c r="K1358" s="592"/>
      <c r="L1358" s="596"/>
      <c r="M1358" s="596"/>
      <c r="N1358" s="549"/>
      <c r="O1358" s="596"/>
      <c r="P1358" s="549"/>
      <c r="Q1358" s="549"/>
      <c r="R1358" s="549"/>
      <c r="S1358" s="549"/>
      <c r="T1358" s="549"/>
      <c r="U1358" s="549"/>
      <c r="V1358" s="426"/>
      <c r="W1358" s="426"/>
      <c r="X1358" s="426"/>
      <c r="Y1358" s="426"/>
      <c r="Z1358" s="426"/>
      <c r="AA1358" s="427"/>
      <c r="AB1358" s="427"/>
    </row>
    <row r="1359" hidden="1">
      <c r="A1359" s="595">
        <v>43782.0</v>
      </c>
      <c r="B1359" s="544" t="s">
        <v>2890</v>
      </c>
      <c r="C1359" s="445" t="s">
        <v>2891</v>
      </c>
      <c r="D1359" s="445"/>
      <c r="E1359" s="445"/>
      <c r="F1359" s="544"/>
      <c r="G1359" s="593"/>
      <c r="H1359" s="593"/>
      <c r="I1359" s="593"/>
      <c r="J1359" s="593"/>
      <c r="K1359" s="593"/>
      <c r="L1359" s="576"/>
      <c r="M1359" s="576"/>
      <c r="N1359" s="531"/>
      <c r="O1359" s="576"/>
      <c r="P1359" s="531"/>
      <c r="Q1359" s="531"/>
      <c r="R1359" s="531"/>
      <c r="S1359" s="531"/>
      <c r="T1359" s="531"/>
      <c r="U1359" s="531"/>
      <c r="V1359" s="597"/>
      <c r="W1359" s="597"/>
      <c r="X1359" s="377"/>
      <c r="Y1359" s="377"/>
      <c r="Z1359" s="598"/>
      <c r="AA1359" s="599"/>
      <c r="AB1359" s="599"/>
    </row>
    <row r="1360" hidden="1">
      <c r="A1360" s="595">
        <v>43782.0</v>
      </c>
      <c r="B1360" s="554" t="s">
        <v>2892</v>
      </c>
      <c r="C1360" s="365" t="s">
        <v>2893</v>
      </c>
      <c r="D1360" s="365"/>
      <c r="E1360" s="365"/>
      <c r="F1360" s="554"/>
      <c r="G1360" s="592"/>
      <c r="H1360" s="592"/>
      <c r="I1360" s="592"/>
      <c r="J1360" s="592"/>
      <c r="K1360" s="564"/>
      <c r="L1360" s="548"/>
      <c r="M1360" s="596"/>
      <c r="N1360" s="549"/>
      <c r="O1360" s="596"/>
      <c r="P1360" s="549"/>
      <c r="Q1360" s="549"/>
      <c r="R1360" s="549"/>
      <c r="S1360" s="549"/>
      <c r="T1360" s="549"/>
      <c r="U1360" s="549"/>
      <c r="V1360" s="597"/>
      <c r="W1360" s="597"/>
      <c r="X1360" s="377"/>
      <c r="Y1360" s="377"/>
      <c r="Z1360" s="598"/>
      <c r="AA1360" s="599"/>
      <c r="AB1360" s="599"/>
    </row>
    <row r="1361" hidden="1">
      <c r="A1361" s="595">
        <v>43782.0</v>
      </c>
      <c r="B1361" s="544" t="s">
        <v>2894</v>
      </c>
      <c r="C1361" s="445" t="s">
        <v>2895</v>
      </c>
      <c r="D1361" s="445"/>
      <c r="E1361" s="445"/>
      <c r="F1361" s="544"/>
      <c r="G1361" s="593"/>
      <c r="H1361" s="593"/>
      <c r="I1361" s="593"/>
      <c r="J1361" s="593"/>
      <c r="K1361" s="593"/>
      <c r="L1361" s="576"/>
      <c r="M1361" s="576"/>
      <c r="N1361" s="531"/>
      <c r="O1361" s="576"/>
      <c r="P1361" s="531"/>
      <c r="Q1361" s="531"/>
      <c r="R1361" s="531"/>
      <c r="S1361" s="531"/>
      <c r="T1361" s="531"/>
      <c r="U1361" s="531"/>
      <c r="V1361" s="597"/>
      <c r="W1361" s="597"/>
      <c r="X1361" s="377"/>
      <c r="Y1361" s="377"/>
      <c r="Z1361" s="598"/>
      <c r="AA1361" s="599"/>
      <c r="AB1361" s="599"/>
    </row>
    <row r="1362" hidden="1">
      <c r="A1362" s="595">
        <v>43782.0</v>
      </c>
      <c r="B1362" s="567" t="s">
        <v>2896</v>
      </c>
      <c r="C1362" s="365"/>
      <c r="D1362" s="365"/>
      <c r="E1362" s="365"/>
      <c r="F1362" s="554"/>
      <c r="G1362" s="592"/>
      <c r="H1362" s="592"/>
      <c r="I1362" s="592"/>
      <c r="J1362" s="592"/>
      <c r="K1362" s="592"/>
      <c r="L1362" s="596"/>
      <c r="M1362" s="596"/>
      <c r="N1362" s="549"/>
      <c r="O1362" s="596"/>
      <c r="P1362" s="549"/>
      <c r="Q1362" s="549"/>
      <c r="R1362" s="549"/>
      <c r="S1362" s="549"/>
      <c r="T1362" s="549"/>
      <c r="U1362" s="549"/>
      <c r="V1362" s="597"/>
      <c r="W1362" s="597"/>
      <c r="X1362" s="377"/>
      <c r="Y1362" s="377"/>
      <c r="Z1362" s="598"/>
      <c r="AA1362" s="599"/>
      <c r="AB1362" s="599"/>
    </row>
    <row r="1363" hidden="1">
      <c r="A1363" s="595">
        <v>43782.0</v>
      </c>
      <c r="B1363" s="567" t="s">
        <v>2897</v>
      </c>
      <c r="C1363" s="445"/>
      <c r="D1363" s="445"/>
      <c r="E1363" s="445"/>
      <c r="F1363" s="544"/>
      <c r="G1363" s="593"/>
      <c r="H1363" s="593"/>
      <c r="I1363" s="593"/>
      <c r="J1363" s="593"/>
      <c r="K1363" s="593"/>
      <c r="L1363" s="576"/>
      <c r="M1363" s="576"/>
      <c r="N1363" s="531"/>
      <c r="O1363" s="576"/>
      <c r="P1363" s="531"/>
      <c r="Q1363" s="531"/>
      <c r="R1363" s="531"/>
      <c r="S1363" s="531"/>
      <c r="T1363" s="531"/>
      <c r="U1363" s="531"/>
      <c r="V1363" s="597"/>
      <c r="W1363" s="597"/>
      <c r="X1363" s="377"/>
      <c r="Y1363" s="377"/>
      <c r="Z1363" s="598"/>
      <c r="AA1363" s="599"/>
      <c r="AB1363" s="599"/>
    </row>
    <row r="1364" hidden="1">
      <c r="A1364" s="595">
        <v>43781.0</v>
      </c>
      <c r="B1364" s="567" t="s">
        <v>2898</v>
      </c>
      <c r="C1364" s="365" t="s">
        <v>2899</v>
      </c>
      <c r="D1364" s="365"/>
      <c r="E1364" s="365"/>
      <c r="F1364" s="554"/>
      <c r="G1364" s="592"/>
      <c r="H1364" s="592"/>
      <c r="I1364" s="592"/>
      <c r="J1364" s="592"/>
      <c r="K1364" s="592" t="s">
        <v>2900</v>
      </c>
      <c r="L1364" s="596"/>
      <c r="M1364" s="596"/>
      <c r="N1364" s="549"/>
      <c r="O1364" s="596"/>
      <c r="P1364" s="549"/>
      <c r="Q1364" s="549"/>
      <c r="R1364" s="549"/>
      <c r="S1364" s="549"/>
      <c r="T1364" s="549"/>
      <c r="U1364" s="549"/>
      <c r="V1364" s="597"/>
      <c r="W1364" s="597"/>
      <c r="X1364" s="377"/>
      <c r="Y1364" s="377"/>
      <c r="Z1364" s="598"/>
      <c r="AA1364" s="599"/>
      <c r="AB1364" s="599"/>
    </row>
    <row r="1365" hidden="1">
      <c r="A1365" s="595">
        <v>43781.0</v>
      </c>
      <c r="B1365" s="567" t="s">
        <v>2901</v>
      </c>
      <c r="C1365" s="445" t="s">
        <v>2902</v>
      </c>
      <c r="D1365" s="445"/>
      <c r="E1365" s="445"/>
      <c r="F1365" s="544"/>
      <c r="G1365" s="593"/>
      <c r="H1365" s="593"/>
      <c r="I1365" s="593"/>
      <c r="J1365" s="593"/>
      <c r="K1365" s="593" t="s">
        <v>2903</v>
      </c>
      <c r="L1365" s="576"/>
      <c r="M1365" s="576"/>
      <c r="N1365" s="531"/>
      <c r="O1365" s="576"/>
      <c r="P1365" s="531"/>
      <c r="Q1365" s="531"/>
      <c r="R1365" s="531"/>
      <c r="S1365" s="531"/>
      <c r="T1365" s="531"/>
      <c r="U1365" s="531"/>
      <c r="V1365" s="597"/>
      <c r="W1365" s="597"/>
      <c r="X1365" s="377"/>
      <c r="Y1365" s="377"/>
      <c r="Z1365" s="598"/>
      <c r="AA1365" s="599"/>
      <c r="AB1365" s="599"/>
    </row>
    <row r="1366" hidden="1">
      <c r="A1366" s="595">
        <v>43781.0</v>
      </c>
      <c r="B1366" s="567" t="s">
        <v>2904</v>
      </c>
      <c r="C1366" s="365" t="s">
        <v>2905</v>
      </c>
      <c r="D1366" s="365"/>
      <c r="E1366" s="365"/>
      <c r="F1366" s="554"/>
      <c r="G1366" s="592"/>
      <c r="H1366" s="592"/>
      <c r="I1366" s="592"/>
      <c r="J1366" s="592"/>
      <c r="K1366" s="592"/>
      <c r="L1366" s="596"/>
      <c r="M1366" s="596"/>
      <c r="N1366" s="549"/>
      <c r="O1366" s="596"/>
      <c r="P1366" s="549"/>
      <c r="Q1366" s="549"/>
      <c r="R1366" s="549"/>
      <c r="S1366" s="549"/>
      <c r="T1366" s="549"/>
      <c r="U1366" s="549"/>
      <c r="V1366" s="597"/>
      <c r="W1366" s="597"/>
      <c r="X1366" s="377"/>
      <c r="Y1366" s="377"/>
      <c r="Z1366" s="598"/>
      <c r="AA1366" s="599"/>
      <c r="AB1366" s="599"/>
    </row>
    <row r="1367" hidden="1">
      <c r="A1367" s="595">
        <v>43781.0</v>
      </c>
      <c r="B1367" s="567" t="s">
        <v>2906</v>
      </c>
      <c r="C1367" s="445" t="s">
        <v>2907</v>
      </c>
      <c r="D1367" s="445"/>
      <c r="E1367" s="445"/>
      <c r="F1367" s="544"/>
      <c r="G1367" s="593"/>
      <c r="H1367" s="593"/>
      <c r="I1367" s="593"/>
      <c r="J1367" s="593"/>
      <c r="K1367" s="593" t="s">
        <v>2908</v>
      </c>
      <c r="L1367" s="576" t="s">
        <v>2909</v>
      </c>
      <c r="M1367" s="576"/>
      <c r="N1367" s="531"/>
      <c r="O1367" s="576"/>
      <c r="P1367" s="531"/>
      <c r="Q1367" s="531"/>
      <c r="R1367" s="531"/>
      <c r="S1367" s="531"/>
      <c r="T1367" s="531"/>
      <c r="U1367" s="531"/>
      <c r="V1367" s="597"/>
      <c r="W1367" s="597"/>
      <c r="X1367" s="377"/>
      <c r="Y1367" s="377"/>
      <c r="Z1367" s="598"/>
      <c r="AA1367" s="599"/>
      <c r="AB1367" s="599"/>
    </row>
    <row r="1368" hidden="1">
      <c r="A1368" s="595">
        <v>43781.0</v>
      </c>
      <c r="B1368" s="567" t="s">
        <v>2910</v>
      </c>
      <c r="C1368" s="365"/>
      <c r="D1368" s="365"/>
      <c r="E1368" s="365"/>
      <c r="F1368" s="554"/>
      <c r="G1368" s="592"/>
      <c r="H1368" s="592"/>
      <c r="I1368" s="592"/>
      <c r="J1368" s="592"/>
      <c r="K1368" s="592"/>
      <c r="L1368" s="596"/>
      <c r="M1368" s="596"/>
      <c r="N1368" s="549"/>
      <c r="O1368" s="596"/>
      <c r="P1368" s="549"/>
      <c r="Q1368" s="549"/>
      <c r="R1368" s="549"/>
      <c r="S1368" s="549"/>
      <c r="T1368" s="549"/>
      <c r="U1368" s="549"/>
      <c r="V1368" s="597"/>
      <c r="W1368" s="597"/>
      <c r="X1368" s="377"/>
      <c r="Y1368" s="377"/>
      <c r="Z1368" s="598"/>
      <c r="AA1368" s="599"/>
      <c r="AB1368" s="599"/>
    </row>
    <row r="1369" hidden="1">
      <c r="A1369" s="595">
        <v>43781.0</v>
      </c>
      <c r="B1369" s="567" t="s">
        <v>2911</v>
      </c>
      <c r="C1369" s="445" t="s">
        <v>2912</v>
      </c>
      <c r="D1369" s="445"/>
      <c r="E1369" s="445"/>
      <c r="F1369" s="544"/>
      <c r="G1369" s="593"/>
      <c r="H1369" s="593"/>
      <c r="I1369" s="593"/>
      <c r="J1369" s="593"/>
      <c r="K1369" s="593"/>
      <c r="L1369" s="576"/>
      <c r="M1369" s="576"/>
      <c r="N1369" s="531"/>
      <c r="O1369" s="576"/>
      <c r="P1369" s="531"/>
      <c r="Q1369" s="531"/>
      <c r="R1369" s="531"/>
      <c r="S1369" s="531"/>
      <c r="T1369" s="531"/>
      <c r="U1369" s="531"/>
      <c r="V1369" s="597"/>
      <c r="W1369" s="597"/>
      <c r="X1369" s="377"/>
      <c r="Y1369" s="377"/>
      <c r="Z1369" s="598"/>
      <c r="AA1369" s="599"/>
      <c r="AB1369" s="599"/>
    </row>
    <row r="1370" hidden="1">
      <c r="A1370" s="595">
        <v>43781.0</v>
      </c>
      <c r="B1370" s="567" t="s">
        <v>2913</v>
      </c>
      <c r="C1370" s="365" t="s">
        <v>2914</v>
      </c>
      <c r="D1370" s="365"/>
      <c r="E1370" s="365"/>
      <c r="F1370" s="554"/>
      <c r="G1370" s="592"/>
      <c r="H1370" s="592"/>
      <c r="I1370" s="592"/>
      <c r="J1370" s="592"/>
      <c r="K1370" s="592"/>
      <c r="L1370" s="596"/>
      <c r="M1370" s="596"/>
      <c r="N1370" s="549"/>
      <c r="O1370" s="596"/>
      <c r="P1370" s="549"/>
      <c r="Q1370" s="549"/>
      <c r="R1370" s="549"/>
      <c r="S1370" s="549"/>
      <c r="T1370" s="549"/>
      <c r="U1370" s="549"/>
      <c r="V1370" s="597"/>
      <c r="W1370" s="597"/>
      <c r="X1370" s="377"/>
      <c r="Y1370" s="377"/>
      <c r="Z1370" s="598"/>
      <c r="AA1370" s="599"/>
      <c r="AB1370" s="599"/>
    </row>
    <row r="1371" hidden="1">
      <c r="A1371" s="595">
        <v>43781.0</v>
      </c>
      <c r="B1371" s="567" t="s">
        <v>2915</v>
      </c>
      <c r="C1371" s="445" t="s">
        <v>2916</v>
      </c>
      <c r="D1371" s="445"/>
      <c r="E1371" s="445"/>
      <c r="F1371" s="544"/>
      <c r="G1371" s="593"/>
      <c r="H1371" s="593"/>
      <c r="I1371" s="593"/>
      <c r="J1371" s="593"/>
      <c r="K1371" s="593" t="s">
        <v>2917</v>
      </c>
      <c r="L1371" s="576" t="s">
        <v>2918</v>
      </c>
      <c r="M1371" s="576" t="s">
        <v>2919</v>
      </c>
      <c r="N1371" s="531"/>
      <c r="O1371" s="576"/>
      <c r="P1371" s="531"/>
      <c r="Q1371" s="531"/>
      <c r="R1371" s="531"/>
      <c r="S1371" s="531"/>
      <c r="T1371" s="531"/>
      <c r="U1371" s="531"/>
      <c r="V1371" s="597"/>
      <c r="W1371" s="597"/>
      <c r="X1371" s="377"/>
      <c r="Y1371" s="377"/>
      <c r="Z1371" s="598"/>
      <c r="AA1371" s="599"/>
      <c r="AB1371" s="599"/>
    </row>
    <row r="1372" hidden="1">
      <c r="A1372" s="595">
        <v>43781.0</v>
      </c>
      <c r="B1372" s="570" t="s">
        <v>2920</v>
      </c>
      <c r="C1372" s="365" t="s">
        <v>2921</v>
      </c>
      <c r="D1372" s="365"/>
      <c r="E1372" s="365"/>
      <c r="F1372" s="554"/>
      <c r="G1372" s="592"/>
      <c r="H1372" s="592"/>
      <c r="I1372" s="592"/>
      <c r="J1372" s="592"/>
      <c r="K1372" s="600" t="s">
        <v>2922</v>
      </c>
      <c r="L1372" s="596"/>
      <c r="M1372" s="596"/>
      <c r="N1372" s="549"/>
      <c r="O1372" s="596"/>
      <c r="P1372" s="549"/>
      <c r="Q1372" s="549"/>
      <c r="R1372" s="549"/>
      <c r="S1372" s="549"/>
      <c r="T1372" s="549"/>
      <c r="U1372" s="549"/>
      <c r="V1372" s="597"/>
      <c r="W1372" s="597"/>
      <c r="X1372" s="377"/>
      <c r="Y1372" s="377"/>
      <c r="Z1372" s="598"/>
      <c r="AA1372" s="599"/>
      <c r="AB1372" s="599"/>
    </row>
    <row r="1373" hidden="1">
      <c r="A1373" s="595">
        <v>43781.0</v>
      </c>
      <c r="B1373" s="567" t="s">
        <v>2923</v>
      </c>
      <c r="C1373" s="445" t="s">
        <v>2924</v>
      </c>
      <c r="D1373" s="445"/>
      <c r="E1373" s="445"/>
      <c r="F1373" s="544"/>
      <c r="G1373" s="593"/>
      <c r="H1373" s="593"/>
      <c r="I1373" s="593"/>
      <c r="J1373" s="593"/>
      <c r="K1373" s="593"/>
      <c r="L1373" s="576"/>
      <c r="M1373" s="576"/>
      <c r="N1373" s="531"/>
      <c r="O1373" s="576"/>
      <c r="P1373" s="531"/>
      <c r="Q1373" s="531"/>
      <c r="R1373" s="531"/>
      <c r="S1373" s="531"/>
      <c r="T1373" s="531"/>
      <c r="U1373" s="531"/>
      <c r="V1373" s="597"/>
      <c r="W1373" s="597"/>
      <c r="X1373" s="377"/>
      <c r="Y1373" s="377"/>
      <c r="Z1373" s="598"/>
      <c r="AA1373" s="599"/>
      <c r="AB1373" s="599"/>
    </row>
    <row r="1374" hidden="1">
      <c r="A1374" s="595">
        <v>43780.0</v>
      </c>
      <c r="B1374" s="570" t="s">
        <v>2925</v>
      </c>
      <c r="C1374" s="365" t="s">
        <v>2926</v>
      </c>
      <c r="D1374" s="365"/>
      <c r="E1374" s="365"/>
      <c r="F1374" s="554"/>
      <c r="G1374" s="592"/>
      <c r="H1374" s="592"/>
      <c r="I1374" s="592"/>
      <c r="J1374" s="592"/>
      <c r="K1374" s="592"/>
      <c r="L1374" s="596"/>
      <c r="M1374" s="596"/>
      <c r="N1374" s="549"/>
      <c r="O1374" s="596"/>
      <c r="P1374" s="549"/>
      <c r="Q1374" s="549"/>
      <c r="R1374" s="549"/>
      <c r="S1374" s="549"/>
      <c r="T1374" s="549"/>
      <c r="U1374" s="549"/>
      <c r="V1374" s="597"/>
      <c r="W1374" s="597"/>
      <c r="X1374" s="377"/>
      <c r="Y1374" s="377"/>
      <c r="Z1374" s="598"/>
      <c r="AA1374" s="599"/>
      <c r="AB1374" s="599"/>
    </row>
    <row r="1375" hidden="1">
      <c r="A1375" s="595">
        <v>43780.0</v>
      </c>
      <c r="B1375" s="570" t="s">
        <v>2927</v>
      </c>
      <c r="C1375" s="445"/>
      <c r="D1375" s="445"/>
      <c r="E1375" s="445"/>
      <c r="F1375" s="544"/>
      <c r="G1375" s="593"/>
      <c r="H1375" s="593"/>
      <c r="I1375" s="593"/>
      <c r="J1375" s="593"/>
      <c r="K1375" s="593"/>
      <c r="L1375" s="576"/>
      <c r="M1375" s="576"/>
      <c r="N1375" s="531"/>
      <c r="O1375" s="576"/>
      <c r="P1375" s="531"/>
      <c r="Q1375" s="531"/>
      <c r="R1375" s="531"/>
      <c r="S1375" s="531"/>
      <c r="T1375" s="531"/>
      <c r="U1375" s="531"/>
      <c r="V1375" s="597"/>
      <c r="W1375" s="597"/>
      <c r="X1375" s="377"/>
      <c r="Y1375" s="377"/>
      <c r="Z1375" s="598"/>
      <c r="AA1375" s="599"/>
      <c r="AB1375" s="599"/>
    </row>
    <row r="1376" hidden="1">
      <c r="A1376" s="595">
        <v>43780.0</v>
      </c>
      <c r="B1376" s="567" t="s">
        <v>2928</v>
      </c>
      <c r="C1376" s="365"/>
      <c r="D1376" s="365"/>
      <c r="E1376" s="365"/>
      <c r="F1376" s="554"/>
      <c r="G1376" s="592"/>
      <c r="H1376" s="592"/>
      <c r="I1376" s="592"/>
      <c r="J1376" s="592"/>
      <c r="K1376" s="592"/>
      <c r="L1376" s="596"/>
      <c r="M1376" s="596"/>
      <c r="N1376" s="549"/>
      <c r="O1376" s="596"/>
      <c r="P1376" s="549"/>
      <c r="Q1376" s="549"/>
      <c r="R1376" s="549"/>
      <c r="S1376" s="549"/>
      <c r="T1376" s="549"/>
      <c r="U1376" s="549"/>
      <c r="V1376" s="597"/>
      <c r="W1376" s="597"/>
      <c r="X1376" s="377"/>
      <c r="Y1376" s="377"/>
      <c r="Z1376" s="598"/>
      <c r="AA1376" s="599"/>
      <c r="AB1376" s="599"/>
    </row>
    <row r="1377" hidden="1">
      <c r="A1377" s="595">
        <v>43780.0</v>
      </c>
      <c r="B1377" s="567" t="s">
        <v>2929</v>
      </c>
      <c r="C1377" s="445" t="s">
        <v>2930</v>
      </c>
      <c r="D1377" s="445"/>
      <c r="E1377" s="445"/>
      <c r="F1377" s="544"/>
      <c r="G1377" s="593"/>
      <c r="H1377" s="593"/>
      <c r="I1377" s="593"/>
      <c r="J1377" s="593"/>
      <c r="K1377" s="593"/>
      <c r="L1377" s="576"/>
      <c r="M1377" s="576"/>
      <c r="N1377" s="531"/>
      <c r="O1377" s="576"/>
      <c r="P1377" s="531"/>
      <c r="Q1377" s="531"/>
      <c r="R1377" s="531"/>
      <c r="S1377" s="531"/>
      <c r="T1377" s="531"/>
      <c r="U1377" s="531"/>
      <c r="V1377" s="597"/>
      <c r="W1377" s="597"/>
      <c r="X1377" s="377"/>
      <c r="Y1377" s="377"/>
      <c r="Z1377" s="598"/>
      <c r="AA1377" s="599"/>
      <c r="AB1377" s="599"/>
    </row>
    <row r="1378" hidden="1">
      <c r="A1378" s="595">
        <v>43780.0</v>
      </c>
      <c r="B1378" s="567" t="s">
        <v>2931</v>
      </c>
      <c r="C1378" s="365" t="s">
        <v>2932</v>
      </c>
      <c r="D1378" s="365"/>
      <c r="E1378" s="365"/>
      <c r="F1378" s="554"/>
      <c r="G1378" s="592"/>
      <c r="H1378" s="592"/>
      <c r="I1378" s="592"/>
      <c r="J1378" s="592"/>
      <c r="K1378" s="592"/>
      <c r="L1378" s="596"/>
      <c r="M1378" s="596"/>
      <c r="N1378" s="549"/>
      <c r="O1378" s="596"/>
      <c r="P1378" s="549"/>
      <c r="Q1378" s="549"/>
      <c r="R1378" s="549"/>
      <c r="S1378" s="549"/>
      <c r="T1378" s="549"/>
      <c r="U1378" s="549"/>
      <c r="V1378" s="597"/>
      <c r="W1378" s="597"/>
      <c r="X1378" s="377"/>
      <c r="Y1378" s="377"/>
      <c r="Z1378" s="598"/>
      <c r="AA1378" s="599"/>
      <c r="AB1378" s="599"/>
    </row>
    <row r="1379" hidden="1">
      <c r="A1379" s="595">
        <v>43780.0</v>
      </c>
      <c r="B1379" s="567" t="s">
        <v>2933</v>
      </c>
      <c r="C1379" s="445"/>
      <c r="D1379" s="445"/>
      <c r="E1379" s="445"/>
      <c r="F1379" s="544"/>
      <c r="G1379" s="593"/>
      <c r="H1379" s="593"/>
      <c r="I1379" s="593"/>
      <c r="J1379" s="593"/>
      <c r="K1379" s="593"/>
      <c r="L1379" s="576"/>
      <c r="M1379" s="576"/>
      <c r="N1379" s="531"/>
      <c r="O1379" s="576"/>
      <c r="P1379" s="531"/>
      <c r="Q1379" s="531"/>
      <c r="R1379" s="531"/>
      <c r="S1379" s="531"/>
      <c r="T1379" s="531"/>
      <c r="U1379" s="531"/>
      <c r="V1379" s="597"/>
      <c r="W1379" s="597"/>
      <c r="X1379" s="377"/>
      <c r="Y1379" s="377"/>
      <c r="Z1379" s="598"/>
      <c r="AA1379" s="599"/>
      <c r="AB1379" s="599"/>
    </row>
    <row r="1380" hidden="1">
      <c r="A1380" s="595">
        <v>43780.0</v>
      </c>
      <c r="B1380" s="567" t="s">
        <v>2934</v>
      </c>
      <c r="C1380" s="365" t="s">
        <v>2935</v>
      </c>
      <c r="D1380" s="365"/>
      <c r="E1380" s="365"/>
      <c r="F1380" s="554"/>
      <c r="G1380" s="592"/>
      <c r="H1380" s="592"/>
      <c r="I1380" s="592"/>
      <c r="J1380" s="592"/>
      <c r="K1380" s="592"/>
      <c r="L1380" s="596"/>
      <c r="M1380" s="596"/>
      <c r="N1380" s="549"/>
      <c r="O1380" s="596"/>
      <c r="P1380" s="549"/>
      <c r="Q1380" s="549"/>
      <c r="R1380" s="549"/>
      <c r="S1380" s="549"/>
      <c r="T1380" s="549"/>
      <c r="U1380" s="549"/>
      <c r="V1380" s="597"/>
      <c r="W1380" s="597"/>
      <c r="X1380" s="377"/>
      <c r="Y1380" s="377"/>
      <c r="Z1380" s="598"/>
      <c r="AA1380" s="599"/>
      <c r="AB1380" s="599"/>
    </row>
    <row r="1381" hidden="1">
      <c r="A1381" s="595">
        <v>43780.0</v>
      </c>
      <c r="B1381" s="567" t="s">
        <v>2936</v>
      </c>
      <c r="C1381" s="445" t="s">
        <v>2937</v>
      </c>
      <c r="D1381" s="445"/>
      <c r="E1381" s="445"/>
      <c r="F1381" s="544"/>
      <c r="G1381" s="593"/>
      <c r="H1381" s="593"/>
      <c r="I1381" s="593"/>
      <c r="J1381" s="593"/>
      <c r="K1381" s="593" t="s">
        <v>2938</v>
      </c>
      <c r="L1381" s="576" t="s">
        <v>2939</v>
      </c>
      <c r="M1381" s="576"/>
      <c r="N1381" s="531"/>
      <c r="O1381" s="576"/>
      <c r="P1381" s="531"/>
      <c r="Q1381" s="531"/>
      <c r="R1381" s="531"/>
      <c r="S1381" s="531"/>
      <c r="T1381" s="531"/>
      <c r="U1381" s="531"/>
      <c r="V1381" s="597"/>
      <c r="W1381" s="597"/>
      <c r="X1381" s="377"/>
      <c r="Y1381" s="377"/>
      <c r="Z1381" s="598"/>
      <c r="AA1381" s="599"/>
      <c r="AB1381" s="599"/>
    </row>
    <row r="1382" hidden="1">
      <c r="A1382" s="595">
        <v>43780.0</v>
      </c>
      <c r="B1382" s="567" t="s">
        <v>2940</v>
      </c>
      <c r="C1382" s="365" t="s">
        <v>2941</v>
      </c>
      <c r="D1382" s="365"/>
      <c r="E1382" s="365"/>
      <c r="F1382" s="554"/>
      <c r="G1382" s="592"/>
      <c r="H1382" s="592"/>
      <c r="I1382" s="592"/>
      <c r="J1382" s="592"/>
      <c r="K1382" s="592" t="s">
        <v>2942</v>
      </c>
      <c r="L1382" s="548"/>
      <c r="M1382" s="596"/>
      <c r="N1382" s="549"/>
      <c r="O1382" s="596"/>
      <c r="P1382" s="549"/>
      <c r="Q1382" s="549"/>
      <c r="R1382" s="549"/>
      <c r="S1382" s="549"/>
      <c r="T1382" s="549"/>
      <c r="U1382" s="549"/>
      <c r="V1382" s="597"/>
      <c r="W1382" s="597"/>
      <c r="X1382" s="377"/>
      <c r="Y1382" s="377"/>
      <c r="Z1382" s="598"/>
      <c r="AA1382" s="599"/>
      <c r="AB1382" s="599"/>
    </row>
    <row r="1383" hidden="1">
      <c r="A1383" s="595">
        <v>43779.0</v>
      </c>
      <c r="B1383" s="567" t="s">
        <v>2943</v>
      </c>
      <c r="C1383" s="445"/>
      <c r="D1383" s="445"/>
      <c r="E1383" s="445"/>
      <c r="F1383" s="544"/>
      <c r="G1383" s="593"/>
      <c r="H1383" s="593"/>
      <c r="I1383" s="593"/>
      <c r="J1383" s="593"/>
      <c r="K1383" s="593"/>
      <c r="L1383" s="576"/>
      <c r="M1383" s="576"/>
      <c r="N1383" s="531"/>
      <c r="O1383" s="576"/>
      <c r="P1383" s="531"/>
      <c r="Q1383" s="531"/>
      <c r="R1383" s="531"/>
      <c r="S1383" s="531"/>
      <c r="T1383" s="531"/>
      <c r="U1383" s="531"/>
      <c r="V1383" s="597"/>
      <c r="W1383" s="597"/>
      <c r="X1383" s="377"/>
      <c r="Y1383" s="377"/>
      <c r="Z1383" s="598"/>
      <c r="AA1383" s="599"/>
      <c r="AB1383" s="599"/>
    </row>
    <row r="1384" hidden="1">
      <c r="A1384" s="595">
        <v>43779.0</v>
      </c>
      <c r="B1384" s="601" t="s">
        <v>2944</v>
      </c>
      <c r="C1384" s="365" t="s">
        <v>2945</v>
      </c>
      <c r="D1384" s="365"/>
      <c r="E1384" s="365"/>
      <c r="F1384" s="554"/>
      <c r="G1384" s="592"/>
      <c r="H1384" s="592"/>
      <c r="I1384" s="592"/>
      <c r="J1384" s="592"/>
      <c r="K1384" s="592"/>
      <c r="L1384" s="596"/>
      <c r="M1384" s="596"/>
      <c r="N1384" s="549"/>
      <c r="O1384" s="596"/>
      <c r="P1384" s="549"/>
      <c r="Q1384" s="549"/>
      <c r="R1384" s="549"/>
      <c r="S1384" s="549"/>
      <c r="T1384" s="549"/>
      <c r="U1384" s="549"/>
      <c r="V1384" s="597"/>
      <c r="W1384" s="597"/>
      <c r="X1384" s="377"/>
      <c r="Y1384" s="377"/>
      <c r="Z1384" s="598"/>
      <c r="AA1384" s="599"/>
      <c r="AB1384" s="599"/>
    </row>
    <row r="1385" hidden="1">
      <c r="A1385" s="595">
        <v>43779.0</v>
      </c>
      <c r="B1385" s="579" t="s">
        <v>2946</v>
      </c>
      <c r="C1385" s="445" t="s">
        <v>2947</v>
      </c>
      <c r="D1385" s="445"/>
      <c r="E1385" s="445"/>
      <c r="F1385" s="544"/>
      <c r="G1385" s="593"/>
      <c r="H1385" s="593"/>
      <c r="I1385" s="593"/>
      <c r="J1385" s="593"/>
      <c r="K1385" s="593" t="s">
        <v>2948</v>
      </c>
      <c r="L1385" s="576" t="s">
        <v>2949</v>
      </c>
      <c r="M1385" s="531" t="s">
        <v>2950</v>
      </c>
      <c r="N1385" s="530"/>
      <c r="O1385" s="576"/>
      <c r="P1385" s="531"/>
      <c r="Q1385" s="531"/>
      <c r="R1385" s="531"/>
      <c r="S1385" s="531"/>
      <c r="T1385" s="531"/>
      <c r="U1385" s="531"/>
      <c r="V1385" s="597"/>
      <c r="W1385" s="597"/>
      <c r="X1385" s="377"/>
      <c r="Y1385" s="377"/>
      <c r="Z1385" s="598"/>
      <c r="AA1385" s="599"/>
      <c r="AB1385" s="599"/>
    </row>
    <row r="1386" hidden="1">
      <c r="A1386" s="595">
        <v>43779.0</v>
      </c>
      <c r="B1386" s="554" t="s">
        <v>2951</v>
      </c>
      <c r="C1386" s="365" t="s">
        <v>2952</v>
      </c>
      <c r="D1386" s="365"/>
      <c r="E1386" s="365"/>
      <c r="F1386" s="567"/>
      <c r="G1386" s="574"/>
      <c r="H1386" s="574"/>
      <c r="I1386" s="574"/>
      <c r="J1386" s="574"/>
      <c r="K1386" s="592" t="s">
        <v>2953</v>
      </c>
      <c r="L1386" s="548"/>
      <c r="M1386" s="548"/>
      <c r="N1386" s="548"/>
      <c r="O1386" s="596"/>
      <c r="P1386" s="549"/>
      <c r="Q1386" s="549"/>
      <c r="R1386" s="549"/>
      <c r="S1386" s="549"/>
      <c r="T1386" s="549"/>
      <c r="U1386" s="549"/>
      <c r="V1386" s="597"/>
      <c r="W1386" s="597"/>
      <c r="X1386" s="377"/>
      <c r="Y1386" s="377"/>
      <c r="Z1386" s="598"/>
      <c r="AA1386" s="599"/>
      <c r="AB1386" s="599"/>
    </row>
    <row r="1387" hidden="1">
      <c r="A1387" s="595">
        <v>43779.0</v>
      </c>
      <c r="B1387" s="544" t="s">
        <v>2954</v>
      </c>
      <c r="C1387" s="445" t="s">
        <v>2955</v>
      </c>
      <c r="D1387" s="445"/>
      <c r="E1387" s="445"/>
      <c r="F1387" s="567"/>
      <c r="G1387" s="574"/>
      <c r="H1387" s="574"/>
      <c r="I1387" s="574"/>
      <c r="J1387" s="574"/>
      <c r="K1387" s="574"/>
      <c r="L1387" s="530"/>
      <c r="M1387" s="530"/>
      <c r="N1387" s="530"/>
      <c r="O1387" s="576"/>
      <c r="P1387" s="531"/>
      <c r="Q1387" s="531"/>
      <c r="R1387" s="531"/>
      <c r="S1387" s="531"/>
      <c r="T1387" s="531"/>
      <c r="U1387" s="531"/>
      <c r="V1387" s="597"/>
      <c r="W1387" s="597"/>
      <c r="X1387" s="377"/>
      <c r="Y1387" s="377"/>
      <c r="Z1387" s="598"/>
      <c r="AA1387" s="599"/>
      <c r="AB1387" s="599"/>
    </row>
    <row r="1388" hidden="1">
      <c r="A1388" s="595">
        <v>43778.0</v>
      </c>
      <c r="B1388" s="567" t="s">
        <v>2956</v>
      </c>
      <c r="C1388" s="365" t="s">
        <v>2957</v>
      </c>
      <c r="D1388" s="365"/>
      <c r="E1388" s="365"/>
      <c r="F1388" s="567"/>
      <c r="G1388" s="574"/>
      <c r="H1388" s="574"/>
      <c r="I1388" s="574"/>
      <c r="J1388" s="574"/>
      <c r="K1388" s="574"/>
      <c r="L1388" s="548"/>
      <c r="M1388" s="548"/>
      <c r="N1388" s="548"/>
      <c r="O1388" s="596"/>
      <c r="P1388" s="549"/>
      <c r="Q1388" s="549"/>
      <c r="R1388" s="549"/>
      <c r="S1388" s="549"/>
      <c r="T1388" s="549"/>
      <c r="U1388" s="549"/>
      <c r="V1388" s="597"/>
      <c r="W1388" s="597"/>
      <c r="X1388" s="377"/>
      <c r="Y1388" s="377"/>
      <c r="Z1388" s="598"/>
      <c r="AA1388" s="599"/>
      <c r="AB1388" s="599"/>
    </row>
    <row r="1389" hidden="1">
      <c r="A1389" s="595">
        <v>43778.0</v>
      </c>
      <c r="B1389" s="567" t="s">
        <v>2958</v>
      </c>
      <c r="C1389" s="445" t="s">
        <v>2959</v>
      </c>
      <c r="D1389" s="445"/>
      <c r="E1389" s="445"/>
      <c r="F1389" s="567"/>
      <c r="G1389" s="574"/>
      <c r="H1389" s="574"/>
      <c r="I1389" s="574"/>
      <c r="J1389" s="574"/>
      <c r="K1389" s="574"/>
      <c r="L1389" s="530"/>
      <c r="M1389" s="530"/>
      <c r="N1389" s="530"/>
      <c r="O1389" s="576"/>
      <c r="P1389" s="531"/>
      <c r="Q1389" s="531"/>
      <c r="R1389" s="531"/>
      <c r="S1389" s="531"/>
      <c r="T1389" s="531"/>
      <c r="U1389" s="531"/>
      <c r="V1389" s="597"/>
      <c r="W1389" s="597"/>
      <c r="X1389" s="377"/>
      <c r="Y1389" s="377"/>
      <c r="Z1389" s="598"/>
      <c r="AA1389" s="599"/>
      <c r="AB1389" s="599"/>
    </row>
    <row r="1390" hidden="1">
      <c r="A1390" s="595">
        <v>43778.0</v>
      </c>
      <c r="B1390" s="567" t="s">
        <v>2960</v>
      </c>
      <c r="C1390" s="365" t="s">
        <v>2961</v>
      </c>
      <c r="D1390" s="365"/>
      <c r="E1390" s="365"/>
      <c r="F1390" s="567"/>
      <c r="G1390" s="574"/>
      <c r="H1390" s="574"/>
      <c r="I1390" s="574"/>
      <c r="J1390" s="574"/>
      <c r="K1390" s="574"/>
      <c r="L1390" s="548"/>
      <c r="M1390" s="548"/>
      <c r="N1390" s="548"/>
      <c r="O1390" s="596"/>
      <c r="P1390" s="549"/>
      <c r="Q1390" s="549"/>
      <c r="R1390" s="549"/>
      <c r="S1390" s="549"/>
      <c r="T1390" s="549"/>
      <c r="U1390" s="549"/>
      <c r="V1390" s="597"/>
      <c r="W1390" s="597"/>
      <c r="X1390" s="377"/>
      <c r="Y1390" s="377"/>
      <c r="Z1390" s="598"/>
      <c r="AA1390" s="599"/>
      <c r="AB1390" s="599"/>
    </row>
    <row r="1391" hidden="1">
      <c r="A1391" s="595">
        <v>43778.0</v>
      </c>
      <c r="B1391" s="567" t="s">
        <v>2962</v>
      </c>
      <c r="C1391" s="445"/>
      <c r="D1391" s="445"/>
      <c r="E1391" s="445"/>
      <c r="F1391" s="567"/>
      <c r="G1391" s="574"/>
      <c r="H1391" s="574"/>
      <c r="I1391" s="574"/>
      <c r="J1391" s="574"/>
      <c r="K1391" s="574"/>
      <c r="L1391" s="530"/>
      <c r="M1391" s="530"/>
      <c r="N1391" s="530"/>
      <c r="O1391" s="576"/>
      <c r="P1391" s="531"/>
      <c r="Q1391" s="531"/>
      <c r="R1391" s="531"/>
      <c r="S1391" s="531"/>
      <c r="T1391" s="531"/>
      <c r="U1391" s="531"/>
      <c r="V1391" s="597"/>
      <c r="W1391" s="597"/>
      <c r="X1391" s="377"/>
      <c r="Y1391" s="377"/>
      <c r="Z1391" s="598"/>
      <c r="AA1391" s="599"/>
      <c r="AB1391" s="599"/>
    </row>
    <row r="1392" hidden="1">
      <c r="A1392" s="595">
        <v>43778.0</v>
      </c>
      <c r="B1392" s="567" t="s">
        <v>2963</v>
      </c>
      <c r="C1392" s="365" t="s">
        <v>2964</v>
      </c>
      <c r="D1392" s="365"/>
      <c r="E1392" s="365"/>
      <c r="F1392" s="567"/>
      <c r="G1392" s="574"/>
      <c r="H1392" s="574"/>
      <c r="I1392" s="574"/>
      <c r="J1392" s="574"/>
      <c r="K1392" s="540"/>
      <c r="L1392" s="596" t="s">
        <v>2965</v>
      </c>
      <c r="M1392" s="548"/>
      <c r="N1392" s="548"/>
      <c r="O1392" s="596"/>
      <c r="P1392" s="549"/>
      <c r="Q1392" s="549"/>
      <c r="R1392" s="549"/>
      <c r="S1392" s="549"/>
      <c r="T1392" s="549"/>
      <c r="U1392" s="549"/>
      <c r="V1392" s="597"/>
      <c r="W1392" s="597"/>
      <c r="X1392" s="377"/>
      <c r="Y1392" s="377"/>
      <c r="Z1392" s="598"/>
      <c r="AA1392" s="599"/>
      <c r="AB1392" s="599"/>
    </row>
    <row r="1393" hidden="1">
      <c r="A1393" s="595">
        <v>43777.0</v>
      </c>
      <c r="B1393" s="544" t="s">
        <v>2966</v>
      </c>
      <c r="C1393" s="445" t="s">
        <v>2967</v>
      </c>
      <c r="D1393" s="445"/>
      <c r="E1393" s="445"/>
      <c r="F1393" s="567"/>
      <c r="G1393" s="574"/>
      <c r="H1393" s="574"/>
      <c r="I1393" s="574"/>
      <c r="J1393" s="574"/>
      <c r="K1393" s="540"/>
      <c r="L1393" s="530"/>
      <c r="M1393" s="530"/>
      <c r="N1393" s="530"/>
      <c r="O1393" s="576"/>
      <c r="P1393" s="531"/>
      <c r="Q1393" s="531"/>
      <c r="R1393" s="531"/>
      <c r="S1393" s="531"/>
      <c r="T1393" s="531"/>
      <c r="U1393" s="531"/>
      <c r="V1393" s="597"/>
      <c r="W1393" s="597"/>
      <c r="X1393" s="377"/>
      <c r="Y1393" s="377"/>
      <c r="Z1393" s="598"/>
      <c r="AA1393" s="599"/>
      <c r="AB1393" s="599"/>
    </row>
    <row r="1394" hidden="1">
      <c r="A1394" s="595">
        <v>43777.0</v>
      </c>
      <c r="B1394" s="554" t="s">
        <v>2968</v>
      </c>
      <c r="C1394" s="365"/>
      <c r="D1394" s="365"/>
      <c r="E1394" s="365"/>
      <c r="F1394" s="567"/>
      <c r="G1394" s="574"/>
      <c r="H1394" s="574"/>
      <c r="I1394" s="574"/>
      <c r="J1394" s="574"/>
      <c r="K1394" s="540"/>
      <c r="L1394" s="548"/>
      <c r="M1394" s="548"/>
      <c r="N1394" s="548"/>
      <c r="O1394" s="596"/>
      <c r="P1394" s="549"/>
      <c r="Q1394" s="549"/>
      <c r="R1394" s="549"/>
      <c r="S1394" s="549"/>
      <c r="T1394" s="549"/>
      <c r="U1394" s="549"/>
      <c r="V1394" s="597"/>
      <c r="W1394" s="597"/>
      <c r="X1394" s="377"/>
      <c r="Y1394" s="377"/>
      <c r="Z1394" s="598"/>
      <c r="AA1394" s="599"/>
      <c r="AB1394" s="599"/>
    </row>
    <row r="1395" hidden="1">
      <c r="A1395" s="595">
        <v>43777.0</v>
      </c>
      <c r="B1395" s="544" t="s">
        <v>2969</v>
      </c>
      <c r="C1395" s="445" t="s">
        <v>2970</v>
      </c>
      <c r="D1395" s="445"/>
      <c r="E1395" s="445"/>
      <c r="F1395" s="567"/>
      <c r="G1395" s="574"/>
      <c r="H1395" s="574"/>
      <c r="I1395" s="574"/>
      <c r="J1395" s="574"/>
      <c r="K1395" s="540"/>
      <c r="L1395" s="530" t="s">
        <v>2971</v>
      </c>
      <c r="M1395" s="530"/>
      <c r="N1395" s="530"/>
      <c r="O1395" s="576"/>
      <c r="P1395" s="531"/>
      <c r="Q1395" s="531"/>
      <c r="R1395" s="531"/>
      <c r="S1395" s="531"/>
      <c r="T1395" s="531"/>
      <c r="U1395" s="531"/>
      <c r="V1395" s="597"/>
      <c r="W1395" s="597"/>
      <c r="X1395" s="377"/>
      <c r="Y1395" s="377"/>
      <c r="Z1395" s="598"/>
      <c r="AA1395" s="599"/>
      <c r="AB1395" s="599"/>
    </row>
    <row r="1396" hidden="1">
      <c r="A1396" s="595">
        <v>43777.0</v>
      </c>
      <c r="B1396" s="554" t="s">
        <v>2972</v>
      </c>
      <c r="C1396" s="365" t="s">
        <v>2973</v>
      </c>
      <c r="D1396" s="365"/>
      <c r="E1396" s="365"/>
      <c r="F1396" s="567"/>
      <c r="G1396" s="574"/>
      <c r="H1396" s="574"/>
      <c r="I1396" s="574"/>
      <c r="J1396" s="574"/>
      <c r="K1396" s="574"/>
      <c r="L1396" s="596" t="s">
        <v>2974</v>
      </c>
      <c r="M1396" s="560" t="s">
        <v>2975</v>
      </c>
      <c r="N1396" s="548"/>
      <c r="O1396" s="596"/>
      <c r="P1396" s="549"/>
      <c r="Q1396" s="549"/>
      <c r="R1396" s="549"/>
      <c r="S1396" s="549"/>
      <c r="T1396" s="549"/>
      <c r="U1396" s="549"/>
      <c r="V1396" s="597"/>
      <c r="W1396" s="597"/>
      <c r="X1396" s="377"/>
      <c r="Y1396" s="377"/>
      <c r="Z1396" s="598"/>
      <c r="AA1396" s="599"/>
      <c r="AB1396" s="599"/>
    </row>
    <row r="1397" hidden="1">
      <c r="A1397" s="595">
        <v>43777.0</v>
      </c>
      <c r="B1397" s="544" t="s">
        <v>2976</v>
      </c>
      <c r="C1397" s="445" t="s">
        <v>2977</v>
      </c>
      <c r="D1397" s="445"/>
      <c r="E1397" s="445"/>
      <c r="F1397" s="567"/>
      <c r="G1397" s="574"/>
      <c r="H1397" s="574"/>
      <c r="I1397" s="574"/>
      <c r="J1397" s="574"/>
      <c r="K1397" s="574"/>
      <c r="L1397" s="530" t="s">
        <v>2978</v>
      </c>
      <c r="M1397" s="530"/>
      <c r="N1397" s="530"/>
      <c r="O1397" s="576"/>
      <c r="P1397" s="531"/>
      <c r="Q1397" s="531"/>
      <c r="R1397" s="531"/>
      <c r="S1397" s="531"/>
      <c r="T1397" s="531"/>
      <c r="U1397" s="531"/>
      <c r="V1397" s="597"/>
      <c r="W1397" s="597"/>
      <c r="X1397" s="377"/>
      <c r="Y1397" s="377"/>
      <c r="Z1397" s="598"/>
      <c r="AA1397" s="599"/>
      <c r="AB1397" s="599"/>
    </row>
    <row r="1398" hidden="1">
      <c r="A1398" s="595">
        <v>43777.0</v>
      </c>
      <c r="B1398" s="554" t="s">
        <v>2979</v>
      </c>
      <c r="C1398" s="365"/>
      <c r="D1398" s="365"/>
      <c r="E1398" s="365"/>
      <c r="F1398" s="567"/>
      <c r="G1398" s="574"/>
      <c r="H1398" s="574"/>
      <c r="I1398" s="574"/>
      <c r="J1398" s="574"/>
      <c r="K1398" s="574"/>
      <c r="L1398" s="548"/>
      <c r="M1398" s="548"/>
      <c r="N1398" s="548"/>
      <c r="O1398" s="596"/>
      <c r="P1398" s="549"/>
      <c r="Q1398" s="549"/>
      <c r="R1398" s="549"/>
      <c r="S1398" s="549"/>
      <c r="T1398" s="549"/>
      <c r="U1398" s="549"/>
      <c r="V1398" s="597"/>
      <c r="W1398" s="597"/>
      <c r="X1398" s="377"/>
      <c r="Y1398" s="377"/>
      <c r="Z1398" s="598"/>
      <c r="AA1398" s="599"/>
      <c r="AB1398" s="599"/>
    </row>
    <row r="1399" hidden="1">
      <c r="A1399" s="595">
        <v>43776.0</v>
      </c>
      <c r="B1399" s="544" t="s">
        <v>2980</v>
      </c>
      <c r="C1399" s="445" t="s">
        <v>2981</v>
      </c>
      <c r="D1399" s="445"/>
      <c r="E1399" s="445"/>
      <c r="F1399" s="567"/>
      <c r="G1399" s="574"/>
      <c r="H1399" s="574"/>
      <c r="I1399" s="574"/>
      <c r="J1399" s="574"/>
      <c r="K1399" s="574"/>
      <c r="L1399" s="530"/>
      <c r="M1399" s="530"/>
      <c r="N1399" s="530"/>
      <c r="O1399" s="576"/>
      <c r="P1399" s="531"/>
      <c r="Q1399" s="531"/>
      <c r="R1399" s="531"/>
      <c r="S1399" s="531"/>
      <c r="T1399" s="531"/>
      <c r="U1399" s="531"/>
      <c r="V1399" s="597"/>
      <c r="W1399" s="597"/>
      <c r="X1399" s="377"/>
      <c r="Y1399" s="377"/>
      <c r="Z1399" s="598"/>
      <c r="AA1399" s="599"/>
      <c r="AB1399" s="599"/>
    </row>
    <row r="1400" hidden="1">
      <c r="A1400" s="595">
        <v>43776.0</v>
      </c>
      <c r="B1400" s="554" t="s">
        <v>2982</v>
      </c>
      <c r="C1400" s="365" t="s">
        <v>2983</v>
      </c>
      <c r="D1400" s="365"/>
      <c r="E1400" s="365"/>
      <c r="F1400" s="567"/>
      <c r="G1400" s="574"/>
      <c r="H1400" s="574"/>
      <c r="I1400" s="574"/>
      <c r="J1400" s="574"/>
      <c r="K1400" s="574"/>
      <c r="L1400" s="548"/>
      <c r="M1400" s="548"/>
      <c r="N1400" s="548"/>
      <c r="O1400" s="596"/>
      <c r="P1400" s="549"/>
      <c r="Q1400" s="549"/>
      <c r="R1400" s="549"/>
      <c r="S1400" s="549"/>
      <c r="T1400" s="549"/>
      <c r="U1400" s="549"/>
      <c r="V1400" s="597"/>
      <c r="W1400" s="597"/>
      <c r="X1400" s="377"/>
      <c r="Y1400" s="377"/>
      <c r="Z1400" s="598"/>
      <c r="AA1400" s="599"/>
      <c r="AB1400" s="599"/>
    </row>
    <row r="1401" hidden="1">
      <c r="A1401" s="595">
        <v>43776.0</v>
      </c>
      <c r="B1401" s="544" t="s">
        <v>2984</v>
      </c>
      <c r="C1401" s="445" t="s">
        <v>2985</v>
      </c>
      <c r="D1401" s="445"/>
      <c r="E1401" s="445"/>
      <c r="F1401" s="544"/>
      <c r="G1401" s="593"/>
      <c r="H1401" s="593"/>
      <c r="I1401" s="593"/>
      <c r="J1401" s="593"/>
      <c r="K1401" s="593"/>
      <c r="L1401" s="530" t="s">
        <v>2986</v>
      </c>
      <c r="M1401" s="530"/>
      <c r="N1401" s="530"/>
      <c r="O1401" s="576"/>
      <c r="P1401" s="531"/>
      <c r="Q1401" s="531"/>
      <c r="R1401" s="531"/>
      <c r="S1401" s="531"/>
      <c r="T1401" s="531"/>
      <c r="U1401" s="531"/>
      <c r="V1401" s="597"/>
      <c r="W1401" s="597"/>
      <c r="X1401" s="377"/>
      <c r="Y1401" s="377"/>
      <c r="Z1401" s="598"/>
      <c r="AA1401" s="599"/>
      <c r="AB1401" s="599"/>
    </row>
    <row r="1402" hidden="1">
      <c r="A1402" s="595">
        <v>43775.0</v>
      </c>
      <c r="B1402" s="554" t="s">
        <v>2987</v>
      </c>
      <c r="C1402" s="365"/>
      <c r="D1402" s="365"/>
      <c r="E1402" s="365"/>
      <c r="F1402" s="554"/>
      <c r="G1402" s="592"/>
      <c r="H1402" s="592"/>
      <c r="I1402" s="592"/>
      <c r="J1402" s="592"/>
      <c r="K1402" s="592"/>
      <c r="L1402" s="548"/>
      <c r="M1402" s="548"/>
      <c r="N1402" s="548"/>
      <c r="O1402" s="596"/>
      <c r="P1402" s="549"/>
      <c r="Q1402" s="549"/>
      <c r="R1402" s="549"/>
      <c r="S1402" s="549"/>
      <c r="T1402" s="549"/>
      <c r="U1402" s="549"/>
      <c r="V1402" s="597"/>
      <c r="W1402" s="597"/>
      <c r="X1402" s="377"/>
      <c r="Y1402" s="377"/>
      <c r="Z1402" s="598"/>
      <c r="AA1402" s="599"/>
      <c r="AB1402" s="599"/>
    </row>
    <row r="1403" hidden="1">
      <c r="A1403" s="595">
        <v>43775.0</v>
      </c>
      <c r="B1403" s="544" t="s">
        <v>2988</v>
      </c>
      <c r="C1403" s="445" t="s">
        <v>2989</v>
      </c>
      <c r="D1403" s="445"/>
      <c r="E1403" s="445"/>
      <c r="F1403" s="544"/>
      <c r="G1403" s="593"/>
      <c r="H1403" s="593"/>
      <c r="I1403" s="593"/>
      <c r="J1403" s="593"/>
      <c r="K1403" s="593"/>
      <c r="L1403" s="530" t="s">
        <v>2990</v>
      </c>
      <c r="M1403" s="530"/>
      <c r="N1403" s="530"/>
      <c r="O1403" s="576"/>
      <c r="P1403" s="531"/>
      <c r="Q1403" s="531"/>
      <c r="R1403" s="531"/>
      <c r="S1403" s="531"/>
      <c r="T1403" s="531"/>
      <c r="U1403" s="531"/>
      <c r="V1403" s="597"/>
      <c r="W1403" s="597"/>
      <c r="X1403" s="377"/>
      <c r="Y1403" s="377"/>
      <c r="Z1403" s="598"/>
      <c r="AA1403" s="599"/>
      <c r="AB1403" s="599"/>
    </row>
    <row r="1404" hidden="1">
      <c r="A1404" s="595">
        <v>43775.0</v>
      </c>
      <c r="B1404" s="554" t="s">
        <v>2991</v>
      </c>
      <c r="C1404" s="365" t="s">
        <v>2992</v>
      </c>
      <c r="D1404" s="365"/>
      <c r="E1404" s="365"/>
      <c r="F1404" s="554"/>
      <c r="G1404" s="592"/>
      <c r="H1404" s="592"/>
      <c r="I1404" s="592"/>
      <c r="J1404" s="592"/>
      <c r="K1404" s="592"/>
      <c r="L1404" s="548" t="s">
        <v>2993</v>
      </c>
      <c r="M1404" s="548"/>
      <c r="N1404" s="548"/>
      <c r="O1404" s="596"/>
      <c r="P1404" s="549"/>
      <c r="Q1404" s="549"/>
      <c r="R1404" s="549"/>
      <c r="S1404" s="549"/>
      <c r="T1404" s="549"/>
      <c r="U1404" s="549"/>
      <c r="V1404" s="597"/>
      <c r="W1404" s="597"/>
      <c r="X1404" s="377"/>
      <c r="Y1404" s="377"/>
      <c r="Z1404" s="598"/>
      <c r="AA1404" s="599"/>
      <c r="AB1404" s="599"/>
    </row>
    <row r="1405" hidden="1">
      <c r="A1405" s="595">
        <v>43775.0</v>
      </c>
      <c r="B1405" s="544" t="s">
        <v>1251</v>
      </c>
      <c r="C1405" s="445" t="s">
        <v>2994</v>
      </c>
      <c r="D1405" s="445"/>
      <c r="E1405" s="445"/>
      <c r="F1405" s="544"/>
      <c r="G1405" s="593"/>
      <c r="H1405" s="593"/>
      <c r="I1405" s="593"/>
      <c r="J1405" s="593"/>
      <c r="K1405" s="593"/>
      <c r="L1405" s="530"/>
      <c r="M1405" s="530"/>
      <c r="N1405" s="530"/>
      <c r="O1405" s="576"/>
      <c r="P1405" s="531"/>
      <c r="Q1405" s="531"/>
      <c r="R1405" s="531"/>
      <c r="S1405" s="531"/>
      <c r="T1405" s="531"/>
      <c r="U1405" s="531"/>
      <c r="V1405" s="597"/>
      <c r="W1405" s="597"/>
      <c r="X1405" s="377"/>
      <c r="Y1405" s="377"/>
      <c r="Z1405" s="598"/>
      <c r="AA1405" s="599"/>
      <c r="AB1405" s="599"/>
    </row>
    <row r="1406" hidden="1">
      <c r="A1406" s="595">
        <v>43775.0</v>
      </c>
      <c r="B1406" s="554" t="s">
        <v>2995</v>
      </c>
      <c r="C1406" s="365" t="s">
        <v>2996</v>
      </c>
      <c r="D1406" s="365"/>
      <c r="E1406" s="365"/>
      <c r="F1406" s="554"/>
      <c r="G1406" s="592"/>
      <c r="H1406" s="592"/>
      <c r="I1406" s="592"/>
      <c r="J1406" s="592"/>
      <c r="K1406" s="592"/>
      <c r="L1406" s="596" t="s">
        <v>2997</v>
      </c>
      <c r="M1406" s="548" t="s">
        <v>2998</v>
      </c>
      <c r="N1406" s="548"/>
      <c r="O1406" s="596"/>
      <c r="P1406" s="549"/>
      <c r="Q1406" s="549"/>
      <c r="R1406" s="549"/>
      <c r="S1406" s="549"/>
      <c r="T1406" s="549"/>
      <c r="U1406" s="549"/>
      <c r="V1406" s="597"/>
      <c r="W1406" s="597"/>
      <c r="X1406" s="377"/>
      <c r="Y1406" s="377"/>
      <c r="Z1406" s="598"/>
      <c r="AA1406" s="599"/>
      <c r="AB1406" s="599"/>
    </row>
    <row r="1407" hidden="1">
      <c r="A1407" s="550"/>
      <c r="B1407" s="567" t="s">
        <v>2999</v>
      </c>
      <c r="C1407" s="445" t="s">
        <v>3000</v>
      </c>
      <c r="D1407" s="445"/>
      <c r="E1407" s="445"/>
      <c r="F1407" s="544"/>
      <c r="G1407" s="593"/>
      <c r="H1407" s="593"/>
      <c r="I1407" s="593"/>
      <c r="J1407" s="593"/>
      <c r="K1407" s="593"/>
      <c r="L1407" s="530"/>
      <c r="M1407" s="530"/>
      <c r="N1407" s="530"/>
      <c r="O1407" s="576"/>
      <c r="P1407" s="531"/>
      <c r="Q1407" s="531"/>
      <c r="R1407" s="531"/>
      <c r="S1407" s="531"/>
      <c r="T1407" s="531"/>
      <c r="U1407" s="531"/>
      <c r="V1407" s="597"/>
      <c r="W1407" s="597"/>
      <c r="X1407" s="377"/>
      <c r="Y1407" s="377"/>
      <c r="Z1407" s="598"/>
      <c r="AA1407" s="599"/>
      <c r="AB1407" s="599"/>
    </row>
    <row r="1408" hidden="1">
      <c r="A1408" s="595">
        <v>43774.0</v>
      </c>
      <c r="B1408" s="554" t="s">
        <v>3001</v>
      </c>
      <c r="C1408" s="365"/>
      <c r="D1408" s="365"/>
      <c r="E1408" s="365"/>
      <c r="F1408" s="554"/>
      <c r="G1408" s="592"/>
      <c r="H1408" s="592"/>
      <c r="I1408" s="592"/>
      <c r="J1408" s="592"/>
      <c r="K1408" s="592"/>
      <c r="L1408" s="548"/>
      <c r="M1408" s="548"/>
      <c r="N1408" s="548"/>
      <c r="O1408" s="596"/>
      <c r="P1408" s="549"/>
      <c r="Q1408" s="549"/>
      <c r="R1408" s="549"/>
      <c r="S1408" s="549"/>
      <c r="T1408" s="549"/>
      <c r="U1408" s="549"/>
      <c r="V1408" s="597"/>
      <c r="W1408" s="597"/>
      <c r="X1408" s="377"/>
      <c r="Y1408" s="377"/>
      <c r="Z1408" s="598"/>
      <c r="AA1408" s="599"/>
      <c r="AB1408" s="599"/>
    </row>
    <row r="1409" hidden="1">
      <c r="A1409" s="595">
        <v>43774.0</v>
      </c>
      <c r="B1409" s="544" t="s">
        <v>3002</v>
      </c>
      <c r="C1409" s="445" t="s">
        <v>3003</v>
      </c>
      <c r="D1409" s="445"/>
      <c r="E1409" s="445"/>
      <c r="F1409" s="544"/>
      <c r="G1409" s="593"/>
      <c r="H1409" s="593"/>
      <c r="I1409" s="593"/>
      <c r="J1409" s="593"/>
      <c r="K1409" s="593"/>
      <c r="L1409" s="576" t="s">
        <v>3004</v>
      </c>
      <c r="M1409" s="530"/>
      <c r="N1409" s="530"/>
      <c r="O1409" s="576"/>
      <c r="P1409" s="531"/>
      <c r="Q1409" s="531"/>
      <c r="R1409" s="531"/>
      <c r="S1409" s="531"/>
      <c r="T1409" s="531"/>
      <c r="U1409" s="531"/>
      <c r="V1409" s="597"/>
      <c r="W1409" s="597"/>
      <c r="X1409" s="377"/>
      <c r="Y1409" s="377"/>
      <c r="Z1409" s="598"/>
      <c r="AA1409" s="599"/>
      <c r="AB1409" s="599"/>
    </row>
    <row r="1410" hidden="1">
      <c r="A1410" s="595">
        <v>43774.0</v>
      </c>
      <c r="B1410" s="554" t="s">
        <v>3005</v>
      </c>
      <c r="C1410" s="365" t="s">
        <v>3006</v>
      </c>
      <c r="D1410" s="365"/>
      <c r="E1410" s="365"/>
      <c r="F1410" s="554"/>
      <c r="G1410" s="592"/>
      <c r="H1410" s="592"/>
      <c r="I1410" s="592"/>
      <c r="J1410" s="592"/>
      <c r="K1410" s="592"/>
      <c r="L1410" s="548"/>
      <c r="M1410" s="548"/>
      <c r="N1410" s="548"/>
      <c r="O1410" s="596"/>
      <c r="P1410" s="549"/>
      <c r="Q1410" s="549"/>
      <c r="R1410" s="549"/>
      <c r="S1410" s="549"/>
      <c r="T1410" s="549"/>
      <c r="U1410" s="549"/>
      <c r="V1410" s="597"/>
      <c r="W1410" s="597"/>
      <c r="X1410" s="377"/>
      <c r="Y1410" s="377"/>
      <c r="Z1410" s="598"/>
      <c r="AA1410" s="599"/>
      <c r="AB1410" s="599"/>
    </row>
    <row r="1411" hidden="1">
      <c r="A1411" s="595">
        <v>43774.0</v>
      </c>
      <c r="B1411" s="544" t="s">
        <v>3007</v>
      </c>
      <c r="C1411" s="445" t="s">
        <v>3008</v>
      </c>
      <c r="D1411" s="445"/>
      <c r="E1411" s="445"/>
      <c r="F1411" s="544"/>
      <c r="G1411" s="593"/>
      <c r="H1411" s="593"/>
      <c r="I1411" s="593"/>
      <c r="J1411" s="593"/>
      <c r="K1411" s="593"/>
      <c r="L1411" s="530"/>
      <c r="M1411" s="530"/>
      <c r="N1411" s="530"/>
      <c r="O1411" s="576"/>
      <c r="P1411" s="531"/>
      <c r="Q1411" s="531"/>
      <c r="R1411" s="531"/>
      <c r="S1411" s="531"/>
      <c r="T1411" s="531"/>
      <c r="U1411" s="531"/>
      <c r="V1411" s="597"/>
      <c r="W1411" s="597"/>
      <c r="X1411" s="377"/>
      <c r="Y1411" s="377"/>
      <c r="Z1411" s="598"/>
      <c r="AA1411" s="599"/>
      <c r="AB1411" s="599"/>
    </row>
    <row r="1412" hidden="1">
      <c r="A1412" s="595">
        <v>43774.0</v>
      </c>
      <c r="B1412" s="554" t="s">
        <v>3009</v>
      </c>
      <c r="C1412" s="365" t="s">
        <v>3010</v>
      </c>
      <c r="D1412" s="365"/>
      <c r="E1412" s="365"/>
      <c r="F1412" s="554"/>
      <c r="G1412" s="592"/>
      <c r="H1412" s="592"/>
      <c r="I1412" s="592"/>
      <c r="J1412" s="592"/>
      <c r="K1412" s="564"/>
      <c r="L1412" s="548" t="s">
        <v>3011</v>
      </c>
      <c r="M1412" s="548"/>
      <c r="N1412" s="548"/>
      <c r="O1412" s="596"/>
      <c r="P1412" s="549"/>
      <c r="Q1412" s="549"/>
      <c r="R1412" s="549"/>
      <c r="S1412" s="549"/>
      <c r="T1412" s="549"/>
      <c r="U1412" s="549"/>
      <c r="V1412" s="597"/>
      <c r="W1412" s="597"/>
      <c r="X1412" s="377"/>
      <c r="Y1412" s="377"/>
      <c r="Z1412" s="598"/>
      <c r="AA1412" s="599"/>
      <c r="AB1412" s="599"/>
    </row>
    <row r="1413" hidden="1">
      <c r="A1413" s="595">
        <v>43774.0</v>
      </c>
      <c r="B1413" s="544" t="s">
        <v>3012</v>
      </c>
      <c r="C1413" s="503" t="s">
        <v>3013</v>
      </c>
      <c r="D1413" s="503"/>
      <c r="E1413" s="503"/>
      <c r="F1413" s="544"/>
      <c r="G1413" s="593"/>
      <c r="H1413" s="593"/>
      <c r="I1413" s="593"/>
      <c r="J1413" s="593"/>
      <c r="K1413" s="540"/>
      <c r="L1413" s="530"/>
      <c r="M1413" s="530"/>
      <c r="N1413" s="530"/>
      <c r="O1413" s="576"/>
      <c r="P1413" s="531"/>
      <c r="Q1413" s="531"/>
      <c r="R1413" s="531"/>
      <c r="S1413" s="531"/>
      <c r="T1413" s="531"/>
      <c r="U1413" s="531"/>
      <c r="V1413" s="597"/>
      <c r="W1413" s="597"/>
      <c r="X1413" s="377"/>
      <c r="Y1413" s="377"/>
      <c r="Z1413" s="598"/>
      <c r="AA1413" s="599"/>
      <c r="AB1413" s="599"/>
    </row>
    <row r="1414" hidden="1">
      <c r="A1414" s="551"/>
      <c r="B1414" s="554" t="s">
        <v>3014</v>
      </c>
      <c r="C1414" s="365" t="s">
        <v>3015</v>
      </c>
      <c r="D1414" s="365"/>
      <c r="E1414" s="365"/>
      <c r="F1414" s="554"/>
      <c r="G1414" s="592"/>
      <c r="H1414" s="592"/>
      <c r="I1414" s="592"/>
      <c r="J1414" s="592"/>
      <c r="K1414" s="564"/>
      <c r="L1414" s="548"/>
      <c r="M1414" s="548"/>
      <c r="N1414" s="548"/>
      <c r="O1414" s="596"/>
      <c r="P1414" s="549"/>
      <c r="Q1414" s="549"/>
      <c r="R1414" s="549"/>
      <c r="S1414" s="549"/>
      <c r="T1414" s="549"/>
      <c r="U1414" s="549"/>
      <c r="V1414" s="597"/>
      <c r="W1414" s="597"/>
      <c r="X1414" s="377"/>
      <c r="Y1414" s="377"/>
      <c r="Z1414" s="598"/>
      <c r="AA1414" s="599"/>
      <c r="AB1414" s="599"/>
    </row>
    <row r="1415" hidden="1">
      <c r="A1415" s="595">
        <v>43774.0</v>
      </c>
      <c r="B1415" s="544" t="s">
        <v>3016</v>
      </c>
      <c r="C1415" s="445" t="s">
        <v>3017</v>
      </c>
      <c r="D1415" s="445"/>
      <c r="E1415" s="445"/>
      <c r="F1415" s="544"/>
      <c r="G1415" s="593"/>
      <c r="H1415" s="593"/>
      <c r="I1415" s="593"/>
      <c r="J1415" s="593"/>
      <c r="K1415" s="540"/>
      <c r="L1415" s="530"/>
      <c r="M1415" s="530"/>
      <c r="N1415" s="530"/>
      <c r="O1415" s="576"/>
      <c r="P1415" s="531"/>
      <c r="Q1415" s="531"/>
      <c r="R1415" s="531"/>
      <c r="S1415" s="531"/>
      <c r="T1415" s="531"/>
      <c r="U1415" s="531"/>
      <c r="V1415" s="597"/>
      <c r="W1415" s="597"/>
      <c r="X1415" s="377"/>
      <c r="Y1415" s="377"/>
      <c r="Z1415" s="598"/>
      <c r="AA1415" s="599"/>
      <c r="AB1415" s="599"/>
    </row>
    <row r="1416" hidden="1">
      <c r="A1416" s="595">
        <v>43774.0</v>
      </c>
      <c r="B1416" s="554" t="s">
        <v>3018</v>
      </c>
      <c r="C1416" s="365"/>
      <c r="D1416" s="365"/>
      <c r="E1416" s="365"/>
      <c r="F1416" s="554"/>
      <c r="G1416" s="592"/>
      <c r="H1416" s="592"/>
      <c r="I1416" s="592"/>
      <c r="J1416" s="592"/>
      <c r="K1416" s="564"/>
      <c r="L1416" s="548"/>
      <c r="M1416" s="548"/>
      <c r="N1416" s="548"/>
      <c r="O1416" s="596"/>
      <c r="P1416" s="549"/>
      <c r="Q1416" s="549"/>
      <c r="R1416" s="549"/>
      <c r="S1416" s="549"/>
      <c r="T1416" s="549"/>
      <c r="U1416" s="549"/>
      <c r="V1416" s="597"/>
      <c r="W1416" s="597"/>
      <c r="X1416" s="377"/>
      <c r="Y1416" s="377"/>
      <c r="Z1416" s="598"/>
      <c r="AA1416" s="599"/>
      <c r="AB1416" s="599"/>
    </row>
    <row r="1417" hidden="1">
      <c r="A1417" s="595">
        <v>43774.0</v>
      </c>
      <c r="B1417" s="544" t="s">
        <v>3019</v>
      </c>
      <c r="C1417" s="445"/>
      <c r="D1417" s="445"/>
      <c r="E1417" s="445"/>
      <c r="F1417" s="544"/>
      <c r="G1417" s="593"/>
      <c r="H1417" s="593"/>
      <c r="I1417" s="593"/>
      <c r="J1417" s="593"/>
      <c r="K1417" s="540"/>
      <c r="L1417" s="530"/>
      <c r="M1417" s="530"/>
      <c r="N1417" s="530"/>
      <c r="O1417" s="576"/>
      <c r="P1417" s="531"/>
      <c r="Q1417" s="531"/>
      <c r="R1417" s="531"/>
      <c r="S1417" s="531"/>
      <c r="T1417" s="531"/>
      <c r="U1417" s="531"/>
      <c r="V1417" s="597"/>
      <c r="W1417" s="597"/>
      <c r="X1417" s="377"/>
      <c r="Y1417" s="377"/>
      <c r="Z1417" s="598"/>
      <c r="AA1417" s="599"/>
      <c r="AB1417" s="599"/>
    </row>
    <row r="1418" hidden="1">
      <c r="A1418" s="595">
        <v>43774.0</v>
      </c>
      <c r="B1418" s="554" t="s">
        <v>3020</v>
      </c>
      <c r="C1418" s="365"/>
      <c r="D1418" s="365"/>
      <c r="E1418" s="365"/>
      <c r="F1418" s="554"/>
      <c r="G1418" s="592"/>
      <c r="H1418" s="592"/>
      <c r="I1418" s="592"/>
      <c r="J1418" s="592"/>
      <c r="K1418" s="564"/>
      <c r="L1418" s="548"/>
      <c r="M1418" s="548"/>
      <c r="N1418" s="548"/>
      <c r="O1418" s="596"/>
      <c r="P1418" s="549"/>
      <c r="Q1418" s="549"/>
      <c r="R1418" s="549"/>
      <c r="S1418" s="549"/>
      <c r="T1418" s="549"/>
      <c r="U1418" s="549"/>
      <c r="V1418" s="597"/>
      <c r="W1418" s="597"/>
      <c r="X1418" s="377"/>
      <c r="Y1418" s="377"/>
      <c r="Z1418" s="598"/>
      <c r="AA1418" s="599"/>
      <c r="AB1418" s="599"/>
    </row>
    <row r="1419" hidden="1">
      <c r="A1419" s="595">
        <v>43773.0</v>
      </c>
      <c r="B1419" s="602" t="s">
        <v>3021</v>
      </c>
      <c r="C1419" s="445" t="s">
        <v>3022</v>
      </c>
      <c r="D1419" s="445"/>
      <c r="E1419" s="445"/>
      <c r="F1419" s="544"/>
      <c r="G1419" s="593"/>
      <c r="H1419" s="593"/>
      <c r="I1419" s="593"/>
      <c r="J1419" s="593"/>
      <c r="K1419" s="540"/>
      <c r="L1419" s="530"/>
      <c r="M1419" s="530"/>
      <c r="N1419" s="530"/>
      <c r="O1419" s="576"/>
      <c r="P1419" s="531"/>
      <c r="Q1419" s="531"/>
      <c r="R1419" s="531"/>
      <c r="S1419" s="531"/>
      <c r="T1419" s="531"/>
      <c r="U1419" s="531"/>
      <c r="V1419" s="597"/>
      <c r="W1419" s="597"/>
      <c r="X1419" s="377"/>
      <c r="Y1419" s="377"/>
      <c r="Z1419" s="598"/>
      <c r="AA1419" s="599"/>
      <c r="AB1419" s="599"/>
    </row>
    <row r="1420" hidden="1">
      <c r="A1420" s="595">
        <v>43773.0</v>
      </c>
      <c r="B1420" s="554" t="s">
        <v>3023</v>
      </c>
      <c r="C1420" s="365" t="s">
        <v>3024</v>
      </c>
      <c r="D1420" s="365"/>
      <c r="E1420" s="365"/>
      <c r="F1420" s="554"/>
      <c r="G1420" s="592"/>
      <c r="H1420" s="592"/>
      <c r="I1420" s="592"/>
      <c r="J1420" s="592"/>
      <c r="K1420" s="564"/>
      <c r="L1420" s="596" t="s">
        <v>3025</v>
      </c>
      <c r="M1420" s="548"/>
      <c r="N1420" s="548"/>
      <c r="O1420" s="596"/>
      <c r="P1420" s="549"/>
      <c r="Q1420" s="549"/>
      <c r="R1420" s="549"/>
      <c r="S1420" s="549"/>
      <c r="T1420" s="549"/>
      <c r="U1420" s="549"/>
      <c r="V1420" s="597"/>
      <c r="W1420" s="597"/>
      <c r="X1420" s="377"/>
      <c r="Y1420" s="377"/>
      <c r="Z1420" s="598"/>
      <c r="AA1420" s="599"/>
      <c r="AB1420" s="599"/>
    </row>
    <row r="1421" hidden="1">
      <c r="A1421" s="595">
        <v>43773.0</v>
      </c>
      <c r="B1421" s="544" t="s">
        <v>3026</v>
      </c>
      <c r="C1421" s="445" t="s">
        <v>3027</v>
      </c>
      <c r="D1421" s="445"/>
      <c r="E1421" s="445"/>
      <c r="F1421" s="544"/>
      <c r="G1421" s="593"/>
      <c r="H1421" s="593"/>
      <c r="I1421" s="593"/>
      <c r="J1421" s="593"/>
      <c r="K1421" s="540"/>
      <c r="L1421" s="530"/>
      <c r="M1421" s="530"/>
      <c r="N1421" s="530"/>
      <c r="O1421" s="576"/>
      <c r="P1421" s="531"/>
      <c r="Q1421" s="531"/>
      <c r="R1421" s="531"/>
      <c r="S1421" s="531"/>
      <c r="T1421" s="531"/>
      <c r="U1421" s="531"/>
      <c r="V1421" s="597"/>
      <c r="W1421" s="597"/>
      <c r="X1421" s="377"/>
      <c r="Y1421" s="377"/>
      <c r="Z1421" s="598"/>
      <c r="AA1421" s="599"/>
      <c r="AB1421" s="599"/>
    </row>
    <row r="1422" hidden="1">
      <c r="A1422" s="595">
        <v>43773.0</v>
      </c>
      <c r="B1422" s="554" t="s">
        <v>3028</v>
      </c>
      <c r="C1422" s="365" t="s">
        <v>3029</v>
      </c>
      <c r="D1422" s="365"/>
      <c r="E1422" s="365"/>
      <c r="F1422" s="554"/>
      <c r="G1422" s="592"/>
      <c r="H1422" s="592"/>
      <c r="I1422" s="592"/>
      <c r="J1422" s="592"/>
      <c r="K1422" s="564"/>
      <c r="L1422" s="548"/>
      <c r="M1422" s="548"/>
      <c r="N1422" s="548"/>
      <c r="O1422" s="596"/>
      <c r="P1422" s="549"/>
      <c r="Q1422" s="549"/>
      <c r="R1422" s="549"/>
      <c r="S1422" s="549"/>
      <c r="T1422" s="549"/>
      <c r="U1422" s="549"/>
      <c r="V1422" s="597"/>
      <c r="W1422" s="597"/>
      <c r="X1422" s="377"/>
      <c r="Y1422" s="377"/>
      <c r="Z1422" s="598"/>
      <c r="AA1422" s="599"/>
      <c r="AB1422" s="599"/>
    </row>
    <row r="1423" hidden="1">
      <c r="A1423" s="595">
        <v>43773.0</v>
      </c>
      <c r="B1423" s="544" t="s">
        <v>3030</v>
      </c>
      <c r="C1423" s="445" t="s">
        <v>3031</v>
      </c>
      <c r="D1423" s="445"/>
      <c r="E1423" s="445"/>
      <c r="F1423" s="544"/>
      <c r="G1423" s="593"/>
      <c r="H1423" s="593"/>
      <c r="I1423" s="593"/>
      <c r="J1423" s="593"/>
      <c r="K1423" s="540"/>
      <c r="L1423" s="530"/>
      <c r="M1423" s="530"/>
      <c r="N1423" s="530"/>
      <c r="O1423" s="576"/>
      <c r="P1423" s="531"/>
      <c r="Q1423" s="531"/>
      <c r="R1423" s="531"/>
      <c r="S1423" s="531"/>
      <c r="T1423" s="531"/>
      <c r="U1423" s="531"/>
      <c r="V1423" s="597"/>
      <c r="W1423" s="597"/>
      <c r="X1423" s="377"/>
      <c r="Y1423" s="377"/>
      <c r="Z1423" s="598"/>
      <c r="AA1423" s="599"/>
      <c r="AB1423" s="599"/>
    </row>
    <row r="1424" hidden="1">
      <c r="A1424" s="595">
        <v>43773.0</v>
      </c>
      <c r="B1424" s="554" t="s">
        <v>3032</v>
      </c>
      <c r="C1424" s="365" t="s">
        <v>3033</v>
      </c>
      <c r="D1424" s="365"/>
      <c r="E1424" s="365"/>
      <c r="F1424" s="554"/>
      <c r="G1424" s="592"/>
      <c r="H1424" s="592"/>
      <c r="I1424" s="592"/>
      <c r="J1424" s="592"/>
      <c r="K1424" s="564"/>
      <c r="L1424" s="548"/>
      <c r="M1424" s="548"/>
      <c r="N1424" s="548"/>
      <c r="O1424" s="596"/>
      <c r="P1424" s="549"/>
      <c r="Q1424" s="549"/>
      <c r="R1424" s="549"/>
      <c r="S1424" s="549"/>
      <c r="T1424" s="549"/>
      <c r="U1424" s="549"/>
      <c r="V1424" s="597"/>
      <c r="W1424" s="597"/>
      <c r="X1424" s="377"/>
      <c r="Y1424" s="377"/>
      <c r="Z1424" s="598"/>
      <c r="AA1424" s="599"/>
      <c r="AB1424" s="599"/>
    </row>
    <row r="1425" hidden="1">
      <c r="A1425" s="595">
        <v>43773.0</v>
      </c>
      <c r="B1425" s="544" t="s">
        <v>3034</v>
      </c>
      <c r="C1425" s="445" t="s">
        <v>3035</v>
      </c>
      <c r="D1425" s="445"/>
      <c r="E1425" s="445"/>
      <c r="F1425" s="544"/>
      <c r="G1425" s="593"/>
      <c r="H1425" s="593"/>
      <c r="I1425" s="593"/>
      <c r="J1425" s="593"/>
      <c r="K1425" s="540"/>
      <c r="L1425" s="530"/>
      <c r="M1425" s="530"/>
      <c r="N1425" s="530"/>
      <c r="O1425" s="576"/>
      <c r="P1425" s="531"/>
      <c r="Q1425" s="531"/>
      <c r="R1425" s="531"/>
      <c r="S1425" s="531"/>
      <c r="T1425" s="531"/>
      <c r="U1425" s="531"/>
      <c r="V1425" s="597"/>
      <c r="W1425" s="597"/>
      <c r="X1425" s="377"/>
      <c r="Y1425" s="377"/>
      <c r="Z1425" s="598"/>
      <c r="AA1425" s="599"/>
      <c r="AB1425" s="599"/>
    </row>
    <row r="1426" hidden="1">
      <c r="A1426" s="595">
        <v>43773.0</v>
      </c>
      <c r="B1426" s="554" t="s">
        <v>3036</v>
      </c>
      <c r="C1426" s="365"/>
      <c r="D1426" s="365"/>
      <c r="E1426" s="365"/>
      <c r="F1426" s="554"/>
      <c r="G1426" s="592"/>
      <c r="H1426" s="592"/>
      <c r="I1426" s="592"/>
      <c r="J1426" s="592"/>
      <c r="K1426" s="564"/>
      <c r="L1426" s="548"/>
      <c r="M1426" s="548"/>
      <c r="N1426" s="548"/>
      <c r="O1426" s="596"/>
      <c r="P1426" s="549"/>
      <c r="Q1426" s="549"/>
      <c r="R1426" s="549"/>
      <c r="S1426" s="549"/>
      <c r="T1426" s="549"/>
      <c r="U1426" s="549"/>
      <c r="V1426" s="597"/>
      <c r="W1426" s="597"/>
      <c r="X1426" s="377"/>
      <c r="Y1426" s="377"/>
      <c r="Z1426" s="598"/>
      <c r="AA1426" s="599"/>
      <c r="AB1426" s="599"/>
    </row>
    <row r="1427" hidden="1">
      <c r="A1427" s="595">
        <v>43773.0</v>
      </c>
      <c r="B1427" s="544" t="s">
        <v>3037</v>
      </c>
      <c r="C1427" s="445" t="s">
        <v>3038</v>
      </c>
      <c r="D1427" s="445"/>
      <c r="E1427" s="445"/>
      <c r="F1427" s="544"/>
      <c r="G1427" s="593"/>
      <c r="H1427" s="593"/>
      <c r="I1427" s="593"/>
      <c r="J1427" s="593"/>
      <c r="K1427" s="540"/>
      <c r="L1427" s="530"/>
      <c r="M1427" s="530"/>
      <c r="N1427" s="530"/>
      <c r="O1427" s="576"/>
      <c r="P1427" s="531"/>
      <c r="Q1427" s="531"/>
      <c r="R1427" s="531"/>
      <c r="S1427" s="531"/>
      <c r="T1427" s="531"/>
      <c r="U1427" s="531"/>
      <c r="V1427" s="597"/>
      <c r="W1427" s="597"/>
      <c r="X1427" s="377"/>
      <c r="Y1427" s="377"/>
      <c r="Z1427" s="598"/>
      <c r="AA1427" s="599"/>
      <c r="AB1427" s="599"/>
    </row>
    <row r="1428" hidden="1">
      <c r="A1428" s="595">
        <v>43773.0</v>
      </c>
      <c r="B1428" s="554" t="s">
        <v>3039</v>
      </c>
      <c r="C1428" s="365"/>
      <c r="D1428" s="365"/>
      <c r="E1428" s="365"/>
      <c r="F1428" s="554"/>
      <c r="G1428" s="592"/>
      <c r="H1428" s="592"/>
      <c r="I1428" s="592"/>
      <c r="J1428" s="592"/>
      <c r="K1428" s="564"/>
      <c r="L1428" s="548"/>
      <c r="M1428" s="548"/>
      <c r="N1428" s="548"/>
      <c r="O1428" s="596"/>
      <c r="P1428" s="549"/>
      <c r="Q1428" s="549"/>
      <c r="R1428" s="549"/>
      <c r="S1428" s="549"/>
      <c r="T1428" s="549"/>
      <c r="U1428" s="549"/>
      <c r="V1428" s="597"/>
      <c r="W1428" s="597"/>
      <c r="X1428" s="377"/>
      <c r="Y1428" s="377"/>
      <c r="Z1428" s="598"/>
      <c r="AA1428" s="599"/>
      <c r="AB1428" s="599"/>
    </row>
    <row r="1429" hidden="1">
      <c r="A1429" s="595">
        <v>43772.0</v>
      </c>
      <c r="B1429" s="544" t="s">
        <v>3040</v>
      </c>
      <c r="C1429" s="445" t="s">
        <v>3041</v>
      </c>
      <c r="D1429" s="445"/>
      <c r="E1429" s="445"/>
      <c r="F1429" s="544"/>
      <c r="G1429" s="593"/>
      <c r="H1429" s="593"/>
      <c r="I1429" s="593"/>
      <c r="J1429" s="593"/>
      <c r="K1429" s="540"/>
      <c r="L1429" s="530"/>
      <c r="M1429" s="530"/>
      <c r="N1429" s="530"/>
      <c r="O1429" s="576"/>
      <c r="P1429" s="531"/>
      <c r="Q1429" s="531"/>
      <c r="R1429" s="531"/>
      <c r="S1429" s="531"/>
      <c r="T1429" s="531"/>
      <c r="U1429" s="531"/>
      <c r="V1429" s="597"/>
      <c r="W1429" s="597"/>
      <c r="X1429" s="377"/>
      <c r="Y1429" s="377"/>
      <c r="Z1429" s="598"/>
      <c r="AA1429" s="599"/>
      <c r="AB1429" s="599"/>
    </row>
    <row r="1430" hidden="1">
      <c r="A1430" s="595">
        <v>43772.0</v>
      </c>
      <c r="B1430" s="554" t="s">
        <v>3042</v>
      </c>
      <c r="C1430" s="365" t="s">
        <v>3043</v>
      </c>
      <c r="D1430" s="365"/>
      <c r="E1430" s="365"/>
      <c r="F1430" s="554"/>
      <c r="G1430" s="592"/>
      <c r="H1430" s="592"/>
      <c r="I1430" s="592"/>
      <c r="J1430" s="592"/>
      <c r="K1430" s="564"/>
      <c r="L1430" s="548"/>
      <c r="M1430" s="548"/>
      <c r="N1430" s="548"/>
      <c r="O1430" s="596"/>
      <c r="P1430" s="549"/>
      <c r="Q1430" s="549"/>
      <c r="R1430" s="549"/>
      <c r="S1430" s="549"/>
      <c r="T1430" s="549"/>
      <c r="U1430" s="549"/>
      <c r="V1430" s="597"/>
      <c r="W1430" s="597"/>
      <c r="X1430" s="377"/>
      <c r="Y1430" s="377"/>
      <c r="Z1430" s="598"/>
      <c r="AA1430" s="599"/>
      <c r="AB1430" s="599"/>
    </row>
    <row r="1431" hidden="1">
      <c r="A1431" s="595">
        <v>43771.0</v>
      </c>
      <c r="B1431" s="544" t="s">
        <v>3044</v>
      </c>
      <c r="C1431" s="445" t="s">
        <v>3045</v>
      </c>
      <c r="D1431" s="445"/>
      <c r="E1431" s="445"/>
      <c r="F1431" s="544"/>
      <c r="G1431" s="593"/>
      <c r="H1431" s="593"/>
      <c r="I1431" s="593"/>
      <c r="J1431" s="593"/>
      <c r="K1431" s="540"/>
      <c r="L1431" s="530" t="s">
        <v>3046</v>
      </c>
      <c r="M1431" s="530"/>
      <c r="N1431" s="530"/>
      <c r="O1431" s="576"/>
      <c r="P1431" s="531"/>
      <c r="Q1431" s="531"/>
      <c r="R1431" s="531"/>
      <c r="S1431" s="531"/>
      <c r="T1431" s="531"/>
      <c r="U1431" s="531"/>
      <c r="V1431" s="597"/>
      <c r="W1431" s="597"/>
      <c r="X1431" s="377"/>
      <c r="Y1431" s="377"/>
      <c r="Z1431" s="598"/>
      <c r="AA1431" s="599"/>
      <c r="AB1431" s="599"/>
    </row>
    <row r="1432" hidden="1">
      <c r="A1432" s="595">
        <v>43771.0</v>
      </c>
      <c r="B1432" s="554" t="s">
        <v>3047</v>
      </c>
      <c r="C1432" s="513" t="s">
        <v>3048</v>
      </c>
      <c r="D1432" s="513"/>
      <c r="E1432" s="513"/>
      <c r="F1432" s="554"/>
      <c r="G1432" s="592"/>
      <c r="H1432" s="592"/>
      <c r="I1432" s="592"/>
      <c r="J1432" s="592"/>
      <c r="K1432" s="564"/>
      <c r="L1432" s="548"/>
      <c r="M1432" s="548"/>
      <c r="N1432" s="548"/>
      <c r="O1432" s="596"/>
      <c r="P1432" s="549"/>
      <c r="Q1432" s="549"/>
      <c r="R1432" s="549"/>
      <c r="S1432" s="549"/>
      <c r="T1432" s="549"/>
      <c r="U1432" s="549"/>
      <c r="V1432" s="597"/>
      <c r="W1432" s="597"/>
      <c r="X1432" s="377"/>
      <c r="Y1432" s="377"/>
      <c r="Z1432" s="598"/>
      <c r="AA1432" s="599"/>
      <c r="AB1432" s="599"/>
    </row>
    <row r="1433" hidden="1">
      <c r="A1433" s="595">
        <v>43771.0</v>
      </c>
      <c r="B1433" s="539" t="s">
        <v>3049</v>
      </c>
      <c r="C1433" s="445" t="s">
        <v>3050</v>
      </c>
      <c r="D1433" s="445"/>
      <c r="E1433" s="445"/>
      <c r="F1433" s="544"/>
      <c r="G1433" s="593"/>
      <c r="H1433" s="593"/>
      <c r="I1433" s="593"/>
      <c r="J1433" s="593"/>
      <c r="K1433" s="540"/>
      <c r="L1433" s="530" t="s">
        <v>3051</v>
      </c>
      <c r="M1433" s="530"/>
      <c r="N1433" s="530"/>
      <c r="O1433" s="576"/>
      <c r="P1433" s="531"/>
      <c r="Q1433" s="531"/>
      <c r="R1433" s="531"/>
      <c r="S1433" s="531"/>
      <c r="T1433" s="531"/>
      <c r="U1433" s="531"/>
      <c r="V1433" s="597"/>
      <c r="W1433" s="597"/>
      <c r="X1433" s="377"/>
      <c r="Y1433" s="377"/>
      <c r="Z1433" s="598"/>
      <c r="AA1433" s="599"/>
      <c r="AB1433" s="599"/>
    </row>
    <row r="1434" hidden="1">
      <c r="A1434" s="595">
        <v>43771.0</v>
      </c>
      <c r="B1434" s="554" t="s">
        <v>3052</v>
      </c>
      <c r="C1434" s="365"/>
      <c r="D1434" s="365"/>
      <c r="E1434" s="365"/>
      <c r="F1434" s="554"/>
      <c r="G1434" s="592"/>
      <c r="H1434" s="592"/>
      <c r="I1434" s="592"/>
      <c r="J1434" s="592"/>
      <c r="K1434" s="564"/>
      <c r="L1434" s="548"/>
      <c r="M1434" s="548"/>
      <c r="N1434" s="548"/>
      <c r="O1434" s="596"/>
      <c r="P1434" s="549"/>
      <c r="Q1434" s="549"/>
      <c r="R1434" s="549"/>
      <c r="S1434" s="549"/>
      <c r="T1434" s="549"/>
      <c r="U1434" s="549"/>
      <c r="V1434" s="597"/>
      <c r="W1434" s="597"/>
      <c r="X1434" s="377"/>
      <c r="Y1434" s="377"/>
      <c r="Z1434" s="598"/>
      <c r="AA1434" s="599"/>
      <c r="AB1434" s="599"/>
    </row>
    <row r="1435" hidden="1">
      <c r="A1435" s="595">
        <v>43771.0</v>
      </c>
      <c r="B1435" s="544" t="s">
        <v>3053</v>
      </c>
      <c r="C1435" s="445" t="s">
        <v>3054</v>
      </c>
      <c r="D1435" s="445"/>
      <c r="E1435" s="445"/>
      <c r="F1435" s="544"/>
      <c r="G1435" s="593"/>
      <c r="H1435" s="593"/>
      <c r="I1435" s="593"/>
      <c r="J1435" s="593"/>
      <c r="K1435" s="540"/>
      <c r="L1435" s="530" t="s">
        <v>3055</v>
      </c>
      <c r="M1435" s="530" t="s">
        <v>3056</v>
      </c>
      <c r="N1435" s="576" t="s">
        <v>3057</v>
      </c>
      <c r="O1435" s="530"/>
      <c r="P1435" s="531"/>
      <c r="Q1435" s="531"/>
      <c r="R1435" s="531"/>
      <c r="S1435" s="531"/>
      <c r="T1435" s="531"/>
      <c r="U1435" s="531"/>
      <c r="V1435" s="597"/>
      <c r="W1435" s="597"/>
      <c r="X1435" s="377"/>
      <c r="Y1435" s="377"/>
      <c r="Z1435" s="598"/>
      <c r="AA1435" s="599"/>
      <c r="AB1435" s="599"/>
    </row>
    <row r="1436" hidden="1">
      <c r="A1436" s="595">
        <v>43771.0</v>
      </c>
      <c r="B1436" s="554" t="s">
        <v>3058</v>
      </c>
      <c r="C1436" s="365" t="s">
        <v>3059</v>
      </c>
      <c r="D1436" s="365"/>
      <c r="E1436" s="365"/>
      <c r="F1436" s="554"/>
      <c r="G1436" s="592"/>
      <c r="H1436" s="592"/>
      <c r="I1436" s="592"/>
      <c r="J1436" s="592"/>
      <c r="K1436" s="564"/>
      <c r="L1436" s="548"/>
      <c r="M1436" s="548"/>
      <c r="N1436" s="548"/>
      <c r="O1436" s="596"/>
      <c r="P1436" s="549"/>
      <c r="Q1436" s="549"/>
      <c r="R1436" s="549"/>
      <c r="S1436" s="549"/>
      <c r="T1436" s="549"/>
      <c r="U1436" s="549"/>
      <c r="V1436" s="597"/>
      <c r="W1436" s="597"/>
      <c r="X1436" s="377"/>
      <c r="Y1436" s="377"/>
      <c r="Z1436" s="598"/>
      <c r="AA1436" s="599"/>
      <c r="AB1436" s="599"/>
    </row>
    <row r="1437" hidden="1">
      <c r="A1437" s="595">
        <v>43771.0</v>
      </c>
      <c r="B1437" s="544" t="s">
        <v>3060</v>
      </c>
      <c r="C1437" s="445" t="s">
        <v>3061</v>
      </c>
      <c r="D1437" s="445"/>
      <c r="E1437" s="445"/>
      <c r="F1437" s="544"/>
      <c r="G1437" s="593"/>
      <c r="H1437" s="593"/>
      <c r="I1437" s="593"/>
      <c r="J1437" s="593"/>
      <c r="K1437" s="540"/>
      <c r="L1437" s="530"/>
      <c r="M1437" s="530"/>
      <c r="N1437" s="530"/>
      <c r="O1437" s="576"/>
      <c r="P1437" s="531"/>
      <c r="Q1437" s="531"/>
      <c r="R1437" s="531"/>
      <c r="S1437" s="531"/>
      <c r="T1437" s="531"/>
      <c r="U1437" s="531"/>
      <c r="V1437" s="597"/>
      <c r="W1437" s="597"/>
      <c r="X1437" s="377"/>
      <c r="Y1437" s="377"/>
      <c r="Z1437" s="598"/>
      <c r="AA1437" s="599"/>
      <c r="AB1437" s="599"/>
    </row>
    <row r="1438" hidden="1">
      <c r="A1438" s="595">
        <v>43771.0</v>
      </c>
      <c r="B1438" s="591" t="s">
        <v>3062</v>
      </c>
      <c r="C1438" s="365" t="s">
        <v>3063</v>
      </c>
      <c r="D1438" s="365"/>
      <c r="E1438" s="365"/>
      <c r="F1438" s="554"/>
      <c r="G1438" s="592"/>
      <c r="H1438" s="592"/>
      <c r="I1438" s="592"/>
      <c r="J1438" s="592"/>
      <c r="K1438" s="564"/>
      <c r="L1438" s="548" t="s">
        <v>3064</v>
      </c>
      <c r="M1438" s="548"/>
      <c r="N1438" s="548"/>
      <c r="O1438" s="596"/>
      <c r="P1438" s="549"/>
      <c r="Q1438" s="549"/>
      <c r="R1438" s="549"/>
      <c r="S1438" s="549"/>
      <c r="T1438" s="549"/>
      <c r="U1438" s="549"/>
      <c r="V1438" s="597"/>
      <c r="W1438" s="597"/>
      <c r="X1438" s="377"/>
      <c r="Y1438" s="377"/>
      <c r="Z1438" s="598"/>
      <c r="AA1438" s="599"/>
      <c r="AB1438" s="599"/>
    </row>
    <row r="1439" hidden="1">
      <c r="A1439" s="595">
        <v>43771.0</v>
      </c>
      <c r="B1439" s="544" t="s">
        <v>3065</v>
      </c>
      <c r="C1439" s="445" t="s">
        <v>3066</v>
      </c>
      <c r="D1439" s="445"/>
      <c r="E1439" s="445"/>
      <c r="F1439" s="544"/>
      <c r="G1439" s="593"/>
      <c r="H1439" s="593"/>
      <c r="I1439" s="593"/>
      <c r="J1439" s="593"/>
      <c r="K1439" s="540"/>
      <c r="L1439" s="530"/>
      <c r="M1439" s="530"/>
      <c r="N1439" s="530"/>
      <c r="O1439" s="576"/>
      <c r="P1439" s="531"/>
      <c r="Q1439" s="531"/>
      <c r="R1439" s="531"/>
      <c r="S1439" s="531"/>
      <c r="T1439" s="531"/>
      <c r="U1439" s="531"/>
      <c r="V1439" s="597"/>
      <c r="W1439" s="597"/>
      <c r="X1439" s="377"/>
      <c r="Y1439" s="377"/>
      <c r="Z1439" s="598"/>
      <c r="AA1439" s="599"/>
      <c r="AB1439" s="599"/>
    </row>
    <row r="1440" hidden="1">
      <c r="A1440" s="595">
        <v>43771.0</v>
      </c>
      <c r="B1440" s="603" t="s">
        <v>3067</v>
      </c>
      <c r="C1440" s="604" t="s">
        <v>882</v>
      </c>
      <c r="D1440" s="605"/>
      <c r="E1440" s="365"/>
      <c r="F1440" s="554"/>
      <c r="G1440" s="592"/>
      <c r="H1440" s="592"/>
      <c r="I1440" s="592"/>
      <c r="J1440" s="592"/>
      <c r="K1440" s="564"/>
      <c r="L1440" s="606"/>
      <c r="M1440" s="596"/>
      <c r="N1440" s="548"/>
      <c r="O1440" s="596"/>
      <c r="P1440" s="549"/>
      <c r="Q1440" s="549"/>
      <c r="R1440" s="549"/>
      <c r="S1440" s="549"/>
      <c r="T1440" s="549"/>
      <c r="U1440" s="549"/>
      <c r="V1440" s="597"/>
      <c r="W1440" s="597"/>
      <c r="X1440" s="377"/>
      <c r="Y1440" s="377"/>
      <c r="Z1440" s="598"/>
      <c r="AA1440" s="599"/>
      <c r="AB1440" s="599"/>
    </row>
    <row r="1441" hidden="1">
      <c r="A1441" s="595"/>
      <c r="B1441" s="558" t="s">
        <v>3068</v>
      </c>
      <c r="C1441" s="365" t="s">
        <v>3069</v>
      </c>
      <c r="D1441" s="365"/>
      <c r="E1441" s="365"/>
      <c r="F1441" s="554"/>
      <c r="G1441" s="592"/>
      <c r="H1441" s="592"/>
      <c r="I1441" s="592"/>
      <c r="J1441" s="592"/>
      <c r="K1441" s="564"/>
      <c r="L1441" s="606" t="s">
        <v>3070</v>
      </c>
      <c r="M1441" s="596" t="s">
        <v>3071</v>
      </c>
      <c r="N1441" s="548"/>
      <c r="O1441" s="596"/>
      <c r="P1441" s="549"/>
      <c r="Q1441" s="549"/>
      <c r="R1441" s="549"/>
      <c r="S1441" s="549"/>
      <c r="T1441" s="549"/>
      <c r="U1441" s="549"/>
      <c r="V1441" s="597"/>
      <c r="W1441" s="597"/>
      <c r="X1441" s="377"/>
      <c r="Y1441" s="377"/>
      <c r="Z1441" s="598"/>
      <c r="AA1441" s="599"/>
      <c r="AB1441" s="599"/>
    </row>
    <row r="1442" hidden="1">
      <c r="A1442" s="595">
        <v>43770.0</v>
      </c>
      <c r="B1442" s="567" t="s">
        <v>3072</v>
      </c>
      <c r="C1442" s="445" t="s">
        <v>3073</v>
      </c>
      <c r="D1442" s="445"/>
      <c r="E1442" s="445"/>
      <c r="F1442" s="544"/>
      <c r="G1442" s="593"/>
      <c r="H1442" s="593"/>
      <c r="I1442" s="593"/>
      <c r="J1442" s="593"/>
      <c r="K1442" s="593"/>
      <c r="L1442" s="530" t="s">
        <v>3074</v>
      </c>
      <c r="M1442" s="530"/>
      <c r="N1442" s="530"/>
      <c r="O1442" s="576"/>
      <c r="P1442" s="531"/>
      <c r="Q1442" s="531"/>
      <c r="R1442" s="531"/>
      <c r="S1442" s="531"/>
      <c r="T1442" s="531"/>
      <c r="U1442" s="531"/>
      <c r="V1442" s="597"/>
      <c r="W1442" s="597"/>
      <c r="X1442" s="377"/>
      <c r="Y1442" s="377"/>
      <c r="Z1442" s="598"/>
      <c r="AA1442" s="599"/>
      <c r="AB1442" s="599"/>
    </row>
    <row r="1443" hidden="1">
      <c r="A1443" s="595">
        <v>43770.0</v>
      </c>
      <c r="B1443" s="545" t="s">
        <v>3075</v>
      </c>
      <c r="C1443" s="513" t="s">
        <v>3076</v>
      </c>
      <c r="D1443" s="513"/>
      <c r="E1443" s="513"/>
      <c r="F1443" s="545"/>
      <c r="G1443" s="546"/>
      <c r="H1443" s="546"/>
      <c r="I1443" s="546"/>
      <c r="J1443" s="546"/>
      <c r="K1443" s="564"/>
      <c r="L1443" s="548"/>
      <c r="M1443" s="548"/>
      <c r="N1443" s="548"/>
      <c r="O1443" s="596"/>
      <c r="P1443" s="549"/>
      <c r="Q1443" s="549"/>
      <c r="R1443" s="549"/>
      <c r="S1443" s="549"/>
      <c r="T1443" s="549"/>
      <c r="U1443" s="549"/>
      <c r="V1443" s="597"/>
      <c r="W1443" s="597"/>
      <c r="X1443" s="377"/>
      <c r="Y1443" s="377"/>
      <c r="Z1443" s="598"/>
      <c r="AA1443" s="599"/>
      <c r="AB1443" s="599"/>
    </row>
    <row r="1444" hidden="1">
      <c r="A1444" s="595">
        <v>43770.0</v>
      </c>
      <c r="B1444" s="567" t="s">
        <v>3077</v>
      </c>
      <c r="C1444" s="445"/>
      <c r="D1444" s="445"/>
      <c r="E1444" s="445"/>
      <c r="F1444" s="544"/>
      <c r="G1444" s="540"/>
      <c r="H1444" s="540"/>
      <c r="I1444" s="540"/>
      <c r="J1444" s="540"/>
      <c r="K1444" s="540"/>
      <c r="L1444" s="530"/>
      <c r="M1444" s="530"/>
      <c r="N1444" s="530"/>
      <c r="O1444" s="576"/>
      <c r="P1444" s="531"/>
      <c r="Q1444" s="531"/>
      <c r="R1444" s="531"/>
      <c r="S1444" s="531"/>
      <c r="T1444" s="531"/>
      <c r="U1444" s="531"/>
      <c r="V1444" s="597"/>
      <c r="W1444" s="597"/>
      <c r="X1444" s="377"/>
      <c r="Y1444" s="377"/>
      <c r="Z1444" s="598"/>
      <c r="AA1444" s="599"/>
      <c r="AB1444" s="599"/>
    </row>
    <row r="1445" hidden="1">
      <c r="A1445" s="595">
        <v>43770.0</v>
      </c>
      <c r="B1445" s="545" t="s">
        <v>3078</v>
      </c>
      <c r="C1445" s="365" t="s">
        <v>3079</v>
      </c>
      <c r="D1445" s="365"/>
      <c r="E1445" s="365"/>
      <c r="F1445" s="545"/>
      <c r="G1445" s="546"/>
      <c r="H1445" s="546"/>
      <c r="I1445" s="546"/>
      <c r="J1445" s="546"/>
      <c r="K1445" s="564"/>
      <c r="L1445" s="548"/>
      <c r="M1445" s="548"/>
      <c r="N1445" s="548"/>
      <c r="O1445" s="596"/>
      <c r="P1445" s="549"/>
      <c r="Q1445" s="549"/>
      <c r="R1445" s="549"/>
      <c r="S1445" s="549"/>
      <c r="T1445" s="549"/>
      <c r="U1445" s="549"/>
      <c r="V1445" s="597"/>
      <c r="W1445" s="597"/>
      <c r="X1445" s="377"/>
      <c r="Y1445" s="377"/>
      <c r="Z1445" s="598"/>
      <c r="AA1445" s="599"/>
      <c r="AB1445" s="599"/>
    </row>
    <row r="1446" hidden="1">
      <c r="A1446" s="595">
        <v>43770.0</v>
      </c>
      <c r="B1446" s="567" t="s">
        <v>3080</v>
      </c>
      <c r="C1446" s="445" t="s">
        <v>3081</v>
      </c>
      <c r="D1446" s="445"/>
      <c r="E1446" s="445"/>
      <c r="F1446" s="544"/>
      <c r="G1446" s="540"/>
      <c r="H1446" s="540"/>
      <c r="I1446" s="540"/>
      <c r="J1446" s="540"/>
      <c r="K1446" s="540"/>
      <c r="L1446" s="530"/>
      <c r="M1446" s="530"/>
      <c r="N1446" s="530"/>
      <c r="O1446" s="576"/>
      <c r="P1446" s="531"/>
      <c r="Q1446" s="531"/>
      <c r="R1446" s="531"/>
      <c r="S1446" s="531"/>
      <c r="T1446" s="531"/>
      <c r="U1446" s="531"/>
      <c r="V1446" s="597"/>
      <c r="W1446" s="597"/>
      <c r="X1446" s="377"/>
      <c r="Y1446" s="377"/>
      <c r="Z1446" s="598"/>
      <c r="AA1446" s="599"/>
      <c r="AB1446" s="599"/>
    </row>
    <row r="1447" hidden="1">
      <c r="A1447" s="595">
        <v>43770.0</v>
      </c>
      <c r="B1447" s="558" t="s">
        <v>3082</v>
      </c>
      <c r="C1447" s="365"/>
      <c r="D1447" s="365"/>
      <c r="E1447" s="365"/>
      <c r="F1447" s="545"/>
      <c r="G1447" s="546"/>
      <c r="H1447" s="546"/>
      <c r="I1447" s="546"/>
      <c r="J1447" s="546"/>
      <c r="K1447" s="564"/>
      <c r="L1447" s="548"/>
      <c r="M1447" s="548"/>
      <c r="N1447" s="548"/>
      <c r="O1447" s="596"/>
      <c r="P1447" s="549"/>
      <c r="Q1447" s="549"/>
      <c r="R1447" s="549"/>
      <c r="S1447" s="549"/>
      <c r="T1447" s="549"/>
      <c r="U1447" s="549"/>
      <c r="V1447" s="597"/>
      <c r="W1447" s="597"/>
      <c r="X1447" s="377"/>
      <c r="Y1447" s="377"/>
      <c r="Z1447" s="598"/>
      <c r="AA1447" s="599"/>
      <c r="AB1447" s="599"/>
    </row>
    <row r="1448" hidden="1">
      <c r="A1448" s="595">
        <v>43770.0</v>
      </c>
      <c r="B1448" s="567" t="s">
        <v>3083</v>
      </c>
      <c r="C1448" s="445" t="s">
        <v>3084</v>
      </c>
      <c r="D1448" s="445"/>
      <c r="E1448" s="445"/>
      <c r="F1448" s="544"/>
      <c r="G1448" s="540"/>
      <c r="H1448" s="540"/>
      <c r="I1448" s="540"/>
      <c r="J1448" s="540"/>
      <c r="K1448" s="540"/>
      <c r="L1448" s="530"/>
      <c r="M1448" s="530"/>
      <c r="N1448" s="530"/>
      <c r="O1448" s="576"/>
      <c r="P1448" s="531"/>
      <c r="Q1448" s="531"/>
      <c r="R1448" s="531"/>
      <c r="S1448" s="531"/>
      <c r="T1448" s="531"/>
      <c r="U1448" s="531"/>
      <c r="V1448" s="597"/>
      <c r="W1448" s="597"/>
      <c r="X1448" s="377"/>
      <c r="Y1448" s="377"/>
      <c r="Z1448" s="598" t="s">
        <v>1251</v>
      </c>
      <c r="AA1448" s="599"/>
      <c r="AB1448" s="599"/>
    </row>
    <row r="1449" hidden="1">
      <c r="A1449" s="595">
        <v>43770.0</v>
      </c>
      <c r="B1449" s="545" t="s">
        <v>3085</v>
      </c>
      <c r="C1449" s="365" t="s">
        <v>3086</v>
      </c>
      <c r="D1449" s="365"/>
      <c r="E1449" s="365"/>
      <c r="F1449" s="545"/>
      <c r="G1449" s="546"/>
      <c r="H1449" s="546"/>
      <c r="I1449" s="546"/>
      <c r="J1449" s="546"/>
      <c r="K1449" s="564"/>
      <c r="L1449" s="548"/>
      <c r="M1449" s="548"/>
      <c r="N1449" s="548"/>
      <c r="O1449" s="596"/>
      <c r="P1449" s="549"/>
      <c r="Q1449" s="549"/>
      <c r="R1449" s="549"/>
      <c r="S1449" s="549"/>
      <c r="T1449" s="549"/>
      <c r="U1449" s="549"/>
      <c r="V1449" s="597"/>
      <c r="W1449" s="597"/>
      <c r="X1449" s="377"/>
      <c r="Y1449" s="377"/>
      <c r="Z1449" s="377"/>
      <c r="AA1449" s="378"/>
      <c r="AB1449" s="378"/>
    </row>
    <row r="1450" hidden="1">
      <c r="A1450" s="595">
        <v>43770.0</v>
      </c>
      <c r="B1450" s="567" t="s">
        <v>3087</v>
      </c>
      <c r="C1450" s="445" t="s">
        <v>3088</v>
      </c>
      <c r="D1450" s="445"/>
      <c r="E1450" s="445"/>
      <c r="F1450" s="544"/>
      <c r="G1450" s="540"/>
      <c r="H1450" s="540"/>
      <c r="I1450" s="540"/>
      <c r="J1450" s="540"/>
      <c r="K1450" s="540"/>
      <c r="L1450" s="530"/>
      <c r="M1450" s="530"/>
      <c r="N1450" s="530"/>
      <c r="O1450" s="576"/>
      <c r="P1450" s="531"/>
      <c r="Q1450" s="531"/>
      <c r="R1450" s="531"/>
      <c r="S1450" s="531"/>
      <c r="T1450" s="531"/>
      <c r="U1450" s="531"/>
      <c r="V1450" s="597"/>
      <c r="W1450" s="597"/>
      <c r="X1450" s="377"/>
      <c r="Y1450" s="377"/>
      <c r="Z1450" s="377"/>
      <c r="AA1450" s="378"/>
      <c r="AB1450" s="378"/>
    </row>
    <row r="1451" hidden="1">
      <c r="A1451" s="595">
        <v>43770.0</v>
      </c>
      <c r="B1451" s="558" t="s">
        <v>3089</v>
      </c>
      <c r="C1451" s="365" t="s">
        <v>3090</v>
      </c>
      <c r="D1451" s="365"/>
      <c r="E1451" s="365"/>
      <c r="F1451" s="545"/>
      <c r="G1451" s="546"/>
      <c r="H1451" s="546"/>
      <c r="I1451" s="546"/>
      <c r="J1451" s="546"/>
      <c r="K1451" s="564"/>
      <c r="L1451" s="548"/>
      <c r="M1451" s="548"/>
      <c r="N1451" s="548"/>
      <c r="O1451" s="596"/>
      <c r="P1451" s="549"/>
      <c r="Q1451" s="549"/>
      <c r="R1451" s="549"/>
      <c r="S1451" s="549"/>
      <c r="T1451" s="549"/>
      <c r="U1451" s="549"/>
      <c r="V1451" s="597"/>
      <c r="W1451" s="597"/>
      <c r="X1451" s="377"/>
      <c r="Y1451" s="377"/>
      <c r="Z1451" s="377"/>
      <c r="AA1451" s="378"/>
      <c r="AB1451" s="378"/>
    </row>
    <row r="1452" hidden="1">
      <c r="A1452" s="595">
        <v>43770.0</v>
      </c>
      <c r="B1452" s="567" t="s">
        <v>3091</v>
      </c>
      <c r="C1452" s="445" t="s">
        <v>3092</v>
      </c>
      <c r="D1452" s="445"/>
      <c r="E1452" s="445"/>
      <c r="F1452" s="544"/>
      <c r="G1452" s="540"/>
      <c r="H1452" s="540"/>
      <c r="I1452" s="540"/>
      <c r="J1452" s="540"/>
      <c r="K1452" s="540"/>
      <c r="L1452" s="530" t="s">
        <v>3</v>
      </c>
      <c r="M1452" s="530"/>
      <c r="N1452" s="530"/>
      <c r="O1452" s="576"/>
      <c r="P1452" s="531"/>
      <c r="Q1452" s="531"/>
      <c r="R1452" s="531"/>
      <c r="S1452" s="531"/>
      <c r="T1452" s="531"/>
      <c r="U1452" s="531"/>
      <c r="V1452" s="597"/>
      <c r="W1452" s="597"/>
      <c r="X1452" s="377"/>
      <c r="Y1452" s="377"/>
      <c r="Z1452" s="377"/>
      <c r="AA1452" s="378"/>
      <c r="AB1452" s="378"/>
    </row>
    <row r="1453" hidden="1">
      <c r="A1453" s="595">
        <v>43770.0</v>
      </c>
      <c r="B1453" s="545" t="s">
        <v>3093</v>
      </c>
      <c r="C1453" s="365" t="s">
        <v>3094</v>
      </c>
      <c r="D1453" s="365"/>
      <c r="E1453" s="365"/>
      <c r="F1453" s="545"/>
      <c r="G1453" s="546"/>
      <c r="H1453" s="546"/>
      <c r="I1453" s="546"/>
      <c r="J1453" s="546"/>
      <c r="K1453" s="564"/>
      <c r="L1453" s="548"/>
      <c r="M1453" s="548"/>
      <c r="N1453" s="548"/>
      <c r="O1453" s="596"/>
      <c r="P1453" s="549"/>
      <c r="Q1453" s="549"/>
      <c r="R1453" s="549"/>
      <c r="S1453" s="549"/>
      <c r="T1453" s="549"/>
      <c r="U1453" s="549"/>
      <c r="V1453" s="597"/>
      <c r="W1453" s="597"/>
      <c r="X1453" s="377"/>
      <c r="Y1453" s="377"/>
      <c r="Z1453" s="377"/>
      <c r="AA1453" s="378"/>
      <c r="AB1453" s="378"/>
    </row>
    <row r="1454" hidden="1">
      <c r="A1454" s="595">
        <v>43769.0</v>
      </c>
      <c r="B1454" s="586" t="s">
        <v>3095</v>
      </c>
      <c r="C1454" s="445" t="s">
        <v>3096</v>
      </c>
      <c r="D1454" s="445"/>
      <c r="E1454" s="445"/>
      <c r="F1454" s="544"/>
      <c r="G1454" s="540"/>
      <c r="H1454" s="540"/>
      <c r="I1454" s="540"/>
      <c r="J1454" s="540"/>
      <c r="K1454" s="540"/>
      <c r="L1454" s="530"/>
      <c r="M1454" s="530"/>
      <c r="N1454" s="530"/>
      <c r="O1454" s="576"/>
      <c r="P1454" s="531"/>
      <c r="Q1454" s="531"/>
      <c r="R1454" s="531"/>
      <c r="S1454" s="531"/>
      <c r="T1454" s="531"/>
      <c r="U1454" s="531"/>
      <c r="V1454" s="597"/>
      <c r="W1454" s="597"/>
      <c r="X1454" s="377"/>
      <c r="Y1454" s="377"/>
      <c r="Z1454" s="377"/>
      <c r="AA1454" s="378"/>
      <c r="AB1454" s="378"/>
    </row>
    <row r="1455" hidden="1">
      <c r="A1455" s="607">
        <v>43769.0</v>
      </c>
      <c r="B1455" s="558" t="s">
        <v>3097</v>
      </c>
      <c r="C1455" s="365" t="s">
        <v>3098</v>
      </c>
      <c r="D1455" s="365"/>
      <c r="E1455" s="365"/>
      <c r="F1455" s="545"/>
      <c r="G1455" s="546"/>
      <c r="H1455" s="546"/>
      <c r="I1455" s="546"/>
      <c r="J1455" s="546"/>
      <c r="K1455" s="564"/>
      <c r="L1455" s="548"/>
      <c r="M1455" s="548"/>
      <c r="N1455" s="548"/>
      <c r="O1455" s="596"/>
      <c r="P1455" s="549"/>
      <c r="Q1455" s="549"/>
      <c r="R1455" s="549"/>
      <c r="S1455" s="549"/>
      <c r="T1455" s="549"/>
      <c r="U1455" s="549"/>
      <c r="V1455" s="597"/>
      <c r="W1455" s="597"/>
      <c r="X1455" s="377"/>
      <c r="Y1455" s="377"/>
      <c r="Z1455" s="377"/>
      <c r="AA1455" s="378"/>
      <c r="AB1455" s="378"/>
    </row>
    <row r="1456" hidden="1">
      <c r="A1456" s="607">
        <v>43769.0</v>
      </c>
      <c r="B1456" s="586" t="s">
        <v>3099</v>
      </c>
      <c r="C1456" s="445" t="s">
        <v>3100</v>
      </c>
      <c r="D1456" s="445"/>
      <c r="E1456" s="445"/>
      <c r="F1456" s="544"/>
      <c r="G1456" s="540"/>
      <c r="H1456" s="540"/>
      <c r="I1456" s="540"/>
      <c r="J1456" s="540"/>
      <c r="K1456" s="540"/>
      <c r="L1456" s="530"/>
      <c r="M1456" s="530"/>
      <c r="N1456" s="530"/>
      <c r="O1456" s="576"/>
      <c r="P1456" s="531"/>
      <c r="Q1456" s="531"/>
      <c r="R1456" s="531"/>
      <c r="S1456" s="531"/>
      <c r="T1456" s="531"/>
      <c r="U1456" s="531"/>
      <c r="V1456" s="597"/>
      <c r="W1456" s="597"/>
      <c r="X1456" s="377"/>
      <c r="Y1456" s="377"/>
      <c r="Z1456" s="377"/>
      <c r="AA1456" s="378"/>
      <c r="AB1456" s="378"/>
    </row>
    <row r="1457" hidden="1">
      <c r="A1457" s="607">
        <v>43769.0</v>
      </c>
      <c r="B1457" s="545" t="s">
        <v>3101</v>
      </c>
      <c r="C1457" s="365" t="s">
        <v>3102</v>
      </c>
      <c r="D1457" s="365"/>
      <c r="E1457" s="365"/>
      <c r="F1457" s="545"/>
      <c r="G1457" s="546"/>
      <c r="H1457" s="546"/>
      <c r="I1457" s="546"/>
      <c r="J1457" s="546"/>
      <c r="K1457" s="564"/>
      <c r="L1457" s="548" t="s">
        <v>3103</v>
      </c>
      <c r="M1457" s="548"/>
      <c r="N1457" s="548"/>
      <c r="O1457" s="596"/>
      <c r="P1457" s="549"/>
      <c r="Q1457" s="549"/>
      <c r="R1457" s="549"/>
      <c r="S1457" s="549"/>
      <c r="T1457" s="549"/>
      <c r="U1457" s="549"/>
      <c r="V1457" s="597"/>
      <c r="W1457" s="597"/>
      <c r="X1457" s="377"/>
      <c r="Y1457" s="377"/>
      <c r="Z1457" s="377"/>
      <c r="AA1457" s="378"/>
      <c r="AB1457" s="378"/>
    </row>
    <row r="1458" hidden="1">
      <c r="A1458" s="607">
        <v>43769.0</v>
      </c>
      <c r="B1458" s="570" t="s">
        <v>3104</v>
      </c>
      <c r="C1458" s="445" t="s">
        <v>3105</v>
      </c>
      <c r="D1458" s="445"/>
      <c r="E1458" s="445"/>
      <c r="F1458" s="544"/>
      <c r="G1458" s="540"/>
      <c r="H1458" s="540"/>
      <c r="I1458" s="540"/>
      <c r="J1458" s="540"/>
      <c r="K1458" s="540"/>
      <c r="L1458" s="530" t="s">
        <v>3106</v>
      </c>
      <c r="M1458" s="530"/>
      <c r="N1458" s="530" t="s">
        <v>3107</v>
      </c>
      <c r="O1458" s="576"/>
      <c r="P1458" s="531"/>
      <c r="Q1458" s="531"/>
      <c r="R1458" s="531"/>
      <c r="S1458" s="531"/>
      <c r="T1458" s="531"/>
      <c r="U1458" s="531"/>
      <c r="V1458" s="597"/>
      <c r="W1458" s="597"/>
      <c r="X1458" s="377"/>
      <c r="Y1458" s="377"/>
      <c r="Z1458" s="377"/>
      <c r="AA1458" s="378"/>
      <c r="AB1458" s="378"/>
    </row>
    <row r="1459" hidden="1">
      <c r="A1459" s="607">
        <v>43769.0</v>
      </c>
      <c r="B1459" s="558" t="s">
        <v>3108</v>
      </c>
      <c r="C1459" s="365" t="s">
        <v>3109</v>
      </c>
      <c r="D1459" s="365"/>
      <c r="E1459" s="365"/>
      <c r="F1459" s="545"/>
      <c r="G1459" s="546"/>
      <c r="H1459" s="546"/>
      <c r="I1459" s="546"/>
      <c r="J1459" s="546"/>
      <c r="K1459" s="564"/>
      <c r="L1459" s="548"/>
      <c r="M1459" s="548"/>
      <c r="N1459" s="548"/>
      <c r="O1459" s="596"/>
      <c r="P1459" s="549"/>
      <c r="Q1459" s="549"/>
      <c r="R1459" s="549"/>
      <c r="S1459" s="549"/>
      <c r="T1459" s="549"/>
      <c r="U1459" s="549"/>
      <c r="V1459" s="597"/>
      <c r="W1459" s="597"/>
      <c r="X1459" s="377"/>
      <c r="Y1459" s="377"/>
      <c r="Z1459" s="377"/>
      <c r="AA1459" s="378"/>
      <c r="AB1459" s="378"/>
    </row>
    <row r="1460" hidden="1">
      <c r="A1460" s="607">
        <v>43768.0</v>
      </c>
      <c r="B1460" s="586" t="s">
        <v>3110</v>
      </c>
      <c r="C1460" s="445" t="s">
        <v>3111</v>
      </c>
      <c r="D1460" s="445"/>
      <c r="E1460" s="445"/>
      <c r="F1460" s="544"/>
      <c r="G1460" s="540"/>
      <c r="H1460" s="540"/>
      <c r="I1460" s="540"/>
      <c r="J1460" s="540"/>
      <c r="K1460" s="540"/>
      <c r="L1460" s="530"/>
      <c r="M1460" s="530"/>
      <c r="N1460" s="530"/>
      <c r="O1460" s="576"/>
      <c r="P1460" s="531"/>
      <c r="Q1460" s="531"/>
      <c r="R1460" s="531"/>
      <c r="S1460" s="531"/>
      <c r="T1460" s="531"/>
      <c r="U1460" s="531"/>
      <c r="V1460" s="597"/>
      <c r="W1460" s="597"/>
      <c r="X1460" s="377"/>
      <c r="Y1460" s="377"/>
      <c r="Z1460" s="377"/>
      <c r="AA1460" s="378"/>
      <c r="AB1460" s="378"/>
    </row>
    <row r="1461" hidden="1">
      <c r="A1461" s="607">
        <v>43768.0</v>
      </c>
      <c r="B1461" s="545" t="s">
        <v>3112</v>
      </c>
      <c r="C1461" s="365" t="s">
        <v>3113</v>
      </c>
      <c r="D1461" s="365"/>
      <c r="E1461" s="365"/>
      <c r="F1461" s="545"/>
      <c r="G1461" s="546"/>
      <c r="H1461" s="546"/>
      <c r="I1461" s="546"/>
      <c r="J1461" s="546"/>
      <c r="K1461" s="564"/>
      <c r="L1461" s="548"/>
      <c r="M1461" s="548"/>
      <c r="N1461" s="548"/>
      <c r="O1461" s="596"/>
      <c r="P1461" s="549"/>
      <c r="Q1461" s="549"/>
      <c r="R1461" s="549"/>
      <c r="S1461" s="549"/>
      <c r="T1461" s="549"/>
      <c r="U1461" s="549"/>
      <c r="V1461" s="597"/>
      <c r="W1461" s="597"/>
      <c r="X1461" s="377"/>
      <c r="Y1461" s="377"/>
      <c r="Z1461" s="377"/>
      <c r="AA1461" s="378"/>
      <c r="AB1461" s="378"/>
    </row>
    <row r="1462" hidden="1">
      <c r="A1462" s="607">
        <v>43768.0</v>
      </c>
      <c r="B1462" s="567" t="s">
        <v>3114</v>
      </c>
      <c r="C1462" s="445" t="s">
        <v>3115</v>
      </c>
      <c r="D1462" s="445"/>
      <c r="E1462" s="445"/>
      <c r="F1462" s="544"/>
      <c r="G1462" s="540"/>
      <c r="H1462" s="540"/>
      <c r="I1462" s="540"/>
      <c r="J1462" s="540"/>
      <c r="K1462" s="540"/>
      <c r="L1462" s="608" t="s">
        <v>3116</v>
      </c>
      <c r="M1462" s="530"/>
      <c r="N1462" s="530" t="s">
        <v>3117</v>
      </c>
      <c r="O1462" s="576"/>
      <c r="P1462" s="531"/>
      <c r="Q1462" s="531"/>
      <c r="R1462" s="531"/>
      <c r="S1462" s="531"/>
      <c r="T1462" s="531"/>
      <c r="U1462" s="531"/>
      <c r="V1462" s="597"/>
      <c r="W1462" s="597"/>
      <c r="X1462" s="377"/>
      <c r="Y1462" s="377"/>
      <c r="Z1462" s="377"/>
      <c r="AA1462" s="378"/>
      <c r="AB1462" s="378"/>
    </row>
    <row r="1463" hidden="1">
      <c r="A1463" s="607">
        <v>43768.0</v>
      </c>
      <c r="B1463" s="545" t="s">
        <v>3118</v>
      </c>
      <c r="C1463" s="365" t="s">
        <v>3119</v>
      </c>
      <c r="D1463" s="365"/>
      <c r="E1463" s="365"/>
      <c r="F1463" s="545"/>
      <c r="G1463" s="546"/>
      <c r="H1463" s="546"/>
      <c r="I1463" s="546"/>
      <c r="J1463" s="546"/>
      <c r="K1463" s="564" t="s">
        <v>3120</v>
      </c>
      <c r="L1463" s="548" t="s">
        <v>3121</v>
      </c>
      <c r="M1463" s="548"/>
      <c r="N1463" s="548" t="s">
        <v>3122</v>
      </c>
      <c r="O1463" s="596"/>
      <c r="P1463" s="549"/>
      <c r="Q1463" s="549"/>
      <c r="R1463" s="549"/>
      <c r="S1463" s="549"/>
      <c r="T1463" s="549"/>
      <c r="U1463" s="549"/>
      <c r="V1463" s="597"/>
      <c r="W1463" s="597"/>
      <c r="X1463" s="377"/>
      <c r="Y1463" s="377"/>
      <c r="Z1463" s="377"/>
      <c r="AA1463" s="378"/>
      <c r="AB1463" s="378"/>
    </row>
    <row r="1464" hidden="1">
      <c r="A1464" s="607">
        <v>43767.0</v>
      </c>
      <c r="B1464" s="567" t="s">
        <v>3123</v>
      </c>
      <c r="C1464" s="445" t="s">
        <v>3124</v>
      </c>
      <c r="D1464" s="445"/>
      <c r="E1464" s="445"/>
      <c r="F1464" s="544"/>
      <c r="G1464" s="540"/>
      <c r="H1464" s="540"/>
      <c r="I1464" s="540"/>
      <c r="J1464" s="540"/>
      <c r="K1464" s="540"/>
      <c r="L1464" s="530"/>
      <c r="M1464" s="530"/>
      <c r="N1464" s="530"/>
      <c r="O1464" s="576"/>
      <c r="P1464" s="531"/>
      <c r="Q1464" s="531"/>
      <c r="R1464" s="531"/>
      <c r="S1464" s="531"/>
      <c r="T1464" s="531"/>
      <c r="U1464" s="531"/>
      <c r="V1464" s="597"/>
      <c r="W1464" s="597"/>
      <c r="X1464" s="377"/>
      <c r="Y1464" s="377"/>
      <c r="Z1464" s="377"/>
      <c r="AA1464" s="378"/>
      <c r="AB1464" s="378"/>
    </row>
    <row r="1465" hidden="1">
      <c r="A1465" s="607">
        <v>43767.0</v>
      </c>
      <c r="B1465" s="558" t="s">
        <v>3125</v>
      </c>
      <c r="C1465" s="365"/>
      <c r="D1465" s="365"/>
      <c r="E1465" s="365"/>
      <c r="F1465" s="545"/>
      <c r="G1465" s="546"/>
      <c r="H1465" s="546"/>
      <c r="I1465" s="546"/>
      <c r="J1465" s="546"/>
      <c r="K1465" s="564"/>
      <c r="L1465" s="548"/>
      <c r="M1465" s="548"/>
      <c r="N1465" s="548"/>
      <c r="O1465" s="596"/>
      <c r="P1465" s="549"/>
      <c r="Q1465" s="549"/>
      <c r="R1465" s="549"/>
      <c r="S1465" s="549"/>
      <c r="T1465" s="549"/>
      <c r="U1465" s="549"/>
      <c r="V1465" s="597"/>
      <c r="W1465" s="597"/>
      <c r="X1465" s="377"/>
      <c r="Y1465" s="377"/>
      <c r="Z1465" s="377"/>
      <c r="AA1465" s="378"/>
      <c r="AB1465" s="378"/>
    </row>
    <row r="1466" hidden="1">
      <c r="A1466" s="607">
        <v>43767.0</v>
      </c>
      <c r="B1466" s="567" t="s">
        <v>3126</v>
      </c>
      <c r="C1466" s="445" t="s">
        <v>3127</v>
      </c>
      <c r="D1466" s="445"/>
      <c r="E1466" s="445"/>
      <c r="F1466" s="544"/>
      <c r="G1466" s="540"/>
      <c r="H1466" s="540"/>
      <c r="I1466" s="540"/>
      <c r="J1466" s="540"/>
      <c r="K1466" s="540"/>
      <c r="L1466" s="530"/>
      <c r="M1466" s="530"/>
      <c r="N1466" s="530"/>
      <c r="O1466" s="576"/>
      <c r="P1466" s="531"/>
      <c r="Q1466" s="531"/>
      <c r="R1466" s="531"/>
      <c r="S1466" s="531"/>
      <c r="T1466" s="531"/>
      <c r="U1466" s="531"/>
      <c r="V1466" s="597"/>
      <c r="W1466" s="597"/>
      <c r="X1466" s="377"/>
      <c r="Y1466" s="377"/>
      <c r="Z1466" s="377"/>
      <c r="AA1466" s="378"/>
      <c r="AB1466" s="378"/>
    </row>
    <row r="1467" hidden="1">
      <c r="A1467" s="607">
        <v>43767.0</v>
      </c>
      <c r="B1467" s="545" t="s">
        <v>3128</v>
      </c>
      <c r="C1467" s="365" t="s">
        <v>3129</v>
      </c>
      <c r="D1467" s="365"/>
      <c r="E1467" s="365"/>
      <c r="F1467" s="545"/>
      <c r="G1467" s="546"/>
      <c r="H1467" s="546"/>
      <c r="I1467" s="546"/>
      <c r="J1467" s="546"/>
      <c r="K1467" s="564"/>
      <c r="L1467" s="548" t="s">
        <v>3130</v>
      </c>
      <c r="M1467" s="548"/>
      <c r="N1467" s="548"/>
      <c r="O1467" s="596"/>
      <c r="P1467" s="549"/>
      <c r="Q1467" s="549"/>
      <c r="R1467" s="549"/>
      <c r="S1467" s="549"/>
      <c r="T1467" s="549"/>
      <c r="U1467" s="549"/>
      <c r="V1467" s="597"/>
      <c r="W1467" s="597"/>
      <c r="X1467" s="377"/>
      <c r="Y1467" s="377"/>
      <c r="Z1467" s="377"/>
      <c r="AA1467" s="378"/>
      <c r="AB1467" s="378"/>
    </row>
    <row r="1468" hidden="1">
      <c r="A1468" s="607">
        <v>43767.0</v>
      </c>
      <c r="B1468" s="567" t="s">
        <v>3131</v>
      </c>
      <c r="C1468" s="445" t="s">
        <v>3132</v>
      </c>
      <c r="D1468" s="445"/>
      <c r="E1468" s="445"/>
      <c r="F1468" s="544"/>
      <c r="G1468" s="540"/>
      <c r="H1468" s="540"/>
      <c r="I1468" s="540"/>
      <c r="J1468" s="540"/>
      <c r="K1468" s="540"/>
      <c r="L1468" s="530"/>
      <c r="M1468" s="530"/>
      <c r="N1468" s="530"/>
      <c r="O1468" s="576"/>
      <c r="P1468" s="531"/>
      <c r="Q1468" s="531"/>
      <c r="R1468" s="531"/>
      <c r="S1468" s="531"/>
      <c r="T1468" s="531"/>
      <c r="U1468" s="531"/>
      <c r="V1468" s="597"/>
      <c r="W1468" s="597"/>
      <c r="X1468" s="377"/>
      <c r="Y1468" s="377"/>
      <c r="Z1468" s="377"/>
      <c r="AA1468" s="378"/>
      <c r="AB1468" s="378"/>
    </row>
    <row r="1469" hidden="1">
      <c r="A1469" s="607">
        <v>43767.0</v>
      </c>
      <c r="B1469" s="545" t="s">
        <v>3133</v>
      </c>
      <c r="C1469" s="365" t="s">
        <v>3134</v>
      </c>
      <c r="D1469" s="365"/>
      <c r="E1469" s="365"/>
      <c r="F1469" s="545"/>
      <c r="G1469" s="546"/>
      <c r="H1469" s="546"/>
      <c r="I1469" s="546"/>
      <c r="J1469" s="546"/>
      <c r="K1469" s="564"/>
      <c r="L1469" s="548"/>
      <c r="M1469" s="548"/>
      <c r="N1469" s="548"/>
      <c r="O1469" s="596"/>
      <c r="P1469" s="549"/>
      <c r="Q1469" s="549"/>
      <c r="R1469" s="549"/>
      <c r="S1469" s="549"/>
      <c r="T1469" s="549"/>
      <c r="U1469" s="549"/>
      <c r="V1469" s="597"/>
      <c r="W1469" s="597"/>
      <c r="X1469" s="377"/>
      <c r="Y1469" s="377"/>
      <c r="Z1469" s="377"/>
      <c r="AA1469" s="378"/>
      <c r="AB1469" s="378"/>
    </row>
    <row r="1470" hidden="1">
      <c r="A1470" s="607">
        <v>43767.0</v>
      </c>
      <c r="B1470" s="567" t="s">
        <v>3135</v>
      </c>
      <c r="C1470" s="445" t="s">
        <v>3136</v>
      </c>
      <c r="D1470" s="445"/>
      <c r="E1470" s="445"/>
      <c r="F1470" s="544"/>
      <c r="G1470" s="540"/>
      <c r="H1470" s="540"/>
      <c r="I1470" s="540"/>
      <c r="J1470" s="540"/>
      <c r="K1470" s="540"/>
      <c r="L1470" s="530"/>
      <c r="M1470" s="530"/>
      <c r="N1470" s="530"/>
      <c r="O1470" s="576"/>
      <c r="P1470" s="531"/>
      <c r="Q1470" s="531"/>
      <c r="R1470" s="531"/>
      <c r="S1470" s="531"/>
      <c r="T1470" s="531"/>
      <c r="U1470" s="531"/>
      <c r="V1470" s="597"/>
      <c r="W1470" s="597"/>
      <c r="X1470" s="377"/>
      <c r="Y1470" s="377"/>
      <c r="Z1470" s="377"/>
      <c r="AA1470" s="378"/>
      <c r="AB1470" s="378"/>
    </row>
    <row r="1471" hidden="1">
      <c r="A1471" s="607">
        <v>43767.0</v>
      </c>
      <c r="B1471" s="558" t="s">
        <v>3137</v>
      </c>
      <c r="C1471" s="365"/>
      <c r="D1471" s="365"/>
      <c r="E1471" s="365"/>
      <c r="F1471" s="545"/>
      <c r="G1471" s="546"/>
      <c r="H1471" s="546"/>
      <c r="I1471" s="546"/>
      <c r="J1471" s="546"/>
      <c r="K1471" s="564"/>
      <c r="L1471" s="548" t="s">
        <v>3138</v>
      </c>
      <c r="M1471" s="548"/>
      <c r="N1471" s="548" t="s">
        <v>3139</v>
      </c>
      <c r="O1471" s="596"/>
      <c r="P1471" s="549"/>
      <c r="Q1471" s="549"/>
      <c r="R1471" s="549"/>
      <c r="S1471" s="549"/>
      <c r="T1471" s="549"/>
      <c r="U1471" s="549"/>
      <c r="V1471" s="597"/>
      <c r="W1471" s="597"/>
      <c r="X1471" s="377"/>
      <c r="Y1471" s="377"/>
      <c r="Z1471" s="377"/>
      <c r="AA1471" s="378"/>
      <c r="AB1471" s="378"/>
    </row>
    <row r="1472" hidden="1">
      <c r="A1472" s="609"/>
      <c r="B1472" s="567" t="s">
        <v>3140</v>
      </c>
      <c r="C1472" s="445" t="s">
        <v>3141</v>
      </c>
      <c r="D1472" s="445"/>
      <c r="E1472" s="445"/>
      <c r="F1472" s="544"/>
      <c r="G1472" s="540"/>
      <c r="H1472" s="540"/>
      <c r="I1472" s="540"/>
      <c r="J1472" s="540"/>
      <c r="K1472" s="540"/>
      <c r="L1472" s="530" t="s">
        <v>3142</v>
      </c>
      <c r="M1472" s="530"/>
      <c r="N1472" s="530"/>
      <c r="O1472" s="576"/>
      <c r="P1472" s="531"/>
      <c r="Q1472" s="531"/>
      <c r="R1472" s="531"/>
      <c r="S1472" s="531"/>
      <c r="T1472" s="531"/>
      <c r="U1472" s="531"/>
      <c r="V1472" s="597"/>
      <c r="W1472" s="597"/>
      <c r="X1472" s="377"/>
      <c r="Y1472" s="377"/>
      <c r="Z1472" s="377"/>
      <c r="AA1472" s="378"/>
      <c r="AB1472" s="378"/>
    </row>
    <row r="1473" hidden="1">
      <c r="A1473" s="607">
        <v>43766.0</v>
      </c>
      <c r="B1473" s="545" t="s">
        <v>3143</v>
      </c>
      <c r="C1473" s="365"/>
      <c r="D1473" s="365"/>
      <c r="E1473" s="365"/>
      <c r="F1473" s="545"/>
      <c r="G1473" s="546"/>
      <c r="H1473" s="546"/>
      <c r="I1473" s="546"/>
      <c r="J1473" s="546"/>
      <c r="K1473" s="564"/>
      <c r="L1473" s="548"/>
      <c r="M1473" s="548"/>
      <c r="N1473" s="548"/>
      <c r="O1473" s="596"/>
      <c r="P1473" s="549"/>
      <c r="Q1473" s="549"/>
      <c r="R1473" s="549"/>
      <c r="S1473" s="549"/>
      <c r="T1473" s="549"/>
      <c r="U1473" s="549"/>
      <c r="V1473" s="597"/>
      <c r="W1473" s="597"/>
      <c r="X1473" s="377"/>
      <c r="Y1473" s="377"/>
      <c r="Z1473" s="377"/>
      <c r="AA1473" s="378"/>
      <c r="AB1473" s="378"/>
    </row>
    <row r="1474" hidden="1">
      <c r="A1474" s="609"/>
      <c r="B1474" s="567" t="s">
        <v>3144</v>
      </c>
      <c r="C1474" s="445" t="s">
        <v>3145</v>
      </c>
      <c r="D1474" s="445"/>
      <c r="E1474" s="445"/>
      <c r="F1474" s="544"/>
      <c r="G1474" s="540"/>
      <c r="H1474" s="540"/>
      <c r="I1474" s="540"/>
      <c r="J1474" s="540"/>
      <c r="K1474" s="540"/>
      <c r="L1474" s="530"/>
      <c r="M1474" s="530"/>
      <c r="N1474" s="530"/>
      <c r="O1474" s="576"/>
      <c r="P1474" s="531"/>
      <c r="Q1474" s="531"/>
      <c r="R1474" s="531"/>
      <c r="S1474" s="531"/>
      <c r="T1474" s="531"/>
      <c r="U1474" s="531"/>
      <c r="V1474" s="597"/>
      <c r="W1474" s="597"/>
      <c r="X1474" s="377"/>
      <c r="Y1474" s="377"/>
      <c r="Z1474" s="377"/>
      <c r="AA1474" s="378"/>
      <c r="AB1474" s="378"/>
    </row>
    <row r="1475" hidden="1">
      <c r="A1475" s="607">
        <v>43766.0</v>
      </c>
      <c r="B1475" s="545" t="s">
        <v>3146</v>
      </c>
      <c r="C1475" s="365" t="s">
        <v>3147</v>
      </c>
      <c r="D1475" s="365"/>
      <c r="E1475" s="365"/>
      <c r="F1475" s="545"/>
      <c r="G1475" s="546"/>
      <c r="H1475" s="546"/>
      <c r="I1475" s="546"/>
      <c r="J1475" s="546"/>
      <c r="K1475" s="564"/>
      <c r="L1475" s="548"/>
      <c r="M1475" s="548"/>
      <c r="N1475" s="548"/>
      <c r="O1475" s="596"/>
      <c r="P1475" s="549"/>
      <c r="Q1475" s="549"/>
      <c r="R1475" s="549"/>
      <c r="S1475" s="549"/>
      <c r="T1475" s="549"/>
      <c r="U1475" s="549"/>
      <c r="V1475" s="597"/>
      <c r="W1475" s="597"/>
      <c r="X1475" s="377"/>
      <c r="Y1475" s="377"/>
      <c r="Z1475" s="377"/>
      <c r="AA1475" s="378"/>
      <c r="AB1475" s="378"/>
    </row>
    <row r="1476" hidden="1">
      <c r="A1476" s="607">
        <v>43766.0</v>
      </c>
      <c r="B1476" s="567" t="s">
        <v>3148</v>
      </c>
      <c r="C1476" s="445" t="s">
        <v>3149</v>
      </c>
      <c r="D1476" s="445"/>
      <c r="E1476" s="445"/>
      <c r="F1476" s="544"/>
      <c r="G1476" s="593"/>
      <c r="H1476" s="593"/>
      <c r="I1476" s="593"/>
      <c r="J1476" s="593"/>
      <c r="K1476" s="540"/>
      <c r="L1476" s="530" t="s">
        <v>3150</v>
      </c>
      <c r="M1476" s="530"/>
      <c r="N1476" s="530"/>
      <c r="O1476" s="576"/>
      <c r="P1476" s="531"/>
      <c r="Q1476" s="531"/>
      <c r="R1476" s="531"/>
      <c r="S1476" s="531"/>
      <c r="T1476" s="531"/>
      <c r="U1476" s="531"/>
      <c r="V1476" s="597"/>
      <c r="W1476" s="597"/>
      <c r="X1476" s="377"/>
      <c r="Y1476" s="377"/>
      <c r="Z1476" s="377"/>
      <c r="AA1476" s="378"/>
      <c r="AB1476" s="378"/>
    </row>
    <row r="1477" hidden="1">
      <c r="A1477" s="607">
        <v>43766.0</v>
      </c>
      <c r="B1477" s="545" t="s">
        <v>3151</v>
      </c>
      <c r="C1477" s="365" t="s">
        <v>3152</v>
      </c>
      <c r="D1477" s="365"/>
      <c r="E1477" s="365"/>
      <c r="F1477" s="545"/>
      <c r="G1477" s="546"/>
      <c r="H1477" s="546"/>
      <c r="I1477" s="546"/>
      <c r="J1477" s="546"/>
      <c r="K1477" s="564"/>
      <c r="L1477" s="548"/>
      <c r="M1477" s="548"/>
      <c r="N1477" s="548"/>
      <c r="O1477" s="596"/>
      <c r="P1477" s="549"/>
      <c r="Q1477" s="549"/>
      <c r="R1477" s="549"/>
      <c r="S1477" s="549"/>
      <c r="T1477" s="549"/>
      <c r="U1477" s="549"/>
      <c r="V1477" s="597"/>
      <c r="W1477" s="597"/>
      <c r="X1477" s="377"/>
      <c r="Y1477" s="377"/>
      <c r="Z1477" s="377"/>
      <c r="AA1477" s="378"/>
      <c r="AB1477" s="378"/>
    </row>
    <row r="1478" hidden="1">
      <c r="A1478" s="607">
        <v>43766.0</v>
      </c>
      <c r="B1478" s="567" t="s">
        <v>3153</v>
      </c>
      <c r="C1478" s="445" t="s">
        <v>3154</v>
      </c>
      <c r="D1478" s="445"/>
      <c r="E1478" s="445"/>
      <c r="F1478" s="544"/>
      <c r="G1478" s="540"/>
      <c r="H1478" s="540"/>
      <c r="I1478" s="540"/>
      <c r="J1478" s="540"/>
      <c r="K1478" s="540"/>
      <c r="L1478" s="530"/>
      <c r="M1478" s="530"/>
      <c r="N1478" s="530"/>
      <c r="O1478" s="576"/>
      <c r="P1478" s="531"/>
      <c r="Q1478" s="531"/>
      <c r="R1478" s="531"/>
      <c r="S1478" s="531"/>
      <c r="T1478" s="531"/>
      <c r="U1478" s="531"/>
      <c r="V1478" s="597"/>
      <c r="W1478" s="597"/>
      <c r="X1478" s="377"/>
      <c r="Y1478" s="377"/>
      <c r="Z1478" s="377"/>
      <c r="AA1478" s="378"/>
      <c r="AB1478" s="378"/>
    </row>
    <row r="1479" hidden="1">
      <c r="A1479" s="607">
        <v>43766.0</v>
      </c>
      <c r="B1479" s="558" t="s">
        <v>3155</v>
      </c>
      <c r="C1479" s="365" t="s">
        <v>3156</v>
      </c>
      <c r="D1479" s="365"/>
      <c r="E1479" s="365"/>
      <c r="F1479" s="545"/>
      <c r="G1479" s="546"/>
      <c r="H1479" s="546"/>
      <c r="I1479" s="546"/>
      <c r="J1479" s="546"/>
      <c r="K1479" s="564"/>
      <c r="L1479" s="610" t="s">
        <v>3157</v>
      </c>
      <c r="M1479" s="610"/>
      <c r="N1479" s="548"/>
      <c r="O1479" s="596"/>
      <c r="P1479" s="549"/>
      <c r="Q1479" s="549"/>
      <c r="R1479" s="549"/>
      <c r="S1479" s="549"/>
      <c r="T1479" s="549"/>
      <c r="U1479" s="549"/>
      <c r="V1479" s="597"/>
      <c r="W1479" s="597"/>
      <c r="X1479" s="377"/>
      <c r="Y1479" s="377"/>
      <c r="Z1479" s="377"/>
      <c r="AA1479" s="378"/>
      <c r="AB1479" s="378"/>
    </row>
    <row r="1480" hidden="1">
      <c r="A1480" s="607">
        <v>43766.0</v>
      </c>
      <c r="B1480" s="567" t="s">
        <v>3158</v>
      </c>
      <c r="C1480" s="445" t="s">
        <v>3159</v>
      </c>
      <c r="D1480" s="445"/>
      <c r="E1480" s="445"/>
      <c r="F1480" s="544"/>
      <c r="G1480" s="540"/>
      <c r="H1480" s="540"/>
      <c r="I1480" s="540"/>
      <c r="J1480" s="540"/>
      <c r="K1480" s="540"/>
      <c r="L1480" s="530"/>
      <c r="M1480" s="530"/>
      <c r="N1480" s="530"/>
      <c r="O1480" s="576"/>
      <c r="P1480" s="531"/>
      <c r="Q1480" s="531"/>
      <c r="R1480" s="531"/>
      <c r="S1480" s="531"/>
      <c r="T1480" s="531"/>
      <c r="U1480" s="531"/>
      <c r="V1480" s="597"/>
      <c r="W1480" s="597"/>
      <c r="X1480" s="377"/>
      <c r="Y1480" s="377"/>
      <c r="Z1480" s="377"/>
      <c r="AA1480" s="378"/>
      <c r="AB1480" s="378"/>
    </row>
    <row r="1481" hidden="1">
      <c r="A1481" s="607">
        <v>43765.0</v>
      </c>
      <c r="B1481" s="545" t="s">
        <v>3160</v>
      </c>
      <c r="C1481" s="365"/>
      <c r="D1481" s="365"/>
      <c r="E1481" s="365"/>
      <c r="F1481" s="545"/>
      <c r="G1481" s="546"/>
      <c r="H1481" s="546"/>
      <c r="I1481" s="546"/>
      <c r="J1481" s="546"/>
      <c r="K1481" s="564"/>
      <c r="L1481" s="548"/>
      <c r="M1481" s="548"/>
      <c r="N1481" s="548"/>
      <c r="O1481" s="596"/>
      <c r="P1481" s="549"/>
      <c r="Q1481" s="549"/>
      <c r="R1481" s="549"/>
      <c r="S1481" s="549"/>
      <c r="T1481" s="549"/>
      <c r="U1481" s="549"/>
      <c r="V1481" s="597"/>
      <c r="W1481" s="597"/>
      <c r="X1481" s="377"/>
      <c r="Y1481" s="377"/>
      <c r="Z1481" s="377"/>
      <c r="AA1481" s="378"/>
      <c r="AB1481" s="378"/>
    </row>
    <row r="1482" hidden="1">
      <c r="A1482" s="607">
        <v>43765.0</v>
      </c>
      <c r="B1482" s="567" t="s">
        <v>3161</v>
      </c>
      <c r="C1482" s="445" t="s">
        <v>3162</v>
      </c>
      <c r="D1482" s="445"/>
      <c r="E1482" s="445"/>
      <c r="F1482" s="544"/>
      <c r="G1482" s="540"/>
      <c r="H1482" s="540"/>
      <c r="I1482" s="540"/>
      <c r="J1482" s="540"/>
      <c r="K1482" s="540"/>
      <c r="L1482" s="530" t="s">
        <v>3163</v>
      </c>
      <c r="M1482" s="530"/>
      <c r="N1482" s="530"/>
      <c r="O1482" s="576"/>
      <c r="P1482" s="531"/>
      <c r="Q1482" s="531"/>
      <c r="R1482" s="531"/>
      <c r="S1482" s="531"/>
      <c r="T1482" s="531"/>
      <c r="U1482" s="531"/>
      <c r="V1482" s="597"/>
      <c r="W1482" s="597"/>
      <c r="X1482" s="377"/>
      <c r="Y1482" s="377"/>
      <c r="Z1482" s="377"/>
      <c r="AA1482" s="378"/>
      <c r="AB1482" s="378"/>
    </row>
    <row r="1483" hidden="1">
      <c r="A1483" s="607">
        <v>43765.0</v>
      </c>
      <c r="B1483" s="545" t="s">
        <v>3164</v>
      </c>
      <c r="C1483" s="365" t="s">
        <v>3165</v>
      </c>
      <c r="D1483" s="365"/>
      <c r="E1483" s="365"/>
      <c r="F1483" s="545"/>
      <c r="G1483" s="546"/>
      <c r="H1483" s="546"/>
      <c r="I1483" s="546"/>
      <c r="J1483" s="546"/>
      <c r="K1483" s="564"/>
      <c r="L1483" s="548" t="s">
        <v>3166</v>
      </c>
      <c r="M1483" s="548"/>
      <c r="N1483" s="548" t="s">
        <v>3167</v>
      </c>
      <c r="O1483" s="596"/>
      <c r="P1483" s="549"/>
      <c r="Q1483" s="549"/>
      <c r="R1483" s="549"/>
      <c r="S1483" s="549"/>
      <c r="T1483" s="549"/>
      <c r="U1483" s="549"/>
      <c r="V1483" s="597"/>
      <c r="W1483" s="597"/>
      <c r="X1483" s="377"/>
      <c r="Y1483" s="377"/>
      <c r="Z1483" s="377"/>
      <c r="AA1483" s="378"/>
      <c r="AB1483" s="378"/>
    </row>
    <row r="1484" hidden="1">
      <c r="A1484" s="595">
        <v>43764.0</v>
      </c>
      <c r="B1484" s="567" t="s">
        <v>3168</v>
      </c>
      <c r="C1484" s="445" t="s">
        <v>3169</v>
      </c>
      <c r="D1484" s="445"/>
      <c r="E1484" s="445"/>
      <c r="F1484" s="544"/>
      <c r="G1484" s="540"/>
      <c r="H1484" s="540"/>
      <c r="I1484" s="540"/>
      <c r="J1484" s="540"/>
      <c r="K1484" s="540"/>
      <c r="L1484" s="530" t="s">
        <v>3170</v>
      </c>
      <c r="M1484" s="530"/>
      <c r="N1484" s="530" t="s">
        <v>3171</v>
      </c>
      <c r="O1484" s="576"/>
      <c r="P1484" s="531"/>
      <c r="Q1484" s="531"/>
      <c r="R1484" s="531"/>
      <c r="S1484" s="531"/>
      <c r="T1484" s="531"/>
      <c r="U1484" s="531"/>
      <c r="V1484" s="597"/>
      <c r="W1484" s="597"/>
      <c r="X1484" s="377"/>
      <c r="Y1484" s="377"/>
      <c r="Z1484" s="377"/>
      <c r="AA1484" s="378"/>
      <c r="AB1484" s="378"/>
    </row>
    <row r="1485" hidden="1">
      <c r="A1485" s="595">
        <v>43764.0</v>
      </c>
      <c r="B1485" s="545" t="s">
        <v>3172</v>
      </c>
      <c r="C1485" s="365" t="s">
        <v>3173</v>
      </c>
      <c r="D1485" s="365"/>
      <c r="E1485" s="365"/>
      <c r="F1485" s="545"/>
      <c r="G1485" s="546"/>
      <c r="H1485" s="546"/>
      <c r="I1485" s="546"/>
      <c r="J1485" s="546"/>
      <c r="K1485" s="564"/>
      <c r="L1485" s="548"/>
      <c r="M1485" s="548"/>
      <c r="N1485" s="548"/>
      <c r="O1485" s="596"/>
      <c r="P1485" s="549"/>
      <c r="Q1485" s="549"/>
      <c r="R1485" s="549"/>
      <c r="S1485" s="549"/>
      <c r="T1485" s="549"/>
      <c r="U1485" s="549"/>
      <c r="V1485" s="597"/>
      <c r="W1485" s="597"/>
      <c r="X1485" s="377"/>
      <c r="Y1485" s="377"/>
      <c r="Z1485" s="377"/>
      <c r="AA1485" s="378"/>
      <c r="AB1485" s="378"/>
    </row>
    <row r="1486" hidden="1">
      <c r="A1486" s="595">
        <v>43764.0</v>
      </c>
      <c r="B1486" s="567" t="s">
        <v>3174</v>
      </c>
      <c r="C1486" s="445" t="s">
        <v>3175</v>
      </c>
      <c r="D1486" s="445"/>
      <c r="E1486" s="445"/>
      <c r="F1486" s="544"/>
      <c r="G1486" s="540"/>
      <c r="H1486" s="540"/>
      <c r="I1486" s="540"/>
      <c r="J1486" s="540"/>
      <c r="K1486" s="540"/>
      <c r="L1486" s="530"/>
      <c r="M1486" s="530"/>
      <c r="N1486" s="530"/>
      <c r="O1486" s="576"/>
      <c r="P1486" s="531"/>
      <c r="Q1486" s="531"/>
      <c r="R1486" s="531"/>
      <c r="S1486" s="531"/>
      <c r="T1486" s="531"/>
      <c r="U1486" s="531"/>
      <c r="V1486" s="597"/>
      <c r="W1486" s="597"/>
      <c r="X1486" s="377"/>
      <c r="Y1486" s="377"/>
      <c r="Z1486" s="377"/>
      <c r="AA1486" s="378"/>
      <c r="AB1486" s="378"/>
    </row>
    <row r="1487" hidden="1">
      <c r="A1487" s="595">
        <v>43764.0</v>
      </c>
      <c r="B1487" s="545" t="s">
        <v>3176</v>
      </c>
      <c r="C1487" s="365" t="s">
        <v>3177</v>
      </c>
      <c r="D1487" s="365"/>
      <c r="E1487" s="365"/>
      <c r="F1487" s="545"/>
      <c r="G1487" s="546"/>
      <c r="H1487" s="546"/>
      <c r="I1487" s="546"/>
      <c r="J1487" s="546"/>
      <c r="K1487" s="564"/>
      <c r="L1487" s="548" t="s">
        <v>3178</v>
      </c>
      <c r="M1487" s="548"/>
      <c r="N1487" s="548"/>
      <c r="O1487" s="596"/>
      <c r="P1487" s="549"/>
      <c r="Q1487" s="549"/>
      <c r="R1487" s="549"/>
      <c r="S1487" s="549"/>
      <c r="T1487" s="549"/>
      <c r="U1487" s="549"/>
      <c r="V1487" s="597"/>
      <c r="W1487" s="597"/>
      <c r="X1487" s="377"/>
      <c r="Y1487" s="377"/>
      <c r="Z1487" s="377"/>
      <c r="AA1487" s="378"/>
      <c r="AB1487" s="378"/>
    </row>
    <row r="1488" hidden="1">
      <c r="A1488" s="595">
        <v>43764.0</v>
      </c>
      <c r="B1488" s="567" t="s">
        <v>3179</v>
      </c>
      <c r="C1488" s="445" t="s">
        <v>3180</v>
      </c>
      <c r="D1488" s="445"/>
      <c r="E1488" s="445"/>
      <c r="F1488" s="544"/>
      <c r="G1488" s="540"/>
      <c r="H1488" s="540"/>
      <c r="I1488" s="540"/>
      <c r="J1488" s="540"/>
      <c r="K1488" s="540"/>
      <c r="L1488" s="530"/>
      <c r="M1488" s="530"/>
      <c r="N1488" s="530"/>
      <c r="O1488" s="576"/>
      <c r="P1488" s="531"/>
      <c r="Q1488" s="531"/>
      <c r="R1488" s="531"/>
      <c r="S1488" s="531"/>
      <c r="T1488" s="531"/>
      <c r="U1488" s="531"/>
      <c r="V1488" s="597"/>
      <c r="W1488" s="597"/>
      <c r="X1488" s="377"/>
      <c r="Y1488" s="377"/>
      <c r="Z1488" s="377"/>
      <c r="AA1488" s="378"/>
      <c r="AB1488" s="378"/>
    </row>
    <row r="1489" hidden="1">
      <c r="A1489" s="595">
        <v>43764.0</v>
      </c>
      <c r="B1489" s="545" t="s">
        <v>3181</v>
      </c>
      <c r="C1489" s="365" t="s">
        <v>3182</v>
      </c>
      <c r="D1489" s="365"/>
      <c r="E1489" s="365"/>
      <c r="F1489" s="552"/>
      <c r="G1489" s="553"/>
      <c r="H1489" s="553"/>
      <c r="I1489" s="553"/>
      <c r="J1489" s="553"/>
      <c r="K1489" s="564"/>
      <c r="L1489" s="548"/>
      <c r="M1489" s="548"/>
      <c r="N1489" s="548"/>
      <c r="O1489" s="596"/>
      <c r="P1489" s="549"/>
      <c r="Q1489" s="549"/>
      <c r="R1489" s="549"/>
      <c r="S1489" s="549"/>
      <c r="T1489" s="549"/>
      <c r="U1489" s="549"/>
      <c r="V1489" s="597"/>
      <c r="W1489" s="597"/>
      <c r="X1489" s="377"/>
      <c r="Y1489" s="377"/>
      <c r="Z1489" s="377"/>
      <c r="AA1489" s="378"/>
      <c r="AB1489" s="378"/>
    </row>
    <row r="1490" hidden="1">
      <c r="A1490" s="595">
        <v>43763.0</v>
      </c>
      <c r="B1490" s="567" t="s">
        <v>3183</v>
      </c>
      <c r="C1490" s="445" t="s">
        <v>3184</v>
      </c>
      <c r="D1490" s="445"/>
      <c r="E1490" s="445"/>
      <c r="F1490" s="544"/>
      <c r="G1490" s="540"/>
      <c r="H1490" s="540"/>
      <c r="I1490" s="540"/>
      <c r="J1490" s="540"/>
      <c r="K1490" s="540"/>
      <c r="L1490" s="530" t="s">
        <v>3185</v>
      </c>
      <c r="M1490" s="530"/>
      <c r="N1490" s="530"/>
      <c r="O1490" s="576"/>
      <c r="P1490" s="531"/>
      <c r="Q1490" s="531"/>
      <c r="R1490" s="531"/>
      <c r="S1490" s="531"/>
      <c r="T1490" s="531"/>
      <c r="U1490" s="531"/>
      <c r="V1490" s="597"/>
      <c r="W1490" s="597"/>
      <c r="X1490" s="377"/>
      <c r="Y1490" s="377"/>
      <c r="Z1490" s="377"/>
      <c r="AA1490" s="378"/>
      <c r="AB1490" s="378"/>
    </row>
    <row r="1491" hidden="1">
      <c r="A1491" s="595">
        <v>43763.0</v>
      </c>
      <c r="B1491" s="558" t="s">
        <v>3186</v>
      </c>
      <c r="C1491" s="365" t="s">
        <v>3187</v>
      </c>
      <c r="D1491" s="365"/>
      <c r="E1491" s="365"/>
      <c r="F1491" s="545"/>
      <c r="G1491" s="546"/>
      <c r="H1491" s="546"/>
      <c r="I1491" s="546"/>
      <c r="J1491" s="546"/>
      <c r="K1491" s="564"/>
      <c r="L1491" s="548" t="s">
        <v>3188</v>
      </c>
      <c r="M1491" s="548"/>
      <c r="N1491" s="548"/>
      <c r="O1491" s="596"/>
      <c r="P1491" s="549"/>
      <c r="Q1491" s="549"/>
      <c r="R1491" s="549"/>
      <c r="S1491" s="549"/>
      <c r="T1491" s="549"/>
      <c r="U1491" s="549"/>
      <c r="V1491" s="597"/>
      <c r="W1491" s="597"/>
      <c r="X1491" s="377"/>
      <c r="Y1491" s="377"/>
      <c r="Z1491" s="377"/>
      <c r="AA1491" s="378"/>
      <c r="AB1491" s="378"/>
    </row>
    <row r="1492" hidden="1">
      <c r="A1492" s="595">
        <v>43763.0</v>
      </c>
      <c r="B1492" s="586" t="s">
        <v>3189</v>
      </c>
      <c r="C1492" s="445" t="s">
        <v>3190</v>
      </c>
      <c r="D1492" s="445"/>
      <c r="E1492" s="445"/>
      <c r="F1492" s="544"/>
      <c r="G1492" s="540"/>
      <c r="H1492" s="540"/>
      <c r="I1492" s="540"/>
      <c r="J1492" s="540"/>
      <c r="K1492" s="540"/>
      <c r="L1492" s="530"/>
      <c r="M1492" s="530"/>
      <c r="N1492" s="530"/>
      <c r="O1492" s="576"/>
      <c r="P1492" s="531"/>
      <c r="Q1492" s="531"/>
      <c r="R1492" s="531"/>
      <c r="S1492" s="531"/>
      <c r="T1492" s="531"/>
      <c r="U1492" s="531"/>
      <c r="V1492" s="597"/>
      <c r="W1492" s="597"/>
      <c r="X1492" s="377"/>
      <c r="Y1492" s="377"/>
      <c r="Z1492" s="377"/>
      <c r="AA1492" s="378"/>
      <c r="AB1492" s="378"/>
    </row>
    <row r="1493" hidden="1">
      <c r="A1493" s="595">
        <v>43763.0</v>
      </c>
      <c r="B1493" s="558" t="s">
        <v>3191</v>
      </c>
      <c r="C1493" s="365" t="s">
        <v>3192</v>
      </c>
      <c r="D1493" s="365"/>
      <c r="E1493" s="365"/>
      <c r="F1493" s="545"/>
      <c r="G1493" s="546"/>
      <c r="H1493" s="546"/>
      <c r="I1493" s="546"/>
      <c r="J1493" s="546"/>
      <c r="K1493" s="564"/>
      <c r="L1493" s="548" t="s">
        <v>3193</v>
      </c>
      <c r="M1493" s="548"/>
      <c r="N1493" s="548"/>
      <c r="O1493" s="596"/>
      <c r="P1493" s="549"/>
      <c r="Q1493" s="549"/>
      <c r="R1493" s="549"/>
      <c r="S1493" s="549"/>
      <c r="T1493" s="549"/>
      <c r="U1493" s="549"/>
      <c r="V1493" s="597"/>
      <c r="W1493" s="597"/>
      <c r="X1493" s="377"/>
      <c r="Y1493" s="377"/>
      <c r="Z1493" s="377"/>
      <c r="AA1493" s="378"/>
      <c r="AB1493" s="378"/>
    </row>
    <row r="1494" hidden="1">
      <c r="A1494" s="595">
        <v>43763.0</v>
      </c>
      <c r="B1494" s="586" t="s">
        <v>3194</v>
      </c>
      <c r="C1494" s="445" t="s">
        <v>3195</v>
      </c>
      <c r="D1494" s="445"/>
      <c r="E1494" s="445"/>
      <c r="F1494" s="544"/>
      <c r="G1494" s="540"/>
      <c r="H1494" s="540"/>
      <c r="I1494" s="540"/>
      <c r="J1494" s="540"/>
      <c r="K1494" s="540"/>
      <c r="L1494" s="608" t="s">
        <v>3196</v>
      </c>
      <c r="M1494" s="530"/>
      <c r="N1494" s="530"/>
      <c r="O1494" s="576"/>
      <c r="P1494" s="531"/>
      <c r="Q1494" s="531"/>
      <c r="R1494" s="531"/>
      <c r="S1494" s="531"/>
      <c r="T1494" s="531"/>
      <c r="U1494" s="531"/>
      <c r="V1494" s="597"/>
      <c r="W1494" s="597"/>
      <c r="X1494" s="377"/>
      <c r="Y1494" s="377"/>
      <c r="Z1494" s="377"/>
      <c r="AA1494" s="378"/>
      <c r="AB1494" s="378"/>
    </row>
    <row r="1495" hidden="1">
      <c r="A1495" s="551"/>
      <c r="B1495" s="558" t="s">
        <v>3197</v>
      </c>
      <c r="C1495" s="365" t="s">
        <v>3198</v>
      </c>
      <c r="D1495" s="365"/>
      <c r="E1495" s="365"/>
      <c r="F1495" s="545"/>
      <c r="G1495" s="546"/>
      <c r="H1495" s="546"/>
      <c r="I1495" s="546"/>
      <c r="J1495" s="546"/>
      <c r="K1495" s="564"/>
      <c r="L1495" s="548" t="s">
        <v>3199</v>
      </c>
      <c r="M1495" s="548"/>
      <c r="N1495" s="548"/>
      <c r="O1495" s="596"/>
      <c r="P1495" s="549"/>
      <c r="Q1495" s="549"/>
      <c r="R1495" s="549"/>
      <c r="S1495" s="549"/>
      <c r="T1495" s="549"/>
      <c r="U1495" s="549"/>
      <c r="V1495" s="597"/>
      <c r="W1495" s="597"/>
      <c r="X1495" s="377"/>
      <c r="Y1495" s="377"/>
      <c r="Z1495" s="377"/>
      <c r="AA1495" s="378"/>
      <c r="AB1495" s="378"/>
    </row>
    <row r="1496" hidden="1">
      <c r="A1496" s="595">
        <v>43762.0</v>
      </c>
      <c r="B1496" s="586" t="s">
        <v>3200</v>
      </c>
      <c r="C1496" s="445" t="s">
        <v>3201</v>
      </c>
      <c r="D1496" s="445"/>
      <c r="E1496" s="445"/>
      <c r="F1496" s="544"/>
      <c r="G1496" s="540"/>
      <c r="H1496" s="540"/>
      <c r="I1496" s="540"/>
      <c r="J1496" s="540"/>
      <c r="K1496" s="540"/>
      <c r="L1496" s="530"/>
      <c r="M1496" s="530"/>
      <c r="N1496" s="530"/>
      <c r="O1496" s="576"/>
      <c r="P1496" s="531"/>
      <c r="Q1496" s="531"/>
      <c r="R1496" s="531"/>
      <c r="S1496" s="531"/>
      <c r="T1496" s="531"/>
      <c r="U1496" s="531"/>
      <c r="V1496" s="597"/>
      <c r="W1496" s="597"/>
      <c r="X1496" s="377"/>
      <c r="Y1496" s="377"/>
      <c r="Z1496" s="377"/>
      <c r="AA1496" s="378"/>
      <c r="AB1496" s="378"/>
    </row>
    <row r="1497" hidden="1">
      <c r="A1497" s="595">
        <v>43762.0</v>
      </c>
      <c r="B1497" s="558" t="s">
        <v>3202</v>
      </c>
      <c r="C1497" s="365" t="s">
        <v>3203</v>
      </c>
      <c r="D1497" s="365"/>
      <c r="E1497" s="365"/>
      <c r="F1497" s="545"/>
      <c r="G1497" s="546"/>
      <c r="H1497" s="546"/>
      <c r="I1497" s="546"/>
      <c r="J1497" s="546"/>
      <c r="K1497" s="564"/>
      <c r="L1497" s="548"/>
      <c r="M1497" s="548"/>
      <c r="N1497" s="548"/>
      <c r="O1497" s="596"/>
      <c r="P1497" s="549"/>
      <c r="Q1497" s="549"/>
      <c r="R1497" s="549"/>
      <c r="S1497" s="549"/>
      <c r="T1497" s="549"/>
      <c r="U1497" s="549"/>
      <c r="V1497" s="597"/>
      <c r="W1497" s="597"/>
      <c r="X1497" s="377"/>
      <c r="Y1497" s="377"/>
      <c r="Z1497" s="377"/>
      <c r="AA1497" s="378"/>
      <c r="AB1497" s="378"/>
    </row>
    <row r="1498" hidden="1">
      <c r="A1498" s="595">
        <v>43762.0</v>
      </c>
      <c r="B1498" s="567" t="s">
        <v>3204</v>
      </c>
      <c r="C1498" s="445" t="s">
        <v>3205</v>
      </c>
      <c r="D1498" s="445"/>
      <c r="E1498" s="445"/>
      <c r="F1498" s="611"/>
      <c r="G1498" s="612"/>
      <c r="H1498" s="612"/>
      <c r="I1498" s="612"/>
      <c r="J1498" s="612"/>
      <c r="K1498" s="540"/>
      <c r="L1498" s="613" t="s">
        <v>3206</v>
      </c>
      <c r="M1498" s="613"/>
      <c r="N1498" s="530" t="s">
        <v>3207</v>
      </c>
      <c r="O1498" s="576"/>
      <c r="P1498" s="531"/>
      <c r="Q1498" s="531"/>
      <c r="R1498" s="531"/>
      <c r="S1498" s="531"/>
      <c r="T1498" s="531"/>
      <c r="U1498" s="531"/>
      <c r="V1498" s="597"/>
      <c r="W1498" s="597"/>
      <c r="X1498" s="377"/>
      <c r="Y1498" s="377"/>
      <c r="Z1498" s="377"/>
      <c r="AA1498" s="378"/>
      <c r="AB1498" s="378"/>
    </row>
    <row r="1499" hidden="1">
      <c r="A1499" s="595">
        <v>43762.0</v>
      </c>
      <c r="B1499" s="545" t="s">
        <v>3208</v>
      </c>
      <c r="C1499" s="365" t="s">
        <v>3209</v>
      </c>
      <c r="D1499" s="365"/>
      <c r="E1499" s="365"/>
      <c r="F1499" s="545"/>
      <c r="G1499" s="546"/>
      <c r="H1499" s="546"/>
      <c r="I1499" s="546"/>
      <c r="J1499" s="546"/>
      <c r="K1499" s="546"/>
      <c r="L1499" s="548"/>
      <c r="M1499" s="548"/>
      <c r="N1499" s="548"/>
      <c r="O1499" s="596"/>
      <c r="P1499" s="549"/>
      <c r="Q1499" s="549"/>
      <c r="R1499" s="549"/>
      <c r="S1499" s="549"/>
      <c r="T1499" s="549"/>
      <c r="U1499" s="549"/>
      <c r="V1499" s="597"/>
      <c r="W1499" s="597"/>
      <c r="X1499" s="377"/>
      <c r="Y1499" s="377"/>
      <c r="Z1499" s="377"/>
      <c r="AA1499" s="378"/>
      <c r="AB1499" s="378"/>
    </row>
    <row r="1500" hidden="1">
      <c r="A1500" s="550"/>
      <c r="B1500" s="567" t="s">
        <v>3210</v>
      </c>
      <c r="C1500" s="445" t="s">
        <v>3211</v>
      </c>
      <c r="D1500" s="445"/>
      <c r="E1500" s="445"/>
      <c r="F1500" s="544"/>
      <c r="G1500" s="540"/>
      <c r="H1500" s="540"/>
      <c r="I1500" s="540"/>
      <c r="J1500" s="540"/>
      <c r="K1500" s="540"/>
      <c r="L1500" s="530" t="s">
        <v>3212</v>
      </c>
      <c r="M1500" s="530"/>
      <c r="N1500" s="530"/>
      <c r="O1500" s="576"/>
      <c r="P1500" s="531"/>
      <c r="Q1500" s="531"/>
      <c r="R1500" s="531"/>
      <c r="S1500" s="531"/>
      <c r="T1500" s="531"/>
      <c r="U1500" s="531"/>
      <c r="V1500" s="597"/>
      <c r="W1500" s="597"/>
      <c r="X1500" s="377"/>
      <c r="Y1500" s="377"/>
      <c r="Z1500" s="377"/>
      <c r="AA1500" s="378"/>
      <c r="AB1500" s="378"/>
    </row>
    <row r="1501" hidden="1">
      <c r="A1501" s="540"/>
      <c r="B1501" s="585" t="s">
        <v>3213</v>
      </c>
      <c r="C1501" s="365" t="s">
        <v>3214</v>
      </c>
      <c r="D1501" s="365"/>
      <c r="E1501" s="365"/>
      <c r="F1501" s="545"/>
      <c r="G1501" s="546"/>
      <c r="H1501" s="546"/>
      <c r="I1501" s="546"/>
      <c r="J1501" s="546"/>
      <c r="K1501" s="546"/>
      <c r="L1501" s="610"/>
      <c r="M1501" s="610"/>
      <c r="N1501" s="548"/>
      <c r="O1501" s="596"/>
      <c r="P1501" s="549"/>
      <c r="Q1501" s="549"/>
      <c r="R1501" s="549"/>
      <c r="S1501" s="549"/>
      <c r="T1501" s="549"/>
      <c r="U1501" s="549"/>
      <c r="V1501" s="597"/>
      <c r="W1501" s="597"/>
      <c r="X1501" s="377"/>
      <c r="Y1501" s="377"/>
      <c r="Z1501" s="377"/>
      <c r="AA1501" s="378"/>
      <c r="AB1501" s="378"/>
    </row>
    <row r="1502" hidden="1">
      <c r="A1502" s="595">
        <v>43761.0</v>
      </c>
      <c r="B1502" s="544" t="s">
        <v>3215</v>
      </c>
      <c r="C1502" s="445" t="s">
        <v>3216</v>
      </c>
      <c r="D1502" s="445"/>
      <c r="E1502" s="445"/>
      <c r="F1502" s="544"/>
      <c r="G1502" s="540"/>
      <c r="H1502" s="540"/>
      <c r="I1502" s="540"/>
      <c r="J1502" s="540"/>
      <c r="K1502" s="540"/>
      <c r="L1502" s="530"/>
      <c r="M1502" s="530"/>
      <c r="N1502" s="530"/>
      <c r="O1502" s="576"/>
      <c r="P1502" s="531"/>
      <c r="Q1502" s="531"/>
      <c r="R1502" s="531"/>
      <c r="S1502" s="531"/>
      <c r="T1502" s="531"/>
      <c r="U1502" s="531"/>
      <c r="V1502" s="597"/>
      <c r="W1502" s="597"/>
      <c r="X1502" s="377"/>
      <c r="Y1502" s="377"/>
      <c r="Z1502" s="377"/>
      <c r="AA1502" s="378"/>
      <c r="AB1502" s="378"/>
    </row>
    <row r="1503" hidden="1">
      <c r="A1503" s="595">
        <v>43761.0</v>
      </c>
      <c r="B1503" s="554" t="s">
        <v>3217</v>
      </c>
      <c r="C1503" s="365" t="s">
        <v>3218</v>
      </c>
      <c r="D1503" s="365"/>
      <c r="E1503" s="365"/>
      <c r="F1503" s="545"/>
      <c r="G1503" s="546"/>
      <c r="H1503" s="546"/>
      <c r="I1503" s="546"/>
      <c r="J1503" s="546"/>
      <c r="K1503" s="546"/>
      <c r="L1503" s="614" t="s">
        <v>3219</v>
      </c>
      <c r="M1503" s="614"/>
      <c r="N1503" s="548" t="s">
        <v>3220</v>
      </c>
      <c r="O1503" s="596"/>
      <c r="P1503" s="549"/>
      <c r="Q1503" s="549"/>
      <c r="R1503" s="549"/>
      <c r="S1503" s="549"/>
      <c r="T1503" s="549"/>
      <c r="U1503" s="549"/>
      <c r="V1503" s="597"/>
      <c r="W1503" s="597"/>
      <c r="X1503" s="377"/>
      <c r="Y1503" s="377"/>
      <c r="Z1503" s="377"/>
      <c r="AA1503" s="378"/>
      <c r="AB1503" s="378"/>
    </row>
    <row r="1504" hidden="1">
      <c r="A1504" s="595">
        <v>43761.0</v>
      </c>
      <c r="B1504" s="544" t="s">
        <v>3221</v>
      </c>
      <c r="C1504" s="445" t="s">
        <v>3222</v>
      </c>
      <c r="D1504" s="445"/>
      <c r="E1504" s="445"/>
      <c r="F1504" s="544"/>
      <c r="G1504" s="540"/>
      <c r="H1504" s="540"/>
      <c r="I1504" s="540"/>
      <c r="J1504" s="540"/>
      <c r="K1504" s="540"/>
      <c r="L1504" s="613" t="s">
        <v>3223</v>
      </c>
      <c r="M1504" s="613"/>
      <c r="N1504" s="530"/>
      <c r="O1504" s="576"/>
      <c r="P1504" s="531"/>
      <c r="Q1504" s="531"/>
      <c r="R1504" s="531"/>
      <c r="S1504" s="531"/>
      <c r="T1504" s="531"/>
      <c r="U1504" s="531"/>
      <c r="V1504" s="597"/>
      <c r="W1504" s="597"/>
      <c r="X1504" s="377"/>
      <c r="Y1504" s="377"/>
      <c r="Z1504" s="377"/>
      <c r="AA1504" s="378"/>
      <c r="AB1504" s="378"/>
    </row>
    <row r="1505" hidden="1">
      <c r="A1505" s="595">
        <v>43760.0</v>
      </c>
      <c r="B1505" s="554" t="s">
        <v>3224</v>
      </c>
      <c r="C1505" s="365" t="s">
        <v>3225</v>
      </c>
      <c r="D1505" s="365"/>
      <c r="E1505" s="365"/>
      <c r="F1505" s="545"/>
      <c r="G1505" s="546"/>
      <c r="H1505" s="546"/>
      <c r="I1505" s="546"/>
      <c r="J1505" s="546"/>
      <c r="K1505" s="546"/>
      <c r="L1505" s="548"/>
      <c r="M1505" s="548"/>
      <c r="N1505" s="548"/>
      <c r="O1505" s="596"/>
      <c r="P1505" s="549"/>
      <c r="Q1505" s="549"/>
      <c r="R1505" s="549"/>
      <c r="S1505" s="549"/>
      <c r="T1505" s="549"/>
      <c r="U1505" s="549"/>
      <c r="V1505" s="597"/>
      <c r="W1505" s="597"/>
      <c r="X1505" s="377"/>
      <c r="Y1505" s="377"/>
      <c r="Z1505" s="377"/>
      <c r="AA1505" s="378"/>
      <c r="AB1505" s="378"/>
    </row>
    <row r="1506" hidden="1">
      <c r="A1506" s="595">
        <v>43760.0</v>
      </c>
      <c r="B1506" s="544" t="s">
        <v>3226</v>
      </c>
      <c r="C1506" s="445" t="s">
        <v>3227</v>
      </c>
      <c r="D1506" s="445"/>
      <c r="E1506" s="445"/>
      <c r="F1506" s="544"/>
      <c r="G1506" s="540"/>
      <c r="H1506" s="540"/>
      <c r="I1506" s="540"/>
      <c r="J1506" s="540"/>
      <c r="K1506" s="540"/>
      <c r="L1506" s="613"/>
      <c r="M1506" s="613"/>
      <c r="N1506" s="530"/>
      <c r="O1506" s="576"/>
      <c r="P1506" s="531"/>
      <c r="Q1506" s="531"/>
      <c r="R1506" s="531"/>
      <c r="S1506" s="531"/>
      <c r="T1506" s="531"/>
      <c r="U1506" s="531"/>
      <c r="V1506" s="597"/>
      <c r="W1506" s="597"/>
      <c r="X1506" s="377"/>
      <c r="Y1506" s="377"/>
      <c r="Z1506" s="377"/>
      <c r="AA1506" s="378"/>
      <c r="AB1506" s="378"/>
    </row>
    <row r="1507" hidden="1">
      <c r="A1507" s="615">
        <v>10.22</v>
      </c>
      <c r="B1507" s="585" t="s">
        <v>3228</v>
      </c>
      <c r="C1507" s="365" t="s">
        <v>3229</v>
      </c>
      <c r="D1507" s="365"/>
      <c r="E1507" s="365"/>
      <c r="F1507" s="545"/>
      <c r="G1507" s="546"/>
      <c r="H1507" s="546"/>
      <c r="I1507" s="546"/>
      <c r="J1507" s="546"/>
      <c r="K1507" s="546"/>
      <c r="L1507" s="614"/>
      <c r="M1507" s="614"/>
      <c r="N1507" s="548"/>
      <c r="O1507" s="596"/>
      <c r="P1507" s="549"/>
      <c r="Q1507" s="549"/>
      <c r="R1507" s="549"/>
      <c r="S1507" s="549"/>
      <c r="T1507" s="549"/>
      <c r="U1507" s="549"/>
      <c r="V1507" s="597"/>
      <c r="W1507" s="597"/>
      <c r="X1507" s="377"/>
      <c r="Y1507" s="377"/>
      <c r="Z1507" s="377"/>
      <c r="AA1507" s="378"/>
      <c r="AB1507" s="378"/>
    </row>
    <row r="1508" hidden="1">
      <c r="A1508" s="595">
        <v>43760.0</v>
      </c>
      <c r="B1508" s="544" t="s">
        <v>3230</v>
      </c>
      <c r="C1508" s="445"/>
      <c r="D1508" s="445"/>
      <c r="E1508" s="445"/>
      <c r="F1508" s="544"/>
      <c r="G1508" s="540"/>
      <c r="H1508" s="540"/>
      <c r="I1508" s="540"/>
      <c r="J1508" s="540"/>
      <c r="K1508" s="540"/>
      <c r="L1508" s="613"/>
      <c r="M1508" s="613"/>
      <c r="N1508" s="530"/>
      <c r="O1508" s="576"/>
      <c r="P1508" s="531"/>
      <c r="Q1508" s="531"/>
      <c r="R1508" s="531"/>
      <c r="S1508" s="531"/>
      <c r="T1508" s="531"/>
      <c r="U1508" s="531"/>
      <c r="V1508" s="597"/>
      <c r="W1508" s="597"/>
      <c r="X1508" s="377"/>
      <c r="Y1508" s="377"/>
      <c r="Z1508" s="377"/>
      <c r="AA1508" s="378"/>
      <c r="AB1508" s="378"/>
    </row>
    <row r="1509" hidden="1">
      <c r="A1509" s="595">
        <v>43760.0</v>
      </c>
      <c r="B1509" s="554" t="s">
        <v>3231</v>
      </c>
      <c r="C1509" s="365" t="s">
        <v>3232</v>
      </c>
      <c r="D1509" s="365"/>
      <c r="E1509" s="365"/>
      <c r="F1509" s="545"/>
      <c r="G1509" s="546"/>
      <c r="H1509" s="546"/>
      <c r="I1509" s="546"/>
      <c r="J1509" s="546"/>
      <c r="K1509" s="546"/>
      <c r="L1509" s="614"/>
      <c r="M1509" s="614"/>
      <c r="N1509" s="548"/>
      <c r="O1509" s="596"/>
      <c r="P1509" s="549"/>
      <c r="Q1509" s="549"/>
      <c r="R1509" s="549"/>
      <c r="S1509" s="549"/>
      <c r="T1509" s="549"/>
      <c r="U1509" s="549"/>
      <c r="V1509" s="597"/>
      <c r="W1509" s="597"/>
      <c r="X1509" s="377"/>
      <c r="Y1509" s="377"/>
      <c r="Z1509" s="377"/>
      <c r="AA1509" s="378"/>
      <c r="AB1509" s="378"/>
    </row>
    <row r="1510" hidden="1">
      <c r="A1510" s="595">
        <v>43760.0</v>
      </c>
      <c r="B1510" s="544" t="s">
        <v>3233</v>
      </c>
      <c r="C1510" s="445"/>
      <c r="D1510" s="445"/>
      <c r="E1510" s="445"/>
      <c r="F1510" s="544"/>
      <c r="G1510" s="540"/>
      <c r="H1510" s="540"/>
      <c r="I1510" s="540"/>
      <c r="J1510" s="540"/>
      <c r="K1510" s="540"/>
      <c r="L1510" s="613"/>
      <c r="M1510" s="613"/>
      <c r="N1510" s="530"/>
      <c r="O1510" s="576"/>
      <c r="P1510" s="531"/>
      <c r="Q1510" s="531"/>
      <c r="R1510" s="531"/>
      <c r="S1510" s="531"/>
      <c r="T1510" s="531"/>
      <c r="U1510" s="531"/>
      <c r="V1510" s="597"/>
      <c r="W1510" s="597"/>
      <c r="X1510" s="377"/>
      <c r="Y1510" s="377"/>
      <c r="Z1510" s="377"/>
      <c r="AA1510" s="378"/>
      <c r="AB1510" s="378"/>
    </row>
    <row r="1511" hidden="1">
      <c r="A1511" s="595">
        <v>43759.0</v>
      </c>
      <c r="B1511" s="554" t="s">
        <v>3234</v>
      </c>
      <c r="C1511" s="365" t="s">
        <v>3235</v>
      </c>
      <c r="D1511" s="365"/>
      <c r="E1511" s="365"/>
      <c r="F1511" s="545"/>
      <c r="G1511" s="546"/>
      <c r="H1511" s="546"/>
      <c r="I1511" s="546"/>
      <c r="J1511" s="546"/>
      <c r="K1511" s="546"/>
      <c r="L1511" s="614"/>
      <c r="M1511" s="614"/>
      <c r="N1511" s="548"/>
      <c r="O1511" s="596"/>
      <c r="P1511" s="549"/>
      <c r="Q1511" s="549"/>
      <c r="R1511" s="549"/>
      <c r="S1511" s="549"/>
      <c r="T1511" s="549"/>
      <c r="U1511" s="549"/>
      <c r="V1511" s="597"/>
      <c r="W1511" s="597"/>
      <c r="X1511" s="377"/>
      <c r="Y1511" s="377"/>
      <c r="Z1511" s="377"/>
      <c r="AA1511" s="378"/>
      <c r="AB1511" s="378"/>
    </row>
    <row r="1512" hidden="1">
      <c r="A1512" s="595">
        <v>43759.0</v>
      </c>
      <c r="B1512" s="544" t="s">
        <v>3236</v>
      </c>
      <c r="C1512" s="445" t="s">
        <v>3237</v>
      </c>
      <c r="D1512" s="445"/>
      <c r="E1512" s="445"/>
      <c r="F1512" s="544"/>
      <c r="G1512" s="540"/>
      <c r="H1512" s="540"/>
      <c r="I1512" s="540"/>
      <c r="J1512" s="540"/>
      <c r="K1512" s="540"/>
      <c r="L1512" s="613" t="s">
        <v>3238</v>
      </c>
      <c r="M1512" s="613"/>
      <c r="N1512" s="530"/>
      <c r="O1512" s="576"/>
      <c r="P1512" s="531"/>
      <c r="Q1512" s="531"/>
      <c r="R1512" s="531"/>
      <c r="S1512" s="531"/>
      <c r="T1512" s="531"/>
      <c r="U1512" s="531"/>
      <c r="V1512" s="597"/>
      <c r="W1512" s="597"/>
      <c r="X1512" s="377"/>
      <c r="Y1512" s="377"/>
      <c r="Z1512" s="377"/>
      <c r="AA1512" s="378"/>
      <c r="AB1512" s="378"/>
    </row>
    <row r="1513" hidden="1">
      <c r="A1513" s="595">
        <v>43759.0</v>
      </c>
      <c r="B1513" s="554" t="s">
        <v>3239</v>
      </c>
      <c r="C1513" s="365" t="s">
        <v>3240</v>
      </c>
      <c r="D1513" s="365"/>
      <c r="E1513" s="365"/>
      <c r="F1513" s="554"/>
      <c r="G1513" s="564"/>
      <c r="H1513" s="564"/>
      <c r="I1513" s="564"/>
      <c r="J1513" s="564"/>
      <c r="K1513" s="564"/>
      <c r="L1513" s="614"/>
      <c r="M1513" s="614"/>
      <c r="N1513" s="548"/>
      <c r="O1513" s="596"/>
      <c r="P1513" s="549"/>
      <c r="Q1513" s="549"/>
      <c r="R1513" s="549"/>
      <c r="S1513" s="549"/>
      <c r="T1513" s="549"/>
      <c r="U1513" s="549"/>
      <c r="V1513" s="597"/>
      <c r="W1513" s="597"/>
      <c r="X1513" s="377"/>
      <c r="Y1513" s="377"/>
      <c r="Z1513" s="377"/>
      <c r="AA1513" s="378"/>
      <c r="AB1513" s="378"/>
    </row>
    <row r="1514" hidden="1">
      <c r="A1514" s="595">
        <v>43759.0</v>
      </c>
      <c r="B1514" s="544" t="s">
        <v>3241</v>
      </c>
      <c r="C1514" s="445" t="s">
        <v>3242</v>
      </c>
      <c r="D1514" s="445"/>
      <c r="E1514" s="445"/>
      <c r="F1514" s="544"/>
      <c r="G1514" s="540"/>
      <c r="H1514" s="540"/>
      <c r="I1514" s="540"/>
      <c r="J1514" s="540"/>
      <c r="K1514" s="540"/>
      <c r="L1514" s="613"/>
      <c r="M1514" s="613"/>
      <c r="N1514" s="530"/>
      <c r="O1514" s="576"/>
      <c r="P1514" s="531"/>
      <c r="Q1514" s="531"/>
      <c r="R1514" s="531"/>
      <c r="S1514" s="531"/>
      <c r="T1514" s="531"/>
      <c r="U1514" s="531"/>
      <c r="V1514" s="597"/>
      <c r="W1514" s="597"/>
      <c r="X1514" s="377"/>
      <c r="Y1514" s="377"/>
      <c r="Z1514" s="377"/>
      <c r="AA1514" s="378"/>
      <c r="AB1514" s="378"/>
    </row>
    <row r="1515" hidden="1">
      <c r="A1515" s="595">
        <v>43759.0</v>
      </c>
      <c r="B1515" s="554" t="s">
        <v>3243</v>
      </c>
      <c r="C1515" s="365" t="s">
        <v>3244</v>
      </c>
      <c r="D1515" s="365"/>
      <c r="E1515" s="365"/>
      <c r="F1515" s="554"/>
      <c r="G1515" s="564"/>
      <c r="H1515" s="564"/>
      <c r="I1515" s="564"/>
      <c r="J1515" s="564"/>
      <c r="K1515" s="564"/>
      <c r="L1515" s="614"/>
      <c r="M1515" s="614"/>
      <c r="N1515" s="548"/>
      <c r="O1515" s="596"/>
      <c r="P1515" s="549"/>
      <c r="Q1515" s="549"/>
      <c r="R1515" s="549"/>
      <c r="S1515" s="549"/>
      <c r="T1515" s="549"/>
      <c r="U1515" s="549"/>
      <c r="V1515" s="597"/>
      <c r="W1515" s="597"/>
      <c r="X1515" s="377"/>
      <c r="Y1515" s="377"/>
      <c r="Z1515" s="377"/>
      <c r="AA1515" s="378"/>
      <c r="AB1515" s="378"/>
    </row>
    <row r="1516" hidden="1">
      <c r="A1516" s="595">
        <v>43759.0</v>
      </c>
      <c r="B1516" s="544" t="s">
        <v>3245</v>
      </c>
      <c r="C1516" s="445" t="s">
        <v>3246</v>
      </c>
      <c r="D1516" s="445"/>
      <c r="E1516" s="445"/>
      <c r="F1516" s="544"/>
      <c r="G1516" s="540"/>
      <c r="H1516" s="540"/>
      <c r="I1516" s="540"/>
      <c r="J1516" s="540"/>
      <c r="K1516" s="540"/>
      <c r="L1516" s="613"/>
      <c r="M1516" s="613"/>
      <c r="N1516" s="530"/>
      <c r="O1516" s="576"/>
      <c r="P1516" s="531"/>
      <c r="Q1516" s="531"/>
      <c r="R1516" s="531"/>
      <c r="S1516" s="531"/>
      <c r="T1516" s="531"/>
      <c r="U1516" s="531"/>
      <c r="V1516" s="597"/>
      <c r="W1516" s="597"/>
      <c r="X1516" s="377"/>
      <c r="Y1516" s="377"/>
      <c r="Z1516" s="377"/>
      <c r="AA1516" s="378"/>
      <c r="AB1516" s="378"/>
    </row>
    <row r="1517" hidden="1">
      <c r="A1517" s="595">
        <v>43759.0</v>
      </c>
      <c r="B1517" s="585" t="s">
        <v>3247</v>
      </c>
      <c r="C1517" s="365"/>
      <c r="D1517" s="365"/>
      <c r="E1517" s="365"/>
      <c r="F1517" s="554"/>
      <c r="G1517" s="564"/>
      <c r="H1517" s="564"/>
      <c r="I1517" s="564"/>
      <c r="J1517" s="564"/>
      <c r="K1517" s="564"/>
      <c r="L1517" s="614"/>
      <c r="M1517" s="614"/>
      <c r="N1517" s="548"/>
      <c r="O1517" s="596"/>
      <c r="P1517" s="549"/>
      <c r="Q1517" s="549"/>
      <c r="R1517" s="549"/>
      <c r="S1517" s="549"/>
      <c r="T1517" s="549"/>
      <c r="U1517" s="549"/>
      <c r="V1517" s="597"/>
      <c r="W1517" s="597"/>
      <c r="X1517" s="377"/>
      <c r="Y1517" s="377"/>
      <c r="Z1517" s="377"/>
      <c r="AA1517" s="378"/>
      <c r="AB1517" s="378"/>
    </row>
    <row r="1518" hidden="1">
      <c r="A1518" s="595">
        <v>43759.0</v>
      </c>
      <c r="B1518" s="544" t="s">
        <v>3248</v>
      </c>
      <c r="C1518" s="445" t="s">
        <v>3249</v>
      </c>
      <c r="D1518" s="445"/>
      <c r="E1518" s="445"/>
      <c r="F1518" s="544"/>
      <c r="G1518" s="540"/>
      <c r="H1518" s="540"/>
      <c r="I1518" s="540"/>
      <c r="J1518" s="540"/>
      <c r="K1518" s="540"/>
      <c r="L1518" s="613"/>
      <c r="M1518" s="613"/>
      <c r="N1518" s="530"/>
      <c r="O1518" s="576"/>
      <c r="P1518" s="531"/>
      <c r="Q1518" s="531"/>
      <c r="R1518" s="531"/>
      <c r="S1518" s="531"/>
      <c r="T1518" s="531"/>
      <c r="U1518" s="531"/>
      <c r="V1518" s="597"/>
      <c r="W1518" s="597"/>
      <c r="X1518" s="377"/>
      <c r="Y1518" s="377"/>
      <c r="Z1518" s="377"/>
      <c r="AA1518" s="378"/>
      <c r="AB1518" s="378"/>
    </row>
    <row r="1519" hidden="1">
      <c r="A1519" s="595">
        <v>43759.0</v>
      </c>
      <c r="B1519" s="554" t="s">
        <v>3250</v>
      </c>
      <c r="C1519" s="365" t="s">
        <v>3251</v>
      </c>
      <c r="D1519" s="365"/>
      <c r="E1519" s="365"/>
      <c r="F1519" s="554"/>
      <c r="G1519" s="564"/>
      <c r="H1519" s="564"/>
      <c r="I1519" s="564"/>
      <c r="J1519" s="564"/>
      <c r="K1519" s="564"/>
      <c r="L1519" s="614"/>
      <c r="M1519" s="614"/>
      <c r="N1519" s="548"/>
      <c r="O1519" s="596"/>
      <c r="P1519" s="549"/>
      <c r="Q1519" s="549"/>
      <c r="R1519" s="549"/>
      <c r="S1519" s="549"/>
      <c r="T1519" s="549"/>
      <c r="U1519" s="549"/>
      <c r="V1519" s="597"/>
      <c r="W1519" s="597"/>
      <c r="X1519" s="377"/>
      <c r="Y1519" s="377"/>
      <c r="Z1519" s="377"/>
      <c r="AA1519" s="378"/>
      <c r="AB1519" s="378"/>
    </row>
    <row r="1520" hidden="1">
      <c r="A1520" s="595">
        <v>43758.0</v>
      </c>
      <c r="B1520" s="544" t="s">
        <v>3252</v>
      </c>
      <c r="C1520" s="445"/>
      <c r="D1520" s="445"/>
      <c r="E1520" s="445"/>
      <c r="F1520" s="544"/>
      <c r="G1520" s="540"/>
      <c r="H1520" s="540"/>
      <c r="I1520" s="540"/>
      <c r="J1520" s="540"/>
      <c r="K1520" s="540"/>
      <c r="L1520" s="613"/>
      <c r="M1520" s="613"/>
      <c r="N1520" s="530"/>
      <c r="O1520" s="576"/>
      <c r="P1520" s="531"/>
      <c r="Q1520" s="531"/>
      <c r="R1520" s="531"/>
      <c r="S1520" s="531"/>
      <c r="T1520" s="531"/>
      <c r="U1520" s="531"/>
      <c r="V1520" s="597"/>
      <c r="W1520" s="597"/>
      <c r="X1520" s="377"/>
      <c r="Y1520" s="377"/>
      <c r="Z1520" s="377"/>
      <c r="AA1520" s="378"/>
      <c r="AB1520" s="378"/>
    </row>
    <row r="1521" hidden="1">
      <c r="A1521" s="595">
        <v>43758.0</v>
      </c>
      <c r="B1521" s="554" t="s">
        <v>3253</v>
      </c>
      <c r="C1521" s="365" t="s">
        <v>3254</v>
      </c>
      <c r="D1521" s="365"/>
      <c r="E1521" s="365"/>
      <c r="F1521" s="554"/>
      <c r="G1521" s="564"/>
      <c r="H1521" s="564"/>
      <c r="I1521" s="564"/>
      <c r="J1521" s="564"/>
      <c r="K1521" s="564"/>
      <c r="L1521" s="614"/>
      <c r="M1521" s="614"/>
      <c r="N1521" s="548"/>
      <c r="O1521" s="596"/>
      <c r="P1521" s="549"/>
      <c r="Q1521" s="549"/>
      <c r="R1521" s="549"/>
      <c r="S1521" s="549"/>
      <c r="T1521" s="549"/>
      <c r="U1521" s="549"/>
      <c r="V1521" s="597"/>
      <c r="W1521" s="597"/>
      <c r="X1521" s="377"/>
      <c r="Y1521" s="377"/>
      <c r="Z1521" s="377"/>
      <c r="AA1521" s="378"/>
      <c r="AB1521" s="378"/>
    </row>
    <row r="1522" hidden="1">
      <c r="A1522" s="564" t="s">
        <v>3</v>
      </c>
      <c r="B1522" s="544" t="s">
        <v>3255</v>
      </c>
      <c r="C1522" s="445"/>
      <c r="D1522" s="445"/>
      <c r="E1522" s="445"/>
      <c r="F1522" s="544"/>
      <c r="G1522" s="540"/>
      <c r="H1522" s="540"/>
      <c r="I1522" s="540"/>
      <c r="J1522" s="540"/>
      <c r="K1522" s="540"/>
      <c r="L1522" s="613"/>
      <c r="M1522" s="613"/>
      <c r="N1522" s="530"/>
      <c r="O1522" s="576"/>
      <c r="P1522" s="531"/>
      <c r="Q1522" s="531"/>
      <c r="R1522" s="531"/>
      <c r="S1522" s="531"/>
      <c r="T1522" s="531"/>
      <c r="U1522" s="531"/>
      <c r="V1522" s="597"/>
      <c r="W1522" s="597"/>
      <c r="X1522" s="377"/>
      <c r="Y1522" s="377"/>
      <c r="Z1522" s="377"/>
      <c r="AA1522" s="378"/>
      <c r="AB1522" s="378"/>
    </row>
    <row r="1523" hidden="1">
      <c r="A1523" s="595">
        <v>43757.0</v>
      </c>
      <c r="B1523" s="554" t="s">
        <v>3256</v>
      </c>
      <c r="C1523" s="365"/>
      <c r="D1523" s="365"/>
      <c r="E1523" s="365"/>
      <c r="F1523" s="554"/>
      <c r="G1523" s="564"/>
      <c r="H1523" s="564"/>
      <c r="I1523" s="564"/>
      <c r="J1523" s="564"/>
      <c r="K1523" s="564"/>
      <c r="L1523" s="614"/>
      <c r="M1523" s="614"/>
      <c r="N1523" s="548"/>
      <c r="O1523" s="596"/>
      <c r="P1523" s="549"/>
      <c r="Q1523" s="549"/>
      <c r="R1523" s="549"/>
      <c r="S1523" s="549"/>
      <c r="T1523" s="549"/>
      <c r="U1523" s="549"/>
      <c r="V1523" s="597"/>
      <c r="W1523" s="597"/>
      <c r="X1523" s="377"/>
      <c r="Y1523" s="377"/>
      <c r="Z1523" s="377"/>
      <c r="AA1523" s="378"/>
      <c r="AB1523" s="378"/>
    </row>
    <row r="1524" hidden="1">
      <c r="A1524" s="595">
        <v>43757.0</v>
      </c>
      <c r="B1524" s="544" t="s">
        <v>3257</v>
      </c>
      <c r="C1524" s="445"/>
      <c r="D1524" s="445"/>
      <c r="E1524" s="445"/>
      <c r="F1524" s="544"/>
      <c r="G1524" s="540"/>
      <c r="H1524" s="540"/>
      <c r="I1524" s="540"/>
      <c r="J1524" s="540"/>
      <c r="K1524" s="540"/>
      <c r="L1524" s="613"/>
      <c r="M1524" s="613"/>
      <c r="N1524" s="530"/>
      <c r="O1524" s="576"/>
      <c r="P1524" s="531"/>
      <c r="Q1524" s="531"/>
      <c r="R1524" s="531"/>
      <c r="S1524" s="531"/>
      <c r="T1524" s="531"/>
      <c r="U1524" s="531"/>
      <c r="V1524" s="597"/>
      <c r="W1524" s="597"/>
      <c r="X1524" s="377"/>
      <c r="Y1524" s="377"/>
      <c r="Z1524" s="377"/>
      <c r="AA1524" s="378"/>
      <c r="AB1524" s="378"/>
    </row>
    <row r="1525" hidden="1">
      <c r="A1525" s="595">
        <v>43756.0</v>
      </c>
      <c r="B1525" s="554" t="s">
        <v>3258</v>
      </c>
      <c r="C1525" s="365" t="s">
        <v>3259</v>
      </c>
      <c r="D1525" s="365"/>
      <c r="E1525" s="365"/>
      <c r="F1525" s="554"/>
      <c r="G1525" s="564"/>
      <c r="H1525" s="564"/>
      <c r="I1525" s="564"/>
      <c r="J1525" s="564"/>
      <c r="K1525" s="564"/>
      <c r="L1525" s="614" t="s">
        <v>3260</v>
      </c>
      <c r="M1525" s="614"/>
      <c r="N1525" s="548"/>
      <c r="O1525" s="596"/>
      <c r="P1525" s="549"/>
      <c r="Q1525" s="549"/>
      <c r="R1525" s="549"/>
      <c r="S1525" s="549"/>
      <c r="T1525" s="549"/>
      <c r="U1525" s="549"/>
      <c r="V1525" s="597"/>
      <c r="W1525" s="597"/>
      <c r="X1525" s="377"/>
      <c r="Y1525" s="377"/>
      <c r="Z1525" s="377"/>
      <c r="AA1525" s="378"/>
      <c r="AB1525" s="378"/>
    </row>
    <row r="1526" hidden="1">
      <c r="A1526" s="595">
        <v>43756.0</v>
      </c>
      <c r="B1526" s="544" t="s">
        <v>3261</v>
      </c>
      <c r="C1526" s="445" t="s">
        <v>3262</v>
      </c>
      <c r="D1526" s="445"/>
      <c r="E1526" s="445"/>
      <c r="F1526" s="544"/>
      <c r="G1526" s="540"/>
      <c r="H1526" s="540"/>
      <c r="I1526" s="540"/>
      <c r="J1526" s="540"/>
      <c r="K1526" s="540"/>
      <c r="L1526" s="613"/>
      <c r="M1526" s="613"/>
      <c r="N1526" s="530"/>
      <c r="O1526" s="576"/>
      <c r="P1526" s="531"/>
      <c r="Q1526" s="531"/>
      <c r="R1526" s="531"/>
      <c r="S1526" s="531"/>
      <c r="T1526" s="531"/>
      <c r="U1526" s="531"/>
      <c r="V1526" s="597"/>
      <c r="W1526" s="597"/>
      <c r="X1526" s="377"/>
      <c r="Y1526" s="377"/>
      <c r="Z1526" s="377"/>
      <c r="AA1526" s="378"/>
      <c r="AB1526" s="378"/>
    </row>
    <row r="1527" hidden="1">
      <c r="A1527" s="595">
        <v>43756.0</v>
      </c>
      <c r="B1527" s="554" t="s">
        <v>3263</v>
      </c>
      <c r="C1527" s="365"/>
      <c r="D1527" s="365"/>
      <c r="E1527" s="365"/>
      <c r="F1527" s="554"/>
      <c r="G1527" s="564"/>
      <c r="H1527" s="564"/>
      <c r="I1527" s="564"/>
      <c r="J1527" s="564"/>
      <c r="K1527" s="564"/>
      <c r="L1527" s="614"/>
      <c r="M1527" s="614"/>
      <c r="N1527" s="548"/>
      <c r="O1527" s="596"/>
      <c r="P1527" s="549"/>
      <c r="Q1527" s="549"/>
      <c r="R1527" s="549"/>
      <c r="S1527" s="549"/>
      <c r="T1527" s="549"/>
      <c r="U1527" s="549"/>
      <c r="V1527" s="597"/>
      <c r="W1527" s="597"/>
      <c r="X1527" s="377"/>
      <c r="Y1527" s="377"/>
      <c r="Z1527" s="377"/>
      <c r="AA1527" s="378"/>
      <c r="AB1527" s="378"/>
    </row>
    <row r="1528" hidden="1">
      <c r="A1528" s="595">
        <v>43756.0</v>
      </c>
      <c r="B1528" s="544" t="s">
        <v>3264</v>
      </c>
      <c r="C1528" s="445" t="s">
        <v>3265</v>
      </c>
      <c r="D1528" s="445"/>
      <c r="E1528" s="445"/>
      <c r="F1528" s="544"/>
      <c r="G1528" s="540"/>
      <c r="H1528" s="540"/>
      <c r="I1528" s="540"/>
      <c r="J1528" s="540"/>
      <c r="K1528" s="540"/>
      <c r="L1528" s="613" t="s">
        <v>3266</v>
      </c>
      <c r="M1528" s="613"/>
      <c r="N1528" s="530"/>
      <c r="O1528" s="576"/>
      <c r="P1528" s="531"/>
      <c r="Q1528" s="531"/>
      <c r="R1528" s="531"/>
      <c r="S1528" s="531"/>
      <c r="T1528" s="531"/>
      <c r="U1528" s="531"/>
      <c r="V1528" s="597"/>
      <c r="W1528" s="597"/>
      <c r="X1528" s="377"/>
      <c r="Y1528" s="377"/>
      <c r="Z1528" s="377"/>
      <c r="AA1528" s="378"/>
      <c r="AB1528" s="378"/>
    </row>
    <row r="1529" hidden="1">
      <c r="A1529" s="595">
        <v>43756.0</v>
      </c>
      <c r="B1529" s="554" t="s">
        <v>3267</v>
      </c>
      <c r="C1529" s="365"/>
      <c r="D1529" s="365"/>
      <c r="E1529" s="365"/>
      <c r="F1529" s="554"/>
      <c r="G1529" s="564"/>
      <c r="H1529" s="564"/>
      <c r="I1529" s="564"/>
      <c r="J1529" s="564"/>
      <c r="K1529" s="564"/>
      <c r="L1529" s="614"/>
      <c r="M1529" s="614"/>
      <c r="N1529" s="548"/>
      <c r="O1529" s="596"/>
      <c r="P1529" s="549"/>
      <c r="Q1529" s="549"/>
      <c r="R1529" s="549"/>
      <c r="S1529" s="549"/>
      <c r="T1529" s="549"/>
      <c r="U1529" s="549"/>
      <c r="V1529" s="597"/>
      <c r="W1529" s="597"/>
      <c r="X1529" s="377"/>
      <c r="Y1529" s="377"/>
      <c r="Z1529" s="377"/>
      <c r="AA1529" s="378"/>
      <c r="AB1529" s="378"/>
    </row>
    <row r="1530" hidden="1">
      <c r="A1530" s="595">
        <v>43756.0</v>
      </c>
      <c r="B1530" s="544" t="s">
        <v>3268</v>
      </c>
      <c r="C1530" s="445" t="s">
        <v>3269</v>
      </c>
      <c r="D1530" s="445"/>
      <c r="E1530" s="445"/>
      <c r="F1530" s="544"/>
      <c r="G1530" s="540"/>
      <c r="H1530" s="540"/>
      <c r="I1530" s="540"/>
      <c r="J1530" s="540"/>
      <c r="K1530" s="540"/>
      <c r="L1530" s="613"/>
      <c r="M1530" s="613"/>
      <c r="N1530" s="530"/>
      <c r="O1530" s="576"/>
      <c r="P1530" s="531"/>
      <c r="Q1530" s="531"/>
      <c r="R1530" s="531"/>
      <c r="S1530" s="531"/>
      <c r="T1530" s="531"/>
      <c r="U1530" s="531"/>
      <c r="V1530" s="597"/>
      <c r="W1530" s="597"/>
      <c r="X1530" s="377"/>
      <c r="Y1530" s="377"/>
      <c r="Z1530" s="377"/>
      <c r="AA1530" s="378"/>
      <c r="AB1530" s="378"/>
    </row>
    <row r="1531" hidden="1">
      <c r="A1531" s="595">
        <v>43756.0</v>
      </c>
      <c r="B1531" s="554" t="s">
        <v>3270</v>
      </c>
      <c r="C1531" s="365" t="s">
        <v>3271</v>
      </c>
      <c r="D1531" s="365"/>
      <c r="E1531" s="365"/>
      <c r="F1531" s="554"/>
      <c r="G1531" s="564"/>
      <c r="H1531" s="564"/>
      <c r="I1531" s="564"/>
      <c r="J1531" s="564"/>
      <c r="K1531" s="564"/>
      <c r="L1531" s="614"/>
      <c r="M1531" s="614"/>
      <c r="N1531" s="548"/>
      <c r="O1531" s="596"/>
      <c r="P1531" s="549"/>
      <c r="Q1531" s="549"/>
      <c r="R1531" s="549"/>
      <c r="S1531" s="549"/>
      <c r="T1531" s="549"/>
      <c r="U1531" s="549"/>
      <c r="V1531" s="597"/>
      <c r="W1531" s="597"/>
      <c r="X1531" s="377"/>
      <c r="Y1531" s="377"/>
      <c r="Z1531" s="377"/>
      <c r="AA1531" s="378"/>
      <c r="AB1531" s="378"/>
    </row>
    <row r="1532" hidden="1">
      <c r="A1532" s="595">
        <v>43756.0</v>
      </c>
      <c r="B1532" s="544" t="s">
        <v>3272</v>
      </c>
      <c r="C1532" s="445" t="s">
        <v>3273</v>
      </c>
      <c r="D1532" s="445"/>
      <c r="E1532" s="445"/>
      <c r="F1532" s="544"/>
      <c r="G1532" s="540"/>
      <c r="H1532" s="540"/>
      <c r="I1532" s="540"/>
      <c r="J1532" s="540"/>
      <c r="K1532" s="540"/>
      <c r="L1532" s="613"/>
      <c r="M1532" s="613"/>
      <c r="N1532" s="530"/>
      <c r="O1532" s="576"/>
      <c r="P1532" s="531"/>
      <c r="Q1532" s="531"/>
      <c r="R1532" s="531"/>
      <c r="S1532" s="531"/>
      <c r="T1532" s="531"/>
      <c r="U1532" s="531"/>
      <c r="V1532" s="597"/>
      <c r="W1532" s="597"/>
      <c r="X1532" s="377"/>
      <c r="Y1532" s="377"/>
      <c r="Z1532" s="377"/>
      <c r="AA1532" s="378"/>
      <c r="AB1532" s="378"/>
    </row>
    <row r="1533" hidden="1">
      <c r="A1533" s="595">
        <v>43755.0</v>
      </c>
      <c r="B1533" s="554" t="s">
        <v>3274</v>
      </c>
      <c r="C1533" s="365" t="s">
        <v>3275</v>
      </c>
      <c r="D1533" s="365"/>
      <c r="E1533" s="365"/>
      <c r="F1533" s="554"/>
      <c r="G1533" s="564"/>
      <c r="H1533" s="564"/>
      <c r="I1533" s="564"/>
      <c r="J1533" s="564"/>
      <c r="K1533" s="564"/>
      <c r="L1533" s="614"/>
      <c r="M1533" s="614"/>
      <c r="N1533" s="548"/>
      <c r="O1533" s="596"/>
      <c r="P1533" s="549"/>
      <c r="Q1533" s="549"/>
      <c r="R1533" s="549"/>
      <c r="S1533" s="549"/>
      <c r="T1533" s="549"/>
      <c r="U1533" s="549"/>
      <c r="V1533" s="597"/>
      <c r="W1533" s="597"/>
      <c r="X1533" s="377"/>
      <c r="Y1533" s="377"/>
      <c r="Z1533" s="377"/>
      <c r="AA1533" s="378"/>
      <c r="AB1533" s="378"/>
    </row>
    <row r="1534" hidden="1">
      <c r="A1534" s="595">
        <v>43755.0</v>
      </c>
      <c r="B1534" s="539" t="s">
        <v>3276</v>
      </c>
      <c r="C1534" s="445"/>
      <c r="D1534" s="445"/>
      <c r="E1534" s="445"/>
      <c r="F1534" s="544"/>
      <c r="G1534" s="540"/>
      <c r="H1534" s="540"/>
      <c r="I1534" s="540"/>
      <c r="J1534" s="540"/>
      <c r="K1534" s="540"/>
      <c r="L1534" s="613"/>
      <c r="M1534" s="613"/>
      <c r="N1534" s="530"/>
      <c r="O1534" s="576"/>
      <c r="P1534" s="531"/>
      <c r="Q1534" s="531"/>
      <c r="R1534" s="531"/>
      <c r="S1534" s="531"/>
      <c r="T1534" s="531"/>
      <c r="U1534" s="531"/>
      <c r="V1534" s="597"/>
      <c r="W1534" s="597"/>
      <c r="X1534" s="377"/>
      <c r="Y1534" s="377"/>
      <c r="Z1534" s="377"/>
      <c r="AA1534" s="378"/>
      <c r="AB1534" s="378"/>
    </row>
    <row r="1535" hidden="1">
      <c r="A1535" s="595">
        <v>43755.0</v>
      </c>
      <c r="B1535" s="554" t="s">
        <v>3274</v>
      </c>
      <c r="C1535" s="365" t="s">
        <v>3277</v>
      </c>
      <c r="D1535" s="365"/>
      <c r="E1535" s="365"/>
      <c r="F1535" s="545"/>
      <c r="G1535" s="546"/>
      <c r="H1535" s="546"/>
      <c r="I1535" s="546"/>
      <c r="J1535" s="546"/>
      <c r="K1535" s="564"/>
      <c r="L1535" s="614"/>
      <c r="M1535" s="614"/>
      <c r="N1535" s="548"/>
      <c r="O1535" s="596"/>
      <c r="P1535" s="549"/>
      <c r="Q1535" s="549"/>
      <c r="R1535" s="549"/>
      <c r="S1535" s="549"/>
      <c r="T1535" s="549"/>
      <c r="U1535" s="549"/>
      <c r="V1535" s="597"/>
      <c r="W1535" s="597"/>
      <c r="X1535" s="377"/>
      <c r="Y1535" s="377"/>
      <c r="Z1535" s="377"/>
      <c r="AA1535" s="378"/>
      <c r="AB1535" s="378"/>
    </row>
    <row r="1536" hidden="1">
      <c r="A1536" s="595">
        <v>43755.0</v>
      </c>
      <c r="B1536" s="544" t="s">
        <v>3278</v>
      </c>
      <c r="C1536" s="445" t="s">
        <v>3279</v>
      </c>
      <c r="D1536" s="445"/>
      <c r="E1536" s="445"/>
      <c r="F1536" s="544"/>
      <c r="G1536" s="540"/>
      <c r="H1536" s="540"/>
      <c r="I1536" s="540"/>
      <c r="J1536" s="540"/>
      <c r="K1536" s="540"/>
      <c r="L1536" s="613"/>
      <c r="M1536" s="613"/>
      <c r="N1536" s="530"/>
      <c r="O1536" s="576"/>
      <c r="P1536" s="531"/>
      <c r="Q1536" s="531"/>
      <c r="R1536" s="531"/>
      <c r="S1536" s="531"/>
      <c r="T1536" s="531"/>
      <c r="U1536" s="531"/>
      <c r="V1536" s="597"/>
      <c r="W1536" s="597"/>
      <c r="X1536" s="377"/>
      <c r="Y1536" s="377"/>
      <c r="Z1536" s="377"/>
      <c r="AA1536" s="378"/>
      <c r="AB1536" s="378"/>
    </row>
    <row r="1537" hidden="1">
      <c r="A1537" s="595">
        <v>43755.0</v>
      </c>
      <c r="B1537" s="554" t="s">
        <v>3280</v>
      </c>
      <c r="C1537" s="365" t="s">
        <v>3281</v>
      </c>
      <c r="D1537" s="365"/>
      <c r="E1537" s="365"/>
      <c r="F1537" s="554"/>
      <c r="G1537" s="564"/>
      <c r="H1537" s="564"/>
      <c r="I1537" s="564"/>
      <c r="J1537" s="564"/>
      <c r="K1537" s="564"/>
      <c r="L1537" s="614"/>
      <c r="M1537" s="614"/>
      <c r="N1537" s="548"/>
      <c r="O1537" s="596"/>
      <c r="P1537" s="549"/>
      <c r="Q1537" s="549"/>
      <c r="R1537" s="549"/>
      <c r="S1537" s="549"/>
      <c r="T1537" s="549"/>
      <c r="U1537" s="549"/>
      <c r="V1537" s="597"/>
      <c r="W1537" s="597"/>
      <c r="X1537" s="377"/>
      <c r="Y1537" s="377"/>
      <c r="Z1537" s="377"/>
      <c r="AA1537" s="378"/>
      <c r="AB1537" s="378"/>
    </row>
    <row r="1538" hidden="1">
      <c r="A1538" s="595">
        <v>43753.0</v>
      </c>
      <c r="B1538" s="544" t="s">
        <v>3282</v>
      </c>
      <c r="C1538" s="445" t="s">
        <v>3283</v>
      </c>
      <c r="D1538" s="445"/>
      <c r="E1538" s="445"/>
      <c r="F1538" s="544"/>
      <c r="G1538" s="540"/>
      <c r="H1538" s="540"/>
      <c r="I1538" s="540"/>
      <c r="J1538" s="540"/>
      <c r="K1538" s="540"/>
      <c r="L1538" s="613"/>
      <c r="M1538" s="613"/>
      <c r="N1538" s="530"/>
      <c r="O1538" s="576"/>
      <c r="P1538" s="531"/>
      <c r="Q1538" s="531"/>
      <c r="R1538" s="531"/>
      <c r="S1538" s="531"/>
      <c r="T1538" s="531"/>
      <c r="U1538" s="531"/>
      <c r="V1538" s="597"/>
      <c r="W1538" s="597"/>
      <c r="X1538" s="377"/>
      <c r="Y1538" s="377"/>
      <c r="Z1538" s="377"/>
      <c r="AA1538" s="378"/>
      <c r="AB1538" s="378"/>
    </row>
    <row r="1539" hidden="1">
      <c r="A1539" s="595">
        <v>43753.0</v>
      </c>
      <c r="B1539" s="554" t="s">
        <v>3284</v>
      </c>
      <c r="C1539" s="365" t="s">
        <v>3285</v>
      </c>
      <c r="D1539" s="365"/>
      <c r="E1539" s="365"/>
      <c r="F1539" s="554"/>
      <c r="G1539" s="564"/>
      <c r="H1539" s="564"/>
      <c r="I1539" s="564"/>
      <c r="J1539" s="564"/>
      <c r="K1539" s="564"/>
      <c r="L1539" s="614" t="s">
        <v>3286</v>
      </c>
      <c r="M1539" s="614"/>
      <c r="N1539" s="548" t="s">
        <v>3287</v>
      </c>
      <c r="O1539" s="596" t="s">
        <v>3288</v>
      </c>
      <c r="P1539" s="549"/>
      <c r="Q1539" s="549"/>
      <c r="R1539" s="549"/>
      <c r="S1539" s="549"/>
      <c r="T1539" s="549"/>
      <c r="U1539" s="549"/>
      <c r="V1539" s="597"/>
      <c r="W1539" s="597"/>
      <c r="X1539" s="377"/>
      <c r="Y1539" s="377"/>
      <c r="Z1539" s="377"/>
      <c r="AA1539" s="378"/>
      <c r="AB1539" s="378"/>
    </row>
    <row r="1540" hidden="1">
      <c r="A1540" s="595">
        <v>43753.0</v>
      </c>
      <c r="B1540" s="544" t="s">
        <v>3289</v>
      </c>
      <c r="C1540" s="445"/>
      <c r="D1540" s="445"/>
      <c r="E1540" s="445"/>
      <c r="F1540" s="544"/>
      <c r="G1540" s="540"/>
      <c r="H1540" s="540"/>
      <c r="I1540" s="540"/>
      <c r="J1540" s="540"/>
      <c r="K1540" s="540"/>
      <c r="L1540" s="613"/>
      <c r="M1540" s="613"/>
      <c r="N1540" s="530"/>
      <c r="O1540" s="576"/>
      <c r="P1540" s="531"/>
      <c r="Q1540" s="531"/>
      <c r="R1540" s="531"/>
      <c r="S1540" s="531"/>
      <c r="T1540" s="531"/>
      <c r="U1540" s="531"/>
      <c r="V1540" s="597"/>
      <c r="W1540" s="597"/>
      <c r="X1540" s="377"/>
      <c r="Y1540" s="377"/>
      <c r="Z1540" s="377"/>
      <c r="AA1540" s="378"/>
      <c r="AB1540" s="378"/>
    </row>
    <row r="1541" hidden="1">
      <c r="A1541" s="595">
        <v>43753.0</v>
      </c>
      <c r="B1541" s="554" t="s">
        <v>3290</v>
      </c>
      <c r="C1541" s="365" t="s">
        <v>3291</v>
      </c>
      <c r="D1541" s="365"/>
      <c r="E1541" s="365"/>
      <c r="F1541" s="554"/>
      <c r="G1541" s="564"/>
      <c r="H1541" s="564"/>
      <c r="I1541" s="564"/>
      <c r="J1541" s="564"/>
      <c r="K1541" s="564"/>
      <c r="L1541" s="614" t="s">
        <v>3292</v>
      </c>
      <c r="M1541" s="614"/>
      <c r="N1541" s="548"/>
      <c r="O1541" s="596"/>
      <c r="P1541" s="549"/>
      <c r="Q1541" s="549"/>
      <c r="R1541" s="549"/>
      <c r="S1541" s="549"/>
      <c r="T1541" s="549"/>
      <c r="U1541" s="549"/>
      <c r="V1541" s="597"/>
      <c r="W1541" s="597"/>
      <c r="X1541" s="377"/>
      <c r="Y1541" s="377"/>
      <c r="Z1541" s="377"/>
      <c r="AA1541" s="378"/>
      <c r="AB1541" s="378"/>
    </row>
    <row r="1542" hidden="1">
      <c r="A1542" s="595">
        <v>43753.0</v>
      </c>
      <c r="B1542" s="544" t="s">
        <v>3293</v>
      </c>
      <c r="C1542" s="445" t="s">
        <v>3294</v>
      </c>
      <c r="D1542" s="445"/>
      <c r="E1542" s="445"/>
      <c r="F1542" s="544"/>
      <c r="G1542" s="540"/>
      <c r="H1542" s="540"/>
      <c r="I1542" s="540"/>
      <c r="J1542" s="540"/>
      <c r="K1542" s="540"/>
      <c r="L1542" s="613"/>
      <c r="M1542" s="613"/>
      <c r="N1542" s="530"/>
      <c r="O1542" s="576"/>
      <c r="P1542" s="531"/>
      <c r="Q1542" s="531"/>
      <c r="R1542" s="531"/>
      <c r="S1542" s="531"/>
      <c r="T1542" s="531"/>
      <c r="U1542" s="531"/>
      <c r="V1542" s="597"/>
      <c r="W1542" s="597"/>
      <c r="X1542" s="377"/>
      <c r="Y1542" s="377"/>
      <c r="Z1542" s="377"/>
      <c r="AA1542" s="378"/>
      <c r="AB1542" s="378"/>
    </row>
    <row r="1543" hidden="1">
      <c r="A1543" s="595">
        <v>43753.0</v>
      </c>
      <c r="B1543" s="554" t="s">
        <v>3295</v>
      </c>
      <c r="C1543" s="365" t="s">
        <v>3296</v>
      </c>
      <c r="D1543" s="365"/>
      <c r="E1543" s="365"/>
      <c r="F1543" s="554"/>
      <c r="G1543" s="564"/>
      <c r="H1543" s="564"/>
      <c r="I1543" s="564"/>
      <c r="J1543" s="564"/>
      <c r="K1543" s="564"/>
      <c r="L1543" s="614"/>
      <c r="M1543" s="614"/>
      <c r="N1543" s="548"/>
      <c r="O1543" s="596"/>
      <c r="P1543" s="549"/>
      <c r="Q1543" s="549"/>
      <c r="R1543" s="549"/>
      <c r="S1543" s="549"/>
      <c r="T1543" s="549"/>
      <c r="U1543" s="549"/>
      <c r="V1543" s="597"/>
      <c r="W1543" s="597"/>
      <c r="X1543" s="377"/>
      <c r="Y1543" s="377"/>
      <c r="Z1543" s="377"/>
      <c r="AA1543" s="378"/>
      <c r="AB1543" s="378"/>
    </row>
    <row r="1544" hidden="1">
      <c r="A1544" s="595">
        <v>43753.0</v>
      </c>
      <c r="B1544" s="544" t="s">
        <v>3297</v>
      </c>
      <c r="C1544" s="445" t="s">
        <v>3298</v>
      </c>
      <c r="D1544" s="445"/>
      <c r="E1544" s="445"/>
      <c r="F1544" s="544"/>
      <c r="G1544" s="540"/>
      <c r="H1544" s="540"/>
      <c r="I1544" s="540"/>
      <c r="J1544" s="540"/>
      <c r="K1544" s="540"/>
      <c r="L1544" s="613"/>
      <c r="M1544" s="613"/>
      <c r="N1544" s="530"/>
      <c r="O1544" s="576"/>
      <c r="P1544" s="531"/>
      <c r="Q1544" s="531"/>
      <c r="R1544" s="531"/>
      <c r="S1544" s="531"/>
      <c r="T1544" s="531"/>
      <c r="U1544" s="531"/>
      <c r="V1544" s="597"/>
      <c r="W1544" s="597"/>
      <c r="X1544" s="377"/>
      <c r="Y1544" s="377"/>
      <c r="Z1544" s="377"/>
      <c r="AA1544" s="378"/>
      <c r="AB1544" s="378"/>
    </row>
    <row r="1545" hidden="1">
      <c r="A1545" s="551"/>
      <c r="B1545" s="554" t="s">
        <v>3299</v>
      </c>
      <c r="C1545" s="365" t="s">
        <v>3300</v>
      </c>
      <c r="D1545" s="365"/>
      <c r="E1545" s="365"/>
      <c r="F1545" s="554"/>
      <c r="G1545" s="564"/>
      <c r="H1545" s="564"/>
      <c r="I1545" s="564"/>
      <c r="J1545" s="564"/>
      <c r="K1545" s="564"/>
      <c r="L1545" s="614" t="s">
        <v>3301</v>
      </c>
      <c r="M1545" s="614"/>
      <c r="N1545" s="548"/>
      <c r="O1545" s="596"/>
      <c r="P1545" s="549"/>
      <c r="Q1545" s="549"/>
      <c r="R1545" s="549"/>
      <c r="S1545" s="549"/>
      <c r="T1545" s="549"/>
      <c r="U1545" s="549"/>
      <c r="V1545" s="597"/>
      <c r="W1545" s="597"/>
      <c r="X1545" s="377"/>
      <c r="Y1545" s="377"/>
      <c r="Z1545" s="377"/>
      <c r="AA1545" s="378"/>
      <c r="AB1545" s="378"/>
    </row>
    <row r="1546" hidden="1">
      <c r="A1546" s="595">
        <v>43753.0</v>
      </c>
      <c r="B1546" s="544" t="s">
        <v>3302</v>
      </c>
      <c r="C1546" s="445" t="s">
        <v>3303</v>
      </c>
      <c r="D1546" s="445"/>
      <c r="E1546" s="445"/>
      <c r="F1546" s="544"/>
      <c r="G1546" s="540"/>
      <c r="H1546" s="540"/>
      <c r="I1546" s="540"/>
      <c r="J1546" s="540"/>
      <c r="K1546" s="540"/>
      <c r="L1546" s="613" t="s">
        <v>3304</v>
      </c>
      <c r="M1546" s="613"/>
      <c r="N1546" s="530" t="s">
        <v>3305</v>
      </c>
      <c r="O1546" s="576"/>
      <c r="P1546" s="531"/>
      <c r="Q1546" s="531"/>
      <c r="R1546" s="531"/>
      <c r="S1546" s="531"/>
      <c r="T1546" s="531"/>
      <c r="U1546" s="531"/>
      <c r="V1546" s="597"/>
      <c r="W1546" s="597"/>
      <c r="X1546" s="377"/>
      <c r="Y1546" s="377"/>
      <c r="Z1546" s="377"/>
      <c r="AA1546" s="378"/>
      <c r="AB1546" s="378"/>
    </row>
    <row r="1547" hidden="1">
      <c r="A1547" s="595">
        <v>43752.0</v>
      </c>
      <c r="B1547" s="554" t="s">
        <v>3306</v>
      </c>
      <c r="C1547" s="365" t="s">
        <v>3307</v>
      </c>
      <c r="D1547" s="365"/>
      <c r="E1547" s="365"/>
      <c r="F1547" s="554"/>
      <c r="G1547" s="564"/>
      <c r="H1547" s="564"/>
      <c r="I1547" s="564"/>
      <c r="J1547" s="564"/>
      <c r="K1547" s="564"/>
      <c r="L1547" s="614" t="s">
        <v>3308</v>
      </c>
      <c r="M1547" s="614"/>
      <c r="N1547" s="616" t="s">
        <v>3309</v>
      </c>
      <c r="O1547" s="596"/>
      <c r="P1547" s="549"/>
      <c r="Q1547" s="549"/>
      <c r="R1547" s="549"/>
      <c r="S1547" s="549"/>
      <c r="T1547" s="549"/>
      <c r="U1547" s="549"/>
      <c r="V1547" s="597"/>
      <c r="W1547" s="597"/>
      <c r="X1547" s="377"/>
      <c r="Y1547" s="377"/>
      <c r="Z1547" s="377"/>
      <c r="AA1547" s="378"/>
      <c r="AB1547" s="378"/>
    </row>
    <row r="1548" hidden="1">
      <c r="A1548" s="595">
        <v>43752.0</v>
      </c>
      <c r="B1548" s="544" t="s">
        <v>3310</v>
      </c>
      <c r="C1548" s="445" t="s">
        <v>3311</v>
      </c>
      <c r="D1548" s="445"/>
      <c r="E1548" s="445"/>
      <c r="F1548" s="544"/>
      <c r="G1548" s="540"/>
      <c r="H1548" s="540"/>
      <c r="I1548" s="540"/>
      <c r="J1548" s="540"/>
      <c r="K1548" s="540"/>
      <c r="L1548" s="613"/>
      <c r="M1548" s="613"/>
      <c r="N1548" s="530"/>
      <c r="O1548" s="576"/>
      <c r="P1548" s="531"/>
      <c r="Q1548" s="531"/>
      <c r="R1548" s="531"/>
      <c r="S1548" s="531"/>
      <c r="T1548" s="531"/>
      <c r="U1548" s="531"/>
      <c r="V1548" s="597"/>
      <c r="W1548" s="597"/>
      <c r="X1548" s="377"/>
      <c r="Y1548" s="377"/>
      <c r="Z1548" s="377"/>
      <c r="AA1548" s="378"/>
      <c r="AB1548" s="378"/>
    </row>
    <row r="1549" hidden="1">
      <c r="A1549" s="595">
        <v>43752.0</v>
      </c>
      <c r="B1549" s="554" t="s">
        <v>3312</v>
      </c>
      <c r="C1549" s="365"/>
      <c r="D1549" s="365"/>
      <c r="E1549" s="365"/>
      <c r="F1549" s="554"/>
      <c r="G1549" s="564"/>
      <c r="H1549" s="564"/>
      <c r="I1549" s="564"/>
      <c r="J1549" s="564"/>
      <c r="K1549" s="564"/>
      <c r="L1549" s="614"/>
      <c r="M1549" s="614"/>
      <c r="N1549" s="548"/>
      <c r="O1549" s="596"/>
      <c r="P1549" s="549"/>
      <c r="Q1549" s="549"/>
      <c r="R1549" s="549"/>
      <c r="S1549" s="549"/>
      <c r="T1549" s="549"/>
      <c r="U1549" s="549"/>
      <c r="V1549" s="597"/>
      <c r="W1549" s="597"/>
      <c r="X1549" s="377"/>
      <c r="Y1549" s="377"/>
      <c r="Z1549" s="377"/>
      <c r="AA1549" s="378"/>
      <c r="AB1549" s="378"/>
    </row>
    <row r="1550" hidden="1">
      <c r="A1550" s="595">
        <v>43752.0</v>
      </c>
      <c r="B1550" s="544" t="s">
        <v>3313</v>
      </c>
      <c r="C1550" s="445" t="s">
        <v>3314</v>
      </c>
      <c r="D1550" s="445"/>
      <c r="E1550" s="445"/>
      <c r="F1550" s="544"/>
      <c r="G1550" s="540"/>
      <c r="H1550" s="540"/>
      <c r="I1550" s="540"/>
      <c r="J1550" s="540"/>
      <c r="K1550" s="540"/>
      <c r="L1550" s="613"/>
      <c r="M1550" s="613"/>
      <c r="N1550" s="530"/>
      <c r="O1550" s="576"/>
      <c r="P1550" s="531"/>
      <c r="Q1550" s="531"/>
      <c r="R1550" s="531"/>
      <c r="S1550" s="531"/>
      <c r="T1550" s="531"/>
      <c r="U1550" s="531"/>
      <c r="V1550" s="597"/>
      <c r="W1550" s="597"/>
      <c r="X1550" s="377"/>
      <c r="Y1550" s="377"/>
      <c r="Z1550" s="377"/>
      <c r="AA1550" s="378"/>
      <c r="AB1550" s="378"/>
    </row>
    <row r="1551" hidden="1">
      <c r="A1551" s="595">
        <v>43752.0</v>
      </c>
      <c r="B1551" s="554" t="s">
        <v>3315</v>
      </c>
      <c r="C1551" s="365" t="s">
        <v>3316</v>
      </c>
      <c r="D1551" s="365"/>
      <c r="E1551" s="365"/>
      <c r="F1551" s="554"/>
      <c r="G1551" s="564"/>
      <c r="H1551" s="564"/>
      <c r="I1551" s="564"/>
      <c r="J1551" s="564"/>
      <c r="K1551" s="564"/>
      <c r="L1551" s="614" t="s">
        <v>3317</v>
      </c>
      <c r="M1551" s="614"/>
      <c r="N1551" s="548"/>
      <c r="O1551" s="596"/>
      <c r="P1551" s="549"/>
      <c r="Q1551" s="549"/>
      <c r="R1551" s="549"/>
      <c r="S1551" s="549"/>
      <c r="T1551" s="549"/>
      <c r="U1551" s="549"/>
      <c r="V1551" s="597"/>
      <c r="W1551" s="597"/>
      <c r="X1551" s="377"/>
      <c r="Y1551" s="377"/>
      <c r="Z1551" s="377"/>
      <c r="AA1551" s="378"/>
      <c r="AB1551" s="378"/>
    </row>
    <row r="1552" hidden="1">
      <c r="A1552" s="595">
        <v>43752.0</v>
      </c>
      <c r="B1552" s="544" t="s">
        <v>3318</v>
      </c>
      <c r="C1552" s="445" t="s">
        <v>3319</v>
      </c>
      <c r="D1552" s="445"/>
      <c r="E1552" s="445"/>
      <c r="F1552" s="544"/>
      <c r="G1552" s="540"/>
      <c r="H1552" s="540"/>
      <c r="I1552" s="540"/>
      <c r="J1552" s="540"/>
      <c r="K1552" s="540"/>
      <c r="L1552" s="613" t="s">
        <v>3320</v>
      </c>
      <c r="M1552" s="613"/>
      <c r="N1552" s="530"/>
      <c r="O1552" s="576"/>
      <c r="P1552" s="531"/>
      <c r="Q1552" s="531"/>
      <c r="R1552" s="531"/>
      <c r="S1552" s="531"/>
      <c r="T1552" s="531"/>
      <c r="U1552" s="531"/>
      <c r="V1552" s="597"/>
      <c r="W1552" s="597"/>
      <c r="X1552" s="377"/>
      <c r="Y1552" s="377"/>
      <c r="Z1552" s="377"/>
      <c r="AA1552" s="378"/>
      <c r="AB1552" s="378"/>
    </row>
    <row r="1553" hidden="1">
      <c r="A1553" s="595">
        <v>43752.0</v>
      </c>
      <c r="B1553" s="554" t="s">
        <v>3321</v>
      </c>
      <c r="C1553" s="365" t="s">
        <v>3322</v>
      </c>
      <c r="D1553" s="365"/>
      <c r="E1553" s="365"/>
      <c r="F1553" s="545"/>
      <c r="G1553" s="546"/>
      <c r="H1553" s="546"/>
      <c r="I1553" s="546"/>
      <c r="J1553" s="546"/>
      <c r="K1553" s="564"/>
      <c r="L1553" s="548"/>
      <c r="M1553" s="548"/>
      <c r="N1553" s="548"/>
      <c r="O1553" s="596"/>
      <c r="P1553" s="549"/>
      <c r="Q1553" s="549"/>
      <c r="R1553" s="549"/>
      <c r="S1553" s="549"/>
      <c r="T1553" s="549"/>
      <c r="U1553" s="549"/>
      <c r="V1553" s="597"/>
      <c r="W1553" s="597"/>
      <c r="X1553" s="377"/>
      <c r="Y1553" s="377"/>
      <c r="Z1553" s="377"/>
      <c r="AA1553" s="378"/>
      <c r="AB1553" s="378"/>
    </row>
    <row r="1554" hidden="1">
      <c r="A1554" s="550"/>
      <c r="B1554" s="544" t="s">
        <v>3323</v>
      </c>
      <c r="C1554" s="445" t="s">
        <v>3324</v>
      </c>
      <c r="D1554" s="445"/>
      <c r="E1554" s="445"/>
      <c r="F1554" s="544"/>
      <c r="G1554" s="540"/>
      <c r="H1554" s="540"/>
      <c r="I1554" s="540"/>
      <c r="J1554" s="540"/>
      <c r="K1554" s="540"/>
      <c r="L1554" s="613"/>
      <c r="M1554" s="613"/>
      <c r="N1554" s="530"/>
      <c r="O1554" s="576"/>
      <c r="P1554" s="531"/>
      <c r="Q1554" s="531"/>
      <c r="R1554" s="531"/>
      <c r="S1554" s="531"/>
      <c r="T1554" s="531"/>
      <c r="U1554" s="531"/>
      <c r="V1554" s="597"/>
      <c r="W1554" s="597"/>
      <c r="X1554" s="377"/>
      <c r="Y1554" s="377"/>
      <c r="Z1554" s="377"/>
      <c r="AA1554" s="378"/>
      <c r="AB1554" s="378"/>
    </row>
    <row r="1555" hidden="1">
      <c r="A1555" s="595">
        <v>43751.0</v>
      </c>
      <c r="B1555" s="554" t="s">
        <v>3325</v>
      </c>
      <c r="C1555" s="365" t="s">
        <v>3326</v>
      </c>
      <c r="D1555" s="365"/>
      <c r="E1555" s="365"/>
      <c r="F1555" s="545"/>
      <c r="G1555" s="546"/>
      <c r="H1555" s="546"/>
      <c r="I1555" s="546"/>
      <c r="J1555" s="546"/>
      <c r="K1555" s="564"/>
      <c r="L1555" s="614" t="s">
        <v>3327</v>
      </c>
      <c r="M1555" s="614"/>
      <c r="N1555" s="548"/>
      <c r="O1555" s="596"/>
      <c r="P1555" s="549"/>
      <c r="Q1555" s="549"/>
      <c r="R1555" s="549"/>
      <c r="S1555" s="549"/>
      <c r="T1555" s="549"/>
      <c r="U1555" s="549"/>
      <c r="V1555" s="597"/>
      <c r="W1555" s="597"/>
      <c r="X1555" s="377"/>
      <c r="Y1555" s="377"/>
      <c r="Z1555" s="377"/>
      <c r="AA1555" s="378"/>
      <c r="AB1555" s="378"/>
    </row>
    <row r="1556" hidden="1">
      <c r="A1556" s="595">
        <v>43751.0</v>
      </c>
      <c r="B1556" s="544" t="s">
        <v>3328</v>
      </c>
      <c r="C1556" s="445" t="s">
        <v>3329</v>
      </c>
      <c r="D1556" s="445"/>
      <c r="E1556" s="445"/>
      <c r="F1556" s="544"/>
      <c r="G1556" s="540"/>
      <c r="H1556" s="540"/>
      <c r="I1556" s="540"/>
      <c r="J1556" s="540"/>
      <c r="K1556" s="540"/>
      <c r="L1556" s="613" t="s">
        <v>3330</v>
      </c>
      <c r="M1556" s="613"/>
      <c r="N1556" s="530"/>
      <c r="O1556" s="576"/>
      <c r="P1556" s="531"/>
      <c r="Q1556" s="531"/>
      <c r="R1556" s="531"/>
      <c r="S1556" s="531"/>
      <c r="T1556" s="531"/>
      <c r="U1556" s="531"/>
      <c r="V1556" s="597"/>
      <c r="W1556" s="597"/>
      <c r="X1556" s="377"/>
      <c r="Y1556" s="377"/>
      <c r="Z1556" s="377"/>
      <c r="AA1556" s="378"/>
      <c r="AB1556" s="378"/>
    </row>
    <row r="1557" hidden="1">
      <c r="A1557" s="595">
        <v>43751.0</v>
      </c>
      <c r="B1557" s="554" t="s">
        <v>3331</v>
      </c>
      <c r="C1557" s="365" t="s">
        <v>3332</v>
      </c>
      <c r="D1557" s="365"/>
      <c r="E1557" s="365"/>
      <c r="F1557" s="545"/>
      <c r="G1557" s="546"/>
      <c r="H1557" s="546"/>
      <c r="I1557" s="546"/>
      <c r="J1557" s="546"/>
      <c r="K1557" s="564"/>
      <c r="L1557" s="548"/>
      <c r="M1557" s="548"/>
      <c r="N1557" s="548"/>
      <c r="O1557" s="596"/>
      <c r="P1557" s="549"/>
      <c r="Q1557" s="549"/>
      <c r="R1557" s="549"/>
      <c r="S1557" s="549"/>
      <c r="T1557" s="549"/>
      <c r="U1557" s="549"/>
      <c r="V1557" s="597"/>
      <c r="W1557" s="597"/>
      <c r="X1557" s="377"/>
      <c r="Y1557" s="377"/>
      <c r="Z1557" s="377"/>
      <c r="AA1557" s="378"/>
      <c r="AB1557" s="378"/>
    </row>
    <row r="1558" hidden="1">
      <c r="A1558" s="595">
        <v>43751.0</v>
      </c>
      <c r="B1558" s="544" t="s">
        <v>3333</v>
      </c>
      <c r="C1558" s="445" t="s">
        <v>3334</v>
      </c>
      <c r="D1558" s="445"/>
      <c r="E1558" s="445"/>
      <c r="F1558" s="544"/>
      <c r="G1558" s="540"/>
      <c r="H1558" s="540"/>
      <c r="I1558" s="540"/>
      <c r="J1558" s="540"/>
      <c r="K1558" s="540"/>
      <c r="L1558" s="563" t="s">
        <v>3335</v>
      </c>
      <c r="M1558" s="563"/>
      <c r="N1558" s="530"/>
      <c r="O1558" s="576"/>
      <c r="P1558" s="531"/>
      <c r="Q1558" s="531"/>
      <c r="R1558" s="531"/>
      <c r="S1558" s="531"/>
      <c r="T1558" s="531"/>
      <c r="U1558" s="531"/>
      <c r="V1558" s="597"/>
      <c r="W1558" s="597"/>
      <c r="X1558" s="377"/>
      <c r="Y1558" s="377"/>
      <c r="Z1558" s="377"/>
      <c r="AA1558" s="378"/>
      <c r="AB1558" s="378"/>
    </row>
    <row r="1559" hidden="1">
      <c r="A1559" s="595">
        <v>43750.0</v>
      </c>
      <c r="B1559" s="554" t="s">
        <v>3336</v>
      </c>
      <c r="C1559" s="365" t="s">
        <v>3337</v>
      </c>
      <c r="D1559" s="365"/>
      <c r="E1559" s="365"/>
      <c r="F1559" s="545"/>
      <c r="G1559" s="546"/>
      <c r="H1559" s="546"/>
      <c r="I1559" s="546"/>
      <c r="J1559" s="546"/>
      <c r="K1559" s="564"/>
      <c r="L1559" s="548" t="s">
        <v>3338</v>
      </c>
      <c r="M1559" s="548"/>
      <c r="N1559" s="610" t="s">
        <v>3339</v>
      </c>
      <c r="O1559" s="549" t="s">
        <v>3340</v>
      </c>
      <c r="P1559" s="596" t="s">
        <v>3341</v>
      </c>
      <c r="Q1559" s="549"/>
      <c r="R1559" s="549"/>
      <c r="S1559" s="549"/>
      <c r="T1559" s="549"/>
      <c r="U1559" s="549"/>
      <c r="V1559" s="597"/>
      <c r="W1559" s="597"/>
      <c r="X1559" s="377"/>
      <c r="Y1559" s="377"/>
      <c r="Z1559" s="377"/>
      <c r="AA1559" s="378"/>
      <c r="AB1559" s="378"/>
    </row>
    <row r="1560" hidden="1">
      <c r="A1560" s="595">
        <v>43750.0</v>
      </c>
      <c r="B1560" s="544" t="s">
        <v>3342</v>
      </c>
      <c r="C1560" s="445" t="s">
        <v>3343</v>
      </c>
      <c r="D1560" s="445"/>
      <c r="E1560" s="445"/>
      <c r="F1560" s="544"/>
      <c r="G1560" s="540"/>
      <c r="H1560" s="540"/>
      <c r="I1560" s="540"/>
      <c r="J1560" s="540"/>
      <c r="K1560" s="540"/>
      <c r="L1560" s="613" t="s">
        <v>3344</v>
      </c>
      <c r="M1560" s="613"/>
      <c r="N1560" s="530" t="s">
        <v>3345</v>
      </c>
      <c r="O1560" s="576" t="s">
        <v>3346</v>
      </c>
      <c r="P1560" s="531"/>
      <c r="Q1560" s="531"/>
      <c r="R1560" s="531"/>
      <c r="S1560" s="531"/>
      <c r="T1560" s="531"/>
      <c r="U1560" s="531"/>
      <c r="V1560" s="597"/>
      <c r="W1560" s="597"/>
      <c r="X1560" s="377"/>
      <c r="Y1560" s="377"/>
      <c r="Z1560" s="377"/>
      <c r="AA1560" s="378"/>
      <c r="AB1560" s="378"/>
    </row>
    <row r="1561" hidden="1">
      <c r="A1561" s="595">
        <v>43750.0</v>
      </c>
      <c r="B1561" s="545" t="s">
        <v>3347</v>
      </c>
      <c r="C1561" s="365" t="s">
        <v>3348</v>
      </c>
      <c r="D1561" s="365"/>
      <c r="E1561" s="365"/>
      <c r="F1561" s="545"/>
      <c r="G1561" s="546"/>
      <c r="H1561" s="546"/>
      <c r="I1561" s="546"/>
      <c r="J1561" s="546"/>
      <c r="K1561" s="564"/>
      <c r="L1561" s="548" t="s">
        <v>3349</v>
      </c>
      <c r="M1561" s="548"/>
      <c r="N1561" s="548"/>
      <c r="O1561" s="548"/>
      <c r="P1561" s="549"/>
      <c r="Q1561" s="549"/>
      <c r="R1561" s="549"/>
      <c r="S1561" s="549"/>
      <c r="T1561" s="549"/>
      <c r="U1561" s="549"/>
      <c r="V1561" s="597"/>
      <c r="W1561" s="597"/>
      <c r="X1561" s="377"/>
      <c r="Y1561" s="377"/>
      <c r="Z1561" s="377"/>
      <c r="AA1561" s="378"/>
      <c r="AB1561" s="378"/>
    </row>
    <row r="1562" hidden="1">
      <c r="A1562" s="595">
        <v>43749.0</v>
      </c>
      <c r="B1562" s="544" t="s">
        <v>3350</v>
      </c>
      <c r="C1562" s="445" t="s">
        <v>3351</v>
      </c>
      <c r="D1562" s="445"/>
      <c r="E1562" s="445"/>
      <c r="F1562" s="544"/>
      <c r="G1562" s="540"/>
      <c r="H1562" s="540"/>
      <c r="I1562" s="540"/>
      <c r="J1562" s="540"/>
      <c r="K1562" s="540"/>
      <c r="L1562" s="613"/>
      <c r="M1562" s="613"/>
      <c r="N1562" s="530"/>
      <c r="O1562" s="530"/>
      <c r="P1562" s="531"/>
      <c r="Q1562" s="531"/>
      <c r="R1562" s="531"/>
      <c r="S1562" s="531"/>
      <c r="T1562" s="531"/>
      <c r="U1562" s="531"/>
      <c r="V1562" s="597"/>
      <c r="W1562" s="597"/>
      <c r="X1562" s="377"/>
      <c r="Y1562" s="377"/>
      <c r="Z1562" s="377"/>
      <c r="AA1562" s="378"/>
      <c r="AB1562" s="378"/>
    </row>
    <row r="1563" hidden="1">
      <c r="A1563" s="595">
        <v>43749.0</v>
      </c>
      <c r="B1563" s="545"/>
      <c r="C1563" s="365" t="s">
        <v>3352</v>
      </c>
      <c r="D1563" s="365"/>
      <c r="E1563" s="365"/>
      <c r="F1563" s="545"/>
      <c r="G1563" s="546"/>
      <c r="H1563" s="546"/>
      <c r="I1563" s="546"/>
      <c r="J1563" s="546"/>
      <c r="K1563" s="564"/>
      <c r="L1563" s="614"/>
      <c r="M1563" s="614"/>
      <c r="N1563" s="548"/>
      <c r="O1563" s="548"/>
      <c r="P1563" s="549"/>
      <c r="Q1563" s="549"/>
      <c r="R1563" s="549"/>
      <c r="S1563" s="549"/>
      <c r="T1563" s="549"/>
      <c r="U1563" s="549"/>
      <c r="V1563" s="597"/>
      <c r="W1563" s="597"/>
      <c r="X1563" s="377"/>
      <c r="Y1563" s="377"/>
      <c r="Z1563" s="377"/>
      <c r="AA1563" s="378"/>
      <c r="AB1563" s="378"/>
    </row>
    <row r="1564" hidden="1">
      <c r="A1564" s="595">
        <v>43749.0</v>
      </c>
      <c r="B1564" s="544" t="s">
        <v>3353</v>
      </c>
      <c r="C1564" s="445" t="s">
        <v>3354</v>
      </c>
      <c r="D1564" s="445"/>
      <c r="E1564" s="445"/>
      <c r="F1564" s="544"/>
      <c r="G1564" s="540"/>
      <c r="H1564" s="540"/>
      <c r="I1564" s="540"/>
      <c r="J1564" s="540"/>
      <c r="K1564" s="540"/>
      <c r="L1564" s="613"/>
      <c r="M1564" s="613"/>
      <c r="N1564" s="530"/>
      <c r="O1564" s="530"/>
      <c r="P1564" s="531"/>
      <c r="Q1564" s="531"/>
      <c r="R1564" s="531"/>
      <c r="S1564" s="531"/>
      <c r="T1564" s="531"/>
      <c r="U1564" s="531"/>
      <c r="V1564" s="597"/>
      <c r="W1564" s="597"/>
      <c r="X1564" s="377"/>
      <c r="Y1564" s="377"/>
      <c r="Z1564" s="377"/>
      <c r="AA1564" s="378"/>
      <c r="AB1564" s="378"/>
    </row>
    <row r="1565" hidden="1">
      <c r="A1565" s="595">
        <v>43748.0</v>
      </c>
      <c r="B1565" s="554"/>
      <c r="C1565" s="365" t="s">
        <v>3355</v>
      </c>
      <c r="D1565" s="365"/>
      <c r="E1565" s="365"/>
      <c r="F1565" s="545"/>
      <c r="G1565" s="546"/>
      <c r="H1565" s="546"/>
      <c r="I1565" s="546"/>
      <c r="J1565" s="546"/>
      <c r="K1565" s="564"/>
      <c r="L1565" s="614" t="s">
        <v>3356</v>
      </c>
      <c r="M1565" s="614"/>
      <c r="N1565" s="616" t="s">
        <v>3357</v>
      </c>
      <c r="O1565" s="548"/>
      <c r="P1565" s="549"/>
      <c r="Q1565" s="549"/>
      <c r="R1565" s="549"/>
      <c r="S1565" s="549"/>
      <c r="T1565" s="549"/>
      <c r="U1565" s="549"/>
      <c r="V1565" s="597"/>
      <c r="W1565" s="597"/>
      <c r="X1565" s="377"/>
      <c r="Y1565" s="377"/>
      <c r="Z1565" s="377"/>
      <c r="AA1565" s="378"/>
      <c r="AB1565" s="378"/>
    </row>
    <row r="1566" hidden="1">
      <c r="A1566" s="595">
        <v>43748.0</v>
      </c>
      <c r="B1566" s="544"/>
      <c r="C1566" s="445"/>
      <c r="D1566" s="445"/>
      <c r="E1566" s="445"/>
      <c r="F1566" s="544"/>
      <c r="G1566" s="540"/>
      <c r="H1566" s="540"/>
      <c r="I1566" s="540"/>
      <c r="J1566" s="540"/>
      <c r="K1566" s="540"/>
      <c r="L1566" s="613"/>
      <c r="M1566" s="613"/>
      <c r="N1566" s="530"/>
      <c r="O1566" s="530"/>
      <c r="P1566" s="531"/>
      <c r="Q1566" s="531"/>
      <c r="R1566" s="531"/>
      <c r="S1566" s="531"/>
      <c r="T1566" s="531"/>
      <c r="U1566" s="531"/>
      <c r="V1566" s="597"/>
      <c r="W1566" s="597"/>
      <c r="X1566" s="377"/>
      <c r="Y1566" s="377"/>
      <c r="Z1566" s="377"/>
      <c r="AA1566" s="378"/>
      <c r="AB1566" s="378"/>
    </row>
    <row r="1567" hidden="1">
      <c r="A1567" s="595">
        <v>43748.0</v>
      </c>
      <c r="B1567" s="545" t="s">
        <v>3358</v>
      </c>
      <c r="C1567" s="365" t="s">
        <v>3359</v>
      </c>
      <c r="D1567" s="365"/>
      <c r="E1567" s="365"/>
      <c r="F1567" s="554"/>
      <c r="G1567" s="592"/>
      <c r="H1567" s="592"/>
      <c r="I1567" s="592"/>
      <c r="J1567" s="592"/>
      <c r="K1567" s="617"/>
      <c r="L1567" s="614"/>
      <c r="M1567" s="614"/>
      <c r="N1567" s="548"/>
      <c r="O1567" s="548"/>
      <c r="P1567" s="549"/>
      <c r="Q1567" s="549"/>
      <c r="R1567" s="549"/>
      <c r="S1567" s="549"/>
      <c r="T1567" s="549"/>
      <c r="U1567" s="549"/>
      <c r="V1567" s="597"/>
      <c r="W1567" s="597"/>
      <c r="X1567" s="377"/>
      <c r="Y1567" s="377"/>
      <c r="Z1567" s="377"/>
      <c r="AA1567" s="378"/>
      <c r="AB1567" s="378"/>
    </row>
    <row r="1568" hidden="1">
      <c r="A1568" s="595">
        <v>43747.0</v>
      </c>
      <c r="B1568" s="544" t="s">
        <v>3360</v>
      </c>
      <c r="C1568" s="445" t="s">
        <v>3361</v>
      </c>
      <c r="D1568" s="445"/>
      <c r="E1568" s="445"/>
      <c r="F1568" s="544"/>
      <c r="G1568" s="593"/>
      <c r="H1568" s="593"/>
      <c r="I1568" s="593"/>
      <c r="J1568" s="593"/>
      <c r="K1568" s="540"/>
      <c r="L1568" s="613" t="s">
        <v>3362</v>
      </c>
      <c r="M1568" s="613"/>
      <c r="N1568" s="530" t="s">
        <v>3363</v>
      </c>
      <c r="O1568" s="613" t="s">
        <v>3364</v>
      </c>
      <c r="P1568" s="531"/>
      <c r="Q1568" s="531"/>
      <c r="R1568" s="531"/>
      <c r="S1568" s="531"/>
      <c r="T1568" s="531"/>
      <c r="U1568" s="531"/>
      <c r="V1568" s="597"/>
      <c r="W1568" s="597"/>
      <c r="X1568" s="377"/>
      <c r="Y1568" s="377"/>
      <c r="Z1568" s="377"/>
      <c r="AA1568" s="378"/>
      <c r="AB1568" s="378"/>
    </row>
    <row r="1569" hidden="1">
      <c r="A1569" s="595">
        <v>43747.0</v>
      </c>
      <c r="B1569" s="554"/>
      <c r="C1569" s="365" t="s">
        <v>3365</v>
      </c>
      <c r="D1569" s="365"/>
      <c r="E1569" s="365"/>
      <c r="F1569" s="554"/>
      <c r="G1569" s="592"/>
      <c r="H1569" s="592"/>
      <c r="I1569" s="592"/>
      <c r="J1569" s="592"/>
      <c r="K1569" s="617" t="s">
        <v>3</v>
      </c>
      <c r="L1569" s="614" t="s">
        <v>3366</v>
      </c>
      <c r="M1569" s="614"/>
      <c r="N1569" s="548"/>
      <c r="O1569" s="548"/>
      <c r="P1569" s="549"/>
      <c r="Q1569" s="549"/>
      <c r="R1569" s="549"/>
      <c r="S1569" s="549"/>
      <c r="T1569" s="549"/>
      <c r="U1569" s="549"/>
      <c r="V1569" s="597"/>
      <c r="W1569" s="597"/>
      <c r="X1569" s="377"/>
      <c r="Y1569" s="377"/>
      <c r="Z1569" s="377"/>
      <c r="AA1569" s="378"/>
      <c r="AB1569" s="378"/>
    </row>
    <row r="1570" hidden="1">
      <c r="A1570" s="595">
        <v>43747.0</v>
      </c>
      <c r="B1570" s="567" t="s">
        <v>3367</v>
      </c>
      <c r="C1570" s="445" t="s">
        <v>3368</v>
      </c>
      <c r="D1570" s="445"/>
      <c r="E1570" s="445"/>
      <c r="F1570" s="544"/>
      <c r="G1570" s="593"/>
      <c r="H1570" s="593"/>
      <c r="I1570" s="593"/>
      <c r="J1570" s="593"/>
      <c r="K1570" s="540"/>
      <c r="L1570" s="613"/>
      <c r="M1570" s="613"/>
      <c r="N1570" s="530" t="s">
        <v>3369</v>
      </c>
      <c r="O1570" s="530"/>
      <c r="P1570" s="531"/>
      <c r="Q1570" s="531"/>
      <c r="R1570" s="531"/>
      <c r="S1570" s="531"/>
      <c r="T1570" s="531"/>
      <c r="U1570" s="531"/>
      <c r="V1570" s="597"/>
      <c r="W1570" s="597"/>
      <c r="X1570" s="377"/>
      <c r="Y1570" s="377"/>
      <c r="Z1570" s="377"/>
      <c r="AA1570" s="378"/>
      <c r="AB1570" s="378"/>
    </row>
    <row r="1571" hidden="1">
      <c r="A1571" s="595">
        <v>43747.0</v>
      </c>
      <c r="B1571" s="554" t="s">
        <v>3370</v>
      </c>
      <c r="C1571" s="365" t="s">
        <v>3371</v>
      </c>
      <c r="D1571" s="365"/>
      <c r="E1571" s="365"/>
      <c r="F1571" s="554"/>
      <c r="G1571" s="592"/>
      <c r="H1571" s="592"/>
      <c r="I1571" s="592"/>
      <c r="J1571" s="592"/>
      <c r="K1571" s="617"/>
      <c r="L1571" s="614"/>
      <c r="M1571" s="614"/>
      <c r="N1571" s="548"/>
      <c r="O1571" s="548"/>
      <c r="P1571" s="549"/>
      <c r="Q1571" s="549"/>
      <c r="R1571" s="549"/>
      <c r="S1571" s="549"/>
      <c r="T1571" s="549"/>
      <c r="U1571" s="549"/>
      <c r="V1571" s="597"/>
      <c r="W1571" s="597"/>
      <c r="X1571" s="377"/>
      <c r="Y1571" s="377"/>
      <c r="Z1571" s="377"/>
      <c r="AA1571" s="378"/>
      <c r="AB1571" s="378"/>
    </row>
    <row r="1572" hidden="1">
      <c r="A1572" s="595">
        <v>43746.0</v>
      </c>
      <c r="B1572" s="567" t="s">
        <v>3372</v>
      </c>
      <c r="C1572" s="445" t="s">
        <v>3373</v>
      </c>
      <c r="D1572" s="445"/>
      <c r="E1572" s="445"/>
      <c r="F1572" s="544"/>
      <c r="G1572" s="593"/>
      <c r="H1572" s="593"/>
      <c r="I1572" s="593"/>
      <c r="J1572" s="593"/>
      <c r="K1572" s="540"/>
      <c r="L1572" s="613" t="s">
        <v>3374</v>
      </c>
      <c r="M1572" s="613"/>
      <c r="N1572" s="530" t="s">
        <v>3375</v>
      </c>
      <c r="O1572" s="613" t="s">
        <v>3376</v>
      </c>
      <c r="P1572" s="531"/>
      <c r="Q1572" s="531"/>
      <c r="R1572" s="531"/>
      <c r="S1572" s="531"/>
      <c r="T1572" s="531"/>
      <c r="U1572" s="531"/>
      <c r="V1572" s="597"/>
      <c r="W1572" s="597"/>
      <c r="X1572" s="377"/>
      <c r="Y1572" s="377"/>
      <c r="Z1572" s="377"/>
      <c r="AA1572" s="378"/>
      <c r="AB1572" s="378"/>
    </row>
    <row r="1573" hidden="1">
      <c r="A1573" s="595">
        <v>43746.0</v>
      </c>
      <c r="B1573" s="554" t="s">
        <v>3377</v>
      </c>
      <c r="C1573" s="365" t="s">
        <v>3378</v>
      </c>
      <c r="D1573" s="365"/>
      <c r="E1573" s="365"/>
      <c r="F1573" s="554"/>
      <c r="G1573" s="592"/>
      <c r="H1573" s="592"/>
      <c r="I1573" s="592"/>
      <c r="J1573" s="592"/>
      <c r="K1573" s="617"/>
      <c r="L1573" s="614" t="s">
        <v>3379</v>
      </c>
      <c r="M1573" s="614"/>
      <c r="N1573" s="548" t="s">
        <v>3380</v>
      </c>
      <c r="O1573" s="549" t="s">
        <v>3381</v>
      </c>
      <c r="P1573" s="549" t="s">
        <v>3382</v>
      </c>
      <c r="Q1573" s="549" t="s">
        <v>3383</v>
      </c>
      <c r="R1573" s="549" t="s">
        <v>3384</v>
      </c>
      <c r="S1573" s="549"/>
      <c r="T1573" s="549"/>
      <c r="U1573" s="549"/>
      <c r="V1573" s="597"/>
      <c r="W1573" s="597"/>
      <c r="X1573" s="377"/>
      <c r="Y1573" s="377"/>
      <c r="Z1573" s="377"/>
      <c r="AA1573" s="378"/>
      <c r="AB1573" s="378"/>
    </row>
    <row r="1574" hidden="1">
      <c r="A1574" s="595">
        <v>43746.0</v>
      </c>
      <c r="B1574" s="567" t="s">
        <v>3385</v>
      </c>
      <c r="C1574" s="445" t="s">
        <v>3386</v>
      </c>
      <c r="D1574" s="445"/>
      <c r="E1574" s="445"/>
      <c r="F1574" s="544"/>
      <c r="G1574" s="593"/>
      <c r="H1574" s="593"/>
      <c r="I1574" s="593"/>
      <c r="J1574" s="593"/>
      <c r="K1574" s="540"/>
      <c r="L1574" s="613" t="s">
        <v>3387</v>
      </c>
      <c r="M1574" s="613"/>
      <c r="N1574" s="563" t="s">
        <v>3388</v>
      </c>
      <c r="O1574" s="531"/>
      <c r="P1574" s="531"/>
      <c r="Q1574" s="531"/>
      <c r="R1574" s="531"/>
      <c r="S1574" s="531"/>
      <c r="T1574" s="531"/>
      <c r="U1574" s="531"/>
      <c r="V1574" s="597"/>
      <c r="W1574" s="597"/>
      <c r="X1574" s="377"/>
      <c r="Y1574" s="377"/>
      <c r="Z1574" s="377"/>
      <c r="AA1574" s="378"/>
      <c r="AB1574" s="378"/>
    </row>
    <row r="1575" hidden="1">
      <c r="A1575" s="595">
        <v>43745.0</v>
      </c>
      <c r="B1575" s="554" t="s">
        <v>3389</v>
      </c>
      <c r="C1575" s="365" t="s">
        <v>3390</v>
      </c>
      <c r="D1575" s="365"/>
      <c r="E1575" s="365"/>
      <c r="F1575" s="554"/>
      <c r="G1575" s="592"/>
      <c r="H1575" s="592"/>
      <c r="I1575" s="592"/>
      <c r="J1575" s="592"/>
      <c r="K1575" s="617"/>
      <c r="L1575" s="614" t="s">
        <v>3391</v>
      </c>
      <c r="M1575" s="614"/>
      <c r="N1575" s="548" t="s">
        <v>3392</v>
      </c>
      <c r="O1575" s="549"/>
      <c r="P1575" s="549"/>
      <c r="Q1575" s="549"/>
      <c r="R1575" s="549"/>
      <c r="S1575" s="549"/>
      <c r="T1575" s="549"/>
      <c r="U1575" s="549"/>
      <c r="V1575" s="597"/>
      <c r="W1575" s="597"/>
      <c r="X1575" s="377"/>
      <c r="Y1575" s="377"/>
      <c r="Z1575" s="377"/>
      <c r="AA1575" s="378"/>
      <c r="AB1575" s="378"/>
    </row>
    <row r="1576" hidden="1">
      <c r="A1576" s="595">
        <v>43742.0</v>
      </c>
      <c r="B1576" s="567" t="s">
        <v>3393</v>
      </c>
      <c r="C1576" s="445" t="s">
        <v>3394</v>
      </c>
      <c r="D1576" s="445"/>
      <c r="E1576" s="445"/>
      <c r="F1576" s="544"/>
      <c r="G1576" s="593"/>
      <c r="H1576" s="593"/>
      <c r="I1576" s="593"/>
      <c r="J1576" s="593"/>
      <c r="K1576" s="540"/>
      <c r="L1576" s="613" t="s">
        <v>3395</v>
      </c>
      <c r="M1576" s="613"/>
      <c r="N1576" s="563"/>
      <c r="O1576" s="531"/>
      <c r="P1576" s="531"/>
      <c r="Q1576" s="531"/>
      <c r="R1576" s="531"/>
      <c r="S1576" s="531"/>
      <c r="T1576" s="531"/>
      <c r="U1576" s="531"/>
      <c r="V1576" s="597"/>
      <c r="W1576" s="597"/>
      <c r="X1576" s="377"/>
      <c r="Y1576" s="377"/>
      <c r="Z1576" s="377"/>
      <c r="AA1576" s="378"/>
      <c r="AB1576" s="378"/>
    </row>
    <row r="1577" hidden="1">
      <c r="A1577" s="595">
        <v>43742.0</v>
      </c>
      <c r="B1577" s="554" t="s">
        <v>3396</v>
      </c>
      <c r="C1577" s="365" t="s">
        <v>3397</v>
      </c>
      <c r="D1577" s="365"/>
      <c r="E1577" s="365"/>
      <c r="F1577" s="554"/>
      <c r="G1577" s="592"/>
      <c r="H1577" s="592"/>
      <c r="I1577" s="592"/>
      <c r="J1577" s="592"/>
      <c r="K1577" s="617"/>
      <c r="L1577" s="614" t="s">
        <v>3398</v>
      </c>
      <c r="M1577" s="614"/>
      <c r="N1577" s="548"/>
      <c r="O1577" s="549"/>
      <c r="P1577" s="549"/>
      <c r="Q1577" s="549"/>
      <c r="R1577" s="549"/>
      <c r="S1577" s="549"/>
      <c r="T1577" s="549"/>
      <c r="U1577" s="549"/>
      <c r="V1577" s="597"/>
      <c r="W1577" s="597"/>
      <c r="X1577" s="377"/>
      <c r="Y1577" s="377"/>
      <c r="Z1577" s="377"/>
      <c r="AA1577" s="378"/>
      <c r="AB1577" s="378"/>
    </row>
    <row r="1578" hidden="1">
      <c r="A1578" s="595">
        <v>43742.0</v>
      </c>
      <c r="B1578" s="567" t="s">
        <v>3399</v>
      </c>
      <c r="C1578" s="445" t="s">
        <v>3400</v>
      </c>
      <c r="D1578" s="445"/>
      <c r="E1578" s="445"/>
      <c r="F1578" s="544"/>
      <c r="G1578" s="593"/>
      <c r="H1578" s="593"/>
      <c r="I1578" s="593"/>
      <c r="J1578" s="593"/>
      <c r="K1578" s="540"/>
      <c r="L1578" s="613"/>
      <c r="M1578" s="613"/>
      <c r="N1578" s="563"/>
      <c r="O1578" s="531"/>
      <c r="P1578" s="531"/>
      <c r="Q1578" s="531"/>
      <c r="R1578" s="531"/>
      <c r="S1578" s="531"/>
      <c r="T1578" s="531"/>
      <c r="U1578" s="531"/>
      <c r="V1578" s="597"/>
      <c r="W1578" s="597"/>
      <c r="X1578" s="377"/>
      <c r="Y1578" s="377"/>
      <c r="Z1578" s="377"/>
      <c r="AA1578" s="378"/>
      <c r="AB1578" s="378"/>
    </row>
    <row r="1579" hidden="1">
      <c r="A1579" s="595">
        <v>43741.0</v>
      </c>
      <c r="B1579" s="554"/>
      <c r="C1579" s="365" t="s">
        <v>3401</v>
      </c>
      <c r="D1579" s="365"/>
      <c r="E1579" s="365"/>
      <c r="F1579" s="554"/>
      <c r="G1579" s="592"/>
      <c r="H1579" s="592"/>
      <c r="I1579" s="592"/>
      <c r="J1579" s="592"/>
      <c r="K1579" s="617"/>
      <c r="L1579" s="614" t="s">
        <v>3402</v>
      </c>
      <c r="M1579" s="614"/>
      <c r="N1579" s="548" t="s">
        <v>3403</v>
      </c>
      <c r="O1579" s="549"/>
      <c r="P1579" s="549"/>
      <c r="Q1579" s="549"/>
      <c r="R1579" s="549"/>
      <c r="S1579" s="549"/>
      <c r="T1579" s="549"/>
      <c r="U1579" s="549"/>
      <c r="V1579" s="597"/>
      <c r="W1579" s="597"/>
      <c r="X1579" s="377"/>
      <c r="Y1579" s="377"/>
      <c r="Z1579" s="377"/>
      <c r="AA1579" s="378"/>
      <c r="AB1579" s="378"/>
    </row>
    <row r="1580" hidden="1">
      <c r="A1580" s="595">
        <v>43741.0</v>
      </c>
      <c r="B1580" s="567" t="s">
        <v>3404</v>
      </c>
      <c r="C1580" s="445" t="s">
        <v>3405</v>
      </c>
      <c r="D1580" s="445"/>
      <c r="E1580" s="445"/>
      <c r="F1580" s="544"/>
      <c r="G1580" s="593"/>
      <c r="H1580" s="593"/>
      <c r="I1580" s="593"/>
      <c r="J1580" s="593"/>
      <c r="K1580" s="540"/>
      <c r="L1580" s="563" t="s">
        <v>3406</v>
      </c>
      <c r="M1580" s="563"/>
      <c r="N1580" s="563" t="s">
        <v>3407</v>
      </c>
      <c r="O1580" s="531"/>
      <c r="P1580" s="531"/>
      <c r="Q1580" s="531"/>
      <c r="R1580" s="531"/>
      <c r="S1580" s="531"/>
      <c r="T1580" s="531"/>
      <c r="U1580" s="531"/>
      <c r="V1580" s="597"/>
      <c r="W1580" s="597"/>
      <c r="X1580" s="377"/>
      <c r="Y1580" s="377"/>
      <c r="Z1580" s="377"/>
      <c r="AA1580" s="378"/>
      <c r="AB1580" s="378"/>
    </row>
    <row r="1581" hidden="1">
      <c r="A1581" s="595">
        <v>43740.0</v>
      </c>
      <c r="B1581" s="554" t="s">
        <v>3408</v>
      </c>
      <c r="C1581" s="365" t="s">
        <v>3409</v>
      </c>
      <c r="D1581" s="365"/>
      <c r="E1581" s="365"/>
      <c r="F1581" s="554"/>
      <c r="G1581" s="592"/>
      <c r="H1581" s="592"/>
      <c r="I1581" s="592"/>
      <c r="J1581" s="592"/>
      <c r="K1581" s="564"/>
      <c r="L1581" s="548"/>
      <c r="M1581" s="548"/>
      <c r="N1581" s="548"/>
      <c r="O1581" s="549"/>
      <c r="P1581" s="549"/>
      <c r="Q1581" s="549"/>
      <c r="R1581" s="549"/>
      <c r="S1581" s="549"/>
      <c r="T1581" s="549"/>
      <c r="U1581" s="549"/>
      <c r="V1581" s="597"/>
      <c r="W1581" s="597"/>
      <c r="X1581" s="377"/>
      <c r="Y1581" s="377"/>
      <c r="Z1581" s="377"/>
      <c r="AA1581" s="378"/>
      <c r="AB1581" s="378"/>
    </row>
    <row r="1582" hidden="1">
      <c r="A1582" s="595">
        <v>43740.0</v>
      </c>
      <c r="B1582" s="567" t="s">
        <v>3410</v>
      </c>
      <c r="C1582" s="445" t="s">
        <v>3411</v>
      </c>
      <c r="D1582" s="445"/>
      <c r="E1582" s="445"/>
      <c r="F1582" s="544"/>
      <c r="G1582" s="593"/>
      <c r="H1582" s="593"/>
      <c r="I1582" s="593"/>
      <c r="J1582" s="593"/>
      <c r="K1582" s="540"/>
      <c r="L1582" s="530"/>
      <c r="M1582" s="530"/>
      <c r="N1582" s="563"/>
      <c r="O1582" s="531"/>
      <c r="P1582" s="531"/>
      <c r="Q1582" s="531"/>
      <c r="R1582" s="531"/>
      <c r="S1582" s="531"/>
      <c r="T1582" s="531"/>
      <c r="U1582" s="531"/>
      <c r="V1582" s="597"/>
      <c r="W1582" s="597"/>
      <c r="X1582" s="377"/>
      <c r="Y1582" s="377"/>
      <c r="Z1582" s="377"/>
      <c r="AA1582" s="378"/>
      <c r="AB1582" s="378"/>
    </row>
    <row r="1583" hidden="1">
      <c r="A1583" s="595">
        <v>43740.0</v>
      </c>
      <c r="B1583" s="554" t="s">
        <v>3404</v>
      </c>
      <c r="C1583" s="365" t="s">
        <v>3412</v>
      </c>
      <c r="D1583" s="365"/>
      <c r="E1583" s="365"/>
      <c r="F1583" s="554"/>
      <c r="G1583" s="592"/>
      <c r="H1583" s="592"/>
      <c r="I1583" s="592"/>
      <c r="J1583" s="592"/>
      <c r="K1583" s="564"/>
      <c r="L1583" s="548" t="s">
        <v>3413</v>
      </c>
      <c r="M1583" s="548"/>
      <c r="N1583" s="548" t="s">
        <v>3414</v>
      </c>
      <c r="O1583" s="549"/>
      <c r="P1583" s="549"/>
      <c r="Q1583" s="549"/>
      <c r="R1583" s="549"/>
      <c r="S1583" s="549"/>
      <c r="T1583" s="549"/>
      <c r="U1583" s="549"/>
      <c r="V1583" s="597"/>
      <c r="W1583" s="597"/>
      <c r="X1583" s="377"/>
      <c r="Y1583" s="377"/>
      <c r="Z1583" s="377"/>
      <c r="AA1583" s="378"/>
      <c r="AB1583" s="378"/>
    </row>
    <row r="1584" hidden="1">
      <c r="A1584" s="615">
        <v>0.0</v>
      </c>
      <c r="B1584" s="567" t="s">
        <v>3415</v>
      </c>
      <c r="C1584" s="445" t="s">
        <v>3416</v>
      </c>
      <c r="D1584" s="445"/>
      <c r="E1584" s="445"/>
      <c r="F1584" s="544"/>
      <c r="G1584" s="593"/>
      <c r="H1584" s="593"/>
      <c r="I1584" s="593"/>
      <c r="J1584" s="593"/>
      <c r="K1584" s="540"/>
      <c r="L1584" s="530" t="s">
        <v>3417</v>
      </c>
      <c r="M1584" s="530"/>
      <c r="N1584" s="563"/>
      <c r="O1584" s="531"/>
      <c r="P1584" s="531"/>
      <c r="Q1584" s="531"/>
      <c r="R1584" s="531"/>
      <c r="S1584" s="531"/>
      <c r="T1584" s="531"/>
      <c r="U1584" s="531"/>
      <c r="V1584" s="597"/>
      <c r="W1584" s="597"/>
      <c r="X1584" s="377"/>
      <c r="Y1584" s="377"/>
      <c r="Z1584" s="377"/>
      <c r="AA1584" s="378"/>
      <c r="AB1584" s="378"/>
    </row>
    <row r="1585" hidden="1">
      <c r="A1585" s="595">
        <v>43739.0</v>
      </c>
      <c r="B1585" s="554" t="s">
        <v>3418</v>
      </c>
      <c r="C1585" s="365" t="s">
        <v>3419</v>
      </c>
      <c r="D1585" s="365"/>
      <c r="E1585" s="365"/>
      <c r="F1585" s="554"/>
      <c r="G1585" s="592"/>
      <c r="H1585" s="592"/>
      <c r="I1585" s="592"/>
      <c r="J1585" s="592"/>
      <c r="K1585" s="564"/>
      <c r="L1585" s="548" t="s">
        <v>3420</v>
      </c>
      <c r="M1585" s="548"/>
      <c r="N1585" s="548"/>
      <c r="O1585" s="549"/>
      <c r="P1585" s="549"/>
      <c r="Q1585" s="549"/>
      <c r="R1585" s="549"/>
      <c r="S1585" s="549"/>
      <c r="T1585" s="549"/>
      <c r="U1585" s="549"/>
      <c r="V1585" s="597"/>
      <c r="W1585" s="597"/>
      <c r="X1585" s="377"/>
      <c r="Y1585" s="377"/>
      <c r="Z1585" s="377"/>
      <c r="AA1585" s="378"/>
      <c r="AB1585" s="378"/>
    </row>
    <row r="1586" hidden="1">
      <c r="A1586" s="595">
        <v>43739.0</v>
      </c>
      <c r="B1586" s="567" t="s">
        <v>3421</v>
      </c>
      <c r="C1586" s="445" t="s">
        <v>3422</v>
      </c>
      <c r="D1586" s="445"/>
      <c r="E1586" s="445"/>
      <c r="F1586" s="544"/>
      <c r="G1586" s="593"/>
      <c r="H1586" s="593"/>
      <c r="I1586" s="593"/>
      <c r="J1586" s="593"/>
      <c r="K1586" s="540"/>
      <c r="L1586" s="530"/>
      <c r="M1586" s="530"/>
      <c r="N1586" s="563" t="s">
        <v>1130</v>
      </c>
      <c r="O1586" s="531" t="s">
        <v>3423</v>
      </c>
      <c r="P1586" s="531" t="s">
        <v>3424</v>
      </c>
      <c r="Q1586" s="531" t="s">
        <v>3425</v>
      </c>
      <c r="R1586" s="618" t="s">
        <v>3426</v>
      </c>
      <c r="S1586" s="531"/>
      <c r="T1586" s="531"/>
      <c r="U1586" s="531"/>
      <c r="V1586" s="597"/>
      <c r="W1586" s="597"/>
      <c r="X1586" s="377"/>
      <c r="Y1586" s="377"/>
      <c r="Z1586" s="377"/>
      <c r="AA1586" s="378"/>
      <c r="AB1586" s="378"/>
    </row>
    <row r="1587" hidden="1">
      <c r="A1587" s="595">
        <v>43739.0</v>
      </c>
      <c r="B1587" s="554" t="s">
        <v>3427</v>
      </c>
      <c r="C1587" s="365" t="s">
        <v>3428</v>
      </c>
      <c r="D1587" s="365"/>
      <c r="E1587" s="365"/>
      <c r="F1587" s="554"/>
      <c r="G1587" s="592"/>
      <c r="H1587" s="592"/>
      <c r="I1587" s="592"/>
      <c r="J1587" s="592"/>
      <c r="K1587" s="564"/>
      <c r="L1587" s="548"/>
      <c r="M1587" s="548"/>
      <c r="N1587" s="548"/>
      <c r="O1587" s="549"/>
      <c r="P1587" s="549"/>
      <c r="Q1587" s="549"/>
      <c r="R1587" s="549"/>
      <c r="S1587" s="549"/>
      <c r="T1587" s="549"/>
      <c r="U1587" s="549"/>
      <c r="V1587" s="597"/>
      <c r="W1587" s="597"/>
      <c r="X1587" s="377"/>
      <c r="Y1587" s="377"/>
      <c r="Z1587" s="377"/>
      <c r="AA1587" s="378"/>
      <c r="AB1587" s="378"/>
    </row>
    <row r="1588" hidden="1">
      <c r="A1588" s="595">
        <v>43739.0</v>
      </c>
      <c r="B1588" s="567" t="s">
        <v>3429</v>
      </c>
      <c r="C1588" s="445" t="s">
        <v>3430</v>
      </c>
      <c r="D1588" s="445"/>
      <c r="E1588" s="445"/>
      <c r="F1588" s="544"/>
      <c r="G1588" s="593"/>
      <c r="H1588" s="593"/>
      <c r="I1588" s="593"/>
      <c r="J1588" s="593"/>
      <c r="K1588" s="540"/>
      <c r="L1588" s="530" t="s">
        <v>3431</v>
      </c>
      <c r="M1588" s="530"/>
      <c r="N1588" s="563"/>
      <c r="O1588" s="531"/>
      <c r="P1588" s="531"/>
      <c r="Q1588" s="531"/>
      <c r="R1588" s="531"/>
      <c r="S1588" s="531"/>
      <c r="T1588" s="531"/>
      <c r="U1588" s="531"/>
      <c r="V1588" s="597"/>
      <c r="W1588" s="597"/>
      <c r="X1588" s="377"/>
      <c r="Y1588" s="377"/>
      <c r="Z1588" s="377"/>
      <c r="AA1588" s="378"/>
      <c r="AB1588" s="378"/>
    </row>
    <row r="1589" hidden="1">
      <c r="A1589" s="595">
        <v>43739.0</v>
      </c>
      <c r="B1589" s="554" t="s">
        <v>3432</v>
      </c>
      <c r="C1589" s="365" t="s">
        <v>3433</v>
      </c>
      <c r="D1589" s="365"/>
      <c r="E1589" s="365"/>
      <c r="F1589" s="554"/>
      <c r="G1589" s="592"/>
      <c r="H1589" s="592"/>
      <c r="I1589" s="592"/>
      <c r="J1589" s="592"/>
      <c r="K1589" s="564"/>
      <c r="L1589" s="548"/>
      <c r="M1589" s="548"/>
      <c r="N1589" s="548"/>
      <c r="O1589" s="549"/>
      <c r="P1589" s="549"/>
      <c r="Q1589" s="549"/>
      <c r="R1589" s="549"/>
      <c r="S1589" s="549"/>
      <c r="T1589" s="549"/>
      <c r="U1589" s="549"/>
      <c r="V1589" s="597"/>
      <c r="W1589" s="597"/>
      <c r="X1589" s="377"/>
      <c r="Y1589" s="377"/>
      <c r="Z1589" s="377"/>
      <c r="AA1589" s="378"/>
      <c r="AB1589" s="378"/>
    </row>
    <row r="1590" hidden="1">
      <c r="A1590" s="595">
        <v>43739.0</v>
      </c>
      <c r="B1590" s="567" t="s">
        <v>3434</v>
      </c>
      <c r="C1590" s="445" t="s">
        <v>3435</v>
      </c>
      <c r="D1590" s="445"/>
      <c r="E1590" s="445"/>
      <c r="F1590" s="544"/>
      <c r="G1590" s="593"/>
      <c r="H1590" s="593"/>
      <c r="I1590" s="593"/>
      <c r="J1590" s="593"/>
      <c r="K1590" s="540"/>
      <c r="L1590" s="530" t="s">
        <v>3436</v>
      </c>
      <c r="M1590" s="530"/>
      <c r="N1590" s="563"/>
      <c r="O1590" s="531"/>
      <c r="P1590" s="531"/>
      <c r="Q1590" s="531"/>
      <c r="R1590" s="531"/>
      <c r="S1590" s="531"/>
      <c r="T1590" s="531"/>
      <c r="U1590" s="531"/>
      <c r="V1590" s="597"/>
      <c r="W1590" s="597"/>
      <c r="X1590" s="377"/>
      <c r="Y1590" s="377"/>
      <c r="Z1590" s="377"/>
      <c r="AA1590" s="378"/>
      <c r="AB1590" s="378"/>
    </row>
    <row r="1591" hidden="1">
      <c r="A1591" s="595">
        <v>43738.0</v>
      </c>
      <c r="B1591" s="554" t="s">
        <v>3437</v>
      </c>
      <c r="C1591" s="365" t="s">
        <v>3438</v>
      </c>
      <c r="D1591" s="365"/>
      <c r="E1591" s="365"/>
      <c r="F1591" s="554"/>
      <c r="G1591" s="592"/>
      <c r="H1591" s="592"/>
      <c r="I1591" s="592"/>
      <c r="J1591" s="592"/>
      <c r="K1591" s="564"/>
      <c r="L1591" s="548" t="s">
        <v>3439</v>
      </c>
      <c r="M1591" s="548"/>
      <c r="N1591" s="548"/>
      <c r="O1591" s="548"/>
      <c r="P1591" s="549"/>
      <c r="Q1591" s="549"/>
      <c r="R1591" s="549"/>
      <c r="S1591" s="549"/>
      <c r="T1591" s="549"/>
      <c r="U1591" s="549"/>
      <c r="V1591" s="597"/>
      <c r="W1591" s="597"/>
      <c r="X1591" s="377"/>
      <c r="Y1591" s="377"/>
      <c r="Z1591" s="377"/>
      <c r="AA1591" s="378"/>
      <c r="AB1591" s="378"/>
    </row>
    <row r="1592" hidden="1">
      <c r="A1592" s="564"/>
      <c r="B1592" s="567" t="s">
        <v>3440</v>
      </c>
      <c r="C1592" s="445" t="s">
        <v>3441</v>
      </c>
      <c r="D1592" s="445"/>
      <c r="E1592" s="445"/>
      <c r="F1592" s="544"/>
      <c r="G1592" s="593"/>
      <c r="H1592" s="593"/>
      <c r="I1592" s="593"/>
      <c r="J1592" s="593"/>
      <c r="K1592" s="540"/>
      <c r="L1592" s="613" t="s">
        <v>3442</v>
      </c>
      <c r="M1592" s="613"/>
      <c r="N1592" s="530"/>
      <c r="O1592" s="531"/>
      <c r="P1592" s="531"/>
      <c r="Q1592" s="531"/>
      <c r="R1592" s="531"/>
      <c r="S1592" s="531"/>
      <c r="T1592" s="531"/>
      <c r="U1592" s="531"/>
      <c r="V1592" s="597"/>
      <c r="W1592" s="597"/>
      <c r="X1592" s="377"/>
      <c r="Y1592" s="377"/>
      <c r="Z1592" s="377"/>
      <c r="AA1592" s="378"/>
      <c r="AB1592" s="378"/>
    </row>
    <row r="1593" hidden="1">
      <c r="A1593" s="540"/>
      <c r="B1593" s="554" t="s">
        <v>3443</v>
      </c>
      <c r="C1593" s="365" t="s">
        <v>3444</v>
      </c>
      <c r="D1593" s="365"/>
      <c r="E1593" s="365"/>
      <c r="F1593" s="554"/>
      <c r="G1593" s="592"/>
      <c r="H1593" s="592"/>
      <c r="I1593" s="592"/>
      <c r="J1593" s="592"/>
      <c r="K1593" s="564"/>
      <c r="L1593" s="548"/>
      <c r="M1593" s="548"/>
      <c r="N1593" s="548"/>
      <c r="O1593" s="549"/>
      <c r="P1593" s="549"/>
      <c r="Q1593" s="549"/>
      <c r="R1593" s="549"/>
      <c r="S1593" s="549"/>
      <c r="T1593" s="549"/>
      <c r="U1593" s="549"/>
      <c r="V1593" s="597"/>
      <c r="W1593" s="597"/>
      <c r="X1593" s="377"/>
      <c r="Y1593" s="377"/>
      <c r="Z1593" s="377"/>
      <c r="AA1593" s="378"/>
      <c r="AB1593" s="378"/>
    </row>
    <row r="1594" hidden="1">
      <c r="A1594" s="564"/>
      <c r="B1594" s="567" t="s">
        <v>3445</v>
      </c>
      <c r="C1594" s="445" t="s">
        <v>3446</v>
      </c>
      <c r="D1594" s="445"/>
      <c r="E1594" s="445"/>
      <c r="F1594" s="544"/>
      <c r="G1594" s="593"/>
      <c r="H1594" s="593"/>
      <c r="I1594" s="593"/>
      <c r="J1594" s="593"/>
      <c r="K1594" s="540"/>
      <c r="L1594" s="613" t="s">
        <v>3447</v>
      </c>
      <c r="M1594" s="613"/>
      <c r="N1594" s="563" t="s">
        <v>3448</v>
      </c>
      <c r="O1594" s="531" t="s">
        <v>3449</v>
      </c>
      <c r="P1594" s="531"/>
      <c r="Q1594" s="531"/>
      <c r="R1594" s="531"/>
      <c r="S1594" s="531"/>
      <c r="T1594" s="531"/>
      <c r="U1594" s="531"/>
      <c r="V1594" s="597"/>
      <c r="W1594" s="597"/>
      <c r="X1594" s="377"/>
      <c r="Y1594" s="377"/>
      <c r="Z1594" s="377"/>
      <c r="AA1594" s="378"/>
      <c r="AB1594" s="378"/>
    </row>
    <row r="1595" hidden="1">
      <c r="A1595" s="540"/>
      <c r="B1595" s="554" t="s">
        <v>3450</v>
      </c>
      <c r="C1595" s="365" t="s">
        <v>3451</v>
      </c>
      <c r="D1595" s="365"/>
      <c r="E1595" s="365"/>
      <c r="F1595" s="554"/>
      <c r="G1595" s="592"/>
      <c r="H1595" s="592"/>
      <c r="I1595" s="592"/>
      <c r="J1595" s="592"/>
      <c r="K1595" s="564"/>
      <c r="L1595" s="614" t="s">
        <v>3452</v>
      </c>
      <c r="M1595" s="614"/>
      <c r="N1595" s="548" t="s">
        <v>3453</v>
      </c>
      <c r="O1595" s="566" t="s">
        <v>3454</v>
      </c>
      <c r="P1595" s="549" t="s">
        <v>3455</v>
      </c>
      <c r="Q1595" s="549"/>
      <c r="R1595" s="549"/>
      <c r="S1595" s="549"/>
      <c r="T1595" s="549"/>
      <c r="U1595" s="549"/>
      <c r="V1595" s="597"/>
      <c r="W1595" s="597"/>
      <c r="X1595" s="377"/>
      <c r="Y1595" s="377"/>
      <c r="Z1595" s="377"/>
      <c r="AA1595" s="378"/>
      <c r="AB1595" s="378"/>
    </row>
    <row r="1596" hidden="1">
      <c r="A1596" s="564"/>
      <c r="B1596" s="567" t="s">
        <v>3456</v>
      </c>
      <c r="C1596" s="445" t="s">
        <v>3457</v>
      </c>
      <c r="D1596" s="445"/>
      <c r="E1596" s="445"/>
      <c r="F1596" s="544"/>
      <c r="G1596" s="593"/>
      <c r="H1596" s="593"/>
      <c r="I1596" s="593"/>
      <c r="J1596" s="593"/>
      <c r="K1596" s="540"/>
      <c r="L1596" s="613" t="s">
        <v>3458</v>
      </c>
      <c r="M1596" s="613"/>
      <c r="N1596" s="563" t="s">
        <v>3459</v>
      </c>
      <c r="O1596" s="531"/>
      <c r="P1596" s="531"/>
      <c r="Q1596" s="531"/>
      <c r="R1596" s="531"/>
      <c r="S1596" s="531"/>
      <c r="T1596" s="531"/>
      <c r="U1596" s="531"/>
      <c r="V1596" s="597"/>
      <c r="W1596" s="597"/>
      <c r="X1596" s="377"/>
      <c r="Y1596" s="377"/>
      <c r="Z1596" s="377"/>
      <c r="AA1596" s="378"/>
      <c r="AB1596" s="378"/>
    </row>
    <row r="1597" hidden="1">
      <c r="A1597" s="540"/>
      <c r="B1597" s="554" t="s">
        <v>3460</v>
      </c>
      <c r="C1597" s="365" t="s">
        <v>3461</v>
      </c>
      <c r="D1597" s="365"/>
      <c r="E1597" s="365"/>
      <c r="F1597" s="554"/>
      <c r="G1597" s="592"/>
      <c r="H1597" s="592"/>
      <c r="I1597" s="592"/>
      <c r="J1597" s="592"/>
      <c r="K1597" s="564"/>
      <c r="L1597" s="614"/>
      <c r="M1597" s="614"/>
      <c r="N1597" s="548"/>
      <c r="O1597" s="549"/>
      <c r="P1597" s="549"/>
      <c r="Q1597" s="549"/>
      <c r="R1597" s="549"/>
      <c r="S1597" s="549"/>
      <c r="T1597" s="549"/>
      <c r="U1597" s="549"/>
      <c r="V1597" s="597"/>
      <c r="W1597" s="597"/>
      <c r="X1597" s="377"/>
      <c r="Y1597" s="377"/>
      <c r="Z1597" s="377"/>
      <c r="AA1597" s="378"/>
      <c r="AB1597" s="378"/>
    </row>
    <row r="1598" hidden="1">
      <c r="A1598" s="564"/>
      <c r="B1598" s="567" t="s">
        <v>3462</v>
      </c>
      <c r="C1598" s="445" t="s">
        <v>3463</v>
      </c>
      <c r="D1598" s="445"/>
      <c r="E1598" s="445"/>
      <c r="F1598" s="544"/>
      <c r="G1598" s="593"/>
      <c r="H1598" s="593"/>
      <c r="I1598" s="593"/>
      <c r="J1598" s="593"/>
      <c r="K1598" s="540"/>
      <c r="L1598" s="613"/>
      <c r="M1598" s="613"/>
      <c r="N1598" s="563"/>
      <c r="O1598" s="531"/>
      <c r="P1598" s="531"/>
      <c r="Q1598" s="531"/>
      <c r="R1598" s="531"/>
      <c r="S1598" s="531"/>
      <c r="T1598" s="531"/>
      <c r="U1598" s="531"/>
      <c r="V1598" s="597"/>
      <c r="W1598" s="597"/>
      <c r="X1598" s="377"/>
      <c r="Y1598" s="377"/>
      <c r="Z1598" s="377"/>
      <c r="AA1598" s="378"/>
      <c r="AB1598" s="378"/>
    </row>
    <row r="1599" hidden="1">
      <c r="A1599" s="540"/>
      <c r="B1599" s="554" t="s">
        <v>3464</v>
      </c>
      <c r="C1599" s="365" t="s">
        <v>3465</v>
      </c>
      <c r="D1599" s="365"/>
      <c r="E1599" s="365"/>
      <c r="F1599" s="554"/>
      <c r="G1599" s="592"/>
      <c r="H1599" s="592"/>
      <c r="I1599" s="592"/>
      <c r="J1599" s="592"/>
      <c r="K1599" s="564"/>
      <c r="L1599" s="614" t="s">
        <v>3466</v>
      </c>
      <c r="M1599" s="614"/>
      <c r="N1599" s="548"/>
      <c r="O1599" s="549"/>
      <c r="P1599" s="549"/>
      <c r="Q1599" s="549"/>
      <c r="R1599" s="549"/>
      <c r="S1599" s="549"/>
      <c r="T1599" s="549"/>
      <c r="U1599" s="549"/>
      <c r="V1599" s="597"/>
      <c r="W1599" s="597"/>
      <c r="X1599" s="377"/>
      <c r="Y1599" s="377"/>
      <c r="Z1599" s="377"/>
      <c r="AA1599" s="378"/>
      <c r="AB1599" s="378"/>
    </row>
    <row r="1600" hidden="1">
      <c r="A1600" s="564"/>
      <c r="B1600" s="567" t="s">
        <v>3467</v>
      </c>
      <c r="C1600" s="445" t="s">
        <v>3468</v>
      </c>
      <c r="D1600" s="445"/>
      <c r="E1600" s="445"/>
      <c r="F1600" s="544"/>
      <c r="G1600" s="593"/>
      <c r="H1600" s="593"/>
      <c r="I1600" s="593"/>
      <c r="J1600" s="593"/>
      <c r="K1600" s="540"/>
      <c r="L1600" s="613" t="s">
        <v>3469</v>
      </c>
      <c r="M1600" s="613"/>
      <c r="N1600" s="563" t="s">
        <v>3470</v>
      </c>
      <c r="O1600" s="531" t="s">
        <v>3471</v>
      </c>
      <c r="P1600" s="531" t="s">
        <v>3472</v>
      </c>
      <c r="Q1600" s="531"/>
      <c r="R1600" s="531"/>
      <c r="S1600" s="531"/>
      <c r="T1600" s="531"/>
      <c r="U1600" s="531"/>
      <c r="V1600" s="597"/>
      <c r="W1600" s="597"/>
      <c r="X1600" s="377"/>
      <c r="Y1600" s="377"/>
      <c r="Z1600" s="377"/>
      <c r="AA1600" s="378"/>
      <c r="AB1600" s="378"/>
    </row>
    <row r="1601" hidden="1">
      <c r="A1601" s="540"/>
      <c r="B1601" s="554" t="s">
        <v>3473</v>
      </c>
      <c r="C1601" s="365" t="s">
        <v>3474</v>
      </c>
      <c r="D1601" s="365"/>
      <c r="E1601" s="365"/>
      <c r="F1601" s="554"/>
      <c r="G1601" s="592"/>
      <c r="H1601" s="592"/>
      <c r="I1601" s="592"/>
      <c r="J1601" s="592"/>
      <c r="K1601" s="564"/>
      <c r="L1601" s="548"/>
      <c r="M1601" s="548"/>
      <c r="N1601" s="548"/>
      <c r="O1601" s="549"/>
      <c r="P1601" s="549"/>
      <c r="Q1601" s="549"/>
      <c r="R1601" s="549"/>
      <c r="S1601" s="549"/>
      <c r="T1601" s="549"/>
      <c r="U1601" s="549"/>
      <c r="V1601" s="597"/>
      <c r="W1601" s="597"/>
      <c r="X1601" s="377"/>
      <c r="Y1601" s="377"/>
      <c r="Z1601" s="377"/>
      <c r="AA1601" s="378"/>
      <c r="AB1601" s="378"/>
    </row>
    <row r="1602" hidden="1">
      <c r="A1602" s="564"/>
      <c r="B1602" s="544" t="s">
        <v>3475</v>
      </c>
      <c r="C1602" s="445"/>
      <c r="D1602" s="445"/>
      <c r="E1602" s="445"/>
      <c r="F1602" s="544"/>
      <c r="G1602" s="593"/>
      <c r="H1602" s="593"/>
      <c r="I1602" s="593"/>
      <c r="J1602" s="593"/>
      <c r="K1602" s="540"/>
      <c r="L1602" s="530"/>
      <c r="M1602" s="530"/>
      <c r="N1602" s="563"/>
      <c r="O1602" s="531"/>
      <c r="P1602" s="531"/>
      <c r="Q1602" s="531"/>
      <c r="R1602" s="531"/>
      <c r="S1602" s="531"/>
      <c r="T1602" s="531"/>
      <c r="U1602" s="531"/>
      <c r="V1602" s="597"/>
      <c r="W1602" s="597"/>
      <c r="X1602" s="377"/>
      <c r="Y1602" s="377"/>
      <c r="Z1602" s="377"/>
      <c r="AA1602" s="378"/>
      <c r="AB1602" s="378"/>
    </row>
    <row r="1603" hidden="1">
      <c r="A1603" s="540"/>
      <c r="B1603" s="554" t="s">
        <v>3476</v>
      </c>
      <c r="C1603" s="365" t="s">
        <v>3477</v>
      </c>
      <c r="D1603" s="365"/>
      <c r="E1603" s="365"/>
      <c r="F1603" s="554"/>
      <c r="G1603" s="592"/>
      <c r="H1603" s="592"/>
      <c r="I1603" s="592"/>
      <c r="J1603" s="592"/>
      <c r="K1603" s="564"/>
      <c r="L1603" s="614" t="s">
        <v>3478</v>
      </c>
      <c r="M1603" s="614"/>
      <c r="N1603" s="548" t="s">
        <v>3479</v>
      </c>
      <c r="O1603" s="587" t="s">
        <v>3480</v>
      </c>
      <c r="P1603" s="549" t="s">
        <v>3481</v>
      </c>
      <c r="Q1603" s="549"/>
      <c r="R1603" s="549"/>
      <c r="S1603" s="549"/>
      <c r="T1603" s="549"/>
      <c r="U1603" s="549"/>
      <c r="V1603" s="597"/>
      <c r="W1603" s="597"/>
      <c r="X1603" s="377"/>
      <c r="Y1603" s="377"/>
      <c r="Z1603" s="377"/>
      <c r="AA1603" s="378"/>
      <c r="AB1603" s="378"/>
    </row>
    <row r="1604" hidden="1">
      <c r="A1604" s="564"/>
      <c r="B1604" s="544" t="s">
        <v>3482</v>
      </c>
      <c r="C1604" s="445" t="s">
        <v>3483</v>
      </c>
      <c r="D1604" s="445"/>
      <c r="E1604" s="445"/>
      <c r="F1604" s="544"/>
      <c r="G1604" s="593"/>
      <c r="H1604" s="593"/>
      <c r="I1604" s="593"/>
      <c r="J1604" s="593"/>
      <c r="K1604" s="540"/>
      <c r="L1604" s="613"/>
      <c r="M1604" s="613"/>
      <c r="N1604" s="563"/>
      <c r="O1604" s="531"/>
      <c r="P1604" s="531"/>
      <c r="Q1604" s="531"/>
      <c r="R1604" s="531"/>
      <c r="S1604" s="531"/>
      <c r="T1604" s="531"/>
      <c r="U1604" s="531"/>
      <c r="V1604" s="597"/>
      <c r="W1604" s="597"/>
      <c r="X1604" s="377"/>
      <c r="Y1604" s="377"/>
      <c r="Z1604" s="377"/>
      <c r="AA1604" s="378"/>
      <c r="AB1604" s="378"/>
    </row>
    <row r="1605" hidden="1">
      <c r="A1605" s="540"/>
      <c r="B1605" s="554" t="s">
        <v>3484</v>
      </c>
      <c r="C1605" s="365" t="s">
        <v>3485</v>
      </c>
      <c r="D1605" s="365"/>
      <c r="E1605" s="365"/>
      <c r="F1605" s="554"/>
      <c r="G1605" s="592"/>
      <c r="H1605" s="592"/>
      <c r="I1605" s="592"/>
      <c r="J1605" s="592"/>
      <c r="K1605" s="564"/>
      <c r="L1605" s="614" t="s">
        <v>3486</v>
      </c>
      <c r="M1605" s="614"/>
      <c r="N1605" s="548"/>
      <c r="O1605" s="549"/>
      <c r="P1605" s="549"/>
      <c r="Q1605" s="549"/>
      <c r="R1605" s="549"/>
      <c r="S1605" s="549"/>
      <c r="T1605" s="549"/>
      <c r="U1605" s="549"/>
      <c r="V1605" s="597"/>
      <c r="W1605" s="597"/>
      <c r="X1605" s="377"/>
      <c r="Y1605" s="377"/>
      <c r="Z1605" s="377"/>
      <c r="AA1605" s="378"/>
      <c r="AB1605" s="378"/>
    </row>
    <row r="1606" hidden="1">
      <c r="A1606" s="564"/>
      <c r="B1606" s="544" t="s">
        <v>3487</v>
      </c>
      <c r="C1606" s="445" t="s">
        <v>3488</v>
      </c>
      <c r="D1606" s="445"/>
      <c r="E1606" s="445"/>
      <c r="F1606" s="544"/>
      <c r="G1606" s="593"/>
      <c r="H1606" s="593"/>
      <c r="I1606" s="593"/>
      <c r="J1606" s="593"/>
      <c r="K1606" s="540"/>
      <c r="L1606" s="613"/>
      <c r="M1606" s="613"/>
      <c r="N1606" s="563"/>
      <c r="O1606" s="531"/>
      <c r="P1606" s="531"/>
      <c r="Q1606" s="531"/>
      <c r="R1606" s="531"/>
      <c r="S1606" s="531"/>
      <c r="T1606" s="531"/>
      <c r="U1606" s="531"/>
      <c r="V1606" s="377"/>
      <c r="W1606" s="377"/>
      <c r="X1606" s="377"/>
      <c r="Y1606" s="377"/>
      <c r="Z1606" s="377"/>
      <c r="AA1606" s="378"/>
      <c r="AB1606" s="378"/>
    </row>
    <row r="1607" hidden="1">
      <c r="A1607" s="540"/>
      <c r="B1607" s="554" t="s">
        <v>3489</v>
      </c>
      <c r="C1607" s="365" t="s">
        <v>3490</v>
      </c>
      <c r="D1607" s="365"/>
      <c r="E1607" s="365"/>
      <c r="F1607" s="554"/>
      <c r="G1607" s="592"/>
      <c r="H1607" s="592"/>
      <c r="I1607" s="592"/>
      <c r="J1607" s="592"/>
      <c r="K1607" s="564"/>
      <c r="L1607" s="614"/>
      <c r="M1607" s="614"/>
      <c r="N1607" s="548"/>
      <c r="O1607" s="549"/>
      <c r="P1607" s="549"/>
      <c r="Q1607" s="549"/>
      <c r="R1607" s="549"/>
      <c r="S1607" s="549"/>
      <c r="T1607" s="549"/>
      <c r="U1607" s="549"/>
      <c r="V1607" s="377"/>
      <c r="W1607" s="377"/>
      <c r="X1607" s="377"/>
      <c r="Y1607" s="377"/>
      <c r="Z1607" s="377"/>
      <c r="AA1607" s="378"/>
      <c r="AB1607" s="378"/>
    </row>
    <row r="1608" hidden="1">
      <c r="A1608" s="564"/>
      <c r="B1608" s="544" t="s">
        <v>3491</v>
      </c>
      <c r="C1608" s="445" t="s">
        <v>3492</v>
      </c>
      <c r="D1608" s="445"/>
      <c r="E1608" s="445"/>
      <c r="F1608" s="544"/>
      <c r="G1608" s="593"/>
      <c r="H1608" s="593"/>
      <c r="I1608" s="593"/>
      <c r="J1608" s="593"/>
      <c r="K1608" s="540"/>
      <c r="L1608" s="613" t="s">
        <v>3493</v>
      </c>
      <c r="M1608" s="613"/>
      <c r="N1608" s="563"/>
      <c r="O1608" s="531"/>
      <c r="P1608" s="531"/>
      <c r="Q1608" s="531"/>
      <c r="R1608" s="531"/>
      <c r="S1608" s="531"/>
      <c r="T1608" s="531"/>
      <c r="U1608" s="531"/>
      <c r="V1608" s="377"/>
      <c r="W1608" s="377"/>
      <c r="X1608" s="377"/>
      <c r="Y1608" s="377"/>
      <c r="Z1608" s="377"/>
      <c r="AA1608" s="378"/>
      <c r="AB1608" s="378"/>
    </row>
    <row r="1609" hidden="1">
      <c r="A1609" s="540"/>
      <c r="B1609" s="554" t="s">
        <v>3494</v>
      </c>
      <c r="C1609" s="365" t="s">
        <v>3495</v>
      </c>
      <c r="D1609" s="365"/>
      <c r="E1609" s="365"/>
      <c r="F1609" s="554"/>
      <c r="G1609" s="592"/>
      <c r="H1609" s="592"/>
      <c r="I1609" s="592"/>
      <c r="J1609" s="592"/>
      <c r="K1609" s="564"/>
      <c r="L1609" s="614"/>
      <c r="M1609" s="614"/>
      <c r="N1609" s="548"/>
      <c r="O1609" s="549"/>
      <c r="P1609" s="549"/>
      <c r="Q1609" s="549"/>
      <c r="R1609" s="549"/>
      <c r="S1609" s="549"/>
      <c r="T1609" s="549"/>
      <c r="U1609" s="549"/>
      <c r="V1609" s="377"/>
      <c r="W1609" s="377"/>
      <c r="X1609" s="377"/>
      <c r="Y1609" s="377"/>
      <c r="Z1609" s="377"/>
      <c r="AA1609" s="378"/>
      <c r="AB1609" s="378"/>
    </row>
    <row r="1610" hidden="1">
      <c r="A1610" s="564"/>
      <c r="B1610" s="544" t="s">
        <v>3496</v>
      </c>
      <c r="C1610" s="445" t="s">
        <v>3497</v>
      </c>
      <c r="D1610" s="445"/>
      <c r="E1610" s="445"/>
      <c r="F1610" s="544"/>
      <c r="G1610" s="593"/>
      <c r="H1610" s="593"/>
      <c r="I1610" s="593"/>
      <c r="J1610" s="593"/>
      <c r="K1610" s="540"/>
      <c r="L1610" s="613" t="s">
        <v>3498</v>
      </c>
      <c r="M1610" s="613"/>
      <c r="N1610" s="563"/>
      <c r="O1610" s="531"/>
      <c r="P1610" s="531"/>
      <c r="Q1610" s="531"/>
      <c r="R1610" s="531"/>
      <c r="S1610" s="531"/>
      <c r="T1610" s="531"/>
      <c r="U1610" s="531"/>
      <c r="V1610" s="377"/>
      <c r="W1610" s="377"/>
      <c r="X1610" s="377"/>
      <c r="Y1610" s="377"/>
      <c r="Z1610" s="377"/>
      <c r="AA1610" s="378"/>
      <c r="AB1610" s="378"/>
    </row>
    <row r="1611" hidden="1">
      <c r="A1611" s="540"/>
      <c r="B1611" s="554" t="s">
        <v>3499</v>
      </c>
      <c r="C1611" s="365" t="s">
        <v>3500</v>
      </c>
      <c r="D1611" s="365"/>
      <c r="E1611" s="365"/>
      <c r="F1611" s="554"/>
      <c r="G1611" s="592"/>
      <c r="H1611" s="592"/>
      <c r="I1611" s="592"/>
      <c r="J1611" s="592"/>
      <c r="K1611" s="564"/>
      <c r="L1611" s="614"/>
      <c r="M1611" s="614"/>
      <c r="N1611" s="548"/>
      <c r="O1611" s="549"/>
      <c r="P1611" s="549"/>
      <c r="Q1611" s="549"/>
      <c r="R1611" s="549"/>
      <c r="S1611" s="549"/>
      <c r="T1611" s="549"/>
      <c r="U1611" s="549"/>
      <c r="V1611" s="377"/>
      <c r="W1611" s="377"/>
      <c r="X1611" s="377"/>
      <c r="Y1611" s="377"/>
      <c r="Z1611" s="377"/>
      <c r="AA1611" s="378"/>
      <c r="AB1611" s="378"/>
    </row>
    <row r="1612" hidden="1">
      <c r="A1612" s="564"/>
      <c r="B1612" s="544" t="s">
        <v>3501</v>
      </c>
      <c r="C1612" s="445" t="s">
        <v>3502</v>
      </c>
      <c r="D1612" s="445"/>
      <c r="E1612" s="445"/>
      <c r="F1612" s="544"/>
      <c r="G1612" s="593"/>
      <c r="H1612" s="593"/>
      <c r="I1612" s="593"/>
      <c r="J1612" s="593"/>
      <c r="K1612" s="540"/>
      <c r="L1612" s="613"/>
      <c r="M1612" s="613"/>
      <c r="N1612" s="563"/>
      <c r="O1612" s="531"/>
      <c r="P1612" s="531"/>
      <c r="Q1612" s="531"/>
      <c r="R1612" s="531"/>
      <c r="S1612" s="531"/>
      <c r="T1612" s="531"/>
      <c r="U1612" s="531"/>
      <c r="V1612" s="377"/>
      <c r="W1612" s="377"/>
      <c r="X1612" s="377"/>
      <c r="Y1612" s="377"/>
      <c r="Z1612" s="377"/>
      <c r="AA1612" s="378"/>
      <c r="AB1612" s="378"/>
    </row>
    <row r="1613" hidden="1">
      <c r="A1613" s="540"/>
      <c r="B1613" s="545" t="s">
        <v>3503</v>
      </c>
      <c r="C1613" s="365" t="s">
        <v>3504</v>
      </c>
      <c r="D1613" s="365"/>
      <c r="E1613" s="365"/>
      <c r="F1613" s="619"/>
      <c r="G1613" s="620"/>
      <c r="H1613" s="620"/>
      <c r="I1613" s="620"/>
      <c r="J1613" s="620"/>
      <c r="K1613" s="564"/>
      <c r="L1613" s="621">
        <v>125.0</v>
      </c>
      <c r="M1613" s="548"/>
      <c r="N1613" s="614" t="s">
        <v>3505</v>
      </c>
      <c r="O1613" s="548"/>
      <c r="P1613" s="549"/>
      <c r="Q1613" s="549"/>
      <c r="R1613" s="549"/>
      <c r="S1613" s="549"/>
      <c r="T1613" s="549"/>
      <c r="U1613" s="549"/>
      <c r="V1613" s="377"/>
      <c r="W1613" s="377"/>
      <c r="X1613" s="377"/>
      <c r="Y1613" s="377"/>
      <c r="Z1613" s="377"/>
      <c r="AA1613" s="378"/>
      <c r="AB1613" s="378"/>
    </row>
    <row r="1614" hidden="1">
      <c r="A1614" s="564"/>
      <c r="B1614" s="567" t="s">
        <v>3506</v>
      </c>
      <c r="C1614" s="445" t="s">
        <v>3507</v>
      </c>
      <c r="D1614" s="445"/>
      <c r="E1614" s="445"/>
      <c r="F1614" s="622"/>
      <c r="G1614" s="623"/>
      <c r="H1614" s="623"/>
      <c r="I1614" s="623"/>
      <c r="J1614" s="623"/>
      <c r="K1614" s="624" t="s">
        <v>3508</v>
      </c>
      <c r="L1614" s="625" t="s">
        <v>3509</v>
      </c>
      <c r="M1614" s="613" t="s">
        <v>3510</v>
      </c>
      <c r="N1614" s="608" t="s">
        <v>3511</v>
      </c>
      <c r="O1614" s="530"/>
      <c r="P1614" s="531"/>
      <c r="Q1614" s="531"/>
      <c r="R1614" s="531"/>
      <c r="S1614" s="531"/>
      <c r="T1614" s="531"/>
      <c r="U1614" s="531"/>
      <c r="V1614" s="377"/>
      <c r="W1614" s="377"/>
      <c r="X1614" s="377"/>
      <c r="Y1614" s="377"/>
      <c r="Z1614" s="377"/>
      <c r="AA1614" s="378"/>
      <c r="AB1614" s="378"/>
    </row>
    <row r="1615" hidden="1">
      <c r="A1615" s="540"/>
      <c r="B1615" s="545" t="s">
        <v>3512</v>
      </c>
      <c r="C1615" s="365"/>
      <c r="D1615" s="365"/>
      <c r="E1615" s="365"/>
      <c r="F1615" s="619"/>
      <c r="G1615" s="620"/>
      <c r="H1615" s="620"/>
      <c r="I1615" s="620"/>
      <c r="J1615" s="620"/>
      <c r="K1615" s="564"/>
      <c r="L1615" s="548"/>
      <c r="M1615" s="548"/>
      <c r="N1615" s="548"/>
      <c r="O1615" s="548"/>
      <c r="P1615" s="549"/>
      <c r="Q1615" s="549"/>
      <c r="R1615" s="549"/>
      <c r="S1615" s="549"/>
      <c r="T1615" s="549"/>
      <c r="U1615" s="549"/>
      <c r="V1615" s="377"/>
      <c r="W1615" s="377"/>
      <c r="X1615" s="377"/>
      <c r="Y1615" s="377"/>
      <c r="Z1615" s="377"/>
      <c r="AA1615" s="378"/>
      <c r="AB1615" s="378"/>
    </row>
    <row r="1616" hidden="1">
      <c r="A1616" s="564"/>
      <c r="B1616" s="567" t="s">
        <v>3513</v>
      </c>
      <c r="C1616" s="445" t="s">
        <v>3514</v>
      </c>
      <c r="D1616" s="445"/>
      <c r="E1616" s="445"/>
      <c r="F1616" s="622"/>
      <c r="G1616" s="623"/>
      <c r="H1616" s="623"/>
      <c r="I1616" s="623"/>
      <c r="J1616" s="623"/>
      <c r="K1616" s="626"/>
      <c r="L1616" s="613" t="s">
        <v>3515</v>
      </c>
      <c r="M1616" s="613"/>
      <c r="N1616" s="530"/>
      <c r="O1616" s="530"/>
      <c r="P1616" s="531"/>
      <c r="Q1616" s="531"/>
      <c r="R1616" s="531"/>
      <c r="S1616" s="531"/>
      <c r="T1616" s="531"/>
      <c r="U1616" s="531"/>
      <c r="V1616" s="377"/>
      <c r="W1616" s="377"/>
      <c r="X1616" s="377"/>
      <c r="Y1616" s="377"/>
      <c r="Z1616" s="377"/>
      <c r="AA1616" s="378"/>
      <c r="AB1616" s="378"/>
    </row>
    <row r="1617" hidden="1">
      <c r="A1617" s="540"/>
      <c r="B1617" s="545" t="s">
        <v>3516</v>
      </c>
      <c r="C1617" s="365" t="s">
        <v>3517</v>
      </c>
      <c r="D1617" s="365"/>
      <c r="E1617" s="365"/>
      <c r="F1617" s="619"/>
      <c r="G1617" s="620"/>
      <c r="H1617" s="620"/>
      <c r="I1617" s="620"/>
      <c r="J1617" s="620"/>
      <c r="K1617" s="564"/>
      <c r="L1617" s="548" t="s">
        <v>3518</v>
      </c>
      <c r="M1617" s="548"/>
      <c r="N1617" s="614"/>
      <c r="O1617" s="548"/>
      <c r="P1617" s="549"/>
      <c r="Q1617" s="549"/>
      <c r="R1617" s="549"/>
      <c r="S1617" s="549"/>
      <c r="T1617" s="549"/>
      <c r="U1617" s="549"/>
      <c r="V1617" s="377"/>
      <c r="W1617" s="377"/>
      <c r="X1617" s="377"/>
      <c r="Y1617" s="377"/>
      <c r="Z1617" s="377"/>
      <c r="AA1617" s="378"/>
      <c r="AB1617" s="378"/>
    </row>
    <row r="1618" hidden="1">
      <c r="A1618" s="564"/>
      <c r="B1618" s="567" t="s">
        <v>3519</v>
      </c>
      <c r="C1618" s="445" t="s">
        <v>3520</v>
      </c>
      <c r="D1618" s="445"/>
      <c r="E1618" s="445"/>
      <c r="F1618" s="622"/>
      <c r="G1618" s="623"/>
      <c r="H1618" s="623"/>
      <c r="I1618" s="623"/>
      <c r="J1618" s="623"/>
      <c r="K1618" s="626"/>
      <c r="L1618" s="613"/>
      <c r="M1618" s="613"/>
      <c r="N1618" s="530"/>
      <c r="O1618" s="530"/>
      <c r="P1618" s="531"/>
      <c r="Q1618" s="531"/>
      <c r="R1618" s="531"/>
      <c r="S1618" s="531"/>
      <c r="T1618" s="531"/>
      <c r="U1618" s="531"/>
      <c r="V1618" s="377"/>
      <c r="W1618" s="377"/>
      <c r="X1618" s="377"/>
      <c r="Y1618" s="377"/>
      <c r="Z1618" s="377"/>
      <c r="AA1618" s="378"/>
      <c r="AB1618" s="378"/>
    </row>
    <row r="1619" hidden="1">
      <c r="A1619" s="540"/>
      <c r="B1619" s="545" t="s">
        <v>3521</v>
      </c>
      <c r="C1619" s="365" t="s">
        <v>3522</v>
      </c>
      <c r="D1619" s="365"/>
      <c r="E1619" s="365"/>
      <c r="F1619" s="619"/>
      <c r="G1619" s="620"/>
      <c r="H1619" s="620"/>
      <c r="I1619" s="620"/>
      <c r="J1619" s="620"/>
      <c r="K1619" s="564"/>
      <c r="L1619" s="548" t="s">
        <v>3523</v>
      </c>
      <c r="M1619" s="548"/>
      <c r="N1619" s="614" t="s">
        <v>3524</v>
      </c>
      <c r="O1619" s="548" t="s">
        <v>3525</v>
      </c>
      <c r="P1619" s="549"/>
      <c r="Q1619" s="549"/>
      <c r="R1619" s="549"/>
      <c r="S1619" s="549"/>
      <c r="T1619" s="549"/>
      <c r="U1619" s="549"/>
      <c r="V1619" s="377"/>
      <c r="W1619" s="377"/>
      <c r="X1619" s="377"/>
      <c r="Y1619" s="377"/>
      <c r="Z1619" s="377"/>
      <c r="AA1619" s="378"/>
      <c r="AB1619" s="378"/>
    </row>
    <row r="1620" hidden="1">
      <c r="A1620" s="564"/>
      <c r="B1620" s="567" t="s">
        <v>3526</v>
      </c>
      <c r="C1620" s="445" t="s">
        <v>3527</v>
      </c>
      <c r="D1620" s="445"/>
      <c r="E1620" s="445"/>
      <c r="F1620" s="622"/>
      <c r="G1620" s="623"/>
      <c r="H1620" s="623"/>
      <c r="I1620" s="623"/>
      <c r="J1620" s="623"/>
      <c r="K1620" s="626"/>
      <c r="L1620" s="613"/>
      <c r="M1620" s="613"/>
      <c r="N1620" s="530"/>
      <c r="O1620" s="530"/>
      <c r="P1620" s="531"/>
      <c r="Q1620" s="531"/>
      <c r="R1620" s="531"/>
      <c r="S1620" s="531"/>
      <c r="T1620" s="531"/>
      <c r="U1620" s="531"/>
      <c r="V1620" s="377"/>
      <c r="W1620" s="377"/>
      <c r="X1620" s="377"/>
      <c r="Y1620" s="377"/>
      <c r="Z1620" s="377"/>
      <c r="AA1620" s="378"/>
      <c r="AB1620" s="378"/>
    </row>
    <row r="1621" hidden="1">
      <c r="A1621" s="540"/>
      <c r="B1621" s="545" t="s">
        <v>3528</v>
      </c>
      <c r="C1621" s="365" t="s">
        <v>3529</v>
      </c>
      <c r="D1621" s="365"/>
      <c r="E1621" s="365"/>
      <c r="F1621" s="619"/>
      <c r="G1621" s="620"/>
      <c r="H1621" s="620"/>
      <c r="I1621" s="620"/>
      <c r="J1621" s="620"/>
      <c r="K1621" s="564" t="s">
        <v>3530</v>
      </c>
      <c r="L1621" s="548" t="s">
        <v>3531</v>
      </c>
      <c r="M1621" s="548"/>
      <c r="N1621" s="614"/>
      <c r="O1621" s="548" t="s">
        <v>3532</v>
      </c>
      <c r="P1621" s="549" t="s">
        <v>3533</v>
      </c>
      <c r="Q1621" s="549" t="s">
        <v>3534</v>
      </c>
      <c r="R1621" s="549" t="s">
        <v>3535</v>
      </c>
      <c r="S1621" s="549" t="s">
        <v>3536</v>
      </c>
      <c r="T1621" s="549" t="s">
        <v>3537</v>
      </c>
      <c r="U1621" s="549" t="s">
        <v>3538</v>
      </c>
      <c r="V1621" s="377"/>
      <c r="W1621" s="377"/>
      <c r="X1621" s="377"/>
      <c r="Y1621" s="377"/>
      <c r="Z1621" s="377"/>
      <c r="AA1621" s="378"/>
      <c r="AB1621" s="378"/>
    </row>
    <row r="1622" hidden="1">
      <c r="A1622" s="564"/>
      <c r="B1622" s="567" t="s">
        <v>3539</v>
      </c>
      <c r="C1622" s="445" t="s">
        <v>3540</v>
      </c>
      <c r="D1622" s="445"/>
      <c r="E1622" s="445"/>
      <c r="F1622" s="622"/>
      <c r="G1622" s="623"/>
      <c r="H1622" s="623"/>
      <c r="I1622" s="623"/>
      <c r="J1622" s="623"/>
      <c r="K1622" s="626"/>
      <c r="L1622" s="613"/>
      <c r="M1622" s="613"/>
      <c r="N1622" s="530"/>
      <c r="O1622" s="530"/>
      <c r="P1622" s="531"/>
      <c r="Q1622" s="531"/>
      <c r="R1622" s="531"/>
      <c r="S1622" s="531"/>
      <c r="T1622" s="531"/>
      <c r="U1622" s="531"/>
      <c r="V1622" s="377"/>
      <c r="W1622" s="377"/>
      <c r="X1622" s="377"/>
      <c r="Y1622" s="377"/>
      <c r="Z1622" s="377"/>
      <c r="AA1622" s="378"/>
      <c r="AB1622" s="378"/>
    </row>
    <row r="1623" hidden="1">
      <c r="A1623" s="540"/>
      <c r="B1623" s="545" t="s">
        <v>3541</v>
      </c>
      <c r="C1623" s="365"/>
      <c r="D1623" s="365"/>
      <c r="E1623" s="365"/>
      <c r="F1623" s="554"/>
      <c r="G1623" s="592"/>
      <c r="H1623" s="592"/>
      <c r="I1623" s="592"/>
      <c r="J1623" s="592"/>
      <c r="K1623" s="564"/>
      <c r="L1623" s="548"/>
      <c r="M1623" s="548"/>
      <c r="N1623" s="548"/>
      <c r="O1623" s="548"/>
      <c r="P1623" s="548"/>
      <c r="Q1623" s="548"/>
      <c r="R1623" s="548"/>
      <c r="S1623" s="548"/>
      <c r="T1623" s="548"/>
      <c r="U1623" s="548"/>
      <c r="V1623" s="377"/>
      <c r="W1623" s="377"/>
      <c r="X1623" s="377"/>
      <c r="Y1623" s="377"/>
      <c r="Z1623" s="627"/>
      <c r="AA1623" s="628"/>
      <c r="AB1623" s="628"/>
    </row>
    <row r="1624" hidden="1">
      <c r="A1624" s="564"/>
      <c r="B1624" s="567" t="s">
        <v>3542</v>
      </c>
      <c r="C1624" s="445"/>
      <c r="D1624" s="445"/>
      <c r="E1624" s="445"/>
      <c r="F1624" s="544"/>
      <c r="G1624" s="540"/>
      <c r="H1624" s="540"/>
      <c r="I1624" s="540"/>
      <c r="J1624" s="540"/>
      <c r="K1624" s="540"/>
      <c r="L1624" s="530"/>
      <c r="M1624" s="530"/>
      <c r="N1624" s="530"/>
      <c r="O1624" s="530"/>
      <c r="P1624" s="530"/>
      <c r="Q1624" s="530"/>
      <c r="R1624" s="530"/>
      <c r="S1624" s="530"/>
      <c r="T1624" s="530"/>
      <c r="U1624" s="530"/>
      <c r="V1624" s="377"/>
      <c r="W1624" s="377"/>
      <c r="X1624" s="377"/>
      <c r="Y1624" s="377"/>
      <c r="Z1624" s="377"/>
      <c r="AA1624" s="378"/>
      <c r="AB1624" s="378"/>
    </row>
    <row r="1625" hidden="1">
      <c r="A1625" s="540"/>
      <c r="B1625" s="629" t="s">
        <v>3543</v>
      </c>
      <c r="C1625" s="365" t="s">
        <v>3543</v>
      </c>
      <c r="D1625" s="365"/>
      <c r="E1625" s="365"/>
      <c r="F1625" s="629"/>
      <c r="G1625" s="629"/>
      <c r="H1625" s="629"/>
      <c r="I1625" s="629"/>
      <c r="J1625" s="629"/>
      <c r="K1625" s="629" t="s">
        <v>3543</v>
      </c>
      <c r="L1625" s="629" t="s">
        <v>3543</v>
      </c>
      <c r="M1625" s="629" t="s">
        <v>3543</v>
      </c>
      <c r="N1625" s="629" t="s">
        <v>3543</v>
      </c>
      <c r="O1625" s="629" t="s">
        <v>3543</v>
      </c>
      <c r="P1625" s="629" t="s">
        <v>3543</v>
      </c>
      <c r="Q1625" s="629" t="s">
        <v>3543</v>
      </c>
      <c r="R1625" s="629" t="s">
        <v>3543</v>
      </c>
      <c r="S1625" s="629" t="s">
        <v>3543</v>
      </c>
      <c r="T1625" s="629" t="s">
        <v>3543</v>
      </c>
      <c r="U1625" s="629" t="s">
        <v>3543</v>
      </c>
      <c r="V1625" s="627"/>
      <c r="W1625" s="627"/>
      <c r="X1625" s="627"/>
      <c r="Y1625" s="627"/>
      <c r="Z1625" s="627"/>
      <c r="AA1625" s="628"/>
      <c r="AB1625" s="628"/>
    </row>
    <row r="1626" hidden="1">
      <c r="A1626" s="629" t="s">
        <v>3543</v>
      </c>
      <c r="B1626" s="629" t="s">
        <v>3543</v>
      </c>
      <c r="C1626" s="445" t="s">
        <v>3543</v>
      </c>
      <c r="D1626" s="445"/>
      <c r="E1626" s="445"/>
      <c r="F1626" s="629"/>
      <c r="G1626" s="629"/>
      <c r="H1626" s="629"/>
      <c r="I1626" s="629"/>
      <c r="J1626" s="629"/>
      <c r="K1626" s="629" t="s">
        <v>3543</v>
      </c>
      <c r="L1626" s="629" t="s">
        <v>3543</v>
      </c>
      <c r="M1626" s="629" t="s">
        <v>3543</v>
      </c>
      <c r="N1626" s="629" t="s">
        <v>3543</v>
      </c>
      <c r="O1626" s="629" t="s">
        <v>3543</v>
      </c>
      <c r="P1626" s="629" t="s">
        <v>3543</v>
      </c>
      <c r="Q1626" s="629" t="s">
        <v>3543</v>
      </c>
      <c r="R1626" s="629" t="s">
        <v>3543</v>
      </c>
      <c r="S1626" s="629" t="s">
        <v>3543</v>
      </c>
      <c r="T1626" s="629" t="s">
        <v>3543</v>
      </c>
      <c r="U1626" s="629" t="s">
        <v>3543</v>
      </c>
      <c r="V1626" s="627"/>
      <c r="W1626" s="627"/>
      <c r="X1626" s="627"/>
      <c r="Y1626" s="627"/>
      <c r="Z1626" s="627"/>
      <c r="AA1626" s="628"/>
      <c r="AB1626" s="628"/>
    </row>
    <row r="1627" hidden="1">
      <c r="A1627" s="629" t="s">
        <v>3543</v>
      </c>
      <c r="B1627" s="357"/>
      <c r="C1627" s="630"/>
      <c r="D1627" s="630"/>
      <c r="E1627" s="630"/>
      <c r="F1627" s="631"/>
      <c r="G1627" s="631"/>
      <c r="H1627" s="631"/>
      <c r="I1627" s="631"/>
      <c r="J1627" s="631"/>
      <c r="K1627" s="632"/>
      <c r="L1627" s="633"/>
      <c r="M1627" s="633"/>
      <c r="N1627" s="634"/>
      <c r="O1627" s="627"/>
      <c r="P1627" s="627"/>
      <c r="Q1627" s="627"/>
      <c r="R1627" s="627"/>
      <c r="S1627" s="627"/>
      <c r="T1627" s="627"/>
      <c r="U1627" s="627"/>
      <c r="V1627" s="627"/>
      <c r="W1627" s="627"/>
      <c r="X1627" s="627"/>
      <c r="Y1627" s="627"/>
      <c r="Z1627" s="627"/>
      <c r="AA1627" s="628"/>
      <c r="AB1627" s="628"/>
    </row>
    <row r="1628" hidden="1">
      <c r="A1628" s="635"/>
      <c r="B1628" s="636" t="s">
        <v>3544</v>
      </c>
      <c r="C1628" s="637" t="s">
        <v>3545</v>
      </c>
      <c r="D1628" s="637"/>
      <c r="E1628" s="637"/>
      <c r="F1628" s="447"/>
      <c r="G1628" s="447"/>
      <c r="H1628" s="447"/>
      <c r="I1628" s="447"/>
      <c r="J1628" s="447"/>
      <c r="K1628" s="638" t="s">
        <v>3546</v>
      </c>
      <c r="L1628" s="633"/>
      <c r="M1628" s="633"/>
      <c r="N1628" s="634"/>
      <c r="O1628" s="627"/>
      <c r="P1628" s="627"/>
      <c r="Q1628" s="627"/>
      <c r="R1628" s="627"/>
      <c r="S1628" s="627"/>
      <c r="T1628" s="627"/>
      <c r="U1628" s="627"/>
      <c r="V1628" s="627"/>
      <c r="W1628" s="627"/>
      <c r="X1628" s="627"/>
      <c r="Y1628" s="627"/>
      <c r="Z1628" s="627"/>
      <c r="AA1628" s="628"/>
      <c r="AB1628" s="628"/>
    </row>
    <row r="1629" hidden="1">
      <c r="A1629" s="635"/>
      <c r="B1629" s="356"/>
      <c r="C1629" s="630"/>
      <c r="D1629" s="630"/>
      <c r="E1629" s="630"/>
      <c r="F1629" s="631"/>
      <c r="G1629" s="631"/>
      <c r="H1629" s="631"/>
      <c r="I1629" s="631"/>
      <c r="J1629" s="631"/>
      <c r="K1629" s="632"/>
      <c r="L1629" s="633"/>
      <c r="M1629" s="633"/>
      <c r="N1629" s="634"/>
      <c r="O1629" s="627"/>
      <c r="P1629" s="627"/>
      <c r="Q1629" s="627"/>
      <c r="R1629" s="627"/>
      <c r="S1629" s="627"/>
      <c r="T1629" s="627"/>
      <c r="U1629" s="627"/>
      <c r="V1629" s="627"/>
      <c r="W1629" s="627"/>
      <c r="X1629" s="627"/>
      <c r="Y1629" s="627"/>
      <c r="Z1629" s="627"/>
      <c r="AA1629" s="628"/>
      <c r="AB1629" s="628"/>
    </row>
    <row r="1630" hidden="1">
      <c r="A1630" s="635"/>
      <c r="B1630" s="639" t="s">
        <v>3547</v>
      </c>
      <c r="C1630" s="630"/>
      <c r="D1630" s="630"/>
      <c r="E1630" s="630"/>
      <c r="F1630" s="631"/>
      <c r="G1630" s="631"/>
      <c r="H1630" s="631"/>
      <c r="I1630" s="631"/>
      <c r="J1630" s="631"/>
      <c r="K1630" s="632"/>
      <c r="L1630" s="633"/>
      <c r="M1630" s="633"/>
      <c r="N1630" s="634"/>
      <c r="O1630" s="627"/>
      <c r="P1630" s="627"/>
      <c r="Q1630" s="627"/>
      <c r="R1630" s="627"/>
      <c r="S1630" s="627"/>
      <c r="T1630" s="627"/>
      <c r="U1630" s="627"/>
      <c r="V1630" s="627"/>
      <c r="W1630" s="627"/>
      <c r="X1630" s="627"/>
      <c r="Y1630" s="627"/>
      <c r="Z1630" s="627"/>
      <c r="AA1630" s="628"/>
      <c r="AB1630" s="628"/>
    </row>
    <row r="1631">
      <c r="A1631" s="635"/>
      <c r="B1631" s="357"/>
      <c r="C1631" s="630"/>
      <c r="D1631" s="630"/>
      <c r="E1631" s="630"/>
      <c r="F1631" s="631"/>
      <c r="G1631" s="631"/>
      <c r="H1631" s="631"/>
      <c r="I1631" s="631"/>
      <c r="J1631" s="631"/>
      <c r="K1631" s="632"/>
      <c r="L1631" s="633"/>
      <c r="M1631" s="633"/>
      <c r="N1631" s="634"/>
      <c r="O1631" s="627"/>
      <c r="P1631" s="627"/>
      <c r="Q1631" s="627"/>
      <c r="R1631" s="627"/>
      <c r="S1631" s="627"/>
      <c r="T1631" s="627"/>
      <c r="U1631" s="627"/>
      <c r="V1631" s="627"/>
      <c r="W1631" s="627"/>
      <c r="X1631" s="627"/>
      <c r="Y1631" s="627"/>
      <c r="Z1631" s="627"/>
      <c r="AA1631" s="628"/>
      <c r="AB1631" s="628"/>
    </row>
    <row r="1632">
      <c r="A1632" s="635"/>
      <c r="B1632" s="357"/>
      <c r="C1632" s="630"/>
      <c r="D1632" s="630"/>
      <c r="E1632" s="630"/>
      <c r="F1632" s="631"/>
      <c r="G1632" s="631"/>
      <c r="H1632" s="631"/>
      <c r="I1632" s="631"/>
      <c r="J1632" s="631"/>
      <c r="K1632" s="632"/>
      <c r="L1632" s="633"/>
      <c r="M1632" s="633"/>
      <c r="N1632" s="634"/>
      <c r="O1632" s="627"/>
      <c r="P1632" s="627"/>
      <c r="Q1632" s="627"/>
      <c r="R1632" s="627"/>
      <c r="S1632" s="627"/>
      <c r="T1632" s="627"/>
      <c r="U1632" s="627"/>
      <c r="V1632" s="627"/>
      <c r="W1632" s="627"/>
      <c r="X1632" s="627"/>
      <c r="Y1632" s="627"/>
      <c r="Z1632" s="627"/>
      <c r="AA1632" s="628"/>
      <c r="AB1632" s="628"/>
    </row>
    <row r="1633">
      <c r="A1633" s="635"/>
      <c r="B1633" s="357"/>
      <c r="C1633" s="630"/>
      <c r="D1633" s="630"/>
      <c r="E1633" s="630"/>
      <c r="F1633" s="631"/>
      <c r="G1633" s="631"/>
      <c r="H1633" s="631"/>
      <c r="I1633" s="631"/>
      <c r="J1633" s="631"/>
      <c r="K1633" s="632"/>
      <c r="L1633" s="633"/>
      <c r="M1633" s="633"/>
      <c r="N1633" s="634"/>
      <c r="O1633" s="627"/>
      <c r="P1633" s="627"/>
      <c r="Q1633" s="627"/>
      <c r="R1633" s="627"/>
      <c r="S1633" s="627"/>
      <c r="T1633" s="627"/>
      <c r="U1633" s="627"/>
      <c r="V1633" s="627"/>
      <c r="W1633" s="627"/>
      <c r="X1633" s="627"/>
      <c r="Y1633" s="627"/>
      <c r="Z1633" s="627"/>
      <c r="AA1633" s="628"/>
      <c r="AB1633" s="628"/>
    </row>
    <row r="1634">
      <c r="A1634" s="635"/>
      <c r="B1634" s="357"/>
      <c r="C1634" s="630"/>
      <c r="D1634" s="630"/>
      <c r="E1634" s="630"/>
      <c r="F1634" s="631"/>
      <c r="G1634" s="631"/>
      <c r="H1634" s="631"/>
      <c r="I1634" s="631"/>
      <c r="J1634" s="631"/>
      <c r="K1634" s="632"/>
      <c r="L1634" s="633"/>
      <c r="M1634" s="633"/>
      <c r="N1634" s="634"/>
      <c r="O1634" s="627"/>
      <c r="P1634" s="627"/>
      <c r="Q1634" s="627"/>
      <c r="R1634" s="627"/>
      <c r="S1634" s="627"/>
      <c r="T1634" s="627"/>
      <c r="U1634" s="627"/>
      <c r="V1634" s="627"/>
      <c r="W1634" s="627"/>
      <c r="X1634" s="627"/>
      <c r="Y1634" s="627"/>
      <c r="Z1634" s="627"/>
      <c r="AA1634" s="628"/>
      <c r="AB1634" s="628"/>
    </row>
    <row r="1635">
      <c r="A1635" s="635"/>
      <c r="B1635" s="357"/>
      <c r="C1635" s="630"/>
      <c r="D1635" s="630"/>
      <c r="E1635" s="630"/>
      <c r="F1635" s="631"/>
      <c r="G1635" s="631"/>
      <c r="H1635" s="631"/>
      <c r="I1635" s="631"/>
      <c r="J1635" s="631"/>
      <c r="K1635" s="632"/>
      <c r="L1635" s="633"/>
      <c r="M1635" s="633"/>
      <c r="N1635" s="634"/>
      <c r="O1635" s="627"/>
      <c r="P1635" s="627"/>
      <c r="Q1635" s="627"/>
      <c r="R1635" s="627"/>
      <c r="S1635" s="627"/>
      <c r="T1635" s="627"/>
      <c r="U1635" s="627"/>
      <c r="V1635" s="627"/>
      <c r="W1635" s="627"/>
      <c r="X1635" s="627"/>
      <c r="Y1635" s="627"/>
      <c r="Z1635" s="627"/>
      <c r="AA1635" s="628"/>
      <c r="AB1635" s="628"/>
    </row>
    <row r="1636">
      <c r="A1636" s="635"/>
      <c r="B1636" s="357"/>
      <c r="C1636" s="630"/>
      <c r="D1636" s="630"/>
      <c r="E1636" s="630"/>
      <c r="F1636" s="631"/>
      <c r="G1636" s="631"/>
      <c r="H1636" s="631"/>
      <c r="I1636" s="631"/>
      <c r="J1636" s="631"/>
      <c r="K1636" s="632"/>
      <c r="L1636" s="633"/>
      <c r="M1636" s="633"/>
      <c r="N1636" s="634"/>
      <c r="O1636" s="627"/>
      <c r="P1636" s="627"/>
      <c r="Q1636" s="627"/>
      <c r="R1636" s="627"/>
      <c r="S1636" s="627"/>
      <c r="T1636" s="627"/>
      <c r="U1636" s="627"/>
      <c r="V1636" s="627"/>
      <c r="W1636" s="627"/>
      <c r="X1636" s="627"/>
      <c r="Y1636" s="627"/>
      <c r="Z1636" s="627"/>
      <c r="AA1636" s="628"/>
      <c r="AB1636" s="628"/>
    </row>
    <row r="1637">
      <c r="A1637" s="635"/>
      <c r="B1637" s="357"/>
      <c r="C1637" s="630"/>
      <c r="D1637" s="630"/>
      <c r="E1637" s="630"/>
      <c r="F1637" s="631"/>
      <c r="G1637" s="631"/>
      <c r="H1637" s="631"/>
      <c r="I1637" s="631"/>
      <c r="J1637" s="631"/>
      <c r="K1637" s="632"/>
      <c r="L1637" s="633"/>
      <c r="M1637" s="633"/>
      <c r="N1637" s="634"/>
      <c r="O1637" s="627"/>
      <c r="P1637" s="627"/>
      <c r="Q1637" s="627"/>
      <c r="R1637" s="627"/>
      <c r="S1637" s="627"/>
      <c r="T1637" s="627"/>
      <c r="U1637" s="627"/>
      <c r="V1637" s="627"/>
      <c r="W1637" s="627"/>
      <c r="X1637" s="627"/>
      <c r="Y1637" s="627"/>
      <c r="Z1637" s="627"/>
      <c r="AA1637" s="628"/>
      <c r="AB1637" s="628"/>
    </row>
    <row r="1638">
      <c r="A1638" s="635"/>
      <c r="B1638" s="357"/>
      <c r="C1638" s="630"/>
      <c r="D1638" s="630"/>
      <c r="E1638" s="630"/>
      <c r="F1638" s="631"/>
      <c r="G1638" s="631"/>
      <c r="H1638" s="631"/>
      <c r="I1638" s="631"/>
      <c r="J1638" s="631"/>
      <c r="K1638" s="632"/>
      <c r="L1638" s="633"/>
      <c r="M1638" s="633"/>
      <c r="N1638" s="634"/>
      <c r="O1638" s="627"/>
      <c r="P1638" s="627"/>
      <c r="Q1638" s="627"/>
      <c r="R1638" s="627"/>
      <c r="S1638" s="627"/>
      <c r="T1638" s="627"/>
      <c r="U1638" s="627"/>
      <c r="V1638" s="627"/>
      <c r="W1638" s="627"/>
      <c r="X1638" s="627"/>
      <c r="Y1638" s="627"/>
      <c r="Z1638" s="627"/>
      <c r="AA1638" s="628"/>
      <c r="AB1638" s="628"/>
    </row>
    <row r="1639">
      <c r="A1639" s="635"/>
      <c r="B1639" s="357"/>
      <c r="C1639" s="630"/>
      <c r="D1639" s="630"/>
      <c r="E1639" s="630"/>
      <c r="F1639" s="631"/>
      <c r="G1639" s="631"/>
      <c r="H1639" s="631"/>
      <c r="I1639" s="631"/>
      <c r="J1639" s="631"/>
      <c r="K1639" s="632"/>
      <c r="L1639" s="633"/>
      <c r="M1639" s="633"/>
      <c r="N1639" s="634"/>
      <c r="O1639" s="627"/>
      <c r="P1639" s="627"/>
      <c r="Q1639" s="627"/>
      <c r="R1639" s="627"/>
      <c r="S1639" s="627"/>
      <c r="T1639" s="627"/>
      <c r="U1639" s="627"/>
      <c r="V1639" s="627"/>
      <c r="W1639" s="627"/>
      <c r="X1639" s="627"/>
      <c r="Y1639" s="627"/>
      <c r="Z1639" s="627"/>
      <c r="AA1639" s="628"/>
      <c r="AB1639" s="628"/>
    </row>
    <row r="1640">
      <c r="A1640" s="635"/>
      <c r="B1640" s="357"/>
      <c r="C1640" s="630"/>
      <c r="D1640" s="630"/>
      <c r="E1640" s="630"/>
      <c r="F1640" s="631"/>
      <c r="G1640" s="631"/>
      <c r="H1640" s="631"/>
      <c r="I1640" s="631"/>
      <c r="J1640" s="631"/>
      <c r="K1640" s="632"/>
      <c r="L1640" s="633"/>
      <c r="M1640" s="633"/>
      <c r="N1640" s="634"/>
      <c r="O1640" s="627"/>
      <c r="P1640" s="627"/>
      <c r="Q1640" s="627"/>
      <c r="R1640" s="627"/>
      <c r="S1640" s="627"/>
      <c r="T1640" s="627"/>
      <c r="U1640" s="627"/>
      <c r="V1640" s="627"/>
      <c r="W1640" s="627"/>
      <c r="X1640" s="627"/>
      <c r="Y1640" s="627"/>
      <c r="Z1640" s="627"/>
      <c r="AA1640" s="628"/>
      <c r="AB1640" s="628"/>
    </row>
    <row r="1641">
      <c r="A1641" s="635"/>
      <c r="B1641" s="357"/>
      <c r="C1641" s="630"/>
      <c r="D1641" s="630"/>
      <c r="E1641" s="630"/>
      <c r="F1641" s="631"/>
      <c r="G1641" s="631"/>
      <c r="H1641" s="631"/>
      <c r="I1641" s="631"/>
      <c r="J1641" s="631"/>
      <c r="K1641" s="632"/>
      <c r="L1641" s="633"/>
      <c r="M1641" s="633"/>
      <c r="N1641" s="634"/>
      <c r="O1641" s="627"/>
      <c r="P1641" s="627"/>
      <c r="Q1641" s="627"/>
      <c r="R1641" s="627"/>
      <c r="S1641" s="627"/>
      <c r="T1641" s="627"/>
      <c r="U1641" s="627"/>
      <c r="V1641" s="627"/>
      <c r="W1641" s="627"/>
      <c r="X1641" s="627"/>
      <c r="Y1641" s="627"/>
      <c r="Z1641" s="627"/>
      <c r="AA1641" s="628"/>
      <c r="AB1641" s="628"/>
    </row>
    <row r="1642">
      <c r="A1642" s="635"/>
      <c r="B1642" s="357"/>
      <c r="C1642" s="630"/>
      <c r="D1642" s="630"/>
      <c r="E1642" s="630"/>
      <c r="F1642" s="631"/>
      <c r="G1642" s="631"/>
      <c r="H1642" s="631"/>
      <c r="I1642" s="631"/>
      <c r="J1642" s="631"/>
      <c r="K1642" s="632"/>
      <c r="L1642" s="633"/>
      <c r="M1642" s="633"/>
      <c r="N1642" s="634"/>
      <c r="O1642" s="627"/>
      <c r="P1642" s="627"/>
      <c r="Q1642" s="627"/>
      <c r="R1642" s="627"/>
      <c r="S1642" s="627"/>
      <c r="T1642" s="627"/>
      <c r="U1642" s="627"/>
      <c r="V1642" s="627"/>
      <c r="W1642" s="627"/>
      <c r="X1642" s="627"/>
      <c r="Y1642" s="627"/>
      <c r="Z1642" s="627"/>
      <c r="AA1642" s="628"/>
      <c r="AB1642" s="628"/>
    </row>
    <row r="1643">
      <c r="A1643" s="635"/>
      <c r="B1643" s="357"/>
      <c r="C1643" s="630"/>
      <c r="D1643" s="630"/>
      <c r="E1643" s="630"/>
      <c r="F1643" s="631"/>
      <c r="G1643" s="631"/>
      <c r="H1643" s="631"/>
      <c r="I1643" s="631"/>
      <c r="J1643" s="631"/>
      <c r="K1643" s="632"/>
      <c r="L1643" s="633"/>
      <c r="M1643" s="633"/>
      <c r="N1643" s="634"/>
      <c r="O1643" s="627"/>
      <c r="P1643" s="627"/>
      <c r="Q1643" s="627"/>
      <c r="R1643" s="627"/>
      <c r="S1643" s="627"/>
      <c r="T1643" s="627"/>
      <c r="U1643" s="627"/>
      <c r="V1643" s="627"/>
      <c r="W1643" s="627"/>
      <c r="X1643" s="627"/>
      <c r="Y1643" s="627"/>
      <c r="Z1643" s="627"/>
      <c r="AA1643" s="628"/>
      <c r="AB1643" s="628"/>
    </row>
    <row r="1644">
      <c r="A1644" s="635"/>
      <c r="B1644" s="357"/>
      <c r="C1644" s="630"/>
      <c r="D1644" s="630"/>
      <c r="E1644" s="630"/>
      <c r="F1644" s="631"/>
      <c r="G1644" s="631"/>
      <c r="H1644" s="631"/>
      <c r="I1644" s="631"/>
      <c r="J1644" s="631"/>
      <c r="K1644" s="632"/>
      <c r="L1644" s="633"/>
      <c r="M1644" s="633"/>
      <c r="N1644" s="634"/>
      <c r="O1644" s="627"/>
      <c r="P1644" s="627"/>
      <c r="Q1644" s="627"/>
      <c r="R1644" s="627"/>
      <c r="S1644" s="627"/>
      <c r="T1644" s="627"/>
      <c r="U1644" s="627"/>
      <c r="V1644" s="627"/>
      <c r="W1644" s="627"/>
      <c r="X1644" s="627"/>
      <c r="Y1644" s="627"/>
      <c r="Z1644" s="627"/>
      <c r="AA1644" s="628"/>
      <c r="AB1644" s="628"/>
    </row>
    <row r="1645">
      <c r="A1645" s="635"/>
      <c r="B1645" s="357"/>
      <c r="C1645" s="630"/>
      <c r="D1645" s="630"/>
      <c r="E1645" s="630"/>
      <c r="F1645" s="631"/>
      <c r="G1645" s="631"/>
      <c r="H1645" s="631"/>
      <c r="I1645" s="631"/>
      <c r="J1645" s="631"/>
      <c r="K1645" s="632"/>
      <c r="L1645" s="633"/>
      <c r="M1645" s="633"/>
      <c r="N1645" s="634"/>
      <c r="O1645" s="627"/>
      <c r="P1645" s="627"/>
      <c r="Q1645" s="627"/>
      <c r="R1645" s="627"/>
      <c r="S1645" s="627"/>
      <c r="T1645" s="627"/>
      <c r="U1645" s="627"/>
      <c r="V1645" s="627"/>
      <c r="W1645" s="627"/>
      <c r="X1645" s="627"/>
      <c r="Y1645" s="627"/>
      <c r="Z1645" s="627"/>
      <c r="AA1645" s="628"/>
      <c r="AB1645" s="628"/>
    </row>
    <row r="1646">
      <c r="A1646" s="635"/>
      <c r="B1646" s="357"/>
      <c r="C1646" s="630"/>
      <c r="D1646" s="630"/>
      <c r="E1646" s="630"/>
      <c r="F1646" s="631"/>
      <c r="G1646" s="631"/>
      <c r="H1646" s="631"/>
      <c r="I1646" s="631"/>
      <c r="J1646" s="631"/>
      <c r="K1646" s="632"/>
      <c r="L1646" s="633"/>
      <c r="M1646" s="633"/>
      <c r="N1646" s="634"/>
      <c r="O1646" s="627"/>
      <c r="P1646" s="627"/>
      <c r="Q1646" s="627"/>
      <c r="R1646" s="627"/>
      <c r="S1646" s="627"/>
      <c r="T1646" s="627"/>
      <c r="U1646" s="627"/>
      <c r="V1646" s="627"/>
      <c r="W1646" s="627"/>
      <c r="X1646" s="627"/>
      <c r="Y1646" s="627"/>
      <c r="Z1646" s="627"/>
      <c r="AA1646" s="628"/>
      <c r="AB1646" s="628"/>
    </row>
    <row r="1647">
      <c r="A1647" s="635"/>
      <c r="B1647" s="357"/>
      <c r="C1647" s="630"/>
      <c r="D1647" s="630"/>
      <c r="E1647" s="630"/>
      <c r="F1647" s="631"/>
      <c r="G1647" s="631"/>
      <c r="H1647" s="631"/>
      <c r="I1647" s="631"/>
      <c r="J1647" s="631"/>
      <c r="K1647" s="632"/>
      <c r="L1647" s="633"/>
      <c r="M1647" s="633"/>
      <c r="N1647" s="634"/>
      <c r="O1647" s="627"/>
      <c r="P1647" s="627"/>
      <c r="Q1647" s="627"/>
      <c r="R1647" s="627"/>
      <c r="S1647" s="627"/>
      <c r="T1647" s="627"/>
      <c r="U1647" s="627"/>
      <c r="V1647" s="627"/>
      <c r="W1647" s="627"/>
      <c r="X1647" s="627"/>
      <c r="Y1647" s="627"/>
      <c r="Z1647" s="627"/>
      <c r="AA1647" s="628"/>
      <c r="AB1647" s="628"/>
    </row>
    <row r="1648">
      <c r="A1648" s="635"/>
      <c r="B1648" s="357"/>
      <c r="C1648" s="630"/>
      <c r="D1648" s="630"/>
      <c r="E1648" s="630"/>
      <c r="F1648" s="631"/>
      <c r="G1648" s="631"/>
      <c r="H1648" s="631"/>
      <c r="I1648" s="631"/>
      <c r="J1648" s="631"/>
      <c r="K1648" s="632"/>
      <c r="L1648" s="633"/>
      <c r="M1648" s="633"/>
      <c r="N1648" s="634"/>
      <c r="O1648" s="627"/>
      <c r="P1648" s="627"/>
      <c r="Q1648" s="627"/>
      <c r="R1648" s="627"/>
      <c r="S1648" s="627"/>
      <c r="T1648" s="627"/>
      <c r="U1648" s="627"/>
      <c r="V1648" s="627"/>
      <c r="W1648" s="627"/>
      <c r="X1648" s="627"/>
      <c r="Y1648" s="627"/>
      <c r="Z1648" s="627"/>
      <c r="AA1648" s="628"/>
      <c r="AB1648" s="628"/>
    </row>
    <row r="1649">
      <c r="A1649" s="635"/>
      <c r="B1649" s="357"/>
      <c r="C1649" s="630"/>
      <c r="D1649" s="630"/>
      <c r="E1649" s="630"/>
      <c r="F1649" s="631"/>
      <c r="G1649" s="631"/>
      <c r="H1649" s="631"/>
      <c r="I1649" s="631"/>
      <c r="J1649" s="631"/>
      <c r="K1649" s="632"/>
      <c r="L1649" s="633"/>
      <c r="M1649" s="633"/>
      <c r="N1649" s="634"/>
      <c r="O1649" s="627"/>
      <c r="P1649" s="627"/>
      <c r="Q1649" s="627"/>
      <c r="R1649" s="627"/>
      <c r="S1649" s="627"/>
      <c r="T1649" s="627"/>
      <c r="U1649" s="627"/>
      <c r="V1649" s="627"/>
      <c r="W1649" s="627"/>
      <c r="X1649" s="627"/>
      <c r="Y1649" s="627"/>
      <c r="Z1649" s="627"/>
      <c r="AA1649" s="628"/>
      <c r="AB1649" s="628"/>
    </row>
    <row r="1650">
      <c r="A1650" s="635"/>
      <c r="B1650" s="357"/>
      <c r="C1650" s="630"/>
      <c r="D1650" s="630"/>
      <c r="E1650" s="630"/>
      <c r="F1650" s="631"/>
      <c r="G1650" s="631"/>
      <c r="H1650" s="631"/>
      <c r="I1650" s="631"/>
      <c r="J1650" s="631"/>
      <c r="K1650" s="632"/>
      <c r="L1650" s="633"/>
      <c r="M1650" s="633"/>
      <c r="N1650" s="634"/>
      <c r="O1650" s="627"/>
      <c r="P1650" s="627"/>
      <c r="Q1650" s="627"/>
      <c r="R1650" s="627"/>
      <c r="S1650" s="627"/>
      <c r="T1650" s="627"/>
      <c r="U1650" s="627"/>
      <c r="V1650" s="627"/>
      <c r="W1650" s="627"/>
      <c r="X1650" s="627"/>
      <c r="Y1650" s="627"/>
      <c r="Z1650" s="627"/>
      <c r="AA1650" s="628"/>
      <c r="AB1650" s="628"/>
    </row>
    <row r="1651">
      <c r="A1651" s="635"/>
      <c r="B1651" s="357"/>
      <c r="C1651" s="630"/>
      <c r="D1651" s="630"/>
      <c r="E1651" s="630"/>
      <c r="F1651" s="631"/>
      <c r="G1651" s="631"/>
      <c r="H1651" s="631"/>
      <c r="I1651" s="631"/>
      <c r="J1651" s="631"/>
      <c r="K1651" s="632"/>
      <c r="L1651" s="633"/>
      <c r="M1651" s="633"/>
      <c r="N1651" s="634"/>
      <c r="O1651" s="627"/>
      <c r="P1651" s="627"/>
      <c r="Q1651" s="627"/>
      <c r="R1651" s="627"/>
      <c r="S1651" s="627"/>
      <c r="T1651" s="627"/>
      <c r="U1651" s="627"/>
      <c r="V1651" s="627"/>
      <c r="W1651" s="627"/>
      <c r="X1651" s="627"/>
      <c r="Y1651" s="627"/>
      <c r="Z1651" s="627"/>
      <c r="AA1651" s="628"/>
      <c r="AB1651" s="628"/>
    </row>
    <row r="1652">
      <c r="A1652" s="635"/>
      <c r="B1652" s="357"/>
      <c r="C1652" s="630"/>
      <c r="D1652" s="630"/>
      <c r="E1652" s="630"/>
      <c r="F1652" s="631"/>
      <c r="G1652" s="631"/>
      <c r="H1652" s="631"/>
      <c r="I1652" s="631"/>
      <c r="J1652" s="631"/>
      <c r="K1652" s="632"/>
      <c r="L1652" s="633"/>
      <c r="M1652" s="633"/>
      <c r="N1652" s="634"/>
      <c r="O1652" s="627"/>
      <c r="P1652" s="627"/>
      <c r="Q1652" s="627"/>
      <c r="R1652" s="627"/>
      <c r="S1652" s="627"/>
      <c r="T1652" s="627"/>
      <c r="U1652" s="627"/>
      <c r="V1652" s="627"/>
      <c r="W1652" s="627"/>
      <c r="X1652" s="627"/>
      <c r="Y1652" s="627"/>
      <c r="Z1652" s="627"/>
      <c r="AA1652" s="628"/>
      <c r="AB1652" s="628"/>
    </row>
    <row r="1653">
      <c r="A1653" s="635"/>
      <c r="B1653" s="357"/>
      <c r="C1653" s="630"/>
      <c r="D1653" s="630"/>
      <c r="E1653" s="630"/>
      <c r="F1653" s="631"/>
      <c r="G1653" s="631"/>
      <c r="H1653" s="631"/>
      <c r="I1653" s="631"/>
      <c r="J1653" s="631"/>
      <c r="K1653" s="632"/>
      <c r="L1653" s="633"/>
      <c r="M1653" s="633"/>
      <c r="N1653" s="634"/>
      <c r="O1653" s="627"/>
      <c r="P1653" s="627"/>
      <c r="Q1653" s="627"/>
      <c r="R1653" s="627"/>
      <c r="S1653" s="627"/>
      <c r="T1653" s="627"/>
      <c r="U1653" s="627"/>
      <c r="V1653" s="627"/>
      <c r="W1653" s="627"/>
      <c r="X1653" s="627"/>
      <c r="Y1653" s="627"/>
      <c r="Z1653" s="627"/>
      <c r="AA1653" s="628"/>
      <c r="AB1653" s="628"/>
    </row>
    <row r="1654">
      <c r="A1654" s="635"/>
      <c r="B1654" s="357"/>
      <c r="C1654" s="630"/>
      <c r="D1654" s="630"/>
      <c r="E1654" s="630"/>
      <c r="F1654" s="631"/>
      <c r="G1654" s="631"/>
      <c r="H1654" s="631"/>
      <c r="I1654" s="631"/>
      <c r="J1654" s="631"/>
      <c r="K1654" s="632"/>
      <c r="L1654" s="633"/>
      <c r="M1654" s="633"/>
      <c r="N1654" s="634"/>
      <c r="O1654" s="627"/>
      <c r="P1654" s="627"/>
      <c r="Q1654" s="627"/>
      <c r="R1654" s="627"/>
      <c r="S1654" s="627"/>
      <c r="T1654" s="627"/>
      <c r="U1654" s="627"/>
      <c r="V1654" s="627"/>
      <c r="W1654" s="627"/>
      <c r="X1654" s="627"/>
      <c r="Y1654" s="627"/>
      <c r="Z1654" s="627"/>
      <c r="AA1654" s="628"/>
      <c r="AB1654" s="628"/>
    </row>
    <row r="1655">
      <c r="A1655" s="635"/>
      <c r="B1655" s="357"/>
      <c r="C1655" s="630"/>
      <c r="D1655" s="630"/>
      <c r="E1655" s="630"/>
      <c r="F1655" s="631"/>
      <c r="G1655" s="631"/>
      <c r="H1655" s="631"/>
      <c r="I1655" s="631"/>
      <c r="J1655" s="631"/>
      <c r="K1655" s="632"/>
      <c r="L1655" s="633"/>
      <c r="M1655" s="633"/>
      <c r="N1655" s="634"/>
      <c r="O1655" s="627"/>
      <c r="P1655" s="627"/>
      <c r="Q1655" s="627"/>
      <c r="R1655" s="627"/>
      <c r="S1655" s="627"/>
      <c r="T1655" s="627"/>
      <c r="U1655" s="627"/>
      <c r="V1655" s="627"/>
      <c r="W1655" s="627"/>
      <c r="X1655" s="627"/>
      <c r="Y1655" s="627"/>
      <c r="Z1655" s="627"/>
      <c r="AA1655" s="628"/>
      <c r="AB1655" s="628"/>
    </row>
    <row r="1656">
      <c r="A1656" s="635"/>
      <c r="B1656" s="357"/>
      <c r="C1656" s="630"/>
      <c r="D1656" s="630"/>
      <c r="E1656" s="630"/>
      <c r="F1656" s="631"/>
      <c r="G1656" s="631"/>
      <c r="H1656" s="631"/>
      <c r="I1656" s="631"/>
      <c r="J1656" s="631"/>
      <c r="K1656" s="632"/>
      <c r="L1656" s="633"/>
      <c r="M1656" s="633"/>
      <c r="N1656" s="634"/>
      <c r="O1656" s="627"/>
      <c r="P1656" s="627"/>
      <c r="Q1656" s="627"/>
      <c r="R1656" s="627"/>
      <c r="S1656" s="627"/>
      <c r="T1656" s="627"/>
      <c r="U1656" s="627"/>
      <c r="V1656" s="627"/>
      <c r="W1656" s="627"/>
      <c r="X1656" s="627"/>
      <c r="Y1656" s="627"/>
      <c r="Z1656" s="627"/>
      <c r="AA1656" s="628"/>
      <c r="AB1656" s="628"/>
    </row>
    <row r="1657">
      <c r="A1657" s="635"/>
      <c r="B1657" s="357"/>
      <c r="C1657" s="630"/>
      <c r="D1657" s="630"/>
      <c r="E1657" s="630"/>
      <c r="F1657" s="631"/>
      <c r="G1657" s="631"/>
      <c r="H1657" s="631"/>
      <c r="I1657" s="631"/>
      <c r="J1657" s="631"/>
      <c r="K1657" s="632"/>
      <c r="L1657" s="633"/>
      <c r="M1657" s="633"/>
      <c r="N1657" s="634"/>
      <c r="O1657" s="627"/>
      <c r="P1657" s="627"/>
      <c r="Q1657" s="627"/>
      <c r="R1657" s="627"/>
      <c r="S1657" s="627"/>
      <c r="T1657" s="627"/>
      <c r="U1657" s="627"/>
      <c r="V1657" s="627"/>
      <c r="W1657" s="627"/>
      <c r="X1657" s="627"/>
      <c r="Y1657" s="627"/>
      <c r="Z1657" s="627"/>
      <c r="AA1657" s="628"/>
      <c r="AB1657" s="628"/>
    </row>
    <row r="1658">
      <c r="A1658" s="635"/>
      <c r="B1658" s="357"/>
      <c r="C1658" s="630"/>
      <c r="D1658" s="630"/>
      <c r="E1658" s="630"/>
      <c r="F1658" s="631"/>
      <c r="G1658" s="631"/>
      <c r="H1658" s="631"/>
      <c r="I1658" s="631"/>
      <c r="J1658" s="631"/>
      <c r="K1658" s="632"/>
      <c r="L1658" s="633"/>
      <c r="M1658" s="633"/>
      <c r="N1658" s="634"/>
      <c r="O1658" s="627"/>
      <c r="P1658" s="627"/>
      <c r="Q1658" s="627"/>
      <c r="R1658" s="627"/>
      <c r="S1658" s="627"/>
      <c r="T1658" s="627"/>
      <c r="U1658" s="627"/>
      <c r="V1658" s="627"/>
      <c r="W1658" s="627"/>
      <c r="X1658" s="627"/>
      <c r="Y1658" s="627"/>
      <c r="Z1658" s="627"/>
      <c r="AA1658" s="628"/>
      <c r="AB1658" s="628"/>
    </row>
    <row r="1659">
      <c r="A1659" s="635"/>
      <c r="B1659" s="357"/>
      <c r="C1659" s="630"/>
      <c r="D1659" s="630"/>
      <c r="E1659" s="630"/>
      <c r="F1659" s="631"/>
      <c r="G1659" s="631"/>
      <c r="H1659" s="631"/>
      <c r="I1659" s="631"/>
      <c r="J1659" s="631"/>
      <c r="K1659" s="632"/>
      <c r="L1659" s="633"/>
      <c r="M1659" s="633"/>
      <c r="N1659" s="634"/>
      <c r="O1659" s="627"/>
      <c r="P1659" s="627"/>
      <c r="Q1659" s="627"/>
      <c r="R1659" s="627"/>
      <c r="S1659" s="627"/>
      <c r="T1659" s="627"/>
      <c r="U1659" s="627"/>
      <c r="V1659" s="627"/>
      <c r="W1659" s="627"/>
      <c r="X1659" s="627"/>
      <c r="Y1659" s="627"/>
      <c r="Z1659" s="627"/>
      <c r="AA1659" s="628"/>
      <c r="AB1659" s="628"/>
    </row>
    <row r="1660">
      <c r="A1660" s="635"/>
      <c r="B1660" s="357"/>
      <c r="C1660" s="630"/>
      <c r="D1660" s="630"/>
      <c r="E1660" s="630"/>
      <c r="F1660" s="631"/>
      <c r="G1660" s="631"/>
      <c r="H1660" s="631"/>
      <c r="I1660" s="631"/>
      <c r="J1660" s="631"/>
      <c r="K1660" s="632"/>
      <c r="L1660" s="633"/>
      <c r="M1660" s="633"/>
      <c r="N1660" s="634"/>
      <c r="O1660" s="627"/>
      <c r="P1660" s="627"/>
      <c r="Q1660" s="627"/>
      <c r="R1660" s="627"/>
      <c r="S1660" s="627"/>
      <c r="T1660" s="627"/>
      <c r="U1660" s="627"/>
      <c r="V1660" s="627"/>
      <c r="W1660" s="627"/>
      <c r="X1660" s="627"/>
      <c r="Y1660" s="627"/>
      <c r="Z1660" s="627"/>
      <c r="AA1660" s="628"/>
      <c r="AB1660" s="628"/>
    </row>
    <row r="1661">
      <c r="A1661" s="635"/>
      <c r="B1661" s="357"/>
      <c r="C1661" s="630"/>
      <c r="D1661" s="630"/>
      <c r="E1661" s="630"/>
      <c r="F1661" s="631"/>
      <c r="G1661" s="631"/>
      <c r="H1661" s="631"/>
      <c r="I1661" s="631"/>
      <c r="J1661" s="631"/>
      <c r="K1661" s="632"/>
      <c r="L1661" s="633"/>
      <c r="M1661" s="633"/>
      <c r="N1661" s="634"/>
      <c r="O1661" s="627"/>
      <c r="P1661" s="627"/>
      <c r="Q1661" s="627"/>
      <c r="R1661" s="627"/>
      <c r="S1661" s="627"/>
      <c r="T1661" s="627"/>
      <c r="U1661" s="627"/>
      <c r="V1661" s="627"/>
      <c r="W1661" s="627"/>
      <c r="X1661" s="627"/>
      <c r="Y1661" s="627"/>
      <c r="Z1661" s="627"/>
      <c r="AA1661" s="628"/>
      <c r="AB1661" s="628"/>
    </row>
    <row r="1662">
      <c r="A1662" s="635"/>
      <c r="B1662" s="357"/>
      <c r="C1662" s="630"/>
      <c r="D1662" s="630"/>
      <c r="E1662" s="630"/>
      <c r="F1662" s="631"/>
      <c r="G1662" s="631"/>
      <c r="H1662" s="631"/>
      <c r="I1662" s="631"/>
      <c r="J1662" s="631"/>
      <c r="K1662" s="632"/>
      <c r="L1662" s="633"/>
      <c r="M1662" s="633"/>
      <c r="N1662" s="634"/>
      <c r="O1662" s="627"/>
      <c r="P1662" s="627"/>
      <c r="Q1662" s="627"/>
      <c r="R1662" s="627"/>
      <c r="S1662" s="627"/>
      <c r="T1662" s="627"/>
      <c r="U1662" s="627"/>
      <c r="V1662" s="627"/>
      <c r="W1662" s="627"/>
      <c r="X1662" s="627"/>
      <c r="Y1662" s="627"/>
      <c r="Z1662" s="627"/>
      <c r="AA1662" s="628"/>
      <c r="AB1662" s="628"/>
    </row>
    <row r="1663">
      <c r="A1663" s="635"/>
      <c r="B1663" s="357"/>
      <c r="C1663" s="630"/>
      <c r="D1663" s="630"/>
      <c r="E1663" s="630"/>
      <c r="F1663" s="631"/>
      <c r="G1663" s="631"/>
      <c r="H1663" s="631"/>
      <c r="I1663" s="631"/>
      <c r="J1663" s="631"/>
      <c r="K1663" s="632"/>
      <c r="L1663" s="633"/>
      <c r="M1663" s="633"/>
      <c r="N1663" s="634"/>
      <c r="O1663" s="627"/>
      <c r="P1663" s="627"/>
      <c r="Q1663" s="627"/>
      <c r="R1663" s="627"/>
      <c r="S1663" s="627"/>
      <c r="T1663" s="627"/>
      <c r="U1663" s="627"/>
      <c r="V1663" s="627"/>
      <c r="W1663" s="627"/>
      <c r="X1663" s="627"/>
      <c r="Y1663" s="627"/>
      <c r="Z1663" s="627"/>
      <c r="AA1663" s="628"/>
      <c r="AB1663" s="628"/>
    </row>
    <row r="1664">
      <c r="A1664" s="635"/>
      <c r="B1664" s="357"/>
      <c r="C1664" s="630"/>
      <c r="D1664" s="630"/>
      <c r="E1664" s="630"/>
      <c r="F1664" s="631"/>
      <c r="G1664" s="631"/>
      <c r="H1664" s="631"/>
      <c r="I1664" s="631"/>
      <c r="J1664" s="631"/>
      <c r="K1664" s="632"/>
      <c r="L1664" s="633"/>
      <c r="M1664" s="633"/>
      <c r="N1664" s="634"/>
      <c r="O1664" s="627"/>
      <c r="P1664" s="627"/>
      <c r="Q1664" s="627"/>
      <c r="R1664" s="627"/>
      <c r="S1664" s="627"/>
      <c r="T1664" s="627"/>
      <c r="U1664" s="627"/>
      <c r="V1664" s="627"/>
      <c r="W1664" s="627"/>
      <c r="X1664" s="627"/>
      <c r="Y1664" s="627"/>
      <c r="Z1664" s="627"/>
      <c r="AA1664" s="628"/>
      <c r="AB1664" s="628"/>
    </row>
    <row r="1665">
      <c r="A1665" s="635"/>
      <c r="B1665" s="357"/>
      <c r="C1665" s="630"/>
      <c r="D1665" s="630"/>
      <c r="E1665" s="630"/>
      <c r="F1665" s="631"/>
      <c r="G1665" s="631"/>
      <c r="H1665" s="631"/>
      <c r="I1665" s="631"/>
      <c r="J1665" s="631"/>
      <c r="K1665" s="632"/>
      <c r="L1665" s="633"/>
      <c r="M1665" s="633"/>
      <c r="N1665" s="634"/>
      <c r="O1665" s="627"/>
      <c r="P1665" s="627"/>
      <c r="Q1665" s="627"/>
      <c r="R1665" s="627"/>
      <c r="S1665" s="627"/>
      <c r="T1665" s="627"/>
      <c r="U1665" s="627"/>
      <c r="V1665" s="627"/>
      <c r="W1665" s="627"/>
      <c r="X1665" s="627"/>
      <c r="Y1665" s="627"/>
      <c r="Z1665" s="627"/>
      <c r="AA1665" s="628"/>
      <c r="AB1665" s="628"/>
    </row>
    <row r="1666">
      <c r="A1666" s="635"/>
      <c r="B1666" s="357"/>
      <c r="C1666" s="630"/>
      <c r="D1666" s="630"/>
      <c r="E1666" s="630"/>
      <c r="F1666" s="631"/>
      <c r="G1666" s="631"/>
      <c r="H1666" s="631"/>
      <c r="I1666" s="631"/>
      <c r="J1666" s="631"/>
      <c r="K1666" s="632"/>
      <c r="L1666" s="633"/>
      <c r="M1666" s="633"/>
      <c r="N1666" s="634"/>
      <c r="O1666" s="627"/>
      <c r="P1666" s="627"/>
      <c r="Q1666" s="627"/>
      <c r="R1666" s="627"/>
      <c r="S1666" s="627"/>
      <c r="T1666" s="627"/>
      <c r="U1666" s="627"/>
      <c r="V1666" s="627"/>
      <c r="W1666" s="627"/>
      <c r="X1666" s="627"/>
      <c r="Y1666" s="627"/>
      <c r="Z1666" s="627"/>
      <c r="AA1666" s="628"/>
      <c r="AB1666" s="628"/>
    </row>
    <row r="1667">
      <c r="A1667" s="635"/>
      <c r="B1667" s="357"/>
      <c r="C1667" s="630"/>
      <c r="D1667" s="630"/>
      <c r="E1667" s="630"/>
      <c r="F1667" s="631"/>
      <c r="G1667" s="631"/>
      <c r="H1667" s="631"/>
      <c r="I1667" s="631"/>
      <c r="J1667" s="631"/>
      <c r="K1667" s="632"/>
      <c r="L1667" s="633"/>
      <c r="M1667" s="633"/>
      <c r="N1667" s="634"/>
      <c r="O1667" s="627"/>
      <c r="P1667" s="627"/>
      <c r="Q1667" s="627"/>
      <c r="R1667" s="627"/>
      <c r="S1667" s="627"/>
      <c r="T1667" s="627"/>
      <c r="U1667" s="627"/>
      <c r="V1667" s="627"/>
      <c r="W1667" s="627"/>
      <c r="X1667" s="627"/>
      <c r="Y1667" s="627"/>
      <c r="Z1667" s="627"/>
      <c r="AA1667" s="628"/>
      <c r="AB1667" s="628"/>
    </row>
    <row r="1668">
      <c r="A1668" s="635"/>
      <c r="B1668" s="357"/>
      <c r="C1668" s="630"/>
      <c r="D1668" s="630"/>
      <c r="E1668" s="630"/>
      <c r="F1668" s="631"/>
      <c r="G1668" s="631"/>
      <c r="H1668" s="631"/>
      <c r="I1668" s="631"/>
      <c r="J1668" s="631"/>
      <c r="K1668" s="632"/>
      <c r="L1668" s="633"/>
      <c r="M1668" s="633"/>
      <c r="N1668" s="634"/>
      <c r="O1668" s="627"/>
      <c r="P1668" s="627"/>
      <c r="Q1668" s="627"/>
      <c r="R1668" s="627"/>
      <c r="S1668" s="627"/>
      <c r="T1668" s="627"/>
      <c r="U1668" s="627"/>
      <c r="V1668" s="627"/>
      <c r="W1668" s="627"/>
      <c r="X1668" s="627"/>
      <c r="Y1668" s="627"/>
      <c r="Z1668" s="627"/>
      <c r="AA1668" s="628"/>
      <c r="AB1668" s="628"/>
    </row>
    <row r="1669">
      <c r="A1669" s="635"/>
      <c r="B1669" s="357"/>
      <c r="C1669" s="630"/>
      <c r="D1669" s="630"/>
      <c r="E1669" s="630"/>
      <c r="F1669" s="640"/>
      <c r="G1669" s="632"/>
      <c r="H1669" s="632"/>
      <c r="I1669" s="632"/>
      <c r="J1669" s="632"/>
      <c r="K1669" s="632"/>
      <c r="L1669" s="633"/>
      <c r="M1669" s="633"/>
      <c r="N1669" s="634"/>
      <c r="O1669" s="627"/>
      <c r="P1669" s="627"/>
      <c r="Q1669" s="627"/>
      <c r="R1669" s="627"/>
      <c r="S1669" s="627"/>
      <c r="T1669" s="627"/>
      <c r="U1669" s="627"/>
      <c r="V1669" s="627"/>
      <c r="W1669" s="627"/>
      <c r="X1669" s="627"/>
      <c r="Y1669" s="627"/>
      <c r="Z1669" s="627"/>
      <c r="AA1669" s="628"/>
      <c r="AB1669" s="628"/>
    </row>
    <row r="1670">
      <c r="A1670" s="635"/>
      <c r="B1670" s="357"/>
      <c r="C1670" s="630"/>
      <c r="D1670" s="630"/>
      <c r="E1670" s="630"/>
      <c r="F1670" s="640"/>
      <c r="G1670" s="632"/>
      <c r="H1670" s="632"/>
      <c r="I1670" s="632"/>
      <c r="J1670" s="632"/>
      <c r="K1670" s="632"/>
      <c r="L1670" s="633"/>
      <c r="M1670" s="633"/>
      <c r="N1670" s="634"/>
      <c r="O1670" s="627"/>
      <c r="P1670" s="627"/>
      <c r="Q1670" s="627"/>
      <c r="R1670" s="627"/>
      <c r="S1670" s="627"/>
      <c r="T1670" s="627"/>
      <c r="U1670" s="627"/>
      <c r="V1670" s="627"/>
      <c r="W1670" s="627"/>
      <c r="X1670" s="627"/>
      <c r="Y1670" s="627"/>
      <c r="Z1670" s="627"/>
      <c r="AA1670" s="628"/>
      <c r="AB1670" s="628"/>
    </row>
    <row r="1671">
      <c r="A1671" s="635"/>
      <c r="B1671" s="357"/>
      <c r="C1671" s="630"/>
      <c r="D1671" s="630"/>
      <c r="E1671" s="630"/>
      <c r="F1671" s="640"/>
      <c r="G1671" s="632"/>
      <c r="H1671" s="632"/>
      <c r="I1671" s="632"/>
      <c r="J1671" s="632"/>
      <c r="K1671" s="632"/>
      <c r="L1671" s="633"/>
      <c r="M1671" s="633"/>
      <c r="N1671" s="634"/>
      <c r="O1671" s="627"/>
      <c r="P1671" s="627"/>
      <c r="Q1671" s="627"/>
      <c r="R1671" s="627"/>
      <c r="S1671" s="627"/>
      <c r="T1671" s="627"/>
      <c r="U1671" s="627"/>
      <c r="V1671" s="627"/>
      <c r="W1671" s="627"/>
      <c r="X1671" s="627"/>
      <c r="Y1671" s="627"/>
      <c r="Z1671" s="627"/>
      <c r="AA1671" s="628"/>
      <c r="AB1671" s="628"/>
    </row>
    <row r="1672">
      <c r="A1672" s="635"/>
      <c r="B1672" s="357"/>
      <c r="C1672" s="630"/>
      <c r="D1672" s="630"/>
      <c r="E1672" s="630"/>
      <c r="F1672" s="640"/>
      <c r="G1672" s="632"/>
      <c r="H1672" s="632"/>
      <c r="I1672" s="632"/>
      <c r="J1672" s="632"/>
      <c r="K1672" s="632"/>
      <c r="L1672" s="633"/>
      <c r="M1672" s="633"/>
      <c r="N1672" s="634"/>
      <c r="O1672" s="627"/>
      <c r="P1672" s="627"/>
      <c r="Q1672" s="627"/>
      <c r="R1672" s="627"/>
      <c r="S1672" s="627"/>
      <c r="T1672" s="627"/>
      <c r="U1672" s="627"/>
      <c r="V1672" s="627"/>
      <c r="W1672" s="627"/>
      <c r="X1672" s="627"/>
      <c r="Y1672" s="627"/>
      <c r="Z1672" s="627"/>
      <c r="AA1672" s="628"/>
      <c r="AB1672" s="628"/>
    </row>
    <row r="1673">
      <c r="A1673" s="635"/>
      <c r="B1673" s="357"/>
      <c r="C1673" s="630"/>
      <c r="D1673" s="630"/>
      <c r="E1673" s="630"/>
      <c r="F1673" s="640"/>
      <c r="G1673" s="632"/>
      <c r="H1673" s="632"/>
      <c r="I1673" s="632"/>
      <c r="J1673" s="632"/>
      <c r="K1673" s="632"/>
      <c r="L1673" s="633"/>
      <c r="M1673" s="633"/>
      <c r="N1673" s="634"/>
      <c r="O1673" s="627"/>
      <c r="P1673" s="627"/>
      <c r="Q1673" s="627"/>
      <c r="R1673" s="627"/>
      <c r="S1673" s="627"/>
      <c r="T1673" s="627"/>
      <c r="U1673" s="627"/>
      <c r="V1673" s="627"/>
      <c r="W1673" s="627"/>
      <c r="X1673" s="627"/>
      <c r="Y1673" s="627"/>
      <c r="Z1673" s="627"/>
      <c r="AA1673" s="628"/>
      <c r="AB1673" s="628"/>
    </row>
    <row r="1674">
      <c r="A1674" s="635"/>
      <c r="B1674" s="357"/>
      <c r="C1674" s="630"/>
      <c r="D1674" s="630"/>
      <c r="E1674" s="630"/>
      <c r="F1674" s="640"/>
      <c r="G1674" s="632"/>
      <c r="H1674" s="632"/>
      <c r="I1674" s="632"/>
      <c r="J1674" s="632"/>
      <c r="K1674" s="632"/>
      <c r="L1674" s="633"/>
      <c r="M1674" s="633"/>
      <c r="N1674" s="634"/>
      <c r="O1674" s="627"/>
      <c r="P1674" s="627"/>
      <c r="Q1674" s="627"/>
      <c r="R1674" s="627"/>
      <c r="S1674" s="627"/>
      <c r="T1674" s="627"/>
      <c r="U1674" s="627"/>
      <c r="V1674" s="627"/>
      <c r="W1674" s="627"/>
      <c r="X1674" s="627"/>
      <c r="Y1674" s="627"/>
      <c r="Z1674" s="627"/>
      <c r="AA1674" s="628"/>
      <c r="AB1674" s="628"/>
    </row>
    <row r="1675">
      <c r="A1675" s="635"/>
      <c r="B1675" s="357"/>
      <c r="C1675" s="630"/>
      <c r="D1675" s="630"/>
      <c r="E1675" s="630"/>
      <c r="F1675" s="640"/>
      <c r="G1675" s="632"/>
      <c r="H1675" s="632"/>
      <c r="I1675" s="632"/>
      <c r="J1675" s="632"/>
      <c r="K1675" s="632"/>
      <c r="L1675" s="633"/>
      <c r="M1675" s="633"/>
      <c r="N1675" s="634"/>
      <c r="O1675" s="627"/>
      <c r="P1675" s="627"/>
      <c r="Q1675" s="627"/>
      <c r="R1675" s="627"/>
      <c r="S1675" s="627"/>
      <c r="T1675" s="627"/>
      <c r="U1675" s="627"/>
      <c r="V1675" s="627"/>
      <c r="W1675" s="627"/>
      <c r="X1675" s="627"/>
      <c r="Y1675" s="627"/>
      <c r="Z1675" s="627"/>
      <c r="AA1675" s="628"/>
      <c r="AB1675" s="628"/>
    </row>
    <row r="1676">
      <c r="A1676" s="635"/>
      <c r="B1676" s="357"/>
      <c r="C1676" s="630"/>
      <c r="D1676" s="630"/>
      <c r="E1676" s="630"/>
      <c r="F1676" s="640"/>
      <c r="G1676" s="632"/>
      <c r="H1676" s="632"/>
      <c r="I1676" s="632"/>
      <c r="J1676" s="632"/>
      <c r="K1676" s="632"/>
      <c r="L1676" s="633"/>
      <c r="M1676" s="633"/>
      <c r="N1676" s="634"/>
      <c r="O1676" s="627"/>
      <c r="P1676" s="627"/>
      <c r="Q1676" s="627"/>
      <c r="R1676" s="627"/>
      <c r="S1676" s="627"/>
      <c r="T1676" s="627"/>
      <c r="U1676" s="627"/>
      <c r="V1676" s="627"/>
      <c r="W1676" s="627"/>
      <c r="X1676" s="627"/>
      <c r="Y1676" s="627"/>
      <c r="Z1676" s="627"/>
      <c r="AA1676" s="628"/>
      <c r="AB1676" s="628"/>
    </row>
    <row r="1677">
      <c r="A1677" s="635"/>
      <c r="B1677" s="357"/>
      <c r="C1677" s="630"/>
      <c r="D1677" s="630"/>
      <c r="E1677" s="630"/>
      <c r="F1677" s="640"/>
      <c r="G1677" s="632"/>
      <c r="H1677" s="632"/>
      <c r="I1677" s="632"/>
      <c r="J1677" s="632"/>
      <c r="K1677" s="632"/>
      <c r="L1677" s="633"/>
      <c r="M1677" s="633"/>
      <c r="N1677" s="634"/>
      <c r="O1677" s="627"/>
      <c r="P1677" s="627"/>
      <c r="Q1677" s="627"/>
      <c r="R1677" s="627"/>
      <c r="S1677" s="627"/>
      <c r="T1677" s="627"/>
      <c r="U1677" s="627"/>
      <c r="V1677" s="627"/>
      <c r="W1677" s="627"/>
      <c r="X1677" s="627"/>
      <c r="Y1677" s="627"/>
      <c r="Z1677" s="627"/>
      <c r="AA1677" s="628"/>
      <c r="AB1677" s="628"/>
    </row>
    <row r="1678">
      <c r="A1678" s="635"/>
      <c r="B1678" s="357"/>
      <c r="C1678" s="630"/>
      <c r="D1678" s="630"/>
      <c r="E1678" s="630"/>
      <c r="F1678" s="640"/>
      <c r="G1678" s="632"/>
      <c r="H1678" s="632"/>
      <c r="I1678" s="632"/>
      <c r="J1678" s="632"/>
      <c r="K1678" s="632"/>
      <c r="L1678" s="633"/>
      <c r="M1678" s="633"/>
      <c r="N1678" s="634"/>
      <c r="O1678" s="627"/>
      <c r="P1678" s="627"/>
      <c r="Q1678" s="627"/>
      <c r="R1678" s="627"/>
      <c r="S1678" s="627"/>
      <c r="T1678" s="627"/>
      <c r="U1678" s="627"/>
      <c r="V1678" s="627"/>
      <c r="W1678" s="627"/>
      <c r="X1678" s="627"/>
      <c r="Y1678" s="627"/>
      <c r="Z1678" s="627"/>
      <c r="AA1678" s="628"/>
      <c r="AB1678" s="628"/>
    </row>
    <row r="1679">
      <c r="A1679" s="635"/>
      <c r="B1679" s="357"/>
      <c r="C1679" s="630"/>
      <c r="D1679" s="630"/>
      <c r="E1679" s="630"/>
      <c r="F1679" s="640"/>
      <c r="G1679" s="632"/>
      <c r="H1679" s="632"/>
      <c r="I1679" s="632"/>
      <c r="J1679" s="632"/>
      <c r="K1679" s="632"/>
      <c r="L1679" s="633"/>
      <c r="M1679" s="633"/>
      <c r="N1679" s="634"/>
      <c r="O1679" s="627"/>
      <c r="P1679" s="627"/>
      <c r="Q1679" s="627"/>
      <c r="R1679" s="627"/>
      <c r="S1679" s="627"/>
      <c r="T1679" s="627"/>
      <c r="U1679" s="627"/>
      <c r="V1679" s="627"/>
      <c r="W1679" s="627"/>
      <c r="X1679" s="627"/>
      <c r="Y1679" s="627"/>
      <c r="Z1679" s="627"/>
      <c r="AA1679" s="628"/>
      <c r="AB1679" s="628"/>
    </row>
    <row r="1680">
      <c r="A1680" s="635"/>
      <c r="B1680" s="357"/>
      <c r="C1680" s="630"/>
      <c r="D1680" s="630"/>
      <c r="E1680" s="630"/>
      <c r="F1680" s="640"/>
      <c r="G1680" s="632"/>
      <c r="H1680" s="632"/>
      <c r="I1680" s="632"/>
      <c r="J1680" s="632"/>
      <c r="K1680" s="632"/>
      <c r="L1680" s="633"/>
      <c r="M1680" s="633"/>
      <c r="N1680" s="634"/>
      <c r="O1680" s="627"/>
      <c r="P1680" s="627"/>
      <c r="Q1680" s="627"/>
      <c r="R1680" s="627"/>
      <c r="S1680" s="627"/>
      <c r="T1680" s="627"/>
      <c r="U1680" s="627"/>
      <c r="V1680" s="627"/>
      <c r="W1680" s="627"/>
      <c r="X1680" s="627"/>
      <c r="Y1680" s="627"/>
      <c r="Z1680" s="627"/>
      <c r="AA1680" s="628"/>
      <c r="AB1680" s="628"/>
    </row>
    <row r="1681">
      <c r="A1681" s="635"/>
      <c r="B1681" s="357"/>
      <c r="C1681" s="630"/>
      <c r="D1681" s="630"/>
      <c r="E1681" s="630"/>
      <c r="F1681" s="640"/>
      <c r="G1681" s="632"/>
      <c r="H1681" s="632"/>
      <c r="I1681" s="632"/>
      <c r="J1681" s="632"/>
      <c r="K1681" s="632"/>
      <c r="L1681" s="633"/>
      <c r="M1681" s="633"/>
      <c r="N1681" s="634"/>
      <c r="O1681" s="627"/>
      <c r="P1681" s="627"/>
      <c r="Q1681" s="627"/>
      <c r="R1681" s="627"/>
      <c r="S1681" s="627"/>
      <c r="T1681" s="627"/>
      <c r="U1681" s="627"/>
      <c r="V1681" s="627"/>
      <c r="W1681" s="627"/>
      <c r="X1681" s="627"/>
      <c r="Y1681" s="627"/>
      <c r="Z1681" s="627"/>
      <c r="AA1681" s="628"/>
      <c r="AB1681" s="628"/>
    </row>
    <row r="1682">
      <c r="A1682" s="635"/>
      <c r="B1682" s="357"/>
      <c r="C1682" s="630"/>
      <c r="D1682" s="630"/>
      <c r="E1682" s="630"/>
      <c r="F1682" s="640"/>
      <c r="G1682" s="632"/>
      <c r="H1682" s="632"/>
      <c r="I1682" s="632"/>
      <c r="J1682" s="632"/>
      <c r="K1682" s="632"/>
      <c r="L1682" s="633"/>
      <c r="M1682" s="633"/>
      <c r="N1682" s="634"/>
      <c r="O1682" s="627"/>
      <c r="P1682" s="627"/>
      <c r="Q1682" s="627"/>
      <c r="R1682" s="627"/>
      <c r="S1682" s="627"/>
      <c r="T1682" s="627"/>
      <c r="U1682" s="627"/>
      <c r="V1682" s="627"/>
      <c r="W1682" s="627"/>
      <c r="X1682" s="627"/>
      <c r="Y1682" s="627"/>
      <c r="Z1682" s="627"/>
      <c r="AA1682" s="628"/>
      <c r="AB1682" s="628"/>
    </row>
    <row r="1683">
      <c r="A1683" s="635"/>
      <c r="B1683" s="357"/>
      <c r="C1683" s="630"/>
      <c r="D1683" s="630"/>
      <c r="E1683" s="630"/>
      <c r="F1683" s="640"/>
      <c r="G1683" s="632"/>
      <c r="H1683" s="632"/>
      <c r="I1683" s="632"/>
      <c r="J1683" s="632"/>
      <c r="K1683" s="632"/>
      <c r="L1683" s="633"/>
      <c r="M1683" s="633"/>
      <c r="N1683" s="634"/>
      <c r="O1683" s="627"/>
      <c r="P1683" s="627"/>
      <c r="Q1683" s="627"/>
      <c r="R1683" s="627"/>
      <c r="S1683" s="627"/>
      <c r="T1683" s="627"/>
      <c r="U1683" s="627"/>
      <c r="V1683" s="627"/>
      <c r="W1683" s="627"/>
      <c r="X1683" s="627"/>
      <c r="Y1683" s="627"/>
      <c r="Z1683" s="627"/>
      <c r="AA1683" s="628"/>
      <c r="AB1683" s="628"/>
    </row>
    <row r="1684">
      <c r="A1684" s="635"/>
      <c r="B1684" s="357"/>
      <c r="C1684" s="630"/>
      <c r="D1684" s="630"/>
      <c r="E1684" s="630"/>
      <c r="F1684" s="640"/>
      <c r="G1684" s="632"/>
      <c r="H1684" s="632"/>
      <c r="I1684" s="632"/>
      <c r="J1684" s="632"/>
      <c r="K1684" s="632"/>
      <c r="L1684" s="633"/>
      <c r="M1684" s="633"/>
      <c r="N1684" s="634"/>
      <c r="O1684" s="627"/>
      <c r="P1684" s="627"/>
      <c r="Q1684" s="627"/>
      <c r="R1684" s="627"/>
      <c r="S1684" s="627"/>
      <c r="T1684" s="627"/>
      <c r="U1684" s="627"/>
      <c r="V1684" s="627"/>
      <c r="W1684" s="627"/>
      <c r="X1684" s="627"/>
      <c r="Y1684" s="627"/>
      <c r="Z1684" s="627"/>
      <c r="AA1684" s="628"/>
      <c r="AB1684" s="628"/>
    </row>
    <row r="1685">
      <c r="A1685" s="635"/>
      <c r="B1685" s="357"/>
      <c r="C1685" s="630"/>
      <c r="D1685" s="630"/>
      <c r="E1685" s="630"/>
      <c r="F1685" s="640"/>
      <c r="G1685" s="632"/>
      <c r="H1685" s="632"/>
      <c r="I1685" s="632"/>
      <c r="J1685" s="632"/>
      <c r="K1685" s="632"/>
      <c r="L1685" s="633"/>
      <c r="M1685" s="633"/>
      <c r="N1685" s="634"/>
      <c r="O1685" s="627"/>
      <c r="P1685" s="627"/>
      <c r="Q1685" s="627"/>
      <c r="R1685" s="627"/>
      <c r="S1685" s="627"/>
      <c r="T1685" s="627"/>
      <c r="U1685" s="627"/>
      <c r="V1685" s="627"/>
      <c r="W1685" s="627"/>
      <c r="X1685" s="627"/>
      <c r="Y1685" s="627"/>
      <c r="Z1685" s="627"/>
      <c r="AA1685" s="628"/>
      <c r="AB1685" s="628"/>
    </row>
    <row r="1686">
      <c r="A1686" s="635"/>
      <c r="B1686" s="357"/>
      <c r="C1686" s="630"/>
      <c r="D1686" s="630"/>
      <c r="E1686" s="630"/>
      <c r="F1686" s="640"/>
      <c r="G1686" s="632"/>
      <c r="H1686" s="632"/>
      <c r="I1686" s="632"/>
      <c r="J1686" s="632"/>
      <c r="K1686" s="632"/>
      <c r="L1686" s="633"/>
      <c r="M1686" s="633"/>
      <c r="N1686" s="634"/>
      <c r="O1686" s="627"/>
      <c r="P1686" s="627"/>
      <c r="Q1686" s="627"/>
      <c r="R1686" s="627"/>
      <c r="S1686" s="627"/>
      <c r="T1686" s="627"/>
      <c r="U1686" s="627"/>
      <c r="V1686" s="627"/>
      <c r="W1686" s="627"/>
      <c r="X1686" s="627"/>
      <c r="Y1686" s="627"/>
      <c r="Z1686" s="627"/>
      <c r="AA1686" s="628"/>
      <c r="AB1686" s="628"/>
    </row>
    <row r="1687">
      <c r="A1687" s="635"/>
      <c r="B1687" s="357"/>
      <c r="C1687" s="630"/>
      <c r="D1687" s="630"/>
      <c r="E1687" s="630"/>
      <c r="F1687" s="640"/>
      <c r="G1687" s="632"/>
      <c r="H1687" s="632"/>
      <c r="I1687" s="632"/>
      <c r="J1687" s="632"/>
      <c r="K1687" s="632"/>
      <c r="L1687" s="633"/>
      <c r="M1687" s="633"/>
      <c r="N1687" s="634"/>
      <c r="O1687" s="627"/>
      <c r="P1687" s="627"/>
      <c r="Q1687" s="627"/>
      <c r="R1687" s="627"/>
      <c r="S1687" s="627"/>
      <c r="T1687" s="627"/>
      <c r="U1687" s="627"/>
      <c r="V1687" s="627"/>
      <c r="W1687" s="627"/>
      <c r="X1687" s="627"/>
      <c r="Y1687" s="627"/>
      <c r="Z1687" s="627"/>
      <c r="AA1687" s="628"/>
      <c r="AB1687" s="628"/>
    </row>
    <row r="1688">
      <c r="A1688" s="635"/>
      <c r="B1688" s="357"/>
      <c r="C1688" s="630"/>
      <c r="D1688" s="630"/>
      <c r="E1688" s="630"/>
      <c r="F1688" s="640"/>
      <c r="G1688" s="632"/>
      <c r="H1688" s="632"/>
      <c r="I1688" s="632"/>
      <c r="J1688" s="632"/>
      <c r="K1688" s="632"/>
      <c r="L1688" s="633"/>
      <c r="M1688" s="633"/>
      <c r="N1688" s="634"/>
      <c r="O1688" s="627"/>
      <c r="P1688" s="627"/>
      <c r="Q1688" s="627"/>
      <c r="R1688" s="627"/>
      <c r="S1688" s="627"/>
      <c r="T1688" s="627"/>
      <c r="U1688" s="627"/>
      <c r="V1688" s="627"/>
      <c r="W1688" s="627"/>
      <c r="X1688" s="627"/>
      <c r="Y1688" s="627"/>
      <c r="Z1688" s="627"/>
      <c r="AA1688" s="628"/>
      <c r="AB1688" s="628"/>
    </row>
    <row r="1689">
      <c r="A1689" s="635"/>
      <c r="B1689" s="357"/>
      <c r="C1689" s="630"/>
      <c r="D1689" s="630"/>
      <c r="E1689" s="630"/>
      <c r="F1689" s="640"/>
      <c r="G1689" s="632"/>
      <c r="H1689" s="632"/>
      <c r="I1689" s="632"/>
      <c r="J1689" s="632"/>
      <c r="K1689" s="632"/>
      <c r="L1689" s="633"/>
      <c r="M1689" s="633"/>
      <c r="N1689" s="634"/>
      <c r="O1689" s="627"/>
      <c r="P1689" s="627"/>
      <c r="Q1689" s="627"/>
      <c r="R1689" s="627"/>
      <c r="S1689" s="627"/>
      <c r="T1689" s="627"/>
      <c r="U1689" s="627"/>
      <c r="V1689" s="627"/>
      <c r="W1689" s="627"/>
      <c r="X1689" s="627"/>
      <c r="Y1689" s="627"/>
      <c r="Z1689" s="627"/>
      <c r="AA1689" s="628"/>
      <c r="AB1689" s="628"/>
    </row>
    <row r="1690">
      <c r="A1690" s="635"/>
      <c r="B1690" s="357"/>
      <c r="C1690" s="630"/>
      <c r="D1690" s="630"/>
      <c r="E1690" s="630"/>
      <c r="F1690" s="640"/>
      <c r="G1690" s="632"/>
      <c r="H1690" s="632"/>
      <c r="I1690" s="632"/>
      <c r="J1690" s="632"/>
      <c r="K1690" s="632"/>
      <c r="L1690" s="633"/>
      <c r="M1690" s="633"/>
      <c r="N1690" s="634"/>
      <c r="O1690" s="627"/>
      <c r="P1690" s="627"/>
      <c r="Q1690" s="627"/>
      <c r="R1690" s="627"/>
      <c r="S1690" s="627"/>
      <c r="T1690" s="627"/>
      <c r="U1690" s="627"/>
      <c r="V1690" s="627"/>
      <c r="W1690" s="627"/>
      <c r="X1690" s="627"/>
      <c r="Y1690" s="627"/>
      <c r="Z1690" s="627"/>
      <c r="AA1690" s="628"/>
      <c r="AB1690" s="628"/>
    </row>
    <row r="1691">
      <c r="A1691" s="635"/>
      <c r="B1691" s="357"/>
      <c r="C1691" s="630"/>
      <c r="D1691" s="630"/>
      <c r="E1691" s="630"/>
      <c r="F1691" s="640"/>
      <c r="G1691" s="632"/>
      <c r="H1691" s="632"/>
      <c r="I1691" s="632"/>
      <c r="J1691" s="632"/>
      <c r="K1691" s="632"/>
      <c r="L1691" s="633"/>
      <c r="M1691" s="633"/>
      <c r="N1691" s="634"/>
      <c r="O1691" s="627"/>
      <c r="P1691" s="627"/>
      <c r="Q1691" s="627"/>
      <c r="R1691" s="627"/>
      <c r="S1691" s="627"/>
      <c r="T1691" s="627"/>
      <c r="U1691" s="627"/>
      <c r="V1691" s="627"/>
      <c r="W1691" s="627"/>
      <c r="X1691" s="627"/>
      <c r="Y1691" s="627"/>
      <c r="Z1691" s="627"/>
      <c r="AA1691" s="628"/>
      <c r="AB1691" s="628"/>
    </row>
    <row r="1692">
      <c r="A1692" s="635"/>
      <c r="B1692" s="357"/>
      <c r="C1692" s="630"/>
      <c r="D1692" s="630"/>
      <c r="E1692" s="630"/>
      <c r="F1692" s="640"/>
      <c r="G1692" s="632"/>
      <c r="H1692" s="632"/>
      <c r="I1692" s="632"/>
      <c r="J1692" s="632"/>
      <c r="K1692" s="632"/>
      <c r="L1692" s="633"/>
      <c r="M1692" s="633"/>
      <c r="N1692" s="634"/>
      <c r="O1692" s="627"/>
      <c r="P1692" s="627"/>
      <c r="Q1692" s="627"/>
      <c r="R1692" s="627"/>
      <c r="S1692" s="627"/>
      <c r="T1692" s="627"/>
      <c r="U1692" s="627"/>
      <c r="V1692" s="627"/>
      <c r="W1692" s="627"/>
      <c r="X1692" s="627"/>
      <c r="Y1692" s="627"/>
      <c r="Z1692" s="627"/>
      <c r="AA1692" s="628"/>
      <c r="AB1692" s="628"/>
    </row>
    <row r="1693">
      <c r="A1693" s="635"/>
      <c r="B1693" s="357"/>
      <c r="C1693" s="630"/>
      <c r="D1693" s="630"/>
      <c r="E1693" s="630"/>
      <c r="F1693" s="640"/>
      <c r="G1693" s="632"/>
      <c r="H1693" s="632"/>
      <c r="I1693" s="632"/>
      <c r="J1693" s="632"/>
      <c r="K1693" s="632"/>
      <c r="L1693" s="633"/>
      <c r="M1693" s="633"/>
      <c r="N1693" s="634"/>
      <c r="O1693" s="627"/>
      <c r="P1693" s="627"/>
      <c r="Q1693" s="627"/>
      <c r="R1693" s="627"/>
      <c r="S1693" s="627"/>
      <c r="T1693" s="627"/>
      <c r="U1693" s="627"/>
      <c r="V1693" s="627"/>
      <c r="W1693" s="627"/>
      <c r="X1693" s="627"/>
      <c r="Y1693" s="627"/>
      <c r="Z1693" s="627"/>
      <c r="AA1693" s="628"/>
      <c r="AB1693" s="628"/>
    </row>
    <row r="1694">
      <c r="A1694" s="635"/>
      <c r="B1694" s="357"/>
      <c r="C1694" s="630"/>
      <c r="D1694" s="630"/>
      <c r="E1694" s="630"/>
      <c r="F1694" s="640"/>
      <c r="G1694" s="632"/>
      <c r="H1694" s="632"/>
      <c r="I1694" s="632"/>
      <c r="J1694" s="632"/>
      <c r="K1694" s="632"/>
      <c r="L1694" s="633"/>
      <c r="M1694" s="633"/>
      <c r="N1694" s="634"/>
      <c r="O1694" s="627"/>
      <c r="P1694" s="627"/>
      <c r="Q1694" s="627"/>
      <c r="R1694" s="627"/>
      <c r="S1694" s="627"/>
      <c r="T1694" s="627"/>
      <c r="U1694" s="627"/>
      <c r="V1694" s="627"/>
      <c r="W1694" s="627"/>
      <c r="X1694" s="627"/>
      <c r="Y1694" s="627"/>
      <c r="Z1694" s="627"/>
      <c r="AA1694" s="628"/>
      <c r="AB1694" s="628"/>
    </row>
    <row r="1695">
      <c r="A1695" s="635"/>
      <c r="B1695" s="357"/>
      <c r="C1695" s="630"/>
      <c r="D1695" s="630"/>
      <c r="E1695" s="630"/>
      <c r="F1695" s="640"/>
      <c r="G1695" s="632"/>
      <c r="H1695" s="632"/>
      <c r="I1695" s="632"/>
      <c r="J1695" s="632"/>
      <c r="K1695" s="632"/>
      <c r="L1695" s="633"/>
      <c r="M1695" s="633"/>
      <c r="N1695" s="634"/>
      <c r="O1695" s="627"/>
      <c r="P1695" s="627"/>
      <c r="Q1695" s="627"/>
      <c r="R1695" s="627"/>
      <c r="S1695" s="627"/>
      <c r="T1695" s="627"/>
      <c r="U1695" s="627"/>
      <c r="V1695" s="627"/>
      <c r="W1695" s="627"/>
      <c r="X1695" s="627"/>
      <c r="Y1695" s="627"/>
      <c r="Z1695" s="627"/>
      <c r="AA1695" s="628"/>
      <c r="AB1695" s="628"/>
    </row>
    <row r="1696">
      <c r="A1696" s="635"/>
      <c r="B1696" s="357"/>
      <c r="C1696" s="630"/>
      <c r="D1696" s="630"/>
      <c r="E1696" s="630"/>
      <c r="F1696" s="640"/>
      <c r="G1696" s="632"/>
      <c r="H1696" s="632"/>
      <c r="I1696" s="632"/>
      <c r="J1696" s="632"/>
      <c r="K1696" s="632"/>
      <c r="L1696" s="633"/>
      <c r="M1696" s="633"/>
      <c r="N1696" s="634"/>
      <c r="O1696" s="627"/>
      <c r="P1696" s="627"/>
      <c r="Q1696" s="627"/>
      <c r="R1696" s="627"/>
      <c r="S1696" s="627"/>
      <c r="T1696" s="627"/>
      <c r="U1696" s="627"/>
      <c r="V1696" s="627"/>
      <c r="W1696" s="627"/>
      <c r="X1696" s="627"/>
      <c r="Y1696" s="627"/>
      <c r="Z1696" s="627"/>
      <c r="AA1696" s="628"/>
      <c r="AB1696" s="628"/>
    </row>
    <row r="1697">
      <c r="A1697" s="635"/>
      <c r="B1697" s="357"/>
      <c r="C1697" s="630"/>
      <c r="D1697" s="630"/>
      <c r="E1697" s="630"/>
      <c r="F1697" s="640"/>
      <c r="G1697" s="632"/>
      <c r="H1697" s="632"/>
      <c r="I1697" s="632"/>
      <c r="J1697" s="632"/>
      <c r="K1697" s="632"/>
      <c r="L1697" s="633"/>
      <c r="M1697" s="633"/>
      <c r="N1697" s="634"/>
      <c r="O1697" s="627"/>
      <c r="P1697" s="627"/>
      <c r="Q1697" s="627"/>
      <c r="R1697" s="627"/>
      <c r="S1697" s="627"/>
      <c r="T1697" s="627"/>
      <c r="U1697" s="627"/>
      <c r="V1697" s="627"/>
      <c r="W1697" s="627"/>
      <c r="X1697" s="627"/>
      <c r="Y1697" s="627"/>
      <c r="Z1697" s="627"/>
      <c r="AA1697" s="628"/>
      <c r="AB1697" s="628"/>
    </row>
    <row r="1698">
      <c r="A1698" s="635"/>
      <c r="B1698" s="357"/>
      <c r="C1698" s="630"/>
      <c r="D1698" s="630"/>
      <c r="E1698" s="630"/>
      <c r="F1698" s="640"/>
      <c r="G1698" s="632"/>
      <c r="H1698" s="632"/>
      <c r="I1698" s="632"/>
      <c r="J1698" s="632"/>
      <c r="K1698" s="632"/>
      <c r="L1698" s="633"/>
      <c r="M1698" s="633"/>
      <c r="N1698" s="634"/>
      <c r="O1698" s="627"/>
      <c r="P1698" s="627"/>
      <c r="Q1698" s="627"/>
      <c r="R1698" s="627"/>
      <c r="S1698" s="627"/>
      <c r="T1698" s="627"/>
      <c r="U1698" s="627"/>
      <c r="V1698" s="627"/>
      <c r="W1698" s="627"/>
      <c r="X1698" s="627"/>
      <c r="Y1698" s="627"/>
      <c r="Z1698" s="627"/>
      <c r="AA1698" s="628"/>
      <c r="AB1698" s="628"/>
    </row>
    <row r="1699">
      <c r="A1699" s="635"/>
      <c r="B1699" s="357"/>
      <c r="C1699" s="630"/>
      <c r="D1699" s="630"/>
      <c r="E1699" s="630"/>
      <c r="F1699" s="640"/>
      <c r="G1699" s="632"/>
      <c r="H1699" s="632"/>
      <c r="I1699" s="632"/>
      <c r="J1699" s="632"/>
      <c r="K1699" s="632"/>
      <c r="L1699" s="633"/>
      <c r="M1699" s="633"/>
      <c r="N1699" s="634"/>
      <c r="O1699" s="627"/>
      <c r="P1699" s="627"/>
      <c r="Q1699" s="627"/>
      <c r="R1699" s="627"/>
      <c r="S1699" s="627"/>
      <c r="T1699" s="627"/>
      <c r="U1699" s="627"/>
      <c r="V1699" s="627"/>
      <c r="W1699" s="627"/>
      <c r="X1699" s="627"/>
      <c r="Y1699" s="627"/>
      <c r="Z1699" s="627"/>
      <c r="AA1699" s="628"/>
      <c r="AB1699" s="628"/>
    </row>
    <row r="1700">
      <c r="A1700" s="635"/>
      <c r="B1700" s="357"/>
      <c r="C1700" s="630"/>
      <c r="D1700" s="630"/>
      <c r="E1700" s="630"/>
      <c r="F1700" s="640"/>
      <c r="G1700" s="632"/>
      <c r="H1700" s="632"/>
      <c r="I1700" s="632"/>
      <c r="J1700" s="632"/>
      <c r="K1700" s="632"/>
      <c r="L1700" s="633"/>
      <c r="M1700" s="633"/>
      <c r="N1700" s="634"/>
      <c r="O1700" s="627"/>
      <c r="P1700" s="627"/>
      <c r="Q1700" s="627"/>
      <c r="R1700" s="627"/>
      <c r="S1700" s="627"/>
      <c r="T1700" s="627"/>
      <c r="U1700" s="627"/>
      <c r="V1700" s="627"/>
      <c r="W1700" s="627"/>
      <c r="X1700" s="627"/>
      <c r="Y1700" s="627"/>
      <c r="Z1700" s="627"/>
      <c r="AA1700" s="628"/>
      <c r="AB1700" s="628"/>
    </row>
    <row r="1701">
      <c r="A1701" s="635"/>
      <c r="B1701" s="357"/>
      <c r="C1701" s="630"/>
      <c r="D1701" s="630"/>
      <c r="E1701" s="630"/>
      <c r="F1701" s="640"/>
      <c r="G1701" s="632"/>
      <c r="H1701" s="632"/>
      <c r="I1701" s="632"/>
      <c r="J1701" s="632"/>
      <c r="K1701" s="632"/>
      <c r="L1701" s="633"/>
      <c r="M1701" s="633"/>
      <c r="N1701" s="634"/>
      <c r="O1701" s="627"/>
      <c r="P1701" s="627"/>
      <c r="Q1701" s="627"/>
      <c r="R1701" s="627"/>
      <c r="S1701" s="627"/>
      <c r="T1701" s="627"/>
      <c r="U1701" s="627"/>
      <c r="V1701" s="627"/>
      <c r="W1701" s="627"/>
      <c r="X1701" s="627"/>
      <c r="Y1701" s="627"/>
      <c r="Z1701" s="627"/>
      <c r="AA1701" s="628"/>
      <c r="AB1701" s="628"/>
    </row>
    <row r="1702">
      <c r="A1702" s="635"/>
      <c r="B1702" s="357"/>
      <c r="C1702" s="630"/>
      <c r="D1702" s="630"/>
      <c r="E1702" s="630"/>
      <c r="F1702" s="640"/>
      <c r="G1702" s="632"/>
      <c r="H1702" s="632"/>
      <c r="I1702" s="632"/>
      <c r="J1702" s="632"/>
      <c r="K1702" s="632"/>
      <c r="L1702" s="633"/>
      <c r="M1702" s="633"/>
      <c r="N1702" s="634"/>
      <c r="O1702" s="627"/>
      <c r="P1702" s="627"/>
      <c r="Q1702" s="627"/>
      <c r="R1702" s="627"/>
      <c r="S1702" s="627"/>
      <c r="T1702" s="627"/>
      <c r="U1702" s="627"/>
      <c r="V1702" s="627"/>
      <c r="W1702" s="627"/>
      <c r="X1702" s="627"/>
      <c r="Y1702" s="627"/>
      <c r="Z1702" s="627"/>
      <c r="AA1702" s="628"/>
      <c r="AB1702" s="628"/>
    </row>
    <row r="1703">
      <c r="A1703" s="635"/>
      <c r="B1703" s="357"/>
      <c r="C1703" s="630"/>
      <c r="D1703" s="630"/>
      <c r="E1703" s="630"/>
      <c r="F1703" s="640"/>
      <c r="G1703" s="632"/>
      <c r="H1703" s="632"/>
      <c r="I1703" s="632"/>
      <c r="J1703" s="632"/>
      <c r="K1703" s="632"/>
      <c r="L1703" s="633"/>
      <c r="M1703" s="633"/>
      <c r="N1703" s="634"/>
      <c r="O1703" s="627"/>
      <c r="P1703" s="627"/>
      <c r="Q1703" s="627"/>
      <c r="R1703" s="627"/>
      <c r="S1703" s="627"/>
      <c r="T1703" s="627"/>
      <c r="U1703" s="627"/>
      <c r="V1703" s="627"/>
      <c r="W1703" s="627"/>
      <c r="X1703" s="627"/>
      <c r="Y1703" s="627"/>
      <c r="Z1703" s="627"/>
      <c r="AA1703" s="628"/>
      <c r="AB1703" s="628"/>
    </row>
    <row r="1704">
      <c r="A1704" s="635"/>
      <c r="B1704" s="357"/>
      <c r="C1704" s="630"/>
      <c r="D1704" s="630"/>
      <c r="E1704" s="630"/>
      <c r="F1704" s="640"/>
      <c r="G1704" s="632"/>
      <c r="H1704" s="632"/>
      <c r="I1704" s="632"/>
      <c r="J1704" s="632"/>
      <c r="K1704" s="632"/>
      <c r="L1704" s="633"/>
      <c r="M1704" s="633"/>
      <c r="N1704" s="634"/>
      <c r="O1704" s="627"/>
      <c r="P1704" s="627"/>
      <c r="Q1704" s="627"/>
      <c r="R1704" s="627"/>
      <c r="S1704" s="627"/>
      <c r="T1704" s="627"/>
      <c r="U1704" s="627"/>
      <c r="V1704" s="627"/>
      <c r="W1704" s="627"/>
      <c r="X1704" s="627"/>
      <c r="Y1704" s="627"/>
      <c r="Z1704" s="627"/>
      <c r="AA1704" s="628"/>
      <c r="AB1704" s="628"/>
    </row>
    <row r="1705">
      <c r="A1705" s="635"/>
      <c r="B1705" s="357"/>
      <c r="C1705" s="630"/>
      <c r="D1705" s="630"/>
      <c r="E1705" s="630"/>
      <c r="F1705" s="640"/>
      <c r="G1705" s="632"/>
      <c r="H1705" s="632"/>
      <c r="I1705" s="632"/>
      <c r="J1705" s="632"/>
      <c r="K1705" s="632"/>
      <c r="L1705" s="633"/>
      <c r="M1705" s="633"/>
      <c r="N1705" s="634"/>
      <c r="O1705" s="627"/>
      <c r="P1705" s="627"/>
      <c r="Q1705" s="627"/>
      <c r="R1705" s="627"/>
      <c r="S1705" s="627"/>
      <c r="T1705" s="627"/>
      <c r="U1705" s="627"/>
      <c r="V1705" s="627"/>
      <c r="W1705" s="627"/>
      <c r="X1705" s="627"/>
      <c r="Y1705" s="627"/>
      <c r="Z1705" s="627"/>
      <c r="AA1705" s="628"/>
      <c r="AB1705" s="628"/>
    </row>
    <row r="1706">
      <c r="A1706" s="635"/>
      <c r="B1706" s="357"/>
      <c r="C1706" s="630"/>
      <c r="D1706" s="630"/>
      <c r="E1706" s="630"/>
      <c r="F1706" s="640"/>
      <c r="G1706" s="632"/>
      <c r="H1706" s="632"/>
      <c r="I1706" s="632"/>
      <c r="J1706" s="632"/>
      <c r="K1706" s="632"/>
      <c r="L1706" s="633"/>
      <c r="M1706" s="633"/>
      <c r="N1706" s="634"/>
      <c r="O1706" s="627"/>
      <c r="P1706" s="627"/>
      <c r="Q1706" s="627"/>
      <c r="R1706" s="627"/>
      <c r="S1706" s="627"/>
      <c r="T1706" s="627"/>
      <c r="U1706" s="627"/>
      <c r="V1706" s="627"/>
      <c r="W1706" s="627"/>
      <c r="X1706" s="627"/>
      <c r="Y1706" s="627"/>
      <c r="Z1706" s="627"/>
      <c r="AA1706" s="628"/>
      <c r="AB1706" s="628"/>
    </row>
    <row r="1707">
      <c r="A1707" s="635"/>
      <c r="B1707" s="357"/>
      <c r="C1707" s="630"/>
      <c r="D1707" s="630"/>
      <c r="E1707" s="630"/>
      <c r="F1707" s="640"/>
      <c r="G1707" s="632"/>
      <c r="H1707" s="632"/>
      <c r="I1707" s="632"/>
      <c r="J1707" s="632"/>
      <c r="K1707" s="632"/>
      <c r="L1707" s="633"/>
      <c r="M1707" s="633"/>
      <c r="N1707" s="634"/>
      <c r="O1707" s="627"/>
      <c r="P1707" s="627"/>
      <c r="Q1707" s="627"/>
      <c r="R1707" s="627"/>
      <c r="S1707" s="627"/>
      <c r="T1707" s="627"/>
      <c r="U1707" s="627"/>
      <c r="V1707" s="627"/>
      <c r="W1707" s="627"/>
      <c r="X1707" s="627"/>
      <c r="Y1707" s="627"/>
      <c r="Z1707" s="627"/>
      <c r="AA1707" s="628"/>
      <c r="AB1707" s="628"/>
    </row>
    <row r="1708">
      <c r="A1708" s="635"/>
      <c r="B1708" s="357"/>
      <c r="C1708" s="630"/>
      <c r="D1708" s="630"/>
      <c r="E1708" s="630"/>
      <c r="F1708" s="640"/>
      <c r="G1708" s="632"/>
      <c r="H1708" s="632"/>
      <c r="I1708" s="632"/>
      <c r="J1708" s="632"/>
      <c r="K1708" s="632"/>
      <c r="L1708" s="633"/>
      <c r="M1708" s="633"/>
      <c r="N1708" s="634"/>
      <c r="O1708" s="627"/>
      <c r="P1708" s="627"/>
      <c r="Q1708" s="627"/>
      <c r="R1708" s="627"/>
      <c r="S1708" s="627"/>
      <c r="T1708" s="627"/>
      <c r="U1708" s="627"/>
      <c r="V1708" s="627"/>
      <c r="W1708" s="627"/>
      <c r="X1708" s="627"/>
      <c r="Y1708" s="627"/>
      <c r="Z1708" s="627"/>
      <c r="AA1708" s="628"/>
      <c r="AB1708" s="628"/>
    </row>
    <row r="1709">
      <c r="A1709" s="635"/>
      <c r="B1709" s="357"/>
      <c r="C1709" s="630"/>
      <c r="D1709" s="630"/>
      <c r="E1709" s="630"/>
      <c r="F1709" s="640"/>
      <c r="G1709" s="632"/>
      <c r="H1709" s="632"/>
      <c r="I1709" s="632"/>
      <c r="J1709" s="632"/>
      <c r="K1709" s="632"/>
      <c r="L1709" s="633"/>
      <c r="M1709" s="633"/>
      <c r="N1709" s="634"/>
      <c r="O1709" s="627"/>
      <c r="P1709" s="627"/>
      <c r="Q1709" s="627"/>
      <c r="R1709" s="627"/>
      <c r="S1709" s="627"/>
      <c r="T1709" s="627"/>
      <c r="U1709" s="627"/>
      <c r="V1709" s="627"/>
      <c r="W1709" s="627"/>
      <c r="X1709" s="627"/>
      <c r="Y1709" s="627"/>
      <c r="Z1709" s="627"/>
      <c r="AA1709" s="628"/>
      <c r="AB1709" s="628"/>
    </row>
    <row r="1710">
      <c r="A1710" s="635"/>
      <c r="B1710" s="357"/>
      <c r="C1710" s="630"/>
      <c r="D1710" s="630"/>
      <c r="E1710" s="630"/>
      <c r="F1710" s="640"/>
      <c r="G1710" s="632"/>
      <c r="H1710" s="632"/>
      <c r="I1710" s="632"/>
      <c r="J1710" s="632"/>
      <c r="K1710" s="632"/>
      <c r="L1710" s="633"/>
      <c r="M1710" s="633"/>
      <c r="N1710" s="634"/>
      <c r="O1710" s="627"/>
      <c r="P1710" s="627"/>
      <c r="Q1710" s="627"/>
      <c r="R1710" s="627"/>
      <c r="S1710" s="627"/>
      <c r="T1710" s="627"/>
      <c r="U1710" s="627"/>
      <c r="V1710" s="627"/>
      <c r="W1710" s="627"/>
      <c r="X1710" s="627"/>
      <c r="Y1710" s="627"/>
      <c r="Z1710" s="627"/>
      <c r="AA1710" s="628"/>
      <c r="AB1710" s="628"/>
    </row>
    <row r="1711">
      <c r="A1711" s="635"/>
      <c r="B1711" s="357"/>
      <c r="C1711" s="630"/>
      <c r="D1711" s="630"/>
      <c r="E1711" s="630"/>
      <c r="F1711" s="640"/>
      <c r="G1711" s="632"/>
      <c r="H1711" s="632"/>
      <c r="I1711" s="632"/>
      <c r="J1711" s="632"/>
      <c r="K1711" s="632"/>
      <c r="L1711" s="633"/>
      <c r="M1711" s="633"/>
      <c r="N1711" s="634"/>
      <c r="O1711" s="627"/>
      <c r="P1711" s="627"/>
      <c r="Q1711" s="627"/>
      <c r="R1711" s="627"/>
      <c r="S1711" s="627"/>
      <c r="T1711" s="627"/>
      <c r="U1711" s="627"/>
      <c r="V1711" s="627"/>
      <c r="W1711" s="627"/>
      <c r="X1711" s="627"/>
      <c r="Y1711" s="627"/>
      <c r="Z1711" s="627"/>
      <c r="AA1711" s="628"/>
      <c r="AB1711" s="628"/>
    </row>
    <row r="1712">
      <c r="A1712" s="635"/>
      <c r="B1712" s="357"/>
      <c r="C1712" s="630"/>
      <c r="D1712" s="630"/>
      <c r="E1712" s="630"/>
      <c r="F1712" s="640"/>
      <c r="G1712" s="632"/>
      <c r="H1712" s="632"/>
      <c r="I1712" s="632"/>
      <c r="J1712" s="632"/>
      <c r="K1712" s="632"/>
      <c r="L1712" s="633"/>
      <c r="M1712" s="633"/>
      <c r="N1712" s="634"/>
      <c r="O1712" s="627"/>
      <c r="P1712" s="627"/>
      <c r="Q1712" s="627"/>
      <c r="R1712" s="627"/>
      <c r="S1712" s="627"/>
      <c r="T1712" s="627"/>
      <c r="U1712" s="627"/>
      <c r="V1712" s="627"/>
      <c r="W1712" s="627"/>
      <c r="X1712" s="627"/>
      <c r="Y1712" s="627"/>
      <c r="Z1712" s="627"/>
      <c r="AA1712" s="628"/>
      <c r="AB1712" s="628"/>
    </row>
    <row r="1713">
      <c r="A1713" s="635"/>
      <c r="B1713" s="357"/>
      <c r="C1713" s="630"/>
      <c r="D1713" s="630"/>
      <c r="E1713" s="630"/>
      <c r="F1713" s="640"/>
      <c r="G1713" s="632"/>
      <c r="H1713" s="632"/>
      <c r="I1713" s="632"/>
      <c r="J1713" s="632"/>
      <c r="K1713" s="632"/>
      <c r="L1713" s="633"/>
      <c r="M1713" s="633"/>
      <c r="N1713" s="634"/>
      <c r="O1713" s="627"/>
      <c r="P1713" s="627"/>
      <c r="Q1713" s="627"/>
      <c r="R1713" s="627"/>
      <c r="S1713" s="627"/>
      <c r="T1713" s="627"/>
      <c r="U1713" s="627"/>
      <c r="V1713" s="627"/>
      <c r="W1713" s="627"/>
      <c r="X1713" s="627"/>
      <c r="Y1713" s="627"/>
      <c r="Z1713" s="627"/>
      <c r="AA1713" s="628"/>
      <c r="AB1713" s="628"/>
    </row>
    <row r="1714">
      <c r="A1714" s="635"/>
      <c r="B1714" s="357"/>
      <c r="C1714" s="630"/>
      <c r="D1714" s="630"/>
      <c r="E1714" s="630"/>
      <c r="F1714" s="640"/>
      <c r="G1714" s="632"/>
      <c r="H1714" s="632"/>
      <c r="I1714" s="632"/>
      <c r="J1714" s="632"/>
      <c r="K1714" s="632"/>
      <c r="L1714" s="633"/>
      <c r="M1714" s="633"/>
      <c r="N1714" s="634"/>
      <c r="O1714" s="627"/>
      <c r="P1714" s="627"/>
      <c r="Q1714" s="627"/>
      <c r="R1714" s="627"/>
      <c r="S1714" s="627"/>
      <c r="T1714" s="627"/>
      <c r="U1714" s="627"/>
      <c r="V1714" s="627"/>
      <c r="W1714" s="627"/>
      <c r="X1714" s="627"/>
      <c r="Y1714" s="627"/>
      <c r="Z1714" s="627"/>
      <c r="AA1714" s="628"/>
      <c r="AB1714" s="628"/>
    </row>
    <row r="1715">
      <c r="A1715" s="635"/>
      <c r="B1715" s="357"/>
      <c r="C1715" s="630"/>
      <c r="D1715" s="630"/>
      <c r="E1715" s="630"/>
      <c r="F1715" s="640"/>
      <c r="G1715" s="632"/>
      <c r="H1715" s="632"/>
      <c r="I1715" s="632"/>
      <c r="J1715" s="632"/>
      <c r="K1715" s="632"/>
      <c r="L1715" s="633"/>
      <c r="M1715" s="633"/>
      <c r="N1715" s="634"/>
      <c r="O1715" s="627"/>
      <c r="P1715" s="627"/>
      <c r="Q1715" s="627"/>
      <c r="R1715" s="627"/>
      <c r="S1715" s="627"/>
      <c r="T1715" s="627"/>
      <c r="U1715" s="627"/>
      <c r="V1715" s="627"/>
      <c r="W1715" s="627"/>
      <c r="X1715" s="627"/>
      <c r="Y1715" s="627"/>
      <c r="Z1715" s="627"/>
      <c r="AA1715" s="628"/>
      <c r="AB1715" s="628"/>
    </row>
    <row r="1716">
      <c r="A1716" s="635"/>
      <c r="B1716" s="357"/>
      <c r="C1716" s="630"/>
      <c r="D1716" s="630"/>
      <c r="E1716" s="630"/>
      <c r="F1716" s="640"/>
      <c r="G1716" s="632"/>
      <c r="H1716" s="632"/>
      <c r="I1716" s="632"/>
      <c r="J1716" s="632"/>
      <c r="K1716" s="632"/>
      <c r="L1716" s="633"/>
      <c r="M1716" s="633"/>
      <c r="N1716" s="634"/>
      <c r="O1716" s="627"/>
      <c r="P1716" s="627"/>
      <c r="Q1716" s="627"/>
      <c r="R1716" s="627"/>
      <c r="S1716" s="627"/>
      <c r="T1716" s="627"/>
      <c r="U1716" s="627"/>
      <c r="V1716" s="627"/>
      <c r="W1716" s="627"/>
      <c r="X1716" s="627"/>
      <c r="Y1716" s="627"/>
      <c r="Z1716" s="627"/>
      <c r="AA1716" s="628"/>
      <c r="AB1716" s="628"/>
    </row>
    <row r="1717">
      <c r="A1717" s="635"/>
      <c r="B1717" s="357"/>
      <c r="C1717" s="630"/>
      <c r="D1717" s="630"/>
      <c r="E1717" s="630"/>
      <c r="F1717" s="640"/>
      <c r="G1717" s="632"/>
      <c r="H1717" s="632"/>
      <c r="I1717" s="632"/>
      <c r="J1717" s="632"/>
      <c r="K1717" s="632"/>
      <c r="L1717" s="633"/>
      <c r="M1717" s="633"/>
      <c r="N1717" s="634"/>
      <c r="O1717" s="627"/>
      <c r="P1717" s="627"/>
      <c r="Q1717" s="627"/>
      <c r="R1717" s="627"/>
      <c r="S1717" s="627"/>
      <c r="T1717" s="627"/>
      <c r="U1717" s="627"/>
      <c r="V1717" s="627"/>
      <c r="W1717" s="627"/>
      <c r="X1717" s="627"/>
      <c r="Y1717" s="627"/>
      <c r="Z1717" s="627"/>
      <c r="AA1717" s="628"/>
      <c r="AB1717" s="628"/>
    </row>
    <row r="1718">
      <c r="A1718" s="635"/>
      <c r="B1718" s="357"/>
      <c r="C1718" s="630"/>
      <c r="D1718" s="630"/>
      <c r="E1718" s="630"/>
      <c r="F1718" s="640"/>
      <c r="G1718" s="632"/>
      <c r="H1718" s="632"/>
      <c r="I1718" s="632"/>
      <c r="J1718" s="632"/>
      <c r="K1718" s="632"/>
      <c r="L1718" s="633"/>
      <c r="M1718" s="633"/>
      <c r="N1718" s="634"/>
      <c r="O1718" s="627"/>
      <c r="P1718" s="627"/>
      <c r="Q1718" s="627"/>
      <c r="R1718" s="627"/>
      <c r="S1718" s="627"/>
      <c r="T1718" s="627"/>
      <c r="U1718" s="627"/>
      <c r="V1718" s="627"/>
      <c r="W1718" s="627"/>
      <c r="X1718" s="627"/>
      <c r="Y1718" s="627"/>
      <c r="Z1718" s="627"/>
      <c r="AA1718" s="628"/>
      <c r="AB1718" s="628"/>
    </row>
    <row r="1719">
      <c r="A1719" s="635"/>
      <c r="B1719" s="357"/>
      <c r="C1719" s="630"/>
      <c r="D1719" s="630"/>
      <c r="E1719" s="630"/>
      <c r="F1719" s="640"/>
      <c r="G1719" s="632"/>
      <c r="H1719" s="632"/>
      <c r="I1719" s="632"/>
      <c r="J1719" s="632"/>
      <c r="K1719" s="632"/>
      <c r="L1719" s="633"/>
      <c r="M1719" s="633"/>
      <c r="N1719" s="634"/>
      <c r="O1719" s="627"/>
      <c r="P1719" s="627"/>
      <c r="Q1719" s="627"/>
      <c r="R1719" s="627"/>
      <c r="S1719" s="627"/>
      <c r="T1719" s="627"/>
      <c r="U1719" s="627"/>
      <c r="V1719" s="627"/>
      <c r="W1719" s="627"/>
      <c r="X1719" s="627"/>
      <c r="Y1719" s="627"/>
      <c r="Z1719" s="627"/>
      <c r="AA1719" s="628"/>
      <c r="AB1719" s="628"/>
    </row>
    <row r="1720">
      <c r="A1720" s="635"/>
      <c r="B1720" s="357"/>
      <c r="C1720" s="630"/>
      <c r="D1720" s="630"/>
      <c r="E1720" s="630"/>
      <c r="F1720" s="640"/>
      <c r="G1720" s="632"/>
      <c r="H1720" s="632"/>
      <c r="I1720" s="632"/>
      <c r="J1720" s="632"/>
      <c r="K1720" s="632"/>
      <c r="L1720" s="633"/>
      <c r="M1720" s="633"/>
      <c r="N1720" s="634"/>
      <c r="O1720" s="627"/>
      <c r="P1720" s="627"/>
      <c r="Q1720" s="627"/>
      <c r="R1720" s="627"/>
      <c r="S1720" s="627"/>
      <c r="T1720" s="627"/>
      <c r="U1720" s="627"/>
      <c r="V1720" s="627"/>
      <c r="W1720" s="627"/>
      <c r="X1720" s="627"/>
      <c r="Y1720" s="627"/>
      <c r="Z1720" s="627"/>
      <c r="AA1720" s="628"/>
      <c r="AB1720" s="628"/>
    </row>
    <row r="1721">
      <c r="A1721" s="635"/>
      <c r="B1721" s="357"/>
      <c r="C1721" s="630"/>
      <c r="D1721" s="630"/>
      <c r="E1721" s="630"/>
      <c r="F1721" s="640"/>
      <c r="G1721" s="632"/>
      <c r="H1721" s="632"/>
      <c r="I1721" s="632"/>
      <c r="J1721" s="632"/>
      <c r="K1721" s="632"/>
      <c r="L1721" s="633"/>
      <c r="M1721" s="633"/>
      <c r="N1721" s="634"/>
      <c r="O1721" s="627"/>
      <c r="P1721" s="627"/>
      <c r="Q1721" s="627"/>
      <c r="R1721" s="627"/>
      <c r="S1721" s="627"/>
      <c r="T1721" s="627"/>
      <c r="U1721" s="627"/>
      <c r="V1721" s="627"/>
      <c r="W1721" s="627"/>
      <c r="X1721" s="627"/>
      <c r="Y1721" s="627"/>
      <c r="Z1721" s="627"/>
      <c r="AA1721" s="628"/>
      <c r="AB1721" s="628"/>
    </row>
    <row r="1722">
      <c r="A1722" s="635"/>
      <c r="B1722" s="357"/>
      <c r="C1722" s="630"/>
      <c r="D1722" s="630"/>
      <c r="E1722" s="630"/>
      <c r="F1722" s="640"/>
      <c r="G1722" s="632"/>
      <c r="H1722" s="632"/>
      <c r="I1722" s="632"/>
      <c r="J1722" s="632"/>
      <c r="K1722" s="632"/>
      <c r="L1722" s="633"/>
      <c r="M1722" s="633"/>
      <c r="N1722" s="634"/>
      <c r="O1722" s="627"/>
      <c r="P1722" s="627"/>
      <c r="Q1722" s="627"/>
      <c r="R1722" s="627"/>
      <c r="S1722" s="627"/>
      <c r="T1722" s="627"/>
      <c r="U1722" s="627"/>
      <c r="V1722" s="627"/>
      <c r="W1722" s="627"/>
      <c r="X1722" s="627"/>
      <c r="Y1722" s="627"/>
      <c r="Z1722" s="627"/>
      <c r="AA1722" s="628"/>
      <c r="AB1722" s="628"/>
    </row>
    <row r="1723">
      <c r="A1723" s="635"/>
      <c r="B1723" s="357"/>
      <c r="C1723" s="630"/>
      <c r="D1723" s="630"/>
      <c r="E1723" s="630"/>
      <c r="F1723" s="640"/>
      <c r="G1723" s="632"/>
      <c r="H1723" s="632"/>
      <c r="I1723" s="632"/>
      <c r="J1723" s="632"/>
      <c r="K1723" s="632"/>
      <c r="L1723" s="633"/>
      <c r="M1723" s="633"/>
      <c r="N1723" s="634"/>
      <c r="O1723" s="627"/>
      <c r="P1723" s="627"/>
      <c r="Q1723" s="627"/>
      <c r="R1723" s="627"/>
      <c r="S1723" s="627"/>
      <c r="T1723" s="627"/>
      <c r="U1723" s="627"/>
      <c r="V1723" s="627"/>
      <c r="W1723" s="627"/>
      <c r="X1723" s="627"/>
      <c r="Y1723" s="627"/>
      <c r="Z1723" s="627"/>
      <c r="AA1723" s="628"/>
      <c r="AB1723" s="628"/>
    </row>
    <row r="1724">
      <c r="A1724" s="635"/>
      <c r="B1724" s="357"/>
      <c r="C1724" s="630"/>
      <c r="D1724" s="630"/>
      <c r="E1724" s="630"/>
      <c r="F1724" s="640"/>
      <c r="G1724" s="632"/>
      <c r="H1724" s="632"/>
      <c r="I1724" s="632"/>
      <c r="J1724" s="632"/>
      <c r="K1724" s="632"/>
      <c r="L1724" s="633"/>
      <c r="M1724" s="633"/>
      <c r="N1724" s="634"/>
      <c r="O1724" s="627"/>
      <c r="P1724" s="627"/>
      <c r="Q1724" s="627"/>
      <c r="R1724" s="627"/>
      <c r="S1724" s="627"/>
      <c r="T1724" s="627"/>
      <c r="U1724" s="627"/>
      <c r="V1724" s="627"/>
      <c r="W1724" s="627"/>
      <c r="X1724" s="627"/>
      <c r="Y1724" s="627"/>
      <c r="Z1724" s="627"/>
      <c r="AA1724" s="628"/>
      <c r="AB1724" s="628"/>
    </row>
    <row r="1725">
      <c r="A1725" s="635"/>
      <c r="B1725" s="357"/>
      <c r="C1725" s="630"/>
      <c r="D1725" s="630"/>
      <c r="E1725" s="630"/>
      <c r="F1725" s="640"/>
      <c r="G1725" s="632"/>
      <c r="H1725" s="632"/>
      <c r="I1725" s="632"/>
      <c r="J1725" s="632"/>
      <c r="K1725" s="632"/>
      <c r="L1725" s="633"/>
      <c r="M1725" s="633"/>
      <c r="N1725" s="634"/>
      <c r="O1725" s="627"/>
      <c r="P1725" s="627"/>
      <c r="Q1725" s="627"/>
      <c r="R1725" s="627"/>
      <c r="S1725" s="627"/>
      <c r="T1725" s="627"/>
      <c r="U1725" s="627"/>
      <c r="V1725" s="627"/>
      <c r="W1725" s="627"/>
      <c r="X1725" s="627"/>
      <c r="Y1725" s="627"/>
      <c r="Z1725" s="627"/>
      <c r="AA1725" s="628"/>
      <c r="AB1725" s="628"/>
    </row>
    <row r="1726">
      <c r="A1726" s="635"/>
      <c r="B1726" s="357"/>
      <c r="C1726" s="630"/>
      <c r="D1726" s="630"/>
      <c r="E1726" s="630"/>
      <c r="F1726" s="640"/>
      <c r="G1726" s="632"/>
      <c r="H1726" s="632"/>
      <c r="I1726" s="632"/>
      <c r="J1726" s="632"/>
      <c r="K1726" s="632"/>
      <c r="L1726" s="633"/>
      <c r="M1726" s="633"/>
      <c r="N1726" s="634"/>
      <c r="O1726" s="627"/>
      <c r="P1726" s="627"/>
      <c r="Q1726" s="627"/>
      <c r="R1726" s="627"/>
      <c r="S1726" s="627"/>
      <c r="T1726" s="627"/>
      <c r="U1726" s="627"/>
      <c r="V1726" s="627"/>
      <c r="W1726" s="627"/>
      <c r="X1726" s="627"/>
      <c r="Y1726" s="627"/>
      <c r="Z1726" s="627"/>
      <c r="AA1726" s="628"/>
      <c r="AB1726" s="628"/>
    </row>
    <row r="1727">
      <c r="A1727" s="635"/>
      <c r="B1727" s="357"/>
      <c r="C1727" s="630"/>
      <c r="D1727" s="630"/>
      <c r="E1727" s="630"/>
      <c r="F1727" s="640"/>
      <c r="G1727" s="632"/>
      <c r="H1727" s="632"/>
      <c r="I1727" s="632"/>
      <c r="J1727" s="632"/>
      <c r="K1727" s="632"/>
      <c r="L1727" s="633"/>
      <c r="M1727" s="633"/>
      <c r="N1727" s="634"/>
      <c r="O1727" s="627"/>
      <c r="P1727" s="627"/>
      <c r="Q1727" s="627"/>
      <c r="R1727" s="627"/>
      <c r="S1727" s="627"/>
      <c r="T1727" s="627"/>
      <c r="U1727" s="627"/>
      <c r="V1727" s="627"/>
      <c r="W1727" s="627"/>
      <c r="X1727" s="627"/>
      <c r="Y1727" s="627"/>
      <c r="Z1727" s="627"/>
      <c r="AA1727" s="628"/>
      <c r="AB1727" s="628"/>
    </row>
    <row r="1728">
      <c r="A1728" s="635"/>
      <c r="B1728" s="357"/>
      <c r="C1728" s="630"/>
      <c r="D1728" s="630"/>
      <c r="E1728" s="630"/>
      <c r="F1728" s="640"/>
      <c r="G1728" s="632"/>
      <c r="H1728" s="632"/>
      <c r="I1728" s="632"/>
      <c r="J1728" s="632"/>
      <c r="K1728" s="632"/>
      <c r="L1728" s="633"/>
      <c r="M1728" s="633"/>
      <c r="N1728" s="634"/>
      <c r="O1728" s="627"/>
      <c r="P1728" s="627"/>
      <c r="Q1728" s="627"/>
      <c r="R1728" s="627"/>
      <c r="S1728" s="627"/>
      <c r="T1728" s="627"/>
      <c r="U1728" s="627"/>
      <c r="V1728" s="627"/>
      <c r="W1728" s="627"/>
      <c r="X1728" s="627"/>
      <c r="Y1728" s="627"/>
      <c r="Z1728" s="627"/>
      <c r="AA1728" s="628"/>
      <c r="AB1728" s="628"/>
    </row>
    <row r="1729">
      <c r="A1729" s="635"/>
      <c r="B1729" s="357"/>
      <c r="C1729" s="630"/>
      <c r="D1729" s="630"/>
      <c r="E1729" s="630"/>
      <c r="F1729" s="640"/>
      <c r="G1729" s="632"/>
      <c r="H1729" s="632"/>
      <c r="I1729" s="632"/>
      <c r="J1729" s="632"/>
      <c r="K1729" s="632"/>
      <c r="L1729" s="633"/>
      <c r="M1729" s="633"/>
      <c r="N1729" s="634"/>
      <c r="O1729" s="627"/>
      <c r="P1729" s="627"/>
      <c r="Q1729" s="627"/>
      <c r="R1729" s="627"/>
      <c r="S1729" s="627"/>
      <c r="T1729" s="627"/>
      <c r="U1729" s="627"/>
      <c r="V1729" s="627"/>
      <c r="W1729" s="627"/>
      <c r="X1729" s="627"/>
      <c r="Y1729" s="627"/>
      <c r="Z1729" s="627"/>
      <c r="AA1729" s="628"/>
      <c r="AB1729" s="628"/>
    </row>
    <row r="1730">
      <c r="A1730" s="635"/>
      <c r="B1730" s="357"/>
      <c r="C1730" s="630"/>
      <c r="D1730" s="630"/>
      <c r="E1730" s="630"/>
      <c r="F1730" s="640"/>
      <c r="G1730" s="632"/>
      <c r="H1730" s="632"/>
      <c r="I1730" s="632"/>
      <c r="J1730" s="632"/>
      <c r="K1730" s="632"/>
      <c r="L1730" s="633"/>
      <c r="M1730" s="633"/>
      <c r="N1730" s="634"/>
      <c r="O1730" s="627"/>
      <c r="P1730" s="627"/>
      <c r="Q1730" s="627"/>
      <c r="R1730" s="627"/>
      <c r="S1730" s="627"/>
      <c r="T1730" s="627"/>
      <c r="U1730" s="627"/>
      <c r="V1730" s="627"/>
      <c r="W1730" s="627"/>
      <c r="X1730" s="627"/>
      <c r="Y1730" s="627"/>
      <c r="Z1730" s="627"/>
      <c r="AA1730" s="628"/>
      <c r="AB1730" s="628"/>
    </row>
    <row r="1731">
      <c r="A1731" s="635"/>
      <c r="B1731" s="357"/>
      <c r="C1731" s="630"/>
      <c r="D1731" s="630"/>
      <c r="E1731" s="630"/>
      <c r="F1731" s="640"/>
      <c r="G1731" s="632"/>
      <c r="H1731" s="632"/>
      <c r="I1731" s="632"/>
      <c r="J1731" s="632"/>
      <c r="K1731" s="632"/>
      <c r="L1731" s="633"/>
      <c r="M1731" s="633"/>
      <c r="N1731" s="634"/>
      <c r="O1731" s="627"/>
      <c r="P1731" s="627"/>
      <c r="Q1731" s="627"/>
      <c r="R1731" s="627"/>
      <c r="S1731" s="627"/>
      <c r="T1731" s="627"/>
      <c r="U1731" s="627"/>
      <c r="V1731" s="627"/>
      <c r="W1731" s="627"/>
      <c r="X1731" s="627"/>
      <c r="Y1731" s="627"/>
      <c r="Z1731" s="627"/>
      <c r="AA1731" s="628"/>
      <c r="AB1731" s="628"/>
    </row>
    <row r="1732">
      <c r="A1732" s="635"/>
      <c r="B1732" s="357"/>
      <c r="C1732" s="630"/>
      <c r="D1732" s="630"/>
      <c r="E1732" s="630"/>
      <c r="F1732" s="640"/>
      <c r="G1732" s="632"/>
      <c r="H1732" s="632"/>
      <c r="I1732" s="632"/>
      <c r="J1732" s="632"/>
      <c r="K1732" s="632"/>
      <c r="L1732" s="633"/>
      <c r="M1732" s="633"/>
      <c r="N1732" s="634"/>
      <c r="O1732" s="627"/>
      <c r="P1732" s="627"/>
      <c r="Q1732" s="627"/>
      <c r="R1732" s="627"/>
      <c r="S1732" s="627"/>
      <c r="T1732" s="627"/>
      <c r="U1732" s="627"/>
      <c r="V1732" s="627"/>
      <c r="W1732" s="627"/>
      <c r="X1732" s="627"/>
      <c r="Y1732" s="627"/>
      <c r="Z1732" s="627"/>
      <c r="AA1732" s="628"/>
      <c r="AB1732" s="628"/>
    </row>
    <row r="1733">
      <c r="A1733" s="635"/>
      <c r="B1733" s="357"/>
      <c r="C1733" s="630"/>
      <c r="D1733" s="630"/>
      <c r="E1733" s="630"/>
      <c r="F1733" s="640"/>
      <c r="G1733" s="632"/>
      <c r="H1733" s="632"/>
      <c r="I1733" s="632"/>
      <c r="J1733" s="632"/>
      <c r="K1733" s="632"/>
      <c r="L1733" s="633"/>
      <c r="M1733" s="633"/>
      <c r="N1733" s="634"/>
      <c r="O1733" s="627"/>
      <c r="P1733" s="627"/>
      <c r="Q1733" s="627"/>
      <c r="R1733" s="627"/>
      <c r="S1733" s="627"/>
      <c r="T1733" s="627"/>
      <c r="U1733" s="627"/>
      <c r="V1733" s="627"/>
      <c r="W1733" s="627"/>
      <c r="X1733" s="627"/>
      <c r="Y1733" s="627"/>
      <c r="Z1733" s="627"/>
      <c r="AA1733" s="628"/>
      <c r="AB1733" s="628"/>
    </row>
    <row r="1734">
      <c r="A1734" s="635"/>
      <c r="B1734" s="357"/>
      <c r="C1734" s="630"/>
      <c r="D1734" s="630"/>
      <c r="E1734" s="630"/>
      <c r="F1734" s="640"/>
      <c r="G1734" s="632"/>
      <c r="H1734" s="632"/>
      <c r="I1734" s="632"/>
      <c r="J1734" s="632"/>
      <c r="K1734" s="632"/>
      <c r="L1734" s="633"/>
      <c r="M1734" s="633"/>
      <c r="N1734" s="634"/>
      <c r="O1734" s="627"/>
      <c r="P1734" s="627"/>
      <c r="Q1734" s="627"/>
      <c r="R1734" s="627"/>
      <c r="S1734" s="627"/>
      <c r="T1734" s="627"/>
      <c r="U1734" s="627"/>
      <c r="V1734" s="627"/>
      <c r="W1734" s="627"/>
      <c r="X1734" s="627"/>
      <c r="Y1734" s="627"/>
      <c r="Z1734" s="627"/>
      <c r="AA1734" s="628"/>
      <c r="AB1734" s="628"/>
    </row>
    <row r="1735">
      <c r="A1735" s="635"/>
      <c r="B1735" s="357"/>
      <c r="C1735" s="630"/>
      <c r="D1735" s="630"/>
      <c r="E1735" s="630"/>
      <c r="F1735" s="640"/>
      <c r="G1735" s="632"/>
      <c r="H1735" s="632"/>
      <c r="I1735" s="632"/>
      <c r="J1735" s="632"/>
      <c r="K1735" s="632"/>
      <c r="L1735" s="633"/>
      <c r="M1735" s="633"/>
      <c r="N1735" s="634"/>
      <c r="O1735" s="627"/>
      <c r="P1735" s="627"/>
      <c r="Q1735" s="627"/>
      <c r="R1735" s="627"/>
      <c r="S1735" s="627"/>
      <c r="T1735" s="627"/>
      <c r="U1735" s="627"/>
      <c r="V1735" s="627"/>
      <c r="W1735" s="627"/>
      <c r="X1735" s="627"/>
      <c r="Y1735" s="627"/>
      <c r="Z1735" s="627"/>
      <c r="AA1735" s="628"/>
      <c r="AB1735" s="628"/>
    </row>
    <row r="1736">
      <c r="A1736" s="635"/>
      <c r="B1736" s="357"/>
      <c r="C1736" s="630"/>
      <c r="D1736" s="630"/>
      <c r="E1736" s="630"/>
      <c r="F1736" s="640"/>
      <c r="G1736" s="632"/>
      <c r="H1736" s="632"/>
      <c r="I1736" s="632"/>
      <c r="J1736" s="632"/>
      <c r="K1736" s="632"/>
      <c r="L1736" s="633"/>
      <c r="M1736" s="633"/>
      <c r="N1736" s="634"/>
      <c r="O1736" s="627"/>
      <c r="P1736" s="627"/>
      <c r="Q1736" s="627"/>
      <c r="R1736" s="627"/>
      <c r="S1736" s="627"/>
      <c r="T1736" s="627"/>
      <c r="U1736" s="627"/>
      <c r="V1736" s="627"/>
      <c r="W1736" s="627"/>
      <c r="X1736" s="627"/>
      <c r="Y1736" s="627"/>
      <c r="Z1736" s="627"/>
      <c r="AA1736" s="628"/>
      <c r="AB1736" s="628"/>
    </row>
    <row r="1737">
      <c r="A1737" s="635"/>
      <c r="B1737" s="357"/>
      <c r="C1737" s="630"/>
      <c r="D1737" s="630"/>
      <c r="E1737" s="630"/>
      <c r="F1737" s="640"/>
      <c r="G1737" s="632"/>
      <c r="H1737" s="632"/>
      <c r="I1737" s="632"/>
      <c r="J1737" s="632"/>
      <c r="K1737" s="632"/>
      <c r="L1737" s="633"/>
      <c r="M1737" s="633"/>
      <c r="N1737" s="634"/>
      <c r="O1737" s="627"/>
      <c r="P1737" s="627"/>
      <c r="Q1737" s="627"/>
      <c r="R1737" s="627"/>
      <c r="S1737" s="627"/>
      <c r="T1737" s="627"/>
      <c r="U1737" s="627"/>
      <c r="V1737" s="627"/>
      <c r="W1737" s="627"/>
      <c r="X1737" s="627"/>
      <c r="Y1737" s="627"/>
      <c r="Z1737" s="627"/>
      <c r="AA1737" s="628"/>
      <c r="AB1737" s="628"/>
    </row>
    <row r="1738">
      <c r="A1738" s="635"/>
      <c r="B1738" s="357"/>
      <c r="C1738" s="630"/>
      <c r="D1738" s="630"/>
      <c r="E1738" s="630"/>
      <c r="F1738" s="640"/>
      <c r="G1738" s="632"/>
      <c r="H1738" s="632"/>
      <c r="I1738" s="632"/>
      <c r="J1738" s="632"/>
      <c r="K1738" s="632"/>
      <c r="L1738" s="633"/>
      <c r="M1738" s="633"/>
      <c r="N1738" s="634"/>
      <c r="O1738" s="627"/>
      <c r="P1738" s="627"/>
      <c r="Q1738" s="627"/>
      <c r="R1738" s="627"/>
      <c r="S1738" s="627"/>
      <c r="T1738" s="627"/>
      <c r="U1738" s="627"/>
      <c r="V1738" s="627"/>
      <c r="W1738" s="627"/>
      <c r="X1738" s="627"/>
      <c r="Y1738" s="627"/>
      <c r="Z1738" s="627"/>
      <c r="AA1738" s="628"/>
      <c r="AB1738" s="628"/>
    </row>
    <row r="1739">
      <c r="A1739" s="635"/>
      <c r="B1739" s="357"/>
      <c r="C1739" s="630"/>
      <c r="D1739" s="630"/>
      <c r="E1739" s="630"/>
      <c r="F1739" s="640"/>
      <c r="G1739" s="632"/>
      <c r="H1739" s="632"/>
      <c r="I1739" s="632"/>
      <c r="J1739" s="632"/>
      <c r="K1739" s="632"/>
      <c r="L1739" s="633"/>
      <c r="M1739" s="633"/>
      <c r="N1739" s="634"/>
      <c r="O1739" s="627"/>
      <c r="P1739" s="627"/>
      <c r="Q1739" s="627"/>
      <c r="R1739" s="627"/>
      <c r="S1739" s="627"/>
      <c r="T1739" s="627"/>
      <c r="U1739" s="627"/>
      <c r="V1739" s="627"/>
      <c r="W1739" s="627"/>
      <c r="X1739" s="627"/>
      <c r="Y1739" s="627"/>
      <c r="Z1739" s="627"/>
      <c r="AA1739" s="628"/>
      <c r="AB1739" s="628"/>
    </row>
    <row r="1740">
      <c r="A1740" s="635"/>
      <c r="B1740" s="357"/>
      <c r="C1740" s="630"/>
      <c r="D1740" s="630"/>
      <c r="E1740" s="630"/>
      <c r="F1740" s="640"/>
      <c r="G1740" s="632"/>
      <c r="H1740" s="632"/>
      <c r="I1740" s="632"/>
      <c r="J1740" s="632"/>
      <c r="K1740" s="632"/>
      <c r="L1740" s="633"/>
      <c r="M1740" s="633"/>
      <c r="N1740" s="634"/>
      <c r="O1740" s="627"/>
      <c r="P1740" s="627"/>
      <c r="Q1740" s="627"/>
      <c r="R1740" s="627"/>
      <c r="S1740" s="627"/>
      <c r="T1740" s="627"/>
      <c r="U1740" s="627"/>
      <c r="V1740" s="627"/>
      <c r="W1740" s="627"/>
      <c r="X1740" s="627"/>
      <c r="Y1740" s="627"/>
      <c r="Z1740" s="627"/>
      <c r="AA1740" s="628"/>
      <c r="AB1740" s="628"/>
    </row>
    <row r="1741">
      <c r="A1741" s="635"/>
      <c r="B1741" s="357"/>
      <c r="C1741" s="630"/>
      <c r="D1741" s="630"/>
      <c r="E1741" s="630"/>
      <c r="F1741" s="640"/>
      <c r="G1741" s="632"/>
      <c r="H1741" s="632"/>
      <c r="I1741" s="632"/>
      <c r="J1741" s="632"/>
      <c r="K1741" s="632"/>
      <c r="L1741" s="633"/>
      <c r="M1741" s="633"/>
      <c r="N1741" s="634"/>
      <c r="O1741" s="627"/>
      <c r="P1741" s="627"/>
      <c r="Q1741" s="627"/>
      <c r="R1741" s="627"/>
      <c r="S1741" s="627"/>
      <c r="T1741" s="627"/>
      <c r="U1741" s="627"/>
      <c r="V1741" s="627"/>
      <c r="W1741" s="627"/>
      <c r="X1741" s="627"/>
      <c r="Y1741" s="627"/>
      <c r="Z1741" s="627"/>
      <c r="AA1741" s="628"/>
      <c r="AB1741" s="628"/>
    </row>
    <row r="1742">
      <c r="A1742" s="635"/>
      <c r="B1742" s="357"/>
      <c r="C1742" s="630"/>
      <c r="D1742" s="630"/>
      <c r="E1742" s="630"/>
      <c r="F1742" s="640"/>
      <c r="G1742" s="632"/>
      <c r="H1742" s="632"/>
      <c r="I1742" s="632"/>
      <c r="J1742" s="632"/>
      <c r="K1742" s="632"/>
      <c r="L1742" s="633"/>
      <c r="M1742" s="633"/>
      <c r="N1742" s="634"/>
      <c r="O1742" s="627"/>
      <c r="P1742" s="627"/>
      <c r="Q1742" s="627"/>
      <c r="R1742" s="627"/>
      <c r="S1742" s="627"/>
      <c r="T1742" s="627"/>
      <c r="U1742" s="627"/>
      <c r="V1742" s="627"/>
      <c r="W1742" s="627"/>
      <c r="X1742" s="627"/>
      <c r="Y1742" s="627"/>
      <c r="Z1742" s="627"/>
      <c r="AA1742" s="628"/>
      <c r="AB1742" s="628"/>
    </row>
    <row r="1743">
      <c r="A1743" s="635"/>
      <c r="B1743" s="357"/>
      <c r="C1743" s="630"/>
      <c r="D1743" s="630"/>
      <c r="E1743" s="630"/>
      <c r="F1743" s="640"/>
      <c r="G1743" s="632"/>
      <c r="H1743" s="632"/>
      <c r="I1743" s="632"/>
      <c r="J1743" s="632"/>
      <c r="K1743" s="632"/>
      <c r="L1743" s="633"/>
      <c r="M1743" s="633"/>
      <c r="N1743" s="634"/>
      <c r="O1743" s="627"/>
      <c r="P1743" s="627"/>
      <c r="Q1743" s="627"/>
      <c r="R1743" s="627"/>
      <c r="S1743" s="627"/>
      <c r="T1743" s="627"/>
      <c r="U1743" s="627"/>
      <c r="V1743" s="627"/>
      <c r="W1743" s="627"/>
      <c r="X1743" s="627"/>
      <c r="Y1743" s="627"/>
      <c r="Z1743" s="627"/>
      <c r="AA1743" s="628"/>
      <c r="AB1743" s="628"/>
    </row>
    <row r="1744">
      <c r="A1744" s="635"/>
      <c r="B1744" s="357"/>
      <c r="C1744" s="630"/>
      <c r="D1744" s="630"/>
      <c r="E1744" s="630"/>
      <c r="F1744" s="640"/>
      <c r="G1744" s="632"/>
      <c r="H1744" s="632"/>
      <c r="I1744" s="632"/>
      <c r="J1744" s="632"/>
      <c r="K1744" s="632"/>
      <c r="L1744" s="633"/>
      <c r="M1744" s="633"/>
      <c r="N1744" s="634"/>
      <c r="O1744" s="627"/>
      <c r="P1744" s="627"/>
      <c r="Q1744" s="627"/>
      <c r="R1744" s="627"/>
      <c r="S1744" s="627"/>
      <c r="T1744" s="627"/>
      <c r="U1744" s="627"/>
      <c r="V1744" s="627"/>
      <c r="W1744" s="627"/>
      <c r="X1744" s="627"/>
      <c r="Y1744" s="627"/>
      <c r="Z1744" s="627"/>
      <c r="AA1744" s="628"/>
      <c r="AB1744" s="628"/>
    </row>
    <row r="1745">
      <c r="A1745" s="635"/>
      <c r="B1745" s="357"/>
      <c r="C1745" s="630"/>
      <c r="D1745" s="630"/>
      <c r="E1745" s="630"/>
      <c r="F1745" s="640"/>
      <c r="G1745" s="632"/>
      <c r="H1745" s="632"/>
      <c r="I1745" s="632"/>
      <c r="J1745" s="632"/>
      <c r="K1745" s="632"/>
      <c r="L1745" s="633"/>
      <c r="M1745" s="633"/>
      <c r="N1745" s="634"/>
      <c r="O1745" s="627"/>
      <c r="P1745" s="627"/>
      <c r="Q1745" s="627"/>
      <c r="R1745" s="627"/>
      <c r="S1745" s="627"/>
      <c r="T1745" s="627"/>
      <c r="U1745" s="627"/>
      <c r="V1745" s="627"/>
      <c r="W1745" s="627"/>
      <c r="X1745" s="627"/>
      <c r="Y1745" s="627"/>
      <c r="Z1745" s="627"/>
      <c r="AA1745" s="628"/>
      <c r="AB1745" s="628"/>
    </row>
    <row r="1746">
      <c r="A1746" s="635"/>
      <c r="B1746" s="357"/>
      <c r="C1746" s="630"/>
      <c r="D1746" s="630"/>
      <c r="E1746" s="630"/>
      <c r="F1746" s="640"/>
      <c r="G1746" s="632"/>
      <c r="H1746" s="632"/>
      <c r="I1746" s="632"/>
      <c r="J1746" s="632"/>
      <c r="K1746" s="632"/>
      <c r="L1746" s="633"/>
      <c r="M1746" s="633"/>
      <c r="N1746" s="634"/>
      <c r="O1746" s="627"/>
      <c r="P1746" s="627"/>
      <c r="Q1746" s="627"/>
      <c r="R1746" s="627"/>
      <c r="S1746" s="627"/>
      <c r="T1746" s="627"/>
      <c r="U1746" s="627"/>
      <c r="V1746" s="627"/>
      <c r="W1746" s="627"/>
      <c r="X1746" s="627"/>
      <c r="Y1746" s="627"/>
      <c r="Z1746" s="627"/>
      <c r="AA1746" s="628"/>
      <c r="AB1746" s="628"/>
    </row>
    <row r="1747">
      <c r="A1747" s="635"/>
      <c r="B1747" s="357"/>
      <c r="C1747" s="630"/>
      <c r="D1747" s="630"/>
      <c r="E1747" s="630"/>
      <c r="F1747" s="640"/>
      <c r="G1747" s="632"/>
      <c r="H1747" s="632"/>
      <c r="I1747" s="632"/>
      <c r="J1747" s="632"/>
      <c r="K1747" s="632"/>
      <c r="L1747" s="633"/>
      <c r="M1747" s="633"/>
      <c r="N1747" s="634"/>
      <c r="O1747" s="627"/>
      <c r="P1747" s="627"/>
      <c r="Q1747" s="627"/>
      <c r="R1747" s="627"/>
      <c r="S1747" s="627"/>
      <c r="T1747" s="627"/>
      <c r="U1747" s="627"/>
      <c r="V1747" s="627"/>
      <c r="W1747" s="627"/>
      <c r="X1747" s="627"/>
      <c r="Y1747" s="627"/>
      <c r="Z1747" s="627"/>
      <c r="AA1747" s="628"/>
      <c r="AB1747" s="628"/>
    </row>
    <row r="1748">
      <c r="A1748" s="635"/>
      <c r="B1748" s="357"/>
      <c r="C1748" s="630"/>
      <c r="D1748" s="630"/>
      <c r="E1748" s="630"/>
      <c r="F1748" s="640"/>
      <c r="G1748" s="632"/>
      <c r="H1748" s="632"/>
      <c r="I1748" s="632"/>
      <c r="J1748" s="632"/>
      <c r="K1748" s="632"/>
      <c r="L1748" s="633"/>
      <c r="M1748" s="633"/>
      <c r="N1748" s="634"/>
      <c r="O1748" s="627"/>
      <c r="P1748" s="627"/>
      <c r="Q1748" s="627"/>
      <c r="R1748" s="627"/>
      <c r="S1748" s="627"/>
      <c r="T1748" s="627"/>
      <c r="U1748" s="627"/>
      <c r="V1748" s="627"/>
      <c r="W1748" s="627"/>
      <c r="X1748" s="627"/>
      <c r="Y1748" s="627"/>
      <c r="Z1748" s="627"/>
      <c r="AA1748" s="628"/>
      <c r="AB1748" s="628"/>
    </row>
    <row r="1749">
      <c r="A1749" s="635"/>
      <c r="B1749" s="357"/>
      <c r="C1749" s="630"/>
      <c r="D1749" s="630"/>
      <c r="E1749" s="630"/>
      <c r="F1749" s="640"/>
      <c r="G1749" s="632"/>
      <c r="H1749" s="632"/>
      <c r="I1749" s="632"/>
      <c r="J1749" s="632"/>
      <c r="K1749" s="632"/>
      <c r="L1749" s="633"/>
      <c r="M1749" s="633"/>
      <c r="N1749" s="634"/>
      <c r="O1749" s="627"/>
      <c r="P1749" s="627"/>
      <c r="Q1749" s="627"/>
      <c r="R1749" s="627"/>
      <c r="S1749" s="627"/>
      <c r="T1749" s="627"/>
      <c r="U1749" s="627"/>
      <c r="V1749" s="627"/>
      <c r="W1749" s="627"/>
      <c r="X1749" s="627"/>
      <c r="Y1749" s="627"/>
      <c r="Z1749" s="627"/>
      <c r="AA1749" s="628"/>
      <c r="AB1749" s="628"/>
    </row>
    <row r="1750">
      <c r="A1750" s="635"/>
      <c r="B1750" s="357"/>
      <c r="C1750" s="630"/>
      <c r="D1750" s="630"/>
      <c r="E1750" s="630"/>
      <c r="F1750" s="640"/>
      <c r="G1750" s="632"/>
      <c r="H1750" s="632"/>
      <c r="I1750" s="632"/>
      <c r="J1750" s="632"/>
      <c r="K1750" s="632"/>
      <c r="L1750" s="633"/>
      <c r="M1750" s="633"/>
      <c r="N1750" s="634"/>
      <c r="O1750" s="627"/>
      <c r="P1750" s="627"/>
      <c r="Q1750" s="627"/>
      <c r="R1750" s="627"/>
      <c r="S1750" s="627"/>
      <c r="T1750" s="627"/>
      <c r="U1750" s="627"/>
      <c r="V1750" s="627"/>
      <c r="W1750" s="627"/>
      <c r="X1750" s="627"/>
      <c r="Y1750" s="627"/>
      <c r="Z1750" s="627"/>
      <c r="AA1750" s="628"/>
      <c r="AB1750" s="628"/>
    </row>
    <row r="1751">
      <c r="A1751" s="635"/>
      <c r="B1751" s="357"/>
      <c r="C1751" s="630"/>
      <c r="D1751" s="630"/>
      <c r="E1751" s="630"/>
      <c r="F1751" s="640"/>
      <c r="G1751" s="632"/>
      <c r="H1751" s="632"/>
      <c r="I1751" s="632"/>
      <c r="J1751" s="632"/>
      <c r="K1751" s="632"/>
      <c r="L1751" s="633"/>
      <c r="M1751" s="633"/>
      <c r="N1751" s="634"/>
      <c r="O1751" s="627"/>
      <c r="P1751" s="627"/>
      <c r="Q1751" s="627"/>
      <c r="R1751" s="627"/>
      <c r="S1751" s="627"/>
      <c r="T1751" s="627"/>
      <c r="U1751" s="627"/>
      <c r="V1751" s="627"/>
      <c r="W1751" s="627"/>
      <c r="X1751" s="627"/>
      <c r="Y1751" s="627"/>
      <c r="Z1751" s="627"/>
      <c r="AA1751" s="628"/>
      <c r="AB1751" s="628"/>
    </row>
    <row r="1752">
      <c r="A1752" s="635"/>
      <c r="B1752" s="357"/>
      <c r="C1752" s="630"/>
      <c r="D1752" s="630"/>
      <c r="E1752" s="630"/>
      <c r="F1752" s="640"/>
      <c r="G1752" s="632"/>
      <c r="H1752" s="632"/>
      <c r="I1752" s="632"/>
      <c r="J1752" s="632"/>
      <c r="K1752" s="632"/>
      <c r="L1752" s="633"/>
      <c r="M1752" s="633"/>
      <c r="N1752" s="634"/>
      <c r="O1752" s="627"/>
      <c r="P1752" s="627"/>
      <c r="Q1752" s="627"/>
      <c r="R1752" s="627"/>
      <c r="S1752" s="627"/>
      <c r="T1752" s="627"/>
      <c r="U1752" s="627"/>
      <c r="V1752" s="627"/>
      <c r="W1752" s="627"/>
      <c r="X1752" s="627"/>
      <c r="Y1752" s="627"/>
      <c r="Z1752" s="627"/>
      <c r="AA1752" s="628"/>
      <c r="AB1752" s="628"/>
    </row>
    <row r="1753">
      <c r="A1753" s="635"/>
      <c r="B1753" s="357"/>
      <c r="C1753" s="630"/>
      <c r="D1753" s="630"/>
      <c r="E1753" s="630"/>
      <c r="F1753" s="640"/>
      <c r="G1753" s="632"/>
      <c r="H1753" s="632"/>
      <c r="I1753" s="632"/>
      <c r="J1753" s="632"/>
      <c r="K1753" s="632"/>
      <c r="L1753" s="633"/>
      <c r="M1753" s="633"/>
      <c r="N1753" s="634"/>
      <c r="O1753" s="627"/>
      <c r="P1753" s="627"/>
      <c r="Q1753" s="627"/>
      <c r="R1753" s="627"/>
      <c r="S1753" s="627"/>
      <c r="T1753" s="627"/>
      <c r="U1753" s="627"/>
      <c r="V1753" s="627"/>
      <c r="W1753" s="627"/>
      <c r="X1753" s="627"/>
      <c r="Y1753" s="627"/>
      <c r="Z1753" s="627"/>
      <c r="AA1753" s="628"/>
      <c r="AB1753" s="628"/>
    </row>
    <row r="1754">
      <c r="A1754" s="635"/>
      <c r="B1754" s="357"/>
      <c r="C1754" s="630"/>
      <c r="D1754" s="630"/>
      <c r="E1754" s="630"/>
      <c r="F1754" s="640"/>
      <c r="G1754" s="632"/>
      <c r="H1754" s="632"/>
      <c r="I1754" s="632"/>
      <c r="J1754" s="632"/>
      <c r="K1754" s="632"/>
      <c r="L1754" s="633"/>
      <c r="M1754" s="633"/>
      <c r="N1754" s="634"/>
      <c r="O1754" s="627"/>
      <c r="P1754" s="627"/>
      <c r="Q1754" s="627"/>
      <c r="R1754" s="627"/>
      <c r="S1754" s="627"/>
      <c r="T1754" s="627"/>
      <c r="U1754" s="627"/>
      <c r="V1754" s="627"/>
      <c r="W1754" s="627"/>
      <c r="X1754" s="627"/>
      <c r="Y1754" s="627"/>
      <c r="Z1754" s="627"/>
      <c r="AA1754" s="628"/>
      <c r="AB1754" s="628"/>
    </row>
    <row r="1755">
      <c r="A1755" s="635"/>
      <c r="B1755" s="357"/>
      <c r="C1755" s="630"/>
      <c r="D1755" s="630"/>
      <c r="E1755" s="630"/>
      <c r="F1755" s="640"/>
      <c r="G1755" s="632"/>
      <c r="H1755" s="632"/>
      <c r="I1755" s="632"/>
      <c r="J1755" s="632"/>
      <c r="K1755" s="632"/>
      <c r="L1755" s="633"/>
      <c r="M1755" s="633"/>
      <c r="N1755" s="634"/>
      <c r="O1755" s="627"/>
      <c r="P1755" s="627"/>
      <c r="Q1755" s="627"/>
      <c r="R1755" s="627"/>
      <c r="S1755" s="627"/>
      <c r="T1755" s="627"/>
      <c r="U1755" s="627"/>
      <c r="V1755" s="627"/>
      <c r="W1755" s="627"/>
      <c r="X1755" s="627"/>
      <c r="Y1755" s="627"/>
      <c r="Z1755" s="627"/>
      <c r="AA1755" s="628"/>
      <c r="AB1755" s="628"/>
    </row>
    <row r="1756">
      <c r="A1756" s="635"/>
      <c r="B1756" s="357"/>
      <c r="C1756" s="630"/>
      <c r="D1756" s="630"/>
      <c r="E1756" s="630"/>
      <c r="F1756" s="640"/>
      <c r="G1756" s="632"/>
      <c r="H1756" s="632"/>
      <c r="I1756" s="632"/>
      <c r="J1756" s="632"/>
      <c r="K1756" s="632"/>
      <c r="L1756" s="633"/>
      <c r="M1756" s="633"/>
      <c r="N1756" s="634"/>
      <c r="O1756" s="627"/>
      <c r="P1756" s="627"/>
      <c r="Q1756" s="627"/>
      <c r="R1756" s="627"/>
      <c r="S1756" s="627"/>
      <c r="T1756" s="627"/>
      <c r="U1756" s="627"/>
      <c r="V1756" s="627"/>
      <c r="W1756" s="627"/>
      <c r="X1756" s="627"/>
      <c r="Y1756" s="627"/>
      <c r="Z1756" s="627"/>
      <c r="AA1756" s="628"/>
      <c r="AB1756" s="628"/>
    </row>
    <row r="1757">
      <c r="A1757" s="635"/>
      <c r="B1757" s="357"/>
      <c r="C1757" s="630"/>
      <c r="D1757" s="630"/>
      <c r="E1757" s="630"/>
      <c r="F1757" s="640"/>
      <c r="G1757" s="632"/>
      <c r="H1757" s="632"/>
      <c r="I1757" s="632"/>
      <c r="J1757" s="632"/>
      <c r="K1757" s="632"/>
      <c r="L1757" s="633"/>
      <c r="M1757" s="633"/>
      <c r="N1757" s="634"/>
      <c r="O1757" s="627"/>
      <c r="P1757" s="627"/>
      <c r="Q1757" s="627"/>
      <c r="R1757" s="627"/>
      <c r="S1757" s="627"/>
      <c r="T1757" s="627"/>
      <c r="U1757" s="627"/>
      <c r="V1757" s="627"/>
      <c r="W1757" s="627"/>
      <c r="X1757" s="627"/>
      <c r="Y1757" s="627"/>
      <c r="Z1757" s="627"/>
      <c r="AA1757" s="628"/>
      <c r="AB1757" s="628"/>
    </row>
    <row r="1758">
      <c r="A1758" s="635"/>
      <c r="B1758" s="357"/>
      <c r="C1758" s="630"/>
      <c r="D1758" s="630"/>
      <c r="E1758" s="630"/>
      <c r="F1758" s="640"/>
      <c r="G1758" s="632"/>
      <c r="H1758" s="632"/>
      <c r="I1758" s="632"/>
      <c r="J1758" s="632"/>
      <c r="K1758" s="632"/>
      <c r="L1758" s="633"/>
      <c r="M1758" s="633"/>
      <c r="N1758" s="634"/>
      <c r="O1758" s="627"/>
      <c r="P1758" s="627"/>
      <c r="Q1758" s="627"/>
      <c r="R1758" s="627"/>
      <c r="S1758" s="627"/>
      <c r="T1758" s="627"/>
      <c r="U1758" s="627"/>
      <c r="V1758" s="627"/>
      <c r="W1758" s="627"/>
      <c r="X1758" s="627"/>
      <c r="Y1758" s="627"/>
      <c r="Z1758" s="627"/>
      <c r="AA1758" s="628"/>
      <c r="AB1758" s="628"/>
    </row>
    <row r="1759">
      <c r="A1759" s="635"/>
      <c r="B1759" s="357"/>
      <c r="C1759" s="630"/>
      <c r="D1759" s="630"/>
      <c r="E1759" s="630"/>
      <c r="F1759" s="640"/>
      <c r="G1759" s="632"/>
      <c r="H1759" s="632"/>
      <c r="I1759" s="632"/>
      <c r="J1759" s="632"/>
      <c r="K1759" s="632"/>
      <c r="L1759" s="633"/>
      <c r="M1759" s="633"/>
      <c r="N1759" s="634"/>
      <c r="O1759" s="627"/>
      <c r="P1759" s="627"/>
      <c r="Q1759" s="627"/>
      <c r="R1759" s="627"/>
      <c r="S1759" s="627"/>
      <c r="T1759" s="627"/>
      <c r="U1759" s="627"/>
      <c r="V1759" s="627"/>
      <c r="W1759" s="627"/>
      <c r="X1759" s="627"/>
      <c r="Y1759" s="627"/>
      <c r="Z1759" s="627"/>
      <c r="AA1759" s="628"/>
      <c r="AB1759" s="628"/>
    </row>
    <row r="1760">
      <c r="A1760" s="635"/>
      <c r="B1760" s="357"/>
      <c r="C1760" s="630"/>
      <c r="D1760" s="630"/>
      <c r="E1760" s="630"/>
      <c r="F1760" s="640"/>
      <c r="G1760" s="632"/>
      <c r="H1760" s="632"/>
      <c r="I1760" s="632"/>
      <c r="J1760" s="632"/>
      <c r="K1760" s="632"/>
      <c r="L1760" s="633"/>
      <c r="M1760" s="633"/>
      <c r="N1760" s="634"/>
      <c r="O1760" s="627"/>
      <c r="P1760" s="627"/>
      <c r="Q1760" s="627"/>
      <c r="R1760" s="627"/>
      <c r="S1760" s="627"/>
      <c r="T1760" s="627"/>
      <c r="U1760" s="627"/>
      <c r="V1760" s="627"/>
      <c r="W1760" s="627"/>
      <c r="X1760" s="627"/>
      <c r="Y1760" s="627"/>
      <c r="Z1760" s="627"/>
      <c r="AA1760" s="628"/>
      <c r="AB1760" s="628"/>
    </row>
    <row r="1761">
      <c r="A1761" s="635"/>
      <c r="B1761" s="357"/>
      <c r="C1761" s="630"/>
      <c r="D1761" s="630"/>
      <c r="E1761" s="630"/>
      <c r="F1761" s="640"/>
      <c r="G1761" s="632"/>
      <c r="H1761" s="632"/>
      <c r="I1761" s="632"/>
      <c r="J1761" s="632"/>
      <c r="K1761" s="632"/>
      <c r="L1761" s="633"/>
      <c r="M1761" s="633"/>
      <c r="N1761" s="634"/>
      <c r="O1761" s="627"/>
      <c r="P1761" s="627"/>
      <c r="Q1761" s="627"/>
      <c r="R1761" s="627"/>
      <c r="S1761" s="627"/>
      <c r="T1761" s="627"/>
      <c r="U1761" s="627"/>
      <c r="V1761" s="627"/>
      <c r="W1761" s="627"/>
      <c r="X1761" s="627"/>
      <c r="Y1761" s="627"/>
      <c r="Z1761" s="627"/>
      <c r="AA1761" s="628"/>
      <c r="AB1761" s="628"/>
    </row>
    <row r="1762">
      <c r="A1762" s="635"/>
      <c r="B1762" s="357"/>
      <c r="C1762" s="630"/>
      <c r="D1762" s="630"/>
      <c r="E1762" s="630"/>
      <c r="F1762" s="640"/>
      <c r="G1762" s="632"/>
      <c r="H1762" s="632"/>
      <c r="I1762" s="632"/>
      <c r="J1762" s="632"/>
      <c r="K1762" s="632"/>
      <c r="L1762" s="633"/>
      <c r="M1762" s="633"/>
      <c r="N1762" s="634"/>
      <c r="O1762" s="627"/>
      <c r="P1762" s="627"/>
      <c r="Q1762" s="627"/>
      <c r="R1762" s="627"/>
      <c r="S1762" s="627"/>
      <c r="T1762" s="627"/>
      <c r="U1762" s="627"/>
      <c r="V1762" s="627"/>
      <c r="W1762" s="627"/>
      <c r="X1762" s="627"/>
      <c r="Y1762" s="627"/>
      <c r="Z1762" s="627"/>
      <c r="AA1762" s="628"/>
      <c r="AB1762" s="628"/>
    </row>
    <row r="1763">
      <c r="A1763" s="635"/>
      <c r="B1763" s="357"/>
      <c r="C1763" s="630"/>
      <c r="D1763" s="630"/>
      <c r="E1763" s="630"/>
      <c r="F1763" s="640"/>
      <c r="G1763" s="632"/>
      <c r="H1763" s="632"/>
      <c r="I1763" s="632"/>
      <c r="J1763" s="632"/>
      <c r="K1763" s="632"/>
      <c r="L1763" s="633"/>
      <c r="M1763" s="633"/>
      <c r="N1763" s="634"/>
      <c r="O1763" s="627"/>
      <c r="P1763" s="627"/>
      <c r="Q1763" s="627"/>
      <c r="R1763" s="627"/>
      <c r="S1763" s="627"/>
      <c r="T1763" s="627"/>
      <c r="U1763" s="627"/>
      <c r="V1763" s="627"/>
      <c r="W1763" s="627"/>
      <c r="X1763" s="627"/>
      <c r="Y1763" s="627"/>
      <c r="Z1763" s="627"/>
      <c r="AA1763" s="628"/>
      <c r="AB1763" s="628"/>
    </row>
    <row r="1764">
      <c r="A1764" s="635"/>
      <c r="B1764" s="357"/>
      <c r="C1764" s="630"/>
      <c r="D1764" s="630"/>
      <c r="E1764" s="630"/>
      <c r="F1764" s="640"/>
      <c r="G1764" s="632"/>
      <c r="H1764" s="632"/>
      <c r="I1764" s="632"/>
      <c r="J1764" s="632"/>
      <c r="K1764" s="632"/>
      <c r="L1764" s="633"/>
      <c r="M1764" s="633"/>
      <c r="N1764" s="634"/>
      <c r="O1764" s="627"/>
      <c r="P1764" s="627"/>
      <c r="Q1764" s="627"/>
      <c r="R1764" s="627"/>
      <c r="S1764" s="627"/>
      <c r="T1764" s="627"/>
      <c r="U1764" s="627"/>
      <c r="V1764" s="627"/>
      <c r="W1764" s="627"/>
      <c r="X1764" s="627"/>
      <c r="Y1764" s="627"/>
      <c r="Z1764" s="627"/>
      <c r="AA1764" s="628"/>
      <c r="AB1764" s="628"/>
    </row>
    <row r="1765">
      <c r="A1765" s="635"/>
      <c r="B1765" s="357"/>
      <c r="C1765" s="630"/>
      <c r="D1765" s="630"/>
      <c r="E1765" s="630"/>
      <c r="F1765" s="640"/>
      <c r="G1765" s="632"/>
      <c r="H1765" s="632"/>
      <c r="I1765" s="632"/>
      <c r="J1765" s="632"/>
      <c r="K1765" s="632"/>
      <c r="L1765" s="633"/>
      <c r="M1765" s="633"/>
      <c r="N1765" s="634"/>
      <c r="O1765" s="627"/>
      <c r="P1765" s="627"/>
      <c r="Q1765" s="627"/>
      <c r="R1765" s="627"/>
      <c r="S1765" s="627"/>
      <c r="T1765" s="627"/>
      <c r="U1765" s="627"/>
      <c r="V1765" s="627"/>
      <c r="W1765" s="627"/>
      <c r="X1765" s="627"/>
      <c r="Y1765" s="627"/>
      <c r="Z1765" s="627"/>
      <c r="AA1765" s="628"/>
      <c r="AB1765" s="628"/>
    </row>
    <row r="1766">
      <c r="A1766" s="635"/>
      <c r="B1766" s="357"/>
      <c r="C1766" s="630"/>
      <c r="D1766" s="630"/>
      <c r="E1766" s="630"/>
      <c r="F1766" s="640"/>
      <c r="G1766" s="632"/>
      <c r="H1766" s="632"/>
      <c r="I1766" s="632"/>
      <c r="J1766" s="632"/>
      <c r="K1766" s="632"/>
      <c r="L1766" s="633"/>
      <c r="M1766" s="633"/>
      <c r="N1766" s="634"/>
      <c r="O1766" s="627"/>
      <c r="P1766" s="627"/>
      <c r="Q1766" s="627"/>
      <c r="R1766" s="627"/>
      <c r="S1766" s="627"/>
      <c r="T1766" s="627"/>
      <c r="U1766" s="627"/>
      <c r="V1766" s="627"/>
      <c r="W1766" s="627"/>
      <c r="X1766" s="627"/>
      <c r="Y1766" s="627"/>
      <c r="Z1766" s="627"/>
      <c r="AA1766" s="628"/>
      <c r="AB1766" s="628"/>
    </row>
    <row r="1767">
      <c r="A1767" s="635"/>
      <c r="B1767" s="357"/>
      <c r="C1767" s="630"/>
      <c r="D1767" s="630"/>
      <c r="E1767" s="630"/>
      <c r="F1767" s="640"/>
      <c r="G1767" s="632"/>
      <c r="H1767" s="632"/>
      <c r="I1767" s="632"/>
      <c r="J1767" s="632"/>
      <c r="K1767" s="632"/>
      <c r="L1767" s="633"/>
      <c r="M1767" s="633"/>
      <c r="N1767" s="634"/>
      <c r="O1767" s="627"/>
      <c r="P1767" s="627"/>
      <c r="Q1767" s="627"/>
      <c r="R1767" s="627"/>
      <c r="S1767" s="627"/>
      <c r="T1767" s="627"/>
      <c r="U1767" s="627"/>
      <c r="V1767" s="627"/>
      <c r="W1767" s="627"/>
      <c r="X1767" s="627"/>
      <c r="Y1767" s="627"/>
      <c r="Z1767" s="627"/>
      <c r="AA1767" s="628"/>
      <c r="AB1767" s="628"/>
    </row>
    <row r="1768">
      <c r="A1768" s="635"/>
      <c r="B1768" s="357"/>
      <c r="C1768" s="630"/>
      <c r="D1768" s="630"/>
      <c r="E1768" s="630"/>
      <c r="F1768" s="640"/>
      <c r="G1768" s="632"/>
      <c r="H1768" s="632"/>
      <c r="I1768" s="632"/>
      <c r="J1768" s="632"/>
      <c r="K1768" s="632"/>
      <c r="L1768" s="633"/>
      <c r="M1768" s="633"/>
      <c r="N1768" s="634"/>
      <c r="O1768" s="627"/>
      <c r="P1768" s="627"/>
      <c r="Q1768" s="627"/>
      <c r="R1768" s="627"/>
      <c r="S1768" s="627"/>
      <c r="T1768" s="627"/>
      <c r="U1768" s="627"/>
      <c r="V1768" s="627"/>
      <c r="W1768" s="627"/>
      <c r="X1768" s="627"/>
      <c r="Y1768" s="627"/>
      <c r="Z1768" s="627"/>
      <c r="AA1768" s="628"/>
      <c r="AB1768" s="628"/>
    </row>
    <row r="1769">
      <c r="A1769" s="635"/>
      <c r="B1769" s="357"/>
      <c r="C1769" s="630"/>
      <c r="D1769" s="630"/>
      <c r="E1769" s="630"/>
      <c r="F1769" s="640"/>
      <c r="G1769" s="632"/>
      <c r="H1769" s="632"/>
      <c r="I1769" s="632"/>
      <c r="J1769" s="632"/>
      <c r="K1769" s="632"/>
      <c r="L1769" s="633"/>
      <c r="M1769" s="633"/>
      <c r="N1769" s="634"/>
      <c r="O1769" s="627"/>
      <c r="P1769" s="627"/>
      <c r="Q1769" s="627"/>
      <c r="R1769" s="627"/>
      <c r="S1769" s="627"/>
      <c r="T1769" s="627"/>
      <c r="U1769" s="627"/>
      <c r="V1769" s="627"/>
      <c r="W1769" s="627"/>
      <c r="X1769" s="627"/>
      <c r="Y1769" s="627"/>
      <c r="Z1769" s="627"/>
      <c r="AA1769" s="628"/>
      <c r="AB1769" s="628"/>
    </row>
    <row r="1770">
      <c r="A1770" s="635"/>
      <c r="B1770" s="357"/>
      <c r="C1770" s="630"/>
      <c r="D1770" s="630"/>
      <c r="E1770" s="630"/>
      <c r="F1770" s="640"/>
      <c r="G1770" s="632"/>
      <c r="H1770" s="632"/>
      <c r="I1770" s="632"/>
      <c r="J1770" s="632"/>
      <c r="K1770" s="632"/>
      <c r="L1770" s="633"/>
      <c r="M1770" s="633"/>
      <c r="N1770" s="634"/>
      <c r="O1770" s="627"/>
      <c r="P1770" s="627"/>
      <c r="Q1770" s="627"/>
      <c r="R1770" s="627"/>
      <c r="S1770" s="627"/>
      <c r="T1770" s="627"/>
      <c r="U1770" s="627"/>
      <c r="V1770" s="627"/>
      <c r="W1770" s="627"/>
      <c r="X1770" s="627"/>
      <c r="Y1770" s="627"/>
      <c r="Z1770" s="627"/>
      <c r="AA1770" s="628"/>
      <c r="AB1770" s="628"/>
    </row>
    <row r="1771">
      <c r="A1771" s="635"/>
      <c r="B1771" s="357"/>
      <c r="C1771" s="630"/>
      <c r="D1771" s="630"/>
      <c r="E1771" s="630"/>
      <c r="F1771" s="640"/>
      <c r="G1771" s="632"/>
      <c r="H1771" s="632"/>
      <c r="I1771" s="632"/>
      <c r="J1771" s="632"/>
      <c r="K1771" s="632"/>
      <c r="L1771" s="633"/>
      <c r="M1771" s="633"/>
      <c r="N1771" s="634"/>
      <c r="O1771" s="627"/>
      <c r="P1771" s="627"/>
      <c r="Q1771" s="627"/>
      <c r="R1771" s="627"/>
      <c r="S1771" s="627"/>
      <c r="T1771" s="627"/>
      <c r="U1771" s="627"/>
      <c r="V1771" s="627"/>
      <c r="W1771" s="627"/>
      <c r="X1771" s="627"/>
      <c r="Y1771" s="627"/>
      <c r="Z1771" s="627"/>
      <c r="AA1771" s="628"/>
      <c r="AB1771" s="628"/>
    </row>
    <row r="1772">
      <c r="A1772" s="635"/>
      <c r="B1772" s="357"/>
      <c r="C1772" s="630"/>
      <c r="D1772" s="630"/>
      <c r="E1772" s="630"/>
      <c r="F1772" s="640"/>
      <c r="G1772" s="632"/>
      <c r="H1772" s="632"/>
      <c r="I1772" s="632"/>
      <c r="J1772" s="632"/>
      <c r="K1772" s="632"/>
      <c r="L1772" s="633"/>
      <c r="M1772" s="633"/>
      <c r="N1772" s="634"/>
      <c r="O1772" s="627"/>
      <c r="P1772" s="627"/>
      <c r="Q1772" s="627"/>
      <c r="R1772" s="627"/>
      <c r="S1772" s="627"/>
      <c r="T1772" s="627"/>
      <c r="U1772" s="627"/>
      <c r="V1772" s="627"/>
      <c r="W1772" s="627"/>
      <c r="X1772" s="627"/>
      <c r="Y1772" s="627"/>
      <c r="Z1772" s="627"/>
      <c r="AA1772" s="628"/>
      <c r="AB1772" s="628"/>
    </row>
    <row r="1773">
      <c r="A1773" s="635"/>
      <c r="B1773" s="357"/>
      <c r="C1773" s="630"/>
      <c r="D1773" s="630"/>
      <c r="E1773" s="630"/>
      <c r="F1773" s="640"/>
      <c r="G1773" s="632"/>
      <c r="H1773" s="632"/>
      <c r="I1773" s="632"/>
      <c r="J1773" s="632"/>
      <c r="K1773" s="632"/>
      <c r="L1773" s="633"/>
      <c r="M1773" s="633"/>
      <c r="N1773" s="634"/>
      <c r="O1773" s="627"/>
      <c r="P1773" s="627"/>
      <c r="Q1773" s="627"/>
      <c r="R1773" s="627"/>
      <c r="S1773" s="627"/>
      <c r="T1773" s="627"/>
      <c r="U1773" s="627"/>
      <c r="V1773" s="627"/>
      <c r="W1773" s="627"/>
      <c r="X1773" s="627"/>
      <c r="Y1773" s="627"/>
      <c r="Z1773" s="627"/>
      <c r="AA1773" s="628"/>
      <c r="AB1773" s="628"/>
    </row>
    <row r="1774">
      <c r="A1774" s="635"/>
      <c r="B1774" s="357"/>
      <c r="C1774" s="630"/>
      <c r="D1774" s="630"/>
      <c r="E1774" s="630"/>
      <c r="F1774" s="640"/>
      <c r="G1774" s="632"/>
      <c r="H1774" s="632"/>
      <c r="I1774" s="632"/>
      <c r="J1774" s="632"/>
      <c r="K1774" s="632"/>
      <c r="L1774" s="633"/>
      <c r="M1774" s="633"/>
      <c r="N1774" s="634"/>
      <c r="O1774" s="627"/>
      <c r="P1774" s="627"/>
      <c r="Q1774" s="627"/>
      <c r="R1774" s="627"/>
      <c r="S1774" s="627"/>
      <c r="T1774" s="627"/>
      <c r="U1774" s="627"/>
      <c r="V1774" s="627"/>
      <c r="W1774" s="627"/>
      <c r="X1774" s="627"/>
      <c r="Y1774" s="627"/>
      <c r="Z1774" s="627"/>
      <c r="AA1774" s="628"/>
      <c r="AB1774" s="628"/>
    </row>
    <row r="1775">
      <c r="A1775" s="635"/>
      <c r="B1775" s="357"/>
      <c r="C1775" s="630"/>
      <c r="D1775" s="630"/>
      <c r="E1775" s="630"/>
      <c r="F1775" s="640"/>
      <c r="G1775" s="632"/>
      <c r="H1775" s="632"/>
      <c r="I1775" s="632"/>
      <c r="J1775" s="632"/>
      <c r="K1775" s="632"/>
      <c r="L1775" s="633"/>
      <c r="M1775" s="633"/>
      <c r="N1775" s="634"/>
      <c r="O1775" s="627"/>
      <c r="P1775" s="627"/>
      <c r="Q1775" s="627"/>
      <c r="R1775" s="627"/>
      <c r="S1775" s="627"/>
      <c r="T1775" s="627"/>
      <c r="U1775" s="627"/>
      <c r="V1775" s="627"/>
      <c r="W1775" s="627"/>
      <c r="X1775" s="627"/>
      <c r="Y1775" s="627"/>
      <c r="Z1775" s="627"/>
      <c r="AA1775" s="628"/>
      <c r="AB1775" s="628"/>
    </row>
    <row r="1776">
      <c r="A1776" s="635"/>
      <c r="B1776" s="357"/>
      <c r="C1776" s="630"/>
      <c r="D1776" s="630"/>
      <c r="E1776" s="630"/>
      <c r="F1776" s="640"/>
      <c r="G1776" s="632"/>
      <c r="H1776" s="632"/>
      <c r="I1776" s="632"/>
      <c r="J1776" s="632"/>
      <c r="K1776" s="632"/>
      <c r="L1776" s="633"/>
      <c r="M1776" s="633"/>
      <c r="N1776" s="634"/>
      <c r="O1776" s="627"/>
      <c r="P1776" s="627"/>
      <c r="Q1776" s="627"/>
      <c r="R1776" s="627"/>
      <c r="S1776" s="627"/>
      <c r="T1776" s="627"/>
      <c r="U1776" s="627"/>
      <c r="V1776" s="627"/>
      <c r="W1776" s="627"/>
      <c r="X1776" s="627"/>
      <c r="Y1776" s="627"/>
      <c r="Z1776" s="627"/>
      <c r="AA1776" s="628"/>
      <c r="AB1776" s="628"/>
    </row>
    <row r="1777">
      <c r="A1777" s="635"/>
      <c r="B1777" s="357"/>
      <c r="C1777" s="630"/>
      <c r="D1777" s="630"/>
      <c r="E1777" s="630"/>
      <c r="F1777" s="640"/>
      <c r="G1777" s="632"/>
      <c r="H1777" s="632"/>
      <c r="I1777" s="632"/>
      <c r="J1777" s="632"/>
      <c r="K1777" s="632"/>
      <c r="L1777" s="633"/>
      <c r="M1777" s="633"/>
      <c r="N1777" s="634"/>
      <c r="O1777" s="627"/>
      <c r="P1777" s="627"/>
      <c r="Q1777" s="627"/>
      <c r="R1777" s="627"/>
      <c r="S1777" s="627"/>
      <c r="T1777" s="627"/>
      <c r="U1777" s="627"/>
      <c r="V1777" s="627"/>
      <c r="W1777" s="627"/>
      <c r="X1777" s="627"/>
      <c r="Y1777" s="627"/>
      <c r="Z1777" s="627"/>
      <c r="AA1777" s="628"/>
      <c r="AB1777" s="628"/>
    </row>
    <row r="1778">
      <c r="A1778" s="635"/>
      <c r="B1778" s="357"/>
      <c r="C1778" s="630"/>
      <c r="D1778" s="630"/>
      <c r="E1778" s="630"/>
      <c r="F1778" s="640"/>
      <c r="G1778" s="632"/>
      <c r="H1778" s="632"/>
      <c r="I1778" s="632"/>
      <c r="J1778" s="632"/>
      <c r="K1778" s="632"/>
      <c r="L1778" s="633"/>
      <c r="M1778" s="633"/>
      <c r="N1778" s="634"/>
      <c r="O1778" s="627"/>
      <c r="P1778" s="627"/>
      <c r="Q1778" s="627"/>
      <c r="R1778" s="627"/>
      <c r="S1778" s="627"/>
      <c r="T1778" s="627"/>
      <c r="U1778" s="627"/>
      <c r="V1778" s="627"/>
      <c r="W1778" s="627"/>
      <c r="X1778" s="627"/>
      <c r="Y1778" s="627"/>
      <c r="Z1778" s="627"/>
      <c r="AA1778" s="628"/>
      <c r="AB1778" s="628"/>
    </row>
    <row r="1779">
      <c r="A1779" s="635"/>
      <c r="B1779" s="357"/>
      <c r="C1779" s="630"/>
      <c r="D1779" s="630"/>
      <c r="E1779" s="630"/>
      <c r="F1779" s="640"/>
      <c r="G1779" s="632"/>
      <c r="H1779" s="632"/>
      <c r="I1779" s="632"/>
      <c r="J1779" s="632"/>
      <c r="K1779" s="632"/>
      <c r="L1779" s="633"/>
      <c r="M1779" s="633"/>
      <c r="N1779" s="634"/>
      <c r="O1779" s="627"/>
      <c r="P1779" s="627"/>
      <c r="Q1779" s="627"/>
      <c r="R1779" s="627"/>
      <c r="S1779" s="627"/>
      <c r="T1779" s="627"/>
      <c r="U1779" s="627"/>
      <c r="V1779" s="627"/>
      <c r="W1779" s="627"/>
      <c r="X1779" s="627"/>
      <c r="Y1779" s="627"/>
      <c r="Z1779" s="627"/>
      <c r="AA1779" s="628"/>
      <c r="AB1779" s="628"/>
    </row>
    <row r="1780">
      <c r="A1780" s="635"/>
      <c r="B1780" s="357"/>
      <c r="C1780" s="630"/>
      <c r="D1780" s="630"/>
      <c r="E1780" s="630"/>
      <c r="F1780" s="640"/>
      <c r="G1780" s="632"/>
      <c r="H1780" s="632"/>
      <c r="I1780" s="632"/>
      <c r="J1780" s="632"/>
      <c r="K1780" s="632"/>
      <c r="L1780" s="633"/>
      <c r="M1780" s="633"/>
      <c r="N1780" s="634"/>
      <c r="O1780" s="627"/>
      <c r="P1780" s="627"/>
      <c r="Q1780" s="627"/>
      <c r="R1780" s="627"/>
      <c r="S1780" s="627"/>
      <c r="T1780" s="627"/>
      <c r="U1780" s="627"/>
      <c r="V1780" s="627"/>
      <c r="W1780" s="627"/>
      <c r="X1780" s="627"/>
      <c r="Y1780" s="627"/>
      <c r="Z1780" s="627"/>
      <c r="AA1780" s="628"/>
      <c r="AB1780" s="628"/>
    </row>
    <row r="1781">
      <c r="A1781" s="635"/>
      <c r="B1781" s="357"/>
      <c r="C1781" s="630"/>
      <c r="D1781" s="630"/>
      <c r="E1781" s="630"/>
      <c r="F1781" s="640"/>
      <c r="G1781" s="632"/>
      <c r="H1781" s="632"/>
      <c r="I1781" s="632"/>
      <c r="J1781" s="632"/>
      <c r="K1781" s="632"/>
      <c r="L1781" s="633"/>
      <c r="M1781" s="633"/>
      <c r="N1781" s="634"/>
      <c r="O1781" s="627"/>
      <c r="P1781" s="627"/>
      <c r="Q1781" s="627"/>
      <c r="R1781" s="627"/>
      <c r="S1781" s="627"/>
      <c r="T1781" s="627"/>
      <c r="U1781" s="627"/>
      <c r="V1781" s="627"/>
      <c r="W1781" s="627"/>
      <c r="X1781" s="627"/>
      <c r="Y1781" s="627"/>
      <c r="Z1781" s="627"/>
      <c r="AA1781" s="628"/>
      <c r="AB1781" s="628"/>
    </row>
    <row r="1782">
      <c r="A1782" s="635"/>
      <c r="B1782" s="357"/>
      <c r="C1782" s="630"/>
      <c r="D1782" s="630"/>
      <c r="E1782" s="630"/>
      <c r="F1782" s="640"/>
      <c r="G1782" s="632"/>
      <c r="H1782" s="632"/>
      <c r="I1782" s="632"/>
      <c r="J1782" s="632"/>
      <c r="K1782" s="632"/>
      <c r="L1782" s="633"/>
      <c r="M1782" s="633"/>
      <c r="N1782" s="634"/>
      <c r="O1782" s="627"/>
      <c r="P1782" s="627"/>
      <c r="Q1782" s="627"/>
      <c r="R1782" s="627"/>
      <c r="S1782" s="627"/>
      <c r="T1782" s="627"/>
      <c r="U1782" s="627"/>
      <c r="V1782" s="627"/>
      <c r="W1782" s="627"/>
      <c r="X1782" s="627"/>
      <c r="Y1782" s="627"/>
      <c r="Z1782" s="627"/>
      <c r="AA1782" s="628"/>
      <c r="AB1782" s="628"/>
    </row>
    <row r="1783">
      <c r="A1783" s="635"/>
      <c r="B1783" s="357"/>
      <c r="C1783" s="630"/>
      <c r="D1783" s="630"/>
      <c r="E1783" s="630"/>
      <c r="F1783" s="640"/>
      <c r="G1783" s="632"/>
      <c r="H1783" s="632"/>
      <c r="I1783" s="632"/>
      <c r="J1783" s="632"/>
      <c r="K1783" s="632"/>
      <c r="L1783" s="633"/>
      <c r="M1783" s="633"/>
      <c r="N1783" s="634"/>
      <c r="O1783" s="627"/>
      <c r="P1783" s="627"/>
      <c r="Q1783" s="627"/>
      <c r="R1783" s="627"/>
      <c r="S1783" s="627"/>
      <c r="T1783" s="627"/>
      <c r="U1783" s="627"/>
      <c r="V1783" s="627"/>
      <c r="W1783" s="627"/>
      <c r="X1783" s="627"/>
      <c r="Y1783" s="627"/>
      <c r="Z1783" s="627"/>
      <c r="AA1783" s="628"/>
      <c r="AB1783" s="628"/>
    </row>
    <row r="1784">
      <c r="A1784" s="635"/>
      <c r="B1784" s="357"/>
      <c r="C1784" s="630"/>
      <c r="D1784" s="630"/>
      <c r="E1784" s="630"/>
      <c r="F1784" s="640"/>
      <c r="G1784" s="632"/>
      <c r="H1784" s="632"/>
      <c r="I1784" s="632"/>
      <c r="J1784" s="632"/>
      <c r="K1784" s="632"/>
      <c r="L1784" s="633"/>
      <c r="M1784" s="633"/>
      <c r="N1784" s="634"/>
      <c r="O1784" s="627"/>
      <c r="P1784" s="627"/>
      <c r="Q1784" s="627"/>
      <c r="R1784" s="627"/>
      <c r="S1784" s="627"/>
      <c r="T1784" s="627"/>
      <c r="U1784" s="627"/>
      <c r="V1784" s="627"/>
      <c r="W1784" s="627"/>
      <c r="X1784" s="627"/>
      <c r="Y1784" s="627"/>
      <c r="Z1784" s="627"/>
      <c r="AA1784" s="628"/>
      <c r="AB1784" s="628"/>
    </row>
    <row r="1785">
      <c r="A1785" s="635"/>
      <c r="B1785" s="357"/>
      <c r="C1785" s="630"/>
      <c r="D1785" s="630"/>
      <c r="E1785" s="630"/>
      <c r="F1785" s="640"/>
      <c r="G1785" s="632"/>
      <c r="H1785" s="632"/>
      <c r="I1785" s="632"/>
      <c r="J1785" s="632"/>
      <c r="K1785" s="632"/>
      <c r="L1785" s="633"/>
      <c r="M1785" s="633"/>
      <c r="N1785" s="634"/>
      <c r="O1785" s="627"/>
      <c r="P1785" s="627"/>
      <c r="Q1785" s="627"/>
      <c r="R1785" s="627"/>
      <c r="S1785" s="627"/>
      <c r="T1785" s="627"/>
      <c r="U1785" s="627"/>
      <c r="V1785" s="627"/>
      <c r="W1785" s="627"/>
      <c r="X1785" s="627"/>
      <c r="Y1785" s="627"/>
      <c r="Z1785" s="627"/>
      <c r="AA1785" s="628"/>
      <c r="AB1785" s="628"/>
    </row>
    <row r="1786">
      <c r="A1786" s="635"/>
      <c r="B1786" s="357"/>
      <c r="C1786" s="630"/>
      <c r="D1786" s="630"/>
      <c r="E1786" s="630"/>
      <c r="F1786" s="640"/>
      <c r="G1786" s="632"/>
      <c r="H1786" s="632"/>
      <c r="I1786" s="632"/>
      <c r="J1786" s="632"/>
      <c r="K1786" s="632"/>
      <c r="L1786" s="633"/>
      <c r="M1786" s="633"/>
      <c r="N1786" s="634"/>
      <c r="O1786" s="627"/>
      <c r="P1786" s="627"/>
      <c r="Q1786" s="627"/>
      <c r="R1786" s="627"/>
      <c r="S1786" s="627"/>
      <c r="T1786" s="627"/>
      <c r="U1786" s="627"/>
      <c r="V1786" s="627"/>
      <c r="W1786" s="627"/>
      <c r="X1786" s="627"/>
      <c r="Y1786" s="627"/>
      <c r="Z1786" s="627"/>
      <c r="AA1786" s="628"/>
      <c r="AB1786" s="628"/>
    </row>
    <row r="1787">
      <c r="A1787" s="635"/>
      <c r="B1787" s="357"/>
      <c r="C1787" s="630"/>
      <c r="D1787" s="630"/>
      <c r="E1787" s="630"/>
      <c r="F1787" s="640"/>
      <c r="G1787" s="632"/>
      <c r="H1787" s="632"/>
      <c r="I1787" s="632"/>
      <c r="J1787" s="632"/>
      <c r="K1787" s="632"/>
      <c r="L1787" s="633"/>
      <c r="M1787" s="633"/>
      <c r="N1787" s="634"/>
      <c r="O1787" s="627"/>
      <c r="P1787" s="627"/>
      <c r="Q1787" s="627"/>
      <c r="R1787" s="627"/>
      <c r="S1787" s="627"/>
      <c r="T1787" s="627"/>
      <c r="U1787" s="627"/>
      <c r="V1787" s="627"/>
      <c r="W1787" s="627"/>
      <c r="X1787" s="627"/>
      <c r="Y1787" s="627"/>
      <c r="Z1787" s="627"/>
      <c r="AA1787" s="628"/>
      <c r="AB1787" s="628"/>
    </row>
    <row r="1788">
      <c r="A1788" s="635"/>
      <c r="B1788" s="357"/>
      <c r="C1788" s="630"/>
      <c r="D1788" s="630"/>
      <c r="E1788" s="630"/>
      <c r="F1788" s="640"/>
      <c r="G1788" s="632"/>
      <c r="H1788" s="632"/>
      <c r="I1788" s="632"/>
      <c r="J1788" s="632"/>
      <c r="K1788" s="632"/>
      <c r="L1788" s="633"/>
      <c r="M1788" s="633"/>
      <c r="N1788" s="634"/>
      <c r="O1788" s="627"/>
      <c r="P1788" s="627"/>
      <c r="Q1788" s="627"/>
      <c r="R1788" s="627"/>
      <c r="S1788" s="627"/>
      <c r="T1788" s="627"/>
      <c r="U1788" s="627"/>
      <c r="V1788" s="627"/>
      <c r="W1788" s="627"/>
      <c r="X1788" s="627"/>
      <c r="Y1788" s="627"/>
      <c r="Z1788" s="627"/>
      <c r="AA1788" s="628"/>
      <c r="AB1788" s="628"/>
    </row>
    <row r="1789">
      <c r="A1789" s="635"/>
      <c r="B1789" s="357"/>
      <c r="C1789" s="630"/>
      <c r="D1789" s="630"/>
      <c r="E1789" s="630"/>
      <c r="F1789" s="640"/>
      <c r="G1789" s="632"/>
      <c r="H1789" s="632"/>
      <c r="I1789" s="632"/>
      <c r="J1789" s="632"/>
      <c r="K1789" s="632"/>
      <c r="L1789" s="633"/>
      <c r="M1789" s="633"/>
      <c r="N1789" s="634"/>
      <c r="O1789" s="627"/>
      <c r="P1789" s="627"/>
      <c r="Q1789" s="627"/>
      <c r="R1789" s="627"/>
      <c r="S1789" s="627"/>
      <c r="T1789" s="627"/>
      <c r="U1789" s="627"/>
      <c r="V1789" s="627"/>
      <c r="W1789" s="627"/>
      <c r="X1789" s="627"/>
      <c r="Y1789" s="627"/>
      <c r="Z1789" s="627"/>
      <c r="AA1789" s="628"/>
      <c r="AB1789" s="628"/>
    </row>
    <row r="1790">
      <c r="A1790" s="635"/>
      <c r="B1790" s="357"/>
      <c r="C1790" s="630"/>
      <c r="D1790" s="630"/>
      <c r="E1790" s="630"/>
      <c r="F1790" s="640"/>
      <c r="G1790" s="632"/>
      <c r="H1790" s="632"/>
      <c r="I1790" s="632"/>
      <c r="J1790" s="632"/>
      <c r="K1790" s="632"/>
      <c r="L1790" s="633"/>
      <c r="M1790" s="633"/>
      <c r="N1790" s="634"/>
      <c r="O1790" s="627"/>
      <c r="P1790" s="627"/>
      <c r="Q1790" s="627"/>
      <c r="R1790" s="627"/>
      <c r="S1790" s="627"/>
      <c r="T1790" s="627"/>
      <c r="U1790" s="627"/>
      <c r="V1790" s="627"/>
      <c r="W1790" s="627"/>
      <c r="X1790" s="627"/>
      <c r="Y1790" s="627"/>
      <c r="Z1790" s="627"/>
      <c r="AA1790" s="628"/>
      <c r="AB1790" s="628"/>
    </row>
    <row r="1791">
      <c r="A1791" s="635"/>
      <c r="B1791" s="357"/>
      <c r="C1791" s="630"/>
      <c r="D1791" s="630"/>
      <c r="E1791" s="630"/>
      <c r="F1791" s="640"/>
      <c r="G1791" s="632"/>
      <c r="H1791" s="632"/>
      <c r="I1791" s="632"/>
      <c r="J1791" s="632"/>
      <c r="K1791" s="632"/>
      <c r="L1791" s="633"/>
      <c r="M1791" s="633"/>
      <c r="N1791" s="634"/>
      <c r="O1791" s="627"/>
      <c r="P1791" s="627"/>
      <c r="Q1791" s="627"/>
      <c r="R1791" s="627"/>
      <c r="S1791" s="627"/>
      <c r="T1791" s="627"/>
      <c r="U1791" s="627"/>
      <c r="V1791" s="627"/>
      <c r="W1791" s="627"/>
      <c r="X1791" s="627"/>
      <c r="Y1791" s="627"/>
      <c r="Z1791" s="627"/>
      <c r="AA1791" s="628"/>
      <c r="AB1791" s="628"/>
    </row>
    <row r="1792">
      <c r="A1792" s="635"/>
      <c r="B1792" s="357"/>
      <c r="C1792" s="630"/>
      <c r="D1792" s="630"/>
      <c r="E1792" s="630"/>
      <c r="F1792" s="640"/>
      <c r="G1792" s="632"/>
      <c r="H1792" s="632"/>
      <c r="I1792" s="632"/>
      <c r="J1792" s="632"/>
      <c r="K1792" s="632"/>
      <c r="L1792" s="633"/>
      <c r="M1792" s="633"/>
      <c r="N1792" s="634"/>
      <c r="O1792" s="627"/>
      <c r="P1792" s="627"/>
      <c r="Q1792" s="627"/>
      <c r="R1792" s="627"/>
      <c r="S1792" s="627"/>
      <c r="T1792" s="627"/>
      <c r="U1792" s="627"/>
      <c r="V1792" s="627"/>
      <c r="W1792" s="627"/>
      <c r="X1792" s="627"/>
      <c r="Y1792" s="627"/>
      <c r="Z1792" s="627"/>
      <c r="AA1792" s="628"/>
      <c r="AB1792" s="628"/>
    </row>
    <row r="1793">
      <c r="A1793" s="635"/>
      <c r="B1793" s="357"/>
      <c r="C1793" s="630"/>
      <c r="D1793" s="630"/>
      <c r="E1793" s="630"/>
      <c r="F1793" s="640"/>
      <c r="G1793" s="632"/>
      <c r="H1793" s="632"/>
      <c r="I1793" s="632"/>
      <c r="J1793" s="632"/>
      <c r="K1793" s="632"/>
      <c r="L1793" s="633"/>
      <c r="M1793" s="633"/>
      <c r="N1793" s="634"/>
      <c r="O1793" s="627"/>
      <c r="P1793" s="627"/>
      <c r="Q1793" s="627"/>
      <c r="R1793" s="627"/>
      <c r="S1793" s="627"/>
      <c r="T1793" s="627"/>
      <c r="U1793" s="627"/>
      <c r="V1793" s="627"/>
      <c r="W1793" s="627"/>
      <c r="X1793" s="627"/>
      <c r="Y1793" s="627"/>
      <c r="Z1793" s="627"/>
      <c r="AA1793" s="628"/>
      <c r="AB1793" s="628"/>
    </row>
    <row r="1794">
      <c r="A1794" s="635"/>
      <c r="B1794" s="357"/>
      <c r="C1794" s="630"/>
      <c r="D1794" s="630"/>
      <c r="E1794" s="630"/>
      <c r="F1794" s="640"/>
      <c r="G1794" s="632"/>
      <c r="H1794" s="632"/>
      <c r="I1794" s="632"/>
      <c r="J1794" s="632"/>
      <c r="K1794" s="632"/>
      <c r="L1794" s="633"/>
      <c r="M1794" s="633"/>
      <c r="N1794" s="634"/>
      <c r="O1794" s="627"/>
      <c r="P1794" s="627"/>
      <c r="Q1794" s="627"/>
      <c r="R1794" s="627"/>
      <c r="S1794" s="627"/>
      <c r="T1794" s="627"/>
      <c r="U1794" s="627"/>
      <c r="V1794" s="627"/>
      <c r="W1794" s="627"/>
      <c r="X1794" s="627"/>
      <c r="Y1794" s="627"/>
      <c r="Z1794" s="627"/>
      <c r="AA1794" s="628"/>
      <c r="AB1794" s="628"/>
    </row>
    <row r="1795">
      <c r="A1795" s="635"/>
      <c r="B1795" s="357"/>
      <c r="C1795" s="630"/>
      <c r="D1795" s="630"/>
      <c r="E1795" s="630"/>
      <c r="F1795" s="640"/>
      <c r="G1795" s="632"/>
      <c r="H1795" s="632"/>
      <c r="I1795" s="632"/>
      <c r="J1795" s="632"/>
      <c r="K1795" s="632"/>
      <c r="L1795" s="633"/>
      <c r="M1795" s="633"/>
      <c r="N1795" s="634"/>
      <c r="O1795" s="627"/>
      <c r="P1795" s="627"/>
      <c r="Q1795" s="627"/>
      <c r="R1795" s="627"/>
      <c r="S1795" s="627"/>
      <c r="T1795" s="627"/>
      <c r="U1795" s="627"/>
      <c r="V1795" s="627"/>
      <c r="W1795" s="627"/>
      <c r="X1795" s="627"/>
      <c r="Y1795" s="627"/>
      <c r="Z1795" s="627"/>
      <c r="AA1795" s="628"/>
      <c r="AB1795" s="628"/>
    </row>
    <row r="1796">
      <c r="A1796" s="635"/>
      <c r="B1796" s="357"/>
      <c r="C1796" s="630"/>
      <c r="D1796" s="630"/>
      <c r="E1796" s="630"/>
      <c r="F1796" s="640"/>
      <c r="G1796" s="632"/>
      <c r="H1796" s="632"/>
      <c r="I1796" s="632"/>
      <c r="J1796" s="632"/>
      <c r="K1796" s="632"/>
      <c r="L1796" s="633"/>
      <c r="M1796" s="633"/>
      <c r="N1796" s="634"/>
      <c r="O1796" s="627"/>
      <c r="P1796" s="627"/>
      <c r="Q1796" s="627"/>
      <c r="R1796" s="627"/>
      <c r="S1796" s="627"/>
      <c r="T1796" s="627"/>
      <c r="U1796" s="627"/>
      <c r="V1796" s="627"/>
      <c r="W1796" s="627"/>
      <c r="X1796" s="627"/>
      <c r="Y1796" s="627"/>
      <c r="Z1796" s="627"/>
      <c r="AA1796" s="628"/>
      <c r="AB1796" s="628"/>
    </row>
    <row r="1797">
      <c r="A1797" s="635"/>
      <c r="B1797" s="357"/>
      <c r="C1797" s="630"/>
      <c r="D1797" s="630"/>
      <c r="E1797" s="630"/>
      <c r="F1797" s="640"/>
      <c r="G1797" s="632"/>
      <c r="H1797" s="632"/>
      <c r="I1797" s="632"/>
      <c r="J1797" s="632"/>
      <c r="K1797" s="632"/>
      <c r="L1797" s="633"/>
      <c r="M1797" s="633"/>
      <c r="N1797" s="634"/>
      <c r="O1797" s="627"/>
      <c r="P1797" s="627"/>
      <c r="Q1797" s="627"/>
      <c r="R1797" s="627"/>
      <c r="S1797" s="627"/>
      <c r="T1797" s="627"/>
      <c r="U1797" s="627"/>
      <c r="V1797" s="627"/>
      <c r="W1797" s="627"/>
      <c r="X1797" s="627"/>
      <c r="Y1797" s="627"/>
      <c r="Z1797" s="627"/>
      <c r="AA1797" s="628"/>
      <c r="AB1797" s="628"/>
    </row>
    <row r="1798">
      <c r="A1798" s="635"/>
      <c r="B1798" s="357"/>
      <c r="C1798" s="630"/>
      <c r="D1798" s="630"/>
      <c r="E1798" s="630"/>
      <c r="F1798" s="640"/>
      <c r="G1798" s="632"/>
      <c r="H1798" s="632"/>
      <c r="I1798" s="632"/>
      <c r="J1798" s="632"/>
      <c r="K1798" s="632"/>
      <c r="L1798" s="633"/>
      <c r="M1798" s="633"/>
      <c r="N1798" s="634"/>
      <c r="O1798" s="627"/>
      <c r="P1798" s="627"/>
      <c r="Q1798" s="627"/>
      <c r="R1798" s="627"/>
      <c r="S1798" s="627"/>
      <c r="T1798" s="627"/>
      <c r="U1798" s="627"/>
      <c r="V1798" s="627"/>
      <c r="W1798" s="627"/>
      <c r="X1798" s="627"/>
      <c r="Y1798" s="627"/>
      <c r="Z1798" s="627"/>
      <c r="AA1798" s="628"/>
      <c r="AB1798" s="628"/>
    </row>
    <row r="1799">
      <c r="A1799" s="635"/>
      <c r="B1799" s="357"/>
      <c r="C1799" s="630"/>
      <c r="D1799" s="630"/>
      <c r="E1799" s="630"/>
      <c r="F1799" s="640"/>
      <c r="G1799" s="632"/>
      <c r="H1799" s="632"/>
      <c r="I1799" s="632"/>
      <c r="J1799" s="632"/>
      <c r="K1799" s="632"/>
      <c r="L1799" s="633"/>
      <c r="M1799" s="633"/>
      <c r="N1799" s="634"/>
      <c r="O1799" s="627"/>
      <c r="P1799" s="627"/>
      <c r="Q1799" s="627"/>
      <c r="R1799" s="627"/>
      <c r="S1799" s="627"/>
      <c r="T1799" s="627"/>
      <c r="U1799" s="627"/>
      <c r="V1799" s="627"/>
      <c r="W1799" s="627"/>
      <c r="X1799" s="627"/>
      <c r="Y1799" s="627"/>
      <c r="Z1799" s="627"/>
      <c r="AA1799" s="628"/>
      <c r="AB1799" s="628"/>
    </row>
    <row r="1800">
      <c r="A1800" s="635"/>
      <c r="B1800" s="357"/>
      <c r="C1800" s="630"/>
      <c r="D1800" s="630"/>
      <c r="E1800" s="630"/>
      <c r="F1800" s="640"/>
      <c r="G1800" s="632"/>
      <c r="H1800" s="632"/>
      <c r="I1800" s="632"/>
      <c r="J1800" s="632"/>
      <c r="K1800" s="632"/>
      <c r="L1800" s="633"/>
      <c r="M1800" s="633"/>
      <c r="N1800" s="634"/>
      <c r="O1800" s="627"/>
      <c r="P1800" s="627"/>
      <c r="Q1800" s="627"/>
      <c r="R1800" s="627"/>
      <c r="S1800" s="627"/>
      <c r="T1800" s="627"/>
      <c r="U1800" s="627"/>
      <c r="V1800" s="627"/>
      <c r="W1800" s="627"/>
      <c r="X1800" s="627"/>
      <c r="Y1800" s="627"/>
      <c r="Z1800" s="627"/>
      <c r="AA1800" s="628"/>
      <c r="AB1800" s="628"/>
    </row>
    <row r="1801">
      <c r="A1801" s="635"/>
      <c r="B1801" s="357"/>
      <c r="C1801" s="630"/>
      <c r="D1801" s="630"/>
      <c r="E1801" s="630"/>
      <c r="F1801" s="640"/>
      <c r="G1801" s="632"/>
      <c r="H1801" s="632"/>
      <c r="I1801" s="632"/>
      <c r="J1801" s="632"/>
      <c r="K1801" s="632"/>
      <c r="L1801" s="633"/>
      <c r="M1801" s="633"/>
      <c r="N1801" s="634"/>
      <c r="O1801" s="627"/>
      <c r="P1801" s="627"/>
      <c r="Q1801" s="627"/>
      <c r="R1801" s="627"/>
      <c r="S1801" s="627"/>
      <c r="T1801" s="627"/>
      <c r="U1801" s="627"/>
      <c r="V1801" s="627"/>
      <c r="W1801" s="627"/>
      <c r="X1801" s="627"/>
      <c r="Y1801" s="627"/>
      <c r="Z1801" s="627"/>
      <c r="AA1801" s="628"/>
      <c r="AB1801" s="628"/>
    </row>
    <row r="1802">
      <c r="A1802" s="635"/>
      <c r="B1802" s="357"/>
      <c r="C1802" s="630"/>
      <c r="D1802" s="630"/>
      <c r="E1802" s="630"/>
      <c r="F1802" s="640"/>
      <c r="G1802" s="632"/>
      <c r="H1802" s="632"/>
      <c r="I1802" s="632"/>
      <c r="J1802" s="632"/>
      <c r="K1802" s="632"/>
      <c r="L1802" s="633"/>
      <c r="M1802" s="633"/>
      <c r="N1802" s="634"/>
      <c r="O1802" s="627"/>
      <c r="P1802" s="627"/>
      <c r="Q1802" s="627"/>
      <c r="R1802" s="627"/>
      <c r="S1802" s="627"/>
      <c r="T1802" s="627"/>
      <c r="U1802" s="627"/>
      <c r="V1802" s="627"/>
      <c r="W1802" s="627"/>
      <c r="X1802" s="627"/>
      <c r="Y1802" s="627"/>
      <c r="Z1802" s="627"/>
      <c r="AA1802" s="628"/>
      <c r="AB1802" s="628"/>
    </row>
    <row r="1803">
      <c r="A1803" s="635"/>
      <c r="B1803" s="357"/>
      <c r="C1803" s="630"/>
      <c r="D1803" s="630"/>
      <c r="E1803" s="630"/>
      <c r="F1803" s="640"/>
      <c r="G1803" s="632"/>
      <c r="H1803" s="632"/>
      <c r="I1803" s="632"/>
      <c r="J1803" s="632"/>
      <c r="K1803" s="632"/>
      <c r="L1803" s="633"/>
      <c r="M1803" s="633"/>
      <c r="N1803" s="634"/>
      <c r="O1803" s="627"/>
      <c r="P1803" s="627"/>
      <c r="Q1803" s="627"/>
      <c r="R1803" s="627"/>
      <c r="S1803" s="627"/>
      <c r="T1803" s="627"/>
      <c r="U1803" s="627"/>
      <c r="V1803" s="627"/>
      <c r="W1803" s="627"/>
      <c r="X1803" s="627"/>
      <c r="Y1803" s="627"/>
      <c r="Z1803" s="627"/>
      <c r="AA1803" s="628"/>
      <c r="AB1803" s="628"/>
    </row>
    <row r="1804">
      <c r="A1804" s="635"/>
      <c r="B1804" s="357"/>
      <c r="C1804" s="630"/>
      <c r="D1804" s="630"/>
      <c r="E1804" s="630"/>
      <c r="F1804" s="640"/>
      <c r="G1804" s="632"/>
      <c r="H1804" s="632"/>
      <c r="I1804" s="632"/>
      <c r="J1804" s="632"/>
      <c r="K1804" s="632"/>
      <c r="L1804" s="633"/>
      <c r="M1804" s="633"/>
      <c r="N1804" s="634"/>
      <c r="O1804" s="627"/>
      <c r="P1804" s="627"/>
      <c r="Q1804" s="627"/>
      <c r="R1804" s="627"/>
      <c r="S1804" s="627"/>
      <c r="T1804" s="627"/>
      <c r="U1804" s="627"/>
      <c r="V1804" s="627"/>
      <c r="W1804" s="627"/>
      <c r="X1804" s="627"/>
      <c r="Y1804" s="627"/>
      <c r="Z1804" s="627"/>
      <c r="AA1804" s="628"/>
      <c r="AB1804" s="628"/>
    </row>
    <row r="1805">
      <c r="A1805" s="635"/>
      <c r="B1805" s="357"/>
      <c r="C1805" s="630"/>
      <c r="D1805" s="630"/>
      <c r="E1805" s="630"/>
      <c r="F1805" s="640"/>
      <c r="G1805" s="632"/>
      <c r="H1805" s="632"/>
      <c r="I1805" s="632"/>
      <c r="J1805" s="632"/>
      <c r="K1805" s="632"/>
      <c r="L1805" s="633"/>
      <c r="M1805" s="633"/>
      <c r="N1805" s="634"/>
      <c r="O1805" s="627"/>
      <c r="P1805" s="627"/>
      <c r="Q1805" s="627"/>
      <c r="R1805" s="627"/>
      <c r="S1805" s="627"/>
      <c r="T1805" s="627"/>
      <c r="U1805" s="627"/>
      <c r="V1805" s="627"/>
      <c r="W1805" s="627"/>
      <c r="X1805" s="627"/>
      <c r="Y1805" s="627"/>
      <c r="Z1805" s="627"/>
      <c r="AA1805" s="628"/>
      <c r="AB1805" s="628"/>
    </row>
    <row r="1806">
      <c r="A1806" s="635"/>
      <c r="B1806" s="357"/>
      <c r="C1806" s="630"/>
      <c r="D1806" s="630"/>
      <c r="E1806" s="630"/>
      <c r="F1806" s="640"/>
      <c r="G1806" s="632"/>
      <c r="H1806" s="632"/>
      <c r="I1806" s="632"/>
      <c r="J1806" s="632"/>
      <c r="K1806" s="632"/>
      <c r="L1806" s="633"/>
      <c r="M1806" s="633"/>
      <c r="N1806" s="634"/>
      <c r="O1806" s="627"/>
      <c r="P1806" s="627"/>
      <c r="Q1806" s="627"/>
      <c r="R1806" s="627"/>
      <c r="S1806" s="627"/>
      <c r="T1806" s="627"/>
      <c r="U1806" s="627"/>
      <c r="V1806" s="627"/>
      <c r="W1806" s="627"/>
      <c r="X1806" s="627"/>
      <c r="Y1806" s="627"/>
      <c r="Z1806" s="627"/>
      <c r="AA1806" s="628"/>
      <c r="AB1806" s="628"/>
    </row>
    <row r="1807">
      <c r="A1807" s="635"/>
      <c r="B1807" s="357"/>
      <c r="C1807" s="630"/>
      <c r="D1807" s="630"/>
      <c r="E1807" s="630"/>
      <c r="F1807" s="640"/>
      <c r="G1807" s="632"/>
      <c r="H1807" s="632"/>
      <c r="I1807" s="632"/>
      <c r="J1807" s="632"/>
      <c r="K1807" s="632"/>
      <c r="L1807" s="633"/>
      <c r="M1807" s="633"/>
      <c r="N1807" s="634"/>
      <c r="O1807" s="627"/>
      <c r="P1807" s="627"/>
      <c r="Q1807" s="627"/>
      <c r="R1807" s="627"/>
      <c r="S1807" s="627"/>
      <c r="T1807" s="627"/>
      <c r="U1807" s="627"/>
      <c r="V1807" s="627"/>
      <c r="W1807" s="627"/>
      <c r="X1807" s="627"/>
      <c r="Y1807" s="627"/>
      <c r="Z1807" s="627"/>
      <c r="AA1807" s="628"/>
      <c r="AB1807" s="628"/>
    </row>
    <row r="1808">
      <c r="A1808" s="635"/>
      <c r="B1808" s="357"/>
      <c r="C1808" s="630"/>
      <c r="D1808" s="630"/>
      <c r="E1808" s="630"/>
      <c r="F1808" s="640"/>
      <c r="G1808" s="632"/>
      <c r="H1808" s="632"/>
      <c r="I1808" s="632"/>
      <c r="J1808" s="632"/>
      <c r="K1808" s="632"/>
      <c r="L1808" s="633"/>
      <c r="M1808" s="633"/>
      <c r="N1808" s="634"/>
      <c r="O1808" s="627"/>
      <c r="P1808" s="627"/>
      <c r="Q1808" s="627"/>
      <c r="R1808" s="627"/>
      <c r="S1808" s="627"/>
      <c r="T1808" s="627"/>
      <c r="U1808" s="627"/>
      <c r="V1808" s="627"/>
      <c r="W1808" s="627"/>
      <c r="X1808" s="627"/>
      <c r="Y1808" s="627"/>
      <c r="Z1808" s="627"/>
      <c r="AA1808" s="628"/>
      <c r="AB1808" s="628"/>
    </row>
    <row r="1809">
      <c r="A1809" s="635"/>
      <c r="B1809" s="357"/>
      <c r="C1809" s="630"/>
      <c r="D1809" s="630"/>
      <c r="E1809" s="630"/>
      <c r="F1809" s="640"/>
      <c r="G1809" s="632"/>
      <c r="H1809" s="632"/>
      <c r="I1809" s="632"/>
      <c r="J1809" s="632"/>
      <c r="K1809" s="632"/>
      <c r="L1809" s="633"/>
      <c r="M1809" s="633"/>
      <c r="N1809" s="634"/>
      <c r="O1809" s="627"/>
      <c r="P1809" s="627"/>
      <c r="Q1809" s="627"/>
      <c r="R1809" s="627"/>
      <c r="S1809" s="627"/>
      <c r="T1809" s="627"/>
      <c r="U1809" s="627"/>
      <c r="V1809" s="627"/>
      <c r="W1809" s="627"/>
      <c r="X1809" s="627"/>
      <c r="Y1809" s="627"/>
      <c r="Z1809" s="627"/>
      <c r="AA1809" s="628"/>
      <c r="AB1809" s="628"/>
    </row>
    <row r="1810">
      <c r="A1810" s="635"/>
      <c r="B1810" s="357"/>
      <c r="C1810" s="630"/>
      <c r="D1810" s="630"/>
      <c r="E1810" s="630"/>
      <c r="F1810" s="640"/>
      <c r="G1810" s="632"/>
      <c r="H1810" s="632"/>
      <c r="I1810" s="632"/>
      <c r="J1810" s="632"/>
      <c r="K1810" s="632"/>
      <c r="L1810" s="633"/>
      <c r="M1810" s="633"/>
      <c r="N1810" s="634"/>
      <c r="O1810" s="627"/>
      <c r="P1810" s="627"/>
      <c r="Q1810" s="627"/>
      <c r="R1810" s="627"/>
      <c r="S1810" s="627"/>
      <c r="T1810" s="627"/>
      <c r="U1810" s="627"/>
      <c r="V1810" s="627"/>
      <c r="W1810" s="627"/>
      <c r="X1810" s="627"/>
      <c r="Y1810" s="627"/>
      <c r="Z1810" s="627"/>
      <c r="AA1810" s="628"/>
      <c r="AB1810" s="628"/>
    </row>
    <row r="1811">
      <c r="A1811" s="635"/>
      <c r="B1811" s="357"/>
      <c r="C1811" s="630"/>
      <c r="D1811" s="630"/>
      <c r="E1811" s="630"/>
      <c r="F1811" s="640"/>
      <c r="G1811" s="632"/>
      <c r="H1811" s="632"/>
      <c r="I1811" s="632"/>
      <c r="J1811" s="632"/>
      <c r="K1811" s="632"/>
      <c r="L1811" s="633"/>
      <c r="M1811" s="633"/>
      <c r="N1811" s="634"/>
      <c r="O1811" s="627"/>
      <c r="P1811" s="627"/>
      <c r="Q1811" s="627"/>
      <c r="R1811" s="627"/>
      <c r="S1811" s="627"/>
      <c r="T1811" s="627"/>
      <c r="U1811" s="627"/>
      <c r="V1811" s="627"/>
      <c r="W1811" s="627"/>
      <c r="X1811" s="627"/>
      <c r="Y1811" s="627"/>
      <c r="Z1811" s="627"/>
      <c r="AA1811" s="628"/>
      <c r="AB1811" s="628"/>
    </row>
    <row r="1812">
      <c r="A1812" s="635"/>
      <c r="B1812" s="357"/>
      <c r="C1812" s="630"/>
      <c r="D1812" s="630"/>
      <c r="E1812" s="630"/>
      <c r="F1812" s="640"/>
      <c r="G1812" s="632"/>
      <c r="H1812" s="632"/>
      <c r="I1812" s="632"/>
      <c r="J1812" s="632"/>
      <c r="K1812" s="632"/>
      <c r="L1812" s="633"/>
      <c r="M1812" s="633"/>
      <c r="N1812" s="634"/>
      <c r="O1812" s="627"/>
      <c r="P1812" s="627"/>
      <c r="Q1812" s="627"/>
      <c r="R1812" s="627"/>
      <c r="S1812" s="627"/>
      <c r="T1812" s="627"/>
      <c r="U1812" s="627"/>
      <c r="V1812" s="627"/>
      <c r="W1812" s="627"/>
      <c r="X1812" s="627"/>
      <c r="Y1812" s="627"/>
      <c r="Z1812" s="627"/>
      <c r="AA1812" s="628"/>
      <c r="AB1812" s="628"/>
    </row>
    <row r="1813">
      <c r="A1813" s="635"/>
      <c r="B1813" s="357"/>
      <c r="C1813" s="630"/>
      <c r="D1813" s="630"/>
      <c r="E1813" s="630"/>
      <c r="F1813" s="640"/>
      <c r="G1813" s="632"/>
      <c r="H1813" s="632"/>
      <c r="I1813" s="632"/>
      <c r="J1813" s="632"/>
      <c r="K1813" s="632"/>
      <c r="L1813" s="633"/>
      <c r="M1813" s="633"/>
      <c r="N1813" s="634"/>
      <c r="O1813" s="627"/>
      <c r="P1813" s="627"/>
      <c r="Q1813" s="627"/>
      <c r="R1813" s="627"/>
      <c r="S1813" s="627"/>
      <c r="T1813" s="627"/>
      <c r="U1813" s="627"/>
      <c r="V1813" s="627"/>
      <c r="W1813" s="627"/>
      <c r="X1813" s="627"/>
      <c r="Y1813" s="627"/>
      <c r="Z1813" s="627"/>
      <c r="AA1813" s="628"/>
      <c r="AB1813" s="628"/>
    </row>
    <row r="1814">
      <c r="A1814" s="635"/>
      <c r="B1814" s="357"/>
      <c r="C1814" s="630"/>
      <c r="D1814" s="630"/>
      <c r="E1814" s="630"/>
      <c r="F1814" s="640"/>
      <c r="G1814" s="632"/>
      <c r="H1814" s="632"/>
      <c r="I1814" s="632"/>
      <c r="J1814" s="632"/>
      <c r="K1814" s="632"/>
      <c r="L1814" s="633"/>
      <c r="M1814" s="633"/>
      <c r="N1814" s="634"/>
      <c r="O1814" s="627"/>
      <c r="P1814" s="627"/>
      <c r="Q1814" s="627"/>
      <c r="R1814" s="627"/>
      <c r="S1814" s="627"/>
      <c r="T1814" s="627"/>
      <c r="U1814" s="627"/>
      <c r="V1814" s="627"/>
      <c r="W1814" s="627"/>
      <c r="X1814" s="627"/>
      <c r="Y1814" s="627"/>
      <c r="Z1814" s="627"/>
      <c r="AA1814" s="628"/>
      <c r="AB1814" s="628"/>
    </row>
    <row r="1815">
      <c r="A1815" s="635"/>
      <c r="B1815" s="357"/>
      <c r="C1815" s="630"/>
      <c r="D1815" s="630"/>
      <c r="E1815" s="630"/>
      <c r="F1815" s="640"/>
      <c r="G1815" s="632"/>
      <c r="H1815" s="632"/>
      <c r="I1815" s="632"/>
      <c r="J1815" s="632"/>
      <c r="K1815" s="632"/>
      <c r="L1815" s="633"/>
      <c r="M1815" s="633"/>
      <c r="N1815" s="634"/>
      <c r="O1815" s="627"/>
      <c r="P1815" s="627"/>
      <c r="Q1815" s="627"/>
      <c r="R1815" s="627"/>
      <c r="S1815" s="627"/>
      <c r="T1815" s="627"/>
      <c r="U1815" s="627"/>
      <c r="V1815" s="627"/>
      <c r="W1815" s="627"/>
      <c r="X1815" s="627"/>
      <c r="Y1815" s="627"/>
      <c r="Z1815" s="627"/>
      <c r="AA1815" s="628"/>
      <c r="AB1815" s="628"/>
    </row>
    <row r="1816">
      <c r="A1816" s="635"/>
      <c r="B1816" s="357"/>
      <c r="C1816" s="630"/>
      <c r="D1816" s="630"/>
      <c r="E1816" s="630"/>
      <c r="F1816" s="640"/>
      <c r="G1816" s="632"/>
      <c r="H1816" s="632"/>
      <c r="I1816" s="632"/>
      <c r="J1816" s="632"/>
      <c r="K1816" s="632"/>
      <c r="L1816" s="633"/>
      <c r="M1816" s="633"/>
      <c r="N1816" s="634"/>
      <c r="O1816" s="627"/>
      <c r="P1816" s="627"/>
      <c r="Q1816" s="627"/>
      <c r="R1816" s="627"/>
      <c r="S1816" s="627"/>
      <c r="T1816" s="627"/>
      <c r="U1816" s="627"/>
      <c r="V1816" s="627"/>
      <c r="W1816" s="627"/>
      <c r="X1816" s="627"/>
      <c r="Y1816" s="627"/>
      <c r="Z1816" s="627"/>
      <c r="AA1816" s="628"/>
      <c r="AB1816" s="628"/>
    </row>
    <row r="1817">
      <c r="A1817" s="635"/>
      <c r="B1817" s="357"/>
      <c r="C1817" s="630"/>
      <c r="D1817" s="630"/>
      <c r="E1817" s="630"/>
      <c r="F1817" s="640"/>
      <c r="G1817" s="632"/>
      <c r="H1817" s="632"/>
      <c r="I1817" s="632"/>
      <c r="J1817" s="632"/>
      <c r="K1817" s="632"/>
      <c r="L1817" s="633"/>
      <c r="M1817" s="633"/>
      <c r="N1817" s="634"/>
      <c r="O1817" s="627"/>
      <c r="P1817" s="627"/>
      <c r="Q1817" s="627"/>
      <c r="R1817" s="627"/>
      <c r="S1817" s="627"/>
      <c r="T1817" s="627"/>
      <c r="U1817" s="627"/>
      <c r="V1817" s="627"/>
      <c r="W1817" s="627"/>
      <c r="X1817" s="627"/>
      <c r="Y1817" s="627"/>
      <c r="Z1817" s="627"/>
      <c r="AA1817" s="628"/>
      <c r="AB1817" s="628"/>
    </row>
    <row r="1818">
      <c r="A1818" s="635"/>
      <c r="B1818" s="357"/>
      <c r="C1818" s="630"/>
      <c r="D1818" s="630"/>
      <c r="E1818" s="630"/>
      <c r="F1818" s="640"/>
      <c r="G1818" s="632"/>
      <c r="H1818" s="632"/>
      <c r="I1818" s="632"/>
      <c r="J1818" s="632"/>
      <c r="K1818" s="632"/>
      <c r="L1818" s="633"/>
      <c r="M1818" s="633"/>
      <c r="N1818" s="634"/>
      <c r="O1818" s="627"/>
      <c r="P1818" s="627"/>
      <c r="Q1818" s="627"/>
      <c r="R1818" s="627"/>
      <c r="S1818" s="627"/>
      <c r="T1818" s="627"/>
      <c r="U1818" s="627"/>
      <c r="V1818" s="627"/>
      <c r="W1818" s="627"/>
      <c r="X1818" s="627"/>
      <c r="Y1818" s="627"/>
      <c r="Z1818" s="627"/>
      <c r="AA1818" s="628"/>
      <c r="AB1818" s="628"/>
    </row>
    <row r="1819">
      <c r="A1819" s="635"/>
      <c r="B1819" s="357"/>
      <c r="C1819" s="630"/>
      <c r="D1819" s="630"/>
      <c r="E1819" s="630"/>
      <c r="F1819" s="640"/>
      <c r="G1819" s="632"/>
      <c r="H1819" s="632"/>
      <c r="I1819" s="632"/>
      <c r="J1819" s="632"/>
      <c r="K1819" s="632"/>
      <c r="L1819" s="633"/>
      <c r="M1819" s="633"/>
      <c r="N1819" s="634"/>
      <c r="O1819" s="627"/>
      <c r="P1819" s="627"/>
      <c r="Q1819" s="627"/>
      <c r="R1819" s="627"/>
      <c r="S1819" s="627"/>
      <c r="T1819" s="627"/>
      <c r="U1819" s="627"/>
      <c r="V1819" s="627"/>
      <c r="W1819" s="627"/>
      <c r="X1819" s="627"/>
      <c r="Y1819" s="627"/>
      <c r="Z1819" s="627"/>
      <c r="AA1819" s="628"/>
      <c r="AB1819" s="628"/>
    </row>
    <row r="1820">
      <c r="A1820" s="635"/>
      <c r="B1820" s="357"/>
      <c r="C1820" s="630"/>
      <c r="D1820" s="630"/>
      <c r="E1820" s="630"/>
      <c r="F1820" s="640"/>
      <c r="G1820" s="632"/>
      <c r="H1820" s="632"/>
      <c r="I1820" s="632"/>
      <c r="J1820" s="632"/>
      <c r="K1820" s="632"/>
      <c r="L1820" s="633"/>
      <c r="M1820" s="633"/>
      <c r="N1820" s="634"/>
      <c r="O1820" s="627"/>
      <c r="P1820" s="627"/>
      <c r="Q1820" s="627"/>
      <c r="R1820" s="627"/>
      <c r="S1820" s="627"/>
      <c r="T1820" s="627"/>
      <c r="U1820" s="627"/>
      <c r="V1820" s="627"/>
      <c r="W1820" s="627"/>
      <c r="X1820" s="627"/>
      <c r="Y1820" s="627"/>
      <c r="Z1820" s="627"/>
      <c r="AA1820" s="628"/>
      <c r="AB1820" s="628"/>
    </row>
    <row r="1821">
      <c r="A1821" s="635"/>
      <c r="B1821" s="357"/>
      <c r="C1821" s="630"/>
      <c r="D1821" s="630"/>
      <c r="E1821" s="630"/>
      <c r="F1821" s="640"/>
      <c r="G1821" s="632"/>
      <c r="H1821" s="632"/>
      <c r="I1821" s="632"/>
      <c r="J1821" s="632"/>
      <c r="K1821" s="632"/>
      <c r="L1821" s="633"/>
      <c r="M1821" s="633"/>
      <c r="N1821" s="634"/>
      <c r="O1821" s="627"/>
      <c r="P1821" s="627"/>
      <c r="Q1821" s="627"/>
      <c r="R1821" s="627"/>
      <c r="S1821" s="627"/>
      <c r="T1821" s="627"/>
      <c r="U1821" s="627"/>
      <c r="V1821" s="627"/>
      <c r="W1821" s="627"/>
      <c r="X1821" s="627"/>
      <c r="Y1821" s="627"/>
      <c r="Z1821" s="627"/>
      <c r="AA1821" s="628"/>
      <c r="AB1821" s="628"/>
    </row>
    <row r="1822">
      <c r="A1822" s="635"/>
      <c r="B1822" s="357"/>
      <c r="C1822" s="630"/>
      <c r="D1822" s="630"/>
      <c r="E1822" s="630"/>
      <c r="F1822" s="640"/>
      <c r="G1822" s="632"/>
      <c r="H1822" s="632"/>
      <c r="I1822" s="632"/>
      <c r="J1822" s="632"/>
      <c r="K1822" s="632"/>
      <c r="L1822" s="633"/>
      <c r="M1822" s="633"/>
      <c r="N1822" s="634"/>
      <c r="O1822" s="627"/>
      <c r="P1822" s="627"/>
      <c r="Q1822" s="627"/>
      <c r="R1822" s="627"/>
      <c r="S1822" s="627"/>
      <c r="T1822" s="627"/>
      <c r="U1822" s="627"/>
      <c r="V1822" s="627"/>
      <c r="W1822" s="627"/>
      <c r="X1822" s="627"/>
      <c r="Y1822" s="627"/>
      <c r="Z1822" s="627"/>
      <c r="AA1822" s="628"/>
      <c r="AB1822" s="628"/>
    </row>
    <row r="1823">
      <c r="A1823" s="635"/>
      <c r="B1823" s="357"/>
      <c r="C1823" s="630"/>
      <c r="D1823" s="630"/>
      <c r="E1823" s="630"/>
      <c r="F1823" s="640"/>
      <c r="G1823" s="632"/>
      <c r="H1823" s="632"/>
      <c r="I1823" s="632"/>
      <c r="J1823" s="632"/>
      <c r="K1823" s="632"/>
      <c r="L1823" s="633"/>
      <c r="M1823" s="633"/>
      <c r="N1823" s="634"/>
      <c r="O1823" s="627"/>
      <c r="P1823" s="627"/>
      <c r="Q1823" s="627"/>
      <c r="R1823" s="627"/>
      <c r="S1823" s="627"/>
      <c r="T1823" s="627"/>
      <c r="U1823" s="627"/>
      <c r="V1823" s="627"/>
      <c r="W1823" s="627"/>
      <c r="X1823" s="627"/>
      <c r="Y1823" s="627"/>
      <c r="Z1823" s="627"/>
      <c r="AA1823" s="628"/>
      <c r="AB1823" s="628"/>
    </row>
    <row r="1824">
      <c r="A1824" s="635"/>
      <c r="B1824" s="357"/>
      <c r="C1824" s="630"/>
      <c r="D1824" s="630"/>
      <c r="E1824" s="630"/>
      <c r="F1824" s="640"/>
      <c r="G1824" s="632"/>
      <c r="H1824" s="632"/>
      <c r="I1824" s="632"/>
      <c r="J1824" s="632"/>
      <c r="K1824" s="632"/>
      <c r="L1824" s="633"/>
      <c r="M1824" s="633"/>
      <c r="N1824" s="634"/>
      <c r="O1824" s="627"/>
      <c r="P1824" s="627"/>
      <c r="Q1824" s="627"/>
      <c r="R1824" s="627"/>
      <c r="S1824" s="627"/>
      <c r="T1824" s="627"/>
      <c r="U1824" s="627"/>
      <c r="V1824" s="627"/>
      <c r="W1824" s="627"/>
      <c r="X1824" s="627"/>
      <c r="Y1824" s="627"/>
      <c r="Z1824" s="627"/>
      <c r="AA1824" s="628"/>
      <c r="AB1824" s="628"/>
    </row>
    <row r="1825">
      <c r="A1825" s="635"/>
      <c r="B1825" s="357"/>
      <c r="C1825" s="630"/>
      <c r="D1825" s="630"/>
      <c r="E1825" s="630"/>
      <c r="F1825" s="640"/>
      <c r="G1825" s="632"/>
      <c r="H1825" s="632"/>
      <c r="I1825" s="632"/>
      <c r="J1825" s="632"/>
      <c r="K1825" s="632"/>
      <c r="L1825" s="633"/>
      <c r="M1825" s="633"/>
      <c r="N1825" s="634"/>
      <c r="O1825" s="627"/>
      <c r="P1825" s="627"/>
      <c r="Q1825" s="627"/>
      <c r="R1825" s="627"/>
      <c r="S1825" s="627"/>
      <c r="T1825" s="627"/>
      <c r="U1825" s="627"/>
      <c r="V1825" s="627"/>
      <c r="W1825" s="627"/>
      <c r="X1825" s="627"/>
      <c r="Y1825" s="627"/>
      <c r="Z1825" s="627"/>
      <c r="AA1825" s="628"/>
      <c r="AB1825" s="628"/>
    </row>
    <row r="1826">
      <c r="A1826" s="635"/>
      <c r="B1826" s="357"/>
      <c r="C1826" s="630"/>
      <c r="D1826" s="630"/>
      <c r="E1826" s="630"/>
      <c r="F1826" s="640"/>
      <c r="G1826" s="632"/>
      <c r="H1826" s="632"/>
      <c r="I1826" s="632"/>
      <c r="J1826" s="632"/>
      <c r="K1826" s="632"/>
      <c r="L1826" s="633"/>
      <c r="M1826" s="633"/>
      <c r="N1826" s="634"/>
      <c r="O1826" s="627"/>
      <c r="P1826" s="627"/>
      <c r="Q1826" s="627"/>
      <c r="R1826" s="627"/>
      <c r="S1826" s="627"/>
      <c r="T1826" s="627"/>
      <c r="U1826" s="627"/>
      <c r="V1826" s="627"/>
      <c r="W1826" s="627"/>
      <c r="X1826" s="627"/>
      <c r="Y1826" s="627"/>
      <c r="Z1826" s="627"/>
      <c r="AA1826" s="628"/>
      <c r="AB1826" s="628"/>
    </row>
    <row r="1827">
      <c r="A1827" s="635"/>
      <c r="B1827" s="357"/>
      <c r="C1827" s="630"/>
      <c r="D1827" s="630"/>
      <c r="E1827" s="630"/>
      <c r="F1827" s="640"/>
      <c r="G1827" s="632"/>
      <c r="H1827" s="632"/>
      <c r="I1827" s="632"/>
      <c r="J1827" s="632"/>
      <c r="K1827" s="632"/>
      <c r="L1827" s="633"/>
      <c r="M1827" s="633"/>
      <c r="N1827" s="634"/>
      <c r="O1827" s="627"/>
      <c r="P1827" s="627"/>
      <c r="Q1827" s="627"/>
      <c r="R1827" s="627"/>
      <c r="S1827" s="627"/>
      <c r="T1827" s="627"/>
      <c r="U1827" s="627"/>
      <c r="V1827" s="627"/>
      <c r="W1827" s="627"/>
      <c r="X1827" s="627"/>
      <c r="Y1827" s="627"/>
      <c r="Z1827" s="627"/>
      <c r="AA1827" s="628"/>
      <c r="AB1827" s="628"/>
    </row>
    <row r="1828">
      <c r="A1828" s="635"/>
      <c r="B1828" s="357"/>
      <c r="C1828" s="630"/>
      <c r="D1828" s="630"/>
      <c r="E1828" s="630"/>
      <c r="F1828" s="640"/>
      <c r="G1828" s="632"/>
      <c r="H1828" s="632"/>
      <c r="I1828" s="632"/>
      <c r="J1828" s="632"/>
      <c r="K1828" s="632"/>
      <c r="L1828" s="633"/>
      <c r="M1828" s="633"/>
      <c r="N1828" s="634"/>
      <c r="O1828" s="627"/>
      <c r="P1828" s="627"/>
      <c r="Q1828" s="627"/>
      <c r="R1828" s="627"/>
      <c r="S1828" s="627"/>
      <c r="T1828" s="627"/>
      <c r="U1828" s="627"/>
      <c r="V1828" s="627"/>
      <c r="W1828" s="627"/>
      <c r="X1828" s="627"/>
      <c r="Y1828" s="627"/>
      <c r="Z1828" s="627"/>
      <c r="AA1828" s="628"/>
      <c r="AB1828" s="628"/>
    </row>
    <row r="1829">
      <c r="A1829" s="635"/>
      <c r="B1829" s="357"/>
      <c r="C1829" s="630"/>
      <c r="D1829" s="630"/>
      <c r="E1829" s="630"/>
      <c r="F1829" s="640"/>
      <c r="G1829" s="632"/>
      <c r="H1829" s="632"/>
      <c r="I1829" s="632"/>
      <c r="J1829" s="632"/>
      <c r="K1829" s="632"/>
      <c r="L1829" s="633"/>
      <c r="M1829" s="633"/>
      <c r="N1829" s="634"/>
      <c r="O1829" s="627"/>
      <c r="P1829" s="627"/>
      <c r="Q1829" s="627"/>
      <c r="R1829" s="627"/>
      <c r="S1829" s="627"/>
      <c r="T1829" s="627"/>
      <c r="U1829" s="627"/>
      <c r="V1829" s="627"/>
      <c r="W1829" s="627"/>
      <c r="X1829" s="627"/>
      <c r="Y1829" s="627"/>
      <c r="Z1829" s="627"/>
      <c r="AA1829" s="628"/>
      <c r="AB1829" s="628"/>
    </row>
    <row r="1830">
      <c r="A1830" s="635"/>
      <c r="B1830" s="357"/>
      <c r="C1830" s="630"/>
      <c r="D1830" s="630"/>
      <c r="E1830" s="630"/>
      <c r="F1830" s="640"/>
      <c r="G1830" s="632"/>
      <c r="H1830" s="632"/>
      <c r="I1830" s="632"/>
      <c r="J1830" s="632"/>
      <c r="K1830" s="632"/>
      <c r="L1830" s="633"/>
      <c r="M1830" s="633"/>
      <c r="N1830" s="634"/>
      <c r="O1830" s="627"/>
      <c r="P1830" s="627"/>
      <c r="Q1830" s="627"/>
      <c r="R1830" s="627"/>
      <c r="S1830" s="627"/>
      <c r="T1830" s="627"/>
      <c r="U1830" s="627"/>
      <c r="V1830" s="627"/>
      <c r="W1830" s="627"/>
      <c r="X1830" s="627"/>
      <c r="Y1830" s="627"/>
      <c r="Z1830" s="627"/>
      <c r="AA1830" s="628"/>
      <c r="AB1830" s="628"/>
    </row>
    <row r="1831">
      <c r="A1831" s="635"/>
      <c r="B1831" s="357"/>
      <c r="C1831" s="630"/>
      <c r="D1831" s="630"/>
      <c r="E1831" s="630"/>
      <c r="F1831" s="640"/>
      <c r="G1831" s="632"/>
      <c r="H1831" s="632"/>
      <c r="I1831" s="632"/>
      <c r="J1831" s="632"/>
      <c r="K1831" s="632"/>
      <c r="L1831" s="633"/>
      <c r="M1831" s="633"/>
      <c r="N1831" s="634"/>
      <c r="O1831" s="627"/>
      <c r="P1831" s="627"/>
      <c r="Q1831" s="627"/>
      <c r="R1831" s="627"/>
      <c r="S1831" s="627"/>
      <c r="T1831" s="627"/>
      <c r="U1831" s="627"/>
      <c r="V1831" s="627"/>
      <c r="W1831" s="627"/>
      <c r="X1831" s="627"/>
      <c r="Y1831" s="627"/>
      <c r="Z1831" s="627"/>
      <c r="AA1831" s="628"/>
      <c r="AB1831" s="628"/>
    </row>
    <row r="1832">
      <c r="A1832" s="635"/>
      <c r="B1832" s="357"/>
      <c r="C1832" s="630"/>
      <c r="D1832" s="630"/>
      <c r="E1832" s="630"/>
      <c r="F1832" s="640"/>
      <c r="G1832" s="632"/>
      <c r="H1832" s="632"/>
      <c r="I1832" s="632"/>
      <c r="J1832" s="632"/>
      <c r="K1832" s="632"/>
      <c r="L1832" s="633"/>
      <c r="M1832" s="633"/>
      <c r="N1832" s="634"/>
      <c r="O1832" s="627"/>
      <c r="P1832" s="627"/>
      <c r="Q1832" s="627"/>
      <c r="R1832" s="627"/>
      <c r="S1832" s="627"/>
      <c r="T1832" s="627"/>
      <c r="U1832" s="627"/>
      <c r="V1832" s="627"/>
      <c r="W1832" s="627"/>
      <c r="X1832" s="627"/>
      <c r="Y1832" s="627"/>
      <c r="Z1832" s="627"/>
      <c r="AA1832" s="628"/>
      <c r="AB1832" s="628"/>
    </row>
    <row r="1833">
      <c r="A1833" s="635"/>
      <c r="B1833" s="357"/>
      <c r="C1833" s="630"/>
      <c r="D1833" s="630"/>
      <c r="E1833" s="630"/>
      <c r="F1833" s="640"/>
      <c r="G1833" s="632"/>
      <c r="H1833" s="632"/>
      <c r="I1833" s="632"/>
      <c r="J1833" s="632"/>
      <c r="K1833" s="632"/>
      <c r="L1833" s="633"/>
      <c r="M1833" s="633"/>
      <c r="N1833" s="634"/>
      <c r="O1833" s="627"/>
      <c r="P1833" s="627"/>
      <c r="Q1833" s="627"/>
      <c r="R1833" s="627"/>
      <c r="S1833" s="627"/>
      <c r="T1833" s="627"/>
      <c r="U1833" s="627"/>
      <c r="V1833" s="627"/>
      <c r="W1833" s="627"/>
      <c r="X1833" s="627"/>
      <c r="Y1833" s="627"/>
      <c r="Z1833" s="627"/>
      <c r="AA1833" s="628"/>
      <c r="AB1833" s="628"/>
    </row>
    <row r="1834">
      <c r="A1834" s="635"/>
      <c r="B1834" s="357"/>
      <c r="C1834" s="630"/>
      <c r="D1834" s="630"/>
      <c r="E1834" s="630"/>
      <c r="F1834" s="640"/>
      <c r="G1834" s="632"/>
      <c r="H1834" s="632"/>
      <c r="I1834" s="632"/>
      <c r="J1834" s="632"/>
      <c r="K1834" s="632"/>
      <c r="L1834" s="633"/>
      <c r="M1834" s="633"/>
      <c r="N1834" s="634"/>
      <c r="O1834" s="627"/>
      <c r="P1834" s="627"/>
      <c r="Q1834" s="627"/>
      <c r="R1834" s="627"/>
      <c r="S1834" s="627"/>
      <c r="T1834" s="627"/>
      <c r="U1834" s="627"/>
      <c r="V1834" s="627"/>
      <c r="W1834" s="627"/>
      <c r="X1834" s="627"/>
      <c r="Y1834" s="627"/>
      <c r="Z1834" s="627"/>
      <c r="AA1834" s="628"/>
      <c r="AB1834" s="628"/>
    </row>
    <row r="1835">
      <c r="A1835" s="635"/>
      <c r="B1835" s="357"/>
      <c r="C1835" s="630"/>
      <c r="D1835" s="630"/>
      <c r="E1835" s="630"/>
      <c r="F1835" s="640"/>
      <c r="G1835" s="632"/>
      <c r="H1835" s="632"/>
      <c r="I1835" s="632"/>
      <c r="J1835" s="632"/>
      <c r="K1835" s="632"/>
      <c r="L1835" s="633"/>
      <c r="M1835" s="633"/>
      <c r="N1835" s="634"/>
      <c r="O1835" s="627"/>
      <c r="P1835" s="627"/>
      <c r="Q1835" s="627"/>
      <c r="R1835" s="627"/>
      <c r="S1835" s="627"/>
      <c r="T1835" s="627"/>
      <c r="U1835" s="627"/>
      <c r="V1835" s="627"/>
      <c r="W1835" s="627"/>
      <c r="X1835" s="627"/>
      <c r="Y1835" s="627"/>
      <c r="Z1835" s="627"/>
      <c r="AA1835" s="628"/>
      <c r="AB1835" s="628"/>
    </row>
    <row r="1836">
      <c r="A1836" s="635"/>
      <c r="B1836" s="357"/>
      <c r="C1836" s="630"/>
      <c r="D1836" s="630"/>
      <c r="E1836" s="630"/>
      <c r="F1836" s="640"/>
      <c r="G1836" s="632"/>
      <c r="H1836" s="632"/>
      <c r="I1836" s="632"/>
      <c r="J1836" s="632"/>
      <c r="K1836" s="632"/>
      <c r="L1836" s="633"/>
      <c r="M1836" s="633"/>
      <c r="N1836" s="634"/>
      <c r="O1836" s="627"/>
      <c r="P1836" s="627"/>
      <c r="Q1836" s="627"/>
      <c r="R1836" s="627"/>
      <c r="S1836" s="627"/>
      <c r="T1836" s="627"/>
      <c r="U1836" s="627"/>
      <c r="V1836" s="627"/>
      <c r="W1836" s="627"/>
      <c r="X1836" s="627"/>
      <c r="Y1836" s="627"/>
      <c r="Z1836" s="627"/>
      <c r="AA1836" s="628"/>
      <c r="AB1836" s="628"/>
    </row>
    <row r="1837">
      <c r="A1837" s="635"/>
      <c r="B1837" s="357"/>
      <c r="C1837" s="630"/>
      <c r="D1837" s="630"/>
      <c r="E1837" s="630"/>
      <c r="F1837" s="640"/>
      <c r="G1837" s="632"/>
      <c r="H1837" s="632"/>
      <c r="I1837" s="632"/>
      <c r="J1837" s="632"/>
      <c r="K1837" s="632"/>
      <c r="L1837" s="633"/>
      <c r="M1837" s="633"/>
      <c r="N1837" s="634"/>
      <c r="O1837" s="627"/>
      <c r="P1837" s="627"/>
      <c r="Q1837" s="627"/>
      <c r="R1837" s="627"/>
      <c r="S1837" s="627"/>
      <c r="T1837" s="627"/>
      <c r="U1837" s="627"/>
      <c r="V1837" s="627"/>
      <c r="W1837" s="627"/>
      <c r="X1837" s="627"/>
      <c r="Y1837" s="627"/>
      <c r="Z1837" s="627"/>
      <c r="AA1837" s="628"/>
      <c r="AB1837" s="628"/>
    </row>
    <row r="1838">
      <c r="A1838" s="635"/>
      <c r="B1838" s="357"/>
      <c r="C1838" s="630"/>
      <c r="D1838" s="630"/>
      <c r="E1838" s="630"/>
      <c r="F1838" s="640"/>
      <c r="G1838" s="632"/>
      <c r="H1838" s="632"/>
      <c r="I1838" s="632"/>
      <c r="J1838" s="632"/>
      <c r="K1838" s="632"/>
      <c r="L1838" s="633"/>
      <c r="M1838" s="633"/>
      <c r="N1838" s="634"/>
      <c r="O1838" s="627"/>
      <c r="P1838" s="627"/>
      <c r="Q1838" s="627"/>
      <c r="R1838" s="627"/>
      <c r="S1838" s="627"/>
      <c r="T1838" s="627"/>
      <c r="U1838" s="627"/>
      <c r="V1838" s="627"/>
      <c r="W1838" s="627"/>
      <c r="X1838" s="627"/>
      <c r="Y1838" s="627"/>
      <c r="Z1838" s="627"/>
      <c r="AA1838" s="628"/>
      <c r="AB1838" s="628"/>
    </row>
    <row r="1839">
      <c r="A1839" s="635"/>
      <c r="B1839" s="357"/>
      <c r="C1839" s="630"/>
      <c r="D1839" s="630"/>
      <c r="E1839" s="630"/>
      <c r="F1839" s="640"/>
      <c r="G1839" s="632"/>
      <c r="H1839" s="632"/>
      <c r="I1839" s="632"/>
      <c r="J1839" s="632"/>
      <c r="K1839" s="632"/>
      <c r="L1839" s="633"/>
      <c r="M1839" s="633"/>
      <c r="N1839" s="634"/>
      <c r="O1839" s="627"/>
      <c r="P1839" s="627"/>
      <c r="Q1839" s="627"/>
      <c r="R1839" s="627"/>
      <c r="S1839" s="627"/>
      <c r="T1839" s="627"/>
      <c r="U1839" s="627"/>
      <c r="V1839" s="627"/>
      <c r="W1839" s="627"/>
      <c r="X1839" s="627"/>
      <c r="Y1839" s="627"/>
      <c r="Z1839" s="627"/>
      <c r="AA1839" s="628"/>
      <c r="AB1839" s="628"/>
    </row>
    <row r="1840">
      <c r="A1840" s="635"/>
      <c r="B1840" s="357"/>
      <c r="C1840" s="630"/>
      <c r="D1840" s="630"/>
      <c r="E1840" s="630"/>
      <c r="F1840" s="640"/>
      <c r="G1840" s="632"/>
      <c r="H1840" s="632"/>
      <c r="I1840" s="632"/>
      <c r="J1840" s="632"/>
      <c r="K1840" s="632"/>
      <c r="L1840" s="633"/>
      <c r="M1840" s="633"/>
      <c r="N1840" s="634"/>
      <c r="O1840" s="627"/>
      <c r="P1840" s="627"/>
      <c r="Q1840" s="627"/>
      <c r="R1840" s="627"/>
      <c r="S1840" s="627"/>
      <c r="T1840" s="627"/>
      <c r="U1840" s="627"/>
      <c r="V1840" s="627"/>
      <c r="W1840" s="627"/>
      <c r="X1840" s="627"/>
      <c r="Y1840" s="627"/>
      <c r="Z1840" s="627"/>
      <c r="AA1840" s="628"/>
      <c r="AB1840" s="628"/>
    </row>
    <row r="1841">
      <c r="A1841" s="635"/>
      <c r="B1841" s="357"/>
      <c r="C1841" s="630"/>
      <c r="D1841" s="630"/>
      <c r="E1841" s="630"/>
      <c r="F1841" s="640"/>
      <c r="G1841" s="632"/>
      <c r="H1841" s="632"/>
      <c r="I1841" s="632"/>
      <c r="J1841" s="632"/>
      <c r="K1841" s="632"/>
      <c r="L1841" s="633"/>
      <c r="M1841" s="633"/>
      <c r="N1841" s="634"/>
      <c r="O1841" s="627"/>
      <c r="P1841" s="627"/>
      <c r="Q1841" s="627"/>
      <c r="R1841" s="627"/>
      <c r="S1841" s="627"/>
      <c r="T1841" s="627"/>
      <c r="U1841" s="627"/>
      <c r="V1841" s="627"/>
      <c r="W1841" s="627"/>
      <c r="X1841" s="627"/>
      <c r="Y1841" s="627"/>
      <c r="Z1841" s="627"/>
      <c r="AA1841" s="628"/>
      <c r="AB1841" s="628"/>
    </row>
    <row r="1842">
      <c r="A1842" s="635"/>
      <c r="B1842" s="357"/>
      <c r="C1842" s="630"/>
      <c r="D1842" s="630"/>
      <c r="E1842" s="630"/>
      <c r="F1842" s="640"/>
      <c r="G1842" s="632"/>
      <c r="H1842" s="632"/>
      <c r="I1842" s="632"/>
      <c r="J1842" s="632"/>
      <c r="K1842" s="632"/>
      <c r="L1842" s="633"/>
      <c r="M1842" s="633"/>
      <c r="N1842" s="634"/>
      <c r="O1842" s="627"/>
      <c r="P1842" s="627"/>
      <c r="Q1842" s="627"/>
      <c r="R1842" s="627"/>
      <c r="S1842" s="627"/>
      <c r="T1842" s="627"/>
      <c r="U1842" s="627"/>
      <c r="V1842" s="627"/>
      <c r="W1842" s="627"/>
      <c r="X1842" s="627"/>
      <c r="Y1842" s="627"/>
      <c r="Z1842" s="627"/>
      <c r="AA1842" s="628"/>
      <c r="AB1842" s="628"/>
    </row>
    <row r="1843">
      <c r="A1843" s="635"/>
      <c r="B1843" s="357"/>
      <c r="C1843" s="630"/>
      <c r="D1843" s="630"/>
      <c r="E1843" s="630"/>
      <c r="F1843" s="640"/>
      <c r="G1843" s="632"/>
      <c r="H1843" s="632"/>
      <c r="I1843" s="632"/>
      <c r="J1843" s="632"/>
      <c r="K1843" s="632"/>
      <c r="L1843" s="633"/>
      <c r="M1843" s="633"/>
      <c r="N1843" s="634"/>
      <c r="O1843" s="627"/>
      <c r="P1843" s="627"/>
      <c r="Q1843" s="627"/>
      <c r="R1843" s="627"/>
      <c r="S1843" s="627"/>
      <c r="T1843" s="627"/>
      <c r="U1843" s="627"/>
      <c r="V1843" s="627"/>
      <c r="W1843" s="627"/>
      <c r="X1843" s="627"/>
      <c r="Y1843" s="627"/>
      <c r="Z1843" s="627"/>
      <c r="AA1843" s="628"/>
      <c r="AB1843" s="628"/>
    </row>
    <row r="1844">
      <c r="A1844" s="635"/>
      <c r="B1844" s="357"/>
      <c r="C1844" s="630"/>
      <c r="D1844" s="630"/>
      <c r="E1844" s="630"/>
      <c r="F1844" s="640"/>
      <c r="G1844" s="632"/>
      <c r="H1844" s="632"/>
      <c r="I1844" s="632"/>
      <c r="J1844" s="632"/>
      <c r="K1844" s="632"/>
      <c r="L1844" s="633"/>
      <c r="M1844" s="633"/>
      <c r="N1844" s="634"/>
      <c r="O1844" s="627"/>
      <c r="P1844" s="627"/>
      <c r="Q1844" s="627"/>
      <c r="R1844" s="627"/>
      <c r="S1844" s="627"/>
      <c r="T1844" s="627"/>
      <c r="U1844" s="627"/>
      <c r="V1844" s="627"/>
      <c r="W1844" s="627"/>
      <c r="X1844" s="627"/>
      <c r="Y1844" s="627"/>
      <c r="Z1844" s="627"/>
      <c r="AA1844" s="628"/>
      <c r="AB1844" s="628"/>
    </row>
    <row r="1845">
      <c r="A1845" s="635"/>
      <c r="B1845" s="357"/>
      <c r="C1845" s="630"/>
      <c r="D1845" s="630"/>
      <c r="E1845" s="630"/>
      <c r="F1845" s="640"/>
      <c r="G1845" s="632"/>
      <c r="H1845" s="632"/>
      <c r="I1845" s="632"/>
      <c r="J1845" s="632"/>
      <c r="K1845" s="632"/>
      <c r="L1845" s="633"/>
      <c r="M1845" s="633"/>
      <c r="N1845" s="634"/>
      <c r="O1845" s="627"/>
      <c r="P1845" s="627"/>
      <c r="Q1845" s="627"/>
      <c r="R1845" s="627"/>
      <c r="S1845" s="627"/>
      <c r="T1845" s="627"/>
      <c r="U1845" s="627"/>
      <c r="V1845" s="627"/>
      <c r="W1845" s="627"/>
      <c r="X1845" s="627"/>
      <c r="Y1845" s="627"/>
      <c r="Z1845" s="627"/>
      <c r="AA1845" s="628"/>
      <c r="AB1845" s="628"/>
    </row>
    <row r="1846">
      <c r="A1846" s="635"/>
      <c r="B1846" s="357"/>
      <c r="C1846" s="630"/>
      <c r="D1846" s="630"/>
      <c r="E1846" s="630"/>
      <c r="F1846" s="640"/>
      <c r="G1846" s="632"/>
      <c r="H1846" s="632"/>
      <c r="I1846" s="632"/>
      <c r="J1846" s="632"/>
      <c r="K1846" s="632"/>
      <c r="L1846" s="633"/>
      <c r="M1846" s="633"/>
      <c r="N1846" s="634"/>
      <c r="O1846" s="627"/>
      <c r="P1846" s="627"/>
      <c r="Q1846" s="627"/>
      <c r="R1846" s="627"/>
      <c r="S1846" s="627"/>
      <c r="T1846" s="627"/>
      <c r="U1846" s="627"/>
      <c r="V1846" s="627"/>
      <c r="W1846" s="627"/>
      <c r="X1846" s="627"/>
      <c r="Y1846" s="627"/>
      <c r="Z1846" s="627"/>
      <c r="AA1846" s="628"/>
      <c r="AB1846" s="628"/>
    </row>
    <row r="1847">
      <c r="A1847" s="635"/>
      <c r="B1847" s="357"/>
      <c r="C1847" s="630"/>
      <c r="D1847" s="630"/>
      <c r="E1847" s="630"/>
      <c r="F1847" s="640"/>
      <c r="G1847" s="632"/>
      <c r="H1847" s="632"/>
      <c r="I1847" s="632"/>
      <c r="J1847" s="632"/>
      <c r="K1847" s="632"/>
      <c r="L1847" s="633"/>
      <c r="M1847" s="633"/>
      <c r="N1847" s="634"/>
      <c r="O1847" s="627"/>
      <c r="P1847" s="627"/>
      <c r="Q1847" s="627"/>
      <c r="R1847" s="627"/>
      <c r="S1847" s="627"/>
      <c r="T1847" s="627"/>
      <c r="U1847" s="627"/>
      <c r="V1847" s="627"/>
      <c r="W1847" s="627"/>
      <c r="X1847" s="627"/>
      <c r="Y1847" s="627"/>
      <c r="Z1847" s="627"/>
      <c r="AA1847" s="628"/>
      <c r="AB1847" s="628"/>
    </row>
    <row r="1848">
      <c r="A1848" s="635"/>
      <c r="B1848" s="357"/>
      <c r="C1848" s="630"/>
      <c r="D1848" s="630"/>
      <c r="E1848" s="630"/>
      <c r="F1848" s="640"/>
      <c r="G1848" s="632"/>
      <c r="H1848" s="632"/>
      <c r="I1848" s="632"/>
      <c r="J1848" s="632"/>
      <c r="K1848" s="632"/>
      <c r="L1848" s="633"/>
      <c r="M1848" s="633"/>
      <c r="N1848" s="634"/>
      <c r="O1848" s="627"/>
      <c r="P1848" s="627"/>
      <c r="Q1848" s="627"/>
      <c r="R1848" s="627"/>
      <c r="S1848" s="627"/>
      <c r="T1848" s="627"/>
      <c r="U1848" s="627"/>
      <c r="V1848" s="627"/>
      <c r="W1848" s="627"/>
      <c r="X1848" s="627"/>
      <c r="Y1848" s="627"/>
      <c r="Z1848" s="627"/>
      <c r="AA1848" s="628"/>
      <c r="AB1848" s="628"/>
    </row>
    <row r="1849">
      <c r="A1849" s="635"/>
      <c r="B1849" s="357"/>
      <c r="C1849" s="630"/>
      <c r="D1849" s="630"/>
      <c r="E1849" s="630"/>
      <c r="F1849" s="640"/>
      <c r="G1849" s="632"/>
      <c r="H1849" s="632"/>
      <c r="I1849" s="632"/>
      <c r="J1849" s="632"/>
      <c r="K1849" s="632"/>
      <c r="L1849" s="633"/>
      <c r="M1849" s="633"/>
      <c r="N1849" s="634"/>
      <c r="O1849" s="627"/>
      <c r="P1849" s="627"/>
      <c r="Q1849" s="627"/>
      <c r="R1849" s="627"/>
      <c r="S1849" s="627"/>
      <c r="T1849" s="627"/>
      <c r="U1849" s="627"/>
      <c r="V1849" s="627"/>
      <c r="W1849" s="627"/>
      <c r="X1849" s="627"/>
      <c r="Y1849" s="627"/>
      <c r="Z1849" s="627"/>
      <c r="AA1849" s="628"/>
      <c r="AB1849" s="628"/>
    </row>
    <row r="1850">
      <c r="A1850" s="635"/>
      <c r="B1850" s="357"/>
      <c r="C1850" s="630"/>
      <c r="D1850" s="630"/>
      <c r="E1850" s="630"/>
      <c r="F1850" s="640"/>
      <c r="G1850" s="632"/>
      <c r="H1850" s="632"/>
      <c r="I1850" s="632"/>
      <c r="J1850" s="632"/>
      <c r="K1850" s="632"/>
      <c r="L1850" s="633"/>
      <c r="M1850" s="633"/>
      <c r="N1850" s="634"/>
      <c r="O1850" s="627"/>
      <c r="P1850" s="627"/>
      <c r="Q1850" s="627"/>
      <c r="R1850" s="627"/>
      <c r="S1850" s="627"/>
      <c r="T1850" s="627"/>
      <c r="U1850" s="627"/>
      <c r="V1850" s="627"/>
      <c r="W1850" s="627"/>
      <c r="X1850" s="627"/>
      <c r="Y1850" s="627"/>
      <c r="Z1850" s="627"/>
      <c r="AA1850" s="628"/>
      <c r="AB1850" s="628"/>
    </row>
    <row r="1851">
      <c r="A1851" s="635"/>
      <c r="B1851" s="357"/>
      <c r="C1851" s="630"/>
      <c r="D1851" s="630"/>
      <c r="E1851" s="630"/>
      <c r="F1851" s="640"/>
      <c r="G1851" s="632"/>
      <c r="H1851" s="632"/>
      <c r="I1851" s="632"/>
      <c r="J1851" s="632"/>
      <c r="K1851" s="632"/>
      <c r="L1851" s="633"/>
      <c r="M1851" s="633"/>
      <c r="N1851" s="634"/>
      <c r="O1851" s="627"/>
      <c r="P1851" s="627"/>
      <c r="Q1851" s="627"/>
      <c r="R1851" s="627"/>
      <c r="S1851" s="627"/>
      <c r="T1851" s="627"/>
      <c r="U1851" s="627"/>
      <c r="V1851" s="627"/>
      <c r="W1851" s="627"/>
      <c r="X1851" s="627"/>
      <c r="Y1851" s="627"/>
      <c r="Z1851" s="627"/>
      <c r="AA1851" s="628"/>
      <c r="AB1851" s="628"/>
    </row>
    <row r="1852">
      <c r="A1852" s="635"/>
      <c r="B1852" s="357"/>
      <c r="C1852" s="630"/>
      <c r="D1852" s="630"/>
      <c r="E1852" s="630"/>
      <c r="F1852" s="640"/>
      <c r="G1852" s="632"/>
      <c r="H1852" s="632"/>
      <c r="I1852" s="632"/>
      <c r="J1852" s="632"/>
      <c r="K1852" s="632"/>
      <c r="L1852" s="633"/>
      <c r="M1852" s="633"/>
      <c r="N1852" s="634"/>
      <c r="O1852" s="627"/>
      <c r="P1852" s="627"/>
      <c r="Q1852" s="627"/>
      <c r="R1852" s="627"/>
      <c r="S1852" s="627"/>
      <c r="T1852" s="627"/>
      <c r="U1852" s="627"/>
      <c r="V1852" s="627"/>
      <c r="W1852" s="627"/>
      <c r="X1852" s="627"/>
      <c r="Y1852" s="627"/>
      <c r="Z1852" s="627"/>
      <c r="AA1852" s="628"/>
      <c r="AB1852" s="628"/>
    </row>
    <row r="1853">
      <c r="A1853" s="635"/>
      <c r="B1853" s="357"/>
      <c r="C1853" s="630"/>
      <c r="D1853" s="630"/>
      <c r="E1853" s="630"/>
      <c r="F1853" s="640"/>
      <c r="G1853" s="632"/>
      <c r="H1853" s="632"/>
      <c r="I1853" s="632"/>
      <c r="J1853" s="632"/>
      <c r="K1853" s="632"/>
      <c r="L1853" s="633"/>
      <c r="M1853" s="633"/>
      <c r="N1853" s="634"/>
      <c r="O1853" s="627"/>
      <c r="P1853" s="627"/>
      <c r="Q1853" s="627"/>
      <c r="R1853" s="627"/>
      <c r="S1853" s="627"/>
      <c r="T1853" s="627"/>
      <c r="U1853" s="627"/>
      <c r="V1853" s="627"/>
      <c r="W1853" s="627"/>
      <c r="X1853" s="627"/>
      <c r="Y1853" s="627"/>
      <c r="Z1853" s="627"/>
      <c r="AA1853" s="628"/>
      <c r="AB1853" s="628"/>
    </row>
    <row r="1854">
      <c r="A1854" s="635"/>
      <c r="B1854" s="357"/>
      <c r="C1854" s="630"/>
      <c r="D1854" s="630"/>
      <c r="E1854" s="630"/>
      <c r="F1854" s="640"/>
      <c r="G1854" s="632"/>
      <c r="H1854" s="632"/>
      <c r="I1854" s="632"/>
      <c r="J1854" s="632"/>
      <c r="K1854" s="632"/>
      <c r="L1854" s="633"/>
      <c r="M1854" s="633"/>
      <c r="N1854" s="634"/>
      <c r="O1854" s="627"/>
      <c r="P1854" s="627"/>
      <c r="Q1854" s="627"/>
      <c r="R1854" s="627"/>
      <c r="S1854" s="627"/>
      <c r="T1854" s="627"/>
      <c r="U1854" s="627"/>
      <c r="V1854" s="627"/>
      <c r="W1854" s="627"/>
      <c r="X1854" s="627"/>
      <c r="Y1854" s="627"/>
      <c r="Z1854" s="627"/>
      <c r="AA1854" s="628"/>
      <c r="AB1854" s="628"/>
    </row>
    <row r="1855">
      <c r="A1855" s="635"/>
      <c r="B1855" s="357"/>
      <c r="C1855" s="630"/>
      <c r="D1855" s="630"/>
      <c r="E1855" s="630"/>
      <c r="F1855" s="640"/>
      <c r="G1855" s="632"/>
      <c r="H1855" s="632"/>
      <c r="I1855" s="632"/>
      <c r="J1855" s="632"/>
      <c r="K1855" s="632"/>
      <c r="L1855" s="633"/>
      <c r="M1855" s="633"/>
      <c r="N1855" s="634"/>
      <c r="O1855" s="627"/>
      <c r="P1855" s="627"/>
      <c r="Q1855" s="627"/>
      <c r="R1855" s="627"/>
      <c r="S1855" s="627"/>
      <c r="T1855" s="627"/>
      <c r="U1855" s="627"/>
      <c r="V1855" s="627"/>
      <c r="W1855" s="627"/>
      <c r="X1855" s="627"/>
      <c r="Y1855" s="627"/>
      <c r="Z1855" s="627"/>
      <c r="AA1855" s="628"/>
      <c r="AB1855" s="628"/>
    </row>
    <row r="1856">
      <c r="A1856" s="635"/>
      <c r="B1856" s="357"/>
      <c r="C1856" s="630"/>
      <c r="D1856" s="630"/>
      <c r="E1856" s="630"/>
      <c r="F1856" s="640"/>
      <c r="G1856" s="632"/>
      <c r="H1856" s="632"/>
      <c r="I1856" s="632"/>
      <c r="J1856" s="632"/>
      <c r="K1856" s="632"/>
      <c r="L1856" s="633"/>
      <c r="M1856" s="633"/>
      <c r="N1856" s="634"/>
      <c r="O1856" s="627"/>
      <c r="P1856" s="627"/>
      <c r="Q1856" s="627"/>
      <c r="R1856" s="627"/>
      <c r="S1856" s="627"/>
      <c r="T1856" s="627"/>
      <c r="U1856" s="627"/>
      <c r="V1856" s="627"/>
      <c r="W1856" s="627"/>
      <c r="X1856" s="627"/>
      <c r="Y1856" s="627"/>
      <c r="Z1856" s="627"/>
      <c r="AA1856" s="628"/>
      <c r="AB1856" s="628"/>
    </row>
    <row r="1857">
      <c r="A1857" s="635"/>
      <c r="B1857" s="357"/>
      <c r="C1857" s="630"/>
      <c r="D1857" s="630"/>
      <c r="E1857" s="630"/>
      <c r="F1857" s="640"/>
      <c r="G1857" s="632"/>
      <c r="H1857" s="632"/>
      <c r="I1857" s="632"/>
      <c r="J1857" s="632"/>
      <c r="K1857" s="632"/>
      <c r="L1857" s="633"/>
      <c r="M1857" s="633"/>
      <c r="N1857" s="634"/>
      <c r="O1857" s="627"/>
      <c r="P1857" s="627"/>
      <c r="Q1857" s="627"/>
      <c r="R1857" s="627"/>
      <c r="S1857" s="627"/>
      <c r="T1857" s="627"/>
      <c r="U1857" s="627"/>
      <c r="V1857" s="627"/>
      <c r="W1857" s="627"/>
      <c r="X1857" s="627"/>
      <c r="Y1857" s="627"/>
      <c r="Z1857" s="627"/>
      <c r="AA1857" s="628"/>
      <c r="AB1857" s="628"/>
    </row>
    <row r="1858">
      <c r="A1858" s="635"/>
      <c r="B1858" s="357"/>
      <c r="C1858" s="630"/>
      <c r="D1858" s="630"/>
      <c r="E1858" s="630"/>
      <c r="F1858" s="640"/>
      <c r="G1858" s="632"/>
      <c r="H1858" s="632"/>
      <c r="I1858" s="632"/>
      <c r="J1858" s="632"/>
      <c r="K1858" s="632"/>
      <c r="L1858" s="633"/>
      <c r="M1858" s="633"/>
      <c r="N1858" s="634"/>
      <c r="O1858" s="627"/>
      <c r="P1858" s="627"/>
      <c r="Q1858" s="627"/>
      <c r="R1858" s="627"/>
      <c r="S1858" s="627"/>
      <c r="T1858" s="627"/>
      <c r="U1858" s="627"/>
      <c r="V1858" s="627"/>
      <c r="W1858" s="627"/>
      <c r="X1858" s="627"/>
      <c r="Y1858" s="627"/>
      <c r="Z1858" s="627"/>
      <c r="AA1858" s="628"/>
      <c r="AB1858" s="628"/>
    </row>
    <row r="1859">
      <c r="A1859" s="635"/>
      <c r="B1859" s="357"/>
      <c r="C1859" s="630"/>
      <c r="D1859" s="630"/>
      <c r="E1859" s="630"/>
      <c r="F1859" s="640"/>
      <c r="G1859" s="632"/>
      <c r="H1859" s="632"/>
      <c r="I1859" s="632"/>
      <c r="J1859" s="632"/>
      <c r="K1859" s="632"/>
      <c r="L1859" s="633"/>
      <c r="M1859" s="633"/>
      <c r="N1859" s="634"/>
      <c r="O1859" s="627"/>
      <c r="P1859" s="627"/>
      <c r="Q1859" s="627"/>
      <c r="R1859" s="627"/>
      <c r="S1859" s="627"/>
      <c r="T1859" s="627"/>
      <c r="U1859" s="627"/>
      <c r="V1859" s="627"/>
      <c r="W1859" s="627"/>
      <c r="X1859" s="627"/>
      <c r="Y1859" s="627"/>
      <c r="Z1859" s="627"/>
      <c r="AA1859" s="628"/>
      <c r="AB1859" s="628"/>
    </row>
    <row r="1860">
      <c r="A1860" s="635"/>
      <c r="B1860" s="357"/>
      <c r="C1860" s="630"/>
      <c r="D1860" s="630"/>
      <c r="E1860" s="630"/>
      <c r="F1860" s="640"/>
      <c r="G1860" s="632"/>
      <c r="H1860" s="632"/>
      <c r="I1860" s="632"/>
      <c r="J1860" s="632"/>
      <c r="K1860" s="632"/>
      <c r="L1860" s="633"/>
      <c r="M1860" s="633"/>
      <c r="N1860" s="634"/>
      <c r="O1860" s="627"/>
      <c r="P1860" s="627"/>
      <c r="Q1860" s="627"/>
      <c r="R1860" s="627"/>
      <c r="S1860" s="627"/>
      <c r="T1860" s="627"/>
      <c r="U1860" s="627"/>
      <c r="V1860" s="627"/>
      <c r="W1860" s="627"/>
      <c r="X1860" s="627"/>
      <c r="Y1860" s="627"/>
      <c r="Z1860" s="627"/>
      <c r="AA1860" s="628"/>
      <c r="AB1860" s="628"/>
    </row>
    <row r="1861">
      <c r="A1861" s="635"/>
      <c r="B1861" s="357"/>
      <c r="C1861" s="630"/>
      <c r="D1861" s="630"/>
      <c r="E1861" s="630"/>
      <c r="F1861" s="640"/>
      <c r="G1861" s="632"/>
      <c r="H1861" s="632"/>
      <c r="I1861" s="632"/>
      <c r="J1861" s="632"/>
      <c r="K1861" s="632"/>
      <c r="L1861" s="633"/>
      <c r="M1861" s="633"/>
      <c r="N1861" s="634"/>
      <c r="O1861" s="627"/>
      <c r="P1861" s="627"/>
      <c r="Q1861" s="627"/>
      <c r="R1861" s="627"/>
      <c r="S1861" s="627"/>
      <c r="T1861" s="627"/>
      <c r="U1861" s="627"/>
      <c r="V1861" s="627"/>
      <c r="W1861" s="627"/>
      <c r="X1861" s="627"/>
      <c r="Y1861" s="627"/>
      <c r="Z1861" s="627"/>
      <c r="AA1861" s="628"/>
      <c r="AB1861" s="628"/>
    </row>
    <row r="1862">
      <c r="A1862" s="635"/>
      <c r="B1862" s="357"/>
      <c r="C1862" s="630"/>
      <c r="D1862" s="630"/>
      <c r="E1862" s="630"/>
      <c r="F1862" s="640"/>
      <c r="G1862" s="632"/>
      <c r="H1862" s="632"/>
      <c r="I1862" s="632"/>
      <c r="J1862" s="632"/>
      <c r="K1862" s="632"/>
      <c r="L1862" s="633"/>
      <c r="M1862" s="633"/>
      <c r="N1862" s="634"/>
      <c r="O1862" s="627"/>
      <c r="P1862" s="627"/>
      <c r="Q1862" s="627"/>
      <c r="R1862" s="627"/>
      <c r="S1862" s="627"/>
      <c r="T1862" s="627"/>
      <c r="U1862" s="627"/>
      <c r="V1862" s="627"/>
      <c r="W1862" s="627"/>
      <c r="X1862" s="627"/>
      <c r="Y1862" s="627"/>
      <c r="Z1862" s="627"/>
      <c r="AA1862" s="628"/>
      <c r="AB1862" s="628"/>
    </row>
    <row r="1863">
      <c r="A1863" s="635"/>
      <c r="B1863" s="357"/>
      <c r="C1863" s="630"/>
      <c r="D1863" s="630"/>
      <c r="E1863" s="630"/>
      <c r="F1863" s="640"/>
      <c r="G1863" s="632"/>
      <c r="H1863" s="632"/>
      <c r="I1863" s="632"/>
      <c r="J1863" s="632"/>
      <c r="K1863" s="632"/>
      <c r="L1863" s="633"/>
      <c r="M1863" s="633"/>
      <c r="N1863" s="634"/>
      <c r="O1863" s="627"/>
      <c r="P1863" s="627"/>
      <c r="Q1863" s="627"/>
      <c r="R1863" s="627"/>
      <c r="S1863" s="627"/>
      <c r="T1863" s="627"/>
      <c r="U1863" s="627"/>
      <c r="V1863" s="627"/>
      <c r="W1863" s="627"/>
      <c r="X1863" s="627"/>
      <c r="Y1863" s="627"/>
      <c r="Z1863" s="627"/>
      <c r="AA1863" s="628"/>
      <c r="AB1863" s="628"/>
    </row>
    <row r="1864">
      <c r="A1864" s="635"/>
      <c r="B1864" s="357"/>
      <c r="C1864" s="630"/>
      <c r="D1864" s="630"/>
      <c r="E1864" s="630"/>
      <c r="F1864" s="640"/>
      <c r="G1864" s="632"/>
      <c r="H1864" s="632"/>
      <c r="I1864" s="632"/>
      <c r="J1864" s="632"/>
      <c r="K1864" s="632"/>
      <c r="L1864" s="633"/>
      <c r="M1864" s="633"/>
      <c r="N1864" s="634"/>
      <c r="O1864" s="627"/>
      <c r="P1864" s="627"/>
      <c r="Q1864" s="627"/>
      <c r="R1864" s="627"/>
      <c r="S1864" s="627"/>
      <c r="T1864" s="627"/>
      <c r="U1864" s="627"/>
      <c r="V1864" s="627"/>
      <c r="W1864" s="627"/>
      <c r="X1864" s="627"/>
      <c r="Y1864" s="627"/>
      <c r="Z1864" s="627"/>
      <c r="AA1864" s="628"/>
      <c r="AB1864" s="628"/>
    </row>
    <row r="1865">
      <c r="A1865" s="635"/>
      <c r="B1865" s="357"/>
      <c r="C1865" s="630"/>
      <c r="D1865" s="630"/>
      <c r="E1865" s="630"/>
      <c r="F1865" s="640"/>
      <c r="G1865" s="632"/>
      <c r="H1865" s="632"/>
      <c r="I1865" s="632"/>
      <c r="J1865" s="632"/>
      <c r="K1865" s="632"/>
      <c r="L1865" s="633"/>
      <c r="M1865" s="633"/>
      <c r="N1865" s="634"/>
      <c r="O1865" s="627"/>
      <c r="P1865" s="627"/>
      <c r="Q1865" s="627"/>
      <c r="R1865" s="627"/>
      <c r="S1865" s="627"/>
      <c r="T1865" s="627"/>
      <c r="U1865" s="627"/>
      <c r="V1865" s="627"/>
      <c r="W1865" s="627"/>
      <c r="X1865" s="627"/>
      <c r="Y1865" s="627"/>
      <c r="Z1865" s="627"/>
      <c r="AA1865" s="628"/>
      <c r="AB1865" s="628"/>
    </row>
    <row r="1866">
      <c r="A1866" s="635"/>
      <c r="B1866" s="357"/>
      <c r="C1866" s="630"/>
      <c r="D1866" s="630"/>
      <c r="E1866" s="630"/>
      <c r="F1866" s="640"/>
      <c r="G1866" s="632"/>
      <c r="H1866" s="632"/>
      <c r="I1866" s="632"/>
      <c r="J1866" s="632"/>
      <c r="K1866" s="632"/>
      <c r="L1866" s="633"/>
      <c r="M1866" s="633"/>
      <c r="N1866" s="634"/>
      <c r="O1866" s="627"/>
      <c r="P1866" s="627"/>
      <c r="Q1866" s="627"/>
      <c r="R1866" s="627"/>
      <c r="S1866" s="627"/>
      <c r="T1866" s="627"/>
      <c r="U1866" s="627"/>
      <c r="V1866" s="627"/>
      <c r="W1866" s="627"/>
      <c r="X1866" s="627"/>
      <c r="Y1866" s="627"/>
      <c r="Z1866" s="627"/>
      <c r="AA1866" s="628"/>
      <c r="AB1866" s="628"/>
    </row>
    <row r="1867">
      <c r="A1867" s="635"/>
      <c r="B1867" s="357"/>
      <c r="C1867" s="630"/>
      <c r="D1867" s="630"/>
      <c r="E1867" s="630"/>
      <c r="F1867" s="640"/>
      <c r="G1867" s="632"/>
      <c r="H1867" s="632"/>
      <c r="I1867" s="632"/>
      <c r="J1867" s="632"/>
      <c r="K1867" s="632"/>
      <c r="L1867" s="633"/>
      <c r="M1867" s="633"/>
      <c r="N1867" s="634"/>
      <c r="O1867" s="627"/>
      <c r="P1867" s="627"/>
      <c r="Q1867" s="627"/>
      <c r="R1867" s="627"/>
      <c r="S1867" s="627"/>
      <c r="T1867" s="627"/>
      <c r="U1867" s="627"/>
      <c r="V1867" s="627"/>
      <c r="W1867" s="627"/>
      <c r="X1867" s="627"/>
      <c r="Y1867" s="627"/>
      <c r="Z1867" s="627"/>
      <c r="AA1867" s="628"/>
      <c r="AB1867" s="628"/>
    </row>
    <row r="1868">
      <c r="A1868" s="635"/>
      <c r="B1868" s="357"/>
      <c r="C1868" s="630"/>
      <c r="D1868" s="630"/>
      <c r="E1868" s="630"/>
      <c r="F1868" s="640"/>
      <c r="G1868" s="632"/>
      <c r="H1868" s="632"/>
      <c r="I1868" s="632"/>
      <c r="J1868" s="632"/>
      <c r="K1868" s="632"/>
      <c r="L1868" s="633"/>
      <c r="M1868" s="633"/>
      <c r="N1868" s="634"/>
      <c r="O1868" s="627"/>
      <c r="P1868" s="627"/>
      <c r="Q1868" s="627"/>
      <c r="R1868" s="627"/>
      <c r="S1868" s="627"/>
      <c r="T1868" s="627"/>
      <c r="U1868" s="627"/>
      <c r="V1868" s="627"/>
      <c r="W1868" s="627"/>
      <c r="X1868" s="627"/>
      <c r="Y1868" s="627"/>
      <c r="Z1868" s="627"/>
      <c r="AA1868" s="628"/>
      <c r="AB1868" s="628"/>
    </row>
    <row r="1869">
      <c r="A1869" s="635"/>
      <c r="B1869" s="357"/>
      <c r="C1869" s="630"/>
      <c r="D1869" s="630"/>
      <c r="E1869" s="630"/>
      <c r="F1869" s="640"/>
      <c r="G1869" s="632"/>
      <c r="H1869" s="632"/>
      <c r="I1869" s="632"/>
      <c r="J1869" s="632"/>
      <c r="K1869" s="632"/>
      <c r="L1869" s="633"/>
      <c r="M1869" s="633"/>
      <c r="N1869" s="634"/>
      <c r="O1869" s="627"/>
      <c r="P1869" s="627"/>
      <c r="Q1869" s="627"/>
      <c r="R1869" s="627"/>
      <c r="S1869" s="627"/>
      <c r="T1869" s="627"/>
      <c r="U1869" s="627"/>
      <c r="V1869" s="627"/>
      <c r="W1869" s="627"/>
      <c r="X1869" s="627"/>
      <c r="Y1869" s="627"/>
      <c r="Z1869" s="627"/>
      <c r="AA1869" s="628"/>
      <c r="AB1869" s="628"/>
    </row>
    <row r="1870">
      <c r="A1870" s="635"/>
      <c r="B1870" s="357"/>
      <c r="C1870" s="630"/>
      <c r="D1870" s="630"/>
      <c r="E1870" s="630"/>
      <c r="F1870" s="640"/>
      <c r="G1870" s="632"/>
      <c r="H1870" s="632"/>
      <c r="I1870" s="632"/>
      <c r="J1870" s="632"/>
      <c r="K1870" s="632"/>
      <c r="L1870" s="633"/>
      <c r="M1870" s="633"/>
      <c r="N1870" s="634"/>
      <c r="O1870" s="627"/>
      <c r="P1870" s="627"/>
      <c r="Q1870" s="627"/>
      <c r="R1870" s="627"/>
      <c r="S1870" s="627"/>
      <c r="T1870" s="627"/>
      <c r="U1870" s="627"/>
      <c r="V1870" s="627"/>
      <c r="W1870" s="627"/>
      <c r="X1870" s="627"/>
      <c r="Y1870" s="627"/>
      <c r="Z1870" s="627"/>
      <c r="AA1870" s="628"/>
      <c r="AB1870" s="628"/>
    </row>
    <row r="1871">
      <c r="A1871" s="635"/>
      <c r="B1871" s="357"/>
      <c r="C1871" s="630"/>
      <c r="D1871" s="630"/>
      <c r="E1871" s="630"/>
      <c r="F1871" s="640"/>
      <c r="G1871" s="632"/>
      <c r="H1871" s="632"/>
      <c r="I1871" s="632"/>
      <c r="J1871" s="632"/>
      <c r="K1871" s="632"/>
      <c r="L1871" s="633"/>
      <c r="M1871" s="633"/>
      <c r="N1871" s="634"/>
      <c r="O1871" s="627"/>
      <c r="P1871" s="627"/>
      <c r="Q1871" s="627"/>
      <c r="R1871" s="627"/>
      <c r="S1871" s="627"/>
      <c r="T1871" s="627"/>
      <c r="U1871" s="627"/>
      <c r="V1871" s="627"/>
      <c r="W1871" s="627"/>
      <c r="X1871" s="627"/>
      <c r="Y1871" s="627"/>
      <c r="Z1871" s="627"/>
      <c r="AA1871" s="628"/>
      <c r="AB1871" s="628"/>
    </row>
    <row r="1872">
      <c r="A1872" s="635"/>
      <c r="B1872" s="357"/>
      <c r="C1872" s="630"/>
      <c r="D1872" s="630"/>
      <c r="E1872" s="630"/>
      <c r="F1872" s="640"/>
      <c r="G1872" s="632"/>
      <c r="H1872" s="632"/>
      <c r="I1872" s="632"/>
      <c r="J1872" s="632"/>
      <c r="K1872" s="632"/>
      <c r="L1872" s="633"/>
      <c r="M1872" s="633"/>
      <c r="N1872" s="634"/>
      <c r="O1872" s="627"/>
      <c r="P1872" s="627"/>
      <c r="Q1872" s="627"/>
      <c r="R1872" s="627"/>
      <c r="S1872" s="627"/>
      <c r="T1872" s="627"/>
      <c r="U1872" s="627"/>
      <c r="V1872" s="627"/>
      <c r="W1872" s="627"/>
      <c r="X1872" s="627"/>
      <c r="Y1872" s="627"/>
      <c r="Z1872" s="627"/>
      <c r="AA1872" s="628"/>
      <c r="AB1872" s="628"/>
    </row>
    <row r="1873">
      <c r="A1873" s="635"/>
      <c r="B1873" s="357"/>
      <c r="C1873" s="630"/>
      <c r="D1873" s="630"/>
      <c r="E1873" s="630"/>
      <c r="F1873" s="640"/>
      <c r="G1873" s="632"/>
      <c r="H1873" s="632"/>
      <c r="I1873" s="632"/>
      <c r="J1873" s="632"/>
      <c r="K1873" s="632"/>
      <c r="L1873" s="633"/>
      <c r="M1873" s="633"/>
      <c r="N1873" s="634"/>
      <c r="O1873" s="627"/>
      <c r="P1873" s="627"/>
      <c r="Q1873" s="627"/>
      <c r="R1873" s="627"/>
      <c r="S1873" s="627"/>
      <c r="T1873" s="627"/>
      <c r="U1873" s="627"/>
      <c r="V1873" s="627"/>
      <c r="W1873" s="627"/>
      <c r="X1873" s="627"/>
      <c r="Y1873" s="627"/>
      <c r="Z1873" s="627"/>
      <c r="AA1873" s="628"/>
      <c r="AB1873" s="628"/>
    </row>
    <row r="1874">
      <c r="A1874" s="635"/>
      <c r="B1874" s="357"/>
      <c r="C1874" s="630"/>
      <c r="D1874" s="630"/>
      <c r="E1874" s="630"/>
      <c r="F1874" s="640"/>
      <c r="G1874" s="632"/>
      <c r="H1874" s="632"/>
      <c r="I1874" s="632"/>
      <c r="J1874" s="632"/>
      <c r="K1874" s="632"/>
      <c r="L1874" s="633"/>
      <c r="M1874" s="633"/>
      <c r="N1874" s="634"/>
      <c r="O1874" s="627"/>
      <c r="P1874" s="627"/>
      <c r="Q1874" s="627"/>
      <c r="R1874" s="627"/>
      <c r="S1874" s="627"/>
      <c r="T1874" s="627"/>
      <c r="U1874" s="627"/>
      <c r="V1874" s="627"/>
      <c r="W1874" s="627"/>
      <c r="X1874" s="627"/>
      <c r="Y1874" s="627"/>
      <c r="Z1874" s="627"/>
      <c r="AA1874" s="628"/>
      <c r="AB1874" s="628"/>
    </row>
    <row r="1875">
      <c r="A1875" s="635"/>
      <c r="B1875" s="357"/>
      <c r="C1875" s="630"/>
      <c r="D1875" s="630"/>
      <c r="E1875" s="630"/>
      <c r="F1875" s="640"/>
      <c r="G1875" s="632"/>
      <c r="H1875" s="632"/>
      <c r="I1875" s="632"/>
      <c r="J1875" s="632"/>
      <c r="K1875" s="632"/>
      <c r="L1875" s="633"/>
      <c r="M1875" s="633"/>
      <c r="N1875" s="634"/>
      <c r="O1875" s="627"/>
      <c r="P1875" s="627"/>
      <c r="Q1875" s="627"/>
      <c r="R1875" s="627"/>
      <c r="S1875" s="627"/>
      <c r="T1875" s="627"/>
      <c r="U1875" s="627"/>
      <c r="V1875" s="627"/>
      <c r="W1875" s="627"/>
      <c r="X1875" s="627"/>
      <c r="Y1875" s="627"/>
      <c r="Z1875" s="627"/>
      <c r="AA1875" s="628"/>
      <c r="AB1875" s="628"/>
    </row>
    <row r="1876">
      <c r="A1876" s="635"/>
      <c r="B1876" s="357"/>
      <c r="C1876" s="630"/>
      <c r="D1876" s="630"/>
      <c r="E1876" s="630"/>
      <c r="F1876" s="640"/>
      <c r="G1876" s="632"/>
      <c r="H1876" s="632"/>
      <c r="I1876" s="632"/>
      <c r="J1876" s="632"/>
      <c r="K1876" s="632"/>
      <c r="L1876" s="633"/>
      <c r="M1876" s="633"/>
      <c r="N1876" s="634"/>
      <c r="O1876" s="627"/>
      <c r="P1876" s="627"/>
      <c r="Q1876" s="627"/>
      <c r="R1876" s="627"/>
      <c r="S1876" s="627"/>
      <c r="T1876" s="627"/>
      <c r="U1876" s="627"/>
      <c r="V1876" s="627"/>
      <c r="W1876" s="627"/>
      <c r="X1876" s="627"/>
      <c r="Y1876" s="627"/>
      <c r="Z1876" s="627"/>
      <c r="AA1876" s="628"/>
      <c r="AB1876" s="628"/>
    </row>
    <row r="1877">
      <c r="A1877" s="635"/>
      <c r="B1877" s="357"/>
      <c r="C1877" s="630"/>
      <c r="D1877" s="630"/>
      <c r="E1877" s="630"/>
      <c r="F1877" s="640"/>
      <c r="G1877" s="632"/>
      <c r="H1877" s="632"/>
      <c r="I1877" s="632"/>
      <c r="J1877" s="632"/>
      <c r="K1877" s="632"/>
      <c r="L1877" s="633"/>
      <c r="M1877" s="633"/>
      <c r="N1877" s="634"/>
      <c r="O1877" s="627"/>
      <c r="P1877" s="627"/>
      <c r="Q1877" s="627"/>
      <c r="R1877" s="627"/>
      <c r="S1877" s="627"/>
      <c r="T1877" s="627"/>
      <c r="U1877" s="627"/>
      <c r="V1877" s="627"/>
      <c r="W1877" s="627"/>
      <c r="X1877" s="627"/>
      <c r="Y1877" s="627"/>
      <c r="Z1877" s="627"/>
      <c r="AA1877" s="628"/>
      <c r="AB1877" s="628"/>
    </row>
    <row r="1878">
      <c r="A1878" s="635"/>
      <c r="B1878" s="357"/>
      <c r="C1878" s="630"/>
      <c r="D1878" s="630"/>
      <c r="E1878" s="630"/>
      <c r="F1878" s="640"/>
      <c r="G1878" s="632"/>
      <c r="H1878" s="632"/>
      <c r="I1878" s="632"/>
      <c r="J1878" s="632"/>
      <c r="K1878" s="632"/>
      <c r="L1878" s="633"/>
      <c r="M1878" s="633"/>
      <c r="N1878" s="634"/>
      <c r="O1878" s="627"/>
      <c r="P1878" s="627"/>
      <c r="Q1878" s="627"/>
      <c r="R1878" s="627"/>
      <c r="S1878" s="627"/>
      <c r="T1878" s="627"/>
      <c r="U1878" s="627"/>
      <c r="V1878" s="627"/>
      <c r="W1878" s="627"/>
      <c r="X1878" s="627"/>
      <c r="Y1878" s="627"/>
      <c r="Z1878" s="627"/>
      <c r="AA1878" s="628"/>
      <c r="AB1878" s="628"/>
    </row>
    <row r="1879">
      <c r="A1879" s="635"/>
      <c r="B1879" s="357"/>
      <c r="C1879" s="630"/>
      <c r="D1879" s="630"/>
      <c r="E1879" s="630"/>
      <c r="F1879" s="640"/>
      <c r="G1879" s="632"/>
      <c r="H1879" s="632"/>
      <c r="I1879" s="632"/>
      <c r="J1879" s="632"/>
      <c r="K1879" s="632"/>
      <c r="L1879" s="633"/>
      <c r="M1879" s="633"/>
      <c r="N1879" s="634"/>
      <c r="O1879" s="627"/>
      <c r="P1879" s="627"/>
      <c r="Q1879" s="627"/>
      <c r="R1879" s="627"/>
      <c r="S1879" s="627"/>
      <c r="T1879" s="627"/>
      <c r="U1879" s="627"/>
      <c r="V1879" s="627"/>
      <c r="W1879" s="627"/>
      <c r="X1879" s="627"/>
      <c r="Y1879" s="627"/>
      <c r="Z1879" s="627"/>
      <c r="AA1879" s="628"/>
      <c r="AB1879" s="628"/>
    </row>
    <row r="1880">
      <c r="A1880" s="635"/>
      <c r="B1880" s="357"/>
      <c r="C1880" s="630"/>
      <c r="D1880" s="630"/>
      <c r="E1880" s="630"/>
      <c r="F1880" s="640"/>
      <c r="G1880" s="632"/>
      <c r="H1880" s="632"/>
      <c r="I1880" s="632"/>
      <c r="J1880" s="632"/>
      <c r="K1880" s="632"/>
      <c r="L1880" s="633"/>
      <c r="M1880" s="633"/>
      <c r="N1880" s="634"/>
      <c r="O1880" s="627"/>
      <c r="P1880" s="627"/>
      <c r="Q1880" s="627"/>
      <c r="R1880" s="627"/>
      <c r="S1880" s="627"/>
      <c r="T1880" s="627"/>
      <c r="U1880" s="627"/>
      <c r="V1880" s="627"/>
      <c r="W1880" s="627"/>
      <c r="X1880" s="627"/>
      <c r="Y1880" s="627"/>
      <c r="Z1880" s="627"/>
      <c r="AA1880" s="628"/>
      <c r="AB1880" s="628"/>
    </row>
    <row r="1881">
      <c r="A1881" s="635"/>
      <c r="B1881" s="357"/>
      <c r="C1881" s="630"/>
      <c r="D1881" s="630"/>
      <c r="E1881" s="630"/>
      <c r="F1881" s="640"/>
      <c r="G1881" s="632"/>
      <c r="H1881" s="632"/>
      <c r="I1881" s="632"/>
      <c r="J1881" s="632"/>
      <c r="K1881" s="632"/>
      <c r="L1881" s="633"/>
      <c r="M1881" s="633"/>
      <c r="N1881" s="634"/>
      <c r="O1881" s="627"/>
      <c r="P1881" s="627"/>
      <c r="Q1881" s="627"/>
      <c r="R1881" s="627"/>
      <c r="S1881" s="627"/>
      <c r="T1881" s="627"/>
      <c r="U1881" s="627"/>
      <c r="V1881" s="627"/>
      <c r="W1881" s="627"/>
      <c r="X1881" s="627"/>
      <c r="Y1881" s="627"/>
      <c r="Z1881" s="627"/>
      <c r="AA1881" s="628"/>
      <c r="AB1881" s="628"/>
    </row>
    <row r="1882">
      <c r="A1882" s="635"/>
      <c r="B1882" s="357"/>
      <c r="C1882" s="630"/>
      <c r="D1882" s="630"/>
      <c r="E1882" s="630"/>
      <c r="F1882" s="640"/>
      <c r="G1882" s="632"/>
      <c r="H1882" s="632"/>
      <c r="I1882" s="632"/>
      <c r="J1882" s="632"/>
      <c r="K1882" s="632"/>
      <c r="L1882" s="633"/>
      <c r="M1882" s="633"/>
      <c r="N1882" s="634"/>
      <c r="O1882" s="627"/>
      <c r="P1882" s="627"/>
      <c r="Q1882" s="627"/>
      <c r="R1882" s="627"/>
      <c r="S1882" s="627"/>
      <c r="T1882" s="627"/>
      <c r="U1882" s="627"/>
      <c r="V1882" s="627"/>
      <c r="W1882" s="627"/>
      <c r="X1882" s="627"/>
      <c r="Y1882" s="627"/>
      <c r="Z1882" s="627"/>
      <c r="AA1882" s="628"/>
      <c r="AB1882" s="628"/>
    </row>
    <row r="1883">
      <c r="A1883" s="635"/>
      <c r="B1883" s="357"/>
      <c r="C1883" s="630"/>
      <c r="D1883" s="630"/>
      <c r="E1883" s="630"/>
      <c r="F1883" s="640"/>
      <c r="G1883" s="632"/>
      <c r="H1883" s="632"/>
      <c r="I1883" s="632"/>
      <c r="J1883" s="632"/>
      <c r="K1883" s="632"/>
      <c r="L1883" s="633"/>
      <c r="M1883" s="633"/>
      <c r="N1883" s="634"/>
      <c r="O1883" s="627"/>
      <c r="P1883" s="627"/>
      <c r="Q1883" s="627"/>
      <c r="R1883" s="627"/>
      <c r="S1883" s="627"/>
      <c r="T1883" s="627"/>
      <c r="U1883" s="627"/>
      <c r="V1883" s="627"/>
      <c r="W1883" s="627"/>
      <c r="X1883" s="627"/>
      <c r="Y1883" s="627"/>
      <c r="Z1883" s="627"/>
      <c r="AA1883" s="628"/>
      <c r="AB1883" s="628"/>
    </row>
    <row r="1884">
      <c r="A1884" s="635"/>
      <c r="B1884" s="357"/>
      <c r="C1884" s="630"/>
      <c r="D1884" s="630"/>
      <c r="E1884" s="630"/>
      <c r="F1884" s="640"/>
      <c r="G1884" s="632"/>
      <c r="H1884" s="632"/>
      <c r="I1884" s="632"/>
      <c r="J1884" s="632"/>
      <c r="K1884" s="632"/>
      <c r="L1884" s="633"/>
      <c r="M1884" s="633"/>
      <c r="N1884" s="634"/>
      <c r="O1884" s="627"/>
      <c r="P1884" s="627"/>
      <c r="Q1884" s="627"/>
      <c r="R1884" s="627"/>
      <c r="S1884" s="627"/>
      <c r="T1884" s="627"/>
      <c r="U1884" s="627"/>
      <c r="V1884" s="627"/>
      <c r="W1884" s="627"/>
      <c r="X1884" s="627"/>
      <c r="Y1884" s="627"/>
      <c r="Z1884" s="627"/>
      <c r="AA1884" s="628"/>
      <c r="AB1884" s="628"/>
    </row>
    <row r="1885">
      <c r="A1885" s="635"/>
      <c r="B1885" s="357"/>
      <c r="C1885" s="630"/>
      <c r="D1885" s="630"/>
      <c r="E1885" s="630"/>
      <c r="F1885" s="640"/>
      <c r="G1885" s="632"/>
      <c r="H1885" s="632"/>
      <c r="I1885" s="632"/>
      <c r="J1885" s="632"/>
      <c r="K1885" s="632"/>
      <c r="L1885" s="633"/>
      <c r="M1885" s="633"/>
      <c r="N1885" s="634"/>
      <c r="O1885" s="627"/>
      <c r="P1885" s="627"/>
      <c r="Q1885" s="627"/>
      <c r="R1885" s="627"/>
      <c r="S1885" s="627"/>
      <c r="T1885" s="627"/>
      <c r="U1885" s="627"/>
      <c r="V1885" s="627"/>
      <c r="W1885" s="627"/>
      <c r="X1885" s="627"/>
      <c r="Y1885" s="627"/>
      <c r="Z1885" s="627"/>
      <c r="AA1885" s="628"/>
      <c r="AB1885" s="628"/>
    </row>
    <row r="1886">
      <c r="A1886" s="635"/>
      <c r="B1886" s="357"/>
      <c r="C1886" s="630"/>
      <c r="D1886" s="630"/>
      <c r="E1886" s="630"/>
      <c r="F1886" s="640"/>
      <c r="G1886" s="632"/>
      <c r="H1886" s="632"/>
      <c r="I1886" s="632"/>
      <c r="J1886" s="632"/>
      <c r="K1886" s="632"/>
      <c r="L1886" s="633"/>
      <c r="M1886" s="633"/>
      <c r="N1886" s="634"/>
      <c r="O1886" s="627"/>
      <c r="P1886" s="627"/>
      <c r="Q1886" s="627"/>
      <c r="R1886" s="627"/>
      <c r="S1886" s="627"/>
      <c r="T1886" s="627"/>
      <c r="U1886" s="627"/>
      <c r="V1886" s="627"/>
      <c r="W1886" s="627"/>
      <c r="X1886" s="627"/>
      <c r="Y1886" s="627"/>
      <c r="Z1886" s="627"/>
      <c r="AA1886" s="628"/>
      <c r="AB1886" s="628"/>
    </row>
    <row r="1887">
      <c r="A1887" s="635"/>
      <c r="B1887" s="357"/>
      <c r="C1887" s="630"/>
      <c r="D1887" s="630"/>
      <c r="E1887" s="630"/>
      <c r="F1887" s="640"/>
      <c r="G1887" s="632"/>
      <c r="H1887" s="632"/>
      <c r="I1887" s="632"/>
      <c r="J1887" s="632"/>
      <c r="K1887" s="632"/>
      <c r="L1887" s="633"/>
      <c r="M1887" s="633"/>
      <c r="N1887" s="634"/>
      <c r="O1887" s="627"/>
      <c r="P1887" s="627"/>
      <c r="Q1887" s="627"/>
      <c r="R1887" s="627"/>
      <c r="S1887" s="627"/>
      <c r="T1887" s="627"/>
      <c r="U1887" s="627"/>
      <c r="V1887" s="627"/>
      <c r="W1887" s="627"/>
      <c r="X1887" s="627"/>
      <c r="Y1887" s="627"/>
      <c r="Z1887" s="627"/>
      <c r="AA1887" s="628"/>
      <c r="AB1887" s="628"/>
    </row>
    <row r="1888">
      <c r="A1888" s="635"/>
      <c r="B1888" s="357"/>
      <c r="C1888" s="630"/>
      <c r="D1888" s="630"/>
      <c r="E1888" s="630"/>
      <c r="F1888" s="640"/>
      <c r="G1888" s="632"/>
      <c r="H1888" s="632"/>
      <c r="I1888" s="632"/>
      <c r="J1888" s="632"/>
      <c r="K1888" s="632"/>
      <c r="L1888" s="633"/>
      <c r="M1888" s="633"/>
      <c r="N1888" s="634"/>
      <c r="O1888" s="627"/>
      <c r="P1888" s="627"/>
      <c r="Q1888" s="627"/>
      <c r="R1888" s="627"/>
      <c r="S1888" s="627"/>
      <c r="T1888" s="627"/>
      <c r="U1888" s="627"/>
      <c r="V1888" s="627"/>
      <c r="W1888" s="627"/>
      <c r="X1888" s="627"/>
      <c r="Y1888" s="627"/>
      <c r="Z1888" s="627"/>
      <c r="AA1888" s="628"/>
      <c r="AB1888" s="628"/>
    </row>
    <row r="1889">
      <c r="A1889" s="635"/>
      <c r="B1889" s="357"/>
      <c r="C1889" s="630"/>
      <c r="D1889" s="630"/>
      <c r="E1889" s="630"/>
      <c r="F1889" s="640"/>
      <c r="G1889" s="632"/>
      <c r="H1889" s="632"/>
      <c r="I1889" s="632"/>
      <c r="J1889" s="632"/>
      <c r="K1889" s="632"/>
      <c r="L1889" s="633"/>
      <c r="M1889" s="633"/>
      <c r="N1889" s="634"/>
      <c r="O1889" s="627"/>
      <c r="P1889" s="627"/>
      <c r="Q1889" s="627"/>
      <c r="R1889" s="627"/>
      <c r="S1889" s="627"/>
      <c r="T1889" s="627"/>
      <c r="U1889" s="627"/>
      <c r="V1889" s="627"/>
      <c r="W1889" s="627"/>
      <c r="X1889" s="627"/>
      <c r="Y1889" s="627"/>
      <c r="Z1889" s="627"/>
      <c r="AA1889" s="628"/>
      <c r="AB1889" s="628"/>
    </row>
    <row r="1890">
      <c r="A1890" s="635"/>
      <c r="B1890" s="357"/>
      <c r="C1890" s="630"/>
      <c r="D1890" s="630"/>
      <c r="E1890" s="630"/>
      <c r="F1890" s="640"/>
      <c r="G1890" s="632"/>
      <c r="H1890" s="632"/>
      <c r="I1890" s="632"/>
      <c r="J1890" s="632"/>
      <c r="K1890" s="632"/>
      <c r="L1890" s="633"/>
      <c r="M1890" s="633"/>
      <c r="N1890" s="634"/>
      <c r="O1890" s="627"/>
      <c r="P1890" s="627"/>
      <c r="Q1890" s="627"/>
      <c r="R1890" s="627"/>
      <c r="S1890" s="627"/>
      <c r="T1890" s="627"/>
      <c r="U1890" s="627"/>
      <c r="V1890" s="627"/>
      <c r="W1890" s="627"/>
      <c r="X1890" s="627"/>
      <c r="Y1890" s="627"/>
      <c r="Z1890" s="627"/>
      <c r="AA1890" s="628"/>
      <c r="AB1890" s="628"/>
    </row>
    <row r="1891">
      <c r="A1891" s="635"/>
      <c r="B1891" s="357"/>
      <c r="C1891" s="630"/>
      <c r="D1891" s="630"/>
      <c r="E1891" s="630"/>
      <c r="F1891" s="640"/>
      <c r="G1891" s="632"/>
      <c r="H1891" s="632"/>
      <c r="I1891" s="632"/>
      <c r="J1891" s="632"/>
      <c r="K1891" s="632"/>
      <c r="L1891" s="633"/>
      <c r="M1891" s="633"/>
      <c r="N1891" s="634"/>
      <c r="O1891" s="627"/>
      <c r="P1891" s="627"/>
      <c r="Q1891" s="627"/>
      <c r="R1891" s="627"/>
      <c r="S1891" s="627"/>
      <c r="T1891" s="627"/>
      <c r="U1891" s="627"/>
      <c r="V1891" s="627"/>
      <c r="W1891" s="627"/>
      <c r="X1891" s="627"/>
      <c r="Y1891" s="627"/>
      <c r="Z1891" s="627"/>
      <c r="AA1891" s="628"/>
      <c r="AB1891" s="628"/>
    </row>
    <row r="1892">
      <c r="A1892" s="635"/>
      <c r="B1892" s="357"/>
      <c r="C1892" s="630"/>
      <c r="D1892" s="630"/>
      <c r="E1892" s="630"/>
      <c r="F1892" s="640"/>
      <c r="G1892" s="632"/>
      <c r="H1892" s="632"/>
      <c r="I1892" s="632"/>
      <c r="J1892" s="632"/>
      <c r="K1892" s="632"/>
      <c r="L1892" s="633"/>
      <c r="M1892" s="633"/>
      <c r="N1892" s="634"/>
      <c r="O1892" s="627"/>
      <c r="P1892" s="627"/>
      <c r="Q1892" s="627"/>
      <c r="R1892" s="627"/>
      <c r="S1892" s="627"/>
      <c r="T1892" s="627"/>
      <c r="U1892" s="627"/>
      <c r="V1892" s="627"/>
      <c r="W1892" s="627"/>
      <c r="X1892" s="627"/>
      <c r="Y1892" s="627"/>
      <c r="Z1892" s="627"/>
      <c r="AA1892" s="628"/>
      <c r="AB1892" s="628"/>
    </row>
    <row r="1893">
      <c r="A1893" s="635"/>
      <c r="B1893" s="357"/>
      <c r="C1893" s="630"/>
      <c r="D1893" s="630"/>
      <c r="E1893" s="630"/>
      <c r="F1893" s="640"/>
      <c r="G1893" s="632"/>
      <c r="H1893" s="632"/>
      <c r="I1893" s="632"/>
      <c r="J1893" s="632"/>
      <c r="K1893" s="632"/>
      <c r="L1893" s="633"/>
      <c r="M1893" s="633"/>
      <c r="N1893" s="634"/>
      <c r="O1893" s="627"/>
      <c r="P1893" s="627"/>
      <c r="Q1893" s="627"/>
      <c r="R1893" s="627"/>
      <c r="S1893" s="627"/>
      <c r="T1893" s="627"/>
      <c r="U1893" s="627"/>
      <c r="V1893" s="627"/>
      <c r="W1893" s="627"/>
      <c r="X1893" s="627"/>
      <c r="Y1893" s="627"/>
      <c r="Z1893" s="627"/>
      <c r="AA1893" s="628"/>
      <c r="AB1893" s="628"/>
    </row>
    <row r="1894">
      <c r="A1894" s="635"/>
      <c r="B1894" s="357"/>
      <c r="C1894" s="630"/>
      <c r="D1894" s="630"/>
      <c r="E1894" s="630"/>
      <c r="F1894" s="640"/>
      <c r="G1894" s="632"/>
      <c r="H1894" s="632"/>
      <c r="I1894" s="632"/>
      <c r="J1894" s="632"/>
      <c r="K1894" s="632"/>
      <c r="L1894" s="633"/>
      <c r="M1894" s="633"/>
      <c r="N1894" s="634"/>
      <c r="O1894" s="627"/>
      <c r="P1894" s="627"/>
      <c r="Q1894" s="627"/>
      <c r="R1894" s="627"/>
      <c r="S1894" s="627"/>
      <c r="T1894" s="627"/>
      <c r="U1894" s="627"/>
      <c r="V1894" s="627"/>
      <c r="W1894" s="627"/>
      <c r="X1894" s="627"/>
      <c r="Y1894" s="627"/>
      <c r="Z1894" s="627"/>
      <c r="AA1894" s="628"/>
      <c r="AB1894" s="628"/>
    </row>
    <row r="1895">
      <c r="A1895" s="635"/>
      <c r="B1895" s="357"/>
      <c r="C1895" s="630"/>
      <c r="D1895" s="630"/>
      <c r="E1895" s="630"/>
      <c r="F1895" s="640"/>
      <c r="G1895" s="632"/>
      <c r="H1895" s="632"/>
      <c r="I1895" s="632"/>
      <c r="J1895" s="632"/>
      <c r="K1895" s="632"/>
      <c r="L1895" s="633"/>
      <c r="M1895" s="633"/>
      <c r="N1895" s="634"/>
      <c r="O1895" s="627"/>
      <c r="P1895" s="627"/>
      <c r="Q1895" s="627"/>
      <c r="R1895" s="627"/>
      <c r="S1895" s="627"/>
      <c r="T1895" s="627"/>
      <c r="U1895" s="627"/>
      <c r="V1895" s="627"/>
      <c r="W1895" s="627"/>
      <c r="X1895" s="627"/>
      <c r="Y1895" s="627"/>
      <c r="Z1895" s="627"/>
      <c r="AA1895" s="628"/>
      <c r="AB1895" s="628"/>
    </row>
    <row r="1896">
      <c r="A1896" s="635"/>
      <c r="B1896" s="357"/>
      <c r="C1896" s="630"/>
      <c r="D1896" s="630"/>
      <c r="E1896" s="630"/>
      <c r="F1896" s="640"/>
      <c r="G1896" s="632"/>
      <c r="H1896" s="632"/>
      <c r="I1896" s="632"/>
      <c r="J1896" s="632"/>
      <c r="K1896" s="632"/>
      <c r="L1896" s="633"/>
      <c r="M1896" s="633"/>
      <c r="N1896" s="634"/>
      <c r="O1896" s="627"/>
      <c r="P1896" s="627"/>
      <c r="Q1896" s="627"/>
      <c r="R1896" s="627"/>
      <c r="S1896" s="627"/>
      <c r="T1896" s="627"/>
      <c r="U1896" s="627"/>
      <c r="V1896" s="627"/>
      <c r="W1896" s="627"/>
      <c r="X1896" s="627"/>
      <c r="Y1896" s="627"/>
      <c r="Z1896" s="627"/>
      <c r="AA1896" s="628"/>
      <c r="AB1896" s="628"/>
    </row>
    <row r="1897">
      <c r="A1897" s="635"/>
      <c r="B1897" s="357"/>
      <c r="C1897" s="630"/>
      <c r="D1897" s="630"/>
      <c r="E1897" s="630"/>
      <c r="F1897" s="640"/>
      <c r="G1897" s="632"/>
      <c r="H1897" s="632"/>
      <c r="I1897" s="632"/>
      <c r="J1897" s="632"/>
      <c r="K1897" s="632"/>
      <c r="L1897" s="633"/>
      <c r="M1897" s="633"/>
      <c r="N1897" s="634"/>
      <c r="O1897" s="627"/>
      <c r="P1897" s="627"/>
      <c r="Q1897" s="627"/>
      <c r="R1897" s="627"/>
      <c r="S1897" s="627"/>
      <c r="T1897" s="627"/>
      <c r="U1897" s="627"/>
      <c r="V1897" s="627"/>
      <c r="W1897" s="627"/>
      <c r="X1897" s="627"/>
      <c r="Y1897" s="627"/>
      <c r="Z1897" s="627"/>
      <c r="AA1897" s="628"/>
      <c r="AB1897" s="628"/>
    </row>
    <row r="1898">
      <c r="A1898" s="635"/>
      <c r="B1898" s="357"/>
      <c r="C1898" s="630"/>
      <c r="D1898" s="630"/>
      <c r="E1898" s="630"/>
      <c r="F1898" s="640"/>
      <c r="G1898" s="632"/>
      <c r="H1898" s="632"/>
      <c r="I1898" s="632"/>
      <c r="J1898" s="632"/>
      <c r="K1898" s="632"/>
      <c r="L1898" s="633"/>
      <c r="M1898" s="633"/>
      <c r="N1898" s="634"/>
      <c r="O1898" s="627"/>
      <c r="P1898" s="627"/>
      <c r="Q1898" s="627"/>
      <c r="R1898" s="627"/>
      <c r="S1898" s="627"/>
      <c r="T1898" s="627"/>
      <c r="U1898" s="627"/>
      <c r="V1898" s="627"/>
      <c r="W1898" s="627"/>
      <c r="X1898" s="627"/>
      <c r="Y1898" s="627"/>
      <c r="Z1898" s="627"/>
      <c r="AA1898" s="628"/>
      <c r="AB1898" s="628"/>
    </row>
    <row r="1899">
      <c r="A1899" s="635"/>
      <c r="B1899" s="357"/>
      <c r="C1899" s="630"/>
      <c r="D1899" s="630"/>
      <c r="E1899" s="630"/>
      <c r="F1899" s="640"/>
      <c r="G1899" s="632"/>
      <c r="H1899" s="632"/>
      <c r="I1899" s="632"/>
      <c r="J1899" s="632"/>
      <c r="K1899" s="632"/>
      <c r="L1899" s="633"/>
      <c r="M1899" s="633"/>
      <c r="N1899" s="634"/>
      <c r="O1899" s="627"/>
      <c r="P1899" s="627"/>
      <c r="Q1899" s="627"/>
      <c r="R1899" s="627"/>
      <c r="S1899" s="627"/>
      <c r="T1899" s="627"/>
      <c r="U1899" s="627"/>
      <c r="V1899" s="627"/>
      <c r="W1899" s="627"/>
      <c r="X1899" s="627"/>
      <c r="Y1899" s="627"/>
      <c r="Z1899" s="627"/>
      <c r="AA1899" s="628"/>
      <c r="AB1899" s="628"/>
    </row>
    <row r="1900">
      <c r="A1900" s="635"/>
      <c r="B1900" s="357"/>
      <c r="C1900" s="630"/>
      <c r="D1900" s="630"/>
      <c r="E1900" s="630"/>
      <c r="F1900" s="640"/>
      <c r="G1900" s="632"/>
      <c r="H1900" s="632"/>
      <c r="I1900" s="632"/>
      <c r="J1900" s="632"/>
      <c r="K1900" s="632"/>
      <c r="L1900" s="633"/>
      <c r="M1900" s="633"/>
      <c r="N1900" s="634"/>
      <c r="O1900" s="627"/>
      <c r="P1900" s="627"/>
      <c r="Q1900" s="627"/>
      <c r="R1900" s="627"/>
      <c r="S1900" s="627"/>
      <c r="T1900" s="627"/>
      <c r="U1900" s="627"/>
      <c r="V1900" s="627"/>
      <c r="W1900" s="627"/>
      <c r="X1900" s="627"/>
      <c r="Y1900" s="627"/>
      <c r="Z1900" s="627"/>
      <c r="AA1900" s="628"/>
      <c r="AB1900" s="628"/>
    </row>
    <row r="1901">
      <c r="A1901" s="635"/>
      <c r="B1901" s="357"/>
      <c r="C1901" s="630"/>
      <c r="D1901" s="630"/>
      <c r="E1901" s="630"/>
      <c r="F1901" s="640"/>
      <c r="G1901" s="632"/>
      <c r="H1901" s="632"/>
      <c r="I1901" s="632"/>
      <c r="J1901" s="632"/>
      <c r="K1901" s="632"/>
      <c r="L1901" s="633"/>
      <c r="M1901" s="633"/>
      <c r="N1901" s="634"/>
      <c r="O1901" s="627"/>
      <c r="P1901" s="627"/>
      <c r="Q1901" s="627"/>
      <c r="R1901" s="627"/>
      <c r="S1901" s="627"/>
      <c r="T1901" s="627"/>
      <c r="U1901" s="627"/>
      <c r="V1901" s="627"/>
      <c r="W1901" s="627"/>
      <c r="X1901" s="627"/>
      <c r="Y1901" s="627"/>
      <c r="Z1901" s="627"/>
      <c r="AA1901" s="628"/>
      <c r="AB1901" s="628"/>
    </row>
    <row r="1902">
      <c r="A1902" s="635"/>
      <c r="B1902" s="357"/>
      <c r="C1902" s="630"/>
      <c r="D1902" s="630"/>
      <c r="E1902" s="630"/>
      <c r="F1902" s="640"/>
      <c r="G1902" s="632"/>
      <c r="H1902" s="632"/>
      <c r="I1902" s="632"/>
      <c r="J1902" s="632"/>
      <c r="K1902" s="632"/>
      <c r="L1902" s="633"/>
      <c r="M1902" s="633"/>
      <c r="N1902" s="634"/>
      <c r="O1902" s="627"/>
      <c r="P1902" s="627"/>
      <c r="Q1902" s="627"/>
      <c r="R1902" s="627"/>
      <c r="S1902" s="627"/>
      <c r="T1902" s="627"/>
      <c r="U1902" s="627"/>
      <c r="V1902" s="627"/>
      <c r="W1902" s="627"/>
      <c r="X1902" s="627"/>
      <c r="Y1902" s="627"/>
      <c r="Z1902" s="627"/>
      <c r="AA1902" s="628"/>
      <c r="AB1902" s="628"/>
    </row>
    <row r="1903">
      <c r="A1903" s="635"/>
      <c r="B1903" s="357"/>
      <c r="C1903" s="630"/>
      <c r="D1903" s="630"/>
      <c r="E1903" s="630"/>
      <c r="F1903" s="640"/>
      <c r="G1903" s="632"/>
      <c r="H1903" s="632"/>
      <c r="I1903" s="632"/>
      <c r="J1903" s="632"/>
      <c r="K1903" s="632"/>
      <c r="L1903" s="633"/>
      <c r="M1903" s="633"/>
      <c r="N1903" s="634"/>
      <c r="O1903" s="627"/>
      <c r="P1903" s="627"/>
      <c r="Q1903" s="627"/>
      <c r="R1903" s="627"/>
      <c r="S1903" s="627"/>
      <c r="T1903" s="627"/>
      <c r="U1903" s="627"/>
      <c r="V1903" s="627"/>
      <c r="W1903" s="627"/>
      <c r="X1903" s="627"/>
      <c r="Y1903" s="627"/>
      <c r="Z1903" s="627"/>
      <c r="AA1903" s="628"/>
      <c r="AB1903" s="628"/>
    </row>
    <row r="1904">
      <c r="A1904" s="635"/>
      <c r="B1904" s="357"/>
      <c r="C1904" s="630"/>
      <c r="D1904" s="630"/>
      <c r="E1904" s="630"/>
      <c r="F1904" s="640"/>
      <c r="G1904" s="632"/>
      <c r="H1904" s="632"/>
      <c r="I1904" s="632"/>
      <c r="J1904" s="632"/>
      <c r="K1904" s="632"/>
      <c r="L1904" s="633"/>
      <c r="M1904" s="633"/>
      <c r="N1904" s="634"/>
      <c r="O1904" s="627"/>
      <c r="P1904" s="627"/>
      <c r="Q1904" s="627"/>
      <c r="R1904" s="627"/>
      <c r="S1904" s="627"/>
      <c r="T1904" s="627"/>
      <c r="U1904" s="627"/>
      <c r="V1904" s="627"/>
      <c r="W1904" s="627"/>
      <c r="X1904" s="627"/>
      <c r="Y1904" s="627"/>
      <c r="Z1904" s="627"/>
      <c r="AA1904" s="628"/>
      <c r="AB1904" s="628"/>
    </row>
    <row r="1905">
      <c r="A1905" s="635"/>
      <c r="B1905" s="357"/>
      <c r="C1905" s="630"/>
      <c r="D1905" s="630"/>
      <c r="E1905" s="630"/>
      <c r="F1905" s="640"/>
      <c r="G1905" s="632"/>
      <c r="H1905" s="632"/>
      <c r="I1905" s="632"/>
      <c r="J1905" s="632"/>
      <c r="K1905" s="632"/>
      <c r="L1905" s="633"/>
      <c r="M1905" s="633"/>
      <c r="N1905" s="634"/>
      <c r="O1905" s="627"/>
      <c r="P1905" s="627"/>
      <c r="Q1905" s="627"/>
      <c r="R1905" s="627"/>
      <c r="S1905" s="627"/>
      <c r="T1905" s="627"/>
      <c r="U1905" s="627"/>
      <c r="V1905" s="627"/>
      <c r="W1905" s="627"/>
      <c r="X1905" s="627"/>
      <c r="Y1905" s="627"/>
      <c r="Z1905" s="627"/>
      <c r="AA1905" s="628"/>
      <c r="AB1905" s="628"/>
    </row>
    <row r="1906">
      <c r="A1906" s="635"/>
      <c r="B1906" s="357"/>
      <c r="C1906" s="630"/>
      <c r="D1906" s="630"/>
      <c r="E1906" s="630"/>
      <c r="F1906" s="640"/>
      <c r="G1906" s="632"/>
      <c r="H1906" s="632"/>
      <c r="I1906" s="632"/>
      <c r="J1906" s="632"/>
      <c r="K1906" s="632"/>
      <c r="L1906" s="633"/>
      <c r="M1906" s="633"/>
      <c r="N1906" s="634"/>
      <c r="O1906" s="627"/>
      <c r="P1906" s="627"/>
      <c r="Q1906" s="627"/>
      <c r="R1906" s="627"/>
      <c r="S1906" s="627"/>
      <c r="T1906" s="627"/>
      <c r="U1906" s="627"/>
      <c r="V1906" s="627"/>
      <c r="W1906" s="627"/>
      <c r="X1906" s="627"/>
      <c r="Y1906" s="627"/>
      <c r="Z1906" s="627"/>
      <c r="AA1906" s="628"/>
      <c r="AB1906" s="628"/>
    </row>
    <row r="1907">
      <c r="A1907" s="635"/>
      <c r="B1907" s="357"/>
      <c r="C1907" s="630"/>
      <c r="D1907" s="630"/>
      <c r="E1907" s="630"/>
      <c r="F1907" s="640"/>
      <c r="G1907" s="632"/>
      <c r="H1907" s="632"/>
      <c r="I1907" s="632"/>
      <c r="J1907" s="632"/>
      <c r="K1907" s="632"/>
      <c r="L1907" s="633"/>
      <c r="M1907" s="633"/>
      <c r="N1907" s="634"/>
      <c r="O1907" s="627"/>
      <c r="P1907" s="627"/>
      <c r="Q1907" s="627"/>
      <c r="R1907" s="627"/>
      <c r="S1907" s="627"/>
      <c r="T1907" s="627"/>
      <c r="U1907" s="627"/>
      <c r="V1907" s="627"/>
      <c r="W1907" s="627"/>
      <c r="X1907" s="627"/>
      <c r="Y1907" s="627"/>
      <c r="Z1907" s="627"/>
      <c r="AA1907" s="628"/>
      <c r="AB1907" s="628"/>
    </row>
    <row r="1908">
      <c r="A1908" s="635"/>
      <c r="B1908" s="357"/>
      <c r="C1908" s="630"/>
      <c r="D1908" s="630"/>
      <c r="E1908" s="630"/>
      <c r="F1908" s="640"/>
      <c r="G1908" s="632"/>
      <c r="H1908" s="632"/>
      <c r="I1908" s="632"/>
      <c r="J1908" s="632"/>
      <c r="K1908" s="632"/>
      <c r="L1908" s="633"/>
      <c r="M1908" s="633"/>
      <c r="N1908" s="634"/>
      <c r="O1908" s="627"/>
      <c r="P1908" s="627"/>
      <c r="Q1908" s="627"/>
      <c r="R1908" s="627"/>
      <c r="S1908" s="627"/>
      <c r="T1908" s="627"/>
      <c r="U1908" s="627"/>
      <c r="V1908" s="627"/>
      <c r="W1908" s="627"/>
      <c r="X1908" s="627"/>
      <c r="Y1908" s="627"/>
      <c r="Z1908" s="627"/>
      <c r="AA1908" s="628"/>
      <c r="AB1908" s="628"/>
    </row>
    <row r="1909">
      <c r="A1909" s="635"/>
      <c r="B1909" s="357"/>
      <c r="C1909" s="630"/>
      <c r="D1909" s="630"/>
      <c r="E1909" s="630"/>
      <c r="F1909" s="640"/>
      <c r="G1909" s="632"/>
      <c r="H1909" s="632"/>
      <c r="I1909" s="632"/>
      <c r="J1909" s="632"/>
      <c r="K1909" s="632"/>
      <c r="L1909" s="633"/>
      <c r="M1909" s="633"/>
      <c r="N1909" s="634"/>
      <c r="O1909" s="627"/>
      <c r="P1909" s="627"/>
      <c r="Q1909" s="627"/>
      <c r="R1909" s="627"/>
      <c r="S1909" s="627"/>
      <c r="T1909" s="627"/>
      <c r="U1909" s="627"/>
      <c r="V1909" s="627"/>
      <c r="W1909" s="627"/>
      <c r="X1909" s="627"/>
      <c r="Y1909" s="627"/>
      <c r="Z1909" s="627"/>
      <c r="AA1909" s="628"/>
      <c r="AB1909" s="628"/>
    </row>
    <row r="1910">
      <c r="A1910" s="635"/>
      <c r="B1910" s="357"/>
      <c r="C1910" s="630"/>
      <c r="D1910" s="630"/>
      <c r="E1910" s="630"/>
      <c r="F1910" s="640"/>
      <c r="G1910" s="632"/>
      <c r="H1910" s="632"/>
      <c r="I1910" s="632"/>
      <c r="J1910" s="632"/>
      <c r="K1910" s="632"/>
      <c r="L1910" s="633"/>
      <c r="M1910" s="633"/>
      <c r="N1910" s="634"/>
      <c r="O1910" s="627"/>
      <c r="P1910" s="627"/>
      <c r="Q1910" s="627"/>
      <c r="R1910" s="627"/>
      <c r="S1910" s="627"/>
      <c r="T1910" s="627"/>
      <c r="U1910" s="627"/>
      <c r="V1910" s="627"/>
      <c r="W1910" s="627"/>
      <c r="X1910" s="627"/>
      <c r="Y1910" s="627"/>
      <c r="Z1910" s="627"/>
      <c r="AA1910" s="628"/>
      <c r="AB1910" s="628"/>
    </row>
    <row r="1911">
      <c r="A1911" s="635"/>
      <c r="B1911" s="357"/>
      <c r="C1911" s="630"/>
      <c r="D1911" s="630"/>
      <c r="E1911" s="630"/>
      <c r="F1911" s="640"/>
      <c r="G1911" s="632"/>
      <c r="H1911" s="632"/>
      <c r="I1911" s="632"/>
      <c r="J1911" s="632"/>
      <c r="K1911" s="632"/>
      <c r="L1911" s="633"/>
      <c r="M1911" s="633"/>
      <c r="N1911" s="634"/>
      <c r="O1911" s="627"/>
      <c r="P1911" s="627"/>
      <c r="Q1911" s="627"/>
      <c r="R1911" s="627"/>
      <c r="S1911" s="627"/>
      <c r="T1911" s="627"/>
      <c r="U1911" s="627"/>
      <c r="V1911" s="627"/>
      <c r="W1911" s="627"/>
      <c r="X1911" s="627"/>
      <c r="Y1911" s="627"/>
      <c r="Z1911" s="627"/>
      <c r="AA1911" s="628"/>
      <c r="AB1911" s="628"/>
    </row>
    <row r="1912">
      <c r="A1912" s="635"/>
      <c r="B1912" s="357"/>
      <c r="C1912" s="630"/>
      <c r="D1912" s="630"/>
      <c r="E1912" s="630"/>
      <c r="F1912" s="640"/>
      <c r="G1912" s="632"/>
      <c r="H1912" s="632"/>
      <c r="I1912" s="632"/>
      <c r="J1912" s="632"/>
      <c r="K1912" s="632"/>
      <c r="L1912" s="633"/>
      <c r="M1912" s="633"/>
      <c r="N1912" s="634"/>
      <c r="O1912" s="627"/>
      <c r="P1912" s="627"/>
      <c r="Q1912" s="627"/>
      <c r="R1912" s="627"/>
      <c r="S1912" s="627"/>
      <c r="T1912" s="627"/>
      <c r="U1912" s="627"/>
      <c r="V1912" s="627"/>
      <c r="W1912" s="627"/>
      <c r="X1912" s="627"/>
      <c r="Y1912" s="627"/>
      <c r="Z1912" s="627"/>
      <c r="AA1912" s="628"/>
      <c r="AB1912" s="628"/>
    </row>
    <row r="1913">
      <c r="A1913" s="635"/>
      <c r="B1913" s="357"/>
      <c r="C1913" s="630"/>
      <c r="D1913" s="630"/>
      <c r="E1913" s="630"/>
      <c r="F1913" s="640"/>
      <c r="G1913" s="632"/>
      <c r="H1913" s="632"/>
      <c r="I1913" s="632"/>
      <c r="J1913" s="632"/>
      <c r="K1913" s="632"/>
      <c r="L1913" s="633"/>
      <c r="M1913" s="633"/>
      <c r="N1913" s="634"/>
      <c r="O1913" s="627"/>
      <c r="P1913" s="627"/>
      <c r="Q1913" s="627"/>
      <c r="R1913" s="627"/>
      <c r="S1913" s="627"/>
      <c r="T1913" s="627"/>
      <c r="U1913" s="627"/>
      <c r="V1913" s="627"/>
      <c r="W1913" s="627"/>
      <c r="X1913" s="627"/>
      <c r="Y1913" s="627"/>
      <c r="Z1913" s="627"/>
      <c r="AA1913" s="628"/>
      <c r="AB1913" s="628"/>
    </row>
    <row r="1914">
      <c r="A1914" s="635"/>
      <c r="B1914" s="357"/>
      <c r="C1914" s="630"/>
      <c r="D1914" s="630"/>
      <c r="E1914" s="630"/>
      <c r="F1914" s="640"/>
      <c r="G1914" s="632"/>
      <c r="H1914" s="632"/>
      <c r="I1914" s="632"/>
      <c r="J1914" s="632"/>
      <c r="K1914" s="632"/>
      <c r="L1914" s="633"/>
      <c r="M1914" s="633"/>
      <c r="N1914" s="634"/>
      <c r="O1914" s="627"/>
      <c r="P1914" s="627"/>
      <c r="Q1914" s="627"/>
      <c r="R1914" s="627"/>
      <c r="S1914" s="627"/>
      <c r="T1914" s="627"/>
      <c r="U1914" s="627"/>
      <c r="V1914" s="627"/>
      <c r="W1914" s="627"/>
      <c r="X1914" s="627"/>
      <c r="Y1914" s="627"/>
      <c r="Z1914" s="627"/>
      <c r="AA1914" s="628"/>
      <c r="AB1914" s="628"/>
    </row>
    <row r="1915">
      <c r="A1915" s="635"/>
      <c r="B1915" s="357"/>
      <c r="C1915" s="630"/>
      <c r="D1915" s="630"/>
      <c r="E1915" s="630"/>
      <c r="F1915" s="640"/>
      <c r="G1915" s="632"/>
      <c r="H1915" s="632"/>
      <c r="I1915" s="632"/>
      <c r="J1915" s="632"/>
      <c r="K1915" s="632"/>
      <c r="L1915" s="633"/>
      <c r="M1915" s="633"/>
      <c r="N1915" s="634"/>
      <c r="O1915" s="627"/>
      <c r="P1915" s="627"/>
      <c r="Q1915" s="627"/>
      <c r="R1915" s="627"/>
      <c r="S1915" s="627"/>
      <c r="T1915" s="627"/>
      <c r="U1915" s="627"/>
      <c r="V1915" s="627"/>
      <c r="W1915" s="627"/>
      <c r="X1915" s="627"/>
      <c r="Y1915" s="627"/>
      <c r="Z1915" s="627"/>
      <c r="AA1915" s="628"/>
      <c r="AB1915" s="628"/>
    </row>
    <row r="1916">
      <c r="A1916" s="635"/>
      <c r="B1916" s="357"/>
      <c r="C1916" s="630"/>
      <c r="D1916" s="630"/>
      <c r="E1916" s="630"/>
      <c r="F1916" s="640"/>
      <c r="G1916" s="632"/>
      <c r="H1916" s="632"/>
      <c r="I1916" s="632"/>
      <c r="J1916" s="632"/>
      <c r="K1916" s="632"/>
      <c r="L1916" s="633"/>
      <c r="M1916" s="633"/>
      <c r="N1916" s="634"/>
      <c r="O1916" s="627"/>
      <c r="P1916" s="627"/>
      <c r="Q1916" s="627"/>
      <c r="R1916" s="627"/>
      <c r="S1916" s="627"/>
      <c r="T1916" s="627"/>
      <c r="U1916" s="627"/>
      <c r="V1916" s="627"/>
      <c r="W1916" s="627"/>
      <c r="X1916" s="627"/>
      <c r="Y1916" s="627"/>
      <c r="Z1916" s="627"/>
      <c r="AA1916" s="628"/>
      <c r="AB1916" s="628"/>
    </row>
    <row r="1917">
      <c r="A1917" s="635"/>
      <c r="B1917" s="357"/>
      <c r="C1917" s="630"/>
      <c r="D1917" s="630"/>
      <c r="E1917" s="630"/>
      <c r="F1917" s="640"/>
      <c r="G1917" s="632"/>
      <c r="H1917" s="632"/>
      <c r="I1917" s="632"/>
      <c r="J1917" s="632"/>
      <c r="K1917" s="632"/>
      <c r="L1917" s="633"/>
      <c r="M1917" s="633"/>
      <c r="N1917" s="634"/>
      <c r="O1917" s="627"/>
      <c r="P1917" s="627"/>
      <c r="Q1917" s="627"/>
      <c r="R1917" s="627"/>
      <c r="S1917" s="627"/>
      <c r="T1917" s="627"/>
      <c r="U1917" s="627"/>
      <c r="V1917" s="627"/>
      <c r="W1917" s="627"/>
      <c r="X1917" s="627"/>
      <c r="Y1917" s="627"/>
      <c r="Z1917" s="627"/>
      <c r="AA1917" s="628"/>
      <c r="AB1917" s="628"/>
    </row>
    <row r="1918">
      <c r="A1918" s="635"/>
      <c r="B1918" s="357"/>
      <c r="C1918" s="630"/>
      <c r="D1918" s="630"/>
      <c r="E1918" s="630"/>
      <c r="F1918" s="640"/>
      <c r="G1918" s="632"/>
      <c r="H1918" s="632"/>
      <c r="I1918" s="632"/>
      <c r="J1918" s="632"/>
      <c r="K1918" s="632"/>
      <c r="L1918" s="633"/>
      <c r="M1918" s="633"/>
      <c r="N1918" s="634"/>
      <c r="O1918" s="627"/>
      <c r="P1918" s="627"/>
      <c r="Q1918" s="627"/>
      <c r="R1918" s="627"/>
      <c r="S1918" s="627"/>
      <c r="T1918" s="627"/>
      <c r="U1918" s="627"/>
      <c r="V1918" s="627"/>
      <c r="W1918" s="627"/>
      <c r="X1918" s="627"/>
      <c r="Y1918" s="627"/>
      <c r="Z1918" s="627"/>
      <c r="AA1918" s="628"/>
      <c r="AB1918" s="628"/>
    </row>
    <row r="1919">
      <c r="A1919" s="635"/>
      <c r="B1919" s="357"/>
      <c r="C1919" s="630"/>
      <c r="D1919" s="630"/>
      <c r="E1919" s="630"/>
      <c r="F1919" s="640"/>
      <c r="G1919" s="632"/>
      <c r="H1919" s="632"/>
      <c r="I1919" s="632"/>
      <c r="J1919" s="632"/>
      <c r="K1919" s="632"/>
      <c r="L1919" s="633"/>
      <c r="M1919" s="633"/>
      <c r="N1919" s="634"/>
      <c r="O1919" s="627"/>
      <c r="P1919" s="627"/>
      <c r="Q1919" s="627"/>
      <c r="R1919" s="627"/>
      <c r="S1919" s="627"/>
      <c r="T1919" s="627"/>
      <c r="U1919" s="627"/>
      <c r="V1919" s="627"/>
      <c r="W1919" s="627"/>
      <c r="X1919" s="627"/>
      <c r="Y1919" s="627"/>
      <c r="Z1919" s="627"/>
      <c r="AA1919" s="628"/>
      <c r="AB1919" s="628"/>
    </row>
    <row r="1920">
      <c r="A1920" s="635"/>
      <c r="B1920" s="357"/>
      <c r="C1920" s="630"/>
      <c r="D1920" s="630"/>
      <c r="E1920" s="630"/>
      <c r="F1920" s="640"/>
      <c r="G1920" s="632"/>
      <c r="H1920" s="632"/>
      <c r="I1920" s="632"/>
      <c r="J1920" s="632"/>
      <c r="K1920" s="632"/>
      <c r="L1920" s="633"/>
      <c r="M1920" s="633"/>
      <c r="N1920" s="634"/>
      <c r="O1920" s="627"/>
      <c r="P1920" s="627"/>
      <c r="Q1920" s="627"/>
      <c r="R1920" s="627"/>
      <c r="S1920" s="627"/>
      <c r="T1920" s="627"/>
      <c r="U1920" s="627"/>
      <c r="V1920" s="627"/>
      <c r="W1920" s="627"/>
      <c r="X1920" s="627"/>
      <c r="Y1920" s="627"/>
      <c r="Z1920" s="627"/>
      <c r="AA1920" s="628"/>
      <c r="AB1920" s="628"/>
    </row>
    <row r="1921">
      <c r="A1921" s="635"/>
      <c r="B1921" s="357"/>
      <c r="C1921" s="630"/>
      <c r="D1921" s="630"/>
      <c r="E1921" s="630"/>
      <c r="F1921" s="640"/>
      <c r="G1921" s="632"/>
      <c r="H1921" s="632"/>
      <c r="I1921" s="632"/>
      <c r="J1921" s="632"/>
      <c r="K1921" s="632"/>
      <c r="L1921" s="633"/>
      <c r="M1921" s="633"/>
      <c r="N1921" s="634"/>
      <c r="O1921" s="627"/>
      <c r="P1921" s="627"/>
      <c r="Q1921" s="627"/>
      <c r="R1921" s="627"/>
      <c r="S1921" s="627"/>
      <c r="T1921" s="627"/>
      <c r="U1921" s="627"/>
      <c r="V1921" s="627"/>
      <c r="W1921" s="627"/>
      <c r="X1921" s="627"/>
      <c r="Y1921" s="627"/>
      <c r="Z1921" s="627"/>
      <c r="AA1921" s="628"/>
      <c r="AB1921" s="628"/>
    </row>
    <row r="1922">
      <c r="A1922" s="635"/>
      <c r="B1922" s="357"/>
      <c r="C1922" s="630"/>
      <c r="D1922" s="630"/>
      <c r="E1922" s="630"/>
      <c r="F1922" s="640"/>
      <c r="G1922" s="632"/>
      <c r="H1922" s="632"/>
      <c r="I1922" s="632"/>
      <c r="J1922" s="632"/>
      <c r="K1922" s="632"/>
      <c r="L1922" s="633"/>
      <c r="M1922" s="633"/>
      <c r="N1922" s="634"/>
      <c r="O1922" s="627"/>
      <c r="P1922" s="627"/>
      <c r="Q1922" s="627"/>
      <c r="R1922" s="627"/>
      <c r="S1922" s="627"/>
      <c r="T1922" s="627"/>
      <c r="U1922" s="627"/>
      <c r="V1922" s="627"/>
      <c r="W1922" s="627"/>
      <c r="X1922" s="627"/>
      <c r="Y1922" s="627"/>
      <c r="Z1922" s="627"/>
      <c r="AA1922" s="628"/>
      <c r="AB1922" s="628"/>
    </row>
    <row r="1923">
      <c r="A1923" s="635"/>
      <c r="B1923" s="357"/>
      <c r="C1923" s="630"/>
      <c r="D1923" s="630"/>
      <c r="E1923" s="630"/>
      <c r="F1923" s="640"/>
      <c r="G1923" s="632"/>
      <c r="H1923" s="632"/>
      <c r="I1923" s="632"/>
      <c r="J1923" s="632"/>
      <c r="K1923" s="632"/>
      <c r="L1923" s="633"/>
      <c r="M1923" s="633"/>
      <c r="N1923" s="634"/>
      <c r="O1923" s="627"/>
      <c r="P1923" s="627"/>
      <c r="Q1923" s="627"/>
      <c r="R1923" s="627"/>
      <c r="S1923" s="627"/>
      <c r="T1923" s="627"/>
      <c r="U1923" s="627"/>
      <c r="V1923" s="627"/>
      <c r="W1923" s="627"/>
      <c r="X1923" s="627"/>
      <c r="Y1923" s="627"/>
      <c r="Z1923" s="627"/>
      <c r="AA1923" s="628"/>
      <c r="AB1923" s="628"/>
    </row>
    <row r="1924">
      <c r="A1924" s="635"/>
      <c r="B1924" s="357"/>
      <c r="C1924" s="630"/>
      <c r="D1924" s="630"/>
      <c r="E1924" s="630"/>
      <c r="F1924" s="640"/>
      <c r="G1924" s="632"/>
      <c r="H1924" s="632"/>
      <c r="I1924" s="632"/>
      <c r="J1924" s="632"/>
      <c r="K1924" s="632"/>
      <c r="L1924" s="633"/>
      <c r="M1924" s="633"/>
      <c r="N1924" s="634"/>
      <c r="O1924" s="627"/>
      <c r="P1924" s="627"/>
      <c r="Q1924" s="627"/>
      <c r="R1924" s="627"/>
      <c r="S1924" s="627"/>
      <c r="T1924" s="627"/>
      <c r="U1924" s="627"/>
      <c r="V1924" s="627"/>
      <c r="W1924" s="627"/>
      <c r="X1924" s="627"/>
      <c r="Y1924" s="627"/>
      <c r="Z1924" s="627"/>
      <c r="AA1924" s="628"/>
      <c r="AB1924" s="628"/>
    </row>
    <row r="1925">
      <c r="A1925" s="635"/>
      <c r="B1925" s="357"/>
      <c r="C1925" s="630"/>
      <c r="D1925" s="630"/>
      <c r="E1925" s="630"/>
      <c r="F1925" s="640"/>
      <c r="G1925" s="632"/>
      <c r="H1925" s="632"/>
      <c r="I1925" s="632"/>
      <c r="J1925" s="632"/>
      <c r="K1925" s="632"/>
      <c r="L1925" s="633"/>
      <c r="M1925" s="633"/>
      <c r="N1925" s="634"/>
      <c r="O1925" s="627"/>
      <c r="P1925" s="627"/>
      <c r="Q1925" s="627"/>
      <c r="R1925" s="627"/>
      <c r="S1925" s="627"/>
      <c r="T1925" s="627"/>
      <c r="U1925" s="627"/>
      <c r="V1925" s="627"/>
      <c r="W1925" s="627"/>
      <c r="X1925" s="627"/>
      <c r="Y1925" s="627"/>
      <c r="Z1925" s="627"/>
      <c r="AA1925" s="628"/>
      <c r="AB1925" s="628"/>
    </row>
    <row r="1926">
      <c r="A1926" s="635"/>
      <c r="B1926" s="357"/>
      <c r="C1926" s="630"/>
      <c r="D1926" s="630"/>
      <c r="E1926" s="630"/>
      <c r="F1926" s="640"/>
      <c r="G1926" s="632"/>
      <c r="H1926" s="632"/>
      <c r="I1926" s="632"/>
      <c r="J1926" s="632"/>
      <c r="K1926" s="632"/>
      <c r="L1926" s="633"/>
      <c r="M1926" s="633"/>
      <c r="N1926" s="634"/>
      <c r="O1926" s="627"/>
      <c r="P1926" s="627"/>
      <c r="Q1926" s="627"/>
      <c r="R1926" s="627"/>
      <c r="S1926" s="627"/>
      <c r="T1926" s="627"/>
      <c r="U1926" s="627"/>
      <c r="V1926" s="627"/>
      <c r="W1926" s="627"/>
      <c r="X1926" s="627"/>
      <c r="Y1926" s="627"/>
      <c r="Z1926" s="627"/>
      <c r="AA1926" s="628"/>
      <c r="AB1926" s="628"/>
    </row>
    <row r="1927">
      <c r="A1927" s="635"/>
      <c r="B1927" s="357"/>
      <c r="C1927" s="630"/>
      <c r="D1927" s="630"/>
      <c r="E1927" s="630"/>
      <c r="F1927" s="640"/>
      <c r="G1927" s="632"/>
      <c r="H1927" s="632"/>
      <c r="I1927" s="632"/>
      <c r="J1927" s="632"/>
      <c r="K1927" s="632"/>
      <c r="L1927" s="633"/>
      <c r="M1927" s="633"/>
      <c r="N1927" s="634"/>
      <c r="O1927" s="627"/>
      <c r="P1927" s="627"/>
      <c r="Q1927" s="627"/>
      <c r="R1927" s="627"/>
      <c r="S1927" s="627"/>
      <c r="T1927" s="627"/>
      <c r="U1927" s="627"/>
      <c r="V1927" s="627"/>
      <c r="W1927" s="627"/>
      <c r="X1927" s="627"/>
      <c r="Y1927" s="627"/>
      <c r="Z1927" s="627"/>
      <c r="AA1927" s="628"/>
      <c r="AB1927" s="628"/>
    </row>
    <row r="1928">
      <c r="A1928" s="635"/>
      <c r="B1928" s="357"/>
      <c r="C1928" s="630"/>
      <c r="D1928" s="630"/>
      <c r="E1928" s="630"/>
      <c r="F1928" s="640"/>
      <c r="G1928" s="632"/>
      <c r="H1928" s="632"/>
      <c r="I1928" s="632"/>
      <c r="J1928" s="632"/>
      <c r="K1928" s="632"/>
      <c r="L1928" s="633"/>
      <c r="M1928" s="633"/>
      <c r="N1928" s="634"/>
      <c r="O1928" s="627"/>
      <c r="P1928" s="627"/>
      <c r="Q1928" s="627"/>
      <c r="R1928" s="627"/>
      <c r="S1928" s="627"/>
      <c r="T1928" s="627"/>
      <c r="U1928" s="627"/>
      <c r="V1928" s="627"/>
      <c r="W1928" s="627"/>
      <c r="X1928" s="627"/>
      <c r="Y1928" s="627"/>
      <c r="Z1928" s="627"/>
      <c r="AA1928" s="628"/>
      <c r="AB1928" s="628"/>
    </row>
    <row r="1929">
      <c r="A1929" s="635"/>
      <c r="B1929" s="357"/>
      <c r="C1929" s="630"/>
      <c r="D1929" s="630"/>
      <c r="E1929" s="630"/>
      <c r="F1929" s="640"/>
      <c r="G1929" s="632"/>
      <c r="H1929" s="632"/>
      <c r="I1929" s="632"/>
      <c r="J1929" s="632"/>
      <c r="K1929" s="632"/>
      <c r="L1929" s="633"/>
      <c r="M1929" s="633"/>
      <c r="N1929" s="634"/>
      <c r="O1929" s="627"/>
      <c r="P1929" s="627"/>
      <c r="Q1929" s="627"/>
      <c r="R1929" s="627"/>
      <c r="S1929" s="627"/>
      <c r="T1929" s="627"/>
      <c r="U1929" s="627"/>
      <c r="V1929" s="627"/>
      <c r="W1929" s="627"/>
      <c r="X1929" s="627"/>
      <c r="Y1929" s="627"/>
      <c r="Z1929" s="627"/>
      <c r="AA1929" s="628"/>
      <c r="AB1929" s="628"/>
    </row>
    <row r="1930">
      <c r="A1930" s="635"/>
      <c r="B1930" s="357"/>
      <c r="C1930" s="630"/>
      <c r="D1930" s="630"/>
      <c r="E1930" s="630"/>
      <c r="F1930" s="640"/>
      <c r="G1930" s="632"/>
      <c r="H1930" s="632"/>
      <c r="I1930" s="632"/>
      <c r="J1930" s="632"/>
      <c r="K1930" s="632"/>
      <c r="L1930" s="633"/>
      <c r="M1930" s="633"/>
      <c r="N1930" s="634"/>
      <c r="O1930" s="627"/>
      <c r="P1930" s="627"/>
      <c r="Q1930" s="627"/>
      <c r="R1930" s="627"/>
      <c r="S1930" s="627"/>
      <c r="T1930" s="627"/>
      <c r="U1930" s="627"/>
      <c r="V1930" s="627"/>
      <c r="W1930" s="627"/>
      <c r="X1930" s="627"/>
      <c r="Y1930" s="627"/>
      <c r="Z1930" s="627"/>
      <c r="AA1930" s="628"/>
      <c r="AB1930" s="628"/>
    </row>
    <row r="1931">
      <c r="A1931" s="635"/>
      <c r="B1931" s="357"/>
      <c r="C1931" s="630"/>
      <c r="D1931" s="630"/>
      <c r="E1931" s="630"/>
      <c r="F1931" s="640"/>
      <c r="G1931" s="632"/>
      <c r="H1931" s="632"/>
      <c r="I1931" s="632"/>
      <c r="J1931" s="632"/>
      <c r="K1931" s="632"/>
      <c r="L1931" s="633"/>
      <c r="M1931" s="633"/>
      <c r="N1931" s="634"/>
      <c r="O1931" s="627"/>
      <c r="P1931" s="627"/>
      <c r="Q1931" s="627"/>
      <c r="R1931" s="627"/>
      <c r="S1931" s="627"/>
      <c r="T1931" s="627"/>
      <c r="U1931" s="627"/>
      <c r="V1931" s="627"/>
      <c r="W1931" s="627"/>
      <c r="X1931" s="627"/>
      <c r="Y1931" s="627"/>
      <c r="Z1931" s="627"/>
      <c r="AA1931" s="628"/>
      <c r="AB1931" s="628"/>
    </row>
    <row r="1932">
      <c r="A1932" s="635"/>
      <c r="B1932" s="357"/>
      <c r="C1932" s="630"/>
      <c r="D1932" s="630"/>
      <c r="E1932" s="630"/>
      <c r="F1932" s="640"/>
      <c r="G1932" s="632"/>
      <c r="H1932" s="632"/>
      <c r="I1932" s="632"/>
      <c r="J1932" s="632"/>
      <c r="K1932" s="632"/>
      <c r="L1932" s="633"/>
      <c r="M1932" s="633"/>
      <c r="N1932" s="634"/>
      <c r="O1932" s="627"/>
      <c r="P1932" s="627"/>
      <c r="Q1932" s="627"/>
      <c r="R1932" s="627"/>
      <c r="S1932" s="627"/>
      <c r="T1932" s="627"/>
      <c r="U1932" s="627"/>
      <c r="V1932" s="627"/>
      <c r="W1932" s="627"/>
      <c r="X1932" s="627"/>
      <c r="Y1932" s="627"/>
      <c r="Z1932" s="627"/>
      <c r="AA1932" s="628"/>
      <c r="AB1932" s="628"/>
    </row>
    <row r="1933">
      <c r="A1933" s="635"/>
      <c r="B1933" s="357"/>
      <c r="C1933" s="630"/>
      <c r="D1933" s="630"/>
      <c r="E1933" s="630"/>
      <c r="F1933" s="640"/>
      <c r="G1933" s="632"/>
      <c r="H1933" s="632"/>
      <c r="I1933" s="632"/>
      <c r="J1933" s="632"/>
      <c r="K1933" s="632"/>
      <c r="L1933" s="633"/>
      <c r="M1933" s="633"/>
      <c r="N1933" s="634"/>
      <c r="O1933" s="627"/>
      <c r="P1933" s="627"/>
      <c r="Q1933" s="627"/>
      <c r="R1933" s="627"/>
      <c r="S1933" s="627"/>
      <c r="T1933" s="627"/>
      <c r="U1933" s="627"/>
      <c r="V1933" s="627"/>
      <c r="W1933" s="627"/>
      <c r="X1933" s="627"/>
      <c r="Y1933" s="627"/>
      <c r="Z1933" s="627"/>
      <c r="AA1933" s="628"/>
      <c r="AB1933" s="628"/>
    </row>
    <row r="1934">
      <c r="A1934" s="635"/>
      <c r="B1934" s="357"/>
      <c r="C1934" s="630"/>
      <c r="D1934" s="630"/>
      <c r="E1934" s="630"/>
      <c r="F1934" s="640"/>
      <c r="G1934" s="632"/>
      <c r="H1934" s="632"/>
      <c r="I1934" s="632"/>
      <c r="J1934" s="632"/>
      <c r="K1934" s="632"/>
      <c r="L1934" s="633"/>
      <c r="M1934" s="633"/>
      <c r="N1934" s="634"/>
      <c r="O1934" s="627"/>
      <c r="P1934" s="627"/>
      <c r="Q1934" s="627"/>
      <c r="R1934" s="627"/>
      <c r="S1934" s="627"/>
      <c r="T1934" s="627"/>
      <c r="U1934" s="627"/>
      <c r="V1934" s="627"/>
      <c r="W1934" s="627"/>
      <c r="X1934" s="627"/>
      <c r="Y1934" s="627"/>
      <c r="Z1934" s="627"/>
      <c r="AA1934" s="628"/>
      <c r="AB1934" s="628"/>
    </row>
    <row r="1935">
      <c r="A1935" s="635"/>
      <c r="B1935" s="357"/>
      <c r="C1935" s="630"/>
      <c r="D1935" s="630"/>
      <c r="E1935" s="630"/>
      <c r="F1935" s="640"/>
      <c r="G1935" s="632"/>
      <c r="H1935" s="632"/>
      <c r="I1935" s="632"/>
      <c r="J1935" s="632"/>
      <c r="K1935" s="632"/>
      <c r="L1935" s="633"/>
      <c r="M1935" s="633"/>
      <c r="N1935" s="634"/>
      <c r="O1935" s="627"/>
      <c r="P1935" s="627"/>
      <c r="Q1935" s="627"/>
      <c r="R1935" s="627"/>
      <c r="S1935" s="627"/>
      <c r="T1935" s="627"/>
      <c r="U1935" s="627"/>
      <c r="V1935" s="627"/>
      <c r="W1935" s="627"/>
      <c r="X1935" s="627"/>
      <c r="Y1935" s="627"/>
      <c r="Z1935" s="627"/>
      <c r="AA1935" s="628"/>
      <c r="AB1935" s="628"/>
    </row>
    <row r="1936">
      <c r="A1936" s="635"/>
      <c r="B1936" s="357"/>
      <c r="C1936" s="630"/>
      <c r="D1936" s="630"/>
      <c r="E1936" s="630"/>
      <c r="F1936" s="640"/>
      <c r="G1936" s="632"/>
      <c r="H1936" s="632"/>
      <c r="I1936" s="632"/>
      <c r="J1936" s="632"/>
      <c r="K1936" s="632"/>
      <c r="L1936" s="633"/>
      <c r="M1936" s="633"/>
      <c r="N1936" s="634"/>
      <c r="O1936" s="627"/>
      <c r="P1936" s="627"/>
      <c r="Q1936" s="627"/>
      <c r="R1936" s="627"/>
      <c r="S1936" s="627"/>
      <c r="T1936" s="627"/>
      <c r="U1936" s="627"/>
      <c r="V1936" s="627"/>
      <c r="W1936" s="627"/>
      <c r="X1936" s="627"/>
      <c r="Y1936" s="627"/>
      <c r="Z1936" s="627"/>
      <c r="AA1936" s="628"/>
      <c r="AB1936" s="628"/>
    </row>
    <row r="1937">
      <c r="A1937" s="635"/>
      <c r="B1937" s="357"/>
      <c r="C1937" s="630"/>
      <c r="D1937" s="630"/>
      <c r="E1937" s="630"/>
      <c r="F1937" s="640"/>
      <c r="G1937" s="632"/>
      <c r="H1937" s="632"/>
      <c r="I1937" s="632"/>
      <c r="J1937" s="632"/>
      <c r="K1937" s="632"/>
      <c r="L1937" s="633"/>
      <c r="M1937" s="633"/>
      <c r="N1937" s="634"/>
      <c r="O1937" s="627"/>
      <c r="P1937" s="627"/>
      <c r="Q1937" s="627"/>
      <c r="R1937" s="627"/>
      <c r="S1937" s="627"/>
      <c r="T1937" s="627"/>
      <c r="U1937" s="627"/>
      <c r="V1937" s="627"/>
      <c r="W1937" s="627"/>
      <c r="X1937" s="627"/>
      <c r="Y1937" s="627"/>
      <c r="Z1937" s="627"/>
      <c r="AA1937" s="628"/>
      <c r="AB1937" s="628"/>
    </row>
    <row r="1938">
      <c r="A1938" s="635"/>
      <c r="B1938" s="357"/>
      <c r="C1938" s="630"/>
      <c r="D1938" s="630"/>
      <c r="E1938" s="630"/>
      <c r="F1938" s="640"/>
      <c r="G1938" s="632"/>
      <c r="H1938" s="632"/>
      <c r="I1938" s="632"/>
      <c r="J1938" s="632"/>
      <c r="K1938" s="632"/>
      <c r="L1938" s="633"/>
      <c r="M1938" s="633"/>
      <c r="N1938" s="634"/>
      <c r="O1938" s="627"/>
      <c r="P1938" s="627"/>
      <c r="Q1938" s="627"/>
      <c r="R1938" s="627"/>
      <c r="S1938" s="627"/>
      <c r="T1938" s="627"/>
      <c r="U1938" s="627"/>
      <c r="V1938" s="627"/>
      <c r="W1938" s="627"/>
      <c r="X1938" s="627"/>
      <c r="Y1938" s="627"/>
      <c r="Z1938" s="627"/>
      <c r="AA1938" s="628"/>
      <c r="AB1938" s="628"/>
    </row>
    <row r="1939">
      <c r="A1939" s="635"/>
      <c r="B1939" s="357"/>
      <c r="C1939" s="630"/>
      <c r="D1939" s="630"/>
      <c r="E1939" s="630"/>
      <c r="F1939" s="640"/>
      <c r="G1939" s="632"/>
      <c r="H1939" s="632"/>
      <c r="I1939" s="632"/>
      <c r="J1939" s="632"/>
      <c r="K1939" s="632"/>
      <c r="L1939" s="633"/>
      <c r="M1939" s="633"/>
      <c r="N1939" s="634"/>
      <c r="O1939" s="627"/>
      <c r="P1939" s="627"/>
      <c r="Q1939" s="627"/>
      <c r="R1939" s="627"/>
      <c r="S1939" s="627"/>
      <c r="T1939" s="627"/>
      <c r="U1939" s="627"/>
      <c r="V1939" s="627"/>
      <c r="W1939" s="627"/>
      <c r="X1939" s="627"/>
      <c r="Y1939" s="627"/>
      <c r="Z1939" s="627"/>
      <c r="AA1939" s="628"/>
      <c r="AB1939" s="628"/>
    </row>
    <row r="1940">
      <c r="A1940" s="635"/>
      <c r="B1940" s="357"/>
      <c r="C1940" s="630"/>
      <c r="D1940" s="630"/>
      <c r="E1940" s="630"/>
      <c r="F1940" s="640"/>
      <c r="G1940" s="632"/>
      <c r="H1940" s="632"/>
      <c r="I1940" s="632"/>
      <c r="J1940" s="632"/>
      <c r="K1940" s="632"/>
      <c r="L1940" s="633"/>
      <c r="M1940" s="633"/>
      <c r="N1940" s="634"/>
      <c r="O1940" s="627"/>
      <c r="P1940" s="627"/>
      <c r="Q1940" s="627"/>
      <c r="R1940" s="627"/>
      <c r="S1940" s="627"/>
      <c r="T1940" s="627"/>
      <c r="U1940" s="627"/>
      <c r="V1940" s="627"/>
      <c r="W1940" s="627"/>
      <c r="X1940" s="627"/>
      <c r="Y1940" s="627"/>
      <c r="Z1940" s="627"/>
      <c r="AA1940" s="628"/>
      <c r="AB1940" s="628"/>
    </row>
    <row r="1941">
      <c r="A1941" s="635"/>
      <c r="B1941" s="357"/>
      <c r="C1941" s="630"/>
      <c r="D1941" s="630"/>
      <c r="E1941" s="630"/>
      <c r="F1941" s="640"/>
      <c r="G1941" s="632"/>
      <c r="H1941" s="632"/>
      <c r="I1941" s="632"/>
      <c r="J1941" s="632"/>
      <c r="K1941" s="632"/>
      <c r="L1941" s="633"/>
      <c r="M1941" s="633"/>
      <c r="N1941" s="634"/>
      <c r="O1941" s="627"/>
      <c r="P1941" s="627"/>
      <c r="Q1941" s="627"/>
      <c r="R1941" s="627"/>
      <c r="S1941" s="627"/>
      <c r="T1941" s="627"/>
      <c r="U1941" s="627"/>
      <c r="V1941" s="627"/>
      <c r="W1941" s="627"/>
      <c r="X1941" s="627"/>
      <c r="Y1941" s="627"/>
      <c r="Z1941" s="627"/>
      <c r="AA1941" s="628"/>
      <c r="AB1941" s="628"/>
    </row>
    <row r="1942">
      <c r="A1942" s="635"/>
      <c r="B1942" s="357"/>
      <c r="C1942" s="630"/>
      <c r="D1942" s="630"/>
      <c r="E1942" s="630"/>
      <c r="F1942" s="640"/>
      <c r="G1942" s="632"/>
      <c r="H1942" s="632"/>
      <c r="I1942" s="632"/>
      <c r="J1942" s="632"/>
      <c r="K1942" s="632"/>
      <c r="L1942" s="633"/>
      <c r="M1942" s="633"/>
      <c r="N1942" s="634"/>
      <c r="O1942" s="627"/>
      <c r="P1942" s="627"/>
      <c r="Q1942" s="627"/>
      <c r="R1942" s="627"/>
      <c r="S1942" s="627"/>
      <c r="T1942" s="627"/>
      <c r="U1942" s="627"/>
      <c r="V1942" s="627"/>
      <c r="W1942" s="627"/>
      <c r="X1942" s="627"/>
      <c r="Y1942" s="627"/>
      <c r="Z1942" s="627"/>
      <c r="AA1942" s="628"/>
      <c r="AB1942" s="628"/>
    </row>
    <row r="1943">
      <c r="A1943" s="635"/>
      <c r="B1943" s="357"/>
      <c r="C1943" s="630"/>
      <c r="D1943" s="630"/>
      <c r="E1943" s="630"/>
      <c r="F1943" s="640"/>
      <c r="G1943" s="632"/>
      <c r="H1943" s="632"/>
      <c r="I1943" s="632"/>
      <c r="J1943" s="632"/>
      <c r="K1943" s="632"/>
      <c r="L1943" s="633"/>
      <c r="M1943" s="633"/>
      <c r="N1943" s="634"/>
      <c r="O1943" s="627"/>
      <c r="P1943" s="627"/>
      <c r="Q1943" s="627"/>
      <c r="R1943" s="627"/>
      <c r="S1943" s="627"/>
      <c r="T1943" s="627"/>
      <c r="U1943" s="627"/>
      <c r="V1943" s="627"/>
      <c r="W1943" s="627"/>
      <c r="X1943" s="627"/>
      <c r="Y1943" s="627"/>
      <c r="Z1943" s="627"/>
      <c r="AA1943" s="628"/>
      <c r="AB1943" s="628"/>
    </row>
    <row r="1944">
      <c r="A1944" s="635"/>
      <c r="B1944" s="357"/>
      <c r="C1944" s="630"/>
      <c r="D1944" s="630"/>
      <c r="E1944" s="630"/>
      <c r="F1944" s="640"/>
      <c r="G1944" s="632"/>
      <c r="H1944" s="632"/>
      <c r="I1944" s="632"/>
      <c r="J1944" s="632"/>
      <c r="K1944" s="632"/>
      <c r="L1944" s="633"/>
      <c r="M1944" s="633"/>
      <c r="N1944" s="634"/>
      <c r="O1944" s="627"/>
      <c r="P1944" s="627"/>
      <c r="Q1944" s="627"/>
      <c r="R1944" s="627"/>
      <c r="S1944" s="627"/>
      <c r="T1944" s="627"/>
      <c r="U1944" s="627"/>
      <c r="V1944" s="627"/>
      <c r="W1944" s="627"/>
      <c r="X1944" s="627"/>
      <c r="Y1944" s="627"/>
      <c r="Z1944" s="627"/>
      <c r="AA1944" s="628"/>
      <c r="AB1944" s="628"/>
    </row>
    <row r="1945">
      <c r="A1945" s="635"/>
      <c r="B1945" s="357"/>
      <c r="C1945" s="630"/>
      <c r="D1945" s="630"/>
      <c r="E1945" s="630"/>
      <c r="F1945" s="640"/>
      <c r="G1945" s="632"/>
      <c r="H1945" s="632"/>
      <c r="I1945" s="632"/>
      <c r="J1945" s="632"/>
      <c r="K1945" s="632"/>
      <c r="L1945" s="633"/>
      <c r="M1945" s="633"/>
      <c r="N1945" s="634"/>
      <c r="O1945" s="627"/>
      <c r="P1945" s="627"/>
      <c r="Q1945" s="627"/>
      <c r="R1945" s="627"/>
      <c r="S1945" s="627"/>
      <c r="T1945" s="627"/>
      <c r="U1945" s="627"/>
      <c r="V1945" s="627"/>
      <c r="W1945" s="627"/>
      <c r="X1945" s="627"/>
      <c r="Y1945" s="627"/>
      <c r="Z1945" s="627"/>
      <c r="AA1945" s="628"/>
      <c r="AB1945" s="628"/>
    </row>
    <row r="1946">
      <c r="A1946" s="635"/>
      <c r="B1946" s="357"/>
      <c r="C1946" s="630"/>
      <c r="D1946" s="630"/>
      <c r="E1946" s="630"/>
      <c r="F1946" s="640"/>
      <c r="G1946" s="632"/>
      <c r="H1946" s="632"/>
      <c r="I1946" s="632"/>
      <c r="J1946" s="632"/>
      <c r="K1946" s="632"/>
      <c r="L1946" s="633"/>
      <c r="M1946" s="633"/>
      <c r="N1946" s="634"/>
      <c r="O1946" s="627"/>
      <c r="P1946" s="627"/>
      <c r="Q1946" s="627"/>
      <c r="R1946" s="627"/>
      <c r="S1946" s="627"/>
      <c r="T1946" s="627"/>
      <c r="U1946" s="627"/>
      <c r="V1946" s="627"/>
      <c r="W1946" s="627"/>
      <c r="X1946" s="627"/>
      <c r="Y1946" s="627"/>
      <c r="Z1946" s="627"/>
      <c r="AA1946" s="628"/>
      <c r="AB1946" s="628"/>
    </row>
    <row r="1947">
      <c r="A1947" s="635"/>
      <c r="B1947" s="357"/>
      <c r="C1947" s="630"/>
      <c r="D1947" s="630"/>
      <c r="E1947" s="630"/>
      <c r="F1947" s="640"/>
      <c r="G1947" s="632"/>
      <c r="H1947" s="632"/>
      <c r="I1947" s="632"/>
      <c r="J1947" s="632"/>
      <c r="K1947" s="632"/>
      <c r="L1947" s="633"/>
      <c r="M1947" s="633"/>
      <c r="N1947" s="634"/>
      <c r="O1947" s="627"/>
      <c r="P1947" s="627"/>
      <c r="Q1947" s="627"/>
      <c r="R1947" s="627"/>
      <c r="S1947" s="627"/>
      <c r="T1947" s="627"/>
      <c r="U1947" s="627"/>
      <c r="V1947" s="627"/>
      <c r="W1947" s="627"/>
      <c r="X1947" s="627"/>
      <c r="Y1947" s="627"/>
      <c r="Z1947" s="627"/>
      <c r="AA1947" s="628"/>
      <c r="AB1947" s="628"/>
    </row>
    <row r="1948">
      <c r="A1948" s="635"/>
      <c r="B1948" s="357"/>
      <c r="C1948" s="630"/>
      <c r="D1948" s="630"/>
      <c r="E1948" s="630"/>
      <c r="F1948" s="640"/>
      <c r="G1948" s="632"/>
      <c r="H1948" s="632"/>
      <c r="I1948" s="632"/>
      <c r="J1948" s="632"/>
      <c r="K1948" s="632"/>
      <c r="L1948" s="633"/>
      <c r="M1948" s="633"/>
      <c r="N1948" s="634"/>
      <c r="O1948" s="627"/>
      <c r="P1948" s="627"/>
      <c r="Q1948" s="627"/>
      <c r="R1948" s="627"/>
      <c r="S1948" s="627"/>
      <c r="T1948" s="627"/>
      <c r="U1948" s="627"/>
      <c r="V1948" s="627"/>
      <c r="W1948" s="627"/>
      <c r="X1948" s="627"/>
      <c r="Y1948" s="627"/>
      <c r="Z1948" s="627"/>
      <c r="AA1948" s="628"/>
      <c r="AB1948" s="628"/>
    </row>
    <row r="1949">
      <c r="A1949" s="635"/>
      <c r="B1949" s="357"/>
      <c r="C1949" s="630"/>
      <c r="D1949" s="630"/>
      <c r="E1949" s="630"/>
      <c r="F1949" s="640"/>
      <c r="G1949" s="632"/>
      <c r="H1949" s="632"/>
      <c r="I1949" s="632"/>
      <c r="J1949" s="632"/>
      <c r="K1949" s="632"/>
      <c r="L1949" s="633"/>
      <c r="M1949" s="633"/>
      <c r="N1949" s="634"/>
      <c r="O1949" s="627"/>
      <c r="P1949" s="627"/>
      <c r="Q1949" s="627"/>
      <c r="R1949" s="627"/>
      <c r="S1949" s="627"/>
      <c r="T1949" s="627"/>
      <c r="U1949" s="627"/>
      <c r="V1949" s="627"/>
      <c r="W1949" s="627"/>
      <c r="X1949" s="627"/>
      <c r="Y1949" s="627"/>
      <c r="Z1949" s="627"/>
      <c r="AA1949" s="628"/>
      <c r="AB1949" s="628"/>
    </row>
    <row r="1950">
      <c r="A1950" s="635"/>
      <c r="B1950" s="357"/>
      <c r="C1950" s="630"/>
      <c r="D1950" s="630"/>
      <c r="E1950" s="630"/>
      <c r="F1950" s="640"/>
      <c r="G1950" s="632"/>
      <c r="H1950" s="632"/>
      <c r="I1950" s="632"/>
      <c r="J1950" s="632"/>
      <c r="K1950" s="632"/>
      <c r="L1950" s="633"/>
      <c r="M1950" s="633"/>
      <c r="N1950" s="634"/>
      <c r="O1950" s="627"/>
      <c r="P1950" s="627"/>
      <c r="Q1950" s="627"/>
      <c r="R1950" s="627"/>
      <c r="S1950" s="627"/>
      <c r="T1950" s="627"/>
      <c r="U1950" s="627"/>
      <c r="V1950" s="627"/>
      <c r="W1950" s="627"/>
      <c r="X1950" s="627"/>
      <c r="Y1950" s="627"/>
      <c r="Z1950" s="627"/>
      <c r="AA1950" s="628"/>
      <c r="AB1950" s="628"/>
    </row>
    <row r="1951">
      <c r="A1951" s="635"/>
      <c r="B1951" s="357"/>
      <c r="C1951" s="630"/>
      <c r="D1951" s="630"/>
      <c r="E1951" s="630"/>
      <c r="F1951" s="640"/>
      <c r="G1951" s="632"/>
      <c r="H1951" s="632"/>
      <c r="I1951" s="632"/>
      <c r="J1951" s="632"/>
      <c r="K1951" s="632"/>
      <c r="L1951" s="633"/>
      <c r="M1951" s="633"/>
      <c r="N1951" s="634"/>
      <c r="O1951" s="627"/>
      <c r="P1951" s="627"/>
      <c r="Q1951" s="627"/>
      <c r="R1951" s="627"/>
      <c r="S1951" s="627"/>
      <c r="T1951" s="627"/>
      <c r="U1951" s="627"/>
      <c r="V1951" s="627"/>
      <c r="W1951" s="627"/>
      <c r="X1951" s="627"/>
      <c r="Y1951" s="627"/>
      <c r="Z1951" s="627"/>
      <c r="AA1951" s="628"/>
      <c r="AB1951" s="628"/>
    </row>
    <row r="1952">
      <c r="A1952" s="635"/>
      <c r="B1952" s="357"/>
      <c r="C1952" s="630"/>
      <c r="D1952" s="630"/>
      <c r="E1952" s="630"/>
      <c r="F1952" s="640"/>
      <c r="G1952" s="632"/>
      <c r="H1952" s="632"/>
      <c r="I1952" s="632"/>
      <c r="J1952" s="632"/>
      <c r="K1952" s="632"/>
      <c r="L1952" s="633"/>
      <c r="M1952" s="633"/>
      <c r="N1952" s="634"/>
      <c r="O1952" s="627"/>
      <c r="P1952" s="627"/>
      <c r="Q1952" s="627"/>
      <c r="R1952" s="627"/>
      <c r="S1952" s="627"/>
      <c r="T1952" s="627"/>
      <c r="U1952" s="627"/>
      <c r="V1952" s="627"/>
      <c r="W1952" s="627"/>
      <c r="X1952" s="627"/>
      <c r="Y1952" s="627"/>
      <c r="Z1952" s="627"/>
      <c r="AA1952" s="628"/>
      <c r="AB1952" s="628"/>
    </row>
    <row r="1953">
      <c r="A1953" s="635"/>
      <c r="B1953" s="357"/>
      <c r="C1953" s="630"/>
      <c r="D1953" s="630"/>
      <c r="E1953" s="630"/>
      <c r="F1953" s="640"/>
      <c r="G1953" s="632"/>
      <c r="H1953" s="632"/>
      <c r="I1953" s="632"/>
      <c r="J1953" s="632"/>
      <c r="K1953" s="632"/>
      <c r="L1953" s="633"/>
      <c r="M1953" s="633"/>
      <c r="N1953" s="634"/>
      <c r="O1953" s="627"/>
      <c r="P1953" s="627"/>
      <c r="Q1953" s="627"/>
      <c r="R1953" s="627"/>
      <c r="S1953" s="627"/>
      <c r="T1953" s="627"/>
      <c r="U1953" s="627"/>
      <c r="V1953" s="627"/>
      <c r="W1953" s="627"/>
      <c r="X1953" s="627"/>
      <c r="Y1953" s="627"/>
      <c r="Z1953" s="627"/>
      <c r="AA1953" s="628"/>
      <c r="AB1953" s="628"/>
    </row>
    <row r="1954">
      <c r="A1954" s="635"/>
      <c r="B1954" s="357"/>
      <c r="C1954" s="630"/>
      <c r="D1954" s="630"/>
      <c r="E1954" s="630"/>
      <c r="F1954" s="640"/>
      <c r="G1954" s="632"/>
      <c r="H1954" s="632"/>
      <c r="I1954" s="632"/>
      <c r="J1954" s="632"/>
      <c r="K1954" s="632"/>
      <c r="L1954" s="633"/>
      <c r="M1954" s="633"/>
      <c r="N1954" s="634"/>
      <c r="O1954" s="627"/>
      <c r="P1954" s="627"/>
      <c r="Q1954" s="627"/>
      <c r="R1954" s="627"/>
      <c r="S1954" s="627"/>
      <c r="T1954" s="627"/>
      <c r="U1954" s="627"/>
      <c r="V1954" s="627"/>
      <c r="W1954" s="627"/>
      <c r="X1954" s="627"/>
      <c r="Y1954" s="627"/>
      <c r="Z1954" s="627"/>
      <c r="AA1954" s="628"/>
      <c r="AB1954" s="628"/>
    </row>
    <row r="1955">
      <c r="A1955" s="635"/>
      <c r="B1955" s="357"/>
      <c r="C1955" s="630"/>
      <c r="D1955" s="630"/>
      <c r="E1955" s="630"/>
      <c r="F1955" s="640"/>
      <c r="G1955" s="632"/>
      <c r="H1955" s="632"/>
      <c r="I1955" s="632"/>
      <c r="J1955" s="632"/>
      <c r="K1955" s="632"/>
      <c r="L1955" s="633"/>
      <c r="M1955" s="633"/>
      <c r="N1955" s="634"/>
      <c r="O1955" s="627"/>
      <c r="P1955" s="627"/>
      <c r="Q1955" s="627"/>
      <c r="R1955" s="627"/>
      <c r="S1955" s="627"/>
      <c r="T1955" s="627"/>
      <c r="U1955" s="627"/>
      <c r="V1955" s="627"/>
      <c r="W1955" s="627"/>
      <c r="X1955" s="627"/>
      <c r="Y1955" s="627"/>
      <c r="Z1955" s="627"/>
      <c r="AA1955" s="628"/>
      <c r="AB1955" s="628"/>
    </row>
    <row r="1956">
      <c r="A1956" s="635"/>
      <c r="B1956" s="357"/>
      <c r="C1956" s="630"/>
      <c r="D1956" s="630"/>
      <c r="E1956" s="630"/>
      <c r="F1956" s="640"/>
      <c r="G1956" s="632"/>
      <c r="H1956" s="632"/>
      <c r="I1956" s="632"/>
      <c r="J1956" s="632"/>
      <c r="K1956" s="632"/>
      <c r="L1956" s="633"/>
      <c r="M1956" s="633"/>
      <c r="N1956" s="634"/>
      <c r="O1956" s="627"/>
      <c r="P1956" s="627"/>
      <c r="Q1956" s="627"/>
      <c r="R1956" s="627"/>
      <c r="S1956" s="627"/>
      <c r="T1956" s="627"/>
      <c r="U1956" s="627"/>
      <c r="V1956" s="627"/>
      <c r="W1956" s="627"/>
      <c r="X1956" s="627"/>
      <c r="Y1956" s="627"/>
      <c r="Z1956" s="627"/>
      <c r="AA1956" s="628"/>
      <c r="AB1956" s="628"/>
    </row>
    <row r="1957">
      <c r="A1957" s="635"/>
      <c r="B1957" s="357"/>
      <c r="C1957" s="630"/>
      <c r="D1957" s="630"/>
      <c r="E1957" s="630"/>
      <c r="F1957" s="640"/>
      <c r="G1957" s="632"/>
      <c r="H1957" s="632"/>
      <c r="I1957" s="632"/>
      <c r="J1957" s="632"/>
      <c r="K1957" s="632"/>
      <c r="L1957" s="633"/>
      <c r="M1957" s="633"/>
      <c r="N1957" s="634"/>
      <c r="O1957" s="627"/>
      <c r="P1957" s="627"/>
      <c r="Q1957" s="627"/>
      <c r="R1957" s="627"/>
      <c r="S1957" s="627"/>
      <c r="T1957" s="627"/>
      <c r="U1957" s="627"/>
      <c r="V1957" s="627"/>
      <c r="W1957" s="627"/>
      <c r="X1957" s="627"/>
      <c r="Y1957" s="627"/>
      <c r="Z1957" s="627"/>
      <c r="AA1957" s="628"/>
      <c r="AB1957" s="628"/>
    </row>
    <row r="1958">
      <c r="A1958" s="635"/>
      <c r="B1958" s="357"/>
      <c r="C1958" s="630"/>
      <c r="D1958" s="630"/>
      <c r="E1958" s="630"/>
      <c r="F1958" s="640"/>
      <c r="G1958" s="632"/>
      <c r="H1958" s="632"/>
      <c r="I1958" s="632"/>
      <c r="J1958" s="632"/>
      <c r="K1958" s="632"/>
      <c r="L1958" s="633"/>
      <c r="M1958" s="633"/>
      <c r="N1958" s="634"/>
      <c r="O1958" s="627"/>
      <c r="P1958" s="627"/>
      <c r="Q1958" s="627"/>
      <c r="R1958" s="627"/>
      <c r="S1958" s="627"/>
      <c r="T1958" s="627"/>
      <c r="U1958" s="627"/>
      <c r="V1958" s="627"/>
      <c r="W1958" s="627"/>
      <c r="X1958" s="627"/>
      <c r="Y1958" s="627"/>
      <c r="Z1958" s="627"/>
      <c r="AA1958" s="628"/>
      <c r="AB1958" s="628"/>
    </row>
    <row r="1959">
      <c r="A1959" s="635"/>
      <c r="B1959" s="357"/>
      <c r="C1959" s="630"/>
      <c r="D1959" s="630"/>
      <c r="E1959" s="630"/>
      <c r="F1959" s="640"/>
      <c r="G1959" s="632"/>
      <c r="H1959" s="632"/>
      <c r="I1959" s="632"/>
      <c r="J1959" s="632"/>
      <c r="K1959" s="632"/>
      <c r="L1959" s="633"/>
      <c r="M1959" s="633"/>
      <c r="N1959" s="634"/>
      <c r="O1959" s="627"/>
      <c r="P1959" s="627"/>
      <c r="Q1959" s="627"/>
      <c r="R1959" s="627"/>
      <c r="S1959" s="627"/>
      <c r="T1959" s="627"/>
      <c r="U1959" s="627"/>
      <c r="V1959" s="627"/>
      <c r="W1959" s="627"/>
      <c r="X1959" s="627"/>
      <c r="Y1959" s="627"/>
      <c r="Z1959" s="627"/>
      <c r="AA1959" s="628"/>
      <c r="AB1959" s="628"/>
    </row>
    <row r="1960">
      <c r="A1960" s="635"/>
      <c r="B1960" s="357"/>
      <c r="C1960" s="630"/>
      <c r="D1960" s="630"/>
      <c r="E1960" s="630"/>
      <c r="F1960" s="640"/>
      <c r="G1960" s="632"/>
      <c r="H1960" s="632"/>
      <c r="I1960" s="632"/>
      <c r="J1960" s="632"/>
      <c r="K1960" s="632"/>
      <c r="L1960" s="633"/>
      <c r="M1960" s="633"/>
      <c r="N1960" s="634"/>
      <c r="O1960" s="627"/>
      <c r="P1960" s="627"/>
      <c r="Q1960" s="627"/>
      <c r="R1960" s="627"/>
      <c r="S1960" s="627"/>
      <c r="T1960" s="627"/>
      <c r="U1960" s="627"/>
      <c r="V1960" s="627"/>
      <c r="W1960" s="627"/>
      <c r="X1960" s="627"/>
      <c r="Y1960" s="627"/>
      <c r="Z1960" s="627"/>
      <c r="AA1960" s="628"/>
      <c r="AB1960" s="628"/>
    </row>
    <row r="1961">
      <c r="A1961" s="635"/>
      <c r="B1961" s="357"/>
      <c r="C1961" s="630"/>
      <c r="D1961" s="630"/>
      <c r="E1961" s="630"/>
      <c r="F1961" s="640"/>
      <c r="G1961" s="632"/>
      <c r="H1961" s="632"/>
      <c r="I1961" s="632"/>
      <c r="J1961" s="632"/>
      <c r="K1961" s="632"/>
      <c r="L1961" s="633"/>
      <c r="M1961" s="633"/>
      <c r="N1961" s="634"/>
      <c r="O1961" s="627"/>
      <c r="P1961" s="627"/>
      <c r="Q1961" s="627"/>
      <c r="R1961" s="627"/>
      <c r="S1961" s="627"/>
      <c r="T1961" s="627"/>
      <c r="U1961" s="627"/>
      <c r="V1961" s="627"/>
      <c r="W1961" s="627"/>
      <c r="X1961" s="627"/>
      <c r="Y1961" s="627"/>
      <c r="Z1961" s="627"/>
      <c r="AA1961" s="628"/>
      <c r="AB1961" s="628"/>
    </row>
    <row r="1962">
      <c r="A1962" s="635"/>
      <c r="B1962" s="357"/>
      <c r="C1962" s="630"/>
      <c r="D1962" s="630"/>
      <c r="E1962" s="630"/>
      <c r="F1962" s="640"/>
      <c r="G1962" s="632"/>
      <c r="H1962" s="632"/>
      <c r="I1962" s="632"/>
      <c r="J1962" s="632"/>
      <c r="K1962" s="632"/>
      <c r="L1962" s="633"/>
      <c r="M1962" s="633"/>
      <c r="N1962" s="634"/>
      <c r="O1962" s="627"/>
      <c r="P1962" s="627"/>
      <c r="Q1962" s="627"/>
      <c r="R1962" s="627"/>
      <c r="S1962" s="627"/>
      <c r="T1962" s="627"/>
      <c r="U1962" s="627"/>
      <c r="V1962" s="627"/>
      <c r="W1962" s="627"/>
      <c r="X1962" s="627"/>
      <c r="Y1962" s="627"/>
      <c r="Z1962" s="627"/>
      <c r="AA1962" s="628"/>
      <c r="AB1962" s="628"/>
    </row>
    <row r="1963">
      <c r="A1963" s="635"/>
      <c r="B1963" s="357"/>
      <c r="C1963" s="630"/>
      <c r="D1963" s="630"/>
      <c r="E1963" s="630"/>
      <c r="F1963" s="640"/>
      <c r="G1963" s="632"/>
      <c r="H1963" s="632"/>
      <c r="I1963" s="632"/>
      <c r="J1963" s="632"/>
      <c r="K1963" s="632"/>
      <c r="L1963" s="633"/>
      <c r="M1963" s="633"/>
      <c r="N1963" s="634"/>
      <c r="O1963" s="627"/>
      <c r="P1963" s="627"/>
      <c r="Q1963" s="627"/>
      <c r="R1963" s="627"/>
      <c r="S1963" s="627"/>
      <c r="T1963" s="627"/>
      <c r="U1963" s="627"/>
      <c r="V1963" s="627"/>
      <c r="W1963" s="627"/>
      <c r="X1963" s="627"/>
      <c r="Y1963" s="627"/>
      <c r="Z1963" s="627"/>
      <c r="AA1963" s="628"/>
      <c r="AB1963" s="628"/>
    </row>
    <row r="1964">
      <c r="A1964" s="635"/>
      <c r="B1964" s="357"/>
      <c r="C1964" s="630"/>
      <c r="D1964" s="630"/>
      <c r="E1964" s="630"/>
      <c r="F1964" s="640"/>
      <c r="G1964" s="632"/>
      <c r="H1964" s="632"/>
      <c r="I1964" s="632"/>
      <c r="J1964" s="632"/>
      <c r="K1964" s="632"/>
      <c r="L1964" s="633"/>
      <c r="M1964" s="633"/>
      <c r="N1964" s="634"/>
      <c r="O1964" s="627"/>
      <c r="P1964" s="627"/>
      <c r="Q1964" s="627"/>
      <c r="R1964" s="627"/>
      <c r="S1964" s="627"/>
      <c r="T1964" s="627"/>
      <c r="U1964" s="627"/>
      <c r="V1964" s="627"/>
      <c r="W1964" s="627"/>
      <c r="X1964" s="627"/>
      <c r="Y1964" s="627"/>
      <c r="Z1964" s="627"/>
      <c r="AA1964" s="628"/>
      <c r="AB1964" s="628"/>
    </row>
    <row r="1965">
      <c r="A1965" s="635"/>
      <c r="B1965" s="357"/>
      <c r="C1965" s="630"/>
      <c r="D1965" s="630"/>
      <c r="E1965" s="630"/>
      <c r="F1965" s="640"/>
      <c r="G1965" s="632"/>
      <c r="H1965" s="632"/>
      <c r="I1965" s="632"/>
      <c r="J1965" s="632"/>
      <c r="K1965" s="632"/>
      <c r="L1965" s="633"/>
      <c r="M1965" s="633"/>
      <c r="N1965" s="634"/>
      <c r="O1965" s="627"/>
      <c r="P1965" s="627"/>
      <c r="Q1965" s="627"/>
      <c r="R1965" s="627"/>
      <c r="S1965" s="627"/>
      <c r="T1965" s="627"/>
      <c r="U1965" s="627"/>
      <c r="V1965" s="627"/>
      <c r="W1965" s="627"/>
      <c r="X1965" s="627"/>
      <c r="Y1965" s="627"/>
      <c r="Z1965" s="627"/>
      <c r="AA1965" s="628"/>
      <c r="AB1965" s="628"/>
    </row>
    <row r="1966">
      <c r="A1966" s="635"/>
      <c r="B1966" s="357"/>
      <c r="C1966" s="630"/>
      <c r="D1966" s="630"/>
      <c r="E1966" s="630"/>
      <c r="F1966" s="640"/>
      <c r="G1966" s="632"/>
      <c r="H1966" s="632"/>
      <c r="I1966" s="632"/>
      <c r="J1966" s="632"/>
      <c r="K1966" s="632"/>
      <c r="L1966" s="633"/>
      <c r="M1966" s="633"/>
      <c r="N1966" s="634"/>
      <c r="O1966" s="627"/>
      <c r="P1966" s="627"/>
      <c r="Q1966" s="627"/>
      <c r="R1966" s="627"/>
      <c r="S1966" s="627"/>
      <c r="T1966" s="627"/>
      <c r="U1966" s="627"/>
      <c r="V1966" s="627"/>
      <c r="W1966" s="627"/>
      <c r="X1966" s="627"/>
      <c r="Y1966" s="627"/>
      <c r="Z1966" s="627"/>
      <c r="AA1966" s="628"/>
      <c r="AB1966" s="628"/>
    </row>
    <row r="1967">
      <c r="A1967" s="635"/>
      <c r="B1967" s="357"/>
      <c r="C1967" s="630"/>
      <c r="D1967" s="630"/>
      <c r="E1967" s="630"/>
      <c r="F1967" s="640"/>
      <c r="G1967" s="632"/>
      <c r="H1967" s="632"/>
      <c r="I1967" s="632"/>
      <c r="J1967" s="632"/>
      <c r="K1967" s="632"/>
      <c r="L1967" s="633"/>
      <c r="M1967" s="633"/>
      <c r="N1967" s="634"/>
      <c r="O1967" s="627"/>
      <c r="P1967" s="627"/>
      <c r="Q1967" s="627"/>
      <c r="R1967" s="627"/>
      <c r="S1967" s="627"/>
      <c r="T1967" s="627"/>
      <c r="U1967" s="627"/>
      <c r="V1967" s="627"/>
      <c r="W1967" s="627"/>
      <c r="X1967" s="627"/>
      <c r="Y1967" s="627"/>
      <c r="Z1967" s="627"/>
      <c r="AA1967" s="628"/>
      <c r="AB1967" s="628"/>
    </row>
    <row r="1968">
      <c r="A1968" s="635"/>
      <c r="B1968" s="357"/>
      <c r="C1968" s="630"/>
      <c r="D1968" s="630"/>
      <c r="E1968" s="630"/>
      <c r="F1968" s="640"/>
      <c r="G1968" s="632"/>
      <c r="H1968" s="632"/>
      <c r="I1968" s="632"/>
      <c r="J1968" s="632"/>
      <c r="K1968" s="632"/>
      <c r="L1968" s="633"/>
      <c r="M1968" s="633"/>
      <c r="N1968" s="634"/>
      <c r="O1968" s="627"/>
      <c r="P1968" s="627"/>
      <c r="Q1968" s="627"/>
      <c r="R1968" s="627"/>
      <c r="S1968" s="627"/>
      <c r="T1968" s="627"/>
      <c r="U1968" s="627"/>
      <c r="V1968" s="627"/>
      <c r="W1968" s="627"/>
      <c r="X1968" s="627"/>
      <c r="Y1968" s="627"/>
      <c r="Z1968" s="627"/>
      <c r="AA1968" s="628"/>
      <c r="AB1968" s="628"/>
    </row>
    <row r="1969">
      <c r="A1969" s="635"/>
      <c r="B1969" s="357"/>
      <c r="C1969" s="630"/>
      <c r="D1969" s="630"/>
      <c r="E1969" s="630"/>
      <c r="F1969" s="640"/>
      <c r="G1969" s="632"/>
      <c r="H1969" s="632"/>
      <c r="I1969" s="632"/>
      <c r="J1969" s="632"/>
      <c r="K1969" s="632"/>
      <c r="L1969" s="633"/>
      <c r="M1969" s="633"/>
      <c r="N1969" s="634"/>
      <c r="O1969" s="627"/>
      <c r="P1969" s="627"/>
      <c r="Q1969" s="627"/>
      <c r="R1969" s="627"/>
      <c r="S1969" s="627"/>
      <c r="T1969" s="627"/>
      <c r="U1969" s="627"/>
      <c r="V1969" s="627"/>
      <c r="W1969" s="627"/>
      <c r="X1969" s="627"/>
      <c r="Y1969" s="627"/>
      <c r="Z1969" s="627"/>
      <c r="AA1969" s="628"/>
      <c r="AB1969" s="628"/>
    </row>
    <row r="1970">
      <c r="A1970" s="635"/>
      <c r="B1970" s="357"/>
      <c r="C1970" s="630"/>
      <c r="D1970" s="630"/>
      <c r="E1970" s="630"/>
      <c r="F1970" s="640"/>
      <c r="G1970" s="632"/>
      <c r="H1970" s="632"/>
      <c r="I1970" s="632"/>
      <c r="J1970" s="632"/>
      <c r="K1970" s="632"/>
      <c r="L1970" s="633"/>
      <c r="M1970" s="633"/>
      <c r="N1970" s="634"/>
      <c r="O1970" s="627"/>
      <c r="P1970" s="627"/>
      <c r="Q1970" s="627"/>
      <c r="R1970" s="627"/>
      <c r="S1970" s="627"/>
      <c r="T1970" s="627"/>
      <c r="U1970" s="627"/>
      <c r="V1970" s="627"/>
      <c r="W1970" s="627"/>
      <c r="X1970" s="627"/>
      <c r="Y1970" s="627"/>
      <c r="Z1970" s="627"/>
      <c r="AA1970" s="628"/>
      <c r="AB1970" s="628"/>
    </row>
    <row r="1971">
      <c r="A1971" s="635"/>
      <c r="B1971" s="357"/>
      <c r="C1971" s="630"/>
      <c r="D1971" s="630"/>
      <c r="E1971" s="630"/>
      <c r="F1971" s="640"/>
      <c r="G1971" s="632"/>
      <c r="H1971" s="632"/>
      <c r="I1971" s="632"/>
      <c r="J1971" s="632"/>
      <c r="K1971" s="632"/>
      <c r="L1971" s="633"/>
      <c r="M1971" s="633"/>
      <c r="N1971" s="634"/>
      <c r="O1971" s="627"/>
      <c r="P1971" s="627"/>
      <c r="Q1971" s="627"/>
      <c r="R1971" s="627"/>
      <c r="S1971" s="627"/>
      <c r="T1971" s="627"/>
      <c r="U1971" s="627"/>
      <c r="V1971" s="627"/>
      <c r="W1971" s="627"/>
      <c r="X1971" s="627"/>
      <c r="Y1971" s="627"/>
      <c r="Z1971" s="627"/>
      <c r="AA1971" s="628"/>
      <c r="AB1971" s="628"/>
    </row>
    <row r="1972">
      <c r="A1972" s="635"/>
      <c r="B1972" s="357"/>
      <c r="C1972" s="630"/>
      <c r="D1972" s="630"/>
      <c r="E1972" s="630"/>
      <c r="F1972" s="640"/>
      <c r="G1972" s="632"/>
      <c r="H1972" s="632"/>
      <c r="I1972" s="632"/>
      <c r="J1972" s="632"/>
      <c r="K1972" s="632"/>
      <c r="L1972" s="633"/>
      <c r="M1972" s="633"/>
      <c r="N1972" s="634"/>
      <c r="O1972" s="627"/>
      <c r="P1972" s="627"/>
      <c r="Q1972" s="627"/>
      <c r="R1972" s="627"/>
      <c r="S1972" s="627"/>
      <c r="T1972" s="627"/>
      <c r="U1972" s="627"/>
      <c r="V1972" s="627"/>
      <c r="W1972" s="627"/>
      <c r="X1972" s="627"/>
      <c r="Y1972" s="627"/>
      <c r="Z1972" s="627"/>
      <c r="AA1972" s="628"/>
      <c r="AB1972" s="628"/>
    </row>
    <row r="1973">
      <c r="A1973" s="635"/>
      <c r="B1973" s="357"/>
      <c r="C1973" s="630"/>
      <c r="D1973" s="630"/>
      <c r="E1973" s="630"/>
      <c r="F1973" s="640"/>
      <c r="G1973" s="632"/>
      <c r="H1973" s="632"/>
      <c r="I1973" s="632"/>
      <c r="J1973" s="632"/>
      <c r="K1973" s="632"/>
      <c r="L1973" s="633"/>
      <c r="M1973" s="633"/>
      <c r="N1973" s="634"/>
      <c r="O1973" s="627"/>
      <c r="P1973" s="627"/>
      <c r="Q1973" s="627"/>
      <c r="R1973" s="627"/>
      <c r="S1973" s="627"/>
      <c r="T1973" s="627"/>
      <c r="U1973" s="627"/>
      <c r="V1973" s="627"/>
      <c r="W1973" s="627"/>
      <c r="X1973" s="627"/>
      <c r="Y1973" s="627"/>
      <c r="Z1973" s="627"/>
      <c r="AA1973" s="628"/>
      <c r="AB1973" s="628"/>
    </row>
    <row r="1974">
      <c r="A1974" s="635"/>
      <c r="B1974" s="357"/>
      <c r="C1974" s="630"/>
      <c r="D1974" s="630"/>
      <c r="E1974" s="630"/>
      <c r="F1974" s="640"/>
      <c r="G1974" s="632"/>
      <c r="H1974" s="632"/>
      <c r="I1974" s="632"/>
      <c r="J1974" s="632"/>
      <c r="K1974" s="632"/>
      <c r="L1974" s="633"/>
      <c r="M1974" s="633"/>
      <c r="N1974" s="634"/>
      <c r="O1974" s="627"/>
      <c r="P1974" s="627"/>
      <c r="Q1974" s="627"/>
      <c r="R1974" s="627"/>
      <c r="S1974" s="627"/>
      <c r="T1974" s="627"/>
      <c r="U1974" s="627"/>
      <c r="V1974" s="627"/>
      <c r="W1974" s="627"/>
      <c r="X1974" s="627"/>
      <c r="Y1974" s="627"/>
      <c r="Z1974" s="627"/>
      <c r="AA1974" s="628"/>
      <c r="AB1974" s="628"/>
    </row>
    <row r="1975">
      <c r="A1975" s="635"/>
      <c r="B1975" s="357"/>
      <c r="C1975" s="630"/>
      <c r="D1975" s="630"/>
      <c r="E1975" s="630"/>
      <c r="F1975" s="640"/>
      <c r="G1975" s="632"/>
      <c r="H1975" s="632"/>
      <c r="I1975" s="632"/>
      <c r="J1975" s="632"/>
      <c r="K1975" s="632"/>
      <c r="L1975" s="633"/>
      <c r="M1975" s="633"/>
      <c r="N1975" s="634"/>
      <c r="O1975" s="627"/>
      <c r="P1975" s="627"/>
      <c r="Q1975" s="627"/>
      <c r="R1975" s="627"/>
      <c r="S1975" s="627"/>
      <c r="T1975" s="627"/>
      <c r="U1975" s="627"/>
      <c r="V1975" s="627"/>
      <c r="W1975" s="627"/>
      <c r="X1975" s="627"/>
      <c r="Y1975" s="627"/>
      <c r="Z1975" s="627"/>
      <c r="AA1975" s="628"/>
      <c r="AB1975" s="628"/>
    </row>
    <row r="1976">
      <c r="A1976" s="635"/>
      <c r="B1976" s="357"/>
      <c r="C1976" s="630"/>
      <c r="D1976" s="630"/>
      <c r="E1976" s="630"/>
      <c r="F1976" s="640"/>
      <c r="G1976" s="632"/>
      <c r="H1976" s="632"/>
      <c r="I1976" s="632"/>
      <c r="J1976" s="632"/>
      <c r="K1976" s="632"/>
      <c r="L1976" s="633"/>
      <c r="M1976" s="633"/>
      <c r="N1976" s="634"/>
      <c r="O1976" s="627"/>
      <c r="P1976" s="627"/>
      <c r="Q1976" s="627"/>
      <c r="R1976" s="627"/>
      <c r="S1976" s="627"/>
      <c r="T1976" s="627"/>
      <c r="U1976" s="627"/>
      <c r="V1976" s="627"/>
      <c r="W1976" s="627"/>
      <c r="X1976" s="627"/>
      <c r="Y1976" s="627"/>
      <c r="Z1976" s="627"/>
      <c r="AA1976" s="628"/>
      <c r="AB1976" s="628"/>
    </row>
    <row r="1977">
      <c r="A1977" s="635"/>
      <c r="B1977" s="357"/>
      <c r="C1977" s="630"/>
      <c r="D1977" s="630"/>
      <c r="E1977" s="630"/>
      <c r="F1977" s="640"/>
      <c r="G1977" s="632"/>
      <c r="H1977" s="632"/>
      <c r="I1977" s="632"/>
      <c r="J1977" s="632"/>
      <c r="K1977" s="632"/>
      <c r="L1977" s="633"/>
      <c r="M1977" s="633"/>
      <c r="N1977" s="634"/>
      <c r="O1977" s="627"/>
      <c r="P1977" s="627"/>
      <c r="Q1977" s="627"/>
      <c r="R1977" s="627"/>
      <c r="S1977" s="627"/>
      <c r="T1977" s="627"/>
      <c r="U1977" s="627"/>
      <c r="V1977" s="627"/>
      <c r="W1977" s="627"/>
      <c r="X1977" s="627"/>
      <c r="Y1977" s="627"/>
      <c r="Z1977" s="627"/>
      <c r="AA1977" s="628"/>
      <c r="AB1977" s="628"/>
    </row>
    <row r="1978">
      <c r="A1978" s="635"/>
      <c r="B1978" s="357"/>
      <c r="C1978" s="630"/>
      <c r="D1978" s="630"/>
      <c r="E1978" s="630"/>
      <c r="F1978" s="640"/>
      <c r="G1978" s="632"/>
      <c r="H1978" s="632"/>
      <c r="I1978" s="632"/>
      <c r="J1978" s="632"/>
      <c r="K1978" s="632"/>
      <c r="L1978" s="633"/>
      <c r="M1978" s="633"/>
      <c r="N1978" s="634"/>
      <c r="O1978" s="627"/>
      <c r="P1978" s="627"/>
      <c r="Q1978" s="627"/>
      <c r="R1978" s="627"/>
      <c r="S1978" s="627"/>
      <c r="T1978" s="627"/>
      <c r="U1978" s="627"/>
      <c r="V1978" s="627"/>
      <c r="W1978" s="627"/>
      <c r="X1978" s="627"/>
      <c r="Y1978" s="627"/>
      <c r="Z1978" s="627"/>
      <c r="AA1978" s="628"/>
      <c r="AB1978" s="628"/>
    </row>
    <row r="1979">
      <c r="A1979" s="635"/>
      <c r="B1979" s="357"/>
      <c r="C1979" s="630"/>
      <c r="D1979" s="630"/>
      <c r="E1979" s="630"/>
      <c r="F1979" s="640"/>
      <c r="G1979" s="632"/>
      <c r="H1979" s="632"/>
      <c r="I1979" s="632"/>
      <c r="J1979" s="632"/>
      <c r="K1979" s="632"/>
      <c r="L1979" s="633"/>
      <c r="M1979" s="633"/>
      <c r="N1979" s="634"/>
      <c r="O1979" s="627"/>
      <c r="P1979" s="627"/>
      <c r="Q1979" s="627"/>
      <c r="R1979" s="627"/>
      <c r="S1979" s="627"/>
      <c r="T1979" s="627"/>
      <c r="U1979" s="627"/>
      <c r="V1979" s="627"/>
      <c r="W1979" s="627"/>
      <c r="X1979" s="627"/>
      <c r="Y1979" s="627"/>
      <c r="Z1979" s="627"/>
      <c r="AA1979" s="628"/>
      <c r="AB1979" s="628"/>
    </row>
    <row r="1980">
      <c r="A1980" s="635"/>
      <c r="B1980" s="357"/>
      <c r="C1980" s="630"/>
      <c r="D1980" s="630"/>
      <c r="E1980" s="630"/>
      <c r="F1980" s="640"/>
      <c r="G1980" s="632"/>
      <c r="H1980" s="632"/>
      <c r="I1980" s="632"/>
      <c r="J1980" s="632"/>
      <c r="K1980" s="632"/>
      <c r="L1980" s="633"/>
      <c r="M1980" s="633"/>
      <c r="N1980" s="634"/>
      <c r="O1980" s="627"/>
      <c r="P1980" s="627"/>
      <c r="Q1980" s="627"/>
      <c r="R1980" s="627"/>
      <c r="S1980" s="627"/>
      <c r="T1980" s="627"/>
      <c r="U1980" s="627"/>
      <c r="V1980" s="627"/>
      <c r="W1980" s="627"/>
      <c r="X1980" s="627"/>
      <c r="Y1980" s="627"/>
      <c r="Z1980" s="627"/>
      <c r="AA1980" s="628"/>
      <c r="AB1980" s="628"/>
    </row>
    <row r="1981">
      <c r="A1981" s="635"/>
      <c r="B1981" s="357"/>
      <c r="C1981" s="630"/>
      <c r="D1981" s="630"/>
      <c r="E1981" s="630"/>
      <c r="F1981" s="640"/>
      <c r="G1981" s="632"/>
      <c r="H1981" s="632"/>
      <c r="I1981" s="632"/>
      <c r="J1981" s="632"/>
      <c r="K1981" s="632"/>
      <c r="L1981" s="633"/>
      <c r="M1981" s="633"/>
      <c r="N1981" s="634"/>
      <c r="O1981" s="627"/>
      <c r="P1981" s="627"/>
      <c r="Q1981" s="627"/>
      <c r="R1981" s="627"/>
      <c r="S1981" s="627"/>
      <c r="T1981" s="627"/>
      <c r="U1981" s="627"/>
      <c r="V1981" s="627"/>
      <c r="W1981" s="627"/>
      <c r="X1981" s="627"/>
      <c r="Y1981" s="627"/>
      <c r="Z1981" s="627"/>
      <c r="AA1981" s="628"/>
      <c r="AB1981" s="628"/>
    </row>
    <row r="1982">
      <c r="A1982" s="635"/>
      <c r="B1982" s="357"/>
      <c r="C1982" s="630"/>
      <c r="D1982" s="630"/>
      <c r="E1982" s="630"/>
      <c r="F1982" s="640"/>
      <c r="G1982" s="632"/>
      <c r="H1982" s="632"/>
      <c r="I1982" s="632"/>
      <c r="J1982" s="632"/>
      <c r="K1982" s="632"/>
      <c r="L1982" s="633"/>
      <c r="M1982" s="633"/>
      <c r="N1982" s="634"/>
      <c r="O1982" s="627"/>
      <c r="P1982" s="627"/>
      <c r="Q1982" s="627"/>
      <c r="R1982" s="627"/>
      <c r="S1982" s="627"/>
      <c r="T1982" s="627"/>
      <c r="U1982" s="627"/>
      <c r="V1982" s="627"/>
      <c r="W1982" s="627"/>
      <c r="X1982" s="627"/>
      <c r="Y1982" s="627"/>
      <c r="Z1982" s="627"/>
      <c r="AA1982" s="628"/>
      <c r="AB1982" s="628"/>
    </row>
    <row r="1983">
      <c r="A1983" s="635"/>
      <c r="B1983" s="357"/>
      <c r="C1983" s="630"/>
      <c r="D1983" s="630"/>
      <c r="E1983" s="630"/>
      <c r="F1983" s="640"/>
      <c r="G1983" s="632"/>
      <c r="H1983" s="632"/>
      <c r="I1983" s="632"/>
      <c r="J1983" s="632"/>
      <c r="K1983" s="632"/>
      <c r="L1983" s="633"/>
      <c r="M1983" s="633"/>
      <c r="N1983" s="634"/>
      <c r="O1983" s="627"/>
      <c r="P1983" s="627"/>
      <c r="Q1983" s="627"/>
      <c r="R1983" s="627"/>
      <c r="S1983" s="627"/>
      <c r="T1983" s="627"/>
      <c r="U1983" s="627"/>
      <c r="V1983" s="627"/>
      <c r="W1983" s="627"/>
      <c r="X1983" s="627"/>
      <c r="Y1983" s="627"/>
      <c r="Z1983" s="627"/>
      <c r="AA1983" s="628"/>
      <c r="AB1983" s="628"/>
    </row>
    <row r="1984">
      <c r="A1984" s="635"/>
      <c r="B1984" s="357"/>
      <c r="C1984" s="630"/>
      <c r="D1984" s="630"/>
      <c r="E1984" s="630"/>
      <c r="F1984" s="640"/>
      <c r="G1984" s="632"/>
      <c r="H1984" s="632"/>
      <c r="I1984" s="632"/>
      <c r="J1984" s="632"/>
      <c r="K1984" s="632"/>
      <c r="L1984" s="633"/>
      <c r="M1984" s="633"/>
      <c r="N1984" s="634"/>
      <c r="O1984" s="627"/>
      <c r="P1984" s="627"/>
      <c r="Q1984" s="627"/>
      <c r="R1984" s="627"/>
      <c r="S1984" s="627"/>
      <c r="T1984" s="627"/>
      <c r="U1984" s="627"/>
      <c r="V1984" s="627"/>
      <c r="W1984" s="627"/>
      <c r="X1984" s="627"/>
      <c r="Y1984" s="627"/>
      <c r="Z1984" s="627"/>
      <c r="AA1984" s="628"/>
      <c r="AB1984" s="628"/>
    </row>
    <row r="1985">
      <c r="A1985" s="635"/>
      <c r="B1985" s="357"/>
      <c r="C1985" s="630"/>
      <c r="D1985" s="630"/>
      <c r="E1985" s="630"/>
      <c r="F1985" s="640"/>
      <c r="G1985" s="632"/>
      <c r="H1985" s="632"/>
      <c r="I1985" s="632"/>
      <c r="J1985" s="632"/>
      <c r="K1985" s="632"/>
      <c r="L1985" s="633"/>
      <c r="M1985" s="633"/>
      <c r="N1985" s="634"/>
      <c r="O1985" s="627"/>
      <c r="P1985" s="627"/>
      <c r="Q1985" s="627"/>
      <c r="R1985" s="627"/>
      <c r="S1985" s="627"/>
      <c r="T1985" s="627"/>
      <c r="U1985" s="627"/>
      <c r="V1985" s="627"/>
      <c r="W1985" s="627"/>
      <c r="X1985" s="627"/>
      <c r="Y1985" s="627"/>
      <c r="Z1985" s="627"/>
      <c r="AA1985" s="628"/>
      <c r="AB1985" s="628"/>
    </row>
    <row r="1986">
      <c r="A1986" s="635"/>
      <c r="B1986" s="357"/>
      <c r="C1986" s="630"/>
      <c r="D1986" s="630"/>
      <c r="E1986" s="630"/>
      <c r="F1986" s="640"/>
      <c r="G1986" s="632"/>
      <c r="H1986" s="632"/>
      <c r="I1986" s="632"/>
      <c r="J1986" s="632"/>
      <c r="K1986" s="632"/>
      <c r="L1986" s="633"/>
      <c r="M1986" s="633"/>
      <c r="N1986" s="634"/>
      <c r="O1986" s="627"/>
      <c r="P1986" s="627"/>
      <c r="Q1986" s="627"/>
      <c r="R1986" s="627"/>
      <c r="S1986" s="627"/>
      <c r="T1986" s="627"/>
      <c r="U1986" s="627"/>
      <c r="V1986" s="627"/>
      <c r="W1986" s="627"/>
      <c r="X1986" s="627"/>
      <c r="Y1986" s="627"/>
      <c r="Z1986" s="627"/>
      <c r="AA1986" s="628"/>
      <c r="AB1986" s="628"/>
    </row>
    <row r="1987">
      <c r="A1987" s="635"/>
      <c r="B1987" s="357"/>
      <c r="C1987" s="630"/>
      <c r="D1987" s="630"/>
      <c r="E1987" s="630"/>
      <c r="F1987" s="640"/>
      <c r="G1987" s="632"/>
      <c r="H1987" s="632"/>
      <c r="I1987" s="632"/>
      <c r="J1987" s="632"/>
      <c r="K1987" s="632"/>
      <c r="L1987" s="633"/>
      <c r="M1987" s="633"/>
      <c r="N1987" s="634"/>
      <c r="O1987" s="627"/>
      <c r="P1987" s="627"/>
      <c r="Q1987" s="627"/>
      <c r="R1987" s="627"/>
      <c r="S1987" s="627"/>
      <c r="T1987" s="627"/>
      <c r="U1987" s="627"/>
      <c r="V1987" s="627"/>
      <c r="W1987" s="627"/>
      <c r="X1987" s="627"/>
      <c r="Y1987" s="627"/>
      <c r="Z1987" s="627"/>
      <c r="AA1987" s="628"/>
      <c r="AB1987" s="628"/>
    </row>
    <row r="1988">
      <c r="A1988" s="635"/>
      <c r="B1988" s="357"/>
      <c r="C1988" s="630"/>
      <c r="D1988" s="630"/>
      <c r="E1988" s="630"/>
      <c r="F1988" s="640"/>
      <c r="G1988" s="632"/>
      <c r="H1988" s="632"/>
      <c r="I1988" s="632"/>
      <c r="J1988" s="632"/>
      <c r="K1988" s="632"/>
      <c r="L1988" s="633"/>
      <c r="M1988" s="633"/>
      <c r="N1988" s="634"/>
      <c r="O1988" s="627"/>
      <c r="P1988" s="627"/>
      <c r="Q1988" s="627"/>
      <c r="R1988" s="627"/>
      <c r="S1988" s="627"/>
      <c r="T1988" s="627"/>
      <c r="U1988" s="627"/>
      <c r="V1988" s="627"/>
      <c r="W1988" s="627"/>
      <c r="X1988" s="627"/>
      <c r="Y1988" s="627"/>
      <c r="Z1988" s="627"/>
      <c r="AA1988" s="628"/>
      <c r="AB1988" s="628"/>
    </row>
    <row r="1989">
      <c r="A1989" s="635"/>
      <c r="B1989" s="357"/>
      <c r="C1989" s="630"/>
      <c r="D1989" s="630"/>
      <c r="E1989" s="630"/>
      <c r="F1989" s="640"/>
      <c r="G1989" s="632"/>
      <c r="H1989" s="632"/>
      <c r="I1989" s="632"/>
      <c r="J1989" s="632"/>
      <c r="K1989" s="632"/>
      <c r="L1989" s="633"/>
      <c r="M1989" s="633"/>
      <c r="N1989" s="634"/>
      <c r="O1989" s="627"/>
      <c r="P1989" s="627"/>
      <c r="Q1989" s="627"/>
      <c r="R1989" s="627"/>
      <c r="S1989" s="627"/>
      <c r="T1989" s="627"/>
      <c r="U1989" s="627"/>
      <c r="V1989" s="627"/>
      <c r="W1989" s="627"/>
      <c r="X1989" s="627"/>
      <c r="Y1989" s="627"/>
      <c r="Z1989" s="627"/>
      <c r="AA1989" s="628"/>
      <c r="AB1989" s="628"/>
    </row>
    <row r="1990">
      <c r="A1990" s="635"/>
      <c r="B1990" s="357"/>
      <c r="C1990" s="630"/>
      <c r="D1990" s="630"/>
      <c r="E1990" s="630"/>
      <c r="F1990" s="640"/>
      <c r="G1990" s="632"/>
      <c r="H1990" s="632"/>
      <c r="I1990" s="632"/>
      <c r="J1990" s="632"/>
      <c r="K1990" s="632"/>
      <c r="L1990" s="633"/>
      <c r="M1990" s="633"/>
      <c r="N1990" s="634"/>
      <c r="O1990" s="627"/>
      <c r="P1990" s="627"/>
      <c r="Q1990" s="627"/>
      <c r="R1990" s="627"/>
      <c r="S1990" s="627"/>
      <c r="T1990" s="627"/>
      <c r="U1990" s="627"/>
      <c r="V1990" s="627"/>
      <c r="W1990" s="627"/>
      <c r="X1990" s="627"/>
      <c r="Y1990" s="627"/>
      <c r="Z1990" s="627"/>
      <c r="AA1990" s="628"/>
      <c r="AB1990" s="628"/>
    </row>
    <row r="1991">
      <c r="A1991" s="635"/>
      <c r="B1991" s="357"/>
      <c r="C1991" s="630"/>
      <c r="D1991" s="630"/>
      <c r="E1991" s="630"/>
      <c r="F1991" s="640"/>
      <c r="G1991" s="632"/>
      <c r="H1991" s="632"/>
      <c r="I1991" s="632"/>
      <c r="J1991" s="632"/>
      <c r="K1991" s="632"/>
      <c r="L1991" s="633"/>
      <c r="M1991" s="633"/>
      <c r="N1991" s="634"/>
      <c r="O1991" s="627"/>
      <c r="P1991" s="627"/>
      <c r="Q1991" s="627"/>
      <c r="R1991" s="627"/>
      <c r="S1991" s="627"/>
      <c r="T1991" s="627"/>
      <c r="U1991" s="627"/>
      <c r="V1991" s="627"/>
      <c r="W1991" s="627"/>
      <c r="X1991" s="627"/>
      <c r="Y1991" s="627"/>
      <c r="Z1991" s="627"/>
      <c r="AA1991" s="628"/>
      <c r="AB1991" s="628"/>
    </row>
    <row r="1992">
      <c r="A1992" s="635"/>
      <c r="B1992" s="357"/>
      <c r="C1992" s="630"/>
      <c r="D1992" s="630"/>
      <c r="E1992" s="630"/>
      <c r="F1992" s="640"/>
      <c r="G1992" s="632"/>
      <c r="H1992" s="632"/>
      <c r="I1992" s="632"/>
      <c r="J1992" s="632"/>
      <c r="K1992" s="632"/>
      <c r="L1992" s="633"/>
      <c r="M1992" s="633"/>
      <c r="N1992" s="634"/>
      <c r="O1992" s="627"/>
      <c r="P1992" s="627"/>
      <c r="Q1992" s="627"/>
      <c r="R1992" s="627"/>
      <c r="S1992" s="627"/>
      <c r="T1992" s="627"/>
      <c r="U1992" s="627"/>
      <c r="V1992" s="627"/>
      <c r="W1992" s="627"/>
      <c r="X1992" s="627"/>
      <c r="Y1992" s="627"/>
      <c r="Z1992" s="627"/>
      <c r="AA1992" s="628"/>
      <c r="AB1992" s="628"/>
    </row>
    <row r="1993">
      <c r="A1993" s="635"/>
      <c r="B1993" s="357"/>
      <c r="C1993" s="630"/>
      <c r="D1993" s="630"/>
      <c r="E1993" s="630"/>
      <c r="F1993" s="640"/>
      <c r="G1993" s="632"/>
      <c r="H1993" s="632"/>
      <c r="I1993" s="632"/>
      <c r="J1993" s="632"/>
      <c r="K1993" s="632"/>
      <c r="L1993" s="633"/>
      <c r="M1993" s="633"/>
      <c r="N1993" s="634"/>
      <c r="O1993" s="627"/>
      <c r="P1993" s="627"/>
      <c r="Q1993" s="627"/>
      <c r="R1993" s="627"/>
      <c r="S1993" s="627"/>
      <c r="T1993" s="627"/>
      <c r="U1993" s="627"/>
      <c r="V1993" s="627"/>
      <c r="W1993" s="627"/>
      <c r="X1993" s="627"/>
      <c r="Y1993" s="627"/>
      <c r="Z1993" s="627"/>
      <c r="AA1993" s="628"/>
      <c r="AB1993" s="628"/>
    </row>
    <row r="1994">
      <c r="A1994" s="635"/>
      <c r="B1994" s="357"/>
      <c r="C1994" s="630"/>
      <c r="D1994" s="630"/>
      <c r="E1994" s="630"/>
      <c r="F1994" s="640"/>
      <c r="G1994" s="632"/>
      <c r="H1994" s="632"/>
      <c r="I1994" s="632"/>
      <c r="J1994" s="632"/>
      <c r="K1994" s="632"/>
      <c r="L1994" s="633"/>
      <c r="M1994" s="633"/>
      <c r="N1994" s="634"/>
      <c r="O1994" s="627"/>
      <c r="P1994" s="627"/>
      <c r="Q1994" s="627"/>
      <c r="R1994" s="627"/>
      <c r="S1994" s="627"/>
      <c r="T1994" s="627"/>
      <c r="U1994" s="627"/>
      <c r="V1994" s="627"/>
      <c r="W1994" s="627"/>
      <c r="X1994" s="627"/>
      <c r="Y1994" s="627"/>
      <c r="Z1994" s="627"/>
      <c r="AA1994" s="628"/>
      <c r="AB1994" s="628"/>
    </row>
    <row r="1995">
      <c r="A1995" s="635"/>
      <c r="B1995" s="357"/>
      <c r="C1995" s="630"/>
      <c r="D1995" s="630"/>
      <c r="E1995" s="630"/>
      <c r="F1995" s="640"/>
      <c r="G1995" s="632"/>
      <c r="H1995" s="632"/>
      <c r="I1995" s="632"/>
      <c r="J1995" s="632"/>
      <c r="K1995" s="632"/>
      <c r="L1995" s="633"/>
      <c r="M1995" s="633"/>
      <c r="N1995" s="634"/>
      <c r="O1995" s="627"/>
      <c r="P1995" s="627"/>
      <c r="Q1995" s="627"/>
      <c r="R1995" s="627"/>
      <c r="S1995" s="627"/>
      <c r="T1995" s="627"/>
      <c r="U1995" s="627"/>
      <c r="V1995" s="627"/>
      <c r="W1995" s="627"/>
      <c r="X1995" s="627"/>
      <c r="Y1995" s="627"/>
      <c r="Z1995" s="627"/>
      <c r="AA1995" s="628"/>
      <c r="AB1995" s="628"/>
    </row>
    <row r="1996">
      <c r="A1996" s="635"/>
      <c r="B1996" s="357"/>
      <c r="C1996" s="630"/>
      <c r="D1996" s="630"/>
      <c r="E1996" s="630"/>
      <c r="F1996" s="640"/>
      <c r="G1996" s="632"/>
      <c r="H1996" s="632"/>
      <c r="I1996" s="632"/>
      <c r="J1996" s="632"/>
      <c r="K1996" s="632"/>
      <c r="L1996" s="633"/>
      <c r="M1996" s="633"/>
      <c r="N1996" s="634"/>
      <c r="O1996" s="627"/>
      <c r="P1996" s="627"/>
      <c r="Q1996" s="627"/>
      <c r="R1996" s="627"/>
      <c r="S1996" s="627"/>
      <c r="T1996" s="627"/>
      <c r="U1996" s="627"/>
      <c r="V1996" s="627"/>
      <c r="W1996" s="627"/>
      <c r="X1996" s="627"/>
      <c r="Y1996" s="627"/>
      <c r="Z1996" s="627"/>
      <c r="AA1996" s="628"/>
      <c r="AB1996" s="628"/>
    </row>
    <row r="1997">
      <c r="A1997" s="635"/>
      <c r="B1997" s="357"/>
      <c r="C1997" s="630"/>
      <c r="D1997" s="630"/>
      <c r="E1997" s="630"/>
      <c r="F1997" s="640"/>
      <c r="G1997" s="632"/>
      <c r="H1997" s="632"/>
      <c r="I1997" s="632"/>
      <c r="J1997" s="632"/>
      <c r="K1997" s="632"/>
      <c r="L1997" s="633"/>
      <c r="M1997" s="633"/>
      <c r="N1997" s="634"/>
      <c r="O1997" s="627"/>
      <c r="P1997" s="627"/>
      <c r="Q1997" s="627"/>
      <c r="R1997" s="627"/>
      <c r="S1997" s="627"/>
      <c r="T1997" s="627"/>
      <c r="U1997" s="627"/>
      <c r="V1997" s="627"/>
      <c r="W1997" s="627"/>
      <c r="X1997" s="627"/>
      <c r="Y1997" s="627"/>
      <c r="Z1997" s="627"/>
      <c r="AA1997" s="628"/>
      <c r="AB1997" s="628"/>
    </row>
    <row r="1998">
      <c r="A1998" s="635"/>
      <c r="B1998" s="357"/>
      <c r="C1998" s="630"/>
      <c r="D1998" s="630"/>
      <c r="E1998" s="630"/>
      <c r="F1998" s="640"/>
      <c r="G1998" s="632"/>
      <c r="H1998" s="632"/>
      <c r="I1998" s="632"/>
      <c r="J1998" s="632"/>
      <c r="K1998" s="632"/>
      <c r="L1998" s="633"/>
      <c r="M1998" s="633"/>
      <c r="N1998" s="634"/>
      <c r="O1998" s="627"/>
      <c r="P1998" s="627"/>
      <c r="Q1998" s="627"/>
      <c r="R1998" s="627"/>
      <c r="S1998" s="627"/>
      <c r="T1998" s="627"/>
      <c r="U1998" s="627"/>
      <c r="V1998" s="627"/>
      <c r="W1998" s="627"/>
      <c r="X1998" s="627"/>
      <c r="Y1998" s="627"/>
      <c r="Z1998" s="627"/>
      <c r="AA1998" s="628"/>
      <c r="AB1998" s="628"/>
    </row>
    <row r="1999">
      <c r="A1999" s="635"/>
      <c r="B1999" s="357"/>
      <c r="C1999" s="630"/>
      <c r="D1999" s="630"/>
      <c r="E1999" s="630"/>
      <c r="F1999" s="640"/>
      <c r="G1999" s="632"/>
      <c r="H1999" s="632"/>
      <c r="I1999" s="632"/>
      <c r="J1999" s="632"/>
      <c r="K1999" s="632"/>
      <c r="L1999" s="633"/>
      <c r="M1999" s="633"/>
      <c r="N1999" s="634"/>
      <c r="O1999" s="627"/>
      <c r="P1999" s="627"/>
      <c r="Q1999" s="627"/>
      <c r="R1999" s="627"/>
      <c r="S1999" s="627"/>
      <c r="T1999" s="627"/>
      <c r="U1999" s="627"/>
      <c r="V1999" s="627"/>
      <c r="W1999" s="627"/>
      <c r="X1999" s="627"/>
      <c r="Y1999" s="627"/>
      <c r="Z1999" s="627"/>
      <c r="AA1999" s="628"/>
      <c r="AB1999" s="628"/>
    </row>
    <row r="2000">
      <c r="A2000" s="635"/>
      <c r="B2000" s="357"/>
      <c r="C2000" s="630"/>
      <c r="D2000" s="630"/>
      <c r="E2000" s="630"/>
      <c r="F2000" s="640"/>
      <c r="G2000" s="632"/>
      <c r="H2000" s="632"/>
      <c r="I2000" s="632"/>
      <c r="J2000" s="632"/>
      <c r="K2000" s="632"/>
      <c r="L2000" s="633"/>
      <c r="M2000" s="633"/>
      <c r="N2000" s="634"/>
      <c r="O2000" s="627"/>
      <c r="P2000" s="627"/>
      <c r="Q2000" s="627"/>
      <c r="R2000" s="627"/>
      <c r="S2000" s="627"/>
      <c r="T2000" s="627"/>
      <c r="U2000" s="627"/>
      <c r="V2000" s="627"/>
      <c r="W2000" s="627"/>
      <c r="X2000" s="627"/>
      <c r="Y2000" s="627"/>
      <c r="Z2000" s="627"/>
      <c r="AA2000" s="628"/>
      <c r="AB2000" s="628"/>
    </row>
    <row r="2001">
      <c r="A2001" s="635"/>
      <c r="B2001" s="357"/>
      <c r="C2001" s="630"/>
      <c r="D2001" s="630"/>
      <c r="E2001" s="630"/>
      <c r="F2001" s="640"/>
      <c r="G2001" s="632"/>
      <c r="H2001" s="632"/>
      <c r="I2001" s="632"/>
      <c r="J2001" s="632"/>
      <c r="K2001" s="632"/>
      <c r="L2001" s="633"/>
      <c r="M2001" s="633"/>
      <c r="N2001" s="634"/>
      <c r="O2001" s="627"/>
      <c r="P2001" s="627"/>
      <c r="Q2001" s="627"/>
      <c r="R2001" s="627"/>
      <c r="S2001" s="627"/>
      <c r="T2001" s="627"/>
      <c r="U2001" s="627"/>
      <c r="V2001" s="627"/>
      <c r="W2001" s="627"/>
      <c r="X2001" s="627"/>
      <c r="Y2001" s="627"/>
      <c r="Z2001" s="627"/>
      <c r="AA2001" s="628"/>
      <c r="AB2001" s="628"/>
    </row>
    <row r="2002">
      <c r="A2002" s="635"/>
      <c r="B2002" s="357"/>
      <c r="C2002" s="630"/>
      <c r="D2002" s="630"/>
      <c r="E2002" s="630"/>
      <c r="F2002" s="640"/>
      <c r="G2002" s="632"/>
      <c r="H2002" s="632"/>
      <c r="I2002" s="632"/>
      <c r="J2002" s="632"/>
      <c r="K2002" s="632"/>
      <c r="L2002" s="633"/>
      <c r="M2002" s="633"/>
      <c r="N2002" s="634"/>
      <c r="O2002" s="627"/>
      <c r="P2002" s="627"/>
      <c r="Q2002" s="627"/>
      <c r="R2002" s="627"/>
      <c r="S2002" s="627"/>
      <c r="T2002" s="627"/>
      <c r="U2002" s="627"/>
      <c r="V2002" s="627"/>
      <c r="W2002" s="627"/>
      <c r="X2002" s="627"/>
      <c r="Y2002" s="627"/>
      <c r="Z2002" s="627"/>
      <c r="AA2002" s="628"/>
      <c r="AB2002" s="628"/>
    </row>
    <row r="2003">
      <c r="A2003" s="635"/>
      <c r="B2003" s="357"/>
      <c r="C2003" s="630"/>
      <c r="D2003" s="630"/>
      <c r="E2003" s="630"/>
      <c r="F2003" s="640"/>
      <c r="G2003" s="632"/>
      <c r="H2003" s="632"/>
      <c r="I2003" s="632"/>
      <c r="J2003" s="632"/>
      <c r="K2003" s="632"/>
      <c r="L2003" s="633"/>
      <c r="M2003" s="633"/>
      <c r="N2003" s="634"/>
      <c r="O2003" s="627"/>
      <c r="P2003" s="627"/>
      <c r="Q2003" s="627"/>
      <c r="R2003" s="627"/>
      <c r="S2003" s="627"/>
      <c r="T2003" s="627"/>
      <c r="U2003" s="627"/>
      <c r="V2003" s="627"/>
      <c r="W2003" s="627"/>
      <c r="X2003" s="627"/>
      <c r="Y2003" s="627"/>
      <c r="Z2003" s="627"/>
      <c r="AA2003" s="628"/>
      <c r="AB2003" s="628"/>
    </row>
    <row r="2004">
      <c r="A2004" s="635"/>
      <c r="B2004" s="357"/>
      <c r="C2004" s="630"/>
      <c r="D2004" s="630"/>
      <c r="E2004" s="630"/>
      <c r="F2004" s="640"/>
      <c r="G2004" s="632"/>
      <c r="H2004" s="632"/>
      <c r="I2004" s="632"/>
      <c r="J2004" s="632"/>
      <c r="K2004" s="632"/>
      <c r="L2004" s="633"/>
      <c r="M2004" s="633"/>
      <c r="N2004" s="634"/>
      <c r="O2004" s="627"/>
      <c r="P2004" s="627"/>
      <c r="Q2004" s="627"/>
      <c r="R2004" s="627"/>
      <c r="S2004" s="627"/>
      <c r="T2004" s="627"/>
      <c r="U2004" s="627"/>
      <c r="V2004" s="627"/>
      <c r="W2004" s="627"/>
      <c r="X2004" s="627"/>
      <c r="Y2004" s="627"/>
      <c r="Z2004" s="627"/>
      <c r="AA2004" s="628"/>
      <c r="AB2004" s="628"/>
    </row>
    <row r="2005">
      <c r="A2005" s="635"/>
      <c r="B2005" s="357"/>
      <c r="C2005" s="630"/>
      <c r="D2005" s="630"/>
      <c r="E2005" s="630"/>
      <c r="F2005" s="640"/>
      <c r="G2005" s="632"/>
      <c r="H2005" s="632"/>
      <c r="I2005" s="632"/>
      <c r="J2005" s="632"/>
      <c r="K2005" s="632"/>
      <c r="L2005" s="633"/>
      <c r="M2005" s="633"/>
      <c r="N2005" s="634"/>
      <c r="O2005" s="627"/>
      <c r="P2005" s="627"/>
      <c r="Q2005" s="627"/>
      <c r="R2005" s="627"/>
      <c r="S2005" s="627"/>
      <c r="T2005" s="627"/>
      <c r="U2005" s="627"/>
      <c r="V2005" s="627"/>
      <c r="W2005" s="627"/>
      <c r="X2005" s="627"/>
      <c r="Y2005" s="627"/>
      <c r="Z2005" s="627"/>
      <c r="AA2005" s="628"/>
      <c r="AB2005" s="628"/>
    </row>
    <row r="2006">
      <c r="A2006" s="635"/>
      <c r="B2006" s="357"/>
      <c r="C2006" s="630"/>
      <c r="D2006" s="630"/>
      <c r="E2006" s="630"/>
      <c r="F2006" s="640"/>
      <c r="G2006" s="632"/>
      <c r="H2006" s="632"/>
      <c r="I2006" s="632"/>
      <c r="J2006" s="632"/>
      <c r="K2006" s="632"/>
      <c r="L2006" s="633"/>
      <c r="M2006" s="633"/>
      <c r="N2006" s="634"/>
      <c r="O2006" s="627"/>
      <c r="P2006" s="627"/>
      <c r="Q2006" s="627"/>
      <c r="R2006" s="627"/>
      <c r="S2006" s="627"/>
      <c r="T2006" s="627"/>
      <c r="U2006" s="627"/>
      <c r="V2006" s="627"/>
      <c r="W2006" s="627"/>
      <c r="X2006" s="627"/>
      <c r="Y2006" s="627"/>
      <c r="Z2006" s="627"/>
      <c r="AA2006" s="628"/>
      <c r="AB2006" s="628"/>
    </row>
    <row r="2007">
      <c r="A2007" s="635"/>
      <c r="B2007" s="357"/>
      <c r="C2007" s="630"/>
      <c r="D2007" s="630"/>
      <c r="E2007" s="630"/>
      <c r="F2007" s="640"/>
      <c r="G2007" s="632"/>
      <c r="H2007" s="632"/>
      <c r="I2007" s="632"/>
      <c r="J2007" s="632"/>
      <c r="K2007" s="632"/>
      <c r="L2007" s="633"/>
      <c r="M2007" s="633"/>
      <c r="N2007" s="634"/>
      <c r="O2007" s="627"/>
      <c r="P2007" s="627"/>
      <c r="Q2007" s="627"/>
      <c r="R2007" s="627"/>
      <c r="S2007" s="627"/>
      <c r="T2007" s="627"/>
      <c r="U2007" s="627"/>
      <c r="V2007" s="627"/>
      <c r="W2007" s="627"/>
      <c r="X2007" s="627"/>
      <c r="Y2007" s="627"/>
      <c r="Z2007" s="627"/>
      <c r="AA2007" s="628"/>
      <c r="AB2007" s="628"/>
    </row>
    <row r="2008">
      <c r="A2008" s="635"/>
      <c r="B2008" s="357"/>
      <c r="C2008" s="630"/>
      <c r="D2008" s="630"/>
      <c r="E2008" s="630"/>
      <c r="F2008" s="640"/>
      <c r="G2008" s="632"/>
      <c r="H2008" s="632"/>
      <c r="I2008" s="632"/>
      <c r="J2008" s="632"/>
      <c r="K2008" s="632"/>
      <c r="L2008" s="633"/>
      <c r="M2008" s="633"/>
      <c r="N2008" s="634"/>
      <c r="O2008" s="627"/>
      <c r="P2008" s="627"/>
      <c r="Q2008" s="627"/>
      <c r="R2008" s="627"/>
      <c r="S2008" s="627"/>
      <c r="T2008" s="627"/>
      <c r="U2008" s="627"/>
      <c r="V2008" s="627"/>
      <c r="W2008" s="627"/>
      <c r="X2008" s="627"/>
      <c r="Y2008" s="627"/>
      <c r="Z2008" s="627"/>
      <c r="AA2008" s="628"/>
      <c r="AB2008" s="628"/>
    </row>
    <row r="2009">
      <c r="A2009" s="635"/>
      <c r="B2009" s="357"/>
      <c r="C2009" s="630"/>
      <c r="D2009" s="630"/>
      <c r="E2009" s="630"/>
      <c r="F2009" s="640"/>
      <c r="G2009" s="632"/>
      <c r="H2009" s="632"/>
      <c r="I2009" s="632"/>
      <c r="J2009" s="632"/>
      <c r="K2009" s="632"/>
      <c r="L2009" s="633"/>
      <c r="M2009" s="633"/>
      <c r="N2009" s="634"/>
      <c r="O2009" s="627"/>
      <c r="P2009" s="627"/>
      <c r="Q2009" s="627"/>
      <c r="R2009" s="627"/>
      <c r="S2009" s="627"/>
      <c r="T2009" s="627"/>
      <c r="U2009" s="627"/>
      <c r="V2009" s="627"/>
      <c r="W2009" s="627"/>
      <c r="X2009" s="627"/>
      <c r="Y2009" s="627"/>
      <c r="Z2009" s="627"/>
      <c r="AA2009" s="628"/>
      <c r="AB2009" s="628"/>
    </row>
    <row r="2010">
      <c r="A2010" s="635"/>
      <c r="B2010" s="357"/>
      <c r="C2010" s="630"/>
      <c r="D2010" s="630"/>
      <c r="E2010" s="630"/>
      <c r="F2010" s="640"/>
      <c r="G2010" s="632"/>
      <c r="H2010" s="632"/>
      <c r="I2010" s="632"/>
      <c r="J2010" s="632"/>
      <c r="K2010" s="632"/>
      <c r="L2010" s="633"/>
      <c r="M2010" s="633"/>
      <c r="N2010" s="634"/>
      <c r="O2010" s="627"/>
      <c r="P2010" s="627"/>
      <c r="Q2010" s="627"/>
      <c r="R2010" s="627"/>
      <c r="S2010" s="627"/>
      <c r="T2010" s="627"/>
      <c r="U2010" s="627"/>
      <c r="V2010" s="627"/>
      <c r="W2010" s="627"/>
      <c r="X2010" s="627"/>
      <c r="Y2010" s="627"/>
      <c r="Z2010" s="627"/>
      <c r="AA2010" s="628"/>
      <c r="AB2010" s="628"/>
    </row>
    <row r="2011">
      <c r="A2011" s="635"/>
      <c r="B2011" s="357"/>
      <c r="C2011" s="630"/>
      <c r="D2011" s="630"/>
      <c r="E2011" s="630"/>
      <c r="F2011" s="640"/>
      <c r="G2011" s="632"/>
      <c r="H2011" s="632"/>
      <c r="I2011" s="632"/>
      <c r="J2011" s="632"/>
      <c r="K2011" s="632"/>
      <c r="L2011" s="633"/>
      <c r="M2011" s="633"/>
      <c r="N2011" s="634"/>
      <c r="O2011" s="627"/>
      <c r="P2011" s="627"/>
      <c r="Q2011" s="627"/>
      <c r="R2011" s="627"/>
      <c r="S2011" s="627"/>
      <c r="T2011" s="627"/>
      <c r="U2011" s="627"/>
      <c r="V2011" s="627"/>
      <c r="W2011" s="627"/>
      <c r="X2011" s="627"/>
      <c r="Y2011" s="627"/>
      <c r="Z2011" s="627"/>
      <c r="AA2011" s="628"/>
      <c r="AB2011" s="628"/>
    </row>
    <row r="2012">
      <c r="A2012" s="635"/>
      <c r="B2012" s="357"/>
      <c r="C2012" s="630"/>
      <c r="D2012" s="630"/>
      <c r="E2012" s="630"/>
      <c r="F2012" s="640"/>
      <c r="G2012" s="632"/>
      <c r="H2012" s="632"/>
      <c r="I2012" s="632"/>
      <c r="J2012" s="632"/>
      <c r="K2012" s="632"/>
      <c r="L2012" s="633"/>
      <c r="M2012" s="633"/>
      <c r="N2012" s="634"/>
      <c r="O2012" s="627"/>
      <c r="P2012" s="627"/>
      <c r="Q2012" s="627"/>
      <c r="R2012" s="627"/>
      <c r="S2012" s="627"/>
      <c r="T2012" s="627"/>
      <c r="U2012" s="627"/>
      <c r="V2012" s="627"/>
      <c r="W2012" s="627"/>
      <c r="X2012" s="627"/>
      <c r="Y2012" s="627"/>
      <c r="Z2012" s="627"/>
      <c r="AA2012" s="628"/>
      <c r="AB2012" s="628"/>
    </row>
    <row r="2013">
      <c r="A2013" s="635"/>
      <c r="B2013" s="357"/>
      <c r="C2013" s="630"/>
      <c r="D2013" s="630"/>
      <c r="E2013" s="630"/>
      <c r="F2013" s="640"/>
      <c r="G2013" s="632"/>
      <c r="H2013" s="632"/>
      <c r="I2013" s="632"/>
      <c r="J2013" s="632"/>
      <c r="K2013" s="632"/>
      <c r="L2013" s="633"/>
      <c r="M2013" s="633"/>
      <c r="N2013" s="634"/>
      <c r="O2013" s="627"/>
      <c r="P2013" s="627"/>
      <c r="Q2013" s="627"/>
      <c r="R2013" s="627"/>
      <c r="S2013" s="627"/>
      <c r="T2013" s="627"/>
      <c r="U2013" s="627"/>
      <c r="V2013" s="627"/>
      <c r="W2013" s="627"/>
      <c r="X2013" s="627"/>
      <c r="Y2013" s="627"/>
      <c r="Z2013" s="627"/>
      <c r="AA2013" s="628"/>
      <c r="AB2013" s="628"/>
    </row>
    <row r="2014">
      <c r="A2014" s="635"/>
      <c r="B2014" s="357"/>
      <c r="C2014" s="630"/>
      <c r="D2014" s="630"/>
      <c r="E2014" s="630"/>
      <c r="F2014" s="640"/>
      <c r="G2014" s="632"/>
      <c r="H2014" s="632"/>
      <c r="I2014" s="632"/>
      <c r="J2014" s="632"/>
      <c r="K2014" s="632"/>
      <c r="L2014" s="633"/>
      <c r="M2014" s="633"/>
      <c r="N2014" s="634"/>
      <c r="O2014" s="627"/>
      <c r="P2014" s="627"/>
      <c r="Q2014" s="627"/>
      <c r="R2014" s="627"/>
      <c r="S2014" s="627"/>
      <c r="T2014" s="627"/>
      <c r="U2014" s="627"/>
      <c r="V2014" s="627"/>
      <c r="W2014" s="627"/>
      <c r="X2014" s="627"/>
      <c r="Y2014" s="627"/>
      <c r="Z2014" s="627"/>
      <c r="AA2014" s="628"/>
      <c r="AB2014" s="628"/>
    </row>
    <row r="2015">
      <c r="A2015" s="635"/>
      <c r="B2015" s="357"/>
      <c r="C2015" s="630"/>
      <c r="D2015" s="630"/>
      <c r="E2015" s="630"/>
      <c r="F2015" s="640"/>
      <c r="G2015" s="632"/>
      <c r="H2015" s="632"/>
      <c r="I2015" s="632"/>
      <c r="J2015" s="632"/>
      <c r="K2015" s="632"/>
      <c r="L2015" s="633"/>
      <c r="M2015" s="633"/>
      <c r="N2015" s="634"/>
      <c r="O2015" s="627"/>
      <c r="P2015" s="627"/>
      <c r="Q2015" s="627"/>
      <c r="R2015" s="627"/>
      <c r="S2015" s="627"/>
      <c r="T2015" s="627"/>
      <c r="U2015" s="627"/>
      <c r="V2015" s="627"/>
      <c r="W2015" s="627"/>
      <c r="X2015" s="627"/>
      <c r="Y2015" s="627"/>
      <c r="Z2015" s="627"/>
      <c r="AA2015" s="628"/>
      <c r="AB2015" s="628"/>
    </row>
    <row r="2016">
      <c r="A2016" s="635"/>
      <c r="B2016" s="357"/>
      <c r="C2016" s="630"/>
      <c r="D2016" s="630"/>
      <c r="E2016" s="630"/>
      <c r="F2016" s="640"/>
      <c r="G2016" s="632"/>
      <c r="H2016" s="632"/>
      <c r="I2016" s="632"/>
      <c r="J2016" s="632"/>
      <c r="K2016" s="632"/>
      <c r="L2016" s="633"/>
      <c r="M2016" s="633"/>
      <c r="N2016" s="634"/>
      <c r="O2016" s="627"/>
      <c r="P2016" s="627"/>
      <c r="Q2016" s="627"/>
      <c r="R2016" s="627"/>
      <c r="S2016" s="627"/>
      <c r="T2016" s="627"/>
      <c r="U2016" s="627"/>
      <c r="V2016" s="627"/>
      <c r="W2016" s="627"/>
      <c r="X2016" s="627"/>
      <c r="Y2016" s="627"/>
      <c r="Z2016" s="627"/>
      <c r="AA2016" s="628"/>
      <c r="AB2016" s="628"/>
    </row>
    <row r="2017">
      <c r="A2017" s="635"/>
      <c r="B2017" s="357"/>
      <c r="C2017" s="630"/>
      <c r="D2017" s="630"/>
      <c r="E2017" s="630"/>
      <c r="F2017" s="640"/>
      <c r="G2017" s="632"/>
      <c r="H2017" s="632"/>
      <c r="I2017" s="632"/>
      <c r="J2017" s="632"/>
      <c r="K2017" s="632"/>
      <c r="L2017" s="633"/>
      <c r="M2017" s="633"/>
      <c r="N2017" s="634"/>
      <c r="O2017" s="627"/>
      <c r="P2017" s="627"/>
      <c r="Q2017" s="627"/>
      <c r="R2017" s="627"/>
      <c r="S2017" s="627"/>
      <c r="T2017" s="627"/>
      <c r="U2017" s="627"/>
      <c r="V2017" s="627"/>
      <c r="W2017" s="627"/>
      <c r="X2017" s="627"/>
      <c r="Y2017" s="627"/>
      <c r="Z2017" s="627"/>
      <c r="AA2017" s="628"/>
      <c r="AB2017" s="628"/>
    </row>
    <row r="2018">
      <c r="A2018" s="635"/>
      <c r="B2018" s="357"/>
      <c r="C2018" s="630"/>
      <c r="D2018" s="630"/>
      <c r="E2018" s="630"/>
      <c r="F2018" s="640"/>
      <c r="G2018" s="632"/>
      <c r="H2018" s="632"/>
      <c r="I2018" s="632"/>
      <c r="J2018" s="632"/>
      <c r="K2018" s="632"/>
      <c r="L2018" s="633"/>
      <c r="M2018" s="633"/>
      <c r="N2018" s="634"/>
      <c r="O2018" s="627"/>
      <c r="P2018" s="627"/>
      <c r="Q2018" s="627"/>
      <c r="R2018" s="627"/>
      <c r="S2018" s="627"/>
      <c r="T2018" s="627"/>
      <c r="U2018" s="627"/>
      <c r="V2018" s="627"/>
      <c r="W2018" s="627"/>
      <c r="X2018" s="627"/>
      <c r="Y2018" s="627"/>
      <c r="Z2018" s="627"/>
      <c r="AA2018" s="628"/>
      <c r="AB2018" s="628"/>
    </row>
    <row r="2019">
      <c r="A2019" s="635"/>
      <c r="B2019" s="357"/>
      <c r="C2019" s="630"/>
      <c r="D2019" s="630"/>
      <c r="E2019" s="630"/>
      <c r="F2019" s="640"/>
      <c r="G2019" s="632"/>
      <c r="H2019" s="632"/>
      <c r="I2019" s="632"/>
      <c r="J2019" s="632"/>
      <c r="K2019" s="632"/>
      <c r="L2019" s="633"/>
      <c r="M2019" s="633"/>
      <c r="N2019" s="634"/>
      <c r="O2019" s="627"/>
      <c r="P2019" s="627"/>
      <c r="Q2019" s="627"/>
      <c r="R2019" s="627"/>
      <c r="S2019" s="627"/>
      <c r="T2019" s="627"/>
      <c r="U2019" s="627"/>
      <c r="V2019" s="627"/>
      <c r="W2019" s="627"/>
      <c r="X2019" s="627"/>
      <c r="Y2019" s="627"/>
      <c r="Z2019" s="627"/>
      <c r="AA2019" s="628"/>
      <c r="AB2019" s="628"/>
    </row>
    <row r="2020">
      <c r="A2020" s="635"/>
      <c r="B2020" s="357"/>
      <c r="C2020" s="630"/>
      <c r="D2020" s="630"/>
      <c r="E2020" s="630"/>
      <c r="F2020" s="640"/>
      <c r="G2020" s="632"/>
      <c r="H2020" s="632"/>
      <c r="I2020" s="632"/>
      <c r="J2020" s="632"/>
      <c r="K2020" s="632"/>
      <c r="L2020" s="633"/>
      <c r="M2020" s="633"/>
      <c r="N2020" s="634"/>
      <c r="O2020" s="627"/>
      <c r="P2020" s="627"/>
      <c r="Q2020" s="627"/>
      <c r="R2020" s="627"/>
      <c r="S2020" s="627"/>
      <c r="T2020" s="627"/>
      <c r="U2020" s="627"/>
      <c r="V2020" s="627"/>
      <c r="W2020" s="627"/>
      <c r="X2020" s="627"/>
      <c r="Y2020" s="627"/>
      <c r="Z2020" s="627"/>
      <c r="AA2020" s="628"/>
      <c r="AB2020" s="628"/>
    </row>
    <row r="2021">
      <c r="A2021" s="635"/>
      <c r="B2021" s="357"/>
      <c r="C2021" s="630"/>
      <c r="D2021" s="630"/>
      <c r="E2021" s="630"/>
      <c r="F2021" s="640"/>
      <c r="G2021" s="632"/>
      <c r="H2021" s="632"/>
      <c r="I2021" s="632"/>
      <c r="J2021" s="632"/>
      <c r="K2021" s="632"/>
      <c r="L2021" s="633"/>
      <c r="M2021" s="633"/>
      <c r="N2021" s="634"/>
      <c r="O2021" s="627"/>
      <c r="P2021" s="627"/>
      <c r="Q2021" s="627"/>
      <c r="R2021" s="627"/>
      <c r="S2021" s="627"/>
      <c r="T2021" s="627"/>
      <c r="U2021" s="627"/>
      <c r="V2021" s="627"/>
      <c r="W2021" s="627"/>
      <c r="X2021" s="627"/>
      <c r="Y2021" s="627"/>
      <c r="Z2021" s="627"/>
      <c r="AA2021" s="628"/>
      <c r="AB2021" s="628"/>
    </row>
    <row r="2022">
      <c r="A2022" s="635"/>
      <c r="B2022" s="357"/>
      <c r="C2022" s="630"/>
      <c r="D2022" s="630"/>
      <c r="E2022" s="630"/>
      <c r="F2022" s="640"/>
      <c r="G2022" s="632"/>
      <c r="H2022" s="632"/>
      <c r="I2022" s="632"/>
      <c r="J2022" s="632"/>
      <c r="K2022" s="632"/>
      <c r="L2022" s="633"/>
      <c r="M2022" s="633"/>
      <c r="N2022" s="634"/>
      <c r="O2022" s="627"/>
      <c r="P2022" s="627"/>
      <c r="Q2022" s="627"/>
      <c r="R2022" s="627"/>
      <c r="S2022" s="627"/>
      <c r="T2022" s="627"/>
      <c r="U2022" s="627"/>
      <c r="V2022" s="627"/>
      <c r="W2022" s="627"/>
      <c r="X2022" s="627"/>
      <c r="Y2022" s="627"/>
      <c r="Z2022" s="627"/>
      <c r="AA2022" s="628"/>
      <c r="AB2022" s="628"/>
    </row>
    <row r="2023">
      <c r="A2023" s="635"/>
      <c r="B2023" s="357"/>
      <c r="C2023" s="630"/>
      <c r="D2023" s="630"/>
      <c r="E2023" s="630"/>
      <c r="F2023" s="640"/>
      <c r="G2023" s="632"/>
      <c r="H2023" s="632"/>
      <c r="I2023" s="632"/>
      <c r="J2023" s="632"/>
      <c r="K2023" s="632"/>
      <c r="L2023" s="633"/>
      <c r="M2023" s="633"/>
      <c r="N2023" s="634"/>
      <c r="O2023" s="627"/>
      <c r="P2023" s="627"/>
      <c r="Q2023" s="627"/>
      <c r="R2023" s="627"/>
      <c r="S2023" s="627"/>
      <c r="T2023" s="627"/>
      <c r="U2023" s="627"/>
      <c r="V2023" s="627"/>
      <c r="W2023" s="627"/>
      <c r="X2023" s="627"/>
      <c r="Y2023" s="627"/>
      <c r="Z2023" s="627"/>
      <c r="AA2023" s="628"/>
      <c r="AB2023" s="628"/>
    </row>
    <row r="2024">
      <c r="A2024" s="635"/>
      <c r="B2024" s="357"/>
      <c r="C2024" s="630"/>
      <c r="D2024" s="630"/>
      <c r="E2024" s="630"/>
      <c r="F2024" s="640"/>
      <c r="G2024" s="632"/>
      <c r="H2024" s="632"/>
      <c r="I2024" s="632"/>
      <c r="J2024" s="632"/>
      <c r="K2024" s="632"/>
      <c r="L2024" s="633"/>
      <c r="M2024" s="633"/>
      <c r="N2024" s="634"/>
      <c r="O2024" s="627"/>
      <c r="P2024" s="627"/>
      <c r="Q2024" s="627"/>
      <c r="R2024" s="627"/>
      <c r="S2024" s="627"/>
      <c r="T2024" s="627"/>
      <c r="U2024" s="627"/>
      <c r="V2024" s="627"/>
      <c r="W2024" s="627"/>
      <c r="X2024" s="627"/>
      <c r="Y2024" s="627"/>
      <c r="Z2024" s="627"/>
      <c r="AA2024" s="628"/>
      <c r="AB2024" s="628"/>
    </row>
    <row r="2025">
      <c r="A2025" s="635"/>
      <c r="B2025" s="357"/>
      <c r="C2025" s="630"/>
      <c r="D2025" s="630"/>
      <c r="E2025" s="630"/>
      <c r="F2025" s="640"/>
      <c r="G2025" s="632"/>
      <c r="H2025" s="632"/>
      <c r="I2025" s="632"/>
      <c r="J2025" s="632"/>
      <c r="K2025" s="632"/>
      <c r="L2025" s="633"/>
      <c r="M2025" s="633"/>
      <c r="N2025" s="634"/>
      <c r="O2025" s="627"/>
      <c r="P2025" s="627"/>
      <c r="Q2025" s="627"/>
      <c r="R2025" s="627"/>
      <c r="S2025" s="627"/>
      <c r="T2025" s="627"/>
      <c r="U2025" s="627"/>
      <c r="V2025" s="627"/>
      <c r="W2025" s="627"/>
      <c r="X2025" s="627"/>
      <c r="Y2025" s="627"/>
      <c r="Z2025" s="627"/>
      <c r="AA2025" s="628"/>
      <c r="AB2025" s="628"/>
    </row>
    <row r="2026">
      <c r="A2026" s="635"/>
      <c r="B2026" s="357"/>
      <c r="C2026" s="630"/>
      <c r="D2026" s="630"/>
      <c r="E2026" s="630"/>
      <c r="F2026" s="640"/>
      <c r="G2026" s="632"/>
      <c r="H2026" s="632"/>
      <c r="I2026" s="632"/>
      <c r="J2026" s="632"/>
      <c r="K2026" s="632"/>
      <c r="L2026" s="633"/>
      <c r="M2026" s="633"/>
      <c r="N2026" s="634"/>
      <c r="O2026" s="627"/>
      <c r="P2026" s="627"/>
      <c r="Q2026" s="627"/>
      <c r="R2026" s="627"/>
      <c r="S2026" s="627"/>
      <c r="T2026" s="627"/>
      <c r="U2026" s="627"/>
      <c r="V2026" s="627"/>
      <c r="W2026" s="627"/>
      <c r="X2026" s="627"/>
      <c r="Y2026" s="627"/>
      <c r="Z2026" s="627"/>
      <c r="AA2026" s="628"/>
      <c r="AB2026" s="628"/>
    </row>
    <row r="2027">
      <c r="A2027" s="635"/>
      <c r="B2027" s="357"/>
      <c r="C2027" s="630"/>
      <c r="D2027" s="630"/>
      <c r="E2027" s="630"/>
      <c r="F2027" s="640"/>
      <c r="G2027" s="632"/>
      <c r="H2027" s="632"/>
      <c r="I2027" s="632"/>
      <c r="J2027" s="632"/>
      <c r="K2027" s="632"/>
      <c r="L2027" s="633"/>
      <c r="M2027" s="633"/>
      <c r="N2027" s="634"/>
      <c r="O2027" s="627"/>
      <c r="P2027" s="627"/>
      <c r="Q2027" s="627"/>
      <c r="R2027" s="627"/>
      <c r="S2027" s="627"/>
      <c r="T2027" s="627"/>
      <c r="U2027" s="627"/>
      <c r="V2027" s="627"/>
      <c r="W2027" s="627"/>
      <c r="X2027" s="627"/>
      <c r="Y2027" s="627"/>
      <c r="Z2027" s="627"/>
      <c r="AA2027" s="628"/>
      <c r="AB2027" s="628"/>
    </row>
    <row r="2028">
      <c r="A2028" s="635"/>
      <c r="B2028" s="357"/>
      <c r="C2028" s="630"/>
      <c r="D2028" s="630"/>
      <c r="E2028" s="630"/>
      <c r="F2028" s="640"/>
      <c r="G2028" s="632"/>
      <c r="H2028" s="632"/>
      <c r="I2028" s="632"/>
      <c r="J2028" s="632"/>
      <c r="K2028" s="632"/>
      <c r="L2028" s="633"/>
      <c r="M2028" s="633"/>
      <c r="N2028" s="634"/>
      <c r="O2028" s="627"/>
      <c r="P2028" s="627"/>
      <c r="Q2028" s="627"/>
      <c r="R2028" s="627"/>
      <c r="S2028" s="627"/>
      <c r="T2028" s="627"/>
      <c r="U2028" s="627"/>
      <c r="V2028" s="627"/>
      <c r="W2028" s="627"/>
      <c r="X2028" s="627"/>
      <c r="Y2028" s="627"/>
      <c r="Z2028" s="627"/>
      <c r="AA2028" s="628"/>
      <c r="AB2028" s="628"/>
    </row>
    <row r="2029">
      <c r="A2029" s="635"/>
      <c r="B2029" s="357"/>
      <c r="C2029" s="630"/>
      <c r="D2029" s="630"/>
      <c r="E2029" s="630"/>
      <c r="F2029" s="640"/>
      <c r="G2029" s="632"/>
      <c r="H2029" s="632"/>
      <c r="I2029" s="632"/>
      <c r="J2029" s="632"/>
      <c r="K2029" s="632"/>
      <c r="L2029" s="633"/>
      <c r="M2029" s="633"/>
      <c r="N2029" s="634"/>
      <c r="O2029" s="627"/>
      <c r="P2029" s="627"/>
      <c r="Q2029" s="627"/>
      <c r="R2029" s="627"/>
      <c r="S2029" s="627"/>
      <c r="T2029" s="627"/>
      <c r="U2029" s="627"/>
      <c r="V2029" s="627"/>
      <c r="W2029" s="627"/>
      <c r="X2029" s="627"/>
      <c r="Y2029" s="627"/>
      <c r="Z2029" s="627"/>
      <c r="AA2029" s="628"/>
      <c r="AB2029" s="628"/>
    </row>
    <row r="2030">
      <c r="A2030" s="635"/>
      <c r="B2030" s="357"/>
      <c r="C2030" s="630"/>
      <c r="D2030" s="630"/>
      <c r="E2030" s="630"/>
      <c r="F2030" s="640"/>
      <c r="G2030" s="632"/>
      <c r="H2030" s="632"/>
      <c r="I2030" s="632"/>
      <c r="J2030" s="632"/>
      <c r="K2030" s="632"/>
      <c r="L2030" s="633"/>
      <c r="M2030" s="633"/>
      <c r="N2030" s="634"/>
      <c r="O2030" s="627"/>
      <c r="P2030" s="627"/>
      <c r="Q2030" s="627"/>
      <c r="R2030" s="627"/>
      <c r="S2030" s="627"/>
      <c r="T2030" s="627"/>
      <c r="U2030" s="627"/>
      <c r="V2030" s="627"/>
      <c r="W2030" s="627"/>
      <c r="X2030" s="627"/>
      <c r="Y2030" s="627"/>
      <c r="Z2030" s="627"/>
      <c r="AA2030" s="628"/>
      <c r="AB2030" s="628"/>
    </row>
    <row r="2031">
      <c r="A2031" s="635"/>
      <c r="B2031" s="357"/>
      <c r="C2031" s="630"/>
      <c r="D2031" s="630"/>
      <c r="E2031" s="630"/>
      <c r="F2031" s="640"/>
      <c r="G2031" s="632"/>
      <c r="H2031" s="632"/>
      <c r="I2031" s="632"/>
      <c r="J2031" s="632"/>
      <c r="K2031" s="632"/>
      <c r="L2031" s="633"/>
      <c r="M2031" s="633"/>
      <c r="N2031" s="634"/>
      <c r="O2031" s="627"/>
      <c r="P2031" s="627"/>
      <c r="Q2031" s="627"/>
      <c r="R2031" s="627"/>
      <c r="S2031" s="627"/>
      <c r="T2031" s="627"/>
      <c r="U2031" s="627"/>
      <c r="V2031" s="627"/>
      <c r="W2031" s="627"/>
      <c r="X2031" s="627"/>
      <c r="Y2031" s="627"/>
      <c r="Z2031" s="627"/>
      <c r="AA2031" s="628"/>
      <c r="AB2031" s="628"/>
    </row>
    <row r="2032">
      <c r="A2032" s="635"/>
      <c r="B2032" s="357"/>
      <c r="C2032" s="630"/>
      <c r="D2032" s="630"/>
      <c r="E2032" s="630"/>
      <c r="F2032" s="640"/>
      <c r="G2032" s="632"/>
      <c r="H2032" s="632"/>
      <c r="I2032" s="632"/>
      <c r="J2032" s="632"/>
      <c r="K2032" s="632"/>
      <c r="L2032" s="633"/>
      <c r="M2032" s="633"/>
      <c r="N2032" s="634"/>
      <c r="O2032" s="627"/>
      <c r="P2032" s="627"/>
      <c r="Q2032" s="627"/>
      <c r="R2032" s="627"/>
      <c r="S2032" s="627"/>
      <c r="T2032" s="627"/>
      <c r="U2032" s="627"/>
      <c r="V2032" s="627"/>
      <c r="W2032" s="627"/>
      <c r="X2032" s="627"/>
      <c r="Y2032" s="627"/>
      <c r="Z2032" s="627"/>
      <c r="AA2032" s="628"/>
      <c r="AB2032" s="628"/>
    </row>
    <row r="2033">
      <c r="A2033" s="635"/>
      <c r="B2033" s="357"/>
      <c r="C2033" s="630"/>
      <c r="D2033" s="630"/>
      <c r="E2033" s="630"/>
      <c r="F2033" s="640"/>
      <c r="G2033" s="632"/>
      <c r="H2033" s="632"/>
      <c r="I2033" s="632"/>
      <c r="J2033" s="632"/>
      <c r="K2033" s="632"/>
      <c r="L2033" s="633"/>
      <c r="M2033" s="633"/>
      <c r="N2033" s="634"/>
      <c r="O2033" s="627"/>
      <c r="P2033" s="627"/>
      <c r="Q2033" s="627"/>
      <c r="R2033" s="627"/>
      <c r="S2033" s="627"/>
      <c r="T2033" s="627"/>
      <c r="U2033" s="627"/>
      <c r="V2033" s="627"/>
      <c r="W2033" s="627"/>
      <c r="X2033" s="627"/>
      <c r="Y2033" s="627"/>
      <c r="Z2033" s="627"/>
      <c r="AA2033" s="628"/>
      <c r="AB2033" s="628"/>
    </row>
    <row r="2034">
      <c r="A2034" s="635"/>
      <c r="B2034" s="357"/>
      <c r="C2034" s="630"/>
      <c r="D2034" s="630"/>
      <c r="E2034" s="630"/>
      <c r="F2034" s="640"/>
      <c r="G2034" s="632"/>
      <c r="H2034" s="632"/>
      <c r="I2034" s="632"/>
      <c r="J2034" s="632"/>
      <c r="K2034" s="632"/>
      <c r="L2034" s="633"/>
      <c r="M2034" s="633"/>
      <c r="N2034" s="634"/>
      <c r="O2034" s="627"/>
      <c r="P2034" s="627"/>
      <c r="Q2034" s="627"/>
      <c r="R2034" s="627"/>
      <c r="S2034" s="627"/>
      <c r="T2034" s="627"/>
      <c r="U2034" s="627"/>
      <c r="V2034" s="627"/>
      <c r="W2034" s="627"/>
      <c r="X2034" s="627"/>
      <c r="Y2034" s="627"/>
      <c r="Z2034" s="627"/>
      <c r="AA2034" s="628"/>
      <c r="AB2034" s="628"/>
    </row>
    <row r="2035">
      <c r="A2035" s="635"/>
      <c r="B2035" s="357"/>
      <c r="C2035" s="630"/>
      <c r="D2035" s="630"/>
      <c r="E2035" s="630"/>
      <c r="F2035" s="640"/>
      <c r="G2035" s="632"/>
      <c r="H2035" s="632"/>
      <c r="I2035" s="632"/>
      <c r="J2035" s="632"/>
      <c r="K2035" s="632"/>
      <c r="L2035" s="633"/>
      <c r="M2035" s="633"/>
      <c r="N2035" s="634"/>
      <c r="O2035" s="627"/>
      <c r="P2035" s="627"/>
      <c r="Q2035" s="627"/>
      <c r="R2035" s="627"/>
      <c r="S2035" s="627"/>
      <c r="T2035" s="627"/>
      <c r="U2035" s="627"/>
      <c r="V2035" s="627"/>
      <c r="W2035" s="627"/>
      <c r="X2035" s="627"/>
      <c r="Y2035" s="627"/>
      <c r="Z2035" s="627"/>
      <c r="AA2035" s="628"/>
      <c r="AB2035" s="628"/>
    </row>
    <row r="2036">
      <c r="A2036" s="635"/>
      <c r="B2036" s="357"/>
      <c r="C2036" s="630"/>
      <c r="D2036" s="630"/>
      <c r="E2036" s="630"/>
      <c r="F2036" s="640"/>
      <c r="G2036" s="632"/>
      <c r="H2036" s="632"/>
      <c r="I2036" s="632"/>
      <c r="J2036" s="632"/>
      <c r="K2036" s="632"/>
      <c r="L2036" s="633"/>
      <c r="M2036" s="633"/>
      <c r="N2036" s="634"/>
      <c r="O2036" s="627"/>
      <c r="P2036" s="627"/>
      <c r="Q2036" s="627"/>
      <c r="R2036" s="627"/>
      <c r="S2036" s="627"/>
      <c r="T2036" s="627"/>
      <c r="U2036" s="627"/>
      <c r="V2036" s="627"/>
      <c r="W2036" s="627"/>
      <c r="X2036" s="627"/>
      <c r="Y2036" s="627"/>
      <c r="Z2036" s="627"/>
      <c r="AA2036" s="628"/>
      <c r="AB2036" s="628"/>
    </row>
    <row r="2037">
      <c r="A2037" s="635"/>
      <c r="B2037" s="357"/>
      <c r="C2037" s="630"/>
      <c r="D2037" s="630"/>
      <c r="E2037" s="630"/>
      <c r="F2037" s="640"/>
      <c r="G2037" s="632"/>
      <c r="H2037" s="632"/>
      <c r="I2037" s="632"/>
      <c r="J2037" s="632"/>
      <c r="K2037" s="632"/>
      <c r="L2037" s="633"/>
      <c r="M2037" s="633"/>
      <c r="N2037" s="634"/>
      <c r="O2037" s="627"/>
      <c r="P2037" s="627"/>
      <c r="Q2037" s="627"/>
      <c r="R2037" s="627"/>
      <c r="S2037" s="627"/>
      <c r="T2037" s="627"/>
      <c r="U2037" s="627"/>
      <c r="V2037" s="627"/>
      <c r="W2037" s="627"/>
      <c r="X2037" s="627"/>
      <c r="Y2037" s="627"/>
      <c r="Z2037" s="627"/>
      <c r="AA2037" s="628"/>
      <c r="AB2037" s="628"/>
    </row>
    <row r="2038">
      <c r="A2038" s="635"/>
      <c r="B2038" s="357"/>
      <c r="C2038" s="630"/>
      <c r="D2038" s="630"/>
      <c r="E2038" s="630"/>
      <c r="F2038" s="640"/>
      <c r="G2038" s="632"/>
      <c r="H2038" s="632"/>
      <c r="I2038" s="632"/>
      <c r="J2038" s="632"/>
      <c r="K2038" s="632"/>
      <c r="L2038" s="633"/>
      <c r="M2038" s="633"/>
      <c r="N2038" s="634"/>
      <c r="O2038" s="627"/>
      <c r="P2038" s="627"/>
      <c r="Q2038" s="627"/>
      <c r="R2038" s="627"/>
      <c r="S2038" s="627"/>
      <c r="T2038" s="627"/>
      <c r="U2038" s="627"/>
      <c r="V2038" s="627"/>
      <c r="W2038" s="627"/>
      <c r="X2038" s="627"/>
      <c r="Y2038" s="627"/>
      <c r="Z2038" s="627"/>
      <c r="AA2038" s="628"/>
      <c r="AB2038" s="628"/>
    </row>
    <row r="2039">
      <c r="A2039" s="635"/>
      <c r="B2039" s="357"/>
      <c r="C2039" s="630"/>
      <c r="D2039" s="630"/>
      <c r="E2039" s="630"/>
      <c r="F2039" s="640"/>
      <c r="G2039" s="632"/>
      <c r="H2039" s="632"/>
      <c r="I2039" s="632"/>
      <c r="J2039" s="632"/>
      <c r="K2039" s="632"/>
      <c r="L2039" s="633"/>
      <c r="M2039" s="633"/>
      <c r="N2039" s="634"/>
      <c r="O2039" s="627"/>
      <c r="P2039" s="627"/>
      <c r="Q2039" s="627"/>
      <c r="R2039" s="627"/>
      <c r="S2039" s="627"/>
      <c r="T2039" s="627"/>
      <c r="U2039" s="627"/>
      <c r="V2039" s="627"/>
      <c r="W2039" s="627"/>
      <c r="X2039" s="627"/>
      <c r="Y2039" s="627"/>
      <c r="Z2039" s="627"/>
      <c r="AA2039" s="628"/>
      <c r="AB2039" s="628"/>
    </row>
    <row r="2040">
      <c r="A2040" s="635"/>
      <c r="B2040" s="357"/>
      <c r="C2040" s="630"/>
      <c r="D2040" s="630"/>
      <c r="E2040" s="630"/>
      <c r="F2040" s="640"/>
      <c r="G2040" s="632"/>
      <c r="H2040" s="632"/>
      <c r="I2040" s="632"/>
      <c r="J2040" s="632"/>
      <c r="K2040" s="632"/>
      <c r="L2040" s="633"/>
      <c r="M2040" s="633"/>
      <c r="N2040" s="634"/>
      <c r="O2040" s="627"/>
      <c r="P2040" s="627"/>
      <c r="Q2040" s="627"/>
      <c r="R2040" s="627"/>
      <c r="S2040" s="627"/>
      <c r="T2040" s="627"/>
      <c r="U2040" s="627"/>
      <c r="V2040" s="627"/>
      <c r="W2040" s="627"/>
      <c r="X2040" s="627"/>
      <c r="Y2040" s="627"/>
      <c r="Z2040" s="627"/>
      <c r="AA2040" s="628"/>
      <c r="AB2040" s="628"/>
    </row>
    <row r="2041">
      <c r="A2041" s="635"/>
      <c r="B2041" s="357"/>
      <c r="C2041" s="630"/>
      <c r="D2041" s="630"/>
      <c r="E2041" s="630"/>
      <c r="F2041" s="640"/>
      <c r="G2041" s="632"/>
      <c r="H2041" s="632"/>
      <c r="I2041" s="632"/>
      <c r="J2041" s="632"/>
      <c r="K2041" s="632"/>
      <c r="L2041" s="633"/>
      <c r="M2041" s="633"/>
      <c r="N2041" s="634"/>
      <c r="O2041" s="627"/>
      <c r="P2041" s="627"/>
      <c r="Q2041" s="627"/>
      <c r="R2041" s="627"/>
      <c r="S2041" s="627"/>
      <c r="T2041" s="627"/>
      <c r="U2041" s="627"/>
      <c r="V2041" s="627"/>
      <c r="W2041" s="627"/>
      <c r="X2041" s="627"/>
      <c r="Y2041" s="627"/>
      <c r="Z2041" s="627"/>
      <c r="AA2041" s="628"/>
      <c r="AB2041" s="628"/>
    </row>
    <row r="2042">
      <c r="A2042" s="635"/>
      <c r="B2042" s="357"/>
      <c r="C2042" s="630"/>
      <c r="D2042" s="630"/>
      <c r="E2042" s="630"/>
      <c r="F2042" s="640"/>
      <c r="G2042" s="632"/>
      <c r="H2042" s="632"/>
      <c r="I2042" s="632"/>
      <c r="J2042" s="632"/>
      <c r="K2042" s="632"/>
      <c r="L2042" s="633"/>
      <c r="M2042" s="633"/>
      <c r="N2042" s="634"/>
      <c r="O2042" s="627"/>
      <c r="P2042" s="627"/>
      <c r="Q2042" s="627"/>
      <c r="R2042" s="627"/>
      <c r="S2042" s="627"/>
      <c r="T2042" s="627"/>
      <c r="U2042" s="627"/>
      <c r="V2042" s="627"/>
      <c r="W2042" s="627"/>
      <c r="X2042" s="627"/>
      <c r="Y2042" s="627"/>
      <c r="Z2042" s="627"/>
      <c r="AA2042" s="628"/>
      <c r="AB2042" s="628"/>
    </row>
    <row r="2043">
      <c r="A2043" s="635"/>
      <c r="B2043" s="357"/>
      <c r="C2043" s="630"/>
      <c r="D2043" s="630"/>
      <c r="E2043" s="630"/>
      <c r="F2043" s="640"/>
      <c r="G2043" s="632"/>
      <c r="H2043" s="632"/>
      <c r="I2043" s="632"/>
      <c r="J2043" s="632"/>
      <c r="K2043" s="632"/>
      <c r="L2043" s="633"/>
      <c r="M2043" s="633"/>
      <c r="N2043" s="634"/>
      <c r="O2043" s="627"/>
      <c r="P2043" s="627"/>
      <c r="Q2043" s="627"/>
      <c r="R2043" s="627"/>
      <c r="S2043" s="627"/>
      <c r="T2043" s="627"/>
      <c r="U2043" s="627"/>
      <c r="V2043" s="627"/>
      <c r="W2043" s="627"/>
      <c r="X2043" s="627"/>
      <c r="Y2043" s="627"/>
      <c r="Z2043" s="627"/>
      <c r="AA2043" s="628"/>
      <c r="AB2043" s="628"/>
    </row>
    <row r="2044">
      <c r="A2044" s="635"/>
      <c r="B2044" s="357"/>
      <c r="C2044" s="630"/>
      <c r="D2044" s="630"/>
      <c r="E2044" s="630"/>
      <c r="F2044" s="640"/>
      <c r="G2044" s="632"/>
      <c r="H2044" s="632"/>
      <c r="I2044" s="632"/>
      <c r="J2044" s="632"/>
      <c r="K2044" s="632"/>
      <c r="L2044" s="633"/>
      <c r="M2044" s="633"/>
      <c r="N2044" s="634"/>
      <c r="O2044" s="627"/>
      <c r="P2044" s="627"/>
      <c r="Q2044" s="627"/>
      <c r="R2044" s="627"/>
      <c r="S2044" s="627"/>
      <c r="T2044" s="627"/>
      <c r="U2044" s="627"/>
      <c r="V2044" s="627"/>
      <c r="W2044" s="627"/>
      <c r="X2044" s="627"/>
      <c r="Y2044" s="627"/>
      <c r="Z2044" s="627"/>
      <c r="AA2044" s="628"/>
      <c r="AB2044" s="628"/>
    </row>
    <row r="2045">
      <c r="A2045" s="635"/>
      <c r="B2045" s="357"/>
      <c r="C2045" s="630"/>
      <c r="D2045" s="630"/>
      <c r="E2045" s="630"/>
      <c r="F2045" s="640"/>
      <c r="G2045" s="632"/>
      <c r="H2045" s="632"/>
      <c r="I2045" s="632"/>
      <c r="J2045" s="632"/>
      <c r="K2045" s="632"/>
      <c r="L2045" s="633"/>
      <c r="M2045" s="633"/>
      <c r="N2045" s="634"/>
      <c r="O2045" s="627"/>
      <c r="P2045" s="627"/>
      <c r="Q2045" s="627"/>
      <c r="R2045" s="627"/>
      <c r="S2045" s="627"/>
      <c r="T2045" s="627"/>
      <c r="U2045" s="627"/>
      <c r="V2045" s="627"/>
      <c r="W2045" s="627"/>
      <c r="X2045" s="627"/>
      <c r="Y2045" s="627"/>
      <c r="Z2045" s="627"/>
      <c r="AA2045" s="628"/>
      <c r="AB2045" s="628"/>
    </row>
    <row r="2046">
      <c r="A2046" s="635"/>
      <c r="B2046" s="357"/>
      <c r="C2046" s="630"/>
      <c r="D2046" s="630"/>
      <c r="E2046" s="630"/>
      <c r="F2046" s="640"/>
      <c r="G2046" s="632"/>
      <c r="H2046" s="632"/>
      <c r="I2046" s="632"/>
      <c r="J2046" s="632"/>
      <c r="K2046" s="632"/>
      <c r="L2046" s="633"/>
      <c r="M2046" s="633"/>
      <c r="N2046" s="634"/>
      <c r="O2046" s="627"/>
      <c r="P2046" s="627"/>
      <c r="Q2046" s="627"/>
      <c r="R2046" s="627"/>
      <c r="S2046" s="627"/>
      <c r="T2046" s="627"/>
      <c r="U2046" s="627"/>
      <c r="V2046" s="627"/>
      <c r="W2046" s="627"/>
      <c r="X2046" s="627"/>
      <c r="Y2046" s="627"/>
      <c r="Z2046" s="627"/>
      <c r="AA2046" s="628"/>
      <c r="AB2046" s="628"/>
    </row>
    <row r="2047">
      <c r="A2047" s="635"/>
      <c r="B2047" s="357"/>
      <c r="C2047" s="630"/>
      <c r="D2047" s="630"/>
      <c r="E2047" s="630"/>
      <c r="F2047" s="640"/>
      <c r="G2047" s="632"/>
      <c r="H2047" s="632"/>
      <c r="I2047" s="632"/>
      <c r="J2047" s="632"/>
      <c r="K2047" s="632"/>
      <c r="L2047" s="633"/>
      <c r="M2047" s="633"/>
      <c r="N2047" s="634"/>
      <c r="O2047" s="627"/>
      <c r="P2047" s="627"/>
      <c r="Q2047" s="627"/>
      <c r="R2047" s="627"/>
      <c r="S2047" s="627"/>
      <c r="T2047" s="627"/>
      <c r="U2047" s="627"/>
      <c r="V2047" s="627"/>
      <c r="W2047" s="627"/>
      <c r="X2047" s="627"/>
      <c r="Y2047" s="627"/>
      <c r="Z2047" s="627"/>
      <c r="AA2047" s="628"/>
      <c r="AB2047" s="628"/>
    </row>
    <row r="2048">
      <c r="A2048" s="635"/>
      <c r="B2048" s="357"/>
      <c r="C2048" s="630"/>
      <c r="D2048" s="630"/>
      <c r="E2048" s="630"/>
      <c r="F2048" s="640"/>
      <c r="G2048" s="632"/>
      <c r="H2048" s="632"/>
      <c r="I2048" s="632"/>
      <c r="J2048" s="632"/>
      <c r="K2048" s="632"/>
      <c r="L2048" s="633"/>
      <c r="M2048" s="633"/>
      <c r="N2048" s="634"/>
      <c r="O2048" s="627"/>
      <c r="P2048" s="627"/>
      <c r="Q2048" s="627"/>
      <c r="R2048" s="627"/>
      <c r="S2048" s="627"/>
      <c r="T2048" s="627"/>
      <c r="U2048" s="627"/>
      <c r="V2048" s="627"/>
      <c r="W2048" s="627"/>
      <c r="X2048" s="627"/>
      <c r="Y2048" s="627"/>
      <c r="Z2048" s="627"/>
      <c r="AA2048" s="628"/>
      <c r="AB2048" s="628"/>
    </row>
    <row r="2049">
      <c r="A2049" s="635"/>
      <c r="B2049" s="357"/>
      <c r="C2049" s="630"/>
      <c r="D2049" s="630"/>
      <c r="E2049" s="630"/>
      <c r="F2049" s="640"/>
      <c r="G2049" s="632"/>
      <c r="H2049" s="632"/>
      <c r="I2049" s="632"/>
      <c r="J2049" s="632"/>
      <c r="K2049" s="632"/>
      <c r="L2049" s="633"/>
      <c r="M2049" s="633"/>
      <c r="N2049" s="634"/>
      <c r="O2049" s="627"/>
      <c r="P2049" s="627"/>
      <c r="Q2049" s="627"/>
      <c r="R2049" s="627"/>
      <c r="S2049" s="627"/>
      <c r="T2049" s="627"/>
      <c r="U2049" s="627"/>
      <c r="V2049" s="627"/>
      <c r="W2049" s="627"/>
      <c r="X2049" s="627"/>
      <c r="Y2049" s="627"/>
      <c r="Z2049" s="627"/>
      <c r="AA2049" s="628"/>
      <c r="AB2049" s="628"/>
    </row>
    <row r="2050">
      <c r="A2050" s="635"/>
      <c r="B2050" s="357"/>
      <c r="C2050" s="630"/>
      <c r="D2050" s="630"/>
      <c r="E2050" s="630"/>
      <c r="F2050" s="640"/>
      <c r="G2050" s="632"/>
      <c r="H2050" s="632"/>
      <c r="I2050" s="632"/>
      <c r="J2050" s="632"/>
      <c r="K2050" s="632"/>
      <c r="L2050" s="633"/>
      <c r="M2050" s="633"/>
      <c r="N2050" s="634"/>
      <c r="O2050" s="627"/>
      <c r="P2050" s="627"/>
      <c r="Q2050" s="627"/>
      <c r="R2050" s="627"/>
      <c r="S2050" s="627"/>
      <c r="T2050" s="627"/>
      <c r="U2050" s="627"/>
      <c r="V2050" s="627"/>
      <c r="W2050" s="627"/>
      <c r="X2050" s="627"/>
      <c r="Y2050" s="627"/>
      <c r="Z2050" s="627"/>
      <c r="AA2050" s="628"/>
      <c r="AB2050" s="628"/>
    </row>
    <row r="2051">
      <c r="A2051" s="635"/>
      <c r="B2051" s="357"/>
      <c r="C2051" s="630"/>
      <c r="D2051" s="630"/>
      <c r="E2051" s="630"/>
      <c r="F2051" s="640"/>
      <c r="G2051" s="632"/>
      <c r="H2051" s="632"/>
      <c r="I2051" s="632"/>
      <c r="J2051" s="632"/>
      <c r="K2051" s="632"/>
      <c r="L2051" s="633"/>
      <c r="M2051" s="633"/>
      <c r="N2051" s="634"/>
      <c r="O2051" s="627"/>
      <c r="P2051" s="627"/>
      <c r="Q2051" s="627"/>
      <c r="R2051" s="627"/>
      <c r="S2051" s="627"/>
      <c r="T2051" s="627"/>
      <c r="U2051" s="627"/>
      <c r="V2051" s="627"/>
      <c r="W2051" s="627"/>
      <c r="X2051" s="627"/>
      <c r="Y2051" s="627"/>
      <c r="Z2051" s="627"/>
      <c r="AA2051" s="628"/>
      <c r="AB2051" s="628"/>
    </row>
    <row r="2052">
      <c r="A2052" s="635"/>
      <c r="B2052" s="357"/>
      <c r="C2052" s="630"/>
      <c r="D2052" s="630"/>
      <c r="E2052" s="630"/>
      <c r="F2052" s="640"/>
      <c r="G2052" s="632"/>
      <c r="H2052" s="632"/>
      <c r="I2052" s="632"/>
      <c r="J2052" s="632"/>
      <c r="K2052" s="632"/>
      <c r="L2052" s="633"/>
      <c r="M2052" s="633"/>
      <c r="N2052" s="634"/>
      <c r="O2052" s="627"/>
      <c r="P2052" s="627"/>
      <c r="Q2052" s="627"/>
      <c r="R2052" s="627"/>
      <c r="S2052" s="627"/>
      <c r="T2052" s="627"/>
      <c r="U2052" s="627"/>
      <c r="V2052" s="627"/>
      <c r="W2052" s="627"/>
      <c r="X2052" s="627"/>
      <c r="Y2052" s="627"/>
      <c r="Z2052" s="627"/>
      <c r="AA2052" s="628"/>
      <c r="AB2052" s="628"/>
    </row>
    <row r="2053">
      <c r="A2053" s="635"/>
      <c r="B2053" s="357"/>
      <c r="C2053" s="630"/>
      <c r="D2053" s="630"/>
      <c r="E2053" s="630"/>
      <c r="F2053" s="640"/>
      <c r="G2053" s="632"/>
      <c r="H2053" s="632"/>
      <c r="I2053" s="632"/>
      <c r="J2053" s="632"/>
      <c r="K2053" s="632"/>
      <c r="L2053" s="633"/>
      <c r="M2053" s="633"/>
      <c r="N2053" s="634"/>
      <c r="O2053" s="627"/>
      <c r="P2053" s="627"/>
      <c r="Q2053" s="627"/>
      <c r="R2053" s="627"/>
      <c r="S2053" s="627"/>
      <c r="T2053" s="627"/>
      <c r="U2053" s="627"/>
      <c r="V2053" s="627"/>
      <c r="W2053" s="627"/>
      <c r="X2053" s="627"/>
      <c r="Y2053" s="627"/>
      <c r="Z2053" s="627"/>
      <c r="AA2053" s="628"/>
      <c r="AB2053" s="628"/>
    </row>
    <row r="2054">
      <c r="A2054" s="635"/>
      <c r="B2054" s="357"/>
      <c r="C2054" s="630"/>
      <c r="D2054" s="630"/>
      <c r="E2054" s="630"/>
      <c r="F2054" s="640"/>
      <c r="G2054" s="632"/>
      <c r="H2054" s="632"/>
      <c r="I2054" s="632"/>
      <c r="J2054" s="632"/>
      <c r="K2054" s="632"/>
      <c r="L2054" s="633"/>
      <c r="M2054" s="633"/>
      <c r="N2054" s="634"/>
      <c r="O2054" s="627"/>
      <c r="P2054" s="627"/>
      <c r="Q2054" s="627"/>
      <c r="R2054" s="627"/>
      <c r="S2054" s="627"/>
      <c r="T2054" s="627"/>
      <c r="U2054" s="627"/>
      <c r="V2054" s="627"/>
      <c r="W2054" s="627"/>
      <c r="X2054" s="627"/>
      <c r="Y2054" s="627"/>
      <c r="Z2054" s="627"/>
      <c r="AA2054" s="628"/>
      <c r="AB2054" s="628"/>
    </row>
    <row r="2055">
      <c r="A2055" s="635"/>
      <c r="B2055" s="357"/>
      <c r="C2055" s="630"/>
      <c r="D2055" s="630"/>
      <c r="E2055" s="630"/>
      <c r="F2055" s="640"/>
      <c r="G2055" s="632"/>
      <c r="H2055" s="632"/>
      <c r="I2055" s="632"/>
      <c r="J2055" s="632"/>
      <c r="K2055" s="632"/>
      <c r="L2055" s="633"/>
      <c r="M2055" s="633"/>
      <c r="N2055" s="634"/>
      <c r="O2055" s="627"/>
      <c r="P2055" s="627"/>
      <c r="Q2055" s="627"/>
      <c r="R2055" s="627"/>
      <c r="S2055" s="627"/>
      <c r="T2055" s="627"/>
      <c r="U2055" s="627"/>
      <c r="V2055" s="627"/>
      <c r="W2055" s="627"/>
      <c r="X2055" s="627"/>
      <c r="Y2055" s="627"/>
      <c r="Z2055" s="627"/>
      <c r="AA2055" s="628"/>
      <c r="AB2055" s="628"/>
    </row>
    <row r="2056">
      <c r="A2056" s="635"/>
      <c r="B2056" s="357"/>
      <c r="C2056" s="630"/>
      <c r="D2056" s="630"/>
      <c r="E2056" s="630"/>
      <c r="F2056" s="640"/>
      <c r="G2056" s="632"/>
      <c r="H2056" s="632"/>
      <c r="I2056" s="632"/>
      <c r="J2056" s="632"/>
      <c r="K2056" s="632"/>
      <c r="L2056" s="633"/>
      <c r="M2056" s="633"/>
      <c r="N2056" s="634"/>
      <c r="O2056" s="627"/>
      <c r="P2056" s="627"/>
      <c r="Q2056" s="627"/>
      <c r="R2056" s="627"/>
      <c r="S2056" s="627"/>
      <c r="T2056" s="627"/>
      <c r="U2056" s="627"/>
      <c r="V2056" s="627"/>
      <c r="W2056" s="627"/>
      <c r="X2056" s="627"/>
      <c r="Y2056" s="627"/>
      <c r="Z2056" s="627"/>
      <c r="AA2056" s="628"/>
      <c r="AB2056" s="628"/>
    </row>
    <row r="2057">
      <c r="A2057" s="635"/>
      <c r="B2057" s="357"/>
      <c r="C2057" s="630"/>
      <c r="D2057" s="630"/>
      <c r="E2057" s="630"/>
      <c r="F2057" s="640"/>
      <c r="G2057" s="632"/>
      <c r="H2057" s="632"/>
      <c r="I2057" s="632"/>
      <c r="J2057" s="632"/>
      <c r="K2057" s="632"/>
      <c r="L2057" s="633"/>
      <c r="M2057" s="633"/>
      <c r="N2057" s="634"/>
      <c r="O2057" s="627"/>
      <c r="P2057" s="627"/>
      <c r="Q2057" s="627"/>
      <c r="R2057" s="627"/>
      <c r="S2057" s="627"/>
      <c r="T2057" s="627"/>
      <c r="U2057" s="627"/>
      <c r="V2057" s="627"/>
      <c r="W2057" s="627"/>
      <c r="X2057" s="627"/>
      <c r="Y2057" s="627"/>
      <c r="Z2057" s="627"/>
      <c r="AA2057" s="628"/>
      <c r="AB2057" s="628"/>
    </row>
    <row r="2058">
      <c r="A2058" s="635"/>
      <c r="B2058" s="357"/>
      <c r="C2058" s="630"/>
      <c r="D2058" s="630"/>
      <c r="E2058" s="630"/>
      <c r="F2058" s="640"/>
      <c r="G2058" s="632"/>
      <c r="H2058" s="632"/>
      <c r="I2058" s="632"/>
      <c r="J2058" s="632"/>
      <c r="K2058" s="632"/>
      <c r="L2058" s="633"/>
      <c r="M2058" s="633"/>
      <c r="N2058" s="634"/>
      <c r="O2058" s="627"/>
      <c r="P2058" s="627"/>
      <c r="Q2058" s="627"/>
      <c r="R2058" s="627"/>
      <c r="S2058" s="627"/>
      <c r="T2058" s="627"/>
      <c r="U2058" s="627"/>
      <c r="V2058" s="627"/>
      <c r="W2058" s="627"/>
      <c r="X2058" s="627"/>
      <c r="Y2058" s="627"/>
      <c r="Z2058" s="627"/>
      <c r="AA2058" s="628"/>
      <c r="AB2058" s="628"/>
    </row>
    <row r="2059">
      <c r="A2059" s="635"/>
      <c r="B2059" s="357"/>
      <c r="C2059" s="630"/>
      <c r="D2059" s="630"/>
      <c r="E2059" s="630"/>
      <c r="F2059" s="640"/>
      <c r="G2059" s="632"/>
      <c r="H2059" s="632"/>
      <c r="I2059" s="632"/>
      <c r="J2059" s="632"/>
      <c r="K2059" s="632"/>
      <c r="L2059" s="633"/>
      <c r="M2059" s="633"/>
      <c r="N2059" s="634"/>
      <c r="O2059" s="627"/>
      <c r="P2059" s="627"/>
      <c r="Q2059" s="627"/>
      <c r="R2059" s="627"/>
      <c r="S2059" s="627"/>
      <c r="T2059" s="627"/>
      <c r="U2059" s="627"/>
      <c r="V2059" s="627"/>
      <c r="W2059" s="627"/>
      <c r="X2059" s="627"/>
      <c r="Y2059" s="627"/>
      <c r="Z2059" s="627"/>
      <c r="AA2059" s="628"/>
      <c r="AB2059" s="628"/>
    </row>
    <row r="2060">
      <c r="A2060" s="635"/>
      <c r="B2060" s="357"/>
      <c r="C2060" s="630"/>
      <c r="D2060" s="630"/>
      <c r="E2060" s="630"/>
      <c r="F2060" s="640"/>
      <c r="G2060" s="632"/>
      <c r="H2060" s="632"/>
      <c r="I2060" s="632"/>
      <c r="J2060" s="632"/>
      <c r="K2060" s="632"/>
      <c r="L2060" s="633"/>
      <c r="M2060" s="633"/>
      <c r="N2060" s="634"/>
      <c r="O2060" s="627"/>
      <c r="P2060" s="627"/>
      <c r="Q2060" s="627"/>
      <c r="R2060" s="627"/>
      <c r="S2060" s="627"/>
      <c r="T2060" s="627"/>
      <c r="U2060" s="627"/>
      <c r="V2060" s="627"/>
      <c r="W2060" s="627"/>
      <c r="X2060" s="627"/>
      <c r="Y2060" s="627"/>
      <c r="Z2060" s="627"/>
      <c r="AA2060" s="628"/>
      <c r="AB2060" s="628"/>
    </row>
    <row r="2061">
      <c r="A2061" s="635"/>
      <c r="B2061" s="357"/>
      <c r="C2061" s="630"/>
      <c r="D2061" s="630"/>
      <c r="E2061" s="630"/>
      <c r="F2061" s="640"/>
      <c r="G2061" s="632"/>
      <c r="H2061" s="632"/>
      <c r="I2061" s="632"/>
      <c r="J2061" s="632"/>
      <c r="K2061" s="632"/>
      <c r="L2061" s="633"/>
      <c r="M2061" s="633"/>
      <c r="N2061" s="634"/>
      <c r="O2061" s="627"/>
      <c r="P2061" s="627"/>
      <c r="Q2061" s="627"/>
      <c r="R2061" s="627"/>
      <c r="S2061" s="627"/>
      <c r="T2061" s="627"/>
      <c r="U2061" s="627"/>
      <c r="V2061" s="627"/>
      <c r="W2061" s="627"/>
      <c r="X2061" s="627"/>
      <c r="Y2061" s="627"/>
      <c r="Z2061" s="627"/>
      <c r="AA2061" s="628"/>
      <c r="AB2061" s="628"/>
    </row>
    <row r="2062">
      <c r="A2062" s="635"/>
      <c r="B2062" s="357"/>
      <c r="C2062" s="630"/>
      <c r="D2062" s="630"/>
      <c r="E2062" s="630"/>
      <c r="F2062" s="640"/>
      <c r="G2062" s="632"/>
      <c r="H2062" s="632"/>
      <c r="I2062" s="632"/>
      <c r="J2062" s="632"/>
      <c r="K2062" s="632"/>
      <c r="L2062" s="633"/>
      <c r="M2062" s="633"/>
      <c r="N2062" s="634"/>
      <c r="O2062" s="627"/>
      <c r="P2062" s="627"/>
      <c r="Q2062" s="627"/>
      <c r="R2062" s="627"/>
      <c r="S2062" s="627"/>
      <c r="T2062" s="627"/>
      <c r="U2062" s="627"/>
      <c r="V2062" s="627"/>
      <c r="W2062" s="627"/>
      <c r="X2062" s="627"/>
      <c r="Y2062" s="627"/>
      <c r="Z2062" s="627"/>
      <c r="AA2062" s="628"/>
      <c r="AB2062" s="628"/>
    </row>
    <row r="2063">
      <c r="A2063" s="635"/>
      <c r="B2063" s="357"/>
      <c r="C2063" s="630"/>
      <c r="D2063" s="630"/>
      <c r="E2063" s="630"/>
      <c r="F2063" s="640"/>
      <c r="G2063" s="632"/>
      <c r="H2063" s="632"/>
      <c r="I2063" s="632"/>
      <c r="J2063" s="632"/>
      <c r="K2063" s="632"/>
      <c r="L2063" s="633"/>
      <c r="M2063" s="633"/>
      <c r="N2063" s="634"/>
      <c r="O2063" s="627"/>
      <c r="P2063" s="627"/>
      <c r="Q2063" s="627"/>
      <c r="R2063" s="627"/>
      <c r="S2063" s="627"/>
      <c r="T2063" s="627"/>
      <c r="U2063" s="627"/>
      <c r="V2063" s="627"/>
      <c r="W2063" s="627"/>
      <c r="X2063" s="627"/>
      <c r="Y2063" s="627"/>
      <c r="Z2063" s="627"/>
      <c r="AA2063" s="628"/>
      <c r="AB2063" s="628"/>
    </row>
    <row r="2064">
      <c r="A2064" s="635"/>
      <c r="B2064" s="357"/>
      <c r="C2064" s="630"/>
      <c r="D2064" s="630"/>
      <c r="E2064" s="630"/>
      <c r="F2064" s="640"/>
      <c r="G2064" s="632"/>
      <c r="H2064" s="632"/>
      <c r="I2064" s="632"/>
      <c r="J2064" s="632"/>
      <c r="K2064" s="632"/>
      <c r="L2064" s="633"/>
      <c r="M2064" s="633"/>
      <c r="N2064" s="634"/>
      <c r="O2064" s="627"/>
      <c r="P2064" s="627"/>
      <c r="Q2064" s="627"/>
      <c r="R2064" s="627"/>
      <c r="S2064" s="627"/>
      <c r="T2064" s="627"/>
      <c r="U2064" s="627"/>
      <c r="V2064" s="627"/>
      <c r="W2064" s="627"/>
      <c r="X2064" s="627"/>
      <c r="Y2064" s="627"/>
      <c r="Z2064" s="627"/>
      <c r="AA2064" s="628"/>
      <c r="AB2064" s="628"/>
    </row>
    <row r="2065">
      <c r="A2065" s="635"/>
      <c r="B2065" s="357"/>
      <c r="C2065" s="630"/>
      <c r="D2065" s="630"/>
      <c r="E2065" s="630"/>
      <c r="F2065" s="640"/>
      <c r="G2065" s="632"/>
      <c r="H2065" s="632"/>
      <c r="I2065" s="632"/>
      <c r="J2065" s="632"/>
      <c r="K2065" s="632"/>
      <c r="L2065" s="633"/>
      <c r="M2065" s="633"/>
      <c r="N2065" s="634"/>
      <c r="O2065" s="627"/>
      <c r="P2065" s="627"/>
      <c r="Q2065" s="627"/>
      <c r="R2065" s="627"/>
      <c r="S2065" s="627"/>
      <c r="T2065" s="627"/>
      <c r="U2065" s="627"/>
      <c r="V2065" s="627"/>
      <c r="W2065" s="627"/>
      <c r="X2065" s="627"/>
      <c r="Y2065" s="627"/>
      <c r="Z2065" s="627"/>
      <c r="AA2065" s="628"/>
      <c r="AB2065" s="628"/>
    </row>
    <row r="2066">
      <c r="A2066" s="635"/>
      <c r="B2066" s="357"/>
      <c r="C2066" s="630"/>
      <c r="D2066" s="630"/>
      <c r="E2066" s="630"/>
      <c r="F2066" s="640"/>
      <c r="G2066" s="632"/>
      <c r="H2066" s="632"/>
      <c r="I2066" s="632"/>
      <c r="J2066" s="632"/>
      <c r="K2066" s="632"/>
      <c r="L2066" s="633"/>
      <c r="M2066" s="633"/>
      <c r="N2066" s="634"/>
      <c r="O2066" s="627"/>
      <c r="P2066" s="627"/>
      <c r="Q2066" s="627"/>
      <c r="R2066" s="627"/>
      <c r="S2066" s="627"/>
      <c r="T2066" s="627"/>
      <c r="U2066" s="627"/>
      <c r="V2066" s="627"/>
      <c r="W2066" s="627"/>
      <c r="X2066" s="627"/>
      <c r="Y2066" s="627"/>
      <c r="Z2066" s="627"/>
      <c r="AA2066" s="628"/>
      <c r="AB2066" s="628"/>
    </row>
    <row r="2067">
      <c r="A2067" s="635"/>
      <c r="B2067" s="357"/>
      <c r="C2067" s="630"/>
      <c r="D2067" s="630"/>
      <c r="E2067" s="630"/>
      <c r="F2067" s="640"/>
      <c r="G2067" s="632"/>
      <c r="H2067" s="632"/>
      <c r="I2067" s="632"/>
      <c r="J2067" s="632"/>
      <c r="K2067" s="632"/>
      <c r="L2067" s="633"/>
      <c r="M2067" s="633"/>
      <c r="N2067" s="634"/>
      <c r="O2067" s="627"/>
      <c r="P2067" s="627"/>
      <c r="Q2067" s="627"/>
      <c r="R2067" s="627"/>
      <c r="S2067" s="627"/>
      <c r="T2067" s="627"/>
      <c r="U2067" s="627"/>
      <c r="V2067" s="627"/>
      <c r="W2067" s="627"/>
      <c r="X2067" s="627"/>
      <c r="Y2067" s="627"/>
      <c r="Z2067" s="627"/>
      <c r="AA2067" s="628"/>
      <c r="AB2067" s="628"/>
    </row>
    <row r="2068">
      <c r="A2068" s="635"/>
      <c r="B2068" s="357"/>
      <c r="C2068" s="630"/>
      <c r="D2068" s="630"/>
      <c r="E2068" s="630"/>
      <c r="F2068" s="640"/>
      <c r="G2068" s="632"/>
      <c r="H2068" s="632"/>
      <c r="I2068" s="632"/>
      <c r="J2068" s="632"/>
      <c r="K2068" s="632"/>
      <c r="L2068" s="633"/>
      <c r="M2068" s="633"/>
      <c r="N2068" s="634"/>
      <c r="O2068" s="627"/>
      <c r="P2068" s="627"/>
      <c r="Q2068" s="627"/>
      <c r="R2068" s="627"/>
      <c r="S2068" s="627"/>
      <c r="T2068" s="627"/>
      <c r="U2068" s="627"/>
      <c r="V2068" s="627"/>
      <c r="W2068" s="627"/>
      <c r="X2068" s="627"/>
      <c r="Y2068" s="627"/>
      <c r="Z2068" s="627"/>
      <c r="AA2068" s="628"/>
      <c r="AB2068" s="628"/>
    </row>
    <row r="2069">
      <c r="A2069" s="635"/>
      <c r="B2069" s="357"/>
      <c r="C2069" s="630"/>
      <c r="D2069" s="630"/>
      <c r="E2069" s="630"/>
      <c r="F2069" s="640"/>
      <c r="G2069" s="632"/>
      <c r="H2069" s="632"/>
      <c r="I2069" s="632"/>
      <c r="J2069" s="632"/>
      <c r="K2069" s="632"/>
      <c r="L2069" s="633"/>
      <c r="M2069" s="633"/>
      <c r="N2069" s="634"/>
      <c r="O2069" s="627"/>
      <c r="P2069" s="627"/>
      <c r="Q2069" s="627"/>
      <c r="R2069" s="627"/>
      <c r="S2069" s="627"/>
      <c r="T2069" s="627"/>
      <c r="U2069" s="627"/>
      <c r="V2069" s="627"/>
      <c r="W2069" s="627"/>
      <c r="X2069" s="627"/>
      <c r="Y2069" s="627"/>
      <c r="Z2069" s="627"/>
      <c r="AA2069" s="628"/>
      <c r="AB2069" s="628"/>
    </row>
    <row r="2070">
      <c r="A2070" s="635"/>
      <c r="B2070" s="357"/>
      <c r="C2070" s="630"/>
      <c r="D2070" s="630"/>
      <c r="E2070" s="630"/>
      <c r="F2070" s="640"/>
      <c r="G2070" s="632"/>
      <c r="H2070" s="632"/>
      <c r="I2070" s="632"/>
      <c r="J2070" s="632"/>
      <c r="K2070" s="632"/>
      <c r="L2070" s="633"/>
      <c r="M2070" s="633"/>
      <c r="N2070" s="634"/>
      <c r="O2070" s="627"/>
      <c r="P2070" s="627"/>
      <c r="Q2070" s="627"/>
      <c r="R2070" s="627"/>
      <c r="S2070" s="627"/>
      <c r="T2070" s="627"/>
      <c r="U2070" s="627"/>
      <c r="V2070" s="627"/>
      <c r="W2070" s="627"/>
      <c r="X2070" s="627"/>
      <c r="Y2070" s="627"/>
      <c r="Z2070" s="627"/>
      <c r="AA2070" s="628"/>
      <c r="AB2070" s="628"/>
    </row>
    <row r="2071">
      <c r="A2071" s="635"/>
      <c r="B2071" s="357"/>
      <c r="C2071" s="630"/>
      <c r="D2071" s="630"/>
      <c r="E2071" s="630"/>
      <c r="F2071" s="640"/>
      <c r="G2071" s="632"/>
      <c r="H2071" s="632"/>
      <c r="I2071" s="632"/>
      <c r="J2071" s="632"/>
      <c r="K2071" s="632"/>
      <c r="L2071" s="633"/>
      <c r="M2071" s="633"/>
      <c r="N2071" s="634"/>
      <c r="O2071" s="627"/>
      <c r="P2071" s="627"/>
      <c r="Q2071" s="627"/>
      <c r="R2071" s="627"/>
      <c r="S2071" s="627"/>
      <c r="T2071" s="627"/>
      <c r="U2071" s="627"/>
      <c r="V2071" s="627"/>
      <c r="W2071" s="627"/>
      <c r="X2071" s="627"/>
      <c r="Y2071" s="627"/>
      <c r="Z2071" s="627"/>
      <c r="AA2071" s="628"/>
      <c r="AB2071" s="628"/>
    </row>
    <row r="2072">
      <c r="A2072" s="635"/>
      <c r="B2072" s="357"/>
      <c r="C2072" s="630"/>
      <c r="D2072" s="630"/>
      <c r="E2072" s="630"/>
      <c r="F2072" s="640"/>
      <c r="G2072" s="632"/>
      <c r="H2072" s="632"/>
      <c r="I2072" s="632"/>
      <c r="J2072" s="632"/>
      <c r="K2072" s="632"/>
      <c r="L2072" s="633"/>
      <c r="M2072" s="633"/>
      <c r="N2072" s="634"/>
      <c r="O2072" s="627"/>
      <c r="P2072" s="627"/>
      <c r="Q2072" s="627"/>
      <c r="R2072" s="627"/>
      <c r="S2072" s="627"/>
      <c r="T2072" s="627"/>
      <c r="U2072" s="627"/>
      <c r="V2072" s="627"/>
      <c r="W2072" s="627"/>
      <c r="X2072" s="627"/>
      <c r="Y2072" s="627"/>
      <c r="Z2072" s="627"/>
      <c r="AA2072" s="628"/>
      <c r="AB2072" s="628"/>
    </row>
    <row r="2073">
      <c r="A2073" s="635"/>
      <c r="B2073" s="357"/>
      <c r="C2073" s="630"/>
      <c r="D2073" s="630"/>
      <c r="E2073" s="630"/>
      <c r="F2073" s="640"/>
      <c r="G2073" s="632"/>
      <c r="H2073" s="632"/>
      <c r="I2073" s="632"/>
      <c r="J2073" s="632"/>
      <c r="K2073" s="632"/>
      <c r="L2073" s="633"/>
      <c r="M2073" s="633"/>
      <c r="N2073" s="634"/>
      <c r="O2073" s="627"/>
      <c r="P2073" s="627"/>
      <c r="Q2073" s="627"/>
      <c r="R2073" s="627"/>
      <c r="S2073" s="627"/>
      <c r="T2073" s="627"/>
      <c r="U2073" s="627"/>
      <c r="V2073" s="627"/>
      <c r="W2073" s="627"/>
      <c r="X2073" s="627"/>
      <c r="Y2073" s="627"/>
      <c r="Z2073" s="627"/>
      <c r="AA2073" s="628"/>
      <c r="AB2073" s="628"/>
    </row>
    <row r="2074">
      <c r="A2074" s="635"/>
      <c r="B2074" s="357"/>
      <c r="C2074" s="630"/>
      <c r="D2074" s="630"/>
      <c r="E2074" s="630"/>
      <c r="F2074" s="640"/>
      <c r="G2074" s="632"/>
      <c r="H2074" s="632"/>
      <c r="I2074" s="632"/>
      <c r="J2074" s="632"/>
      <c r="K2074" s="632"/>
      <c r="L2074" s="633"/>
      <c r="M2074" s="633"/>
      <c r="N2074" s="634"/>
      <c r="O2074" s="627"/>
      <c r="P2074" s="627"/>
      <c r="Q2074" s="627"/>
      <c r="R2074" s="627"/>
      <c r="S2074" s="627"/>
      <c r="T2074" s="627"/>
      <c r="U2074" s="627"/>
      <c r="V2074" s="627"/>
      <c r="W2074" s="627"/>
      <c r="X2074" s="627"/>
      <c r="Y2074" s="627"/>
      <c r="Z2074" s="627"/>
      <c r="AA2074" s="628"/>
      <c r="AB2074" s="628"/>
    </row>
    <row r="2075">
      <c r="A2075" s="635"/>
      <c r="B2075" s="357"/>
      <c r="C2075" s="630"/>
      <c r="D2075" s="630"/>
      <c r="E2075" s="630"/>
      <c r="F2075" s="640"/>
      <c r="G2075" s="632"/>
      <c r="H2075" s="632"/>
      <c r="I2075" s="632"/>
      <c r="J2075" s="632"/>
      <c r="K2075" s="632"/>
      <c r="L2075" s="633"/>
      <c r="M2075" s="633"/>
      <c r="N2075" s="634"/>
      <c r="O2075" s="627"/>
      <c r="P2075" s="627"/>
      <c r="Q2075" s="627"/>
      <c r="R2075" s="627"/>
      <c r="S2075" s="627"/>
      <c r="T2075" s="627"/>
      <c r="U2075" s="627"/>
      <c r="V2075" s="627"/>
      <c r="W2075" s="627"/>
      <c r="X2075" s="627"/>
      <c r="Y2075" s="627"/>
      <c r="Z2075" s="627"/>
      <c r="AA2075" s="628"/>
      <c r="AB2075" s="628"/>
    </row>
    <row r="2076">
      <c r="A2076" s="635"/>
      <c r="B2076" s="357"/>
      <c r="C2076" s="630"/>
      <c r="D2076" s="630"/>
      <c r="E2076" s="630"/>
      <c r="F2076" s="640"/>
      <c r="G2076" s="632"/>
      <c r="H2076" s="632"/>
      <c r="I2076" s="632"/>
      <c r="J2076" s="632"/>
      <c r="K2076" s="632"/>
      <c r="L2076" s="633"/>
      <c r="M2076" s="633"/>
      <c r="N2076" s="634"/>
      <c r="O2076" s="627"/>
      <c r="P2076" s="627"/>
      <c r="Q2076" s="627"/>
      <c r="R2076" s="627"/>
      <c r="S2076" s="627"/>
      <c r="T2076" s="627"/>
      <c r="U2076" s="627"/>
      <c r="V2076" s="627"/>
      <c r="W2076" s="627"/>
      <c r="X2076" s="627"/>
      <c r="Y2076" s="627"/>
      <c r="Z2076" s="627"/>
      <c r="AA2076" s="628"/>
      <c r="AB2076" s="628"/>
    </row>
    <row r="2077">
      <c r="A2077" s="635"/>
      <c r="B2077" s="357"/>
      <c r="C2077" s="630"/>
      <c r="D2077" s="630"/>
      <c r="E2077" s="630"/>
      <c r="F2077" s="640"/>
      <c r="G2077" s="632"/>
      <c r="H2077" s="632"/>
      <c r="I2077" s="632"/>
      <c r="J2077" s="632"/>
      <c r="K2077" s="632"/>
      <c r="L2077" s="633"/>
      <c r="M2077" s="633"/>
      <c r="N2077" s="634"/>
      <c r="O2077" s="627"/>
      <c r="P2077" s="627"/>
      <c r="Q2077" s="627"/>
      <c r="R2077" s="627"/>
      <c r="S2077" s="627"/>
      <c r="T2077" s="627"/>
      <c r="U2077" s="627"/>
      <c r="V2077" s="627"/>
      <c r="W2077" s="627"/>
      <c r="X2077" s="627"/>
      <c r="Y2077" s="627"/>
      <c r="Z2077" s="627"/>
      <c r="AA2077" s="628"/>
      <c r="AB2077" s="628"/>
    </row>
    <row r="2078">
      <c r="A2078" s="635"/>
      <c r="B2078" s="357"/>
      <c r="C2078" s="630"/>
      <c r="D2078" s="630"/>
      <c r="E2078" s="630"/>
      <c r="F2078" s="640"/>
      <c r="G2078" s="632"/>
      <c r="H2078" s="632"/>
      <c r="I2078" s="632"/>
      <c r="J2078" s="632"/>
      <c r="K2078" s="632"/>
      <c r="L2078" s="633"/>
      <c r="M2078" s="633"/>
      <c r="N2078" s="634"/>
      <c r="O2078" s="627"/>
      <c r="P2078" s="627"/>
      <c r="Q2078" s="627"/>
      <c r="R2078" s="627"/>
      <c r="S2078" s="627"/>
      <c r="T2078" s="627"/>
      <c r="U2078" s="627"/>
      <c r="V2078" s="627"/>
      <c r="W2078" s="627"/>
      <c r="X2078" s="627"/>
      <c r="Y2078" s="627"/>
      <c r="Z2078" s="627"/>
      <c r="AA2078" s="628"/>
      <c r="AB2078" s="628"/>
    </row>
    <row r="2079">
      <c r="A2079" s="635"/>
      <c r="B2079" s="357"/>
      <c r="C2079" s="630"/>
      <c r="D2079" s="630"/>
      <c r="E2079" s="630"/>
      <c r="F2079" s="640"/>
      <c r="G2079" s="632"/>
      <c r="H2079" s="632"/>
      <c r="I2079" s="632"/>
      <c r="J2079" s="632"/>
      <c r="K2079" s="632"/>
      <c r="L2079" s="633"/>
      <c r="M2079" s="633"/>
      <c r="N2079" s="634"/>
      <c r="O2079" s="627"/>
      <c r="P2079" s="627"/>
      <c r="Q2079" s="627"/>
      <c r="R2079" s="627"/>
      <c r="S2079" s="627"/>
      <c r="T2079" s="627"/>
      <c r="U2079" s="627"/>
      <c r="V2079" s="627"/>
      <c r="W2079" s="627"/>
      <c r="X2079" s="627"/>
      <c r="Y2079" s="627"/>
      <c r="Z2079" s="627"/>
      <c r="AA2079" s="628"/>
      <c r="AB2079" s="628"/>
    </row>
    <row r="2080">
      <c r="A2080" s="635"/>
      <c r="B2080" s="357"/>
      <c r="C2080" s="630"/>
      <c r="D2080" s="630"/>
      <c r="E2080" s="630"/>
      <c r="F2080" s="640"/>
      <c r="G2080" s="632"/>
      <c r="H2080" s="632"/>
      <c r="I2080" s="632"/>
      <c r="J2080" s="632"/>
      <c r="K2080" s="632"/>
      <c r="L2080" s="633"/>
      <c r="M2080" s="633"/>
      <c r="N2080" s="634"/>
      <c r="O2080" s="627"/>
      <c r="P2080" s="627"/>
      <c r="Q2080" s="627"/>
      <c r="R2080" s="627"/>
      <c r="S2080" s="627"/>
      <c r="T2080" s="627"/>
      <c r="U2080" s="627"/>
      <c r="V2080" s="627"/>
      <c r="W2080" s="627"/>
      <c r="X2080" s="627"/>
      <c r="Y2080" s="627"/>
      <c r="Z2080" s="627"/>
      <c r="AA2080" s="628"/>
      <c r="AB2080" s="628"/>
    </row>
    <row r="2081">
      <c r="A2081" s="635"/>
      <c r="B2081" s="357"/>
      <c r="C2081" s="630"/>
      <c r="D2081" s="630"/>
      <c r="E2081" s="630"/>
      <c r="F2081" s="640"/>
      <c r="G2081" s="632"/>
      <c r="H2081" s="632"/>
      <c r="I2081" s="632"/>
      <c r="J2081" s="632"/>
      <c r="K2081" s="632"/>
      <c r="L2081" s="633"/>
      <c r="M2081" s="633"/>
      <c r="N2081" s="634"/>
      <c r="O2081" s="627"/>
      <c r="P2081" s="627"/>
      <c r="Q2081" s="627"/>
      <c r="R2081" s="627"/>
      <c r="S2081" s="627"/>
      <c r="T2081" s="627"/>
      <c r="U2081" s="627"/>
      <c r="V2081" s="627"/>
      <c r="W2081" s="627"/>
      <c r="X2081" s="627"/>
      <c r="Y2081" s="627"/>
      <c r="Z2081" s="627"/>
      <c r="AA2081" s="628"/>
      <c r="AB2081" s="628"/>
    </row>
    <row r="2082">
      <c r="A2082" s="635"/>
      <c r="B2082" s="357"/>
      <c r="C2082" s="630"/>
      <c r="D2082" s="630"/>
      <c r="E2082" s="630"/>
      <c r="F2082" s="640"/>
      <c r="G2082" s="632"/>
      <c r="H2082" s="632"/>
      <c r="I2082" s="632"/>
      <c r="J2082" s="632"/>
      <c r="K2082" s="632"/>
      <c r="L2082" s="633"/>
      <c r="M2082" s="633"/>
      <c r="N2082" s="634"/>
      <c r="O2082" s="627"/>
      <c r="P2082" s="627"/>
      <c r="Q2082" s="627"/>
      <c r="R2082" s="627"/>
      <c r="S2082" s="627"/>
      <c r="T2082" s="627"/>
      <c r="U2082" s="627"/>
      <c r="V2082" s="627"/>
      <c r="W2082" s="627"/>
      <c r="X2082" s="627"/>
      <c r="Y2082" s="627"/>
      <c r="Z2082" s="627"/>
      <c r="AA2082" s="628"/>
      <c r="AB2082" s="628"/>
    </row>
    <row r="2083">
      <c r="A2083" s="635"/>
      <c r="B2083" s="357"/>
      <c r="C2083" s="630"/>
      <c r="D2083" s="630"/>
      <c r="E2083" s="630"/>
      <c r="F2083" s="640"/>
      <c r="G2083" s="632"/>
      <c r="H2083" s="632"/>
      <c r="I2083" s="632"/>
      <c r="J2083" s="632"/>
      <c r="K2083" s="632"/>
      <c r="L2083" s="633"/>
      <c r="M2083" s="633"/>
      <c r="N2083" s="634"/>
      <c r="O2083" s="627"/>
      <c r="P2083" s="627"/>
      <c r="Q2083" s="627"/>
      <c r="R2083" s="627"/>
      <c r="S2083" s="627"/>
      <c r="T2083" s="627"/>
      <c r="U2083" s="627"/>
      <c r="V2083" s="627"/>
      <c r="W2083" s="627"/>
      <c r="X2083" s="627"/>
      <c r="Y2083" s="627"/>
      <c r="Z2083" s="627"/>
      <c r="AA2083" s="628"/>
      <c r="AB2083" s="628"/>
    </row>
    <row r="2084">
      <c r="A2084" s="635"/>
      <c r="B2084" s="357"/>
      <c r="C2084" s="630"/>
      <c r="D2084" s="630"/>
      <c r="E2084" s="630"/>
      <c r="F2084" s="640"/>
      <c r="G2084" s="632"/>
      <c r="H2084" s="632"/>
      <c r="I2084" s="632"/>
      <c r="J2084" s="632"/>
      <c r="K2084" s="632"/>
      <c r="L2084" s="633"/>
      <c r="M2084" s="633"/>
      <c r="N2084" s="634"/>
      <c r="O2084" s="627"/>
      <c r="P2084" s="627"/>
      <c r="Q2084" s="627"/>
      <c r="R2084" s="627"/>
      <c r="S2084" s="627"/>
      <c r="T2084" s="627"/>
      <c r="U2084" s="627"/>
      <c r="V2084" s="627"/>
      <c r="W2084" s="627"/>
      <c r="X2084" s="627"/>
      <c r="Y2084" s="627"/>
      <c r="Z2084" s="627"/>
      <c r="AA2084" s="628"/>
      <c r="AB2084" s="628"/>
    </row>
    <row r="2085">
      <c r="A2085" s="635"/>
      <c r="B2085" s="357"/>
      <c r="C2085" s="630"/>
      <c r="D2085" s="630"/>
      <c r="E2085" s="630"/>
      <c r="F2085" s="640"/>
      <c r="G2085" s="632"/>
      <c r="H2085" s="632"/>
      <c r="I2085" s="632"/>
      <c r="J2085" s="632"/>
      <c r="K2085" s="632"/>
      <c r="L2085" s="633"/>
      <c r="M2085" s="633"/>
      <c r="N2085" s="634"/>
      <c r="O2085" s="627"/>
      <c r="P2085" s="627"/>
      <c r="Q2085" s="627"/>
      <c r="R2085" s="627"/>
      <c r="S2085" s="627"/>
      <c r="T2085" s="627"/>
      <c r="U2085" s="627"/>
      <c r="V2085" s="627"/>
      <c r="W2085" s="627"/>
      <c r="X2085" s="627"/>
      <c r="Y2085" s="627"/>
      <c r="Z2085" s="627"/>
      <c r="AA2085" s="628"/>
      <c r="AB2085" s="628"/>
    </row>
    <row r="2086">
      <c r="A2086" s="635"/>
      <c r="B2086" s="357"/>
      <c r="C2086" s="630"/>
      <c r="D2086" s="630"/>
      <c r="E2086" s="630"/>
      <c r="F2086" s="640"/>
      <c r="G2086" s="632"/>
      <c r="H2086" s="632"/>
      <c r="I2086" s="632"/>
      <c r="J2086" s="632"/>
      <c r="K2086" s="632"/>
      <c r="L2086" s="633"/>
      <c r="M2086" s="633"/>
      <c r="N2086" s="634"/>
      <c r="O2086" s="627"/>
      <c r="P2086" s="627"/>
      <c r="Q2086" s="627"/>
      <c r="R2086" s="627"/>
      <c r="S2086" s="627"/>
      <c r="T2086" s="627"/>
      <c r="U2086" s="627"/>
      <c r="V2086" s="627"/>
      <c r="W2086" s="627"/>
      <c r="X2086" s="627"/>
      <c r="Y2086" s="627"/>
      <c r="Z2086" s="627"/>
      <c r="AA2086" s="628"/>
      <c r="AB2086" s="628"/>
    </row>
    <row r="2087">
      <c r="A2087" s="635"/>
      <c r="B2087" s="357"/>
      <c r="C2087" s="630"/>
      <c r="D2087" s="630"/>
      <c r="E2087" s="630"/>
      <c r="F2087" s="640"/>
      <c r="G2087" s="632"/>
      <c r="H2087" s="632"/>
      <c r="I2087" s="632"/>
      <c r="J2087" s="632"/>
      <c r="K2087" s="632"/>
      <c r="L2087" s="633"/>
      <c r="M2087" s="633"/>
      <c r="N2087" s="634"/>
      <c r="O2087" s="627"/>
      <c r="P2087" s="627"/>
      <c r="Q2087" s="627"/>
      <c r="R2087" s="627"/>
      <c r="S2087" s="627"/>
      <c r="T2087" s="627"/>
      <c r="U2087" s="627"/>
      <c r="V2087" s="627"/>
      <c r="W2087" s="627"/>
      <c r="X2087" s="627"/>
      <c r="Y2087" s="627"/>
      <c r="Z2087" s="627"/>
      <c r="AA2087" s="628"/>
      <c r="AB2087" s="628"/>
    </row>
    <row r="2088">
      <c r="A2088" s="635"/>
      <c r="B2088" s="357"/>
      <c r="C2088" s="630"/>
      <c r="D2088" s="630"/>
      <c r="E2088" s="630"/>
      <c r="F2088" s="640"/>
      <c r="G2088" s="632"/>
      <c r="H2088" s="632"/>
      <c r="I2088" s="632"/>
      <c r="J2088" s="632"/>
      <c r="K2088" s="632"/>
      <c r="L2088" s="633"/>
      <c r="M2088" s="633"/>
      <c r="N2088" s="634"/>
      <c r="O2088" s="627"/>
      <c r="P2088" s="627"/>
      <c r="Q2088" s="627"/>
      <c r="R2088" s="627"/>
      <c r="S2088" s="627"/>
      <c r="T2088" s="627"/>
      <c r="U2088" s="627"/>
      <c r="V2088" s="627"/>
      <c r="W2088" s="627"/>
      <c r="X2088" s="627"/>
      <c r="Y2088" s="627"/>
      <c r="Z2088" s="627"/>
      <c r="AA2088" s="628"/>
      <c r="AB2088" s="628"/>
    </row>
    <row r="2089">
      <c r="A2089" s="635"/>
      <c r="B2089" s="357"/>
      <c r="C2089" s="630"/>
      <c r="D2089" s="630"/>
      <c r="E2089" s="630"/>
      <c r="F2089" s="640"/>
      <c r="G2089" s="632"/>
      <c r="H2089" s="632"/>
      <c r="I2089" s="632"/>
      <c r="J2089" s="632"/>
      <c r="K2089" s="632"/>
      <c r="L2089" s="633"/>
      <c r="M2089" s="633"/>
      <c r="N2089" s="634"/>
      <c r="O2089" s="627"/>
      <c r="P2089" s="627"/>
      <c r="Q2089" s="627"/>
      <c r="R2089" s="627"/>
      <c r="S2089" s="627"/>
      <c r="T2089" s="627"/>
      <c r="U2089" s="627"/>
      <c r="V2089" s="627"/>
      <c r="W2089" s="627"/>
      <c r="X2089" s="627"/>
      <c r="Y2089" s="627"/>
      <c r="Z2089" s="627"/>
      <c r="AA2089" s="628"/>
      <c r="AB2089" s="628"/>
    </row>
    <row r="2090">
      <c r="A2090" s="635"/>
      <c r="B2090" s="357"/>
      <c r="C2090" s="630"/>
      <c r="D2090" s="630"/>
      <c r="E2090" s="630"/>
      <c r="F2090" s="640"/>
      <c r="G2090" s="632"/>
      <c r="H2090" s="632"/>
      <c r="I2090" s="632"/>
      <c r="J2090" s="632"/>
      <c r="K2090" s="632"/>
      <c r="L2090" s="633"/>
      <c r="M2090" s="633"/>
      <c r="N2090" s="634"/>
      <c r="O2090" s="627"/>
      <c r="P2090" s="627"/>
      <c r="Q2090" s="627"/>
      <c r="R2090" s="627"/>
      <c r="S2090" s="627"/>
      <c r="T2090" s="627"/>
      <c r="U2090" s="627"/>
      <c r="V2090" s="627"/>
      <c r="W2090" s="627"/>
      <c r="X2090" s="627"/>
      <c r="Y2090" s="627"/>
      <c r="Z2090" s="627"/>
      <c r="AA2090" s="628"/>
      <c r="AB2090" s="628"/>
    </row>
    <row r="2091">
      <c r="A2091" s="635"/>
      <c r="B2091" s="357"/>
      <c r="C2091" s="630"/>
      <c r="D2091" s="630"/>
      <c r="E2091" s="630"/>
      <c r="F2091" s="640"/>
      <c r="G2091" s="632"/>
      <c r="H2091" s="632"/>
      <c r="I2091" s="632"/>
      <c r="J2091" s="632"/>
      <c r="K2091" s="632"/>
      <c r="L2091" s="633"/>
      <c r="M2091" s="633"/>
      <c r="N2091" s="634"/>
      <c r="O2091" s="627"/>
      <c r="P2091" s="627"/>
      <c r="Q2091" s="627"/>
      <c r="R2091" s="627"/>
      <c r="S2091" s="627"/>
      <c r="T2091" s="627"/>
      <c r="U2091" s="627"/>
      <c r="V2091" s="627"/>
      <c r="W2091" s="627"/>
      <c r="X2091" s="627"/>
      <c r="Y2091" s="627"/>
      <c r="Z2091" s="627"/>
      <c r="AA2091" s="628"/>
      <c r="AB2091" s="628"/>
    </row>
    <row r="2092">
      <c r="A2092" s="635"/>
      <c r="B2092" s="357"/>
      <c r="C2092" s="630"/>
      <c r="D2092" s="630"/>
      <c r="E2092" s="630"/>
      <c r="F2092" s="640"/>
      <c r="G2092" s="632"/>
      <c r="H2092" s="632"/>
      <c r="I2092" s="632"/>
      <c r="J2092" s="632"/>
      <c r="K2092" s="632"/>
      <c r="L2092" s="633"/>
      <c r="M2092" s="633"/>
      <c r="N2092" s="634"/>
      <c r="O2092" s="627"/>
      <c r="P2092" s="627"/>
      <c r="Q2092" s="627"/>
      <c r="R2092" s="627"/>
      <c r="S2092" s="627"/>
      <c r="T2092" s="627"/>
      <c r="U2092" s="627"/>
      <c r="V2092" s="627"/>
      <c r="W2092" s="627"/>
      <c r="X2092" s="627"/>
      <c r="Y2092" s="627"/>
      <c r="Z2092" s="627"/>
      <c r="AA2092" s="628"/>
      <c r="AB2092" s="628"/>
    </row>
    <row r="2093">
      <c r="A2093" s="635"/>
      <c r="B2093" s="357"/>
      <c r="C2093" s="630"/>
      <c r="D2093" s="630"/>
      <c r="E2093" s="630"/>
      <c r="F2093" s="640"/>
      <c r="G2093" s="632"/>
      <c r="H2093" s="632"/>
      <c r="I2093" s="632"/>
      <c r="J2093" s="632"/>
      <c r="K2093" s="632"/>
      <c r="L2093" s="633"/>
      <c r="M2093" s="633"/>
      <c r="N2093" s="634"/>
      <c r="O2093" s="627"/>
      <c r="P2093" s="627"/>
      <c r="Q2093" s="627"/>
      <c r="R2093" s="627"/>
      <c r="S2093" s="627"/>
      <c r="T2093" s="627"/>
      <c r="U2093" s="627"/>
      <c r="V2093" s="627"/>
      <c r="W2093" s="627"/>
      <c r="X2093" s="627"/>
      <c r="Y2093" s="627"/>
      <c r="Z2093" s="627"/>
      <c r="AA2093" s="628"/>
      <c r="AB2093" s="628"/>
    </row>
    <row r="2094">
      <c r="A2094" s="635"/>
      <c r="B2094" s="357"/>
      <c r="C2094" s="630"/>
      <c r="D2094" s="630"/>
      <c r="E2094" s="630"/>
      <c r="F2094" s="640"/>
      <c r="G2094" s="632"/>
      <c r="H2094" s="632"/>
      <c r="I2094" s="632"/>
      <c r="J2094" s="632"/>
      <c r="K2094" s="632"/>
      <c r="L2094" s="633"/>
      <c r="M2094" s="633"/>
      <c r="N2094" s="634"/>
      <c r="O2094" s="627"/>
      <c r="P2094" s="627"/>
      <c r="Q2094" s="627"/>
      <c r="R2094" s="627"/>
      <c r="S2094" s="627"/>
      <c r="T2094" s="627"/>
      <c r="U2094" s="627"/>
      <c r="V2094" s="627"/>
      <c r="W2094" s="627"/>
      <c r="X2094" s="627"/>
      <c r="Y2094" s="627"/>
      <c r="Z2094" s="627"/>
      <c r="AA2094" s="628"/>
      <c r="AB2094" s="628"/>
    </row>
    <row r="2095">
      <c r="A2095" s="635"/>
      <c r="B2095" s="357"/>
      <c r="C2095" s="630"/>
      <c r="D2095" s="630"/>
      <c r="E2095" s="630"/>
      <c r="F2095" s="640"/>
      <c r="G2095" s="632"/>
      <c r="H2095" s="632"/>
      <c r="I2095" s="632"/>
      <c r="J2095" s="632"/>
      <c r="K2095" s="632"/>
      <c r="L2095" s="633"/>
      <c r="M2095" s="633"/>
      <c r="N2095" s="634"/>
      <c r="O2095" s="627"/>
      <c r="P2095" s="627"/>
      <c r="Q2095" s="627"/>
      <c r="R2095" s="627"/>
      <c r="S2095" s="627"/>
      <c r="T2095" s="627"/>
      <c r="U2095" s="627"/>
      <c r="V2095" s="627"/>
      <c r="W2095" s="627"/>
      <c r="X2095" s="627"/>
      <c r="Y2095" s="627"/>
      <c r="Z2095" s="627"/>
      <c r="AA2095" s="628"/>
      <c r="AB2095" s="628"/>
    </row>
    <row r="2096">
      <c r="A2096" s="635"/>
      <c r="B2096" s="357"/>
      <c r="C2096" s="630"/>
      <c r="D2096" s="630"/>
      <c r="E2096" s="630"/>
      <c r="F2096" s="640"/>
      <c r="G2096" s="632"/>
      <c r="H2096" s="632"/>
      <c r="I2096" s="632"/>
      <c r="J2096" s="632"/>
      <c r="K2096" s="632"/>
      <c r="L2096" s="633"/>
      <c r="M2096" s="633"/>
      <c r="N2096" s="634"/>
      <c r="O2096" s="627"/>
      <c r="P2096" s="627"/>
      <c r="Q2096" s="627"/>
      <c r="R2096" s="627"/>
      <c r="S2096" s="627"/>
      <c r="T2096" s="627"/>
      <c r="U2096" s="627"/>
      <c r="V2096" s="627"/>
      <c r="W2096" s="627"/>
      <c r="X2096" s="627"/>
      <c r="Y2096" s="627"/>
      <c r="Z2096" s="627"/>
      <c r="AA2096" s="628"/>
      <c r="AB2096" s="628"/>
    </row>
    <row r="2097">
      <c r="A2097" s="635"/>
      <c r="B2097" s="357"/>
      <c r="C2097" s="630"/>
      <c r="D2097" s="630"/>
      <c r="E2097" s="630"/>
      <c r="F2097" s="640"/>
      <c r="G2097" s="632"/>
      <c r="H2097" s="632"/>
      <c r="I2097" s="632"/>
      <c r="J2097" s="632"/>
      <c r="K2097" s="632"/>
      <c r="L2097" s="633"/>
      <c r="M2097" s="633"/>
      <c r="N2097" s="634"/>
      <c r="O2097" s="627"/>
      <c r="P2097" s="627"/>
      <c r="Q2097" s="627"/>
      <c r="R2097" s="627"/>
      <c r="S2097" s="627"/>
      <c r="T2097" s="627"/>
      <c r="U2097" s="627"/>
      <c r="V2097" s="627"/>
      <c r="W2097" s="627"/>
      <c r="X2097" s="627"/>
      <c r="Y2097" s="627"/>
      <c r="Z2097" s="627"/>
      <c r="AA2097" s="628"/>
      <c r="AB2097" s="628"/>
    </row>
    <row r="2098">
      <c r="A2098" s="635"/>
      <c r="B2098" s="357"/>
      <c r="C2098" s="630"/>
      <c r="D2098" s="630"/>
      <c r="E2098" s="630"/>
      <c r="F2098" s="640"/>
      <c r="G2098" s="632"/>
      <c r="H2098" s="632"/>
      <c r="I2098" s="632"/>
      <c r="J2098" s="632"/>
      <c r="K2098" s="632"/>
      <c r="L2098" s="633"/>
      <c r="M2098" s="633"/>
      <c r="N2098" s="634"/>
      <c r="O2098" s="627"/>
      <c r="P2098" s="627"/>
      <c r="Q2098" s="627"/>
      <c r="R2098" s="627"/>
      <c r="S2098" s="627"/>
      <c r="T2098" s="627"/>
      <c r="U2098" s="627"/>
      <c r="V2098" s="627"/>
      <c r="W2098" s="627"/>
      <c r="X2098" s="627"/>
      <c r="Y2098" s="627"/>
      <c r="Z2098" s="627"/>
      <c r="AA2098" s="628"/>
      <c r="AB2098" s="628"/>
    </row>
    <row r="2099">
      <c r="A2099" s="635"/>
      <c r="B2099" s="357"/>
      <c r="C2099" s="630"/>
      <c r="D2099" s="630"/>
      <c r="E2099" s="630"/>
      <c r="F2099" s="640"/>
      <c r="G2099" s="632"/>
      <c r="H2099" s="632"/>
      <c r="I2099" s="632"/>
      <c r="J2099" s="632"/>
      <c r="K2099" s="632"/>
      <c r="L2099" s="633"/>
      <c r="M2099" s="633"/>
      <c r="N2099" s="634"/>
      <c r="O2099" s="627"/>
      <c r="P2099" s="627"/>
      <c r="Q2099" s="627"/>
      <c r="R2099" s="627"/>
      <c r="S2099" s="627"/>
      <c r="T2099" s="627"/>
      <c r="U2099" s="627"/>
      <c r="V2099" s="627"/>
      <c r="W2099" s="627"/>
      <c r="X2099" s="627"/>
      <c r="Y2099" s="627"/>
      <c r="Z2099" s="627"/>
      <c r="AA2099" s="628"/>
      <c r="AB2099" s="628"/>
    </row>
    <row r="2100">
      <c r="A2100" s="635"/>
      <c r="B2100" s="357"/>
      <c r="C2100" s="630"/>
      <c r="D2100" s="630"/>
      <c r="E2100" s="630"/>
      <c r="F2100" s="640"/>
      <c r="G2100" s="632"/>
      <c r="H2100" s="632"/>
      <c r="I2100" s="632"/>
      <c r="J2100" s="632"/>
      <c r="K2100" s="632"/>
      <c r="L2100" s="633"/>
      <c r="M2100" s="633"/>
      <c r="N2100" s="634"/>
      <c r="O2100" s="627"/>
      <c r="P2100" s="627"/>
      <c r="Q2100" s="627"/>
      <c r="R2100" s="627"/>
      <c r="S2100" s="627"/>
      <c r="T2100" s="627"/>
      <c r="U2100" s="627"/>
      <c r="V2100" s="627"/>
      <c r="W2100" s="627"/>
      <c r="X2100" s="627"/>
      <c r="Y2100" s="627"/>
      <c r="Z2100" s="627"/>
      <c r="AA2100" s="628"/>
      <c r="AB2100" s="628"/>
    </row>
    <row r="2101">
      <c r="A2101" s="635"/>
      <c r="B2101" s="357"/>
      <c r="C2101" s="630"/>
      <c r="D2101" s="630"/>
      <c r="E2101" s="630"/>
      <c r="F2101" s="640"/>
      <c r="G2101" s="632"/>
      <c r="H2101" s="632"/>
      <c r="I2101" s="632"/>
      <c r="J2101" s="632"/>
      <c r="K2101" s="632"/>
      <c r="L2101" s="633"/>
      <c r="M2101" s="633"/>
      <c r="N2101" s="634"/>
      <c r="O2101" s="627"/>
      <c r="P2101" s="627"/>
      <c r="Q2101" s="627"/>
      <c r="R2101" s="627"/>
      <c r="S2101" s="627"/>
      <c r="T2101" s="627"/>
      <c r="U2101" s="627"/>
      <c r="V2101" s="627"/>
      <c r="W2101" s="627"/>
      <c r="X2101" s="627"/>
      <c r="Y2101" s="627"/>
      <c r="Z2101" s="627"/>
      <c r="AA2101" s="628"/>
      <c r="AB2101" s="628"/>
    </row>
    <row r="2102">
      <c r="A2102" s="635"/>
      <c r="B2102" s="357"/>
      <c r="C2102" s="630"/>
      <c r="D2102" s="630"/>
      <c r="E2102" s="630"/>
      <c r="F2102" s="640"/>
      <c r="G2102" s="632"/>
      <c r="H2102" s="632"/>
      <c r="I2102" s="632"/>
      <c r="J2102" s="632"/>
      <c r="K2102" s="632"/>
      <c r="L2102" s="633"/>
      <c r="M2102" s="633"/>
      <c r="N2102" s="634"/>
      <c r="O2102" s="627"/>
      <c r="P2102" s="627"/>
      <c r="Q2102" s="627"/>
      <c r="R2102" s="627"/>
      <c r="S2102" s="627"/>
      <c r="T2102" s="627"/>
      <c r="U2102" s="627"/>
      <c r="V2102" s="627"/>
      <c r="W2102" s="627"/>
      <c r="X2102" s="627"/>
      <c r="Y2102" s="627"/>
      <c r="Z2102" s="627"/>
      <c r="AA2102" s="628"/>
      <c r="AB2102" s="628"/>
    </row>
    <row r="2103">
      <c r="A2103" s="635"/>
      <c r="B2103" s="357"/>
      <c r="C2103" s="630"/>
      <c r="D2103" s="630"/>
      <c r="E2103" s="630"/>
      <c r="F2103" s="640"/>
      <c r="G2103" s="632"/>
      <c r="H2103" s="632"/>
      <c r="I2103" s="632"/>
      <c r="J2103" s="632"/>
      <c r="K2103" s="632"/>
      <c r="L2103" s="633"/>
      <c r="M2103" s="633"/>
      <c r="N2103" s="634"/>
      <c r="O2103" s="627"/>
      <c r="P2103" s="627"/>
      <c r="Q2103" s="627"/>
      <c r="R2103" s="627"/>
      <c r="S2103" s="627"/>
      <c r="T2103" s="627"/>
      <c r="U2103" s="627"/>
      <c r="V2103" s="627"/>
      <c r="W2103" s="627"/>
      <c r="X2103" s="627"/>
      <c r="Y2103" s="627"/>
      <c r="Z2103" s="627"/>
      <c r="AA2103" s="628"/>
      <c r="AB2103" s="628"/>
    </row>
    <row r="2104">
      <c r="A2104" s="635"/>
      <c r="B2104" s="357"/>
      <c r="C2104" s="630"/>
      <c r="D2104" s="630"/>
      <c r="E2104" s="630"/>
      <c r="F2104" s="640"/>
      <c r="G2104" s="632"/>
      <c r="H2104" s="632"/>
      <c r="I2104" s="632"/>
      <c r="J2104" s="632"/>
      <c r="K2104" s="632"/>
      <c r="L2104" s="633"/>
      <c r="M2104" s="633"/>
      <c r="N2104" s="634"/>
      <c r="O2104" s="627"/>
      <c r="P2104" s="627"/>
      <c r="Q2104" s="627"/>
      <c r="R2104" s="627"/>
      <c r="S2104" s="627"/>
      <c r="T2104" s="627"/>
      <c r="U2104" s="627"/>
      <c r="V2104" s="627"/>
      <c r="W2104" s="627"/>
      <c r="X2104" s="627"/>
      <c r="Y2104" s="627"/>
      <c r="Z2104" s="627"/>
      <c r="AA2104" s="628"/>
      <c r="AB2104" s="628"/>
    </row>
    <row r="2105">
      <c r="A2105" s="635"/>
      <c r="B2105" s="357"/>
      <c r="C2105" s="630"/>
      <c r="D2105" s="630"/>
      <c r="E2105" s="630"/>
      <c r="F2105" s="640"/>
      <c r="G2105" s="632"/>
      <c r="H2105" s="632"/>
      <c r="I2105" s="632"/>
      <c r="J2105" s="632"/>
      <c r="K2105" s="632"/>
      <c r="L2105" s="633"/>
      <c r="M2105" s="633"/>
      <c r="N2105" s="634"/>
      <c r="O2105" s="627"/>
      <c r="P2105" s="627"/>
      <c r="Q2105" s="627"/>
      <c r="R2105" s="627"/>
      <c r="S2105" s="627"/>
      <c r="T2105" s="627"/>
      <c r="U2105" s="627"/>
      <c r="V2105" s="627"/>
      <c r="W2105" s="627"/>
      <c r="X2105" s="627"/>
      <c r="Y2105" s="627"/>
      <c r="Z2105" s="627"/>
      <c r="AA2105" s="628"/>
      <c r="AB2105" s="628"/>
    </row>
    <row r="2106">
      <c r="A2106" s="635"/>
      <c r="B2106" s="357"/>
      <c r="C2106" s="630"/>
      <c r="D2106" s="630"/>
      <c r="E2106" s="630"/>
      <c r="F2106" s="640"/>
      <c r="G2106" s="632"/>
      <c r="H2106" s="632"/>
      <c r="I2106" s="632"/>
      <c r="J2106" s="632"/>
      <c r="K2106" s="632"/>
      <c r="L2106" s="633"/>
      <c r="M2106" s="633"/>
      <c r="N2106" s="634"/>
      <c r="O2106" s="627"/>
      <c r="P2106" s="627"/>
      <c r="Q2106" s="627"/>
      <c r="R2106" s="627"/>
      <c r="S2106" s="627"/>
      <c r="T2106" s="627"/>
      <c r="U2106" s="627"/>
      <c r="V2106" s="627"/>
      <c r="W2106" s="627"/>
      <c r="X2106" s="627"/>
      <c r="Y2106" s="627"/>
      <c r="Z2106" s="627"/>
      <c r="AA2106" s="628"/>
      <c r="AB2106" s="628"/>
    </row>
    <row r="2107">
      <c r="A2107" s="635"/>
      <c r="B2107" s="357"/>
      <c r="C2107" s="630"/>
      <c r="D2107" s="630"/>
      <c r="E2107" s="630"/>
      <c r="F2107" s="640"/>
      <c r="G2107" s="632"/>
      <c r="H2107" s="632"/>
      <c r="I2107" s="632"/>
      <c r="J2107" s="632"/>
      <c r="K2107" s="632"/>
      <c r="L2107" s="633"/>
      <c r="M2107" s="633"/>
      <c r="N2107" s="634"/>
      <c r="O2107" s="627"/>
      <c r="P2107" s="627"/>
      <c r="Q2107" s="627"/>
      <c r="R2107" s="627"/>
      <c r="S2107" s="627"/>
      <c r="T2107" s="627"/>
      <c r="U2107" s="627"/>
      <c r="V2107" s="627"/>
      <c r="W2107" s="627"/>
      <c r="X2107" s="627"/>
      <c r="Y2107" s="627"/>
      <c r="Z2107" s="627"/>
      <c r="AA2107" s="628"/>
      <c r="AB2107" s="628"/>
    </row>
    <row r="2108">
      <c r="A2108" s="635"/>
      <c r="B2108" s="357"/>
      <c r="C2108" s="630"/>
      <c r="D2108" s="630"/>
      <c r="E2108" s="630"/>
      <c r="F2108" s="640"/>
      <c r="G2108" s="632"/>
      <c r="H2108" s="632"/>
      <c r="I2108" s="632"/>
      <c r="J2108" s="632"/>
      <c r="K2108" s="632"/>
      <c r="L2108" s="633"/>
      <c r="M2108" s="633"/>
      <c r="N2108" s="634"/>
      <c r="O2108" s="627"/>
      <c r="P2108" s="627"/>
      <c r="Q2108" s="627"/>
      <c r="R2108" s="627"/>
      <c r="S2108" s="627"/>
      <c r="T2108" s="627"/>
      <c r="U2108" s="627"/>
      <c r="V2108" s="627"/>
      <c r="W2108" s="627"/>
      <c r="X2108" s="627"/>
      <c r="Y2108" s="627"/>
      <c r="Z2108" s="627"/>
      <c r="AA2108" s="628"/>
      <c r="AB2108" s="628"/>
    </row>
    <row r="2109">
      <c r="A2109" s="635"/>
      <c r="B2109" s="357"/>
      <c r="C2109" s="630"/>
      <c r="D2109" s="630"/>
      <c r="E2109" s="630"/>
      <c r="F2109" s="640"/>
      <c r="G2109" s="632"/>
      <c r="H2109" s="632"/>
      <c r="I2109" s="632"/>
      <c r="J2109" s="632"/>
      <c r="K2109" s="632"/>
      <c r="L2109" s="633"/>
      <c r="M2109" s="633"/>
      <c r="N2109" s="634"/>
      <c r="O2109" s="627"/>
      <c r="P2109" s="627"/>
      <c r="Q2109" s="627"/>
      <c r="R2109" s="627"/>
      <c r="S2109" s="627"/>
      <c r="T2109" s="627"/>
      <c r="U2109" s="627"/>
      <c r="V2109" s="627"/>
      <c r="W2109" s="627"/>
      <c r="X2109" s="627"/>
      <c r="Y2109" s="627"/>
      <c r="Z2109" s="627"/>
      <c r="AA2109" s="628"/>
      <c r="AB2109" s="628"/>
    </row>
    <row r="2110">
      <c r="A2110" s="635"/>
      <c r="B2110" s="357"/>
      <c r="C2110" s="630"/>
      <c r="D2110" s="630"/>
      <c r="E2110" s="630"/>
      <c r="F2110" s="640"/>
      <c r="G2110" s="632"/>
      <c r="H2110" s="632"/>
      <c r="I2110" s="632"/>
      <c r="J2110" s="632"/>
      <c r="K2110" s="632"/>
      <c r="L2110" s="633"/>
      <c r="M2110" s="633"/>
      <c r="N2110" s="634"/>
      <c r="O2110" s="627"/>
      <c r="P2110" s="627"/>
      <c r="Q2110" s="627"/>
      <c r="R2110" s="627"/>
      <c r="S2110" s="627"/>
      <c r="T2110" s="627"/>
      <c r="U2110" s="627"/>
      <c r="V2110" s="627"/>
      <c r="W2110" s="627"/>
      <c r="X2110" s="627"/>
      <c r="Y2110" s="627"/>
      <c r="Z2110" s="627"/>
      <c r="AA2110" s="628"/>
      <c r="AB2110" s="628"/>
    </row>
    <row r="2111">
      <c r="A2111" s="635"/>
      <c r="B2111" s="357"/>
      <c r="C2111" s="630"/>
      <c r="D2111" s="630"/>
      <c r="E2111" s="630"/>
      <c r="F2111" s="640"/>
      <c r="G2111" s="632"/>
      <c r="H2111" s="632"/>
      <c r="I2111" s="632"/>
      <c r="J2111" s="632"/>
      <c r="K2111" s="632"/>
      <c r="L2111" s="633"/>
      <c r="M2111" s="633"/>
      <c r="N2111" s="634"/>
      <c r="O2111" s="627"/>
      <c r="P2111" s="627"/>
      <c r="Q2111" s="627"/>
      <c r="R2111" s="627"/>
      <c r="S2111" s="627"/>
      <c r="T2111" s="627"/>
      <c r="U2111" s="627"/>
      <c r="V2111" s="627"/>
      <c r="W2111" s="627"/>
      <c r="X2111" s="627"/>
      <c r="Y2111" s="627"/>
      <c r="Z2111" s="627"/>
      <c r="AA2111" s="628"/>
      <c r="AB2111" s="628"/>
    </row>
    <row r="2112">
      <c r="A2112" s="635"/>
      <c r="B2112" s="357"/>
      <c r="C2112" s="630"/>
      <c r="D2112" s="630"/>
      <c r="E2112" s="630"/>
      <c r="F2112" s="640"/>
      <c r="G2112" s="632"/>
      <c r="H2112" s="632"/>
      <c r="I2112" s="632"/>
      <c r="J2112" s="632"/>
      <c r="K2112" s="632"/>
      <c r="L2112" s="633"/>
      <c r="M2112" s="633"/>
      <c r="N2112" s="634"/>
      <c r="O2112" s="627"/>
      <c r="P2112" s="627"/>
      <c r="Q2112" s="627"/>
      <c r="R2112" s="627"/>
      <c r="S2112" s="627"/>
      <c r="T2112" s="627"/>
      <c r="U2112" s="627"/>
      <c r="V2112" s="627"/>
      <c r="W2112" s="627"/>
      <c r="X2112" s="627"/>
      <c r="Y2112" s="627"/>
      <c r="Z2112" s="627"/>
      <c r="AA2112" s="628"/>
      <c r="AB2112" s="628"/>
    </row>
    <row r="2113">
      <c r="A2113" s="635"/>
      <c r="B2113" s="357"/>
      <c r="C2113" s="630"/>
      <c r="D2113" s="630"/>
      <c r="E2113" s="630"/>
      <c r="F2113" s="640"/>
      <c r="G2113" s="632"/>
      <c r="H2113" s="632"/>
      <c r="I2113" s="632"/>
      <c r="J2113" s="632"/>
      <c r="K2113" s="632"/>
      <c r="L2113" s="633"/>
      <c r="M2113" s="633"/>
      <c r="N2113" s="634"/>
      <c r="O2113" s="627"/>
      <c r="P2113" s="627"/>
      <c r="Q2113" s="627"/>
      <c r="R2113" s="627"/>
      <c r="S2113" s="627"/>
      <c r="T2113" s="627"/>
      <c r="U2113" s="627"/>
      <c r="V2113" s="627"/>
      <c r="W2113" s="627"/>
      <c r="X2113" s="627"/>
      <c r="Y2113" s="627"/>
      <c r="Z2113" s="627"/>
      <c r="AA2113" s="628"/>
      <c r="AB2113" s="628"/>
    </row>
    <row r="2114">
      <c r="A2114" s="635"/>
      <c r="B2114" s="357"/>
      <c r="C2114" s="630"/>
      <c r="D2114" s="630"/>
      <c r="E2114" s="630"/>
      <c r="F2114" s="640"/>
      <c r="G2114" s="632"/>
      <c r="H2114" s="632"/>
      <c r="I2114" s="632"/>
      <c r="J2114" s="632"/>
      <c r="K2114" s="632"/>
      <c r="L2114" s="633"/>
      <c r="M2114" s="633"/>
      <c r="N2114" s="634"/>
      <c r="O2114" s="627"/>
      <c r="P2114" s="627"/>
      <c r="Q2114" s="627"/>
      <c r="R2114" s="627"/>
      <c r="S2114" s="627"/>
      <c r="T2114" s="627"/>
      <c r="U2114" s="627"/>
      <c r="V2114" s="627"/>
      <c r="W2114" s="627"/>
      <c r="X2114" s="627"/>
      <c r="Y2114" s="627"/>
      <c r="Z2114" s="627"/>
      <c r="AA2114" s="628"/>
      <c r="AB2114" s="628"/>
    </row>
    <row r="2115">
      <c r="A2115" s="635"/>
      <c r="B2115" s="357"/>
      <c r="C2115" s="630"/>
      <c r="D2115" s="630"/>
      <c r="E2115" s="630"/>
      <c r="F2115" s="640"/>
      <c r="G2115" s="632"/>
      <c r="H2115" s="632"/>
      <c r="I2115" s="632"/>
      <c r="J2115" s="632"/>
      <c r="K2115" s="632"/>
      <c r="L2115" s="633"/>
      <c r="M2115" s="633"/>
      <c r="N2115" s="634"/>
      <c r="O2115" s="627"/>
      <c r="P2115" s="627"/>
      <c r="Q2115" s="627"/>
      <c r="R2115" s="627"/>
      <c r="S2115" s="627"/>
      <c r="T2115" s="627"/>
      <c r="U2115" s="627"/>
      <c r="V2115" s="627"/>
      <c r="W2115" s="627"/>
      <c r="X2115" s="627"/>
      <c r="Y2115" s="627"/>
      <c r="Z2115" s="627"/>
      <c r="AA2115" s="628"/>
      <c r="AB2115" s="628"/>
    </row>
    <row r="2116">
      <c r="A2116" s="635"/>
      <c r="B2116" s="357"/>
      <c r="C2116" s="630"/>
      <c r="D2116" s="630"/>
      <c r="E2116" s="630"/>
      <c r="F2116" s="640"/>
      <c r="G2116" s="632"/>
      <c r="H2116" s="632"/>
      <c r="I2116" s="632"/>
      <c r="J2116" s="632"/>
      <c r="K2116" s="632"/>
      <c r="L2116" s="633"/>
      <c r="M2116" s="633"/>
      <c r="N2116" s="634"/>
      <c r="O2116" s="627"/>
      <c r="P2116" s="627"/>
      <c r="Q2116" s="627"/>
      <c r="R2116" s="627"/>
      <c r="S2116" s="627"/>
      <c r="T2116" s="627"/>
      <c r="U2116" s="627"/>
      <c r="V2116" s="627"/>
      <c r="W2116" s="627"/>
      <c r="X2116" s="627"/>
      <c r="Y2116" s="627"/>
      <c r="Z2116" s="627"/>
      <c r="AA2116" s="628"/>
      <c r="AB2116" s="628"/>
    </row>
    <row r="2117">
      <c r="A2117" s="635"/>
      <c r="B2117" s="357"/>
      <c r="C2117" s="630"/>
      <c r="D2117" s="630"/>
      <c r="E2117" s="630"/>
      <c r="F2117" s="640"/>
      <c r="G2117" s="632"/>
      <c r="H2117" s="632"/>
      <c r="I2117" s="632"/>
      <c r="J2117" s="632"/>
      <c r="K2117" s="632"/>
      <c r="L2117" s="633"/>
      <c r="M2117" s="633"/>
      <c r="N2117" s="634"/>
      <c r="O2117" s="627"/>
      <c r="P2117" s="627"/>
      <c r="Q2117" s="627"/>
      <c r="R2117" s="627"/>
      <c r="S2117" s="627"/>
      <c r="T2117" s="627"/>
      <c r="U2117" s="627"/>
      <c r="V2117" s="627"/>
      <c r="W2117" s="627"/>
      <c r="X2117" s="627"/>
      <c r="Y2117" s="627"/>
      <c r="Z2117" s="627"/>
      <c r="AA2117" s="628"/>
      <c r="AB2117" s="628"/>
    </row>
    <row r="2118">
      <c r="A2118" s="635"/>
      <c r="B2118" s="357"/>
      <c r="C2118" s="630"/>
      <c r="D2118" s="630"/>
      <c r="E2118" s="630"/>
      <c r="F2118" s="640"/>
      <c r="G2118" s="632"/>
      <c r="H2118" s="632"/>
      <c r="I2118" s="632"/>
      <c r="J2118" s="632"/>
      <c r="K2118" s="632"/>
      <c r="L2118" s="633"/>
      <c r="M2118" s="633"/>
      <c r="N2118" s="634"/>
      <c r="O2118" s="627"/>
      <c r="P2118" s="627"/>
      <c r="Q2118" s="627"/>
      <c r="R2118" s="627"/>
      <c r="S2118" s="627"/>
      <c r="T2118" s="627"/>
      <c r="U2118" s="627"/>
      <c r="V2118" s="627"/>
      <c r="W2118" s="627"/>
      <c r="X2118" s="627"/>
      <c r="Y2118" s="627"/>
      <c r="Z2118" s="627"/>
      <c r="AA2118" s="628"/>
      <c r="AB2118" s="628"/>
    </row>
    <row r="2119">
      <c r="A2119" s="635"/>
      <c r="B2119" s="357"/>
      <c r="C2119" s="630"/>
      <c r="D2119" s="630"/>
      <c r="E2119" s="630"/>
      <c r="F2119" s="640"/>
      <c r="G2119" s="632"/>
      <c r="H2119" s="632"/>
      <c r="I2119" s="632"/>
      <c r="J2119" s="632"/>
      <c r="K2119" s="632"/>
      <c r="L2119" s="633"/>
      <c r="M2119" s="633"/>
      <c r="N2119" s="634"/>
      <c r="O2119" s="627"/>
      <c r="P2119" s="627"/>
      <c r="Q2119" s="627"/>
      <c r="R2119" s="627"/>
      <c r="S2119" s="627"/>
      <c r="T2119" s="627"/>
      <c r="U2119" s="627"/>
      <c r="V2119" s="627"/>
      <c r="W2119" s="627"/>
      <c r="X2119" s="627"/>
      <c r="Y2119" s="627"/>
      <c r="Z2119" s="627"/>
      <c r="AA2119" s="628"/>
      <c r="AB2119" s="628"/>
    </row>
    <row r="2120">
      <c r="A2120" s="635"/>
      <c r="B2120" s="357"/>
      <c r="C2120" s="630"/>
      <c r="D2120" s="630"/>
      <c r="E2120" s="630"/>
      <c r="F2120" s="640"/>
      <c r="G2120" s="632"/>
      <c r="H2120" s="632"/>
      <c r="I2120" s="632"/>
      <c r="J2120" s="632"/>
      <c r="K2120" s="632"/>
      <c r="L2120" s="633"/>
      <c r="M2120" s="633"/>
      <c r="N2120" s="634"/>
      <c r="O2120" s="627"/>
      <c r="P2120" s="627"/>
      <c r="Q2120" s="627"/>
      <c r="R2120" s="627"/>
      <c r="S2120" s="627"/>
      <c r="T2120" s="627"/>
      <c r="U2120" s="627"/>
      <c r="V2120" s="627"/>
      <c r="W2120" s="627"/>
      <c r="X2120" s="627"/>
      <c r="Y2120" s="627"/>
      <c r="Z2120" s="627"/>
      <c r="AA2120" s="628"/>
      <c r="AB2120" s="628"/>
    </row>
    <row r="2121">
      <c r="A2121" s="635"/>
      <c r="B2121" s="357"/>
      <c r="C2121" s="630"/>
      <c r="D2121" s="630"/>
      <c r="E2121" s="630"/>
      <c r="F2121" s="640"/>
      <c r="G2121" s="632"/>
      <c r="H2121" s="632"/>
      <c r="I2121" s="632"/>
      <c r="J2121" s="632"/>
      <c r="K2121" s="632"/>
      <c r="L2121" s="633"/>
      <c r="M2121" s="633"/>
      <c r="N2121" s="634"/>
      <c r="O2121" s="627"/>
      <c r="P2121" s="627"/>
      <c r="Q2121" s="627"/>
      <c r="R2121" s="627"/>
      <c r="S2121" s="627"/>
      <c r="T2121" s="627"/>
      <c r="U2121" s="627"/>
      <c r="V2121" s="627"/>
      <c r="W2121" s="627"/>
      <c r="X2121" s="627"/>
      <c r="Y2121" s="627"/>
      <c r="Z2121" s="627"/>
      <c r="AA2121" s="628"/>
      <c r="AB2121" s="628"/>
    </row>
    <row r="2122">
      <c r="A2122" s="635"/>
      <c r="B2122" s="357"/>
      <c r="C2122" s="630"/>
      <c r="D2122" s="630"/>
      <c r="E2122" s="630"/>
      <c r="F2122" s="640"/>
      <c r="G2122" s="632"/>
      <c r="H2122" s="632"/>
      <c r="I2122" s="632"/>
      <c r="J2122" s="632"/>
      <c r="K2122" s="632"/>
      <c r="L2122" s="633"/>
      <c r="M2122" s="633"/>
      <c r="N2122" s="634"/>
      <c r="O2122" s="627"/>
      <c r="P2122" s="627"/>
      <c r="Q2122" s="627"/>
      <c r="R2122" s="627"/>
      <c r="S2122" s="627"/>
      <c r="T2122" s="627"/>
      <c r="U2122" s="627"/>
      <c r="V2122" s="627"/>
      <c r="W2122" s="627"/>
      <c r="X2122" s="627"/>
      <c r="Y2122" s="627"/>
      <c r="Z2122" s="627"/>
      <c r="AA2122" s="628"/>
      <c r="AB2122" s="628"/>
    </row>
    <row r="2123">
      <c r="A2123" s="635"/>
      <c r="B2123" s="357"/>
      <c r="C2123" s="630"/>
      <c r="D2123" s="630"/>
      <c r="E2123" s="630"/>
      <c r="F2123" s="640"/>
      <c r="G2123" s="632"/>
      <c r="H2123" s="632"/>
      <c r="I2123" s="632"/>
      <c r="J2123" s="632"/>
      <c r="K2123" s="632"/>
      <c r="L2123" s="633"/>
      <c r="M2123" s="633"/>
      <c r="N2123" s="634"/>
      <c r="O2123" s="627"/>
      <c r="P2123" s="627"/>
      <c r="Q2123" s="627"/>
      <c r="R2123" s="627"/>
      <c r="S2123" s="627"/>
      <c r="T2123" s="627"/>
      <c r="U2123" s="627"/>
      <c r="V2123" s="627"/>
      <c r="W2123" s="627"/>
      <c r="X2123" s="627"/>
      <c r="Y2123" s="627"/>
      <c r="Z2123" s="627"/>
      <c r="AA2123" s="628"/>
      <c r="AB2123" s="628"/>
    </row>
    <row r="2124">
      <c r="A2124" s="635"/>
      <c r="B2124" s="357"/>
      <c r="C2124" s="630"/>
      <c r="D2124" s="630"/>
      <c r="E2124" s="630"/>
      <c r="F2124" s="640"/>
      <c r="G2124" s="632"/>
      <c r="H2124" s="632"/>
      <c r="I2124" s="632"/>
      <c r="J2124" s="632"/>
      <c r="K2124" s="632"/>
      <c r="L2124" s="633"/>
      <c r="M2124" s="633"/>
      <c r="N2124" s="634"/>
      <c r="O2124" s="627"/>
      <c r="P2124" s="627"/>
      <c r="Q2124" s="627"/>
      <c r="R2124" s="627"/>
      <c r="S2124" s="627"/>
      <c r="T2124" s="627"/>
      <c r="U2124" s="627"/>
      <c r="V2124" s="627"/>
      <c r="W2124" s="627"/>
      <c r="X2124" s="627"/>
      <c r="Y2124" s="627"/>
      <c r="Z2124" s="627"/>
      <c r="AA2124" s="628"/>
      <c r="AB2124" s="628"/>
    </row>
    <row r="2125">
      <c r="A2125" s="635"/>
      <c r="B2125" s="357"/>
      <c r="C2125" s="630"/>
      <c r="D2125" s="630"/>
      <c r="E2125" s="630"/>
      <c r="F2125" s="640"/>
      <c r="G2125" s="632"/>
      <c r="H2125" s="632"/>
      <c r="I2125" s="632"/>
      <c r="J2125" s="632"/>
      <c r="K2125" s="632"/>
      <c r="L2125" s="633"/>
      <c r="M2125" s="633"/>
      <c r="N2125" s="634"/>
      <c r="O2125" s="627"/>
      <c r="P2125" s="627"/>
      <c r="Q2125" s="627"/>
      <c r="R2125" s="627"/>
      <c r="S2125" s="627"/>
      <c r="T2125" s="627"/>
      <c r="U2125" s="627"/>
      <c r="V2125" s="627"/>
      <c r="W2125" s="627"/>
      <c r="X2125" s="627"/>
      <c r="Y2125" s="627"/>
      <c r="Z2125" s="627"/>
      <c r="AA2125" s="628"/>
      <c r="AB2125" s="628"/>
    </row>
    <row r="2126">
      <c r="A2126" s="635"/>
      <c r="B2126" s="357"/>
      <c r="C2126" s="630"/>
      <c r="D2126" s="630"/>
      <c r="E2126" s="630"/>
      <c r="F2126" s="640"/>
      <c r="G2126" s="632"/>
      <c r="H2126" s="632"/>
      <c r="I2126" s="632"/>
      <c r="J2126" s="632"/>
      <c r="K2126" s="632"/>
      <c r="L2126" s="633"/>
      <c r="M2126" s="633"/>
      <c r="N2126" s="634"/>
      <c r="O2126" s="627"/>
      <c r="P2126" s="627"/>
      <c r="Q2126" s="627"/>
      <c r="R2126" s="627"/>
      <c r="S2126" s="627"/>
      <c r="T2126" s="627"/>
      <c r="U2126" s="627"/>
      <c r="V2126" s="627"/>
      <c r="W2126" s="627"/>
      <c r="X2126" s="627"/>
      <c r="Y2126" s="627"/>
      <c r="Z2126" s="627"/>
      <c r="AA2126" s="628"/>
      <c r="AB2126" s="628"/>
    </row>
    <row r="2127">
      <c r="A2127" s="635"/>
      <c r="B2127" s="357"/>
      <c r="C2127" s="630"/>
      <c r="D2127" s="630"/>
      <c r="E2127" s="630"/>
      <c r="F2127" s="640"/>
      <c r="G2127" s="632"/>
      <c r="H2127" s="632"/>
      <c r="I2127" s="632"/>
      <c r="J2127" s="632"/>
      <c r="K2127" s="632"/>
      <c r="L2127" s="633"/>
      <c r="M2127" s="633"/>
      <c r="N2127" s="634"/>
      <c r="O2127" s="627"/>
      <c r="P2127" s="627"/>
      <c r="Q2127" s="627"/>
      <c r="R2127" s="627"/>
      <c r="S2127" s="627"/>
      <c r="T2127" s="627"/>
      <c r="U2127" s="627"/>
      <c r="V2127" s="627"/>
      <c r="W2127" s="627"/>
      <c r="X2127" s="627"/>
      <c r="Y2127" s="627"/>
      <c r="Z2127" s="627"/>
      <c r="AA2127" s="628"/>
      <c r="AB2127" s="628"/>
    </row>
    <row r="2128">
      <c r="A2128" s="635"/>
      <c r="B2128" s="357"/>
      <c r="C2128" s="630"/>
      <c r="D2128" s="630"/>
      <c r="E2128" s="630"/>
      <c r="F2128" s="640"/>
      <c r="G2128" s="632"/>
      <c r="H2128" s="632"/>
      <c r="I2128" s="632"/>
      <c r="J2128" s="632"/>
      <c r="K2128" s="632"/>
      <c r="L2128" s="633"/>
      <c r="M2128" s="633"/>
      <c r="N2128" s="634"/>
      <c r="O2128" s="627"/>
      <c r="P2128" s="627"/>
      <c r="Q2128" s="627"/>
      <c r="R2128" s="627"/>
      <c r="S2128" s="627"/>
      <c r="T2128" s="627"/>
      <c r="U2128" s="627"/>
      <c r="V2128" s="627"/>
      <c r="W2128" s="627"/>
      <c r="X2128" s="627"/>
      <c r="Y2128" s="627"/>
      <c r="Z2128" s="627"/>
      <c r="AA2128" s="628"/>
      <c r="AB2128" s="628"/>
    </row>
    <row r="2129">
      <c r="A2129" s="635"/>
      <c r="B2129" s="357"/>
      <c r="C2129" s="630"/>
      <c r="D2129" s="630"/>
      <c r="E2129" s="630"/>
      <c r="F2129" s="640"/>
      <c r="G2129" s="632"/>
      <c r="H2129" s="632"/>
      <c r="I2129" s="632"/>
      <c r="J2129" s="632"/>
      <c r="K2129" s="632"/>
      <c r="L2129" s="633"/>
      <c r="M2129" s="633"/>
      <c r="N2129" s="634"/>
      <c r="O2129" s="627"/>
      <c r="P2129" s="627"/>
      <c r="Q2129" s="627"/>
      <c r="R2129" s="627"/>
      <c r="S2129" s="627"/>
      <c r="T2129" s="627"/>
      <c r="U2129" s="627"/>
      <c r="V2129" s="627"/>
      <c r="W2129" s="627"/>
      <c r="X2129" s="627"/>
      <c r="Y2129" s="627"/>
      <c r="Z2129" s="627"/>
      <c r="AA2129" s="628"/>
      <c r="AB2129" s="628"/>
    </row>
    <row r="2130">
      <c r="A2130" s="635"/>
      <c r="B2130" s="357"/>
      <c r="C2130" s="630"/>
      <c r="D2130" s="630"/>
      <c r="E2130" s="630"/>
      <c r="F2130" s="640"/>
      <c r="G2130" s="632"/>
      <c r="H2130" s="632"/>
      <c r="I2130" s="632"/>
      <c r="J2130" s="632"/>
      <c r="K2130" s="632"/>
      <c r="L2130" s="633"/>
      <c r="M2130" s="633"/>
      <c r="N2130" s="634"/>
      <c r="O2130" s="627"/>
      <c r="P2130" s="627"/>
      <c r="Q2130" s="627"/>
      <c r="R2130" s="627"/>
      <c r="S2130" s="627"/>
      <c r="T2130" s="627"/>
      <c r="U2130" s="627"/>
      <c r="V2130" s="627"/>
      <c r="W2130" s="627"/>
      <c r="X2130" s="627"/>
      <c r="Y2130" s="627"/>
      <c r="Z2130" s="627"/>
      <c r="AA2130" s="628"/>
      <c r="AB2130" s="628"/>
    </row>
    <row r="2131">
      <c r="A2131" s="635"/>
      <c r="B2131" s="357"/>
      <c r="C2131" s="630"/>
      <c r="D2131" s="630"/>
      <c r="E2131" s="630"/>
      <c r="F2131" s="640"/>
      <c r="G2131" s="632"/>
      <c r="H2131" s="632"/>
      <c r="I2131" s="632"/>
      <c r="J2131" s="632"/>
      <c r="K2131" s="632"/>
      <c r="L2131" s="633"/>
      <c r="M2131" s="633"/>
      <c r="N2131" s="634"/>
      <c r="O2131" s="627"/>
      <c r="P2131" s="627"/>
      <c r="Q2131" s="627"/>
      <c r="R2131" s="627"/>
      <c r="S2131" s="627"/>
      <c r="T2131" s="627"/>
      <c r="U2131" s="627"/>
      <c r="V2131" s="627"/>
      <c r="W2131" s="627"/>
      <c r="X2131" s="627"/>
      <c r="Y2131" s="627"/>
      <c r="Z2131" s="627"/>
      <c r="AA2131" s="628"/>
      <c r="AB2131" s="628"/>
    </row>
    <row r="2132">
      <c r="A2132" s="635"/>
      <c r="B2132" s="357"/>
      <c r="C2132" s="630"/>
      <c r="D2132" s="630"/>
      <c r="E2132" s="630"/>
      <c r="F2132" s="640"/>
      <c r="G2132" s="632"/>
      <c r="H2132" s="632"/>
      <c r="I2132" s="632"/>
      <c r="J2132" s="632"/>
      <c r="K2132" s="632"/>
      <c r="L2132" s="633"/>
      <c r="M2132" s="633"/>
      <c r="N2132" s="634"/>
      <c r="O2132" s="627"/>
      <c r="P2132" s="627"/>
      <c r="Q2132" s="627"/>
      <c r="R2132" s="627"/>
      <c r="S2132" s="627"/>
      <c r="T2132" s="627"/>
      <c r="U2132" s="627"/>
      <c r="V2132" s="627"/>
      <c r="W2132" s="627"/>
      <c r="X2132" s="627"/>
      <c r="Y2132" s="627"/>
      <c r="Z2132" s="627"/>
      <c r="AA2132" s="628"/>
      <c r="AB2132" s="628"/>
    </row>
    <row r="2133">
      <c r="A2133" s="635"/>
      <c r="B2133" s="357"/>
      <c r="C2133" s="630"/>
      <c r="D2133" s="630"/>
      <c r="E2133" s="630"/>
      <c r="F2133" s="640"/>
      <c r="G2133" s="632"/>
      <c r="H2133" s="632"/>
      <c r="I2133" s="632"/>
      <c r="J2133" s="632"/>
      <c r="K2133" s="632"/>
      <c r="L2133" s="633"/>
      <c r="M2133" s="633"/>
      <c r="N2133" s="634"/>
      <c r="O2133" s="627"/>
      <c r="P2133" s="627"/>
      <c r="Q2133" s="627"/>
      <c r="R2133" s="627"/>
      <c r="S2133" s="627"/>
      <c r="T2133" s="627"/>
      <c r="U2133" s="627"/>
      <c r="V2133" s="627"/>
      <c r="W2133" s="627"/>
      <c r="X2133" s="627"/>
      <c r="Y2133" s="627"/>
      <c r="Z2133" s="627"/>
      <c r="AA2133" s="628"/>
      <c r="AB2133" s="628"/>
    </row>
    <row r="2134">
      <c r="A2134" s="635"/>
      <c r="B2134" s="357"/>
      <c r="C2134" s="630"/>
      <c r="D2134" s="630"/>
      <c r="E2134" s="630"/>
      <c r="F2134" s="640"/>
      <c r="G2134" s="632"/>
      <c r="H2134" s="632"/>
      <c r="I2134" s="632"/>
      <c r="J2134" s="632"/>
      <c r="K2134" s="632"/>
      <c r="L2134" s="633"/>
      <c r="M2134" s="633"/>
      <c r="N2134" s="634"/>
      <c r="O2134" s="627"/>
      <c r="P2134" s="627"/>
      <c r="Q2134" s="627"/>
      <c r="R2134" s="627"/>
      <c r="S2134" s="627"/>
      <c r="T2134" s="627"/>
      <c r="U2134" s="627"/>
      <c r="V2134" s="627"/>
      <c r="W2134" s="627"/>
      <c r="X2134" s="627"/>
      <c r="Y2134" s="627"/>
      <c r="Z2134" s="627"/>
      <c r="AA2134" s="628"/>
      <c r="AB2134" s="628"/>
    </row>
    <row r="2135">
      <c r="A2135" s="635"/>
      <c r="B2135" s="357"/>
      <c r="C2135" s="630"/>
      <c r="D2135" s="630"/>
      <c r="E2135" s="630"/>
      <c r="F2135" s="640"/>
      <c r="G2135" s="632"/>
      <c r="H2135" s="632"/>
      <c r="I2135" s="632"/>
      <c r="J2135" s="632"/>
      <c r="K2135" s="632"/>
      <c r="L2135" s="633"/>
      <c r="M2135" s="633"/>
      <c r="N2135" s="634"/>
      <c r="O2135" s="627"/>
      <c r="P2135" s="627"/>
      <c r="Q2135" s="627"/>
      <c r="R2135" s="627"/>
      <c r="S2135" s="627"/>
      <c r="T2135" s="627"/>
      <c r="U2135" s="627"/>
      <c r="V2135" s="627"/>
      <c r="W2135" s="627"/>
      <c r="X2135" s="627"/>
      <c r="Y2135" s="627"/>
      <c r="Z2135" s="627"/>
      <c r="AA2135" s="628"/>
      <c r="AB2135" s="628"/>
    </row>
    <row r="2136">
      <c r="A2136" s="635"/>
      <c r="B2136" s="357"/>
      <c r="C2136" s="630"/>
      <c r="D2136" s="630"/>
      <c r="E2136" s="630"/>
      <c r="F2136" s="640"/>
      <c r="G2136" s="632"/>
      <c r="H2136" s="632"/>
      <c r="I2136" s="632"/>
      <c r="J2136" s="632"/>
      <c r="K2136" s="632"/>
      <c r="L2136" s="633"/>
      <c r="M2136" s="633"/>
      <c r="N2136" s="634"/>
      <c r="O2136" s="627"/>
      <c r="P2136" s="627"/>
      <c r="Q2136" s="627"/>
      <c r="R2136" s="627"/>
      <c r="S2136" s="627"/>
      <c r="T2136" s="627"/>
      <c r="U2136" s="627"/>
      <c r="V2136" s="627"/>
      <c r="W2136" s="627"/>
      <c r="X2136" s="627"/>
      <c r="Y2136" s="627"/>
      <c r="Z2136" s="627"/>
      <c r="AA2136" s="628"/>
      <c r="AB2136" s="628"/>
    </row>
    <row r="2137">
      <c r="A2137" s="635"/>
      <c r="B2137" s="357"/>
      <c r="C2137" s="630"/>
      <c r="D2137" s="630"/>
      <c r="E2137" s="630"/>
      <c r="F2137" s="640"/>
      <c r="G2137" s="632"/>
      <c r="H2137" s="632"/>
      <c r="I2137" s="632"/>
      <c r="J2137" s="632"/>
      <c r="K2137" s="632"/>
      <c r="L2137" s="633"/>
      <c r="M2137" s="633"/>
      <c r="N2137" s="634"/>
      <c r="O2137" s="627"/>
      <c r="P2137" s="627"/>
      <c r="Q2137" s="627"/>
      <c r="R2137" s="627"/>
      <c r="S2137" s="627"/>
      <c r="T2137" s="627"/>
      <c r="U2137" s="627"/>
      <c r="V2137" s="627"/>
      <c r="W2137" s="627"/>
      <c r="X2137" s="627"/>
      <c r="Y2137" s="627"/>
      <c r="Z2137" s="627"/>
      <c r="AA2137" s="628"/>
      <c r="AB2137" s="628"/>
    </row>
    <row r="2138">
      <c r="A2138" s="635"/>
      <c r="B2138" s="357"/>
      <c r="C2138" s="630"/>
      <c r="D2138" s="630"/>
      <c r="E2138" s="630"/>
      <c r="F2138" s="640"/>
      <c r="G2138" s="632"/>
      <c r="H2138" s="632"/>
      <c r="I2138" s="632"/>
      <c r="J2138" s="632"/>
      <c r="K2138" s="632"/>
      <c r="L2138" s="633"/>
      <c r="M2138" s="633"/>
      <c r="N2138" s="634"/>
      <c r="O2138" s="627"/>
      <c r="P2138" s="627"/>
      <c r="Q2138" s="627"/>
      <c r="R2138" s="627"/>
      <c r="S2138" s="627"/>
      <c r="T2138" s="627"/>
      <c r="U2138" s="627"/>
      <c r="V2138" s="627"/>
      <c r="W2138" s="627"/>
      <c r="X2138" s="627"/>
      <c r="Y2138" s="627"/>
      <c r="Z2138" s="627"/>
      <c r="AA2138" s="628"/>
      <c r="AB2138" s="628"/>
    </row>
    <row r="2139">
      <c r="A2139" s="635"/>
      <c r="B2139" s="357"/>
      <c r="C2139" s="630"/>
      <c r="D2139" s="630"/>
      <c r="E2139" s="630"/>
      <c r="F2139" s="640"/>
      <c r="G2139" s="632"/>
      <c r="H2139" s="632"/>
      <c r="I2139" s="632"/>
      <c r="J2139" s="632"/>
      <c r="K2139" s="632"/>
      <c r="L2139" s="633"/>
      <c r="M2139" s="633"/>
      <c r="N2139" s="634"/>
      <c r="O2139" s="627"/>
      <c r="P2139" s="627"/>
      <c r="Q2139" s="627"/>
      <c r="R2139" s="627"/>
      <c r="S2139" s="627"/>
      <c r="T2139" s="627"/>
      <c r="U2139" s="627"/>
      <c r="V2139" s="627"/>
      <c r="W2139" s="627"/>
      <c r="X2139" s="627"/>
      <c r="Y2139" s="627"/>
      <c r="Z2139" s="627"/>
      <c r="AA2139" s="628"/>
      <c r="AB2139" s="628"/>
    </row>
    <row r="2140">
      <c r="A2140" s="635"/>
      <c r="B2140" s="357"/>
      <c r="C2140" s="630"/>
      <c r="D2140" s="630"/>
      <c r="E2140" s="630"/>
      <c r="F2140" s="640"/>
      <c r="G2140" s="632"/>
      <c r="H2140" s="632"/>
      <c r="I2140" s="632"/>
      <c r="J2140" s="632"/>
      <c r="K2140" s="632"/>
      <c r="L2140" s="633"/>
      <c r="M2140" s="633"/>
      <c r="N2140" s="634"/>
      <c r="O2140" s="627"/>
      <c r="P2140" s="627"/>
      <c r="Q2140" s="627"/>
      <c r="R2140" s="627"/>
      <c r="S2140" s="627"/>
      <c r="T2140" s="627"/>
      <c r="U2140" s="627"/>
      <c r="V2140" s="627"/>
      <c r="W2140" s="627"/>
      <c r="X2140" s="627"/>
      <c r="Y2140" s="627"/>
      <c r="Z2140" s="627"/>
      <c r="AA2140" s="628"/>
      <c r="AB2140" s="628"/>
    </row>
    <row r="2141">
      <c r="A2141" s="635"/>
      <c r="B2141" s="357"/>
      <c r="C2141" s="630"/>
      <c r="D2141" s="630"/>
      <c r="E2141" s="630"/>
      <c r="F2141" s="640"/>
      <c r="G2141" s="632"/>
      <c r="H2141" s="632"/>
      <c r="I2141" s="632"/>
      <c r="J2141" s="632"/>
      <c r="K2141" s="632"/>
      <c r="L2141" s="633"/>
      <c r="M2141" s="633"/>
      <c r="N2141" s="634"/>
      <c r="O2141" s="627"/>
      <c r="P2141" s="627"/>
      <c r="Q2141" s="627"/>
      <c r="R2141" s="627"/>
      <c r="S2141" s="627"/>
      <c r="T2141" s="627"/>
      <c r="U2141" s="627"/>
      <c r="V2141" s="627"/>
      <c r="W2141" s="627"/>
      <c r="X2141" s="627"/>
      <c r="Y2141" s="627"/>
      <c r="Z2141" s="627"/>
      <c r="AA2141" s="628"/>
      <c r="AB2141" s="628"/>
    </row>
    <row r="2142">
      <c r="A2142" s="635"/>
      <c r="B2142" s="357"/>
      <c r="C2142" s="630"/>
      <c r="D2142" s="630"/>
      <c r="E2142" s="630"/>
      <c r="F2142" s="640"/>
      <c r="G2142" s="632"/>
      <c r="H2142" s="632"/>
      <c r="I2142" s="632"/>
      <c r="J2142" s="632"/>
      <c r="K2142" s="632"/>
      <c r="L2142" s="633"/>
      <c r="M2142" s="633"/>
      <c r="N2142" s="634"/>
      <c r="O2142" s="627"/>
      <c r="P2142" s="627"/>
      <c r="Q2142" s="627"/>
      <c r="R2142" s="627"/>
      <c r="S2142" s="627"/>
      <c r="T2142" s="627"/>
      <c r="U2142" s="627"/>
      <c r="V2142" s="627"/>
      <c r="W2142" s="627"/>
      <c r="X2142" s="627"/>
      <c r="Y2142" s="627"/>
      <c r="Z2142" s="627"/>
      <c r="AA2142" s="628"/>
      <c r="AB2142" s="628"/>
    </row>
    <row r="2143">
      <c r="A2143" s="635"/>
      <c r="B2143" s="357"/>
      <c r="C2143" s="630"/>
      <c r="D2143" s="630"/>
      <c r="E2143" s="630"/>
      <c r="F2143" s="640"/>
      <c r="G2143" s="632"/>
      <c r="H2143" s="632"/>
      <c r="I2143" s="632"/>
      <c r="J2143" s="632"/>
      <c r="K2143" s="632"/>
      <c r="L2143" s="633"/>
      <c r="M2143" s="633"/>
      <c r="N2143" s="634"/>
      <c r="O2143" s="627"/>
      <c r="P2143" s="627"/>
      <c r="Q2143" s="627"/>
      <c r="R2143" s="627"/>
      <c r="S2143" s="627"/>
      <c r="T2143" s="627"/>
      <c r="U2143" s="627"/>
      <c r="V2143" s="627"/>
      <c r="W2143" s="627"/>
      <c r="X2143" s="627"/>
      <c r="Y2143" s="627"/>
      <c r="Z2143" s="627"/>
      <c r="AA2143" s="628"/>
      <c r="AB2143" s="628"/>
    </row>
    <row r="2144">
      <c r="A2144" s="635"/>
      <c r="B2144" s="357"/>
      <c r="C2144" s="630"/>
      <c r="D2144" s="630"/>
      <c r="E2144" s="630"/>
      <c r="F2144" s="640"/>
      <c r="G2144" s="632"/>
      <c r="H2144" s="632"/>
      <c r="I2144" s="632"/>
      <c r="J2144" s="632"/>
      <c r="K2144" s="632"/>
      <c r="L2144" s="633"/>
      <c r="M2144" s="633"/>
      <c r="N2144" s="634"/>
      <c r="O2144" s="627"/>
      <c r="P2144" s="627"/>
      <c r="Q2144" s="627"/>
      <c r="R2144" s="627"/>
      <c r="S2144" s="627"/>
      <c r="T2144" s="627"/>
      <c r="U2144" s="627"/>
      <c r="V2144" s="627"/>
      <c r="W2144" s="627"/>
      <c r="X2144" s="627"/>
      <c r="Y2144" s="627"/>
      <c r="Z2144" s="627"/>
      <c r="AA2144" s="628"/>
      <c r="AB2144" s="628"/>
    </row>
    <row r="2145">
      <c r="A2145" s="635"/>
      <c r="B2145" s="357"/>
      <c r="C2145" s="630"/>
      <c r="D2145" s="630"/>
      <c r="E2145" s="630"/>
      <c r="F2145" s="640"/>
      <c r="G2145" s="632"/>
      <c r="H2145" s="632"/>
      <c r="I2145" s="632"/>
      <c r="J2145" s="632"/>
      <c r="K2145" s="632"/>
      <c r="L2145" s="633"/>
      <c r="M2145" s="633"/>
      <c r="N2145" s="634"/>
      <c r="O2145" s="627"/>
      <c r="P2145" s="627"/>
      <c r="Q2145" s="627"/>
      <c r="R2145" s="627"/>
      <c r="S2145" s="627"/>
      <c r="T2145" s="627"/>
      <c r="U2145" s="627"/>
      <c r="V2145" s="627"/>
      <c r="W2145" s="627"/>
      <c r="X2145" s="627"/>
      <c r="Y2145" s="627"/>
      <c r="Z2145" s="627"/>
      <c r="AA2145" s="628"/>
      <c r="AB2145" s="628"/>
    </row>
    <row r="2146">
      <c r="A2146" s="635"/>
      <c r="B2146" s="357"/>
      <c r="C2146" s="630"/>
      <c r="D2146" s="630"/>
      <c r="E2146" s="630"/>
      <c r="F2146" s="640"/>
      <c r="G2146" s="632"/>
      <c r="H2146" s="632"/>
      <c r="I2146" s="632"/>
      <c r="J2146" s="632"/>
      <c r="K2146" s="632"/>
      <c r="L2146" s="633"/>
      <c r="M2146" s="633"/>
      <c r="N2146" s="634"/>
      <c r="O2146" s="627"/>
      <c r="P2146" s="627"/>
      <c r="Q2146" s="627"/>
      <c r="R2146" s="627"/>
      <c r="S2146" s="627"/>
      <c r="T2146" s="627"/>
      <c r="U2146" s="627"/>
      <c r="V2146" s="627"/>
      <c r="W2146" s="627"/>
      <c r="X2146" s="627"/>
      <c r="Y2146" s="627"/>
      <c r="Z2146" s="627"/>
      <c r="AA2146" s="628"/>
      <c r="AB2146" s="628"/>
    </row>
    <row r="2147">
      <c r="A2147" s="635"/>
      <c r="B2147" s="357"/>
      <c r="C2147" s="630"/>
      <c r="D2147" s="630"/>
      <c r="E2147" s="630"/>
      <c r="F2147" s="640"/>
      <c r="G2147" s="632"/>
      <c r="H2147" s="632"/>
      <c r="I2147" s="632"/>
      <c r="J2147" s="632"/>
      <c r="K2147" s="632"/>
      <c r="L2147" s="633"/>
      <c r="M2147" s="633"/>
      <c r="N2147" s="634"/>
      <c r="O2147" s="627"/>
      <c r="P2147" s="627"/>
      <c r="Q2147" s="627"/>
      <c r="R2147" s="627"/>
      <c r="S2147" s="627"/>
      <c r="T2147" s="627"/>
      <c r="U2147" s="627"/>
      <c r="V2147" s="627"/>
      <c r="W2147" s="627"/>
      <c r="X2147" s="627"/>
      <c r="Y2147" s="627"/>
      <c r="Z2147" s="627"/>
      <c r="AA2147" s="628"/>
      <c r="AB2147" s="628"/>
    </row>
    <row r="2148">
      <c r="A2148" s="635"/>
      <c r="B2148" s="357"/>
      <c r="C2148" s="630"/>
      <c r="D2148" s="630"/>
      <c r="E2148" s="630"/>
      <c r="F2148" s="640"/>
      <c r="G2148" s="632"/>
      <c r="H2148" s="632"/>
      <c r="I2148" s="632"/>
      <c r="J2148" s="632"/>
      <c r="K2148" s="632"/>
      <c r="L2148" s="633"/>
      <c r="M2148" s="633"/>
      <c r="N2148" s="634"/>
      <c r="O2148" s="627"/>
      <c r="P2148" s="627"/>
      <c r="Q2148" s="627"/>
      <c r="R2148" s="627"/>
      <c r="S2148" s="627"/>
      <c r="T2148" s="627"/>
      <c r="U2148" s="627"/>
      <c r="V2148" s="627"/>
      <c r="W2148" s="627"/>
      <c r="X2148" s="627"/>
      <c r="Y2148" s="627"/>
      <c r="Z2148" s="627"/>
      <c r="AA2148" s="628"/>
      <c r="AB2148" s="628"/>
    </row>
    <row r="2149">
      <c r="A2149" s="635"/>
      <c r="B2149" s="357"/>
      <c r="C2149" s="630"/>
      <c r="D2149" s="630"/>
      <c r="E2149" s="630"/>
      <c r="F2149" s="640"/>
      <c r="G2149" s="632"/>
      <c r="H2149" s="632"/>
      <c r="I2149" s="632"/>
      <c r="J2149" s="632"/>
      <c r="K2149" s="632"/>
      <c r="L2149" s="633"/>
      <c r="M2149" s="633"/>
      <c r="N2149" s="634"/>
      <c r="O2149" s="627"/>
      <c r="P2149" s="627"/>
      <c r="Q2149" s="627"/>
      <c r="R2149" s="627"/>
      <c r="S2149" s="627"/>
      <c r="T2149" s="627"/>
      <c r="U2149" s="627"/>
      <c r="V2149" s="627"/>
      <c r="W2149" s="627"/>
      <c r="X2149" s="627"/>
      <c r="Y2149" s="627"/>
      <c r="Z2149" s="627"/>
      <c r="AA2149" s="628"/>
      <c r="AB2149" s="628"/>
    </row>
    <row r="2150">
      <c r="A2150" s="635"/>
      <c r="B2150" s="357"/>
      <c r="C2150" s="630"/>
      <c r="D2150" s="630"/>
      <c r="E2150" s="630"/>
      <c r="F2150" s="640"/>
      <c r="G2150" s="632"/>
      <c r="H2150" s="632"/>
      <c r="I2150" s="632"/>
      <c r="J2150" s="632"/>
      <c r="K2150" s="632"/>
      <c r="L2150" s="633"/>
      <c r="M2150" s="633"/>
      <c r="N2150" s="634"/>
      <c r="O2150" s="627"/>
      <c r="P2150" s="627"/>
      <c r="Q2150" s="627"/>
      <c r="R2150" s="627"/>
      <c r="S2150" s="627"/>
      <c r="T2150" s="627"/>
      <c r="U2150" s="627"/>
      <c r="V2150" s="627"/>
      <c r="W2150" s="627"/>
      <c r="X2150" s="627"/>
      <c r="Y2150" s="627"/>
      <c r="Z2150" s="627"/>
      <c r="AA2150" s="628"/>
      <c r="AB2150" s="628"/>
    </row>
    <row r="2151">
      <c r="A2151" s="635"/>
      <c r="B2151" s="357"/>
      <c r="C2151" s="630"/>
      <c r="D2151" s="630"/>
      <c r="E2151" s="630"/>
      <c r="F2151" s="640"/>
      <c r="G2151" s="632"/>
      <c r="H2151" s="632"/>
      <c r="I2151" s="632"/>
      <c r="J2151" s="632"/>
      <c r="K2151" s="632"/>
      <c r="L2151" s="633"/>
      <c r="M2151" s="633"/>
      <c r="N2151" s="634"/>
      <c r="O2151" s="627"/>
      <c r="P2151" s="627"/>
      <c r="Q2151" s="627"/>
      <c r="R2151" s="627"/>
      <c r="S2151" s="627"/>
      <c r="T2151" s="627"/>
      <c r="U2151" s="627"/>
      <c r="V2151" s="627"/>
      <c r="W2151" s="627"/>
      <c r="X2151" s="627"/>
      <c r="Y2151" s="627"/>
      <c r="Z2151" s="627"/>
      <c r="AA2151" s="628"/>
      <c r="AB2151" s="628"/>
    </row>
    <row r="2152">
      <c r="A2152" s="635"/>
      <c r="B2152" s="357"/>
      <c r="C2152" s="630"/>
      <c r="D2152" s="630"/>
      <c r="E2152" s="630"/>
      <c r="F2152" s="640"/>
      <c r="G2152" s="632"/>
      <c r="H2152" s="632"/>
      <c r="I2152" s="632"/>
      <c r="J2152" s="632"/>
      <c r="K2152" s="632"/>
      <c r="L2152" s="633"/>
      <c r="M2152" s="633"/>
      <c r="N2152" s="634"/>
      <c r="O2152" s="627"/>
      <c r="P2152" s="627"/>
      <c r="Q2152" s="627"/>
      <c r="R2152" s="627"/>
      <c r="S2152" s="627"/>
      <c r="T2152" s="627"/>
      <c r="U2152" s="627"/>
      <c r="V2152" s="627"/>
      <c r="W2152" s="627"/>
      <c r="X2152" s="627"/>
      <c r="Y2152" s="627"/>
      <c r="Z2152" s="627"/>
      <c r="AA2152" s="628"/>
      <c r="AB2152" s="628"/>
    </row>
    <row r="2153">
      <c r="A2153" s="635"/>
      <c r="B2153" s="357"/>
      <c r="C2153" s="630"/>
      <c r="D2153" s="630"/>
      <c r="E2153" s="630"/>
      <c r="F2153" s="640"/>
      <c r="G2153" s="632"/>
      <c r="H2153" s="632"/>
      <c r="I2153" s="632"/>
      <c r="J2153" s="632"/>
      <c r="K2153" s="632"/>
      <c r="L2153" s="633"/>
      <c r="M2153" s="633"/>
      <c r="N2153" s="634"/>
      <c r="O2153" s="627"/>
      <c r="P2153" s="627"/>
      <c r="Q2153" s="627"/>
      <c r="R2153" s="627"/>
      <c r="S2153" s="627"/>
      <c r="T2153" s="627"/>
      <c r="U2153" s="627"/>
      <c r="V2153" s="627"/>
      <c r="W2153" s="627"/>
      <c r="X2153" s="627"/>
      <c r="Y2153" s="627"/>
      <c r="Z2153" s="627"/>
      <c r="AA2153" s="628"/>
      <c r="AB2153" s="628"/>
    </row>
    <row r="2154">
      <c r="A2154" s="635"/>
      <c r="B2154" s="357"/>
      <c r="C2154" s="630"/>
      <c r="D2154" s="630"/>
      <c r="E2154" s="630"/>
      <c r="F2154" s="640"/>
      <c r="G2154" s="632"/>
      <c r="H2154" s="632"/>
      <c r="I2154" s="632"/>
      <c r="J2154" s="632"/>
      <c r="K2154" s="632"/>
      <c r="L2154" s="633"/>
      <c r="M2154" s="633"/>
      <c r="N2154" s="634"/>
      <c r="O2154" s="627"/>
      <c r="P2154" s="627"/>
      <c r="Q2154" s="627"/>
      <c r="R2154" s="627"/>
      <c r="S2154" s="627"/>
      <c r="T2154" s="627"/>
      <c r="U2154" s="627"/>
      <c r="V2154" s="627"/>
      <c r="W2154" s="627"/>
      <c r="X2154" s="627"/>
      <c r="Y2154" s="627"/>
      <c r="Z2154" s="627"/>
      <c r="AA2154" s="628"/>
      <c r="AB2154" s="628"/>
    </row>
    <row r="2155">
      <c r="A2155" s="635"/>
      <c r="B2155" s="357"/>
      <c r="C2155" s="630"/>
      <c r="D2155" s="630"/>
      <c r="E2155" s="630"/>
      <c r="F2155" s="640"/>
      <c r="G2155" s="632"/>
      <c r="H2155" s="632"/>
      <c r="I2155" s="632"/>
      <c r="J2155" s="632"/>
      <c r="K2155" s="632"/>
      <c r="L2155" s="633"/>
      <c r="M2155" s="633"/>
      <c r="N2155" s="634"/>
      <c r="O2155" s="627"/>
      <c r="P2155" s="627"/>
      <c r="Q2155" s="627"/>
      <c r="R2155" s="627"/>
      <c r="S2155" s="627"/>
      <c r="T2155" s="627"/>
      <c r="U2155" s="627"/>
      <c r="V2155" s="627"/>
      <c r="W2155" s="627"/>
      <c r="X2155" s="627"/>
      <c r="Y2155" s="627"/>
      <c r="Z2155" s="627"/>
      <c r="AA2155" s="628"/>
      <c r="AB2155" s="628"/>
    </row>
    <row r="2156">
      <c r="A2156" s="635"/>
      <c r="B2156" s="357"/>
      <c r="C2156" s="630"/>
      <c r="D2156" s="630"/>
      <c r="E2156" s="630"/>
      <c r="F2156" s="640"/>
      <c r="G2156" s="632"/>
      <c r="H2156" s="632"/>
      <c r="I2156" s="632"/>
      <c r="J2156" s="632"/>
      <c r="K2156" s="632"/>
      <c r="L2156" s="633"/>
      <c r="M2156" s="633"/>
      <c r="N2156" s="634"/>
      <c r="O2156" s="627"/>
      <c r="P2156" s="627"/>
      <c r="Q2156" s="627"/>
      <c r="R2156" s="627"/>
      <c r="S2156" s="627"/>
      <c r="T2156" s="627"/>
      <c r="U2156" s="627"/>
      <c r="V2156" s="627"/>
      <c r="W2156" s="627"/>
      <c r="X2156" s="627"/>
      <c r="Y2156" s="627"/>
      <c r="Z2156" s="627"/>
      <c r="AA2156" s="628"/>
      <c r="AB2156" s="628"/>
    </row>
    <row r="2157">
      <c r="A2157" s="635"/>
      <c r="B2157" s="357"/>
      <c r="C2157" s="630"/>
      <c r="D2157" s="630"/>
      <c r="E2157" s="630"/>
      <c r="F2157" s="640"/>
      <c r="G2157" s="632"/>
      <c r="H2157" s="632"/>
      <c r="I2157" s="632"/>
      <c r="J2157" s="632"/>
      <c r="K2157" s="632"/>
      <c r="L2157" s="633"/>
      <c r="M2157" s="633"/>
      <c r="N2157" s="634"/>
      <c r="O2157" s="627"/>
      <c r="P2157" s="627"/>
      <c r="Q2157" s="627"/>
      <c r="R2157" s="627"/>
      <c r="S2157" s="627"/>
      <c r="T2157" s="627"/>
      <c r="U2157" s="627"/>
      <c r="V2157" s="627"/>
      <c r="W2157" s="627"/>
      <c r="X2157" s="627"/>
      <c r="Y2157" s="627"/>
      <c r="Z2157" s="627"/>
      <c r="AA2157" s="628"/>
      <c r="AB2157" s="628"/>
    </row>
    <row r="2158">
      <c r="A2158" s="635"/>
      <c r="B2158" s="357"/>
      <c r="C2158" s="630"/>
      <c r="D2158" s="630"/>
      <c r="E2158" s="630"/>
      <c r="F2158" s="640"/>
      <c r="G2158" s="632"/>
      <c r="H2158" s="632"/>
      <c r="I2158" s="632"/>
      <c r="J2158" s="632"/>
      <c r="K2158" s="632"/>
      <c r="L2158" s="633"/>
      <c r="M2158" s="633"/>
      <c r="N2158" s="634"/>
      <c r="O2158" s="627"/>
      <c r="P2158" s="627"/>
      <c r="Q2158" s="627"/>
      <c r="R2158" s="627"/>
      <c r="S2158" s="627"/>
      <c r="T2158" s="627"/>
      <c r="U2158" s="627"/>
      <c r="V2158" s="627"/>
      <c r="W2158" s="627"/>
      <c r="X2158" s="627"/>
      <c r="Y2158" s="627"/>
      <c r="Z2158" s="627"/>
      <c r="AA2158" s="628"/>
      <c r="AB2158" s="628"/>
    </row>
    <row r="2159">
      <c r="A2159" s="635"/>
      <c r="B2159" s="357"/>
      <c r="C2159" s="630"/>
      <c r="D2159" s="630"/>
      <c r="E2159" s="630"/>
      <c r="F2159" s="640"/>
      <c r="G2159" s="632"/>
      <c r="H2159" s="632"/>
      <c r="I2159" s="632"/>
      <c r="J2159" s="632"/>
      <c r="K2159" s="632"/>
      <c r="L2159" s="633"/>
      <c r="M2159" s="633"/>
      <c r="N2159" s="634"/>
      <c r="O2159" s="627"/>
      <c r="P2159" s="627"/>
      <c r="Q2159" s="627"/>
      <c r="R2159" s="627"/>
      <c r="S2159" s="627"/>
      <c r="T2159" s="627"/>
      <c r="U2159" s="627"/>
      <c r="V2159" s="627"/>
      <c r="W2159" s="627"/>
      <c r="X2159" s="627"/>
      <c r="Y2159" s="627"/>
      <c r="Z2159" s="627"/>
      <c r="AA2159" s="628"/>
      <c r="AB2159" s="628"/>
    </row>
    <row r="2160">
      <c r="A2160" s="635"/>
      <c r="B2160" s="357"/>
      <c r="C2160" s="630"/>
      <c r="D2160" s="630"/>
      <c r="E2160" s="630"/>
      <c r="F2160" s="640"/>
      <c r="G2160" s="632"/>
      <c r="H2160" s="632"/>
      <c r="I2160" s="632"/>
      <c r="J2160" s="632"/>
      <c r="K2160" s="632"/>
      <c r="L2160" s="633"/>
      <c r="M2160" s="633"/>
      <c r="N2160" s="634"/>
      <c r="O2160" s="627"/>
      <c r="P2160" s="627"/>
      <c r="Q2160" s="627"/>
      <c r="R2160" s="627"/>
      <c r="S2160" s="627"/>
      <c r="T2160" s="627"/>
      <c r="U2160" s="627"/>
      <c r="V2160" s="627"/>
      <c r="W2160" s="627"/>
      <c r="X2160" s="627"/>
      <c r="Y2160" s="627"/>
      <c r="Z2160" s="627"/>
      <c r="AA2160" s="628"/>
      <c r="AB2160" s="628"/>
    </row>
    <row r="2161">
      <c r="A2161" s="635"/>
      <c r="B2161" s="357"/>
      <c r="C2161" s="630"/>
      <c r="D2161" s="630"/>
      <c r="E2161" s="630"/>
      <c r="F2161" s="640"/>
      <c r="G2161" s="632"/>
      <c r="H2161" s="632"/>
      <c r="I2161" s="632"/>
      <c r="J2161" s="632"/>
      <c r="K2161" s="632"/>
      <c r="L2161" s="633"/>
      <c r="M2161" s="633"/>
      <c r="N2161" s="634"/>
      <c r="O2161" s="627"/>
      <c r="P2161" s="627"/>
      <c r="Q2161" s="627"/>
      <c r="R2161" s="627"/>
      <c r="S2161" s="627"/>
      <c r="T2161" s="627"/>
      <c r="U2161" s="627"/>
      <c r="V2161" s="627"/>
      <c r="W2161" s="627"/>
      <c r="X2161" s="627"/>
      <c r="Y2161" s="627"/>
      <c r="Z2161" s="627"/>
      <c r="AA2161" s="628"/>
      <c r="AB2161" s="628"/>
    </row>
    <row r="2162">
      <c r="A2162" s="635"/>
      <c r="B2162" s="357"/>
      <c r="C2162" s="630"/>
      <c r="D2162" s="630"/>
      <c r="E2162" s="630"/>
      <c r="F2162" s="640"/>
      <c r="G2162" s="632"/>
      <c r="H2162" s="632"/>
      <c r="I2162" s="632"/>
      <c r="J2162" s="632"/>
      <c r="K2162" s="632"/>
      <c r="L2162" s="633"/>
      <c r="M2162" s="633"/>
      <c r="N2162" s="634"/>
      <c r="O2162" s="627"/>
      <c r="P2162" s="627"/>
      <c r="Q2162" s="627"/>
      <c r="R2162" s="627"/>
      <c r="S2162" s="627"/>
      <c r="T2162" s="627"/>
      <c r="U2162" s="627"/>
      <c r="V2162" s="627"/>
      <c r="W2162" s="627"/>
      <c r="X2162" s="627"/>
      <c r="Y2162" s="627"/>
      <c r="Z2162" s="627"/>
      <c r="AA2162" s="628"/>
      <c r="AB2162" s="628"/>
    </row>
    <row r="2163">
      <c r="A2163" s="635"/>
      <c r="B2163" s="357"/>
      <c r="C2163" s="630"/>
      <c r="D2163" s="630"/>
      <c r="E2163" s="630"/>
      <c r="F2163" s="640"/>
      <c r="G2163" s="632"/>
      <c r="H2163" s="632"/>
      <c r="I2163" s="632"/>
      <c r="J2163" s="632"/>
      <c r="K2163" s="632"/>
      <c r="L2163" s="633"/>
      <c r="M2163" s="633"/>
      <c r="N2163" s="634"/>
      <c r="O2163" s="627"/>
      <c r="P2163" s="627"/>
      <c r="Q2163" s="627"/>
      <c r="R2163" s="627"/>
      <c r="S2163" s="627"/>
      <c r="T2163" s="627"/>
      <c r="U2163" s="627"/>
      <c r="V2163" s="627"/>
      <c r="W2163" s="627"/>
      <c r="X2163" s="627"/>
      <c r="Y2163" s="627"/>
      <c r="Z2163" s="627"/>
      <c r="AA2163" s="628"/>
      <c r="AB2163" s="628"/>
    </row>
    <row r="2164">
      <c r="A2164" s="635"/>
      <c r="B2164" s="357"/>
      <c r="C2164" s="630"/>
      <c r="D2164" s="630"/>
      <c r="E2164" s="630"/>
      <c r="F2164" s="640"/>
      <c r="G2164" s="632"/>
      <c r="H2164" s="632"/>
      <c r="I2164" s="632"/>
      <c r="J2164" s="632"/>
      <c r="K2164" s="632"/>
      <c r="L2164" s="633"/>
      <c r="M2164" s="633"/>
      <c r="N2164" s="634"/>
      <c r="O2164" s="627"/>
      <c r="P2164" s="627"/>
      <c r="Q2164" s="627"/>
      <c r="R2164" s="627"/>
      <c r="S2164" s="627"/>
      <c r="T2164" s="627"/>
      <c r="U2164" s="627"/>
      <c r="V2164" s="627"/>
      <c r="W2164" s="627"/>
      <c r="X2164" s="627"/>
      <c r="Y2164" s="627"/>
      <c r="Z2164" s="627"/>
      <c r="AA2164" s="628"/>
      <c r="AB2164" s="628"/>
    </row>
    <row r="2165">
      <c r="A2165" s="635"/>
      <c r="B2165" s="357"/>
      <c r="C2165" s="630"/>
      <c r="D2165" s="630"/>
      <c r="E2165" s="630"/>
      <c r="F2165" s="640"/>
      <c r="G2165" s="632"/>
      <c r="H2165" s="632"/>
      <c r="I2165" s="632"/>
      <c r="J2165" s="632"/>
      <c r="K2165" s="632"/>
      <c r="L2165" s="633"/>
      <c r="M2165" s="633"/>
      <c r="N2165" s="634"/>
      <c r="O2165" s="627"/>
      <c r="P2165" s="627"/>
      <c r="Q2165" s="627"/>
      <c r="R2165" s="627"/>
      <c r="S2165" s="627"/>
      <c r="T2165" s="627"/>
      <c r="U2165" s="627"/>
      <c r="V2165" s="627"/>
      <c r="W2165" s="627"/>
      <c r="X2165" s="627"/>
      <c r="Y2165" s="627"/>
      <c r="Z2165" s="627"/>
      <c r="AA2165" s="628"/>
      <c r="AB2165" s="628"/>
    </row>
    <row r="2166">
      <c r="A2166" s="635"/>
      <c r="B2166" s="357"/>
      <c r="C2166" s="630"/>
      <c r="D2166" s="630"/>
      <c r="E2166" s="630"/>
      <c r="F2166" s="640"/>
      <c r="G2166" s="632"/>
      <c r="H2166" s="632"/>
      <c r="I2166" s="632"/>
      <c r="J2166" s="632"/>
      <c r="K2166" s="632"/>
      <c r="L2166" s="633"/>
      <c r="M2166" s="633"/>
      <c r="N2166" s="634"/>
      <c r="O2166" s="627"/>
      <c r="P2166" s="627"/>
      <c r="Q2166" s="627"/>
      <c r="R2166" s="627"/>
      <c r="S2166" s="627"/>
      <c r="T2166" s="627"/>
      <c r="U2166" s="627"/>
      <c r="V2166" s="627"/>
      <c r="W2166" s="627"/>
      <c r="X2166" s="627"/>
      <c r="Y2166" s="627"/>
      <c r="Z2166" s="627"/>
      <c r="AA2166" s="628"/>
      <c r="AB2166" s="628"/>
    </row>
    <row r="2167">
      <c r="A2167" s="635"/>
      <c r="B2167" s="357"/>
      <c r="C2167" s="630"/>
      <c r="D2167" s="630"/>
      <c r="E2167" s="630"/>
      <c r="F2167" s="640"/>
      <c r="G2167" s="632"/>
      <c r="H2167" s="632"/>
      <c r="I2167" s="632"/>
      <c r="J2167" s="632"/>
      <c r="K2167" s="632"/>
      <c r="L2167" s="633"/>
      <c r="M2167" s="633"/>
      <c r="N2167" s="634"/>
      <c r="O2167" s="627"/>
      <c r="P2167" s="627"/>
      <c r="Q2167" s="627"/>
      <c r="R2167" s="627"/>
      <c r="S2167" s="627"/>
      <c r="T2167" s="627"/>
      <c r="U2167" s="627"/>
      <c r="V2167" s="627"/>
      <c r="W2167" s="627"/>
      <c r="X2167" s="627"/>
      <c r="Y2167" s="627"/>
      <c r="Z2167" s="627"/>
      <c r="AA2167" s="628"/>
      <c r="AB2167" s="628"/>
    </row>
    <row r="2168">
      <c r="A2168" s="635"/>
      <c r="B2168" s="357"/>
      <c r="C2168" s="630"/>
      <c r="D2168" s="630"/>
      <c r="E2168" s="630"/>
      <c r="F2168" s="640"/>
      <c r="G2168" s="632"/>
      <c r="H2168" s="632"/>
      <c r="I2168" s="632"/>
      <c r="J2168" s="632"/>
      <c r="K2168" s="632"/>
      <c r="L2168" s="633"/>
      <c r="M2168" s="633"/>
      <c r="N2168" s="634"/>
      <c r="O2168" s="627"/>
      <c r="P2168" s="627"/>
      <c r="Q2168" s="627"/>
      <c r="R2168" s="627"/>
      <c r="S2168" s="627"/>
      <c r="T2168" s="627"/>
      <c r="U2168" s="627"/>
      <c r="V2168" s="627"/>
      <c r="W2168" s="627"/>
      <c r="X2168" s="627"/>
      <c r="Y2168" s="627"/>
      <c r="Z2168" s="627"/>
      <c r="AA2168" s="628"/>
      <c r="AB2168" s="628"/>
    </row>
    <row r="2169">
      <c r="A2169" s="635"/>
      <c r="B2169" s="357"/>
      <c r="C2169" s="630"/>
      <c r="D2169" s="630"/>
      <c r="E2169" s="630"/>
      <c r="F2169" s="640"/>
      <c r="G2169" s="632"/>
      <c r="H2169" s="632"/>
      <c r="I2169" s="632"/>
      <c r="J2169" s="632"/>
      <c r="K2169" s="632"/>
      <c r="L2169" s="633"/>
      <c r="M2169" s="633"/>
      <c r="N2169" s="634"/>
      <c r="O2169" s="627"/>
      <c r="P2169" s="627"/>
      <c r="Q2169" s="627"/>
      <c r="R2169" s="627"/>
      <c r="S2169" s="627"/>
      <c r="T2169" s="627"/>
      <c r="U2169" s="627"/>
      <c r="V2169" s="627"/>
      <c r="W2169" s="627"/>
      <c r="X2169" s="627"/>
      <c r="Y2169" s="627"/>
      <c r="Z2169" s="627"/>
      <c r="AA2169" s="628"/>
      <c r="AB2169" s="628"/>
    </row>
    <row r="2170">
      <c r="A2170" s="635"/>
      <c r="B2170" s="357"/>
      <c r="C2170" s="630"/>
      <c r="D2170" s="630"/>
      <c r="E2170" s="630"/>
      <c r="F2170" s="640"/>
      <c r="G2170" s="632"/>
      <c r="H2170" s="632"/>
      <c r="I2170" s="632"/>
      <c r="J2170" s="632"/>
      <c r="K2170" s="632"/>
      <c r="L2170" s="633"/>
      <c r="M2170" s="633"/>
      <c r="N2170" s="634"/>
      <c r="O2170" s="627"/>
      <c r="P2170" s="627"/>
      <c r="Q2170" s="627"/>
      <c r="R2170" s="627"/>
      <c r="S2170" s="627"/>
      <c r="T2170" s="627"/>
      <c r="U2170" s="627"/>
      <c r="V2170" s="627"/>
      <c r="W2170" s="627"/>
      <c r="X2170" s="627"/>
      <c r="Y2170" s="627"/>
      <c r="Z2170" s="627"/>
      <c r="AA2170" s="628"/>
      <c r="AB2170" s="628"/>
    </row>
    <row r="2171">
      <c r="A2171" s="635"/>
      <c r="B2171" s="357"/>
      <c r="C2171" s="630"/>
      <c r="D2171" s="630"/>
      <c r="E2171" s="630"/>
      <c r="F2171" s="640"/>
      <c r="G2171" s="632"/>
      <c r="H2171" s="632"/>
      <c r="I2171" s="632"/>
      <c r="J2171" s="632"/>
      <c r="K2171" s="632"/>
      <c r="L2171" s="633"/>
      <c r="M2171" s="633"/>
      <c r="N2171" s="634"/>
      <c r="O2171" s="627"/>
      <c r="P2171" s="627"/>
      <c r="Q2171" s="627"/>
      <c r="R2171" s="627"/>
      <c r="S2171" s="627"/>
      <c r="T2171" s="627"/>
      <c r="U2171" s="627"/>
      <c r="V2171" s="627"/>
      <c r="W2171" s="627"/>
      <c r="X2171" s="627"/>
      <c r="Y2171" s="627"/>
      <c r="Z2171" s="627"/>
      <c r="AA2171" s="628"/>
      <c r="AB2171" s="628"/>
    </row>
    <row r="2172">
      <c r="A2172" s="635"/>
      <c r="B2172" s="357"/>
      <c r="C2172" s="630"/>
      <c r="D2172" s="630"/>
      <c r="E2172" s="630"/>
      <c r="F2172" s="640"/>
      <c r="G2172" s="632"/>
      <c r="H2172" s="632"/>
      <c r="I2172" s="632"/>
      <c r="J2172" s="632"/>
      <c r="K2172" s="632"/>
      <c r="L2172" s="633"/>
      <c r="M2172" s="633"/>
      <c r="N2172" s="634"/>
      <c r="O2172" s="627"/>
      <c r="P2172" s="627"/>
      <c r="Q2172" s="627"/>
      <c r="R2172" s="627"/>
      <c r="S2172" s="627"/>
      <c r="T2172" s="627"/>
      <c r="U2172" s="627"/>
      <c r="V2172" s="627"/>
      <c r="W2172" s="627"/>
      <c r="X2172" s="627"/>
      <c r="Y2172" s="627"/>
      <c r="Z2172" s="627"/>
      <c r="AA2172" s="628"/>
      <c r="AB2172" s="628"/>
    </row>
    <row r="2173">
      <c r="A2173" s="635"/>
      <c r="B2173" s="357"/>
      <c r="C2173" s="630"/>
      <c r="D2173" s="630"/>
      <c r="E2173" s="630"/>
      <c r="F2173" s="640"/>
      <c r="G2173" s="632"/>
      <c r="H2173" s="632"/>
      <c r="I2173" s="632"/>
      <c r="J2173" s="632"/>
      <c r="K2173" s="632"/>
      <c r="L2173" s="633"/>
      <c r="M2173" s="633"/>
      <c r="N2173" s="634"/>
      <c r="O2173" s="627"/>
      <c r="P2173" s="627"/>
      <c r="Q2173" s="627"/>
      <c r="R2173" s="627"/>
      <c r="S2173" s="627"/>
      <c r="T2173" s="627"/>
      <c r="U2173" s="627"/>
      <c r="V2173" s="627"/>
      <c r="W2173" s="627"/>
      <c r="X2173" s="627"/>
      <c r="Y2173" s="627"/>
      <c r="Z2173" s="627"/>
      <c r="AA2173" s="628"/>
      <c r="AB2173" s="628"/>
    </row>
    <row r="2174">
      <c r="A2174" s="635"/>
      <c r="B2174" s="357"/>
      <c r="C2174" s="630"/>
      <c r="D2174" s="630"/>
      <c r="E2174" s="630"/>
      <c r="F2174" s="640"/>
      <c r="G2174" s="632"/>
      <c r="H2174" s="632"/>
      <c r="I2174" s="632"/>
      <c r="J2174" s="632"/>
      <c r="K2174" s="632"/>
      <c r="L2174" s="633"/>
      <c r="M2174" s="633"/>
      <c r="N2174" s="634"/>
      <c r="O2174" s="627"/>
      <c r="P2174" s="627"/>
      <c r="Q2174" s="627"/>
      <c r="R2174" s="627"/>
      <c r="S2174" s="627"/>
      <c r="T2174" s="627"/>
      <c r="U2174" s="627"/>
      <c r="V2174" s="627"/>
      <c r="W2174" s="627"/>
      <c r="X2174" s="627"/>
      <c r="Y2174" s="627"/>
      <c r="Z2174" s="627"/>
      <c r="AA2174" s="628"/>
      <c r="AB2174" s="628"/>
    </row>
    <row r="2175">
      <c r="A2175" s="635"/>
      <c r="B2175" s="357"/>
      <c r="C2175" s="630"/>
      <c r="D2175" s="630"/>
      <c r="E2175" s="630"/>
      <c r="F2175" s="640"/>
      <c r="G2175" s="632"/>
      <c r="H2175" s="632"/>
      <c r="I2175" s="632"/>
      <c r="J2175" s="632"/>
      <c r="K2175" s="632"/>
      <c r="L2175" s="633"/>
      <c r="M2175" s="633"/>
      <c r="N2175" s="634"/>
      <c r="O2175" s="627"/>
      <c r="P2175" s="627"/>
      <c r="Q2175" s="627"/>
      <c r="R2175" s="627"/>
      <c r="S2175" s="627"/>
      <c r="T2175" s="627"/>
      <c r="U2175" s="627"/>
      <c r="V2175" s="627"/>
      <c r="W2175" s="627"/>
      <c r="X2175" s="627"/>
      <c r="Y2175" s="627"/>
      <c r="Z2175" s="627"/>
      <c r="AA2175" s="628"/>
      <c r="AB2175" s="628"/>
    </row>
    <row r="2176">
      <c r="A2176" s="635"/>
      <c r="B2176" s="357"/>
      <c r="C2176" s="630"/>
      <c r="D2176" s="630"/>
      <c r="E2176" s="630"/>
      <c r="F2176" s="640"/>
      <c r="G2176" s="632"/>
      <c r="H2176" s="632"/>
      <c r="I2176" s="632"/>
      <c r="J2176" s="632"/>
      <c r="K2176" s="632"/>
      <c r="L2176" s="633"/>
      <c r="M2176" s="633"/>
      <c r="N2176" s="634"/>
      <c r="O2176" s="627"/>
      <c r="P2176" s="627"/>
      <c r="Q2176" s="627"/>
      <c r="R2176" s="627"/>
      <c r="S2176" s="627"/>
      <c r="T2176" s="627"/>
      <c r="U2176" s="627"/>
      <c r="V2176" s="627"/>
      <c r="W2176" s="627"/>
      <c r="X2176" s="627"/>
      <c r="Y2176" s="627"/>
      <c r="Z2176" s="627"/>
      <c r="AA2176" s="628"/>
      <c r="AB2176" s="628"/>
    </row>
    <row r="2177">
      <c r="A2177" s="635"/>
      <c r="B2177" s="357"/>
      <c r="C2177" s="630"/>
      <c r="D2177" s="630"/>
      <c r="E2177" s="630"/>
      <c r="F2177" s="640"/>
      <c r="G2177" s="632"/>
      <c r="H2177" s="632"/>
      <c r="I2177" s="632"/>
      <c r="J2177" s="632"/>
      <c r="K2177" s="632"/>
      <c r="L2177" s="633"/>
      <c r="M2177" s="633"/>
      <c r="N2177" s="634"/>
      <c r="O2177" s="627"/>
      <c r="P2177" s="627"/>
      <c r="Q2177" s="627"/>
      <c r="R2177" s="627"/>
      <c r="S2177" s="627"/>
      <c r="T2177" s="627"/>
      <c r="U2177" s="627"/>
      <c r="V2177" s="627"/>
      <c r="W2177" s="627"/>
      <c r="X2177" s="627"/>
      <c r="Y2177" s="627"/>
      <c r="Z2177" s="627"/>
      <c r="AA2177" s="628"/>
      <c r="AB2177" s="628"/>
    </row>
    <row r="2178">
      <c r="A2178" s="635"/>
      <c r="B2178" s="357"/>
      <c r="C2178" s="630"/>
      <c r="D2178" s="630"/>
      <c r="E2178" s="630"/>
      <c r="F2178" s="640"/>
      <c r="G2178" s="632"/>
      <c r="H2178" s="632"/>
      <c r="I2178" s="632"/>
      <c r="J2178" s="632"/>
      <c r="K2178" s="632"/>
      <c r="L2178" s="633"/>
      <c r="M2178" s="633"/>
      <c r="N2178" s="634"/>
      <c r="O2178" s="627"/>
      <c r="P2178" s="627"/>
      <c r="Q2178" s="627"/>
      <c r="R2178" s="627"/>
      <c r="S2178" s="627"/>
      <c r="T2178" s="627"/>
      <c r="U2178" s="627"/>
      <c r="V2178" s="627"/>
      <c r="W2178" s="627"/>
      <c r="X2178" s="627"/>
      <c r="Y2178" s="627"/>
      <c r="Z2178" s="627"/>
      <c r="AA2178" s="628"/>
      <c r="AB2178" s="628"/>
    </row>
    <row r="2179">
      <c r="A2179" s="635"/>
      <c r="B2179" s="357"/>
      <c r="C2179" s="630"/>
      <c r="D2179" s="630"/>
      <c r="E2179" s="630"/>
      <c r="F2179" s="640"/>
      <c r="G2179" s="632"/>
      <c r="H2179" s="632"/>
      <c r="I2179" s="632"/>
      <c r="J2179" s="632"/>
      <c r="K2179" s="632"/>
      <c r="L2179" s="633"/>
      <c r="M2179" s="633"/>
      <c r="N2179" s="634"/>
      <c r="O2179" s="627"/>
      <c r="P2179" s="627"/>
      <c r="Q2179" s="627"/>
      <c r="R2179" s="627"/>
      <c r="S2179" s="627"/>
      <c r="T2179" s="627"/>
      <c r="U2179" s="627"/>
      <c r="V2179" s="627"/>
      <c r="W2179" s="627"/>
      <c r="X2179" s="627"/>
      <c r="Y2179" s="627"/>
      <c r="Z2179" s="627"/>
      <c r="AA2179" s="628"/>
      <c r="AB2179" s="628"/>
    </row>
    <row r="2180">
      <c r="A2180" s="635"/>
      <c r="B2180" s="357"/>
      <c r="C2180" s="630"/>
      <c r="D2180" s="630"/>
      <c r="E2180" s="630"/>
      <c r="F2180" s="640"/>
      <c r="G2180" s="632"/>
      <c r="H2180" s="632"/>
      <c r="I2180" s="632"/>
      <c r="J2180" s="632"/>
      <c r="K2180" s="632"/>
      <c r="L2180" s="633"/>
      <c r="M2180" s="633"/>
      <c r="N2180" s="634"/>
      <c r="O2180" s="627"/>
      <c r="P2180" s="627"/>
      <c r="Q2180" s="627"/>
      <c r="R2180" s="627"/>
      <c r="S2180" s="627"/>
      <c r="T2180" s="627"/>
      <c r="U2180" s="627"/>
      <c r="V2180" s="627"/>
      <c r="W2180" s="627"/>
      <c r="X2180" s="627"/>
      <c r="Y2180" s="627"/>
      <c r="Z2180" s="627"/>
      <c r="AA2180" s="628"/>
      <c r="AB2180" s="628"/>
    </row>
    <row r="2181">
      <c r="A2181" s="635"/>
      <c r="B2181" s="357"/>
      <c r="C2181" s="630"/>
      <c r="D2181" s="630"/>
      <c r="E2181" s="630"/>
      <c r="F2181" s="640"/>
      <c r="G2181" s="632"/>
      <c r="H2181" s="632"/>
      <c r="I2181" s="632"/>
      <c r="J2181" s="632"/>
      <c r="K2181" s="632"/>
      <c r="L2181" s="633"/>
      <c r="M2181" s="633"/>
      <c r="N2181" s="634"/>
      <c r="O2181" s="627"/>
      <c r="P2181" s="627"/>
      <c r="Q2181" s="627"/>
      <c r="R2181" s="627"/>
      <c r="S2181" s="627"/>
      <c r="T2181" s="627"/>
      <c r="U2181" s="627"/>
      <c r="V2181" s="627"/>
      <c r="W2181" s="627"/>
      <c r="X2181" s="627"/>
      <c r="Y2181" s="627"/>
      <c r="Z2181" s="627"/>
      <c r="AA2181" s="628"/>
      <c r="AB2181" s="628"/>
    </row>
    <row r="2182">
      <c r="A2182" s="635"/>
      <c r="B2182" s="357"/>
      <c r="C2182" s="630"/>
      <c r="D2182" s="630"/>
      <c r="E2182" s="630"/>
      <c r="F2182" s="640"/>
      <c r="G2182" s="632"/>
      <c r="H2182" s="632"/>
      <c r="I2182" s="632"/>
      <c r="J2182" s="632"/>
      <c r="K2182" s="632"/>
      <c r="L2182" s="633"/>
      <c r="M2182" s="633"/>
      <c r="N2182" s="634"/>
      <c r="O2182" s="627"/>
      <c r="P2182" s="627"/>
      <c r="Q2182" s="627"/>
      <c r="R2182" s="627"/>
      <c r="S2182" s="627"/>
      <c r="T2182" s="627"/>
      <c r="U2182" s="627"/>
      <c r="V2182" s="627"/>
      <c r="W2182" s="627"/>
      <c r="X2182" s="627"/>
      <c r="Y2182" s="627"/>
      <c r="Z2182" s="627"/>
      <c r="AA2182" s="628"/>
      <c r="AB2182" s="628"/>
    </row>
    <row r="2183">
      <c r="A2183" s="635"/>
      <c r="B2183" s="357"/>
      <c r="C2183" s="630"/>
      <c r="D2183" s="630"/>
      <c r="E2183" s="630"/>
      <c r="F2183" s="640"/>
      <c r="G2183" s="632"/>
      <c r="H2183" s="632"/>
      <c r="I2183" s="632"/>
      <c r="J2183" s="632"/>
      <c r="K2183" s="632"/>
      <c r="L2183" s="633"/>
      <c r="M2183" s="633"/>
      <c r="N2183" s="634"/>
      <c r="O2183" s="627"/>
      <c r="P2183" s="627"/>
      <c r="Q2183" s="627"/>
      <c r="R2183" s="627"/>
      <c r="S2183" s="627"/>
      <c r="T2183" s="627"/>
      <c r="U2183" s="627"/>
      <c r="V2183" s="627"/>
      <c r="W2183" s="627"/>
      <c r="X2183" s="627"/>
      <c r="Y2183" s="627"/>
      <c r="Z2183" s="627"/>
      <c r="AA2183" s="628"/>
      <c r="AB2183" s="628"/>
    </row>
    <row r="2184">
      <c r="A2184" s="635"/>
      <c r="B2184" s="357"/>
      <c r="C2184" s="630"/>
      <c r="D2184" s="630"/>
      <c r="E2184" s="630"/>
      <c r="F2184" s="640"/>
      <c r="G2184" s="632"/>
      <c r="H2184" s="632"/>
      <c r="I2184" s="632"/>
      <c r="J2184" s="632"/>
      <c r="K2184" s="632"/>
      <c r="L2184" s="633"/>
      <c r="M2184" s="633"/>
      <c r="N2184" s="634"/>
      <c r="O2184" s="627"/>
      <c r="P2184" s="627"/>
      <c r="Q2184" s="627"/>
      <c r="R2184" s="627"/>
      <c r="S2184" s="627"/>
      <c r="T2184" s="627"/>
      <c r="U2184" s="627"/>
      <c r="V2184" s="627"/>
      <c r="W2184" s="627"/>
      <c r="X2184" s="627"/>
      <c r="Y2184" s="627"/>
      <c r="Z2184" s="627"/>
      <c r="AA2184" s="628"/>
      <c r="AB2184" s="628"/>
    </row>
    <row r="2185">
      <c r="A2185" s="635"/>
      <c r="B2185" s="357"/>
      <c r="C2185" s="630"/>
      <c r="D2185" s="630"/>
      <c r="E2185" s="630"/>
      <c r="F2185" s="640"/>
      <c r="G2185" s="632"/>
      <c r="H2185" s="632"/>
      <c r="I2185" s="632"/>
      <c r="J2185" s="632"/>
      <c r="K2185" s="632"/>
      <c r="L2185" s="633"/>
      <c r="M2185" s="633"/>
      <c r="N2185" s="634"/>
      <c r="O2185" s="627"/>
      <c r="P2185" s="627"/>
      <c r="Q2185" s="627"/>
      <c r="R2185" s="627"/>
      <c r="S2185" s="627"/>
      <c r="T2185" s="627"/>
      <c r="U2185" s="627"/>
      <c r="V2185" s="627"/>
      <c r="W2185" s="627"/>
      <c r="X2185" s="627"/>
      <c r="Y2185" s="627"/>
      <c r="Z2185" s="627"/>
      <c r="AA2185" s="628"/>
      <c r="AB2185" s="628"/>
    </row>
    <row r="2186">
      <c r="A2186" s="635"/>
      <c r="B2186" s="357"/>
      <c r="C2186" s="630"/>
      <c r="D2186" s="630"/>
      <c r="E2186" s="630"/>
      <c r="F2186" s="640"/>
      <c r="G2186" s="632"/>
      <c r="H2186" s="632"/>
      <c r="I2186" s="632"/>
      <c r="J2186" s="632"/>
      <c r="K2186" s="632"/>
      <c r="L2186" s="633"/>
      <c r="M2186" s="633"/>
      <c r="N2186" s="634"/>
      <c r="O2186" s="627"/>
      <c r="P2186" s="627"/>
      <c r="Q2186" s="627"/>
      <c r="R2186" s="627"/>
      <c r="S2186" s="627"/>
      <c r="T2186" s="627"/>
      <c r="U2186" s="627"/>
      <c r="V2186" s="627"/>
      <c r="W2186" s="627"/>
      <c r="X2186" s="627"/>
      <c r="Y2186" s="627"/>
      <c r="Z2186" s="627"/>
      <c r="AA2186" s="628"/>
      <c r="AB2186" s="628"/>
    </row>
    <row r="2187">
      <c r="A2187" s="635"/>
      <c r="B2187" s="357"/>
      <c r="C2187" s="630"/>
      <c r="D2187" s="630"/>
      <c r="E2187" s="630"/>
      <c r="F2187" s="640"/>
      <c r="G2187" s="632"/>
      <c r="H2187" s="632"/>
      <c r="I2187" s="632"/>
      <c r="J2187" s="632"/>
      <c r="K2187" s="632"/>
      <c r="L2187" s="633"/>
      <c r="M2187" s="633"/>
      <c r="N2187" s="634"/>
      <c r="O2187" s="627"/>
      <c r="P2187" s="627"/>
      <c r="Q2187" s="627"/>
      <c r="R2187" s="627"/>
      <c r="S2187" s="627"/>
      <c r="T2187" s="627"/>
      <c r="U2187" s="627"/>
      <c r="V2187" s="627"/>
      <c r="W2187" s="627"/>
      <c r="X2187" s="627"/>
      <c r="Y2187" s="627"/>
      <c r="Z2187" s="627"/>
      <c r="AA2187" s="628"/>
      <c r="AB2187" s="628"/>
    </row>
    <row r="2188">
      <c r="A2188" s="635"/>
      <c r="B2188" s="357"/>
      <c r="C2188" s="630"/>
      <c r="D2188" s="630"/>
      <c r="E2188" s="630"/>
      <c r="F2188" s="640"/>
      <c r="G2188" s="632"/>
      <c r="H2188" s="632"/>
      <c r="I2188" s="632"/>
      <c r="J2188" s="632"/>
      <c r="K2188" s="632"/>
      <c r="L2188" s="633"/>
      <c r="M2188" s="633"/>
      <c r="N2188" s="634"/>
      <c r="O2188" s="627"/>
      <c r="P2188" s="627"/>
      <c r="Q2188" s="627"/>
      <c r="R2188" s="627"/>
      <c r="S2188" s="627"/>
      <c r="T2188" s="627"/>
      <c r="U2188" s="627"/>
      <c r="V2188" s="627"/>
      <c r="W2188" s="627"/>
      <c r="X2188" s="627"/>
      <c r="Y2188" s="627"/>
      <c r="Z2188" s="627"/>
      <c r="AA2188" s="628"/>
      <c r="AB2188" s="628"/>
    </row>
    <row r="2189">
      <c r="A2189" s="635"/>
      <c r="B2189" s="357"/>
      <c r="C2189" s="630"/>
      <c r="D2189" s="630"/>
      <c r="E2189" s="630"/>
      <c r="F2189" s="640"/>
      <c r="G2189" s="632"/>
      <c r="H2189" s="632"/>
      <c r="I2189" s="632"/>
      <c r="J2189" s="632"/>
      <c r="K2189" s="632"/>
      <c r="L2189" s="633"/>
      <c r="M2189" s="633"/>
      <c r="N2189" s="634"/>
      <c r="O2189" s="627"/>
      <c r="P2189" s="627"/>
      <c r="Q2189" s="627"/>
      <c r="R2189" s="627"/>
      <c r="S2189" s="627"/>
      <c r="T2189" s="627"/>
      <c r="U2189" s="627"/>
      <c r="V2189" s="627"/>
      <c r="W2189" s="627"/>
      <c r="X2189" s="627"/>
      <c r="Y2189" s="627"/>
      <c r="Z2189" s="627"/>
      <c r="AA2189" s="628"/>
      <c r="AB2189" s="628"/>
    </row>
    <row r="2190">
      <c r="A2190" s="635"/>
      <c r="B2190" s="357"/>
      <c r="C2190" s="630"/>
      <c r="D2190" s="630"/>
      <c r="E2190" s="630"/>
      <c r="F2190" s="640"/>
      <c r="G2190" s="632"/>
      <c r="H2190" s="632"/>
      <c r="I2190" s="632"/>
      <c r="J2190" s="632"/>
      <c r="K2190" s="632"/>
      <c r="L2190" s="633"/>
      <c r="M2190" s="633"/>
      <c r="N2190" s="634"/>
      <c r="O2190" s="627"/>
      <c r="P2190" s="627"/>
      <c r="Q2190" s="627"/>
      <c r="R2190" s="627"/>
      <c r="S2190" s="627"/>
      <c r="T2190" s="627"/>
      <c r="U2190" s="627"/>
      <c r="V2190" s="627"/>
      <c r="W2190" s="627"/>
      <c r="X2190" s="627"/>
      <c r="Y2190" s="627"/>
      <c r="Z2190" s="627"/>
      <c r="AA2190" s="628"/>
      <c r="AB2190" s="628"/>
    </row>
    <row r="2191">
      <c r="A2191" s="635"/>
      <c r="B2191" s="357"/>
      <c r="C2191" s="630"/>
      <c r="D2191" s="630"/>
      <c r="E2191" s="630"/>
      <c r="F2191" s="640"/>
      <c r="G2191" s="632"/>
      <c r="H2191" s="632"/>
      <c r="I2191" s="632"/>
      <c r="J2191" s="632"/>
      <c r="K2191" s="632"/>
      <c r="L2191" s="633"/>
      <c r="M2191" s="633"/>
      <c r="N2191" s="634"/>
      <c r="O2191" s="627"/>
      <c r="P2191" s="627"/>
      <c r="Q2191" s="627"/>
      <c r="R2191" s="627"/>
      <c r="S2191" s="627"/>
      <c r="T2191" s="627"/>
      <c r="U2191" s="627"/>
      <c r="V2191" s="627"/>
      <c r="W2191" s="627"/>
      <c r="X2191" s="627"/>
      <c r="Y2191" s="627"/>
      <c r="Z2191" s="627"/>
      <c r="AA2191" s="628"/>
      <c r="AB2191" s="628"/>
    </row>
    <row r="2192">
      <c r="A2192" s="635"/>
      <c r="B2192" s="357"/>
      <c r="C2192" s="630"/>
      <c r="D2192" s="630"/>
      <c r="E2192" s="630"/>
      <c r="F2192" s="640"/>
      <c r="G2192" s="632"/>
      <c r="H2192" s="632"/>
      <c r="I2192" s="632"/>
      <c r="J2192" s="632"/>
      <c r="K2192" s="632"/>
      <c r="L2192" s="633"/>
      <c r="M2192" s="633"/>
      <c r="N2192" s="634"/>
      <c r="O2192" s="627"/>
      <c r="P2192" s="627"/>
      <c r="Q2192" s="627"/>
      <c r="R2192" s="627"/>
      <c r="S2192" s="627"/>
      <c r="T2192" s="627"/>
      <c r="U2192" s="627"/>
      <c r="V2192" s="627"/>
      <c r="W2192" s="627"/>
      <c r="X2192" s="627"/>
      <c r="Y2192" s="627"/>
      <c r="Z2192" s="627"/>
      <c r="AA2192" s="628"/>
      <c r="AB2192" s="628"/>
    </row>
    <row r="2193">
      <c r="A2193" s="635"/>
      <c r="B2193" s="357"/>
      <c r="C2193" s="630"/>
      <c r="D2193" s="630"/>
      <c r="E2193" s="630"/>
      <c r="F2193" s="640"/>
      <c r="G2193" s="632"/>
      <c r="H2193" s="632"/>
      <c r="I2193" s="632"/>
      <c r="J2193" s="632"/>
      <c r="K2193" s="632"/>
      <c r="L2193" s="633"/>
      <c r="M2193" s="633"/>
      <c r="N2193" s="634"/>
      <c r="O2193" s="627"/>
      <c r="P2193" s="627"/>
      <c r="Q2193" s="627"/>
      <c r="R2193" s="627"/>
      <c r="S2193" s="627"/>
      <c r="T2193" s="627"/>
      <c r="U2193" s="627"/>
      <c r="V2193" s="627"/>
      <c r="W2193" s="627"/>
      <c r="X2193" s="627"/>
      <c r="Y2193" s="627"/>
      <c r="Z2193" s="627"/>
      <c r="AA2193" s="628"/>
      <c r="AB2193" s="628"/>
    </row>
    <row r="2194">
      <c r="A2194" s="635"/>
      <c r="B2194" s="357"/>
      <c r="C2194" s="630"/>
      <c r="D2194" s="630"/>
      <c r="E2194" s="630"/>
      <c r="F2194" s="640"/>
      <c r="G2194" s="632"/>
      <c r="H2194" s="632"/>
      <c r="I2194" s="632"/>
      <c r="J2194" s="632"/>
      <c r="K2194" s="632"/>
      <c r="L2194" s="633"/>
      <c r="M2194" s="633"/>
      <c r="N2194" s="634"/>
      <c r="O2194" s="627"/>
      <c r="P2194" s="627"/>
      <c r="Q2194" s="627"/>
      <c r="R2194" s="627"/>
      <c r="S2194" s="627"/>
      <c r="T2194" s="627"/>
      <c r="U2194" s="627"/>
      <c r="V2194" s="627"/>
      <c r="W2194" s="627"/>
      <c r="X2194" s="627"/>
      <c r="Y2194" s="627"/>
      <c r="Z2194" s="627"/>
      <c r="AA2194" s="628"/>
      <c r="AB2194" s="628"/>
    </row>
    <row r="2195">
      <c r="A2195" s="635"/>
      <c r="B2195" s="357"/>
      <c r="C2195" s="630"/>
      <c r="D2195" s="630"/>
      <c r="E2195" s="630"/>
      <c r="F2195" s="640"/>
      <c r="G2195" s="632"/>
      <c r="H2195" s="632"/>
      <c r="I2195" s="632"/>
      <c r="J2195" s="632"/>
      <c r="K2195" s="632"/>
      <c r="L2195" s="633"/>
      <c r="M2195" s="633"/>
      <c r="N2195" s="634"/>
      <c r="O2195" s="627"/>
      <c r="P2195" s="627"/>
      <c r="Q2195" s="627"/>
      <c r="R2195" s="627"/>
      <c r="S2195" s="627"/>
      <c r="T2195" s="627"/>
      <c r="U2195" s="627"/>
      <c r="V2195" s="627"/>
      <c r="W2195" s="627"/>
      <c r="X2195" s="627"/>
      <c r="Y2195" s="627"/>
      <c r="Z2195" s="627"/>
      <c r="AA2195" s="628"/>
      <c r="AB2195" s="628"/>
    </row>
    <row r="2196">
      <c r="A2196" s="635"/>
      <c r="B2196" s="357"/>
      <c r="C2196" s="630"/>
      <c r="D2196" s="630"/>
      <c r="E2196" s="630"/>
      <c r="F2196" s="640"/>
      <c r="G2196" s="632"/>
      <c r="H2196" s="632"/>
      <c r="I2196" s="632"/>
      <c r="J2196" s="632"/>
      <c r="K2196" s="632"/>
      <c r="L2196" s="633"/>
      <c r="M2196" s="633"/>
      <c r="N2196" s="634"/>
      <c r="O2196" s="627"/>
      <c r="P2196" s="627"/>
      <c r="Q2196" s="627"/>
      <c r="R2196" s="627"/>
      <c r="S2196" s="627"/>
      <c r="T2196" s="627"/>
      <c r="U2196" s="627"/>
      <c r="V2196" s="627"/>
      <c r="W2196" s="627"/>
      <c r="X2196" s="627"/>
      <c r="Y2196" s="627"/>
      <c r="Z2196" s="627"/>
      <c r="AA2196" s="628"/>
      <c r="AB2196" s="628"/>
    </row>
    <row r="2197">
      <c r="A2197" s="635"/>
      <c r="B2197" s="357"/>
      <c r="C2197" s="630"/>
      <c r="D2197" s="630"/>
      <c r="E2197" s="630"/>
      <c r="F2197" s="640"/>
      <c r="G2197" s="632"/>
      <c r="H2197" s="632"/>
      <c r="I2197" s="632"/>
      <c r="J2197" s="632"/>
      <c r="K2197" s="632"/>
      <c r="L2197" s="633"/>
      <c r="M2197" s="633"/>
      <c r="N2197" s="634"/>
      <c r="O2197" s="627"/>
      <c r="P2197" s="627"/>
      <c r="Q2197" s="627"/>
      <c r="R2197" s="627"/>
      <c r="S2197" s="627"/>
      <c r="T2197" s="627"/>
      <c r="U2197" s="627"/>
      <c r="V2197" s="627"/>
      <c r="W2197" s="627"/>
      <c r="X2197" s="627"/>
      <c r="Y2197" s="627"/>
      <c r="Z2197" s="627"/>
      <c r="AA2197" s="628"/>
      <c r="AB2197" s="628"/>
    </row>
    <row r="2198">
      <c r="A2198" s="635"/>
      <c r="B2198" s="357"/>
      <c r="C2198" s="630"/>
      <c r="D2198" s="630"/>
      <c r="E2198" s="630"/>
      <c r="F2198" s="640"/>
      <c r="G2198" s="632"/>
      <c r="H2198" s="632"/>
      <c r="I2198" s="632"/>
      <c r="J2198" s="632"/>
      <c r="K2198" s="632"/>
      <c r="L2198" s="633"/>
      <c r="M2198" s="633"/>
      <c r="N2198" s="634"/>
      <c r="O2198" s="627"/>
      <c r="P2198" s="627"/>
      <c r="Q2198" s="627"/>
      <c r="R2198" s="627"/>
      <c r="S2198" s="627"/>
      <c r="T2198" s="627"/>
      <c r="U2198" s="627"/>
      <c r="V2198" s="627"/>
      <c r="W2198" s="627"/>
      <c r="X2198" s="627"/>
      <c r="Y2198" s="627"/>
      <c r="Z2198" s="627"/>
      <c r="AA2198" s="628"/>
      <c r="AB2198" s="628"/>
    </row>
    <row r="2199">
      <c r="A2199" s="635"/>
      <c r="B2199" s="357"/>
      <c r="C2199" s="630"/>
      <c r="D2199" s="630"/>
      <c r="E2199" s="630"/>
      <c r="F2199" s="640"/>
      <c r="G2199" s="632"/>
      <c r="H2199" s="632"/>
      <c r="I2199" s="632"/>
      <c r="J2199" s="632"/>
      <c r="K2199" s="632"/>
      <c r="L2199" s="633"/>
      <c r="M2199" s="633"/>
      <c r="N2199" s="634"/>
      <c r="O2199" s="627"/>
      <c r="P2199" s="627"/>
      <c r="Q2199" s="627"/>
      <c r="R2199" s="627"/>
      <c r="S2199" s="627"/>
      <c r="T2199" s="627"/>
      <c r="U2199" s="627"/>
      <c r="V2199" s="627"/>
      <c r="W2199" s="627"/>
      <c r="X2199" s="627"/>
      <c r="Y2199" s="627"/>
      <c r="Z2199" s="627"/>
      <c r="AA2199" s="628"/>
      <c r="AB2199" s="628"/>
    </row>
    <row r="2200">
      <c r="A2200" s="635"/>
      <c r="B2200" s="357"/>
      <c r="C2200" s="630"/>
      <c r="D2200" s="630"/>
      <c r="E2200" s="630"/>
      <c r="F2200" s="640"/>
      <c r="G2200" s="632"/>
      <c r="H2200" s="632"/>
      <c r="I2200" s="632"/>
      <c r="J2200" s="632"/>
      <c r="K2200" s="632"/>
      <c r="L2200" s="633"/>
      <c r="M2200" s="633"/>
      <c r="N2200" s="634"/>
      <c r="O2200" s="627"/>
      <c r="P2200" s="627"/>
      <c r="Q2200" s="627"/>
      <c r="R2200" s="627"/>
      <c r="S2200" s="627"/>
      <c r="T2200" s="627"/>
      <c r="U2200" s="627"/>
      <c r="V2200" s="627"/>
      <c r="W2200" s="627"/>
      <c r="X2200" s="627"/>
      <c r="Y2200" s="627"/>
      <c r="Z2200" s="627"/>
      <c r="AA2200" s="628"/>
      <c r="AB2200" s="628"/>
    </row>
    <row r="2201">
      <c r="A2201" s="635"/>
      <c r="B2201" s="357"/>
      <c r="C2201" s="630"/>
      <c r="D2201" s="630"/>
      <c r="E2201" s="630"/>
      <c r="F2201" s="640"/>
      <c r="G2201" s="632"/>
      <c r="H2201" s="632"/>
      <c r="I2201" s="632"/>
      <c r="J2201" s="632"/>
      <c r="K2201" s="632"/>
      <c r="L2201" s="633"/>
      <c r="M2201" s="633"/>
      <c r="N2201" s="634"/>
      <c r="O2201" s="627"/>
      <c r="P2201" s="627"/>
      <c r="Q2201" s="627"/>
      <c r="R2201" s="627"/>
      <c r="S2201" s="627"/>
      <c r="T2201" s="627"/>
      <c r="U2201" s="627"/>
      <c r="V2201" s="627"/>
      <c r="W2201" s="627"/>
      <c r="X2201" s="627"/>
      <c r="Y2201" s="627"/>
      <c r="Z2201" s="627"/>
      <c r="AA2201" s="628"/>
      <c r="AB2201" s="628"/>
    </row>
    <row r="2202">
      <c r="A2202" s="635"/>
      <c r="B2202" s="357"/>
      <c r="C2202" s="630"/>
      <c r="D2202" s="630"/>
      <c r="E2202" s="630"/>
      <c r="F2202" s="640"/>
      <c r="G2202" s="632"/>
      <c r="H2202" s="632"/>
      <c r="I2202" s="632"/>
      <c r="J2202" s="632"/>
      <c r="K2202" s="632"/>
      <c r="L2202" s="633"/>
      <c r="M2202" s="633"/>
      <c r="N2202" s="634"/>
      <c r="O2202" s="627"/>
      <c r="P2202" s="627"/>
      <c r="Q2202" s="627"/>
      <c r="R2202" s="627"/>
      <c r="S2202" s="627"/>
      <c r="T2202" s="627"/>
      <c r="U2202" s="627"/>
      <c r="V2202" s="627"/>
      <c r="W2202" s="627"/>
      <c r="X2202" s="627"/>
      <c r="Y2202" s="627"/>
      <c r="Z2202" s="627"/>
      <c r="AA2202" s="628"/>
      <c r="AB2202" s="628"/>
    </row>
    <row r="2203">
      <c r="A2203" s="635"/>
      <c r="B2203" s="357"/>
      <c r="C2203" s="630"/>
      <c r="D2203" s="630"/>
      <c r="E2203" s="630"/>
      <c r="F2203" s="640"/>
      <c r="G2203" s="632"/>
      <c r="H2203" s="632"/>
      <c r="I2203" s="632"/>
      <c r="J2203" s="632"/>
      <c r="K2203" s="632"/>
      <c r="L2203" s="633"/>
      <c r="M2203" s="633"/>
      <c r="N2203" s="634"/>
      <c r="O2203" s="627"/>
      <c r="P2203" s="627"/>
      <c r="Q2203" s="627"/>
      <c r="R2203" s="627"/>
      <c r="S2203" s="627"/>
      <c r="T2203" s="627"/>
      <c r="U2203" s="627"/>
      <c r="V2203" s="627"/>
      <c r="W2203" s="627"/>
      <c r="X2203" s="627"/>
      <c r="Y2203" s="627"/>
      <c r="Z2203" s="627"/>
      <c r="AA2203" s="628"/>
      <c r="AB2203" s="628"/>
    </row>
    <row r="2204">
      <c r="A2204" s="635"/>
      <c r="B2204" s="357"/>
      <c r="C2204" s="630"/>
      <c r="D2204" s="630"/>
      <c r="E2204" s="630"/>
      <c r="F2204" s="640"/>
      <c r="G2204" s="632"/>
      <c r="H2204" s="632"/>
      <c r="I2204" s="632"/>
      <c r="J2204" s="632"/>
      <c r="K2204" s="632"/>
      <c r="L2204" s="633"/>
      <c r="M2204" s="633"/>
      <c r="N2204" s="634"/>
      <c r="O2204" s="627"/>
      <c r="P2204" s="627"/>
      <c r="Q2204" s="627"/>
      <c r="R2204" s="627"/>
      <c r="S2204" s="627"/>
      <c r="T2204" s="627"/>
      <c r="U2204" s="627"/>
      <c r="V2204" s="627"/>
      <c r="W2204" s="627"/>
      <c r="X2204" s="627"/>
      <c r="Y2204" s="627"/>
      <c r="Z2204" s="627"/>
      <c r="AA2204" s="628"/>
      <c r="AB2204" s="628"/>
    </row>
    <row r="2205">
      <c r="A2205" s="635"/>
      <c r="B2205" s="357"/>
      <c r="C2205" s="630"/>
      <c r="D2205" s="630"/>
      <c r="E2205" s="630"/>
      <c r="F2205" s="640"/>
      <c r="G2205" s="632"/>
      <c r="H2205" s="632"/>
      <c r="I2205" s="632"/>
      <c r="J2205" s="632"/>
      <c r="K2205" s="632"/>
      <c r="L2205" s="633"/>
      <c r="M2205" s="633"/>
      <c r="N2205" s="634"/>
      <c r="O2205" s="627"/>
      <c r="P2205" s="627"/>
      <c r="Q2205" s="627"/>
      <c r="R2205" s="627"/>
      <c r="S2205" s="627"/>
      <c r="T2205" s="627"/>
      <c r="U2205" s="627"/>
      <c r="V2205" s="627"/>
      <c r="W2205" s="627"/>
      <c r="X2205" s="627"/>
      <c r="Y2205" s="627"/>
      <c r="Z2205" s="627"/>
      <c r="AA2205" s="628"/>
      <c r="AB2205" s="628"/>
    </row>
    <row r="2206">
      <c r="A2206" s="635"/>
      <c r="B2206" s="357"/>
      <c r="C2206" s="630"/>
      <c r="D2206" s="630"/>
      <c r="E2206" s="630"/>
      <c r="F2206" s="640"/>
      <c r="G2206" s="632"/>
      <c r="H2206" s="632"/>
      <c r="I2206" s="632"/>
      <c r="J2206" s="632"/>
      <c r="K2206" s="632"/>
      <c r="L2206" s="633"/>
      <c r="M2206" s="633"/>
      <c r="N2206" s="634"/>
      <c r="O2206" s="627"/>
      <c r="P2206" s="627"/>
      <c r="Q2206" s="627"/>
      <c r="R2206" s="627"/>
      <c r="S2206" s="627"/>
      <c r="T2206" s="627"/>
      <c r="U2206" s="627"/>
      <c r="V2206" s="627"/>
      <c r="W2206" s="627"/>
      <c r="X2206" s="627"/>
      <c r="Y2206" s="627"/>
      <c r="Z2206" s="627"/>
      <c r="AA2206" s="628"/>
      <c r="AB2206" s="628"/>
    </row>
    <row r="2207">
      <c r="A2207" s="635"/>
      <c r="B2207" s="357"/>
      <c r="C2207" s="630"/>
      <c r="D2207" s="630"/>
      <c r="E2207" s="630"/>
      <c r="F2207" s="640"/>
      <c r="G2207" s="632"/>
      <c r="H2207" s="632"/>
      <c r="I2207" s="632"/>
      <c r="J2207" s="632"/>
      <c r="K2207" s="632"/>
      <c r="L2207" s="633"/>
      <c r="M2207" s="633"/>
      <c r="N2207" s="634"/>
      <c r="O2207" s="627"/>
      <c r="P2207" s="627"/>
      <c r="Q2207" s="627"/>
      <c r="R2207" s="627"/>
      <c r="S2207" s="627"/>
      <c r="T2207" s="627"/>
      <c r="U2207" s="627"/>
      <c r="V2207" s="627"/>
      <c r="W2207" s="627"/>
      <c r="X2207" s="627"/>
      <c r="Y2207" s="627"/>
      <c r="Z2207" s="627"/>
      <c r="AA2207" s="628"/>
      <c r="AB2207" s="628"/>
    </row>
    <row r="2208">
      <c r="A2208" s="635"/>
      <c r="B2208" s="357"/>
      <c r="C2208" s="630"/>
      <c r="D2208" s="630"/>
      <c r="E2208" s="630"/>
      <c r="F2208" s="640"/>
      <c r="G2208" s="632"/>
      <c r="H2208" s="632"/>
      <c r="I2208" s="632"/>
      <c r="J2208" s="632"/>
      <c r="K2208" s="632"/>
      <c r="L2208" s="633"/>
      <c r="M2208" s="633"/>
      <c r="N2208" s="634"/>
      <c r="O2208" s="627"/>
      <c r="P2208" s="627"/>
      <c r="Q2208" s="627"/>
      <c r="R2208" s="627"/>
      <c r="S2208" s="627"/>
      <c r="T2208" s="627"/>
      <c r="U2208" s="627"/>
      <c r="V2208" s="627"/>
      <c r="W2208" s="627"/>
      <c r="X2208" s="627"/>
      <c r="Y2208" s="627"/>
      <c r="Z2208" s="627"/>
      <c r="AA2208" s="628"/>
      <c r="AB2208" s="628"/>
    </row>
    <row r="2209">
      <c r="A2209" s="635"/>
      <c r="B2209" s="357"/>
      <c r="C2209" s="630"/>
      <c r="D2209" s="630"/>
      <c r="E2209" s="630"/>
      <c r="F2209" s="640"/>
      <c r="G2209" s="632"/>
      <c r="H2209" s="632"/>
      <c r="I2209" s="632"/>
      <c r="J2209" s="632"/>
      <c r="K2209" s="632"/>
      <c r="L2209" s="633"/>
      <c r="M2209" s="633"/>
      <c r="N2209" s="634"/>
      <c r="O2209" s="627"/>
      <c r="P2209" s="627"/>
      <c r="Q2209" s="627"/>
      <c r="R2209" s="627"/>
      <c r="S2209" s="627"/>
      <c r="T2209" s="627"/>
      <c r="U2209" s="627"/>
      <c r="V2209" s="627"/>
      <c r="W2209" s="627"/>
      <c r="X2209" s="627"/>
      <c r="Y2209" s="627"/>
      <c r="Z2209" s="627"/>
      <c r="AA2209" s="628"/>
      <c r="AB2209" s="628"/>
    </row>
    <row r="2210">
      <c r="A2210" s="635"/>
      <c r="B2210" s="357"/>
      <c r="C2210" s="630"/>
      <c r="D2210" s="630"/>
      <c r="E2210" s="630"/>
      <c r="F2210" s="640"/>
      <c r="G2210" s="632"/>
      <c r="H2210" s="632"/>
      <c r="I2210" s="632"/>
      <c r="J2210" s="632"/>
      <c r="K2210" s="632"/>
      <c r="L2210" s="633"/>
      <c r="M2210" s="633"/>
      <c r="N2210" s="634"/>
      <c r="O2210" s="627"/>
      <c r="P2210" s="627"/>
      <c r="Q2210" s="627"/>
      <c r="R2210" s="627"/>
      <c r="S2210" s="627"/>
      <c r="T2210" s="627"/>
      <c r="U2210" s="627"/>
      <c r="V2210" s="627"/>
      <c r="W2210" s="627"/>
      <c r="X2210" s="627"/>
      <c r="Y2210" s="627"/>
      <c r="Z2210" s="627"/>
      <c r="AA2210" s="628"/>
      <c r="AB2210" s="628"/>
    </row>
    <row r="2211">
      <c r="A2211" s="635"/>
      <c r="B2211" s="357"/>
      <c r="C2211" s="630"/>
      <c r="D2211" s="630"/>
      <c r="E2211" s="630"/>
      <c r="F2211" s="640"/>
      <c r="G2211" s="632"/>
      <c r="H2211" s="632"/>
      <c r="I2211" s="632"/>
      <c r="J2211" s="632"/>
      <c r="K2211" s="632"/>
      <c r="L2211" s="633"/>
      <c r="M2211" s="633"/>
      <c r="N2211" s="634"/>
      <c r="O2211" s="627"/>
      <c r="P2211" s="627"/>
      <c r="Q2211" s="627"/>
      <c r="R2211" s="627"/>
      <c r="S2211" s="627"/>
      <c r="T2211" s="627"/>
      <c r="U2211" s="627"/>
      <c r="V2211" s="627"/>
      <c r="W2211" s="627"/>
      <c r="X2211" s="627"/>
      <c r="Y2211" s="627"/>
      <c r="Z2211" s="627"/>
      <c r="AA2211" s="628"/>
      <c r="AB2211" s="628"/>
    </row>
    <row r="2212">
      <c r="A2212" s="635"/>
      <c r="B2212" s="357"/>
      <c r="C2212" s="630"/>
      <c r="D2212" s="630"/>
      <c r="E2212" s="630"/>
      <c r="F2212" s="640"/>
      <c r="G2212" s="632"/>
      <c r="H2212" s="632"/>
      <c r="I2212" s="632"/>
      <c r="J2212" s="632"/>
      <c r="K2212" s="632"/>
      <c r="L2212" s="633"/>
      <c r="M2212" s="633"/>
      <c r="N2212" s="634"/>
      <c r="O2212" s="627"/>
      <c r="P2212" s="627"/>
      <c r="Q2212" s="627"/>
      <c r="R2212" s="627"/>
      <c r="S2212" s="627"/>
      <c r="T2212" s="627"/>
      <c r="U2212" s="627"/>
      <c r="V2212" s="627"/>
      <c r="W2212" s="627"/>
      <c r="X2212" s="627"/>
      <c r="Y2212" s="627"/>
      <c r="Z2212" s="627"/>
      <c r="AA2212" s="628"/>
      <c r="AB2212" s="628"/>
    </row>
    <row r="2213">
      <c r="A2213" s="635"/>
      <c r="B2213" s="357"/>
      <c r="C2213" s="630"/>
      <c r="D2213" s="630"/>
      <c r="E2213" s="630"/>
      <c r="F2213" s="640"/>
      <c r="G2213" s="632"/>
      <c r="H2213" s="632"/>
      <c r="I2213" s="632"/>
      <c r="J2213" s="632"/>
      <c r="K2213" s="632"/>
      <c r="L2213" s="633"/>
      <c r="M2213" s="633"/>
      <c r="N2213" s="634"/>
      <c r="O2213" s="627"/>
      <c r="P2213" s="627"/>
      <c r="Q2213" s="627"/>
      <c r="R2213" s="627"/>
      <c r="S2213" s="627"/>
      <c r="T2213" s="627"/>
      <c r="U2213" s="627"/>
      <c r="V2213" s="627"/>
      <c r="W2213" s="627"/>
      <c r="X2213" s="627"/>
      <c r="Y2213" s="627"/>
      <c r="Z2213" s="627"/>
      <c r="AA2213" s="628"/>
      <c r="AB2213" s="628"/>
    </row>
    <row r="2214">
      <c r="A2214" s="635"/>
      <c r="B2214" s="357"/>
      <c r="C2214" s="630"/>
      <c r="D2214" s="630"/>
      <c r="E2214" s="630"/>
      <c r="F2214" s="640"/>
      <c r="G2214" s="632"/>
      <c r="H2214" s="632"/>
      <c r="I2214" s="632"/>
      <c r="J2214" s="632"/>
      <c r="K2214" s="632"/>
      <c r="L2214" s="633"/>
      <c r="M2214" s="633"/>
      <c r="N2214" s="634"/>
      <c r="O2214" s="627"/>
      <c r="P2214" s="627"/>
      <c r="Q2214" s="627"/>
      <c r="R2214" s="627"/>
      <c r="S2214" s="627"/>
      <c r="T2214" s="627"/>
      <c r="U2214" s="627"/>
      <c r="V2214" s="627"/>
      <c r="W2214" s="627"/>
      <c r="X2214" s="627"/>
      <c r="Y2214" s="627"/>
      <c r="Z2214" s="627"/>
      <c r="AA2214" s="628"/>
      <c r="AB2214" s="628"/>
    </row>
    <row r="2215">
      <c r="A2215" s="635"/>
      <c r="B2215" s="357"/>
      <c r="C2215" s="630"/>
      <c r="D2215" s="630"/>
      <c r="E2215" s="630"/>
      <c r="F2215" s="640"/>
      <c r="G2215" s="632"/>
      <c r="H2215" s="632"/>
      <c r="I2215" s="632"/>
      <c r="J2215" s="632"/>
      <c r="K2215" s="632"/>
      <c r="L2215" s="633"/>
      <c r="M2215" s="633"/>
      <c r="N2215" s="634"/>
      <c r="O2215" s="627"/>
      <c r="P2215" s="627"/>
      <c r="Q2215" s="627"/>
      <c r="R2215" s="627"/>
      <c r="S2215" s="627"/>
      <c r="T2215" s="627"/>
      <c r="U2215" s="627"/>
      <c r="V2215" s="627"/>
      <c r="W2215" s="627"/>
      <c r="X2215" s="627"/>
      <c r="Y2215" s="627"/>
      <c r="Z2215" s="627"/>
      <c r="AA2215" s="628"/>
      <c r="AB2215" s="628"/>
    </row>
    <row r="2216">
      <c r="A2216" s="635"/>
      <c r="B2216" s="357"/>
      <c r="C2216" s="630"/>
      <c r="D2216" s="630"/>
      <c r="E2216" s="630"/>
      <c r="F2216" s="640"/>
      <c r="G2216" s="632"/>
      <c r="H2216" s="632"/>
      <c r="I2216" s="632"/>
      <c r="J2216" s="632"/>
      <c r="K2216" s="632"/>
      <c r="L2216" s="633"/>
      <c r="M2216" s="633"/>
      <c r="N2216" s="634"/>
      <c r="O2216" s="627"/>
      <c r="P2216" s="627"/>
      <c r="Q2216" s="627"/>
      <c r="R2216" s="627"/>
      <c r="S2216" s="627"/>
      <c r="T2216" s="627"/>
      <c r="U2216" s="627"/>
      <c r="V2216" s="627"/>
      <c r="W2216" s="627"/>
      <c r="X2216" s="627"/>
      <c r="Y2216" s="627"/>
      <c r="Z2216" s="627"/>
      <c r="AA2216" s="628"/>
      <c r="AB2216" s="628"/>
    </row>
    <row r="2217">
      <c r="A2217" s="635"/>
      <c r="B2217" s="357"/>
      <c r="C2217" s="630"/>
      <c r="D2217" s="630"/>
      <c r="E2217" s="630"/>
      <c r="F2217" s="640"/>
      <c r="G2217" s="632"/>
      <c r="H2217" s="632"/>
      <c r="I2217" s="632"/>
      <c r="J2217" s="632"/>
      <c r="K2217" s="632"/>
      <c r="L2217" s="633"/>
      <c r="M2217" s="633"/>
      <c r="N2217" s="634"/>
      <c r="O2217" s="627"/>
      <c r="P2217" s="627"/>
      <c r="Q2217" s="627"/>
      <c r="R2217" s="627"/>
      <c r="S2217" s="627"/>
      <c r="T2217" s="627"/>
      <c r="U2217" s="627"/>
      <c r="V2217" s="627"/>
      <c r="W2217" s="627"/>
      <c r="X2217" s="627"/>
      <c r="Y2217" s="627"/>
      <c r="Z2217" s="627"/>
      <c r="AA2217" s="628"/>
      <c r="AB2217" s="628"/>
    </row>
    <row r="2218">
      <c r="A2218" s="635"/>
      <c r="B2218" s="357"/>
      <c r="C2218" s="630"/>
      <c r="D2218" s="630"/>
      <c r="E2218" s="630"/>
      <c r="F2218" s="640"/>
      <c r="G2218" s="632"/>
      <c r="H2218" s="632"/>
      <c r="I2218" s="632"/>
      <c r="J2218" s="632"/>
      <c r="K2218" s="632"/>
      <c r="L2218" s="633"/>
      <c r="M2218" s="633"/>
      <c r="N2218" s="634"/>
      <c r="O2218" s="627"/>
      <c r="P2218" s="627"/>
      <c r="Q2218" s="627"/>
      <c r="R2218" s="627"/>
      <c r="S2218" s="627"/>
      <c r="T2218" s="627"/>
      <c r="U2218" s="627"/>
      <c r="V2218" s="627"/>
      <c r="W2218" s="627"/>
      <c r="X2218" s="627"/>
      <c r="Y2218" s="627"/>
      <c r="Z2218" s="627"/>
      <c r="AA2218" s="628"/>
      <c r="AB2218" s="628"/>
    </row>
    <row r="2219">
      <c r="A2219" s="635"/>
      <c r="B2219" s="357"/>
      <c r="C2219" s="630"/>
      <c r="D2219" s="630"/>
      <c r="E2219" s="630"/>
      <c r="F2219" s="640"/>
      <c r="G2219" s="632"/>
      <c r="H2219" s="632"/>
      <c r="I2219" s="632"/>
      <c r="J2219" s="632"/>
      <c r="K2219" s="632"/>
      <c r="L2219" s="633"/>
      <c r="M2219" s="633"/>
      <c r="N2219" s="634"/>
      <c r="O2219" s="627"/>
      <c r="P2219" s="627"/>
      <c r="Q2219" s="627"/>
      <c r="R2219" s="627"/>
      <c r="S2219" s="627"/>
      <c r="T2219" s="627"/>
      <c r="U2219" s="627"/>
      <c r="V2219" s="627"/>
      <c r="W2219" s="627"/>
      <c r="X2219" s="627"/>
      <c r="Y2219" s="627"/>
      <c r="Z2219" s="627"/>
      <c r="AA2219" s="628"/>
      <c r="AB2219" s="628"/>
    </row>
    <row r="2220">
      <c r="A2220" s="635"/>
      <c r="B2220" s="357"/>
      <c r="C2220" s="630"/>
      <c r="D2220" s="630"/>
      <c r="E2220" s="630"/>
      <c r="F2220" s="640"/>
      <c r="G2220" s="632"/>
      <c r="H2220" s="632"/>
      <c r="I2220" s="632"/>
      <c r="J2220" s="632"/>
      <c r="K2220" s="632"/>
      <c r="L2220" s="633"/>
      <c r="M2220" s="633"/>
      <c r="N2220" s="634"/>
      <c r="O2220" s="627"/>
      <c r="P2220" s="627"/>
      <c r="Q2220" s="627"/>
      <c r="R2220" s="627"/>
      <c r="S2220" s="627"/>
      <c r="T2220" s="627"/>
      <c r="U2220" s="627"/>
      <c r="V2220" s="627"/>
      <c r="W2220" s="627"/>
      <c r="X2220" s="627"/>
      <c r="Y2220" s="627"/>
      <c r="Z2220" s="627"/>
      <c r="AA2220" s="628"/>
      <c r="AB2220" s="628"/>
    </row>
    <row r="2221">
      <c r="A2221" s="635"/>
      <c r="B2221" s="357"/>
      <c r="C2221" s="630"/>
      <c r="D2221" s="630"/>
      <c r="E2221" s="630"/>
      <c r="F2221" s="640"/>
      <c r="G2221" s="632"/>
      <c r="H2221" s="632"/>
      <c r="I2221" s="632"/>
      <c r="J2221" s="632"/>
      <c r="K2221" s="632"/>
      <c r="L2221" s="633"/>
      <c r="M2221" s="633"/>
      <c r="N2221" s="634"/>
      <c r="O2221" s="627"/>
      <c r="P2221" s="627"/>
      <c r="Q2221" s="627"/>
      <c r="R2221" s="627"/>
      <c r="S2221" s="627"/>
      <c r="T2221" s="627"/>
      <c r="U2221" s="627"/>
      <c r="V2221" s="627"/>
      <c r="W2221" s="627"/>
      <c r="X2221" s="627"/>
      <c r="Y2221" s="627"/>
      <c r="Z2221" s="627"/>
      <c r="AA2221" s="628"/>
      <c r="AB2221" s="628"/>
    </row>
    <row r="2222">
      <c r="A2222" s="635"/>
      <c r="B2222" s="357"/>
      <c r="C2222" s="630"/>
      <c r="D2222" s="630"/>
      <c r="E2222" s="630"/>
      <c r="F2222" s="640"/>
      <c r="G2222" s="632"/>
      <c r="H2222" s="632"/>
      <c r="I2222" s="632"/>
      <c r="J2222" s="632"/>
      <c r="K2222" s="632"/>
      <c r="L2222" s="633"/>
      <c r="M2222" s="633"/>
      <c r="N2222" s="634"/>
      <c r="O2222" s="627"/>
      <c r="P2222" s="627"/>
      <c r="Q2222" s="627"/>
      <c r="R2222" s="627"/>
      <c r="S2222" s="627"/>
      <c r="T2222" s="627"/>
      <c r="U2222" s="627"/>
      <c r="V2222" s="627"/>
      <c r="W2222" s="627"/>
      <c r="X2222" s="627"/>
      <c r="Y2222" s="627"/>
      <c r="Z2222" s="627"/>
      <c r="AA2222" s="628"/>
      <c r="AB2222" s="628"/>
    </row>
    <row r="2223">
      <c r="A2223" s="635"/>
      <c r="B2223" s="357"/>
      <c r="C2223" s="630"/>
      <c r="D2223" s="630"/>
      <c r="E2223" s="630"/>
      <c r="F2223" s="640"/>
      <c r="G2223" s="632"/>
      <c r="H2223" s="632"/>
      <c r="I2223" s="632"/>
      <c r="J2223" s="632"/>
      <c r="K2223" s="632"/>
      <c r="L2223" s="633"/>
      <c r="M2223" s="633"/>
      <c r="N2223" s="634"/>
      <c r="O2223" s="627"/>
      <c r="P2223" s="627"/>
      <c r="Q2223" s="627"/>
      <c r="R2223" s="627"/>
      <c r="S2223" s="627"/>
      <c r="T2223" s="627"/>
      <c r="U2223" s="627"/>
      <c r="V2223" s="627"/>
      <c r="W2223" s="627"/>
      <c r="X2223" s="627"/>
      <c r="Y2223" s="627"/>
      <c r="Z2223" s="627"/>
      <c r="AA2223" s="628"/>
      <c r="AB2223" s="628"/>
    </row>
    <row r="2224">
      <c r="A2224" s="635"/>
      <c r="B2224" s="357"/>
      <c r="C2224" s="630"/>
      <c r="D2224" s="630"/>
      <c r="E2224" s="630"/>
      <c r="F2224" s="640"/>
      <c r="G2224" s="632"/>
      <c r="H2224" s="632"/>
      <c r="I2224" s="632"/>
      <c r="J2224" s="632"/>
      <c r="K2224" s="632"/>
      <c r="L2224" s="633"/>
      <c r="M2224" s="633"/>
      <c r="N2224" s="634"/>
      <c r="O2224" s="627"/>
      <c r="P2224" s="627"/>
      <c r="Q2224" s="627"/>
      <c r="R2224" s="627"/>
      <c r="S2224" s="627"/>
      <c r="T2224" s="627"/>
      <c r="U2224" s="627"/>
      <c r="V2224" s="627"/>
      <c r="W2224" s="627"/>
      <c r="X2224" s="627"/>
      <c r="Y2224" s="627"/>
      <c r="Z2224" s="627"/>
      <c r="AA2224" s="628"/>
      <c r="AB2224" s="628"/>
    </row>
    <row r="2225">
      <c r="A2225" s="635"/>
      <c r="B2225" s="357"/>
      <c r="C2225" s="630"/>
      <c r="D2225" s="630"/>
      <c r="E2225" s="630"/>
      <c r="F2225" s="640"/>
      <c r="G2225" s="632"/>
      <c r="H2225" s="632"/>
      <c r="I2225" s="632"/>
      <c r="J2225" s="632"/>
      <c r="K2225" s="632"/>
      <c r="L2225" s="633"/>
      <c r="M2225" s="633"/>
      <c r="N2225" s="634"/>
      <c r="O2225" s="627"/>
      <c r="P2225" s="627"/>
      <c r="Q2225" s="627"/>
      <c r="R2225" s="627"/>
      <c r="S2225" s="627"/>
      <c r="T2225" s="627"/>
      <c r="U2225" s="627"/>
      <c r="V2225" s="627"/>
      <c r="W2225" s="627"/>
      <c r="X2225" s="627"/>
      <c r="Y2225" s="627"/>
      <c r="Z2225" s="627"/>
      <c r="AA2225" s="628"/>
      <c r="AB2225" s="628"/>
    </row>
    <row r="2226">
      <c r="A2226" s="635"/>
      <c r="B2226" s="357"/>
      <c r="C2226" s="630"/>
      <c r="D2226" s="630"/>
      <c r="E2226" s="630"/>
      <c r="F2226" s="640"/>
      <c r="G2226" s="632"/>
      <c r="H2226" s="632"/>
      <c r="I2226" s="632"/>
      <c r="J2226" s="632"/>
      <c r="K2226" s="632"/>
      <c r="L2226" s="633"/>
      <c r="M2226" s="633"/>
      <c r="N2226" s="634"/>
      <c r="O2226" s="627"/>
      <c r="P2226" s="627"/>
      <c r="Q2226" s="627"/>
      <c r="R2226" s="627"/>
      <c r="S2226" s="627"/>
      <c r="T2226" s="627"/>
      <c r="U2226" s="627"/>
      <c r="V2226" s="627"/>
      <c r="W2226" s="627"/>
      <c r="X2226" s="627"/>
      <c r="Y2226" s="627"/>
      <c r="Z2226" s="627"/>
      <c r="AA2226" s="628"/>
      <c r="AB2226" s="628"/>
    </row>
    <row r="2227">
      <c r="A2227" s="635"/>
      <c r="B2227" s="357"/>
      <c r="C2227" s="630"/>
      <c r="D2227" s="630"/>
      <c r="E2227" s="630"/>
      <c r="F2227" s="640"/>
      <c r="G2227" s="632"/>
      <c r="H2227" s="632"/>
      <c r="I2227" s="632"/>
      <c r="J2227" s="632"/>
      <c r="K2227" s="632"/>
      <c r="L2227" s="633"/>
      <c r="M2227" s="633"/>
      <c r="N2227" s="634"/>
      <c r="O2227" s="627"/>
      <c r="P2227" s="627"/>
      <c r="Q2227" s="627"/>
      <c r="R2227" s="627"/>
      <c r="S2227" s="627"/>
      <c r="T2227" s="627"/>
      <c r="U2227" s="627"/>
      <c r="V2227" s="627"/>
      <c r="W2227" s="627"/>
      <c r="X2227" s="627"/>
      <c r="Y2227" s="627"/>
      <c r="Z2227" s="627"/>
      <c r="AA2227" s="628"/>
      <c r="AB2227" s="628"/>
    </row>
    <row r="2228">
      <c r="A2228" s="635"/>
      <c r="B2228" s="357"/>
      <c r="C2228" s="630"/>
      <c r="D2228" s="630"/>
      <c r="E2228" s="630"/>
      <c r="F2228" s="640"/>
      <c r="G2228" s="632"/>
      <c r="H2228" s="632"/>
      <c r="I2228" s="632"/>
      <c r="J2228" s="632"/>
      <c r="K2228" s="632"/>
      <c r="L2228" s="633"/>
      <c r="M2228" s="633"/>
      <c r="N2228" s="634"/>
      <c r="O2228" s="627"/>
      <c r="P2228" s="627"/>
      <c r="Q2228" s="627"/>
      <c r="R2228" s="627"/>
      <c r="S2228" s="627"/>
      <c r="T2228" s="627"/>
      <c r="U2228" s="627"/>
      <c r="V2228" s="627"/>
      <c r="W2228" s="627"/>
      <c r="X2228" s="627"/>
      <c r="Y2228" s="627"/>
      <c r="Z2228" s="627"/>
      <c r="AA2228" s="628"/>
      <c r="AB2228" s="628"/>
    </row>
    <row r="2229">
      <c r="A2229" s="635"/>
      <c r="B2229" s="357"/>
      <c r="C2229" s="630"/>
      <c r="D2229" s="630"/>
      <c r="E2229" s="630"/>
      <c r="F2229" s="640"/>
      <c r="G2229" s="632"/>
      <c r="H2229" s="632"/>
      <c r="I2229" s="632"/>
      <c r="J2229" s="632"/>
      <c r="K2229" s="632"/>
      <c r="L2229" s="633"/>
      <c r="M2229" s="633"/>
      <c r="N2229" s="634"/>
      <c r="O2229" s="627"/>
      <c r="P2229" s="627"/>
      <c r="Q2229" s="627"/>
      <c r="R2229" s="627"/>
      <c r="S2229" s="627"/>
      <c r="T2229" s="627"/>
      <c r="U2229" s="627"/>
      <c r="V2229" s="627"/>
      <c r="W2229" s="627"/>
      <c r="X2229" s="627"/>
      <c r="Y2229" s="627"/>
      <c r="Z2229" s="627"/>
      <c r="AA2229" s="628"/>
      <c r="AB2229" s="628"/>
    </row>
    <row r="2230">
      <c r="A2230" s="635"/>
      <c r="B2230" s="357"/>
      <c r="C2230" s="630"/>
      <c r="D2230" s="630"/>
      <c r="E2230" s="630"/>
      <c r="F2230" s="640"/>
      <c r="G2230" s="632"/>
      <c r="H2230" s="632"/>
      <c r="I2230" s="632"/>
      <c r="J2230" s="632"/>
      <c r="K2230" s="632"/>
      <c r="L2230" s="633"/>
      <c r="M2230" s="633"/>
      <c r="N2230" s="634"/>
      <c r="O2230" s="627"/>
      <c r="P2230" s="627"/>
      <c r="Q2230" s="627"/>
      <c r="R2230" s="627"/>
      <c r="S2230" s="627"/>
      <c r="T2230" s="627"/>
      <c r="U2230" s="627"/>
      <c r="V2230" s="627"/>
      <c r="W2230" s="627"/>
      <c r="X2230" s="627"/>
      <c r="Y2230" s="627"/>
      <c r="Z2230" s="627"/>
      <c r="AA2230" s="628"/>
      <c r="AB2230" s="628"/>
    </row>
    <row r="2231">
      <c r="A2231" s="635"/>
      <c r="B2231" s="357"/>
      <c r="C2231" s="630"/>
      <c r="D2231" s="630"/>
      <c r="E2231" s="630"/>
      <c r="F2231" s="640"/>
      <c r="G2231" s="632"/>
      <c r="H2231" s="632"/>
      <c r="I2231" s="632"/>
      <c r="J2231" s="632"/>
      <c r="K2231" s="632"/>
      <c r="L2231" s="633"/>
      <c r="M2231" s="633"/>
      <c r="N2231" s="634"/>
      <c r="O2231" s="627"/>
      <c r="P2231" s="627"/>
      <c r="Q2231" s="627"/>
      <c r="R2231" s="627"/>
      <c r="S2231" s="627"/>
      <c r="T2231" s="627"/>
      <c r="U2231" s="627"/>
      <c r="V2231" s="627"/>
      <c r="W2231" s="627"/>
      <c r="X2231" s="627"/>
      <c r="Y2231" s="627"/>
      <c r="Z2231" s="627"/>
      <c r="AA2231" s="628"/>
      <c r="AB2231" s="628"/>
    </row>
    <row r="2232">
      <c r="A2232" s="635"/>
      <c r="B2232" s="357"/>
      <c r="C2232" s="630"/>
      <c r="D2232" s="630"/>
      <c r="E2232" s="630"/>
      <c r="F2232" s="640"/>
      <c r="G2232" s="632"/>
      <c r="H2232" s="632"/>
      <c r="I2232" s="632"/>
      <c r="J2232" s="632"/>
      <c r="K2232" s="632"/>
      <c r="L2232" s="633"/>
      <c r="M2232" s="633"/>
      <c r="N2232" s="634"/>
      <c r="O2232" s="627"/>
      <c r="P2232" s="627"/>
      <c r="Q2232" s="627"/>
      <c r="R2232" s="627"/>
      <c r="S2232" s="627"/>
      <c r="T2232" s="627"/>
      <c r="U2232" s="627"/>
      <c r="V2232" s="627"/>
      <c r="W2232" s="627"/>
      <c r="X2232" s="627"/>
      <c r="Y2232" s="627"/>
      <c r="Z2232" s="627"/>
      <c r="AA2232" s="628"/>
      <c r="AB2232" s="628"/>
    </row>
    <row r="2233">
      <c r="A2233" s="635"/>
      <c r="B2233" s="357"/>
      <c r="C2233" s="630"/>
      <c r="D2233" s="630"/>
      <c r="E2233" s="630"/>
      <c r="F2233" s="640"/>
      <c r="G2233" s="632"/>
      <c r="H2233" s="632"/>
      <c r="I2233" s="632"/>
      <c r="J2233" s="632"/>
      <c r="K2233" s="632"/>
      <c r="L2233" s="633"/>
      <c r="M2233" s="633"/>
      <c r="N2233" s="634"/>
      <c r="O2233" s="627"/>
      <c r="P2233" s="627"/>
      <c r="Q2233" s="627"/>
      <c r="R2233" s="627"/>
      <c r="S2233" s="627"/>
      <c r="T2233" s="627"/>
      <c r="U2233" s="627"/>
      <c r="V2233" s="627"/>
      <c r="W2233" s="627"/>
      <c r="X2233" s="627"/>
      <c r="Y2233" s="627"/>
      <c r="Z2233" s="627"/>
      <c r="AA2233" s="628"/>
      <c r="AB2233" s="628"/>
    </row>
    <row r="2234">
      <c r="A2234" s="635"/>
      <c r="B2234" s="357"/>
      <c r="C2234" s="630"/>
      <c r="D2234" s="630"/>
      <c r="E2234" s="630"/>
      <c r="F2234" s="640"/>
      <c r="G2234" s="632"/>
      <c r="H2234" s="632"/>
      <c r="I2234" s="632"/>
      <c r="J2234" s="632"/>
      <c r="K2234" s="632"/>
      <c r="L2234" s="633"/>
      <c r="M2234" s="633"/>
      <c r="N2234" s="634"/>
      <c r="O2234" s="627"/>
      <c r="P2234" s="627"/>
      <c r="Q2234" s="627"/>
      <c r="R2234" s="627"/>
      <c r="S2234" s="627"/>
      <c r="T2234" s="627"/>
      <c r="U2234" s="627"/>
      <c r="V2234" s="627"/>
      <c r="W2234" s="627"/>
      <c r="X2234" s="627"/>
      <c r="Y2234" s="627"/>
      <c r="Z2234" s="627"/>
      <c r="AA2234" s="628"/>
      <c r="AB2234" s="628"/>
    </row>
    <row r="2235">
      <c r="A2235" s="635"/>
      <c r="B2235" s="357"/>
      <c r="C2235" s="630"/>
      <c r="D2235" s="630"/>
      <c r="E2235" s="630"/>
      <c r="F2235" s="640"/>
      <c r="G2235" s="632"/>
      <c r="H2235" s="632"/>
      <c r="I2235" s="632"/>
      <c r="J2235" s="632"/>
      <c r="K2235" s="632"/>
      <c r="L2235" s="633"/>
      <c r="M2235" s="633"/>
      <c r="N2235" s="634"/>
      <c r="O2235" s="627"/>
      <c r="P2235" s="627"/>
      <c r="Q2235" s="627"/>
      <c r="R2235" s="627"/>
      <c r="S2235" s="627"/>
      <c r="T2235" s="627"/>
      <c r="U2235" s="627"/>
      <c r="V2235" s="627"/>
      <c r="W2235" s="627"/>
      <c r="X2235" s="627"/>
      <c r="Y2235" s="627"/>
      <c r="Z2235" s="627"/>
      <c r="AA2235" s="628"/>
      <c r="AB2235" s="628"/>
    </row>
    <row r="2236">
      <c r="A2236" s="635"/>
      <c r="B2236" s="357"/>
      <c r="C2236" s="630"/>
      <c r="D2236" s="630"/>
      <c r="E2236" s="630"/>
      <c r="F2236" s="640"/>
      <c r="G2236" s="632"/>
      <c r="H2236" s="632"/>
      <c r="I2236" s="632"/>
      <c r="J2236" s="632"/>
      <c r="K2236" s="632"/>
      <c r="L2236" s="633"/>
      <c r="M2236" s="633"/>
      <c r="N2236" s="634"/>
      <c r="O2236" s="627"/>
      <c r="P2236" s="627"/>
      <c r="Q2236" s="627"/>
      <c r="R2236" s="627"/>
      <c r="S2236" s="627"/>
      <c r="T2236" s="627"/>
      <c r="U2236" s="627"/>
      <c r="V2236" s="627"/>
      <c r="W2236" s="627"/>
      <c r="X2236" s="627"/>
      <c r="Y2236" s="627"/>
      <c r="Z2236" s="627"/>
      <c r="AA2236" s="628"/>
      <c r="AB2236" s="628"/>
    </row>
    <row r="2237">
      <c r="A2237" s="635"/>
      <c r="B2237" s="357"/>
      <c r="C2237" s="630"/>
      <c r="D2237" s="630"/>
      <c r="E2237" s="630"/>
      <c r="F2237" s="640"/>
      <c r="G2237" s="632"/>
      <c r="H2237" s="632"/>
      <c r="I2237" s="632"/>
      <c r="J2237" s="632"/>
      <c r="K2237" s="632"/>
      <c r="L2237" s="633"/>
      <c r="M2237" s="633"/>
      <c r="N2237" s="634"/>
      <c r="O2237" s="627"/>
      <c r="P2237" s="627"/>
      <c r="Q2237" s="627"/>
      <c r="R2237" s="627"/>
      <c r="S2237" s="627"/>
      <c r="T2237" s="627"/>
      <c r="U2237" s="627"/>
      <c r="V2237" s="627"/>
      <c r="W2237" s="627"/>
      <c r="X2237" s="627"/>
      <c r="Y2237" s="627"/>
      <c r="Z2237" s="627"/>
      <c r="AA2237" s="628"/>
      <c r="AB2237" s="628"/>
    </row>
    <row r="2238">
      <c r="A2238" s="635"/>
      <c r="B2238" s="357"/>
      <c r="C2238" s="630"/>
      <c r="D2238" s="630"/>
      <c r="E2238" s="630"/>
      <c r="F2238" s="640"/>
      <c r="G2238" s="632"/>
      <c r="H2238" s="632"/>
      <c r="I2238" s="632"/>
      <c r="J2238" s="632"/>
      <c r="K2238" s="632"/>
      <c r="L2238" s="633"/>
      <c r="M2238" s="633"/>
      <c r="N2238" s="634"/>
      <c r="O2238" s="627"/>
      <c r="P2238" s="627"/>
      <c r="Q2238" s="627"/>
      <c r="R2238" s="627"/>
      <c r="S2238" s="627"/>
      <c r="T2238" s="627"/>
      <c r="U2238" s="627"/>
      <c r="V2238" s="627"/>
      <c r="W2238" s="627"/>
      <c r="X2238" s="627"/>
      <c r="Y2238" s="627"/>
      <c r="Z2238" s="627"/>
      <c r="AA2238" s="628"/>
      <c r="AB2238" s="628"/>
    </row>
    <row r="2239">
      <c r="A2239" s="635"/>
      <c r="B2239" s="357"/>
      <c r="C2239" s="630"/>
      <c r="D2239" s="630"/>
      <c r="E2239" s="630"/>
      <c r="F2239" s="640"/>
      <c r="G2239" s="632"/>
      <c r="H2239" s="632"/>
      <c r="I2239" s="632"/>
      <c r="J2239" s="632"/>
      <c r="K2239" s="632"/>
      <c r="L2239" s="633"/>
      <c r="M2239" s="633"/>
      <c r="N2239" s="634"/>
      <c r="O2239" s="627"/>
      <c r="P2239" s="627"/>
      <c r="Q2239" s="627"/>
      <c r="R2239" s="627"/>
      <c r="S2239" s="627"/>
      <c r="T2239" s="627"/>
      <c r="U2239" s="627"/>
      <c r="V2239" s="627"/>
      <c r="W2239" s="627"/>
      <c r="X2239" s="627"/>
      <c r="Y2239" s="627"/>
      <c r="Z2239" s="627"/>
      <c r="AA2239" s="628"/>
      <c r="AB2239" s="628"/>
    </row>
    <row r="2240">
      <c r="A2240" s="635"/>
      <c r="B2240" s="357"/>
      <c r="C2240" s="630"/>
      <c r="D2240" s="630"/>
      <c r="E2240" s="630"/>
      <c r="F2240" s="640"/>
      <c r="G2240" s="632"/>
      <c r="H2240" s="632"/>
      <c r="I2240" s="632"/>
      <c r="J2240" s="632"/>
      <c r="K2240" s="632"/>
      <c r="L2240" s="633"/>
      <c r="M2240" s="633"/>
      <c r="N2240" s="634"/>
      <c r="O2240" s="627"/>
      <c r="P2240" s="627"/>
      <c r="Q2240" s="627"/>
      <c r="R2240" s="627"/>
      <c r="S2240" s="627"/>
      <c r="T2240" s="627"/>
      <c r="U2240" s="627"/>
      <c r="V2240" s="627"/>
      <c r="W2240" s="627"/>
      <c r="X2240" s="627"/>
      <c r="Y2240" s="627"/>
      <c r="Z2240" s="627"/>
      <c r="AA2240" s="628"/>
      <c r="AB2240" s="628"/>
    </row>
    <row r="2241">
      <c r="A2241" s="635"/>
      <c r="B2241" s="357"/>
      <c r="C2241" s="630"/>
      <c r="D2241" s="630"/>
      <c r="E2241" s="630"/>
      <c r="F2241" s="640"/>
      <c r="G2241" s="632"/>
      <c r="H2241" s="632"/>
      <c r="I2241" s="632"/>
      <c r="J2241" s="632"/>
      <c r="K2241" s="632"/>
      <c r="L2241" s="633"/>
      <c r="M2241" s="633"/>
      <c r="N2241" s="634"/>
      <c r="O2241" s="627"/>
      <c r="P2241" s="627"/>
      <c r="Q2241" s="627"/>
      <c r="R2241" s="627"/>
      <c r="S2241" s="627"/>
      <c r="T2241" s="627"/>
      <c r="U2241" s="627"/>
      <c r="V2241" s="627"/>
      <c r="W2241" s="627"/>
      <c r="X2241" s="627"/>
      <c r="Y2241" s="627"/>
      <c r="Z2241" s="627"/>
      <c r="AA2241" s="628"/>
      <c r="AB2241" s="628"/>
    </row>
    <row r="2242">
      <c r="A2242" s="635"/>
      <c r="B2242" s="357"/>
      <c r="C2242" s="630"/>
      <c r="D2242" s="630"/>
      <c r="E2242" s="630"/>
      <c r="F2242" s="640"/>
      <c r="G2242" s="632"/>
      <c r="H2242" s="632"/>
      <c r="I2242" s="632"/>
      <c r="J2242" s="632"/>
      <c r="K2242" s="632"/>
      <c r="L2242" s="633"/>
      <c r="M2242" s="633"/>
      <c r="N2242" s="634"/>
      <c r="O2242" s="627"/>
      <c r="P2242" s="627"/>
      <c r="Q2242" s="627"/>
      <c r="R2242" s="627"/>
      <c r="S2242" s="627"/>
      <c r="T2242" s="627"/>
      <c r="U2242" s="627"/>
      <c r="V2242" s="627"/>
      <c r="W2242" s="627"/>
      <c r="X2242" s="627"/>
      <c r="Y2242" s="627"/>
      <c r="Z2242" s="627"/>
      <c r="AA2242" s="628"/>
      <c r="AB2242" s="628"/>
    </row>
    <row r="2243">
      <c r="A2243" s="635"/>
      <c r="B2243" s="357"/>
      <c r="C2243" s="630"/>
      <c r="D2243" s="630"/>
      <c r="E2243" s="630"/>
      <c r="F2243" s="640"/>
      <c r="G2243" s="632"/>
      <c r="H2243" s="632"/>
      <c r="I2243" s="632"/>
      <c r="J2243" s="632"/>
      <c r="K2243" s="632"/>
      <c r="L2243" s="633"/>
      <c r="M2243" s="633"/>
      <c r="N2243" s="634"/>
      <c r="O2243" s="627"/>
      <c r="P2243" s="627"/>
      <c r="Q2243" s="627"/>
      <c r="R2243" s="627"/>
      <c r="S2243" s="627"/>
      <c r="T2243" s="627"/>
      <c r="U2243" s="627"/>
      <c r="V2243" s="627"/>
      <c r="W2243" s="627"/>
      <c r="X2243" s="627"/>
      <c r="Y2243" s="627"/>
      <c r="Z2243" s="627"/>
      <c r="AA2243" s="628"/>
      <c r="AB2243" s="628"/>
    </row>
    <row r="2244">
      <c r="A2244" s="635"/>
      <c r="B2244" s="357"/>
      <c r="C2244" s="630"/>
      <c r="D2244" s="630"/>
      <c r="E2244" s="630"/>
      <c r="F2244" s="640"/>
      <c r="G2244" s="632"/>
      <c r="H2244" s="632"/>
      <c r="I2244" s="632"/>
      <c r="J2244" s="632"/>
      <c r="K2244" s="632"/>
      <c r="L2244" s="633"/>
      <c r="M2244" s="633"/>
      <c r="N2244" s="634"/>
      <c r="O2244" s="627"/>
      <c r="P2244" s="627"/>
      <c r="Q2244" s="627"/>
      <c r="R2244" s="627"/>
      <c r="S2244" s="627"/>
      <c r="T2244" s="627"/>
      <c r="U2244" s="627"/>
      <c r="V2244" s="627"/>
      <c r="W2244" s="627"/>
      <c r="X2244" s="627"/>
      <c r="Y2244" s="627"/>
      <c r="Z2244" s="627"/>
      <c r="AA2244" s="628"/>
      <c r="AB2244" s="628"/>
    </row>
    <row r="2245">
      <c r="A2245" s="635"/>
      <c r="B2245" s="357"/>
      <c r="C2245" s="630"/>
      <c r="D2245" s="630"/>
      <c r="E2245" s="630"/>
      <c r="F2245" s="640"/>
      <c r="G2245" s="632"/>
      <c r="H2245" s="632"/>
      <c r="I2245" s="632"/>
      <c r="J2245" s="632"/>
      <c r="K2245" s="632"/>
      <c r="L2245" s="633"/>
      <c r="M2245" s="633"/>
      <c r="N2245" s="634"/>
      <c r="O2245" s="627"/>
      <c r="P2245" s="627"/>
      <c r="Q2245" s="627"/>
      <c r="R2245" s="627"/>
      <c r="S2245" s="627"/>
      <c r="T2245" s="627"/>
      <c r="U2245" s="627"/>
      <c r="V2245" s="627"/>
      <c r="W2245" s="627"/>
      <c r="X2245" s="627"/>
      <c r="Y2245" s="627"/>
      <c r="Z2245" s="627"/>
      <c r="AA2245" s="628"/>
      <c r="AB2245" s="628"/>
    </row>
    <row r="2246">
      <c r="A2246" s="635"/>
      <c r="B2246" s="357"/>
      <c r="C2246" s="630"/>
      <c r="D2246" s="630"/>
      <c r="E2246" s="630"/>
      <c r="F2246" s="640"/>
      <c r="G2246" s="632"/>
      <c r="H2246" s="632"/>
      <c r="I2246" s="632"/>
      <c r="J2246" s="632"/>
      <c r="K2246" s="632"/>
      <c r="L2246" s="633"/>
      <c r="M2246" s="633"/>
      <c r="N2246" s="634"/>
      <c r="O2246" s="627"/>
      <c r="P2246" s="627"/>
      <c r="Q2246" s="627"/>
      <c r="R2246" s="627"/>
      <c r="S2246" s="627"/>
      <c r="T2246" s="627"/>
      <c r="U2246" s="627"/>
      <c r="V2246" s="627"/>
      <c r="W2246" s="627"/>
      <c r="X2246" s="627"/>
      <c r="Y2246" s="627"/>
      <c r="Z2246" s="627"/>
      <c r="AA2246" s="628"/>
      <c r="AB2246" s="628"/>
    </row>
    <row r="2247">
      <c r="A2247" s="635"/>
      <c r="B2247" s="357"/>
      <c r="C2247" s="630"/>
      <c r="D2247" s="630"/>
      <c r="E2247" s="630"/>
      <c r="F2247" s="640"/>
      <c r="G2247" s="632"/>
      <c r="H2247" s="632"/>
      <c r="I2247" s="632"/>
      <c r="J2247" s="632"/>
      <c r="K2247" s="632"/>
      <c r="L2247" s="633"/>
      <c r="M2247" s="633"/>
      <c r="N2247" s="634"/>
      <c r="O2247" s="627"/>
      <c r="P2247" s="627"/>
      <c r="Q2247" s="627"/>
      <c r="R2247" s="627"/>
      <c r="S2247" s="627"/>
      <c r="T2247" s="627"/>
      <c r="U2247" s="627"/>
      <c r="V2247" s="627"/>
      <c r="W2247" s="627"/>
      <c r="X2247" s="627"/>
      <c r="Y2247" s="627"/>
      <c r="Z2247" s="627"/>
      <c r="AA2247" s="628"/>
      <c r="AB2247" s="628"/>
    </row>
    <row r="2248">
      <c r="A2248" s="635"/>
      <c r="B2248" s="357"/>
      <c r="C2248" s="630"/>
      <c r="D2248" s="630"/>
      <c r="E2248" s="630"/>
      <c r="F2248" s="640"/>
      <c r="G2248" s="632"/>
      <c r="H2248" s="632"/>
      <c r="I2248" s="632"/>
      <c r="J2248" s="632"/>
      <c r="K2248" s="632"/>
      <c r="L2248" s="633"/>
      <c r="M2248" s="633"/>
      <c r="N2248" s="634"/>
      <c r="O2248" s="627"/>
      <c r="P2248" s="627"/>
      <c r="Q2248" s="627"/>
      <c r="R2248" s="627"/>
      <c r="S2248" s="627"/>
      <c r="T2248" s="627"/>
      <c r="U2248" s="627"/>
      <c r="V2248" s="627"/>
      <c r="W2248" s="627"/>
      <c r="X2248" s="627"/>
      <c r="Y2248" s="627"/>
      <c r="Z2248" s="627"/>
      <c r="AA2248" s="628"/>
      <c r="AB2248" s="628"/>
    </row>
    <row r="2249">
      <c r="A2249" s="635"/>
      <c r="B2249" s="357"/>
      <c r="C2249" s="630"/>
      <c r="D2249" s="630"/>
      <c r="E2249" s="630"/>
      <c r="F2249" s="640"/>
      <c r="G2249" s="632"/>
      <c r="H2249" s="632"/>
      <c r="I2249" s="632"/>
      <c r="J2249" s="632"/>
      <c r="K2249" s="632"/>
      <c r="L2249" s="633"/>
      <c r="M2249" s="633"/>
      <c r="N2249" s="634"/>
      <c r="O2249" s="627"/>
      <c r="P2249" s="627"/>
      <c r="Q2249" s="627"/>
      <c r="R2249" s="627"/>
      <c r="S2249" s="627"/>
      <c r="T2249" s="627"/>
      <c r="U2249" s="627"/>
      <c r="V2249" s="627"/>
      <c r="W2249" s="627"/>
      <c r="X2249" s="627"/>
      <c r="Y2249" s="627"/>
      <c r="Z2249" s="627"/>
      <c r="AA2249" s="628"/>
      <c r="AB2249" s="628"/>
    </row>
    <row r="2250">
      <c r="A2250" s="635"/>
      <c r="B2250" s="357"/>
      <c r="C2250" s="630"/>
      <c r="D2250" s="630"/>
      <c r="E2250" s="630"/>
      <c r="F2250" s="640"/>
      <c r="G2250" s="632"/>
      <c r="H2250" s="632"/>
      <c r="I2250" s="632"/>
      <c r="J2250" s="632"/>
      <c r="K2250" s="632"/>
      <c r="L2250" s="633"/>
      <c r="M2250" s="633"/>
      <c r="N2250" s="634"/>
      <c r="O2250" s="627"/>
      <c r="P2250" s="627"/>
      <c r="Q2250" s="627"/>
      <c r="R2250" s="627"/>
      <c r="S2250" s="627"/>
      <c r="T2250" s="627"/>
      <c r="U2250" s="627"/>
      <c r="V2250" s="627"/>
      <c r="W2250" s="627"/>
      <c r="X2250" s="627"/>
      <c r="Y2250" s="627"/>
      <c r="Z2250" s="627"/>
      <c r="AA2250" s="628"/>
      <c r="AB2250" s="628"/>
    </row>
    <row r="2251">
      <c r="A2251" s="635"/>
      <c r="B2251" s="357"/>
      <c r="C2251" s="630"/>
      <c r="D2251" s="630"/>
      <c r="E2251" s="630"/>
      <c r="F2251" s="640"/>
      <c r="G2251" s="632"/>
      <c r="H2251" s="632"/>
      <c r="I2251" s="632"/>
      <c r="J2251" s="632"/>
      <c r="K2251" s="632"/>
      <c r="L2251" s="633"/>
      <c r="M2251" s="633"/>
      <c r="N2251" s="634"/>
      <c r="O2251" s="627"/>
      <c r="P2251" s="627"/>
      <c r="Q2251" s="627"/>
      <c r="R2251" s="627"/>
      <c r="S2251" s="627"/>
      <c r="T2251" s="627"/>
      <c r="U2251" s="627"/>
      <c r="V2251" s="627"/>
      <c r="W2251" s="627"/>
      <c r="X2251" s="627"/>
      <c r="Y2251" s="627"/>
      <c r="Z2251" s="627"/>
      <c r="AA2251" s="628"/>
      <c r="AB2251" s="628"/>
    </row>
    <row r="2252">
      <c r="A2252" s="635"/>
      <c r="B2252" s="357"/>
      <c r="C2252" s="630"/>
      <c r="D2252" s="630"/>
      <c r="E2252" s="630"/>
      <c r="F2252" s="640"/>
      <c r="G2252" s="632"/>
      <c r="H2252" s="632"/>
      <c r="I2252" s="632"/>
      <c r="J2252" s="632"/>
      <c r="K2252" s="632"/>
      <c r="L2252" s="633"/>
      <c r="M2252" s="633"/>
      <c r="N2252" s="634"/>
      <c r="O2252" s="627"/>
      <c r="P2252" s="627"/>
      <c r="Q2252" s="627"/>
      <c r="R2252" s="627"/>
      <c r="S2252" s="627"/>
      <c r="T2252" s="627"/>
      <c r="U2252" s="627"/>
      <c r="V2252" s="627"/>
      <c r="W2252" s="627"/>
      <c r="X2252" s="627"/>
      <c r="Y2252" s="627"/>
      <c r="Z2252" s="627"/>
      <c r="AA2252" s="628"/>
      <c r="AB2252" s="628"/>
    </row>
    <row r="2253">
      <c r="A2253" s="635"/>
      <c r="B2253" s="357"/>
      <c r="C2253" s="630"/>
      <c r="D2253" s="630"/>
      <c r="E2253" s="630"/>
      <c r="F2253" s="640"/>
      <c r="G2253" s="632"/>
      <c r="H2253" s="632"/>
      <c r="I2253" s="632"/>
      <c r="J2253" s="632"/>
      <c r="K2253" s="632"/>
      <c r="L2253" s="633"/>
      <c r="M2253" s="633"/>
      <c r="N2253" s="634"/>
      <c r="O2253" s="627"/>
      <c r="P2253" s="627"/>
      <c r="Q2253" s="627"/>
      <c r="R2253" s="627"/>
      <c r="S2253" s="627"/>
      <c r="T2253" s="627"/>
      <c r="U2253" s="627"/>
      <c r="V2253" s="627"/>
      <c r="W2253" s="627"/>
      <c r="X2253" s="627"/>
      <c r="Y2253" s="627"/>
      <c r="Z2253" s="627"/>
      <c r="AA2253" s="628"/>
      <c r="AB2253" s="628"/>
    </row>
    <row r="2254">
      <c r="A2254" s="635"/>
      <c r="B2254" s="357"/>
      <c r="C2254" s="630"/>
      <c r="D2254" s="630"/>
      <c r="E2254" s="630"/>
      <c r="F2254" s="640"/>
      <c r="G2254" s="632"/>
      <c r="H2254" s="632"/>
      <c r="I2254" s="632"/>
      <c r="J2254" s="632"/>
      <c r="K2254" s="632"/>
      <c r="L2254" s="633"/>
      <c r="M2254" s="633"/>
      <c r="N2254" s="634"/>
      <c r="O2254" s="627"/>
      <c r="P2254" s="627"/>
      <c r="Q2254" s="627"/>
      <c r="R2254" s="627"/>
      <c r="S2254" s="627"/>
      <c r="T2254" s="627"/>
      <c r="U2254" s="627"/>
      <c r="V2254" s="627"/>
      <c r="W2254" s="627"/>
      <c r="X2254" s="627"/>
      <c r="Y2254" s="627"/>
      <c r="Z2254" s="627"/>
      <c r="AA2254" s="628"/>
      <c r="AB2254" s="628"/>
    </row>
    <row r="2255">
      <c r="A2255" s="635"/>
      <c r="B2255" s="357"/>
      <c r="C2255" s="630"/>
      <c r="D2255" s="630"/>
      <c r="E2255" s="630"/>
      <c r="F2255" s="640"/>
      <c r="G2255" s="632"/>
      <c r="H2255" s="632"/>
      <c r="I2255" s="632"/>
      <c r="J2255" s="632"/>
      <c r="K2255" s="632"/>
      <c r="L2255" s="633"/>
      <c r="M2255" s="633"/>
      <c r="N2255" s="634"/>
      <c r="O2255" s="627"/>
      <c r="P2255" s="627"/>
      <c r="Q2255" s="627"/>
      <c r="R2255" s="627"/>
      <c r="S2255" s="627"/>
      <c r="T2255" s="627"/>
      <c r="U2255" s="627"/>
      <c r="V2255" s="627"/>
      <c r="W2255" s="627"/>
      <c r="X2255" s="627"/>
      <c r="Y2255" s="627"/>
      <c r="Z2255" s="627"/>
      <c r="AA2255" s="628"/>
      <c r="AB2255" s="628"/>
    </row>
    <row r="2256">
      <c r="A2256" s="635"/>
      <c r="B2256" s="357"/>
      <c r="C2256" s="630"/>
      <c r="D2256" s="630"/>
      <c r="E2256" s="630"/>
      <c r="F2256" s="640"/>
      <c r="G2256" s="632"/>
      <c r="H2256" s="632"/>
      <c r="I2256" s="632"/>
      <c r="J2256" s="632"/>
      <c r="K2256" s="632"/>
      <c r="L2256" s="633"/>
      <c r="M2256" s="633"/>
      <c r="N2256" s="634"/>
      <c r="O2256" s="627"/>
      <c r="P2256" s="627"/>
      <c r="Q2256" s="627"/>
      <c r="R2256" s="627"/>
      <c r="S2256" s="627"/>
      <c r="T2256" s="627"/>
      <c r="U2256" s="627"/>
      <c r="V2256" s="627"/>
      <c r="W2256" s="627"/>
      <c r="X2256" s="627"/>
      <c r="Y2256" s="627"/>
      <c r="Z2256" s="627"/>
      <c r="AA2256" s="628"/>
      <c r="AB2256" s="628"/>
    </row>
    <row r="2257">
      <c r="A2257" s="635"/>
      <c r="B2257" s="357"/>
      <c r="C2257" s="630"/>
      <c r="D2257" s="630"/>
      <c r="E2257" s="630"/>
      <c r="F2257" s="640"/>
      <c r="G2257" s="632"/>
      <c r="H2257" s="632"/>
      <c r="I2257" s="632"/>
      <c r="J2257" s="632"/>
      <c r="K2257" s="632"/>
      <c r="L2257" s="633"/>
      <c r="M2257" s="633"/>
      <c r="N2257" s="634"/>
      <c r="O2257" s="627"/>
      <c r="P2257" s="627"/>
      <c r="Q2257" s="627"/>
      <c r="R2257" s="627"/>
      <c r="S2257" s="627"/>
      <c r="T2257" s="627"/>
      <c r="U2257" s="627"/>
      <c r="V2257" s="627"/>
      <c r="W2257" s="627"/>
      <c r="X2257" s="627"/>
      <c r="Y2257" s="627"/>
      <c r="Z2257" s="627"/>
      <c r="AA2257" s="628"/>
      <c r="AB2257" s="628"/>
    </row>
    <row r="2258">
      <c r="A2258" s="635"/>
      <c r="B2258" s="357"/>
      <c r="C2258" s="630"/>
      <c r="D2258" s="630"/>
      <c r="E2258" s="630"/>
      <c r="F2258" s="640"/>
      <c r="G2258" s="632"/>
      <c r="H2258" s="632"/>
      <c r="I2258" s="632"/>
      <c r="J2258" s="632"/>
      <c r="K2258" s="632"/>
      <c r="L2258" s="633"/>
      <c r="M2258" s="633"/>
      <c r="N2258" s="634"/>
      <c r="O2258" s="627"/>
      <c r="P2258" s="627"/>
      <c r="Q2258" s="627"/>
      <c r="R2258" s="627"/>
      <c r="S2258" s="627"/>
      <c r="T2258" s="627"/>
      <c r="U2258" s="627"/>
      <c r="V2258" s="627"/>
      <c r="W2258" s="627"/>
      <c r="X2258" s="627"/>
      <c r="Y2258" s="627"/>
      <c r="Z2258" s="627"/>
      <c r="AA2258" s="628"/>
      <c r="AB2258" s="628"/>
    </row>
    <row r="2259">
      <c r="A2259" s="635"/>
      <c r="B2259" s="357"/>
      <c r="C2259" s="630"/>
      <c r="D2259" s="630"/>
      <c r="E2259" s="630"/>
      <c r="F2259" s="640"/>
      <c r="G2259" s="632"/>
      <c r="H2259" s="632"/>
      <c r="I2259" s="632"/>
      <c r="J2259" s="632"/>
      <c r="K2259" s="632"/>
      <c r="L2259" s="633"/>
      <c r="M2259" s="633"/>
      <c r="N2259" s="634"/>
      <c r="O2259" s="627"/>
      <c r="P2259" s="627"/>
      <c r="Q2259" s="627"/>
      <c r="R2259" s="627"/>
      <c r="S2259" s="627"/>
      <c r="T2259" s="627"/>
      <c r="U2259" s="627"/>
      <c r="V2259" s="627"/>
      <c r="W2259" s="627"/>
      <c r="X2259" s="627"/>
      <c r="Y2259" s="627"/>
      <c r="Z2259" s="627"/>
      <c r="AA2259" s="628"/>
      <c r="AB2259" s="628"/>
    </row>
    <row r="2260">
      <c r="A2260" s="635"/>
      <c r="B2260" s="357"/>
      <c r="C2260" s="630"/>
      <c r="D2260" s="630"/>
      <c r="E2260" s="630"/>
      <c r="F2260" s="640"/>
      <c r="G2260" s="632"/>
      <c r="H2260" s="632"/>
      <c r="I2260" s="632"/>
      <c r="J2260" s="632"/>
      <c r="K2260" s="632"/>
      <c r="L2260" s="633"/>
      <c r="M2260" s="633"/>
      <c r="N2260" s="634"/>
      <c r="O2260" s="627"/>
      <c r="P2260" s="627"/>
      <c r="Q2260" s="627"/>
      <c r="R2260" s="627"/>
      <c r="S2260" s="627"/>
      <c r="T2260" s="627"/>
      <c r="U2260" s="627"/>
      <c r="V2260" s="627"/>
      <c r="W2260" s="627"/>
      <c r="X2260" s="627"/>
      <c r="Y2260" s="627"/>
      <c r="Z2260" s="627"/>
      <c r="AA2260" s="628"/>
      <c r="AB2260" s="628"/>
    </row>
    <row r="2261">
      <c r="A2261" s="635"/>
      <c r="B2261" s="357"/>
      <c r="C2261" s="630"/>
      <c r="D2261" s="630"/>
      <c r="E2261" s="630"/>
      <c r="F2261" s="640"/>
      <c r="G2261" s="632"/>
      <c r="H2261" s="632"/>
      <c r="I2261" s="632"/>
      <c r="J2261" s="632"/>
      <c r="K2261" s="632"/>
      <c r="L2261" s="633"/>
      <c r="M2261" s="633"/>
      <c r="N2261" s="634"/>
      <c r="O2261" s="627"/>
      <c r="P2261" s="627"/>
      <c r="Q2261" s="627"/>
      <c r="R2261" s="627"/>
      <c r="S2261" s="627"/>
      <c r="T2261" s="627"/>
      <c r="U2261" s="627"/>
      <c r="V2261" s="627"/>
      <c r="W2261" s="627"/>
      <c r="X2261" s="627"/>
      <c r="Y2261" s="627"/>
      <c r="Z2261" s="627"/>
      <c r="AA2261" s="628"/>
      <c r="AB2261" s="628"/>
    </row>
    <row r="2262">
      <c r="A2262" s="635"/>
      <c r="B2262" s="357"/>
      <c r="C2262" s="630"/>
      <c r="D2262" s="630"/>
      <c r="E2262" s="630"/>
      <c r="F2262" s="640"/>
      <c r="G2262" s="632"/>
      <c r="H2262" s="632"/>
      <c r="I2262" s="632"/>
      <c r="J2262" s="632"/>
      <c r="K2262" s="632"/>
      <c r="L2262" s="633"/>
      <c r="M2262" s="633"/>
      <c r="N2262" s="634"/>
      <c r="O2262" s="627"/>
      <c r="P2262" s="627"/>
      <c r="Q2262" s="627"/>
      <c r="R2262" s="627"/>
      <c r="S2262" s="627"/>
      <c r="T2262" s="627"/>
      <c r="U2262" s="627"/>
      <c r="V2262" s="627"/>
      <c r="W2262" s="627"/>
      <c r="X2262" s="627"/>
      <c r="Y2262" s="627"/>
      <c r="Z2262" s="627"/>
      <c r="AA2262" s="628"/>
      <c r="AB2262" s="628"/>
    </row>
    <row r="2263">
      <c r="A2263" s="635"/>
      <c r="B2263" s="357"/>
      <c r="C2263" s="630"/>
      <c r="D2263" s="630"/>
      <c r="E2263" s="630"/>
      <c r="F2263" s="640"/>
      <c r="G2263" s="632"/>
      <c r="H2263" s="632"/>
      <c r="I2263" s="632"/>
      <c r="J2263" s="632"/>
      <c r="K2263" s="632"/>
      <c r="L2263" s="633"/>
      <c r="M2263" s="633"/>
      <c r="N2263" s="634"/>
      <c r="O2263" s="627"/>
      <c r="P2263" s="627"/>
      <c r="Q2263" s="627"/>
      <c r="R2263" s="627"/>
      <c r="S2263" s="627"/>
      <c r="T2263" s="627"/>
      <c r="U2263" s="627"/>
      <c r="V2263" s="627"/>
      <c r="W2263" s="627"/>
      <c r="X2263" s="627"/>
      <c r="Y2263" s="627"/>
      <c r="Z2263" s="627"/>
      <c r="AA2263" s="628"/>
      <c r="AB2263" s="628"/>
    </row>
    <row r="2264">
      <c r="A2264" s="635"/>
      <c r="B2264" s="357"/>
      <c r="C2264" s="630"/>
      <c r="D2264" s="630"/>
      <c r="E2264" s="630"/>
      <c r="F2264" s="640"/>
      <c r="G2264" s="632"/>
      <c r="H2264" s="632"/>
      <c r="I2264" s="632"/>
      <c r="J2264" s="632"/>
      <c r="K2264" s="632"/>
      <c r="L2264" s="633"/>
      <c r="M2264" s="633"/>
      <c r="N2264" s="634"/>
      <c r="O2264" s="627"/>
      <c r="P2264" s="627"/>
      <c r="Q2264" s="627"/>
      <c r="R2264" s="627"/>
      <c r="S2264" s="627"/>
      <c r="T2264" s="627"/>
      <c r="U2264" s="627"/>
      <c r="V2264" s="627"/>
      <c r="W2264" s="627"/>
      <c r="X2264" s="627"/>
      <c r="Y2264" s="627"/>
      <c r="Z2264" s="627"/>
      <c r="AA2264" s="628"/>
      <c r="AB2264" s="628"/>
    </row>
    <row r="2265">
      <c r="A2265" s="635"/>
      <c r="B2265" s="357"/>
      <c r="C2265" s="630"/>
      <c r="D2265" s="630"/>
      <c r="E2265" s="630"/>
      <c r="F2265" s="640"/>
      <c r="G2265" s="632"/>
      <c r="H2265" s="632"/>
      <c r="I2265" s="632"/>
      <c r="J2265" s="632"/>
      <c r="K2265" s="632"/>
      <c r="L2265" s="633"/>
      <c r="M2265" s="633"/>
      <c r="N2265" s="634"/>
      <c r="O2265" s="627"/>
      <c r="P2265" s="627"/>
      <c r="Q2265" s="627"/>
      <c r="R2265" s="627"/>
      <c r="S2265" s="627"/>
      <c r="T2265" s="627"/>
      <c r="U2265" s="627"/>
      <c r="V2265" s="627"/>
      <c r="W2265" s="627"/>
      <c r="X2265" s="627"/>
      <c r="Y2265" s="627"/>
      <c r="Z2265" s="627"/>
      <c r="AA2265" s="628"/>
      <c r="AB2265" s="628"/>
    </row>
    <row r="2266">
      <c r="A2266" s="635"/>
      <c r="B2266" s="357"/>
      <c r="C2266" s="630"/>
      <c r="D2266" s="630"/>
      <c r="E2266" s="630"/>
      <c r="F2266" s="640"/>
      <c r="G2266" s="632"/>
      <c r="H2266" s="632"/>
      <c r="I2266" s="632"/>
      <c r="J2266" s="632"/>
      <c r="K2266" s="632"/>
      <c r="L2266" s="633"/>
      <c r="M2266" s="633"/>
      <c r="N2266" s="634"/>
      <c r="O2266" s="627"/>
      <c r="P2266" s="627"/>
      <c r="Q2266" s="627"/>
      <c r="R2266" s="627"/>
      <c r="S2266" s="627"/>
      <c r="T2266" s="627"/>
      <c r="U2266" s="627"/>
      <c r="V2266" s="627"/>
      <c r="W2266" s="627"/>
      <c r="X2266" s="627"/>
      <c r="Y2266" s="627"/>
      <c r="Z2266" s="627"/>
      <c r="AA2266" s="628"/>
      <c r="AB2266" s="628"/>
    </row>
    <row r="2267">
      <c r="A2267" s="635"/>
      <c r="B2267" s="357"/>
      <c r="C2267" s="630"/>
      <c r="D2267" s="630"/>
      <c r="E2267" s="630"/>
      <c r="F2267" s="640"/>
      <c r="G2267" s="632"/>
      <c r="H2267" s="632"/>
      <c r="I2267" s="632"/>
      <c r="J2267" s="632"/>
      <c r="K2267" s="632"/>
      <c r="L2267" s="633"/>
      <c r="M2267" s="633"/>
      <c r="N2267" s="634"/>
      <c r="O2267" s="627"/>
      <c r="P2267" s="627"/>
      <c r="Q2267" s="627"/>
      <c r="R2267" s="627"/>
      <c r="S2267" s="627"/>
      <c r="T2267" s="627"/>
      <c r="U2267" s="627"/>
      <c r="V2267" s="627"/>
      <c r="W2267" s="627"/>
      <c r="X2267" s="627"/>
      <c r="Y2267" s="627"/>
      <c r="Z2267" s="627"/>
      <c r="AA2267" s="628"/>
      <c r="AB2267" s="628"/>
    </row>
    <row r="2268">
      <c r="A2268" s="635"/>
      <c r="B2268" s="357"/>
      <c r="C2268" s="630"/>
      <c r="D2268" s="630"/>
      <c r="E2268" s="630"/>
      <c r="F2268" s="640"/>
      <c r="G2268" s="632"/>
      <c r="H2268" s="632"/>
      <c r="I2268" s="632"/>
      <c r="J2268" s="632"/>
      <c r="K2268" s="632"/>
      <c r="L2268" s="633"/>
      <c r="M2268" s="633"/>
      <c r="N2268" s="634"/>
      <c r="O2268" s="627"/>
      <c r="P2268" s="627"/>
      <c r="Q2268" s="627"/>
      <c r="R2268" s="627"/>
      <c r="S2268" s="627"/>
      <c r="T2268" s="627"/>
      <c r="U2268" s="627"/>
      <c r="V2268" s="627"/>
      <c r="W2268" s="627"/>
      <c r="X2268" s="627"/>
      <c r="Y2268" s="627"/>
      <c r="Z2268" s="627"/>
      <c r="AA2268" s="628"/>
      <c r="AB2268" s="628"/>
    </row>
    <row r="2269">
      <c r="A2269" s="635"/>
      <c r="B2269" s="357"/>
      <c r="C2269" s="630"/>
      <c r="D2269" s="630"/>
      <c r="E2269" s="630"/>
      <c r="F2269" s="640"/>
      <c r="G2269" s="632"/>
      <c r="H2269" s="632"/>
      <c r="I2269" s="632"/>
      <c r="J2269" s="632"/>
      <c r="K2269" s="632"/>
      <c r="L2269" s="633"/>
      <c r="M2269" s="633"/>
      <c r="N2269" s="634"/>
      <c r="O2269" s="627"/>
      <c r="P2269" s="627"/>
      <c r="Q2269" s="627"/>
      <c r="R2269" s="627"/>
      <c r="S2269" s="627"/>
      <c r="T2269" s="627"/>
      <c r="U2269" s="627"/>
      <c r="V2269" s="627"/>
      <c r="W2269" s="627"/>
      <c r="X2269" s="627"/>
      <c r="Y2269" s="627"/>
      <c r="Z2269" s="627"/>
      <c r="AA2269" s="628"/>
      <c r="AB2269" s="628"/>
    </row>
    <row r="2270">
      <c r="A2270" s="635"/>
      <c r="B2270" s="357"/>
      <c r="C2270" s="630"/>
      <c r="D2270" s="630"/>
      <c r="E2270" s="630"/>
      <c r="F2270" s="640"/>
      <c r="G2270" s="632"/>
      <c r="H2270" s="632"/>
      <c r="I2270" s="632"/>
      <c r="J2270" s="632"/>
      <c r="K2270" s="632"/>
      <c r="L2270" s="633"/>
      <c r="M2270" s="633"/>
      <c r="N2270" s="634"/>
      <c r="O2270" s="627"/>
      <c r="P2270" s="627"/>
      <c r="Q2270" s="627"/>
      <c r="R2270" s="627"/>
      <c r="S2270" s="627"/>
      <c r="T2270" s="627"/>
      <c r="U2270" s="627"/>
      <c r="V2270" s="627"/>
      <c r="W2270" s="627"/>
      <c r="X2270" s="627"/>
      <c r="Y2270" s="627"/>
      <c r="Z2270" s="627"/>
      <c r="AA2270" s="628"/>
      <c r="AB2270" s="628"/>
    </row>
    <row r="2271">
      <c r="A2271" s="635"/>
      <c r="B2271" s="357"/>
      <c r="C2271" s="630"/>
      <c r="D2271" s="630"/>
      <c r="E2271" s="630"/>
      <c r="F2271" s="640"/>
      <c r="G2271" s="632"/>
      <c r="H2271" s="632"/>
      <c r="I2271" s="632"/>
      <c r="J2271" s="632"/>
      <c r="K2271" s="632"/>
      <c r="L2271" s="633"/>
      <c r="M2271" s="633"/>
      <c r="N2271" s="634"/>
      <c r="O2271" s="627"/>
      <c r="P2271" s="627"/>
      <c r="Q2271" s="627"/>
      <c r="R2271" s="627"/>
      <c r="S2271" s="627"/>
      <c r="T2271" s="627"/>
      <c r="U2271" s="627"/>
      <c r="V2271" s="627"/>
      <c r="W2271" s="627"/>
      <c r="X2271" s="627"/>
      <c r="Y2271" s="627"/>
      <c r="Z2271" s="627"/>
      <c r="AA2271" s="628"/>
      <c r="AB2271" s="628"/>
    </row>
    <row r="2272">
      <c r="A2272" s="635"/>
      <c r="B2272" s="357"/>
      <c r="C2272" s="630"/>
      <c r="D2272" s="630"/>
      <c r="E2272" s="630"/>
      <c r="F2272" s="640"/>
      <c r="G2272" s="632"/>
      <c r="H2272" s="632"/>
      <c r="I2272" s="632"/>
      <c r="J2272" s="632"/>
      <c r="K2272" s="632"/>
      <c r="L2272" s="633"/>
      <c r="M2272" s="633"/>
      <c r="N2272" s="634"/>
      <c r="O2272" s="627"/>
      <c r="P2272" s="627"/>
      <c r="Q2272" s="627"/>
      <c r="R2272" s="627"/>
      <c r="S2272" s="627"/>
      <c r="T2272" s="627"/>
      <c r="U2272" s="627"/>
      <c r="V2272" s="627"/>
      <c r="W2272" s="627"/>
      <c r="X2272" s="627"/>
      <c r="Y2272" s="627"/>
      <c r="Z2272" s="627"/>
      <c r="AA2272" s="628"/>
      <c r="AB2272" s="628"/>
    </row>
    <row r="2273">
      <c r="A2273" s="635"/>
      <c r="B2273" s="357"/>
      <c r="C2273" s="630"/>
      <c r="D2273" s="630"/>
      <c r="E2273" s="630"/>
      <c r="F2273" s="640"/>
      <c r="G2273" s="632"/>
      <c r="H2273" s="632"/>
      <c r="I2273" s="632"/>
      <c r="J2273" s="632"/>
      <c r="K2273" s="632"/>
      <c r="L2273" s="633"/>
      <c r="M2273" s="633"/>
      <c r="N2273" s="634"/>
      <c r="O2273" s="627"/>
      <c r="P2273" s="627"/>
      <c r="Q2273" s="627"/>
      <c r="R2273" s="627"/>
      <c r="S2273" s="627"/>
      <c r="T2273" s="627"/>
      <c r="U2273" s="627"/>
      <c r="V2273" s="627"/>
      <c r="W2273" s="627"/>
      <c r="X2273" s="627"/>
      <c r="Y2273" s="627"/>
      <c r="Z2273" s="627"/>
      <c r="AA2273" s="628"/>
      <c r="AB2273" s="628"/>
    </row>
    <row r="2274">
      <c r="A2274" s="635"/>
      <c r="B2274" s="357"/>
      <c r="C2274" s="630"/>
      <c r="D2274" s="630"/>
      <c r="E2274" s="630"/>
      <c r="F2274" s="640"/>
      <c r="G2274" s="632"/>
      <c r="H2274" s="632"/>
      <c r="I2274" s="632"/>
      <c r="J2274" s="632"/>
      <c r="K2274" s="632"/>
      <c r="L2274" s="633"/>
      <c r="M2274" s="633"/>
      <c r="N2274" s="634"/>
      <c r="O2274" s="627"/>
      <c r="P2274" s="627"/>
      <c r="Q2274" s="627"/>
      <c r="R2274" s="627"/>
      <c r="S2274" s="627"/>
      <c r="T2274" s="627"/>
      <c r="U2274" s="627"/>
      <c r="V2274" s="627"/>
      <c r="W2274" s="627"/>
      <c r="X2274" s="627"/>
      <c r="Y2274" s="627"/>
      <c r="Z2274" s="627"/>
      <c r="AA2274" s="628"/>
      <c r="AB2274" s="628"/>
    </row>
    <row r="2275">
      <c r="A2275" s="635"/>
      <c r="B2275" s="357"/>
      <c r="C2275" s="630"/>
      <c r="D2275" s="630"/>
      <c r="E2275" s="630"/>
      <c r="F2275" s="640"/>
      <c r="G2275" s="632"/>
      <c r="H2275" s="632"/>
      <c r="I2275" s="632"/>
      <c r="J2275" s="632"/>
      <c r="K2275" s="632"/>
      <c r="L2275" s="633"/>
      <c r="M2275" s="633"/>
      <c r="N2275" s="634"/>
      <c r="O2275" s="627"/>
      <c r="P2275" s="627"/>
      <c r="Q2275" s="627"/>
      <c r="R2275" s="627"/>
      <c r="S2275" s="627"/>
      <c r="T2275" s="627"/>
      <c r="U2275" s="627"/>
      <c r="V2275" s="627"/>
      <c r="W2275" s="627"/>
      <c r="X2275" s="627"/>
      <c r="Y2275" s="627"/>
      <c r="Z2275" s="627"/>
      <c r="AA2275" s="628"/>
      <c r="AB2275" s="628"/>
    </row>
    <row r="2276">
      <c r="A2276" s="635"/>
      <c r="B2276" s="357"/>
      <c r="C2276" s="630"/>
      <c r="D2276" s="630"/>
      <c r="E2276" s="630"/>
      <c r="F2276" s="640"/>
      <c r="G2276" s="632"/>
      <c r="H2276" s="632"/>
      <c r="I2276" s="632"/>
      <c r="J2276" s="632"/>
      <c r="K2276" s="632"/>
      <c r="L2276" s="633"/>
      <c r="M2276" s="633"/>
      <c r="N2276" s="634"/>
      <c r="O2276" s="627"/>
      <c r="P2276" s="627"/>
      <c r="Q2276" s="627"/>
      <c r="R2276" s="627"/>
      <c r="S2276" s="627"/>
      <c r="T2276" s="627"/>
      <c r="U2276" s="627"/>
      <c r="V2276" s="627"/>
      <c r="W2276" s="627"/>
      <c r="X2276" s="627"/>
      <c r="Y2276" s="627"/>
      <c r="Z2276" s="627"/>
      <c r="AA2276" s="628"/>
      <c r="AB2276" s="628"/>
    </row>
    <row r="2277">
      <c r="A2277" s="635"/>
      <c r="B2277" s="357"/>
      <c r="C2277" s="630"/>
      <c r="D2277" s="630"/>
      <c r="E2277" s="630"/>
      <c r="F2277" s="640"/>
      <c r="G2277" s="632"/>
      <c r="H2277" s="632"/>
      <c r="I2277" s="632"/>
      <c r="J2277" s="632"/>
      <c r="K2277" s="632"/>
      <c r="L2277" s="633"/>
      <c r="M2277" s="633"/>
      <c r="N2277" s="634"/>
      <c r="O2277" s="627"/>
      <c r="P2277" s="627"/>
      <c r="Q2277" s="627"/>
      <c r="R2277" s="627"/>
      <c r="S2277" s="627"/>
      <c r="T2277" s="627"/>
      <c r="U2277" s="627"/>
      <c r="V2277" s="627"/>
      <c r="W2277" s="627"/>
      <c r="X2277" s="627"/>
      <c r="Y2277" s="627"/>
      <c r="Z2277" s="627"/>
      <c r="AA2277" s="628"/>
      <c r="AB2277" s="628"/>
    </row>
    <row r="2278">
      <c r="A2278" s="635"/>
      <c r="B2278" s="357"/>
      <c r="C2278" s="630"/>
      <c r="D2278" s="630"/>
      <c r="E2278" s="630"/>
      <c r="F2278" s="640"/>
      <c r="G2278" s="632"/>
      <c r="H2278" s="632"/>
      <c r="I2278" s="632"/>
      <c r="J2278" s="632"/>
      <c r="K2278" s="632"/>
      <c r="L2278" s="633"/>
      <c r="M2278" s="633"/>
      <c r="N2278" s="634"/>
      <c r="O2278" s="627"/>
      <c r="P2278" s="627"/>
      <c r="Q2278" s="627"/>
      <c r="R2278" s="627"/>
      <c r="S2278" s="627"/>
      <c r="T2278" s="627"/>
      <c r="U2278" s="627"/>
      <c r="V2278" s="627"/>
      <c r="W2278" s="627"/>
      <c r="X2278" s="627"/>
      <c r="Y2278" s="627"/>
      <c r="Z2278" s="627"/>
      <c r="AA2278" s="628"/>
      <c r="AB2278" s="628"/>
    </row>
    <row r="2279">
      <c r="A2279" s="635"/>
      <c r="B2279" s="357"/>
      <c r="C2279" s="630"/>
      <c r="D2279" s="630"/>
      <c r="E2279" s="630"/>
      <c r="F2279" s="640"/>
      <c r="G2279" s="632"/>
      <c r="H2279" s="632"/>
      <c r="I2279" s="632"/>
      <c r="J2279" s="632"/>
      <c r="K2279" s="632"/>
      <c r="L2279" s="633"/>
      <c r="M2279" s="633"/>
      <c r="N2279" s="634"/>
      <c r="O2279" s="627"/>
      <c r="P2279" s="627"/>
      <c r="Q2279" s="627"/>
      <c r="R2279" s="627"/>
      <c r="S2279" s="627"/>
      <c r="T2279" s="627"/>
      <c r="U2279" s="627"/>
      <c r="V2279" s="627"/>
      <c r="W2279" s="627"/>
      <c r="X2279" s="627"/>
      <c r="Y2279" s="627"/>
      <c r="Z2279" s="627"/>
      <c r="AA2279" s="628"/>
      <c r="AB2279" s="628"/>
    </row>
    <row r="2280">
      <c r="A2280" s="635"/>
      <c r="B2280" s="357"/>
      <c r="C2280" s="630"/>
      <c r="D2280" s="630"/>
      <c r="E2280" s="630"/>
      <c r="F2280" s="640"/>
      <c r="G2280" s="632"/>
      <c r="H2280" s="632"/>
      <c r="I2280" s="632"/>
      <c r="J2280" s="632"/>
      <c r="K2280" s="632"/>
      <c r="L2280" s="633"/>
      <c r="M2280" s="633"/>
      <c r="N2280" s="634"/>
      <c r="O2280" s="627"/>
      <c r="P2280" s="627"/>
      <c r="Q2280" s="627"/>
      <c r="R2280" s="627"/>
      <c r="S2280" s="627"/>
      <c r="T2280" s="627"/>
      <c r="U2280" s="627"/>
      <c r="V2280" s="627"/>
      <c r="W2280" s="627"/>
      <c r="X2280" s="627"/>
      <c r="Y2280" s="627"/>
      <c r="Z2280" s="627"/>
      <c r="AA2280" s="628"/>
      <c r="AB2280" s="628"/>
    </row>
    <row r="2281">
      <c r="A2281" s="635"/>
      <c r="B2281" s="357"/>
      <c r="C2281" s="630"/>
      <c r="D2281" s="630"/>
      <c r="E2281" s="630"/>
      <c r="F2281" s="640"/>
      <c r="G2281" s="632"/>
      <c r="H2281" s="632"/>
      <c r="I2281" s="632"/>
      <c r="J2281" s="632"/>
      <c r="K2281" s="632"/>
      <c r="L2281" s="633"/>
      <c r="M2281" s="633"/>
      <c r="N2281" s="634"/>
      <c r="O2281" s="627"/>
      <c r="P2281" s="627"/>
      <c r="Q2281" s="627"/>
      <c r="R2281" s="627"/>
      <c r="S2281" s="627"/>
      <c r="T2281" s="627"/>
      <c r="U2281" s="627"/>
      <c r="V2281" s="627"/>
      <c r="W2281" s="627"/>
      <c r="X2281" s="627"/>
      <c r="Y2281" s="627"/>
      <c r="Z2281" s="627"/>
      <c r="AA2281" s="628"/>
      <c r="AB2281" s="628"/>
    </row>
    <row r="2282">
      <c r="A2282" s="635"/>
      <c r="B2282" s="357"/>
      <c r="C2282" s="630"/>
      <c r="D2282" s="630"/>
      <c r="E2282" s="630"/>
      <c r="F2282" s="640"/>
      <c r="G2282" s="632"/>
      <c r="H2282" s="632"/>
      <c r="I2282" s="632"/>
      <c r="J2282" s="632"/>
      <c r="K2282" s="632"/>
      <c r="L2282" s="633"/>
      <c r="M2282" s="633"/>
      <c r="N2282" s="634"/>
      <c r="O2282" s="627"/>
      <c r="P2282" s="627"/>
      <c r="Q2282" s="627"/>
      <c r="R2282" s="627"/>
      <c r="S2282" s="627"/>
      <c r="T2282" s="627"/>
      <c r="U2282" s="627"/>
      <c r="V2282" s="627"/>
      <c r="W2282" s="627"/>
      <c r="X2282" s="627"/>
      <c r="Y2282" s="627"/>
      <c r="Z2282" s="627"/>
      <c r="AA2282" s="628"/>
      <c r="AB2282" s="628"/>
    </row>
    <row r="2283">
      <c r="A2283" s="635"/>
      <c r="B2283" s="357"/>
      <c r="C2283" s="630"/>
      <c r="D2283" s="630"/>
      <c r="E2283" s="630"/>
      <c r="F2283" s="640"/>
      <c r="G2283" s="632"/>
      <c r="H2283" s="632"/>
      <c r="I2283" s="632"/>
      <c r="J2283" s="632"/>
      <c r="K2283" s="632"/>
      <c r="L2283" s="633"/>
      <c r="M2283" s="633"/>
      <c r="N2283" s="634"/>
      <c r="O2283" s="627"/>
      <c r="P2283" s="627"/>
      <c r="Q2283" s="627"/>
      <c r="R2283" s="627"/>
      <c r="S2283" s="627"/>
      <c r="T2283" s="627"/>
      <c r="U2283" s="627"/>
      <c r="V2283" s="627"/>
      <c r="W2283" s="627"/>
      <c r="X2283" s="627"/>
      <c r="Y2283" s="627"/>
      <c r="Z2283" s="627"/>
      <c r="AA2283" s="628"/>
      <c r="AB2283" s="628"/>
    </row>
    <row r="2284">
      <c r="A2284" s="635"/>
      <c r="B2284" s="357"/>
      <c r="C2284" s="630"/>
      <c r="D2284" s="630"/>
      <c r="E2284" s="630"/>
      <c r="F2284" s="640"/>
      <c r="G2284" s="632"/>
      <c r="H2284" s="632"/>
      <c r="I2284" s="632"/>
      <c r="J2284" s="632"/>
      <c r="K2284" s="632"/>
      <c r="L2284" s="633"/>
      <c r="M2284" s="633"/>
      <c r="N2284" s="634"/>
      <c r="O2284" s="627"/>
      <c r="P2284" s="627"/>
      <c r="Q2284" s="627"/>
      <c r="R2284" s="627"/>
      <c r="S2284" s="627"/>
      <c r="T2284" s="627"/>
      <c r="U2284" s="627"/>
      <c r="V2284" s="627"/>
      <c r="W2284" s="627"/>
      <c r="X2284" s="627"/>
      <c r="Y2284" s="627"/>
      <c r="Z2284" s="627"/>
      <c r="AA2284" s="628"/>
      <c r="AB2284" s="628"/>
    </row>
    <row r="2285">
      <c r="A2285" s="635"/>
      <c r="B2285" s="357"/>
      <c r="C2285" s="630"/>
      <c r="D2285" s="630"/>
      <c r="E2285" s="630"/>
      <c r="F2285" s="640"/>
      <c r="G2285" s="632"/>
      <c r="H2285" s="632"/>
      <c r="I2285" s="632"/>
      <c r="J2285" s="632"/>
      <c r="K2285" s="632"/>
      <c r="L2285" s="633"/>
      <c r="M2285" s="633"/>
      <c r="N2285" s="634"/>
      <c r="O2285" s="627"/>
      <c r="P2285" s="627"/>
      <c r="Q2285" s="627"/>
      <c r="R2285" s="627"/>
      <c r="S2285" s="627"/>
      <c r="T2285" s="627"/>
      <c r="U2285" s="627"/>
      <c r="V2285" s="627"/>
      <c r="W2285" s="627"/>
      <c r="X2285" s="627"/>
      <c r="Y2285" s="627"/>
      <c r="Z2285" s="627"/>
      <c r="AA2285" s="628"/>
      <c r="AB2285" s="628"/>
    </row>
    <row r="2286">
      <c r="A2286" s="635"/>
      <c r="B2286" s="357"/>
      <c r="C2286" s="630"/>
      <c r="D2286" s="630"/>
      <c r="E2286" s="630"/>
      <c r="F2286" s="640"/>
      <c r="G2286" s="632"/>
      <c r="H2286" s="632"/>
      <c r="I2286" s="632"/>
      <c r="J2286" s="632"/>
      <c r="K2286" s="632"/>
      <c r="L2286" s="633"/>
      <c r="M2286" s="633"/>
      <c r="N2286" s="634"/>
      <c r="O2286" s="627"/>
      <c r="P2286" s="627"/>
      <c r="Q2286" s="627"/>
      <c r="R2286" s="627"/>
      <c r="S2286" s="627"/>
      <c r="T2286" s="627"/>
      <c r="U2286" s="627"/>
      <c r="V2286" s="627"/>
      <c r="W2286" s="627"/>
      <c r="X2286" s="627"/>
      <c r="Y2286" s="627"/>
      <c r="Z2286" s="627"/>
      <c r="AA2286" s="628"/>
      <c r="AB2286" s="628"/>
    </row>
    <row r="2287">
      <c r="A2287" s="635"/>
      <c r="B2287" s="357"/>
      <c r="C2287" s="630"/>
      <c r="D2287" s="630"/>
      <c r="E2287" s="630"/>
      <c r="F2287" s="640"/>
      <c r="G2287" s="632"/>
      <c r="H2287" s="632"/>
      <c r="I2287" s="632"/>
      <c r="J2287" s="632"/>
      <c r="K2287" s="632"/>
      <c r="L2287" s="633"/>
      <c r="M2287" s="633"/>
      <c r="N2287" s="634"/>
      <c r="O2287" s="627"/>
      <c r="P2287" s="627"/>
      <c r="Q2287" s="627"/>
      <c r="R2287" s="627"/>
      <c r="S2287" s="627"/>
      <c r="T2287" s="627"/>
      <c r="U2287" s="627"/>
      <c r="V2287" s="627"/>
      <c r="W2287" s="627"/>
      <c r="X2287" s="627"/>
      <c r="Y2287" s="627"/>
      <c r="Z2287" s="627"/>
      <c r="AA2287" s="628"/>
      <c r="AB2287" s="628"/>
    </row>
    <row r="2288">
      <c r="A2288" s="635"/>
      <c r="B2288" s="357"/>
      <c r="C2288" s="630"/>
      <c r="D2288" s="630"/>
      <c r="E2288" s="630"/>
      <c r="F2288" s="640"/>
      <c r="G2288" s="632"/>
      <c r="H2288" s="632"/>
      <c r="I2288" s="632"/>
      <c r="J2288" s="632"/>
      <c r="K2288" s="632"/>
      <c r="L2288" s="633"/>
      <c r="M2288" s="633"/>
      <c r="N2288" s="634"/>
      <c r="O2288" s="627"/>
      <c r="P2288" s="627"/>
      <c r="Q2288" s="627"/>
      <c r="R2288" s="627"/>
      <c r="S2288" s="627"/>
      <c r="T2288" s="627"/>
      <c r="U2288" s="627"/>
      <c r="V2288" s="627"/>
      <c r="W2288" s="627"/>
      <c r="X2288" s="627"/>
      <c r="Y2288" s="627"/>
      <c r="Z2288" s="627"/>
      <c r="AA2288" s="628"/>
      <c r="AB2288" s="628"/>
    </row>
    <row r="2289">
      <c r="A2289" s="635"/>
      <c r="B2289" s="357"/>
      <c r="C2289" s="630"/>
      <c r="D2289" s="630"/>
      <c r="E2289" s="630"/>
      <c r="F2289" s="640"/>
      <c r="G2289" s="632"/>
      <c r="H2289" s="632"/>
      <c r="I2289" s="632"/>
      <c r="J2289" s="632"/>
      <c r="K2289" s="632"/>
      <c r="L2289" s="633"/>
      <c r="M2289" s="633"/>
      <c r="N2289" s="634"/>
      <c r="O2289" s="627"/>
      <c r="P2289" s="627"/>
      <c r="Q2289" s="627"/>
      <c r="R2289" s="627"/>
      <c r="S2289" s="627"/>
      <c r="T2289" s="627"/>
      <c r="U2289" s="627"/>
      <c r="V2289" s="627"/>
      <c r="W2289" s="627"/>
      <c r="X2289" s="627"/>
      <c r="Y2289" s="627"/>
      <c r="Z2289" s="627"/>
      <c r="AA2289" s="628"/>
      <c r="AB2289" s="628"/>
    </row>
    <row r="2290">
      <c r="A2290" s="635"/>
      <c r="B2290" s="357"/>
      <c r="C2290" s="630"/>
      <c r="D2290" s="630"/>
      <c r="E2290" s="630"/>
      <c r="F2290" s="640"/>
      <c r="G2290" s="632"/>
      <c r="H2290" s="632"/>
      <c r="I2290" s="632"/>
      <c r="J2290" s="632"/>
      <c r="K2290" s="632"/>
      <c r="L2290" s="633"/>
      <c r="M2290" s="633"/>
      <c r="N2290" s="634"/>
      <c r="O2290" s="627"/>
      <c r="P2290" s="627"/>
      <c r="Q2290" s="627"/>
      <c r="R2290" s="627"/>
      <c r="S2290" s="627"/>
      <c r="T2290" s="627"/>
      <c r="U2290" s="627"/>
      <c r="V2290" s="627"/>
      <c r="W2290" s="627"/>
      <c r="X2290" s="627"/>
      <c r="Y2290" s="627"/>
      <c r="Z2290" s="627"/>
      <c r="AA2290" s="628"/>
      <c r="AB2290" s="628"/>
    </row>
    <row r="2291">
      <c r="A2291" s="635"/>
      <c r="B2291" s="357"/>
      <c r="C2291" s="630"/>
      <c r="D2291" s="630"/>
      <c r="E2291" s="630"/>
      <c r="F2291" s="640"/>
      <c r="G2291" s="632"/>
      <c r="H2291" s="632"/>
      <c r="I2291" s="632"/>
      <c r="J2291" s="632"/>
      <c r="K2291" s="632"/>
      <c r="L2291" s="633"/>
      <c r="M2291" s="633"/>
      <c r="N2291" s="634"/>
      <c r="O2291" s="627"/>
      <c r="P2291" s="627"/>
      <c r="Q2291" s="627"/>
      <c r="R2291" s="627"/>
      <c r="S2291" s="627"/>
      <c r="T2291" s="627"/>
      <c r="U2291" s="627"/>
      <c r="V2291" s="627"/>
      <c r="W2291" s="627"/>
      <c r="X2291" s="627"/>
      <c r="Y2291" s="627"/>
      <c r="Z2291" s="627"/>
      <c r="AA2291" s="628"/>
      <c r="AB2291" s="628"/>
    </row>
    <row r="2292">
      <c r="A2292" s="635"/>
      <c r="B2292" s="357"/>
      <c r="C2292" s="630"/>
      <c r="D2292" s="630"/>
      <c r="E2292" s="630"/>
      <c r="F2292" s="640"/>
      <c r="G2292" s="632"/>
      <c r="H2292" s="632"/>
      <c r="I2292" s="632"/>
      <c r="J2292" s="632"/>
      <c r="K2292" s="632"/>
      <c r="L2292" s="633"/>
      <c r="M2292" s="633"/>
      <c r="N2292" s="634"/>
      <c r="O2292" s="627"/>
      <c r="P2292" s="627"/>
      <c r="Q2292" s="627"/>
      <c r="R2292" s="627"/>
      <c r="S2292" s="627"/>
      <c r="T2292" s="627"/>
      <c r="U2292" s="627"/>
      <c r="V2292" s="627"/>
      <c r="W2292" s="627"/>
      <c r="X2292" s="627"/>
      <c r="Y2292" s="627"/>
      <c r="Z2292" s="627"/>
      <c r="AA2292" s="628"/>
      <c r="AB2292" s="628"/>
    </row>
    <row r="2293">
      <c r="A2293" s="635"/>
      <c r="B2293" s="357"/>
      <c r="C2293" s="630"/>
      <c r="D2293" s="630"/>
      <c r="E2293" s="630"/>
      <c r="F2293" s="640"/>
      <c r="G2293" s="632"/>
      <c r="H2293" s="632"/>
      <c r="I2293" s="632"/>
      <c r="J2293" s="632"/>
      <c r="K2293" s="632"/>
      <c r="L2293" s="633"/>
      <c r="M2293" s="633"/>
      <c r="N2293" s="634"/>
      <c r="O2293" s="627"/>
      <c r="P2293" s="627"/>
      <c r="Q2293" s="627"/>
      <c r="R2293" s="627"/>
      <c r="S2293" s="627"/>
      <c r="T2293" s="627"/>
      <c r="U2293" s="627"/>
      <c r="V2293" s="627"/>
      <c r="W2293" s="627"/>
      <c r="X2293" s="627"/>
      <c r="Y2293" s="627"/>
      <c r="Z2293" s="627"/>
      <c r="AA2293" s="628"/>
      <c r="AB2293" s="628"/>
    </row>
    <row r="2294">
      <c r="A2294" s="635"/>
      <c r="B2294" s="357"/>
      <c r="C2294" s="630"/>
      <c r="D2294" s="630"/>
      <c r="E2294" s="630"/>
      <c r="F2294" s="640"/>
      <c r="G2294" s="632"/>
      <c r="H2294" s="632"/>
      <c r="I2294" s="632"/>
      <c r="J2294" s="632"/>
      <c r="K2294" s="632"/>
      <c r="L2294" s="633"/>
      <c r="M2294" s="633"/>
      <c r="N2294" s="634"/>
      <c r="O2294" s="627"/>
      <c r="P2294" s="627"/>
      <c r="Q2294" s="627"/>
      <c r="R2294" s="627"/>
      <c r="S2294" s="627"/>
      <c r="T2294" s="627"/>
      <c r="U2294" s="627"/>
      <c r="V2294" s="627"/>
      <c r="W2294" s="627"/>
      <c r="X2294" s="627"/>
      <c r="Y2294" s="627"/>
      <c r="Z2294" s="627"/>
      <c r="AA2294" s="628"/>
      <c r="AB2294" s="628"/>
    </row>
    <row r="2295">
      <c r="A2295" s="635"/>
      <c r="B2295" s="357"/>
      <c r="C2295" s="630"/>
      <c r="D2295" s="630"/>
      <c r="E2295" s="630"/>
      <c r="F2295" s="640"/>
      <c r="G2295" s="632"/>
      <c r="H2295" s="632"/>
      <c r="I2295" s="632"/>
      <c r="J2295" s="632"/>
      <c r="K2295" s="632"/>
      <c r="L2295" s="633"/>
      <c r="M2295" s="633"/>
      <c r="N2295" s="634"/>
      <c r="O2295" s="627"/>
      <c r="P2295" s="627"/>
      <c r="Q2295" s="627"/>
      <c r="R2295" s="627"/>
      <c r="S2295" s="627"/>
      <c r="T2295" s="627"/>
      <c r="U2295" s="627"/>
      <c r="V2295" s="627"/>
      <c r="W2295" s="627"/>
      <c r="X2295" s="627"/>
      <c r="Y2295" s="627"/>
      <c r="Z2295" s="627"/>
      <c r="AA2295" s="628"/>
      <c r="AB2295" s="628"/>
    </row>
    <row r="2296">
      <c r="A2296" s="635"/>
      <c r="B2296" s="357"/>
      <c r="C2296" s="630"/>
      <c r="D2296" s="630"/>
      <c r="E2296" s="630"/>
      <c r="F2296" s="640"/>
      <c r="G2296" s="632"/>
      <c r="H2296" s="632"/>
      <c r="I2296" s="632"/>
      <c r="J2296" s="632"/>
      <c r="K2296" s="632"/>
      <c r="L2296" s="633"/>
      <c r="M2296" s="633"/>
      <c r="N2296" s="634"/>
      <c r="O2296" s="627"/>
      <c r="P2296" s="627"/>
      <c r="Q2296" s="627"/>
      <c r="R2296" s="627"/>
      <c r="S2296" s="627"/>
      <c r="T2296" s="627"/>
      <c r="U2296" s="627"/>
      <c r="V2296" s="627"/>
      <c r="W2296" s="627"/>
      <c r="X2296" s="627"/>
      <c r="Y2296" s="627"/>
      <c r="Z2296" s="627"/>
      <c r="AA2296" s="628"/>
      <c r="AB2296" s="628"/>
    </row>
    <row r="2297">
      <c r="A2297" s="635"/>
      <c r="B2297" s="357"/>
      <c r="C2297" s="630"/>
      <c r="D2297" s="630"/>
      <c r="E2297" s="630"/>
      <c r="F2297" s="640"/>
      <c r="G2297" s="632"/>
      <c r="H2297" s="632"/>
      <c r="I2297" s="632"/>
      <c r="J2297" s="632"/>
      <c r="K2297" s="632"/>
      <c r="L2297" s="633"/>
      <c r="M2297" s="633"/>
      <c r="N2297" s="634"/>
      <c r="O2297" s="627"/>
      <c r="P2297" s="627"/>
      <c r="Q2297" s="627"/>
      <c r="R2297" s="627"/>
      <c r="S2297" s="627"/>
      <c r="T2297" s="627"/>
      <c r="U2297" s="627"/>
      <c r="V2297" s="627"/>
      <c r="W2297" s="627"/>
      <c r="X2297" s="627"/>
      <c r="Y2297" s="627"/>
      <c r="Z2297" s="627"/>
      <c r="AA2297" s="628"/>
      <c r="AB2297" s="628"/>
    </row>
    <row r="2298">
      <c r="A2298" s="635"/>
      <c r="B2298" s="357"/>
      <c r="C2298" s="630"/>
      <c r="D2298" s="630"/>
      <c r="E2298" s="630"/>
      <c r="F2298" s="640"/>
      <c r="G2298" s="632"/>
      <c r="H2298" s="632"/>
      <c r="I2298" s="632"/>
      <c r="J2298" s="632"/>
      <c r="K2298" s="632"/>
      <c r="L2298" s="633"/>
      <c r="M2298" s="633"/>
      <c r="N2298" s="634"/>
      <c r="O2298" s="627"/>
      <c r="P2298" s="627"/>
      <c r="Q2298" s="627"/>
      <c r="R2298" s="627"/>
      <c r="S2298" s="627"/>
      <c r="T2298" s="627"/>
      <c r="U2298" s="627"/>
      <c r="V2298" s="627"/>
      <c r="W2298" s="627"/>
      <c r="X2298" s="627"/>
      <c r="Y2298" s="627"/>
      <c r="Z2298" s="627"/>
      <c r="AA2298" s="628"/>
      <c r="AB2298" s="628"/>
    </row>
    <row r="2299">
      <c r="A2299" s="635"/>
      <c r="B2299" s="357"/>
      <c r="C2299" s="630"/>
      <c r="D2299" s="630"/>
      <c r="E2299" s="630"/>
      <c r="F2299" s="640"/>
      <c r="G2299" s="632"/>
      <c r="H2299" s="632"/>
      <c r="I2299" s="632"/>
      <c r="J2299" s="632"/>
      <c r="K2299" s="632"/>
      <c r="L2299" s="633"/>
      <c r="M2299" s="633"/>
      <c r="N2299" s="634"/>
      <c r="O2299" s="627"/>
      <c r="P2299" s="627"/>
      <c r="Q2299" s="627"/>
      <c r="R2299" s="627"/>
      <c r="S2299" s="627"/>
      <c r="T2299" s="627"/>
      <c r="U2299" s="627"/>
      <c r="V2299" s="627"/>
      <c r="W2299" s="627"/>
      <c r="X2299" s="627"/>
      <c r="Y2299" s="627"/>
      <c r="Z2299" s="627"/>
      <c r="AA2299" s="628"/>
      <c r="AB2299" s="628"/>
    </row>
    <row r="2300">
      <c r="A2300" s="635"/>
      <c r="B2300" s="357"/>
      <c r="C2300" s="630"/>
      <c r="D2300" s="630"/>
      <c r="E2300" s="630"/>
      <c r="F2300" s="640"/>
      <c r="G2300" s="632"/>
      <c r="H2300" s="632"/>
      <c r="I2300" s="632"/>
      <c r="J2300" s="632"/>
      <c r="K2300" s="632"/>
      <c r="L2300" s="633"/>
      <c r="M2300" s="633"/>
      <c r="N2300" s="634"/>
      <c r="O2300" s="627"/>
      <c r="P2300" s="627"/>
      <c r="Q2300" s="627"/>
      <c r="R2300" s="627"/>
      <c r="S2300" s="627"/>
      <c r="T2300" s="627"/>
      <c r="U2300" s="627"/>
      <c r="V2300" s="627"/>
      <c r="W2300" s="627"/>
      <c r="X2300" s="627"/>
      <c r="Y2300" s="627"/>
      <c r="Z2300" s="627"/>
      <c r="AA2300" s="628"/>
      <c r="AB2300" s="628"/>
    </row>
    <row r="2301">
      <c r="A2301" s="635"/>
      <c r="B2301" s="357"/>
      <c r="C2301" s="630"/>
      <c r="D2301" s="630"/>
      <c r="E2301" s="630"/>
      <c r="F2301" s="640"/>
      <c r="G2301" s="632"/>
      <c r="H2301" s="632"/>
      <c r="I2301" s="632"/>
      <c r="J2301" s="632"/>
      <c r="K2301" s="632"/>
      <c r="L2301" s="633"/>
      <c r="M2301" s="633"/>
      <c r="N2301" s="634"/>
      <c r="O2301" s="627"/>
      <c r="P2301" s="627"/>
      <c r="Q2301" s="627"/>
      <c r="R2301" s="627"/>
      <c r="S2301" s="627"/>
      <c r="T2301" s="627"/>
      <c r="U2301" s="627"/>
      <c r="V2301" s="627"/>
      <c r="W2301" s="627"/>
      <c r="X2301" s="627"/>
      <c r="Y2301" s="627"/>
      <c r="Z2301" s="627"/>
      <c r="AA2301" s="628"/>
      <c r="AB2301" s="628"/>
    </row>
    <row r="2302">
      <c r="A2302" s="635"/>
      <c r="B2302" s="357"/>
      <c r="C2302" s="630"/>
      <c r="D2302" s="630"/>
      <c r="E2302" s="630"/>
      <c r="F2302" s="640"/>
      <c r="G2302" s="632"/>
      <c r="H2302" s="632"/>
      <c r="I2302" s="632"/>
      <c r="J2302" s="632"/>
      <c r="K2302" s="632"/>
      <c r="L2302" s="633"/>
      <c r="M2302" s="633"/>
      <c r="N2302" s="634"/>
      <c r="O2302" s="627"/>
      <c r="P2302" s="627"/>
      <c r="Q2302" s="627"/>
      <c r="R2302" s="627"/>
      <c r="S2302" s="627"/>
      <c r="T2302" s="627"/>
      <c r="U2302" s="627"/>
      <c r="V2302" s="627"/>
      <c r="W2302" s="627"/>
      <c r="X2302" s="627"/>
      <c r="Y2302" s="627"/>
      <c r="Z2302" s="627"/>
      <c r="AA2302" s="628"/>
      <c r="AB2302" s="628"/>
    </row>
    <row r="2303">
      <c r="A2303" s="635"/>
      <c r="B2303" s="357"/>
      <c r="C2303" s="630"/>
      <c r="D2303" s="630"/>
      <c r="E2303" s="630"/>
      <c r="F2303" s="640"/>
      <c r="G2303" s="632"/>
      <c r="H2303" s="632"/>
      <c r="I2303" s="632"/>
      <c r="J2303" s="632"/>
      <c r="K2303" s="632"/>
      <c r="L2303" s="633"/>
      <c r="M2303" s="633"/>
      <c r="N2303" s="634"/>
      <c r="O2303" s="627"/>
      <c r="P2303" s="627"/>
      <c r="Q2303" s="627"/>
      <c r="R2303" s="627"/>
      <c r="S2303" s="627"/>
      <c r="T2303" s="627"/>
      <c r="U2303" s="627"/>
      <c r="V2303" s="627"/>
      <c r="W2303" s="627"/>
      <c r="X2303" s="627"/>
      <c r="Y2303" s="627"/>
      <c r="Z2303" s="627"/>
      <c r="AA2303" s="628"/>
      <c r="AB2303" s="628"/>
    </row>
    <row r="2304">
      <c r="A2304" s="635"/>
      <c r="B2304" s="357"/>
      <c r="C2304" s="630"/>
      <c r="D2304" s="630"/>
      <c r="E2304" s="630"/>
      <c r="F2304" s="640"/>
      <c r="G2304" s="632"/>
      <c r="H2304" s="632"/>
      <c r="I2304" s="632"/>
      <c r="J2304" s="632"/>
      <c r="K2304" s="632"/>
      <c r="L2304" s="633"/>
      <c r="M2304" s="633"/>
      <c r="N2304" s="634"/>
      <c r="O2304" s="627"/>
      <c r="P2304" s="627"/>
      <c r="Q2304" s="627"/>
      <c r="R2304" s="627"/>
      <c r="S2304" s="627"/>
      <c r="T2304" s="627"/>
      <c r="U2304" s="627"/>
      <c r="V2304" s="627"/>
      <c r="W2304" s="627"/>
      <c r="X2304" s="627"/>
      <c r="Y2304" s="627"/>
      <c r="Z2304" s="627"/>
      <c r="AA2304" s="628"/>
      <c r="AB2304" s="628"/>
    </row>
    <row r="2305">
      <c r="A2305" s="635"/>
      <c r="B2305" s="357"/>
      <c r="C2305" s="630"/>
      <c r="D2305" s="630"/>
      <c r="E2305" s="630"/>
      <c r="F2305" s="640"/>
      <c r="G2305" s="632"/>
      <c r="H2305" s="632"/>
      <c r="I2305" s="632"/>
      <c r="J2305" s="632"/>
      <c r="K2305" s="632"/>
      <c r="L2305" s="633"/>
      <c r="M2305" s="633"/>
      <c r="N2305" s="634"/>
      <c r="O2305" s="627"/>
      <c r="P2305" s="627"/>
      <c r="Q2305" s="627"/>
      <c r="R2305" s="627"/>
      <c r="S2305" s="627"/>
      <c r="T2305" s="627"/>
      <c r="U2305" s="627"/>
      <c r="V2305" s="627"/>
      <c r="W2305" s="627"/>
      <c r="X2305" s="627"/>
      <c r="Y2305" s="627"/>
      <c r="Z2305" s="627"/>
      <c r="AA2305" s="628"/>
      <c r="AB2305" s="628"/>
    </row>
    <row r="2306">
      <c r="A2306" s="635"/>
      <c r="B2306" s="357"/>
      <c r="C2306" s="630"/>
      <c r="D2306" s="630"/>
      <c r="E2306" s="630"/>
      <c r="F2306" s="640"/>
      <c r="G2306" s="632"/>
      <c r="H2306" s="632"/>
      <c r="I2306" s="632"/>
      <c r="J2306" s="632"/>
      <c r="K2306" s="632"/>
      <c r="L2306" s="633"/>
      <c r="M2306" s="633"/>
      <c r="N2306" s="634"/>
      <c r="O2306" s="627"/>
      <c r="P2306" s="627"/>
      <c r="Q2306" s="627"/>
      <c r="R2306" s="627"/>
      <c r="S2306" s="627"/>
      <c r="T2306" s="627"/>
      <c r="U2306" s="627"/>
      <c r="V2306" s="627"/>
      <c r="W2306" s="627"/>
      <c r="X2306" s="627"/>
      <c r="Y2306" s="627"/>
      <c r="Z2306" s="627"/>
      <c r="AA2306" s="628"/>
      <c r="AB2306" s="628"/>
    </row>
    <row r="2307">
      <c r="A2307" s="635"/>
      <c r="B2307" s="357"/>
      <c r="C2307" s="630"/>
      <c r="D2307" s="630"/>
      <c r="E2307" s="630"/>
      <c r="F2307" s="640"/>
      <c r="G2307" s="632"/>
      <c r="H2307" s="632"/>
      <c r="I2307" s="632"/>
      <c r="J2307" s="632"/>
      <c r="K2307" s="632"/>
      <c r="L2307" s="633"/>
      <c r="M2307" s="633"/>
      <c r="N2307" s="634"/>
      <c r="O2307" s="627"/>
      <c r="P2307" s="627"/>
      <c r="Q2307" s="627"/>
      <c r="R2307" s="627"/>
      <c r="S2307" s="627"/>
      <c r="T2307" s="627"/>
      <c r="U2307" s="627"/>
      <c r="V2307" s="627"/>
      <c r="W2307" s="627"/>
      <c r="X2307" s="627"/>
      <c r="Y2307" s="627"/>
      <c r="Z2307" s="627"/>
      <c r="AA2307" s="628"/>
      <c r="AB2307" s="628"/>
    </row>
    <row r="2308">
      <c r="A2308" s="635"/>
      <c r="B2308" s="357"/>
      <c r="C2308" s="630"/>
      <c r="D2308" s="630"/>
      <c r="E2308" s="630"/>
      <c r="F2308" s="640"/>
      <c r="G2308" s="632"/>
      <c r="H2308" s="632"/>
      <c r="I2308" s="632"/>
      <c r="J2308" s="632"/>
      <c r="K2308" s="632"/>
      <c r="L2308" s="633"/>
      <c r="M2308" s="633"/>
      <c r="N2308" s="634"/>
      <c r="O2308" s="627"/>
      <c r="P2308" s="627"/>
      <c r="Q2308" s="627"/>
      <c r="R2308" s="627"/>
      <c r="S2308" s="627"/>
      <c r="T2308" s="627"/>
      <c r="U2308" s="627"/>
      <c r="V2308" s="627"/>
      <c r="W2308" s="627"/>
      <c r="X2308" s="627"/>
      <c r="Y2308" s="627"/>
      <c r="Z2308" s="627"/>
      <c r="AA2308" s="628"/>
      <c r="AB2308" s="628"/>
    </row>
    <row r="2309">
      <c r="A2309" s="635"/>
      <c r="B2309" s="357"/>
      <c r="C2309" s="630"/>
      <c r="D2309" s="630"/>
      <c r="E2309" s="630"/>
      <c r="F2309" s="640"/>
      <c r="G2309" s="632"/>
      <c r="H2309" s="632"/>
      <c r="I2309" s="632"/>
      <c r="J2309" s="632"/>
      <c r="K2309" s="632"/>
      <c r="L2309" s="633"/>
      <c r="M2309" s="633"/>
      <c r="N2309" s="634"/>
      <c r="O2309" s="627"/>
      <c r="P2309" s="627"/>
      <c r="Q2309" s="627"/>
      <c r="R2309" s="627"/>
      <c r="S2309" s="627"/>
      <c r="T2309" s="627"/>
      <c r="U2309" s="627"/>
      <c r="V2309" s="627"/>
      <c r="W2309" s="627"/>
      <c r="X2309" s="627"/>
      <c r="Y2309" s="627"/>
      <c r="Z2309" s="627"/>
      <c r="AA2309" s="628"/>
      <c r="AB2309" s="628"/>
    </row>
    <row r="2310">
      <c r="A2310" s="635"/>
      <c r="B2310" s="357"/>
      <c r="C2310" s="630"/>
      <c r="D2310" s="630"/>
      <c r="E2310" s="630"/>
      <c r="F2310" s="640"/>
      <c r="G2310" s="632"/>
      <c r="H2310" s="632"/>
      <c r="I2310" s="632"/>
      <c r="J2310" s="632"/>
      <c r="K2310" s="632"/>
      <c r="L2310" s="633"/>
      <c r="M2310" s="633"/>
      <c r="N2310" s="634"/>
      <c r="O2310" s="627"/>
      <c r="P2310" s="627"/>
      <c r="Q2310" s="627"/>
      <c r="R2310" s="627"/>
      <c r="S2310" s="627"/>
      <c r="T2310" s="627"/>
      <c r="U2310" s="627"/>
      <c r="V2310" s="627"/>
      <c r="W2310" s="627"/>
      <c r="X2310" s="627"/>
      <c r="Y2310" s="627"/>
      <c r="Z2310" s="627"/>
      <c r="AA2310" s="628"/>
      <c r="AB2310" s="628"/>
    </row>
    <row r="2311">
      <c r="A2311" s="635"/>
      <c r="B2311" s="357"/>
      <c r="C2311" s="630"/>
      <c r="D2311" s="630"/>
      <c r="E2311" s="630"/>
      <c r="F2311" s="640"/>
      <c r="G2311" s="632"/>
      <c r="H2311" s="632"/>
      <c r="I2311" s="632"/>
      <c r="J2311" s="632"/>
      <c r="K2311" s="632"/>
      <c r="L2311" s="633"/>
      <c r="M2311" s="633"/>
      <c r="N2311" s="634"/>
      <c r="O2311" s="627"/>
      <c r="P2311" s="627"/>
      <c r="Q2311" s="627"/>
      <c r="R2311" s="627"/>
      <c r="S2311" s="627"/>
      <c r="T2311" s="627"/>
      <c r="U2311" s="627"/>
      <c r="V2311" s="627"/>
      <c r="W2311" s="627"/>
      <c r="X2311" s="627"/>
      <c r="Y2311" s="627"/>
      <c r="Z2311" s="627"/>
      <c r="AA2311" s="628"/>
      <c r="AB2311" s="628"/>
    </row>
    <row r="2312">
      <c r="A2312" s="635"/>
      <c r="B2312" s="357"/>
      <c r="C2312" s="630"/>
      <c r="D2312" s="630"/>
      <c r="E2312" s="630"/>
      <c r="F2312" s="640"/>
      <c r="G2312" s="632"/>
      <c r="H2312" s="632"/>
      <c r="I2312" s="632"/>
      <c r="J2312" s="632"/>
      <c r="K2312" s="632"/>
      <c r="L2312" s="633"/>
      <c r="M2312" s="633"/>
      <c r="N2312" s="634"/>
      <c r="O2312" s="627"/>
      <c r="P2312" s="627"/>
      <c r="Q2312" s="627"/>
      <c r="R2312" s="627"/>
      <c r="S2312" s="627"/>
      <c r="T2312" s="627"/>
      <c r="U2312" s="627"/>
      <c r="V2312" s="627"/>
      <c r="W2312" s="627"/>
      <c r="X2312" s="627"/>
      <c r="Y2312" s="627"/>
      <c r="Z2312" s="627"/>
      <c r="AA2312" s="628"/>
      <c r="AB2312" s="628"/>
    </row>
    <row r="2313">
      <c r="A2313" s="635"/>
      <c r="B2313" s="357"/>
      <c r="C2313" s="630"/>
      <c r="D2313" s="630"/>
      <c r="E2313" s="630"/>
      <c r="F2313" s="640"/>
      <c r="G2313" s="632"/>
      <c r="H2313" s="632"/>
      <c r="I2313" s="632"/>
      <c r="J2313" s="632"/>
      <c r="K2313" s="632"/>
      <c r="L2313" s="633"/>
      <c r="M2313" s="633"/>
      <c r="N2313" s="634"/>
      <c r="O2313" s="627"/>
      <c r="P2313" s="627"/>
      <c r="Q2313" s="627"/>
      <c r="R2313" s="627"/>
      <c r="S2313" s="627"/>
      <c r="T2313" s="627"/>
      <c r="U2313" s="627"/>
      <c r="V2313" s="627"/>
      <c r="W2313" s="627"/>
      <c r="X2313" s="627"/>
      <c r="Y2313" s="627"/>
      <c r="Z2313" s="627"/>
      <c r="AA2313" s="628"/>
      <c r="AB2313" s="628"/>
    </row>
    <row r="2314">
      <c r="A2314" s="635"/>
      <c r="B2314" s="357"/>
      <c r="C2314" s="630"/>
      <c r="D2314" s="630"/>
      <c r="E2314" s="630"/>
      <c r="F2314" s="640"/>
      <c r="G2314" s="632"/>
      <c r="H2314" s="632"/>
      <c r="I2314" s="632"/>
      <c r="J2314" s="632"/>
      <c r="K2314" s="632"/>
      <c r="L2314" s="633"/>
      <c r="M2314" s="633"/>
      <c r="N2314" s="634"/>
      <c r="O2314" s="627"/>
      <c r="P2314" s="627"/>
      <c r="Q2314" s="627"/>
      <c r="R2314" s="627"/>
      <c r="S2314" s="627"/>
      <c r="T2314" s="627"/>
      <c r="U2314" s="627"/>
      <c r="V2314" s="627"/>
      <c r="W2314" s="627"/>
      <c r="X2314" s="627"/>
      <c r="Y2314" s="627"/>
      <c r="Z2314" s="627"/>
      <c r="AA2314" s="628"/>
      <c r="AB2314" s="628"/>
    </row>
    <row r="2315">
      <c r="A2315" s="635"/>
      <c r="B2315" s="357"/>
      <c r="C2315" s="630"/>
      <c r="D2315" s="630"/>
      <c r="E2315" s="630"/>
      <c r="F2315" s="640"/>
      <c r="G2315" s="632"/>
      <c r="H2315" s="632"/>
      <c r="I2315" s="632"/>
      <c r="J2315" s="632"/>
      <c r="K2315" s="632"/>
      <c r="L2315" s="633"/>
      <c r="M2315" s="633"/>
      <c r="N2315" s="634"/>
      <c r="O2315" s="627"/>
      <c r="P2315" s="627"/>
      <c r="Q2315" s="627"/>
      <c r="R2315" s="627"/>
      <c r="S2315" s="627"/>
      <c r="T2315" s="627"/>
      <c r="U2315" s="627"/>
      <c r="V2315" s="627"/>
      <c r="W2315" s="627"/>
      <c r="X2315" s="627"/>
      <c r="Y2315" s="627"/>
      <c r="Z2315" s="627"/>
      <c r="AA2315" s="628"/>
      <c r="AB2315" s="628"/>
    </row>
    <row r="2316">
      <c r="A2316" s="635"/>
      <c r="B2316" s="357"/>
      <c r="C2316" s="630"/>
      <c r="D2316" s="630"/>
      <c r="E2316" s="630"/>
      <c r="F2316" s="640"/>
      <c r="G2316" s="632"/>
      <c r="H2316" s="632"/>
      <c r="I2316" s="632"/>
      <c r="J2316" s="632"/>
      <c r="K2316" s="632"/>
      <c r="L2316" s="633"/>
      <c r="M2316" s="633"/>
      <c r="N2316" s="634"/>
      <c r="O2316" s="627"/>
      <c r="P2316" s="627"/>
      <c r="Q2316" s="627"/>
      <c r="R2316" s="627"/>
      <c r="S2316" s="627"/>
      <c r="T2316" s="627"/>
      <c r="U2316" s="627"/>
      <c r="V2316" s="627"/>
      <c r="W2316" s="627"/>
      <c r="X2316" s="627"/>
      <c r="Y2316" s="627"/>
      <c r="Z2316" s="627"/>
      <c r="AA2316" s="628"/>
      <c r="AB2316" s="628"/>
    </row>
    <row r="2317">
      <c r="A2317" s="635"/>
      <c r="B2317" s="357"/>
      <c r="C2317" s="630"/>
      <c r="D2317" s="630"/>
      <c r="E2317" s="630"/>
      <c r="F2317" s="640"/>
      <c r="G2317" s="632"/>
      <c r="H2317" s="632"/>
      <c r="I2317" s="632"/>
      <c r="J2317" s="632"/>
      <c r="K2317" s="632"/>
      <c r="L2317" s="633"/>
      <c r="M2317" s="633"/>
      <c r="N2317" s="634"/>
      <c r="O2317" s="627"/>
      <c r="P2317" s="627"/>
      <c r="Q2317" s="627"/>
      <c r="R2317" s="627"/>
      <c r="S2317" s="627"/>
      <c r="T2317" s="627"/>
      <c r="U2317" s="627"/>
      <c r="V2317" s="627"/>
      <c r="W2317" s="627"/>
      <c r="X2317" s="627"/>
      <c r="Y2317" s="627"/>
      <c r="Z2317" s="627"/>
      <c r="AA2317" s="628"/>
      <c r="AB2317" s="628"/>
    </row>
    <row r="2318">
      <c r="A2318" s="635"/>
      <c r="B2318" s="357"/>
      <c r="C2318" s="630"/>
      <c r="D2318" s="630"/>
      <c r="E2318" s="630"/>
      <c r="F2318" s="640"/>
      <c r="G2318" s="632"/>
      <c r="H2318" s="632"/>
      <c r="I2318" s="632"/>
      <c r="J2318" s="632"/>
      <c r="K2318" s="632"/>
      <c r="L2318" s="633"/>
      <c r="M2318" s="633"/>
      <c r="N2318" s="634"/>
      <c r="O2318" s="627"/>
      <c r="P2318" s="627"/>
      <c r="Q2318" s="627"/>
      <c r="R2318" s="627"/>
      <c r="S2318" s="627"/>
      <c r="T2318" s="627"/>
      <c r="U2318" s="627"/>
      <c r="V2318" s="627"/>
      <c r="W2318" s="627"/>
      <c r="X2318" s="627"/>
      <c r="Y2318" s="627"/>
      <c r="Z2318" s="627"/>
      <c r="AA2318" s="628"/>
      <c r="AB2318" s="628"/>
    </row>
    <row r="2319">
      <c r="A2319" s="635"/>
      <c r="B2319" s="357"/>
      <c r="C2319" s="630"/>
      <c r="D2319" s="630"/>
      <c r="E2319" s="630"/>
      <c r="F2319" s="640"/>
      <c r="G2319" s="632"/>
      <c r="H2319" s="632"/>
      <c r="I2319" s="632"/>
      <c r="J2319" s="632"/>
      <c r="K2319" s="632"/>
      <c r="L2319" s="633"/>
      <c r="M2319" s="633"/>
      <c r="N2319" s="634"/>
      <c r="O2319" s="627"/>
      <c r="P2319" s="627"/>
      <c r="Q2319" s="627"/>
      <c r="R2319" s="627"/>
      <c r="S2319" s="627"/>
      <c r="T2319" s="627"/>
      <c r="U2319" s="627"/>
      <c r="V2319" s="627"/>
      <c r="W2319" s="627"/>
      <c r="X2319" s="627"/>
      <c r="Y2319" s="627"/>
      <c r="Z2319" s="627"/>
      <c r="AA2319" s="628"/>
      <c r="AB2319" s="628"/>
    </row>
    <row r="2320">
      <c r="A2320" s="635"/>
      <c r="B2320" s="357"/>
      <c r="C2320" s="630"/>
      <c r="D2320" s="630"/>
      <c r="E2320" s="630"/>
      <c r="F2320" s="640"/>
      <c r="G2320" s="632"/>
      <c r="H2320" s="632"/>
      <c r="I2320" s="632"/>
      <c r="J2320" s="632"/>
      <c r="K2320" s="632"/>
      <c r="L2320" s="633"/>
      <c r="M2320" s="633"/>
      <c r="N2320" s="634"/>
      <c r="O2320" s="627"/>
      <c r="P2320" s="627"/>
      <c r="Q2320" s="627"/>
      <c r="R2320" s="627"/>
      <c r="S2320" s="627"/>
      <c r="T2320" s="627"/>
      <c r="U2320" s="627"/>
      <c r="V2320" s="627"/>
      <c r="W2320" s="627"/>
      <c r="X2320" s="627"/>
      <c r="Y2320" s="627"/>
      <c r="Z2320" s="627"/>
      <c r="AA2320" s="628"/>
      <c r="AB2320" s="628"/>
    </row>
    <row r="2321">
      <c r="A2321" s="635"/>
      <c r="B2321" s="357"/>
      <c r="C2321" s="630"/>
      <c r="D2321" s="630"/>
      <c r="E2321" s="630"/>
      <c r="F2321" s="640"/>
      <c r="G2321" s="632"/>
      <c r="H2321" s="632"/>
      <c r="I2321" s="632"/>
      <c r="J2321" s="632"/>
      <c r="K2321" s="632"/>
      <c r="L2321" s="633"/>
      <c r="M2321" s="633"/>
      <c r="N2321" s="634"/>
      <c r="O2321" s="627"/>
      <c r="P2321" s="627"/>
      <c r="Q2321" s="627"/>
      <c r="R2321" s="627"/>
      <c r="S2321" s="627"/>
      <c r="T2321" s="627"/>
      <c r="U2321" s="627"/>
      <c r="V2321" s="627"/>
      <c r="W2321" s="627"/>
      <c r="X2321" s="627"/>
      <c r="Y2321" s="627"/>
      <c r="Z2321" s="627"/>
      <c r="AA2321" s="628"/>
      <c r="AB2321" s="628"/>
    </row>
    <row r="2322">
      <c r="A2322" s="635"/>
      <c r="B2322" s="357"/>
      <c r="C2322" s="630"/>
      <c r="D2322" s="630"/>
      <c r="E2322" s="630"/>
      <c r="F2322" s="640"/>
      <c r="G2322" s="632"/>
      <c r="H2322" s="632"/>
      <c r="I2322" s="632"/>
      <c r="J2322" s="632"/>
      <c r="K2322" s="632"/>
      <c r="L2322" s="633"/>
      <c r="M2322" s="633"/>
      <c r="N2322" s="634"/>
      <c r="O2322" s="627"/>
      <c r="P2322" s="627"/>
      <c r="Q2322" s="627"/>
      <c r="R2322" s="627"/>
      <c r="S2322" s="627"/>
      <c r="T2322" s="627"/>
      <c r="U2322" s="627"/>
      <c r="V2322" s="627"/>
      <c r="W2322" s="627"/>
      <c r="X2322" s="627"/>
      <c r="Y2322" s="627"/>
      <c r="Z2322" s="627"/>
      <c r="AA2322" s="628"/>
      <c r="AB2322" s="628"/>
    </row>
    <row r="2323">
      <c r="A2323" s="635"/>
      <c r="B2323" s="357"/>
      <c r="C2323" s="630"/>
      <c r="D2323" s="630"/>
      <c r="E2323" s="630"/>
      <c r="F2323" s="640"/>
      <c r="G2323" s="632"/>
      <c r="H2323" s="632"/>
      <c r="I2323" s="632"/>
      <c r="J2323" s="632"/>
      <c r="K2323" s="632"/>
      <c r="L2323" s="633"/>
      <c r="M2323" s="633"/>
      <c r="N2323" s="634"/>
      <c r="O2323" s="627"/>
      <c r="P2323" s="627"/>
      <c r="Q2323" s="627"/>
      <c r="R2323" s="627"/>
      <c r="S2323" s="627"/>
      <c r="T2323" s="627"/>
      <c r="U2323" s="627"/>
      <c r="V2323" s="627"/>
      <c r="W2323" s="627"/>
      <c r="X2323" s="627"/>
      <c r="Y2323" s="627"/>
      <c r="Z2323" s="627"/>
      <c r="AA2323" s="628"/>
      <c r="AB2323" s="628"/>
    </row>
    <row r="2324">
      <c r="A2324" s="635"/>
      <c r="B2324" s="357"/>
      <c r="C2324" s="630"/>
      <c r="D2324" s="630"/>
      <c r="E2324" s="630"/>
      <c r="F2324" s="640"/>
      <c r="G2324" s="632"/>
      <c r="H2324" s="632"/>
      <c r="I2324" s="632"/>
      <c r="J2324" s="632"/>
      <c r="K2324" s="632"/>
      <c r="L2324" s="633"/>
      <c r="M2324" s="633"/>
      <c r="N2324" s="634"/>
      <c r="O2324" s="627"/>
      <c r="P2324" s="627"/>
      <c r="Q2324" s="627"/>
      <c r="R2324" s="627"/>
      <c r="S2324" s="627"/>
      <c r="T2324" s="627"/>
      <c r="U2324" s="627"/>
      <c r="V2324" s="627"/>
      <c r="W2324" s="627"/>
      <c r="X2324" s="627"/>
      <c r="Y2324" s="627"/>
      <c r="Z2324" s="627"/>
      <c r="AA2324" s="628"/>
      <c r="AB2324" s="628"/>
    </row>
    <row r="2325">
      <c r="A2325" s="635"/>
      <c r="B2325" s="357"/>
      <c r="C2325" s="630"/>
      <c r="D2325" s="630"/>
      <c r="E2325" s="630"/>
      <c r="F2325" s="640"/>
      <c r="G2325" s="632"/>
      <c r="H2325" s="632"/>
      <c r="I2325" s="632"/>
      <c r="J2325" s="632"/>
      <c r="K2325" s="632"/>
      <c r="L2325" s="633"/>
      <c r="M2325" s="633"/>
      <c r="N2325" s="634"/>
      <c r="O2325" s="627"/>
      <c r="P2325" s="627"/>
      <c r="Q2325" s="627"/>
      <c r="R2325" s="627"/>
      <c r="S2325" s="627"/>
      <c r="T2325" s="627"/>
      <c r="U2325" s="627"/>
      <c r="V2325" s="627"/>
      <c r="W2325" s="627"/>
      <c r="X2325" s="627"/>
      <c r="Y2325" s="627"/>
      <c r="Z2325" s="627"/>
      <c r="AA2325" s="628"/>
      <c r="AB2325" s="628"/>
    </row>
    <row r="2326">
      <c r="A2326" s="635"/>
      <c r="B2326" s="357"/>
      <c r="C2326" s="630"/>
      <c r="D2326" s="630"/>
      <c r="E2326" s="630"/>
      <c r="F2326" s="640"/>
      <c r="G2326" s="632"/>
      <c r="H2326" s="632"/>
      <c r="I2326" s="632"/>
      <c r="J2326" s="632"/>
      <c r="K2326" s="632"/>
      <c r="L2326" s="633"/>
      <c r="M2326" s="633"/>
      <c r="N2326" s="634"/>
      <c r="O2326" s="627"/>
      <c r="P2326" s="627"/>
      <c r="Q2326" s="627"/>
      <c r="R2326" s="627"/>
      <c r="S2326" s="627"/>
      <c r="T2326" s="627"/>
      <c r="U2326" s="627"/>
      <c r="V2326" s="627"/>
      <c r="W2326" s="627"/>
      <c r="X2326" s="627"/>
      <c r="Y2326" s="627"/>
      <c r="Z2326" s="627"/>
      <c r="AA2326" s="628"/>
      <c r="AB2326" s="628"/>
    </row>
    <row r="2327">
      <c r="A2327" s="635"/>
      <c r="B2327" s="357"/>
      <c r="C2327" s="630"/>
      <c r="D2327" s="630"/>
      <c r="E2327" s="630"/>
      <c r="F2327" s="640"/>
      <c r="G2327" s="632"/>
      <c r="H2327" s="632"/>
      <c r="I2327" s="632"/>
      <c r="J2327" s="632"/>
      <c r="K2327" s="632"/>
      <c r="L2327" s="633"/>
      <c r="M2327" s="633"/>
      <c r="N2327" s="634"/>
      <c r="O2327" s="627"/>
      <c r="P2327" s="627"/>
      <c r="Q2327" s="627"/>
      <c r="R2327" s="627"/>
      <c r="S2327" s="627"/>
      <c r="T2327" s="627"/>
      <c r="U2327" s="627"/>
      <c r="V2327" s="627"/>
      <c r="W2327" s="627"/>
      <c r="X2327" s="627"/>
      <c r="Y2327" s="627"/>
      <c r="Z2327" s="627"/>
      <c r="AA2327" s="628"/>
      <c r="AB2327" s="628"/>
    </row>
    <row r="2328">
      <c r="A2328" s="635"/>
      <c r="B2328" s="357"/>
      <c r="C2328" s="630"/>
      <c r="D2328" s="630"/>
      <c r="E2328" s="630"/>
      <c r="F2328" s="640"/>
      <c r="G2328" s="632"/>
      <c r="H2328" s="632"/>
      <c r="I2328" s="632"/>
      <c r="J2328" s="632"/>
      <c r="K2328" s="632"/>
      <c r="L2328" s="633"/>
      <c r="M2328" s="633"/>
      <c r="N2328" s="634"/>
      <c r="O2328" s="627"/>
      <c r="P2328" s="627"/>
      <c r="Q2328" s="627"/>
      <c r="R2328" s="627"/>
      <c r="S2328" s="627"/>
      <c r="T2328" s="627"/>
      <c r="U2328" s="627"/>
      <c r="V2328" s="627"/>
      <c r="W2328" s="627"/>
      <c r="X2328" s="627"/>
      <c r="Y2328" s="627"/>
      <c r="Z2328" s="627"/>
      <c r="AA2328" s="628"/>
      <c r="AB2328" s="628"/>
    </row>
    <row r="2329">
      <c r="A2329" s="635"/>
      <c r="B2329" s="357"/>
      <c r="C2329" s="630"/>
      <c r="D2329" s="630"/>
      <c r="E2329" s="630"/>
      <c r="F2329" s="640"/>
      <c r="G2329" s="632"/>
      <c r="H2329" s="632"/>
      <c r="I2329" s="632"/>
      <c r="J2329" s="632"/>
      <c r="K2329" s="632"/>
      <c r="L2329" s="633"/>
      <c r="M2329" s="633"/>
      <c r="N2329" s="634"/>
      <c r="O2329" s="627"/>
      <c r="P2329" s="627"/>
      <c r="Q2329" s="627"/>
      <c r="R2329" s="627"/>
      <c r="S2329" s="627"/>
      <c r="T2329" s="627"/>
      <c r="U2329" s="627"/>
      <c r="V2329" s="627"/>
      <c r="W2329" s="627"/>
      <c r="X2329" s="627"/>
      <c r="Y2329" s="627"/>
      <c r="Z2329" s="627"/>
      <c r="AA2329" s="628"/>
      <c r="AB2329" s="628"/>
    </row>
    <row r="2330">
      <c r="A2330" s="635"/>
      <c r="B2330" s="357"/>
      <c r="C2330" s="630"/>
      <c r="D2330" s="630"/>
      <c r="E2330" s="630"/>
      <c r="F2330" s="640"/>
      <c r="G2330" s="632"/>
      <c r="H2330" s="632"/>
      <c r="I2330" s="632"/>
      <c r="J2330" s="632"/>
      <c r="K2330" s="632"/>
      <c r="L2330" s="633"/>
      <c r="M2330" s="633"/>
      <c r="N2330" s="634"/>
      <c r="O2330" s="627"/>
      <c r="P2330" s="627"/>
      <c r="Q2330" s="627"/>
      <c r="R2330" s="627"/>
      <c r="S2330" s="627"/>
      <c r="T2330" s="627"/>
      <c r="U2330" s="627"/>
      <c r="V2330" s="627"/>
      <c r="W2330" s="627"/>
      <c r="X2330" s="627"/>
      <c r="Y2330" s="627"/>
      <c r="Z2330" s="627"/>
      <c r="AA2330" s="628"/>
      <c r="AB2330" s="628"/>
    </row>
    <row r="2331">
      <c r="A2331" s="635"/>
      <c r="B2331" s="357"/>
      <c r="C2331" s="630"/>
      <c r="D2331" s="630"/>
      <c r="E2331" s="630"/>
      <c r="F2331" s="640"/>
      <c r="G2331" s="632"/>
      <c r="H2331" s="632"/>
      <c r="I2331" s="632"/>
      <c r="J2331" s="632"/>
      <c r="K2331" s="632"/>
      <c r="L2331" s="633"/>
      <c r="M2331" s="633"/>
      <c r="N2331" s="634"/>
      <c r="O2331" s="627"/>
      <c r="P2331" s="627"/>
      <c r="Q2331" s="627"/>
      <c r="R2331" s="627"/>
      <c r="S2331" s="627"/>
      <c r="T2331" s="627"/>
      <c r="U2331" s="627"/>
      <c r="V2331" s="627"/>
      <c r="W2331" s="627"/>
      <c r="X2331" s="627"/>
      <c r="Y2331" s="627"/>
      <c r="Z2331" s="627"/>
      <c r="AA2331" s="628"/>
      <c r="AB2331" s="628"/>
    </row>
    <row r="2332">
      <c r="A2332" s="635"/>
      <c r="B2332" s="357"/>
      <c r="C2332" s="630"/>
      <c r="D2332" s="630"/>
      <c r="E2332" s="630"/>
      <c r="F2332" s="640"/>
      <c r="G2332" s="632"/>
      <c r="H2332" s="632"/>
      <c r="I2332" s="632"/>
      <c r="J2332" s="632"/>
      <c r="K2332" s="632"/>
      <c r="L2332" s="633"/>
      <c r="M2332" s="633"/>
      <c r="N2332" s="634"/>
      <c r="O2332" s="627"/>
      <c r="P2332" s="627"/>
      <c r="Q2332" s="627"/>
      <c r="R2332" s="627"/>
      <c r="S2332" s="627"/>
      <c r="T2332" s="627"/>
      <c r="U2332" s="627"/>
      <c r="V2332" s="627"/>
      <c r="W2332" s="627"/>
      <c r="X2332" s="627"/>
      <c r="Y2332" s="627"/>
      <c r="Z2332" s="627"/>
      <c r="AA2332" s="628"/>
      <c r="AB2332" s="628"/>
    </row>
    <row r="2333">
      <c r="A2333" s="635"/>
      <c r="B2333" s="357"/>
      <c r="C2333" s="630"/>
      <c r="D2333" s="630"/>
      <c r="E2333" s="630"/>
      <c r="F2333" s="640"/>
      <c r="G2333" s="632"/>
      <c r="H2333" s="632"/>
      <c r="I2333" s="632"/>
      <c r="J2333" s="632"/>
      <c r="K2333" s="632"/>
      <c r="L2333" s="633"/>
      <c r="M2333" s="633"/>
      <c r="N2333" s="634"/>
      <c r="O2333" s="627"/>
      <c r="P2333" s="627"/>
      <c r="Q2333" s="627"/>
      <c r="R2333" s="627"/>
      <c r="S2333" s="627"/>
      <c r="T2333" s="627"/>
      <c r="U2333" s="627"/>
      <c r="V2333" s="627"/>
      <c r="W2333" s="627"/>
      <c r="X2333" s="627"/>
      <c r="Y2333" s="627"/>
      <c r="Z2333" s="627"/>
      <c r="AA2333" s="628"/>
      <c r="AB2333" s="628"/>
    </row>
    <row r="2334">
      <c r="A2334" s="635"/>
      <c r="B2334" s="357"/>
      <c r="C2334" s="630"/>
      <c r="D2334" s="630"/>
      <c r="E2334" s="630"/>
      <c r="F2334" s="640"/>
      <c r="G2334" s="632"/>
      <c r="H2334" s="632"/>
      <c r="I2334" s="632"/>
      <c r="J2334" s="632"/>
      <c r="K2334" s="632"/>
      <c r="L2334" s="633"/>
      <c r="M2334" s="633"/>
      <c r="N2334" s="634"/>
      <c r="O2334" s="627"/>
      <c r="P2334" s="627"/>
      <c r="Q2334" s="627"/>
      <c r="R2334" s="627"/>
      <c r="S2334" s="627"/>
      <c r="T2334" s="627"/>
      <c r="U2334" s="627"/>
      <c r="V2334" s="627"/>
      <c r="W2334" s="627"/>
      <c r="X2334" s="627"/>
      <c r="Y2334" s="627"/>
      <c r="Z2334" s="627"/>
      <c r="AA2334" s="628"/>
      <c r="AB2334" s="628"/>
    </row>
    <row r="2335">
      <c r="A2335" s="635"/>
      <c r="B2335" s="357"/>
      <c r="C2335" s="630"/>
      <c r="D2335" s="630"/>
      <c r="E2335" s="630"/>
      <c r="F2335" s="640"/>
      <c r="G2335" s="632"/>
      <c r="H2335" s="632"/>
      <c r="I2335" s="632"/>
      <c r="J2335" s="632"/>
      <c r="K2335" s="632"/>
      <c r="L2335" s="633"/>
      <c r="M2335" s="633"/>
      <c r="N2335" s="634"/>
      <c r="O2335" s="627"/>
      <c r="P2335" s="627"/>
      <c r="Q2335" s="627"/>
      <c r="R2335" s="627"/>
      <c r="S2335" s="627"/>
      <c r="T2335" s="627"/>
      <c r="U2335" s="627"/>
      <c r="V2335" s="627"/>
      <c r="W2335" s="627"/>
      <c r="X2335" s="627"/>
      <c r="Y2335" s="627"/>
      <c r="Z2335" s="627"/>
      <c r="AA2335" s="628"/>
      <c r="AB2335" s="628"/>
    </row>
    <row r="2336">
      <c r="A2336" s="635"/>
      <c r="B2336" s="357"/>
      <c r="C2336" s="630"/>
      <c r="D2336" s="630"/>
      <c r="E2336" s="630"/>
      <c r="F2336" s="640"/>
      <c r="G2336" s="632"/>
      <c r="H2336" s="632"/>
      <c r="I2336" s="632"/>
      <c r="J2336" s="632"/>
      <c r="K2336" s="632"/>
      <c r="L2336" s="633"/>
      <c r="M2336" s="633"/>
      <c r="N2336" s="634"/>
      <c r="O2336" s="627"/>
      <c r="P2336" s="627"/>
      <c r="Q2336" s="627"/>
      <c r="R2336" s="627"/>
      <c r="S2336" s="627"/>
      <c r="T2336" s="627"/>
      <c r="U2336" s="627"/>
      <c r="V2336" s="627"/>
      <c r="W2336" s="627"/>
      <c r="X2336" s="627"/>
      <c r="Y2336" s="627"/>
      <c r="Z2336" s="627"/>
      <c r="AA2336" s="628"/>
      <c r="AB2336" s="628"/>
    </row>
    <row r="2337">
      <c r="A2337" s="635"/>
      <c r="B2337" s="357"/>
      <c r="C2337" s="630"/>
      <c r="D2337" s="630"/>
      <c r="E2337" s="630"/>
      <c r="F2337" s="640"/>
      <c r="G2337" s="632"/>
      <c r="H2337" s="632"/>
      <c r="I2337" s="632"/>
      <c r="J2337" s="632"/>
      <c r="K2337" s="632"/>
      <c r="L2337" s="633"/>
      <c r="M2337" s="633"/>
      <c r="N2337" s="634"/>
      <c r="O2337" s="627"/>
      <c r="P2337" s="627"/>
      <c r="Q2337" s="627"/>
      <c r="R2337" s="627"/>
      <c r="S2337" s="627"/>
      <c r="T2337" s="627"/>
      <c r="U2337" s="627"/>
      <c r="V2337" s="627"/>
      <c r="W2337" s="627"/>
      <c r="X2337" s="627"/>
      <c r="Y2337" s="627"/>
      <c r="Z2337" s="627"/>
      <c r="AA2337" s="628"/>
      <c r="AB2337" s="628"/>
    </row>
    <row r="2338">
      <c r="A2338" s="635"/>
      <c r="B2338" s="357"/>
      <c r="C2338" s="630"/>
      <c r="D2338" s="630"/>
      <c r="E2338" s="630"/>
      <c r="F2338" s="640"/>
      <c r="G2338" s="632"/>
      <c r="H2338" s="632"/>
      <c r="I2338" s="632"/>
      <c r="J2338" s="632"/>
      <c r="K2338" s="632"/>
      <c r="L2338" s="633"/>
      <c r="M2338" s="633"/>
      <c r="N2338" s="634"/>
      <c r="O2338" s="627"/>
      <c r="P2338" s="627"/>
      <c r="Q2338" s="627"/>
      <c r="R2338" s="627"/>
      <c r="S2338" s="627"/>
      <c r="T2338" s="627"/>
      <c r="U2338" s="627"/>
      <c r="V2338" s="627"/>
      <c r="W2338" s="627"/>
      <c r="X2338" s="627"/>
      <c r="Y2338" s="627"/>
      <c r="Z2338" s="627"/>
      <c r="AA2338" s="628"/>
      <c r="AB2338" s="628"/>
    </row>
    <row r="2339">
      <c r="A2339" s="635"/>
      <c r="B2339" s="357"/>
      <c r="C2339" s="630"/>
      <c r="D2339" s="630"/>
      <c r="E2339" s="630"/>
      <c r="F2339" s="640"/>
      <c r="G2339" s="632"/>
      <c r="H2339" s="632"/>
      <c r="I2339" s="632"/>
      <c r="J2339" s="632"/>
      <c r="K2339" s="632"/>
      <c r="L2339" s="633"/>
      <c r="M2339" s="633"/>
      <c r="N2339" s="634"/>
      <c r="O2339" s="627"/>
      <c r="P2339" s="627"/>
      <c r="Q2339" s="627"/>
      <c r="R2339" s="627"/>
      <c r="S2339" s="627"/>
      <c r="T2339" s="627"/>
      <c r="U2339" s="627"/>
      <c r="V2339" s="627"/>
      <c r="W2339" s="627"/>
      <c r="X2339" s="627"/>
      <c r="Y2339" s="627"/>
      <c r="Z2339" s="627"/>
      <c r="AA2339" s="628"/>
      <c r="AB2339" s="628"/>
    </row>
    <row r="2340">
      <c r="A2340" s="635"/>
      <c r="B2340" s="357"/>
      <c r="C2340" s="630"/>
      <c r="D2340" s="630"/>
      <c r="E2340" s="630"/>
      <c r="F2340" s="640"/>
      <c r="G2340" s="632"/>
      <c r="H2340" s="632"/>
      <c r="I2340" s="632"/>
      <c r="J2340" s="632"/>
      <c r="K2340" s="632"/>
      <c r="L2340" s="633"/>
      <c r="M2340" s="633"/>
      <c r="N2340" s="634"/>
      <c r="O2340" s="627"/>
      <c r="P2340" s="627"/>
      <c r="Q2340" s="627"/>
      <c r="R2340" s="627"/>
      <c r="S2340" s="627"/>
      <c r="T2340" s="627"/>
      <c r="U2340" s="627"/>
      <c r="V2340" s="627"/>
      <c r="W2340" s="627"/>
      <c r="X2340" s="627"/>
      <c r="Y2340" s="627"/>
      <c r="Z2340" s="627"/>
      <c r="AA2340" s="628"/>
      <c r="AB2340" s="628"/>
    </row>
    <row r="2341">
      <c r="A2341" s="635"/>
      <c r="B2341" s="357"/>
      <c r="C2341" s="630"/>
      <c r="D2341" s="630"/>
      <c r="E2341" s="630"/>
      <c r="F2341" s="640"/>
      <c r="G2341" s="632"/>
      <c r="H2341" s="632"/>
      <c r="I2341" s="632"/>
      <c r="J2341" s="632"/>
      <c r="K2341" s="632"/>
      <c r="L2341" s="633"/>
      <c r="M2341" s="633"/>
      <c r="N2341" s="634"/>
      <c r="O2341" s="627"/>
      <c r="P2341" s="627"/>
      <c r="Q2341" s="627"/>
      <c r="R2341" s="627"/>
      <c r="S2341" s="627"/>
      <c r="T2341" s="627"/>
      <c r="U2341" s="627"/>
      <c r="V2341" s="627"/>
      <c r="W2341" s="627"/>
      <c r="X2341" s="627"/>
      <c r="Y2341" s="627"/>
      <c r="Z2341" s="627"/>
      <c r="AA2341" s="628"/>
      <c r="AB2341" s="628"/>
    </row>
    <row r="2342">
      <c r="A2342" s="635"/>
      <c r="B2342" s="357"/>
      <c r="C2342" s="630"/>
      <c r="D2342" s="630"/>
      <c r="E2342" s="630"/>
      <c r="F2342" s="640"/>
      <c r="G2342" s="632"/>
      <c r="H2342" s="632"/>
      <c r="I2342" s="632"/>
      <c r="J2342" s="632"/>
      <c r="K2342" s="632"/>
      <c r="L2342" s="633"/>
      <c r="M2342" s="633"/>
      <c r="N2342" s="634"/>
      <c r="O2342" s="627"/>
      <c r="P2342" s="627"/>
      <c r="Q2342" s="627"/>
      <c r="R2342" s="627"/>
      <c r="S2342" s="627"/>
      <c r="T2342" s="627"/>
      <c r="U2342" s="627"/>
      <c r="V2342" s="627"/>
      <c r="W2342" s="627"/>
      <c r="X2342" s="627"/>
      <c r="Y2342" s="627"/>
      <c r="Z2342" s="627"/>
      <c r="AA2342" s="628"/>
      <c r="AB2342" s="628"/>
    </row>
    <row r="2343">
      <c r="A2343" s="635"/>
      <c r="B2343" s="357"/>
      <c r="C2343" s="630"/>
      <c r="D2343" s="630"/>
      <c r="E2343" s="630"/>
      <c r="F2343" s="640"/>
      <c r="G2343" s="632"/>
      <c r="H2343" s="632"/>
      <c r="I2343" s="632"/>
      <c r="J2343" s="632"/>
      <c r="K2343" s="632"/>
      <c r="L2343" s="633"/>
      <c r="M2343" s="633"/>
      <c r="N2343" s="634"/>
      <c r="O2343" s="627"/>
      <c r="P2343" s="627"/>
      <c r="Q2343" s="627"/>
      <c r="R2343" s="627"/>
      <c r="S2343" s="627"/>
      <c r="T2343" s="627"/>
      <c r="U2343" s="627"/>
      <c r="V2343" s="627"/>
      <c r="W2343" s="627"/>
      <c r="X2343" s="627"/>
      <c r="Y2343" s="627"/>
      <c r="Z2343" s="627"/>
      <c r="AA2343" s="628"/>
      <c r="AB2343" s="628"/>
    </row>
    <row r="2344">
      <c r="A2344" s="635"/>
      <c r="B2344" s="357"/>
      <c r="C2344" s="630"/>
      <c r="D2344" s="630"/>
      <c r="E2344" s="630"/>
      <c r="F2344" s="640"/>
      <c r="G2344" s="632"/>
      <c r="H2344" s="632"/>
      <c r="I2344" s="632"/>
      <c r="J2344" s="632"/>
      <c r="K2344" s="632"/>
      <c r="L2344" s="633"/>
      <c r="M2344" s="633"/>
      <c r="N2344" s="634"/>
      <c r="O2344" s="627"/>
      <c r="P2344" s="627"/>
      <c r="Q2344" s="627"/>
      <c r="R2344" s="627"/>
      <c r="S2344" s="627"/>
      <c r="T2344" s="627"/>
      <c r="U2344" s="627"/>
      <c r="V2344" s="627"/>
      <c r="W2344" s="627"/>
      <c r="X2344" s="627"/>
      <c r="Y2344" s="627"/>
      <c r="Z2344" s="627"/>
      <c r="AA2344" s="628"/>
      <c r="AB2344" s="628"/>
    </row>
    <row r="2345">
      <c r="A2345" s="635"/>
      <c r="B2345" s="357"/>
      <c r="C2345" s="630"/>
      <c r="D2345" s="630"/>
      <c r="E2345" s="630"/>
      <c r="F2345" s="640"/>
      <c r="G2345" s="632"/>
      <c r="H2345" s="632"/>
      <c r="I2345" s="632"/>
      <c r="J2345" s="632"/>
      <c r="K2345" s="632"/>
      <c r="L2345" s="633"/>
      <c r="M2345" s="633"/>
      <c r="N2345" s="634"/>
      <c r="O2345" s="627"/>
      <c r="P2345" s="627"/>
      <c r="Q2345" s="627"/>
      <c r="R2345" s="627"/>
      <c r="S2345" s="627"/>
      <c r="T2345" s="627"/>
      <c r="U2345" s="627"/>
      <c r="V2345" s="627"/>
      <c r="W2345" s="627"/>
      <c r="X2345" s="627"/>
      <c r="Y2345" s="627"/>
      <c r="Z2345" s="627"/>
      <c r="AA2345" s="628"/>
      <c r="AB2345" s="628"/>
    </row>
    <row r="2346">
      <c r="A2346" s="635"/>
      <c r="B2346" s="357"/>
      <c r="C2346" s="630"/>
      <c r="D2346" s="630"/>
      <c r="E2346" s="630"/>
      <c r="F2346" s="640"/>
      <c r="G2346" s="632"/>
      <c r="H2346" s="632"/>
      <c r="I2346" s="632"/>
      <c r="J2346" s="632"/>
      <c r="K2346" s="632"/>
      <c r="L2346" s="633"/>
      <c r="M2346" s="633"/>
      <c r="N2346" s="634"/>
      <c r="O2346" s="627"/>
      <c r="P2346" s="627"/>
      <c r="Q2346" s="627"/>
      <c r="R2346" s="627"/>
      <c r="S2346" s="627"/>
      <c r="T2346" s="627"/>
      <c r="U2346" s="627"/>
      <c r="V2346" s="627"/>
      <c r="W2346" s="627"/>
      <c r="X2346" s="627"/>
      <c r="Y2346" s="627"/>
      <c r="Z2346" s="627"/>
      <c r="AA2346" s="628"/>
      <c r="AB2346" s="628"/>
    </row>
    <row r="2347">
      <c r="A2347" s="635"/>
      <c r="B2347" s="357"/>
      <c r="C2347" s="630"/>
      <c r="D2347" s="630"/>
      <c r="E2347" s="630"/>
      <c r="F2347" s="640"/>
      <c r="G2347" s="632"/>
      <c r="H2347" s="632"/>
      <c r="I2347" s="632"/>
      <c r="J2347" s="632"/>
      <c r="K2347" s="632"/>
      <c r="L2347" s="633"/>
      <c r="M2347" s="633"/>
      <c r="N2347" s="634"/>
      <c r="O2347" s="627"/>
      <c r="P2347" s="627"/>
      <c r="Q2347" s="627"/>
      <c r="R2347" s="627"/>
      <c r="S2347" s="627"/>
      <c r="T2347" s="627"/>
      <c r="U2347" s="627"/>
      <c r="V2347" s="627"/>
      <c r="W2347" s="627"/>
      <c r="X2347" s="627"/>
      <c r="Y2347" s="627"/>
      <c r="Z2347" s="627"/>
      <c r="AA2347" s="628"/>
      <c r="AB2347" s="628"/>
    </row>
    <row r="2348">
      <c r="A2348" s="635"/>
      <c r="B2348" s="357"/>
      <c r="C2348" s="630"/>
      <c r="D2348" s="630"/>
      <c r="E2348" s="630"/>
      <c r="F2348" s="640"/>
      <c r="G2348" s="632"/>
      <c r="H2348" s="632"/>
      <c r="I2348" s="632"/>
      <c r="J2348" s="632"/>
      <c r="K2348" s="632"/>
      <c r="L2348" s="633"/>
      <c r="M2348" s="633"/>
      <c r="N2348" s="634"/>
      <c r="O2348" s="627"/>
      <c r="P2348" s="627"/>
      <c r="Q2348" s="627"/>
      <c r="R2348" s="627"/>
      <c r="S2348" s="627"/>
      <c r="T2348" s="627"/>
      <c r="U2348" s="627"/>
      <c r="V2348" s="627"/>
      <c r="W2348" s="627"/>
      <c r="X2348" s="627"/>
      <c r="Y2348" s="627"/>
      <c r="Z2348" s="627"/>
      <c r="AA2348" s="628"/>
      <c r="AB2348" s="628"/>
    </row>
    <row r="2349">
      <c r="A2349" s="635"/>
      <c r="B2349" s="357"/>
      <c r="C2349" s="630"/>
      <c r="D2349" s="630"/>
      <c r="E2349" s="630"/>
      <c r="F2349" s="640"/>
      <c r="G2349" s="632"/>
      <c r="H2349" s="632"/>
      <c r="I2349" s="632"/>
      <c r="J2349" s="632"/>
      <c r="K2349" s="632"/>
      <c r="L2349" s="633"/>
      <c r="M2349" s="633"/>
      <c r="N2349" s="634"/>
      <c r="O2349" s="627"/>
      <c r="P2349" s="627"/>
      <c r="Q2349" s="627"/>
      <c r="R2349" s="627"/>
      <c r="S2349" s="627"/>
      <c r="T2349" s="627"/>
      <c r="U2349" s="627"/>
      <c r="V2349" s="627"/>
      <c r="W2349" s="627"/>
      <c r="X2349" s="627"/>
      <c r="Y2349" s="627"/>
      <c r="Z2349" s="627"/>
      <c r="AA2349" s="628"/>
      <c r="AB2349" s="628"/>
    </row>
    <row r="2350">
      <c r="A2350" s="635"/>
      <c r="B2350" s="357"/>
      <c r="C2350" s="630"/>
      <c r="D2350" s="630"/>
      <c r="E2350" s="630"/>
      <c r="F2350" s="640"/>
      <c r="G2350" s="632"/>
      <c r="H2350" s="632"/>
      <c r="I2350" s="632"/>
      <c r="J2350" s="632"/>
      <c r="K2350" s="632"/>
      <c r="L2350" s="633"/>
      <c r="M2350" s="633"/>
      <c r="N2350" s="634"/>
      <c r="O2350" s="627"/>
      <c r="P2350" s="627"/>
      <c r="Q2350" s="627"/>
      <c r="R2350" s="627"/>
      <c r="S2350" s="627"/>
      <c r="T2350" s="627"/>
      <c r="U2350" s="627"/>
      <c r="V2350" s="627"/>
      <c r="W2350" s="627"/>
      <c r="X2350" s="627"/>
      <c r="Y2350" s="627"/>
      <c r="Z2350" s="627"/>
      <c r="AA2350" s="628"/>
      <c r="AB2350" s="628"/>
    </row>
    <row r="2351">
      <c r="A2351" s="635"/>
      <c r="B2351" s="357"/>
      <c r="C2351" s="630"/>
      <c r="D2351" s="630"/>
      <c r="E2351" s="630"/>
      <c r="F2351" s="640"/>
      <c r="G2351" s="632"/>
      <c r="H2351" s="632"/>
      <c r="I2351" s="632"/>
      <c r="J2351" s="632"/>
      <c r="K2351" s="632"/>
      <c r="L2351" s="633"/>
      <c r="M2351" s="633"/>
      <c r="N2351" s="634"/>
      <c r="O2351" s="627"/>
      <c r="P2351" s="627"/>
      <c r="Q2351" s="627"/>
      <c r="R2351" s="627"/>
      <c r="S2351" s="627"/>
      <c r="T2351" s="627"/>
      <c r="U2351" s="627"/>
      <c r="V2351" s="627"/>
      <c r="W2351" s="627"/>
      <c r="X2351" s="627"/>
      <c r="Y2351" s="627"/>
      <c r="Z2351" s="627"/>
      <c r="AA2351" s="628"/>
      <c r="AB2351" s="628"/>
    </row>
    <row r="2352">
      <c r="A2352" s="635"/>
      <c r="B2352" s="357"/>
      <c r="C2352" s="630"/>
      <c r="D2352" s="630"/>
      <c r="E2352" s="630"/>
      <c r="F2352" s="640"/>
      <c r="G2352" s="632"/>
      <c r="H2352" s="632"/>
      <c r="I2352" s="632"/>
      <c r="J2352" s="632"/>
      <c r="K2352" s="632"/>
      <c r="L2352" s="633"/>
      <c r="M2352" s="633"/>
      <c r="N2352" s="634"/>
      <c r="O2352" s="627"/>
      <c r="P2352" s="627"/>
      <c r="Q2352" s="627"/>
      <c r="R2352" s="627"/>
      <c r="S2352" s="627"/>
      <c r="T2352" s="627"/>
      <c r="U2352" s="627"/>
      <c r="V2352" s="627"/>
      <c r="W2352" s="627"/>
      <c r="X2352" s="627"/>
      <c r="Y2352" s="627"/>
      <c r="Z2352" s="627"/>
      <c r="AA2352" s="628"/>
      <c r="AB2352" s="628"/>
    </row>
    <row r="2353">
      <c r="A2353" s="635"/>
      <c r="B2353" s="357"/>
      <c r="C2353" s="630"/>
      <c r="D2353" s="630"/>
      <c r="E2353" s="630"/>
      <c r="F2353" s="640"/>
      <c r="G2353" s="632"/>
      <c r="H2353" s="632"/>
      <c r="I2353" s="632"/>
      <c r="J2353" s="632"/>
      <c r="K2353" s="632"/>
      <c r="L2353" s="633"/>
      <c r="M2353" s="633"/>
      <c r="N2353" s="634"/>
      <c r="O2353" s="627"/>
      <c r="P2353" s="627"/>
      <c r="Q2353" s="627"/>
      <c r="R2353" s="627"/>
      <c r="S2353" s="627"/>
      <c r="T2353" s="627"/>
      <c r="U2353" s="627"/>
      <c r="V2353" s="627"/>
      <c r="W2353" s="627"/>
      <c r="X2353" s="627"/>
      <c r="Y2353" s="627"/>
      <c r="Z2353" s="627"/>
      <c r="AA2353" s="628"/>
      <c r="AB2353" s="628"/>
    </row>
    <row r="2354">
      <c r="A2354" s="635"/>
      <c r="B2354" s="357"/>
      <c r="C2354" s="630"/>
      <c r="D2354" s="630"/>
      <c r="E2354" s="630"/>
      <c r="F2354" s="640"/>
      <c r="G2354" s="632"/>
      <c r="H2354" s="632"/>
      <c r="I2354" s="632"/>
      <c r="J2354" s="632"/>
      <c r="K2354" s="632"/>
      <c r="L2354" s="633"/>
      <c r="M2354" s="633"/>
      <c r="N2354" s="634"/>
      <c r="O2354" s="627"/>
      <c r="P2354" s="627"/>
      <c r="Q2354" s="627"/>
      <c r="R2354" s="627"/>
      <c r="S2354" s="627"/>
      <c r="T2354" s="627"/>
      <c r="U2354" s="627"/>
      <c r="V2354" s="627"/>
      <c r="W2354" s="627"/>
      <c r="X2354" s="627"/>
      <c r="Y2354" s="627"/>
      <c r="Z2354" s="627"/>
      <c r="AA2354" s="628"/>
      <c r="AB2354" s="628"/>
    </row>
    <row r="2355">
      <c r="A2355" s="635"/>
      <c r="B2355" s="357"/>
      <c r="C2355" s="630"/>
      <c r="D2355" s="630"/>
      <c r="E2355" s="630"/>
      <c r="F2355" s="640"/>
      <c r="G2355" s="632"/>
      <c r="H2355" s="632"/>
      <c r="I2355" s="632"/>
      <c r="J2355" s="632"/>
      <c r="K2355" s="632"/>
      <c r="L2355" s="633"/>
      <c r="M2355" s="633"/>
      <c r="N2355" s="634"/>
      <c r="O2355" s="627"/>
      <c r="P2355" s="627"/>
      <c r="Q2355" s="627"/>
      <c r="R2355" s="627"/>
      <c r="S2355" s="627"/>
      <c r="T2355" s="627"/>
      <c r="U2355" s="627"/>
      <c r="V2355" s="627"/>
      <c r="W2355" s="627"/>
      <c r="X2355" s="627"/>
      <c r="Y2355" s="627"/>
      <c r="Z2355" s="627"/>
      <c r="AA2355" s="628"/>
      <c r="AB2355" s="628"/>
    </row>
    <row r="2356">
      <c r="A2356" s="635"/>
      <c r="B2356" s="357"/>
      <c r="C2356" s="630"/>
      <c r="D2356" s="630"/>
      <c r="E2356" s="630"/>
      <c r="F2356" s="640"/>
      <c r="G2356" s="632"/>
      <c r="H2356" s="632"/>
      <c r="I2356" s="632"/>
      <c r="J2356" s="632"/>
      <c r="K2356" s="632"/>
      <c r="L2356" s="633"/>
      <c r="M2356" s="633"/>
      <c r="N2356" s="634"/>
      <c r="O2356" s="627"/>
      <c r="P2356" s="627"/>
      <c r="Q2356" s="627"/>
      <c r="R2356" s="627"/>
      <c r="S2356" s="627"/>
      <c r="T2356" s="627"/>
      <c r="U2356" s="627"/>
      <c r="V2356" s="627"/>
      <c r="W2356" s="627"/>
      <c r="X2356" s="627"/>
      <c r="Y2356" s="627"/>
      <c r="Z2356" s="627"/>
      <c r="AA2356" s="628"/>
      <c r="AB2356" s="628"/>
    </row>
    <row r="2357">
      <c r="A2357" s="635"/>
      <c r="B2357" s="357"/>
      <c r="C2357" s="630"/>
      <c r="D2357" s="630"/>
      <c r="E2357" s="630"/>
      <c r="F2357" s="640"/>
      <c r="G2357" s="632"/>
      <c r="H2357" s="632"/>
      <c r="I2357" s="632"/>
      <c r="J2357" s="632"/>
      <c r="K2357" s="632"/>
      <c r="L2357" s="633"/>
      <c r="M2357" s="633"/>
      <c r="N2357" s="634"/>
      <c r="O2357" s="627"/>
      <c r="P2357" s="627"/>
      <c r="Q2357" s="627"/>
      <c r="R2357" s="627"/>
      <c r="S2357" s="627"/>
      <c r="T2357" s="627"/>
      <c r="U2357" s="627"/>
      <c r="V2357" s="627"/>
      <c r="W2357" s="627"/>
      <c r="X2357" s="627"/>
      <c r="Y2357" s="627"/>
      <c r="Z2357" s="627"/>
      <c r="AA2357" s="628"/>
      <c r="AB2357" s="628"/>
    </row>
    <row r="2358">
      <c r="A2358" s="635"/>
      <c r="B2358" s="357"/>
      <c r="C2358" s="630"/>
      <c r="D2358" s="630"/>
      <c r="E2358" s="630"/>
      <c r="F2358" s="640"/>
      <c r="G2358" s="632"/>
      <c r="H2358" s="632"/>
      <c r="I2358" s="632"/>
      <c r="J2358" s="632"/>
      <c r="K2358" s="632"/>
      <c r="L2358" s="633"/>
      <c r="M2358" s="633"/>
      <c r="N2358" s="634"/>
      <c r="O2358" s="627"/>
      <c r="P2358" s="627"/>
      <c r="Q2358" s="627"/>
      <c r="R2358" s="627"/>
      <c r="S2358" s="627"/>
      <c r="T2358" s="627"/>
      <c r="U2358" s="627"/>
      <c r="V2358" s="627"/>
      <c r="W2358" s="627"/>
      <c r="X2358" s="627"/>
      <c r="Y2358" s="627"/>
      <c r="Z2358" s="627"/>
      <c r="AA2358" s="628"/>
      <c r="AB2358" s="628"/>
    </row>
    <row r="2359">
      <c r="A2359" s="635"/>
      <c r="B2359" s="357"/>
      <c r="C2359" s="630"/>
      <c r="D2359" s="630"/>
      <c r="E2359" s="630"/>
      <c r="F2359" s="640"/>
      <c r="G2359" s="632"/>
      <c r="H2359" s="632"/>
      <c r="I2359" s="632"/>
      <c r="J2359" s="632"/>
      <c r="K2359" s="632"/>
      <c r="L2359" s="633"/>
      <c r="M2359" s="633"/>
      <c r="N2359" s="634"/>
      <c r="O2359" s="627"/>
      <c r="P2359" s="627"/>
      <c r="Q2359" s="627"/>
      <c r="R2359" s="627"/>
      <c r="S2359" s="627"/>
      <c r="T2359" s="627"/>
      <c r="U2359" s="627"/>
      <c r="V2359" s="627"/>
      <c r="W2359" s="627"/>
      <c r="X2359" s="627"/>
      <c r="Y2359" s="627"/>
      <c r="Z2359" s="627"/>
      <c r="AA2359" s="628"/>
      <c r="AB2359" s="628"/>
    </row>
    <row r="2360">
      <c r="A2360" s="635"/>
      <c r="B2360" s="357"/>
      <c r="C2360" s="630"/>
      <c r="D2360" s="630"/>
      <c r="E2360" s="630"/>
      <c r="F2360" s="640"/>
      <c r="G2360" s="632"/>
      <c r="H2360" s="632"/>
      <c r="I2360" s="632"/>
      <c r="J2360" s="632"/>
      <c r="K2360" s="632"/>
      <c r="L2360" s="633"/>
      <c r="M2360" s="633"/>
      <c r="N2360" s="634"/>
      <c r="O2360" s="627"/>
      <c r="P2360" s="627"/>
      <c r="Q2360" s="627"/>
      <c r="R2360" s="627"/>
      <c r="S2360" s="627"/>
      <c r="T2360" s="627"/>
      <c r="U2360" s="627"/>
      <c r="V2360" s="627"/>
      <c r="W2360" s="627"/>
      <c r="X2360" s="627"/>
      <c r="Y2360" s="627"/>
      <c r="Z2360" s="627"/>
      <c r="AA2360" s="628"/>
      <c r="AB2360" s="628"/>
    </row>
    <row r="2361">
      <c r="A2361" s="635"/>
      <c r="B2361" s="357"/>
      <c r="C2361" s="630"/>
      <c r="D2361" s="630"/>
      <c r="E2361" s="630"/>
      <c r="F2361" s="640"/>
      <c r="G2361" s="632"/>
      <c r="H2361" s="632"/>
      <c r="I2361" s="632"/>
      <c r="J2361" s="632"/>
      <c r="K2361" s="632"/>
      <c r="L2361" s="633"/>
      <c r="M2361" s="633"/>
      <c r="N2361" s="634"/>
      <c r="O2361" s="627"/>
      <c r="P2361" s="627"/>
      <c r="Q2361" s="627"/>
      <c r="R2361" s="627"/>
      <c r="S2361" s="627"/>
      <c r="T2361" s="627"/>
      <c r="U2361" s="627"/>
      <c r="V2361" s="627"/>
      <c r="W2361" s="627"/>
      <c r="X2361" s="627"/>
      <c r="Y2361" s="627"/>
      <c r="Z2361" s="627"/>
      <c r="AA2361" s="628"/>
      <c r="AB2361" s="628"/>
    </row>
    <row r="2362">
      <c r="A2362" s="635"/>
      <c r="B2362" s="357"/>
      <c r="C2362" s="630"/>
      <c r="D2362" s="630"/>
      <c r="E2362" s="630"/>
      <c r="F2362" s="640"/>
      <c r="G2362" s="632"/>
      <c r="H2362" s="632"/>
      <c r="I2362" s="632"/>
      <c r="J2362" s="632"/>
      <c r="K2362" s="632"/>
      <c r="L2362" s="633"/>
      <c r="M2362" s="633"/>
      <c r="N2362" s="634"/>
      <c r="O2362" s="627"/>
      <c r="P2362" s="627"/>
      <c r="Q2362" s="627"/>
      <c r="R2362" s="627"/>
      <c r="S2362" s="627"/>
      <c r="T2362" s="627"/>
      <c r="U2362" s="627"/>
      <c r="V2362" s="627"/>
      <c r="W2362" s="627"/>
      <c r="X2362" s="627"/>
      <c r="Y2362" s="627"/>
      <c r="Z2362" s="627"/>
      <c r="AA2362" s="628"/>
      <c r="AB2362" s="628"/>
    </row>
    <row r="2363">
      <c r="A2363" s="635"/>
      <c r="B2363" s="357"/>
      <c r="C2363" s="630"/>
      <c r="D2363" s="630"/>
      <c r="E2363" s="630"/>
      <c r="F2363" s="640"/>
      <c r="G2363" s="632"/>
      <c r="H2363" s="632"/>
      <c r="I2363" s="632"/>
      <c r="J2363" s="632"/>
      <c r="K2363" s="632"/>
      <c r="L2363" s="633"/>
      <c r="M2363" s="633"/>
      <c r="N2363" s="634"/>
      <c r="O2363" s="627"/>
      <c r="P2363" s="627"/>
      <c r="Q2363" s="627"/>
      <c r="R2363" s="627"/>
      <c r="S2363" s="627"/>
      <c r="T2363" s="627"/>
      <c r="U2363" s="627"/>
      <c r="V2363" s="627"/>
      <c r="W2363" s="627"/>
      <c r="X2363" s="627"/>
      <c r="Y2363" s="627"/>
      <c r="Z2363" s="627"/>
      <c r="AA2363" s="628"/>
      <c r="AB2363" s="628"/>
    </row>
    <row r="2364">
      <c r="A2364" s="635"/>
      <c r="B2364" s="357"/>
      <c r="C2364" s="630"/>
      <c r="D2364" s="630"/>
      <c r="E2364" s="630"/>
      <c r="F2364" s="640"/>
      <c r="G2364" s="632"/>
      <c r="H2364" s="632"/>
      <c r="I2364" s="632"/>
      <c r="J2364" s="632"/>
      <c r="K2364" s="632"/>
      <c r="L2364" s="633"/>
      <c r="M2364" s="633"/>
      <c r="N2364" s="634"/>
      <c r="O2364" s="627"/>
      <c r="P2364" s="627"/>
      <c r="Q2364" s="627"/>
      <c r="R2364" s="627"/>
      <c r="S2364" s="627"/>
      <c r="T2364" s="627"/>
      <c r="U2364" s="627"/>
      <c r="V2364" s="627"/>
      <c r="W2364" s="627"/>
      <c r="X2364" s="627"/>
      <c r="Y2364" s="627"/>
      <c r="Z2364" s="627"/>
      <c r="AA2364" s="628"/>
      <c r="AB2364" s="628"/>
    </row>
    <row r="2365">
      <c r="A2365" s="635"/>
      <c r="B2365" s="357"/>
      <c r="C2365" s="630"/>
      <c r="D2365" s="630"/>
      <c r="E2365" s="630"/>
      <c r="F2365" s="640"/>
      <c r="G2365" s="632"/>
      <c r="H2365" s="632"/>
      <c r="I2365" s="632"/>
      <c r="J2365" s="632"/>
      <c r="K2365" s="632"/>
      <c r="L2365" s="633"/>
      <c r="M2365" s="633"/>
      <c r="N2365" s="634"/>
      <c r="O2365" s="627"/>
      <c r="P2365" s="627"/>
      <c r="Q2365" s="627"/>
      <c r="R2365" s="627"/>
      <c r="S2365" s="627"/>
      <c r="T2365" s="627"/>
      <c r="U2365" s="627"/>
      <c r="V2365" s="627"/>
      <c r="W2365" s="627"/>
      <c r="X2365" s="627"/>
      <c r="Y2365" s="627"/>
      <c r="Z2365" s="627"/>
      <c r="AA2365" s="628"/>
      <c r="AB2365" s="628"/>
    </row>
    <row r="2366">
      <c r="A2366" s="635"/>
      <c r="B2366" s="357"/>
      <c r="C2366" s="630"/>
      <c r="D2366" s="630"/>
      <c r="E2366" s="630"/>
      <c r="F2366" s="640"/>
      <c r="G2366" s="632"/>
      <c r="H2366" s="632"/>
      <c r="I2366" s="632"/>
      <c r="J2366" s="632"/>
      <c r="K2366" s="632"/>
      <c r="L2366" s="633"/>
      <c r="M2366" s="633"/>
      <c r="N2366" s="634"/>
      <c r="O2366" s="627"/>
      <c r="P2366" s="627"/>
      <c r="Q2366" s="627"/>
      <c r="R2366" s="627"/>
      <c r="S2366" s="627"/>
      <c r="T2366" s="627"/>
      <c r="U2366" s="627"/>
      <c r="V2366" s="627"/>
      <c r="W2366" s="627"/>
      <c r="X2366" s="627"/>
      <c r="Y2366" s="627"/>
      <c r="Z2366" s="627"/>
      <c r="AA2366" s="628"/>
      <c r="AB2366" s="628"/>
    </row>
    <row r="2367">
      <c r="A2367" s="635"/>
      <c r="B2367" s="357"/>
      <c r="C2367" s="630"/>
      <c r="D2367" s="630"/>
      <c r="E2367" s="630"/>
      <c r="F2367" s="640"/>
      <c r="G2367" s="632"/>
      <c r="H2367" s="632"/>
      <c r="I2367" s="632"/>
      <c r="J2367" s="632"/>
      <c r="K2367" s="632"/>
      <c r="L2367" s="633"/>
      <c r="M2367" s="633"/>
      <c r="N2367" s="634"/>
      <c r="O2367" s="627"/>
      <c r="P2367" s="627"/>
      <c r="Q2367" s="627"/>
      <c r="R2367" s="627"/>
      <c r="S2367" s="627"/>
      <c r="T2367" s="627"/>
      <c r="U2367" s="627"/>
      <c r="V2367" s="627"/>
      <c r="W2367" s="627"/>
      <c r="X2367" s="627"/>
      <c r="Y2367" s="627"/>
      <c r="Z2367" s="627"/>
      <c r="AA2367" s="628"/>
      <c r="AB2367" s="628"/>
    </row>
    <row r="2368">
      <c r="A2368" s="635"/>
      <c r="B2368" s="357"/>
      <c r="C2368" s="630"/>
      <c r="D2368" s="630"/>
      <c r="E2368" s="630"/>
      <c r="F2368" s="640"/>
      <c r="G2368" s="632"/>
      <c r="H2368" s="632"/>
      <c r="I2368" s="632"/>
      <c r="J2368" s="632"/>
      <c r="K2368" s="632"/>
      <c r="L2368" s="633"/>
      <c r="M2368" s="633"/>
      <c r="N2368" s="634"/>
      <c r="O2368" s="627"/>
      <c r="P2368" s="627"/>
      <c r="Q2368" s="627"/>
      <c r="R2368" s="627"/>
      <c r="S2368" s="627"/>
      <c r="T2368" s="627"/>
      <c r="U2368" s="627"/>
      <c r="V2368" s="627"/>
      <c r="W2368" s="627"/>
      <c r="X2368" s="627"/>
      <c r="Y2368" s="627"/>
      <c r="Z2368" s="627"/>
      <c r="AA2368" s="628"/>
      <c r="AB2368" s="628"/>
    </row>
    <row r="2369">
      <c r="A2369" s="635"/>
      <c r="B2369" s="357"/>
      <c r="C2369" s="630"/>
      <c r="D2369" s="630"/>
      <c r="E2369" s="630"/>
      <c r="F2369" s="640"/>
      <c r="G2369" s="632"/>
      <c r="H2369" s="632"/>
      <c r="I2369" s="632"/>
      <c r="J2369" s="632"/>
      <c r="K2369" s="632"/>
      <c r="L2369" s="633"/>
      <c r="M2369" s="633"/>
      <c r="N2369" s="634"/>
      <c r="O2369" s="627"/>
      <c r="P2369" s="627"/>
      <c r="Q2369" s="627"/>
      <c r="R2369" s="627"/>
      <c r="S2369" s="627"/>
      <c r="T2369" s="627"/>
      <c r="U2369" s="627"/>
      <c r="V2369" s="627"/>
      <c r="W2369" s="627"/>
      <c r="X2369" s="627"/>
      <c r="Y2369" s="627"/>
      <c r="Z2369" s="627"/>
      <c r="AA2369" s="628"/>
      <c r="AB2369" s="628"/>
    </row>
    <row r="2370">
      <c r="A2370" s="635"/>
      <c r="B2370" s="357"/>
      <c r="C2370" s="630"/>
      <c r="D2370" s="630"/>
      <c r="E2370" s="630"/>
      <c r="F2370" s="640"/>
      <c r="G2370" s="632"/>
      <c r="H2370" s="632"/>
      <c r="I2370" s="632"/>
      <c r="J2370" s="632"/>
      <c r="K2370" s="632"/>
      <c r="L2370" s="633"/>
      <c r="M2370" s="633"/>
      <c r="N2370" s="634"/>
      <c r="O2370" s="627"/>
      <c r="P2370" s="627"/>
      <c r="Q2370" s="627"/>
      <c r="R2370" s="627"/>
      <c r="S2370" s="627"/>
      <c r="T2370" s="627"/>
      <c r="U2370" s="627"/>
      <c r="V2370" s="627"/>
      <c r="W2370" s="627"/>
      <c r="X2370" s="627"/>
      <c r="Y2370" s="627"/>
      <c r="Z2370" s="627"/>
      <c r="AA2370" s="628"/>
      <c r="AB2370" s="628"/>
    </row>
    <row r="2371">
      <c r="A2371" s="635"/>
      <c r="B2371" s="357"/>
      <c r="C2371" s="630"/>
      <c r="D2371" s="630"/>
      <c r="E2371" s="630"/>
      <c r="F2371" s="640"/>
      <c r="G2371" s="632"/>
      <c r="H2371" s="632"/>
      <c r="I2371" s="632"/>
      <c r="J2371" s="632"/>
      <c r="K2371" s="632"/>
      <c r="L2371" s="633"/>
      <c r="M2371" s="633"/>
      <c r="N2371" s="634"/>
      <c r="O2371" s="627"/>
      <c r="P2371" s="627"/>
      <c r="Q2371" s="627"/>
      <c r="R2371" s="627"/>
      <c r="S2371" s="627"/>
      <c r="T2371" s="627"/>
      <c r="U2371" s="627"/>
      <c r="V2371" s="627"/>
      <c r="W2371" s="627"/>
      <c r="X2371" s="627"/>
      <c r="Y2371" s="627"/>
      <c r="Z2371" s="627"/>
      <c r="AA2371" s="628"/>
      <c r="AB2371" s="628"/>
    </row>
    <row r="2372">
      <c r="A2372" s="635"/>
      <c r="B2372" s="357"/>
      <c r="C2372" s="630"/>
      <c r="D2372" s="630"/>
      <c r="E2372" s="630"/>
      <c r="F2372" s="640"/>
      <c r="G2372" s="632"/>
      <c r="H2372" s="632"/>
      <c r="I2372" s="632"/>
      <c r="J2372" s="632"/>
      <c r="K2372" s="632"/>
      <c r="L2372" s="633"/>
      <c r="M2372" s="633"/>
      <c r="N2372" s="634"/>
      <c r="O2372" s="627"/>
      <c r="P2372" s="627"/>
      <c r="Q2372" s="627"/>
      <c r="R2372" s="627"/>
      <c r="S2372" s="627"/>
      <c r="T2372" s="627"/>
      <c r="U2372" s="627"/>
      <c r="V2372" s="627"/>
      <c r="W2372" s="627"/>
      <c r="X2372" s="627"/>
      <c r="Y2372" s="627"/>
      <c r="Z2372" s="627"/>
      <c r="AA2372" s="628"/>
      <c r="AB2372" s="628"/>
    </row>
    <row r="2373">
      <c r="A2373" s="635"/>
      <c r="B2373" s="357"/>
      <c r="C2373" s="630"/>
      <c r="D2373" s="630"/>
      <c r="E2373" s="630"/>
      <c r="F2373" s="640"/>
      <c r="G2373" s="632"/>
      <c r="H2373" s="632"/>
      <c r="I2373" s="632"/>
      <c r="J2373" s="632"/>
      <c r="K2373" s="632"/>
      <c r="L2373" s="633"/>
      <c r="M2373" s="633"/>
      <c r="N2373" s="634"/>
      <c r="O2373" s="627"/>
      <c r="P2373" s="627"/>
      <c r="Q2373" s="627"/>
      <c r="R2373" s="627"/>
      <c r="S2373" s="627"/>
      <c r="T2373" s="627"/>
      <c r="U2373" s="627"/>
      <c r="V2373" s="627"/>
      <c r="W2373" s="627"/>
      <c r="X2373" s="627"/>
      <c r="Y2373" s="627"/>
      <c r="Z2373" s="627"/>
      <c r="AA2373" s="628"/>
      <c r="AB2373" s="628"/>
    </row>
    <row r="2374">
      <c r="A2374" s="635"/>
      <c r="B2374" s="357"/>
      <c r="C2374" s="630"/>
      <c r="D2374" s="630"/>
      <c r="E2374" s="630"/>
      <c r="F2374" s="640"/>
      <c r="G2374" s="632"/>
      <c r="H2374" s="632"/>
      <c r="I2374" s="632"/>
      <c r="J2374" s="632"/>
      <c r="K2374" s="632"/>
      <c r="L2374" s="633"/>
      <c r="M2374" s="633"/>
      <c r="N2374" s="634"/>
      <c r="O2374" s="627"/>
      <c r="P2374" s="627"/>
      <c r="Q2374" s="627"/>
      <c r="R2374" s="627"/>
      <c r="S2374" s="627"/>
      <c r="T2374" s="627"/>
      <c r="U2374" s="627"/>
      <c r="V2374" s="627"/>
      <c r="W2374" s="627"/>
      <c r="X2374" s="627"/>
      <c r="Y2374" s="627"/>
      <c r="Z2374" s="627"/>
      <c r="AA2374" s="628"/>
      <c r="AB2374" s="628"/>
    </row>
    <row r="2375">
      <c r="A2375" s="635"/>
      <c r="B2375" s="357"/>
      <c r="C2375" s="630"/>
      <c r="D2375" s="630"/>
      <c r="E2375" s="630"/>
      <c r="F2375" s="640"/>
      <c r="G2375" s="632"/>
      <c r="H2375" s="632"/>
      <c r="I2375" s="632"/>
      <c r="J2375" s="632"/>
      <c r="K2375" s="632"/>
      <c r="L2375" s="633"/>
      <c r="M2375" s="633"/>
      <c r="N2375" s="634"/>
      <c r="O2375" s="627"/>
      <c r="P2375" s="627"/>
      <c r="Q2375" s="627"/>
      <c r="R2375" s="627"/>
      <c r="S2375" s="627"/>
      <c r="T2375" s="627"/>
      <c r="U2375" s="627"/>
      <c r="V2375" s="627"/>
      <c r="W2375" s="627"/>
      <c r="X2375" s="627"/>
      <c r="Y2375" s="627"/>
      <c r="Z2375" s="627"/>
      <c r="AA2375" s="628"/>
      <c r="AB2375" s="628"/>
    </row>
    <row r="2376">
      <c r="A2376" s="635"/>
      <c r="B2376" s="357"/>
      <c r="C2376" s="630"/>
      <c r="D2376" s="630"/>
      <c r="E2376" s="630"/>
      <c r="F2376" s="640"/>
      <c r="G2376" s="632"/>
      <c r="H2376" s="632"/>
      <c r="I2376" s="632"/>
      <c r="J2376" s="632"/>
      <c r="K2376" s="632"/>
      <c r="L2376" s="633"/>
      <c r="M2376" s="633"/>
      <c r="N2376" s="634"/>
      <c r="O2376" s="627"/>
      <c r="P2376" s="627"/>
      <c r="Q2376" s="627"/>
      <c r="R2376" s="627"/>
      <c r="S2376" s="627"/>
      <c r="T2376" s="627"/>
      <c r="U2376" s="627"/>
      <c r="V2376" s="627"/>
      <c r="W2376" s="627"/>
      <c r="X2376" s="627"/>
      <c r="Y2376" s="627"/>
      <c r="Z2376" s="627"/>
      <c r="AA2376" s="628"/>
      <c r="AB2376" s="628"/>
    </row>
    <row r="2377">
      <c r="A2377" s="635"/>
      <c r="B2377" s="357"/>
      <c r="C2377" s="630"/>
      <c r="D2377" s="630"/>
      <c r="E2377" s="630"/>
      <c r="F2377" s="640"/>
      <c r="G2377" s="632"/>
      <c r="H2377" s="632"/>
      <c r="I2377" s="632"/>
      <c r="J2377" s="632"/>
      <c r="K2377" s="632"/>
      <c r="L2377" s="633"/>
      <c r="M2377" s="633"/>
      <c r="N2377" s="634"/>
      <c r="O2377" s="627"/>
      <c r="P2377" s="627"/>
      <c r="Q2377" s="627"/>
      <c r="R2377" s="627"/>
      <c r="S2377" s="627"/>
      <c r="T2377" s="627"/>
      <c r="U2377" s="627"/>
      <c r="V2377" s="627"/>
      <c r="W2377" s="627"/>
      <c r="X2377" s="627"/>
      <c r="Y2377" s="627"/>
      <c r="Z2377" s="627"/>
      <c r="AA2377" s="628"/>
      <c r="AB2377" s="628"/>
    </row>
    <row r="2378">
      <c r="A2378" s="635"/>
      <c r="B2378" s="357"/>
      <c r="C2378" s="630"/>
      <c r="D2378" s="630"/>
      <c r="E2378" s="630"/>
      <c r="F2378" s="640"/>
      <c r="G2378" s="632"/>
      <c r="H2378" s="632"/>
      <c r="I2378" s="632"/>
      <c r="J2378" s="632"/>
      <c r="K2378" s="632"/>
      <c r="L2378" s="633"/>
      <c r="M2378" s="633"/>
      <c r="N2378" s="634"/>
      <c r="O2378" s="627"/>
      <c r="P2378" s="627"/>
      <c r="Q2378" s="627"/>
      <c r="R2378" s="627"/>
      <c r="S2378" s="627"/>
      <c r="T2378" s="627"/>
      <c r="U2378" s="627"/>
      <c r="V2378" s="627"/>
      <c r="W2378" s="627"/>
      <c r="X2378" s="627"/>
      <c r="Y2378" s="627"/>
      <c r="Z2378" s="627"/>
      <c r="AA2378" s="628"/>
      <c r="AB2378" s="628"/>
    </row>
    <row r="2379">
      <c r="A2379" s="635"/>
      <c r="B2379" s="357"/>
      <c r="C2379" s="630"/>
      <c r="D2379" s="630"/>
      <c r="E2379" s="630"/>
      <c r="F2379" s="640"/>
      <c r="G2379" s="632"/>
      <c r="H2379" s="632"/>
      <c r="I2379" s="632"/>
      <c r="J2379" s="632"/>
      <c r="K2379" s="632"/>
      <c r="L2379" s="633"/>
      <c r="M2379" s="633"/>
      <c r="N2379" s="634"/>
      <c r="O2379" s="627"/>
      <c r="P2379" s="627"/>
      <c r="Q2379" s="627"/>
      <c r="R2379" s="627"/>
      <c r="S2379" s="627"/>
      <c r="T2379" s="627"/>
      <c r="U2379" s="627"/>
      <c r="V2379" s="627"/>
      <c r="W2379" s="627"/>
      <c r="X2379" s="627"/>
      <c r="Y2379" s="627"/>
      <c r="Z2379" s="627"/>
      <c r="AA2379" s="628"/>
      <c r="AB2379" s="628"/>
    </row>
    <row r="2380">
      <c r="A2380" s="635"/>
      <c r="B2380" s="357"/>
      <c r="C2380" s="630"/>
      <c r="D2380" s="630"/>
      <c r="E2380" s="630"/>
      <c r="F2380" s="640"/>
      <c r="G2380" s="632"/>
      <c r="H2380" s="632"/>
      <c r="I2380" s="632"/>
      <c r="J2380" s="632"/>
      <c r="K2380" s="632"/>
      <c r="L2380" s="633"/>
      <c r="M2380" s="633"/>
      <c r="N2380" s="634"/>
      <c r="O2380" s="627"/>
      <c r="P2380" s="627"/>
      <c r="Q2380" s="627"/>
      <c r="R2380" s="627"/>
      <c r="S2380" s="627"/>
      <c r="T2380" s="627"/>
      <c r="U2380" s="627"/>
      <c r="V2380" s="627"/>
      <c r="W2380" s="627"/>
      <c r="X2380" s="627"/>
      <c r="Y2380" s="627"/>
      <c r="Z2380" s="627"/>
      <c r="AA2380" s="628"/>
      <c r="AB2380" s="628"/>
    </row>
    <row r="2381">
      <c r="A2381" s="635"/>
      <c r="B2381" s="357"/>
      <c r="C2381" s="630"/>
      <c r="D2381" s="630"/>
      <c r="E2381" s="630"/>
      <c r="F2381" s="640"/>
      <c r="G2381" s="632"/>
      <c r="H2381" s="632"/>
      <c r="I2381" s="632"/>
      <c r="J2381" s="632"/>
      <c r="K2381" s="632"/>
      <c r="L2381" s="633"/>
      <c r="M2381" s="633"/>
      <c r="N2381" s="634"/>
      <c r="O2381" s="627"/>
      <c r="P2381" s="627"/>
      <c r="Q2381" s="627"/>
      <c r="R2381" s="627"/>
      <c r="S2381" s="627"/>
      <c r="T2381" s="627"/>
      <c r="U2381" s="627"/>
      <c r="V2381" s="627"/>
      <c r="W2381" s="627"/>
      <c r="X2381" s="627"/>
      <c r="Y2381" s="627"/>
      <c r="Z2381" s="627"/>
      <c r="AA2381" s="628"/>
      <c r="AB2381" s="628"/>
    </row>
    <row r="2382">
      <c r="A2382" s="635"/>
      <c r="B2382" s="357"/>
      <c r="C2382" s="630"/>
      <c r="D2382" s="630"/>
      <c r="E2382" s="630"/>
      <c r="F2382" s="640"/>
      <c r="G2382" s="632"/>
      <c r="H2382" s="632"/>
      <c r="I2382" s="632"/>
      <c r="J2382" s="632"/>
      <c r="K2382" s="632"/>
      <c r="L2382" s="633"/>
      <c r="M2382" s="633"/>
      <c r="N2382" s="634"/>
      <c r="O2382" s="627"/>
      <c r="P2382" s="627"/>
      <c r="Q2382" s="627"/>
      <c r="R2382" s="627"/>
      <c r="S2382" s="627"/>
      <c r="T2382" s="627"/>
      <c r="U2382" s="627"/>
      <c r="V2382" s="627"/>
      <c r="W2382" s="627"/>
      <c r="X2382" s="627"/>
      <c r="Y2382" s="627"/>
      <c r="Z2382" s="627"/>
      <c r="AA2382" s="628"/>
      <c r="AB2382" s="628"/>
    </row>
    <row r="2383">
      <c r="A2383" s="635"/>
      <c r="B2383" s="357"/>
      <c r="C2383" s="630"/>
      <c r="D2383" s="630"/>
      <c r="E2383" s="630"/>
      <c r="F2383" s="640"/>
      <c r="G2383" s="632"/>
      <c r="H2383" s="632"/>
      <c r="I2383" s="632"/>
      <c r="J2383" s="632"/>
      <c r="K2383" s="632"/>
      <c r="L2383" s="633"/>
      <c r="M2383" s="633"/>
      <c r="N2383" s="634"/>
      <c r="O2383" s="627"/>
      <c r="P2383" s="627"/>
      <c r="Q2383" s="627"/>
      <c r="R2383" s="627"/>
      <c r="S2383" s="627"/>
      <c r="T2383" s="627"/>
      <c r="U2383" s="627"/>
      <c r="V2383" s="627"/>
      <c r="W2383" s="627"/>
      <c r="X2383" s="627"/>
      <c r="Y2383" s="627"/>
      <c r="Z2383" s="627"/>
      <c r="AA2383" s="628"/>
      <c r="AB2383" s="628"/>
    </row>
    <row r="2384">
      <c r="A2384" s="635"/>
      <c r="B2384" s="357"/>
      <c r="C2384" s="630"/>
      <c r="D2384" s="630"/>
      <c r="E2384" s="630"/>
      <c r="F2384" s="640"/>
      <c r="G2384" s="632"/>
      <c r="H2384" s="632"/>
      <c r="I2384" s="632"/>
      <c r="J2384" s="632"/>
      <c r="K2384" s="632"/>
      <c r="L2384" s="633"/>
      <c r="M2384" s="633"/>
      <c r="N2384" s="634"/>
      <c r="O2384" s="627"/>
      <c r="P2384" s="627"/>
      <c r="Q2384" s="627"/>
      <c r="R2384" s="627"/>
      <c r="S2384" s="627"/>
      <c r="T2384" s="627"/>
      <c r="U2384" s="627"/>
      <c r="V2384" s="627"/>
      <c r="W2384" s="627"/>
      <c r="X2384" s="627"/>
      <c r="Y2384" s="627"/>
      <c r="Z2384" s="627"/>
      <c r="AA2384" s="628"/>
      <c r="AB2384" s="628"/>
    </row>
    <row r="2385">
      <c r="A2385" s="635"/>
      <c r="B2385" s="357"/>
      <c r="C2385" s="630"/>
      <c r="D2385" s="630"/>
      <c r="E2385" s="630"/>
      <c r="F2385" s="640"/>
      <c r="G2385" s="632"/>
      <c r="H2385" s="632"/>
      <c r="I2385" s="632"/>
      <c r="J2385" s="632"/>
      <c r="K2385" s="632"/>
      <c r="L2385" s="633"/>
      <c r="M2385" s="633"/>
      <c r="N2385" s="634"/>
      <c r="O2385" s="627"/>
      <c r="P2385" s="627"/>
      <c r="Q2385" s="627"/>
      <c r="R2385" s="627"/>
      <c r="S2385" s="627"/>
      <c r="T2385" s="627"/>
      <c r="U2385" s="627"/>
      <c r="V2385" s="627"/>
      <c r="W2385" s="627"/>
      <c r="X2385" s="627"/>
      <c r="Y2385" s="627"/>
      <c r="Z2385" s="627"/>
      <c r="AA2385" s="628"/>
      <c r="AB2385" s="628"/>
    </row>
    <row r="2386">
      <c r="A2386" s="635"/>
      <c r="B2386" s="357"/>
      <c r="C2386" s="630"/>
      <c r="D2386" s="630"/>
      <c r="E2386" s="630"/>
      <c r="F2386" s="640"/>
      <c r="G2386" s="632"/>
      <c r="H2386" s="632"/>
      <c r="I2386" s="632"/>
      <c r="J2386" s="632"/>
      <c r="K2386" s="632"/>
      <c r="L2386" s="633"/>
      <c r="M2386" s="633"/>
      <c r="N2386" s="634"/>
      <c r="O2386" s="627"/>
      <c r="P2386" s="627"/>
      <c r="Q2386" s="627"/>
      <c r="R2386" s="627"/>
      <c r="S2386" s="627"/>
      <c r="T2386" s="627"/>
      <c r="U2386" s="627"/>
      <c r="V2386" s="627"/>
      <c r="W2386" s="627"/>
      <c r="X2386" s="627"/>
      <c r="Y2386" s="627"/>
      <c r="Z2386" s="627"/>
      <c r="AA2386" s="628"/>
      <c r="AB2386" s="628"/>
    </row>
    <row r="2387">
      <c r="A2387" s="635"/>
      <c r="B2387" s="357"/>
      <c r="C2387" s="630"/>
      <c r="D2387" s="630"/>
      <c r="E2387" s="630"/>
      <c r="F2387" s="640"/>
      <c r="G2387" s="632"/>
      <c r="H2387" s="632"/>
      <c r="I2387" s="632"/>
      <c r="J2387" s="632"/>
      <c r="K2387" s="632"/>
      <c r="L2387" s="633"/>
      <c r="M2387" s="633"/>
      <c r="N2387" s="634"/>
      <c r="O2387" s="627"/>
      <c r="P2387" s="627"/>
      <c r="Q2387" s="627"/>
      <c r="R2387" s="627"/>
      <c r="S2387" s="627"/>
      <c r="T2387" s="627"/>
      <c r="U2387" s="627"/>
      <c r="V2387" s="627"/>
      <c r="W2387" s="627"/>
      <c r="X2387" s="627"/>
      <c r="Y2387" s="627"/>
      <c r="Z2387" s="627"/>
      <c r="AA2387" s="628"/>
      <c r="AB2387" s="628"/>
    </row>
    <row r="2388">
      <c r="A2388" s="635"/>
      <c r="B2388" s="357"/>
      <c r="C2388" s="630"/>
      <c r="D2388" s="630"/>
      <c r="E2388" s="630"/>
      <c r="F2388" s="640"/>
      <c r="G2388" s="632"/>
      <c r="H2388" s="632"/>
      <c r="I2388" s="632"/>
      <c r="J2388" s="632"/>
      <c r="K2388" s="632"/>
      <c r="L2388" s="633"/>
      <c r="M2388" s="633"/>
      <c r="N2388" s="634"/>
      <c r="O2388" s="627"/>
      <c r="P2388" s="627"/>
      <c r="Q2388" s="627"/>
      <c r="R2388" s="627"/>
      <c r="S2388" s="627"/>
      <c r="T2388" s="627"/>
      <c r="U2388" s="627"/>
      <c r="V2388" s="627"/>
      <c r="W2388" s="627"/>
      <c r="X2388" s="627"/>
      <c r="Y2388" s="627"/>
      <c r="Z2388" s="627"/>
      <c r="AA2388" s="628"/>
      <c r="AB2388" s="628"/>
    </row>
    <row r="2389">
      <c r="A2389" s="635"/>
      <c r="B2389" s="357"/>
      <c r="C2389" s="630"/>
      <c r="D2389" s="630"/>
      <c r="E2389" s="630"/>
      <c r="F2389" s="640"/>
      <c r="G2389" s="632"/>
      <c r="H2389" s="632"/>
      <c r="I2389" s="632"/>
      <c r="J2389" s="632"/>
      <c r="K2389" s="632"/>
      <c r="L2389" s="633"/>
      <c r="M2389" s="633"/>
      <c r="N2389" s="634"/>
      <c r="O2389" s="627"/>
      <c r="P2389" s="627"/>
      <c r="Q2389" s="627"/>
      <c r="R2389" s="627"/>
      <c r="S2389" s="627"/>
      <c r="T2389" s="627"/>
      <c r="U2389" s="627"/>
      <c r="V2389" s="627"/>
      <c r="W2389" s="627"/>
      <c r="X2389" s="627"/>
      <c r="Y2389" s="627"/>
      <c r="Z2389" s="627"/>
      <c r="AA2389" s="628"/>
      <c r="AB2389" s="628"/>
    </row>
    <row r="2390">
      <c r="A2390" s="635"/>
      <c r="B2390" s="357"/>
      <c r="C2390" s="630"/>
      <c r="D2390" s="630"/>
      <c r="E2390" s="630"/>
      <c r="F2390" s="640"/>
      <c r="G2390" s="632"/>
      <c r="H2390" s="632"/>
      <c r="I2390" s="632"/>
      <c r="J2390" s="632"/>
      <c r="K2390" s="632"/>
      <c r="L2390" s="633"/>
      <c r="M2390" s="633"/>
      <c r="N2390" s="634"/>
      <c r="O2390" s="627"/>
      <c r="P2390" s="627"/>
      <c r="Q2390" s="627"/>
      <c r="R2390" s="627"/>
      <c r="S2390" s="627"/>
      <c r="T2390" s="627"/>
      <c r="U2390" s="627"/>
      <c r="V2390" s="627"/>
      <c r="W2390" s="627"/>
      <c r="X2390" s="627"/>
      <c r="Y2390" s="627"/>
      <c r="Z2390" s="627"/>
      <c r="AA2390" s="628"/>
      <c r="AB2390" s="628"/>
    </row>
    <row r="2391">
      <c r="A2391" s="635"/>
      <c r="B2391" s="357"/>
      <c r="C2391" s="630"/>
      <c r="D2391" s="630"/>
      <c r="E2391" s="630"/>
      <c r="F2391" s="640"/>
      <c r="G2391" s="632"/>
      <c r="H2391" s="632"/>
      <c r="I2391" s="632"/>
      <c r="J2391" s="632"/>
      <c r="K2391" s="632"/>
      <c r="L2391" s="633"/>
      <c r="M2391" s="633"/>
      <c r="N2391" s="634"/>
      <c r="O2391" s="627"/>
      <c r="P2391" s="627"/>
      <c r="Q2391" s="627"/>
      <c r="R2391" s="627"/>
      <c r="S2391" s="627"/>
      <c r="T2391" s="627"/>
      <c r="U2391" s="627"/>
      <c r="V2391" s="627"/>
      <c r="W2391" s="627"/>
      <c r="X2391" s="627"/>
      <c r="Y2391" s="627"/>
      <c r="Z2391" s="627"/>
      <c r="AA2391" s="628"/>
      <c r="AB2391" s="628"/>
    </row>
    <row r="2392">
      <c r="A2392" s="635"/>
      <c r="B2392" s="357"/>
      <c r="C2392" s="630"/>
      <c r="D2392" s="630"/>
      <c r="E2392" s="630"/>
      <c r="F2392" s="640"/>
      <c r="G2392" s="632"/>
      <c r="H2392" s="632"/>
      <c r="I2392" s="632"/>
      <c r="J2392" s="632"/>
      <c r="K2392" s="632"/>
      <c r="L2392" s="633"/>
      <c r="M2392" s="633"/>
      <c r="N2392" s="634"/>
      <c r="O2392" s="627"/>
      <c r="P2392" s="627"/>
      <c r="Q2392" s="627"/>
      <c r="R2392" s="627"/>
      <c r="S2392" s="627"/>
      <c r="T2392" s="627"/>
      <c r="U2392" s="627"/>
      <c r="V2392" s="627"/>
      <c r="W2392" s="627"/>
      <c r="X2392" s="627"/>
      <c r="Y2392" s="627"/>
      <c r="Z2392" s="627"/>
      <c r="AA2392" s="628"/>
      <c r="AB2392" s="628"/>
    </row>
    <row r="2393">
      <c r="A2393" s="635"/>
      <c r="B2393" s="357"/>
      <c r="C2393" s="630"/>
      <c r="D2393" s="630"/>
      <c r="E2393" s="630"/>
      <c r="F2393" s="640"/>
      <c r="G2393" s="632"/>
      <c r="H2393" s="632"/>
      <c r="I2393" s="632"/>
      <c r="J2393" s="632"/>
      <c r="K2393" s="632"/>
      <c r="L2393" s="633"/>
      <c r="M2393" s="633"/>
      <c r="N2393" s="634"/>
      <c r="O2393" s="627"/>
      <c r="P2393" s="627"/>
      <c r="Q2393" s="627"/>
      <c r="R2393" s="627"/>
      <c r="S2393" s="627"/>
      <c r="T2393" s="627"/>
      <c r="U2393" s="627"/>
      <c r="V2393" s="627"/>
      <c r="W2393" s="627"/>
      <c r="X2393" s="627"/>
      <c r="Y2393" s="627"/>
      <c r="Z2393" s="627"/>
      <c r="AA2393" s="628"/>
      <c r="AB2393" s="628"/>
    </row>
    <row r="2394">
      <c r="A2394" s="635"/>
      <c r="B2394" s="357"/>
      <c r="C2394" s="630"/>
      <c r="D2394" s="630"/>
      <c r="E2394" s="630"/>
      <c r="F2394" s="640"/>
      <c r="G2394" s="632"/>
      <c r="H2394" s="632"/>
      <c r="I2394" s="632"/>
      <c r="J2394" s="632"/>
      <c r="K2394" s="632"/>
      <c r="L2394" s="633"/>
      <c r="M2394" s="633"/>
      <c r="N2394" s="634"/>
      <c r="O2394" s="627"/>
      <c r="P2394" s="627"/>
      <c r="Q2394" s="627"/>
      <c r="R2394" s="627"/>
      <c r="S2394" s="627"/>
      <c r="T2394" s="627"/>
      <c r="U2394" s="627"/>
      <c r="V2394" s="627"/>
      <c r="W2394" s="627"/>
      <c r="X2394" s="627"/>
      <c r="Y2394" s="627"/>
      <c r="Z2394" s="627"/>
      <c r="AA2394" s="628"/>
      <c r="AB2394" s="628"/>
    </row>
    <row r="2395">
      <c r="A2395" s="635"/>
      <c r="B2395" s="357"/>
      <c r="C2395" s="630"/>
      <c r="D2395" s="630"/>
      <c r="E2395" s="630"/>
      <c r="F2395" s="640"/>
      <c r="G2395" s="632"/>
      <c r="H2395" s="632"/>
      <c r="I2395" s="632"/>
      <c r="J2395" s="632"/>
      <c r="K2395" s="632"/>
      <c r="L2395" s="633"/>
      <c r="M2395" s="633"/>
      <c r="N2395" s="634"/>
      <c r="O2395" s="627"/>
      <c r="P2395" s="627"/>
      <c r="Q2395" s="627"/>
      <c r="R2395" s="627"/>
      <c r="S2395" s="627"/>
      <c r="T2395" s="627"/>
      <c r="U2395" s="627"/>
      <c r="V2395" s="627"/>
      <c r="W2395" s="627"/>
      <c r="X2395" s="627"/>
      <c r="Y2395" s="627"/>
      <c r="Z2395" s="627"/>
      <c r="AA2395" s="628"/>
      <c r="AB2395" s="628"/>
    </row>
    <row r="2396">
      <c r="A2396" s="635"/>
      <c r="B2396" s="357"/>
      <c r="C2396" s="630"/>
      <c r="D2396" s="630"/>
      <c r="E2396" s="630"/>
      <c r="F2396" s="640"/>
      <c r="G2396" s="632"/>
      <c r="H2396" s="632"/>
      <c r="I2396" s="632"/>
      <c r="J2396" s="632"/>
      <c r="K2396" s="632"/>
      <c r="L2396" s="633"/>
      <c r="M2396" s="633"/>
      <c r="N2396" s="634"/>
      <c r="O2396" s="627"/>
      <c r="P2396" s="627"/>
      <c r="Q2396" s="627"/>
      <c r="R2396" s="627"/>
      <c r="S2396" s="627"/>
      <c r="T2396" s="627"/>
      <c r="U2396" s="627"/>
      <c r="V2396" s="627"/>
      <c r="W2396" s="627"/>
      <c r="X2396" s="627"/>
      <c r="Y2396" s="627"/>
      <c r="Z2396" s="627"/>
      <c r="AA2396" s="628"/>
      <c r="AB2396" s="628"/>
    </row>
    <row r="2397">
      <c r="A2397" s="635"/>
      <c r="B2397" s="357"/>
      <c r="C2397" s="630"/>
      <c r="D2397" s="630"/>
      <c r="E2397" s="630"/>
      <c r="F2397" s="640"/>
      <c r="G2397" s="632"/>
      <c r="H2397" s="632"/>
      <c r="I2397" s="632"/>
      <c r="J2397" s="632"/>
      <c r="K2397" s="632"/>
      <c r="L2397" s="633"/>
      <c r="M2397" s="633"/>
      <c r="N2397" s="634"/>
      <c r="O2397" s="627"/>
      <c r="P2397" s="627"/>
      <c r="Q2397" s="627"/>
      <c r="R2397" s="627"/>
      <c r="S2397" s="627"/>
      <c r="T2397" s="627"/>
      <c r="U2397" s="627"/>
      <c r="V2397" s="627"/>
      <c r="W2397" s="627"/>
      <c r="X2397" s="627"/>
      <c r="Y2397" s="627"/>
      <c r="Z2397" s="627"/>
      <c r="AA2397" s="628"/>
      <c r="AB2397" s="628"/>
    </row>
    <row r="2398">
      <c r="A2398" s="635"/>
      <c r="B2398" s="357"/>
      <c r="C2398" s="630"/>
      <c r="D2398" s="630"/>
      <c r="E2398" s="630"/>
      <c r="F2398" s="640"/>
      <c r="G2398" s="632"/>
      <c r="H2398" s="632"/>
      <c r="I2398" s="632"/>
      <c r="J2398" s="632"/>
      <c r="K2398" s="632"/>
      <c r="L2398" s="633"/>
      <c r="M2398" s="633"/>
      <c r="N2398" s="634"/>
      <c r="O2398" s="627"/>
      <c r="P2398" s="627"/>
      <c r="Q2398" s="627"/>
      <c r="R2398" s="627"/>
      <c r="S2398" s="627"/>
      <c r="T2398" s="627"/>
      <c r="U2398" s="627"/>
      <c r="V2398" s="627"/>
      <c r="W2398" s="627"/>
      <c r="X2398" s="627"/>
      <c r="Y2398" s="627"/>
      <c r="Z2398" s="627"/>
      <c r="AA2398" s="628"/>
      <c r="AB2398" s="628"/>
    </row>
    <row r="2399">
      <c r="A2399" s="635"/>
      <c r="B2399" s="357"/>
      <c r="C2399" s="630"/>
      <c r="D2399" s="630"/>
      <c r="E2399" s="630"/>
      <c r="F2399" s="640"/>
      <c r="G2399" s="632"/>
      <c r="H2399" s="632"/>
      <c r="I2399" s="632"/>
      <c r="J2399" s="632"/>
      <c r="K2399" s="632"/>
      <c r="L2399" s="633"/>
      <c r="M2399" s="633"/>
      <c r="N2399" s="634"/>
      <c r="O2399" s="627"/>
      <c r="P2399" s="627"/>
      <c r="Q2399" s="627"/>
      <c r="R2399" s="627"/>
      <c r="S2399" s="627"/>
      <c r="T2399" s="627"/>
      <c r="U2399" s="627"/>
      <c r="V2399" s="627"/>
      <c r="W2399" s="627"/>
      <c r="X2399" s="627"/>
      <c r="Y2399" s="627"/>
      <c r="Z2399" s="627"/>
      <c r="AA2399" s="628"/>
      <c r="AB2399" s="628"/>
    </row>
    <row r="2400">
      <c r="A2400" s="635"/>
      <c r="B2400" s="357"/>
      <c r="C2400" s="630"/>
      <c r="D2400" s="630"/>
      <c r="E2400" s="630"/>
      <c r="F2400" s="640"/>
      <c r="G2400" s="632"/>
      <c r="H2400" s="632"/>
      <c r="I2400" s="632"/>
      <c r="J2400" s="632"/>
      <c r="K2400" s="632"/>
      <c r="L2400" s="633"/>
      <c r="M2400" s="633"/>
      <c r="N2400" s="634"/>
      <c r="O2400" s="627"/>
      <c r="P2400" s="627"/>
      <c r="Q2400" s="627"/>
      <c r="R2400" s="627"/>
      <c r="S2400" s="627"/>
      <c r="T2400" s="627"/>
      <c r="U2400" s="627"/>
      <c r="V2400" s="627"/>
      <c r="W2400" s="627"/>
      <c r="X2400" s="627"/>
      <c r="Y2400" s="627"/>
      <c r="Z2400" s="627"/>
      <c r="AA2400" s="628"/>
      <c r="AB2400" s="628"/>
    </row>
    <row r="2401">
      <c r="A2401" s="635"/>
      <c r="B2401" s="357"/>
      <c r="C2401" s="630"/>
      <c r="D2401" s="630"/>
      <c r="E2401" s="630"/>
      <c r="F2401" s="640"/>
      <c r="G2401" s="632"/>
      <c r="H2401" s="632"/>
      <c r="I2401" s="632"/>
      <c r="J2401" s="632"/>
      <c r="K2401" s="632"/>
      <c r="L2401" s="633"/>
      <c r="M2401" s="633"/>
      <c r="N2401" s="634"/>
      <c r="O2401" s="627"/>
      <c r="P2401" s="627"/>
      <c r="Q2401" s="627"/>
      <c r="R2401" s="627"/>
      <c r="S2401" s="627"/>
      <c r="T2401" s="627"/>
      <c r="U2401" s="627"/>
      <c r="V2401" s="627"/>
      <c r="W2401" s="627"/>
      <c r="X2401" s="627"/>
      <c r="Y2401" s="627"/>
      <c r="Z2401" s="627"/>
      <c r="AA2401" s="628"/>
      <c r="AB2401" s="628"/>
    </row>
    <row r="2402">
      <c r="A2402" s="635"/>
      <c r="B2402" s="357"/>
      <c r="C2402" s="630"/>
      <c r="D2402" s="630"/>
      <c r="E2402" s="630"/>
      <c r="F2402" s="640"/>
      <c r="G2402" s="632"/>
      <c r="H2402" s="632"/>
      <c r="I2402" s="632"/>
      <c r="J2402" s="632"/>
      <c r="K2402" s="632"/>
      <c r="L2402" s="633"/>
      <c r="M2402" s="633"/>
      <c r="N2402" s="634"/>
      <c r="O2402" s="627"/>
      <c r="P2402" s="627"/>
      <c r="Q2402" s="627"/>
      <c r="R2402" s="627"/>
      <c r="S2402" s="627"/>
      <c r="T2402" s="627"/>
      <c r="U2402" s="627"/>
      <c r="V2402" s="627"/>
      <c r="W2402" s="627"/>
      <c r="X2402" s="627"/>
      <c r="Y2402" s="627"/>
      <c r="Z2402" s="627"/>
      <c r="AA2402" s="628"/>
      <c r="AB2402" s="628"/>
    </row>
    <row r="2403">
      <c r="A2403" s="635"/>
      <c r="B2403" s="357"/>
      <c r="C2403" s="630"/>
      <c r="D2403" s="630"/>
      <c r="E2403" s="630"/>
      <c r="F2403" s="640"/>
      <c r="G2403" s="632"/>
      <c r="H2403" s="632"/>
      <c r="I2403" s="632"/>
      <c r="J2403" s="632"/>
      <c r="K2403" s="632"/>
      <c r="L2403" s="633"/>
      <c r="M2403" s="633"/>
      <c r="N2403" s="634"/>
      <c r="O2403" s="627"/>
      <c r="P2403" s="627"/>
      <c r="Q2403" s="627"/>
      <c r="R2403" s="627"/>
      <c r="S2403" s="627"/>
      <c r="T2403" s="627"/>
      <c r="U2403" s="627"/>
      <c r="V2403" s="627"/>
      <c r="W2403" s="627"/>
      <c r="X2403" s="627"/>
      <c r="Y2403" s="627"/>
      <c r="Z2403" s="627"/>
      <c r="AA2403" s="628"/>
      <c r="AB2403" s="628"/>
    </row>
    <row r="2404">
      <c r="A2404" s="635"/>
      <c r="B2404" s="357"/>
      <c r="C2404" s="630"/>
      <c r="D2404" s="630"/>
      <c r="E2404" s="630"/>
      <c r="F2404" s="640"/>
      <c r="G2404" s="632"/>
      <c r="H2404" s="632"/>
      <c r="I2404" s="632"/>
      <c r="J2404" s="632"/>
      <c r="K2404" s="632"/>
      <c r="L2404" s="633"/>
      <c r="M2404" s="633"/>
      <c r="N2404" s="634"/>
      <c r="O2404" s="627"/>
      <c r="P2404" s="627"/>
      <c r="Q2404" s="627"/>
      <c r="R2404" s="627"/>
      <c r="S2404" s="627"/>
      <c r="T2404" s="627"/>
      <c r="U2404" s="627"/>
      <c r="V2404" s="627"/>
      <c r="W2404" s="627"/>
      <c r="X2404" s="627"/>
      <c r="Y2404" s="627"/>
      <c r="Z2404" s="627"/>
      <c r="AA2404" s="628"/>
      <c r="AB2404" s="628"/>
    </row>
    <row r="2405">
      <c r="A2405" s="635"/>
      <c r="B2405" s="357"/>
      <c r="C2405" s="630"/>
      <c r="D2405" s="630"/>
      <c r="E2405" s="630"/>
      <c r="F2405" s="640"/>
      <c r="G2405" s="632"/>
      <c r="H2405" s="632"/>
      <c r="I2405" s="632"/>
      <c r="J2405" s="632"/>
      <c r="K2405" s="632"/>
      <c r="L2405" s="633"/>
      <c r="M2405" s="633"/>
      <c r="N2405" s="634"/>
      <c r="O2405" s="627"/>
      <c r="P2405" s="627"/>
      <c r="Q2405" s="627"/>
      <c r="R2405" s="627"/>
      <c r="S2405" s="627"/>
      <c r="T2405" s="627"/>
      <c r="U2405" s="627"/>
      <c r="V2405" s="627"/>
      <c r="W2405" s="627"/>
      <c r="X2405" s="627"/>
      <c r="Y2405" s="627"/>
      <c r="Z2405" s="627"/>
      <c r="AA2405" s="628"/>
      <c r="AB2405" s="628"/>
    </row>
    <row r="2406">
      <c r="A2406" s="635"/>
      <c r="B2406" s="357"/>
      <c r="C2406" s="630"/>
      <c r="D2406" s="630"/>
      <c r="E2406" s="630"/>
      <c r="F2406" s="640"/>
      <c r="G2406" s="632"/>
      <c r="H2406" s="632"/>
      <c r="I2406" s="632"/>
      <c r="J2406" s="632"/>
      <c r="K2406" s="632"/>
      <c r="L2406" s="633"/>
      <c r="M2406" s="633"/>
      <c r="N2406" s="634"/>
      <c r="O2406" s="627"/>
      <c r="P2406" s="627"/>
      <c r="Q2406" s="627"/>
      <c r="R2406" s="627"/>
      <c r="S2406" s="627"/>
      <c r="T2406" s="627"/>
      <c r="U2406" s="627"/>
      <c r="V2406" s="627"/>
      <c r="W2406" s="627"/>
      <c r="X2406" s="627"/>
      <c r="Y2406" s="627"/>
      <c r="Z2406" s="627"/>
      <c r="AA2406" s="628"/>
      <c r="AB2406" s="628"/>
    </row>
    <row r="2407">
      <c r="A2407" s="635"/>
      <c r="B2407" s="357"/>
      <c r="C2407" s="630"/>
      <c r="D2407" s="630"/>
      <c r="E2407" s="630"/>
      <c r="F2407" s="640"/>
      <c r="G2407" s="632"/>
      <c r="H2407" s="632"/>
      <c r="I2407" s="632"/>
      <c r="J2407" s="632"/>
      <c r="K2407" s="632"/>
      <c r="L2407" s="633"/>
      <c r="M2407" s="633"/>
      <c r="N2407" s="634"/>
      <c r="O2407" s="627"/>
      <c r="P2407" s="627"/>
      <c r="Q2407" s="627"/>
      <c r="R2407" s="627"/>
      <c r="S2407" s="627"/>
      <c r="T2407" s="627"/>
      <c r="U2407" s="627"/>
      <c r="V2407" s="627"/>
      <c r="W2407" s="627"/>
      <c r="X2407" s="627"/>
      <c r="Y2407" s="627"/>
      <c r="Z2407" s="627"/>
      <c r="AA2407" s="628"/>
      <c r="AB2407" s="628"/>
    </row>
    <row r="2408">
      <c r="A2408" s="635"/>
      <c r="B2408" s="357"/>
      <c r="C2408" s="630"/>
      <c r="D2408" s="630"/>
      <c r="E2408" s="630"/>
      <c r="F2408" s="640"/>
      <c r="G2408" s="632"/>
      <c r="H2408" s="632"/>
      <c r="I2408" s="632"/>
      <c r="J2408" s="632"/>
      <c r="K2408" s="632"/>
      <c r="L2408" s="633"/>
      <c r="M2408" s="633"/>
      <c r="N2408" s="634"/>
      <c r="O2408" s="627"/>
      <c r="P2408" s="627"/>
      <c r="Q2408" s="627"/>
      <c r="R2408" s="627"/>
      <c r="S2408" s="627"/>
      <c r="T2408" s="627"/>
      <c r="U2408" s="627"/>
      <c r="V2408" s="627"/>
      <c r="W2408" s="627"/>
      <c r="X2408" s="627"/>
      <c r="Y2408" s="627"/>
      <c r="Z2408" s="627"/>
      <c r="AA2408" s="628"/>
      <c r="AB2408" s="628"/>
    </row>
    <row r="2409">
      <c r="A2409" s="635"/>
      <c r="B2409" s="357"/>
      <c r="C2409" s="630"/>
      <c r="D2409" s="630"/>
      <c r="E2409" s="630"/>
      <c r="F2409" s="640"/>
      <c r="G2409" s="632"/>
      <c r="H2409" s="632"/>
      <c r="I2409" s="632"/>
      <c r="J2409" s="632"/>
      <c r="K2409" s="632"/>
      <c r="L2409" s="633"/>
      <c r="M2409" s="633"/>
      <c r="N2409" s="634"/>
      <c r="O2409" s="627"/>
      <c r="P2409" s="627"/>
      <c r="Q2409" s="627"/>
      <c r="R2409" s="627"/>
      <c r="S2409" s="627"/>
      <c r="T2409" s="627"/>
      <c r="U2409" s="627"/>
      <c r="V2409" s="627"/>
      <c r="W2409" s="627"/>
      <c r="X2409" s="627"/>
      <c r="Y2409" s="627"/>
      <c r="Z2409" s="627"/>
      <c r="AA2409" s="628"/>
      <c r="AB2409" s="628"/>
    </row>
    <row r="2410">
      <c r="A2410" s="635"/>
      <c r="B2410" s="357"/>
      <c r="C2410" s="630"/>
      <c r="D2410" s="630"/>
      <c r="E2410" s="630"/>
      <c r="F2410" s="640"/>
      <c r="G2410" s="632"/>
      <c r="H2410" s="632"/>
      <c r="I2410" s="632"/>
      <c r="J2410" s="632"/>
      <c r="K2410" s="632"/>
      <c r="L2410" s="633"/>
      <c r="M2410" s="633"/>
      <c r="N2410" s="634"/>
      <c r="O2410" s="627"/>
      <c r="P2410" s="627"/>
      <c r="Q2410" s="627"/>
      <c r="R2410" s="627"/>
      <c r="S2410" s="627"/>
      <c r="T2410" s="627"/>
      <c r="U2410" s="627"/>
      <c r="V2410" s="627"/>
      <c r="W2410" s="627"/>
      <c r="X2410" s="627"/>
      <c r="Y2410" s="627"/>
      <c r="Z2410" s="627"/>
      <c r="AA2410" s="628"/>
      <c r="AB2410" s="628"/>
    </row>
    <row r="2411">
      <c r="A2411" s="635"/>
      <c r="B2411" s="357"/>
      <c r="C2411" s="630"/>
      <c r="D2411" s="630"/>
      <c r="E2411" s="630"/>
      <c r="F2411" s="640"/>
      <c r="G2411" s="632"/>
      <c r="H2411" s="632"/>
      <c r="I2411" s="632"/>
      <c r="J2411" s="632"/>
      <c r="K2411" s="632"/>
      <c r="L2411" s="633"/>
      <c r="M2411" s="633"/>
      <c r="N2411" s="634"/>
      <c r="O2411" s="627"/>
      <c r="P2411" s="627"/>
      <c r="Q2411" s="627"/>
      <c r="R2411" s="627"/>
      <c r="S2411" s="627"/>
      <c r="T2411" s="627"/>
      <c r="U2411" s="627"/>
      <c r="V2411" s="627"/>
      <c r="W2411" s="627"/>
      <c r="X2411" s="627"/>
      <c r="Y2411" s="627"/>
      <c r="Z2411" s="627"/>
      <c r="AA2411" s="628"/>
      <c r="AB2411" s="628"/>
    </row>
    <row r="2412">
      <c r="A2412" s="635"/>
      <c r="B2412" s="357"/>
      <c r="C2412" s="630"/>
      <c r="D2412" s="630"/>
      <c r="E2412" s="630"/>
      <c r="F2412" s="640"/>
      <c r="G2412" s="632"/>
      <c r="H2412" s="632"/>
      <c r="I2412" s="632"/>
      <c r="J2412" s="632"/>
      <c r="K2412" s="632"/>
      <c r="L2412" s="633"/>
      <c r="M2412" s="633"/>
      <c r="N2412" s="634"/>
      <c r="O2412" s="627"/>
      <c r="P2412" s="627"/>
      <c r="Q2412" s="627"/>
      <c r="R2412" s="627"/>
      <c r="S2412" s="627"/>
      <c r="T2412" s="627"/>
      <c r="U2412" s="627"/>
      <c r="V2412" s="627"/>
      <c r="W2412" s="627"/>
      <c r="X2412" s="627"/>
      <c r="Y2412" s="627"/>
      <c r="Z2412" s="627"/>
      <c r="AA2412" s="628"/>
      <c r="AB2412" s="628"/>
    </row>
    <row r="2413">
      <c r="A2413" s="635"/>
      <c r="B2413" s="357"/>
      <c r="C2413" s="630"/>
      <c r="D2413" s="630"/>
      <c r="E2413" s="630"/>
      <c r="F2413" s="640"/>
      <c r="G2413" s="632"/>
      <c r="H2413" s="632"/>
      <c r="I2413" s="632"/>
      <c r="J2413" s="632"/>
      <c r="K2413" s="632"/>
      <c r="L2413" s="633"/>
      <c r="M2413" s="633"/>
      <c r="N2413" s="634"/>
      <c r="O2413" s="627"/>
      <c r="P2413" s="627"/>
      <c r="Q2413" s="627"/>
      <c r="R2413" s="627"/>
      <c r="S2413" s="627"/>
      <c r="T2413" s="627"/>
      <c r="U2413" s="627"/>
      <c r="V2413" s="627"/>
      <c r="W2413" s="627"/>
      <c r="X2413" s="627"/>
      <c r="Y2413" s="627"/>
      <c r="Z2413" s="627"/>
      <c r="AA2413" s="628"/>
      <c r="AB2413" s="628"/>
    </row>
    <row r="2414">
      <c r="A2414" s="635"/>
      <c r="B2414" s="357"/>
      <c r="C2414" s="630"/>
      <c r="D2414" s="630"/>
      <c r="E2414" s="630"/>
      <c r="F2414" s="640"/>
      <c r="G2414" s="632"/>
      <c r="H2414" s="632"/>
      <c r="I2414" s="632"/>
      <c r="J2414" s="632"/>
      <c r="K2414" s="632"/>
      <c r="L2414" s="633"/>
      <c r="M2414" s="633"/>
      <c r="N2414" s="634"/>
      <c r="O2414" s="627"/>
      <c r="P2414" s="627"/>
      <c r="Q2414" s="627"/>
      <c r="R2414" s="627"/>
      <c r="S2414" s="627"/>
      <c r="T2414" s="627"/>
      <c r="U2414" s="627"/>
      <c r="V2414" s="627"/>
      <c r="W2414" s="627"/>
      <c r="X2414" s="627"/>
      <c r="Y2414" s="627"/>
      <c r="Z2414" s="627"/>
      <c r="AA2414" s="628"/>
      <c r="AB2414" s="628"/>
    </row>
    <row r="2415">
      <c r="A2415" s="635"/>
      <c r="B2415" s="357"/>
      <c r="C2415" s="630"/>
      <c r="D2415" s="630"/>
      <c r="E2415" s="630"/>
      <c r="F2415" s="640"/>
      <c r="G2415" s="632"/>
      <c r="H2415" s="632"/>
      <c r="I2415" s="632"/>
      <c r="J2415" s="632"/>
      <c r="K2415" s="632"/>
      <c r="L2415" s="633"/>
      <c r="M2415" s="633"/>
      <c r="N2415" s="634"/>
      <c r="O2415" s="627"/>
      <c r="P2415" s="627"/>
      <c r="Q2415" s="627"/>
      <c r="R2415" s="627"/>
      <c r="S2415" s="627"/>
      <c r="T2415" s="627"/>
      <c r="U2415" s="627"/>
      <c r="V2415" s="627"/>
      <c r="W2415" s="627"/>
      <c r="X2415" s="627"/>
      <c r="Y2415" s="627"/>
      <c r="Z2415" s="627"/>
      <c r="AA2415" s="628"/>
      <c r="AB2415" s="628"/>
    </row>
    <row r="2416">
      <c r="A2416" s="635"/>
      <c r="B2416" s="357"/>
      <c r="C2416" s="630"/>
      <c r="D2416" s="630"/>
      <c r="E2416" s="630"/>
      <c r="F2416" s="640"/>
      <c r="G2416" s="632"/>
      <c r="H2416" s="632"/>
      <c r="I2416" s="632"/>
      <c r="J2416" s="632"/>
      <c r="K2416" s="632"/>
      <c r="L2416" s="633"/>
      <c r="M2416" s="633"/>
      <c r="N2416" s="634"/>
      <c r="O2416" s="627"/>
      <c r="P2416" s="627"/>
      <c r="Q2416" s="627"/>
      <c r="R2416" s="627"/>
      <c r="S2416" s="627"/>
      <c r="T2416" s="627"/>
      <c r="U2416" s="627"/>
      <c r="V2416" s="627"/>
      <c r="W2416" s="627"/>
      <c r="X2416" s="627"/>
      <c r="Y2416" s="627"/>
      <c r="Z2416" s="627"/>
      <c r="AA2416" s="628"/>
      <c r="AB2416" s="628"/>
    </row>
    <row r="2417">
      <c r="A2417" s="635"/>
      <c r="B2417" s="357"/>
      <c r="C2417" s="630"/>
      <c r="D2417" s="630"/>
      <c r="E2417" s="630"/>
      <c r="F2417" s="640"/>
      <c r="G2417" s="632"/>
      <c r="H2417" s="632"/>
      <c r="I2417" s="632"/>
      <c r="J2417" s="632"/>
      <c r="K2417" s="632"/>
      <c r="L2417" s="633"/>
      <c r="M2417" s="633"/>
      <c r="N2417" s="634"/>
      <c r="O2417" s="627"/>
      <c r="P2417" s="627"/>
      <c r="Q2417" s="627"/>
      <c r="R2417" s="627"/>
      <c r="S2417" s="627"/>
      <c r="T2417" s="627"/>
      <c r="U2417" s="627"/>
      <c r="V2417" s="627"/>
      <c r="W2417" s="627"/>
      <c r="X2417" s="627"/>
      <c r="Y2417" s="627"/>
      <c r="Z2417" s="627"/>
      <c r="AA2417" s="628"/>
      <c r="AB2417" s="628"/>
    </row>
    <row r="2418">
      <c r="A2418" s="635"/>
      <c r="B2418" s="357"/>
      <c r="C2418" s="630"/>
      <c r="D2418" s="630"/>
      <c r="E2418" s="630"/>
      <c r="F2418" s="640"/>
      <c r="G2418" s="632"/>
      <c r="H2418" s="632"/>
      <c r="I2418" s="632"/>
      <c r="J2418" s="632"/>
      <c r="K2418" s="632"/>
      <c r="L2418" s="633"/>
      <c r="M2418" s="633"/>
      <c r="N2418" s="634"/>
      <c r="O2418" s="627"/>
      <c r="P2418" s="627"/>
      <c r="Q2418" s="627"/>
      <c r="R2418" s="627"/>
      <c r="S2418" s="627"/>
      <c r="T2418" s="627"/>
      <c r="U2418" s="627"/>
      <c r="V2418" s="627"/>
      <c r="W2418" s="627"/>
      <c r="X2418" s="627"/>
      <c r="Y2418" s="627"/>
      <c r="Z2418" s="627"/>
      <c r="AA2418" s="628"/>
      <c r="AB2418" s="628"/>
    </row>
    <row r="2419">
      <c r="A2419" s="635"/>
      <c r="B2419" s="357"/>
      <c r="C2419" s="630"/>
      <c r="D2419" s="630"/>
      <c r="E2419" s="630"/>
      <c r="F2419" s="640"/>
      <c r="G2419" s="632"/>
      <c r="H2419" s="632"/>
      <c r="I2419" s="632"/>
      <c r="J2419" s="632"/>
      <c r="K2419" s="632"/>
      <c r="L2419" s="633"/>
      <c r="M2419" s="633"/>
      <c r="N2419" s="634"/>
      <c r="O2419" s="627"/>
      <c r="P2419" s="627"/>
      <c r="Q2419" s="627"/>
      <c r="R2419" s="627"/>
      <c r="S2419" s="627"/>
      <c r="T2419" s="627"/>
      <c r="U2419" s="627"/>
      <c r="V2419" s="627"/>
      <c r="W2419" s="627"/>
      <c r="X2419" s="627"/>
      <c r="Y2419" s="627"/>
      <c r="Z2419" s="627"/>
      <c r="AA2419" s="628"/>
      <c r="AB2419" s="628"/>
    </row>
    <row r="2420">
      <c r="A2420" s="635"/>
      <c r="B2420" s="357"/>
      <c r="C2420" s="630"/>
      <c r="D2420" s="630"/>
      <c r="E2420" s="630"/>
      <c r="F2420" s="640"/>
      <c r="G2420" s="632"/>
      <c r="H2420" s="632"/>
      <c r="I2420" s="632"/>
      <c r="J2420" s="632"/>
      <c r="K2420" s="632"/>
      <c r="L2420" s="633"/>
      <c r="M2420" s="633"/>
      <c r="N2420" s="634"/>
      <c r="O2420" s="627"/>
      <c r="P2420" s="627"/>
      <c r="Q2420" s="627"/>
      <c r="R2420" s="627"/>
      <c r="S2420" s="627"/>
      <c r="T2420" s="627"/>
      <c r="U2420" s="627"/>
      <c r="V2420" s="627"/>
      <c r="W2420" s="627"/>
      <c r="X2420" s="627"/>
      <c r="Y2420" s="627"/>
      <c r="Z2420" s="627"/>
      <c r="AA2420" s="628"/>
      <c r="AB2420" s="628"/>
    </row>
    <row r="2421">
      <c r="A2421" s="635"/>
      <c r="B2421" s="357"/>
      <c r="C2421" s="630"/>
      <c r="D2421" s="630"/>
      <c r="E2421" s="630"/>
      <c r="F2421" s="640"/>
      <c r="G2421" s="632"/>
      <c r="H2421" s="632"/>
      <c r="I2421" s="632"/>
      <c r="J2421" s="632"/>
      <c r="K2421" s="632"/>
      <c r="L2421" s="633"/>
      <c r="M2421" s="633"/>
      <c r="N2421" s="634"/>
      <c r="O2421" s="627"/>
      <c r="P2421" s="627"/>
      <c r="Q2421" s="627"/>
      <c r="R2421" s="627"/>
      <c r="S2421" s="627"/>
      <c r="T2421" s="627"/>
      <c r="U2421" s="627"/>
      <c r="V2421" s="627"/>
      <c r="W2421" s="627"/>
      <c r="X2421" s="627"/>
      <c r="Y2421" s="627"/>
      <c r="Z2421" s="627"/>
      <c r="AA2421" s="628"/>
      <c r="AB2421" s="628"/>
    </row>
    <row r="2422">
      <c r="A2422" s="635"/>
      <c r="B2422" s="357"/>
      <c r="C2422" s="630"/>
      <c r="D2422" s="630"/>
      <c r="E2422" s="630"/>
      <c r="F2422" s="640"/>
      <c r="G2422" s="632"/>
      <c r="H2422" s="632"/>
      <c r="I2422" s="632"/>
      <c r="J2422" s="632"/>
      <c r="K2422" s="632"/>
      <c r="L2422" s="633"/>
      <c r="M2422" s="633"/>
      <c r="N2422" s="634"/>
      <c r="O2422" s="627"/>
      <c r="P2422" s="627"/>
      <c r="Q2422" s="627"/>
      <c r="R2422" s="627"/>
      <c r="S2422" s="627"/>
      <c r="T2422" s="627"/>
      <c r="U2422" s="627"/>
      <c r="V2422" s="627"/>
      <c r="W2422" s="627"/>
      <c r="X2422" s="627"/>
      <c r="Y2422" s="627"/>
      <c r="Z2422" s="627"/>
      <c r="AA2422" s="628"/>
      <c r="AB2422" s="628"/>
    </row>
    <row r="2423">
      <c r="A2423" s="635"/>
      <c r="B2423" s="357"/>
      <c r="C2423" s="630"/>
      <c r="D2423" s="630"/>
      <c r="E2423" s="630"/>
      <c r="F2423" s="640"/>
      <c r="G2423" s="632"/>
      <c r="H2423" s="632"/>
      <c r="I2423" s="632"/>
      <c r="J2423" s="632"/>
      <c r="K2423" s="632"/>
      <c r="L2423" s="633"/>
      <c r="M2423" s="633"/>
      <c r="N2423" s="634"/>
      <c r="O2423" s="627"/>
      <c r="P2423" s="627"/>
      <c r="Q2423" s="627"/>
      <c r="R2423" s="627"/>
      <c r="S2423" s="627"/>
      <c r="T2423" s="627"/>
      <c r="U2423" s="627"/>
      <c r="V2423" s="627"/>
      <c r="W2423" s="627"/>
      <c r="X2423" s="627"/>
      <c r="Y2423" s="627"/>
      <c r="Z2423" s="627"/>
      <c r="AA2423" s="628"/>
      <c r="AB2423" s="628"/>
    </row>
    <row r="2424">
      <c r="A2424" s="635"/>
      <c r="B2424" s="357"/>
      <c r="C2424" s="630"/>
      <c r="D2424" s="630"/>
      <c r="E2424" s="630"/>
      <c r="F2424" s="640"/>
      <c r="G2424" s="632"/>
      <c r="H2424" s="632"/>
      <c r="I2424" s="632"/>
      <c r="J2424" s="632"/>
      <c r="K2424" s="632"/>
      <c r="L2424" s="633"/>
      <c r="M2424" s="633"/>
      <c r="N2424" s="634"/>
      <c r="O2424" s="627"/>
      <c r="P2424" s="627"/>
      <c r="Q2424" s="627"/>
      <c r="R2424" s="627"/>
      <c r="S2424" s="627"/>
      <c r="T2424" s="627"/>
      <c r="U2424" s="627"/>
      <c r="V2424" s="627"/>
      <c r="W2424" s="627"/>
      <c r="X2424" s="627"/>
      <c r="Y2424" s="627"/>
      <c r="Z2424" s="627"/>
      <c r="AA2424" s="628"/>
      <c r="AB2424" s="628"/>
    </row>
    <row r="2425">
      <c r="A2425" s="635"/>
      <c r="B2425" s="357"/>
      <c r="C2425" s="630"/>
      <c r="D2425" s="630"/>
      <c r="E2425" s="630"/>
      <c r="F2425" s="640"/>
      <c r="G2425" s="632"/>
      <c r="H2425" s="632"/>
      <c r="I2425" s="632"/>
      <c r="J2425" s="632"/>
      <c r="K2425" s="632"/>
      <c r="L2425" s="633"/>
      <c r="M2425" s="633"/>
      <c r="N2425" s="634"/>
      <c r="O2425" s="627"/>
      <c r="P2425" s="627"/>
      <c r="Q2425" s="627"/>
      <c r="R2425" s="627"/>
      <c r="S2425" s="627"/>
      <c r="T2425" s="627"/>
      <c r="U2425" s="627"/>
      <c r="V2425" s="627"/>
      <c r="W2425" s="627"/>
      <c r="X2425" s="627"/>
      <c r="Y2425" s="627"/>
      <c r="Z2425" s="627"/>
      <c r="AA2425" s="628"/>
      <c r="AB2425" s="628"/>
    </row>
    <row r="2426">
      <c r="A2426" s="635"/>
      <c r="B2426" s="357"/>
      <c r="C2426" s="630"/>
      <c r="D2426" s="630"/>
      <c r="E2426" s="630"/>
      <c r="F2426" s="640"/>
      <c r="G2426" s="632"/>
      <c r="H2426" s="632"/>
      <c r="I2426" s="632"/>
      <c r="J2426" s="632"/>
      <c r="K2426" s="632"/>
      <c r="L2426" s="633"/>
      <c r="M2426" s="633"/>
      <c r="N2426" s="634"/>
      <c r="O2426" s="627"/>
      <c r="P2426" s="627"/>
      <c r="Q2426" s="627"/>
      <c r="R2426" s="627"/>
      <c r="S2426" s="627"/>
      <c r="T2426" s="627"/>
      <c r="U2426" s="627"/>
      <c r="V2426" s="627"/>
      <c r="W2426" s="627"/>
      <c r="X2426" s="627"/>
      <c r="Y2426" s="627"/>
      <c r="Z2426" s="627"/>
      <c r="AA2426" s="628"/>
      <c r="AB2426" s="628"/>
    </row>
    <row r="2427">
      <c r="A2427" s="635"/>
      <c r="B2427" s="357"/>
      <c r="C2427" s="630"/>
      <c r="D2427" s="630"/>
      <c r="E2427" s="630"/>
      <c r="F2427" s="640"/>
      <c r="G2427" s="632"/>
      <c r="H2427" s="632"/>
      <c r="I2427" s="632"/>
      <c r="J2427" s="632"/>
      <c r="K2427" s="632"/>
      <c r="L2427" s="633"/>
      <c r="M2427" s="633"/>
      <c r="N2427" s="634"/>
      <c r="O2427" s="627"/>
      <c r="P2427" s="627"/>
      <c r="Q2427" s="627"/>
      <c r="R2427" s="627"/>
      <c r="S2427" s="627"/>
      <c r="T2427" s="627"/>
      <c r="U2427" s="627"/>
      <c r="V2427" s="627"/>
      <c r="W2427" s="627"/>
      <c r="X2427" s="627"/>
      <c r="Y2427" s="627"/>
      <c r="Z2427" s="627"/>
      <c r="AA2427" s="628"/>
      <c r="AB2427" s="628"/>
    </row>
    <row r="2428">
      <c r="A2428" s="635"/>
      <c r="B2428" s="357"/>
      <c r="C2428" s="630"/>
      <c r="D2428" s="630"/>
      <c r="E2428" s="630"/>
      <c r="F2428" s="640"/>
      <c r="G2428" s="632"/>
      <c r="H2428" s="632"/>
      <c r="I2428" s="632"/>
      <c r="J2428" s="632"/>
      <c r="K2428" s="632"/>
      <c r="L2428" s="633"/>
      <c r="M2428" s="633"/>
      <c r="N2428" s="634"/>
      <c r="O2428" s="627"/>
      <c r="P2428" s="627"/>
      <c r="Q2428" s="627"/>
      <c r="R2428" s="627"/>
      <c r="S2428" s="627"/>
      <c r="T2428" s="627"/>
      <c r="U2428" s="627"/>
      <c r="V2428" s="627"/>
      <c r="W2428" s="627"/>
      <c r="X2428" s="627"/>
      <c r="Y2428" s="627"/>
      <c r="Z2428" s="627"/>
      <c r="AA2428" s="628"/>
      <c r="AB2428" s="628"/>
    </row>
    <row r="2429">
      <c r="A2429" s="635"/>
      <c r="B2429" s="357"/>
      <c r="C2429" s="630"/>
      <c r="D2429" s="630"/>
      <c r="E2429" s="630"/>
      <c r="F2429" s="640"/>
      <c r="G2429" s="632"/>
      <c r="H2429" s="632"/>
      <c r="I2429" s="632"/>
      <c r="J2429" s="632"/>
      <c r="K2429" s="632"/>
      <c r="L2429" s="633"/>
      <c r="M2429" s="633"/>
      <c r="N2429" s="634"/>
      <c r="O2429" s="627"/>
      <c r="P2429" s="627"/>
      <c r="Q2429" s="627"/>
      <c r="R2429" s="627"/>
      <c r="S2429" s="627"/>
      <c r="T2429" s="627"/>
      <c r="U2429" s="627"/>
      <c r="V2429" s="627"/>
      <c r="W2429" s="627"/>
      <c r="X2429" s="627"/>
      <c r="Y2429" s="627"/>
      <c r="Z2429" s="627"/>
      <c r="AA2429" s="628"/>
      <c r="AB2429" s="628"/>
    </row>
    <row r="2430">
      <c r="A2430" s="635"/>
      <c r="B2430" s="357"/>
      <c r="C2430" s="630"/>
      <c r="D2430" s="630"/>
      <c r="E2430" s="630"/>
      <c r="F2430" s="640"/>
      <c r="G2430" s="632"/>
      <c r="H2430" s="632"/>
      <c r="I2430" s="632"/>
      <c r="J2430" s="632"/>
      <c r="K2430" s="632"/>
      <c r="L2430" s="633"/>
      <c r="M2430" s="633"/>
      <c r="N2430" s="634"/>
      <c r="O2430" s="627"/>
      <c r="P2430" s="627"/>
      <c r="Q2430" s="627"/>
      <c r="R2430" s="627"/>
      <c r="S2430" s="627"/>
      <c r="T2430" s="627"/>
      <c r="U2430" s="627"/>
      <c r="V2430" s="627"/>
      <c r="W2430" s="627"/>
      <c r="X2430" s="627"/>
      <c r="Y2430" s="627"/>
      <c r="Z2430" s="627"/>
      <c r="AA2430" s="628"/>
      <c r="AB2430" s="628"/>
    </row>
    <row r="2431">
      <c r="A2431" s="635"/>
      <c r="B2431" s="357"/>
      <c r="C2431" s="630"/>
      <c r="D2431" s="630"/>
      <c r="E2431" s="630"/>
      <c r="F2431" s="640"/>
      <c r="G2431" s="632"/>
      <c r="H2431" s="632"/>
      <c r="I2431" s="632"/>
      <c r="J2431" s="632"/>
      <c r="K2431" s="632"/>
      <c r="L2431" s="633"/>
      <c r="M2431" s="633"/>
      <c r="N2431" s="634"/>
      <c r="O2431" s="627"/>
      <c r="P2431" s="627"/>
      <c r="Q2431" s="627"/>
      <c r="R2431" s="627"/>
      <c r="S2431" s="627"/>
      <c r="T2431" s="627"/>
      <c r="U2431" s="627"/>
      <c r="V2431" s="627"/>
      <c r="W2431" s="627"/>
      <c r="X2431" s="627"/>
      <c r="Y2431" s="627"/>
      <c r="Z2431" s="627"/>
      <c r="AA2431" s="628"/>
      <c r="AB2431" s="628"/>
    </row>
    <row r="2432">
      <c r="A2432" s="635"/>
      <c r="B2432" s="357"/>
      <c r="C2432" s="630"/>
      <c r="D2432" s="630"/>
      <c r="E2432" s="630"/>
      <c r="F2432" s="640"/>
      <c r="G2432" s="632"/>
      <c r="H2432" s="632"/>
      <c r="I2432" s="632"/>
      <c r="J2432" s="632"/>
      <c r="K2432" s="632"/>
      <c r="L2432" s="633"/>
      <c r="M2432" s="633"/>
      <c r="N2432" s="634"/>
      <c r="O2432" s="627"/>
      <c r="P2432" s="627"/>
      <c r="Q2432" s="627"/>
      <c r="R2432" s="627"/>
      <c r="S2432" s="627"/>
      <c r="T2432" s="627"/>
      <c r="U2432" s="627"/>
      <c r="V2432" s="627"/>
      <c r="W2432" s="627"/>
      <c r="X2432" s="627"/>
      <c r="Y2432" s="627"/>
      <c r="Z2432" s="627"/>
      <c r="AA2432" s="628"/>
      <c r="AB2432" s="628"/>
    </row>
    <row r="2433">
      <c r="A2433" s="635"/>
      <c r="B2433" s="357"/>
      <c r="C2433" s="630"/>
      <c r="D2433" s="630"/>
      <c r="E2433" s="630"/>
      <c r="F2433" s="640"/>
      <c r="G2433" s="632"/>
      <c r="H2433" s="632"/>
      <c r="I2433" s="632"/>
      <c r="J2433" s="632"/>
      <c r="K2433" s="632"/>
      <c r="L2433" s="633"/>
      <c r="M2433" s="633"/>
      <c r="N2433" s="634"/>
      <c r="O2433" s="627"/>
      <c r="P2433" s="627"/>
      <c r="Q2433" s="627"/>
      <c r="R2433" s="627"/>
      <c r="S2433" s="627"/>
      <c r="T2433" s="627"/>
      <c r="U2433" s="627"/>
      <c r="V2433" s="627"/>
      <c r="W2433" s="627"/>
      <c r="X2433" s="627"/>
      <c r="Y2433" s="627"/>
      <c r="Z2433" s="627"/>
      <c r="AA2433" s="628"/>
      <c r="AB2433" s="628"/>
    </row>
    <row r="2434">
      <c r="A2434" s="635"/>
      <c r="B2434" s="357"/>
      <c r="C2434" s="630"/>
      <c r="D2434" s="630"/>
      <c r="E2434" s="630"/>
      <c r="F2434" s="640"/>
      <c r="G2434" s="632"/>
      <c r="H2434" s="632"/>
      <c r="I2434" s="632"/>
      <c r="J2434" s="632"/>
      <c r="K2434" s="632"/>
      <c r="L2434" s="633"/>
      <c r="M2434" s="633"/>
      <c r="N2434" s="634"/>
      <c r="O2434" s="627"/>
      <c r="P2434" s="627"/>
      <c r="Q2434" s="627"/>
      <c r="R2434" s="627"/>
      <c r="S2434" s="627"/>
      <c r="T2434" s="627"/>
      <c r="U2434" s="627"/>
      <c r="V2434" s="627"/>
      <c r="W2434" s="627"/>
      <c r="X2434" s="627"/>
      <c r="Y2434" s="627"/>
      <c r="Z2434" s="627"/>
      <c r="AA2434" s="628"/>
      <c r="AB2434" s="628"/>
    </row>
    <row r="2435">
      <c r="A2435" s="635"/>
      <c r="B2435" s="357"/>
      <c r="C2435" s="630"/>
      <c r="D2435" s="630"/>
      <c r="E2435" s="630"/>
      <c r="F2435" s="640"/>
      <c r="G2435" s="632"/>
      <c r="H2435" s="632"/>
      <c r="I2435" s="632"/>
      <c r="J2435" s="632"/>
      <c r="K2435" s="632"/>
      <c r="L2435" s="633"/>
      <c r="M2435" s="633"/>
      <c r="N2435" s="634"/>
      <c r="O2435" s="627"/>
      <c r="P2435" s="627"/>
      <c r="Q2435" s="627"/>
      <c r="R2435" s="627"/>
      <c r="S2435" s="627"/>
      <c r="T2435" s="627"/>
      <c r="U2435" s="627"/>
      <c r="V2435" s="627"/>
      <c r="W2435" s="627"/>
      <c r="X2435" s="627"/>
      <c r="Y2435" s="627"/>
      <c r="Z2435" s="627"/>
      <c r="AA2435" s="628"/>
      <c r="AB2435" s="628"/>
    </row>
    <row r="2436">
      <c r="A2436" s="635"/>
      <c r="B2436" s="357"/>
      <c r="C2436" s="630"/>
      <c r="D2436" s="630"/>
      <c r="E2436" s="630"/>
      <c r="F2436" s="640"/>
      <c r="G2436" s="632"/>
      <c r="H2436" s="632"/>
      <c r="I2436" s="632"/>
      <c r="J2436" s="632"/>
      <c r="K2436" s="632"/>
      <c r="L2436" s="633"/>
      <c r="M2436" s="633"/>
      <c r="N2436" s="634"/>
      <c r="O2436" s="627"/>
      <c r="P2436" s="627"/>
      <c r="Q2436" s="627"/>
      <c r="R2436" s="627"/>
      <c r="S2436" s="627"/>
      <c r="T2436" s="627"/>
      <c r="U2436" s="627"/>
      <c r="V2436" s="627"/>
      <c r="W2436" s="627"/>
      <c r="X2436" s="627"/>
      <c r="Y2436" s="627"/>
      <c r="Z2436" s="627"/>
      <c r="AA2436" s="628"/>
      <c r="AB2436" s="628"/>
    </row>
    <row r="2437">
      <c r="A2437" s="635"/>
      <c r="B2437" s="357"/>
      <c r="C2437" s="630"/>
      <c r="D2437" s="630"/>
      <c r="E2437" s="630"/>
      <c r="F2437" s="640"/>
      <c r="G2437" s="632"/>
      <c r="H2437" s="632"/>
      <c r="I2437" s="632"/>
      <c r="J2437" s="632"/>
      <c r="K2437" s="632"/>
      <c r="L2437" s="633"/>
      <c r="M2437" s="633"/>
      <c r="N2437" s="634"/>
      <c r="O2437" s="627"/>
      <c r="P2437" s="627"/>
      <c r="Q2437" s="627"/>
      <c r="R2437" s="627"/>
      <c r="S2437" s="627"/>
      <c r="T2437" s="627"/>
      <c r="U2437" s="627"/>
      <c r="V2437" s="627"/>
      <c r="W2437" s="627"/>
      <c r="X2437" s="627"/>
      <c r="Y2437" s="627"/>
      <c r="Z2437" s="627"/>
      <c r="AA2437" s="628"/>
      <c r="AB2437" s="628"/>
    </row>
    <row r="2438">
      <c r="A2438" s="635"/>
      <c r="B2438" s="357"/>
      <c r="C2438" s="630"/>
      <c r="D2438" s="630"/>
      <c r="E2438" s="630"/>
      <c r="F2438" s="640"/>
      <c r="G2438" s="632"/>
      <c r="H2438" s="632"/>
      <c r="I2438" s="632"/>
      <c r="J2438" s="632"/>
      <c r="K2438" s="632"/>
      <c r="L2438" s="633"/>
      <c r="M2438" s="633"/>
      <c r="N2438" s="634"/>
      <c r="O2438" s="627"/>
      <c r="P2438" s="627"/>
      <c r="Q2438" s="627"/>
      <c r="R2438" s="627"/>
      <c r="S2438" s="627"/>
      <c r="T2438" s="627"/>
      <c r="U2438" s="627"/>
      <c r="V2438" s="627"/>
      <c r="W2438" s="627"/>
      <c r="X2438" s="627"/>
      <c r="Y2438" s="627"/>
      <c r="Z2438" s="627"/>
      <c r="AA2438" s="628"/>
      <c r="AB2438" s="628"/>
    </row>
    <row r="2439">
      <c r="A2439" s="635"/>
      <c r="B2439" s="357"/>
      <c r="C2439" s="630"/>
      <c r="D2439" s="630"/>
      <c r="E2439" s="630"/>
      <c r="F2439" s="640"/>
      <c r="G2439" s="632"/>
      <c r="H2439" s="632"/>
      <c r="I2439" s="632"/>
      <c r="J2439" s="632"/>
      <c r="K2439" s="632"/>
      <c r="L2439" s="633"/>
      <c r="M2439" s="633"/>
      <c r="N2439" s="634"/>
      <c r="O2439" s="627"/>
      <c r="P2439" s="627"/>
      <c r="Q2439" s="627"/>
      <c r="R2439" s="627"/>
      <c r="S2439" s="627"/>
      <c r="T2439" s="627"/>
      <c r="U2439" s="627"/>
      <c r="V2439" s="627"/>
      <c r="W2439" s="627"/>
      <c r="X2439" s="627"/>
      <c r="Y2439" s="627"/>
      <c r="Z2439" s="627"/>
      <c r="AA2439" s="628"/>
      <c r="AB2439" s="628"/>
    </row>
    <row r="2440">
      <c r="A2440" s="635"/>
      <c r="B2440" s="357"/>
      <c r="C2440" s="630"/>
      <c r="D2440" s="630"/>
      <c r="E2440" s="630"/>
      <c r="F2440" s="640"/>
      <c r="G2440" s="632"/>
      <c r="H2440" s="632"/>
      <c r="I2440" s="632"/>
      <c r="J2440" s="632"/>
      <c r="K2440" s="632"/>
      <c r="L2440" s="633"/>
      <c r="M2440" s="633"/>
      <c r="N2440" s="634"/>
      <c r="O2440" s="627"/>
      <c r="P2440" s="627"/>
      <c r="Q2440" s="627"/>
      <c r="R2440" s="627"/>
      <c r="S2440" s="627"/>
      <c r="T2440" s="627"/>
      <c r="U2440" s="627"/>
      <c r="V2440" s="627"/>
      <c r="W2440" s="627"/>
      <c r="X2440" s="627"/>
      <c r="Y2440" s="627"/>
      <c r="Z2440" s="627"/>
      <c r="AA2440" s="628"/>
      <c r="AB2440" s="628"/>
    </row>
    <row r="2441">
      <c r="A2441" s="635"/>
      <c r="B2441" s="357"/>
      <c r="C2441" s="630"/>
      <c r="D2441" s="630"/>
      <c r="E2441" s="630"/>
      <c r="F2441" s="640"/>
      <c r="G2441" s="632"/>
      <c r="H2441" s="632"/>
      <c r="I2441" s="632"/>
      <c r="J2441" s="632"/>
      <c r="K2441" s="632"/>
      <c r="L2441" s="633"/>
      <c r="M2441" s="633"/>
      <c r="N2441" s="634"/>
      <c r="O2441" s="627"/>
      <c r="P2441" s="627"/>
      <c r="Q2441" s="627"/>
      <c r="R2441" s="627"/>
      <c r="S2441" s="627"/>
      <c r="T2441" s="627"/>
      <c r="U2441" s="627"/>
      <c r="V2441" s="627"/>
      <c r="W2441" s="627"/>
      <c r="X2441" s="627"/>
      <c r="Y2441" s="627"/>
      <c r="Z2441" s="627"/>
      <c r="AA2441" s="628"/>
      <c r="AB2441" s="628"/>
    </row>
    <row r="2442">
      <c r="A2442" s="635"/>
      <c r="B2442" s="357"/>
      <c r="C2442" s="630"/>
      <c r="D2442" s="630"/>
      <c r="E2442" s="630"/>
      <c r="F2442" s="640"/>
      <c r="G2442" s="632"/>
      <c r="H2442" s="632"/>
      <c r="I2442" s="632"/>
      <c r="J2442" s="632"/>
      <c r="K2442" s="632"/>
      <c r="L2442" s="633"/>
      <c r="M2442" s="633"/>
      <c r="N2442" s="634"/>
      <c r="O2442" s="627"/>
      <c r="P2442" s="627"/>
      <c r="Q2442" s="627"/>
      <c r="R2442" s="627"/>
      <c r="S2442" s="627"/>
      <c r="T2442" s="627"/>
      <c r="U2442" s="627"/>
      <c r="V2442" s="627"/>
      <c r="W2442" s="627"/>
      <c r="X2442" s="627"/>
      <c r="Y2442" s="627"/>
      <c r="Z2442" s="627"/>
      <c r="AA2442" s="628"/>
      <c r="AB2442" s="628"/>
    </row>
    <row r="2443">
      <c r="A2443" s="635"/>
      <c r="B2443" s="357"/>
      <c r="C2443" s="630"/>
      <c r="D2443" s="630"/>
      <c r="E2443" s="630"/>
      <c r="F2443" s="640"/>
      <c r="G2443" s="632"/>
      <c r="H2443" s="632"/>
      <c r="I2443" s="632"/>
      <c r="J2443" s="632"/>
      <c r="K2443" s="632"/>
      <c r="L2443" s="633"/>
      <c r="M2443" s="633"/>
      <c r="N2443" s="634"/>
      <c r="O2443" s="627"/>
      <c r="P2443" s="627"/>
      <c r="Q2443" s="627"/>
      <c r="R2443" s="627"/>
      <c r="S2443" s="627"/>
      <c r="T2443" s="627"/>
      <c r="U2443" s="627"/>
      <c r="V2443" s="627"/>
      <c r="W2443" s="627"/>
      <c r="X2443" s="627"/>
      <c r="Y2443" s="627"/>
      <c r="Z2443" s="627"/>
      <c r="AA2443" s="628"/>
      <c r="AB2443" s="628"/>
    </row>
    <row r="2444">
      <c r="A2444" s="635"/>
      <c r="B2444" s="357"/>
      <c r="C2444" s="630"/>
      <c r="D2444" s="630"/>
      <c r="E2444" s="630"/>
      <c r="F2444" s="640"/>
      <c r="G2444" s="632"/>
      <c r="H2444" s="632"/>
      <c r="I2444" s="632"/>
      <c r="J2444" s="632"/>
      <c r="K2444" s="632"/>
      <c r="L2444" s="633"/>
      <c r="M2444" s="633"/>
      <c r="N2444" s="634"/>
      <c r="O2444" s="627"/>
      <c r="P2444" s="627"/>
      <c r="Q2444" s="627"/>
      <c r="R2444" s="627"/>
      <c r="S2444" s="627"/>
      <c r="T2444" s="627"/>
      <c r="U2444" s="627"/>
      <c r="V2444" s="627"/>
      <c r="W2444" s="627"/>
      <c r="X2444" s="627"/>
      <c r="Y2444" s="627"/>
      <c r="Z2444" s="627"/>
      <c r="AA2444" s="628"/>
      <c r="AB2444" s="628"/>
    </row>
    <row r="2445">
      <c r="A2445" s="635"/>
      <c r="B2445" s="357"/>
      <c r="C2445" s="630"/>
      <c r="D2445" s="630"/>
      <c r="E2445" s="630"/>
      <c r="F2445" s="640"/>
      <c r="G2445" s="632"/>
      <c r="H2445" s="632"/>
      <c r="I2445" s="632"/>
      <c r="J2445" s="632"/>
      <c r="K2445" s="632"/>
      <c r="L2445" s="633"/>
      <c r="M2445" s="633"/>
      <c r="N2445" s="634"/>
      <c r="O2445" s="627"/>
      <c r="P2445" s="627"/>
      <c r="Q2445" s="627"/>
      <c r="R2445" s="627"/>
      <c r="S2445" s="627"/>
      <c r="T2445" s="627"/>
      <c r="U2445" s="627"/>
      <c r="V2445" s="627"/>
      <c r="W2445" s="627"/>
      <c r="X2445" s="627"/>
      <c r="Y2445" s="627"/>
      <c r="Z2445" s="627"/>
      <c r="AA2445" s="628"/>
      <c r="AB2445" s="628"/>
    </row>
    <row r="2446">
      <c r="A2446" s="635"/>
      <c r="B2446" s="357"/>
      <c r="C2446" s="630"/>
      <c r="D2446" s="630"/>
      <c r="E2446" s="630"/>
      <c r="F2446" s="640"/>
      <c r="G2446" s="632"/>
      <c r="H2446" s="632"/>
      <c r="I2446" s="632"/>
      <c r="J2446" s="632"/>
      <c r="K2446" s="632"/>
      <c r="L2446" s="633"/>
      <c r="M2446" s="633"/>
      <c r="N2446" s="634"/>
      <c r="O2446" s="627"/>
      <c r="P2446" s="627"/>
      <c r="Q2446" s="627"/>
      <c r="R2446" s="627"/>
      <c r="S2446" s="627"/>
      <c r="T2446" s="627"/>
      <c r="U2446" s="627"/>
      <c r="V2446" s="627"/>
      <c r="W2446" s="627"/>
      <c r="X2446" s="627"/>
      <c r="Y2446" s="627"/>
      <c r="Z2446" s="627"/>
      <c r="AA2446" s="628"/>
      <c r="AB2446" s="628"/>
    </row>
    <row r="2447">
      <c r="A2447" s="635"/>
      <c r="B2447" s="357"/>
      <c r="C2447" s="630"/>
      <c r="D2447" s="630"/>
      <c r="E2447" s="630"/>
      <c r="F2447" s="640"/>
      <c r="G2447" s="632"/>
      <c r="H2447" s="632"/>
      <c r="I2447" s="632"/>
      <c r="J2447" s="632"/>
      <c r="K2447" s="632"/>
      <c r="L2447" s="633"/>
      <c r="M2447" s="633"/>
      <c r="N2447" s="634"/>
      <c r="O2447" s="627"/>
      <c r="P2447" s="627"/>
      <c r="Q2447" s="627"/>
      <c r="R2447" s="627"/>
      <c r="S2447" s="627"/>
      <c r="T2447" s="627"/>
      <c r="U2447" s="627"/>
      <c r="V2447" s="627"/>
      <c r="W2447" s="627"/>
      <c r="X2447" s="627"/>
      <c r="Y2447" s="627"/>
      <c r="Z2447" s="627"/>
      <c r="AA2447" s="628"/>
      <c r="AB2447" s="628"/>
    </row>
    <row r="2448">
      <c r="A2448" s="635"/>
      <c r="B2448" s="357"/>
      <c r="C2448" s="630"/>
      <c r="D2448" s="630"/>
      <c r="E2448" s="630"/>
      <c r="F2448" s="640"/>
      <c r="G2448" s="632"/>
      <c r="H2448" s="632"/>
      <c r="I2448" s="632"/>
      <c r="J2448" s="632"/>
      <c r="K2448" s="632"/>
      <c r="L2448" s="633"/>
      <c r="M2448" s="633"/>
      <c r="N2448" s="634"/>
      <c r="O2448" s="627"/>
      <c r="P2448" s="627"/>
      <c r="Q2448" s="627"/>
      <c r="R2448" s="627"/>
      <c r="S2448" s="627"/>
      <c r="T2448" s="627"/>
      <c r="U2448" s="627"/>
      <c r="V2448" s="627"/>
      <c r="W2448" s="627"/>
      <c r="X2448" s="627"/>
      <c r="Y2448" s="627"/>
      <c r="Z2448" s="627"/>
      <c r="AA2448" s="628"/>
      <c r="AB2448" s="628"/>
    </row>
    <row r="2449">
      <c r="A2449" s="635"/>
      <c r="B2449" s="357"/>
      <c r="C2449" s="630"/>
      <c r="D2449" s="630"/>
      <c r="E2449" s="630"/>
      <c r="F2449" s="640"/>
      <c r="G2449" s="632"/>
      <c r="H2449" s="632"/>
      <c r="I2449" s="632"/>
      <c r="J2449" s="632"/>
      <c r="K2449" s="632"/>
      <c r="L2449" s="633"/>
      <c r="M2449" s="633"/>
      <c r="N2449" s="634"/>
      <c r="O2449" s="627"/>
      <c r="P2449" s="627"/>
      <c r="Q2449" s="627"/>
      <c r="R2449" s="627"/>
      <c r="S2449" s="627"/>
      <c r="T2449" s="627"/>
      <c r="U2449" s="627"/>
      <c r="V2449" s="627"/>
      <c r="W2449" s="627"/>
      <c r="X2449" s="627"/>
      <c r="Y2449" s="627"/>
      <c r="Z2449" s="627"/>
      <c r="AA2449" s="628"/>
      <c r="AB2449" s="628"/>
    </row>
    <row r="2450">
      <c r="A2450" s="635"/>
      <c r="B2450" s="357"/>
      <c r="C2450" s="630"/>
      <c r="D2450" s="630"/>
      <c r="E2450" s="630"/>
      <c r="F2450" s="640"/>
      <c r="G2450" s="632"/>
      <c r="H2450" s="632"/>
      <c r="I2450" s="632"/>
      <c r="J2450" s="632"/>
      <c r="K2450" s="632"/>
      <c r="L2450" s="633"/>
      <c r="M2450" s="633"/>
      <c r="N2450" s="634"/>
      <c r="O2450" s="627"/>
      <c r="P2450" s="627"/>
      <c r="Q2450" s="627"/>
      <c r="R2450" s="627"/>
      <c r="S2450" s="627"/>
      <c r="T2450" s="627"/>
      <c r="U2450" s="627"/>
      <c r="V2450" s="627"/>
      <c r="W2450" s="627"/>
      <c r="X2450" s="627"/>
      <c r="Y2450" s="627"/>
      <c r="Z2450" s="627"/>
      <c r="AA2450" s="628"/>
      <c r="AB2450" s="628"/>
    </row>
    <row r="2451">
      <c r="A2451" s="635"/>
      <c r="B2451" s="357"/>
      <c r="C2451" s="630"/>
      <c r="D2451" s="630"/>
      <c r="E2451" s="630"/>
      <c r="F2451" s="640"/>
      <c r="G2451" s="632"/>
      <c r="H2451" s="632"/>
      <c r="I2451" s="632"/>
      <c r="J2451" s="632"/>
      <c r="K2451" s="632"/>
      <c r="L2451" s="633"/>
      <c r="M2451" s="633"/>
      <c r="N2451" s="634"/>
      <c r="O2451" s="627"/>
      <c r="P2451" s="627"/>
      <c r="Q2451" s="627"/>
      <c r="R2451" s="627"/>
      <c r="S2451" s="627"/>
      <c r="T2451" s="627"/>
      <c r="U2451" s="627"/>
      <c r="V2451" s="627"/>
      <c r="W2451" s="627"/>
      <c r="X2451" s="627"/>
      <c r="Y2451" s="627"/>
      <c r="Z2451" s="627"/>
      <c r="AA2451" s="628"/>
      <c r="AB2451" s="628"/>
    </row>
    <row r="2452">
      <c r="A2452" s="635"/>
      <c r="B2452" s="357"/>
      <c r="C2452" s="630"/>
      <c r="D2452" s="630"/>
      <c r="E2452" s="630"/>
      <c r="F2452" s="640"/>
      <c r="G2452" s="632"/>
      <c r="H2452" s="632"/>
      <c r="I2452" s="632"/>
      <c r="J2452" s="632"/>
      <c r="K2452" s="632"/>
      <c r="L2452" s="633"/>
      <c r="M2452" s="633"/>
      <c r="N2452" s="634"/>
      <c r="O2452" s="627"/>
      <c r="P2452" s="627"/>
      <c r="Q2452" s="627"/>
      <c r="R2452" s="627"/>
      <c r="S2452" s="627"/>
      <c r="T2452" s="627"/>
      <c r="U2452" s="627"/>
      <c r="V2452" s="627"/>
      <c r="W2452" s="627"/>
      <c r="X2452" s="627"/>
      <c r="Y2452" s="627"/>
      <c r="Z2452" s="627"/>
      <c r="AA2452" s="628"/>
      <c r="AB2452" s="628"/>
    </row>
    <row r="2453">
      <c r="A2453" s="635"/>
      <c r="B2453" s="357"/>
      <c r="C2453" s="630"/>
      <c r="D2453" s="630"/>
      <c r="E2453" s="630"/>
      <c r="F2453" s="640"/>
      <c r="G2453" s="632"/>
      <c r="H2453" s="632"/>
      <c r="I2453" s="632"/>
      <c r="J2453" s="632"/>
      <c r="K2453" s="632"/>
      <c r="L2453" s="633"/>
      <c r="M2453" s="633"/>
      <c r="N2453" s="634"/>
      <c r="O2453" s="627"/>
      <c r="P2453" s="627"/>
      <c r="Q2453" s="627"/>
      <c r="R2453" s="627"/>
      <c r="S2453" s="627"/>
      <c r="T2453" s="627"/>
      <c r="U2453" s="627"/>
      <c r="V2453" s="627"/>
      <c r="W2453" s="627"/>
      <c r="X2453" s="627"/>
      <c r="Y2453" s="627"/>
      <c r="Z2453" s="627"/>
      <c r="AA2453" s="628"/>
      <c r="AB2453" s="628"/>
    </row>
    <row r="2454">
      <c r="A2454" s="635"/>
      <c r="B2454" s="357"/>
      <c r="C2454" s="630"/>
      <c r="D2454" s="630"/>
      <c r="E2454" s="630"/>
      <c r="F2454" s="640"/>
      <c r="G2454" s="632"/>
      <c r="H2454" s="632"/>
      <c r="I2454" s="632"/>
      <c r="J2454" s="632"/>
      <c r="K2454" s="632"/>
      <c r="L2454" s="633"/>
      <c r="M2454" s="633"/>
      <c r="N2454" s="634"/>
      <c r="O2454" s="627"/>
      <c r="P2454" s="627"/>
      <c r="Q2454" s="627"/>
      <c r="R2454" s="627"/>
      <c r="S2454" s="627"/>
      <c r="T2454" s="627"/>
      <c r="U2454" s="627"/>
      <c r="V2454" s="627"/>
      <c r="W2454" s="627"/>
      <c r="X2454" s="627"/>
      <c r="Y2454" s="627"/>
      <c r="Z2454" s="627"/>
      <c r="AA2454" s="628"/>
      <c r="AB2454" s="628"/>
    </row>
    <row r="2455">
      <c r="A2455" s="635"/>
      <c r="B2455" s="357"/>
      <c r="C2455" s="630"/>
      <c r="D2455" s="630"/>
      <c r="E2455" s="630"/>
      <c r="F2455" s="640"/>
      <c r="G2455" s="632"/>
      <c r="H2455" s="632"/>
      <c r="I2455" s="632"/>
      <c r="J2455" s="632"/>
      <c r="K2455" s="632"/>
      <c r="L2455" s="633"/>
      <c r="M2455" s="633"/>
      <c r="N2455" s="634"/>
      <c r="O2455" s="627"/>
      <c r="P2455" s="627"/>
      <c r="Q2455" s="627"/>
      <c r="R2455" s="627"/>
      <c r="S2455" s="627"/>
      <c r="T2455" s="627"/>
      <c r="U2455" s="627"/>
      <c r="V2455" s="627"/>
      <c r="W2455" s="627"/>
      <c r="X2455" s="627"/>
      <c r="Y2455" s="627"/>
      <c r="Z2455" s="627"/>
      <c r="AA2455" s="628"/>
      <c r="AB2455" s="628"/>
    </row>
    <row r="2456">
      <c r="A2456" s="635"/>
      <c r="B2456" s="357"/>
      <c r="C2456" s="630"/>
      <c r="D2456" s="630"/>
      <c r="E2456" s="630"/>
      <c r="F2456" s="640"/>
      <c r="G2456" s="632"/>
      <c r="H2456" s="632"/>
      <c r="I2456" s="632"/>
      <c r="J2456" s="632"/>
      <c r="K2456" s="632"/>
      <c r="L2456" s="633"/>
      <c r="M2456" s="633"/>
      <c r="N2456" s="634"/>
      <c r="O2456" s="627"/>
      <c r="P2456" s="627"/>
      <c r="Q2456" s="627"/>
      <c r="R2456" s="627"/>
      <c r="S2456" s="627"/>
      <c r="T2456" s="627"/>
      <c r="U2456" s="627"/>
      <c r="V2456" s="627"/>
      <c r="W2456" s="627"/>
      <c r="X2456" s="627"/>
      <c r="Y2456" s="627"/>
      <c r="Z2456" s="627"/>
      <c r="AA2456" s="628"/>
      <c r="AB2456" s="628"/>
    </row>
    <row r="2457">
      <c r="A2457" s="635"/>
      <c r="B2457" s="357"/>
      <c r="C2457" s="630"/>
      <c r="D2457" s="630"/>
      <c r="E2457" s="630"/>
      <c r="F2457" s="640"/>
      <c r="G2457" s="632"/>
      <c r="H2457" s="632"/>
      <c r="I2457" s="632"/>
      <c r="J2457" s="632"/>
      <c r="K2457" s="632"/>
      <c r="L2457" s="633"/>
      <c r="M2457" s="633"/>
      <c r="N2457" s="634"/>
      <c r="O2457" s="627"/>
      <c r="P2457" s="627"/>
      <c r="Q2457" s="627"/>
      <c r="R2457" s="627"/>
      <c r="S2457" s="627"/>
      <c r="T2457" s="627"/>
      <c r="U2457" s="627"/>
      <c r="V2457" s="627"/>
      <c r="W2457" s="627"/>
      <c r="X2457" s="627"/>
      <c r="Y2457" s="627"/>
      <c r="Z2457" s="627"/>
      <c r="AA2457" s="628"/>
      <c r="AB2457" s="628"/>
    </row>
    <row r="2458">
      <c r="A2458" s="635"/>
      <c r="B2458" s="357"/>
      <c r="C2458" s="630"/>
      <c r="D2458" s="630"/>
      <c r="E2458" s="630"/>
      <c r="F2458" s="640"/>
      <c r="G2458" s="632"/>
      <c r="H2458" s="632"/>
      <c r="I2458" s="632"/>
      <c r="J2458" s="632"/>
      <c r="K2458" s="632"/>
      <c r="L2458" s="633"/>
      <c r="M2458" s="633"/>
      <c r="N2458" s="634"/>
      <c r="O2458" s="627"/>
      <c r="P2458" s="627"/>
      <c r="Q2458" s="627"/>
      <c r="R2458" s="627"/>
      <c r="S2458" s="627"/>
      <c r="T2458" s="627"/>
      <c r="U2458" s="627"/>
      <c r="V2458" s="627"/>
      <c r="W2458" s="627"/>
      <c r="X2458" s="627"/>
      <c r="Y2458" s="627"/>
      <c r="Z2458" s="627"/>
      <c r="AA2458" s="628"/>
      <c r="AB2458" s="628"/>
    </row>
    <row r="2459">
      <c r="A2459" s="635"/>
      <c r="B2459" s="357"/>
      <c r="C2459" s="630"/>
      <c r="D2459" s="630"/>
      <c r="E2459" s="630"/>
      <c r="F2459" s="640"/>
      <c r="G2459" s="632"/>
      <c r="H2459" s="632"/>
      <c r="I2459" s="632"/>
      <c r="J2459" s="632"/>
      <c r="K2459" s="632"/>
      <c r="L2459" s="633"/>
      <c r="M2459" s="633"/>
      <c r="N2459" s="634"/>
      <c r="O2459" s="627"/>
      <c r="P2459" s="627"/>
      <c r="Q2459" s="627"/>
      <c r="R2459" s="627"/>
      <c r="S2459" s="627"/>
      <c r="T2459" s="627"/>
      <c r="U2459" s="627"/>
      <c r="V2459" s="627"/>
      <c r="W2459" s="627"/>
      <c r="X2459" s="627"/>
      <c r="Y2459" s="627"/>
      <c r="Z2459" s="627"/>
      <c r="AA2459" s="628"/>
      <c r="AB2459" s="628"/>
    </row>
    <row r="2460">
      <c r="A2460" s="635"/>
      <c r="B2460" s="357"/>
      <c r="C2460" s="630"/>
      <c r="D2460" s="630"/>
      <c r="E2460" s="630"/>
      <c r="F2460" s="640"/>
      <c r="G2460" s="632"/>
      <c r="H2460" s="632"/>
      <c r="I2460" s="632"/>
      <c r="J2460" s="632"/>
      <c r="K2460" s="632"/>
      <c r="L2460" s="633"/>
      <c r="M2460" s="633"/>
      <c r="N2460" s="634"/>
      <c r="O2460" s="627"/>
      <c r="P2460" s="627"/>
      <c r="Q2460" s="627"/>
      <c r="R2460" s="627"/>
      <c r="S2460" s="627"/>
      <c r="T2460" s="627"/>
      <c r="U2460" s="627"/>
      <c r="V2460" s="627"/>
      <c r="W2460" s="627"/>
      <c r="X2460" s="627"/>
      <c r="Y2460" s="627"/>
      <c r="Z2460" s="627"/>
      <c r="AA2460" s="628"/>
      <c r="AB2460" s="628"/>
    </row>
    <row r="2461">
      <c r="A2461" s="635"/>
      <c r="B2461" s="357"/>
      <c r="C2461" s="630"/>
      <c r="D2461" s="630"/>
      <c r="E2461" s="630"/>
      <c r="F2461" s="640"/>
      <c r="G2461" s="632"/>
      <c r="H2461" s="632"/>
      <c r="I2461" s="632"/>
      <c r="J2461" s="632"/>
      <c r="K2461" s="632"/>
      <c r="L2461" s="633"/>
      <c r="M2461" s="633"/>
      <c r="N2461" s="634"/>
      <c r="O2461" s="627"/>
      <c r="P2461" s="627"/>
      <c r="Q2461" s="627"/>
      <c r="R2461" s="627"/>
      <c r="S2461" s="627"/>
      <c r="T2461" s="627"/>
      <c r="U2461" s="627"/>
      <c r="V2461" s="627"/>
      <c r="W2461" s="627"/>
      <c r="X2461" s="627"/>
      <c r="Y2461" s="627"/>
      <c r="Z2461" s="627"/>
      <c r="AA2461" s="628"/>
      <c r="AB2461" s="628"/>
    </row>
    <row r="2462">
      <c r="A2462" s="635"/>
      <c r="B2462" s="357"/>
      <c r="C2462" s="630"/>
      <c r="D2462" s="630"/>
      <c r="E2462" s="630"/>
      <c r="F2462" s="640"/>
      <c r="G2462" s="632"/>
      <c r="H2462" s="632"/>
      <c r="I2462" s="632"/>
      <c r="J2462" s="632"/>
      <c r="K2462" s="632"/>
      <c r="L2462" s="633"/>
      <c r="M2462" s="633"/>
      <c r="N2462" s="634"/>
      <c r="O2462" s="627"/>
      <c r="P2462" s="627"/>
      <c r="Q2462" s="627"/>
      <c r="R2462" s="627"/>
      <c r="S2462" s="627"/>
      <c r="T2462" s="627"/>
      <c r="U2462" s="627"/>
      <c r="V2462" s="627"/>
      <c r="W2462" s="627"/>
      <c r="X2462" s="627"/>
      <c r="Y2462" s="627"/>
      <c r="Z2462" s="627"/>
      <c r="AA2462" s="628"/>
      <c r="AB2462" s="628"/>
    </row>
    <row r="2463">
      <c r="A2463" s="635"/>
      <c r="B2463" s="357"/>
      <c r="C2463" s="630"/>
      <c r="D2463" s="630"/>
      <c r="E2463" s="630"/>
      <c r="F2463" s="640"/>
      <c r="G2463" s="632"/>
      <c r="H2463" s="632"/>
      <c r="I2463" s="632"/>
      <c r="J2463" s="632"/>
      <c r="K2463" s="632"/>
      <c r="L2463" s="633"/>
      <c r="M2463" s="633"/>
      <c r="N2463" s="634"/>
      <c r="O2463" s="627"/>
      <c r="P2463" s="627"/>
      <c r="Q2463" s="627"/>
      <c r="R2463" s="627"/>
      <c r="S2463" s="627"/>
      <c r="T2463" s="627"/>
      <c r="U2463" s="627"/>
      <c r="V2463" s="627"/>
      <c r="W2463" s="627"/>
      <c r="X2463" s="627"/>
      <c r="Y2463" s="627"/>
      <c r="Z2463" s="627"/>
      <c r="AA2463" s="628"/>
      <c r="AB2463" s="628"/>
    </row>
    <row r="2464">
      <c r="A2464" s="635"/>
      <c r="B2464" s="357"/>
      <c r="C2464" s="630"/>
      <c r="D2464" s="630"/>
      <c r="E2464" s="630"/>
      <c r="F2464" s="640"/>
      <c r="G2464" s="632"/>
      <c r="H2464" s="632"/>
      <c r="I2464" s="632"/>
      <c r="J2464" s="632"/>
      <c r="K2464" s="632"/>
      <c r="L2464" s="633"/>
      <c r="M2464" s="633"/>
      <c r="N2464" s="634"/>
      <c r="O2464" s="627"/>
      <c r="P2464" s="627"/>
      <c r="Q2464" s="627"/>
      <c r="R2464" s="627"/>
      <c r="S2464" s="627"/>
      <c r="T2464" s="627"/>
      <c r="U2464" s="627"/>
      <c r="V2464" s="627"/>
      <c r="W2464" s="627"/>
      <c r="X2464" s="627"/>
      <c r="Y2464" s="627"/>
      <c r="Z2464" s="627"/>
      <c r="AA2464" s="628"/>
      <c r="AB2464" s="628"/>
    </row>
    <row r="2465">
      <c r="A2465" s="635"/>
      <c r="B2465" s="357"/>
      <c r="C2465" s="630"/>
      <c r="D2465" s="630"/>
      <c r="E2465" s="630"/>
      <c r="F2465" s="640"/>
      <c r="G2465" s="632"/>
      <c r="H2465" s="632"/>
      <c r="I2465" s="632"/>
      <c r="J2465" s="632"/>
      <c r="K2465" s="632"/>
      <c r="L2465" s="633"/>
      <c r="M2465" s="633"/>
      <c r="N2465" s="634"/>
      <c r="O2465" s="627"/>
      <c r="P2465" s="627"/>
      <c r="Q2465" s="627"/>
      <c r="R2465" s="627"/>
      <c r="S2465" s="627"/>
      <c r="T2465" s="627"/>
      <c r="U2465" s="627"/>
      <c r="V2465" s="627"/>
      <c r="W2465" s="627"/>
      <c r="X2465" s="627"/>
      <c r="Y2465" s="627"/>
      <c r="Z2465" s="627"/>
      <c r="AA2465" s="628"/>
      <c r="AB2465" s="628"/>
    </row>
    <row r="2466">
      <c r="A2466" s="635"/>
      <c r="B2466" s="357"/>
      <c r="C2466" s="630"/>
      <c r="D2466" s="630"/>
      <c r="E2466" s="630"/>
      <c r="F2466" s="640"/>
      <c r="G2466" s="632"/>
      <c r="H2466" s="632"/>
      <c r="I2466" s="632"/>
      <c r="J2466" s="632"/>
      <c r="K2466" s="632"/>
      <c r="L2466" s="633"/>
      <c r="M2466" s="633"/>
      <c r="N2466" s="634"/>
      <c r="O2466" s="627"/>
      <c r="P2466" s="627"/>
      <c r="Q2466" s="627"/>
      <c r="R2466" s="627"/>
      <c r="S2466" s="627"/>
      <c r="T2466" s="627"/>
      <c r="U2466" s="627"/>
      <c r="V2466" s="627"/>
      <c r="W2466" s="627"/>
      <c r="X2466" s="627"/>
      <c r="Y2466" s="627"/>
      <c r="Z2466" s="627"/>
      <c r="AA2466" s="628"/>
      <c r="AB2466" s="628"/>
    </row>
    <row r="2467">
      <c r="A2467" s="635"/>
      <c r="B2467" s="357"/>
      <c r="C2467" s="630"/>
      <c r="D2467" s="630"/>
      <c r="E2467" s="630"/>
      <c r="F2467" s="640"/>
      <c r="G2467" s="632"/>
      <c r="H2467" s="632"/>
      <c r="I2467" s="632"/>
      <c r="J2467" s="632"/>
      <c r="K2467" s="632"/>
      <c r="L2467" s="633"/>
      <c r="M2467" s="633"/>
      <c r="N2467" s="634"/>
      <c r="O2467" s="627"/>
      <c r="P2467" s="627"/>
      <c r="Q2467" s="627"/>
      <c r="R2467" s="627"/>
      <c r="S2467" s="627"/>
      <c r="T2467" s="627"/>
      <c r="U2467" s="627"/>
      <c r="V2467" s="627"/>
      <c r="W2467" s="627"/>
      <c r="X2467" s="627"/>
      <c r="Y2467" s="627"/>
      <c r="Z2467" s="627"/>
      <c r="AA2467" s="628"/>
      <c r="AB2467" s="628"/>
    </row>
    <row r="2468">
      <c r="A2468" s="635"/>
      <c r="B2468" s="357"/>
      <c r="C2468" s="630"/>
      <c r="D2468" s="630"/>
      <c r="E2468" s="630"/>
      <c r="F2468" s="640"/>
      <c r="G2468" s="632"/>
      <c r="H2468" s="632"/>
      <c r="I2468" s="632"/>
      <c r="J2468" s="632"/>
      <c r="K2468" s="632"/>
      <c r="L2468" s="633"/>
      <c r="M2468" s="633"/>
      <c r="N2468" s="634"/>
      <c r="O2468" s="627"/>
      <c r="P2468" s="627"/>
      <c r="Q2468" s="627"/>
      <c r="R2468" s="627"/>
      <c r="S2468" s="627"/>
      <c r="T2468" s="627"/>
      <c r="U2468" s="627"/>
      <c r="V2468" s="627"/>
      <c r="W2468" s="627"/>
      <c r="X2468" s="627"/>
      <c r="Y2468" s="627"/>
      <c r="Z2468" s="627"/>
      <c r="AA2468" s="628"/>
      <c r="AB2468" s="628"/>
    </row>
    <row r="2469">
      <c r="A2469" s="635"/>
      <c r="B2469" s="357"/>
      <c r="C2469" s="630"/>
      <c r="D2469" s="630"/>
      <c r="E2469" s="630"/>
      <c r="F2469" s="640"/>
      <c r="G2469" s="632"/>
      <c r="H2469" s="632"/>
      <c r="I2469" s="632"/>
      <c r="J2469" s="632"/>
      <c r="K2469" s="632"/>
      <c r="L2469" s="633"/>
      <c r="M2469" s="633"/>
      <c r="N2469" s="634"/>
      <c r="O2469" s="627"/>
      <c r="P2469" s="627"/>
      <c r="Q2469" s="627"/>
      <c r="R2469" s="627"/>
      <c r="S2469" s="627"/>
      <c r="T2469" s="627"/>
      <c r="U2469" s="627"/>
      <c r="V2469" s="627"/>
      <c r="W2469" s="627"/>
      <c r="X2469" s="627"/>
      <c r="Y2469" s="627"/>
      <c r="Z2469" s="627"/>
      <c r="AA2469" s="628"/>
      <c r="AB2469" s="628"/>
    </row>
    <row r="2470">
      <c r="A2470" s="635"/>
      <c r="B2470" s="357"/>
      <c r="C2470" s="630"/>
      <c r="D2470" s="630"/>
      <c r="E2470" s="630"/>
      <c r="F2470" s="640"/>
      <c r="G2470" s="632"/>
      <c r="H2470" s="632"/>
      <c r="I2470" s="632"/>
      <c r="J2470" s="632"/>
      <c r="K2470" s="632"/>
      <c r="L2470" s="633"/>
      <c r="M2470" s="633"/>
      <c r="N2470" s="634"/>
      <c r="O2470" s="627"/>
      <c r="P2470" s="627"/>
      <c r="Q2470" s="627"/>
      <c r="R2470" s="627"/>
      <c r="S2470" s="627"/>
      <c r="T2470" s="627"/>
      <c r="U2470" s="627"/>
      <c r="V2470" s="627"/>
      <c r="W2470" s="627"/>
      <c r="X2470" s="627"/>
      <c r="Y2470" s="627"/>
      <c r="Z2470" s="627"/>
      <c r="AA2470" s="628"/>
      <c r="AB2470" s="628"/>
    </row>
    <row r="2471">
      <c r="A2471" s="635"/>
      <c r="B2471" s="357"/>
      <c r="C2471" s="630"/>
      <c r="D2471" s="630"/>
      <c r="E2471" s="630"/>
      <c r="F2471" s="640"/>
      <c r="G2471" s="632"/>
      <c r="H2471" s="632"/>
      <c r="I2471" s="632"/>
      <c r="J2471" s="632"/>
      <c r="K2471" s="632"/>
      <c r="L2471" s="633"/>
      <c r="M2471" s="633"/>
      <c r="N2471" s="634"/>
      <c r="O2471" s="627"/>
      <c r="P2471" s="627"/>
      <c r="Q2471" s="627"/>
      <c r="R2471" s="627"/>
      <c r="S2471" s="627"/>
      <c r="T2471" s="627"/>
      <c r="U2471" s="627"/>
      <c r="V2471" s="627"/>
      <c r="W2471" s="627"/>
      <c r="X2471" s="627"/>
      <c r="Y2471" s="627"/>
      <c r="Z2471" s="627"/>
      <c r="AA2471" s="628"/>
      <c r="AB2471" s="628"/>
    </row>
    <row r="2472">
      <c r="A2472" s="635"/>
      <c r="B2472" s="357"/>
      <c r="C2472" s="630"/>
      <c r="D2472" s="630"/>
      <c r="E2472" s="630"/>
      <c r="F2472" s="640"/>
      <c r="G2472" s="632"/>
      <c r="H2472" s="632"/>
      <c r="I2472" s="632"/>
      <c r="J2472" s="632"/>
      <c r="K2472" s="632"/>
      <c r="L2472" s="633"/>
      <c r="M2472" s="633"/>
      <c r="N2472" s="634"/>
      <c r="O2472" s="627"/>
      <c r="P2472" s="627"/>
      <c r="Q2472" s="627"/>
      <c r="R2472" s="627"/>
      <c r="S2472" s="627"/>
      <c r="T2472" s="627"/>
      <c r="U2472" s="627"/>
      <c r="V2472" s="627"/>
      <c r="W2472" s="627"/>
      <c r="X2472" s="627"/>
      <c r="Y2472" s="627"/>
      <c r="Z2472" s="627"/>
      <c r="AA2472" s="628"/>
      <c r="AB2472" s="628"/>
    </row>
    <row r="2473">
      <c r="A2473" s="635"/>
      <c r="B2473" s="357"/>
      <c r="C2473" s="630"/>
      <c r="D2473" s="630"/>
      <c r="E2473" s="630"/>
      <c r="F2473" s="640"/>
      <c r="G2473" s="632"/>
      <c r="H2473" s="632"/>
      <c r="I2473" s="632"/>
      <c r="J2473" s="632"/>
      <c r="K2473" s="632"/>
      <c r="L2473" s="633"/>
      <c r="M2473" s="633"/>
      <c r="N2473" s="634"/>
      <c r="O2473" s="627"/>
      <c r="P2473" s="627"/>
      <c r="Q2473" s="627"/>
      <c r="R2473" s="627"/>
      <c r="S2473" s="627"/>
      <c r="T2473" s="627"/>
      <c r="U2473" s="627"/>
      <c r="V2473" s="627"/>
      <c r="W2473" s="627"/>
      <c r="X2473" s="627"/>
      <c r="Y2473" s="627"/>
      <c r="Z2473" s="627"/>
      <c r="AA2473" s="628"/>
      <c r="AB2473" s="628"/>
    </row>
    <row r="2474">
      <c r="A2474" s="635"/>
      <c r="B2474" s="357"/>
      <c r="C2474" s="630"/>
      <c r="D2474" s="630"/>
      <c r="E2474" s="630"/>
      <c r="F2474" s="640"/>
      <c r="G2474" s="632"/>
      <c r="H2474" s="632"/>
      <c r="I2474" s="632"/>
      <c r="J2474" s="632"/>
      <c r="K2474" s="632"/>
      <c r="L2474" s="633"/>
      <c r="M2474" s="633"/>
      <c r="N2474" s="634"/>
      <c r="O2474" s="627"/>
      <c r="P2474" s="627"/>
      <c r="Q2474" s="627"/>
      <c r="R2474" s="627"/>
      <c r="S2474" s="627"/>
      <c r="T2474" s="627"/>
      <c r="U2474" s="627"/>
      <c r="V2474" s="627"/>
      <c r="W2474" s="627"/>
      <c r="X2474" s="627"/>
      <c r="Y2474" s="627"/>
      <c r="Z2474" s="627"/>
      <c r="AA2474" s="628"/>
      <c r="AB2474" s="628"/>
    </row>
    <row r="2475">
      <c r="A2475" s="635"/>
      <c r="B2475" s="357"/>
      <c r="C2475" s="630"/>
      <c r="D2475" s="630"/>
      <c r="E2475" s="630"/>
      <c r="F2475" s="640"/>
      <c r="G2475" s="632"/>
      <c r="H2475" s="632"/>
      <c r="I2475" s="632"/>
      <c r="J2475" s="632"/>
      <c r="K2475" s="632"/>
      <c r="L2475" s="633"/>
      <c r="M2475" s="633"/>
      <c r="N2475" s="634"/>
      <c r="O2475" s="627"/>
      <c r="P2475" s="627"/>
      <c r="Q2475" s="627"/>
      <c r="R2475" s="627"/>
      <c r="S2475" s="627"/>
      <c r="T2475" s="627"/>
      <c r="U2475" s="627"/>
      <c r="V2475" s="627"/>
      <c r="W2475" s="627"/>
      <c r="X2475" s="627"/>
      <c r="Y2475" s="627"/>
      <c r="Z2475" s="627"/>
      <c r="AA2475" s="628"/>
      <c r="AB2475" s="628"/>
    </row>
    <row r="2476">
      <c r="A2476" s="635"/>
      <c r="B2476" s="357"/>
      <c r="C2476" s="630"/>
      <c r="D2476" s="630"/>
      <c r="E2476" s="630"/>
      <c r="F2476" s="640"/>
      <c r="G2476" s="632"/>
      <c r="H2476" s="632"/>
      <c r="I2476" s="632"/>
      <c r="J2476" s="632"/>
      <c r="K2476" s="632"/>
      <c r="L2476" s="633"/>
      <c r="M2476" s="633"/>
      <c r="N2476" s="634"/>
      <c r="O2476" s="627"/>
      <c r="P2476" s="627"/>
      <c r="Q2476" s="627"/>
      <c r="R2476" s="627"/>
      <c r="S2476" s="627"/>
      <c r="T2476" s="627"/>
      <c r="U2476" s="627"/>
      <c r="V2476" s="627"/>
      <c r="W2476" s="627"/>
      <c r="X2476" s="627"/>
      <c r="Y2476" s="627"/>
      <c r="Z2476" s="627"/>
      <c r="AA2476" s="628"/>
      <c r="AB2476" s="628"/>
    </row>
    <row r="2477">
      <c r="A2477" s="635"/>
      <c r="B2477" s="357"/>
      <c r="C2477" s="630"/>
      <c r="D2477" s="630"/>
      <c r="E2477" s="630"/>
      <c r="F2477" s="640"/>
      <c r="G2477" s="632"/>
      <c r="H2477" s="632"/>
      <c r="I2477" s="632"/>
      <c r="J2477" s="632"/>
      <c r="K2477" s="632"/>
      <c r="L2477" s="633"/>
      <c r="M2477" s="633"/>
      <c r="N2477" s="634"/>
      <c r="O2477" s="627"/>
      <c r="P2477" s="627"/>
      <c r="Q2477" s="627"/>
      <c r="R2477" s="627"/>
      <c r="S2477" s="627"/>
      <c r="T2477" s="627"/>
      <c r="U2477" s="627"/>
      <c r="V2477" s="627"/>
      <c r="W2477" s="627"/>
      <c r="X2477" s="627"/>
      <c r="Y2477" s="627"/>
      <c r="Z2477" s="627"/>
      <c r="AA2477" s="628"/>
      <c r="AB2477" s="628"/>
    </row>
    <row r="2478">
      <c r="A2478" s="635"/>
      <c r="B2478" s="357"/>
      <c r="C2478" s="630"/>
      <c r="D2478" s="630"/>
      <c r="E2478" s="630"/>
      <c r="F2478" s="640"/>
      <c r="G2478" s="632"/>
      <c r="H2478" s="632"/>
      <c r="I2478" s="632"/>
      <c r="J2478" s="632"/>
      <c r="K2478" s="632"/>
      <c r="L2478" s="633"/>
      <c r="M2478" s="633"/>
      <c r="N2478" s="634"/>
      <c r="O2478" s="627"/>
      <c r="P2478" s="627"/>
      <c r="Q2478" s="627"/>
      <c r="R2478" s="627"/>
      <c r="S2478" s="627"/>
      <c r="T2478" s="627"/>
      <c r="U2478" s="627"/>
      <c r="V2478" s="627"/>
      <c r="W2478" s="627"/>
      <c r="X2478" s="627"/>
      <c r="Y2478" s="627"/>
      <c r="Z2478" s="627"/>
      <c r="AA2478" s="628"/>
      <c r="AB2478" s="628"/>
    </row>
    <row r="2479">
      <c r="A2479" s="635"/>
      <c r="B2479" s="357"/>
      <c r="C2479" s="630"/>
      <c r="D2479" s="630"/>
      <c r="E2479" s="630"/>
      <c r="F2479" s="640"/>
      <c r="G2479" s="632"/>
      <c r="H2479" s="632"/>
      <c r="I2479" s="632"/>
      <c r="J2479" s="632"/>
      <c r="K2479" s="632"/>
      <c r="L2479" s="633"/>
      <c r="M2479" s="633"/>
      <c r="N2479" s="634"/>
      <c r="O2479" s="627"/>
      <c r="P2479" s="627"/>
      <c r="Q2479" s="627"/>
      <c r="R2479" s="627"/>
      <c r="S2479" s="627"/>
      <c r="T2479" s="627"/>
      <c r="U2479" s="627"/>
      <c r="V2479" s="627"/>
      <c r="W2479" s="627"/>
      <c r="X2479" s="627"/>
      <c r="Y2479" s="627"/>
      <c r="Z2479" s="627"/>
      <c r="AA2479" s="628"/>
      <c r="AB2479" s="628"/>
    </row>
    <row r="2480">
      <c r="A2480" s="635"/>
      <c r="B2480" s="357"/>
      <c r="C2480" s="630"/>
      <c r="D2480" s="630"/>
      <c r="E2480" s="630"/>
      <c r="F2480" s="640"/>
      <c r="G2480" s="632"/>
      <c r="H2480" s="632"/>
      <c r="I2480" s="632"/>
      <c r="J2480" s="632"/>
      <c r="K2480" s="632"/>
      <c r="L2480" s="633"/>
      <c r="M2480" s="633"/>
      <c r="N2480" s="634"/>
      <c r="O2480" s="627"/>
      <c r="P2480" s="627"/>
      <c r="Q2480" s="627"/>
      <c r="R2480" s="627"/>
      <c r="S2480" s="627"/>
      <c r="T2480" s="627"/>
      <c r="U2480" s="627"/>
      <c r="V2480" s="627"/>
      <c r="W2480" s="627"/>
      <c r="X2480" s="627"/>
      <c r="Y2480" s="627"/>
      <c r="Z2480" s="627"/>
      <c r="AA2480" s="628"/>
      <c r="AB2480" s="628"/>
    </row>
    <row r="2481">
      <c r="A2481" s="635"/>
      <c r="B2481" s="357"/>
      <c r="C2481" s="630"/>
      <c r="D2481" s="630"/>
      <c r="E2481" s="630"/>
      <c r="F2481" s="640"/>
      <c r="G2481" s="632"/>
      <c r="H2481" s="632"/>
      <c r="I2481" s="632"/>
      <c r="J2481" s="632"/>
      <c r="K2481" s="641"/>
      <c r="L2481" s="633"/>
      <c r="M2481" s="633"/>
      <c r="N2481" s="634"/>
      <c r="O2481" s="627"/>
      <c r="P2481" s="627"/>
      <c r="Q2481" s="627"/>
      <c r="R2481" s="627"/>
      <c r="S2481" s="627"/>
      <c r="T2481" s="627"/>
      <c r="U2481" s="627"/>
      <c r="V2481" s="627"/>
      <c r="W2481" s="627"/>
      <c r="X2481" s="627"/>
      <c r="Y2481" s="627"/>
      <c r="Z2481" s="627"/>
      <c r="AA2481" s="628"/>
      <c r="AB2481" s="628"/>
    </row>
    <row r="2482">
      <c r="A2482" s="635"/>
      <c r="B2482" s="357"/>
      <c r="C2482" s="630"/>
      <c r="D2482" s="630"/>
      <c r="E2482" s="630"/>
      <c r="F2482" s="640"/>
      <c r="G2482" s="632"/>
      <c r="H2482" s="632"/>
      <c r="I2482" s="632"/>
      <c r="J2482" s="632"/>
      <c r="K2482" s="641"/>
      <c r="L2482" s="633"/>
      <c r="M2482" s="633"/>
      <c r="N2482" s="634"/>
      <c r="O2482" s="627"/>
      <c r="P2482" s="627"/>
      <c r="Q2482" s="627"/>
      <c r="R2482" s="627"/>
      <c r="S2482" s="627"/>
      <c r="T2482" s="627"/>
      <c r="U2482" s="627"/>
      <c r="V2482" s="627"/>
      <c r="W2482" s="627"/>
      <c r="X2482" s="627"/>
      <c r="Y2482" s="627"/>
      <c r="Z2482" s="627"/>
      <c r="AA2482" s="628"/>
      <c r="AB2482" s="628"/>
    </row>
    <row r="2483">
      <c r="A2483" s="635"/>
      <c r="B2483" s="357"/>
      <c r="C2483" s="630"/>
      <c r="D2483" s="630"/>
      <c r="E2483" s="630"/>
      <c r="F2483" s="640"/>
      <c r="G2483" s="632"/>
      <c r="H2483" s="632"/>
      <c r="I2483" s="632"/>
      <c r="J2483" s="632"/>
      <c r="K2483" s="641"/>
      <c r="L2483" s="633"/>
      <c r="M2483" s="633"/>
      <c r="N2483" s="634"/>
      <c r="O2483" s="627"/>
      <c r="P2483" s="627"/>
      <c r="Q2483" s="627"/>
      <c r="R2483" s="627"/>
      <c r="S2483" s="627"/>
      <c r="T2483" s="627"/>
      <c r="U2483" s="627"/>
      <c r="V2483" s="627"/>
      <c r="W2483" s="627"/>
      <c r="X2483" s="627"/>
      <c r="Y2483" s="627"/>
      <c r="Z2483" s="627"/>
      <c r="AA2483" s="628"/>
      <c r="AB2483" s="628"/>
    </row>
    <row r="2484">
      <c r="A2484" s="635"/>
      <c r="B2484" s="357"/>
      <c r="C2484" s="630"/>
      <c r="D2484" s="630"/>
      <c r="E2484" s="630"/>
      <c r="F2484" s="640"/>
      <c r="G2484" s="632"/>
      <c r="H2484" s="632"/>
      <c r="I2484" s="632"/>
      <c r="J2484" s="632"/>
      <c r="K2484" s="641"/>
      <c r="L2484" s="633"/>
      <c r="M2484" s="633"/>
      <c r="N2484" s="634"/>
      <c r="O2484" s="627"/>
      <c r="P2484" s="627"/>
      <c r="Q2484" s="627"/>
      <c r="R2484" s="627"/>
      <c r="S2484" s="627"/>
      <c r="T2484" s="627"/>
      <c r="U2484" s="627"/>
      <c r="V2484" s="627"/>
      <c r="W2484" s="627"/>
      <c r="X2484" s="627"/>
      <c r="Y2484" s="627"/>
      <c r="Z2484" s="627"/>
      <c r="AA2484" s="628"/>
      <c r="AB2484" s="628"/>
    </row>
    <row r="2485">
      <c r="A2485" s="635"/>
      <c r="B2485" s="357"/>
      <c r="C2485" s="630"/>
      <c r="D2485" s="630"/>
      <c r="E2485" s="630"/>
      <c r="F2485" s="640"/>
      <c r="G2485" s="632"/>
      <c r="H2485" s="632"/>
      <c r="I2485" s="632"/>
      <c r="J2485" s="632"/>
      <c r="K2485" s="641"/>
      <c r="L2485" s="633"/>
      <c r="M2485" s="633"/>
      <c r="N2485" s="634"/>
      <c r="O2485" s="627"/>
      <c r="P2485" s="627"/>
      <c r="Q2485" s="627"/>
      <c r="R2485" s="627"/>
      <c r="S2485" s="627"/>
      <c r="T2485" s="627"/>
      <c r="U2485" s="627"/>
      <c r="V2485" s="627"/>
      <c r="W2485" s="627"/>
      <c r="X2485" s="627"/>
      <c r="Y2485" s="627"/>
      <c r="Z2485" s="627"/>
      <c r="AA2485" s="628"/>
      <c r="AB2485" s="628"/>
    </row>
    <row r="2486">
      <c r="A2486" s="635"/>
      <c r="B2486" s="357"/>
      <c r="C2486" s="630"/>
      <c r="D2486" s="630"/>
      <c r="E2486" s="630"/>
      <c r="F2486" s="640"/>
      <c r="G2486" s="632"/>
      <c r="H2486" s="632"/>
      <c r="I2486" s="632"/>
      <c r="J2486" s="632"/>
      <c r="K2486" s="641"/>
      <c r="L2486" s="633"/>
      <c r="M2486" s="633"/>
      <c r="N2486" s="634"/>
      <c r="O2486" s="627"/>
      <c r="P2486" s="627"/>
      <c r="Q2486" s="627"/>
      <c r="R2486" s="627"/>
      <c r="S2486" s="627"/>
      <c r="T2486" s="627"/>
      <c r="U2486" s="627"/>
      <c r="V2486" s="627"/>
      <c r="W2486" s="627"/>
      <c r="X2486" s="627"/>
      <c r="Y2486" s="627"/>
      <c r="Z2486" s="627"/>
      <c r="AA2486" s="628"/>
      <c r="AB2486" s="628"/>
    </row>
    <row r="2487">
      <c r="A2487" s="635"/>
      <c r="B2487" s="357"/>
      <c r="C2487" s="630"/>
      <c r="D2487" s="630"/>
      <c r="E2487" s="630"/>
      <c r="F2487" s="640"/>
      <c r="G2487" s="632"/>
      <c r="H2487" s="632"/>
      <c r="I2487" s="632"/>
      <c r="J2487" s="632"/>
      <c r="K2487" s="641"/>
      <c r="L2487" s="633"/>
      <c r="M2487" s="633"/>
      <c r="N2487" s="634"/>
      <c r="O2487" s="627"/>
      <c r="P2487" s="627"/>
      <c r="Q2487" s="627"/>
      <c r="R2487" s="627"/>
      <c r="S2487" s="627"/>
      <c r="T2487" s="627"/>
      <c r="U2487" s="627"/>
      <c r="V2487" s="627"/>
      <c r="W2487" s="627"/>
      <c r="X2487" s="627"/>
      <c r="Y2487" s="627"/>
      <c r="Z2487" s="627"/>
      <c r="AA2487" s="628"/>
      <c r="AB2487" s="628"/>
    </row>
    <row r="2488">
      <c r="A2488" s="635"/>
      <c r="B2488" s="357"/>
      <c r="C2488" s="630"/>
      <c r="D2488" s="630"/>
      <c r="E2488" s="630"/>
      <c r="F2488" s="640"/>
      <c r="G2488" s="632"/>
      <c r="H2488" s="632"/>
      <c r="I2488" s="632"/>
      <c r="J2488" s="632"/>
      <c r="K2488" s="641"/>
      <c r="L2488" s="633"/>
      <c r="M2488" s="633"/>
      <c r="N2488" s="634"/>
      <c r="O2488" s="627"/>
      <c r="P2488" s="627"/>
      <c r="Q2488" s="627"/>
      <c r="R2488" s="627"/>
      <c r="S2488" s="627"/>
      <c r="T2488" s="627"/>
      <c r="U2488" s="627"/>
      <c r="V2488" s="627"/>
      <c r="W2488" s="627"/>
      <c r="X2488" s="627"/>
      <c r="Y2488" s="627"/>
      <c r="Z2488" s="627"/>
      <c r="AA2488" s="628"/>
      <c r="AB2488" s="628"/>
    </row>
    <row r="2489">
      <c r="A2489" s="635"/>
      <c r="B2489" s="357"/>
      <c r="C2489" s="630"/>
      <c r="D2489" s="630"/>
      <c r="E2489" s="630"/>
      <c r="F2489" s="640"/>
      <c r="G2489" s="632"/>
      <c r="H2489" s="632"/>
      <c r="I2489" s="632"/>
      <c r="J2489" s="632"/>
      <c r="K2489" s="641"/>
      <c r="L2489" s="633"/>
      <c r="M2489" s="633"/>
      <c r="N2489" s="634"/>
      <c r="O2489" s="627"/>
      <c r="P2489" s="627"/>
      <c r="Q2489" s="627"/>
      <c r="R2489" s="627"/>
      <c r="S2489" s="627"/>
      <c r="T2489" s="627"/>
      <c r="U2489" s="627"/>
      <c r="V2489" s="627"/>
      <c r="W2489" s="627"/>
      <c r="X2489" s="627"/>
      <c r="Y2489" s="627"/>
      <c r="Z2489" s="627"/>
      <c r="AA2489" s="628"/>
      <c r="AB2489" s="628"/>
    </row>
    <row r="2490">
      <c r="A2490" s="635"/>
      <c r="B2490" s="357"/>
      <c r="C2490" s="630"/>
      <c r="D2490" s="630"/>
      <c r="E2490" s="630"/>
      <c r="F2490" s="640"/>
      <c r="G2490" s="632"/>
      <c r="H2490" s="632"/>
      <c r="I2490" s="632"/>
      <c r="J2490" s="632"/>
      <c r="K2490" s="641"/>
      <c r="L2490" s="633"/>
      <c r="M2490" s="633"/>
      <c r="N2490" s="634"/>
      <c r="O2490" s="627"/>
      <c r="P2490" s="627"/>
      <c r="Q2490" s="627"/>
      <c r="R2490" s="627"/>
      <c r="S2490" s="627"/>
      <c r="T2490" s="627"/>
      <c r="U2490" s="627"/>
      <c r="V2490" s="627"/>
      <c r="W2490" s="627"/>
      <c r="X2490" s="627"/>
      <c r="Y2490" s="627"/>
      <c r="Z2490" s="627"/>
      <c r="AA2490" s="628"/>
      <c r="AB2490" s="628"/>
    </row>
    <row r="2491">
      <c r="A2491" s="635"/>
      <c r="B2491" s="357"/>
      <c r="C2491" s="630"/>
      <c r="D2491" s="630"/>
      <c r="E2491" s="630"/>
      <c r="F2491" s="640"/>
      <c r="G2491" s="632"/>
      <c r="H2491" s="632"/>
      <c r="I2491" s="632"/>
      <c r="J2491" s="632"/>
      <c r="K2491" s="641"/>
      <c r="L2491" s="633"/>
      <c r="M2491" s="633"/>
      <c r="N2491" s="634"/>
      <c r="O2491" s="627"/>
      <c r="P2491" s="627"/>
      <c r="Q2491" s="627"/>
      <c r="R2491" s="627"/>
      <c r="S2491" s="627"/>
      <c r="T2491" s="627"/>
      <c r="U2491" s="627"/>
      <c r="V2491" s="627"/>
      <c r="W2491" s="627"/>
      <c r="X2491" s="627"/>
      <c r="Y2491" s="627"/>
      <c r="Z2491" s="627"/>
      <c r="AA2491" s="628"/>
      <c r="AB2491" s="628"/>
    </row>
    <row r="2492">
      <c r="A2492" s="635"/>
      <c r="B2492" s="357"/>
      <c r="C2492" s="630"/>
      <c r="D2492" s="630"/>
      <c r="E2492" s="630"/>
      <c r="F2492" s="640"/>
      <c r="G2492" s="632"/>
      <c r="H2492" s="632"/>
      <c r="I2492" s="632"/>
      <c r="J2492" s="632"/>
      <c r="K2492" s="641"/>
      <c r="L2492" s="633"/>
      <c r="M2492" s="633"/>
      <c r="N2492" s="634"/>
      <c r="O2492" s="627"/>
      <c r="P2492" s="627"/>
      <c r="Q2492" s="627"/>
      <c r="R2492" s="627"/>
      <c r="S2492" s="627"/>
      <c r="T2492" s="627"/>
      <c r="U2492" s="627"/>
      <c r="V2492" s="627"/>
      <c r="W2492" s="627"/>
      <c r="X2492" s="627"/>
      <c r="Y2492" s="627"/>
      <c r="Z2492" s="627"/>
      <c r="AA2492" s="628"/>
      <c r="AB2492" s="628"/>
    </row>
    <row r="2493">
      <c r="A2493" s="635"/>
      <c r="B2493" s="357"/>
      <c r="C2493" s="630"/>
      <c r="D2493" s="630"/>
      <c r="E2493" s="630"/>
      <c r="F2493" s="640"/>
      <c r="G2493" s="632"/>
      <c r="H2493" s="632"/>
      <c r="I2493" s="632"/>
      <c r="J2493" s="632"/>
      <c r="K2493" s="641"/>
      <c r="L2493" s="633"/>
      <c r="M2493" s="633"/>
      <c r="N2493" s="634"/>
      <c r="O2493" s="627"/>
      <c r="P2493" s="627"/>
      <c r="Q2493" s="627"/>
      <c r="R2493" s="627"/>
      <c r="S2493" s="627"/>
      <c r="T2493" s="627"/>
      <c r="U2493" s="627"/>
      <c r="V2493" s="627"/>
      <c r="W2493" s="627"/>
      <c r="X2493" s="627"/>
      <c r="Y2493" s="627"/>
      <c r="Z2493" s="627"/>
      <c r="AA2493" s="628"/>
      <c r="AB2493" s="628"/>
    </row>
    <row r="2494">
      <c r="A2494" s="635"/>
      <c r="B2494" s="357"/>
      <c r="C2494" s="630"/>
      <c r="D2494" s="630"/>
      <c r="E2494" s="630"/>
      <c r="F2494" s="640"/>
      <c r="G2494" s="632"/>
      <c r="H2494" s="632"/>
      <c r="I2494" s="632"/>
      <c r="J2494" s="632"/>
      <c r="K2494" s="641"/>
      <c r="L2494" s="633"/>
      <c r="M2494" s="633"/>
      <c r="N2494" s="634"/>
      <c r="O2494" s="627"/>
      <c r="P2494" s="627"/>
      <c r="Q2494" s="627"/>
      <c r="R2494" s="627"/>
      <c r="S2494" s="627"/>
      <c r="T2494" s="627"/>
      <c r="U2494" s="627"/>
      <c r="V2494" s="627"/>
      <c r="W2494" s="627"/>
      <c r="X2494" s="627"/>
      <c r="Y2494" s="627"/>
      <c r="Z2494" s="627"/>
      <c r="AA2494" s="628"/>
      <c r="AB2494" s="628"/>
    </row>
    <row r="2495">
      <c r="A2495" s="635"/>
      <c r="B2495" s="357"/>
      <c r="C2495" s="630"/>
      <c r="D2495" s="630"/>
      <c r="E2495" s="630"/>
      <c r="F2495" s="640"/>
      <c r="G2495" s="632"/>
      <c r="H2495" s="632"/>
      <c r="I2495" s="632"/>
      <c r="J2495" s="632"/>
      <c r="K2495" s="641"/>
      <c r="L2495" s="633"/>
      <c r="M2495" s="633"/>
      <c r="N2495" s="634"/>
      <c r="O2495" s="627"/>
      <c r="P2495" s="627"/>
      <c r="Q2495" s="627"/>
      <c r="R2495" s="627"/>
      <c r="S2495" s="627"/>
      <c r="T2495" s="627"/>
      <c r="U2495" s="627"/>
      <c r="V2495" s="627"/>
      <c r="W2495" s="627"/>
      <c r="X2495" s="627"/>
      <c r="Y2495" s="627"/>
      <c r="Z2495" s="627"/>
      <c r="AA2495" s="628"/>
      <c r="AB2495" s="628"/>
    </row>
    <row r="2496">
      <c r="A2496" s="635"/>
      <c r="B2496" s="357"/>
      <c r="C2496" s="630"/>
      <c r="D2496" s="630"/>
      <c r="E2496" s="630"/>
      <c r="F2496" s="640"/>
      <c r="G2496" s="632"/>
      <c r="H2496" s="632"/>
      <c r="I2496" s="632"/>
      <c r="J2496" s="632"/>
      <c r="K2496" s="641"/>
      <c r="L2496" s="633"/>
      <c r="M2496" s="633"/>
      <c r="N2496" s="634"/>
      <c r="O2496" s="627"/>
      <c r="P2496" s="627"/>
      <c r="Q2496" s="627"/>
      <c r="R2496" s="627"/>
      <c r="S2496" s="627"/>
      <c r="T2496" s="627"/>
      <c r="U2496" s="627"/>
      <c r="V2496" s="627"/>
      <c r="W2496" s="627"/>
      <c r="X2496" s="627"/>
      <c r="Y2496" s="627"/>
      <c r="Z2496" s="627"/>
      <c r="AA2496" s="628"/>
      <c r="AB2496" s="628"/>
    </row>
    <row r="2497">
      <c r="A2497" s="635"/>
      <c r="B2497" s="357"/>
      <c r="C2497" s="630"/>
      <c r="D2497" s="630"/>
      <c r="E2497" s="630"/>
      <c r="F2497" s="640"/>
      <c r="G2497" s="632"/>
      <c r="H2497" s="632"/>
      <c r="I2497" s="632"/>
      <c r="J2497" s="632"/>
      <c r="K2497" s="641"/>
      <c r="L2497" s="633"/>
      <c r="M2497" s="633"/>
      <c r="N2497" s="634"/>
      <c r="O2497" s="627"/>
      <c r="P2497" s="627"/>
      <c r="Q2497" s="627"/>
      <c r="R2497" s="627"/>
      <c r="S2497" s="627"/>
      <c r="T2497" s="627"/>
      <c r="U2497" s="627"/>
      <c r="V2497" s="627"/>
      <c r="W2497" s="627"/>
      <c r="X2497" s="627"/>
      <c r="Y2497" s="627"/>
      <c r="Z2497" s="627"/>
      <c r="AA2497" s="628"/>
      <c r="AB2497" s="628"/>
    </row>
    <row r="2498">
      <c r="A2498" s="635"/>
      <c r="B2498" s="357"/>
      <c r="C2498" s="630"/>
      <c r="D2498" s="630"/>
      <c r="E2498" s="630"/>
      <c r="F2498" s="640"/>
      <c r="G2498" s="632"/>
      <c r="H2498" s="632"/>
      <c r="I2498" s="632"/>
      <c r="J2498" s="632"/>
      <c r="K2498" s="641"/>
      <c r="L2498" s="633"/>
      <c r="M2498" s="633"/>
      <c r="N2498" s="634"/>
      <c r="O2498" s="627"/>
      <c r="P2498" s="627"/>
      <c r="Q2498" s="627"/>
      <c r="R2498" s="627"/>
      <c r="S2498" s="627"/>
      <c r="T2498" s="627"/>
      <c r="U2498" s="627"/>
      <c r="V2498" s="627"/>
      <c r="W2498" s="627"/>
      <c r="X2498" s="627"/>
      <c r="Y2498" s="627"/>
      <c r="Z2498" s="627"/>
      <c r="AA2498" s="628"/>
      <c r="AB2498" s="628"/>
    </row>
    <row r="2499">
      <c r="A2499" s="635"/>
      <c r="B2499" s="357"/>
      <c r="C2499" s="630"/>
      <c r="D2499" s="630"/>
      <c r="E2499" s="630"/>
      <c r="F2499" s="640"/>
      <c r="G2499" s="632"/>
      <c r="H2499" s="632"/>
      <c r="I2499" s="632"/>
      <c r="J2499" s="632"/>
      <c r="K2499" s="641"/>
      <c r="L2499" s="633"/>
      <c r="M2499" s="633"/>
      <c r="N2499" s="634"/>
      <c r="O2499" s="627"/>
      <c r="P2499" s="627"/>
      <c r="Q2499" s="627"/>
      <c r="R2499" s="627"/>
      <c r="S2499" s="627"/>
      <c r="T2499" s="627"/>
      <c r="U2499" s="627"/>
      <c r="V2499" s="627"/>
      <c r="W2499" s="627"/>
      <c r="X2499" s="627"/>
      <c r="Y2499" s="627"/>
      <c r="Z2499" s="627"/>
      <c r="AA2499" s="628"/>
      <c r="AB2499" s="628"/>
    </row>
    <row r="2500">
      <c r="A2500" s="635"/>
      <c r="B2500" s="357"/>
      <c r="C2500" s="630"/>
      <c r="D2500" s="630"/>
      <c r="E2500" s="630"/>
      <c r="F2500" s="640"/>
      <c r="G2500" s="632"/>
      <c r="H2500" s="632"/>
      <c r="I2500" s="632"/>
      <c r="J2500" s="632"/>
      <c r="K2500" s="641"/>
      <c r="L2500" s="633"/>
      <c r="M2500" s="633"/>
      <c r="N2500" s="634"/>
      <c r="O2500" s="627"/>
      <c r="P2500" s="627"/>
      <c r="Q2500" s="627"/>
      <c r="R2500" s="627"/>
      <c r="S2500" s="627"/>
      <c r="T2500" s="627"/>
      <c r="U2500" s="627"/>
      <c r="V2500" s="627"/>
      <c r="W2500" s="627"/>
      <c r="X2500" s="627"/>
      <c r="Y2500" s="627"/>
      <c r="Z2500" s="627"/>
      <c r="AA2500" s="628"/>
      <c r="AB2500" s="628"/>
    </row>
    <row r="2501">
      <c r="A2501" s="635"/>
      <c r="B2501" s="357"/>
      <c r="C2501" s="630"/>
      <c r="D2501" s="630"/>
      <c r="E2501" s="630"/>
      <c r="F2501" s="640"/>
      <c r="G2501" s="632"/>
      <c r="H2501" s="632"/>
      <c r="I2501" s="632"/>
      <c r="J2501" s="632"/>
      <c r="K2501" s="641"/>
      <c r="L2501" s="633"/>
      <c r="M2501" s="633"/>
      <c r="N2501" s="634"/>
      <c r="O2501" s="627"/>
      <c r="P2501" s="627"/>
      <c r="Q2501" s="627"/>
      <c r="R2501" s="627"/>
      <c r="S2501" s="627"/>
      <c r="T2501" s="627"/>
      <c r="U2501" s="627"/>
      <c r="V2501" s="627"/>
      <c r="W2501" s="627"/>
      <c r="X2501" s="627"/>
      <c r="Y2501" s="627"/>
      <c r="Z2501" s="627"/>
      <c r="AA2501" s="628"/>
      <c r="AB2501" s="628"/>
    </row>
    <row r="2502">
      <c r="A2502" s="635"/>
      <c r="B2502" s="357"/>
      <c r="C2502" s="630"/>
      <c r="D2502" s="630"/>
      <c r="E2502" s="630"/>
      <c r="F2502" s="640"/>
      <c r="G2502" s="632"/>
      <c r="H2502" s="632"/>
      <c r="I2502" s="632"/>
      <c r="J2502" s="632"/>
      <c r="K2502" s="641"/>
      <c r="L2502" s="633"/>
      <c r="M2502" s="633"/>
      <c r="N2502" s="634"/>
      <c r="O2502" s="627"/>
      <c r="P2502" s="627"/>
      <c r="Q2502" s="627"/>
      <c r="R2502" s="627"/>
      <c r="S2502" s="627"/>
      <c r="T2502" s="627"/>
      <c r="U2502" s="627"/>
      <c r="V2502" s="627"/>
      <c r="W2502" s="627"/>
      <c r="X2502" s="627"/>
      <c r="Y2502" s="627"/>
      <c r="Z2502" s="627"/>
      <c r="AA2502" s="628"/>
      <c r="AB2502" s="628"/>
    </row>
    <row r="2503">
      <c r="A2503" s="635"/>
      <c r="B2503" s="357"/>
      <c r="C2503" s="630"/>
      <c r="D2503" s="630"/>
      <c r="E2503" s="630"/>
      <c r="F2503" s="640"/>
      <c r="G2503" s="632"/>
      <c r="H2503" s="632"/>
      <c r="I2503" s="632"/>
      <c r="J2503" s="632"/>
      <c r="K2503" s="641"/>
      <c r="L2503" s="633"/>
      <c r="M2503" s="633"/>
      <c r="N2503" s="634"/>
      <c r="O2503" s="627"/>
      <c r="P2503" s="627"/>
      <c r="Q2503" s="627"/>
      <c r="R2503" s="627"/>
      <c r="S2503" s="627"/>
      <c r="T2503" s="627"/>
      <c r="U2503" s="627"/>
      <c r="V2503" s="627"/>
      <c r="W2503" s="627"/>
      <c r="X2503" s="627"/>
      <c r="Y2503" s="627"/>
      <c r="Z2503" s="627"/>
      <c r="AA2503" s="628"/>
      <c r="AB2503" s="628"/>
    </row>
    <row r="2504">
      <c r="A2504" s="635"/>
      <c r="B2504" s="357"/>
      <c r="C2504" s="630"/>
      <c r="D2504" s="630"/>
      <c r="E2504" s="630"/>
      <c r="F2504" s="640"/>
      <c r="G2504" s="632"/>
      <c r="H2504" s="632"/>
      <c r="I2504" s="632"/>
      <c r="J2504" s="632"/>
      <c r="K2504" s="641"/>
      <c r="L2504" s="633"/>
      <c r="M2504" s="633"/>
      <c r="N2504" s="634"/>
      <c r="O2504" s="627"/>
      <c r="P2504" s="627"/>
      <c r="Q2504" s="627"/>
      <c r="R2504" s="627"/>
      <c r="S2504" s="627"/>
      <c r="T2504" s="627"/>
      <c r="U2504" s="627"/>
      <c r="V2504" s="627"/>
      <c r="W2504" s="627"/>
      <c r="X2504" s="627"/>
      <c r="Y2504" s="627"/>
      <c r="Z2504" s="627"/>
      <c r="AA2504" s="628"/>
      <c r="AB2504" s="628"/>
    </row>
    <row r="2505">
      <c r="A2505" s="635"/>
      <c r="B2505" s="357"/>
      <c r="C2505" s="630"/>
      <c r="D2505" s="630"/>
      <c r="E2505" s="630"/>
      <c r="F2505" s="640"/>
      <c r="G2505" s="632"/>
      <c r="H2505" s="632"/>
      <c r="I2505" s="632"/>
      <c r="J2505" s="632"/>
      <c r="K2505" s="641"/>
      <c r="L2505" s="633"/>
      <c r="M2505" s="633"/>
      <c r="N2505" s="634"/>
      <c r="O2505" s="627"/>
      <c r="P2505" s="627"/>
      <c r="Q2505" s="627"/>
      <c r="R2505" s="627"/>
      <c r="S2505" s="627"/>
      <c r="T2505" s="627"/>
      <c r="U2505" s="627"/>
      <c r="V2505" s="627"/>
      <c r="W2505" s="627"/>
      <c r="X2505" s="627"/>
      <c r="Y2505" s="627"/>
      <c r="Z2505" s="627"/>
      <c r="AA2505" s="628"/>
      <c r="AB2505" s="628"/>
    </row>
    <row r="2506">
      <c r="A2506" s="635"/>
      <c r="B2506" s="357"/>
      <c r="C2506" s="630"/>
      <c r="D2506" s="630"/>
      <c r="E2506" s="630"/>
      <c r="F2506" s="640"/>
      <c r="G2506" s="632"/>
      <c r="H2506" s="632"/>
      <c r="I2506" s="632"/>
      <c r="J2506" s="632"/>
      <c r="K2506" s="641"/>
      <c r="L2506" s="633"/>
      <c r="M2506" s="633"/>
      <c r="N2506" s="634"/>
      <c r="O2506" s="627"/>
      <c r="P2506" s="627"/>
      <c r="Q2506" s="627"/>
      <c r="R2506" s="627"/>
      <c r="S2506" s="627"/>
      <c r="T2506" s="627"/>
      <c r="U2506" s="627"/>
      <c r="V2506" s="627"/>
      <c r="W2506" s="627"/>
      <c r="X2506" s="627"/>
      <c r="Y2506" s="627"/>
      <c r="Z2506" s="627"/>
      <c r="AA2506" s="628"/>
      <c r="AB2506" s="628"/>
    </row>
    <row r="2507">
      <c r="A2507" s="635"/>
      <c r="B2507" s="357"/>
      <c r="C2507" s="630"/>
      <c r="D2507" s="630"/>
      <c r="E2507" s="630"/>
      <c r="F2507" s="640"/>
      <c r="G2507" s="632"/>
      <c r="H2507" s="632"/>
      <c r="I2507" s="632"/>
      <c r="J2507" s="632"/>
      <c r="K2507" s="641"/>
      <c r="L2507" s="633"/>
      <c r="M2507" s="633"/>
      <c r="N2507" s="634"/>
      <c r="O2507" s="627"/>
      <c r="P2507" s="627"/>
      <c r="Q2507" s="627"/>
      <c r="R2507" s="627"/>
      <c r="S2507" s="627"/>
      <c r="T2507" s="627"/>
      <c r="U2507" s="627"/>
      <c r="V2507" s="627"/>
      <c r="W2507" s="627"/>
      <c r="X2507" s="627"/>
      <c r="Y2507" s="627"/>
      <c r="Z2507" s="627"/>
      <c r="AA2507" s="628"/>
      <c r="AB2507" s="628"/>
    </row>
    <row r="2508">
      <c r="A2508" s="635"/>
      <c r="B2508" s="357"/>
      <c r="C2508" s="630"/>
      <c r="D2508" s="630"/>
      <c r="E2508" s="630"/>
      <c r="F2508" s="640"/>
      <c r="G2508" s="632"/>
      <c r="H2508" s="632"/>
      <c r="I2508" s="632"/>
      <c r="J2508" s="632"/>
      <c r="K2508" s="641"/>
      <c r="L2508" s="633"/>
      <c r="M2508" s="633"/>
      <c r="N2508" s="634"/>
      <c r="O2508" s="627"/>
      <c r="P2508" s="627"/>
      <c r="Q2508" s="627"/>
      <c r="R2508" s="627"/>
      <c r="S2508" s="627"/>
      <c r="T2508" s="627"/>
      <c r="U2508" s="627"/>
      <c r="V2508" s="627"/>
      <c r="W2508" s="627"/>
      <c r="X2508" s="627"/>
      <c r="Y2508" s="627"/>
      <c r="Z2508" s="627"/>
      <c r="AA2508" s="628"/>
      <c r="AB2508" s="628"/>
    </row>
    <row r="2509">
      <c r="A2509" s="635"/>
      <c r="B2509" s="357"/>
      <c r="C2509" s="630"/>
      <c r="D2509" s="630"/>
      <c r="E2509" s="630"/>
      <c r="F2509" s="640"/>
      <c r="G2509" s="632"/>
      <c r="H2509" s="632"/>
      <c r="I2509" s="632"/>
      <c r="J2509" s="632"/>
      <c r="K2509" s="641"/>
      <c r="L2509" s="633"/>
      <c r="M2509" s="633"/>
      <c r="N2509" s="634"/>
      <c r="O2509" s="627"/>
      <c r="P2509" s="627"/>
      <c r="Q2509" s="627"/>
      <c r="R2509" s="627"/>
      <c r="S2509" s="627"/>
      <c r="T2509" s="627"/>
      <c r="U2509" s="627"/>
      <c r="V2509" s="627"/>
      <c r="W2509" s="627"/>
      <c r="X2509" s="627"/>
      <c r="Y2509" s="627"/>
      <c r="Z2509" s="627"/>
      <c r="AA2509" s="628"/>
      <c r="AB2509" s="628"/>
    </row>
    <row r="2510">
      <c r="A2510" s="635"/>
      <c r="B2510" s="357"/>
      <c r="C2510" s="630"/>
      <c r="D2510" s="630"/>
      <c r="E2510" s="630"/>
      <c r="F2510" s="640"/>
      <c r="G2510" s="632"/>
      <c r="H2510" s="632"/>
      <c r="I2510" s="632"/>
      <c r="J2510" s="632"/>
      <c r="K2510" s="641"/>
      <c r="L2510" s="633"/>
      <c r="M2510" s="633"/>
      <c r="N2510" s="634"/>
      <c r="O2510" s="627"/>
      <c r="P2510" s="627"/>
      <c r="Q2510" s="627"/>
      <c r="R2510" s="627"/>
      <c r="S2510" s="627"/>
      <c r="T2510" s="627"/>
      <c r="U2510" s="627"/>
      <c r="V2510" s="627"/>
      <c r="W2510" s="627"/>
      <c r="X2510" s="627"/>
      <c r="Y2510" s="627"/>
      <c r="Z2510" s="627"/>
      <c r="AA2510" s="628"/>
      <c r="AB2510" s="628"/>
    </row>
    <row r="2511">
      <c r="A2511" s="635"/>
      <c r="B2511" s="357"/>
      <c r="C2511" s="630"/>
      <c r="D2511" s="630"/>
      <c r="E2511" s="630"/>
      <c r="F2511" s="640"/>
      <c r="G2511" s="632"/>
      <c r="H2511" s="632"/>
      <c r="I2511" s="632"/>
      <c r="J2511" s="632"/>
      <c r="K2511" s="641"/>
      <c r="L2511" s="633"/>
      <c r="M2511" s="633"/>
      <c r="N2511" s="634"/>
      <c r="O2511" s="627"/>
      <c r="P2511" s="627"/>
      <c r="Q2511" s="627"/>
      <c r="R2511" s="627"/>
      <c r="S2511" s="627"/>
      <c r="T2511" s="627"/>
      <c r="U2511" s="627"/>
      <c r="V2511" s="627"/>
      <c r="W2511" s="627"/>
      <c r="X2511" s="627"/>
      <c r="Y2511" s="627"/>
      <c r="Z2511" s="627"/>
      <c r="AA2511" s="628"/>
      <c r="AB2511" s="628"/>
    </row>
    <row r="2512">
      <c r="A2512" s="635"/>
      <c r="B2512" s="357"/>
      <c r="C2512" s="630"/>
      <c r="D2512" s="630"/>
      <c r="E2512" s="630"/>
      <c r="F2512" s="640"/>
      <c r="G2512" s="632"/>
      <c r="H2512" s="632"/>
      <c r="I2512" s="632"/>
      <c r="J2512" s="632"/>
      <c r="K2512" s="641"/>
      <c r="L2512" s="633"/>
      <c r="M2512" s="633"/>
      <c r="N2512" s="634"/>
      <c r="O2512" s="627"/>
      <c r="P2512" s="627"/>
      <c r="Q2512" s="627"/>
      <c r="R2512" s="627"/>
      <c r="S2512" s="627"/>
      <c r="T2512" s="627"/>
      <c r="U2512" s="627"/>
      <c r="V2512" s="627"/>
      <c r="W2512" s="627"/>
      <c r="X2512" s="627"/>
      <c r="Y2512" s="627"/>
      <c r="Z2512" s="627"/>
      <c r="AA2512" s="628"/>
      <c r="AB2512" s="628"/>
    </row>
    <row r="2513">
      <c r="A2513" s="635"/>
      <c r="B2513" s="357"/>
      <c r="C2513" s="630"/>
      <c r="D2513" s="630"/>
      <c r="E2513" s="630"/>
      <c r="F2513" s="640"/>
      <c r="G2513" s="632"/>
      <c r="H2513" s="632"/>
      <c r="I2513" s="632"/>
      <c r="J2513" s="632"/>
      <c r="K2513" s="641"/>
      <c r="L2513" s="633"/>
      <c r="M2513" s="633"/>
      <c r="N2513" s="634"/>
      <c r="O2513" s="627"/>
      <c r="P2513" s="627"/>
      <c r="Q2513" s="627"/>
      <c r="R2513" s="627"/>
      <c r="S2513" s="627"/>
      <c r="T2513" s="627"/>
      <c r="U2513" s="627"/>
      <c r="V2513" s="627"/>
      <c r="W2513" s="627"/>
      <c r="X2513" s="627"/>
      <c r="Y2513" s="627"/>
      <c r="Z2513" s="627"/>
      <c r="AA2513" s="628"/>
      <c r="AB2513" s="628"/>
    </row>
    <row r="2514">
      <c r="A2514" s="635"/>
      <c r="B2514" s="357"/>
      <c r="C2514" s="630"/>
      <c r="D2514" s="630"/>
      <c r="E2514" s="630"/>
      <c r="F2514" s="640"/>
      <c r="G2514" s="632"/>
      <c r="H2514" s="632"/>
      <c r="I2514" s="632"/>
      <c r="J2514" s="632"/>
      <c r="K2514" s="641"/>
      <c r="L2514" s="633"/>
      <c r="M2514" s="633"/>
      <c r="N2514" s="634"/>
      <c r="O2514" s="627"/>
      <c r="P2514" s="627"/>
      <c r="Q2514" s="627"/>
      <c r="R2514" s="627"/>
      <c r="S2514" s="627"/>
      <c r="T2514" s="627"/>
      <c r="U2514" s="627"/>
      <c r="V2514" s="627"/>
      <c r="W2514" s="627"/>
      <c r="X2514" s="627"/>
      <c r="Y2514" s="627"/>
      <c r="Z2514" s="627"/>
      <c r="AA2514" s="628"/>
      <c r="AB2514" s="628"/>
    </row>
    <row r="2515">
      <c r="A2515" s="635"/>
      <c r="B2515" s="357"/>
      <c r="C2515" s="630"/>
      <c r="D2515" s="630"/>
      <c r="E2515" s="630"/>
      <c r="F2515" s="640"/>
      <c r="G2515" s="632"/>
      <c r="H2515" s="632"/>
      <c r="I2515" s="632"/>
      <c r="J2515" s="632"/>
      <c r="K2515" s="641"/>
      <c r="L2515" s="633"/>
      <c r="M2515" s="633"/>
      <c r="N2515" s="634"/>
      <c r="O2515" s="627"/>
      <c r="P2515" s="627"/>
      <c r="Q2515" s="627"/>
      <c r="R2515" s="627"/>
      <c r="S2515" s="627"/>
      <c r="T2515" s="627"/>
      <c r="U2515" s="627"/>
      <c r="V2515" s="627"/>
      <c r="W2515" s="627"/>
      <c r="X2515" s="627"/>
      <c r="Y2515" s="627"/>
      <c r="Z2515" s="627"/>
      <c r="AA2515" s="628"/>
      <c r="AB2515" s="628"/>
    </row>
    <row r="2516">
      <c r="A2516" s="635"/>
      <c r="B2516" s="357"/>
      <c r="C2516" s="630"/>
      <c r="D2516" s="630"/>
      <c r="E2516" s="630"/>
      <c r="F2516" s="640"/>
      <c r="G2516" s="632"/>
      <c r="H2516" s="632"/>
      <c r="I2516" s="632"/>
      <c r="J2516" s="632"/>
      <c r="K2516" s="641"/>
      <c r="L2516" s="633"/>
      <c r="M2516" s="633"/>
      <c r="N2516" s="634"/>
      <c r="O2516" s="627"/>
      <c r="P2516" s="627"/>
      <c r="Q2516" s="627"/>
      <c r="R2516" s="627"/>
      <c r="S2516" s="627"/>
      <c r="T2516" s="627"/>
      <c r="U2516" s="627"/>
      <c r="V2516" s="627"/>
      <c r="W2516" s="627"/>
      <c r="X2516" s="627"/>
      <c r="Y2516" s="627"/>
      <c r="Z2516" s="627"/>
      <c r="AA2516" s="628"/>
      <c r="AB2516" s="628"/>
    </row>
    <row r="2517">
      <c r="A2517" s="635"/>
      <c r="B2517" s="357"/>
      <c r="C2517" s="630"/>
      <c r="D2517" s="630"/>
      <c r="E2517" s="630"/>
      <c r="F2517" s="640"/>
      <c r="G2517" s="632"/>
      <c r="H2517" s="632"/>
      <c r="I2517" s="632"/>
      <c r="J2517" s="632"/>
      <c r="K2517" s="641"/>
      <c r="L2517" s="633"/>
      <c r="M2517" s="633"/>
      <c r="N2517" s="634"/>
      <c r="O2517" s="627"/>
      <c r="P2517" s="627"/>
      <c r="Q2517" s="627"/>
      <c r="R2517" s="627"/>
      <c r="S2517" s="627"/>
      <c r="T2517" s="627"/>
      <c r="U2517" s="627"/>
      <c r="V2517" s="627"/>
      <c r="W2517" s="627"/>
      <c r="X2517" s="627"/>
      <c r="Y2517" s="627"/>
      <c r="Z2517" s="627"/>
      <c r="AA2517" s="628"/>
      <c r="AB2517" s="628"/>
    </row>
    <row r="2518">
      <c r="A2518" s="635"/>
      <c r="B2518" s="357"/>
      <c r="C2518" s="630"/>
      <c r="D2518" s="630"/>
      <c r="E2518" s="630"/>
      <c r="F2518" s="640"/>
      <c r="G2518" s="632"/>
      <c r="H2518" s="632"/>
      <c r="I2518" s="632"/>
      <c r="J2518" s="632"/>
      <c r="K2518" s="641"/>
      <c r="L2518" s="633"/>
      <c r="M2518" s="633"/>
      <c r="N2518" s="634"/>
      <c r="O2518" s="627"/>
      <c r="P2518" s="627"/>
      <c r="Q2518" s="627"/>
      <c r="R2518" s="627"/>
      <c r="S2518" s="627"/>
      <c r="T2518" s="627"/>
      <c r="U2518" s="627"/>
      <c r="V2518" s="627"/>
      <c r="W2518" s="627"/>
      <c r="X2518" s="627"/>
      <c r="Y2518" s="627"/>
      <c r="Z2518" s="627"/>
      <c r="AA2518" s="628"/>
      <c r="AB2518" s="628"/>
    </row>
    <row r="2519">
      <c r="A2519" s="635"/>
      <c r="B2519" s="357"/>
      <c r="C2519" s="630"/>
      <c r="D2519" s="630"/>
      <c r="E2519" s="630"/>
      <c r="F2519" s="640"/>
      <c r="G2519" s="632"/>
      <c r="H2519" s="632"/>
      <c r="I2519" s="632"/>
      <c r="J2519" s="632"/>
      <c r="K2519" s="641"/>
      <c r="L2519" s="633"/>
      <c r="M2519" s="633"/>
      <c r="N2519" s="634"/>
      <c r="O2519" s="627"/>
      <c r="P2519" s="627"/>
      <c r="Q2519" s="627"/>
      <c r="R2519" s="627"/>
      <c r="S2519" s="627"/>
      <c r="T2519" s="627"/>
      <c r="U2519" s="627"/>
      <c r="V2519" s="627"/>
      <c r="W2519" s="627"/>
      <c r="X2519" s="627"/>
      <c r="Y2519" s="627"/>
      <c r="Z2519" s="627"/>
      <c r="AA2519" s="628"/>
      <c r="AB2519" s="628"/>
    </row>
    <row r="2520">
      <c r="A2520" s="635"/>
      <c r="B2520" s="357"/>
      <c r="C2520" s="630"/>
      <c r="D2520" s="630"/>
      <c r="E2520" s="630"/>
      <c r="F2520" s="640"/>
      <c r="G2520" s="632"/>
      <c r="H2520" s="632"/>
      <c r="I2520" s="632"/>
      <c r="J2520" s="632"/>
      <c r="K2520" s="641"/>
      <c r="L2520" s="633"/>
      <c r="M2520" s="633"/>
      <c r="N2520" s="634"/>
      <c r="O2520" s="627"/>
      <c r="P2520" s="627"/>
      <c r="Q2520" s="627"/>
      <c r="R2520" s="627"/>
      <c r="S2520" s="627"/>
      <c r="T2520" s="627"/>
      <c r="U2520" s="627"/>
      <c r="V2520" s="627"/>
      <c r="W2520" s="627"/>
      <c r="X2520" s="627"/>
      <c r="Y2520" s="627"/>
      <c r="Z2520" s="627"/>
      <c r="AA2520" s="628"/>
      <c r="AB2520" s="628"/>
    </row>
    <row r="2521">
      <c r="A2521" s="635"/>
      <c r="B2521" s="357"/>
      <c r="C2521" s="630"/>
      <c r="D2521" s="630"/>
      <c r="E2521" s="630"/>
      <c r="F2521" s="640"/>
      <c r="G2521" s="632"/>
      <c r="H2521" s="632"/>
      <c r="I2521" s="632"/>
      <c r="J2521" s="632"/>
      <c r="K2521" s="641"/>
      <c r="L2521" s="633"/>
      <c r="M2521" s="633"/>
      <c r="N2521" s="634"/>
      <c r="O2521" s="627"/>
      <c r="P2521" s="627"/>
      <c r="Q2521" s="627"/>
      <c r="R2521" s="627"/>
      <c r="S2521" s="627"/>
      <c r="T2521" s="627"/>
      <c r="U2521" s="627"/>
      <c r="V2521" s="627"/>
      <c r="W2521" s="627"/>
      <c r="X2521" s="627"/>
      <c r="Y2521" s="627"/>
      <c r="Z2521" s="627"/>
      <c r="AA2521" s="628"/>
      <c r="AB2521" s="628"/>
    </row>
    <row r="2522">
      <c r="A2522" s="635"/>
      <c r="B2522" s="357"/>
      <c r="C2522" s="630"/>
      <c r="D2522" s="630"/>
      <c r="E2522" s="630"/>
      <c r="F2522" s="640"/>
      <c r="G2522" s="632"/>
      <c r="H2522" s="632"/>
      <c r="I2522" s="632"/>
      <c r="J2522" s="632"/>
      <c r="K2522" s="641"/>
      <c r="L2522" s="633"/>
      <c r="M2522" s="633"/>
      <c r="N2522" s="634"/>
      <c r="O2522" s="627"/>
      <c r="P2522" s="627"/>
      <c r="Q2522" s="627"/>
      <c r="R2522" s="627"/>
      <c r="S2522" s="627"/>
      <c r="T2522" s="627"/>
      <c r="U2522" s="627"/>
      <c r="V2522" s="627"/>
      <c r="W2522" s="627"/>
      <c r="X2522" s="627"/>
      <c r="Y2522" s="627"/>
      <c r="Z2522" s="627"/>
      <c r="AA2522" s="628"/>
      <c r="AB2522" s="628"/>
    </row>
    <row r="2523">
      <c r="A2523" s="635"/>
      <c r="B2523" s="357"/>
      <c r="C2523" s="630"/>
      <c r="D2523" s="630"/>
      <c r="E2523" s="630"/>
      <c r="F2523" s="640"/>
      <c r="G2523" s="632"/>
      <c r="H2523" s="632"/>
      <c r="I2523" s="632"/>
      <c r="J2523" s="632"/>
      <c r="K2523" s="641"/>
      <c r="L2523" s="633"/>
      <c r="M2523" s="633"/>
      <c r="N2523" s="634"/>
      <c r="O2523" s="627"/>
      <c r="P2523" s="627"/>
      <c r="Q2523" s="627"/>
      <c r="R2523" s="627"/>
      <c r="S2523" s="627"/>
      <c r="T2523" s="627"/>
      <c r="U2523" s="627"/>
      <c r="V2523" s="627"/>
      <c r="W2523" s="627"/>
      <c r="X2523" s="627"/>
      <c r="Y2523" s="627"/>
      <c r="Z2523" s="627"/>
      <c r="AA2523" s="628"/>
      <c r="AB2523" s="628"/>
    </row>
    <row r="2524">
      <c r="A2524" s="635"/>
      <c r="B2524" s="357"/>
      <c r="C2524" s="630"/>
      <c r="D2524" s="630"/>
      <c r="E2524" s="630"/>
      <c r="F2524" s="640"/>
      <c r="G2524" s="632"/>
      <c r="H2524" s="632"/>
      <c r="I2524" s="632"/>
      <c r="J2524" s="632"/>
      <c r="K2524" s="641"/>
      <c r="L2524" s="633"/>
      <c r="M2524" s="633"/>
      <c r="N2524" s="634"/>
      <c r="O2524" s="627"/>
      <c r="P2524" s="627"/>
      <c r="Q2524" s="627"/>
      <c r="R2524" s="627"/>
      <c r="S2524" s="627"/>
      <c r="T2524" s="627"/>
      <c r="U2524" s="627"/>
      <c r="V2524" s="627"/>
      <c r="W2524" s="627"/>
      <c r="X2524" s="627"/>
      <c r="Y2524" s="627"/>
      <c r="Z2524" s="627"/>
      <c r="AA2524" s="628"/>
      <c r="AB2524" s="628"/>
    </row>
    <row r="2525">
      <c r="A2525" s="635"/>
      <c r="B2525" s="357"/>
      <c r="C2525" s="630"/>
      <c r="D2525" s="630"/>
      <c r="E2525" s="630"/>
      <c r="F2525" s="640"/>
      <c r="G2525" s="632"/>
      <c r="H2525" s="632"/>
      <c r="I2525" s="632"/>
      <c r="J2525" s="632"/>
      <c r="K2525" s="641"/>
      <c r="L2525" s="633"/>
      <c r="M2525" s="633"/>
      <c r="N2525" s="634"/>
      <c r="O2525" s="627"/>
      <c r="P2525" s="627"/>
      <c r="Q2525" s="627"/>
      <c r="R2525" s="627"/>
      <c r="S2525" s="627"/>
      <c r="T2525" s="627"/>
      <c r="U2525" s="627"/>
      <c r="V2525" s="627"/>
      <c r="W2525" s="627"/>
      <c r="X2525" s="627"/>
      <c r="Y2525" s="627"/>
      <c r="Z2525" s="627"/>
      <c r="AA2525" s="628"/>
      <c r="AB2525" s="628"/>
    </row>
    <row r="2526">
      <c r="A2526" s="635"/>
      <c r="B2526" s="357"/>
      <c r="C2526" s="630"/>
      <c r="D2526" s="630"/>
      <c r="E2526" s="630"/>
      <c r="F2526" s="640"/>
      <c r="G2526" s="632"/>
      <c r="H2526" s="632"/>
      <c r="I2526" s="632"/>
      <c r="J2526" s="632"/>
      <c r="K2526" s="641"/>
      <c r="L2526" s="633"/>
      <c r="M2526" s="633"/>
      <c r="N2526" s="634"/>
      <c r="O2526" s="627"/>
      <c r="P2526" s="627"/>
      <c r="Q2526" s="627"/>
      <c r="R2526" s="627"/>
      <c r="S2526" s="627"/>
      <c r="T2526" s="627"/>
      <c r="U2526" s="627"/>
      <c r="V2526" s="627"/>
      <c r="W2526" s="627"/>
      <c r="X2526" s="627"/>
      <c r="Y2526" s="627"/>
      <c r="Z2526" s="627"/>
      <c r="AA2526" s="628"/>
      <c r="AB2526" s="628"/>
    </row>
    <row r="2527">
      <c r="A2527" s="635"/>
      <c r="B2527" s="357"/>
      <c r="C2527" s="630"/>
      <c r="D2527" s="630"/>
      <c r="E2527" s="630"/>
      <c r="F2527" s="640"/>
      <c r="G2527" s="632"/>
      <c r="H2527" s="632"/>
      <c r="I2527" s="632"/>
      <c r="J2527" s="632"/>
      <c r="K2527" s="641"/>
      <c r="L2527" s="633"/>
      <c r="M2527" s="633"/>
      <c r="N2527" s="634"/>
      <c r="O2527" s="627"/>
      <c r="P2527" s="627"/>
      <c r="Q2527" s="627"/>
      <c r="R2527" s="627"/>
      <c r="S2527" s="627"/>
      <c r="T2527" s="627"/>
      <c r="U2527" s="627"/>
      <c r="V2527" s="627"/>
      <c r="W2527" s="627"/>
      <c r="X2527" s="627"/>
      <c r="Y2527" s="627"/>
      <c r="Z2527" s="627"/>
      <c r="AA2527" s="628"/>
      <c r="AB2527" s="628"/>
    </row>
    <row r="2528">
      <c r="A2528" s="635"/>
      <c r="B2528" s="357"/>
      <c r="C2528" s="630"/>
      <c r="D2528" s="630"/>
      <c r="E2528" s="630"/>
      <c r="F2528" s="640"/>
      <c r="G2528" s="632"/>
      <c r="H2528" s="632"/>
      <c r="I2528" s="632"/>
      <c r="J2528" s="632"/>
      <c r="K2528" s="641"/>
      <c r="L2528" s="633"/>
      <c r="M2528" s="633"/>
      <c r="N2528" s="634"/>
      <c r="O2528" s="627"/>
      <c r="P2528" s="627"/>
      <c r="Q2528" s="627"/>
      <c r="R2528" s="627"/>
      <c r="S2528" s="627"/>
      <c r="T2528" s="627"/>
      <c r="U2528" s="627"/>
      <c r="V2528" s="627"/>
      <c r="W2528" s="627"/>
      <c r="X2528" s="627"/>
      <c r="Y2528" s="627"/>
      <c r="Z2528" s="627"/>
      <c r="AA2528" s="628"/>
      <c r="AB2528" s="628"/>
    </row>
    <row r="2529">
      <c r="A2529" s="635"/>
      <c r="B2529" s="357"/>
      <c r="C2529" s="630"/>
      <c r="D2529" s="630"/>
      <c r="E2529" s="630"/>
      <c r="F2529" s="640"/>
      <c r="G2529" s="632"/>
      <c r="H2529" s="632"/>
      <c r="I2529" s="632"/>
      <c r="J2529" s="632"/>
      <c r="K2529" s="641"/>
      <c r="L2529" s="633"/>
      <c r="M2529" s="633"/>
      <c r="N2529" s="634"/>
      <c r="O2529" s="627"/>
      <c r="P2529" s="627"/>
      <c r="Q2529" s="627"/>
      <c r="R2529" s="627"/>
      <c r="S2529" s="627"/>
      <c r="T2529" s="627"/>
      <c r="U2529" s="627"/>
      <c r="V2529" s="627"/>
      <c r="W2529" s="627"/>
      <c r="X2529" s="627"/>
      <c r="Y2529" s="627"/>
      <c r="Z2529" s="627"/>
      <c r="AA2529" s="628"/>
      <c r="AB2529" s="628"/>
    </row>
    <row r="2530">
      <c r="A2530" s="635"/>
      <c r="B2530" s="357"/>
      <c r="C2530" s="630"/>
      <c r="D2530" s="630"/>
      <c r="E2530" s="630"/>
      <c r="F2530" s="640"/>
      <c r="G2530" s="632"/>
      <c r="H2530" s="632"/>
      <c r="I2530" s="632"/>
      <c r="J2530" s="632"/>
      <c r="K2530" s="641"/>
      <c r="L2530" s="633"/>
      <c r="M2530" s="633"/>
      <c r="N2530" s="634"/>
      <c r="O2530" s="627"/>
      <c r="P2530" s="627"/>
      <c r="Q2530" s="627"/>
      <c r="R2530" s="627"/>
      <c r="S2530" s="627"/>
      <c r="T2530" s="627"/>
      <c r="U2530" s="627"/>
      <c r="V2530" s="627"/>
      <c r="W2530" s="627"/>
      <c r="X2530" s="627"/>
      <c r="Y2530" s="627"/>
      <c r="Z2530" s="627"/>
      <c r="AA2530" s="628"/>
      <c r="AB2530" s="628"/>
    </row>
    <row r="2531">
      <c r="A2531" s="635"/>
      <c r="B2531" s="357"/>
      <c r="C2531" s="630"/>
      <c r="D2531" s="630"/>
      <c r="E2531" s="630"/>
      <c r="F2531" s="640"/>
      <c r="G2531" s="632"/>
      <c r="H2531" s="632"/>
      <c r="I2531" s="632"/>
      <c r="J2531" s="632"/>
      <c r="K2531" s="641"/>
      <c r="L2531" s="633"/>
      <c r="M2531" s="633"/>
      <c r="N2531" s="634"/>
      <c r="O2531" s="627"/>
      <c r="P2531" s="627"/>
      <c r="Q2531" s="627"/>
      <c r="R2531" s="627"/>
      <c r="S2531" s="627"/>
      <c r="T2531" s="627"/>
      <c r="U2531" s="627"/>
      <c r="V2531" s="627"/>
      <c r="W2531" s="627"/>
      <c r="X2531" s="627"/>
      <c r="Y2531" s="627"/>
      <c r="Z2531" s="627"/>
      <c r="AA2531" s="628"/>
      <c r="AB2531" s="628"/>
    </row>
    <row r="2532">
      <c r="A2532" s="635"/>
      <c r="B2532" s="357"/>
      <c r="C2532" s="630"/>
      <c r="D2532" s="630"/>
      <c r="E2532" s="630"/>
      <c r="F2532" s="640"/>
      <c r="G2532" s="632"/>
      <c r="H2532" s="632"/>
      <c r="I2532" s="632"/>
      <c r="J2532" s="632"/>
      <c r="K2532" s="641"/>
      <c r="L2532" s="633"/>
      <c r="M2532" s="633"/>
      <c r="N2532" s="634"/>
      <c r="O2532" s="627"/>
      <c r="P2532" s="627"/>
      <c r="Q2532" s="627"/>
      <c r="R2532" s="627"/>
      <c r="S2532" s="627"/>
      <c r="T2532" s="627"/>
      <c r="U2532" s="627"/>
      <c r="V2532" s="627"/>
      <c r="W2532" s="627"/>
      <c r="X2532" s="627"/>
      <c r="Y2532" s="627"/>
      <c r="Z2532" s="627"/>
      <c r="AA2532" s="628"/>
      <c r="AB2532" s="628"/>
    </row>
    <row r="2533">
      <c r="A2533" s="635"/>
      <c r="B2533" s="357"/>
      <c r="C2533" s="630"/>
      <c r="D2533" s="630"/>
      <c r="E2533" s="630"/>
      <c r="F2533" s="640"/>
      <c r="G2533" s="632"/>
      <c r="H2533" s="632"/>
      <c r="I2533" s="632"/>
      <c r="J2533" s="632"/>
      <c r="K2533" s="641"/>
      <c r="L2533" s="633"/>
      <c r="M2533" s="633"/>
      <c r="N2533" s="634"/>
      <c r="O2533" s="627"/>
      <c r="P2533" s="627"/>
      <c r="Q2533" s="627"/>
      <c r="R2533" s="627"/>
      <c r="S2533" s="627"/>
      <c r="T2533" s="627"/>
      <c r="U2533" s="627"/>
      <c r="V2533" s="627"/>
      <c r="W2533" s="627"/>
      <c r="X2533" s="627"/>
      <c r="Y2533" s="627"/>
      <c r="Z2533" s="627"/>
      <c r="AA2533" s="628"/>
      <c r="AB2533" s="628"/>
    </row>
    <row r="2534">
      <c r="A2534" s="635"/>
      <c r="B2534" s="357"/>
      <c r="C2534" s="630"/>
      <c r="D2534" s="630"/>
      <c r="E2534" s="630"/>
      <c r="F2534" s="640"/>
      <c r="G2534" s="632"/>
      <c r="H2534" s="632"/>
      <c r="I2534" s="632"/>
      <c r="J2534" s="632"/>
      <c r="K2534" s="641"/>
      <c r="L2534" s="633"/>
      <c r="M2534" s="633"/>
      <c r="N2534" s="634"/>
      <c r="O2534" s="627"/>
      <c r="P2534" s="627"/>
      <c r="Q2534" s="627"/>
      <c r="R2534" s="627"/>
      <c r="S2534" s="627"/>
      <c r="T2534" s="627"/>
      <c r="U2534" s="627"/>
      <c r="V2534" s="627"/>
      <c r="W2534" s="627"/>
      <c r="X2534" s="627"/>
      <c r="Y2534" s="627"/>
      <c r="Z2534" s="627"/>
      <c r="AA2534" s="628"/>
      <c r="AB2534" s="628"/>
    </row>
    <row r="2535">
      <c r="A2535" s="635"/>
      <c r="B2535" s="357"/>
      <c r="C2535" s="630"/>
      <c r="D2535" s="630"/>
      <c r="E2535" s="630"/>
      <c r="F2535" s="640"/>
      <c r="G2535" s="632"/>
      <c r="H2535" s="632"/>
      <c r="I2535" s="632"/>
      <c r="J2535" s="632"/>
      <c r="K2535" s="641"/>
      <c r="L2535" s="633"/>
      <c r="M2535" s="633"/>
      <c r="N2535" s="634"/>
      <c r="O2535" s="627"/>
      <c r="P2535" s="627"/>
      <c r="Q2535" s="627"/>
      <c r="R2535" s="627"/>
      <c r="S2535" s="627"/>
      <c r="T2535" s="627"/>
      <c r="U2535" s="627"/>
      <c r="V2535" s="627"/>
      <c r="W2535" s="627"/>
      <c r="X2535" s="627"/>
      <c r="Y2535" s="627"/>
      <c r="Z2535" s="627"/>
      <c r="AA2535" s="628"/>
      <c r="AB2535" s="628"/>
    </row>
    <row r="2536">
      <c r="A2536" s="635"/>
      <c r="B2536" s="357"/>
      <c r="C2536" s="630"/>
      <c r="D2536" s="630"/>
      <c r="E2536" s="630"/>
      <c r="F2536" s="640"/>
      <c r="G2536" s="632"/>
      <c r="H2536" s="632"/>
      <c r="I2536" s="632"/>
      <c r="J2536" s="632"/>
      <c r="K2536" s="641"/>
      <c r="L2536" s="633"/>
      <c r="M2536" s="633"/>
      <c r="N2536" s="634"/>
      <c r="O2536" s="627"/>
      <c r="P2536" s="627"/>
      <c r="Q2536" s="627"/>
      <c r="R2536" s="627"/>
      <c r="S2536" s="627"/>
      <c r="T2536" s="627"/>
      <c r="U2536" s="627"/>
      <c r="V2536" s="627"/>
      <c r="W2536" s="627"/>
      <c r="X2536" s="627"/>
      <c r="Y2536" s="627"/>
      <c r="Z2536" s="627"/>
      <c r="AA2536" s="628"/>
      <c r="AB2536" s="628"/>
    </row>
    <row r="2537">
      <c r="A2537" s="635"/>
      <c r="B2537" s="357"/>
      <c r="C2537" s="630"/>
      <c r="D2537" s="630"/>
      <c r="E2537" s="630"/>
      <c r="F2537" s="640"/>
      <c r="G2537" s="632"/>
      <c r="H2537" s="632"/>
      <c r="I2537" s="632"/>
      <c r="J2537" s="632"/>
      <c r="K2537" s="641"/>
      <c r="L2537" s="633"/>
      <c r="M2537" s="633"/>
      <c r="N2537" s="634"/>
      <c r="O2537" s="627"/>
      <c r="P2537" s="627"/>
      <c r="Q2537" s="627"/>
      <c r="R2537" s="627"/>
      <c r="S2537" s="627"/>
      <c r="T2537" s="627"/>
      <c r="U2537" s="627"/>
      <c r="V2537" s="627"/>
      <c r="W2537" s="627"/>
      <c r="X2537" s="627"/>
      <c r="Y2537" s="627"/>
      <c r="Z2537" s="627"/>
      <c r="AA2537" s="628"/>
      <c r="AB2537" s="628"/>
    </row>
    <row r="2538">
      <c r="A2538" s="635"/>
      <c r="B2538" s="357"/>
      <c r="C2538" s="630"/>
      <c r="D2538" s="630"/>
      <c r="E2538" s="630"/>
      <c r="F2538" s="640"/>
      <c r="G2538" s="632"/>
      <c r="H2538" s="632"/>
      <c r="I2538" s="632"/>
      <c r="J2538" s="632"/>
      <c r="K2538" s="641"/>
      <c r="L2538" s="633"/>
      <c r="M2538" s="633"/>
      <c r="N2538" s="634"/>
      <c r="O2538" s="627"/>
      <c r="P2538" s="627"/>
      <c r="Q2538" s="627"/>
      <c r="R2538" s="627"/>
      <c r="S2538" s="627"/>
      <c r="T2538" s="627"/>
      <c r="U2538" s="627"/>
      <c r="V2538" s="627"/>
      <c r="W2538" s="627"/>
      <c r="X2538" s="627"/>
      <c r="Y2538" s="627"/>
      <c r="Z2538" s="627"/>
      <c r="AA2538" s="628"/>
      <c r="AB2538" s="628"/>
    </row>
    <row r="2539">
      <c r="A2539" s="635"/>
      <c r="B2539" s="357"/>
      <c r="C2539" s="630"/>
      <c r="D2539" s="630"/>
      <c r="E2539" s="630"/>
      <c r="F2539" s="640"/>
      <c r="G2539" s="632"/>
      <c r="H2539" s="632"/>
      <c r="I2539" s="632"/>
      <c r="J2539" s="632"/>
      <c r="K2539" s="641"/>
      <c r="L2539" s="633"/>
      <c r="M2539" s="633"/>
      <c r="N2539" s="634"/>
      <c r="O2539" s="627"/>
      <c r="P2539" s="627"/>
      <c r="Q2539" s="627"/>
      <c r="R2539" s="627"/>
      <c r="S2539" s="627"/>
      <c r="T2539" s="627"/>
      <c r="U2539" s="627"/>
      <c r="V2539" s="627"/>
      <c r="W2539" s="627"/>
      <c r="X2539" s="627"/>
      <c r="Y2539" s="627"/>
      <c r="Z2539" s="627"/>
      <c r="AA2539" s="628"/>
      <c r="AB2539" s="628"/>
    </row>
    <row r="2540">
      <c r="A2540" s="635"/>
      <c r="B2540" s="357"/>
      <c r="C2540" s="630"/>
      <c r="D2540" s="630"/>
      <c r="E2540" s="630"/>
      <c r="F2540" s="640"/>
      <c r="G2540" s="632"/>
      <c r="H2540" s="632"/>
      <c r="I2540" s="632"/>
      <c r="J2540" s="632"/>
      <c r="K2540" s="641"/>
      <c r="L2540" s="633"/>
      <c r="M2540" s="633"/>
      <c r="N2540" s="634"/>
      <c r="O2540" s="627"/>
      <c r="P2540" s="627"/>
      <c r="Q2540" s="627"/>
      <c r="R2540" s="627"/>
      <c r="S2540" s="627"/>
      <c r="T2540" s="627"/>
      <c r="U2540" s="627"/>
      <c r="V2540" s="627"/>
      <c r="W2540" s="627"/>
      <c r="X2540" s="627"/>
      <c r="Y2540" s="627"/>
      <c r="Z2540" s="627"/>
      <c r="AA2540" s="628"/>
      <c r="AB2540" s="628"/>
    </row>
    <row r="2541">
      <c r="A2541" s="635"/>
      <c r="B2541" s="357"/>
      <c r="C2541" s="630"/>
      <c r="D2541" s="630"/>
      <c r="E2541" s="630"/>
      <c r="F2541" s="640"/>
      <c r="G2541" s="632"/>
      <c r="H2541" s="632"/>
      <c r="I2541" s="632"/>
      <c r="J2541" s="632"/>
      <c r="K2541" s="641"/>
      <c r="L2541" s="633"/>
      <c r="M2541" s="633"/>
      <c r="N2541" s="634"/>
      <c r="O2541" s="627"/>
      <c r="P2541" s="627"/>
      <c r="Q2541" s="627"/>
      <c r="R2541" s="627"/>
      <c r="S2541" s="627"/>
      <c r="T2541" s="627"/>
      <c r="U2541" s="627"/>
      <c r="V2541" s="627"/>
      <c r="W2541" s="627"/>
      <c r="X2541" s="627"/>
      <c r="Y2541" s="627"/>
      <c r="Z2541" s="627"/>
      <c r="AA2541" s="628"/>
      <c r="AB2541" s="628"/>
    </row>
    <row r="2542">
      <c r="A2542" s="635"/>
      <c r="B2542" s="357"/>
      <c r="C2542" s="630"/>
      <c r="D2542" s="630"/>
      <c r="E2542" s="630"/>
      <c r="F2542" s="640"/>
      <c r="G2542" s="632"/>
      <c r="H2542" s="632"/>
      <c r="I2542" s="632"/>
      <c r="J2542" s="632"/>
      <c r="K2542" s="641"/>
      <c r="L2542" s="633"/>
      <c r="M2542" s="633"/>
      <c r="N2542" s="634"/>
      <c r="O2542" s="627"/>
      <c r="P2542" s="627"/>
      <c r="Q2542" s="627"/>
      <c r="R2542" s="627"/>
      <c r="S2542" s="627"/>
      <c r="T2542" s="627"/>
      <c r="U2542" s="627"/>
      <c r="V2542" s="627"/>
      <c r="W2542" s="627"/>
      <c r="X2542" s="627"/>
      <c r="Y2542" s="627"/>
      <c r="Z2542" s="627"/>
      <c r="AA2542" s="628"/>
      <c r="AB2542" s="628"/>
    </row>
    <row r="2543">
      <c r="A2543" s="635"/>
      <c r="B2543" s="357"/>
      <c r="C2543" s="630"/>
      <c r="D2543" s="630"/>
      <c r="E2543" s="630"/>
      <c r="F2543" s="640"/>
      <c r="G2543" s="632"/>
      <c r="H2543" s="632"/>
      <c r="I2543" s="632"/>
      <c r="J2543" s="632"/>
      <c r="K2543" s="641"/>
      <c r="L2543" s="633"/>
      <c r="M2543" s="633"/>
      <c r="N2543" s="634"/>
      <c r="O2543" s="627"/>
      <c r="P2543" s="627"/>
      <c r="Q2543" s="627"/>
      <c r="R2543" s="627"/>
      <c r="S2543" s="627"/>
      <c r="T2543" s="627"/>
      <c r="U2543" s="627"/>
      <c r="V2543" s="627"/>
      <c r="W2543" s="627"/>
      <c r="X2543" s="627"/>
      <c r="Y2543" s="627"/>
      <c r="Z2543" s="627"/>
      <c r="AA2543" s="628"/>
      <c r="AB2543" s="628"/>
    </row>
    <row r="2544">
      <c r="A2544" s="635"/>
      <c r="B2544" s="357"/>
      <c r="C2544" s="630"/>
      <c r="D2544" s="630"/>
      <c r="E2544" s="630"/>
      <c r="F2544" s="640"/>
      <c r="G2544" s="632"/>
      <c r="H2544" s="632"/>
      <c r="I2544" s="632"/>
      <c r="J2544" s="632"/>
      <c r="K2544" s="641"/>
      <c r="L2544" s="633"/>
      <c r="M2544" s="633"/>
      <c r="N2544" s="634"/>
      <c r="O2544" s="627"/>
      <c r="P2544" s="627"/>
      <c r="Q2544" s="627"/>
      <c r="R2544" s="627"/>
      <c r="S2544" s="627"/>
      <c r="T2544" s="627"/>
      <c r="U2544" s="627"/>
      <c r="V2544" s="627"/>
      <c r="W2544" s="627"/>
      <c r="X2544" s="627"/>
      <c r="Y2544" s="627"/>
      <c r="Z2544" s="627"/>
      <c r="AA2544" s="628"/>
      <c r="AB2544" s="628"/>
    </row>
    <row r="2545">
      <c r="A2545" s="635"/>
      <c r="B2545" s="357"/>
      <c r="C2545" s="630"/>
      <c r="D2545" s="630"/>
      <c r="E2545" s="630"/>
      <c r="F2545" s="640"/>
      <c r="G2545" s="632"/>
      <c r="H2545" s="632"/>
      <c r="I2545" s="632"/>
      <c r="J2545" s="632"/>
      <c r="K2545" s="641"/>
      <c r="L2545" s="633"/>
      <c r="M2545" s="633"/>
      <c r="N2545" s="634"/>
      <c r="O2545" s="627"/>
      <c r="P2545" s="627"/>
      <c r="Q2545" s="627"/>
      <c r="R2545" s="627"/>
      <c r="S2545" s="627"/>
      <c r="T2545" s="627"/>
      <c r="U2545" s="627"/>
      <c r="V2545" s="627"/>
      <c r="W2545" s="627"/>
      <c r="X2545" s="627"/>
      <c r="Y2545" s="627"/>
      <c r="Z2545" s="627"/>
      <c r="AA2545" s="628"/>
      <c r="AB2545" s="628"/>
    </row>
    <row r="2546">
      <c r="A2546" s="635"/>
      <c r="B2546" s="357"/>
      <c r="C2546" s="630"/>
      <c r="D2546" s="630"/>
      <c r="E2546" s="630"/>
      <c r="F2546" s="640"/>
      <c r="G2546" s="632"/>
      <c r="H2546" s="632"/>
      <c r="I2546" s="632"/>
      <c r="J2546" s="632"/>
      <c r="K2546" s="641"/>
      <c r="L2546" s="633"/>
      <c r="M2546" s="633"/>
      <c r="N2546" s="634"/>
      <c r="O2546" s="627"/>
      <c r="P2546" s="627"/>
      <c r="Q2546" s="627"/>
      <c r="R2546" s="627"/>
      <c r="S2546" s="627"/>
      <c r="T2546" s="627"/>
      <c r="U2546" s="627"/>
      <c r="V2546" s="627"/>
      <c r="W2546" s="627"/>
      <c r="X2546" s="627"/>
      <c r="Y2546" s="627"/>
      <c r="Z2546" s="627"/>
      <c r="AA2546" s="628"/>
      <c r="AB2546" s="628"/>
    </row>
    <row r="2547">
      <c r="A2547" s="635"/>
      <c r="B2547" s="357"/>
      <c r="C2547" s="630"/>
      <c r="D2547" s="630"/>
      <c r="E2547" s="630"/>
      <c r="F2547" s="640"/>
      <c r="G2547" s="632"/>
      <c r="H2547" s="632"/>
      <c r="I2547" s="632"/>
      <c r="J2547" s="632"/>
      <c r="K2547" s="641"/>
      <c r="L2547" s="633"/>
      <c r="M2547" s="633"/>
      <c r="N2547" s="634"/>
      <c r="O2547" s="627"/>
      <c r="P2547" s="627"/>
      <c r="Q2547" s="627"/>
      <c r="R2547" s="627"/>
      <c r="S2547" s="627"/>
      <c r="T2547" s="627"/>
      <c r="U2547" s="627"/>
      <c r="V2547" s="627"/>
      <c r="W2547" s="627"/>
      <c r="X2547" s="627"/>
      <c r="Y2547" s="627"/>
      <c r="Z2547" s="627"/>
      <c r="AA2547" s="628"/>
      <c r="AB2547" s="628"/>
    </row>
    <row r="2548">
      <c r="A2548" s="635"/>
      <c r="B2548" s="357"/>
      <c r="C2548" s="630"/>
      <c r="D2548" s="630"/>
      <c r="E2548" s="630"/>
      <c r="F2548" s="640"/>
      <c r="G2548" s="632"/>
      <c r="H2548" s="632"/>
      <c r="I2548" s="632"/>
      <c r="J2548" s="632"/>
      <c r="K2548" s="641"/>
      <c r="L2548" s="633"/>
      <c r="M2548" s="633"/>
      <c r="N2548" s="634"/>
      <c r="O2548" s="627"/>
      <c r="P2548" s="627"/>
      <c r="Q2548" s="627"/>
      <c r="R2548" s="627"/>
      <c r="S2548" s="627"/>
      <c r="T2548" s="627"/>
      <c r="U2548" s="627"/>
      <c r="V2548" s="627"/>
      <c r="W2548" s="627"/>
      <c r="X2548" s="627"/>
      <c r="Y2548" s="627"/>
      <c r="Z2548" s="627"/>
      <c r="AA2548" s="628"/>
      <c r="AB2548" s="628"/>
    </row>
    <row r="2549">
      <c r="A2549" s="635"/>
      <c r="B2549" s="357"/>
      <c r="C2549" s="630"/>
      <c r="D2549" s="630"/>
      <c r="E2549" s="630"/>
      <c r="F2549" s="640"/>
      <c r="G2549" s="632"/>
      <c r="H2549" s="632"/>
      <c r="I2549" s="632"/>
      <c r="J2549" s="632"/>
      <c r="K2549" s="641"/>
      <c r="L2549" s="633"/>
      <c r="M2549" s="633"/>
      <c r="N2549" s="634"/>
      <c r="O2549" s="627"/>
      <c r="P2549" s="627"/>
      <c r="Q2549" s="627"/>
      <c r="R2549" s="627"/>
      <c r="S2549" s="627"/>
      <c r="T2549" s="627"/>
      <c r="U2549" s="627"/>
      <c r="V2549" s="627"/>
      <c r="W2549" s="627"/>
      <c r="X2549" s="627"/>
      <c r="Y2549" s="627"/>
      <c r="Z2549" s="627"/>
      <c r="AA2549" s="628"/>
      <c r="AB2549" s="628"/>
    </row>
    <row r="2550">
      <c r="A2550" s="635"/>
      <c r="B2550" s="357"/>
      <c r="C2550" s="630"/>
      <c r="D2550" s="630"/>
      <c r="E2550" s="630"/>
      <c r="F2550" s="640"/>
      <c r="G2550" s="632"/>
      <c r="H2550" s="632"/>
      <c r="I2550" s="632"/>
      <c r="J2550" s="632"/>
      <c r="K2550" s="641"/>
      <c r="L2550" s="633"/>
      <c r="M2550" s="633"/>
      <c r="N2550" s="634"/>
      <c r="O2550" s="627"/>
      <c r="P2550" s="627"/>
      <c r="Q2550" s="627"/>
      <c r="R2550" s="627"/>
      <c r="S2550" s="627"/>
      <c r="T2550" s="627"/>
      <c r="U2550" s="627"/>
      <c r="V2550" s="627"/>
      <c r="W2550" s="627"/>
      <c r="X2550" s="627"/>
      <c r="Y2550" s="627"/>
      <c r="Z2550" s="627"/>
      <c r="AA2550" s="628"/>
      <c r="AB2550" s="628"/>
    </row>
    <row r="2551">
      <c r="A2551" s="635"/>
      <c r="B2551" s="357"/>
      <c r="C2551" s="630"/>
      <c r="D2551" s="630"/>
      <c r="E2551" s="630"/>
      <c r="F2551" s="640"/>
      <c r="G2551" s="632"/>
      <c r="H2551" s="632"/>
      <c r="I2551" s="632"/>
      <c r="J2551" s="632"/>
      <c r="K2551" s="641"/>
      <c r="L2551" s="633"/>
      <c r="M2551" s="633"/>
      <c r="N2551" s="634"/>
      <c r="O2551" s="627"/>
      <c r="P2551" s="627"/>
      <c r="Q2551" s="627"/>
      <c r="R2551" s="627"/>
      <c r="S2551" s="627"/>
      <c r="T2551" s="627"/>
      <c r="U2551" s="627"/>
      <c r="V2551" s="627"/>
      <c r="W2551" s="627"/>
      <c r="X2551" s="627"/>
      <c r="Y2551" s="627"/>
      <c r="Z2551" s="627"/>
      <c r="AA2551" s="628"/>
      <c r="AB2551" s="628"/>
    </row>
    <row r="2552">
      <c r="A2552" s="635"/>
      <c r="B2552" s="357"/>
      <c r="C2552" s="630"/>
      <c r="D2552" s="630"/>
      <c r="E2552" s="630"/>
      <c r="F2552" s="640"/>
      <c r="G2552" s="632"/>
      <c r="H2552" s="632"/>
      <c r="I2552" s="632"/>
      <c r="J2552" s="632"/>
      <c r="K2552" s="641"/>
      <c r="L2552" s="633"/>
      <c r="M2552" s="633"/>
      <c r="N2552" s="634"/>
      <c r="O2552" s="627"/>
      <c r="P2552" s="627"/>
      <c r="Q2552" s="627"/>
      <c r="R2552" s="627"/>
      <c r="S2552" s="627"/>
      <c r="T2552" s="627"/>
      <c r="U2552" s="627"/>
      <c r="V2552" s="627"/>
      <c r="W2552" s="627"/>
      <c r="X2552" s="627"/>
      <c r="Y2552" s="627"/>
      <c r="Z2552" s="627"/>
      <c r="AA2552" s="628"/>
      <c r="AB2552" s="628"/>
    </row>
    <row r="2553">
      <c r="A2553" s="635"/>
      <c r="B2553" s="357"/>
      <c r="C2553" s="630"/>
      <c r="D2553" s="630"/>
      <c r="E2553" s="630"/>
      <c r="F2553" s="640"/>
      <c r="G2553" s="632"/>
      <c r="H2553" s="632"/>
      <c r="I2553" s="632"/>
      <c r="J2553" s="632"/>
      <c r="K2553" s="641"/>
      <c r="L2553" s="633"/>
      <c r="M2553" s="633"/>
      <c r="N2553" s="634"/>
      <c r="O2553" s="627"/>
      <c r="P2553" s="627"/>
      <c r="Q2553" s="627"/>
      <c r="R2553" s="627"/>
      <c r="S2553" s="627"/>
      <c r="T2553" s="627"/>
      <c r="U2553" s="627"/>
      <c r="V2553" s="627"/>
      <c r="W2553" s="627"/>
      <c r="X2553" s="627"/>
      <c r="Y2553" s="627"/>
      <c r="Z2553" s="627"/>
      <c r="AA2553" s="628"/>
      <c r="AB2553" s="628"/>
    </row>
    <row r="2554">
      <c r="A2554" s="635"/>
      <c r="B2554" s="357"/>
      <c r="C2554" s="630"/>
      <c r="D2554" s="630"/>
      <c r="E2554" s="630"/>
      <c r="F2554" s="640"/>
      <c r="G2554" s="632"/>
      <c r="H2554" s="632"/>
      <c r="I2554" s="632"/>
      <c r="J2554" s="632"/>
      <c r="K2554" s="641"/>
      <c r="L2554" s="633"/>
      <c r="M2554" s="633"/>
      <c r="N2554" s="634"/>
      <c r="O2554" s="627"/>
      <c r="P2554" s="627"/>
      <c r="Q2554" s="627"/>
      <c r="R2554" s="627"/>
      <c r="S2554" s="627"/>
      <c r="T2554" s="627"/>
      <c r="U2554" s="627"/>
      <c r="V2554" s="627"/>
      <c r="W2554" s="627"/>
      <c r="X2554" s="627"/>
      <c r="Y2554" s="627"/>
      <c r="Z2554" s="627"/>
      <c r="AA2554" s="628"/>
      <c r="AB2554" s="628"/>
    </row>
    <row r="2555">
      <c r="A2555" s="635"/>
      <c r="B2555" s="357"/>
      <c r="C2555" s="630"/>
      <c r="D2555" s="630"/>
      <c r="E2555" s="630"/>
      <c r="F2555" s="640"/>
      <c r="G2555" s="632"/>
      <c r="H2555" s="632"/>
      <c r="I2555" s="632"/>
      <c r="J2555" s="632"/>
      <c r="K2555" s="641"/>
      <c r="L2555" s="633"/>
      <c r="M2555" s="633"/>
      <c r="N2555" s="634"/>
      <c r="O2555" s="627"/>
      <c r="P2555" s="627"/>
      <c r="Q2555" s="627"/>
      <c r="R2555" s="627"/>
      <c r="S2555" s="627"/>
      <c r="T2555" s="627"/>
      <c r="U2555" s="627"/>
      <c r="V2555" s="627"/>
      <c r="W2555" s="627"/>
      <c r="X2555" s="627"/>
      <c r="Y2555" s="627"/>
      <c r="Z2555" s="627"/>
      <c r="AA2555" s="628"/>
      <c r="AB2555" s="628"/>
    </row>
    <row r="2556">
      <c r="A2556" s="635"/>
      <c r="B2556" s="357"/>
      <c r="C2556" s="630"/>
      <c r="D2556" s="630"/>
      <c r="E2556" s="630"/>
      <c r="F2556" s="640"/>
      <c r="G2556" s="632"/>
      <c r="H2556" s="632"/>
      <c r="I2556" s="632"/>
      <c r="J2556" s="632"/>
      <c r="K2556" s="641"/>
      <c r="L2556" s="633"/>
      <c r="M2556" s="633"/>
      <c r="N2556" s="634"/>
      <c r="O2556" s="627"/>
      <c r="P2556" s="627"/>
      <c r="Q2556" s="627"/>
      <c r="R2556" s="627"/>
      <c r="S2556" s="627"/>
      <c r="T2556" s="627"/>
      <c r="U2556" s="627"/>
      <c r="V2556" s="627"/>
      <c r="W2556" s="627"/>
      <c r="X2556" s="627"/>
      <c r="Y2556" s="627"/>
      <c r="Z2556" s="627"/>
      <c r="AA2556" s="628"/>
      <c r="AB2556" s="628"/>
    </row>
    <row r="2557">
      <c r="A2557" s="635"/>
      <c r="B2557" s="357"/>
      <c r="C2557" s="630"/>
      <c r="D2557" s="630"/>
      <c r="E2557" s="630"/>
      <c r="F2557" s="640"/>
      <c r="G2557" s="632"/>
      <c r="H2557" s="632"/>
      <c r="I2557" s="632"/>
      <c r="J2557" s="632"/>
      <c r="K2557" s="641"/>
      <c r="L2557" s="633"/>
      <c r="M2557" s="633"/>
      <c r="N2557" s="634"/>
      <c r="O2557" s="627"/>
      <c r="P2557" s="627"/>
      <c r="Q2557" s="627"/>
      <c r="R2557" s="627"/>
      <c r="S2557" s="627"/>
      <c r="T2557" s="627"/>
      <c r="U2557" s="627"/>
      <c r="V2557" s="627"/>
      <c r="W2557" s="627"/>
      <c r="X2557" s="627"/>
      <c r="Y2557" s="627"/>
      <c r="Z2557" s="627"/>
      <c r="AA2557" s="628"/>
      <c r="AB2557" s="628"/>
    </row>
    <row r="2558">
      <c r="A2558" s="635"/>
      <c r="B2558" s="357"/>
      <c r="C2558" s="630"/>
      <c r="D2558" s="630"/>
      <c r="E2558" s="630"/>
      <c r="F2558" s="640"/>
      <c r="G2558" s="632"/>
      <c r="H2558" s="632"/>
      <c r="I2558" s="632"/>
      <c r="J2558" s="632"/>
      <c r="K2558" s="641"/>
      <c r="L2558" s="633"/>
      <c r="M2558" s="633"/>
      <c r="N2558" s="634"/>
      <c r="O2558" s="627"/>
      <c r="P2558" s="627"/>
      <c r="Q2558" s="627"/>
      <c r="R2558" s="627"/>
      <c r="S2558" s="627"/>
      <c r="T2558" s="627"/>
      <c r="U2558" s="627"/>
      <c r="V2558" s="627"/>
      <c r="W2558" s="627"/>
      <c r="X2558" s="627"/>
      <c r="Y2558" s="627"/>
      <c r="Z2558" s="627"/>
      <c r="AA2558" s="628"/>
      <c r="AB2558" s="628"/>
    </row>
    <row r="2559">
      <c r="A2559" s="635"/>
      <c r="B2559" s="357"/>
      <c r="C2559" s="630"/>
      <c r="D2559" s="630"/>
      <c r="E2559" s="630"/>
      <c r="F2559" s="640"/>
      <c r="G2559" s="632"/>
      <c r="H2559" s="632"/>
      <c r="I2559" s="632"/>
      <c r="J2559" s="632"/>
      <c r="K2559" s="641"/>
      <c r="L2559" s="633"/>
      <c r="M2559" s="633"/>
      <c r="N2559" s="634"/>
      <c r="O2559" s="627"/>
      <c r="P2559" s="627"/>
      <c r="Q2559" s="627"/>
      <c r="R2559" s="627"/>
      <c r="S2559" s="627"/>
      <c r="T2559" s="627"/>
      <c r="U2559" s="627"/>
      <c r="V2559" s="627"/>
      <c r="W2559" s="627"/>
      <c r="X2559" s="627"/>
      <c r="Y2559" s="627"/>
      <c r="Z2559" s="627"/>
      <c r="AA2559" s="628"/>
      <c r="AB2559" s="628"/>
    </row>
    <row r="2560">
      <c r="A2560" s="635"/>
      <c r="B2560" s="357"/>
      <c r="C2560" s="630"/>
      <c r="D2560" s="630"/>
      <c r="E2560" s="630"/>
      <c r="F2560" s="640"/>
      <c r="G2560" s="632"/>
      <c r="H2560" s="632"/>
      <c r="I2560" s="632"/>
      <c r="J2560" s="632"/>
      <c r="K2560" s="641"/>
      <c r="L2560" s="633"/>
      <c r="M2560" s="633"/>
      <c r="N2560" s="634"/>
      <c r="O2560" s="627"/>
      <c r="P2560" s="627"/>
      <c r="Q2560" s="627"/>
      <c r="R2560" s="627"/>
      <c r="S2560" s="627"/>
      <c r="T2560" s="627"/>
      <c r="U2560" s="627"/>
      <c r="V2560" s="627"/>
      <c r="W2560" s="627"/>
      <c r="X2560" s="627"/>
      <c r="Y2560" s="627"/>
      <c r="Z2560" s="627"/>
      <c r="AA2560" s="628"/>
      <c r="AB2560" s="628"/>
    </row>
    <row r="2561">
      <c r="A2561" s="635"/>
      <c r="B2561" s="357"/>
      <c r="C2561" s="630"/>
      <c r="D2561" s="630"/>
      <c r="E2561" s="630"/>
      <c r="F2561" s="640"/>
      <c r="G2561" s="632"/>
      <c r="H2561" s="632"/>
      <c r="I2561" s="632"/>
      <c r="J2561" s="632"/>
      <c r="K2561" s="641"/>
      <c r="L2561" s="633"/>
      <c r="M2561" s="633"/>
      <c r="N2561" s="634"/>
      <c r="O2561" s="627"/>
      <c r="P2561" s="627"/>
      <c r="Q2561" s="627"/>
      <c r="R2561" s="627"/>
      <c r="S2561" s="627"/>
      <c r="T2561" s="627"/>
      <c r="U2561" s="627"/>
      <c r="V2561" s="627"/>
      <c r="W2561" s="627"/>
      <c r="X2561" s="627"/>
      <c r="Y2561" s="627"/>
      <c r="Z2561" s="627"/>
      <c r="AA2561" s="628"/>
      <c r="AB2561" s="628"/>
    </row>
    <row r="2562">
      <c r="A2562" s="635"/>
      <c r="B2562" s="357"/>
      <c r="C2562" s="630"/>
      <c r="D2562" s="630"/>
      <c r="E2562" s="630"/>
      <c r="F2562" s="640"/>
      <c r="G2562" s="632"/>
      <c r="H2562" s="632"/>
      <c r="I2562" s="632"/>
      <c r="J2562" s="632"/>
      <c r="K2562" s="641"/>
      <c r="L2562" s="633"/>
      <c r="M2562" s="633"/>
      <c r="N2562" s="634"/>
      <c r="O2562" s="627"/>
      <c r="P2562" s="627"/>
      <c r="Q2562" s="627"/>
      <c r="R2562" s="627"/>
      <c r="S2562" s="627"/>
      <c r="T2562" s="627"/>
      <c r="U2562" s="627"/>
      <c r="V2562" s="627"/>
      <c r="W2562" s="627"/>
      <c r="X2562" s="627"/>
      <c r="Y2562" s="627"/>
      <c r="Z2562" s="627"/>
      <c r="AA2562" s="628"/>
      <c r="AB2562" s="628"/>
    </row>
    <row r="2563">
      <c r="A2563" s="635"/>
      <c r="B2563" s="357"/>
      <c r="C2563" s="630"/>
      <c r="D2563" s="630"/>
      <c r="E2563" s="630"/>
      <c r="F2563" s="640"/>
      <c r="G2563" s="632"/>
      <c r="H2563" s="632"/>
      <c r="I2563" s="632"/>
      <c r="J2563" s="632"/>
      <c r="K2563" s="641"/>
      <c r="L2563" s="633"/>
      <c r="M2563" s="633"/>
      <c r="N2563" s="634"/>
      <c r="O2563" s="627"/>
      <c r="P2563" s="627"/>
      <c r="Q2563" s="627"/>
      <c r="R2563" s="627"/>
      <c r="S2563" s="627"/>
      <c r="T2563" s="627"/>
      <c r="U2563" s="627"/>
      <c r="V2563" s="627"/>
      <c r="W2563" s="627"/>
      <c r="X2563" s="627"/>
      <c r="Y2563" s="627"/>
      <c r="Z2563" s="627"/>
      <c r="AA2563" s="628"/>
      <c r="AB2563" s="628"/>
    </row>
    <row r="2564">
      <c r="A2564" s="635"/>
      <c r="B2564" s="357"/>
      <c r="C2564" s="630"/>
      <c r="D2564" s="630"/>
      <c r="E2564" s="630"/>
      <c r="F2564" s="640"/>
      <c r="G2564" s="632"/>
      <c r="H2564" s="632"/>
      <c r="I2564" s="632"/>
      <c r="J2564" s="632"/>
      <c r="K2564" s="641"/>
      <c r="L2564" s="633"/>
      <c r="M2564" s="633"/>
      <c r="N2564" s="634"/>
      <c r="O2564" s="627"/>
      <c r="P2564" s="627"/>
      <c r="Q2564" s="627"/>
      <c r="R2564" s="627"/>
      <c r="S2564" s="627"/>
      <c r="T2564" s="627"/>
      <c r="U2564" s="627"/>
      <c r="V2564" s="627"/>
      <c r="W2564" s="627"/>
      <c r="X2564" s="627"/>
      <c r="Y2564" s="627"/>
      <c r="Z2564" s="627"/>
      <c r="AA2564" s="628"/>
      <c r="AB2564" s="628"/>
    </row>
    <row r="2565">
      <c r="A2565" s="635"/>
      <c r="B2565" s="357"/>
      <c r="C2565" s="630"/>
      <c r="D2565" s="630"/>
      <c r="E2565" s="630"/>
      <c r="F2565" s="640"/>
      <c r="G2565" s="632"/>
      <c r="H2565" s="632"/>
      <c r="I2565" s="632"/>
      <c r="J2565" s="632"/>
      <c r="K2565" s="641"/>
      <c r="L2565" s="633"/>
      <c r="M2565" s="633"/>
      <c r="N2565" s="634"/>
      <c r="O2565" s="627"/>
      <c r="P2565" s="627"/>
      <c r="Q2565" s="627"/>
      <c r="R2565" s="627"/>
      <c r="S2565" s="627"/>
      <c r="T2565" s="627"/>
      <c r="U2565" s="627"/>
      <c r="V2565" s="627"/>
      <c r="W2565" s="627"/>
      <c r="X2565" s="627"/>
      <c r="Y2565" s="627"/>
      <c r="Z2565" s="627"/>
      <c r="AA2565" s="628"/>
      <c r="AB2565" s="628"/>
    </row>
    <row r="2566">
      <c r="A2566" s="635"/>
      <c r="B2566" s="357"/>
      <c r="C2566" s="630"/>
      <c r="D2566" s="630"/>
      <c r="E2566" s="630"/>
      <c r="F2566" s="640"/>
      <c r="G2566" s="632"/>
      <c r="H2566" s="632"/>
      <c r="I2566" s="632"/>
      <c r="J2566" s="632"/>
      <c r="K2566" s="641"/>
      <c r="L2566" s="633"/>
      <c r="M2566" s="633"/>
      <c r="N2566" s="634"/>
      <c r="O2566" s="627"/>
      <c r="P2566" s="627"/>
      <c r="Q2566" s="627"/>
      <c r="R2566" s="627"/>
      <c r="S2566" s="627"/>
      <c r="T2566" s="627"/>
      <c r="U2566" s="627"/>
      <c r="V2566" s="627"/>
      <c r="W2566" s="627"/>
      <c r="X2566" s="627"/>
      <c r="Y2566" s="627"/>
      <c r="Z2566" s="627"/>
      <c r="AA2566" s="628"/>
      <c r="AB2566" s="628"/>
    </row>
    <row r="2567">
      <c r="A2567" s="635"/>
      <c r="B2567" s="357"/>
      <c r="C2567" s="630"/>
      <c r="D2567" s="630"/>
      <c r="E2567" s="630"/>
      <c r="F2567" s="640"/>
      <c r="G2567" s="632"/>
      <c r="H2567" s="632"/>
      <c r="I2567" s="632"/>
      <c r="J2567" s="632"/>
      <c r="K2567" s="641"/>
      <c r="L2567" s="633"/>
      <c r="M2567" s="633"/>
      <c r="N2567" s="634"/>
      <c r="O2567" s="627"/>
      <c r="P2567" s="627"/>
      <c r="Q2567" s="627"/>
      <c r="R2567" s="627"/>
      <c r="S2567" s="627"/>
      <c r="T2567" s="627"/>
      <c r="U2567" s="627"/>
      <c r="V2567" s="627"/>
      <c r="W2567" s="627"/>
      <c r="X2567" s="627"/>
      <c r="Y2567" s="627"/>
      <c r="Z2567" s="627"/>
      <c r="AA2567" s="628"/>
      <c r="AB2567" s="628"/>
    </row>
    <row r="2568">
      <c r="A2568" s="635"/>
      <c r="B2568" s="357"/>
      <c r="C2568" s="630"/>
      <c r="D2568" s="630"/>
      <c r="E2568" s="630"/>
      <c r="F2568" s="640"/>
      <c r="G2568" s="632"/>
      <c r="H2568" s="632"/>
      <c r="I2568" s="632"/>
      <c r="J2568" s="632"/>
      <c r="K2568" s="641"/>
      <c r="L2568" s="633"/>
      <c r="M2568" s="633"/>
      <c r="N2568" s="634"/>
      <c r="O2568" s="627"/>
      <c r="P2568" s="627"/>
      <c r="Q2568" s="627"/>
      <c r="R2568" s="627"/>
      <c r="S2568" s="627"/>
      <c r="T2568" s="627"/>
      <c r="U2568" s="627"/>
      <c r="V2568" s="627"/>
      <c r="W2568" s="627"/>
      <c r="X2568" s="627"/>
      <c r="Y2568" s="627"/>
      <c r="Z2568" s="627"/>
      <c r="AA2568" s="628"/>
      <c r="AB2568" s="628"/>
    </row>
    <row r="2569">
      <c r="A2569" s="635"/>
      <c r="B2569" s="357"/>
      <c r="C2569" s="630"/>
      <c r="D2569" s="630"/>
      <c r="E2569" s="630"/>
      <c r="F2569" s="640"/>
      <c r="G2569" s="632"/>
      <c r="H2569" s="632"/>
      <c r="I2569" s="632"/>
      <c r="J2569" s="632"/>
      <c r="K2569" s="641"/>
      <c r="L2569" s="633"/>
      <c r="M2569" s="633"/>
      <c r="N2569" s="634"/>
      <c r="O2569" s="627"/>
      <c r="P2569" s="627"/>
      <c r="Q2569" s="627"/>
      <c r="R2569" s="627"/>
      <c r="S2569" s="627"/>
      <c r="T2569" s="627"/>
      <c r="U2569" s="627"/>
      <c r="V2569" s="627"/>
      <c r="W2569" s="627"/>
      <c r="X2569" s="627"/>
      <c r="Y2569" s="627"/>
      <c r="Z2569" s="627"/>
      <c r="AA2569" s="628"/>
      <c r="AB2569" s="628"/>
    </row>
    <row r="2570">
      <c r="A2570" s="635"/>
      <c r="B2570" s="357"/>
      <c r="C2570" s="630"/>
      <c r="D2570" s="630"/>
      <c r="E2570" s="630"/>
      <c r="F2570" s="640"/>
      <c r="G2570" s="632"/>
      <c r="H2570" s="632"/>
      <c r="I2570" s="632"/>
      <c r="J2570" s="632"/>
      <c r="K2570" s="641"/>
      <c r="L2570" s="633"/>
      <c r="M2570" s="633"/>
      <c r="N2570" s="634"/>
      <c r="O2570" s="627"/>
      <c r="P2570" s="627"/>
      <c r="Q2570" s="627"/>
      <c r="R2570" s="627"/>
      <c r="S2570" s="627"/>
      <c r="T2570" s="627"/>
      <c r="U2570" s="627"/>
      <c r="V2570" s="627"/>
      <c r="W2570" s="627"/>
      <c r="X2570" s="627"/>
      <c r="Y2570" s="627"/>
      <c r="Z2570" s="627"/>
      <c r="AA2570" s="628"/>
      <c r="AB2570" s="628"/>
    </row>
    <row r="2571">
      <c r="A2571" s="635"/>
      <c r="B2571" s="357"/>
      <c r="C2571" s="630"/>
      <c r="D2571" s="630"/>
      <c r="E2571" s="630"/>
      <c r="F2571" s="640"/>
      <c r="G2571" s="632"/>
      <c r="H2571" s="632"/>
      <c r="I2571" s="632"/>
      <c r="J2571" s="632"/>
      <c r="K2571" s="641"/>
      <c r="L2571" s="633"/>
      <c r="M2571" s="633"/>
      <c r="N2571" s="634"/>
      <c r="O2571" s="627"/>
      <c r="P2571" s="627"/>
      <c r="Q2571" s="627"/>
      <c r="R2571" s="627"/>
      <c r="S2571" s="627"/>
      <c r="T2571" s="627"/>
      <c r="U2571" s="627"/>
      <c r="V2571" s="627"/>
      <c r="W2571" s="627"/>
      <c r="X2571" s="627"/>
      <c r="Y2571" s="627"/>
      <c r="Z2571" s="627"/>
      <c r="AA2571" s="628"/>
      <c r="AB2571" s="628"/>
    </row>
    <row r="2572">
      <c r="A2572" s="635"/>
      <c r="B2572" s="357"/>
      <c r="C2572" s="630"/>
      <c r="D2572" s="630"/>
      <c r="E2572" s="630"/>
      <c r="F2572" s="640"/>
      <c r="G2572" s="632"/>
      <c r="H2572" s="632"/>
      <c r="I2572" s="632"/>
      <c r="J2572" s="632"/>
      <c r="K2572" s="641"/>
      <c r="L2572" s="633"/>
      <c r="M2572" s="633"/>
      <c r="N2572" s="634"/>
      <c r="O2572" s="627"/>
      <c r="P2572" s="627"/>
      <c r="Q2572" s="627"/>
      <c r="R2572" s="627"/>
      <c r="S2572" s="627"/>
      <c r="T2572" s="627"/>
      <c r="U2572" s="627"/>
      <c r="V2572" s="627"/>
      <c r="W2572" s="627"/>
      <c r="X2572" s="627"/>
      <c r="Y2572" s="627"/>
      <c r="Z2572" s="627"/>
      <c r="AA2572" s="628"/>
      <c r="AB2572" s="628"/>
    </row>
    <row r="2573">
      <c r="A2573" s="635"/>
      <c r="B2573" s="357"/>
      <c r="C2573" s="630"/>
      <c r="D2573" s="630"/>
      <c r="E2573" s="630"/>
      <c r="F2573" s="640"/>
      <c r="G2573" s="632"/>
      <c r="H2573" s="632"/>
      <c r="I2573" s="632"/>
      <c r="J2573" s="632"/>
      <c r="K2573" s="641"/>
      <c r="L2573" s="633"/>
      <c r="M2573" s="633"/>
      <c r="N2573" s="634"/>
      <c r="O2573" s="627"/>
      <c r="P2573" s="627"/>
      <c r="Q2573" s="627"/>
      <c r="R2573" s="627"/>
      <c r="S2573" s="627"/>
      <c r="T2573" s="627"/>
      <c r="U2573" s="627"/>
      <c r="V2573" s="627"/>
      <c r="W2573" s="627"/>
      <c r="X2573" s="627"/>
      <c r="Y2573" s="627"/>
      <c r="Z2573" s="627"/>
      <c r="AA2573" s="628"/>
      <c r="AB2573" s="628"/>
    </row>
    <row r="2574">
      <c r="A2574" s="635"/>
      <c r="B2574" s="357"/>
      <c r="C2574" s="630"/>
      <c r="D2574" s="630"/>
      <c r="E2574" s="630"/>
      <c r="F2574" s="640"/>
      <c r="G2574" s="632"/>
      <c r="H2574" s="632"/>
      <c r="I2574" s="632"/>
      <c r="J2574" s="632"/>
      <c r="K2574" s="641"/>
      <c r="L2574" s="633"/>
      <c r="M2574" s="633"/>
      <c r="N2574" s="634"/>
      <c r="O2574" s="627"/>
      <c r="P2574" s="627"/>
      <c r="Q2574" s="627"/>
      <c r="R2574" s="627"/>
      <c r="S2574" s="627"/>
      <c r="T2574" s="627"/>
      <c r="U2574" s="627"/>
      <c r="V2574" s="627"/>
      <c r="W2574" s="627"/>
      <c r="X2574" s="627"/>
      <c r="Y2574" s="627"/>
      <c r="Z2574" s="627"/>
      <c r="AA2574" s="628"/>
      <c r="AB2574" s="628"/>
    </row>
    <row r="2575">
      <c r="A2575" s="635"/>
      <c r="B2575" s="357"/>
      <c r="C2575" s="630"/>
      <c r="D2575" s="630"/>
      <c r="E2575" s="630"/>
      <c r="F2575" s="640"/>
      <c r="G2575" s="632"/>
      <c r="H2575" s="632"/>
      <c r="I2575" s="632"/>
      <c r="J2575" s="632"/>
      <c r="K2575" s="641"/>
      <c r="L2575" s="633"/>
      <c r="M2575" s="633"/>
      <c r="N2575" s="634"/>
      <c r="O2575" s="627"/>
      <c r="P2575" s="627"/>
      <c r="Q2575" s="627"/>
      <c r="R2575" s="627"/>
      <c r="S2575" s="627"/>
      <c r="T2575" s="627"/>
      <c r="U2575" s="627"/>
      <c r="V2575" s="627"/>
      <c r="W2575" s="627"/>
      <c r="X2575" s="627"/>
      <c r="Y2575" s="627"/>
      <c r="Z2575" s="627"/>
      <c r="AA2575" s="628"/>
      <c r="AB2575" s="628"/>
    </row>
    <row r="2576">
      <c r="A2576" s="635"/>
      <c r="B2576" s="357"/>
      <c r="C2576" s="630"/>
      <c r="D2576" s="630"/>
      <c r="E2576" s="630"/>
      <c r="F2576" s="640"/>
      <c r="G2576" s="632"/>
      <c r="H2576" s="632"/>
      <c r="I2576" s="632"/>
      <c r="J2576" s="632"/>
      <c r="K2576" s="641"/>
      <c r="L2576" s="633"/>
      <c r="M2576" s="633"/>
      <c r="N2576" s="634"/>
      <c r="O2576" s="627"/>
      <c r="P2576" s="627"/>
      <c r="Q2576" s="627"/>
      <c r="R2576" s="627"/>
      <c r="S2576" s="627"/>
      <c r="T2576" s="627"/>
      <c r="U2576" s="627"/>
      <c r="V2576" s="627"/>
      <c r="W2576" s="627"/>
      <c r="X2576" s="627"/>
      <c r="Y2576" s="627"/>
      <c r="Z2576" s="627"/>
      <c r="AA2576" s="628"/>
      <c r="AB2576" s="628"/>
    </row>
    <row r="2577">
      <c r="A2577" s="635"/>
      <c r="B2577" s="357"/>
      <c r="C2577" s="630"/>
      <c r="D2577" s="630"/>
      <c r="E2577" s="630"/>
      <c r="F2577" s="640"/>
      <c r="G2577" s="632"/>
      <c r="H2577" s="632"/>
      <c r="I2577" s="632"/>
      <c r="J2577" s="632"/>
      <c r="K2577" s="641"/>
      <c r="L2577" s="633"/>
      <c r="M2577" s="633"/>
      <c r="N2577" s="634"/>
      <c r="O2577" s="627"/>
      <c r="P2577" s="627"/>
      <c r="Q2577" s="627"/>
      <c r="R2577" s="627"/>
      <c r="S2577" s="627"/>
      <c r="T2577" s="627"/>
      <c r="U2577" s="627"/>
      <c r="V2577" s="627"/>
      <c r="W2577" s="627"/>
      <c r="X2577" s="627"/>
      <c r="Y2577" s="627"/>
      <c r="Z2577" s="627"/>
      <c r="AA2577" s="628"/>
      <c r="AB2577" s="628"/>
    </row>
    <row r="2578">
      <c r="A2578" s="635"/>
      <c r="B2578" s="357"/>
      <c r="C2578" s="630"/>
      <c r="D2578" s="630"/>
      <c r="E2578" s="630"/>
      <c r="F2578" s="640"/>
      <c r="G2578" s="632"/>
      <c r="H2578" s="632"/>
      <c r="I2578" s="632"/>
      <c r="J2578" s="632"/>
      <c r="K2578" s="641"/>
      <c r="L2578" s="633"/>
      <c r="M2578" s="633"/>
      <c r="N2578" s="634"/>
      <c r="O2578" s="627"/>
      <c r="P2578" s="627"/>
      <c r="Q2578" s="627"/>
      <c r="R2578" s="627"/>
      <c r="S2578" s="627"/>
      <c r="T2578" s="627"/>
      <c r="U2578" s="627"/>
      <c r="V2578" s="627"/>
      <c r="W2578" s="627"/>
      <c r="X2578" s="627"/>
      <c r="Y2578" s="627"/>
      <c r="Z2578" s="627"/>
      <c r="AA2578" s="628"/>
      <c r="AB2578" s="628"/>
    </row>
    <row r="2579">
      <c r="A2579" s="635"/>
      <c r="B2579" s="357"/>
      <c r="C2579" s="630"/>
      <c r="D2579" s="630"/>
      <c r="E2579" s="630"/>
      <c r="F2579" s="640"/>
      <c r="G2579" s="632"/>
      <c r="H2579" s="632"/>
      <c r="I2579" s="632"/>
      <c r="J2579" s="632"/>
      <c r="K2579" s="641"/>
      <c r="L2579" s="633"/>
      <c r="M2579" s="633"/>
      <c r="N2579" s="634"/>
      <c r="O2579" s="627"/>
      <c r="P2579" s="627"/>
      <c r="Q2579" s="627"/>
      <c r="R2579" s="627"/>
      <c r="S2579" s="627"/>
      <c r="T2579" s="627"/>
      <c r="U2579" s="627"/>
      <c r="V2579" s="627"/>
      <c r="W2579" s="627"/>
      <c r="X2579" s="627"/>
      <c r="Y2579" s="627"/>
      <c r="Z2579" s="627"/>
      <c r="AA2579" s="628"/>
      <c r="AB2579" s="628"/>
    </row>
    <row r="2580">
      <c r="A2580" s="635"/>
      <c r="B2580" s="357"/>
      <c r="C2580" s="630"/>
      <c r="D2580" s="630"/>
      <c r="E2580" s="630"/>
      <c r="F2580" s="640"/>
      <c r="G2580" s="632"/>
      <c r="H2580" s="632"/>
      <c r="I2580" s="632"/>
      <c r="J2580" s="632"/>
      <c r="K2580" s="641"/>
      <c r="L2580" s="633"/>
      <c r="M2580" s="633"/>
      <c r="N2580" s="634"/>
      <c r="O2580" s="627"/>
      <c r="P2580" s="627"/>
      <c r="Q2580" s="627"/>
      <c r="R2580" s="627"/>
      <c r="S2580" s="627"/>
      <c r="T2580" s="627"/>
      <c r="U2580" s="627"/>
      <c r="V2580" s="627"/>
      <c r="W2580" s="627"/>
      <c r="X2580" s="627"/>
      <c r="Y2580" s="627"/>
      <c r="Z2580" s="627"/>
      <c r="AA2580" s="628"/>
      <c r="AB2580" s="628"/>
    </row>
    <row r="2581">
      <c r="A2581" s="635"/>
      <c r="B2581" s="357"/>
      <c r="C2581" s="630"/>
      <c r="D2581" s="630"/>
      <c r="E2581" s="630"/>
      <c r="F2581" s="640"/>
      <c r="G2581" s="632"/>
      <c r="H2581" s="632"/>
      <c r="I2581" s="632"/>
      <c r="J2581" s="632"/>
      <c r="K2581" s="641"/>
      <c r="L2581" s="633"/>
      <c r="M2581" s="633"/>
      <c r="N2581" s="634"/>
      <c r="O2581" s="627"/>
      <c r="P2581" s="627"/>
      <c r="Q2581" s="627"/>
      <c r="R2581" s="627"/>
      <c r="S2581" s="627"/>
      <c r="T2581" s="627"/>
      <c r="U2581" s="627"/>
      <c r="V2581" s="627"/>
      <c r="W2581" s="627"/>
      <c r="X2581" s="627"/>
      <c r="Y2581" s="627"/>
      <c r="Z2581" s="627"/>
      <c r="AA2581" s="628"/>
      <c r="AB2581" s="628"/>
    </row>
    <row r="2582">
      <c r="A2582" s="635"/>
      <c r="B2582" s="357"/>
      <c r="C2582" s="630"/>
      <c r="D2582" s="630"/>
      <c r="E2582" s="630"/>
      <c r="F2582" s="640"/>
      <c r="G2582" s="632"/>
      <c r="H2582" s="632"/>
      <c r="I2582" s="632"/>
      <c r="J2582" s="632"/>
      <c r="K2582" s="641"/>
      <c r="L2582" s="633"/>
      <c r="M2582" s="633"/>
      <c r="N2582" s="634"/>
      <c r="O2582" s="627"/>
      <c r="P2582" s="627"/>
      <c r="Q2582" s="627"/>
      <c r="R2582" s="627"/>
      <c r="S2582" s="627"/>
      <c r="T2582" s="627"/>
      <c r="U2582" s="627"/>
      <c r="V2582" s="627"/>
      <c r="W2582" s="627"/>
      <c r="X2582" s="627"/>
      <c r="Y2582" s="627"/>
      <c r="Z2582" s="627"/>
      <c r="AA2582" s="628"/>
      <c r="AB2582" s="628"/>
    </row>
    <row r="2583">
      <c r="A2583" s="635"/>
      <c r="B2583" s="357"/>
      <c r="C2583" s="630"/>
      <c r="D2583" s="630"/>
      <c r="E2583" s="630"/>
      <c r="F2583" s="640"/>
      <c r="G2583" s="632"/>
      <c r="H2583" s="632"/>
      <c r="I2583" s="632"/>
      <c r="J2583" s="632"/>
      <c r="K2583" s="641"/>
      <c r="L2583" s="633"/>
      <c r="M2583" s="633"/>
      <c r="N2583" s="634"/>
      <c r="O2583" s="627"/>
      <c r="P2583" s="627"/>
      <c r="Q2583" s="627"/>
      <c r="R2583" s="627"/>
      <c r="S2583" s="627"/>
      <c r="T2583" s="627"/>
      <c r="U2583" s="627"/>
      <c r="V2583" s="627"/>
      <c r="W2583" s="627"/>
      <c r="X2583" s="627"/>
      <c r="Y2583" s="627"/>
      <c r="Z2583" s="627"/>
      <c r="AA2583" s="628"/>
      <c r="AB2583" s="628"/>
    </row>
    <row r="2584">
      <c r="A2584" s="635"/>
      <c r="B2584" s="357"/>
      <c r="C2584" s="630"/>
      <c r="D2584" s="630"/>
      <c r="E2584" s="630"/>
      <c r="F2584" s="640"/>
      <c r="G2584" s="632"/>
      <c r="H2584" s="632"/>
      <c r="I2584" s="632"/>
      <c r="J2584" s="632"/>
      <c r="K2584" s="641"/>
      <c r="L2584" s="633"/>
      <c r="M2584" s="633"/>
      <c r="N2584" s="634"/>
      <c r="O2584" s="627"/>
      <c r="P2584" s="627"/>
      <c r="Q2584" s="627"/>
      <c r="R2584" s="627"/>
      <c r="S2584" s="627"/>
      <c r="T2584" s="627"/>
      <c r="U2584" s="627"/>
      <c r="V2584" s="627"/>
      <c r="W2584" s="627"/>
      <c r="X2584" s="627"/>
      <c r="Y2584" s="627"/>
      <c r="Z2584" s="627"/>
      <c r="AA2584" s="628"/>
      <c r="AB2584" s="628"/>
    </row>
    <row r="2585">
      <c r="A2585" s="635"/>
      <c r="B2585" s="357"/>
      <c r="C2585" s="630"/>
      <c r="D2585" s="630"/>
      <c r="E2585" s="630"/>
      <c r="F2585" s="640"/>
      <c r="G2585" s="632"/>
      <c r="H2585" s="632"/>
      <c r="I2585" s="632"/>
      <c r="J2585" s="632"/>
      <c r="K2585" s="641"/>
      <c r="L2585" s="633"/>
      <c r="M2585" s="633"/>
      <c r="N2585" s="634"/>
      <c r="O2585" s="627"/>
      <c r="P2585" s="627"/>
      <c r="Q2585" s="627"/>
      <c r="R2585" s="627"/>
      <c r="S2585" s="627"/>
      <c r="T2585" s="627"/>
      <c r="U2585" s="627"/>
      <c r="V2585" s="627"/>
      <c r="W2585" s="627"/>
      <c r="X2585" s="627"/>
      <c r="Y2585" s="627"/>
      <c r="Z2585" s="627"/>
      <c r="AA2585" s="628"/>
      <c r="AB2585" s="628"/>
    </row>
    <row r="2586">
      <c r="A2586" s="635"/>
      <c r="B2586" s="357"/>
      <c r="C2586" s="630"/>
      <c r="D2586" s="630"/>
      <c r="E2586" s="630"/>
      <c r="F2586" s="640"/>
      <c r="G2586" s="632"/>
      <c r="H2586" s="632"/>
      <c r="I2586" s="632"/>
      <c r="J2586" s="632"/>
      <c r="K2586" s="641"/>
      <c r="L2586" s="633"/>
      <c r="M2586" s="633"/>
      <c r="N2586" s="634"/>
      <c r="O2586" s="627"/>
      <c r="P2586" s="627"/>
      <c r="Q2586" s="627"/>
      <c r="R2586" s="627"/>
      <c r="S2586" s="627"/>
      <c r="T2586" s="627"/>
      <c r="U2586" s="627"/>
      <c r="V2586" s="627"/>
      <c r="W2586" s="627"/>
      <c r="X2586" s="627"/>
      <c r="Y2586" s="627"/>
      <c r="Z2586" s="627"/>
      <c r="AA2586" s="628"/>
      <c r="AB2586" s="628"/>
    </row>
    <row r="2587">
      <c r="A2587" s="635"/>
      <c r="B2587" s="357"/>
      <c r="C2587" s="630"/>
      <c r="D2587" s="630"/>
      <c r="E2587" s="630"/>
      <c r="F2587" s="640"/>
      <c r="G2587" s="632"/>
      <c r="H2587" s="632"/>
      <c r="I2587" s="632"/>
      <c r="J2587" s="632"/>
      <c r="K2587" s="641"/>
      <c r="L2587" s="633"/>
      <c r="M2587" s="633"/>
      <c r="N2587" s="634"/>
      <c r="O2587" s="627"/>
      <c r="P2587" s="627"/>
      <c r="Q2587" s="627"/>
      <c r="R2587" s="627"/>
      <c r="S2587" s="627"/>
      <c r="T2587" s="627"/>
      <c r="U2587" s="627"/>
      <c r="V2587" s="627"/>
      <c r="W2587" s="627"/>
      <c r="X2587" s="627"/>
      <c r="Y2587" s="627"/>
      <c r="Z2587" s="627"/>
      <c r="AA2587" s="628"/>
      <c r="AB2587" s="628"/>
    </row>
    <row r="2588">
      <c r="A2588" s="635"/>
      <c r="B2588" s="357"/>
      <c r="C2588" s="630"/>
      <c r="D2588" s="630"/>
      <c r="E2588" s="630"/>
      <c r="F2588" s="640"/>
      <c r="G2588" s="632"/>
      <c r="H2588" s="632"/>
      <c r="I2588" s="632"/>
      <c r="J2588" s="632"/>
      <c r="K2588" s="641"/>
      <c r="L2588" s="633"/>
      <c r="M2588" s="633"/>
      <c r="N2588" s="634"/>
      <c r="O2588" s="627"/>
      <c r="P2588" s="627"/>
      <c r="Q2588" s="627"/>
      <c r="R2588" s="627"/>
      <c r="S2588" s="627"/>
      <c r="T2588" s="627"/>
      <c r="U2588" s="627"/>
      <c r="V2588" s="627"/>
      <c r="W2588" s="627"/>
      <c r="X2588" s="627"/>
      <c r="Y2588" s="627"/>
      <c r="Z2588" s="627"/>
      <c r="AA2588" s="628"/>
      <c r="AB2588" s="628"/>
    </row>
    <row r="2589">
      <c r="A2589" s="635"/>
      <c r="B2589" s="357"/>
      <c r="C2589" s="630"/>
      <c r="D2589" s="630"/>
      <c r="E2589" s="630"/>
      <c r="F2589" s="640"/>
      <c r="G2589" s="632"/>
      <c r="H2589" s="632"/>
      <c r="I2589" s="632"/>
      <c r="J2589" s="632"/>
      <c r="K2589" s="641"/>
      <c r="L2589" s="633"/>
      <c r="M2589" s="633"/>
      <c r="N2589" s="634"/>
      <c r="O2589" s="627"/>
      <c r="P2589" s="627"/>
      <c r="Q2589" s="627"/>
      <c r="R2589" s="627"/>
      <c r="S2589" s="627"/>
      <c r="T2589" s="627"/>
      <c r="U2589" s="627"/>
      <c r="V2589" s="627"/>
      <c r="W2589" s="627"/>
      <c r="X2589" s="627"/>
      <c r="Y2589" s="627"/>
      <c r="Z2589" s="627"/>
      <c r="AA2589" s="628"/>
      <c r="AB2589" s="628"/>
    </row>
    <row r="2590">
      <c r="A2590" s="635"/>
      <c r="B2590" s="357"/>
      <c r="C2590" s="630"/>
      <c r="D2590" s="630"/>
      <c r="E2590" s="630"/>
      <c r="F2590" s="640"/>
      <c r="G2590" s="632"/>
      <c r="H2590" s="632"/>
      <c r="I2590" s="632"/>
      <c r="J2590" s="632"/>
      <c r="K2590" s="641"/>
      <c r="L2590" s="633"/>
      <c r="M2590" s="633"/>
      <c r="N2590" s="634"/>
      <c r="O2590" s="627"/>
      <c r="P2590" s="627"/>
      <c r="Q2590" s="627"/>
      <c r="R2590" s="627"/>
      <c r="S2590" s="627"/>
      <c r="T2590" s="627"/>
      <c r="U2590" s="627"/>
      <c r="V2590" s="627"/>
      <c r="W2590" s="627"/>
      <c r="X2590" s="627"/>
      <c r="Y2590" s="627"/>
      <c r="Z2590" s="627"/>
      <c r="AA2590" s="628"/>
      <c r="AB2590" s="628"/>
    </row>
    <row r="2591">
      <c r="A2591" s="635"/>
      <c r="B2591" s="357"/>
      <c r="C2591" s="630"/>
      <c r="D2591" s="630"/>
      <c r="E2591" s="630"/>
      <c r="F2591" s="640"/>
      <c r="G2591" s="632"/>
      <c r="H2591" s="632"/>
      <c r="I2591" s="632"/>
      <c r="J2591" s="632"/>
      <c r="K2591" s="641"/>
      <c r="L2591" s="633"/>
      <c r="M2591" s="633"/>
      <c r="N2591" s="634"/>
      <c r="O2591" s="627"/>
      <c r="P2591" s="627"/>
      <c r="Q2591" s="627"/>
      <c r="R2591" s="627"/>
      <c r="S2591" s="627"/>
      <c r="T2591" s="627"/>
      <c r="U2591" s="627"/>
      <c r="V2591" s="627"/>
      <c r="W2591" s="627"/>
      <c r="X2591" s="627"/>
      <c r="Y2591" s="627"/>
      <c r="Z2591" s="627"/>
      <c r="AA2591" s="628"/>
      <c r="AB2591" s="628"/>
    </row>
    <row r="2592">
      <c r="A2592" s="635"/>
      <c r="B2592" s="357"/>
      <c r="C2592" s="630"/>
      <c r="D2592" s="630"/>
      <c r="E2592" s="630"/>
      <c r="F2592" s="640"/>
      <c r="G2592" s="632"/>
      <c r="H2592" s="632"/>
      <c r="I2592" s="632"/>
      <c r="J2592" s="632"/>
      <c r="K2592" s="641"/>
      <c r="L2592" s="633"/>
      <c r="M2592" s="633"/>
      <c r="N2592" s="634"/>
      <c r="O2592" s="627"/>
      <c r="P2592" s="627"/>
      <c r="Q2592" s="627"/>
      <c r="R2592" s="627"/>
      <c r="S2592" s="627"/>
      <c r="T2592" s="627"/>
      <c r="U2592" s="627"/>
      <c r="V2592" s="627"/>
      <c r="W2592" s="627"/>
      <c r="X2592" s="627"/>
      <c r="Y2592" s="627"/>
      <c r="Z2592" s="627"/>
      <c r="AA2592" s="628"/>
      <c r="AB2592" s="628"/>
    </row>
    <row r="2593">
      <c r="A2593" s="635"/>
      <c r="B2593" s="357"/>
      <c r="C2593" s="630"/>
      <c r="D2593" s="630"/>
      <c r="E2593" s="630"/>
      <c r="F2593" s="640"/>
      <c r="G2593" s="632"/>
      <c r="H2593" s="632"/>
      <c r="I2593" s="632"/>
      <c r="J2593" s="632"/>
      <c r="K2593" s="641"/>
      <c r="L2593" s="633"/>
      <c r="M2593" s="633"/>
      <c r="N2593" s="634"/>
      <c r="O2593" s="627"/>
      <c r="P2593" s="627"/>
      <c r="Q2593" s="627"/>
      <c r="R2593" s="627"/>
      <c r="S2593" s="627"/>
      <c r="T2593" s="627"/>
      <c r="U2593" s="627"/>
      <c r="V2593" s="627"/>
      <c r="W2593" s="627"/>
      <c r="X2593" s="627"/>
      <c r="Y2593" s="627"/>
      <c r="Z2593" s="627"/>
      <c r="AA2593" s="628"/>
      <c r="AB2593" s="628"/>
    </row>
    <row r="2594">
      <c r="A2594" s="635"/>
      <c r="B2594" s="357"/>
      <c r="C2594" s="630"/>
      <c r="D2594" s="630"/>
      <c r="E2594" s="630"/>
      <c r="F2594" s="640"/>
      <c r="G2594" s="632"/>
      <c r="H2594" s="632"/>
      <c r="I2594" s="632"/>
      <c r="J2594" s="632"/>
      <c r="K2594" s="641"/>
      <c r="L2594" s="633"/>
      <c r="M2594" s="633"/>
      <c r="N2594" s="634"/>
      <c r="O2594" s="627"/>
      <c r="P2594" s="627"/>
      <c r="Q2594" s="627"/>
      <c r="R2594" s="627"/>
      <c r="S2594" s="627"/>
      <c r="T2594" s="627"/>
      <c r="U2594" s="627"/>
      <c r="V2594" s="627"/>
      <c r="W2594" s="627"/>
      <c r="X2594" s="627"/>
      <c r="Y2594" s="627"/>
      <c r="Z2594" s="627"/>
      <c r="AA2594" s="628"/>
      <c r="AB2594" s="628"/>
    </row>
    <row r="2595">
      <c r="A2595" s="635"/>
      <c r="B2595" s="357"/>
      <c r="C2595" s="630"/>
      <c r="D2595" s="630"/>
      <c r="E2595" s="630"/>
      <c r="F2595" s="640"/>
      <c r="G2595" s="632"/>
      <c r="H2595" s="632"/>
      <c r="I2595" s="632"/>
      <c r="J2595" s="632"/>
      <c r="K2595" s="641"/>
      <c r="L2595" s="633"/>
      <c r="M2595" s="633"/>
      <c r="N2595" s="634"/>
      <c r="O2595" s="627"/>
      <c r="P2595" s="627"/>
      <c r="Q2595" s="627"/>
      <c r="R2595" s="627"/>
      <c r="S2595" s="627"/>
      <c r="T2595" s="627"/>
      <c r="U2595" s="627"/>
      <c r="V2595" s="627"/>
      <c r="W2595" s="627"/>
      <c r="X2595" s="627"/>
      <c r="Y2595" s="627"/>
      <c r="Z2595" s="627"/>
      <c r="AA2595" s="628"/>
      <c r="AB2595" s="628"/>
    </row>
    <row r="2596">
      <c r="A2596" s="635"/>
      <c r="B2596" s="357"/>
      <c r="C2596" s="630"/>
      <c r="D2596" s="630"/>
      <c r="E2596" s="630"/>
      <c r="F2596" s="640"/>
      <c r="G2596" s="632"/>
      <c r="H2596" s="632"/>
      <c r="I2596" s="632"/>
      <c r="J2596" s="632"/>
      <c r="K2596" s="641"/>
      <c r="L2596" s="633"/>
      <c r="M2596" s="633"/>
      <c r="N2596" s="634"/>
      <c r="O2596" s="627"/>
      <c r="P2596" s="627"/>
      <c r="Q2596" s="627"/>
      <c r="R2596" s="627"/>
      <c r="S2596" s="627"/>
      <c r="T2596" s="627"/>
      <c r="U2596" s="627"/>
      <c r="V2596" s="627"/>
      <c r="W2596" s="627"/>
      <c r="X2596" s="627"/>
      <c r="Y2596" s="627"/>
      <c r="Z2596" s="627"/>
      <c r="AA2596" s="628"/>
      <c r="AB2596" s="628"/>
    </row>
    <row r="2597">
      <c r="A2597" s="635"/>
      <c r="B2597" s="357"/>
      <c r="C2597" s="630"/>
      <c r="D2597" s="630"/>
      <c r="E2597" s="630"/>
      <c r="F2597" s="640"/>
      <c r="G2597" s="632"/>
      <c r="H2597" s="632"/>
      <c r="I2597" s="632"/>
      <c r="J2597" s="632"/>
      <c r="K2597" s="641"/>
      <c r="L2597" s="633"/>
      <c r="M2597" s="633"/>
      <c r="N2597" s="634"/>
      <c r="O2597" s="627"/>
      <c r="P2597" s="627"/>
      <c r="Q2597" s="627"/>
      <c r="R2597" s="627"/>
      <c r="S2597" s="627"/>
      <c r="T2597" s="627"/>
      <c r="U2597" s="627"/>
      <c r="V2597" s="627"/>
      <c r="W2597" s="627"/>
      <c r="X2597" s="627"/>
      <c r="Y2597" s="627"/>
      <c r="Z2597" s="627"/>
      <c r="AA2597" s="628"/>
      <c r="AB2597" s="628"/>
    </row>
    <row r="2598">
      <c r="A2598" s="635"/>
      <c r="B2598" s="357"/>
      <c r="C2598" s="630"/>
      <c r="D2598" s="630"/>
      <c r="E2598" s="630"/>
      <c r="F2598" s="640"/>
      <c r="G2598" s="632"/>
      <c r="H2598" s="632"/>
      <c r="I2598" s="632"/>
      <c r="J2598" s="632"/>
      <c r="K2598" s="641"/>
      <c r="L2598" s="633"/>
      <c r="M2598" s="633"/>
      <c r="N2598" s="634"/>
      <c r="O2598" s="627"/>
      <c r="P2598" s="627"/>
      <c r="Q2598" s="627"/>
      <c r="R2598" s="627"/>
      <c r="S2598" s="627"/>
      <c r="T2598" s="627"/>
      <c r="U2598" s="627"/>
      <c r="V2598" s="627"/>
      <c r="W2598" s="627"/>
      <c r="X2598" s="627"/>
      <c r="Y2598" s="627"/>
      <c r="Z2598" s="627"/>
      <c r="AA2598" s="628"/>
      <c r="AB2598" s="628"/>
    </row>
    <row r="2599">
      <c r="A2599" s="635"/>
      <c r="B2599" s="357"/>
      <c r="C2599" s="630"/>
      <c r="D2599" s="630"/>
      <c r="E2599" s="630"/>
      <c r="F2599" s="640"/>
      <c r="G2599" s="632"/>
      <c r="H2599" s="632"/>
      <c r="I2599" s="632"/>
      <c r="J2599" s="632"/>
      <c r="K2599" s="641"/>
      <c r="L2599" s="633"/>
      <c r="M2599" s="633"/>
      <c r="N2599" s="634"/>
      <c r="O2599" s="627"/>
      <c r="P2599" s="627"/>
      <c r="Q2599" s="627"/>
      <c r="R2599" s="627"/>
      <c r="S2599" s="627"/>
      <c r="T2599" s="627"/>
      <c r="U2599" s="627"/>
      <c r="V2599" s="627"/>
      <c r="W2599" s="627"/>
      <c r="X2599" s="627"/>
      <c r="Y2599" s="627"/>
      <c r="Z2599" s="627"/>
      <c r="AA2599" s="628"/>
      <c r="AB2599" s="628"/>
    </row>
    <row r="2600">
      <c r="A2600" s="635"/>
      <c r="B2600" s="357"/>
      <c r="C2600" s="630"/>
      <c r="D2600" s="630"/>
      <c r="E2600" s="630"/>
      <c r="F2600" s="640"/>
      <c r="G2600" s="632"/>
      <c r="H2600" s="632"/>
      <c r="I2600" s="632"/>
      <c r="J2600" s="632"/>
      <c r="K2600" s="641"/>
      <c r="L2600" s="633"/>
      <c r="M2600" s="633"/>
      <c r="N2600" s="634"/>
      <c r="O2600" s="627"/>
      <c r="P2600" s="627"/>
      <c r="Q2600" s="627"/>
      <c r="R2600" s="627"/>
      <c r="S2600" s="627"/>
      <c r="T2600" s="627"/>
      <c r="U2600" s="627"/>
      <c r="V2600" s="627"/>
      <c r="W2600" s="627"/>
      <c r="X2600" s="627"/>
      <c r="Y2600" s="627"/>
      <c r="Z2600" s="627"/>
      <c r="AA2600" s="628"/>
      <c r="AB2600" s="628"/>
    </row>
    <row r="2601">
      <c r="A2601" s="635"/>
      <c r="B2601" s="357"/>
      <c r="C2601" s="630"/>
      <c r="D2601" s="630"/>
      <c r="E2601" s="630"/>
      <c r="F2601" s="640"/>
      <c r="G2601" s="632"/>
      <c r="H2601" s="632"/>
      <c r="I2601" s="632"/>
      <c r="J2601" s="632"/>
      <c r="K2601" s="641"/>
      <c r="L2601" s="633"/>
      <c r="M2601" s="633"/>
      <c r="N2601" s="634"/>
      <c r="O2601" s="627"/>
      <c r="P2601" s="627"/>
      <c r="Q2601" s="627"/>
      <c r="R2601" s="627"/>
      <c r="S2601" s="627"/>
      <c r="T2601" s="627"/>
      <c r="U2601" s="627"/>
      <c r="V2601" s="627"/>
      <c r="W2601" s="627"/>
      <c r="X2601" s="627"/>
      <c r="Y2601" s="627"/>
      <c r="Z2601" s="627"/>
      <c r="AA2601" s="628"/>
      <c r="AB2601" s="628"/>
    </row>
    <row r="2602">
      <c r="A2602" s="635"/>
      <c r="B2602" s="357"/>
      <c r="C2602" s="630"/>
      <c r="D2602" s="630"/>
      <c r="E2602" s="630"/>
      <c r="F2602" s="640"/>
      <c r="G2602" s="632"/>
      <c r="H2602" s="632"/>
      <c r="I2602" s="632"/>
      <c r="J2602" s="632"/>
      <c r="K2602" s="641"/>
      <c r="L2602" s="633"/>
      <c r="M2602" s="633"/>
      <c r="N2602" s="634"/>
      <c r="O2602" s="627"/>
      <c r="P2602" s="627"/>
      <c r="Q2602" s="627"/>
      <c r="R2602" s="627"/>
      <c r="S2602" s="627"/>
      <c r="T2602" s="627"/>
      <c r="U2602" s="627"/>
      <c r="V2602" s="627"/>
      <c r="W2602" s="627"/>
      <c r="X2602" s="627"/>
      <c r="Y2602" s="627"/>
      <c r="Z2602" s="627"/>
      <c r="AA2602" s="628"/>
      <c r="AB2602" s="628"/>
    </row>
    <row r="2603">
      <c r="A2603" s="635"/>
      <c r="B2603" s="357"/>
      <c r="C2603" s="630"/>
      <c r="D2603" s="630"/>
      <c r="E2603" s="630"/>
      <c r="F2603" s="640"/>
      <c r="G2603" s="632"/>
      <c r="H2603" s="632"/>
      <c r="I2603" s="632"/>
      <c r="J2603" s="632"/>
      <c r="K2603" s="641"/>
      <c r="L2603" s="633"/>
      <c r="M2603" s="633"/>
      <c r="N2603" s="634"/>
      <c r="O2603" s="627"/>
      <c r="P2603" s="627"/>
      <c r="Q2603" s="627"/>
      <c r="R2603" s="627"/>
      <c r="S2603" s="627"/>
      <c r="T2603" s="627"/>
      <c r="U2603" s="627"/>
      <c r="V2603" s="627"/>
      <c r="W2603" s="627"/>
      <c r="X2603" s="627"/>
      <c r="Y2603" s="627"/>
      <c r="Z2603" s="627"/>
      <c r="AA2603" s="628"/>
      <c r="AB2603" s="628"/>
    </row>
    <row r="2604">
      <c r="A2604" s="635"/>
      <c r="B2604" s="357"/>
      <c r="C2604" s="630"/>
      <c r="D2604" s="630"/>
      <c r="E2604" s="630"/>
      <c r="F2604" s="640"/>
      <c r="G2604" s="632"/>
      <c r="H2604" s="632"/>
      <c r="I2604" s="632"/>
      <c r="J2604" s="632"/>
      <c r="K2604" s="641"/>
      <c r="L2604" s="633"/>
      <c r="M2604" s="633"/>
      <c r="N2604" s="634"/>
      <c r="O2604" s="627"/>
      <c r="P2604" s="627"/>
      <c r="Q2604" s="627"/>
      <c r="R2604" s="627"/>
      <c r="S2604" s="627"/>
      <c r="T2604" s="627"/>
      <c r="U2604" s="627"/>
      <c r="V2604" s="627"/>
      <c r="W2604" s="627"/>
      <c r="X2604" s="627"/>
      <c r="Y2604" s="627"/>
      <c r="Z2604" s="627"/>
      <c r="AA2604" s="628"/>
      <c r="AB2604" s="628"/>
    </row>
    <row r="2605">
      <c r="A2605" s="635"/>
      <c r="B2605" s="357"/>
      <c r="C2605" s="630"/>
      <c r="D2605" s="630"/>
      <c r="E2605" s="630"/>
      <c r="F2605" s="640"/>
      <c r="G2605" s="632"/>
      <c r="H2605" s="632"/>
      <c r="I2605" s="632"/>
      <c r="J2605" s="632"/>
      <c r="K2605" s="641"/>
      <c r="L2605" s="633"/>
      <c r="M2605" s="633"/>
      <c r="N2605" s="634"/>
      <c r="O2605" s="627"/>
      <c r="P2605" s="627"/>
      <c r="Q2605" s="627"/>
      <c r="R2605" s="627"/>
      <c r="S2605" s="627"/>
      <c r="T2605" s="627"/>
      <c r="U2605" s="627"/>
      <c r="V2605" s="627"/>
      <c r="W2605" s="627"/>
      <c r="X2605" s="627"/>
      <c r="Y2605" s="627"/>
      <c r="Z2605" s="627"/>
      <c r="AA2605" s="628"/>
      <c r="AB2605" s="628"/>
    </row>
    <row r="2606">
      <c r="A2606" s="635"/>
      <c r="B2606" s="357"/>
      <c r="C2606" s="630"/>
      <c r="D2606" s="630"/>
      <c r="E2606" s="630"/>
      <c r="F2606" s="640"/>
      <c r="G2606" s="632"/>
      <c r="H2606" s="632"/>
      <c r="I2606" s="632"/>
      <c r="J2606" s="632"/>
      <c r="K2606" s="641"/>
      <c r="L2606" s="633"/>
      <c r="M2606" s="633"/>
      <c r="N2606" s="634"/>
      <c r="O2606" s="627"/>
      <c r="P2606" s="627"/>
      <c r="Q2606" s="627"/>
      <c r="R2606" s="627"/>
      <c r="S2606" s="627"/>
      <c r="T2606" s="627"/>
      <c r="U2606" s="627"/>
      <c r="V2606" s="627"/>
      <c r="W2606" s="627"/>
      <c r="X2606" s="627"/>
      <c r="Y2606" s="627"/>
      <c r="Z2606" s="627"/>
      <c r="AA2606" s="628"/>
      <c r="AB2606" s="628"/>
    </row>
    <row r="2607">
      <c r="A2607" s="635"/>
      <c r="B2607" s="357"/>
      <c r="C2607" s="630"/>
      <c r="D2607" s="630"/>
      <c r="E2607" s="630"/>
      <c r="F2607" s="640"/>
      <c r="G2607" s="632"/>
      <c r="H2607" s="632"/>
      <c r="I2607" s="632"/>
      <c r="J2607" s="632"/>
      <c r="K2607" s="641"/>
      <c r="L2607" s="633"/>
      <c r="M2607" s="633"/>
      <c r="N2607" s="634"/>
      <c r="O2607" s="627"/>
      <c r="P2607" s="627"/>
      <c r="Q2607" s="627"/>
      <c r="R2607" s="627"/>
      <c r="S2607" s="627"/>
      <c r="T2607" s="627"/>
      <c r="U2607" s="627"/>
      <c r="V2607" s="627"/>
      <c r="W2607" s="627"/>
      <c r="X2607" s="627"/>
      <c r="Y2607" s="627"/>
      <c r="Z2607" s="627"/>
      <c r="AA2607" s="628"/>
      <c r="AB2607" s="628"/>
    </row>
    <row r="2608">
      <c r="A2608" s="635"/>
      <c r="B2608" s="357"/>
      <c r="C2608" s="630"/>
      <c r="D2608" s="630"/>
      <c r="E2608" s="630"/>
      <c r="F2608" s="640"/>
      <c r="G2608" s="632"/>
      <c r="H2608" s="632"/>
      <c r="I2608" s="632"/>
      <c r="J2608" s="632"/>
      <c r="K2608" s="641"/>
      <c r="L2608" s="633"/>
      <c r="M2608" s="633"/>
      <c r="N2608" s="634"/>
      <c r="O2608" s="627"/>
      <c r="P2608" s="627"/>
      <c r="Q2608" s="627"/>
      <c r="R2608" s="627"/>
      <c r="S2608" s="627"/>
      <c r="T2608" s="627"/>
      <c r="U2608" s="627"/>
      <c r="V2608" s="627"/>
      <c r="W2608" s="627"/>
      <c r="X2608" s="627"/>
      <c r="Y2608" s="627"/>
      <c r="Z2608" s="627"/>
      <c r="AA2608" s="628"/>
      <c r="AB2608" s="628"/>
    </row>
    <row r="2609">
      <c r="A2609" s="635"/>
      <c r="B2609" s="357"/>
      <c r="C2609" s="630"/>
      <c r="D2609" s="630"/>
      <c r="E2609" s="630"/>
      <c r="F2609" s="640"/>
      <c r="G2609" s="632"/>
      <c r="H2609" s="632"/>
      <c r="I2609" s="632"/>
      <c r="J2609" s="632"/>
      <c r="K2609" s="641"/>
      <c r="L2609" s="633"/>
      <c r="M2609" s="633"/>
      <c r="N2609" s="634"/>
      <c r="O2609" s="627"/>
      <c r="P2609" s="627"/>
      <c r="Q2609" s="627"/>
      <c r="R2609" s="627"/>
      <c r="S2609" s="627"/>
      <c r="T2609" s="627"/>
      <c r="U2609" s="627"/>
      <c r="V2609" s="627"/>
      <c r="W2609" s="627"/>
      <c r="X2609" s="627"/>
      <c r="Y2609" s="627"/>
      <c r="Z2609" s="627"/>
      <c r="AA2609" s="628"/>
      <c r="AB2609" s="628"/>
    </row>
    <row r="2610">
      <c r="A2610" s="635"/>
      <c r="B2610" s="357"/>
      <c r="C2610" s="630"/>
      <c r="D2610" s="630"/>
      <c r="E2610" s="630"/>
      <c r="F2610" s="640"/>
      <c r="G2610" s="632"/>
      <c r="H2610" s="632"/>
      <c r="I2610" s="632"/>
      <c r="J2610" s="632"/>
      <c r="K2610" s="641"/>
      <c r="L2610" s="633"/>
      <c r="M2610" s="633"/>
      <c r="N2610" s="634"/>
      <c r="O2610" s="627"/>
      <c r="P2610" s="627"/>
      <c r="Q2610" s="627"/>
      <c r="R2610" s="627"/>
      <c r="S2610" s="627"/>
      <c r="T2610" s="627"/>
      <c r="U2610" s="627"/>
      <c r="V2610" s="627"/>
      <c r="W2610" s="627"/>
      <c r="X2610" s="627"/>
      <c r="Y2610" s="627"/>
      <c r="Z2610" s="627"/>
      <c r="AA2610" s="628"/>
      <c r="AB2610" s="628"/>
    </row>
    <row r="2611">
      <c r="A2611" s="635"/>
      <c r="B2611" s="357"/>
      <c r="C2611" s="630"/>
      <c r="D2611" s="630"/>
      <c r="E2611" s="630"/>
      <c r="F2611" s="640"/>
      <c r="G2611" s="632"/>
      <c r="H2611" s="632"/>
      <c r="I2611" s="632"/>
      <c r="J2611" s="632"/>
      <c r="K2611" s="641"/>
      <c r="L2611" s="633"/>
      <c r="M2611" s="633"/>
      <c r="N2611" s="634"/>
      <c r="O2611" s="627"/>
      <c r="P2611" s="627"/>
      <c r="Q2611" s="627"/>
      <c r="R2611" s="627"/>
      <c r="S2611" s="627"/>
      <c r="T2611" s="627"/>
      <c r="U2611" s="627"/>
      <c r="V2611" s="627"/>
      <c r="W2611" s="627"/>
      <c r="X2611" s="627"/>
      <c r="Y2611" s="627"/>
      <c r="Z2611" s="627"/>
      <c r="AA2611" s="628"/>
      <c r="AB2611" s="628"/>
    </row>
    <row r="2612">
      <c r="A2612" s="635"/>
      <c r="B2612" s="357"/>
      <c r="C2612" s="630"/>
      <c r="D2612" s="630"/>
      <c r="E2612" s="630"/>
      <c r="F2612" s="640"/>
      <c r="G2612" s="632"/>
      <c r="H2612" s="632"/>
      <c r="I2612" s="632"/>
      <c r="J2612" s="632"/>
      <c r="K2612" s="641"/>
      <c r="L2612" s="633"/>
      <c r="M2612" s="633"/>
      <c r="N2612" s="634"/>
      <c r="O2612" s="627"/>
      <c r="P2612" s="627"/>
      <c r="Q2612" s="627"/>
      <c r="R2612" s="627"/>
      <c r="S2612" s="627"/>
      <c r="T2612" s="627"/>
      <c r="U2612" s="627"/>
      <c r="V2612" s="627"/>
      <c r="W2612" s="627"/>
      <c r="X2612" s="627"/>
      <c r="Y2612" s="627"/>
      <c r="Z2612" s="627"/>
      <c r="AA2612" s="628"/>
      <c r="AB2612" s="628"/>
    </row>
    <row r="2613">
      <c r="A2613" s="635"/>
      <c r="B2613" s="357"/>
      <c r="C2613" s="630"/>
      <c r="D2613" s="630"/>
      <c r="E2613" s="630"/>
      <c r="F2613" s="640"/>
      <c r="G2613" s="632"/>
      <c r="H2613" s="632"/>
      <c r="I2613" s="632"/>
      <c r="J2613" s="632"/>
      <c r="K2613" s="641"/>
      <c r="L2613" s="633"/>
      <c r="M2613" s="633"/>
      <c r="N2613" s="634"/>
      <c r="O2613" s="627"/>
      <c r="P2613" s="627"/>
      <c r="Q2613" s="627"/>
      <c r="R2613" s="627"/>
      <c r="S2613" s="627"/>
      <c r="T2613" s="627"/>
      <c r="U2613" s="627"/>
      <c r="V2613" s="627"/>
      <c r="W2613" s="627"/>
      <c r="X2613" s="627"/>
      <c r="Y2613" s="627"/>
      <c r="Z2613" s="627"/>
      <c r="AA2613" s="628"/>
      <c r="AB2613" s="628"/>
    </row>
    <row r="2614">
      <c r="A2614" s="635"/>
      <c r="B2614" s="642"/>
      <c r="C2614" s="643"/>
      <c r="D2614" s="643"/>
      <c r="E2614" s="643"/>
      <c r="F2614" s="644"/>
      <c r="G2614" s="645"/>
      <c r="H2614" s="645"/>
      <c r="I2614" s="645"/>
      <c r="J2614" s="645"/>
      <c r="K2614" s="646"/>
      <c r="L2614" s="647"/>
      <c r="M2614" s="647"/>
      <c r="N2614" s="648"/>
      <c r="O2614" s="628"/>
      <c r="P2614" s="628"/>
      <c r="Q2614" s="628"/>
      <c r="R2614" s="628"/>
      <c r="S2614" s="628"/>
      <c r="T2614" s="628"/>
      <c r="U2614" s="628"/>
      <c r="V2614" s="628"/>
      <c r="W2614" s="628"/>
      <c r="X2614" s="628"/>
      <c r="Y2614" s="628"/>
      <c r="Z2614" s="628"/>
      <c r="AA2614" s="628"/>
      <c r="AB2614" s="628"/>
    </row>
  </sheetData>
  <autoFilter ref="$A$454:$C$585"/>
  <mergeCells count="1">
    <mergeCell ref="B176:B177"/>
  </mergeCells>
  <hyperlinks>
    <hyperlink r:id="rId2" ref="B1"/>
    <hyperlink r:id="rId3" ref="E1"/>
    <hyperlink r:id="rId4" ref="F1"/>
    <hyperlink r:id="rId5" ref="L1"/>
    <hyperlink r:id="rId6" ref="AA1"/>
    <hyperlink r:id="rId7" ref="C7"/>
    <hyperlink r:id="rId8" ref="B8"/>
    <hyperlink r:id="rId9" ref="B9"/>
    <hyperlink r:id="rId10" ref="B10"/>
    <hyperlink r:id="rId11" ref="B13"/>
    <hyperlink r:id="rId12" ref="B23"/>
    <hyperlink r:id="rId13" ref="B46"/>
    <hyperlink r:id="rId14" ref="B63"/>
    <hyperlink r:id="rId15" ref="C65"/>
    <hyperlink r:id="rId16" ref="B69"/>
    <hyperlink r:id="rId17" ref="B75"/>
    <hyperlink r:id="rId18" ref="C80"/>
    <hyperlink r:id="rId19" ref="C82"/>
    <hyperlink r:id="rId20" ref="B88"/>
    <hyperlink r:id="rId21" ref="E88"/>
    <hyperlink r:id="rId22" ref="B90"/>
    <hyperlink r:id="rId23" ref="C99"/>
    <hyperlink r:id="rId24" ref="C102"/>
    <hyperlink r:id="rId25" ref="C108"/>
    <hyperlink r:id="rId26" ref="C112"/>
    <hyperlink r:id="rId27" ref="B130"/>
    <hyperlink r:id="rId28" ref="B136"/>
    <hyperlink r:id="rId29" ref="B143"/>
    <hyperlink r:id="rId30" ref="B178"/>
    <hyperlink r:id="rId31" ref="B188"/>
    <hyperlink r:id="rId32" ref="E188"/>
    <hyperlink r:id="rId33" ref="B193"/>
    <hyperlink r:id="rId34" ref="J197"/>
    <hyperlink r:id="rId35" ref="C206"/>
    <hyperlink r:id="rId36" location="/exams/viewExamsHistory" ref="B222"/>
    <hyperlink r:id="rId37" location="residents" ref="C225"/>
    <hyperlink r:id="rId38" ref="F240"/>
    <hyperlink r:id="rId39" ref="B258"/>
    <hyperlink r:id="rId40" ref="F262"/>
    <hyperlink r:id="rId41" ref="B274"/>
    <hyperlink r:id="rId42" ref="C284"/>
    <hyperlink r:id="rId43" ref="B288"/>
    <hyperlink r:id="rId44" ref="F288"/>
    <hyperlink r:id="rId45" ref="B301"/>
    <hyperlink r:id="rId46" ref="C305"/>
    <hyperlink r:id="rId47" ref="B317"/>
    <hyperlink r:id="rId48" ref="F322"/>
    <hyperlink r:id="rId49" ref="C328"/>
    <hyperlink r:id="rId50" ref="B330"/>
    <hyperlink r:id="rId51" location="gid=0" ref="F344"/>
    <hyperlink r:id="rId52" ref="C370"/>
    <hyperlink r:id="rId53" ref="F393"/>
    <hyperlink r:id="rId54" ref="F400"/>
    <hyperlink r:id="rId55" ref="B407"/>
    <hyperlink r:id="rId56" ref="F407"/>
    <hyperlink r:id="rId57" ref="C412"/>
    <hyperlink r:id="rId58" ref="G421"/>
    <hyperlink r:id="rId59" ref="G425"/>
    <hyperlink r:id="rId60" ref="C426"/>
    <hyperlink r:id="rId61" ref="B441"/>
    <hyperlink r:id="rId62" ref="H448"/>
    <hyperlink r:id="rId63" ref="B484"/>
    <hyperlink r:id="rId64" ref="F484"/>
    <hyperlink r:id="rId65" ref="B488"/>
    <hyperlink r:id="rId66" location="gid=1613902270" ref="B494"/>
    <hyperlink r:id="rId67" ref="C580"/>
    <hyperlink r:id="rId68" ref="B590"/>
    <hyperlink r:id="rId69" ref="C590"/>
    <hyperlink r:id="rId70" ref="B591"/>
    <hyperlink r:id="rId71" ref="C594"/>
    <hyperlink r:id="rId72" ref="B597"/>
    <hyperlink r:id="rId73" ref="B598"/>
    <hyperlink r:id="rId74" ref="B604"/>
    <hyperlink r:id="rId75" ref="B611"/>
    <hyperlink r:id="rId76" ref="B618"/>
    <hyperlink r:id="rId77" ref="B619"/>
    <hyperlink r:id="rId78" ref="B620"/>
    <hyperlink r:id="rId79" ref="B621"/>
    <hyperlink r:id="rId80" ref="B636"/>
    <hyperlink r:id="rId81" ref="B637"/>
    <hyperlink r:id="rId82" ref="B639"/>
    <hyperlink r:id="rId83" ref="B644"/>
    <hyperlink r:id="rId84" ref="B648"/>
    <hyperlink r:id="rId85" ref="B649"/>
    <hyperlink r:id="rId86" ref="B650"/>
    <hyperlink r:id="rId87" ref="B651"/>
    <hyperlink r:id="rId88" ref="B652"/>
    <hyperlink r:id="rId89" ref="B654"/>
    <hyperlink r:id="rId90" ref="B655"/>
    <hyperlink r:id="rId91" ref="B656"/>
    <hyperlink r:id="rId92" ref="C656"/>
    <hyperlink r:id="rId93" ref="B657"/>
    <hyperlink r:id="rId94" ref="B659"/>
    <hyperlink r:id="rId95" ref="C660"/>
    <hyperlink r:id="rId96" ref="B666"/>
    <hyperlink r:id="rId97" ref="B761"/>
    <hyperlink r:id="rId98" ref="B794"/>
    <hyperlink r:id="rId99" ref="C816"/>
    <hyperlink r:id="rId100" ref="L816"/>
    <hyperlink r:id="rId101" ref="B832"/>
    <hyperlink r:id="rId102" ref="C848"/>
    <hyperlink r:id="rId103" ref="B872"/>
    <hyperlink r:id="rId104" ref="B903"/>
    <hyperlink r:id="rId105" ref="C1037"/>
    <hyperlink r:id="rId106" ref="B1100"/>
    <hyperlink r:id="rId107" ref="B1103"/>
    <hyperlink r:id="rId108" ref="B1198"/>
    <hyperlink r:id="rId109" ref="B1207"/>
    <hyperlink r:id="rId110" ref="B1253"/>
    <hyperlink r:id="rId111" ref="B1254"/>
    <hyperlink r:id="rId112" ref="B1267"/>
    <hyperlink r:id="rId113" ref="B1302"/>
    <hyperlink r:id="rId114" ref="B1440"/>
  </hyperlinks>
  <drawing r:id="rId115"/>
  <legacyDrawing r:id="rId116"/>
  <tableParts count="2">
    <tablePart r:id="rId119"/>
    <tablePart r:id="rId120"/>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32.43"/>
    <col customWidth="1" min="2" max="8" width="6.0"/>
    <col customWidth="1" min="9" max="9" width="6.71"/>
    <col customWidth="1" min="10" max="15" width="6.0"/>
    <col customWidth="1" min="16" max="16" width="10.43"/>
    <col customWidth="1" min="17" max="17" width="20.29"/>
    <col customWidth="1" min="18" max="29" width="10.43"/>
    <col customWidth="1" min="30" max="30" width="14.57"/>
    <col customWidth="1" min="31" max="58" width="10.43"/>
    <col customWidth="1" min="59" max="61" width="12.29"/>
    <col customWidth="1" min="62" max="133" width="10.43"/>
  </cols>
  <sheetData>
    <row r="1" ht="173.25" customHeight="1">
      <c r="A1" s="649" t="s">
        <v>3548</v>
      </c>
      <c r="B1" s="650" t="s">
        <v>3549</v>
      </c>
      <c r="C1" s="650" t="s">
        <v>3550</v>
      </c>
      <c r="D1" s="650" t="s">
        <v>3551</v>
      </c>
      <c r="E1" s="650" t="s">
        <v>3552</v>
      </c>
      <c r="F1" s="650" t="s">
        <v>3553</v>
      </c>
      <c r="G1" s="651" t="s">
        <v>3554</v>
      </c>
      <c r="H1" s="652" t="str">
        <f>"N"&amp;char(10)&amp;"avg "&amp;round(AVERAGE(H4:H123),1)</f>
        <v>N
avg 41.4</v>
      </c>
      <c r="I1" s="653" t="s">
        <v>3555</v>
      </c>
      <c r="J1" s="650" t="s">
        <v>3549</v>
      </c>
      <c r="K1" s="650" t="s">
        <v>3550</v>
      </c>
      <c r="L1" s="650" t="s">
        <v>3551</v>
      </c>
      <c r="M1" s="650" t="s">
        <v>3552</v>
      </c>
      <c r="N1" s="650" t="s">
        <v>3553</v>
      </c>
      <c r="O1" s="650" t="s">
        <v>3554</v>
      </c>
      <c r="P1" s="654" t="s">
        <v>3556</v>
      </c>
      <c r="Q1" s="655" t="s">
        <v>3557</v>
      </c>
      <c r="R1" s="655" t="s">
        <v>3558</v>
      </c>
      <c r="S1" s="655" t="s">
        <v>3559</v>
      </c>
      <c r="T1" s="655"/>
      <c r="U1" s="655" t="s">
        <v>3560</v>
      </c>
      <c r="V1" s="655" t="s">
        <v>3561</v>
      </c>
      <c r="W1" s="655" t="s">
        <v>3562</v>
      </c>
      <c r="X1" s="655" t="s">
        <v>3563</v>
      </c>
      <c r="Y1" s="655" t="s">
        <v>3564</v>
      </c>
      <c r="Z1" s="655" t="s">
        <v>3565</v>
      </c>
      <c r="AA1" s="655" t="s">
        <v>3566</v>
      </c>
      <c r="AB1" s="655" t="s">
        <v>3567</v>
      </c>
      <c r="AC1" s="655" t="s">
        <v>3568</v>
      </c>
      <c r="AD1" s="655" t="s">
        <v>3569</v>
      </c>
      <c r="AE1" s="655" t="s">
        <v>3570</v>
      </c>
      <c r="AF1" s="655" t="s">
        <v>3571</v>
      </c>
      <c r="AG1" s="655" t="s">
        <v>3572</v>
      </c>
      <c r="AH1" s="655" t="s">
        <v>3573</v>
      </c>
      <c r="AI1" s="655" t="s">
        <v>3574</v>
      </c>
      <c r="AJ1" s="655" t="s">
        <v>3575</v>
      </c>
      <c r="AK1" s="655" t="s">
        <v>3576</v>
      </c>
      <c r="AL1" s="655" t="s">
        <v>3577</v>
      </c>
      <c r="AM1" s="655" t="s">
        <v>3578</v>
      </c>
      <c r="AN1" s="655" t="s">
        <v>3579</v>
      </c>
      <c r="AO1" s="655" t="s">
        <v>3580</v>
      </c>
      <c r="AP1" s="655" t="s">
        <v>3581</v>
      </c>
      <c r="AQ1" s="655" t="s">
        <v>3582</v>
      </c>
      <c r="AR1" s="655" t="s">
        <v>3583</v>
      </c>
      <c r="AS1" s="655" t="s">
        <v>3584</v>
      </c>
      <c r="AT1" s="655" t="s">
        <v>3585</v>
      </c>
      <c r="AU1" s="655" t="s">
        <v>3586</v>
      </c>
      <c r="AV1" s="655" t="s">
        <v>3587</v>
      </c>
      <c r="AW1" s="655" t="s">
        <v>3588</v>
      </c>
      <c r="AX1" s="655" t="s">
        <v>3589</v>
      </c>
      <c r="AY1" s="655" t="s">
        <v>3590</v>
      </c>
      <c r="AZ1" s="655" t="s">
        <v>3591</v>
      </c>
      <c r="BA1" s="655" t="s">
        <v>3592</v>
      </c>
      <c r="BB1" s="655" t="s">
        <v>3579</v>
      </c>
      <c r="BC1" s="655" t="s">
        <v>3593</v>
      </c>
      <c r="BD1" s="655" t="s">
        <v>3594</v>
      </c>
      <c r="BE1" s="655" t="s">
        <v>3595</v>
      </c>
      <c r="BF1" s="655" t="s">
        <v>3596</v>
      </c>
      <c r="BG1" s="656"/>
      <c r="BH1" s="656" t="s">
        <v>3597</v>
      </c>
      <c r="BI1" s="656" t="s">
        <v>3598</v>
      </c>
      <c r="BJ1" s="656"/>
      <c r="BK1" s="656"/>
      <c r="BL1" s="656" t="s">
        <v>3599</v>
      </c>
      <c r="BM1" s="656"/>
      <c r="BN1" s="656" t="s">
        <v>3600</v>
      </c>
      <c r="BO1" s="656"/>
      <c r="BP1" s="656" t="s">
        <v>3601</v>
      </c>
      <c r="BQ1" s="656"/>
      <c r="BR1" s="656"/>
      <c r="BS1" s="656" t="s">
        <v>3602</v>
      </c>
      <c r="BT1" s="656"/>
      <c r="BU1" s="656"/>
      <c r="BV1" s="656" t="s">
        <v>3603</v>
      </c>
      <c r="BW1" s="656"/>
      <c r="BX1" s="656"/>
      <c r="BY1" s="656" t="s">
        <v>3604</v>
      </c>
      <c r="BZ1" s="656"/>
      <c r="CA1" s="656" t="s">
        <v>3605</v>
      </c>
      <c r="CB1" s="656"/>
      <c r="CC1" s="656" t="s">
        <v>3606</v>
      </c>
      <c r="CD1" s="656" t="s">
        <v>3607</v>
      </c>
      <c r="CE1" s="656"/>
      <c r="CF1" s="656"/>
      <c r="CG1" s="656" t="s">
        <v>3608</v>
      </c>
      <c r="CH1" s="656" t="s">
        <v>3609</v>
      </c>
      <c r="CI1" s="656" t="s">
        <v>3610</v>
      </c>
      <c r="CJ1" s="656"/>
      <c r="CK1" s="656" t="s">
        <v>3611</v>
      </c>
      <c r="CL1" s="656"/>
      <c r="CM1" s="656"/>
      <c r="CN1" s="656"/>
      <c r="CO1" s="656" t="s">
        <v>3612</v>
      </c>
      <c r="CP1" s="656" t="s">
        <v>3613</v>
      </c>
      <c r="CQ1" s="656" t="s">
        <v>3614</v>
      </c>
      <c r="CR1" s="656"/>
      <c r="CS1" s="656"/>
      <c r="CT1" s="656"/>
      <c r="CU1" s="656"/>
      <c r="CV1" s="656"/>
      <c r="CW1" s="656" t="s">
        <v>3615</v>
      </c>
      <c r="CX1" s="656" t="s">
        <v>3616</v>
      </c>
      <c r="CY1" s="656" t="s">
        <v>3617</v>
      </c>
      <c r="CZ1" s="656" t="s">
        <v>3618</v>
      </c>
      <c r="DA1" s="656"/>
      <c r="DB1" s="656"/>
      <c r="DC1" s="656" t="s">
        <v>3619</v>
      </c>
      <c r="DD1" s="656" t="s">
        <v>3620</v>
      </c>
      <c r="DE1" s="656"/>
      <c r="DF1" s="656" t="s">
        <v>3621</v>
      </c>
      <c r="DG1" s="656" t="s">
        <v>3622</v>
      </c>
      <c r="DH1" s="656" t="s">
        <v>3623</v>
      </c>
      <c r="DI1" s="656">
        <v>192.0</v>
      </c>
      <c r="DJ1" s="656" t="s">
        <v>3624</v>
      </c>
      <c r="DK1" s="656" t="s">
        <v>3625</v>
      </c>
      <c r="DL1" s="656" t="s">
        <v>3626</v>
      </c>
      <c r="DM1" s="656"/>
      <c r="DN1" s="656" t="s">
        <v>3627</v>
      </c>
      <c r="DO1" s="656" t="s">
        <v>3628</v>
      </c>
      <c r="DP1" s="656">
        <v>122323.0</v>
      </c>
      <c r="DQ1" s="656" t="s">
        <v>3629</v>
      </c>
      <c r="DR1" s="656"/>
      <c r="DS1" s="656"/>
      <c r="DT1" s="656"/>
      <c r="DU1" s="656"/>
      <c r="DV1" s="656"/>
      <c r="DW1" s="656"/>
      <c r="DX1" s="656" t="s">
        <v>1130</v>
      </c>
      <c r="DY1" s="656"/>
      <c r="DZ1" s="656"/>
      <c r="EA1" s="656"/>
      <c r="EB1" s="656"/>
      <c r="EC1" s="656"/>
    </row>
    <row r="2" ht="18.0" customHeight="1">
      <c r="A2" s="657" t="s">
        <v>3630</v>
      </c>
      <c r="B2" s="657" t="s">
        <v>2948</v>
      </c>
      <c r="P2" s="654" t="s">
        <v>3631</v>
      </c>
      <c r="Q2" s="658"/>
      <c r="R2" s="659"/>
      <c r="S2" s="659"/>
      <c r="T2" s="659"/>
      <c r="U2" s="659"/>
      <c r="V2" s="659"/>
      <c r="W2" s="659"/>
      <c r="X2" s="659"/>
      <c r="Y2" s="659"/>
      <c r="Z2" s="659"/>
      <c r="AA2" s="659"/>
      <c r="AB2" s="659"/>
      <c r="AC2" s="659"/>
      <c r="AD2" s="659"/>
      <c r="AE2" s="659"/>
      <c r="AF2" s="659"/>
      <c r="AG2" s="659"/>
      <c r="AH2" s="659"/>
      <c r="AI2" s="659"/>
      <c r="AJ2" s="659"/>
      <c r="AK2" s="659"/>
      <c r="AL2" s="659" t="s">
        <v>3577</v>
      </c>
      <c r="AM2" s="659"/>
      <c r="AN2" s="659"/>
      <c r="AO2" s="659"/>
      <c r="AP2" s="659"/>
      <c r="AQ2" s="659"/>
      <c r="AR2" s="659"/>
      <c r="AS2" s="659" t="s">
        <v>3577</v>
      </c>
      <c r="AT2" s="659"/>
      <c r="AU2" s="659"/>
      <c r="AV2" s="659"/>
      <c r="AW2" s="659"/>
      <c r="AX2" s="659" t="s">
        <v>3577</v>
      </c>
      <c r="AY2" s="659"/>
      <c r="AZ2" s="659"/>
      <c r="BA2" s="659"/>
      <c r="BB2" s="659"/>
      <c r="BC2" s="659"/>
      <c r="BD2" s="659"/>
      <c r="BE2" s="659" t="s">
        <v>3632</v>
      </c>
      <c r="BF2" s="659" t="s">
        <v>3577</v>
      </c>
      <c r="BG2" s="654"/>
      <c r="BH2" s="654"/>
      <c r="BI2" s="654"/>
      <c r="BJ2" s="654" t="s">
        <v>3632</v>
      </c>
      <c r="BK2" s="654" t="s">
        <v>3577</v>
      </c>
      <c r="BL2" s="654" t="s">
        <v>3577</v>
      </c>
      <c r="BM2" s="654"/>
      <c r="BN2" s="654" t="s">
        <v>3577</v>
      </c>
      <c r="BO2" s="654" t="s">
        <v>3577</v>
      </c>
      <c r="BP2" s="654" t="s">
        <v>3633</v>
      </c>
      <c r="BQ2" s="654" t="s">
        <v>3577</v>
      </c>
      <c r="BR2" s="654" t="s">
        <v>3577</v>
      </c>
      <c r="BS2" s="654" t="s">
        <v>3633</v>
      </c>
      <c r="BT2" s="654" t="s">
        <v>3632</v>
      </c>
      <c r="BU2" s="654"/>
      <c r="BV2" s="654"/>
      <c r="BW2" s="654"/>
      <c r="BX2" s="654" t="s">
        <v>3577</v>
      </c>
      <c r="BY2" s="654" t="s">
        <v>3577</v>
      </c>
      <c r="BZ2" s="656" t="s">
        <v>3577</v>
      </c>
      <c r="CA2" s="656" t="s">
        <v>3577</v>
      </c>
      <c r="CB2" s="656"/>
      <c r="CC2" s="656"/>
      <c r="CD2" s="656"/>
      <c r="CE2" s="656" t="s">
        <v>3577</v>
      </c>
      <c r="CF2" s="656" t="s">
        <v>3577</v>
      </c>
      <c r="CG2" s="656" t="s">
        <v>3633</v>
      </c>
      <c r="CH2" s="656" t="s">
        <v>3577</v>
      </c>
      <c r="CI2" s="656"/>
      <c r="CJ2" s="656"/>
      <c r="CK2" s="656" t="s">
        <v>3633</v>
      </c>
      <c r="CL2" s="656"/>
      <c r="CM2" s="656"/>
      <c r="CN2" s="656" t="s">
        <v>3577</v>
      </c>
      <c r="CO2" s="656" t="s">
        <v>3577</v>
      </c>
      <c r="CP2" s="656" t="s">
        <v>3577</v>
      </c>
      <c r="CQ2" s="656" t="s">
        <v>3577</v>
      </c>
      <c r="CR2" s="656" t="s">
        <v>3633</v>
      </c>
      <c r="CS2" s="656" t="s">
        <v>3577</v>
      </c>
      <c r="CT2" s="656" t="s">
        <v>3577</v>
      </c>
      <c r="CU2" s="656" t="s">
        <v>3577</v>
      </c>
      <c r="CV2" s="656"/>
      <c r="CW2" s="656"/>
      <c r="CX2" s="656"/>
      <c r="CY2" s="656" t="s">
        <v>3577</v>
      </c>
      <c r="CZ2" s="656"/>
      <c r="DA2" s="656"/>
      <c r="DB2" s="656"/>
      <c r="DC2" s="656" t="s">
        <v>3633</v>
      </c>
      <c r="DD2" s="656"/>
      <c r="DE2" s="656"/>
      <c r="DF2" s="656" t="s">
        <v>3577</v>
      </c>
      <c r="DG2" s="656" t="s">
        <v>3577</v>
      </c>
      <c r="DH2" s="656"/>
      <c r="DI2" s="656"/>
      <c r="DJ2" s="656"/>
      <c r="DK2" s="656"/>
      <c r="DL2" s="656"/>
      <c r="DM2" s="656"/>
      <c r="DN2" s="656" t="s">
        <v>3632</v>
      </c>
      <c r="DO2" s="656" t="s">
        <v>3577</v>
      </c>
      <c r="DP2" s="656" t="s">
        <v>3577</v>
      </c>
      <c r="DQ2" s="656"/>
      <c r="DR2" s="656"/>
      <c r="DS2" s="656" t="s">
        <v>3632</v>
      </c>
      <c r="DT2" s="656" t="s">
        <v>3632</v>
      </c>
      <c r="DU2" s="656" t="s">
        <v>3577</v>
      </c>
      <c r="DV2" s="656" t="s">
        <v>3632</v>
      </c>
      <c r="DW2" s="656" t="s">
        <v>3577</v>
      </c>
      <c r="DX2" s="656" t="s">
        <v>3632</v>
      </c>
      <c r="DY2" s="656"/>
      <c r="DZ2" s="656" t="s">
        <v>3577</v>
      </c>
      <c r="EA2" s="656"/>
      <c r="EB2" s="656"/>
      <c r="EC2" s="656"/>
    </row>
    <row r="3">
      <c r="A3" s="660" t="s">
        <v>15</v>
      </c>
      <c r="B3" s="661"/>
      <c r="C3" s="661"/>
      <c r="D3" s="661"/>
      <c r="E3" s="661"/>
      <c r="F3" s="661"/>
      <c r="G3" s="661"/>
      <c r="H3" s="662"/>
      <c r="I3" s="661"/>
      <c r="J3" s="661"/>
      <c r="K3" s="663"/>
      <c r="L3" s="663"/>
      <c r="M3" s="664"/>
      <c r="N3" s="665"/>
      <c r="O3" s="666"/>
      <c r="P3" s="667"/>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667"/>
      <c r="BH3" s="667"/>
      <c r="BI3" s="667"/>
      <c r="BJ3" s="667"/>
      <c r="BK3" s="667"/>
      <c r="BL3" s="667"/>
      <c r="BM3" s="667"/>
      <c r="BN3" s="667"/>
      <c r="BO3" s="667"/>
      <c r="BP3" s="667"/>
      <c r="BQ3" s="667"/>
      <c r="BR3" s="667"/>
      <c r="BS3" s="667"/>
      <c r="BT3" s="667"/>
      <c r="BU3" s="667"/>
      <c r="BV3" s="667"/>
      <c r="BW3" s="667"/>
      <c r="BX3" s="667"/>
      <c r="BY3" s="667"/>
      <c r="BZ3" s="667"/>
      <c r="CA3" s="667"/>
      <c r="CB3" s="667"/>
      <c r="CC3" s="667"/>
      <c r="CD3" s="667"/>
      <c r="CE3" s="667"/>
      <c r="CF3" s="667"/>
      <c r="CG3" s="667"/>
      <c r="CH3" s="667"/>
      <c r="CI3" s="667"/>
      <c r="CJ3" s="667"/>
      <c r="CK3" s="667"/>
      <c r="CL3" s="667"/>
      <c r="CM3" s="667"/>
      <c r="CN3" s="667"/>
      <c r="CO3" s="667"/>
      <c r="CP3" s="667"/>
      <c r="CQ3" s="667"/>
      <c r="CR3" s="667"/>
      <c r="CS3" s="667"/>
      <c r="CT3" s="667"/>
      <c r="CU3" s="667"/>
      <c r="CV3" s="667"/>
      <c r="CW3" s="667"/>
      <c r="CX3" s="667"/>
      <c r="CY3" s="667"/>
      <c r="CZ3" s="667"/>
      <c r="DA3" s="667"/>
      <c r="DB3" s="667"/>
      <c r="DC3" s="667"/>
      <c r="DD3" s="667"/>
      <c r="DE3" s="667"/>
      <c r="DF3" s="667"/>
      <c r="DG3" s="667"/>
      <c r="DH3" s="667"/>
      <c r="DI3" s="667"/>
      <c r="DJ3" s="667"/>
      <c r="DK3" s="667"/>
      <c r="DL3" s="667"/>
      <c r="DM3" s="667"/>
      <c r="DN3" s="667"/>
      <c r="DO3" s="667"/>
      <c r="DP3" s="667"/>
      <c r="DQ3" s="667"/>
      <c r="DR3" s="667"/>
      <c r="DS3" s="667"/>
      <c r="DT3" s="667"/>
      <c r="DU3" s="667"/>
      <c r="DV3" s="667"/>
      <c r="DW3" s="667"/>
      <c r="DX3" s="667"/>
      <c r="DY3" s="667"/>
      <c r="DZ3" s="667"/>
      <c r="EA3" s="667"/>
      <c r="EB3" s="667"/>
      <c r="EC3" s="667"/>
    </row>
    <row r="4">
      <c r="A4" s="668" t="s">
        <v>16</v>
      </c>
      <c r="B4" s="669">
        <f t="shared" ref="B4:G4" si="1">COUNTIF($P4:$ADO4,B$1)</f>
        <v>0</v>
      </c>
      <c r="C4" s="669">
        <f t="shared" si="1"/>
        <v>0</v>
      </c>
      <c r="D4" s="669">
        <f t="shared" si="1"/>
        <v>9</v>
      </c>
      <c r="E4" s="669">
        <f t="shared" si="1"/>
        <v>27</v>
      </c>
      <c r="F4" s="669">
        <f t="shared" si="1"/>
        <v>9</v>
      </c>
      <c r="G4" s="669">
        <f t="shared" si="1"/>
        <v>0</v>
      </c>
      <c r="H4" s="670">
        <f>COUNTA(P4:ADO4)</f>
        <v>45</v>
      </c>
      <c r="I4" s="669" t="str">
        <f>IFERROR(__xludf.DUMMYFUNCTION("if(sum(B4:G4)=0,"""",SPARKLINE(B4:G4,{""charttype"",""line"";""color"",""lightgrey"";""linewidth"",2}))"),"")</f>
        <v/>
      </c>
      <c r="J4" s="671" t="str">
        <f t="shared" ref="J4:O4" si="2">IFERROR(REPT("|",round(COUNTIF($P4:$ADO4,J$1)/$H4*10,0)),"")</f>
        <v/>
      </c>
      <c r="K4" s="672" t="str">
        <f t="shared" si="2"/>
        <v/>
      </c>
      <c r="L4" s="672" t="str">
        <f t="shared" si="2"/>
        <v>||</v>
      </c>
      <c r="M4" s="673" t="str">
        <f t="shared" si="2"/>
        <v>||||||</v>
      </c>
      <c r="N4" s="674" t="str">
        <f t="shared" si="2"/>
        <v>||</v>
      </c>
      <c r="O4" s="675" t="str">
        <f t="shared" si="2"/>
        <v/>
      </c>
      <c r="P4" s="676"/>
      <c r="Q4" s="9"/>
      <c r="R4" s="677" t="s">
        <v>3552</v>
      </c>
      <c r="S4" s="677" t="s">
        <v>3552</v>
      </c>
      <c r="T4" s="677"/>
      <c r="U4" s="677" t="s">
        <v>3551</v>
      </c>
      <c r="V4" s="677" t="s">
        <v>3551</v>
      </c>
      <c r="W4" s="9"/>
      <c r="X4" s="9"/>
      <c r="Y4" s="677" t="s">
        <v>3553</v>
      </c>
      <c r="Z4" s="677" t="s">
        <v>3552</v>
      </c>
      <c r="AA4" s="9"/>
      <c r="AB4" s="9"/>
      <c r="AC4" s="9"/>
      <c r="AD4" s="677" t="s">
        <v>3552</v>
      </c>
      <c r="AE4" s="677" t="s">
        <v>3551</v>
      </c>
      <c r="AF4" s="9"/>
      <c r="AG4" s="677" t="s">
        <v>3552</v>
      </c>
      <c r="AH4" s="677" t="s">
        <v>3552</v>
      </c>
      <c r="AI4" s="9"/>
      <c r="AJ4" s="9"/>
      <c r="AK4" s="9"/>
      <c r="AL4" s="9"/>
      <c r="AM4" s="9"/>
      <c r="AN4" s="677" t="s">
        <v>3552</v>
      </c>
      <c r="AO4" s="9"/>
      <c r="AP4" s="9"/>
      <c r="AQ4" s="677" t="s">
        <v>3553</v>
      </c>
      <c r="AR4" s="9"/>
      <c r="AS4" s="677" t="s">
        <v>3551</v>
      </c>
      <c r="AT4" s="677" t="s">
        <v>3553</v>
      </c>
      <c r="AU4" s="9"/>
      <c r="AV4" s="9"/>
      <c r="AW4" s="9"/>
      <c r="AX4" s="677" t="s">
        <v>3553</v>
      </c>
      <c r="AY4" s="9"/>
      <c r="AZ4" s="9"/>
      <c r="BA4" s="9"/>
      <c r="BB4" s="677" t="s">
        <v>3552</v>
      </c>
      <c r="BC4" s="9"/>
      <c r="BD4" s="677" t="s">
        <v>3551</v>
      </c>
      <c r="BE4" s="9"/>
      <c r="BF4" s="9"/>
      <c r="BG4" s="676"/>
      <c r="BH4" s="676"/>
      <c r="BI4" s="678"/>
      <c r="BJ4" s="676"/>
      <c r="BK4" s="676"/>
      <c r="BL4" s="676"/>
      <c r="BM4" s="676"/>
      <c r="BN4" s="678" t="s">
        <v>3551</v>
      </c>
      <c r="BO4" s="678" t="s">
        <v>3552</v>
      </c>
      <c r="BP4" s="678" t="s">
        <v>3551</v>
      </c>
      <c r="BQ4" s="678" t="s">
        <v>3552</v>
      </c>
      <c r="BR4" s="678" t="s">
        <v>3552</v>
      </c>
      <c r="BS4" s="678" t="s">
        <v>3552</v>
      </c>
      <c r="BT4" s="678"/>
      <c r="BU4" s="678"/>
      <c r="BV4" s="678"/>
      <c r="BW4" s="678" t="s">
        <v>3552</v>
      </c>
      <c r="BX4" s="678" t="s">
        <v>3552</v>
      </c>
      <c r="BY4" s="678"/>
      <c r="BZ4" s="678"/>
      <c r="CA4" s="678" t="s">
        <v>3552</v>
      </c>
      <c r="CB4" s="678"/>
      <c r="CC4" s="678" t="s">
        <v>3551</v>
      </c>
      <c r="CD4" s="678"/>
      <c r="CE4" s="678"/>
      <c r="CF4" s="678"/>
      <c r="CG4" s="678"/>
      <c r="CH4" s="678" t="s">
        <v>3552</v>
      </c>
      <c r="CI4" s="678"/>
      <c r="CJ4" s="678"/>
      <c r="CK4" s="678"/>
      <c r="CL4" s="678"/>
      <c r="CM4" s="678"/>
      <c r="CN4" s="678" t="s">
        <v>3552</v>
      </c>
      <c r="CO4" s="678"/>
      <c r="CP4" s="678" t="s">
        <v>3552</v>
      </c>
      <c r="CQ4" s="678" t="s">
        <v>3552</v>
      </c>
      <c r="CR4" s="678"/>
      <c r="CS4" s="678"/>
      <c r="CT4" s="678"/>
      <c r="CU4" s="678"/>
      <c r="CV4" s="678"/>
      <c r="CW4" s="678"/>
      <c r="CX4" s="678"/>
      <c r="CY4" s="678" t="s">
        <v>3553</v>
      </c>
      <c r="CZ4" s="678" t="s">
        <v>3552</v>
      </c>
      <c r="DA4" s="678"/>
      <c r="DB4" s="678"/>
      <c r="DC4" s="678" t="s">
        <v>3552</v>
      </c>
      <c r="DD4" s="678" t="s">
        <v>3552</v>
      </c>
      <c r="DE4" s="678" t="s">
        <v>3552</v>
      </c>
      <c r="DF4" s="678" t="s">
        <v>3553</v>
      </c>
      <c r="DG4" s="678"/>
      <c r="DH4" s="678"/>
      <c r="DI4" s="678"/>
      <c r="DJ4" s="678"/>
      <c r="DK4" s="678" t="s">
        <v>3553</v>
      </c>
      <c r="DL4" s="678"/>
      <c r="DM4" s="678"/>
      <c r="DN4" s="678" t="s">
        <v>3552</v>
      </c>
      <c r="DO4" s="678"/>
      <c r="DP4" s="678" t="s">
        <v>3552</v>
      </c>
      <c r="DQ4" s="678"/>
      <c r="DR4" s="678" t="s">
        <v>3553</v>
      </c>
      <c r="DS4" s="678"/>
      <c r="DT4" s="678"/>
      <c r="DU4" s="678" t="s">
        <v>3553</v>
      </c>
      <c r="DV4" s="678" t="s">
        <v>3552</v>
      </c>
      <c r="DW4" s="678" t="s">
        <v>3552</v>
      </c>
      <c r="DX4" s="678"/>
      <c r="DY4" s="678"/>
      <c r="DZ4" s="678" t="s">
        <v>3551</v>
      </c>
      <c r="EA4" s="678"/>
      <c r="EB4" s="678"/>
      <c r="EC4" s="678"/>
    </row>
    <row r="5">
      <c r="A5" s="679" t="s">
        <v>3634</v>
      </c>
      <c r="B5" s="680"/>
      <c r="C5" s="680"/>
      <c r="D5" s="680"/>
      <c r="E5" s="680"/>
      <c r="F5" s="680"/>
      <c r="G5" s="680"/>
      <c r="H5" s="681"/>
      <c r="I5" s="680"/>
      <c r="J5" s="680"/>
      <c r="K5" s="682"/>
      <c r="L5" s="682"/>
      <c r="M5" s="664"/>
      <c r="N5" s="665"/>
      <c r="O5" s="683"/>
      <c r="P5" s="667"/>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667"/>
      <c r="BH5" s="667"/>
      <c r="BI5" s="667"/>
      <c r="BJ5" s="667"/>
      <c r="BK5" s="667"/>
      <c r="BL5" s="667"/>
      <c r="BM5" s="667"/>
      <c r="BN5" s="667"/>
      <c r="BO5" s="667"/>
      <c r="BP5" s="667"/>
      <c r="BQ5" s="667"/>
      <c r="BR5" s="667"/>
      <c r="BS5" s="667"/>
      <c r="BT5" s="667"/>
      <c r="BU5" s="667"/>
      <c r="BV5" s="667"/>
      <c r="BW5" s="667"/>
      <c r="BX5" s="667"/>
      <c r="BY5" s="667"/>
      <c r="BZ5" s="667"/>
      <c r="CA5" s="667"/>
      <c r="CB5" s="667"/>
      <c r="CC5" s="667"/>
      <c r="CD5" s="667"/>
      <c r="CE5" s="667"/>
      <c r="CF5" s="667"/>
      <c r="CG5" s="667"/>
      <c r="CH5" s="667"/>
      <c r="CI5" s="667"/>
      <c r="CJ5" s="667"/>
      <c r="CK5" s="667"/>
      <c r="CL5" s="667"/>
      <c r="CM5" s="667"/>
      <c r="CN5" s="667"/>
      <c r="CO5" s="667"/>
      <c r="CP5" s="667"/>
      <c r="CQ5" s="667"/>
      <c r="CR5" s="667"/>
      <c r="CS5" s="667"/>
      <c r="CT5" s="667"/>
      <c r="CU5" s="667"/>
      <c r="CV5" s="667"/>
      <c r="CW5" s="667"/>
      <c r="CX5" s="667"/>
      <c r="CY5" s="667"/>
      <c r="CZ5" s="667"/>
      <c r="DA5" s="667"/>
      <c r="DB5" s="667"/>
      <c r="DC5" s="667"/>
      <c r="DD5" s="667"/>
      <c r="DE5" s="667"/>
      <c r="DF5" s="667"/>
      <c r="DG5" s="667"/>
      <c r="DH5" s="667"/>
      <c r="DI5" s="667"/>
      <c r="DJ5" s="667"/>
      <c r="DK5" s="667"/>
      <c r="DL5" s="667"/>
      <c r="DM5" s="667"/>
      <c r="DN5" s="667"/>
      <c r="DO5" s="667"/>
      <c r="DP5" s="667"/>
      <c r="DQ5" s="667"/>
      <c r="DR5" s="667"/>
      <c r="DS5" s="667"/>
      <c r="DT5" s="667"/>
      <c r="DU5" s="667"/>
      <c r="DV5" s="667"/>
      <c r="DW5" s="667"/>
      <c r="DX5" s="667"/>
      <c r="DY5" s="684" t="s">
        <v>3635</v>
      </c>
      <c r="DZ5" s="667"/>
      <c r="EA5" s="667"/>
      <c r="EB5" s="667"/>
      <c r="EC5" s="667"/>
    </row>
    <row r="6">
      <c r="A6" s="685" t="s">
        <v>3636</v>
      </c>
      <c r="B6" s="669">
        <f t="shared" ref="B6:G6" si="3">COUNTIF($P6:$ADO6,B$1)</f>
        <v>2</v>
      </c>
      <c r="C6" s="669">
        <f t="shared" si="3"/>
        <v>14</v>
      </c>
      <c r="D6" s="669">
        <f t="shared" si="3"/>
        <v>8</v>
      </c>
      <c r="E6" s="669">
        <f t="shared" si="3"/>
        <v>0</v>
      </c>
      <c r="F6" s="669">
        <f t="shared" si="3"/>
        <v>0</v>
      </c>
      <c r="G6" s="669">
        <f t="shared" si="3"/>
        <v>0</v>
      </c>
      <c r="H6" s="670">
        <f>COUNTA(P6:ADO6)</f>
        <v>24</v>
      </c>
      <c r="I6" s="669" t="str">
        <f>IFERROR(__xludf.DUMMYFUNCTION("if(sum(B6:G6)=0,"""",SPARKLINE(B6:G6,{""charttype"",""line"";""color"",""lightgrey"";""linewidth"",2}))"),"")</f>
        <v/>
      </c>
      <c r="J6" s="671" t="str">
        <f t="shared" ref="J6:O6" si="4">IFERROR(REPT("|",round(COUNTIF($P6:$ADO6,J$1)/$H6*10,0)),"")</f>
        <v>|</v>
      </c>
      <c r="K6" s="672" t="str">
        <f t="shared" si="4"/>
        <v>||||||</v>
      </c>
      <c r="L6" s="672" t="str">
        <f t="shared" si="4"/>
        <v>|||</v>
      </c>
      <c r="M6" s="673" t="str">
        <f t="shared" si="4"/>
        <v/>
      </c>
      <c r="N6" s="674" t="str">
        <f t="shared" si="4"/>
        <v/>
      </c>
      <c r="O6" s="675" t="str">
        <f t="shared" si="4"/>
        <v/>
      </c>
      <c r="P6" s="676"/>
      <c r="Q6" s="9"/>
      <c r="R6" s="677" t="s">
        <v>3549</v>
      </c>
      <c r="S6" s="677" t="s">
        <v>3551</v>
      </c>
      <c r="T6" s="677"/>
      <c r="U6" s="677" t="s">
        <v>3551</v>
      </c>
      <c r="V6" s="9"/>
      <c r="W6" s="9"/>
      <c r="X6" s="9"/>
      <c r="Y6" s="677" t="s">
        <v>3551</v>
      </c>
      <c r="Z6" s="677" t="s">
        <v>3551</v>
      </c>
      <c r="AA6" s="9"/>
      <c r="AB6" s="9"/>
      <c r="AC6" s="9"/>
      <c r="AD6" s="677" t="s">
        <v>3549</v>
      </c>
      <c r="AE6" s="677" t="s">
        <v>3551</v>
      </c>
      <c r="AF6" s="9"/>
      <c r="AG6" s="9"/>
      <c r="AH6" s="9"/>
      <c r="AI6" s="9"/>
      <c r="AJ6" s="9"/>
      <c r="AK6" s="9"/>
      <c r="AL6" s="9"/>
      <c r="AM6" s="9"/>
      <c r="AN6" s="9"/>
      <c r="AO6" s="9"/>
      <c r="AP6" s="9"/>
      <c r="AQ6" s="9"/>
      <c r="AR6" s="9"/>
      <c r="AS6" s="677"/>
      <c r="AT6" s="9"/>
      <c r="AU6" s="9"/>
      <c r="AV6" s="9"/>
      <c r="AW6" s="9"/>
      <c r="AX6" s="9"/>
      <c r="AY6" s="9"/>
      <c r="AZ6" s="9"/>
      <c r="BA6" s="9"/>
      <c r="BB6" s="9"/>
      <c r="BC6" s="9"/>
      <c r="BD6" s="677" t="s">
        <v>3550</v>
      </c>
      <c r="BE6" s="9"/>
      <c r="BF6" s="9"/>
      <c r="BG6" s="676"/>
      <c r="BH6" s="676"/>
      <c r="BI6" s="676"/>
      <c r="BJ6" s="678"/>
      <c r="BK6" s="676"/>
      <c r="BL6" s="676"/>
      <c r="BM6" s="676"/>
      <c r="BN6" s="676"/>
      <c r="BO6" s="678"/>
      <c r="BP6" s="676"/>
      <c r="BQ6" s="676"/>
      <c r="BR6" s="676"/>
      <c r="BS6" s="678" t="s">
        <v>3550</v>
      </c>
      <c r="BT6" s="676"/>
      <c r="BU6" s="676"/>
      <c r="BV6" s="676"/>
      <c r="BW6" s="676"/>
      <c r="BX6" s="678" t="s">
        <v>3550</v>
      </c>
      <c r="BY6" s="676"/>
      <c r="BZ6" s="676"/>
      <c r="CA6" s="676"/>
      <c r="CB6" s="676"/>
      <c r="CC6" s="676"/>
      <c r="CD6" s="676"/>
      <c r="CE6" s="676"/>
      <c r="CF6" s="678" t="s">
        <v>3550</v>
      </c>
      <c r="CG6" s="676"/>
      <c r="CH6" s="678" t="s">
        <v>3550</v>
      </c>
      <c r="CI6" s="676"/>
      <c r="CJ6" s="676"/>
      <c r="CK6" s="676"/>
      <c r="CL6" s="676"/>
      <c r="CM6" s="676"/>
      <c r="CN6" s="676"/>
      <c r="CO6" s="678" t="s">
        <v>3550</v>
      </c>
      <c r="CP6" s="678" t="s">
        <v>3550</v>
      </c>
      <c r="CQ6" s="678"/>
      <c r="CR6" s="678"/>
      <c r="CS6" s="678"/>
      <c r="CT6" s="678"/>
      <c r="CU6" s="678"/>
      <c r="CV6" s="678"/>
      <c r="CW6" s="678"/>
      <c r="CX6" s="678"/>
      <c r="CY6" s="678" t="s">
        <v>3550</v>
      </c>
      <c r="CZ6" s="678"/>
      <c r="DA6" s="678"/>
      <c r="DB6" s="678"/>
      <c r="DC6" s="678" t="s">
        <v>3550</v>
      </c>
      <c r="DD6" s="678"/>
      <c r="DE6" s="678" t="s">
        <v>3550</v>
      </c>
      <c r="DF6" s="678"/>
      <c r="DG6" s="678"/>
      <c r="DH6" s="678"/>
      <c r="DI6" s="678"/>
      <c r="DJ6" s="678"/>
      <c r="DK6" s="678" t="s">
        <v>3550</v>
      </c>
      <c r="DL6" s="678"/>
      <c r="DM6" s="678"/>
      <c r="DN6" s="678"/>
      <c r="DO6" s="678"/>
      <c r="DP6" s="678" t="s">
        <v>3550</v>
      </c>
      <c r="DQ6" s="678"/>
      <c r="DR6" s="678" t="s">
        <v>3551</v>
      </c>
      <c r="DS6" s="678"/>
      <c r="DT6" s="678"/>
      <c r="DU6" s="678" t="s">
        <v>3550</v>
      </c>
      <c r="DV6" s="678" t="s">
        <v>3551</v>
      </c>
      <c r="DW6" s="678"/>
      <c r="DX6" s="678" t="s">
        <v>3551</v>
      </c>
      <c r="DY6" s="678" t="s">
        <v>3550</v>
      </c>
      <c r="DZ6" s="678"/>
      <c r="EA6" s="678"/>
      <c r="EB6" s="678"/>
      <c r="EC6" s="678"/>
    </row>
    <row r="7">
      <c r="A7" s="660" t="s">
        <v>24</v>
      </c>
      <c r="B7" s="686"/>
      <c r="C7" s="686"/>
      <c r="D7" s="686"/>
      <c r="E7" s="686"/>
      <c r="F7" s="686"/>
      <c r="G7" s="686"/>
      <c r="H7" s="687"/>
      <c r="I7" s="686"/>
      <c r="J7" s="686"/>
      <c r="K7" s="688"/>
      <c r="L7" s="688"/>
      <c r="M7" s="689"/>
      <c r="N7" s="690"/>
      <c r="O7" s="691"/>
      <c r="P7" s="667"/>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667"/>
      <c r="BH7" s="667"/>
      <c r="BI7" s="667"/>
      <c r="BJ7" s="667"/>
      <c r="BK7" s="667"/>
      <c r="BL7" s="667"/>
      <c r="BM7" s="667"/>
      <c r="BN7" s="667"/>
      <c r="BO7" s="667"/>
      <c r="BP7" s="667"/>
      <c r="BQ7" s="667"/>
      <c r="BR7" s="667"/>
      <c r="BS7" s="667"/>
      <c r="BT7" s="667"/>
      <c r="BU7" s="667"/>
      <c r="BV7" s="667"/>
      <c r="BW7" s="667"/>
      <c r="BX7" s="667"/>
      <c r="BY7" s="667"/>
      <c r="BZ7" s="667"/>
      <c r="CA7" s="667"/>
      <c r="CB7" s="667"/>
      <c r="CC7" s="667"/>
      <c r="CD7" s="667"/>
      <c r="CE7" s="667"/>
      <c r="CF7" s="667"/>
      <c r="CG7" s="667"/>
      <c r="CH7" s="667"/>
      <c r="CI7" s="667"/>
      <c r="CJ7" s="667"/>
      <c r="CK7" s="667"/>
      <c r="CL7" s="667"/>
      <c r="CM7" s="667"/>
      <c r="CN7" s="667"/>
      <c r="CO7" s="667"/>
      <c r="CP7" s="667"/>
      <c r="CQ7" s="667"/>
      <c r="CR7" s="667"/>
      <c r="CS7" s="667"/>
      <c r="CT7" s="667"/>
      <c r="CU7" s="667"/>
      <c r="CV7" s="667"/>
      <c r="CW7" s="667"/>
      <c r="CX7" s="667"/>
      <c r="CY7" s="667"/>
      <c r="CZ7" s="667"/>
      <c r="DA7" s="667"/>
      <c r="DB7" s="667"/>
      <c r="DC7" s="667"/>
      <c r="DD7" s="667"/>
      <c r="DE7" s="667"/>
      <c r="DF7" s="667"/>
      <c r="DG7" s="667"/>
      <c r="DH7" s="667"/>
      <c r="DI7" s="667"/>
      <c r="DJ7" s="667"/>
      <c r="DK7" s="667"/>
      <c r="DL7" s="667"/>
      <c r="DM7" s="667"/>
      <c r="DN7" s="667"/>
      <c r="DO7" s="667"/>
      <c r="DP7" s="667"/>
      <c r="DQ7" s="667"/>
      <c r="DR7" s="667"/>
      <c r="DS7" s="667"/>
      <c r="DT7" s="667"/>
      <c r="DU7" s="667"/>
      <c r="DV7" s="667"/>
      <c r="DW7" s="667"/>
      <c r="DX7" s="667"/>
      <c r="DY7" s="667"/>
      <c r="DZ7" s="667"/>
      <c r="EA7" s="667"/>
      <c r="EB7" s="667"/>
      <c r="EC7" s="667"/>
    </row>
    <row r="8">
      <c r="A8" s="668" t="s">
        <v>25</v>
      </c>
      <c r="B8" s="669">
        <f t="shared" ref="B8:G8" si="5">COUNTIF($P8:$ADO8,B$1)</f>
        <v>0</v>
      </c>
      <c r="C8" s="669">
        <f t="shared" si="5"/>
        <v>4</v>
      </c>
      <c r="D8" s="669">
        <f t="shared" si="5"/>
        <v>29</v>
      </c>
      <c r="E8" s="669">
        <f t="shared" si="5"/>
        <v>7</v>
      </c>
      <c r="F8" s="669">
        <f t="shared" si="5"/>
        <v>1</v>
      </c>
      <c r="G8" s="669">
        <f t="shared" si="5"/>
        <v>0</v>
      </c>
      <c r="H8" s="670">
        <f t="shared" ref="H8:H9" si="8">COUNTA(P8:ADO8)</f>
        <v>41</v>
      </c>
      <c r="I8" s="669" t="str">
        <f>IFERROR(__xludf.DUMMYFUNCTION("if(sum(B8:G8)=0,"""",SPARKLINE(B8:G8,{""charttype"",""line"";""color"",""lightgrey"";""linewidth"",2}))"),"")</f>
        <v/>
      </c>
      <c r="J8" s="671" t="str">
        <f t="shared" ref="J8:O8" si="6">IFERROR(REPT("|",round(COUNTIF($P8:$ADO8,J$1)/$H8*10,0)),"")</f>
        <v/>
      </c>
      <c r="K8" s="672" t="str">
        <f t="shared" si="6"/>
        <v>|</v>
      </c>
      <c r="L8" s="672" t="str">
        <f t="shared" si="6"/>
        <v>|||||||</v>
      </c>
      <c r="M8" s="673" t="str">
        <f t="shared" si="6"/>
        <v>||</v>
      </c>
      <c r="N8" s="674" t="str">
        <f t="shared" si="6"/>
        <v/>
      </c>
      <c r="O8" s="675" t="str">
        <f t="shared" si="6"/>
        <v/>
      </c>
      <c r="P8" s="678"/>
      <c r="Q8" s="677" t="s">
        <v>3552</v>
      </c>
      <c r="R8" s="677"/>
      <c r="S8" s="677" t="s">
        <v>3551</v>
      </c>
      <c r="T8" s="677"/>
      <c r="U8" s="677" t="s">
        <v>3552</v>
      </c>
      <c r="V8" s="677"/>
      <c r="W8" s="677" t="s">
        <v>3551</v>
      </c>
      <c r="X8" s="677"/>
      <c r="Y8" s="677" t="s">
        <v>3552</v>
      </c>
      <c r="Z8" s="677"/>
      <c r="AA8" s="677"/>
      <c r="AB8" s="677"/>
      <c r="AC8" s="677"/>
      <c r="AD8" s="677" t="s">
        <v>3551</v>
      </c>
      <c r="AE8" s="677" t="s">
        <v>3551</v>
      </c>
      <c r="AF8" s="677" t="s">
        <v>3551</v>
      </c>
      <c r="AG8" s="677" t="s">
        <v>3551</v>
      </c>
      <c r="AH8" s="677"/>
      <c r="AI8" s="677"/>
      <c r="AJ8" s="677"/>
      <c r="AK8" s="677"/>
      <c r="AL8" s="677"/>
      <c r="AM8" s="677"/>
      <c r="AN8" s="677"/>
      <c r="AO8" s="677"/>
      <c r="AP8" s="677"/>
      <c r="AQ8" s="677"/>
      <c r="AR8" s="677"/>
      <c r="AS8" s="677"/>
      <c r="AT8" s="677"/>
      <c r="AU8" s="677"/>
      <c r="AV8" s="677"/>
      <c r="AW8" s="677"/>
      <c r="AX8" s="677" t="s">
        <v>3552</v>
      </c>
      <c r="AY8" s="677"/>
      <c r="AZ8" s="677"/>
      <c r="BA8" s="677"/>
      <c r="BB8" s="677"/>
      <c r="BC8" s="677" t="s">
        <v>3551</v>
      </c>
      <c r="BD8" s="677" t="s">
        <v>3551</v>
      </c>
      <c r="BE8" s="677" t="s">
        <v>3551</v>
      </c>
      <c r="BF8" s="677"/>
      <c r="BG8" s="678"/>
      <c r="BH8" s="678"/>
      <c r="BI8" s="678"/>
      <c r="BJ8" s="678" t="s">
        <v>3552</v>
      </c>
      <c r="BK8" s="678"/>
      <c r="BL8" s="678"/>
      <c r="BM8" s="678" t="s">
        <v>3551</v>
      </c>
      <c r="BN8" s="678" t="s">
        <v>3551</v>
      </c>
      <c r="BO8" s="678" t="s">
        <v>3551</v>
      </c>
      <c r="BP8" s="678"/>
      <c r="BQ8" s="678"/>
      <c r="BR8" s="678" t="s">
        <v>3551</v>
      </c>
      <c r="BS8" s="678" t="s">
        <v>3550</v>
      </c>
      <c r="BT8" s="678" t="s">
        <v>3552</v>
      </c>
      <c r="BU8" s="678"/>
      <c r="BV8" s="678"/>
      <c r="BW8" s="678"/>
      <c r="BX8" s="678"/>
      <c r="BY8" s="678"/>
      <c r="BZ8" s="678"/>
      <c r="CA8" s="678"/>
      <c r="CB8" s="678"/>
      <c r="CC8" s="678"/>
      <c r="CD8" s="678"/>
      <c r="CE8" s="678"/>
      <c r="CF8" s="678" t="s">
        <v>3551</v>
      </c>
      <c r="CG8" s="678"/>
      <c r="CH8" s="678" t="s">
        <v>3551</v>
      </c>
      <c r="CI8" s="678"/>
      <c r="CJ8" s="678"/>
      <c r="CK8" s="678"/>
      <c r="CL8" s="678"/>
      <c r="CM8" s="678"/>
      <c r="CN8" s="678" t="s">
        <v>3551</v>
      </c>
      <c r="CO8" s="678"/>
      <c r="CP8" s="678" t="s">
        <v>3551</v>
      </c>
      <c r="CQ8" s="678" t="s">
        <v>3551</v>
      </c>
      <c r="CR8" s="678" t="s">
        <v>3551</v>
      </c>
      <c r="CS8" s="678" t="s">
        <v>3553</v>
      </c>
      <c r="CT8" s="678" t="s">
        <v>3551</v>
      </c>
      <c r="CU8" s="678"/>
      <c r="CV8" s="678"/>
      <c r="CW8" s="678"/>
      <c r="CX8" s="678"/>
      <c r="CY8" s="678" t="s">
        <v>3550</v>
      </c>
      <c r="CZ8" s="678"/>
      <c r="DA8" s="678"/>
      <c r="DB8" s="678"/>
      <c r="DC8" s="678" t="s">
        <v>3551</v>
      </c>
      <c r="DD8" s="678" t="s">
        <v>3551</v>
      </c>
      <c r="DE8" s="678" t="s">
        <v>3551</v>
      </c>
      <c r="DF8" s="678"/>
      <c r="DG8" s="678"/>
      <c r="DH8" s="678"/>
      <c r="DI8" s="678"/>
      <c r="DJ8" s="678"/>
      <c r="DK8" s="678" t="s">
        <v>3551</v>
      </c>
      <c r="DL8" s="678" t="s">
        <v>3551</v>
      </c>
      <c r="DM8" s="678"/>
      <c r="DN8" s="678" t="s">
        <v>3551</v>
      </c>
      <c r="DO8" s="678"/>
      <c r="DP8" s="678" t="s">
        <v>3551</v>
      </c>
      <c r="DQ8" s="678"/>
      <c r="DR8" s="678" t="s">
        <v>3552</v>
      </c>
      <c r="DS8" s="678"/>
      <c r="DT8" s="678"/>
      <c r="DU8" s="678" t="s">
        <v>3550</v>
      </c>
      <c r="DV8" s="678" t="s">
        <v>3551</v>
      </c>
      <c r="DW8" s="678"/>
      <c r="DX8" s="678"/>
      <c r="DY8" s="678" t="s">
        <v>3550</v>
      </c>
      <c r="DZ8" s="678" t="s">
        <v>3551</v>
      </c>
      <c r="EA8" s="678"/>
      <c r="EB8" s="678"/>
      <c r="EC8" s="678"/>
    </row>
    <row r="9">
      <c r="A9" s="685" t="s">
        <v>28</v>
      </c>
      <c r="B9" s="669">
        <f t="shared" ref="B9:G9" si="7">COUNTIF($P9:$ADO9,B$1)</f>
        <v>0</v>
      </c>
      <c r="C9" s="669">
        <f t="shared" si="7"/>
        <v>11</v>
      </c>
      <c r="D9" s="669">
        <f t="shared" si="7"/>
        <v>15</v>
      </c>
      <c r="E9" s="669">
        <f t="shared" si="7"/>
        <v>4</v>
      </c>
      <c r="F9" s="669">
        <f t="shared" si="7"/>
        <v>0</v>
      </c>
      <c r="G9" s="669">
        <f t="shared" si="7"/>
        <v>0</v>
      </c>
      <c r="H9" s="670">
        <f t="shared" si="8"/>
        <v>30</v>
      </c>
      <c r="I9" s="669" t="str">
        <f>IFERROR(__xludf.DUMMYFUNCTION("if(sum(B9:G9)=0,"""",SPARKLINE(B9:G9,{""charttype"",""line"";""color"",""lightgrey"";""linewidth"",2}))"),"")</f>
        <v/>
      </c>
      <c r="J9" s="671" t="str">
        <f t="shared" ref="J9:O9" si="9">IFERROR(REPT("|",round(COUNTIF($P9:$ADO9,J$1)/$H9*10,0)),"")</f>
        <v/>
      </c>
      <c r="K9" s="672" t="str">
        <f t="shared" si="9"/>
        <v>||||</v>
      </c>
      <c r="L9" s="672" t="str">
        <f t="shared" si="9"/>
        <v>|||||</v>
      </c>
      <c r="M9" s="673" t="str">
        <f t="shared" si="9"/>
        <v>|</v>
      </c>
      <c r="N9" s="674" t="str">
        <f t="shared" si="9"/>
        <v/>
      </c>
      <c r="O9" s="675" t="str">
        <f t="shared" si="9"/>
        <v/>
      </c>
      <c r="P9" s="676"/>
      <c r="Q9" s="9"/>
      <c r="R9" s="9"/>
      <c r="S9" s="677" t="s">
        <v>3551</v>
      </c>
      <c r="T9" s="677"/>
      <c r="U9" s="677" t="s">
        <v>3551</v>
      </c>
      <c r="V9" s="9"/>
      <c r="W9" s="9"/>
      <c r="X9" s="9"/>
      <c r="Y9" s="677" t="s">
        <v>3552</v>
      </c>
      <c r="Z9" s="9"/>
      <c r="AA9" s="9"/>
      <c r="AB9" s="9"/>
      <c r="AC9" s="9"/>
      <c r="AD9" s="677" t="s">
        <v>3551</v>
      </c>
      <c r="AE9" s="677" t="s">
        <v>3551</v>
      </c>
      <c r="AF9" s="9"/>
      <c r="AG9" s="9"/>
      <c r="AH9" s="677" t="s">
        <v>3551</v>
      </c>
      <c r="AI9" s="9"/>
      <c r="AJ9" s="9"/>
      <c r="AK9" s="677" t="s">
        <v>3551</v>
      </c>
      <c r="AL9" s="9"/>
      <c r="AM9" s="9"/>
      <c r="AN9" s="9"/>
      <c r="AO9" s="9"/>
      <c r="AP9" s="9"/>
      <c r="AQ9" s="9"/>
      <c r="AR9" s="9"/>
      <c r="AS9" s="677" t="s">
        <v>3551</v>
      </c>
      <c r="AT9" s="9"/>
      <c r="AU9" s="9"/>
      <c r="AV9" s="9"/>
      <c r="AW9" s="9"/>
      <c r="AX9" s="677" t="s">
        <v>3550</v>
      </c>
      <c r="AY9" s="9"/>
      <c r="AZ9" s="9"/>
      <c r="BA9" s="9"/>
      <c r="BB9" s="9"/>
      <c r="BC9" s="677" t="s">
        <v>3551</v>
      </c>
      <c r="BD9" s="677" t="s">
        <v>3551</v>
      </c>
      <c r="BE9" s="9"/>
      <c r="BF9" s="9"/>
      <c r="BG9" s="676"/>
      <c r="BH9" s="676"/>
      <c r="BI9" s="676"/>
      <c r="BJ9" s="678" t="s">
        <v>3550</v>
      </c>
      <c r="BK9" s="678"/>
      <c r="BL9" s="678" t="s">
        <v>3552</v>
      </c>
      <c r="BM9" s="676"/>
      <c r="BN9" s="678" t="s">
        <v>3551</v>
      </c>
      <c r="BO9" s="676"/>
      <c r="BP9" s="676"/>
      <c r="BQ9" s="676"/>
      <c r="BR9" s="678" t="s">
        <v>3550</v>
      </c>
      <c r="BS9" s="678" t="s">
        <v>3550</v>
      </c>
      <c r="BT9" s="676"/>
      <c r="BU9" s="676"/>
      <c r="BV9" s="676"/>
      <c r="BW9" s="676"/>
      <c r="BX9" s="676"/>
      <c r="BY9" s="676"/>
      <c r="BZ9" s="676"/>
      <c r="CA9" s="676"/>
      <c r="CB9" s="676"/>
      <c r="CC9" s="676"/>
      <c r="CD9" s="676"/>
      <c r="CE9" s="676"/>
      <c r="CF9" s="676"/>
      <c r="CG9" s="676"/>
      <c r="CH9" s="678" t="s">
        <v>3551</v>
      </c>
      <c r="CI9" s="676"/>
      <c r="CJ9" s="676"/>
      <c r="CK9" s="676"/>
      <c r="CL9" s="676"/>
      <c r="CM9" s="676"/>
      <c r="CN9" s="676"/>
      <c r="CO9" s="678" t="s">
        <v>3550</v>
      </c>
      <c r="CP9" s="678"/>
      <c r="CQ9" s="678" t="s">
        <v>3551</v>
      </c>
      <c r="CR9" s="678" t="s">
        <v>3551</v>
      </c>
      <c r="CS9" s="678" t="s">
        <v>3550</v>
      </c>
      <c r="CT9" s="678"/>
      <c r="CU9" s="678"/>
      <c r="CV9" s="678"/>
      <c r="CW9" s="678"/>
      <c r="CX9" s="678"/>
      <c r="CY9" s="678" t="s">
        <v>3550</v>
      </c>
      <c r="CZ9" s="678"/>
      <c r="DA9" s="678"/>
      <c r="DB9" s="678"/>
      <c r="DC9" s="678" t="s">
        <v>3550</v>
      </c>
      <c r="DD9" s="678"/>
      <c r="DE9" s="678" t="s">
        <v>3551</v>
      </c>
      <c r="DF9" s="678"/>
      <c r="DG9" s="678"/>
      <c r="DH9" s="678"/>
      <c r="DI9" s="678"/>
      <c r="DJ9" s="678"/>
      <c r="DK9" s="678" t="s">
        <v>3551</v>
      </c>
      <c r="DL9" s="678" t="s">
        <v>3552</v>
      </c>
      <c r="DM9" s="678"/>
      <c r="DN9" s="678"/>
      <c r="DO9" s="678"/>
      <c r="DP9" s="678"/>
      <c r="DQ9" s="678"/>
      <c r="DR9" s="678" t="s">
        <v>3552</v>
      </c>
      <c r="DS9" s="678"/>
      <c r="DT9" s="678"/>
      <c r="DU9" s="678" t="s">
        <v>3550</v>
      </c>
      <c r="DV9" s="678" t="s">
        <v>3550</v>
      </c>
      <c r="DW9" s="678"/>
      <c r="DX9" s="678"/>
      <c r="DY9" s="678" t="s">
        <v>3550</v>
      </c>
      <c r="DZ9" s="678"/>
      <c r="EA9" s="678"/>
      <c r="EB9" s="678"/>
      <c r="EC9" s="678"/>
    </row>
    <row r="10">
      <c r="A10" s="660" t="s">
        <v>29</v>
      </c>
      <c r="B10" s="686"/>
      <c r="C10" s="686"/>
      <c r="D10" s="686"/>
      <c r="E10" s="686"/>
      <c r="F10" s="686"/>
      <c r="G10" s="686"/>
      <c r="H10" s="687"/>
      <c r="I10" s="686"/>
      <c r="J10" s="686"/>
      <c r="K10" s="688"/>
      <c r="L10" s="688"/>
      <c r="M10" s="689"/>
      <c r="N10" s="690"/>
      <c r="O10" s="691"/>
      <c r="P10" s="667"/>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667"/>
      <c r="BH10" s="667"/>
      <c r="BI10" s="667"/>
      <c r="BJ10" s="667"/>
      <c r="BK10" s="667"/>
      <c r="BL10" s="667"/>
      <c r="BM10" s="667"/>
      <c r="BN10" s="667"/>
      <c r="BO10" s="667"/>
      <c r="BP10" s="667"/>
      <c r="BQ10" s="667"/>
      <c r="BR10" s="667"/>
      <c r="BS10" s="667"/>
      <c r="BT10" s="667"/>
      <c r="BU10" s="667"/>
      <c r="BV10" s="667"/>
      <c r="BW10" s="667"/>
      <c r="BX10" s="667"/>
      <c r="BY10" s="667"/>
      <c r="BZ10" s="667"/>
      <c r="CA10" s="667"/>
      <c r="CB10" s="667"/>
      <c r="CC10" s="667"/>
      <c r="CD10" s="667"/>
      <c r="CE10" s="667"/>
      <c r="CF10" s="667"/>
      <c r="CG10" s="667"/>
      <c r="CH10" s="667"/>
      <c r="CI10" s="667"/>
      <c r="CJ10" s="667"/>
      <c r="CK10" s="667"/>
      <c r="CL10" s="667"/>
      <c r="CM10" s="667"/>
      <c r="CN10" s="667"/>
      <c r="CO10" s="667"/>
      <c r="CP10" s="667"/>
      <c r="CQ10" s="667"/>
      <c r="CR10" s="667"/>
      <c r="CS10" s="667"/>
      <c r="CT10" s="667"/>
      <c r="CU10" s="667"/>
      <c r="CV10" s="667"/>
      <c r="CW10" s="667"/>
      <c r="CX10" s="667"/>
      <c r="CY10" s="667"/>
      <c r="CZ10" s="667"/>
      <c r="DA10" s="667"/>
      <c r="DB10" s="667"/>
      <c r="DC10" s="667"/>
      <c r="DD10" s="667"/>
      <c r="DE10" s="667"/>
      <c r="DF10" s="667"/>
      <c r="DG10" s="667"/>
      <c r="DH10" s="667"/>
      <c r="DI10" s="667"/>
      <c r="DJ10" s="667"/>
      <c r="DK10" s="667"/>
      <c r="DL10" s="667"/>
      <c r="DM10" s="667"/>
      <c r="DN10" s="667"/>
      <c r="DO10" s="667"/>
      <c r="DP10" s="667"/>
      <c r="DQ10" s="667"/>
      <c r="DR10" s="667"/>
      <c r="DS10" s="667"/>
      <c r="DT10" s="667"/>
      <c r="DU10" s="667"/>
      <c r="DV10" s="667"/>
      <c r="DW10" s="667"/>
      <c r="DX10" s="667"/>
      <c r="DY10" s="667"/>
      <c r="DZ10" s="667"/>
      <c r="EA10" s="667"/>
      <c r="EB10" s="667"/>
      <c r="EC10" s="667"/>
    </row>
    <row r="11">
      <c r="A11" s="668" t="s">
        <v>30</v>
      </c>
      <c r="B11" s="669">
        <f t="shared" ref="B11:G11" si="10">COUNTIF($P11:$ADO11,B$1)</f>
        <v>0</v>
      </c>
      <c r="C11" s="669">
        <f t="shared" si="10"/>
        <v>6</v>
      </c>
      <c r="D11" s="669">
        <f t="shared" si="10"/>
        <v>21</v>
      </c>
      <c r="E11" s="669">
        <f t="shared" si="10"/>
        <v>13</v>
      </c>
      <c r="F11" s="669">
        <f t="shared" si="10"/>
        <v>4</v>
      </c>
      <c r="G11" s="669">
        <f t="shared" si="10"/>
        <v>0</v>
      </c>
      <c r="H11" s="670">
        <f t="shared" ref="H11:H21" si="13">COUNTA(P11:ADO11)</f>
        <v>44</v>
      </c>
      <c r="I11" s="669" t="str">
        <f>IFERROR(__xludf.DUMMYFUNCTION("if(sum(B11:G11)=0,"""",SPARKLINE(B11:G11,{""charttype"",""line"";""color"",""lightgrey"";""linewidth"",2}))"),"")</f>
        <v/>
      </c>
      <c r="J11" s="671" t="str">
        <f t="shared" ref="J11:O11" si="11">IFERROR(REPT("|",round(COUNTIF($P11:$ADO11,J$1)/$H11*10,0)),"")</f>
        <v/>
      </c>
      <c r="K11" s="672" t="str">
        <f t="shared" si="11"/>
        <v>|</v>
      </c>
      <c r="L11" s="672" t="str">
        <f t="shared" si="11"/>
        <v>|||||</v>
      </c>
      <c r="M11" s="673" t="str">
        <f t="shared" si="11"/>
        <v>|||</v>
      </c>
      <c r="N11" s="674" t="str">
        <f t="shared" si="11"/>
        <v>|</v>
      </c>
      <c r="O11" s="675" t="str">
        <f t="shared" si="11"/>
        <v/>
      </c>
      <c r="P11" s="676"/>
      <c r="Q11" s="9"/>
      <c r="R11" s="677" t="s">
        <v>3552</v>
      </c>
      <c r="S11" s="677" t="s">
        <v>3551</v>
      </c>
      <c r="T11" s="677"/>
      <c r="U11" s="677" t="s">
        <v>3551</v>
      </c>
      <c r="V11" s="9"/>
      <c r="W11" s="9"/>
      <c r="X11" s="9"/>
      <c r="Y11" s="677" t="s">
        <v>3552</v>
      </c>
      <c r="Z11" s="677" t="s">
        <v>3551</v>
      </c>
      <c r="AA11" s="9"/>
      <c r="AB11" s="9"/>
      <c r="AC11" s="9"/>
      <c r="AD11" s="677" t="s">
        <v>3551</v>
      </c>
      <c r="AE11" s="677" t="s">
        <v>3551</v>
      </c>
      <c r="AF11" s="677" t="s">
        <v>3551</v>
      </c>
      <c r="AG11" s="677" t="s">
        <v>3551</v>
      </c>
      <c r="AH11" s="677" t="s">
        <v>3552</v>
      </c>
      <c r="AI11" s="9"/>
      <c r="AJ11" s="9"/>
      <c r="AK11" s="677" t="s">
        <v>3551</v>
      </c>
      <c r="AL11" s="677" t="s">
        <v>3551</v>
      </c>
      <c r="AM11" s="9"/>
      <c r="AN11" s="9"/>
      <c r="AO11" s="9"/>
      <c r="AP11" s="9"/>
      <c r="AQ11" s="677" t="s">
        <v>3551</v>
      </c>
      <c r="AR11" s="677"/>
      <c r="AS11" s="9"/>
      <c r="AT11" s="9"/>
      <c r="AU11" s="677" t="s">
        <v>3552</v>
      </c>
      <c r="AV11" s="9"/>
      <c r="AW11" s="9"/>
      <c r="AX11" s="9"/>
      <c r="AY11" s="9"/>
      <c r="AZ11" s="9"/>
      <c r="BA11" s="677" t="s">
        <v>3552</v>
      </c>
      <c r="BB11" s="677" t="s">
        <v>3552</v>
      </c>
      <c r="BC11" s="677"/>
      <c r="BD11" s="677" t="s">
        <v>3551</v>
      </c>
      <c r="BE11" s="677"/>
      <c r="BF11" s="677"/>
      <c r="BG11" s="678"/>
      <c r="BH11" s="678"/>
      <c r="BI11" s="678" t="s">
        <v>3551</v>
      </c>
      <c r="BJ11" s="678" t="s">
        <v>3550</v>
      </c>
      <c r="BK11" s="678" t="s">
        <v>3553</v>
      </c>
      <c r="BL11" s="678"/>
      <c r="BM11" s="678" t="s">
        <v>3552</v>
      </c>
      <c r="BN11" s="678" t="s">
        <v>3551</v>
      </c>
      <c r="BO11" s="678" t="s">
        <v>3553</v>
      </c>
      <c r="BP11" s="678"/>
      <c r="BQ11" s="678"/>
      <c r="BR11" s="678" t="s">
        <v>3552</v>
      </c>
      <c r="BS11" s="678" t="s">
        <v>3552</v>
      </c>
      <c r="BT11" s="678"/>
      <c r="BU11" s="678"/>
      <c r="BV11" s="678"/>
      <c r="BW11" s="678"/>
      <c r="BX11" s="678"/>
      <c r="BY11" s="678"/>
      <c r="BZ11" s="678" t="s">
        <v>3553</v>
      </c>
      <c r="CA11" s="678"/>
      <c r="CB11" s="678" t="s">
        <v>3553</v>
      </c>
      <c r="CC11" s="678"/>
      <c r="CD11" s="678" t="s">
        <v>3552</v>
      </c>
      <c r="CE11" s="678"/>
      <c r="CF11" s="678"/>
      <c r="CG11" s="678" t="s">
        <v>3552</v>
      </c>
      <c r="CH11" s="678" t="s">
        <v>3551</v>
      </c>
      <c r="CI11" s="678" t="s">
        <v>3552</v>
      </c>
      <c r="CJ11" s="678"/>
      <c r="CK11" s="678"/>
      <c r="CL11" s="678"/>
      <c r="CM11" s="678"/>
      <c r="CN11" s="678"/>
      <c r="CO11" s="678"/>
      <c r="CP11" s="678" t="s">
        <v>3550</v>
      </c>
      <c r="CQ11" s="678" t="s">
        <v>3550</v>
      </c>
      <c r="CR11" s="678"/>
      <c r="CS11" s="678" t="s">
        <v>3550</v>
      </c>
      <c r="CT11" s="678"/>
      <c r="CU11" s="678"/>
      <c r="CV11" s="678"/>
      <c r="CW11" s="678"/>
      <c r="CX11" s="678"/>
      <c r="CY11" s="678" t="s">
        <v>3551</v>
      </c>
      <c r="CZ11" s="678"/>
      <c r="DA11" s="678"/>
      <c r="DB11" s="678"/>
      <c r="DC11" s="678" t="s">
        <v>3550</v>
      </c>
      <c r="DD11" s="678" t="s">
        <v>3551</v>
      </c>
      <c r="DE11" s="678" t="s">
        <v>3551</v>
      </c>
      <c r="DF11" s="678"/>
      <c r="DG11" s="678"/>
      <c r="DH11" s="678"/>
      <c r="DI11" s="678"/>
      <c r="DJ11" s="678"/>
      <c r="DK11" s="678"/>
      <c r="DL11" s="678"/>
      <c r="DM11" s="678"/>
      <c r="DN11" s="678"/>
      <c r="DO11" s="678"/>
      <c r="DP11" s="678"/>
      <c r="DQ11" s="678"/>
      <c r="DR11" s="678" t="s">
        <v>3551</v>
      </c>
      <c r="DS11" s="678"/>
      <c r="DT11" s="678"/>
      <c r="DU11" s="678" t="s">
        <v>3551</v>
      </c>
      <c r="DV11" s="678" t="s">
        <v>3551</v>
      </c>
      <c r="DW11" s="678"/>
      <c r="DX11" s="678" t="s">
        <v>3551</v>
      </c>
      <c r="DY11" s="678" t="s">
        <v>3550</v>
      </c>
      <c r="DZ11" s="678"/>
      <c r="EA11" s="678" t="s">
        <v>3552</v>
      </c>
      <c r="EB11" s="678"/>
      <c r="EC11" s="678"/>
    </row>
    <row r="12">
      <c r="A12" s="668" t="s">
        <v>35</v>
      </c>
      <c r="B12" s="669">
        <f t="shared" ref="B12:G12" si="12">COUNTIF($P12:$ADO12,B$1)</f>
        <v>0</v>
      </c>
      <c r="C12" s="669">
        <f t="shared" si="12"/>
        <v>6</v>
      </c>
      <c r="D12" s="669">
        <f t="shared" si="12"/>
        <v>20</v>
      </c>
      <c r="E12" s="669">
        <f t="shared" si="12"/>
        <v>2</v>
      </c>
      <c r="F12" s="669">
        <f t="shared" si="12"/>
        <v>3</v>
      </c>
      <c r="G12" s="669">
        <f t="shared" si="12"/>
        <v>0</v>
      </c>
      <c r="H12" s="670">
        <f t="shared" si="13"/>
        <v>31</v>
      </c>
      <c r="I12" s="669" t="str">
        <f>IFERROR(__xludf.DUMMYFUNCTION("if(sum(B12:G12)=0,"""",SPARKLINE(B12:G12,{""charttype"",""line"";""color"",""lightgrey"";""linewidth"",2}))"),"")</f>
        <v/>
      </c>
      <c r="J12" s="671" t="str">
        <f t="shared" ref="J12:O12" si="14">IFERROR(REPT("|",round(COUNTIF($P12:$ADO12,J$1)/$H12*10,0)),"")</f>
        <v/>
      </c>
      <c r="K12" s="672" t="str">
        <f t="shared" si="14"/>
        <v>||</v>
      </c>
      <c r="L12" s="672" t="str">
        <f t="shared" si="14"/>
        <v>||||||</v>
      </c>
      <c r="M12" s="673" t="str">
        <f t="shared" si="14"/>
        <v>|</v>
      </c>
      <c r="N12" s="674" t="str">
        <f t="shared" si="14"/>
        <v>|</v>
      </c>
      <c r="O12" s="675" t="str">
        <f t="shared" si="14"/>
        <v/>
      </c>
      <c r="P12" s="676"/>
      <c r="Q12" s="9"/>
      <c r="R12" s="677" t="s">
        <v>3552</v>
      </c>
      <c r="S12" s="677" t="s">
        <v>3551</v>
      </c>
      <c r="T12" s="677"/>
      <c r="U12" s="677" t="s">
        <v>3551</v>
      </c>
      <c r="V12" s="9"/>
      <c r="W12" s="9"/>
      <c r="X12" s="9"/>
      <c r="Y12" s="9"/>
      <c r="Z12" s="9"/>
      <c r="AA12" s="9"/>
      <c r="AB12" s="9"/>
      <c r="AC12" s="9"/>
      <c r="AD12" s="9"/>
      <c r="AE12" s="677" t="s">
        <v>3551</v>
      </c>
      <c r="AF12" s="677" t="s">
        <v>3551</v>
      </c>
      <c r="AG12" s="677" t="s">
        <v>3551</v>
      </c>
      <c r="AH12" s="677" t="s">
        <v>3551</v>
      </c>
      <c r="AI12" s="9"/>
      <c r="AJ12" s="9"/>
      <c r="AK12" s="9"/>
      <c r="AL12" s="9"/>
      <c r="AM12" s="9"/>
      <c r="AN12" s="9"/>
      <c r="AO12" s="9"/>
      <c r="AP12" s="9"/>
      <c r="AQ12" s="677" t="s">
        <v>3550</v>
      </c>
      <c r="AR12" s="9"/>
      <c r="AS12" s="9"/>
      <c r="AT12" s="9"/>
      <c r="AU12" s="9"/>
      <c r="AV12" s="9"/>
      <c r="AW12" s="9"/>
      <c r="AX12" s="9"/>
      <c r="AY12" s="9"/>
      <c r="AZ12" s="9"/>
      <c r="BA12" s="677" t="s">
        <v>3551</v>
      </c>
      <c r="BB12" s="677"/>
      <c r="BC12" s="677"/>
      <c r="BD12" s="677" t="s">
        <v>3551</v>
      </c>
      <c r="BE12" s="677"/>
      <c r="BF12" s="677"/>
      <c r="BG12" s="678"/>
      <c r="BH12" s="678"/>
      <c r="BI12" s="678"/>
      <c r="BJ12" s="678"/>
      <c r="BK12" s="678"/>
      <c r="BL12" s="678" t="s">
        <v>3551</v>
      </c>
      <c r="BM12" s="678" t="s">
        <v>3551</v>
      </c>
      <c r="BN12" s="678" t="s">
        <v>3551</v>
      </c>
      <c r="BO12" s="678" t="s">
        <v>3551</v>
      </c>
      <c r="BP12" s="678"/>
      <c r="BQ12" s="678"/>
      <c r="BR12" s="678" t="s">
        <v>3551</v>
      </c>
      <c r="BS12" s="678" t="s">
        <v>3553</v>
      </c>
      <c r="BT12" s="678"/>
      <c r="BU12" s="678"/>
      <c r="BV12" s="678"/>
      <c r="BW12" s="678"/>
      <c r="BX12" s="678"/>
      <c r="BY12" s="678"/>
      <c r="BZ12" s="678"/>
      <c r="CA12" s="678"/>
      <c r="CB12" s="678" t="s">
        <v>3551</v>
      </c>
      <c r="CC12" s="678"/>
      <c r="CD12" s="678"/>
      <c r="CE12" s="678"/>
      <c r="CF12" s="678" t="s">
        <v>3550</v>
      </c>
      <c r="CG12" s="678"/>
      <c r="CH12" s="678" t="s">
        <v>3553</v>
      </c>
      <c r="CI12" s="678" t="s">
        <v>3551</v>
      </c>
      <c r="CJ12" s="678"/>
      <c r="CK12" s="678"/>
      <c r="CL12" s="678"/>
      <c r="CM12" s="678"/>
      <c r="CN12" s="678"/>
      <c r="CO12" s="678" t="s">
        <v>3550</v>
      </c>
      <c r="CP12" s="678"/>
      <c r="CQ12" s="678" t="s">
        <v>3551</v>
      </c>
      <c r="CR12" s="678"/>
      <c r="CS12" s="678"/>
      <c r="CT12" s="678"/>
      <c r="CU12" s="678"/>
      <c r="CV12" s="678"/>
      <c r="CW12" s="678"/>
      <c r="CX12" s="678"/>
      <c r="CY12" s="678" t="s">
        <v>3551</v>
      </c>
      <c r="CZ12" s="678"/>
      <c r="DA12" s="678"/>
      <c r="DB12" s="678"/>
      <c r="DC12" s="678" t="s">
        <v>3550</v>
      </c>
      <c r="DD12" s="678"/>
      <c r="DE12" s="678" t="s">
        <v>3551</v>
      </c>
      <c r="DF12" s="678"/>
      <c r="DG12" s="678"/>
      <c r="DH12" s="678"/>
      <c r="DI12" s="678"/>
      <c r="DJ12" s="678"/>
      <c r="DK12" s="678"/>
      <c r="DL12" s="678"/>
      <c r="DM12" s="678"/>
      <c r="DN12" s="678"/>
      <c r="DO12" s="678"/>
      <c r="DP12" s="678"/>
      <c r="DQ12" s="678"/>
      <c r="DR12" s="678" t="s">
        <v>3552</v>
      </c>
      <c r="DS12" s="678"/>
      <c r="DT12" s="678"/>
      <c r="DU12" s="678" t="s">
        <v>3551</v>
      </c>
      <c r="DV12" s="678" t="s">
        <v>3550</v>
      </c>
      <c r="DW12" s="678"/>
      <c r="DX12" s="678" t="s">
        <v>3551</v>
      </c>
      <c r="DY12" s="678" t="s">
        <v>3550</v>
      </c>
      <c r="DZ12" s="678"/>
      <c r="EA12" s="678" t="s">
        <v>3553</v>
      </c>
      <c r="EB12" s="678"/>
      <c r="EC12" s="678"/>
    </row>
    <row r="13">
      <c r="A13" s="668" t="s">
        <v>36</v>
      </c>
      <c r="B13" s="669">
        <f t="shared" ref="B13:G13" si="15">COUNTIF($P13:$ADO13,B$1)</f>
        <v>0</v>
      </c>
      <c r="C13" s="669">
        <f t="shared" si="15"/>
        <v>7</v>
      </c>
      <c r="D13" s="669">
        <f t="shared" si="15"/>
        <v>18</v>
      </c>
      <c r="E13" s="669">
        <f t="shared" si="15"/>
        <v>9</v>
      </c>
      <c r="F13" s="669">
        <f t="shared" si="15"/>
        <v>0</v>
      </c>
      <c r="G13" s="669">
        <f t="shared" si="15"/>
        <v>0</v>
      </c>
      <c r="H13" s="670">
        <f t="shared" si="13"/>
        <v>33</v>
      </c>
      <c r="I13" s="669" t="str">
        <f>IFERROR(__xludf.DUMMYFUNCTION("if(sum(B13:G13)=0,"""",SPARKLINE(B13:G13,{""charttype"",""line"";""color"",""lightgrey"";""linewidth"",2}))"),"")</f>
        <v/>
      </c>
      <c r="J13" s="671" t="str">
        <f t="shared" ref="J13:O13" si="16">IFERROR(REPT("|",round(COUNTIF($P13:$ADO13,J$1)/$H13*10,0)),"")</f>
        <v/>
      </c>
      <c r="K13" s="672" t="str">
        <f t="shared" si="16"/>
        <v>||</v>
      </c>
      <c r="L13" s="672" t="str">
        <f t="shared" si="16"/>
        <v>|||||</v>
      </c>
      <c r="M13" s="673" t="str">
        <f t="shared" si="16"/>
        <v>||</v>
      </c>
      <c r="N13" s="674" t="str">
        <f t="shared" si="16"/>
        <v/>
      </c>
      <c r="O13" s="675" t="str">
        <f t="shared" si="16"/>
        <v/>
      </c>
      <c r="P13" s="676"/>
      <c r="Q13" s="9"/>
      <c r="R13" s="9"/>
      <c r="S13" s="677" t="s">
        <v>3551</v>
      </c>
      <c r="T13" s="677"/>
      <c r="U13" s="677" t="s">
        <v>3551</v>
      </c>
      <c r="V13" s="9"/>
      <c r="W13" s="9"/>
      <c r="X13" s="9"/>
      <c r="Y13" s="677" t="s">
        <v>3552</v>
      </c>
      <c r="Z13" s="677" t="s">
        <v>3551</v>
      </c>
      <c r="AA13" s="9"/>
      <c r="AB13" s="9"/>
      <c r="AC13" s="9"/>
      <c r="AD13" s="677" t="s">
        <v>3551</v>
      </c>
      <c r="AE13" s="677" t="s">
        <v>3552</v>
      </c>
      <c r="AF13" s="677" t="s">
        <v>3552</v>
      </c>
      <c r="AG13" s="677" t="s">
        <v>3552</v>
      </c>
      <c r="AH13" s="677" t="s">
        <v>3550</v>
      </c>
      <c r="AI13" s="9"/>
      <c r="AJ13" s="9"/>
      <c r="AK13" s="9"/>
      <c r="AL13" s="9"/>
      <c r="AM13" s="9"/>
      <c r="AN13" s="9"/>
      <c r="AO13" s="9"/>
      <c r="AP13" s="9"/>
      <c r="AQ13" s="677" t="s">
        <v>3550</v>
      </c>
      <c r="AR13" s="9"/>
      <c r="AS13" s="9"/>
      <c r="AT13" s="9"/>
      <c r="AU13" s="9"/>
      <c r="AV13" s="9"/>
      <c r="AW13" s="9"/>
      <c r="AX13" s="9"/>
      <c r="AY13" s="9"/>
      <c r="AZ13" s="9"/>
      <c r="BA13" s="9"/>
      <c r="BB13" s="9"/>
      <c r="BC13" s="9"/>
      <c r="BD13" s="677" t="s">
        <v>3550</v>
      </c>
      <c r="BE13" s="9"/>
      <c r="BF13" s="9"/>
      <c r="BG13" s="676"/>
      <c r="BH13" s="676"/>
      <c r="BI13" s="676"/>
      <c r="BJ13" s="676"/>
      <c r="BK13" s="678"/>
      <c r="BL13" s="678" t="s">
        <v>3551</v>
      </c>
      <c r="BM13" s="678" t="s">
        <v>3551</v>
      </c>
      <c r="BN13" s="678" t="s">
        <v>3551</v>
      </c>
      <c r="BO13" s="678" t="s">
        <v>3552</v>
      </c>
      <c r="BP13" s="676"/>
      <c r="BQ13" s="676"/>
      <c r="BR13" s="678" t="s">
        <v>3551</v>
      </c>
      <c r="BS13" s="678" t="s">
        <v>3550</v>
      </c>
      <c r="BT13" s="676"/>
      <c r="BU13" s="676"/>
      <c r="BV13" s="676"/>
      <c r="BW13" s="678" t="s">
        <v>3551</v>
      </c>
      <c r="BX13" s="676"/>
      <c r="BY13" s="676"/>
      <c r="BZ13" s="678" t="s">
        <v>3551</v>
      </c>
      <c r="CA13" s="676"/>
      <c r="CB13" s="678" t="s">
        <v>3552</v>
      </c>
      <c r="CC13" s="676"/>
      <c r="CD13" s="676"/>
      <c r="CE13" s="676"/>
      <c r="CF13" s="676"/>
      <c r="CG13" s="676"/>
      <c r="CH13" s="678" t="s">
        <v>3550</v>
      </c>
      <c r="CI13" s="676"/>
      <c r="CJ13" s="676"/>
      <c r="CK13" s="676"/>
      <c r="CL13" s="676"/>
      <c r="CM13" s="676"/>
      <c r="CN13" s="676"/>
      <c r="CO13" s="678" t="s">
        <v>3550</v>
      </c>
      <c r="CP13" s="678"/>
      <c r="CQ13" s="678" t="s">
        <v>3551</v>
      </c>
      <c r="CR13" s="678"/>
      <c r="CS13" s="678"/>
      <c r="CT13" s="678"/>
      <c r="CU13" s="678"/>
      <c r="CV13" s="678"/>
      <c r="CW13" s="678"/>
      <c r="CX13" s="678"/>
      <c r="CY13" s="678" t="s">
        <v>3551</v>
      </c>
      <c r="CZ13" s="678"/>
      <c r="DA13" s="678"/>
      <c r="DB13" s="678"/>
      <c r="DC13" s="678" t="s">
        <v>3551</v>
      </c>
      <c r="DD13" s="678"/>
      <c r="DE13" s="678" t="s">
        <v>3551</v>
      </c>
      <c r="DF13" s="678"/>
      <c r="DG13" s="678"/>
      <c r="DH13" s="678"/>
      <c r="DI13" s="678"/>
      <c r="DJ13" s="678"/>
      <c r="DK13" s="678" t="s">
        <v>3551</v>
      </c>
      <c r="DL13" s="678"/>
      <c r="DM13" s="678"/>
      <c r="DN13" s="678"/>
      <c r="DO13" s="678"/>
      <c r="DP13" s="678"/>
      <c r="DQ13" s="678" t="s">
        <v>3552</v>
      </c>
      <c r="DR13" s="678" t="s">
        <v>3552</v>
      </c>
      <c r="DS13" s="678"/>
      <c r="DT13" s="678"/>
      <c r="DU13" s="678" t="s">
        <v>3551</v>
      </c>
      <c r="DV13" s="678" t="s">
        <v>3551</v>
      </c>
      <c r="DW13" s="678"/>
      <c r="DX13" s="678"/>
      <c r="DY13" s="678" t="s">
        <v>3550</v>
      </c>
      <c r="DZ13" s="678"/>
      <c r="EA13" s="678" t="s">
        <v>3551</v>
      </c>
      <c r="EB13" s="678"/>
      <c r="EC13" s="678"/>
    </row>
    <row r="14">
      <c r="A14" s="668" t="s">
        <v>42</v>
      </c>
      <c r="B14" s="669">
        <f t="shared" ref="B14:G14" si="17">COUNTIF($P14:$ADO14,B$1)</f>
        <v>0</v>
      </c>
      <c r="C14" s="669">
        <f t="shared" si="17"/>
        <v>18</v>
      </c>
      <c r="D14" s="669">
        <f t="shared" si="17"/>
        <v>13</v>
      </c>
      <c r="E14" s="669">
        <f t="shared" si="17"/>
        <v>2</v>
      </c>
      <c r="F14" s="669">
        <f t="shared" si="17"/>
        <v>0</v>
      </c>
      <c r="G14" s="669">
        <f t="shared" si="17"/>
        <v>0</v>
      </c>
      <c r="H14" s="670">
        <f t="shared" si="13"/>
        <v>33</v>
      </c>
      <c r="I14" s="669" t="str">
        <f>IFERROR(__xludf.DUMMYFUNCTION("if(sum(B14:G14)=0,"""",SPARKLINE(B14:G14,{""charttype"",""line"";""color"",""lightgrey"";""linewidth"",2}))"),"")</f>
        <v/>
      </c>
      <c r="J14" s="671" t="str">
        <f t="shared" ref="J14:O14" si="18">IFERROR(REPT("|",round(COUNTIF($P14:$ADO14,J$1)/$H14*10,0)),"")</f>
        <v/>
      </c>
      <c r="K14" s="672" t="str">
        <f t="shared" si="18"/>
        <v>|||||</v>
      </c>
      <c r="L14" s="672" t="str">
        <f t="shared" si="18"/>
        <v>||||</v>
      </c>
      <c r="M14" s="673" t="str">
        <f t="shared" si="18"/>
        <v>|</v>
      </c>
      <c r="N14" s="674" t="str">
        <f t="shared" si="18"/>
        <v/>
      </c>
      <c r="O14" s="675" t="str">
        <f t="shared" si="18"/>
        <v/>
      </c>
      <c r="P14" s="676"/>
      <c r="Q14" s="9"/>
      <c r="R14" s="9"/>
      <c r="S14" s="677" t="s">
        <v>3551</v>
      </c>
      <c r="T14" s="677"/>
      <c r="U14" s="677" t="s">
        <v>3551</v>
      </c>
      <c r="V14" s="9"/>
      <c r="W14" s="9"/>
      <c r="X14" s="9"/>
      <c r="Y14" s="677" t="s">
        <v>3551</v>
      </c>
      <c r="Z14" s="677" t="s">
        <v>3551</v>
      </c>
      <c r="AA14" s="9"/>
      <c r="AB14" s="677" t="s">
        <v>3551</v>
      </c>
      <c r="AC14" s="9"/>
      <c r="AD14" s="677" t="s">
        <v>3551</v>
      </c>
      <c r="AE14" s="677" t="s">
        <v>3551</v>
      </c>
      <c r="AF14" s="677" t="s">
        <v>3551</v>
      </c>
      <c r="AG14" s="677" t="s">
        <v>3551</v>
      </c>
      <c r="AH14" s="9"/>
      <c r="AI14" s="9"/>
      <c r="AJ14" s="9"/>
      <c r="AK14" s="9"/>
      <c r="AL14" s="9"/>
      <c r="AM14" s="9"/>
      <c r="AN14" s="9"/>
      <c r="AO14" s="9"/>
      <c r="AP14" s="9"/>
      <c r="AQ14" s="677" t="s">
        <v>3550</v>
      </c>
      <c r="AR14" s="9"/>
      <c r="AS14" s="9"/>
      <c r="AT14" s="9"/>
      <c r="AU14" s="9"/>
      <c r="AV14" s="9"/>
      <c r="AW14" s="9"/>
      <c r="AX14" s="9"/>
      <c r="AY14" s="9"/>
      <c r="AZ14" s="9"/>
      <c r="BA14" s="9"/>
      <c r="BB14" s="677" t="s">
        <v>3550</v>
      </c>
      <c r="BC14" s="9"/>
      <c r="BD14" s="677" t="s">
        <v>3550</v>
      </c>
      <c r="BE14" s="9"/>
      <c r="BF14" s="9"/>
      <c r="BG14" s="676"/>
      <c r="BH14" s="676"/>
      <c r="BI14" s="678" t="s">
        <v>3551</v>
      </c>
      <c r="BJ14" s="676"/>
      <c r="BK14" s="676"/>
      <c r="BL14" s="676"/>
      <c r="BM14" s="678" t="s">
        <v>3550</v>
      </c>
      <c r="BN14" s="678" t="s">
        <v>3550</v>
      </c>
      <c r="BO14" s="678" t="s">
        <v>3550</v>
      </c>
      <c r="BP14" s="676"/>
      <c r="BQ14" s="676"/>
      <c r="BR14" s="678" t="s">
        <v>3550</v>
      </c>
      <c r="BS14" s="678" t="s">
        <v>3550</v>
      </c>
      <c r="BT14" s="676"/>
      <c r="BU14" s="676"/>
      <c r="BV14" s="676"/>
      <c r="BW14" s="676"/>
      <c r="BX14" s="676"/>
      <c r="BY14" s="676"/>
      <c r="BZ14" s="676"/>
      <c r="CA14" s="676"/>
      <c r="CB14" s="678" t="s">
        <v>3550</v>
      </c>
      <c r="CC14" s="676"/>
      <c r="CD14" s="676"/>
      <c r="CE14" s="676"/>
      <c r="CF14" s="676"/>
      <c r="CG14" s="676"/>
      <c r="CH14" s="678" t="s">
        <v>3550</v>
      </c>
      <c r="CI14" s="676"/>
      <c r="CJ14" s="676"/>
      <c r="CK14" s="676"/>
      <c r="CL14" s="676"/>
      <c r="CM14" s="676"/>
      <c r="CN14" s="676"/>
      <c r="CO14" s="678" t="s">
        <v>3550</v>
      </c>
      <c r="CP14" s="678"/>
      <c r="CQ14" s="678" t="s">
        <v>3550</v>
      </c>
      <c r="CR14" s="678" t="s">
        <v>3550</v>
      </c>
      <c r="CS14" s="678"/>
      <c r="CT14" s="678"/>
      <c r="CU14" s="678"/>
      <c r="CV14" s="678"/>
      <c r="CW14" s="678"/>
      <c r="CX14" s="678"/>
      <c r="CY14" s="678" t="s">
        <v>3550</v>
      </c>
      <c r="CZ14" s="678"/>
      <c r="DA14" s="678"/>
      <c r="DB14" s="678"/>
      <c r="DC14" s="678" t="s">
        <v>3551</v>
      </c>
      <c r="DD14" s="678"/>
      <c r="DE14" s="678" t="s">
        <v>3552</v>
      </c>
      <c r="DF14" s="678"/>
      <c r="DG14" s="678"/>
      <c r="DH14" s="678"/>
      <c r="DI14" s="678"/>
      <c r="DJ14" s="678"/>
      <c r="DK14" s="678" t="s">
        <v>3550</v>
      </c>
      <c r="DL14" s="678" t="s">
        <v>3551</v>
      </c>
      <c r="DM14" s="678"/>
      <c r="DN14" s="678"/>
      <c r="DO14" s="678"/>
      <c r="DP14" s="678"/>
      <c r="DQ14" s="678" t="s">
        <v>3550</v>
      </c>
      <c r="DR14" s="678" t="s">
        <v>3552</v>
      </c>
      <c r="DS14" s="678"/>
      <c r="DT14" s="678"/>
      <c r="DU14" s="678" t="s">
        <v>3550</v>
      </c>
      <c r="DV14" s="678" t="s">
        <v>3550</v>
      </c>
      <c r="DW14" s="678"/>
      <c r="DX14" s="678"/>
      <c r="DY14" s="678"/>
      <c r="DZ14" s="678"/>
      <c r="EA14" s="678" t="s">
        <v>3551</v>
      </c>
      <c r="EB14" s="678"/>
      <c r="EC14" s="678"/>
    </row>
    <row r="15">
      <c r="A15" s="668" t="s">
        <v>61</v>
      </c>
      <c r="B15" s="669">
        <f t="shared" ref="B15:G15" si="19">COUNTIF($P15:$ADO15,B$1)</f>
        <v>4</v>
      </c>
      <c r="C15" s="669">
        <f t="shared" si="19"/>
        <v>0</v>
      </c>
      <c r="D15" s="669">
        <f t="shared" si="19"/>
        <v>2</v>
      </c>
      <c r="E15" s="669">
        <f t="shared" si="19"/>
        <v>9</v>
      </c>
      <c r="F15" s="669">
        <f t="shared" si="19"/>
        <v>48</v>
      </c>
      <c r="G15" s="669">
        <f t="shared" si="19"/>
        <v>15</v>
      </c>
      <c r="H15" s="670">
        <f t="shared" si="13"/>
        <v>78</v>
      </c>
      <c r="I15" s="669" t="str">
        <f>IFERROR(__xludf.DUMMYFUNCTION("if(sum(B15:G15)=0,"""",SPARKLINE(B15:G15,{""charttype"",""line"";""color"",""lightgrey"";""linewidth"",2}))"),"")</f>
        <v/>
      </c>
      <c r="J15" s="671" t="str">
        <f t="shared" ref="J15:O15" si="20">IFERROR(REPT("|",round(COUNTIF($P15:$ADO15,J$1)/$H15*10,0)),"")</f>
        <v>|</v>
      </c>
      <c r="K15" s="672" t="str">
        <f t="shared" si="20"/>
        <v/>
      </c>
      <c r="L15" s="672" t="str">
        <f t="shared" si="20"/>
        <v/>
      </c>
      <c r="M15" s="673" t="str">
        <f t="shared" si="20"/>
        <v>|</v>
      </c>
      <c r="N15" s="674" t="str">
        <f t="shared" si="20"/>
        <v>||||||</v>
      </c>
      <c r="O15" s="675" t="str">
        <f t="shared" si="20"/>
        <v>||</v>
      </c>
      <c r="P15" s="678" t="s">
        <v>3553</v>
      </c>
      <c r="Q15" s="677" t="s">
        <v>3553</v>
      </c>
      <c r="R15" s="677" t="s">
        <v>3554</v>
      </c>
      <c r="S15" s="677" t="s">
        <v>3553</v>
      </c>
      <c r="T15" s="677"/>
      <c r="U15" s="677" t="s">
        <v>3553</v>
      </c>
      <c r="V15" s="677"/>
      <c r="W15" s="677"/>
      <c r="X15" s="677" t="s">
        <v>3553</v>
      </c>
      <c r="Y15" s="677" t="s">
        <v>3553</v>
      </c>
      <c r="Z15" s="677" t="s">
        <v>3553</v>
      </c>
      <c r="AA15" s="677" t="s">
        <v>3554</v>
      </c>
      <c r="AB15" s="677" t="s">
        <v>3554</v>
      </c>
      <c r="AC15" s="677"/>
      <c r="AD15" s="677" t="s">
        <v>3554</v>
      </c>
      <c r="AE15" s="677" t="s">
        <v>3554</v>
      </c>
      <c r="AF15" s="677" t="s">
        <v>3554</v>
      </c>
      <c r="AG15" s="677" t="s">
        <v>3553</v>
      </c>
      <c r="AH15" s="677" t="s">
        <v>3553</v>
      </c>
      <c r="AI15" s="677"/>
      <c r="AJ15" s="677"/>
      <c r="AK15" s="677" t="s">
        <v>3553</v>
      </c>
      <c r="AL15" s="677"/>
      <c r="AM15" s="677"/>
      <c r="AN15" s="677"/>
      <c r="AO15" s="677"/>
      <c r="AP15" s="677" t="s">
        <v>3553</v>
      </c>
      <c r="AQ15" s="677" t="s">
        <v>3553</v>
      </c>
      <c r="AR15" s="677" t="s">
        <v>3553</v>
      </c>
      <c r="AS15" s="677" t="s">
        <v>3553</v>
      </c>
      <c r="AT15" s="677" t="s">
        <v>3553</v>
      </c>
      <c r="AU15" s="677"/>
      <c r="AV15" s="677" t="s">
        <v>3553</v>
      </c>
      <c r="AW15" s="677" t="s">
        <v>3553</v>
      </c>
      <c r="AX15" s="677" t="s">
        <v>3553</v>
      </c>
      <c r="AY15" s="677"/>
      <c r="AZ15" s="677"/>
      <c r="BA15" s="677" t="s">
        <v>3553</v>
      </c>
      <c r="BB15" s="677"/>
      <c r="BC15" s="677" t="s">
        <v>3554</v>
      </c>
      <c r="BD15" s="677" t="s">
        <v>3554</v>
      </c>
      <c r="BE15" s="677" t="s">
        <v>3553</v>
      </c>
      <c r="BF15" s="677" t="s">
        <v>3553</v>
      </c>
      <c r="BG15" s="678"/>
      <c r="BH15" s="678"/>
      <c r="BI15" s="678" t="s">
        <v>3553</v>
      </c>
      <c r="BJ15" s="678" t="s">
        <v>3552</v>
      </c>
      <c r="BK15" s="678" t="s">
        <v>3553</v>
      </c>
      <c r="BL15" s="678" t="s">
        <v>3552</v>
      </c>
      <c r="BM15" s="678" t="s">
        <v>3553</v>
      </c>
      <c r="BN15" s="678" t="s">
        <v>3552</v>
      </c>
      <c r="BO15" s="678" t="s">
        <v>3554</v>
      </c>
      <c r="BP15" s="678"/>
      <c r="BQ15" s="678" t="s">
        <v>3552</v>
      </c>
      <c r="BR15" s="678" t="s">
        <v>3549</v>
      </c>
      <c r="BS15" s="678" t="s">
        <v>3553</v>
      </c>
      <c r="BT15" s="678" t="s">
        <v>3549</v>
      </c>
      <c r="BU15" s="678"/>
      <c r="BV15" s="678" t="s">
        <v>3552</v>
      </c>
      <c r="BW15" s="678" t="s">
        <v>3553</v>
      </c>
      <c r="BX15" s="678"/>
      <c r="BY15" s="678"/>
      <c r="BZ15" s="678"/>
      <c r="CA15" s="678"/>
      <c r="CB15" s="678" t="s">
        <v>3553</v>
      </c>
      <c r="CC15" s="678" t="s">
        <v>3554</v>
      </c>
      <c r="CD15" s="678" t="s">
        <v>3553</v>
      </c>
      <c r="CE15" s="678"/>
      <c r="CF15" s="678" t="s">
        <v>3553</v>
      </c>
      <c r="CG15" s="678" t="s">
        <v>3554</v>
      </c>
      <c r="CH15" s="678" t="s">
        <v>3554</v>
      </c>
      <c r="CI15" s="678" t="s">
        <v>3553</v>
      </c>
      <c r="CJ15" s="678"/>
      <c r="CK15" s="678"/>
      <c r="CL15" s="678" t="s">
        <v>3553</v>
      </c>
      <c r="CM15" s="678"/>
      <c r="CN15" s="678" t="s">
        <v>3554</v>
      </c>
      <c r="CO15" s="678" t="s">
        <v>3553</v>
      </c>
      <c r="CP15" s="678" t="s">
        <v>3553</v>
      </c>
      <c r="CQ15" s="678" t="s">
        <v>3554</v>
      </c>
      <c r="CR15" s="678" t="s">
        <v>3553</v>
      </c>
      <c r="CS15" s="678" t="s">
        <v>3553</v>
      </c>
      <c r="CT15" s="678" t="s">
        <v>3552</v>
      </c>
      <c r="CU15" s="678" t="s">
        <v>3553</v>
      </c>
      <c r="CV15" s="678"/>
      <c r="CW15" s="678"/>
      <c r="CX15" s="678" t="s">
        <v>3553</v>
      </c>
      <c r="CY15" s="678" t="s">
        <v>3553</v>
      </c>
      <c r="CZ15" s="678"/>
      <c r="DA15" s="678"/>
      <c r="DB15" s="678"/>
      <c r="DC15" s="678" t="s">
        <v>3552</v>
      </c>
      <c r="DD15" s="678" t="s">
        <v>3551</v>
      </c>
      <c r="DE15" s="678" t="s">
        <v>3553</v>
      </c>
      <c r="DF15" s="678" t="s">
        <v>3549</v>
      </c>
      <c r="DG15" s="678" t="s">
        <v>3553</v>
      </c>
      <c r="DH15" s="678"/>
      <c r="DI15" s="678"/>
      <c r="DJ15" s="678"/>
      <c r="DK15" s="678" t="s">
        <v>3549</v>
      </c>
      <c r="DL15" s="678" t="s">
        <v>3553</v>
      </c>
      <c r="DM15" s="678"/>
      <c r="DN15" s="678"/>
      <c r="DO15" s="678" t="s">
        <v>3552</v>
      </c>
      <c r="DP15" s="678"/>
      <c r="DQ15" s="678" t="s">
        <v>3553</v>
      </c>
      <c r="DR15" s="678" t="s">
        <v>3553</v>
      </c>
      <c r="DS15" s="678" t="s">
        <v>3553</v>
      </c>
      <c r="DT15" s="678" t="s">
        <v>3551</v>
      </c>
      <c r="DU15" s="678" t="s">
        <v>3554</v>
      </c>
      <c r="DV15" s="678" t="s">
        <v>3552</v>
      </c>
      <c r="DW15" s="678" t="s">
        <v>3553</v>
      </c>
      <c r="DX15" s="678" t="s">
        <v>3553</v>
      </c>
      <c r="DY15" s="678"/>
      <c r="DZ15" s="678" t="s">
        <v>3553</v>
      </c>
      <c r="EA15" s="678" t="s">
        <v>3553</v>
      </c>
      <c r="EB15" s="678"/>
      <c r="EC15" s="678"/>
    </row>
    <row r="16">
      <c r="A16" s="668" t="s">
        <v>70</v>
      </c>
      <c r="B16" s="669">
        <f t="shared" ref="B16:G16" si="21">COUNTIF($P16:$ADO16,B$1)</f>
        <v>0</v>
      </c>
      <c r="C16" s="669">
        <f t="shared" si="21"/>
        <v>7</v>
      </c>
      <c r="D16" s="669">
        <f t="shared" si="21"/>
        <v>16</v>
      </c>
      <c r="E16" s="669">
        <f t="shared" si="21"/>
        <v>13</v>
      </c>
      <c r="F16" s="669">
        <f t="shared" si="21"/>
        <v>1</v>
      </c>
      <c r="G16" s="669">
        <f t="shared" si="21"/>
        <v>0</v>
      </c>
      <c r="H16" s="670">
        <f t="shared" si="13"/>
        <v>37</v>
      </c>
      <c r="I16" s="669" t="str">
        <f>IFERROR(__xludf.DUMMYFUNCTION("if(sum(B16:G16)=0,"""",SPARKLINE(B16:G16,{""charttype"",""line"";""color"",""lightgrey"";""linewidth"",2}))"),"")</f>
        <v/>
      </c>
      <c r="J16" s="671" t="str">
        <f t="shared" ref="J16:O16" si="22">IFERROR(REPT("|",round(COUNTIF($P16:$ADO16,J$1)/$H16*10,0)),"")</f>
        <v/>
      </c>
      <c r="K16" s="672" t="str">
        <f t="shared" si="22"/>
        <v>||</v>
      </c>
      <c r="L16" s="672" t="str">
        <f t="shared" si="22"/>
        <v>||||</v>
      </c>
      <c r="M16" s="673" t="str">
        <f t="shared" si="22"/>
        <v>||||</v>
      </c>
      <c r="N16" s="674" t="str">
        <f t="shared" si="22"/>
        <v/>
      </c>
      <c r="O16" s="675" t="str">
        <f t="shared" si="22"/>
        <v/>
      </c>
      <c r="P16" s="676"/>
      <c r="Q16" s="9"/>
      <c r="R16" s="9"/>
      <c r="S16" s="677" t="s">
        <v>3551</v>
      </c>
      <c r="T16" s="677"/>
      <c r="U16" s="677" t="s">
        <v>3551</v>
      </c>
      <c r="V16" s="9"/>
      <c r="W16" s="9"/>
      <c r="X16" s="9"/>
      <c r="Y16" s="677" t="s">
        <v>3552</v>
      </c>
      <c r="Z16" s="677" t="s">
        <v>3551</v>
      </c>
      <c r="AA16" s="9"/>
      <c r="AB16" s="677" t="s">
        <v>3552</v>
      </c>
      <c r="AC16" s="9"/>
      <c r="AD16" s="677" t="s">
        <v>3552</v>
      </c>
      <c r="AE16" s="677" t="s">
        <v>3551</v>
      </c>
      <c r="AF16" s="677" t="s">
        <v>3551</v>
      </c>
      <c r="AG16" s="677" t="s">
        <v>3551</v>
      </c>
      <c r="AH16" s="677" t="s">
        <v>3550</v>
      </c>
      <c r="AI16" s="9"/>
      <c r="AJ16" s="9"/>
      <c r="AK16" s="677" t="s">
        <v>3551</v>
      </c>
      <c r="AL16" s="677" t="s">
        <v>3550</v>
      </c>
      <c r="AM16" s="9"/>
      <c r="AN16" s="9"/>
      <c r="AO16" s="9"/>
      <c r="AP16" s="9"/>
      <c r="AQ16" s="677" t="s">
        <v>3551</v>
      </c>
      <c r="AR16" s="9"/>
      <c r="AS16" s="9"/>
      <c r="AT16" s="9"/>
      <c r="AU16" s="9"/>
      <c r="AV16" s="9"/>
      <c r="AW16" s="9"/>
      <c r="AX16" s="9"/>
      <c r="AY16" s="9"/>
      <c r="AZ16" s="9"/>
      <c r="BA16" s="677" t="s">
        <v>3550</v>
      </c>
      <c r="BB16" s="677"/>
      <c r="BC16" s="677"/>
      <c r="BD16" s="677"/>
      <c r="BE16" s="677"/>
      <c r="BF16" s="677"/>
      <c r="BG16" s="678"/>
      <c r="BH16" s="678"/>
      <c r="BI16" s="678" t="s">
        <v>3551</v>
      </c>
      <c r="BJ16" s="678"/>
      <c r="BK16" s="678" t="s">
        <v>3550</v>
      </c>
      <c r="BL16" s="678"/>
      <c r="BM16" s="678" t="s">
        <v>3551</v>
      </c>
      <c r="BN16" s="678" t="s">
        <v>3551</v>
      </c>
      <c r="BO16" s="678" t="s">
        <v>3552</v>
      </c>
      <c r="BP16" s="678"/>
      <c r="BQ16" s="678"/>
      <c r="BR16" s="678" t="s">
        <v>3550</v>
      </c>
      <c r="BS16" s="678" t="s">
        <v>3550</v>
      </c>
      <c r="BT16" s="678"/>
      <c r="BU16" s="678"/>
      <c r="BV16" s="678"/>
      <c r="BW16" s="678"/>
      <c r="BX16" s="678"/>
      <c r="BY16" s="678"/>
      <c r="BZ16" s="678" t="s">
        <v>3552</v>
      </c>
      <c r="CA16" s="678"/>
      <c r="CB16" s="678" t="s">
        <v>3552</v>
      </c>
      <c r="CC16" s="678"/>
      <c r="CD16" s="678"/>
      <c r="CE16" s="678" t="s">
        <v>3553</v>
      </c>
      <c r="CF16" s="678"/>
      <c r="CG16" s="678"/>
      <c r="CH16" s="678" t="s">
        <v>3552</v>
      </c>
      <c r="CI16" s="678"/>
      <c r="CJ16" s="678"/>
      <c r="CK16" s="678"/>
      <c r="CL16" s="678"/>
      <c r="CM16" s="678"/>
      <c r="CN16" s="678"/>
      <c r="CO16" s="678"/>
      <c r="CP16" s="678"/>
      <c r="CQ16" s="678" t="s">
        <v>3552</v>
      </c>
      <c r="CR16" s="678" t="s">
        <v>3552</v>
      </c>
      <c r="CS16" s="678"/>
      <c r="CT16" s="678"/>
      <c r="CU16" s="678"/>
      <c r="CV16" s="678"/>
      <c r="CW16" s="678"/>
      <c r="CX16" s="678"/>
      <c r="CY16" s="678" t="s">
        <v>3551</v>
      </c>
      <c r="CZ16" s="678"/>
      <c r="DA16" s="678"/>
      <c r="DB16" s="678"/>
      <c r="DC16" s="678" t="s">
        <v>3551</v>
      </c>
      <c r="DD16" s="678" t="s">
        <v>3551</v>
      </c>
      <c r="DE16" s="678" t="s">
        <v>3552</v>
      </c>
      <c r="DF16" s="678"/>
      <c r="DG16" s="678"/>
      <c r="DH16" s="678"/>
      <c r="DI16" s="678" t="s">
        <v>3552</v>
      </c>
      <c r="DJ16" s="678"/>
      <c r="DK16" s="678" t="s">
        <v>3550</v>
      </c>
      <c r="DL16" s="678"/>
      <c r="DM16" s="678"/>
      <c r="DN16" s="678"/>
      <c r="DO16" s="678"/>
      <c r="DP16" s="678"/>
      <c r="DQ16" s="678"/>
      <c r="DR16" s="678" t="s">
        <v>3552</v>
      </c>
      <c r="DS16" s="678"/>
      <c r="DT16" s="678"/>
      <c r="DU16" s="678" t="s">
        <v>3551</v>
      </c>
      <c r="DV16" s="678" t="s">
        <v>3551</v>
      </c>
      <c r="DW16" s="678"/>
      <c r="DX16" s="678"/>
      <c r="DY16" s="678"/>
      <c r="DZ16" s="678"/>
      <c r="EA16" s="678" t="s">
        <v>3552</v>
      </c>
      <c r="EB16" s="678"/>
      <c r="EC16" s="678"/>
    </row>
    <row r="17">
      <c r="A17" s="692" t="s">
        <v>3637</v>
      </c>
      <c r="B17" s="669">
        <f t="shared" ref="B17:G17" si="23">COUNTIF($P17:$ADO17,B$1)</f>
        <v>11</v>
      </c>
      <c r="C17" s="669">
        <f t="shared" si="23"/>
        <v>8</v>
      </c>
      <c r="D17" s="669">
        <f t="shared" si="23"/>
        <v>9</v>
      </c>
      <c r="E17" s="669">
        <f t="shared" si="23"/>
        <v>2</v>
      </c>
      <c r="F17" s="669">
        <f t="shared" si="23"/>
        <v>0</v>
      </c>
      <c r="G17" s="669">
        <f t="shared" si="23"/>
        <v>0</v>
      </c>
      <c r="H17" s="670">
        <f t="shared" si="13"/>
        <v>30</v>
      </c>
      <c r="I17" s="669" t="str">
        <f>IFERROR(__xludf.DUMMYFUNCTION("if(sum(B17:G17)=0,"""",SPARKLINE(B17:G17,{""charttype"",""line"";""color"",""lightgrey"";""linewidth"",2}))"),"")</f>
        <v/>
      </c>
      <c r="J17" s="671" t="str">
        <f t="shared" ref="J17:O17" si="24">IFERROR(REPT("|",round(COUNTIF($P17:$ADO17,J$1)/$H17*10,0)),"")</f>
        <v>||||</v>
      </c>
      <c r="K17" s="672" t="str">
        <f t="shared" si="24"/>
        <v>|||</v>
      </c>
      <c r="L17" s="672" t="str">
        <f t="shared" si="24"/>
        <v>|||</v>
      </c>
      <c r="M17" s="673" t="str">
        <f t="shared" si="24"/>
        <v>|</v>
      </c>
      <c r="N17" s="674" t="str">
        <f t="shared" si="24"/>
        <v/>
      </c>
      <c r="O17" s="675" t="str">
        <f t="shared" si="24"/>
        <v/>
      </c>
      <c r="P17" s="676"/>
      <c r="Q17" s="9"/>
      <c r="R17" s="9"/>
      <c r="S17" s="677" t="s">
        <v>3551</v>
      </c>
      <c r="T17" s="677"/>
      <c r="U17" s="677" t="s">
        <v>3551</v>
      </c>
      <c r="V17" s="9"/>
      <c r="W17" s="9"/>
      <c r="X17" s="9"/>
      <c r="Y17" s="677" t="s">
        <v>3552</v>
      </c>
      <c r="Z17" s="9"/>
      <c r="AA17" s="9"/>
      <c r="AB17" s="677" t="s">
        <v>3551</v>
      </c>
      <c r="AC17" s="9"/>
      <c r="AD17" s="9"/>
      <c r="AE17" s="677" t="s">
        <v>3549</v>
      </c>
      <c r="AF17" s="677" t="s">
        <v>3549</v>
      </c>
      <c r="AG17" s="9"/>
      <c r="AH17" s="9"/>
      <c r="AI17" s="9"/>
      <c r="AJ17" s="9"/>
      <c r="AK17" s="677" t="s">
        <v>3551</v>
      </c>
      <c r="AL17" s="9"/>
      <c r="AM17" s="9"/>
      <c r="AN17" s="9"/>
      <c r="AO17" s="9"/>
      <c r="AP17" s="9"/>
      <c r="AQ17" s="677" t="s">
        <v>3551</v>
      </c>
      <c r="AR17" s="9"/>
      <c r="AS17" s="9"/>
      <c r="AT17" s="9"/>
      <c r="AU17" s="9"/>
      <c r="AV17" s="9"/>
      <c r="AW17" s="677" t="s">
        <v>3549</v>
      </c>
      <c r="AX17" s="9"/>
      <c r="AY17" s="9"/>
      <c r="AZ17" s="9"/>
      <c r="BA17" s="9"/>
      <c r="BB17" s="9"/>
      <c r="BC17" s="9"/>
      <c r="BD17" s="9"/>
      <c r="BE17" s="9"/>
      <c r="BF17" s="9"/>
      <c r="BG17" s="676"/>
      <c r="BH17" s="676"/>
      <c r="BI17" s="678" t="s">
        <v>3551</v>
      </c>
      <c r="BJ17" s="676"/>
      <c r="BK17" s="678"/>
      <c r="BL17" s="678" t="s">
        <v>3551</v>
      </c>
      <c r="BM17" s="676"/>
      <c r="BN17" s="678" t="s">
        <v>3551</v>
      </c>
      <c r="BO17" s="678" t="s">
        <v>3550</v>
      </c>
      <c r="BP17" s="676"/>
      <c r="BQ17" s="676"/>
      <c r="BR17" s="678" t="s">
        <v>3551</v>
      </c>
      <c r="BS17" s="678" t="s">
        <v>3550</v>
      </c>
      <c r="BT17" s="676"/>
      <c r="BU17" s="676"/>
      <c r="BV17" s="676"/>
      <c r="BW17" s="676"/>
      <c r="BX17" s="676"/>
      <c r="BY17" s="676"/>
      <c r="BZ17" s="676"/>
      <c r="CA17" s="676"/>
      <c r="CB17" s="678" t="s">
        <v>3549</v>
      </c>
      <c r="CC17" s="676"/>
      <c r="CD17" s="676"/>
      <c r="CE17" s="676"/>
      <c r="CF17" s="676"/>
      <c r="CG17" s="676"/>
      <c r="CH17" s="678" t="s">
        <v>3549</v>
      </c>
      <c r="CI17" s="676"/>
      <c r="CJ17" s="676"/>
      <c r="CK17" s="676"/>
      <c r="CL17" s="676"/>
      <c r="CM17" s="676"/>
      <c r="CN17" s="676"/>
      <c r="CO17" s="678" t="s">
        <v>3549</v>
      </c>
      <c r="CP17" s="678"/>
      <c r="CQ17" s="678" t="s">
        <v>3549</v>
      </c>
      <c r="CR17" s="678"/>
      <c r="CS17" s="678"/>
      <c r="CT17" s="678"/>
      <c r="CU17" s="678"/>
      <c r="CV17" s="678"/>
      <c r="CW17" s="678"/>
      <c r="CX17" s="678"/>
      <c r="CY17" s="678" t="s">
        <v>3549</v>
      </c>
      <c r="CZ17" s="678"/>
      <c r="DA17" s="678"/>
      <c r="DB17" s="678"/>
      <c r="DC17" s="678" t="s">
        <v>3550</v>
      </c>
      <c r="DD17" s="678"/>
      <c r="DE17" s="678" t="s">
        <v>3552</v>
      </c>
      <c r="DF17" s="678"/>
      <c r="DG17" s="678"/>
      <c r="DH17" s="678"/>
      <c r="DI17" s="678" t="s">
        <v>3550</v>
      </c>
      <c r="DJ17" s="678"/>
      <c r="DK17" s="678" t="s">
        <v>3550</v>
      </c>
      <c r="DL17" s="678"/>
      <c r="DM17" s="678" t="s">
        <v>3550</v>
      </c>
      <c r="DN17" s="678"/>
      <c r="DO17" s="678"/>
      <c r="DP17" s="678"/>
      <c r="DQ17" s="678"/>
      <c r="DR17" s="678" t="s">
        <v>3549</v>
      </c>
      <c r="DS17" s="678"/>
      <c r="DT17" s="678"/>
      <c r="DU17" s="678" t="s">
        <v>3549</v>
      </c>
      <c r="DV17" s="678" t="s">
        <v>3550</v>
      </c>
      <c r="DW17" s="678"/>
      <c r="DX17" s="678" t="s">
        <v>3549</v>
      </c>
      <c r="DY17" s="678"/>
      <c r="DZ17" s="678"/>
      <c r="EA17" s="678" t="s">
        <v>3550</v>
      </c>
      <c r="EB17" s="678"/>
      <c r="EC17" s="678"/>
    </row>
    <row r="18">
      <c r="A18" s="668" t="s">
        <v>78</v>
      </c>
      <c r="B18" s="669">
        <f t="shared" ref="B18:G18" si="25">COUNTIF($P18:$ADO18,B$1)</f>
        <v>1</v>
      </c>
      <c r="C18" s="669">
        <f t="shared" si="25"/>
        <v>1</v>
      </c>
      <c r="D18" s="669">
        <f t="shared" si="25"/>
        <v>7</v>
      </c>
      <c r="E18" s="669">
        <f t="shared" si="25"/>
        <v>28</v>
      </c>
      <c r="F18" s="669">
        <f t="shared" si="25"/>
        <v>14</v>
      </c>
      <c r="G18" s="669">
        <f t="shared" si="25"/>
        <v>0</v>
      </c>
      <c r="H18" s="670">
        <f t="shared" si="13"/>
        <v>51</v>
      </c>
      <c r="I18" s="669" t="str">
        <f>IFERROR(__xludf.DUMMYFUNCTION("if(sum(B18:G18)=0,"""",SPARKLINE(B18:G18,{""charttype"",""line"";""color"",""lightgrey"";""linewidth"",2}))"),"")</f>
        <v/>
      </c>
      <c r="J18" s="671" t="str">
        <f t="shared" ref="J18:O18" si="26">IFERROR(REPT("|",round(COUNTIF($P18:$ADO18,J$1)/$H18*10,0)),"")</f>
        <v/>
      </c>
      <c r="K18" s="672" t="str">
        <f t="shared" si="26"/>
        <v/>
      </c>
      <c r="L18" s="672" t="str">
        <f t="shared" si="26"/>
        <v>|</v>
      </c>
      <c r="M18" s="673" t="str">
        <f t="shared" si="26"/>
        <v>|||||</v>
      </c>
      <c r="N18" s="674" t="str">
        <f t="shared" si="26"/>
        <v>|||</v>
      </c>
      <c r="O18" s="675" t="str">
        <f t="shared" si="26"/>
        <v/>
      </c>
      <c r="P18" s="676"/>
      <c r="Q18" s="9"/>
      <c r="R18" s="9"/>
      <c r="S18" s="677" t="s">
        <v>3552</v>
      </c>
      <c r="T18" s="677"/>
      <c r="U18" s="677" t="s">
        <v>3552</v>
      </c>
      <c r="V18" s="677" t="s">
        <v>3552</v>
      </c>
      <c r="W18" s="9"/>
      <c r="X18" s="677" t="s">
        <v>3552</v>
      </c>
      <c r="Y18" s="677" t="s">
        <v>3553</v>
      </c>
      <c r="Z18" s="9"/>
      <c r="AA18" s="9"/>
      <c r="AB18" s="677" t="s">
        <v>3552</v>
      </c>
      <c r="AC18" s="9"/>
      <c r="AD18" s="677" t="s">
        <v>3552</v>
      </c>
      <c r="AE18" s="677" t="s">
        <v>3553</v>
      </c>
      <c r="AF18" s="677" t="s">
        <v>3552</v>
      </c>
      <c r="AG18" s="677" t="s">
        <v>3552</v>
      </c>
      <c r="AH18" s="677" t="s">
        <v>3552</v>
      </c>
      <c r="AI18" s="9"/>
      <c r="AJ18" s="9"/>
      <c r="AK18" s="677" t="s">
        <v>3552</v>
      </c>
      <c r="AL18" s="9"/>
      <c r="AM18" s="9"/>
      <c r="AN18" s="9"/>
      <c r="AO18" s="9"/>
      <c r="AP18" s="9"/>
      <c r="AQ18" s="677" t="s">
        <v>3553</v>
      </c>
      <c r="AR18" s="9"/>
      <c r="AS18" s="9"/>
      <c r="AT18" s="9"/>
      <c r="AU18" s="677" t="s">
        <v>3552</v>
      </c>
      <c r="AV18" s="677" t="s">
        <v>3552</v>
      </c>
      <c r="AW18" s="677" t="s">
        <v>3552</v>
      </c>
      <c r="AX18" s="677" t="s">
        <v>3553</v>
      </c>
      <c r="AY18" s="9"/>
      <c r="AZ18" s="9"/>
      <c r="BA18" s="9"/>
      <c r="BB18" s="9"/>
      <c r="BC18" s="9"/>
      <c r="BD18" s="677" t="s">
        <v>3552</v>
      </c>
      <c r="BE18" s="9"/>
      <c r="BF18" s="9"/>
      <c r="BG18" s="676"/>
      <c r="BH18" s="676"/>
      <c r="BI18" s="678" t="s">
        <v>3551</v>
      </c>
      <c r="BJ18" s="678" t="s">
        <v>3551</v>
      </c>
      <c r="BK18" s="678"/>
      <c r="BL18" s="678" t="s">
        <v>3553</v>
      </c>
      <c r="BM18" s="678" t="s">
        <v>3552</v>
      </c>
      <c r="BN18" s="678" t="s">
        <v>3552</v>
      </c>
      <c r="BO18" s="678" t="s">
        <v>3551</v>
      </c>
      <c r="BP18" s="676"/>
      <c r="BQ18" s="676"/>
      <c r="BR18" s="678" t="s">
        <v>3551</v>
      </c>
      <c r="BS18" s="678" t="s">
        <v>3551</v>
      </c>
      <c r="BT18" s="676"/>
      <c r="BU18" s="678"/>
      <c r="BV18" s="678" t="s">
        <v>3552</v>
      </c>
      <c r="BW18" s="678" t="s">
        <v>3551</v>
      </c>
      <c r="BX18" s="676"/>
      <c r="BY18" s="676"/>
      <c r="BZ18" s="678" t="s">
        <v>3551</v>
      </c>
      <c r="CA18" s="678" t="s">
        <v>3552</v>
      </c>
      <c r="CB18" s="678"/>
      <c r="CC18" s="678" t="s">
        <v>3552</v>
      </c>
      <c r="CD18" s="676"/>
      <c r="CE18" s="676"/>
      <c r="CF18" s="676"/>
      <c r="CG18" s="678" t="s">
        <v>3552</v>
      </c>
      <c r="CH18" s="678" t="s">
        <v>3552</v>
      </c>
      <c r="CI18" s="676"/>
      <c r="CJ18" s="676"/>
      <c r="CK18" s="678" t="s">
        <v>3550</v>
      </c>
      <c r="CL18" s="676"/>
      <c r="CM18" s="678" t="s">
        <v>3552</v>
      </c>
      <c r="CN18" s="678"/>
      <c r="CO18" s="678" t="s">
        <v>3552</v>
      </c>
      <c r="CP18" s="678"/>
      <c r="CQ18" s="678" t="s">
        <v>3549</v>
      </c>
      <c r="CR18" s="678"/>
      <c r="CS18" s="678" t="s">
        <v>3552</v>
      </c>
      <c r="CT18" s="678"/>
      <c r="CU18" s="678"/>
      <c r="CV18" s="678"/>
      <c r="CW18" s="678"/>
      <c r="CX18" s="678"/>
      <c r="CY18" s="678" t="s">
        <v>3553</v>
      </c>
      <c r="CZ18" s="678"/>
      <c r="DA18" s="678"/>
      <c r="DB18" s="678"/>
      <c r="DC18" s="678" t="s">
        <v>3552</v>
      </c>
      <c r="DD18" s="678"/>
      <c r="DE18" s="678"/>
      <c r="DF18" s="678" t="s">
        <v>3552</v>
      </c>
      <c r="DG18" s="678"/>
      <c r="DH18" s="678"/>
      <c r="DI18" s="678"/>
      <c r="DJ18" s="678"/>
      <c r="DK18" s="678" t="s">
        <v>3553</v>
      </c>
      <c r="DL18" s="678" t="s">
        <v>3553</v>
      </c>
      <c r="DM18" s="678"/>
      <c r="DN18" s="678"/>
      <c r="DO18" s="678"/>
      <c r="DP18" s="678"/>
      <c r="DQ18" s="678" t="s">
        <v>3553</v>
      </c>
      <c r="DR18" s="678" t="s">
        <v>3552</v>
      </c>
      <c r="DS18" s="678"/>
      <c r="DT18" s="678"/>
      <c r="DU18" s="678" t="s">
        <v>3553</v>
      </c>
      <c r="DV18" s="678" t="s">
        <v>3553</v>
      </c>
      <c r="DW18" s="678" t="s">
        <v>3552</v>
      </c>
      <c r="DX18" s="678" t="s">
        <v>3553</v>
      </c>
      <c r="DY18" s="678"/>
      <c r="DZ18" s="678" t="s">
        <v>3553</v>
      </c>
      <c r="EA18" s="678" t="s">
        <v>3553</v>
      </c>
      <c r="EB18" s="678"/>
      <c r="EC18" s="678"/>
    </row>
    <row r="19">
      <c r="A19" s="668" t="s">
        <v>87</v>
      </c>
      <c r="B19" s="669">
        <f t="shared" ref="B19:G19" si="27">COUNTIF($P19:$ADO19,B$1)</f>
        <v>2</v>
      </c>
      <c r="C19" s="669">
        <f t="shared" si="27"/>
        <v>0</v>
      </c>
      <c r="D19" s="669">
        <f t="shared" si="27"/>
        <v>5</v>
      </c>
      <c r="E19" s="669">
        <f t="shared" si="27"/>
        <v>38</v>
      </c>
      <c r="F19" s="669">
        <f t="shared" si="27"/>
        <v>25</v>
      </c>
      <c r="G19" s="669">
        <f t="shared" si="27"/>
        <v>1</v>
      </c>
      <c r="H19" s="670">
        <f t="shared" si="13"/>
        <v>71</v>
      </c>
      <c r="I19" s="669" t="str">
        <f>IFERROR(__xludf.DUMMYFUNCTION("if(sum(B19:G19)=0,"""",SPARKLINE(B19:G19,{""charttype"",""line"";""color"",""lightgrey"";""linewidth"",2}))"),"")</f>
        <v/>
      </c>
      <c r="J19" s="671" t="str">
        <f t="shared" ref="J19:O19" si="28">IFERROR(REPT("|",round(COUNTIF($P19:$ADO19,J$1)/$H19*10,0)),"")</f>
        <v/>
      </c>
      <c r="K19" s="672" t="str">
        <f t="shared" si="28"/>
        <v/>
      </c>
      <c r="L19" s="672" t="str">
        <f t="shared" si="28"/>
        <v>|</v>
      </c>
      <c r="M19" s="673" t="str">
        <f t="shared" si="28"/>
        <v>|||||</v>
      </c>
      <c r="N19" s="674" t="str">
        <f t="shared" si="28"/>
        <v>||||</v>
      </c>
      <c r="O19" s="675" t="str">
        <f t="shared" si="28"/>
        <v/>
      </c>
      <c r="P19" s="676"/>
      <c r="Q19" s="677" t="s">
        <v>3552</v>
      </c>
      <c r="R19" s="677" t="s">
        <v>3552</v>
      </c>
      <c r="S19" s="677" t="s">
        <v>3553</v>
      </c>
      <c r="T19" s="677"/>
      <c r="U19" s="677" t="s">
        <v>3552</v>
      </c>
      <c r="V19" s="9"/>
      <c r="W19" s="9"/>
      <c r="X19" s="9"/>
      <c r="Y19" s="677" t="s">
        <v>3552</v>
      </c>
      <c r="Z19" s="677" t="s">
        <v>3552</v>
      </c>
      <c r="AA19" s="9"/>
      <c r="AB19" s="677" t="s">
        <v>3553</v>
      </c>
      <c r="AC19" s="9"/>
      <c r="AD19" s="677" t="s">
        <v>3553</v>
      </c>
      <c r="AE19" s="677" t="s">
        <v>3553</v>
      </c>
      <c r="AF19" s="677" t="s">
        <v>3553</v>
      </c>
      <c r="AG19" s="677" t="s">
        <v>3552</v>
      </c>
      <c r="AH19" s="677" t="s">
        <v>3552</v>
      </c>
      <c r="AI19" s="9"/>
      <c r="AJ19" s="9"/>
      <c r="AK19" s="677" t="s">
        <v>3552</v>
      </c>
      <c r="AL19" s="9"/>
      <c r="AM19" s="9"/>
      <c r="AN19" s="9"/>
      <c r="AO19" s="9"/>
      <c r="AP19" s="677" t="s">
        <v>3552</v>
      </c>
      <c r="AQ19" s="677" t="s">
        <v>3549</v>
      </c>
      <c r="AR19" s="677" t="s">
        <v>3552</v>
      </c>
      <c r="AS19" s="9"/>
      <c r="AT19" s="9"/>
      <c r="AU19" s="677" t="s">
        <v>3553</v>
      </c>
      <c r="AV19" s="9"/>
      <c r="AW19" s="677" t="s">
        <v>3552</v>
      </c>
      <c r="AX19" s="677" t="s">
        <v>3554</v>
      </c>
      <c r="AY19" s="9"/>
      <c r="AZ19" s="9"/>
      <c r="BA19" s="9"/>
      <c r="BB19" s="677" t="s">
        <v>3552</v>
      </c>
      <c r="BC19" s="677" t="s">
        <v>3552</v>
      </c>
      <c r="BD19" s="677" t="s">
        <v>3553</v>
      </c>
      <c r="BE19" s="677" t="s">
        <v>3553</v>
      </c>
      <c r="BF19" s="677" t="s">
        <v>3552</v>
      </c>
      <c r="BG19" s="676"/>
      <c r="BH19" s="676"/>
      <c r="BI19" s="678" t="s">
        <v>3552</v>
      </c>
      <c r="BJ19" s="678" t="s">
        <v>3549</v>
      </c>
      <c r="BK19" s="678"/>
      <c r="BL19" s="678" t="s">
        <v>3552</v>
      </c>
      <c r="BM19" s="678" t="s">
        <v>3552</v>
      </c>
      <c r="BN19" s="678" t="s">
        <v>3551</v>
      </c>
      <c r="BO19" s="678" t="s">
        <v>3553</v>
      </c>
      <c r="BP19" s="678" t="s">
        <v>3552</v>
      </c>
      <c r="BQ19" s="676"/>
      <c r="BR19" s="678" t="s">
        <v>3551</v>
      </c>
      <c r="BS19" s="678" t="s">
        <v>3553</v>
      </c>
      <c r="BT19" s="678" t="s">
        <v>3553</v>
      </c>
      <c r="BU19" s="678" t="s">
        <v>3553</v>
      </c>
      <c r="BV19" s="678" t="s">
        <v>3552</v>
      </c>
      <c r="BW19" s="678" t="s">
        <v>3552</v>
      </c>
      <c r="BX19" s="676"/>
      <c r="BY19" s="676"/>
      <c r="BZ19" s="678" t="s">
        <v>3553</v>
      </c>
      <c r="CA19" s="678" t="s">
        <v>3552</v>
      </c>
      <c r="CB19" s="678"/>
      <c r="CC19" s="678" t="s">
        <v>3552</v>
      </c>
      <c r="CD19" s="678" t="s">
        <v>3552</v>
      </c>
      <c r="CE19" s="678" t="s">
        <v>3552</v>
      </c>
      <c r="CF19" s="678" t="s">
        <v>3552</v>
      </c>
      <c r="CG19" s="678" t="s">
        <v>3552</v>
      </c>
      <c r="CH19" s="678" t="s">
        <v>3553</v>
      </c>
      <c r="CI19" s="678" t="s">
        <v>3552</v>
      </c>
      <c r="CJ19" s="676"/>
      <c r="CK19" s="678" t="s">
        <v>3552</v>
      </c>
      <c r="CL19" s="678" t="s">
        <v>3552</v>
      </c>
      <c r="CM19" s="676"/>
      <c r="CN19" s="678" t="s">
        <v>3552</v>
      </c>
      <c r="CO19" s="678" t="s">
        <v>3552</v>
      </c>
      <c r="CP19" s="678" t="s">
        <v>3552</v>
      </c>
      <c r="CQ19" s="678" t="s">
        <v>3553</v>
      </c>
      <c r="CR19" s="678" t="s">
        <v>3552</v>
      </c>
      <c r="CS19" s="678" t="s">
        <v>3553</v>
      </c>
      <c r="CT19" s="678" t="s">
        <v>3551</v>
      </c>
      <c r="CU19" s="678" t="s">
        <v>3551</v>
      </c>
      <c r="CV19" s="678"/>
      <c r="CW19" s="678"/>
      <c r="CX19" s="678"/>
      <c r="CY19" s="678" t="s">
        <v>3553</v>
      </c>
      <c r="CZ19" s="678"/>
      <c r="DA19" s="678"/>
      <c r="DB19" s="678"/>
      <c r="DC19" s="678" t="s">
        <v>3552</v>
      </c>
      <c r="DD19" s="678" t="s">
        <v>3552</v>
      </c>
      <c r="DE19" s="678"/>
      <c r="DF19" s="678" t="s">
        <v>3553</v>
      </c>
      <c r="DG19" s="678"/>
      <c r="DH19" s="678"/>
      <c r="DI19" s="678"/>
      <c r="DJ19" s="678"/>
      <c r="DK19" s="678" t="s">
        <v>3553</v>
      </c>
      <c r="DL19" s="678" t="s">
        <v>3552</v>
      </c>
      <c r="DM19" s="678" t="s">
        <v>3553</v>
      </c>
      <c r="DN19" s="678"/>
      <c r="DO19" s="678"/>
      <c r="DP19" s="678"/>
      <c r="DQ19" s="678" t="s">
        <v>3553</v>
      </c>
      <c r="DR19" s="678" t="s">
        <v>3551</v>
      </c>
      <c r="DS19" s="678"/>
      <c r="DT19" s="678"/>
      <c r="DU19" s="678" t="s">
        <v>3553</v>
      </c>
      <c r="DV19" s="678" t="s">
        <v>3553</v>
      </c>
      <c r="DW19" s="678" t="s">
        <v>3552</v>
      </c>
      <c r="DX19" s="678" t="s">
        <v>3553</v>
      </c>
      <c r="DY19" s="678"/>
      <c r="DZ19" s="678" t="s">
        <v>3552</v>
      </c>
      <c r="EA19" s="678" t="s">
        <v>3553</v>
      </c>
      <c r="EB19" s="678"/>
      <c r="EC19" s="678"/>
    </row>
    <row r="20">
      <c r="A20" s="668" t="s">
        <v>93</v>
      </c>
      <c r="B20" s="669">
        <f t="shared" ref="B20:G20" si="29">COUNTIF($P20:$ADO20,B$1)</f>
        <v>0</v>
      </c>
      <c r="C20" s="669">
        <f t="shared" si="29"/>
        <v>0</v>
      </c>
      <c r="D20" s="669">
        <f t="shared" si="29"/>
        <v>0</v>
      </c>
      <c r="E20" s="669">
        <f t="shared" si="29"/>
        <v>5</v>
      </c>
      <c r="F20" s="669">
        <f t="shared" si="29"/>
        <v>54</v>
      </c>
      <c r="G20" s="669">
        <f t="shared" si="29"/>
        <v>16</v>
      </c>
      <c r="H20" s="670">
        <f t="shared" si="13"/>
        <v>75</v>
      </c>
      <c r="I20" s="669" t="str">
        <f>IFERROR(__xludf.DUMMYFUNCTION("if(sum(B20:G20)=0,"""",SPARKLINE(B20:G20,{""charttype"",""line"";""color"",""lightgrey"";""linewidth"",2}))"),"")</f>
        <v/>
      </c>
      <c r="J20" s="671" t="str">
        <f t="shared" ref="J20:O20" si="30">IFERROR(REPT("|",round(COUNTIF($P20:$ADO20,J$1)/$H20*10,0)),"")</f>
        <v/>
      </c>
      <c r="K20" s="672" t="str">
        <f t="shared" si="30"/>
        <v/>
      </c>
      <c r="L20" s="672" t="str">
        <f t="shared" si="30"/>
        <v/>
      </c>
      <c r="M20" s="673" t="str">
        <f t="shared" si="30"/>
        <v>|</v>
      </c>
      <c r="N20" s="674" t="str">
        <f t="shared" si="30"/>
        <v>|||||||</v>
      </c>
      <c r="O20" s="675" t="str">
        <f t="shared" si="30"/>
        <v>||</v>
      </c>
      <c r="P20" s="678" t="s">
        <v>3553</v>
      </c>
      <c r="Q20" s="677" t="s">
        <v>3553</v>
      </c>
      <c r="R20" s="677" t="s">
        <v>3553</v>
      </c>
      <c r="S20" s="677" t="s">
        <v>3553</v>
      </c>
      <c r="T20" s="677"/>
      <c r="U20" s="677" t="s">
        <v>3552</v>
      </c>
      <c r="V20" s="677" t="s">
        <v>3553</v>
      </c>
      <c r="W20" s="677"/>
      <c r="X20" s="677" t="s">
        <v>3553</v>
      </c>
      <c r="Y20" s="677" t="s">
        <v>3553</v>
      </c>
      <c r="Z20" s="677" t="s">
        <v>3553</v>
      </c>
      <c r="AA20" s="677"/>
      <c r="AB20" s="677" t="s">
        <v>3554</v>
      </c>
      <c r="AC20" s="677"/>
      <c r="AD20" s="677" t="s">
        <v>3554</v>
      </c>
      <c r="AE20" s="677" t="s">
        <v>3553</v>
      </c>
      <c r="AF20" s="677" t="s">
        <v>3553</v>
      </c>
      <c r="AG20" s="677" t="s">
        <v>3553</v>
      </c>
      <c r="AH20" s="677" t="s">
        <v>3553</v>
      </c>
      <c r="AI20" s="677"/>
      <c r="AJ20" s="677"/>
      <c r="AK20" s="677" t="s">
        <v>3553</v>
      </c>
      <c r="AL20" s="677"/>
      <c r="AM20" s="677"/>
      <c r="AN20" s="677"/>
      <c r="AO20" s="677"/>
      <c r="AP20" s="677" t="s">
        <v>3553</v>
      </c>
      <c r="AQ20" s="677" t="s">
        <v>3553</v>
      </c>
      <c r="AR20" s="677" t="s">
        <v>3553</v>
      </c>
      <c r="AS20" s="677"/>
      <c r="AT20" s="677" t="s">
        <v>3553</v>
      </c>
      <c r="AU20" s="677" t="s">
        <v>3553</v>
      </c>
      <c r="AV20" s="677"/>
      <c r="AW20" s="677" t="s">
        <v>3553</v>
      </c>
      <c r="AX20" s="677" t="s">
        <v>3554</v>
      </c>
      <c r="AY20" s="677"/>
      <c r="AZ20" s="677"/>
      <c r="BA20" s="677"/>
      <c r="BB20" s="677" t="s">
        <v>3553</v>
      </c>
      <c r="BC20" s="677" t="s">
        <v>3553</v>
      </c>
      <c r="BD20" s="677" t="s">
        <v>3553</v>
      </c>
      <c r="BE20" s="677"/>
      <c r="BF20" s="677"/>
      <c r="BG20" s="678" t="s">
        <v>3553</v>
      </c>
      <c r="BH20" s="678" t="s">
        <v>3553</v>
      </c>
      <c r="BI20" s="678" t="s">
        <v>3553</v>
      </c>
      <c r="BJ20" s="678" t="s">
        <v>3554</v>
      </c>
      <c r="BK20" s="678" t="s">
        <v>3553</v>
      </c>
      <c r="BL20" s="678"/>
      <c r="BM20" s="678" t="s">
        <v>3553</v>
      </c>
      <c r="BN20" s="678" t="s">
        <v>3553</v>
      </c>
      <c r="BO20" s="678" t="s">
        <v>3553</v>
      </c>
      <c r="BP20" s="678" t="s">
        <v>3553</v>
      </c>
      <c r="BQ20" s="678"/>
      <c r="BR20" s="678" t="s">
        <v>3553</v>
      </c>
      <c r="BS20" s="678" t="s">
        <v>3553</v>
      </c>
      <c r="BT20" s="678" t="s">
        <v>3552</v>
      </c>
      <c r="BU20" s="678" t="s">
        <v>3554</v>
      </c>
      <c r="BV20" s="678" t="s">
        <v>3553</v>
      </c>
      <c r="BW20" s="678" t="s">
        <v>3553</v>
      </c>
      <c r="BX20" s="678"/>
      <c r="BY20" s="678"/>
      <c r="BZ20" s="678" t="s">
        <v>3553</v>
      </c>
      <c r="CA20" s="678"/>
      <c r="CB20" s="678"/>
      <c r="CC20" s="678" t="s">
        <v>3553</v>
      </c>
      <c r="CD20" s="678" t="s">
        <v>3553</v>
      </c>
      <c r="CE20" s="678" t="s">
        <v>3552</v>
      </c>
      <c r="CF20" s="678" t="s">
        <v>3553</v>
      </c>
      <c r="CG20" s="678" t="s">
        <v>3553</v>
      </c>
      <c r="CH20" s="678" t="s">
        <v>3554</v>
      </c>
      <c r="CI20" s="678" t="s">
        <v>3553</v>
      </c>
      <c r="CJ20" s="678"/>
      <c r="CK20" s="678"/>
      <c r="CL20" s="678" t="s">
        <v>3553</v>
      </c>
      <c r="CM20" s="678" t="s">
        <v>3553</v>
      </c>
      <c r="CN20" s="678" t="s">
        <v>3553</v>
      </c>
      <c r="CO20" s="678" t="s">
        <v>3553</v>
      </c>
      <c r="CP20" s="678"/>
      <c r="CQ20" s="678" t="s">
        <v>3554</v>
      </c>
      <c r="CR20" s="678" t="s">
        <v>3553</v>
      </c>
      <c r="CS20" s="678"/>
      <c r="CT20" s="678" t="s">
        <v>3553</v>
      </c>
      <c r="CU20" s="678" t="s">
        <v>3553</v>
      </c>
      <c r="CV20" s="678" t="s">
        <v>3553</v>
      </c>
      <c r="CW20" s="678"/>
      <c r="CX20" s="678" t="s">
        <v>3553</v>
      </c>
      <c r="CY20" s="678" t="s">
        <v>3554</v>
      </c>
      <c r="CZ20" s="678"/>
      <c r="DA20" s="678"/>
      <c r="DB20" s="678"/>
      <c r="DC20" s="678" t="s">
        <v>3552</v>
      </c>
      <c r="DD20" s="678" t="s">
        <v>3553</v>
      </c>
      <c r="DE20" s="678"/>
      <c r="DF20" s="678" t="s">
        <v>3552</v>
      </c>
      <c r="DG20" s="678"/>
      <c r="DH20" s="678"/>
      <c r="DI20" s="678" t="s">
        <v>3554</v>
      </c>
      <c r="DJ20" s="678"/>
      <c r="DK20" s="678" t="s">
        <v>3553</v>
      </c>
      <c r="DL20" s="678" t="s">
        <v>3554</v>
      </c>
      <c r="DM20" s="678"/>
      <c r="DN20" s="678"/>
      <c r="DO20" s="678"/>
      <c r="DP20" s="678"/>
      <c r="DQ20" s="678" t="s">
        <v>3553</v>
      </c>
      <c r="DR20" s="678" t="s">
        <v>3554</v>
      </c>
      <c r="DS20" s="678"/>
      <c r="DT20" s="678" t="s">
        <v>3554</v>
      </c>
      <c r="DU20" s="678" t="s">
        <v>3554</v>
      </c>
      <c r="DV20" s="678" t="s">
        <v>3554</v>
      </c>
      <c r="DW20" s="678" t="s">
        <v>3553</v>
      </c>
      <c r="DX20" s="678" t="s">
        <v>3553</v>
      </c>
      <c r="DY20" s="678"/>
      <c r="DZ20" s="678" t="s">
        <v>3554</v>
      </c>
      <c r="EA20" s="678" t="s">
        <v>3554</v>
      </c>
      <c r="EB20" s="678"/>
      <c r="EC20" s="678"/>
    </row>
    <row r="21">
      <c r="A21" s="685" t="s">
        <v>105</v>
      </c>
      <c r="B21" s="669">
        <f t="shared" ref="B21:G21" si="31">COUNTIF($P21:$ADO21,B$1)</f>
        <v>0</v>
      </c>
      <c r="C21" s="669">
        <f t="shared" si="31"/>
        <v>4</v>
      </c>
      <c r="D21" s="669">
        <f t="shared" si="31"/>
        <v>30</v>
      </c>
      <c r="E21" s="669">
        <f t="shared" si="31"/>
        <v>7</v>
      </c>
      <c r="F21" s="669">
        <f t="shared" si="31"/>
        <v>0</v>
      </c>
      <c r="G21" s="669">
        <f t="shared" si="31"/>
        <v>0</v>
      </c>
      <c r="H21" s="670">
        <f t="shared" si="13"/>
        <v>41</v>
      </c>
      <c r="I21" s="669" t="str">
        <f>IFERROR(__xludf.DUMMYFUNCTION("if(sum(B21:G21)=0,"""",SPARKLINE(B21:G21,{""charttype"",""line"";""color"",""lightgrey"";""linewidth"",2}))"),"")</f>
        <v/>
      </c>
      <c r="J21" s="671" t="str">
        <f t="shared" ref="J21:O21" si="32">IFERROR(REPT("|",round(COUNTIF($P21:$ADO21,J$1)/$H21*10,0)),"")</f>
        <v/>
      </c>
      <c r="K21" s="672" t="str">
        <f t="shared" si="32"/>
        <v>|</v>
      </c>
      <c r="L21" s="672" t="str">
        <f t="shared" si="32"/>
        <v>|||||||</v>
      </c>
      <c r="M21" s="673" t="str">
        <f t="shared" si="32"/>
        <v>||</v>
      </c>
      <c r="N21" s="674" t="str">
        <f t="shared" si="32"/>
        <v/>
      </c>
      <c r="O21" s="675" t="str">
        <f t="shared" si="32"/>
        <v/>
      </c>
      <c r="P21" s="676"/>
      <c r="Q21" s="677" t="s">
        <v>3551</v>
      </c>
      <c r="R21" s="677" t="s">
        <v>3551</v>
      </c>
      <c r="S21" s="677" t="s">
        <v>3551</v>
      </c>
      <c r="T21" s="677"/>
      <c r="U21" s="677" t="s">
        <v>3551</v>
      </c>
      <c r="V21" s="677" t="s">
        <v>3551</v>
      </c>
      <c r="W21" s="9"/>
      <c r="X21" s="9"/>
      <c r="Y21" s="9"/>
      <c r="Z21" s="677" t="s">
        <v>3551</v>
      </c>
      <c r="AA21" s="9"/>
      <c r="AB21" s="677" t="s">
        <v>3551</v>
      </c>
      <c r="AC21" s="9"/>
      <c r="AD21" s="677" t="s">
        <v>3552</v>
      </c>
      <c r="AE21" s="677" t="s">
        <v>3551</v>
      </c>
      <c r="AF21" s="677" t="s">
        <v>3551</v>
      </c>
      <c r="AG21" s="677" t="s">
        <v>3551</v>
      </c>
      <c r="AH21" s="677" t="s">
        <v>3551</v>
      </c>
      <c r="AI21" s="9"/>
      <c r="AJ21" s="9"/>
      <c r="AK21" s="677" t="s">
        <v>3551</v>
      </c>
      <c r="AL21" s="677" t="s">
        <v>3551</v>
      </c>
      <c r="AM21" s="9"/>
      <c r="AN21" s="9"/>
      <c r="AO21" s="9"/>
      <c r="AP21" s="9"/>
      <c r="AQ21" s="677" t="s">
        <v>3551</v>
      </c>
      <c r="AR21" s="9"/>
      <c r="AS21" s="9"/>
      <c r="AT21" s="9"/>
      <c r="AU21" s="9"/>
      <c r="AV21" s="9"/>
      <c r="AW21" s="677" t="s">
        <v>3552</v>
      </c>
      <c r="AX21" s="677" t="s">
        <v>3551</v>
      </c>
      <c r="AY21" s="9"/>
      <c r="AZ21" s="9"/>
      <c r="BA21" s="9"/>
      <c r="BB21" s="677" t="s">
        <v>3550</v>
      </c>
      <c r="BC21" s="9"/>
      <c r="BD21" s="9"/>
      <c r="BE21" s="9"/>
      <c r="BF21" s="9"/>
      <c r="BG21" s="676"/>
      <c r="BH21" s="676"/>
      <c r="BI21" s="678" t="s">
        <v>3551</v>
      </c>
      <c r="BJ21" s="678" t="s">
        <v>3551</v>
      </c>
      <c r="BK21" s="678"/>
      <c r="BL21" s="678" t="s">
        <v>3551</v>
      </c>
      <c r="BM21" s="678" t="s">
        <v>3551</v>
      </c>
      <c r="BN21" s="678" t="s">
        <v>3550</v>
      </c>
      <c r="BO21" s="678" t="s">
        <v>3552</v>
      </c>
      <c r="BP21" s="676"/>
      <c r="BQ21" s="676"/>
      <c r="BR21" s="678" t="s">
        <v>3551</v>
      </c>
      <c r="BS21" s="678" t="s">
        <v>3551</v>
      </c>
      <c r="BT21" s="676"/>
      <c r="BU21" s="678"/>
      <c r="BV21" s="678" t="s">
        <v>3551</v>
      </c>
      <c r="BW21" s="676"/>
      <c r="BX21" s="676"/>
      <c r="BY21" s="676"/>
      <c r="BZ21" s="676"/>
      <c r="CA21" s="676"/>
      <c r="CB21" s="678" t="s">
        <v>3552</v>
      </c>
      <c r="CC21" s="676"/>
      <c r="CD21" s="678" t="s">
        <v>3551</v>
      </c>
      <c r="CE21" s="676"/>
      <c r="CF21" s="676"/>
      <c r="CG21" s="676"/>
      <c r="CH21" s="678" t="s">
        <v>3551</v>
      </c>
      <c r="CI21" s="676"/>
      <c r="CJ21" s="676"/>
      <c r="CK21" s="676"/>
      <c r="CL21" s="676"/>
      <c r="CM21" s="676"/>
      <c r="CN21" s="676"/>
      <c r="CO21" s="678" t="s">
        <v>3551</v>
      </c>
      <c r="CP21" s="678"/>
      <c r="CQ21" s="678" t="s">
        <v>3550</v>
      </c>
      <c r="CR21" s="678"/>
      <c r="CS21" s="678"/>
      <c r="CT21" s="678"/>
      <c r="CU21" s="678"/>
      <c r="CV21" s="678"/>
      <c r="CW21" s="678"/>
      <c r="CX21" s="678"/>
      <c r="CY21" s="678" t="s">
        <v>3552</v>
      </c>
      <c r="CZ21" s="678"/>
      <c r="DA21" s="678"/>
      <c r="DB21" s="678"/>
      <c r="DC21" s="678" t="s">
        <v>3551</v>
      </c>
      <c r="DD21" s="678" t="s">
        <v>3550</v>
      </c>
      <c r="DE21" s="678" t="s">
        <v>3551</v>
      </c>
      <c r="DF21" s="678"/>
      <c r="DG21" s="678"/>
      <c r="DH21" s="678"/>
      <c r="DI21" s="678"/>
      <c r="DJ21" s="678"/>
      <c r="DK21" s="678" t="s">
        <v>3551</v>
      </c>
      <c r="DL21" s="678"/>
      <c r="DM21" s="678"/>
      <c r="DN21" s="678"/>
      <c r="DO21" s="678"/>
      <c r="DP21" s="678"/>
      <c r="DQ21" s="678"/>
      <c r="DR21" s="678" t="s">
        <v>3551</v>
      </c>
      <c r="DS21" s="678"/>
      <c r="DT21" s="678"/>
      <c r="DU21" s="678" t="s">
        <v>3552</v>
      </c>
      <c r="DV21" s="678" t="s">
        <v>3551</v>
      </c>
      <c r="DW21" s="678"/>
      <c r="DX21" s="678"/>
      <c r="DY21" s="678"/>
      <c r="DZ21" s="678"/>
      <c r="EA21" s="678" t="s">
        <v>3552</v>
      </c>
      <c r="EB21" s="678"/>
      <c r="EC21" s="678"/>
    </row>
    <row r="22">
      <c r="A22" s="660" t="s">
        <v>107</v>
      </c>
      <c r="B22" s="686"/>
      <c r="C22" s="686"/>
      <c r="D22" s="686"/>
      <c r="E22" s="686"/>
      <c r="F22" s="686"/>
      <c r="G22" s="686"/>
      <c r="H22" s="687"/>
      <c r="I22" s="686"/>
      <c r="J22" s="686"/>
      <c r="K22" s="688"/>
      <c r="L22" s="688"/>
      <c r="M22" s="689"/>
      <c r="N22" s="690"/>
      <c r="O22" s="691"/>
      <c r="P22" s="667"/>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667"/>
      <c r="BH22" s="667"/>
      <c r="BI22" s="667"/>
      <c r="BJ22" s="667"/>
      <c r="BK22" s="667"/>
      <c r="BL22" s="667"/>
      <c r="BM22" s="667"/>
      <c r="BN22" s="667"/>
      <c r="BO22" s="667"/>
      <c r="BP22" s="667"/>
      <c r="BQ22" s="667"/>
      <c r="BR22" s="667"/>
      <c r="BS22" s="667"/>
      <c r="BT22" s="667"/>
      <c r="BU22" s="667"/>
      <c r="BV22" s="667"/>
      <c r="BW22" s="667"/>
      <c r="BX22" s="667"/>
      <c r="BY22" s="667"/>
      <c r="BZ22" s="667"/>
      <c r="CA22" s="667"/>
      <c r="CB22" s="667"/>
      <c r="CC22" s="667"/>
      <c r="CD22" s="667"/>
      <c r="CE22" s="667"/>
      <c r="CF22" s="667"/>
      <c r="CG22" s="667"/>
      <c r="CH22" s="667"/>
      <c r="CI22" s="667"/>
      <c r="CJ22" s="667"/>
      <c r="CK22" s="667"/>
      <c r="CL22" s="667"/>
      <c r="CM22" s="667"/>
      <c r="CN22" s="667"/>
      <c r="CO22" s="667"/>
      <c r="CP22" s="667"/>
      <c r="CQ22" s="667"/>
      <c r="CR22" s="667"/>
      <c r="CS22" s="667"/>
      <c r="CT22" s="667"/>
      <c r="CU22" s="667"/>
      <c r="CV22" s="667"/>
      <c r="CW22" s="667"/>
      <c r="CX22" s="667"/>
      <c r="CY22" s="667"/>
      <c r="CZ22" s="667"/>
      <c r="DA22" s="667"/>
      <c r="DB22" s="667"/>
      <c r="DC22" s="667"/>
      <c r="DD22" s="667"/>
      <c r="DE22" s="667"/>
      <c r="DF22" s="667"/>
      <c r="DG22" s="667"/>
      <c r="DH22" s="667"/>
      <c r="DI22" s="667"/>
      <c r="DJ22" s="667"/>
      <c r="DK22" s="667"/>
      <c r="DL22" s="667"/>
      <c r="DM22" s="667"/>
      <c r="DN22" s="667"/>
      <c r="DO22" s="667"/>
      <c r="DP22" s="667"/>
      <c r="DQ22" s="667"/>
      <c r="DR22" s="667"/>
      <c r="DS22" s="667"/>
      <c r="DT22" s="667"/>
      <c r="DU22" s="667"/>
      <c r="DV22" s="667"/>
      <c r="DW22" s="667"/>
      <c r="DX22" s="667"/>
      <c r="DY22" s="667"/>
      <c r="DZ22" s="667"/>
      <c r="EA22" s="667"/>
      <c r="EB22" s="667"/>
      <c r="EC22" s="667"/>
    </row>
    <row r="23">
      <c r="A23" s="668" t="s">
        <v>108</v>
      </c>
      <c r="B23" s="669">
        <f t="shared" ref="B23:G23" si="33">COUNTIF($P23:$ADO23,B$1)</f>
        <v>1</v>
      </c>
      <c r="C23" s="669">
        <f t="shared" si="33"/>
        <v>1</v>
      </c>
      <c r="D23" s="669">
        <f t="shared" si="33"/>
        <v>11</v>
      </c>
      <c r="E23" s="669">
        <f t="shared" si="33"/>
        <v>36</v>
      </c>
      <c r="F23" s="669">
        <f t="shared" si="33"/>
        <v>4</v>
      </c>
      <c r="G23" s="669">
        <f t="shared" si="33"/>
        <v>0</v>
      </c>
      <c r="H23" s="670">
        <f>COUNTA(P23:ADO23)</f>
        <v>53</v>
      </c>
      <c r="I23" s="669" t="str">
        <f>IFERROR(__xludf.DUMMYFUNCTION("if(sum(B23:G23)=0,"""",SPARKLINE(B23:G23,{""charttype"",""line"";""color"",""lightgrey"";""linewidth"",2}))"),"")</f>
        <v/>
      </c>
      <c r="J23" s="671" t="str">
        <f t="shared" ref="J23:O23" si="34">IFERROR(REPT("|",round(COUNTIF($P23:$ADO23,J$1)/$H23*10,0)),"")</f>
        <v/>
      </c>
      <c r="K23" s="672" t="str">
        <f t="shared" si="34"/>
        <v/>
      </c>
      <c r="L23" s="672" t="str">
        <f t="shared" si="34"/>
        <v>||</v>
      </c>
      <c r="M23" s="673" t="str">
        <f t="shared" si="34"/>
        <v>|||||||</v>
      </c>
      <c r="N23" s="674" t="str">
        <f t="shared" si="34"/>
        <v>|</v>
      </c>
      <c r="O23" s="675" t="str">
        <f t="shared" si="34"/>
        <v/>
      </c>
      <c r="P23" s="676"/>
      <c r="Q23" s="677" t="s">
        <v>3553</v>
      </c>
      <c r="R23" s="9"/>
      <c r="S23" s="677" t="s">
        <v>3552</v>
      </c>
      <c r="T23" s="677"/>
      <c r="U23" s="677" t="s">
        <v>3552</v>
      </c>
      <c r="V23" s="677" t="s">
        <v>3552</v>
      </c>
      <c r="W23" s="9"/>
      <c r="X23" s="9"/>
      <c r="Y23" s="677" t="s">
        <v>3553</v>
      </c>
      <c r="Z23" s="677" t="s">
        <v>3552</v>
      </c>
      <c r="AA23" s="9"/>
      <c r="AB23" s="9"/>
      <c r="AC23" s="677"/>
      <c r="AD23" s="677" t="s">
        <v>3552</v>
      </c>
      <c r="AE23" s="677" t="s">
        <v>3552</v>
      </c>
      <c r="AF23" s="9"/>
      <c r="AG23" s="677" t="s">
        <v>3552</v>
      </c>
      <c r="AH23" s="9"/>
      <c r="AI23" s="9"/>
      <c r="AJ23" s="9"/>
      <c r="AK23" s="677" t="s">
        <v>3552</v>
      </c>
      <c r="AL23" s="9"/>
      <c r="AM23" s="677" t="s">
        <v>3552</v>
      </c>
      <c r="AN23" s="9"/>
      <c r="AO23" s="9"/>
      <c r="AP23" s="9"/>
      <c r="AQ23" s="677" t="s">
        <v>3551</v>
      </c>
      <c r="AR23" s="9"/>
      <c r="AS23" s="9"/>
      <c r="AT23" s="9"/>
      <c r="AU23" s="677" t="s">
        <v>3553</v>
      </c>
      <c r="AV23" s="9"/>
      <c r="AW23" s="9"/>
      <c r="AX23" s="677" t="s">
        <v>3551</v>
      </c>
      <c r="AY23" s="9"/>
      <c r="AZ23" s="9"/>
      <c r="BA23" s="9"/>
      <c r="BB23" s="677" t="s">
        <v>3552</v>
      </c>
      <c r="BC23" s="9"/>
      <c r="BD23" s="677" t="s">
        <v>3551</v>
      </c>
      <c r="BE23" s="9"/>
      <c r="BF23" s="677" t="s">
        <v>3552</v>
      </c>
      <c r="BG23" s="676"/>
      <c r="BH23" s="678" t="s">
        <v>3551</v>
      </c>
      <c r="BI23" s="678" t="s">
        <v>3552</v>
      </c>
      <c r="BJ23" s="678" t="s">
        <v>3551</v>
      </c>
      <c r="BK23" s="678" t="s">
        <v>3551</v>
      </c>
      <c r="BL23" s="678" t="s">
        <v>3553</v>
      </c>
      <c r="BM23" s="678" t="s">
        <v>3552</v>
      </c>
      <c r="BN23" s="678" t="s">
        <v>3552</v>
      </c>
      <c r="BO23" s="676"/>
      <c r="BP23" s="678" t="s">
        <v>3552</v>
      </c>
      <c r="BQ23" s="676"/>
      <c r="BR23" s="678" t="s">
        <v>3552</v>
      </c>
      <c r="BS23" s="678" t="s">
        <v>3551</v>
      </c>
      <c r="BT23" s="676"/>
      <c r="BU23" s="678" t="s">
        <v>3552</v>
      </c>
      <c r="BV23" s="678" t="s">
        <v>3552</v>
      </c>
      <c r="BW23" s="676"/>
      <c r="BX23" s="678" t="s">
        <v>3552</v>
      </c>
      <c r="BY23" s="676"/>
      <c r="BZ23" s="676"/>
      <c r="CA23" s="678" t="s">
        <v>3552</v>
      </c>
      <c r="CB23" s="676"/>
      <c r="CC23" s="676"/>
      <c r="CD23" s="676"/>
      <c r="CE23" s="678" t="s">
        <v>3552</v>
      </c>
      <c r="CF23" s="676"/>
      <c r="CG23" s="676"/>
      <c r="CH23" s="676"/>
      <c r="CI23" s="678" t="s">
        <v>3552</v>
      </c>
      <c r="CJ23" s="676"/>
      <c r="CK23" s="678" t="s">
        <v>3552</v>
      </c>
      <c r="CL23" s="676"/>
      <c r="CM23" s="676"/>
      <c r="CN23" s="678" t="s">
        <v>3552</v>
      </c>
      <c r="CO23" s="678" t="s">
        <v>3552</v>
      </c>
      <c r="CP23" s="678"/>
      <c r="CQ23" s="678" t="s">
        <v>3552</v>
      </c>
      <c r="CR23" s="678" t="s">
        <v>3552</v>
      </c>
      <c r="CS23" s="678" t="s">
        <v>3552</v>
      </c>
      <c r="CT23" s="678"/>
      <c r="CU23" s="678" t="s">
        <v>3551</v>
      </c>
      <c r="CV23" s="678" t="s">
        <v>3551</v>
      </c>
      <c r="CW23" s="678"/>
      <c r="CX23" s="678"/>
      <c r="CY23" s="678" t="s">
        <v>3551</v>
      </c>
      <c r="CZ23" s="678"/>
      <c r="DA23" s="678"/>
      <c r="DB23" s="678"/>
      <c r="DC23" s="678" t="s">
        <v>3552</v>
      </c>
      <c r="DD23" s="678" t="s">
        <v>3552</v>
      </c>
      <c r="DE23" s="678"/>
      <c r="DF23" s="678" t="s">
        <v>3552</v>
      </c>
      <c r="DG23" s="678"/>
      <c r="DH23" s="678"/>
      <c r="DI23" s="678"/>
      <c r="DJ23" s="678"/>
      <c r="DK23" s="678" t="s">
        <v>3552</v>
      </c>
      <c r="DL23" s="678" t="s">
        <v>3549</v>
      </c>
      <c r="DM23" s="678"/>
      <c r="DN23" s="678"/>
      <c r="DO23" s="678"/>
      <c r="DP23" s="678"/>
      <c r="DQ23" s="678"/>
      <c r="DR23" s="678" t="s">
        <v>3550</v>
      </c>
      <c r="DS23" s="678"/>
      <c r="DT23" s="678"/>
      <c r="DU23" s="678" t="s">
        <v>3551</v>
      </c>
      <c r="DV23" s="678" t="s">
        <v>3552</v>
      </c>
      <c r="DW23" s="678" t="s">
        <v>3552</v>
      </c>
      <c r="DX23" s="678" t="s">
        <v>3552</v>
      </c>
      <c r="DY23" s="678"/>
      <c r="DZ23" s="678" t="s">
        <v>3552</v>
      </c>
      <c r="EA23" s="678"/>
      <c r="EB23" s="678"/>
      <c r="EC23" s="678"/>
    </row>
    <row r="24">
      <c r="A24" s="660" t="s">
        <v>109</v>
      </c>
      <c r="B24" s="686"/>
      <c r="C24" s="686"/>
      <c r="D24" s="686"/>
      <c r="E24" s="686"/>
      <c r="F24" s="686"/>
      <c r="G24" s="686"/>
      <c r="H24" s="687"/>
      <c r="I24" s="686"/>
      <c r="J24" s="686"/>
      <c r="K24" s="688"/>
      <c r="L24" s="688"/>
      <c r="M24" s="689"/>
      <c r="N24" s="690"/>
      <c r="O24" s="691"/>
      <c r="P24" s="667"/>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667"/>
      <c r="BH24" s="667"/>
      <c r="BI24" s="667"/>
      <c r="BJ24" s="667"/>
      <c r="BK24" s="667"/>
      <c r="BL24" s="667"/>
      <c r="BM24" s="667"/>
      <c r="BN24" s="667"/>
      <c r="BO24" s="667"/>
      <c r="BP24" s="667"/>
      <c r="BQ24" s="667"/>
      <c r="BR24" s="667"/>
      <c r="BS24" s="667"/>
      <c r="BT24" s="667"/>
      <c r="BU24" s="667"/>
      <c r="BV24" s="667"/>
      <c r="BW24" s="667"/>
      <c r="BX24" s="667"/>
      <c r="BY24" s="667"/>
      <c r="BZ24" s="667"/>
      <c r="CA24" s="667"/>
      <c r="CB24" s="667"/>
      <c r="CC24" s="667"/>
      <c r="CD24" s="667"/>
      <c r="CE24" s="667"/>
      <c r="CF24" s="667"/>
      <c r="CG24" s="667"/>
      <c r="CH24" s="667"/>
      <c r="CI24" s="667"/>
      <c r="CJ24" s="667"/>
      <c r="CK24" s="667"/>
      <c r="CL24" s="667"/>
      <c r="CM24" s="667"/>
      <c r="CN24" s="667"/>
      <c r="CO24" s="667"/>
      <c r="CP24" s="667"/>
      <c r="CQ24" s="667"/>
      <c r="CR24" s="667"/>
      <c r="CS24" s="667"/>
      <c r="CT24" s="667"/>
      <c r="CU24" s="667"/>
      <c r="CV24" s="667"/>
      <c r="CW24" s="667"/>
      <c r="CX24" s="667"/>
      <c r="CY24" s="667"/>
      <c r="CZ24" s="667"/>
      <c r="DA24" s="667"/>
      <c r="DB24" s="667"/>
      <c r="DC24" s="667"/>
      <c r="DD24" s="667"/>
      <c r="DE24" s="667"/>
      <c r="DF24" s="667"/>
      <c r="DG24" s="667"/>
      <c r="DH24" s="667"/>
      <c r="DI24" s="667"/>
      <c r="DJ24" s="667"/>
      <c r="DK24" s="667"/>
      <c r="DL24" s="667"/>
      <c r="DM24" s="667"/>
      <c r="DN24" s="667"/>
      <c r="DO24" s="667"/>
      <c r="DP24" s="667"/>
      <c r="DQ24" s="667"/>
      <c r="DR24" s="667"/>
      <c r="DS24" s="667"/>
      <c r="DT24" s="667"/>
      <c r="DU24" s="667"/>
      <c r="DV24" s="667"/>
      <c r="DW24" s="667"/>
      <c r="DX24" s="667"/>
      <c r="DY24" s="667"/>
      <c r="DZ24" s="667"/>
      <c r="EA24" s="667"/>
      <c r="EB24" s="667"/>
      <c r="EC24" s="667"/>
    </row>
    <row r="25">
      <c r="A25" s="668" t="s">
        <v>110</v>
      </c>
      <c r="B25" s="669">
        <f t="shared" ref="B25:G25" si="35">COUNTIF($P25:$ADO25,B$1)</f>
        <v>0</v>
      </c>
      <c r="C25" s="669">
        <f t="shared" si="35"/>
        <v>0</v>
      </c>
      <c r="D25" s="669">
        <f t="shared" si="35"/>
        <v>10</v>
      </c>
      <c r="E25" s="669">
        <f t="shared" si="35"/>
        <v>36</v>
      </c>
      <c r="F25" s="669">
        <f t="shared" si="35"/>
        <v>25</v>
      </c>
      <c r="G25" s="669">
        <f t="shared" si="35"/>
        <v>1</v>
      </c>
      <c r="H25" s="670">
        <f>COUNTA(P25:ADO25)</f>
        <v>72</v>
      </c>
      <c r="I25" s="669" t="str">
        <f>IFERROR(__xludf.DUMMYFUNCTION("if(sum(B25:G25)=0,"""",SPARKLINE(B25:G25,{""charttype"",""line"";""color"",""lightgrey"";""linewidth"",2}))"),"")</f>
        <v/>
      </c>
      <c r="J25" s="671" t="str">
        <f t="shared" ref="J25:O25" si="36">IFERROR(REPT("|",round(COUNTIF($P25:$ADO25,J$1)/$H25*10,0)),"")</f>
        <v/>
      </c>
      <c r="K25" s="672" t="str">
        <f t="shared" si="36"/>
        <v/>
      </c>
      <c r="L25" s="672" t="str">
        <f t="shared" si="36"/>
        <v>|</v>
      </c>
      <c r="M25" s="673" t="str">
        <f t="shared" si="36"/>
        <v>|||||</v>
      </c>
      <c r="N25" s="674" t="str">
        <f t="shared" si="36"/>
        <v>|||</v>
      </c>
      <c r="O25" s="675" t="str">
        <f t="shared" si="36"/>
        <v/>
      </c>
      <c r="P25" s="676"/>
      <c r="Q25" s="677" t="s">
        <v>3552</v>
      </c>
      <c r="R25" s="9"/>
      <c r="S25" s="677" t="s">
        <v>3553</v>
      </c>
      <c r="T25" s="677"/>
      <c r="U25" s="677" t="s">
        <v>3552</v>
      </c>
      <c r="V25" s="677" t="s">
        <v>3552</v>
      </c>
      <c r="W25" s="677" t="s">
        <v>3553</v>
      </c>
      <c r="X25" s="677" t="s">
        <v>3553</v>
      </c>
      <c r="Y25" s="677" t="s">
        <v>3553</v>
      </c>
      <c r="Z25" s="677" t="s">
        <v>3552</v>
      </c>
      <c r="AA25" s="677" t="s">
        <v>3552</v>
      </c>
      <c r="AB25" s="677" t="s">
        <v>3551</v>
      </c>
      <c r="AC25" s="9"/>
      <c r="AD25" s="677" t="s">
        <v>3553</v>
      </c>
      <c r="AE25" s="677" t="s">
        <v>3553</v>
      </c>
      <c r="AF25" s="677" t="s">
        <v>3553</v>
      </c>
      <c r="AG25" s="677" t="s">
        <v>3552</v>
      </c>
      <c r="AH25" s="677" t="s">
        <v>3553</v>
      </c>
      <c r="AI25" s="9"/>
      <c r="AJ25" s="9"/>
      <c r="AK25" s="677" t="s">
        <v>3552</v>
      </c>
      <c r="AL25" s="9"/>
      <c r="AM25" s="9"/>
      <c r="AN25" s="693"/>
      <c r="AO25" s="9"/>
      <c r="AP25" s="677" t="s">
        <v>3552</v>
      </c>
      <c r="AQ25" s="677" t="s">
        <v>3553</v>
      </c>
      <c r="AR25" s="677" t="s">
        <v>3553</v>
      </c>
      <c r="AS25" s="9"/>
      <c r="AT25" s="677" t="s">
        <v>3553</v>
      </c>
      <c r="AU25" s="9"/>
      <c r="AV25" s="677" t="s">
        <v>3552</v>
      </c>
      <c r="AW25" s="677" t="s">
        <v>3552</v>
      </c>
      <c r="AX25" s="677" t="s">
        <v>3552</v>
      </c>
      <c r="AY25" s="9"/>
      <c r="AZ25" s="9"/>
      <c r="BA25" s="677" t="s">
        <v>3553</v>
      </c>
      <c r="BB25" s="677"/>
      <c r="BC25" s="677" t="s">
        <v>3553</v>
      </c>
      <c r="BD25" s="677" t="s">
        <v>3552</v>
      </c>
      <c r="BE25" s="677"/>
      <c r="BF25" s="677" t="s">
        <v>3552</v>
      </c>
      <c r="BG25" s="678" t="s">
        <v>3554</v>
      </c>
      <c r="BH25" s="678" t="s">
        <v>3552</v>
      </c>
      <c r="BI25" s="678" t="s">
        <v>3552</v>
      </c>
      <c r="BJ25" s="678"/>
      <c r="BK25" s="678" t="s">
        <v>3552</v>
      </c>
      <c r="BL25" s="678"/>
      <c r="BM25" s="678" t="s">
        <v>3552</v>
      </c>
      <c r="BN25" s="678" t="s">
        <v>3551</v>
      </c>
      <c r="BO25" s="678" t="s">
        <v>3552</v>
      </c>
      <c r="BP25" s="678"/>
      <c r="BQ25" s="678"/>
      <c r="BR25" s="678" t="s">
        <v>3552</v>
      </c>
      <c r="BS25" s="678" t="s">
        <v>3553</v>
      </c>
      <c r="BT25" s="678" t="s">
        <v>3553</v>
      </c>
      <c r="BU25" s="678" t="s">
        <v>3551</v>
      </c>
      <c r="BV25" s="678" t="s">
        <v>3553</v>
      </c>
      <c r="BW25" s="678" t="s">
        <v>3552</v>
      </c>
      <c r="BX25" s="678"/>
      <c r="BY25" s="678" t="s">
        <v>3552</v>
      </c>
      <c r="BZ25" s="678"/>
      <c r="CA25" s="678" t="s">
        <v>3551</v>
      </c>
      <c r="CB25" s="678"/>
      <c r="CC25" s="678" t="s">
        <v>3553</v>
      </c>
      <c r="CD25" s="678" t="s">
        <v>3552</v>
      </c>
      <c r="CE25" s="678"/>
      <c r="CF25" s="678"/>
      <c r="CG25" s="678" t="s">
        <v>3552</v>
      </c>
      <c r="CH25" s="678"/>
      <c r="CI25" s="678" t="s">
        <v>3552</v>
      </c>
      <c r="CJ25" s="678" t="s">
        <v>3552</v>
      </c>
      <c r="CK25" s="678" t="s">
        <v>3552</v>
      </c>
      <c r="CL25" s="678"/>
      <c r="CM25" s="678" t="s">
        <v>3551</v>
      </c>
      <c r="CN25" s="678"/>
      <c r="CO25" s="678"/>
      <c r="CP25" s="678" t="s">
        <v>3552</v>
      </c>
      <c r="CQ25" s="678" t="s">
        <v>3552</v>
      </c>
      <c r="CR25" s="678" t="s">
        <v>3552</v>
      </c>
      <c r="CS25" s="678" t="s">
        <v>3552</v>
      </c>
      <c r="CT25" s="678" t="s">
        <v>3552</v>
      </c>
      <c r="CU25" s="678"/>
      <c r="CV25" s="678" t="s">
        <v>3551</v>
      </c>
      <c r="CW25" s="678"/>
      <c r="CX25" s="678"/>
      <c r="CY25" s="678" t="s">
        <v>3552</v>
      </c>
      <c r="CZ25" s="678"/>
      <c r="DA25" s="678"/>
      <c r="DB25" s="678" t="s">
        <v>3551</v>
      </c>
      <c r="DC25" s="678" t="s">
        <v>3551</v>
      </c>
      <c r="DD25" s="678" t="s">
        <v>3551</v>
      </c>
      <c r="DE25" s="678"/>
      <c r="DF25" s="678" t="s">
        <v>3553</v>
      </c>
      <c r="DG25" s="678" t="s">
        <v>3553</v>
      </c>
      <c r="DH25" s="678"/>
      <c r="DI25" s="678" t="s">
        <v>3552</v>
      </c>
      <c r="DJ25" s="678"/>
      <c r="DK25" s="678" t="s">
        <v>3553</v>
      </c>
      <c r="DL25" s="678"/>
      <c r="DM25" s="678"/>
      <c r="DN25" s="678"/>
      <c r="DO25" s="678"/>
      <c r="DP25" s="678"/>
      <c r="DQ25" s="678" t="s">
        <v>3553</v>
      </c>
      <c r="DR25" s="678" t="s">
        <v>3551</v>
      </c>
      <c r="DS25" s="678" t="s">
        <v>3553</v>
      </c>
      <c r="DT25" s="678" t="s">
        <v>3553</v>
      </c>
      <c r="DU25" s="678" t="s">
        <v>3552</v>
      </c>
      <c r="DV25" s="678" t="s">
        <v>3552</v>
      </c>
      <c r="DW25" s="678" t="s">
        <v>3553</v>
      </c>
      <c r="DX25" s="678" t="s">
        <v>3553</v>
      </c>
      <c r="DY25" s="678"/>
      <c r="DZ25" s="678" t="s">
        <v>3552</v>
      </c>
      <c r="EA25" s="678"/>
      <c r="EB25" s="678"/>
      <c r="EC25" s="678"/>
    </row>
    <row r="26">
      <c r="A26" s="660" t="s">
        <v>128</v>
      </c>
      <c r="B26" s="686"/>
      <c r="C26" s="686"/>
      <c r="D26" s="686"/>
      <c r="E26" s="686"/>
      <c r="F26" s="686"/>
      <c r="G26" s="686"/>
      <c r="H26" s="687"/>
      <c r="I26" s="686"/>
      <c r="J26" s="686"/>
      <c r="K26" s="688"/>
      <c r="L26" s="688"/>
      <c r="M26" s="689"/>
      <c r="N26" s="690"/>
      <c r="O26" s="691"/>
      <c r="P26" s="667"/>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667"/>
      <c r="BH26" s="667"/>
      <c r="BI26" s="667"/>
      <c r="BJ26" s="667"/>
      <c r="BK26" s="667"/>
      <c r="BL26" s="667"/>
      <c r="BM26" s="667"/>
      <c r="BN26" s="667"/>
      <c r="BO26" s="667"/>
      <c r="BP26" s="667"/>
      <c r="BQ26" s="667"/>
      <c r="BR26" s="667"/>
      <c r="BS26" s="667"/>
      <c r="BT26" s="667"/>
      <c r="BU26" s="667"/>
      <c r="BV26" s="667"/>
      <c r="BW26" s="667"/>
      <c r="BX26" s="667"/>
      <c r="BY26" s="667"/>
      <c r="BZ26" s="667"/>
      <c r="CA26" s="667"/>
      <c r="CB26" s="667"/>
      <c r="CC26" s="667"/>
      <c r="CD26" s="667"/>
      <c r="CE26" s="667"/>
      <c r="CF26" s="667"/>
      <c r="CG26" s="667"/>
      <c r="CH26" s="667"/>
      <c r="CI26" s="667"/>
      <c r="CJ26" s="667"/>
      <c r="CK26" s="667"/>
      <c r="CL26" s="667"/>
      <c r="CM26" s="667"/>
      <c r="CN26" s="667"/>
      <c r="CO26" s="667"/>
      <c r="CP26" s="667"/>
      <c r="CQ26" s="667"/>
      <c r="CR26" s="667"/>
      <c r="CS26" s="667"/>
      <c r="CT26" s="667"/>
      <c r="CU26" s="667"/>
      <c r="CV26" s="667"/>
      <c r="CW26" s="667"/>
      <c r="CX26" s="667"/>
      <c r="CY26" s="667"/>
      <c r="CZ26" s="667"/>
      <c r="DA26" s="667"/>
      <c r="DB26" s="667"/>
      <c r="DC26" s="667"/>
      <c r="DD26" s="667"/>
      <c r="DE26" s="667"/>
      <c r="DF26" s="667"/>
      <c r="DG26" s="667"/>
      <c r="DH26" s="667"/>
      <c r="DI26" s="667"/>
      <c r="DJ26" s="667"/>
      <c r="DK26" s="667"/>
      <c r="DL26" s="667"/>
      <c r="DM26" s="667"/>
      <c r="DN26" s="667"/>
      <c r="DO26" s="667"/>
      <c r="DP26" s="667"/>
      <c r="DQ26" s="667"/>
      <c r="DR26" s="667"/>
      <c r="DS26" s="667"/>
      <c r="DT26" s="667"/>
      <c r="DU26" s="667"/>
      <c r="DV26" s="667"/>
      <c r="DW26" s="667"/>
      <c r="DX26" s="667"/>
      <c r="DY26" s="667"/>
      <c r="DZ26" s="667"/>
      <c r="EA26" s="667"/>
      <c r="EB26" s="667"/>
      <c r="EC26" s="667"/>
    </row>
    <row r="27">
      <c r="A27" s="668" t="s">
        <v>129</v>
      </c>
      <c r="B27" s="669">
        <f t="shared" ref="B27:G27" si="37">COUNTIF($P27:$ADO27,B$1)</f>
        <v>4</v>
      </c>
      <c r="C27" s="669">
        <f t="shared" si="37"/>
        <v>5</v>
      </c>
      <c r="D27" s="669">
        <f t="shared" si="37"/>
        <v>21</v>
      </c>
      <c r="E27" s="669">
        <f t="shared" si="37"/>
        <v>5</v>
      </c>
      <c r="F27" s="669">
        <f t="shared" si="37"/>
        <v>0</v>
      </c>
      <c r="G27" s="669">
        <f t="shared" si="37"/>
        <v>0</v>
      </c>
      <c r="H27" s="670">
        <f>COUNTA(P27:ADO27)</f>
        <v>35</v>
      </c>
      <c r="I27" s="669" t="str">
        <f>IFERROR(__xludf.DUMMYFUNCTION("if(sum(B27:G27)=0,"""",SPARKLINE(B27:G27,{""charttype"",""line"";""color"",""lightgrey"";""linewidth"",2}))"),"")</f>
        <v/>
      </c>
      <c r="J27" s="671" t="str">
        <f t="shared" ref="J27:O27" si="38">IFERROR(REPT("|",round(COUNTIF($P27:$ADO27,J$1)/$H27*10,0)),"")</f>
        <v>|</v>
      </c>
      <c r="K27" s="672" t="str">
        <f t="shared" si="38"/>
        <v>|</v>
      </c>
      <c r="L27" s="672" t="str">
        <f t="shared" si="38"/>
        <v>||||||</v>
      </c>
      <c r="M27" s="673" t="str">
        <f t="shared" si="38"/>
        <v>|</v>
      </c>
      <c r="N27" s="674" t="str">
        <f t="shared" si="38"/>
        <v/>
      </c>
      <c r="O27" s="675" t="str">
        <f t="shared" si="38"/>
        <v/>
      </c>
      <c r="P27" s="676"/>
      <c r="Q27" s="9"/>
      <c r="R27" s="9"/>
      <c r="S27" s="677" t="s">
        <v>3551</v>
      </c>
      <c r="T27" s="677"/>
      <c r="U27" s="677" t="s">
        <v>3552</v>
      </c>
      <c r="V27" s="677" t="s">
        <v>3551</v>
      </c>
      <c r="W27" s="9"/>
      <c r="X27" s="9"/>
      <c r="Y27" s="677" t="s">
        <v>3552</v>
      </c>
      <c r="Z27" s="677" t="s">
        <v>3551</v>
      </c>
      <c r="AA27" s="9"/>
      <c r="AB27" s="9"/>
      <c r="AC27" s="9"/>
      <c r="AD27" s="9"/>
      <c r="AE27" s="677" t="s">
        <v>3551</v>
      </c>
      <c r="AF27" s="9"/>
      <c r="AG27" s="677" t="s">
        <v>3551</v>
      </c>
      <c r="AH27" s="9"/>
      <c r="AI27" s="9"/>
      <c r="AJ27" s="9"/>
      <c r="AK27" s="677" t="s">
        <v>3551</v>
      </c>
      <c r="AL27" s="677" t="s">
        <v>3549</v>
      </c>
      <c r="AM27" s="677" t="s">
        <v>3550</v>
      </c>
      <c r="AN27" s="9"/>
      <c r="AO27" s="9"/>
      <c r="AP27" s="9"/>
      <c r="AQ27" s="677" t="s">
        <v>3550</v>
      </c>
      <c r="AR27" s="9"/>
      <c r="AS27" s="9"/>
      <c r="AT27" s="9"/>
      <c r="AU27" s="9"/>
      <c r="AV27" s="9"/>
      <c r="AW27" s="9"/>
      <c r="AX27" s="677" t="s">
        <v>3549</v>
      </c>
      <c r="AY27" s="9"/>
      <c r="AZ27" s="9"/>
      <c r="BA27" s="9"/>
      <c r="BB27" s="9"/>
      <c r="BC27" s="9"/>
      <c r="BD27" s="677" t="s">
        <v>3551</v>
      </c>
      <c r="BE27" s="9"/>
      <c r="BF27" s="9"/>
      <c r="BG27" s="676"/>
      <c r="BH27" s="676"/>
      <c r="BI27" s="678" t="s">
        <v>3551</v>
      </c>
      <c r="BJ27" s="678" t="s">
        <v>3549</v>
      </c>
      <c r="BK27" s="676"/>
      <c r="BL27" s="676"/>
      <c r="BM27" s="676"/>
      <c r="BN27" s="678" t="s">
        <v>3551</v>
      </c>
      <c r="BO27" s="676"/>
      <c r="BP27" s="676"/>
      <c r="BQ27" s="676"/>
      <c r="BR27" s="678" t="s">
        <v>3551</v>
      </c>
      <c r="BS27" s="678" t="s">
        <v>3551</v>
      </c>
      <c r="BT27" s="676"/>
      <c r="BU27" s="676"/>
      <c r="BV27" s="676"/>
      <c r="BW27" s="676"/>
      <c r="BX27" s="676"/>
      <c r="BY27" s="676"/>
      <c r="BZ27" s="676"/>
      <c r="CA27" s="678" t="s">
        <v>3551</v>
      </c>
      <c r="CB27" s="676"/>
      <c r="CC27" s="676"/>
      <c r="CD27" s="678" t="s">
        <v>3552</v>
      </c>
      <c r="CE27" s="676"/>
      <c r="CF27" s="678" t="s">
        <v>3552</v>
      </c>
      <c r="CG27" s="676"/>
      <c r="CH27" s="676"/>
      <c r="CI27" s="676"/>
      <c r="CJ27" s="676"/>
      <c r="CK27" s="676"/>
      <c r="CL27" s="676"/>
      <c r="CM27" s="676"/>
      <c r="CN27" s="676"/>
      <c r="CO27" s="676"/>
      <c r="CP27" s="678" t="s">
        <v>3551</v>
      </c>
      <c r="CQ27" s="678" t="s">
        <v>3551</v>
      </c>
      <c r="CR27" s="678"/>
      <c r="CS27" s="678" t="s">
        <v>3551</v>
      </c>
      <c r="CT27" s="678" t="s">
        <v>3551</v>
      </c>
      <c r="CU27" s="678"/>
      <c r="CV27" s="678"/>
      <c r="CW27" s="678"/>
      <c r="CX27" s="678"/>
      <c r="CY27" s="678" t="s">
        <v>3551</v>
      </c>
      <c r="CZ27" s="678"/>
      <c r="DA27" s="678"/>
      <c r="DB27" s="678"/>
      <c r="DC27" s="678" t="s">
        <v>3551</v>
      </c>
      <c r="DD27" s="678"/>
      <c r="DE27" s="678"/>
      <c r="DF27" s="678"/>
      <c r="DG27" s="678"/>
      <c r="DH27" s="678"/>
      <c r="DI27" s="678" t="s">
        <v>3550</v>
      </c>
      <c r="DJ27" s="678"/>
      <c r="DK27" s="678" t="s">
        <v>3551</v>
      </c>
      <c r="DL27" s="678"/>
      <c r="DM27" s="678" t="s">
        <v>3550</v>
      </c>
      <c r="DN27" s="678"/>
      <c r="DO27" s="678"/>
      <c r="DP27" s="678"/>
      <c r="DQ27" s="678"/>
      <c r="DR27" s="678" t="s">
        <v>3552</v>
      </c>
      <c r="DS27" s="678"/>
      <c r="DT27" s="678"/>
      <c r="DU27" s="678" t="s">
        <v>3551</v>
      </c>
      <c r="DV27" s="678" t="s">
        <v>3550</v>
      </c>
      <c r="DW27" s="678"/>
      <c r="DX27" s="678" t="s">
        <v>3549</v>
      </c>
      <c r="DY27" s="678"/>
      <c r="DZ27" s="678" t="s">
        <v>3551</v>
      </c>
      <c r="EA27" s="678"/>
      <c r="EB27" s="678"/>
      <c r="EC27" s="678"/>
    </row>
    <row r="28">
      <c r="A28" s="660" t="s">
        <v>130</v>
      </c>
      <c r="B28" s="686"/>
      <c r="C28" s="686"/>
      <c r="D28" s="686"/>
      <c r="E28" s="686"/>
      <c r="F28" s="686"/>
      <c r="G28" s="686"/>
      <c r="H28" s="687"/>
      <c r="I28" s="686"/>
      <c r="J28" s="686"/>
      <c r="K28" s="688"/>
      <c r="L28" s="688"/>
      <c r="M28" s="689"/>
      <c r="N28" s="690"/>
      <c r="O28" s="691"/>
      <c r="P28" s="667"/>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667"/>
      <c r="BH28" s="667"/>
      <c r="BI28" s="667"/>
      <c r="BJ28" s="667"/>
      <c r="BK28" s="667"/>
      <c r="BL28" s="667"/>
      <c r="BM28" s="667"/>
      <c r="BN28" s="667"/>
      <c r="BO28" s="667"/>
      <c r="BP28" s="667"/>
      <c r="BQ28" s="667"/>
      <c r="BR28" s="667"/>
      <c r="BS28" s="667"/>
      <c r="BT28" s="667"/>
      <c r="BU28" s="667"/>
      <c r="BV28" s="667"/>
      <c r="BW28" s="667"/>
      <c r="BX28" s="667"/>
      <c r="BY28" s="667"/>
      <c r="BZ28" s="667"/>
      <c r="CA28" s="667"/>
      <c r="CB28" s="667"/>
      <c r="CC28" s="667"/>
      <c r="CD28" s="667"/>
      <c r="CE28" s="667"/>
      <c r="CF28" s="667"/>
      <c r="CG28" s="667"/>
      <c r="CH28" s="667"/>
      <c r="CI28" s="667"/>
      <c r="CJ28" s="667"/>
      <c r="CK28" s="667"/>
      <c r="CL28" s="667"/>
      <c r="CM28" s="667"/>
      <c r="CN28" s="667"/>
      <c r="CO28" s="667"/>
      <c r="CP28" s="667"/>
      <c r="CQ28" s="667"/>
      <c r="CR28" s="667"/>
      <c r="CS28" s="667"/>
      <c r="CT28" s="667"/>
      <c r="CU28" s="667"/>
      <c r="CV28" s="667"/>
      <c r="CW28" s="667"/>
      <c r="CX28" s="667"/>
      <c r="CY28" s="667"/>
      <c r="CZ28" s="667"/>
      <c r="DA28" s="667"/>
      <c r="DB28" s="667"/>
      <c r="DC28" s="667"/>
      <c r="DD28" s="667"/>
      <c r="DE28" s="667"/>
      <c r="DF28" s="667"/>
      <c r="DG28" s="667"/>
      <c r="DH28" s="667"/>
      <c r="DI28" s="667"/>
      <c r="DJ28" s="667"/>
      <c r="DK28" s="667"/>
      <c r="DL28" s="667"/>
      <c r="DM28" s="667"/>
      <c r="DN28" s="667"/>
      <c r="DO28" s="667"/>
      <c r="DP28" s="667"/>
      <c r="DQ28" s="667"/>
      <c r="DR28" s="667"/>
      <c r="DS28" s="667"/>
      <c r="DT28" s="667"/>
      <c r="DU28" s="667"/>
      <c r="DV28" s="667"/>
      <c r="DW28" s="667"/>
      <c r="DX28" s="667"/>
      <c r="DY28" s="667"/>
      <c r="DZ28" s="667"/>
      <c r="EA28" s="667"/>
      <c r="EB28" s="667"/>
      <c r="EC28" s="667"/>
    </row>
    <row r="29">
      <c r="A29" s="685" t="s">
        <v>131</v>
      </c>
      <c r="B29" s="669">
        <f t="shared" ref="B29:G29" si="39">COUNTIF($P29:$ADO29,B$1)</f>
        <v>0</v>
      </c>
      <c r="C29" s="669">
        <f t="shared" si="39"/>
        <v>4</v>
      </c>
      <c r="D29" s="669">
        <f t="shared" si="39"/>
        <v>20</v>
      </c>
      <c r="E29" s="669">
        <f t="shared" si="39"/>
        <v>10</v>
      </c>
      <c r="F29" s="669">
        <f t="shared" si="39"/>
        <v>5</v>
      </c>
      <c r="G29" s="669">
        <f t="shared" si="39"/>
        <v>0</v>
      </c>
      <c r="H29" s="670">
        <f t="shared" ref="H29:H32" si="42">COUNTA(P29:ADO29)</f>
        <v>39</v>
      </c>
      <c r="I29" s="669" t="str">
        <f>IFERROR(__xludf.DUMMYFUNCTION("if(sum(B29:G29)=0,"""",SPARKLINE(B29:G29,{""charttype"",""line"";""color"",""lightgrey"";""linewidth"",2}))"),"")</f>
        <v/>
      </c>
      <c r="J29" s="671" t="str">
        <f t="shared" ref="J29:O29" si="40">IFERROR(REPT("|",round(COUNTIF($P29:$ADO29,J$1)/$H29*10,0)),"")</f>
        <v/>
      </c>
      <c r="K29" s="672" t="str">
        <f t="shared" si="40"/>
        <v>|</v>
      </c>
      <c r="L29" s="672" t="str">
        <f t="shared" si="40"/>
        <v>|||||</v>
      </c>
      <c r="M29" s="673" t="str">
        <f t="shared" si="40"/>
        <v>|||</v>
      </c>
      <c r="N29" s="674" t="str">
        <f t="shared" si="40"/>
        <v>|</v>
      </c>
      <c r="O29" s="675" t="str">
        <f t="shared" si="40"/>
        <v/>
      </c>
      <c r="P29" s="678"/>
      <c r="Q29" s="677"/>
      <c r="R29" s="677"/>
      <c r="S29" s="677" t="s">
        <v>3551</v>
      </c>
      <c r="T29" s="677"/>
      <c r="U29" s="677" t="s">
        <v>3552</v>
      </c>
      <c r="V29" s="677"/>
      <c r="W29" s="677" t="s">
        <v>3551</v>
      </c>
      <c r="X29" s="677"/>
      <c r="Y29" s="677" t="s">
        <v>3552</v>
      </c>
      <c r="Z29" s="677"/>
      <c r="AA29" s="677" t="s">
        <v>3551</v>
      </c>
      <c r="AB29" s="677"/>
      <c r="AC29" s="677"/>
      <c r="AD29" s="677"/>
      <c r="AE29" s="677" t="s">
        <v>3552</v>
      </c>
      <c r="AF29" s="677"/>
      <c r="AG29" s="677"/>
      <c r="AH29" s="677"/>
      <c r="AI29" s="677"/>
      <c r="AJ29" s="677"/>
      <c r="AK29" s="677"/>
      <c r="AL29" s="677"/>
      <c r="AM29" s="677"/>
      <c r="AN29" s="677"/>
      <c r="AO29" s="677"/>
      <c r="AP29" s="677"/>
      <c r="AQ29" s="677" t="s">
        <v>3551</v>
      </c>
      <c r="AR29" s="677"/>
      <c r="AS29" s="677"/>
      <c r="AT29" s="677" t="s">
        <v>3553</v>
      </c>
      <c r="AU29" s="677"/>
      <c r="AV29" s="677"/>
      <c r="AW29" s="677"/>
      <c r="AX29" s="677" t="s">
        <v>3551</v>
      </c>
      <c r="AY29" s="677" t="s">
        <v>3553</v>
      </c>
      <c r="AZ29" s="677"/>
      <c r="BA29" s="677"/>
      <c r="BB29" s="677"/>
      <c r="BC29" s="677"/>
      <c r="BD29" s="677" t="s">
        <v>3550</v>
      </c>
      <c r="BE29" s="677"/>
      <c r="BF29" s="677"/>
      <c r="BG29" s="678"/>
      <c r="BH29" s="678" t="s">
        <v>3551</v>
      </c>
      <c r="BI29" s="678" t="s">
        <v>3551</v>
      </c>
      <c r="BJ29" s="678" t="s">
        <v>3551</v>
      </c>
      <c r="BK29" s="678" t="s">
        <v>3552</v>
      </c>
      <c r="BL29" s="678"/>
      <c r="BM29" s="678" t="s">
        <v>3551</v>
      </c>
      <c r="BN29" s="678" t="s">
        <v>3551</v>
      </c>
      <c r="BO29" s="678" t="s">
        <v>3552</v>
      </c>
      <c r="BP29" s="678"/>
      <c r="BQ29" s="678" t="s">
        <v>3552</v>
      </c>
      <c r="BR29" s="678" t="s">
        <v>3551</v>
      </c>
      <c r="BS29" s="678" t="s">
        <v>3550</v>
      </c>
      <c r="BT29" s="678" t="s">
        <v>3551</v>
      </c>
      <c r="BU29" s="678"/>
      <c r="BV29" s="678"/>
      <c r="BW29" s="678"/>
      <c r="BX29" s="678" t="s">
        <v>3552</v>
      </c>
      <c r="BY29" s="678"/>
      <c r="BZ29" s="678" t="s">
        <v>3551</v>
      </c>
      <c r="CA29" s="678"/>
      <c r="CB29" s="678"/>
      <c r="CC29" s="678"/>
      <c r="CD29" s="678"/>
      <c r="CE29" s="678"/>
      <c r="CF29" s="678"/>
      <c r="CG29" s="678"/>
      <c r="CH29" s="678"/>
      <c r="CI29" s="678"/>
      <c r="CJ29" s="678"/>
      <c r="CK29" s="678"/>
      <c r="CL29" s="678"/>
      <c r="CM29" s="678"/>
      <c r="CN29" s="678" t="s">
        <v>3553</v>
      </c>
      <c r="CO29" s="678" t="s">
        <v>3551</v>
      </c>
      <c r="CP29" s="678" t="s">
        <v>3551</v>
      </c>
      <c r="CQ29" s="678" t="s">
        <v>3551</v>
      </c>
      <c r="CR29" s="678"/>
      <c r="CS29" s="678" t="s">
        <v>3553</v>
      </c>
      <c r="CT29" s="678"/>
      <c r="CU29" s="678"/>
      <c r="CV29" s="678"/>
      <c r="CW29" s="678" t="s">
        <v>3553</v>
      </c>
      <c r="CX29" s="678"/>
      <c r="CY29" s="678" t="s">
        <v>3551</v>
      </c>
      <c r="CZ29" s="678" t="s">
        <v>3550</v>
      </c>
      <c r="DA29" s="678"/>
      <c r="DB29" s="678"/>
      <c r="DC29" s="678" t="s">
        <v>3550</v>
      </c>
      <c r="DD29" s="678"/>
      <c r="DE29" s="678" t="s">
        <v>3552</v>
      </c>
      <c r="DF29" s="678"/>
      <c r="DG29" s="678"/>
      <c r="DH29" s="678"/>
      <c r="DI29" s="678" t="s">
        <v>3552</v>
      </c>
      <c r="DJ29" s="678"/>
      <c r="DK29" s="678" t="s">
        <v>3551</v>
      </c>
      <c r="DL29" s="678"/>
      <c r="DM29" s="678"/>
      <c r="DN29" s="678"/>
      <c r="DO29" s="678"/>
      <c r="DP29" s="678"/>
      <c r="DQ29" s="678"/>
      <c r="DR29" s="678"/>
      <c r="DS29" s="678"/>
      <c r="DT29" s="678"/>
      <c r="DU29" s="678" t="s">
        <v>3551</v>
      </c>
      <c r="DV29" s="678" t="s">
        <v>3551</v>
      </c>
      <c r="DW29" s="678"/>
      <c r="DX29" s="678"/>
      <c r="DY29" s="678"/>
      <c r="DZ29" s="678" t="s">
        <v>3552</v>
      </c>
      <c r="EA29" s="678"/>
      <c r="EB29" s="678"/>
      <c r="EC29" s="678"/>
    </row>
    <row r="30">
      <c r="A30" s="694" t="s">
        <v>3638</v>
      </c>
      <c r="B30" s="669">
        <f t="shared" ref="B30:G30" si="41">COUNTIF($P30:$ADO30,B$1)</f>
        <v>0</v>
      </c>
      <c r="C30" s="669">
        <f t="shared" si="41"/>
        <v>3</v>
      </c>
      <c r="D30" s="669">
        <f t="shared" si="41"/>
        <v>7</v>
      </c>
      <c r="E30" s="669">
        <f t="shared" si="41"/>
        <v>39</v>
      </c>
      <c r="F30" s="669">
        <f t="shared" si="41"/>
        <v>5</v>
      </c>
      <c r="G30" s="669">
        <f t="shared" si="41"/>
        <v>0</v>
      </c>
      <c r="H30" s="670">
        <f t="shared" si="42"/>
        <v>54</v>
      </c>
      <c r="I30" s="669" t="str">
        <f>IFERROR(__xludf.DUMMYFUNCTION("if(sum(B30:G30)=0,"""",SPARKLINE(B30:G30,{""charttype"",""line"";""color"",""lightgrey"";""linewidth"",2}))"),"")</f>
        <v/>
      </c>
      <c r="J30" s="671" t="str">
        <f t="shared" ref="J30:O30" si="43">IFERROR(REPT("|",round(COUNTIF($P30:$ADO30,J$1)/$H30*10,0)),"")</f>
        <v/>
      </c>
      <c r="K30" s="672" t="str">
        <f t="shared" si="43"/>
        <v>|</v>
      </c>
      <c r="L30" s="672" t="str">
        <f t="shared" si="43"/>
        <v>|</v>
      </c>
      <c r="M30" s="673" t="str">
        <f t="shared" si="43"/>
        <v>|||||||</v>
      </c>
      <c r="N30" s="674" t="str">
        <f t="shared" si="43"/>
        <v>|</v>
      </c>
      <c r="O30" s="675" t="str">
        <f t="shared" si="43"/>
        <v/>
      </c>
      <c r="P30" s="676"/>
      <c r="Q30" s="677" t="s">
        <v>3552</v>
      </c>
      <c r="R30" s="677" t="s">
        <v>3552</v>
      </c>
      <c r="S30" s="677" t="s">
        <v>3553</v>
      </c>
      <c r="T30" s="677"/>
      <c r="U30" s="677" t="s">
        <v>3551</v>
      </c>
      <c r="V30" s="677" t="s">
        <v>3552</v>
      </c>
      <c r="W30" s="9"/>
      <c r="X30" s="9"/>
      <c r="Y30" s="677" t="s">
        <v>3553</v>
      </c>
      <c r="Z30" s="677" t="s">
        <v>3552</v>
      </c>
      <c r="AA30" s="677" t="s">
        <v>3551</v>
      </c>
      <c r="AB30" s="9"/>
      <c r="AC30" s="677"/>
      <c r="AD30" s="9"/>
      <c r="AE30" s="677" t="s">
        <v>3552</v>
      </c>
      <c r="AF30" s="9"/>
      <c r="AG30" s="677" t="s">
        <v>3552</v>
      </c>
      <c r="AH30" s="677" t="s">
        <v>3552</v>
      </c>
      <c r="AI30" s="9"/>
      <c r="AJ30" s="9"/>
      <c r="AK30" s="677" t="s">
        <v>3552</v>
      </c>
      <c r="AL30" s="9"/>
      <c r="AM30" s="9"/>
      <c r="AN30" s="9"/>
      <c r="AO30" s="9"/>
      <c r="AP30" s="9"/>
      <c r="AQ30" s="677" t="s">
        <v>3552</v>
      </c>
      <c r="AR30" s="9"/>
      <c r="AS30" s="677" t="s">
        <v>3552</v>
      </c>
      <c r="AT30" s="677" t="s">
        <v>3552</v>
      </c>
      <c r="AU30" s="9"/>
      <c r="AV30" s="9"/>
      <c r="AW30" s="9"/>
      <c r="AX30" s="677" t="s">
        <v>3551</v>
      </c>
      <c r="AY30" s="677" t="s">
        <v>3551</v>
      </c>
      <c r="AZ30" s="9"/>
      <c r="BA30" s="677" t="s">
        <v>3552</v>
      </c>
      <c r="BB30" s="677" t="s">
        <v>3552</v>
      </c>
      <c r="BC30" s="677" t="s">
        <v>3552</v>
      </c>
      <c r="BD30" s="677" t="s">
        <v>3552</v>
      </c>
      <c r="BE30" s="677" t="s">
        <v>3552</v>
      </c>
      <c r="BF30" s="677" t="s">
        <v>3552</v>
      </c>
      <c r="BG30" s="678"/>
      <c r="BH30" s="678" t="s">
        <v>3552</v>
      </c>
      <c r="BI30" s="678" t="s">
        <v>3552</v>
      </c>
      <c r="BJ30" s="678"/>
      <c r="BK30" s="678" t="s">
        <v>3553</v>
      </c>
      <c r="BL30" s="678" t="s">
        <v>3553</v>
      </c>
      <c r="BM30" s="678"/>
      <c r="BN30" s="678" t="s">
        <v>3552</v>
      </c>
      <c r="BO30" s="678" t="s">
        <v>3551</v>
      </c>
      <c r="BP30" s="678" t="s">
        <v>3552</v>
      </c>
      <c r="BQ30" s="678" t="s">
        <v>3552</v>
      </c>
      <c r="BR30" s="678" t="s">
        <v>3552</v>
      </c>
      <c r="BS30" s="678" t="s">
        <v>3552</v>
      </c>
      <c r="BT30" s="678"/>
      <c r="BU30" s="678"/>
      <c r="BV30" s="678" t="s">
        <v>3552</v>
      </c>
      <c r="BW30" s="678" t="s">
        <v>3552</v>
      </c>
      <c r="BX30" s="678"/>
      <c r="BY30" s="678"/>
      <c r="BZ30" s="678"/>
      <c r="CA30" s="678" t="s">
        <v>3552</v>
      </c>
      <c r="CB30" s="678"/>
      <c r="CC30" s="678"/>
      <c r="CD30" s="678" t="s">
        <v>3552</v>
      </c>
      <c r="CE30" s="678"/>
      <c r="CF30" s="678" t="s">
        <v>3552</v>
      </c>
      <c r="CG30" s="678"/>
      <c r="CH30" s="678"/>
      <c r="CI30" s="678"/>
      <c r="CJ30" s="678"/>
      <c r="CK30" s="678"/>
      <c r="CL30" s="678"/>
      <c r="CM30" s="678" t="s">
        <v>3551</v>
      </c>
      <c r="CN30" s="678"/>
      <c r="CO30" s="678"/>
      <c r="CP30" s="678" t="s">
        <v>3552</v>
      </c>
      <c r="CQ30" s="678" t="s">
        <v>3552</v>
      </c>
      <c r="CR30" s="678" t="s">
        <v>3552</v>
      </c>
      <c r="CS30" s="678"/>
      <c r="CT30" s="678"/>
      <c r="CU30" s="678"/>
      <c r="CV30" s="678"/>
      <c r="CW30" s="678"/>
      <c r="CX30" s="678"/>
      <c r="CY30" s="678" t="s">
        <v>3550</v>
      </c>
      <c r="CZ30" s="678" t="s">
        <v>3550</v>
      </c>
      <c r="DA30" s="678"/>
      <c r="DB30" s="678"/>
      <c r="DC30" s="678" t="s">
        <v>3552</v>
      </c>
      <c r="DD30" s="678" t="s">
        <v>3551</v>
      </c>
      <c r="DE30" s="678" t="s">
        <v>3553</v>
      </c>
      <c r="DF30" s="678"/>
      <c r="DG30" s="678"/>
      <c r="DH30" s="678"/>
      <c r="DI30" s="678"/>
      <c r="DJ30" s="678"/>
      <c r="DK30" s="678" t="s">
        <v>3552</v>
      </c>
      <c r="DL30" s="678" t="s">
        <v>3552</v>
      </c>
      <c r="DM30" s="678"/>
      <c r="DN30" s="678" t="s">
        <v>3552</v>
      </c>
      <c r="DO30" s="678"/>
      <c r="DP30" s="678"/>
      <c r="DQ30" s="678"/>
      <c r="DR30" s="678" t="s">
        <v>3552</v>
      </c>
      <c r="DS30" s="678"/>
      <c r="DT30" s="678"/>
      <c r="DU30" s="678" t="s">
        <v>3550</v>
      </c>
      <c r="DV30" s="678" t="s">
        <v>3552</v>
      </c>
      <c r="DW30" s="678"/>
      <c r="DX30" s="678"/>
      <c r="DY30" s="678"/>
      <c r="DZ30" s="678" t="s">
        <v>3552</v>
      </c>
      <c r="EA30" s="678"/>
      <c r="EB30" s="678"/>
      <c r="EC30" s="678"/>
    </row>
    <row r="31">
      <c r="A31" s="685" t="s">
        <v>3639</v>
      </c>
      <c r="B31" s="669">
        <f t="shared" ref="B31:G31" si="44">COUNTIF($P31:$ADO31,B$1)</f>
        <v>0</v>
      </c>
      <c r="C31" s="669">
        <f t="shared" si="44"/>
        <v>0</v>
      </c>
      <c r="D31" s="669">
        <f t="shared" si="44"/>
        <v>2</v>
      </c>
      <c r="E31" s="669">
        <f t="shared" si="44"/>
        <v>31</v>
      </c>
      <c r="F31" s="669">
        <f t="shared" si="44"/>
        <v>18</v>
      </c>
      <c r="G31" s="669">
        <f t="shared" si="44"/>
        <v>0</v>
      </c>
      <c r="H31" s="670">
        <f t="shared" si="42"/>
        <v>51</v>
      </c>
      <c r="I31" s="669" t="str">
        <f>IFERROR(__xludf.DUMMYFUNCTION("if(sum(B31:G31)=0,"""",SPARKLINE(B31:G31,{""charttype"",""line"";""color"",""lightgrey"";""linewidth"",2}))"),"")</f>
        <v/>
      </c>
      <c r="J31" s="671" t="str">
        <f t="shared" ref="J31:O31" si="45">IFERROR(REPT("|",round(COUNTIF($P31:$ADO31,J$1)/$H31*10,0)),"")</f>
        <v/>
      </c>
      <c r="K31" s="672" t="str">
        <f t="shared" si="45"/>
        <v/>
      </c>
      <c r="L31" s="672" t="str">
        <f t="shared" si="45"/>
        <v/>
      </c>
      <c r="M31" s="673" t="str">
        <f t="shared" si="45"/>
        <v>||||||</v>
      </c>
      <c r="N31" s="674" t="str">
        <f t="shared" si="45"/>
        <v>||||</v>
      </c>
      <c r="O31" s="675" t="str">
        <f t="shared" si="45"/>
        <v/>
      </c>
      <c r="P31" s="678"/>
      <c r="Q31" s="677"/>
      <c r="R31" s="677"/>
      <c r="S31" s="677" t="s">
        <v>3552</v>
      </c>
      <c r="T31" s="677"/>
      <c r="U31" s="677" t="s">
        <v>3552</v>
      </c>
      <c r="V31" s="677"/>
      <c r="W31" s="677"/>
      <c r="X31" s="677"/>
      <c r="Y31" s="677" t="s">
        <v>3553</v>
      </c>
      <c r="Z31" s="677" t="s">
        <v>3552</v>
      </c>
      <c r="AA31" s="677"/>
      <c r="AB31" s="677"/>
      <c r="AC31" s="677"/>
      <c r="AD31" s="677" t="s">
        <v>3553</v>
      </c>
      <c r="AE31" s="677" t="s">
        <v>3552</v>
      </c>
      <c r="AF31" s="677"/>
      <c r="AG31" s="677" t="s">
        <v>3552</v>
      </c>
      <c r="AH31" s="677" t="s">
        <v>3552</v>
      </c>
      <c r="AI31" s="677"/>
      <c r="AJ31" s="677"/>
      <c r="AK31" s="677" t="s">
        <v>3553</v>
      </c>
      <c r="AL31" s="677"/>
      <c r="AM31" s="677"/>
      <c r="AN31" s="677"/>
      <c r="AO31" s="677"/>
      <c r="AP31" s="677" t="s">
        <v>3552</v>
      </c>
      <c r="AQ31" s="677" t="s">
        <v>3552</v>
      </c>
      <c r="AR31" s="677"/>
      <c r="AS31" s="677"/>
      <c r="AT31" s="677" t="s">
        <v>3553</v>
      </c>
      <c r="AU31" s="677"/>
      <c r="AV31" s="677"/>
      <c r="AW31" s="677"/>
      <c r="AX31" s="677" t="s">
        <v>3552</v>
      </c>
      <c r="AY31" s="677"/>
      <c r="AZ31" s="677"/>
      <c r="BA31" s="677"/>
      <c r="BB31" s="677" t="s">
        <v>3552</v>
      </c>
      <c r="BC31" s="677" t="s">
        <v>3552</v>
      </c>
      <c r="BD31" s="677" t="s">
        <v>3553</v>
      </c>
      <c r="BE31" s="677"/>
      <c r="BF31" s="677" t="s">
        <v>3553</v>
      </c>
      <c r="BG31" s="678"/>
      <c r="BH31" s="678" t="s">
        <v>3552</v>
      </c>
      <c r="BI31" s="678" t="s">
        <v>3553</v>
      </c>
      <c r="BJ31" s="678"/>
      <c r="BK31" s="678" t="s">
        <v>3552</v>
      </c>
      <c r="BL31" s="678"/>
      <c r="BM31" s="678"/>
      <c r="BN31" s="678" t="s">
        <v>3553</v>
      </c>
      <c r="BO31" s="678" t="s">
        <v>3552</v>
      </c>
      <c r="BP31" s="678" t="s">
        <v>3552</v>
      </c>
      <c r="BQ31" s="678"/>
      <c r="BR31" s="678" t="s">
        <v>3552</v>
      </c>
      <c r="BS31" s="678" t="s">
        <v>3552</v>
      </c>
      <c r="BT31" s="678"/>
      <c r="BU31" s="678" t="s">
        <v>3551</v>
      </c>
      <c r="BV31" s="678" t="s">
        <v>3553</v>
      </c>
      <c r="BW31" s="678" t="s">
        <v>3552</v>
      </c>
      <c r="BX31" s="678"/>
      <c r="BY31" s="678" t="s">
        <v>3553</v>
      </c>
      <c r="BZ31" s="678"/>
      <c r="CA31" s="678" t="s">
        <v>3553</v>
      </c>
      <c r="CB31" s="678"/>
      <c r="CC31" s="678" t="s">
        <v>3552</v>
      </c>
      <c r="CD31" s="678" t="s">
        <v>3553</v>
      </c>
      <c r="CE31" s="678"/>
      <c r="CF31" s="678"/>
      <c r="CG31" s="678"/>
      <c r="CH31" s="678"/>
      <c r="CI31" s="678"/>
      <c r="CJ31" s="678"/>
      <c r="CK31" s="678" t="s">
        <v>3553</v>
      </c>
      <c r="CL31" s="678"/>
      <c r="CM31" s="678" t="s">
        <v>3552</v>
      </c>
      <c r="CN31" s="678"/>
      <c r="CO31" s="678" t="s">
        <v>3552</v>
      </c>
      <c r="CP31" s="678" t="s">
        <v>3552</v>
      </c>
      <c r="CQ31" s="678" t="s">
        <v>3551</v>
      </c>
      <c r="CR31" s="678" t="s">
        <v>3553</v>
      </c>
      <c r="CS31" s="678"/>
      <c r="CT31" s="678"/>
      <c r="CU31" s="678" t="s">
        <v>3552</v>
      </c>
      <c r="CV31" s="678" t="s">
        <v>3552</v>
      </c>
      <c r="CW31" s="678"/>
      <c r="CX31" s="678"/>
      <c r="CY31" s="678" t="s">
        <v>3552</v>
      </c>
      <c r="CZ31" s="678" t="s">
        <v>3552</v>
      </c>
      <c r="DA31" s="678"/>
      <c r="DB31" s="678"/>
      <c r="DC31" s="678" t="s">
        <v>3553</v>
      </c>
      <c r="DD31" s="678" t="s">
        <v>3552</v>
      </c>
      <c r="DE31" s="678" t="s">
        <v>3553</v>
      </c>
      <c r="DF31" s="678"/>
      <c r="DG31" s="678"/>
      <c r="DH31" s="678"/>
      <c r="DI31" s="678"/>
      <c r="DJ31" s="678"/>
      <c r="DK31" s="678" t="s">
        <v>3552</v>
      </c>
      <c r="DL31" s="678"/>
      <c r="DM31" s="678"/>
      <c r="DN31" s="678"/>
      <c r="DO31" s="678"/>
      <c r="DP31" s="678"/>
      <c r="DQ31" s="678"/>
      <c r="DR31" s="678" t="s">
        <v>3553</v>
      </c>
      <c r="DS31" s="678"/>
      <c r="DT31" s="678"/>
      <c r="DU31" s="678" t="s">
        <v>3552</v>
      </c>
      <c r="DV31" s="678" t="s">
        <v>3553</v>
      </c>
      <c r="DW31" s="678" t="s">
        <v>3552</v>
      </c>
      <c r="DX31" s="678"/>
      <c r="DY31" s="678"/>
      <c r="DZ31" s="678" t="s">
        <v>3552</v>
      </c>
      <c r="EA31" s="678"/>
      <c r="EB31" s="678"/>
      <c r="EC31" s="678"/>
    </row>
    <row r="32">
      <c r="A32" s="685" t="s">
        <v>3640</v>
      </c>
      <c r="B32" s="669">
        <f t="shared" ref="B32:G32" si="46">COUNTIF($P32:$ADO32,B$1)</f>
        <v>0</v>
      </c>
      <c r="C32" s="669">
        <f t="shared" si="46"/>
        <v>0</v>
      </c>
      <c r="D32" s="669">
        <f t="shared" si="46"/>
        <v>25</v>
      </c>
      <c r="E32" s="669">
        <f t="shared" si="46"/>
        <v>7</v>
      </c>
      <c r="F32" s="669">
        <f t="shared" si="46"/>
        <v>0</v>
      </c>
      <c r="G32" s="669">
        <f t="shared" si="46"/>
        <v>0</v>
      </c>
      <c r="H32" s="670">
        <f t="shared" si="42"/>
        <v>32</v>
      </c>
      <c r="I32" s="669" t="str">
        <f>IFERROR(__xludf.DUMMYFUNCTION("if(sum(B32:G32)=0,"""",SPARKLINE(B32:G32,{""charttype"",""line"";""color"",""lightgrey"";""linewidth"",2}))"),"")</f>
        <v/>
      </c>
      <c r="J32" s="671" t="str">
        <f t="shared" ref="J32:O32" si="47">IFERROR(REPT("|",round(COUNTIF($P32:$ADO32,J$1)/$H32*10,0)),"")</f>
        <v/>
      </c>
      <c r="K32" s="672" t="str">
        <f t="shared" si="47"/>
        <v/>
      </c>
      <c r="L32" s="672" t="str">
        <f t="shared" si="47"/>
        <v>||||||||</v>
      </c>
      <c r="M32" s="673" t="str">
        <f t="shared" si="47"/>
        <v>||</v>
      </c>
      <c r="N32" s="674" t="str">
        <f t="shared" si="47"/>
        <v/>
      </c>
      <c r="O32" s="675" t="str">
        <f t="shared" si="47"/>
        <v/>
      </c>
      <c r="P32" s="676"/>
      <c r="Q32" s="9"/>
      <c r="R32" s="9"/>
      <c r="S32" s="677" t="s">
        <v>3551</v>
      </c>
      <c r="T32" s="677"/>
      <c r="U32" s="677" t="s">
        <v>3551</v>
      </c>
      <c r="V32" s="9"/>
      <c r="W32" s="9"/>
      <c r="X32" s="9"/>
      <c r="Y32" s="677" t="s">
        <v>3551</v>
      </c>
      <c r="Z32" s="677" t="s">
        <v>3551</v>
      </c>
      <c r="AA32" s="9"/>
      <c r="AB32" s="9"/>
      <c r="AC32" s="9"/>
      <c r="AD32" s="9"/>
      <c r="AE32" s="677" t="s">
        <v>3551</v>
      </c>
      <c r="AF32" s="9"/>
      <c r="AG32" s="9"/>
      <c r="AH32" s="677" t="s">
        <v>3551</v>
      </c>
      <c r="AI32" s="9"/>
      <c r="AJ32" s="9"/>
      <c r="AK32" s="9"/>
      <c r="AL32" s="9"/>
      <c r="AM32" s="9"/>
      <c r="AN32" s="9"/>
      <c r="AO32" s="9"/>
      <c r="AP32" s="9"/>
      <c r="AQ32" s="677" t="s">
        <v>3552</v>
      </c>
      <c r="AR32" s="9"/>
      <c r="AS32" s="9"/>
      <c r="AT32" s="677" t="s">
        <v>3551</v>
      </c>
      <c r="AU32" s="9"/>
      <c r="AV32" s="9"/>
      <c r="AW32" s="9"/>
      <c r="AX32" s="677" t="s">
        <v>3551</v>
      </c>
      <c r="AY32" s="677" t="s">
        <v>3551</v>
      </c>
      <c r="AZ32" s="9"/>
      <c r="BA32" s="9"/>
      <c r="BB32" s="9"/>
      <c r="BC32" s="9"/>
      <c r="BD32" s="677" t="s">
        <v>3551</v>
      </c>
      <c r="BE32" s="9"/>
      <c r="BF32" s="677" t="s">
        <v>3551</v>
      </c>
      <c r="BG32" s="676"/>
      <c r="BH32" s="676"/>
      <c r="BI32" s="678" t="s">
        <v>3551</v>
      </c>
      <c r="BJ32" s="676"/>
      <c r="BK32" s="676"/>
      <c r="BL32" s="676"/>
      <c r="BM32" s="676"/>
      <c r="BN32" s="678" t="s">
        <v>3551</v>
      </c>
      <c r="BO32" s="678" t="s">
        <v>3551</v>
      </c>
      <c r="BP32" s="676"/>
      <c r="BQ32" s="678" t="s">
        <v>3551</v>
      </c>
      <c r="BR32" s="678" t="s">
        <v>3551</v>
      </c>
      <c r="BS32" s="678" t="s">
        <v>3552</v>
      </c>
      <c r="BT32" s="676"/>
      <c r="BU32" s="678"/>
      <c r="BV32" s="678"/>
      <c r="BW32" s="678" t="s">
        <v>3552</v>
      </c>
      <c r="BX32" s="678" t="s">
        <v>3551</v>
      </c>
      <c r="BY32" s="676"/>
      <c r="BZ32" s="676"/>
      <c r="CA32" s="676"/>
      <c r="CB32" s="676"/>
      <c r="CC32" s="676"/>
      <c r="CD32" s="676"/>
      <c r="CE32" s="676"/>
      <c r="CF32" s="676"/>
      <c r="CG32" s="676"/>
      <c r="CH32" s="676"/>
      <c r="CI32" s="678" t="s">
        <v>3552</v>
      </c>
      <c r="CJ32" s="676"/>
      <c r="CK32" s="676"/>
      <c r="CL32" s="676"/>
      <c r="CM32" s="676"/>
      <c r="CN32" s="676"/>
      <c r="CO32" s="676"/>
      <c r="CP32" s="678"/>
      <c r="CQ32" s="678" t="s">
        <v>3551</v>
      </c>
      <c r="CR32" s="678"/>
      <c r="CS32" s="678"/>
      <c r="CT32" s="678"/>
      <c r="CU32" s="678"/>
      <c r="CV32" s="678"/>
      <c r="CW32" s="678"/>
      <c r="CX32" s="678"/>
      <c r="CY32" s="678" t="s">
        <v>3551</v>
      </c>
      <c r="CZ32" s="678" t="s">
        <v>3551</v>
      </c>
      <c r="DA32" s="678"/>
      <c r="DB32" s="678"/>
      <c r="DC32" s="678" t="s">
        <v>3551</v>
      </c>
      <c r="DD32" s="678"/>
      <c r="DE32" s="678" t="s">
        <v>3552</v>
      </c>
      <c r="DF32" s="678"/>
      <c r="DG32" s="678"/>
      <c r="DH32" s="678"/>
      <c r="DI32" s="678"/>
      <c r="DJ32" s="678"/>
      <c r="DK32" s="678" t="s">
        <v>3551</v>
      </c>
      <c r="DL32" s="678"/>
      <c r="DM32" s="678"/>
      <c r="DN32" s="678" t="s">
        <v>3551</v>
      </c>
      <c r="DO32" s="678"/>
      <c r="DP32" s="678"/>
      <c r="DQ32" s="678"/>
      <c r="DR32" s="678"/>
      <c r="DS32" s="678"/>
      <c r="DT32" s="678" t="s">
        <v>3552</v>
      </c>
      <c r="DU32" s="678" t="s">
        <v>3551</v>
      </c>
      <c r="DV32" s="678" t="s">
        <v>3552</v>
      </c>
      <c r="DW32" s="678"/>
      <c r="DX32" s="678"/>
      <c r="DY32" s="678"/>
      <c r="DZ32" s="678" t="s">
        <v>3551</v>
      </c>
      <c r="EA32" s="678"/>
      <c r="EB32" s="678"/>
      <c r="EC32" s="678"/>
    </row>
    <row r="33">
      <c r="A33" s="660" t="s">
        <v>149</v>
      </c>
      <c r="B33" s="686"/>
      <c r="C33" s="686"/>
      <c r="D33" s="686"/>
      <c r="E33" s="686"/>
      <c r="F33" s="686"/>
      <c r="G33" s="686"/>
      <c r="H33" s="687"/>
      <c r="I33" s="686"/>
      <c r="J33" s="686"/>
      <c r="K33" s="688"/>
      <c r="L33" s="688"/>
      <c r="M33" s="689"/>
      <c r="N33" s="690"/>
      <c r="O33" s="691"/>
      <c r="P33" s="667"/>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667"/>
      <c r="BH33" s="667"/>
      <c r="BI33" s="667"/>
      <c r="BJ33" s="667"/>
      <c r="BK33" s="667"/>
      <c r="BL33" s="667"/>
      <c r="BM33" s="667"/>
      <c r="BN33" s="667"/>
      <c r="BO33" s="667"/>
      <c r="BP33" s="667"/>
      <c r="BQ33" s="667"/>
      <c r="BR33" s="667"/>
      <c r="BS33" s="667"/>
      <c r="BT33" s="667"/>
      <c r="BU33" s="667"/>
      <c r="BV33" s="667"/>
      <c r="BW33" s="667"/>
      <c r="BX33" s="667"/>
      <c r="BY33" s="667"/>
      <c r="BZ33" s="667"/>
      <c r="CA33" s="667"/>
      <c r="CB33" s="667"/>
      <c r="CC33" s="667"/>
      <c r="CD33" s="667"/>
      <c r="CE33" s="667"/>
      <c r="CF33" s="667"/>
      <c r="CG33" s="667"/>
      <c r="CH33" s="667"/>
      <c r="CI33" s="667"/>
      <c r="CJ33" s="667"/>
      <c r="CK33" s="667"/>
      <c r="CL33" s="667"/>
      <c r="CM33" s="667"/>
      <c r="CN33" s="667"/>
      <c r="CO33" s="667"/>
      <c r="CP33" s="667"/>
      <c r="CQ33" s="667"/>
      <c r="CR33" s="667"/>
      <c r="CS33" s="667"/>
      <c r="CT33" s="667"/>
      <c r="CU33" s="667"/>
      <c r="CV33" s="667"/>
      <c r="CW33" s="667"/>
      <c r="CX33" s="667"/>
      <c r="CY33" s="667"/>
      <c r="CZ33" s="667"/>
      <c r="DA33" s="667"/>
      <c r="DB33" s="667"/>
      <c r="DC33" s="667"/>
      <c r="DD33" s="667"/>
      <c r="DE33" s="667"/>
      <c r="DF33" s="667"/>
      <c r="DG33" s="667"/>
      <c r="DH33" s="667"/>
      <c r="DI33" s="667"/>
      <c r="DJ33" s="667"/>
      <c r="DK33" s="667"/>
      <c r="DL33" s="667"/>
      <c r="DM33" s="667"/>
      <c r="DN33" s="667"/>
      <c r="DO33" s="667"/>
      <c r="DP33" s="667"/>
      <c r="DQ33" s="667"/>
      <c r="DR33" s="678" t="s">
        <v>3549</v>
      </c>
      <c r="DS33" s="667"/>
      <c r="DT33" s="667"/>
      <c r="DU33" s="667"/>
      <c r="DV33" s="667"/>
      <c r="DW33" s="667"/>
      <c r="DX33" s="667"/>
      <c r="DY33" s="667"/>
      <c r="DZ33" s="667"/>
      <c r="EA33" s="667"/>
      <c r="EB33" s="667"/>
      <c r="EC33" s="667"/>
    </row>
    <row r="34">
      <c r="A34" s="668" t="s">
        <v>150</v>
      </c>
      <c r="B34" s="669">
        <f t="shared" ref="B34:G34" si="48">COUNTIF($P34:$ADO34,B$1)</f>
        <v>6</v>
      </c>
      <c r="C34" s="669">
        <f t="shared" si="48"/>
        <v>1</v>
      </c>
      <c r="D34" s="669">
        <f t="shared" si="48"/>
        <v>15</v>
      </c>
      <c r="E34" s="669">
        <f t="shared" si="48"/>
        <v>37</v>
      </c>
      <c r="F34" s="669">
        <f t="shared" si="48"/>
        <v>8</v>
      </c>
      <c r="G34" s="669">
        <f t="shared" si="48"/>
        <v>0</v>
      </c>
      <c r="H34" s="670">
        <f>COUNTA(P34:ADO34)</f>
        <v>67</v>
      </c>
      <c r="I34" s="669" t="str">
        <f>IFERROR(__xludf.DUMMYFUNCTION("if(sum(B34:G34)=0,"""",SPARKLINE(B34:G34,{""charttype"",""line"";""color"",""lightgrey"";""linewidth"",2}))"),"")</f>
        <v/>
      </c>
      <c r="J34" s="671" t="str">
        <f t="shared" ref="J34:O34" si="49">IFERROR(REPT("|",round(COUNTIF($P34:$ADO34,J$1)/$H34*10,0)),"")</f>
        <v>|</v>
      </c>
      <c r="K34" s="672" t="str">
        <f t="shared" si="49"/>
        <v/>
      </c>
      <c r="L34" s="672" t="str">
        <f t="shared" si="49"/>
        <v>||</v>
      </c>
      <c r="M34" s="673" t="str">
        <f t="shared" si="49"/>
        <v>||||||</v>
      </c>
      <c r="N34" s="674" t="str">
        <f t="shared" si="49"/>
        <v>|</v>
      </c>
      <c r="O34" s="675" t="str">
        <f t="shared" si="49"/>
        <v/>
      </c>
      <c r="P34" s="676"/>
      <c r="Q34" s="677" t="s">
        <v>3553</v>
      </c>
      <c r="R34" s="677" t="s">
        <v>3552</v>
      </c>
      <c r="S34" s="677" t="s">
        <v>3552</v>
      </c>
      <c r="T34" s="677"/>
      <c r="U34" s="677" t="s">
        <v>3552</v>
      </c>
      <c r="V34" s="9"/>
      <c r="W34" s="9"/>
      <c r="X34" s="677" t="s">
        <v>3552</v>
      </c>
      <c r="Y34" s="677" t="s">
        <v>3552</v>
      </c>
      <c r="Z34" s="677" t="s">
        <v>3552</v>
      </c>
      <c r="AA34" s="677" t="s">
        <v>3553</v>
      </c>
      <c r="AB34" s="9"/>
      <c r="AC34" s="677"/>
      <c r="AD34" s="677" t="s">
        <v>3552</v>
      </c>
      <c r="AE34" s="677" t="s">
        <v>3552</v>
      </c>
      <c r="AF34" s="677" t="s">
        <v>3552</v>
      </c>
      <c r="AG34" s="677" t="s">
        <v>3552</v>
      </c>
      <c r="AH34" s="9"/>
      <c r="AI34" s="9"/>
      <c r="AJ34" s="677" t="s">
        <v>3552</v>
      </c>
      <c r="AK34" s="677" t="s">
        <v>3552</v>
      </c>
      <c r="AL34" s="9"/>
      <c r="AM34" s="9"/>
      <c r="AN34" s="677" t="s">
        <v>3553</v>
      </c>
      <c r="AO34" s="9"/>
      <c r="AP34" s="677" t="s">
        <v>3549</v>
      </c>
      <c r="AQ34" s="677" t="s">
        <v>3552</v>
      </c>
      <c r="AR34" s="9"/>
      <c r="AS34" s="677" t="s">
        <v>3552</v>
      </c>
      <c r="AT34" s="677" t="s">
        <v>3553</v>
      </c>
      <c r="AU34" s="677" t="s">
        <v>3552</v>
      </c>
      <c r="AV34" s="677" t="s">
        <v>3551</v>
      </c>
      <c r="AW34" s="9"/>
      <c r="AX34" s="677" t="s">
        <v>3552</v>
      </c>
      <c r="AY34" s="677" t="s">
        <v>3552</v>
      </c>
      <c r="AZ34" s="9"/>
      <c r="BA34" s="9"/>
      <c r="BB34" s="677" t="s">
        <v>3551</v>
      </c>
      <c r="BC34" s="677" t="s">
        <v>3552</v>
      </c>
      <c r="BD34" s="677" t="s">
        <v>3552</v>
      </c>
      <c r="BE34" s="9"/>
      <c r="BF34" s="9"/>
      <c r="BG34" s="676"/>
      <c r="BH34" s="676"/>
      <c r="BI34" s="678" t="s">
        <v>3552</v>
      </c>
      <c r="BJ34" s="678" t="s">
        <v>3551</v>
      </c>
      <c r="BK34" s="678" t="s">
        <v>3551</v>
      </c>
      <c r="BL34" s="678" t="s">
        <v>3551</v>
      </c>
      <c r="BM34" s="676"/>
      <c r="BN34" s="678" t="s">
        <v>3552</v>
      </c>
      <c r="BO34" s="678" t="s">
        <v>3551</v>
      </c>
      <c r="BP34" s="678" t="s">
        <v>3551</v>
      </c>
      <c r="BQ34" s="678" t="s">
        <v>3552</v>
      </c>
      <c r="BR34" s="678" t="s">
        <v>3551</v>
      </c>
      <c r="BS34" s="678" t="s">
        <v>3553</v>
      </c>
      <c r="BT34" s="678" t="s">
        <v>3553</v>
      </c>
      <c r="BU34" s="678" t="s">
        <v>3551</v>
      </c>
      <c r="BV34" s="678" t="s">
        <v>3552</v>
      </c>
      <c r="BW34" s="678" t="s">
        <v>3549</v>
      </c>
      <c r="BX34" s="678" t="s">
        <v>3552</v>
      </c>
      <c r="BY34" s="678" t="s">
        <v>3552</v>
      </c>
      <c r="BZ34" s="676"/>
      <c r="CA34" s="678" t="s">
        <v>3549</v>
      </c>
      <c r="CB34" s="676"/>
      <c r="CC34" s="678" t="s">
        <v>3551</v>
      </c>
      <c r="CD34" s="678" t="s">
        <v>3551</v>
      </c>
      <c r="CE34" s="676"/>
      <c r="CF34" s="676"/>
      <c r="CG34" s="676"/>
      <c r="CH34" s="676"/>
      <c r="CI34" s="678" t="s">
        <v>3552</v>
      </c>
      <c r="CJ34" s="676"/>
      <c r="CK34" s="678" t="s">
        <v>3552</v>
      </c>
      <c r="CL34" s="676"/>
      <c r="CM34" s="676"/>
      <c r="CN34" s="676"/>
      <c r="CO34" s="678" t="s">
        <v>3552</v>
      </c>
      <c r="CP34" s="678"/>
      <c r="CQ34" s="678" t="s">
        <v>3549</v>
      </c>
      <c r="CR34" s="678" t="s">
        <v>3552</v>
      </c>
      <c r="CS34" s="678"/>
      <c r="CT34" s="678" t="s">
        <v>3552</v>
      </c>
      <c r="CU34" s="678"/>
      <c r="CV34" s="678"/>
      <c r="CW34" s="678"/>
      <c r="CX34" s="678"/>
      <c r="CY34" s="678" t="s">
        <v>3549</v>
      </c>
      <c r="CZ34" s="678" t="s">
        <v>3550</v>
      </c>
      <c r="DA34" s="678"/>
      <c r="DB34" s="678" t="s">
        <v>3551</v>
      </c>
      <c r="DC34" s="678" t="s">
        <v>3552</v>
      </c>
      <c r="DD34" s="678" t="s">
        <v>3551</v>
      </c>
      <c r="DE34" s="678" t="s">
        <v>3552</v>
      </c>
      <c r="DF34" s="678" t="s">
        <v>3553</v>
      </c>
      <c r="DG34" s="678"/>
      <c r="DH34" s="678"/>
      <c r="DI34" s="678" t="s">
        <v>3551</v>
      </c>
      <c r="DJ34" s="678"/>
      <c r="DK34" s="678" t="s">
        <v>3551</v>
      </c>
      <c r="DL34" s="678"/>
      <c r="DM34" s="678"/>
      <c r="DN34" s="678" t="s">
        <v>3552</v>
      </c>
      <c r="DO34" s="678"/>
      <c r="DP34" s="678"/>
      <c r="DQ34" s="678"/>
      <c r="DR34" s="678" t="s">
        <v>3553</v>
      </c>
      <c r="DS34" s="678"/>
      <c r="DT34" s="678" t="s">
        <v>3552</v>
      </c>
      <c r="DU34" s="678" t="s">
        <v>3549</v>
      </c>
      <c r="DV34" s="678" t="s">
        <v>3552</v>
      </c>
      <c r="DW34" s="678" t="s">
        <v>3552</v>
      </c>
      <c r="DX34" s="678"/>
      <c r="DY34" s="678"/>
      <c r="DZ34" s="678" t="s">
        <v>3552</v>
      </c>
      <c r="EA34" s="678"/>
      <c r="EB34" s="678"/>
      <c r="EC34" s="678"/>
    </row>
    <row r="35">
      <c r="A35" s="660" t="s">
        <v>164</v>
      </c>
      <c r="B35" s="686"/>
      <c r="C35" s="686"/>
      <c r="D35" s="686"/>
      <c r="E35" s="686"/>
      <c r="F35" s="686"/>
      <c r="G35" s="686"/>
      <c r="H35" s="687"/>
      <c r="I35" s="686"/>
      <c r="J35" s="686"/>
      <c r="K35" s="688"/>
      <c r="L35" s="688"/>
      <c r="M35" s="689"/>
      <c r="N35" s="690"/>
      <c r="O35" s="691"/>
      <c r="P35" s="667"/>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667"/>
      <c r="BH35" s="667"/>
      <c r="BI35" s="667"/>
      <c r="BJ35" s="667"/>
      <c r="BK35" s="667"/>
      <c r="BL35" s="667"/>
      <c r="BM35" s="667"/>
      <c r="BN35" s="667"/>
      <c r="BO35" s="667"/>
      <c r="BP35" s="667"/>
      <c r="BQ35" s="667"/>
      <c r="BR35" s="667"/>
      <c r="BS35" s="667"/>
      <c r="BT35" s="667"/>
      <c r="BU35" s="667"/>
      <c r="BV35" s="667"/>
      <c r="BW35" s="667"/>
      <c r="BX35" s="667"/>
      <c r="BY35" s="667"/>
      <c r="BZ35" s="667"/>
      <c r="CA35" s="667"/>
      <c r="CB35" s="667"/>
      <c r="CC35" s="667"/>
      <c r="CD35" s="667"/>
      <c r="CE35" s="667"/>
      <c r="CF35" s="667"/>
      <c r="CG35" s="667"/>
      <c r="CH35" s="667"/>
      <c r="CI35" s="667"/>
      <c r="CJ35" s="667"/>
      <c r="CK35" s="667"/>
      <c r="CL35" s="667"/>
      <c r="CM35" s="667"/>
      <c r="CN35" s="667"/>
      <c r="CO35" s="667"/>
      <c r="CP35" s="667"/>
      <c r="CQ35" s="667"/>
      <c r="CR35" s="667"/>
      <c r="CS35" s="667"/>
      <c r="CT35" s="667"/>
      <c r="CU35" s="667"/>
      <c r="CV35" s="667"/>
      <c r="CW35" s="667"/>
      <c r="CX35" s="667"/>
      <c r="CY35" s="667"/>
      <c r="CZ35" s="667"/>
      <c r="DA35" s="667"/>
      <c r="DB35" s="667"/>
      <c r="DC35" s="667"/>
      <c r="DD35" s="667"/>
      <c r="DE35" s="667"/>
      <c r="DF35" s="667"/>
      <c r="DG35" s="667"/>
      <c r="DH35" s="667"/>
      <c r="DI35" s="667"/>
      <c r="DJ35" s="667"/>
      <c r="DK35" s="667"/>
      <c r="DL35" s="667"/>
      <c r="DM35" s="667"/>
      <c r="DN35" s="667"/>
      <c r="DO35" s="667"/>
      <c r="DP35" s="667"/>
      <c r="DQ35" s="667"/>
      <c r="DR35" s="667"/>
      <c r="DS35" s="667"/>
      <c r="DT35" s="667"/>
      <c r="DU35" s="667"/>
      <c r="DV35" s="667"/>
      <c r="DW35" s="667"/>
      <c r="DX35" s="667"/>
      <c r="DY35" s="667"/>
      <c r="DZ35" s="667"/>
      <c r="EA35" s="667"/>
      <c r="EB35" s="667"/>
      <c r="EC35" s="667"/>
    </row>
    <row r="36">
      <c r="A36" s="668" t="s">
        <v>165</v>
      </c>
      <c r="B36" s="669">
        <f t="shared" ref="B36:G36" si="50">COUNTIF($P36:$ADO36,B$1)</f>
        <v>0</v>
      </c>
      <c r="C36" s="669">
        <f t="shared" si="50"/>
        <v>5</v>
      </c>
      <c r="D36" s="669">
        <f t="shared" si="50"/>
        <v>15</v>
      </c>
      <c r="E36" s="669">
        <f t="shared" si="50"/>
        <v>4</v>
      </c>
      <c r="F36" s="669">
        <f t="shared" si="50"/>
        <v>1</v>
      </c>
      <c r="G36" s="669">
        <f t="shared" si="50"/>
        <v>0</v>
      </c>
      <c r="H36" s="670">
        <f t="shared" ref="H36:H39" si="53">COUNTA(P36:ADO36)</f>
        <v>25</v>
      </c>
      <c r="I36" s="669" t="str">
        <f>IFERROR(__xludf.DUMMYFUNCTION("if(sum(B36:G36)=0,"""",SPARKLINE(B36:G36,{""charttype"",""line"";""color"",""lightgrey"";""linewidth"",2}))"),"")</f>
        <v/>
      </c>
      <c r="J36" s="671" t="str">
        <f t="shared" ref="J36:O36" si="51">IFERROR(REPT("|",round(COUNTIF($P36:$ADO36,J$1)/$H36*10,0)),"")</f>
        <v/>
      </c>
      <c r="K36" s="672" t="str">
        <f t="shared" si="51"/>
        <v>||</v>
      </c>
      <c r="L36" s="672" t="str">
        <f t="shared" si="51"/>
        <v>||||||</v>
      </c>
      <c r="M36" s="673" t="str">
        <f t="shared" si="51"/>
        <v>||</v>
      </c>
      <c r="N36" s="674" t="str">
        <f t="shared" si="51"/>
        <v/>
      </c>
      <c r="O36" s="675" t="str">
        <f t="shared" si="51"/>
        <v/>
      </c>
      <c r="P36" s="676"/>
      <c r="Q36" s="9"/>
      <c r="R36" s="9"/>
      <c r="S36" s="677" t="s">
        <v>3551</v>
      </c>
      <c r="T36" s="677"/>
      <c r="U36" s="677" t="s">
        <v>3551</v>
      </c>
      <c r="V36" s="9"/>
      <c r="W36" s="677"/>
      <c r="X36" s="9"/>
      <c r="Y36" s="9"/>
      <c r="Z36" s="677" t="s">
        <v>3551</v>
      </c>
      <c r="AA36" s="677" t="s">
        <v>3551</v>
      </c>
      <c r="AB36" s="677" t="s">
        <v>3551</v>
      </c>
      <c r="AC36" s="9"/>
      <c r="AD36" s="9"/>
      <c r="AE36" s="677" t="s">
        <v>3551</v>
      </c>
      <c r="AF36" s="9"/>
      <c r="AG36" s="9"/>
      <c r="AH36" s="677" t="s">
        <v>3551</v>
      </c>
      <c r="AI36" s="9"/>
      <c r="AJ36" s="9"/>
      <c r="AK36" s="677" t="s">
        <v>3551</v>
      </c>
      <c r="AL36" s="9"/>
      <c r="AM36" s="9"/>
      <c r="AN36" s="9"/>
      <c r="AO36" s="9"/>
      <c r="AP36" s="9"/>
      <c r="AQ36" s="677" t="s">
        <v>3550</v>
      </c>
      <c r="AR36" s="9"/>
      <c r="AS36" s="9"/>
      <c r="AT36" s="9"/>
      <c r="AU36" s="9"/>
      <c r="AV36" s="9"/>
      <c r="AW36" s="9"/>
      <c r="AX36" s="677" t="s">
        <v>3550</v>
      </c>
      <c r="AY36" s="9"/>
      <c r="AZ36" s="9"/>
      <c r="BA36" s="9"/>
      <c r="BB36" s="9"/>
      <c r="BC36" s="9"/>
      <c r="BD36" s="9"/>
      <c r="BE36" s="9"/>
      <c r="BF36" s="9"/>
      <c r="BG36" s="676"/>
      <c r="BH36" s="678" t="s">
        <v>3551</v>
      </c>
      <c r="BI36" s="676"/>
      <c r="BJ36" s="676"/>
      <c r="BK36" s="678"/>
      <c r="BL36" s="678" t="s">
        <v>3552</v>
      </c>
      <c r="BM36" s="676"/>
      <c r="BN36" s="678" t="s">
        <v>3551</v>
      </c>
      <c r="BO36" s="676"/>
      <c r="BP36" s="676"/>
      <c r="BQ36" s="676"/>
      <c r="BR36" s="678" t="s">
        <v>3551</v>
      </c>
      <c r="BS36" s="678" t="s">
        <v>3553</v>
      </c>
      <c r="BT36" s="676"/>
      <c r="BU36" s="678"/>
      <c r="BV36" s="678" t="s">
        <v>3552</v>
      </c>
      <c r="BW36" s="676"/>
      <c r="BX36" s="676"/>
      <c r="BY36" s="676"/>
      <c r="BZ36" s="676"/>
      <c r="CA36" s="676"/>
      <c r="CB36" s="676"/>
      <c r="CC36" s="676"/>
      <c r="CD36" s="676"/>
      <c r="CE36" s="676"/>
      <c r="CF36" s="676"/>
      <c r="CG36" s="676"/>
      <c r="CH36" s="676"/>
      <c r="CI36" s="676"/>
      <c r="CJ36" s="676"/>
      <c r="CK36" s="676"/>
      <c r="CL36" s="676"/>
      <c r="CM36" s="676"/>
      <c r="CN36" s="676"/>
      <c r="CO36" s="676"/>
      <c r="CP36" s="678"/>
      <c r="CQ36" s="678" t="s">
        <v>3551</v>
      </c>
      <c r="CR36" s="678" t="s">
        <v>3551</v>
      </c>
      <c r="CS36" s="678"/>
      <c r="CT36" s="678"/>
      <c r="CU36" s="678"/>
      <c r="CV36" s="678"/>
      <c r="CW36" s="678"/>
      <c r="CX36" s="678"/>
      <c r="CY36" s="678" t="s">
        <v>3550</v>
      </c>
      <c r="CZ36" s="678"/>
      <c r="DA36" s="678"/>
      <c r="DB36" s="678"/>
      <c r="DC36" s="678" t="s">
        <v>3550</v>
      </c>
      <c r="DD36" s="678"/>
      <c r="DE36" s="678"/>
      <c r="DF36" s="678"/>
      <c r="DG36" s="678"/>
      <c r="DH36" s="678"/>
      <c r="DI36" s="678" t="s">
        <v>3552</v>
      </c>
      <c r="DJ36" s="678"/>
      <c r="DK36" s="678" t="s">
        <v>3551</v>
      </c>
      <c r="DL36" s="678"/>
      <c r="DM36" s="678"/>
      <c r="DN36" s="678"/>
      <c r="DO36" s="678"/>
      <c r="DP36" s="678"/>
      <c r="DQ36" s="678"/>
      <c r="DR36" s="678"/>
      <c r="DS36" s="678"/>
      <c r="DT36" s="678"/>
      <c r="DU36" s="678" t="s">
        <v>3550</v>
      </c>
      <c r="DV36" s="678" t="s">
        <v>3551</v>
      </c>
      <c r="DW36" s="678"/>
      <c r="DX36" s="678"/>
      <c r="DY36" s="678"/>
      <c r="DZ36" s="678" t="s">
        <v>3552</v>
      </c>
      <c r="EA36" s="678"/>
      <c r="EB36" s="678"/>
      <c r="EC36" s="678"/>
    </row>
    <row r="37">
      <c r="A37" s="668" t="s">
        <v>3641</v>
      </c>
      <c r="B37" s="669">
        <f t="shared" ref="B37:G37" si="52">COUNTIF($P37:$ADO37,B$1)</f>
        <v>0</v>
      </c>
      <c r="C37" s="669">
        <f t="shared" si="52"/>
        <v>0</v>
      </c>
      <c r="D37" s="669">
        <f t="shared" si="52"/>
        <v>11</v>
      </c>
      <c r="E37" s="669">
        <f t="shared" si="52"/>
        <v>13</v>
      </c>
      <c r="F37" s="669">
        <f t="shared" si="52"/>
        <v>1</v>
      </c>
      <c r="G37" s="669">
        <f t="shared" si="52"/>
        <v>0</v>
      </c>
      <c r="H37" s="670">
        <f t="shared" si="53"/>
        <v>25</v>
      </c>
      <c r="I37" s="669" t="str">
        <f>IFERROR(__xludf.DUMMYFUNCTION("if(sum(B37:G37)=0,"""",SPARKLINE(B37:G37,{""charttype"",""line"";""color"",""lightgrey"";""linewidth"",2}))"),"")</f>
        <v/>
      </c>
      <c r="J37" s="671" t="str">
        <f t="shared" ref="J37:O37" si="54">IFERROR(REPT("|",round(COUNTIF($P37:$ADO37,J$1)/$H37*10,0)),"")</f>
        <v/>
      </c>
      <c r="K37" s="672" t="str">
        <f t="shared" si="54"/>
        <v/>
      </c>
      <c r="L37" s="672" t="str">
        <f t="shared" si="54"/>
        <v>||||</v>
      </c>
      <c r="M37" s="673" t="str">
        <f t="shared" si="54"/>
        <v>|||||</v>
      </c>
      <c r="N37" s="674" t="str">
        <f t="shared" si="54"/>
        <v/>
      </c>
      <c r="O37" s="675" t="str">
        <f t="shared" si="54"/>
        <v/>
      </c>
      <c r="P37" s="676"/>
      <c r="Q37" s="9"/>
      <c r="R37" s="9"/>
      <c r="S37" s="677" t="s">
        <v>3552</v>
      </c>
      <c r="T37" s="677"/>
      <c r="U37" s="677" t="s">
        <v>3552</v>
      </c>
      <c r="V37" s="9"/>
      <c r="W37" s="9"/>
      <c r="X37" s="9"/>
      <c r="Y37" s="9"/>
      <c r="Z37" s="9"/>
      <c r="AA37" s="677" t="s">
        <v>3552</v>
      </c>
      <c r="AB37" s="677" t="s">
        <v>3552</v>
      </c>
      <c r="AC37" s="9"/>
      <c r="AD37" s="677" t="s">
        <v>3552</v>
      </c>
      <c r="AE37" s="677" t="s">
        <v>3552</v>
      </c>
      <c r="AF37" s="9"/>
      <c r="AG37" s="9"/>
      <c r="AH37" s="677" t="s">
        <v>3551</v>
      </c>
      <c r="AI37" s="9"/>
      <c r="AJ37" s="9"/>
      <c r="AK37" s="9"/>
      <c r="AL37" s="9"/>
      <c r="AM37" s="9"/>
      <c r="AN37" s="9"/>
      <c r="AO37" s="9"/>
      <c r="AP37" s="9"/>
      <c r="AQ37" s="677" t="s">
        <v>3553</v>
      </c>
      <c r="AR37" s="9"/>
      <c r="AS37" s="9"/>
      <c r="AT37" s="9"/>
      <c r="AU37" s="9"/>
      <c r="AV37" s="9"/>
      <c r="AW37" s="9"/>
      <c r="AX37" s="677" t="s">
        <v>3551</v>
      </c>
      <c r="AY37" s="9"/>
      <c r="AZ37" s="9"/>
      <c r="BA37" s="9"/>
      <c r="BB37" s="9"/>
      <c r="BC37" s="9"/>
      <c r="BD37" s="9"/>
      <c r="BE37" s="677" t="s">
        <v>3552</v>
      </c>
      <c r="BF37" s="677" t="s">
        <v>3551</v>
      </c>
      <c r="BG37" s="676"/>
      <c r="BH37" s="678" t="s">
        <v>3551</v>
      </c>
      <c r="BI37" s="676"/>
      <c r="BJ37" s="676"/>
      <c r="BK37" s="676"/>
      <c r="BL37" s="676"/>
      <c r="BM37" s="676"/>
      <c r="BN37" s="678" t="s">
        <v>3551</v>
      </c>
      <c r="BO37" s="676"/>
      <c r="BP37" s="676"/>
      <c r="BQ37" s="676"/>
      <c r="BR37" s="678" t="s">
        <v>3552</v>
      </c>
      <c r="BS37" s="678" t="s">
        <v>3552</v>
      </c>
      <c r="BT37" s="676"/>
      <c r="BU37" s="678"/>
      <c r="BV37" s="678" t="s">
        <v>3552</v>
      </c>
      <c r="BW37" s="678" t="s">
        <v>3551</v>
      </c>
      <c r="BX37" s="676"/>
      <c r="BY37" s="676"/>
      <c r="BZ37" s="676"/>
      <c r="CA37" s="676"/>
      <c r="CB37" s="676"/>
      <c r="CC37" s="676"/>
      <c r="CD37" s="676"/>
      <c r="CE37" s="676"/>
      <c r="CF37" s="676"/>
      <c r="CG37" s="676"/>
      <c r="CH37" s="676"/>
      <c r="CI37" s="676"/>
      <c r="CJ37" s="676"/>
      <c r="CK37" s="676"/>
      <c r="CL37" s="676"/>
      <c r="CM37" s="676"/>
      <c r="CN37" s="676"/>
      <c r="CO37" s="676"/>
      <c r="CP37" s="678"/>
      <c r="CQ37" s="678" t="s">
        <v>3552</v>
      </c>
      <c r="CR37" s="678"/>
      <c r="CS37" s="678"/>
      <c r="CT37" s="678"/>
      <c r="CU37" s="678"/>
      <c r="CV37" s="678"/>
      <c r="CW37" s="678"/>
      <c r="CX37" s="678"/>
      <c r="CY37" s="678" t="s">
        <v>3551</v>
      </c>
      <c r="CZ37" s="678"/>
      <c r="DA37" s="678"/>
      <c r="DB37" s="678"/>
      <c r="DC37" s="678" t="s">
        <v>3551</v>
      </c>
      <c r="DD37" s="678"/>
      <c r="DE37" s="678" t="s">
        <v>3552</v>
      </c>
      <c r="DF37" s="678"/>
      <c r="DG37" s="678"/>
      <c r="DH37" s="678"/>
      <c r="DI37" s="678"/>
      <c r="DJ37" s="678"/>
      <c r="DK37" s="678" t="s">
        <v>3551</v>
      </c>
      <c r="DL37" s="678"/>
      <c r="DM37" s="678"/>
      <c r="DN37" s="678"/>
      <c r="DO37" s="678"/>
      <c r="DP37" s="678"/>
      <c r="DQ37" s="678"/>
      <c r="DR37" s="678"/>
      <c r="DS37" s="678"/>
      <c r="DT37" s="678"/>
      <c r="DU37" s="678" t="s">
        <v>3551</v>
      </c>
      <c r="DV37" s="678" t="s">
        <v>3551</v>
      </c>
      <c r="DW37" s="678"/>
      <c r="DX37" s="678"/>
      <c r="DY37" s="678"/>
      <c r="DZ37" s="678" t="s">
        <v>3552</v>
      </c>
      <c r="EA37" s="678"/>
      <c r="EB37" s="678"/>
      <c r="EC37" s="678"/>
    </row>
    <row r="38">
      <c r="A38" s="695" t="s">
        <v>3642</v>
      </c>
      <c r="B38" s="669">
        <f t="shared" ref="B38:G38" si="55">COUNTIF($P38:$ADO38,B$1)</f>
        <v>1</v>
      </c>
      <c r="C38" s="669">
        <f t="shared" si="55"/>
        <v>5</v>
      </c>
      <c r="D38" s="669">
        <f t="shared" si="55"/>
        <v>19</v>
      </c>
      <c r="E38" s="669">
        <f t="shared" si="55"/>
        <v>2</v>
      </c>
      <c r="F38" s="669">
        <f t="shared" si="55"/>
        <v>0</v>
      </c>
      <c r="G38" s="669">
        <f t="shared" si="55"/>
        <v>0</v>
      </c>
      <c r="H38" s="670">
        <f t="shared" si="53"/>
        <v>27</v>
      </c>
      <c r="I38" s="669" t="str">
        <f>IFERROR(__xludf.DUMMYFUNCTION("if(sum(B38:G38)=0,"""",SPARKLINE(B38:G38,{""charttype"",""line"";""color"",""lightgrey"";""linewidth"",2}))"),"")</f>
        <v/>
      </c>
      <c r="J38" s="671" t="str">
        <f t="shared" ref="J38:O38" si="56">IFERROR(REPT("|",round(COUNTIF($P38:$ADO38,J$1)/$H38*10,0)),"")</f>
        <v/>
      </c>
      <c r="K38" s="672" t="str">
        <f t="shared" si="56"/>
        <v>||</v>
      </c>
      <c r="L38" s="672" t="str">
        <f t="shared" si="56"/>
        <v>|||||||</v>
      </c>
      <c r="M38" s="673" t="str">
        <f t="shared" si="56"/>
        <v>|</v>
      </c>
      <c r="N38" s="674" t="str">
        <f t="shared" si="56"/>
        <v/>
      </c>
      <c r="O38" s="675" t="str">
        <f t="shared" si="56"/>
        <v/>
      </c>
      <c r="P38" s="676"/>
      <c r="Q38" s="9"/>
      <c r="R38" s="677" t="s">
        <v>3551</v>
      </c>
      <c r="S38" s="677" t="s">
        <v>3551</v>
      </c>
      <c r="T38" s="677"/>
      <c r="U38" s="677" t="s">
        <v>3551</v>
      </c>
      <c r="V38" s="9"/>
      <c r="W38" s="9"/>
      <c r="X38" s="9"/>
      <c r="Y38" s="9"/>
      <c r="Z38" s="677" t="s">
        <v>3551</v>
      </c>
      <c r="AA38" s="677" t="s">
        <v>3551</v>
      </c>
      <c r="AB38" s="677" t="s">
        <v>3551</v>
      </c>
      <c r="AC38" s="9"/>
      <c r="AD38" s="9"/>
      <c r="AE38" s="677" t="s">
        <v>3551</v>
      </c>
      <c r="AF38" s="9"/>
      <c r="AG38" s="9"/>
      <c r="AH38" s="677" t="s">
        <v>3551</v>
      </c>
      <c r="AI38" s="9"/>
      <c r="AJ38" s="9"/>
      <c r="AK38" s="677" t="s">
        <v>3551</v>
      </c>
      <c r="AL38" s="9"/>
      <c r="AM38" s="9"/>
      <c r="AN38" s="9"/>
      <c r="AO38" s="9"/>
      <c r="AP38" s="9"/>
      <c r="AQ38" s="677" t="s">
        <v>3549</v>
      </c>
      <c r="AR38" s="9"/>
      <c r="AS38" s="9"/>
      <c r="AT38" s="9"/>
      <c r="AU38" s="9"/>
      <c r="AV38" s="9"/>
      <c r="AW38" s="9"/>
      <c r="AX38" s="9"/>
      <c r="AY38" s="9"/>
      <c r="AZ38" s="9"/>
      <c r="BA38" s="9"/>
      <c r="BB38" s="9"/>
      <c r="BC38" s="9"/>
      <c r="BD38" s="9"/>
      <c r="BE38" s="9"/>
      <c r="BF38" s="677" t="s">
        <v>3551</v>
      </c>
      <c r="BG38" s="676"/>
      <c r="BH38" s="678" t="s">
        <v>3551</v>
      </c>
      <c r="BI38" s="678" t="s">
        <v>3551</v>
      </c>
      <c r="BJ38" s="678" t="s">
        <v>3551</v>
      </c>
      <c r="BK38" s="676"/>
      <c r="BL38" s="676"/>
      <c r="BM38" s="676"/>
      <c r="BN38" s="678" t="s">
        <v>3551</v>
      </c>
      <c r="BO38" s="676"/>
      <c r="BP38" s="676"/>
      <c r="BQ38" s="676"/>
      <c r="BR38" s="678" t="s">
        <v>3551</v>
      </c>
      <c r="BS38" s="678" t="s">
        <v>3551</v>
      </c>
      <c r="BT38" s="676"/>
      <c r="BU38" s="676"/>
      <c r="BV38" s="676"/>
      <c r="BW38" s="678" t="s">
        <v>3552</v>
      </c>
      <c r="BX38" s="676"/>
      <c r="BY38" s="676"/>
      <c r="BZ38" s="676"/>
      <c r="CA38" s="676"/>
      <c r="CB38" s="676"/>
      <c r="CC38" s="676"/>
      <c r="CD38" s="676"/>
      <c r="CE38" s="676"/>
      <c r="CF38" s="676"/>
      <c r="CG38" s="676"/>
      <c r="CH38" s="676"/>
      <c r="CI38" s="676"/>
      <c r="CJ38" s="676"/>
      <c r="CK38" s="676"/>
      <c r="CL38" s="676"/>
      <c r="CM38" s="676"/>
      <c r="CN38" s="676"/>
      <c r="CO38" s="676"/>
      <c r="CP38" s="678"/>
      <c r="CQ38" s="678" t="s">
        <v>3551</v>
      </c>
      <c r="CR38" s="678" t="s">
        <v>3551</v>
      </c>
      <c r="CS38" s="678"/>
      <c r="CT38" s="678"/>
      <c r="CU38" s="678"/>
      <c r="CV38" s="678"/>
      <c r="CW38" s="678"/>
      <c r="CX38" s="678"/>
      <c r="CY38" s="678" t="s">
        <v>3550</v>
      </c>
      <c r="CZ38" s="678"/>
      <c r="DA38" s="678"/>
      <c r="DB38" s="678"/>
      <c r="DC38" s="678" t="s">
        <v>3550</v>
      </c>
      <c r="DD38" s="678" t="s">
        <v>3550</v>
      </c>
      <c r="DE38" s="678"/>
      <c r="DF38" s="678"/>
      <c r="DG38" s="678"/>
      <c r="DH38" s="678"/>
      <c r="DI38" s="678"/>
      <c r="DJ38" s="678"/>
      <c r="DK38" s="678" t="s">
        <v>3551</v>
      </c>
      <c r="DL38" s="678"/>
      <c r="DM38" s="678"/>
      <c r="DN38" s="678"/>
      <c r="DO38" s="678"/>
      <c r="DP38" s="678"/>
      <c r="DQ38" s="678"/>
      <c r="DR38" s="678" t="s">
        <v>3552</v>
      </c>
      <c r="DS38" s="678"/>
      <c r="DT38" s="678"/>
      <c r="DU38" s="678" t="s">
        <v>3550</v>
      </c>
      <c r="DV38" s="678" t="s">
        <v>3550</v>
      </c>
      <c r="DW38" s="678"/>
      <c r="DX38" s="678"/>
      <c r="DY38" s="678"/>
      <c r="DZ38" s="678"/>
      <c r="EA38" s="678"/>
      <c r="EB38" s="678"/>
      <c r="EC38" s="678"/>
    </row>
    <row r="39">
      <c r="A39" s="668" t="s">
        <v>186</v>
      </c>
      <c r="B39" s="669">
        <f t="shared" ref="B39:G39" si="57">COUNTIF($P39:$ADO39,B$1)</f>
        <v>18</v>
      </c>
      <c r="C39" s="669">
        <f t="shared" si="57"/>
        <v>0</v>
      </c>
      <c r="D39" s="669">
        <f t="shared" si="57"/>
        <v>2</v>
      </c>
      <c r="E39" s="669">
        <f t="shared" si="57"/>
        <v>36</v>
      </c>
      <c r="F39" s="669">
        <f t="shared" si="57"/>
        <v>9</v>
      </c>
      <c r="G39" s="669">
        <f t="shared" si="57"/>
        <v>0</v>
      </c>
      <c r="H39" s="670">
        <f t="shared" si="53"/>
        <v>65</v>
      </c>
      <c r="I39" s="669" t="str">
        <f>IFERROR(__xludf.DUMMYFUNCTION("if(sum(B39:G39)=0,"""",SPARKLINE(B39:G39,{""charttype"",""line"";""color"",""lightgrey"";""linewidth"",2}))"),"")</f>
        <v/>
      </c>
      <c r="J39" s="671" t="str">
        <f t="shared" ref="J39:O39" si="58">IFERROR(REPT("|",round(COUNTIF($P39:$ADO39,J$1)/$H39*10,0)),"")</f>
        <v>|||</v>
      </c>
      <c r="K39" s="672" t="str">
        <f t="shared" si="58"/>
        <v/>
      </c>
      <c r="L39" s="672" t="str">
        <f t="shared" si="58"/>
        <v/>
      </c>
      <c r="M39" s="673" t="str">
        <f t="shared" si="58"/>
        <v>||||||</v>
      </c>
      <c r="N39" s="674" t="str">
        <f t="shared" si="58"/>
        <v>|</v>
      </c>
      <c r="O39" s="675" t="str">
        <f t="shared" si="58"/>
        <v/>
      </c>
      <c r="P39" s="676"/>
      <c r="Q39" s="9"/>
      <c r="R39" s="9"/>
      <c r="S39" s="677" t="s">
        <v>3553</v>
      </c>
      <c r="T39" s="677"/>
      <c r="U39" s="677" t="s">
        <v>3552</v>
      </c>
      <c r="V39" s="9"/>
      <c r="W39" s="677"/>
      <c r="X39" s="9"/>
      <c r="Y39" s="9"/>
      <c r="Z39" s="677" t="s">
        <v>3552</v>
      </c>
      <c r="AA39" s="9"/>
      <c r="AB39" s="677" t="s">
        <v>3553</v>
      </c>
      <c r="AC39" s="9"/>
      <c r="AD39" s="9"/>
      <c r="AE39" s="677" t="s">
        <v>3553</v>
      </c>
      <c r="AF39" s="677" t="s">
        <v>3552</v>
      </c>
      <c r="AG39" s="677" t="s">
        <v>3552</v>
      </c>
      <c r="AH39" s="677" t="s">
        <v>3553</v>
      </c>
      <c r="AI39" s="9"/>
      <c r="AJ39" s="9"/>
      <c r="AK39" s="677" t="s">
        <v>3552</v>
      </c>
      <c r="AL39" s="677" t="s">
        <v>3549</v>
      </c>
      <c r="AM39" s="9"/>
      <c r="AN39" s="677" t="s">
        <v>3553</v>
      </c>
      <c r="AO39" s="9"/>
      <c r="AP39" s="9"/>
      <c r="AQ39" s="677" t="s">
        <v>3552</v>
      </c>
      <c r="AR39" s="9"/>
      <c r="AS39" s="677" t="s">
        <v>3549</v>
      </c>
      <c r="AT39" s="677" t="s">
        <v>3549</v>
      </c>
      <c r="AU39" s="677" t="s">
        <v>3552</v>
      </c>
      <c r="AV39" s="9"/>
      <c r="AW39" s="677" t="s">
        <v>3549</v>
      </c>
      <c r="AX39" s="9"/>
      <c r="AY39" s="9"/>
      <c r="AZ39" s="9"/>
      <c r="BA39" s="677" t="s">
        <v>3553</v>
      </c>
      <c r="BB39" s="677" t="s">
        <v>3549</v>
      </c>
      <c r="BC39" s="677" t="s">
        <v>3549</v>
      </c>
      <c r="BD39" s="677" t="s">
        <v>3552</v>
      </c>
      <c r="BE39" s="677" t="s">
        <v>3549</v>
      </c>
      <c r="BF39" s="677" t="s">
        <v>3552</v>
      </c>
      <c r="BG39" s="678" t="s">
        <v>3549</v>
      </c>
      <c r="BH39" s="678" t="s">
        <v>3552</v>
      </c>
      <c r="BI39" s="678" t="s">
        <v>3552</v>
      </c>
      <c r="BJ39" s="678"/>
      <c r="BK39" s="678" t="s">
        <v>3553</v>
      </c>
      <c r="BL39" s="678"/>
      <c r="BM39" s="678" t="s">
        <v>3549</v>
      </c>
      <c r="BN39" s="678" t="s">
        <v>3552</v>
      </c>
      <c r="BO39" s="678"/>
      <c r="BP39" s="678" t="s">
        <v>3552</v>
      </c>
      <c r="BQ39" s="678"/>
      <c r="BR39" s="678" t="s">
        <v>3549</v>
      </c>
      <c r="BS39" s="678" t="s">
        <v>3549</v>
      </c>
      <c r="BT39" s="678" t="s">
        <v>3553</v>
      </c>
      <c r="BU39" s="678" t="s">
        <v>3552</v>
      </c>
      <c r="BV39" s="678" t="s">
        <v>3552</v>
      </c>
      <c r="BW39" s="678" t="s">
        <v>3549</v>
      </c>
      <c r="BX39" s="678"/>
      <c r="BY39" s="678"/>
      <c r="BZ39" s="678" t="s">
        <v>3549</v>
      </c>
      <c r="CA39" s="678" t="s">
        <v>3549</v>
      </c>
      <c r="CB39" s="678"/>
      <c r="CC39" s="678" t="s">
        <v>3551</v>
      </c>
      <c r="CD39" s="678" t="s">
        <v>3552</v>
      </c>
      <c r="CE39" s="678"/>
      <c r="CF39" s="678" t="s">
        <v>3552</v>
      </c>
      <c r="CG39" s="678" t="s">
        <v>3552</v>
      </c>
      <c r="CH39" s="678"/>
      <c r="CI39" s="678" t="s">
        <v>3552</v>
      </c>
      <c r="CJ39" s="678"/>
      <c r="CK39" s="678" t="s">
        <v>3552</v>
      </c>
      <c r="CL39" s="678"/>
      <c r="CM39" s="678" t="s">
        <v>3552</v>
      </c>
      <c r="CN39" s="678" t="s">
        <v>3552</v>
      </c>
      <c r="CO39" s="678" t="s">
        <v>3552</v>
      </c>
      <c r="CP39" s="678" t="s">
        <v>3552</v>
      </c>
      <c r="CQ39" s="678" t="s">
        <v>3549</v>
      </c>
      <c r="CR39" s="678" t="s">
        <v>3552</v>
      </c>
      <c r="CS39" s="678"/>
      <c r="CT39" s="678" t="s">
        <v>3552</v>
      </c>
      <c r="CU39" s="678"/>
      <c r="CV39" s="678"/>
      <c r="CW39" s="678"/>
      <c r="CX39" s="678" t="s">
        <v>3552</v>
      </c>
      <c r="CY39" s="678" t="s">
        <v>3552</v>
      </c>
      <c r="CZ39" s="678" t="s">
        <v>3551</v>
      </c>
      <c r="DA39" s="678"/>
      <c r="DB39" s="678"/>
      <c r="DC39" s="678" t="s">
        <v>3552</v>
      </c>
      <c r="DD39" s="678" t="s">
        <v>3552</v>
      </c>
      <c r="DE39" s="678" t="s">
        <v>3552</v>
      </c>
      <c r="DF39" s="678" t="s">
        <v>3549</v>
      </c>
      <c r="DG39" s="678" t="s">
        <v>3549</v>
      </c>
      <c r="DH39" s="678"/>
      <c r="DJ39" s="678"/>
      <c r="DK39" s="678" t="s">
        <v>3552</v>
      </c>
      <c r="DL39" s="678"/>
      <c r="DM39" s="678"/>
      <c r="DN39" s="678"/>
      <c r="DO39" s="678"/>
      <c r="DP39" s="678"/>
      <c r="DQ39" s="678"/>
      <c r="DR39" s="678" t="s">
        <v>3549</v>
      </c>
      <c r="DS39" s="678"/>
      <c r="DT39" s="678" t="s">
        <v>3553</v>
      </c>
      <c r="DU39" s="678" t="s">
        <v>3552</v>
      </c>
      <c r="DV39" s="678" t="s">
        <v>3552</v>
      </c>
      <c r="DW39" s="678" t="s">
        <v>3552</v>
      </c>
      <c r="DX39" s="678"/>
      <c r="DY39" s="678"/>
      <c r="DZ39" s="678" t="s">
        <v>3552</v>
      </c>
      <c r="EA39" s="678"/>
      <c r="EB39" s="678"/>
      <c r="EC39" s="678"/>
    </row>
    <row r="40">
      <c r="A40" s="660" t="s">
        <v>207</v>
      </c>
      <c r="B40" s="686"/>
      <c r="C40" s="686"/>
      <c r="D40" s="686"/>
      <c r="E40" s="686"/>
      <c r="F40" s="686"/>
      <c r="G40" s="686"/>
      <c r="H40" s="687"/>
      <c r="I40" s="686"/>
      <c r="J40" s="686"/>
      <c r="K40" s="688"/>
      <c r="L40" s="688"/>
      <c r="M40" s="689"/>
      <c r="N40" s="690"/>
      <c r="O40" s="691"/>
      <c r="P40" s="667"/>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667"/>
      <c r="BH40" s="667"/>
      <c r="BI40" s="667"/>
      <c r="BJ40" s="667"/>
      <c r="BK40" s="667"/>
      <c r="BL40" s="667"/>
      <c r="BM40" s="667"/>
      <c r="BN40" s="667"/>
      <c r="BO40" s="667"/>
      <c r="BP40" s="667"/>
      <c r="BQ40" s="667"/>
      <c r="BR40" s="667"/>
      <c r="BS40" s="667"/>
      <c r="BT40" s="667"/>
      <c r="BU40" s="667"/>
      <c r="BV40" s="667"/>
      <c r="BW40" s="667"/>
      <c r="BX40" s="667"/>
      <c r="BY40" s="667"/>
      <c r="BZ40" s="667"/>
      <c r="CA40" s="667"/>
      <c r="CB40" s="667"/>
      <c r="CC40" s="667"/>
      <c r="CD40" s="667"/>
      <c r="CE40" s="667"/>
      <c r="CF40" s="667"/>
      <c r="CG40" s="667"/>
      <c r="CH40" s="667"/>
      <c r="CI40" s="667"/>
      <c r="CJ40" s="667"/>
      <c r="CK40" s="667"/>
      <c r="CL40" s="667"/>
      <c r="CM40" s="667"/>
      <c r="CN40" s="667"/>
      <c r="CO40" s="667"/>
      <c r="CP40" s="667"/>
      <c r="CQ40" s="667"/>
      <c r="CR40" s="667"/>
      <c r="CS40" s="667"/>
      <c r="CT40" s="667"/>
      <c r="CU40" s="667"/>
      <c r="CV40" s="667"/>
      <c r="CW40" s="667"/>
      <c r="CX40" s="667"/>
      <c r="CY40" s="667"/>
      <c r="CZ40" s="667"/>
      <c r="DA40" s="667"/>
      <c r="DB40" s="667"/>
      <c r="DC40" s="667"/>
      <c r="DD40" s="667"/>
      <c r="DE40" s="667"/>
      <c r="DF40" s="667"/>
      <c r="DG40" s="667"/>
      <c r="DH40" s="667"/>
      <c r="DI40" s="667"/>
      <c r="DJ40" s="667"/>
      <c r="DK40" s="667"/>
      <c r="DL40" s="667"/>
      <c r="DM40" s="667"/>
      <c r="DN40" s="667"/>
      <c r="DO40" s="667"/>
      <c r="DP40" s="667"/>
      <c r="DQ40" s="667"/>
      <c r="DR40" s="667"/>
      <c r="DS40" s="667"/>
      <c r="DT40" s="667"/>
      <c r="DU40" s="667"/>
      <c r="DV40" s="667"/>
      <c r="DW40" s="667"/>
      <c r="DX40" s="667"/>
      <c r="DY40" s="667"/>
      <c r="DZ40" s="667"/>
      <c r="EA40" s="667"/>
      <c r="EB40" s="667"/>
      <c r="EC40" s="667"/>
    </row>
    <row r="41">
      <c r="A41" s="668" t="s">
        <v>208</v>
      </c>
      <c r="B41" s="669">
        <f t="shared" ref="B41:G41" si="59">COUNTIF($P41:$ADO41,B$1)</f>
        <v>0</v>
      </c>
      <c r="C41" s="669">
        <f t="shared" si="59"/>
        <v>9</v>
      </c>
      <c r="D41" s="669">
        <f t="shared" si="59"/>
        <v>11</v>
      </c>
      <c r="E41" s="669">
        <f t="shared" si="59"/>
        <v>2</v>
      </c>
      <c r="F41" s="669">
        <f t="shared" si="59"/>
        <v>0</v>
      </c>
      <c r="G41" s="669">
        <f t="shared" si="59"/>
        <v>0</v>
      </c>
      <c r="H41" s="670">
        <f>COUNTA(P41:ADO41)</f>
        <v>22</v>
      </c>
      <c r="I41" s="669" t="str">
        <f>IFERROR(__xludf.DUMMYFUNCTION("if(sum(B41:G41)=0,"""",SPARKLINE(B41:G41,{""charttype"",""line"";""color"",""lightgrey"";""linewidth"",2}))"),"")</f>
        <v/>
      </c>
      <c r="J41" s="671" t="str">
        <f t="shared" ref="J41:O41" si="60">IFERROR(REPT("|",round(COUNTIF($P41:$ADO41,J$1)/$H41*10,0)),"")</f>
        <v/>
      </c>
      <c r="K41" s="672" t="str">
        <f t="shared" si="60"/>
        <v>||||</v>
      </c>
      <c r="L41" s="672" t="str">
        <f t="shared" si="60"/>
        <v>|||||</v>
      </c>
      <c r="M41" s="673" t="str">
        <f t="shared" si="60"/>
        <v>|</v>
      </c>
      <c r="N41" s="674" t="str">
        <f t="shared" si="60"/>
        <v/>
      </c>
      <c r="O41" s="675" t="str">
        <f t="shared" si="60"/>
        <v/>
      </c>
      <c r="P41" s="676"/>
      <c r="Q41" s="9"/>
      <c r="R41" s="9"/>
      <c r="S41" s="677" t="s">
        <v>3551</v>
      </c>
      <c r="T41" s="677"/>
      <c r="U41" s="677" t="s">
        <v>3551</v>
      </c>
      <c r="V41" s="677" t="s">
        <v>3551</v>
      </c>
      <c r="W41" s="677" t="s">
        <v>3552</v>
      </c>
      <c r="X41" s="9"/>
      <c r="Y41" s="9"/>
      <c r="Z41" s="9"/>
      <c r="AA41" s="9"/>
      <c r="AB41" s="9"/>
      <c r="AC41" s="9"/>
      <c r="AD41" s="9"/>
      <c r="AE41" s="677" t="s">
        <v>3551</v>
      </c>
      <c r="AF41" s="9"/>
      <c r="AG41" s="9"/>
      <c r="AH41" s="9"/>
      <c r="AI41" s="9"/>
      <c r="AJ41" s="9"/>
      <c r="AK41" s="9"/>
      <c r="AL41" s="9"/>
      <c r="AM41" s="9"/>
      <c r="AN41" s="9"/>
      <c r="AO41" s="9"/>
      <c r="AP41" s="9"/>
      <c r="AQ41" s="677" t="s">
        <v>3551</v>
      </c>
      <c r="AR41" s="9"/>
      <c r="AS41" s="9"/>
      <c r="AT41" s="9"/>
      <c r="AU41" s="9"/>
      <c r="AV41" s="9"/>
      <c r="AW41" s="9"/>
      <c r="AX41" s="9"/>
      <c r="AY41" s="9"/>
      <c r="AZ41" s="9"/>
      <c r="BA41" s="9"/>
      <c r="BB41" s="9"/>
      <c r="BC41" s="9"/>
      <c r="BD41" s="9"/>
      <c r="BE41" s="9"/>
      <c r="BF41" s="9"/>
      <c r="BG41" s="676"/>
      <c r="BH41" s="676"/>
      <c r="BI41" s="676"/>
      <c r="BJ41" s="678" t="s">
        <v>3551</v>
      </c>
      <c r="BK41" s="676"/>
      <c r="BL41" s="676"/>
      <c r="BM41" s="676"/>
      <c r="BN41" s="678" t="s">
        <v>3551</v>
      </c>
      <c r="BO41" s="678" t="s">
        <v>3551</v>
      </c>
      <c r="BP41" s="676"/>
      <c r="BQ41" s="676"/>
      <c r="BR41" s="678" t="s">
        <v>3550</v>
      </c>
      <c r="BS41" s="678" t="s">
        <v>3551</v>
      </c>
      <c r="BT41" s="676"/>
      <c r="BU41" s="676"/>
      <c r="BV41" s="676"/>
      <c r="BW41" s="678" t="s">
        <v>3552</v>
      </c>
      <c r="BX41" s="678" t="s">
        <v>3551</v>
      </c>
      <c r="BY41" s="676"/>
      <c r="BZ41" s="676"/>
      <c r="CA41" s="676"/>
      <c r="CB41" s="676"/>
      <c r="CC41" s="676"/>
      <c r="CD41" s="676"/>
      <c r="CE41" s="676"/>
      <c r="CF41" s="676"/>
      <c r="CG41" s="676"/>
      <c r="CH41" s="676"/>
      <c r="CI41" s="676"/>
      <c r="CJ41" s="676"/>
      <c r="CK41" s="676"/>
      <c r="CL41" s="676"/>
      <c r="CM41" s="676"/>
      <c r="CN41" s="676"/>
      <c r="CO41" s="676"/>
      <c r="CP41" s="676"/>
      <c r="CQ41" s="676"/>
      <c r="CR41" s="676"/>
      <c r="CS41" s="676"/>
      <c r="CT41" s="676"/>
      <c r="CU41" s="678"/>
      <c r="CV41" s="678"/>
      <c r="CW41" s="678"/>
      <c r="CX41" s="678"/>
      <c r="CY41" s="678" t="s">
        <v>3550</v>
      </c>
      <c r="CZ41" s="678"/>
      <c r="DA41" s="678"/>
      <c r="DB41" s="678"/>
      <c r="DC41" s="678" t="s">
        <v>3550</v>
      </c>
      <c r="DD41" s="678" t="s">
        <v>3550</v>
      </c>
      <c r="DE41" s="678" t="s">
        <v>3550</v>
      </c>
      <c r="DF41" s="678"/>
      <c r="DG41" s="678"/>
      <c r="DH41" s="678"/>
      <c r="DI41" s="678" t="s">
        <v>3550</v>
      </c>
      <c r="DJ41" s="678"/>
      <c r="DK41" s="678" t="s">
        <v>3550</v>
      </c>
      <c r="DL41" s="678"/>
      <c r="DM41" s="678"/>
      <c r="DN41" s="678"/>
      <c r="DO41" s="678"/>
      <c r="DP41" s="678"/>
      <c r="DQ41" s="678"/>
      <c r="DR41" s="678" t="s">
        <v>3551</v>
      </c>
      <c r="DS41" s="678"/>
      <c r="DT41" s="678"/>
      <c r="DU41" s="678" t="s">
        <v>3550</v>
      </c>
      <c r="DV41" s="678" t="s">
        <v>3550</v>
      </c>
      <c r="DW41" s="678"/>
      <c r="DX41" s="678"/>
      <c r="DY41" s="678"/>
      <c r="DZ41" s="678"/>
      <c r="EA41" s="678"/>
      <c r="EB41" s="678"/>
      <c r="EC41" s="678"/>
    </row>
    <row r="42">
      <c r="A42" s="679" t="s">
        <v>3643</v>
      </c>
      <c r="B42" s="686"/>
      <c r="C42" s="686"/>
      <c r="D42" s="686"/>
      <c r="E42" s="686"/>
      <c r="F42" s="686"/>
      <c r="G42" s="686"/>
      <c r="H42" s="687"/>
      <c r="I42" s="686"/>
      <c r="J42" s="686"/>
      <c r="K42" s="688"/>
      <c r="L42" s="688"/>
      <c r="M42" s="689"/>
      <c r="N42" s="690"/>
      <c r="O42" s="691"/>
      <c r="P42" s="667"/>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667"/>
      <c r="BH42" s="667"/>
      <c r="BI42" s="667"/>
      <c r="BJ42" s="667"/>
      <c r="BK42" s="667"/>
      <c r="BL42" s="667"/>
      <c r="BM42" s="667"/>
      <c r="BN42" s="667"/>
      <c r="BO42" s="667"/>
      <c r="BP42" s="667"/>
      <c r="BQ42" s="667"/>
      <c r="BR42" s="667"/>
      <c r="BS42" s="667"/>
      <c r="BT42" s="667"/>
      <c r="BU42" s="667"/>
      <c r="BV42" s="667"/>
      <c r="BW42" s="667"/>
      <c r="BX42" s="667"/>
      <c r="BY42" s="667"/>
      <c r="BZ42" s="667"/>
      <c r="CA42" s="667"/>
      <c r="CB42" s="667"/>
      <c r="CC42" s="667"/>
      <c r="CD42" s="667"/>
      <c r="CE42" s="667"/>
      <c r="CF42" s="667"/>
      <c r="CG42" s="667"/>
      <c r="CH42" s="667"/>
      <c r="CI42" s="667"/>
      <c r="CJ42" s="667"/>
      <c r="CK42" s="667"/>
      <c r="CL42" s="667"/>
      <c r="CM42" s="667"/>
      <c r="CN42" s="667"/>
      <c r="CO42" s="667"/>
      <c r="CP42" s="667"/>
      <c r="CQ42" s="667"/>
      <c r="CR42" s="667"/>
      <c r="CS42" s="667"/>
      <c r="CT42" s="667"/>
      <c r="CU42" s="667"/>
      <c r="CV42" s="667"/>
      <c r="CW42" s="667"/>
      <c r="CX42" s="667"/>
      <c r="CY42" s="667"/>
      <c r="CZ42" s="667"/>
      <c r="DA42" s="667"/>
      <c r="DB42" s="667"/>
      <c r="DC42" s="667"/>
      <c r="DD42" s="667"/>
      <c r="DE42" s="667"/>
      <c r="DF42" s="667"/>
      <c r="DG42" s="667"/>
      <c r="DH42" s="667"/>
      <c r="DI42" s="667"/>
      <c r="DJ42" s="667"/>
      <c r="DK42" s="667"/>
      <c r="DL42" s="667"/>
      <c r="DM42" s="667"/>
      <c r="DN42" s="667"/>
      <c r="DO42" s="667"/>
      <c r="DP42" s="667"/>
      <c r="DQ42" s="667"/>
      <c r="DR42" s="667"/>
      <c r="DS42" s="667"/>
      <c r="DT42" s="667"/>
      <c r="DU42" s="667"/>
      <c r="DV42" s="667"/>
      <c r="DW42" s="667"/>
      <c r="DX42" s="667"/>
      <c r="DY42" s="667"/>
      <c r="DZ42" s="667"/>
      <c r="EA42" s="667"/>
      <c r="EB42" s="667"/>
      <c r="EC42" s="667"/>
    </row>
    <row r="43">
      <c r="A43" s="668" t="s">
        <v>211</v>
      </c>
      <c r="B43" s="669">
        <f t="shared" ref="B43:G43" si="61">COUNTIF($P43:$ADO43,B$1)</f>
        <v>1</v>
      </c>
      <c r="C43" s="669">
        <f t="shared" si="61"/>
        <v>15</v>
      </c>
      <c r="D43" s="669">
        <f t="shared" si="61"/>
        <v>10</v>
      </c>
      <c r="E43" s="669">
        <f t="shared" si="61"/>
        <v>0</v>
      </c>
      <c r="F43" s="669">
        <f t="shared" si="61"/>
        <v>0</v>
      </c>
      <c r="G43" s="669">
        <f t="shared" si="61"/>
        <v>0</v>
      </c>
      <c r="H43" s="670">
        <f>COUNTA(P43:ADO43)</f>
        <v>26</v>
      </c>
      <c r="I43" s="669" t="str">
        <f>IFERROR(__xludf.DUMMYFUNCTION("if(sum(B43:G43)=0,"""",SPARKLINE(B43:G43,{""charttype"",""line"";""color"",""lightgrey"";""linewidth"",2}))"),"")</f>
        <v/>
      </c>
      <c r="J43" s="671" t="str">
        <f t="shared" ref="J43:O43" si="62">IFERROR(REPT("|",round(COUNTIF($P43:$ADO43,J$1)/$H43*10,0)),"")</f>
        <v/>
      </c>
      <c r="K43" s="672" t="str">
        <f t="shared" si="62"/>
        <v>||||||</v>
      </c>
      <c r="L43" s="672" t="str">
        <f t="shared" si="62"/>
        <v>||||</v>
      </c>
      <c r="M43" s="673" t="str">
        <f t="shared" si="62"/>
        <v/>
      </c>
      <c r="N43" s="674" t="str">
        <f t="shared" si="62"/>
        <v/>
      </c>
      <c r="O43" s="675" t="str">
        <f t="shared" si="62"/>
        <v/>
      </c>
      <c r="P43" s="676"/>
      <c r="Q43" s="9"/>
      <c r="R43" s="9"/>
      <c r="S43" s="677" t="s">
        <v>3551</v>
      </c>
      <c r="T43" s="677"/>
      <c r="U43" s="677" t="s">
        <v>3551</v>
      </c>
      <c r="V43" s="677" t="s">
        <v>3551</v>
      </c>
      <c r="W43" s="9"/>
      <c r="X43" s="9"/>
      <c r="Y43" s="9"/>
      <c r="Z43" s="677" t="s">
        <v>3551</v>
      </c>
      <c r="AA43" s="9"/>
      <c r="AB43" s="9"/>
      <c r="AC43" s="9"/>
      <c r="AD43" s="9"/>
      <c r="AE43" s="677" t="s">
        <v>3551</v>
      </c>
      <c r="AF43" s="9"/>
      <c r="AG43" s="9"/>
      <c r="AH43" s="9"/>
      <c r="AI43" s="9"/>
      <c r="AJ43" s="9"/>
      <c r="AK43" s="9"/>
      <c r="AL43" s="9"/>
      <c r="AM43" s="9"/>
      <c r="AN43" s="9"/>
      <c r="AO43" s="9"/>
      <c r="AP43" s="9"/>
      <c r="AQ43" s="677" t="s">
        <v>3550</v>
      </c>
      <c r="AR43" s="9"/>
      <c r="AS43" s="9"/>
      <c r="AT43" s="9"/>
      <c r="AU43" s="9"/>
      <c r="AV43" s="9"/>
      <c r="AW43" s="9"/>
      <c r="AX43" s="9"/>
      <c r="AY43" s="9"/>
      <c r="AZ43" s="9"/>
      <c r="BA43" s="9"/>
      <c r="BB43" s="9"/>
      <c r="BC43" s="677" t="s">
        <v>3550</v>
      </c>
      <c r="BD43" s="677" t="s">
        <v>3550</v>
      </c>
      <c r="BE43" s="9"/>
      <c r="BF43" s="9"/>
      <c r="BG43" s="676"/>
      <c r="BH43" s="676"/>
      <c r="BI43" s="676"/>
      <c r="BJ43" s="676"/>
      <c r="BK43" s="678"/>
      <c r="BL43" s="678" t="s">
        <v>3551</v>
      </c>
      <c r="BM43" s="676"/>
      <c r="BN43" s="678" t="s">
        <v>3551</v>
      </c>
      <c r="BO43" s="676"/>
      <c r="BP43" s="676"/>
      <c r="BQ43" s="676"/>
      <c r="BR43" s="678" t="s">
        <v>3550</v>
      </c>
      <c r="BS43" s="678" t="s">
        <v>3550</v>
      </c>
      <c r="BT43" s="676"/>
      <c r="BU43" s="678"/>
      <c r="BV43" s="678" t="s">
        <v>3551</v>
      </c>
      <c r="BW43" s="676"/>
      <c r="BX43" s="676"/>
      <c r="BY43" s="676"/>
      <c r="BZ43" s="676"/>
      <c r="CA43" s="676"/>
      <c r="CB43" s="676"/>
      <c r="CC43" s="676"/>
      <c r="CD43" s="676"/>
      <c r="CE43" s="676"/>
      <c r="CF43" s="676"/>
      <c r="CG43" s="676"/>
      <c r="CH43" s="678" t="s">
        <v>3550</v>
      </c>
      <c r="CI43" s="676"/>
      <c r="CJ43" s="676"/>
      <c r="CK43" s="676"/>
      <c r="CL43" s="676"/>
      <c r="CM43" s="676"/>
      <c r="CN43" s="676"/>
      <c r="CO43" s="678" t="s">
        <v>3550</v>
      </c>
      <c r="CP43" s="678"/>
      <c r="CQ43" s="678" t="s">
        <v>3549</v>
      </c>
      <c r="CR43" s="678"/>
      <c r="CS43" s="678" t="s">
        <v>3550</v>
      </c>
      <c r="CT43" s="678"/>
      <c r="CU43" s="678"/>
      <c r="CV43" s="678"/>
      <c r="CW43" s="678"/>
      <c r="CX43" s="678"/>
      <c r="CY43" s="678" t="s">
        <v>3550</v>
      </c>
      <c r="CZ43" s="678"/>
      <c r="DA43" s="678"/>
      <c r="DB43" s="678"/>
      <c r="DC43" s="678" t="s">
        <v>3550</v>
      </c>
      <c r="DD43" s="678"/>
      <c r="DE43" s="678"/>
      <c r="DF43" s="678"/>
      <c r="DG43" s="678"/>
      <c r="DH43" s="678"/>
      <c r="DI43" s="678" t="s">
        <v>3550</v>
      </c>
      <c r="DJ43" s="678"/>
      <c r="DK43" s="678" t="s">
        <v>3550</v>
      </c>
      <c r="DL43" s="678" t="s">
        <v>3550</v>
      </c>
      <c r="DM43" s="678"/>
      <c r="DN43" s="678" t="s">
        <v>3551</v>
      </c>
      <c r="DO43" s="678"/>
      <c r="DP43" s="678"/>
      <c r="DQ43" s="678"/>
      <c r="DR43" s="678" t="s">
        <v>3551</v>
      </c>
      <c r="DS43" s="678"/>
      <c r="DT43" s="678"/>
      <c r="DU43" s="678" t="s">
        <v>3550</v>
      </c>
      <c r="DV43" s="678" t="s">
        <v>3550</v>
      </c>
      <c r="DW43" s="678"/>
      <c r="DX43" s="678"/>
      <c r="DY43" s="678"/>
      <c r="DZ43" s="678"/>
      <c r="EA43" s="678"/>
      <c r="EB43" s="678"/>
      <c r="EC43" s="678"/>
    </row>
    <row r="44">
      <c r="A44" s="660" t="s">
        <v>213</v>
      </c>
      <c r="B44" s="686"/>
      <c r="C44" s="686"/>
      <c r="D44" s="686"/>
      <c r="E44" s="686"/>
      <c r="F44" s="686"/>
      <c r="G44" s="686"/>
      <c r="H44" s="687"/>
      <c r="I44" s="686"/>
      <c r="J44" s="686"/>
      <c r="K44" s="688"/>
      <c r="L44" s="688"/>
      <c r="M44" s="689"/>
      <c r="N44" s="690"/>
      <c r="O44" s="691"/>
      <c r="P44" s="667"/>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667"/>
      <c r="BH44" s="667"/>
      <c r="BI44" s="667"/>
      <c r="BJ44" s="667"/>
      <c r="BK44" s="667"/>
      <c r="BL44" s="667"/>
      <c r="BM44" s="667"/>
      <c r="BN44" s="667"/>
      <c r="BO44" s="667"/>
      <c r="BP44" s="667"/>
      <c r="BQ44" s="667"/>
      <c r="BR44" s="667"/>
      <c r="BS44" s="667"/>
      <c r="BT44" s="667"/>
      <c r="BU44" s="667"/>
      <c r="BV44" s="667"/>
      <c r="BW44" s="667"/>
      <c r="BX44" s="667"/>
      <c r="BY44" s="667"/>
      <c r="BZ44" s="667"/>
      <c r="CA44" s="667"/>
      <c r="CB44" s="667"/>
      <c r="CC44" s="667"/>
      <c r="CD44" s="667"/>
      <c r="CE44" s="667"/>
      <c r="CF44" s="667"/>
      <c r="CG44" s="667"/>
      <c r="CH44" s="667"/>
      <c r="CI44" s="667"/>
      <c r="CJ44" s="667"/>
      <c r="CK44" s="667"/>
      <c r="CL44" s="667"/>
      <c r="CM44" s="667"/>
      <c r="CN44" s="667"/>
      <c r="CO44" s="667"/>
      <c r="CP44" s="667"/>
      <c r="CQ44" s="667"/>
      <c r="CR44" s="667"/>
      <c r="CS44" s="667"/>
      <c r="CT44" s="667"/>
      <c r="CU44" s="667"/>
      <c r="CV44" s="667"/>
      <c r="CW44" s="667"/>
      <c r="CX44" s="667"/>
      <c r="CY44" s="667"/>
      <c r="CZ44" s="667"/>
      <c r="DA44" s="667"/>
      <c r="DB44" s="667"/>
      <c r="DC44" s="667"/>
      <c r="DD44" s="667"/>
      <c r="DE44" s="667"/>
      <c r="DF44" s="667"/>
      <c r="DG44" s="667"/>
      <c r="DH44" s="667"/>
      <c r="DI44" s="667"/>
      <c r="DJ44" s="667"/>
      <c r="DK44" s="667"/>
      <c r="DL44" s="667"/>
      <c r="DM44" s="667"/>
      <c r="DN44" s="667"/>
      <c r="DO44" s="667"/>
      <c r="DP44" s="667"/>
      <c r="DQ44" s="667"/>
      <c r="DR44" s="667"/>
      <c r="DS44" s="667"/>
      <c r="DT44" s="667"/>
      <c r="DU44" s="667"/>
      <c r="DV44" s="667"/>
      <c r="DW44" s="667"/>
      <c r="DX44" s="667"/>
      <c r="DY44" s="667"/>
      <c r="DZ44" s="667"/>
      <c r="EA44" s="667"/>
      <c r="EB44" s="667"/>
      <c r="EC44" s="667"/>
    </row>
    <row r="45">
      <c r="A45" s="668" t="s">
        <v>214</v>
      </c>
      <c r="B45" s="669">
        <f t="shared" ref="B45:G45" si="63">COUNTIF($P45:$ADO45,B$1)</f>
        <v>10</v>
      </c>
      <c r="C45" s="669">
        <f t="shared" si="63"/>
        <v>15</v>
      </c>
      <c r="D45" s="669">
        <f t="shared" si="63"/>
        <v>9</v>
      </c>
      <c r="E45" s="669">
        <f t="shared" si="63"/>
        <v>0</v>
      </c>
      <c r="F45" s="669">
        <f t="shared" si="63"/>
        <v>0</v>
      </c>
      <c r="G45" s="669">
        <f t="shared" si="63"/>
        <v>0</v>
      </c>
      <c r="H45" s="670">
        <f t="shared" ref="H45:H46" si="66">COUNTA(P45:ADO45)</f>
        <v>34</v>
      </c>
      <c r="I45" s="669" t="str">
        <f>IFERROR(__xludf.DUMMYFUNCTION("if(sum(B45:G45)=0,"""",SPARKLINE(B45:G45,{""charttype"",""line"";""color"",""lightgrey"";""linewidth"",2}))"),"")</f>
        <v/>
      </c>
      <c r="J45" s="671" t="str">
        <f t="shared" ref="J45:O45" si="64">IFERROR(REPT("|",round(COUNTIF($P45:$ADO45,J$1)/$H45*10,0)),"")</f>
        <v>|||</v>
      </c>
      <c r="K45" s="672" t="str">
        <f t="shared" si="64"/>
        <v>||||</v>
      </c>
      <c r="L45" s="672" t="str">
        <f t="shared" si="64"/>
        <v>|||</v>
      </c>
      <c r="M45" s="673" t="str">
        <f t="shared" si="64"/>
        <v/>
      </c>
      <c r="N45" s="674" t="str">
        <f t="shared" si="64"/>
        <v/>
      </c>
      <c r="O45" s="675" t="str">
        <f t="shared" si="64"/>
        <v/>
      </c>
      <c r="P45" s="676"/>
      <c r="Q45" s="9"/>
      <c r="R45" s="9"/>
      <c r="S45" s="677" t="s">
        <v>3551</v>
      </c>
      <c r="T45" s="677"/>
      <c r="U45" s="677" t="s">
        <v>3551</v>
      </c>
      <c r="V45" s="9"/>
      <c r="W45" s="9"/>
      <c r="X45" s="9"/>
      <c r="Y45" s="9"/>
      <c r="Z45" s="677" t="s">
        <v>3551</v>
      </c>
      <c r="AA45" s="677" t="s">
        <v>3551</v>
      </c>
      <c r="AB45" s="9"/>
      <c r="AC45" s="9"/>
      <c r="AD45" s="9"/>
      <c r="AE45" s="677" t="s">
        <v>3551</v>
      </c>
      <c r="AF45" s="9"/>
      <c r="AG45" s="677" t="s">
        <v>3551</v>
      </c>
      <c r="AH45" s="9"/>
      <c r="AI45" s="9"/>
      <c r="AJ45" s="9"/>
      <c r="AK45" s="677" t="s">
        <v>3551</v>
      </c>
      <c r="AL45" s="9"/>
      <c r="AM45" s="9"/>
      <c r="AN45" s="9"/>
      <c r="AO45" s="9"/>
      <c r="AP45" s="9"/>
      <c r="AQ45" s="9"/>
      <c r="AR45" s="9"/>
      <c r="AS45" s="9"/>
      <c r="AT45" s="9"/>
      <c r="AU45" s="9"/>
      <c r="AV45" s="9"/>
      <c r="AW45" s="9"/>
      <c r="AX45" s="9"/>
      <c r="AY45" s="9"/>
      <c r="AZ45" s="9"/>
      <c r="BA45" s="9"/>
      <c r="BB45" s="9"/>
      <c r="BC45" s="9"/>
      <c r="BD45" s="677" t="s">
        <v>3550</v>
      </c>
      <c r="BE45" s="9"/>
      <c r="BF45" s="677" t="s">
        <v>3551</v>
      </c>
      <c r="BG45" s="676"/>
      <c r="BH45" s="676"/>
      <c r="BI45" s="676"/>
      <c r="BJ45" s="676"/>
      <c r="BK45" s="676"/>
      <c r="BL45" s="676"/>
      <c r="BM45" s="676"/>
      <c r="BN45" s="678" t="s">
        <v>3551</v>
      </c>
      <c r="BO45" s="678" t="s">
        <v>3549</v>
      </c>
      <c r="BP45" s="678" t="s">
        <v>3549</v>
      </c>
      <c r="BQ45" s="676"/>
      <c r="BR45" s="678" t="s">
        <v>3550</v>
      </c>
      <c r="BS45" s="678" t="s">
        <v>3549</v>
      </c>
      <c r="BT45" s="678" t="s">
        <v>3550</v>
      </c>
      <c r="BU45" s="676"/>
      <c r="BV45" s="676"/>
      <c r="BW45" s="676"/>
      <c r="BX45" s="676"/>
      <c r="BY45" s="676"/>
      <c r="BZ45" s="676"/>
      <c r="CA45" s="676"/>
      <c r="CB45" s="676"/>
      <c r="CC45" s="676"/>
      <c r="CD45" s="676"/>
      <c r="CE45" s="676"/>
      <c r="CF45" s="676"/>
      <c r="CG45" s="676"/>
      <c r="CH45" s="676"/>
      <c r="CI45" s="676"/>
      <c r="CJ45" s="676"/>
      <c r="CK45" s="678" t="s">
        <v>3549</v>
      </c>
      <c r="CL45" s="676"/>
      <c r="CM45" s="676"/>
      <c r="CN45" s="676"/>
      <c r="CO45" s="678" t="s">
        <v>3549</v>
      </c>
      <c r="CP45" s="678" t="s">
        <v>3549</v>
      </c>
      <c r="CQ45" s="678" t="s">
        <v>3550</v>
      </c>
      <c r="CR45" s="678"/>
      <c r="CS45" s="678" t="s">
        <v>3549</v>
      </c>
      <c r="CT45" s="678"/>
      <c r="CU45" s="678"/>
      <c r="CV45" s="678" t="s">
        <v>3550</v>
      </c>
      <c r="CW45" s="678"/>
      <c r="CX45" s="678" t="s">
        <v>3549</v>
      </c>
      <c r="CY45" s="678" t="s">
        <v>3550</v>
      </c>
      <c r="CZ45" s="678" t="s">
        <v>3550</v>
      </c>
      <c r="DA45" s="678" t="s">
        <v>3549</v>
      </c>
      <c r="DB45" s="678"/>
      <c r="DC45" s="678" t="s">
        <v>3550</v>
      </c>
      <c r="DD45" s="678" t="s">
        <v>3550</v>
      </c>
      <c r="DE45" s="678" t="s">
        <v>3550</v>
      </c>
      <c r="DF45" s="678"/>
      <c r="DG45" s="678"/>
      <c r="DH45" s="678"/>
      <c r="DI45" s="678"/>
      <c r="DJ45" s="678"/>
      <c r="DK45" s="678" t="s">
        <v>3549</v>
      </c>
      <c r="DL45" s="678"/>
      <c r="DM45" s="678"/>
      <c r="DN45" s="678"/>
      <c r="DO45" s="678"/>
      <c r="DP45" s="678"/>
      <c r="DQ45" s="678"/>
      <c r="DR45" s="678" t="s">
        <v>3550</v>
      </c>
      <c r="DS45" s="678"/>
      <c r="DT45" s="678"/>
      <c r="DU45" s="678" t="s">
        <v>3550</v>
      </c>
      <c r="DV45" s="678" t="s">
        <v>3550</v>
      </c>
      <c r="DW45" s="678"/>
      <c r="DX45" s="678" t="s">
        <v>3550</v>
      </c>
      <c r="DY45" s="678"/>
      <c r="DZ45" s="678" t="s">
        <v>3550</v>
      </c>
      <c r="EA45" s="678"/>
      <c r="EB45" s="678"/>
      <c r="EC45" s="678"/>
    </row>
    <row r="46">
      <c r="A46" s="668" t="s">
        <v>218</v>
      </c>
      <c r="B46" s="669">
        <f t="shared" ref="B46:G46" si="65">COUNTIF($P46:$ADO46,B$1)</f>
        <v>0</v>
      </c>
      <c r="C46" s="669">
        <f t="shared" si="65"/>
        <v>7</v>
      </c>
      <c r="D46" s="669">
        <f t="shared" si="65"/>
        <v>14</v>
      </c>
      <c r="E46" s="669">
        <f t="shared" si="65"/>
        <v>0</v>
      </c>
      <c r="F46" s="669">
        <f t="shared" si="65"/>
        <v>0</v>
      </c>
      <c r="G46" s="669">
        <f t="shared" si="65"/>
        <v>0</v>
      </c>
      <c r="H46" s="670">
        <f t="shared" si="66"/>
        <v>21</v>
      </c>
      <c r="I46" s="669" t="str">
        <f>IFERROR(__xludf.DUMMYFUNCTION("if(sum(B46:G46)=0,"""",SPARKLINE(B46:G46,{""charttype"",""line"";""color"",""lightgrey"";""linewidth"",2}))"),"")</f>
        <v/>
      </c>
      <c r="J46" s="671" t="str">
        <f t="shared" ref="J46:O46" si="67">IFERROR(REPT("|",round(COUNTIF($P46:$ADO46,J$1)/$H46*10,0)),"")</f>
        <v/>
      </c>
      <c r="K46" s="672" t="str">
        <f t="shared" si="67"/>
        <v>|||</v>
      </c>
      <c r="L46" s="672" t="str">
        <f t="shared" si="67"/>
        <v>|||||||</v>
      </c>
      <c r="M46" s="673" t="str">
        <f t="shared" si="67"/>
        <v/>
      </c>
      <c r="N46" s="674" t="str">
        <f t="shared" si="67"/>
        <v/>
      </c>
      <c r="O46" s="675" t="str">
        <f t="shared" si="67"/>
        <v/>
      </c>
      <c r="P46" s="676"/>
      <c r="Q46" s="9"/>
      <c r="R46" s="9"/>
      <c r="S46" s="677" t="s">
        <v>3551</v>
      </c>
      <c r="T46" s="677"/>
      <c r="U46" s="677" t="s">
        <v>3551</v>
      </c>
      <c r="V46" s="677" t="s">
        <v>3551</v>
      </c>
      <c r="W46" s="9"/>
      <c r="X46" s="9"/>
      <c r="Y46" s="9"/>
      <c r="Z46" s="677" t="s">
        <v>3551</v>
      </c>
      <c r="AA46" s="9"/>
      <c r="AB46" s="9"/>
      <c r="AC46" s="9"/>
      <c r="AD46" s="9"/>
      <c r="AE46" s="677" t="s">
        <v>3551</v>
      </c>
      <c r="AF46" s="9"/>
      <c r="AG46" s="677" t="s">
        <v>3551</v>
      </c>
      <c r="AH46" s="9"/>
      <c r="AI46" s="9"/>
      <c r="AJ46" s="9"/>
      <c r="AK46" s="677" t="s">
        <v>3551</v>
      </c>
      <c r="AL46" s="9"/>
      <c r="AM46" s="9"/>
      <c r="AN46" s="9"/>
      <c r="AO46" s="9"/>
      <c r="AP46" s="9"/>
      <c r="AQ46" s="9"/>
      <c r="AR46" s="9"/>
      <c r="AS46" s="9"/>
      <c r="AT46" s="9"/>
      <c r="AU46" s="9"/>
      <c r="AV46" s="9"/>
      <c r="AW46" s="9"/>
      <c r="AX46" s="9"/>
      <c r="AY46" s="9"/>
      <c r="AZ46" s="9"/>
      <c r="BA46" s="9"/>
      <c r="BB46" s="9"/>
      <c r="BC46" s="9"/>
      <c r="BD46" s="677" t="s">
        <v>3550</v>
      </c>
      <c r="BE46" s="9"/>
      <c r="BF46" s="9"/>
      <c r="BG46" s="676"/>
      <c r="BH46" s="676"/>
      <c r="BI46" s="676"/>
      <c r="BJ46" s="676"/>
      <c r="BK46" s="676"/>
      <c r="BL46" s="676"/>
      <c r="BM46" s="676"/>
      <c r="BN46" s="678" t="s">
        <v>3550</v>
      </c>
      <c r="BO46" s="678" t="s">
        <v>3551</v>
      </c>
      <c r="BP46" s="676"/>
      <c r="BQ46" s="676"/>
      <c r="BR46" s="678" t="s">
        <v>3551</v>
      </c>
      <c r="BS46" s="678" t="s">
        <v>3551</v>
      </c>
      <c r="BT46" s="676"/>
      <c r="BU46" s="676"/>
      <c r="BV46" s="676"/>
      <c r="BW46" s="676"/>
      <c r="BX46" s="676"/>
      <c r="BY46" s="676"/>
      <c r="BZ46" s="676"/>
      <c r="CA46" s="676"/>
      <c r="CB46" s="676"/>
      <c r="CC46" s="676"/>
      <c r="CD46" s="676"/>
      <c r="CE46" s="676"/>
      <c r="CF46" s="676"/>
      <c r="CG46" s="676"/>
      <c r="CH46" s="676"/>
      <c r="CI46" s="676"/>
      <c r="CJ46" s="676"/>
      <c r="CK46" s="676"/>
      <c r="CL46" s="676"/>
      <c r="CM46" s="676"/>
      <c r="CN46" s="676"/>
      <c r="CO46" s="678" t="s">
        <v>3550</v>
      </c>
      <c r="CP46" s="678"/>
      <c r="CQ46" s="678" t="s">
        <v>3551</v>
      </c>
      <c r="CR46" s="678"/>
      <c r="CS46" s="678"/>
      <c r="CT46" s="678"/>
      <c r="CU46" s="678"/>
      <c r="CV46" s="678"/>
      <c r="CW46" s="678"/>
      <c r="CX46" s="678"/>
      <c r="CY46" s="678" t="s">
        <v>3551</v>
      </c>
      <c r="CZ46" s="678"/>
      <c r="DA46" s="678"/>
      <c r="DB46" s="678"/>
      <c r="DC46" s="678" t="s">
        <v>3550</v>
      </c>
      <c r="DD46" s="678"/>
      <c r="DE46" s="678"/>
      <c r="DF46" s="678"/>
      <c r="DG46" s="678"/>
      <c r="DH46" s="678"/>
      <c r="DI46" s="678"/>
      <c r="DJ46" s="678"/>
      <c r="DK46" s="678" t="s">
        <v>3551</v>
      </c>
      <c r="DL46" s="678"/>
      <c r="DM46" s="678"/>
      <c r="DN46" s="678"/>
      <c r="DO46" s="678"/>
      <c r="DP46" s="678"/>
      <c r="DQ46" s="678"/>
      <c r="DR46" s="678" t="s">
        <v>3550</v>
      </c>
      <c r="DS46" s="678"/>
      <c r="DT46" s="678"/>
      <c r="DU46" s="678" t="s">
        <v>3551</v>
      </c>
      <c r="DV46" s="678" t="s">
        <v>3550</v>
      </c>
      <c r="DW46" s="678"/>
      <c r="DX46" s="678"/>
      <c r="DY46" s="678"/>
      <c r="DZ46" s="678" t="s">
        <v>3550</v>
      </c>
      <c r="EA46" s="678"/>
      <c r="EB46" s="678"/>
      <c r="EC46" s="678"/>
    </row>
    <row r="47">
      <c r="A47" s="660" t="s">
        <v>219</v>
      </c>
      <c r="B47" s="686"/>
      <c r="C47" s="686"/>
      <c r="D47" s="686"/>
      <c r="E47" s="686"/>
      <c r="F47" s="686"/>
      <c r="G47" s="686"/>
      <c r="H47" s="687"/>
      <c r="I47" s="686"/>
      <c r="J47" s="686"/>
      <c r="K47" s="688"/>
      <c r="L47" s="688"/>
      <c r="M47" s="689"/>
      <c r="N47" s="690"/>
      <c r="O47" s="691"/>
      <c r="P47" s="667"/>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667"/>
      <c r="BH47" s="667"/>
      <c r="BI47" s="667"/>
      <c r="BJ47" s="667"/>
      <c r="BK47" s="667"/>
      <c r="BL47" s="667"/>
      <c r="BM47" s="667"/>
      <c r="BN47" s="667"/>
      <c r="BO47" s="667"/>
      <c r="BP47" s="667"/>
      <c r="BQ47" s="667"/>
      <c r="BR47" s="667"/>
      <c r="BS47" s="667"/>
      <c r="BT47" s="667"/>
      <c r="BU47" s="667"/>
      <c r="BV47" s="667"/>
      <c r="BW47" s="667"/>
      <c r="BX47" s="667"/>
      <c r="BY47" s="667"/>
      <c r="BZ47" s="667"/>
      <c r="CA47" s="667"/>
      <c r="CB47" s="667"/>
      <c r="CC47" s="667"/>
      <c r="CD47" s="667"/>
      <c r="CE47" s="667"/>
      <c r="CF47" s="667"/>
      <c r="CG47" s="667"/>
      <c r="CH47" s="667"/>
      <c r="CI47" s="667"/>
      <c r="CJ47" s="667"/>
      <c r="CK47" s="667"/>
      <c r="CL47" s="667"/>
      <c r="CM47" s="667"/>
      <c r="CN47" s="667"/>
      <c r="CO47" s="667"/>
      <c r="CP47" s="667"/>
      <c r="CQ47" s="667"/>
      <c r="CR47" s="667"/>
      <c r="CS47" s="667"/>
      <c r="CT47" s="667"/>
      <c r="CU47" s="667"/>
      <c r="CV47" s="667"/>
      <c r="CW47" s="667"/>
      <c r="CX47" s="667"/>
      <c r="CY47" s="667"/>
      <c r="CZ47" s="667"/>
      <c r="DA47" s="667"/>
      <c r="DB47" s="667"/>
      <c r="DC47" s="667"/>
      <c r="DD47" s="667"/>
      <c r="DE47" s="667"/>
      <c r="DF47" s="667"/>
      <c r="DG47" s="667"/>
      <c r="DH47" s="667"/>
      <c r="DI47" s="667"/>
      <c r="DJ47" s="667"/>
      <c r="DK47" s="667"/>
      <c r="DL47" s="667"/>
      <c r="DM47" s="667"/>
      <c r="DN47" s="667"/>
      <c r="DO47" s="667"/>
      <c r="DP47" s="667"/>
      <c r="DQ47" s="667"/>
      <c r="DR47" s="667"/>
      <c r="DS47" s="667"/>
      <c r="DT47" s="667"/>
      <c r="DU47" s="667"/>
      <c r="DV47" s="667"/>
      <c r="DW47" s="667"/>
      <c r="DX47" s="667"/>
      <c r="DY47" s="667"/>
      <c r="DZ47" s="667"/>
      <c r="EA47" s="667"/>
      <c r="EB47" s="667"/>
      <c r="EC47" s="667"/>
    </row>
    <row r="48">
      <c r="A48" s="668" t="s">
        <v>220</v>
      </c>
      <c r="B48" s="669">
        <f t="shared" ref="B48:G48" si="68">COUNTIF($P48:$ADO48,B$1)</f>
        <v>0</v>
      </c>
      <c r="C48" s="669">
        <f t="shared" si="68"/>
        <v>0</v>
      </c>
      <c r="D48" s="669">
        <f t="shared" si="68"/>
        <v>1</v>
      </c>
      <c r="E48" s="669">
        <f t="shared" si="68"/>
        <v>0</v>
      </c>
      <c r="F48" s="669">
        <f t="shared" si="68"/>
        <v>3</v>
      </c>
      <c r="G48" s="669">
        <f t="shared" si="68"/>
        <v>96</v>
      </c>
      <c r="H48" s="670">
        <f t="shared" ref="H48:H49" si="71">COUNTA(P48:ADO48)</f>
        <v>100</v>
      </c>
      <c r="I48" s="669" t="str">
        <f>IFERROR(__xludf.DUMMYFUNCTION("if(sum(B48:G48)=0,"""",SPARKLINE(B48:G48,{""charttype"",""line"";""color"",""lightgrey"";""linewidth"",2}))"),"")</f>
        <v/>
      </c>
      <c r="J48" s="671" t="str">
        <f t="shared" ref="J48:O48" si="69">IFERROR(REPT("|",round(COUNTIF($P48:$ADO48,J$1)/$H48*10,0)),"")</f>
        <v/>
      </c>
      <c r="K48" s="672" t="str">
        <f t="shared" si="69"/>
        <v/>
      </c>
      <c r="L48" s="672" t="str">
        <f t="shared" si="69"/>
        <v/>
      </c>
      <c r="M48" s="673" t="str">
        <f t="shared" si="69"/>
        <v/>
      </c>
      <c r="N48" s="674" t="str">
        <f t="shared" si="69"/>
        <v/>
      </c>
      <c r="O48" s="675" t="str">
        <f t="shared" si="69"/>
        <v>||||||||||</v>
      </c>
      <c r="P48" s="678" t="s">
        <v>3554</v>
      </c>
      <c r="Q48" s="677" t="s">
        <v>3554</v>
      </c>
      <c r="R48" s="677" t="s">
        <v>3554</v>
      </c>
      <c r="S48" s="677" t="s">
        <v>3554</v>
      </c>
      <c r="T48" s="677"/>
      <c r="U48" s="677" t="s">
        <v>3553</v>
      </c>
      <c r="V48" s="677"/>
      <c r="W48" s="677" t="s">
        <v>3554</v>
      </c>
      <c r="X48" s="677" t="s">
        <v>3554</v>
      </c>
      <c r="Y48" s="677"/>
      <c r="Z48" s="677" t="s">
        <v>3554</v>
      </c>
      <c r="AA48" s="677"/>
      <c r="AB48" s="677" t="s">
        <v>3554</v>
      </c>
      <c r="AC48" s="677"/>
      <c r="AD48" s="677" t="s">
        <v>3554</v>
      </c>
      <c r="AE48" s="677" t="s">
        <v>3554</v>
      </c>
      <c r="AF48" s="677" t="s">
        <v>3554</v>
      </c>
      <c r="AG48" s="677" t="s">
        <v>3554</v>
      </c>
      <c r="AH48" s="677" t="s">
        <v>3554</v>
      </c>
      <c r="AI48" s="677"/>
      <c r="AJ48" s="677" t="s">
        <v>3554</v>
      </c>
      <c r="AK48" s="677" t="s">
        <v>3554</v>
      </c>
      <c r="AL48" s="677"/>
      <c r="AM48" s="677"/>
      <c r="AN48" s="677"/>
      <c r="AO48" s="677"/>
      <c r="AP48" s="677" t="s">
        <v>3554</v>
      </c>
      <c r="AQ48" s="677" t="s">
        <v>3553</v>
      </c>
      <c r="AR48" s="677" t="s">
        <v>3554</v>
      </c>
      <c r="AS48" s="677" t="s">
        <v>3554</v>
      </c>
      <c r="AT48" s="677" t="s">
        <v>3554</v>
      </c>
      <c r="AU48" s="677"/>
      <c r="AV48" s="677"/>
      <c r="AW48" s="677" t="s">
        <v>3554</v>
      </c>
      <c r="AX48" s="677" t="s">
        <v>3554</v>
      </c>
      <c r="AY48" s="677"/>
      <c r="AZ48" s="677"/>
      <c r="BA48" s="677" t="s">
        <v>3551</v>
      </c>
      <c r="BB48" s="677" t="s">
        <v>3554</v>
      </c>
      <c r="BC48" s="677" t="s">
        <v>3554</v>
      </c>
      <c r="BD48" s="677" t="s">
        <v>3553</v>
      </c>
      <c r="BE48" s="677" t="s">
        <v>3554</v>
      </c>
      <c r="BF48" s="677" t="s">
        <v>3554</v>
      </c>
      <c r="BG48" s="678" t="s">
        <v>3554</v>
      </c>
      <c r="BH48" s="678" t="s">
        <v>3554</v>
      </c>
      <c r="BI48" s="678" t="s">
        <v>3554</v>
      </c>
      <c r="BJ48" s="678" t="s">
        <v>3554</v>
      </c>
      <c r="BK48" s="678" t="s">
        <v>3554</v>
      </c>
      <c r="BL48" s="678" t="s">
        <v>3554</v>
      </c>
      <c r="BM48" s="678" t="s">
        <v>3554</v>
      </c>
      <c r="BN48" s="678" t="s">
        <v>3554</v>
      </c>
      <c r="BO48" s="678" t="s">
        <v>3554</v>
      </c>
      <c r="BP48" s="678" t="s">
        <v>3554</v>
      </c>
      <c r="BQ48" s="678"/>
      <c r="BR48" s="678" t="s">
        <v>3554</v>
      </c>
      <c r="BS48" s="678" t="s">
        <v>3554</v>
      </c>
      <c r="BT48" s="678" t="s">
        <v>3554</v>
      </c>
      <c r="BU48" s="678" t="s">
        <v>3554</v>
      </c>
      <c r="BV48" s="678" t="s">
        <v>3554</v>
      </c>
      <c r="BW48" s="678" t="s">
        <v>3554</v>
      </c>
      <c r="BX48" s="678" t="s">
        <v>3554</v>
      </c>
      <c r="BY48" s="678" t="s">
        <v>3554</v>
      </c>
      <c r="BZ48" s="678"/>
      <c r="CA48" s="678" t="s">
        <v>3554</v>
      </c>
      <c r="CB48" s="678"/>
      <c r="CC48" s="678" t="s">
        <v>3554</v>
      </c>
      <c r="CD48" s="678" t="s">
        <v>3554</v>
      </c>
      <c r="CE48" s="678" t="s">
        <v>3554</v>
      </c>
      <c r="CF48" s="678" t="s">
        <v>3554</v>
      </c>
      <c r="CG48" s="678" t="s">
        <v>3554</v>
      </c>
      <c r="CH48" s="678" t="s">
        <v>3554</v>
      </c>
      <c r="CI48" s="678" t="s">
        <v>3554</v>
      </c>
      <c r="CJ48" s="678" t="s">
        <v>3554</v>
      </c>
      <c r="CK48" s="678" t="s">
        <v>3554</v>
      </c>
      <c r="CL48" s="678" t="s">
        <v>3554</v>
      </c>
      <c r="CM48" s="678" t="s">
        <v>3554</v>
      </c>
      <c r="CN48" s="678" t="s">
        <v>3554</v>
      </c>
      <c r="CO48" s="678"/>
      <c r="CP48" s="678" t="s">
        <v>3554</v>
      </c>
      <c r="CQ48" s="678" t="s">
        <v>3554</v>
      </c>
      <c r="CR48" s="678" t="s">
        <v>3554</v>
      </c>
      <c r="CS48" s="678" t="s">
        <v>3554</v>
      </c>
      <c r="CT48" s="678" t="s">
        <v>3554</v>
      </c>
      <c r="CU48" s="678" t="s">
        <v>3554</v>
      </c>
      <c r="CV48" s="678" t="s">
        <v>3554</v>
      </c>
      <c r="CW48" s="678" t="s">
        <v>3554</v>
      </c>
      <c r="CX48" s="678" t="s">
        <v>3554</v>
      </c>
      <c r="CY48" s="678" t="s">
        <v>3554</v>
      </c>
      <c r="CZ48" s="678" t="s">
        <v>3554</v>
      </c>
      <c r="DA48" s="678" t="s">
        <v>3554</v>
      </c>
      <c r="DB48" s="678" t="s">
        <v>3554</v>
      </c>
      <c r="DC48" s="678" t="s">
        <v>3554</v>
      </c>
      <c r="DD48" s="678" t="s">
        <v>3554</v>
      </c>
      <c r="DE48" s="678" t="s">
        <v>3554</v>
      </c>
      <c r="DF48" s="678" t="s">
        <v>3554</v>
      </c>
      <c r="DG48" s="678" t="s">
        <v>3554</v>
      </c>
      <c r="DH48" s="678" t="s">
        <v>3554</v>
      </c>
      <c r="DI48" s="678" t="s">
        <v>3554</v>
      </c>
      <c r="DJ48" s="678" t="s">
        <v>3554</v>
      </c>
      <c r="DK48" s="678" t="s">
        <v>3554</v>
      </c>
      <c r="DL48" s="678" t="s">
        <v>3554</v>
      </c>
      <c r="DM48" s="678" t="s">
        <v>3554</v>
      </c>
      <c r="DN48" s="678" t="s">
        <v>3554</v>
      </c>
      <c r="DO48" s="678" t="s">
        <v>3554</v>
      </c>
      <c r="DP48" s="678" t="s">
        <v>3554</v>
      </c>
      <c r="DQ48" s="678" t="s">
        <v>3554</v>
      </c>
      <c r="DR48" s="678" t="s">
        <v>3554</v>
      </c>
      <c r="DS48" s="678" t="s">
        <v>3554</v>
      </c>
      <c r="DT48" s="678" t="s">
        <v>3554</v>
      </c>
      <c r="DU48" s="678" t="s">
        <v>3554</v>
      </c>
      <c r="DV48" s="678" t="s">
        <v>3554</v>
      </c>
      <c r="DW48" s="678" t="s">
        <v>3554</v>
      </c>
      <c r="DX48" s="678" t="s">
        <v>3554</v>
      </c>
      <c r="DY48" s="678" t="s">
        <v>3554</v>
      </c>
      <c r="DZ48" s="678" t="s">
        <v>3554</v>
      </c>
      <c r="EA48" s="678" t="s">
        <v>3554</v>
      </c>
      <c r="EB48" s="678" t="s">
        <v>3554</v>
      </c>
      <c r="EC48" s="678" t="s">
        <v>3554</v>
      </c>
    </row>
    <row r="49">
      <c r="A49" s="668" t="s">
        <v>232</v>
      </c>
      <c r="B49" s="669">
        <f t="shared" ref="B49:G49" si="70">COUNTIF($P49:$ADO49,B$1)</f>
        <v>0</v>
      </c>
      <c r="C49" s="669">
        <f t="shared" si="70"/>
        <v>6</v>
      </c>
      <c r="D49" s="669">
        <f t="shared" si="70"/>
        <v>29</v>
      </c>
      <c r="E49" s="669">
        <f t="shared" si="70"/>
        <v>5</v>
      </c>
      <c r="F49" s="669">
        <f t="shared" si="70"/>
        <v>0</v>
      </c>
      <c r="G49" s="669">
        <f t="shared" si="70"/>
        <v>0</v>
      </c>
      <c r="H49" s="670">
        <f t="shared" si="71"/>
        <v>40</v>
      </c>
      <c r="I49" s="669" t="str">
        <f>IFERROR(__xludf.DUMMYFUNCTION("if(sum(B49:G49)=0,"""",SPARKLINE(B49:G49,{""charttype"",""line"";""color"",""lightgrey"";""linewidth"",2}))"),"")</f>
        <v/>
      </c>
      <c r="J49" s="671" t="str">
        <f t="shared" ref="J49:O49" si="72">IFERROR(REPT("|",round(COUNTIF($P49:$ADO49,J$1)/$H49*10,0)),"")</f>
        <v/>
      </c>
      <c r="K49" s="672" t="str">
        <f t="shared" si="72"/>
        <v>||</v>
      </c>
      <c r="L49" s="672" t="str">
        <f t="shared" si="72"/>
        <v>|||||||</v>
      </c>
      <c r="M49" s="673" t="str">
        <f t="shared" si="72"/>
        <v>|</v>
      </c>
      <c r="N49" s="674" t="str">
        <f t="shared" si="72"/>
        <v/>
      </c>
      <c r="O49" s="675" t="str">
        <f t="shared" si="72"/>
        <v/>
      </c>
      <c r="P49" s="676"/>
      <c r="Q49" s="677"/>
      <c r="R49" s="9"/>
      <c r="S49" s="677" t="s">
        <v>3551</v>
      </c>
      <c r="T49" s="677"/>
      <c r="U49" s="677" t="s">
        <v>3552</v>
      </c>
      <c r="V49" s="677" t="s">
        <v>3551</v>
      </c>
      <c r="W49" s="677" t="s">
        <v>3550</v>
      </c>
      <c r="X49" s="9"/>
      <c r="Y49" s="9"/>
      <c r="Z49" s="677" t="s">
        <v>3551</v>
      </c>
      <c r="AA49" s="9"/>
      <c r="AB49" s="9"/>
      <c r="AC49" s="9"/>
      <c r="AD49" s="677" t="s">
        <v>3551</v>
      </c>
      <c r="AE49" s="677" t="s">
        <v>3551</v>
      </c>
      <c r="AF49" s="677" t="s">
        <v>3551</v>
      </c>
      <c r="AG49" s="677" t="s">
        <v>3551</v>
      </c>
      <c r="AH49" s="677" t="s">
        <v>3551</v>
      </c>
      <c r="AI49" s="9"/>
      <c r="AJ49" s="9"/>
      <c r="AK49" s="677" t="s">
        <v>3551</v>
      </c>
      <c r="AL49" s="9"/>
      <c r="AM49" s="9"/>
      <c r="AN49" s="9"/>
      <c r="AO49" s="9"/>
      <c r="AP49" s="9"/>
      <c r="AQ49" s="677" t="s">
        <v>3550</v>
      </c>
      <c r="AR49" s="9"/>
      <c r="AS49" s="9"/>
      <c r="AT49" s="677" t="s">
        <v>3551</v>
      </c>
      <c r="AU49" s="9"/>
      <c r="AV49" s="9"/>
      <c r="AW49" s="9"/>
      <c r="AX49" s="9"/>
      <c r="AY49" s="9"/>
      <c r="AZ49" s="9"/>
      <c r="BA49" s="9"/>
      <c r="BB49" s="9"/>
      <c r="BC49" s="9"/>
      <c r="BD49" s="9"/>
      <c r="BE49" s="9"/>
      <c r="BF49" s="677" t="s">
        <v>3552</v>
      </c>
      <c r="BG49" s="676"/>
      <c r="BH49" s="678" t="s">
        <v>3552</v>
      </c>
      <c r="BI49" s="678" t="s">
        <v>3551</v>
      </c>
      <c r="BJ49" s="678" t="s">
        <v>3551</v>
      </c>
      <c r="BK49" s="676"/>
      <c r="BL49" s="676"/>
      <c r="BM49" s="678" t="s">
        <v>3551</v>
      </c>
      <c r="BN49" s="678" t="s">
        <v>3551</v>
      </c>
      <c r="BO49" s="676"/>
      <c r="BP49" s="676"/>
      <c r="BQ49" s="676"/>
      <c r="BR49" s="678" t="s">
        <v>3550</v>
      </c>
      <c r="BS49" s="676"/>
      <c r="BT49" s="676"/>
      <c r="BU49" s="678" t="s">
        <v>3551</v>
      </c>
      <c r="BV49" s="678" t="s">
        <v>3551</v>
      </c>
      <c r="BW49" s="678" t="s">
        <v>3552</v>
      </c>
      <c r="BX49" s="676"/>
      <c r="BY49" s="676"/>
      <c r="BZ49" s="676"/>
      <c r="CA49" s="678" t="s">
        <v>3551</v>
      </c>
      <c r="CB49" s="676"/>
      <c r="CC49" s="676"/>
      <c r="CD49" s="678" t="s">
        <v>3551</v>
      </c>
      <c r="CE49" s="676"/>
      <c r="CF49" s="676"/>
      <c r="CG49" s="678" t="s">
        <v>3551</v>
      </c>
      <c r="CH49" s="676"/>
      <c r="CI49" s="676"/>
      <c r="CJ49" s="676"/>
      <c r="CK49" s="676"/>
      <c r="CL49" s="676"/>
      <c r="CM49" s="676"/>
      <c r="CN49" s="676"/>
      <c r="CO49" s="676"/>
      <c r="CP49" s="678"/>
      <c r="CQ49" s="678" t="s">
        <v>3552</v>
      </c>
      <c r="CR49" s="678" t="s">
        <v>3551</v>
      </c>
      <c r="CS49" s="678" t="s">
        <v>3550</v>
      </c>
      <c r="CT49" s="678"/>
      <c r="CU49" s="678"/>
      <c r="CV49" s="678"/>
      <c r="CW49" s="678"/>
      <c r="CX49" s="678"/>
      <c r="CY49" s="678" t="s">
        <v>3551</v>
      </c>
      <c r="CZ49" s="678"/>
      <c r="DA49" s="678"/>
      <c r="DB49" s="678"/>
      <c r="DC49" s="678" t="s">
        <v>3550</v>
      </c>
      <c r="DD49" s="678" t="s">
        <v>3551</v>
      </c>
      <c r="DE49" s="678" t="s">
        <v>3551</v>
      </c>
      <c r="DF49" s="678"/>
      <c r="DG49" s="678"/>
      <c r="DH49" s="678"/>
      <c r="DI49" s="678"/>
      <c r="DJ49" s="678"/>
      <c r="DK49" s="678"/>
      <c r="DL49" s="678"/>
      <c r="DM49" s="678"/>
      <c r="DN49" s="678"/>
      <c r="DO49" s="678"/>
      <c r="DP49" s="678"/>
      <c r="DQ49" s="678" t="s">
        <v>3551</v>
      </c>
      <c r="DR49" s="678" t="s">
        <v>3551</v>
      </c>
      <c r="DS49" s="678"/>
      <c r="DT49" s="678" t="s">
        <v>3550</v>
      </c>
      <c r="DU49" s="678" t="s">
        <v>3551</v>
      </c>
      <c r="DV49" s="678" t="s">
        <v>3551</v>
      </c>
      <c r="DW49" s="678" t="s">
        <v>3551</v>
      </c>
      <c r="DX49" s="678"/>
      <c r="DY49" s="678"/>
      <c r="DZ49" s="678" t="s">
        <v>3551</v>
      </c>
      <c r="EA49" s="678"/>
      <c r="EB49" s="678"/>
      <c r="EC49" s="678"/>
    </row>
    <row r="50">
      <c r="A50" s="660" t="s">
        <v>233</v>
      </c>
      <c r="B50" s="686"/>
      <c r="C50" s="686"/>
      <c r="D50" s="686"/>
      <c r="E50" s="686"/>
      <c r="F50" s="686"/>
      <c r="G50" s="686"/>
      <c r="H50" s="687"/>
      <c r="I50" s="686"/>
      <c r="J50" s="686"/>
      <c r="K50" s="688"/>
      <c r="L50" s="688"/>
      <c r="M50" s="689"/>
      <c r="N50" s="690"/>
      <c r="O50" s="691"/>
      <c r="P50" s="667"/>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667"/>
      <c r="BH50" s="667"/>
      <c r="BI50" s="667"/>
      <c r="BJ50" s="667"/>
      <c r="BK50" s="667"/>
      <c r="BL50" s="667"/>
      <c r="BM50" s="667"/>
      <c r="BN50" s="667"/>
      <c r="BO50" s="667"/>
      <c r="BP50" s="667"/>
      <c r="BQ50" s="667"/>
      <c r="BR50" s="667"/>
      <c r="BS50" s="667"/>
      <c r="BT50" s="667"/>
      <c r="BU50" s="667"/>
      <c r="BV50" s="667"/>
      <c r="BW50" s="667"/>
      <c r="BX50" s="667"/>
      <c r="BY50" s="667"/>
      <c r="BZ50" s="667"/>
      <c r="CA50" s="667"/>
      <c r="CB50" s="667"/>
      <c r="CC50" s="667"/>
      <c r="CD50" s="667"/>
      <c r="CE50" s="667"/>
      <c r="CF50" s="667"/>
      <c r="CG50" s="667"/>
      <c r="CH50" s="667"/>
      <c r="CI50" s="667"/>
      <c r="CJ50" s="667"/>
      <c r="CK50" s="667"/>
      <c r="CL50" s="667"/>
      <c r="CM50" s="667"/>
      <c r="CN50" s="667"/>
      <c r="CO50" s="667"/>
      <c r="CP50" s="667"/>
      <c r="CQ50" s="667"/>
      <c r="CR50" s="667"/>
      <c r="CS50" s="667"/>
      <c r="CT50" s="667"/>
      <c r="CU50" s="667"/>
      <c r="CV50" s="667"/>
      <c r="CW50" s="667"/>
      <c r="CX50" s="667"/>
      <c r="CY50" s="667"/>
      <c r="CZ50" s="667"/>
      <c r="DA50" s="667"/>
      <c r="DB50" s="667"/>
      <c r="DC50" s="667"/>
      <c r="DD50" s="667"/>
      <c r="DE50" s="667"/>
      <c r="DF50" s="667"/>
      <c r="DG50" s="667"/>
      <c r="DH50" s="667"/>
      <c r="DI50" s="667"/>
      <c r="DJ50" s="667"/>
      <c r="DK50" s="667"/>
      <c r="DL50" s="667"/>
      <c r="DM50" s="667"/>
      <c r="DN50" s="667"/>
      <c r="DO50" s="667"/>
      <c r="DP50" s="667"/>
      <c r="DQ50" s="667"/>
      <c r="DR50" s="667"/>
      <c r="DS50" s="667"/>
      <c r="DT50" s="667"/>
      <c r="DU50" s="667"/>
      <c r="DV50" s="667"/>
      <c r="DW50" s="667"/>
      <c r="DX50" s="667"/>
      <c r="DY50" s="667"/>
      <c r="DZ50" s="667"/>
      <c r="EA50" s="667"/>
      <c r="EB50" s="667"/>
      <c r="EC50" s="667"/>
    </row>
    <row r="51">
      <c r="A51" s="668" t="s">
        <v>236</v>
      </c>
      <c r="B51" s="669">
        <f t="shared" ref="B51:G51" si="73">COUNTIF($P51:$ADO51,B$1)</f>
        <v>0</v>
      </c>
      <c r="C51" s="669">
        <f t="shared" si="73"/>
        <v>0</v>
      </c>
      <c r="D51" s="669">
        <f t="shared" si="73"/>
        <v>0</v>
      </c>
      <c r="E51" s="669">
        <f t="shared" si="73"/>
        <v>29</v>
      </c>
      <c r="F51" s="669">
        <f t="shared" si="73"/>
        <v>37</v>
      </c>
      <c r="G51" s="669">
        <f t="shared" si="73"/>
        <v>5</v>
      </c>
      <c r="H51" s="670">
        <f t="shared" ref="H51:H52" si="76">COUNTA(P51:ADO51)</f>
        <v>71</v>
      </c>
      <c r="I51" s="669" t="str">
        <f>IFERROR(__xludf.DUMMYFUNCTION("if(sum(B51:G51)=0,"""",SPARKLINE(B51:G51,{""charttype"",""line"";""color"",""lightgrey"";""linewidth"",2}))"),"")</f>
        <v/>
      </c>
      <c r="J51" s="671" t="str">
        <f t="shared" ref="J51:O51" si="74">IFERROR(REPT("|",round(COUNTIF($P51:$ADO51,J$1)/$H51*10,0)),"")</f>
        <v/>
      </c>
      <c r="K51" s="672" t="str">
        <f t="shared" si="74"/>
        <v/>
      </c>
      <c r="L51" s="672" t="str">
        <f t="shared" si="74"/>
        <v/>
      </c>
      <c r="M51" s="673" t="str">
        <f t="shared" si="74"/>
        <v>||||</v>
      </c>
      <c r="N51" s="674" t="str">
        <f t="shared" si="74"/>
        <v>|||||</v>
      </c>
      <c r="O51" s="675" t="str">
        <f t="shared" si="74"/>
        <v>|</v>
      </c>
      <c r="P51" s="678"/>
      <c r="Q51" s="677" t="s">
        <v>3553</v>
      </c>
      <c r="R51" s="677"/>
      <c r="S51" s="677" t="s">
        <v>3553</v>
      </c>
      <c r="T51" s="677"/>
      <c r="U51" s="677" t="s">
        <v>3552</v>
      </c>
      <c r="V51" s="677" t="s">
        <v>3553</v>
      </c>
      <c r="W51" s="677"/>
      <c r="X51" s="677" t="s">
        <v>3552</v>
      </c>
      <c r="Y51" s="677" t="s">
        <v>3553</v>
      </c>
      <c r="Z51" s="677" t="s">
        <v>3552</v>
      </c>
      <c r="AA51" s="677"/>
      <c r="AB51" s="677" t="s">
        <v>3553</v>
      </c>
      <c r="AC51" s="677"/>
      <c r="AD51" s="677" t="s">
        <v>3552</v>
      </c>
      <c r="AE51" s="677" t="s">
        <v>3553</v>
      </c>
      <c r="AF51" s="677" t="s">
        <v>3553</v>
      </c>
      <c r="AG51" s="677" t="s">
        <v>3552</v>
      </c>
      <c r="AH51" s="677" t="s">
        <v>3553</v>
      </c>
      <c r="AI51" s="677"/>
      <c r="AJ51" s="677"/>
      <c r="AK51" s="677" t="s">
        <v>3553</v>
      </c>
      <c r="AL51" s="677"/>
      <c r="AM51" s="677"/>
      <c r="AN51" s="677"/>
      <c r="AO51" s="677"/>
      <c r="AP51" s="677"/>
      <c r="AQ51" s="677" t="s">
        <v>3553</v>
      </c>
      <c r="AR51" s="677" t="s">
        <v>3553</v>
      </c>
      <c r="AS51" s="677" t="s">
        <v>3552</v>
      </c>
      <c r="AT51" s="677" t="s">
        <v>3553</v>
      </c>
      <c r="AU51" s="677"/>
      <c r="AV51" s="677" t="s">
        <v>3552</v>
      </c>
      <c r="AW51" s="677" t="s">
        <v>3553</v>
      </c>
      <c r="AX51" s="677" t="s">
        <v>3553</v>
      </c>
      <c r="AY51" s="677"/>
      <c r="AZ51" s="677"/>
      <c r="BA51" s="677" t="s">
        <v>3553</v>
      </c>
      <c r="BB51" s="677" t="s">
        <v>3552</v>
      </c>
      <c r="BC51" s="677" t="s">
        <v>3552</v>
      </c>
      <c r="BD51" s="677" t="s">
        <v>3553</v>
      </c>
      <c r="BE51" s="677"/>
      <c r="BF51" s="677" t="s">
        <v>3552</v>
      </c>
      <c r="BG51" s="678"/>
      <c r="BH51" s="678" t="s">
        <v>3552</v>
      </c>
      <c r="BI51" s="678" t="s">
        <v>3552</v>
      </c>
      <c r="BJ51" s="678" t="s">
        <v>3552</v>
      </c>
      <c r="BK51" s="678" t="s">
        <v>3553</v>
      </c>
      <c r="BL51" s="678"/>
      <c r="BM51" s="678"/>
      <c r="BN51" s="678" t="s">
        <v>3553</v>
      </c>
      <c r="BO51" s="678" t="s">
        <v>3552</v>
      </c>
      <c r="BP51" s="678" t="s">
        <v>3553</v>
      </c>
      <c r="BQ51" s="678"/>
      <c r="BR51" s="678" t="s">
        <v>3554</v>
      </c>
      <c r="BS51" s="678" t="s">
        <v>3553</v>
      </c>
      <c r="BT51" s="678" t="s">
        <v>3554</v>
      </c>
      <c r="BU51" s="678" t="s">
        <v>3552</v>
      </c>
      <c r="BV51" s="678" t="s">
        <v>3553</v>
      </c>
      <c r="BW51" s="678" t="s">
        <v>3552</v>
      </c>
      <c r="BX51" s="678"/>
      <c r="BY51" s="678"/>
      <c r="BZ51" s="678"/>
      <c r="CA51" s="678"/>
      <c r="CB51" s="678"/>
      <c r="CC51" s="678" t="s">
        <v>3554</v>
      </c>
      <c r="CD51" s="678" t="s">
        <v>3552</v>
      </c>
      <c r="CE51" s="678" t="s">
        <v>3553</v>
      </c>
      <c r="CF51" s="678" t="s">
        <v>3553</v>
      </c>
      <c r="CG51" s="678" t="s">
        <v>3552</v>
      </c>
      <c r="CH51" s="678" t="s">
        <v>3553</v>
      </c>
      <c r="CI51" s="678" t="s">
        <v>3552</v>
      </c>
      <c r="CJ51" s="678"/>
      <c r="CK51" s="678" t="s">
        <v>3552</v>
      </c>
      <c r="CL51" s="678" t="s">
        <v>3552</v>
      </c>
      <c r="CM51" s="678" t="s">
        <v>3553</v>
      </c>
      <c r="CN51" s="678" t="s">
        <v>3552</v>
      </c>
      <c r="CO51" s="678"/>
      <c r="CP51" s="678" t="s">
        <v>3554</v>
      </c>
      <c r="CQ51" s="678" t="s">
        <v>3552</v>
      </c>
      <c r="CR51" s="678" t="s">
        <v>3552</v>
      </c>
      <c r="CS51" s="678"/>
      <c r="CT51" s="678" t="s">
        <v>3553</v>
      </c>
      <c r="CU51" s="678" t="s">
        <v>3552</v>
      </c>
      <c r="CV51" s="678" t="s">
        <v>3552</v>
      </c>
      <c r="CW51" s="678"/>
      <c r="CX51" s="678" t="s">
        <v>3553</v>
      </c>
      <c r="CY51" s="678" t="s">
        <v>3553</v>
      </c>
      <c r="CZ51" s="678"/>
      <c r="DA51" s="678"/>
      <c r="DB51" s="678" t="s">
        <v>3552</v>
      </c>
      <c r="DC51" s="678"/>
      <c r="DD51" s="678" t="s">
        <v>3552</v>
      </c>
      <c r="DE51" s="678"/>
      <c r="DF51" s="678" t="s">
        <v>3552</v>
      </c>
      <c r="DG51" s="678" t="s">
        <v>3553</v>
      </c>
      <c r="DH51" s="678"/>
      <c r="DI51" s="678" t="s">
        <v>3553</v>
      </c>
      <c r="DJ51" s="678"/>
      <c r="DK51" s="678" t="s">
        <v>3553</v>
      </c>
      <c r="DL51" s="678"/>
      <c r="DM51" s="678"/>
      <c r="DN51" s="678" t="s">
        <v>3553</v>
      </c>
      <c r="DO51" s="678"/>
      <c r="DP51" s="678"/>
      <c r="DQ51" s="678"/>
      <c r="DR51" s="678" t="s">
        <v>3554</v>
      </c>
      <c r="DS51" s="678"/>
      <c r="DT51" s="678" t="s">
        <v>3553</v>
      </c>
      <c r="DU51" s="678" t="s">
        <v>3553</v>
      </c>
      <c r="DV51" s="678" t="s">
        <v>3553</v>
      </c>
      <c r="DW51" s="678" t="s">
        <v>3553</v>
      </c>
      <c r="DX51" s="678"/>
      <c r="DY51" s="678"/>
      <c r="DZ51" s="678" t="s">
        <v>3553</v>
      </c>
      <c r="EA51" s="678"/>
      <c r="EB51" s="678"/>
      <c r="EC51" s="678"/>
    </row>
    <row r="52">
      <c r="A52" s="696" t="s">
        <v>243</v>
      </c>
      <c r="B52" s="669">
        <f t="shared" ref="B52:G52" si="75">COUNTIF($P52:$ADO52,B$1)</f>
        <v>0</v>
      </c>
      <c r="C52" s="669">
        <f t="shared" si="75"/>
        <v>1</v>
      </c>
      <c r="D52" s="669">
        <f t="shared" si="75"/>
        <v>19</v>
      </c>
      <c r="E52" s="669">
        <f t="shared" si="75"/>
        <v>25</v>
      </c>
      <c r="F52" s="669">
        <f t="shared" si="75"/>
        <v>3</v>
      </c>
      <c r="G52" s="669">
        <f t="shared" si="75"/>
        <v>0</v>
      </c>
      <c r="H52" s="670">
        <f t="shared" si="76"/>
        <v>48</v>
      </c>
      <c r="I52" s="669" t="str">
        <f>IFERROR(__xludf.DUMMYFUNCTION("if(sum(B52:G52)=0,"""",SPARKLINE(B52:G52,{""charttype"",""line"";""color"",""lightgrey"";""linewidth"",2}))"),"")</f>
        <v/>
      </c>
      <c r="J52" s="671" t="str">
        <f t="shared" ref="J52:O52" si="77">IFERROR(REPT("|",round(COUNTIF($P52:$ADO52,J$1)/$H52*10,0)),"")</f>
        <v/>
      </c>
      <c r="K52" s="672" t="str">
        <f t="shared" si="77"/>
        <v/>
      </c>
      <c r="L52" s="672" t="str">
        <f t="shared" si="77"/>
        <v>||||</v>
      </c>
      <c r="M52" s="673" t="str">
        <f t="shared" si="77"/>
        <v>|||||</v>
      </c>
      <c r="N52" s="674" t="str">
        <f t="shared" si="77"/>
        <v>|</v>
      </c>
      <c r="O52" s="675" t="str">
        <f t="shared" si="77"/>
        <v/>
      </c>
      <c r="P52" s="676"/>
      <c r="Q52" s="677" t="s">
        <v>3552</v>
      </c>
      <c r="R52" s="9"/>
      <c r="S52" s="677" t="s">
        <v>3552</v>
      </c>
      <c r="T52" s="677"/>
      <c r="U52" s="677" t="s">
        <v>3552</v>
      </c>
      <c r="V52" s="9"/>
      <c r="W52" s="9"/>
      <c r="X52" s="9"/>
      <c r="Y52" s="677" t="s">
        <v>3553</v>
      </c>
      <c r="Z52" s="677" t="s">
        <v>3552</v>
      </c>
      <c r="AA52" s="9"/>
      <c r="AB52" s="677" t="s">
        <v>3552</v>
      </c>
      <c r="AC52" s="9"/>
      <c r="AD52" s="677" t="s">
        <v>3552</v>
      </c>
      <c r="AE52" s="677" t="s">
        <v>3552</v>
      </c>
      <c r="AF52" s="677" t="s">
        <v>3552</v>
      </c>
      <c r="AG52" s="9"/>
      <c r="AH52" s="9"/>
      <c r="AI52" s="9"/>
      <c r="AJ52" s="9"/>
      <c r="AK52" s="677" t="s">
        <v>3552</v>
      </c>
      <c r="AL52" s="9"/>
      <c r="AM52" s="9"/>
      <c r="AN52" s="9"/>
      <c r="AO52" s="9"/>
      <c r="AP52" s="9"/>
      <c r="AQ52" s="677" t="s">
        <v>3552</v>
      </c>
      <c r="AR52" s="9"/>
      <c r="AS52" s="9"/>
      <c r="AT52" s="9"/>
      <c r="AU52" s="9"/>
      <c r="AV52" s="9"/>
      <c r="AW52" s="9"/>
      <c r="AX52" s="9"/>
      <c r="AY52" s="9"/>
      <c r="AZ52" s="9"/>
      <c r="BA52" s="9"/>
      <c r="BB52" s="677" t="s">
        <v>3551</v>
      </c>
      <c r="BC52" s="9"/>
      <c r="BD52" s="677" t="s">
        <v>3553</v>
      </c>
      <c r="BE52" s="9"/>
      <c r="BF52" s="677" t="s">
        <v>3551</v>
      </c>
      <c r="BG52" s="676"/>
      <c r="BH52" s="678" t="s">
        <v>3551</v>
      </c>
      <c r="BI52" s="678" t="s">
        <v>3551</v>
      </c>
      <c r="BJ52" s="678" t="s">
        <v>3552</v>
      </c>
      <c r="BK52" s="676"/>
      <c r="BL52" s="676"/>
      <c r="BM52" s="676"/>
      <c r="BN52" s="678" t="s">
        <v>3552</v>
      </c>
      <c r="BO52" s="678" t="s">
        <v>3551</v>
      </c>
      <c r="BP52" s="676"/>
      <c r="BQ52" s="676"/>
      <c r="BR52" s="678" t="s">
        <v>3551</v>
      </c>
      <c r="BS52" s="678" t="s">
        <v>3551</v>
      </c>
      <c r="BT52" s="676"/>
      <c r="BU52" s="678" t="s">
        <v>3550</v>
      </c>
      <c r="BV52" s="678" t="s">
        <v>3551</v>
      </c>
      <c r="BW52" s="676"/>
      <c r="BX52" s="676"/>
      <c r="BY52" s="676"/>
      <c r="BZ52" s="676"/>
      <c r="CA52" s="676"/>
      <c r="CB52" s="676"/>
      <c r="CC52" s="678" t="s">
        <v>3552</v>
      </c>
      <c r="CD52" s="678" t="s">
        <v>3551</v>
      </c>
      <c r="CE52" s="676"/>
      <c r="CF52" s="676"/>
      <c r="CG52" s="678" t="s">
        <v>3551</v>
      </c>
      <c r="CH52" s="676"/>
      <c r="CI52" s="676"/>
      <c r="CJ52" s="676"/>
      <c r="CK52" s="676"/>
      <c r="CL52" s="678" t="s">
        <v>3551</v>
      </c>
      <c r="CM52" s="676"/>
      <c r="CN52" s="676"/>
      <c r="CO52" s="676"/>
      <c r="CP52" s="678" t="s">
        <v>3551</v>
      </c>
      <c r="CQ52" s="678" t="s">
        <v>3552</v>
      </c>
      <c r="CR52" s="678" t="s">
        <v>3551</v>
      </c>
      <c r="CS52" s="678" t="s">
        <v>3552</v>
      </c>
      <c r="CT52" s="678" t="s">
        <v>3551</v>
      </c>
      <c r="CU52" s="678"/>
      <c r="CV52" s="678" t="s">
        <v>3551</v>
      </c>
      <c r="CW52" s="678"/>
      <c r="CX52" s="678" t="s">
        <v>3551</v>
      </c>
      <c r="CY52" s="678" t="s">
        <v>3552</v>
      </c>
      <c r="CZ52" s="678"/>
      <c r="DA52" s="678"/>
      <c r="DB52" s="678" t="s">
        <v>3551</v>
      </c>
      <c r="DC52" s="678" t="s">
        <v>3551</v>
      </c>
      <c r="DD52" s="678" t="s">
        <v>3551</v>
      </c>
      <c r="DE52" s="678" t="s">
        <v>3552</v>
      </c>
      <c r="DF52" s="678"/>
      <c r="DG52" s="678" t="s">
        <v>3552</v>
      </c>
      <c r="DH52" s="678"/>
      <c r="DI52" s="678"/>
      <c r="DJ52" s="678"/>
      <c r="DK52" s="678" t="s">
        <v>3552</v>
      </c>
      <c r="DL52" s="678"/>
      <c r="DM52" s="678" t="s">
        <v>3552</v>
      </c>
      <c r="DN52" s="678"/>
      <c r="DO52" s="678"/>
      <c r="DP52" s="678"/>
      <c r="DQ52" s="678"/>
      <c r="DR52" s="678" t="s">
        <v>3553</v>
      </c>
      <c r="DS52" s="678"/>
      <c r="DT52" s="678" t="s">
        <v>3552</v>
      </c>
      <c r="DU52" s="678" t="s">
        <v>3552</v>
      </c>
      <c r="DV52" s="678" t="s">
        <v>3552</v>
      </c>
      <c r="DW52" s="678" t="s">
        <v>3552</v>
      </c>
      <c r="DX52" s="678"/>
      <c r="DY52" s="678"/>
      <c r="DZ52" s="678" t="s">
        <v>3552</v>
      </c>
      <c r="EA52" s="678"/>
      <c r="EB52" s="678"/>
      <c r="EC52" s="678"/>
    </row>
    <row r="53">
      <c r="A53" s="660" t="s">
        <v>253</v>
      </c>
      <c r="B53" s="686"/>
      <c r="C53" s="686"/>
      <c r="D53" s="686"/>
      <c r="E53" s="686"/>
      <c r="F53" s="686"/>
      <c r="G53" s="686"/>
      <c r="H53" s="687"/>
      <c r="I53" s="686"/>
      <c r="J53" s="686"/>
      <c r="K53" s="688"/>
      <c r="L53" s="688"/>
      <c r="M53" s="689"/>
      <c r="N53" s="690"/>
      <c r="O53" s="691"/>
      <c r="P53" s="667"/>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667"/>
      <c r="BH53" s="667"/>
      <c r="BI53" s="667"/>
      <c r="BJ53" s="667"/>
      <c r="BK53" s="667"/>
      <c r="BL53" s="667"/>
      <c r="BM53" s="667"/>
      <c r="BN53" s="667"/>
      <c r="BO53" s="667"/>
      <c r="BP53" s="667"/>
      <c r="BQ53" s="667"/>
      <c r="BR53" s="667"/>
      <c r="BS53" s="667"/>
      <c r="BT53" s="667"/>
      <c r="BU53" s="667"/>
      <c r="BV53" s="667"/>
      <c r="BW53" s="667"/>
      <c r="BX53" s="667"/>
      <c r="BY53" s="667"/>
      <c r="BZ53" s="667"/>
      <c r="CA53" s="667"/>
      <c r="CB53" s="667"/>
      <c r="CC53" s="667"/>
      <c r="CD53" s="667"/>
      <c r="CE53" s="667"/>
      <c r="CF53" s="667"/>
      <c r="CG53" s="667"/>
      <c r="CH53" s="667"/>
      <c r="CI53" s="667"/>
      <c r="CJ53" s="667"/>
      <c r="CK53" s="667"/>
      <c r="CL53" s="667"/>
      <c r="CM53" s="667"/>
      <c r="CN53" s="667"/>
      <c r="CO53" s="667"/>
      <c r="CP53" s="667"/>
      <c r="CQ53" s="667"/>
      <c r="CR53" s="667"/>
      <c r="CS53" s="667"/>
      <c r="CT53" s="667"/>
      <c r="CU53" s="667"/>
      <c r="CV53" s="667"/>
      <c r="CW53" s="667"/>
      <c r="CX53" s="667"/>
      <c r="CY53" s="667"/>
      <c r="CZ53" s="667"/>
      <c r="DA53" s="667"/>
      <c r="DB53" s="667"/>
      <c r="DC53" s="667"/>
      <c r="DD53" s="667"/>
      <c r="DE53" s="667"/>
      <c r="DF53" s="667"/>
      <c r="DG53" s="667"/>
      <c r="DH53" s="667"/>
      <c r="DI53" s="667"/>
      <c r="DJ53" s="667"/>
      <c r="DK53" s="667"/>
      <c r="DL53" s="667"/>
      <c r="DM53" s="667"/>
      <c r="DN53" s="667"/>
      <c r="DO53" s="667"/>
      <c r="DP53" s="667"/>
      <c r="DQ53" s="667"/>
      <c r="DR53" s="667"/>
      <c r="DS53" s="667"/>
      <c r="DT53" s="667"/>
      <c r="DU53" s="667"/>
      <c r="DV53" s="667"/>
      <c r="DW53" s="667"/>
      <c r="DX53" s="667"/>
      <c r="DY53" s="667"/>
      <c r="DZ53" s="667"/>
      <c r="EA53" s="667"/>
      <c r="EB53" s="667"/>
      <c r="EC53" s="667"/>
    </row>
    <row r="54">
      <c r="A54" s="668" t="s">
        <v>3644</v>
      </c>
      <c r="B54" s="669">
        <f t="shared" ref="B54:G54" si="78">COUNTIF($P54:$ADO54,B$1)</f>
        <v>0</v>
      </c>
      <c r="C54" s="669">
        <f t="shared" si="78"/>
        <v>1</v>
      </c>
      <c r="D54" s="669">
        <f t="shared" si="78"/>
        <v>18</v>
      </c>
      <c r="E54" s="669">
        <f t="shared" si="78"/>
        <v>8</v>
      </c>
      <c r="F54" s="669">
        <f t="shared" si="78"/>
        <v>0</v>
      </c>
      <c r="G54" s="669">
        <f t="shared" si="78"/>
        <v>0</v>
      </c>
      <c r="H54" s="670">
        <f t="shared" ref="H54:H57" si="81">COUNTA(P54:ADO54)</f>
        <v>27</v>
      </c>
      <c r="I54" s="669" t="str">
        <f>IFERROR(__xludf.DUMMYFUNCTION("if(sum(B54:G54)=0,"""",SPARKLINE(B54:G54,{""charttype"",""line"";""color"",""lightgrey"";""linewidth"",2}))"),"")</f>
        <v/>
      </c>
      <c r="J54" s="671" t="str">
        <f t="shared" ref="J54:O54" si="79">IFERROR(REPT("|",round(COUNTIF($P54:$ADO54,J$1)/$H54*10,0)),"")</f>
        <v/>
      </c>
      <c r="K54" s="672" t="str">
        <f t="shared" si="79"/>
        <v/>
      </c>
      <c r="L54" s="672" t="str">
        <f t="shared" si="79"/>
        <v>|||||||</v>
      </c>
      <c r="M54" s="673" t="str">
        <f t="shared" si="79"/>
        <v>|||</v>
      </c>
      <c r="N54" s="674" t="str">
        <f t="shared" si="79"/>
        <v/>
      </c>
      <c r="O54" s="675" t="str">
        <f t="shared" si="79"/>
        <v/>
      </c>
      <c r="P54" s="676"/>
      <c r="Q54" s="9"/>
      <c r="R54" s="9"/>
      <c r="S54" s="677" t="s">
        <v>3551</v>
      </c>
      <c r="T54" s="677"/>
      <c r="U54" s="677" t="s">
        <v>3551</v>
      </c>
      <c r="V54" s="677" t="s">
        <v>3551</v>
      </c>
      <c r="W54" s="677" t="s">
        <v>3551</v>
      </c>
      <c r="X54" s="9"/>
      <c r="Y54" s="9"/>
      <c r="Z54" s="9"/>
      <c r="AA54" s="677" t="s">
        <v>3551</v>
      </c>
      <c r="AB54" s="9"/>
      <c r="AC54" s="9"/>
      <c r="AD54" s="677" t="s">
        <v>3552</v>
      </c>
      <c r="AE54" s="677" t="s">
        <v>3552</v>
      </c>
      <c r="AF54" s="677" t="s">
        <v>3552</v>
      </c>
      <c r="AG54" s="9"/>
      <c r="AH54" s="9"/>
      <c r="AI54" s="9"/>
      <c r="AJ54" s="9"/>
      <c r="AK54" s="9"/>
      <c r="AL54" s="9"/>
      <c r="AM54" s="9"/>
      <c r="AN54" s="9"/>
      <c r="AO54" s="9"/>
      <c r="AP54" s="9"/>
      <c r="AQ54" s="9"/>
      <c r="AR54" s="9"/>
      <c r="AS54" s="9"/>
      <c r="AT54" s="9"/>
      <c r="AU54" s="9"/>
      <c r="AV54" s="9"/>
      <c r="AW54" s="9"/>
      <c r="AX54" s="677" t="s">
        <v>3552</v>
      </c>
      <c r="AY54" s="9"/>
      <c r="AZ54" s="9"/>
      <c r="BA54" s="9"/>
      <c r="BB54" s="9"/>
      <c r="BC54" s="9"/>
      <c r="BD54" s="9"/>
      <c r="BE54" s="9"/>
      <c r="BF54" s="9"/>
      <c r="BG54" s="676"/>
      <c r="BH54" s="676"/>
      <c r="BI54" s="678" t="s">
        <v>3551</v>
      </c>
      <c r="BJ54" s="676"/>
      <c r="BK54" s="676"/>
      <c r="BL54" s="676"/>
      <c r="BM54" s="676"/>
      <c r="BN54" s="678" t="s">
        <v>3551</v>
      </c>
      <c r="BO54" s="678" t="s">
        <v>3551</v>
      </c>
      <c r="BP54" s="676"/>
      <c r="BQ54" s="676"/>
      <c r="BR54" s="678" t="s">
        <v>3551</v>
      </c>
      <c r="BS54" s="678" t="s">
        <v>3551</v>
      </c>
      <c r="BT54" s="676"/>
      <c r="BU54" s="676"/>
      <c r="BV54" s="676"/>
      <c r="BW54" s="678" t="s">
        <v>3551</v>
      </c>
      <c r="BX54" s="676"/>
      <c r="BY54" s="676"/>
      <c r="BZ54" s="676"/>
      <c r="CA54" s="676"/>
      <c r="CB54" s="676"/>
      <c r="CC54" s="676"/>
      <c r="CD54" s="676"/>
      <c r="CE54" s="676"/>
      <c r="CF54" s="676"/>
      <c r="CG54" s="676"/>
      <c r="CH54" s="676"/>
      <c r="CI54" s="676"/>
      <c r="CJ54" s="676"/>
      <c r="CK54" s="676"/>
      <c r="CL54" s="676"/>
      <c r="CM54" s="676"/>
      <c r="CN54" s="676"/>
      <c r="CO54" s="676"/>
      <c r="CP54" s="678"/>
      <c r="CQ54" s="678" t="s">
        <v>3551</v>
      </c>
      <c r="CR54" s="678" t="s">
        <v>3551</v>
      </c>
      <c r="CS54" s="678"/>
      <c r="CT54" s="678"/>
      <c r="CU54" s="678"/>
      <c r="CV54" s="678"/>
      <c r="CW54" s="678"/>
      <c r="CX54" s="678"/>
      <c r="CY54" s="678" t="s">
        <v>3551</v>
      </c>
      <c r="CZ54" s="678"/>
      <c r="DA54" s="678"/>
      <c r="DB54" s="678"/>
      <c r="DC54" s="678" t="s">
        <v>3551</v>
      </c>
      <c r="DD54" s="678"/>
      <c r="DE54" s="678" t="s">
        <v>3551</v>
      </c>
      <c r="DF54" s="678"/>
      <c r="DG54" s="678"/>
      <c r="DH54" s="678"/>
      <c r="DI54" s="678"/>
      <c r="DJ54" s="678"/>
      <c r="DK54" s="678"/>
      <c r="DL54" s="678" t="s">
        <v>3551</v>
      </c>
      <c r="DM54" s="678" t="s">
        <v>3552</v>
      </c>
      <c r="DN54" s="678" t="s">
        <v>3552</v>
      </c>
      <c r="DO54" s="678"/>
      <c r="DP54" s="678"/>
      <c r="DQ54" s="678" t="s">
        <v>3552</v>
      </c>
      <c r="DR54" s="678" t="s">
        <v>3552</v>
      </c>
      <c r="DS54" s="678"/>
      <c r="DT54" s="678"/>
      <c r="DU54" s="678" t="s">
        <v>3551</v>
      </c>
      <c r="DV54" s="678" t="s">
        <v>3550</v>
      </c>
      <c r="DW54" s="678"/>
      <c r="DX54" s="678"/>
      <c r="DY54" s="678"/>
      <c r="DZ54" s="678"/>
      <c r="EA54" s="678"/>
      <c r="EB54" s="678"/>
      <c r="EC54" s="678"/>
    </row>
    <row r="55">
      <c r="A55" s="668" t="s">
        <v>255</v>
      </c>
      <c r="B55" s="669">
        <f t="shared" ref="B55:G55" si="80">COUNTIF($P55:$ADO55,B$1)</f>
        <v>1</v>
      </c>
      <c r="C55" s="669">
        <f t="shared" si="80"/>
        <v>0</v>
      </c>
      <c r="D55" s="669">
        <f t="shared" si="80"/>
        <v>0</v>
      </c>
      <c r="E55" s="669">
        <f t="shared" si="80"/>
        <v>4</v>
      </c>
      <c r="F55" s="669">
        <f t="shared" si="80"/>
        <v>54</v>
      </c>
      <c r="G55" s="669">
        <f t="shared" si="80"/>
        <v>4</v>
      </c>
      <c r="H55" s="670">
        <f t="shared" si="81"/>
        <v>63</v>
      </c>
      <c r="I55" s="669" t="str">
        <f>IFERROR(__xludf.DUMMYFUNCTION("if(sum(B55:G55)=0,"""",SPARKLINE(B55:G55,{""charttype"",""line"";""color"",""lightgrey"";""linewidth"",2}))"),"")</f>
        <v/>
      </c>
      <c r="J55" s="671" t="str">
        <f t="shared" ref="J55:O55" si="82">IFERROR(REPT("|",round(COUNTIF($P55:$ADO55,J$1)/$H55*10,0)),"")</f>
        <v/>
      </c>
      <c r="K55" s="672" t="str">
        <f t="shared" si="82"/>
        <v/>
      </c>
      <c r="L55" s="672" t="str">
        <f t="shared" si="82"/>
        <v/>
      </c>
      <c r="M55" s="673" t="str">
        <f t="shared" si="82"/>
        <v>|</v>
      </c>
      <c r="N55" s="674" t="str">
        <f t="shared" si="82"/>
        <v>|||||||||</v>
      </c>
      <c r="O55" s="675" t="str">
        <f t="shared" si="82"/>
        <v>|</v>
      </c>
      <c r="P55" s="678" t="s">
        <v>3553</v>
      </c>
      <c r="Q55" s="677" t="s">
        <v>3553</v>
      </c>
      <c r="R55" s="677"/>
      <c r="S55" s="677" t="s">
        <v>3553</v>
      </c>
      <c r="T55" s="677"/>
      <c r="U55" s="677" t="s">
        <v>3552</v>
      </c>
      <c r="V55" s="677"/>
      <c r="W55" s="677" t="s">
        <v>3553</v>
      </c>
      <c r="X55" s="677" t="s">
        <v>3553</v>
      </c>
      <c r="Y55" s="677"/>
      <c r="Z55" s="677" t="s">
        <v>3553</v>
      </c>
      <c r="AA55" s="677"/>
      <c r="AB55" s="677" t="s">
        <v>3553</v>
      </c>
      <c r="AC55" s="677"/>
      <c r="AD55" s="677" t="s">
        <v>3553</v>
      </c>
      <c r="AE55" s="677" t="s">
        <v>3553</v>
      </c>
      <c r="AF55" s="677" t="s">
        <v>3553</v>
      </c>
      <c r="AG55" s="677" t="s">
        <v>3553</v>
      </c>
      <c r="AH55" s="677" t="s">
        <v>3552</v>
      </c>
      <c r="AI55" s="677"/>
      <c r="AJ55" s="677"/>
      <c r="AK55" s="677" t="s">
        <v>3553</v>
      </c>
      <c r="AL55" s="677"/>
      <c r="AM55" s="677"/>
      <c r="AN55" s="677"/>
      <c r="AO55" s="677"/>
      <c r="AP55" s="677"/>
      <c r="AQ55" s="677" t="s">
        <v>3553</v>
      </c>
      <c r="AR55" s="677" t="s">
        <v>3553</v>
      </c>
      <c r="AS55" s="677" t="s">
        <v>3552</v>
      </c>
      <c r="AT55" s="677" t="s">
        <v>3553</v>
      </c>
      <c r="AU55" s="677"/>
      <c r="AV55" s="677" t="s">
        <v>3553</v>
      </c>
      <c r="AW55" s="677" t="s">
        <v>3553</v>
      </c>
      <c r="AX55" s="677" t="s">
        <v>3553</v>
      </c>
      <c r="AY55" s="677"/>
      <c r="AZ55" s="677"/>
      <c r="BA55" s="677" t="s">
        <v>3552</v>
      </c>
      <c r="BB55" s="677" t="s">
        <v>3553</v>
      </c>
      <c r="BC55" s="677" t="s">
        <v>3553</v>
      </c>
      <c r="BD55" s="677" t="s">
        <v>3553</v>
      </c>
      <c r="BE55" s="677" t="s">
        <v>3553</v>
      </c>
      <c r="BF55" s="677" t="s">
        <v>3553</v>
      </c>
      <c r="BG55" s="678"/>
      <c r="BH55" s="678" t="s">
        <v>3553</v>
      </c>
      <c r="BI55" s="678" t="s">
        <v>3553</v>
      </c>
      <c r="BJ55" s="678"/>
      <c r="BK55" s="678" t="s">
        <v>3553</v>
      </c>
      <c r="BL55" s="678"/>
      <c r="BM55" s="678"/>
      <c r="BN55" s="678" t="s">
        <v>3553</v>
      </c>
      <c r="BO55" s="678" t="s">
        <v>3553</v>
      </c>
      <c r="BP55" s="678" t="s">
        <v>3553</v>
      </c>
      <c r="BQ55" s="678"/>
      <c r="BR55" s="678" t="s">
        <v>3553</v>
      </c>
      <c r="BS55" s="678" t="s">
        <v>3553</v>
      </c>
      <c r="BT55" s="678" t="s">
        <v>3553</v>
      </c>
      <c r="BU55" s="678" t="s">
        <v>3554</v>
      </c>
      <c r="BV55" s="678" t="s">
        <v>3554</v>
      </c>
      <c r="BW55" s="678" t="s">
        <v>3553</v>
      </c>
      <c r="BX55" s="678"/>
      <c r="BY55" s="678"/>
      <c r="BZ55" s="678"/>
      <c r="CA55" s="678"/>
      <c r="CB55" s="678"/>
      <c r="CC55" s="678" t="s">
        <v>3554</v>
      </c>
      <c r="CD55" s="678" t="s">
        <v>3553</v>
      </c>
      <c r="CE55" s="678"/>
      <c r="CF55" s="678" t="s">
        <v>3553</v>
      </c>
      <c r="CG55" s="678"/>
      <c r="CH55" s="678" t="s">
        <v>3553</v>
      </c>
      <c r="CI55" s="678"/>
      <c r="CJ55" s="678" t="s">
        <v>3553</v>
      </c>
      <c r="CK55" s="678" t="s">
        <v>3553</v>
      </c>
      <c r="CL55" s="678" t="s">
        <v>3553</v>
      </c>
      <c r="CM55" s="678" t="s">
        <v>3553</v>
      </c>
      <c r="CN55" s="678"/>
      <c r="CO55" s="678"/>
      <c r="CP55" s="678" t="s">
        <v>3553</v>
      </c>
      <c r="CQ55" s="678" t="s">
        <v>3553</v>
      </c>
      <c r="CR55" s="678" t="s">
        <v>3553</v>
      </c>
      <c r="CS55" s="678"/>
      <c r="CT55" s="678" t="s">
        <v>3553</v>
      </c>
      <c r="CU55" s="678" t="s">
        <v>3553</v>
      </c>
      <c r="CV55" s="678" t="s">
        <v>3553</v>
      </c>
      <c r="CW55" s="678"/>
      <c r="CX55" s="678"/>
      <c r="CY55" s="678" t="s">
        <v>3553</v>
      </c>
      <c r="CZ55" s="678"/>
      <c r="DA55" s="678"/>
      <c r="DB55" s="678"/>
      <c r="DC55" s="678" t="s">
        <v>3553</v>
      </c>
      <c r="DD55" s="678" t="s">
        <v>3553</v>
      </c>
      <c r="DE55" s="678" t="s">
        <v>3554</v>
      </c>
      <c r="DF55" s="678" t="s">
        <v>3549</v>
      </c>
      <c r="DG55" s="678"/>
      <c r="DH55" s="678"/>
      <c r="DI55" s="678"/>
      <c r="DJ55" s="678"/>
      <c r="DK55" s="678" t="s">
        <v>3553</v>
      </c>
      <c r="DL55" s="678"/>
      <c r="DM55" s="678"/>
      <c r="DN55" s="678"/>
      <c r="DO55" s="678"/>
      <c r="DP55" s="678"/>
      <c r="DQ55" s="678"/>
      <c r="DR55" s="678"/>
      <c r="DS55" s="678"/>
      <c r="DT55" s="678" t="s">
        <v>3553</v>
      </c>
      <c r="DU55" s="678" t="s">
        <v>3553</v>
      </c>
      <c r="DV55" s="678" t="s">
        <v>3553</v>
      </c>
      <c r="DW55" s="678"/>
      <c r="DX55" s="678"/>
      <c r="DY55" s="678"/>
      <c r="DZ55" s="678" t="s">
        <v>3553</v>
      </c>
      <c r="EA55" s="678"/>
      <c r="EB55" s="678"/>
      <c r="EC55" s="678"/>
    </row>
    <row r="56">
      <c r="A56" s="668" t="s">
        <v>261</v>
      </c>
      <c r="B56" s="669">
        <f t="shared" ref="B56:G56" si="83">COUNTIF($P56:$ADO56,B$1)</f>
        <v>2</v>
      </c>
      <c r="C56" s="669">
        <f t="shared" si="83"/>
        <v>4</v>
      </c>
      <c r="D56" s="669">
        <f t="shared" si="83"/>
        <v>14</v>
      </c>
      <c r="E56" s="669">
        <f t="shared" si="83"/>
        <v>1</v>
      </c>
      <c r="F56" s="669">
        <f t="shared" si="83"/>
        <v>0</v>
      </c>
      <c r="G56" s="669">
        <f t="shared" si="83"/>
        <v>0</v>
      </c>
      <c r="H56" s="670">
        <f t="shared" si="81"/>
        <v>21</v>
      </c>
      <c r="I56" s="669" t="str">
        <f>IFERROR(__xludf.DUMMYFUNCTION("if(sum(B56:G56)=0,"""",SPARKLINE(B56:G56,{""charttype"",""line"";""color"",""lightgrey"";""linewidth"",2}))"),"")</f>
        <v/>
      </c>
      <c r="J56" s="671" t="str">
        <f t="shared" ref="J56:O56" si="84">IFERROR(REPT("|",round(COUNTIF($P56:$ADO56,J$1)/$H56*10,0)),"")</f>
        <v>|</v>
      </c>
      <c r="K56" s="672" t="str">
        <f t="shared" si="84"/>
        <v>||</v>
      </c>
      <c r="L56" s="672" t="str">
        <f t="shared" si="84"/>
        <v>|||||||</v>
      </c>
      <c r="M56" s="673" t="str">
        <f t="shared" si="84"/>
        <v/>
      </c>
      <c r="N56" s="674" t="str">
        <f t="shared" si="84"/>
        <v/>
      </c>
      <c r="O56" s="675" t="str">
        <f t="shared" si="84"/>
        <v/>
      </c>
      <c r="P56" s="676"/>
      <c r="Q56" s="9"/>
      <c r="R56" s="9"/>
      <c r="S56" s="677" t="s">
        <v>3551</v>
      </c>
      <c r="T56" s="677"/>
      <c r="U56" s="677" t="s">
        <v>3551</v>
      </c>
      <c r="V56" s="9"/>
      <c r="W56" s="677" t="s">
        <v>3551</v>
      </c>
      <c r="X56" s="9"/>
      <c r="Y56" s="9"/>
      <c r="Z56" s="9"/>
      <c r="AA56" s="677" t="s">
        <v>3549</v>
      </c>
      <c r="AB56" s="9"/>
      <c r="AC56" s="9"/>
      <c r="AD56" s="9"/>
      <c r="AE56" s="677" t="s">
        <v>3551</v>
      </c>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676"/>
      <c r="BH56" s="676"/>
      <c r="BI56" s="678" t="s">
        <v>3551</v>
      </c>
      <c r="BJ56" s="676"/>
      <c r="BK56" s="676"/>
      <c r="BL56" s="676"/>
      <c r="BM56" s="676"/>
      <c r="BN56" s="678" t="s">
        <v>3551</v>
      </c>
      <c r="BO56" s="678" t="s">
        <v>3549</v>
      </c>
      <c r="BP56" s="678" t="s">
        <v>3552</v>
      </c>
      <c r="BQ56" s="676"/>
      <c r="BR56" s="678" t="s">
        <v>3550</v>
      </c>
      <c r="BS56" s="678" t="s">
        <v>3551</v>
      </c>
      <c r="BT56" s="676"/>
      <c r="BU56" s="676"/>
      <c r="BV56" s="676"/>
      <c r="BW56" s="678" t="s">
        <v>3551</v>
      </c>
      <c r="BX56" s="676"/>
      <c r="BY56" s="676"/>
      <c r="BZ56" s="676"/>
      <c r="CA56" s="676"/>
      <c r="CB56" s="676"/>
      <c r="CC56" s="676"/>
      <c r="CD56" s="676"/>
      <c r="CE56" s="676"/>
      <c r="CF56" s="676"/>
      <c r="CG56" s="676"/>
      <c r="CH56" s="676"/>
      <c r="CI56" s="676"/>
      <c r="CJ56" s="676"/>
      <c r="CK56" s="676"/>
      <c r="CL56" s="676"/>
      <c r="CM56" s="676"/>
      <c r="CN56" s="676"/>
      <c r="CO56" s="676"/>
      <c r="CP56" s="678"/>
      <c r="CQ56" s="678" t="s">
        <v>3551</v>
      </c>
      <c r="CR56" s="678" t="s">
        <v>3551</v>
      </c>
      <c r="CS56" s="678"/>
      <c r="CT56" s="678"/>
      <c r="CU56" s="678"/>
      <c r="CV56" s="678"/>
      <c r="CW56" s="678"/>
      <c r="CX56" s="678"/>
      <c r="CY56" s="678" t="s">
        <v>3551</v>
      </c>
      <c r="CZ56" s="678"/>
      <c r="DA56" s="678"/>
      <c r="DB56" s="678"/>
      <c r="DC56" s="678" t="s">
        <v>3551</v>
      </c>
      <c r="DD56" s="678"/>
      <c r="DE56" s="678" t="s">
        <v>3550</v>
      </c>
      <c r="DF56" s="678"/>
      <c r="DG56" s="678"/>
      <c r="DH56" s="678"/>
      <c r="DI56" s="678"/>
      <c r="DJ56" s="678"/>
      <c r="DK56" s="678"/>
      <c r="DL56" s="678" t="s">
        <v>3550</v>
      </c>
      <c r="DM56" s="678"/>
      <c r="DN56" s="678"/>
      <c r="DO56" s="678"/>
      <c r="DP56" s="678"/>
      <c r="DQ56" s="678"/>
      <c r="DR56" s="678" t="s">
        <v>3551</v>
      </c>
      <c r="DS56" s="678"/>
      <c r="DT56" s="678"/>
      <c r="DU56" s="678" t="s">
        <v>3551</v>
      </c>
      <c r="DV56" s="678" t="s">
        <v>3550</v>
      </c>
      <c r="DW56" s="678"/>
      <c r="DX56" s="678"/>
      <c r="DY56" s="678"/>
      <c r="DZ56" s="678"/>
      <c r="EA56" s="678"/>
      <c r="EB56" s="678"/>
      <c r="EC56" s="678"/>
    </row>
    <row r="57">
      <c r="A57" s="668" t="s">
        <v>262</v>
      </c>
      <c r="B57" s="669">
        <f t="shared" ref="B57:G57" si="85">COUNTIF($P57:$ADO57,B$1)</f>
        <v>0</v>
      </c>
      <c r="C57" s="669">
        <f t="shared" si="85"/>
        <v>0</v>
      </c>
      <c r="D57" s="669">
        <f t="shared" si="85"/>
        <v>5</v>
      </c>
      <c r="E57" s="669">
        <f t="shared" si="85"/>
        <v>30</v>
      </c>
      <c r="F57" s="669">
        <f t="shared" si="85"/>
        <v>4</v>
      </c>
      <c r="G57" s="669">
        <f t="shared" si="85"/>
        <v>0</v>
      </c>
      <c r="H57" s="670">
        <f t="shared" si="81"/>
        <v>39</v>
      </c>
      <c r="I57" s="669" t="str">
        <f>IFERROR(__xludf.DUMMYFUNCTION("if(sum(B57:G57)=0,"""",SPARKLINE(B57:G57,{""charttype"",""line"";""color"",""lightgrey"";""linewidth"",2}))"),"")</f>
        <v/>
      </c>
      <c r="J57" s="671" t="str">
        <f t="shared" ref="J57:O57" si="86">IFERROR(REPT("|",round(COUNTIF($P57:$ADO57,J$1)/$H57*10,0)),"")</f>
        <v/>
      </c>
      <c r="K57" s="672" t="str">
        <f t="shared" si="86"/>
        <v/>
      </c>
      <c r="L57" s="672" t="str">
        <f t="shared" si="86"/>
        <v>|</v>
      </c>
      <c r="M57" s="673" t="str">
        <f t="shared" si="86"/>
        <v>||||||||</v>
      </c>
      <c r="N57" s="674" t="str">
        <f t="shared" si="86"/>
        <v>|</v>
      </c>
      <c r="O57" s="675" t="str">
        <f t="shared" si="86"/>
        <v/>
      </c>
      <c r="P57" s="678"/>
      <c r="Q57" s="677" t="s">
        <v>3553</v>
      </c>
      <c r="R57" s="677" t="s">
        <v>3552</v>
      </c>
      <c r="S57" s="677" t="s">
        <v>3552</v>
      </c>
      <c r="T57" s="677"/>
      <c r="U57" s="677" t="s">
        <v>3551</v>
      </c>
      <c r="V57" s="9"/>
      <c r="W57" s="677" t="s">
        <v>3553</v>
      </c>
      <c r="X57" s="677" t="s">
        <v>3552</v>
      </c>
      <c r="Y57" s="9"/>
      <c r="Z57" s="677" t="s">
        <v>3552</v>
      </c>
      <c r="AA57" s="9"/>
      <c r="AB57" s="9"/>
      <c r="AC57" s="9"/>
      <c r="AD57" s="677" t="s">
        <v>3552</v>
      </c>
      <c r="AE57" s="677" t="s">
        <v>3552</v>
      </c>
      <c r="AF57" s="9"/>
      <c r="AG57" s="677" t="s">
        <v>3552</v>
      </c>
      <c r="AH57" s="677" t="s">
        <v>3552</v>
      </c>
      <c r="AI57" s="9"/>
      <c r="AJ57" s="9"/>
      <c r="AK57" s="677" t="s">
        <v>3552</v>
      </c>
      <c r="AL57" s="9"/>
      <c r="AM57" s="9"/>
      <c r="AN57" s="677" t="s">
        <v>3552</v>
      </c>
      <c r="AO57" s="9"/>
      <c r="AP57" s="9"/>
      <c r="AQ57" s="9"/>
      <c r="AR57" s="9"/>
      <c r="AS57" s="9"/>
      <c r="AT57" s="9"/>
      <c r="AU57" s="9"/>
      <c r="AV57" s="9"/>
      <c r="AW57" s="9"/>
      <c r="AX57" s="9"/>
      <c r="AY57" s="9"/>
      <c r="AZ57" s="9"/>
      <c r="BA57" s="677" t="s">
        <v>3552</v>
      </c>
      <c r="BB57" s="677"/>
      <c r="BC57" s="677" t="s">
        <v>3552</v>
      </c>
      <c r="BD57" s="677"/>
      <c r="BE57" s="677"/>
      <c r="BF57" s="677" t="s">
        <v>3552</v>
      </c>
      <c r="BG57" s="678"/>
      <c r="BH57" s="678"/>
      <c r="BI57" s="678" t="s">
        <v>3552</v>
      </c>
      <c r="BJ57" s="678"/>
      <c r="BK57" s="678" t="s">
        <v>3552</v>
      </c>
      <c r="BL57" s="678" t="s">
        <v>3552</v>
      </c>
      <c r="BM57" s="678"/>
      <c r="BN57" s="678" t="s">
        <v>3552</v>
      </c>
      <c r="BO57" s="678" t="s">
        <v>3551</v>
      </c>
      <c r="BP57" s="678" t="s">
        <v>3552</v>
      </c>
      <c r="BQ57" s="678"/>
      <c r="BR57" s="678" t="s">
        <v>3552</v>
      </c>
      <c r="BS57" s="678" t="s">
        <v>3553</v>
      </c>
      <c r="BT57" s="678"/>
      <c r="BU57" s="678"/>
      <c r="BV57" s="678"/>
      <c r="BW57" s="678" t="s">
        <v>3552</v>
      </c>
      <c r="BX57" s="678"/>
      <c r="BY57" s="678"/>
      <c r="BZ57" s="678"/>
      <c r="CA57" s="678"/>
      <c r="CB57" s="678"/>
      <c r="CC57" s="678" t="s">
        <v>3551</v>
      </c>
      <c r="CD57" s="678" t="s">
        <v>3552</v>
      </c>
      <c r="CE57" s="678"/>
      <c r="CF57" s="678"/>
      <c r="CG57" s="678" t="s">
        <v>3552</v>
      </c>
      <c r="CH57" s="678"/>
      <c r="CI57" s="678" t="s">
        <v>3552</v>
      </c>
      <c r="CJ57" s="678"/>
      <c r="CK57" s="678" t="s">
        <v>3552</v>
      </c>
      <c r="CL57" s="678"/>
      <c r="CM57" s="678"/>
      <c r="CN57" s="678"/>
      <c r="CO57" s="678"/>
      <c r="CP57" s="678"/>
      <c r="CQ57" s="678" t="s">
        <v>3552</v>
      </c>
      <c r="CR57" s="678" t="s">
        <v>3552</v>
      </c>
      <c r="CS57" s="678"/>
      <c r="CT57" s="678"/>
      <c r="CU57" s="678"/>
      <c r="CV57" s="678"/>
      <c r="CW57" s="678"/>
      <c r="CX57" s="678"/>
      <c r="CY57" s="678" t="s">
        <v>3551</v>
      </c>
      <c r="CZ57" s="678"/>
      <c r="DA57" s="678"/>
      <c r="DB57" s="678"/>
      <c r="DC57" s="678" t="s">
        <v>3552</v>
      </c>
      <c r="DD57" s="678" t="s">
        <v>3552</v>
      </c>
      <c r="DE57" s="678" t="s">
        <v>3553</v>
      </c>
      <c r="DF57" s="678"/>
      <c r="DG57" s="678"/>
      <c r="DH57" s="678"/>
      <c r="DI57" s="678"/>
      <c r="DJ57" s="678"/>
      <c r="DK57" s="678" t="s">
        <v>3552</v>
      </c>
      <c r="DL57" s="678"/>
      <c r="DM57" s="678"/>
      <c r="DN57" s="678"/>
      <c r="DO57" s="678"/>
      <c r="DP57" s="678"/>
      <c r="DQ57" s="678"/>
      <c r="DR57" s="678"/>
      <c r="DS57" s="678"/>
      <c r="DT57" s="678"/>
      <c r="DU57" s="678" t="s">
        <v>3551</v>
      </c>
      <c r="DV57" s="678" t="s">
        <v>3552</v>
      </c>
      <c r="DW57" s="678"/>
      <c r="DX57" s="678"/>
      <c r="DY57" s="678"/>
      <c r="DZ57" s="678"/>
      <c r="EA57" s="678"/>
      <c r="EB57" s="678"/>
      <c r="EC57" s="678"/>
    </row>
    <row r="58">
      <c r="A58" s="660" t="s">
        <v>266</v>
      </c>
      <c r="B58" s="686"/>
      <c r="C58" s="686"/>
      <c r="D58" s="686"/>
      <c r="E58" s="686"/>
      <c r="F58" s="686"/>
      <c r="G58" s="686"/>
      <c r="H58" s="687"/>
      <c r="I58" s="686"/>
      <c r="J58" s="686"/>
      <c r="K58" s="688"/>
      <c r="L58" s="688"/>
      <c r="M58" s="689"/>
      <c r="N58" s="690"/>
      <c r="O58" s="691"/>
      <c r="P58" s="667"/>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667"/>
      <c r="BH58" s="667"/>
      <c r="BI58" s="667"/>
      <c r="BJ58" s="667"/>
      <c r="BK58" s="667"/>
      <c r="BL58" s="667"/>
      <c r="BM58" s="667"/>
      <c r="BN58" s="667"/>
      <c r="BO58" s="667"/>
      <c r="BP58" s="667"/>
      <c r="BQ58" s="667"/>
      <c r="BR58" s="667"/>
      <c r="BS58" s="667"/>
      <c r="BT58" s="667"/>
      <c r="BU58" s="667"/>
      <c r="BV58" s="667"/>
      <c r="BW58" s="667"/>
      <c r="BX58" s="667"/>
      <c r="BY58" s="667"/>
      <c r="BZ58" s="667"/>
      <c r="CA58" s="667"/>
      <c r="CB58" s="667"/>
      <c r="CC58" s="667"/>
      <c r="CD58" s="667"/>
      <c r="CE58" s="667"/>
      <c r="CF58" s="667"/>
      <c r="CG58" s="667"/>
      <c r="CH58" s="667"/>
      <c r="CI58" s="667"/>
      <c r="CJ58" s="667"/>
      <c r="CK58" s="667"/>
      <c r="CL58" s="667"/>
      <c r="CM58" s="667"/>
      <c r="CN58" s="667"/>
      <c r="CO58" s="667"/>
      <c r="CP58" s="667"/>
      <c r="CQ58" s="667"/>
      <c r="CR58" s="667"/>
      <c r="CS58" s="667"/>
      <c r="CT58" s="667"/>
      <c r="CU58" s="667"/>
      <c r="CV58" s="667"/>
      <c r="CW58" s="667"/>
      <c r="CX58" s="667"/>
      <c r="CY58" s="667"/>
      <c r="CZ58" s="667"/>
      <c r="DA58" s="667"/>
      <c r="DB58" s="667"/>
      <c r="DC58" s="667"/>
      <c r="DD58" s="667"/>
      <c r="DE58" s="667"/>
      <c r="DF58" s="667"/>
      <c r="DG58" s="667"/>
      <c r="DH58" s="667"/>
      <c r="DI58" s="667"/>
      <c r="DJ58" s="667"/>
      <c r="DK58" s="667"/>
      <c r="DL58" s="667"/>
      <c r="DM58" s="667"/>
      <c r="DN58" s="667"/>
      <c r="DO58" s="667"/>
      <c r="DP58" s="667"/>
      <c r="DQ58" s="667"/>
      <c r="DR58" s="667"/>
      <c r="DS58" s="667"/>
      <c r="DT58" s="667"/>
      <c r="DU58" s="667"/>
      <c r="DV58" s="667"/>
      <c r="DW58" s="667"/>
      <c r="DX58" s="667"/>
      <c r="DY58" s="667"/>
      <c r="DZ58" s="667"/>
      <c r="EA58" s="667"/>
      <c r="EB58" s="667"/>
      <c r="EC58" s="667"/>
    </row>
    <row r="59">
      <c r="A59" s="668" t="s">
        <v>267</v>
      </c>
      <c r="B59" s="669">
        <f t="shared" ref="B59:G59" si="87">COUNTIF($P59:$ADO59,B$1)</f>
        <v>0</v>
      </c>
      <c r="C59" s="669">
        <f t="shared" si="87"/>
        <v>0</v>
      </c>
      <c r="D59" s="669">
        <f t="shared" si="87"/>
        <v>0</v>
      </c>
      <c r="E59" s="669">
        <f t="shared" si="87"/>
        <v>8</v>
      </c>
      <c r="F59" s="669">
        <f t="shared" si="87"/>
        <v>52</v>
      </c>
      <c r="G59" s="669">
        <f t="shared" si="87"/>
        <v>16</v>
      </c>
      <c r="H59" s="670">
        <f t="shared" ref="H59:H60" si="90">COUNTA(P59:ADO59)</f>
        <v>76</v>
      </c>
      <c r="I59" s="669" t="str">
        <f>IFERROR(__xludf.DUMMYFUNCTION("if(sum(B59:G59)=0,"""",SPARKLINE(B59:G59,{""charttype"",""line"";""color"",""lightgrey"";""linewidth"",2}))"),"")</f>
        <v/>
      </c>
      <c r="J59" s="671" t="str">
        <f t="shared" ref="J59:O59" si="88">IFERROR(REPT("|",round(COUNTIF($P59:$ADO59,J$1)/$H59*10,0)),"")</f>
        <v/>
      </c>
      <c r="K59" s="672" t="str">
        <f t="shared" si="88"/>
        <v/>
      </c>
      <c r="L59" s="672" t="str">
        <f t="shared" si="88"/>
        <v/>
      </c>
      <c r="M59" s="673" t="str">
        <f t="shared" si="88"/>
        <v>|</v>
      </c>
      <c r="N59" s="674" t="str">
        <f t="shared" si="88"/>
        <v>|||||||</v>
      </c>
      <c r="O59" s="675" t="str">
        <f t="shared" si="88"/>
        <v>||</v>
      </c>
      <c r="P59" s="678" t="s">
        <v>3553</v>
      </c>
      <c r="Q59" s="677" t="s">
        <v>3554</v>
      </c>
      <c r="R59" s="677"/>
      <c r="S59" s="677" t="s">
        <v>3553</v>
      </c>
      <c r="T59" s="677"/>
      <c r="U59" s="677" t="s">
        <v>3553</v>
      </c>
      <c r="V59" s="677"/>
      <c r="W59" s="677" t="s">
        <v>3553</v>
      </c>
      <c r="X59" s="677" t="s">
        <v>3553</v>
      </c>
      <c r="Y59" s="677" t="s">
        <v>3553</v>
      </c>
      <c r="Z59" s="677" t="s">
        <v>3553</v>
      </c>
      <c r="AA59" s="677" t="s">
        <v>3552</v>
      </c>
      <c r="AB59" s="677" t="s">
        <v>3553</v>
      </c>
      <c r="AC59" s="677"/>
      <c r="AD59" s="677" t="s">
        <v>3554</v>
      </c>
      <c r="AE59" s="677" t="s">
        <v>3553</v>
      </c>
      <c r="AF59" s="677"/>
      <c r="AG59" s="677" t="s">
        <v>3553</v>
      </c>
      <c r="AH59" s="677" t="s">
        <v>3553</v>
      </c>
      <c r="AI59" s="677"/>
      <c r="AJ59" s="677" t="s">
        <v>3553</v>
      </c>
      <c r="AK59" s="677" t="s">
        <v>3553</v>
      </c>
      <c r="AL59" s="677"/>
      <c r="AM59" s="677"/>
      <c r="AN59" s="677"/>
      <c r="AO59" s="677"/>
      <c r="AP59" s="677" t="s">
        <v>3553</v>
      </c>
      <c r="AQ59" s="677" t="s">
        <v>3553</v>
      </c>
      <c r="AR59" s="677"/>
      <c r="AS59" s="677" t="s">
        <v>3552</v>
      </c>
      <c r="AT59" s="677" t="s">
        <v>3553</v>
      </c>
      <c r="AU59" s="677"/>
      <c r="AV59" s="677"/>
      <c r="AW59" s="677" t="s">
        <v>3552</v>
      </c>
      <c r="AX59" s="677" t="s">
        <v>3553</v>
      </c>
      <c r="AY59" s="677"/>
      <c r="AZ59" s="677"/>
      <c r="BA59" s="677" t="s">
        <v>3553</v>
      </c>
      <c r="BB59" s="677" t="s">
        <v>3553</v>
      </c>
      <c r="BC59" s="677" t="s">
        <v>3552</v>
      </c>
      <c r="BD59" s="677" t="s">
        <v>3552</v>
      </c>
      <c r="BE59" s="677" t="s">
        <v>3554</v>
      </c>
      <c r="BF59" s="677" t="s">
        <v>3553</v>
      </c>
      <c r="BG59" s="678"/>
      <c r="BH59" s="678" t="s">
        <v>3553</v>
      </c>
      <c r="BI59" s="678" t="s">
        <v>3553</v>
      </c>
      <c r="BJ59" s="678"/>
      <c r="BK59" s="678" t="s">
        <v>3554</v>
      </c>
      <c r="BL59" s="678"/>
      <c r="BM59" s="678" t="s">
        <v>3553</v>
      </c>
      <c r="BN59" s="678" t="s">
        <v>3553</v>
      </c>
      <c r="BO59" s="678" t="s">
        <v>3554</v>
      </c>
      <c r="BP59" s="678" t="s">
        <v>3554</v>
      </c>
      <c r="BQ59" s="678"/>
      <c r="BR59" s="678" t="s">
        <v>3553</v>
      </c>
      <c r="BS59" s="678" t="s">
        <v>3554</v>
      </c>
      <c r="BT59" s="678" t="s">
        <v>3554</v>
      </c>
      <c r="BU59" s="678" t="s">
        <v>3553</v>
      </c>
      <c r="BV59" s="678" t="s">
        <v>3553</v>
      </c>
      <c r="BW59" s="678" t="s">
        <v>3553</v>
      </c>
      <c r="BX59" s="678" t="s">
        <v>3553</v>
      </c>
      <c r="BY59" s="678"/>
      <c r="BZ59" s="678" t="s">
        <v>3554</v>
      </c>
      <c r="CA59" s="678"/>
      <c r="CB59" s="678"/>
      <c r="CC59" s="678" t="s">
        <v>3553</v>
      </c>
      <c r="CD59" s="678" t="s">
        <v>3553</v>
      </c>
      <c r="CE59" s="678"/>
      <c r="CF59" s="678" t="s">
        <v>3553</v>
      </c>
      <c r="CG59" s="678"/>
      <c r="CH59" s="678" t="s">
        <v>3553</v>
      </c>
      <c r="CI59" s="678" t="s">
        <v>3554</v>
      </c>
      <c r="CJ59" s="678" t="s">
        <v>3554</v>
      </c>
      <c r="CK59" s="678" t="s">
        <v>3553</v>
      </c>
      <c r="CL59" s="678" t="s">
        <v>3553</v>
      </c>
      <c r="CM59" s="678" t="s">
        <v>3554</v>
      </c>
      <c r="CN59" s="678"/>
      <c r="CO59" s="678" t="s">
        <v>3553</v>
      </c>
      <c r="CP59" s="678" t="s">
        <v>3552</v>
      </c>
      <c r="CQ59" s="678" t="s">
        <v>3553</v>
      </c>
      <c r="CR59" s="678" t="s">
        <v>3554</v>
      </c>
      <c r="CS59" s="678" t="s">
        <v>3552</v>
      </c>
      <c r="CT59" s="678" t="s">
        <v>3553</v>
      </c>
      <c r="CU59" s="678" t="s">
        <v>3553</v>
      </c>
      <c r="CV59" s="678"/>
      <c r="CW59" s="678" t="s">
        <v>3554</v>
      </c>
      <c r="CX59" s="678"/>
      <c r="CY59" s="678" t="s">
        <v>3553</v>
      </c>
      <c r="CZ59" s="678"/>
      <c r="DA59" s="678"/>
      <c r="DB59" s="678" t="s">
        <v>3553</v>
      </c>
      <c r="DC59" s="678" t="s">
        <v>3552</v>
      </c>
      <c r="DD59" s="678" t="s">
        <v>3553</v>
      </c>
      <c r="DE59" s="678" t="s">
        <v>3553</v>
      </c>
      <c r="DF59" s="678" t="s">
        <v>3553</v>
      </c>
      <c r="DG59" s="678"/>
      <c r="DH59" s="678" t="s">
        <v>3553</v>
      </c>
      <c r="DI59" s="678"/>
      <c r="DJ59" s="678"/>
      <c r="DK59" s="678" t="s">
        <v>3554</v>
      </c>
      <c r="DL59" s="678"/>
      <c r="DM59" s="678"/>
      <c r="DN59" s="678" t="s">
        <v>3553</v>
      </c>
      <c r="DO59" s="678" t="s">
        <v>3553</v>
      </c>
      <c r="DP59" s="678"/>
      <c r="DQ59" s="678"/>
      <c r="DR59" s="678" t="s">
        <v>3554</v>
      </c>
      <c r="DS59" s="678" t="s">
        <v>3553</v>
      </c>
      <c r="DT59" s="678"/>
      <c r="DU59" s="678" t="s">
        <v>3553</v>
      </c>
      <c r="DV59" s="678" t="s">
        <v>3553</v>
      </c>
      <c r="DW59" s="678" t="s">
        <v>3553</v>
      </c>
      <c r="DX59" s="678"/>
      <c r="DY59" s="678"/>
      <c r="DZ59" s="678" t="s">
        <v>3553</v>
      </c>
      <c r="EA59" s="678"/>
      <c r="EB59" s="678"/>
      <c r="EC59" s="678"/>
    </row>
    <row r="60">
      <c r="A60" s="685" t="s">
        <v>278</v>
      </c>
      <c r="B60" s="669">
        <f t="shared" ref="B60:G60" si="89">COUNTIF($P60:$ADO60,B$1)</f>
        <v>0</v>
      </c>
      <c r="C60" s="669">
        <f t="shared" si="89"/>
        <v>9</v>
      </c>
      <c r="D60" s="669">
        <f t="shared" si="89"/>
        <v>14</v>
      </c>
      <c r="E60" s="669">
        <f t="shared" si="89"/>
        <v>0</v>
      </c>
      <c r="F60" s="669">
        <f t="shared" si="89"/>
        <v>0</v>
      </c>
      <c r="G60" s="669">
        <f t="shared" si="89"/>
        <v>0</v>
      </c>
      <c r="H60" s="670">
        <f t="shared" si="90"/>
        <v>23</v>
      </c>
      <c r="I60" s="669" t="str">
        <f>IFERROR(__xludf.DUMMYFUNCTION("if(sum(B60:G60)=0,"""",SPARKLINE(B60:G60,{""charttype"",""line"";""color"",""lightgrey"";""linewidth"",2}))"),"")</f>
        <v/>
      </c>
      <c r="J60" s="671" t="str">
        <f t="shared" ref="J60:O60" si="91">IFERROR(REPT("|",round(COUNTIF($P60:$ADO60,J$1)/$H60*10,0)),"")</f>
        <v/>
      </c>
      <c r="K60" s="672" t="str">
        <f t="shared" si="91"/>
        <v>||||</v>
      </c>
      <c r="L60" s="672" t="str">
        <f t="shared" si="91"/>
        <v>||||||</v>
      </c>
      <c r="M60" s="673" t="str">
        <f t="shared" si="91"/>
        <v/>
      </c>
      <c r="N60" s="674" t="str">
        <f t="shared" si="91"/>
        <v/>
      </c>
      <c r="O60" s="675" t="str">
        <f t="shared" si="91"/>
        <v/>
      </c>
      <c r="P60" s="676"/>
      <c r="Q60" s="9"/>
      <c r="R60" s="9"/>
      <c r="S60" s="677" t="s">
        <v>3551</v>
      </c>
      <c r="T60" s="677"/>
      <c r="U60" s="677" t="s">
        <v>3551</v>
      </c>
      <c r="V60" s="9"/>
      <c r="W60" s="677" t="s">
        <v>3551</v>
      </c>
      <c r="X60" s="9"/>
      <c r="Y60" s="9"/>
      <c r="Z60" s="677" t="s">
        <v>3551</v>
      </c>
      <c r="AA60" s="9"/>
      <c r="AB60" s="9"/>
      <c r="AC60" s="9"/>
      <c r="AD60" s="9"/>
      <c r="AE60" s="677" t="s">
        <v>3551</v>
      </c>
      <c r="AF60" s="677" t="s">
        <v>3551</v>
      </c>
      <c r="AG60" s="9"/>
      <c r="AH60" s="9"/>
      <c r="AI60" s="9"/>
      <c r="AJ60" s="9"/>
      <c r="AK60" s="9"/>
      <c r="AL60" s="9"/>
      <c r="AM60" s="9"/>
      <c r="AN60" s="9"/>
      <c r="AO60" s="9"/>
      <c r="AP60" s="9"/>
      <c r="AQ60" s="9"/>
      <c r="AR60" s="9"/>
      <c r="AS60" s="9"/>
      <c r="AT60" s="9"/>
      <c r="AU60" s="9"/>
      <c r="AV60" s="9"/>
      <c r="AW60" s="9"/>
      <c r="AX60" s="9"/>
      <c r="AY60" s="9"/>
      <c r="AZ60" s="9"/>
      <c r="BA60" s="9"/>
      <c r="BB60" s="9"/>
      <c r="BC60" s="677" t="s">
        <v>3550</v>
      </c>
      <c r="BD60" s="677" t="s">
        <v>3551</v>
      </c>
      <c r="BE60" s="677" t="s">
        <v>3550</v>
      </c>
      <c r="BF60" s="677" t="s">
        <v>3551</v>
      </c>
      <c r="BG60" s="676"/>
      <c r="BH60" s="676"/>
      <c r="BI60" s="676"/>
      <c r="BJ60" s="676"/>
      <c r="BK60" s="676"/>
      <c r="BL60" s="676"/>
      <c r="BM60" s="676"/>
      <c r="BN60" s="678" t="s">
        <v>3551</v>
      </c>
      <c r="BO60" s="676"/>
      <c r="BP60" s="676"/>
      <c r="BQ60" s="676"/>
      <c r="BR60" s="678" t="s">
        <v>3550</v>
      </c>
      <c r="BS60" s="676"/>
      <c r="BT60" s="676"/>
      <c r="BU60" s="676"/>
      <c r="BV60" s="676"/>
      <c r="BW60" s="676"/>
      <c r="BX60" s="676"/>
      <c r="BY60" s="676"/>
      <c r="BZ60" s="676"/>
      <c r="CA60" s="676"/>
      <c r="CB60" s="676"/>
      <c r="CC60" s="676"/>
      <c r="CD60" s="676"/>
      <c r="CE60" s="676"/>
      <c r="CF60" s="676"/>
      <c r="CG60" s="676"/>
      <c r="CH60" s="676"/>
      <c r="CI60" s="676"/>
      <c r="CJ60" s="676"/>
      <c r="CK60" s="676"/>
      <c r="CL60" s="676"/>
      <c r="CM60" s="676"/>
      <c r="CN60" s="676"/>
      <c r="CO60" s="676"/>
      <c r="CP60" s="678"/>
      <c r="CQ60" s="678" t="s">
        <v>3550</v>
      </c>
      <c r="CR60" s="678"/>
      <c r="CS60" s="678" t="s">
        <v>3550</v>
      </c>
      <c r="CT60" s="678"/>
      <c r="CU60" s="678"/>
      <c r="CV60" s="678"/>
      <c r="CW60" s="678"/>
      <c r="CX60" s="678"/>
      <c r="CY60" s="678" t="s">
        <v>3550</v>
      </c>
      <c r="CZ60" s="678"/>
      <c r="DA60" s="678"/>
      <c r="DB60" s="678"/>
      <c r="DC60" s="678" t="s">
        <v>3551</v>
      </c>
      <c r="DD60" s="678" t="s">
        <v>3551</v>
      </c>
      <c r="DE60" s="678"/>
      <c r="DF60" s="678"/>
      <c r="DG60" s="678"/>
      <c r="DH60" s="678"/>
      <c r="DI60" s="678" t="s">
        <v>3551</v>
      </c>
      <c r="DJ60" s="678"/>
      <c r="DK60" s="678" t="s">
        <v>3551</v>
      </c>
      <c r="DL60" s="678"/>
      <c r="DM60" s="678"/>
      <c r="DN60" s="678"/>
      <c r="DO60" s="678"/>
      <c r="DP60" s="678"/>
      <c r="DQ60" s="678" t="s">
        <v>3550</v>
      </c>
      <c r="DR60" s="678" t="s">
        <v>3551</v>
      </c>
      <c r="DS60" s="678"/>
      <c r="DT60" s="678"/>
      <c r="DU60" s="678" t="s">
        <v>3550</v>
      </c>
      <c r="DV60" s="678" t="s">
        <v>3550</v>
      </c>
      <c r="DW60" s="678"/>
      <c r="DX60" s="678"/>
      <c r="DY60" s="678"/>
      <c r="DZ60" s="678"/>
      <c r="EA60" s="678"/>
      <c r="EB60" s="678"/>
      <c r="EC60" s="678"/>
    </row>
    <row r="61">
      <c r="A61" s="660" t="s">
        <v>280</v>
      </c>
      <c r="B61" s="686"/>
      <c r="C61" s="686"/>
      <c r="D61" s="686"/>
      <c r="E61" s="686"/>
      <c r="F61" s="686"/>
      <c r="G61" s="686"/>
      <c r="H61" s="687"/>
      <c r="I61" s="686"/>
      <c r="J61" s="686"/>
      <c r="K61" s="688"/>
      <c r="L61" s="688"/>
      <c r="M61" s="689"/>
      <c r="N61" s="690"/>
      <c r="O61" s="691"/>
      <c r="P61" s="667"/>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667"/>
      <c r="BH61" s="667"/>
      <c r="BI61" s="667"/>
      <c r="BJ61" s="667"/>
      <c r="BK61" s="667"/>
      <c r="BL61" s="667"/>
      <c r="BM61" s="667"/>
      <c r="BN61" s="667"/>
      <c r="BO61" s="667"/>
      <c r="BP61" s="667"/>
      <c r="BQ61" s="667"/>
      <c r="BR61" s="667"/>
      <c r="BS61" s="667"/>
      <c r="BT61" s="667"/>
      <c r="BU61" s="667"/>
      <c r="BV61" s="667"/>
      <c r="BW61" s="667"/>
      <c r="BX61" s="667"/>
      <c r="BY61" s="667"/>
      <c r="BZ61" s="667"/>
      <c r="CA61" s="667"/>
      <c r="CB61" s="667"/>
      <c r="CC61" s="667"/>
      <c r="CD61" s="667"/>
      <c r="CE61" s="667"/>
      <c r="CF61" s="667"/>
      <c r="CG61" s="667"/>
      <c r="CH61" s="667"/>
      <c r="CI61" s="667"/>
      <c r="CJ61" s="667"/>
      <c r="CK61" s="667"/>
      <c r="CL61" s="667"/>
      <c r="CM61" s="667"/>
      <c r="CN61" s="667"/>
      <c r="CO61" s="667"/>
      <c r="CP61" s="667"/>
      <c r="CQ61" s="667"/>
      <c r="CR61" s="667"/>
      <c r="CS61" s="667"/>
      <c r="CT61" s="667"/>
      <c r="CU61" s="667"/>
      <c r="CV61" s="667"/>
      <c r="CW61" s="667"/>
      <c r="CX61" s="667"/>
      <c r="CY61" s="667"/>
      <c r="CZ61" s="667"/>
      <c r="DA61" s="667"/>
      <c r="DB61" s="667"/>
      <c r="DC61" s="667"/>
      <c r="DD61" s="667"/>
      <c r="DE61" s="667"/>
      <c r="DF61" s="667"/>
      <c r="DG61" s="667"/>
      <c r="DH61" s="667"/>
      <c r="DI61" s="667"/>
      <c r="DJ61" s="667"/>
      <c r="DK61" s="667"/>
      <c r="DL61" s="667"/>
      <c r="DM61" s="667"/>
      <c r="DN61" s="667"/>
      <c r="DO61" s="667"/>
      <c r="DP61" s="667"/>
      <c r="DQ61" s="667"/>
      <c r="DR61" s="667"/>
      <c r="DS61" s="667"/>
      <c r="DT61" s="667"/>
      <c r="DU61" s="667"/>
      <c r="DV61" s="667"/>
      <c r="DW61" s="667"/>
      <c r="DX61" s="667"/>
      <c r="DY61" s="667"/>
      <c r="DZ61" s="667"/>
      <c r="EA61" s="667"/>
      <c r="EB61" s="667"/>
      <c r="EC61" s="667"/>
    </row>
    <row r="62">
      <c r="A62" s="668" t="s">
        <v>281</v>
      </c>
      <c r="B62" s="669">
        <f t="shared" ref="B62:G62" si="92">COUNTIF($P62:$ADO62,B$1)</f>
        <v>0</v>
      </c>
      <c r="C62" s="669">
        <f t="shared" si="92"/>
        <v>0</v>
      </c>
      <c r="D62" s="669">
        <f t="shared" si="92"/>
        <v>0</v>
      </c>
      <c r="E62" s="669">
        <f t="shared" si="92"/>
        <v>5</v>
      </c>
      <c r="F62" s="669">
        <f t="shared" si="92"/>
        <v>56</v>
      </c>
      <c r="G62" s="669">
        <f t="shared" si="92"/>
        <v>1</v>
      </c>
      <c r="H62" s="670">
        <f>COUNTA(P62:ADO62)</f>
        <v>62</v>
      </c>
      <c r="I62" s="669" t="str">
        <f>IFERROR(__xludf.DUMMYFUNCTION("if(sum(B62:G62)=0,"""",SPARKLINE(B62:G62,{""charttype"",""line"";""color"",""lightgrey"";""linewidth"",2}))"),"")</f>
        <v/>
      </c>
      <c r="J62" s="671" t="str">
        <f t="shared" ref="J62:O62" si="93">IFERROR(REPT("|",round(COUNTIF($P62:$ADO62,J$1)/$H62*10,0)),"")</f>
        <v/>
      </c>
      <c r="K62" s="672" t="str">
        <f t="shared" si="93"/>
        <v/>
      </c>
      <c r="L62" s="672" t="str">
        <f t="shared" si="93"/>
        <v/>
      </c>
      <c r="M62" s="673" t="str">
        <f t="shared" si="93"/>
        <v>|</v>
      </c>
      <c r="N62" s="674" t="str">
        <f t="shared" si="93"/>
        <v>|||||||||</v>
      </c>
      <c r="O62" s="675" t="str">
        <f t="shared" si="93"/>
        <v/>
      </c>
      <c r="P62" s="678" t="s">
        <v>3553</v>
      </c>
      <c r="Q62" s="677" t="s">
        <v>3553</v>
      </c>
      <c r="R62" s="677"/>
      <c r="S62" s="677" t="s">
        <v>3553</v>
      </c>
      <c r="T62" s="677"/>
      <c r="U62" s="677" t="s">
        <v>3553</v>
      </c>
      <c r="V62" s="677"/>
      <c r="W62" s="677"/>
      <c r="X62" s="677" t="s">
        <v>3553</v>
      </c>
      <c r="Y62" s="677" t="s">
        <v>3553</v>
      </c>
      <c r="Z62" s="677"/>
      <c r="AA62" s="677"/>
      <c r="AB62" s="677"/>
      <c r="AC62" s="677"/>
      <c r="AD62" s="677" t="s">
        <v>3553</v>
      </c>
      <c r="AE62" s="677" t="s">
        <v>3553</v>
      </c>
      <c r="AF62" s="677" t="s">
        <v>3553</v>
      </c>
      <c r="AG62" s="677" t="s">
        <v>3553</v>
      </c>
      <c r="AH62" s="677" t="s">
        <v>3553</v>
      </c>
      <c r="AI62" s="677"/>
      <c r="AJ62" s="677" t="s">
        <v>3553</v>
      </c>
      <c r="AK62" s="677" t="s">
        <v>3553</v>
      </c>
      <c r="AL62" s="677"/>
      <c r="AM62" s="677"/>
      <c r="AN62" s="677"/>
      <c r="AO62" s="677"/>
      <c r="AP62" s="677"/>
      <c r="AQ62" s="677" t="s">
        <v>3553</v>
      </c>
      <c r="AR62" s="677"/>
      <c r="AS62" s="677" t="s">
        <v>3553</v>
      </c>
      <c r="AT62" s="677" t="s">
        <v>3553</v>
      </c>
      <c r="AU62" s="677" t="s">
        <v>3553</v>
      </c>
      <c r="AV62" s="677"/>
      <c r="AW62" s="677"/>
      <c r="AX62" s="677"/>
      <c r="AY62" s="677"/>
      <c r="AZ62" s="677" t="s">
        <v>3553</v>
      </c>
      <c r="BA62" s="677"/>
      <c r="BB62" s="677" t="s">
        <v>3553</v>
      </c>
      <c r="BC62" s="677" t="s">
        <v>3553</v>
      </c>
      <c r="BD62" s="677"/>
      <c r="BE62" s="677" t="s">
        <v>3553</v>
      </c>
      <c r="BF62" s="677" t="s">
        <v>3553</v>
      </c>
      <c r="BG62" s="678"/>
      <c r="BH62" s="678" t="s">
        <v>3553</v>
      </c>
      <c r="BI62" s="678" t="s">
        <v>3553</v>
      </c>
      <c r="BJ62" s="678"/>
      <c r="BK62" s="678"/>
      <c r="BL62" s="678"/>
      <c r="BM62" s="678"/>
      <c r="BN62" s="678" t="s">
        <v>3553</v>
      </c>
      <c r="BO62" s="678" t="s">
        <v>3552</v>
      </c>
      <c r="BP62" s="678" t="s">
        <v>3553</v>
      </c>
      <c r="BQ62" s="678"/>
      <c r="BR62" s="678" t="s">
        <v>3553</v>
      </c>
      <c r="BS62" s="678" t="s">
        <v>3553</v>
      </c>
      <c r="BT62" s="678" t="s">
        <v>3554</v>
      </c>
      <c r="BU62" s="678"/>
      <c r="BV62" s="678"/>
      <c r="BW62" s="678" t="s">
        <v>3552</v>
      </c>
      <c r="BX62" s="678"/>
      <c r="BY62" s="678"/>
      <c r="BZ62" s="678" t="s">
        <v>3553</v>
      </c>
      <c r="CA62" s="678"/>
      <c r="CB62" s="678"/>
      <c r="CC62" s="678" t="s">
        <v>3553</v>
      </c>
      <c r="CD62" s="678" t="s">
        <v>3553</v>
      </c>
      <c r="CE62" s="678"/>
      <c r="CF62" s="678" t="s">
        <v>3553</v>
      </c>
      <c r="CG62" s="678" t="s">
        <v>3553</v>
      </c>
      <c r="CH62" s="678" t="s">
        <v>3552</v>
      </c>
      <c r="CI62" s="678" t="s">
        <v>3553</v>
      </c>
      <c r="CJ62" s="678" t="s">
        <v>3553</v>
      </c>
      <c r="CK62" s="678" t="s">
        <v>3553</v>
      </c>
      <c r="CL62" s="678"/>
      <c r="CM62" s="678" t="s">
        <v>3552</v>
      </c>
      <c r="CN62" s="678" t="s">
        <v>3553</v>
      </c>
      <c r="CO62" s="678"/>
      <c r="CP62" s="678" t="s">
        <v>3553</v>
      </c>
      <c r="CQ62" s="678" t="s">
        <v>3553</v>
      </c>
      <c r="CR62" s="678" t="s">
        <v>3553</v>
      </c>
      <c r="CS62" s="678" t="s">
        <v>3553</v>
      </c>
      <c r="CT62" s="678" t="s">
        <v>3553</v>
      </c>
      <c r="CU62" s="678"/>
      <c r="CV62" s="678" t="s">
        <v>3553</v>
      </c>
      <c r="CW62" s="678"/>
      <c r="CX62" s="678" t="s">
        <v>3553</v>
      </c>
      <c r="CY62" s="678" t="s">
        <v>3553</v>
      </c>
      <c r="CZ62" s="678"/>
      <c r="DA62" s="678"/>
      <c r="DB62" s="678"/>
      <c r="DC62" s="678" t="s">
        <v>3553</v>
      </c>
      <c r="DD62" s="678" t="s">
        <v>3553</v>
      </c>
      <c r="DE62" s="678" t="s">
        <v>3553</v>
      </c>
      <c r="DF62" s="678" t="s">
        <v>3553</v>
      </c>
      <c r="DG62" s="678"/>
      <c r="DH62" s="678"/>
      <c r="DI62" s="678"/>
      <c r="DJ62" s="678"/>
      <c r="DK62" s="678" t="s">
        <v>3553</v>
      </c>
      <c r="DL62" s="678"/>
      <c r="DM62" s="678"/>
      <c r="DN62" s="678"/>
      <c r="DO62" s="678" t="s">
        <v>3553</v>
      </c>
      <c r="DP62" s="678"/>
      <c r="DQ62" s="678"/>
      <c r="DR62" s="678" t="s">
        <v>3552</v>
      </c>
      <c r="DS62" s="678"/>
      <c r="DT62" s="678" t="s">
        <v>3553</v>
      </c>
      <c r="DU62" s="678" t="s">
        <v>3553</v>
      </c>
      <c r="DV62" s="678" t="s">
        <v>3553</v>
      </c>
      <c r="DW62" s="678" t="s">
        <v>3553</v>
      </c>
      <c r="DX62" s="678"/>
      <c r="DY62" s="678"/>
      <c r="DZ62" s="678" t="s">
        <v>3553</v>
      </c>
      <c r="EA62" s="678"/>
      <c r="EB62" s="678"/>
      <c r="EC62" s="678"/>
    </row>
    <row r="63">
      <c r="A63" s="660" t="s">
        <v>287</v>
      </c>
      <c r="B63" s="686"/>
      <c r="C63" s="686"/>
      <c r="D63" s="686"/>
      <c r="E63" s="686"/>
      <c r="F63" s="686"/>
      <c r="G63" s="686"/>
      <c r="H63" s="687"/>
      <c r="I63" s="686"/>
      <c r="J63" s="686"/>
      <c r="K63" s="688"/>
      <c r="L63" s="688"/>
      <c r="M63" s="689"/>
      <c r="N63" s="690"/>
      <c r="O63" s="691"/>
      <c r="P63" s="667"/>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667"/>
      <c r="BH63" s="667"/>
      <c r="BI63" s="667"/>
      <c r="BJ63" s="667"/>
      <c r="BK63" s="667"/>
      <c r="BL63" s="667"/>
      <c r="BM63" s="667"/>
      <c r="BN63" s="667"/>
      <c r="BO63" s="667"/>
      <c r="BP63" s="667"/>
      <c r="BQ63" s="667"/>
      <c r="BR63" s="667"/>
      <c r="BS63" s="667"/>
      <c r="BT63" s="667"/>
      <c r="BU63" s="667"/>
      <c r="BV63" s="667"/>
      <c r="BW63" s="667"/>
      <c r="BX63" s="667"/>
      <c r="BY63" s="667"/>
      <c r="BZ63" s="667"/>
      <c r="CA63" s="667"/>
      <c r="CB63" s="667"/>
      <c r="CC63" s="667"/>
      <c r="CD63" s="667"/>
      <c r="CE63" s="667"/>
      <c r="CF63" s="667"/>
      <c r="CG63" s="667"/>
      <c r="CH63" s="667"/>
      <c r="CI63" s="667"/>
      <c r="CJ63" s="667"/>
      <c r="CK63" s="667"/>
      <c r="CL63" s="667"/>
      <c r="CM63" s="667"/>
      <c r="CN63" s="667"/>
      <c r="CO63" s="667"/>
      <c r="CP63" s="667"/>
      <c r="CQ63" s="667"/>
      <c r="CR63" s="667"/>
      <c r="CS63" s="667"/>
      <c r="CT63" s="667"/>
      <c r="CU63" s="667"/>
      <c r="CV63" s="667"/>
      <c r="CW63" s="667"/>
      <c r="CX63" s="667"/>
      <c r="CY63" s="667"/>
      <c r="CZ63" s="667"/>
      <c r="DA63" s="667"/>
      <c r="DB63" s="667"/>
      <c r="DC63" s="667"/>
      <c r="DD63" s="667"/>
      <c r="DE63" s="667"/>
      <c r="DF63" s="667"/>
      <c r="DG63" s="667"/>
      <c r="DH63" s="667"/>
      <c r="DI63" s="667"/>
      <c r="DJ63" s="667"/>
      <c r="DK63" s="667"/>
      <c r="DL63" s="667"/>
      <c r="DM63" s="667"/>
      <c r="DN63" s="667"/>
      <c r="DO63" s="667"/>
      <c r="DP63" s="667"/>
      <c r="DQ63" s="667"/>
      <c r="DR63" s="667"/>
      <c r="DS63" s="667"/>
      <c r="DT63" s="667"/>
      <c r="DU63" s="667"/>
      <c r="DV63" s="667"/>
      <c r="DW63" s="667"/>
      <c r="DX63" s="667"/>
      <c r="DY63" s="667"/>
      <c r="DZ63" s="667"/>
      <c r="EA63" s="667"/>
      <c r="EB63" s="667"/>
      <c r="EC63" s="667"/>
    </row>
    <row r="64">
      <c r="A64" s="668" t="s">
        <v>288</v>
      </c>
      <c r="B64" s="669">
        <f t="shared" ref="B64:G64" si="94">COUNTIF($P64:$ADO64,B$1)</f>
        <v>1</v>
      </c>
      <c r="C64" s="669">
        <f t="shared" si="94"/>
        <v>0</v>
      </c>
      <c r="D64" s="669">
        <f t="shared" si="94"/>
        <v>0</v>
      </c>
      <c r="E64" s="669">
        <f t="shared" si="94"/>
        <v>31</v>
      </c>
      <c r="F64" s="669">
        <f t="shared" si="94"/>
        <v>32</v>
      </c>
      <c r="G64" s="669">
        <f t="shared" si="94"/>
        <v>1</v>
      </c>
      <c r="H64" s="670">
        <f t="shared" ref="H64:H66" si="97">COUNTA(P64:ADO64)</f>
        <v>65</v>
      </c>
      <c r="I64" s="669" t="str">
        <f>IFERROR(__xludf.DUMMYFUNCTION("if(sum(B64:G64)=0,"""",SPARKLINE(B64:G64,{""charttype"",""line"";""color"",""lightgrey"";""linewidth"",2}))"),"")</f>
        <v/>
      </c>
      <c r="J64" s="671" t="str">
        <f t="shared" ref="J64:O64" si="95">IFERROR(REPT("|",round(COUNTIF($P64:$ADO64,J$1)/$H64*10,0)),"")</f>
        <v/>
      </c>
      <c r="K64" s="672" t="str">
        <f t="shared" si="95"/>
        <v/>
      </c>
      <c r="L64" s="672" t="str">
        <f t="shared" si="95"/>
        <v/>
      </c>
      <c r="M64" s="673" t="str">
        <f t="shared" si="95"/>
        <v>|||||</v>
      </c>
      <c r="N64" s="674" t="str">
        <f t="shared" si="95"/>
        <v>|||||</v>
      </c>
      <c r="O64" s="675" t="str">
        <f t="shared" si="95"/>
        <v/>
      </c>
      <c r="P64" s="678" t="s">
        <v>3553</v>
      </c>
      <c r="Q64" s="677"/>
      <c r="R64" s="677" t="s">
        <v>3552</v>
      </c>
      <c r="S64" s="677" t="s">
        <v>3553</v>
      </c>
      <c r="T64" s="677"/>
      <c r="U64" s="677" t="s">
        <v>3552</v>
      </c>
      <c r="V64" s="677"/>
      <c r="W64" s="677"/>
      <c r="X64" s="677" t="s">
        <v>3553</v>
      </c>
      <c r="Y64" s="677"/>
      <c r="Z64" s="677" t="s">
        <v>3553</v>
      </c>
      <c r="AA64" s="677"/>
      <c r="AB64" s="677" t="s">
        <v>3553</v>
      </c>
      <c r="AC64" s="677"/>
      <c r="AD64" s="677" t="s">
        <v>3553</v>
      </c>
      <c r="AE64" s="677" t="s">
        <v>3553</v>
      </c>
      <c r="AF64" s="677" t="s">
        <v>3552</v>
      </c>
      <c r="AG64" s="677" t="s">
        <v>3552</v>
      </c>
      <c r="AH64" s="677" t="s">
        <v>3553</v>
      </c>
      <c r="AI64" s="677"/>
      <c r="AJ64" s="677"/>
      <c r="AK64" s="677" t="s">
        <v>3553</v>
      </c>
      <c r="AL64" s="677"/>
      <c r="AM64" s="677"/>
      <c r="AN64" s="677" t="s">
        <v>3553</v>
      </c>
      <c r="AO64" s="677"/>
      <c r="AP64" s="677" t="s">
        <v>3552</v>
      </c>
      <c r="AQ64" s="677" t="s">
        <v>3552</v>
      </c>
      <c r="AR64" s="677"/>
      <c r="AS64" s="677" t="s">
        <v>3553</v>
      </c>
      <c r="AT64" s="677" t="s">
        <v>3553</v>
      </c>
      <c r="AU64" s="677"/>
      <c r="AV64" s="677" t="s">
        <v>3552</v>
      </c>
      <c r="AW64" s="677" t="s">
        <v>3553</v>
      </c>
      <c r="AX64" s="677" t="s">
        <v>3552</v>
      </c>
      <c r="AY64" s="677"/>
      <c r="AZ64" s="677"/>
      <c r="BA64" s="677" t="s">
        <v>3553</v>
      </c>
      <c r="BB64" s="677"/>
      <c r="BC64" s="677" t="s">
        <v>3552</v>
      </c>
      <c r="BD64" s="677" t="s">
        <v>3553</v>
      </c>
      <c r="BE64" s="677"/>
      <c r="BF64" s="677" t="s">
        <v>3552</v>
      </c>
      <c r="BG64" s="678"/>
      <c r="BH64" s="678" t="s">
        <v>3553</v>
      </c>
      <c r="BI64" s="678" t="s">
        <v>3552</v>
      </c>
      <c r="BJ64" s="678"/>
      <c r="BK64" s="678" t="s">
        <v>3554</v>
      </c>
      <c r="BL64" s="678" t="s">
        <v>3553</v>
      </c>
      <c r="BM64" s="678"/>
      <c r="BN64" s="678" t="s">
        <v>3553</v>
      </c>
      <c r="BO64" s="678" t="s">
        <v>3553</v>
      </c>
      <c r="BP64" s="678" t="s">
        <v>3552</v>
      </c>
      <c r="BQ64" s="678" t="s">
        <v>3553</v>
      </c>
      <c r="BR64" s="678" t="s">
        <v>3552</v>
      </c>
      <c r="BS64" s="678" t="s">
        <v>3552</v>
      </c>
      <c r="BT64" s="678" t="s">
        <v>3552</v>
      </c>
      <c r="BU64" s="678" t="s">
        <v>3552</v>
      </c>
      <c r="BV64" s="678" t="s">
        <v>3553</v>
      </c>
      <c r="BW64" s="678" t="s">
        <v>3552</v>
      </c>
      <c r="BX64" s="678" t="s">
        <v>3553</v>
      </c>
      <c r="BY64" s="678"/>
      <c r="BZ64" s="678"/>
      <c r="CA64" s="678"/>
      <c r="CB64" s="678"/>
      <c r="CC64" s="678" t="s">
        <v>3552</v>
      </c>
      <c r="CD64" s="678" t="s">
        <v>3552</v>
      </c>
      <c r="CE64" s="678" t="s">
        <v>3553</v>
      </c>
      <c r="CF64" s="678" t="s">
        <v>3552</v>
      </c>
      <c r="CG64" s="678"/>
      <c r="CH64" s="678"/>
      <c r="CI64" s="678" t="s">
        <v>3552</v>
      </c>
      <c r="CJ64" s="678"/>
      <c r="CK64" s="678"/>
      <c r="CL64" s="678"/>
      <c r="CM64" s="678"/>
      <c r="CN64" s="678" t="s">
        <v>3552</v>
      </c>
      <c r="CO64" s="678"/>
      <c r="CP64" s="678" t="s">
        <v>3552</v>
      </c>
      <c r="CQ64" s="678" t="s">
        <v>3549</v>
      </c>
      <c r="CR64" s="678" t="s">
        <v>3552</v>
      </c>
      <c r="CS64" s="678" t="s">
        <v>3552</v>
      </c>
      <c r="CT64" s="678" t="s">
        <v>3553</v>
      </c>
      <c r="CU64" s="678"/>
      <c r="CV64" s="678"/>
      <c r="CW64" s="678"/>
      <c r="CX64" s="678" t="s">
        <v>3553</v>
      </c>
      <c r="CY64" s="678" t="s">
        <v>3553</v>
      </c>
      <c r="CZ64" s="678" t="s">
        <v>3552</v>
      </c>
      <c r="DA64" s="678"/>
      <c r="DB64" s="678"/>
      <c r="DC64" s="678" t="s">
        <v>3552</v>
      </c>
      <c r="DD64" s="678" t="s">
        <v>3552</v>
      </c>
      <c r="DE64" s="678"/>
      <c r="DF64" s="678"/>
      <c r="DG64" s="678" t="s">
        <v>3553</v>
      </c>
      <c r="DH64" s="678"/>
      <c r="DI64" s="678"/>
      <c r="DJ64" s="678"/>
      <c r="DK64" s="678" t="s">
        <v>3553</v>
      </c>
      <c r="DL64" s="678"/>
      <c r="DM64" s="678"/>
      <c r="DN64" s="678"/>
      <c r="DO64" s="678"/>
      <c r="DP64" s="678"/>
      <c r="DQ64" s="678" t="s">
        <v>3552</v>
      </c>
      <c r="DR64" s="678" t="s">
        <v>3552</v>
      </c>
      <c r="DS64" s="678"/>
      <c r="DT64" s="678" t="s">
        <v>3553</v>
      </c>
      <c r="DU64" s="678" t="s">
        <v>3553</v>
      </c>
      <c r="DV64" s="678" t="s">
        <v>3553</v>
      </c>
      <c r="DW64" s="678" t="s">
        <v>3552</v>
      </c>
      <c r="DX64" s="678"/>
      <c r="DY64" s="678"/>
      <c r="DZ64" s="678" t="s">
        <v>3553</v>
      </c>
      <c r="EA64" s="678"/>
      <c r="EB64" s="678"/>
      <c r="EC64" s="678"/>
    </row>
    <row r="65">
      <c r="A65" s="668" t="s">
        <v>297</v>
      </c>
      <c r="B65" s="669">
        <f t="shared" ref="B65:G65" si="96">COUNTIF($P65:$ADO65,B$1)</f>
        <v>0</v>
      </c>
      <c r="C65" s="669">
        <f t="shared" si="96"/>
        <v>0</v>
      </c>
      <c r="D65" s="669">
        <f t="shared" si="96"/>
        <v>10</v>
      </c>
      <c r="E65" s="669">
        <f t="shared" si="96"/>
        <v>33</v>
      </c>
      <c r="F65" s="669">
        <f t="shared" si="96"/>
        <v>3</v>
      </c>
      <c r="G65" s="669">
        <f t="shared" si="96"/>
        <v>0</v>
      </c>
      <c r="H65" s="670">
        <f t="shared" si="97"/>
        <v>46</v>
      </c>
      <c r="I65" s="669" t="str">
        <f>IFERROR(__xludf.DUMMYFUNCTION("if(sum(B65:G65)=0,"""",SPARKLINE(B65:G65,{""charttype"",""line"";""color"",""lightgrey"";""linewidth"",2}))"),"")</f>
        <v/>
      </c>
      <c r="J65" s="671" t="str">
        <f t="shared" ref="J65:O65" si="98">IFERROR(REPT("|",round(COUNTIF($P65:$ADO65,J$1)/$H65*10,0)),"")</f>
        <v/>
      </c>
      <c r="K65" s="672" t="str">
        <f t="shared" si="98"/>
        <v/>
      </c>
      <c r="L65" s="672" t="str">
        <f t="shared" si="98"/>
        <v>||</v>
      </c>
      <c r="M65" s="673" t="str">
        <f t="shared" si="98"/>
        <v>|||||||</v>
      </c>
      <c r="N65" s="674" t="str">
        <f t="shared" si="98"/>
        <v>|</v>
      </c>
      <c r="O65" s="675" t="str">
        <f t="shared" si="98"/>
        <v/>
      </c>
      <c r="P65" s="678"/>
      <c r="Q65" s="9"/>
      <c r="R65" s="677" t="s">
        <v>3552</v>
      </c>
      <c r="S65" s="677" t="s">
        <v>3552</v>
      </c>
      <c r="T65" s="677"/>
      <c r="U65" s="677" t="s">
        <v>3552</v>
      </c>
      <c r="V65" s="9"/>
      <c r="W65" s="9"/>
      <c r="X65" s="677" t="s">
        <v>3552</v>
      </c>
      <c r="Y65" s="9"/>
      <c r="Z65" s="677" t="s">
        <v>3552</v>
      </c>
      <c r="AA65" s="9"/>
      <c r="AB65" s="677" t="s">
        <v>3552</v>
      </c>
      <c r="AC65" s="9"/>
      <c r="AD65" s="677" t="s">
        <v>3552</v>
      </c>
      <c r="AE65" s="677" t="s">
        <v>3552</v>
      </c>
      <c r="AF65" s="9"/>
      <c r="AG65" s="9"/>
      <c r="AH65" s="677" t="s">
        <v>3552</v>
      </c>
      <c r="AI65" s="9"/>
      <c r="AJ65" s="9"/>
      <c r="AK65" s="677" t="s">
        <v>3552</v>
      </c>
      <c r="AL65" s="9"/>
      <c r="AM65" s="9"/>
      <c r="AN65" s="9"/>
      <c r="AO65" s="9"/>
      <c r="AP65" s="9"/>
      <c r="AQ65" s="677" t="s">
        <v>3552</v>
      </c>
      <c r="AR65" s="9"/>
      <c r="AS65" s="677" t="s">
        <v>3552</v>
      </c>
      <c r="AT65" s="677" t="s">
        <v>3552</v>
      </c>
      <c r="AU65" s="677" t="s">
        <v>3552</v>
      </c>
      <c r="AV65" s="9"/>
      <c r="AW65" s="677" t="s">
        <v>3552</v>
      </c>
      <c r="AX65" s="9"/>
      <c r="AY65" s="9"/>
      <c r="AZ65" s="9"/>
      <c r="BA65" s="9"/>
      <c r="BB65" s="9"/>
      <c r="BC65" s="677" t="s">
        <v>3552</v>
      </c>
      <c r="BD65" s="677" t="s">
        <v>3553</v>
      </c>
      <c r="BE65" s="9"/>
      <c r="BF65" s="677" t="s">
        <v>3552</v>
      </c>
      <c r="BG65" s="676"/>
      <c r="BH65" s="678" t="s">
        <v>3552</v>
      </c>
      <c r="BI65" s="678" t="s">
        <v>3552</v>
      </c>
      <c r="BJ65" s="676"/>
      <c r="BK65" s="678"/>
      <c r="BL65" s="678" t="s">
        <v>3553</v>
      </c>
      <c r="BM65" s="676"/>
      <c r="BN65" s="678" t="s">
        <v>3552</v>
      </c>
      <c r="BO65" s="678" t="s">
        <v>3552</v>
      </c>
      <c r="BP65" s="676"/>
      <c r="BQ65" s="676"/>
      <c r="BR65" s="678" t="s">
        <v>3552</v>
      </c>
      <c r="BS65" s="678" t="s">
        <v>3552</v>
      </c>
      <c r="BT65" s="676"/>
      <c r="BU65" s="678"/>
      <c r="BV65" s="678" t="s">
        <v>3552</v>
      </c>
      <c r="BW65" s="678" t="s">
        <v>3551</v>
      </c>
      <c r="BX65" s="678" t="s">
        <v>3552</v>
      </c>
      <c r="BY65" s="676"/>
      <c r="BZ65" s="676"/>
      <c r="CA65" s="678" t="s">
        <v>3553</v>
      </c>
      <c r="CB65" s="676"/>
      <c r="CC65" s="678" t="s">
        <v>3551</v>
      </c>
      <c r="CD65" s="676"/>
      <c r="CE65" s="676"/>
      <c r="CF65" s="676"/>
      <c r="CG65" s="676"/>
      <c r="CH65" s="676"/>
      <c r="CI65" s="676"/>
      <c r="CJ65" s="676"/>
      <c r="CK65" s="676"/>
      <c r="CL65" s="676"/>
      <c r="CM65" s="676"/>
      <c r="CN65" s="676"/>
      <c r="CO65" s="676"/>
      <c r="CP65" s="678" t="s">
        <v>3551</v>
      </c>
      <c r="CQ65" s="678" t="s">
        <v>3551</v>
      </c>
      <c r="CR65" s="678" t="s">
        <v>3552</v>
      </c>
      <c r="CS65" s="678" t="s">
        <v>3552</v>
      </c>
      <c r="CT65" s="678" t="s">
        <v>3552</v>
      </c>
      <c r="CU65" s="678"/>
      <c r="CV65" s="678"/>
      <c r="CW65" s="678"/>
      <c r="CX65" s="678" t="s">
        <v>3551</v>
      </c>
      <c r="CY65" s="678" t="s">
        <v>3551</v>
      </c>
      <c r="CZ65" s="678" t="s">
        <v>3551</v>
      </c>
      <c r="DA65" s="678"/>
      <c r="DB65" s="678"/>
      <c r="DC65" s="678" t="s">
        <v>3551</v>
      </c>
      <c r="DD65" s="678" t="s">
        <v>3551</v>
      </c>
      <c r="DE65" s="678"/>
      <c r="DF65" s="678"/>
      <c r="DG65" s="678" t="s">
        <v>3552</v>
      </c>
      <c r="DH65" s="678"/>
      <c r="DI65" s="678"/>
      <c r="DJ65" s="678"/>
      <c r="DK65" s="678" t="s">
        <v>3552</v>
      </c>
      <c r="DL65" s="678"/>
      <c r="DM65" s="678"/>
      <c r="DN65" s="678"/>
      <c r="DO65" s="678"/>
      <c r="DP65" s="678"/>
      <c r="DQ65" s="678"/>
      <c r="DR65" s="678"/>
      <c r="DS65" s="678"/>
      <c r="DT65" s="678"/>
      <c r="DU65" s="678" t="s">
        <v>3551</v>
      </c>
      <c r="DV65" s="678" t="s">
        <v>3552</v>
      </c>
      <c r="DW65" s="678" t="s">
        <v>3552</v>
      </c>
      <c r="DX65" s="678"/>
      <c r="DY65" s="678"/>
      <c r="DZ65" s="678" t="s">
        <v>3552</v>
      </c>
      <c r="EA65" s="678"/>
      <c r="EB65" s="678"/>
      <c r="EC65" s="678"/>
    </row>
    <row r="66">
      <c r="A66" s="685" t="s">
        <v>300</v>
      </c>
      <c r="B66" s="669">
        <f t="shared" ref="B66:G66" si="99">COUNTIF($P66:$ADO66,B$1)</f>
        <v>0</v>
      </c>
      <c r="C66" s="669">
        <f t="shared" si="99"/>
        <v>2</v>
      </c>
      <c r="D66" s="669">
        <f t="shared" si="99"/>
        <v>19</v>
      </c>
      <c r="E66" s="669">
        <f t="shared" si="99"/>
        <v>7</v>
      </c>
      <c r="F66" s="669">
        <f t="shared" si="99"/>
        <v>0</v>
      </c>
      <c r="G66" s="669">
        <f t="shared" si="99"/>
        <v>0</v>
      </c>
      <c r="H66" s="670">
        <f t="shared" si="97"/>
        <v>28</v>
      </c>
      <c r="I66" s="669" t="str">
        <f>IFERROR(__xludf.DUMMYFUNCTION("if(sum(B66:G66)=0,"""",SPARKLINE(B66:G66,{""charttype"",""line"";""color"",""lightgrey"";""linewidth"",2}))"),"")</f>
        <v/>
      </c>
      <c r="J66" s="671" t="str">
        <f t="shared" ref="J66:O66" si="100">IFERROR(REPT("|",round(COUNTIF($P66:$ADO66,J$1)/$H66*10,0)),"")</f>
        <v/>
      </c>
      <c r="K66" s="672" t="str">
        <f t="shared" si="100"/>
        <v>|</v>
      </c>
      <c r="L66" s="672" t="str">
        <f t="shared" si="100"/>
        <v>|||||||</v>
      </c>
      <c r="M66" s="673" t="str">
        <f t="shared" si="100"/>
        <v>|||</v>
      </c>
      <c r="N66" s="674" t="str">
        <f t="shared" si="100"/>
        <v/>
      </c>
      <c r="O66" s="675" t="str">
        <f t="shared" si="100"/>
        <v/>
      </c>
      <c r="P66" s="676"/>
      <c r="Q66" s="677" t="s">
        <v>3552</v>
      </c>
      <c r="R66" s="677" t="s">
        <v>3552</v>
      </c>
      <c r="S66" s="677" t="s">
        <v>3551</v>
      </c>
      <c r="T66" s="677"/>
      <c r="U66" s="677" t="s">
        <v>3551</v>
      </c>
      <c r="V66" s="9"/>
      <c r="W66" s="9"/>
      <c r="X66" s="9"/>
      <c r="Y66" s="9"/>
      <c r="Z66" s="677" t="s">
        <v>3551</v>
      </c>
      <c r="AA66" s="9"/>
      <c r="AB66" s="9"/>
      <c r="AC66" s="9"/>
      <c r="AD66" s="9"/>
      <c r="AE66" s="677" t="s">
        <v>3551</v>
      </c>
      <c r="AF66" s="9"/>
      <c r="AG66" s="9"/>
      <c r="AH66" s="9"/>
      <c r="AI66" s="9"/>
      <c r="AJ66" s="9"/>
      <c r="AK66" s="677" t="s">
        <v>3551</v>
      </c>
      <c r="AL66" s="9"/>
      <c r="AM66" s="9"/>
      <c r="AN66" s="9"/>
      <c r="AO66" s="9"/>
      <c r="AP66" s="9"/>
      <c r="AQ66" s="677" t="s">
        <v>3551</v>
      </c>
      <c r="AR66" s="9"/>
      <c r="AS66" s="9"/>
      <c r="AT66" s="9"/>
      <c r="AU66" s="9"/>
      <c r="AV66" s="9"/>
      <c r="AW66" s="9"/>
      <c r="AX66" s="9"/>
      <c r="AY66" s="9"/>
      <c r="AZ66" s="9"/>
      <c r="BA66" s="9"/>
      <c r="BB66" s="9"/>
      <c r="BC66" s="9"/>
      <c r="BD66" s="9"/>
      <c r="BE66" s="9"/>
      <c r="BF66" s="9"/>
      <c r="BG66" s="676"/>
      <c r="BH66" s="678" t="s">
        <v>3551</v>
      </c>
      <c r="BI66" s="678" t="s">
        <v>3551</v>
      </c>
      <c r="BJ66" s="676"/>
      <c r="BK66" s="676"/>
      <c r="BL66" s="676"/>
      <c r="BM66" s="676"/>
      <c r="BN66" s="678" t="s">
        <v>3551</v>
      </c>
      <c r="BO66" s="678" t="s">
        <v>3552</v>
      </c>
      <c r="BP66" s="676"/>
      <c r="BQ66" s="678" t="s">
        <v>3551</v>
      </c>
      <c r="BR66" s="678" t="s">
        <v>3551</v>
      </c>
      <c r="BS66" s="678" t="s">
        <v>3551</v>
      </c>
      <c r="BT66" s="676"/>
      <c r="BU66" s="678"/>
      <c r="BV66" s="678" t="s">
        <v>3551</v>
      </c>
      <c r="BW66" s="676"/>
      <c r="BX66" s="676"/>
      <c r="BY66" s="676"/>
      <c r="BZ66" s="676"/>
      <c r="CA66" s="676"/>
      <c r="CB66" s="676"/>
      <c r="CC66" s="676"/>
      <c r="CD66" s="676"/>
      <c r="CE66" s="676"/>
      <c r="CF66" s="676"/>
      <c r="CG66" s="676"/>
      <c r="CH66" s="676"/>
      <c r="CI66" s="676"/>
      <c r="CJ66" s="676"/>
      <c r="CK66" s="676"/>
      <c r="CL66" s="676"/>
      <c r="CM66" s="676"/>
      <c r="CN66" s="676"/>
      <c r="CO66" s="678" t="s">
        <v>3551</v>
      </c>
      <c r="CP66" s="678"/>
      <c r="CQ66" s="678" t="s">
        <v>3552</v>
      </c>
      <c r="CR66" s="678" t="s">
        <v>3551</v>
      </c>
      <c r="CS66" s="678" t="s">
        <v>3551</v>
      </c>
      <c r="CT66" s="678"/>
      <c r="CU66" s="678"/>
      <c r="CV66" s="678"/>
      <c r="CW66" s="678"/>
      <c r="CX66" s="678"/>
      <c r="CY66" s="678" t="s">
        <v>3552</v>
      </c>
      <c r="CZ66" s="678" t="s">
        <v>3551</v>
      </c>
      <c r="DA66" s="678"/>
      <c r="DB66" s="678"/>
      <c r="DC66" s="678" t="s">
        <v>3550</v>
      </c>
      <c r="DD66" s="678" t="s">
        <v>3550</v>
      </c>
      <c r="DE66" s="678"/>
      <c r="DF66" s="678"/>
      <c r="DG66" s="678"/>
      <c r="DH66" s="678"/>
      <c r="DI66" s="678"/>
      <c r="DJ66" s="678"/>
      <c r="DK66" s="678"/>
      <c r="DL66" s="678"/>
      <c r="DM66" s="678"/>
      <c r="DN66" s="678"/>
      <c r="DO66" s="678"/>
      <c r="DP66" s="678"/>
      <c r="DQ66" s="678"/>
      <c r="DR66" s="678"/>
      <c r="DS66" s="678"/>
      <c r="DT66" s="678"/>
      <c r="DU66" s="678" t="s">
        <v>3552</v>
      </c>
      <c r="DV66" s="678" t="s">
        <v>3551</v>
      </c>
      <c r="DW66" s="678" t="s">
        <v>3551</v>
      </c>
      <c r="DX66" s="678"/>
      <c r="DY66" s="678"/>
      <c r="DZ66" s="678" t="s">
        <v>3552</v>
      </c>
      <c r="EA66" s="678"/>
      <c r="EB66" s="678"/>
      <c r="EC66" s="678"/>
    </row>
    <row r="67">
      <c r="A67" s="660" t="s">
        <v>301</v>
      </c>
      <c r="B67" s="686"/>
      <c r="C67" s="686"/>
      <c r="D67" s="686"/>
      <c r="E67" s="686"/>
      <c r="F67" s="686"/>
      <c r="G67" s="686"/>
      <c r="H67" s="687"/>
      <c r="I67" s="686"/>
      <c r="J67" s="686"/>
      <c r="K67" s="688"/>
      <c r="L67" s="688"/>
      <c r="M67" s="689"/>
      <c r="N67" s="690"/>
      <c r="O67" s="691"/>
      <c r="P67" s="667"/>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667"/>
      <c r="BH67" s="667"/>
      <c r="BI67" s="667"/>
      <c r="BJ67" s="667"/>
      <c r="BK67" s="667"/>
      <c r="BL67" s="667"/>
      <c r="BM67" s="667"/>
      <c r="BN67" s="667"/>
      <c r="BO67" s="667"/>
      <c r="BP67" s="667"/>
      <c r="BQ67" s="667"/>
      <c r="BR67" s="667"/>
      <c r="BS67" s="667"/>
      <c r="BT67" s="667"/>
      <c r="BU67" s="667"/>
      <c r="BV67" s="667"/>
      <c r="BW67" s="667"/>
      <c r="BX67" s="667"/>
      <c r="BY67" s="667"/>
      <c r="BZ67" s="667"/>
      <c r="CA67" s="667"/>
      <c r="CB67" s="667"/>
      <c r="CC67" s="667"/>
      <c r="CD67" s="667"/>
      <c r="CE67" s="667"/>
      <c r="CF67" s="667"/>
      <c r="CG67" s="667"/>
      <c r="CH67" s="667"/>
      <c r="CI67" s="667"/>
      <c r="CJ67" s="667"/>
      <c r="CK67" s="667"/>
      <c r="CL67" s="667"/>
      <c r="CM67" s="667"/>
      <c r="CN67" s="667"/>
      <c r="CO67" s="667"/>
      <c r="CP67" s="667"/>
      <c r="CQ67" s="667"/>
      <c r="CR67" s="667"/>
      <c r="CS67" s="667"/>
      <c r="CT67" s="667"/>
      <c r="CU67" s="667"/>
      <c r="CV67" s="667"/>
      <c r="CW67" s="667"/>
      <c r="CX67" s="667"/>
      <c r="CY67" s="667"/>
      <c r="CZ67" s="667"/>
      <c r="DA67" s="667"/>
      <c r="DB67" s="667"/>
      <c r="DC67" s="667"/>
      <c r="DD67" s="667"/>
      <c r="DE67" s="667"/>
      <c r="DF67" s="667"/>
      <c r="DG67" s="667"/>
      <c r="DH67" s="667"/>
      <c r="DI67" s="667"/>
      <c r="DJ67" s="667"/>
      <c r="DK67" s="667"/>
      <c r="DL67" s="667"/>
      <c r="DM67" s="667"/>
      <c r="DN67" s="667"/>
      <c r="DO67" s="667"/>
      <c r="DP67" s="667"/>
      <c r="DQ67" s="667"/>
      <c r="DR67" s="667"/>
      <c r="DS67" s="667"/>
      <c r="DT67" s="667"/>
      <c r="DU67" s="667"/>
      <c r="DV67" s="667"/>
      <c r="DW67" s="667"/>
      <c r="DX67" s="667"/>
      <c r="DY67" s="667"/>
      <c r="DZ67" s="667"/>
      <c r="EA67" s="667"/>
      <c r="EB67" s="667"/>
      <c r="EC67" s="667"/>
    </row>
    <row r="68">
      <c r="A68" s="668" t="s">
        <v>302</v>
      </c>
      <c r="B68" s="669">
        <f t="shared" ref="B68:G68" si="101">COUNTIF($P68:$ADO68,B$1)</f>
        <v>0</v>
      </c>
      <c r="C68" s="669">
        <f t="shared" si="101"/>
        <v>8</v>
      </c>
      <c r="D68" s="669">
        <f t="shared" si="101"/>
        <v>6</v>
      </c>
      <c r="E68" s="669">
        <f t="shared" si="101"/>
        <v>0</v>
      </c>
      <c r="F68" s="669">
        <f t="shared" si="101"/>
        <v>0</v>
      </c>
      <c r="G68" s="669">
        <f t="shared" si="101"/>
        <v>0</v>
      </c>
      <c r="H68" s="670">
        <f>COUNTA(P68:ADO68)</f>
        <v>14</v>
      </c>
      <c r="I68" s="669" t="str">
        <f>IFERROR(__xludf.DUMMYFUNCTION("if(sum(B68:G68)=0,"""",SPARKLINE(B68:G68,{""charttype"",""line"";""color"",""lightgrey"";""linewidth"",2}))"),"")</f>
        <v/>
      </c>
      <c r="J68" s="671" t="str">
        <f t="shared" ref="J68:O68" si="102">IFERROR(REPT("|",round(COUNTIF($P68:$ADO68,J$1)/$H68*10,0)),"")</f>
        <v/>
      </c>
      <c r="K68" s="672" t="str">
        <f t="shared" si="102"/>
        <v>||||||</v>
      </c>
      <c r="L68" s="672" t="str">
        <f t="shared" si="102"/>
        <v>||||</v>
      </c>
      <c r="M68" s="673" t="str">
        <f t="shared" si="102"/>
        <v/>
      </c>
      <c r="N68" s="674" t="str">
        <f t="shared" si="102"/>
        <v/>
      </c>
      <c r="O68" s="675" t="str">
        <f t="shared" si="102"/>
        <v/>
      </c>
      <c r="P68" s="676"/>
      <c r="Q68" s="9"/>
      <c r="R68" s="9"/>
      <c r="S68" s="677" t="s">
        <v>3551</v>
      </c>
      <c r="T68" s="677"/>
      <c r="U68" s="677" t="s">
        <v>3551</v>
      </c>
      <c r="V68" s="9"/>
      <c r="W68" s="9"/>
      <c r="X68" s="9"/>
      <c r="Y68" s="9"/>
      <c r="Z68" s="677" t="s">
        <v>3551</v>
      </c>
      <c r="AA68" s="9"/>
      <c r="AB68" s="9"/>
      <c r="AC68" s="677"/>
      <c r="AD68" s="9"/>
      <c r="AE68" s="677" t="s">
        <v>3551</v>
      </c>
      <c r="AF68" s="9"/>
      <c r="AG68" s="9"/>
      <c r="AH68" s="9"/>
      <c r="AI68" s="9"/>
      <c r="AJ68" s="9"/>
      <c r="AK68" s="677" t="s">
        <v>3551</v>
      </c>
      <c r="AL68" s="9"/>
      <c r="AM68" s="9"/>
      <c r="AN68" s="9"/>
      <c r="AO68" s="9"/>
      <c r="AP68" s="9"/>
      <c r="AQ68" s="9"/>
      <c r="AR68" s="9"/>
      <c r="AS68" s="9"/>
      <c r="AT68" s="9"/>
      <c r="AU68" s="9"/>
      <c r="AV68" s="9"/>
      <c r="AW68" s="9"/>
      <c r="AX68" s="9"/>
      <c r="AY68" s="9"/>
      <c r="AZ68" s="9"/>
      <c r="BA68" s="9"/>
      <c r="BB68" s="9"/>
      <c r="BC68" s="9"/>
      <c r="BD68" s="9"/>
      <c r="BE68" s="9"/>
      <c r="BF68" s="9"/>
      <c r="BG68" s="676"/>
      <c r="BH68" s="676"/>
      <c r="BI68" s="676"/>
      <c r="BJ68" s="676"/>
      <c r="BK68" s="676"/>
      <c r="BL68" s="676"/>
      <c r="BM68" s="676"/>
      <c r="BN68" s="676"/>
      <c r="BO68" s="676"/>
      <c r="BP68" s="676"/>
      <c r="BQ68" s="676"/>
      <c r="BR68" s="676"/>
      <c r="BS68" s="678" t="s">
        <v>3550</v>
      </c>
      <c r="BT68" s="676"/>
      <c r="BU68" s="676"/>
      <c r="BV68" s="676"/>
      <c r="BW68" s="676"/>
      <c r="BX68" s="676"/>
      <c r="BY68" s="676"/>
      <c r="BZ68" s="676"/>
      <c r="CA68" s="676"/>
      <c r="CB68" s="676"/>
      <c r="CC68" s="676"/>
      <c r="CD68" s="676"/>
      <c r="CE68" s="676"/>
      <c r="CF68" s="676"/>
      <c r="CG68" s="676"/>
      <c r="CH68" s="678" t="s">
        <v>3550</v>
      </c>
      <c r="CI68" s="676"/>
      <c r="CJ68" s="676"/>
      <c r="CK68" s="676"/>
      <c r="CL68" s="676"/>
      <c r="CM68" s="676"/>
      <c r="CN68" s="676"/>
      <c r="CO68" s="676"/>
      <c r="CP68" s="678"/>
      <c r="CQ68" s="678" t="s">
        <v>3550</v>
      </c>
      <c r="CR68" s="678" t="s">
        <v>3551</v>
      </c>
      <c r="CS68" s="678"/>
      <c r="CT68" s="678"/>
      <c r="CU68" s="678"/>
      <c r="CV68" s="678"/>
      <c r="CW68" s="678"/>
      <c r="CX68" s="678"/>
      <c r="CY68" s="678" t="s">
        <v>3550</v>
      </c>
      <c r="CZ68" s="678"/>
      <c r="DA68" s="678"/>
      <c r="DB68" s="678"/>
      <c r="DC68" s="678" t="s">
        <v>3550</v>
      </c>
      <c r="DD68" s="678" t="s">
        <v>3550</v>
      </c>
      <c r="DE68" s="678"/>
      <c r="DF68" s="678"/>
      <c r="DG68" s="678"/>
      <c r="DH68" s="678"/>
      <c r="DI68" s="678"/>
      <c r="DJ68" s="678"/>
      <c r="DK68" s="678"/>
      <c r="DL68" s="678"/>
      <c r="DM68" s="678"/>
      <c r="DN68" s="678"/>
      <c r="DO68" s="678"/>
      <c r="DP68" s="678"/>
      <c r="DQ68" s="678"/>
      <c r="DR68" s="678"/>
      <c r="DS68" s="678"/>
      <c r="DT68" s="678"/>
      <c r="DU68" s="678" t="s">
        <v>3550</v>
      </c>
      <c r="DV68" s="678" t="s">
        <v>3550</v>
      </c>
      <c r="DW68" s="678"/>
      <c r="DX68" s="678"/>
      <c r="DY68" s="678"/>
      <c r="DZ68" s="678"/>
      <c r="EA68" s="678"/>
      <c r="EB68" s="678"/>
      <c r="EC68" s="678"/>
    </row>
    <row r="69">
      <c r="A69" s="697" t="s">
        <v>303</v>
      </c>
      <c r="B69" s="698"/>
      <c r="C69" s="698"/>
      <c r="D69" s="698"/>
      <c r="E69" s="698"/>
      <c r="F69" s="698"/>
      <c r="G69" s="698"/>
      <c r="H69" s="699"/>
      <c r="I69" s="698"/>
      <c r="J69" s="698"/>
      <c r="K69" s="700"/>
      <c r="L69" s="700"/>
      <c r="M69" s="701"/>
      <c r="N69" s="702"/>
      <c r="O69" s="703"/>
      <c r="P69" s="667"/>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667"/>
      <c r="BH69" s="667"/>
      <c r="BI69" s="667"/>
      <c r="BJ69" s="667"/>
      <c r="BK69" s="667"/>
      <c r="BL69" s="667"/>
      <c r="BM69" s="667"/>
      <c r="BN69" s="667"/>
      <c r="BO69" s="667"/>
      <c r="BP69" s="667"/>
      <c r="BQ69" s="667"/>
      <c r="BR69" s="667"/>
      <c r="BS69" s="667"/>
      <c r="BT69" s="667"/>
      <c r="BU69" s="667"/>
      <c r="BV69" s="667"/>
      <c r="BW69" s="667"/>
      <c r="BX69" s="667"/>
      <c r="BY69" s="667"/>
      <c r="BZ69" s="667"/>
      <c r="CA69" s="667"/>
      <c r="CB69" s="667"/>
      <c r="CC69" s="667"/>
      <c r="CD69" s="667"/>
      <c r="CE69" s="667"/>
      <c r="CF69" s="667"/>
      <c r="CG69" s="667"/>
      <c r="CH69" s="667"/>
      <c r="CI69" s="667"/>
      <c r="CJ69" s="667"/>
      <c r="CK69" s="667"/>
      <c r="CL69" s="667"/>
      <c r="CM69" s="667"/>
      <c r="CN69" s="667"/>
      <c r="CO69" s="667"/>
      <c r="CP69" s="667"/>
      <c r="CQ69" s="667"/>
      <c r="CR69" s="667"/>
      <c r="CS69" s="667"/>
      <c r="CT69" s="667"/>
      <c r="CU69" s="667"/>
      <c r="CV69" s="667"/>
      <c r="CW69" s="667"/>
      <c r="CX69" s="667"/>
      <c r="CY69" s="667"/>
      <c r="CZ69" s="667"/>
      <c r="DA69" s="667"/>
      <c r="DB69" s="667"/>
      <c r="DC69" s="667"/>
      <c r="DD69" s="667"/>
      <c r="DE69" s="667"/>
      <c r="DF69" s="667"/>
      <c r="DG69" s="667"/>
      <c r="DH69" s="667"/>
      <c r="DI69" s="667"/>
      <c r="DJ69" s="667"/>
      <c r="DK69" s="667"/>
      <c r="DL69" s="667"/>
      <c r="DM69" s="667"/>
      <c r="DN69" s="667"/>
      <c r="DO69" s="667"/>
      <c r="DP69" s="667"/>
      <c r="DQ69" s="667"/>
      <c r="DR69" s="667"/>
      <c r="DS69" s="667"/>
      <c r="DT69" s="667"/>
      <c r="DU69" s="667"/>
      <c r="DV69" s="667"/>
      <c r="DW69" s="667"/>
      <c r="DX69" s="667"/>
      <c r="DY69" s="667"/>
      <c r="DZ69" s="667"/>
      <c r="EA69" s="667"/>
      <c r="EB69" s="667"/>
      <c r="EC69" s="667"/>
    </row>
    <row r="70">
      <c r="A70" s="704" t="s">
        <v>304</v>
      </c>
      <c r="B70" s="669">
        <f t="shared" ref="B70:G70" si="103">COUNTIF($P70:$ADO70,B$1)</f>
        <v>4</v>
      </c>
      <c r="C70" s="669">
        <f t="shared" si="103"/>
        <v>9</v>
      </c>
      <c r="D70" s="669">
        <f t="shared" si="103"/>
        <v>14</v>
      </c>
      <c r="E70" s="669">
        <f t="shared" si="103"/>
        <v>1</v>
      </c>
      <c r="F70" s="669">
        <f t="shared" si="103"/>
        <v>0</v>
      </c>
      <c r="G70" s="669">
        <f t="shared" si="103"/>
        <v>0</v>
      </c>
      <c r="H70" s="670">
        <f>COUNTA(P70:ADO70)</f>
        <v>28</v>
      </c>
      <c r="I70" s="669" t="str">
        <f>IFERROR(__xludf.DUMMYFUNCTION("if(sum(B70:G70)=0,"""",SPARKLINE(B70:G70,{""charttype"",""line"";""color"",""lightgrey"";""linewidth"",2}))"),"")</f>
        <v/>
      </c>
      <c r="J70" s="671" t="str">
        <f t="shared" ref="J70:O70" si="104">IFERROR(REPT("|",round(COUNTIF($P70:$ADO70,J$1)/$H70*10,0)),"")</f>
        <v>|</v>
      </c>
      <c r="K70" s="672" t="str">
        <f t="shared" si="104"/>
        <v>|||</v>
      </c>
      <c r="L70" s="672" t="str">
        <f t="shared" si="104"/>
        <v>|||||</v>
      </c>
      <c r="M70" s="673" t="str">
        <f t="shared" si="104"/>
        <v/>
      </c>
      <c r="N70" s="674" t="str">
        <f t="shared" si="104"/>
        <v/>
      </c>
      <c r="O70" s="675" t="str">
        <f t="shared" si="104"/>
        <v/>
      </c>
      <c r="P70" s="676"/>
      <c r="Q70" s="9"/>
      <c r="R70" s="9"/>
      <c r="S70" s="677" t="s">
        <v>3551</v>
      </c>
      <c r="T70" s="677"/>
      <c r="U70" s="677" t="s">
        <v>3551</v>
      </c>
      <c r="V70" s="9"/>
      <c r="W70" s="677" t="s">
        <v>3551</v>
      </c>
      <c r="X70" s="677" t="s">
        <v>3551</v>
      </c>
      <c r="Y70" s="9"/>
      <c r="Z70" s="677" t="s">
        <v>3551</v>
      </c>
      <c r="AA70" s="677" t="s">
        <v>3551</v>
      </c>
      <c r="AB70" s="9"/>
      <c r="AC70" s="9"/>
      <c r="AD70" s="9"/>
      <c r="AE70" s="677" t="s">
        <v>3551</v>
      </c>
      <c r="AF70" s="677" t="s">
        <v>3549</v>
      </c>
      <c r="AG70" s="677" t="s">
        <v>3551</v>
      </c>
      <c r="AH70" s="9"/>
      <c r="AI70" s="9"/>
      <c r="AJ70" s="9"/>
      <c r="AK70" s="677" t="s">
        <v>3551</v>
      </c>
      <c r="AL70" s="677" t="s">
        <v>3549</v>
      </c>
      <c r="AM70" s="9"/>
      <c r="AN70" s="9"/>
      <c r="AO70" s="9"/>
      <c r="AP70" s="9"/>
      <c r="AQ70" s="677" t="s">
        <v>3549</v>
      </c>
      <c r="AR70" s="9"/>
      <c r="AS70" s="9"/>
      <c r="AT70" s="9"/>
      <c r="AU70" s="9"/>
      <c r="AV70" s="9"/>
      <c r="AW70" s="9"/>
      <c r="AX70" s="9"/>
      <c r="AY70" s="9"/>
      <c r="AZ70" s="9"/>
      <c r="BA70" s="9"/>
      <c r="BB70" s="9"/>
      <c r="BC70" s="9"/>
      <c r="BD70" s="9"/>
      <c r="BE70" s="9"/>
      <c r="BF70" s="9"/>
      <c r="BG70" s="676"/>
      <c r="BH70" s="676"/>
      <c r="BI70" s="678" t="s">
        <v>3551</v>
      </c>
      <c r="BJ70" s="678" t="s">
        <v>3549</v>
      </c>
      <c r="BK70" s="676"/>
      <c r="BL70" s="676"/>
      <c r="BM70" s="676"/>
      <c r="BN70" s="676"/>
      <c r="BO70" s="676"/>
      <c r="BP70" s="676"/>
      <c r="BQ70" s="676"/>
      <c r="BR70" s="676"/>
      <c r="BS70" s="678" t="s">
        <v>3550</v>
      </c>
      <c r="BT70" s="676"/>
      <c r="BU70" s="676"/>
      <c r="BV70" s="676"/>
      <c r="BW70" s="678" t="s">
        <v>3551</v>
      </c>
      <c r="BX70" s="676"/>
      <c r="BY70" s="676"/>
      <c r="BZ70" s="676"/>
      <c r="CA70" s="676"/>
      <c r="CB70" s="676"/>
      <c r="CC70" s="676"/>
      <c r="CD70" s="676"/>
      <c r="CE70" s="676"/>
      <c r="CF70" s="678" t="s">
        <v>3550</v>
      </c>
      <c r="CG70" s="676"/>
      <c r="CH70" s="676"/>
      <c r="CI70" s="676"/>
      <c r="CJ70" s="676"/>
      <c r="CK70" s="676"/>
      <c r="CL70" s="676"/>
      <c r="CM70" s="676"/>
      <c r="CN70" s="676"/>
      <c r="CO70" s="676"/>
      <c r="CP70" s="678" t="s">
        <v>3550</v>
      </c>
      <c r="CQ70" s="678" t="s">
        <v>3550</v>
      </c>
      <c r="CR70" s="678"/>
      <c r="CS70" s="678"/>
      <c r="CT70" s="678"/>
      <c r="CU70" s="678"/>
      <c r="CV70" s="678"/>
      <c r="CW70" s="678" t="s">
        <v>3552</v>
      </c>
      <c r="CX70" s="678"/>
      <c r="CY70" s="678" t="s">
        <v>3550</v>
      </c>
      <c r="CZ70" s="678"/>
      <c r="DA70" s="678"/>
      <c r="DB70" s="678"/>
      <c r="DC70" s="678" t="s">
        <v>3550</v>
      </c>
      <c r="DD70" s="678"/>
      <c r="DE70" s="678" t="s">
        <v>3550</v>
      </c>
      <c r="DF70" s="678"/>
      <c r="DG70" s="678"/>
      <c r="DH70" s="678"/>
      <c r="DI70" s="678"/>
      <c r="DJ70" s="678"/>
      <c r="DK70" s="678"/>
      <c r="DL70" s="678"/>
      <c r="DM70" s="678"/>
      <c r="DN70" s="678" t="s">
        <v>3551</v>
      </c>
      <c r="DO70" s="678"/>
      <c r="DP70" s="678"/>
      <c r="DQ70" s="678" t="s">
        <v>3550</v>
      </c>
      <c r="DR70" s="678" t="s">
        <v>3551</v>
      </c>
      <c r="DS70" s="678"/>
      <c r="DT70" s="678"/>
      <c r="DU70" s="678" t="s">
        <v>3550</v>
      </c>
      <c r="DV70" s="678" t="s">
        <v>3551</v>
      </c>
      <c r="DW70" s="678"/>
      <c r="DX70" s="678"/>
      <c r="DY70" s="678"/>
      <c r="DZ70" s="678"/>
      <c r="EA70" s="678"/>
      <c r="EB70" s="678"/>
      <c r="EC70" s="678"/>
    </row>
    <row r="71">
      <c r="A71" s="660" t="s">
        <v>305</v>
      </c>
      <c r="B71" s="686"/>
      <c r="C71" s="686"/>
      <c r="D71" s="686"/>
      <c r="E71" s="686"/>
      <c r="F71" s="686"/>
      <c r="G71" s="686"/>
      <c r="H71" s="687"/>
      <c r="I71" s="686"/>
      <c r="J71" s="686"/>
      <c r="K71" s="688"/>
      <c r="L71" s="688"/>
      <c r="M71" s="689"/>
      <c r="N71" s="690"/>
      <c r="O71" s="691"/>
      <c r="P71" s="667"/>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667"/>
      <c r="BH71" s="667"/>
      <c r="BI71" s="667"/>
      <c r="BJ71" s="667"/>
      <c r="BK71" s="667"/>
      <c r="BL71" s="667"/>
      <c r="BM71" s="667"/>
      <c r="BN71" s="667"/>
      <c r="BO71" s="667"/>
      <c r="BP71" s="667"/>
      <c r="BQ71" s="667"/>
      <c r="BR71" s="667"/>
      <c r="BS71" s="667"/>
      <c r="BT71" s="667"/>
      <c r="BU71" s="667"/>
      <c r="BV71" s="667"/>
      <c r="BW71" s="667"/>
      <c r="BX71" s="667"/>
      <c r="BY71" s="667"/>
      <c r="BZ71" s="667"/>
      <c r="CA71" s="667"/>
      <c r="CB71" s="667"/>
      <c r="CC71" s="667"/>
      <c r="CD71" s="667"/>
      <c r="CE71" s="667"/>
      <c r="CF71" s="667"/>
      <c r="CG71" s="667"/>
      <c r="CH71" s="667"/>
      <c r="CI71" s="667"/>
      <c r="CJ71" s="667"/>
      <c r="CK71" s="667"/>
      <c r="CL71" s="667"/>
      <c r="CM71" s="667"/>
      <c r="CN71" s="667"/>
      <c r="CO71" s="667"/>
      <c r="CP71" s="667"/>
      <c r="CQ71" s="667"/>
      <c r="CR71" s="667"/>
      <c r="CS71" s="667"/>
      <c r="CT71" s="667"/>
      <c r="CU71" s="667"/>
      <c r="CV71" s="667"/>
      <c r="CW71" s="667"/>
      <c r="CX71" s="667"/>
      <c r="CY71" s="667"/>
      <c r="CZ71" s="667"/>
      <c r="DA71" s="667"/>
      <c r="DB71" s="667"/>
      <c r="DC71" s="667"/>
      <c r="DD71" s="667"/>
      <c r="DE71" s="667"/>
      <c r="DF71" s="667"/>
      <c r="DG71" s="667"/>
      <c r="DH71" s="667"/>
      <c r="DI71" s="667"/>
      <c r="DJ71" s="667"/>
      <c r="DK71" s="667"/>
      <c r="DL71" s="667"/>
      <c r="DM71" s="667"/>
      <c r="DN71" s="667"/>
      <c r="DO71" s="667"/>
      <c r="DP71" s="667"/>
      <c r="DQ71" s="667"/>
      <c r="DR71" s="667"/>
      <c r="DS71" s="667"/>
      <c r="DT71" s="667"/>
      <c r="DU71" s="667"/>
      <c r="DV71" s="667"/>
      <c r="DW71" s="667"/>
      <c r="DX71" s="667"/>
      <c r="DY71" s="667"/>
      <c r="DZ71" s="667"/>
      <c r="EA71" s="667"/>
      <c r="EB71" s="667"/>
      <c r="EC71" s="667"/>
    </row>
    <row r="72">
      <c r="A72" s="668" t="s">
        <v>306</v>
      </c>
      <c r="B72" s="669">
        <f t="shared" ref="B72:G72" si="105">COUNTIF($P72:$ADO72,B$1)</f>
        <v>0</v>
      </c>
      <c r="C72" s="669">
        <f t="shared" si="105"/>
        <v>4</v>
      </c>
      <c r="D72" s="669">
        <f t="shared" si="105"/>
        <v>15</v>
      </c>
      <c r="E72" s="669">
        <f t="shared" si="105"/>
        <v>17</v>
      </c>
      <c r="F72" s="669">
        <f t="shared" si="105"/>
        <v>0</v>
      </c>
      <c r="G72" s="669">
        <f t="shared" si="105"/>
        <v>0</v>
      </c>
      <c r="H72" s="670">
        <f>COUNTA(P72:ADO72)</f>
        <v>36</v>
      </c>
      <c r="I72" s="669" t="str">
        <f>IFERROR(__xludf.DUMMYFUNCTION("if(sum(B72:G72)=0,"""",SPARKLINE(B72:G72,{""charttype"",""line"";""color"",""lightgrey"";""linewidth"",2}))"),"")</f>
        <v/>
      </c>
      <c r="J72" s="671" t="str">
        <f t="shared" ref="J72:O72" si="106">IFERROR(REPT("|",round(COUNTIF($P72:$ADO72,J$1)/$H72*10,0)),"")</f>
        <v/>
      </c>
      <c r="K72" s="672" t="str">
        <f t="shared" si="106"/>
        <v>|</v>
      </c>
      <c r="L72" s="672" t="str">
        <f t="shared" si="106"/>
        <v>||||</v>
      </c>
      <c r="M72" s="673" t="str">
        <f t="shared" si="106"/>
        <v>|||||</v>
      </c>
      <c r="N72" s="674" t="str">
        <f t="shared" si="106"/>
        <v/>
      </c>
      <c r="O72" s="675" t="str">
        <f t="shared" si="106"/>
        <v/>
      </c>
      <c r="P72" s="676"/>
      <c r="Q72" s="677" t="s">
        <v>3552</v>
      </c>
      <c r="R72" s="9"/>
      <c r="S72" s="677" t="s">
        <v>3551</v>
      </c>
      <c r="T72" s="677"/>
      <c r="U72" s="677" t="s">
        <v>3552</v>
      </c>
      <c r="V72" s="9"/>
      <c r="W72" s="9"/>
      <c r="X72" s="9"/>
      <c r="Y72" s="9"/>
      <c r="Z72" s="677" t="s">
        <v>3552</v>
      </c>
      <c r="AA72" s="677" t="s">
        <v>3552</v>
      </c>
      <c r="AB72" s="9"/>
      <c r="AC72" s="9"/>
      <c r="AD72" s="9"/>
      <c r="AE72" s="677" t="s">
        <v>3552</v>
      </c>
      <c r="AF72" s="677" t="s">
        <v>3552</v>
      </c>
      <c r="AG72" s="677" t="s">
        <v>3552</v>
      </c>
      <c r="AH72" s="677" t="s">
        <v>3552</v>
      </c>
      <c r="AI72" s="9"/>
      <c r="AJ72" s="677" t="s">
        <v>3551</v>
      </c>
      <c r="AK72" s="677" t="s">
        <v>3552</v>
      </c>
      <c r="AL72" s="9"/>
      <c r="AM72" s="9"/>
      <c r="AN72" s="9"/>
      <c r="AO72" s="9"/>
      <c r="AP72" s="677" t="s">
        <v>3551</v>
      </c>
      <c r="AQ72" s="677" t="s">
        <v>3551</v>
      </c>
      <c r="AR72" s="9"/>
      <c r="AS72" s="9"/>
      <c r="AT72" s="9"/>
      <c r="AU72" s="677" t="s">
        <v>3552</v>
      </c>
      <c r="AV72" s="9"/>
      <c r="AW72" s="9"/>
      <c r="AX72" s="9"/>
      <c r="AY72" s="9"/>
      <c r="AZ72" s="9"/>
      <c r="BA72" s="9"/>
      <c r="BB72" s="9"/>
      <c r="BC72" s="9"/>
      <c r="BD72" s="9"/>
      <c r="BE72" s="9"/>
      <c r="BF72" s="677" t="s">
        <v>3552</v>
      </c>
      <c r="BG72" s="676"/>
      <c r="BH72" s="678" t="s">
        <v>3552</v>
      </c>
      <c r="BI72" s="678" t="s">
        <v>3551</v>
      </c>
      <c r="BJ72" s="676"/>
      <c r="BK72" s="676"/>
      <c r="BL72" s="676"/>
      <c r="BM72" s="676"/>
      <c r="BN72" s="678" t="s">
        <v>3551</v>
      </c>
      <c r="BO72" s="676"/>
      <c r="BP72" s="676"/>
      <c r="BQ72" s="676"/>
      <c r="BR72" s="678" t="s">
        <v>3551</v>
      </c>
      <c r="BS72" s="678" t="s">
        <v>3551</v>
      </c>
      <c r="BT72" s="676"/>
      <c r="BU72" s="678"/>
      <c r="BV72" s="678" t="s">
        <v>3552</v>
      </c>
      <c r="BW72" s="678" t="s">
        <v>3552</v>
      </c>
      <c r="BX72" s="676"/>
      <c r="BY72" s="676"/>
      <c r="BZ72" s="676"/>
      <c r="CA72" s="678" t="s">
        <v>3551</v>
      </c>
      <c r="CB72" s="676"/>
      <c r="CC72" s="676"/>
      <c r="CD72" s="676"/>
      <c r="CE72" s="676"/>
      <c r="CF72" s="676"/>
      <c r="CG72" s="676"/>
      <c r="CH72" s="676"/>
      <c r="CI72" s="676"/>
      <c r="CJ72" s="676"/>
      <c r="CK72" s="676"/>
      <c r="CL72" s="676"/>
      <c r="CM72" s="676"/>
      <c r="CN72" s="676"/>
      <c r="CO72" s="676"/>
      <c r="CP72" s="678" t="s">
        <v>3550</v>
      </c>
      <c r="CQ72" s="676"/>
      <c r="CR72" s="678" t="s">
        <v>3552</v>
      </c>
      <c r="CS72" s="678"/>
      <c r="CT72" s="678"/>
      <c r="CU72" s="678" t="s">
        <v>3551</v>
      </c>
      <c r="CV72" s="678" t="s">
        <v>3551</v>
      </c>
      <c r="CW72" s="678"/>
      <c r="CX72" s="678" t="s">
        <v>3552</v>
      </c>
      <c r="CY72" s="678" t="s">
        <v>3551</v>
      </c>
      <c r="CZ72" s="678"/>
      <c r="DA72" s="678"/>
      <c r="DB72" s="678"/>
      <c r="DC72" s="678" t="s">
        <v>3551</v>
      </c>
      <c r="DD72" s="678" t="s">
        <v>3551</v>
      </c>
      <c r="DE72" s="678" t="s">
        <v>3552</v>
      </c>
      <c r="DF72" s="678"/>
      <c r="DG72" s="678"/>
      <c r="DH72" s="678"/>
      <c r="DI72" s="678"/>
      <c r="DJ72" s="678"/>
      <c r="DK72" s="678"/>
      <c r="DL72" s="678"/>
      <c r="DM72" s="678"/>
      <c r="DN72" s="678"/>
      <c r="DO72" s="678"/>
      <c r="DP72" s="678"/>
      <c r="DQ72" s="678"/>
      <c r="DR72" s="678" t="s">
        <v>3550</v>
      </c>
      <c r="DS72" s="678"/>
      <c r="DT72" s="678"/>
      <c r="DU72" s="678" t="s">
        <v>3551</v>
      </c>
      <c r="DV72" s="678" t="s">
        <v>3550</v>
      </c>
      <c r="DW72" s="678"/>
      <c r="DX72" s="678"/>
      <c r="DY72" s="678"/>
      <c r="DZ72" s="678" t="s">
        <v>3550</v>
      </c>
      <c r="EA72" s="678"/>
      <c r="EB72" s="678"/>
      <c r="EC72" s="678"/>
    </row>
    <row r="73">
      <c r="A73" s="705" t="s">
        <v>310</v>
      </c>
      <c r="B73" s="698"/>
      <c r="C73" s="698"/>
      <c r="D73" s="698"/>
      <c r="E73" s="698"/>
      <c r="F73" s="698"/>
      <c r="G73" s="698"/>
      <c r="H73" s="699"/>
      <c r="I73" s="698"/>
      <c r="J73" s="698"/>
      <c r="K73" s="700"/>
      <c r="L73" s="700"/>
      <c r="M73" s="701"/>
      <c r="N73" s="702"/>
      <c r="O73" s="703"/>
      <c r="P73" s="667"/>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667"/>
      <c r="BH73" s="667"/>
      <c r="BI73" s="667"/>
      <c r="BJ73" s="667"/>
      <c r="BK73" s="667"/>
      <c r="BL73" s="667"/>
      <c r="BM73" s="667"/>
      <c r="BN73" s="667"/>
      <c r="BO73" s="667"/>
      <c r="BP73" s="667"/>
      <c r="BQ73" s="667"/>
      <c r="BR73" s="667"/>
      <c r="BS73" s="667"/>
      <c r="BT73" s="667"/>
      <c r="BU73" s="667"/>
      <c r="BV73" s="667"/>
      <c r="BW73" s="667"/>
      <c r="BX73" s="667"/>
      <c r="BY73" s="667"/>
      <c r="BZ73" s="667"/>
      <c r="CA73" s="667"/>
      <c r="CB73" s="667"/>
      <c r="CC73" s="667"/>
      <c r="CD73" s="667"/>
      <c r="CE73" s="667"/>
      <c r="CF73" s="667"/>
      <c r="CG73" s="667"/>
      <c r="CH73" s="667"/>
      <c r="CI73" s="667"/>
      <c r="CJ73" s="667"/>
      <c r="CK73" s="667"/>
      <c r="CL73" s="667"/>
      <c r="CM73" s="667"/>
      <c r="CN73" s="667"/>
      <c r="CO73" s="667"/>
      <c r="CP73" s="667"/>
      <c r="CQ73" s="667"/>
      <c r="CR73" s="667"/>
      <c r="CS73" s="667"/>
      <c r="CT73" s="667"/>
      <c r="CU73" s="667"/>
      <c r="CV73" s="667"/>
      <c r="CW73" s="667"/>
      <c r="CX73" s="667"/>
      <c r="CY73" s="667"/>
      <c r="CZ73" s="667"/>
      <c r="DA73" s="667"/>
      <c r="DB73" s="667"/>
      <c r="DC73" s="667"/>
      <c r="DD73" s="667"/>
      <c r="DE73" s="667"/>
      <c r="DF73" s="667"/>
      <c r="DG73" s="667"/>
      <c r="DH73" s="667"/>
      <c r="DI73" s="667"/>
      <c r="DJ73" s="667"/>
      <c r="DK73" s="667"/>
      <c r="DL73" s="667"/>
      <c r="DM73" s="667"/>
      <c r="DN73" s="667"/>
      <c r="DO73" s="667"/>
      <c r="DP73" s="667"/>
      <c r="DQ73" s="667"/>
      <c r="DR73" s="667"/>
      <c r="DS73" s="667"/>
      <c r="DT73" s="667"/>
      <c r="DU73" s="667"/>
      <c r="DV73" s="667"/>
      <c r="DW73" s="667"/>
      <c r="DX73" s="667"/>
      <c r="DY73" s="667"/>
      <c r="DZ73" s="667"/>
      <c r="EA73" s="667"/>
      <c r="EB73" s="667"/>
      <c r="EC73" s="667"/>
    </row>
    <row r="74">
      <c r="A74" s="706" t="s">
        <v>3645</v>
      </c>
      <c r="B74" s="669">
        <f t="shared" ref="B74:G74" si="107">COUNTIF($P74:$ADO74,B$1)</f>
        <v>4</v>
      </c>
      <c r="C74" s="669">
        <f t="shared" si="107"/>
        <v>6</v>
      </c>
      <c r="D74" s="669">
        <f t="shared" si="107"/>
        <v>19</v>
      </c>
      <c r="E74" s="669">
        <f t="shared" si="107"/>
        <v>5</v>
      </c>
      <c r="F74" s="669">
        <f t="shared" si="107"/>
        <v>0</v>
      </c>
      <c r="G74" s="669">
        <f t="shared" si="107"/>
        <v>0</v>
      </c>
      <c r="H74" s="670">
        <f t="shared" ref="H74:H86" si="110">COUNTA(P74:ADO74)</f>
        <v>34</v>
      </c>
      <c r="I74" s="669" t="str">
        <f>IFERROR(__xludf.DUMMYFUNCTION("if(sum(B74:G74)=0,"""",SPARKLINE(B74:G74,{""charttype"",""line"";""color"",""lightgrey"";""linewidth"",2}))"),"")</f>
        <v/>
      </c>
      <c r="J74" s="671" t="str">
        <f t="shared" ref="J74:O74" si="108">IFERROR(REPT("|",round(COUNTIF($P74:$ADO74,J$1)/$H74*10,0)),"")</f>
        <v>|</v>
      </c>
      <c r="K74" s="672" t="str">
        <f t="shared" si="108"/>
        <v>||</v>
      </c>
      <c r="L74" s="672" t="str">
        <f t="shared" si="108"/>
        <v>||||||</v>
      </c>
      <c r="M74" s="673" t="str">
        <f t="shared" si="108"/>
        <v>|</v>
      </c>
      <c r="N74" s="674" t="str">
        <f t="shared" si="108"/>
        <v/>
      </c>
      <c r="O74" s="675" t="str">
        <f t="shared" si="108"/>
        <v/>
      </c>
      <c r="P74" s="676"/>
      <c r="Q74" s="9"/>
      <c r="R74" s="677" t="s">
        <v>3551</v>
      </c>
      <c r="S74" s="677" t="s">
        <v>3552</v>
      </c>
      <c r="T74" s="677"/>
      <c r="U74" s="677" t="s">
        <v>3551</v>
      </c>
      <c r="V74" s="677" t="s">
        <v>3551</v>
      </c>
      <c r="W74" s="677" t="s">
        <v>3552</v>
      </c>
      <c r="X74" s="9"/>
      <c r="Y74" s="9"/>
      <c r="Z74" s="677" t="s">
        <v>3551</v>
      </c>
      <c r="AA74" s="9"/>
      <c r="AB74" s="9"/>
      <c r="AC74" s="9"/>
      <c r="AD74" s="9"/>
      <c r="AE74" s="677" t="s">
        <v>3552</v>
      </c>
      <c r="AF74" s="677" t="s">
        <v>3549</v>
      </c>
      <c r="AG74" s="9"/>
      <c r="AH74" s="677" t="s">
        <v>3551</v>
      </c>
      <c r="AI74" s="9"/>
      <c r="AJ74" s="9"/>
      <c r="AK74" s="677" t="s">
        <v>3551</v>
      </c>
      <c r="AL74" s="677" t="s">
        <v>3551</v>
      </c>
      <c r="AM74" s="9"/>
      <c r="AN74" s="9"/>
      <c r="AO74" s="677" t="s">
        <v>3551</v>
      </c>
      <c r="AP74" s="9"/>
      <c r="AQ74" s="677" t="s">
        <v>3551</v>
      </c>
      <c r="AR74" s="9"/>
      <c r="AS74" s="9"/>
      <c r="AT74" s="9"/>
      <c r="AU74" s="9"/>
      <c r="AV74" s="9"/>
      <c r="AW74" s="9"/>
      <c r="AX74" s="9"/>
      <c r="AY74" s="677" t="s">
        <v>3549</v>
      </c>
      <c r="AZ74" s="9"/>
      <c r="BA74" s="677" t="s">
        <v>3552</v>
      </c>
      <c r="BB74" s="677"/>
      <c r="BC74" s="677"/>
      <c r="BD74" s="677"/>
      <c r="BE74" s="677"/>
      <c r="BF74" s="677" t="s">
        <v>3551</v>
      </c>
      <c r="BG74" s="678"/>
      <c r="BH74" s="678" t="s">
        <v>3551</v>
      </c>
      <c r="BI74" s="678" t="s">
        <v>3551</v>
      </c>
      <c r="BJ74" s="678"/>
      <c r="BK74" s="678" t="s">
        <v>3552</v>
      </c>
      <c r="BL74" s="678"/>
      <c r="BM74" s="678"/>
      <c r="BN74" s="678" t="s">
        <v>3551</v>
      </c>
      <c r="BO74" s="678"/>
      <c r="BP74" s="678"/>
      <c r="BQ74" s="678"/>
      <c r="BR74" s="678" t="s">
        <v>3549</v>
      </c>
      <c r="BS74" s="678"/>
      <c r="BT74" s="678"/>
      <c r="BU74" s="678"/>
      <c r="BV74" s="678"/>
      <c r="BW74" s="678"/>
      <c r="BX74" s="678"/>
      <c r="BY74" s="678"/>
      <c r="BZ74" s="678"/>
      <c r="CA74" s="678" t="s">
        <v>3550</v>
      </c>
      <c r="CB74" s="678"/>
      <c r="CC74" s="678"/>
      <c r="CD74" s="678"/>
      <c r="CE74" s="678"/>
      <c r="CF74" s="678"/>
      <c r="CG74" s="678"/>
      <c r="CH74" s="678"/>
      <c r="CI74" s="678"/>
      <c r="CJ74" s="678"/>
      <c r="CK74" s="678"/>
      <c r="CL74" s="678"/>
      <c r="CM74" s="678"/>
      <c r="CN74" s="678"/>
      <c r="CO74" s="678" t="s">
        <v>3550</v>
      </c>
      <c r="CP74" s="678"/>
      <c r="CQ74" s="678" t="s">
        <v>3550</v>
      </c>
      <c r="CR74" s="678"/>
      <c r="CS74" s="678"/>
      <c r="CT74" s="678"/>
      <c r="CU74" s="678"/>
      <c r="CV74" s="678"/>
      <c r="CW74" s="678" t="s">
        <v>3549</v>
      </c>
      <c r="CX74" s="678"/>
      <c r="CY74" s="678" t="s">
        <v>3550</v>
      </c>
      <c r="CZ74" s="678"/>
      <c r="DA74" s="678"/>
      <c r="DB74" s="678"/>
      <c r="DC74" s="678" t="s">
        <v>3551</v>
      </c>
      <c r="DD74" s="678" t="s">
        <v>3551</v>
      </c>
      <c r="DE74" s="678"/>
      <c r="DF74" s="678"/>
      <c r="DG74" s="678"/>
      <c r="DH74" s="678"/>
      <c r="DI74" s="678"/>
      <c r="DJ74" s="678" t="s">
        <v>3551</v>
      </c>
      <c r="DK74" s="678"/>
      <c r="DL74" s="678"/>
      <c r="DM74" s="678"/>
      <c r="DN74" s="678"/>
      <c r="DO74" s="678"/>
      <c r="DP74" s="678"/>
      <c r="DQ74" s="678" t="s">
        <v>3551</v>
      </c>
      <c r="DR74" s="678" t="s">
        <v>3550</v>
      </c>
      <c r="DS74" s="678"/>
      <c r="DT74" s="678" t="s">
        <v>3551</v>
      </c>
      <c r="DU74" s="678" t="s">
        <v>3550</v>
      </c>
      <c r="DV74" s="678" t="s">
        <v>3551</v>
      </c>
      <c r="DW74" s="678"/>
      <c r="DX74" s="678"/>
      <c r="DY74" s="678"/>
      <c r="DZ74" s="678"/>
      <c r="EA74" s="678"/>
      <c r="EB74" s="678"/>
      <c r="EC74" s="678"/>
    </row>
    <row r="75">
      <c r="A75" s="706" t="s">
        <v>316</v>
      </c>
      <c r="B75" s="669">
        <f t="shared" ref="B75:G75" si="109">COUNTIF($P75:$ADO75,B$1)</f>
        <v>0</v>
      </c>
      <c r="C75" s="669">
        <f t="shared" si="109"/>
        <v>0</v>
      </c>
      <c r="D75" s="669">
        <f t="shared" si="109"/>
        <v>0</v>
      </c>
      <c r="E75" s="669">
        <f t="shared" si="109"/>
        <v>0</v>
      </c>
      <c r="F75" s="669">
        <f t="shared" si="109"/>
        <v>8</v>
      </c>
      <c r="G75" s="669">
        <f t="shared" si="109"/>
        <v>71</v>
      </c>
      <c r="H75" s="670">
        <f t="shared" si="110"/>
        <v>79</v>
      </c>
      <c r="I75" s="669" t="str">
        <f>IFERROR(__xludf.DUMMYFUNCTION("if(sum(B75:G75)=0,"""",SPARKLINE(B75:G75,{""charttype"",""line"";""color"",""lightgrey"";""linewidth"",2}))"),"")</f>
        <v/>
      </c>
      <c r="J75" s="671" t="str">
        <f t="shared" ref="J75:O75" si="111">IFERROR(REPT("|",round(COUNTIF($P75:$ADO75,J$1)/$H75*10,0)),"")</f>
        <v/>
      </c>
      <c r="K75" s="672" t="str">
        <f t="shared" si="111"/>
        <v/>
      </c>
      <c r="L75" s="672" t="str">
        <f t="shared" si="111"/>
        <v/>
      </c>
      <c r="M75" s="673" t="str">
        <f t="shared" si="111"/>
        <v/>
      </c>
      <c r="N75" s="674" t="str">
        <f t="shared" si="111"/>
        <v>|</v>
      </c>
      <c r="O75" s="675" t="str">
        <f t="shared" si="111"/>
        <v>|||||||||</v>
      </c>
      <c r="P75" s="678" t="s">
        <v>3554</v>
      </c>
      <c r="Q75" s="677" t="s">
        <v>3554</v>
      </c>
      <c r="R75" s="677"/>
      <c r="S75" s="677" t="s">
        <v>3554</v>
      </c>
      <c r="T75" s="677"/>
      <c r="U75" s="677" t="s">
        <v>3554</v>
      </c>
      <c r="V75" s="677" t="s">
        <v>3554</v>
      </c>
      <c r="W75" s="677" t="s">
        <v>3554</v>
      </c>
      <c r="X75" s="677" t="s">
        <v>3554</v>
      </c>
      <c r="Y75" s="677"/>
      <c r="Z75" s="677" t="s">
        <v>3554</v>
      </c>
      <c r="AA75" s="677" t="s">
        <v>3553</v>
      </c>
      <c r="AB75" s="677" t="s">
        <v>3554</v>
      </c>
      <c r="AC75" s="677"/>
      <c r="AD75" s="677" t="s">
        <v>3554</v>
      </c>
      <c r="AE75" s="677" t="s">
        <v>3554</v>
      </c>
      <c r="AF75" s="677" t="s">
        <v>3553</v>
      </c>
      <c r="AG75" s="677" t="s">
        <v>3554</v>
      </c>
      <c r="AH75" s="677" t="s">
        <v>3554</v>
      </c>
      <c r="AI75" s="677"/>
      <c r="AJ75" s="677" t="s">
        <v>3554</v>
      </c>
      <c r="AK75" s="677" t="s">
        <v>3554</v>
      </c>
      <c r="AL75" s="677" t="s">
        <v>3553</v>
      </c>
      <c r="AM75" s="677"/>
      <c r="AN75" s="677"/>
      <c r="AO75" s="677" t="s">
        <v>3553</v>
      </c>
      <c r="AP75" s="677" t="s">
        <v>3554</v>
      </c>
      <c r="AQ75" s="677" t="s">
        <v>3554</v>
      </c>
      <c r="AR75" s="677" t="s">
        <v>3554</v>
      </c>
      <c r="AS75" s="677" t="s">
        <v>3554</v>
      </c>
      <c r="AT75" s="677" t="s">
        <v>3554</v>
      </c>
      <c r="AU75" s="677"/>
      <c r="AV75" s="677"/>
      <c r="AW75" s="677" t="s">
        <v>3554</v>
      </c>
      <c r="AX75" s="677" t="s">
        <v>3554</v>
      </c>
      <c r="AY75" s="677"/>
      <c r="AZ75" s="677"/>
      <c r="BA75" s="677" t="s">
        <v>3554</v>
      </c>
      <c r="BB75" s="677" t="s">
        <v>3554</v>
      </c>
      <c r="BC75" s="677" t="s">
        <v>3554</v>
      </c>
      <c r="BD75" s="677" t="s">
        <v>3554</v>
      </c>
      <c r="BE75" s="677"/>
      <c r="BF75" s="677" t="s">
        <v>3554</v>
      </c>
      <c r="BG75" s="678"/>
      <c r="BH75" s="678" t="s">
        <v>3554</v>
      </c>
      <c r="BI75" s="678" t="s">
        <v>3554</v>
      </c>
      <c r="BJ75" s="678" t="s">
        <v>3554</v>
      </c>
      <c r="BK75" s="678" t="s">
        <v>3554</v>
      </c>
      <c r="BL75" s="678" t="s">
        <v>3554</v>
      </c>
      <c r="BM75" s="678" t="s">
        <v>3553</v>
      </c>
      <c r="BN75" s="678" t="s">
        <v>3554</v>
      </c>
      <c r="BO75" s="678"/>
      <c r="BP75" s="678" t="s">
        <v>3554</v>
      </c>
      <c r="BQ75" s="678"/>
      <c r="BR75" s="678" t="s">
        <v>3554</v>
      </c>
      <c r="BS75" s="678" t="s">
        <v>3554</v>
      </c>
      <c r="BT75" s="678" t="s">
        <v>3554</v>
      </c>
      <c r="BU75" s="678" t="s">
        <v>3554</v>
      </c>
      <c r="BV75" s="678" t="s">
        <v>3554</v>
      </c>
      <c r="BW75" s="678" t="s">
        <v>3554</v>
      </c>
      <c r="BX75" s="678" t="s">
        <v>3554</v>
      </c>
      <c r="BY75" s="678"/>
      <c r="BZ75" s="678" t="s">
        <v>3554</v>
      </c>
      <c r="CA75" s="678" t="s">
        <v>3554</v>
      </c>
      <c r="CB75" s="678"/>
      <c r="CC75" s="678" t="s">
        <v>3554</v>
      </c>
      <c r="CD75" s="678" t="s">
        <v>3554</v>
      </c>
      <c r="CE75" s="678" t="s">
        <v>3554</v>
      </c>
      <c r="CF75" s="678"/>
      <c r="CG75" s="678" t="s">
        <v>3554</v>
      </c>
      <c r="CH75" s="678" t="s">
        <v>3554</v>
      </c>
      <c r="CI75" s="678" t="s">
        <v>3554</v>
      </c>
      <c r="CJ75" s="678" t="s">
        <v>3554</v>
      </c>
      <c r="CK75" s="678" t="s">
        <v>3554</v>
      </c>
      <c r="CL75" s="678" t="s">
        <v>3554</v>
      </c>
      <c r="CM75" s="678" t="s">
        <v>3554</v>
      </c>
      <c r="CN75" s="678"/>
      <c r="CO75" s="678"/>
      <c r="CP75" s="678"/>
      <c r="CQ75" s="678" t="s">
        <v>3554</v>
      </c>
      <c r="CR75" s="678" t="s">
        <v>3554</v>
      </c>
      <c r="CS75" s="678" t="s">
        <v>3554</v>
      </c>
      <c r="CT75" s="678" t="s">
        <v>3554</v>
      </c>
      <c r="CU75" s="678" t="s">
        <v>3554</v>
      </c>
      <c r="CV75" s="678" t="s">
        <v>3554</v>
      </c>
      <c r="CW75" s="678"/>
      <c r="CX75" s="678" t="s">
        <v>3554</v>
      </c>
      <c r="CY75" s="678" t="s">
        <v>3554</v>
      </c>
      <c r="CZ75" s="678"/>
      <c r="DA75" s="678"/>
      <c r="DB75" s="678" t="s">
        <v>3553</v>
      </c>
      <c r="DC75" s="678" t="s">
        <v>3554</v>
      </c>
      <c r="DD75" s="678" t="s">
        <v>3554</v>
      </c>
      <c r="DE75" s="678" t="s">
        <v>3554</v>
      </c>
      <c r="DF75" s="678" t="s">
        <v>3553</v>
      </c>
      <c r="DG75" s="678"/>
      <c r="DH75" s="678"/>
      <c r="DI75" s="678"/>
      <c r="DJ75" s="678"/>
      <c r="DK75" s="678" t="s">
        <v>3553</v>
      </c>
      <c r="DL75" s="678"/>
      <c r="DM75" s="678"/>
      <c r="DN75" s="678"/>
      <c r="DO75" s="678" t="s">
        <v>3554</v>
      </c>
      <c r="DP75" s="678"/>
      <c r="DQ75" s="678"/>
      <c r="DR75" s="678" t="s">
        <v>3554</v>
      </c>
      <c r="DS75" s="678"/>
      <c r="DT75" s="678" t="s">
        <v>3554</v>
      </c>
      <c r="DU75" s="678" t="s">
        <v>3554</v>
      </c>
      <c r="DV75" s="678" t="s">
        <v>3554</v>
      </c>
      <c r="DW75" s="678" t="s">
        <v>3554</v>
      </c>
      <c r="DX75" s="678"/>
      <c r="DY75" s="678"/>
      <c r="DZ75" s="678" t="s">
        <v>3554</v>
      </c>
      <c r="EA75" s="678"/>
      <c r="EB75" s="678"/>
      <c r="EC75" s="678"/>
    </row>
    <row r="76">
      <c r="A76" s="706" t="s">
        <v>326</v>
      </c>
      <c r="B76" s="669">
        <f t="shared" ref="B76:G76" si="112">COUNTIF($P76:$ADO76,B$1)</f>
        <v>0</v>
      </c>
      <c r="C76" s="669">
        <f t="shared" si="112"/>
        <v>2</v>
      </c>
      <c r="D76" s="669">
        <f t="shared" si="112"/>
        <v>6</v>
      </c>
      <c r="E76" s="669">
        <f t="shared" si="112"/>
        <v>39</v>
      </c>
      <c r="F76" s="669">
        <f t="shared" si="112"/>
        <v>3</v>
      </c>
      <c r="G76" s="669">
        <f t="shared" si="112"/>
        <v>0</v>
      </c>
      <c r="H76" s="670">
        <f t="shared" si="110"/>
        <v>50</v>
      </c>
      <c r="I76" s="669" t="str">
        <f>IFERROR(__xludf.DUMMYFUNCTION("if(sum(B76:G76)=0,"""",SPARKLINE(B76:G76,{""charttype"",""line"";""color"",""lightgrey"";""linewidth"",2}))"),"")</f>
        <v/>
      </c>
      <c r="J76" s="671" t="str">
        <f t="shared" ref="J76:O76" si="113">IFERROR(REPT("|",round(COUNTIF($P76:$ADO76,J$1)/$H76*10,0)),"")</f>
        <v/>
      </c>
      <c r="K76" s="672" t="str">
        <f t="shared" si="113"/>
        <v/>
      </c>
      <c r="L76" s="672" t="str">
        <f t="shared" si="113"/>
        <v>|</v>
      </c>
      <c r="M76" s="673" t="str">
        <f t="shared" si="113"/>
        <v>||||||||</v>
      </c>
      <c r="N76" s="674" t="str">
        <f t="shared" si="113"/>
        <v>|</v>
      </c>
      <c r="O76" s="675" t="str">
        <f t="shared" si="113"/>
        <v/>
      </c>
      <c r="P76" s="678"/>
      <c r="Q76" s="677" t="s">
        <v>3552</v>
      </c>
      <c r="R76" s="9"/>
      <c r="S76" s="677" t="s">
        <v>3552</v>
      </c>
      <c r="T76" s="677"/>
      <c r="U76" s="677" t="s">
        <v>3552</v>
      </c>
      <c r="V76" s="677" t="s">
        <v>3552</v>
      </c>
      <c r="W76" s="677" t="s">
        <v>3553</v>
      </c>
      <c r="X76" s="9"/>
      <c r="Y76" s="9"/>
      <c r="Z76" s="677" t="s">
        <v>3552</v>
      </c>
      <c r="AA76" s="9"/>
      <c r="AB76" s="9"/>
      <c r="AC76" s="9"/>
      <c r="AD76" s="677" t="s">
        <v>3552</v>
      </c>
      <c r="AE76" s="677" t="s">
        <v>3552</v>
      </c>
      <c r="AF76" s="677" t="s">
        <v>3552</v>
      </c>
      <c r="AG76" s="677" t="s">
        <v>3552</v>
      </c>
      <c r="AH76" s="677" t="s">
        <v>3552</v>
      </c>
      <c r="AI76" s="9"/>
      <c r="AJ76" s="9"/>
      <c r="AK76" s="677" t="s">
        <v>3552</v>
      </c>
      <c r="AL76" s="677" t="s">
        <v>3551</v>
      </c>
      <c r="AM76" s="9"/>
      <c r="AN76" s="9"/>
      <c r="AO76" s="677" t="s">
        <v>3552</v>
      </c>
      <c r="AP76" s="9"/>
      <c r="AQ76" s="677" t="s">
        <v>3552</v>
      </c>
      <c r="AR76" s="9"/>
      <c r="AS76" s="9"/>
      <c r="AT76" s="9"/>
      <c r="AU76" s="677" t="s">
        <v>3552</v>
      </c>
      <c r="AV76" s="9"/>
      <c r="AW76" s="677" t="s">
        <v>3552</v>
      </c>
      <c r="AX76" s="9"/>
      <c r="AY76" s="9"/>
      <c r="AZ76" s="9"/>
      <c r="BA76" s="9"/>
      <c r="BB76" s="677" t="s">
        <v>3552</v>
      </c>
      <c r="BC76" s="9"/>
      <c r="BD76" s="9"/>
      <c r="BE76" s="9"/>
      <c r="BF76" s="677" t="s">
        <v>3552</v>
      </c>
      <c r="BG76" s="676"/>
      <c r="BH76" s="678" t="s">
        <v>3552</v>
      </c>
      <c r="BI76" s="678" t="s">
        <v>3552</v>
      </c>
      <c r="BJ76" s="676"/>
      <c r="BK76" s="678" t="s">
        <v>3552</v>
      </c>
      <c r="BL76" s="676"/>
      <c r="BM76" s="676"/>
      <c r="BN76" s="678" t="s">
        <v>3552</v>
      </c>
      <c r="BO76" s="676"/>
      <c r="BP76" s="676"/>
      <c r="BQ76" s="676"/>
      <c r="BR76" s="678" t="s">
        <v>3552</v>
      </c>
      <c r="BS76" s="676"/>
      <c r="BT76" s="676"/>
      <c r="BU76" s="678" t="s">
        <v>3551</v>
      </c>
      <c r="BV76" s="676"/>
      <c r="BW76" s="678" t="s">
        <v>3553</v>
      </c>
      <c r="BX76" s="678" t="s">
        <v>3552</v>
      </c>
      <c r="BY76" s="676"/>
      <c r="BZ76" s="676"/>
      <c r="CA76" s="678" t="s">
        <v>3553</v>
      </c>
      <c r="CB76" s="676"/>
      <c r="CC76" s="678" t="s">
        <v>3551</v>
      </c>
      <c r="CD76" s="678" t="s">
        <v>3552</v>
      </c>
      <c r="CE76" s="676"/>
      <c r="CF76" s="676"/>
      <c r="CG76" s="676"/>
      <c r="CH76" s="676"/>
      <c r="CI76" s="676"/>
      <c r="CJ76" s="678" t="s">
        <v>3552</v>
      </c>
      <c r="CK76" s="678" t="s">
        <v>3552</v>
      </c>
      <c r="CL76" s="676"/>
      <c r="CM76" s="678" t="s">
        <v>3551</v>
      </c>
      <c r="CN76" s="678"/>
      <c r="CO76" s="678" t="s">
        <v>3552</v>
      </c>
      <c r="CP76" s="678"/>
      <c r="CQ76" s="678" t="s">
        <v>3552</v>
      </c>
      <c r="CR76" s="678" t="s">
        <v>3552</v>
      </c>
      <c r="CS76" s="678" t="s">
        <v>3552</v>
      </c>
      <c r="CT76" s="678" t="s">
        <v>3552</v>
      </c>
      <c r="CU76" s="678" t="s">
        <v>3551</v>
      </c>
      <c r="CV76" s="678"/>
      <c r="CW76" s="678"/>
      <c r="CX76" s="678" t="s">
        <v>3552</v>
      </c>
      <c r="CY76" s="678" t="s">
        <v>3550</v>
      </c>
      <c r="CZ76" s="678"/>
      <c r="DA76" s="678"/>
      <c r="DB76" s="678" t="s">
        <v>3552</v>
      </c>
      <c r="DC76" s="678" t="s">
        <v>3551</v>
      </c>
      <c r="DD76" s="678" t="s">
        <v>3552</v>
      </c>
      <c r="DE76" s="678"/>
      <c r="DF76" s="678"/>
      <c r="DG76" s="678"/>
      <c r="DH76" s="678"/>
      <c r="DI76" s="678"/>
      <c r="DJ76" s="678"/>
      <c r="DK76" s="678"/>
      <c r="DL76" s="678"/>
      <c r="DM76" s="678"/>
      <c r="DN76" s="678"/>
      <c r="DO76" s="678"/>
      <c r="DP76" s="678"/>
      <c r="DQ76" s="678"/>
      <c r="DR76" s="678" t="s">
        <v>3552</v>
      </c>
      <c r="DS76" s="678"/>
      <c r="DT76" s="678" t="s">
        <v>3552</v>
      </c>
      <c r="DU76" s="678" t="s">
        <v>3550</v>
      </c>
      <c r="DV76" s="678" t="s">
        <v>3552</v>
      </c>
      <c r="DW76" s="678" t="s">
        <v>3552</v>
      </c>
      <c r="DX76" s="678"/>
      <c r="DY76" s="678"/>
      <c r="DZ76" s="678" t="s">
        <v>3552</v>
      </c>
      <c r="EA76" s="678"/>
      <c r="EB76" s="678"/>
      <c r="EC76" s="678"/>
    </row>
    <row r="77">
      <c r="A77" s="707" t="s">
        <v>332</v>
      </c>
      <c r="B77" s="669">
        <f t="shared" ref="B77:G77" si="114">COUNTIF($P77:$ADO77,B$1)</f>
        <v>5</v>
      </c>
      <c r="C77" s="669">
        <f t="shared" si="114"/>
        <v>16</v>
      </c>
      <c r="D77" s="669">
        <f t="shared" si="114"/>
        <v>9</v>
      </c>
      <c r="E77" s="669">
        <f t="shared" si="114"/>
        <v>0</v>
      </c>
      <c r="F77" s="669">
        <f t="shared" si="114"/>
        <v>0</v>
      </c>
      <c r="G77" s="669">
        <f t="shared" si="114"/>
        <v>0</v>
      </c>
      <c r="H77" s="670">
        <f t="shared" si="110"/>
        <v>30</v>
      </c>
      <c r="I77" s="669" t="str">
        <f>IFERROR(__xludf.DUMMYFUNCTION("if(sum(B77:G77)=0,"""",SPARKLINE(B77:G77,{""charttype"",""line"";""color"",""lightgrey"";""linewidth"",2}))"),"")</f>
        <v/>
      </c>
      <c r="J77" s="671" t="str">
        <f t="shared" ref="J77:O77" si="115">IFERROR(REPT("|",round(COUNTIF($P77:$ADO77,J$1)/$H77*10,0)),"")</f>
        <v>||</v>
      </c>
      <c r="K77" s="672" t="str">
        <f t="shared" si="115"/>
        <v>|||||</v>
      </c>
      <c r="L77" s="672" t="str">
        <f t="shared" si="115"/>
        <v>|||</v>
      </c>
      <c r="M77" s="673" t="str">
        <f t="shared" si="115"/>
        <v/>
      </c>
      <c r="N77" s="674" t="str">
        <f t="shared" si="115"/>
        <v/>
      </c>
      <c r="O77" s="675" t="str">
        <f t="shared" si="115"/>
        <v/>
      </c>
      <c r="P77" s="676"/>
      <c r="Q77" s="9"/>
      <c r="R77" s="9"/>
      <c r="S77" s="677" t="s">
        <v>3551</v>
      </c>
      <c r="T77" s="677"/>
      <c r="U77" s="677" t="s">
        <v>3551</v>
      </c>
      <c r="V77" s="677" t="s">
        <v>3551</v>
      </c>
      <c r="W77" s="677" t="s">
        <v>3550</v>
      </c>
      <c r="X77" s="9"/>
      <c r="Y77" s="9"/>
      <c r="Z77" s="677" t="s">
        <v>3551</v>
      </c>
      <c r="AA77" s="9"/>
      <c r="AB77" s="9"/>
      <c r="AC77" s="9"/>
      <c r="AD77" s="9"/>
      <c r="AE77" s="677" t="s">
        <v>3551</v>
      </c>
      <c r="AF77" s="677" t="s">
        <v>3549</v>
      </c>
      <c r="AG77" s="677" t="s">
        <v>3551</v>
      </c>
      <c r="AH77" s="677" t="s">
        <v>3550</v>
      </c>
      <c r="AI77" s="9"/>
      <c r="AJ77" s="9"/>
      <c r="AK77" s="677" t="s">
        <v>3551</v>
      </c>
      <c r="AL77" s="677" t="s">
        <v>3549</v>
      </c>
      <c r="AM77" s="9"/>
      <c r="AN77" s="9"/>
      <c r="AO77" s="677" t="s">
        <v>3549</v>
      </c>
      <c r="AP77" s="9"/>
      <c r="AQ77" s="677" t="s">
        <v>3549</v>
      </c>
      <c r="AR77" s="9"/>
      <c r="AS77" s="9"/>
      <c r="AT77" s="9"/>
      <c r="AU77" s="9"/>
      <c r="AV77" s="9"/>
      <c r="AW77" s="9"/>
      <c r="AX77" s="9"/>
      <c r="AY77" s="9"/>
      <c r="AZ77" s="9"/>
      <c r="BA77" s="9"/>
      <c r="BB77" s="9"/>
      <c r="BC77" s="9"/>
      <c r="BD77" s="9"/>
      <c r="BE77" s="9"/>
      <c r="BF77" s="677" t="s">
        <v>3550</v>
      </c>
      <c r="BG77" s="676"/>
      <c r="BH77" s="678" t="s">
        <v>3551</v>
      </c>
      <c r="BI77" s="678" t="s">
        <v>3550</v>
      </c>
      <c r="BJ77" s="676"/>
      <c r="BK77" s="676"/>
      <c r="BL77" s="676"/>
      <c r="BM77" s="676"/>
      <c r="BN77" s="678" t="s">
        <v>3550</v>
      </c>
      <c r="BO77" s="676"/>
      <c r="BP77" s="676"/>
      <c r="BQ77" s="676"/>
      <c r="BR77" s="678" t="s">
        <v>3550</v>
      </c>
      <c r="BS77" s="676"/>
      <c r="BT77" s="676"/>
      <c r="BU77" s="676"/>
      <c r="BV77" s="676"/>
      <c r="BW77" s="678" t="s">
        <v>3551</v>
      </c>
      <c r="BX77" s="676"/>
      <c r="BY77" s="676"/>
      <c r="BZ77" s="676"/>
      <c r="CA77" s="678" t="s">
        <v>3550</v>
      </c>
      <c r="CB77" s="676"/>
      <c r="CC77" s="676"/>
      <c r="CD77" s="676"/>
      <c r="CE77" s="676"/>
      <c r="CF77" s="676"/>
      <c r="CG77" s="676"/>
      <c r="CH77" s="676"/>
      <c r="CI77" s="676"/>
      <c r="CJ77" s="676"/>
      <c r="CK77" s="676"/>
      <c r="CL77" s="676"/>
      <c r="CM77" s="676"/>
      <c r="CN77" s="676"/>
      <c r="CO77" s="678" t="s">
        <v>3550</v>
      </c>
      <c r="CP77" s="678"/>
      <c r="CQ77" s="678"/>
      <c r="CR77" s="678"/>
      <c r="CS77" s="678"/>
      <c r="CT77" s="678"/>
      <c r="CU77" s="678"/>
      <c r="CV77" s="678"/>
      <c r="CW77" s="678"/>
      <c r="CX77" s="678"/>
      <c r="CY77" s="678" t="s">
        <v>3550</v>
      </c>
      <c r="CZ77" s="678"/>
      <c r="DA77" s="678"/>
      <c r="DB77" s="678"/>
      <c r="DC77" s="678" t="s">
        <v>3550</v>
      </c>
      <c r="DD77" s="678" t="s">
        <v>3550</v>
      </c>
      <c r="DE77" s="678"/>
      <c r="DF77" s="678"/>
      <c r="DG77" s="678"/>
      <c r="DH77" s="678"/>
      <c r="DI77" s="678"/>
      <c r="DJ77" s="678" t="s">
        <v>3550</v>
      </c>
      <c r="DK77" s="678"/>
      <c r="DL77" s="678"/>
      <c r="DM77" s="678"/>
      <c r="DN77" s="678"/>
      <c r="DO77" s="678"/>
      <c r="DP77" s="678"/>
      <c r="DQ77" s="678" t="s">
        <v>3549</v>
      </c>
      <c r="DR77" s="678"/>
      <c r="DS77" s="678"/>
      <c r="DT77" s="678" t="s">
        <v>3550</v>
      </c>
      <c r="DU77" s="678" t="s">
        <v>3550</v>
      </c>
      <c r="DV77" s="678" t="s">
        <v>3550</v>
      </c>
      <c r="DW77" s="678"/>
      <c r="DX77" s="678"/>
      <c r="DY77" s="678"/>
      <c r="DZ77" s="678" t="s">
        <v>3550</v>
      </c>
      <c r="EA77" s="678"/>
      <c r="EB77" s="678"/>
      <c r="EC77" s="678"/>
    </row>
    <row r="78">
      <c r="A78" s="706" t="s">
        <v>330</v>
      </c>
      <c r="B78" s="669">
        <f t="shared" ref="B78:G78" si="116">COUNTIF($P78:$ADO78,B$1)</f>
        <v>2</v>
      </c>
      <c r="C78" s="669">
        <f t="shared" si="116"/>
        <v>12</v>
      </c>
      <c r="D78" s="669">
        <f t="shared" si="116"/>
        <v>16</v>
      </c>
      <c r="E78" s="669">
        <f t="shared" si="116"/>
        <v>4</v>
      </c>
      <c r="F78" s="669">
        <f t="shared" si="116"/>
        <v>0</v>
      </c>
      <c r="G78" s="669">
        <f t="shared" si="116"/>
        <v>0</v>
      </c>
      <c r="H78" s="670">
        <f t="shared" si="110"/>
        <v>34</v>
      </c>
      <c r="I78" s="669" t="str">
        <f>IFERROR(__xludf.DUMMYFUNCTION("if(sum(B78:G78)=0,"""",SPARKLINE(B78:G78,{""charttype"",""line"";""color"",""lightgrey"";""linewidth"",2}))"),"")</f>
        <v/>
      </c>
      <c r="J78" s="671" t="str">
        <f t="shared" ref="J78:O78" si="117">IFERROR(REPT("|",round(COUNTIF($P78:$ADO78,J$1)/$H78*10,0)),"")</f>
        <v>|</v>
      </c>
      <c r="K78" s="672" t="str">
        <f t="shared" si="117"/>
        <v>||||</v>
      </c>
      <c r="L78" s="672" t="str">
        <f t="shared" si="117"/>
        <v>|||||</v>
      </c>
      <c r="M78" s="673" t="str">
        <f t="shared" si="117"/>
        <v>|</v>
      </c>
      <c r="N78" s="674" t="str">
        <f t="shared" si="117"/>
        <v/>
      </c>
      <c r="O78" s="675" t="str">
        <f t="shared" si="117"/>
        <v/>
      </c>
      <c r="P78" s="676"/>
      <c r="Q78" s="9"/>
      <c r="R78" s="9"/>
      <c r="S78" s="677" t="s">
        <v>3551</v>
      </c>
      <c r="T78" s="677"/>
      <c r="U78" s="677" t="s">
        <v>3551</v>
      </c>
      <c r="V78" s="677" t="s">
        <v>3551</v>
      </c>
      <c r="W78" s="677" t="s">
        <v>3551</v>
      </c>
      <c r="X78" s="9"/>
      <c r="Y78" s="9"/>
      <c r="Z78" s="677" t="s">
        <v>3551</v>
      </c>
      <c r="AA78" s="9"/>
      <c r="AB78" s="9"/>
      <c r="AC78" s="9"/>
      <c r="AD78" s="9"/>
      <c r="AE78" s="677" t="s">
        <v>3551</v>
      </c>
      <c r="AF78" s="677" t="s">
        <v>3549</v>
      </c>
      <c r="AG78" s="677" t="s">
        <v>3551</v>
      </c>
      <c r="AH78" s="677" t="s">
        <v>3551</v>
      </c>
      <c r="AI78" s="9"/>
      <c r="AJ78" s="9"/>
      <c r="AK78" s="677" t="s">
        <v>3551</v>
      </c>
      <c r="AL78" s="677" t="s">
        <v>3549</v>
      </c>
      <c r="AM78" s="9"/>
      <c r="AN78" s="9"/>
      <c r="AO78" s="9"/>
      <c r="AP78" s="9"/>
      <c r="AQ78" s="677" t="s">
        <v>3550</v>
      </c>
      <c r="AR78" s="9"/>
      <c r="AS78" s="9"/>
      <c r="AT78" s="9"/>
      <c r="AU78" s="9"/>
      <c r="AV78" s="9"/>
      <c r="AW78" s="9"/>
      <c r="AX78" s="9"/>
      <c r="AY78" s="9"/>
      <c r="AZ78" s="9"/>
      <c r="BA78" s="9"/>
      <c r="BB78" s="9"/>
      <c r="BC78" s="9"/>
      <c r="BD78" s="9"/>
      <c r="BE78" s="9"/>
      <c r="BF78" s="677" t="s">
        <v>3551</v>
      </c>
      <c r="BG78" s="676"/>
      <c r="BH78" s="678" t="s">
        <v>3551</v>
      </c>
      <c r="BI78" s="678" t="s">
        <v>3551</v>
      </c>
      <c r="BJ78" s="676"/>
      <c r="BK78" s="676"/>
      <c r="BL78" s="676"/>
      <c r="BM78" s="676"/>
      <c r="BN78" s="678" t="s">
        <v>3551</v>
      </c>
      <c r="BO78" s="678" t="s">
        <v>3551</v>
      </c>
      <c r="BP78" s="676"/>
      <c r="BQ78" s="676"/>
      <c r="BR78" s="678" t="s">
        <v>3550</v>
      </c>
      <c r="BS78" s="676"/>
      <c r="BT78" s="676"/>
      <c r="BU78" s="676"/>
      <c r="BV78" s="676"/>
      <c r="BW78" s="676"/>
      <c r="BX78" s="676"/>
      <c r="BY78" s="676"/>
      <c r="BZ78" s="676"/>
      <c r="CA78" s="678" t="s">
        <v>3552</v>
      </c>
      <c r="CB78" s="676"/>
      <c r="CC78" s="676"/>
      <c r="CD78" s="676"/>
      <c r="CE78" s="676"/>
      <c r="CF78" s="678" t="s">
        <v>3550</v>
      </c>
      <c r="CG78" s="676"/>
      <c r="CH78" s="676"/>
      <c r="CI78" s="676"/>
      <c r="CJ78" s="676"/>
      <c r="CK78" s="676"/>
      <c r="CL78" s="676"/>
      <c r="CM78" s="676"/>
      <c r="CN78" s="676"/>
      <c r="CO78" s="678" t="s">
        <v>3550</v>
      </c>
      <c r="CP78" s="678" t="s">
        <v>3550</v>
      </c>
      <c r="CQ78" s="678"/>
      <c r="CR78" s="678" t="s">
        <v>3551</v>
      </c>
      <c r="CS78" s="678"/>
      <c r="CT78" s="678"/>
      <c r="CU78" s="678"/>
      <c r="CV78" s="678"/>
      <c r="CW78" s="678" t="s">
        <v>3552</v>
      </c>
      <c r="CX78" s="678"/>
      <c r="CY78" s="678" t="s">
        <v>3550</v>
      </c>
      <c r="CZ78" s="678"/>
      <c r="DA78" s="678"/>
      <c r="DB78" s="678"/>
      <c r="DC78" s="678" t="s">
        <v>3550</v>
      </c>
      <c r="DD78" s="678" t="s">
        <v>3550</v>
      </c>
      <c r="DE78" s="678"/>
      <c r="DF78" s="678"/>
      <c r="DG78" s="678"/>
      <c r="DH78" s="678"/>
      <c r="DI78" s="678"/>
      <c r="DJ78" s="678" t="s">
        <v>3551</v>
      </c>
      <c r="DK78" s="678"/>
      <c r="DL78" s="678"/>
      <c r="DM78" s="678"/>
      <c r="DN78" s="678"/>
      <c r="DO78" s="678"/>
      <c r="DP78" s="678"/>
      <c r="DQ78" s="678" t="s">
        <v>3550</v>
      </c>
      <c r="DR78" s="678" t="s">
        <v>3552</v>
      </c>
      <c r="DS78" s="678"/>
      <c r="DT78" s="678" t="s">
        <v>3552</v>
      </c>
      <c r="DU78" s="678" t="s">
        <v>3550</v>
      </c>
      <c r="DV78" s="678" t="s">
        <v>3550</v>
      </c>
      <c r="DW78" s="678"/>
      <c r="DX78" s="678"/>
      <c r="DY78" s="678"/>
      <c r="DZ78" s="678" t="s">
        <v>3550</v>
      </c>
      <c r="EA78" s="678"/>
      <c r="EB78" s="678"/>
      <c r="EC78" s="678"/>
    </row>
    <row r="79">
      <c r="A79" s="706" t="s">
        <v>333</v>
      </c>
      <c r="B79" s="669">
        <f t="shared" ref="B79:G79" si="118">COUNTIF($P79:$ADO79,B$1)</f>
        <v>2</v>
      </c>
      <c r="C79" s="669">
        <f t="shared" si="118"/>
        <v>8</v>
      </c>
      <c r="D79" s="669">
        <f t="shared" si="118"/>
        <v>17</v>
      </c>
      <c r="E79" s="669">
        <f t="shared" si="118"/>
        <v>14</v>
      </c>
      <c r="F79" s="669">
        <f t="shared" si="118"/>
        <v>0</v>
      </c>
      <c r="G79" s="669">
        <f t="shared" si="118"/>
        <v>0</v>
      </c>
      <c r="H79" s="670">
        <f t="shared" si="110"/>
        <v>41</v>
      </c>
      <c r="I79" s="669" t="str">
        <f>IFERROR(__xludf.DUMMYFUNCTION("if(sum(B79:G79)=0,"""",SPARKLINE(B79:G79,{""charttype"",""line"";""color"",""lightgrey"";""linewidth"",2}))"),"")</f>
        <v/>
      </c>
      <c r="J79" s="671" t="str">
        <f t="shared" ref="J79:O79" si="119">IFERROR(REPT("|",round(COUNTIF($P79:$ADO79,J$1)/$H79*10,0)),"")</f>
        <v/>
      </c>
      <c r="K79" s="672" t="str">
        <f t="shared" si="119"/>
        <v>||</v>
      </c>
      <c r="L79" s="672" t="str">
        <f t="shared" si="119"/>
        <v>||||</v>
      </c>
      <c r="M79" s="673" t="str">
        <f t="shared" si="119"/>
        <v>|||</v>
      </c>
      <c r="N79" s="674" t="str">
        <f t="shared" si="119"/>
        <v/>
      </c>
      <c r="O79" s="675" t="str">
        <f t="shared" si="119"/>
        <v/>
      </c>
      <c r="P79" s="678"/>
      <c r="Q79" s="677" t="s">
        <v>3552</v>
      </c>
      <c r="R79" s="9"/>
      <c r="S79" s="677" t="s">
        <v>3552</v>
      </c>
      <c r="T79" s="677"/>
      <c r="U79" s="677" t="s">
        <v>3552</v>
      </c>
      <c r="V79" s="9"/>
      <c r="W79" s="677" t="s">
        <v>3552</v>
      </c>
      <c r="X79" s="9"/>
      <c r="Y79" s="9"/>
      <c r="Z79" s="677" t="s">
        <v>3551</v>
      </c>
      <c r="AA79" s="9"/>
      <c r="AB79" s="9"/>
      <c r="AC79" s="9"/>
      <c r="AD79" s="677" t="s">
        <v>3552</v>
      </c>
      <c r="AE79" s="677" t="s">
        <v>3552</v>
      </c>
      <c r="AF79" s="677" t="s">
        <v>3552</v>
      </c>
      <c r="AG79" s="677" t="s">
        <v>3551</v>
      </c>
      <c r="AH79" s="677" t="s">
        <v>3551</v>
      </c>
      <c r="AI79" s="9"/>
      <c r="AJ79" s="9"/>
      <c r="AK79" s="677" t="s">
        <v>3551</v>
      </c>
      <c r="AL79" s="677" t="s">
        <v>3552</v>
      </c>
      <c r="AM79" s="9"/>
      <c r="AN79" s="9"/>
      <c r="AO79" s="677" t="s">
        <v>3552</v>
      </c>
      <c r="AP79" s="9"/>
      <c r="AQ79" s="677" t="s">
        <v>3550</v>
      </c>
      <c r="AR79" s="9"/>
      <c r="AS79" s="9"/>
      <c r="AT79" s="9"/>
      <c r="AU79" s="677" t="s">
        <v>3551</v>
      </c>
      <c r="AV79" s="9"/>
      <c r="AW79" s="9"/>
      <c r="AX79" s="677" t="s">
        <v>3549</v>
      </c>
      <c r="AY79" s="9"/>
      <c r="AZ79" s="9"/>
      <c r="BA79" s="9"/>
      <c r="BB79" s="9"/>
      <c r="BC79" s="9"/>
      <c r="BD79" s="9"/>
      <c r="BE79" s="9"/>
      <c r="BF79" s="677" t="s">
        <v>3551</v>
      </c>
      <c r="BG79" s="676"/>
      <c r="BH79" s="678" t="s">
        <v>3551</v>
      </c>
      <c r="BI79" s="678" t="s">
        <v>3549</v>
      </c>
      <c r="BJ79" s="676"/>
      <c r="BK79" s="678" t="s">
        <v>3551</v>
      </c>
      <c r="BL79" s="676"/>
      <c r="BM79" s="678" t="s">
        <v>3551</v>
      </c>
      <c r="BN79" s="678" t="s">
        <v>3551</v>
      </c>
      <c r="BO79" s="676"/>
      <c r="BP79" s="676"/>
      <c r="BQ79" s="676"/>
      <c r="BR79" s="678" t="s">
        <v>3552</v>
      </c>
      <c r="BS79" s="676"/>
      <c r="BT79" s="676"/>
      <c r="BU79" s="676"/>
      <c r="BV79" s="676"/>
      <c r="BW79" s="678" t="s">
        <v>3551</v>
      </c>
      <c r="BX79" s="676"/>
      <c r="BY79" s="676"/>
      <c r="BZ79" s="676"/>
      <c r="CA79" s="678" t="s">
        <v>3551</v>
      </c>
      <c r="CB79" s="676"/>
      <c r="CC79" s="676"/>
      <c r="CD79" s="678" t="s">
        <v>3551</v>
      </c>
      <c r="CE79" s="676"/>
      <c r="CF79" s="678" t="s">
        <v>3550</v>
      </c>
      <c r="CG79" s="676"/>
      <c r="CH79" s="678"/>
      <c r="CI79" s="676"/>
      <c r="CJ79" s="676"/>
      <c r="CK79" s="676"/>
      <c r="CL79" s="676"/>
      <c r="CM79" s="676"/>
      <c r="CN79" s="676"/>
      <c r="CO79" s="676"/>
      <c r="CP79" s="678" t="s">
        <v>3550</v>
      </c>
      <c r="CQ79" s="678" t="s">
        <v>3550</v>
      </c>
      <c r="CR79" s="678" t="s">
        <v>3551</v>
      </c>
      <c r="CS79" s="678"/>
      <c r="CT79" s="678"/>
      <c r="CU79" s="678" t="s">
        <v>3551</v>
      </c>
      <c r="CV79" s="678"/>
      <c r="CW79" s="678"/>
      <c r="CX79" s="678"/>
      <c r="CY79" s="678" t="s">
        <v>3550</v>
      </c>
      <c r="CZ79" s="678"/>
      <c r="DA79" s="678"/>
      <c r="DB79" s="678"/>
      <c r="DC79" s="678" t="s">
        <v>3550</v>
      </c>
      <c r="DD79" s="678" t="s">
        <v>3550</v>
      </c>
      <c r="DE79" s="678"/>
      <c r="DF79" s="678"/>
      <c r="DG79" s="678"/>
      <c r="DH79" s="678"/>
      <c r="DI79" s="678"/>
      <c r="DJ79" s="678" t="s">
        <v>3552</v>
      </c>
      <c r="DK79" s="678"/>
      <c r="DL79" s="678"/>
      <c r="DM79" s="678"/>
      <c r="DN79" s="678"/>
      <c r="DO79" s="678"/>
      <c r="DP79" s="678"/>
      <c r="DQ79" s="678" t="s">
        <v>3552</v>
      </c>
      <c r="DR79" s="678" t="s">
        <v>3552</v>
      </c>
      <c r="DS79" s="678"/>
      <c r="DT79" s="678" t="s">
        <v>3552</v>
      </c>
      <c r="DU79" s="678" t="s">
        <v>3550</v>
      </c>
      <c r="DV79" s="678" t="s">
        <v>3551</v>
      </c>
      <c r="DW79" s="678"/>
      <c r="DX79" s="678"/>
      <c r="DY79" s="678"/>
      <c r="DZ79" s="678" t="s">
        <v>3551</v>
      </c>
      <c r="EA79" s="678"/>
      <c r="EB79" s="678"/>
      <c r="EC79" s="678"/>
    </row>
    <row r="80">
      <c r="A80" s="706" t="s">
        <v>338</v>
      </c>
      <c r="B80" s="669">
        <f t="shared" ref="B80:G80" si="120">COUNTIF($P80:$ADO80,B$1)</f>
        <v>13</v>
      </c>
      <c r="C80" s="669">
        <f t="shared" si="120"/>
        <v>12</v>
      </c>
      <c r="D80" s="669">
        <f t="shared" si="120"/>
        <v>11</v>
      </c>
      <c r="E80" s="669">
        <f t="shared" si="120"/>
        <v>6</v>
      </c>
      <c r="F80" s="669">
        <f t="shared" si="120"/>
        <v>0</v>
      </c>
      <c r="G80" s="669">
        <f t="shared" si="120"/>
        <v>0</v>
      </c>
      <c r="H80" s="670">
        <f t="shared" si="110"/>
        <v>42</v>
      </c>
      <c r="I80" s="669" t="str">
        <f>IFERROR(__xludf.DUMMYFUNCTION("if(sum(B80:G80)=0,"""",SPARKLINE(B80:G80,{""charttype"",""line"";""color"",""lightgrey"";""linewidth"",2}))"),"")</f>
        <v/>
      </c>
      <c r="J80" s="671" t="str">
        <f t="shared" ref="J80:O80" si="121">IFERROR(REPT("|",round(COUNTIF($P80:$ADO80,J$1)/$H80*10,0)),"")</f>
        <v>|||</v>
      </c>
      <c r="K80" s="672" t="str">
        <f t="shared" si="121"/>
        <v>|||</v>
      </c>
      <c r="L80" s="672" t="str">
        <f t="shared" si="121"/>
        <v>|||</v>
      </c>
      <c r="M80" s="673" t="str">
        <f t="shared" si="121"/>
        <v>|</v>
      </c>
      <c r="N80" s="674" t="str">
        <f t="shared" si="121"/>
        <v/>
      </c>
      <c r="O80" s="675" t="str">
        <f t="shared" si="121"/>
        <v/>
      </c>
      <c r="P80" s="678"/>
      <c r="Q80" s="677" t="s">
        <v>3552</v>
      </c>
      <c r="R80" s="677" t="s">
        <v>3549</v>
      </c>
      <c r="S80" s="677" t="s">
        <v>3551</v>
      </c>
      <c r="T80" s="677"/>
      <c r="U80" s="677" t="s">
        <v>3552</v>
      </c>
      <c r="V80" s="9"/>
      <c r="W80" s="677" t="s">
        <v>3551</v>
      </c>
      <c r="X80" s="677" t="s">
        <v>3549</v>
      </c>
      <c r="Y80" s="9"/>
      <c r="Z80" s="677" t="s">
        <v>3551</v>
      </c>
      <c r="AA80" s="9"/>
      <c r="AB80" s="9"/>
      <c r="AC80" s="9"/>
      <c r="AD80" s="677" t="s">
        <v>3549</v>
      </c>
      <c r="AE80" s="677" t="s">
        <v>3552</v>
      </c>
      <c r="AF80" s="677" t="s">
        <v>3552</v>
      </c>
      <c r="AG80" s="9"/>
      <c r="AH80" s="677" t="s">
        <v>3551</v>
      </c>
      <c r="AI80" s="9"/>
      <c r="AJ80" s="9"/>
      <c r="AK80" s="677" t="s">
        <v>3551</v>
      </c>
      <c r="AL80" s="677" t="s">
        <v>3549</v>
      </c>
      <c r="AM80" s="9"/>
      <c r="AN80" s="9"/>
      <c r="AO80" s="677" t="s">
        <v>3549</v>
      </c>
      <c r="AP80" s="9"/>
      <c r="AQ80" s="677" t="s">
        <v>3551</v>
      </c>
      <c r="AR80" s="9"/>
      <c r="AS80" s="9"/>
      <c r="AT80" s="9"/>
      <c r="AU80" s="9"/>
      <c r="AV80" s="9"/>
      <c r="AW80" s="9"/>
      <c r="AX80" s="677" t="s">
        <v>3549</v>
      </c>
      <c r="AY80" s="9"/>
      <c r="AZ80" s="9"/>
      <c r="BA80" s="9"/>
      <c r="BB80" s="9"/>
      <c r="BC80" s="9"/>
      <c r="BD80" s="9"/>
      <c r="BE80" s="9"/>
      <c r="BF80" s="677" t="s">
        <v>3550</v>
      </c>
      <c r="BG80" s="676"/>
      <c r="BH80" s="678" t="s">
        <v>3549</v>
      </c>
      <c r="BI80" s="678" t="s">
        <v>3550</v>
      </c>
      <c r="BJ80" s="676"/>
      <c r="BK80" s="678" t="s">
        <v>3550</v>
      </c>
      <c r="BL80" s="676"/>
      <c r="BM80" s="678" t="s">
        <v>3550</v>
      </c>
      <c r="BN80" s="678" t="s">
        <v>3551</v>
      </c>
      <c r="BO80" s="676"/>
      <c r="BP80" s="676"/>
      <c r="BQ80" s="676"/>
      <c r="BR80" s="678" t="s">
        <v>3551</v>
      </c>
      <c r="BS80" s="676"/>
      <c r="BT80" s="676"/>
      <c r="BU80" s="676"/>
      <c r="BV80" s="676"/>
      <c r="BW80" s="676"/>
      <c r="BX80" s="676"/>
      <c r="BY80" s="676"/>
      <c r="BZ80" s="676"/>
      <c r="CA80" s="678" t="s">
        <v>3551</v>
      </c>
      <c r="CB80" s="676"/>
      <c r="CC80" s="676"/>
      <c r="CD80" s="678" t="s">
        <v>3551</v>
      </c>
      <c r="CE80" s="676"/>
      <c r="CF80" s="678" t="s">
        <v>3550</v>
      </c>
      <c r="CG80" s="676"/>
      <c r="CH80" s="678" t="s">
        <v>3549</v>
      </c>
      <c r="CI80" s="676"/>
      <c r="CJ80" s="676"/>
      <c r="CK80" s="676"/>
      <c r="CL80" s="676"/>
      <c r="CM80" s="676"/>
      <c r="CN80" s="676"/>
      <c r="CO80" s="676"/>
      <c r="CP80" s="678" t="s">
        <v>3550</v>
      </c>
      <c r="CQ80" s="678" t="s">
        <v>3552</v>
      </c>
      <c r="CR80" s="678" t="s">
        <v>3550</v>
      </c>
      <c r="CS80" s="678"/>
      <c r="CT80" s="678"/>
      <c r="CU80" s="678" t="s">
        <v>3550</v>
      </c>
      <c r="CV80" s="678"/>
      <c r="CW80" s="678"/>
      <c r="CX80" s="678"/>
      <c r="CY80" s="678" t="s">
        <v>3550</v>
      </c>
      <c r="CZ80" s="678"/>
      <c r="DA80" s="678"/>
      <c r="DB80" s="678"/>
      <c r="DC80" s="678" t="s">
        <v>3550</v>
      </c>
      <c r="DD80" s="678" t="s">
        <v>3551</v>
      </c>
      <c r="DE80" s="678"/>
      <c r="DF80" s="678"/>
      <c r="DG80" s="678"/>
      <c r="DH80" s="678"/>
      <c r="DI80" s="678"/>
      <c r="DJ80" s="678" t="s">
        <v>3549</v>
      </c>
      <c r="DK80" s="678"/>
      <c r="DL80" s="678"/>
      <c r="DM80" s="678" t="s">
        <v>3552</v>
      </c>
      <c r="DN80" s="678"/>
      <c r="DO80" s="678"/>
      <c r="DP80" s="678"/>
      <c r="DQ80" s="678" t="s">
        <v>3549</v>
      </c>
      <c r="DR80" s="678" t="s">
        <v>3549</v>
      </c>
      <c r="DS80" s="678"/>
      <c r="DT80" s="678" t="s">
        <v>3549</v>
      </c>
      <c r="DU80" s="678" t="s">
        <v>3550</v>
      </c>
      <c r="DV80" s="678" t="s">
        <v>3550</v>
      </c>
      <c r="DW80" s="678"/>
      <c r="DX80" s="678"/>
      <c r="DY80" s="678"/>
      <c r="DZ80" s="678" t="s">
        <v>3549</v>
      </c>
      <c r="EA80" s="678"/>
      <c r="EB80" s="678"/>
      <c r="EC80" s="678"/>
    </row>
    <row r="81">
      <c r="A81" s="706" t="s">
        <v>339</v>
      </c>
      <c r="B81" s="669">
        <f t="shared" ref="B81:G81" si="122">COUNTIF($P81:$ADO81,B$1)</f>
        <v>0</v>
      </c>
      <c r="C81" s="669">
        <f t="shared" si="122"/>
        <v>0</v>
      </c>
      <c r="D81" s="669">
        <f t="shared" si="122"/>
        <v>6</v>
      </c>
      <c r="E81" s="669">
        <f t="shared" si="122"/>
        <v>35</v>
      </c>
      <c r="F81" s="669">
        <f t="shared" si="122"/>
        <v>15</v>
      </c>
      <c r="G81" s="669">
        <f t="shared" si="122"/>
        <v>0</v>
      </c>
      <c r="H81" s="670">
        <f t="shared" si="110"/>
        <v>56</v>
      </c>
      <c r="I81" s="669" t="str">
        <f>IFERROR(__xludf.DUMMYFUNCTION("if(sum(B81:G81)=0,"""",SPARKLINE(B81:G81,{""charttype"",""line"";""color"",""lightgrey"";""linewidth"",2}))"),"")</f>
        <v/>
      </c>
      <c r="J81" s="671" t="str">
        <f t="shared" ref="J81:O81" si="123">IFERROR(REPT("|",round(COUNTIF($P81:$ADO81,J$1)/$H81*10,0)),"")</f>
        <v/>
      </c>
      <c r="K81" s="672" t="str">
        <f t="shared" si="123"/>
        <v/>
      </c>
      <c r="L81" s="672" t="str">
        <f t="shared" si="123"/>
        <v>|</v>
      </c>
      <c r="M81" s="673" t="str">
        <f t="shared" si="123"/>
        <v>||||||</v>
      </c>
      <c r="N81" s="674" t="str">
        <f t="shared" si="123"/>
        <v>|||</v>
      </c>
      <c r="O81" s="675" t="str">
        <f t="shared" si="123"/>
        <v/>
      </c>
      <c r="P81" s="678"/>
      <c r="Q81" s="677" t="s">
        <v>3552</v>
      </c>
      <c r="R81" s="9"/>
      <c r="S81" s="677" t="s">
        <v>3552</v>
      </c>
      <c r="T81" s="677"/>
      <c r="U81" s="677" t="s">
        <v>3552</v>
      </c>
      <c r="V81" s="9"/>
      <c r="W81" s="677" t="s">
        <v>3553</v>
      </c>
      <c r="X81" s="677" t="s">
        <v>3552</v>
      </c>
      <c r="Y81" s="9"/>
      <c r="Z81" s="677" t="s">
        <v>3552</v>
      </c>
      <c r="AA81" s="677" t="s">
        <v>3552</v>
      </c>
      <c r="AB81" s="9"/>
      <c r="AC81" s="9"/>
      <c r="AD81" s="677" t="s">
        <v>3552</v>
      </c>
      <c r="AE81" s="677" t="s">
        <v>3553</v>
      </c>
      <c r="AF81" s="677" t="s">
        <v>3552</v>
      </c>
      <c r="AG81" s="677" t="s">
        <v>3552</v>
      </c>
      <c r="AH81" s="677" t="s">
        <v>3553</v>
      </c>
      <c r="AI81" s="9"/>
      <c r="AJ81" s="9"/>
      <c r="AK81" s="677" t="s">
        <v>3552</v>
      </c>
      <c r="AL81" s="677" t="s">
        <v>3551</v>
      </c>
      <c r="AM81" s="9"/>
      <c r="AN81" s="9"/>
      <c r="AO81" s="9"/>
      <c r="AP81" s="9"/>
      <c r="AQ81" s="677" t="s">
        <v>3553</v>
      </c>
      <c r="AR81" s="9"/>
      <c r="AS81" s="9"/>
      <c r="AT81" s="677" t="s">
        <v>3553</v>
      </c>
      <c r="AU81" s="677"/>
      <c r="AV81" s="677" t="s">
        <v>3552</v>
      </c>
      <c r="AW81" s="677" t="s">
        <v>3552</v>
      </c>
      <c r="AX81" s="9"/>
      <c r="AY81" s="9"/>
      <c r="AZ81" s="9"/>
      <c r="BA81" s="677" t="s">
        <v>3553</v>
      </c>
      <c r="BB81" s="677" t="s">
        <v>3552</v>
      </c>
      <c r="BC81" s="677"/>
      <c r="BD81" s="677"/>
      <c r="BE81" s="677"/>
      <c r="BF81" s="677" t="s">
        <v>3552</v>
      </c>
      <c r="BG81" s="678"/>
      <c r="BH81" s="678" t="s">
        <v>3552</v>
      </c>
      <c r="BI81" s="678" t="s">
        <v>3552</v>
      </c>
      <c r="BJ81" s="678"/>
      <c r="BK81" s="678" t="s">
        <v>3553</v>
      </c>
      <c r="BL81" s="678"/>
      <c r="BM81" s="678" t="s">
        <v>3552</v>
      </c>
      <c r="BN81" s="678" t="s">
        <v>3552</v>
      </c>
      <c r="BO81" s="678"/>
      <c r="BP81" s="678" t="s">
        <v>3552</v>
      </c>
      <c r="BQ81" s="678"/>
      <c r="BR81" s="678" t="s">
        <v>3553</v>
      </c>
      <c r="BS81" s="678" t="s">
        <v>3552</v>
      </c>
      <c r="BT81" s="678"/>
      <c r="BU81" s="678" t="s">
        <v>3553</v>
      </c>
      <c r="BV81" s="678" t="s">
        <v>3552</v>
      </c>
      <c r="BW81" s="678" t="s">
        <v>3553</v>
      </c>
      <c r="BX81" s="678" t="s">
        <v>3552</v>
      </c>
      <c r="BY81" s="678"/>
      <c r="BZ81" s="678"/>
      <c r="CA81" s="678" t="s">
        <v>3553</v>
      </c>
      <c r="CB81" s="678"/>
      <c r="CC81" s="678" t="s">
        <v>3553</v>
      </c>
      <c r="CD81" s="678" t="s">
        <v>3552</v>
      </c>
      <c r="CE81" s="678"/>
      <c r="CF81" s="678"/>
      <c r="CG81" s="678" t="s">
        <v>3552</v>
      </c>
      <c r="CH81" s="678"/>
      <c r="CI81" s="678" t="s">
        <v>3552</v>
      </c>
      <c r="CJ81" s="678" t="s">
        <v>3552</v>
      </c>
      <c r="CK81" s="678" t="s">
        <v>3552</v>
      </c>
      <c r="CL81" s="678"/>
      <c r="CM81" s="678"/>
      <c r="CN81" s="678"/>
      <c r="CO81" s="678" t="s">
        <v>3552</v>
      </c>
      <c r="CP81" s="678"/>
      <c r="CQ81" s="678" t="s">
        <v>3552</v>
      </c>
      <c r="CR81" s="678" t="s">
        <v>3552</v>
      </c>
      <c r="CS81" s="678"/>
      <c r="CT81" s="678"/>
      <c r="CU81" s="678" t="s">
        <v>3551</v>
      </c>
      <c r="CV81" s="678"/>
      <c r="CW81" s="678"/>
      <c r="CX81" s="678"/>
      <c r="CY81" s="678" t="s">
        <v>3551</v>
      </c>
      <c r="CZ81" s="678"/>
      <c r="DA81" s="678"/>
      <c r="DB81" s="678" t="s">
        <v>3552</v>
      </c>
      <c r="DC81" s="678" t="s">
        <v>3551</v>
      </c>
      <c r="DD81" s="678" t="s">
        <v>3551</v>
      </c>
      <c r="DE81" s="678"/>
      <c r="DF81" s="678"/>
      <c r="DG81" s="678" t="s">
        <v>3553</v>
      </c>
      <c r="DH81" s="678"/>
      <c r="DI81" s="678"/>
      <c r="DJ81" s="678"/>
      <c r="DK81" s="678"/>
      <c r="DL81" s="678"/>
      <c r="DM81" s="678"/>
      <c r="DN81" s="678"/>
      <c r="DO81" s="678"/>
      <c r="DP81" s="678"/>
      <c r="DQ81" s="678" t="s">
        <v>3553</v>
      </c>
      <c r="DR81" s="678" t="s">
        <v>3553</v>
      </c>
      <c r="DS81" s="678"/>
      <c r="DT81" s="678" t="s">
        <v>3552</v>
      </c>
      <c r="DU81" s="678" t="s">
        <v>3551</v>
      </c>
      <c r="DV81" s="678" t="s">
        <v>3552</v>
      </c>
      <c r="DW81" s="678" t="s">
        <v>3552</v>
      </c>
      <c r="DX81" s="678"/>
      <c r="DY81" s="678"/>
      <c r="DZ81" s="678" t="s">
        <v>3552</v>
      </c>
      <c r="EA81" s="678"/>
      <c r="EB81" s="678"/>
      <c r="EC81" s="678"/>
    </row>
    <row r="82">
      <c r="A82" s="706" t="s">
        <v>344</v>
      </c>
      <c r="B82" s="669">
        <f t="shared" ref="B82:G82" si="124">COUNTIF($P82:$ADO82,B$1)</f>
        <v>3</v>
      </c>
      <c r="C82" s="669">
        <f t="shared" si="124"/>
        <v>8</v>
      </c>
      <c r="D82" s="669">
        <f t="shared" si="124"/>
        <v>16</v>
      </c>
      <c r="E82" s="669">
        <f t="shared" si="124"/>
        <v>0</v>
      </c>
      <c r="F82" s="669">
        <f t="shared" si="124"/>
        <v>0</v>
      </c>
      <c r="G82" s="669">
        <f t="shared" si="124"/>
        <v>0</v>
      </c>
      <c r="H82" s="670">
        <f t="shared" si="110"/>
        <v>27</v>
      </c>
      <c r="I82" s="669" t="str">
        <f>IFERROR(__xludf.DUMMYFUNCTION("if(sum(B82:G82)=0,"""",SPARKLINE(B82:G82,{""charttype"",""line"";""color"",""lightgrey"";""linewidth"",2}))"),"")</f>
        <v/>
      </c>
      <c r="J82" s="671" t="str">
        <f t="shared" ref="J82:O82" si="125">IFERROR(REPT("|",round(COUNTIF($P82:$ADO82,J$1)/$H82*10,0)),"")</f>
        <v>|</v>
      </c>
      <c r="K82" s="672" t="str">
        <f t="shared" si="125"/>
        <v>|||</v>
      </c>
      <c r="L82" s="672" t="str">
        <f t="shared" si="125"/>
        <v>||||||</v>
      </c>
      <c r="M82" s="673" t="str">
        <f t="shared" si="125"/>
        <v/>
      </c>
      <c r="N82" s="674" t="str">
        <f t="shared" si="125"/>
        <v/>
      </c>
      <c r="O82" s="675" t="str">
        <f t="shared" si="125"/>
        <v/>
      </c>
      <c r="P82" s="676"/>
      <c r="Q82" s="9"/>
      <c r="R82" s="9"/>
      <c r="S82" s="677" t="s">
        <v>3551</v>
      </c>
      <c r="T82" s="677"/>
      <c r="U82" s="677" t="s">
        <v>3551</v>
      </c>
      <c r="V82" s="9"/>
      <c r="W82" s="677" t="s">
        <v>3551</v>
      </c>
      <c r="X82" s="9"/>
      <c r="Y82" s="9"/>
      <c r="Z82" s="677" t="s">
        <v>3551</v>
      </c>
      <c r="AA82" s="9"/>
      <c r="AB82" s="9"/>
      <c r="AC82" s="9"/>
      <c r="AD82" s="9"/>
      <c r="AE82" s="677" t="s">
        <v>3551</v>
      </c>
      <c r="AF82" s="677" t="s">
        <v>3551</v>
      </c>
      <c r="AG82" s="677" t="s">
        <v>3551</v>
      </c>
      <c r="AH82" s="677" t="s">
        <v>3551</v>
      </c>
      <c r="AI82" s="9"/>
      <c r="AJ82" s="9"/>
      <c r="AK82" s="677" t="s">
        <v>3551</v>
      </c>
      <c r="AL82" s="677" t="s">
        <v>3550</v>
      </c>
      <c r="AM82" s="9"/>
      <c r="AN82" s="9"/>
      <c r="AO82" s="9"/>
      <c r="AP82" s="9"/>
      <c r="AQ82" s="677" t="s">
        <v>3550</v>
      </c>
      <c r="AR82" s="9"/>
      <c r="AS82" s="9"/>
      <c r="AT82" s="9"/>
      <c r="AU82" s="9"/>
      <c r="AV82" s="9"/>
      <c r="AW82" s="9"/>
      <c r="AX82" s="9"/>
      <c r="AY82" s="9"/>
      <c r="AZ82" s="9"/>
      <c r="BA82" s="9"/>
      <c r="BB82" s="9"/>
      <c r="BC82" s="9"/>
      <c r="BD82" s="9"/>
      <c r="BE82" s="9"/>
      <c r="BF82" s="677" t="s">
        <v>3551</v>
      </c>
      <c r="BG82" s="676"/>
      <c r="BH82" s="678" t="s">
        <v>3551</v>
      </c>
      <c r="BI82" s="678" t="s">
        <v>3551</v>
      </c>
      <c r="BJ82" s="676"/>
      <c r="BK82" s="676"/>
      <c r="BL82" s="676"/>
      <c r="BM82" s="676"/>
      <c r="BN82" s="678" t="s">
        <v>3551</v>
      </c>
      <c r="BO82" s="676"/>
      <c r="BP82" s="676"/>
      <c r="BQ82" s="676"/>
      <c r="BR82" s="678" t="s">
        <v>3551</v>
      </c>
      <c r="BS82" s="676"/>
      <c r="BT82" s="676"/>
      <c r="BU82" s="676"/>
      <c r="BV82" s="676"/>
      <c r="BW82" s="676"/>
      <c r="BX82" s="676"/>
      <c r="BY82" s="676"/>
      <c r="BZ82" s="676"/>
      <c r="CA82" s="676"/>
      <c r="CB82" s="676"/>
      <c r="CC82" s="676"/>
      <c r="CD82" s="678" t="s">
        <v>3551</v>
      </c>
      <c r="CE82" s="676"/>
      <c r="CF82" s="676"/>
      <c r="CG82" s="676"/>
      <c r="CH82" s="676"/>
      <c r="CI82" s="676"/>
      <c r="CJ82" s="676"/>
      <c r="CK82" s="676"/>
      <c r="CL82" s="676"/>
      <c r="CM82" s="676"/>
      <c r="CN82" s="676"/>
      <c r="CO82" s="676"/>
      <c r="CP82" s="678"/>
      <c r="CQ82" s="678" t="s">
        <v>3550</v>
      </c>
      <c r="CR82" s="678"/>
      <c r="CS82" s="678" t="s">
        <v>3550</v>
      </c>
      <c r="CT82" s="678"/>
      <c r="CU82" s="678"/>
      <c r="CV82" s="678"/>
      <c r="CW82" s="678"/>
      <c r="CX82" s="678"/>
      <c r="CY82" s="678" t="s">
        <v>3549</v>
      </c>
      <c r="CZ82" s="678"/>
      <c r="DA82" s="678"/>
      <c r="DB82" s="678"/>
      <c r="DC82" s="678" t="s">
        <v>3550</v>
      </c>
      <c r="DD82" s="678" t="s">
        <v>3550</v>
      </c>
      <c r="DE82" s="678"/>
      <c r="DF82" s="678"/>
      <c r="DG82" s="678"/>
      <c r="DH82" s="678"/>
      <c r="DI82" s="678"/>
      <c r="DJ82" s="678"/>
      <c r="DK82" s="678"/>
      <c r="DL82" s="678"/>
      <c r="DM82" s="678"/>
      <c r="DN82" s="678"/>
      <c r="DO82" s="678"/>
      <c r="DP82" s="678"/>
      <c r="DQ82" s="678" t="s">
        <v>3551</v>
      </c>
      <c r="DR82" s="678"/>
      <c r="DS82" s="678"/>
      <c r="DT82" s="678"/>
      <c r="DU82" s="678" t="s">
        <v>3549</v>
      </c>
      <c r="DV82" s="678" t="s">
        <v>3550</v>
      </c>
      <c r="DW82" s="678"/>
      <c r="DX82" s="678" t="s">
        <v>3549</v>
      </c>
      <c r="DY82" s="678"/>
      <c r="DZ82" s="678" t="s">
        <v>3550</v>
      </c>
      <c r="EA82" s="678"/>
      <c r="EB82" s="678"/>
      <c r="EC82" s="678"/>
    </row>
    <row r="83">
      <c r="A83" s="706" t="s">
        <v>345</v>
      </c>
      <c r="B83" s="669">
        <f t="shared" ref="B83:G83" si="126">COUNTIF($P83:$ADO83,B$1)</f>
        <v>2</v>
      </c>
      <c r="C83" s="669">
        <f t="shared" si="126"/>
        <v>8</v>
      </c>
      <c r="D83" s="669">
        <f t="shared" si="126"/>
        <v>11</v>
      </c>
      <c r="E83" s="669">
        <f t="shared" si="126"/>
        <v>0</v>
      </c>
      <c r="F83" s="669">
        <f t="shared" si="126"/>
        <v>0</v>
      </c>
      <c r="G83" s="669">
        <f t="shared" si="126"/>
        <v>0</v>
      </c>
      <c r="H83" s="670">
        <f t="shared" si="110"/>
        <v>21</v>
      </c>
      <c r="I83" s="669" t="str">
        <f>IFERROR(__xludf.DUMMYFUNCTION("if(sum(B83:G83)=0,"""",SPARKLINE(B83:G83,{""charttype"",""line"";""color"",""lightgrey"";""linewidth"",2}))"),"")</f>
        <v/>
      </c>
      <c r="J83" s="671" t="str">
        <f t="shared" ref="J83:O83" si="127">IFERROR(REPT("|",round(COUNTIF($P83:$ADO83,J$1)/$H83*10,0)),"")</f>
        <v>|</v>
      </c>
      <c r="K83" s="672" t="str">
        <f t="shared" si="127"/>
        <v>||||</v>
      </c>
      <c r="L83" s="672" t="str">
        <f t="shared" si="127"/>
        <v>|||||</v>
      </c>
      <c r="M83" s="673" t="str">
        <f t="shared" si="127"/>
        <v/>
      </c>
      <c r="N83" s="674" t="str">
        <f t="shared" si="127"/>
        <v/>
      </c>
      <c r="O83" s="675" t="str">
        <f t="shared" si="127"/>
        <v/>
      </c>
      <c r="P83" s="676"/>
      <c r="Q83" s="9"/>
      <c r="R83" s="9"/>
      <c r="S83" s="677" t="s">
        <v>3551</v>
      </c>
      <c r="T83" s="677"/>
      <c r="U83" s="677" t="s">
        <v>3551</v>
      </c>
      <c r="V83" s="9"/>
      <c r="W83" s="677" t="s">
        <v>3551</v>
      </c>
      <c r="X83" s="9"/>
      <c r="Y83" s="9"/>
      <c r="Z83" s="677" t="s">
        <v>3551</v>
      </c>
      <c r="AA83" s="9"/>
      <c r="AB83" s="9"/>
      <c r="AC83" s="9"/>
      <c r="AD83" s="9"/>
      <c r="AE83" s="677" t="s">
        <v>3549</v>
      </c>
      <c r="AF83" s="677" t="s">
        <v>3551</v>
      </c>
      <c r="AG83" s="677" t="s">
        <v>3551</v>
      </c>
      <c r="AH83" s="677" t="s">
        <v>3550</v>
      </c>
      <c r="AI83" s="9"/>
      <c r="AJ83" s="9"/>
      <c r="AK83" s="677" t="s">
        <v>3551</v>
      </c>
      <c r="AL83" s="677" t="s">
        <v>3549</v>
      </c>
      <c r="AM83" s="9"/>
      <c r="AN83" s="9"/>
      <c r="AO83" s="9"/>
      <c r="AP83" s="9"/>
      <c r="AQ83" s="677" t="s">
        <v>3550</v>
      </c>
      <c r="AR83" s="9"/>
      <c r="AS83" s="9"/>
      <c r="AT83" s="9"/>
      <c r="AU83" s="9"/>
      <c r="AV83" s="9"/>
      <c r="AW83" s="9"/>
      <c r="AX83" s="9"/>
      <c r="AY83" s="9"/>
      <c r="AZ83" s="9"/>
      <c r="BA83" s="9"/>
      <c r="BB83" s="9"/>
      <c r="BC83" s="9"/>
      <c r="BD83" s="9"/>
      <c r="BE83" s="9"/>
      <c r="BF83" s="9"/>
      <c r="BG83" s="676"/>
      <c r="BH83" s="678" t="s">
        <v>3551</v>
      </c>
      <c r="BI83" s="678" t="s">
        <v>3551</v>
      </c>
      <c r="BJ83" s="676"/>
      <c r="BK83" s="676"/>
      <c r="BL83" s="676"/>
      <c r="BM83" s="676"/>
      <c r="BN83" s="678" t="s">
        <v>3551</v>
      </c>
      <c r="BO83" s="676"/>
      <c r="BP83" s="676"/>
      <c r="BQ83" s="676"/>
      <c r="BR83" s="678" t="s">
        <v>3551</v>
      </c>
      <c r="BS83" s="676"/>
      <c r="BT83" s="676"/>
      <c r="BU83" s="676"/>
      <c r="BV83" s="676"/>
      <c r="BW83" s="676"/>
      <c r="BX83" s="676"/>
      <c r="BY83" s="676"/>
      <c r="BZ83" s="676"/>
      <c r="CA83" s="678" t="s">
        <v>3550</v>
      </c>
      <c r="CB83" s="676"/>
      <c r="CC83" s="676"/>
      <c r="CD83" s="676"/>
      <c r="CE83" s="676"/>
      <c r="CF83" s="676"/>
      <c r="CG83" s="676"/>
      <c r="CH83" s="676"/>
      <c r="CI83" s="676"/>
      <c r="CJ83" s="676"/>
      <c r="CK83" s="676"/>
      <c r="CL83" s="676"/>
      <c r="CM83" s="676"/>
      <c r="CN83" s="676"/>
      <c r="CO83" s="676"/>
      <c r="CP83" s="676"/>
      <c r="CQ83" s="676"/>
      <c r="CR83" s="676"/>
      <c r="CS83" s="676"/>
      <c r="CT83" s="676"/>
      <c r="CU83" s="678"/>
      <c r="CV83" s="678"/>
      <c r="CW83" s="678"/>
      <c r="CX83" s="678"/>
      <c r="CY83" s="678" t="s">
        <v>3550</v>
      </c>
      <c r="CZ83" s="678"/>
      <c r="DA83" s="678"/>
      <c r="DB83" s="678"/>
      <c r="DC83" s="678" t="s">
        <v>3550</v>
      </c>
      <c r="DD83" s="678" t="s">
        <v>3550</v>
      </c>
      <c r="DE83" s="678"/>
      <c r="DF83" s="678"/>
      <c r="DG83" s="678"/>
      <c r="DH83" s="678"/>
      <c r="DI83" s="678"/>
      <c r="DJ83" s="678"/>
      <c r="DK83" s="678"/>
      <c r="DL83" s="678"/>
      <c r="DM83" s="678"/>
      <c r="DN83" s="678"/>
      <c r="DO83" s="678"/>
      <c r="DP83" s="678"/>
      <c r="DQ83" s="678"/>
      <c r="DR83" s="678"/>
      <c r="DS83" s="678"/>
      <c r="DT83" s="678"/>
      <c r="DU83" s="678" t="s">
        <v>3550</v>
      </c>
      <c r="DV83" s="678" t="s">
        <v>3550</v>
      </c>
      <c r="DW83" s="678"/>
      <c r="DX83" s="678"/>
      <c r="DY83" s="678"/>
      <c r="DZ83" s="678"/>
      <c r="EA83" s="678"/>
      <c r="EB83" s="678"/>
      <c r="EC83" s="678"/>
    </row>
    <row r="84">
      <c r="A84" s="707" t="s">
        <v>3646</v>
      </c>
      <c r="B84" s="669">
        <f t="shared" ref="B84:G84" si="128">COUNTIF($P84:$ADO84,B$1)</f>
        <v>0</v>
      </c>
      <c r="C84" s="669">
        <f t="shared" si="128"/>
        <v>4</v>
      </c>
      <c r="D84" s="669">
        <f t="shared" si="128"/>
        <v>22</v>
      </c>
      <c r="E84" s="669">
        <f t="shared" si="128"/>
        <v>1</v>
      </c>
      <c r="F84" s="669">
        <f t="shared" si="128"/>
        <v>0</v>
      </c>
      <c r="G84" s="669">
        <f t="shared" si="128"/>
        <v>0</v>
      </c>
      <c r="H84" s="670">
        <f t="shared" si="110"/>
        <v>27</v>
      </c>
      <c r="I84" s="669" t="str">
        <f>IFERROR(__xludf.DUMMYFUNCTION("if(sum(B84:G84)=0,"""",SPARKLINE(B84:G84,{""charttype"",""line"";""color"",""lightgrey"";""linewidth"",2}))"),"")</f>
        <v/>
      </c>
      <c r="J84" s="671" t="str">
        <f t="shared" ref="J84:O84" si="129">IFERROR(REPT("|",round(COUNTIF($P84:$ADO84,J$1)/$H84*10,0)),"")</f>
        <v/>
      </c>
      <c r="K84" s="672" t="str">
        <f t="shared" si="129"/>
        <v>|</v>
      </c>
      <c r="L84" s="672" t="str">
        <f t="shared" si="129"/>
        <v>||||||||</v>
      </c>
      <c r="M84" s="673" t="str">
        <f t="shared" si="129"/>
        <v/>
      </c>
      <c r="N84" s="674" t="str">
        <f t="shared" si="129"/>
        <v/>
      </c>
      <c r="O84" s="675" t="str">
        <f t="shared" si="129"/>
        <v/>
      </c>
      <c r="P84" s="676"/>
      <c r="Q84" s="9"/>
      <c r="R84" s="9"/>
      <c r="S84" s="677" t="s">
        <v>3551</v>
      </c>
      <c r="T84" s="677"/>
      <c r="U84" s="677" t="s">
        <v>3551</v>
      </c>
      <c r="V84" s="9"/>
      <c r="W84" s="677" t="s">
        <v>3551</v>
      </c>
      <c r="X84" s="9"/>
      <c r="Y84" s="9"/>
      <c r="Z84" s="677" t="s">
        <v>3551</v>
      </c>
      <c r="AA84" s="9"/>
      <c r="AB84" s="9"/>
      <c r="AC84" s="9"/>
      <c r="AD84" s="9"/>
      <c r="AE84" s="677" t="s">
        <v>3551</v>
      </c>
      <c r="AF84" s="677" t="s">
        <v>3551</v>
      </c>
      <c r="AG84" s="677" t="s">
        <v>3551</v>
      </c>
      <c r="AH84" s="9"/>
      <c r="AI84" s="9"/>
      <c r="AJ84" s="677" t="s">
        <v>3551</v>
      </c>
      <c r="AK84" s="677" t="s">
        <v>3551</v>
      </c>
      <c r="AL84" s="9"/>
      <c r="AM84" s="9"/>
      <c r="AN84" s="9"/>
      <c r="AO84" s="9"/>
      <c r="AP84" s="9"/>
      <c r="AQ84" s="9"/>
      <c r="AR84" s="9"/>
      <c r="AS84" s="9"/>
      <c r="AT84" s="9"/>
      <c r="AU84" s="9"/>
      <c r="AV84" s="9"/>
      <c r="AW84" s="9"/>
      <c r="AX84" s="9"/>
      <c r="AY84" s="9"/>
      <c r="AZ84" s="9"/>
      <c r="BA84" s="9"/>
      <c r="BB84" s="9"/>
      <c r="BC84" s="9"/>
      <c r="BD84" s="677" t="s">
        <v>3551</v>
      </c>
      <c r="BE84" s="9"/>
      <c r="BF84" s="677" t="s">
        <v>3551</v>
      </c>
      <c r="BG84" s="676"/>
      <c r="BH84" s="678" t="s">
        <v>3551</v>
      </c>
      <c r="BI84" s="678" t="s">
        <v>3551</v>
      </c>
      <c r="BJ84" s="676"/>
      <c r="BK84" s="676"/>
      <c r="BL84" s="676"/>
      <c r="BM84" s="676"/>
      <c r="BN84" s="678" t="s">
        <v>3551</v>
      </c>
      <c r="BO84" s="676"/>
      <c r="BP84" s="676"/>
      <c r="BQ84" s="676"/>
      <c r="BR84" s="678" t="s">
        <v>3551</v>
      </c>
      <c r="BS84" s="678" t="s">
        <v>3551</v>
      </c>
      <c r="BT84" s="676"/>
      <c r="BU84" s="676"/>
      <c r="BV84" s="676"/>
      <c r="BW84" s="676"/>
      <c r="BX84" s="676"/>
      <c r="BY84" s="676"/>
      <c r="BZ84" s="676"/>
      <c r="CA84" s="678" t="s">
        <v>3552</v>
      </c>
      <c r="CB84" s="676"/>
      <c r="CC84" s="676"/>
      <c r="CD84" s="678" t="s">
        <v>3551</v>
      </c>
      <c r="CE84" s="676"/>
      <c r="CF84" s="676"/>
      <c r="CG84" s="676"/>
      <c r="CH84" s="676"/>
      <c r="CI84" s="676"/>
      <c r="CJ84" s="676"/>
      <c r="CK84" s="676"/>
      <c r="CL84" s="676"/>
      <c r="CM84" s="676"/>
      <c r="CN84" s="676"/>
      <c r="CO84" s="676"/>
      <c r="CP84" s="676"/>
      <c r="CQ84" s="676"/>
      <c r="CR84" s="678" t="s">
        <v>3551</v>
      </c>
      <c r="CS84" s="678"/>
      <c r="CT84" s="678"/>
      <c r="CU84" s="678"/>
      <c r="CV84" s="678"/>
      <c r="CW84" s="678"/>
      <c r="CX84" s="678"/>
      <c r="CY84" s="678" t="s">
        <v>3550</v>
      </c>
      <c r="CZ84" s="678"/>
      <c r="DA84" s="678"/>
      <c r="DB84" s="678"/>
      <c r="DC84" s="678" t="s">
        <v>3550</v>
      </c>
      <c r="DD84" s="678" t="s">
        <v>3551</v>
      </c>
      <c r="DE84" s="678"/>
      <c r="DF84" s="678"/>
      <c r="DG84" s="678"/>
      <c r="DH84" s="678"/>
      <c r="DI84" s="678"/>
      <c r="DJ84" s="678"/>
      <c r="DK84" s="678"/>
      <c r="DL84" s="678"/>
      <c r="DM84" s="678" t="s">
        <v>3551</v>
      </c>
      <c r="DN84" s="678" t="s">
        <v>3551</v>
      </c>
      <c r="DO84" s="678"/>
      <c r="DP84" s="678"/>
      <c r="DQ84" s="678" t="s">
        <v>3551</v>
      </c>
      <c r="DR84" s="678"/>
      <c r="DS84" s="678"/>
      <c r="DT84" s="678"/>
      <c r="DU84" s="678" t="s">
        <v>3550</v>
      </c>
      <c r="DV84" s="678" t="s">
        <v>3550</v>
      </c>
      <c r="DW84" s="678"/>
      <c r="DX84" s="678"/>
      <c r="DY84" s="678"/>
      <c r="DZ84" s="678"/>
      <c r="EA84" s="678"/>
      <c r="EB84" s="678"/>
      <c r="EC84" s="678"/>
    </row>
    <row r="85">
      <c r="A85" s="707" t="s">
        <v>347</v>
      </c>
      <c r="B85" s="669">
        <f t="shared" ref="B85:G85" si="130">COUNTIF($P85:$ADO85,B$1)</f>
        <v>0</v>
      </c>
      <c r="C85" s="669">
        <f t="shared" si="130"/>
        <v>4</v>
      </c>
      <c r="D85" s="669">
        <f t="shared" si="130"/>
        <v>15</v>
      </c>
      <c r="E85" s="669">
        <f t="shared" si="130"/>
        <v>2</v>
      </c>
      <c r="F85" s="669">
        <f t="shared" si="130"/>
        <v>0</v>
      </c>
      <c r="G85" s="669">
        <f t="shared" si="130"/>
        <v>0</v>
      </c>
      <c r="H85" s="670">
        <f t="shared" si="110"/>
        <v>21</v>
      </c>
      <c r="I85" s="669" t="str">
        <f>IFERROR(__xludf.DUMMYFUNCTION("if(sum(B85:G85)=0,"""",SPARKLINE(B85:G85,{""charttype"",""line"";""color"",""lightgrey"";""linewidth"",2}))"),"")</f>
        <v/>
      </c>
      <c r="J85" s="671" t="str">
        <f t="shared" ref="J85:O85" si="131">IFERROR(REPT("|",round(COUNTIF($P85:$ADO85,J$1)/$H85*10,0)),"")</f>
        <v/>
      </c>
      <c r="K85" s="672" t="str">
        <f t="shared" si="131"/>
        <v>||</v>
      </c>
      <c r="L85" s="672" t="str">
        <f t="shared" si="131"/>
        <v>|||||||</v>
      </c>
      <c r="M85" s="673" t="str">
        <f t="shared" si="131"/>
        <v>|</v>
      </c>
      <c r="N85" s="674" t="str">
        <f t="shared" si="131"/>
        <v/>
      </c>
      <c r="O85" s="675" t="str">
        <f t="shared" si="131"/>
        <v/>
      </c>
      <c r="P85" s="676"/>
      <c r="Q85" s="9"/>
      <c r="R85" s="9"/>
      <c r="S85" s="677" t="s">
        <v>3551</v>
      </c>
      <c r="T85" s="677"/>
      <c r="U85" s="677" t="s">
        <v>3551</v>
      </c>
      <c r="V85" s="9"/>
      <c r="W85" s="677" t="s">
        <v>3551</v>
      </c>
      <c r="X85" s="9"/>
      <c r="Y85" s="9"/>
      <c r="Z85" s="677" t="s">
        <v>3551</v>
      </c>
      <c r="AA85" s="9"/>
      <c r="AB85" s="9"/>
      <c r="AC85" s="9"/>
      <c r="AD85" s="9"/>
      <c r="AE85" s="677" t="s">
        <v>3551</v>
      </c>
      <c r="AF85" s="9"/>
      <c r="AG85" s="677" t="s">
        <v>3551</v>
      </c>
      <c r="AH85" s="9"/>
      <c r="AI85" s="9"/>
      <c r="AJ85" s="677" t="s">
        <v>3552</v>
      </c>
      <c r="AK85" s="677" t="s">
        <v>3551</v>
      </c>
      <c r="AL85" s="9"/>
      <c r="AM85" s="9"/>
      <c r="AN85" s="9"/>
      <c r="AO85" s="9"/>
      <c r="AP85" s="9"/>
      <c r="AQ85" s="9"/>
      <c r="AR85" s="9"/>
      <c r="AS85" s="9"/>
      <c r="AT85" s="9"/>
      <c r="AU85" s="9"/>
      <c r="AV85" s="9"/>
      <c r="AW85" s="9"/>
      <c r="AX85" s="9"/>
      <c r="AY85" s="9"/>
      <c r="AZ85" s="9"/>
      <c r="BA85" s="9"/>
      <c r="BB85" s="9"/>
      <c r="BC85" s="9"/>
      <c r="BD85" s="677" t="s">
        <v>3551</v>
      </c>
      <c r="BE85" s="9"/>
      <c r="BF85" s="9"/>
      <c r="BG85" s="676"/>
      <c r="BH85" s="678" t="s">
        <v>3551</v>
      </c>
      <c r="BI85" s="678" t="s">
        <v>3551</v>
      </c>
      <c r="BJ85" s="676"/>
      <c r="BK85" s="676"/>
      <c r="BL85" s="676"/>
      <c r="BM85" s="676"/>
      <c r="BN85" s="678" t="s">
        <v>3551</v>
      </c>
      <c r="BO85" s="676"/>
      <c r="BP85" s="676"/>
      <c r="BQ85" s="676"/>
      <c r="BR85" s="678" t="s">
        <v>3551</v>
      </c>
      <c r="BS85" s="676"/>
      <c r="BT85" s="676"/>
      <c r="BU85" s="676"/>
      <c r="BV85" s="676"/>
      <c r="BW85" s="676"/>
      <c r="BX85" s="676"/>
      <c r="BY85" s="676"/>
      <c r="BZ85" s="676"/>
      <c r="CA85" s="676"/>
      <c r="CB85" s="676"/>
      <c r="CC85" s="676"/>
      <c r="CD85" s="678" t="s">
        <v>3551</v>
      </c>
      <c r="CE85" s="676"/>
      <c r="CF85" s="676"/>
      <c r="CG85" s="676"/>
      <c r="CH85" s="676"/>
      <c r="CI85" s="676"/>
      <c r="CJ85" s="676"/>
      <c r="CK85" s="676"/>
      <c r="CL85" s="676"/>
      <c r="CM85" s="676"/>
      <c r="CN85" s="676"/>
      <c r="CO85" s="676"/>
      <c r="CP85" s="676"/>
      <c r="CQ85" s="676"/>
      <c r="CR85" s="678" t="s">
        <v>3551</v>
      </c>
      <c r="CS85" s="678"/>
      <c r="CT85" s="678"/>
      <c r="CU85" s="678"/>
      <c r="CV85" s="678"/>
      <c r="CW85" s="678" t="s">
        <v>3552</v>
      </c>
      <c r="CX85" s="678"/>
      <c r="CY85" s="678" t="s">
        <v>3550</v>
      </c>
      <c r="CZ85" s="678"/>
      <c r="DA85" s="678"/>
      <c r="DB85" s="678"/>
      <c r="DC85" s="678" t="s">
        <v>3550</v>
      </c>
      <c r="DD85" s="678" t="s">
        <v>3551</v>
      </c>
      <c r="DE85" s="678"/>
      <c r="DF85" s="678"/>
      <c r="DG85" s="678"/>
      <c r="DH85" s="678"/>
      <c r="DI85" s="678"/>
      <c r="DJ85" s="678"/>
      <c r="DK85" s="678"/>
      <c r="DL85" s="678"/>
      <c r="DM85" s="678"/>
      <c r="DN85" s="678"/>
      <c r="DO85" s="678"/>
      <c r="DP85" s="678"/>
      <c r="DQ85" s="678"/>
      <c r="DR85" s="678"/>
      <c r="DS85" s="678"/>
      <c r="DT85" s="678"/>
      <c r="DU85" s="678" t="s">
        <v>3550</v>
      </c>
      <c r="DV85" s="678" t="s">
        <v>3550</v>
      </c>
      <c r="DW85" s="678"/>
      <c r="DX85" s="678"/>
      <c r="DY85" s="678"/>
      <c r="DZ85" s="678"/>
      <c r="EA85" s="678"/>
      <c r="EB85" s="678"/>
      <c r="EC85" s="678"/>
    </row>
    <row r="86">
      <c r="A86" s="706" t="s">
        <v>348</v>
      </c>
      <c r="B86" s="669">
        <f t="shared" ref="B86:G86" si="132">COUNTIF($P86:$ADO86,B$1)</f>
        <v>0</v>
      </c>
      <c r="C86" s="669">
        <f t="shared" si="132"/>
        <v>3</v>
      </c>
      <c r="D86" s="669">
        <f t="shared" si="132"/>
        <v>8</v>
      </c>
      <c r="E86" s="669">
        <f t="shared" si="132"/>
        <v>27</v>
      </c>
      <c r="F86" s="669">
        <f t="shared" si="132"/>
        <v>0</v>
      </c>
      <c r="G86" s="669">
        <f t="shared" si="132"/>
        <v>0</v>
      </c>
      <c r="H86" s="670">
        <f t="shared" si="110"/>
        <v>37</v>
      </c>
      <c r="I86" s="669" t="str">
        <f>IFERROR(__xludf.DUMMYFUNCTION("if(sum(B86:G86)=0,"""",SPARKLINE(B86:G86,{""charttype"",""line"";""color"",""lightgrey"";""linewidth"",2}))"),"")</f>
        <v/>
      </c>
      <c r="J86" s="671" t="str">
        <f t="shared" ref="J86:O86" si="133">IFERROR(REPT("|",round(COUNTIF($P86:$ADO86,J$1)/$H86*10,0)),"")</f>
        <v/>
      </c>
      <c r="K86" s="672" t="str">
        <f t="shared" si="133"/>
        <v>|</v>
      </c>
      <c r="L86" s="672" t="str">
        <f t="shared" si="133"/>
        <v>||</v>
      </c>
      <c r="M86" s="673" t="str">
        <f t="shared" si="133"/>
        <v>|||||||</v>
      </c>
      <c r="N86" s="674" t="str">
        <f t="shared" si="133"/>
        <v/>
      </c>
      <c r="O86" s="675" t="str">
        <f t="shared" si="133"/>
        <v/>
      </c>
      <c r="P86" s="676"/>
      <c r="Q86" s="9"/>
      <c r="R86" s="9"/>
      <c r="S86" s="677" t="s">
        <v>3552</v>
      </c>
      <c r="T86" s="677"/>
      <c r="U86" s="677" t="s">
        <v>3551</v>
      </c>
      <c r="V86" s="9"/>
      <c r="W86" s="677" t="s">
        <v>3552</v>
      </c>
      <c r="X86" s="9"/>
      <c r="Y86" s="9"/>
      <c r="Z86" s="677" t="s">
        <v>3552</v>
      </c>
      <c r="AA86" s="9"/>
      <c r="AB86" s="9"/>
      <c r="AC86" s="9"/>
      <c r="AD86" s="677" t="s">
        <v>3552</v>
      </c>
      <c r="AE86" s="677" t="s">
        <v>3551</v>
      </c>
      <c r="AF86" s="9"/>
      <c r="AG86" s="677" t="s">
        <v>3552</v>
      </c>
      <c r="AH86" s="9"/>
      <c r="AI86" s="9"/>
      <c r="AJ86" s="677" t="s">
        <v>3552</v>
      </c>
      <c r="AK86" s="677" t="s">
        <v>3552</v>
      </c>
      <c r="AL86" s="9"/>
      <c r="AM86" s="9"/>
      <c r="AN86" s="9"/>
      <c r="AO86" s="9"/>
      <c r="AP86" s="9"/>
      <c r="AQ86" s="677" t="s">
        <v>3551</v>
      </c>
      <c r="AR86" s="9"/>
      <c r="AS86" s="9"/>
      <c r="AT86" s="9"/>
      <c r="AU86" s="9"/>
      <c r="AV86" s="9"/>
      <c r="AW86" s="9"/>
      <c r="AX86" s="9"/>
      <c r="AY86" s="9"/>
      <c r="AZ86" s="9"/>
      <c r="BA86" s="9"/>
      <c r="BB86" s="677" t="s">
        <v>3552</v>
      </c>
      <c r="BC86" s="9"/>
      <c r="BD86" s="677" t="s">
        <v>3552</v>
      </c>
      <c r="BE86" s="9"/>
      <c r="BF86" s="677" t="s">
        <v>3552</v>
      </c>
      <c r="BG86" s="676"/>
      <c r="BH86" s="678" t="s">
        <v>3552</v>
      </c>
      <c r="BI86" s="678" t="s">
        <v>3552</v>
      </c>
      <c r="BJ86" s="676"/>
      <c r="BK86" s="678" t="s">
        <v>3552</v>
      </c>
      <c r="BL86" s="676"/>
      <c r="BM86" s="676"/>
      <c r="BN86" s="678" t="s">
        <v>3552</v>
      </c>
      <c r="BO86" s="676"/>
      <c r="BP86" s="678" t="s">
        <v>3552</v>
      </c>
      <c r="BQ86" s="676"/>
      <c r="BR86" s="678" t="s">
        <v>3552</v>
      </c>
      <c r="BS86" s="678" t="s">
        <v>3551</v>
      </c>
      <c r="BT86" s="676"/>
      <c r="BU86" s="678"/>
      <c r="BV86" s="678" t="s">
        <v>3552</v>
      </c>
      <c r="BW86" s="678" t="s">
        <v>3551</v>
      </c>
      <c r="BX86" s="676"/>
      <c r="BY86" s="676"/>
      <c r="BZ86" s="676"/>
      <c r="CA86" s="676"/>
      <c r="CB86" s="676"/>
      <c r="CC86" s="676"/>
      <c r="CD86" s="678" t="s">
        <v>3552</v>
      </c>
      <c r="CE86" s="676"/>
      <c r="CF86" s="676"/>
      <c r="CG86" s="678" t="s">
        <v>3552</v>
      </c>
      <c r="CH86" s="676"/>
      <c r="CI86" s="676"/>
      <c r="CJ86" s="676"/>
      <c r="CK86" s="678" t="s">
        <v>3552</v>
      </c>
      <c r="CL86" s="678" t="s">
        <v>3552</v>
      </c>
      <c r="CM86" s="676"/>
      <c r="CN86" s="676"/>
      <c r="CO86" s="676"/>
      <c r="CP86" s="676"/>
      <c r="CQ86" s="676"/>
      <c r="CR86" s="678" t="s">
        <v>3552</v>
      </c>
      <c r="CS86" s="678" t="s">
        <v>3552</v>
      </c>
      <c r="CT86" s="678"/>
      <c r="CU86" s="678" t="s">
        <v>3552</v>
      </c>
      <c r="CV86" s="678"/>
      <c r="CW86" s="678"/>
      <c r="CX86" s="678"/>
      <c r="CY86" s="678" t="s">
        <v>3550</v>
      </c>
      <c r="CZ86" s="678"/>
      <c r="DA86" s="678"/>
      <c r="DB86" s="678"/>
      <c r="DC86" s="678" t="s">
        <v>3551</v>
      </c>
      <c r="DD86" s="678" t="s">
        <v>3552</v>
      </c>
      <c r="DE86" s="678"/>
      <c r="DF86" s="678"/>
      <c r="DG86" s="678"/>
      <c r="DH86" s="678"/>
      <c r="DI86" s="678"/>
      <c r="DJ86" s="678" t="s">
        <v>3551</v>
      </c>
      <c r="DK86" s="678"/>
      <c r="DL86" s="678"/>
      <c r="DM86" s="678"/>
      <c r="DN86" s="678" t="s">
        <v>3552</v>
      </c>
      <c r="DO86" s="678"/>
      <c r="DP86" s="678"/>
      <c r="DQ86" s="678"/>
      <c r="DR86" s="678"/>
      <c r="DS86" s="678"/>
      <c r="DT86" s="678"/>
      <c r="DU86" s="678" t="s">
        <v>3550</v>
      </c>
      <c r="DV86" s="678" t="s">
        <v>3550</v>
      </c>
      <c r="DW86" s="678"/>
      <c r="DX86" s="678"/>
      <c r="DY86" s="678"/>
      <c r="DZ86" s="678" t="s">
        <v>3551</v>
      </c>
      <c r="EA86" s="678"/>
      <c r="EB86" s="678"/>
      <c r="EC86" s="678"/>
    </row>
    <row r="87">
      <c r="A87" s="708" t="s">
        <v>351</v>
      </c>
      <c r="B87" s="709"/>
      <c r="C87" s="709"/>
      <c r="D87" s="709"/>
      <c r="E87" s="709"/>
      <c r="F87" s="709"/>
      <c r="G87" s="709"/>
      <c r="H87" s="710"/>
      <c r="I87" s="709"/>
      <c r="J87" s="709"/>
      <c r="K87" s="711"/>
      <c r="L87" s="711"/>
      <c r="M87" s="712"/>
      <c r="N87" s="713"/>
      <c r="O87" s="714"/>
      <c r="P87" s="667"/>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667"/>
      <c r="BH87" s="667"/>
      <c r="BI87" s="667"/>
      <c r="BJ87" s="667"/>
      <c r="BK87" s="667"/>
      <c r="BL87" s="667"/>
      <c r="BM87" s="667"/>
      <c r="BN87" s="667"/>
      <c r="BO87" s="667"/>
      <c r="BP87" s="667"/>
      <c r="BQ87" s="667"/>
      <c r="BR87" s="667"/>
      <c r="BS87" s="667"/>
      <c r="BT87" s="667"/>
      <c r="BU87" s="667"/>
      <c r="BV87" s="667"/>
      <c r="BW87" s="667"/>
      <c r="BX87" s="667"/>
      <c r="BY87" s="667"/>
      <c r="BZ87" s="667"/>
      <c r="CA87" s="667"/>
      <c r="CB87" s="667"/>
      <c r="CC87" s="667"/>
      <c r="CD87" s="667"/>
      <c r="CE87" s="667"/>
      <c r="CF87" s="667"/>
      <c r="CG87" s="667"/>
      <c r="CH87" s="667"/>
      <c r="CI87" s="667"/>
      <c r="CJ87" s="667"/>
      <c r="CK87" s="667"/>
      <c r="CL87" s="667"/>
      <c r="CM87" s="667"/>
      <c r="CN87" s="667"/>
      <c r="CO87" s="667"/>
      <c r="CP87" s="667"/>
      <c r="CQ87" s="667"/>
      <c r="CR87" s="667"/>
      <c r="CS87" s="667"/>
      <c r="CT87" s="667"/>
      <c r="CU87" s="667"/>
      <c r="CV87" s="667"/>
      <c r="CW87" s="667"/>
      <c r="CX87" s="667"/>
      <c r="CY87" s="667"/>
      <c r="CZ87" s="667"/>
      <c r="DA87" s="667"/>
      <c r="DB87" s="667"/>
      <c r="DC87" s="667"/>
      <c r="DD87" s="667"/>
      <c r="DE87" s="667"/>
      <c r="DF87" s="667"/>
      <c r="DG87" s="667"/>
      <c r="DH87" s="667"/>
      <c r="DI87" s="667"/>
      <c r="DJ87" s="667"/>
      <c r="DK87" s="667"/>
      <c r="DL87" s="667"/>
      <c r="DM87" s="667"/>
      <c r="DN87" s="667"/>
      <c r="DO87" s="667"/>
      <c r="DP87" s="667"/>
      <c r="DQ87" s="667"/>
      <c r="DR87" s="667"/>
      <c r="DS87" s="667"/>
      <c r="DT87" s="667"/>
      <c r="DU87" s="667"/>
      <c r="DV87" s="667"/>
      <c r="DW87" s="667"/>
      <c r="DX87" s="667"/>
      <c r="DY87" s="667"/>
      <c r="DZ87" s="667"/>
      <c r="EA87" s="667"/>
      <c r="EB87" s="667"/>
      <c r="EC87" s="667"/>
    </row>
    <row r="88">
      <c r="A88" s="706" t="s">
        <v>352</v>
      </c>
      <c r="B88" s="669">
        <f t="shared" ref="B88:G88" si="134">COUNTIF($P88:$ADO88,B$1)</f>
        <v>0</v>
      </c>
      <c r="C88" s="669">
        <f t="shared" si="134"/>
        <v>6</v>
      </c>
      <c r="D88" s="669">
        <f t="shared" si="134"/>
        <v>16</v>
      </c>
      <c r="E88" s="669">
        <f t="shared" si="134"/>
        <v>4</v>
      </c>
      <c r="F88" s="669">
        <f t="shared" si="134"/>
        <v>0</v>
      </c>
      <c r="G88" s="669">
        <f t="shared" si="134"/>
        <v>0</v>
      </c>
      <c r="H88" s="670">
        <f t="shared" ref="H88:H91" si="137">COUNTA(P88:ADO88)</f>
        <v>25</v>
      </c>
      <c r="I88" s="669" t="str">
        <f>IFERROR(__xludf.DUMMYFUNCTION("if(sum(B88:G88)=0,"""",SPARKLINE(B88:G88,{""charttype"",""line"";""color"",""lightgrey"";""linewidth"",2}))"),"")</f>
        <v/>
      </c>
      <c r="J88" s="671" t="str">
        <f t="shared" ref="J88:O88" si="135">IFERROR(REPT("|",round(COUNTIF($P88:$ADO88,J$1)/$H88*10,0)),"")</f>
        <v/>
      </c>
      <c r="K88" s="672" t="str">
        <f t="shared" si="135"/>
        <v>||</v>
      </c>
      <c r="L88" s="672" t="str">
        <f t="shared" si="135"/>
        <v>||||||</v>
      </c>
      <c r="M88" s="673" t="str">
        <f t="shared" si="135"/>
        <v>||</v>
      </c>
      <c r="N88" s="674" t="str">
        <f t="shared" si="135"/>
        <v/>
      </c>
      <c r="O88" s="675" t="str">
        <f t="shared" si="135"/>
        <v/>
      </c>
      <c r="P88" s="676"/>
      <c r="Q88" s="677" t="s">
        <v>3552</v>
      </c>
      <c r="R88" s="9"/>
      <c r="S88" s="677" t="s">
        <v>3551</v>
      </c>
      <c r="T88" s="677"/>
      <c r="U88" s="677" t="s">
        <v>3551</v>
      </c>
      <c r="V88" s="9"/>
      <c r="W88" s="677" t="s">
        <v>3551</v>
      </c>
      <c r="X88" s="9"/>
      <c r="Y88" s="9"/>
      <c r="Z88" s="677" t="s">
        <v>3551</v>
      </c>
      <c r="AA88" s="677" t="s">
        <v>3551</v>
      </c>
      <c r="AB88" s="9"/>
      <c r="AC88" s="9"/>
      <c r="AD88" s="677" t="s">
        <v>3551</v>
      </c>
      <c r="AE88" s="677" t="s">
        <v>3551</v>
      </c>
      <c r="AF88" s="9"/>
      <c r="AG88" s="9"/>
      <c r="AH88" s="9"/>
      <c r="AI88" s="677" t="s">
        <v>3552</v>
      </c>
      <c r="AJ88" s="677" t="s">
        <v>3551</v>
      </c>
      <c r="AK88" s="9"/>
      <c r="AL88" s="9"/>
      <c r="AM88" s="9"/>
      <c r="AN88" s="9"/>
      <c r="AO88" s="9"/>
      <c r="AP88" s="9"/>
      <c r="AQ88" s="677" t="s">
        <v>3551</v>
      </c>
      <c r="AR88" s="9"/>
      <c r="AS88" s="9"/>
      <c r="AT88" s="9"/>
      <c r="AU88" s="677" t="s">
        <v>3551</v>
      </c>
      <c r="AV88" s="9"/>
      <c r="AW88" s="9"/>
      <c r="AX88" s="9"/>
      <c r="AY88" s="9"/>
      <c r="AZ88" s="9"/>
      <c r="BA88" s="9"/>
      <c r="BB88" s="9"/>
      <c r="BC88" s="9"/>
      <c r="BD88" s="677" t="s">
        <v>3551</v>
      </c>
      <c r="BE88" s="9"/>
      <c r="BF88" s="9"/>
      <c r="BG88" s="676"/>
      <c r="BH88" s="678" t="s">
        <v>3551</v>
      </c>
      <c r="BI88" s="676"/>
      <c r="BJ88" s="678" t="s">
        <v>3552</v>
      </c>
      <c r="BK88" s="676"/>
      <c r="BL88" s="676"/>
      <c r="BM88" s="676"/>
      <c r="BN88" s="678" t="s">
        <v>3551</v>
      </c>
      <c r="BO88" s="676"/>
      <c r="BP88" s="676"/>
      <c r="BQ88" s="676"/>
      <c r="BR88" s="678" t="s">
        <v>3551</v>
      </c>
      <c r="BS88" s="676"/>
      <c r="BT88" s="676"/>
      <c r="BU88" s="676"/>
      <c r="BV88" s="676"/>
      <c r="BW88" s="676"/>
      <c r="BX88" s="676"/>
      <c r="BY88" s="676"/>
      <c r="BZ88" s="676"/>
      <c r="CA88" s="676"/>
      <c r="CB88" s="676"/>
      <c r="CC88" s="676"/>
      <c r="CD88" s="676"/>
      <c r="CE88" s="676"/>
      <c r="CF88" s="676"/>
      <c r="CG88" s="676"/>
      <c r="CH88" s="676"/>
      <c r="CI88" s="676"/>
      <c r="CJ88" s="676"/>
      <c r="CK88" s="676"/>
      <c r="CL88" s="676"/>
      <c r="CM88" s="676"/>
      <c r="CN88" s="676"/>
      <c r="CO88" s="676"/>
      <c r="CP88" s="676"/>
      <c r="CQ88" s="676"/>
      <c r="CR88" s="678" t="s">
        <v>3551</v>
      </c>
      <c r="CS88" s="678"/>
      <c r="CT88" s="678"/>
      <c r="CU88" s="678"/>
      <c r="CV88" s="678"/>
      <c r="CW88" s="678"/>
      <c r="CX88" s="678"/>
      <c r="CY88" s="678" t="s">
        <v>3550</v>
      </c>
      <c r="CZ88" s="678"/>
      <c r="DA88" s="678"/>
      <c r="DB88" s="678"/>
      <c r="DC88" s="678" t="s">
        <v>3550</v>
      </c>
      <c r="DD88" s="678"/>
      <c r="DE88" s="678"/>
      <c r="DF88" s="678"/>
      <c r="DG88" s="678"/>
      <c r="DH88" s="678" t="s">
        <v>3550</v>
      </c>
      <c r="DI88" s="678" t="s">
        <v>3550</v>
      </c>
      <c r="DJ88" s="678"/>
      <c r="DK88" s="678"/>
      <c r="DL88" s="678"/>
      <c r="DM88" s="678"/>
      <c r="DN88" s="678"/>
      <c r="DO88" s="678"/>
      <c r="DP88" s="678"/>
      <c r="DQ88" s="678"/>
      <c r="DR88" s="678"/>
      <c r="DS88" s="678"/>
      <c r="DT88" s="678"/>
      <c r="DU88" s="678" t="s">
        <v>3550</v>
      </c>
      <c r="DV88" s="678" t="s">
        <v>3550</v>
      </c>
      <c r="DW88" s="678"/>
      <c r="DX88" s="678"/>
      <c r="DY88" s="678"/>
      <c r="DZ88" s="678" t="s">
        <v>3552</v>
      </c>
      <c r="EA88" s="678"/>
      <c r="EB88" s="678"/>
      <c r="EC88" s="678"/>
    </row>
    <row r="89">
      <c r="A89" s="706" t="s">
        <v>356</v>
      </c>
      <c r="B89" s="669">
        <f t="shared" ref="B89:G89" si="136">COUNTIF($P89:$ADO89,B$1)</f>
        <v>0</v>
      </c>
      <c r="C89" s="669">
        <f t="shared" si="136"/>
        <v>1</v>
      </c>
      <c r="D89" s="669">
        <f t="shared" si="136"/>
        <v>9</v>
      </c>
      <c r="E89" s="669">
        <f t="shared" si="136"/>
        <v>30</v>
      </c>
      <c r="F89" s="669">
        <f t="shared" si="136"/>
        <v>26</v>
      </c>
      <c r="G89" s="669">
        <f t="shared" si="136"/>
        <v>1</v>
      </c>
      <c r="H89" s="670">
        <f t="shared" si="137"/>
        <v>67</v>
      </c>
      <c r="I89" s="669" t="str">
        <f>IFERROR(__xludf.DUMMYFUNCTION("if(sum(B89:G89)=0,"""",SPARKLINE(B89:G89,{""charttype"",""line"";""color"",""lightgrey"";""linewidth"",2}))"),"")</f>
        <v/>
      </c>
      <c r="J89" s="671" t="str">
        <f t="shared" ref="J89:O89" si="138">IFERROR(REPT("|",round(COUNTIF($P89:$ADO89,J$1)/$H89*10,0)),"")</f>
        <v/>
      </c>
      <c r="K89" s="672" t="str">
        <f t="shared" si="138"/>
        <v/>
      </c>
      <c r="L89" s="672" t="str">
        <f t="shared" si="138"/>
        <v>|</v>
      </c>
      <c r="M89" s="673" t="str">
        <f t="shared" si="138"/>
        <v>||||</v>
      </c>
      <c r="N89" s="674" t="str">
        <f t="shared" si="138"/>
        <v>||||</v>
      </c>
      <c r="O89" s="675" t="str">
        <f t="shared" si="138"/>
        <v/>
      </c>
      <c r="P89" s="676"/>
      <c r="Q89" s="677" t="s">
        <v>3553</v>
      </c>
      <c r="R89" s="9"/>
      <c r="S89" s="677" t="s">
        <v>3551</v>
      </c>
      <c r="T89" s="677"/>
      <c r="U89" s="677" t="s">
        <v>3552</v>
      </c>
      <c r="V89" s="9"/>
      <c r="W89" s="677" t="s">
        <v>3553</v>
      </c>
      <c r="X89" s="9"/>
      <c r="Y89" s="677" t="s">
        <v>3553</v>
      </c>
      <c r="Z89" s="677" t="s">
        <v>3553</v>
      </c>
      <c r="AA89" s="677"/>
      <c r="AB89" s="677" t="s">
        <v>3553</v>
      </c>
      <c r="AC89" s="9"/>
      <c r="AD89" s="677" t="s">
        <v>3553</v>
      </c>
      <c r="AE89" s="677" t="s">
        <v>3552</v>
      </c>
      <c r="AF89" s="9"/>
      <c r="AG89" s="677" t="s">
        <v>3552</v>
      </c>
      <c r="AH89" s="677" t="s">
        <v>3553</v>
      </c>
      <c r="AI89" s="9"/>
      <c r="AJ89" s="9"/>
      <c r="AK89" s="677" t="s">
        <v>3552</v>
      </c>
      <c r="AL89" s="9"/>
      <c r="AM89" s="9"/>
      <c r="AN89" s="9"/>
      <c r="AO89" s="9"/>
      <c r="AP89" s="677" t="s">
        <v>3552</v>
      </c>
      <c r="AQ89" s="677" t="s">
        <v>3553</v>
      </c>
      <c r="AR89" s="9"/>
      <c r="AS89" s="677" t="s">
        <v>3553</v>
      </c>
      <c r="AT89" s="677" t="s">
        <v>3553</v>
      </c>
      <c r="AU89" s="677" t="s">
        <v>3553</v>
      </c>
      <c r="AV89" s="677" t="s">
        <v>3552</v>
      </c>
      <c r="AW89" s="677" t="s">
        <v>3552</v>
      </c>
      <c r="AX89" s="677" t="s">
        <v>3553</v>
      </c>
      <c r="AY89" s="9"/>
      <c r="AZ89" s="9"/>
      <c r="BA89" s="677" t="s">
        <v>3553</v>
      </c>
      <c r="BB89" s="677" t="s">
        <v>3552</v>
      </c>
      <c r="BC89" s="677" t="s">
        <v>3553</v>
      </c>
      <c r="BD89" s="677" t="s">
        <v>3552</v>
      </c>
      <c r="BE89" s="677" t="s">
        <v>3553</v>
      </c>
      <c r="BF89" s="677" t="s">
        <v>3552</v>
      </c>
      <c r="BG89" s="678"/>
      <c r="BH89" s="678" t="s">
        <v>3552</v>
      </c>
      <c r="BI89" s="678" t="s">
        <v>3552</v>
      </c>
      <c r="BJ89" s="678" t="s">
        <v>3551</v>
      </c>
      <c r="BK89" s="678" t="s">
        <v>3554</v>
      </c>
      <c r="BL89" s="678"/>
      <c r="BM89" s="678"/>
      <c r="BN89" s="678" t="s">
        <v>3552</v>
      </c>
      <c r="BO89" s="678"/>
      <c r="BP89" s="678" t="s">
        <v>3552</v>
      </c>
      <c r="BQ89" s="678"/>
      <c r="BR89" s="678" t="s">
        <v>3553</v>
      </c>
      <c r="BS89" s="678" t="s">
        <v>3551</v>
      </c>
      <c r="BT89" s="678" t="s">
        <v>3553</v>
      </c>
      <c r="BU89" s="678" t="s">
        <v>3551</v>
      </c>
      <c r="BV89" s="678" t="s">
        <v>3552</v>
      </c>
      <c r="BW89" s="678" t="s">
        <v>3551</v>
      </c>
      <c r="BX89" s="678"/>
      <c r="BY89" s="678"/>
      <c r="BZ89" s="678" t="s">
        <v>3553</v>
      </c>
      <c r="CA89" s="678"/>
      <c r="CB89" s="678"/>
      <c r="CC89" s="678" t="s">
        <v>3553</v>
      </c>
      <c r="CD89" s="678" t="s">
        <v>3552</v>
      </c>
      <c r="CE89" s="678" t="s">
        <v>3552</v>
      </c>
      <c r="CF89" s="678" t="s">
        <v>3552</v>
      </c>
      <c r="CG89" s="678" t="s">
        <v>3552</v>
      </c>
      <c r="CH89" s="678" t="s">
        <v>3553</v>
      </c>
      <c r="CI89" s="678" t="s">
        <v>3552</v>
      </c>
      <c r="CJ89" s="678"/>
      <c r="CK89" s="678" t="s">
        <v>3552</v>
      </c>
      <c r="CL89" s="678" t="s">
        <v>3552</v>
      </c>
      <c r="CM89" s="678" t="s">
        <v>3551</v>
      </c>
      <c r="CN89" s="678"/>
      <c r="CO89" s="678" t="s">
        <v>3552</v>
      </c>
      <c r="CP89" s="678"/>
      <c r="CQ89" s="678" t="s">
        <v>3552</v>
      </c>
      <c r="CR89" s="678" t="s">
        <v>3552</v>
      </c>
      <c r="CS89" s="678" t="s">
        <v>3553</v>
      </c>
      <c r="CT89" s="678"/>
      <c r="CU89" s="678" t="s">
        <v>3551</v>
      </c>
      <c r="CV89" s="678" t="s">
        <v>3552</v>
      </c>
      <c r="CW89" s="678"/>
      <c r="CX89" s="678" t="s">
        <v>3552</v>
      </c>
      <c r="CY89" s="678" t="s">
        <v>3553</v>
      </c>
      <c r="CZ89" s="678"/>
      <c r="DA89" s="678"/>
      <c r="DB89" s="678" t="s">
        <v>3551</v>
      </c>
      <c r="DC89" s="678" t="s">
        <v>3550</v>
      </c>
      <c r="DD89" s="678" t="s">
        <v>3551</v>
      </c>
      <c r="DE89" s="678" t="s">
        <v>3552</v>
      </c>
      <c r="DF89" s="678" t="s">
        <v>3553</v>
      </c>
      <c r="DG89" s="678"/>
      <c r="DH89" s="678" t="s">
        <v>3553</v>
      </c>
      <c r="DI89" s="678"/>
      <c r="DJ89" s="678"/>
      <c r="DK89" s="678"/>
      <c r="DL89" s="678"/>
      <c r="DM89" s="678"/>
      <c r="DN89" s="678"/>
      <c r="DO89" s="678"/>
      <c r="DP89" s="678"/>
      <c r="DQ89" s="678"/>
      <c r="DR89" s="678"/>
      <c r="DS89" s="678"/>
      <c r="DT89" s="678"/>
      <c r="DU89" s="678" t="s">
        <v>3553</v>
      </c>
      <c r="DV89" s="678" t="s">
        <v>3552</v>
      </c>
      <c r="DW89" s="678" t="s">
        <v>3552</v>
      </c>
      <c r="DX89" s="678"/>
      <c r="DY89" s="678"/>
      <c r="DZ89" s="678" t="s">
        <v>3553</v>
      </c>
      <c r="EA89" s="678"/>
      <c r="EB89" s="678"/>
      <c r="EC89" s="678"/>
    </row>
    <row r="90">
      <c r="A90" s="706" t="s">
        <v>362</v>
      </c>
      <c r="B90" s="669">
        <f t="shared" ref="B90:G90" si="139">COUNTIF($P90:$ADO90,B$1)</f>
        <v>0</v>
      </c>
      <c r="C90" s="669">
        <f t="shared" si="139"/>
        <v>1</v>
      </c>
      <c r="D90" s="669">
        <f t="shared" si="139"/>
        <v>15</v>
      </c>
      <c r="E90" s="669">
        <f t="shared" si="139"/>
        <v>13</v>
      </c>
      <c r="F90" s="669">
        <f t="shared" si="139"/>
        <v>2</v>
      </c>
      <c r="G90" s="669">
        <f t="shared" si="139"/>
        <v>1</v>
      </c>
      <c r="H90" s="670">
        <f t="shared" si="137"/>
        <v>32</v>
      </c>
      <c r="I90" s="669" t="str">
        <f>IFERROR(__xludf.DUMMYFUNCTION("if(sum(B90:G90)=0,"""",SPARKLINE(B90:G90,{""charttype"",""line"";""color"",""lightgrey"";""linewidth"",2}))"),"")</f>
        <v/>
      </c>
      <c r="J90" s="671" t="str">
        <f t="shared" ref="J90:O90" si="140">IFERROR(REPT("|",round(COUNTIF($P90:$ADO90,J$1)/$H90*10,0)),"")</f>
        <v/>
      </c>
      <c r="K90" s="672" t="str">
        <f t="shared" si="140"/>
        <v/>
      </c>
      <c r="L90" s="672" t="str">
        <f t="shared" si="140"/>
        <v>|||||</v>
      </c>
      <c r="M90" s="673" t="str">
        <f t="shared" si="140"/>
        <v>||||</v>
      </c>
      <c r="N90" s="674" t="str">
        <f t="shared" si="140"/>
        <v>|</v>
      </c>
      <c r="O90" s="675" t="str">
        <f t="shared" si="140"/>
        <v/>
      </c>
      <c r="P90" s="676"/>
      <c r="Q90" s="9"/>
      <c r="R90" s="9"/>
      <c r="S90" s="677" t="s">
        <v>3552</v>
      </c>
      <c r="T90" s="677"/>
      <c r="U90" s="677" t="s">
        <v>3551</v>
      </c>
      <c r="V90" s="9"/>
      <c r="W90" s="677" t="s">
        <v>3551</v>
      </c>
      <c r="X90" s="9"/>
      <c r="Y90" s="9"/>
      <c r="Z90" s="677" t="s">
        <v>3551</v>
      </c>
      <c r="AA90" s="677" t="s">
        <v>3551</v>
      </c>
      <c r="AB90" s="9"/>
      <c r="AC90" s="9"/>
      <c r="AD90" s="9"/>
      <c r="AE90" s="677" t="s">
        <v>3551</v>
      </c>
      <c r="AF90" s="9"/>
      <c r="AG90" s="677" t="s">
        <v>3551</v>
      </c>
      <c r="AH90" s="9"/>
      <c r="AI90" s="9"/>
      <c r="AJ90" s="677" t="s">
        <v>3552</v>
      </c>
      <c r="AK90" s="9"/>
      <c r="AL90" s="9"/>
      <c r="AM90" s="9"/>
      <c r="AN90" s="9"/>
      <c r="AO90" s="9"/>
      <c r="AP90" s="9"/>
      <c r="AQ90" s="677" t="s">
        <v>3552</v>
      </c>
      <c r="AR90" s="9"/>
      <c r="AS90" s="677" t="s">
        <v>3552</v>
      </c>
      <c r="AT90" s="677" t="s">
        <v>3552</v>
      </c>
      <c r="AU90" s="9"/>
      <c r="AV90" s="9"/>
      <c r="AW90" s="9"/>
      <c r="AX90" s="677" t="s">
        <v>3552</v>
      </c>
      <c r="AY90" s="9"/>
      <c r="AZ90" s="9"/>
      <c r="BA90" s="9"/>
      <c r="BB90" s="9"/>
      <c r="BC90" s="9"/>
      <c r="BD90" s="9"/>
      <c r="BE90" s="9"/>
      <c r="BF90" s="677" t="s">
        <v>3551</v>
      </c>
      <c r="BG90" s="676"/>
      <c r="BH90" s="676"/>
      <c r="BI90" s="676"/>
      <c r="BJ90" s="678" t="s">
        <v>3551</v>
      </c>
      <c r="BK90" s="676"/>
      <c r="BL90" s="676"/>
      <c r="BM90" s="676"/>
      <c r="BN90" s="678" t="s">
        <v>3551</v>
      </c>
      <c r="BO90" s="678" t="s">
        <v>3552</v>
      </c>
      <c r="BP90" s="676"/>
      <c r="BQ90" s="676"/>
      <c r="BR90" s="678" t="s">
        <v>3552</v>
      </c>
      <c r="BS90" s="676"/>
      <c r="BT90" s="676"/>
      <c r="BU90" s="676"/>
      <c r="BV90" s="676"/>
      <c r="BW90" s="676"/>
      <c r="BX90" s="676"/>
      <c r="BY90" s="676"/>
      <c r="BZ90" s="676"/>
      <c r="CA90" s="676"/>
      <c r="CB90" s="676"/>
      <c r="CC90" s="676"/>
      <c r="CD90" s="676"/>
      <c r="CE90" s="676"/>
      <c r="CF90" s="676"/>
      <c r="CG90" s="676"/>
      <c r="CH90" s="676"/>
      <c r="CI90" s="676"/>
      <c r="CJ90" s="676"/>
      <c r="CK90" s="676"/>
      <c r="CL90" s="676"/>
      <c r="CM90" s="676"/>
      <c r="CN90" s="676"/>
      <c r="CO90" s="676"/>
      <c r="CP90" s="678"/>
      <c r="CQ90" s="678" t="s">
        <v>3552</v>
      </c>
      <c r="CR90" s="678" t="s">
        <v>3551</v>
      </c>
      <c r="CS90" s="678" t="s">
        <v>3552</v>
      </c>
      <c r="CT90" s="678"/>
      <c r="CU90" s="678"/>
      <c r="CV90" s="678"/>
      <c r="CW90" s="678"/>
      <c r="CX90" s="678"/>
      <c r="CY90" s="678" t="s">
        <v>3551</v>
      </c>
      <c r="CZ90" s="678" t="s">
        <v>3551</v>
      </c>
      <c r="DA90" s="678"/>
      <c r="DB90" s="678"/>
      <c r="DC90" s="678" t="s">
        <v>3550</v>
      </c>
      <c r="DD90" s="678" t="s">
        <v>3551</v>
      </c>
      <c r="DE90" s="678" t="s">
        <v>3551</v>
      </c>
      <c r="DF90" s="678"/>
      <c r="DG90" s="678"/>
      <c r="DH90" s="678" t="s">
        <v>3553</v>
      </c>
      <c r="DI90" s="678"/>
      <c r="DJ90" s="678"/>
      <c r="DK90" s="678"/>
      <c r="DL90" s="678" t="s">
        <v>3554</v>
      </c>
      <c r="DM90" s="678"/>
      <c r="DN90" s="678" t="s">
        <v>3553</v>
      </c>
      <c r="DO90" s="678"/>
      <c r="DP90" s="678"/>
      <c r="DQ90" s="678"/>
      <c r="DR90" s="678" t="s">
        <v>3552</v>
      </c>
      <c r="DS90" s="678"/>
      <c r="DT90" s="678"/>
      <c r="DU90" s="678" t="s">
        <v>3551</v>
      </c>
      <c r="DV90" s="678" t="s">
        <v>3552</v>
      </c>
      <c r="DW90" s="678"/>
      <c r="DX90" s="678"/>
      <c r="DY90" s="678"/>
      <c r="DZ90" s="678" t="s">
        <v>3552</v>
      </c>
      <c r="EA90" s="678"/>
      <c r="EB90" s="678"/>
      <c r="EC90" s="678"/>
    </row>
    <row r="91">
      <c r="A91" s="706" t="s">
        <v>371</v>
      </c>
      <c r="B91" s="669">
        <f t="shared" ref="B91:G91" si="141">COUNTIF($P91:$ADO91,B$1)</f>
        <v>0</v>
      </c>
      <c r="C91" s="669">
        <f t="shared" si="141"/>
        <v>6</v>
      </c>
      <c r="D91" s="669">
        <f t="shared" si="141"/>
        <v>13</v>
      </c>
      <c r="E91" s="669">
        <f t="shared" si="141"/>
        <v>2</v>
      </c>
      <c r="F91" s="669">
        <f t="shared" si="141"/>
        <v>0</v>
      </c>
      <c r="G91" s="669">
        <f t="shared" si="141"/>
        <v>0</v>
      </c>
      <c r="H91" s="670">
        <f t="shared" si="137"/>
        <v>21</v>
      </c>
      <c r="I91" s="669" t="str">
        <f>IFERROR(__xludf.DUMMYFUNCTION("if(sum(B91:G91)=0,"""",SPARKLINE(B91:G91,{""charttype"",""line"";""color"",""lightgrey"";""linewidth"",2}))"),"")</f>
        <v/>
      </c>
      <c r="J91" s="671" t="str">
        <f t="shared" ref="J91:O91" si="142">IFERROR(REPT("|",round(COUNTIF($P91:$ADO91,J$1)/$H91*10,0)),"")</f>
        <v/>
      </c>
      <c r="K91" s="672" t="str">
        <f t="shared" si="142"/>
        <v>|||</v>
      </c>
      <c r="L91" s="672" t="str">
        <f t="shared" si="142"/>
        <v>||||||</v>
      </c>
      <c r="M91" s="673" t="str">
        <f t="shared" si="142"/>
        <v>|</v>
      </c>
      <c r="N91" s="674" t="str">
        <f t="shared" si="142"/>
        <v/>
      </c>
      <c r="O91" s="675" t="str">
        <f t="shared" si="142"/>
        <v/>
      </c>
      <c r="P91" s="676"/>
      <c r="Q91" s="9"/>
      <c r="R91" s="9"/>
      <c r="S91" s="677" t="s">
        <v>3551</v>
      </c>
      <c r="T91" s="677"/>
      <c r="U91" s="677" t="s">
        <v>3551</v>
      </c>
      <c r="V91" s="677" t="s">
        <v>3551</v>
      </c>
      <c r="W91" s="677" t="s">
        <v>3552</v>
      </c>
      <c r="X91" s="9"/>
      <c r="Y91" s="9"/>
      <c r="Z91" s="677" t="s">
        <v>3551</v>
      </c>
      <c r="AA91" s="9"/>
      <c r="AB91" s="9"/>
      <c r="AC91" s="9"/>
      <c r="AD91" s="9"/>
      <c r="AE91" s="677" t="s">
        <v>3551</v>
      </c>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676"/>
      <c r="BH91" s="676"/>
      <c r="BI91" s="676"/>
      <c r="BJ91" s="678" t="s">
        <v>3551</v>
      </c>
      <c r="BK91" s="676"/>
      <c r="BL91" s="676"/>
      <c r="BM91" s="676"/>
      <c r="BN91" s="678" t="s">
        <v>3551</v>
      </c>
      <c r="BO91" s="676"/>
      <c r="BP91" s="676"/>
      <c r="BQ91" s="676"/>
      <c r="BR91" s="678" t="s">
        <v>3551</v>
      </c>
      <c r="BS91" s="676"/>
      <c r="BT91" s="676"/>
      <c r="BU91" s="676"/>
      <c r="BV91" s="676"/>
      <c r="BW91" s="676"/>
      <c r="BX91" s="676"/>
      <c r="BY91" s="676"/>
      <c r="BZ91" s="676"/>
      <c r="CA91" s="676"/>
      <c r="CB91" s="676"/>
      <c r="CC91" s="676"/>
      <c r="CD91" s="676"/>
      <c r="CE91" s="676"/>
      <c r="CF91" s="676"/>
      <c r="CG91" s="676"/>
      <c r="CH91" s="676"/>
      <c r="CI91" s="676"/>
      <c r="CJ91" s="676"/>
      <c r="CK91" s="676"/>
      <c r="CL91" s="676"/>
      <c r="CM91" s="676"/>
      <c r="CN91" s="676"/>
      <c r="CO91" s="676"/>
      <c r="CP91" s="678"/>
      <c r="CQ91" s="678" t="s">
        <v>3551</v>
      </c>
      <c r="CR91" s="678" t="s">
        <v>3551</v>
      </c>
      <c r="CS91" s="678"/>
      <c r="CT91" s="678"/>
      <c r="CU91" s="678"/>
      <c r="CV91" s="678"/>
      <c r="CW91" s="678"/>
      <c r="CX91" s="678"/>
      <c r="CY91" s="678" t="s">
        <v>3550</v>
      </c>
      <c r="CZ91" s="678" t="s">
        <v>3550</v>
      </c>
      <c r="DA91" s="678"/>
      <c r="DB91" s="678"/>
      <c r="DC91" s="678" t="s">
        <v>3550</v>
      </c>
      <c r="DD91" s="678" t="s">
        <v>3550</v>
      </c>
      <c r="DE91" s="678" t="s">
        <v>3551</v>
      </c>
      <c r="DF91" s="678"/>
      <c r="DG91" s="678"/>
      <c r="DH91" s="678" t="s">
        <v>3551</v>
      </c>
      <c r="DI91" s="678" t="s">
        <v>3551</v>
      </c>
      <c r="DJ91" s="678"/>
      <c r="DK91" s="678"/>
      <c r="DL91" s="678"/>
      <c r="DM91" s="678"/>
      <c r="DN91" s="678"/>
      <c r="DO91" s="678"/>
      <c r="DP91" s="678"/>
      <c r="DQ91" s="678"/>
      <c r="DR91" s="678"/>
      <c r="DS91" s="678"/>
      <c r="DT91" s="678"/>
      <c r="DU91" s="678" t="s">
        <v>3550</v>
      </c>
      <c r="DV91" s="678" t="s">
        <v>3550</v>
      </c>
      <c r="DW91" s="678"/>
      <c r="DX91" s="678"/>
      <c r="DY91" s="678"/>
      <c r="DZ91" s="678" t="s">
        <v>3552</v>
      </c>
      <c r="EA91" s="678"/>
      <c r="EB91" s="678"/>
      <c r="EC91" s="678"/>
    </row>
    <row r="92">
      <c r="A92" s="708" t="s">
        <v>375</v>
      </c>
      <c r="B92" s="709"/>
      <c r="C92" s="709"/>
      <c r="D92" s="709"/>
      <c r="E92" s="709"/>
      <c r="F92" s="709"/>
      <c r="G92" s="709"/>
      <c r="H92" s="710"/>
      <c r="I92" s="709"/>
      <c r="J92" s="709"/>
      <c r="K92" s="711"/>
      <c r="L92" s="711"/>
      <c r="M92" s="712"/>
      <c r="N92" s="713"/>
      <c r="O92" s="714"/>
      <c r="P92" s="667"/>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667"/>
      <c r="BH92" s="667"/>
      <c r="BI92" s="667"/>
      <c r="BJ92" s="667"/>
      <c r="BK92" s="667"/>
      <c r="BL92" s="667"/>
      <c r="BM92" s="667"/>
      <c r="BN92" s="667"/>
      <c r="BO92" s="667"/>
      <c r="BP92" s="667"/>
      <c r="BQ92" s="667"/>
      <c r="BR92" s="667"/>
      <c r="BS92" s="667"/>
      <c r="BT92" s="667"/>
      <c r="BU92" s="667"/>
      <c r="BV92" s="667"/>
      <c r="BW92" s="667"/>
      <c r="BX92" s="667"/>
      <c r="BY92" s="667"/>
      <c r="BZ92" s="667"/>
      <c r="CA92" s="667"/>
      <c r="CB92" s="667"/>
      <c r="CC92" s="667"/>
      <c r="CD92" s="667"/>
      <c r="CE92" s="667"/>
      <c r="CF92" s="667"/>
      <c r="CG92" s="667"/>
      <c r="CH92" s="667"/>
      <c r="CI92" s="667"/>
      <c r="CJ92" s="667"/>
      <c r="CK92" s="667"/>
      <c r="CL92" s="667"/>
      <c r="CM92" s="667"/>
      <c r="CN92" s="667"/>
      <c r="CO92" s="667"/>
      <c r="CP92" s="667"/>
      <c r="CQ92" s="667"/>
      <c r="CR92" s="667"/>
      <c r="CS92" s="667"/>
      <c r="CT92" s="667"/>
      <c r="CU92" s="667"/>
      <c r="CV92" s="667"/>
      <c r="CW92" s="667"/>
      <c r="CX92" s="667"/>
      <c r="CY92" s="667"/>
      <c r="CZ92" s="667"/>
      <c r="DA92" s="667"/>
      <c r="DB92" s="667"/>
      <c r="DC92" s="667"/>
      <c r="DD92" s="667"/>
      <c r="DE92" s="667"/>
      <c r="DF92" s="667"/>
      <c r="DG92" s="667"/>
      <c r="DH92" s="667"/>
      <c r="DI92" s="667"/>
      <c r="DJ92" s="667"/>
      <c r="DK92" s="667"/>
      <c r="DL92" s="667"/>
      <c r="DM92" s="667"/>
      <c r="DN92" s="667"/>
      <c r="DO92" s="667"/>
      <c r="DP92" s="667"/>
      <c r="DQ92" s="667"/>
      <c r="DR92" s="667"/>
      <c r="DS92" s="667"/>
      <c r="DT92" s="667"/>
      <c r="DU92" s="667"/>
      <c r="DV92" s="667"/>
      <c r="DW92" s="667"/>
      <c r="DX92" s="667"/>
      <c r="DY92" s="667"/>
      <c r="DZ92" s="667"/>
      <c r="EA92" s="667"/>
      <c r="EB92" s="667"/>
      <c r="EC92" s="667"/>
    </row>
    <row r="93">
      <c r="A93" s="706" t="s">
        <v>3647</v>
      </c>
      <c r="B93" s="669">
        <f t="shared" ref="B93:G93" si="143">COUNTIF($P93:$ADO93,B$1)</f>
        <v>0</v>
      </c>
      <c r="C93" s="669">
        <f t="shared" si="143"/>
        <v>5</v>
      </c>
      <c r="D93" s="669">
        <f t="shared" si="143"/>
        <v>6</v>
      </c>
      <c r="E93" s="669">
        <f t="shared" si="143"/>
        <v>0</v>
      </c>
      <c r="F93" s="669">
        <f t="shared" si="143"/>
        <v>0</v>
      </c>
      <c r="G93" s="669">
        <f t="shared" si="143"/>
        <v>0</v>
      </c>
      <c r="H93" s="670">
        <f>COUNTA(P93:ADO93)</f>
        <v>11</v>
      </c>
      <c r="I93" s="669" t="str">
        <f>IFERROR(__xludf.DUMMYFUNCTION("if(sum(B93:G93)=0,"""",SPARKLINE(B93:G93,{""charttype"",""line"";""color"",""lightgrey"";""linewidth"",2}))"),"")</f>
        <v/>
      </c>
      <c r="J93" s="671" t="str">
        <f t="shared" ref="J93:O93" si="144">IFERROR(REPT("|",round(COUNTIF($P93:$ADO93,J$1)/$H93*10,0)),"")</f>
        <v/>
      </c>
      <c r="K93" s="672" t="str">
        <f t="shared" si="144"/>
        <v>|||||</v>
      </c>
      <c r="L93" s="672" t="str">
        <f t="shared" si="144"/>
        <v>|||||</v>
      </c>
      <c r="M93" s="673" t="str">
        <f t="shared" si="144"/>
        <v/>
      </c>
      <c r="N93" s="674" t="str">
        <f t="shared" si="144"/>
        <v/>
      </c>
      <c r="O93" s="675" t="str">
        <f t="shared" si="144"/>
        <v/>
      </c>
      <c r="P93" s="676"/>
      <c r="Q93" s="9"/>
      <c r="R93" s="9"/>
      <c r="S93" s="677" t="s">
        <v>3551</v>
      </c>
      <c r="T93" s="677"/>
      <c r="U93" s="677" t="s">
        <v>3551</v>
      </c>
      <c r="V93" s="677" t="s">
        <v>3551</v>
      </c>
      <c r="W93" s="9"/>
      <c r="X93" s="9"/>
      <c r="Y93" s="9"/>
      <c r="Z93" s="677" t="s">
        <v>3551</v>
      </c>
      <c r="AA93" s="9"/>
      <c r="AB93" s="9"/>
      <c r="AC93" s="9"/>
      <c r="AD93" s="9"/>
      <c r="AE93" s="677" t="s">
        <v>3551</v>
      </c>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676"/>
      <c r="BH93" s="676"/>
      <c r="BI93" s="676"/>
      <c r="BJ93" s="676"/>
      <c r="BK93" s="676"/>
      <c r="BL93" s="676"/>
      <c r="BM93" s="676"/>
      <c r="BN93" s="676"/>
      <c r="BO93" s="676"/>
      <c r="BP93" s="676"/>
      <c r="BQ93" s="676"/>
      <c r="BR93" s="676"/>
      <c r="BS93" s="676"/>
      <c r="BT93" s="676"/>
      <c r="BU93" s="676"/>
      <c r="BV93" s="676"/>
      <c r="BW93" s="676"/>
      <c r="BX93" s="676"/>
      <c r="BY93" s="676"/>
      <c r="BZ93" s="676"/>
      <c r="CA93" s="676"/>
      <c r="CB93" s="676"/>
      <c r="CC93" s="676"/>
      <c r="CD93" s="676"/>
      <c r="CE93" s="676"/>
      <c r="CF93" s="676"/>
      <c r="CG93" s="676"/>
      <c r="CH93" s="676"/>
      <c r="CI93" s="676"/>
      <c r="CJ93" s="676"/>
      <c r="CK93" s="676"/>
      <c r="CL93" s="676"/>
      <c r="CM93" s="676"/>
      <c r="CN93" s="676"/>
      <c r="CO93" s="676"/>
      <c r="CP93" s="678" t="s">
        <v>3550</v>
      </c>
      <c r="CQ93" s="678" t="s">
        <v>3551</v>
      </c>
      <c r="CR93" s="678"/>
      <c r="CS93" s="678"/>
      <c r="CT93" s="678"/>
      <c r="CU93" s="678"/>
      <c r="CV93" s="678"/>
      <c r="CW93" s="678"/>
      <c r="CX93" s="678"/>
      <c r="CY93" s="678" t="s">
        <v>3550</v>
      </c>
      <c r="CZ93" s="678"/>
      <c r="DA93" s="678"/>
      <c r="DB93" s="678"/>
      <c r="DC93" s="678" t="s">
        <v>3550</v>
      </c>
      <c r="DD93" s="678"/>
      <c r="DE93" s="678"/>
      <c r="DF93" s="678"/>
      <c r="DG93" s="678"/>
      <c r="DH93" s="678"/>
      <c r="DI93" s="678"/>
      <c r="DJ93" s="678"/>
      <c r="DK93" s="678"/>
      <c r="DL93" s="678"/>
      <c r="DM93" s="678"/>
      <c r="DN93" s="678"/>
      <c r="DO93" s="678"/>
      <c r="DP93" s="678"/>
      <c r="DQ93" s="678"/>
      <c r="DR93" s="678"/>
      <c r="DS93" s="678"/>
      <c r="DT93" s="678"/>
      <c r="DU93" s="678" t="s">
        <v>3550</v>
      </c>
      <c r="DV93" s="678" t="s">
        <v>3550</v>
      </c>
      <c r="DW93" s="678"/>
      <c r="DX93" s="678"/>
      <c r="DY93" s="678"/>
      <c r="DZ93" s="678"/>
      <c r="EA93" s="678"/>
      <c r="EB93" s="678"/>
      <c r="EC93" s="678"/>
    </row>
    <row r="94">
      <c r="A94" s="705" t="s">
        <v>379</v>
      </c>
      <c r="B94" s="698"/>
      <c r="C94" s="698"/>
      <c r="D94" s="698"/>
      <c r="E94" s="698"/>
      <c r="F94" s="698"/>
      <c r="G94" s="698"/>
      <c r="H94" s="699"/>
      <c r="I94" s="698"/>
      <c r="J94" s="698"/>
      <c r="K94" s="700"/>
      <c r="L94" s="700"/>
      <c r="M94" s="701"/>
      <c r="N94" s="702"/>
      <c r="O94" s="703"/>
      <c r="P94" s="667"/>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667"/>
      <c r="BH94" s="667"/>
      <c r="BI94" s="667"/>
      <c r="BJ94" s="667"/>
      <c r="BK94" s="667"/>
      <c r="BL94" s="667"/>
      <c r="BM94" s="667"/>
      <c r="BN94" s="667"/>
      <c r="BO94" s="667"/>
      <c r="BP94" s="667"/>
      <c r="BQ94" s="667"/>
      <c r="BR94" s="667"/>
      <c r="BS94" s="667"/>
      <c r="BT94" s="667"/>
      <c r="BU94" s="667"/>
      <c r="BV94" s="667"/>
      <c r="BW94" s="667"/>
      <c r="BX94" s="667"/>
      <c r="BY94" s="667"/>
      <c r="BZ94" s="667"/>
      <c r="CA94" s="667"/>
      <c r="CB94" s="667"/>
      <c r="CC94" s="667"/>
      <c r="CD94" s="667"/>
      <c r="CE94" s="667"/>
      <c r="CF94" s="667"/>
      <c r="CG94" s="667"/>
      <c r="CH94" s="667"/>
      <c r="CI94" s="667"/>
      <c r="CJ94" s="667"/>
      <c r="CK94" s="667"/>
      <c r="CL94" s="667"/>
      <c r="CM94" s="667"/>
      <c r="CN94" s="667"/>
      <c r="CO94" s="667"/>
      <c r="CP94" s="667"/>
      <c r="CQ94" s="667"/>
      <c r="CR94" s="667"/>
      <c r="CS94" s="667"/>
      <c r="CT94" s="667"/>
      <c r="CU94" s="667"/>
      <c r="CV94" s="667"/>
      <c r="CW94" s="667"/>
      <c r="CX94" s="667"/>
      <c r="CY94" s="667"/>
      <c r="CZ94" s="667"/>
      <c r="DA94" s="667"/>
      <c r="DB94" s="667"/>
      <c r="DC94" s="667"/>
      <c r="DD94" s="667"/>
      <c r="DE94" s="667"/>
      <c r="DF94" s="667"/>
      <c r="DG94" s="667"/>
      <c r="DH94" s="667"/>
      <c r="DI94" s="667"/>
      <c r="DJ94" s="667"/>
      <c r="DK94" s="667"/>
      <c r="DL94" s="667"/>
      <c r="DM94" s="667"/>
      <c r="DN94" s="667"/>
      <c r="DO94" s="667"/>
      <c r="DP94" s="667"/>
      <c r="DQ94" s="667"/>
      <c r="DR94" s="667"/>
      <c r="DS94" s="667"/>
      <c r="DT94" s="667"/>
      <c r="DU94" s="667"/>
      <c r="DV94" s="667"/>
      <c r="DW94" s="667"/>
      <c r="DX94" s="667"/>
      <c r="DY94" s="667"/>
      <c r="DZ94" s="667"/>
      <c r="EA94" s="667"/>
      <c r="EB94" s="667"/>
      <c r="EC94" s="667"/>
    </row>
    <row r="95">
      <c r="A95" s="706" t="s">
        <v>3648</v>
      </c>
      <c r="B95" s="669">
        <f t="shared" ref="B95:G95" si="145">COUNTIF($P95:$ADO95,B$1)</f>
        <v>0</v>
      </c>
      <c r="C95" s="669">
        <f t="shared" si="145"/>
        <v>0</v>
      </c>
      <c r="D95" s="669">
        <f t="shared" si="145"/>
        <v>7</v>
      </c>
      <c r="E95" s="669">
        <f t="shared" si="145"/>
        <v>30</v>
      </c>
      <c r="F95" s="669">
        <f t="shared" si="145"/>
        <v>2</v>
      </c>
      <c r="G95" s="669">
        <f t="shared" si="145"/>
        <v>0</v>
      </c>
      <c r="H95" s="670">
        <f>COUNTA(P95:ADO95)</f>
        <v>39</v>
      </c>
      <c r="I95" s="669" t="str">
        <f>IFERROR(__xludf.DUMMYFUNCTION("if(sum(B95:G95)=0,"""",SPARKLINE(B95:G95,{""charttype"",""line"";""color"",""lightgrey"";""linewidth"",2}))"),"")</f>
        <v/>
      </c>
      <c r="J95" s="671" t="str">
        <f t="shared" ref="J95:O95" si="146">IFERROR(REPT("|",round(COUNTIF($P95:$ADO95,J$1)/$H95*10,0)),"")</f>
        <v/>
      </c>
      <c r="K95" s="672" t="str">
        <f t="shared" si="146"/>
        <v/>
      </c>
      <c r="L95" s="672" t="str">
        <f t="shared" si="146"/>
        <v>||</v>
      </c>
      <c r="M95" s="673" t="str">
        <f t="shared" si="146"/>
        <v>||||||||</v>
      </c>
      <c r="N95" s="674" t="str">
        <f t="shared" si="146"/>
        <v>|</v>
      </c>
      <c r="O95" s="675" t="str">
        <f t="shared" si="146"/>
        <v/>
      </c>
      <c r="P95" s="678"/>
      <c r="Q95" s="677" t="s">
        <v>3552</v>
      </c>
      <c r="R95" s="677"/>
      <c r="S95" s="677" t="s">
        <v>3552</v>
      </c>
      <c r="T95" s="677"/>
      <c r="U95" s="677" t="s">
        <v>3552</v>
      </c>
      <c r="V95" s="677"/>
      <c r="W95" s="677"/>
      <c r="X95" s="677"/>
      <c r="Y95" s="677"/>
      <c r="Z95" s="677" t="s">
        <v>3552</v>
      </c>
      <c r="AA95" s="677"/>
      <c r="AB95" s="677" t="s">
        <v>3552</v>
      </c>
      <c r="AC95" s="677"/>
      <c r="AD95" s="677"/>
      <c r="AE95" s="677" t="s">
        <v>3552</v>
      </c>
      <c r="AF95" s="677"/>
      <c r="AG95" s="677" t="s">
        <v>3552</v>
      </c>
      <c r="AH95" s="677"/>
      <c r="AI95" s="677" t="s">
        <v>3553</v>
      </c>
      <c r="AJ95" s="677"/>
      <c r="AK95" s="677" t="s">
        <v>3552</v>
      </c>
      <c r="AL95" s="677"/>
      <c r="AM95" s="677"/>
      <c r="AN95" s="677"/>
      <c r="AO95" s="677"/>
      <c r="AP95" s="677" t="s">
        <v>3552</v>
      </c>
      <c r="AQ95" s="677"/>
      <c r="AR95" s="677"/>
      <c r="AS95" s="677" t="s">
        <v>3552</v>
      </c>
      <c r="AT95" s="677"/>
      <c r="AU95" s="677"/>
      <c r="AV95" s="677"/>
      <c r="AW95" s="677"/>
      <c r="AX95" s="677" t="s">
        <v>3552</v>
      </c>
      <c r="AY95" s="677"/>
      <c r="AZ95" s="677"/>
      <c r="BA95" s="677"/>
      <c r="BB95" s="677"/>
      <c r="BC95" s="677" t="s">
        <v>3552</v>
      </c>
      <c r="BD95" s="677" t="s">
        <v>3552</v>
      </c>
      <c r="BE95" s="677"/>
      <c r="BF95" s="677" t="s">
        <v>3552</v>
      </c>
      <c r="BG95" s="678" t="s">
        <v>3553</v>
      </c>
      <c r="BH95" s="678" t="s">
        <v>3552</v>
      </c>
      <c r="BI95" s="678"/>
      <c r="BJ95" s="678" t="s">
        <v>3551</v>
      </c>
      <c r="BK95" s="678" t="s">
        <v>3552</v>
      </c>
      <c r="BL95" s="678"/>
      <c r="BM95" s="678" t="s">
        <v>3551</v>
      </c>
      <c r="BN95" s="678" t="s">
        <v>3552</v>
      </c>
      <c r="BO95" s="678"/>
      <c r="BP95" s="678" t="s">
        <v>3552</v>
      </c>
      <c r="BQ95" s="678"/>
      <c r="BR95" s="678" t="s">
        <v>3552</v>
      </c>
      <c r="BS95" s="678" t="s">
        <v>3551</v>
      </c>
      <c r="BT95" s="678"/>
      <c r="BU95" s="678"/>
      <c r="BV95" s="678" t="s">
        <v>3552</v>
      </c>
      <c r="BW95" s="678"/>
      <c r="BX95" s="678"/>
      <c r="BY95" s="678"/>
      <c r="BZ95" s="678" t="s">
        <v>3552</v>
      </c>
      <c r="CA95" s="678"/>
      <c r="CB95" s="678"/>
      <c r="CC95" s="678"/>
      <c r="CD95" s="678" t="s">
        <v>3552</v>
      </c>
      <c r="CE95" s="678"/>
      <c r="CF95" s="678"/>
      <c r="CG95" s="678"/>
      <c r="CH95" s="678"/>
      <c r="CI95" s="678"/>
      <c r="CJ95" s="678"/>
      <c r="CK95" s="678"/>
      <c r="CL95" s="678"/>
      <c r="CM95" s="678"/>
      <c r="CN95" s="678"/>
      <c r="CO95" s="678"/>
      <c r="CP95" s="678"/>
      <c r="CQ95" s="678" t="s">
        <v>3551</v>
      </c>
      <c r="CR95" s="678" t="s">
        <v>3552</v>
      </c>
      <c r="CS95" s="678"/>
      <c r="CT95" s="678"/>
      <c r="CU95" s="678"/>
      <c r="CV95" s="678"/>
      <c r="CW95" s="678"/>
      <c r="CX95" s="678"/>
      <c r="CY95" s="678" t="s">
        <v>3551</v>
      </c>
      <c r="CZ95" s="678"/>
      <c r="DA95" s="678"/>
      <c r="DB95" s="678"/>
      <c r="DC95" s="678" t="s">
        <v>3551</v>
      </c>
      <c r="DD95" s="678" t="s">
        <v>3552</v>
      </c>
      <c r="DE95" s="678"/>
      <c r="DF95" s="678" t="s">
        <v>3552</v>
      </c>
      <c r="DG95" s="678"/>
      <c r="DH95" s="678"/>
      <c r="DI95" s="678"/>
      <c r="DJ95" s="678"/>
      <c r="DK95" s="678" t="s">
        <v>3552</v>
      </c>
      <c r="DL95" s="678" t="s">
        <v>3552</v>
      </c>
      <c r="DM95" s="678"/>
      <c r="DN95" s="678"/>
      <c r="DO95" s="678"/>
      <c r="DP95" s="678"/>
      <c r="DQ95" s="678"/>
      <c r="DR95" s="678" t="s">
        <v>3552</v>
      </c>
      <c r="DS95" s="678"/>
      <c r="DT95" s="678"/>
      <c r="DU95" s="678" t="s">
        <v>3551</v>
      </c>
      <c r="DV95" s="678" t="s">
        <v>3552</v>
      </c>
      <c r="DW95" s="678" t="s">
        <v>3552</v>
      </c>
      <c r="DX95" s="678"/>
      <c r="DY95" s="678"/>
      <c r="DZ95" s="678"/>
      <c r="EA95" s="678"/>
      <c r="EB95" s="678"/>
      <c r="EC95" s="678"/>
    </row>
    <row r="96">
      <c r="A96" s="708" t="s">
        <v>386</v>
      </c>
      <c r="B96" s="709"/>
      <c r="C96" s="709"/>
      <c r="D96" s="709"/>
      <c r="E96" s="709"/>
      <c r="F96" s="709"/>
      <c r="G96" s="709"/>
      <c r="H96" s="710"/>
      <c r="I96" s="709"/>
      <c r="J96" s="709"/>
      <c r="K96" s="711"/>
      <c r="L96" s="711"/>
      <c r="M96" s="712"/>
      <c r="N96" s="713"/>
      <c r="O96" s="714"/>
      <c r="P96" s="667"/>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667"/>
      <c r="BH96" s="667"/>
      <c r="BI96" s="667"/>
      <c r="BJ96" s="667"/>
      <c r="BK96" s="667"/>
      <c r="BL96" s="667"/>
      <c r="BM96" s="667"/>
      <c r="BN96" s="667"/>
      <c r="BO96" s="667"/>
      <c r="BP96" s="667"/>
      <c r="BQ96" s="667"/>
      <c r="BR96" s="667"/>
      <c r="BS96" s="667"/>
      <c r="BT96" s="667"/>
      <c r="BU96" s="667"/>
      <c r="BV96" s="667"/>
      <c r="BW96" s="667"/>
      <c r="BX96" s="667"/>
      <c r="BY96" s="667"/>
      <c r="BZ96" s="667"/>
      <c r="CA96" s="667"/>
      <c r="CB96" s="667"/>
      <c r="CC96" s="667"/>
      <c r="CD96" s="667"/>
      <c r="CE96" s="667"/>
      <c r="CF96" s="667"/>
      <c r="CG96" s="667"/>
      <c r="CH96" s="667"/>
      <c r="CI96" s="667"/>
      <c r="CJ96" s="667"/>
      <c r="CK96" s="667"/>
      <c r="CL96" s="667"/>
      <c r="CM96" s="667"/>
      <c r="CN96" s="667"/>
      <c r="CO96" s="667"/>
      <c r="CP96" s="667"/>
      <c r="CQ96" s="667"/>
      <c r="CR96" s="667"/>
      <c r="CS96" s="667"/>
      <c r="CT96" s="667"/>
      <c r="CU96" s="667"/>
      <c r="CV96" s="667"/>
      <c r="CW96" s="667"/>
      <c r="CX96" s="667"/>
      <c r="CY96" s="667"/>
      <c r="CZ96" s="667"/>
      <c r="DA96" s="667"/>
      <c r="DB96" s="667"/>
      <c r="DC96" s="667"/>
      <c r="DD96" s="667"/>
      <c r="DE96" s="667"/>
      <c r="DF96" s="667"/>
      <c r="DG96" s="667"/>
      <c r="DH96" s="667"/>
      <c r="DI96" s="667"/>
      <c r="DJ96" s="667"/>
      <c r="DK96" s="667"/>
      <c r="DL96" s="667"/>
      <c r="DM96" s="667"/>
      <c r="DN96" s="667"/>
      <c r="DO96" s="667"/>
      <c r="DP96" s="667"/>
      <c r="DQ96" s="667"/>
      <c r="DR96" s="667"/>
      <c r="DS96" s="667"/>
      <c r="DT96" s="667"/>
      <c r="DU96" s="667"/>
      <c r="DV96" s="667"/>
      <c r="DW96" s="667"/>
      <c r="DX96" s="667"/>
      <c r="DY96" s="667"/>
      <c r="DZ96" s="667"/>
      <c r="EA96" s="667"/>
      <c r="EB96" s="667"/>
      <c r="EC96" s="667"/>
    </row>
    <row r="97">
      <c r="A97" s="715" t="s">
        <v>3649</v>
      </c>
      <c r="B97" s="669">
        <f t="shared" ref="B97:G97" si="147">COUNTIF($P97:$ADO97,B$1)</f>
        <v>1</v>
      </c>
      <c r="C97" s="669">
        <f t="shared" si="147"/>
        <v>9</v>
      </c>
      <c r="D97" s="669">
        <f t="shared" si="147"/>
        <v>16</v>
      </c>
      <c r="E97" s="669">
        <f t="shared" si="147"/>
        <v>1</v>
      </c>
      <c r="F97" s="669">
        <f t="shared" si="147"/>
        <v>0</v>
      </c>
      <c r="G97" s="669">
        <f t="shared" si="147"/>
        <v>0</v>
      </c>
      <c r="H97" s="670">
        <f t="shared" ref="H97:H101" si="150">COUNTA(P97:ADO97)</f>
        <v>27</v>
      </c>
      <c r="I97" s="669" t="str">
        <f>IFERROR(__xludf.DUMMYFUNCTION("if(sum(B97:G97)=0,"""",SPARKLINE(B97:G97,{""charttype"",""line"";""color"",""lightgrey"";""linewidth"",2}))"),"")</f>
        <v/>
      </c>
      <c r="J97" s="671" t="str">
        <f t="shared" ref="J97:O97" si="148">IFERROR(REPT("|",round(COUNTIF($P97:$ADO97,J$1)/$H97*10,0)),"")</f>
        <v/>
      </c>
      <c r="K97" s="672" t="str">
        <f t="shared" si="148"/>
        <v>|||</v>
      </c>
      <c r="L97" s="672" t="str">
        <f t="shared" si="148"/>
        <v>||||||</v>
      </c>
      <c r="M97" s="673" t="str">
        <f t="shared" si="148"/>
        <v/>
      </c>
      <c r="N97" s="674" t="str">
        <f t="shared" si="148"/>
        <v/>
      </c>
      <c r="O97" s="675" t="str">
        <f t="shared" si="148"/>
        <v/>
      </c>
      <c r="P97" s="676"/>
      <c r="Q97" s="9"/>
      <c r="R97" s="9"/>
      <c r="S97" s="677" t="s">
        <v>3551</v>
      </c>
      <c r="T97" s="677"/>
      <c r="U97" s="677" t="s">
        <v>3551</v>
      </c>
      <c r="V97" s="677" t="s">
        <v>3551</v>
      </c>
      <c r="W97" s="677" t="s">
        <v>3551</v>
      </c>
      <c r="X97" s="9"/>
      <c r="Y97" s="9"/>
      <c r="Z97" s="677" t="s">
        <v>3551</v>
      </c>
      <c r="AA97" s="9"/>
      <c r="AB97" s="9"/>
      <c r="AC97" s="9"/>
      <c r="AD97" s="9"/>
      <c r="AE97" s="677" t="s">
        <v>3551</v>
      </c>
      <c r="AF97" s="9"/>
      <c r="AG97" s="9"/>
      <c r="AH97" s="9"/>
      <c r="AI97" s="9"/>
      <c r="AJ97" s="9"/>
      <c r="AK97" s="677" t="s">
        <v>3551</v>
      </c>
      <c r="AL97" s="9"/>
      <c r="AM97" s="9"/>
      <c r="AN97" s="9"/>
      <c r="AO97" s="9"/>
      <c r="AP97" s="9"/>
      <c r="AQ97" s="677" t="s">
        <v>3550</v>
      </c>
      <c r="AR97" s="9"/>
      <c r="AS97" s="9"/>
      <c r="AT97" s="9"/>
      <c r="AU97" s="9"/>
      <c r="AV97" s="9"/>
      <c r="AW97" s="9"/>
      <c r="AX97" s="9"/>
      <c r="AY97" s="677" t="s">
        <v>3549</v>
      </c>
      <c r="AZ97" s="9"/>
      <c r="BA97" s="9"/>
      <c r="BB97" s="9"/>
      <c r="BC97" s="9"/>
      <c r="BD97" s="9"/>
      <c r="BE97" s="9"/>
      <c r="BF97" s="677" t="s">
        <v>3551</v>
      </c>
      <c r="BG97" s="676"/>
      <c r="BH97" s="678" t="s">
        <v>3551</v>
      </c>
      <c r="BI97" s="678" t="s">
        <v>3551</v>
      </c>
      <c r="BJ97" s="678" t="s">
        <v>3551</v>
      </c>
      <c r="BK97" s="676"/>
      <c r="BL97" s="676"/>
      <c r="BM97" s="676"/>
      <c r="BN97" s="678" t="s">
        <v>3551</v>
      </c>
      <c r="BO97" s="676"/>
      <c r="BP97" s="676"/>
      <c r="BQ97" s="676"/>
      <c r="BR97" s="676"/>
      <c r="BS97" s="678" t="s">
        <v>3550</v>
      </c>
      <c r="BT97" s="676"/>
      <c r="BU97" s="676"/>
      <c r="BV97" s="676"/>
      <c r="BW97" s="676"/>
      <c r="BX97" s="676"/>
      <c r="BY97" s="676"/>
      <c r="BZ97" s="676"/>
      <c r="CA97" s="676"/>
      <c r="CB97" s="676"/>
      <c r="CC97" s="676"/>
      <c r="CD97" s="676"/>
      <c r="CE97" s="676"/>
      <c r="CF97" s="676"/>
      <c r="CG97" s="676"/>
      <c r="CH97" s="678" t="s">
        <v>3552</v>
      </c>
      <c r="CI97" s="676"/>
      <c r="CJ97" s="676"/>
      <c r="CK97" s="676"/>
      <c r="CL97" s="676"/>
      <c r="CM97" s="676"/>
      <c r="CN97" s="676"/>
      <c r="CO97" s="676"/>
      <c r="CP97" s="678"/>
      <c r="CQ97" s="678" t="s">
        <v>3550</v>
      </c>
      <c r="CR97" s="678" t="s">
        <v>3550</v>
      </c>
      <c r="CS97" s="678"/>
      <c r="CT97" s="678"/>
      <c r="CU97" s="678"/>
      <c r="CV97" s="678"/>
      <c r="CW97" s="678"/>
      <c r="CX97" s="678"/>
      <c r="CY97" s="678" t="s">
        <v>3550</v>
      </c>
      <c r="CZ97" s="678"/>
      <c r="DA97" s="678"/>
      <c r="DB97" s="678"/>
      <c r="DC97" s="678" t="s">
        <v>3550</v>
      </c>
      <c r="DD97" s="678" t="s">
        <v>3550</v>
      </c>
      <c r="DE97" s="678" t="s">
        <v>3550</v>
      </c>
      <c r="DF97" s="678"/>
      <c r="DG97" s="678"/>
      <c r="DH97" s="678"/>
      <c r="DI97" s="678"/>
      <c r="DJ97" s="678" t="s">
        <v>3551</v>
      </c>
      <c r="DK97" s="678"/>
      <c r="DL97" s="678"/>
      <c r="DM97" s="678"/>
      <c r="DN97" s="678"/>
      <c r="DO97" s="678"/>
      <c r="DP97" s="678"/>
      <c r="DQ97" s="678"/>
      <c r="DR97" s="678"/>
      <c r="DS97" s="678"/>
      <c r="DT97" s="678"/>
      <c r="DU97" s="678" t="s">
        <v>3550</v>
      </c>
      <c r="DV97" s="678" t="s">
        <v>3551</v>
      </c>
      <c r="DW97" s="678"/>
      <c r="DX97" s="678" t="s">
        <v>3551</v>
      </c>
      <c r="DY97" s="678"/>
      <c r="DZ97" s="678" t="s">
        <v>3551</v>
      </c>
      <c r="EA97" s="678"/>
      <c r="EB97" s="678"/>
      <c r="EC97" s="678"/>
    </row>
    <row r="98">
      <c r="A98" s="706" t="s">
        <v>387</v>
      </c>
      <c r="B98" s="669">
        <f t="shared" ref="B98:G98" si="149">COUNTIF($P98:$ADO98,B$1)</f>
        <v>0</v>
      </c>
      <c r="C98" s="669">
        <f t="shared" si="149"/>
        <v>0</v>
      </c>
      <c r="D98" s="669">
        <f t="shared" si="149"/>
        <v>5</v>
      </c>
      <c r="E98" s="669">
        <f t="shared" si="149"/>
        <v>30</v>
      </c>
      <c r="F98" s="669">
        <f t="shared" si="149"/>
        <v>13</v>
      </c>
      <c r="G98" s="669">
        <f t="shared" si="149"/>
        <v>0</v>
      </c>
      <c r="H98" s="670">
        <f t="shared" si="150"/>
        <v>48</v>
      </c>
      <c r="I98" s="669" t="str">
        <f>IFERROR(__xludf.DUMMYFUNCTION("if(sum(B98:G98)=0,"""",SPARKLINE(B98:G98,{""charttype"",""line"";""color"",""lightgrey"";""linewidth"",2}))"),"")</f>
        <v/>
      </c>
      <c r="J98" s="671" t="str">
        <f t="shared" ref="J98:O98" si="151">IFERROR(REPT("|",round(COUNTIF($P98:$ADO98,J$1)/$H98*10,0)),"")</f>
        <v/>
      </c>
      <c r="K98" s="672" t="str">
        <f t="shared" si="151"/>
        <v/>
      </c>
      <c r="L98" s="672" t="str">
        <f t="shared" si="151"/>
        <v>|</v>
      </c>
      <c r="M98" s="673" t="str">
        <f t="shared" si="151"/>
        <v>||||||</v>
      </c>
      <c r="N98" s="674" t="str">
        <f t="shared" si="151"/>
        <v>|||</v>
      </c>
      <c r="O98" s="675" t="str">
        <f t="shared" si="151"/>
        <v/>
      </c>
      <c r="P98" s="676"/>
      <c r="Q98" s="677" t="s">
        <v>3553</v>
      </c>
      <c r="R98" s="9"/>
      <c r="S98" s="677" t="s">
        <v>3552</v>
      </c>
      <c r="T98" s="677"/>
      <c r="U98" s="677" t="s">
        <v>3552</v>
      </c>
      <c r="V98" s="677" t="s">
        <v>3552</v>
      </c>
      <c r="W98" s="677" t="s">
        <v>3553</v>
      </c>
      <c r="X98" s="9"/>
      <c r="Y98" s="9"/>
      <c r="Z98" s="677" t="s">
        <v>3553</v>
      </c>
      <c r="AA98" s="677"/>
      <c r="AB98" s="677" t="s">
        <v>3552</v>
      </c>
      <c r="AC98" s="9"/>
      <c r="AD98" s="677" t="s">
        <v>3552</v>
      </c>
      <c r="AE98" s="677" t="s">
        <v>3552</v>
      </c>
      <c r="AF98" s="677" t="s">
        <v>3552</v>
      </c>
      <c r="AG98" s="677" t="s">
        <v>3553</v>
      </c>
      <c r="AH98" s="677" t="s">
        <v>3552</v>
      </c>
      <c r="AI98" s="9"/>
      <c r="AJ98" s="677" t="s">
        <v>3552</v>
      </c>
      <c r="AK98" s="677" t="s">
        <v>3553</v>
      </c>
      <c r="AL98" s="9"/>
      <c r="AM98" s="9"/>
      <c r="AN98" s="9"/>
      <c r="AO98" s="9"/>
      <c r="AP98" s="677" t="s">
        <v>3553</v>
      </c>
      <c r="AQ98" s="677" t="s">
        <v>3551</v>
      </c>
      <c r="AR98" s="9"/>
      <c r="AS98" s="9"/>
      <c r="AT98" s="9"/>
      <c r="AU98" s="9"/>
      <c r="AV98" s="9"/>
      <c r="AW98" s="9"/>
      <c r="AX98" s="9"/>
      <c r="AY98" s="9"/>
      <c r="AZ98" s="9"/>
      <c r="BA98" s="677" t="s">
        <v>3551</v>
      </c>
      <c r="BB98" s="677" t="s">
        <v>3553</v>
      </c>
      <c r="BC98" s="677"/>
      <c r="BD98" s="677"/>
      <c r="BE98" s="677"/>
      <c r="BF98" s="677" t="s">
        <v>3553</v>
      </c>
      <c r="BG98" s="678"/>
      <c r="BH98" s="678" t="s">
        <v>3553</v>
      </c>
      <c r="BI98" s="678" t="s">
        <v>3553</v>
      </c>
      <c r="BJ98" s="678"/>
      <c r="BK98" s="678"/>
      <c r="BL98" s="678"/>
      <c r="BM98" s="678"/>
      <c r="BN98" s="678" t="s">
        <v>3552</v>
      </c>
      <c r="BO98" s="678"/>
      <c r="BP98" s="678" t="s">
        <v>3552</v>
      </c>
      <c r="BQ98" s="678"/>
      <c r="BR98" s="678"/>
      <c r="BS98" s="678" t="s">
        <v>3552</v>
      </c>
      <c r="BT98" s="678" t="s">
        <v>3552</v>
      </c>
      <c r="BU98" s="678"/>
      <c r="BV98" s="678" t="s">
        <v>3552</v>
      </c>
      <c r="BW98" s="678"/>
      <c r="BX98" s="678"/>
      <c r="BY98" s="678"/>
      <c r="BZ98" s="678"/>
      <c r="CA98" s="678"/>
      <c r="CB98" s="678"/>
      <c r="CC98" s="678" t="s">
        <v>3551</v>
      </c>
      <c r="CD98" s="678" t="s">
        <v>3553</v>
      </c>
      <c r="CE98" s="678" t="s">
        <v>3552</v>
      </c>
      <c r="CF98" s="678" t="s">
        <v>3552</v>
      </c>
      <c r="CG98" s="678"/>
      <c r="CH98" s="678"/>
      <c r="CI98" s="678"/>
      <c r="CJ98" s="678" t="s">
        <v>3553</v>
      </c>
      <c r="CK98" s="678"/>
      <c r="CL98" s="678"/>
      <c r="CM98" s="678"/>
      <c r="CN98" s="678"/>
      <c r="CO98" s="678"/>
      <c r="CP98" s="678"/>
      <c r="CQ98" s="678" t="s">
        <v>3552</v>
      </c>
      <c r="CR98" s="678" t="s">
        <v>3552</v>
      </c>
      <c r="CS98" s="678" t="s">
        <v>3552</v>
      </c>
      <c r="CT98" s="678"/>
      <c r="CU98" s="678"/>
      <c r="CV98" s="678"/>
      <c r="CW98" s="678"/>
      <c r="CX98" s="678"/>
      <c r="CY98" s="678" t="s">
        <v>3551</v>
      </c>
      <c r="CZ98" s="678"/>
      <c r="DA98" s="678"/>
      <c r="DB98" s="678"/>
      <c r="DC98" s="678" t="s">
        <v>3552</v>
      </c>
      <c r="DD98" s="678" t="s">
        <v>3552</v>
      </c>
      <c r="DE98" s="678"/>
      <c r="DF98" s="678"/>
      <c r="DG98" s="678" t="s">
        <v>3553</v>
      </c>
      <c r="DH98" s="678"/>
      <c r="DI98" s="678" t="s">
        <v>3552</v>
      </c>
      <c r="DJ98" s="678" t="s">
        <v>3552</v>
      </c>
      <c r="DK98" s="678"/>
      <c r="DL98" s="678" t="s">
        <v>3552</v>
      </c>
      <c r="DM98" s="678" t="s">
        <v>3552</v>
      </c>
      <c r="DN98" s="678"/>
      <c r="DO98" s="678"/>
      <c r="DP98" s="678"/>
      <c r="DQ98" s="678" t="s">
        <v>3552</v>
      </c>
      <c r="DR98" s="678"/>
      <c r="DS98" s="678"/>
      <c r="DT98" s="678" t="s">
        <v>3552</v>
      </c>
      <c r="DU98" s="678" t="s">
        <v>3551</v>
      </c>
      <c r="DV98" s="678" t="s">
        <v>3552</v>
      </c>
      <c r="DW98" s="678"/>
      <c r="DX98" s="678" t="s">
        <v>3552</v>
      </c>
      <c r="DY98" s="678"/>
      <c r="DZ98" s="678" t="s">
        <v>3552</v>
      </c>
      <c r="EA98" s="678"/>
      <c r="EB98" s="678"/>
      <c r="EC98" s="678"/>
    </row>
    <row r="99">
      <c r="A99" s="706" t="s">
        <v>392</v>
      </c>
      <c r="B99" s="669">
        <f t="shared" ref="B99:G99" si="152">COUNTIF($P99:$ADO99,B$1)</f>
        <v>25</v>
      </c>
      <c r="C99" s="669">
        <f t="shared" si="152"/>
        <v>5</v>
      </c>
      <c r="D99" s="669">
        <f t="shared" si="152"/>
        <v>6</v>
      </c>
      <c r="E99" s="669">
        <f t="shared" si="152"/>
        <v>11</v>
      </c>
      <c r="F99" s="669">
        <f t="shared" si="152"/>
        <v>0</v>
      </c>
      <c r="G99" s="669">
        <f t="shared" si="152"/>
        <v>0</v>
      </c>
      <c r="H99" s="670">
        <f t="shared" si="150"/>
        <v>47</v>
      </c>
      <c r="I99" s="669" t="str">
        <f>IFERROR(__xludf.DUMMYFUNCTION("if(sum(B99:G99)=0,"""",SPARKLINE(B99:G99,{""charttype"",""line"";""color"",""lightgrey"";""linewidth"",2}))"),"")</f>
        <v/>
      </c>
      <c r="J99" s="671" t="str">
        <f t="shared" ref="J99:O99" si="153">IFERROR(REPT("|",round(COUNTIF($P99:$ADO99,J$1)/$H99*10,0)),"")</f>
        <v>|||||</v>
      </c>
      <c r="K99" s="672" t="str">
        <f t="shared" si="153"/>
        <v>|</v>
      </c>
      <c r="L99" s="672" t="str">
        <f t="shared" si="153"/>
        <v>|</v>
      </c>
      <c r="M99" s="673" t="str">
        <f t="shared" si="153"/>
        <v>||</v>
      </c>
      <c r="N99" s="674" t="str">
        <f t="shared" si="153"/>
        <v/>
      </c>
      <c r="O99" s="675" t="str">
        <f t="shared" si="153"/>
        <v/>
      </c>
      <c r="P99" s="676"/>
      <c r="Q99" s="677" t="s">
        <v>3549</v>
      </c>
      <c r="R99" s="9"/>
      <c r="S99" s="677" t="s">
        <v>3551</v>
      </c>
      <c r="T99" s="677"/>
      <c r="U99" s="677" t="s">
        <v>3551</v>
      </c>
      <c r="V99" s="677" t="s">
        <v>3552</v>
      </c>
      <c r="W99" s="677" t="s">
        <v>3552</v>
      </c>
      <c r="X99" s="677" t="s">
        <v>3551</v>
      </c>
      <c r="Y99" s="9"/>
      <c r="Z99" s="677" t="s">
        <v>3549</v>
      </c>
      <c r="AA99" s="9"/>
      <c r="AB99" s="9"/>
      <c r="AC99" s="9"/>
      <c r="AD99" s="9"/>
      <c r="AE99" s="677" t="s">
        <v>3549</v>
      </c>
      <c r="AF99" s="9"/>
      <c r="AG99" s="9"/>
      <c r="AH99" s="677" t="s">
        <v>3550</v>
      </c>
      <c r="AI99" s="9"/>
      <c r="AJ99" s="9"/>
      <c r="AK99" s="677" t="s">
        <v>3552</v>
      </c>
      <c r="AL99" s="9"/>
      <c r="AM99" s="9"/>
      <c r="AN99" s="9"/>
      <c r="AO99" s="9"/>
      <c r="AP99" s="677" t="s">
        <v>3549</v>
      </c>
      <c r="AQ99" s="677" t="s">
        <v>3552</v>
      </c>
      <c r="AR99" s="677" t="s">
        <v>3552</v>
      </c>
      <c r="AS99" s="9"/>
      <c r="AT99" s="677" t="s">
        <v>3551</v>
      </c>
      <c r="AU99" s="677" t="s">
        <v>3550</v>
      </c>
      <c r="AV99" s="9"/>
      <c r="AW99" s="9"/>
      <c r="AX99" s="677" t="s">
        <v>3552</v>
      </c>
      <c r="AY99" s="9"/>
      <c r="AZ99" s="677" t="s">
        <v>3552</v>
      </c>
      <c r="BA99" s="677" t="s">
        <v>3550</v>
      </c>
      <c r="BB99" s="677"/>
      <c r="BC99" s="677"/>
      <c r="BD99" s="677"/>
      <c r="BE99" s="677"/>
      <c r="BF99" s="677" t="s">
        <v>3549</v>
      </c>
      <c r="BG99" s="678"/>
      <c r="BH99" s="678" t="s">
        <v>3549</v>
      </c>
      <c r="BI99" s="678" t="s">
        <v>3549</v>
      </c>
      <c r="BJ99" s="678"/>
      <c r="BK99" s="678"/>
      <c r="BL99" s="678" t="s">
        <v>3549</v>
      </c>
      <c r="BM99" s="678" t="s">
        <v>3549</v>
      </c>
      <c r="BN99" s="678" t="s">
        <v>3549</v>
      </c>
      <c r="BO99" s="678"/>
      <c r="BP99" s="678" t="s">
        <v>3552</v>
      </c>
      <c r="BQ99" s="678"/>
      <c r="BR99" s="678" t="s">
        <v>3549</v>
      </c>
      <c r="BS99" s="678" t="s">
        <v>3551</v>
      </c>
      <c r="BT99" s="678"/>
      <c r="BU99" s="678"/>
      <c r="BV99" s="678" t="s">
        <v>3552</v>
      </c>
      <c r="BW99" s="678"/>
      <c r="BX99" s="678"/>
      <c r="BY99" s="678"/>
      <c r="BZ99" s="678" t="s">
        <v>3549</v>
      </c>
      <c r="CA99" s="678" t="s">
        <v>3549</v>
      </c>
      <c r="CB99" s="678"/>
      <c r="CC99" s="678"/>
      <c r="CD99" s="678" t="s">
        <v>3552</v>
      </c>
      <c r="CE99" s="678" t="s">
        <v>3551</v>
      </c>
      <c r="CF99" s="678"/>
      <c r="CG99" s="678"/>
      <c r="CH99" s="678"/>
      <c r="CI99" s="678"/>
      <c r="CJ99" s="678"/>
      <c r="CK99" s="678"/>
      <c r="CL99" s="678"/>
      <c r="CM99" s="678"/>
      <c r="CN99" s="678"/>
      <c r="CO99" s="678" t="s">
        <v>3549</v>
      </c>
      <c r="CP99" s="678"/>
      <c r="CQ99" s="678" t="s">
        <v>3549</v>
      </c>
      <c r="CR99" s="678" t="s">
        <v>3549</v>
      </c>
      <c r="CS99" s="678" t="s">
        <v>3549</v>
      </c>
      <c r="CT99" s="678"/>
      <c r="CU99" s="678"/>
      <c r="CV99" s="678"/>
      <c r="CW99" s="678"/>
      <c r="CX99" s="678"/>
      <c r="CY99" s="678" t="s">
        <v>3549</v>
      </c>
      <c r="CZ99" s="678"/>
      <c r="DA99" s="678"/>
      <c r="DB99" s="678"/>
      <c r="DC99" s="678" t="s">
        <v>3550</v>
      </c>
      <c r="DD99" s="678" t="s">
        <v>3550</v>
      </c>
      <c r="DE99" s="678"/>
      <c r="DF99" s="678"/>
      <c r="DG99" s="678" t="s">
        <v>3549</v>
      </c>
      <c r="DH99" s="678"/>
      <c r="DI99" s="678" t="s">
        <v>3549</v>
      </c>
      <c r="DJ99" s="678" t="s">
        <v>3549</v>
      </c>
      <c r="DK99" s="678"/>
      <c r="DL99" s="678" t="s">
        <v>3549</v>
      </c>
      <c r="DM99" s="678"/>
      <c r="DN99" s="678"/>
      <c r="DO99" s="678"/>
      <c r="DP99" s="678"/>
      <c r="DQ99" s="678"/>
      <c r="DR99" s="678"/>
      <c r="DS99" s="678"/>
      <c r="DT99" s="678" t="s">
        <v>3549</v>
      </c>
      <c r="DU99" s="678" t="s">
        <v>3549</v>
      </c>
      <c r="DV99" s="678" t="s">
        <v>3552</v>
      </c>
      <c r="DW99" s="678"/>
      <c r="DX99" s="678"/>
      <c r="DY99" s="678"/>
      <c r="DZ99" s="678" t="s">
        <v>3549</v>
      </c>
      <c r="EA99" s="678"/>
      <c r="EB99" s="678"/>
      <c r="EC99" s="678"/>
    </row>
    <row r="100">
      <c r="A100" s="706" t="s">
        <v>394</v>
      </c>
      <c r="B100" s="669">
        <f t="shared" ref="B100:G100" si="154">COUNTIF($P100:$ADO100,B$1)</f>
        <v>0</v>
      </c>
      <c r="C100" s="669">
        <f t="shared" si="154"/>
        <v>0</v>
      </c>
      <c r="D100" s="669">
        <f t="shared" si="154"/>
        <v>0</v>
      </c>
      <c r="E100" s="669">
        <f t="shared" si="154"/>
        <v>5</v>
      </c>
      <c r="F100" s="669">
        <f t="shared" si="154"/>
        <v>51</v>
      </c>
      <c r="G100" s="669">
        <f t="shared" si="154"/>
        <v>21</v>
      </c>
      <c r="H100" s="670">
        <f t="shared" si="150"/>
        <v>77</v>
      </c>
      <c r="I100" s="669" t="str">
        <f>IFERROR(__xludf.DUMMYFUNCTION("if(sum(B100:G100)=0,"""",SPARKLINE(B100:G100,{""charttype"",""line"";""color"",""lightgrey"";""linewidth"",2}))"),"")</f>
        <v/>
      </c>
      <c r="J100" s="671" t="str">
        <f t="shared" ref="J100:O100" si="155">IFERROR(REPT("|",round(COUNTIF($P100:$ADO100,J$1)/$H100*10,0)),"")</f>
        <v/>
      </c>
      <c r="K100" s="672" t="str">
        <f t="shared" si="155"/>
        <v/>
      </c>
      <c r="L100" s="672" t="str">
        <f t="shared" si="155"/>
        <v/>
      </c>
      <c r="M100" s="673" t="str">
        <f t="shared" si="155"/>
        <v>|</v>
      </c>
      <c r="N100" s="674" t="str">
        <f t="shared" si="155"/>
        <v>|||||||</v>
      </c>
      <c r="O100" s="675" t="str">
        <f t="shared" si="155"/>
        <v>|||</v>
      </c>
      <c r="P100" s="678" t="s">
        <v>3553</v>
      </c>
      <c r="Q100" s="677" t="s">
        <v>3553</v>
      </c>
      <c r="R100" s="677"/>
      <c r="S100" s="677" t="s">
        <v>3552</v>
      </c>
      <c r="T100" s="677"/>
      <c r="U100" s="677" t="s">
        <v>3552</v>
      </c>
      <c r="V100" s="677" t="s">
        <v>3553</v>
      </c>
      <c r="W100" s="677" t="s">
        <v>3553</v>
      </c>
      <c r="X100" s="677" t="s">
        <v>3553</v>
      </c>
      <c r="Y100" s="677"/>
      <c r="Z100" s="677" t="s">
        <v>3553</v>
      </c>
      <c r="AA100" s="677" t="s">
        <v>3554</v>
      </c>
      <c r="AB100" s="677" t="s">
        <v>3554</v>
      </c>
      <c r="AC100" s="677"/>
      <c r="AD100" s="677" t="s">
        <v>3553</v>
      </c>
      <c r="AE100" s="677" t="s">
        <v>3553</v>
      </c>
      <c r="AF100" s="677" t="s">
        <v>3553</v>
      </c>
      <c r="AG100" s="677" t="s">
        <v>3553</v>
      </c>
      <c r="AH100" s="677" t="s">
        <v>3553</v>
      </c>
      <c r="AI100" s="677"/>
      <c r="AJ100" s="677" t="s">
        <v>3554</v>
      </c>
      <c r="AK100" s="677" t="s">
        <v>3553</v>
      </c>
      <c r="AL100" s="677"/>
      <c r="AM100" s="677"/>
      <c r="AN100" s="677"/>
      <c r="AO100" s="677"/>
      <c r="AP100" s="677" t="s">
        <v>3553</v>
      </c>
      <c r="AQ100" s="677" t="s">
        <v>3552</v>
      </c>
      <c r="AR100" s="677" t="s">
        <v>3553</v>
      </c>
      <c r="AS100" s="677" t="s">
        <v>3553</v>
      </c>
      <c r="AT100" s="677" t="s">
        <v>3553</v>
      </c>
      <c r="AU100" s="677"/>
      <c r="AV100" s="677"/>
      <c r="AW100" s="677" t="s">
        <v>3553</v>
      </c>
      <c r="AX100" s="677" t="s">
        <v>3553</v>
      </c>
      <c r="AY100" s="677"/>
      <c r="AZ100" s="677" t="s">
        <v>3553</v>
      </c>
      <c r="BA100" s="677" t="s">
        <v>3553</v>
      </c>
      <c r="BB100" s="677"/>
      <c r="BC100" s="677" t="s">
        <v>3554</v>
      </c>
      <c r="BD100" s="677" t="s">
        <v>3553</v>
      </c>
      <c r="BE100" s="677"/>
      <c r="BF100" s="677" t="s">
        <v>3553</v>
      </c>
      <c r="BG100" s="678"/>
      <c r="BH100" s="678" t="s">
        <v>3553</v>
      </c>
      <c r="BI100" s="678" t="s">
        <v>3553</v>
      </c>
      <c r="BJ100" s="678"/>
      <c r="BK100" s="678" t="s">
        <v>3554</v>
      </c>
      <c r="BL100" s="678"/>
      <c r="BM100" s="678" t="s">
        <v>3553</v>
      </c>
      <c r="BN100" s="678" t="s">
        <v>3554</v>
      </c>
      <c r="BO100" s="678" t="s">
        <v>3553</v>
      </c>
      <c r="BP100" s="678" t="s">
        <v>3554</v>
      </c>
      <c r="BQ100" s="678"/>
      <c r="BR100" s="678" t="s">
        <v>3553</v>
      </c>
      <c r="BS100" s="678" t="s">
        <v>3553</v>
      </c>
      <c r="BT100" s="678" t="s">
        <v>3554</v>
      </c>
      <c r="BU100" s="678" t="s">
        <v>3553</v>
      </c>
      <c r="BV100" s="678" t="s">
        <v>3554</v>
      </c>
      <c r="BW100" s="678" t="s">
        <v>3553</v>
      </c>
      <c r="BX100" s="678" t="s">
        <v>3553</v>
      </c>
      <c r="BY100" s="678"/>
      <c r="BZ100" s="678" t="s">
        <v>3553</v>
      </c>
      <c r="CA100" s="678"/>
      <c r="CB100" s="678"/>
      <c r="CC100" s="678" t="s">
        <v>3554</v>
      </c>
      <c r="CD100" s="678" t="s">
        <v>3554</v>
      </c>
      <c r="CE100" s="678" t="s">
        <v>3553</v>
      </c>
      <c r="CF100" s="678" t="s">
        <v>3553</v>
      </c>
      <c r="CG100" s="678" t="s">
        <v>3554</v>
      </c>
      <c r="CH100" s="678" t="s">
        <v>3553</v>
      </c>
      <c r="CI100" s="678"/>
      <c r="CJ100" s="678" t="s">
        <v>3554</v>
      </c>
      <c r="CK100" s="678" t="s">
        <v>3553</v>
      </c>
      <c r="CL100" s="678" t="s">
        <v>3553</v>
      </c>
      <c r="CM100" s="678" t="s">
        <v>3553</v>
      </c>
      <c r="CN100" s="678" t="s">
        <v>3554</v>
      </c>
      <c r="CO100" s="678"/>
      <c r="CP100" s="678" t="s">
        <v>3553</v>
      </c>
      <c r="CQ100" s="678" t="s">
        <v>3553</v>
      </c>
      <c r="CR100" s="678" t="s">
        <v>3554</v>
      </c>
      <c r="CS100" s="678" t="s">
        <v>3553</v>
      </c>
      <c r="CT100" s="678"/>
      <c r="CU100" s="678"/>
      <c r="CV100" s="678"/>
      <c r="CW100" s="678"/>
      <c r="CX100" s="678" t="s">
        <v>3553</v>
      </c>
      <c r="CY100" s="678" t="s">
        <v>3554</v>
      </c>
      <c r="CZ100" s="678"/>
      <c r="DA100" s="678"/>
      <c r="DB100" s="678" t="s">
        <v>3553</v>
      </c>
      <c r="DC100" s="678" t="s">
        <v>3553</v>
      </c>
      <c r="DD100" s="678" t="s">
        <v>3554</v>
      </c>
      <c r="DE100" s="678" t="s">
        <v>3554</v>
      </c>
      <c r="DF100" s="678"/>
      <c r="DG100" s="678" t="s">
        <v>3554</v>
      </c>
      <c r="DH100" s="678"/>
      <c r="DI100" s="678"/>
      <c r="DJ100" s="678" t="s">
        <v>3554</v>
      </c>
      <c r="DK100" s="678" t="s">
        <v>3553</v>
      </c>
      <c r="DL100" s="678" t="s">
        <v>3552</v>
      </c>
      <c r="DM100" s="678"/>
      <c r="DN100" s="678"/>
      <c r="DO100" s="678"/>
      <c r="DP100" s="678"/>
      <c r="DQ100" s="678" t="s">
        <v>3552</v>
      </c>
      <c r="DR100" s="678" t="s">
        <v>3553</v>
      </c>
      <c r="DS100" s="678"/>
      <c r="DT100" s="678" t="s">
        <v>3553</v>
      </c>
      <c r="DU100" s="678" t="s">
        <v>3554</v>
      </c>
      <c r="DV100" s="678" t="s">
        <v>3553</v>
      </c>
      <c r="DW100" s="678" t="s">
        <v>3553</v>
      </c>
      <c r="DX100" s="678" t="s">
        <v>3553</v>
      </c>
      <c r="DY100" s="678"/>
      <c r="DZ100" s="678" t="s">
        <v>3553</v>
      </c>
      <c r="EA100" s="678"/>
      <c r="EB100" s="678"/>
      <c r="EC100" s="678"/>
    </row>
    <row r="101">
      <c r="A101" s="706" t="s">
        <v>406</v>
      </c>
      <c r="B101" s="669">
        <f t="shared" ref="B101:G101" si="156">COUNTIF($P101:$ADO101,B$1)</f>
        <v>24</v>
      </c>
      <c r="C101" s="669">
        <f t="shared" si="156"/>
        <v>0</v>
      </c>
      <c r="D101" s="669">
        <f t="shared" si="156"/>
        <v>8</v>
      </c>
      <c r="E101" s="669">
        <f t="shared" si="156"/>
        <v>12</v>
      </c>
      <c r="F101" s="669">
        <f t="shared" si="156"/>
        <v>1</v>
      </c>
      <c r="G101" s="669">
        <f t="shared" si="156"/>
        <v>0</v>
      </c>
      <c r="H101" s="670">
        <f t="shared" si="150"/>
        <v>45</v>
      </c>
      <c r="I101" s="669" t="str">
        <f>IFERROR(__xludf.DUMMYFUNCTION("if(sum(B101:G101)=0,"""",SPARKLINE(B101:G101,{""charttype"",""line"";""color"",""lightgrey"";""linewidth"",2}))"),"")</f>
        <v/>
      </c>
      <c r="J101" s="671" t="str">
        <f t="shared" ref="J101:O101" si="157">IFERROR(REPT("|",round(COUNTIF($P101:$ADO101,J$1)/$H101*10,0)),"")</f>
        <v>|||||</v>
      </c>
      <c r="K101" s="672" t="str">
        <f t="shared" si="157"/>
        <v/>
      </c>
      <c r="L101" s="672" t="str">
        <f t="shared" si="157"/>
        <v>||</v>
      </c>
      <c r="M101" s="673" t="str">
        <f t="shared" si="157"/>
        <v>|||</v>
      </c>
      <c r="N101" s="674" t="str">
        <f t="shared" si="157"/>
        <v/>
      </c>
      <c r="O101" s="675" t="str">
        <f t="shared" si="157"/>
        <v/>
      </c>
      <c r="P101" s="676"/>
      <c r="Q101" s="677" t="s">
        <v>3549</v>
      </c>
      <c r="R101" s="9"/>
      <c r="S101" s="677" t="s">
        <v>3551</v>
      </c>
      <c r="T101" s="677"/>
      <c r="U101" s="677" t="s">
        <v>3551</v>
      </c>
      <c r="V101" s="677" t="s">
        <v>3552</v>
      </c>
      <c r="W101" s="677" t="s">
        <v>3551</v>
      </c>
      <c r="X101" s="677" t="s">
        <v>3549</v>
      </c>
      <c r="Y101" s="677" t="s">
        <v>3549</v>
      </c>
      <c r="Z101" s="677" t="s">
        <v>3549</v>
      </c>
      <c r="AA101" s="9"/>
      <c r="AB101" s="9"/>
      <c r="AC101" s="9"/>
      <c r="AD101" s="677" t="s">
        <v>3549</v>
      </c>
      <c r="AE101" s="677" t="s">
        <v>3549</v>
      </c>
      <c r="AF101" s="9"/>
      <c r="AG101" s="9"/>
      <c r="AH101" s="9"/>
      <c r="AI101" s="677" t="s">
        <v>3553</v>
      </c>
      <c r="AJ101" s="677" t="s">
        <v>3551</v>
      </c>
      <c r="AK101" s="677" t="s">
        <v>3549</v>
      </c>
      <c r="AL101" s="9"/>
      <c r="AM101" s="677" t="s">
        <v>3552</v>
      </c>
      <c r="AN101" s="677" t="s">
        <v>3552</v>
      </c>
      <c r="AO101" s="9"/>
      <c r="AP101" s="9"/>
      <c r="AQ101" s="677" t="s">
        <v>3551</v>
      </c>
      <c r="AR101" s="9"/>
      <c r="AS101" s="9"/>
      <c r="AT101" s="677" t="s">
        <v>3552</v>
      </c>
      <c r="AU101" s="9"/>
      <c r="AV101" s="9"/>
      <c r="AW101" s="9"/>
      <c r="AX101" s="9"/>
      <c r="AY101" s="677" t="s">
        <v>3549</v>
      </c>
      <c r="AZ101" s="9"/>
      <c r="BA101" s="9"/>
      <c r="BB101" s="9"/>
      <c r="BC101" s="9"/>
      <c r="BD101" s="677" t="s">
        <v>3551</v>
      </c>
      <c r="BE101" s="9"/>
      <c r="BF101" s="677" t="s">
        <v>3549</v>
      </c>
      <c r="BG101" s="676"/>
      <c r="BH101" s="678" t="s">
        <v>3552</v>
      </c>
      <c r="BI101" s="678" t="s">
        <v>3552</v>
      </c>
      <c r="BJ101" s="678" t="s">
        <v>3549</v>
      </c>
      <c r="BK101" s="678"/>
      <c r="BL101" s="678" t="s">
        <v>3552</v>
      </c>
      <c r="BM101" s="678" t="s">
        <v>3549</v>
      </c>
      <c r="BN101" s="678" t="s">
        <v>3549</v>
      </c>
      <c r="BO101" s="678" t="s">
        <v>3549</v>
      </c>
      <c r="BP101" s="676"/>
      <c r="BQ101" s="676"/>
      <c r="BR101" s="678" t="s">
        <v>3549</v>
      </c>
      <c r="BS101" s="678" t="s">
        <v>3552</v>
      </c>
      <c r="BT101" s="676"/>
      <c r="BU101" s="676"/>
      <c r="BV101" s="676"/>
      <c r="BW101" s="676"/>
      <c r="BX101" s="676"/>
      <c r="BY101" s="676"/>
      <c r="BZ101" s="676"/>
      <c r="CA101" s="678" t="s">
        <v>3549</v>
      </c>
      <c r="CB101" s="676"/>
      <c r="CC101" s="678" t="s">
        <v>3549</v>
      </c>
      <c r="CD101" s="678" t="s">
        <v>3549</v>
      </c>
      <c r="CE101" s="676"/>
      <c r="CF101" s="676"/>
      <c r="CG101" s="676"/>
      <c r="CH101" s="676"/>
      <c r="CI101" s="676"/>
      <c r="CJ101" s="676"/>
      <c r="CK101" s="676"/>
      <c r="CL101" s="676"/>
      <c r="CM101" s="676"/>
      <c r="CN101" s="676"/>
      <c r="CO101" s="676"/>
      <c r="CP101" s="678"/>
      <c r="CQ101" s="678" t="s">
        <v>3549</v>
      </c>
      <c r="CR101" s="678" t="s">
        <v>3549</v>
      </c>
      <c r="CS101" s="678"/>
      <c r="CT101" s="678"/>
      <c r="CU101" s="678"/>
      <c r="CV101" s="678"/>
      <c r="CW101" s="678"/>
      <c r="CX101" s="678"/>
      <c r="CY101" s="678" t="s">
        <v>3549</v>
      </c>
      <c r="CZ101" s="678"/>
      <c r="DA101" s="678"/>
      <c r="DB101" s="678"/>
      <c r="DC101" s="678" t="s">
        <v>3552</v>
      </c>
      <c r="DD101" s="678" t="s">
        <v>3551</v>
      </c>
      <c r="DE101" s="678"/>
      <c r="DF101" s="678"/>
      <c r="DG101" s="678"/>
      <c r="DH101" s="678"/>
      <c r="DI101" s="678"/>
      <c r="DJ101" s="678" t="s">
        <v>3551</v>
      </c>
      <c r="DK101" s="678" t="s">
        <v>3549</v>
      </c>
      <c r="DL101" s="678" t="s">
        <v>3549</v>
      </c>
      <c r="DM101" s="678"/>
      <c r="DN101" s="678" t="s">
        <v>3549</v>
      </c>
      <c r="DO101" s="678"/>
      <c r="DP101" s="678"/>
      <c r="DQ101" s="678"/>
      <c r="DR101" s="678"/>
      <c r="DS101" s="678"/>
      <c r="DT101" s="678"/>
      <c r="DU101" s="678" t="s">
        <v>3549</v>
      </c>
      <c r="DV101" s="678" t="s">
        <v>3552</v>
      </c>
      <c r="DW101" s="678"/>
      <c r="DX101" s="678" t="s">
        <v>3552</v>
      </c>
      <c r="DY101" s="678"/>
      <c r="DZ101" s="678" t="s">
        <v>3552</v>
      </c>
      <c r="EA101" s="678"/>
      <c r="EB101" s="678"/>
      <c r="EC101" s="678"/>
    </row>
    <row r="102">
      <c r="A102" s="708" t="s">
        <v>410</v>
      </c>
      <c r="B102" s="709"/>
      <c r="C102" s="709"/>
      <c r="D102" s="709"/>
      <c r="E102" s="709"/>
      <c r="F102" s="709"/>
      <c r="G102" s="709"/>
      <c r="H102" s="710"/>
      <c r="I102" s="709"/>
      <c r="J102" s="709"/>
      <c r="K102" s="711"/>
      <c r="L102" s="711"/>
      <c r="M102" s="712"/>
      <c r="N102" s="713"/>
      <c r="O102" s="714"/>
      <c r="P102" s="667"/>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667"/>
      <c r="BH102" s="667"/>
      <c r="BI102" s="667"/>
      <c r="BJ102" s="667"/>
      <c r="BK102" s="667"/>
      <c r="BL102" s="667"/>
      <c r="BM102" s="667"/>
      <c r="BN102" s="667"/>
      <c r="BO102" s="667"/>
      <c r="BP102" s="667"/>
      <c r="BQ102" s="667"/>
      <c r="BR102" s="667"/>
      <c r="BS102" s="667"/>
      <c r="BT102" s="667"/>
      <c r="BU102" s="667"/>
      <c r="BV102" s="667"/>
      <c r="BW102" s="667"/>
      <c r="BX102" s="667"/>
      <c r="BY102" s="667"/>
      <c r="BZ102" s="667"/>
      <c r="CA102" s="667"/>
      <c r="CB102" s="667"/>
      <c r="CC102" s="667"/>
      <c r="CD102" s="667"/>
      <c r="CE102" s="667"/>
      <c r="CF102" s="667"/>
      <c r="CG102" s="667"/>
      <c r="CH102" s="667"/>
      <c r="CI102" s="667"/>
      <c r="CJ102" s="667"/>
      <c r="CK102" s="667"/>
      <c r="CL102" s="667"/>
      <c r="CM102" s="667"/>
      <c r="CN102" s="667"/>
      <c r="CO102" s="667"/>
      <c r="CP102" s="667"/>
      <c r="CQ102" s="667"/>
      <c r="CR102" s="667"/>
      <c r="CS102" s="667"/>
      <c r="CT102" s="667"/>
      <c r="CU102" s="667"/>
      <c r="CV102" s="667"/>
      <c r="CW102" s="667"/>
      <c r="CX102" s="667"/>
      <c r="CY102" s="667"/>
      <c r="CZ102" s="667"/>
      <c r="DA102" s="667"/>
      <c r="DB102" s="667"/>
      <c r="DC102" s="667"/>
      <c r="DD102" s="667"/>
      <c r="DE102" s="667"/>
      <c r="DF102" s="667"/>
      <c r="DG102" s="667"/>
      <c r="DH102" s="667"/>
      <c r="DI102" s="667"/>
      <c r="DJ102" s="667"/>
      <c r="DK102" s="667"/>
      <c r="DL102" s="667"/>
      <c r="DM102" s="667"/>
      <c r="DN102" s="667"/>
      <c r="DO102" s="667"/>
      <c r="DP102" s="667"/>
      <c r="DQ102" s="667"/>
      <c r="DR102" s="667"/>
      <c r="DS102" s="667"/>
      <c r="DT102" s="667"/>
      <c r="DU102" s="667"/>
      <c r="DV102" s="667"/>
      <c r="DW102" s="667"/>
      <c r="DX102" s="667"/>
      <c r="DY102" s="667"/>
      <c r="DZ102" s="667"/>
      <c r="EA102" s="667"/>
      <c r="EB102" s="667"/>
      <c r="EC102" s="667"/>
    </row>
    <row r="103">
      <c r="A103" s="706" t="s">
        <v>411</v>
      </c>
      <c r="B103" s="669">
        <f t="shared" ref="B103:G103" si="158">COUNTIF($P103:$ADO103,B$1)</f>
        <v>20</v>
      </c>
      <c r="C103" s="669">
        <f t="shared" si="158"/>
        <v>6</v>
      </c>
      <c r="D103" s="669">
        <f t="shared" si="158"/>
        <v>6</v>
      </c>
      <c r="E103" s="669">
        <f t="shared" si="158"/>
        <v>0</v>
      </c>
      <c r="F103" s="669">
        <f t="shared" si="158"/>
        <v>0</v>
      </c>
      <c r="G103" s="669">
        <f t="shared" si="158"/>
        <v>0</v>
      </c>
      <c r="H103" s="670">
        <f>COUNTA(P103:ADO103)</f>
        <v>32</v>
      </c>
      <c r="I103" s="669" t="str">
        <f>IFERROR(__xludf.DUMMYFUNCTION("if(sum(B103:G103)=0,"""",SPARKLINE(B103:G103,{""charttype"",""line"";""color"",""lightgrey"";""linewidth"",2}))"),"")</f>
        <v/>
      </c>
      <c r="J103" s="671" t="str">
        <f t="shared" ref="J103:O103" si="159">IFERROR(REPT("|",round(COUNTIF($P103:$ADO103,J$1)/$H103*10,0)),"")</f>
        <v>||||||</v>
      </c>
      <c r="K103" s="672" t="str">
        <f t="shared" si="159"/>
        <v>||</v>
      </c>
      <c r="L103" s="672" t="str">
        <f t="shared" si="159"/>
        <v>||</v>
      </c>
      <c r="M103" s="673" t="str">
        <f t="shared" si="159"/>
        <v/>
      </c>
      <c r="N103" s="674" t="str">
        <f t="shared" si="159"/>
        <v/>
      </c>
      <c r="O103" s="675" t="str">
        <f t="shared" si="159"/>
        <v/>
      </c>
      <c r="P103" s="676"/>
      <c r="Q103" s="677" t="s">
        <v>3549</v>
      </c>
      <c r="R103" s="9"/>
      <c r="S103" s="677" t="s">
        <v>3551</v>
      </c>
      <c r="T103" s="677"/>
      <c r="U103" s="677" t="s">
        <v>3551</v>
      </c>
      <c r="V103" s="677" t="s">
        <v>3550</v>
      </c>
      <c r="W103" s="9"/>
      <c r="X103" s="9"/>
      <c r="Y103" s="9"/>
      <c r="Z103" s="677" t="s">
        <v>3549</v>
      </c>
      <c r="AA103" s="9"/>
      <c r="AB103" s="9"/>
      <c r="AC103" s="677"/>
      <c r="AD103" s="9"/>
      <c r="AE103" s="677" t="s">
        <v>3549</v>
      </c>
      <c r="AF103" s="9"/>
      <c r="AG103" s="677" t="s">
        <v>3549</v>
      </c>
      <c r="AH103" s="9"/>
      <c r="AI103" s="9"/>
      <c r="AJ103" s="9"/>
      <c r="AK103" s="677" t="s">
        <v>3549</v>
      </c>
      <c r="AL103" s="9"/>
      <c r="AM103" s="9"/>
      <c r="AN103" s="9"/>
      <c r="AO103" s="9"/>
      <c r="AP103" s="677" t="s">
        <v>3549</v>
      </c>
      <c r="AQ103" s="677" t="s">
        <v>3550</v>
      </c>
      <c r="AR103" s="9"/>
      <c r="AS103" s="9"/>
      <c r="AT103" s="9"/>
      <c r="AU103" s="9"/>
      <c r="AV103" s="9"/>
      <c r="AW103" s="9"/>
      <c r="AX103" s="9"/>
      <c r="AY103" s="677" t="s">
        <v>3551</v>
      </c>
      <c r="AZ103" s="9"/>
      <c r="BA103" s="9"/>
      <c r="BB103" s="9"/>
      <c r="BC103" s="9"/>
      <c r="BD103" s="9"/>
      <c r="BE103" s="9"/>
      <c r="BF103" s="677" t="s">
        <v>3549</v>
      </c>
      <c r="BG103" s="676"/>
      <c r="BH103" s="678" t="s">
        <v>3549</v>
      </c>
      <c r="BI103" s="678" t="s">
        <v>3550</v>
      </c>
      <c r="BJ103" s="676"/>
      <c r="BK103" s="676"/>
      <c r="BL103" s="676"/>
      <c r="BM103" s="676"/>
      <c r="BN103" s="678" t="s">
        <v>3549</v>
      </c>
      <c r="BO103" s="676"/>
      <c r="BP103" s="676"/>
      <c r="BQ103" s="676"/>
      <c r="BR103" s="678" t="s">
        <v>3551</v>
      </c>
      <c r="BS103" s="678"/>
      <c r="BT103" s="678"/>
      <c r="BU103" s="678"/>
      <c r="BV103" s="678"/>
      <c r="BW103" s="678"/>
      <c r="BX103" s="678"/>
      <c r="BY103" s="678" t="s">
        <v>3549</v>
      </c>
      <c r="BZ103" s="678"/>
      <c r="CA103" s="678"/>
      <c r="CB103" s="678"/>
      <c r="CC103" s="678"/>
      <c r="CD103" s="678" t="s">
        <v>3549</v>
      </c>
      <c r="CE103" s="678"/>
      <c r="CF103" s="678"/>
      <c r="CG103" s="678"/>
      <c r="CH103" s="678"/>
      <c r="CI103" s="678"/>
      <c r="CJ103" s="678"/>
      <c r="CK103" s="678"/>
      <c r="CL103" s="678"/>
      <c r="CM103" s="678"/>
      <c r="CN103" s="678"/>
      <c r="CO103" s="678" t="s">
        <v>3549</v>
      </c>
      <c r="CP103" s="678"/>
      <c r="CQ103" s="678" t="s">
        <v>3549</v>
      </c>
      <c r="CR103" s="678" t="s">
        <v>3549</v>
      </c>
      <c r="CS103" s="678" t="s">
        <v>3549</v>
      </c>
      <c r="CT103" s="678"/>
      <c r="CU103" s="678"/>
      <c r="CV103" s="678"/>
      <c r="CW103" s="678"/>
      <c r="CX103" s="678"/>
      <c r="CY103" s="678" t="s">
        <v>3549</v>
      </c>
      <c r="CZ103" s="678" t="s">
        <v>3549</v>
      </c>
      <c r="DA103" s="678"/>
      <c r="DB103" s="678"/>
      <c r="DC103" s="678" t="s">
        <v>3551</v>
      </c>
      <c r="DD103" s="678" t="s">
        <v>3551</v>
      </c>
      <c r="DE103" s="678"/>
      <c r="DF103" s="678"/>
      <c r="DG103" s="678"/>
      <c r="DH103" s="678"/>
      <c r="DI103" s="678" t="s">
        <v>3550</v>
      </c>
      <c r="DJ103" s="678"/>
      <c r="DK103" s="678" t="s">
        <v>3550</v>
      </c>
      <c r="DL103" s="678" t="s">
        <v>3549</v>
      </c>
      <c r="DM103" s="678"/>
      <c r="DN103" s="678"/>
      <c r="DO103" s="678"/>
      <c r="DP103" s="678"/>
      <c r="DQ103" s="678"/>
      <c r="DR103" s="678" t="s">
        <v>3549</v>
      </c>
      <c r="DS103" s="678"/>
      <c r="DT103" s="678"/>
      <c r="DU103" s="678" t="s">
        <v>3549</v>
      </c>
      <c r="DV103" s="678" t="s">
        <v>3550</v>
      </c>
      <c r="DW103" s="678"/>
      <c r="DX103" s="678"/>
      <c r="DY103" s="678"/>
      <c r="DZ103" s="678"/>
      <c r="EA103" s="678"/>
      <c r="EB103" s="678"/>
      <c r="EC103" s="678"/>
    </row>
    <row r="104">
      <c r="A104" s="708" t="s">
        <v>412</v>
      </c>
      <c r="B104" s="709"/>
      <c r="C104" s="709"/>
      <c r="D104" s="709"/>
      <c r="E104" s="709"/>
      <c r="F104" s="709"/>
      <c r="G104" s="709"/>
      <c r="H104" s="710"/>
      <c r="I104" s="709"/>
      <c r="J104" s="709"/>
      <c r="K104" s="711"/>
      <c r="L104" s="711"/>
      <c r="M104" s="712"/>
      <c r="N104" s="713"/>
      <c r="O104" s="714"/>
      <c r="P104" s="667"/>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667"/>
      <c r="BH104" s="667"/>
      <c r="BI104" s="667"/>
      <c r="BJ104" s="667"/>
      <c r="BK104" s="667"/>
      <c r="BL104" s="667"/>
      <c r="BM104" s="667"/>
      <c r="BN104" s="667"/>
      <c r="BO104" s="667"/>
      <c r="BP104" s="667"/>
      <c r="BQ104" s="667"/>
      <c r="BR104" s="667"/>
      <c r="BS104" s="667"/>
      <c r="BT104" s="667"/>
      <c r="BU104" s="667"/>
      <c r="BV104" s="667"/>
      <c r="BW104" s="667"/>
      <c r="BX104" s="667"/>
      <c r="BY104" s="667"/>
      <c r="BZ104" s="667"/>
      <c r="CA104" s="667"/>
      <c r="CB104" s="667"/>
      <c r="CC104" s="667"/>
      <c r="CD104" s="667"/>
      <c r="CE104" s="667"/>
      <c r="CF104" s="667"/>
      <c r="CG104" s="667"/>
      <c r="CH104" s="667"/>
      <c r="CI104" s="667"/>
      <c r="CJ104" s="667"/>
      <c r="CK104" s="667"/>
      <c r="CL104" s="667"/>
      <c r="CM104" s="667"/>
      <c r="CN104" s="667"/>
      <c r="CO104" s="667"/>
      <c r="CP104" s="667"/>
      <c r="CQ104" s="667"/>
      <c r="CR104" s="667"/>
      <c r="CS104" s="667"/>
      <c r="CT104" s="667"/>
      <c r="CU104" s="667"/>
      <c r="CV104" s="667"/>
      <c r="CW104" s="667"/>
      <c r="CX104" s="667"/>
      <c r="CY104" s="667"/>
      <c r="CZ104" s="667"/>
      <c r="DA104" s="667"/>
      <c r="DB104" s="667"/>
      <c r="DC104" s="667"/>
      <c r="DD104" s="667"/>
      <c r="DE104" s="667"/>
      <c r="DF104" s="667"/>
      <c r="DG104" s="667"/>
      <c r="DH104" s="667"/>
      <c r="DI104" s="667"/>
      <c r="DJ104" s="667"/>
      <c r="DK104" s="667"/>
      <c r="DL104" s="667"/>
      <c r="DM104" s="667"/>
      <c r="DN104" s="667"/>
      <c r="DO104" s="667"/>
      <c r="DP104" s="667"/>
      <c r="DQ104" s="667"/>
      <c r="DR104" s="667"/>
      <c r="DS104" s="667"/>
      <c r="DT104" s="667"/>
      <c r="DU104" s="667"/>
      <c r="DV104" s="667"/>
      <c r="DW104" s="667"/>
      <c r="DX104" s="667"/>
      <c r="DY104" s="667"/>
      <c r="DZ104" s="667"/>
      <c r="EA104" s="667"/>
      <c r="EB104" s="667"/>
      <c r="EC104" s="667"/>
    </row>
    <row r="105">
      <c r="A105" s="706" t="s">
        <v>414</v>
      </c>
      <c r="B105" s="669">
        <f t="shared" ref="B105:G105" si="160">COUNTIF($P105:$ADO105,B$1)</f>
        <v>0</v>
      </c>
      <c r="C105" s="669">
        <f t="shared" si="160"/>
        <v>1</v>
      </c>
      <c r="D105" s="669">
        <f t="shared" si="160"/>
        <v>6</v>
      </c>
      <c r="E105" s="669">
        <f t="shared" si="160"/>
        <v>24</v>
      </c>
      <c r="F105" s="669">
        <f t="shared" si="160"/>
        <v>9</v>
      </c>
      <c r="G105" s="669">
        <f t="shared" si="160"/>
        <v>0</v>
      </c>
      <c r="H105" s="670">
        <f>COUNTA(P105:ADO105)</f>
        <v>40</v>
      </c>
      <c r="I105" s="669" t="str">
        <f>IFERROR(__xludf.DUMMYFUNCTION("if(sum(B105:G105)=0,"""",SPARKLINE(B105:G105,{""charttype"",""line"";""color"",""lightgrey"";""linewidth"",2}))"),"")</f>
        <v/>
      </c>
      <c r="J105" s="671" t="str">
        <f t="shared" ref="J105:O105" si="161">IFERROR(REPT("|",round(COUNTIF($P105:$ADO105,J$1)/$H105*10,0)),"")</f>
        <v/>
      </c>
      <c r="K105" s="672" t="str">
        <f t="shared" si="161"/>
        <v/>
      </c>
      <c r="L105" s="672" t="str">
        <f t="shared" si="161"/>
        <v>||</v>
      </c>
      <c r="M105" s="673" t="str">
        <f t="shared" si="161"/>
        <v>||||||</v>
      </c>
      <c r="N105" s="674" t="str">
        <f t="shared" si="161"/>
        <v>||</v>
      </c>
      <c r="O105" s="675" t="str">
        <f t="shared" si="161"/>
        <v/>
      </c>
      <c r="P105" s="676"/>
      <c r="Q105" s="9"/>
      <c r="R105" s="677" t="s">
        <v>3550</v>
      </c>
      <c r="S105" s="677" t="s">
        <v>3553</v>
      </c>
      <c r="T105" s="677"/>
      <c r="U105" s="677" t="s">
        <v>3553</v>
      </c>
      <c r="V105" s="9"/>
      <c r="W105" s="9"/>
      <c r="X105" s="9"/>
      <c r="Y105" s="677" t="s">
        <v>3553</v>
      </c>
      <c r="Z105" s="677" t="s">
        <v>3552</v>
      </c>
      <c r="AA105" s="9"/>
      <c r="AB105" s="9"/>
      <c r="AC105" s="9"/>
      <c r="AD105" s="677" t="s">
        <v>3553</v>
      </c>
      <c r="AE105" s="677" t="s">
        <v>3552</v>
      </c>
      <c r="AF105" s="9"/>
      <c r="AG105" s="9"/>
      <c r="AH105" s="677" t="s">
        <v>3553</v>
      </c>
      <c r="AI105" s="9"/>
      <c r="AJ105" s="9"/>
      <c r="AK105" s="9"/>
      <c r="AL105" s="9"/>
      <c r="AM105" s="9"/>
      <c r="AN105" s="9"/>
      <c r="AO105" s="9"/>
      <c r="AP105" s="9"/>
      <c r="AQ105" s="677" t="s">
        <v>3551</v>
      </c>
      <c r="AR105" s="9"/>
      <c r="AS105" s="677" t="s">
        <v>3552</v>
      </c>
      <c r="AT105" s="9"/>
      <c r="AU105" s="677" t="s">
        <v>3552</v>
      </c>
      <c r="AV105" s="677" t="s">
        <v>3552</v>
      </c>
      <c r="AW105" s="9"/>
      <c r="AX105" s="677" t="s">
        <v>3551</v>
      </c>
      <c r="AY105" s="9"/>
      <c r="AZ105" s="9"/>
      <c r="BA105" s="9"/>
      <c r="BB105" s="9"/>
      <c r="BC105" s="677" t="s">
        <v>3552</v>
      </c>
      <c r="BD105" s="677" t="s">
        <v>3552</v>
      </c>
      <c r="BE105" s="9"/>
      <c r="BF105" s="9"/>
      <c r="BG105" s="676"/>
      <c r="BH105" s="678" t="s">
        <v>3552</v>
      </c>
      <c r="BI105" s="678" t="s">
        <v>3552</v>
      </c>
      <c r="BJ105" s="676"/>
      <c r="BK105" s="676"/>
      <c r="BL105" s="676"/>
      <c r="BM105" s="678" t="s">
        <v>3552</v>
      </c>
      <c r="BN105" s="678" t="s">
        <v>3552</v>
      </c>
      <c r="BO105" s="678" t="s">
        <v>3552</v>
      </c>
      <c r="BP105" s="678" t="s">
        <v>3552</v>
      </c>
      <c r="BQ105" s="676"/>
      <c r="BR105" s="678" t="s">
        <v>3551</v>
      </c>
      <c r="BS105" s="678" t="s">
        <v>3551</v>
      </c>
      <c r="BT105" s="676"/>
      <c r="BU105" s="676"/>
      <c r="BV105" s="676"/>
      <c r="BW105" s="678" t="s">
        <v>3552</v>
      </c>
      <c r="BX105" s="678" t="s">
        <v>3553</v>
      </c>
      <c r="BY105" s="676"/>
      <c r="BZ105" s="676"/>
      <c r="CA105" s="676"/>
      <c r="CB105" s="676"/>
      <c r="CC105" s="678" t="s">
        <v>3553</v>
      </c>
      <c r="CD105" s="676"/>
      <c r="CE105" s="676"/>
      <c r="CF105" s="676"/>
      <c r="CG105" s="676"/>
      <c r="CH105" s="676"/>
      <c r="CI105" s="676"/>
      <c r="CJ105" s="676"/>
      <c r="CK105" s="676"/>
      <c r="CL105" s="676"/>
      <c r="CM105" s="676"/>
      <c r="CN105" s="676"/>
      <c r="CO105" s="676"/>
      <c r="CP105" s="678" t="s">
        <v>3551</v>
      </c>
      <c r="CQ105" s="678" t="s">
        <v>3552</v>
      </c>
      <c r="CR105" s="678"/>
      <c r="CS105" s="678" t="s">
        <v>3553</v>
      </c>
      <c r="CT105" s="678" t="s">
        <v>3553</v>
      </c>
      <c r="CU105" s="678"/>
      <c r="CV105" s="678"/>
      <c r="CW105" s="678"/>
      <c r="CX105" s="678"/>
      <c r="CY105" s="678" t="s">
        <v>3552</v>
      </c>
      <c r="CZ105" s="678" t="s">
        <v>3552</v>
      </c>
      <c r="DA105" s="678"/>
      <c r="DB105" s="678" t="s">
        <v>3552</v>
      </c>
      <c r="DC105" s="678" t="s">
        <v>3551</v>
      </c>
      <c r="DD105" s="678" t="s">
        <v>3552</v>
      </c>
      <c r="DE105" s="678"/>
      <c r="DF105" s="678"/>
      <c r="DG105" s="678"/>
      <c r="DH105" s="678"/>
      <c r="DI105" s="678"/>
      <c r="DJ105" s="678"/>
      <c r="DK105" s="678"/>
      <c r="DL105" s="678"/>
      <c r="DM105" s="678"/>
      <c r="DN105" s="678" t="s">
        <v>3552</v>
      </c>
      <c r="DO105" s="678"/>
      <c r="DP105" s="678"/>
      <c r="DQ105" s="678"/>
      <c r="DR105" s="678" t="s">
        <v>3552</v>
      </c>
      <c r="DS105" s="678"/>
      <c r="DT105" s="678"/>
      <c r="DU105" s="678" t="s">
        <v>3552</v>
      </c>
      <c r="DV105" s="678" t="s">
        <v>3552</v>
      </c>
      <c r="DW105" s="678" t="s">
        <v>3552</v>
      </c>
      <c r="DX105" s="678"/>
      <c r="DY105" s="678"/>
      <c r="DZ105" s="678"/>
      <c r="EA105" s="678"/>
      <c r="EB105" s="678"/>
      <c r="EC105" s="678"/>
    </row>
    <row r="106">
      <c r="A106" s="708" t="s">
        <v>419</v>
      </c>
      <c r="B106" s="709"/>
      <c r="C106" s="709"/>
      <c r="D106" s="709"/>
      <c r="E106" s="709"/>
      <c r="F106" s="709"/>
      <c r="G106" s="709"/>
      <c r="H106" s="710"/>
      <c r="I106" s="709"/>
      <c r="J106" s="709"/>
      <c r="K106" s="711"/>
      <c r="L106" s="711"/>
      <c r="M106" s="712"/>
      <c r="N106" s="713"/>
      <c r="O106" s="714"/>
      <c r="P106" s="667"/>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667"/>
      <c r="BH106" s="667"/>
      <c r="BI106" s="667"/>
      <c r="BJ106" s="667"/>
      <c r="BK106" s="667"/>
      <c r="BL106" s="667"/>
      <c r="BM106" s="667"/>
      <c r="BN106" s="667"/>
      <c r="BO106" s="667"/>
      <c r="BP106" s="667"/>
      <c r="BQ106" s="667"/>
      <c r="BR106" s="667"/>
      <c r="BS106" s="667"/>
      <c r="BT106" s="667"/>
      <c r="BU106" s="667"/>
      <c r="BV106" s="667"/>
      <c r="BW106" s="667"/>
      <c r="BX106" s="667"/>
      <c r="BY106" s="667"/>
      <c r="BZ106" s="667"/>
      <c r="CA106" s="667"/>
      <c r="CB106" s="667"/>
      <c r="CC106" s="667"/>
      <c r="CD106" s="667"/>
      <c r="CE106" s="667"/>
      <c r="CF106" s="667"/>
      <c r="CG106" s="667"/>
      <c r="CH106" s="667"/>
      <c r="CI106" s="667"/>
      <c r="CJ106" s="667"/>
      <c r="CK106" s="667"/>
      <c r="CL106" s="667"/>
      <c r="CM106" s="667"/>
      <c r="CN106" s="667"/>
      <c r="CO106" s="667"/>
      <c r="CP106" s="667"/>
      <c r="CQ106" s="667"/>
      <c r="CR106" s="667"/>
      <c r="CS106" s="667"/>
      <c r="CT106" s="667"/>
      <c r="CU106" s="667"/>
      <c r="CV106" s="667"/>
      <c r="CW106" s="667"/>
      <c r="CX106" s="667"/>
      <c r="CY106" s="667"/>
      <c r="CZ106" s="667"/>
      <c r="DA106" s="667"/>
      <c r="DB106" s="667"/>
      <c r="DC106" s="667"/>
      <c r="DD106" s="667"/>
      <c r="DE106" s="667"/>
      <c r="DF106" s="667"/>
      <c r="DG106" s="667"/>
      <c r="DH106" s="667"/>
      <c r="DI106" s="667"/>
      <c r="DJ106" s="667"/>
      <c r="DK106" s="667"/>
      <c r="DL106" s="667"/>
      <c r="DM106" s="667"/>
      <c r="DN106" s="667"/>
      <c r="DO106" s="667"/>
      <c r="DP106" s="667"/>
      <c r="DQ106" s="667"/>
      <c r="DR106" s="667"/>
      <c r="DS106" s="667"/>
      <c r="DT106" s="667"/>
      <c r="DU106" s="667"/>
      <c r="DV106" s="667"/>
      <c r="DW106" s="667"/>
      <c r="DX106" s="667"/>
      <c r="DY106" s="667"/>
      <c r="DZ106" s="667"/>
      <c r="EA106" s="667"/>
      <c r="EB106" s="667"/>
      <c r="EC106" s="667"/>
    </row>
    <row r="107">
      <c r="A107" s="706" t="s">
        <v>420</v>
      </c>
      <c r="B107" s="669">
        <f t="shared" ref="B107:G107" si="162">COUNTIF($P107:$ADO107,B$1)</f>
        <v>5</v>
      </c>
      <c r="C107" s="669">
        <f t="shared" si="162"/>
        <v>5</v>
      </c>
      <c r="D107" s="669">
        <f t="shared" si="162"/>
        <v>22</v>
      </c>
      <c r="E107" s="669">
        <f t="shared" si="162"/>
        <v>1</v>
      </c>
      <c r="F107" s="669">
        <f t="shared" si="162"/>
        <v>0</v>
      </c>
      <c r="G107" s="669">
        <f t="shared" si="162"/>
        <v>0</v>
      </c>
      <c r="H107" s="670">
        <f t="shared" ref="H107:H111" si="165">COUNTA(P107:ADO107)</f>
        <v>33</v>
      </c>
      <c r="I107" s="669" t="str">
        <f>IFERROR(__xludf.DUMMYFUNCTION("if(sum(B107:G107)=0,"""",SPARKLINE(B107:G107,{""charttype"",""line"";""color"",""lightgrey"";""linewidth"",2}))"),"")</f>
        <v/>
      </c>
      <c r="J107" s="671" t="str">
        <f t="shared" ref="J107:O107" si="163">IFERROR(REPT("|",round(COUNTIF($P107:$ADO107,J$1)/$H107*10,0)),"")</f>
        <v>||</v>
      </c>
      <c r="K107" s="672" t="str">
        <f t="shared" si="163"/>
        <v>||</v>
      </c>
      <c r="L107" s="672" t="str">
        <f t="shared" si="163"/>
        <v>|||||||</v>
      </c>
      <c r="M107" s="673" t="str">
        <f t="shared" si="163"/>
        <v/>
      </c>
      <c r="N107" s="674" t="str">
        <f t="shared" si="163"/>
        <v/>
      </c>
      <c r="O107" s="675" t="str">
        <f t="shared" si="163"/>
        <v/>
      </c>
      <c r="P107" s="676"/>
      <c r="Q107" s="9"/>
      <c r="R107" s="9"/>
      <c r="S107" s="677" t="s">
        <v>3551</v>
      </c>
      <c r="T107" s="677"/>
      <c r="U107" s="677" t="s">
        <v>3551</v>
      </c>
      <c r="V107" s="677" t="s">
        <v>3551</v>
      </c>
      <c r="W107" s="9"/>
      <c r="X107" s="677" t="s">
        <v>3551</v>
      </c>
      <c r="Y107" s="677" t="s">
        <v>3551</v>
      </c>
      <c r="Z107" s="677" t="s">
        <v>3551</v>
      </c>
      <c r="AA107" s="677" t="s">
        <v>3551</v>
      </c>
      <c r="AB107" s="9"/>
      <c r="AC107" s="9"/>
      <c r="AD107" s="9"/>
      <c r="AE107" s="677" t="s">
        <v>3551</v>
      </c>
      <c r="AF107" s="9"/>
      <c r="AG107" s="9"/>
      <c r="AH107" s="677" t="s">
        <v>3550</v>
      </c>
      <c r="AI107" s="9"/>
      <c r="AJ107" s="9"/>
      <c r="AK107" s="9"/>
      <c r="AL107" s="9"/>
      <c r="AM107" s="9"/>
      <c r="AN107" s="9"/>
      <c r="AO107" s="9"/>
      <c r="AP107" s="9"/>
      <c r="AQ107" s="9"/>
      <c r="AR107" s="9"/>
      <c r="AS107" s="9"/>
      <c r="AT107" s="677" t="s">
        <v>3551</v>
      </c>
      <c r="AU107" s="9"/>
      <c r="AV107" s="9"/>
      <c r="AW107" s="9"/>
      <c r="AX107" s="9"/>
      <c r="AY107" s="9"/>
      <c r="AZ107" s="9"/>
      <c r="BA107" s="677" t="s">
        <v>3550</v>
      </c>
      <c r="BB107" s="677"/>
      <c r="BC107" s="677"/>
      <c r="BD107" s="677"/>
      <c r="BE107" s="677"/>
      <c r="BF107" s="677"/>
      <c r="BG107" s="678"/>
      <c r="BH107" s="678" t="s">
        <v>3551</v>
      </c>
      <c r="BI107" s="678"/>
      <c r="BJ107" s="678"/>
      <c r="BK107" s="678" t="s">
        <v>3549</v>
      </c>
      <c r="BL107" s="678" t="s">
        <v>3551</v>
      </c>
      <c r="BM107" s="678"/>
      <c r="BN107" s="678" t="s">
        <v>3551</v>
      </c>
      <c r="BO107" s="678"/>
      <c r="BP107" s="678"/>
      <c r="BQ107" s="678"/>
      <c r="BR107" s="678" t="s">
        <v>3551</v>
      </c>
      <c r="BS107" s="678"/>
      <c r="BT107" s="678"/>
      <c r="BU107" s="678"/>
      <c r="BV107" s="678"/>
      <c r="BW107" s="678" t="s">
        <v>3552</v>
      </c>
      <c r="BX107" s="678"/>
      <c r="BY107" s="678"/>
      <c r="BZ107" s="678"/>
      <c r="CA107" s="678"/>
      <c r="CB107" s="678"/>
      <c r="CC107" s="678"/>
      <c r="CD107" s="678" t="s">
        <v>3551</v>
      </c>
      <c r="CE107" s="678"/>
      <c r="CF107" s="678"/>
      <c r="CG107" s="678"/>
      <c r="CH107" s="678"/>
      <c r="CI107" s="678"/>
      <c r="CJ107" s="678"/>
      <c r="CK107" s="678"/>
      <c r="CL107" s="678"/>
      <c r="CM107" s="678"/>
      <c r="CN107" s="678"/>
      <c r="CO107" s="678" t="s">
        <v>3550</v>
      </c>
      <c r="CP107" s="678" t="s">
        <v>3551</v>
      </c>
      <c r="CQ107" s="678" t="s">
        <v>3551</v>
      </c>
      <c r="CR107" s="678" t="s">
        <v>3551</v>
      </c>
      <c r="CS107" s="678"/>
      <c r="CT107" s="678"/>
      <c r="CU107" s="678"/>
      <c r="CV107" s="678"/>
      <c r="CW107" s="678" t="s">
        <v>3551</v>
      </c>
      <c r="CX107" s="678"/>
      <c r="CY107" s="678" t="s">
        <v>3551</v>
      </c>
      <c r="CZ107" s="678"/>
      <c r="DA107" s="678"/>
      <c r="DB107" s="678"/>
      <c r="DC107" s="678" t="s">
        <v>3550</v>
      </c>
      <c r="DD107" s="678" t="s">
        <v>3551</v>
      </c>
      <c r="DE107" s="678" t="s">
        <v>3551</v>
      </c>
      <c r="DF107" s="678" t="s">
        <v>3549</v>
      </c>
      <c r="DG107" s="678"/>
      <c r="DH107" s="678"/>
      <c r="DI107" s="678"/>
      <c r="DJ107" s="678"/>
      <c r="DK107" s="678" t="s">
        <v>3549</v>
      </c>
      <c r="DL107" s="678" t="s">
        <v>3549</v>
      </c>
      <c r="DM107" s="678"/>
      <c r="DN107" s="678"/>
      <c r="DO107" s="678"/>
      <c r="DP107" s="678"/>
      <c r="DQ107" s="678"/>
      <c r="DR107" s="678" t="s">
        <v>3549</v>
      </c>
      <c r="DS107" s="678"/>
      <c r="DT107" s="678"/>
      <c r="DU107" s="678" t="s">
        <v>3551</v>
      </c>
      <c r="DV107" s="678" t="s">
        <v>3550</v>
      </c>
      <c r="DW107" s="678"/>
      <c r="DX107" s="678"/>
      <c r="DY107" s="678"/>
      <c r="DZ107" s="678"/>
      <c r="EA107" s="678"/>
      <c r="EB107" s="678"/>
      <c r="EC107" s="678"/>
    </row>
    <row r="108">
      <c r="A108" s="706" t="s">
        <v>421</v>
      </c>
      <c r="B108" s="669">
        <f t="shared" ref="B108:G108" si="164">COUNTIF($P108:$ADO108,B$1)</f>
        <v>0</v>
      </c>
      <c r="C108" s="669">
        <f t="shared" si="164"/>
        <v>0</v>
      </c>
      <c r="D108" s="669">
        <f t="shared" si="164"/>
        <v>0</v>
      </c>
      <c r="E108" s="669">
        <f t="shared" si="164"/>
        <v>1</v>
      </c>
      <c r="F108" s="669">
        <f t="shared" si="164"/>
        <v>6</v>
      </c>
      <c r="G108" s="669">
        <f t="shared" si="164"/>
        <v>65</v>
      </c>
      <c r="H108" s="670">
        <f t="shared" si="165"/>
        <v>72</v>
      </c>
      <c r="I108" s="669" t="str">
        <f>IFERROR(__xludf.DUMMYFUNCTION("if(sum(B108:G108)=0,"""",SPARKLINE(B108:G108,{""charttype"",""line"";""color"",""lightgrey"";""linewidth"",2}))"),"")</f>
        <v/>
      </c>
      <c r="J108" s="671" t="str">
        <f t="shared" ref="J108:O108" si="166">IFERROR(REPT("|",round(COUNTIF($P108:$ADO108,J$1)/$H108*10,0)),"")</f>
        <v/>
      </c>
      <c r="K108" s="672" t="str">
        <f t="shared" si="166"/>
        <v/>
      </c>
      <c r="L108" s="672" t="str">
        <f t="shared" si="166"/>
        <v/>
      </c>
      <c r="M108" s="673" t="str">
        <f t="shared" si="166"/>
        <v/>
      </c>
      <c r="N108" s="674" t="str">
        <f t="shared" si="166"/>
        <v>|</v>
      </c>
      <c r="O108" s="675" t="str">
        <f t="shared" si="166"/>
        <v>|||||||||</v>
      </c>
      <c r="P108" s="678" t="s">
        <v>3554</v>
      </c>
      <c r="Q108" s="677" t="s">
        <v>3554</v>
      </c>
      <c r="R108" s="677"/>
      <c r="S108" s="677" t="s">
        <v>3554</v>
      </c>
      <c r="T108" s="677"/>
      <c r="U108" s="677" t="s">
        <v>3554</v>
      </c>
      <c r="V108" s="677" t="s">
        <v>3554</v>
      </c>
      <c r="W108" s="677"/>
      <c r="X108" s="677" t="s">
        <v>3554</v>
      </c>
      <c r="Y108" s="677" t="s">
        <v>3554</v>
      </c>
      <c r="Z108" s="677" t="s">
        <v>3554</v>
      </c>
      <c r="AA108" s="677" t="s">
        <v>3554</v>
      </c>
      <c r="AB108" s="677" t="s">
        <v>3554</v>
      </c>
      <c r="AC108" s="677"/>
      <c r="AD108" s="677" t="s">
        <v>3554</v>
      </c>
      <c r="AE108" s="677" t="s">
        <v>3554</v>
      </c>
      <c r="AF108" s="677" t="s">
        <v>3554</v>
      </c>
      <c r="AG108" s="677" t="s">
        <v>3554</v>
      </c>
      <c r="AH108" s="677" t="s">
        <v>3554</v>
      </c>
      <c r="AI108" s="677"/>
      <c r="AJ108" s="677" t="s">
        <v>3554</v>
      </c>
      <c r="AK108" s="677" t="s">
        <v>3554</v>
      </c>
      <c r="AL108" s="677"/>
      <c r="AM108" s="677"/>
      <c r="AN108" s="677"/>
      <c r="AO108" s="677"/>
      <c r="AP108" s="677" t="s">
        <v>3554</v>
      </c>
      <c r="AQ108" s="677" t="s">
        <v>3554</v>
      </c>
      <c r="AR108" s="677" t="s">
        <v>3554</v>
      </c>
      <c r="AS108" s="677"/>
      <c r="AT108" s="677" t="s">
        <v>3554</v>
      </c>
      <c r="AU108" s="677"/>
      <c r="AV108" s="677"/>
      <c r="AW108" s="677" t="s">
        <v>3554</v>
      </c>
      <c r="AX108" s="677"/>
      <c r="AY108" s="677"/>
      <c r="AZ108" s="677"/>
      <c r="BA108" s="677" t="s">
        <v>3554</v>
      </c>
      <c r="BB108" s="677" t="s">
        <v>3554</v>
      </c>
      <c r="BC108" s="677" t="s">
        <v>3554</v>
      </c>
      <c r="BD108" s="677" t="s">
        <v>3554</v>
      </c>
      <c r="BE108" s="677"/>
      <c r="BF108" s="677" t="s">
        <v>3554</v>
      </c>
      <c r="BG108" s="678"/>
      <c r="BH108" s="678" t="s">
        <v>3554</v>
      </c>
      <c r="BI108" s="678" t="s">
        <v>3554</v>
      </c>
      <c r="BJ108" s="678" t="s">
        <v>3554</v>
      </c>
      <c r="BK108" s="678" t="s">
        <v>3554</v>
      </c>
      <c r="BL108" s="678" t="s">
        <v>3554</v>
      </c>
      <c r="BM108" s="678" t="s">
        <v>3553</v>
      </c>
      <c r="BN108" s="678" t="s">
        <v>3554</v>
      </c>
      <c r="BO108" s="678" t="s">
        <v>3554</v>
      </c>
      <c r="BP108" s="678" t="s">
        <v>3554</v>
      </c>
      <c r="BQ108" s="678"/>
      <c r="BR108" s="678" t="s">
        <v>3554</v>
      </c>
      <c r="BS108" s="678" t="s">
        <v>3554</v>
      </c>
      <c r="BT108" s="678" t="s">
        <v>3554</v>
      </c>
      <c r="BU108" s="678"/>
      <c r="BV108" s="678" t="s">
        <v>3553</v>
      </c>
      <c r="BW108" s="678" t="s">
        <v>3554</v>
      </c>
      <c r="BX108" s="678"/>
      <c r="BY108" s="678"/>
      <c r="BZ108" s="678" t="s">
        <v>3553</v>
      </c>
      <c r="CA108" s="678"/>
      <c r="CB108" s="678"/>
      <c r="CC108" s="678" t="s">
        <v>3554</v>
      </c>
      <c r="CD108" s="678" t="s">
        <v>3553</v>
      </c>
      <c r="CE108" s="678" t="s">
        <v>3554</v>
      </c>
      <c r="CF108" s="678" t="s">
        <v>3554</v>
      </c>
      <c r="CG108" s="678" t="s">
        <v>3553</v>
      </c>
      <c r="CH108" s="678"/>
      <c r="CI108" s="678" t="s">
        <v>3552</v>
      </c>
      <c r="CJ108" s="678" t="s">
        <v>3554</v>
      </c>
      <c r="CK108" s="678" t="s">
        <v>3554</v>
      </c>
      <c r="CL108" s="678" t="s">
        <v>3554</v>
      </c>
      <c r="CM108" s="678" t="s">
        <v>3554</v>
      </c>
      <c r="CN108" s="678"/>
      <c r="CO108" s="678"/>
      <c r="CP108" s="678" t="s">
        <v>3554</v>
      </c>
      <c r="CQ108" s="678" t="s">
        <v>3554</v>
      </c>
      <c r="CR108" s="678" t="s">
        <v>3554</v>
      </c>
      <c r="CS108" s="678" t="s">
        <v>3554</v>
      </c>
      <c r="CT108" s="678" t="s">
        <v>3553</v>
      </c>
      <c r="CU108" s="678" t="s">
        <v>3554</v>
      </c>
      <c r="CV108" s="678"/>
      <c r="CW108" s="678"/>
      <c r="CX108" s="678" t="s">
        <v>3554</v>
      </c>
      <c r="CY108" s="678" t="s">
        <v>3554</v>
      </c>
      <c r="CZ108" s="678"/>
      <c r="DA108" s="678"/>
      <c r="DB108" s="678"/>
      <c r="DC108" s="678" t="s">
        <v>3554</v>
      </c>
      <c r="DD108" s="678" t="s">
        <v>3554</v>
      </c>
      <c r="DE108" s="678"/>
      <c r="DF108" s="678" t="s">
        <v>3554</v>
      </c>
      <c r="DG108" s="678"/>
      <c r="DH108" s="678"/>
      <c r="DI108" s="678"/>
      <c r="DJ108" s="678"/>
      <c r="DK108" s="678" t="s">
        <v>3554</v>
      </c>
      <c r="DL108" s="678" t="s">
        <v>3554</v>
      </c>
      <c r="DM108" s="678"/>
      <c r="DN108" s="678"/>
      <c r="DO108" s="678"/>
      <c r="DP108" s="678"/>
      <c r="DQ108" s="678" t="s">
        <v>3554</v>
      </c>
      <c r="DR108" s="678" t="s">
        <v>3554</v>
      </c>
      <c r="DS108" s="678"/>
      <c r="DT108" s="678" t="s">
        <v>3554</v>
      </c>
      <c r="DU108" s="678" t="s">
        <v>3554</v>
      </c>
      <c r="DV108" s="678" t="s">
        <v>3554</v>
      </c>
      <c r="DW108" s="678" t="s">
        <v>3554</v>
      </c>
      <c r="DX108" s="678"/>
      <c r="DY108" s="678"/>
      <c r="DZ108" s="678" t="s">
        <v>3554</v>
      </c>
      <c r="EA108" s="678"/>
      <c r="EB108" s="678"/>
      <c r="EC108" s="678"/>
    </row>
    <row r="109">
      <c r="A109" s="706" t="s">
        <v>462</v>
      </c>
      <c r="B109" s="669">
        <f t="shared" ref="B109:G109" si="167">COUNTIF($P109:$ADO109,B$1)</f>
        <v>1</v>
      </c>
      <c r="C109" s="669">
        <f t="shared" si="167"/>
        <v>5</v>
      </c>
      <c r="D109" s="669">
        <f t="shared" si="167"/>
        <v>12</v>
      </c>
      <c r="E109" s="669">
        <f t="shared" si="167"/>
        <v>0</v>
      </c>
      <c r="F109" s="669">
        <f t="shared" si="167"/>
        <v>0</v>
      </c>
      <c r="G109" s="669">
        <f t="shared" si="167"/>
        <v>0</v>
      </c>
      <c r="H109" s="670">
        <f t="shared" si="165"/>
        <v>18</v>
      </c>
      <c r="I109" s="669" t="str">
        <f>IFERROR(__xludf.DUMMYFUNCTION("if(sum(B109:G109)=0,"""",SPARKLINE(B109:G109,{""charttype"",""line"";""color"",""lightgrey"";""linewidth"",2}))"),"")</f>
        <v/>
      </c>
      <c r="J109" s="671" t="str">
        <f t="shared" ref="J109:O109" si="168">IFERROR(REPT("|",round(COUNTIF($P109:$ADO109,J$1)/$H109*10,0)),"")</f>
        <v>|</v>
      </c>
      <c r="K109" s="672" t="str">
        <f t="shared" si="168"/>
        <v>|||</v>
      </c>
      <c r="L109" s="672" t="str">
        <f t="shared" si="168"/>
        <v>|||||||</v>
      </c>
      <c r="M109" s="673" t="str">
        <f t="shared" si="168"/>
        <v/>
      </c>
      <c r="N109" s="674" t="str">
        <f t="shared" si="168"/>
        <v/>
      </c>
      <c r="O109" s="675" t="str">
        <f t="shared" si="168"/>
        <v/>
      </c>
      <c r="P109" s="676"/>
      <c r="Q109" s="9"/>
      <c r="R109" s="9"/>
      <c r="S109" s="677" t="s">
        <v>3551</v>
      </c>
      <c r="T109" s="677"/>
      <c r="U109" s="677" t="s">
        <v>3551</v>
      </c>
      <c r="V109" s="677" t="s">
        <v>3551</v>
      </c>
      <c r="W109" s="9"/>
      <c r="X109" s="9"/>
      <c r="Y109" s="677" t="s">
        <v>3551</v>
      </c>
      <c r="Z109" s="677" t="s">
        <v>3551</v>
      </c>
      <c r="AA109" s="9"/>
      <c r="AB109" s="9"/>
      <c r="AC109" s="9"/>
      <c r="AD109" s="677" t="s">
        <v>3551</v>
      </c>
      <c r="AE109" s="677" t="s">
        <v>3551</v>
      </c>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676"/>
      <c r="BH109" s="676"/>
      <c r="BI109" s="676"/>
      <c r="BJ109" s="676"/>
      <c r="BK109" s="678"/>
      <c r="BL109" s="678" t="s">
        <v>3551</v>
      </c>
      <c r="BM109" s="676"/>
      <c r="BN109" s="678" t="s">
        <v>3551</v>
      </c>
      <c r="BO109" s="676"/>
      <c r="BP109" s="676"/>
      <c r="BQ109" s="676"/>
      <c r="BR109" s="678" t="s">
        <v>3551</v>
      </c>
      <c r="BS109" s="676"/>
      <c r="BT109" s="676"/>
      <c r="BU109" s="676"/>
      <c r="BV109" s="678" t="s">
        <v>3550</v>
      </c>
      <c r="BW109" s="678" t="s">
        <v>3549</v>
      </c>
      <c r="BX109" s="676"/>
      <c r="BY109" s="676"/>
      <c r="BZ109" s="676"/>
      <c r="CA109" s="676"/>
      <c r="CB109" s="676"/>
      <c r="CC109" s="676"/>
      <c r="CD109" s="676"/>
      <c r="CE109" s="676"/>
      <c r="CF109" s="676"/>
      <c r="CG109" s="676"/>
      <c r="CH109" s="676"/>
      <c r="CI109" s="676"/>
      <c r="CJ109" s="676"/>
      <c r="CK109" s="676"/>
      <c r="CL109" s="676"/>
      <c r="CM109" s="676"/>
      <c r="CN109" s="676"/>
      <c r="CO109" s="678" t="s">
        <v>3550</v>
      </c>
      <c r="CP109" s="678"/>
      <c r="CQ109" s="678"/>
      <c r="CR109" s="678" t="s">
        <v>3551</v>
      </c>
      <c r="CS109" s="678"/>
      <c r="CT109" s="678"/>
      <c r="CU109" s="678"/>
      <c r="CV109" s="678"/>
      <c r="CW109" s="678"/>
      <c r="CX109" s="678"/>
      <c r="CY109" s="678" t="s">
        <v>3550</v>
      </c>
      <c r="CZ109" s="678"/>
      <c r="DA109" s="678"/>
      <c r="DB109" s="678"/>
      <c r="DC109" s="678" t="s">
        <v>3550</v>
      </c>
      <c r="DD109" s="678"/>
      <c r="DE109" s="678"/>
      <c r="DF109" s="678"/>
      <c r="DG109" s="678"/>
      <c r="DH109" s="678"/>
      <c r="DI109" s="678"/>
      <c r="DJ109" s="678"/>
      <c r="DK109" s="678"/>
      <c r="DL109" s="678"/>
      <c r="DM109" s="678"/>
      <c r="DN109" s="678"/>
      <c r="DO109" s="678"/>
      <c r="DP109" s="678"/>
      <c r="DQ109" s="678"/>
      <c r="DR109" s="678"/>
      <c r="DS109" s="678"/>
      <c r="DT109" s="678"/>
      <c r="DU109" s="678" t="s">
        <v>3550</v>
      </c>
      <c r="DV109" s="678" t="s">
        <v>3551</v>
      </c>
      <c r="DW109" s="678"/>
      <c r="DX109" s="678"/>
      <c r="DY109" s="678"/>
      <c r="DZ109" s="678"/>
      <c r="EA109" s="678"/>
      <c r="EB109" s="678"/>
      <c r="EC109" s="678"/>
    </row>
    <row r="110">
      <c r="A110" s="707" t="s">
        <v>447</v>
      </c>
      <c r="B110" s="669">
        <f t="shared" ref="B110:G110" si="169">COUNTIF($P110:$ADO110,B$1)</f>
        <v>1</v>
      </c>
      <c r="C110" s="669">
        <f t="shared" si="169"/>
        <v>6</v>
      </c>
      <c r="D110" s="669">
        <f t="shared" si="169"/>
        <v>8</v>
      </c>
      <c r="E110" s="669">
        <f t="shared" si="169"/>
        <v>1</v>
      </c>
      <c r="F110" s="669">
        <f t="shared" si="169"/>
        <v>0</v>
      </c>
      <c r="G110" s="669">
        <f t="shared" si="169"/>
        <v>0</v>
      </c>
      <c r="H110" s="670">
        <f t="shared" si="165"/>
        <v>16</v>
      </c>
      <c r="I110" s="669" t="str">
        <f>IFERROR(__xludf.DUMMYFUNCTION("if(sum(B110:G110)=0,"""",SPARKLINE(B110:G110,{""charttype"",""line"";""color"",""lightgrey"";""linewidth"",2}))"),"")</f>
        <v/>
      </c>
      <c r="J110" s="671" t="str">
        <f t="shared" ref="J110:O110" si="170">IFERROR(REPT("|",round(COUNTIF($P110:$ADO110,J$1)/$H110*10,0)),"")</f>
        <v>|</v>
      </c>
      <c r="K110" s="672" t="str">
        <f t="shared" si="170"/>
        <v>||||</v>
      </c>
      <c r="L110" s="672" t="str">
        <f t="shared" si="170"/>
        <v>|||||</v>
      </c>
      <c r="M110" s="673" t="str">
        <f t="shared" si="170"/>
        <v>|</v>
      </c>
      <c r="N110" s="674" t="str">
        <f t="shared" si="170"/>
        <v/>
      </c>
      <c r="O110" s="675" t="str">
        <f t="shared" si="170"/>
        <v/>
      </c>
      <c r="P110" s="676"/>
      <c r="Q110" s="9"/>
      <c r="R110" s="9"/>
      <c r="S110" s="677" t="s">
        <v>3551</v>
      </c>
      <c r="T110" s="677"/>
      <c r="U110" s="677" t="s">
        <v>3551</v>
      </c>
      <c r="V110" s="677" t="s">
        <v>3551</v>
      </c>
      <c r="W110" s="9"/>
      <c r="X110" s="9"/>
      <c r="Y110" s="677" t="s">
        <v>3551</v>
      </c>
      <c r="Z110" s="9"/>
      <c r="AA110" s="9"/>
      <c r="AB110" s="9"/>
      <c r="AC110" s="9"/>
      <c r="AD110" s="9"/>
      <c r="AE110" s="677" t="s">
        <v>3549</v>
      </c>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676"/>
      <c r="BH110" s="676"/>
      <c r="BI110" s="676"/>
      <c r="BJ110" s="676"/>
      <c r="BK110" s="678"/>
      <c r="BL110" s="678" t="s">
        <v>3552</v>
      </c>
      <c r="BM110" s="676"/>
      <c r="BN110" s="678" t="s">
        <v>3551</v>
      </c>
      <c r="BO110" s="676"/>
      <c r="BP110" s="676"/>
      <c r="BQ110" s="676"/>
      <c r="BR110" s="678" t="s">
        <v>3551</v>
      </c>
      <c r="BS110" s="676"/>
      <c r="BT110" s="676"/>
      <c r="BU110" s="676"/>
      <c r="BV110" s="676"/>
      <c r="BW110" s="678" t="s">
        <v>3551</v>
      </c>
      <c r="BX110" s="676"/>
      <c r="BY110" s="676"/>
      <c r="BZ110" s="676"/>
      <c r="CA110" s="676"/>
      <c r="CB110" s="676"/>
      <c r="CC110" s="676"/>
      <c r="CD110" s="676"/>
      <c r="CE110" s="676"/>
      <c r="CF110" s="676"/>
      <c r="CG110" s="676"/>
      <c r="CH110" s="676"/>
      <c r="CI110" s="676"/>
      <c r="CJ110" s="676"/>
      <c r="CK110" s="676"/>
      <c r="CL110" s="676"/>
      <c r="CM110" s="676"/>
      <c r="CN110" s="676"/>
      <c r="CO110" s="676"/>
      <c r="CP110" s="678"/>
      <c r="CQ110" s="678" t="s">
        <v>3550</v>
      </c>
      <c r="CR110" s="678"/>
      <c r="CS110" s="678"/>
      <c r="CT110" s="678"/>
      <c r="CU110" s="678"/>
      <c r="CV110" s="678"/>
      <c r="CW110" s="678"/>
      <c r="CX110" s="678"/>
      <c r="CY110" s="678" t="s">
        <v>3550</v>
      </c>
      <c r="CZ110" s="678"/>
      <c r="DA110" s="678"/>
      <c r="DB110" s="678"/>
      <c r="DC110" s="678" t="s">
        <v>3550</v>
      </c>
      <c r="DD110" s="678" t="s">
        <v>3550</v>
      </c>
      <c r="DE110" s="678"/>
      <c r="DF110" s="678"/>
      <c r="DG110" s="678"/>
      <c r="DH110" s="678"/>
      <c r="DI110" s="678"/>
      <c r="DJ110" s="678"/>
      <c r="DK110" s="678"/>
      <c r="DL110" s="678"/>
      <c r="DM110" s="678"/>
      <c r="DN110" s="678"/>
      <c r="DO110" s="678"/>
      <c r="DP110" s="678"/>
      <c r="DQ110" s="678"/>
      <c r="DR110" s="678" t="s">
        <v>3551</v>
      </c>
      <c r="DS110" s="678"/>
      <c r="DT110" s="678"/>
      <c r="DU110" s="678" t="s">
        <v>3550</v>
      </c>
      <c r="DV110" s="678" t="s">
        <v>3550</v>
      </c>
      <c r="DW110" s="678"/>
      <c r="DX110" s="678"/>
      <c r="DY110" s="678"/>
      <c r="DZ110" s="678"/>
      <c r="EA110" s="678"/>
      <c r="EB110" s="678"/>
      <c r="EC110" s="678"/>
    </row>
    <row r="111">
      <c r="A111" s="706" t="s">
        <v>3650</v>
      </c>
      <c r="B111" s="669">
        <f t="shared" ref="B111:G111" si="171">COUNTIF($P111:$ADO111,B$1)</f>
        <v>1</v>
      </c>
      <c r="C111" s="669">
        <f t="shared" si="171"/>
        <v>0</v>
      </c>
      <c r="D111" s="669">
        <f t="shared" si="171"/>
        <v>5</v>
      </c>
      <c r="E111" s="669">
        <f t="shared" si="171"/>
        <v>33</v>
      </c>
      <c r="F111" s="669">
        <f t="shared" si="171"/>
        <v>15</v>
      </c>
      <c r="G111" s="669">
        <f t="shared" si="171"/>
        <v>0</v>
      </c>
      <c r="H111" s="670">
        <f t="shared" si="165"/>
        <v>54</v>
      </c>
      <c r="I111" s="669" t="str">
        <f>IFERROR(__xludf.DUMMYFUNCTION("if(sum(B111:G111)=0,"""",SPARKLINE(B111:G111,{""charttype"",""line"";""color"",""lightgrey"";""linewidth"",2}))"),"")</f>
        <v/>
      </c>
      <c r="J111" s="671" t="str">
        <f t="shared" ref="J111:O111" si="172">IFERROR(REPT("|",round(COUNTIF($P111:$ADO111,J$1)/$H111*10,0)),"")</f>
        <v/>
      </c>
      <c r="K111" s="672" t="str">
        <f t="shared" si="172"/>
        <v/>
      </c>
      <c r="L111" s="672" t="str">
        <f t="shared" si="172"/>
        <v>|</v>
      </c>
      <c r="M111" s="673" t="str">
        <f t="shared" si="172"/>
        <v>||||||</v>
      </c>
      <c r="N111" s="674" t="str">
        <f t="shared" si="172"/>
        <v>|||</v>
      </c>
      <c r="O111" s="675" t="str">
        <f t="shared" si="172"/>
        <v/>
      </c>
      <c r="P111" s="676"/>
      <c r="Q111" s="677" t="s">
        <v>3552</v>
      </c>
      <c r="R111" s="9"/>
      <c r="S111" s="677" t="s">
        <v>3552</v>
      </c>
      <c r="T111" s="677"/>
      <c r="U111" s="677" t="s">
        <v>3553</v>
      </c>
      <c r="V111" s="677" t="s">
        <v>3552</v>
      </c>
      <c r="W111" s="9"/>
      <c r="X111" s="9"/>
      <c r="Y111" s="677" t="s">
        <v>3553</v>
      </c>
      <c r="Z111" s="677" t="s">
        <v>3552</v>
      </c>
      <c r="AA111" s="9"/>
      <c r="AB111" s="677" t="s">
        <v>3553</v>
      </c>
      <c r="AC111" s="9"/>
      <c r="AD111" s="677" t="s">
        <v>3552</v>
      </c>
      <c r="AE111" s="677" t="s">
        <v>3552</v>
      </c>
      <c r="AF111" s="9"/>
      <c r="AG111" s="677" t="s">
        <v>3552</v>
      </c>
      <c r="AH111" s="677" t="s">
        <v>3552</v>
      </c>
      <c r="AI111" s="9"/>
      <c r="AJ111" s="9"/>
      <c r="AK111" s="677" t="s">
        <v>3552</v>
      </c>
      <c r="AL111" s="9"/>
      <c r="AM111" s="677" t="s">
        <v>3551</v>
      </c>
      <c r="AN111" s="9"/>
      <c r="AO111" s="9"/>
      <c r="AP111" s="677" t="s">
        <v>3552</v>
      </c>
      <c r="AQ111" s="677" t="s">
        <v>3552</v>
      </c>
      <c r="AR111" s="9"/>
      <c r="AS111" s="9"/>
      <c r="AT111" s="9"/>
      <c r="AU111" s="677" t="s">
        <v>3552</v>
      </c>
      <c r="AV111" s="9"/>
      <c r="AW111" s="9"/>
      <c r="AX111" s="9"/>
      <c r="AY111" s="9"/>
      <c r="AZ111" s="9"/>
      <c r="BA111" s="9"/>
      <c r="BB111" s="9"/>
      <c r="BC111" s="9"/>
      <c r="BD111" s="677" t="s">
        <v>3552</v>
      </c>
      <c r="BE111" s="9"/>
      <c r="BF111" s="677" t="s">
        <v>3552</v>
      </c>
      <c r="BG111" s="676"/>
      <c r="BH111" s="678" t="s">
        <v>3552</v>
      </c>
      <c r="BI111" s="676"/>
      <c r="BJ111" s="678" t="s">
        <v>3552</v>
      </c>
      <c r="BK111" s="678" t="s">
        <v>3552</v>
      </c>
      <c r="BL111" s="678" t="s">
        <v>3553</v>
      </c>
      <c r="BM111" s="678" t="s">
        <v>3551</v>
      </c>
      <c r="BN111" s="678" t="s">
        <v>3552</v>
      </c>
      <c r="BO111" s="676"/>
      <c r="BP111" s="678" t="s">
        <v>3552</v>
      </c>
      <c r="BQ111" s="676"/>
      <c r="BR111" s="678" t="s">
        <v>3552</v>
      </c>
      <c r="BS111" s="678" t="s">
        <v>3552</v>
      </c>
      <c r="BT111" s="678" t="s">
        <v>3553</v>
      </c>
      <c r="BU111" s="678"/>
      <c r="BV111" s="678" t="s">
        <v>3552</v>
      </c>
      <c r="BW111" s="678" t="s">
        <v>3549</v>
      </c>
      <c r="BX111" s="678" t="s">
        <v>3551</v>
      </c>
      <c r="BY111" s="676"/>
      <c r="BZ111" s="678" t="s">
        <v>3552</v>
      </c>
      <c r="CA111" s="676"/>
      <c r="CB111" s="676"/>
      <c r="CC111" s="678" t="s">
        <v>3552</v>
      </c>
      <c r="CD111" s="678" t="s">
        <v>3552</v>
      </c>
      <c r="CE111" s="678" t="s">
        <v>3553</v>
      </c>
      <c r="CF111" s="678" t="s">
        <v>3552</v>
      </c>
      <c r="CG111" s="676"/>
      <c r="CH111" s="676"/>
      <c r="CI111" s="676"/>
      <c r="CJ111" s="678" t="s">
        <v>3553</v>
      </c>
      <c r="CK111" s="676"/>
      <c r="CL111" s="676"/>
      <c r="CM111" s="676"/>
      <c r="CN111" s="678" t="s">
        <v>3553</v>
      </c>
      <c r="CO111" s="678" t="s">
        <v>3551</v>
      </c>
      <c r="CP111" s="678" t="s">
        <v>3552</v>
      </c>
      <c r="CQ111" s="678" t="s">
        <v>3552</v>
      </c>
      <c r="CR111" s="678" t="s">
        <v>3552</v>
      </c>
      <c r="CS111" s="678" t="s">
        <v>3552</v>
      </c>
      <c r="CT111" s="678"/>
      <c r="CU111" s="678" t="s">
        <v>3553</v>
      </c>
      <c r="CV111" s="678"/>
      <c r="CW111" s="678"/>
      <c r="CX111" s="678"/>
      <c r="CY111" s="678" t="s">
        <v>3553</v>
      </c>
      <c r="CZ111" s="678"/>
      <c r="DA111" s="678"/>
      <c r="DB111" s="678"/>
      <c r="DC111" s="678" t="s">
        <v>3552</v>
      </c>
      <c r="DD111" s="678" t="s">
        <v>3552</v>
      </c>
      <c r="DE111" s="678"/>
      <c r="DF111" s="678" t="s">
        <v>3551</v>
      </c>
      <c r="DG111" s="678"/>
      <c r="DH111" s="678"/>
      <c r="DI111" s="678"/>
      <c r="DJ111" s="678"/>
      <c r="DK111" s="678" t="s">
        <v>3552</v>
      </c>
      <c r="DL111" s="678"/>
      <c r="DM111" s="678"/>
      <c r="DN111" s="678"/>
      <c r="DO111" s="678" t="s">
        <v>3553</v>
      </c>
      <c r="DP111" s="678"/>
      <c r="DQ111" s="678"/>
      <c r="DR111" s="678" t="s">
        <v>3553</v>
      </c>
      <c r="DS111" s="678"/>
      <c r="DT111" s="678"/>
      <c r="DU111" s="678" t="s">
        <v>3553</v>
      </c>
      <c r="DV111" s="678" t="s">
        <v>3553</v>
      </c>
      <c r="DW111" s="678" t="s">
        <v>3553</v>
      </c>
      <c r="DX111" s="678"/>
      <c r="DY111" s="678"/>
      <c r="DZ111" s="678"/>
      <c r="EA111" s="678"/>
      <c r="EB111" s="678"/>
      <c r="EC111" s="678"/>
    </row>
    <row r="112">
      <c r="A112" s="708" t="s">
        <v>467</v>
      </c>
      <c r="B112" s="709"/>
      <c r="C112" s="709"/>
      <c r="D112" s="709"/>
      <c r="E112" s="709"/>
      <c r="F112" s="709"/>
      <c r="G112" s="709"/>
      <c r="H112" s="710"/>
      <c r="I112" s="709"/>
      <c r="J112" s="709"/>
      <c r="K112" s="711"/>
      <c r="L112" s="711"/>
      <c r="M112" s="712"/>
      <c r="N112" s="713"/>
      <c r="O112" s="714"/>
      <c r="P112" s="667"/>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667"/>
      <c r="BH112" s="667"/>
      <c r="BI112" s="667"/>
      <c r="BJ112" s="667"/>
      <c r="BK112" s="667"/>
      <c r="BL112" s="667"/>
      <c r="BM112" s="667"/>
      <c r="BN112" s="667"/>
      <c r="BO112" s="667"/>
      <c r="BP112" s="667"/>
      <c r="BQ112" s="667"/>
      <c r="BR112" s="667"/>
      <c r="BS112" s="667"/>
      <c r="BT112" s="667"/>
      <c r="BU112" s="667"/>
      <c r="BV112" s="667"/>
      <c r="BW112" s="667"/>
      <c r="BX112" s="667"/>
      <c r="BY112" s="667"/>
      <c r="BZ112" s="667"/>
      <c r="CA112" s="667"/>
      <c r="CB112" s="667"/>
      <c r="CC112" s="667"/>
      <c r="CD112" s="667"/>
      <c r="CE112" s="667"/>
      <c r="CF112" s="667"/>
      <c r="CG112" s="667"/>
      <c r="CH112" s="667"/>
      <c r="CI112" s="667"/>
      <c r="CJ112" s="667"/>
      <c r="CK112" s="667"/>
      <c r="CL112" s="667"/>
      <c r="CM112" s="667"/>
      <c r="CN112" s="667"/>
      <c r="CO112" s="667"/>
      <c r="CP112" s="667"/>
      <c r="CQ112" s="667"/>
      <c r="CR112" s="667"/>
      <c r="CS112" s="667"/>
      <c r="CT112" s="667"/>
      <c r="CU112" s="667"/>
      <c r="CV112" s="667"/>
      <c r="CW112" s="667"/>
      <c r="CX112" s="667"/>
      <c r="CY112" s="667"/>
      <c r="CZ112" s="667"/>
      <c r="DA112" s="667"/>
      <c r="DB112" s="667"/>
      <c r="DC112" s="667"/>
      <c r="DD112" s="667"/>
      <c r="DE112" s="667"/>
      <c r="DF112" s="667"/>
      <c r="DG112" s="667"/>
      <c r="DH112" s="667"/>
      <c r="DI112" s="667"/>
      <c r="DJ112" s="667"/>
      <c r="DK112" s="667"/>
      <c r="DL112" s="667"/>
      <c r="DM112" s="667"/>
      <c r="DN112" s="667"/>
      <c r="DO112" s="667"/>
      <c r="DP112" s="667"/>
      <c r="DQ112" s="667"/>
      <c r="DR112" s="667"/>
      <c r="DS112" s="667"/>
      <c r="DT112" s="667"/>
      <c r="DU112" s="667"/>
      <c r="DV112" s="667"/>
      <c r="DW112" s="667"/>
      <c r="DX112" s="667"/>
      <c r="DY112" s="667"/>
      <c r="DZ112" s="667"/>
      <c r="EA112" s="667"/>
      <c r="EB112" s="667"/>
      <c r="EC112" s="667"/>
    </row>
    <row r="113">
      <c r="A113" s="707" t="s">
        <v>468</v>
      </c>
      <c r="B113" s="669">
        <f t="shared" ref="B113:G113" si="173">COUNTIF($P113:$ADO113,B$1)</f>
        <v>4</v>
      </c>
      <c r="C113" s="669">
        <f t="shared" si="173"/>
        <v>0</v>
      </c>
      <c r="D113" s="669">
        <f t="shared" si="173"/>
        <v>4</v>
      </c>
      <c r="E113" s="669">
        <f t="shared" si="173"/>
        <v>28</v>
      </c>
      <c r="F113" s="669">
        <f t="shared" si="173"/>
        <v>2</v>
      </c>
      <c r="G113" s="669">
        <f t="shared" si="173"/>
        <v>0</v>
      </c>
      <c r="H113" s="670">
        <f>COUNTA(P113:ADO113)</f>
        <v>38</v>
      </c>
      <c r="I113" s="669" t="str">
        <f>IFERROR(__xludf.DUMMYFUNCTION("if(sum(B113:G113)=0,"""",SPARKLINE(B113:G113,{""charttype"",""line"";""color"",""lightgrey"";""linewidth"",2}))"),"")</f>
        <v/>
      </c>
      <c r="J113" s="671" t="str">
        <f t="shared" ref="J113:O113" si="174">IFERROR(REPT("|",round(COUNTIF($P113:$ADO113,J$1)/$H113*10,0)),"")</f>
        <v>|</v>
      </c>
      <c r="K113" s="672" t="str">
        <f t="shared" si="174"/>
        <v/>
      </c>
      <c r="L113" s="672" t="str">
        <f t="shared" si="174"/>
        <v>|</v>
      </c>
      <c r="M113" s="673" t="str">
        <f t="shared" si="174"/>
        <v>|||||||</v>
      </c>
      <c r="N113" s="674" t="str">
        <f t="shared" si="174"/>
        <v>|</v>
      </c>
      <c r="O113" s="675" t="str">
        <f t="shared" si="174"/>
        <v/>
      </c>
      <c r="P113" s="676"/>
      <c r="Q113" s="9"/>
      <c r="R113" s="9"/>
      <c r="S113" s="677" t="s">
        <v>3552</v>
      </c>
      <c r="T113" s="677"/>
      <c r="U113" s="677" t="s">
        <v>3552</v>
      </c>
      <c r="V113" s="677" t="s">
        <v>3552</v>
      </c>
      <c r="W113" s="9"/>
      <c r="X113" s="9"/>
      <c r="Y113" s="677" t="s">
        <v>3552</v>
      </c>
      <c r="Z113" s="677" t="s">
        <v>3552</v>
      </c>
      <c r="AA113" s="9"/>
      <c r="AB113" s="677" t="s">
        <v>3552</v>
      </c>
      <c r="AC113" s="9"/>
      <c r="AD113" s="9"/>
      <c r="AE113" s="677" t="s">
        <v>3552</v>
      </c>
      <c r="AF113" s="9"/>
      <c r="AG113" s="677" t="s">
        <v>3552</v>
      </c>
      <c r="AH113" s="9"/>
      <c r="AI113" s="9"/>
      <c r="AJ113" s="9"/>
      <c r="AK113" s="677" t="s">
        <v>3552</v>
      </c>
      <c r="AL113" s="9"/>
      <c r="AM113" s="9"/>
      <c r="AN113" s="9"/>
      <c r="AO113" s="9"/>
      <c r="AP113" s="677" t="s">
        <v>3552</v>
      </c>
      <c r="AQ113" s="677" t="s">
        <v>3552</v>
      </c>
      <c r="AR113" s="9"/>
      <c r="AS113" s="9"/>
      <c r="AT113" s="9"/>
      <c r="AU113" s="9"/>
      <c r="AV113" s="9"/>
      <c r="AW113" s="9"/>
      <c r="AX113" s="9"/>
      <c r="AY113" s="9"/>
      <c r="AZ113" s="9"/>
      <c r="BA113" s="9"/>
      <c r="BB113" s="9"/>
      <c r="BC113" s="677" t="s">
        <v>3549</v>
      </c>
      <c r="BD113" s="9"/>
      <c r="BE113" s="9"/>
      <c r="BF113" s="677" t="s">
        <v>3552</v>
      </c>
      <c r="BG113" s="676"/>
      <c r="BH113" s="676"/>
      <c r="BI113" s="676"/>
      <c r="BJ113" s="678" t="s">
        <v>3551</v>
      </c>
      <c r="BK113" s="678"/>
      <c r="BL113" s="678" t="s">
        <v>3549</v>
      </c>
      <c r="BM113" s="676"/>
      <c r="BN113" s="678" t="s">
        <v>3552</v>
      </c>
      <c r="BO113" s="676"/>
      <c r="BP113" s="676"/>
      <c r="BQ113" s="676"/>
      <c r="BR113" s="678" t="s">
        <v>3552</v>
      </c>
      <c r="BS113" s="676"/>
      <c r="BT113" s="676"/>
      <c r="BU113" s="678"/>
      <c r="BV113" s="678" t="s">
        <v>3552</v>
      </c>
      <c r="BW113" s="676"/>
      <c r="BX113" s="676"/>
      <c r="BY113" s="676"/>
      <c r="BZ113" s="676"/>
      <c r="CA113" s="676"/>
      <c r="CB113" s="676"/>
      <c r="CC113" s="676"/>
      <c r="CD113" s="678" t="s">
        <v>3552</v>
      </c>
      <c r="CE113" s="678" t="s">
        <v>3552</v>
      </c>
      <c r="CF113" s="676"/>
      <c r="CG113" s="676"/>
      <c r="CH113" s="676"/>
      <c r="CI113" s="676"/>
      <c r="CJ113" s="676"/>
      <c r="CK113" s="676"/>
      <c r="CL113" s="676"/>
      <c r="CM113" s="676"/>
      <c r="CN113" s="678" t="s">
        <v>3552</v>
      </c>
      <c r="CO113" s="678" t="s">
        <v>3549</v>
      </c>
      <c r="CP113" s="678"/>
      <c r="CQ113" s="678" t="s">
        <v>3549</v>
      </c>
      <c r="CR113" s="678" t="s">
        <v>3552</v>
      </c>
      <c r="CS113" s="678" t="s">
        <v>3552</v>
      </c>
      <c r="CT113" s="678"/>
      <c r="CU113" s="678" t="s">
        <v>3551</v>
      </c>
      <c r="CV113" s="678"/>
      <c r="CW113" s="678"/>
      <c r="CX113" s="678"/>
      <c r="CY113" s="678" t="s">
        <v>3553</v>
      </c>
      <c r="CZ113" s="678" t="s">
        <v>3552</v>
      </c>
      <c r="DA113" s="678"/>
      <c r="DB113" s="678"/>
      <c r="DC113" s="678" t="s">
        <v>3551</v>
      </c>
      <c r="DD113" s="678" t="s">
        <v>3552</v>
      </c>
      <c r="DE113" s="678" t="s">
        <v>3552</v>
      </c>
      <c r="DF113" s="678" t="s">
        <v>3552</v>
      </c>
      <c r="DG113" s="678"/>
      <c r="DH113" s="678"/>
      <c r="DI113" s="678" t="s">
        <v>3552</v>
      </c>
      <c r="DJ113" s="678"/>
      <c r="DK113" s="678"/>
      <c r="DL113" s="678" t="s">
        <v>3552</v>
      </c>
      <c r="DM113" s="678"/>
      <c r="DN113" s="678"/>
      <c r="DO113" s="678" t="s">
        <v>3552</v>
      </c>
      <c r="DP113" s="678"/>
      <c r="DQ113" s="678"/>
      <c r="DR113" s="678" t="s">
        <v>3551</v>
      </c>
      <c r="DS113" s="678"/>
      <c r="DT113" s="678"/>
      <c r="DU113" s="678" t="s">
        <v>3553</v>
      </c>
      <c r="DV113" s="678" t="s">
        <v>3552</v>
      </c>
      <c r="DW113" s="678"/>
      <c r="DX113" s="678"/>
      <c r="DY113" s="678"/>
      <c r="DZ113" s="678"/>
      <c r="EA113" s="678"/>
      <c r="EB113" s="678"/>
      <c r="EC113" s="678"/>
    </row>
    <row r="114">
      <c r="A114" s="708" t="s">
        <v>473</v>
      </c>
      <c r="B114" s="709"/>
      <c r="C114" s="709"/>
      <c r="D114" s="709"/>
      <c r="E114" s="709"/>
      <c r="F114" s="709"/>
      <c r="G114" s="709"/>
      <c r="H114" s="710"/>
      <c r="I114" s="709"/>
      <c r="J114" s="709"/>
      <c r="K114" s="711"/>
      <c r="L114" s="711"/>
      <c r="M114" s="712"/>
      <c r="N114" s="713"/>
      <c r="O114" s="714"/>
      <c r="P114" s="667"/>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667"/>
      <c r="BH114" s="667"/>
      <c r="BI114" s="667"/>
      <c r="BJ114" s="667"/>
      <c r="BK114" s="667"/>
      <c r="BL114" s="667"/>
      <c r="BM114" s="667"/>
      <c r="BN114" s="667"/>
      <c r="BO114" s="667"/>
      <c r="BP114" s="667"/>
      <c r="BQ114" s="667"/>
      <c r="BR114" s="667"/>
      <c r="BS114" s="667"/>
      <c r="BT114" s="667"/>
      <c r="BU114" s="667"/>
      <c r="BV114" s="667"/>
      <c r="BW114" s="667"/>
      <c r="BX114" s="667"/>
      <c r="BY114" s="667"/>
      <c r="BZ114" s="667"/>
      <c r="CA114" s="667"/>
      <c r="CB114" s="667"/>
      <c r="CC114" s="667"/>
      <c r="CD114" s="667"/>
      <c r="CE114" s="667"/>
      <c r="CF114" s="667"/>
      <c r="CG114" s="667"/>
      <c r="CH114" s="667"/>
      <c r="CI114" s="667"/>
      <c r="CJ114" s="667"/>
      <c r="CK114" s="667"/>
      <c r="CL114" s="667"/>
      <c r="CM114" s="667"/>
      <c r="CN114" s="667"/>
      <c r="CO114" s="667"/>
      <c r="CP114" s="667"/>
      <c r="CQ114" s="667"/>
      <c r="CR114" s="667"/>
      <c r="CS114" s="667"/>
      <c r="CT114" s="667"/>
      <c r="CU114" s="667"/>
      <c r="CV114" s="667"/>
      <c r="CW114" s="667"/>
      <c r="CX114" s="667"/>
      <c r="CY114" s="667"/>
      <c r="CZ114" s="667"/>
      <c r="DA114" s="667"/>
      <c r="DB114" s="667"/>
      <c r="DC114" s="667"/>
      <c r="DD114" s="667"/>
      <c r="DE114" s="667"/>
      <c r="DF114" s="667"/>
      <c r="DG114" s="667"/>
      <c r="DH114" s="667"/>
      <c r="DI114" s="667"/>
      <c r="DJ114" s="667"/>
      <c r="DK114" s="667"/>
      <c r="DL114" s="667"/>
      <c r="DM114" s="667"/>
      <c r="DN114" s="667"/>
      <c r="DO114" s="667"/>
      <c r="DP114" s="667"/>
      <c r="DQ114" s="667"/>
      <c r="DR114" s="667"/>
      <c r="DS114" s="667"/>
      <c r="DT114" s="667"/>
      <c r="DU114" s="667"/>
      <c r="DV114" s="667"/>
      <c r="DW114" s="667"/>
      <c r="DX114" s="667"/>
      <c r="DY114" s="667"/>
      <c r="DZ114" s="667"/>
      <c r="EA114" s="667"/>
      <c r="EB114" s="667"/>
      <c r="EC114" s="667"/>
    </row>
    <row r="115">
      <c r="A115" s="706" t="s">
        <v>474</v>
      </c>
      <c r="B115" s="669">
        <f t="shared" ref="B115:G115" si="175">COUNTIF($P115:$ADO115,B$1)</f>
        <v>0</v>
      </c>
      <c r="C115" s="669">
        <f t="shared" si="175"/>
        <v>0</v>
      </c>
      <c r="D115" s="669">
        <f t="shared" si="175"/>
        <v>10</v>
      </c>
      <c r="E115" s="669">
        <f t="shared" si="175"/>
        <v>24</v>
      </c>
      <c r="F115" s="669">
        <f t="shared" si="175"/>
        <v>1</v>
      </c>
      <c r="G115" s="669">
        <f t="shared" si="175"/>
        <v>0</v>
      </c>
      <c r="H115" s="670">
        <f t="shared" ref="H115:H116" si="178">COUNTA(P115:ADO115)</f>
        <v>35</v>
      </c>
      <c r="I115" s="669" t="str">
        <f>IFERROR(__xludf.DUMMYFUNCTION("if(sum(B115:G115)=0,"""",SPARKLINE(B115:G115,{""charttype"",""line"";""color"",""lightgrey"";""linewidth"",2}))"),"")</f>
        <v/>
      </c>
      <c r="J115" s="671" t="str">
        <f t="shared" ref="J115:O115" si="176">IFERROR(REPT("|",round(COUNTIF($P115:$ADO115,J$1)/$H115*10,0)),"")</f>
        <v/>
      </c>
      <c r="K115" s="672" t="str">
        <f t="shared" si="176"/>
        <v/>
      </c>
      <c r="L115" s="672" t="str">
        <f t="shared" si="176"/>
        <v>|||</v>
      </c>
      <c r="M115" s="673" t="str">
        <f t="shared" si="176"/>
        <v>|||||||</v>
      </c>
      <c r="N115" s="674" t="str">
        <f t="shared" si="176"/>
        <v/>
      </c>
      <c r="O115" s="675" t="str">
        <f t="shared" si="176"/>
        <v/>
      </c>
      <c r="P115" s="676"/>
      <c r="Q115" s="9"/>
      <c r="R115" s="9"/>
      <c r="S115" s="677" t="s">
        <v>3552</v>
      </c>
      <c r="T115" s="677"/>
      <c r="U115" s="677" t="s">
        <v>3551</v>
      </c>
      <c r="V115" s="677" t="s">
        <v>3552</v>
      </c>
      <c r="W115" s="9"/>
      <c r="X115" s="9"/>
      <c r="Y115" s="677" t="s">
        <v>3552</v>
      </c>
      <c r="Z115" s="677" t="s">
        <v>3552</v>
      </c>
      <c r="AA115" s="9"/>
      <c r="AB115" s="9"/>
      <c r="AC115" s="9"/>
      <c r="AD115" s="677" t="s">
        <v>3552</v>
      </c>
      <c r="AE115" s="677" t="s">
        <v>3551</v>
      </c>
      <c r="AF115" s="9"/>
      <c r="AG115" s="9"/>
      <c r="AH115" s="9"/>
      <c r="AI115" s="9"/>
      <c r="AJ115" s="9"/>
      <c r="AK115" s="677" t="s">
        <v>3552</v>
      </c>
      <c r="AL115" s="9"/>
      <c r="AM115" s="9"/>
      <c r="AN115" s="9"/>
      <c r="AO115" s="9"/>
      <c r="AP115" s="9"/>
      <c r="AQ115" s="677" t="s">
        <v>3552</v>
      </c>
      <c r="AR115" s="9"/>
      <c r="AS115" s="9"/>
      <c r="AT115" s="9"/>
      <c r="AU115" s="9"/>
      <c r="AV115" s="9"/>
      <c r="AW115" s="9"/>
      <c r="AX115" s="9"/>
      <c r="AY115" s="9"/>
      <c r="AZ115" s="9"/>
      <c r="BA115" s="9"/>
      <c r="BB115" s="9"/>
      <c r="BC115" s="9"/>
      <c r="BD115" s="677" t="s">
        <v>3552</v>
      </c>
      <c r="BE115" s="9"/>
      <c r="BF115" s="677" t="s">
        <v>3552</v>
      </c>
      <c r="BG115" s="676"/>
      <c r="BH115" s="678" t="s">
        <v>3552</v>
      </c>
      <c r="BI115" s="678" t="s">
        <v>3552</v>
      </c>
      <c r="BJ115" s="676"/>
      <c r="BK115" s="676"/>
      <c r="BL115" s="676"/>
      <c r="BM115" s="676"/>
      <c r="BN115" s="678" t="s">
        <v>3552</v>
      </c>
      <c r="BO115" s="678" t="s">
        <v>3552</v>
      </c>
      <c r="BP115" s="678" t="s">
        <v>3551</v>
      </c>
      <c r="BQ115" s="676"/>
      <c r="BR115" s="678" t="s">
        <v>3552</v>
      </c>
      <c r="BS115" s="678" t="s">
        <v>3552</v>
      </c>
      <c r="BT115" s="676"/>
      <c r="BU115" s="678"/>
      <c r="BV115" s="678" t="s">
        <v>3552</v>
      </c>
      <c r="BW115" s="676"/>
      <c r="BX115" s="676"/>
      <c r="BY115" s="676"/>
      <c r="BZ115" s="676"/>
      <c r="CA115" s="678" t="s">
        <v>3551</v>
      </c>
      <c r="CB115" s="676"/>
      <c r="CC115" s="676"/>
      <c r="CD115" s="678" t="s">
        <v>3552</v>
      </c>
      <c r="CE115" s="676"/>
      <c r="CF115" s="678" t="s">
        <v>3551</v>
      </c>
      <c r="CG115" s="676"/>
      <c r="CH115" s="676"/>
      <c r="CI115" s="676"/>
      <c r="CJ115" s="676"/>
      <c r="CK115" s="676"/>
      <c r="CL115" s="676"/>
      <c r="CM115" s="676"/>
      <c r="CN115" s="676"/>
      <c r="CO115" s="676"/>
      <c r="CP115" s="678" t="s">
        <v>3551</v>
      </c>
      <c r="CQ115" s="678" t="s">
        <v>3552</v>
      </c>
      <c r="CR115" s="678" t="s">
        <v>3552</v>
      </c>
      <c r="CS115" s="678" t="s">
        <v>3553</v>
      </c>
      <c r="CT115" s="678" t="s">
        <v>3552</v>
      </c>
      <c r="CU115" s="678"/>
      <c r="CV115" s="678"/>
      <c r="CW115" s="678"/>
      <c r="CX115" s="678"/>
      <c r="CY115" s="678" t="s">
        <v>3551</v>
      </c>
      <c r="CZ115" s="678"/>
      <c r="DA115" s="678"/>
      <c r="DB115" s="678"/>
      <c r="DC115" s="678" t="s">
        <v>3551</v>
      </c>
      <c r="DD115" s="678" t="s">
        <v>3552</v>
      </c>
      <c r="DE115" s="678"/>
      <c r="DF115" s="678"/>
      <c r="DG115" s="678"/>
      <c r="DH115" s="678"/>
      <c r="DI115" s="678"/>
      <c r="DJ115" s="678"/>
      <c r="DK115" s="678" t="s">
        <v>3552</v>
      </c>
      <c r="DL115" s="678"/>
      <c r="DM115" s="678" t="s">
        <v>3552</v>
      </c>
      <c r="DN115" s="678"/>
      <c r="DO115" s="678"/>
      <c r="DP115" s="678"/>
      <c r="DQ115" s="678"/>
      <c r="DR115" s="678" t="s">
        <v>3552</v>
      </c>
      <c r="DS115" s="678"/>
      <c r="DT115" s="678"/>
      <c r="DU115" s="678" t="s">
        <v>3551</v>
      </c>
      <c r="DV115" s="678" t="s">
        <v>3551</v>
      </c>
      <c r="DW115" s="678"/>
      <c r="DX115" s="678"/>
      <c r="DY115" s="678"/>
      <c r="DZ115" s="678"/>
      <c r="EA115" s="678"/>
      <c r="EB115" s="678"/>
      <c r="EC115" s="678"/>
    </row>
    <row r="116">
      <c r="A116" s="706" t="s">
        <v>476</v>
      </c>
      <c r="B116" s="669">
        <f t="shared" ref="B116:G116" si="177">COUNTIF($P116:$ADO116,B$1)</f>
        <v>0</v>
      </c>
      <c r="C116" s="669">
        <f t="shared" si="177"/>
        <v>4</v>
      </c>
      <c r="D116" s="669">
        <f t="shared" si="177"/>
        <v>11</v>
      </c>
      <c r="E116" s="669">
        <f t="shared" si="177"/>
        <v>15</v>
      </c>
      <c r="F116" s="669">
        <f t="shared" si="177"/>
        <v>0</v>
      </c>
      <c r="G116" s="669">
        <f t="shared" si="177"/>
        <v>0</v>
      </c>
      <c r="H116" s="670">
        <f t="shared" si="178"/>
        <v>30</v>
      </c>
      <c r="I116" s="669" t="str">
        <f>IFERROR(__xludf.DUMMYFUNCTION("if(sum(B116:G116)=0,"""",SPARKLINE(B116:G116,{""charttype"",""line"";""color"",""lightgrey"";""linewidth"",2}))"),"")</f>
        <v/>
      </c>
      <c r="J116" s="671" t="str">
        <f t="shared" ref="J116:O116" si="179">IFERROR(REPT("|",round(COUNTIF($P116:$ADO116,J$1)/$H116*10,0)),"")</f>
        <v/>
      </c>
      <c r="K116" s="672" t="str">
        <f t="shared" si="179"/>
        <v>|</v>
      </c>
      <c r="L116" s="672" t="str">
        <f t="shared" si="179"/>
        <v>||||</v>
      </c>
      <c r="M116" s="673" t="str">
        <f t="shared" si="179"/>
        <v>|||||</v>
      </c>
      <c r="N116" s="674" t="str">
        <f t="shared" si="179"/>
        <v/>
      </c>
      <c r="O116" s="675" t="str">
        <f t="shared" si="179"/>
        <v/>
      </c>
      <c r="P116" s="676"/>
      <c r="Q116" s="9"/>
      <c r="R116" s="9"/>
      <c r="S116" s="677" t="s">
        <v>3551</v>
      </c>
      <c r="T116" s="677"/>
      <c r="U116" s="677" t="s">
        <v>3552</v>
      </c>
      <c r="V116" s="677" t="s">
        <v>3552</v>
      </c>
      <c r="W116" s="9"/>
      <c r="X116" s="9"/>
      <c r="Y116" s="677" t="s">
        <v>3552</v>
      </c>
      <c r="Z116" s="677" t="s">
        <v>3552</v>
      </c>
      <c r="AA116" s="677" t="s">
        <v>3552</v>
      </c>
      <c r="AB116" s="9"/>
      <c r="AC116" s="9"/>
      <c r="AD116" s="9"/>
      <c r="AE116" s="677" t="s">
        <v>3551</v>
      </c>
      <c r="AF116" s="9"/>
      <c r="AG116" s="9"/>
      <c r="AH116" s="9"/>
      <c r="AI116" s="9"/>
      <c r="AJ116" s="9"/>
      <c r="AK116" s="677" t="s">
        <v>3552</v>
      </c>
      <c r="AL116" s="9"/>
      <c r="AM116" s="9"/>
      <c r="AN116" s="9"/>
      <c r="AO116" s="9"/>
      <c r="AP116" s="9"/>
      <c r="AQ116" s="677" t="s">
        <v>3551</v>
      </c>
      <c r="AR116" s="9"/>
      <c r="AS116" s="9"/>
      <c r="AT116" s="9"/>
      <c r="AU116" s="9"/>
      <c r="AV116" s="9"/>
      <c r="AW116" s="9"/>
      <c r="AX116" s="677" t="s">
        <v>3550</v>
      </c>
      <c r="AY116" s="9"/>
      <c r="AZ116" s="9"/>
      <c r="BA116" s="9"/>
      <c r="BB116" s="9"/>
      <c r="BC116" s="9"/>
      <c r="BD116" s="677" t="s">
        <v>3551</v>
      </c>
      <c r="BE116" s="9"/>
      <c r="BF116" s="677" t="s">
        <v>3552</v>
      </c>
      <c r="BG116" s="676"/>
      <c r="BH116" s="678" t="s">
        <v>3552</v>
      </c>
      <c r="BI116" s="678" t="s">
        <v>3552</v>
      </c>
      <c r="BJ116" s="676"/>
      <c r="BK116" s="676"/>
      <c r="BL116" s="676"/>
      <c r="BM116" s="676"/>
      <c r="BN116" s="678" t="s">
        <v>3551</v>
      </c>
      <c r="BO116" s="678" t="s">
        <v>3552</v>
      </c>
      <c r="BP116" s="676"/>
      <c r="BQ116" s="676"/>
      <c r="BR116" s="678" t="s">
        <v>3551</v>
      </c>
      <c r="BS116" s="676"/>
      <c r="BT116" s="676"/>
      <c r="BU116" s="678"/>
      <c r="BV116" s="678" t="s">
        <v>3552</v>
      </c>
      <c r="BW116" s="676"/>
      <c r="BX116" s="676"/>
      <c r="BY116" s="676"/>
      <c r="BZ116" s="676"/>
      <c r="CA116" s="678" t="s">
        <v>3552</v>
      </c>
      <c r="CB116" s="676"/>
      <c r="CC116" s="676"/>
      <c r="CD116" s="678" t="s">
        <v>3552</v>
      </c>
      <c r="CE116" s="676"/>
      <c r="CF116" s="678" t="s">
        <v>3551</v>
      </c>
      <c r="CG116" s="676"/>
      <c r="CH116" s="676"/>
      <c r="CI116" s="676"/>
      <c r="CJ116" s="676"/>
      <c r="CK116" s="676"/>
      <c r="CL116" s="676"/>
      <c r="CM116" s="676"/>
      <c r="CN116" s="676"/>
      <c r="CO116" s="676"/>
      <c r="CP116" s="678" t="s">
        <v>3551</v>
      </c>
      <c r="CQ116" s="678" t="s">
        <v>3552</v>
      </c>
      <c r="CR116" s="678" t="s">
        <v>3552</v>
      </c>
      <c r="CS116" s="678" t="s">
        <v>3551</v>
      </c>
      <c r="CT116" s="678"/>
      <c r="CU116" s="678"/>
      <c r="CV116" s="678"/>
      <c r="CW116" s="678"/>
      <c r="CX116" s="678"/>
      <c r="CY116" s="678" t="s">
        <v>3550</v>
      </c>
      <c r="CZ116" s="678"/>
      <c r="DA116" s="678"/>
      <c r="DB116" s="678"/>
      <c r="DC116" s="678" t="s">
        <v>3551</v>
      </c>
      <c r="DD116" s="678" t="s">
        <v>3551</v>
      </c>
      <c r="DE116" s="678"/>
      <c r="DF116" s="678"/>
      <c r="DG116" s="678"/>
      <c r="DH116" s="678"/>
      <c r="DI116" s="678"/>
      <c r="DJ116" s="678"/>
      <c r="DK116" s="678"/>
      <c r="DL116" s="678"/>
      <c r="DM116" s="678"/>
      <c r="DN116" s="678"/>
      <c r="DO116" s="678"/>
      <c r="DP116" s="678"/>
      <c r="DQ116" s="678"/>
      <c r="DR116" s="678"/>
      <c r="DS116" s="678"/>
      <c r="DT116" s="678"/>
      <c r="DU116" s="678" t="s">
        <v>3550</v>
      </c>
      <c r="DV116" s="678" t="s">
        <v>3550</v>
      </c>
      <c r="DW116" s="678"/>
      <c r="DX116" s="678"/>
      <c r="DY116" s="678"/>
      <c r="DZ116" s="678"/>
      <c r="EA116" s="678"/>
      <c r="EB116" s="678"/>
      <c r="EC116" s="678"/>
    </row>
    <row r="117">
      <c r="A117" s="708" t="s">
        <v>477</v>
      </c>
      <c r="B117" s="709"/>
      <c r="C117" s="709"/>
      <c r="D117" s="709"/>
      <c r="E117" s="709"/>
      <c r="F117" s="709"/>
      <c r="G117" s="709"/>
      <c r="H117" s="710"/>
      <c r="I117" s="709"/>
      <c r="J117" s="709"/>
      <c r="K117" s="711"/>
      <c r="L117" s="711"/>
      <c r="M117" s="712"/>
      <c r="N117" s="713"/>
      <c r="O117" s="714"/>
      <c r="P117" s="667"/>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667"/>
      <c r="BH117" s="667"/>
      <c r="BI117" s="667"/>
      <c r="BJ117" s="667"/>
      <c r="BK117" s="667"/>
      <c r="BL117" s="667"/>
      <c r="BM117" s="667"/>
      <c r="BN117" s="667"/>
      <c r="BO117" s="667"/>
      <c r="BP117" s="667"/>
      <c r="BQ117" s="667"/>
      <c r="BR117" s="667"/>
      <c r="BS117" s="667"/>
      <c r="BT117" s="667"/>
      <c r="BU117" s="667"/>
      <c r="BV117" s="667"/>
      <c r="BW117" s="667"/>
      <c r="BX117" s="667"/>
      <c r="BY117" s="667"/>
      <c r="BZ117" s="667"/>
      <c r="CA117" s="667"/>
      <c r="CB117" s="667"/>
      <c r="CC117" s="667"/>
      <c r="CD117" s="667"/>
      <c r="CE117" s="667"/>
      <c r="CF117" s="667"/>
      <c r="CG117" s="667"/>
      <c r="CH117" s="667"/>
      <c r="CI117" s="667"/>
      <c r="CJ117" s="667"/>
      <c r="CK117" s="667"/>
      <c r="CL117" s="667"/>
      <c r="CM117" s="667"/>
      <c r="CN117" s="667"/>
      <c r="CO117" s="667"/>
      <c r="CP117" s="667"/>
      <c r="CQ117" s="667"/>
      <c r="CR117" s="667"/>
      <c r="CS117" s="667"/>
      <c r="CT117" s="667"/>
      <c r="CU117" s="667"/>
      <c r="CV117" s="667"/>
      <c r="CW117" s="667"/>
      <c r="CX117" s="667"/>
      <c r="CY117" s="667"/>
      <c r="CZ117" s="667"/>
      <c r="DA117" s="667"/>
      <c r="DB117" s="667"/>
      <c r="DC117" s="667"/>
      <c r="DD117" s="667"/>
      <c r="DE117" s="667"/>
      <c r="DF117" s="667"/>
      <c r="DG117" s="667"/>
      <c r="DH117" s="667"/>
      <c r="DI117" s="667"/>
      <c r="DJ117" s="667"/>
      <c r="DK117" s="667"/>
      <c r="DL117" s="667"/>
      <c r="DM117" s="667"/>
      <c r="DN117" s="667"/>
      <c r="DO117" s="667"/>
      <c r="DP117" s="667"/>
      <c r="DQ117" s="667"/>
      <c r="DR117" s="667"/>
      <c r="DS117" s="667"/>
      <c r="DT117" s="667"/>
      <c r="DU117" s="667"/>
      <c r="DV117" s="667"/>
      <c r="DW117" s="667"/>
      <c r="DX117" s="667"/>
      <c r="DY117" s="667"/>
      <c r="DZ117" s="667"/>
      <c r="EA117" s="667"/>
      <c r="EB117" s="667"/>
      <c r="EC117" s="667"/>
    </row>
    <row r="118">
      <c r="A118" s="706" t="s">
        <v>478</v>
      </c>
      <c r="B118" s="669">
        <f t="shared" ref="B118:G118" si="180">COUNTIF($P118:$ADO118,B$1)</f>
        <v>3</v>
      </c>
      <c r="C118" s="669">
        <f t="shared" si="180"/>
        <v>1</v>
      </c>
      <c r="D118" s="669">
        <f t="shared" si="180"/>
        <v>9</v>
      </c>
      <c r="E118" s="669">
        <f t="shared" si="180"/>
        <v>18</v>
      </c>
      <c r="F118" s="669">
        <f t="shared" si="180"/>
        <v>3</v>
      </c>
      <c r="G118" s="669">
        <f t="shared" si="180"/>
        <v>0</v>
      </c>
      <c r="H118" s="670">
        <f>COUNTA(P118:ADO118)</f>
        <v>34</v>
      </c>
      <c r="I118" s="669" t="str">
        <f>IFERROR(__xludf.DUMMYFUNCTION("if(sum(B118:G118)=0,"""",SPARKLINE(B118:G118,{""charttype"",""line"";""color"",""lightgrey"";""linewidth"",2}))"),"")</f>
        <v/>
      </c>
      <c r="J118" s="671" t="str">
        <f t="shared" ref="J118:O118" si="181">IFERROR(REPT("|",round(COUNTIF($P118:$ADO118,J$1)/$H118*10,0)),"")</f>
        <v>|</v>
      </c>
      <c r="K118" s="672" t="str">
        <f t="shared" si="181"/>
        <v/>
      </c>
      <c r="L118" s="672" t="str">
        <f t="shared" si="181"/>
        <v>|||</v>
      </c>
      <c r="M118" s="673" t="str">
        <f t="shared" si="181"/>
        <v>|||||</v>
      </c>
      <c r="N118" s="674" t="str">
        <f t="shared" si="181"/>
        <v>|</v>
      </c>
      <c r="O118" s="675" t="str">
        <f t="shared" si="181"/>
        <v/>
      </c>
      <c r="P118" s="678"/>
      <c r="Q118" s="677"/>
      <c r="R118" s="677"/>
      <c r="S118" s="677" t="s">
        <v>3553</v>
      </c>
      <c r="T118" s="677"/>
      <c r="U118" s="677" t="s">
        <v>3553</v>
      </c>
      <c r="V118" s="677" t="s">
        <v>3553</v>
      </c>
      <c r="W118" s="677"/>
      <c r="X118" s="677"/>
      <c r="Y118" s="677" t="s">
        <v>3552</v>
      </c>
      <c r="Z118" s="677" t="s">
        <v>3552</v>
      </c>
      <c r="AA118" s="677"/>
      <c r="AB118" s="677" t="s">
        <v>3552</v>
      </c>
      <c r="AC118" s="677"/>
      <c r="AD118" s="677"/>
      <c r="AE118" s="677" t="s">
        <v>3552</v>
      </c>
      <c r="AF118" s="677"/>
      <c r="AG118" s="677" t="s">
        <v>3552</v>
      </c>
      <c r="AH118" s="677"/>
      <c r="AI118" s="677"/>
      <c r="AJ118" s="677"/>
      <c r="AK118" s="677"/>
      <c r="AL118" s="677"/>
      <c r="AM118" s="677"/>
      <c r="AN118" s="677"/>
      <c r="AO118" s="677"/>
      <c r="AP118" s="677"/>
      <c r="AQ118" s="677" t="s">
        <v>3550</v>
      </c>
      <c r="AR118" s="677"/>
      <c r="AS118" s="677"/>
      <c r="AT118" s="677" t="s">
        <v>3552</v>
      </c>
      <c r="AU118" s="677"/>
      <c r="AV118" s="677"/>
      <c r="AW118" s="677" t="s">
        <v>3551</v>
      </c>
      <c r="AX118" s="677"/>
      <c r="AY118" s="677"/>
      <c r="AZ118" s="677"/>
      <c r="BA118" s="677" t="s">
        <v>3552</v>
      </c>
      <c r="BB118" s="677"/>
      <c r="BC118" s="677"/>
      <c r="BD118" s="677" t="s">
        <v>3552</v>
      </c>
      <c r="BE118" s="677" t="s">
        <v>3551</v>
      </c>
      <c r="BF118" s="677" t="s">
        <v>3551</v>
      </c>
      <c r="BG118" s="678"/>
      <c r="BH118" s="678" t="s">
        <v>3552</v>
      </c>
      <c r="BI118" s="678"/>
      <c r="BJ118" s="678"/>
      <c r="BK118" s="678"/>
      <c r="BL118" s="678" t="s">
        <v>3552</v>
      </c>
      <c r="BM118" s="678" t="s">
        <v>3551</v>
      </c>
      <c r="BN118" s="678" t="s">
        <v>3551</v>
      </c>
      <c r="BO118" s="678"/>
      <c r="BP118" s="678"/>
      <c r="BQ118" s="678"/>
      <c r="BR118" s="678" t="s">
        <v>3552</v>
      </c>
      <c r="BS118" s="678"/>
      <c r="BT118" s="678"/>
      <c r="BU118" s="678"/>
      <c r="BV118" s="678" t="s">
        <v>3552</v>
      </c>
      <c r="BW118" s="678"/>
      <c r="BX118" s="678"/>
      <c r="BY118" s="678"/>
      <c r="BZ118" s="678"/>
      <c r="CA118" s="678"/>
      <c r="CB118" s="678"/>
      <c r="CC118" s="678" t="s">
        <v>3552</v>
      </c>
      <c r="CD118" s="678" t="s">
        <v>3552</v>
      </c>
      <c r="CE118" s="678"/>
      <c r="CF118" s="678" t="s">
        <v>3551</v>
      </c>
      <c r="CG118" s="678"/>
      <c r="CH118" s="678"/>
      <c r="CI118" s="678"/>
      <c r="CJ118" s="678"/>
      <c r="CK118" s="678"/>
      <c r="CL118" s="678"/>
      <c r="CM118" s="678"/>
      <c r="CN118" s="678"/>
      <c r="CO118" s="678" t="s">
        <v>3552</v>
      </c>
      <c r="CP118" s="678"/>
      <c r="CQ118" s="678" t="s">
        <v>3549</v>
      </c>
      <c r="CR118" s="678" t="s">
        <v>3551</v>
      </c>
      <c r="CS118" s="678"/>
      <c r="CT118" s="678"/>
      <c r="CU118" s="678"/>
      <c r="CV118" s="678"/>
      <c r="CW118" s="678"/>
      <c r="CX118" s="678"/>
      <c r="CY118" s="678" t="s">
        <v>3552</v>
      </c>
      <c r="CZ118" s="678"/>
      <c r="DA118" s="678"/>
      <c r="DB118" s="678"/>
      <c r="DC118" s="678" t="s">
        <v>3551</v>
      </c>
      <c r="DD118" s="678" t="s">
        <v>3551</v>
      </c>
      <c r="DE118" s="678"/>
      <c r="DF118" s="678" t="s">
        <v>3549</v>
      </c>
      <c r="DG118" s="678"/>
      <c r="DH118" s="678"/>
      <c r="DI118" s="678"/>
      <c r="DJ118" s="678"/>
      <c r="DK118" s="678"/>
      <c r="DL118" s="678"/>
      <c r="DM118" s="678"/>
      <c r="DN118" s="678"/>
      <c r="DO118" s="678"/>
      <c r="DP118" s="678"/>
      <c r="DQ118" s="678"/>
      <c r="DR118" s="678" t="s">
        <v>3549</v>
      </c>
      <c r="DS118" s="678"/>
      <c r="DT118" s="678"/>
      <c r="DU118" s="678" t="s">
        <v>3552</v>
      </c>
      <c r="DV118" s="678" t="s">
        <v>3552</v>
      </c>
      <c r="DW118" s="678"/>
      <c r="DX118" s="678"/>
      <c r="DY118" s="678"/>
      <c r="DZ118" s="678"/>
      <c r="EA118" s="678"/>
      <c r="EB118" s="678"/>
      <c r="EC118" s="678"/>
    </row>
    <row r="119">
      <c r="A119" s="708" t="s">
        <v>482</v>
      </c>
      <c r="B119" s="709"/>
      <c r="C119" s="709"/>
      <c r="D119" s="709"/>
      <c r="E119" s="709"/>
      <c r="F119" s="709"/>
      <c r="G119" s="709"/>
      <c r="H119" s="710"/>
      <c r="I119" s="709"/>
      <c r="J119" s="709"/>
      <c r="K119" s="711"/>
      <c r="L119" s="711"/>
      <c r="M119" s="712"/>
      <c r="N119" s="713"/>
      <c r="O119" s="714"/>
      <c r="P119" s="667"/>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667"/>
      <c r="BH119" s="667"/>
      <c r="BI119" s="667"/>
      <c r="BJ119" s="667"/>
      <c r="BK119" s="667"/>
      <c r="BL119" s="667"/>
      <c r="BM119" s="667"/>
      <c r="BN119" s="667"/>
      <c r="BO119" s="667"/>
      <c r="BP119" s="667"/>
      <c r="BQ119" s="667"/>
      <c r="BR119" s="667"/>
      <c r="BS119" s="667"/>
      <c r="BT119" s="667"/>
      <c r="BU119" s="667"/>
      <c r="BV119" s="667"/>
      <c r="BW119" s="667"/>
      <c r="BX119" s="667"/>
      <c r="BY119" s="667"/>
      <c r="BZ119" s="667"/>
      <c r="CA119" s="667"/>
      <c r="CB119" s="667"/>
      <c r="CC119" s="667"/>
      <c r="CD119" s="667"/>
      <c r="CE119" s="667"/>
      <c r="CF119" s="667"/>
      <c r="CG119" s="667"/>
      <c r="CH119" s="667"/>
      <c r="CI119" s="667"/>
      <c r="CJ119" s="667"/>
      <c r="CK119" s="667"/>
      <c r="CL119" s="667"/>
      <c r="CM119" s="667"/>
      <c r="CN119" s="667"/>
      <c r="CO119" s="667"/>
      <c r="CP119" s="667"/>
      <c r="CQ119" s="667"/>
      <c r="CR119" s="667"/>
      <c r="CS119" s="667"/>
      <c r="CT119" s="667"/>
      <c r="CU119" s="667"/>
      <c r="CV119" s="667"/>
      <c r="CW119" s="667"/>
      <c r="CX119" s="667"/>
      <c r="CY119" s="667"/>
      <c r="CZ119" s="667"/>
      <c r="DA119" s="667"/>
      <c r="DB119" s="667"/>
      <c r="DC119" s="667"/>
      <c r="DD119" s="667"/>
      <c r="DE119" s="667"/>
      <c r="DF119" s="667"/>
      <c r="DG119" s="667"/>
      <c r="DH119" s="667"/>
      <c r="DI119" s="667"/>
      <c r="DJ119" s="667"/>
      <c r="DK119" s="667"/>
      <c r="DL119" s="667"/>
      <c r="DM119" s="667"/>
      <c r="DN119" s="667"/>
      <c r="DO119" s="667"/>
      <c r="DP119" s="667"/>
      <c r="DQ119" s="667"/>
      <c r="DR119" s="667"/>
      <c r="DS119" s="667"/>
      <c r="DT119" s="667"/>
      <c r="DU119" s="667"/>
      <c r="DV119" s="667"/>
      <c r="DW119" s="667"/>
      <c r="DX119" s="667"/>
      <c r="DY119" s="667"/>
      <c r="DZ119" s="667"/>
      <c r="EA119" s="667"/>
      <c r="EB119" s="667"/>
      <c r="EC119" s="667"/>
    </row>
    <row r="120">
      <c r="A120" s="706" t="s">
        <v>483</v>
      </c>
      <c r="B120" s="669">
        <f t="shared" ref="B120:G120" si="182">COUNTIF($P120:$ADO120,B$1)</f>
        <v>0</v>
      </c>
      <c r="C120" s="669">
        <f t="shared" si="182"/>
        <v>3</v>
      </c>
      <c r="D120" s="669">
        <f t="shared" si="182"/>
        <v>22</v>
      </c>
      <c r="E120" s="669">
        <f t="shared" si="182"/>
        <v>5</v>
      </c>
      <c r="F120" s="669">
        <f t="shared" si="182"/>
        <v>0</v>
      </c>
      <c r="G120" s="669">
        <f t="shared" si="182"/>
        <v>0</v>
      </c>
      <c r="H120" s="670">
        <f t="shared" ref="H120:H121" si="185">COUNTA(P120:ADO120)</f>
        <v>30</v>
      </c>
      <c r="I120" s="669" t="str">
        <f>IFERROR(__xludf.DUMMYFUNCTION("if(sum(B120:G120)=0,"""",SPARKLINE(B120:G120,{""charttype"",""line"";""color"",""lightgrey"";""linewidth"",2}))"),"")</f>
        <v/>
      </c>
      <c r="J120" s="671" t="str">
        <f t="shared" ref="J120:O120" si="183">IFERROR(REPT("|",round(COUNTIF($P120:$ADO120,J$1)/$H120*10,0)),"")</f>
        <v/>
      </c>
      <c r="K120" s="672" t="str">
        <f t="shared" si="183"/>
        <v>|</v>
      </c>
      <c r="L120" s="672" t="str">
        <f t="shared" si="183"/>
        <v>|||||||</v>
      </c>
      <c r="M120" s="673" t="str">
        <f t="shared" si="183"/>
        <v>||</v>
      </c>
      <c r="N120" s="674" t="str">
        <f t="shared" si="183"/>
        <v/>
      </c>
      <c r="O120" s="675" t="str">
        <f t="shared" si="183"/>
        <v/>
      </c>
      <c r="P120" s="676"/>
      <c r="Q120" s="677"/>
      <c r="R120" s="9"/>
      <c r="S120" s="677" t="s">
        <v>3551</v>
      </c>
      <c r="T120" s="677"/>
      <c r="U120" s="677" t="s">
        <v>3551</v>
      </c>
      <c r="V120" s="9"/>
      <c r="W120" s="677" t="s">
        <v>3551</v>
      </c>
      <c r="X120" s="9"/>
      <c r="Y120" s="677" t="s">
        <v>3551</v>
      </c>
      <c r="Z120" s="677" t="s">
        <v>3551</v>
      </c>
      <c r="AA120" s="9"/>
      <c r="AB120" s="677" t="s">
        <v>3551</v>
      </c>
      <c r="AC120" s="9"/>
      <c r="AD120" s="9"/>
      <c r="AE120" s="677" t="s">
        <v>3551</v>
      </c>
      <c r="AF120" s="9"/>
      <c r="AG120" s="9"/>
      <c r="AH120" s="9"/>
      <c r="AI120" s="9"/>
      <c r="AJ120" s="9"/>
      <c r="AK120" s="677" t="s">
        <v>3551</v>
      </c>
      <c r="AL120" s="9"/>
      <c r="AM120" s="9"/>
      <c r="AN120" s="677" t="s">
        <v>3551</v>
      </c>
      <c r="AO120" s="9"/>
      <c r="AP120" s="9"/>
      <c r="AQ120" s="677" t="s">
        <v>3552</v>
      </c>
      <c r="AR120" s="9"/>
      <c r="AS120" s="9"/>
      <c r="AT120" s="9"/>
      <c r="AU120" s="9"/>
      <c r="AV120" s="9"/>
      <c r="AW120" s="9"/>
      <c r="AX120" s="9"/>
      <c r="AY120" s="9"/>
      <c r="AZ120" s="9"/>
      <c r="BA120" s="9"/>
      <c r="BB120" s="677"/>
      <c r="BC120" s="9"/>
      <c r="BD120" s="677" t="s">
        <v>3552</v>
      </c>
      <c r="BE120" s="9"/>
      <c r="BF120" s="677" t="s">
        <v>3551</v>
      </c>
      <c r="BG120" s="676"/>
      <c r="BH120" s="678" t="s">
        <v>3551</v>
      </c>
      <c r="BI120" s="676"/>
      <c r="BJ120" s="676"/>
      <c r="BK120" s="676"/>
      <c r="BL120" s="676"/>
      <c r="BM120" s="676"/>
      <c r="BN120" s="678" t="s">
        <v>3551</v>
      </c>
      <c r="BO120" s="676"/>
      <c r="BP120" s="676"/>
      <c r="BQ120" s="676"/>
      <c r="BR120" s="678" t="s">
        <v>3551</v>
      </c>
      <c r="BS120" s="676"/>
      <c r="BT120" s="676"/>
      <c r="BU120" s="676"/>
      <c r="BV120" s="676"/>
      <c r="BW120" s="676"/>
      <c r="BX120" s="676"/>
      <c r="BY120" s="678" t="s">
        <v>3551</v>
      </c>
      <c r="BZ120" s="678"/>
      <c r="CA120" s="678"/>
      <c r="CB120" s="678"/>
      <c r="CC120" s="678"/>
      <c r="CD120" s="678" t="s">
        <v>3551</v>
      </c>
      <c r="CE120" s="678"/>
      <c r="CF120" s="678"/>
      <c r="CG120" s="678"/>
      <c r="CH120" s="678"/>
      <c r="CI120" s="678"/>
      <c r="CJ120" s="678"/>
      <c r="CK120" s="678"/>
      <c r="CL120" s="678"/>
      <c r="CM120" s="678"/>
      <c r="CN120" s="678"/>
      <c r="CO120" s="678"/>
      <c r="CP120" s="678" t="s">
        <v>3551</v>
      </c>
      <c r="CQ120" s="678" t="s">
        <v>3552</v>
      </c>
      <c r="CR120" s="678" t="s">
        <v>3551</v>
      </c>
      <c r="CS120" s="678"/>
      <c r="CT120" s="678"/>
      <c r="CU120" s="678"/>
      <c r="CV120" s="678"/>
      <c r="CW120" s="678"/>
      <c r="CX120" s="678"/>
      <c r="CY120" s="678" t="s">
        <v>3550</v>
      </c>
      <c r="CZ120" s="678"/>
      <c r="DA120" s="678"/>
      <c r="DB120" s="678" t="s">
        <v>3551</v>
      </c>
      <c r="DC120" s="678" t="s">
        <v>3551</v>
      </c>
      <c r="DD120" s="678" t="s">
        <v>3550</v>
      </c>
      <c r="DE120" s="678" t="s">
        <v>3551</v>
      </c>
      <c r="DF120" s="678"/>
      <c r="DG120" s="678"/>
      <c r="DH120" s="678"/>
      <c r="DI120" s="678"/>
      <c r="DJ120" s="678"/>
      <c r="DK120" s="678" t="s">
        <v>3552</v>
      </c>
      <c r="DL120" s="678" t="s">
        <v>3552</v>
      </c>
      <c r="DM120" s="678"/>
      <c r="DN120" s="678"/>
      <c r="DO120" s="678"/>
      <c r="DP120" s="678"/>
      <c r="DQ120" s="678"/>
      <c r="DR120" s="678" t="s">
        <v>3551</v>
      </c>
      <c r="DS120" s="678"/>
      <c r="DT120" s="678"/>
      <c r="DU120" s="678" t="s">
        <v>3550</v>
      </c>
      <c r="DV120" s="678" t="s">
        <v>3551</v>
      </c>
      <c r="DW120" s="678"/>
      <c r="DX120" s="678"/>
      <c r="DY120" s="678"/>
      <c r="DZ120" s="678"/>
      <c r="EA120" s="678"/>
      <c r="EB120" s="678"/>
      <c r="EC120" s="678"/>
    </row>
    <row r="121">
      <c r="A121" s="706" t="s">
        <v>3651</v>
      </c>
      <c r="B121" s="669">
        <f t="shared" ref="B121:G121" si="184">COUNTIF($P121:$ADO121,B$1)</f>
        <v>0</v>
      </c>
      <c r="C121" s="669">
        <f t="shared" si="184"/>
        <v>0</v>
      </c>
      <c r="D121" s="669">
        <f t="shared" si="184"/>
        <v>3</v>
      </c>
      <c r="E121" s="669">
        <f t="shared" si="184"/>
        <v>35</v>
      </c>
      <c r="F121" s="669">
        <f t="shared" si="184"/>
        <v>33</v>
      </c>
      <c r="G121" s="669">
        <f t="shared" si="184"/>
        <v>0</v>
      </c>
      <c r="H121" s="670">
        <f t="shared" si="185"/>
        <v>71</v>
      </c>
      <c r="I121" s="669" t="str">
        <f>IFERROR(__xludf.DUMMYFUNCTION("if(sum(B121:G121)=0,"""",SPARKLINE(B121:G121,{""charttype"",""line"";""color"",""lightgrey"";""linewidth"",2}))"),"")</f>
        <v/>
      </c>
      <c r="J121" s="671" t="str">
        <f t="shared" ref="J121:O121" si="186">IFERROR(REPT("|",round(COUNTIF($P121:$ADO121,J$1)/$H121*10,0)),"")</f>
        <v/>
      </c>
      <c r="K121" s="672" t="str">
        <f t="shared" si="186"/>
        <v/>
      </c>
      <c r="L121" s="672" t="str">
        <f t="shared" si="186"/>
        <v/>
      </c>
      <c r="M121" s="673" t="str">
        <f t="shared" si="186"/>
        <v>|||||</v>
      </c>
      <c r="N121" s="674" t="str">
        <f t="shared" si="186"/>
        <v>|||||</v>
      </c>
      <c r="O121" s="675" t="str">
        <f t="shared" si="186"/>
        <v/>
      </c>
      <c r="P121" s="678"/>
      <c r="Q121" s="677" t="s">
        <v>3553</v>
      </c>
      <c r="R121" s="677" t="s">
        <v>3553</v>
      </c>
      <c r="S121" s="677" t="s">
        <v>3553</v>
      </c>
      <c r="T121" s="677"/>
      <c r="U121" s="677" t="s">
        <v>3553</v>
      </c>
      <c r="V121" s="677" t="s">
        <v>3553</v>
      </c>
      <c r="W121" s="677" t="s">
        <v>3552</v>
      </c>
      <c r="X121" s="677" t="s">
        <v>3553</v>
      </c>
      <c r="Y121" s="677" t="s">
        <v>3553</v>
      </c>
      <c r="Z121" s="677" t="s">
        <v>3553</v>
      </c>
      <c r="AA121" s="677" t="s">
        <v>3553</v>
      </c>
      <c r="AB121" s="677" t="s">
        <v>3552</v>
      </c>
      <c r="AC121" s="677" t="s">
        <v>3553</v>
      </c>
      <c r="AD121" s="677" t="s">
        <v>3552</v>
      </c>
      <c r="AE121" s="677" t="s">
        <v>3553</v>
      </c>
      <c r="AF121" s="677" t="s">
        <v>3552</v>
      </c>
      <c r="AG121" s="677" t="s">
        <v>3553</v>
      </c>
      <c r="AH121" s="677" t="s">
        <v>3553</v>
      </c>
      <c r="AI121" s="9"/>
      <c r="AJ121" s="9"/>
      <c r="AK121" s="677" t="s">
        <v>3553</v>
      </c>
      <c r="AL121" s="9"/>
      <c r="AM121" s="9"/>
      <c r="AN121" s="677" t="s">
        <v>3553</v>
      </c>
      <c r="AO121" s="9"/>
      <c r="AP121" s="677" t="s">
        <v>3553</v>
      </c>
      <c r="AQ121" s="677" t="s">
        <v>3552</v>
      </c>
      <c r="AR121" s="677" t="s">
        <v>3552</v>
      </c>
      <c r="AS121" s="9"/>
      <c r="AT121" s="677" t="s">
        <v>3552</v>
      </c>
      <c r="AU121" s="9"/>
      <c r="AV121" s="677" t="s">
        <v>3553</v>
      </c>
      <c r="AW121" s="677" t="s">
        <v>3552</v>
      </c>
      <c r="AX121" s="9"/>
      <c r="AY121" s="9"/>
      <c r="AZ121" s="677" t="s">
        <v>3553</v>
      </c>
      <c r="BA121" s="9"/>
      <c r="BB121" s="677" t="s">
        <v>3553</v>
      </c>
      <c r="BC121" s="677" t="s">
        <v>3552</v>
      </c>
      <c r="BD121" s="677" t="s">
        <v>3553</v>
      </c>
      <c r="BE121" s="677" t="s">
        <v>3552</v>
      </c>
      <c r="BF121" s="677" t="s">
        <v>3553</v>
      </c>
      <c r="BG121" s="676"/>
      <c r="BH121" s="678" t="s">
        <v>3553</v>
      </c>
      <c r="BI121" s="678" t="s">
        <v>3553</v>
      </c>
      <c r="BJ121" s="676"/>
      <c r="BK121" s="678" t="s">
        <v>3553</v>
      </c>
      <c r="BL121" s="676"/>
      <c r="BM121" s="676"/>
      <c r="BN121" s="678" t="s">
        <v>3552</v>
      </c>
      <c r="BO121" s="678" t="s">
        <v>3552</v>
      </c>
      <c r="BP121" s="678" t="s">
        <v>3552</v>
      </c>
      <c r="BQ121" s="676"/>
      <c r="BR121" s="678" t="s">
        <v>3552</v>
      </c>
      <c r="BS121" s="678" t="s">
        <v>3552</v>
      </c>
      <c r="BT121" s="678" t="s">
        <v>3553</v>
      </c>
      <c r="BU121" s="678" t="s">
        <v>3552</v>
      </c>
      <c r="BV121" s="678" t="s">
        <v>3552</v>
      </c>
      <c r="BW121" s="678" t="s">
        <v>3552</v>
      </c>
      <c r="BX121" s="676"/>
      <c r="BY121" s="678" t="s">
        <v>3552</v>
      </c>
      <c r="BZ121" s="678"/>
      <c r="CA121" s="678"/>
      <c r="CB121" s="678"/>
      <c r="CC121" s="678"/>
      <c r="CD121" s="678" t="s">
        <v>3551</v>
      </c>
      <c r="CE121" s="678"/>
      <c r="CF121" s="678" t="s">
        <v>3551</v>
      </c>
      <c r="CG121" s="678" t="s">
        <v>3553</v>
      </c>
      <c r="CH121" s="678"/>
      <c r="CI121" s="678" t="s">
        <v>3552</v>
      </c>
      <c r="CJ121" s="678" t="s">
        <v>3552</v>
      </c>
      <c r="CK121" s="678" t="s">
        <v>3553</v>
      </c>
      <c r="CL121" s="678"/>
      <c r="CM121" s="678" t="s">
        <v>3552</v>
      </c>
      <c r="CN121" s="678"/>
      <c r="CO121" s="678" t="s">
        <v>3552</v>
      </c>
      <c r="CP121" s="678" t="s">
        <v>3552</v>
      </c>
      <c r="CQ121" s="678" t="s">
        <v>3552</v>
      </c>
      <c r="CR121" s="678" t="s">
        <v>3552</v>
      </c>
      <c r="CS121" s="678" t="s">
        <v>3552</v>
      </c>
      <c r="CT121" s="678" t="s">
        <v>3553</v>
      </c>
      <c r="CU121" s="678" t="s">
        <v>3553</v>
      </c>
      <c r="CV121" s="678"/>
      <c r="CW121" s="678"/>
      <c r="CX121" s="678" t="s">
        <v>3552</v>
      </c>
      <c r="CY121" s="678" t="s">
        <v>3553</v>
      </c>
      <c r="CZ121" s="678"/>
      <c r="DA121" s="678"/>
      <c r="DB121" s="678" t="s">
        <v>3552</v>
      </c>
      <c r="DC121" s="678" t="s">
        <v>3551</v>
      </c>
      <c r="DD121" s="678" t="s">
        <v>3553</v>
      </c>
      <c r="DE121" s="678" t="s">
        <v>3553</v>
      </c>
      <c r="DF121" s="678" t="s">
        <v>3552</v>
      </c>
      <c r="DG121" s="678"/>
      <c r="DH121" s="678"/>
      <c r="DI121" s="678"/>
      <c r="DJ121" s="678"/>
      <c r="DK121" s="678" t="s">
        <v>3552</v>
      </c>
      <c r="DL121" s="678" t="s">
        <v>3552</v>
      </c>
      <c r="DM121" s="678"/>
      <c r="DN121" s="678"/>
      <c r="DO121" s="678" t="s">
        <v>3552</v>
      </c>
      <c r="DP121" s="678"/>
      <c r="DQ121" s="678"/>
      <c r="DR121" s="678" t="s">
        <v>3552</v>
      </c>
      <c r="DS121" s="678"/>
      <c r="DT121" s="678"/>
      <c r="DU121" s="678" t="s">
        <v>3553</v>
      </c>
      <c r="DV121" s="678" t="s">
        <v>3552</v>
      </c>
      <c r="DW121" s="678"/>
      <c r="DX121" s="678"/>
      <c r="DY121" s="678"/>
      <c r="DZ121" s="678"/>
      <c r="EA121" s="678"/>
      <c r="EB121" s="678"/>
      <c r="EC121" s="678"/>
    </row>
    <row r="122">
      <c r="A122" s="708" t="s">
        <v>487</v>
      </c>
      <c r="B122" s="709"/>
      <c r="C122" s="709"/>
      <c r="D122" s="709"/>
      <c r="E122" s="709"/>
      <c r="F122" s="709"/>
      <c r="G122" s="709"/>
      <c r="H122" s="710"/>
      <c r="I122" s="709"/>
      <c r="J122" s="709"/>
      <c r="K122" s="711"/>
      <c r="L122" s="711"/>
      <c r="M122" s="712"/>
      <c r="N122" s="713"/>
      <c r="O122" s="714"/>
      <c r="P122" s="667"/>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667"/>
      <c r="BH122" s="667"/>
      <c r="BI122" s="667"/>
      <c r="BJ122" s="667"/>
      <c r="BK122" s="667"/>
      <c r="BL122" s="667"/>
      <c r="BM122" s="667"/>
      <c r="BN122" s="667"/>
      <c r="BO122" s="667"/>
      <c r="BP122" s="667"/>
      <c r="BQ122" s="667"/>
      <c r="BR122" s="667"/>
      <c r="BS122" s="667"/>
      <c r="BT122" s="667"/>
      <c r="BU122" s="667"/>
      <c r="BV122" s="667"/>
      <c r="BW122" s="667"/>
      <c r="BX122" s="667"/>
      <c r="BY122" s="667"/>
      <c r="BZ122" s="667"/>
      <c r="CA122" s="667"/>
      <c r="CB122" s="667"/>
      <c r="CC122" s="667"/>
      <c r="CD122" s="667"/>
      <c r="CE122" s="667"/>
      <c r="CF122" s="667"/>
      <c r="CG122" s="667"/>
      <c r="CH122" s="667"/>
      <c r="CI122" s="667"/>
      <c r="CJ122" s="667"/>
      <c r="CK122" s="667"/>
      <c r="CL122" s="667"/>
      <c r="CM122" s="667"/>
      <c r="CN122" s="667"/>
      <c r="CO122" s="667"/>
      <c r="CP122" s="667"/>
      <c r="CQ122" s="667"/>
      <c r="CR122" s="667"/>
      <c r="CS122" s="667"/>
      <c r="CT122" s="667"/>
      <c r="CU122" s="667"/>
      <c r="CV122" s="667"/>
      <c r="CW122" s="667"/>
      <c r="CX122" s="667"/>
      <c r="CY122" s="667"/>
      <c r="CZ122" s="667"/>
      <c r="DA122" s="667"/>
      <c r="DB122" s="667"/>
      <c r="DC122" s="667"/>
      <c r="DD122" s="667"/>
      <c r="DE122" s="667"/>
      <c r="DF122" s="667"/>
      <c r="DG122" s="667"/>
      <c r="DH122" s="667"/>
      <c r="DI122" s="667"/>
      <c r="DJ122" s="667"/>
      <c r="DK122" s="667"/>
      <c r="DL122" s="667"/>
      <c r="DM122" s="667"/>
      <c r="DN122" s="667"/>
      <c r="DO122" s="667"/>
      <c r="DP122" s="667"/>
      <c r="DQ122" s="667"/>
      <c r="DR122" s="667"/>
      <c r="DS122" s="667"/>
      <c r="DT122" s="667"/>
      <c r="DU122" s="667"/>
      <c r="DV122" s="667"/>
      <c r="DW122" s="667"/>
      <c r="DX122" s="667"/>
      <c r="DY122" s="667"/>
      <c r="DZ122" s="667"/>
      <c r="EA122" s="667"/>
      <c r="EB122" s="667"/>
      <c r="EC122" s="667"/>
    </row>
    <row r="123">
      <c r="A123" s="706" t="s">
        <v>488</v>
      </c>
      <c r="B123" s="669">
        <f t="shared" ref="B123:G123" si="187">COUNTIF($P123:$ADO123,B$1)</f>
        <v>0</v>
      </c>
      <c r="C123" s="669">
        <f t="shared" si="187"/>
        <v>9</v>
      </c>
      <c r="D123" s="669">
        <f t="shared" si="187"/>
        <v>8</v>
      </c>
      <c r="E123" s="669">
        <f t="shared" si="187"/>
        <v>0</v>
      </c>
      <c r="F123" s="669">
        <f t="shared" si="187"/>
        <v>0</v>
      </c>
      <c r="G123" s="669">
        <f t="shared" si="187"/>
        <v>0</v>
      </c>
      <c r="H123" s="670">
        <f>COUNTA(P123:ADO123)</f>
        <v>17</v>
      </c>
      <c r="I123" s="669" t="str">
        <f>IFERROR(__xludf.DUMMYFUNCTION("if(sum(B123:G123)=0,"""",SPARKLINE(B123:G123,{""charttype"",""line"";""color"",""lightgrey"";""linewidth"",2}))"),"")</f>
        <v/>
      </c>
      <c r="J123" s="671" t="str">
        <f t="shared" ref="J123:O123" si="188">IFERROR(REPT("|",round(COUNTIF($P123:$ADO123,J$1)/$H123*10,0)),"")</f>
        <v/>
      </c>
      <c r="K123" s="672" t="str">
        <f t="shared" si="188"/>
        <v>|||||</v>
      </c>
      <c r="L123" s="672" t="str">
        <f t="shared" si="188"/>
        <v>|||||</v>
      </c>
      <c r="M123" s="673" t="str">
        <f t="shared" si="188"/>
        <v/>
      </c>
      <c r="N123" s="674" t="str">
        <f t="shared" si="188"/>
        <v/>
      </c>
      <c r="O123" s="675" t="str">
        <f t="shared" si="188"/>
        <v/>
      </c>
      <c r="P123" s="676"/>
      <c r="Q123" s="9"/>
      <c r="R123" s="9"/>
      <c r="S123" s="677" t="s">
        <v>3551</v>
      </c>
      <c r="T123" s="677"/>
      <c r="U123" s="677" t="s">
        <v>3551</v>
      </c>
      <c r="V123" s="677" t="s">
        <v>3551</v>
      </c>
      <c r="W123" s="677" t="s">
        <v>3551</v>
      </c>
      <c r="X123" s="9"/>
      <c r="Y123" s="677" t="s">
        <v>3551</v>
      </c>
      <c r="Z123" s="677" t="s">
        <v>3551</v>
      </c>
      <c r="AA123" s="9"/>
      <c r="AB123" s="9"/>
      <c r="AC123" s="9"/>
      <c r="AD123" s="9"/>
      <c r="AE123" s="677" t="s">
        <v>3551</v>
      </c>
      <c r="AF123" s="9"/>
      <c r="AG123" s="9"/>
      <c r="AH123" s="9"/>
      <c r="AI123" s="9"/>
      <c r="AJ123" s="9"/>
      <c r="AK123" s="9"/>
      <c r="AL123" s="9"/>
      <c r="AM123" s="9"/>
      <c r="AN123" s="677" t="s">
        <v>3551</v>
      </c>
      <c r="AO123" s="9"/>
      <c r="AP123" s="9"/>
      <c r="AQ123" s="677" t="s">
        <v>3550</v>
      </c>
      <c r="AR123" s="9"/>
      <c r="AS123" s="9"/>
      <c r="AT123" s="9"/>
      <c r="AU123" s="9"/>
      <c r="AV123" s="9"/>
      <c r="AW123" s="9"/>
      <c r="AX123" s="9"/>
      <c r="AY123" s="9"/>
      <c r="AZ123" s="9"/>
      <c r="BA123" s="9"/>
      <c r="BB123" s="9"/>
      <c r="BC123" s="9"/>
      <c r="BD123" s="9"/>
      <c r="BE123" s="9"/>
      <c r="BF123" s="9"/>
      <c r="BG123" s="676"/>
      <c r="BH123" s="676"/>
      <c r="BI123" s="676"/>
      <c r="BJ123" s="676"/>
      <c r="BK123" s="676"/>
      <c r="BL123" s="676"/>
      <c r="BM123" s="676"/>
      <c r="BN123" s="676"/>
      <c r="BO123" s="676"/>
      <c r="BP123" s="676"/>
      <c r="BQ123" s="676"/>
      <c r="BR123" s="676"/>
      <c r="BS123" s="678" t="s">
        <v>3550</v>
      </c>
      <c r="BT123" s="676"/>
      <c r="BU123" s="676"/>
      <c r="BV123" s="676"/>
      <c r="BW123" s="676"/>
      <c r="BX123" s="676"/>
      <c r="BY123" s="676"/>
      <c r="BZ123" s="676"/>
      <c r="CA123" s="676"/>
      <c r="CB123" s="676"/>
      <c r="CC123" s="676"/>
      <c r="CD123" s="676"/>
      <c r="CE123" s="676"/>
      <c r="CF123" s="676"/>
      <c r="CG123" s="676"/>
      <c r="CH123" s="676"/>
      <c r="CI123" s="676"/>
      <c r="CJ123" s="676"/>
      <c r="CK123" s="676"/>
      <c r="CL123" s="676"/>
      <c r="CM123" s="676"/>
      <c r="CN123" s="676"/>
      <c r="CO123" s="676"/>
      <c r="CP123" s="678"/>
      <c r="CQ123" s="678" t="s">
        <v>3550</v>
      </c>
      <c r="CR123" s="678" t="s">
        <v>3550</v>
      </c>
      <c r="CS123" s="678"/>
      <c r="CT123" s="678"/>
      <c r="CU123" s="678"/>
      <c r="CV123" s="678"/>
      <c r="CW123" s="678"/>
      <c r="CX123" s="678"/>
      <c r="CY123" s="678" t="s">
        <v>3550</v>
      </c>
      <c r="CZ123" s="678" t="s">
        <v>3550</v>
      </c>
      <c r="DA123" s="678"/>
      <c r="DB123" s="678"/>
      <c r="DC123" s="678" t="s">
        <v>3550</v>
      </c>
      <c r="DD123" s="678"/>
      <c r="DE123" s="678"/>
      <c r="DF123" s="678"/>
      <c r="DG123" s="678"/>
      <c r="DH123" s="678"/>
      <c r="DI123" s="678"/>
      <c r="DJ123" s="678"/>
      <c r="DK123" s="678"/>
      <c r="DL123" s="678"/>
      <c r="DM123" s="678"/>
      <c r="DN123" s="678"/>
      <c r="DO123" s="678"/>
      <c r="DP123" s="678"/>
      <c r="DQ123" s="678"/>
      <c r="DR123" s="678"/>
      <c r="DS123" s="678"/>
      <c r="DT123" s="678"/>
      <c r="DU123" s="678" t="s">
        <v>3550</v>
      </c>
      <c r="DV123" s="678" t="s">
        <v>3550</v>
      </c>
      <c r="DW123" s="678"/>
      <c r="DX123" s="678"/>
      <c r="DY123" s="678"/>
      <c r="DZ123" s="678"/>
      <c r="EA123" s="678"/>
      <c r="EB123" s="678"/>
      <c r="EC123" s="678"/>
    </row>
    <row r="124">
      <c r="A124" s="716" t="s">
        <v>3652</v>
      </c>
      <c r="B124" s="717"/>
      <c r="C124" s="717"/>
      <c r="D124" s="717"/>
      <c r="E124" s="717"/>
      <c r="F124" s="717"/>
      <c r="G124" s="717"/>
      <c r="H124" s="718"/>
      <c r="I124" s="719" t="s">
        <v>3653</v>
      </c>
      <c r="J124" s="717" t="s">
        <v>3654</v>
      </c>
      <c r="O124" s="720"/>
      <c r="P124" s="721"/>
      <c r="Q124" s="721"/>
      <c r="R124" s="721"/>
      <c r="S124" s="721"/>
      <c r="T124" s="721"/>
      <c r="U124" s="721"/>
      <c r="V124" s="721"/>
      <c r="W124" s="721"/>
      <c r="X124" s="721"/>
      <c r="Y124" s="721"/>
      <c r="Z124" s="722" t="s">
        <v>3655</v>
      </c>
      <c r="AA124" s="721"/>
      <c r="AB124" s="721"/>
      <c r="AC124" s="721"/>
      <c r="AD124" s="721"/>
      <c r="AE124" s="721"/>
      <c r="AF124" s="721"/>
      <c r="AG124" s="721"/>
      <c r="AH124" s="721"/>
      <c r="AI124" s="721"/>
      <c r="AJ124" s="721"/>
      <c r="AK124" s="721"/>
      <c r="AL124" s="721"/>
      <c r="AM124" s="721"/>
      <c r="AN124" s="722" t="s">
        <v>3656</v>
      </c>
      <c r="AO124" s="723"/>
      <c r="AP124" s="723"/>
      <c r="AQ124" s="723"/>
      <c r="AR124" s="723"/>
      <c r="AS124" s="723"/>
      <c r="AT124" s="723"/>
      <c r="AU124" s="723"/>
      <c r="AV124" s="723"/>
      <c r="AW124" s="724" t="s">
        <v>3657</v>
      </c>
      <c r="AX124" s="724" t="s">
        <v>3658</v>
      </c>
      <c r="AY124" s="723"/>
      <c r="AZ124" s="723"/>
      <c r="BA124" s="723"/>
      <c r="BB124" s="723"/>
      <c r="BC124" s="723"/>
      <c r="BD124" s="723"/>
      <c r="BE124" s="723"/>
      <c r="BF124" s="723"/>
      <c r="BG124" s="723"/>
      <c r="BH124" s="723"/>
      <c r="BI124" s="723"/>
      <c r="BJ124" s="723"/>
      <c r="BK124" s="725" t="s">
        <v>3659</v>
      </c>
      <c r="BL124" s="723"/>
      <c r="BM124" s="723"/>
      <c r="BN124" s="723"/>
      <c r="BO124" s="723"/>
      <c r="BP124" s="723"/>
      <c r="BQ124" s="723"/>
      <c r="BR124" s="723"/>
      <c r="BS124" s="723"/>
      <c r="BT124" s="724" t="s">
        <v>3660</v>
      </c>
      <c r="BU124" s="723"/>
      <c r="BV124" s="723"/>
      <c r="BW124" s="725" t="s">
        <v>3</v>
      </c>
      <c r="BX124" s="723"/>
      <c r="BY124" s="723"/>
      <c r="BZ124" s="723"/>
      <c r="CA124" s="723"/>
      <c r="CB124" s="723"/>
      <c r="CC124" s="723"/>
      <c r="CD124" s="723"/>
      <c r="CE124" s="723"/>
      <c r="CF124" s="724" t="s">
        <v>3661</v>
      </c>
      <c r="CG124" s="726"/>
      <c r="CH124" s="724" t="s">
        <v>3662</v>
      </c>
      <c r="CI124" s="726"/>
      <c r="CJ124" s="726"/>
      <c r="CK124" s="726"/>
      <c r="CL124" s="726"/>
      <c r="CM124" s="726"/>
      <c r="CN124" s="726"/>
      <c r="CO124" s="724" t="s">
        <v>3663</v>
      </c>
      <c r="CP124" s="726"/>
      <c r="CQ124" s="726"/>
      <c r="CR124" s="726"/>
      <c r="CS124" s="726"/>
      <c r="CT124" s="726"/>
      <c r="CU124" s="726"/>
      <c r="CV124" s="726"/>
      <c r="CW124" s="726"/>
      <c r="CX124" s="726"/>
      <c r="CY124" s="726"/>
      <c r="CZ124" s="726"/>
      <c r="DA124" s="726"/>
      <c r="DB124" s="726"/>
      <c r="DC124" s="726"/>
      <c r="DD124" s="726"/>
      <c r="DE124" s="726"/>
      <c r="DF124" s="726"/>
      <c r="DG124" s="726"/>
      <c r="DH124" s="726"/>
      <c r="DI124" s="726"/>
      <c r="DJ124" s="726"/>
      <c r="DK124" s="726"/>
      <c r="DL124" s="726"/>
      <c r="DM124" s="726"/>
      <c r="DN124" s="726"/>
      <c r="DO124" s="726"/>
      <c r="DP124" s="726"/>
      <c r="DQ124" s="726"/>
      <c r="DR124" s="726"/>
      <c r="DS124" s="726"/>
      <c r="DT124" s="726"/>
      <c r="DU124" s="726"/>
      <c r="DV124" s="726"/>
      <c r="DW124" s="726"/>
      <c r="DX124" s="726"/>
      <c r="DY124" s="726"/>
      <c r="DZ124" s="726"/>
      <c r="EA124" s="726"/>
      <c r="EB124" s="726"/>
      <c r="EC124" s="726"/>
    </row>
    <row r="125">
      <c r="B125" s="727"/>
      <c r="C125" s="727"/>
      <c r="D125" s="727"/>
      <c r="E125" s="727"/>
      <c r="F125" s="727"/>
      <c r="G125" s="727"/>
      <c r="H125" s="727"/>
      <c r="I125" s="727"/>
      <c r="J125" s="727"/>
      <c r="K125" s="727"/>
      <c r="L125" s="727"/>
      <c r="M125" s="727"/>
      <c r="N125" s="727"/>
      <c r="O125" s="727"/>
      <c r="P125" s="676"/>
      <c r="Q125" s="676"/>
      <c r="R125" s="676"/>
      <c r="S125" s="676"/>
      <c r="T125" s="676"/>
      <c r="U125" s="676"/>
      <c r="V125" s="676"/>
      <c r="W125" s="676"/>
      <c r="X125" s="676"/>
      <c r="Y125" s="676"/>
      <c r="Z125" s="676"/>
      <c r="AA125" s="676"/>
      <c r="AB125" s="676"/>
      <c r="AC125" s="676"/>
      <c r="AD125" s="676"/>
      <c r="AE125" s="676"/>
      <c r="AF125" s="676"/>
      <c r="AG125" s="676"/>
      <c r="AH125" s="676"/>
      <c r="AI125" s="676"/>
      <c r="AJ125" s="676"/>
      <c r="AK125" s="676"/>
      <c r="AL125" s="676"/>
      <c r="AM125" s="676"/>
      <c r="AN125" s="676"/>
      <c r="AO125" s="728"/>
      <c r="AP125" s="728"/>
      <c r="AQ125" s="728"/>
      <c r="AR125" s="728"/>
      <c r="AS125" s="728"/>
      <c r="AT125" s="728"/>
      <c r="AU125" s="728"/>
      <c r="AV125" s="728"/>
      <c r="AW125" s="728"/>
      <c r="AX125" s="728"/>
      <c r="AY125" s="728"/>
      <c r="AZ125" s="728"/>
      <c r="BA125" s="728"/>
      <c r="BB125" s="728"/>
      <c r="BC125" s="728"/>
      <c r="BD125" s="728"/>
      <c r="BE125" s="728"/>
      <c r="BF125" s="728"/>
      <c r="BG125" s="728"/>
      <c r="BH125" s="728"/>
      <c r="BI125" s="728"/>
      <c r="BJ125" s="728"/>
      <c r="BK125" s="728"/>
      <c r="BL125" s="728"/>
      <c r="BM125" s="728"/>
      <c r="BN125" s="728"/>
      <c r="BO125" s="728"/>
      <c r="BP125" s="728"/>
      <c r="BQ125" s="728"/>
      <c r="BR125" s="728"/>
      <c r="BS125" s="728"/>
      <c r="BT125" s="728"/>
      <c r="BU125" s="728"/>
      <c r="BV125" s="728"/>
      <c r="BW125" s="728"/>
      <c r="BX125" s="728"/>
      <c r="BY125" s="728"/>
      <c r="BZ125" s="728"/>
      <c r="CA125" s="728"/>
      <c r="CB125" s="728"/>
      <c r="CC125" s="728"/>
      <c r="CD125" s="728"/>
      <c r="CE125" s="728"/>
      <c r="CF125" s="728"/>
      <c r="CG125" s="728"/>
      <c r="CH125" s="728"/>
      <c r="CI125" s="728"/>
      <c r="CJ125" s="728"/>
      <c r="CK125" s="728"/>
      <c r="CL125" s="728"/>
      <c r="CM125" s="728"/>
      <c r="CN125" s="728"/>
      <c r="CO125" s="728"/>
      <c r="CP125" s="728"/>
      <c r="CQ125" s="728"/>
      <c r="CR125" s="728"/>
      <c r="CS125" s="728"/>
      <c r="CT125" s="728"/>
      <c r="CU125" s="728"/>
      <c r="CV125" s="728"/>
      <c r="CW125" s="728"/>
      <c r="CX125" s="728"/>
      <c r="CY125" s="728"/>
      <c r="CZ125" s="728"/>
      <c r="DA125" s="728"/>
      <c r="DB125" s="728"/>
      <c r="DC125" s="728"/>
      <c r="DD125" s="728"/>
      <c r="DE125" s="728"/>
      <c r="DF125" s="728"/>
      <c r="DG125" s="728"/>
      <c r="DH125" s="728"/>
      <c r="DI125" s="728"/>
      <c r="DJ125" s="728"/>
      <c r="DK125" s="728"/>
      <c r="DL125" s="728"/>
      <c r="DM125" s="728"/>
      <c r="DN125" s="728"/>
      <c r="DO125" s="728"/>
      <c r="DP125" s="728"/>
      <c r="DQ125" s="728"/>
      <c r="DR125" s="728"/>
      <c r="DS125" s="728"/>
      <c r="DT125" s="728"/>
      <c r="DU125" s="728"/>
      <c r="DV125" s="728"/>
      <c r="DW125" s="728"/>
      <c r="DX125" s="728"/>
      <c r="DY125" s="728"/>
      <c r="DZ125" s="728"/>
      <c r="EA125" s="728"/>
      <c r="EB125" s="728"/>
      <c r="EC125" s="728"/>
    </row>
    <row r="126" hidden="1">
      <c r="A126" s="729" t="s">
        <v>3664</v>
      </c>
      <c r="B126" s="727"/>
      <c r="C126" s="727"/>
      <c r="D126" s="727"/>
      <c r="E126" s="727"/>
      <c r="F126" s="727"/>
      <c r="G126" s="727"/>
      <c r="H126" s="727"/>
      <c r="I126" s="727"/>
      <c r="J126" s="727"/>
      <c r="K126" s="727"/>
      <c r="L126" s="727"/>
      <c r="M126" s="727"/>
      <c r="N126" s="727"/>
      <c r="O126" s="727"/>
      <c r="P126" s="676"/>
      <c r="Q126" s="676"/>
      <c r="R126" s="676"/>
      <c r="S126" s="676"/>
      <c r="T126" s="676"/>
      <c r="U126" s="676"/>
      <c r="V126" s="676"/>
      <c r="W126" s="676"/>
      <c r="X126" s="676"/>
      <c r="Y126" s="676"/>
      <c r="Z126" s="676"/>
      <c r="AA126" s="676"/>
      <c r="AB126" s="676"/>
      <c r="AC126" s="676"/>
      <c r="AD126" s="676"/>
      <c r="AE126" s="676"/>
      <c r="AF126" s="676"/>
      <c r="AG126" s="676"/>
      <c r="AH126" s="676"/>
      <c r="AI126" s="676"/>
      <c r="AJ126" s="676"/>
      <c r="AK126" s="676"/>
      <c r="AL126" s="676"/>
      <c r="AM126" s="676"/>
      <c r="AN126" s="676"/>
      <c r="AO126" s="728"/>
      <c r="AP126" s="728"/>
      <c r="AQ126" s="728"/>
      <c r="AR126" s="728"/>
      <c r="AS126" s="728"/>
      <c r="AT126" s="728"/>
      <c r="AU126" s="728"/>
      <c r="AV126" s="728"/>
      <c r="AW126" s="728"/>
      <c r="AX126" s="728"/>
      <c r="AY126" s="728"/>
      <c r="AZ126" s="728"/>
      <c r="BA126" s="728"/>
      <c r="BB126" s="728"/>
      <c r="BC126" s="728"/>
      <c r="BD126" s="728"/>
      <c r="BE126" s="728"/>
      <c r="BF126" s="728"/>
      <c r="BG126" s="728"/>
      <c r="BH126" s="728"/>
      <c r="BI126" s="728"/>
      <c r="BJ126" s="728"/>
      <c r="BK126" s="728"/>
      <c r="BL126" s="728"/>
      <c r="BM126" s="728"/>
      <c r="BN126" s="728"/>
      <c r="BO126" s="728"/>
      <c r="BP126" s="728"/>
      <c r="BQ126" s="728"/>
      <c r="BR126" s="728"/>
      <c r="BS126" s="728"/>
      <c r="BT126" s="728"/>
      <c r="BU126" s="728"/>
      <c r="BV126" s="728"/>
      <c r="BW126" s="728"/>
      <c r="BX126" s="728"/>
      <c r="BY126" s="728"/>
      <c r="BZ126" s="728"/>
      <c r="CA126" s="728"/>
      <c r="CB126" s="728"/>
      <c r="CC126" s="728"/>
      <c r="CD126" s="728"/>
      <c r="CE126" s="728"/>
      <c r="CF126" s="728"/>
      <c r="CG126" s="728"/>
      <c r="CH126" s="728"/>
      <c r="CI126" s="728"/>
      <c r="CJ126" s="728"/>
      <c r="CK126" s="728"/>
      <c r="CL126" s="728"/>
      <c r="CM126" s="728"/>
      <c r="CN126" s="728"/>
      <c r="CO126" s="728"/>
      <c r="CP126" s="728"/>
      <c r="CQ126" s="728"/>
      <c r="CR126" s="728"/>
      <c r="CS126" s="728"/>
      <c r="CT126" s="728"/>
      <c r="CU126" s="728"/>
      <c r="CV126" s="728"/>
      <c r="CW126" s="728"/>
      <c r="CX126" s="728"/>
      <c r="CY126" s="728"/>
      <c r="CZ126" s="728"/>
      <c r="DA126" s="728"/>
      <c r="DB126" s="728"/>
      <c r="DC126" s="728"/>
      <c r="DD126" s="728"/>
      <c r="DE126" s="728"/>
      <c r="DF126" s="728"/>
      <c r="DG126" s="728"/>
      <c r="DH126" s="728"/>
      <c r="DI126" s="728"/>
      <c r="DJ126" s="728"/>
      <c r="DK126" s="728"/>
      <c r="DL126" s="728"/>
      <c r="DM126" s="728"/>
      <c r="DN126" s="728"/>
      <c r="DO126" s="728"/>
      <c r="DP126" s="728"/>
      <c r="DQ126" s="728"/>
      <c r="DR126" s="728"/>
      <c r="DS126" s="728"/>
      <c r="DT126" s="728"/>
      <c r="DU126" s="728"/>
      <c r="DV126" s="728"/>
      <c r="DW126" s="728"/>
      <c r="DX126" s="728"/>
      <c r="DY126" s="728"/>
      <c r="DZ126" s="728"/>
      <c r="EA126" s="728"/>
      <c r="EB126" s="728"/>
      <c r="EC126" s="728"/>
    </row>
    <row r="127" hidden="1">
      <c r="A127" s="34" t="s">
        <v>3554</v>
      </c>
      <c r="B127" s="727"/>
      <c r="C127" s="727"/>
      <c r="D127" s="727"/>
      <c r="E127" s="727"/>
      <c r="F127" s="727"/>
      <c r="G127" s="727"/>
      <c r="H127" s="727"/>
      <c r="I127" s="727"/>
      <c r="J127" s="727"/>
      <c r="K127" s="727"/>
      <c r="L127" s="727"/>
      <c r="M127" s="727"/>
      <c r="N127" s="727"/>
      <c r="O127" s="727"/>
      <c r="P127" s="676"/>
      <c r="Q127" s="676"/>
      <c r="R127" s="676"/>
      <c r="S127" s="676"/>
      <c r="T127" s="676"/>
      <c r="U127" s="676"/>
      <c r="V127" s="676"/>
      <c r="W127" s="676"/>
      <c r="X127" s="676"/>
      <c r="Y127" s="676"/>
      <c r="Z127" s="676"/>
      <c r="AA127" s="676"/>
      <c r="AB127" s="676"/>
      <c r="AC127" s="676"/>
      <c r="AD127" s="676"/>
      <c r="AE127" s="676"/>
      <c r="AF127" s="676"/>
      <c r="AG127" s="676"/>
      <c r="AH127" s="676"/>
      <c r="AI127" s="676"/>
      <c r="AJ127" s="676"/>
      <c r="AK127" s="676"/>
      <c r="AL127" s="676"/>
      <c r="AM127" s="676"/>
      <c r="AN127" s="676"/>
      <c r="AO127" s="728"/>
      <c r="AP127" s="728"/>
      <c r="AQ127" s="728"/>
      <c r="AR127" s="728"/>
      <c r="AS127" s="728"/>
      <c r="AT127" s="728"/>
      <c r="AU127" s="728"/>
      <c r="AV127" s="728"/>
      <c r="AW127" s="728"/>
      <c r="AX127" s="728"/>
      <c r="AY127" s="728"/>
      <c r="AZ127" s="728"/>
      <c r="BA127" s="728"/>
      <c r="BB127" s="728"/>
      <c r="BC127" s="728"/>
      <c r="BD127" s="728"/>
      <c r="BE127" s="728"/>
      <c r="BF127" s="728"/>
      <c r="BG127" s="728"/>
      <c r="BH127" s="728"/>
      <c r="BI127" s="728"/>
      <c r="BJ127" s="728"/>
      <c r="BK127" s="728"/>
      <c r="BL127" s="728"/>
      <c r="BM127" s="728"/>
      <c r="BN127" s="728"/>
      <c r="BO127" s="728"/>
      <c r="BP127" s="728"/>
      <c r="BQ127" s="728"/>
      <c r="BR127" s="728"/>
      <c r="BS127" s="728"/>
      <c r="BT127" s="728"/>
      <c r="BU127" s="728"/>
      <c r="BV127" s="728"/>
      <c r="BW127" s="728"/>
      <c r="BX127" s="728"/>
      <c r="BY127" s="728"/>
      <c r="BZ127" s="728"/>
      <c r="CA127" s="728"/>
      <c r="CB127" s="728"/>
      <c r="CC127" s="728"/>
      <c r="CD127" s="728"/>
      <c r="CE127" s="728"/>
      <c r="CF127" s="728"/>
      <c r="CG127" s="728"/>
      <c r="CH127" s="728"/>
      <c r="CI127" s="728"/>
      <c r="CJ127" s="728"/>
      <c r="CK127" s="728"/>
      <c r="CL127" s="728"/>
      <c r="CM127" s="728"/>
      <c r="CN127" s="728"/>
      <c r="CO127" s="728"/>
      <c r="CP127" s="728"/>
      <c r="CQ127" s="728"/>
      <c r="CR127" s="728"/>
      <c r="CS127" s="728"/>
      <c r="CT127" s="728"/>
      <c r="CU127" s="728"/>
      <c r="CV127" s="728"/>
      <c r="CW127" s="728"/>
      <c r="CX127" s="728"/>
      <c r="CY127" s="728"/>
      <c r="CZ127" s="728"/>
      <c r="DA127" s="728"/>
      <c r="DB127" s="728"/>
      <c r="DC127" s="728"/>
      <c r="DD127" s="728"/>
      <c r="DE127" s="728"/>
      <c r="DF127" s="728"/>
      <c r="DG127" s="728"/>
      <c r="DH127" s="728"/>
      <c r="DI127" s="728"/>
      <c r="DJ127" s="728"/>
      <c r="DK127" s="728"/>
      <c r="DL127" s="728"/>
      <c r="DM127" s="728"/>
      <c r="DN127" s="728"/>
      <c r="DO127" s="728"/>
      <c r="DP127" s="728"/>
      <c r="DQ127" s="728"/>
      <c r="DR127" s="728"/>
      <c r="DS127" s="728"/>
      <c r="DT127" s="728"/>
      <c r="DU127" s="728"/>
      <c r="DV127" s="728"/>
      <c r="DW127" s="728"/>
      <c r="DX127" s="728"/>
      <c r="DY127" s="728"/>
      <c r="DZ127" s="728"/>
      <c r="EA127" s="728"/>
      <c r="EB127" s="728"/>
      <c r="EC127" s="728"/>
    </row>
    <row r="128" hidden="1">
      <c r="A128" s="34" t="s">
        <v>3553</v>
      </c>
      <c r="B128" s="727"/>
      <c r="C128" s="727"/>
      <c r="D128" s="727"/>
      <c r="E128" s="727"/>
      <c r="F128" s="727"/>
      <c r="G128" s="727"/>
      <c r="H128" s="727"/>
      <c r="I128" s="727"/>
      <c r="J128" s="727"/>
      <c r="K128" s="727"/>
      <c r="L128" s="727"/>
      <c r="M128" s="727"/>
      <c r="N128" s="727"/>
      <c r="O128" s="727"/>
      <c r="P128" s="676"/>
      <c r="Q128" s="676"/>
      <c r="R128" s="676"/>
      <c r="S128" s="676"/>
      <c r="T128" s="676"/>
      <c r="U128" s="676"/>
      <c r="V128" s="676"/>
      <c r="W128" s="676"/>
      <c r="X128" s="676"/>
      <c r="Y128" s="676"/>
      <c r="Z128" s="676"/>
      <c r="AA128" s="676"/>
      <c r="AB128" s="676"/>
      <c r="AC128" s="676"/>
      <c r="AD128" s="676"/>
      <c r="AE128" s="676"/>
      <c r="AF128" s="676"/>
      <c r="AG128" s="676"/>
      <c r="AH128" s="676"/>
      <c r="AI128" s="676"/>
      <c r="AJ128" s="676"/>
      <c r="AK128" s="676"/>
      <c r="AL128" s="676"/>
      <c r="AM128" s="676"/>
      <c r="AN128" s="676"/>
      <c r="AO128" s="728"/>
      <c r="AP128" s="728"/>
      <c r="AQ128" s="728"/>
      <c r="AR128" s="728"/>
      <c r="AS128" s="728"/>
      <c r="AT128" s="728"/>
      <c r="AU128" s="728"/>
      <c r="AV128" s="728"/>
      <c r="AW128" s="728"/>
      <c r="AX128" s="728"/>
      <c r="AY128" s="728"/>
      <c r="AZ128" s="728"/>
      <c r="BA128" s="728"/>
      <c r="BB128" s="728"/>
      <c r="BC128" s="728"/>
      <c r="BD128" s="728"/>
      <c r="BE128" s="728"/>
      <c r="BF128" s="728"/>
      <c r="BG128" s="728"/>
      <c r="BH128" s="728"/>
      <c r="BI128" s="728"/>
      <c r="BJ128" s="728"/>
      <c r="BK128" s="728"/>
      <c r="BL128" s="728"/>
      <c r="BM128" s="728"/>
      <c r="BN128" s="728"/>
      <c r="BO128" s="728"/>
      <c r="BP128" s="728"/>
      <c r="BQ128" s="728"/>
      <c r="BR128" s="728"/>
      <c r="BS128" s="728"/>
      <c r="BT128" s="728"/>
      <c r="BU128" s="728"/>
      <c r="BV128" s="728"/>
      <c r="BW128" s="728"/>
      <c r="BX128" s="728"/>
      <c r="BY128" s="728"/>
      <c r="BZ128" s="728"/>
      <c r="CA128" s="728"/>
      <c r="CB128" s="728"/>
      <c r="CC128" s="728"/>
      <c r="CD128" s="728"/>
      <c r="CE128" s="728"/>
      <c r="CF128" s="728"/>
      <c r="CG128" s="728"/>
      <c r="CH128" s="728"/>
      <c r="CI128" s="728"/>
      <c r="CJ128" s="728"/>
      <c r="CK128" s="728"/>
      <c r="CL128" s="728"/>
      <c r="CM128" s="728"/>
      <c r="CN128" s="728"/>
      <c r="CO128" s="728"/>
      <c r="CP128" s="728"/>
      <c r="CQ128" s="728"/>
      <c r="CR128" s="728"/>
      <c r="CS128" s="728"/>
      <c r="CT128" s="728"/>
      <c r="CU128" s="728"/>
      <c r="CV128" s="728"/>
      <c r="CW128" s="728"/>
      <c r="CX128" s="728"/>
      <c r="CY128" s="728"/>
      <c r="CZ128" s="728"/>
      <c r="DA128" s="728"/>
      <c r="DB128" s="728"/>
      <c r="DC128" s="728"/>
      <c r="DD128" s="728"/>
      <c r="DE128" s="728"/>
      <c r="DF128" s="728"/>
      <c r="DG128" s="728"/>
      <c r="DH128" s="728"/>
      <c r="DI128" s="728"/>
      <c r="DJ128" s="728"/>
      <c r="DK128" s="728"/>
      <c r="DL128" s="728"/>
      <c r="DM128" s="728"/>
      <c r="DN128" s="728"/>
      <c r="DO128" s="728"/>
      <c r="DP128" s="728"/>
      <c r="DQ128" s="728"/>
      <c r="DR128" s="728"/>
      <c r="DS128" s="728"/>
      <c r="DT128" s="728"/>
      <c r="DU128" s="728"/>
      <c r="DV128" s="728"/>
      <c r="DW128" s="728"/>
      <c r="DX128" s="728"/>
      <c r="DY128" s="728"/>
      <c r="DZ128" s="728"/>
      <c r="EA128" s="728"/>
      <c r="EB128" s="728"/>
      <c r="EC128" s="728"/>
    </row>
    <row r="129" hidden="1">
      <c r="A129" s="34" t="s">
        <v>3552</v>
      </c>
      <c r="B129" s="727"/>
      <c r="C129" s="727"/>
      <c r="D129" s="727"/>
      <c r="E129" s="727"/>
      <c r="F129" s="727"/>
      <c r="G129" s="727"/>
      <c r="H129" s="727"/>
      <c r="I129" s="727"/>
      <c r="J129" s="727"/>
      <c r="K129" s="727"/>
      <c r="L129" s="727"/>
      <c r="M129" s="727"/>
      <c r="N129" s="727"/>
      <c r="O129" s="727"/>
      <c r="P129" s="676"/>
      <c r="Q129" s="676"/>
      <c r="R129" s="676"/>
      <c r="S129" s="676"/>
      <c r="T129" s="676"/>
      <c r="U129" s="676"/>
      <c r="V129" s="676"/>
      <c r="W129" s="676"/>
      <c r="X129" s="676"/>
      <c r="Y129" s="676"/>
      <c r="Z129" s="676"/>
      <c r="AA129" s="676"/>
      <c r="AB129" s="676"/>
      <c r="AC129" s="676"/>
      <c r="AD129" s="676"/>
      <c r="AE129" s="676"/>
      <c r="AF129" s="676"/>
      <c r="AG129" s="676"/>
      <c r="AH129" s="676"/>
      <c r="AI129" s="676"/>
      <c r="AJ129" s="676"/>
      <c r="AK129" s="676"/>
      <c r="AL129" s="676"/>
      <c r="AM129" s="676"/>
      <c r="AN129" s="676"/>
      <c r="AO129" s="728"/>
      <c r="AP129" s="728"/>
      <c r="AQ129" s="728"/>
      <c r="AR129" s="728"/>
      <c r="AS129" s="728"/>
      <c r="AT129" s="728"/>
      <c r="AU129" s="728"/>
      <c r="AV129" s="728"/>
      <c r="AW129" s="728"/>
      <c r="AX129" s="728"/>
      <c r="AY129" s="728"/>
      <c r="AZ129" s="728"/>
      <c r="BA129" s="728"/>
      <c r="BB129" s="728"/>
      <c r="BC129" s="728"/>
      <c r="BD129" s="728"/>
      <c r="BE129" s="728"/>
      <c r="BF129" s="728"/>
      <c r="BG129" s="728"/>
      <c r="BH129" s="728"/>
      <c r="BI129" s="728"/>
      <c r="BJ129" s="728"/>
      <c r="BK129" s="728"/>
      <c r="BL129" s="728"/>
      <c r="BM129" s="728"/>
      <c r="BN129" s="728"/>
      <c r="BO129" s="728"/>
      <c r="BP129" s="728"/>
      <c r="BQ129" s="728"/>
      <c r="BR129" s="728"/>
      <c r="BS129" s="728"/>
      <c r="BT129" s="728"/>
      <c r="BU129" s="728"/>
      <c r="BV129" s="728"/>
      <c r="BW129" s="728"/>
      <c r="BX129" s="728"/>
      <c r="BY129" s="728"/>
      <c r="BZ129" s="728"/>
      <c r="CA129" s="728"/>
      <c r="CB129" s="728"/>
      <c r="CC129" s="728"/>
      <c r="CD129" s="728"/>
      <c r="CE129" s="728"/>
      <c r="CF129" s="728"/>
      <c r="CG129" s="728"/>
      <c r="CH129" s="728"/>
      <c r="CI129" s="728"/>
      <c r="CJ129" s="728"/>
      <c r="CK129" s="728"/>
      <c r="CL129" s="728"/>
      <c r="CM129" s="728"/>
      <c r="CN129" s="728"/>
      <c r="CO129" s="728"/>
      <c r="CP129" s="728"/>
      <c r="CQ129" s="728"/>
      <c r="CR129" s="728"/>
      <c r="CS129" s="728"/>
      <c r="CT129" s="728"/>
      <c r="CU129" s="728"/>
      <c r="CV129" s="728"/>
      <c r="CW129" s="728"/>
      <c r="CX129" s="728"/>
      <c r="CY129" s="728"/>
      <c r="CZ129" s="728"/>
      <c r="DA129" s="728"/>
      <c r="DB129" s="728"/>
      <c r="DC129" s="728"/>
      <c r="DD129" s="728"/>
      <c r="DE129" s="728"/>
      <c r="DF129" s="728"/>
      <c r="DG129" s="728"/>
      <c r="DH129" s="728"/>
      <c r="DI129" s="728"/>
      <c r="DJ129" s="728"/>
      <c r="DK129" s="728"/>
      <c r="DL129" s="728"/>
      <c r="DM129" s="728"/>
      <c r="DN129" s="728"/>
      <c r="DO129" s="728"/>
      <c r="DP129" s="728"/>
      <c r="DQ129" s="728"/>
      <c r="DR129" s="728"/>
      <c r="DS129" s="728"/>
      <c r="DT129" s="728"/>
      <c r="DU129" s="728"/>
      <c r="DV129" s="728"/>
      <c r="DW129" s="728"/>
      <c r="DX129" s="728"/>
      <c r="DY129" s="728"/>
      <c r="DZ129" s="728"/>
      <c r="EA129" s="728"/>
      <c r="EB129" s="728"/>
      <c r="EC129" s="728"/>
    </row>
    <row r="130" hidden="1">
      <c r="A130" s="34" t="s">
        <v>3551</v>
      </c>
      <c r="B130" s="727"/>
      <c r="C130" s="727"/>
      <c r="D130" s="727"/>
      <c r="E130" s="727"/>
      <c r="F130" s="727"/>
      <c r="G130" s="727"/>
      <c r="H130" s="727"/>
      <c r="I130" s="727"/>
      <c r="J130" s="727"/>
      <c r="K130" s="727"/>
      <c r="L130" s="727"/>
      <c r="M130" s="727"/>
      <c r="N130" s="727"/>
      <c r="O130" s="727"/>
      <c r="P130" s="676"/>
      <c r="Q130" s="676"/>
      <c r="R130" s="676"/>
      <c r="S130" s="676"/>
      <c r="T130" s="676"/>
      <c r="U130" s="676"/>
      <c r="V130" s="676"/>
      <c r="W130" s="676"/>
      <c r="X130" s="676"/>
      <c r="Y130" s="676"/>
      <c r="Z130" s="676"/>
      <c r="AA130" s="676"/>
      <c r="AB130" s="676"/>
      <c r="AC130" s="676"/>
      <c r="AD130" s="676"/>
      <c r="AE130" s="676"/>
      <c r="AF130" s="676"/>
      <c r="AG130" s="676"/>
      <c r="AH130" s="676"/>
      <c r="AI130" s="676"/>
      <c r="AJ130" s="676"/>
      <c r="AK130" s="676"/>
      <c r="AL130" s="676"/>
      <c r="AM130" s="676"/>
      <c r="AN130" s="676"/>
      <c r="AO130" s="728"/>
      <c r="AP130" s="728"/>
      <c r="AQ130" s="728"/>
      <c r="AR130" s="728"/>
      <c r="AS130" s="728"/>
      <c r="AT130" s="728"/>
      <c r="AU130" s="728"/>
      <c r="AV130" s="728"/>
      <c r="AW130" s="728"/>
      <c r="AX130" s="728"/>
      <c r="AY130" s="728"/>
      <c r="AZ130" s="728"/>
      <c r="BA130" s="728"/>
      <c r="BB130" s="728"/>
      <c r="BC130" s="728"/>
      <c r="BD130" s="728"/>
      <c r="BE130" s="728"/>
      <c r="BF130" s="728"/>
      <c r="BG130" s="728"/>
      <c r="BH130" s="728"/>
      <c r="BI130" s="728"/>
      <c r="BJ130" s="728"/>
      <c r="BK130" s="728"/>
      <c r="BL130" s="728"/>
      <c r="BM130" s="728"/>
      <c r="BN130" s="728"/>
      <c r="BO130" s="728"/>
      <c r="BP130" s="728"/>
      <c r="BQ130" s="728"/>
      <c r="BR130" s="728"/>
      <c r="BS130" s="728"/>
      <c r="BT130" s="728"/>
      <c r="BU130" s="728"/>
      <c r="BV130" s="728"/>
      <c r="BW130" s="728"/>
      <c r="BX130" s="728"/>
      <c r="BY130" s="728"/>
      <c r="BZ130" s="728"/>
      <c r="CA130" s="728"/>
      <c r="CB130" s="728"/>
      <c r="CC130" s="728"/>
      <c r="CD130" s="728"/>
      <c r="CE130" s="728"/>
      <c r="CF130" s="728"/>
      <c r="CG130" s="728"/>
      <c r="CH130" s="728"/>
      <c r="CI130" s="728"/>
      <c r="CJ130" s="728"/>
      <c r="CK130" s="728"/>
      <c r="CL130" s="728"/>
      <c r="CM130" s="728"/>
      <c r="CN130" s="728"/>
      <c r="CO130" s="728"/>
      <c r="CP130" s="728"/>
      <c r="CQ130" s="728"/>
      <c r="CR130" s="728"/>
      <c r="CS130" s="728"/>
      <c r="CT130" s="728"/>
      <c r="CU130" s="728"/>
      <c r="CV130" s="728"/>
      <c r="CW130" s="728"/>
      <c r="CX130" s="728"/>
      <c r="CY130" s="728"/>
      <c r="CZ130" s="728"/>
      <c r="DA130" s="728"/>
      <c r="DB130" s="728"/>
      <c r="DC130" s="728"/>
      <c r="DD130" s="728"/>
      <c r="DE130" s="728"/>
      <c r="DF130" s="728"/>
      <c r="DG130" s="728"/>
      <c r="DH130" s="728"/>
      <c r="DI130" s="728"/>
      <c r="DJ130" s="728"/>
      <c r="DK130" s="728"/>
      <c r="DL130" s="728"/>
      <c r="DM130" s="728"/>
      <c r="DN130" s="728"/>
      <c r="DO130" s="728"/>
      <c r="DP130" s="728"/>
      <c r="DQ130" s="728"/>
      <c r="DR130" s="728"/>
      <c r="DS130" s="728"/>
      <c r="DT130" s="728"/>
      <c r="DU130" s="728"/>
      <c r="DV130" s="728"/>
      <c r="DW130" s="728"/>
      <c r="DX130" s="728"/>
      <c r="DY130" s="728"/>
      <c r="DZ130" s="728"/>
      <c r="EA130" s="728"/>
      <c r="EB130" s="728"/>
      <c r="EC130" s="728"/>
    </row>
    <row r="131" hidden="1">
      <c r="A131" s="34" t="s">
        <v>3550</v>
      </c>
      <c r="B131" s="727"/>
      <c r="C131" s="727"/>
      <c r="D131" s="727"/>
      <c r="E131" s="727"/>
      <c r="F131" s="727"/>
      <c r="G131" s="727"/>
      <c r="H131" s="727"/>
      <c r="I131" s="727"/>
      <c r="J131" s="727"/>
      <c r="K131" s="727"/>
      <c r="L131" s="727"/>
      <c r="M131" s="727"/>
      <c r="N131" s="727"/>
      <c r="O131" s="727"/>
      <c r="P131" s="676"/>
      <c r="Q131" s="676"/>
      <c r="R131" s="676"/>
      <c r="S131" s="676"/>
      <c r="T131" s="676"/>
      <c r="U131" s="676"/>
      <c r="V131" s="676"/>
      <c r="W131" s="676"/>
      <c r="X131" s="676"/>
      <c r="Y131" s="676"/>
      <c r="Z131" s="676"/>
      <c r="AA131" s="676"/>
      <c r="AB131" s="676"/>
      <c r="AC131" s="676"/>
      <c r="AD131" s="676"/>
      <c r="AE131" s="676"/>
      <c r="AF131" s="676"/>
      <c r="AG131" s="676"/>
      <c r="AH131" s="676"/>
      <c r="AI131" s="676"/>
      <c r="AJ131" s="676"/>
      <c r="AK131" s="676"/>
      <c r="AL131" s="676"/>
      <c r="AM131" s="676"/>
      <c r="AN131" s="676"/>
      <c r="AO131" s="728"/>
      <c r="AP131" s="728"/>
      <c r="AQ131" s="728"/>
      <c r="AR131" s="728"/>
      <c r="AS131" s="728"/>
      <c r="AT131" s="728"/>
      <c r="AU131" s="728"/>
      <c r="AV131" s="728"/>
      <c r="AW131" s="728"/>
      <c r="AX131" s="728"/>
      <c r="AY131" s="728"/>
      <c r="AZ131" s="728"/>
      <c r="BA131" s="728"/>
      <c r="BB131" s="728"/>
      <c r="BC131" s="728"/>
      <c r="BD131" s="728"/>
      <c r="BE131" s="728"/>
      <c r="BF131" s="728"/>
      <c r="BG131" s="728"/>
      <c r="BH131" s="728"/>
      <c r="BI131" s="728"/>
      <c r="BJ131" s="728"/>
      <c r="BK131" s="728"/>
      <c r="BL131" s="728"/>
      <c r="BM131" s="728"/>
      <c r="BN131" s="728"/>
      <c r="BO131" s="728"/>
      <c r="BP131" s="728"/>
      <c r="BQ131" s="728"/>
      <c r="BR131" s="728"/>
      <c r="BS131" s="728"/>
      <c r="BT131" s="728"/>
      <c r="BU131" s="728"/>
      <c r="BV131" s="728"/>
      <c r="BW131" s="728"/>
      <c r="BX131" s="728"/>
      <c r="BY131" s="728"/>
      <c r="BZ131" s="728"/>
      <c r="CA131" s="728"/>
      <c r="CB131" s="728"/>
      <c r="CC131" s="728"/>
      <c r="CD131" s="728"/>
      <c r="CE131" s="728"/>
      <c r="CF131" s="728"/>
      <c r="CG131" s="728"/>
      <c r="CH131" s="728"/>
      <c r="CI131" s="728"/>
      <c r="CJ131" s="728"/>
      <c r="CK131" s="728"/>
      <c r="CL131" s="728"/>
      <c r="CM131" s="728"/>
      <c r="CN131" s="728"/>
      <c r="CO131" s="728"/>
      <c r="CP131" s="728"/>
      <c r="CQ131" s="728"/>
      <c r="CR131" s="728"/>
      <c r="CS131" s="728"/>
      <c r="CT131" s="728"/>
      <c r="CU131" s="728"/>
      <c r="CV131" s="728"/>
      <c r="CW131" s="728"/>
      <c r="CX131" s="728"/>
      <c r="CY131" s="728"/>
      <c r="CZ131" s="728"/>
      <c r="DA131" s="728"/>
      <c r="DB131" s="728"/>
      <c r="DC131" s="728"/>
      <c r="DD131" s="728"/>
      <c r="DE131" s="728"/>
      <c r="DF131" s="728"/>
      <c r="DG131" s="728"/>
      <c r="DH131" s="728"/>
      <c r="DI131" s="728"/>
      <c r="DJ131" s="728"/>
      <c r="DK131" s="728"/>
      <c r="DL131" s="728"/>
      <c r="DM131" s="728"/>
      <c r="DN131" s="728"/>
      <c r="DO131" s="728"/>
      <c r="DP131" s="728"/>
      <c r="DQ131" s="728"/>
      <c r="DR131" s="728"/>
      <c r="DS131" s="728"/>
      <c r="DT131" s="728"/>
      <c r="DU131" s="728"/>
      <c r="DV131" s="728"/>
      <c r="DW131" s="728"/>
      <c r="DX131" s="728"/>
      <c r="DY131" s="728"/>
      <c r="DZ131" s="728"/>
      <c r="EA131" s="728"/>
      <c r="EB131" s="728"/>
      <c r="EC131" s="728"/>
    </row>
    <row r="132" hidden="1">
      <c r="A132" s="34" t="s">
        <v>3549</v>
      </c>
      <c r="B132" s="727"/>
      <c r="C132" s="727"/>
      <c r="D132" s="727"/>
      <c r="E132" s="727"/>
      <c r="F132" s="727"/>
      <c r="G132" s="727"/>
      <c r="H132" s="727"/>
      <c r="I132" s="727"/>
      <c r="J132" s="727"/>
      <c r="K132" s="727"/>
      <c r="L132" s="727"/>
      <c r="M132" s="727"/>
      <c r="N132" s="727"/>
      <c r="O132" s="727"/>
      <c r="P132" s="676"/>
      <c r="Q132" s="676"/>
      <c r="R132" s="676"/>
      <c r="S132" s="676"/>
      <c r="T132" s="676"/>
      <c r="U132" s="676"/>
      <c r="V132" s="676"/>
      <c r="W132" s="676"/>
      <c r="X132" s="676"/>
      <c r="Y132" s="676"/>
      <c r="Z132" s="676"/>
      <c r="AA132" s="676"/>
      <c r="AB132" s="676"/>
      <c r="AC132" s="676"/>
      <c r="AD132" s="676"/>
      <c r="AE132" s="676"/>
      <c r="AF132" s="676"/>
      <c r="AG132" s="676"/>
      <c r="AH132" s="676"/>
      <c r="AI132" s="676"/>
      <c r="AJ132" s="676"/>
      <c r="AK132" s="676"/>
      <c r="AL132" s="676"/>
      <c r="AM132" s="676"/>
      <c r="AN132" s="676"/>
      <c r="AO132" s="728"/>
      <c r="AP132" s="728"/>
      <c r="AQ132" s="728"/>
      <c r="AR132" s="728"/>
      <c r="AS132" s="728"/>
      <c r="AT132" s="728"/>
      <c r="AU132" s="728"/>
      <c r="AV132" s="728"/>
      <c r="AW132" s="728"/>
      <c r="AX132" s="728"/>
      <c r="AY132" s="728"/>
      <c r="AZ132" s="728"/>
      <c r="BA132" s="728"/>
      <c r="BB132" s="728"/>
      <c r="BC132" s="728"/>
      <c r="BD132" s="728"/>
      <c r="BE132" s="728"/>
      <c r="BF132" s="728"/>
      <c r="BG132" s="728"/>
      <c r="BH132" s="728"/>
      <c r="BI132" s="728"/>
      <c r="BJ132" s="728"/>
      <c r="BK132" s="728"/>
      <c r="BL132" s="728"/>
      <c r="BM132" s="728"/>
      <c r="BN132" s="728"/>
      <c r="BO132" s="728"/>
      <c r="BP132" s="728"/>
      <c r="BQ132" s="728"/>
      <c r="BR132" s="728"/>
      <c r="BS132" s="728"/>
      <c r="BT132" s="728"/>
      <c r="BU132" s="728"/>
      <c r="BV132" s="728"/>
      <c r="BW132" s="728"/>
      <c r="BX132" s="728"/>
      <c r="BY132" s="728"/>
      <c r="BZ132" s="728"/>
      <c r="CA132" s="728"/>
      <c r="CB132" s="728"/>
      <c r="CC132" s="728"/>
      <c r="CD132" s="728"/>
      <c r="CE132" s="728"/>
      <c r="CF132" s="728"/>
      <c r="CG132" s="728"/>
      <c r="CH132" s="728"/>
      <c r="CI132" s="728"/>
      <c r="CJ132" s="728"/>
      <c r="CK132" s="728"/>
      <c r="CL132" s="728"/>
      <c r="CM132" s="728"/>
      <c r="CN132" s="728"/>
      <c r="CO132" s="728"/>
      <c r="CP132" s="728"/>
      <c r="CQ132" s="728"/>
      <c r="CR132" s="728"/>
      <c r="CS132" s="728"/>
      <c r="CT132" s="728"/>
      <c r="CU132" s="728"/>
      <c r="CV132" s="728"/>
      <c r="CW132" s="728"/>
      <c r="CX132" s="728"/>
      <c r="CY132" s="728"/>
      <c r="CZ132" s="728"/>
      <c r="DA132" s="728"/>
      <c r="DB132" s="728"/>
      <c r="DC132" s="728"/>
      <c r="DD132" s="728"/>
      <c r="DE132" s="728"/>
      <c r="DF132" s="728"/>
      <c r="DG132" s="728"/>
      <c r="DH132" s="728"/>
      <c r="DI132" s="728"/>
      <c r="DJ132" s="728"/>
      <c r="DK132" s="728"/>
      <c r="DL132" s="728"/>
      <c r="DM132" s="728"/>
      <c r="DN132" s="728"/>
      <c r="DO132" s="728"/>
      <c r="DP132" s="728"/>
      <c r="DQ132" s="728"/>
      <c r="DR132" s="728"/>
      <c r="DS132" s="728"/>
      <c r="DT132" s="728"/>
      <c r="DU132" s="728"/>
      <c r="DV132" s="728"/>
      <c r="DW132" s="728"/>
      <c r="DX132" s="728"/>
      <c r="DY132" s="728"/>
      <c r="DZ132" s="728"/>
      <c r="EA132" s="728"/>
      <c r="EB132" s="728"/>
      <c r="EC132" s="728"/>
    </row>
    <row r="133" hidden="1">
      <c r="B133" s="727"/>
      <c r="C133" s="727"/>
      <c r="D133" s="727"/>
      <c r="E133" s="727"/>
      <c r="F133" s="727"/>
      <c r="G133" s="727"/>
      <c r="H133" s="727"/>
      <c r="I133" s="727"/>
      <c r="J133" s="727"/>
      <c r="K133" s="727"/>
      <c r="L133" s="727"/>
      <c r="M133" s="727"/>
      <c r="N133" s="727"/>
      <c r="O133" s="727"/>
      <c r="P133" s="676"/>
      <c r="Q133" s="676"/>
      <c r="R133" s="676"/>
      <c r="S133" s="676"/>
      <c r="T133" s="676"/>
      <c r="U133" s="676"/>
      <c r="V133" s="676"/>
      <c r="W133" s="676"/>
      <c r="X133" s="676"/>
      <c r="Y133" s="676"/>
      <c r="Z133" s="676"/>
      <c r="AA133" s="676"/>
      <c r="AB133" s="676"/>
      <c r="AC133" s="676"/>
      <c r="AD133" s="676"/>
      <c r="AE133" s="676"/>
      <c r="AF133" s="676"/>
      <c r="AG133" s="676"/>
      <c r="AH133" s="676"/>
      <c r="AI133" s="676"/>
      <c r="AJ133" s="676"/>
      <c r="AK133" s="676"/>
      <c r="AL133" s="676"/>
      <c r="AM133" s="676"/>
      <c r="AN133" s="676"/>
      <c r="AO133" s="728"/>
      <c r="AP133" s="728"/>
      <c r="AQ133" s="728"/>
      <c r="AR133" s="728"/>
      <c r="AS133" s="728"/>
      <c r="AT133" s="728"/>
      <c r="AU133" s="728"/>
      <c r="AV133" s="728"/>
      <c r="AW133" s="728"/>
      <c r="AX133" s="728"/>
      <c r="AY133" s="728"/>
      <c r="AZ133" s="728"/>
      <c r="BA133" s="728"/>
      <c r="BB133" s="728"/>
      <c r="BC133" s="728"/>
      <c r="BD133" s="728"/>
      <c r="BE133" s="728"/>
      <c r="BF133" s="728"/>
      <c r="BG133" s="728"/>
      <c r="BH133" s="728"/>
      <c r="BI133" s="728"/>
      <c r="BJ133" s="728"/>
      <c r="BK133" s="728"/>
      <c r="BL133" s="728"/>
      <c r="BM133" s="728"/>
      <c r="BN133" s="728"/>
      <c r="BO133" s="728"/>
      <c r="BP133" s="728"/>
      <c r="BQ133" s="728"/>
      <c r="BR133" s="728"/>
      <c r="BS133" s="728"/>
      <c r="BT133" s="728"/>
      <c r="BU133" s="728"/>
      <c r="BV133" s="728"/>
      <c r="BW133" s="728"/>
      <c r="BX133" s="728"/>
      <c r="BY133" s="728"/>
      <c r="BZ133" s="728"/>
      <c r="CA133" s="728"/>
      <c r="CB133" s="728"/>
      <c r="CC133" s="728"/>
      <c r="CD133" s="728"/>
      <c r="CE133" s="728"/>
      <c r="CF133" s="728"/>
      <c r="CG133" s="728"/>
      <c r="CH133" s="728"/>
      <c r="CI133" s="728"/>
      <c r="CJ133" s="728"/>
      <c r="CK133" s="728"/>
      <c r="CL133" s="728"/>
      <c r="CM133" s="728"/>
      <c r="CN133" s="728"/>
      <c r="CO133" s="728"/>
      <c r="CP133" s="728"/>
      <c r="CQ133" s="728"/>
      <c r="CR133" s="728"/>
      <c r="CS133" s="728"/>
      <c r="CT133" s="728"/>
      <c r="CU133" s="728"/>
      <c r="CV133" s="728"/>
      <c r="CW133" s="728"/>
      <c r="CX133" s="728"/>
      <c r="CY133" s="728"/>
      <c r="CZ133" s="728"/>
      <c r="DA133" s="728"/>
      <c r="DB133" s="728"/>
      <c r="DC133" s="728"/>
      <c r="DD133" s="728"/>
      <c r="DE133" s="728"/>
      <c r="DF133" s="728"/>
      <c r="DG133" s="728"/>
      <c r="DH133" s="728"/>
      <c r="DI133" s="728"/>
      <c r="DJ133" s="728"/>
      <c r="DK133" s="728"/>
      <c r="DL133" s="728"/>
      <c r="DM133" s="728"/>
      <c r="DN133" s="728"/>
      <c r="DO133" s="728"/>
      <c r="DP133" s="728"/>
      <c r="DQ133" s="728"/>
      <c r="DR133" s="728"/>
      <c r="DS133" s="728"/>
      <c r="DT133" s="728"/>
      <c r="DU133" s="728"/>
      <c r="DV133" s="728"/>
      <c r="DW133" s="728"/>
      <c r="DX133" s="728"/>
      <c r="DY133" s="728"/>
      <c r="DZ133" s="728"/>
      <c r="EA133" s="728"/>
      <c r="EB133" s="728"/>
      <c r="EC133" s="728"/>
    </row>
    <row r="134">
      <c r="A134" s="730" t="s">
        <v>3665</v>
      </c>
      <c r="B134" s="731"/>
      <c r="C134" s="731"/>
      <c r="D134" s="731"/>
      <c r="E134" s="731"/>
      <c r="F134" s="731"/>
      <c r="G134" s="731"/>
      <c r="H134" s="731"/>
      <c r="I134" s="731"/>
      <c r="J134" s="731"/>
      <c r="K134" s="731"/>
      <c r="L134" s="731"/>
      <c r="M134" s="731"/>
      <c r="N134" s="731"/>
      <c r="O134" s="731"/>
      <c r="P134" s="732"/>
      <c r="Q134" s="732"/>
      <c r="R134" s="732"/>
      <c r="S134" s="732"/>
      <c r="T134" s="732"/>
      <c r="U134" s="732"/>
      <c r="V134" s="732"/>
      <c r="W134" s="732"/>
      <c r="X134" s="732"/>
      <c r="Y134" s="732"/>
      <c r="Z134" s="732"/>
      <c r="AA134" s="732"/>
      <c r="AB134" s="732"/>
      <c r="AC134" s="732"/>
      <c r="AD134" s="732"/>
      <c r="AE134" s="732"/>
      <c r="AF134" s="732"/>
      <c r="AG134" s="732"/>
      <c r="AH134" s="732"/>
      <c r="AI134" s="732"/>
      <c r="AJ134" s="732"/>
      <c r="AK134" s="732"/>
      <c r="AL134" s="732"/>
      <c r="AM134" s="732"/>
      <c r="AN134" s="732"/>
      <c r="AO134" s="733"/>
      <c r="AP134" s="733"/>
      <c r="AQ134" s="733"/>
      <c r="AR134" s="733"/>
      <c r="AS134" s="733"/>
      <c r="AT134" s="733"/>
      <c r="AU134" s="733"/>
      <c r="AV134" s="733"/>
      <c r="AW134" s="733"/>
      <c r="AX134" s="733"/>
      <c r="AY134" s="733"/>
      <c r="AZ134" s="733"/>
      <c r="BA134" s="733"/>
      <c r="BB134" s="733"/>
      <c r="BC134" s="733"/>
      <c r="BD134" s="733"/>
      <c r="BE134" s="733"/>
      <c r="BF134" s="733"/>
      <c r="BG134" s="733"/>
      <c r="BH134" s="733"/>
      <c r="BI134" s="733"/>
      <c r="BJ134" s="733"/>
      <c r="BK134" s="733"/>
      <c r="BL134" s="733"/>
      <c r="BM134" s="733"/>
      <c r="BN134" s="733"/>
      <c r="BO134" s="733"/>
      <c r="BP134" s="733"/>
      <c r="BQ134" s="733"/>
      <c r="BR134" s="733"/>
      <c r="BS134" s="733"/>
      <c r="BT134" s="733"/>
      <c r="BU134" s="733"/>
      <c r="BV134" s="733"/>
      <c r="BW134" s="733"/>
      <c r="BX134" s="733"/>
      <c r="BY134" s="733"/>
      <c r="BZ134" s="733"/>
      <c r="CA134" s="733"/>
      <c r="CB134" s="733"/>
      <c r="CC134" s="733"/>
      <c r="CD134" s="733"/>
      <c r="CE134" s="733"/>
      <c r="CF134" s="733"/>
      <c r="CG134" s="733"/>
      <c r="CH134" s="733"/>
      <c r="CI134" s="733"/>
      <c r="CJ134" s="733"/>
      <c r="CK134" s="733"/>
      <c r="CL134" s="733"/>
      <c r="CM134" s="733"/>
      <c r="CN134" s="733"/>
      <c r="CO134" s="733"/>
      <c r="CP134" s="733"/>
      <c r="CQ134" s="733"/>
      <c r="CR134" s="733"/>
      <c r="CS134" s="733"/>
      <c r="CT134" s="733"/>
      <c r="CU134" s="733"/>
      <c r="CV134" s="733"/>
      <c r="CW134" s="733"/>
      <c r="CX134" s="733"/>
      <c r="CY134" s="733"/>
      <c r="CZ134" s="733"/>
      <c r="DA134" s="733"/>
      <c r="DB134" s="733"/>
      <c r="DC134" s="733"/>
      <c r="DD134" s="733"/>
      <c r="DE134" s="733"/>
      <c r="DF134" s="733"/>
      <c r="DG134" s="733"/>
      <c r="DH134" s="733"/>
      <c r="DI134" s="733"/>
      <c r="DJ134" s="733"/>
      <c r="DK134" s="733"/>
      <c r="DL134" s="733"/>
      <c r="DM134" s="733"/>
      <c r="DN134" s="733"/>
      <c r="DO134" s="733"/>
      <c r="DP134" s="733"/>
      <c r="DQ134" s="733"/>
      <c r="DR134" s="733"/>
      <c r="DS134" s="733"/>
      <c r="DT134" s="733"/>
      <c r="DU134" s="733"/>
      <c r="DV134" s="733"/>
      <c r="DW134" s="733"/>
      <c r="DX134" s="733"/>
      <c r="DY134" s="733"/>
      <c r="DZ134" s="733"/>
      <c r="EA134" s="733"/>
      <c r="EB134" s="733"/>
      <c r="EC134" s="733"/>
    </row>
    <row r="135">
      <c r="A135" s="734"/>
      <c r="B135" s="735"/>
      <c r="C135" s="735"/>
      <c r="D135" s="735"/>
      <c r="E135" s="735"/>
      <c r="F135" s="735"/>
      <c r="G135" s="735"/>
      <c r="H135" s="735"/>
      <c r="I135" s="735"/>
      <c r="J135" s="735"/>
      <c r="K135" s="735"/>
      <c r="L135" s="735"/>
      <c r="M135" s="735"/>
      <c r="N135" s="735"/>
      <c r="O135" s="735"/>
      <c r="P135" s="735"/>
      <c r="Q135" s="735"/>
      <c r="R135" s="735"/>
      <c r="S135" s="735"/>
      <c r="T135" s="735"/>
      <c r="U135" s="735"/>
      <c r="V135" s="735"/>
      <c r="W135" s="735"/>
      <c r="X135" s="735"/>
      <c r="Y135" s="735"/>
      <c r="Z135" s="735"/>
      <c r="AA135" s="735"/>
      <c r="AB135" s="735"/>
      <c r="AC135" s="735"/>
      <c r="AD135" s="735"/>
      <c r="AE135" s="735"/>
      <c r="AF135" s="735"/>
      <c r="AG135" s="735"/>
      <c r="AH135" s="735"/>
      <c r="AI135" s="735"/>
      <c r="AJ135" s="735"/>
      <c r="AK135" s="735"/>
      <c r="AL135" s="735"/>
      <c r="AM135" s="735"/>
      <c r="AN135" s="735"/>
      <c r="AO135" s="735"/>
      <c r="AP135" s="735"/>
      <c r="AQ135" s="735"/>
      <c r="AR135" s="735"/>
      <c r="AS135" s="735"/>
      <c r="AT135" s="735"/>
      <c r="AU135" s="735"/>
      <c r="AV135" s="735"/>
      <c r="AW135" s="735"/>
      <c r="AX135" s="735"/>
      <c r="AY135" s="735"/>
      <c r="AZ135" s="735"/>
      <c r="BA135" s="735"/>
      <c r="BB135" s="735"/>
      <c r="BC135" s="735"/>
      <c r="BD135" s="735"/>
      <c r="BE135" s="735"/>
      <c r="BF135" s="735"/>
      <c r="BG135" s="735"/>
      <c r="BH135" s="735"/>
      <c r="BI135" s="735"/>
      <c r="BJ135" s="735"/>
      <c r="BK135" s="735"/>
      <c r="BL135" s="735"/>
      <c r="BM135" s="735"/>
      <c r="BN135" s="735"/>
      <c r="BO135" s="735"/>
      <c r="BP135" s="735"/>
      <c r="BQ135" s="735"/>
      <c r="BR135" s="735"/>
      <c r="BS135" s="735"/>
      <c r="BT135" s="735"/>
      <c r="BU135" s="735"/>
      <c r="BV135" s="735"/>
      <c r="BW135" s="735"/>
      <c r="BX135" s="735"/>
      <c r="BY135" s="735"/>
      <c r="BZ135" s="735"/>
      <c r="CA135" s="735"/>
      <c r="CB135" s="735"/>
      <c r="CC135" s="735"/>
      <c r="CD135" s="735"/>
      <c r="CE135" s="735"/>
      <c r="CF135" s="735"/>
      <c r="CG135" s="735"/>
      <c r="CH135" s="735"/>
      <c r="CI135" s="735"/>
      <c r="CJ135" s="735"/>
      <c r="CK135" s="735"/>
      <c r="CL135" s="735"/>
      <c r="CM135" s="735"/>
      <c r="CN135" s="735"/>
      <c r="CO135" s="735"/>
      <c r="CP135" s="735"/>
      <c r="CQ135" s="735"/>
      <c r="CR135" s="735"/>
      <c r="CS135" s="735"/>
      <c r="CT135" s="735"/>
      <c r="CU135" s="735"/>
      <c r="CV135" s="735"/>
      <c r="CW135" s="735"/>
      <c r="CX135" s="735"/>
      <c r="CY135" s="735"/>
      <c r="CZ135" s="735"/>
      <c r="DA135" s="735"/>
      <c r="DB135" s="735"/>
      <c r="DC135" s="735"/>
      <c r="DD135" s="735"/>
      <c r="DE135" s="735"/>
      <c r="DF135" s="735"/>
      <c r="DG135" s="735"/>
      <c r="DH135" s="735"/>
      <c r="DI135" s="735"/>
      <c r="DJ135" s="735"/>
      <c r="DK135" s="735"/>
      <c r="DL135" s="735"/>
      <c r="DM135" s="735"/>
      <c r="DN135" s="735"/>
      <c r="DO135" s="735"/>
      <c r="DP135" s="735"/>
      <c r="DQ135" s="735"/>
      <c r="DR135" s="735"/>
      <c r="DS135" s="735"/>
      <c r="DT135" s="735"/>
      <c r="DU135" s="735"/>
      <c r="DV135" s="735"/>
      <c r="DW135" s="735"/>
      <c r="DX135" s="735"/>
      <c r="DY135" s="735"/>
      <c r="DZ135" s="735"/>
      <c r="EA135" s="735"/>
      <c r="EB135" s="735"/>
      <c r="EC135" s="735"/>
    </row>
    <row r="136">
      <c r="A136" s="734"/>
      <c r="B136" s="735"/>
      <c r="C136" s="735"/>
      <c r="D136" s="735"/>
      <c r="E136" s="735"/>
      <c r="F136" s="735"/>
      <c r="G136" s="735"/>
      <c r="H136" s="735"/>
      <c r="I136" s="735"/>
      <c r="J136" s="735"/>
      <c r="K136" s="735"/>
      <c r="L136" s="735"/>
      <c r="M136" s="735"/>
      <c r="N136" s="735"/>
      <c r="O136" s="735"/>
      <c r="P136" s="735"/>
      <c r="Q136" s="735"/>
      <c r="R136" s="735"/>
      <c r="S136" s="735"/>
      <c r="T136" s="735"/>
      <c r="U136" s="735"/>
      <c r="V136" s="735"/>
      <c r="W136" s="735"/>
      <c r="X136" s="735"/>
      <c r="Y136" s="735"/>
      <c r="Z136" s="735"/>
      <c r="AA136" s="735"/>
      <c r="AB136" s="735"/>
      <c r="AC136" s="735"/>
      <c r="AD136" s="735"/>
      <c r="AE136" s="735"/>
      <c r="AF136" s="735"/>
      <c r="AG136" s="735"/>
      <c r="AH136" s="735"/>
      <c r="AI136" s="735"/>
      <c r="AJ136" s="735"/>
      <c r="AK136" s="735"/>
      <c r="AL136" s="735"/>
      <c r="AM136" s="735"/>
      <c r="AN136" s="735"/>
      <c r="AO136" s="735"/>
      <c r="AP136" s="735"/>
      <c r="AQ136" s="735"/>
      <c r="AR136" s="735"/>
      <c r="AS136" s="735"/>
      <c r="AT136" s="735"/>
      <c r="AU136" s="735"/>
      <c r="AV136" s="735"/>
      <c r="AW136" s="735"/>
      <c r="AX136" s="735"/>
      <c r="AY136" s="735"/>
      <c r="AZ136" s="735"/>
      <c r="BA136" s="735"/>
      <c r="BB136" s="735"/>
      <c r="BC136" s="735"/>
      <c r="BD136" s="735"/>
      <c r="BE136" s="735"/>
      <c r="BF136" s="735"/>
      <c r="BG136" s="735"/>
      <c r="BH136" s="735"/>
      <c r="BI136" s="735"/>
      <c r="BJ136" s="735"/>
      <c r="BK136" s="735"/>
      <c r="BL136" s="735"/>
      <c r="BM136" s="735"/>
      <c r="BN136" s="735"/>
      <c r="BO136" s="735"/>
      <c r="BP136" s="735"/>
      <c r="BQ136" s="735"/>
      <c r="BR136" s="735"/>
      <c r="BS136" s="735"/>
      <c r="BT136" s="735"/>
      <c r="BU136" s="735"/>
      <c r="BV136" s="735"/>
      <c r="BW136" s="735"/>
      <c r="BX136" s="735"/>
      <c r="BY136" s="735"/>
      <c r="BZ136" s="735"/>
      <c r="CA136" s="735"/>
      <c r="CB136" s="735"/>
      <c r="CC136" s="735"/>
      <c r="CD136" s="735"/>
      <c r="CE136" s="735"/>
      <c r="CF136" s="735"/>
      <c r="CG136" s="735"/>
      <c r="CH136" s="735"/>
      <c r="CI136" s="735"/>
      <c r="CJ136" s="735"/>
      <c r="CK136" s="735"/>
      <c r="CL136" s="735"/>
      <c r="CM136" s="735"/>
      <c r="CN136" s="735"/>
      <c r="CO136" s="735"/>
      <c r="CP136" s="735"/>
      <c r="CQ136" s="735"/>
      <c r="CR136" s="735"/>
      <c r="CS136" s="735"/>
      <c r="CT136" s="735"/>
      <c r="CU136" s="735"/>
      <c r="CV136" s="735"/>
      <c r="CW136" s="735"/>
      <c r="CX136" s="735"/>
      <c r="CY136" s="735"/>
      <c r="CZ136" s="735"/>
      <c r="DA136" s="735"/>
      <c r="DB136" s="735"/>
      <c r="DC136" s="735"/>
      <c r="DD136" s="735"/>
      <c r="DE136" s="735"/>
      <c r="DF136" s="735"/>
      <c r="DG136" s="735"/>
      <c r="DH136" s="735"/>
      <c r="DI136" s="735"/>
      <c r="DJ136" s="735"/>
      <c r="DK136" s="735"/>
      <c r="DL136" s="735"/>
      <c r="DM136" s="735"/>
      <c r="DN136" s="735"/>
      <c r="DO136" s="735"/>
      <c r="DP136" s="735"/>
      <c r="DQ136" s="735"/>
      <c r="DR136" s="735"/>
      <c r="DS136" s="735"/>
      <c r="DT136" s="735"/>
      <c r="DU136" s="735"/>
      <c r="DV136" s="735"/>
      <c r="DW136" s="735"/>
      <c r="DX136" s="735"/>
      <c r="DY136" s="735"/>
      <c r="DZ136" s="735"/>
      <c r="EA136" s="735"/>
      <c r="EB136" s="735"/>
      <c r="EC136" s="735"/>
    </row>
    <row r="137">
      <c r="A137" s="693"/>
      <c r="B137" s="736" t="s">
        <v>3666</v>
      </c>
      <c r="C137" s="736" t="s">
        <v>3667</v>
      </c>
      <c r="D137" s="736" t="s">
        <v>3668</v>
      </c>
      <c r="E137" s="736" t="s">
        <v>3669</v>
      </c>
      <c r="F137" s="9"/>
      <c r="G137" s="737" t="s">
        <v>3670</v>
      </c>
      <c r="H137" s="737" t="s">
        <v>3671</v>
      </c>
      <c r="I137" s="737" t="s">
        <v>3672</v>
      </c>
      <c r="J137" s="737" t="s">
        <v>3673</v>
      </c>
      <c r="K137" s="737" t="s">
        <v>3674</v>
      </c>
      <c r="L137" s="737" t="s">
        <v>3675</v>
      </c>
      <c r="M137" s="737" t="s">
        <v>3676</v>
      </c>
      <c r="N137" s="737" t="s">
        <v>3677</v>
      </c>
      <c r="O137" s="737"/>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9"/>
      <c r="DP137" s="9"/>
      <c r="DQ137" s="9"/>
      <c r="DR137" s="9"/>
      <c r="DS137" s="9"/>
      <c r="DT137" s="9"/>
      <c r="DU137" s="9"/>
      <c r="DV137" s="9"/>
      <c r="DW137" s="9"/>
      <c r="DX137" s="9"/>
      <c r="DY137" s="9"/>
      <c r="DZ137" s="9"/>
      <c r="EA137" s="9"/>
      <c r="EB137" s="9"/>
      <c r="EC137" s="9"/>
    </row>
    <row r="138">
      <c r="A138" s="34" t="s">
        <v>3549</v>
      </c>
      <c r="B138" s="738">
        <v>-1.0</v>
      </c>
      <c r="C138" s="738">
        <v>-1.0</v>
      </c>
      <c r="D138" s="738">
        <v>-4.0</v>
      </c>
      <c r="E138" s="738">
        <v>-50.0</v>
      </c>
      <c r="G138" s="11">
        <v>200.0</v>
      </c>
      <c r="H138" s="738">
        <v>-2.0</v>
      </c>
      <c r="I138" s="11">
        <v>30.0</v>
      </c>
      <c r="J138" s="11">
        <v>60.0</v>
      </c>
      <c r="K138" s="11">
        <v>-10.0</v>
      </c>
      <c r="L138" s="738">
        <v>0.0</v>
      </c>
      <c r="M138" s="738">
        <v>-3.0</v>
      </c>
      <c r="N138" s="738">
        <v>1.0</v>
      </c>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9"/>
      <c r="DP138" s="9"/>
      <c r="DQ138" s="9"/>
      <c r="DR138" s="9"/>
      <c r="DS138" s="9"/>
      <c r="DT138" s="9"/>
      <c r="DU138" s="9"/>
      <c r="DV138" s="9"/>
      <c r="DW138" s="9"/>
      <c r="DX138" s="9"/>
      <c r="DY138" s="9"/>
      <c r="DZ138" s="9"/>
      <c r="EA138" s="9"/>
      <c r="EB138" s="9"/>
      <c r="EC138" s="9"/>
    </row>
    <row r="139">
      <c r="A139" s="34" t="s">
        <v>3550</v>
      </c>
      <c r="B139" s="738">
        <v>0.0</v>
      </c>
      <c r="C139" s="738">
        <v>0.0</v>
      </c>
      <c r="D139" s="738">
        <v>0.0</v>
      </c>
      <c r="E139" s="738">
        <v>31.7</v>
      </c>
      <c r="F139" s="9"/>
      <c r="G139" s="11">
        <v>215.0</v>
      </c>
      <c r="H139" s="738">
        <v>0.0</v>
      </c>
      <c r="I139" s="738">
        <v>60.0</v>
      </c>
      <c r="J139" s="738">
        <v>60.0</v>
      </c>
      <c r="K139" s="738">
        <v>10.0</v>
      </c>
      <c r="L139" s="738">
        <v>0.0</v>
      </c>
      <c r="M139" s="738">
        <v>0.0</v>
      </c>
      <c r="N139" s="738">
        <v>2.0</v>
      </c>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9"/>
      <c r="DJ139" s="9"/>
      <c r="DK139" s="9"/>
      <c r="DL139" s="9"/>
      <c r="DM139" s="9"/>
      <c r="DN139" s="9"/>
      <c r="DO139" s="9"/>
      <c r="DP139" s="9"/>
      <c r="DQ139" s="9"/>
      <c r="DR139" s="9"/>
      <c r="DS139" s="9"/>
      <c r="DT139" s="9"/>
      <c r="DU139" s="9"/>
      <c r="DV139" s="9"/>
      <c r="DW139" s="9"/>
      <c r="DX139" s="9"/>
      <c r="DY139" s="9"/>
      <c r="DZ139" s="9"/>
      <c r="EA139" s="9"/>
      <c r="EB139" s="9"/>
      <c r="EC139" s="9"/>
    </row>
    <row r="140">
      <c r="A140" s="34" t="s">
        <v>3551</v>
      </c>
      <c r="B140" s="738">
        <v>1.0</v>
      </c>
      <c r="C140" s="738">
        <v>1.0</v>
      </c>
      <c r="D140" s="738">
        <v>1.0</v>
      </c>
      <c r="E140" s="738">
        <v>50.0</v>
      </c>
      <c r="F140" s="9"/>
      <c r="G140" s="11">
        <v>230.0</v>
      </c>
      <c r="H140" s="738">
        <v>5.0</v>
      </c>
      <c r="I140" s="738">
        <v>70.0</v>
      </c>
      <c r="J140" s="738">
        <v>70.0</v>
      </c>
      <c r="K140" s="738">
        <v>20.0</v>
      </c>
      <c r="L140" s="738">
        <v>5.0</v>
      </c>
      <c r="M140" s="738">
        <v>1.0</v>
      </c>
      <c r="N140" s="738">
        <v>4.0</v>
      </c>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9"/>
      <c r="DP140" s="9"/>
      <c r="DQ140" s="9"/>
      <c r="DR140" s="9"/>
      <c r="DS140" s="9"/>
      <c r="DT140" s="9"/>
      <c r="DU140" s="9"/>
      <c r="DV140" s="9"/>
      <c r="DW140" s="9"/>
      <c r="DX140" s="9"/>
      <c r="DY140" s="9"/>
      <c r="DZ140" s="9"/>
      <c r="EA140" s="9"/>
      <c r="EB140" s="9"/>
      <c r="EC140" s="9"/>
    </row>
    <row r="141">
      <c r="A141" s="34" t="s">
        <v>3552</v>
      </c>
      <c r="B141" s="738">
        <v>2.0</v>
      </c>
      <c r="C141" s="738">
        <v>2.0</v>
      </c>
      <c r="D141" s="738">
        <v>2.0</v>
      </c>
      <c r="E141" s="738">
        <v>68.3</v>
      </c>
      <c r="F141" s="9"/>
      <c r="G141" s="11">
        <v>240.0</v>
      </c>
      <c r="H141" s="738">
        <v>10.0</v>
      </c>
      <c r="I141" s="738">
        <v>80.0</v>
      </c>
      <c r="J141" s="738">
        <v>80.0</v>
      </c>
      <c r="K141" s="738">
        <v>30.0</v>
      </c>
      <c r="L141" s="738">
        <v>10.0</v>
      </c>
      <c r="M141" s="738">
        <v>2.0</v>
      </c>
      <c r="N141" s="738">
        <v>6.0</v>
      </c>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9"/>
      <c r="DG141" s="9"/>
      <c r="DH141" s="9"/>
      <c r="DI141" s="9"/>
      <c r="DJ141" s="9"/>
      <c r="DK141" s="9"/>
      <c r="DL141" s="9"/>
      <c r="DM141" s="9"/>
      <c r="DN141" s="9"/>
      <c r="DO141" s="9"/>
      <c r="DP141" s="9"/>
      <c r="DQ141" s="9"/>
      <c r="DR141" s="9"/>
      <c r="DS141" s="9"/>
      <c r="DT141" s="9"/>
      <c r="DU141" s="9"/>
      <c r="DV141" s="9"/>
      <c r="DW141" s="9"/>
      <c r="DX141" s="9"/>
      <c r="DY141" s="9"/>
      <c r="DZ141" s="9"/>
      <c r="EA141" s="9"/>
      <c r="EB141" s="9"/>
      <c r="EC141" s="9"/>
    </row>
    <row r="142">
      <c r="A142" s="34" t="s">
        <v>3553</v>
      </c>
      <c r="B142" s="738">
        <v>3.0</v>
      </c>
      <c r="C142" s="738">
        <v>4.0</v>
      </c>
      <c r="D142" s="738">
        <v>4.0</v>
      </c>
      <c r="E142" s="738">
        <v>95.5</v>
      </c>
      <c r="F142" s="9"/>
      <c r="G142" s="11">
        <v>250.0</v>
      </c>
      <c r="H142" s="738">
        <v>50.0</v>
      </c>
      <c r="I142" s="738">
        <v>90.0</v>
      </c>
      <c r="J142" s="738">
        <v>90.0</v>
      </c>
      <c r="K142" s="738">
        <v>60.0</v>
      </c>
      <c r="L142" s="738">
        <v>15.0</v>
      </c>
      <c r="M142" s="738">
        <v>3.0</v>
      </c>
      <c r="N142" s="738">
        <v>8.0</v>
      </c>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9"/>
      <c r="DP142" s="9"/>
      <c r="DQ142" s="9"/>
      <c r="DR142" s="9"/>
      <c r="DS142" s="9"/>
      <c r="DT142" s="9"/>
      <c r="DU142" s="9"/>
      <c r="DV142" s="9"/>
      <c r="DW142" s="9"/>
      <c r="DX142" s="9"/>
      <c r="DY142" s="9"/>
      <c r="DZ142" s="9"/>
      <c r="EA142" s="9"/>
      <c r="EB142" s="9"/>
      <c r="EC142" s="9"/>
    </row>
    <row r="143">
      <c r="A143" s="34" t="s">
        <v>3554</v>
      </c>
      <c r="B143" s="738">
        <v>4.0</v>
      </c>
      <c r="C143" s="738">
        <v>8.0</v>
      </c>
      <c r="D143" s="738">
        <v>8.0</v>
      </c>
      <c r="E143" s="738">
        <v>99.7</v>
      </c>
      <c r="F143" s="9"/>
      <c r="G143" s="11">
        <v>270.0</v>
      </c>
      <c r="H143" s="738">
        <v>100.0</v>
      </c>
      <c r="I143" s="738">
        <v>100.0</v>
      </c>
      <c r="J143" s="738">
        <v>100.0</v>
      </c>
      <c r="K143" s="738">
        <v>100.0</v>
      </c>
      <c r="L143" s="738">
        <v>25.0</v>
      </c>
      <c r="M143" s="738">
        <v>5.0</v>
      </c>
      <c r="N143" s="738">
        <v>10.0</v>
      </c>
      <c r="O143" s="9"/>
      <c r="P143" s="9"/>
      <c r="Q143" s="9"/>
      <c r="R143" s="736" t="s">
        <v>3666</v>
      </c>
      <c r="S143" s="9"/>
      <c r="T143" s="9"/>
      <c r="U143" s="736" t="s">
        <v>3667</v>
      </c>
      <c r="V143" s="9"/>
      <c r="W143" s="9"/>
      <c r="X143" s="736" t="s">
        <v>3668</v>
      </c>
      <c r="Y143" s="9"/>
      <c r="Z143" s="9"/>
      <c r="AA143" s="736" t="s">
        <v>3669</v>
      </c>
      <c r="AB143" s="9"/>
      <c r="AC143" s="9"/>
      <c r="AD143" s="736" t="s">
        <v>3670</v>
      </c>
      <c r="AG143" s="736" t="s">
        <v>3671</v>
      </c>
      <c r="AJ143" s="736" t="s">
        <v>3672</v>
      </c>
      <c r="AM143" s="736" t="s">
        <v>3673</v>
      </c>
      <c r="AP143" s="736" t="s">
        <v>3674</v>
      </c>
      <c r="AS143" s="736" t="s">
        <v>3675</v>
      </c>
      <c r="AV143" s="736" t="s">
        <v>3676</v>
      </c>
      <c r="AX143" s="9"/>
      <c r="AY143" s="736" t="s">
        <v>3677</v>
      </c>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9"/>
      <c r="DC143" s="9"/>
      <c r="DD143" s="9"/>
      <c r="DE143" s="9"/>
      <c r="DF143" s="9"/>
      <c r="DG143" s="9"/>
      <c r="DH143" s="9"/>
      <c r="DI143" s="9"/>
      <c r="DJ143" s="9"/>
      <c r="DK143" s="9"/>
      <c r="DL143" s="9"/>
      <c r="DM143" s="9"/>
      <c r="DN143" s="9"/>
      <c r="DO143" s="9"/>
      <c r="DP143" s="9"/>
      <c r="DQ143" s="9"/>
      <c r="DR143" s="9"/>
      <c r="DS143" s="9"/>
      <c r="DT143" s="9"/>
      <c r="DU143" s="9"/>
      <c r="DV143" s="9"/>
      <c r="DW143" s="9"/>
      <c r="DX143" s="9"/>
      <c r="DY143" s="9"/>
      <c r="DZ143" s="9"/>
      <c r="EA143" s="9"/>
      <c r="EB143" s="9"/>
      <c r="EC143" s="9"/>
    </row>
    <row r="144">
      <c r="A144" s="693"/>
      <c r="B144" s="739" t="b">
        <f t="shared" ref="B144:E144" si="189">COUNTA(B138:B143)=6</f>
        <v>1</v>
      </c>
      <c r="C144" s="739" t="b">
        <f t="shared" si="189"/>
        <v>1</v>
      </c>
      <c r="D144" s="739" t="b">
        <f t="shared" si="189"/>
        <v>1</v>
      </c>
      <c r="E144" s="739" t="b">
        <f t="shared" si="189"/>
        <v>1</v>
      </c>
      <c r="F144" s="739"/>
      <c r="G144" s="739" t="b">
        <f t="shared" ref="G144:N144" si="190">COUNTA(G138:G143)=6</f>
        <v>1</v>
      </c>
      <c r="H144" s="739" t="b">
        <f t="shared" si="190"/>
        <v>1</v>
      </c>
      <c r="I144" s="739" t="b">
        <f t="shared" si="190"/>
        <v>1</v>
      </c>
      <c r="J144" s="739" t="b">
        <f t="shared" si="190"/>
        <v>1</v>
      </c>
      <c r="K144" s="739" t="b">
        <f t="shared" si="190"/>
        <v>1</v>
      </c>
      <c r="L144" s="739" t="b">
        <f t="shared" si="190"/>
        <v>1</v>
      </c>
      <c r="M144" s="739" t="b">
        <f t="shared" si="190"/>
        <v>1</v>
      </c>
      <c r="N144" s="739" t="b">
        <f t="shared" si="190"/>
        <v>1</v>
      </c>
      <c r="O144" s="9"/>
      <c r="P144" s="740" t="s">
        <v>3678</v>
      </c>
      <c r="Q144" s="741" t="s">
        <v>3679</v>
      </c>
      <c r="R144" s="742" t="s">
        <v>3680</v>
      </c>
      <c r="S144" s="740" t="s">
        <v>3678</v>
      </c>
      <c r="T144" s="741" t="s">
        <v>3679</v>
      </c>
      <c r="U144" s="742" t="s">
        <v>3680</v>
      </c>
      <c r="V144" s="740" t="s">
        <v>3678</v>
      </c>
      <c r="W144" s="741" t="s">
        <v>3679</v>
      </c>
      <c r="X144" s="742" t="s">
        <v>3680</v>
      </c>
      <c r="Y144" s="740" t="s">
        <v>3678</v>
      </c>
      <c r="Z144" s="741" t="s">
        <v>3679</v>
      </c>
      <c r="AA144" s="742" t="s">
        <v>3680</v>
      </c>
      <c r="AB144" s="740" t="s">
        <v>3678</v>
      </c>
      <c r="AC144" s="741" t="s">
        <v>3679</v>
      </c>
      <c r="AD144" s="742" t="s">
        <v>3680</v>
      </c>
      <c r="AE144" s="740" t="s">
        <v>3678</v>
      </c>
      <c r="AF144" s="741" t="s">
        <v>3679</v>
      </c>
      <c r="AG144" s="742" t="s">
        <v>3680</v>
      </c>
      <c r="AH144" s="740" t="s">
        <v>3678</v>
      </c>
      <c r="AI144" s="741" t="s">
        <v>3679</v>
      </c>
      <c r="AJ144" s="742" t="s">
        <v>3680</v>
      </c>
      <c r="AK144" s="740" t="s">
        <v>3678</v>
      </c>
      <c r="AL144" s="741" t="s">
        <v>3679</v>
      </c>
      <c r="AM144" s="742" t="s">
        <v>3680</v>
      </c>
      <c r="AN144" s="740" t="s">
        <v>3678</v>
      </c>
      <c r="AO144" s="741" t="s">
        <v>3679</v>
      </c>
      <c r="AP144" s="742" t="s">
        <v>3680</v>
      </c>
      <c r="AQ144" s="740" t="s">
        <v>3678</v>
      </c>
      <c r="AR144" s="741" t="s">
        <v>3679</v>
      </c>
      <c r="AS144" s="742" t="s">
        <v>3680</v>
      </c>
      <c r="AT144" s="740" t="s">
        <v>3678</v>
      </c>
      <c r="AU144" s="741" t="s">
        <v>3679</v>
      </c>
      <c r="AV144" s="742" t="s">
        <v>3680</v>
      </c>
      <c r="AW144" s="740" t="s">
        <v>3678</v>
      </c>
      <c r="AX144" s="741" t="s">
        <v>3679</v>
      </c>
      <c r="AY144" s="742" t="s">
        <v>3680</v>
      </c>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9"/>
      <c r="DP144" s="9"/>
      <c r="DQ144" s="9"/>
      <c r="DR144" s="9"/>
      <c r="DS144" s="9"/>
      <c r="DT144" s="9"/>
      <c r="DU144" s="9"/>
      <c r="DV144" s="9"/>
      <c r="DW144" s="9"/>
      <c r="DX144" s="9"/>
      <c r="DY144" s="9"/>
      <c r="DZ144" s="9"/>
      <c r="EA144" s="9"/>
      <c r="EB144" s="9"/>
      <c r="EC144" s="9"/>
    </row>
    <row r="145">
      <c r="A145" s="668" t="s">
        <v>16</v>
      </c>
      <c r="B145" s="743">
        <f t="shared" ref="B145:E145" si="191">SUMPRODUCT(B$138:B$143,TRANSPOSE($B4:$G4))/$H4</f>
        <v>2</v>
      </c>
      <c r="C145" s="743">
        <f t="shared" si="191"/>
        <v>2.2</v>
      </c>
      <c r="D145" s="743">
        <f t="shared" si="191"/>
        <v>2.2</v>
      </c>
      <c r="E145" s="743">
        <f t="shared" si="191"/>
        <v>70.08</v>
      </c>
      <c r="F145" s="743"/>
      <c r="G145" s="743">
        <f t="shared" ref="G145:N145" si="192">SUMPRODUCT(G$138:G$143,TRANSPOSE($B4:$G4))/$H4</f>
        <v>240</v>
      </c>
      <c r="H145" s="743">
        <f t="shared" si="192"/>
        <v>17</v>
      </c>
      <c r="I145" s="743">
        <f t="shared" si="192"/>
        <v>80</v>
      </c>
      <c r="J145" s="743">
        <f t="shared" si="192"/>
        <v>80</v>
      </c>
      <c r="K145" s="743">
        <f t="shared" si="192"/>
        <v>34</v>
      </c>
      <c r="L145" s="743">
        <f t="shared" si="192"/>
        <v>10</v>
      </c>
      <c r="M145" s="743">
        <f t="shared" si="192"/>
        <v>2</v>
      </c>
      <c r="N145" s="743">
        <f t="shared" si="192"/>
        <v>6</v>
      </c>
      <c r="O145" s="9"/>
      <c r="P145" s="36">
        <v>1.0</v>
      </c>
      <c r="Q145" s="744" t="str">
        <f t="array" ref="Q145:R230">SORT(A145:B230,2,FALSE)</f>
        <v>MA, Harvard </v>
      </c>
      <c r="R145" s="745">
        <v>3.94</v>
      </c>
      <c r="S145" s="36">
        <v>1.0</v>
      </c>
      <c r="T145" s="746" t="str">
        <f t="array" ref="T145:U230">SORT({$A145:$A230,C145:C230},2, FALSE)</f>
        <v>MA, Harvard </v>
      </c>
      <c r="U145" s="745">
        <v>7.81</v>
      </c>
      <c r="V145" s="36">
        <v>1.0</v>
      </c>
      <c r="W145" s="746" t="str">
        <f t="array" ref="W145:X230">SORT({$A145:$A230,D145:D230},2, FALSE)</f>
        <v>MA, Harvard </v>
      </c>
      <c r="X145" s="745">
        <v>7.81</v>
      </c>
      <c r="Y145" s="36">
        <v>1.0</v>
      </c>
      <c r="Z145" s="746" t="str">
        <f t="array" ref="Z145:AA230">SORT({$A145:$A230,E145:E230},2, FALSE)</f>
        <v>NY, Memorial Sloan Kettering</v>
      </c>
      <c r="AA145" s="745">
        <v>99.2746835443038</v>
      </c>
      <c r="AB145" s="36">
        <v>1.0</v>
      </c>
      <c r="AC145" s="746" t="str">
        <f t="array" ref="AC145:AD230">if(G144,SORT({$A145:$A230,G145:G230},2, FALSE),"No weights")</f>
        <v>MA, Harvard </v>
      </c>
      <c r="AD145" s="745">
        <v>269.0</v>
      </c>
      <c r="AE145" s="36">
        <v>1.0</v>
      </c>
      <c r="AF145" s="746" t="str">
        <f t="array" ref="AF145:AG230">if(H144,SORT({$A145:$A230,H145:H230},2, FALSE),"No weights")</f>
        <v>MA, Harvard </v>
      </c>
      <c r="AG145" s="745">
        <v>97.55</v>
      </c>
      <c r="AH145" s="36">
        <v>1.0</v>
      </c>
      <c r="AI145" s="746" t="str">
        <f t="array" ref="AI145:AJ230">if(I144,SORT({$A145:$A230,I145:I230},2, FALSE),"No weights")</f>
        <v>MA, Harvard </v>
      </c>
      <c r="AJ145" s="745">
        <v>99.4</v>
      </c>
      <c r="AK145" s="36">
        <v>1.0</v>
      </c>
      <c r="AL145" s="746" t="str">
        <f t="array" ref="AL145:AM230">if(J144,SORT({$A145:$A230,J145:J230},2, FALSE),"No weights")</f>
        <v>MA, Harvard </v>
      </c>
      <c r="AM145" s="745">
        <v>99.4</v>
      </c>
      <c r="AN145" s="36">
        <v>1.0</v>
      </c>
      <c r="AO145" s="746" t="str">
        <f t="array" ref="AO145:AP230">if(K144,SORT({$A145:$A230,K145:K230},2, FALSE),"No weights")</f>
        <v>MA, Harvard </v>
      </c>
      <c r="AP145" s="745">
        <v>98.0</v>
      </c>
      <c r="AQ145" s="36">
        <v>1.0</v>
      </c>
      <c r="AR145" s="746" t="str">
        <f t="array" ref="AR145:AS230">if(L144,SORT({$A145:$A230,L145:L230},2, FALSE),"No weights")</f>
        <v>MA, Harvard </v>
      </c>
      <c r="AS145" s="745">
        <v>24.5</v>
      </c>
      <c r="AT145" s="36">
        <v>1.0</v>
      </c>
      <c r="AU145" s="746" t="str">
        <f t="array" ref="AU145:AV230">if(M144,SORT({$A145:$A230,M145:M230},2, FALSE),"No weights")</f>
        <v>MA, Harvard </v>
      </c>
      <c r="AV145" s="745">
        <v>4.9</v>
      </c>
      <c r="AW145" s="36">
        <v>1.0</v>
      </c>
      <c r="AX145" s="746" t="str">
        <f t="array" ref="AX145:AY230">if(N144,SORT({$A145:$A230,N145:N230},2, FALSE),"No weights")</f>
        <v>MA, Harvard </v>
      </c>
      <c r="AY145" s="745">
        <v>9.88</v>
      </c>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9"/>
      <c r="DP145" s="9"/>
      <c r="DQ145" s="9"/>
      <c r="DR145" s="9"/>
      <c r="DS145" s="9"/>
      <c r="DT145" s="9"/>
      <c r="DU145" s="9"/>
      <c r="DV145" s="9"/>
      <c r="DW145" s="9"/>
      <c r="DX145" s="9"/>
      <c r="DY145" s="9"/>
      <c r="DZ145" s="9"/>
      <c r="EA145" s="9"/>
      <c r="EB145" s="9"/>
      <c r="EC145" s="9"/>
    </row>
    <row r="146">
      <c r="A146" s="685" t="s">
        <v>3636</v>
      </c>
      <c r="B146" s="743">
        <f t="shared" ref="B146:E146" si="193">SUMPRODUCT(B$138:B$143,TRANSPOSE($B6:$G6))/$H6</f>
        <v>0.25</v>
      </c>
      <c r="C146" s="743">
        <f t="shared" si="193"/>
        <v>0.25</v>
      </c>
      <c r="D146" s="743">
        <f t="shared" si="193"/>
        <v>0</v>
      </c>
      <c r="E146" s="743">
        <f t="shared" si="193"/>
        <v>30.99166667</v>
      </c>
      <c r="F146" s="743"/>
      <c r="G146" s="743">
        <f t="shared" ref="G146:N146" si="194">SUMPRODUCT(G$138:G$143,TRANSPOSE($B6:$G6))/$H6</f>
        <v>218.75</v>
      </c>
      <c r="H146" s="743">
        <f t="shared" si="194"/>
        <v>1.5</v>
      </c>
      <c r="I146" s="743">
        <f t="shared" si="194"/>
        <v>60.83333333</v>
      </c>
      <c r="J146" s="743">
        <f t="shared" si="194"/>
        <v>63.33333333</v>
      </c>
      <c r="K146" s="743">
        <f t="shared" si="194"/>
        <v>11.66666667</v>
      </c>
      <c r="L146" s="743">
        <f t="shared" si="194"/>
        <v>1.666666667</v>
      </c>
      <c r="M146" s="743">
        <f t="shared" si="194"/>
        <v>0.08333333333</v>
      </c>
      <c r="N146" s="743">
        <f t="shared" si="194"/>
        <v>2.583333333</v>
      </c>
      <c r="O146" s="9"/>
      <c r="P146" s="36">
        <v>2.0</v>
      </c>
      <c r="Q146" s="744" t="s">
        <v>316</v>
      </c>
      <c r="R146" s="745">
        <v>3.8987341772151898</v>
      </c>
      <c r="S146" s="36">
        <v>2.0</v>
      </c>
      <c r="T146" s="746" t="s">
        <v>316</v>
      </c>
      <c r="U146" s="745">
        <v>7.594936708860759</v>
      </c>
      <c r="V146" s="36">
        <v>2.0</v>
      </c>
      <c r="W146" s="746" t="s">
        <v>316</v>
      </c>
      <c r="X146" s="745">
        <v>7.594936708860759</v>
      </c>
      <c r="Y146" s="36">
        <v>2.0</v>
      </c>
      <c r="Z146" s="746" t="s">
        <v>220</v>
      </c>
      <c r="AA146" s="745">
        <v>99.07700000000001</v>
      </c>
      <c r="AB146" s="36">
        <v>2.0</v>
      </c>
      <c r="AC146" s="746" t="s">
        <v>316</v>
      </c>
      <c r="AD146" s="745">
        <v>267.9746835443038</v>
      </c>
      <c r="AE146" s="36">
        <v>2.0</v>
      </c>
      <c r="AF146" s="746" t="s">
        <v>316</v>
      </c>
      <c r="AG146" s="745">
        <v>94.9367088607595</v>
      </c>
      <c r="AH146" s="36">
        <v>2.0</v>
      </c>
      <c r="AI146" s="746" t="s">
        <v>316</v>
      </c>
      <c r="AJ146" s="745">
        <v>98.9873417721519</v>
      </c>
      <c r="AK146" s="36">
        <v>2.0</v>
      </c>
      <c r="AL146" s="746" t="s">
        <v>316</v>
      </c>
      <c r="AM146" s="745">
        <v>98.9873417721519</v>
      </c>
      <c r="AN146" s="36">
        <v>2.0</v>
      </c>
      <c r="AO146" s="746" t="s">
        <v>316</v>
      </c>
      <c r="AP146" s="745">
        <v>95.9493670886076</v>
      </c>
      <c r="AQ146" s="36">
        <v>2.0</v>
      </c>
      <c r="AR146" s="746" t="s">
        <v>316</v>
      </c>
      <c r="AS146" s="745">
        <v>23.9873417721519</v>
      </c>
      <c r="AT146" s="36">
        <v>2.0</v>
      </c>
      <c r="AU146" s="746" t="s">
        <v>316</v>
      </c>
      <c r="AV146" s="745">
        <v>4.7974683544303796</v>
      </c>
      <c r="AW146" s="36">
        <v>2.0</v>
      </c>
      <c r="AX146" s="746" t="s">
        <v>316</v>
      </c>
      <c r="AY146" s="745">
        <v>9.79746835443038</v>
      </c>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9"/>
      <c r="DP146" s="9"/>
      <c r="DQ146" s="9"/>
      <c r="DR146" s="9"/>
      <c r="DS146" s="9"/>
      <c r="DT146" s="9"/>
      <c r="DU146" s="9"/>
      <c r="DV146" s="9"/>
      <c r="DW146" s="9"/>
      <c r="DX146" s="9"/>
      <c r="DY146" s="9"/>
      <c r="DZ146" s="9"/>
      <c r="EA146" s="9"/>
      <c r="EB146" s="9"/>
      <c r="EC146" s="9"/>
    </row>
    <row r="147">
      <c r="A147" s="668" t="s">
        <v>25</v>
      </c>
      <c r="B147" s="743">
        <f t="shared" ref="B147:E147" si="195">SUMPRODUCT(B$138:B$143,TRANSPOSE($B8:$G8))/$H8</f>
        <v>1.12195122</v>
      </c>
      <c r="C147" s="743">
        <f t="shared" si="195"/>
        <v>1.146341463</v>
      </c>
      <c r="D147" s="743">
        <f t="shared" si="195"/>
        <v>1.146341463</v>
      </c>
      <c r="E147" s="743">
        <f t="shared" si="195"/>
        <v>52.44878049</v>
      </c>
      <c r="F147" s="743"/>
      <c r="G147" s="743">
        <f t="shared" ref="G147:N147" si="196">SUMPRODUCT(G$138:G$143,TRANSPOSE($B8:$G8))/$H8</f>
        <v>230.7317073</v>
      </c>
      <c r="H147" s="743">
        <f t="shared" si="196"/>
        <v>6.463414634</v>
      </c>
      <c r="I147" s="743">
        <f t="shared" si="196"/>
        <v>71.2195122</v>
      </c>
      <c r="J147" s="743">
        <f t="shared" si="196"/>
        <v>71.2195122</v>
      </c>
      <c r="K147" s="743">
        <f t="shared" si="196"/>
        <v>21.70731707</v>
      </c>
      <c r="L147" s="743">
        <f t="shared" si="196"/>
        <v>5.609756098</v>
      </c>
      <c r="M147" s="743">
        <f t="shared" si="196"/>
        <v>1.12195122</v>
      </c>
      <c r="N147" s="743">
        <f t="shared" si="196"/>
        <v>4.243902439</v>
      </c>
      <c r="O147" s="9"/>
      <c r="P147" s="36">
        <v>3.0</v>
      </c>
      <c r="Q147" s="744" t="s">
        <v>421</v>
      </c>
      <c r="R147" s="745">
        <v>3.888888888888889</v>
      </c>
      <c r="S147" s="36">
        <v>3.0</v>
      </c>
      <c r="T147" s="746" t="s">
        <v>421</v>
      </c>
      <c r="U147" s="745">
        <v>7.583333333333333</v>
      </c>
      <c r="V147" s="36">
        <v>3.0</v>
      </c>
      <c r="W147" s="746" t="s">
        <v>421</v>
      </c>
      <c r="X147" s="745">
        <v>7.583333333333333</v>
      </c>
      <c r="Y147" s="36">
        <v>3.0</v>
      </c>
      <c r="Z147" s="746" t="s">
        <v>421</v>
      </c>
      <c r="AA147" s="745">
        <v>98.91388888888889</v>
      </c>
      <c r="AB147" s="36">
        <v>3.0</v>
      </c>
      <c r="AC147" s="746" t="s">
        <v>421</v>
      </c>
      <c r="AD147" s="745">
        <v>267.9166666666667</v>
      </c>
      <c r="AE147" s="36">
        <v>3.0</v>
      </c>
      <c r="AF147" s="746" t="s">
        <v>421</v>
      </c>
      <c r="AG147" s="745">
        <v>94.58333333333333</v>
      </c>
      <c r="AH147" s="36">
        <v>3.0</v>
      </c>
      <c r="AI147" s="746" t="s">
        <v>421</v>
      </c>
      <c r="AJ147" s="745">
        <v>98.88888888888889</v>
      </c>
      <c r="AK147" s="36">
        <v>3.0</v>
      </c>
      <c r="AL147" s="746" t="s">
        <v>421</v>
      </c>
      <c r="AM147" s="745">
        <v>98.88888888888889</v>
      </c>
      <c r="AN147" s="36">
        <v>3.0</v>
      </c>
      <c r="AO147" s="746" t="s">
        <v>421</v>
      </c>
      <c r="AP147" s="745">
        <v>95.69444444444444</v>
      </c>
      <c r="AQ147" s="36">
        <v>3.0</v>
      </c>
      <c r="AR147" s="746" t="s">
        <v>421</v>
      </c>
      <c r="AS147" s="745">
        <v>23.958333333333332</v>
      </c>
      <c r="AT147" s="36">
        <v>3.0</v>
      </c>
      <c r="AU147" s="746" t="s">
        <v>421</v>
      </c>
      <c r="AV147" s="745">
        <v>4.791666666666667</v>
      </c>
      <c r="AW147" s="36">
        <v>3.0</v>
      </c>
      <c r="AX147" s="746" t="s">
        <v>421</v>
      </c>
      <c r="AY147" s="745">
        <v>9.777777777777779</v>
      </c>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c r="CP147" s="9"/>
      <c r="CQ147" s="9"/>
      <c r="CR147" s="9"/>
      <c r="CS147" s="9"/>
      <c r="CT147" s="9"/>
      <c r="CU147" s="9"/>
      <c r="CV147" s="9"/>
      <c r="CW147" s="9"/>
      <c r="CX147" s="9"/>
      <c r="CY147" s="9"/>
      <c r="CZ147" s="9"/>
      <c r="DA147" s="9"/>
      <c r="DB147" s="9"/>
      <c r="DC147" s="9"/>
      <c r="DD147" s="9"/>
      <c r="DE147" s="9"/>
      <c r="DF147" s="9"/>
      <c r="DG147" s="9"/>
      <c r="DH147" s="9"/>
      <c r="DI147" s="9"/>
      <c r="DJ147" s="9"/>
      <c r="DK147" s="9"/>
      <c r="DL147" s="9"/>
      <c r="DM147" s="9"/>
      <c r="DN147" s="9"/>
      <c r="DO147" s="9"/>
      <c r="DP147" s="9"/>
      <c r="DQ147" s="9"/>
      <c r="DR147" s="9"/>
      <c r="DS147" s="9"/>
      <c r="DT147" s="9"/>
      <c r="DU147" s="9"/>
      <c r="DV147" s="9"/>
      <c r="DW147" s="9"/>
      <c r="DX147" s="9"/>
      <c r="DY147" s="9"/>
      <c r="DZ147" s="9"/>
      <c r="EA147" s="9"/>
      <c r="EB147" s="9"/>
      <c r="EC147" s="9"/>
    </row>
    <row r="148">
      <c r="A148" s="685" t="s">
        <v>28</v>
      </c>
      <c r="B148" s="743">
        <f t="shared" ref="B148:E148" si="197">SUMPRODUCT(B$138:B$143,TRANSPOSE($B9:$G9))/$H9</f>
        <v>0.7666666667</v>
      </c>
      <c r="C148" s="743">
        <f t="shared" si="197"/>
        <v>0.7666666667</v>
      </c>
      <c r="D148" s="743">
        <f t="shared" si="197"/>
        <v>0.7666666667</v>
      </c>
      <c r="E148" s="743">
        <f t="shared" si="197"/>
        <v>45.73</v>
      </c>
      <c r="F148" s="743"/>
      <c r="G148" s="743">
        <f t="shared" ref="G148:N148" si="198">SUMPRODUCT(G$138:G$143,TRANSPOSE($B9:$G9))/$H9</f>
        <v>225.8333333</v>
      </c>
      <c r="H148" s="743">
        <f t="shared" si="198"/>
        <v>3.833333333</v>
      </c>
      <c r="I148" s="743">
        <f t="shared" si="198"/>
        <v>67.66666667</v>
      </c>
      <c r="J148" s="743">
        <f t="shared" si="198"/>
        <v>67.66666667</v>
      </c>
      <c r="K148" s="743">
        <f t="shared" si="198"/>
        <v>17.66666667</v>
      </c>
      <c r="L148" s="743">
        <f t="shared" si="198"/>
        <v>3.833333333</v>
      </c>
      <c r="M148" s="743">
        <f t="shared" si="198"/>
        <v>0.7666666667</v>
      </c>
      <c r="N148" s="743">
        <f t="shared" si="198"/>
        <v>3.533333333</v>
      </c>
      <c r="O148" s="9"/>
      <c r="P148" s="36">
        <v>4.0</v>
      </c>
      <c r="Q148" s="744" t="s">
        <v>394</v>
      </c>
      <c r="R148" s="745">
        <v>3.207792207792208</v>
      </c>
      <c r="S148" s="36">
        <v>4.0</v>
      </c>
      <c r="T148" s="746" t="s">
        <v>394</v>
      </c>
      <c r="U148" s="745">
        <v>4.961038961038961</v>
      </c>
      <c r="V148" s="36">
        <v>4.0</v>
      </c>
      <c r="W148" s="746" t="s">
        <v>394</v>
      </c>
      <c r="X148" s="745">
        <v>4.961038961038961</v>
      </c>
      <c r="Y148" s="36">
        <v>4.0</v>
      </c>
      <c r="Z148" s="746" t="s">
        <v>394</v>
      </c>
      <c r="AA148" s="745">
        <v>94.87922077922079</v>
      </c>
      <c r="AB148" s="36">
        <v>4.0</v>
      </c>
      <c r="AC148" s="746" t="s">
        <v>394</v>
      </c>
      <c r="AD148" s="745">
        <v>254.80519480519482</v>
      </c>
      <c r="AE148" s="36">
        <v>4.0</v>
      </c>
      <c r="AF148" s="746" t="s">
        <v>394</v>
      </c>
      <c r="AG148" s="745">
        <v>61.03896103896104</v>
      </c>
      <c r="AH148" s="36">
        <v>4.0</v>
      </c>
      <c r="AI148" s="746" t="s">
        <v>394</v>
      </c>
      <c r="AJ148" s="745">
        <v>92.07792207792208</v>
      </c>
      <c r="AK148" s="36">
        <v>4.0</v>
      </c>
      <c r="AL148" s="746" t="s">
        <v>394</v>
      </c>
      <c r="AM148" s="745">
        <v>92.07792207792208</v>
      </c>
      <c r="AN148" s="36">
        <v>4.0</v>
      </c>
      <c r="AO148" s="746" t="s">
        <v>394</v>
      </c>
      <c r="AP148" s="745">
        <v>68.96103896103897</v>
      </c>
      <c r="AQ148" s="36">
        <v>4.0</v>
      </c>
      <c r="AR148" s="746" t="s">
        <v>394</v>
      </c>
      <c r="AS148" s="745">
        <v>17.4025974025974</v>
      </c>
      <c r="AT148" s="36">
        <v>4.0</v>
      </c>
      <c r="AU148" s="746" t="s">
        <v>394</v>
      </c>
      <c r="AV148" s="745">
        <v>3.4805194805194803</v>
      </c>
      <c r="AW148" s="36">
        <v>4.0</v>
      </c>
      <c r="AX148" s="746" t="s">
        <v>394</v>
      </c>
      <c r="AY148" s="745">
        <v>8.415584415584416</v>
      </c>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c r="CP148" s="9"/>
      <c r="CQ148" s="9"/>
      <c r="CR148" s="9"/>
      <c r="CS148" s="9"/>
      <c r="CT148" s="9"/>
      <c r="CU148" s="9"/>
      <c r="CV148" s="9"/>
      <c r="CW148" s="9"/>
      <c r="CX148" s="9"/>
      <c r="CY148" s="9"/>
      <c r="CZ148" s="9"/>
      <c r="DA148" s="9"/>
      <c r="DB148" s="9"/>
      <c r="DC148" s="9"/>
      <c r="DD148" s="9"/>
      <c r="DE148" s="9"/>
      <c r="DF148" s="9"/>
      <c r="DG148" s="9"/>
      <c r="DH148" s="9"/>
      <c r="DI148" s="9"/>
      <c r="DJ148" s="9"/>
      <c r="DK148" s="9"/>
      <c r="DL148" s="9"/>
      <c r="DM148" s="9"/>
      <c r="DN148" s="9"/>
      <c r="DO148" s="9"/>
      <c r="DP148" s="9"/>
      <c r="DQ148" s="9"/>
      <c r="DR148" s="9"/>
      <c r="DS148" s="9"/>
      <c r="DT148" s="9"/>
      <c r="DU148" s="9"/>
      <c r="DV148" s="9"/>
      <c r="DW148" s="9"/>
      <c r="DX148" s="9"/>
      <c r="DY148" s="9"/>
      <c r="DZ148" s="9"/>
      <c r="EA148" s="9"/>
      <c r="EB148" s="9"/>
      <c r="EC148" s="9"/>
    </row>
    <row r="149">
      <c r="A149" s="668" t="s">
        <v>30</v>
      </c>
      <c r="B149" s="743">
        <f t="shared" ref="B149:E149" si="199">SUMPRODUCT(B$138:B$143,TRANSPOSE($B11:$G11))/$H11</f>
        <v>1.340909091</v>
      </c>
      <c r="C149" s="743">
        <f t="shared" si="199"/>
        <v>1.431818182</v>
      </c>
      <c r="D149" s="743">
        <f t="shared" si="199"/>
        <v>1.431818182</v>
      </c>
      <c r="E149" s="743">
        <f t="shared" si="199"/>
        <v>57.04772727</v>
      </c>
      <c r="F149" s="743"/>
      <c r="G149" s="743">
        <f t="shared" ref="G149:N149" si="200">SUMPRODUCT(G$138:G$143,TRANSPOSE($B11:$G11))/$H11</f>
        <v>232.7272727</v>
      </c>
      <c r="H149" s="743">
        <f t="shared" si="200"/>
        <v>9.886363636</v>
      </c>
      <c r="I149" s="743">
        <f t="shared" si="200"/>
        <v>73.40909091</v>
      </c>
      <c r="J149" s="743">
        <f t="shared" si="200"/>
        <v>73.40909091</v>
      </c>
      <c r="K149" s="743">
        <f t="shared" si="200"/>
        <v>25.22727273</v>
      </c>
      <c r="L149" s="743">
        <f t="shared" si="200"/>
        <v>6.704545455</v>
      </c>
      <c r="M149" s="743">
        <f t="shared" si="200"/>
        <v>1.340909091</v>
      </c>
      <c r="N149" s="743">
        <f t="shared" si="200"/>
        <v>4.681818182</v>
      </c>
      <c r="O149" s="9"/>
      <c r="P149" s="36">
        <v>5.0</v>
      </c>
      <c r="Q149" s="744" t="s">
        <v>93</v>
      </c>
      <c r="R149" s="745">
        <v>3.1466666666666665</v>
      </c>
      <c r="S149" s="36">
        <v>5.0</v>
      </c>
      <c r="T149" s="746" t="s">
        <v>93</v>
      </c>
      <c r="U149" s="745">
        <v>4.72</v>
      </c>
      <c r="V149" s="36">
        <v>5.0</v>
      </c>
      <c r="W149" s="746" t="s">
        <v>93</v>
      </c>
      <c r="X149" s="745">
        <v>4.72</v>
      </c>
      <c r="Y149" s="36">
        <v>5.0</v>
      </c>
      <c r="Z149" s="746" t="s">
        <v>93</v>
      </c>
      <c r="AA149" s="745">
        <v>94.58266666666667</v>
      </c>
      <c r="AB149" s="36">
        <v>5.0</v>
      </c>
      <c r="AC149" s="746" t="s">
        <v>93</v>
      </c>
      <c r="AD149" s="745">
        <v>253.6</v>
      </c>
      <c r="AE149" s="36">
        <v>5.0</v>
      </c>
      <c r="AF149" s="746" t="s">
        <v>93</v>
      </c>
      <c r="AG149" s="745">
        <v>58.0</v>
      </c>
      <c r="AH149" s="36">
        <v>5.0</v>
      </c>
      <c r="AI149" s="746" t="s">
        <v>93</v>
      </c>
      <c r="AJ149" s="745">
        <v>91.46666666666667</v>
      </c>
      <c r="AK149" s="36">
        <v>5.0</v>
      </c>
      <c r="AL149" s="746" t="s">
        <v>93</v>
      </c>
      <c r="AM149" s="745">
        <v>91.46666666666667</v>
      </c>
      <c r="AN149" s="36">
        <v>5.0</v>
      </c>
      <c r="AO149" s="746" t="s">
        <v>93</v>
      </c>
      <c r="AP149" s="745">
        <v>66.53333333333333</v>
      </c>
      <c r="AQ149" s="36">
        <v>5.0</v>
      </c>
      <c r="AR149" s="746" t="s">
        <v>93</v>
      </c>
      <c r="AS149" s="745">
        <v>16.8</v>
      </c>
      <c r="AT149" s="36">
        <v>5.0</v>
      </c>
      <c r="AU149" s="746" t="s">
        <v>93</v>
      </c>
      <c r="AV149" s="745">
        <v>3.36</v>
      </c>
      <c r="AW149" s="36">
        <v>5.0</v>
      </c>
      <c r="AX149" s="746" t="s">
        <v>93</v>
      </c>
      <c r="AY149" s="745">
        <v>8.293333333333333</v>
      </c>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c r="CQ149" s="9"/>
      <c r="CR149" s="9"/>
      <c r="CS149" s="9"/>
      <c r="CT149" s="9"/>
      <c r="CU149" s="9"/>
      <c r="CV149" s="9"/>
      <c r="CW149" s="9"/>
      <c r="CX149" s="9"/>
      <c r="CY149" s="9"/>
      <c r="CZ149" s="9"/>
      <c r="DA149" s="9"/>
      <c r="DB149" s="9"/>
      <c r="DC149" s="9"/>
      <c r="DD149" s="9"/>
      <c r="DE149" s="9"/>
      <c r="DF149" s="9"/>
      <c r="DG149" s="9"/>
      <c r="DH149" s="9"/>
      <c r="DI149" s="9"/>
      <c r="DJ149" s="9"/>
      <c r="DK149" s="9"/>
      <c r="DL149" s="9"/>
      <c r="DM149" s="9"/>
      <c r="DN149" s="9"/>
      <c r="DO149" s="9"/>
      <c r="DP149" s="9"/>
      <c r="DQ149" s="9"/>
      <c r="DR149" s="9"/>
      <c r="DS149" s="9"/>
      <c r="DT149" s="9"/>
      <c r="DU149" s="9"/>
      <c r="DV149" s="9"/>
      <c r="DW149" s="9"/>
      <c r="DX149" s="9"/>
      <c r="DY149" s="9"/>
      <c r="DZ149" s="9"/>
      <c r="EA149" s="9"/>
      <c r="EB149" s="9"/>
      <c r="EC149" s="9"/>
    </row>
    <row r="150">
      <c r="A150" s="668" t="s">
        <v>35</v>
      </c>
      <c r="B150" s="743">
        <f t="shared" ref="B150:E150" si="201">SUMPRODUCT(B$138:B$143,TRANSPOSE($B12:$G12))/$H12</f>
        <v>1.064516129</v>
      </c>
      <c r="C150" s="743">
        <f t="shared" si="201"/>
        <v>1.161290323</v>
      </c>
      <c r="D150" s="743">
        <f t="shared" si="201"/>
        <v>1.161290323</v>
      </c>
      <c r="E150" s="743">
        <f t="shared" si="201"/>
        <v>52.04193548</v>
      </c>
      <c r="F150" s="743"/>
      <c r="G150" s="743">
        <f t="shared" ref="G150:N150" si="202">SUMPRODUCT(G$138:G$143,TRANSPOSE($B12:$G12))/$H12</f>
        <v>229.6774194</v>
      </c>
      <c r="H150" s="743">
        <f t="shared" si="202"/>
        <v>8.709677419</v>
      </c>
      <c r="I150" s="743">
        <f t="shared" si="202"/>
        <v>70.64516129</v>
      </c>
      <c r="J150" s="743">
        <f t="shared" si="202"/>
        <v>70.64516129</v>
      </c>
      <c r="K150" s="743">
        <f t="shared" si="202"/>
        <v>22.58064516</v>
      </c>
      <c r="L150" s="743">
        <f t="shared" si="202"/>
        <v>5.322580645</v>
      </c>
      <c r="M150" s="743">
        <f t="shared" si="202"/>
        <v>1.064516129</v>
      </c>
      <c r="N150" s="743">
        <f t="shared" si="202"/>
        <v>4.129032258</v>
      </c>
      <c r="O150" s="9"/>
      <c r="P150" s="36">
        <v>6.0</v>
      </c>
      <c r="Q150" s="744" t="s">
        <v>267</v>
      </c>
      <c r="R150" s="745">
        <v>3.1052631578947367</v>
      </c>
      <c r="S150" s="36">
        <v>6.0</v>
      </c>
      <c r="T150" s="746" t="s">
        <v>267</v>
      </c>
      <c r="U150" s="745">
        <v>4.631578947368421</v>
      </c>
      <c r="V150" s="36">
        <v>6.0</v>
      </c>
      <c r="W150" s="746" t="s">
        <v>267</v>
      </c>
      <c r="X150" s="745">
        <v>4.631578947368421</v>
      </c>
      <c r="Y150" s="36">
        <v>6.0</v>
      </c>
      <c r="Z150" s="746" t="s">
        <v>267</v>
      </c>
      <c r="AA150" s="745">
        <v>93.52105263157894</v>
      </c>
      <c r="AB150" s="36">
        <v>6.0</v>
      </c>
      <c r="AC150" s="746" t="s">
        <v>267</v>
      </c>
      <c r="AD150" s="745">
        <v>253.1578947368421</v>
      </c>
      <c r="AE150" s="36">
        <v>6.0</v>
      </c>
      <c r="AF150" s="746" t="s">
        <v>267</v>
      </c>
      <c r="AG150" s="745">
        <v>56.31578947368421</v>
      </c>
      <c r="AH150" s="36">
        <v>6.0</v>
      </c>
      <c r="AI150" s="746" t="s">
        <v>267</v>
      </c>
      <c r="AJ150" s="745">
        <v>91.05263157894737</v>
      </c>
      <c r="AK150" s="36">
        <v>6.0</v>
      </c>
      <c r="AL150" s="746" t="s">
        <v>267</v>
      </c>
      <c r="AM150" s="745">
        <v>91.05263157894737</v>
      </c>
      <c r="AN150" s="36">
        <v>6.0</v>
      </c>
      <c r="AO150" s="746" t="s">
        <v>267</v>
      </c>
      <c r="AP150" s="745">
        <v>65.26315789473684</v>
      </c>
      <c r="AQ150" s="36">
        <v>6.0</v>
      </c>
      <c r="AR150" s="746" t="s">
        <v>267</v>
      </c>
      <c r="AS150" s="745">
        <v>16.57894736842105</v>
      </c>
      <c r="AT150" s="36">
        <v>6.0</v>
      </c>
      <c r="AU150" s="746" t="s">
        <v>267</v>
      </c>
      <c r="AV150" s="745">
        <v>3.3157894736842106</v>
      </c>
      <c r="AW150" s="36">
        <v>6.0</v>
      </c>
      <c r="AX150" s="746" t="s">
        <v>267</v>
      </c>
      <c r="AY150" s="745">
        <v>8.210526315789474</v>
      </c>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9"/>
      <c r="DP150" s="9"/>
      <c r="DQ150" s="9"/>
      <c r="DR150" s="9"/>
      <c r="DS150" s="9"/>
      <c r="DT150" s="9"/>
      <c r="DU150" s="9"/>
      <c r="DV150" s="9"/>
      <c r="DW150" s="9"/>
      <c r="DX150" s="9"/>
      <c r="DY150" s="9"/>
      <c r="DZ150" s="9"/>
      <c r="EA150" s="9"/>
      <c r="EB150" s="9"/>
      <c r="EC150" s="9"/>
    </row>
    <row r="151">
      <c r="A151" s="668" t="s">
        <v>36</v>
      </c>
      <c r="B151" s="743">
        <f t="shared" ref="B151:E151" si="203">SUMPRODUCT(B$138:B$143,TRANSPOSE($B13:$G13))/$H13</f>
        <v>1.03030303</v>
      </c>
      <c r="C151" s="743">
        <f t="shared" si="203"/>
        <v>1.03030303</v>
      </c>
      <c r="D151" s="743">
        <f t="shared" si="203"/>
        <v>1.03030303</v>
      </c>
      <c r="E151" s="743">
        <f t="shared" si="203"/>
        <v>50.55454545</v>
      </c>
      <c r="F151" s="743"/>
      <c r="G151" s="743">
        <f t="shared" ref="G151:N151" si="204">SUMPRODUCT(G$138:G$143,TRANSPOSE($B13:$G13))/$H13</f>
        <v>229.2424242</v>
      </c>
      <c r="H151" s="743">
        <f t="shared" si="204"/>
        <v>5.151515152</v>
      </c>
      <c r="I151" s="743">
        <f t="shared" si="204"/>
        <v>70.3030303</v>
      </c>
      <c r="J151" s="743">
        <f t="shared" si="204"/>
        <v>70.3030303</v>
      </c>
      <c r="K151" s="743">
        <f t="shared" si="204"/>
        <v>20.3030303</v>
      </c>
      <c r="L151" s="743">
        <f t="shared" si="204"/>
        <v>5.151515152</v>
      </c>
      <c r="M151" s="743">
        <f t="shared" si="204"/>
        <v>1.03030303</v>
      </c>
      <c r="N151" s="743">
        <f t="shared" si="204"/>
        <v>4.060606061</v>
      </c>
      <c r="O151" s="9"/>
      <c r="P151" s="36">
        <v>7.0</v>
      </c>
      <c r="Q151" s="744" t="s">
        <v>255</v>
      </c>
      <c r="R151" s="745">
        <v>2.9365079365079363</v>
      </c>
      <c r="S151" s="36">
        <v>7.0</v>
      </c>
      <c r="T151" s="746" t="s">
        <v>61</v>
      </c>
      <c r="U151" s="745">
        <v>4.205128205128205</v>
      </c>
      <c r="V151" s="36">
        <v>7.0</v>
      </c>
      <c r="W151" s="746" t="s">
        <v>61</v>
      </c>
      <c r="X151" s="745">
        <v>4.051282051282051</v>
      </c>
      <c r="Y151" s="36">
        <v>7.0</v>
      </c>
      <c r="Z151" s="746" t="s">
        <v>281</v>
      </c>
      <c r="AA151" s="745">
        <v>93.3741935483871</v>
      </c>
      <c r="AB151" s="36">
        <v>7.0</v>
      </c>
      <c r="AC151" s="746" t="s">
        <v>255</v>
      </c>
      <c r="AD151" s="745">
        <v>249.84126984126985</v>
      </c>
      <c r="AE151" s="36">
        <v>7.0</v>
      </c>
      <c r="AF151" s="746" t="s">
        <v>61</v>
      </c>
      <c r="AG151" s="745">
        <v>51.17948717948718</v>
      </c>
      <c r="AH151" s="36">
        <v>7.0</v>
      </c>
      <c r="AI151" s="746" t="s">
        <v>281</v>
      </c>
      <c r="AJ151" s="745">
        <v>89.35483870967742</v>
      </c>
      <c r="AK151" s="36">
        <v>7.0</v>
      </c>
      <c r="AL151" s="746" t="s">
        <v>255</v>
      </c>
      <c r="AM151" s="745">
        <v>89.52380952380952</v>
      </c>
      <c r="AN151" s="36">
        <v>7.0</v>
      </c>
      <c r="AO151" s="746" t="s">
        <v>61</v>
      </c>
      <c r="AP151" s="745">
        <v>59.61538461538461</v>
      </c>
      <c r="AQ151" s="36">
        <v>7.0</v>
      </c>
      <c r="AR151" s="746" t="s">
        <v>61</v>
      </c>
      <c r="AS151" s="745">
        <v>15.320512820512821</v>
      </c>
      <c r="AT151" s="36">
        <v>7.0</v>
      </c>
      <c r="AU151" s="746" t="s">
        <v>255</v>
      </c>
      <c r="AV151" s="745">
        <v>2.9682539682539684</v>
      </c>
      <c r="AW151" s="36">
        <v>7.0</v>
      </c>
      <c r="AX151" s="746" t="s">
        <v>255</v>
      </c>
      <c r="AY151" s="745">
        <v>7.888888888888889</v>
      </c>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c r="CK151" s="9"/>
      <c r="CL151" s="9"/>
      <c r="CM151" s="9"/>
      <c r="CN151" s="9"/>
      <c r="CO151" s="9"/>
      <c r="CP151" s="9"/>
      <c r="CQ151" s="9"/>
      <c r="CR151" s="9"/>
      <c r="CS151" s="9"/>
      <c r="CT151" s="9"/>
      <c r="CU151" s="9"/>
      <c r="CV151" s="9"/>
      <c r="CW151" s="9"/>
      <c r="CX151" s="9"/>
      <c r="CY151" s="9"/>
      <c r="CZ151" s="9"/>
      <c r="DA151" s="9"/>
      <c r="DB151" s="9"/>
      <c r="DC151" s="9"/>
      <c r="DD151" s="9"/>
      <c r="DE151" s="9"/>
      <c r="DF151" s="9"/>
      <c r="DG151" s="9"/>
      <c r="DH151" s="9"/>
      <c r="DI151" s="9"/>
      <c r="DJ151" s="9"/>
      <c r="DK151" s="9"/>
      <c r="DL151" s="9"/>
      <c r="DM151" s="9"/>
      <c r="DN151" s="9"/>
      <c r="DO151" s="9"/>
      <c r="DP151" s="9"/>
      <c r="DQ151" s="9"/>
      <c r="DR151" s="9"/>
      <c r="DS151" s="9"/>
      <c r="DT151" s="9"/>
      <c r="DU151" s="9"/>
      <c r="DV151" s="9"/>
      <c r="DW151" s="9"/>
      <c r="DX151" s="9"/>
      <c r="DY151" s="9"/>
      <c r="DZ151" s="9"/>
      <c r="EA151" s="9"/>
      <c r="EB151" s="9"/>
      <c r="EC151" s="9"/>
    </row>
    <row r="152">
      <c r="A152" s="668" t="s">
        <v>42</v>
      </c>
      <c r="B152" s="743">
        <f t="shared" ref="B152:E152" si="205">SUMPRODUCT(B$138:B$143,TRANSPOSE($B14:$G14))/$H14</f>
        <v>0.5151515152</v>
      </c>
      <c r="C152" s="743">
        <f t="shared" si="205"/>
        <v>0.5151515152</v>
      </c>
      <c r="D152" s="743">
        <f t="shared" si="205"/>
        <v>0.5151515152</v>
      </c>
      <c r="E152" s="743">
        <f t="shared" si="205"/>
        <v>41.12727273</v>
      </c>
      <c r="F152" s="743"/>
      <c r="G152" s="743">
        <f t="shared" ref="G152:N152" si="206">SUMPRODUCT(G$138:G$143,TRANSPOSE($B14:$G14))/$H14</f>
        <v>222.4242424</v>
      </c>
      <c r="H152" s="743">
        <f t="shared" si="206"/>
        <v>2.575757576</v>
      </c>
      <c r="I152" s="743">
        <f t="shared" si="206"/>
        <v>65.15151515</v>
      </c>
      <c r="J152" s="743">
        <f t="shared" si="206"/>
        <v>65.15151515</v>
      </c>
      <c r="K152" s="743">
        <f t="shared" si="206"/>
        <v>15.15151515</v>
      </c>
      <c r="L152" s="743">
        <f t="shared" si="206"/>
        <v>2.575757576</v>
      </c>
      <c r="M152" s="743">
        <f t="shared" si="206"/>
        <v>0.5151515152</v>
      </c>
      <c r="N152" s="743">
        <f t="shared" si="206"/>
        <v>3.03030303</v>
      </c>
      <c r="O152" s="9"/>
      <c r="P152" s="36">
        <v>8.0</v>
      </c>
      <c r="Q152" s="744" t="s">
        <v>281</v>
      </c>
      <c r="R152" s="745">
        <v>2.935483870967742</v>
      </c>
      <c r="S152" s="36">
        <v>8.0</v>
      </c>
      <c r="T152" s="746" t="s">
        <v>255</v>
      </c>
      <c r="U152" s="745">
        <v>4.0476190476190474</v>
      </c>
      <c r="V152" s="36">
        <v>8.0</v>
      </c>
      <c r="W152" s="746" t="s">
        <v>255</v>
      </c>
      <c r="X152" s="745">
        <v>4.0</v>
      </c>
      <c r="Y152" s="36">
        <v>8.0</v>
      </c>
      <c r="Z152" s="746" t="s">
        <v>255</v>
      </c>
      <c r="AA152" s="745">
        <v>91.73015873015873</v>
      </c>
      <c r="AB152" s="36">
        <v>8.0</v>
      </c>
      <c r="AC152" s="746" t="s">
        <v>61</v>
      </c>
      <c r="AD152" s="745">
        <v>249.6153846153846</v>
      </c>
      <c r="AE152" s="36">
        <v>8.0</v>
      </c>
      <c r="AF152" s="746" t="s">
        <v>255</v>
      </c>
      <c r="AG152" s="745">
        <v>49.80952380952381</v>
      </c>
      <c r="AH152" s="36">
        <v>8.0</v>
      </c>
      <c r="AI152" s="746" t="s">
        <v>255</v>
      </c>
      <c r="AJ152" s="745">
        <v>89.04761904761905</v>
      </c>
      <c r="AK152" s="36">
        <v>8.0</v>
      </c>
      <c r="AL152" s="746" t="s">
        <v>281</v>
      </c>
      <c r="AM152" s="745">
        <v>89.35483870967742</v>
      </c>
      <c r="AN152" s="36">
        <v>8.0</v>
      </c>
      <c r="AO152" s="746" t="s">
        <v>255</v>
      </c>
      <c r="AP152" s="745">
        <v>59.523809523809526</v>
      </c>
      <c r="AQ152" s="36">
        <v>8.0</v>
      </c>
      <c r="AR152" s="746" t="s">
        <v>255</v>
      </c>
      <c r="AS152" s="745">
        <v>15.079365079365079</v>
      </c>
      <c r="AT152" s="36">
        <v>8.0</v>
      </c>
      <c r="AU152" s="746" t="s">
        <v>281</v>
      </c>
      <c r="AV152" s="745">
        <v>2.9516129032258065</v>
      </c>
      <c r="AW152" s="36">
        <v>8.0</v>
      </c>
      <c r="AX152" s="746" t="s">
        <v>281</v>
      </c>
      <c r="AY152" s="745">
        <v>7.870967741935484</v>
      </c>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c r="CP152" s="9"/>
      <c r="CQ152" s="9"/>
      <c r="CR152" s="9"/>
      <c r="CS152" s="9"/>
      <c r="CT152" s="9"/>
      <c r="CU152" s="9"/>
      <c r="CV152" s="9"/>
      <c r="CW152" s="9"/>
      <c r="CX152" s="9"/>
      <c r="CY152" s="9"/>
      <c r="CZ152" s="9"/>
      <c r="DA152" s="9"/>
      <c r="DB152" s="9"/>
      <c r="DC152" s="9"/>
      <c r="DD152" s="9"/>
      <c r="DE152" s="9"/>
      <c r="DF152" s="9"/>
      <c r="DG152" s="9"/>
      <c r="DH152" s="9"/>
      <c r="DI152" s="9"/>
      <c r="DJ152" s="9"/>
      <c r="DK152" s="9"/>
      <c r="DL152" s="9"/>
      <c r="DM152" s="9"/>
      <c r="DN152" s="9"/>
      <c r="DO152" s="9"/>
      <c r="DP152" s="9"/>
      <c r="DQ152" s="9"/>
      <c r="DR152" s="9"/>
      <c r="DS152" s="9"/>
      <c r="DT152" s="9"/>
      <c r="DU152" s="9"/>
      <c r="DV152" s="9"/>
      <c r="DW152" s="9"/>
      <c r="DX152" s="9"/>
      <c r="DY152" s="9"/>
      <c r="DZ152" s="9"/>
      <c r="EA152" s="9"/>
      <c r="EB152" s="9"/>
      <c r="EC152" s="9"/>
    </row>
    <row r="153">
      <c r="A153" s="668" t="s">
        <v>61</v>
      </c>
      <c r="B153" s="743">
        <f t="shared" ref="B153:E153" si="207">SUMPRODUCT(B$138:B$143,TRANSPOSE($B15:$G15))/$H15</f>
        <v>2.820512821</v>
      </c>
      <c r="C153" s="743">
        <f t="shared" si="207"/>
        <v>4.205128205</v>
      </c>
      <c r="D153" s="743">
        <f t="shared" si="207"/>
        <v>4.051282051</v>
      </c>
      <c r="E153" s="743">
        <f t="shared" si="207"/>
        <v>84.54102564</v>
      </c>
      <c r="F153" s="743"/>
      <c r="G153" s="743">
        <f t="shared" ref="G153:N153" si="208">SUMPRODUCT(G$138:G$143,TRANSPOSE($B15:$G15))/$H15</f>
        <v>249.6153846</v>
      </c>
      <c r="H153" s="743">
        <f t="shared" si="208"/>
        <v>51.17948718</v>
      </c>
      <c r="I153" s="743">
        <f t="shared" si="208"/>
        <v>87.17948718</v>
      </c>
      <c r="J153" s="743">
        <f t="shared" si="208"/>
        <v>88.71794872</v>
      </c>
      <c r="K153" s="743">
        <f t="shared" si="208"/>
        <v>59.61538462</v>
      </c>
      <c r="L153" s="743">
        <f t="shared" si="208"/>
        <v>15.32051282</v>
      </c>
      <c r="M153" s="743">
        <f t="shared" si="208"/>
        <v>2.91025641</v>
      </c>
      <c r="N153" s="743">
        <f t="shared" si="208"/>
        <v>7.692307692</v>
      </c>
      <c r="O153" s="9"/>
      <c r="P153" s="36">
        <v>9.0</v>
      </c>
      <c r="Q153" s="744" t="s">
        <v>61</v>
      </c>
      <c r="R153" s="745">
        <v>2.8205128205128207</v>
      </c>
      <c r="S153" s="36">
        <v>9.0</v>
      </c>
      <c r="T153" s="746" t="s">
        <v>281</v>
      </c>
      <c r="U153" s="745">
        <v>3.903225806451613</v>
      </c>
      <c r="V153" s="36">
        <v>9.0</v>
      </c>
      <c r="W153" s="746" t="s">
        <v>281</v>
      </c>
      <c r="X153" s="745">
        <v>3.903225806451613</v>
      </c>
      <c r="Y153" s="36">
        <v>9.0</v>
      </c>
      <c r="Z153" s="746" t="s">
        <v>236</v>
      </c>
      <c r="AA153" s="745">
        <v>84.68591549295775</v>
      </c>
      <c r="AB153" s="36">
        <v>9.0</v>
      </c>
      <c r="AC153" s="746" t="s">
        <v>281</v>
      </c>
      <c r="AD153" s="745">
        <v>249.51612903225808</v>
      </c>
      <c r="AE153" s="36">
        <v>9.0</v>
      </c>
      <c r="AF153" s="746" t="s">
        <v>281</v>
      </c>
      <c r="AG153" s="745">
        <v>47.58064516129032</v>
      </c>
      <c r="AH153" s="36">
        <v>9.0</v>
      </c>
      <c r="AI153" s="746" t="s">
        <v>61</v>
      </c>
      <c r="AJ153" s="745">
        <v>87.17948717948718</v>
      </c>
      <c r="AK153" s="36">
        <v>9.0</v>
      </c>
      <c r="AL153" s="746" t="s">
        <v>61</v>
      </c>
      <c r="AM153" s="745">
        <v>88.71794871794872</v>
      </c>
      <c r="AN153" s="36">
        <v>9.0</v>
      </c>
      <c r="AO153" s="746" t="s">
        <v>281</v>
      </c>
      <c r="AP153" s="745">
        <v>58.225806451612904</v>
      </c>
      <c r="AQ153" s="36">
        <v>9.0</v>
      </c>
      <c r="AR153" s="746" t="s">
        <v>281</v>
      </c>
      <c r="AS153" s="745">
        <v>14.758064516129032</v>
      </c>
      <c r="AT153" s="36">
        <v>9.0</v>
      </c>
      <c r="AU153" s="746" t="s">
        <v>61</v>
      </c>
      <c r="AV153" s="745">
        <v>2.91025641025641</v>
      </c>
      <c r="AW153" s="36">
        <v>9.0</v>
      </c>
      <c r="AX153" s="746" t="s">
        <v>61</v>
      </c>
      <c r="AY153" s="745">
        <v>7.6923076923076925</v>
      </c>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c r="CP153" s="9"/>
      <c r="CQ153" s="9"/>
      <c r="CR153" s="9"/>
      <c r="CS153" s="9"/>
      <c r="CT153" s="9"/>
      <c r="CU153" s="9"/>
      <c r="CV153" s="9"/>
      <c r="CW153" s="9"/>
      <c r="CX153" s="9"/>
      <c r="CY153" s="9"/>
      <c r="CZ153" s="9"/>
      <c r="DA153" s="9"/>
      <c r="DB153" s="9"/>
      <c r="DC153" s="9"/>
      <c r="DD153" s="9"/>
      <c r="DE153" s="9"/>
      <c r="DF153" s="9"/>
      <c r="DG153" s="9"/>
      <c r="DH153" s="9"/>
      <c r="DI153" s="9"/>
      <c r="DJ153" s="9"/>
      <c r="DK153" s="9"/>
      <c r="DL153" s="9"/>
      <c r="DM153" s="9"/>
      <c r="DN153" s="9"/>
      <c r="DO153" s="9"/>
      <c r="DP153" s="9"/>
      <c r="DQ153" s="9"/>
      <c r="DR153" s="9"/>
      <c r="DS153" s="9"/>
      <c r="DT153" s="9"/>
      <c r="DU153" s="9"/>
      <c r="DV153" s="9"/>
      <c r="DW153" s="9"/>
      <c r="DX153" s="9"/>
      <c r="DY153" s="9"/>
      <c r="DZ153" s="9"/>
      <c r="EA153" s="9"/>
      <c r="EB153" s="9"/>
      <c r="EC153" s="9"/>
    </row>
    <row r="154">
      <c r="A154" s="668" t="s">
        <v>70</v>
      </c>
      <c r="B154" s="743">
        <f t="shared" ref="B154:E154" si="209">SUMPRODUCT(B$138:B$143,TRANSPOSE($B16:$G16))/$H16</f>
        <v>1.216216216</v>
      </c>
      <c r="C154" s="743">
        <f t="shared" si="209"/>
        <v>1.243243243</v>
      </c>
      <c r="D154" s="743">
        <f t="shared" si="209"/>
        <v>1.243243243</v>
      </c>
      <c r="E154" s="743">
        <f t="shared" si="209"/>
        <v>54.1972973</v>
      </c>
      <c r="F154" s="743"/>
      <c r="G154" s="743">
        <f t="shared" ref="G154:N154" si="210">SUMPRODUCT(G$138:G$143,TRANSPOSE($B16:$G16))/$H16</f>
        <v>231.2162162</v>
      </c>
      <c r="H154" s="743">
        <f t="shared" si="210"/>
        <v>7.027027027</v>
      </c>
      <c r="I154" s="743">
        <f t="shared" si="210"/>
        <v>72.16216216</v>
      </c>
      <c r="J154" s="743">
        <f t="shared" si="210"/>
        <v>72.16216216</v>
      </c>
      <c r="K154" s="743">
        <f t="shared" si="210"/>
        <v>22.7027027</v>
      </c>
      <c r="L154" s="743">
        <f t="shared" si="210"/>
        <v>6.081081081</v>
      </c>
      <c r="M154" s="743">
        <f t="shared" si="210"/>
        <v>1.216216216</v>
      </c>
      <c r="N154" s="743">
        <f t="shared" si="210"/>
        <v>4.432432432</v>
      </c>
      <c r="O154" s="9"/>
      <c r="P154" s="36">
        <v>10.0</v>
      </c>
      <c r="Q154" s="744" t="s">
        <v>236</v>
      </c>
      <c r="R154" s="745">
        <v>2.6619718309859155</v>
      </c>
      <c r="S154" s="36">
        <v>10.0</v>
      </c>
      <c r="T154" s="746" t="s">
        <v>236</v>
      </c>
      <c r="U154" s="745">
        <v>3.464788732394366</v>
      </c>
      <c r="V154" s="36">
        <v>10.0</v>
      </c>
      <c r="W154" s="746" t="s">
        <v>236</v>
      </c>
      <c r="X154" s="745">
        <v>3.464788732394366</v>
      </c>
      <c r="Y154" s="36">
        <v>10.0</v>
      </c>
      <c r="Z154" s="746" t="s">
        <v>61</v>
      </c>
      <c r="AA154" s="745">
        <v>84.54102564102564</v>
      </c>
      <c r="AB154" s="36">
        <v>10.0</v>
      </c>
      <c r="AC154" s="746" t="s">
        <v>236</v>
      </c>
      <c r="AD154" s="745">
        <v>247.32394366197184</v>
      </c>
      <c r="AE154" s="36">
        <v>10.0</v>
      </c>
      <c r="AF154" s="746" t="s">
        <v>236</v>
      </c>
      <c r="AG154" s="745">
        <v>37.183098591549296</v>
      </c>
      <c r="AH154" s="36">
        <v>10.0</v>
      </c>
      <c r="AI154" s="746" t="s">
        <v>236</v>
      </c>
      <c r="AJ154" s="745">
        <v>86.61971830985915</v>
      </c>
      <c r="AK154" s="36">
        <v>10.0</v>
      </c>
      <c r="AL154" s="746" t="s">
        <v>236</v>
      </c>
      <c r="AM154" s="745">
        <v>86.61971830985915</v>
      </c>
      <c r="AN154" s="36">
        <v>10.0</v>
      </c>
      <c r="AO154" s="746" t="s">
        <v>236</v>
      </c>
      <c r="AP154" s="745">
        <v>50.563380281690144</v>
      </c>
      <c r="AQ154" s="36">
        <v>10.0</v>
      </c>
      <c r="AR154" s="746" t="s">
        <v>236</v>
      </c>
      <c r="AS154" s="745">
        <v>13.661971830985916</v>
      </c>
      <c r="AT154" s="36">
        <v>10.0</v>
      </c>
      <c r="AU154" s="746" t="s">
        <v>236</v>
      </c>
      <c r="AV154" s="745">
        <v>2.732394366197183</v>
      </c>
      <c r="AW154" s="36">
        <v>10.0</v>
      </c>
      <c r="AX154" s="746" t="s">
        <v>236</v>
      </c>
      <c r="AY154" s="745">
        <v>7.323943661971831</v>
      </c>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9"/>
      <c r="CK154" s="9"/>
      <c r="CL154" s="9"/>
      <c r="CM154" s="9"/>
      <c r="CN154" s="9"/>
      <c r="CO154" s="9"/>
      <c r="CP154" s="9"/>
      <c r="CQ154" s="9"/>
      <c r="CR154" s="9"/>
      <c r="CS154" s="9"/>
      <c r="CT154" s="9"/>
      <c r="CU154" s="9"/>
      <c r="CV154" s="9"/>
      <c r="CW154" s="9"/>
      <c r="CX154" s="9"/>
      <c r="CY154" s="9"/>
      <c r="CZ154" s="9"/>
      <c r="DA154" s="9"/>
      <c r="DB154" s="9"/>
      <c r="DC154" s="9"/>
      <c r="DD154" s="9"/>
      <c r="DE154" s="9"/>
      <c r="DF154" s="9"/>
      <c r="DG154" s="9"/>
      <c r="DH154" s="9"/>
      <c r="DI154" s="9"/>
      <c r="DJ154" s="9"/>
      <c r="DK154" s="9"/>
      <c r="DL154" s="9"/>
      <c r="DM154" s="9"/>
      <c r="DN154" s="9"/>
      <c r="DO154" s="9"/>
      <c r="DP154" s="9"/>
      <c r="DQ154" s="9"/>
      <c r="DR154" s="9"/>
      <c r="DS154" s="9"/>
      <c r="DT154" s="9"/>
      <c r="DU154" s="9"/>
      <c r="DV154" s="9"/>
      <c r="DW154" s="9"/>
      <c r="DX154" s="9"/>
      <c r="DY154" s="9"/>
      <c r="DZ154" s="9"/>
      <c r="EA154" s="9"/>
      <c r="EB154" s="9"/>
      <c r="EC154" s="9"/>
    </row>
    <row r="155">
      <c r="A155" s="692" t="s">
        <v>3637</v>
      </c>
      <c r="B155" s="743">
        <f t="shared" ref="B155:E155" si="211">SUMPRODUCT(B$138:B$143,TRANSPOSE($B17:$G17))/$H17</f>
        <v>0.06666666667</v>
      </c>
      <c r="C155" s="743">
        <f t="shared" si="211"/>
        <v>0.06666666667</v>
      </c>
      <c r="D155" s="743">
        <f t="shared" si="211"/>
        <v>-1.033333333</v>
      </c>
      <c r="E155" s="743">
        <f t="shared" si="211"/>
        <v>9.673333333</v>
      </c>
      <c r="F155" s="743"/>
      <c r="G155" s="743">
        <f t="shared" ref="G155:N155" si="212">SUMPRODUCT(G$138:G$143,TRANSPOSE($B17:$G17))/$H17</f>
        <v>215.6666667</v>
      </c>
      <c r="H155" s="743">
        <f t="shared" si="212"/>
        <v>1.433333333</v>
      </c>
      <c r="I155" s="743">
        <f t="shared" si="212"/>
        <v>53.33333333</v>
      </c>
      <c r="J155" s="743">
        <f t="shared" si="212"/>
        <v>64.33333333</v>
      </c>
      <c r="K155" s="743">
        <f t="shared" si="212"/>
        <v>7</v>
      </c>
      <c r="L155" s="743">
        <f t="shared" si="212"/>
        <v>2.166666667</v>
      </c>
      <c r="M155" s="743">
        <f t="shared" si="212"/>
        <v>-0.6666666667</v>
      </c>
      <c r="N155" s="743">
        <f t="shared" si="212"/>
        <v>2.5</v>
      </c>
      <c r="O155" s="9"/>
      <c r="P155" s="36">
        <v>11.0</v>
      </c>
      <c r="Q155" s="744" t="s">
        <v>288</v>
      </c>
      <c r="R155" s="745">
        <v>2.476923076923077</v>
      </c>
      <c r="S155" s="36">
        <v>11.0</v>
      </c>
      <c r="T155" s="746" t="s">
        <v>288</v>
      </c>
      <c r="U155" s="745">
        <v>3.0307692307692307</v>
      </c>
      <c r="V155" s="36">
        <v>11.0</v>
      </c>
      <c r="W155" s="746" t="s">
        <v>288</v>
      </c>
      <c r="X155" s="745">
        <v>2.9846153846153847</v>
      </c>
      <c r="Y155" s="36">
        <v>11.0</v>
      </c>
      <c r="Z155" s="746" t="s">
        <v>288</v>
      </c>
      <c r="AA155" s="745">
        <v>80.35384615384613</v>
      </c>
      <c r="AB155" s="36">
        <v>11.0</v>
      </c>
      <c r="AC155" s="746" t="s">
        <v>288</v>
      </c>
      <c r="AD155" s="745">
        <v>244.76923076923077</v>
      </c>
      <c r="AE155" s="36">
        <v>11.0</v>
      </c>
      <c r="AF155" s="746" t="s">
        <v>288</v>
      </c>
      <c r="AG155" s="745">
        <v>30.892307692307693</v>
      </c>
      <c r="AH155" s="36">
        <v>11.0</v>
      </c>
      <c r="AI155" s="746" t="s">
        <v>288</v>
      </c>
      <c r="AJ155" s="745">
        <v>84.46153846153847</v>
      </c>
      <c r="AK155" s="36">
        <v>11.0</v>
      </c>
      <c r="AL155" s="746" t="s">
        <v>288</v>
      </c>
      <c r="AM155" s="745">
        <v>84.92307692307692</v>
      </c>
      <c r="AN155" s="36">
        <v>11.0</v>
      </c>
      <c r="AO155" s="746" t="s">
        <v>288</v>
      </c>
      <c r="AP155" s="745">
        <v>45.23076923076923</v>
      </c>
      <c r="AQ155" s="36">
        <v>11.0</v>
      </c>
      <c r="AR155" s="746" t="s">
        <v>288</v>
      </c>
      <c r="AS155" s="745">
        <v>12.538461538461538</v>
      </c>
      <c r="AT155" s="36">
        <v>11.0</v>
      </c>
      <c r="AU155" s="746" t="s">
        <v>288</v>
      </c>
      <c r="AV155" s="745">
        <v>2.4615384615384617</v>
      </c>
      <c r="AW155" s="36">
        <v>11.0</v>
      </c>
      <c r="AX155" s="746" t="s">
        <v>288</v>
      </c>
      <c r="AY155" s="745">
        <v>6.969230769230769</v>
      </c>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c r="CP155" s="9"/>
      <c r="CQ155" s="9"/>
      <c r="CR155" s="9"/>
      <c r="CS155" s="9"/>
      <c r="CT155" s="9"/>
      <c r="CU155" s="9"/>
      <c r="CV155" s="9"/>
      <c r="CW155" s="9"/>
      <c r="CX155" s="9"/>
      <c r="CY155" s="9"/>
      <c r="CZ155" s="9"/>
      <c r="DA155" s="9"/>
      <c r="DB155" s="9"/>
      <c r="DC155" s="9"/>
      <c r="DD155" s="9"/>
      <c r="DE155" s="9"/>
      <c r="DF155" s="9"/>
      <c r="DG155" s="9"/>
      <c r="DH155" s="9"/>
      <c r="DI155" s="9"/>
      <c r="DJ155" s="9"/>
      <c r="DK155" s="9"/>
      <c r="DL155" s="9"/>
      <c r="DM155" s="9"/>
      <c r="DN155" s="9"/>
      <c r="DO155" s="9"/>
      <c r="DP155" s="9"/>
      <c r="DQ155" s="9"/>
      <c r="DR155" s="9"/>
      <c r="DS155" s="9"/>
      <c r="DT155" s="9"/>
      <c r="DU155" s="9"/>
      <c r="DV155" s="9"/>
      <c r="DW155" s="9"/>
      <c r="DX155" s="9"/>
      <c r="DY155" s="9"/>
      <c r="DZ155" s="9"/>
      <c r="EA155" s="9"/>
      <c r="EB155" s="9"/>
      <c r="EC155" s="9"/>
    </row>
    <row r="156">
      <c r="A156" s="668" t="s">
        <v>78</v>
      </c>
      <c r="B156" s="743">
        <f t="shared" ref="B156:E156" si="213">SUMPRODUCT(B$138:B$143,TRANSPOSE($B18:$G18))/$H18</f>
        <v>2.039215686</v>
      </c>
      <c r="C156" s="743">
        <f t="shared" si="213"/>
        <v>2.31372549</v>
      </c>
      <c r="D156" s="743">
        <f t="shared" si="213"/>
        <v>2.254901961</v>
      </c>
      <c r="E156" s="743">
        <f t="shared" si="213"/>
        <v>70.21764706</v>
      </c>
      <c r="F156" s="743"/>
      <c r="G156" s="743">
        <f t="shared" ref="G156:N156" si="214">SUMPRODUCT(G$138:G$143,TRANSPOSE($B18:$G18))/$H18</f>
        <v>240.0980392</v>
      </c>
      <c r="H156" s="743">
        <f t="shared" si="214"/>
        <v>19.8627451</v>
      </c>
      <c r="I156" s="743">
        <f t="shared" si="214"/>
        <v>80</v>
      </c>
      <c r="J156" s="743">
        <f t="shared" si="214"/>
        <v>80.58823529</v>
      </c>
      <c r="K156" s="743">
        <f t="shared" si="214"/>
        <v>35.68627451</v>
      </c>
      <c r="L156" s="743">
        <f t="shared" si="214"/>
        <v>10.29411765</v>
      </c>
      <c r="M156" s="743">
        <f t="shared" si="214"/>
        <v>2</v>
      </c>
      <c r="N156" s="743">
        <f t="shared" si="214"/>
        <v>6.098039216</v>
      </c>
      <c r="O156" s="9"/>
      <c r="P156" s="36">
        <v>12.0</v>
      </c>
      <c r="Q156" s="744" t="s">
        <v>3651</v>
      </c>
      <c r="R156" s="745">
        <v>2.4225352112676055</v>
      </c>
      <c r="S156" s="36">
        <v>12.0</v>
      </c>
      <c r="T156" s="746" t="s">
        <v>3651</v>
      </c>
      <c r="U156" s="745">
        <v>2.887323943661972</v>
      </c>
      <c r="V156" s="36">
        <v>12.0</v>
      </c>
      <c r="W156" s="746" t="s">
        <v>3651</v>
      </c>
      <c r="X156" s="745">
        <v>2.887323943661972</v>
      </c>
      <c r="Y156" s="36">
        <v>12.0</v>
      </c>
      <c r="Z156" s="746" t="s">
        <v>3651</v>
      </c>
      <c r="AA156" s="745">
        <v>80.16901408450704</v>
      </c>
      <c r="AB156" s="36">
        <v>12.0</v>
      </c>
      <c r="AC156" s="746" t="s">
        <v>3651</v>
      </c>
      <c r="AD156" s="745">
        <v>244.22535211267606</v>
      </c>
      <c r="AE156" s="36">
        <v>12.0</v>
      </c>
      <c r="AF156" s="746" t="s">
        <v>3651</v>
      </c>
      <c r="AG156" s="745">
        <v>28.380281690140844</v>
      </c>
      <c r="AH156" s="36">
        <v>12.0</v>
      </c>
      <c r="AI156" s="746" t="s">
        <v>3651</v>
      </c>
      <c r="AJ156" s="745">
        <v>84.22535211267606</v>
      </c>
      <c r="AK156" s="36">
        <v>12.0</v>
      </c>
      <c r="AL156" s="746" t="s">
        <v>3651</v>
      </c>
      <c r="AM156" s="745">
        <v>84.22535211267606</v>
      </c>
      <c r="AN156" s="36">
        <v>12.0</v>
      </c>
      <c r="AO156" s="746" t="s">
        <v>3651</v>
      </c>
      <c r="AP156" s="745">
        <v>43.521126760563384</v>
      </c>
      <c r="AQ156" s="36">
        <v>12.0</v>
      </c>
      <c r="AR156" s="746" t="s">
        <v>3651</v>
      </c>
      <c r="AS156" s="745">
        <v>12.112676056338028</v>
      </c>
      <c r="AT156" s="36">
        <v>12.0</v>
      </c>
      <c r="AU156" s="746" t="s">
        <v>3651</v>
      </c>
      <c r="AV156" s="745">
        <v>2.4225352112676055</v>
      </c>
      <c r="AW156" s="36">
        <v>12.0</v>
      </c>
      <c r="AX156" s="746" t="s">
        <v>3651</v>
      </c>
      <c r="AY156" s="745">
        <v>6.845070422535211</v>
      </c>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9"/>
      <c r="CK156" s="9"/>
      <c r="CL156" s="9"/>
      <c r="CM156" s="9"/>
      <c r="CN156" s="9"/>
      <c r="CO156" s="9"/>
      <c r="CP156" s="9"/>
      <c r="CQ156" s="9"/>
      <c r="CR156" s="9"/>
      <c r="CS156" s="9"/>
      <c r="CT156" s="9"/>
      <c r="CU156" s="9"/>
      <c r="CV156" s="9"/>
      <c r="CW156" s="9"/>
      <c r="CX156" s="9"/>
      <c r="CY156" s="9"/>
      <c r="CZ156" s="9"/>
      <c r="DA156" s="9"/>
      <c r="DB156" s="9"/>
      <c r="DC156" s="9"/>
      <c r="DD156" s="9"/>
      <c r="DE156" s="9"/>
      <c r="DF156" s="9"/>
      <c r="DG156" s="9"/>
      <c r="DH156" s="9"/>
      <c r="DI156" s="9"/>
      <c r="DJ156" s="9"/>
      <c r="DK156" s="9"/>
      <c r="DL156" s="9"/>
      <c r="DM156" s="9"/>
      <c r="DN156" s="9"/>
      <c r="DO156" s="9"/>
      <c r="DP156" s="9"/>
      <c r="DQ156" s="9"/>
      <c r="DR156" s="9"/>
      <c r="DS156" s="9"/>
      <c r="DT156" s="9"/>
      <c r="DU156" s="9"/>
      <c r="DV156" s="9"/>
      <c r="DW156" s="9"/>
      <c r="DX156" s="9"/>
      <c r="DY156" s="9"/>
      <c r="DZ156" s="9"/>
      <c r="EA156" s="9"/>
      <c r="EB156" s="9"/>
      <c r="EC156" s="9"/>
    </row>
    <row r="157">
      <c r="A157" s="668" t="s">
        <v>87</v>
      </c>
      <c r="B157" s="743">
        <f t="shared" ref="B157:E157" si="215">SUMPRODUCT(B$138:B$143,TRANSPOSE($B19:$G19))/$H19</f>
        <v>2.225352113</v>
      </c>
      <c r="C157" s="743">
        <f t="shared" si="215"/>
        <v>2.633802817</v>
      </c>
      <c r="D157" s="743">
        <f t="shared" si="215"/>
        <v>2.549295775</v>
      </c>
      <c r="E157" s="743">
        <f t="shared" si="215"/>
        <v>73.69859155</v>
      </c>
      <c r="F157" s="743"/>
      <c r="G157" s="743">
        <f t="shared" ref="G157:N157" si="216">SUMPRODUCT(G$138:G$143,TRANSPOSE($B19:$G19))/$H19</f>
        <v>242.1126761</v>
      </c>
      <c r="H157" s="743">
        <f t="shared" si="216"/>
        <v>24.66197183</v>
      </c>
      <c r="I157" s="743">
        <f t="shared" si="216"/>
        <v>81.69014085</v>
      </c>
      <c r="J157" s="743">
        <f t="shared" si="216"/>
        <v>82.53521127</v>
      </c>
      <c r="K157" s="743">
        <f t="shared" si="216"/>
        <v>39.71830986</v>
      </c>
      <c r="L157" s="743">
        <f t="shared" si="216"/>
        <v>11.33802817</v>
      </c>
      <c r="M157" s="743">
        <f t="shared" si="216"/>
        <v>2.183098592</v>
      </c>
      <c r="N157" s="743">
        <f t="shared" si="216"/>
        <v>6.478873239</v>
      </c>
      <c r="O157" s="9"/>
      <c r="P157" s="36">
        <v>13.0</v>
      </c>
      <c r="Q157" s="744" t="s">
        <v>141</v>
      </c>
      <c r="R157" s="745">
        <v>2.3137254901960786</v>
      </c>
      <c r="S157" s="36">
        <v>13.0</v>
      </c>
      <c r="T157" s="746" t="s">
        <v>356</v>
      </c>
      <c r="U157" s="745">
        <v>2.701492537313433</v>
      </c>
      <c r="V157" s="36">
        <v>13.0</v>
      </c>
      <c r="W157" s="746" t="s">
        <v>356</v>
      </c>
      <c r="X157" s="745">
        <v>2.701492537313433</v>
      </c>
      <c r="Y157" s="36">
        <v>13.0</v>
      </c>
      <c r="Z157" s="746" t="s">
        <v>141</v>
      </c>
      <c r="AA157" s="745">
        <v>77.18235294117646</v>
      </c>
      <c r="AB157" s="36">
        <v>13.0</v>
      </c>
      <c r="AC157" s="746" t="s">
        <v>141</v>
      </c>
      <c r="AD157" s="745">
        <v>243.13725490196077</v>
      </c>
      <c r="AE157" s="36">
        <v>13.0</v>
      </c>
      <c r="AF157" s="746" t="s">
        <v>356</v>
      </c>
      <c r="AG157" s="745">
        <v>26.044776119402986</v>
      </c>
      <c r="AH157" s="36">
        <v>13.0</v>
      </c>
      <c r="AI157" s="746" t="s">
        <v>141</v>
      </c>
      <c r="AJ157" s="745">
        <v>83.13725490196079</v>
      </c>
      <c r="AK157" s="36">
        <v>13.0</v>
      </c>
      <c r="AL157" s="746" t="s">
        <v>141</v>
      </c>
      <c r="AM157" s="745">
        <v>83.13725490196079</v>
      </c>
      <c r="AN157" s="36">
        <v>13.0</v>
      </c>
      <c r="AO157" s="746" t="s">
        <v>356</v>
      </c>
      <c r="AP157" s="745">
        <v>41.04477611940298</v>
      </c>
      <c r="AQ157" s="36">
        <v>13.0</v>
      </c>
      <c r="AR157" s="746" t="s">
        <v>141</v>
      </c>
      <c r="AS157" s="745">
        <v>11.568627450980392</v>
      </c>
      <c r="AT157" s="36">
        <v>13.0</v>
      </c>
      <c r="AU157" s="746" t="s">
        <v>141</v>
      </c>
      <c r="AV157" s="745">
        <v>2.3137254901960786</v>
      </c>
      <c r="AW157" s="36">
        <v>13.0</v>
      </c>
      <c r="AX157" s="746" t="s">
        <v>141</v>
      </c>
      <c r="AY157" s="745">
        <v>6.627450980392157</v>
      </c>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c r="CP157" s="9"/>
      <c r="CQ157" s="9"/>
      <c r="CR157" s="9"/>
      <c r="CS157" s="9"/>
      <c r="CT157" s="9"/>
      <c r="CU157" s="9"/>
      <c r="CV157" s="9"/>
      <c r="CW157" s="9"/>
      <c r="CX157" s="9"/>
      <c r="CY157" s="9"/>
      <c r="CZ157" s="9"/>
      <c r="DA157" s="9"/>
      <c r="DB157" s="9"/>
      <c r="DC157" s="9"/>
      <c r="DD157" s="9"/>
      <c r="DE157" s="9"/>
      <c r="DF157" s="9"/>
      <c r="DG157" s="9"/>
      <c r="DH157" s="9"/>
      <c r="DI157" s="9"/>
      <c r="DJ157" s="9"/>
      <c r="DK157" s="9"/>
      <c r="DL157" s="9"/>
      <c r="DM157" s="9"/>
      <c r="DN157" s="9"/>
      <c r="DO157" s="9"/>
      <c r="DP157" s="9"/>
      <c r="DQ157" s="9"/>
      <c r="DR157" s="9"/>
      <c r="DS157" s="9"/>
      <c r="DT157" s="9"/>
      <c r="DU157" s="9"/>
      <c r="DV157" s="9"/>
      <c r="DW157" s="9"/>
      <c r="DX157" s="9"/>
      <c r="DY157" s="9"/>
      <c r="DZ157" s="9"/>
      <c r="EA157" s="9"/>
      <c r="EB157" s="9"/>
      <c r="EC157" s="9"/>
    </row>
    <row r="158">
      <c r="A158" s="668" t="s">
        <v>93</v>
      </c>
      <c r="B158" s="743">
        <f t="shared" ref="B158:E158" si="217">SUMPRODUCT(B$138:B$143,TRANSPOSE($B20:$G20))/$H20</f>
        <v>3.146666667</v>
      </c>
      <c r="C158" s="743">
        <f t="shared" si="217"/>
        <v>4.72</v>
      </c>
      <c r="D158" s="743">
        <f t="shared" si="217"/>
        <v>4.72</v>
      </c>
      <c r="E158" s="743">
        <f t="shared" si="217"/>
        <v>94.58266667</v>
      </c>
      <c r="F158" s="743"/>
      <c r="G158" s="743">
        <f t="shared" ref="G158:N158" si="218">SUMPRODUCT(G$138:G$143,TRANSPOSE($B20:$G20))/$H20</f>
        <v>253.6</v>
      </c>
      <c r="H158" s="743">
        <f t="shared" si="218"/>
        <v>58</v>
      </c>
      <c r="I158" s="743">
        <f t="shared" si="218"/>
        <v>91.46666667</v>
      </c>
      <c r="J158" s="743">
        <f t="shared" si="218"/>
        <v>91.46666667</v>
      </c>
      <c r="K158" s="743">
        <f t="shared" si="218"/>
        <v>66.53333333</v>
      </c>
      <c r="L158" s="743">
        <f t="shared" si="218"/>
        <v>16.8</v>
      </c>
      <c r="M158" s="743">
        <f t="shared" si="218"/>
        <v>3.36</v>
      </c>
      <c r="N158" s="743">
        <f t="shared" si="218"/>
        <v>8.293333333</v>
      </c>
      <c r="O158" s="9"/>
      <c r="P158" s="36">
        <v>14.0</v>
      </c>
      <c r="Q158" s="744" t="s">
        <v>356</v>
      </c>
      <c r="R158" s="745">
        <v>2.253731343283582</v>
      </c>
      <c r="S158" s="36">
        <v>14.0</v>
      </c>
      <c r="T158" s="746" t="s">
        <v>141</v>
      </c>
      <c r="U158" s="745">
        <v>2.6666666666666665</v>
      </c>
      <c r="V158" s="36">
        <v>14.0</v>
      </c>
      <c r="W158" s="746" t="s">
        <v>141</v>
      </c>
      <c r="X158" s="745">
        <v>2.6666666666666665</v>
      </c>
      <c r="Y158" s="36">
        <v>14.0</v>
      </c>
      <c r="Z158" s="746" t="s">
        <v>356</v>
      </c>
      <c r="AA158" s="745">
        <v>76.31940298507462</v>
      </c>
      <c r="AB158" s="36">
        <v>14.0</v>
      </c>
      <c r="AC158" s="746" t="s">
        <v>356</v>
      </c>
      <c r="AD158" s="745">
        <v>242.61194029850745</v>
      </c>
      <c r="AE158" s="36">
        <v>14.0</v>
      </c>
      <c r="AF158" s="746" t="s">
        <v>87</v>
      </c>
      <c r="AG158" s="745">
        <v>24.661971830985916</v>
      </c>
      <c r="AH158" s="36">
        <v>14.0</v>
      </c>
      <c r="AI158" s="746" t="s">
        <v>356</v>
      </c>
      <c r="AJ158" s="745">
        <v>82.53731343283582</v>
      </c>
      <c r="AK158" s="36">
        <v>14.0</v>
      </c>
      <c r="AL158" s="746" t="s">
        <v>356</v>
      </c>
      <c r="AM158" s="745">
        <v>82.53731343283582</v>
      </c>
      <c r="AN158" s="36">
        <v>14.0</v>
      </c>
      <c r="AO158" s="746" t="s">
        <v>141</v>
      </c>
      <c r="AP158" s="745">
        <v>40.19607843137255</v>
      </c>
      <c r="AQ158" s="36">
        <v>14.0</v>
      </c>
      <c r="AR158" s="746" t="s">
        <v>356</v>
      </c>
      <c r="AS158" s="745">
        <v>11.343283582089553</v>
      </c>
      <c r="AT158" s="36">
        <v>14.0</v>
      </c>
      <c r="AU158" s="746" t="s">
        <v>356</v>
      </c>
      <c r="AV158" s="745">
        <v>2.2686567164179103</v>
      </c>
      <c r="AW158" s="36">
        <v>14.0</v>
      </c>
      <c r="AX158" s="746" t="s">
        <v>356</v>
      </c>
      <c r="AY158" s="745">
        <v>6.507462686567164</v>
      </c>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c r="CP158" s="9"/>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9"/>
      <c r="DP158" s="9"/>
      <c r="DQ158" s="9"/>
      <c r="DR158" s="9"/>
      <c r="DS158" s="9"/>
      <c r="DT158" s="9"/>
      <c r="DU158" s="9"/>
      <c r="DV158" s="9"/>
      <c r="DW158" s="9"/>
      <c r="DX158" s="9"/>
      <c r="DY158" s="9"/>
      <c r="DZ158" s="9"/>
      <c r="EA158" s="9"/>
      <c r="EB158" s="9"/>
      <c r="EC158" s="9"/>
    </row>
    <row r="159">
      <c r="A159" s="685" t="s">
        <v>105</v>
      </c>
      <c r="B159" s="743">
        <f t="shared" ref="B159:E159" si="219">SUMPRODUCT(B$138:B$143,TRANSPOSE($B21:$G21))/$H21</f>
        <v>1.073170732</v>
      </c>
      <c r="C159" s="743">
        <f t="shared" si="219"/>
        <v>1.073170732</v>
      </c>
      <c r="D159" s="743">
        <f t="shared" si="219"/>
        <v>1.073170732</v>
      </c>
      <c r="E159" s="743">
        <f t="shared" si="219"/>
        <v>51.33902439</v>
      </c>
      <c r="F159" s="743"/>
      <c r="G159" s="743">
        <f t="shared" ref="G159:N159" si="220">SUMPRODUCT(G$138:G$143,TRANSPOSE($B21:$G21))/$H21</f>
        <v>230.2439024</v>
      </c>
      <c r="H159" s="743">
        <f t="shared" si="220"/>
        <v>5.365853659</v>
      </c>
      <c r="I159" s="743">
        <f t="shared" si="220"/>
        <v>70.73170732</v>
      </c>
      <c r="J159" s="743">
        <f t="shared" si="220"/>
        <v>70.73170732</v>
      </c>
      <c r="K159" s="743">
        <f t="shared" si="220"/>
        <v>20.73170732</v>
      </c>
      <c r="L159" s="743">
        <f t="shared" si="220"/>
        <v>5.365853659</v>
      </c>
      <c r="M159" s="743">
        <f t="shared" si="220"/>
        <v>1.073170732</v>
      </c>
      <c r="N159" s="743">
        <f t="shared" si="220"/>
        <v>4.146341463</v>
      </c>
      <c r="O159" s="9"/>
      <c r="P159" s="36">
        <v>15.0</v>
      </c>
      <c r="Q159" s="744" t="s">
        <v>110</v>
      </c>
      <c r="R159" s="745">
        <v>2.236111111111111</v>
      </c>
      <c r="S159" s="36">
        <v>15.0</v>
      </c>
      <c r="T159" s="746" t="s">
        <v>110</v>
      </c>
      <c r="U159" s="745">
        <v>2.638888888888889</v>
      </c>
      <c r="V159" s="36">
        <v>15.0</v>
      </c>
      <c r="W159" s="746" t="s">
        <v>110</v>
      </c>
      <c r="X159" s="745">
        <v>2.638888888888889</v>
      </c>
      <c r="Y159" s="36">
        <v>15.0</v>
      </c>
      <c r="Z159" s="746" t="s">
        <v>110</v>
      </c>
      <c r="AA159" s="745">
        <v>75.63888888888887</v>
      </c>
      <c r="AB159" s="36">
        <v>15.0</v>
      </c>
      <c r="AC159" s="746" t="s">
        <v>110</v>
      </c>
      <c r="AD159" s="745">
        <v>242.5</v>
      </c>
      <c r="AE159" s="36">
        <v>15.0</v>
      </c>
      <c r="AF159" s="746" t="s">
        <v>110</v>
      </c>
      <c r="AG159" s="745">
        <v>24.444444444444443</v>
      </c>
      <c r="AH159" s="36">
        <v>15.0</v>
      </c>
      <c r="AI159" s="746" t="s">
        <v>110</v>
      </c>
      <c r="AJ159" s="745">
        <v>82.36111111111111</v>
      </c>
      <c r="AK159" s="36">
        <v>15.0</v>
      </c>
      <c r="AL159" s="746" t="s">
        <v>87</v>
      </c>
      <c r="AM159" s="745">
        <v>82.53521126760563</v>
      </c>
      <c r="AN159" s="36">
        <v>15.0</v>
      </c>
      <c r="AO159" s="746" t="s">
        <v>110</v>
      </c>
      <c r="AP159" s="745">
        <v>40.0</v>
      </c>
      <c r="AQ159" s="36">
        <v>15.0</v>
      </c>
      <c r="AR159" s="746" t="s">
        <v>87</v>
      </c>
      <c r="AS159" s="745">
        <v>11.338028169014084</v>
      </c>
      <c r="AT159" s="36">
        <v>15.0</v>
      </c>
      <c r="AU159" s="746" t="s">
        <v>110</v>
      </c>
      <c r="AV159" s="745">
        <v>2.25</v>
      </c>
      <c r="AW159" s="36">
        <v>15.0</v>
      </c>
      <c r="AX159" s="746" t="s">
        <v>87</v>
      </c>
      <c r="AY159" s="745">
        <v>6.47887323943662</v>
      </c>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c r="CP159" s="9"/>
      <c r="CQ159" s="9"/>
      <c r="CR159" s="9"/>
      <c r="CS159" s="9"/>
      <c r="CT159" s="9"/>
      <c r="CU159" s="9"/>
      <c r="CV159" s="9"/>
      <c r="CW159" s="9"/>
      <c r="CX159" s="9"/>
      <c r="CY159" s="9"/>
      <c r="CZ159" s="9"/>
      <c r="DA159" s="9"/>
      <c r="DB159" s="9"/>
      <c r="DC159" s="9"/>
      <c r="DD159" s="9"/>
      <c r="DE159" s="9"/>
      <c r="DF159" s="9"/>
      <c r="DG159" s="9"/>
      <c r="DH159" s="9"/>
      <c r="DI159" s="9"/>
      <c r="DJ159" s="9"/>
      <c r="DK159" s="9"/>
      <c r="DL159" s="9"/>
      <c r="DM159" s="9"/>
      <c r="DN159" s="9"/>
      <c r="DO159" s="9"/>
      <c r="DP159" s="9"/>
      <c r="DQ159" s="9"/>
      <c r="DR159" s="9"/>
      <c r="DS159" s="9"/>
      <c r="DT159" s="9"/>
      <c r="DU159" s="9"/>
      <c r="DV159" s="9"/>
      <c r="DW159" s="9"/>
      <c r="DX159" s="9"/>
      <c r="DY159" s="9"/>
      <c r="DZ159" s="9"/>
      <c r="EA159" s="9"/>
      <c r="EB159" s="9"/>
      <c r="EC159" s="9"/>
    </row>
    <row r="160">
      <c r="A160" s="668" t="s">
        <v>108</v>
      </c>
      <c r="B160" s="743">
        <f t="shared" ref="B160:E160" si="221">SUMPRODUCT(B$138:B$143,TRANSPOSE($B23:$G23))/$H23</f>
        <v>1.773584906</v>
      </c>
      <c r="C160" s="743">
        <f t="shared" si="221"/>
        <v>1.849056604</v>
      </c>
      <c r="D160" s="743">
        <f t="shared" si="221"/>
        <v>1.79245283</v>
      </c>
      <c r="E160" s="743">
        <f t="shared" si="221"/>
        <v>63.63207547</v>
      </c>
      <c r="F160" s="743"/>
      <c r="G160" s="743">
        <f t="shared" ref="G160:N160" si="222">SUMPRODUCT(G$138:G$143,TRANSPOSE($B23:$G23))/$H23</f>
        <v>237.4528302</v>
      </c>
      <c r="H160" s="743">
        <f t="shared" si="222"/>
        <v>11.56603774</v>
      </c>
      <c r="I160" s="743">
        <f t="shared" si="222"/>
        <v>77.35849057</v>
      </c>
      <c r="J160" s="743">
        <f t="shared" si="222"/>
        <v>77.9245283</v>
      </c>
      <c r="K160" s="743">
        <f t="shared" si="222"/>
        <v>29.05660377</v>
      </c>
      <c r="L160" s="743">
        <f t="shared" si="222"/>
        <v>8.962264151</v>
      </c>
      <c r="M160" s="743">
        <f t="shared" si="222"/>
        <v>1.735849057</v>
      </c>
      <c r="N160" s="743">
        <f t="shared" si="222"/>
        <v>5.566037736</v>
      </c>
      <c r="O160" s="9"/>
      <c r="P160" s="36">
        <v>16.0</v>
      </c>
      <c r="Q160" s="744" t="s">
        <v>87</v>
      </c>
      <c r="R160" s="745">
        <v>2.2253521126760565</v>
      </c>
      <c r="S160" s="36">
        <v>16.0</v>
      </c>
      <c r="T160" s="746" t="s">
        <v>87</v>
      </c>
      <c r="U160" s="745">
        <v>2.6338028169014085</v>
      </c>
      <c r="V160" s="36">
        <v>16.0</v>
      </c>
      <c r="W160" s="746" t="s">
        <v>87</v>
      </c>
      <c r="X160" s="745">
        <v>2.5492957746478875</v>
      </c>
      <c r="Y160" s="36">
        <v>16.0</v>
      </c>
      <c r="Z160" s="746" t="s">
        <v>387</v>
      </c>
      <c r="AA160" s="745">
        <v>73.76041666666667</v>
      </c>
      <c r="AB160" s="36">
        <v>16.0</v>
      </c>
      <c r="AC160" s="746" t="s">
        <v>87</v>
      </c>
      <c r="AD160" s="745">
        <v>242.11267605633802</v>
      </c>
      <c r="AE160" s="36">
        <v>16.0</v>
      </c>
      <c r="AF160" s="746" t="s">
        <v>141</v>
      </c>
      <c r="AG160" s="745">
        <v>23.92156862745098</v>
      </c>
      <c r="AH160" s="36">
        <v>16.0</v>
      </c>
      <c r="AI160" s="746" t="s">
        <v>87</v>
      </c>
      <c r="AJ160" s="745">
        <v>81.69014084507042</v>
      </c>
      <c r="AK160" s="36">
        <v>16.0</v>
      </c>
      <c r="AL160" s="746" t="s">
        <v>110</v>
      </c>
      <c r="AM160" s="745">
        <v>82.36111111111111</v>
      </c>
      <c r="AN160" s="36">
        <v>16.0</v>
      </c>
      <c r="AO160" s="746" t="s">
        <v>87</v>
      </c>
      <c r="AP160" s="745">
        <v>39.71830985915493</v>
      </c>
      <c r="AQ160" s="36">
        <v>16.0</v>
      </c>
      <c r="AR160" s="746" t="s">
        <v>110</v>
      </c>
      <c r="AS160" s="745">
        <v>11.25</v>
      </c>
      <c r="AT160" s="36">
        <v>16.0</v>
      </c>
      <c r="AU160" s="746" t="s">
        <v>87</v>
      </c>
      <c r="AV160" s="745">
        <v>2.183098591549296</v>
      </c>
      <c r="AW160" s="36">
        <v>16.0</v>
      </c>
      <c r="AX160" s="746" t="s">
        <v>110</v>
      </c>
      <c r="AY160" s="745">
        <v>6.472222222222222</v>
      </c>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c r="CM160" s="9"/>
      <c r="CN160" s="9"/>
      <c r="CO160" s="9"/>
      <c r="CP160" s="9"/>
      <c r="CQ160" s="9"/>
      <c r="CR160" s="9"/>
      <c r="CS160" s="9"/>
      <c r="CT160" s="9"/>
      <c r="CU160" s="9"/>
      <c r="CV160" s="9"/>
      <c r="CW160" s="9"/>
      <c r="CX160" s="9"/>
      <c r="CY160" s="9"/>
      <c r="CZ160" s="9"/>
      <c r="DA160" s="9"/>
      <c r="DB160" s="9"/>
      <c r="DC160" s="9"/>
      <c r="DD160" s="9"/>
      <c r="DE160" s="9"/>
      <c r="DF160" s="9"/>
      <c r="DG160" s="9"/>
      <c r="DH160" s="9"/>
      <c r="DI160" s="9"/>
      <c r="DJ160" s="9"/>
      <c r="DK160" s="9"/>
      <c r="DL160" s="9"/>
      <c r="DM160" s="9"/>
      <c r="DN160" s="9"/>
      <c r="DO160" s="9"/>
      <c r="DP160" s="9"/>
      <c r="DQ160" s="9"/>
      <c r="DR160" s="9"/>
      <c r="DS160" s="9"/>
      <c r="DT160" s="9"/>
      <c r="DU160" s="9"/>
      <c r="DV160" s="9"/>
      <c r="DW160" s="9"/>
      <c r="DX160" s="9"/>
      <c r="DY160" s="9"/>
      <c r="DZ160" s="9"/>
      <c r="EA160" s="9"/>
      <c r="EB160" s="9"/>
      <c r="EC160" s="9"/>
    </row>
    <row r="161">
      <c r="A161" s="668" t="s">
        <v>110</v>
      </c>
      <c r="B161" s="743">
        <f t="shared" ref="B161:E161" si="223">SUMPRODUCT(B$138:B$143,TRANSPOSE($B25:$G25))/$H25</f>
        <v>2.236111111</v>
      </c>
      <c r="C161" s="743">
        <f t="shared" si="223"/>
        <v>2.638888889</v>
      </c>
      <c r="D161" s="743">
        <f t="shared" si="223"/>
        <v>2.638888889</v>
      </c>
      <c r="E161" s="743">
        <f t="shared" si="223"/>
        <v>75.63888889</v>
      </c>
      <c r="F161" s="743"/>
      <c r="G161" s="743">
        <f t="shared" ref="G161:N161" si="224">SUMPRODUCT(G$138:G$143,TRANSPOSE($B25:$G25))/$H25</f>
        <v>242.5</v>
      </c>
      <c r="H161" s="743">
        <f t="shared" si="224"/>
        <v>24.44444444</v>
      </c>
      <c r="I161" s="743">
        <f t="shared" si="224"/>
        <v>82.36111111</v>
      </c>
      <c r="J161" s="743">
        <f t="shared" si="224"/>
        <v>82.36111111</v>
      </c>
      <c r="K161" s="743">
        <f t="shared" si="224"/>
        <v>40</v>
      </c>
      <c r="L161" s="743">
        <f t="shared" si="224"/>
        <v>11.25</v>
      </c>
      <c r="M161" s="743">
        <f t="shared" si="224"/>
        <v>2.25</v>
      </c>
      <c r="N161" s="743">
        <f t="shared" si="224"/>
        <v>6.472222222</v>
      </c>
      <c r="O161" s="9"/>
      <c r="P161" s="36">
        <v>17.0</v>
      </c>
      <c r="Q161" s="744" t="s">
        <v>387</v>
      </c>
      <c r="R161" s="745">
        <v>2.1666666666666665</v>
      </c>
      <c r="S161" s="36">
        <v>17.0</v>
      </c>
      <c r="T161" s="746" t="s">
        <v>387</v>
      </c>
      <c r="U161" s="745">
        <v>2.4375</v>
      </c>
      <c r="V161" s="36">
        <v>17.0</v>
      </c>
      <c r="W161" s="746" t="s">
        <v>387</v>
      </c>
      <c r="X161" s="745">
        <v>2.4375</v>
      </c>
      <c r="Y161" s="36">
        <v>17.0</v>
      </c>
      <c r="Z161" s="746" t="s">
        <v>87</v>
      </c>
      <c r="AA161" s="745">
        <v>73.69859154929577</v>
      </c>
      <c r="AB161" s="36">
        <v>17.0</v>
      </c>
      <c r="AC161" s="746" t="s">
        <v>387</v>
      </c>
      <c r="AD161" s="745">
        <v>241.66666666666666</v>
      </c>
      <c r="AE161" s="36">
        <v>17.0</v>
      </c>
      <c r="AF161" s="746" t="s">
        <v>3650</v>
      </c>
      <c r="AG161" s="745">
        <v>20.425925925925927</v>
      </c>
      <c r="AH161" s="36">
        <v>17.0</v>
      </c>
      <c r="AI161" s="746" t="s">
        <v>387</v>
      </c>
      <c r="AJ161" s="745">
        <v>81.66666666666667</v>
      </c>
      <c r="AK161" s="36">
        <v>17.0</v>
      </c>
      <c r="AL161" s="746" t="s">
        <v>387</v>
      </c>
      <c r="AM161" s="745">
        <v>81.66666666666667</v>
      </c>
      <c r="AN161" s="36">
        <v>17.0</v>
      </c>
      <c r="AO161" s="746" t="s">
        <v>387</v>
      </c>
      <c r="AP161" s="745">
        <v>37.083333333333336</v>
      </c>
      <c r="AQ161" s="36">
        <v>17.0</v>
      </c>
      <c r="AR161" s="746" t="s">
        <v>387</v>
      </c>
      <c r="AS161" s="745">
        <v>10.833333333333334</v>
      </c>
      <c r="AT161" s="36">
        <v>17.0</v>
      </c>
      <c r="AU161" s="746" t="s">
        <v>387</v>
      </c>
      <c r="AV161" s="745">
        <v>2.1666666666666665</v>
      </c>
      <c r="AW161" s="36">
        <v>17.0</v>
      </c>
      <c r="AX161" s="746" t="s">
        <v>387</v>
      </c>
      <c r="AY161" s="745">
        <v>6.333333333333333</v>
      </c>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c r="CK161" s="9"/>
      <c r="CL161" s="9"/>
      <c r="CM161" s="9"/>
      <c r="CN161" s="9"/>
      <c r="CO161" s="9"/>
      <c r="CP161" s="9"/>
      <c r="CQ161" s="9"/>
      <c r="CR161" s="9"/>
      <c r="CS161" s="9"/>
      <c r="CT161" s="9"/>
      <c r="CU161" s="9"/>
      <c r="CV161" s="9"/>
      <c r="CW161" s="9"/>
      <c r="CX161" s="9"/>
      <c r="CY161" s="9"/>
      <c r="CZ161" s="9"/>
      <c r="DA161" s="9"/>
      <c r="DB161" s="9"/>
      <c r="DC161" s="9"/>
      <c r="DD161" s="9"/>
      <c r="DE161" s="9"/>
      <c r="DF161" s="9"/>
      <c r="DG161" s="9"/>
      <c r="DH161" s="9"/>
      <c r="DI161" s="9"/>
      <c r="DJ161" s="9"/>
      <c r="DK161" s="9"/>
      <c r="DL161" s="9"/>
      <c r="DM161" s="9"/>
      <c r="DN161" s="9"/>
      <c r="DO161" s="9"/>
      <c r="DP161" s="9"/>
      <c r="DQ161" s="9"/>
      <c r="DR161" s="9"/>
      <c r="DS161" s="9"/>
      <c r="DT161" s="9"/>
      <c r="DU161" s="9"/>
      <c r="DV161" s="9"/>
      <c r="DW161" s="9"/>
      <c r="DX161" s="9"/>
      <c r="DY161" s="9"/>
      <c r="DZ161" s="9"/>
      <c r="EA161" s="9"/>
      <c r="EB161" s="9"/>
      <c r="EC161" s="9"/>
    </row>
    <row r="162">
      <c r="A162" s="668" t="s">
        <v>129</v>
      </c>
      <c r="B162" s="743">
        <f t="shared" ref="B162:E162" si="225">SUMPRODUCT(B$138:B$143,TRANSPOSE($B27:$G27))/$H27</f>
        <v>0.7714285714</v>
      </c>
      <c r="C162" s="743">
        <f t="shared" si="225"/>
        <v>0.7714285714</v>
      </c>
      <c r="D162" s="743">
        <f t="shared" si="225"/>
        <v>0.4285714286</v>
      </c>
      <c r="E162" s="743">
        <f t="shared" si="225"/>
        <v>38.57142857</v>
      </c>
      <c r="F162" s="743"/>
      <c r="G162" s="743">
        <f t="shared" ref="G162:N162" si="226">SUMPRODUCT(G$138:G$143,TRANSPOSE($B27:$G27))/$H27</f>
        <v>225.8571429</v>
      </c>
      <c r="H162" s="743">
        <f t="shared" si="226"/>
        <v>4.2</v>
      </c>
      <c r="I162" s="743">
        <f t="shared" si="226"/>
        <v>65.42857143</v>
      </c>
      <c r="J162" s="743">
        <f t="shared" si="226"/>
        <v>68.85714286</v>
      </c>
      <c r="K162" s="743">
        <f t="shared" si="226"/>
        <v>16.57142857</v>
      </c>
      <c r="L162" s="743">
        <f t="shared" si="226"/>
        <v>4.428571429</v>
      </c>
      <c r="M162" s="743">
        <f t="shared" si="226"/>
        <v>0.5428571429</v>
      </c>
      <c r="N162" s="743">
        <f t="shared" si="226"/>
        <v>3.657142857</v>
      </c>
      <c r="O162" s="9"/>
      <c r="P162" s="36">
        <v>18.0</v>
      </c>
      <c r="Q162" s="744" t="s">
        <v>339</v>
      </c>
      <c r="R162" s="745">
        <v>2.1607142857142856</v>
      </c>
      <c r="S162" s="36">
        <v>18.0</v>
      </c>
      <c r="T162" s="746" t="s">
        <v>339</v>
      </c>
      <c r="U162" s="745">
        <v>2.4285714285714284</v>
      </c>
      <c r="V162" s="36">
        <v>18.0</v>
      </c>
      <c r="W162" s="746" t="s">
        <v>339</v>
      </c>
      <c r="X162" s="745">
        <v>2.4285714285714284</v>
      </c>
      <c r="Y162" s="36">
        <v>18.0</v>
      </c>
      <c r="Z162" s="746" t="s">
        <v>339</v>
      </c>
      <c r="AA162" s="745">
        <v>73.625</v>
      </c>
      <c r="AB162" s="36">
        <v>18.0</v>
      </c>
      <c r="AC162" s="746" t="s">
        <v>339</v>
      </c>
      <c r="AD162" s="745">
        <v>241.60714285714286</v>
      </c>
      <c r="AE162" s="36">
        <v>18.0</v>
      </c>
      <c r="AF162" s="746" t="s">
        <v>387</v>
      </c>
      <c r="AG162" s="745">
        <v>20.3125</v>
      </c>
      <c r="AH162" s="36">
        <v>18.0</v>
      </c>
      <c r="AI162" s="746" t="s">
        <v>339</v>
      </c>
      <c r="AJ162" s="745">
        <v>81.60714285714286</v>
      </c>
      <c r="AK162" s="36">
        <v>18.0</v>
      </c>
      <c r="AL162" s="746" t="s">
        <v>339</v>
      </c>
      <c r="AM162" s="745">
        <v>81.60714285714286</v>
      </c>
      <c r="AN162" s="36">
        <v>18.0</v>
      </c>
      <c r="AO162" s="746" t="s">
        <v>339</v>
      </c>
      <c r="AP162" s="745">
        <v>36.964285714285715</v>
      </c>
      <c r="AQ162" s="36">
        <v>18.0</v>
      </c>
      <c r="AR162" s="746" t="s">
        <v>339</v>
      </c>
      <c r="AS162" s="745">
        <v>10.803571428571429</v>
      </c>
      <c r="AT162" s="36">
        <v>18.0</v>
      </c>
      <c r="AU162" s="746" t="s">
        <v>339</v>
      </c>
      <c r="AV162" s="745">
        <v>2.1607142857142856</v>
      </c>
      <c r="AW162" s="36">
        <v>18.0</v>
      </c>
      <c r="AX162" s="746" t="s">
        <v>339</v>
      </c>
      <c r="AY162" s="745">
        <v>6.321428571428571</v>
      </c>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c r="CP162" s="9"/>
      <c r="CQ162" s="9"/>
      <c r="CR162" s="9"/>
      <c r="CS162" s="9"/>
      <c r="CT162" s="9"/>
      <c r="CU162" s="9"/>
      <c r="CV162" s="9"/>
      <c r="CW162" s="9"/>
      <c r="CX162" s="9"/>
      <c r="CY162" s="9"/>
      <c r="CZ162" s="9"/>
      <c r="DA162" s="9"/>
      <c r="DB162" s="9"/>
      <c r="DC162" s="9"/>
      <c r="DD162" s="9"/>
      <c r="DE162" s="9"/>
      <c r="DF162" s="9"/>
      <c r="DG162" s="9"/>
      <c r="DH162" s="9"/>
      <c r="DI162" s="9"/>
      <c r="DJ162" s="9"/>
      <c r="DK162" s="9"/>
      <c r="DL162" s="9"/>
      <c r="DM162" s="9"/>
      <c r="DN162" s="9"/>
      <c r="DO162" s="9"/>
      <c r="DP162" s="9"/>
      <c r="DQ162" s="9"/>
      <c r="DR162" s="9"/>
      <c r="DS162" s="9"/>
      <c r="DT162" s="9"/>
      <c r="DU162" s="9"/>
      <c r="DV162" s="9"/>
      <c r="DW162" s="9"/>
      <c r="DX162" s="9"/>
      <c r="DY162" s="9"/>
      <c r="DZ162" s="9"/>
      <c r="EA162" s="9"/>
      <c r="EB162" s="9"/>
      <c r="EC162" s="9"/>
    </row>
    <row r="163">
      <c r="A163" s="685" t="s">
        <v>131</v>
      </c>
      <c r="B163" s="743">
        <f t="shared" ref="B163:E163" si="227">SUMPRODUCT(B$138:B$143,TRANSPOSE($B29:$G29))/$H29</f>
        <v>1.41025641</v>
      </c>
      <c r="C163" s="743">
        <f t="shared" si="227"/>
        <v>1.538461538</v>
      </c>
      <c r="D163" s="743">
        <f t="shared" si="227"/>
        <v>1.538461538</v>
      </c>
      <c r="E163" s="743">
        <f t="shared" si="227"/>
        <v>58.64871795</v>
      </c>
      <c r="F163" s="743"/>
      <c r="G163" s="743">
        <f t="shared" ref="G163:N163" si="228">SUMPRODUCT(G$138:G$143,TRANSPOSE($B29:$G29))/$H29</f>
        <v>233.5897436</v>
      </c>
      <c r="H163" s="743">
        <f t="shared" si="228"/>
        <v>11.53846154</v>
      </c>
      <c r="I163" s="743">
        <f t="shared" si="228"/>
        <v>74.1025641</v>
      </c>
      <c r="J163" s="743">
        <f t="shared" si="228"/>
        <v>74.1025641</v>
      </c>
      <c r="K163" s="743">
        <f t="shared" si="228"/>
        <v>26.66666667</v>
      </c>
      <c r="L163" s="743">
        <f t="shared" si="228"/>
        <v>7.051282051</v>
      </c>
      <c r="M163" s="743">
        <f t="shared" si="228"/>
        <v>1.41025641</v>
      </c>
      <c r="N163" s="743">
        <f t="shared" si="228"/>
        <v>4.820512821</v>
      </c>
      <c r="O163" s="9"/>
      <c r="P163" s="36">
        <v>19.0</v>
      </c>
      <c r="Q163" s="744" t="s">
        <v>3650</v>
      </c>
      <c r="R163" s="745">
        <v>2.1296296296296298</v>
      </c>
      <c r="S163" s="36">
        <v>19.0</v>
      </c>
      <c r="T163" s="746" t="s">
        <v>3650</v>
      </c>
      <c r="U163" s="745">
        <v>2.4074074074074074</v>
      </c>
      <c r="V163" s="36">
        <v>19.0</v>
      </c>
      <c r="W163" s="746" t="s">
        <v>3650</v>
      </c>
      <c r="X163" s="745">
        <v>2.3518518518518516</v>
      </c>
      <c r="Y163" s="36">
        <v>19.0</v>
      </c>
      <c r="Z163" s="746" t="s">
        <v>3650</v>
      </c>
      <c r="AA163" s="745">
        <v>71.97037037037038</v>
      </c>
      <c r="AB163" s="36">
        <v>19.0</v>
      </c>
      <c r="AC163" s="746" t="s">
        <v>3650</v>
      </c>
      <c r="AD163" s="745">
        <v>241.11111111111111</v>
      </c>
      <c r="AE163" s="36">
        <v>19.0</v>
      </c>
      <c r="AF163" s="746" t="s">
        <v>339</v>
      </c>
      <c r="AG163" s="745">
        <v>20.178571428571427</v>
      </c>
      <c r="AH163" s="36">
        <v>19.0</v>
      </c>
      <c r="AI163" s="746" t="s">
        <v>3650</v>
      </c>
      <c r="AJ163" s="745">
        <v>80.92592592592592</v>
      </c>
      <c r="AK163" s="36">
        <v>19.0</v>
      </c>
      <c r="AL163" s="746" t="s">
        <v>3650</v>
      </c>
      <c r="AM163" s="745">
        <v>81.48148148148148</v>
      </c>
      <c r="AN163" s="36">
        <v>19.0</v>
      </c>
      <c r="AO163" s="746" t="s">
        <v>3650</v>
      </c>
      <c r="AP163" s="745">
        <v>36.666666666666664</v>
      </c>
      <c r="AQ163" s="36">
        <v>19.0</v>
      </c>
      <c r="AR163" s="746" t="s">
        <v>3650</v>
      </c>
      <c r="AS163" s="745">
        <v>10.74074074074074</v>
      </c>
      <c r="AT163" s="36">
        <v>19.0</v>
      </c>
      <c r="AU163" s="746" t="s">
        <v>3650</v>
      </c>
      <c r="AV163" s="745">
        <v>2.0925925925925926</v>
      </c>
      <c r="AW163" s="36">
        <v>19.0</v>
      </c>
      <c r="AX163" s="746" t="s">
        <v>3650</v>
      </c>
      <c r="AY163" s="745">
        <v>6.277777777777778</v>
      </c>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c r="CP163" s="9"/>
      <c r="CQ163" s="9"/>
      <c r="CR163" s="9"/>
      <c r="CS163" s="9"/>
      <c r="CT163" s="9"/>
      <c r="CU163" s="9"/>
      <c r="CV163" s="9"/>
      <c r="CW163" s="9"/>
      <c r="CX163" s="9"/>
      <c r="CY163" s="9"/>
      <c r="CZ163" s="9"/>
      <c r="DA163" s="9"/>
      <c r="DB163" s="9"/>
      <c r="DC163" s="9"/>
      <c r="DD163" s="9"/>
      <c r="DE163" s="9"/>
      <c r="DF163" s="9"/>
      <c r="DG163" s="9"/>
      <c r="DH163" s="9"/>
      <c r="DI163" s="9"/>
      <c r="DJ163" s="9"/>
      <c r="DK163" s="9"/>
      <c r="DL163" s="9"/>
      <c r="DM163" s="9"/>
      <c r="DN163" s="9"/>
      <c r="DO163" s="9"/>
      <c r="DP163" s="9"/>
      <c r="DQ163" s="9"/>
      <c r="DR163" s="9"/>
      <c r="DS163" s="9"/>
      <c r="DT163" s="9"/>
      <c r="DU163" s="9"/>
      <c r="DV163" s="9"/>
      <c r="DW163" s="9"/>
      <c r="DX163" s="9"/>
      <c r="DY163" s="9"/>
      <c r="DZ163" s="9"/>
      <c r="EA163" s="9"/>
      <c r="EB163" s="9"/>
      <c r="EC163" s="9"/>
    </row>
    <row r="164">
      <c r="A164" s="694" t="s">
        <v>3638</v>
      </c>
      <c r="B164" s="743">
        <f t="shared" ref="B164:E164" si="229">SUMPRODUCT(B$138:B$143,TRANSPOSE($B30:$G30))/$H30</f>
        <v>1.851851852</v>
      </c>
      <c r="C164" s="743">
        <f t="shared" si="229"/>
        <v>1.944444444</v>
      </c>
      <c r="D164" s="743">
        <f t="shared" si="229"/>
        <v>1.944444444</v>
      </c>
      <c r="E164" s="743">
        <f t="shared" si="229"/>
        <v>66.41296296</v>
      </c>
      <c r="F164" s="743"/>
      <c r="G164" s="743">
        <f t="shared" ref="G164:N164" si="230">SUMPRODUCT(G$138:G$143,TRANSPOSE($B30:$G30))/$H30</f>
        <v>238.2407407</v>
      </c>
      <c r="H164" s="743">
        <f t="shared" si="230"/>
        <v>12.5</v>
      </c>
      <c r="I164" s="743">
        <f t="shared" si="230"/>
        <v>78.51851852</v>
      </c>
      <c r="J164" s="743">
        <f t="shared" si="230"/>
        <v>78.51851852</v>
      </c>
      <c r="K164" s="743">
        <f t="shared" si="230"/>
        <v>30.37037037</v>
      </c>
      <c r="L164" s="743">
        <f t="shared" si="230"/>
        <v>9.259259259</v>
      </c>
      <c r="M164" s="743">
        <f t="shared" si="230"/>
        <v>1.851851852</v>
      </c>
      <c r="N164" s="743">
        <f t="shared" si="230"/>
        <v>5.703703704</v>
      </c>
      <c r="O164" s="9"/>
      <c r="P164" s="36">
        <v>20.0</v>
      </c>
      <c r="Q164" s="744" t="s">
        <v>78</v>
      </c>
      <c r="R164" s="745">
        <v>2.0392156862745097</v>
      </c>
      <c r="S164" s="36">
        <v>20.0</v>
      </c>
      <c r="T164" s="746" t="s">
        <v>78</v>
      </c>
      <c r="U164" s="745">
        <v>2.3137254901960786</v>
      </c>
      <c r="V164" s="36">
        <v>20.0</v>
      </c>
      <c r="W164" s="746" t="s">
        <v>78</v>
      </c>
      <c r="X164" s="745">
        <v>2.2549019607843137</v>
      </c>
      <c r="Y164" s="36">
        <v>20.0</v>
      </c>
      <c r="Z164" s="746" t="s">
        <v>414</v>
      </c>
      <c r="AA164" s="745">
        <v>70.75999999999999</v>
      </c>
      <c r="AB164" s="36">
        <v>20.0</v>
      </c>
      <c r="AC164" s="746" t="s">
        <v>414</v>
      </c>
      <c r="AD164" s="745">
        <v>240.125</v>
      </c>
      <c r="AE164" s="36">
        <v>20.0</v>
      </c>
      <c r="AF164" s="746" t="s">
        <v>78</v>
      </c>
      <c r="AG164" s="745">
        <v>19.862745098039216</v>
      </c>
      <c r="AH164" s="36">
        <v>20.0</v>
      </c>
      <c r="AI164" s="746" t="s">
        <v>414</v>
      </c>
      <c r="AJ164" s="745">
        <v>80.25</v>
      </c>
      <c r="AK164" s="36">
        <v>20.0</v>
      </c>
      <c r="AL164" s="746" t="s">
        <v>78</v>
      </c>
      <c r="AM164" s="745">
        <v>80.58823529411765</v>
      </c>
      <c r="AN164" s="36">
        <v>20.0</v>
      </c>
      <c r="AO164" s="746" t="s">
        <v>78</v>
      </c>
      <c r="AP164" s="745">
        <v>35.68627450980392</v>
      </c>
      <c r="AQ164" s="36">
        <v>20.0</v>
      </c>
      <c r="AR164" s="746" t="s">
        <v>78</v>
      </c>
      <c r="AS164" s="745">
        <v>10.294117647058824</v>
      </c>
      <c r="AT164" s="36">
        <v>20.0</v>
      </c>
      <c r="AU164" s="746" t="s">
        <v>414</v>
      </c>
      <c r="AV164" s="745">
        <v>2.025</v>
      </c>
      <c r="AW164" s="36">
        <v>20.0</v>
      </c>
      <c r="AX164" s="746" t="s">
        <v>78</v>
      </c>
      <c r="AY164" s="745">
        <v>6.098039215686274</v>
      </c>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c r="CN164" s="9"/>
      <c r="CO164" s="9"/>
      <c r="CP164" s="9"/>
      <c r="CQ164" s="9"/>
      <c r="CR164" s="9"/>
      <c r="CS164" s="9"/>
      <c r="CT164" s="9"/>
      <c r="CU164" s="9"/>
      <c r="CV164" s="9"/>
      <c r="CW164" s="9"/>
      <c r="CX164" s="9"/>
      <c r="CY164" s="9"/>
      <c r="CZ164" s="9"/>
      <c r="DA164" s="9"/>
      <c r="DB164" s="9"/>
      <c r="DC164" s="9"/>
      <c r="DD164" s="9"/>
      <c r="DE164" s="9"/>
      <c r="DF164" s="9"/>
      <c r="DG164" s="9"/>
      <c r="DH164" s="9"/>
      <c r="DI164" s="9"/>
      <c r="DJ164" s="9"/>
      <c r="DK164" s="9"/>
      <c r="DL164" s="9"/>
      <c r="DM164" s="9"/>
      <c r="DN164" s="9"/>
      <c r="DO164" s="9"/>
      <c r="DP164" s="9"/>
      <c r="DQ164" s="9"/>
      <c r="DR164" s="9"/>
      <c r="DS164" s="9"/>
      <c r="DT164" s="9"/>
      <c r="DU164" s="9"/>
      <c r="DV164" s="9"/>
      <c r="DW164" s="9"/>
      <c r="DX164" s="9"/>
      <c r="DY164" s="9"/>
      <c r="DZ164" s="9"/>
      <c r="EA164" s="9"/>
      <c r="EB164" s="9"/>
      <c r="EC164" s="9"/>
    </row>
    <row r="165">
      <c r="A165" s="668" t="s">
        <v>141</v>
      </c>
      <c r="B165" s="743">
        <f t="shared" ref="B165:E165" si="231">SUMPRODUCT(B$138:B$143,TRANSPOSE($B31:$G31))/$H31</f>
        <v>2.31372549</v>
      </c>
      <c r="C165" s="743">
        <f t="shared" si="231"/>
        <v>2.666666667</v>
      </c>
      <c r="D165" s="743">
        <f t="shared" si="231"/>
        <v>2.666666667</v>
      </c>
      <c r="E165" s="743">
        <f t="shared" si="231"/>
        <v>77.18235294</v>
      </c>
      <c r="F165" s="743"/>
      <c r="G165" s="743">
        <f t="shared" ref="G165:N165" si="232">SUMPRODUCT(G$138:G$143,TRANSPOSE($B31:$G31))/$H31</f>
        <v>243.1372549</v>
      </c>
      <c r="H165" s="743">
        <f t="shared" si="232"/>
        <v>23.92156863</v>
      </c>
      <c r="I165" s="743">
        <f t="shared" si="232"/>
        <v>83.1372549</v>
      </c>
      <c r="J165" s="743">
        <f t="shared" si="232"/>
        <v>83.1372549</v>
      </c>
      <c r="K165" s="743">
        <f t="shared" si="232"/>
        <v>40.19607843</v>
      </c>
      <c r="L165" s="743">
        <f t="shared" si="232"/>
        <v>11.56862745</v>
      </c>
      <c r="M165" s="743">
        <f t="shared" si="232"/>
        <v>2.31372549</v>
      </c>
      <c r="N165" s="743">
        <f t="shared" si="232"/>
        <v>6.62745098</v>
      </c>
      <c r="O165" s="9"/>
      <c r="P165" s="36">
        <v>21.0</v>
      </c>
      <c r="Q165" s="744" t="s">
        <v>414</v>
      </c>
      <c r="R165" s="745">
        <v>2.025</v>
      </c>
      <c r="S165" s="36">
        <v>21.0</v>
      </c>
      <c r="T165" s="746" t="s">
        <v>414</v>
      </c>
      <c r="U165" s="745">
        <v>2.25</v>
      </c>
      <c r="V165" s="36">
        <v>21.0</v>
      </c>
      <c r="W165" s="746" t="s">
        <v>414</v>
      </c>
      <c r="X165" s="745">
        <v>2.25</v>
      </c>
      <c r="Y165" s="36">
        <v>21.0</v>
      </c>
      <c r="Z165" s="746" t="s">
        <v>78</v>
      </c>
      <c r="AA165" s="745">
        <v>70.21764705882353</v>
      </c>
      <c r="AB165" s="36">
        <v>21.0</v>
      </c>
      <c r="AC165" s="746" t="s">
        <v>78</v>
      </c>
      <c r="AD165" s="745">
        <v>240.09803921568627</v>
      </c>
      <c r="AE165" s="36">
        <v>21.0</v>
      </c>
      <c r="AF165" s="746" t="s">
        <v>414</v>
      </c>
      <c r="AG165" s="745">
        <v>18.0</v>
      </c>
      <c r="AH165" s="36">
        <v>21.0</v>
      </c>
      <c r="AI165" s="746" t="s">
        <v>16</v>
      </c>
      <c r="AJ165" s="745">
        <v>80.0</v>
      </c>
      <c r="AK165" s="36">
        <v>21.0</v>
      </c>
      <c r="AL165" s="746" t="s">
        <v>414</v>
      </c>
      <c r="AM165" s="745">
        <v>80.25</v>
      </c>
      <c r="AN165" s="36">
        <v>21.0</v>
      </c>
      <c r="AO165" s="746" t="s">
        <v>414</v>
      </c>
      <c r="AP165" s="745">
        <v>34.75</v>
      </c>
      <c r="AQ165" s="36">
        <v>21.0</v>
      </c>
      <c r="AR165" s="746" t="s">
        <v>414</v>
      </c>
      <c r="AS165" s="745">
        <v>10.125</v>
      </c>
      <c r="AT165" s="36">
        <v>21.0</v>
      </c>
      <c r="AU165" s="746" t="s">
        <v>16</v>
      </c>
      <c r="AV165" s="745">
        <v>2.0</v>
      </c>
      <c r="AW165" s="36">
        <v>21.0</v>
      </c>
      <c r="AX165" s="746" t="s">
        <v>414</v>
      </c>
      <c r="AY165" s="745">
        <v>6.05</v>
      </c>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c r="CP165" s="9"/>
      <c r="CQ165" s="9"/>
      <c r="CR165" s="9"/>
      <c r="CS165" s="9"/>
      <c r="CT165" s="9"/>
      <c r="CU165" s="9"/>
      <c r="CV165" s="9"/>
      <c r="CW165" s="9"/>
      <c r="CX165" s="9"/>
      <c r="CY165" s="9"/>
      <c r="CZ165" s="9"/>
      <c r="DA165" s="9"/>
      <c r="DB165" s="9"/>
      <c r="DC165" s="9"/>
      <c r="DD165" s="9"/>
      <c r="DE165" s="9"/>
      <c r="DF165" s="9"/>
      <c r="DG165" s="9"/>
      <c r="DH165" s="9"/>
      <c r="DI165" s="9"/>
      <c r="DJ165" s="9"/>
      <c r="DK165" s="9"/>
      <c r="DL165" s="9"/>
      <c r="DM165" s="9"/>
      <c r="DN165" s="9"/>
      <c r="DO165" s="9"/>
      <c r="DP165" s="9"/>
      <c r="DQ165" s="9"/>
      <c r="DR165" s="9"/>
      <c r="DS165" s="9"/>
      <c r="DT165" s="9"/>
      <c r="DU165" s="9"/>
      <c r="DV165" s="9"/>
      <c r="DW165" s="9"/>
      <c r="DX165" s="9"/>
      <c r="DY165" s="9"/>
      <c r="DZ165" s="9"/>
      <c r="EA165" s="9"/>
      <c r="EB165" s="9"/>
      <c r="EC165" s="9"/>
    </row>
    <row r="166">
      <c r="A166" s="685" t="s">
        <v>3640</v>
      </c>
      <c r="B166" s="743">
        <f t="shared" ref="B166:E166" si="233">SUMPRODUCT(B$138:B$143,TRANSPOSE($B32:$G32))/$H32</f>
        <v>1.21875</v>
      </c>
      <c r="C166" s="743">
        <f t="shared" si="233"/>
        <v>1.21875</v>
      </c>
      <c r="D166" s="743">
        <f t="shared" si="233"/>
        <v>1.21875</v>
      </c>
      <c r="E166" s="743">
        <f t="shared" si="233"/>
        <v>54.003125</v>
      </c>
      <c r="F166" s="743"/>
      <c r="G166" s="743">
        <f t="shared" ref="G166:N166" si="234">SUMPRODUCT(G$138:G$143,TRANSPOSE($B32:$G32))/$H32</f>
        <v>232.1875</v>
      </c>
      <c r="H166" s="743">
        <f t="shared" si="234"/>
        <v>6.09375</v>
      </c>
      <c r="I166" s="743">
        <f t="shared" si="234"/>
        <v>72.1875</v>
      </c>
      <c r="J166" s="743">
        <f t="shared" si="234"/>
        <v>72.1875</v>
      </c>
      <c r="K166" s="743">
        <f t="shared" si="234"/>
        <v>22.1875</v>
      </c>
      <c r="L166" s="743">
        <f t="shared" si="234"/>
        <v>6.09375</v>
      </c>
      <c r="M166" s="743">
        <f t="shared" si="234"/>
        <v>1.21875</v>
      </c>
      <c r="N166" s="743">
        <f t="shared" si="234"/>
        <v>4.4375</v>
      </c>
      <c r="O166" s="9"/>
      <c r="P166" s="36">
        <v>22.0</v>
      </c>
      <c r="Q166" s="744" t="s">
        <v>16</v>
      </c>
      <c r="R166" s="745">
        <v>2.0</v>
      </c>
      <c r="S166" s="36">
        <v>22.0</v>
      </c>
      <c r="T166" s="746" t="s">
        <v>16</v>
      </c>
      <c r="U166" s="745">
        <v>2.2</v>
      </c>
      <c r="V166" s="36">
        <v>22.0</v>
      </c>
      <c r="W166" s="746" t="s">
        <v>16</v>
      </c>
      <c r="X166" s="745">
        <v>2.2</v>
      </c>
      <c r="Y166" s="36">
        <v>22.0</v>
      </c>
      <c r="Z166" s="746" t="s">
        <v>16</v>
      </c>
      <c r="AA166" s="745">
        <v>70.08</v>
      </c>
      <c r="AB166" s="36">
        <v>22.0</v>
      </c>
      <c r="AC166" s="746" t="s">
        <v>16</v>
      </c>
      <c r="AD166" s="745">
        <v>240.0</v>
      </c>
      <c r="AE166" s="36">
        <v>22.0</v>
      </c>
      <c r="AF166" s="746" t="s">
        <v>16</v>
      </c>
      <c r="AG166" s="745">
        <v>17.0</v>
      </c>
      <c r="AH166" s="36">
        <v>22.0</v>
      </c>
      <c r="AI166" s="746" t="s">
        <v>78</v>
      </c>
      <c r="AJ166" s="745">
        <v>80.0</v>
      </c>
      <c r="AK166" s="36">
        <v>22.0</v>
      </c>
      <c r="AL166" s="746" t="s">
        <v>16</v>
      </c>
      <c r="AM166" s="745">
        <v>80.0</v>
      </c>
      <c r="AN166" s="36">
        <v>22.0</v>
      </c>
      <c r="AO166" s="746" t="s">
        <v>16</v>
      </c>
      <c r="AP166" s="745">
        <v>34.0</v>
      </c>
      <c r="AQ166" s="36">
        <v>22.0</v>
      </c>
      <c r="AR166" s="746" t="s">
        <v>16</v>
      </c>
      <c r="AS166" s="745">
        <v>10.0</v>
      </c>
      <c r="AT166" s="36">
        <v>22.0</v>
      </c>
      <c r="AU166" s="746" t="s">
        <v>78</v>
      </c>
      <c r="AV166" s="745">
        <v>2.0</v>
      </c>
      <c r="AW166" s="36">
        <v>22.0</v>
      </c>
      <c r="AX166" s="746" t="s">
        <v>16</v>
      </c>
      <c r="AY166" s="745">
        <v>6.0</v>
      </c>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c r="CP166" s="9"/>
      <c r="CQ166" s="9"/>
      <c r="CR166" s="9"/>
      <c r="CS166" s="9"/>
      <c r="CT166" s="9"/>
      <c r="CU166" s="9"/>
      <c r="CV166" s="9"/>
      <c r="CW166" s="9"/>
      <c r="CX166" s="9"/>
      <c r="CY166" s="9"/>
      <c r="CZ166" s="9"/>
      <c r="DA166" s="9"/>
      <c r="DB166" s="9"/>
      <c r="DC166" s="9"/>
      <c r="DD166" s="9"/>
      <c r="DE166" s="9"/>
      <c r="DF166" s="9"/>
      <c r="DG166" s="9"/>
      <c r="DH166" s="9"/>
      <c r="DI166" s="9"/>
      <c r="DJ166" s="9"/>
      <c r="DK166" s="9"/>
      <c r="DL166" s="9"/>
      <c r="DM166" s="9"/>
      <c r="DN166" s="9"/>
      <c r="DO166" s="9"/>
      <c r="DP166" s="9"/>
      <c r="DQ166" s="9"/>
      <c r="DR166" s="9"/>
      <c r="DS166" s="9"/>
      <c r="DT166" s="9"/>
      <c r="DU166" s="9"/>
      <c r="DV166" s="9"/>
      <c r="DW166" s="9"/>
      <c r="DX166" s="9"/>
      <c r="DY166" s="9"/>
      <c r="DZ166" s="9"/>
      <c r="EA166" s="9"/>
      <c r="EB166" s="9"/>
      <c r="EC166" s="9"/>
    </row>
    <row r="167">
      <c r="A167" s="668" t="s">
        <v>150</v>
      </c>
      <c r="B167" s="743">
        <f t="shared" ref="B167:E167" si="235">SUMPRODUCT(B$138:B$143,TRANSPOSE($B34:$G34))/$H34</f>
        <v>1.597014925</v>
      </c>
      <c r="C167" s="743">
        <f t="shared" si="235"/>
        <v>1.71641791</v>
      </c>
      <c r="D167" s="743">
        <f t="shared" si="235"/>
        <v>1.447761194</v>
      </c>
      <c r="E167" s="743">
        <f t="shared" si="235"/>
        <v>56.31044776</v>
      </c>
      <c r="F167" s="743"/>
      <c r="G167" s="743">
        <f t="shared" ref="G167:N167" si="236">SUMPRODUCT(G$138:G$143,TRANSPOSE($B34:$G34))/$H34</f>
        <v>235</v>
      </c>
      <c r="H167" s="743">
        <f t="shared" si="236"/>
        <v>12.43283582</v>
      </c>
      <c r="I167" s="743">
        <f t="shared" si="236"/>
        <v>74.17910448</v>
      </c>
      <c r="J167" s="743">
        <f t="shared" si="236"/>
        <v>76.86567164</v>
      </c>
      <c r="K167" s="743">
        <f t="shared" si="236"/>
        <v>27.46268657</v>
      </c>
      <c r="L167" s="743">
        <f t="shared" si="236"/>
        <v>8.432835821</v>
      </c>
      <c r="M167" s="743">
        <f t="shared" si="236"/>
        <v>1.417910448</v>
      </c>
      <c r="N167" s="743">
        <f t="shared" si="236"/>
        <v>5.28358209</v>
      </c>
      <c r="O167" s="9"/>
      <c r="P167" s="36">
        <v>23.0</v>
      </c>
      <c r="Q167" s="744" t="s">
        <v>262</v>
      </c>
      <c r="R167" s="745">
        <v>1.9743589743589745</v>
      </c>
      <c r="S167" s="36">
        <v>23.0</v>
      </c>
      <c r="T167" s="746" t="s">
        <v>262</v>
      </c>
      <c r="U167" s="745">
        <v>2.076923076923077</v>
      </c>
      <c r="V167" s="36">
        <v>23.0</v>
      </c>
      <c r="W167" s="746" t="s">
        <v>262</v>
      </c>
      <c r="X167" s="745">
        <v>2.076923076923077</v>
      </c>
      <c r="Y167" s="36">
        <v>23.0</v>
      </c>
      <c r="Z167" s="746" t="s">
        <v>262</v>
      </c>
      <c r="AA167" s="745">
        <v>68.74358974358974</v>
      </c>
      <c r="AB167" s="36">
        <v>23.0</v>
      </c>
      <c r="AC167" s="746" t="s">
        <v>262</v>
      </c>
      <c r="AD167" s="745">
        <v>239.74358974358975</v>
      </c>
      <c r="AE167" s="36">
        <v>23.0</v>
      </c>
      <c r="AF167" s="746" t="s">
        <v>262</v>
      </c>
      <c r="AG167" s="745">
        <v>13.461538461538462</v>
      </c>
      <c r="AH167" s="36">
        <v>23.0</v>
      </c>
      <c r="AI167" s="746" t="s">
        <v>262</v>
      </c>
      <c r="AJ167" s="745">
        <v>79.74358974358974</v>
      </c>
      <c r="AK167" s="36">
        <v>23.0</v>
      </c>
      <c r="AL167" s="746" t="s">
        <v>262</v>
      </c>
      <c r="AM167" s="745">
        <v>79.74358974358974</v>
      </c>
      <c r="AN167" s="36">
        <v>23.0</v>
      </c>
      <c r="AO167" s="746" t="s">
        <v>262</v>
      </c>
      <c r="AP167" s="745">
        <v>31.794871794871796</v>
      </c>
      <c r="AQ167" s="36">
        <v>23.0</v>
      </c>
      <c r="AR167" s="746" t="s">
        <v>262</v>
      </c>
      <c r="AS167" s="745">
        <v>9.871794871794872</v>
      </c>
      <c r="AT167" s="36">
        <v>23.0</v>
      </c>
      <c r="AU167" s="746" t="s">
        <v>262</v>
      </c>
      <c r="AV167" s="745">
        <v>1.9743589743589745</v>
      </c>
      <c r="AW167" s="36">
        <v>23.0</v>
      </c>
      <c r="AX167" s="746" t="s">
        <v>262</v>
      </c>
      <c r="AY167" s="745">
        <v>5.948717948717949</v>
      </c>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c r="CK167" s="9"/>
      <c r="CL167" s="9"/>
      <c r="CM167" s="9"/>
      <c r="CN167" s="9"/>
      <c r="CO167" s="9"/>
      <c r="CP167" s="9"/>
      <c r="CQ167" s="9"/>
      <c r="CR167" s="9"/>
      <c r="CS167" s="9"/>
      <c r="CT167" s="9"/>
      <c r="CU167" s="9"/>
      <c r="CV167" s="9"/>
      <c r="CW167" s="9"/>
      <c r="CX167" s="9"/>
      <c r="CY167" s="9"/>
      <c r="CZ167" s="9"/>
      <c r="DA167" s="9"/>
      <c r="DB167" s="9"/>
      <c r="DC167" s="9"/>
      <c r="DD167" s="9"/>
      <c r="DE167" s="9"/>
      <c r="DF167" s="9"/>
      <c r="DG167" s="9"/>
      <c r="DH167" s="9"/>
      <c r="DI167" s="9"/>
      <c r="DJ167" s="9"/>
      <c r="DK167" s="9"/>
      <c r="DL167" s="9"/>
      <c r="DM167" s="9"/>
      <c r="DN167" s="9"/>
      <c r="DO167" s="9"/>
      <c r="DP167" s="9"/>
      <c r="DQ167" s="9"/>
      <c r="DR167" s="9"/>
      <c r="DS167" s="9"/>
      <c r="DT167" s="9"/>
      <c r="DU167" s="9"/>
      <c r="DV167" s="9"/>
      <c r="DW167" s="9"/>
      <c r="DX167" s="9"/>
      <c r="DY167" s="9"/>
      <c r="DZ167" s="9"/>
      <c r="EA167" s="9"/>
      <c r="EB167" s="9"/>
      <c r="EC167" s="9"/>
    </row>
    <row r="168">
      <c r="A168" s="668" t="s">
        <v>165</v>
      </c>
      <c r="B168" s="743">
        <f t="shared" ref="B168:E168" si="237">SUMPRODUCT(B$138:B$143,TRANSPOSE($B36:$G36))/$H36</f>
        <v>1.04</v>
      </c>
      <c r="C168" s="743">
        <f t="shared" si="237"/>
        <v>1.08</v>
      </c>
      <c r="D168" s="743">
        <f t="shared" si="237"/>
        <v>1.08</v>
      </c>
      <c r="E168" s="743">
        <f t="shared" si="237"/>
        <v>51.088</v>
      </c>
      <c r="F168" s="743"/>
      <c r="G168" s="743">
        <f t="shared" ref="G168:N168" si="238">SUMPRODUCT(G$138:G$143,TRANSPOSE($B36:$G36))/$H36</f>
        <v>229.4</v>
      </c>
      <c r="H168" s="743">
        <f t="shared" si="238"/>
        <v>6.6</v>
      </c>
      <c r="I168" s="743">
        <f t="shared" si="238"/>
        <v>70.4</v>
      </c>
      <c r="J168" s="743">
        <f t="shared" si="238"/>
        <v>70.4</v>
      </c>
      <c r="K168" s="743">
        <f t="shared" si="238"/>
        <v>21.2</v>
      </c>
      <c r="L168" s="743">
        <f t="shared" si="238"/>
        <v>5.2</v>
      </c>
      <c r="M168" s="743">
        <f t="shared" si="238"/>
        <v>1.04</v>
      </c>
      <c r="N168" s="743">
        <f t="shared" si="238"/>
        <v>4.08</v>
      </c>
      <c r="O168" s="9"/>
      <c r="P168" s="36">
        <v>24.0</v>
      </c>
      <c r="Q168" s="744" t="s">
        <v>3648</v>
      </c>
      <c r="R168" s="745">
        <v>1.8717948717948718</v>
      </c>
      <c r="S168" s="36">
        <v>24.0</v>
      </c>
      <c r="T168" s="746" t="s">
        <v>3638</v>
      </c>
      <c r="U168" s="745">
        <v>1.9444444444444444</v>
      </c>
      <c r="V168" s="36">
        <v>24.0</v>
      </c>
      <c r="W168" s="746" t="s">
        <v>3638</v>
      </c>
      <c r="X168" s="745">
        <v>1.9444444444444444</v>
      </c>
      <c r="Y168" s="36">
        <v>24.0</v>
      </c>
      <c r="Z168" s="746" t="s">
        <v>3638</v>
      </c>
      <c r="AA168" s="745">
        <v>66.41296296296296</v>
      </c>
      <c r="AB168" s="36">
        <v>24.0</v>
      </c>
      <c r="AC168" s="746" t="s">
        <v>3648</v>
      </c>
      <c r="AD168" s="745">
        <v>238.71794871794873</v>
      </c>
      <c r="AE168" s="36">
        <v>24.0</v>
      </c>
      <c r="AF168" s="746" t="s">
        <v>362</v>
      </c>
      <c r="AG168" s="745">
        <v>12.65625</v>
      </c>
      <c r="AH168" s="36">
        <v>24.0</v>
      </c>
      <c r="AI168" s="746" t="s">
        <v>3648</v>
      </c>
      <c r="AJ168" s="745">
        <v>78.71794871794872</v>
      </c>
      <c r="AK168" s="36">
        <v>24.0</v>
      </c>
      <c r="AL168" s="746" t="s">
        <v>3648</v>
      </c>
      <c r="AM168" s="745">
        <v>78.71794871794872</v>
      </c>
      <c r="AN168" s="36">
        <v>24.0</v>
      </c>
      <c r="AO168" s="746" t="s">
        <v>3638</v>
      </c>
      <c r="AP168" s="745">
        <v>30.37037037037037</v>
      </c>
      <c r="AQ168" s="36">
        <v>24.0</v>
      </c>
      <c r="AR168" s="746" t="s">
        <v>3648</v>
      </c>
      <c r="AS168" s="745">
        <v>9.35897435897436</v>
      </c>
      <c r="AT168" s="36">
        <v>24.0</v>
      </c>
      <c r="AU168" s="746" t="s">
        <v>3648</v>
      </c>
      <c r="AV168" s="745">
        <v>1.8717948717948718</v>
      </c>
      <c r="AW168" s="36">
        <v>24.0</v>
      </c>
      <c r="AX168" s="746" t="s">
        <v>3648</v>
      </c>
      <c r="AY168" s="745">
        <v>5.743589743589744</v>
      </c>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c r="CO168" s="9"/>
      <c r="CP168" s="9"/>
      <c r="CQ168" s="9"/>
      <c r="CR168" s="9"/>
      <c r="CS168" s="9"/>
      <c r="CT168" s="9"/>
      <c r="CU168" s="9"/>
      <c r="CV168" s="9"/>
      <c r="CW168" s="9"/>
      <c r="CX168" s="9"/>
      <c r="CY168" s="9"/>
      <c r="CZ168" s="9"/>
      <c r="DA168" s="9"/>
      <c r="DB168" s="9"/>
      <c r="DC168" s="9"/>
      <c r="DD168" s="9"/>
      <c r="DE168" s="9"/>
      <c r="DF168" s="9"/>
      <c r="DG168" s="9"/>
      <c r="DH168" s="9"/>
      <c r="DI168" s="9"/>
      <c r="DJ168" s="9"/>
      <c r="DK168" s="9"/>
      <c r="DL168" s="9"/>
      <c r="DM168" s="9"/>
      <c r="DN168" s="9"/>
      <c r="DO168" s="9"/>
      <c r="DP168" s="9"/>
      <c r="DQ168" s="9"/>
      <c r="DR168" s="9"/>
      <c r="DS168" s="9"/>
      <c r="DT168" s="9"/>
      <c r="DU168" s="9"/>
      <c r="DV168" s="9"/>
      <c r="DW168" s="9"/>
      <c r="DX168" s="9"/>
      <c r="DY168" s="9"/>
      <c r="DZ168" s="9"/>
      <c r="EA168" s="9"/>
      <c r="EB168" s="9"/>
      <c r="EC168" s="9"/>
    </row>
    <row r="169">
      <c r="A169" s="668" t="s">
        <v>3641</v>
      </c>
      <c r="B169" s="743">
        <f t="shared" ref="B169:E169" si="239">SUMPRODUCT(B$138:B$143,TRANSPOSE($B37:$G37))/$H37</f>
        <v>1.6</v>
      </c>
      <c r="C169" s="743">
        <f t="shared" si="239"/>
        <v>1.64</v>
      </c>
      <c r="D169" s="743">
        <f t="shared" si="239"/>
        <v>1.64</v>
      </c>
      <c r="E169" s="743">
        <f t="shared" si="239"/>
        <v>61.336</v>
      </c>
      <c r="F169" s="743"/>
      <c r="G169" s="743">
        <f t="shared" ref="G169:N169" si="240">SUMPRODUCT(G$138:G$143,TRANSPOSE($B37:$G37))/$H37</f>
        <v>236</v>
      </c>
      <c r="H169" s="743">
        <f t="shared" si="240"/>
        <v>9.4</v>
      </c>
      <c r="I169" s="743">
        <f t="shared" si="240"/>
        <v>76</v>
      </c>
      <c r="J169" s="743">
        <f t="shared" si="240"/>
        <v>76</v>
      </c>
      <c r="K169" s="743">
        <f t="shared" si="240"/>
        <v>26.8</v>
      </c>
      <c r="L169" s="743">
        <f t="shared" si="240"/>
        <v>8</v>
      </c>
      <c r="M169" s="743">
        <f t="shared" si="240"/>
        <v>1.6</v>
      </c>
      <c r="N169" s="743">
        <f t="shared" si="240"/>
        <v>5.2</v>
      </c>
      <c r="O169" s="9"/>
      <c r="P169" s="36">
        <v>25.0</v>
      </c>
      <c r="Q169" s="744" t="s">
        <v>326</v>
      </c>
      <c r="R169" s="745">
        <v>1.86</v>
      </c>
      <c r="S169" s="36">
        <v>25.0</v>
      </c>
      <c r="T169" s="746" t="s">
        <v>3648</v>
      </c>
      <c r="U169" s="745">
        <v>1.9230769230769231</v>
      </c>
      <c r="V169" s="36">
        <v>25.0</v>
      </c>
      <c r="W169" s="746" t="s">
        <v>3648</v>
      </c>
      <c r="X169" s="745">
        <v>1.9230769230769231</v>
      </c>
      <c r="Y169" s="36">
        <v>25.0</v>
      </c>
      <c r="Z169" s="746" t="s">
        <v>3648</v>
      </c>
      <c r="AA169" s="745">
        <v>66.41025641025641</v>
      </c>
      <c r="AB169" s="36">
        <v>25.0</v>
      </c>
      <c r="AC169" s="746" t="s">
        <v>297</v>
      </c>
      <c r="AD169" s="745">
        <v>238.47826086956522</v>
      </c>
      <c r="AE169" s="36">
        <v>25.0</v>
      </c>
      <c r="AF169" s="746" t="s">
        <v>3638</v>
      </c>
      <c r="AG169" s="745">
        <v>12.5</v>
      </c>
      <c r="AH169" s="36">
        <v>25.0</v>
      </c>
      <c r="AI169" s="746" t="s">
        <v>326</v>
      </c>
      <c r="AJ169" s="745">
        <v>78.6</v>
      </c>
      <c r="AK169" s="36">
        <v>25.0</v>
      </c>
      <c r="AL169" s="746" t="s">
        <v>326</v>
      </c>
      <c r="AM169" s="745">
        <v>78.6</v>
      </c>
      <c r="AN169" s="36">
        <v>25.0</v>
      </c>
      <c r="AO169" s="746" t="s">
        <v>326</v>
      </c>
      <c r="AP169" s="745">
        <v>29.8</v>
      </c>
      <c r="AQ169" s="36">
        <v>25.0</v>
      </c>
      <c r="AR169" s="746" t="s">
        <v>326</v>
      </c>
      <c r="AS169" s="745">
        <v>9.3</v>
      </c>
      <c r="AT169" s="36">
        <v>25.0</v>
      </c>
      <c r="AU169" s="746" t="s">
        <v>326</v>
      </c>
      <c r="AV169" s="745">
        <v>1.86</v>
      </c>
      <c r="AW169" s="36">
        <v>25.0</v>
      </c>
      <c r="AX169" s="746" t="s">
        <v>326</v>
      </c>
      <c r="AY169" s="745">
        <v>5.72</v>
      </c>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c r="CQ169" s="9"/>
      <c r="CR169" s="9"/>
      <c r="CS169" s="9"/>
      <c r="CT169" s="9"/>
      <c r="CU169" s="9"/>
      <c r="CV169" s="9"/>
      <c r="CW169" s="9"/>
      <c r="CX169" s="9"/>
      <c r="CY169" s="9"/>
      <c r="CZ169" s="9"/>
      <c r="DA169" s="9"/>
      <c r="DB169" s="9"/>
      <c r="DC169" s="9"/>
      <c r="DD169" s="9"/>
      <c r="DE169" s="9"/>
      <c r="DF169" s="9"/>
      <c r="DG169" s="9"/>
      <c r="DH169" s="9"/>
      <c r="DI169" s="9"/>
      <c r="DJ169" s="9"/>
      <c r="DK169" s="9"/>
      <c r="DL169" s="9"/>
      <c r="DM169" s="9"/>
      <c r="DN169" s="9"/>
      <c r="DO169" s="9"/>
      <c r="DP169" s="9"/>
      <c r="DQ169" s="9"/>
      <c r="DR169" s="9"/>
      <c r="DS169" s="9"/>
      <c r="DT169" s="9"/>
      <c r="DU169" s="9"/>
      <c r="DV169" s="9"/>
      <c r="DW169" s="9"/>
      <c r="DX169" s="9"/>
      <c r="DY169" s="9"/>
      <c r="DZ169" s="9"/>
      <c r="EA169" s="9"/>
      <c r="EB169" s="9"/>
      <c r="EC169" s="9"/>
    </row>
    <row r="170">
      <c r="A170" s="695" t="s">
        <v>3642</v>
      </c>
      <c r="B170" s="743">
        <f t="shared" ref="B170:E170" si="241">SUMPRODUCT(B$138:B$143,TRANSPOSE($B38:$G38))/$H38</f>
        <v>0.8148148148</v>
      </c>
      <c r="C170" s="743">
        <f t="shared" si="241"/>
        <v>0.8148148148</v>
      </c>
      <c r="D170" s="743">
        <f t="shared" si="241"/>
        <v>0.7037037037</v>
      </c>
      <c r="E170" s="743">
        <f t="shared" si="241"/>
        <v>44.26296296</v>
      </c>
      <c r="F170" s="743"/>
      <c r="G170" s="743">
        <f t="shared" ref="G170:N170" si="242">SUMPRODUCT(G$138:G$143,TRANSPOSE($B38:$G38))/$H38</f>
        <v>226.8518519</v>
      </c>
      <c r="H170" s="743">
        <f t="shared" si="242"/>
        <v>4.185185185</v>
      </c>
      <c r="I170" s="743">
        <f t="shared" si="242"/>
        <v>67.40740741</v>
      </c>
      <c r="J170" s="743">
        <f t="shared" si="242"/>
        <v>68.51851852</v>
      </c>
      <c r="K170" s="743">
        <f t="shared" si="242"/>
        <v>17.77777778</v>
      </c>
      <c r="L170" s="743">
        <f t="shared" si="242"/>
        <v>4.259259259</v>
      </c>
      <c r="M170" s="743">
        <f t="shared" si="242"/>
        <v>0.7407407407</v>
      </c>
      <c r="N170" s="743">
        <f t="shared" si="242"/>
        <v>3.666666667</v>
      </c>
      <c r="O170" s="9"/>
      <c r="P170" s="36">
        <v>26.0</v>
      </c>
      <c r="Q170" s="744" t="s">
        <v>3638</v>
      </c>
      <c r="R170" s="745">
        <v>1.8518518518518519</v>
      </c>
      <c r="S170" s="36">
        <v>26.0</v>
      </c>
      <c r="T170" s="746" t="s">
        <v>326</v>
      </c>
      <c r="U170" s="745">
        <v>1.92</v>
      </c>
      <c r="V170" s="36">
        <v>26.0</v>
      </c>
      <c r="W170" s="746" t="s">
        <v>326</v>
      </c>
      <c r="X170" s="745">
        <v>1.92</v>
      </c>
      <c r="Y170" s="36">
        <v>26.0</v>
      </c>
      <c r="Z170" s="746" t="s">
        <v>326</v>
      </c>
      <c r="AA170" s="745">
        <v>66.27199999999999</v>
      </c>
      <c r="AB170" s="36">
        <v>26.0</v>
      </c>
      <c r="AC170" s="746" t="s">
        <v>326</v>
      </c>
      <c r="AD170" s="745">
        <v>238.4</v>
      </c>
      <c r="AE170" s="36">
        <v>26.0</v>
      </c>
      <c r="AF170" s="746" t="s">
        <v>150</v>
      </c>
      <c r="AG170" s="745">
        <v>12.432835820895523</v>
      </c>
      <c r="AH170" s="36">
        <v>26.0</v>
      </c>
      <c r="AI170" s="746" t="s">
        <v>3638</v>
      </c>
      <c r="AJ170" s="745">
        <v>78.51851851851852</v>
      </c>
      <c r="AK170" s="36">
        <v>26.0</v>
      </c>
      <c r="AL170" s="746" t="s">
        <v>3638</v>
      </c>
      <c r="AM170" s="745">
        <v>78.51851851851852</v>
      </c>
      <c r="AN170" s="36">
        <v>26.0</v>
      </c>
      <c r="AO170" s="746" t="s">
        <v>297</v>
      </c>
      <c r="AP170" s="745">
        <v>29.782608695652176</v>
      </c>
      <c r="AQ170" s="36">
        <v>26.0</v>
      </c>
      <c r="AR170" s="746" t="s">
        <v>3638</v>
      </c>
      <c r="AS170" s="745">
        <v>9.25925925925926</v>
      </c>
      <c r="AT170" s="36">
        <v>26.0</v>
      </c>
      <c r="AU170" s="746" t="s">
        <v>3638</v>
      </c>
      <c r="AV170" s="745">
        <v>1.8518518518518519</v>
      </c>
      <c r="AW170" s="36">
        <v>26.0</v>
      </c>
      <c r="AX170" s="746" t="s">
        <v>3638</v>
      </c>
      <c r="AY170" s="745">
        <v>5.703703703703703</v>
      </c>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9"/>
      <c r="DP170" s="9"/>
      <c r="DQ170" s="9"/>
      <c r="DR170" s="9"/>
      <c r="DS170" s="9"/>
      <c r="DT170" s="9"/>
      <c r="DU170" s="9"/>
      <c r="DV170" s="9"/>
      <c r="DW170" s="9"/>
      <c r="DX170" s="9"/>
      <c r="DY170" s="9"/>
      <c r="DZ170" s="9"/>
      <c r="EA170" s="9"/>
      <c r="EB170" s="9"/>
      <c r="EC170" s="9"/>
    </row>
    <row r="171">
      <c r="A171" s="668" t="s">
        <v>186</v>
      </c>
      <c r="B171" s="743">
        <f t="shared" ref="B171:E171" si="243">SUMPRODUCT(B$138:B$143,TRANSPOSE($B39:$G39))/$H39</f>
        <v>1.276923077</v>
      </c>
      <c r="C171" s="743">
        <f t="shared" si="243"/>
        <v>1.415384615</v>
      </c>
      <c r="D171" s="743">
        <f t="shared" si="243"/>
        <v>0.5846153846</v>
      </c>
      <c r="E171" s="743">
        <f t="shared" si="243"/>
        <v>38.74307692</v>
      </c>
      <c r="F171" s="743"/>
      <c r="G171" s="743">
        <f t="shared" ref="G171:N171" si="244">SUMPRODUCT(G$138:G$143,TRANSPOSE($B39:$G39))/$H39</f>
        <v>230</v>
      </c>
      <c r="H171" s="743">
        <f t="shared" si="244"/>
        <v>12.06153846</v>
      </c>
      <c r="I171" s="743">
        <f t="shared" si="244"/>
        <v>67.23076923</v>
      </c>
      <c r="J171" s="743">
        <f t="shared" si="244"/>
        <v>75.53846154</v>
      </c>
      <c r="K171" s="743">
        <f t="shared" si="244"/>
        <v>22.76923077</v>
      </c>
      <c r="L171" s="743">
        <f t="shared" si="244"/>
        <v>7.769230769</v>
      </c>
      <c r="M171" s="743">
        <f t="shared" si="244"/>
        <v>0.7230769231</v>
      </c>
      <c r="N171" s="743">
        <f t="shared" si="244"/>
        <v>4.830769231</v>
      </c>
      <c r="O171" s="9"/>
      <c r="P171" s="36">
        <v>27.0</v>
      </c>
      <c r="Q171" s="744" t="s">
        <v>297</v>
      </c>
      <c r="R171" s="745">
        <v>1.8478260869565217</v>
      </c>
      <c r="S171" s="36">
        <v>27.0</v>
      </c>
      <c r="T171" s="746" t="s">
        <v>297</v>
      </c>
      <c r="U171" s="745">
        <v>1.9130434782608696</v>
      </c>
      <c r="V171" s="36">
        <v>27.0</v>
      </c>
      <c r="W171" s="746" t="s">
        <v>297</v>
      </c>
      <c r="X171" s="745">
        <v>1.9130434782608696</v>
      </c>
      <c r="Y171" s="36">
        <v>27.0</v>
      </c>
      <c r="Z171" s="746" t="s">
        <v>297</v>
      </c>
      <c r="AA171" s="745">
        <v>66.09565217391305</v>
      </c>
      <c r="AB171" s="36">
        <v>27.0</v>
      </c>
      <c r="AC171" s="746" t="s">
        <v>3638</v>
      </c>
      <c r="AD171" s="745">
        <v>238.24074074074073</v>
      </c>
      <c r="AE171" s="36">
        <v>27.0</v>
      </c>
      <c r="AF171" s="746" t="s">
        <v>186</v>
      </c>
      <c r="AG171" s="745">
        <v>12.061538461538461</v>
      </c>
      <c r="AH171" s="36">
        <v>27.0</v>
      </c>
      <c r="AI171" s="746" t="s">
        <v>297</v>
      </c>
      <c r="AJ171" s="745">
        <v>78.47826086956522</v>
      </c>
      <c r="AK171" s="36">
        <v>27.0</v>
      </c>
      <c r="AL171" s="746" t="s">
        <v>297</v>
      </c>
      <c r="AM171" s="745">
        <v>78.47826086956522</v>
      </c>
      <c r="AN171" s="36">
        <v>27.0</v>
      </c>
      <c r="AO171" s="746" t="s">
        <v>3648</v>
      </c>
      <c r="AP171" s="745">
        <v>29.743589743589745</v>
      </c>
      <c r="AQ171" s="36">
        <v>27.0</v>
      </c>
      <c r="AR171" s="746" t="s">
        <v>297</v>
      </c>
      <c r="AS171" s="745">
        <v>9.23913043478261</v>
      </c>
      <c r="AT171" s="36">
        <v>27.0</v>
      </c>
      <c r="AU171" s="746" t="s">
        <v>297</v>
      </c>
      <c r="AV171" s="745">
        <v>1.8478260869565217</v>
      </c>
      <c r="AW171" s="36">
        <v>27.0</v>
      </c>
      <c r="AX171" s="746" t="s">
        <v>297</v>
      </c>
      <c r="AY171" s="745">
        <v>5.695652173913044</v>
      </c>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9"/>
      <c r="DP171" s="9"/>
      <c r="DQ171" s="9"/>
      <c r="DR171" s="9"/>
      <c r="DS171" s="9"/>
      <c r="DT171" s="9"/>
      <c r="DU171" s="9"/>
      <c r="DV171" s="9"/>
      <c r="DW171" s="9"/>
      <c r="DX171" s="9"/>
      <c r="DY171" s="9"/>
      <c r="DZ171" s="9"/>
      <c r="EA171" s="9"/>
      <c r="EB171" s="9"/>
      <c r="EC171" s="9"/>
    </row>
    <row r="172">
      <c r="A172" s="668" t="s">
        <v>208</v>
      </c>
      <c r="B172" s="743">
        <f t="shared" ref="B172:E172" si="245">SUMPRODUCT(B$138:B$143,TRANSPOSE($B41:$G41))/$H41</f>
        <v>0.6818181818</v>
      </c>
      <c r="C172" s="743">
        <f t="shared" si="245"/>
        <v>0.6818181818</v>
      </c>
      <c r="D172" s="743">
        <f t="shared" si="245"/>
        <v>0.6818181818</v>
      </c>
      <c r="E172" s="743">
        <f t="shared" si="245"/>
        <v>44.17727273</v>
      </c>
      <c r="F172" s="743"/>
      <c r="G172" s="743">
        <f t="shared" ref="G172:N172" si="246">SUMPRODUCT(G$138:G$143,TRANSPOSE($B41:$G41))/$H41</f>
        <v>224.7727273</v>
      </c>
      <c r="H172" s="743">
        <f t="shared" si="246"/>
        <v>3.409090909</v>
      </c>
      <c r="I172" s="743">
        <f t="shared" si="246"/>
        <v>66.81818182</v>
      </c>
      <c r="J172" s="743">
        <f t="shared" si="246"/>
        <v>66.81818182</v>
      </c>
      <c r="K172" s="743">
        <f t="shared" si="246"/>
        <v>16.81818182</v>
      </c>
      <c r="L172" s="743">
        <f t="shared" si="246"/>
        <v>3.409090909</v>
      </c>
      <c r="M172" s="743">
        <f t="shared" si="246"/>
        <v>0.6818181818</v>
      </c>
      <c r="N172" s="743">
        <f t="shared" si="246"/>
        <v>3.363636364</v>
      </c>
      <c r="O172" s="9"/>
      <c r="P172" s="36">
        <v>28.0</v>
      </c>
      <c r="Q172" s="744" t="s">
        <v>108</v>
      </c>
      <c r="R172" s="745">
        <v>1.7735849056603774</v>
      </c>
      <c r="S172" s="36">
        <v>28.0</v>
      </c>
      <c r="T172" s="746" t="s">
        <v>108</v>
      </c>
      <c r="U172" s="745">
        <v>1.849056603773585</v>
      </c>
      <c r="V172" s="36">
        <v>28.0</v>
      </c>
      <c r="W172" s="746" t="s">
        <v>108</v>
      </c>
      <c r="X172" s="745">
        <v>1.7924528301886793</v>
      </c>
      <c r="Y172" s="36">
        <v>28.0</v>
      </c>
      <c r="Z172" s="746" t="s">
        <v>474</v>
      </c>
      <c r="AA172" s="745">
        <v>63.848571428571425</v>
      </c>
      <c r="AB172" s="36">
        <v>28.0</v>
      </c>
      <c r="AC172" s="746" t="s">
        <v>108</v>
      </c>
      <c r="AD172" s="745">
        <v>237.45283018867926</v>
      </c>
      <c r="AE172" s="36">
        <v>28.0</v>
      </c>
      <c r="AF172" s="746" t="s">
        <v>108</v>
      </c>
      <c r="AG172" s="745">
        <v>11.566037735849056</v>
      </c>
      <c r="AH172" s="36">
        <v>28.0</v>
      </c>
      <c r="AI172" s="746" t="s">
        <v>474</v>
      </c>
      <c r="AJ172" s="745">
        <v>77.42857142857143</v>
      </c>
      <c r="AK172" s="36">
        <v>28.0</v>
      </c>
      <c r="AL172" s="746" t="s">
        <v>108</v>
      </c>
      <c r="AM172" s="745">
        <v>77.9245283018868</v>
      </c>
      <c r="AN172" s="36">
        <v>28.0</v>
      </c>
      <c r="AO172" s="746" t="s">
        <v>108</v>
      </c>
      <c r="AP172" s="745">
        <v>29.056603773584907</v>
      </c>
      <c r="AQ172" s="36">
        <v>28.0</v>
      </c>
      <c r="AR172" s="746" t="s">
        <v>108</v>
      </c>
      <c r="AS172" s="745">
        <v>8.962264150943396</v>
      </c>
      <c r="AT172" s="36">
        <v>28.0</v>
      </c>
      <c r="AU172" s="746" t="s">
        <v>474</v>
      </c>
      <c r="AV172" s="745">
        <v>1.7428571428571429</v>
      </c>
      <c r="AW172" s="36">
        <v>28.0</v>
      </c>
      <c r="AX172" s="746" t="s">
        <v>108</v>
      </c>
      <c r="AY172" s="745">
        <v>5.566037735849057</v>
      </c>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c r="CQ172" s="9"/>
      <c r="CR172" s="9"/>
      <c r="CS172" s="9"/>
      <c r="CT172" s="9"/>
      <c r="CU172" s="9"/>
      <c r="CV172" s="9"/>
      <c r="CW172" s="9"/>
      <c r="CX172" s="9"/>
      <c r="CY172" s="9"/>
      <c r="CZ172" s="9"/>
      <c r="DA172" s="9"/>
      <c r="DB172" s="9"/>
      <c r="DC172" s="9"/>
      <c r="DD172" s="9"/>
      <c r="DE172" s="9"/>
      <c r="DF172" s="9"/>
      <c r="DG172" s="9"/>
      <c r="DH172" s="9"/>
      <c r="DI172" s="9"/>
      <c r="DJ172" s="9"/>
      <c r="DK172" s="9"/>
      <c r="DL172" s="9"/>
      <c r="DM172" s="9"/>
      <c r="DN172" s="9"/>
      <c r="DO172" s="9"/>
      <c r="DP172" s="9"/>
      <c r="DQ172" s="9"/>
      <c r="DR172" s="9"/>
      <c r="DS172" s="9"/>
      <c r="DT172" s="9"/>
      <c r="DU172" s="9"/>
      <c r="DV172" s="9"/>
      <c r="DW172" s="9"/>
      <c r="DX172" s="9"/>
      <c r="DY172" s="9"/>
      <c r="DZ172" s="9"/>
      <c r="EA172" s="9"/>
      <c r="EB172" s="9"/>
      <c r="EC172" s="9"/>
    </row>
    <row r="173">
      <c r="A173" s="668" t="s">
        <v>211</v>
      </c>
      <c r="B173" s="743">
        <f t="shared" ref="B173:E173" si="247">SUMPRODUCT(B$138:B$143,TRANSPOSE($B43:$G43))/$H43</f>
        <v>0.3461538462</v>
      </c>
      <c r="C173" s="743">
        <f t="shared" si="247"/>
        <v>0.3461538462</v>
      </c>
      <c r="D173" s="743">
        <f t="shared" si="247"/>
        <v>0.2307692308</v>
      </c>
      <c r="E173" s="743">
        <f t="shared" si="247"/>
        <v>35.59615385</v>
      </c>
      <c r="F173" s="743"/>
      <c r="G173" s="743">
        <f t="shared" ref="G173:N173" si="248">SUMPRODUCT(G$138:G$143,TRANSPOSE($B43:$G43))/$H43</f>
        <v>220.1923077</v>
      </c>
      <c r="H173" s="743">
        <f t="shared" si="248"/>
        <v>1.846153846</v>
      </c>
      <c r="I173" s="743">
        <f t="shared" si="248"/>
        <v>62.69230769</v>
      </c>
      <c r="J173" s="743">
        <f t="shared" si="248"/>
        <v>63.84615385</v>
      </c>
      <c r="K173" s="743">
        <f t="shared" si="248"/>
        <v>13.07692308</v>
      </c>
      <c r="L173" s="743">
        <f t="shared" si="248"/>
        <v>1.923076923</v>
      </c>
      <c r="M173" s="743">
        <f t="shared" si="248"/>
        <v>0.2692307692</v>
      </c>
      <c r="N173" s="743">
        <f t="shared" si="248"/>
        <v>2.730769231</v>
      </c>
      <c r="O173" s="9"/>
      <c r="P173" s="36">
        <v>29.0</v>
      </c>
      <c r="Q173" s="744" t="s">
        <v>474</v>
      </c>
      <c r="R173" s="745">
        <v>1.7428571428571429</v>
      </c>
      <c r="S173" s="36">
        <v>29.0</v>
      </c>
      <c r="T173" s="746" t="s">
        <v>362</v>
      </c>
      <c r="U173" s="745">
        <v>1.78125</v>
      </c>
      <c r="V173" s="36">
        <v>29.0</v>
      </c>
      <c r="W173" s="746" t="s">
        <v>362</v>
      </c>
      <c r="X173" s="745">
        <v>1.78125</v>
      </c>
      <c r="Y173" s="36">
        <v>29.0</v>
      </c>
      <c r="Z173" s="746" t="s">
        <v>108</v>
      </c>
      <c r="AA173" s="745">
        <v>63.632075471698116</v>
      </c>
      <c r="AB173" s="36">
        <v>29.0</v>
      </c>
      <c r="AC173" s="746" t="s">
        <v>474</v>
      </c>
      <c r="AD173" s="745">
        <v>237.42857142857142</v>
      </c>
      <c r="AE173" s="36">
        <v>29.0</v>
      </c>
      <c r="AF173" s="746" t="s">
        <v>131</v>
      </c>
      <c r="AG173" s="745">
        <v>11.538461538461538</v>
      </c>
      <c r="AH173" s="36">
        <v>29.0</v>
      </c>
      <c r="AI173" s="746" t="s">
        <v>108</v>
      </c>
      <c r="AJ173" s="745">
        <v>77.35849056603773</v>
      </c>
      <c r="AK173" s="36">
        <v>29.0</v>
      </c>
      <c r="AL173" s="746" t="s">
        <v>474</v>
      </c>
      <c r="AM173" s="745">
        <v>77.42857142857143</v>
      </c>
      <c r="AN173" s="36">
        <v>29.0</v>
      </c>
      <c r="AO173" s="746" t="s">
        <v>362</v>
      </c>
      <c r="AP173" s="745">
        <v>28.75</v>
      </c>
      <c r="AQ173" s="36">
        <v>29.0</v>
      </c>
      <c r="AR173" s="746" t="s">
        <v>474</v>
      </c>
      <c r="AS173" s="745">
        <v>8.714285714285714</v>
      </c>
      <c r="AT173" s="36">
        <v>29.0</v>
      </c>
      <c r="AU173" s="746" t="s">
        <v>108</v>
      </c>
      <c r="AV173" s="745">
        <v>1.7358490566037736</v>
      </c>
      <c r="AW173" s="36">
        <v>29.0</v>
      </c>
      <c r="AX173" s="746" t="s">
        <v>474</v>
      </c>
      <c r="AY173" s="745">
        <v>5.485714285714286</v>
      </c>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9"/>
      <c r="DP173" s="9"/>
      <c r="DQ173" s="9"/>
      <c r="DR173" s="9"/>
      <c r="DS173" s="9"/>
      <c r="DT173" s="9"/>
      <c r="DU173" s="9"/>
      <c r="DV173" s="9"/>
      <c r="DW173" s="9"/>
      <c r="DX173" s="9"/>
      <c r="DY173" s="9"/>
      <c r="DZ173" s="9"/>
      <c r="EA173" s="9"/>
      <c r="EB173" s="9"/>
      <c r="EC173" s="9"/>
    </row>
    <row r="174">
      <c r="A174" s="668" t="s">
        <v>214</v>
      </c>
      <c r="B174" s="743">
        <f t="shared" ref="B174:E174" si="249">SUMPRODUCT(B$138:B$143,TRANSPOSE($B45:$G45))/$H45</f>
        <v>-0.02941176471</v>
      </c>
      <c r="C174" s="743">
        <f t="shared" si="249"/>
        <v>-0.02941176471</v>
      </c>
      <c r="D174" s="743">
        <f t="shared" si="249"/>
        <v>-0.9117647059</v>
      </c>
      <c r="E174" s="743">
        <f t="shared" si="249"/>
        <v>12.51470588</v>
      </c>
      <c r="F174" s="743"/>
      <c r="G174" s="743">
        <f t="shared" ref="G174:N174" si="250">SUMPRODUCT(G$138:G$143,TRANSPOSE($B45:$G45))/$H45</f>
        <v>214.5588235</v>
      </c>
      <c r="H174" s="743">
        <f t="shared" si="250"/>
        <v>0.7352941176</v>
      </c>
      <c r="I174" s="743">
        <f t="shared" si="250"/>
        <v>53.82352941</v>
      </c>
      <c r="J174" s="743">
        <f t="shared" si="250"/>
        <v>62.64705882</v>
      </c>
      <c r="K174" s="743">
        <f t="shared" si="250"/>
        <v>6.764705882</v>
      </c>
      <c r="L174" s="743">
        <f t="shared" si="250"/>
        <v>1.323529412</v>
      </c>
      <c r="M174" s="743">
        <f t="shared" si="250"/>
        <v>-0.6176470588</v>
      </c>
      <c r="N174" s="743">
        <f t="shared" si="250"/>
        <v>2.235294118</v>
      </c>
      <c r="O174" s="9"/>
      <c r="P174" s="36">
        <v>30.0</v>
      </c>
      <c r="Q174" s="744" t="s">
        <v>468</v>
      </c>
      <c r="R174" s="745">
        <v>1.631578947368421</v>
      </c>
      <c r="S174" s="36">
        <v>30.0</v>
      </c>
      <c r="T174" s="746" t="s">
        <v>474</v>
      </c>
      <c r="U174" s="745">
        <v>1.7714285714285714</v>
      </c>
      <c r="V174" s="36">
        <v>30.0</v>
      </c>
      <c r="W174" s="746" t="s">
        <v>474</v>
      </c>
      <c r="X174" s="745">
        <v>1.7714285714285714</v>
      </c>
      <c r="Y174" s="36">
        <v>30.0</v>
      </c>
      <c r="Z174" s="746" t="s">
        <v>243</v>
      </c>
      <c r="AA174" s="745">
        <v>61.99375</v>
      </c>
      <c r="AB174" s="36">
        <v>30.0</v>
      </c>
      <c r="AC174" s="746" t="s">
        <v>243</v>
      </c>
      <c r="AD174" s="745">
        <v>236.14583333333334</v>
      </c>
      <c r="AE174" s="36">
        <v>30.0</v>
      </c>
      <c r="AF174" s="746" t="s">
        <v>297</v>
      </c>
      <c r="AG174" s="745">
        <v>11.521739130434783</v>
      </c>
      <c r="AH174" s="36">
        <v>30.0</v>
      </c>
      <c r="AI174" s="746" t="s">
        <v>243</v>
      </c>
      <c r="AJ174" s="745">
        <v>76.25</v>
      </c>
      <c r="AK174" s="36">
        <v>30.0</v>
      </c>
      <c r="AL174" s="746" t="s">
        <v>468</v>
      </c>
      <c r="AM174" s="745">
        <v>77.36842105263158</v>
      </c>
      <c r="AN174" s="36">
        <v>30.0</v>
      </c>
      <c r="AO174" s="746" t="s">
        <v>474</v>
      </c>
      <c r="AP174" s="745">
        <v>28.0</v>
      </c>
      <c r="AQ174" s="36">
        <v>30.0</v>
      </c>
      <c r="AR174" s="746" t="s">
        <v>468</v>
      </c>
      <c r="AS174" s="745">
        <v>8.68421052631579</v>
      </c>
      <c r="AT174" s="36">
        <v>30.0</v>
      </c>
      <c r="AU174" s="746" t="s">
        <v>243</v>
      </c>
      <c r="AV174" s="745">
        <v>1.625</v>
      </c>
      <c r="AW174" s="36">
        <v>30.0</v>
      </c>
      <c r="AX174" s="746" t="s">
        <v>468</v>
      </c>
      <c r="AY174" s="745">
        <v>5.368421052631579</v>
      </c>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c r="DX174" s="9"/>
      <c r="DY174" s="9"/>
      <c r="DZ174" s="9"/>
      <c r="EA174" s="9"/>
      <c r="EB174" s="9"/>
      <c r="EC174" s="9"/>
    </row>
    <row r="175">
      <c r="A175" s="668" t="s">
        <v>218</v>
      </c>
      <c r="B175" s="743">
        <f t="shared" ref="B175:E175" si="251">SUMPRODUCT(B$138:B$143,TRANSPOSE($B46:$G46))/$H46</f>
        <v>0.6666666667</v>
      </c>
      <c r="C175" s="743">
        <f t="shared" si="251"/>
        <v>0.6666666667</v>
      </c>
      <c r="D175" s="743">
        <f t="shared" si="251"/>
        <v>0.6666666667</v>
      </c>
      <c r="E175" s="743">
        <f t="shared" si="251"/>
        <v>43.9</v>
      </c>
      <c r="F175" s="743"/>
      <c r="G175" s="743">
        <f t="shared" ref="G175:N175" si="252">SUMPRODUCT(G$138:G$143,TRANSPOSE($B46:$G46))/$H46</f>
        <v>225</v>
      </c>
      <c r="H175" s="743">
        <f t="shared" si="252"/>
        <v>3.333333333</v>
      </c>
      <c r="I175" s="743">
        <f t="shared" si="252"/>
        <v>66.66666667</v>
      </c>
      <c r="J175" s="743">
        <f t="shared" si="252"/>
        <v>66.66666667</v>
      </c>
      <c r="K175" s="743">
        <f t="shared" si="252"/>
        <v>16.66666667</v>
      </c>
      <c r="L175" s="743">
        <f t="shared" si="252"/>
        <v>3.333333333</v>
      </c>
      <c r="M175" s="743">
        <f t="shared" si="252"/>
        <v>0.6666666667</v>
      </c>
      <c r="N175" s="743">
        <f t="shared" si="252"/>
        <v>3.333333333</v>
      </c>
      <c r="O175" s="9"/>
      <c r="P175" s="36">
        <v>31.0</v>
      </c>
      <c r="Q175" s="744" t="s">
        <v>243</v>
      </c>
      <c r="R175" s="745">
        <v>1.625</v>
      </c>
      <c r="S175" s="36">
        <v>31.0</v>
      </c>
      <c r="T175" s="746" t="s">
        <v>150</v>
      </c>
      <c r="U175" s="745">
        <v>1.7164179104477613</v>
      </c>
      <c r="V175" s="36">
        <v>31.0</v>
      </c>
      <c r="W175" s="746" t="s">
        <v>243</v>
      </c>
      <c r="X175" s="745">
        <v>1.6875</v>
      </c>
      <c r="Y175" s="36">
        <v>31.0</v>
      </c>
      <c r="Z175" s="746" t="s">
        <v>348</v>
      </c>
      <c r="AA175" s="745">
        <v>61.37567567567568</v>
      </c>
      <c r="AB175" s="36">
        <v>31.0</v>
      </c>
      <c r="AC175" s="746" t="s">
        <v>362</v>
      </c>
      <c r="AD175" s="745">
        <v>236.09375</v>
      </c>
      <c r="AE175" s="36">
        <v>31.0</v>
      </c>
      <c r="AF175" s="746" t="s">
        <v>326</v>
      </c>
      <c r="AG175" s="745">
        <v>11.4</v>
      </c>
      <c r="AH175" s="36">
        <v>31.0</v>
      </c>
      <c r="AI175" s="746" t="s">
        <v>348</v>
      </c>
      <c r="AJ175" s="745">
        <v>76.21621621621621</v>
      </c>
      <c r="AK175" s="36">
        <v>31.0</v>
      </c>
      <c r="AL175" s="746" t="s">
        <v>150</v>
      </c>
      <c r="AM175" s="745">
        <v>76.86567164179104</v>
      </c>
      <c r="AN175" s="36">
        <v>31.0</v>
      </c>
      <c r="AO175" s="746" t="s">
        <v>243</v>
      </c>
      <c r="AP175" s="745">
        <v>27.5</v>
      </c>
      <c r="AQ175" s="36">
        <v>31.0</v>
      </c>
      <c r="AR175" s="746" t="s">
        <v>150</v>
      </c>
      <c r="AS175" s="745">
        <v>8.432835820895523</v>
      </c>
      <c r="AT175" s="36">
        <v>31.0</v>
      </c>
      <c r="AU175" s="746" t="s">
        <v>362</v>
      </c>
      <c r="AV175" s="745">
        <v>1.625</v>
      </c>
      <c r="AW175" s="36">
        <v>31.0</v>
      </c>
      <c r="AX175" s="746" t="s">
        <v>150</v>
      </c>
      <c r="AY175" s="745">
        <v>5.2835820895522385</v>
      </c>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row>
    <row r="176">
      <c r="A176" s="668" t="s">
        <v>220</v>
      </c>
      <c r="B176" s="743">
        <f t="shared" ref="B176:E176" si="253">SUMPRODUCT(B$138:B$143,TRANSPOSE($B48:$G48))/$H48</f>
        <v>3.94</v>
      </c>
      <c r="C176" s="743">
        <f t="shared" si="253"/>
        <v>7.81</v>
      </c>
      <c r="D176" s="743">
        <f t="shared" si="253"/>
        <v>7.81</v>
      </c>
      <c r="E176" s="743">
        <f t="shared" si="253"/>
        <v>99.077</v>
      </c>
      <c r="F176" s="743"/>
      <c r="G176" s="743">
        <f t="shared" ref="G176:N176" si="254">SUMPRODUCT(G$138:G$143,TRANSPOSE($B48:$G48))/$H48</f>
        <v>269</v>
      </c>
      <c r="H176" s="743">
        <f t="shared" si="254"/>
        <v>97.55</v>
      </c>
      <c r="I176" s="743">
        <f t="shared" si="254"/>
        <v>99.4</v>
      </c>
      <c r="J176" s="743">
        <f t="shared" si="254"/>
        <v>99.4</v>
      </c>
      <c r="K176" s="743">
        <f t="shared" si="254"/>
        <v>98</v>
      </c>
      <c r="L176" s="743">
        <f t="shared" si="254"/>
        <v>24.5</v>
      </c>
      <c r="M176" s="743">
        <f t="shared" si="254"/>
        <v>4.9</v>
      </c>
      <c r="N176" s="743">
        <f t="shared" si="254"/>
        <v>9.88</v>
      </c>
      <c r="O176" s="9"/>
      <c r="P176" s="36">
        <v>32.0</v>
      </c>
      <c r="Q176" s="744" t="s">
        <v>348</v>
      </c>
      <c r="R176" s="745">
        <v>1.6216216216216217</v>
      </c>
      <c r="S176" s="36">
        <v>32.0</v>
      </c>
      <c r="T176" s="746" t="s">
        <v>243</v>
      </c>
      <c r="U176" s="745">
        <v>1.6875</v>
      </c>
      <c r="V176" s="36">
        <v>32.0</v>
      </c>
      <c r="W176" s="746" t="s">
        <v>3641</v>
      </c>
      <c r="X176" s="745">
        <v>1.64</v>
      </c>
      <c r="Y176" s="36">
        <v>32.0</v>
      </c>
      <c r="Z176" s="746" t="s">
        <v>3641</v>
      </c>
      <c r="AA176" s="745">
        <v>61.336000000000006</v>
      </c>
      <c r="AB176" s="36">
        <v>32.0</v>
      </c>
      <c r="AC176" s="746" t="s">
        <v>3641</v>
      </c>
      <c r="AD176" s="745">
        <v>236.0</v>
      </c>
      <c r="AE176" s="36">
        <v>32.0</v>
      </c>
      <c r="AF176" s="746" t="s">
        <v>3648</v>
      </c>
      <c r="AG176" s="745">
        <v>11.153846153846153</v>
      </c>
      <c r="AH176" s="36">
        <v>32.0</v>
      </c>
      <c r="AI176" s="746" t="s">
        <v>3641</v>
      </c>
      <c r="AJ176" s="745">
        <v>76.0</v>
      </c>
      <c r="AK176" s="36">
        <v>32.0</v>
      </c>
      <c r="AL176" s="746" t="s">
        <v>243</v>
      </c>
      <c r="AM176" s="745">
        <v>76.25</v>
      </c>
      <c r="AN176" s="36">
        <v>32.0</v>
      </c>
      <c r="AO176" s="746" t="s">
        <v>150</v>
      </c>
      <c r="AP176" s="745">
        <v>27.46268656716418</v>
      </c>
      <c r="AQ176" s="36">
        <v>32.0</v>
      </c>
      <c r="AR176" s="746" t="s">
        <v>243</v>
      </c>
      <c r="AS176" s="745">
        <v>8.125</v>
      </c>
      <c r="AT176" s="36">
        <v>32.0</v>
      </c>
      <c r="AU176" s="746" t="s">
        <v>348</v>
      </c>
      <c r="AV176" s="745">
        <v>1.6216216216216217</v>
      </c>
      <c r="AW176" s="36">
        <v>32.0</v>
      </c>
      <c r="AX176" s="746" t="s">
        <v>243</v>
      </c>
      <c r="AY176" s="745">
        <v>5.25</v>
      </c>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c r="DX176" s="9"/>
      <c r="DY176" s="9"/>
      <c r="DZ176" s="9"/>
      <c r="EA176" s="9"/>
      <c r="EB176" s="9"/>
      <c r="EC176" s="9"/>
    </row>
    <row r="177">
      <c r="A177" s="668" t="s">
        <v>232</v>
      </c>
      <c r="B177" s="743">
        <f t="shared" ref="B177:E177" si="255">SUMPRODUCT(B$138:B$143,TRANSPOSE($B49:$G49))/$H49</f>
        <v>0.975</v>
      </c>
      <c r="C177" s="743">
        <f t="shared" si="255"/>
        <v>0.975</v>
      </c>
      <c r="D177" s="743">
        <f t="shared" si="255"/>
        <v>0.975</v>
      </c>
      <c r="E177" s="743">
        <f t="shared" si="255"/>
        <v>49.5425</v>
      </c>
      <c r="F177" s="743"/>
      <c r="G177" s="743">
        <f t="shared" ref="G177:N177" si="256">SUMPRODUCT(G$138:G$143,TRANSPOSE($B49:$G49))/$H49</f>
        <v>229</v>
      </c>
      <c r="H177" s="743">
        <f t="shared" si="256"/>
        <v>4.875</v>
      </c>
      <c r="I177" s="743">
        <f t="shared" si="256"/>
        <v>69.75</v>
      </c>
      <c r="J177" s="743">
        <f t="shared" si="256"/>
        <v>69.75</v>
      </c>
      <c r="K177" s="743">
        <f t="shared" si="256"/>
        <v>19.75</v>
      </c>
      <c r="L177" s="743">
        <f t="shared" si="256"/>
        <v>4.875</v>
      </c>
      <c r="M177" s="743">
        <f t="shared" si="256"/>
        <v>0.975</v>
      </c>
      <c r="N177" s="743">
        <f t="shared" si="256"/>
        <v>3.95</v>
      </c>
      <c r="O177" s="9"/>
      <c r="P177" s="36">
        <v>33.0</v>
      </c>
      <c r="Q177" s="744" t="s">
        <v>3641</v>
      </c>
      <c r="R177" s="745">
        <v>1.6</v>
      </c>
      <c r="S177" s="36">
        <v>33.0</v>
      </c>
      <c r="T177" s="746" t="s">
        <v>468</v>
      </c>
      <c r="U177" s="745">
        <v>1.6842105263157894</v>
      </c>
      <c r="V177" s="36">
        <v>33.0</v>
      </c>
      <c r="W177" s="746" t="s">
        <v>348</v>
      </c>
      <c r="X177" s="745">
        <v>1.6216216216216217</v>
      </c>
      <c r="Y177" s="36">
        <v>33.0</v>
      </c>
      <c r="Z177" s="746" t="s">
        <v>362</v>
      </c>
      <c r="AA177" s="745">
        <v>61.259375</v>
      </c>
      <c r="AB177" s="36">
        <v>33.0</v>
      </c>
      <c r="AC177" s="746" t="s">
        <v>348</v>
      </c>
      <c r="AD177" s="745">
        <v>235.8108108108108</v>
      </c>
      <c r="AE177" s="36">
        <v>33.0</v>
      </c>
      <c r="AF177" s="746" t="s">
        <v>478</v>
      </c>
      <c r="AG177" s="745">
        <v>10.852941176470589</v>
      </c>
      <c r="AH177" s="36">
        <v>33.0</v>
      </c>
      <c r="AI177" s="746" t="s">
        <v>362</v>
      </c>
      <c r="AJ177" s="745">
        <v>75.9375</v>
      </c>
      <c r="AK177" s="36">
        <v>33.0</v>
      </c>
      <c r="AL177" s="746" t="s">
        <v>348</v>
      </c>
      <c r="AM177" s="745">
        <v>76.21621621621621</v>
      </c>
      <c r="AN177" s="36">
        <v>33.0</v>
      </c>
      <c r="AO177" s="746" t="s">
        <v>3641</v>
      </c>
      <c r="AP177" s="745">
        <v>26.8</v>
      </c>
      <c r="AQ177" s="36">
        <v>33.0</v>
      </c>
      <c r="AR177" s="746" t="s">
        <v>362</v>
      </c>
      <c r="AS177" s="745">
        <v>8.125</v>
      </c>
      <c r="AT177" s="36">
        <v>33.0</v>
      </c>
      <c r="AU177" s="746" t="s">
        <v>3641</v>
      </c>
      <c r="AV177" s="745">
        <v>1.6</v>
      </c>
      <c r="AW177" s="36">
        <v>33.0</v>
      </c>
      <c r="AX177" s="746" t="s">
        <v>348</v>
      </c>
      <c r="AY177" s="745">
        <v>5.243243243243243</v>
      </c>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row>
    <row r="178">
      <c r="A178" s="668" t="s">
        <v>236</v>
      </c>
      <c r="B178" s="743">
        <f t="shared" ref="B178:E178" si="257">SUMPRODUCT(B$138:B$143,TRANSPOSE($B51:$G51))/$H51</f>
        <v>2.661971831</v>
      </c>
      <c r="C178" s="743">
        <f t="shared" si="257"/>
        <v>3.464788732</v>
      </c>
      <c r="D178" s="743">
        <f t="shared" si="257"/>
        <v>3.464788732</v>
      </c>
      <c r="E178" s="743">
        <f t="shared" si="257"/>
        <v>84.68591549</v>
      </c>
      <c r="F178" s="743"/>
      <c r="G178" s="743">
        <f t="shared" ref="G178:N178" si="258">SUMPRODUCT(G$138:G$143,TRANSPOSE($B51:$G51))/$H51</f>
        <v>247.3239437</v>
      </c>
      <c r="H178" s="743">
        <f t="shared" si="258"/>
        <v>37.18309859</v>
      </c>
      <c r="I178" s="743">
        <f t="shared" si="258"/>
        <v>86.61971831</v>
      </c>
      <c r="J178" s="743">
        <f t="shared" si="258"/>
        <v>86.61971831</v>
      </c>
      <c r="K178" s="743">
        <f t="shared" si="258"/>
        <v>50.56338028</v>
      </c>
      <c r="L178" s="743">
        <f t="shared" si="258"/>
        <v>13.66197183</v>
      </c>
      <c r="M178" s="743">
        <f t="shared" si="258"/>
        <v>2.732394366</v>
      </c>
      <c r="N178" s="743">
        <f t="shared" si="258"/>
        <v>7.323943662</v>
      </c>
      <c r="O178" s="9"/>
      <c r="P178" s="36">
        <v>34.0</v>
      </c>
      <c r="Q178" s="744" t="s">
        <v>150</v>
      </c>
      <c r="R178" s="745">
        <v>1.5970149253731343</v>
      </c>
      <c r="S178" s="36">
        <v>34.0</v>
      </c>
      <c r="T178" s="746" t="s">
        <v>3641</v>
      </c>
      <c r="U178" s="745">
        <v>1.64</v>
      </c>
      <c r="V178" s="36">
        <v>34.0</v>
      </c>
      <c r="W178" s="746" t="s">
        <v>131</v>
      </c>
      <c r="X178" s="745">
        <v>1.5384615384615385</v>
      </c>
      <c r="Y178" s="36">
        <v>34.0</v>
      </c>
      <c r="Z178" s="746" t="s">
        <v>131</v>
      </c>
      <c r="AA178" s="745">
        <v>58.64871794871795</v>
      </c>
      <c r="AB178" s="36">
        <v>34.0</v>
      </c>
      <c r="AC178" s="746" t="s">
        <v>468</v>
      </c>
      <c r="AD178" s="745">
        <v>235.26315789473685</v>
      </c>
      <c r="AE178" s="36">
        <v>34.0</v>
      </c>
      <c r="AF178" s="746" t="s">
        <v>468</v>
      </c>
      <c r="AG178" s="745">
        <v>10.31578947368421</v>
      </c>
      <c r="AH178" s="36">
        <v>34.0</v>
      </c>
      <c r="AI178" s="746" t="s">
        <v>468</v>
      </c>
      <c r="AJ178" s="745">
        <v>74.21052631578948</v>
      </c>
      <c r="AK178" s="36">
        <v>34.0</v>
      </c>
      <c r="AL178" s="746" t="s">
        <v>3641</v>
      </c>
      <c r="AM178" s="745">
        <v>76.0</v>
      </c>
      <c r="AN178" s="36">
        <v>34.0</v>
      </c>
      <c r="AO178" s="746" t="s">
        <v>131</v>
      </c>
      <c r="AP178" s="745">
        <v>26.666666666666668</v>
      </c>
      <c r="AQ178" s="36">
        <v>34.0</v>
      </c>
      <c r="AR178" s="746" t="s">
        <v>348</v>
      </c>
      <c r="AS178" s="745">
        <v>8.108108108108109</v>
      </c>
      <c r="AT178" s="36">
        <v>34.0</v>
      </c>
      <c r="AU178" s="746" t="s">
        <v>468</v>
      </c>
      <c r="AV178" s="745">
        <v>1.4210526315789473</v>
      </c>
      <c r="AW178" s="36">
        <v>34.0</v>
      </c>
      <c r="AX178" s="746" t="s">
        <v>3641</v>
      </c>
      <c r="AY178" s="745">
        <v>5.2</v>
      </c>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row>
    <row r="179">
      <c r="A179" s="696" t="s">
        <v>243</v>
      </c>
      <c r="B179" s="743">
        <f t="shared" ref="B179:E179" si="259">SUMPRODUCT(B$138:B$143,TRANSPOSE($B52:$G52))/$H52</f>
        <v>1.625</v>
      </c>
      <c r="C179" s="743">
        <f t="shared" si="259"/>
        <v>1.6875</v>
      </c>
      <c r="D179" s="743">
        <f t="shared" si="259"/>
        <v>1.6875</v>
      </c>
      <c r="E179" s="743">
        <f t="shared" si="259"/>
        <v>61.99375</v>
      </c>
      <c r="F179" s="743"/>
      <c r="G179" s="743">
        <f t="shared" ref="G179:N179" si="260">SUMPRODUCT(G$138:G$143,TRANSPOSE($B52:$G52))/$H52</f>
        <v>236.1458333</v>
      </c>
      <c r="H179" s="743">
        <f t="shared" si="260"/>
        <v>10.3125</v>
      </c>
      <c r="I179" s="743">
        <f t="shared" si="260"/>
        <v>76.25</v>
      </c>
      <c r="J179" s="743">
        <f t="shared" si="260"/>
        <v>76.25</v>
      </c>
      <c r="K179" s="743">
        <f t="shared" si="260"/>
        <v>27.5</v>
      </c>
      <c r="L179" s="743">
        <f t="shared" si="260"/>
        <v>8.125</v>
      </c>
      <c r="M179" s="743">
        <f t="shared" si="260"/>
        <v>1.625</v>
      </c>
      <c r="N179" s="743">
        <f t="shared" si="260"/>
        <v>5.25</v>
      </c>
      <c r="O179" s="9"/>
      <c r="P179" s="36">
        <v>35.0</v>
      </c>
      <c r="Q179" s="744" t="s">
        <v>362</v>
      </c>
      <c r="R179" s="745">
        <v>1.59375</v>
      </c>
      <c r="S179" s="36">
        <v>35.0</v>
      </c>
      <c r="T179" s="746" t="s">
        <v>348</v>
      </c>
      <c r="U179" s="745">
        <v>1.6216216216216217</v>
      </c>
      <c r="V179" s="36">
        <v>35.0</v>
      </c>
      <c r="W179" s="746" t="s">
        <v>150</v>
      </c>
      <c r="X179" s="745">
        <v>1.4477611940298507</v>
      </c>
      <c r="Y179" s="36">
        <v>35.0</v>
      </c>
      <c r="Z179" s="746" t="s">
        <v>30</v>
      </c>
      <c r="AA179" s="745">
        <v>57.04772727272727</v>
      </c>
      <c r="AB179" s="36">
        <v>35.0</v>
      </c>
      <c r="AC179" s="746" t="s">
        <v>150</v>
      </c>
      <c r="AD179" s="745">
        <v>235.0</v>
      </c>
      <c r="AE179" s="36">
        <v>35.0</v>
      </c>
      <c r="AF179" s="746" t="s">
        <v>243</v>
      </c>
      <c r="AG179" s="745">
        <v>10.3125</v>
      </c>
      <c r="AH179" s="36">
        <v>35.0</v>
      </c>
      <c r="AI179" s="746" t="s">
        <v>150</v>
      </c>
      <c r="AJ179" s="745">
        <v>74.17910447761194</v>
      </c>
      <c r="AK179" s="36">
        <v>35.0</v>
      </c>
      <c r="AL179" s="746" t="s">
        <v>362</v>
      </c>
      <c r="AM179" s="745">
        <v>75.9375</v>
      </c>
      <c r="AN179" s="36">
        <v>35.0</v>
      </c>
      <c r="AO179" s="746" t="s">
        <v>468</v>
      </c>
      <c r="AP179" s="745">
        <v>26.31578947368421</v>
      </c>
      <c r="AQ179" s="36">
        <v>35.0</v>
      </c>
      <c r="AR179" s="746" t="s">
        <v>3641</v>
      </c>
      <c r="AS179" s="745">
        <v>8.0</v>
      </c>
      <c r="AT179" s="36">
        <v>35.0</v>
      </c>
      <c r="AU179" s="746" t="s">
        <v>150</v>
      </c>
      <c r="AV179" s="745">
        <v>1.4179104477611941</v>
      </c>
      <c r="AW179" s="36">
        <v>35.0</v>
      </c>
      <c r="AX179" s="746" t="s">
        <v>362</v>
      </c>
      <c r="AY179" s="745">
        <v>5.1875</v>
      </c>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row>
    <row r="180">
      <c r="A180" s="668" t="s">
        <v>3644</v>
      </c>
      <c r="B180" s="743">
        <f t="shared" ref="B180:E180" si="261">SUMPRODUCT(B$138:B$143,TRANSPOSE($B54:$G54))/$H54</f>
        <v>1.259259259</v>
      </c>
      <c r="C180" s="743">
        <f t="shared" si="261"/>
        <v>1.259259259</v>
      </c>
      <c r="D180" s="743">
        <f t="shared" si="261"/>
        <v>1.259259259</v>
      </c>
      <c r="E180" s="743">
        <f t="shared" si="261"/>
        <v>54.74444444</v>
      </c>
      <c r="F180" s="743"/>
      <c r="G180" s="743">
        <f t="shared" ref="G180:N180" si="262">SUMPRODUCT(G$138:G$143,TRANSPOSE($B54:$G54))/$H54</f>
        <v>232.4074074</v>
      </c>
      <c r="H180" s="743">
        <f t="shared" si="262"/>
        <v>6.296296296</v>
      </c>
      <c r="I180" s="743">
        <f t="shared" si="262"/>
        <v>72.59259259</v>
      </c>
      <c r="J180" s="743">
        <f t="shared" si="262"/>
        <v>72.59259259</v>
      </c>
      <c r="K180" s="743">
        <f t="shared" si="262"/>
        <v>22.59259259</v>
      </c>
      <c r="L180" s="743">
        <f t="shared" si="262"/>
        <v>6.296296296</v>
      </c>
      <c r="M180" s="743">
        <f t="shared" si="262"/>
        <v>1.259259259</v>
      </c>
      <c r="N180" s="743">
        <f t="shared" si="262"/>
        <v>4.518518519</v>
      </c>
      <c r="O180" s="9"/>
      <c r="P180" s="36">
        <v>36.0</v>
      </c>
      <c r="Q180" s="744" t="s">
        <v>478</v>
      </c>
      <c r="R180" s="745">
        <v>1.5</v>
      </c>
      <c r="S180" s="36">
        <v>36.0</v>
      </c>
      <c r="T180" s="746" t="s">
        <v>478</v>
      </c>
      <c r="U180" s="745">
        <v>1.588235294117647</v>
      </c>
      <c r="V180" s="36">
        <v>36.0</v>
      </c>
      <c r="W180" s="746" t="s">
        <v>30</v>
      </c>
      <c r="X180" s="745">
        <v>1.4318181818181819</v>
      </c>
      <c r="Y180" s="36">
        <v>36.0</v>
      </c>
      <c r="Z180" s="746" t="s">
        <v>476</v>
      </c>
      <c r="AA180" s="745">
        <v>56.71</v>
      </c>
      <c r="AB180" s="36">
        <v>36.0</v>
      </c>
      <c r="AC180" s="746" t="s">
        <v>478</v>
      </c>
      <c r="AD180" s="745">
        <v>233.97058823529412</v>
      </c>
      <c r="AE180" s="36">
        <v>36.0</v>
      </c>
      <c r="AF180" s="746" t="s">
        <v>30</v>
      </c>
      <c r="AG180" s="745">
        <v>9.886363636363637</v>
      </c>
      <c r="AH180" s="36">
        <v>36.0</v>
      </c>
      <c r="AI180" s="746" t="s">
        <v>131</v>
      </c>
      <c r="AJ180" s="745">
        <v>74.1025641025641</v>
      </c>
      <c r="AK180" s="36">
        <v>36.0</v>
      </c>
      <c r="AL180" s="746" t="s">
        <v>478</v>
      </c>
      <c r="AM180" s="745">
        <v>75.88235294117646</v>
      </c>
      <c r="AN180" s="36">
        <v>36.0</v>
      </c>
      <c r="AO180" s="746" t="s">
        <v>348</v>
      </c>
      <c r="AP180" s="745">
        <v>26.216216216216218</v>
      </c>
      <c r="AQ180" s="36">
        <v>36.0</v>
      </c>
      <c r="AR180" s="746" t="s">
        <v>478</v>
      </c>
      <c r="AS180" s="745">
        <v>7.9411764705882355</v>
      </c>
      <c r="AT180" s="36">
        <v>36.0</v>
      </c>
      <c r="AU180" s="746" t="s">
        <v>131</v>
      </c>
      <c r="AV180" s="745">
        <v>1.4102564102564104</v>
      </c>
      <c r="AW180" s="36">
        <v>36.0</v>
      </c>
      <c r="AX180" s="746" t="s">
        <v>478</v>
      </c>
      <c r="AY180" s="745">
        <v>5.088235294117647</v>
      </c>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row>
    <row r="181">
      <c r="A181" s="668" t="s">
        <v>255</v>
      </c>
      <c r="B181" s="743">
        <f t="shared" ref="B181:E181" si="263">SUMPRODUCT(B$138:B$143,TRANSPOSE($B55:$G55))/$H55</f>
        <v>2.936507937</v>
      </c>
      <c r="C181" s="743">
        <f t="shared" si="263"/>
        <v>4.047619048</v>
      </c>
      <c r="D181" s="743">
        <f t="shared" si="263"/>
        <v>4</v>
      </c>
      <c r="E181" s="743">
        <f t="shared" si="263"/>
        <v>91.73015873</v>
      </c>
      <c r="F181" s="743"/>
      <c r="G181" s="743">
        <f t="shared" ref="G181:N181" si="264">SUMPRODUCT(G$138:G$143,TRANSPOSE($B55:$G55))/$H55</f>
        <v>249.8412698</v>
      </c>
      <c r="H181" s="743">
        <f t="shared" si="264"/>
        <v>49.80952381</v>
      </c>
      <c r="I181" s="743">
        <f t="shared" si="264"/>
        <v>89.04761905</v>
      </c>
      <c r="J181" s="743">
        <f t="shared" si="264"/>
        <v>89.52380952</v>
      </c>
      <c r="K181" s="743">
        <f t="shared" si="264"/>
        <v>59.52380952</v>
      </c>
      <c r="L181" s="743">
        <f t="shared" si="264"/>
        <v>15.07936508</v>
      </c>
      <c r="M181" s="743">
        <f t="shared" si="264"/>
        <v>2.968253968</v>
      </c>
      <c r="N181" s="743">
        <f t="shared" si="264"/>
        <v>7.888888889</v>
      </c>
      <c r="O181" s="9"/>
      <c r="P181" s="36">
        <v>37.0</v>
      </c>
      <c r="Q181" s="744" t="s">
        <v>131</v>
      </c>
      <c r="R181" s="745">
        <v>1.4102564102564104</v>
      </c>
      <c r="S181" s="36">
        <v>37.0</v>
      </c>
      <c r="T181" s="746" t="s">
        <v>131</v>
      </c>
      <c r="U181" s="745">
        <v>1.5384615384615385</v>
      </c>
      <c r="V181" s="36">
        <v>37.0</v>
      </c>
      <c r="W181" s="746" t="s">
        <v>468</v>
      </c>
      <c r="X181" s="745">
        <v>1.368421052631579</v>
      </c>
      <c r="Y181" s="36">
        <v>37.0</v>
      </c>
      <c r="Z181" s="746" t="s">
        <v>306</v>
      </c>
      <c r="AA181" s="745">
        <v>56.60833333333333</v>
      </c>
      <c r="AB181" s="36">
        <v>37.0</v>
      </c>
      <c r="AC181" s="746" t="s">
        <v>131</v>
      </c>
      <c r="AD181" s="745">
        <v>233.5897435897436</v>
      </c>
      <c r="AE181" s="36">
        <v>37.0</v>
      </c>
      <c r="AF181" s="746" t="s">
        <v>474</v>
      </c>
      <c r="AG181" s="745">
        <v>9.714285714285714</v>
      </c>
      <c r="AH181" s="36">
        <v>37.0</v>
      </c>
      <c r="AI181" s="746" t="s">
        <v>476</v>
      </c>
      <c r="AJ181" s="745">
        <v>73.66666666666667</v>
      </c>
      <c r="AK181" s="36">
        <v>37.0</v>
      </c>
      <c r="AL181" s="746" t="s">
        <v>186</v>
      </c>
      <c r="AM181" s="745">
        <v>75.53846153846153</v>
      </c>
      <c r="AN181" s="36">
        <v>37.0</v>
      </c>
      <c r="AO181" s="746" t="s">
        <v>478</v>
      </c>
      <c r="AP181" s="745">
        <v>25.88235294117647</v>
      </c>
      <c r="AQ181" s="36">
        <v>37.0</v>
      </c>
      <c r="AR181" s="746" t="s">
        <v>186</v>
      </c>
      <c r="AS181" s="745">
        <v>7.769230769230769</v>
      </c>
      <c r="AT181" s="36">
        <v>37.0</v>
      </c>
      <c r="AU181" s="746" t="s">
        <v>476</v>
      </c>
      <c r="AV181" s="745">
        <v>1.3666666666666667</v>
      </c>
      <c r="AW181" s="36">
        <v>37.0</v>
      </c>
      <c r="AX181" s="746" t="s">
        <v>186</v>
      </c>
      <c r="AY181" s="745">
        <v>4.8307692307692305</v>
      </c>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9"/>
      <c r="CS181" s="9"/>
      <c r="CT181" s="9"/>
      <c r="CU181" s="9"/>
      <c r="CV181" s="9"/>
      <c r="CW181" s="9"/>
      <c r="CX181" s="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c r="DY181" s="9"/>
      <c r="DZ181" s="9"/>
      <c r="EA181" s="9"/>
      <c r="EB181" s="9"/>
      <c r="EC181" s="9"/>
    </row>
    <row r="182">
      <c r="A182" s="668" t="s">
        <v>261</v>
      </c>
      <c r="B182" s="743">
        <f t="shared" ref="B182:E182" si="265">SUMPRODUCT(B$138:B$143,TRANSPOSE($B56:$G56))/$H56</f>
        <v>0.6666666667</v>
      </c>
      <c r="C182" s="743">
        <f t="shared" si="265"/>
        <v>0.6666666667</v>
      </c>
      <c r="D182" s="743">
        <f t="shared" si="265"/>
        <v>0.380952381</v>
      </c>
      <c r="E182" s="743">
        <f t="shared" si="265"/>
        <v>37.86190476</v>
      </c>
      <c r="F182" s="743"/>
      <c r="G182" s="743">
        <f t="shared" ref="G182:N182" si="266">SUMPRODUCT(G$138:G$143,TRANSPOSE($B56:$G56))/$H56</f>
        <v>224.7619048</v>
      </c>
      <c r="H182" s="743">
        <f t="shared" si="266"/>
        <v>3.619047619</v>
      </c>
      <c r="I182" s="743">
        <f t="shared" si="266"/>
        <v>64.76190476</v>
      </c>
      <c r="J182" s="743">
        <f t="shared" si="266"/>
        <v>67.61904762</v>
      </c>
      <c r="K182" s="743">
        <f t="shared" si="266"/>
        <v>15.71428571</v>
      </c>
      <c r="L182" s="743">
        <f t="shared" si="266"/>
        <v>3.80952381</v>
      </c>
      <c r="M182" s="743">
        <f t="shared" si="266"/>
        <v>0.4761904762</v>
      </c>
      <c r="N182" s="743">
        <f t="shared" si="266"/>
        <v>3.428571429</v>
      </c>
      <c r="O182" s="9"/>
      <c r="P182" s="36">
        <v>38.0</v>
      </c>
      <c r="Q182" s="744" t="s">
        <v>476</v>
      </c>
      <c r="R182" s="745">
        <v>1.3666666666666667</v>
      </c>
      <c r="S182" s="36">
        <v>38.0</v>
      </c>
      <c r="T182" s="746" t="s">
        <v>30</v>
      </c>
      <c r="U182" s="745">
        <v>1.4318181818181819</v>
      </c>
      <c r="V182" s="36">
        <v>38.0</v>
      </c>
      <c r="W182" s="746" t="s">
        <v>476</v>
      </c>
      <c r="X182" s="745">
        <v>1.3666666666666667</v>
      </c>
      <c r="Y182" s="36">
        <v>38.0</v>
      </c>
      <c r="Z182" s="746" t="s">
        <v>150</v>
      </c>
      <c r="AA182" s="745">
        <v>56.31044776119403</v>
      </c>
      <c r="AB182" s="36">
        <v>38.0</v>
      </c>
      <c r="AC182" s="746" t="s">
        <v>306</v>
      </c>
      <c r="AD182" s="745">
        <v>233.05555555555554</v>
      </c>
      <c r="AE182" s="36">
        <v>38.0</v>
      </c>
      <c r="AF182" s="746" t="s">
        <v>3641</v>
      </c>
      <c r="AG182" s="745">
        <v>9.4</v>
      </c>
      <c r="AH182" s="36">
        <v>38.0</v>
      </c>
      <c r="AI182" s="746" t="s">
        <v>306</v>
      </c>
      <c r="AJ182" s="745">
        <v>73.61111111111111</v>
      </c>
      <c r="AK182" s="36">
        <v>38.0</v>
      </c>
      <c r="AL182" s="746" t="s">
        <v>131</v>
      </c>
      <c r="AM182" s="745">
        <v>74.1025641025641</v>
      </c>
      <c r="AN182" s="36">
        <v>38.0</v>
      </c>
      <c r="AO182" s="746" t="s">
        <v>30</v>
      </c>
      <c r="AP182" s="745">
        <v>25.227272727272727</v>
      </c>
      <c r="AQ182" s="36">
        <v>38.0</v>
      </c>
      <c r="AR182" s="746" t="s">
        <v>131</v>
      </c>
      <c r="AS182" s="745">
        <v>7.051282051282051</v>
      </c>
      <c r="AT182" s="36">
        <v>38.0</v>
      </c>
      <c r="AU182" s="746" t="s">
        <v>306</v>
      </c>
      <c r="AV182" s="745">
        <v>1.3611111111111112</v>
      </c>
      <c r="AW182" s="36">
        <v>38.0</v>
      </c>
      <c r="AX182" s="746" t="s">
        <v>131</v>
      </c>
      <c r="AY182" s="745">
        <v>4.82051282051282</v>
      </c>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row>
    <row r="183">
      <c r="A183" s="668" t="s">
        <v>262</v>
      </c>
      <c r="B183" s="743">
        <f t="shared" ref="B183:E183" si="267">SUMPRODUCT(B$138:B$143,TRANSPOSE($B57:$G57))/$H57</f>
        <v>1.974358974</v>
      </c>
      <c r="C183" s="743">
        <f t="shared" si="267"/>
        <v>2.076923077</v>
      </c>
      <c r="D183" s="743">
        <f t="shared" si="267"/>
        <v>2.076923077</v>
      </c>
      <c r="E183" s="743">
        <f t="shared" si="267"/>
        <v>68.74358974</v>
      </c>
      <c r="F183" s="743"/>
      <c r="G183" s="743">
        <f t="shared" ref="G183:N183" si="268">SUMPRODUCT(G$138:G$143,TRANSPOSE($B57:$G57))/$H57</f>
        <v>239.7435897</v>
      </c>
      <c r="H183" s="743">
        <f t="shared" si="268"/>
        <v>13.46153846</v>
      </c>
      <c r="I183" s="743">
        <f t="shared" si="268"/>
        <v>79.74358974</v>
      </c>
      <c r="J183" s="743">
        <f t="shared" si="268"/>
        <v>79.74358974</v>
      </c>
      <c r="K183" s="743">
        <f t="shared" si="268"/>
        <v>31.79487179</v>
      </c>
      <c r="L183" s="743">
        <f t="shared" si="268"/>
        <v>9.871794872</v>
      </c>
      <c r="M183" s="743">
        <f t="shared" si="268"/>
        <v>1.974358974</v>
      </c>
      <c r="N183" s="743">
        <f t="shared" si="268"/>
        <v>5.948717949</v>
      </c>
      <c r="O183" s="9"/>
      <c r="P183" s="36">
        <v>39.0</v>
      </c>
      <c r="Q183" s="744" t="s">
        <v>306</v>
      </c>
      <c r="R183" s="745">
        <v>1.3611111111111112</v>
      </c>
      <c r="S183" s="36">
        <v>39.0</v>
      </c>
      <c r="T183" s="746" t="s">
        <v>186</v>
      </c>
      <c r="U183" s="745">
        <v>1.4153846153846155</v>
      </c>
      <c r="V183" s="36">
        <v>39.0</v>
      </c>
      <c r="W183" s="746" t="s">
        <v>306</v>
      </c>
      <c r="X183" s="745">
        <v>1.3611111111111112</v>
      </c>
      <c r="Y183" s="36">
        <v>39.0</v>
      </c>
      <c r="Z183" s="746" t="s">
        <v>468</v>
      </c>
      <c r="AA183" s="745">
        <v>55.35263157894736</v>
      </c>
      <c r="AB183" s="36">
        <v>39.0</v>
      </c>
      <c r="AC183" s="746" t="s">
        <v>476</v>
      </c>
      <c r="AD183" s="745">
        <v>233.0</v>
      </c>
      <c r="AE183" s="36">
        <v>39.0</v>
      </c>
      <c r="AF183" s="746" t="s">
        <v>35</v>
      </c>
      <c r="AG183" s="745">
        <v>8.709677419354838</v>
      </c>
      <c r="AH183" s="36">
        <v>39.0</v>
      </c>
      <c r="AI183" s="746" t="s">
        <v>30</v>
      </c>
      <c r="AJ183" s="745">
        <v>73.4090909090909</v>
      </c>
      <c r="AK183" s="36">
        <v>39.0</v>
      </c>
      <c r="AL183" s="746" t="s">
        <v>476</v>
      </c>
      <c r="AM183" s="745">
        <v>73.66666666666667</v>
      </c>
      <c r="AN183" s="36">
        <v>39.0</v>
      </c>
      <c r="AO183" s="746" t="s">
        <v>476</v>
      </c>
      <c r="AP183" s="745">
        <v>23.666666666666668</v>
      </c>
      <c r="AQ183" s="36">
        <v>39.0</v>
      </c>
      <c r="AR183" s="746" t="s">
        <v>476</v>
      </c>
      <c r="AS183" s="745">
        <v>6.833333333333333</v>
      </c>
      <c r="AT183" s="36">
        <v>39.0</v>
      </c>
      <c r="AU183" s="746" t="s">
        <v>30</v>
      </c>
      <c r="AV183" s="745">
        <v>1.3409090909090908</v>
      </c>
      <c r="AW183" s="36">
        <v>39.0</v>
      </c>
      <c r="AX183" s="746" t="s">
        <v>476</v>
      </c>
      <c r="AY183" s="745">
        <v>4.733333333333333</v>
      </c>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row>
    <row r="184">
      <c r="A184" s="668" t="s">
        <v>267</v>
      </c>
      <c r="B184" s="743">
        <f t="shared" ref="B184:E184" si="269">SUMPRODUCT(B$138:B$143,TRANSPOSE($B59:$G59))/$H59</f>
        <v>3.105263158</v>
      </c>
      <c r="C184" s="743">
        <f t="shared" si="269"/>
        <v>4.631578947</v>
      </c>
      <c r="D184" s="743">
        <f t="shared" si="269"/>
        <v>4.631578947</v>
      </c>
      <c r="E184" s="743">
        <f t="shared" si="269"/>
        <v>93.52105263</v>
      </c>
      <c r="F184" s="743"/>
      <c r="G184" s="743">
        <f t="shared" ref="G184:N184" si="270">SUMPRODUCT(G$138:G$143,TRANSPOSE($B59:$G59))/$H59</f>
        <v>253.1578947</v>
      </c>
      <c r="H184" s="743">
        <f t="shared" si="270"/>
        <v>56.31578947</v>
      </c>
      <c r="I184" s="743">
        <f t="shared" si="270"/>
        <v>91.05263158</v>
      </c>
      <c r="J184" s="743">
        <f t="shared" si="270"/>
        <v>91.05263158</v>
      </c>
      <c r="K184" s="743">
        <f t="shared" si="270"/>
        <v>65.26315789</v>
      </c>
      <c r="L184" s="743">
        <f t="shared" si="270"/>
        <v>16.57894737</v>
      </c>
      <c r="M184" s="743">
        <f t="shared" si="270"/>
        <v>3.315789474</v>
      </c>
      <c r="N184" s="743">
        <f t="shared" si="270"/>
        <v>8.210526316</v>
      </c>
      <c r="O184" s="9"/>
      <c r="P184" s="36">
        <v>40.0</v>
      </c>
      <c r="Q184" s="744" t="s">
        <v>30</v>
      </c>
      <c r="R184" s="745">
        <v>1.3409090909090908</v>
      </c>
      <c r="S184" s="36">
        <v>40.0</v>
      </c>
      <c r="T184" s="746" t="s">
        <v>476</v>
      </c>
      <c r="U184" s="745">
        <v>1.3666666666666667</v>
      </c>
      <c r="V184" s="36">
        <v>40.0</v>
      </c>
      <c r="W184" s="746" t="s">
        <v>478</v>
      </c>
      <c r="X184" s="745">
        <v>1.3235294117647058</v>
      </c>
      <c r="Y184" s="36">
        <v>40.0</v>
      </c>
      <c r="Z184" s="746" t="s">
        <v>3644</v>
      </c>
      <c r="AA184" s="745">
        <v>54.74444444444444</v>
      </c>
      <c r="AB184" s="36">
        <v>40.0</v>
      </c>
      <c r="AC184" s="746" t="s">
        <v>30</v>
      </c>
      <c r="AD184" s="745">
        <v>232.72727272727272</v>
      </c>
      <c r="AE184" s="36">
        <v>40.0</v>
      </c>
      <c r="AF184" s="746" t="s">
        <v>348</v>
      </c>
      <c r="AG184" s="745">
        <v>8.108108108108109</v>
      </c>
      <c r="AH184" s="36">
        <v>40.0</v>
      </c>
      <c r="AI184" s="746" t="s">
        <v>478</v>
      </c>
      <c r="AJ184" s="745">
        <v>73.23529411764706</v>
      </c>
      <c r="AK184" s="36">
        <v>40.0</v>
      </c>
      <c r="AL184" s="746" t="s">
        <v>306</v>
      </c>
      <c r="AM184" s="745">
        <v>73.61111111111111</v>
      </c>
      <c r="AN184" s="36">
        <v>40.0</v>
      </c>
      <c r="AO184" s="746" t="s">
        <v>306</v>
      </c>
      <c r="AP184" s="745">
        <v>23.61111111111111</v>
      </c>
      <c r="AQ184" s="36">
        <v>40.0</v>
      </c>
      <c r="AR184" s="746" t="s">
        <v>306</v>
      </c>
      <c r="AS184" s="745">
        <v>6.805555555555555</v>
      </c>
      <c r="AT184" s="36">
        <v>40.0</v>
      </c>
      <c r="AU184" s="746" t="s">
        <v>478</v>
      </c>
      <c r="AV184" s="745">
        <v>1.3235294117647058</v>
      </c>
      <c r="AW184" s="36">
        <v>40.0</v>
      </c>
      <c r="AX184" s="746" t="s">
        <v>306</v>
      </c>
      <c r="AY184" s="745">
        <v>4.722222222222222</v>
      </c>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row>
    <row r="185">
      <c r="A185" s="685" t="s">
        <v>278</v>
      </c>
      <c r="B185" s="743">
        <f t="shared" ref="B185:E185" si="271">SUMPRODUCT(B$138:B$143,TRANSPOSE($B60:$G60))/$H60</f>
        <v>0.6086956522</v>
      </c>
      <c r="C185" s="743">
        <f t="shared" si="271"/>
        <v>0.6086956522</v>
      </c>
      <c r="D185" s="743">
        <f t="shared" si="271"/>
        <v>0.6086956522</v>
      </c>
      <c r="E185" s="743">
        <f t="shared" si="271"/>
        <v>42.83913043</v>
      </c>
      <c r="F185" s="743"/>
      <c r="G185" s="743">
        <f t="shared" ref="G185:N185" si="272">SUMPRODUCT(G$138:G$143,TRANSPOSE($B60:$G60))/$H60</f>
        <v>224.1304348</v>
      </c>
      <c r="H185" s="743">
        <f t="shared" si="272"/>
        <v>3.043478261</v>
      </c>
      <c r="I185" s="743">
        <f t="shared" si="272"/>
        <v>66.08695652</v>
      </c>
      <c r="J185" s="743">
        <f t="shared" si="272"/>
        <v>66.08695652</v>
      </c>
      <c r="K185" s="743">
        <f t="shared" si="272"/>
        <v>16.08695652</v>
      </c>
      <c r="L185" s="743">
        <f t="shared" si="272"/>
        <v>3.043478261</v>
      </c>
      <c r="M185" s="743">
        <f t="shared" si="272"/>
        <v>0.6086956522</v>
      </c>
      <c r="N185" s="743">
        <f t="shared" si="272"/>
        <v>3.217391304</v>
      </c>
      <c r="O185" s="9"/>
      <c r="P185" s="36">
        <v>41.0</v>
      </c>
      <c r="Q185" s="744" t="s">
        <v>186</v>
      </c>
      <c r="R185" s="745">
        <v>1.2769230769230768</v>
      </c>
      <c r="S185" s="36">
        <v>41.0</v>
      </c>
      <c r="T185" s="746" t="s">
        <v>306</v>
      </c>
      <c r="U185" s="745">
        <v>1.3611111111111112</v>
      </c>
      <c r="V185" s="36">
        <v>41.0</v>
      </c>
      <c r="W185" s="746" t="s">
        <v>3644</v>
      </c>
      <c r="X185" s="745">
        <v>1.2592592592592593</v>
      </c>
      <c r="Y185" s="36">
        <v>41.0</v>
      </c>
      <c r="Z185" s="746" t="s">
        <v>478</v>
      </c>
      <c r="AA185" s="745">
        <v>54.34117647058823</v>
      </c>
      <c r="AB185" s="36">
        <v>41.0</v>
      </c>
      <c r="AC185" s="746" t="s">
        <v>3644</v>
      </c>
      <c r="AD185" s="745">
        <v>232.40740740740742</v>
      </c>
      <c r="AE185" s="36">
        <v>41.0</v>
      </c>
      <c r="AF185" s="746" t="s">
        <v>70</v>
      </c>
      <c r="AG185" s="745">
        <v>7.027027027027027</v>
      </c>
      <c r="AH185" s="36">
        <v>41.0</v>
      </c>
      <c r="AI185" s="746" t="s">
        <v>3644</v>
      </c>
      <c r="AJ185" s="745">
        <v>72.5925925925926</v>
      </c>
      <c r="AK185" s="36">
        <v>41.0</v>
      </c>
      <c r="AL185" s="746" t="s">
        <v>30</v>
      </c>
      <c r="AM185" s="745">
        <v>73.4090909090909</v>
      </c>
      <c r="AN185" s="36">
        <v>41.0</v>
      </c>
      <c r="AO185" s="746" t="s">
        <v>186</v>
      </c>
      <c r="AP185" s="745">
        <v>22.76923076923077</v>
      </c>
      <c r="AQ185" s="36">
        <v>41.0</v>
      </c>
      <c r="AR185" s="746" t="s">
        <v>30</v>
      </c>
      <c r="AS185" s="745">
        <v>6.704545454545454</v>
      </c>
      <c r="AT185" s="36">
        <v>41.0</v>
      </c>
      <c r="AU185" s="746" t="s">
        <v>3644</v>
      </c>
      <c r="AV185" s="745">
        <v>1.2592592592592593</v>
      </c>
      <c r="AW185" s="36">
        <v>41.0</v>
      </c>
      <c r="AX185" s="746" t="s">
        <v>30</v>
      </c>
      <c r="AY185" s="745">
        <v>4.681818181818182</v>
      </c>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row>
    <row r="186">
      <c r="A186" s="668" t="s">
        <v>281</v>
      </c>
      <c r="B186" s="743">
        <f t="shared" ref="B186:E186" si="273">SUMPRODUCT(B$138:B$143,TRANSPOSE($B62:$G62))/$H62</f>
        <v>2.935483871</v>
      </c>
      <c r="C186" s="743">
        <f t="shared" si="273"/>
        <v>3.903225806</v>
      </c>
      <c r="D186" s="743">
        <f t="shared" si="273"/>
        <v>3.903225806</v>
      </c>
      <c r="E186" s="743">
        <f t="shared" si="273"/>
        <v>93.37419355</v>
      </c>
      <c r="F186" s="743"/>
      <c r="G186" s="743">
        <f t="shared" ref="G186:N186" si="274">SUMPRODUCT(G$138:G$143,TRANSPOSE($B62:$G62))/$H62</f>
        <v>249.516129</v>
      </c>
      <c r="H186" s="743">
        <f t="shared" si="274"/>
        <v>47.58064516</v>
      </c>
      <c r="I186" s="743">
        <f t="shared" si="274"/>
        <v>89.35483871</v>
      </c>
      <c r="J186" s="743">
        <f t="shared" si="274"/>
        <v>89.35483871</v>
      </c>
      <c r="K186" s="743">
        <f t="shared" si="274"/>
        <v>58.22580645</v>
      </c>
      <c r="L186" s="743">
        <f t="shared" si="274"/>
        <v>14.75806452</v>
      </c>
      <c r="M186" s="743">
        <f t="shared" si="274"/>
        <v>2.951612903</v>
      </c>
      <c r="N186" s="743">
        <f t="shared" si="274"/>
        <v>7.870967742</v>
      </c>
      <c r="O186" s="9"/>
      <c r="P186" s="36">
        <v>42.0</v>
      </c>
      <c r="Q186" s="744" t="s">
        <v>3644</v>
      </c>
      <c r="R186" s="745">
        <v>1.2592592592592593</v>
      </c>
      <c r="S186" s="36">
        <v>42.0</v>
      </c>
      <c r="T186" s="746" t="s">
        <v>3644</v>
      </c>
      <c r="U186" s="745">
        <v>1.2592592592592593</v>
      </c>
      <c r="V186" s="36">
        <v>42.0</v>
      </c>
      <c r="W186" s="746" t="s">
        <v>70</v>
      </c>
      <c r="X186" s="745">
        <v>1.2432432432432432</v>
      </c>
      <c r="Y186" s="36">
        <v>42.0</v>
      </c>
      <c r="Z186" s="746" t="s">
        <v>70</v>
      </c>
      <c r="AA186" s="745">
        <v>54.1972972972973</v>
      </c>
      <c r="AB186" s="36">
        <v>42.0</v>
      </c>
      <c r="AC186" s="746" t="s">
        <v>3640</v>
      </c>
      <c r="AD186" s="745">
        <v>232.1875</v>
      </c>
      <c r="AE186" s="36">
        <v>42.0</v>
      </c>
      <c r="AF186" s="746" t="s">
        <v>476</v>
      </c>
      <c r="AG186" s="745">
        <v>6.833333333333333</v>
      </c>
      <c r="AH186" s="36">
        <v>42.0</v>
      </c>
      <c r="AI186" s="746" t="s">
        <v>3640</v>
      </c>
      <c r="AJ186" s="745">
        <v>72.1875</v>
      </c>
      <c r="AK186" s="36">
        <v>42.0</v>
      </c>
      <c r="AL186" s="746" t="s">
        <v>3644</v>
      </c>
      <c r="AM186" s="745">
        <v>72.5925925925926</v>
      </c>
      <c r="AN186" s="36">
        <v>42.0</v>
      </c>
      <c r="AO186" s="746" t="s">
        <v>70</v>
      </c>
      <c r="AP186" s="745">
        <v>22.7027027027027</v>
      </c>
      <c r="AQ186" s="36">
        <v>42.0</v>
      </c>
      <c r="AR186" s="746" t="s">
        <v>3644</v>
      </c>
      <c r="AS186" s="745">
        <v>6.296296296296297</v>
      </c>
      <c r="AT186" s="36">
        <v>42.0</v>
      </c>
      <c r="AU186" s="746" t="s">
        <v>3640</v>
      </c>
      <c r="AV186" s="745">
        <v>1.21875</v>
      </c>
      <c r="AW186" s="36">
        <v>42.0</v>
      </c>
      <c r="AX186" s="746" t="s">
        <v>3644</v>
      </c>
      <c r="AY186" s="745">
        <v>4.518518518518518</v>
      </c>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9"/>
      <c r="DP186" s="9"/>
      <c r="DQ186" s="9"/>
      <c r="DR186" s="9"/>
      <c r="DS186" s="9"/>
      <c r="DT186" s="9"/>
      <c r="DU186" s="9"/>
      <c r="DV186" s="9"/>
      <c r="DW186" s="9"/>
      <c r="DX186" s="9"/>
      <c r="DY186" s="9"/>
      <c r="DZ186" s="9"/>
      <c r="EA186" s="9"/>
      <c r="EB186" s="9"/>
      <c r="EC186" s="9"/>
    </row>
    <row r="187">
      <c r="A187" s="668" t="s">
        <v>288</v>
      </c>
      <c r="B187" s="743">
        <f t="shared" ref="B187:E187" si="275">SUMPRODUCT(B$138:B$143,TRANSPOSE($B64:$G64))/$H64</f>
        <v>2.476923077</v>
      </c>
      <c r="C187" s="743">
        <f t="shared" si="275"/>
        <v>3.030769231</v>
      </c>
      <c r="D187" s="743">
        <f t="shared" si="275"/>
        <v>2.984615385</v>
      </c>
      <c r="E187" s="743">
        <f t="shared" si="275"/>
        <v>80.35384615</v>
      </c>
      <c r="F187" s="743"/>
      <c r="G187" s="743">
        <f t="shared" ref="G187:N187" si="276">SUMPRODUCT(G$138:G$143,TRANSPOSE($B64:$G64))/$H64</f>
        <v>244.7692308</v>
      </c>
      <c r="H187" s="743">
        <f t="shared" si="276"/>
        <v>30.89230769</v>
      </c>
      <c r="I187" s="743">
        <f t="shared" si="276"/>
        <v>84.46153846</v>
      </c>
      <c r="J187" s="743">
        <f t="shared" si="276"/>
        <v>84.92307692</v>
      </c>
      <c r="K187" s="743">
        <f t="shared" si="276"/>
        <v>45.23076923</v>
      </c>
      <c r="L187" s="743">
        <f t="shared" si="276"/>
        <v>12.53846154</v>
      </c>
      <c r="M187" s="743">
        <f t="shared" si="276"/>
        <v>2.461538462</v>
      </c>
      <c r="N187" s="743">
        <f t="shared" si="276"/>
        <v>6.969230769</v>
      </c>
      <c r="O187" s="9"/>
      <c r="P187" s="36">
        <v>43.0</v>
      </c>
      <c r="Q187" s="744" t="s">
        <v>3640</v>
      </c>
      <c r="R187" s="745">
        <v>1.21875</v>
      </c>
      <c r="S187" s="36">
        <v>43.0</v>
      </c>
      <c r="T187" s="746" t="s">
        <v>70</v>
      </c>
      <c r="U187" s="745">
        <v>1.2432432432432432</v>
      </c>
      <c r="V187" s="36">
        <v>43.0</v>
      </c>
      <c r="W187" s="746" t="s">
        <v>3640</v>
      </c>
      <c r="X187" s="745">
        <v>1.21875</v>
      </c>
      <c r="Y187" s="36">
        <v>43.0</v>
      </c>
      <c r="Z187" s="746" t="s">
        <v>3640</v>
      </c>
      <c r="AA187" s="745">
        <v>54.003125</v>
      </c>
      <c r="AB187" s="36">
        <v>43.0</v>
      </c>
      <c r="AC187" s="746" t="s">
        <v>300</v>
      </c>
      <c r="AD187" s="745">
        <v>231.42857142857142</v>
      </c>
      <c r="AE187" s="36">
        <v>43.0</v>
      </c>
      <c r="AF187" s="746" t="s">
        <v>306</v>
      </c>
      <c r="AG187" s="745">
        <v>6.805555555555555</v>
      </c>
      <c r="AH187" s="36">
        <v>43.0</v>
      </c>
      <c r="AI187" s="746" t="s">
        <v>70</v>
      </c>
      <c r="AJ187" s="745">
        <v>72.16216216216216</v>
      </c>
      <c r="AK187" s="36">
        <v>43.0</v>
      </c>
      <c r="AL187" s="746" t="s">
        <v>3640</v>
      </c>
      <c r="AM187" s="745">
        <v>72.1875</v>
      </c>
      <c r="AN187" s="36">
        <v>43.0</v>
      </c>
      <c r="AO187" s="746" t="s">
        <v>3644</v>
      </c>
      <c r="AP187" s="745">
        <v>22.59259259259259</v>
      </c>
      <c r="AQ187" s="36">
        <v>43.0</v>
      </c>
      <c r="AR187" s="746" t="s">
        <v>3640</v>
      </c>
      <c r="AS187" s="745">
        <v>6.09375</v>
      </c>
      <c r="AT187" s="36">
        <v>43.0</v>
      </c>
      <c r="AU187" s="746" t="s">
        <v>70</v>
      </c>
      <c r="AV187" s="745">
        <v>1.2162162162162162</v>
      </c>
      <c r="AW187" s="36">
        <v>43.0</v>
      </c>
      <c r="AX187" s="746" t="s">
        <v>3640</v>
      </c>
      <c r="AY187" s="745">
        <v>4.4375</v>
      </c>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9"/>
      <c r="DP187" s="9"/>
      <c r="DQ187" s="9"/>
      <c r="DR187" s="9"/>
      <c r="DS187" s="9"/>
      <c r="DT187" s="9"/>
      <c r="DU187" s="9"/>
      <c r="DV187" s="9"/>
      <c r="DW187" s="9"/>
      <c r="DX187" s="9"/>
      <c r="DY187" s="9"/>
      <c r="DZ187" s="9"/>
      <c r="EA187" s="9"/>
      <c r="EB187" s="9"/>
      <c r="EC187" s="9"/>
    </row>
    <row r="188">
      <c r="A188" s="668" t="s">
        <v>297</v>
      </c>
      <c r="B188" s="743">
        <f t="shared" ref="B188:E188" si="277">SUMPRODUCT(B$138:B$143,TRANSPOSE($B65:$G65))/$H65</f>
        <v>1.847826087</v>
      </c>
      <c r="C188" s="743">
        <f t="shared" si="277"/>
        <v>1.913043478</v>
      </c>
      <c r="D188" s="743">
        <f t="shared" si="277"/>
        <v>1.913043478</v>
      </c>
      <c r="E188" s="743">
        <f t="shared" si="277"/>
        <v>66.09565217</v>
      </c>
      <c r="F188" s="743"/>
      <c r="G188" s="743">
        <f t="shared" ref="G188:N188" si="278">SUMPRODUCT(G$138:G$143,TRANSPOSE($B65:$G65))/$H65</f>
        <v>238.4782609</v>
      </c>
      <c r="H188" s="743">
        <f t="shared" si="278"/>
        <v>11.52173913</v>
      </c>
      <c r="I188" s="743">
        <f t="shared" si="278"/>
        <v>78.47826087</v>
      </c>
      <c r="J188" s="743">
        <f t="shared" si="278"/>
        <v>78.47826087</v>
      </c>
      <c r="K188" s="743">
        <f t="shared" si="278"/>
        <v>29.7826087</v>
      </c>
      <c r="L188" s="743">
        <f t="shared" si="278"/>
        <v>9.239130435</v>
      </c>
      <c r="M188" s="743">
        <f t="shared" si="278"/>
        <v>1.847826087</v>
      </c>
      <c r="N188" s="743">
        <f t="shared" si="278"/>
        <v>5.695652174</v>
      </c>
      <c r="O188" s="9"/>
      <c r="P188" s="36">
        <v>44.0</v>
      </c>
      <c r="Q188" s="744" t="s">
        <v>70</v>
      </c>
      <c r="R188" s="745">
        <v>1.2162162162162162</v>
      </c>
      <c r="S188" s="36">
        <v>44.0</v>
      </c>
      <c r="T188" s="746" t="s">
        <v>3640</v>
      </c>
      <c r="U188" s="745">
        <v>1.21875</v>
      </c>
      <c r="V188" s="36">
        <v>44.0</v>
      </c>
      <c r="W188" s="746" t="s">
        <v>300</v>
      </c>
      <c r="X188" s="745">
        <v>1.1785714285714286</v>
      </c>
      <c r="Y188" s="36">
        <v>44.0</v>
      </c>
      <c r="Z188" s="746" t="s">
        <v>300</v>
      </c>
      <c r="AA188" s="745">
        <v>53.267857142857146</v>
      </c>
      <c r="AB188" s="36">
        <v>44.0</v>
      </c>
      <c r="AC188" s="746" t="s">
        <v>70</v>
      </c>
      <c r="AD188" s="745">
        <v>231.21621621621622</v>
      </c>
      <c r="AE188" s="36">
        <v>44.0</v>
      </c>
      <c r="AF188" s="746" t="s">
        <v>165</v>
      </c>
      <c r="AG188" s="745">
        <v>6.6</v>
      </c>
      <c r="AH188" s="36">
        <v>44.0</v>
      </c>
      <c r="AI188" s="746" t="s">
        <v>300</v>
      </c>
      <c r="AJ188" s="745">
        <v>71.78571428571429</v>
      </c>
      <c r="AK188" s="36">
        <v>44.0</v>
      </c>
      <c r="AL188" s="746" t="s">
        <v>70</v>
      </c>
      <c r="AM188" s="745">
        <v>72.16216216216216</v>
      </c>
      <c r="AN188" s="36">
        <v>44.0</v>
      </c>
      <c r="AO188" s="746" t="s">
        <v>35</v>
      </c>
      <c r="AP188" s="745">
        <v>22.580645161290324</v>
      </c>
      <c r="AQ188" s="36">
        <v>44.0</v>
      </c>
      <c r="AR188" s="746" t="s">
        <v>70</v>
      </c>
      <c r="AS188" s="745">
        <v>6.081081081081081</v>
      </c>
      <c r="AT188" s="36">
        <v>44.0</v>
      </c>
      <c r="AU188" s="746" t="s">
        <v>300</v>
      </c>
      <c r="AV188" s="745">
        <v>1.1785714285714286</v>
      </c>
      <c r="AW188" s="36">
        <v>44.0</v>
      </c>
      <c r="AX188" s="746" t="s">
        <v>70</v>
      </c>
      <c r="AY188" s="745">
        <v>4.4324324324324325</v>
      </c>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9"/>
      <c r="DP188" s="9"/>
      <c r="DQ188" s="9"/>
      <c r="DR188" s="9"/>
      <c r="DS188" s="9"/>
      <c r="DT188" s="9"/>
      <c r="DU188" s="9"/>
      <c r="DV188" s="9"/>
      <c r="DW188" s="9"/>
      <c r="DX188" s="9"/>
      <c r="DY188" s="9"/>
      <c r="DZ188" s="9"/>
      <c r="EA188" s="9"/>
      <c r="EB188" s="9"/>
      <c r="EC188" s="9"/>
    </row>
    <row r="189">
      <c r="A189" s="685" t="s">
        <v>300</v>
      </c>
      <c r="B189" s="743">
        <f t="shared" ref="B189:E189" si="279">SUMPRODUCT(B$138:B$143,TRANSPOSE($B66:$G66))/$H66</f>
        <v>1.178571429</v>
      </c>
      <c r="C189" s="743">
        <f t="shared" si="279"/>
        <v>1.178571429</v>
      </c>
      <c r="D189" s="743">
        <f t="shared" si="279"/>
        <v>1.178571429</v>
      </c>
      <c r="E189" s="743">
        <f t="shared" si="279"/>
        <v>53.26785714</v>
      </c>
      <c r="F189" s="743"/>
      <c r="G189" s="743">
        <f t="shared" ref="G189:N189" si="280">SUMPRODUCT(G$138:G$143,TRANSPOSE($B66:$G66))/$H66</f>
        <v>231.4285714</v>
      </c>
      <c r="H189" s="743">
        <f t="shared" si="280"/>
        <v>5.892857143</v>
      </c>
      <c r="I189" s="743">
        <f t="shared" si="280"/>
        <v>71.78571429</v>
      </c>
      <c r="J189" s="743">
        <f t="shared" si="280"/>
        <v>71.78571429</v>
      </c>
      <c r="K189" s="743">
        <f t="shared" si="280"/>
        <v>21.78571429</v>
      </c>
      <c r="L189" s="743">
        <f t="shared" si="280"/>
        <v>5.892857143</v>
      </c>
      <c r="M189" s="743">
        <f t="shared" si="280"/>
        <v>1.178571429</v>
      </c>
      <c r="N189" s="743">
        <f t="shared" si="280"/>
        <v>4.357142857</v>
      </c>
      <c r="O189" s="9"/>
      <c r="P189" s="36">
        <v>45.0</v>
      </c>
      <c r="Q189" s="744" t="s">
        <v>300</v>
      </c>
      <c r="R189" s="745">
        <v>1.1785714285714286</v>
      </c>
      <c r="S189" s="36">
        <v>45.0</v>
      </c>
      <c r="T189" s="746" t="s">
        <v>300</v>
      </c>
      <c r="U189" s="745">
        <v>1.1785714285714286</v>
      </c>
      <c r="V189" s="36">
        <v>45.0</v>
      </c>
      <c r="W189" s="746" t="s">
        <v>35</v>
      </c>
      <c r="X189" s="745">
        <v>1.1612903225806452</v>
      </c>
      <c r="Y189" s="36">
        <v>45.0</v>
      </c>
      <c r="Z189" s="746" t="s">
        <v>25</v>
      </c>
      <c r="AA189" s="745">
        <v>52.44878048780488</v>
      </c>
      <c r="AB189" s="36">
        <v>45.0</v>
      </c>
      <c r="AC189" s="746" t="s">
        <v>25</v>
      </c>
      <c r="AD189" s="745">
        <v>230.73170731707316</v>
      </c>
      <c r="AE189" s="36">
        <v>45.0</v>
      </c>
      <c r="AF189" s="746" t="s">
        <v>25</v>
      </c>
      <c r="AG189" s="745">
        <v>6.463414634146342</v>
      </c>
      <c r="AH189" s="36">
        <v>45.0</v>
      </c>
      <c r="AI189" s="746" t="s">
        <v>25</v>
      </c>
      <c r="AJ189" s="745">
        <v>71.21951219512195</v>
      </c>
      <c r="AK189" s="36">
        <v>45.0</v>
      </c>
      <c r="AL189" s="746" t="s">
        <v>300</v>
      </c>
      <c r="AM189" s="745">
        <v>71.78571428571429</v>
      </c>
      <c r="AN189" s="36">
        <v>45.0</v>
      </c>
      <c r="AO189" s="746" t="s">
        <v>3640</v>
      </c>
      <c r="AP189" s="745">
        <v>22.1875</v>
      </c>
      <c r="AQ189" s="36">
        <v>45.0</v>
      </c>
      <c r="AR189" s="746" t="s">
        <v>300</v>
      </c>
      <c r="AS189" s="745">
        <v>5.892857142857143</v>
      </c>
      <c r="AT189" s="36">
        <v>45.0</v>
      </c>
      <c r="AU189" s="746" t="s">
        <v>25</v>
      </c>
      <c r="AV189" s="745">
        <v>1.1219512195121952</v>
      </c>
      <c r="AW189" s="36">
        <v>45.0</v>
      </c>
      <c r="AX189" s="746" t="s">
        <v>300</v>
      </c>
      <c r="AY189" s="745">
        <v>4.357142857142857</v>
      </c>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9"/>
      <c r="DP189" s="9"/>
      <c r="DQ189" s="9"/>
      <c r="DR189" s="9"/>
      <c r="DS189" s="9"/>
      <c r="DT189" s="9"/>
      <c r="DU189" s="9"/>
      <c r="DV189" s="9"/>
      <c r="DW189" s="9"/>
      <c r="DX189" s="9"/>
      <c r="DY189" s="9"/>
      <c r="DZ189" s="9"/>
      <c r="EA189" s="9"/>
      <c r="EB189" s="9"/>
      <c r="EC189" s="9"/>
    </row>
    <row r="190">
      <c r="A190" s="668" t="s">
        <v>302</v>
      </c>
      <c r="B190" s="743">
        <f t="shared" ref="B190:E190" si="281">SUMPRODUCT(B$138:B$143,TRANSPOSE($B68:$G68))/$H68</f>
        <v>0.4285714286</v>
      </c>
      <c r="C190" s="743">
        <f t="shared" si="281"/>
        <v>0.4285714286</v>
      </c>
      <c r="D190" s="743">
        <f t="shared" si="281"/>
        <v>0.4285714286</v>
      </c>
      <c r="E190" s="743">
        <f t="shared" si="281"/>
        <v>39.54285714</v>
      </c>
      <c r="F190" s="743"/>
      <c r="G190" s="743">
        <f t="shared" ref="G190:N190" si="282">SUMPRODUCT(G$138:G$143,TRANSPOSE($B68:$G68))/$H68</f>
        <v>221.4285714</v>
      </c>
      <c r="H190" s="743">
        <f t="shared" si="282"/>
        <v>2.142857143</v>
      </c>
      <c r="I190" s="743">
        <f t="shared" si="282"/>
        <v>64.28571429</v>
      </c>
      <c r="J190" s="743">
        <f t="shared" si="282"/>
        <v>64.28571429</v>
      </c>
      <c r="K190" s="743">
        <f t="shared" si="282"/>
        <v>14.28571429</v>
      </c>
      <c r="L190" s="743">
        <f t="shared" si="282"/>
        <v>2.142857143</v>
      </c>
      <c r="M190" s="743">
        <f t="shared" si="282"/>
        <v>0.4285714286</v>
      </c>
      <c r="N190" s="743">
        <f t="shared" si="282"/>
        <v>2.857142857</v>
      </c>
      <c r="O190" s="9"/>
      <c r="P190" s="36">
        <v>46.0</v>
      </c>
      <c r="Q190" s="744" t="s">
        <v>25</v>
      </c>
      <c r="R190" s="745">
        <v>1.1219512195121952</v>
      </c>
      <c r="S190" s="36">
        <v>46.0</v>
      </c>
      <c r="T190" s="746" t="s">
        <v>35</v>
      </c>
      <c r="U190" s="745">
        <v>1.1612903225806452</v>
      </c>
      <c r="V190" s="36">
        <v>46.0</v>
      </c>
      <c r="W190" s="746" t="s">
        <v>25</v>
      </c>
      <c r="X190" s="745">
        <v>1.146341463414634</v>
      </c>
      <c r="Y190" s="36">
        <v>46.0</v>
      </c>
      <c r="Z190" s="746" t="s">
        <v>35</v>
      </c>
      <c r="AA190" s="745">
        <v>52.041935483870965</v>
      </c>
      <c r="AB190" s="36">
        <v>46.0</v>
      </c>
      <c r="AC190" s="746" t="s">
        <v>105</v>
      </c>
      <c r="AD190" s="745">
        <v>230.2439024390244</v>
      </c>
      <c r="AE190" s="36">
        <v>46.0</v>
      </c>
      <c r="AF190" s="746" t="s">
        <v>3644</v>
      </c>
      <c r="AG190" s="745">
        <v>6.296296296296297</v>
      </c>
      <c r="AH190" s="36">
        <v>46.0</v>
      </c>
      <c r="AI190" s="746" t="s">
        <v>105</v>
      </c>
      <c r="AJ190" s="745">
        <v>70.73170731707317</v>
      </c>
      <c r="AK190" s="36">
        <v>46.0</v>
      </c>
      <c r="AL190" s="746" t="s">
        <v>25</v>
      </c>
      <c r="AM190" s="745">
        <v>71.21951219512195</v>
      </c>
      <c r="AN190" s="36">
        <v>46.0</v>
      </c>
      <c r="AO190" s="746" t="s">
        <v>300</v>
      </c>
      <c r="AP190" s="745">
        <v>21.785714285714285</v>
      </c>
      <c r="AQ190" s="36">
        <v>46.0</v>
      </c>
      <c r="AR190" s="746" t="s">
        <v>25</v>
      </c>
      <c r="AS190" s="745">
        <v>5.609756097560975</v>
      </c>
      <c r="AT190" s="36">
        <v>46.0</v>
      </c>
      <c r="AU190" s="746" t="s">
        <v>105</v>
      </c>
      <c r="AV190" s="745">
        <v>1.0731707317073171</v>
      </c>
      <c r="AW190" s="36">
        <v>46.0</v>
      </c>
      <c r="AX190" s="746" t="s">
        <v>25</v>
      </c>
      <c r="AY190" s="745">
        <v>4.2439024390243905</v>
      </c>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9"/>
      <c r="DP190" s="9"/>
      <c r="DQ190" s="9"/>
      <c r="DR190" s="9"/>
      <c r="DS190" s="9"/>
      <c r="DT190" s="9"/>
      <c r="DU190" s="9"/>
      <c r="DV190" s="9"/>
      <c r="DW190" s="9"/>
      <c r="DX190" s="9"/>
      <c r="DY190" s="9"/>
      <c r="DZ190" s="9"/>
      <c r="EA190" s="9"/>
      <c r="EB190" s="9"/>
      <c r="EC190" s="9"/>
    </row>
    <row r="191">
      <c r="A191" s="704" t="s">
        <v>304</v>
      </c>
      <c r="B191" s="743">
        <f t="shared" ref="B191:E191" si="283">SUMPRODUCT(B$138:B$143,TRANSPOSE($B70:$G70))/$H70</f>
        <v>0.4285714286</v>
      </c>
      <c r="C191" s="743">
        <f t="shared" si="283"/>
        <v>0.4285714286</v>
      </c>
      <c r="D191" s="743">
        <f t="shared" si="283"/>
        <v>0</v>
      </c>
      <c r="E191" s="743">
        <f t="shared" si="283"/>
        <v>30.48571429</v>
      </c>
      <c r="F191" s="743"/>
      <c r="G191" s="743">
        <f t="shared" ref="G191:N191" si="284">SUMPRODUCT(G$138:G$143,TRANSPOSE($B70:$G70))/$H70</f>
        <v>221.25</v>
      </c>
      <c r="H191" s="743">
        <f t="shared" si="284"/>
        <v>2.571428571</v>
      </c>
      <c r="I191" s="743">
        <f t="shared" si="284"/>
        <v>61.42857143</v>
      </c>
      <c r="J191" s="743">
        <f t="shared" si="284"/>
        <v>65.71428571</v>
      </c>
      <c r="K191" s="743">
        <f t="shared" si="284"/>
        <v>12.85714286</v>
      </c>
      <c r="L191" s="743">
        <f t="shared" si="284"/>
        <v>2.857142857</v>
      </c>
      <c r="M191" s="743">
        <f t="shared" si="284"/>
        <v>0.1428571429</v>
      </c>
      <c r="N191" s="743">
        <f t="shared" si="284"/>
        <v>3</v>
      </c>
      <c r="O191" s="9"/>
      <c r="P191" s="36">
        <v>47.0</v>
      </c>
      <c r="Q191" s="744" t="s">
        <v>105</v>
      </c>
      <c r="R191" s="745">
        <v>1.0731707317073171</v>
      </c>
      <c r="S191" s="36">
        <v>47.0</v>
      </c>
      <c r="T191" s="746" t="s">
        <v>25</v>
      </c>
      <c r="U191" s="745">
        <v>1.146341463414634</v>
      </c>
      <c r="V191" s="36">
        <v>47.0</v>
      </c>
      <c r="W191" s="746" t="s">
        <v>165</v>
      </c>
      <c r="X191" s="745">
        <v>1.08</v>
      </c>
      <c r="Y191" s="36">
        <v>47.0</v>
      </c>
      <c r="Z191" s="746" t="s">
        <v>105</v>
      </c>
      <c r="AA191" s="745">
        <v>51.33902439024391</v>
      </c>
      <c r="AB191" s="36">
        <v>47.0</v>
      </c>
      <c r="AC191" s="746" t="s">
        <v>483</v>
      </c>
      <c r="AD191" s="745">
        <v>230.16666666666666</v>
      </c>
      <c r="AE191" s="36">
        <v>47.0</v>
      </c>
      <c r="AF191" s="746" t="s">
        <v>3640</v>
      </c>
      <c r="AG191" s="745">
        <v>6.09375</v>
      </c>
      <c r="AH191" s="36">
        <v>47.0</v>
      </c>
      <c r="AI191" s="746" t="s">
        <v>483</v>
      </c>
      <c r="AJ191" s="745">
        <v>70.66666666666667</v>
      </c>
      <c r="AK191" s="36">
        <v>47.0</v>
      </c>
      <c r="AL191" s="746" t="s">
        <v>333</v>
      </c>
      <c r="AM191" s="745">
        <v>70.97560975609755</v>
      </c>
      <c r="AN191" s="36">
        <v>47.0</v>
      </c>
      <c r="AO191" s="746" t="s">
        <v>25</v>
      </c>
      <c r="AP191" s="745">
        <v>21.70731707317073</v>
      </c>
      <c r="AQ191" s="36">
        <v>47.0</v>
      </c>
      <c r="AR191" s="746" t="s">
        <v>333</v>
      </c>
      <c r="AS191" s="745">
        <v>5.487804878048781</v>
      </c>
      <c r="AT191" s="36">
        <v>47.0</v>
      </c>
      <c r="AU191" s="746" t="s">
        <v>483</v>
      </c>
      <c r="AV191" s="745">
        <v>1.0666666666666667</v>
      </c>
      <c r="AW191" s="36">
        <v>47.0</v>
      </c>
      <c r="AX191" s="746" t="s">
        <v>105</v>
      </c>
      <c r="AY191" s="745">
        <v>4.146341463414634</v>
      </c>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9"/>
      <c r="DP191" s="9"/>
      <c r="DQ191" s="9"/>
      <c r="DR191" s="9"/>
      <c r="DS191" s="9"/>
      <c r="DT191" s="9"/>
      <c r="DU191" s="9"/>
      <c r="DV191" s="9"/>
      <c r="DW191" s="9"/>
      <c r="DX191" s="9"/>
      <c r="DY191" s="9"/>
      <c r="DZ191" s="9"/>
      <c r="EA191" s="9"/>
      <c r="EB191" s="9"/>
      <c r="EC191" s="9"/>
    </row>
    <row r="192">
      <c r="A192" s="668" t="s">
        <v>306</v>
      </c>
      <c r="B192" s="743">
        <f t="shared" ref="B192:E192" si="285">SUMPRODUCT(B$138:B$143,TRANSPOSE($B72:$G72))/$H72</f>
        <v>1.361111111</v>
      </c>
      <c r="C192" s="743">
        <f t="shared" si="285"/>
        <v>1.361111111</v>
      </c>
      <c r="D192" s="743">
        <f t="shared" si="285"/>
        <v>1.361111111</v>
      </c>
      <c r="E192" s="743">
        <f t="shared" si="285"/>
        <v>56.60833333</v>
      </c>
      <c r="F192" s="743"/>
      <c r="G192" s="743">
        <f t="shared" ref="G192:N192" si="286">SUMPRODUCT(G$138:G$143,TRANSPOSE($B72:$G72))/$H72</f>
        <v>233.0555556</v>
      </c>
      <c r="H192" s="743">
        <f t="shared" si="286"/>
        <v>6.805555556</v>
      </c>
      <c r="I192" s="743">
        <f t="shared" si="286"/>
        <v>73.61111111</v>
      </c>
      <c r="J192" s="743">
        <f t="shared" si="286"/>
        <v>73.61111111</v>
      </c>
      <c r="K192" s="743">
        <f t="shared" si="286"/>
        <v>23.61111111</v>
      </c>
      <c r="L192" s="743">
        <f t="shared" si="286"/>
        <v>6.805555556</v>
      </c>
      <c r="M192" s="743">
        <f t="shared" si="286"/>
        <v>1.361111111</v>
      </c>
      <c r="N192" s="743">
        <f t="shared" si="286"/>
        <v>4.722222222</v>
      </c>
      <c r="O192" s="9"/>
      <c r="P192" s="36">
        <v>48.0</v>
      </c>
      <c r="Q192" s="744" t="s">
        <v>483</v>
      </c>
      <c r="R192" s="745">
        <v>1.0666666666666667</v>
      </c>
      <c r="S192" s="36">
        <v>48.0</v>
      </c>
      <c r="T192" s="746" t="s">
        <v>165</v>
      </c>
      <c r="U192" s="745">
        <v>1.08</v>
      </c>
      <c r="V192" s="36">
        <v>48.0</v>
      </c>
      <c r="W192" s="746" t="s">
        <v>105</v>
      </c>
      <c r="X192" s="745">
        <v>1.0731707317073171</v>
      </c>
      <c r="Y192" s="36">
        <v>48.0</v>
      </c>
      <c r="Z192" s="746" t="s">
        <v>483</v>
      </c>
      <c r="AA192" s="745">
        <v>51.22</v>
      </c>
      <c r="AB192" s="36">
        <v>48.0</v>
      </c>
      <c r="AC192" s="746" t="s">
        <v>186</v>
      </c>
      <c r="AD192" s="745">
        <v>230.0</v>
      </c>
      <c r="AE192" s="36">
        <v>48.0</v>
      </c>
      <c r="AF192" s="746" t="s">
        <v>300</v>
      </c>
      <c r="AG192" s="745">
        <v>5.892857142857143</v>
      </c>
      <c r="AH192" s="36">
        <v>48.0</v>
      </c>
      <c r="AI192" s="746" t="s">
        <v>35</v>
      </c>
      <c r="AJ192" s="745">
        <v>70.64516129032258</v>
      </c>
      <c r="AK192" s="36">
        <v>48.0</v>
      </c>
      <c r="AL192" s="746" t="s">
        <v>105</v>
      </c>
      <c r="AM192" s="745">
        <v>70.73170731707317</v>
      </c>
      <c r="AN192" s="36">
        <v>48.0</v>
      </c>
      <c r="AO192" s="746" t="s">
        <v>165</v>
      </c>
      <c r="AP192" s="745">
        <v>21.2</v>
      </c>
      <c r="AQ192" s="36">
        <v>48.0</v>
      </c>
      <c r="AR192" s="746" t="s">
        <v>105</v>
      </c>
      <c r="AS192" s="745">
        <v>5.365853658536586</v>
      </c>
      <c r="AT192" s="36">
        <v>48.0</v>
      </c>
      <c r="AU192" s="746" t="s">
        <v>35</v>
      </c>
      <c r="AV192" s="745">
        <v>1.064516129032258</v>
      </c>
      <c r="AW192" s="36">
        <v>48.0</v>
      </c>
      <c r="AX192" s="746" t="s">
        <v>333</v>
      </c>
      <c r="AY192" s="745">
        <v>4.146341463414634</v>
      </c>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9"/>
      <c r="DP192" s="9"/>
      <c r="DQ192" s="9"/>
      <c r="DR192" s="9"/>
      <c r="DS192" s="9"/>
      <c r="DT192" s="9"/>
      <c r="DU192" s="9"/>
      <c r="DV192" s="9"/>
      <c r="DW192" s="9"/>
      <c r="DX192" s="9"/>
      <c r="DY192" s="9"/>
      <c r="DZ192" s="9"/>
      <c r="EA192" s="9"/>
      <c r="EB192" s="9"/>
      <c r="EC192" s="9"/>
    </row>
    <row r="193">
      <c r="A193" s="706" t="s">
        <v>3645</v>
      </c>
      <c r="B193" s="743">
        <f t="shared" ref="B193:E193" si="287">SUMPRODUCT(B$138:B$143,TRANSPOSE($B74:$G74))/$H74</f>
        <v>0.7352941176</v>
      </c>
      <c r="C193" s="743">
        <f t="shared" si="287"/>
        <v>0.7352941176</v>
      </c>
      <c r="D193" s="743">
        <f t="shared" si="287"/>
        <v>0.3823529412</v>
      </c>
      <c r="E193" s="743">
        <f t="shared" si="287"/>
        <v>37.69705882</v>
      </c>
      <c r="F193" s="743"/>
      <c r="G193" s="743">
        <f t="shared" ref="G193:N193" si="288">SUMPRODUCT(G$138:G$143,TRANSPOSE($B74:$G74))/$H74</f>
        <v>225.2941176</v>
      </c>
      <c r="H193" s="743">
        <f t="shared" si="288"/>
        <v>4.029411765</v>
      </c>
      <c r="I193" s="743">
        <f t="shared" si="288"/>
        <v>65</v>
      </c>
      <c r="J193" s="743">
        <f t="shared" si="288"/>
        <v>68.52941176</v>
      </c>
      <c r="K193" s="743">
        <f t="shared" si="288"/>
        <v>16.17647059</v>
      </c>
      <c r="L193" s="743">
        <f t="shared" si="288"/>
        <v>4.264705882</v>
      </c>
      <c r="M193" s="743">
        <f t="shared" si="288"/>
        <v>0.5</v>
      </c>
      <c r="N193" s="743">
        <f t="shared" si="288"/>
        <v>3.588235294</v>
      </c>
      <c r="O193" s="9"/>
      <c r="P193" s="36">
        <v>49.0</v>
      </c>
      <c r="Q193" s="744" t="s">
        <v>35</v>
      </c>
      <c r="R193" s="745">
        <v>1.064516129032258</v>
      </c>
      <c r="S193" s="36">
        <v>49.0</v>
      </c>
      <c r="T193" s="746" t="s">
        <v>105</v>
      </c>
      <c r="U193" s="745">
        <v>1.0731707317073171</v>
      </c>
      <c r="V193" s="36">
        <v>49.0</v>
      </c>
      <c r="W193" s="746" t="s">
        <v>483</v>
      </c>
      <c r="X193" s="745">
        <v>1.0666666666666667</v>
      </c>
      <c r="Y193" s="36">
        <v>49.0</v>
      </c>
      <c r="Z193" s="746" t="s">
        <v>165</v>
      </c>
      <c r="AA193" s="745">
        <v>51.088</v>
      </c>
      <c r="AB193" s="36">
        <v>49.0</v>
      </c>
      <c r="AC193" s="746" t="s">
        <v>35</v>
      </c>
      <c r="AD193" s="745">
        <v>229.67741935483872</v>
      </c>
      <c r="AE193" s="36">
        <v>49.0</v>
      </c>
      <c r="AF193" s="746" t="s">
        <v>333</v>
      </c>
      <c r="AG193" s="745">
        <v>5.390243902439025</v>
      </c>
      <c r="AH193" s="36">
        <v>49.0</v>
      </c>
      <c r="AI193" s="746" t="s">
        <v>165</v>
      </c>
      <c r="AJ193" s="745">
        <v>70.4</v>
      </c>
      <c r="AK193" s="36">
        <v>49.0</v>
      </c>
      <c r="AL193" s="746" t="s">
        <v>483</v>
      </c>
      <c r="AM193" s="745">
        <v>70.66666666666667</v>
      </c>
      <c r="AN193" s="36">
        <v>49.0</v>
      </c>
      <c r="AO193" s="746" t="s">
        <v>105</v>
      </c>
      <c r="AP193" s="745">
        <v>20.73170731707317</v>
      </c>
      <c r="AQ193" s="36">
        <v>49.0</v>
      </c>
      <c r="AR193" s="746" t="s">
        <v>483</v>
      </c>
      <c r="AS193" s="745">
        <v>5.333333333333333</v>
      </c>
      <c r="AT193" s="36">
        <v>49.0</v>
      </c>
      <c r="AU193" s="746" t="s">
        <v>165</v>
      </c>
      <c r="AV193" s="745">
        <v>1.04</v>
      </c>
      <c r="AW193" s="36">
        <v>49.0</v>
      </c>
      <c r="AX193" s="746" t="s">
        <v>483</v>
      </c>
      <c r="AY193" s="745">
        <v>4.133333333333334</v>
      </c>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9"/>
      <c r="DP193" s="9"/>
      <c r="DQ193" s="9"/>
      <c r="DR193" s="9"/>
      <c r="DS193" s="9"/>
      <c r="DT193" s="9"/>
      <c r="DU193" s="9"/>
      <c r="DV193" s="9"/>
      <c r="DW193" s="9"/>
      <c r="DX193" s="9"/>
      <c r="DY193" s="9"/>
      <c r="DZ193" s="9"/>
      <c r="EA193" s="9"/>
      <c r="EB193" s="9"/>
      <c r="EC193" s="9"/>
    </row>
    <row r="194">
      <c r="A194" s="706" t="s">
        <v>316</v>
      </c>
      <c r="B194" s="743">
        <f t="shared" ref="B194:E194" si="289">SUMPRODUCT(B$138:B$143,TRANSPOSE($B75:$G75))/$H75</f>
        <v>3.898734177</v>
      </c>
      <c r="C194" s="743">
        <f t="shared" si="289"/>
        <v>7.594936709</v>
      </c>
      <c r="D194" s="743">
        <f t="shared" si="289"/>
        <v>7.594936709</v>
      </c>
      <c r="E194" s="743">
        <f t="shared" si="289"/>
        <v>99.27468354</v>
      </c>
      <c r="F194" s="743"/>
      <c r="G194" s="743">
        <f t="shared" ref="G194:N194" si="290">SUMPRODUCT(G$138:G$143,TRANSPOSE($B75:$G75))/$H75</f>
        <v>267.9746835</v>
      </c>
      <c r="H194" s="743">
        <f t="shared" si="290"/>
        <v>94.93670886</v>
      </c>
      <c r="I194" s="743">
        <f t="shared" si="290"/>
        <v>98.98734177</v>
      </c>
      <c r="J194" s="743">
        <f t="shared" si="290"/>
        <v>98.98734177</v>
      </c>
      <c r="K194" s="743">
        <f t="shared" si="290"/>
        <v>95.94936709</v>
      </c>
      <c r="L194" s="743">
        <f t="shared" si="290"/>
        <v>23.98734177</v>
      </c>
      <c r="M194" s="743">
        <f t="shared" si="290"/>
        <v>4.797468354</v>
      </c>
      <c r="N194" s="743">
        <f t="shared" si="290"/>
        <v>9.797468354</v>
      </c>
      <c r="O194" s="9"/>
      <c r="P194" s="36">
        <v>50.0</v>
      </c>
      <c r="Q194" s="744" t="s">
        <v>333</v>
      </c>
      <c r="R194" s="745">
        <v>1.048780487804878</v>
      </c>
      <c r="S194" s="36">
        <v>50.0</v>
      </c>
      <c r="T194" s="746" t="s">
        <v>483</v>
      </c>
      <c r="U194" s="745">
        <v>1.0666666666666667</v>
      </c>
      <c r="V194" s="36">
        <v>50.0</v>
      </c>
      <c r="W194" s="746" t="s">
        <v>36</v>
      </c>
      <c r="X194" s="745">
        <v>1.0303030303030303</v>
      </c>
      <c r="Y194" s="36">
        <v>50.0</v>
      </c>
      <c r="Z194" s="746" t="s">
        <v>36</v>
      </c>
      <c r="AA194" s="745">
        <v>50.55454545454546</v>
      </c>
      <c r="AB194" s="36">
        <v>50.0</v>
      </c>
      <c r="AC194" s="746" t="s">
        <v>165</v>
      </c>
      <c r="AD194" s="745">
        <v>229.4</v>
      </c>
      <c r="AE194" s="36">
        <v>50.0</v>
      </c>
      <c r="AF194" s="746" t="s">
        <v>105</v>
      </c>
      <c r="AG194" s="745">
        <v>5.365853658536586</v>
      </c>
      <c r="AH194" s="36">
        <v>50.0</v>
      </c>
      <c r="AI194" s="746" t="s">
        <v>36</v>
      </c>
      <c r="AJ194" s="745">
        <v>70.3030303030303</v>
      </c>
      <c r="AK194" s="36">
        <v>50.0</v>
      </c>
      <c r="AL194" s="746" t="s">
        <v>35</v>
      </c>
      <c r="AM194" s="745">
        <v>70.64516129032258</v>
      </c>
      <c r="AN194" s="36">
        <v>50.0</v>
      </c>
      <c r="AO194" s="746" t="s">
        <v>483</v>
      </c>
      <c r="AP194" s="745">
        <v>20.666666666666668</v>
      </c>
      <c r="AQ194" s="36">
        <v>50.0</v>
      </c>
      <c r="AR194" s="746" t="s">
        <v>35</v>
      </c>
      <c r="AS194" s="745">
        <v>5.32258064516129</v>
      </c>
      <c r="AT194" s="36">
        <v>50.0</v>
      </c>
      <c r="AU194" s="746" t="s">
        <v>36</v>
      </c>
      <c r="AV194" s="745">
        <v>1.0303030303030303</v>
      </c>
      <c r="AW194" s="36">
        <v>50.0</v>
      </c>
      <c r="AX194" s="746" t="s">
        <v>35</v>
      </c>
      <c r="AY194" s="745">
        <v>4.129032258064516</v>
      </c>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9"/>
      <c r="DO194" s="9"/>
      <c r="DP194" s="9"/>
      <c r="DQ194" s="9"/>
      <c r="DR194" s="9"/>
      <c r="DS194" s="9"/>
      <c r="DT194" s="9"/>
      <c r="DU194" s="9"/>
      <c r="DV194" s="9"/>
      <c r="DW194" s="9"/>
      <c r="DX194" s="9"/>
      <c r="DY194" s="9"/>
      <c r="DZ194" s="9"/>
      <c r="EA194" s="9"/>
      <c r="EB194" s="9"/>
      <c r="EC194" s="9"/>
    </row>
    <row r="195">
      <c r="A195" s="706" t="s">
        <v>326</v>
      </c>
      <c r="B195" s="743">
        <f t="shared" ref="B195:E195" si="291">SUMPRODUCT(B$138:B$143,TRANSPOSE($B76:$G76))/$H76</f>
        <v>1.86</v>
      </c>
      <c r="C195" s="743">
        <f t="shared" si="291"/>
        <v>1.92</v>
      </c>
      <c r="D195" s="743">
        <f t="shared" si="291"/>
        <v>1.92</v>
      </c>
      <c r="E195" s="743">
        <f t="shared" si="291"/>
        <v>66.272</v>
      </c>
      <c r="F195" s="743"/>
      <c r="G195" s="743">
        <f t="shared" ref="G195:N195" si="292">SUMPRODUCT(G$138:G$143,TRANSPOSE($B76:$G76))/$H76</f>
        <v>238.4</v>
      </c>
      <c r="H195" s="743">
        <f t="shared" si="292"/>
        <v>11.4</v>
      </c>
      <c r="I195" s="743">
        <f t="shared" si="292"/>
        <v>78.6</v>
      </c>
      <c r="J195" s="743">
        <f t="shared" si="292"/>
        <v>78.6</v>
      </c>
      <c r="K195" s="743">
        <f t="shared" si="292"/>
        <v>29.8</v>
      </c>
      <c r="L195" s="743">
        <f t="shared" si="292"/>
        <v>9.3</v>
      </c>
      <c r="M195" s="743">
        <f t="shared" si="292"/>
        <v>1.86</v>
      </c>
      <c r="N195" s="743">
        <f t="shared" si="292"/>
        <v>5.72</v>
      </c>
      <c r="O195" s="9"/>
      <c r="P195" s="36">
        <v>51.0</v>
      </c>
      <c r="Q195" s="744" t="s">
        <v>165</v>
      </c>
      <c r="R195" s="745">
        <v>1.04</v>
      </c>
      <c r="S195" s="36">
        <v>51.0</v>
      </c>
      <c r="T195" s="746" t="s">
        <v>333</v>
      </c>
      <c r="U195" s="745">
        <v>1.048780487804878</v>
      </c>
      <c r="V195" s="36">
        <v>51.0</v>
      </c>
      <c r="W195" s="746" t="s">
        <v>232</v>
      </c>
      <c r="X195" s="745">
        <v>0.975</v>
      </c>
      <c r="Y195" s="36">
        <v>51.0</v>
      </c>
      <c r="Z195" s="746" t="s">
        <v>232</v>
      </c>
      <c r="AA195" s="745">
        <v>49.542500000000004</v>
      </c>
      <c r="AB195" s="36">
        <v>51.0</v>
      </c>
      <c r="AC195" s="746" t="s">
        <v>36</v>
      </c>
      <c r="AD195" s="745">
        <v>229.24242424242425</v>
      </c>
      <c r="AE195" s="36">
        <v>51.0</v>
      </c>
      <c r="AF195" s="746" t="s">
        <v>483</v>
      </c>
      <c r="AG195" s="745">
        <v>5.333333333333333</v>
      </c>
      <c r="AH195" s="36">
        <v>51.0</v>
      </c>
      <c r="AI195" s="746" t="s">
        <v>232</v>
      </c>
      <c r="AJ195" s="745">
        <v>69.75</v>
      </c>
      <c r="AK195" s="36">
        <v>51.0</v>
      </c>
      <c r="AL195" s="746" t="s">
        <v>165</v>
      </c>
      <c r="AM195" s="745">
        <v>70.4</v>
      </c>
      <c r="AN195" s="36">
        <v>51.0</v>
      </c>
      <c r="AO195" s="746" t="s">
        <v>36</v>
      </c>
      <c r="AP195" s="745">
        <v>20.303030303030305</v>
      </c>
      <c r="AQ195" s="36">
        <v>51.0</v>
      </c>
      <c r="AR195" s="746" t="s">
        <v>165</v>
      </c>
      <c r="AS195" s="745">
        <v>5.2</v>
      </c>
      <c r="AT195" s="36">
        <v>51.0</v>
      </c>
      <c r="AU195" s="746" t="s">
        <v>232</v>
      </c>
      <c r="AV195" s="745">
        <v>0.975</v>
      </c>
      <c r="AW195" s="36">
        <v>51.0</v>
      </c>
      <c r="AX195" s="746" t="s">
        <v>165</v>
      </c>
      <c r="AY195" s="745">
        <v>4.08</v>
      </c>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9"/>
      <c r="DR195" s="9"/>
      <c r="DS195" s="9"/>
      <c r="DT195" s="9"/>
      <c r="DU195" s="9"/>
      <c r="DV195" s="9"/>
      <c r="DW195" s="9"/>
      <c r="DX195" s="9"/>
      <c r="DY195" s="9"/>
      <c r="DZ195" s="9"/>
      <c r="EA195" s="9"/>
      <c r="EB195" s="9"/>
      <c r="EC195" s="9"/>
    </row>
    <row r="196">
      <c r="A196" s="707" t="s">
        <v>332</v>
      </c>
      <c r="B196" s="743">
        <f t="shared" ref="B196:E196" si="293">SUMPRODUCT(B$138:B$143,TRANSPOSE($B77:$G77))/$H77</f>
        <v>0.1333333333</v>
      </c>
      <c r="C196" s="743">
        <f t="shared" si="293"/>
        <v>0.1333333333</v>
      </c>
      <c r="D196" s="743">
        <f t="shared" si="293"/>
        <v>-0.3666666667</v>
      </c>
      <c r="E196" s="743">
        <f t="shared" si="293"/>
        <v>23.57333333</v>
      </c>
      <c r="F196" s="743"/>
      <c r="G196" s="743">
        <f t="shared" ref="G196:N196" si="294">SUMPRODUCT(G$138:G$143,TRANSPOSE($B77:$G77))/$H77</f>
        <v>217</v>
      </c>
      <c r="H196" s="743">
        <f t="shared" si="294"/>
        <v>1.166666667</v>
      </c>
      <c r="I196" s="743">
        <f t="shared" si="294"/>
        <v>58</v>
      </c>
      <c r="J196" s="743">
        <f t="shared" si="294"/>
        <v>63</v>
      </c>
      <c r="K196" s="743">
        <f t="shared" si="294"/>
        <v>9.666666667</v>
      </c>
      <c r="L196" s="743">
        <f t="shared" si="294"/>
        <v>1.5</v>
      </c>
      <c r="M196" s="743">
        <f t="shared" si="294"/>
        <v>-0.2</v>
      </c>
      <c r="N196" s="743">
        <f t="shared" si="294"/>
        <v>2.433333333</v>
      </c>
      <c r="O196" s="9"/>
      <c r="P196" s="36">
        <v>52.0</v>
      </c>
      <c r="Q196" s="744" t="s">
        <v>36</v>
      </c>
      <c r="R196" s="745">
        <v>1.0303030303030303</v>
      </c>
      <c r="S196" s="36">
        <v>52.0</v>
      </c>
      <c r="T196" s="746" t="s">
        <v>36</v>
      </c>
      <c r="U196" s="745">
        <v>1.0303030303030303</v>
      </c>
      <c r="V196" s="36">
        <v>52.0</v>
      </c>
      <c r="W196" s="746" t="s">
        <v>352</v>
      </c>
      <c r="X196" s="745">
        <v>0.92</v>
      </c>
      <c r="Y196" s="36">
        <v>52.0</v>
      </c>
      <c r="Z196" s="746" t="s">
        <v>352</v>
      </c>
      <c r="AA196" s="745">
        <v>48.536</v>
      </c>
      <c r="AB196" s="36">
        <v>52.0</v>
      </c>
      <c r="AC196" s="746" t="s">
        <v>333</v>
      </c>
      <c r="AD196" s="745">
        <v>229.02439024390245</v>
      </c>
      <c r="AE196" s="36">
        <v>52.0</v>
      </c>
      <c r="AF196" s="746" t="s">
        <v>36</v>
      </c>
      <c r="AG196" s="745">
        <v>5.151515151515151</v>
      </c>
      <c r="AH196" s="36">
        <v>52.0</v>
      </c>
      <c r="AI196" s="746" t="s">
        <v>333</v>
      </c>
      <c r="AJ196" s="745">
        <v>69.51219512195122</v>
      </c>
      <c r="AK196" s="36">
        <v>52.0</v>
      </c>
      <c r="AL196" s="746" t="s">
        <v>36</v>
      </c>
      <c r="AM196" s="745">
        <v>70.3030303030303</v>
      </c>
      <c r="AN196" s="36">
        <v>52.0</v>
      </c>
      <c r="AO196" s="746" t="s">
        <v>333</v>
      </c>
      <c r="AP196" s="745">
        <v>20.0</v>
      </c>
      <c r="AQ196" s="36">
        <v>52.0</v>
      </c>
      <c r="AR196" s="746" t="s">
        <v>36</v>
      </c>
      <c r="AS196" s="745">
        <v>5.151515151515151</v>
      </c>
      <c r="AT196" s="36">
        <v>52.0</v>
      </c>
      <c r="AU196" s="746" t="s">
        <v>333</v>
      </c>
      <c r="AV196" s="745">
        <v>0.9512195121951219</v>
      </c>
      <c r="AW196" s="36">
        <v>52.0</v>
      </c>
      <c r="AX196" s="746" t="s">
        <v>36</v>
      </c>
      <c r="AY196" s="745">
        <v>4.0606060606060606</v>
      </c>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c r="DY196" s="9"/>
      <c r="DZ196" s="9"/>
      <c r="EA196" s="9"/>
      <c r="EB196" s="9"/>
      <c r="EC196" s="9"/>
    </row>
    <row r="197">
      <c r="A197" s="706" t="s">
        <v>330</v>
      </c>
      <c r="B197" s="743">
        <f t="shared" ref="B197:E197" si="295">SUMPRODUCT(B$138:B$143,TRANSPOSE($B78:$G78))/$H78</f>
        <v>0.6470588235</v>
      </c>
      <c r="C197" s="743">
        <f t="shared" si="295"/>
        <v>0.6470588235</v>
      </c>
      <c r="D197" s="743">
        <f t="shared" si="295"/>
        <v>0.4705882353</v>
      </c>
      <c r="E197" s="743">
        <f t="shared" si="295"/>
        <v>39.81176471</v>
      </c>
      <c r="F197" s="743"/>
      <c r="G197" s="743">
        <f t="shared" ref="G197:N197" si="296">SUMPRODUCT(G$138:G$143,TRANSPOSE($B78:$G78))/$H78</f>
        <v>224.1176471</v>
      </c>
      <c r="H197" s="743">
        <f t="shared" si="296"/>
        <v>3.411764706</v>
      </c>
      <c r="I197" s="743">
        <f t="shared" si="296"/>
        <v>65.29411765</v>
      </c>
      <c r="J197" s="743">
        <f t="shared" si="296"/>
        <v>67.05882353</v>
      </c>
      <c r="K197" s="743">
        <f t="shared" si="296"/>
        <v>15.88235294</v>
      </c>
      <c r="L197" s="743">
        <f t="shared" si="296"/>
        <v>3.529411765</v>
      </c>
      <c r="M197" s="743">
        <f t="shared" si="296"/>
        <v>0.5294117647</v>
      </c>
      <c r="N197" s="743">
        <f t="shared" si="296"/>
        <v>3.352941176</v>
      </c>
      <c r="O197" s="9"/>
      <c r="P197" s="36">
        <v>53.0</v>
      </c>
      <c r="Q197" s="744" t="s">
        <v>232</v>
      </c>
      <c r="R197" s="745">
        <v>0.975</v>
      </c>
      <c r="S197" s="36">
        <v>53.0</v>
      </c>
      <c r="T197" s="746" t="s">
        <v>232</v>
      </c>
      <c r="U197" s="745">
        <v>0.975</v>
      </c>
      <c r="V197" s="36">
        <v>53.0</v>
      </c>
      <c r="W197" s="746" t="s">
        <v>347</v>
      </c>
      <c r="X197" s="745">
        <v>0.9047619047619048</v>
      </c>
      <c r="Y197" s="36">
        <v>53.0</v>
      </c>
      <c r="Z197" s="746" t="s">
        <v>347</v>
      </c>
      <c r="AA197" s="745">
        <v>48.25714285714285</v>
      </c>
      <c r="AB197" s="36">
        <v>53.0</v>
      </c>
      <c r="AC197" s="746" t="s">
        <v>232</v>
      </c>
      <c r="AD197" s="745">
        <v>229.0</v>
      </c>
      <c r="AE197" s="36">
        <v>53.0</v>
      </c>
      <c r="AF197" s="746" t="s">
        <v>232</v>
      </c>
      <c r="AG197" s="745">
        <v>4.875</v>
      </c>
      <c r="AH197" s="36">
        <v>53.0</v>
      </c>
      <c r="AI197" s="746" t="s">
        <v>352</v>
      </c>
      <c r="AJ197" s="745">
        <v>69.2</v>
      </c>
      <c r="AK197" s="36">
        <v>53.0</v>
      </c>
      <c r="AL197" s="746" t="s">
        <v>232</v>
      </c>
      <c r="AM197" s="745">
        <v>69.75</v>
      </c>
      <c r="AN197" s="36">
        <v>53.0</v>
      </c>
      <c r="AO197" s="746" t="s">
        <v>232</v>
      </c>
      <c r="AP197" s="745">
        <v>19.75</v>
      </c>
      <c r="AQ197" s="36">
        <v>53.0</v>
      </c>
      <c r="AR197" s="746" t="s">
        <v>232</v>
      </c>
      <c r="AS197" s="745">
        <v>4.875</v>
      </c>
      <c r="AT197" s="36">
        <v>53.0</v>
      </c>
      <c r="AU197" s="746" t="s">
        <v>352</v>
      </c>
      <c r="AV197" s="745">
        <v>0.92</v>
      </c>
      <c r="AW197" s="36">
        <v>53.0</v>
      </c>
      <c r="AX197" s="746" t="s">
        <v>232</v>
      </c>
      <c r="AY197" s="745">
        <v>3.95</v>
      </c>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c r="CP197" s="9"/>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c r="DY197" s="9"/>
      <c r="DZ197" s="9"/>
      <c r="EA197" s="9"/>
      <c r="EB197" s="9"/>
      <c r="EC197" s="9"/>
    </row>
    <row r="198">
      <c r="A198" s="706" t="s">
        <v>333</v>
      </c>
      <c r="B198" s="743">
        <f t="shared" ref="B198:E198" si="297">SUMPRODUCT(B$138:B$143,TRANSPOSE($B79:$G79))/$H79</f>
        <v>1.048780488</v>
      </c>
      <c r="C198" s="743">
        <f t="shared" si="297"/>
        <v>1.048780488</v>
      </c>
      <c r="D198" s="743">
        <f t="shared" si="297"/>
        <v>0.9024390244</v>
      </c>
      <c r="E198" s="743">
        <f t="shared" si="297"/>
        <v>47.8</v>
      </c>
      <c r="F198" s="743"/>
      <c r="G198" s="743">
        <f t="shared" ref="G198:N198" si="298">SUMPRODUCT(G$138:G$143,TRANSPOSE($B79:$G79))/$H79</f>
        <v>229.0243902</v>
      </c>
      <c r="H198" s="743">
        <f t="shared" si="298"/>
        <v>5.390243902</v>
      </c>
      <c r="I198" s="743">
        <f t="shared" si="298"/>
        <v>69.51219512</v>
      </c>
      <c r="J198" s="743">
        <f t="shared" si="298"/>
        <v>70.97560976</v>
      </c>
      <c r="K198" s="743">
        <f t="shared" si="298"/>
        <v>20</v>
      </c>
      <c r="L198" s="743">
        <f t="shared" si="298"/>
        <v>5.487804878</v>
      </c>
      <c r="M198" s="743">
        <f t="shared" si="298"/>
        <v>0.9512195122</v>
      </c>
      <c r="N198" s="743">
        <f t="shared" si="298"/>
        <v>4.146341463</v>
      </c>
      <c r="O198" s="9"/>
      <c r="P198" s="36">
        <v>54.0</v>
      </c>
      <c r="Q198" s="744" t="s">
        <v>352</v>
      </c>
      <c r="R198" s="745">
        <v>0.92</v>
      </c>
      <c r="S198" s="36">
        <v>54.0</v>
      </c>
      <c r="T198" s="746" t="s">
        <v>352</v>
      </c>
      <c r="U198" s="745">
        <v>0.92</v>
      </c>
      <c r="V198" s="36">
        <v>54.0</v>
      </c>
      <c r="W198" s="746" t="s">
        <v>333</v>
      </c>
      <c r="X198" s="745">
        <v>0.9024390243902439</v>
      </c>
      <c r="Y198" s="36">
        <v>54.0</v>
      </c>
      <c r="Z198" s="746" t="s">
        <v>3646</v>
      </c>
      <c r="AA198" s="745">
        <v>47.96666666666666</v>
      </c>
      <c r="AB198" s="36">
        <v>54.0</v>
      </c>
      <c r="AC198" s="746" t="s">
        <v>3646</v>
      </c>
      <c r="AD198" s="745">
        <v>228.14814814814815</v>
      </c>
      <c r="AE198" s="36">
        <v>54.0</v>
      </c>
      <c r="AF198" s="746" t="s">
        <v>352</v>
      </c>
      <c r="AG198" s="745">
        <v>4.6</v>
      </c>
      <c r="AH198" s="36">
        <v>54.0</v>
      </c>
      <c r="AI198" s="746" t="s">
        <v>347</v>
      </c>
      <c r="AJ198" s="745">
        <v>69.04761904761905</v>
      </c>
      <c r="AK198" s="36">
        <v>54.0</v>
      </c>
      <c r="AL198" s="746" t="s">
        <v>352</v>
      </c>
      <c r="AM198" s="745">
        <v>69.2</v>
      </c>
      <c r="AN198" s="36">
        <v>54.0</v>
      </c>
      <c r="AO198" s="746" t="s">
        <v>352</v>
      </c>
      <c r="AP198" s="745">
        <v>19.2</v>
      </c>
      <c r="AQ198" s="36">
        <v>54.0</v>
      </c>
      <c r="AR198" s="746" t="s">
        <v>352</v>
      </c>
      <c r="AS198" s="745">
        <v>4.6</v>
      </c>
      <c r="AT198" s="36">
        <v>54.0</v>
      </c>
      <c r="AU198" s="746" t="s">
        <v>347</v>
      </c>
      <c r="AV198" s="745">
        <v>0.9047619047619048</v>
      </c>
      <c r="AW198" s="36">
        <v>54.0</v>
      </c>
      <c r="AX198" s="746" t="s">
        <v>352</v>
      </c>
      <c r="AY198" s="745">
        <v>3.84</v>
      </c>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row>
    <row r="199">
      <c r="A199" s="706" t="s">
        <v>338</v>
      </c>
      <c r="B199" s="743">
        <f t="shared" ref="B199:E199" si="299">SUMPRODUCT(B$138:B$143,TRANSPOSE($B80:$G80))/$H80</f>
        <v>0.2380952381</v>
      </c>
      <c r="C199" s="743">
        <f t="shared" si="299"/>
        <v>0.2380952381</v>
      </c>
      <c r="D199" s="743">
        <f t="shared" si="299"/>
        <v>-0.6904761905</v>
      </c>
      <c r="E199" s="743">
        <f t="shared" si="299"/>
        <v>16.43333333</v>
      </c>
      <c r="F199" s="743"/>
      <c r="G199" s="743">
        <f t="shared" ref="G199:N199" si="300">SUMPRODUCT(G$138:G$143,TRANSPOSE($B80:$G80))/$H80</f>
        <v>217.8571429</v>
      </c>
      <c r="H199" s="743">
        <f t="shared" si="300"/>
        <v>2.119047619</v>
      </c>
      <c r="I199" s="743">
        <f t="shared" si="300"/>
        <v>56.19047619</v>
      </c>
      <c r="J199" s="743">
        <f t="shared" si="300"/>
        <v>65.47619048</v>
      </c>
      <c r="K199" s="743">
        <f t="shared" si="300"/>
        <v>9.285714286</v>
      </c>
      <c r="L199" s="743">
        <f t="shared" si="300"/>
        <v>2.738095238</v>
      </c>
      <c r="M199" s="743">
        <f t="shared" si="300"/>
        <v>-0.380952381</v>
      </c>
      <c r="N199" s="743">
        <f t="shared" si="300"/>
        <v>2.785714286</v>
      </c>
      <c r="O199" s="9"/>
      <c r="P199" s="36">
        <v>55.0</v>
      </c>
      <c r="Q199" s="744" t="s">
        <v>347</v>
      </c>
      <c r="R199" s="745">
        <v>0.9047619047619048</v>
      </c>
      <c r="S199" s="36">
        <v>55.0</v>
      </c>
      <c r="T199" s="746" t="s">
        <v>347</v>
      </c>
      <c r="U199" s="745">
        <v>0.9047619047619048</v>
      </c>
      <c r="V199" s="36">
        <v>55.0</v>
      </c>
      <c r="W199" s="746" t="s">
        <v>3646</v>
      </c>
      <c r="X199" s="745">
        <v>0.8888888888888888</v>
      </c>
      <c r="Y199" s="36">
        <v>55.0</v>
      </c>
      <c r="Z199" s="746" t="s">
        <v>333</v>
      </c>
      <c r="AA199" s="745">
        <v>47.8</v>
      </c>
      <c r="AB199" s="36">
        <v>55.0</v>
      </c>
      <c r="AC199" s="746" t="s">
        <v>347</v>
      </c>
      <c r="AD199" s="745">
        <v>228.0952380952381</v>
      </c>
      <c r="AE199" s="36">
        <v>55.0</v>
      </c>
      <c r="AF199" s="746" t="s">
        <v>347</v>
      </c>
      <c r="AG199" s="745">
        <v>4.523809523809524</v>
      </c>
      <c r="AH199" s="36">
        <v>55.0</v>
      </c>
      <c r="AI199" s="746" t="s">
        <v>3646</v>
      </c>
      <c r="AJ199" s="745">
        <v>68.88888888888889</v>
      </c>
      <c r="AK199" s="36">
        <v>55.0</v>
      </c>
      <c r="AL199" s="746" t="s">
        <v>347</v>
      </c>
      <c r="AM199" s="745">
        <v>69.04761904761905</v>
      </c>
      <c r="AN199" s="36">
        <v>55.0</v>
      </c>
      <c r="AO199" s="746" t="s">
        <v>347</v>
      </c>
      <c r="AP199" s="745">
        <v>19.047619047619047</v>
      </c>
      <c r="AQ199" s="36">
        <v>55.0</v>
      </c>
      <c r="AR199" s="746" t="s">
        <v>347</v>
      </c>
      <c r="AS199" s="745">
        <v>4.523809523809524</v>
      </c>
      <c r="AT199" s="36">
        <v>55.0</v>
      </c>
      <c r="AU199" s="746" t="s">
        <v>3646</v>
      </c>
      <c r="AV199" s="745">
        <v>0.8888888888888888</v>
      </c>
      <c r="AW199" s="36">
        <v>55.0</v>
      </c>
      <c r="AX199" s="746" t="s">
        <v>347</v>
      </c>
      <c r="AY199" s="745">
        <v>3.8095238095238093</v>
      </c>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row>
    <row r="200">
      <c r="A200" s="706" t="s">
        <v>339</v>
      </c>
      <c r="B200" s="743">
        <f t="shared" ref="B200:E200" si="301">SUMPRODUCT(B$138:B$143,TRANSPOSE($B81:$G81))/$H81</f>
        <v>2.160714286</v>
      </c>
      <c r="C200" s="743">
        <f t="shared" si="301"/>
        <v>2.428571429</v>
      </c>
      <c r="D200" s="743">
        <f t="shared" si="301"/>
        <v>2.428571429</v>
      </c>
      <c r="E200" s="743">
        <f t="shared" si="301"/>
        <v>73.625</v>
      </c>
      <c r="F200" s="743"/>
      <c r="G200" s="743">
        <f t="shared" ref="G200:N200" si="302">SUMPRODUCT(G$138:G$143,TRANSPOSE($B81:$G81))/$H81</f>
        <v>241.6071429</v>
      </c>
      <c r="H200" s="743">
        <f t="shared" si="302"/>
        <v>20.17857143</v>
      </c>
      <c r="I200" s="743">
        <f t="shared" si="302"/>
        <v>81.60714286</v>
      </c>
      <c r="J200" s="743">
        <f t="shared" si="302"/>
        <v>81.60714286</v>
      </c>
      <c r="K200" s="743">
        <f t="shared" si="302"/>
        <v>36.96428571</v>
      </c>
      <c r="L200" s="743">
        <f t="shared" si="302"/>
        <v>10.80357143</v>
      </c>
      <c r="M200" s="743">
        <f t="shared" si="302"/>
        <v>2.160714286</v>
      </c>
      <c r="N200" s="743">
        <f t="shared" si="302"/>
        <v>6.321428571</v>
      </c>
      <c r="O200" s="9"/>
      <c r="P200" s="36">
        <v>56.0</v>
      </c>
      <c r="Q200" s="744" t="s">
        <v>3646</v>
      </c>
      <c r="R200" s="745">
        <v>0.8888888888888888</v>
      </c>
      <c r="S200" s="36">
        <v>56.0</v>
      </c>
      <c r="T200" s="746" t="s">
        <v>3646</v>
      </c>
      <c r="U200" s="745">
        <v>0.8888888888888888</v>
      </c>
      <c r="V200" s="36">
        <v>56.0</v>
      </c>
      <c r="W200" s="746" t="s">
        <v>371</v>
      </c>
      <c r="X200" s="745">
        <v>0.8095238095238095</v>
      </c>
      <c r="Y200" s="36">
        <v>56.0</v>
      </c>
      <c r="Z200" s="746" t="s">
        <v>371</v>
      </c>
      <c r="AA200" s="745">
        <v>46.51428571428572</v>
      </c>
      <c r="AB200" s="36">
        <v>56.0</v>
      </c>
      <c r="AC200" s="746" t="s">
        <v>352</v>
      </c>
      <c r="AD200" s="745">
        <v>228.0</v>
      </c>
      <c r="AE200" s="36">
        <v>56.0</v>
      </c>
      <c r="AF200" s="746" t="s">
        <v>3646</v>
      </c>
      <c r="AG200" s="745">
        <v>4.444444444444445</v>
      </c>
      <c r="AH200" s="36">
        <v>56.0</v>
      </c>
      <c r="AI200" s="746" t="s">
        <v>371</v>
      </c>
      <c r="AJ200" s="745">
        <v>68.0952380952381</v>
      </c>
      <c r="AK200" s="36">
        <v>56.0</v>
      </c>
      <c r="AL200" s="746" t="s">
        <v>3646</v>
      </c>
      <c r="AM200" s="745">
        <v>68.88888888888889</v>
      </c>
      <c r="AN200" s="36">
        <v>56.0</v>
      </c>
      <c r="AO200" s="746" t="s">
        <v>3646</v>
      </c>
      <c r="AP200" s="745">
        <v>18.88888888888889</v>
      </c>
      <c r="AQ200" s="36">
        <v>56.0</v>
      </c>
      <c r="AR200" s="746" t="s">
        <v>3646</v>
      </c>
      <c r="AS200" s="745">
        <v>4.444444444444445</v>
      </c>
      <c r="AT200" s="36">
        <v>56.0</v>
      </c>
      <c r="AU200" s="746" t="s">
        <v>371</v>
      </c>
      <c r="AV200" s="745">
        <v>0.8095238095238095</v>
      </c>
      <c r="AW200" s="36">
        <v>56.0</v>
      </c>
      <c r="AX200" s="746" t="s">
        <v>3646</v>
      </c>
      <c r="AY200" s="745">
        <v>3.7777777777777777</v>
      </c>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row>
    <row r="201">
      <c r="A201" s="706" t="s">
        <v>344</v>
      </c>
      <c r="B201" s="743">
        <f t="shared" ref="B201:E201" si="303">SUMPRODUCT(B$138:B$143,TRANSPOSE($B82:$G82))/$H82</f>
        <v>0.4814814815</v>
      </c>
      <c r="C201" s="743">
        <f t="shared" si="303"/>
        <v>0.4814814815</v>
      </c>
      <c r="D201" s="743">
        <f t="shared" si="303"/>
        <v>0.1481481481</v>
      </c>
      <c r="E201" s="743">
        <f t="shared" si="303"/>
        <v>33.46666667</v>
      </c>
      <c r="F201" s="743"/>
      <c r="G201" s="743">
        <f t="shared" ref="G201:N201" si="304">SUMPRODUCT(G$138:G$143,TRANSPOSE($B82:$G82))/$H82</f>
        <v>222.2222222</v>
      </c>
      <c r="H201" s="743">
        <f t="shared" si="304"/>
        <v>2.740740741</v>
      </c>
      <c r="I201" s="743">
        <f t="shared" si="304"/>
        <v>62.59259259</v>
      </c>
      <c r="J201" s="743">
        <f t="shared" si="304"/>
        <v>65.92592593</v>
      </c>
      <c r="K201" s="743">
        <f t="shared" si="304"/>
        <v>13.7037037</v>
      </c>
      <c r="L201" s="743">
        <f t="shared" si="304"/>
        <v>2.962962963</v>
      </c>
      <c r="M201" s="743">
        <f t="shared" si="304"/>
        <v>0.2592592593</v>
      </c>
      <c r="N201" s="743">
        <f t="shared" si="304"/>
        <v>3.074074074</v>
      </c>
      <c r="O201" s="9"/>
      <c r="P201" s="36">
        <v>57.0</v>
      </c>
      <c r="Q201" s="744" t="s">
        <v>3642</v>
      </c>
      <c r="R201" s="745">
        <v>0.8148148148148148</v>
      </c>
      <c r="S201" s="36">
        <v>57.0</v>
      </c>
      <c r="T201" s="746" t="s">
        <v>3642</v>
      </c>
      <c r="U201" s="745">
        <v>0.8148148148148148</v>
      </c>
      <c r="V201" s="36">
        <v>57.0</v>
      </c>
      <c r="W201" s="746" t="s">
        <v>28</v>
      </c>
      <c r="X201" s="745">
        <v>0.7666666666666667</v>
      </c>
      <c r="Y201" s="36">
        <v>57.0</v>
      </c>
      <c r="Z201" s="746" t="s">
        <v>28</v>
      </c>
      <c r="AA201" s="745">
        <v>45.730000000000004</v>
      </c>
      <c r="AB201" s="36">
        <v>57.0</v>
      </c>
      <c r="AC201" s="746" t="s">
        <v>3642</v>
      </c>
      <c r="AD201" s="745">
        <v>226.85185185185185</v>
      </c>
      <c r="AE201" s="36">
        <v>57.0</v>
      </c>
      <c r="AF201" s="746" t="s">
        <v>129</v>
      </c>
      <c r="AG201" s="745">
        <v>4.2</v>
      </c>
      <c r="AH201" s="36">
        <v>57.0</v>
      </c>
      <c r="AI201" s="746" t="s">
        <v>28</v>
      </c>
      <c r="AJ201" s="745">
        <v>67.66666666666667</v>
      </c>
      <c r="AK201" s="36">
        <v>57.0</v>
      </c>
      <c r="AL201" s="746" t="s">
        <v>129</v>
      </c>
      <c r="AM201" s="745">
        <v>68.85714285714286</v>
      </c>
      <c r="AN201" s="36">
        <v>57.0</v>
      </c>
      <c r="AO201" s="746" t="s">
        <v>371</v>
      </c>
      <c r="AP201" s="745">
        <v>18.095238095238095</v>
      </c>
      <c r="AQ201" s="36">
        <v>57.0</v>
      </c>
      <c r="AR201" s="746" t="s">
        <v>129</v>
      </c>
      <c r="AS201" s="745">
        <v>4.428571428571429</v>
      </c>
      <c r="AT201" s="36">
        <v>57.0</v>
      </c>
      <c r="AU201" s="746" t="s">
        <v>28</v>
      </c>
      <c r="AV201" s="745">
        <v>0.7666666666666667</v>
      </c>
      <c r="AW201" s="36">
        <v>57.0</v>
      </c>
      <c r="AX201" s="746" t="s">
        <v>3642</v>
      </c>
      <c r="AY201" s="745">
        <v>3.6666666666666665</v>
      </c>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c r="CP201" s="9"/>
      <c r="CQ201" s="9"/>
      <c r="CR201" s="9"/>
      <c r="CS201" s="9"/>
      <c r="CT201" s="9"/>
      <c r="CU201" s="9"/>
      <c r="CV201" s="9"/>
      <c r="CW201" s="9"/>
      <c r="CX201" s="9"/>
      <c r="CY201" s="9"/>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c r="DY201" s="9"/>
      <c r="DZ201" s="9"/>
      <c r="EA201" s="9"/>
      <c r="EB201" s="9"/>
      <c r="EC201" s="9"/>
    </row>
    <row r="202">
      <c r="A202" s="706" t="s">
        <v>345</v>
      </c>
      <c r="B202" s="743">
        <f t="shared" ref="B202:E202" si="305">SUMPRODUCT(B$138:B$143,TRANSPOSE($B83:$G83))/$H83</f>
        <v>0.4285714286</v>
      </c>
      <c r="C202" s="743">
        <f t="shared" si="305"/>
        <v>0.4285714286</v>
      </c>
      <c r="D202" s="743">
        <f t="shared" si="305"/>
        <v>0.1428571429</v>
      </c>
      <c r="E202" s="743">
        <f t="shared" si="305"/>
        <v>33.5047619</v>
      </c>
      <c r="F202" s="743"/>
      <c r="G202" s="743">
        <f t="shared" ref="G202:N202" si="306">SUMPRODUCT(G$138:G$143,TRANSPOSE($B83:$G83))/$H83</f>
        <v>221.4285714</v>
      </c>
      <c r="H202" s="743">
        <f t="shared" si="306"/>
        <v>2.428571429</v>
      </c>
      <c r="I202" s="743">
        <f t="shared" si="306"/>
        <v>62.38095238</v>
      </c>
      <c r="J202" s="743">
        <f t="shared" si="306"/>
        <v>65.23809524</v>
      </c>
      <c r="K202" s="743">
        <f t="shared" si="306"/>
        <v>13.33333333</v>
      </c>
      <c r="L202" s="743">
        <f t="shared" si="306"/>
        <v>2.619047619</v>
      </c>
      <c r="M202" s="743">
        <f t="shared" si="306"/>
        <v>0.2380952381</v>
      </c>
      <c r="N202" s="743">
        <f t="shared" si="306"/>
        <v>2.952380952</v>
      </c>
      <c r="O202" s="9"/>
      <c r="P202" s="36">
        <v>58.0</v>
      </c>
      <c r="Q202" s="744" t="s">
        <v>371</v>
      </c>
      <c r="R202" s="745">
        <v>0.8095238095238095</v>
      </c>
      <c r="S202" s="36">
        <v>58.0</v>
      </c>
      <c r="T202" s="746" t="s">
        <v>371</v>
      </c>
      <c r="U202" s="745">
        <v>0.8095238095238095</v>
      </c>
      <c r="V202" s="36">
        <v>58.0</v>
      </c>
      <c r="W202" s="746" t="s">
        <v>3642</v>
      </c>
      <c r="X202" s="745">
        <v>0.7037037037037037</v>
      </c>
      <c r="Y202" s="36">
        <v>58.0</v>
      </c>
      <c r="Z202" s="746" t="s">
        <v>3642</v>
      </c>
      <c r="AA202" s="745">
        <v>44.26296296296296</v>
      </c>
      <c r="AB202" s="36">
        <v>58.0</v>
      </c>
      <c r="AC202" s="746" t="s">
        <v>371</v>
      </c>
      <c r="AD202" s="745">
        <v>226.66666666666666</v>
      </c>
      <c r="AE202" s="36">
        <v>58.0</v>
      </c>
      <c r="AF202" s="746" t="s">
        <v>3642</v>
      </c>
      <c r="AG202" s="745">
        <v>4.185185185185185</v>
      </c>
      <c r="AH202" s="36">
        <v>58.0</v>
      </c>
      <c r="AI202" s="746" t="s">
        <v>3642</v>
      </c>
      <c r="AJ202" s="745">
        <v>67.4074074074074</v>
      </c>
      <c r="AK202" s="36">
        <v>58.0</v>
      </c>
      <c r="AL202" s="746" t="s">
        <v>3645</v>
      </c>
      <c r="AM202" s="745">
        <v>68.52941176470588</v>
      </c>
      <c r="AN202" s="36">
        <v>58.0</v>
      </c>
      <c r="AO202" s="746" t="s">
        <v>3642</v>
      </c>
      <c r="AP202" s="745">
        <v>17.77777777777778</v>
      </c>
      <c r="AQ202" s="36">
        <v>58.0</v>
      </c>
      <c r="AR202" s="746" t="s">
        <v>3645</v>
      </c>
      <c r="AS202" s="745">
        <v>4.264705882352941</v>
      </c>
      <c r="AT202" s="36">
        <v>58.0</v>
      </c>
      <c r="AU202" s="746" t="s">
        <v>3642</v>
      </c>
      <c r="AV202" s="745">
        <v>0.7407407407407407</v>
      </c>
      <c r="AW202" s="36">
        <v>58.0</v>
      </c>
      <c r="AX202" s="746" t="s">
        <v>129</v>
      </c>
      <c r="AY202" s="745">
        <v>3.657142857142857</v>
      </c>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row>
    <row r="203">
      <c r="A203" s="707" t="s">
        <v>3646</v>
      </c>
      <c r="B203" s="743">
        <f t="shared" ref="B203:E203" si="307">SUMPRODUCT(B$138:B$143,TRANSPOSE($B84:$G84))/$H84</f>
        <v>0.8888888889</v>
      </c>
      <c r="C203" s="743">
        <f t="shared" si="307"/>
        <v>0.8888888889</v>
      </c>
      <c r="D203" s="743">
        <f t="shared" si="307"/>
        <v>0.8888888889</v>
      </c>
      <c r="E203" s="743">
        <f t="shared" si="307"/>
        <v>47.96666667</v>
      </c>
      <c r="F203" s="743"/>
      <c r="G203" s="743">
        <f t="shared" ref="G203:N203" si="308">SUMPRODUCT(G$138:G$143,TRANSPOSE($B84:$G84))/$H84</f>
        <v>228.1481481</v>
      </c>
      <c r="H203" s="743">
        <f t="shared" si="308"/>
        <v>4.444444444</v>
      </c>
      <c r="I203" s="743">
        <f t="shared" si="308"/>
        <v>68.88888889</v>
      </c>
      <c r="J203" s="743">
        <f t="shared" si="308"/>
        <v>68.88888889</v>
      </c>
      <c r="K203" s="743">
        <f t="shared" si="308"/>
        <v>18.88888889</v>
      </c>
      <c r="L203" s="743">
        <f t="shared" si="308"/>
        <v>4.444444444</v>
      </c>
      <c r="M203" s="743">
        <f t="shared" si="308"/>
        <v>0.8888888889</v>
      </c>
      <c r="N203" s="743">
        <f t="shared" si="308"/>
        <v>3.777777778</v>
      </c>
      <c r="O203" s="9"/>
      <c r="P203" s="36">
        <v>59.0</v>
      </c>
      <c r="Q203" s="744" t="s">
        <v>129</v>
      </c>
      <c r="R203" s="745">
        <v>0.7714285714285715</v>
      </c>
      <c r="S203" s="36">
        <v>59.0</v>
      </c>
      <c r="T203" s="746" t="s">
        <v>129</v>
      </c>
      <c r="U203" s="745">
        <v>0.7714285714285715</v>
      </c>
      <c r="V203" s="36">
        <v>59.0</v>
      </c>
      <c r="W203" s="746" t="s">
        <v>208</v>
      </c>
      <c r="X203" s="745">
        <v>0.6818181818181818</v>
      </c>
      <c r="Y203" s="36">
        <v>59.0</v>
      </c>
      <c r="Z203" s="746" t="s">
        <v>208</v>
      </c>
      <c r="AA203" s="745">
        <v>44.17727272727273</v>
      </c>
      <c r="AB203" s="36">
        <v>59.0</v>
      </c>
      <c r="AC203" s="746" t="s">
        <v>129</v>
      </c>
      <c r="AD203" s="745">
        <v>225.85714285714286</v>
      </c>
      <c r="AE203" s="36">
        <v>59.0</v>
      </c>
      <c r="AF203" s="746" t="s">
        <v>371</v>
      </c>
      <c r="AG203" s="745">
        <v>4.0476190476190474</v>
      </c>
      <c r="AH203" s="36">
        <v>59.0</v>
      </c>
      <c r="AI203" s="746" t="s">
        <v>186</v>
      </c>
      <c r="AJ203" s="745">
        <v>67.23076923076923</v>
      </c>
      <c r="AK203" s="36">
        <v>59.0</v>
      </c>
      <c r="AL203" s="746" t="s">
        <v>3642</v>
      </c>
      <c r="AM203" s="745">
        <v>68.51851851851852</v>
      </c>
      <c r="AN203" s="36">
        <v>59.0</v>
      </c>
      <c r="AO203" s="746" t="s">
        <v>28</v>
      </c>
      <c r="AP203" s="745">
        <v>17.666666666666668</v>
      </c>
      <c r="AQ203" s="36">
        <v>59.0</v>
      </c>
      <c r="AR203" s="746" t="s">
        <v>3642</v>
      </c>
      <c r="AS203" s="745">
        <v>4.2592592592592595</v>
      </c>
      <c r="AT203" s="36">
        <v>59.0</v>
      </c>
      <c r="AU203" s="746" t="s">
        <v>186</v>
      </c>
      <c r="AV203" s="745">
        <v>0.7230769230769231</v>
      </c>
      <c r="AW203" s="36">
        <v>59.0</v>
      </c>
      <c r="AX203" s="746" t="s">
        <v>371</v>
      </c>
      <c r="AY203" s="745">
        <v>3.619047619047619</v>
      </c>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row>
    <row r="204">
      <c r="A204" s="707" t="s">
        <v>347</v>
      </c>
      <c r="B204" s="743">
        <f t="shared" ref="B204:E204" si="309">SUMPRODUCT(B$138:B$143,TRANSPOSE($B85:$G85))/$H85</f>
        <v>0.9047619048</v>
      </c>
      <c r="C204" s="743">
        <f t="shared" si="309"/>
        <v>0.9047619048</v>
      </c>
      <c r="D204" s="743">
        <f t="shared" si="309"/>
        <v>0.9047619048</v>
      </c>
      <c r="E204" s="743">
        <f t="shared" si="309"/>
        <v>48.25714286</v>
      </c>
      <c r="F204" s="743"/>
      <c r="G204" s="743">
        <f t="shared" ref="G204:N204" si="310">SUMPRODUCT(G$138:G$143,TRANSPOSE($B85:$G85))/$H85</f>
        <v>228.0952381</v>
      </c>
      <c r="H204" s="743">
        <f t="shared" si="310"/>
        <v>4.523809524</v>
      </c>
      <c r="I204" s="743">
        <f t="shared" si="310"/>
        <v>69.04761905</v>
      </c>
      <c r="J204" s="743">
        <f t="shared" si="310"/>
        <v>69.04761905</v>
      </c>
      <c r="K204" s="743">
        <f t="shared" si="310"/>
        <v>19.04761905</v>
      </c>
      <c r="L204" s="743">
        <f t="shared" si="310"/>
        <v>4.523809524</v>
      </c>
      <c r="M204" s="743">
        <f t="shared" si="310"/>
        <v>0.9047619048</v>
      </c>
      <c r="N204" s="743">
        <f t="shared" si="310"/>
        <v>3.80952381</v>
      </c>
      <c r="O204" s="9"/>
      <c r="P204" s="36">
        <v>60.0</v>
      </c>
      <c r="Q204" s="744" t="s">
        <v>28</v>
      </c>
      <c r="R204" s="745">
        <v>0.7666666666666667</v>
      </c>
      <c r="S204" s="36">
        <v>60.0</v>
      </c>
      <c r="T204" s="746" t="s">
        <v>28</v>
      </c>
      <c r="U204" s="745">
        <v>0.7666666666666667</v>
      </c>
      <c r="V204" s="36">
        <v>60.0</v>
      </c>
      <c r="W204" s="746" t="s">
        <v>218</v>
      </c>
      <c r="X204" s="745">
        <v>0.6666666666666666</v>
      </c>
      <c r="Y204" s="36">
        <v>60.0</v>
      </c>
      <c r="Z204" s="746" t="s">
        <v>218</v>
      </c>
      <c r="AA204" s="745">
        <v>43.9</v>
      </c>
      <c r="AB204" s="36">
        <v>60.0</v>
      </c>
      <c r="AC204" s="746" t="s">
        <v>28</v>
      </c>
      <c r="AD204" s="745">
        <v>225.83333333333334</v>
      </c>
      <c r="AE204" s="36">
        <v>60.0</v>
      </c>
      <c r="AF204" s="746" t="s">
        <v>3645</v>
      </c>
      <c r="AG204" s="745">
        <v>4.029411764705882</v>
      </c>
      <c r="AH204" s="36">
        <v>60.0</v>
      </c>
      <c r="AI204" s="746" t="s">
        <v>208</v>
      </c>
      <c r="AJ204" s="745">
        <v>66.81818181818181</v>
      </c>
      <c r="AK204" s="36">
        <v>60.0</v>
      </c>
      <c r="AL204" s="746" t="s">
        <v>371</v>
      </c>
      <c r="AM204" s="745">
        <v>68.0952380952381</v>
      </c>
      <c r="AN204" s="36">
        <v>60.0</v>
      </c>
      <c r="AO204" s="746" t="s">
        <v>208</v>
      </c>
      <c r="AP204" s="745">
        <v>16.818181818181817</v>
      </c>
      <c r="AQ204" s="36">
        <v>60.0</v>
      </c>
      <c r="AR204" s="746" t="s">
        <v>371</v>
      </c>
      <c r="AS204" s="745">
        <v>4.0476190476190474</v>
      </c>
      <c r="AT204" s="36">
        <v>60.0</v>
      </c>
      <c r="AU204" s="746" t="s">
        <v>208</v>
      </c>
      <c r="AV204" s="745">
        <v>0.6818181818181818</v>
      </c>
      <c r="AW204" s="36">
        <v>60.0</v>
      </c>
      <c r="AX204" s="746" t="s">
        <v>3645</v>
      </c>
      <c r="AY204" s="745">
        <v>3.588235294117647</v>
      </c>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row>
    <row r="205">
      <c r="A205" s="706" t="s">
        <v>348</v>
      </c>
      <c r="B205" s="743">
        <f t="shared" ref="B205:E205" si="311">SUMPRODUCT(B$138:B$143,TRANSPOSE($B86:$G86))/$H86</f>
        <v>1.621621622</v>
      </c>
      <c r="C205" s="743">
        <f t="shared" si="311"/>
        <v>1.621621622</v>
      </c>
      <c r="D205" s="743">
        <f t="shared" si="311"/>
        <v>1.621621622</v>
      </c>
      <c r="E205" s="743">
        <f t="shared" si="311"/>
        <v>61.37567568</v>
      </c>
      <c r="F205" s="743"/>
      <c r="G205" s="743">
        <f t="shared" ref="G205:N205" si="312">SUMPRODUCT(G$138:G$143,TRANSPOSE($B86:$G86))/$H86</f>
        <v>235.8108108</v>
      </c>
      <c r="H205" s="743">
        <f t="shared" si="312"/>
        <v>8.108108108</v>
      </c>
      <c r="I205" s="743">
        <f t="shared" si="312"/>
        <v>76.21621622</v>
      </c>
      <c r="J205" s="743">
        <f t="shared" si="312"/>
        <v>76.21621622</v>
      </c>
      <c r="K205" s="743">
        <f t="shared" si="312"/>
        <v>26.21621622</v>
      </c>
      <c r="L205" s="743">
        <f t="shared" si="312"/>
        <v>8.108108108</v>
      </c>
      <c r="M205" s="743">
        <f t="shared" si="312"/>
        <v>1.621621622</v>
      </c>
      <c r="N205" s="743">
        <f t="shared" si="312"/>
        <v>5.243243243</v>
      </c>
      <c r="O205" s="9"/>
      <c r="P205" s="36">
        <v>61.0</v>
      </c>
      <c r="Q205" s="744" t="s">
        <v>3645</v>
      </c>
      <c r="R205" s="745">
        <v>0.7352941176470589</v>
      </c>
      <c r="S205" s="36">
        <v>61.0</v>
      </c>
      <c r="T205" s="746" t="s">
        <v>3645</v>
      </c>
      <c r="U205" s="745">
        <v>0.7352941176470589</v>
      </c>
      <c r="V205" s="36">
        <v>61.0</v>
      </c>
      <c r="W205" s="746" t="s">
        <v>278</v>
      </c>
      <c r="X205" s="745">
        <v>0.6086956521739131</v>
      </c>
      <c r="Y205" s="36">
        <v>61.0</v>
      </c>
      <c r="Z205" s="746" t="s">
        <v>278</v>
      </c>
      <c r="AA205" s="745">
        <v>42.839130434782604</v>
      </c>
      <c r="AB205" s="36">
        <v>61.0</v>
      </c>
      <c r="AC205" s="746" t="s">
        <v>3645</v>
      </c>
      <c r="AD205" s="745">
        <v>225.2941176470588</v>
      </c>
      <c r="AE205" s="36">
        <v>61.0</v>
      </c>
      <c r="AF205" s="746" t="s">
        <v>28</v>
      </c>
      <c r="AG205" s="745">
        <v>3.8333333333333335</v>
      </c>
      <c r="AH205" s="36">
        <v>61.0</v>
      </c>
      <c r="AI205" s="746" t="s">
        <v>218</v>
      </c>
      <c r="AJ205" s="745">
        <v>66.66666666666667</v>
      </c>
      <c r="AK205" s="36">
        <v>61.0</v>
      </c>
      <c r="AL205" s="746" t="s">
        <v>406</v>
      </c>
      <c r="AM205" s="745">
        <v>67.77777777777777</v>
      </c>
      <c r="AN205" s="36">
        <v>61.0</v>
      </c>
      <c r="AO205" s="746" t="s">
        <v>218</v>
      </c>
      <c r="AP205" s="745">
        <v>16.666666666666668</v>
      </c>
      <c r="AQ205" s="36">
        <v>61.0</v>
      </c>
      <c r="AR205" s="746" t="s">
        <v>406</v>
      </c>
      <c r="AS205" s="745">
        <v>3.888888888888889</v>
      </c>
      <c r="AT205" s="36">
        <v>61.0</v>
      </c>
      <c r="AU205" s="746" t="s">
        <v>218</v>
      </c>
      <c r="AV205" s="745">
        <v>0.6666666666666666</v>
      </c>
      <c r="AW205" s="36">
        <v>61.0</v>
      </c>
      <c r="AX205" s="746" t="s">
        <v>28</v>
      </c>
      <c r="AY205" s="745">
        <v>3.533333333333333</v>
      </c>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c r="DY205" s="9"/>
      <c r="DZ205" s="9"/>
      <c r="EA205" s="9"/>
      <c r="EB205" s="9"/>
      <c r="EC205" s="9"/>
    </row>
    <row r="206">
      <c r="A206" s="706" t="s">
        <v>352</v>
      </c>
      <c r="B206" s="743">
        <f t="shared" ref="B206:E206" si="313">SUMPRODUCT(B$138:B$143,TRANSPOSE($B88:$G88))/$H88</f>
        <v>0.92</v>
      </c>
      <c r="C206" s="743">
        <f t="shared" si="313"/>
        <v>0.92</v>
      </c>
      <c r="D206" s="743">
        <f t="shared" si="313"/>
        <v>0.92</v>
      </c>
      <c r="E206" s="743">
        <f t="shared" si="313"/>
        <v>48.536</v>
      </c>
      <c r="F206" s="743"/>
      <c r="G206" s="743">
        <f t="shared" ref="G206:N206" si="314">SUMPRODUCT(G$138:G$143,TRANSPOSE($B88:$G88))/$H88</f>
        <v>228</v>
      </c>
      <c r="H206" s="743">
        <f t="shared" si="314"/>
        <v>4.6</v>
      </c>
      <c r="I206" s="743">
        <f t="shared" si="314"/>
        <v>69.2</v>
      </c>
      <c r="J206" s="743">
        <f t="shared" si="314"/>
        <v>69.2</v>
      </c>
      <c r="K206" s="743">
        <f t="shared" si="314"/>
        <v>19.2</v>
      </c>
      <c r="L206" s="743">
        <f t="shared" si="314"/>
        <v>4.6</v>
      </c>
      <c r="M206" s="743">
        <f t="shared" si="314"/>
        <v>0.92</v>
      </c>
      <c r="N206" s="743">
        <f t="shared" si="314"/>
        <v>3.84</v>
      </c>
      <c r="O206" s="9"/>
      <c r="P206" s="36">
        <v>62.0</v>
      </c>
      <c r="Q206" s="744" t="s">
        <v>208</v>
      </c>
      <c r="R206" s="745">
        <v>0.6818181818181818</v>
      </c>
      <c r="S206" s="36">
        <v>62.0</v>
      </c>
      <c r="T206" s="746" t="s">
        <v>208</v>
      </c>
      <c r="U206" s="745">
        <v>0.6818181818181818</v>
      </c>
      <c r="V206" s="36">
        <v>62.0</v>
      </c>
      <c r="W206" s="746" t="s">
        <v>186</v>
      </c>
      <c r="X206" s="745">
        <v>0.5846153846153846</v>
      </c>
      <c r="Y206" s="36">
        <v>62.0</v>
      </c>
      <c r="Z206" s="746" t="s">
        <v>3647</v>
      </c>
      <c r="AA206" s="745">
        <v>41.68181818181818</v>
      </c>
      <c r="AB206" s="36">
        <v>62.0</v>
      </c>
      <c r="AC206" s="746" t="s">
        <v>218</v>
      </c>
      <c r="AD206" s="745">
        <v>225.0</v>
      </c>
      <c r="AE206" s="36">
        <v>62.0</v>
      </c>
      <c r="AF206" s="746" t="s">
        <v>261</v>
      </c>
      <c r="AG206" s="745">
        <v>3.619047619047619</v>
      </c>
      <c r="AH206" s="36">
        <v>62.0</v>
      </c>
      <c r="AI206" s="746" t="s">
        <v>278</v>
      </c>
      <c r="AJ206" s="745">
        <v>66.08695652173913</v>
      </c>
      <c r="AK206" s="36">
        <v>62.0</v>
      </c>
      <c r="AL206" s="746" t="s">
        <v>28</v>
      </c>
      <c r="AM206" s="745">
        <v>67.66666666666667</v>
      </c>
      <c r="AN206" s="36">
        <v>62.0</v>
      </c>
      <c r="AO206" s="746" t="s">
        <v>129</v>
      </c>
      <c r="AP206" s="745">
        <v>16.571428571428573</v>
      </c>
      <c r="AQ206" s="36">
        <v>62.0</v>
      </c>
      <c r="AR206" s="746" t="s">
        <v>28</v>
      </c>
      <c r="AS206" s="745">
        <v>3.8333333333333335</v>
      </c>
      <c r="AT206" s="36">
        <v>62.0</v>
      </c>
      <c r="AU206" s="746" t="s">
        <v>278</v>
      </c>
      <c r="AV206" s="745">
        <v>0.6086956521739131</v>
      </c>
      <c r="AW206" s="36">
        <v>62.0</v>
      </c>
      <c r="AX206" s="746" t="s">
        <v>261</v>
      </c>
      <c r="AY206" s="745">
        <v>3.4285714285714284</v>
      </c>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row>
    <row r="207">
      <c r="A207" s="706" t="s">
        <v>356</v>
      </c>
      <c r="B207" s="743">
        <f t="shared" ref="B207:E207" si="315">SUMPRODUCT(B$138:B$143,TRANSPOSE($B89:$G89))/$H89</f>
        <v>2.253731343</v>
      </c>
      <c r="C207" s="743">
        <f t="shared" si="315"/>
        <v>2.701492537</v>
      </c>
      <c r="D207" s="743">
        <f t="shared" si="315"/>
        <v>2.701492537</v>
      </c>
      <c r="E207" s="743">
        <f t="shared" si="315"/>
        <v>76.31940299</v>
      </c>
      <c r="F207" s="743"/>
      <c r="G207" s="743">
        <f t="shared" ref="G207:N207" si="316">SUMPRODUCT(G$138:G$143,TRANSPOSE($B89:$G89))/$H89</f>
        <v>242.6119403</v>
      </c>
      <c r="H207" s="743">
        <f t="shared" si="316"/>
        <v>26.04477612</v>
      </c>
      <c r="I207" s="743">
        <f t="shared" si="316"/>
        <v>82.53731343</v>
      </c>
      <c r="J207" s="743">
        <f t="shared" si="316"/>
        <v>82.53731343</v>
      </c>
      <c r="K207" s="743">
        <f t="shared" si="316"/>
        <v>41.04477612</v>
      </c>
      <c r="L207" s="743">
        <f t="shared" si="316"/>
        <v>11.34328358</v>
      </c>
      <c r="M207" s="743">
        <f t="shared" si="316"/>
        <v>2.268656716</v>
      </c>
      <c r="N207" s="743">
        <f t="shared" si="316"/>
        <v>6.507462687</v>
      </c>
      <c r="O207" s="9"/>
      <c r="P207" s="36">
        <v>63.0</v>
      </c>
      <c r="Q207" s="744" t="s">
        <v>218</v>
      </c>
      <c r="R207" s="745">
        <v>0.6666666666666666</v>
      </c>
      <c r="S207" s="36">
        <v>63.0</v>
      </c>
      <c r="T207" s="746" t="s">
        <v>218</v>
      </c>
      <c r="U207" s="745">
        <v>0.6666666666666666</v>
      </c>
      <c r="V207" s="36">
        <v>63.0</v>
      </c>
      <c r="W207" s="746" t="s">
        <v>3647</v>
      </c>
      <c r="X207" s="745">
        <v>0.5454545454545454</v>
      </c>
      <c r="Y207" s="36">
        <v>63.0</v>
      </c>
      <c r="Z207" s="746" t="s">
        <v>42</v>
      </c>
      <c r="AA207" s="745">
        <v>41.127272727272725</v>
      </c>
      <c r="AB207" s="36">
        <v>63.0</v>
      </c>
      <c r="AC207" s="746" t="s">
        <v>208</v>
      </c>
      <c r="AD207" s="745">
        <v>224.77272727272728</v>
      </c>
      <c r="AE207" s="36">
        <v>63.0</v>
      </c>
      <c r="AF207" s="746" t="s">
        <v>406</v>
      </c>
      <c r="AG207" s="745">
        <v>3.6</v>
      </c>
      <c r="AH207" s="36">
        <v>63.0</v>
      </c>
      <c r="AI207" s="746" t="s">
        <v>3649</v>
      </c>
      <c r="AJ207" s="745">
        <v>65.55555555555556</v>
      </c>
      <c r="AK207" s="36">
        <v>63.0</v>
      </c>
      <c r="AL207" s="746" t="s">
        <v>261</v>
      </c>
      <c r="AM207" s="745">
        <v>67.61904761904762</v>
      </c>
      <c r="AN207" s="36">
        <v>63.0</v>
      </c>
      <c r="AO207" s="746" t="s">
        <v>3645</v>
      </c>
      <c r="AP207" s="745">
        <v>16.176470588235293</v>
      </c>
      <c r="AQ207" s="36">
        <v>63.0</v>
      </c>
      <c r="AR207" s="746" t="s">
        <v>261</v>
      </c>
      <c r="AS207" s="745">
        <v>3.8095238095238093</v>
      </c>
      <c r="AT207" s="36">
        <v>63.0</v>
      </c>
      <c r="AU207" s="746" t="s">
        <v>3649</v>
      </c>
      <c r="AV207" s="745">
        <v>0.5555555555555556</v>
      </c>
      <c r="AW207" s="36">
        <v>63.0</v>
      </c>
      <c r="AX207" s="746" t="s">
        <v>208</v>
      </c>
      <c r="AY207" s="745">
        <v>3.3636363636363638</v>
      </c>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row>
    <row r="208">
      <c r="A208" s="706" t="s">
        <v>362</v>
      </c>
      <c r="B208" s="743">
        <f t="shared" ref="B208:E208" si="317">SUMPRODUCT(B$138:B$143,TRANSPOSE($B90:$G90))/$H90</f>
        <v>1.59375</v>
      </c>
      <c r="C208" s="743">
        <f t="shared" si="317"/>
        <v>1.78125</v>
      </c>
      <c r="D208" s="743">
        <f t="shared" si="317"/>
        <v>1.78125</v>
      </c>
      <c r="E208" s="743">
        <f t="shared" si="317"/>
        <v>61.259375</v>
      </c>
      <c r="F208" s="743"/>
      <c r="G208" s="743">
        <f t="shared" ref="G208:N208" si="318">SUMPRODUCT(G$138:G$143,TRANSPOSE($B90:$G90))/$H90</f>
        <v>236.09375</v>
      </c>
      <c r="H208" s="743">
        <f t="shared" si="318"/>
        <v>12.65625</v>
      </c>
      <c r="I208" s="743">
        <f t="shared" si="318"/>
        <v>75.9375</v>
      </c>
      <c r="J208" s="743">
        <f t="shared" si="318"/>
        <v>75.9375</v>
      </c>
      <c r="K208" s="743">
        <f t="shared" si="318"/>
        <v>28.75</v>
      </c>
      <c r="L208" s="743">
        <f t="shared" si="318"/>
        <v>8.125</v>
      </c>
      <c r="M208" s="743">
        <f t="shared" si="318"/>
        <v>1.625</v>
      </c>
      <c r="N208" s="743">
        <f t="shared" si="318"/>
        <v>5.1875</v>
      </c>
      <c r="O208" s="9"/>
      <c r="P208" s="36">
        <v>64.0</v>
      </c>
      <c r="Q208" s="744" t="s">
        <v>261</v>
      </c>
      <c r="R208" s="745">
        <v>0.6666666666666666</v>
      </c>
      <c r="S208" s="36">
        <v>64.0</v>
      </c>
      <c r="T208" s="746" t="s">
        <v>261</v>
      </c>
      <c r="U208" s="745">
        <v>0.6666666666666666</v>
      </c>
      <c r="V208" s="36">
        <v>64.0</v>
      </c>
      <c r="W208" s="746" t="s">
        <v>3649</v>
      </c>
      <c r="X208" s="745">
        <v>0.5185185185185185</v>
      </c>
      <c r="Y208" s="36">
        <v>64.0</v>
      </c>
      <c r="Z208" s="746" t="s">
        <v>3649</v>
      </c>
      <c r="AA208" s="745">
        <v>40.87407407407407</v>
      </c>
      <c r="AB208" s="36">
        <v>64.0</v>
      </c>
      <c r="AC208" s="746" t="s">
        <v>261</v>
      </c>
      <c r="AD208" s="745">
        <v>224.76190476190476</v>
      </c>
      <c r="AE208" s="36">
        <v>64.0</v>
      </c>
      <c r="AF208" s="746" t="s">
        <v>330</v>
      </c>
      <c r="AG208" s="745">
        <v>3.411764705882353</v>
      </c>
      <c r="AH208" s="36">
        <v>64.0</v>
      </c>
      <c r="AI208" s="746" t="s">
        <v>3647</v>
      </c>
      <c r="AJ208" s="745">
        <v>65.45454545454545</v>
      </c>
      <c r="AK208" s="36">
        <v>64.0</v>
      </c>
      <c r="AL208" s="746" t="s">
        <v>420</v>
      </c>
      <c r="AM208" s="745">
        <v>67.27272727272727</v>
      </c>
      <c r="AN208" s="36">
        <v>64.0</v>
      </c>
      <c r="AO208" s="746" t="s">
        <v>278</v>
      </c>
      <c r="AP208" s="745">
        <v>16.08695652173913</v>
      </c>
      <c r="AQ208" s="36">
        <v>64.0</v>
      </c>
      <c r="AR208" s="746" t="s">
        <v>420</v>
      </c>
      <c r="AS208" s="745">
        <v>3.6363636363636362</v>
      </c>
      <c r="AT208" s="36">
        <v>64.0</v>
      </c>
      <c r="AU208" s="746" t="s">
        <v>3647</v>
      </c>
      <c r="AV208" s="745">
        <v>0.5454545454545454</v>
      </c>
      <c r="AW208" s="36">
        <v>64.0</v>
      </c>
      <c r="AX208" s="746" t="s">
        <v>330</v>
      </c>
      <c r="AY208" s="745">
        <v>3.3529411764705883</v>
      </c>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row>
    <row r="209">
      <c r="A209" s="706" t="s">
        <v>371</v>
      </c>
      <c r="B209" s="743">
        <f t="shared" ref="B209:E209" si="319">SUMPRODUCT(B$138:B$143,TRANSPOSE($B91:$G91))/$H91</f>
        <v>0.8095238095</v>
      </c>
      <c r="C209" s="743">
        <f t="shared" si="319"/>
        <v>0.8095238095</v>
      </c>
      <c r="D209" s="743">
        <f t="shared" si="319"/>
        <v>0.8095238095</v>
      </c>
      <c r="E209" s="743">
        <f t="shared" si="319"/>
        <v>46.51428571</v>
      </c>
      <c r="F209" s="743"/>
      <c r="G209" s="743">
        <f t="shared" ref="G209:N209" si="320">SUMPRODUCT(G$138:G$143,TRANSPOSE($B91:$G91))/$H91</f>
        <v>226.6666667</v>
      </c>
      <c r="H209" s="743">
        <f t="shared" si="320"/>
        <v>4.047619048</v>
      </c>
      <c r="I209" s="743">
        <f t="shared" si="320"/>
        <v>68.0952381</v>
      </c>
      <c r="J209" s="743">
        <f t="shared" si="320"/>
        <v>68.0952381</v>
      </c>
      <c r="K209" s="743">
        <f t="shared" si="320"/>
        <v>18.0952381</v>
      </c>
      <c r="L209" s="743">
        <f t="shared" si="320"/>
        <v>4.047619048</v>
      </c>
      <c r="M209" s="743">
        <f t="shared" si="320"/>
        <v>0.8095238095</v>
      </c>
      <c r="N209" s="743">
        <f t="shared" si="320"/>
        <v>3.619047619</v>
      </c>
      <c r="O209" s="9"/>
      <c r="P209" s="36">
        <v>65.0</v>
      </c>
      <c r="Q209" s="744" t="s">
        <v>330</v>
      </c>
      <c r="R209" s="745">
        <v>0.6470588235294118</v>
      </c>
      <c r="S209" s="36">
        <v>65.0</v>
      </c>
      <c r="T209" s="746" t="s">
        <v>330</v>
      </c>
      <c r="U209" s="745">
        <v>0.6470588235294118</v>
      </c>
      <c r="V209" s="36">
        <v>65.0</v>
      </c>
      <c r="W209" s="746" t="s">
        <v>42</v>
      </c>
      <c r="X209" s="745">
        <v>0.5151515151515151</v>
      </c>
      <c r="Y209" s="36">
        <v>65.0</v>
      </c>
      <c r="Z209" s="746" t="s">
        <v>488</v>
      </c>
      <c r="AA209" s="745">
        <v>40.311764705882354</v>
      </c>
      <c r="AB209" s="36">
        <v>65.0</v>
      </c>
      <c r="AC209" s="746" t="s">
        <v>3649</v>
      </c>
      <c r="AD209" s="745">
        <v>224.25925925925927</v>
      </c>
      <c r="AE209" s="36">
        <v>65.0</v>
      </c>
      <c r="AF209" s="746" t="s">
        <v>208</v>
      </c>
      <c r="AG209" s="745">
        <v>3.409090909090909</v>
      </c>
      <c r="AH209" s="36">
        <v>65.0</v>
      </c>
      <c r="AI209" s="746" t="s">
        <v>129</v>
      </c>
      <c r="AJ209" s="745">
        <v>65.42857142857143</v>
      </c>
      <c r="AK209" s="36">
        <v>65.0</v>
      </c>
      <c r="AL209" s="746" t="s">
        <v>330</v>
      </c>
      <c r="AM209" s="745">
        <v>67.05882352941177</v>
      </c>
      <c r="AN209" s="36">
        <v>65.0</v>
      </c>
      <c r="AO209" s="746" t="s">
        <v>3649</v>
      </c>
      <c r="AP209" s="745">
        <v>15.925925925925926</v>
      </c>
      <c r="AQ209" s="36">
        <v>65.0</v>
      </c>
      <c r="AR209" s="746" t="s">
        <v>330</v>
      </c>
      <c r="AS209" s="745">
        <v>3.5294117647058822</v>
      </c>
      <c r="AT209" s="36">
        <v>65.0</v>
      </c>
      <c r="AU209" s="746" t="s">
        <v>129</v>
      </c>
      <c r="AV209" s="745">
        <v>0.5428571428571428</v>
      </c>
      <c r="AW209" s="36">
        <v>65.0</v>
      </c>
      <c r="AX209" s="746" t="s">
        <v>218</v>
      </c>
      <c r="AY209" s="745">
        <v>3.3333333333333335</v>
      </c>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row>
    <row r="210">
      <c r="A210" s="706" t="s">
        <v>3647</v>
      </c>
      <c r="B210" s="743">
        <f t="shared" ref="B210:E210" si="321">SUMPRODUCT(B$138:B$143,TRANSPOSE($B93:$G93))/$H93</f>
        <v>0.5454545455</v>
      </c>
      <c r="C210" s="743">
        <f t="shared" si="321"/>
        <v>0.5454545455</v>
      </c>
      <c r="D210" s="743">
        <f t="shared" si="321"/>
        <v>0.5454545455</v>
      </c>
      <c r="E210" s="743">
        <f t="shared" si="321"/>
        <v>41.68181818</v>
      </c>
      <c r="F210" s="743"/>
      <c r="G210" s="743">
        <f t="shared" ref="G210:N210" si="322">SUMPRODUCT(G$138:G$143,TRANSPOSE($B93:$G93))/$H93</f>
        <v>223.1818182</v>
      </c>
      <c r="H210" s="743">
        <f t="shared" si="322"/>
        <v>2.727272727</v>
      </c>
      <c r="I210" s="743">
        <f t="shared" si="322"/>
        <v>65.45454545</v>
      </c>
      <c r="J210" s="743">
        <f t="shared" si="322"/>
        <v>65.45454545</v>
      </c>
      <c r="K210" s="743">
        <f t="shared" si="322"/>
        <v>15.45454545</v>
      </c>
      <c r="L210" s="743">
        <f t="shared" si="322"/>
        <v>2.727272727</v>
      </c>
      <c r="M210" s="743">
        <f t="shared" si="322"/>
        <v>0.5454545455</v>
      </c>
      <c r="N210" s="743">
        <f t="shared" si="322"/>
        <v>3.090909091</v>
      </c>
      <c r="O210" s="9"/>
      <c r="P210" s="36">
        <v>66.0</v>
      </c>
      <c r="Q210" s="744" t="s">
        <v>3649</v>
      </c>
      <c r="R210" s="745">
        <v>0.6296296296296297</v>
      </c>
      <c r="S210" s="36">
        <v>66.0</v>
      </c>
      <c r="T210" s="746" t="s">
        <v>3649</v>
      </c>
      <c r="U210" s="745">
        <v>0.6296296296296297</v>
      </c>
      <c r="V210" s="36">
        <v>66.0</v>
      </c>
      <c r="W210" s="746" t="s">
        <v>330</v>
      </c>
      <c r="X210" s="745">
        <v>0.47058823529411764</v>
      </c>
      <c r="Y210" s="36">
        <v>66.0</v>
      </c>
      <c r="Z210" s="746" t="s">
        <v>330</v>
      </c>
      <c r="AA210" s="745">
        <v>39.811764705882354</v>
      </c>
      <c r="AB210" s="36">
        <v>66.0</v>
      </c>
      <c r="AC210" s="746" t="s">
        <v>462</v>
      </c>
      <c r="AD210" s="745">
        <v>224.16666666666666</v>
      </c>
      <c r="AE210" s="36">
        <v>66.0</v>
      </c>
      <c r="AF210" s="746" t="s">
        <v>218</v>
      </c>
      <c r="AG210" s="745">
        <v>3.3333333333333335</v>
      </c>
      <c r="AH210" s="36">
        <v>66.0</v>
      </c>
      <c r="AI210" s="746" t="s">
        <v>330</v>
      </c>
      <c r="AJ210" s="745">
        <v>65.29411764705883</v>
      </c>
      <c r="AK210" s="36">
        <v>66.0</v>
      </c>
      <c r="AL210" s="746" t="s">
        <v>208</v>
      </c>
      <c r="AM210" s="745">
        <v>66.81818181818181</v>
      </c>
      <c r="AN210" s="36">
        <v>66.0</v>
      </c>
      <c r="AO210" s="746" t="s">
        <v>330</v>
      </c>
      <c r="AP210" s="745">
        <v>15.882352941176471</v>
      </c>
      <c r="AQ210" s="36">
        <v>66.0</v>
      </c>
      <c r="AR210" s="746" t="s">
        <v>208</v>
      </c>
      <c r="AS210" s="745">
        <v>3.409090909090909</v>
      </c>
      <c r="AT210" s="36">
        <v>66.0</v>
      </c>
      <c r="AU210" s="746" t="s">
        <v>330</v>
      </c>
      <c r="AV210" s="745">
        <v>0.5294117647058824</v>
      </c>
      <c r="AW210" s="36">
        <v>66.0</v>
      </c>
      <c r="AX210" s="746" t="s">
        <v>420</v>
      </c>
      <c r="AY210" s="745">
        <v>3.303030303030303</v>
      </c>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c r="CO210" s="9"/>
      <c r="CP210" s="9"/>
      <c r="CQ210" s="9"/>
      <c r="CR210" s="9"/>
      <c r="CS210" s="9"/>
      <c r="CT210" s="9"/>
      <c r="CU210" s="9"/>
      <c r="CV210" s="9"/>
      <c r="CW210" s="9"/>
      <c r="CX210" s="9"/>
      <c r="CY210" s="9"/>
      <c r="CZ210" s="9"/>
      <c r="DA210" s="9"/>
      <c r="DB210" s="9"/>
      <c r="DC210" s="9"/>
      <c r="DD210" s="9"/>
      <c r="DE210" s="9"/>
      <c r="DF210" s="9"/>
      <c r="DG210" s="9"/>
      <c r="DH210" s="9"/>
      <c r="DI210" s="9"/>
      <c r="DJ210" s="9"/>
      <c r="DK210" s="9"/>
      <c r="DL210" s="9"/>
      <c r="DM210" s="9"/>
      <c r="DN210" s="9"/>
      <c r="DO210" s="9"/>
      <c r="DP210" s="9"/>
      <c r="DQ210" s="9"/>
      <c r="DR210" s="9"/>
      <c r="DS210" s="9"/>
      <c r="DT210" s="9"/>
      <c r="DU210" s="9"/>
      <c r="DV210" s="9"/>
      <c r="DW210" s="9"/>
      <c r="DX210" s="9"/>
      <c r="DY210" s="9"/>
      <c r="DZ210" s="9"/>
      <c r="EA210" s="9"/>
      <c r="EB210" s="9"/>
      <c r="EC210" s="9"/>
    </row>
    <row r="211">
      <c r="A211" s="706" t="s">
        <v>3648</v>
      </c>
      <c r="B211" s="743">
        <f t="shared" ref="B211:E211" si="323">SUMPRODUCT(B$138:B$143,TRANSPOSE($B95:$G95))/$H95</f>
        <v>1.871794872</v>
      </c>
      <c r="C211" s="743">
        <f t="shared" si="323"/>
        <v>1.923076923</v>
      </c>
      <c r="D211" s="743">
        <f t="shared" si="323"/>
        <v>1.923076923</v>
      </c>
      <c r="E211" s="743">
        <f t="shared" si="323"/>
        <v>66.41025641</v>
      </c>
      <c r="F211" s="743"/>
      <c r="G211" s="743">
        <f t="shared" ref="G211:N211" si="324">SUMPRODUCT(G$138:G$143,TRANSPOSE($B95:$G95))/$H95</f>
        <v>238.7179487</v>
      </c>
      <c r="H211" s="743">
        <f t="shared" si="324"/>
        <v>11.15384615</v>
      </c>
      <c r="I211" s="743">
        <f t="shared" si="324"/>
        <v>78.71794872</v>
      </c>
      <c r="J211" s="743">
        <f t="shared" si="324"/>
        <v>78.71794872</v>
      </c>
      <c r="K211" s="743">
        <f t="shared" si="324"/>
        <v>29.74358974</v>
      </c>
      <c r="L211" s="743">
        <f t="shared" si="324"/>
        <v>9.358974359</v>
      </c>
      <c r="M211" s="743">
        <f t="shared" si="324"/>
        <v>1.871794872</v>
      </c>
      <c r="N211" s="743">
        <f t="shared" si="324"/>
        <v>5.743589744</v>
      </c>
      <c r="O211" s="9"/>
      <c r="P211" s="36">
        <v>67.0</v>
      </c>
      <c r="Q211" s="744" t="s">
        <v>462</v>
      </c>
      <c r="R211" s="745">
        <v>0.6111111111111112</v>
      </c>
      <c r="S211" s="36">
        <v>67.0</v>
      </c>
      <c r="T211" s="746" t="s">
        <v>462</v>
      </c>
      <c r="U211" s="745">
        <v>0.6111111111111112</v>
      </c>
      <c r="V211" s="36">
        <v>67.0</v>
      </c>
      <c r="W211" s="746" t="s">
        <v>488</v>
      </c>
      <c r="X211" s="745">
        <v>0.47058823529411764</v>
      </c>
      <c r="Y211" s="36">
        <v>67.0</v>
      </c>
      <c r="Z211" s="746" t="s">
        <v>302</v>
      </c>
      <c r="AA211" s="745">
        <v>39.542857142857144</v>
      </c>
      <c r="AB211" s="36">
        <v>67.0</v>
      </c>
      <c r="AC211" s="746" t="s">
        <v>278</v>
      </c>
      <c r="AD211" s="745">
        <v>224.1304347826087</v>
      </c>
      <c r="AE211" s="36">
        <v>67.0</v>
      </c>
      <c r="AF211" s="746" t="s">
        <v>420</v>
      </c>
      <c r="AG211" s="745">
        <v>3.3333333333333335</v>
      </c>
      <c r="AH211" s="36">
        <v>67.0</v>
      </c>
      <c r="AI211" s="746" t="s">
        <v>42</v>
      </c>
      <c r="AJ211" s="745">
        <v>65.15151515151516</v>
      </c>
      <c r="AK211" s="36">
        <v>67.0</v>
      </c>
      <c r="AL211" s="746" t="s">
        <v>218</v>
      </c>
      <c r="AM211" s="745">
        <v>66.66666666666667</v>
      </c>
      <c r="AN211" s="36">
        <v>67.0</v>
      </c>
      <c r="AO211" s="746" t="s">
        <v>261</v>
      </c>
      <c r="AP211" s="745">
        <v>15.714285714285714</v>
      </c>
      <c r="AQ211" s="36">
        <v>67.0</v>
      </c>
      <c r="AR211" s="746" t="s">
        <v>218</v>
      </c>
      <c r="AS211" s="745">
        <v>3.3333333333333335</v>
      </c>
      <c r="AT211" s="36">
        <v>67.0</v>
      </c>
      <c r="AU211" s="746" t="s">
        <v>42</v>
      </c>
      <c r="AV211" s="745">
        <v>0.5151515151515151</v>
      </c>
      <c r="AW211" s="36">
        <v>67.0</v>
      </c>
      <c r="AX211" s="746" t="s">
        <v>3649</v>
      </c>
      <c r="AY211" s="745">
        <v>3.2962962962962963</v>
      </c>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9"/>
      <c r="DP211" s="9"/>
      <c r="DQ211" s="9"/>
      <c r="DR211" s="9"/>
      <c r="DS211" s="9"/>
      <c r="DT211" s="9"/>
      <c r="DU211" s="9"/>
      <c r="DV211" s="9"/>
      <c r="DW211" s="9"/>
      <c r="DX211" s="9"/>
      <c r="DY211" s="9"/>
      <c r="DZ211" s="9"/>
      <c r="EA211" s="9"/>
      <c r="EB211" s="9"/>
      <c r="EC211" s="9"/>
    </row>
    <row r="212">
      <c r="A212" s="715" t="s">
        <v>3649</v>
      </c>
      <c r="B212" s="743">
        <f t="shared" ref="B212:E212" si="325">SUMPRODUCT(B$138:B$143,TRANSPOSE($B97:$G97))/$H97</f>
        <v>0.6296296296</v>
      </c>
      <c r="C212" s="743">
        <f t="shared" si="325"/>
        <v>0.6296296296</v>
      </c>
      <c r="D212" s="743">
        <f t="shared" si="325"/>
        <v>0.5185185185</v>
      </c>
      <c r="E212" s="743">
        <f t="shared" si="325"/>
        <v>40.87407407</v>
      </c>
      <c r="F212" s="743"/>
      <c r="G212" s="743">
        <f t="shared" ref="G212:N212" si="326">SUMPRODUCT(G$138:G$143,TRANSPOSE($B97:$G97))/$H97</f>
        <v>224.2592593</v>
      </c>
      <c r="H212" s="743">
        <f t="shared" si="326"/>
        <v>3.259259259</v>
      </c>
      <c r="I212" s="743">
        <f t="shared" si="326"/>
        <v>65.55555556</v>
      </c>
      <c r="J212" s="743">
        <f t="shared" si="326"/>
        <v>66.66666667</v>
      </c>
      <c r="K212" s="743">
        <f t="shared" si="326"/>
        <v>15.92592593</v>
      </c>
      <c r="L212" s="743">
        <f t="shared" si="326"/>
        <v>3.333333333</v>
      </c>
      <c r="M212" s="743">
        <f t="shared" si="326"/>
        <v>0.5555555556</v>
      </c>
      <c r="N212" s="743">
        <f t="shared" si="326"/>
        <v>3.296296296</v>
      </c>
      <c r="O212" s="9"/>
      <c r="P212" s="36">
        <v>68.0</v>
      </c>
      <c r="Q212" s="744" t="s">
        <v>278</v>
      </c>
      <c r="R212" s="745">
        <v>0.6086956521739131</v>
      </c>
      <c r="S212" s="36">
        <v>68.0</v>
      </c>
      <c r="T212" s="746" t="s">
        <v>278</v>
      </c>
      <c r="U212" s="745">
        <v>0.6086956521739131</v>
      </c>
      <c r="V212" s="36">
        <v>68.0</v>
      </c>
      <c r="W212" s="746" t="s">
        <v>462</v>
      </c>
      <c r="X212" s="745">
        <v>0.4444444444444444</v>
      </c>
      <c r="Y212" s="36">
        <v>68.0</v>
      </c>
      <c r="Z212" s="746" t="s">
        <v>462</v>
      </c>
      <c r="AA212" s="745">
        <v>39.361111111111114</v>
      </c>
      <c r="AB212" s="36">
        <v>68.0</v>
      </c>
      <c r="AC212" s="746" t="s">
        <v>330</v>
      </c>
      <c r="AD212" s="745">
        <v>224.11764705882354</v>
      </c>
      <c r="AE212" s="36">
        <v>68.0</v>
      </c>
      <c r="AF212" s="746" t="s">
        <v>3649</v>
      </c>
      <c r="AG212" s="745">
        <v>3.259259259259259</v>
      </c>
      <c r="AH212" s="36">
        <v>68.0</v>
      </c>
      <c r="AI212" s="746" t="s">
        <v>3645</v>
      </c>
      <c r="AJ212" s="745">
        <v>65.0</v>
      </c>
      <c r="AK212" s="36">
        <v>68.0</v>
      </c>
      <c r="AL212" s="746" t="s">
        <v>3649</v>
      </c>
      <c r="AM212" s="745">
        <v>66.66666666666667</v>
      </c>
      <c r="AN212" s="36">
        <v>68.0</v>
      </c>
      <c r="AO212" s="746" t="s">
        <v>462</v>
      </c>
      <c r="AP212" s="745">
        <v>15.555555555555555</v>
      </c>
      <c r="AQ212" s="36">
        <v>68.0</v>
      </c>
      <c r="AR212" s="746" t="s">
        <v>3649</v>
      </c>
      <c r="AS212" s="745">
        <v>3.3333333333333335</v>
      </c>
      <c r="AT212" s="36">
        <v>68.0</v>
      </c>
      <c r="AU212" s="746" t="s">
        <v>3645</v>
      </c>
      <c r="AV212" s="745">
        <v>0.5</v>
      </c>
      <c r="AW212" s="36">
        <v>68.0</v>
      </c>
      <c r="AX212" s="746" t="s">
        <v>462</v>
      </c>
      <c r="AY212" s="745">
        <v>3.2777777777777777</v>
      </c>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9"/>
      <c r="DP212" s="9"/>
      <c r="DQ212" s="9"/>
      <c r="DR212" s="9"/>
      <c r="DS212" s="9"/>
      <c r="DT212" s="9"/>
      <c r="DU212" s="9"/>
      <c r="DV212" s="9"/>
      <c r="DW212" s="9"/>
      <c r="DX212" s="9"/>
      <c r="DY212" s="9"/>
      <c r="DZ212" s="9"/>
      <c r="EA212" s="9"/>
      <c r="EB212" s="9"/>
      <c r="EC212" s="9"/>
    </row>
    <row r="213">
      <c r="A213" s="706" t="s">
        <v>387</v>
      </c>
      <c r="B213" s="743">
        <f t="shared" ref="B213:E213" si="327">SUMPRODUCT(B$138:B$143,TRANSPOSE($B98:$G98))/$H98</f>
        <v>2.166666667</v>
      </c>
      <c r="C213" s="743">
        <f t="shared" si="327"/>
        <v>2.4375</v>
      </c>
      <c r="D213" s="743">
        <f t="shared" si="327"/>
        <v>2.4375</v>
      </c>
      <c r="E213" s="743">
        <f t="shared" si="327"/>
        <v>73.76041667</v>
      </c>
      <c r="F213" s="743"/>
      <c r="G213" s="743">
        <f t="shared" ref="G213:N213" si="328">SUMPRODUCT(G$138:G$143,TRANSPOSE($B98:$G98))/$H98</f>
        <v>241.6666667</v>
      </c>
      <c r="H213" s="743">
        <f t="shared" si="328"/>
        <v>20.3125</v>
      </c>
      <c r="I213" s="743">
        <f t="shared" si="328"/>
        <v>81.66666667</v>
      </c>
      <c r="J213" s="743">
        <f t="shared" si="328"/>
        <v>81.66666667</v>
      </c>
      <c r="K213" s="743">
        <f t="shared" si="328"/>
        <v>37.08333333</v>
      </c>
      <c r="L213" s="743">
        <f t="shared" si="328"/>
        <v>10.83333333</v>
      </c>
      <c r="M213" s="743">
        <f t="shared" si="328"/>
        <v>2.166666667</v>
      </c>
      <c r="N213" s="743">
        <f t="shared" si="328"/>
        <v>6.333333333</v>
      </c>
      <c r="O213" s="9"/>
      <c r="P213" s="36">
        <v>69.0</v>
      </c>
      <c r="Q213" s="744" t="s">
        <v>420</v>
      </c>
      <c r="R213" s="745">
        <v>0.5757575757575758</v>
      </c>
      <c r="S213" s="36">
        <v>69.0</v>
      </c>
      <c r="T213" s="746" t="s">
        <v>420</v>
      </c>
      <c r="U213" s="745">
        <v>0.5757575757575758</v>
      </c>
      <c r="V213" s="36">
        <v>69.0</v>
      </c>
      <c r="W213" s="746" t="s">
        <v>129</v>
      </c>
      <c r="X213" s="745">
        <v>0.42857142857142855</v>
      </c>
      <c r="Y213" s="36">
        <v>69.0</v>
      </c>
      <c r="Z213" s="746" t="s">
        <v>186</v>
      </c>
      <c r="AA213" s="745">
        <v>38.74307692307692</v>
      </c>
      <c r="AB213" s="36">
        <v>69.0</v>
      </c>
      <c r="AC213" s="746" t="s">
        <v>420</v>
      </c>
      <c r="AD213" s="745">
        <v>223.4848484848485</v>
      </c>
      <c r="AE213" s="36">
        <v>69.0</v>
      </c>
      <c r="AF213" s="746" t="s">
        <v>462</v>
      </c>
      <c r="AG213" s="745">
        <v>3.2222222222222223</v>
      </c>
      <c r="AH213" s="36">
        <v>69.0</v>
      </c>
      <c r="AI213" s="746" t="s">
        <v>462</v>
      </c>
      <c r="AJ213" s="745">
        <v>65.0</v>
      </c>
      <c r="AK213" s="36">
        <v>69.0</v>
      </c>
      <c r="AL213" s="746" t="s">
        <v>462</v>
      </c>
      <c r="AM213" s="745">
        <v>66.66666666666667</v>
      </c>
      <c r="AN213" s="36">
        <v>69.0</v>
      </c>
      <c r="AO213" s="746" t="s">
        <v>3647</v>
      </c>
      <c r="AP213" s="745">
        <v>15.454545454545455</v>
      </c>
      <c r="AQ213" s="36">
        <v>69.0</v>
      </c>
      <c r="AR213" s="746" t="s">
        <v>462</v>
      </c>
      <c r="AS213" s="745">
        <v>3.3333333333333335</v>
      </c>
      <c r="AT213" s="36">
        <v>69.0</v>
      </c>
      <c r="AU213" s="746" t="s">
        <v>462</v>
      </c>
      <c r="AV213" s="745">
        <v>0.5</v>
      </c>
      <c r="AW213" s="36">
        <v>69.0</v>
      </c>
      <c r="AX213" s="746" t="s">
        <v>278</v>
      </c>
      <c r="AY213" s="745">
        <v>3.217391304347826</v>
      </c>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9"/>
      <c r="DP213" s="9"/>
      <c r="DQ213" s="9"/>
      <c r="DR213" s="9"/>
      <c r="DS213" s="9"/>
      <c r="DT213" s="9"/>
      <c r="DU213" s="9"/>
      <c r="DV213" s="9"/>
      <c r="DW213" s="9"/>
      <c r="DX213" s="9"/>
      <c r="DY213" s="9"/>
      <c r="DZ213" s="9"/>
      <c r="EA213" s="9"/>
      <c r="EB213" s="9"/>
      <c r="EC213" s="9"/>
    </row>
    <row r="214">
      <c r="A214" s="706" t="s">
        <v>392</v>
      </c>
      <c r="B214" s="743">
        <f t="shared" ref="B214:E214" si="329">SUMPRODUCT(B$138:B$143,TRANSPOSE($B99:$G99))/$H99</f>
        <v>0.06382978723</v>
      </c>
      <c r="C214" s="743">
        <f t="shared" si="329"/>
        <v>0.06382978723</v>
      </c>
      <c r="D214" s="743">
        <f t="shared" si="329"/>
        <v>-1.531914894</v>
      </c>
      <c r="E214" s="743">
        <f t="shared" si="329"/>
        <v>-0.8553191489</v>
      </c>
      <c r="F214" s="743"/>
      <c r="G214" s="743">
        <f t="shared" ref="G214:N214" si="330">SUMPRODUCT(G$138:G$143,TRANSPOSE($B99:$G99))/$H99</f>
        <v>214.787234</v>
      </c>
      <c r="H214" s="743">
        <f t="shared" si="330"/>
        <v>1.914893617</v>
      </c>
      <c r="I214" s="743">
        <f t="shared" si="330"/>
        <v>50</v>
      </c>
      <c r="J214" s="743">
        <f t="shared" si="330"/>
        <v>65.95744681</v>
      </c>
      <c r="K214" s="743">
        <f t="shared" si="330"/>
        <v>5.319148936</v>
      </c>
      <c r="L214" s="743">
        <f t="shared" si="330"/>
        <v>2.978723404</v>
      </c>
      <c r="M214" s="743">
        <f t="shared" si="330"/>
        <v>-1</v>
      </c>
      <c r="N214" s="743">
        <f t="shared" si="330"/>
        <v>2.659574468</v>
      </c>
      <c r="O214" s="9"/>
      <c r="P214" s="36">
        <v>70.0</v>
      </c>
      <c r="Q214" s="744" t="s">
        <v>447</v>
      </c>
      <c r="R214" s="745">
        <v>0.5625</v>
      </c>
      <c r="S214" s="36">
        <v>70.0</v>
      </c>
      <c r="T214" s="746" t="s">
        <v>447</v>
      </c>
      <c r="U214" s="745">
        <v>0.5625</v>
      </c>
      <c r="V214" s="36">
        <v>70.0</v>
      </c>
      <c r="W214" s="746" t="s">
        <v>302</v>
      </c>
      <c r="X214" s="745">
        <v>0.42857142857142855</v>
      </c>
      <c r="Y214" s="36">
        <v>70.0</v>
      </c>
      <c r="Z214" s="746" t="s">
        <v>129</v>
      </c>
      <c r="AA214" s="745">
        <v>38.57142857142857</v>
      </c>
      <c r="AB214" s="36">
        <v>70.0</v>
      </c>
      <c r="AC214" s="746" t="s">
        <v>3647</v>
      </c>
      <c r="AD214" s="745">
        <v>223.1818181818182</v>
      </c>
      <c r="AE214" s="36">
        <v>70.0</v>
      </c>
      <c r="AF214" s="746" t="s">
        <v>278</v>
      </c>
      <c r="AG214" s="745">
        <v>3.0434782608695654</v>
      </c>
      <c r="AH214" s="36">
        <v>70.0</v>
      </c>
      <c r="AI214" s="746" t="s">
        <v>261</v>
      </c>
      <c r="AJ214" s="745">
        <v>64.76190476190476</v>
      </c>
      <c r="AK214" s="36">
        <v>70.0</v>
      </c>
      <c r="AL214" s="746" t="s">
        <v>447</v>
      </c>
      <c r="AM214" s="745">
        <v>66.25</v>
      </c>
      <c r="AN214" s="36">
        <v>70.0</v>
      </c>
      <c r="AO214" s="746" t="s">
        <v>42</v>
      </c>
      <c r="AP214" s="745">
        <v>15.151515151515152</v>
      </c>
      <c r="AQ214" s="36">
        <v>70.0</v>
      </c>
      <c r="AR214" s="746" t="s">
        <v>447</v>
      </c>
      <c r="AS214" s="745">
        <v>3.125</v>
      </c>
      <c r="AT214" s="36">
        <v>70.0</v>
      </c>
      <c r="AU214" s="746" t="s">
        <v>261</v>
      </c>
      <c r="AV214" s="745">
        <v>0.47619047619047616</v>
      </c>
      <c r="AW214" s="36">
        <v>70.0</v>
      </c>
      <c r="AX214" s="746" t="s">
        <v>447</v>
      </c>
      <c r="AY214" s="745">
        <v>3.1875</v>
      </c>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9"/>
      <c r="DP214" s="9"/>
      <c r="DQ214" s="9"/>
      <c r="DR214" s="9"/>
      <c r="DS214" s="9"/>
      <c r="DT214" s="9"/>
      <c r="DU214" s="9"/>
      <c r="DV214" s="9"/>
      <c r="DW214" s="9"/>
      <c r="DX214" s="9"/>
      <c r="DY214" s="9"/>
      <c r="DZ214" s="9"/>
      <c r="EA214" s="9"/>
      <c r="EB214" s="9"/>
      <c r="EC214" s="9"/>
    </row>
    <row r="215">
      <c r="A215" s="706" t="s">
        <v>394</v>
      </c>
      <c r="B215" s="743">
        <f t="shared" ref="B215:E215" si="331">SUMPRODUCT(B$138:B$143,TRANSPOSE($B100:$G100))/$H100</f>
        <v>3.207792208</v>
      </c>
      <c r="C215" s="743">
        <f t="shared" si="331"/>
        <v>4.961038961</v>
      </c>
      <c r="D215" s="743">
        <f t="shared" si="331"/>
        <v>4.961038961</v>
      </c>
      <c r="E215" s="743">
        <f t="shared" si="331"/>
        <v>94.87922078</v>
      </c>
      <c r="F215" s="743"/>
      <c r="G215" s="743">
        <f t="shared" ref="G215:N215" si="332">SUMPRODUCT(G$138:G$143,TRANSPOSE($B100:$G100))/$H100</f>
        <v>254.8051948</v>
      </c>
      <c r="H215" s="743">
        <f t="shared" si="332"/>
        <v>61.03896104</v>
      </c>
      <c r="I215" s="743">
        <f t="shared" si="332"/>
        <v>92.07792208</v>
      </c>
      <c r="J215" s="743">
        <f t="shared" si="332"/>
        <v>92.07792208</v>
      </c>
      <c r="K215" s="743">
        <f t="shared" si="332"/>
        <v>68.96103896</v>
      </c>
      <c r="L215" s="743">
        <f t="shared" si="332"/>
        <v>17.4025974</v>
      </c>
      <c r="M215" s="743">
        <f t="shared" si="332"/>
        <v>3.480519481</v>
      </c>
      <c r="N215" s="743">
        <f t="shared" si="332"/>
        <v>8.415584416</v>
      </c>
      <c r="O215" s="9"/>
      <c r="P215" s="36">
        <v>71.0</v>
      </c>
      <c r="Q215" s="744" t="s">
        <v>3647</v>
      </c>
      <c r="R215" s="745">
        <v>0.5454545454545454</v>
      </c>
      <c r="S215" s="36">
        <v>71.0</v>
      </c>
      <c r="T215" s="746" t="s">
        <v>3647</v>
      </c>
      <c r="U215" s="745">
        <v>0.5454545454545454</v>
      </c>
      <c r="V215" s="36">
        <v>71.0</v>
      </c>
      <c r="W215" s="746" t="s">
        <v>3645</v>
      </c>
      <c r="X215" s="745">
        <v>0.38235294117647056</v>
      </c>
      <c r="Y215" s="36">
        <v>71.0</v>
      </c>
      <c r="Z215" s="746" t="s">
        <v>447</v>
      </c>
      <c r="AA215" s="745">
        <v>38.03125</v>
      </c>
      <c r="AB215" s="36">
        <v>71.0</v>
      </c>
      <c r="AC215" s="746" t="s">
        <v>447</v>
      </c>
      <c r="AD215" s="745">
        <v>223.125</v>
      </c>
      <c r="AE215" s="36">
        <v>71.0</v>
      </c>
      <c r="AF215" s="746" t="s">
        <v>447</v>
      </c>
      <c r="AG215" s="745">
        <v>3.0</v>
      </c>
      <c r="AH215" s="36">
        <v>71.0</v>
      </c>
      <c r="AI215" s="746" t="s">
        <v>488</v>
      </c>
      <c r="AJ215" s="745">
        <v>64.70588235294117</v>
      </c>
      <c r="AK215" s="36">
        <v>71.0</v>
      </c>
      <c r="AL215" s="746" t="s">
        <v>278</v>
      </c>
      <c r="AM215" s="745">
        <v>66.08695652173913</v>
      </c>
      <c r="AN215" s="36">
        <v>71.0</v>
      </c>
      <c r="AO215" s="746" t="s">
        <v>447</v>
      </c>
      <c r="AP215" s="745">
        <v>15.0</v>
      </c>
      <c r="AQ215" s="36">
        <v>71.0</v>
      </c>
      <c r="AR215" s="746" t="s">
        <v>278</v>
      </c>
      <c r="AS215" s="745">
        <v>3.0434782608695654</v>
      </c>
      <c r="AT215" s="36">
        <v>71.0</v>
      </c>
      <c r="AU215" s="746" t="s">
        <v>488</v>
      </c>
      <c r="AV215" s="745">
        <v>0.47058823529411764</v>
      </c>
      <c r="AW215" s="36">
        <v>71.0</v>
      </c>
      <c r="AX215" s="746" t="s">
        <v>3647</v>
      </c>
      <c r="AY215" s="745">
        <v>3.090909090909091</v>
      </c>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9"/>
      <c r="DP215" s="9"/>
      <c r="DQ215" s="9"/>
      <c r="DR215" s="9"/>
      <c r="DS215" s="9"/>
      <c r="DT215" s="9"/>
      <c r="DU215" s="9"/>
      <c r="DV215" s="9"/>
      <c r="DW215" s="9"/>
      <c r="DX215" s="9"/>
      <c r="DY215" s="9"/>
      <c r="DZ215" s="9"/>
      <c r="EA215" s="9"/>
      <c r="EB215" s="9"/>
      <c r="EC215" s="9"/>
    </row>
    <row r="216">
      <c r="A216" s="706" t="s">
        <v>406</v>
      </c>
      <c r="B216" s="743">
        <f t="shared" ref="B216:E216" si="333">SUMPRODUCT(B$138:B$143,TRANSPOSE($B101:$G101))/$H101</f>
        <v>0.2444444444</v>
      </c>
      <c r="C216" s="743">
        <f t="shared" si="333"/>
        <v>0.2666666667</v>
      </c>
      <c r="D216" s="743">
        <f t="shared" si="333"/>
        <v>-1.333333333</v>
      </c>
      <c r="E216" s="743">
        <f t="shared" si="333"/>
        <v>2.557777778</v>
      </c>
      <c r="F216" s="743"/>
      <c r="G216" s="743">
        <f t="shared" ref="G216:N216" si="334">SUMPRODUCT(G$138:G$143,TRANSPOSE($B101:$G101))/$H101</f>
        <v>217.1111111</v>
      </c>
      <c r="H216" s="743">
        <f t="shared" si="334"/>
        <v>3.6</v>
      </c>
      <c r="I216" s="743">
        <f t="shared" si="334"/>
        <v>51.77777778</v>
      </c>
      <c r="J216" s="743">
        <f t="shared" si="334"/>
        <v>67.77777778</v>
      </c>
      <c r="K216" s="743">
        <f t="shared" si="334"/>
        <v>7.555555556</v>
      </c>
      <c r="L216" s="743">
        <f t="shared" si="334"/>
        <v>3.888888889</v>
      </c>
      <c r="M216" s="743">
        <f t="shared" si="334"/>
        <v>-0.8222222222</v>
      </c>
      <c r="N216" s="743">
        <f t="shared" si="334"/>
        <v>3.022222222</v>
      </c>
      <c r="O216" s="9"/>
      <c r="P216" s="36">
        <v>72.0</v>
      </c>
      <c r="Q216" s="744" t="s">
        <v>42</v>
      </c>
      <c r="R216" s="745">
        <v>0.5151515151515151</v>
      </c>
      <c r="S216" s="36">
        <v>72.0</v>
      </c>
      <c r="T216" s="746" t="s">
        <v>42</v>
      </c>
      <c r="U216" s="745">
        <v>0.5151515151515151</v>
      </c>
      <c r="V216" s="36">
        <v>72.0</v>
      </c>
      <c r="W216" s="746" t="s">
        <v>261</v>
      </c>
      <c r="X216" s="745">
        <v>0.38095238095238093</v>
      </c>
      <c r="Y216" s="36">
        <v>72.0</v>
      </c>
      <c r="Z216" s="746" t="s">
        <v>261</v>
      </c>
      <c r="AA216" s="745">
        <v>37.86190476190476</v>
      </c>
      <c r="AB216" s="36">
        <v>72.0</v>
      </c>
      <c r="AC216" s="746" t="s">
        <v>42</v>
      </c>
      <c r="AD216" s="745">
        <v>222.42424242424244</v>
      </c>
      <c r="AE216" s="36">
        <v>72.0</v>
      </c>
      <c r="AF216" s="746" t="s">
        <v>344</v>
      </c>
      <c r="AG216" s="745">
        <v>2.740740740740741</v>
      </c>
      <c r="AH216" s="36">
        <v>72.0</v>
      </c>
      <c r="AI216" s="746" t="s">
        <v>447</v>
      </c>
      <c r="AJ216" s="745">
        <v>64.375</v>
      </c>
      <c r="AK216" s="36">
        <v>72.0</v>
      </c>
      <c r="AL216" s="746" t="s">
        <v>392</v>
      </c>
      <c r="AM216" s="745">
        <v>65.95744680851064</v>
      </c>
      <c r="AN216" s="36">
        <v>72.0</v>
      </c>
      <c r="AO216" s="746" t="s">
        <v>488</v>
      </c>
      <c r="AP216" s="745">
        <v>14.705882352941176</v>
      </c>
      <c r="AQ216" s="36">
        <v>72.0</v>
      </c>
      <c r="AR216" s="746" t="s">
        <v>392</v>
      </c>
      <c r="AS216" s="745">
        <v>2.978723404255319</v>
      </c>
      <c r="AT216" s="36">
        <v>72.0</v>
      </c>
      <c r="AU216" s="746" t="s">
        <v>447</v>
      </c>
      <c r="AV216" s="745">
        <v>0.4375</v>
      </c>
      <c r="AW216" s="36">
        <v>72.0</v>
      </c>
      <c r="AX216" s="746" t="s">
        <v>344</v>
      </c>
      <c r="AY216" s="745">
        <v>3.074074074074074</v>
      </c>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9"/>
      <c r="DP216" s="9"/>
      <c r="DQ216" s="9"/>
      <c r="DR216" s="9"/>
      <c r="DS216" s="9"/>
      <c r="DT216" s="9"/>
      <c r="DU216" s="9"/>
      <c r="DV216" s="9"/>
      <c r="DW216" s="9"/>
      <c r="DX216" s="9"/>
      <c r="DY216" s="9"/>
      <c r="DZ216" s="9"/>
      <c r="EA216" s="9"/>
      <c r="EB216" s="9"/>
      <c r="EC216" s="9"/>
    </row>
    <row r="217">
      <c r="A217" s="706" t="s">
        <v>411</v>
      </c>
      <c r="B217" s="743">
        <f t="shared" ref="B217:E217" si="335">SUMPRODUCT(B$138:B$143,TRANSPOSE($B103:$G103))/$H103</f>
        <v>-0.4375</v>
      </c>
      <c r="C217" s="743">
        <f t="shared" si="335"/>
        <v>-0.4375</v>
      </c>
      <c r="D217" s="743">
        <f t="shared" si="335"/>
        <v>-2.3125</v>
      </c>
      <c r="E217" s="743">
        <f t="shared" si="335"/>
        <v>-15.93125</v>
      </c>
      <c r="F217" s="743"/>
      <c r="G217" s="743">
        <f t="shared" ref="G217:N217" si="336">SUMPRODUCT(G$138:G$143,TRANSPOSE($B103:$G103))/$H103</f>
        <v>208.4375</v>
      </c>
      <c r="H217" s="743">
        <f t="shared" si="336"/>
        <v>-0.3125</v>
      </c>
      <c r="I217" s="743">
        <f t="shared" si="336"/>
        <v>43.125</v>
      </c>
      <c r="J217" s="743">
        <f t="shared" si="336"/>
        <v>61.875</v>
      </c>
      <c r="K217" s="743">
        <f t="shared" si="336"/>
        <v>-0.625</v>
      </c>
      <c r="L217" s="743">
        <f t="shared" si="336"/>
        <v>0.9375</v>
      </c>
      <c r="M217" s="743">
        <f t="shared" si="336"/>
        <v>-1.6875</v>
      </c>
      <c r="N217" s="743">
        <f t="shared" si="336"/>
        <v>1.75</v>
      </c>
      <c r="O217" s="9"/>
      <c r="P217" s="36">
        <v>73.0</v>
      </c>
      <c r="Q217" s="744" t="s">
        <v>344</v>
      </c>
      <c r="R217" s="745">
        <v>0.48148148148148145</v>
      </c>
      <c r="S217" s="36">
        <v>73.0</v>
      </c>
      <c r="T217" s="746" t="s">
        <v>344</v>
      </c>
      <c r="U217" s="745">
        <v>0.48148148148148145</v>
      </c>
      <c r="V217" s="36">
        <v>73.0</v>
      </c>
      <c r="W217" s="746" t="s">
        <v>447</v>
      </c>
      <c r="X217" s="745">
        <v>0.375</v>
      </c>
      <c r="Y217" s="36">
        <v>73.0</v>
      </c>
      <c r="Z217" s="746" t="s">
        <v>3645</v>
      </c>
      <c r="AA217" s="745">
        <v>37.69705882352941</v>
      </c>
      <c r="AB217" s="36">
        <v>73.0</v>
      </c>
      <c r="AC217" s="746" t="s">
        <v>344</v>
      </c>
      <c r="AD217" s="745">
        <v>222.22222222222223</v>
      </c>
      <c r="AE217" s="36">
        <v>73.0</v>
      </c>
      <c r="AF217" s="746" t="s">
        <v>3647</v>
      </c>
      <c r="AG217" s="745">
        <v>2.727272727272727</v>
      </c>
      <c r="AH217" s="36">
        <v>73.0</v>
      </c>
      <c r="AI217" s="746" t="s">
        <v>302</v>
      </c>
      <c r="AJ217" s="745">
        <v>64.28571428571429</v>
      </c>
      <c r="AK217" s="36">
        <v>73.0</v>
      </c>
      <c r="AL217" s="746" t="s">
        <v>344</v>
      </c>
      <c r="AM217" s="745">
        <v>65.92592592592592</v>
      </c>
      <c r="AN217" s="36">
        <v>73.0</v>
      </c>
      <c r="AO217" s="746" t="s">
        <v>302</v>
      </c>
      <c r="AP217" s="745">
        <v>14.285714285714286</v>
      </c>
      <c r="AQ217" s="36">
        <v>73.0</v>
      </c>
      <c r="AR217" s="746" t="s">
        <v>344</v>
      </c>
      <c r="AS217" s="745">
        <v>2.962962962962963</v>
      </c>
      <c r="AT217" s="36">
        <v>73.0</v>
      </c>
      <c r="AU217" s="746" t="s">
        <v>302</v>
      </c>
      <c r="AV217" s="745">
        <v>0.42857142857142855</v>
      </c>
      <c r="AW217" s="36">
        <v>73.0</v>
      </c>
      <c r="AX217" s="746" t="s">
        <v>42</v>
      </c>
      <c r="AY217" s="745">
        <v>3.0303030303030303</v>
      </c>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9"/>
      <c r="DP217" s="9"/>
      <c r="DQ217" s="9"/>
      <c r="DR217" s="9"/>
      <c r="DS217" s="9"/>
      <c r="DT217" s="9"/>
      <c r="DU217" s="9"/>
      <c r="DV217" s="9"/>
      <c r="DW217" s="9"/>
      <c r="DX217" s="9"/>
      <c r="DY217" s="9"/>
      <c r="DZ217" s="9"/>
      <c r="EA217" s="9"/>
      <c r="EB217" s="9"/>
      <c r="EC217" s="9"/>
    </row>
    <row r="218">
      <c r="A218" s="706" t="s">
        <v>414</v>
      </c>
      <c r="B218" s="743">
        <f t="shared" ref="B218:E218" si="337">SUMPRODUCT(B$138:B$143,TRANSPOSE($B105:$G105))/$H105</f>
        <v>2.025</v>
      </c>
      <c r="C218" s="743">
        <f t="shared" si="337"/>
        <v>2.25</v>
      </c>
      <c r="D218" s="743">
        <f t="shared" si="337"/>
        <v>2.25</v>
      </c>
      <c r="E218" s="743">
        <f t="shared" si="337"/>
        <v>70.76</v>
      </c>
      <c r="F218" s="743"/>
      <c r="G218" s="743">
        <f t="shared" ref="G218:N218" si="338">SUMPRODUCT(G$138:G$143,TRANSPOSE($B105:$G105))/$H105</f>
        <v>240.125</v>
      </c>
      <c r="H218" s="743">
        <f t="shared" si="338"/>
        <v>18</v>
      </c>
      <c r="I218" s="743">
        <f t="shared" si="338"/>
        <v>80.25</v>
      </c>
      <c r="J218" s="743">
        <f t="shared" si="338"/>
        <v>80.25</v>
      </c>
      <c r="K218" s="743">
        <f t="shared" si="338"/>
        <v>34.75</v>
      </c>
      <c r="L218" s="743">
        <f t="shared" si="338"/>
        <v>10.125</v>
      </c>
      <c r="M218" s="743">
        <f t="shared" si="338"/>
        <v>2.025</v>
      </c>
      <c r="N218" s="743">
        <f t="shared" si="338"/>
        <v>6.05</v>
      </c>
      <c r="O218" s="9"/>
      <c r="P218" s="36">
        <v>74.0</v>
      </c>
      <c r="Q218" s="744" t="s">
        <v>488</v>
      </c>
      <c r="R218" s="745">
        <v>0.47058823529411764</v>
      </c>
      <c r="S218" s="36">
        <v>74.0</v>
      </c>
      <c r="T218" s="746" t="s">
        <v>488</v>
      </c>
      <c r="U218" s="745">
        <v>0.47058823529411764</v>
      </c>
      <c r="V218" s="36">
        <v>74.0</v>
      </c>
      <c r="W218" s="746" t="s">
        <v>211</v>
      </c>
      <c r="X218" s="745">
        <v>0.23076923076923078</v>
      </c>
      <c r="Y218" s="36">
        <v>74.0</v>
      </c>
      <c r="Z218" s="746" t="s">
        <v>211</v>
      </c>
      <c r="AA218" s="745">
        <v>35.59615384615385</v>
      </c>
      <c r="AB218" s="36">
        <v>74.0</v>
      </c>
      <c r="AC218" s="746" t="s">
        <v>488</v>
      </c>
      <c r="AD218" s="745">
        <v>222.05882352941177</v>
      </c>
      <c r="AE218" s="36">
        <v>74.0</v>
      </c>
      <c r="AF218" s="746" t="s">
        <v>42</v>
      </c>
      <c r="AG218" s="745">
        <v>2.5757575757575757</v>
      </c>
      <c r="AH218" s="36">
        <v>74.0</v>
      </c>
      <c r="AI218" s="746" t="s">
        <v>420</v>
      </c>
      <c r="AJ218" s="745">
        <v>62.72727272727273</v>
      </c>
      <c r="AK218" s="36">
        <v>74.0</v>
      </c>
      <c r="AL218" s="746" t="s">
        <v>304</v>
      </c>
      <c r="AM218" s="745">
        <v>65.71428571428571</v>
      </c>
      <c r="AN218" s="36">
        <v>74.0</v>
      </c>
      <c r="AO218" s="746" t="s">
        <v>420</v>
      </c>
      <c r="AP218" s="745">
        <v>14.242424242424242</v>
      </c>
      <c r="AQ218" s="36">
        <v>74.0</v>
      </c>
      <c r="AR218" s="746" t="s">
        <v>304</v>
      </c>
      <c r="AS218" s="745">
        <v>2.857142857142857</v>
      </c>
      <c r="AT218" s="36">
        <v>74.0</v>
      </c>
      <c r="AU218" s="746" t="s">
        <v>420</v>
      </c>
      <c r="AV218" s="745">
        <v>0.2727272727272727</v>
      </c>
      <c r="AW218" s="36">
        <v>74.0</v>
      </c>
      <c r="AX218" s="746" t="s">
        <v>406</v>
      </c>
      <c r="AY218" s="745">
        <v>3.022222222222222</v>
      </c>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row>
    <row r="219">
      <c r="A219" s="706" t="s">
        <v>420</v>
      </c>
      <c r="B219" s="743">
        <f t="shared" ref="B219:E219" si="339">SUMPRODUCT(B$138:B$143,TRANSPOSE($B107:$G107))/$H107</f>
        <v>0.5757575758</v>
      </c>
      <c r="C219" s="743">
        <f t="shared" si="339"/>
        <v>0.5757575758</v>
      </c>
      <c r="D219" s="743">
        <f t="shared" si="339"/>
        <v>0.1212121212</v>
      </c>
      <c r="E219" s="743">
        <f t="shared" si="339"/>
        <v>32.63030303</v>
      </c>
      <c r="F219" s="743"/>
      <c r="G219" s="743">
        <f t="shared" ref="G219:N219" si="340">SUMPRODUCT(G$138:G$143,TRANSPOSE($B107:$G107))/$H107</f>
        <v>223.4848485</v>
      </c>
      <c r="H219" s="743">
        <f t="shared" si="340"/>
        <v>3.333333333</v>
      </c>
      <c r="I219" s="743">
        <f t="shared" si="340"/>
        <v>62.72727273</v>
      </c>
      <c r="J219" s="743">
        <f t="shared" si="340"/>
        <v>67.27272727</v>
      </c>
      <c r="K219" s="743">
        <f t="shared" si="340"/>
        <v>14.24242424</v>
      </c>
      <c r="L219" s="743">
        <f t="shared" si="340"/>
        <v>3.636363636</v>
      </c>
      <c r="M219" s="743">
        <f t="shared" si="340"/>
        <v>0.2727272727</v>
      </c>
      <c r="N219" s="743">
        <f t="shared" si="340"/>
        <v>3.303030303</v>
      </c>
      <c r="O219" s="9"/>
      <c r="P219" s="36">
        <v>75.0</v>
      </c>
      <c r="Q219" s="744" t="s">
        <v>302</v>
      </c>
      <c r="R219" s="745">
        <v>0.42857142857142855</v>
      </c>
      <c r="S219" s="36">
        <v>75.0</v>
      </c>
      <c r="T219" s="746" t="s">
        <v>302</v>
      </c>
      <c r="U219" s="745">
        <v>0.42857142857142855</v>
      </c>
      <c r="V219" s="36">
        <v>75.0</v>
      </c>
      <c r="W219" s="746" t="s">
        <v>344</v>
      </c>
      <c r="X219" s="745">
        <v>0.14814814814814814</v>
      </c>
      <c r="Y219" s="36">
        <v>75.0</v>
      </c>
      <c r="Z219" s="746" t="s">
        <v>345</v>
      </c>
      <c r="AA219" s="745">
        <v>33.50476190476191</v>
      </c>
      <c r="AB219" s="36">
        <v>75.0</v>
      </c>
      <c r="AC219" s="746" t="s">
        <v>302</v>
      </c>
      <c r="AD219" s="745">
        <v>221.42857142857142</v>
      </c>
      <c r="AE219" s="36">
        <v>75.0</v>
      </c>
      <c r="AF219" s="746" t="s">
        <v>304</v>
      </c>
      <c r="AG219" s="745">
        <v>2.5714285714285716</v>
      </c>
      <c r="AH219" s="36">
        <v>75.0</v>
      </c>
      <c r="AI219" s="746" t="s">
        <v>211</v>
      </c>
      <c r="AJ219" s="745">
        <v>62.69230769230769</v>
      </c>
      <c r="AK219" s="36">
        <v>75.0</v>
      </c>
      <c r="AL219" s="746" t="s">
        <v>338</v>
      </c>
      <c r="AM219" s="745">
        <v>65.47619047619048</v>
      </c>
      <c r="AN219" s="36">
        <v>75.0</v>
      </c>
      <c r="AO219" s="746" t="s">
        <v>344</v>
      </c>
      <c r="AP219" s="745">
        <v>13.703703703703704</v>
      </c>
      <c r="AQ219" s="36">
        <v>75.0</v>
      </c>
      <c r="AR219" s="746" t="s">
        <v>338</v>
      </c>
      <c r="AS219" s="745">
        <v>2.738095238095238</v>
      </c>
      <c r="AT219" s="36">
        <v>75.0</v>
      </c>
      <c r="AU219" s="746" t="s">
        <v>211</v>
      </c>
      <c r="AV219" s="745">
        <v>0.2692307692307692</v>
      </c>
      <c r="AW219" s="36">
        <v>75.0</v>
      </c>
      <c r="AX219" s="746" t="s">
        <v>304</v>
      </c>
      <c r="AY219" s="745">
        <v>3.0</v>
      </c>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row>
    <row r="220">
      <c r="A220" s="706" t="s">
        <v>421</v>
      </c>
      <c r="B220" s="743">
        <f t="shared" ref="B220:E220" si="341">SUMPRODUCT(B$138:B$143,TRANSPOSE($B108:$G108))/$H108</f>
        <v>3.888888889</v>
      </c>
      <c r="C220" s="743">
        <f t="shared" si="341"/>
        <v>7.583333333</v>
      </c>
      <c r="D220" s="743">
        <f t="shared" si="341"/>
        <v>7.583333333</v>
      </c>
      <c r="E220" s="743">
        <f t="shared" si="341"/>
        <v>98.91388889</v>
      </c>
      <c r="F220" s="743"/>
      <c r="G220" s="743">
        <f t="shared" ref="G220:N220" si="342">SUMPRODUCT(G$138:G$143,TRANSPOSE($B108:$G108))/$H108</f>
        <v>267.9166667</v>
      </c>
      <c r="H220" s="743">
        <f t="shared" si="342"/>
        <v>94.58333333</v>
      </c>
      <c r="I220" s="743">
        <f t="shared" si="342"/>
        <v>98.88888889</v>
      </c>
      <c r="J220" s="743">
        <f t="shared" si="342"/>
        <v>98.88888889</v>
      </c>
      <c r="K220" s="743">
        <f t="shared" si="342"/>
        <v>95.69444444</v>
      </c>
      <c r="L220" s="743">
        <f t="shared" si="342"/>
        <v>23.95833333</v>
      </c>
      <c r="M220" s="743">
        <f t="shared" si="342"/>
        <v>4.791666667</v>
      </c>
      <c r="N220" s="743">
        <f t="shared" si="342"/>
        <v>9.777777778</v>
      </c>
      <c r="O220" s="9"/>
      <c r="P220" s="36">
        <v>76.0</v>
      </c>
      <c r="Q220" s="744" t="s">
        <v>304</v>
      </c>
      <c r="R220" s="745">
        <v>0.42857142857142855</v>
      </c>
      <c r="S220" s="36">
        <v>76.0</v>
      </c>
      <c r="T220" s="746" t="s">
        <v>304</v>
      </c>
      <c r="U220" s="745">
        <v>0.42857142857142855</v>
      </c>
      <c r="V220" s="36">
        <v>76.0</v>
      </c>
      <c r="W220" s="746" t="s">
        <v>345</v>
      </c>
      <c r="X220" s="745">
        <v>0.14285714285714285</v>
      </c>
      <c r="Y220" s="36">
        <v>76.0</v>
      </c>
      <c r="Z220" s="746" t="s">
        <v>344</v>
      </c>
      <c r="AA220" s="745">
        <v>33.46666666666667</v>
      </c>
      <c r="AB220" s="36">
        <v>76.0</v>
      </c>
      <c r="AC220" s="746" t="s">
        <v>345</v>
      </c>
      <c r="AD220" s="745">
        <v>221.42857142857142</v>
      </c>
      <c r="AE220" s="36">
        <v>76.0</v>
      </c>
      <c r="AF220" s="746" t="s">
        <v>345</v>
      </c>
      <c r="AG220" s="745">
        <v>2.4285714285714284</v>
      </c>
      <c r="AH220" s="36">
        <v>76.0</v>
      </c>
      <c r="AI220" s="746" t="s">
        <v>344</v>
      </c>
      <c r="AJ220" s="745">
        <v>62.592592592592595</v>
      </c>
      <c r="AK220" s="36">
        <v>76.0</v>
      </c>
      <c r="AL220" s="746" t="s">
        <v>3647</v>
      </c>
      <c r="AM220" s="745">
        <v>65.45454545454545</v>
      </c>
      <c r="AN220" s="36">
        <v>76.0</v>
      </c>
      <c r="AO220" s="746" t="s">
        <v>345</v>
      </c>
      <c r="AP220" s="745">
        <v>13.333333333333334</v>
      </c>
      <c r="AQ220" s="36">
        <v>76.0</v>
      </c>
      <c r="AR220" s="746" t="s">
        <v>3647</v>
      </c>
      <c r="AS220" s="745">
        <v>2.727272727272727</v>
      </c>
      <c r="AT220" s="36">
        <v>76.0</v>
      </c>
      <c r="AU220" s="746" t="s">
        <v>344</v>
      </c>
      <c r="AV220" s="745">
        <v>0.25925925925925924</v>
      </c>
      <c r="AW220" s="36">
        <v>76.0</v>
      </c>
      <c r="AX220" s="746" t="s">
        <v>345</v>
      </c>
      <c r="AY220" s="745">
        <v>2.9523809523809526</v>
      </c>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row>
    <row r="221">
      <c r="A221" s="706" t="s">
        <v>462</v>
      </c>
      <c r="B221" s="743">
        <f t="shared" ref="B221:E221" si="343">SUMPRODUCT(B$138:B$143,TRANSPOSE($B109:$G109))/$H109</f>
        <v>0.6111111111</v>
      </c>
      <c r="C221" s="743">
        <f t="shared" si="343"/>
        <v>0.6111111111</v>
      </c>
      <c r="D221" s="743">
        <f t="shared" si="343"/>
        <v>0.4444444444</v>
      </c>
      <c r="E221" s="743">
        <f t="shared" si="343"/>
        <v>39.36111111</v>
      </c>
      <c r="F221" s="743"/>
      <c r="G221" s="743">
        <f t="shared" ref="G221:N221" si="344">SUMPRODUCT(G$138:G$143,TRANSPOSE($B109:$G109))/$H109</f>
        <v>224.1666667</v>
      </c>
      <c r="H221" s="743">
        <f t="shared" si="344"/>
        <v>3.222222222</v>
      </c>
      <c r="I221" s="743">
        <f t="shared" si="344"/>
        <v>65</v>
      </c>
      <c r="J221" s="743">
        <f t="shared" si="344"/>
        <v>66.66666667</v>
      </c>
      <c r="K221" s="743">
        <f t="shared" si="344"/>
        <v>15.55555556</v>
      </c>
      <c r="L221" s="743">
        <f t="shared" si="344"/>
        <v>3.333333333</v>
      </c>
      <c r="M221" s="743">
        <f t="shared" si="344"/>
        <v>0.5</v>
      </c>
      <c r="N221" s="743">
        <f t="shared" si="344"/>
        <v>3.277777778</v>
      </c>
      <c r="O221" s="9"/>
      <c r="P221" s="36">
        <v>77.0</v>
      </c>
      <c r="Q221" s="744" t="s">
        <v>345</v>
      </c>
      <c r="R221" s="745">
        <v>0.42857142857142855</v>
      </c>
      <c r="S221" s="36">
        <v>77.0</v>
      </c>
      <c r="T221" s="746" t="s">
        <v>345</v>
      </c>
      <c r="U221" s="745">
        <v>0.42857142857142855</v>
      </c>
      <c r="V221" s="36">
        <v>77.0</v>
      </c>
      <c r="W221" s="746" t="s">
        <v>420</v>
      </c>
      <c r="X221" s="745">
        <v>0.12121212121212122</v>
      </c>
      <c r="Y221" s="36">
        <v>77.0</v>
      </c>
      <c r="Z221" s="746" t="s">
        <v>420</v>
      </c>
      <c r="AA221" s="745">
        <v>32.630303030303025</v>
      </c>
      <c r="AB221" s="36">
        <v>77.0</v>
      </c>
      <c r="AC221" s="746" t="s">
        <v>304</v>
      </c>
      <c r="AD221" s="745">
        <v>221.25</v>
      </c>
      <c r="AE221" s="36">
        <v>77.0</v>
      </c>
      <c r="AF221" s="746" t="s">
        <v>488</v>
      </c>
      <c r="AG221" s="745">
        <v>2.3529411764705883</v>
      </c>
      <c r="AH221" s="36">
        <v>77.0</v>
      </c>
      <c r="AI221" s="746" t="s">
        <v>345</v>
      </c>
      <c r="AJ221" s="745">
        <v>62.38095238095238</v>
      </c>
      <c r="AK221" s="36">
        <v>77.0</v>
      </c>
      <c r="AL221" s="746" t="s">
        <v>345</v>
      </c>
      <c r="AM221" s="745">
        <v>65.23809523809524</v>
      </c>
      <c r="AN221" s="36">
        <v>77.0</v>
      </c>
      <c r="AO221" s="746" t="s">
        <v>211</v>
      </c>
      <c r="AP221" s="745">
        <v>13.076923076923077</v>
      </c>
      <c r="AQ221" s="36">
        <v>77.0</v>
      </c>
      <c r="AR221" s="746" t="s">
        <v>345</v>
      </c>
      <c r="AS221" s="745">
        <v>2.619047619047619</v>
      </c>
      <c r="AT221" s="36">
        <v>77.0</v>
      </c>
      <c r="AU221" s="746" t="s">
        <v>345</v>
      </c>
      <c r="AV221" s="745">
        <v>0.23809523809523808</v>
      </c>
      <c r="AW221" s="36">
        <v>77.0</v>
      </c>
      <c r="AX221" s="746" t="s">
        <v>488</v>
      </c>
      <c r="AY221" s="745">
        <v>2.9411764705882355</v>
      </c>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c r="CQ221" s="9"/>
      <c r="CR221" s="9"/>
      <c r="CS221" s="9"/>
      <c r="CT221" s="9"/>
      <c r="CU221" s="9"/>
      <c r="CV221" s="9"/>
      <c r="CW221" s="9"/>
      <c r="CX221" s="9"/>
      <c r="CY221" s="9"/>
      <c r="CZ221" s="9"/>
      <c r="DA221" s="9"/>
      <c r="DB221" s="9"/>
      <c r="DC221" s="9"/>
      <c r="DD221" s="9"/>
      <c r="DE221" s="9"/>
      <c r="DF221" s="9"/>
      <c r="DG221" s="9"/>
      <c r="DH221" s="9"/>
      <c r="DI221" s="9"/>
      <c r="DJ221" s="9"/>
      <c r="DK221" s="9"/>
      <c r="DL221" s="9"/>
      <c r="DM221" s="9"/>
      <c r="DN221" s="9"/>
      <c r="DO221" s="9"/>
      <c r="DP221" s="9"/>
      <c r="DQ221" s="9"/>
      <c r="DR221" s="9"/>
      <c r="DS221" s="9"/>
      <c r="DT221" s="9"/>
      <c r="DU221" s="9"/>
      <c r="DV221" s="9"/>
      <c r="DW221" s="9"/>
      <c r="DX221" s="9"/>
      <c r="DY221" s="9"/>
      <c r="DZ221" s="9"/>
      <c r="EA221" s="9"/>
      <c r="EB221" s="9"/>
      <c r="EC221" s="9"/>
    </row>
    <row r="222">
      <c r="A222" s="707" t="s">
        <v>447</v>
      </c>
      <c r="B222" s="743">
        <f t="shared" ref="B222:E222" si="345">SUMPRODUCT(B$138:B$143,TRANSPOSE($B110:$G110))/$H110</f>
        <v>0.5625</v>
      </c>
      <c r="C222" s="743">
        <f t="shared" si="345"/>
        <v>0.5625</v>
      </c>
      <c r="D222" s="743">
        <f t="shared" si="345"/>
        <v>0.375</v>
      </c>
      <c r="E222" s="743">
        <f t="shared" si="345"/>
        <v>38.03125</v>
      </c>
      <c r="F222" s="743"/>
      <c r="G222" s="743">
        <f t="shared" ref="G222:N222" si="346">SUMPRODUCT(G$138:G$143,TRANSPOSE($B110:$G110))/$H110</f>
        <v>223.125</v>
      </c>
      <c r="H222" s="743">
        <f t="shared" si="346"/>
        <v>3</v>
      </c>
      <c r="I222" s="743">
        <f t="shared" si="346"/>
        <v>64.375</v>
      </c>
      <c r="J222" s="743">
        <f t="shared" si="346"/>
        <v>66.25</v>
      </c>
      <c r="K222" s="743">
        <f t="shared" si="346"/>
        <v>15</v>
      </c>
      <c r="L222" s="743">
        <f t="shared" si="346"/>
        <v>3.125</v>
      </c>
      <c r="M222" s="743">
        <f t="shared" si="346"/>
        <v>0.4375</v>
      </c>
      <c r="N222" s="743">
        <f t="shared" si="346"/>
        <v>3.1875</v>
      </c>
      <c r="O222" s="9"/>
      <c r="P222" s="36">
        <v>78.0</v>
      </c>
      <c r="Q222" s="744" t="s">
        <v>211</v>
      </c>
      <c r="R222" s="745">
        <v>0.34615384615384615</v>
      </c>
      <c r="S222" s="36">
        <v>78.0</v>
      </c>
      <c r="T222" s="746" t="s">
        <v>211</v>
      </c>
      <c r="U222" s="745">
        <v>0.34615384615384615</v>
      </c>
      <c r="V222" s="36">
        <v>78.0</v>
      </c>
      <c r="W222" s="746" t="s">
        <v>3636</v>
      </c>
      <c r="X222" s="745">
        <v>0.0</v>
      </c>
      <c r="Y222" s="36">
        <v>78.0</v>
      </c>
      <c r="Z222" s="746" t="s">
        <v>3636</v>
      </c>
      <c r="AA222" s="745">
        <v>30.991666666666664</v>
      </c>
      <c r="AB222" s="36">
        <v>78.0</v>
      </c>
      <c r="AC222" s="746" t="s">
        <v>211</v>
      </c>
      <c r="AD222" s="745">
        <v>220.19230769230768</v>
      </c>
      <c r="AE222" s="36">
        <v>78.0</v>
      </c>
      <c r="AF222" s="746" t="s">
        <v>302</v>
      </c>
      <c r="AG222" s="745">
        <v>2.142857142857143</v>
      </c>
      <c r="AH222" s="36">
        <v>78.0</v>
      </c>
      <c r="AI222" s="746" t="s">
        <v>304</v>
      </c>
      <c r="AJ222" s="745">
        <v>61.42857142857143</v>
      </c>
      <c r="AK222" s="36">
        <v>78.0</v>
      </c>
      <c r="AL222" s="746" t="s">
        <v>42</v>
      </c>
      <c r="AM222" s="745">
        <v>65.15151515151516</v>
      </c>
      <c r="AN222" s="36">
        <v>78.0</v>
      </c>
      <c r="AO222" s="746" t="s">
        <v>304</v>
      </c>
      <c r="AP222" s="745">
        <v>12.857142857142858</v>
      </c>
      <c r="AQ222" s="36">
        <v>78.0</v>
      </c>
      <c r="AR222" s="746" t="s">
        <v>42</v>
      </c>
      <c r="AS222" s="745">
        <v>2.5757575757575757</v>
      </c>
      <c r="AT222" s="36">
        <v>78.0</v>
      </c>
      <c r="AU222" s="746" t="s">
        <v>304</v>
      </c>
      <c r="AV222" s="745">
        <v>0.14285714285714285</v>
      </c>
      <c r="AW222" s="36">
        <v>78.0</v>
      </c>
      <c r="AX222" s="746" t="s">
        <v>302</v>
      </c>
      <c r="AY222" s="745">
        <v>2.857142857142857</v>
      </c>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9"/>
      <c r="DZ222" s="9"/>
      <c r="EA222" s="9"/>
      <c r="EB222" s="9"/>
      <c r="EC222" s="9"/>
    </row>
    <row r="223">
      <c r="A223" s="706" t="s">
        <v>3650</v>
      </c>
      <c r="B223" s="743">
        <f t="shared" ref="B223:E223" si="347">SUMPRODUCT(B$138:B$143,TRANSPOSE($B111:$G111))/$H111</f>
        <v>2.12962963</v>
      </c>
      <c r="C223" s="743">
        <f t="shared" si="347"/>
        <v>2.407407407</v>
      </c>
      <c r="D223" s="743">
        <f t="shared" si="347"/>
        <v>2.351851852</v>
      </c>
      <c r="E223" s="743">
        <f t="shared" si="347"/>
        <v>71.97037037</v>
      </c>
      <c r="F223" s="743"/>
      <c r="G223" s="743">
        <f t="shared" ref="G223:N223" si="348">SUMPRODUCT(G$138:G$143,TRANSPOSE($B111:$G111))/$H111</f>
        <v>241.1111111</v>
      </c>
      <c r="H223" s="743">
        <f t="shared" si="348"/>
        <v>20.42592593</v>
      </c>
      <c r="I223" s="743">
        <f t="shared" si="348"/>
        <v>80.92592593</v>
      </c>
      <c r="J223" s="743">
        <f t="shared" si="348"/>
        <v>81.48148148</v>
      </c>
      <c r="K223" s="743">
        <f t="shared" si="348"/>
        <v>36.66666667</v>
      </c>
      <c r="L223" s="743">
        <f t="shared" si="348"/>
        <v>10.74074074</v>
      </c>
      <c r="M223" s="743">
        <f t="shared" si="348"/>
        <v>2.092592593</v>
      </c>
      <c r="N223" s="743">
        <f t="shared" si="348"/>
        <v>6.277777778</v>
      </c>
      <c r="O223" s="9"/>
      <c r="P223" s="36">
        <v>79.0</v>
      </c>
      <c r="Q223" s="744" t="s">
        <v>3636</v>
      </c>
      <c r="R223" s="745">
        <v>0.25</v>
      </c>
      <c r="S223" s="36">
        <v>79.0</v>
      </c>
      <c r="T223" s="746" t="s">
        <v>406</v>
      </c>
      <c r="U223" s="745">
        <v>0.26666666666666666</v>
      </c>
      <c r="V223" s="36">
        <v>79.0</v>
      </c>
      <c r="W223" s="746" t="s">
        <v>304</v>
      </c>
      <c r="X223" s="745">
        <v>0.0</v>
      </c>
      <c r="Y223" s="36">
        <v>79.0</v>
      </c>
      <c r="Z223" s="746" t="s">
        <v>304</v>
      </c>
      <c r="AA223" s="745">
        <v>30.485714285714284</v>
      </c>
      <c r="AB223" s="36">
        <v>79.0</v>
      </c>
      <c r="AC223" s="746" t="s">
        <v>3636</v>
      </c>
      <c r="AD223" s="745">
        <v>218.75</v>
      </c>
      <c r="AE223" s="36">
        <v>79.0</v>
      </c>
      <c r="AF223" s="746" t="s">
        <v>338</v>
      </c>
      <c r="AG223" s="745">
        <v>2.119047619047619</v>
      </c>
      <c r="AH223" s="36">
        <v>79.0</v>
      </c>
      <c r="AI223" s="746" t="s">
        <v>3636</v>
      </c>
      <c r="AJ223" s="745">
        <v>60.833333333333336</v>
      </c>
      <c r="AK223" s="36">
        <v>79.0</v>
      </c>
      <c r="AL223" s="746" t="s">
        <v>488</v>
      </c>
      <c r="AM223" s="745">
        <v>64.70588235294117</v>
      </c>
      <c r="AN223" s="36">
        <v>79.0</v>
      </c>
      <c r="AO223" s="746" t="s">
        <v>3636</v>
      </c>
      <c r="AP223" s="745">
        <v>11.666666666666666</v>
      </c>
      <c r="AQ223" s="36">
        <v>79.0</v>
      </c>
      <c r="AR223" s="746" t="s">
        <v>488</v>
      </c>
      <c r="AS223" s="745">
        <v>2.3529411764705883</v>
      </c>
      <c r="AT223" s="36">
        <v>79.0</v>
      </c>
      <c r="AU223" s="746" t="s">
        <v>3636</v>
      </c>
      <c r="AV223" s="745">
        <v>0.08333333333333333</v>
      </c>
      <c r="AW223" s="36">
        <v>79.0</v>
      </c>
      <c r="AX223" s="746" t="s">
        <v>338</v>
      </c>
      <c r="AY223" s="745">
        <v>2.7857142857142856</v>
      </c>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c r="DN223" s="9"/>
      <c r="DO223" s="9"/>
      <c r="DP223" s="9"/>
      <c r="DQ223" s="9"/>
      <c r="DR223" s="9"/>
      <c r="DS223" s="9"/>
      <c r="DT223" s="9"/>
      <c r="DU223" s="9"/>
      <c r="DV223" s="9"/>
      <c r="DW223" s="9"/>
      <c r="DX223" s="9"/>
      <c r="DY223" s="9"/>
      <c r="DZ223" s="9"/>
      <c r="EA223" s="9"/>
      <c r="EB223" s="9"/>
      <c r="EC223" s="9"/>
    </row>
    <row r="224">
      <c r="A224" s="707" t="s">
        <v>468</v>
      </c>
      <c r="B224" s="743">
        <f t="shared" ref="B224:E224" si="349">SUMPRODUCT(B$138:B$143,TRANSPOSE($B113:$G113))/$H113</f>
        <v>1.631578947</v>
      </c>
      <c r="C224" s="743">
        <f t="shared" si="349"/>
        <v>1.684210526</v>
      </c>
      <c r="D224" s="743">
        <f t="shared" si="349"/>
        <v>1.368421053</v>
      </c>
      <c r="E224" s="743">
        <f t="shared" si="349"/>
        <v>55.35263158</v>
      </c>
      <c r="F224" s="743"/>
      <c r="G224" s="743">
        <f t="shared" ref="G224:N224" si="350">SUMPRODUCT(G$138:G$143,TRANSPOSE($B113:$G113))/$H113</f>
        <v>235.2631579</v>
      </c>
      <c r="H224" s="743">
        <f t="shared" si="350"/>
        <v>10.31578947</v>
      </c>
      <c r="I224" s="743">
        <f t="shared" si="350"/>
        <v>74.21052632</v>
      </c>
      <c r="J224" s="743">
        <f t="shared" si="350"/>
        <v>77.36842105</v>
      </c>
      <c r="K224" s="743">
        <f t="shared" si="350"/>
        <v>26.31578947</v>
      </c>
      <c r="L224" s="743">
        <f t="shared" si="350"/>
        <v>8.684210526</v>
      </c>
      <c r="M224" s="743">
        <f t="shared" si="350"/>
        <v>1.421052632</v>
      </c>
      <c r="N224" s="743">
        <f t="shared" si="350"/>
        <v>5.368421053</v>
      </c>
      <c r="O224" s="9"/>
      <c r="P224" s="36">
        <v>80.0</v>
      </c>
      <c r="Q224" s="744" t="s">
        <v>406</v>
      </c>
      <c r="R224" s="745">
        <v>0.24444444444444444</v>
      </c>
      <c r="S224" s="36">
        <v>80.0</v>
      </c>
      <c r="T224" s="746" t="s">
        <v>3636</v>
      </c>
      <c r="U224" s="745">
        <v>0.25</v>
      </c>
      <c r="V224" s="36">
        <v>80.0</v>
      </c>
      <c r="W224" s="746" t="s">
        <v>332</v>
      </c>
      <c r="X224" s="745">
        <v>-0.36666666666666664</v>
      </c>
      <c r="Y224" s="36">
        <v>80.0</v>
      </c>
      <c r="Z224" s="746" t="s">
        <v>332</v>
      </c>
      <c r="AA224" s="745">
        <v>23.573333333333334</v>
      </c>
      <c r="AB224" s="36">
        <v>80.0</v>
      </c>
      <c r="AC224" s="746" t="s">
        <v>338</v>
      </c>
      <c r="AD224" s="745">
        <v>217.85714285714286</v>
      </c>
      <c r="AE224" s="36">
        <v>80.0</v>
      </c>
      <c r="AF224" s="746" t="s">
        <v>392</v>
      </c>
      <c r="AG224" s="745">
        <v>1.9148936170212767</v>
      </c>
      <c r="AH224" s="36">
        <v>80.0</v>
      </c>
      <c r="AI224" s="746" t="s">
        <v>332</v>
      </c>
      <c r="AJ224" s="745">
        <v>58.0</v>
      </c>
      <c r="AK224" s="36">
        <v>80.0</v>
      </c>
      <c r="AL224" s="746" t="s">
        <v>3637</v>
      </c>
      <c r="AM224" s="745">
        <v>64.33333333333333</v>
      </c>
      <c r="AN224" s="36">
        <v>80.0</v>
      </c>
      <c r="AO224" s="746" t="s">
        <v>332</v>
      </c>
      <c r="AP224" s="745">
        <v>9.666666666666666</v>
      </c>
      <c r="AQ224" s="36">
        <v>80.0</v>
      </c>
      <c r="AR224" s="746" t="s">
        <v>3637</v>
      </c>
      <c r="AS224" s="745">
        <v>2.1666666666666665</v>
      </c>
      <c r="AT224" s="36">
        <v>80.0</v>
      </c>
      <c r="AU224" s="746" t="s">
        <v>332</v>
      </c>
      <c r="AV224" s="745">
        <v>-0.2</v>
      </c>
      <c r="AW224" s="36">
        <v>80.0</v>
      </c>
      <c r="AX224" s="746" t="s">
        <v>211</v>
      </c>
      <c r="AY224" s="745">
        <v>2.730769230769231</v>
      </c>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c r="CQ224" s="9"/>
      <c r="CR224" s="9"/>
      <c r="CS224" s="9"/>
      <c r="CT224" s="9"/>
      <c r="CU224" s="9"/>
      <c r="CV224" s="9"/>
      <c r="CW224" s="9"/>
      <c r="CX224" s="9"/>
      <c r="CY224" s="9"/>
      <c r="CZ224" s="9"/>
      <c r="DA224" s="9"/>
      <c r="DB224" s="9"/>
      <c r="DC224" s="9"/>
      <c r="DD224" s="9"/>
      <c r="DE224" s="9"/>
      <c r="DF224" s="9"/>
      <c r="DG224" s="9"/>
      <c r="DH224" s="9"/>
      <c r="DI224" s="9"/>
      <c r="DJ224" s="9"/>
      <c r="DK224" s="9"/>
      <c r="DL224" s="9"/>
      <c r="DM224" s="9"/>
      <c r="DN224" s="9"/>
      <c r="DO224" s="9"/>
      <c r="DP224" s="9"/>
      <c r="DQ224" s="9"/>
      <c r="DR224" s="9"/>
      <c r="DS224" s="9"/>
      <c r="DT224" s="9"/>
      <c r="DU224" s="9"/>
      <c r="DV224" s="9"/>
      <c r="DW224" s="9"/>
      <c r="DX224" s="9"/>
      <c r="DY224" s="9"/>
      <c r="DZ224" s="9"/>
      <c r="EA224" s="9"/>
      <c r="EB224" s="9"/>
      <c r="EC224" s="9"/>
    </row>
    <row r="225">
      <c r="A225" s="706" t="s">
        <v>474</v>
      </c>
      <c r="B225" s="743">
        <f t="shared" ref="B225:E225" si="351">SUMPRODUCT(B$138:B$143,TRANSPOSE($B115:$G115))/$H115</f>
        <v>1.742857143</v>
      </c>
      <c r="C225" s="743">
        <f t="shared" si="351"/>
        <v>1.771428571</v>
      </c>
      <c r="D225" s="743">
        <f t="shared" si="351"/>
        <v>1.771428571</v>
      </c>
      <c r="E225" s="743">
        <f t="shared" si="351"/>
        <v>63.84857143</v>
      </c>
      <c r="F225" s="743"/>
      <c r="G225" s="743">
        <f t="shared" ref="G225:N225" si="352">SUMPRODUCT(G$138:G$143,TRANSPOSE($B115:$G115))/$H115</f>
        <v>237.4285714</v>
      </c>
      <c r="H225" s="743">
        <f t="shared" si="352"/>
        <v>9.714285714</v>
      </c>
      <c r="I225" s="743">
        <f t="shared" si="352"/>
        <v>77.42857143</v>
      </c>
      <c r="J225" s="743">
        <f t="shared" si="352"/>
        <v>77.42857143</v>
      </c>
      <c r="K225" s="743">
        <f t="shared" si="352"/>
        <v>28</v>
      </c>
      <c r="L225" s="743">
        <f t="shared" si="352"/>
        <v>8.714285714</v>
      </c>
      <c r="M225" s="743">
        <f t="shared" si="352"/>
        <v>1.742857143</v>
      </c>
      <c r="N225" s="743">
        <f t="shared" si="352"/>
        <v>5.485714286</v>
      </c>
      <c r="O225" s="9"/>
      <c r="P225" s="36">
        <v>81.0</v>
      </c>
      <c r="Q225" s="744" t="s">
        <v>338</v>
      </c>
      <c r="R225" s="745">
        <v>0.23809523809523808</v>
      </c>
      <c r="S225" s="36">
        <v>81.0</v>
      </c>
      <c r="T225" s="746" t="s">
        <v>338</v>
      </c>
      <c r="U225" s="745">
        <v>0.23809523809523808</v>
      </c>
      <c r="V225" s="36">
        <v>81.0</v>
      </c>
      <c r="W225" s="746" t="s">
        <v>338</v>
      </c>
      <c r="X225" s="745">
        <v>-0.6904761904761905</v>
      </c>
      <c r="Y225" s="36">
        <v>81.0</v>
      </c>
      <c r="Z225" s="746" t="s">
        <v>338</v>
      </c>
      <c r="AA225" s="745">
        <v>16.43333333333333</v>
      </c>
      <c r="AB225" s="36">
        <v>81.0</v>
      </c>
      <c r="AC225" s="746" t="s">
        <v>406</v>
      </c>
      <c r="AD225" s="745">
        <v>217.11111111111111</v>
      </c>
      <c r="AE225" s="36">
        <v>81.0</v>
      </c>
      <c r="AF225" s="746" t="s">
        <v>211</v>
      </c>
      <c r="AG225" s="745">
        <v>1.8461538461538463</v>
      </c>
      <c r="AH225" s="36">
        <v>81.0</v>
      </c>
      <c r="AI225" s="746" t="s">
        <v>338</v>
      </c>
      <c r="AJ225" s="745">
        <v>56.19047619047619</v>
      </c>
      <c r="AK225" s="36">
        <v>81.0</v>
      </c>
      <c r="AL225" s="746" t="s">
        <v>302</v>
      </c>
      <c r="AM225" s="745">
        <v>64.28571428571429</v>
      </c>
      <c r="AN225" s="36">
        <v>81.0</v>
      </c>
      <c r="AO225" s="746" t="s">
        <v>338</v>
      </c>
      <c r="AP225" s="745">
        <v>9.285714285714286</v>
      </c>
      <c r="AQ225" s="36">
        <v>81.0</v>
      </c>
      <c r="AR225" s="746" t="s">
        <v>302</v>
      </c>
      <c r="AS225" s="745">
        <v>2.142857142857143</v>
      </c>
      <c r="AT225" s="36">
        <v>81.0</v>
      </c>
      <c r="AU225" s="746" t="s">
        <v>338</v>
      </c>
      <c r="AV225" s="745">
        <v>-0.38095238095238093</v>
      </c>
      <c r="AW225" s="36">
        <v>81.0</v>
      </c>
      <c r="AX225" s="746" t="s">
        <v>392</v>
      </c>
      <c r="AY225" s="745">
        <v>2.6595744680851063</v>
      </c>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9"/>
      <c r="CW225" s="9"/>
      <c r="CX225" s="9"/>
      <c r="CY225" s="9"/>
      <c r="CZ225" s="9"/>
      <c r="DA225" s="9"/>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row>
    <row r="226">
      <c r="A226" s="706" t="s">
        <v>476</v>
      </c>
      <c r="B226" s="743">
        <f t="shared" ref="B226:E226" si="353">SUMPRODUCT(B$138:B$143,TRANSPOSE($B116:$G116))/$H116</f>
        <v>1.366666667</v>
      </c>
      <c r="C226" s="743">
        <f t="shared" si="353"/>
        <v>1.366666667</v>
      </c>
      <c r="D226" s="743">
        <f t="shared" si="353"/>
        <v>1.366666667</v>
      </c>
      <c r="E226" s="743">
        <f t="shared" si="353"/>
        <v>56.71</v>
      </c>
      <c r="F226" s="743"/>
      <c r="G226" s="743">
        <f t="shared" ref="G226:N226" si="354">SUMPRODUCT(G$138:G$143,TRANSPOSE($B116:$G116))/$H116</f>
        <v>233</v>
      </c>
      <c r="H226" s="743">
        <f t="shared" si="354"/>
        <v>6.833333333</v>
      </c>
      <c r="I226" s="743">
        <f t="shared" si="354"/>
        <v>73.66666667</v>
      </c>
      <c r="J226" s="743">
        <f t="shared" si="354"/>
        <v>73.66666667</v>
      </c>
      <c r="K226" s="743">
        <f t="shared" si="354"/>
        <v>23.66666667</v>
      </c>
      <c r="L226" s="743">
        <f t="shared" si="354"/>
        <v>6.833333333</v>
      </c>
      <c r="M226" s="743">
        <f t="shared" si="354"/>
        <v>1.366666667</v>
      </c>
      <c r="N226" s="743">
        <f t="shared" si="354"/>
        <v>4.733333333</v>
      </c>
      <c r="O226" s="9"/>
      <c r="P226" s="36">
        <v>82.0</v>
      </c>
      <c r="Q226" s="744" t="s">
        <v>332</v>
      </c>
      <c r="R226" s="745">
        <v>0.13333333333333333</v>
      </c>
      <c r="S226" s="36">
        <v>82.0</v>
      </c>
      <c r="T226" s="746" t="s">
        <v>332</v>
      </c>
      <c r="U226" s="745">
        <v>0.13333333333333333</v>
      </c>
      <c r="V226" s="36">
        <v>82.0</v>
      </c>
      <c r="W226" s="746" t="s">
        <v>214</v>
      </c>
      <c r="X226" s="745">
        <v>-0.9117647058823529</v>
      </c>
      <c r="Y226" s="36">
        <v>82.0</v>
      </c>
      <c r="Z226" s="746" t="s">
        <v>214</v>
      </c>
      <c r="AA226" s="745">
        <v>12.514705882352942</v>
      </c>
      <c r="AB226" s="36">
        <v>82.0</v>
      </c>
      <c r="AC226" s="746" t="s">
        <v>332</v>
      </c>
      <c r="AD226" s="745">
        <v>217.0</v>
      </c>
      <c r="AE226" s="36">
        <v>82.0</v>
      </c>
      <c r="AF226" s="746" t="s">
        <v>3636</v>
      </c>
      <c r="AG226" s="745">
        <v>1.5</v>
      </c>
      <c r="AH226" s="36">
        <v>82.0</v>
      </c>
      <c r="AI226" s="746" t="s">
        <v>214</v>
      </c>
      <c r="AJ226" s="745">
        <v>53.8235294117647</v>
      </c>
      <c r="AK226" s="36">
        <v>82.0</v>
      </c>
      <c r="AL226" s="746" t="s">
        <v>211</v>
      </c>
      <c r="AM226" s="745">
        <v>63.84615384615385</v>
      </c>
      <c r="AN226" s="36">
        <v>82.0</v>
      </c>
      <c r="AO226" s="746" t="s">
        <v>406</v>
      </c>
      <c r="AP226" s="745">
        <v>7.555555555555555</v>
      </c>
      <c r="AQ226" s="36">
        <v>82.0</v>
      </c>
      <c r="AR226" s="746" t="s">
        <v>211</v>
      </c>
      <c r="AS226" s="745">
        <v>1.9230769230769231</v>
      </c>
      <c r="AT226" s="36">
        <v>82.0</v>
      </c>
      <c r="AU226" s="746" t="s">
        <v>214</v>
      </c>
      <c r="AV226" s="745">
        <v>-0.6176470588235294</v>
      </c>
      <c r="AW226" s="36">
        <v>82.0</v>
      </c>
      <c r="AX226" s="746" t="s">
        <v>3636</v>
      </c>
      <c r="AY226" s="745">
        <v>2.5833333333333335</v>
      </c>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row>
    <row r="227">
      <c r="A227" s="706" t="s">
        <v>478</v>
      </c>
      <c r="B227" s="743">
        <f t="shared" ref="B227:E227" si="355">SUMPRODUCT(B$138:B$143,TRANSPOSE($B118:$G118))/$H118</f>
        <v>1.5</v>
      </c>
      <c r="C227" s="743">
        <f t="shared" si="355"/>
        <v>1.588235294</v>
      </c>
      <c r="D227" s="743">
        <f t="shared" si="355"/>
        <v>1.323529412</v>
      </c>
      <c r="E227" s="743">
        <f t="shared" si="355"/>
        <v>54.34117647</v>
      </c>
      <c r="F227" s="743"/>
      <c r="G227" s="743">
        <f t="shared" ref="G227:N227" si="356">SUMPRODUCT(G$138:G$143,TRANSPOSE($B118:$G118))/$H118</f>
        <v>233.9705882</v>
      </c>
      <c r="H227" s="743">
        <f t="shared" si="356"/>
        <v>10.85294118</v>
      </c>
      <c r="I227" s="743">
        <f t="shared" si="356"/>
        <v>73.23529412</v>
      </c>
      <c r="J227" s="743">
        <f t="shared" si="356"/>
        <v>75.88235294</v>
      </c>
      <c r="K227" s="743">
        <f t="shared" si="356"/>
        <v>25.88235294</v>
      </c>
      <c r="L227" s="743">
        <f t="shared" si="356"/>
        <v>7.941176471</v>
      </c>
      <c r="M227" s="743">
        <f t="shared" si="356"/>
        <v>1.323529412</v>
      </c>
      <c r="N227" s="743">
        <f t="shared" si="356"/>
        <v>5.088235294</v>
      </c>
      <c r="O227" s="9"/>
      <c r="P227" s="36">
        <v>83.0</v>
      </c>
      <c r="Q227" s="744" t="s">
        <v>3637</v>
      </c>
      <c r="R227" s="745">
        <v>0.06666666666666667</v>
      </c>
      <c r="S227" s="36">
        <v>83.0</v>
      </c>
      <c r="T227" s="746" t="s">
        <v>3637</v>
      </c>
      <c r="U227" s="745">
        <v>0.06666666666666667</v>
      </c>
      <c r="V227" s="36">
        <v>83.0</v>
      </c>
      <c r="W227" s="746" t="s">
        <v>3637</v>
      </c>
      <c r="X227" s="745">
        <v>-1.0333333333333334</v>
      </c>
      <c r="Y227" s="36">
        <v>83.0</v>
      </c>
      <c r="Z227" s="746" t="s">
        <v>3637</v>
      </c>
      <c r="AA227" s="745">
        <v>9.673333333333336</v>
      </c>
      <c r="AB227" s="36">
        <v>83.0</v>
      </c>
      <c r="AC227" s="746" t="s">
        <v>3637</v>
      </c>
      <c r="AD227" s="745">
        <v>215.66666666666666</v>
      </c>
      <c r="AE227" s="36">
        <v>83.0</v>
      </c>
      <c r="AF227" s="746" t="s">
        <v>3637</v>
      </c>
      <c r="AG227" s="745">
        <v>1.4333333333333333</v>
      </c>
      <c r="AH227" s="36">
        <v>83.0</v>
      </c>
      <c r="AI227" s="746" t="s">
        <v>3637</v>
      </c>
      <c r="AJ227" s="745">
        <v>53.333333333333336</v>
      </c>
      <c r="AK227" s="36">
        <v>83.0</v>
      </c>
      <c r="AL227" s="746" t="s">
        <v>3636</v>
      </c>
      <c r="AM227" s="745">
        <v>63.333333333333336</v>
      </c>
      <c r="AN227" s="36">
        <v>83.0</v>
      </c>
      <c r="AO227" s="746" t="s">
        <v>3637</v>
      </c>
      <c r="AP227" s="745">
        <v>7.0</v>
      </c>
      <c r="AQ227" s="36">
        <v>83.0</v>
      </c>
      <c r="AR227" s="746" t="s">
        <v>3636</v>
      </c>
      <c r="AS227" s="745">
        <v>1.6666666666666667</v>
      </c>
      <c r="AT227" s="36">
        <v>83.0</v>
      </c>
      <c r="AU227" s="746" t="s">
        <v>3637</v>
      </c>
      <c r="AV227" s="745">
        <v>-0.6666666666666666</v>
      </c>
      <c r="AW227" s="36">
        <v>83.0</v>
      </c>
      <c r="AX227" s="746" t="s">
        <v>3637</v>
      </c>
      <c r="AY227" s="745">
        <v>2.5</v>
      </c>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row>
    <row r="228">
      <c r="A228" s="706" t="s">
        <v>483</v>
      </c>
      <c r="B228" s="743">
        <f t="shared" ref="B228:E228" si="357">SUMPRODUCT(B$138:B$143,TRANSPOSE($B120:$G120))/$H120</f>
        <v>1.066666667</v>
      </c>
      <c r="C228" s="743">
        <f t="shared" si="357"/>
        <v>1.066666667</v>
      </c>
      <c r="D228" s="743">
        <f t="shared" si="357"/>
        <v>1.066666667</v>
      </c>
      <c r="E228" s="743">
        <f t="shared" si="357"/>
        <v>51.22</v>
      </c>
      <c r="F228" s="743"/>
      <c r="G228" s="743">
        <f t="shared" ref="G228:N228" si="358">SUMPRODUCT(G$138:G$143,TRANSPOSE($B120:$G120))/$H120</f>
        <v>230.1666667</v>
      </c>
      <c r="H228" s="743">
        <f t="shared" si="358"/>
        <v>5.333333333</v>
      </c>
      <c r="I228" s="743">
        <f t="shared" si="358"/>
        <v>70.66666667</v>
      </c>
      <c r="J228" s="743">
        <f t="shared" si="358"/>
        <v>70.66666667</v>
      </c>
      <c r="K228" s="743">
        <f t="shared" si="358"/>
        <v>20.66666667</v>
      </c>
      <c r="L228" s="743">
        <f t="shared" si="358"/>
        <v>5.333333333</v>
      </c>
      <c r="M228" s="743">
        <f t="shared" si="358"/>
        <v>1.066666667</v>
      </c>
      <c r="N228" s="743">
        <f t="shared" si="358"/>
        <v>4.133333333</v>
      </c>
      <c r="O228" s="9"/>
      <c r="P228" s="36">
        <v>84.0</v>
      </c>
      <c r="Q228" s="744" t="s">
        <v>392</v>
      </c>
      <c r="R228" s="745">
        <v>0.06382978723404255</v>
      </c>
      <c r="S228" s="36">
        <v>84.0</v>
      </c>
      <c r="T228" s="746" t="s">
        <v>392</v>
      </c>
      <c r="U228" s="745">
        <v>0.06382978723404255</v>
      </c>
      <c r="V228" s="36">
        <v>84.0</v>
      </c>
      <c r="W228" s="746" t="s">
        <v>406</v>
      </c>
      <c r="X228" s="745">
        <v>-1.3333333333333333</v>
      </c>
      <c r="Y228" s="36">
        <v>84.0</v>
      </c>
      <c r="Z228" s="746" t="s">
        <v>406</v>
      </c>
      <c r="AA228" s="745">
        <v>2.5577777777777757</v>
      </c>
      <c r="AB228" s="36">
        <v>84.0</v>
      </c>
      <c r="AC228" s="746" t="s">
        <v>392</v>
      </c>
      <c r="AD228" s="745">
        <v>214.7872340425532</v>
      </c>
      <c r="AE228" s="36">
        <v>84.0</v>
      </c>
      <c r="AF228" s="746" t="s">
        <v>332</v>
      </c>
      <c r="AG228" s="745">
        <v>1.1666666666666667</v>
      </c>
      <c r="AH228" s="36">
        <v>84.0</v>
      </c>
      <c r="AI228" s="746" t="s">
        <v>406</v>
      </c>
      <c r="AJ228" s="745">
        <v>51.77777777777778</v>
      </c>
      <c r="AK228" s="36">
        <v>84.0</v>
      </c>
      <c r="AL228" s="746" t="s">
        <v>332</v>
      </c>
      <c r="AM228" s="745">
        <v>63.0</v>
      </c>
      <c r="AN228" s="36">
        <v>84.0</v>
      </c>
      <c r="AO228" s="746" t="s">
        <v>214</v>
      </c>
      <c r="AP228" s="745">
        <v>6.764705882352941</v>
      </c>
      <c r="AQ228" s="36">
        <v>84.0</v>
      </c>
      <c r="AR228" s="746" t="s">
        <v>332</v>
      </c>
      <c r="AS228" s="745">
        <v>1.5</v>
      </c>
      <c r="AT228" s="36">
        <v>84.0</v>
      </c>
      <c r="AU228" s="746" t="s">
        <v>406</v>
      </c>
      <c r="AV228" s="745">
        <v>-0.8222222222222222</v>
      </c>
      <c r="AW228" s="36">
        <v>84.0</v>
      </c>
      <c r="AX228" s="746" t="s">
        <v>332</v>
      </c>
      <c r="AY228" s="745">
        <v>2.433333333333333</v>
      </c>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row>
    <row r="229">
      <c r="A229" s="706" t="s">
        <v>3651</v>
      </c>
      <c r="B229" s="743">
        <f t="shared" ref="B229:E229" si="359">SUMPRODUCT(B$138:B$143,TRANSPOSE($B121:$G121))/$H121</f>
        <v>2.422535211</v>
      </c>
      <c r="C229" s="743">
        <f t="shared" si="359"/>
        <v>2.887323944</v>
      </c>
      <c r="D229" s="743">
        <f t="shared" si="359"/>
        <v>2.887323944</v>
      </c>
      <c r="E229" s="743">
        <f t="shared" si="359"/>
        <v>80.16901408</v>
      </c>
      <c r="F229" s="743"/>
      <c r="G229" s="743">
        <f t="shared" ref="G229:N229" si="360">SUMPRODUCT(G$138:G$143,TRANSPOSE($B121:$G121))/$H121</f>
        <v>244.2253521</v>
      </c>
      <c r="H229" s="743">
        <f t="shared" si="360"/>
        <v>28.38028169</v>
      </c>
      <c r="I229" s="743">
        <f t="shared" si="360"/>
        <v>84.22535211</v>
      </c>
      <c r="J229" s="743">
        <f t="shared" si="360"/>
        <v>84.22535211</v>
      </c>
      <c r="K229" s="743">
        <f t="shared" si="360"/>
        <v>43.52112676</v>
      </c>
      <c r="L229" s="743">
        <f t="shared" si="360"/>
        <v>12.11267606</v>
      </c>
      <c r="M229" s="743">
        <f t="shared" si="360"/>
        <v>2.422535211</v>
      </c>
      <c r="N229" s="743">
        <f t="shared" si="360"/>
        <v>6.845070423</v>
      </c>
      <c r="O229" s="9"/>
      <c r="P229" s="36">
        <v>85.0</v>
      </c>
      <c r="Q229" s="744" t="s">
        <v>214</v>
      </c>
      <c r="R229" s="745">
        <v>-0.029411764705882353</v>
      </c>
      <c r="S229" s="36">
        <v>85.0</v>
      </c>
      <c r="T229" s="746" t="s">
        <v>214</v>
      </c>
      <c r="U229" s="745">
        <v>-0.029411764705882353</v>
      </c>
      <c r="V229" s="36">
        <v>85.0</v>
      </c>
      <c r="W229" s="746" t="s">
        <v>392</v>
      </c>
      <c r="X229" s="745">
        <v>-1.5319148936170213</v>
      </c>
      <c r="Y229" s="36">
        <v>85.0</v>
      </c>
      <c r="Z229" s="746" t="s">
        <v>392</v>
      </c>
      <c r="AA229" s="745">
        <v>-0.8553191489361712</v>
      </c>
      <c r="AB229" s="36">
        <v>85.0</v>
      </c>
      <c r="AC229" s="746" t="s">
        <v>214</v>
      </c>
      <c r="AD229" s="745">
        <v>214.55882352941177</v>
      </c>
      <c r="AE229" s="36">
        <v>85.0</v>
      </c>
      <c r="AF229" s="746" t="s">
        <v>214</v>
      </c>
      <c r="AG229" s="745">
        <v>0.7352941176470589</v>
      </c>
      <c r="AH229" s="36">
        <v>85.0</v>
      </c>
      <c r="AI229" s="746" t="s">
        <v>392</v>
      </c>
      <c r="AJ229" s="745">
        <v>50.0</v>
      </c>
      <c r="AK229" s="36">
        <v>85.0</v>
      </c>
      <c r="AL229" s="746" t="s">
        <v>214</v>
      </c>
      <c r="AM229" s="745">
        <v>62.64705882352941</v>
      </c>
      <c r="AN229" s="36">
        <v>85.0</v>
      </c>
      <c r="AO229" s="746" t="s">
        <v>392</v>
      </c>
      <c r="AP229" s="745">
        <v>5.319148936170213</v>
      </c>
      <c r="AQ229" s="36">
        <v>85.0</v>
      </c>
      <c r="AR229" s="746" t="s">
        <v>214</v>
      </c>
      <c r="AS229" s="745">
        <v>1.3235294117647058</v>
      </c>
      <c r="AT229" s="36">
        <v>85.0</v>
      </c>
      <c r="AU229" s="746" t="s">
        <v>392</v>
      </c>
      <c r="AV229" s="745">
        <v>-1.0</v>
      </c>
      <c r="AW229" s="36">
        <v>85.0</v>
      </c>
      <c r="AX229" s="746" t="s">
        <v>214</v>
      </c>
      <c r="AY229" s="745">
        <v>2.235294117647059</v>
      </c>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row>
    <row r="230">
      <c r="A230" s="706" t="s">
        <v>488</v>
      </c>
      <c r="B230" s="743">
        <f t="shared" ref="B230:E230" si="361">SUMPRODUCT(B$138:B$143,TRANSPOSE($B123:$G123))/$H123</f>
        <v>0.4705882353</v>
      </c>
      <c r="C230" s="743">
        <f t="shared" si="361"/>
        <v>0.4705882353</v>
      </c>
      <c r="D230" s="743">
        <f t="shared" si="361"/>
        <v>0.4705882353</v>
      </c>
      <c r="E230" s="743">
        <f t="shared" si="361"/>
        <v>40.31176471</v>
      </c>
      <c r="F230" s="743"/>
      <c r="G230" s="743">
        <f t="shared" ref="G230:N230" si="362">SUMPRODUCT(G$138:G$143,TRANSPOSE($B123:$G123))/$H123</f>
        <v>222.0588235</v>
      </c>
      <c r="H230" s="743">
        <f t="shared" si="362"/>
        <v>2.352941176</v>
      </c>
      <c r="I230" s="743">
        <f t="shared" si="362"/>
        <v>64.70588235</v>
      </c>
      <c r="J230" s="743">
        <f t="shared" si="362"/>
        <v>64.70588235</v>
      </c>
      <c r="K230" s="743">
        <f t="shared" si="362"/>
        <v>14.70588235</v>
      </c>
      <c r="L230" s="743">
        <f t="shared" si="362"/>
        <v>2.352941176</v>
      </c>
      <c r="M230" s="743">
        <f t="shared" si="362"/>
        <v>0.4705882353</v>
      </c>
      <c r="N230" s="743">
        <f t="shared" si="362"/>
        <v>2.941176471</v>
      </c>
      <c r="O230" s="9"/>
      <c r="P230" s="36">
        <v>86.0</v>
      </c>
      <c r="Q230" s="744" t="s">
        <v>411</v>
      </c>
      <c r="R230" s="745">
        <v>-0.4375</v>
      </c>
      <c r="S230" s="36">
        <v>86.0</v>
      </c>
      <c r="T230" s="746" t="s">
        <v>411</v>
      </c>
      <c r="U230" s="745">
        <v>-0.4375</v>
      </c>
      <c r="V230" s="36">
        <v>86.0</v>
      </c>
      <c r="W230" s="746" t="s">
        <v>411</v>
      </c>
      <c r="X230" s="745">
        <v>-2.3125</v>
      </c>
      <c r="Y230" s="36">
        <v>86.0</v>
      </c>
      <c r="Z230" s="746" t="s">
        <v>411</v>
      </c>
      <c r="AA230" s="745">
        <v>-15.931249999999999</v>
      </c>
      <c r="AB230" s="36">
        <v>86.0</v>
      </c>
      <c r="AC230" s="746" t="s">
        <v>411</v>
      </c>
      <c r="AD230" s="745">
        <v>208.4375</v>
      </c>
      <c r="AE230" s="36">
        <v>86.0</v>
      </c>
      <c r="AF230" s="746" t="s">
        <v>411</v>
      </c>
      <c r="AG230" s="745">
        <v>-0.3125</v>
      </c>
      <c r="AH230" s="36">
        <v>86.0</v>
      </c>
      <c r="AI230" s="746" t="s">
        <v>411</v>
      </c>
      <c r="AJ230" s="745">
        <v>43.125</v>
      </c>
      <c r="AK230" s="36">
        <v>86.0</v>
      </c>
      <c r="AL230" s="746" t="s">
        <v>411</v>
      </c>
      <c r="AM230" s="745">
        <v>61.875</v>
      </c>
      <c r="AN230" s="36">
        <v>86.0</v>
      </c>
      <c r="AO230" s="746" t="s">
        <v>411</v>
      </c>
      <c r="AP230" s="745">
        <v>-0.625</v>
      </c>
      <c r="AQ230" s="36">
        <v>86.0</v>
      </c>
      <c r="AR230" s="746" t="s">
        <v>411</v>
      </c>
      <c r="AS230" s="745">
        <v>0.9375</v>
      </c>
      <c r="AT230" s="36">
        <v>86.0</v>
      </c>
      <c r="AU230" s="746" t="s">
        <v>411</v>
      </c>
      <c r="AV230" s="745">
        <v>-1.6875</v>
      </c>
      <c r="AW230" s="36">
        <v>86.0</v>
      </c>
      <c r="AX230" s="746" t="s">
        <v>411</v>
      </c>
      <c r="AY230" s="745">
        <v>1.75</v>
      </c>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row>
    <row r="231">
      <c r="A231" s="693"/>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9"/>
      <c r="EB231" s="9"/>
      <c r="EC231" s="9"/>
    </row>
    <row r="232">
      <c r="A232" s="693"/>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row>
    <row r="233">
      <c r="A233" s="734"/>
      <c r="B233" s="735"/>
      <c r="C233" s="735"/>
      <c r="D233" s="735"/>
      <c r="E233" s="735"/>
      <c r="F233" s="735"/>
      <c r="G233" s="735"/>
      <c r="H233" s="735"/>
      <c r="I233" s="735"/>
      <c r="J233" s="735"/>
      <c r="K233" s="735"/>
      <c r="L233" s="735"/>
      <c r="M233" s="735"/>
      <c r="N233" s="735"/>
      <c r="O233" s="735"/>
      <c r="P233" s="735"/>
      <c r="Q233" s="735"/>
      <c r="R233" s="735"/>
      <c r="S233" s="735"/>
      <c r="T233" s="735"/>
      <c r="U233" s="735"/>
      <c r="V233" s="735"/>
      <c r="W233" s="735"/>
      <c r="X233" s="735"/>
      <c r="Y233" s="735"/>
      <c r="Z233" s="735"/>
      <c r="AA233" s="735"/>
      <c r="AB233" s="735"/>
      <c r="AC233" s="735"/>
      <c r="AD233" s="735"/>
      <c r="AE233" s="735"/>
      <c r="AF233" s="735"/>
      <c r="AG233" s="735"/>
      <c r="AH233" s="735"/>
      <c r="AI233" s="735"/>
      <c r="AJ233" s="735"/>
      <c r="AK233" s="735"/>
      <c r="AL233" s="735"/>
      <c r="AM233" s="735"/>
      <c r="AN233" s="735"/>
      <c r="AO233" s="735"/>
      <c r="AP233" s="735"/>
      <c r="AQ233" s="735"/>
      <c r="AR233" s="735"/>
      <c r="AS233" s="735"/>
      <c r="AT233" s="735"/>
      <c r="AU233" s="735"/>
      <c r="AV233" s="735"/>
      <c r="AW233" s="735"/>
      <c r="AX233" s="735"/>
      <c r="AY233" s="735"/>
      <c r="AZ233" s="735"/>
      <c r="BA233" s="735"/>
      <c r="BB233" s="735"/>
      <c r="BC233" s="735"/>
      <c r="BD233" s="735"/>
      <c r="BE233" s="735"/>
      <c r="BF233" s="735"/>
      <c r="BG233" s="735"/>
      <c r="BH233" s="735"/>
      <c r="BI233" s="735"/>
      <c r="BJ233" s="735"/>
      <c r="BK233" s="735"/>
      <c r="BL233" s="735"/>
      <c r="BM233" s="735"/>
      <c r="BN233" s="735"/>
      <c r="BO233" s="735"/>
      <c r="BP233" s="735"/>
      <c r="BQ233" s="735"/>
      <c r="BR233" s="735"/>
      <c r="BS233" s="735"/>
      <c r="BT233" s="735"/>
      <c r="BU233" s="735"/>
      <c r="BV233" s="735"/>
      <c r="BW233" s="735"/>
      <c r="BX233" s="735"/>
      <c r="BY233" s="735"/>
      <c r="BZ233" s="735"/>
      <c r="CA233" s="735"/>
      <c r="CB233" s="735"/>
      <c r="CC233" s="735"/>
      <c r="CD233" s="735"/>
      <c r="CE233" s="735"/>
      <c r="CF233" s="735"/>
      <c r="CG233" s="735"/>
      <c r="CH233" s="735"/>
      <c r="CI233" s="735"/>
      <c r="CJ233" s="735"/>
      <c r="CK233" s="735"/>
      <c r="CL233" s="735"/>
      <c r="CM233" s="735"/>
      <c r="CN233" s="735"/>
      <c r="CO233" s="735"/>
      <c r="CP233" s="735"/>
      <c r="CQ233" s="735"/>
      <c r="CR233" s="735"/>
      <c r="CS233" s="735"/>
      <c r="CT233" s="735"/>
      <c r="CU233" s="735"/>
      <c r="CV233" s="735"/>
      <c r="CW233" s="735"/>
      <c r="CX233" s="735"/>
      <c r="CY233" s="735"/>
      <c r="CZ233" s="735"/>
      <c r="DA233" s="735"/>
      <c r="DB233" s="735"/>
      <c r="DC233" s="735"/>
      <c r="DD233" s="735"/>
      <c r="DE233" s="735"/>
      <c r="DF233" s="735"/>
      <c r="DG233" s="735"/>
      <c r="DH233" s="735"/>
      <c r="DI233" s="735"/>
      <c r="DJ233" s="735"/>
      <c r="DK233" s="735"/>
      <c r="DL233" s="735"/>
      <c r="DM233" s="735"/>
      <c r="DN233" s="735"/>
      <c r="DO233" s="735"/>
      <c r="DP233" s="735"/>
      <c r="DQ233" s="735"/>
      <c r="DR233" s="735"/>
      <c r="DS233" s="735"/>
      <c r="DT233" s="735"/>
      <c r="DU233" s="735"/>
      <c r="DV233" s="735"/>
      <c r="DW233" s="735"/>
      <c r="DX233" s="735"/>
      <c r="DY233" s="735"/>
      <c r="DZ233" s="735"/>
      <c r="EA233" s="735"/>
      <c r="EB233" s="735"/>
      <c r="EC233" s="735"/>
    </row>
    <row r="234">
      <c r="A234" s="747" t="s">
        <v>3681</v>
      </c>
      <c r="B234" s="735"/>
      <c r="C234" s="735"/>
      <c r="D234" s="735"/>
      <c r="E234" s="735"/>
      <c r="F234" s="735"/>
      <c r="G234" s="735"/>
      <c r="H234" s="735"/>
      <c r="I234" s="735"/>
      <c r="J234" s="735"/>
      <c r="K234" s="735"/>
      <c r="L234" s="735"/>
      <c r="M234" s="735"/>
      <c r="N234" s="735"/>
      <c r="O234" s="735"/>
      <c r="P234" s="735"/>
      <c r="Q234" s="735"/>
      <c r="R234" s="735"/>
      <c r="S234" s="735"/>
      <c r="T234" s="735"/>
      <c r="U234" s="735"/>
      <c r="V234" s="735"/>
      <c r="W234" s="735"/>
      <c r="X234" s="735"/>
      <c r="Y234" s="735"/>
      <c r="Z234" s="735"/>
      <c r="AA234" s="735"/>
      <c r="AB234" s="735"/>
      <c r="AC234" s="735"/>
      <c r="AD234" s="735"/>
      <c r="AE234" s="735"/>
      <c r="AF234" s="735"/>
      <c r="AG234" s="735"/>
      <c r="AH234" s="735"/>
      <c r="AI234" s="735"/>
      <c r="AJ234" s="735"/>
      <c r="AK234" s="735"/>
      <c r="AL234" s="735"/>
      <c r="AM234" s="735"/>
      <c r="AN234" s="735"/>
      <c r="AO234" s="735"/>
      <c r="AP234" s="735"/>
      <c r="AQ234" s="735"/>
      <c r="AR234" s="735"/>
      <c r="AS234" s="735"/>
      <c r="AT234" s="735"/>
      <c r="AU234" s="735"/>
      <c r="AV234" s="735"/>
      <c r="AW234" s="735"/>
      <c r="AX234" s="735"/>
      <c r="AY234" s="735"/>
      <c r="AZ234" s="735"/>
      <c r="BA234" s="735"/>
      <c r="BB234" s="735"/>
      <c r="BC234" s="735"/>
      <c r="BD234" s="735"/>
      <c r="BE234" s="735"/>
      <c r="BF234" s="735"/>
      <c r="BG234" s="735"/>
      <c r="BH234" s="735"/>
      <c r="BI234" s="735"/>
      <c r="BJ234" s="735"/>
      <c r="BK234" s="735"/>
      <c r="BL234" s="735"/>
      <c r="BM234" s="735"/>
      <c r="BN234" s="735"/>
      <c r="BO234" s="735"/>
      <c r="BP234" s="735"/>
      <c r="BQ234" s="735"/>
      <c r="BR234" s="735"/>
      <c r="BS234" s="735"/>
      <c r="BT234" s="735"/>
      <c r="BU234" s="735"/>
      <c r="BV234" s="735"/>
      <c r="BW234" s="735"/>
      <c r="BX234" s="735"/>
      <c r="BY234" s="735"/>
      <c r="BZ234" s="735"/>
      <c r="CA234" s="735"/>
      <c r="CB234" s="735"/>
      <c r="CC234" s="735"/>
      <c r="CD234" s="735"/>
      <c r="CE234" s="735"/>
      <c r="CF234" s="735"/>
      <c r="CG234" s="735"/>
      <c r="CH234" s="735"/>
      <c r="CI234" s="735"/>
      <c r="CJ234" s="735"/>
      <c r="CK234" s="735"/>
      <c r="CL234" s="735"/>
      <c r="CM234" s="735"/>
      <c r="CN234" s="735"/>
      <c r="CO234" s="735"/>
      <c r="CP234" s="735"/>
      <c r="CQ234" s="735"/>
      <c r="CR234" s="735"/>
      <c r="CS234" s="735"/>
      <c r="CT234" s="735"/>
      <c r="CU234" s="735"/>
      <c r="CV234" s="735"/>
      <c r="CW234" s="735"/>
      <c r="CX234" s="735"/>
      <c r="CY234" s="735"/>
      <c r="CZ234" s="735"/>
      <c r="DA234" s="735"/>
      <c r="DB234" s="735"/>
      <c r="DC234" s="735"/>
      <c r="DD234" s="735"/>
      <c r="DE234" s="735"/>
      <c r="DF234" s="735"/>
      <c r="DG234" s="735"/>
      <c r="DH234" s="735"/>
      <c r="DI234" s="735"/>
      <c r="DJ234" s="735"/>
      <c r="DK234" s="735"/>
      <c r="DL234" s="735"/>
      <c r="DM234" s="735"/>
      <c r="DN234" s="735"/>
      <c r="DO234" s="735"/>
      <c r="DP234" s="735"/>
      <c r="DQ234" s="735"/>
      <c r="DR234" s="735"/>
      <c r="DS234" s="735"/>
      <c r="DT234" s="735"/>
      <c r="DU234" s="735"/>
      <c r="DV234" s="735"/>
      <c r="DW234" s="735"/>
      <c r="DX234" s="735"/>
      <c r="DY234" s="735"/>
      <c r="DZ234" s="735"/>
      <c r="EA234" s="735"/>
      <c r="EB234" s="735"/>
      <c r="EC234" s="735"/>
    </row>
    <row r="235">
      <c r="A235" s="748" t="s">
        <v>3682</v>
      </c>
    </row>
    <row r="236">
      <c r="A236" s="34" t="s">
        <v>3554</v>
      </c>
    </row>
    <row r="237">
      <c r="A237" s="34" t="s">
        <v>3553</v>
      </c>
    </row>
    <row r="238">
      <c r="A238" s="34" t="s">
        <v>3552</v>
      </c>
    </row>
    <row r="239">
      <c r="A239" s="34" t="s">
        <v>3551</v>
      </c>
    </row>
    <row r="240">
      <c r="A240" s="34" t="s">
        <v>3550</v>
      </c>
    </row>
    <row r="241">
      <c r="A241" s="34" t="s">
        <v>3549</v>
      </c>
    </row>
    <row r="243">
      <c r="A243" s="748" t="s">
        <v>3683</v>
      </c>
    </row>
    <row r="244">
      <c r="A244" s="34" t="s">
        <v>3684</v>
      </c>
    </row>
    <row r="245">
      <c r="A245" s="34" t="s">
        <v>3632</v>
      </c>
    </row>
    <row r="246">
      <c r="A246" s="34" t="s">
        <v>3577</v>
      </c>
    </row>
    <row r="247">
      <c r="A247" s="34" t="s">
        <v>3633</v>
      </c>
    </row>
    <row r="248">
      <c r="A248" s="34" t="s">
        <v>3685</v>
      </c>
    </row>
    <row r="249">
      <c r="A249" s="34" t="s">
        <v>3686</v>
      </c>
    </row>
    <row r="250">
      <c r="A250" s="34" t="s">
        <v>3631</v>
      </c>
    </row>
  </sheetData>
  <mergeCells count="2">
    <mergeCell ref="B2:O2"/>
    <mergeCell ref="J124:O124"/>
  </mergeCells>
  <dataValidations>
    <dataValidation type="list" allowBlank="1" sqref="P2:EC2">
      <formula1>Program_Tiers_Positions</formula1>
    </dataValidation>
    <dataValidation type="list" allowBlank="1" showErrorMessage="1" sqref="P4:EC4 P6:EC6 P8:EC9 P11:EC21 P23:EC23 P25:EC25 P27:EC27 P29:EC32 DR33 P34:EC34 P36:EC38 P39:DH39 DJ39:EC39 P41:EC41 P43:EC43 P45:EC46 P48:EC49 P51:EC52 P54:EC57 P59:EC60 P62:EC62 P64:EC66 P68:EC68 P70:EC70 P72:EC72 P74:EC86 P88:EC91 P93:EC93 P95:EC95 P97:EC101 P103:EC103 P105:EC105 P107:EC111 P113:EC113 P115:EC116 P118:EC118 P120:EC121 P123:EC123">
      <formula1>'Program Tiers'!$A$127:$A$132</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4.43" defaultRowHeight="15.75"/>
  <cols>
    <col customWidth="1" min="1" max="1" width="26.71"/>
    <col customWidth="1" min="2" max="2" width="30.57"/>
    <col customWidth="1" min="3" max="3" width="21.86"/>
    <col customWidth="1" min="4" max="4" width="18.14"/>
    <col customWidth="1" min="5" max="5" width="34.29"/>
    <col customWidth="1" min="6" max="6" width="8.0"/>
    <col customWidth="1" min="7" max="7" width="13.14"/>
  </cols>
  <sheetData>
    <row r="1">
      <c r="A1" s="749" t="s">
        <v>3687</v>
      </c>
      <c r="B1" s="750" t="s">
        <v>3688</v>
      </c>
      <c r="C1" s="751" t="s">
        <v>3689</v>
      </c>
      <c r="D1" s="751" t="s">
        <v>3690</v>
      </c>
      <c r="E1" s="751" t="s">
        <v>3691</v>
      </c>
      <c r="F1" s="751" t="s">
        <v>3692</v>
      </c>
      <c r="G1" s="751" t="s">
        <v>3693</v>
      </c>
    </row>
    <row r="2" ht="26.25" customHeight="1">
      <c r="A2" s="752" t="s">
        <v>3694</v>
      </c>
      <c r="B2" s="753"/>
      <c r="C2" s="754"/>
      <c r="D2" s="150"/>
      <c r="E2" s="754">
        <v>1.0</v>
      </c>
      <c r="F2" s="754">
        <v>1.0</v>
      </c>
      <c r="G2" s="754" t="s">
        <v>3695</v>
      </c>
    </row>
    <row r="3">
      <c r="A3" s="752" t="s">
        <v>3696</v>
      </c>
      <c r="B3" s="753"/>
      <c r="C3" s="754"/>
      <c r="D3" s="150"/>
      <c r="E3" s="754">
        <v>1.0</v>
      </c>
      <c r="F3" s="754">
        <v>2.0</v>
      </c>
      <c r="G3" s="754" t="s">
        <v>3695</v>
      </c>
    </row>
    <row r="4" ht="48.75" customHeight="1">
      <c r="A4" s="752" t="s">
        <v>3697</v>
      </c>
      <c r="B4" s="753"/>
      <c r="C4" s="754"/>
      <c r="D4" s="150"/>
      <c r="E4" s="754">
        <v>1.0</v>
      </c>
      <c r="F4" s="754">
        <v>1.0</v>
      </c>
      <c r="G4" s="754" t="s">
        <v>3695</v>
      </c>
    </row>
    <row r="5" ht="78.75" customHeight="1">
      <c r="A5" s="752" t="s">
        <v>3698</v>
      </c>
      <c r="B5" s="753"/>
      <c r="C5" s="754"/>
      <c r="D5" s="150">
        <v>2.0</v>
      </c>
      <c r="E5" s="754">
        <v>2.0</v>
      </c>
      <c r="F5" s="754">
        <v>2.0</v>
      </c>
      <c r="G5" s="754" t="s">
        <v>3695</v>
      </c>
    </row>
    <row r="6" ht="15.75" customHeight="1">
      <c r="A6" s="752" t="s">
        <v>3699</v>
      </c>
      <c r="B6" s="753"/>
      <c r="C6" s="754"/>
      <c r="D6" s="150"/>
      <c r="E6" s="754">
        <v>1.0</v>
      </c>
      <c r="F6" s="754">
        <v>2.0</v>
      </c>
      <c r="G6" s="754" t="s">
        <v>3695</v>
      </c>
    </row>
    <row r="7" ht="15.75" customHeight="1">
      <c r="A7" s="752" t="s">
        <v>3700</v>
      </c>
      <c r="B7" s="753"/>
      <c r="C7" s="754"/>
      <c r="D7" s="150"/>
      <c r="E7" s="754">
        <v>1.0</v>
      </c>
      <c r="F7" s="754">
        <v>2.0</v>
      </c>
      <c r="G7" s="754" t="s">
        <v>3695</v>
      </c>
    </row>
    <row r="8" ht="28.5" customHeight="1">
      <c r="A8" s="752" t="s">
        <v>3701</v>
      </c>
      <c r="B8" s="753" t="s">
        <v>3702</v>
      </c>
      <c r="C8" s="754"/>
      <c r="D8" s="754">
        <v>0.0</v>
      </c>
      <c r="E8" s="754">
        <v>1.0</v>
      </c>
      <c r="F8" s="754">
        <v>2.0</v>
      </c>
      <c r="G8" s="754" t="s">
        <v>3695</v>
      </c>
    </row>
    <row r="9" ht="35.25" customHeight="1">
      <c r="A9" s="752" t="s">
        <v>3703</v>
      </c>
      <c r="B9" s="753"/>
      <c r="C9" s="754"/>
      <c r="D9" s="150"/>
      <c r="E9" s="754">
        <v>2.0</v>
      </c>
      <c r="F9" s="754">
        <v>2.0</v>
      </c>
      <c r="G9" s="754" t="s">
        <v>3695</v>
      </c>
    </row>
    <row r="10" ht="23.25" customHeight="1">
      <c r="A10" s="752" t="s">
        <v>3704</v>
      </c>
      <c r="B10" s="753"/>
      <c r="C10" s="754"/>
      <c r="D10" s="150"/>
      <c r="E10" s="754">
        <v>1.0</v>
      </c>
      <c r="F10" s="754">
        <v>2.0</v>
      </c>
      <c r="G10" s="754" t="s">
        <v>3695</v>
      </c>
    </row>
    <row r="11" ht="24.75" customHeight="1">
      <c r="A11" s="752" t="s">
        <v>3705</v>
      </c>
      <c r="B11" s="753"/>
      <c r="C11" s="754"/>
      <c r="D11" s="150"/>
      <c r="E11" s="754">
        <v>1.0</v>
      </c>
      <c r="F11" s="754">
        <v>1.0</v>
      </c>
      <c r="G11" s="754" t="s">
        <v>3695</v>
      </c>
    </row>
    <row r="12" ht="33.0" customHeight="1">
      <c r="A12" s="752" t="s">
        <v>3706</v>
      </c>
      <c r="B12" s="753"/>
      <c r="C12" s="754"/>
      <c r="D12" s="150"/>
      <c r="E12" s="754">
        <v>1.0</v>
      </c>
      <c r="F12" s="754">
        <v>1.0</v>
      </c>
      <c r="G12" s="754" t="s">
        <v>3695</v>
      </c>
    </row>
    <row r="13" ht="42.0" customHeight="1">
      <c r="A13" s="752" t="s">
        <v>3707</v>
      </c>
      <c r="B13" s="753"/>
      <c r="C13" s="754"/>
      <c r="D13" s="150"/>
      <c r="E13" s="754">
        <v>1.0</v>
      </c>
      <c r="F13" s="754">
        <v>1.0</v>
      </c>
      <c r="G13" s="754" t="s">
        <v>3695</v>
      </c>
    </row>
    <row r="14" ht="43.5" customHeight="1">
      <c r="A14" s="752" t="s">
        <v>127</v>
      </c>
      <c r="B14" s="753" t="s">
        <v>3708</v>
      </c>
      <c r="C14" s="754"/>
      <c r="D14" s="150">
        <v>0.0</v>
      </c>
      <c r="E14" s="754">
        <v>1.0</v>
      </c>
      <c r="F14" s="754">
        <v>1.0</v>
      </c>
      <c r="G14" s="754">
        <v>1.0</v>
      </c>
    </row>
    <row r="15" ht="58.5" customHeight="1">
      <c r="A15" s="752" t="s">
        <v>3709</v>
      </c>
      <c r="B15" s="753" t="s">
        <v>3710</v>
      </c>
      <c r="C15" s="754"/>
      <c r="D15" s="150">
        <v>0.0</v>
      </c>
      <c r="E15" s="754">
        <v>1.0</v>
      </c>
      <c r="F15" s="754">
        <v>1.0</v>
      </c>
      <c r="G15" s="754" t="s">
        <v>3695</v>
      </c>
    </row>
    <row r="16" ht="15.75" customHeight="1">
      <c r="A16" s="752" t="s">
        <v>3711</v>
      </c>
      <c r="B16" s="753"/>
      <c r="C16" s="754"/>
      <c r="D16" s="150"/>
      <c r="E16" s="754">
        <v>2.0</v>
      </c>
      <c r="F16" s="754">
        <v>2.0</v>
      </c>
      <c r="G16" s="754" t="s">
        <v>3695</v>
      </c>
    </row>
    <row r="17" ht="15.75" customHeight="1">
      <c r="A17" s="752" t="s">
        <v>3712</v>
      </c>
      <c r="B17" s="753"/>
      <c r="C17" s="754"/>
      <c r="D17" s="150">
        <v>1.0</v>
      </c>
      <c r="E17" s="754">
        <v>1.0</v>
      </c>
      <c r="F17" s="754">
        <v>2.0</v>
      </c>
      <c r="G17" s="754" t="s">
        <v>3695</v>
      </c>
    </row>
    <row r="18" ht="59.25" customHeight="1">
      <c r="A18" s="752" t="s">
        <v>3713</v>
      </c>
      <c r="B18" s="753"/>
      <c r="C18" s="754"/>
      <c r="D18" s="150"/>
      <c r="E18" s="754">
        <v>1.0</v>
      </c>
      <c r="F18" s="754">
        <v>1.0</v>
      </c>
      <c r="G18" s="754" t="s">
        <v>3695</v>
      </c>
    </row>
    <row r="19" ht="15.75" customHeight="1">
      <c r="A19" s="752" t="s">
        <v>3714</v>
      </c>
      <c r="B19" s="753" t="s">
        <v>3708</v>
      </c>
      <c r="C19" s="755"/>
      <c r="D19" s="150">
        <v>0.0</v>
      </c>
      <c r="E19" s="754">
        <v>1.0</v>
      </c>
      <c r="F19" s="754">
        <v>3.0</v>
      </c>
      <c r="G19" s="754" t="s">
        <v>3695</v>
      </c>
    </row>
    <row r="20" ht="95.25" customHeight="1">
      <c r="A20" s="752" t="s">
        <v>3715</v>
      </c>
      <c r="B20" s="756" t="s">
        <v>3708</v>
      </c>
      <c r="C20" s="757"/>
      <c r="D20" s="757">
        <v>0.0</v>
      </c>
      <c r="E20" s="754">
        <v>1.0</v>
      </c>
      <c r="F20" s="754">
        <v>2.0</v>
      </c>
      <c r="G20" s="754" t="s">
        <v>3695</v>
      </c>
    </row>
    <row r="21" ht="55.5" customHeight="1">
      <c r="A21" s="752" t="s">
        <v>3716</v>
      </c>
      <c r="B21" s="753" t="s">
        <v>3708</v>
      </c>
      <c r="C21" s="754"/>
      <c r="D21" s="150">
        <v>0.0</v>
      </c>
      <c r="E21" s="758">
        <v>1.0</v>
      </c>
      <c r="F21" s="754">
        <v>2.0</v>
      </c>
      <c r="G21" s="754" t="s">
        <v>3695</v>
      </c>
    </row>
    <row r="22">
      <c r="A22" s="752" t="s">
        <v>3717</v>
      </c>
      <c r="B22" s="753"/>
      <c r="C22" s="754"/>
      <c r="D22" s="150"/>
      <c r="E22" s="754">
        <v>1.0</v>
      </c>
      <c r="F22" s="754">
        <v>1.0</v>
      </c>
      <c r="G22" s="754" t="s">
        <v>3695</v>
      </c>
    </row>
    <row r="23" ht="15.75" customHeight="1">
      <c r="A23" s="752" t="s">
        <v>3718</v>
      </c>
      <c r="B23" s="753"/>
      <c r="C23" s="754"/>
      <c r="D23" s="150"/>
      <c r="E23" s="754">
        <v>2.0</v>
      </c>
      <c r="F23" s="754">
        <v>3.0</v>
      </c>
      <c r="G23" s="754" t="s">
        <v>3695</v>
      </c>
    </row>
    <row r="24">
      <c r="A24" s="752" t="s">
        <v>3719</v>
      </c>
      <c r="B24" s="759" t="s">
        <v>3720</v>
      </c>
      <c r="C24" s="754"/>
      <c r="D24" s="150">
        <v>2.0</v>
      </c>
      <c r="E24" s="754">
        <v>3.0</v>
      </c>
      <c r="F24" s="754">
        <v>5.0</v>
      </c>
      <c r="G24" s="754" t="s">
        <v>3721</v>
      </c>
    </row>
    <row r="25" ht="62.25" customHeight="1">
      <c r="A25" s="752" t="s">
        <v>3722</v>
      </c>
      <c r="B25" s="11" t="s">
        <v>3723</v>
      </c>
      <c r="C25" s="754"/>
      <c r="D25" s="150">
        <v>2.0</v>
      </c>
      <c r="E25" s="754">
        <v>2.0</v>
      </c>
      <c r="F25" s="754">
        <v>2.0</v>
      </c>
      <c r="G25" s="754" t="s">
        <v>3695</v>
      </c>
    </row>
    <row r="26">
      <c r="A26" s="752" t="s">
        <v>250</v>
      </c>
      <c r="B26" s="760" t="s">
        <v>3724</v>
      </c>
      <c r="C26" s="754"/>
      <c r="D26" s="150">
        <v>0.0</v>
      </c>
      <c r="E26" s="754">
        <v>1.0</v>
      </c>
      <c r="F26" s="754">
        <v>2.0</v>
      </c>
      <c r="G26" s="754" t="s">
        <v>3695</v>
      </c>
    </row>
    <row r="27">
      <c r="A27" s="761" t="s">
        <v>3725</v>
      </c>
      <c r="B27" s="762"/>
      <c r="C27" s="763">
        <f t="shared" ref="C27:F27" si="1">sum(C2:C26)</f>
        <v>0</v>
      </c>
      <c r="D27" s="763">
        <f t="shared" si="1"/>
        <v>7</v>
      </c>
      <c r="E27" s="763">
        <f t="shared" si="1"/>
        <v>32</v>
      </c>
      <c r="F27" s="764">
        <f t="shared" si="1"/>
        <v>46</v>
      </c>
      <c r="G27" s="765"/>
    </row>
    <row r="28" ht="48.75" customHeight="1">
      <c r="A28" s="766" t="s">
        <v>3726</v>
      </c>
      <c r="B28" s="766"/>
      <c r="C28" s="767"/>
      <c r="D28" s="767"/>
      <c r="E28" s="768"/>
      <c r="F28" s="769"/>
      <c r="G28" s="769"/>
    </row>
    <row r="29" ht="1.5" customHeight="1">
      <c r="A29" s="770"/>
      <c r="B29" s="770"/>
      <c r="C29" s="771"/>
      <c r="D29" s="771"/>
      <c r="E29" s="163"/>
      <c r="F29" s="163"/>
      <c r="G29" s="163"/>
    </row>
    <row r="30" ht="1.5" customHeight="1">
      <c r="A30" s="770"/>
      <c r="B30" s="770"/>
      <c r="C30" s="771"/>
      <c r="D30" s="771"/>
      <c r="E30" s="163"/>
      <c r="F30" s="163"/>
      <c r="G30" s="163"/>
    </row>
    <row r="31" ht="1.5" customHeight="1">
      <c r="A31" s="770"/>
      <c r="B31" s="770"/>
      <c r="C31" s="771"/>
      <c r="D31" s="771"/>
      <c r="E31" s="163"/>
      <c r="F31" s="163"/>
      <c r="G31" s="163"/>
    </row>
    <row r="32" ht="1.5" customHeight="1">
      <c r="A32" s="770"/>
      <c r="B32" s="770"/>
      <c r="C32" s="771"/>
      <c r="D32" s="771"/>
      <c r="E32" s="163"/>
      <c r="F32" s="163"/>
      <c r="G32" s="163"/>
    </row>
    <row r="33" ht="1.5" customHeight="1">
      <c r="A33" s="770"/>
      <c r="B33" s="770"/>
      <c r="C33" s="771"/>
      <c r="D33" s="771"/>
      <c r="E33" s="163"/>
      <c r="F33" s="163"/>
      <c r="G33" s="163"/>
    </row>
    <row r="34" ht="1.5" customHeight="1">
      <c r="A34" s="770"/>
      <c r="B34" s="770"/>
      <c r="C34" s="771"/>
      <c r="D34" s="771"/>
      <c r="E34" s="163"/>
      <c r="F34" s="163"/>
      <c r="G34" s="163"/>
    </row>
    <row r="35" ht="1.5" customHeight="1">
      <c r="A35" s="770"/>
      <c r="B35" s="770"/>
      <c r="C35" s="771"/>
      <c r="D35" s="771"/>
      <c r="E35" s="163"/>
      <c r="F35" s="163"/>
      <c r="G35" s="163"/>
    </row>
    <row r="36" ht="1.5" customHeight="1">
      <c r="A36" s="770"/>
      <c r="B36" s="770"/>
      <c r="C36" s="771"/>
      <c r="D36" s="771"/>
      <c r="E36" s="163"/>
      <c r="F36" s="163"/>
      <c r="G36" s="163"/>
    </row>
    <row r="37" ht="1.5" customHeight="1">
      <c r="A37" s="770"/>
      <c r="B37" s="770"/>
      <c r="C37" s="771"/>
      <c r="D37" s="771"/>
      <c r="E37" s="163"/>
      <c r="F37" s="163"/>
      <c r="G37" s="163"/>
    </row>
    <row r="38" ht="1.5" customHeight="1">
      <c r="A38" s="770"/>
      <c r="B38" s="770"/>
      <c r="C38" s="771"/>
      <c r="D38" s="771"/>
      <c r="E38" s="163"/>
      <c r="F38" s="163"/>
      <c r="G38" s="163"/>
    </row>
    <row r="39" ht="1.5" customHeight="1">
      <c r="A39" s="770"/>
      <c r="B39" s="770"/>
      <c r="C39" s="771"/>
      <c r="D39" s="771"/>
      <c r="E39" s="163"/>
      <c r="F39" s="163"/>
      <c r="G39" s="163"/>
    </row>
    <row r="40" ht="1.5" customHeight="1">
      <c r="A40" s="770"/>
      <c r="B40" s="770"/>
      <c r="C40" s="771"/>
      <c r="D40" s="771"/>
      <c r="E40" s="163"/>
      <c r="F40" s="163"/>
      <c r="G40" s="163"/>
    </row>
    <row r="41" ht="1.5" customHeight="1">
      <c r="A41" s="770"/>
      <c r="B41" s="770"/>
      <c r="C41" s="771"/>
      <c r="D41" s="771"/>
      <c r="E41" s="163"/>
      <c r="F41" s="163"/>
      <c r="G41" s="163"/>
    </row>
    <row r="42" ht="1.5" customHeight="1">
      <c r="A42" s="770"/>
      <c r="B42" s="770"/>
      <c r="C42" s="771"/>
      <c r="D42" s="771"/>
      <c r="E42" s="163"/>
      <c r="F42" s="163"/>
      <c r="G42" s="163"/>
    </row>
    <row r="43" ht="1.5" customHeight="1">
      <c r="A43" s="770"/>
      <c r="B43" s="770"/>
      <c r="C43" s="771"/>
      <c r="D43" s="771"/>
      <c r="E43" s="163"/>
      <c r="F43" s="163"/>
      <c r="G43" s="163"/>
    </row>
    <row r="44" ht="1.5" customHeight="1">
      <c r="A44" s="770"/>
      <c r="B44" s="770"/>
      <c r="C44" s="771"/>
      <c r="D44" s="771"/>
      <c r="E44" s="163"/>
      <c r="F44" s="163"/>
      <c r="G44" s="163"/>
    </row>
    <row r="45" ht="1.5" customHeight="1">
      <c r="A45" s="770"/>
      <c r="B45" s="770"/>
      <c r="C45" s="771"/>
      <c r="D45" s="771"/>
      <c r="E45" s="163"/>
      <c r="F45" s="163"/>
      <c r="G45" s="163"/>
    </row>
    <row r="46" ht="1.5" customHeight="1">
      <c r="A46" s="770"/>
      <c r="B46" s="770"/>
      <c r="C46" s="771"/>
      <c r="D46" s="771"/>
      <c r="E46" s="163"/>
      <c r="F46" s="163"/>
      <c r="G46" s="163"/>
    </row>
    <row r="47" ht="1.5" customHeight="1">
      <c r="A47" s="770"/>
      <c r="B47" s="770"/>
      <c r="C47" s="771"/>
      <c r="D47" s="771"/>
      <c r="E47" s="163"/>
      <c r="F47" s="163"/>
      <c r="G47" s="163"/>
    </row>
    <row r="48" ht="1.5" customHeight="1">
      <c r="A48" s="770"/>
      <c r="B48" s="770"/>
      <c r="C48" s="771"/>
      <c r="D48" s="771"/>
      <c r="E48" s="163"/>
      <c r="F48" s="163"/>
      <c r="G48" s="163"/>
    </row>
    <row r="49" ht="1.5" customHeight="1">
      <c r="A49" s="770"/>
      <c r="B49" s="770"/>
      <c r="C49" s="771"/>
      <c r="D49" s="771"/>
      <c r="E49" s="163"/>
      <c r="F49" s="163"/>
      <c r="G49" s="163"/>
    </row>
    <row r="50" ht="1.5" customHeight="1">
      <c r="A50" s="770"/>
      <c r="B50" s="770"/>
      <c r="C50" s="771"/>
      <c r="D50" s="771"/>
      <c r="E50" s="163"/>
      <c r="F50" s="163"/>
      <c r="G50" s="163"/>
    </row>
    <row r="51" ht="1.5" customHeight="1">
      <c r="A51" s="770"/>
      <c r="B51" s="770"/>
      <c r="C51" s="771"/>
      <c r="D51" s="771"/>
      <c r="E51" s="163"/>
      <c r="F51" s="163"/>
      <c r="G51" s="163"/>
    </row>
    <row r="52" ht="1.5" customHeight="1">
      <c r="A52" s="770"/>
      <c r="B52" s="770"/>
      <c r="C52" s="771"/>
      <c r="D52" s="771"/>
      <c r="E52" s="163"/>
      <c r="F52" s="163"/>
      <c r="G52" s="163"/>
    </row>
    <row r="53" ht="1.5" customHeight="1">
      <c r="A53" s="770"/>
      <c r="B53" s="770"/>
      <c r="C53" s="771"/>
      <c r="D53" s="771"/>
      <c r="E53" s="163"/>
      <c r="F53" s="163"/>
      <c r="G53" s="163"/>
    </row>
    <row r="54" ht="1.5" customHeight="1">
      <c r="A54" s="770"/>
      <c r="B54" s="770"/>
      <c r="C54" s="771"/>
      <c r="D54" s="771"/>
      <c r="E54" s="163"/>
      <c r="F54" s="163"/>
      <c r="G54" s="163"/>
    </row>
    <row r="55" ht="1.5" customHeight="1">
      <c r="A55" s="770"/>
      <c r="B55" s="770"/>
      <c r="C55" s="771"/>
      <c r="D55" s="771"/>
      <c r="E55" s="163"/>
      <c r="F55" s="163"/>
      <c r="G55" s="163"/>
    </row>
    <row r="56" ht="1.5" customHeight="1">
      <c r="A56" s="770"/>
      <c r="B56" s="770"/>
      <c r="C56" s="771"/>
      <c r="D56" s="771"/>
      <c r="E56" s="163"/>
      <c r="F56" s="163"/>
      <c r="G56" s="163"/>
    </row>
    <row r="57" ht="1.5" customHeight="1">
      <c r="A57" s="770"/>
      <c r="B57" s="770"/>
      <c r="C57" s="771"/>
      <c r="D57" s="771"/>
      <c r="E57" s="163"/>
      <c r="F57" s="163"/>
      <c r="G57" s="163"/>
    </row>
    <row r="58" ht="1.5" customHeight="1">
      <c r="A58" s="770"/>
      <c r="B58" s="770"/>
      <c r="C58" s="771"/>
      <c r="D58" s="771"/>
      <c r="E58" s="163"/>
      <c r="F58" s="163"/>
      <c r="G58" s="163"/>
    </row>
    <row r="59" ht="1.5" customHeight="1">
      <c r="A59" s="770"/>
      <c r="B59" s="770"/>
      <c r="C59" s="771"/>
      <c r="D59" s="771"/>
      <c r="E59" s="163"/>
      <c r="F59" s="163"/>
      <c r="G59" s="163"/>
    </row>
    <row r="60" ht="1.5" customHeight="1">
      <c r="A60" s="770"/>
      <c r="B60" s="770"/>
      <c r="C60" s="771"/>
      <c r="D60" s="771"/>
      <c r="E60" s="163"/>
      <c r="F60" s="163"/>
      <c r="G60" s="163"/>
    </row>
    <row r="61" ht="1.5" customHeight="1">
      <c r="A61" s="770"/>
      <c r="B61" s="770"/>
      <c r="C61" s="771"/>
      <c r="D61" s="771"/>
      <c r="E61" s="163"/>
      <c r="F61" s="163"/>
      <c r="G61" s="163"/>
    </row>
    <row r="62" ht="1.5" customHeight="1">
      <c r="A62" s="770"/>
      <c r="B62" s="770"/>
      <c r="C62" s="771"/>
      <c r="D62" s="771"/>
      <c r="E62" s="163"/>
      <c r="F62" s="163"/>
      <c r="G62" s="163"/>
    </row>
    <row r="63" ht="1.5" customHeight="1">
      <c r="A63" s="770"/>
      <c r="B63" s="770"/>
      <c r="C63" s="771"/>
      <c r="D63" s="771"/>
      <c r="E63" s="163"/>
      <c r="F63" s="163"/>
      <c r="G63" s="163"/>
    </row>
    <row r="64" ht="1.5" customHeight="1">
      <c r="A64" s="770"/>
      <c r="B64" s="770"/>
      <c r="C64" s="771"/>
      <c r="D64" s="771"/>
      <c r="E64" s="163"/>
      <c r="F64" s="163"/>
      <c r="G64" s="163"/>
    </row>
    <row r="65" ht="1.5" customHeight="1">
      <c r="A65" s="770"/>
      <c r="B65" s="770"/>
      <c r="C65" s="771"/>
      <c r="D65" s="771"/>
      <c r="E65" s="163"/>
      <c r="F65" s="163"/>
      <c r="G65" s="163"/>
    </row>
    <row r="66" ht="1.5" customHeight="1">
      <c r="A66" s="770"/>
      <c r="B66" s="770"/>
      <c r="C66" s="771"/>
      <c r="D66" s="771"/>
      <c r="E66" s="163"/>
      <c r="F66" s="163"/>
      <c r="G66" s="163"/>
    </row>
    <row r="67" ht="1.5" customHeight="1">
      <c r="A67" s="770"/>
      <c r="B67" s="770"/>
      <c r="C67" s="771"/>
      <c r="D67" s="771"/>
      <c r="E67" s="163"/>
      <c r="F67" s="163"/>
      <c r="G67" s="163"/>
    </row>
    <row r="68" ht="1.5" customHeight="1">
      <c r="A68" s="770"/>
      <c r="B68" s="770"/>
      <c r="C68" s="771"/>
      <c r="D68" s="771"/>
      <c r="E68" s="163"/>
      <c r="F68" s="163"/>
      <c r="G68" s="163"/>
    </row>
    <row r="69" ht="1.5" customHeight="1">
      <c r="A69" s="770"/>
      <c r="B69" s="770"/>
      <c r="C69" s="771"/>
      <c r="D69" s="771"/>
      <c r="E69" s="163"/>
      <c r="F69" s="163"/>
      <c r="G69" s="163"/>
    </row>
    <row r="70" ht="1.5" customHeight="1">
      <c r="A70" s="770"/>
      <c r="B70" s="770"/>
      <c r="C70" s="771"/>
      <c r="D70" s="771"/>
      <c r="E70" s="163"/>
      <c r="F70" s="163"/>
      <c r="G70" s="163"/>
    </row>
    <row r="71" ht="1.5" customHeight="1">
      <c r="A71" s="770"/>
      <c r="B71" s="770"/>
      <c r="C71" s="771"/>
      <c r="D71" s="771"/>
      <c r="E71" s="163"/>
      <c r="F71" s="163"/>
      <c r="G71" s="163"/>
    </row>
    <row r="72" ht="1.5" customHeight="1">
      <c r="A72" s="770"/>
      <c r="B72" s="770"/>
      <c r="C72" s="771"/>
      <c r="D72" s="771"/>
      <c r="E72" s="163"/>
      <c r="F72" s="163"/>
      <c r="G72" s="163"/>
    </row>
    <row r="73" ht="1.5" customHeight="1">
      <c r="A73" s="770"/>
      <c r="B73" s="770"/>
      <c r="C73" s="771"/>
      <c r="D73" s="771"/>
      <c r="E73" s="163"/>
      <c r="F73" s="163"/>
      <c r="G73" s="163"/>
    </row>
    <row r="74" ht="1.5" customHeight="1">
      <c r="A74" s="770"/>
      <c r="B74" s="770"/>
      <c r="C74" s="771"/>
      <c r="D74" s="771"/>
      <c r="E74" s="163"/>
      <c r="F74" s="163"/>
      <c r="G74" s="163"/>
    </row>
    <row r="75" ht="1.5" customHeight="1">
      <c r="A75" s="770"/>
      <c r="B75" s="770"/>
      <c r="C75" s="771"/>
      <c r="D75" s="771"/>
      <c r="E75" s="163"/>
      <c r="F75" s="163"/>
      <c r="G75" s="163"/>
    </row>
    <row r="76" ht="1.5" customHeight="1">
      <c r="A76" s="770"/>
      <c r="B76" s="770"/>
      <c r="C76" s="771"/>
      <c r="D76" s="771"/>
      <c r="E76" s="163"/>
      <c r="F76" s="163"/>
      <c r="G76" s="163"/>
    </row>
    <row r="77" ht="1.5" customHeight="1">
      <c r="A77" s="770"/>
      <c r="B77" s="770"/>
      <c r="C77" s="771"/>
      <c r="D77" s="771"/>
      <c r="E77" s="163"/>
      <c r="F77" s="163"/>
      <c r="G77" s="163"/>
    </row>
    <row r="78" ht="1.5" customHeight="1">
      <c r="A78" s="770"/>
      <c r="B78" s="770"/>
      <c r="C78" s="771"/>
      <c r="D78" s="771"/>
      <c r="E78" s="163"/>
      <c r="F78" s="163"/>
      <c r="G78" s="163"/>
    </row>
    <row r="79" ht="1.5" customHeight="1">
      <c r="A79" s="770"/>
      <c r="B79" s="770"/>
      <c r="C79" s="771"/>
      <c r="D79" s="771"/>
      <c r="E79" s="163"/>
      <c r="F79" s="163"/>
      <c r="G79" s="163"/>
    </row>
    <row r="80" ht="1.5" customHeight="1">
      <c r="A80" s="770"/>
      <c r="B80" s="770"/>
      <c r="C80" s="771"/>
      <c r="D80" s="771"/>
      <c r="E80" s="163"/>
      <c r="F80" s="163"/>
      <c r="G80" s="163"/>
    </row>
    <row r="81" ht="1.5" customHeight="1">
      <c r="A81" s="770"/>
      <c r="B81" s="770"/>
      <c r="C81" s="771"/>
      <c r="D81" s="771"/>
      <c r="E81" s="163"/>
      <c r="F81" s="163"/>
      <c r="G81" s="163"/>
    </row>
    <row r="82" ht="1.5" customHeight="1">
      <c r="A82" s="770"/>
      <c r="B82" s="770"/>
      <c r="C82" s="771"/>
      <c r="D82" s="771"/>
      <c r="E82" s="163"/>
      <c r="F82" s="163"/>
      <c r="G82" s="163"/>
    </row>
    <row r="83" ht="1.5" customHeight="1">
      <c r="A83" s="770"/>
      <c r="B83" s="770"/>
      <c r="C83" s="771"/>
      <c r="D83" s="771"/>
      <c r="E83" s="163"/>
      <c r="F83" s="163"/>
      <c r="G83" s="163"/>
    </row>
    <row r="84" ht="1.5" customHeight="1">
      <c r="A84" s="770"/>
      <c r="B84" s="770"/>
      <c r="C84" s="771"/>
      <c r="D84" s="771"/>
      <c r="E84" s="163"/>
      <c r="F84" s="163"/>
      <c r="G84" s="163"/>
    </row>
    <row r="85" ht="1.5" customHeight="1">
      <c r="A85" s="770"/>
      <c r="B85" s="770"/>
      <c r="C85" s="771"/>
      <c r="D85" s="771"/>
      <c r="E85" s="163"/>
      <c r="F85" s="163"/>
      <c r="G85" s="163"/>
    </row>
    <row r="86" ht="1.5" customHeight="1">
      <c r="A86" s="770"/>
      <c r="B86" s="770"/>
      <c r="C86" s="771"/>
      <c r="D86" s="771"/>
      <c r="E86" s="163"/>
      <c r="F86" s="163"/>
      <c r="G86" s="163"/>
    </row>
    <row r="87" ht="1.5" customHeight="1">
      <c r="A87" s="770"/>
      <c r="B87" s="770"/>
      <c r="C87" s="771"/>
      <c r="D87" s="771"/>
      <c r="E87" s="163"/>
      <c r="F87" s="163"/>
      <c r="G87" s="163"/>
    </row>
    <row r="88" ht="1.5" customHeight="1">
      <c r="A88" s="770"/>
      <c r="B88" s="770"/>
      <c r="C88" s="771"/>
      <c r="D88" s="771"/>
      <c r="E88" s="163"/>
      <c r="F88" s="163"/>
      <c r="G88" s="163"/>
    </row>
    <row r="89" ht="1.5" customHeight="1">
      <c r="A89" s="770"/>
      <c r="B89" s="770"/>
      <c r="C89" s="771"/>
      <c r="D89" s="771"/>
      <c r="E89" s="163"/>
      <c r="F89" s="163"/>
      <c r="G89" s="163"/>
    </row>
    <row r="90" ht="1.5" customHeight="1">
      <c r="A90" s="770"/>
      <c r="B90" s="770"/>
      <c r="C90" s="771"/>
      <c r="D90" s="771"/>
      <c r="E90" s="163"/>
      <c r="F90" s="163"/>
      <c r="G90" s="163"/>
    </row>
    <row r="91" ht="1.5" customHeight="1">
      <c r="A91" s="770"/>
      <c r="B91" s="770"/>
      <c r="C91" s="771"/>
      <c r="D91" s="771"/>
      <c r="E91" s="163"/>
      <c r="F91" s="163"/>
      <c r="G91" s="163"/>
    </row>
    <row r="92" ht="1.5" customHeight="1">
      <c r="A92" s="770"/>
      <c r="B92" s="770"/>
      <c r="C92" s="771"/>
      <c r="D92" s="771"/>
      <c r="E92" s="163"/>
      <c r="F92" s="163"/>
      <c r="G92" s="163"/>
    </row>
    <row r="93" ht="1.5" customHeight="1">
      <c r="A93" s="770"/>
      <c r="B93" s="770"/>
      <c r="C93" s="771"/>
      <c r="D93" s="771"/>
      <c r="E93" s="163"/>
      <c r="F93" s="163"/>
      <c r="G93" s="163"/>
    </row>
    <row r="94" ht="1.5" customHeight="1">
      <c r="A94" s="770"/>
      <c r="B94" s="770"/>
      <c r="C94" s="771"/>
      <c r="D94" s="771"/>
      <c r="E94" s="163"/>
      <c r="F94" s="163"/>
      <c r="G94" s="163"/>
    </row>
    <row r="95" ht="1.5" customHeight="1">
      <c r="A95" s="770"/>
      <c r="B95" s="770"/>
      <c r="C95" s="771"/>
      <c r="D95" s="771"/>
      <c r="E95" s="163"/>
      <c r="F95" s="163"/>
      <c r="G95" s="163"/>
    </row>
    <row r="96" ht="1.5" customHeight="1">
      <c r="A96" s="770"/>
      <c r="B96" s="770"/>
      <c r="C96" s="771"/>
      <c r="D96" s="771"/>
      <c r="E96" s="163"/>
      <c r="F96" s="163"/>
      <c r="G96" s="163"/>
    </row>
    <row r="97" ht="1.5" customHeight="1">
      <c r="A97" s="770"/>
      <c r="B97" s="770"/>
      <c r="C97" s="771"/>
      <c r="D97" s="771"/>
      <c r="E97" s="163"/>
      <c r="F97" s="163"/>
      <c r="G97" s="163"/>
    </row>
    <row r="98" ht="1.5" customHeight="1">
      <c r="A98" s="770"/>
      <c r="B98" s="770"/>
      <c r="C98" s="771"/>
      <c r="D98" s="771"/>
      <c r="E98" s="163"/>
      <c r="F98" s="163"/>
      <c r="G98" s="163"/>
    </row>
    <row r="99" ht="1.5" customHeight="1">
      <c r="A99" s="770"/>
      <c r="B99" s="770"/>
      <c r="C99" s="771"/>
      <c r="D99" s="771"/>
      <c r="E99" s="163"/>
      <c r="F99" s="163"/>
      <c r="G99" s="163"/>
    </row>
    <row r="100" ht="1.5" customHeight="1">
      <c r="A100" s="770"/>
      <c r="B100" s="770"/>
      <c r="C100" s="771"/>
      <c r="D100" s="771"/>
      <c r="E100" s="163"/>
      <c r="F100" s="163"/>
      <c r="G100" s="163"/>
    </row>
    <row r="101" ht="1.5" customHeight="1">
      <c r="A101" s="770"/>
      <c r="B101" s="770"/>
      <c r="C101" s="771"/>
      <c r="D101" s="771"/>
      <c r="E101" s="163"/>
      <c r="F101" s="163"/>
      <c r="G101" s="163"/>
    </row>
    <row r="102" ht="1.5" customHeight="1">
      <c r="A102" s="770"/>
      <c r="B102" s="770"/>
      <c r="C102" s="771"/>
      <c r="D102" s="771"/>
      <c r="E102" s="163"/>
      <c r="F102" s="163"/>
      <c r="G102" s="163"/>
    </row>
    <row r="103" ht="1.5" customHeight="1">
      <c r="A103" s="770"/>
      <c r="B103" s="770"/>
      <c r="C103" s="771"/>
      <c r="D103" s="771"/>
      <c r="E103" s="163"/>
      <c r="F103" s="163"/>
      <c r="G103" s="163"/>
    </row>
    <row r="104" ht="1.5" customHeight="1">
      <c r="A104" s="770"/>
      <c r="B104" s="770"/>
      <c r="C104" s="771"/>
      <c r="D104" s="771"/>
      <c r="E104" s="163"/>
      <c r="F104" s="163"/>
      <c r="G104" s="163"/>
    </row>
    <row r="105" ht="1.5" customHeight="1">
      <c r="A105" s="770"/>
      <c r="B105" s="770"/>
      <c r="C105" s="771"/>
      <c r="D105" s="771"/>
      <c r="E105" s="163"/>
      <c r="F105" s="163"/>
      <c r="G105" s="163"/>
    </row>
    <row r="106" ht="1.5" customHeight="1">
      <c r="A106" s="770"/>
      <c r="B106" s="770"/>
      <c r="C106" s="771"/>
      <c r="D106" s="771"/>
      <c r="E106" s="163"/>
      <c r="F106" s="163"/>
      <c r="G106" s="163"/>
    </row>
    <row r="107" ht="1.5" customHeight="1">
      <c r="A107" s="770"/>
      <c r="B107" s="770"/>
      <c r="C107" s="771"/>
      <c r="D107" s="771"/>
      <c r="E107" s="163"/>
      <c r="F107" s="163"/>
      <c r="G107" s="163"/>
    </row>
    <row r="108" ht="1.5" customHeight="1">
      <c r="A108" s="770"/>
      <c r="B108" s="770"/>
      <c r="C108" s="771"/>
      <c r="D108" s="771"/>
      <c r="E108" s="163"/>
      <c r="F108" s="163"/>
      <c r="G108" s="163"/>
    </row>
    <row r="109" ht="1.5" customHeight="1">
      <c r="A109" s="770"/>
      <c r="B109" s="770"/>
      <c r="C109" s="771"/>
      <c r="D109" s="771"/>
      <c r="E109" s="163"/>
      <c r="F109" s="163"/>
      <c r="G109" s="163"/>
    </row>
    <row r="110" ht="1.5" customHeight="1">
      <c r="A110" s="770"/>
      <c r="B110" s="770"/>
      <c r="C110" s="771"/>
      <c r="D110" s="771"/>
      <c r="E110" s="163"/>
      <c r="F110" s="163"/>
      <c r="G110" s="163"/>
    </row>
    <row r="111" ht="1.5" customHeight="1">
      <c r="A111" s="770"/>
      <c r="B111" s="770"/>
      <c r="C111" s="771"/>
      <c r="D111" s="771"/>
      <c r="E111" s="163"/>
      <c r="F111" s="163"/>
      <c r="G111" s="163"/>
    </row>
    <row r="112" ht="1.5" customHeight="1">
      <c r="A112" s="770"/>
      <c r="B112" s="770"/>
      <c r="C112" s="771"/>
      <c r="D112" s="771"/>
      <c r="E112" s="163"/>
      <c r="F112" s="163"/>
      <c r="G112" s="163"/>
    </row>
    <row r="113" ht="1.5" customHeight="1">
      <c r="A113" s="770"/>
      <c r="B113" s="770"/>
      <c r="C113" s="771"/>
      <c r="D113" s="771"/>
      <c r="E113" s="163"/>
      <c r="F113" s="163"/>
      <c r="G113" s="163"/>
    </row>
    <row r="114" ht="1.5" customHeight="1">
      <c r="A114" s="770"/>
      <c r="B114" s="770"/>
      <c r="C114" s="771"/>
      <c r="D114" s="771"/>
      <c r="E114" s="163"/>
      <c r="F114" s="163"/>
      <c r="G114" s="163"/>
    </row>
    <row r="115" ht="1.5" customHeight="1">
      <c r="A115" s="770"/>
      <c r="B115" s="770"/>
      <c r="C115" s="771"/>
      <c r="D115" s="771"/>
      <c r="E115" s="163"/>
      <c r="F115" s="163"/>
      <c r="G115" s="163"/>
    </row>
    <row r="116" ht="1.5" customHeight="1">
      <c r="A116" s="770"/>
      <c r="B116" s="770"/>
      <c r="C116" s="771"/>
      <c r="D116" s="771"/>
      <c r="E116" s="163"/>
      <c r="F116" s="163"/>
      <c r="G116" s="163"/>
    </row>
    <row r="117" ht="1.5" customHeight="1">
      <c r="A117" s="770"/>
      <c r="B117" s="770"/>
      <c r="C117" s="771"/>
      <c r="D117" s="771"/>
      <c r="E117" s="163"/>
      <c r="F117" s="163"/>
      <c r="G117" s="163"/>
    </row>
    <row r="118" ht="1.5" customHeight="1">
      <c r="A118" s="770"/>
      <c r="B118" s="770"/>
      <c r="C118" s="771"/>
      <c r="D118" s="771"/>
      <c r="E118" s="163"/>
      <c r="F118" s="163"/>
      <c r="G118" s="163"/>
    </row>
    <row r="119" ht="1.5" customHeight="1">
      <c r="A119" s="770"/>
      <c r="B119" s="770"/>
      <c r="C119" s="771"/>
      <c r="D119" s="771"/>
      <c r="E119" s="163"/>
      <c r="F119" s="163"/>
      <c r="G119" s="163"/>
    </row>
    <row r="120" ht="1.5" customHeight="1">
      <c r="A120" s="770"/>
      <c r="B120" s="770"/>
      <c r="C120" s="771"/>
      <c r="D120" s="771"/>
      <c r="E120" s="163"/>
      <c r="F120" s="163"/>
      <c r="G120" s="163"/>
    </row>
    <row r="121" ht="1.5" customHeight="1">
      <c r="A121" s="770"/>
      <c r="B121" s="770"/>
      <c r="C121" s="771"/>
      <c r="D121" s="771"/>
      <c r="E121" s="163"/>
      <c r="F121" s="163"/>
      <c r="G121" s="163"/>
    </row>
    <row r="122" ht="1.5" customHeight="1">
      <c r="A122" s="770"/>
      <c r="B122" s="770"/>
      <c r="C122" s="771"/>
      <c r="D122" s="771"/>
      <c r="E122" s="163"/>
      <c r="F122" s="163"/>
      <c r="G122" s="163"/>
    </row>
    <row r="123" ht="1.5" customHeight="1">
      <c r="A123" s="770"/>
      <c r="B123" s="770"/>
      <c r="C123" s="771"/>
      <c r="D123" s="771"/>
      <c r="E123" s="163"/>
      <c r="F123" s="163"/>
      <c r="G123" s="163"/>
    </row>
    <row r="124" ht="1.5" customHeight="1">
      <c r="A124" s="770"/>
      <c r="B124" s="770"/>
      <c r="C124" s="771"/>
      <c r="D124" s="771"/>
      <c r="E124" s="163"/>
      <c r="F124" s="163"/>
      <c r="G124" s="163"/>
    </row>
    <row r="125" ht="1.5" customHeight="1">
      <c r="A125" s="770"/>
      <c r="B125" s="770"/>
      <c r="C125" s="771"/>
      <c r="D125" s="771"/>
      <c r="E125" s="163"/>
      <c r="F125" s="163"/>
      <c r="G125" s="163"/>
    </row>
    <row r="126" ht="1.5" customHeight="1">
      <c r="A126" s="770"/>
      <c r="B126" s="770"/>
      <c r="C126" s="771"/>
      <c r="D126" s="771"/>
      <c r="E126" s="163"/>
      <c r="F126" s="163"/>
      <c r="G126" s="163"/>
    </row>
    <row r="127" ht="1.5" customHeight="1">
      <c r="A127" s="770"/>
      <c r="B127" s="770"/>
      <c r="C127" s="771"/>
      <c r="D127" s="771"/>
      <c r="E127" s="163"/>
      <c r="F127" s="163"/>
      <c r="G127" s="163"/>
    </row>
    <row r="128" ht="1.5" customHeight="1">
      <c r="A128" s="770"/>
      <c r="B128" s="770"/>
      <c r="C128" s="771"/>
      <c r="D128" s="771"/>
      <c r="E128" s="163"/>
      <c r="F128" s="163"/>
      <c r="G128" s="163"/>
    </row>
    <row r="129" ht="1.5" customHeight="1">
      <c r="A129" s="770"/>
      <c r="B129" s="770"/>
      <c r="C129" s="771"/>
      <c r="D129" s="771"/>
      <c r="E129" s="163"/>
      <c r="F129" s="163"/>
      <c r="G129" s="163"/>
    </row>
    <row r="130" ht="1.5" customHeight="1">
      <c r="A130" s="770"/>
      <c r="B130" s="770"/>
      <c r="C130" s="771"/>
      <c r="D130" s="771"/>
      <c r="E130" s="163"/>
      <c r="F130" s="163"/>
      <c r="G130" s="163"/>
    </row>
    <row r="131" ht="1.5" customHeight="1">
      <c r="A131" s="770"/>
      <c r="B131" s="770"/>
      <c r="C131" s="771"/>
      <c r="D131" s="771"/>
      <c r="E131" s="163"/>
      <c r="F131" s="163"/>
      <c r="G131" s="163"/>
    </row>
    <row r="132" ht="1.5" customHeight="1">
      <c r="A132" s="770"/>
      <c r="B132" s="770"/>
      <c r="C132" s="771"/>
      <c r="D132" s="771"/>
      <c r="E132" s="163"/>
      <c r="F132" s="163"/>
      <c r="G132" s="163"/>
    </row>
    <row r="133" ht="1.5" customHeight="1">
      <c r="A133" s="770"/>
      <c r="B133" s="770"/>
      <c r="C133" s="771"/>
      <c r="D133" s="771"/>
      <c r="E133" s="163"/>
      <c r="F133" s="163"/>
      <c r="G133" s="163"/>
    </row>
    <row r="134" ht="1.5" customHeight="1">
      <c r="A134" s="770"/>
      <c r="B134" s="770"/>
      <c r="C134" s="771"/>
      <c r="D134" s="771"/>
      <c r="E134" s="163"/>
      <c r="F134" s="163"/>
      <c r="G134" s="163"/>
    </row>
    <row r="135" ht="1.5" customHeight="1">
      <c r="A135" s="770"/>
      <c r="B135" s="770"/>
      <c r="C135" s="771"/>
      <c r="D135" s="771"/>
      <c r="E135" s="163"/>
      <c r="F135" s="163"/>
      <c r="G135" s="163"/>
    </row>
    <row r="136" ht="1.5" customHeight="1">
      <c r="A136" s="770"/>
      <c r="B136" s="770"/>
      <c r="C136" s="771"/>
      <c r="D136" s="771"/>
      <c r="E136" s="163"/>
      <c r="F136" s="163"/>
      <c r="G136" s="163"/>
    </row>
    <row r="137" ht="1.5" customHeight="1">
      <c r="A137" s="770"/>
      <c r="B137" s="770"/>
      <c r="C137" s="771"/>
      <c r="D137" s="771"/>
      <c r="E137" s="163"/>
      <c r="F137" s="163"/>
      <c r="G137" s="163"/>
    </row>
    <row r="138" ht="1.5" customHeight="1">
      <c r="A138" s="770"/>
      <c r="B138" s="770"/>
      <c r="C138" s="771"/>
      <c r="D138" s="771"/>
      <c r="E138" s="163"/>
      <c r="F138" s="163"/>
      <c r="G138" s="163"/>
    </row>
    <row r="139" ht="1.5" customHeight="1">
      <c r="A139" s="770"/>
      <c r="B139" s="770"/>
      <c r="C139" s="771"/>
      <c r="D139" s="771"/>
      <c r="E139" s="163"/>
      <c r="F139" s="163"/>
      <c r="G139" s="163"/>
    </row>
    <row r="140" ht="1.5" customHeight="1">
      <c r="A140" s="770"/>
      <c r="B140" s="770"/>
      <c r="C140" s="771"/>
      <c r="D140" s="771"/>
      <c r="E140" s="163"/>
      <c r="F140" s="163"/>
      <c r="G140" s="163"/>
    </row>
    <row r="141" ht="1.5" customHeight="1">
      <c r="A141" s="770"/>
      <c r="B141" s="770"/>
      <c r="C141" s="771"/>
      <c r="D141" s="771"/>
      <c r="E141" s="163"/>
      <c r="F141" s="163"/>
      <c r="G141" s="163"/>
    </row>
    <row r="142" ht="1.5" customHeight="1">
      <c r="A142" s="770"/>
      <c r="B142" s="770"/>
      <c r="C142" s="771"/>
      <c r="D142" s="771"/>
      <c r="E142" s="163"/>
      <c r="F142" s="163"/>
      <c r="G142" s="163"/>
    </row>
    <row r="143" ht="1.5" customHeight="1">
      <c r="A143" s="770"/>
      <c r="B143" s="770"/>
      <c r="C143" s="771"/>
      <c r="D143" s="771"/>
      <c r="E143" s="163"/>
      <c r="F143" s="163"/>
      <c r="G143" s="163"/>
    </row>
    <row r="144" ht="1.5" customHeight="1">
      <c r="A144" s="770"/>
      <c r="B144" s="770"/>
      <c r="C144" s="771"/>
      <c r="D144" s="771"/>
      <c r="E144" s="163"/>
      <c r="F144" s="163"/>
      <c r="G144" s="163"/>
    </row>
    <row r="145" ht="1.5" customHeight="1">
      <c r="A145" s="770"/>
      <c r="B145" s="770"/>
      <c r="C145" s="771"/>
      <c r="D145" s="771"/>
      <c r="E145" s="163"/>
      <c r="F145" s="163"/>
      <c r="G145" s="163"/>
    </row>
    <row r="146" ht="1.5" customHeight="1">
      <c r="A146" s="770"/>
      <c r="B146" s="770"/>
      <c r="C146" s="771"/>
      <c r="D146" s="771"/>
      <c r="E146" s="163"/>
      <c r="F146" s="163"/>
      <c r="G146" s="163"/>
    </row>
    <row r="147" ht="1.5" customHeight="1">
      <c r="A147" s="770"/>
      <c r="B147" s="770"/>
      <c r="C147" s="771"/>
      <c r="D147" s="771"/>
      <c r="E147" s="163"/>
      <c r="F147" s="163"/>
      <c r="G147" s="163"/>
    </row>
    <row r="148" ht="1.5" customHeight="1">
      <c r="A148" s="770"/>
      <c r="B148" s="770"/>
      <c r="C148" s="771"/>
      <c r="D148" s="771"/>
      <c r="E148" s="163"/>
      <c r="F148" s="163"/>
      <c r="G148" s="163"/>
    </row>
    <row r="149" ht="1.5" customHeight="1">
      <c r="A149" s="770"/>
      <c r="B149" s="770"/>
      <c r="C149" s="771"/>
      <c r="D149" s="771"/>
      <c r="E149" s="163"/>
      <c r="F149" s="163"/>
      <c r="G149" s="163"/>
    </row>
    <row r="150" ht="1.5" customHeight="1">
      <c r="A150" s="770"/>
      <c r="B150" s="770"/>
      <c r="C150" s="771"/>
      <c r="D150" s="771"/>
      <c r="E150" s="163"/>
      <c r="F150" s="163"/>
      <c r="G150" s="163"/>
    </row>
    <row r="151" ht="1.5" customHeight="1">
      <c r="A151" s="770"/>
      <c r="B151" s="770"/>
      <c r="C151" s="771"/>
      <c r="D151" s="771"/>
      <c r="E151" s="163"/>
      <c r="F151" s="163"/>
      <c r="G151" s="163"/>
    </row>
    <row r="152" ht="1.5" customHeight="1">
      <c r="A152" s="770"/>
      <c r="B152" s="770"/>
      <c r="C152" s="771"/>
      <c r="D152" s="771"/>
      <c r="E152" s="163"/>
      <c r="F152" s="163"/>
      <c r="G152" s="163"/>
    </row>
    <row r="153" ht="1.5" customHeight="1">
      <c r="A153" s="770"/>
      <c r="B153" s="770"/>
      <c r="C153" s="771"/>
      <c r="D153" s="771"/>
      <c r="E153" s="163"/>
      <c r="F153" s="163"/>
      <c r="G153" s="163"/>
    </row>
    <row r="154" ht="1.5" customHeight="1">
      <c r="A154" s="770"/>
      <c r="B154" s="770"/>
      <c r="C154" s="771"/>
      <c r="D154" s="771"/>
      <c r="E154" s="163"/>
      <c r="F154" s="163"/>
      <c r="G154" s="163"/>
    </row>
    <row r="155" ht="1.5" customHeight="1">
      <c r="A155" s="770"/>
      <c r="B155" s="770"/>
      <c r="C155" s="771"/>
      <c r="D155" s="771"/>
      <c r="E155" s="163"/>
      <c r="F155" s="163"/>
      <c r="G155" s="163"/>
    </row>
    <row r="156" ht="1.5" customHeight="1">
      <c r="A156" s="770"/>
      <c r="B156" s="770"/>
      <c r="C156" s="771"/>
      <c r="D156" s="771"/>
      <c r="E156" s="163"/>
      <c r="F156" s="163"/>
      <c r="G156" s="163"/>
    </row>
    <row r="157" ht="1.5" customHeight="1">
      <c r="A157" s="770"/>
      <c r="B157" s="770"/>
      <c r="C157" s="771"/>
      <c r="D157" s="771"/>
      <c r="E157" s="163"/>
      <c r="F157" s="163"/>
      <c r="G157" s="163"/>
    </row>
    <row r="158" ht="1.5" customHeight="1">
      <c r="A158" s="770"/>
      <c r="B158" s="770"/>
      <c r="C158" s="771"/>
      <c r="D158" s="771"/>
      <c r="E158" s="163"/>
      <c r="F158" s="163"/>
      <c r="G158" s="163"/>
    </row>
    <row r="159" ht="1.5" customHeight="1">
      <c r="A159" s="770"/>
      <c r="B159" s="770"/>
      <c r="C159" s="771"/>
      <c r="D159" s="771"/>
      <c r="E159" s="163"/>
      <c r="F159" s="163"/>
      <c r="G159" s="163"/>
    </row>
    <row r="160" ht="1.5" customHeight="1">
      <c r="A160" s="770"/>
      <c r="B160" s="770"/>
      <c r="C160" s="771"/>
      <c r="D160" s="771"/>
      <c r="E160" s="163"/>
      <c r="F160" s="163"/>
      <c r="G160" s="163"/>
    </row>
    <row r="161" ht="1.5" customHeight="1">
      <c r="A161" s="770"/>
      <c r="B161" s="770"/>
      <c r="C161" s="771"/>
      <c r="D161" s="771"/>
      <c r="E161" s="163"/>
      <c r="F161" s="163"/>
      <c r="G161" s="163"/>
    </row>
    <row r="162" ht="1.5" customHeight="1">
      <c r="A162" s="770"/>
      <c r="B162" s="770"/>
      <c r="C162" s="771"/>
      <c r="D162" s="771"/>
      <c r="E162" s="163"/>
      <c r="F162" s="163"/>
      <c r="G162" s="163"/>
    </row>
    <row r="163" ht="1.5" customHeight="1">
      <c r="A163" s="770"/>
      <c r="B163" s="770"/>
      <c r="C163" s="771"/>
      <c r="D163" s="771"/>
      <c r="E163" s="163"/>
      <c r="F163" s="163"/>
      <c r="G163" s="163"/>
    </row>
    <row r="164" ht="1.5" customHeight="1">
      <c r="A164" s="770"/>
      <c r="B164" s="770"/>
      <c r="C164" s="771"/>
      <c r="D164" s="771"/>
      <c r="E164" s="163"/>
      <c r="F164" s="163"/>
      <c r="G164" s="163"/>
    </row>
    <row r="165" ht="1.5" customHeight="1">
      <c r="A165" s="770"/>
      <c r="B165" s="770"/>
      <c r="C165" s="771"/>
      <c r="D165" s="771"/>
      <c r="E165" s="163"/>
      <c r="F165" s="163"/>
      <c r="G165" s="163"/>
    </row>
    <row r="166" ht="1.5" customHeight="1">
      <c r="A166" s="770"/>
      <c r="B166" s="770"/>
      <c r="C166" s="771"/>
      <c r="D166" s="771"/>
      <c r="E166" s="163"/>
      <c r="F166" s="163"/>
      <c r="G166" s="163"/>
    </row>
    <row r="167" ht="1.5" customHeight="1">
      <c r="A167" s="770"/>
      <c r="B167" s="770"/>
      <c r="C167" s="771"/>
      <c r="D167" s="771"/>
      <c r="E167" s="163"/>
      <c r="F167" s="163"/>
      <c r="G167" s="163"/>
    </row>
    <row r="168" ht="1.5" customHeight="1">
      <c r="A168" s="770"/>
      <c r="B168" s="770"/>
      <c r="C168" s="771"/>
      <c r="D168" s="771"/>
      <c r="E168" s="163"/>
      <c r="F168" s="163"/>
      <c r="G168" s="163"/>
    </row>
    <row r="169" ht="1.5" customHeight="1">
      <c r="A169" s="770"/>
      <c r="B169" s="770"/>
      <c r="C169" s="771"/>
      <c r="D169" s="771"/>
      <c r="E169" s="163"/>
      <c r="F169" s="163"/>
      <c r="G169" s="163"/>
    </row>
    <row r="170" ht="1.5" customHeight="1">
      <c r="A170" s="770"/>
      <c r="B170" s="770"/>
      <c r="C170" s="771"/>
      <c r="D170" s="771"/>
      <c r="E170" s="163"/>
      <c r="F170" s="163"/>
      <c r="G170" s="163"/>
    </row>
    <row r="171" ht="1.5" customHeight="1">
      <c r="A171" s="770"/>
      <c r="B171" s="770"/>
      <c r="C171" s="771"/>
      <c r="D171" s="771"/>
      <c r="E171" s="163"/>
      <c r="F171" s="163"/>
      <c r="G171" s="163"/>
    </row>
    <row r="172" ht="1.5" customHeight="1">
      <c r="A172" s="770"/>
      <c r="B172" s="770"/>
      <c r="C172" s="771"/>
      <c r="D172" s="771"/>
      <c r="E172" s="163"/>
      <c r="F172" s="163"/>
      <c r="G172" s="163"/>
    </row>
    <row r="173" ht="1.5" customHeight="1">
      <c r="A173" s="770"/>
      <c r="B173" s="770"/>
      <c r="C173" s="771"/>
      <c r="D173" s="771"/>
      <c r="E173" s="163"/>
      <c r="F173" s="163"/>
      <c r="G173" s="163"/>
    </row>
    <row r="174" ht="1.5" customHeight="1">
      <c r="A174" s="770"/>
      <c r="B174" s="770"/>
      <c r="C174" s="771"/>
      <c r="D174" s="771"/>
      <c r="E174" s="163"/>
      <c r="F174" s="163"/>
      <c r="G174" s="163"/>
    </row>
    <row r="175" ht="1.5" customHeight="1">
      <c r="A175" s="770"/>
      <c r="B175" s="770"/>
      <c r="C175" s="771"/>
      <c r="D175" s="771"/>
      <c r="E175" s="163"/>
      <c r="F175" s="163"/>
      <c r="G175" s="163"/>
    </row>
    <row r="176" ht="1.5" customHeight="1">
      <c r="A176" s="770"/>
      <c r="B176" s="770"/>
      <c r="C176" s="771"/>
      <c r="D176" s="771"/>
      <c r="E176" s="163"/>
      <c r="F176" s="163"/>
      <c r="G176" s="163"/>
    </row>
    <row r="177" ht="1.5" customHeight="1">
      <c r="A177" s="770"/>
      <c r="B177" s="770"/>
      <c r="C177" s="771"/>
      <c r="D177" s="771"/>
      <c r="E177" s="163"/>
      <c r="F177" s="163"/>
      <c r="G177" s="163"/>
    </row>
    <row r="178" ht="1.5" customHeight="1">
      <c r="A178" s="770"/>
      <c r="B178" s="770"/>
      <c r="C178" s="771"/>
      <c r="D178" s="771"/>
      <c r="E178" s="163"/>
      <c r="F178" s="163"/>
      <c r="G178" s="163"/>
    </row>
    <row r="179" ht="1.5" customHeight="1">
      <c r="A179" s="770"/>
      <c r="B179" s="770"/>
      <c r="C179" s="771"/>
      <c r="D179" s="771"/>
      <c r="E179" s="163"/>
      <c r="F179" s="163"/>
      <c r="G179" s="163"/>
    </row>
    <row r="180" ht="1.5" customHeight="1">
      <c r="A180" s="770"/>
      <c r="B180" s="770"/>
      <c r="C180" s="771"/>
      <c r="D180" s="771"/>
      <c r="E180" s="163"/>
      <c r="F180" s="163"/>
      <c r="G180" s="163"/>
    </row>
    <row r="181" ht="1.5" customHeight="1">
      <c r="A181" s="770"/>
      <c r="B181" s="770"/>
      <c r="C181" s="771"/>
      <c r="D181" s="771"/>
      <c r="E181" s="163"/>
      <c r="F181" s="163"/>
      <c r="G181" s="163"/>
    </row>
    <row r="182" ht="1.5" customHeight="1">
      <c r="A182" s="770"/>
      <c r="B182" s="770"/>
      <c r="C182" s="771"/>
      <c r="D182" s="771"/>
      <c r="E182" s="163"/>
      <c r="F182" s="163"/>
      <c r="G182" s="163"/>
    </row>
    <row r="183" ht="1.5" customHeight="1">
      <c r="A183" s="770"/>
      <c r="B183" s="770"/>
      <c r="C183" s="771"/>
      <c r="D183" s="771"/>
      <c r="E183" s="163"/>
      <c r="F183" s="163"/>
      <c r="G183" s="163"/>
    </row>
    <row r="184" ht="1.5" customHeight="1">
      <c r="A184" s="770"/>
      <c r="B184" s="770"/>
      <c r="C184" s="771"/>
      <c r="D184" s="771"/>
      <c r="E184" s="163"/>
      <c r="F184" s="163"/>
      <c r="G184" s="163"/>
    </row>
    <row r="185" ht="1.5" customHeight="1">
      <c r="A185" s="770"/>
      <c r="B185" s="770"/>
      <c r="C185" s="771"/>
      <c r="D185" s="771"/>
      <c r="E185" s="163"/>
      <c r="F185" s="163"/>
      <c r="G185" s="163"/>
    </row>
    <row r="186" ht="1.5" customHeight="1">
      <c r="A186" s="770"/>
      <c r="B186" s="770"/>
      <c r="C186" s="771"/>
      <c r="D186" s="771"/>
      <c r="E186" s="163"/>
      <c r="F186" s="163"/>
      <c r="G186" s="163"/>
    </row>
    <row r="187" ht="1.5" customHeight="1">
      <c r="A187" s="770"/>
      <c r="B187" s="770"/>
      <c r="C187" s="771"/>
      <c r="D187" s="771"/>
      <c r="E187" s="163"/>
      <c r="F187" s="163"/>
      <c r="G187" s="163"/>
    </row>
    <row r="188" ht="1.5" customHeight="1">
      <c r="A188" s="770"/>
      <c r="B188" s="770"/>
      <c r="C188" s="771"/>
      <c r="D188" s="771"/>
      <c r="E188" s="163"/>
      <c r="F188" s="163"/>
      <c r="G188" s="163"/>
    </row>
    <row r="189" ht="1.5" customHeight="1">
      <c r="A189" s="770"/>
      <c r="B189" s="770"/>
      <c r="C189" s="771"/>
      <c r="D189" s="771"/>
      <c r="E189" s="163"/>
      <c r="F189" s="163"/>
      <c r="G189" s="163"/>
    </row>
    <row r="190" ht="1.5" customHeight="1">
      <c r="A190" s="770"/>
      <c r="B190" s="770"/>
      <c r="C190" s="771"/>
      <c r="D190" s="771"/>
      <c r="E190" s="163"/>
      <c r="F190" s="163"/>
      <c r="G190" s="163"/>
    </row>
    <row r="191" ht="1.5" customHeight="1">
      <c r="A191" s="770"/>
      <c r="B191" s="770"/>
      <c r="C191" s="771"/>
      <c r="D191" s="771"/>
      <c r="E191" s="163"/>
      <c r="F191" s="163"/>
      <c r="G191" s="163"/>
    </row>
    <row r="192" ht="1.5" customHeight="1">
      <c r="A192" s="770"/>
      <c r="B192" s="770"/>
      <c r="C192" s="771"/>
      <c r="D192" s="771"/>
      <c r="E192" s="163"/>
      <c r="F192" s="163"/>
      <c r="G192" s="163"/>
    </row>
    <row r="193" ht="1.5" customHeight="1">
      <c r="A193" s="770"/>
      <c r="B193" s="770"/>
      <c r="C193" s="771"/>
      <c r="D193" s="771"/>
      <c r="E193" s="163"/>
      <c r="F193" s="163"/>
      <c r="G193" s="163"/>
    </row>
    <row r="194" ht="1.5" customHeight="1">
      <c r="A194" s="770"/>
      <c r="B194" s="770"/>
      <c r="C194" s="771"/>
      <c r="D194" s="771"/>
      <c r="E194" s="163"/>
      <c r="F194" s="163"/>
      <c r="G194" s="163"/>
    </row>
    <row r="195" ht="1.5" customHeight="1">
      <c r="A195" s="770"/>
      <c r="B195" s="770"/>
      <c r="C195" s="771"/>
      <c r="D195" s="771"/>
      <c r="E195" s="163"/>
      <c r="F195" s="163"/>
      <c r="G195" s="163"/>
    </row>
    <row r="196" ht="1.5" customHeight="1">
      <c r="A196" s="770"/>
      <c r="B196" s="770"/>
      <c r="C196" s="771"/>
      <c r="D196" s="771"/>
      <c r="E196" s="163"/>
      <c r="F196" s="163"/>
      <c r="G196" s="163"/>
    </row>
    <row r="197" ht="1.5" customHeight="1">
      <c r="A197" s="770"/>
      <c r="B197" s="770"/>
      <c r="C197" s="771"/>
      <c r="D197" s="771"/>
      <c r="E197" s="163"/>
      <c r="F197" s="163"/>
      <c r="G197" s="163"/>
    </row>
    <row r="198" ht="1.5" customHeight="1">
      <c r="A198" s="770"/>
      <c r="B198" s="770"/>
      <c r="C198" s="771"/>
      <c r="D198" s="771"/>
      <c r="E198" s="163"/>
      <c r="F198" s="163"/>
      <c r="G198" s="163"/>
    </row>
    <row r="199" ht="1.5" customHeight="1">
      <c r="A199" s="770"/>
      <c r="B199" s="770"/>
      <c r="C199" s="771"/>
      <c r="D199" s="771"/>
      <c r="E199" s="163"/>
      <c r="F199" s="163"/>
      <c r="G199" s="163"/>
    </row>
    <row r="200" ht="1.5" customHeight="1">
      <c r="A200" s="770"/>
      <c r="B200" s="770"/>
      <c r="C200" s="771"/>
      <c r="D200" s="771"/>
      <c r="E200" s="163"/>
      <c r="F200" s="163"/>
      <c r="G200" s="163"/>
    </row>
    <row r="201" ht="1.5" customHeight="1">
      <c r="A201" s="770"/>
      <c r="B201" s="770"/>
      <c r="C201" s="771"/>
      <c r="D201" s="771"/>
      <c r="E201" s="163"/>
      <c r="F201" s="163"/>
      <c r="G201" s="163"/>
    </row>
    <row r="202" ht="1.5" customHeight="1">
      <c r="A202" s="770"/>
      <c r="B202" s="770"/>
      <c r="C202" s="771"/>
      <c r="D202" s="771"/>
      <c r="E202" s="163"/>
      <c r="F202" s="163"/>
      <c r="G202" s="163"/>
    </row>
    <row r="203" ht="1.5" customHeight="1">
      <c r="A203" s="770"/>
      <c r="B203" s="770"/>
      <c r="C203" s="771"/>
      <c r="D203" s="771"/>
      <c r="E203" s="163"/>
      <c r="F203" s="163"/>
      <c r="G203" s="163"/>
    </row>
    <row r="204" ht="1.5" customHeight="1">
      <c r="A204" s="770"/>
      <c r="B204" s="770"/>
      <c r="C204" s="771"/>
      <c r="D204" s="771"/>
      <c r="E204" s="163"/>
      <c r="F204" s="163"/>
      <c r="G204" s="163"/>
    </row>
    <row r="205" ht="1.5" customHeight="1">
      <c r="A205" s="770"/>
      <c r="B205" s="770"/>
      <c r="C205" s="771"/>
      <c r="D205" s="771"/>
      <c r="E205" s="163"/>
      <c r="F205" s="163"/>
      <c r="G205" s="163"/>
    </row>
    <row r="206" ht="1.5" customHeight="1">
      <c r="A206" s="770"/>
      <c r="B206" s="770"/>
      <c r="C206" s="771"/>
      <c r="D206" s="771"/>
      <c r="E206" s="163"/>
      <c r="F206" s="163"/>
      <c r="G206" s="163"/>
    </row>
    <row r="207" ht="1.5" customHeight="1">
      <c r="A207" s="770"/>
      <c r="B207" s="770"/>
      <c r="C207" s="771"/>
      <c r="D207" s="771"/>
      <c r="E207" s="163"/>
      <c r="F207" s="163"/>
      <c r="G207" s="163"/>
    </row>
    <row r="208" ht="1.5" customHeight="1">
      <c r="A208" s="770"/>
      <c r="B208" s="770"/>
      <c r="C208" s="771"/>
      <c r="D208" s="771"/>
      <c r="E208" s="163"/>
      <c r="F208" s="163"/>
      <c r="G208" s="163"/>
    </row>
    <row r="209" ht="1.5" customHeight="1">
      <c r="A209" s="770"/>
      <c r="B209" s="770"/>
      <c r="C209" s="771"/>
      <c r="D209" s="771"/>
      <c r="E209" s="163"/>
      <c r="F209" s="163"/>
      <c r="G209" s="163"/>
    </row>
    <row r="210" ht="1.5" customHeight="1">
      <c r="A210" s="770"/>
      <c r="B210" s="770"/>
      <c r="C210" s="771"/>
      <c r="D210" s="771"/>
      <c r="E210" s="163"/>
      <c r="F210" s="163"/>
      <c r="G210" s="163"/>
    </row>
    <row r="211" ht="1.5" customHeight="1">
      <c r="A211" s="770"/>
      <c r="B211" s="770"/>
      <c r="C211" s="771"/>
      <c r="D211" s="771"/>
      <c r="E211" s="163"/>
      <c r="F211" s="163"/>
      <c r="G211" s="163"/>
    </row>
    <row r="212" ht="1.5" customHeight="1">
      <c r="A212" s="770"/>
      <c r="B212" s="770"/>
      <c r="C212" s="771"/>
      <c r="D212" s="771"/>
      <c r="E212" s="163"/>
      <c r="F212" s="163"/>
      <c r="G212" s="163"/>
    </row>
    <row r="213" ht="1.5" customHeight="1">
      <c r="A213" s="770"/>
      <c r="B213" s="770"/>
      <c r="C213" s="771"/>
      <c r="D213" s="771"/>
      <c r="E213" s="163"/>
      <c r="F213" s="163"/>
      <c r="G213" s="163"/>
    </row>
    <row r="214" ht="1.5" customHeight="1">
      <c r="A214" s="770"/>
      <c r="B214" s="770"/>
      <c r="C214" s="771"/>
      <c r="D214" s="771"/>
      <c r="E214" s="163"/>
      <c r="F214" s="163"/>
      <c r="G214" s="163"/>
    </row>
    <row r="215" ht="1.5" customHeight="1">
      <c r="A215" s="770"/>
      <c r="B215" s="770"/>
      <c r="C215" s="771"/>
      <c r="D215" s="771"/>
      <c r="E215" s="163"/>
      <c r="F215" s="163"/>
      <c r="G215" s="163"/>
    </row>
    <row r="216" ht="1.5" customHeight="1">
      <c r="A216" s="770"/>
      <c r="B216" s="770"/>
      <c r="C216" s="771"/>
      <c r="D216" s="771"/>
      <c r="E216" s="163"/>
      <c r="F216" s="163"/>
      <c r="G216" s="163"/>
    </row>
    <row r="217" ht="1.5" customHeight="1">
      <c r="A217" s="770"/>
      <c r="B217" s="770"/>
      <c r="C217" s="771"/>
      <c r="D217" s="771"/>
      <c r="E217" s="163"/>
      <c r="F217" s="163"/>
      <c r="G217" s="163"/>
    </row>
    <row r="218" ht="1.5" customHeight="1">
      <c r="A218" s="770"/>
      <c r="B218" s="770"/>
      <c r="C218" s="771"/>
      <c r="D218" s="771"/>
      <c r="E218" s="163"/>
      <c r="F218" s="163"/>
      <c r="G218" s="163"/>
    </row>
    <row r="219" ht="1.5" customHeight="1">
      <c r="A219" s="770"/>
      <c r="B219" s="770"/>
      <c r="C219" s="771"/>
      <c r="D219" s="771"/>
      <c r="E219" s="163"/>
      <c r="F219" s="163"/>
      <c r="G219" s="163"/>
    </row>
    <row r="220" ht="1.5" customHeight="1">
      <c r="A220" s="770"/>
      <c r="B220" s="770"/>
      <c r="C220" s="771"/>
      <c r="D220" s="771"/>
      <c r="E220" s="163"/>
      <c r="F220" s="163"/>
      <c r="G220" s="163"/>
    </row>
    <row r="221" ht="1.5" customHeight="1">
      <c r="A221" s="770"/>
      <c r="B221" s="770"/>
      <c r="C221" s="771"/>
      <c r="D221" s="771"/>
      <c r="E221" s="163"/>
      <c r="F221" s="163"/>
      <c r="G221" s="163"/>
    </row>
    <row r="222" ht="1.5" customHeight="1">
      <c r="A222" s="770"/>
      <c r="B222" s="770"/>
      <c r="C222" s="771"/>
      <c r="D222" s="771"/>
      <c r="E222" s="163"/>
      <c r="F222" s="163"/>
      <c r="G222" s="163"/>
    </row>
    <row r="223" ht="1.5" customHeight="1">
      <c r="A223" s="770"/>
      <c r="B223" s="770"/>
      <c r="C223" s="771"/>
      <c r="D223" s="771"/>
      <c r="E223" s="163"/>
      <c r="F223" s="163"/>
      <c r="G223" s="163"/>
    </row>
    <row r="224" ht="1.5" customHeight="1">
      <c r="A224" s="770"/>
      <c r="B224" s="770"/>
      <c r="C224" s="771"/>
      <c r="D224" s="771"/>
      <c r="E224" s="163"/>
      <c r="F224" s="163"/>
      <c r="G224" s="163"/>
    </row>
    <row r="225" ht="1.5" customHeight="1">
      <c r="A225" s="770"/>
      <c r="B225" s="770"/>
      <c r="C225" s="771"/>
      <c r="D225" s="771"/>
      <c r="E225" s="163"/>
      <c r="F225" s="163"/>
      <c r="G225" s="163"/>
    </row>
    <row r="226" ht="1.5" customHeight="1">
      <c r="A226" s="770"/>
      <c r="B226" s="770"/>
      <c r="C226" s="771"/>
      <c r="D226" s="771"/>
      <c r="E226" s="163"/>
      <c r="F226" s="163"/>
      <c r="G226" s="163"/>
    </row>
    <row r="227" ht="1.5" customHeight="1">
      <c r="A227" s="770"/>
      <c r="B227" s="770"/>
      <c r="C227" s="771"/>
      <c r="D227" s="771"/>
      <c r="E227" s="163"/>
      <c r="F227" s="163"/>
      <c r="G227" s="163"/>
    </row>
    <row r="228" ht="1.5" customHeight="1">
      <c r="A228" s="770"/>
      <c r="B228" s="770"/>
      <c r="C228" s="771"/>
      <c r="D228" s="771"/>
      <c r="E228" s="163"/>
      <c r="F228" s="163"/>
      <c r="G228" s="163"/>
    </row>
    <row r="229" ht="1.5" customHeight="1">
      <c r="A229" s="770"/>
      <c r="B229" s="770"/>
      <c r="C229" s="771"/>
      <c r="D229" s="771"/>
      <c r="E229" s="163"/>
      <c r="F229" s="163"/>
      <c r="G229" s="163"/>
    </row>
    <row r="230" ht="1.5" customHeight="1">
      <c r="A230" s="770"/>
      <c r="B230" s="770"/>
      <c r="C230" s="771"/>
      <c r="D230" s="771"/>
      <c r="E230" s="163"/>
      <c r="F230" s="163"/>
      <c r="G230" s="163"/>
    </row>
    <row r="231" ht="1.5" customHeight="1">
      <c r="A231" s="770"/>
      <c r="B231" s="770"/>
      <c r="C231" s="771"/>
      <c r="D231" s="771"/>
      <c r="E231" s="163"/>
      <c r="F231" s="163"/>
      <c r="G231" s="163"/>
    </row>
    <row r="232" ht="1.5" customHeight="1">
      <c r="A232" s="770"/>
      <c r="B232" s="770"/>
      <c r="C232" s="771"/>
      <c r="D232" s="771"/>
      <c r="E232" s="163"/>
      <c r="F232" s="163"/>
      <c r="G232" s="163"/>
    </row>
    <row r="233" ht="1.5" customHeight="1">
      <c r="A233" s="770"/>
      <c r="B233" s="770"/>
      <c r="C233" s="771"/>
      <c r="D233" s="771"/>
      <c r="E233" s="163"/>
      <c r="F233" s="163"/>
      <c r="G233" s="163"/>
    </row>
    <row r="234" ht="1.5" customHeight="1">
      <c r="A234" s="770"/>
      <c r="B234" s="770"/>
      <c r="C234" s="771"/>
      <c r="D234" s="771"/>
      <c r="E234" s="163"/>
      <c r="F234" s="163"/>
      <c r="G234" s="163"/>
    </row>
    <row r="235" ht="1.5" customHeight="1">
      <c r="A235" s="770"/>
      <c r="B235" s="770"/>
      <c r="C235" s="771"/>
      <c r="D235" s="771"/>
      <c r="E235" s="163"/>
      <c r="F235" s="163"/>
      <c r="G235" s="163"/>
    </row>
    <row r="236" ht="1.5" customHeight="1">
      <c r="A236" s="770"/>
      <c r="B236" s="770"/>
      <c r="C236" s="771"/>
      <c r="D236" s="771"/>
      <c r="E236" s="163"/>
      <c r="F236" s="163"/>
      <c r="G236" s="163"/>
    </row>
    <row r="237" ht="1.5" customHeight="1">
      <c r="A237" s="770"/>
      <c r="B237" s="770"/>
      <c r="C237" s="771"/>
      <c r="D237" s="771"/>
      <c r="E237" s="163"/>
      <c r="F237" s="163"/>
      <c r="G237" s="163"/>
    </row>
    <row r="238" ht="1.5" customHeight="1">
      <c r="A238" s="770"/>
      <c r="B238" s="770"/>
      <c r="C238" s="771"/>
      <c r="D238" s="771"/>
      <c r="E238" s="163"/>
      <c r="F238" s="163"/>
      <c r="G238" s="163"/>
    </row>
    <row r="239" ht="1.5" customHeight="1">
      <c r="A239" s="770"/>
      <c r="B239" s="770"/>
      <c r="C239" s="771"/>
      <c r="D239" s="771"/>
      <c r="E239" s="163"/>
      <c r="F239" s="163"/>
      <c r="G239" s="163"/>
    </row>
    <row r="240" ht="1.5" customHeight="1">
      <c r="A240" s="770"/>
      <c r="B240" s="770"/>
      <c r="C240" s="771"/>
      <c r="D240" s="771"/>
      <c r="E240" s="163"/>
      <c r="F240" s="163"/>
      <c r="G240" s="163"/>
    </row>
    <row r="241" ht="1.5" customHeight="1">
      <c r="A241" s="770"/>
      <c r="B241" s="770"/>
      <c r="C241" s="771"/>
      <c r="D241" s="771"/>
      <c r="E241" s="163"/>
      <c r="F241" s="163"/>
      <c r="G241" s="163"/>
    </row>
    <row r="242" ht="1.5" customHeight="1">
      <c r="A242" s="770"/>
      <c r="B242" s="770"/>
      <c r="C242" s="771"/>
      <c r="D242" s="771"/>
      <c r="E242" s="163"/>
      <c r="F242" s="163"/>
      <c r="G242" s="163"/>
    </row>
    <row r="243" ht="1.5" customHeight="1">
      <c r="A243" s="770"/>
      <c r="B243" s="770"/>
      <c r="C243" s="771"/>
      <c r="D243" s="771"/>
      <c r="E243" s="163"/>
      <c r="F243" s="163"/>
      <c r="G243" s="163"/>
    </row>
    <row r="244" ht="1.5" customHeight="1">
      <c r="A244" s="770"/>
      <c r="B244" s="770"/>
      <c r="C244" s="771"/>
      <c r="D244" s="771"/>
      <c r="E244" s="163"/>
      <c r="F244" s="163"/>
      <c r="G244" s="163"/>
    </row>
    <row r="245" ht="1.5" customHeight="1">
      <c r="A245" s="770"/>
      <c r="B245" s="770"/>
      <c r="C245" s="771"/>
      <c r="D245" s="771"/>
      <c r="E245" s="163"/>
      <c r="F245" s="163"/>
      <c r="G245" s="163"/>
    </row>
    <row r="246" ht="1.5" customHeight="1">
      <c r="A246" s="770"/>
      <c r="B246" s="770"/>
      <c r="C246" s="771"/>
      <c r="D246" s="771"/>
      <c r="E246" s="163"/>
      <c r="F246" s="163"/>
      <c r="G246" s="163"/>
    </row>
    <row r="247" ht="1.5" customHeight="1">
      <c r="A247" s="770"/>
      <c r="B247" s="770"/>
      <c r="C247" s="771"/>
      <c r="D247" s="771"/>
      <c r="E247" s="163"/>
      <c r="F247" s="163"/>
      <c r="G247" s="163"/>
    </row>
    <row r="248" ht="1.5" customHeight="1">
      <c r="A248" s="770"/>
      <c r="B248" s="770"/>
      <c r="C248" s="771"/>
      <c r="D248" s="771"/>
      <c r="E248" s="163"/>
      <c r="F248" s="163"/>
      <c r="G248" s="163"/>
    </row>
    <row r="249" ht="1.5" customHeight="1">
      <c r="A249" s="770"/>
      <c r="B249" s="770"/>
      <c r="C249" s="771"/>
      <c r="D249" s="771"/>
      <c r="E249" s="163"/>
      <c r="F249" s="163"/>
      <c r="G249" s="163"/>
    </row>
    <row r="250" ht="1.5" customHeight="1">
      <c r="A250" s="770"/>
      <c r="B250" s="770"/>
      <c r="C250" s="771"/>
      <c r="D250" s="771"/>
      <c r="E250" s="163"/>
      <c r="F250" s="163"/>
      <c r="G250" s="163"/>
    </row>
    <row r="251" ht="1.5" customHeight="1">
      <c r="A251" s="770"/>
      <c r="B251" s="770"/>
      <c r="C251" s="771"/>
      <c r="D251" s="771"/>
      <c r="E251" s="163"/>
      <c r="F251" s="163"/>
      <c r="G251" s="163"/>
    </row>
    <row r="252" ht="1.5" customHeight="1">
      <c r="A252" s="770"/>
      <c r="B252" s="770"/>
      <c r="C252" s="771"/>
      <c r="D252" s="771"/>
      <c r="E252" s="163"/>
      <c r="F252" s="163"/>
      <c r="G252" s="163"/>
    </row>
    <row r="253" ht="1.5" customHeight="1">
      <c r="A253" s="770"/>
      <c r="B253" s="770"/>
      <c r="C253" s="771"/>
      <c r="D253" s="771"/>
      <c r="E253" s="163"/>
      <c r="F253" s="163"/>
      <c r="G253" s="163"/>
    </row>
    <row r="254" ht="1.5" customHeight="1">
      <c r="A254" s="770"/>
      <c r="B254" s="770"/>
      <c r="C254" s="771"/>
      <c r="D254" s="771"/>
      <c r="E254" s="163"/>
      <c r="F254" s="163"/>
      <c r="G254" s="163"/>
    </row>
    <row r="255" ht="1.5" customHeight="1">
      <c r="A255" s="770"/>
      <c r="B255" s="770"/>
      <c r="C255" s="771"/>
      <c r="D255" s="771"/>
      <c r="E255" s="163"/>
      <c r="F255" s="163"/>
      <c r="G255" s="163"/>
    </row>
    <row r="256" ht="1.5" customHeight="1">
      <c r="A256" s="770"/>
      <c r="B256" s="770"/>
      <c r="C256" s="771"/>
      <c r="D256" s="771"/>
      <c r="E256" s="163"/>
      <c r="F256" s="163"/>
      <c r="G256" s="163"/>
    </row>
    <row r="257" ht="1.5" customHeight="1">
      <c r="A257" s="770"/>
      <c r="B257" s="770"/>
      <c r="C257" s="771"/>
      <c r="D257" s="771"/>
      <c r="E257" s="163"/>
      <c r="F257" s="163"/>
      <c r="G257" s="163"/>
    </row>
    <row r="258" ht="1.5" customHeight="1">
      <c r="A258" s="770"/>
      <c r="B258" s="770"/>
      <c r="C258" s="771"/>
      <c r="D258" s="771"/>
      <c r="E258" s="163"/>
      <c r="F258" s="163"/>
      <c r="G258" s="163"/>
    </row>
    <row r="259" ht="1.5" customHeight="1">
      <c r="A259" s="770"/>
      <c r="B259" s="770"/>
      <c r="C259" s="771"/>
      <c r="D259" s="771"/>
      <c r="E259" s="163"/>
      <c r="F259" s="163"/>
      <c r="G259" s="163"/>
    </row>
    <row r="260" ht="1.5" customHeight="1">
      <c r="A260" s="770"/>
      <c r="B260" s="770"/>
      <c r="C260" s="771"/>
      <c r="D260" s="771"/>
      <c r="E260" s="163"/>
      <c r="F260" s="163"/>
      <c r="G260" s="163"/>
    </row>
    <row r="261" ht="1.5" customHeight="1">
      <c r="A261" s="770"/>
      <c r="B261" s="770"/>
      <c r="C261" s="771"/>
      <c r="D261" s="771"/>
      <c r="E261" s="163"/>
      <c r="F261" s="163"/>
      <c r="G261" s="163"/>
    </row>
    <row r="262" ht="1.5" customHeight="1">
      <c r="A262" s="770"/>
      <c r="B262" s="770"/>
      <c r="C262" s="771"/>
      <c r="D262" s="771"/>
      <c r="E262" s="163"/>
      <c r="F262" s="163"/>
      <c r="G262" s="163"/>
    </row>
    <row r="263" ht="1.5" customHeight="1">
      <c r="A263" s="770"/>
      <c r="B263" s="770"/>
      <c r="C263" s="771"/>
      <c r="D263" s="771"/>
      <c r="E263" s="163"/>
      <c r="F263" s="163"/>
      <c r="G263" s="163"/>
    </row>
    <row r="264" ht="1.5" customHeight="1">
      <c r="A264" s="770"/>
      <c r="B264" s="770"/>
      <c r="C264" s="771"/>
      <c r="D264" s="771"/>
      <c r="E264" s="163"/>
      <c r="F264" s="163"/>
      <c r="G264" s="163"/>
    </row>
    <row r="265" ht="1.5" customHeight="1">
      <c r="A265" s="770"/>
      <c r="B265" s="770"/>
      <c r="C265" s="771"/>
      <c r="D265" s="771"/>
      <c r="E265" s="163"/>
      <c r="F265" s="163"/>
      <c r="G265" s="163"/>
    </row>
    <row r="266" ht="1.5" customHeight="1">
      <c r="A266" s="770"/>
      <c r="B266" s="770"/>
      <c r="C266" s="771"/>
      <c r="D266" s="771"/>
      <c r="E266" s="163"/>
      <c r="F266" s="163"/>
      <c r="G266" s="163"/>
    </row>
    <row r="267" ht="1.5" customHeight="1">
      <c r="A267" s="770"/>
      <c r="B267" s="770"/>
      <c r="C267" s="771"/>
      <c r="D267" s="771"/>
      <c r="E267" s="163"/>
      <c r="F267" s="163"/>
      <c r="G267" s="163"/>
    </row>
    <row r="268" ht="1.5" customHeight="1">
      <c r="A268" s="770"/>
      <c r="B268" s="770"/>
      <c r="C268" s="771"/>
      <c r="D268" s="771"/>
      <c r="E268" s="163"/>
      <c r="F268" s="163"/>
      <c r="G268" s="163"/>
    </row>
    <row r="269" ht="1.5" customHeight="1">
      <c r="A269" s="770"/>
      <c r="B269" s="770"/>
      <c r="C269" s="771"/>
      <c r="D269" s="771"/>
      <c r="E269" s="163"/>
      <c r="F269" s="163"/>
      <c r="G269" s="163"/>
    </row>
    <row r="270" ht="1.5" customHeight="1">
      <c r="A270" s="770"/>
      <c r="B270" s="770"/>
      <c r="C270" s="771"/>
      <c r="D270" s="771"/>
      <c r="E270" s="163"/>
      <c r="F270" s="163"/>
      <c r="G270" s="163"/>
    </row>
    <row r="271" ht="1.5" customHeight="1">
      <c r="A271" s="770"/>
      <c r="B271" s="770"/>
      <c r="C271" s="771"/>
      <c r="D271" s="771"/>
      <c r="E271" s="163"/>
      <c r="F271" s="163"/>
      <c r="G271" s="163"/>
    </row>
    <row r="272" ht="1.5" customHeight="1">
      <c r="A272" s="770"/>
      <c r="B272" s="770"/>
      <c r="C272" s="771"/>
      <c r="D272" s="771"/>
      <c r="E272" s="163"/>
      <c r="F272" s="163"/>
      <c r="G272" s="163"/>
    </row>
    <row r="273" ht="1.5" customHeight="1">
      <c r="A273" s="770"/>
      <c r="B273" s="770"/>
      <c r="C273" s="771"/>
      <c r="D273" s="771"/>
      <c r="E273" s="163"/>
      <c r="F273" s="163"/>
      <c r="G273" s="163"/>
    </row>
    <row r="274" ht="1.5" customHeight="1">
      <c r="A274" s="770"/>
      <c r="B274" s="770"/>
      <c r="C274" s="771"/>
      <c r="D274" s="771"/>
      <c r="E274" s="163"/>
      <c r="F274" s="163"/>
      <c r="G274" s="163"/>
    </row>
    <row r="275" ht="1.5" customHeight="1">
      <c r="A275" s="770"/>
      <c r="B275" s="770"/>
      <c r="C275" s="771"/>
      <c r="D275" s="771"/>
      <c r="E275" s="163"/>
      <c r="F275" s="163"/>
      <c r="G275" s="163"/>
    </row>
    <row r="276" ht="1.5" customHeight="1">
      <c r="A276" s="770"/>
      <c r="B276" s="770"/>
      <c r="C276" s="771"/>
      <c r="D276" s="771"/>
      <c r="E276" s="163"/>
      <c r="F276" s="163"/>
      <c r="G276" s="163"/>
    </row>
    <row r="277" ht="1.5" customHeight="1">
      <c r="A277" s="770"/>
      <c r="B277" s="770"/>
      <c r="C277" s="771"/>
      <c r="D277" s="771"/>
      <c r="E277" s="163"/>
      <c r="F277" s="163"/>
      <c r="G277" s="163"/>
    </row>
    <row r="278" ht="1.5" customHeight="1">
      <c r="A278" s="770"/>
      <c r="B278" s="770"/>
      <c r="C278" s="771"/>
      <c r="D278" s="771"/>
      <c r="E278" s="163"/>
      <c r="F278" s="163"/>
      <c r="G278" s="163"/>
    </row>
    <row r="279" ht="1.5" customHeight="1">
      <c r="A279" s="770"/>
      <c r="B279" s="770"/>
      <c r="C279" s="771"/>
      <c r="D279" s="771"/>
      <c r="E279" s="163"/>
      <c r="F279" s="163"/>
      <c r="G279" s="163"/>
    </row>
    <row r="280" ht="1.5" customHeight="1">
      <c r="A280" s="770"/>
      <c r="B280" s="770"/>
      <c r="C280" s="771"/>
      <c r="D280" s="771"/>
      <c r="E280" s="163"/>
      <c r="F280" s="163"/>
      <c r="G280" s="163"/>
    </row>
    <row r="281" ht="1.5" customHeight="1">
      <c r="A281" s="770"/>
      <c r="B281" s="770"/>
      <c r="C281" s="771"/>
      <c r="D281" s="771"/>
      <c r="E281" s="163"/>
      <c r="F281" s="163"/>
      <c r="G281" s="163"/>
    </row>
    <row r="282" ht="1.5" customHeight="1">
      <c r="A282" s="770"/>
      <c r="B282" s="770"/>
      <c r="C282" s="771"/>
      <c r="D282" s="771"/>
      <c r="E282" s="163"/>
      <c r="F282" s="163"/>
      <c r="G282" s="163"/>
    </row>
    <row r="283" ht="1.5" customHeight="1">
      <c r="A283" s="770"/>
      <c r="B283" s="770"/>
      <c r="C283" s="771"/>
      <c r="D283" s="771"/>
      <c r="E283" s="163"/>
      <c r="F283" s="163"/>
      <c r="G283" s="163"/>
    </row>
    <row r="284" ht="1.5" customHeight="1">
      <c r="A284" s="770"/>
      <c r="B284" s="770"/>
      <c r="C284" s="771"/>
      <c r="D284" s="771"/>
      <c r="E284" s="163"/>
      <c r="F284" s="163"/>
      <c r="G284" s="163"/>
    </row>
    <row r="285" ht="1.5" customHeight="1">
      <c r="A285" s="770"/>
      <c r="B285" s="770"/>
      <c r="C285" s="771"/>
      <c r="D285" s="771"/>
      <c r="E285" s="163"/>
      <c r="F285" s="163"/>
      <c r="G285" s="163"/>
    </row>
    <row r="286" ht="1.5" customHeight="1">
      <c r="A286" s="770"/>
      <c r="B286" s="770"/>
      <c r="C286" s="771"/>
      <c r="D286" s="771"/>
      <c r="E286" s="163"/>
      <c r="F286" s="163"/>
      <c r="G286" s="163"/>
    </row>
    <row r="287" ht="1.5" customHeight="1">
      <c r="A287" s="770"/>
      <c r="B287" s="770"/>
      <c r="C287" s="771"/>
      <c r="D287" s="771"/>
      <c r="E287" s="163"/>
      <c r="F287" s="163"/>
      <c r="G287" s="163"/>
    </row>
    <row r="288" ht="1.5" customHeight="1">
      <c r="A288" s="770"/>
      <c r="B288" s="770"/>
      <c r="C288" s="771"/>
      <c r="D288" s="771"/>
      <c r="E288" s="163"/>
      <c r="F288" s="163"/>
      <c r="G288" s="163"/>
    </row>
    <row r="289" ht="1.5" customHeight="1">
      <c r="A289" s="770"/>
      <c r="B289" s="770"/>
      <c r="C289" s="771"/>
      <c r="D289" s="771"/>
      <c r="E289" s="163"/>
      <c r="F289" s="163"/>
      <c r="G289" s="163"/>
    </row>
    <row r="290" ht="1.5" customHeight="1">
      <c r="A290" s="770"/>
      <c r="B290" s="770"/>
      <c r="C290" s="771"/>
      <c r="D290" s="771"/>
      <c r="E290" s="163"/>
      <c r="F290" s="163"/>
      <c r="G290" s="163"/>
    </row>
    <row r="291" ht="1.5" customHeight="1">
      <c r="A291" s="770"/>
      <c r="B291" s="770"/>
      <c r="C291" s="771"/>
      <c r="D291" s="771"/>
      <c r="E291" s="163"/>
      <c r="F291" s="163"/>
      <c r="G291" s="163"/>
    </row>
    <row r="292" ht="1.5" customHeight="1">
      <c r="A292" s="770"/>
      <c r="B292" s="770"/>
      <c r="C292" s="771"/>
      <c r="D292" s="771"/>
      <c r="E292" s="163"/>
      <c r="F292" s="163"/>
      <c r="G292" s="163"/>
    </row>
    <row r="293" ht="1.5" customHeight="1">
      <c r="A293" s="770"/>
      <c r="B293" s="770"/>
      <c r="C293" s="771"/>
      <c r="D293" s="771"/>
      <c r="E293" s="163"/>
      <c r="F293" s="163"/>
      <c r="G293" s="163"/>
    </row>
    <row r="294" ht="1.5" customHeight="1">
      <c r="A294" s="770"/>
      <c r="B294" s="770"/>
      <c r="C294" s="771"/>
      <c r="D294" s="771"/>
      <c r="E294" s="163"/>
      <c r="F294" s="163"/>
      <c r="G294" s="163"/>
    </row>
    <row r="295" ht="1.5" customHeight="1">
      <c r="A295" s="770"/>
      <c r="B295" s="770"/>
      <c r="C295" s="771"/>
      <c r="D295" s="771"/>
      <c r="E295" s="163"/>
      <c r="F295" s="163"/>
      <c r="G295" s="163"/>
    </row>
    <row r="296" ht="1.5" customHeight="1">
      <c r="A296" s="770"/>
      <c r="B296" s="770"/>
      <c r="C296" s="771"/>
      <c r="D296" s="771"/>
      <c r="E296" s="163"/>
      <c r="F296" s="163"/>
      <c r="G296" s="163"/>
    </row>
    <row r="297" ht="1.5" customHeight="1">
      <c r="A297" s="770"/>
      <c r="B297" s="770"/>
      <c r="C297" s="771"/>
      <c r="D297" s="771"/>
      <c r="E297" s="163"/>
      <c r="F297" s="163"/>
      <c r="G297" s="163"/>
    </row>
    <row r="298" ht="1.5" customHeight="1">
      <c r="A298" s="770"/>
      <c r="B298" s="770"/>
      <c r="C298" s="771"/>
      <c r="D298" s="771"/>
      <c r="E298" s="163"/>
      <c r="F298" s="163"/>
      <c r="G298" s="163"/>
    </row>
    <row r="299" ht="1.5" customHeight="1">
      <c r="A299" s="770"/>
      <c r="B299" s="770"/>
      <c r="C299" s="771"/>
      <c r="D299" s="771"/>
      <c r="E299" s="163"/>
      <c r="F299" s="163"/>
      <c r="G299" s="163"/>
    </row>
    <row r="300" ht="1.5" customHeight="1">
      <c r="A300" s="770"/>
      <c r="B300" s="770"/>
      <c r="C300" s="771"/>
      <c r="D300" s="771"/>
      <c r="E300" s="163"/>
      <c r="F300" s="163"/>
      <c r="G300" s="163"/>
    </row>
    <row r="301" ht="1.5" customHeight="1">
      <c r="A301" s="770"/>
      <c r="B301" s="770"/>
      <c r="C301" s="771"/>
      <c r="D301" s="771"/>
      <c r="E301" s="163"/>
      <c r="F301" s="163"/>
      <c r="G301" s="163"/>
    </row>
    <row r="302" ht="1.5" customHeight="1">
      <c r="A302" s="770"/>
      <c r="B302" s="770"/>
      <c r="C302" s="771"/>
      <c r="D302" s="771"/>
      <c r="E302" s="163"/>
      <c r="F302" s="163"/>
      <c r="G302" s="163"/>
    </row>
    <row r="303" ht="1.5" customHeight="1">
      <c r="A303" s="770"/>
      <c r="B303" s="770"/>
      <c r="C303" s="771"/>
      <c r="D303" s="771"/>
      <c r="E303" s="163"/>
      <c r="F303" s="163"/>
      <c r="G303" s="163"/>
    </row>
    <row r="304" ht="1.5" customHeight="1">
      <c r="A304" s="770"/>
      <c r="B304" s="770"/>
      <c r="C304" s="771"/>
      <c r="D304" s="771"/>
      <c r="E304" s="163"/>
      <c r="F304" s="163"/>
      <c r="G304" s="163"/>
    </row>
    <row r="305" ht="1.5" customHeight="1">
      <c r="A305" s="770"/>
      <c r="B305" s="770"/>
      <c r="C305" s="771"/>
      <c r="D305" s="771"/>
      <c r="E305" s="163"/>
      <c r="F305" s="163"/>
      <c r="G305" s="163"/>
    </row>
    <row r="306" ht="1.5" customHeight="1">
      <c r="A306" s="770"/>
      <c r="B306" s="770"/>
      <c r="C306" s="771"/>
      <c r="D306" s="771"/>
      <c r="E306" s="163"/>
      <c r="F306" s="163"/>
      <c r="G306" s="163"/>
    </row>
    <row r="307" ht="1.5" customHeight="1">
      <c r="A307" s="770"/>
      <c r="B307" s="770"/>
      <c r="C307" s="771"/>
      <c r="D307" s="771"/>
      <c r="E307" s="163"/>
      <c r="F307" s="163"/>
      <c r="G307" s="163"/>
    </row>
    <row r="308" ht="1.5" customHeight="1">
      <c r="A308" s="770"/>
      <c r="B308" s="770"/>
      <c r="C308" s="771"/>
      <c r="D308" s="771"/>
      <c r="E308" s="163"/>
      <c r="F308" s="163"/>
      <c r="G308" s="163"/>
    </row>
    <row r="309" ht="1.5" customHeight="1">
      <c r="A309" s="770"/>
      <c r="B309" s="770"/>
      <c r="C309" s="771"/>
      <c r="D309" s="771"/>
      <c r="E309" s="163"/>
      <c r="F309" s="163"/>
      <c r="G309" s="163"/>
    </row>
    <row r="310" ht="1.5" customHeight="1">
      <c r="A310" s="770"/>
      <c r="B310" s="770"/>
      <c r="C310" s="771"/>
      <c r="D310" s="771"/>
      <c r="E310" s="163"/>
      <c r="F310" s="163"/>
      <c r="G310" s="163"/>
    </row>
    <row r="311" ht="1.5" customHeight="1">
      <c r="A311" s="770"/>
      <c r="B311" s="770"/>
      <c r="C311" s="771"/>
      <c r="D311" s="771"/>
      <c r="E311" s="163"/>
      <c r="F311" s="163"/>
      <c r="G311" s="163"/>
    </row>
    <row r="312" ht="1.5" customHeight="1">
      <c r="A312" s="770"/>
      <c r="B312" s="770"/>
      <c r="C312" s="771"/>
      <c r="D312" s="771"/>
      <c r="E312" s="163"/>
      <c r="F312" s="163"/>
      <c r="G312" s="163"/>
    </row>
    <row r="313" ht="1.5" customHeight="1">
      <c r="A313" s="770"/>
      <c r="B313" s="770"/>
      <c r="C313" s="771"/>
      <c r="D313" s="771"/>
      <c r="E313" s="163"/>
      <c r="F313" s="163"/>
      <c r="G313" s="163"/>
    </row>
    <row r="314" ht="1.5" customHeight="1">
      <c r="A314" s="770"/>
      <c r="B314" s="770"/>
      <c r="C314" s="771"/>
      <c r="D314" s="771"/>
      <c r="E314" s="163"/>
      <c r="F314" s="163"/>
      <c r="G314" s="163"/>
    </row>
    <row r="315" ht="1.5" customHeight="1">
      <c r="A315" s="770"/>
      <c r="B315" s="770"/>
      <c r="C315" s="771"/>
      <c r="D315" s="771"/>
      <c r="E315" s="163"/>
      <c r="F315" s="163"/>
      <c r="G315" s="163"/>
    </row>
    <row r="316" ht="1.5" customHeight="1">
      <c r="A316" s="770"/>
      <c r="B316" s="770"/>
      <c r="C316" s="771"/>
      <c r="D316" s="771"/>
      <c r="E316" s="163"/>
      <c r="F316" s="163"/>
      <c r="G316" s="163"/>
    </row>
    <row r="317" ht="1.5" customHeight="1">
      <c r="A317" s="770"/>
      <c r="B317" s="770"/>
      <c r="C317" s="771"/>
      <c r="D317" s="771"/>
      <c r="E317" s="163"/>
      <c r="F317" s="163"/>
      <c r="G317" s="163"/>
    </row>
    <row r="318" ht="1.5" customHeight="1">
      <c r="A318" s="770"/>
      <c r="B318" s="770"/>
      <c r="C318" s="771"/>
      <c r="D318" s="771"/>
      <c r="E318" s="163"/>
      <c r="F318" s="163"/>
      <c r="G318" s="163"/>
    </row>
    <row r="319" ht="1.5" customHeight="1">
      <c r="A319" s="770"/>
      <c r="B319" s="770"/>
      <c r="C319" s="771"/>
      <c r="D319" s="771"/>
      <c r="E319" s="163"/>
      <c r="F319" s="163"/>
      <c r="G319" s="163"/>
    </row>
    <row r="320" ht="1.5" customHeight="1">
      <c r="A320" s="770"/>
      <c r="B320" s="770"/>
      <c r="C320" s="771"/>
      <c r="D320" s="771"/>
      <c r="E320" s="163"/>
      <c r="F320" s="163"/>
      <c r="G320" s="163"/>
    </row>
    <row r="321" ht="1.5" customHeight="1">
      <c r="A321" s="770"/>
      <c r="B321" s="770"/>
      <c r="C321" s="771"/>
      <c r="D321" s="771"/>
      <c r="E321" s="163"/>
      <c r="F321" s="163"/>
      <c r="G321" s="163"/>
    </row>
    <row r="322" ht="1.5" customHeight="1">
      <c r="A322" s="770"/>
      <c r="B322" s="770"/>
      <c r="C322" s="771"/>
      <c r="D322" s="771"/>
      <c r="E322" s="163"/>
      <c r="F322" s="163"/>
      <c r="G322" s="163"/>
    </row>
    <row r="323" ht="1.5" customHeight="1">
      <c r="A323" s="770"/>
      <c r="B323" s="770"/>
      <c r="C323" s="771"/>
      <c r="D323" s="771"/>
      <c r="E323" s="163"/>
      <c r="F323" s="163"/>
      <c r="G323" s="163"/>
    </row>
    <row r="324" ht="1.5" customHeight="1">
      <c r="A324" s="770"/>
      <c r="B324" s="770"/>
      <c r="C324" s="771"/>
      <c r="D324" s="771"/>
      <c r="E324" s="163"/>
      <c r="F324" s="163"/>
      <c r="G324" s="163"/>
    </row>
    <row r="325" ht="1.5" customHeight="1">
      <c r="A325" s="770"/>
      <c r="B325" s="770"/>
      <c r="C325" s="771"/>
      <c r="D325" s="771"/>
      <c r="E325" s="163"/>
      <c r="F325" s="163"/>
      <c r="G325" s="163"/>
    </row>
    <row r="326" ht="1.5" customHeight="1">
      <c r="A326" s="770"/>
      <c r="B326" s="770"/>
      <c r="C326" s="771"/>
      <c r="D326" s="771"/>
      <c r="E326" s="163"/>
      <c r="F326" s="163"/>
      <c r="G326" s="163"/>
    </row>
    <row r="327" ht="1.5" customHeight="1">
      <c r="A327" s="770"/>
      <c r="B327" s="770"/>
      <c r="C327" s="771"/>
      <c r="D327" s="771"/>
      <c r="E327" s="163"/>
      <c r="F327" s="163"/>
      <c r="G327" s="163"/>
    </row>
    <row r="328" ht="1.5" customHeight="1">
      <c r="A328" s="770"/>
      <c r="B328" s="770"/>
      <c r="C328" s="771"/>
      <c r="D328" s="771"/>
      <c r="E328" s="163"/>
      <c r="F328" s="163"/>
      <c r="G328" s="163"/>
    </row>
    <row r="329" ht="1.5" customHeight="1">
      <c r="A329" s="770"/>
      <c r="B329" s="770"/>
      <c r="C329" s="771"/>
      <c r="D329" s="771"/>
      <c r="E329" s="163"/>
      <c r="F329" s="163"/>
      <c r="G329" s="163"/>
    </row>
    <row r="330" ht="1.5" customHeight="1">
      <c r="A330" s="770"/>
      <c r="B330" s="770"/>
      <c r="C330" s="771"/>
      <c r="D330" s="771"/>
      <c r="E330" s="163"/>
      <c r="F330" s="163"/>
      <c r="G330" s="163"/>
    </row>
    <row r="331" ht="1.5" customHeight="1">
      <c r="A331" s="770"/>
      <c r="B331" s="770"/>
      <c r="C331" s="771"/>
      <c r="D331" s="771"/>
      <c r="E331" s="163"/>
      <c r="F331" s="163"/>
      <c r="G331" s="163"/>
    </row>
    <row r="332" ht="1.5" customHeight="1">
      <c r="A332" s="770"/>
      <c r="B332" s="770"/>
      <c r="C332" s="771"/>
      <c r="D332" s="771"/>
      <c r="E332" s="163"/>
      <c r="F332" s="163"/>
      <c r="G332" s="163"/>
    </row>
    <row r="333" ht="1.5" customHeight="1">
      <c r="A333" s="770"/>
      <c r="B333" s="770"/>
      <c r="C333" s="771"/>
      <c r="D333" s="771"/>
      <c r="E333" s="163"/>
      <c r="F333" s="163"/>
      <c r="G333" s="163"/>
    </row>
    <row r="334" ht="1.5" customHeight="1">
      <c r="A334" s="770"/>
      <c r="B334" s="770"/>
      <c r="C334" s="771"/>
      <c r="D334" s="771"/>
      <c r="E334" s="163"/>
      <c r="F334" s="163"/>
      <c r="G334" s="163"/>
    </row>
    <row r="335" ht="1.5" customHeight="1">
      <c r="A335" s="770"/>
      <c r="B335" s="770"/>
      <c r="C335" s="771"/>
      <c r="D335" s="771"/>
      <c r="E335" s="163"/>
      <c r="F335" s="163"/>
      <c r="G335" s="163"/>
    </row>
    <row r="336" ht="1.5" customHeight="1">
      <c r="A336" s="770"/>
      <c r="B336" s="770"/>
      <c r="C336" s="771"/>
      <c r="D336" s="771"/>
      <c r="E336" s="163"/>
      <c r="F336" s="163"/>
      <c r="G336" s="163"/>
    </row>
    <row r="337" ht="1.5" customHeight="1">
      <c r="A337" s="770"/>
      <c r="B337" s="770"/>
      <c r="C337" s="771"/>
      <c r="D337" s="771"/>
      <c r="E337" s="163"/>
      <c r="F337" s="163"/>
      <c r="G337" s="163"/>
    </row>
    <row r="338" ht="1.5" customHeight="1">
      <c r="A338" s="770"/>
      <c r="B338" s="770"/>
      <c r="C338" s="771"/>
      <c r="D338" s="771"/>
      <c r="E338" s="163"/>
      <c r="F338" s="163"/>
      <c r="G338" s="163"/>
    </row>
    <row r="339" ht="1.5" customHeight="1">
      <c r="A339" s="770"/>
      <c r="B339" s="770"/>
      <c r="C339" s="771"/>
      <c r="D339" s="771"/>
      <c r="E339" s="163"/>
      <c r="F339" s="163"/>
      <c r="G339" s="163"/>
    </row>
    <row r="340" ht="1.5" customHeight="1">
      <c r="A340" s="770"/>
      <c r="B340" s="770"/>
      <c r="C340" s="771"/>
      <c r="D340" s="771"/>
      <c r="E340" s="163"/>
      <c r="F340" s="163"/>
      <c r="G340" s="163"/>
    </row>
    <row r="341" ht="1.5" customHeight="1">
      <c r="A341" s="770"/>
      <c r="B341" s="770"/>
      <c r="C341" s="771"/>
      <c r="D341" s="771"/>
      <c r="E341" s="163"/>
      <c r="F341" s="163"/>
      <c r="G341" s="163"/>
    </row>
    <row r="342" ht="1.5" customHeight="1">
      <c r="A342" s="770"/>
      <c r="B342" s="770"/>
      <c r="C342" s="771"/>
      <c r="D342" s="771"/>
      <c r="E342" s="163"/>
      <c r="F342" s="163"/>
      <c r="G342" s="163"/>
    </row>
    <row r="343" ht="1.5" customHeight="1">
      <c r="A343" s="770"/>
      <c r="B343" s="770"/>
      <c r="C343" s="771"/>
      <c r="D343" s="771"/>
      <c r="E343" s="163"/>
      <c r="F343" s="163"/>
      <c r="G343" s="163"/>
    </row>
    <row r="344" ht="1.5" customHeight="1">
      <c r="A344" s="770"/>
      <c r="B344" s="770"/>
      <c r="C344" s="771"/>
      <c r="D344" s="771"/>
      <c r="E344" s="163"/>
      <c r="F344" s="163"/>
      <c r="G344" s="163"/>
    </row>
    <row r="345" ht="1.5" customHeight="1">
      <c r="A345" s="770"/>
      <c r="B345" s="770"/>
      <c r="C345" s="771"/>
      <c r="D345" s="771"/>
      <c r="E345" s="163"/>
      <c r="F345" s="163"/>
      <c r="G345" s="163"/>
    </row>
    <row r="346" ht="1.5" customHeight="1">
      <c r="A346" s="770"/>
      <c r="B346" s="770"/>
      <c r="C346" s="771"/>
      <c r="D346" s="771"/>
      <c r="E346" s="163"/>
      <c r="F346" s="163"/>
      <c r="G346" s="163"/>
    </row>
    <row r="347" ht="1.5" customHeight="1">
      <c r="A347" s="770"/>
      <c r="B347" s="770"/>
      <c r="C347" s="771"/>
      <c r="D347" s="771"/>
      <c r="E347" s="163"/>
      <c r="F347" s="163"/>
      <c r="G347" s="163"/>
    </row>
    <row r="348" ht="1.5" customHeight="1">
      <c r="A348" s="770"/>
      <c r="B348" s="770"/>
      <c r="C348" s="771"/>
      <c r="D348" s="771"/>
      <c r="E348" s="163"/>
      <c r="F348" s="163"/>
      <c r="G348" s="163"/>
    </row>
    <row r="349" ht="1.5" customHeight="1">
      <c r="A349" s="770"/>
      <c r="B349" s="770"/>
      <c r="C349" s="771"/>
      <c r="D349" s="771"/>
      <c r="E349" s="163"/>
      <c r="F349" s="163"/>
      <c r="G349" s="163"/>
    </row>
    <row r="350" ht="1.5" customHeight="1">
      <c r="A350" s="770"/>
      <c r="B350" s="770"/>
      <c r="C350" s="771"/>
      <c r="D350" s="771"/>
      <c r="E350" s="163"/>
      <c r="F350" s="163"/>
      <c r="G350" s="163"/>
    </row>
    <row r="351" ht="1.5" customHeight="1">
      <c r="A351" s="770"/>
      <c r="B351" s="770"/>
      <c r="C351" s="771"/>
      <c r="D351" s="771"/>
      <c r="E351" s="163"/>
      <c r="F351" s="163"/>
      <c r="G351" s="163"/>
    </row>
    <row r="352" ht="1.5" customHeight="1">
      <c r="A352" s="770"/>
      <c r="B352" s="770"/>
      <c r="C352" s="771"/>
      <c r="D352" s="771"/>
      <c r="E352" s="163"/>
      <c r="F352" s="163"/>
      <c r="G352" s="163"/>
    </row>
    <row r="353" ht="1.5" customHeight="1">
      <c r="A353" s="770"/>
      <c r="B353" s="770"/>
      <c r="C353" s="771"/>
      <c r="D353" s="771"/>
      <c r="E353" s="163"/>
      <c r="F353" s="163"/>
      <c r="G353" s="163"/>
    </row>
    <row r="354" ht="1.5" customHeight="1">
      <c r="A354" s="770"/>
      <c r="B354" s="770"/>
      <c r="C354" s="771"/>
      <c r="D354" s="771"/>
      <c r="E354" s="163"/>
      <c r="F354" s="163"/>
      <c r="G354" s="163"/>
    </row>
    <row r="355" ht="1.5" customHeight="1">
      <c r="A355" s="770"/>
      <c r="B355" s="770"/>
      <c r="C355" s="771"/>
      <c r="D355" s="771"/>
      <c r="E355" s="163"/>
      <c r="F355" s="163"/>
      <c r="G355" s="163"/>
    </row>
    <row r="356" ht="1.5" customHeight="1">
      <c r="A356" s="770"/>
      <c r="B356" s="770"/>
      <c r="C356" s="771"/>
      <c r="D356" s="771"/>
      <c r="E356" s="163"/>
      <c r="F356" s="163"/>
      <c r="G356" s="163"/>
    </row>
    <row r="357" ht="1.5" customHeight="1">
      <c r="A357" s="770"/>
      <c r="B357" s="770"/>
      <c r="C357" s="771"/>
      <c r="D357" s="771"/>
      <c r="E357" s="163"/>
      <c r="F357" s="163"/>
      <c r="G357" s="163"/>
    </row>
    <row r="358" ht="1.5" customHeight="1">
      <c r="A358" s="770"/>
      <c r="B358" s="770"/>
      <c r="C358" s="771"/>
      <c r="D358" s="771"/>
      <c r="E358" s="163"/>
      <c r="F358" s="163"/>
      <c r="G358" s="163"/>
    </row>
    <row r="359" ht="1.5" customHeight="1">
      <c r="A359" s="770"/>
      <c r="B359" s="770"/>
      <c r="C359" s="771"/>
      <c r="D359" s="771"/>
      <c r="E359" s="163"/>
      <c r="F359" s="163"/>
      <c r="G359" s="163"/>
    </row>
    <row r="360" ht="1.5" customHeight="1">
      <c r="A360" s="770"/>
      <c r="B360" s="770"/>
      <c r="C360" s="771"/>
      <c r="D360" s="771"/>
      <c r="E360" s="163"/>
      <c r="F360" s="163"/>
      <c r="G360" s="163"/>
    </row>
    <row r="361" ht="1.5" customHeight="1">
      <c r="A361" s="770"/>
      <c r="B361" s="770"/>
      <c r="C361" s="771"/>
      <c r="D361" s="771"/>
      <c r="E361" s="163"/>
      <c r="F361" s="163"/>
      <c r="G361" s="163"/>
    </row>
    <row r="362" ht="1.5" customHeight="1">
      <c r="A362" s="770"/>
      <c r="B362" s="770"/>
      <c r="C362" s="771"/>
      <c r="D362" s="771"/>
      <c r="E362" s="163"/>
      <c r="F362" s="163"/>
      <c r="G362" s="163"/>
    </row>
    <row r="363" ht="1.5" customHeight="1">
      <c r="A363" s="770"/>
      <c r="B363" s="770"/>
      <c r="C363" s="771"/>
      <c r="D363" s="771"/>
      <c r="E363" s="163"/>
      <c r="F363" s="163"/>
      <c r="G363" s="163"/>
    </row>
    <row r="364" ht="1.5" customHeight="1">
      <c r="A364" s="770"/>
      <c r="B364" s="770"/>
      <c r="C364" s="771"/>
      <c r="D364" s="771"/>
      <c r="E364" s="163"/>
      <c r="F364" s="163"/>
      <c r="G364" s="163"/>
    </row>
    <row r="365" ht="1.5" customHeight="1">
      <c r="A365" s="770"/>
      <c r="B365" s="770"/>
      <c r="C365" s="771"/>
      <c r="D365" s="771"/>
      <c r="E365" s="163"/>
      <c r="F365" s="163"/>
      <c r="G365" s="163"/>
    </row>
    <row r="366" ht="1.5" customHeight="1">
      <c r="A366" s="770"/>
      <c r="B366" s="770"/>
      <c r="C366" s="771"/>
      <c r="D366" s="771"/>
      <c r="E366" s="163"/>
      <c r="F366" s="163"/>
      <c r="G366" s="163"/>
    </row>
    <row r="367" ht="1.5" customHeight="1">
      <c r="A367" s="770"/>
      <c r="B367" s="770"/>
      <c r="C367" s="771"/>
      <c r="D367" s="771"/>
      <c r="E367" s="163"/>
      <c r="F367" s="163"/>
      <c r="G367" s="163"/>
    </row>
    <row r="368" ht="1.5" customHeight="1">
      <c r="A368" s="770"/>
      <c r="B368" s="770"/>
      <c r="C368" s="771"/>
      <c r="D368" s="771"/>
      <c r="E368" s="163"/>
      <c r="F368" s="163"/>
      <c r="G368" s="163"/>
    </row>
    <row r="369" ht="1.5" customHeight="1">
      <c r="A369" s="770"/>
      <c r="B369" s="770"/>
      <c r="C369" s="771"/>
      <c r="D369" s="771"/>
      <c r="E369" s="163"/>
      <c r="F369" s="163"/>
      <c r="G369" s="163"/>
    </row>
    <row r="370" ht="1.5" customHeight="1">
      <c r="A370" s="770"/>
      <c r="B370" s="770"/>
      <c r="C370" s="771"/>
      <c r="D370" s="771"/>
      <c r="E370" s="163"/>
      <c r="F370" s="163"/>
      <c r="G370" s="163"/>
    </row>
    <row r="371" ht="1.5" customHeight="1">
      <c r="A371" s="770"/>
      <c r="B371" s="770"/>
      <c r="C371" s="771"/>
      <c r="D371" s="771"/>
      <c r="E371" s="163"/>
      <c r="F371" s="163"/>
      <c r="G371" s="163"/>
    </row>
    <row r="372" ht="1.5" customHeight="1">
      <c r="A372" s="770"/>
      <c r="B372" s="770"/>
      <c r="C372" s="771"/>
      <c r="D372" s="771"/>
      <c r="E372" s="163"/>
      <c r="F372" s="163"/>
      <c r="G372" s="163"/>
    </row>
    <row r="373" ht="1.5" customHeight="1">
      <c r="A373" s="770"/>
      <c r="B373" s="770"/>
      <c r="C373" s="771"/>
      <c r="D373" s="771"/>
      <c r="E373" s="163"/>
      <c r="F373" s="163"/>
      <c r="G373" s="163"/>
    </row>
    <row r="374" ht="1.5" customHeight="1">
      <c r="A374" s="770"/>
      <c r="B374" s="770"/>
      <c r="C374" s="771"/>
      <c r="D374" s="771"/>
      <c r="E374" s="163"/>
      <c r="F374" s="163"/>
      <c r="G374" s="163"/>
    </row>
    <row r="375" ht="1.5" customHeight="1">
      <c r="A375" s="770"/>
      <c r="B375" s="770"/>
      <c r="C375" s="771"/>
      <c r="D375" s="771"/>
      <c r="E375" s="163"/>
      <c r="F375" s="163"/>
      <c r="G375" s="163"/>
    </row>
    <row r="376" ht="1.5" customHeight="1">
      <c r="A376" s="770"/>
      <c r="B376" s="770"/>
      <c r="C376" s="771"/>
      <c r="D376" s="771"/>
      <c r="E376" s="163"/>
      <c r="F376" s="163"/>
      <c r="G376" s="163"/>
    </row>
    <row r="377" ht="1.5" customHeight="1">
      <c r="A377" s="770"/>
      <c r="B377" s="770"/>
      <c r="C377" s="771"/>
      <c r="D377" s="771"/>
      <c r="E377" s="163"/>
      <c r="F377" s="163"/>
      <c r="G377" s="163"/>
    </row>
    <row r="378" ht="1.5" customHeight="1">
      <c r="A378" s="770"/>
      <c r="B378" s="770"/>
      <c r="C378" s="771"/>
      <c r="D378" s="771"/>
      <c r="E378" s="163"/>
      <c r="F378" s="163"/>
      <c r="G378" s="163"/>
    </row>
    <row r="379" ht="1.5" customHeight="1">
      <c r="A379" s="770"/>
      <c r="B379" s="770"/>
      <c r="C379" s="771"/>
      <c r="D379" s="771"/>
      <c r="E379" s="163"/>
      <c r="F379" s="163"/>
      <c r="G379" s="163"/>
    </row>
    <row r="380" ht="1.5" customHeight="1">
      <c r="A380" s="770"/>
      <c r="B380" s="770"/>
      <c r="C380" s="771"/>
      <c r="D380" s="771"/>
      <c r="E380" s="163"/>
      <c r="F380" s="163"/>
      <c r="G380" s="163"/>
    </row>
    <row r="381" ht="1.5" customHeight="1">
      <c r="A381" s="770"/>
      <c r="B381" s="770"/>
      <c r="C381" s="771"/>
      <c r="D381" s="771"/>
      <c r="E381" s="163"/>
      <c r="F381" s="163"/>
      <c r="G381" s="163"/>
    </row>
    <row r="382" ht="1.5" customHeight="1">
      <c r="A382" s="770"/>
      <c r="B382" s="770"/>
      <c r="C382" s="771"/>
      <c r="D382" s="771"/>
      <c r="E382" s="163"/>
      <c r="F382" s="163"/>
      <c r="G382" s="163"/>
    </row>
    <row r="383" ht="1.5" customHeight="1">
      <c r="A383" s="770"/>
      <c r="B383" s="770"/>
      <c r="C383" s="771"/>
      <c r="D383" s="771"/>
      <c r="E383" s="163"/>
      <c r="F383" s="163"/>
      <c r="G383" s="163"/>
    </row>
    <row r="384" ht="1.5" customHeight="1">
      <c r="A384" s="770"/>
      <c r="B384" s="770"/>
      <c r="C384" s="771"/>
      <c r="D384" s="771"/>
      <c r="E384" s="163"/>
      <c r="F384" s="163"/>
      <c r="G384" s="163"/>
    </row>
    <row r="385" ht="1.5" customHeight="1">
      <c r="A385" s="770"/>
      <c r="B385" s="770"/>
      <c r="C385" s="771"/>
      <c r="D385" s="771"/>
      <c r="E385" s="163"/>
      <c r="F385" s="163"/>
      <c r="G385" s="163"/>
    </row>
    <row r="386" ht="1.5" customHeight="1">
      <c r="A386" s="770"/>
      <c r="B386" s="770"/>
      <c r="C386" s="771"/>
      <c r="D386" s="771"/>
      <c r="E386" s="163"/>
      <c r="F386" s="163"/>
      <c r="G386" s="163"/>
    </row>
    <row r="387" ht="1.5" customHeight="1">
      <c r="A387" s="770"/>
      <c r="B387" s="770"/>
      <c r="C387" s="771"/>
      <c r="D387" s="771"/>
      <c r="E387" s="163"/>
      <c r="F387" s="163"/>
      <c r="G387" s="163"/>
    </row>
    <row r="388" ht="1.5" customHeight="1">
      <c r="A388" s="770"/>
      <c r="B388" s="770"/>
      <c r="C388" s="771"/>
      <c r="D388" s="771"/>
      <c r="E388" s="163"/>
      <c r="F388" s="163"/>
      <c r="G388" s="163"/>
    </row>
    <row r="389" ht="1.5" customHeight="1">
      <c r="A389" s="770"/>
      <c r="B389" s="770"/>
      <c r="C389" s="771"/>
      <c r="D389" s="771"/>
      <c r="E389" s="163"/>
      <c r="F389" s="163"/>
      <c r="G389" s="163"/>
    </row>
    <row r="390" ht="1.5" customHeight="1">
      <c r="A390" s="770"/>
      <c r="B390" s="770"/>
      <c r="C390" s="771"/>
      <c r="D390" s="771"/>
      <c r="E390" s="163"/>
      <c r="F390" s="163"/>
      <c r="G390" s="163"/>
    </row>
    <row r="391" ht="1.5" customHeight="1">
      <c r="A391" s="770"/>
      <c r="B391" s="770"/>
      <c r="C391" s="771"/>
      <c r="D391" s="771"/>
      <c r="E391" s="163"/>
      <c r="F391" s="163"/>
      <c r="G391" s="163"/>
    </row>
    <row r="392" ht="1.5" customHeight="1">
      <c r="A392" s="770"/>
      <c r="B392" s="770"/>
      <c r="C392" s="771"/>
      <c r="D392" s="771"/>
      <c r="E392" s="163"/>
      <c r="F392" s="163"/>
      <c r="G392" s="163"/>
    </row>
    <row r="393" ht="1.5" customHeight="1">
      <c r="A393" s="770"/>
      <c r="B393" s="770"/>
      <c r="C393" s="771"/>
      <c r="D393" s="771"/>
      <c r="E393" s="163"/>
      <c r="F393" s="163"/>
      <c r="G393" s="163"/>
    </row>
    <row r="394" ht="1.5" customHeight="1">
      <c r="A394" s="770"/>
      <c r="B394" s="770"/>
      <c r="C394" s="771"/>
      <c r="D394" s="771"/>
      <c r="E394" s="163"/>
      <c r="F394" s="163"/>
      <c r="G394" s="163"/>
    </row>
    <row r="395" ht="1.5" customHeight="1">
      <c r="A395" s="770"/>
      <c r="B395" s="770"/>
      <c r="C395" s="771"/>
      <c r="D395" s="771"/>
      <c r="E395" s="163"/>
      <c r="F395" s="163"/>
      <c r="G395" s="163"/>
    </row>
    <row r="396" ht="1.5" customHeight="1">
      <c r="A396" s="770"/>
      <c r="B396" s="770"/>
      <c r="C396" s="771"/>
      <c r="D396" s="771"/>
      <c r="E396" s="163"/>
      <c r="F396" s="163"/>
      <c r="G396" s="163"/>
    </row>
    <row r="397" ht="1.5" customHeight="1">
      <c r="A397" s="770"/>
      <c r="B397" s="770"/>
      <c r="C397" s="771"/>
      <c r="D397" s="771"/>
      <c r="E397" s="163"/>
      <c r="F397" s="163"/>
      <c r="G397" s="163"/>
    </row>
    <row r="398" ht="1.5" customHeight="1">
      <c r="A398" s="770"/>
      <c r="B398" s="770"/>
      <c r="C398" s="771"/>
      <c r="D398" s="771"/>
      <c r="E398" s="163"/>
      <c r="F398" s="163"/>
      <c r="G398" s="163"/>
    </row>
    <row r="399" ht="1.5" customHeight="1">
      <c r="A399" s="770"/>
      <c r="B399" s="770"/>
      <c r="C399" s="771"/>
      <c r="D399" s="771"/>
      <c r="E399" s="163"/>
      <c r="F399" s="163"/>
      <c r="G399" s="163"/>
    </row>
    <row r="400" ht="1.5" customHeight="1">
      <c r="A400" s="770"/>
      <c r="B400" s="770"/>
      <c r="C400" s="771"/>
      <c r="D400" s="771"/>
      <c r="E400" s="163"/>
      <c r="F400" s="163"/>
      <c r="G400" s="163"/>
    </row>
    <row r="401" ht="1.5" customHeight="1">
      <c r="A401" s="770"/>
      <c r="B401" s="770"/>
      <c r="C401" s="771"/>
      <c r="D401" s="771"/>
      <c r="E401" s="163"/>
      <c r="F401" s="163"/>
      <c r="G401" s="163"/>
    </row>
    <row r="402" ht="1.5" customHeight="1">
      <c r="A402" s="770"/>
      <c r="B402" s="770"/>
      <c r="C402" s="771"/>
      <c r="D402" s="771"/>
      <c r="E402" s="163"/>
      <c r="F402" s="163"/>
      <c r="G402" s="163"/>
    </row>
    <row r="403" ht="1.5" customHeight="1">
      <c r="A403" s="770"/>
      <c r="B403" s="770"/>
      <c r="C403" s="771"/>
      <c r="D403" s="771"/>
      <c r="E403" s="163"/>
      <c r="F403" s="163"/>
      <c r="G403" s="163"/>
    </row>
    <row r="404" ht="1.5" customHeight="1">
      <c r="A404" s="770"/>
      <c r="B404" s="770"/>
      <c r="C404" s="771"/>
      <c r="D404" s="771"/>
      <c r="E404" s="163"/>
      <c r="F404" s="163"/>
      <c r="G404" s="163"/>
    </row>
    <row r="405" ht="1.5" customHeight="1">
      <c r="A405" s="770"/>
      <c r="B405" s="770"/>
      <c r="C405" s="771"/>
      <c r="D405" s="771"/>
      <c r="E405" s="163"/>
      <c r="F405" s="163"/>
      <c r="G405" s="163"/>
    </row>
    <row r="406" ht="1.5" customHeight="1">
      <c r="A406" s="770"/>
      <c r="B406" s="770"/>
      <c r="C406" s="771"/>
      <c r="D406" s="771"/>
      <c r="E406" s="163"/>
      <c r="F406" s="163"/>
      <c r="G406" s="163"/>
    </row>
    <row r="407" ht="1.5" customHeight="1">
      <c r="A407" s="770"/>
      <c r="B407" s="770"/>
      <c r="C407" s="771"/>
      <c r="D407" s="771"/>
      <c r="E407" s="163"/>
      <c r="F407" s="163"/>
      <c r="G407" s="163"/>
    </row>
    <row r="408" ht="1.5" customHeight="1">
      <c r="A408" s="770"/>
      <c r="B408" s="770"/>
      <c r="C408" s="771"/>
      <c r="D408" s="771"/>
      <c r="E408" s="163"/>
      <c r="F408" s="163"/>
      <c r="G408" s="163"/>
    </row>
    <row r="409" ht="1.5" customHeight="1">
      <c r="A409" s="770"/>
      <c r="B409" s="770"/>
      <c r="C409" s="771"/>
      <c r="D409" s="771"/>
      <c r="E409" s="163"/>
      <c r="F409" s="163"/>
      <c r="G409" s="163"/>
    </row>
    <row r="410" ht="1.5" customHeight="1">
      <c r="A410" s="770"/>
      <c r="B410" s="770"/>
      <c r="C410" s="771"/>
      <c r="D410" s="771"/>
      <c r="E410" s="163"/>
      <c r="F410" s="163"/>
      <c r="G410" s="163"/>
    </row>
    <row r="411" ht="1.5" customHeight="1">
      <c r="A411" s="770"/>
      <c r="B411" s="770"/>
      <c r="C411" s="771"/>
      <c r="D411" s="771"/>
      <c r="E411" s="163"/>
      <c r="F411" s="163"/>
      <c r="G411" s="163"/>
    </row>
    <row r="412" ht="1.5" customHeight="1">
      <c r="A412" s="770"/>
      <c r="B412" s="770"/>
      <c r="C412" s="771"/>
      <c r="D412" s="771"/>
      <c r="E412" s="163"/>
      <c r="F412" s="163"/>
      <c r="G412" s="163"/>
    </row>
    <row r="413" ht="1.5" customHeight="1">
      <c r="A413" s="770"/>
      <c r="B413" s="770"/>
      <c r="C413" s="771"/>
      <c r="D413" s="771"/>
      <c r="E413" s="163"/>
      <c r="F413" s="163"/>
      <c r="G413" s="163"/>
    </row>
    <row r="414" ht="1.5" customHeight="1">
      <c r="A414" s="770"/>
      <c r="B414" s="770"/>
      <c r="C414" s="771"/>
      <c r="D414" s="771"/>
      <c r="E414" s="163"/>
      <c r="F414" s="163"/>
      <c r="G414" s="163"/>
    </row>
    <row r="415" ht="1.5" customHeight="1">
      <c r="A415" s="770"/>
      <c r="B415" s="770"/>
      <c r="C415" s="771"/>
      <c r="D415" s="771"/>
      <c r="E415" s="163"/>
      <c r="F415" s="163"/>
      <c r="G415" s="163"/>
    </row>
    <row r="416" ht="1.5" customHeight="1">
      <c r="A416" s="770"/>
      <c r="B416" s="770"/>
      <c r="C416" s="771"/>
      <c r="D416" s="771"/>
      <c r="E416" s="163"/>
      <c r="F416" s="163"/>
      <c r="G416" s="163"/>
    </row>
    <row r="417" ht="1.5" customHeight="1">
      <c r="A417" s="770"/>
      <c r="B417" s="770"/>
      <c r="C417" s="771"/>
      <c r="D417" s="771"/>
      <c r="E417" s="163"/>
      <c r="F417" s="163"/>
      <c r="G417" s="163"/>
    </row>
    <row r="418" ht="1.5" customHeight="1">
      <c r="A418" s="770"/>
      <c r="B418" s="770"/>
      <c r="C418" s="771"/>
      <c r="D418" s="771"/>
      <c r="E418" s="163"/>
      <c r="F418" s="163"/>
      <c r="G418" s="163"/>
    </row>
    <row r="419" ht="1.5" customHeight="1">
      <c r="A419" s="770"/>
      <c r="B419" s="770"/>
      <c r="C419" s="771"/>
      <c r="D419" s="771"/>
      <c r="E419" s="163"/>
      <c r="F419" s="163"/>
      <c r="G419" s="163"/>
    </row>
    <row r="420" ht="1.5" customHeight="1">
      <c r="A420" s="770"/>
      <c r="B420" s="770"/>
      <c r="C420" s="771"/>
      <c r="D420" s="771"/>
      <c r="E420" s="163"/>
      <c r="F420" s="163"/>
      <c r="G420" s="163"/>
    </row>
    <row r="421" ht="1.5" customHeight="1">
      <c r="A421" s="770"/>
      <c r="B421" s="770"/>
      <c r="C421" s="771"/>
      <c r="D421" s="771"/>
      <c r="E421" s="163"/>
      <c r="F421" s="163"/>
      <c r="G421" s="163"/>
    </row>
    <row r="422" ht="1.5" customHeight="1">
      <c r="A422" s="770"/>
      <c r="B422" s="770"/>
      <c r="C422" s="771"/>
      <c r="D422" s="771"/>
      <c r="E422" s="163"/>
      <c r="F422" s="163"/>
      <c r="G422" s="163"/>
    </row>
    <row r="423" ht="1.5" customHeight="1">
      <c r="A423" s="770"/>
      <c r="B423" s="770"/>
      <c r="C423" s="771"/>
      <c r="D423" s="771"/>
      <c r="E423" s="163"/>
      <c r="F423" s="163"/>
      <c r="G423" s="163"/>
    </row>
    <row r="424" ht="1.5" customHeight="1">
      <c r="A424" s="770"/>
      <c r="B424" s="770"/>
      <c r="C424" s="771"/>
      <c r="D424" s="771"/>
      <c r="E424" s="163"/>
      <c r="F424" s="163"/>
      <c r="G424" s="163"/>
    </row>
    <row r="425" ht="1.5" customHeight="1">
      <c r="A425" s="770"/>
      <c r="B425" s="770"/>
      <c r="C425" s="771"/>
      <c r="D425" s="771"/>
      <c r="E425" s="163"/>
      <c r="F425" s="163"/>
      <c r="G425" s="163"/>
    </row>
    <row r="426" ht="1.5" customHeight="1">
      <c r="A426" s="770"/>
      <c r="B426" s="770"/>
      <c r="C426" s="771"/>
      <c r="D426" s="771"/>
      <c r="E426" s="163"/>
      <c r="F426" s="163"/>
      <c r="G426" s="163"/>
    </row>
    <row r="427" ht="1.5" customHeight="1">
      <c r="A427" s="770"/>
      <c r="B427" s="770"/>
      <c r="C427" s="771"/>
      <c r="D427" s="771"/>
      <c r="E427" s="163"/>
      <c r="F427" s="163"/>
      <c r="G427" s="163"/>
    </row>
    <row r="428" ht="1.5" customHeight="1">
      <c r="A428" s="770"/>
      <c r="B428" s="770"/>
      <c r="C428" s="771"/>
      <c r="D428" s="771"/>
      <c r="E428" s="163"/>
      <c r="F428" s="163"/>
      <c r="G428" s="163"/>
    </row>
    <row r="429" ht="1.5" customHeight="1">
      <c r="A429" s="770"/>
      <c r="B429" s="770"/>
      <c r="C429" s="771"/>
      <c r="D429" s="771"/>
      <c r="E429" s="163"/>
      <c r="F429" s="163"/>
      <c r="G429" s="163"/>
    </row>
    <row r="430" ht="1.5" customHeight="1">
      <c r="A430" s="770"/>
      <c r="B430" s="770"/>
      <c r="C430" s="771"/>
      <c r="D430" s="771"/>
      <c r="E430" s="163"/>
      <c r="F430" s="163"/>
      <c r="G430" s="163"/>
    </row>
    <row r="431" ht="1.5" customHeight="1">
      <c r="A431" s="770"/>
      <c r="B431" s="770"/>
      <c r="C431" s="771"/>
      <c r="D431" s="771"/>
      <c r="E431" s="163"/>
      <c r="F431" s="163"/>
      <c r="G431" s="163"/>
    </row>
    <row r="432" ht="1.5" customHeight="1">
      <c r="A432" s="770"/>
      <c r="B432" s="770"/>
      <c r="C432" s="771"/>
      <c r="D432" s="771"/>
      <c r="E432" s="163"/>
      <c r="F432" s="163"/>
      <c r="G432" s="163"/>
    </row>
    <row r="433" ht="1.5" customHeight="1">
      <c r="A433" s="770"/>
      <c r="B433" s="770"/>
      <c r="C433" s="771"/>
      <c r="D433" s="771"/>
      <c r="E433" s="163"/>
      <c r="F433" s="163"/>
      <c r="G433" s="163"/>
    </row>
    <row r="434" ht="1.5" customHeight="1">
      <c r="A434" s="770"/>
      <c r="B434" s="770"/>
      <c r="C434" s="771"/>
      <c r="D434" s="771"/>
      <c r="E434" s="163"/>
      <c r="F434" s="163"/>
      <c r="G434" s="163"/>
    </row>
    <row r="435" ht="1.5" customHeight="1">
      <c r="A435" s="770"/>
      <c r="B435" s="770"/>
      <c r="C435" s="771"/>
      <c r="D435" s="771"/>
      <c r="E435" s="163"/>
      <c r="F435" s="163"/>
      <c r="G435" s="163"/>
    </row>
    <row r="436" ht="1.5" customHeight="1">
      <c r="A436" s="770"/>
      <c r="B436" s="770"/>
      <c r="C436" s="771"/>
      <c r="D436" s="771"/>
      <c r="E436" s="163"/>
      <c r="F436" s="163"/>
      <c r="G436" s="163"/>
    </row>
    <row r="437" ht="1.5" customHeight="1">
      <c r="A437" s="770"/>
      <c r="B437" s="770"/>
      <c r="C437" s="771"/>
      <c r="D437" s="771"/>
      <c r="E437" s="163"/>
      <c r="F437" s="163"/>
      <c r="G437" s="163"/>
    </row>
    <row r="438" ht="1.5" customHeight="1">
      <c r="A438" s="770"/>
      <c r="B438" s="770"/>
      <c r="C438" s="771"/>
      <c r="D438" s="771"/>
      <c r="E438" s="163"/>
      <c r="F438" s="163"/>
      <c r="G438" s="163"/>
    </row>
    <row r="439" ht="1.5" customHeight="1">
      <c r="A439" s="770"/>
      <c r="B439" s="770"/>
      <c r="C439" s="771"/>
      <c r="D439" s="771"/>
      <c r="E439" s="163"/>
      <c r="F439" s="163"/>
      <c r="G439" s="163"/>
    </row>
    <row r="440" ht="1.5" customHeight="1">
      <c r="A440" s="770"/>
      <c r="B440" s="770"/>
      <c r="C440" s="771"/>
      <c r="D440" s="771"/>
      <c r="E440" s="163"/>
      <c r="F440" s="163"/>
      <c r="G440" s="163"/>
    </row>
    <row r="441" ht="1.5" customHeight="1">
      <c r="A441" s="770"/>
      <c r="B441" s="770"/>
      <c r="C441" s="771"/>
      <c r="D441" s="771"/>
      <c r="E441" s="163"/>
      <c r="F441" s="163"/>
      <c r="G441" s="163"/>
    </row>
    <row r="442" ht="1.5" customHeight="1">
      <c r="A442" s="770"/>
      <c r="B442" s="770"/>
      <c r="C442" s="771"/>
      <c r="D442" s="771"/>
      <c r="E442" s="163"/>
      <c r="F442" s="163"/>
      <c r="G442" s="163"/>
    </row>
    <row r="443" ht="1.5" customHeight="1">
      <c r="A443" s="770"/>
      <c r="B443" s="770"/>
      <c r="C443" s="771"/>
      <c r="D443" s="771"/>
      <c r="E443" s="163"/>
      <c r="F443" s="163"/>
      <c r="G443" s="163"/>
    </row>
    <row r="444" ht="1.5" customHeight="1">
      <c r="A444" s="770"/>
      <c r="B444" s="770"/>
      <c r="C444" s="771"/>
      <c r="D444" s="771"/>
      <c r="E444" s="163"/>
      <c r="F444" s="163"/>
      <c r="G444" s="163"/>
    </row>
    <row r="445" ht="1.5" customHeight="1">
      <c r="A445" s="770"/>
      <c r="B445" s="770"/>
      <c r="C445" s="771"/>
      <c r="D445" s="771"/>
      <c r="E445" s="163"/>
      <c r="F445" s="163"/>
      <c r="G445" s="163"/>
    </row>
    <row r="446" ht="1.5" customHeight="1">
      <c r="A446" s="770"/>
      <c r="B446" s="770"/>
      <c r="C446" s="771"/>
      <c r="D446" s="771"/>
      <c r="E446" s="163"/>
      <c r="F446" s="163"/>
      <c r="G446" s="163"/>
    </row>
    <row r="447" ht="1.5" customHeight="1">
      <c r="A447" s="770"/>
      <c r="B447" s="770"/>
      <c r="C447" s="771"/>
      <c r="D447" s="771"/>
      <c r="E447" s="163"/>
      <c r="F447" s="163"/>
      <c r="G447" s="163"/>
    </row>
    <row r="448" ht="1.5" customHeight="1">
      <c r="A448" s="770"/>
      <c r="B448" s="770"/>
      <c r="C448" s="771"/>
      <c r="D448" s="771"/>
      <c r="E448" s="163"/>
      <c r="F448" s="163"/>
      <c r="G448" s="163"/>
    </row>
    <row r="449" ht="1.5" customHeight="1">
      <c r="A449" s="770"/>
      <c r="B449" s="770"/>
      <c r="C449" s="771"/>
      <c r="D449" s="771"/>
      <c r="E449" s="163"/>
      <c r="F449" s="163"/>
      <c r="G449" s="163"/>
    </row>
    <row r="450" ht="1.5" customHeight="1">
      <c r="A450" s="770"/>
      <c r="B450" s="770"/>
      <c r="C450" s="771"/>
      <c r="D450" s="771"/>
      <c r="E450" s="163"/>
      <c r="F450" s="163"/>
      <c r="G450" s="163"/>
    </row>
    <row r="451" ht="1.5" customHeight="1">
      <c r="A451" s="770"/>
      <c r="B451" s="770"/>
      <c r="C451" s="771"/>
      <c r="D451" s="771"/>
      <c r="E451" s="163"/>
      <c r="F451" s="163"/>
      <c r="G451" s="163"/>
    </row>
    <row r="452" ht="1.5" customHeight="1">
      <c r="A452" s="770"/>
      <c r="B452" s="770"/>
      <c r="C452" s="771"/>
      <c r="D452" s="771"/>
      <c r="E452" s="163"/>
      <c r="F452" s="163"/>
      <c r="G452" s="163"/>
    </row>
    <row r="453" ht="1.5" customHeight="1">
      <c r="A453" s="770"/>
      <c r="B453" s="770"/>
      <c r="C453" s="771"/>
      <c r="D453" s="771"/>
      <c r="E453" s="163"/>
      <c r="F453" s="163"/>
      <c r="G453" s="163"/>
    </row>
    <row r="454" ht="1.5" customHeight="1">
      <c r="A454" s="770"/>
      <c r="B454" s="770"/>
      <c r="C454" s="771"/>
      <c r="D454" s="771"/>
      <c r="E454" s="163"/>
      <c r="F454" s="163"/>
      <c r="G454" s="163"/>
    </row>
    <row r="455" ht="1.5" customHeight="1">
      <c r="A455" s="770"/>
      <c r="B455" s="770"/>
      <c r="C455" s="771"/>
      <c r="D455" s="771"/>
      <c r="E455" s="163"/>
      <c r="F455" s="163"/>
      <c r="G455" s="163"/>
    </row>
    <row r="456" ht="1.5" customHeight="1">
      <c r="A456" s="770"/>
      <c r="B456" s="770"/>
      <c r="C456" s="771"/>
      <c r="D456" s="771"/>
      <c r="E456" s="163"/>
      <c r="F456" s="163"/>
      <c r="G456" s="163"/>
    </row>
    <row r="457" ht="1.5" customHeight="1">
      <c r="A457" s="770"/>
      <c r="B457" s="770"/>
      <c r="C457" s="771"/>
      <c r="D457" s="771"/>
      <c r="E457" s="163"/>
      <c r="F457" s="163"/>
      <c r="G457" s="163"/>
    </row>
    <row r="458" ht="1.5" customHeight="1">
      <c r="A458" s="770"/>
      <c r="B458" s="770"/>
      <c r="C458" s="771"/>
      <c r="D458" s="771"/>
      <c r="E458" s="163"/>
      <c r="F458" s="163"/>
      <c r="G458" s="163"/>
    </row>
    <row r="459" ht="1.5" customHeight="1">
      <c r="A459" s="770"/>
      <c r="B459" s="770"/>
      <c r="C459" s="771"/>
      <c r="D459" s="771"/>
      <c r="E459" s="163"/>
      <c r="F459" s="163"/>
      <c r="G459" s="163"/>
    </row>
    <row r="460" ht="1.5" customHeight="1">
      <c r="A460" s="770"/>
      <c r="B460" s="770"/>
      <c r="C460" s="771"/>
      <c r="D460" s="771"/>
      <c r="E460" s="163"/>
      <c r="F460" s="163"/>
      <c r="G460" s="163"/>
    </row>
    <row r="461" ht="1.5" customHeight="1">
      <c r="A461" s="770"/>
      <c r="B461" s="770"/>
      <c r="C461" s="771"/>
      <c r="D461" s="771"/>
      <c r="E461" s="163"/>
      <c r="F461" s="163"/>
      <c r="G461" s="163"/>
    </row>
    <row r="462" ht="1.5" customHeight="1">
      <c r="A462" s="770"/>
      <c r="B462" s="770"/>
      <c r="C462" s="771"/>
      <c r="D462" s="771"/>
      <c r="E462" s="163"/>
      <c r="F462" s="163"/>
      <c r="G462" s="163"/>
    </row>
    <row r="463" ht="1.5" customHeight="1">
      <c r="A463" s="770"/>
      <c r="B463" s="770"/>
      <c r="C463" s="771"/>
      <c r="D463" s="771"/>
      <c r="E463" s="163"/>
      <c r="F463" s="163"/>
      <c r="G463" s="163"/>
    </row>
    <row r="464" ht="1.5" customHeight="1">
      <c r="A464" s="770"/>
      <c r="B464" s="770"/>
      <c r="C464" s="771"/>
      <c r="D464" s="771"/>
      <c r="E464" s="163"/>
      <c r="F464" s="163"/>
      <c r="G464" s="163"/>
    </row>
    <row r="465" ht="1.5" customHeight="1">
      <c r="A465" s="770"/>
      <c r="B465" s="770"/>
      <c r="C465" s="771"/>
      <c r="D465" s="771"/>
      <c r="E465" s="163"/>
      <c r="F465" s="163"/>
      <c r="G465" s="163"/>
    </row>
    <row r="466" ht="1.5" customHeight="1">
      <c r="A466" s="770"/>
      <c r="B466" s="770"/>
      <c r="C466" s="771"/>
      <c r="D466" s="771"/>
      <c r="E466" s="163"/>
      <c r="F466" s="163"/>
      <c r="G466" s="163"/>
    </row>
    <row r="467" ht="1.5" customHeight="1">
      <c r="A467" s="770"/>
      <c r="B467" s="770"/>
      <c r="C467" s="771"/>
      <c r="D467" s="771"/>
      <c r="E467" s="163"/>
      <c r="F467" s="163"/>
      <c r="G467" s="163"/>
    </row>
    <row r="468" ht="1.5" customHeight="1">
      <c r="A468" s="770"/>
      <c r="B468" s="770"/>
      <c r="C468" s="771"/>
      <c r="D468" s="771"/>
      <c r="E468" s="163"/>
      <c r="F468" s="163"/>
      <c r="G468" s="163"/>
    </row>
    <row r="469" ht="1.5" customHeight="1">
      <c r="A469" s="770"/>
      <c r="B469" s="770"/>
      <c r="C469" s="771"/>
      <c r="D469" s="771"/>
      <c r="E469" s="163"/>
      <c r="F469" s="163"/>
      <c r="G469" s="163"/>
    </row>
    <row r="470" ht="1.5" customHeight="1">
      <c r="A470" s="770"/>
      <c r="B470" s="770"/>
      <c r="C470" s="771"/>
      <c r="D470" s="771"/>
      <c r="E470" s="163"/>
      <c r="F470" s="163"/>
      <c r="G470" s="163"/>
    </row>
    <row r="471" ht="1.5" customHeight="1">
      <c r="A471" s="770"/>
      <c r="B471" s="770"/>
      <c r="C471" s="771"/>
      <c r="D471" s="771"/>
      <c r="E471" s="163"/>
      <c r="F471" s="163"/>
      <c r="G471" s="163"/>
    </row>
    <row r="472" ht="1.5" customHeight="1">
      <c r="A472" s="770"/>
      <c r="B472" s="770"/>
      <c r="C472" s="771"/>
      <c r="D472" s="771"/>
      <c r="E472" s="163"/>
      <c r="F472" s="163"/>
      <c r="G472" s="163"/>
    </row>
    <row r="473" ht="1.5" customHeight="1">
      <c r="A473" s="770"/>
      <c r="B473" s="770"/>
      <c r="C473" s="771"/>
      <c r="D473" s="771"/>
      <c r="E473" s="163"/>
      <c r="F473" s="163"/>
      <c r="G473" s="163"/>
    </row>
    <row r="474" ht="1.5" customHeight="1">
      <c r="A474" s="770"/>
      <c r="B474" s="770"/>
      <c r="C474" s="771"/>
      <c r="D474" s="771"/>
      <c r="E474" s="163"/>
      <c r="F474" s="163"/>
      <c r="G474" s="163"/>
    </row>
    <row r="475" ht="1.5" customHeight="1">
      <c r="A475" s="770"/>
      <c r="B475" s="770"/>
      <c r="C475" s="771"/>
      <c r="D475" s="771"/>
      <c r="E475" s="163"/>
      <c r="F475" s="163"/>
      <c r="G475" s="163"/>
    </row>
    <row r="476" ht="1.5" customHeight="1">
      <c r="A476" s="770"/>
      <c r="B476" s="770"/>
      <c r="C476" s="771"/>
      <c r="D476" s="771"/>
      <c r="E476" s="163"/>
      <c r="F476" s="163"/>
      <c r="G476" s="163"/>
    </row>
    <row r="477" ht="1.5" customHeight="1">
      <c r="A477" s="770"/>
      <c r="B477" s="770"/>
      <c r="C477" s="771"/>
      <c r="D477" s="771"/>
      <c r="E477" s="163"/>
      <c r="F477" s="163"/>
      <c r="G477" s="163"/>
    </row>
    <row r="478" ht="1.5" customHeight="1">
      <c r="A478" s="770"/>
      <c r="B478" s="770"/>
      <c r="C478" s="771"/>
      <c r="D478" s="771"/>
      <c r="E478" s="163"/>
      <c r="F478" s="163"/>
      <c r="G478" s="163"/>
    </row>
    <row r="479" ht="1.5" customHeight="1">
      <c r="A479" s="770"/>
      <c r="B479" s="770"/>
      <c r="C479" s="771"/>
      <c r="D479" s="771"/>
      <c r="E479" s="163"/>
      <c r="F479" s="163"/>
      <c r="G479" s="163"/>
    </row>
    <row r="480" ht="1.5" customHeight="1">
      <c r="A480" s="770"/>
      <c r="B480" s="770"/>
      <c r="C480" s="771"/>
      <c r="D480" s="771"/>
      <c r="E480" s="163"/>
      <c r="F480" s="163"/>
      <c r="G480" s="163"/>
    </row>
    <row r="481" ht="1.5" customHeight="1">
      <c r="A481" s="770"/>
      <c r="B481" s="770"/>
      <c r="C481" s="771"/>
      <c r="D481" s="771"/>
      <c r="E481" s="163"/>
      <c r="F481" s="163"/>
      <c r="G481" s="163"/>
    </row>
    <row r="482" ht="1.5" customHeight="1">
      <c r="A482" s="770"/>
      <c r="B482" s="770"/>
      <c r="C482" s="771"/>
      <c r="D482" s="771"/>
      <c r="E482" s="163"/>
      <c r="F482" s="163"/>
      <c r="G482" s="163"/>
    </row>
    <row r="483" ht="1.5" customHeight="1">
      <c r="A483" s="770"/>
      <c r="B483" s="770"/>
      <c r="C483" s="771"/>
      <c r="D483" s="771"/>
      <c r="E483" s="163"/>
      <c r="F483" s="163"/>
      <c r="G483" s="163"/>
    </row>
    <row r="484" ht="1.5" customHeight="1">
      <c r="A484" s="770"/>
      <c r="B484" s="770"/>
      <c r="C484" s="771"/>
      <c r="D484" s="771"/>
      <c r="E484" s="163"/>
      <c r="F484" s="163"/>
      <c r="G484" s="163"/>
    </row>
    <row r="485" ht="1.5" customHeight="1">
      <c r="A485" s="770"/>
      <c r="B485" s="770"/>
      <c r="C485" s="771"/>
      <c r="D485" s="771"/>
      <c r="E485" s="163"/>
      <c r="F485" s="163"/>
      <c r="G485" s="163"/>
    </row>
    <row r="486" ht="1.5" customHeight="1">
      <c r="A486" s="770"/>
      <c r="B486" s="770"/>
      <c r="C486" s="771"/>
      <c r="D486" s="771"/>
      <c r="E486" s="163"/>
      <c r="F486" s="163"/>
      <c r="G486" s="163"/>
    </row>
    <row r="487" ht="1.5" customHeight="1">
      <c r="A487" s="770"/>
      <c r="B487" s="770"/>
      <c r="C487" s="771"/>
      <c r="D487" s="771"/>
      <c r="E487" s="163"/>
      <c r="F487" s="163"/>
      <c r="G487" s="163"/>
    </row>
    <row r="488" ht="1.5" customHeight="1">
      <c r="A488" s="770"/>
      <c r="B488" s="770"/>
      <c r="C488" s="771"/>
      <c r="D488" s="771"/>
      <c r="E488" s="163"/>
      <c r="F488" s="163"/>
      <c r="G488" s="163"/>
    </row>
    <row r="489" ht="1.5" customHeight="1">
      <c r="A489" s="770"/>
      <c r="B489" s="770"/>
      <c r="C489" s="771"/>
      <c r="D489" s="771"/>
      <c r="E489" s="163"/>
      <c r="F489" s="163"/>
      <c r="G489" s="163"/>
    </row>
    <row r="490" ht="1.5" customHeight="1">
      <c r="A490" s="770"/>
      <c r="B490" s="770"/>
      <c r="C490" s="771"/>
      <c r="D490" s="771"/>
      <c r="E490" s="163"/>
      <c r="F490" s="163"/>
      <c r="G490" s="163"/>
    </row>
    <row r="491" ht="1.5" customHeight="1">
      <c r="A491" s="770"/>
      <c r="B491" s="770"/>
      <c r="C491" s="771"/>
      <c r="D491" s="771"/>
      <c r="E491" s="163"/>
      <c r="F491" s="163"/>
      <c r="G491" s="163"/>
    </row>
    <row r="492" ht="1.5" customHeight="1">
      <c r="A492" s="770"/>
      <c r="B492" s="770"/>
      <c r="C492" s="771"/>
      <c r="D492" s="771"/>
      <c r="E492" s="163"/>
      <c r="F492" s="163"/>
      <c r="G492" s="163"/>
    </row>
    <row r="493" ht="1.5" customHeight="1">
      <c r="A493" s="770"/>
      <c r="B493" s="770"/>
      <c r="C493" s="771"/>
      <c r="D493" s="771"/>
      <c r="E493" s="163"/>
      <c r="F493" s="163"/>
      <c r="G493" s="163"/>
    </row>
    <row r="494" ht="1.5" customHeight="1">
      <c r="A494" s="770"/>
      <c r="B494" s="770"/>
      <c r="C494" s="771"/>
      <c r="D494" s="771"/>
      <c r="E494" s="163"/>
      <c r="F494" s="163"/>
      <c r="G494" s="163"/>
    </row>
    <row r="495" ht="1.5" customHeight="1">
      <c r="A495" s="770"/>
      <c r="B495" s="770"/>
      <c r="C495" s="771"/>
      <c r="D495" s="771"/>
      <c r="E495" s="163"/>
      <c r="F495" s="163"/>
      <c r="G495" s="163"/>
    </row>
    <row r="496" ht="1.5" customHeight="1">
      <c r="A496" s="770"/>
      <c r="B496" s="770"/>
      <c r="C496" s="771"/>
      <c r="D496" s="771"/>
      <c r="E496" s="163"/>
      <c r="F496" s="163"/>
      <c r="G496" s="163"/>
    </row>
    <row r="497" ht="1.5" customHeight="1">
      <c r="A497" s="770"/>
      <c r="B497" s="770"/>
      <c r="C497" s="771"/>
      <c r="D497" s="771"/>
      <c r="E497" s="163"/>
      <c r="F497" s="163"/>
      <c r="G497" s="163"/>
    </row>
    <row r="498" ht="1.5" customHeight="1">
      <c r="A498" s="770"/>
      <c r="B498" s="770"/>
      <c r="C498" s="771"/>
      <c r="D498" s="771"/>
      <c r="E498" s="163"/>
      <c r="F498" s="163"/>
      <c r="G498" s="163"/>
    </row>
    <row r="499" ht="1.5" customHeight="1">
      <c r="A499" s="770"/>
      <c r="B499" s="770"/>
      <c r="C499" s="771"/>
      <c r="D499" s="771"/>
      <c r="E499" s="163"/>
      <c r="F499" s="163"/>
      <c r="G499" s="163"/>
    </row>
    <row r="500" ht="1.5" customHeight="1">
      <c r="A500" s="770"/>
      <c r="B500" s="770"/>
      <c r="C500" s="771"/>
      <c r="D500" s="771"/>
      <c r="E500" s="163"/>
      <c r="F500" s="163"/>
      <c r="G500" s="163"/>
    </row>
    <row r="501" ht="1.5" customHeight="1">
      <c r="A501" s="770"/>
      <c r="B501" s="770"/>
      <c r="C501" s="771"/>
      <c r="D501" s="771"/>
      <c r="E501" s="163"/>
      <c r="F501" s="163"/>
      <c r="G501" s="163"/>
    </row>
    <row r="502" ht="1.5" customHeight="1">
      <c r="A502" s="770"/>
      <c r="B502" s="770"/>
      <c r="C502" s="771"/>
      <c r="D502" s="771"/>
      <c r="E502" s="163"/>
      <c r="F502" s="163"/>
      <c r="G502" s="163"/>
    </row>
    <row r="503" ht="1.5" customHeight="1">
      <c r="A503" s="770"/>
      <c r="B503" s="770"/>
      <c r="C503" s="771"/>
      <c r="D503" s="771"/>
      <c r="E503" s="163"/>
      <c r="F503" s="163"/>
      <c r="G503" s="163"/>
    </row>
    <row r="504" ht="1.5" customHeight="1">
      <c r="A504" s="770"/>
      <c r="B504" s="770"/>
      <c r="C504" s="771"/>
      <c r="D504" s="771"/>
      <c r="E504" s="163"/>
      <c r="F504" s="163"/>
      <c r="G504" s="163"/>
    </row>
    <row r="505" ht="1.5" customHeight="1">
      <c r="A505" s="770"/>
      <c r="B505" s="770"/>
      <c r="C505" s="771"/>
      <c r="D505" s="771"/>
      <c r="E505" s="163"/>
      <c r="F505" s="163"/>
      <c r="G505" s="163"/>
    </row>
    <row r="506" ht="1.5" customHeight="1">
      <c r="A506" s="770"/>
      <c r="B506" s="770"/>
      <c r="C506" s="771"/>
      <c r="D506" s="771"/>
      <c r="E506" s="163"/>
      <c r="F506" s="163"/>
      <c r="G506" s="163"/>
    </row>
    <row r="507" ht="1.5" customHeight="1">
      <c r="A507" s="770"/>
      <c r="B507" s="770"/>
      <c r="C507" s="771"/>
      <c r="D507" s="771"/>
      <c r="E507" s="163"/>
      <c r="F507" s="163"/>
      <c r="G507" s="163"/>
    </row>
    <row r="508" ht="1.5" customHeight="1">
      <c r="A508" s="770"/>
      <c r="B508" s="770"/>
      <c r="C508" s="771"/>
      <c r="D508" s="771"/>
      <c r="E508" s="163"/>
      <c r="F508" s="163"/>
      <c r="G508" s="163"/>
    </row>
    <row r="509" ht="1.5" customHeight="1">
      <c r="A509" s="770"/>
      <c r="B509" s="770"/>
      <c r="C509" s="771"/>
      <c r="D509" s="771"/>
      <c r="E509" s="163"/>
      <c r="F509" s="163"/>
      <c r="G509" s="163"/>
    </row>
    <row r="510" ht="1.5" customHeight="1">
      <c r="A510" s="770"/>
      <c r="B510" s="770"/>
      <c r="C510" s="771"/>
      <c r="D510" s="771"/>
      <c r="E510" s="163"/>
      <c r="F510" s="163"/>
      <c r="G510" s="163"/>
    </row>
    <row r="511" ht="1.5" customHeight="1">
      <c r="A511" s="770"/>
      <c r="B511" s="770"/>
      <c r="C511" s="771"/>
      <c r="D511" s="771"/>
      <c r="E511" s="163"/>
      <c r="F511" s="163"/>
      <c r="G511" s="163"/>
    </row>
    <row r="512" ht="1.5" customHeight="1">
      <c r="A512" s="770"/>
      <c r="B512" s="770"/>
      <c r="C512" s="771"/>
      <c r="D512" s="771"/>
      <c r="E512" s="163"/>
      <c r="F512" s="163"/>
      <c r="G512" s="163"/>
    </row>
    <row r="513" ht="1.5" customHeight="1">
      <c r="A513" s="770"/>
      <c r="B513" s="770"/>
      <c r="C513" s="771"/>
      <c r="D513" s="771"/>
      <c r="E513" s="163"/>
      <c r="F513" s="163"/>
      <c r="G513" s="163"/>
    </row>
    <row r="514" ht="1.5" customHeight="1">
      <c r="A514" s="770"/>
      <c r="B514" s="770"/>
      <c r="C514" s="771"/>
      <c r="D514" s="771"/>
      <c r="E514" s="163"/>
      <c r="F514" s="163"/>
      <c r="G514" s="163"/>
    </row>
    <row r="515" ht="1.5" customHeight="1">
      <c r="A515" s="770"/>
      <c r="B515" s="770"/>
      <c r="C515" s="771"/>
      <c r="D515" s="771"/>
      <c r="E515" s="163"/>
      <c r="F515" s="163"/>
      <c r="G515" s="163"/>
    </row>
    <row r="516" ht="1.5" customHeight="1">
      <c r="A516" s="770"/>
      <c r="B516" s="770"/>
      <c r="C516" s="771"/>
      <c r="D516" s="771"/>
      <c r="E516" s="163"/>
      <c r="F516" s="163"/>
      <c r="G516" s="163"/>
    </row>
    <row r="517" ht="1.5" customHeight="1">
      <c r="A517" s="770"/>
      <c r="B517" s="770"/>
      <c r="C517" s="771"/>
      <c r="D517" s="771"/>
      <c r="E517" s="163"/>
      <c r="F517" s="163"/>
      <c r="G517" s="163"/>
    </row>
    <row r="518" ht="1.5" customHeight="1">
      <c r="A518" s="770"/>
      <c r="B518" s="770"/>
      <c r="C518" s="771"/>
      <c r="D518" s="771"/>
      <c r="E518" s="163"/>
      <c r="F518" s="163"/>
      <c r="G518" s="163"/>
    </row>
    <row r="519" ht="1.5" customHeight="1">
      <c r="A519" s="770"/>
      <c r="B519" s="770"/>
      <c r="C519" s="771"/>
      <c r="D519" s="771"/>
      <c r="E519" s="163"/>
      <c r="F519" s="163"/>
      <c r="G519" s="163"/>
    </row>
    <row r="520" ht="1.5" customHeight="1">
      <c r="A520" s="770"/>
      <c r="B520" s="770"/>
      <c r="C520" s="771"/>
      <c r="D520" s="771"/>
      <c r="E520" s="163"/>
      <c r="F520" s="163"/>
      <c r="G520" s="163"/>
    </row>
    <row r="521" ht="1.5" customHeight="1">
      <c r="A521" s="770"/>
      <c r="B521" s="770"/>
      <c r="C521" s="771"/>
      <c r="D521" s="771"/>
      <c r="E521" s="163"/>
      <c r="F521" s="163"/>
      <c r="G521" s="163"/>
    </row>
    <row r="522" ht="1.5" customHeight="1">
      <c r="A522" s="770"/>
      <c r="B522" s="770"/>
      <c r="C522" s="771"/>
      <c r="D522" s="771"/>
      <c r="E522" s="163"/>
      <c r="F522" s="163"/>
      <c r="G522" s="163"/>
    </row>
    <row r="523" ht="1.5" customHeight="1">
      <c r="A523" s="770"/>
      <c r="B523" s="770"/>
      <c r="C523" s="771"/>
      <c r="D523" s="771"/>
      <c r="E523" s="163"/>
      <c r="F523" s="163"/>
      <c r="G523" s="163"/>
    </row>
    <row r="524" ht="1.5" customHeight="1">
      <c r="A524" s="770"/>
      <c r="B524" s="770"/>
      <c r="C524" s="771"/>
      <c r="D524" s="771"/>
      <c r="E524" s="163"/>
      <c r="F524" s="163"/>
      <c r="G524" s="163"/>
    </row>
    <row r="525" ht="1.5" customHeight="1">
      <c r="A525" s="770"/>
      <c r="B525" s="770"/>
      <c r="C525" s="771"/>
      <c r="D525" s="771"/>
      <c r="E525" s="163"/>
      <c r="F525" s="163"/>
      <c r="G525" s="163"/>
    </row>
    <row r="526" ht="1.5" customHeight="1">
      <c r="A526" s="770"/>
      <c r="B526" s="770"/>
      <c r="C526" s="771"/>
      <c r="D526" s="771"/>
      <c r="E526" s="163"/>
      <c r="F526" s="163"/>
      <c r="G526" s="163"/>
    </row>
    <row r="527" ht="1.5" customHeight="1">
      <c r="A527" s="770"/>
      <c r="B527" s="770"/>
      <c r="C527" s="771"/>
      <c r="D527" s="771"/>
      <c r="E527" s="163"/>
      <c r="F527" s="163"/>
      <c r="G527" s="163"/>
    </row>
    <row r="528" ht="1.5" customHeight="1">
      <c r="A528" s="770"/>
      <c r="B528" s="770"/>
      <c r="C528" s="771"/>
      <c r="D528" s="771"/>
      <c r="E528" s="163"/>
      <c r="F528" s="163"/>
      <c r="G528" s="163"/>
    </row>
    <row r="529" ht="1.5" customHeight="1">
      <c r="A529" s="770"/>
      <c r="B529" s="770"/>
      <c r="C529" s="771"/>
      <c r="D529" s="771"/>
      <c r="E529" s="163"/>
      <c r="F529" s="163"/>
      <c r="G529" s="163"/>
    </row>
    <row r="530" ht="1.5" customHeight="1">
      <c r="A530" s="770"/>
      <c r="B530" s="770"/>
      <c r="C530" s="771"/>
      <c r="D530" s="771"/>
      <c r="E530" s="163"/>
      <c r="F530" s="163"/>
      <c r="G530" s="163"/>
    </row>
    <row r="531" ht="1.5" customHeight="1">
      <c r="A531" s="770"/>
      <c r="B531" s="770"/>
      <c r="C531" s="771"/>
      <c r="D531" s="771"/>
      <c r="E531" s="163"/>
      <c r="F531" s="163"/>
      <c r="G531" s="163"/>
    </row>
    <row r="532" ht="1.5" customHeight="1">
      <c r="A532" s="770"/>
      <c r="B532" s="770"/>
      <c r="C532" s="771"/>
      <c r="D532" s="771"/>
      <c r="E532" s="163"/>
      <c r="F532" s="163"/>
      <c r="G532" s="163"/>
    </row>
    <row r="533" ht="1.5" customHeight="1">
      <c r="A533" s="770"/>
      <c r="B533" s="770"/>
      <c r="C533" s="771"/>
      <c r="D533" s="771"/>
      <c r="E533" s="163"/>
      <c r="F533" s="163"/>
      <c r="G533" s="163"/>
    </row>
    <row r="534" ht="1.5" customHeight="1">
      <c r="A534" s="770"/>
      <c r="B534" s="770"/>
      <c r="C534" s="771"/>
      <c r="D534" s="771"/>
      <c r="E534" s="163"/>
      <c r="F534" s="163"/>
      <c r="G534" s="163"/>
    </row>
    <row r="535" ht="1.5" customHeight="1">
      <c r="A535" s="770"/>
      <c r="B535" s="770"/>
      <c r="C535" s="771"/>
      <c r="D535" s="771"/>
      <c r="E535" s="163"/>
      <c r="F535" s="163"/>
      <c r="G535" s="163"/>
    </row>
    <row r="536" ht="1.5" customHeight="1">
      <c r="A536" s="770"/>
      <c r="B536" s="770"/>
      <c r="C536" s="771"/>
      <c r="D536" s="771"/>
      <c r="E536" s="163"/>
      <c r="F536" s="163"/>
      <c r="G536" s="163"/>
    </row>
    <row r="537" ht="1.5" customHeight="1">
      <c r="A537" s="770"/>
      <c r="B537" s="770"/>
      <c r="C537" s="771"/>
      <c r="D537" s="771"/>
      <c r="E537" s="163"/>
      <c r="F537" s="163"/>
      <c r="G537" s="163"/>
    </row>
    <row r="538" ht="1.5" customHeight="1">
      <c r="A538" s="770"/>
      <c r="B538" s="770"/>
      <c r="C538" s="771"/>
      <c r="D538" s="771"/>
      <c r="E538" s="163"/>
      <c r="F538" s="163"/>
      <c r="G538" s="163"/>
    </row>
    <row r="539" ht="1.5" customHeight="1">
      <c r="A539" s="770"/>
      <c r="B539" s="770"/>
      <c r="C539" s="771"/>
      <c r="D539" s="771"/>
      <c r="E539" s="163"/>
      <c r="F539" s="163"/>
      <c r="G539" s="163"/>
    </row>
    <row r="540" ht="1.5" customHeight="1">
      <c r="A540" s="770"/>
      <c r="B540" s="770"/>
      <c r="C540" s="771"/>
      <c r="D540" s="771"/>
      <c r="E540" s="163"/>
      <c r="F540" s="163"/>
      <c r="G540" s="163"/>
    </row>
    <row r="541" ht="1.5" customHeight="1">
      <c r="A541" s="770"/>
      <c r="B541" s="770"/>
      <c r="C541" s="771"/>
      <c r="D541" s="771"/>
      <c r="E541" s="163"/>
      <c r="F541" s="163"/>
      <c r="G541" s="163"/>
    </row>
    <row r="542" ht="1.5" customHeight="1">
      <c r="A542" s="770"/>
      <c r="B542" s="770"/>
      <c r="C542" s="771"/>
      <c r="D542" s="771"/>
      <c r="E542" s="163"/>
      <c r="F542" s="163"/>
      <c r="G542" s="163"/>
    </row>
    <row r="543" ht="1.5" customHeight="1">
      <c r="A543" s="770"/>
      <c r="B543" s="770"/>
      <c r="C543" s="771"/>
      <c r="D543" s="771"/>
      <c r="E543" s="163"/>
      <c r="F543" s="163"/>
      <c r="G543" s="163"/>
    </row>
    <row r="544" ht="1.5" customHeight="1">
      <c r="A544" s="770"/>
      <c r="B544" s="770"/>
      <c r="C544" s="771"/>
      <c r="D544" s="771"/>
      <c r="E544" s="163"/>
      <c r="F544" s="163"/>
      <c r="G544" s="163"/>
    </row>
    <row r="545" ht="1.5" customHeight="1">
      <c r="A545" s="770"/>
      <c r="B545" s="770"/>
      <c r="C545" s="771"/>
      <c r="D545" s="771"/>
      <c r="E545" s="163"/>
      <c r="F545" s="163"/>
      <c r="G545" s="163"/>
    </row>
    <row r="546" ht="1.5" customHeight="1">
      <c r="A546" s="770"/>
      <c r="B546" s="770"/>
      <c r="C546" s="771"/>
      <c r="D546" s="771"/>
      <c r="E546" s="163"/>
      <c r="F546" s="163"/>
      <c r="G546" s="163"/>
    </row>
    <row r="547" ht="1.5" customHeight="1">
      <c r="A547" s="770"/>
      <c r="B547" s="770"/>
      <c r="C547" s="771"/>
      <c r="D547" s="771"/>
      <c r="E547" s="163"/>
      <c r="F547" s="163"/>
      <c r="G547" s="163"/>
    </row>
    <row r="548" ht="1.5" customHeight="1">
      <c r="A548" s="770"/>
      <c r="B548" s="770"/>
      <c r="C548" s="771"/>
      <c r="D548" s="771"/>
      <c r="E548" s="163"/>
      <c r="F548" s="163"/>
      <c r="G548" s="163"/>
    </row>
    <row r="549" ht="1.5" customHeight="1">
      <c r="A549" s="770"/>
      <c r="B549" s="770"/>
      <c r="C549" s="771"/>
      <c r="D549" s="771"/>
      <c r="E549" s="163"/>
      <c r="F549" s="163"/>
      <c r="G549" s="163"/>
    </row>
    <row r="550" ht="1.5" customHeight="1">
      <c r="A550" s="770"/>
      <c r="B550" s="770"/>
      <c r="C550" s="771"/>
      <c r="D550" s="771"/>
      <c r="E550" s="163"/>
      <c r="F550" s="163"/>
      <c r="G550" s="163"/>
    </row>
    <row r="551" ht="1.5" customHeight="1">
      <c r="A551" s="770"/>
      <c r="B551" s="770"/>
      <c r="C551" s="771"/>
      <c r="D551" s="771"/>
      <c r="E551" s="163"/>
      <c r="F551" s="163"/>
      <c r="G551" s="163"/>
    </row>
    <row r="552" ht="1.5" customHeight="1">
      <c r="A552" s="770"/>
      <c r="B552" s="770"/>
      <c r="C552" s="771"/>
      <c r="D552" s="771"/>
      <c r="E552" s="163"/>
      <c r="F552" s="163"/>
      <c r="G552" s="163"/>
    </row>
    <row r="553" ht="1.5" customHeight="1">
      <c r="A553" s="770"/>
      <c r="B553" s="770"/>
      <c r="C553" s="771"/>
      <c r="D553" s="771"/>
      <c r="E553" s="163"/>
      <c r="F553" s="163"/>
      <c r="G553" s="163"/>
    </row>
    <row r="554" ht="1.5" customHeight="1">
      <c r="A554" s="770"/>
      <c r="B554" s="770"/>
      <c r="C554" s="771"/>
      <c r="D554" s="771"/>
      <c r="E554" s="163"/>
      <c r="F554" s="163"/>
      <c r="G554" s="163"/>
    </row>
    <row r="555" ht="1.5" customHeight="1">
      <c r="A555" s="770"/>
      <c r="B555" s="770"/>
      <c r="C555" s="771"/>
      <c r="D555" s="771"/>
      <c r="E555" s="163"/>
      <c r="F555" s="163"/>
      <c r="G555" s="163"/>
    </row>
    <row r="556" ht="1.5" customHeight="1">
      <c r="A556" s="770"/>
      <c r="B556" s="770"/>
      <c r="C556" s="771"/>
      <c r="D556" s="771"/>
      <c r="E556" s="163"/>
      <c r="F556" s="163"/>
      <c r="G556" s="163"/>
    </row>
    <row r="557" ht="1.5" customHeight="1">
      <c r="A557" s="770"/>
      <c r="B557" s="770"/>
      <c r="C557" s="771"/>
      <c r="D557" s="771"/>
      <c r="E557" s="163"/>
      <c r="F557" s="163"/>
      <c r="G557" s="163"/>
    </row>
    <row r="558" ht="1.5" customHeight="1">
      <c r="A558" s="770"/>
      <c r="B558" s="770"/>
      <c r="C558" s="771"/>
      <c r="D558" s="771"/>
      <c r="E558" s="163"/>
      <c r="F558" s="163"/>
      <c r="G558" s="163"/>
    </row>
    <row r="559" ht="1.5" customHeight="1">
      <c r="A559" s="770"/>
      <c r="B559" s="770"/>
      <c r="C559" s="771"/>
      <c r="D559" s="771"/>
      <c r="E559" s="163"/>
      <c r="F559" s="163"/>
      <c r="G559" s="163"/>
    </row>
    <row r="560" ht="1.5" customHeight="1">
      <c r="A560" s="770"/>
      <c r="B560" s="770"/>
      <c r="C560" s="771"/>
      <c r="D560" s="771"/>
      <c r="E560" s="163"/>
      <c r="F560" s="163"/>
      <c r="G560" s="163"/>
    </row>
    <row r="561" ht="1.5" customHeight="1">
      <c r="A561" s="770"/>
      <c r="B561" s="770"/>
      <c r="C561" s="771"/>
      <c r="D561" s="771"/>
      <c r="E561" s="163"/>
      <c r="F561" s="163"/>
      <c r="G561" s="163"/>
    </row>
    <row r="562" ht="1.5" customHeight="1">
      <c r="A562" s="770"/>
      <c r="B562" s="770"/>
      <c r="C562" s="771"/>
      <c r="D562" s="771"/>
      <c r="E562" s="163"/>
      <c r="F562" s="163"/>
      <c r="G562" s="163"/>
    </row>
    <row r="563" ht="1.5" customHeight="1">
      <c r="A563" s="770"/>
      <c r="B563" s="770"/>
      <c r="C563" s="771"/>
      <c r="D563" s="771"/>
      <c r="E563" s="163"/>
      <c r="F563" s="163"/>
      <c r="G563" s="163"/>
    </row>
    <row r="564" ht="1.5" customHeight="1">
      <c r="A564" s="770"/>
      <c r="B564" s="770"/>
      <c r="C564" s="771"/>
      <c r="D564" s="771"/>
      <c r="E564" s="163"/>
      <c r="F564" s="163"/>
      <c r="G564" s="163"/>
    </row>
    <row r="565" ht="1.5" customHeight="1">
      <c r="A565" s="770"/>
      <c r="B565" s="770"/>
      <c r="C565" s="771"/>
      <c r="D565" s="771"/>
      <c r="E565" s="163"/>
      <c r="F565" s="163"/>
      <c r="G565" s="163"/>
    </row>
    <row r="566" ht="1.5" customHeight="1">
      <c r="A566" s="770"/>
      <c r="B566" s="770"/>
      <c r="C566" s="771"/>
      <c r="D566" s="771"/>
      <c r="E566" s="163"/>
      <c r="F566" s="163"/>
      <c r="G566" s="163"/>
    </row>
    <row r="567" ht="1.5" customHeight="1">
      <c r="A567" s="770"/>
      <c r="B567" s="770"/>
      <c r="C567" s="771"/>
      <c r="D567" s="771"/>
      <c r="E567" s="163"/>
      <c r="F567" s="163"/>
      <c r="G567" s="163"/>
    </row>
    <row r="568" ht="1.5" customHeight="1">
      <c r="A568" s="770"/>
      <c r="B568" s="770"/>
      <c r="C568" s="771"/>
      <c r="D568" s="771"/>
      <c r="E568" s="163"/>
      <c r="F568" s="163"/>
      <c r="G568" s="163"/>
    </row>
    <row r="569" ht="1.5" customHeight="1">
      <c r="A569" s="770"/>
      <c r="B569" s="770"/>
      <c r="C569" s="771"/>
      <c r="D569" s="771"/>
      <c r="E569" s="163"/>
      <c r="F569" s="163"/>
      <c r="G569" s="163"/>
    </row>
    <row r="570" ht="1.5" customHeight="1">
      <c r="A570" s="770"/>
      <c r="B570" s="770"/>
      <c r="C570" s="771"/>
      <c r="D570" s="771"/>
      <c r="E570" s="163"/>
      <c r="F570" s="163"/>
      <c r="G570" s="163"/>
    </row>
    <row r="571" ht="1.5" customHeight="1">
      <c r="A571" s="770"/>
      <c r="B571" s="770"/>
      <c r="C571" s="771"/>
      <c r="D571" s="771"/>
      <c r="E571" s="163"/>
      <c r="F571" s="163"/>
      <c r="G571" s="163"/>
    </row>
    <row r="572" ht="1.5" customHeight="1">
      <c r="A572" s="770"/>
      <c r="B572" s="770"/>
      <c r="C572" s="771"/>
      <c r="D572" s="771"/>
      <c r="E572" s="163"/>
      <c r="F572" s="163"/>
      <c r="G572" s="163"/>
    </row>
    <row r="573" ht="1.5" customHeight="1">
      <c r="A573" s="770"/>
      <c r="B573" s="770"/>
      <c r="C573" s="771"/>
      <c r="D573" s="771"/>
      <c r="E573" s="163"/>
      <c r="F573" s="163"/>
      <c r="G573" s="163"/>
    </row>
    <row r="574" ht="1.5" customHeight="1">
      <c r="A574" s="770"/>
      <c r="B574" s="770"/>
      <c r="C574" s="771"/>
      <c r="D574" s="771"/>
      <c r="E574" s="163"/>
      <c r="F574" s="163"/>
      <c r="G574" s="163"/>
    </row>
    <row r="575" ht="1.5" customHeight="1">
      <c r="A575" s="770"/>
      <c r="B575" s="770"/>
      <c r="C575" s="771"/>
      <c r="D575" s="771"/>
      <c r="E575" s="163"/>
      <c r="F575" s="163"/>
      <c r="G575" s="163"/>
    </row>
    <row r="576" ht="1.5" customHeight="1">
      <c r="A576" s="770"/>
      <c r="B576" s="770"/>
      <c r="C576" s="771"/>
      <c r="D576" s="771"/>
      <c r="E576" s="163"/>
      <c r="F576" s="163"/>
      <c r="G576" s="163"/>
    </row>
    <row r="577" ht="1.5" customHeight="1">
      <c r="A577" s="770"/>
      <c r="B577" s="770"/>
      <c r="C577" s="771"/>
      <c r="D577" s="771"/>
      <c r="E577" s="163"/>
      <c r="F577" s="163"/>
      <c r="G577" s="163"/>
    </row>
    <row r="578" ht="1.5" customHeight="1">
      <c r="A578" s="770"/>
      <c r="B578" s="770"/>
      <c r="C578" s="771"/>
      <c r="D578" s="771"/>
      <c r="E578" s="163"/>
      <c r="F578" s="163"/>
      <c r="G578" s="163"/>
    </row>
    <row r="579" ht="1.5" customHeight="1">
      <c r="A579" s="770"/>
      <c r="B579" s="770"/>
      <c r="C579" s="771"/>
      <c r="D579" s="771"/>
      <c r="E579" s="163"/>
      <c r="F579" s="163"/>
      <c r="G579" s="163"/>
    </row>
    <row r="580" ht="1.5" customHeight="1">
      <c r="A580" s="770"/>
      <c r="B580" s="770"/>
      <c r="C580" s="771"/>
      <c r="D580" s="771"/>
      <c r="E580" s="163"/>
      <c r="F580" s="163"/>
      <c r="G580" s="163"/>
    </row>
    <row r="581" ht="1.5" customHeight="1">
      <c r="A581" s="770"/>
      <c r="B581" s="770"/>
      <c r="C581" s="771"/>
      <c r="D581" s="771"/>
      <c r="E581" s="163"/>
      <c r="F581" s="163"/>
      <c r="G581" s="163"/>
    </row>
    <row r="582" ht="1.5" customHeight="1">
      <c r="A582" s="770"/>
      <c r="B582" s="770"/>
      <c r="C582" s="771"/>
      <c r="D582" s="771"/>
      <c r="E582" s="163"/>
      <c r="F582" s="163"/>
      <c r="G582" s="163"/>
    </row>
    <row r="583" ht="1.5" customHeight="1">
      <c r="A583" s="770"/>
      <c r="B583" s="770"/>
      <c r="C583" s="771"/>
      <c r="D583" s="771"/>
      <c r="E583" s="163"/>
      <c r="F583" s="163"/>
      <c r="G583" s="163"/>
    </row>
    <row r="584" ht="1.5" customHeight="1">
      <c r="A584" s="770"/>
      <c r="B584" s="770"/>
      <c r="C584" s="771"/>
      <c r="D584" s="771"/>
      <c r="E584" s="163"/>
      <c r="F584" s="163"/>
      <c r="G584" s="163"/>
    </row>
    <row r="585" ht="1.5" customHeight="1">
      <c r="A585" s="770"/>
      <c r="B585" s="770"/>
      <c r="C585" s="771"/>
      <c r="D585" s="771"/>
      <c r="E585" s="163"/>
      <c r="F585" s="163"/>
      <c r="G585" s="163"/>
    </row>
    <row r="586" ht="1.5" customHeight="1">
      <c r="A586" s="770"/>
      <c r="B586" s="770"/>
      <c r="C586" s="771"/>
      <c r="D586" s="771"/>
      <c r="E586" s="163"/>
      <c r="F586" s="163"/>
      <c r="G586" s="163"/>
    </row>
    <row r="587" ht="1.5" customHeight="1">
      <c r="A587" s="770"/>
      <c r="B587" s="770"/>
      <c r="C587" s="771"/>
      <c r="D587" s="771"/>
      <c r="E587" s="163"/>
      <c r="F587" s="163"/>
      <c r="G587" s="163"/>
    </row>
    <row r="588" ht="1.5" customHeight="1">
      <c r="A588" s="770"/>
      <c r="B588" s="770"/>
      <c r="C588" s="771"/>
      <c r="D588" s="771"/>
      <c r="E588" s="163"/>
      <c r="F588" s="163"/>
      <c r="G588" s="163"/>
    </row>
    <row r="589" ht="1.5" customHeight="1">
      <c r="A589" s="770"/>
      <c r="B589" s="770"/>
      <c r="C589" s="771"/>
      <c r="D589" s="771"/>
      <c r="E589" s="163"/>
      <c r="F589" s="163"/>
      <c r="G589" s="163"/>
    </row>
    <row r="590" ht="1.5" customHeight="1">
      <c r="A590" s="770"/>
      <c r="B590" s="770"/>
      <c r="C590" s="771"/>
      <c r="D590" s="771"/>
      <c r="E590" s="163"/>
      <c r="F590" s="163"/>
      <c r="G590" s="163"/>
    </row>
    <row r="591" ht="1.5" customHeight="1">
      <c r="A591" s="770"/>
      <c r="B591" s="770"/>
      <c r="C591" s="771"/>
      <c r="D591" s="771"/>
      <c r="E591" s="163"/>
      <c r="F591" s="163"/>
      <c r="G591" s="163"/>
    </row>
    <row r="592" ht="1.5" customHeight="1">
      <c r="A592" s="770"/>
      <c r="B592" s="770"/>
      <c r="C592" s="771"/>
      <c r="D592" s="771"/>
      <c r="E592" s="163"/>
      <c r="F592" s="163"/>
      <c r="G592" s="163"/>
    </row>
    <row r="593" ht="1.5" customHeight="1">
      <c r="A593" s="770"/>
      <c r="B593" s="770"/>
      <c r="C593" s="771"/>
      <c r="D593" s="771"/>
      <c r="E593" s="163"/>
      <c r="F593" s="163"/>
      <c r="G593" s="163"/>
    </row>
    <row r="594" ht="1.5" customHeight="1">
      <c r="A594" s="770"/>
      <c r="B594" s="770"/>
      <c r="C594" s="771"/>
      <c r="D594" s="771"/>
      <c r="E594" s="163"/>
      <c r="F594" s="163"/>
      <c r="G594" s="163"/>
    </row>
    <row r="595" ht="1.5" customHeight="1">
      <c r="A595" s="770"/>
      <c r="B595" s="770"/>
      <c r="C595" s="771"/>
      <c r="D595" s="771"/>
      <c r="E595" s="163"/>
      <c r="F595" s="163"/>
      <c r="G595" s="163"/>
    </row>
    <row r="596" ht="1.5" customHeight="1">
      <c r="A596" s="770"/>
      <c r="B596" s="770"/>
      <c r="C596" s="771"/>
      <c r="D596" s="771"/>
      <c r="E596" s="163"/>
      <c r="F596" s="163"/>
      <c r="G596" s="163"/>
    </row>
    <row r="597" ht="1.5" customHeight="1">
      <c r="A597" s="770"/>
      <c r="B597" s="770"/>
      <c r="C597" s="771"/>
      <c r="D597" s="771"/>
      <c r="E597" s="163"/>
      <c r="F597" s="163"/>
      <c r="G597" s="163"/>
    </row>
    <row r="598" ht="1.5" customHeight="1">
      <c r="A598" s="770"/>
      <c r="B598" s="770"/>
      <c r="C598" s="771"/>
      <c r="D598" s="771"/>
      <c r="E598" s="163"/>
      <c r="F598" s="163"/>
      <c r="G598" s="163"/>
    </row>
    <row r="599" ht="1.5" customHeight="1">
      <c r="A599" s="770"/>
      <c r="B599" s="770"/>
      <c r="C599" s="771"/>
      <c r="D599" s="771"/>
      <c r="E599" s="163"/>
      <c r="F599" s="163"/>
      <c r="G599" s="163"/>
    </row>
    <row r="600" ht="1.5" customHeight="1">
      <c r="A600" s="770"/>
      <c r="B600" s="770"/>
      <c r="C600" s="771"/>
      <c r="D600" s="771"/>
      <c r="E600" s="163"/>
      <c r="F600" s="163"/>
      <c r="G600" s="163"/>
    </row>
    <row r="601" ht="1.5" customHeight="1">
      <c r="A601" s="770"/>
      <c r="B601" s="770"/>
      <c r="C601" s="771"/>
      <c r="D601" s="771"/>
      <c r="E601" s="163"/>
      <c r="F601" s="163"/>
      <c r="G601" s="163"/>
    </row>
    <row r="602" ht="1.5" customHeight="1">
      <c r="A602" s="770"/>
      <c r="B602" s="770"/>
      <c r="C602" s="771"/>
      <c r="D602" s="771"/>
      <c r="E602" s="163"/>
      <c r="F602" s="163"/>
      <c r="G602" s="163"/>
    </row>
    <row r="603" ht="1.5" customHeight="1">
      <c r="A603" s="770"/>
      <c r="B603" s="770"/>
      <c r="C603" s="771"/>
      <c r="D603" s="771"/>
      <c r="E603" s="163"/>
      <c r="F603" s="163"/>
      <c r="G603" s="163"/>
    </row>
    <row r="604" ht="1.5" customHeight="1">
      <c r="A604" s="770"/>
      <c r="B604" s="770"/>
      <c r="C604" s="771"/>
      <c r="D604" s="771"/>
      <c r="E604" s="163"/>
      <c r="F604" s="163"/>
      <c r="G604" s="163"/>
    </row>
    <row r="605" ht="1.5" customHeight="1">
      <c r="A605" s="770"/>
      <c r="B605" s="770"/>
      <c r="C605" s="771"/>
      <c r="D605" s="771"/>
      <c r="E605" s="163"/>
      <c r="F605" s="163"/>
      <c r="G605" s="163"/>
    </row>
    <row r="606" ht="1.5" customHeight="1">
      <c r="A606" s="770"/>
      <c r="B606" s="770"/>
      <c r="C606" s="771"/>
      <c r="D606" s="771"/>
      <c r="E606" s="163"/>
      <c r="F606" s="163"/>
      <c r="G606" s="163"/>
    </row>
    <row r="607" ht="1.5" customHeight="1">
      <c r="A607" s="770"/>
      <c r="B607" s="770"/>
      <c r="C607" s="771"/>
      <c r="D607" s="771"/>
      <c r="E607" s="163"/>
      <c r="F607" s="163"/>
      <c r="G607" s="163"/>
    </row>
    <row r="608" ht="1.5" customHeight="1">
      <c r="A608" s="770"/>
      <c r="B608" s="770"/>
      <c r="C608" s="771"/>
      <c r="D608" s="771"/>
      <c r="E608" s="163"/>
      <c r="F608" s="163"/>
      <c r="G608" s="163"/>
    </row>
    <row r="609" ht="1.5" customHeight="1">
      <c r="A609" s="770"/>
      <c r="B609" s="770"/>
      <c r="C609" s="771"/>
      <c r="D609" s="771"/>
      <c r="E609" s="163"/>
      <c r="F609" s="163"/>
      <c r="G609" s="163"/>
    </row>
    <row r="610" ht="1.5" customHeight="1">
      <c r="A610" s="770"/>
      <c r="B610" s="770"/>
      <c r="C610" s="771"/>
      <c r="D610" s="771"/>
      <c r="E610" s="163"/>
      <c r="F610" s="163"/>
      <c r="G610" s="163"/>
    </row>
    <row r="611" ht="1.5" customHeight="1">
      <c r="A611" s="770"/>
      <c r="B611" s="770"/>
      <c r="C611" s="771"/>
      <c r="D611" s="771"/>
      <c r="E611" s="163"/>
      <c r="F611" s="163"/>
      <c r="G611" s="163"/>
    </row>
    <row r="612" ht="1.5" customHeight="1">
      <c r="A612" s="770"/>
      <c r="B612" s="770"/>
      <c r="C612" s="771"/>
      <c r="D612" s="771"/>
      <c r="E612" s="163"/>
      <c r="F612" s="163"/>
      <c r="G612" s="163"/>
    </row>
    <row r="613" ht="1.5" customHeight="1">
      <c r="A613" s="770"/>
      <c r="B613" s="770"/>
      <c r="C613" s="771"/>
      <c r="D613" s="771"/>
      <c r="E613" s="163"/>
      <c r="F613" s="163"/>
      <c r="G613" s="163"/>
    </row>
    <row r="614" ht="1.5" customHeight="1">
      <c r="A614" s="770"/>
      <c r="B614" s="770"/>
      <c r="C614" s="771"/>
      <c r="D614" s="771"/>
      <c r="E614" s="163"/>
      <c r="F614" s="163"/>
      <c r="G614" s="163"/>
    </row>
    <row r="615" ht="1.5" customHeight="1">
      <c r="A615" s="770"/>
      <c r="B615" s="770"/>
      <c r="C615" s="771"/>
      <c r="D615" s="771"/>
      <c r="E615" s="163"/>
      <c r="F615" s="163"/>
      <c r="G615" s="163"/>
    </row>
    <row r="616" ht="1.5" customHeight="1">
      <c r="A616" s="770"/>
      <c r="B616" s="770"/>
      <c r="C616" s="771"/>
      <c r="D616" s="771"/>
      <c r="E616" s="163"/>
      <c r="F616" s="163"/>
      <c r="G616" s="163"/>
    </row>
    <row r="617" ht="1.5" customHeight="1">
      <c r="A617" s="770"/>
      <c r="B617" s="770"/>
      <c r="C617" s="771"/>
      <c r="D617" s="771"/>
      <c r="E617" s="163"/>
      <c r="F617" s="163"/>
      <c r="G617" s="163"/>
    </row>
    <row r="618" ht="1.5" customHeight="1">
      <c r="A618" s="770"/>
      <c r="B618" s="770"/>
      <c r="C618" s="771"/>
      <c r="D618" s="771"/>
      <c r="E618" s="163"/>
      <c r="F618" s="163"/>
      <c r="G618" s="163"/>
    </row>
    <row r="619" ht="1.5" customHeight="1">
      <c r="A619" s="770"/>
      <c r="B619" s="770"/>
      <c r="C619" s="771"/>
      <c r="D619" s="771"/>
      <c r="E619" s="163"/>
      <c r="F619" s="163"/>
      <c r="G619" s="163"/>
    </row>
    <row r="620" ht="1.5" customHeight="1">
      <c r="A620" s="770"/>
      <c r="B620" s="770"/>
      <c r="C620" s="771"/>
      <c r="D620" s="771"/>
      <c r="E620" s="163"/>
      <c r="F620" s="163"/>
      <c r="G620" s="163"/>
    </row>
    <row r="621" ht="1.5" customHeight="1">
      <c r="A621" s="770"/>
      <c r="B621" s="770"/>
      <c r="C621" s="771"/>
      <c r="D621" s="771"/>
      <c r="E621" s="163"/>
      <c r="F621" s="163"/>
      <c r="G621" s="163"/>
    </row>
    <row r="622" ht="1.5" customHeight="1">
      <c r="A622" s="770"/>
      <c r="B622" s="770"/>
      <c r="C622" s="771"/>
      <c r="D622" s="771"/>
      <c r="E622" s="163"/>
      <c r="F622" s="163"/>
      <c r="G622" s="163"/>
    </row>
    <row r="623" ht="1.5" customHeight="1">
      <c r="A623" s="770"/>
      <c r="B623" s="770"/>
      <c r="C623" s="771"/>
      <c r="D623" s="771"/>
      <c r="E623" s="163"/>
      <c r="F623" s="163"/>
      <c r="G623" s="163"/>
    </row>
    <row r="624" ht="1.5" customHeight="1">
      <c r="A624" s="770"/>
      <c r="B624" s="770"/>
      <c r="C624" s="771"/>
      <c r="D624" s="771"/>
      <c r="E624" s="163"/>
      <c r="F624" s="163"/>
      <c r="G624" s="163"/>
    </row>
    <row r="625" ht="1.5" customHeight="1">
      <c r="A625" s="770"/>
      <c r="B625" s="770"/>
      <c r="C625" s="771"/>
      <c r="D625" s="771"/>
      <c r="E625" s="163"/>
      <c r="F625" s="163"/>
      <c r="G625" s="163"/>
    </row>
    <row r="626" ht="1.5" customHeight="1">
      <c r="A626" s="770"/>
      <c r="B626" s="770"/>
      <c r="C626" s="771"/>
      <c r="D626" s="771"/>
      <c r="E626" s="163"/>
      <c r="F626" s="163"/>
      <c r="G626" s="163"/>
    </row>
    <row r="627" ht="1.5" customHeight="1">
      <c r="A627" s="770"/>
      <c r="B627" s="770"/>
      <c r="C627" s="771"/>
      <c r="D627" s="771"/>
      <c r="E627" s="163"/>
      <c r="F627" s="163"/>
      <c r="G627" s="163"/>
    </row>
    <row r="628" ht="1.5" customHeight="1">
      <c r="A628" s="770"/>
      <c r="B628" s="770"/>
      <c r="C628" s="771"/>
      <c r="D628" s="771"/>
      <c r="E628" s="163"/>
      <c r="F628" s="163"/>
      <c r="G628" s="163"/>
    </row>
    <row r="629" ht="1.5" customHeight="1">
      <c r="A629" s="770"/>
      <c r="B629" s="770"/>
      <c r="C629" s="771"/>
      <c r="D629" s="771"/>
      <c r="E629" s="163"/>
      <c r="F629" s="163"/>
      <c r="G629" s="163"/>
    </row>
    <row r="630" ht="1.5" customHeight="1">
      <c r="A630" s="770"/>
      <c r="B630" s="770"/>
      <c r="C630" s="771"/>
      <c r="D630" s="771"/>
      <c r="E630" s="163"/>
      <c r="F630" s="163"/>
      <c r="G630" s="163"/>
    </row>
    <row r="631" ht="1.5" customHeight="1">
      <c r="A631" s="770"/>
      <c r="B631" s="770"/>
      <c r="C631" s="771"/>
      <c r="D631" s="771"/>
      <c r="E631" s="163"/>
      <c r="F631" s="163"/>
      <c r="G631" s="163"/>
    </row>
    <row r="632" ht="1.5" customHeight="1">
      <c r="A632" s="770"/>
      <c r="B632" s="770"/>
      <c r="C632" s="771"/>
      <c r="D632" s="771"/>
      <c r="E632" s="163"/>
      <c r="F632" s="163"/>
      <c r="G632" s="163"/>
    </row>
    <row r="633" ht="1.5" customHeight="1">
      <c r="A633" s="770"/>
      <c r="B633" s="770"/>
      <c r="C633" s="771"/>
      <c r="D633" s="771"/>
      <c r="E633" s="163"/>
      <c r="F633" s="163"/>
      <c r="G633" s="163"/>
    </row>
    <row r="634" ht="1.5" customHeight="1">
      <c r="A634" s="770"/>
      <c r="B634" s="770"/>
      <c r="C634" s="771"/>
      <c r="D634" s="771"/>
      <c r="E634" s="163"/>
      <c r="F634" s="163"/>
      <c r="G634" s="163"/>
    </row>
    <row r="635" ht="1.5" customHeight="1">
      <c r="A635" s="770"/>
      <c r="B635" s="770"/>
      <c r="C635" s="771"/>
      <c r="D635" s="771"/>
      <c r="E635" s="163"/>
      <c r="F635" s="163"/>
      <c r="G635" s="163"/>
    </row>
    <row r="636" ht="1.5" customHeight="1">
      <c r="A636" s="770"/>
      <c r="B636" s="770"/>
      <c r="C636" s="771"/>
      <c r="D636" s="771"/>
      <c r="E636" s="163"/>
      <c r="F636" s="163"/>
      <c r="G636" s="163"/>
    </row>
    <row r="637" ht="1.5" customHeight="1">
      <c r="A637" s="770"/>
      <c r="B637" s="770"/>
      <c r="C637" s="771"/>
      <c r="D637" s="771"/>
      <c r="E637" s="163"/>
      <c r="F637" s="163"/>
      <c r="G637" s="163"/>
    </row>
    <row r="638" ht="1.5" customHeight="1">
      <c r="A638" s="770"/>
      <c r="B638" s="770"/>
      <c r="C638" s="771"/>
      <c r="D638" s="771"/>
      <c r="E638" s="163"/>
      <c r="F638" s="163"/>
      <c r="G638" s="163"/>
    </row>
    <row r="639" ht="1.5" customHeight="1">
      <c r="A639" s="770"/>
      <c r="B639" s="770"/>
      <c r="C639" s="771"/>
      <c r="D639" s="771"/>
      <c r="E639" s="163"/>
      <c r="F639" s="163"/>
      <c r="G639" s="163"/>
    </row>
    <row r="640" ht="1.5" customHeight="1">
      <c r="A640" s="770"/>
      <c r="B640" s="770"/>
      <c r="C640" s="771"/>
      <c r="D640" s="771"/>
      <c r="E640" s="163"/>
      <c r="F640" s="163"/>
      <c r="G640" s="163"/>
    </row>
    <row r="641" ht="1.5" customHeight="1">
      <c r="A641" s="770"/>
      <c r="B641" s="770"/>
      <c r="C641" s="771"/>
      <c r="D641" s="771"/>
      <c r="E641" s="163"/>
      <c r="F641" s="163"/>
      <c r="G641" s="163"/>
    </row>
    <row r="642" ht="1.5" customHeight="1">
      <c r="A642" s="770"/>
      <c r="B642" s="770"/>
      <c r="C642" s="771"/>
      <c r="D642" s="771"/>
      <c r="E642" s="163"/>
      <c r="F642" s="163"/>
      <c r="G642" s="163"/>
    </row>
    <row r="643" ht="1.5" customHeight="1">
      <c r="A643" s="770"/>
      <c r="B643" s="770"/>
      <c r="C643" s="771"/>
      <c r="D643" s="771"/>
      <c r="E643" s="163"/>
      <c r="F643" s="163"/>
      <c r="G643" s="163"/>
    </row>
    <row r="644" ht="1.5" customHeight="1">
      <c r="A644" s="770"/>
      <c r="B644" s="770"/>
      <c r="C644" s="771"/>
      <c r="D644" s="771"/>
      <c r="E644" s="163"/>
      <c r="F644" s="163"/>
      <c r="G644" s="163"/>
    </row>
    <row r="645" ht="1.5" customHeight="1">
      <c r="A645" s="770"/>
      <c r="B645" s="770"/>
      <c r="C645" s="771"/>
      <c r="D645" s="771"/>
      <c r="E645" s="163"/>
      <c r="F645" s="163"/>
      <c r="G645" s="163"/>
    </row>
    <row r="646" ht="1.5" customHeight="1">
      <c r="A646" s="770"/>
      <c r="B646" s="770"/>
      <c r="C646" s="771"/>
      <c r="D646" s="771"/>
      <c r="E646" s="163"/>
      <c r="F646" s="163"/>
      <c r="G646" s="163"/>
    </row>
    <row r="647" ht="1.5" customHeight="1">
      <c r="A647" s="770"/>
      <c r="B647" s="770"/>
      <c r="C647" s="771"/>
      <c r="D647" s="771"/>
      <c r="E647" s="163"/>
      <c r="F647" s="163"/>
      <c r="G647" s="163"/>
    </row>
    <row r="648" ht="1.5" customHeight="1">
      <c r="A648" s="770"/>
      <c r="B648" s="770"/>
      <c r="C648" s="771"/>
      <c r="D648" s="771"/>
      <c r="E648" s="163"/>
      <c r="F648" s="163"/>
      <c r="G648" s="163"/>
    </row>
    <row r="649" ht="1.5" customHeight="1">
      <c r="A649" s="770"/>
      <c r="B649" s="770"/>
      <c r="C649" s="771"/>
      <c r="D649" s="771"/>
      <c r="E649" s="163"/>
      <c r="F649" s="163"/>
      <c r="G649" s="163"/>
    </row>
    <row r="650" ht="1.5" customHeight="1">
      <c r="A650" s="770"/>
      <c r="B650" s="770"/>
      <c r="C650" s="771"/>
      <c r="D650" s="771"/>
      <c r="E650" s="163"/>
      <c r="F650" s="163"/>
      <c r="G650" s="163"/>
    </row>
    <row r="651" ht="1.5" customHeight="1">
      <c r="A651" s="770"/>
      <c r="B651" s="770"/>
      <c r="C651" s="771"/>
      <c r="D651" s="771"/>
      <c r="E651" s="163"/>
      <c r="F651" s="163"/>
      <c r="G651" s="163"/>
    </row>
    <row r="652" ht="1.5" customHeight="1">
      <c r="A652" s="770"/>
      <c r="B652" s="770"/>
      <c r="C652" s="771"/>
      <c r="D652" s="771"/>
      <c r="E652" s="163"/>
      <c r="F652" s="163"/>
      <c r="G652" s="163"/>
    </row>
    <row r="653" ht="1.5" customHeight="1">
      <c r="A653" s="770"/>
      <c r="B653" s="770"/>
      <c r="C653" s="771"/>
      <c r="D653" s="771"/>
      <c r="E653" s="163"/>
      <c r="F653" s="163"/>
      <c r="G653" s="163"/>
    </row>
    <row r="654" ht="1.5" customHeight="1">
      <c r="A654" s="770"/>
      <c r="B654" s="770"/>
      <c r="C654" s="771"/>
      <c r="D654" s="771"/>
      <c r="E654" s="163"/>
      <c r="F654" s="163"/>
      <c r="G654" s="163"/>
    </row>
    <row r="655" ht="1.5" customHeight="1">
      <c r="A655" s="770"/>
      <c r="B655" s="770"/>
      <c r="C655" s="771"/>
      <c r="D655" s="771"/>
      <c r="E655" s="163"/>
      <c r="F655" s="163"/>
      <c r="G655" s="163"/>
    </row>
    <row r="656" ht="1.5" customHeight="1">
      <c r="A656" s="770"/>
      <c r="B656" s="770"/>
      <c r="C656" s="771"/>
      <c r="D656" s="771"/>
      <c r="E656" s="163"/>
      <c r="F656" s="163"/>
      <c r="G656" s="163"/>
    </row>
    <row r="657" ht="1.5" customHeight="1">
      <c r="A657" s="770"/>
      <c r="B657" s="770"/>
      <c r="C657" s="771"/>
      <c r="D657" s="771"/>
      <c r="E657" s="163"/>
      <c r="F657" s="163"/>
      <c r="G657" s="163"/>
    </row>
    <row r="658" ht="1.5" customHeight="1">
      <c r="A658" s="770"/>
      <c r="B658" s="770"/>
      <c r="C658" s="771"/>
      <c r="D658" s="771"/>
      <c r="E658" s="163"/>
      <c r="F658" s="163"/>
      <c r="G658" s="163"/>
    </row>
    <row r="659" ht="1.5" customHeight="1">
      <c r="A659" s="770"/>
      <c r="B659" s="770"/>
      <c r="C659" s="771"/>
      <c r="D659" s="771"/>
      <c r="E659" s="163"/>
      <c r="F659" s="163"/>
      <c r="G659" s="163"/>
    </row>
    <row r="660" ht="1.5" customHeight="1">
      <c r="A660" s="770"/>
      <c r="B660" s="770"/>
      <c r="C660" s="771"/>
      <c r="D660" s="771"/>
      <c r="E660" s="163"/>
      <c r="F660" s="163"/>
      <c r="G660" s="163"/>
    </row>
    <row r="661" ht="1.5" customHeight="1">
      <c r="A661" s="770"/>
      <c r="B661" s="770"/>
      <c r="C661" s="771"/>
      <c r="D661" s="771"/>
      <c r="E661" s="163"/>
      <c r="F661" s="163"/>
      <c r="G661" s="163"/>
    </row>
    <row r="662" ht="1.5" customHeight="1">
      <c r="A662" s="770"/>
      <c r="B662" s="770"/>
      <c r="C662" s="771"/>
      <c r="D662" s="771"/>
      <c r="E662" s="163"/>
      <c r="F662" s="163"/>
      <c r="G662" s="163"/>
    </row>
    <row r="663" ht="1.5" customHeight="1">
      <c r="A663" s="770"/>
      <c r="B663" s="770"/>
      <c r="C663" s="771"/>
      <c r="D663" s="771"/>
      <c r="E663" s="163"/>
      <c r="F663" s="163"/>
      <c r="G663" s="163"/>
    </row>
    <row r="664" ht="1.5" customHeight="1">
      <c r="A664" s="770"/>
      <c r="B664" s="770"/>
      <c r="C664" s="771"/>
      <c r="D664" s="771"/>
      <c r="E664" s="163"/>
      <c r="F664" s="163"/>
      <c r="G664" s="163"/>
    </row>
    <row r="665" ht="1.5" customHeight="1">
      <c r="A665" s="770"/>
      <c r="B665" s="770"/>
      <c r="C665" s="771"/>
      <c r="D665" s="771"/>
      <c r="E665" s="163"/>
      <c r="F665" s="163"/>
      <c r="G665" s="163"/>
    </row>
    <row r="666" ht="1.5" customHeight="1">
      <c r="A666" s="770"/>
      <c r="B666" s="770"/>
      <c r="C666" s="771"/>
      <c r="D666" s="771"/>
      <c r="E666" s="163"/>
      <c r="F666" s="163"/>
      <c r="G666" s="163"/>
    </row>
    <row r="667" ht="1.5" customHeight="1">
      <c r="A667" s="770"/>
      <c r="B667" s="770"/>
      <c r="C667" s="771"/>
      <c r="D667" s="771"/>
      <c r="E667" s="163"/>
      <c r="F667" s="163"/>
      <c r="G667" s="163"/>
    </row>
    <row r="668" ht="1.5" customHeight="1">
      <c r="A668" s="770"/>
      <c r="B668" s="770"/>
      <c r="C668" s="771"/>
      <c r="D668" s="771"/>
      <c r="E668" s="163"/>
      <c r="F668" s="163"/>
      <c r="G668" s="163"/>
    </row>
    <row r="669" ht="1.5" customHeight="1">
      <c r="A669" s="770"/>
      <c r="B669" s="770"/>
      <c r="C669" s="771"/>
      <c r="D669" s="771"/>
      <c r="E669" s="163"/>
      <c r="F669" s="163"/>
      <c r="G669" s="163"/>
    </row>
    <row r="670" ht="1.5" customHeight="1">
      <c r="A670" s="770"/>
      <c r="B670" s="770"/>
      <c r="C670" s="771"/>
      <c r="D670" s="771"/>
      <c r="E670" s="163"/>
      <c r="F670" s="163"/>
      <c r="G670" s="163"/>
    </row>
    <row r="671" ht="1.5" customHeight="1">
      <c r="A671" s="770"/>
      <c r="B671" s="770"/>
      <c r="C671" s="771"/>
      <c r="D671" s="771"/>
      <c r="E671" s="163"/>
      <c r="F671" s="163"/>
      <c r="G671" s="163"/>
    </row>
    <row r="672" ht="1.5" customHeight="1">
      <c r="A672" s="770"/>
      <c r="B672" s="770"/>
      <c r="C672" s="771"/>
      <c r="D672" s="771"/>
      <c r="E672" s="163"/>
      <c r="F672" s="163"/>
      <c r="G672" s="163"/>
    </row>
    <row r="673" ht="1.5" customHeight="1">
      <c r="A673" s="770"/>
      <c r="B673" s="770"/>
      <c r="C673" s="771"/>
      <c r="D673" s="771"/>
      <c r="E673" s="163"/>
      <c r="F673" s="163"/>
      <c r="G673" s="163"/>
    </row>
    <row r="674" ht="1.5" customHeight="1">
      <c r="A674" s="770"/>
      <c r="B674" s="770"/>
      <c r="C674" s="771"/>
      <c r="D674" s="771"/>
      <c r="E674" s="163"/>
      <c r="F674" s="163"/>
      <c r="G674" s="163"/>
    </row>
    <row r="675" ht="1.5" customHeight="1">
      <c r="A675" s="770"/>
      <c r="B675" s="770"/>
      <c r="C675" s="771"/>
      <c r="D675" s="771"/>
      <c r="E675" s="163"/>
      <c r="F675" s="163"/>
      <c r="G675" s="163"/>
    </row>
    <row r="676" ht="1.5" customHeight="1">
      <c r="A676" s="770"/>
      <c r="B676" s="770"/>
      <c r="C676" s="771"/>
      <c r="D676" s="771"/>
      <c r="E676" s="163"/>
      <c r="F676" s="163"/>
      <c r="G676" s="163"/>
    </row>
    <row r="677" ht="1.5" customHeight="1">
      <c r="A677" s="770"/>
      <c r="B677" s="770"/>
      <c r="C677" s="771"/>
      <c r="D677" s="771"/>
      <c r="E677" s="163"/>
      <c r="F677" s="163"/>
      <c r="G677" s="163"/>
    </row>
    <row r="678" ht="1.5" customHeight="1">
      <c r="A678" s="770"/>
      <c r="B678" s="770"/>
      <c r="C678" s="771"/>
      <c r="D678" s="771"/>
      <c r="E678" s="163"/>
      <c r="F678" s="163"/>
      <c r="G678" s="163"/>
    </row>
    <row r="679" ht="1.5" customHeight="1">
      <c r="A679" s="770"/>
      <c r="B679" s="770"/>
      <c r="C679" s="771"/>
      <c r="D679" s="771"/>
      <c r="E679" s="163"/>
      <c r="F679" s="163"/>
      <c r="G679" s="163"/>
    </row>
    <row r="680" ht="1.5" customHeight="1">
      <c r="A680" s="770"/>
      <c r="B680" s="770"/>
      <c r="C680" s="771"/>
      <c r="D680" s="771"/>
      <c r="E680" s="163"/>
      <c r="F680" s="163"/>
      <c r="G680" s="163"/>
    </row>
    <row r="681" ht="1.5" customHeight="1">
      <c r="A681" s="770"/>
      <c r="B681" s="770"/>
      <c r="C681" s="771"/>
      <c r="D681" s="771"/>
      <c r="E681" s="163"/>
      <c r="F681" s="163"/>
      <c r="G681" s="163"/>
    </row>
    <row r="682" ht="1.5" customHeight="1">
      <c r="A682" s="770"/>
      <c r="B682" s="770"/>
      <c r="C682" s="771"/>
      <c r="D682" s="771"/>
      <c r="E682" s="163"/>
      <c r="F682" s="163"/>
      <c r="G682" s="163"/>
    </row>
    <row r="683" ht="1.5" customHeight="1">
      <c r="A683" s="770"/>
      <c r="B683" s="770"/>
      <c r="C683" s="771"/>
      <c r="D683" s="771"/>
      <c r="E683" s="163"/>
      <c r="F683" s="163"/>
      <c r="G683" s="163"/>
    </row>
    <row r="684" ht="1.5" customHeight="1">
      <c r="A684" s="770"/>
      <c r="B684" s="770"/>
      <c r="C684" s="771"/>
      <c r="D684" s="771"/>
      <c r="E684" s="163"/>
      <c r="F684" s="163"/>
      <c r="G684" s="163"/>
    </row>
    <row r="685" ht="1.5" customHeight="1">
      <c r="A685" s="770"/>
      <c r="B685" s="770"/>
      <c r="C685" s="771"/>
      <c r="D685" s="771"/>
      <c r="E685" s="163"/>
      <c r="F685" s="163"/>
      <c r="G685" s="163"/>
    </row>
    <row r="686" ht="1.5" customHeight="1">
      <c r="A686" s="770"/>
      <c r="B686" s="770"/>
      <c r="C686" s="771"/>
      <c r="D686" s="771"/>
      <c r="E686" s="163"/>
      <c r="F686" s="163"/>
      <c r="G686" s="163"/>
    </row>
    <row r="687" ht="1.5" customHeight="1">
      <c r="A687" s="770"/>
      <c r="B687" s="770"/>
      <c r="C687" s="771"/>
      <c r="D687" s="771"/>
      <c r="E687" s="163"/>
      <c r="F687" s="163"/>
      <c r="G687" s="163"/>
    </row>
    <row r="688" ht="1.5" customHeight="1">
      <c r="A688" s="770"/>
      <c r="B688" s="770"/>
      <c r="C688" s="771"/>
      <c r="D688" s="771"/>
      <c r="E688" s="163"/>
      <c r="F688" s="163"/>
      <c r="G688" s="163"/>
    </row>
    <row r="689" ht="1.5" customHeight="1">
      <c r="A689" s="770"/>
      <c r="B689" s="770"/>
      <c r="C689" s="771"/>
      <c r="D689" s="771"/>
      <c r="E689" s="163"/>
      <c r="F689" s="163"/>
      <c r="G689" s="163"/>
    </row>
    <row r="690" ht="1.5" customHeight="1">
      <c r="A690" s="770"/>
      <c r="B690" s="770"/>
      <c r="C690" s="771"/>
      <c r="D690" s="771"/>
      <c r="E690" s="163"/>
      <c r="F690" s="163"/>
      <c r="G690" s="163"/>
    </row>
    <row r="691" ht="1.5" customHeight="1">
      <c r="A691" s="770"/>
      <c r="B691" s="770"/>
      <c r="C691" s="771"/>
      <c r="D691" s="771"/>
      <c r="E691" s="163"/>
      <c r="F691" s="163"/>
      <c r="G691" s="163"/>
    </row>
    <row r="692" ht="1.5" customHeight="1">
      <c r="A692" s="770"/>
      <c r="B692" s="770"/>
      <c r="C692" s="771"/>
      <c r="D692" s="771"/>
      <c r="E692" s="163"/>
      <c r="F692" s="163"/>
      <c r="G692" s="163"/>
    </row>
    <row r="693" ht="1.5" customHeight="1">
      <c r="A693" s="770"/>
      <c r="B693" s="770"/>
      <c r="C693" s="771"/>
      <c r="D693" s="771"/>
      <c r="E693" s="163"/>
      <c r="F693" s="163"/>
      <c r="G693" s="163"/>
    </row>
    <row r="694" ht="1.5" customHeight="1">
      <c r="A694" s="770"/>
      <c r="B694" s="770"/>
      <c r="C694" s="771"/>
      <c r="D694" s="771"/>
      <c r="E694" s="163"/>
      <c r="F694" s="163"/>
      <c r="G694" s="163"/>
    </row>
    <row r="695" ht="1.5" customHeight="1">
      <c r="A695" s="770"/>
      <c r="B695" s="770"/>
      <c r="C695" s="771"/>
      <c r="D695" s="771"/>
      <c r="E695" s="163"/>
      <c r="F695" s="163"/>
      <c r="G695" s="163"/>
    </row>
    <row r="696" ht="1.5" customHeight="1">
      <c r="A696" s="770"/>
      <c r="B696" s="770"/>
      <c r="C696" s="771"/>
      <c r="D696" s="771"/>
      <c r="E696" s="163"/>
      <c r="F696" s="163"/>
      <c r="G696" s="163"/>
    </row>
    <row r="697" ht="1.5" customHeight="1">
      <c r="A697" s="770"/>
      <c r="B697" s="770"/>
      <c r="C697" s="771"/>
      <c r="D697" s="771"/>
      <c r="E697" s="163"/>
      <c r="F697" s="163"/>
      <c r="G697" s="163"/>
    </row>
    <row r="698" ht="1.5" customHeight="1">
      <c r="A698" s="770"/>
      <c r="B698" s="770"/>
      <c r="C698" s="771"/>
      <c r="D698" s="771"/>
      <c r="E698" s="163"/>
      <c r="F698" s="163"/>
      <c r="G698" s="163"/>
    </row>
    <row r="699" ht="1.5" customHeight="1">
      <c r="A699" s="770"/>
      <c r="B699" s="770"/>
      <c r="C699" s="771"/>
      <c r="D699" s="771"/>
      <c r="E699" s="163"/>
      <c r="F699" s="163"/>
      <c r="G699" s="163"/>
    </row>
    <row r="700" ht="1.5" customHeight="1">
      <c r="A700" s="770"/>
      <c r="B700" s="770"/>
      <c r="C700" s="771"/>
      <c r="D700" s="771"/>
      <c r="E700" s="163"/>
      <c r="F700" s="163"/>
      <c r="G700" s="163"/>
    </row>
    <row r="701" ht="1.5" customHeight="1">
      <c r="A701" s="770"/>
      <c r="B701" s="770"/>
      <c r="C701" s="771"/>
      <c r="D701" s="771"/>
      <c r="E701" s="163"/>
      <c r="F701" s="163"/>
      <c r="G701" s="163"/>
    </row>
    <row r="702" ht="1.5" customHeight="1">
      <c r="A702" s="770"/>
      <c r="B702" s="770"/>
      <c r="C702" s="771"/>
      <c r="D702" s="771"/>
      <c r="E702" s="163"/>
      <c r="F702" s="163"/>
      <c r="G702" s="163"/>
    </row>
    <row r="703" ht="1.5" customHeight="1">
      <c r="A703" s="770"/>
      <c r="B703" s="770"/>
      <c r="C703" s="771"/>
      <c r="D703" s="771"/>
      <c r="E703" s="163"/>
      <c r="F703" s="163"/>
      <c r="G703" s="163"/>
    </row>
    <row r="704" ht="1.5" customHeight="1">
      <c r="A704" s="770"/>
      <c r="B704" s="770"/>
      <c r="C704" s="771"/>
      <c r="D704" s="771"/>
      <c r="E704" s="163"/>
      <c r="F704" s="163"/>
      <c r="G704" s="163"/>
    </row>
    <row r="705" ht="1.5" customHeight="1">
      <c r="A705" s="770"/>
      <c r="B705" s="770"/>
      <c r="C705" s="771"/>
      <c r="D705" s="771"/>
      <c r="E705" s="163"/>
      <c r="F705" s="163"/>
      <c r="G705" s="163"/>
    </row>
    <row r="706" ht="1.5" customHeight="1">
      <c r="A706" s="770"/>
      <c r="B706" s="770"/>
      <c r="C706" s="771"/>
      <c r="D706" s="771"/>
      <c r="E706" s="163"/>
      <c r="F706" s="163"/>
      <c r="G706" s="163"/>
    </row>
    <row r="707" ht="1.5" customHeight="1">
      <c r="A707" s="770"/>
      <c r="B707" s="770"/>
      <c r="C707" s="771"/>
      <c r="D707" s="771"/>
      <c r="E707" s="163"/>
      <c r="F707" s="163"/>
      <c r="G707" s="163"/>
    </row>
    <row r="708" ht="1.5" customHeight="1">
      <c r="A708" s="770"/>
      <c r="B708" s="770"/>
      <c r="C708" s="771"/>
      <c r="D708" s="771"/>
      <c r="E708" s="163"/>
      <c r="F708" s="163"/>
      <c r="G708" s="163"/>
    </row>
    <row r="709" ht="1.5" customHeight="1">
      <c r="A709" s="770"/>
      <c r="B709" s="770"/>
      <c r="C709" s="771"/>
      <c r="D709" s="771"/>
      <c r="E709" s="163"/>
      <c r="F709" s="163"/>
      <c r="G709" s="163"/>
    </row>
    <row r="710" ht="1.5" customHeight="1">
      <c r="A710" s="770"/>
      <c r="B710" s="770"/>
      <c r="C710" s="771"/>
      <c r="D710" s="771"/>
      <c r="E710" s="163"/>
      <c r="F710" s="163"/>
      <c r="G710" s="163"/>
    </row>
    <row r="711" ht="1.5" customHeight="1">
      <c r="A711" s="770"/>
      <c r="B711" s="770"/>
      <c r="C711" s="771"/>
      <c r="D711" s="771"/>
      <c r="E711" s="163"/>
      <c r="F711" s="163"/>
      <c r="G711" s="163"/>
    </row>
    <row r="712" ht="1.5" customHeight="1">
      <c r="A712" s="770"/>
      <c r="B712" s="770"/>
      <c r="C712" s="771"/>
      <c r="D712" s="771"/>
      <c r="E712" s="163"/>
      <c r="F712" s="163"/>
      <c r="G712" s="163"/>
    </row>
    <row r="713" ht="1.5" customHeight="1">
      <c r="A713" s="770"/>
      <c r="B713" s="770"/>
      <c r="C713" s="771"/>
      <c r="D713" s="771"/>
      <c r="E713" s="163"/>
      <c r="F713" s="163"/>
      <c r="G713" s="163"/>
    </row>
    <row r="714" ht="1.5" customHeight="1">
      <c r="A714" s="770"/>
      <c r="B714" s="770"/>
      <c r="C714" s="771"/>
      <c r="D714" s="771"/>
      <c r="E714" s="163"/>
      <c r="F714" s="163"/>
      <c r="G714" s="163"/>
    </row>
    <row r="715" ht="1.5" customHeight="1">
      <c r="A715" s="770"/>
      <c r="B715" s="770"/>
      <c r="C715" s="771"/>
      <c r="D715" s="771"/>
      <c r="E715" s="163"/>
      <c r="F715" s="163"/>
      <c r="G715" s="163"/>
    </row>
    <row r="716" ht="1.5" customHeight="1">
      <c r="A716" s="770"/>
      <c r="B716" s="770"/>
      <c r="C716" s="771"/>
      <c r="D716" s="771"/>
      <c r="E716" s="163"/>
      <c r="F716" s="163"/>
      <c r="G716" s="163"/>
    </row>
    <row r="717" ht="1.5" customHeight="1">
      <c r="A717" s="770"/>
      <c r="B717" s="770"/>
      <c r="C717" s="771"/>
      <c r="D717" s="771"/>
      <c r="E717" s="163"/>
      <c r="F717" s="163"/>
      <c r="G717" s="163"/>
    </row>
    <row r="718" ht="1.5" customHeight="1">
      <c r="A718" s="770"/>
      <c r="B718" s="770"/>
      <c r="C718" s="771"/>
      <c r="D718" s="771"/>
      <c r="E718" s="163"/>
      <c r="F718" s="163"/>
      <c r="G718" s="163"/>
    </row>
    <row r="719" ht="1.5" customHeight="1">
      <c r="A719" s="770"/>
      <c r="B719" s="770"/>
      <c r="C719" s="771"/>
      <c r="D719" s="771"/>
      <c r="E719" s="163"/>
      <c r="F719" s="163"/>
      <c r="G719" s="163"/>
    </row>
    <row r="720" ht="1.5" customHeight="1">
      <c r="A720" s="770"/>
      <c r="B720" s="770"/>
      <c r="C720" s="771"/>
      <c r="D720" s="771"/>
      <c r="E720" s="163"/>
      <c r="F720" s="163"/>
      <c r="G720" s="163"/>
    </row>
    <row r="721" ht="1.5" customHeight="1">
      <c r="A721" s="770"/>
      <c r="B721" s="770"/>
      <c r="C721" s="771"/>
      <c r="D721" s="771"/>
      <c r="E721" s="163"/>
      <c r="F721" s="163"/>
      <c r="G721" s="163"/>
    </row>
    <row r="722" ht="1.5" customHeight="1">
      <c r="A722" s="770"/>
      <c r="B722" s="770"/>
      <c r="C722" s="771"/>
      <c r="D722" s="771"/>
      <c r="E722" s="163"/>
      <c r="F722" s="163"/>
      <c r="G722" s="163"/>
    </row>
    <row r="723" ht="1.5" customHeight="1">
      <c r="A723" s="770"/>
      <c r="B723" s="770"/>
      <c r="C723" s="771"/>
      <c r="D723" s="771"/>
      <c r="E723" s="163"/>
      <c r="F723" s="163"/>
      <c r="G723" s="163"/>
    </row>
    <row r="724" ht="1.5" customHeight="1">
      <c r="A724" s="770"/>
      <c r="B724" s="770"/>
      <c r="C724" s="771"/>
      <c r="D724" s="771"/>
      <c r="E724" s="163"/>
      <c r="F724" s="163"/>
      <c r="G724" s="163"/>
    </row>
    <row r="725" ht="1.5" customHeight="1">
      <c r="A725" s="770"/>
      <c r="B725" s="770"/>
      <c r="C725" s="771"/>
      <c r="D725" s="771"/>
      <c r="E725" s="163"/>
      <c r="F725" s="163"/>
      <c r="G725" s="163"/>
    </row>
    <row r="726" ht="1.5" customHeight="1">
      <c r="A726" s="770"/>
      <c r="B726" s="770"/>
      <c r="C726" s="771"/>
      <c r="D726" s="771"/>
      <c r="E726" s="163"/>
      <c r="F726" s="163"/>
      <c r="G726" s="163"/>
    </row>
    <row r="727" ht="1.5" customHeight="1">
      <c r="A727" s="770"/>
      <c r="B727" s="770"/>
      <c r="C727" s="771"/>
      <c r="D727" s="771"/>
      <c r="E727" s="163"/>
      <c r="F727" s="163"/>
      <c r="G727" s="163"/>
    </row>
    <row r="728" ht="1.5" customHeight="1">
      <c r="A728" s="770"/>
      <c r="B728" s="770"/>
      <c r="C728" s="771"/>
      <c r="D728" s="771"/>
      <c r="E728" s="163"/>
      <c r="F728" s="163"/>
      <c r="G728" s="163"/>
    </row>
    <row r="729" ht="1.5" customHeight="1">
      <c r="A729" s="770"/>
      <c r="B729" s="770"/>
      <c r="C729" s="771"/>
      <c r="D729" s="771"/>
      <c r="E729" s="163"/>
      <c r="F729" s="163"/>
      <c r="G729" s="163"/>
    </row>
    <row r="730" ht="1.5" customHeight="1">
      <c r="A730" s="770"/>
      <c r="B730" s="770"/>
      <c r="C730" s="771"/>
      <c r="D730" s="771"/>
      <c r="E730" s="163"/>
      <c r="F730" s="163"/>
      <c r="G730" s="163"/>
    </row>
    <row r="731" ht="1.5" customHeight="1">
      <c r="A731" s="770"/>
      <c r="B731" s="770"/>
      <c r="C731" s="771"/>
      <c r="D731" s="771"/>
      <c r="E731" s="163"/>
      <c r="F731" s="163"/>
      <c r="G731" s="163"/>
    </row>
    <row r="732" ht="1.5" customHeight="1">
      <c r="A732" s="770"/>
      <c r="B732" s="770"/>
      <c r="C732" s="771"/>
      <c r="D732" s="771"/>
      <c r="E732" s="163"/>
      <c r="F732" s="163"/>
      <c r="G732" s="163"/>
    </row>
    <row r="733" ht="1.5" customHeight="1">
      <c r="A733" s="770"/>
      <c r="B733" s="770"/>
      <c r="C733" s="771"/>
      <c r="D733" s="771"/>
      <c r="E733" s="163"/>
      <c r="F733" s="163"/>
      <c r="G733" s="163"/>
    </row>
    <row r="734" ht="1.5" customHeight="1">
      <c r="A734" s="770"/>
      <c r="B734" s="770"/>
      <c r="C734" s="771"/>
      <c r="D734" s="771"/>
      <c r="E734" s="163"/>
      <c r="F734" s="163"/>
      <c r="G734" s="163"/>
    </row>
    <row r="735" ht="1.5" customHeight="1">
      <c r="A735" s="770"/>
      <c r="B735" s="770"/>
      <c r="C735" s="771"/>
      <c r="D735" s="771"/>
      <c r="E735" s="163"/>
      <c r="F735" s="163"/>
      <c r="G735" s="163"/>
    </row>
    <row r="736" ht="1.5" customHeight="1">
      <c r="A736" s="770"/>
      <c r="B736" s="770"/>
      <c r="C736" s="771"/>
      <c r="D736" s="771"/>
      <c r="E736" s="163"/>
      <c r="F736" s="163"/>
      <c r="G736" s="163"/>
    </row>
    <row r="737" ht="1.5" customHeight="1">
      <c r="A737" s="770"/>
      <c r="B737" s="770"/>
      <c r="C737" s="771"/>
      <c r="D737" s="771"/>
      <c r="E737" s="163"/>
      <c r="F737" s="163"/>
      <c r="G737" s="163"/>
    </row>
    <row r="738" ht="1.5" customHeight="1">
      <c r="A738" s="770"/>
      <c r="B738" s="770"/>
      <c r="C738" s="771"/>
      <c r="D738" s="771"/>
      <c r="E738" s="163"/>
      <c r="F738" s="163"/>
      <c r="G738" s="163"/>
    </row>
    <row r="739" ht="1.5" customHeight="1">
      <c r="A739" s="770"/>
      <c r="B739" s="770"/>
      <c r="C739" s="771"/>
      <c r="D739" s="771"/>
      <c r="E739" s="163"/>
      <c r="F739" s="163"/>
      <c r="G739" s="163"/>
    </row>
    <row r="740" ht="1.5" customHeight="1">
      <c r="A740" s="770"/>
      <c r="B740" s="770"/>
      <c r="C740" s="771"/>
      <c r="D740" s="771"/>
      <c r="E740" s="163"/>
      <c r="F740" s="163"/>
      <c r="G740" s="163"/>
    </row>
    <row r="741" ht="1.5" customHeight="1">
      <c r="A741" s="770"/>
      <c r="B741" s="770"/>
      <c r="C741" s="771"/>
      <c r="D741" s="771"/>
      <c r="E741" s="163"/>
      <c r="F741" s="163"/>
      <c r="G741" s="163"/>
    </row>
    <row r="742" ht="1.5" customHeight="1">
      <c r="A742" s="770"/>
      <c r="B742" s="770"/>
      <c r="C742" s="771"/>
      <c r="D742" s="771"/>
      <c r="E742" s="163"/>
      <c r="F742" s="163"/>
      <c r="G742" s="163"/>
    </row>
    <row r="743" ht="1.5" customHeight="1">
      <c r="A743" s="770"/>
      <c r="B743" s="770"/>
      <c r="C743" s="771"/>
      <c r="D743" s="771"/>
      <c r="E743" s="163"/>
      <c r="F743" s="163"/>
      <c r="G743" s="163"/>
    </row>
    <row r="744" ht="1.5" customHeight="1">
      <c r="A744" s="770"/>
      <c r="B744" s="770"/>
      <c r="C744" s="771"/>
      <c r="D744" s="771"/>
      <c r="E744" s="163"/>
      <c r="F744" s="163"/>
      <c r="G744" s="163"/>
    </row>
    <row r="745" ht="1.5" customHeight="1">
      <c r="A745" s="770"/>
      <c r="B745" s="770"/>
      <c r="C745" s="771"/>
      <c r="D745" s="771"/>
      <c r="E745" s="163"/>
      <c r="F745" s="163"/>
      <c r="G745" s="163"/>
    </row>
    <row r="746" ht="1.5" customHeight="1">
      <c r="A746" s="770"/>
      <c r="B746" s="770"/>
      <c r="C746" s="771"/>
      <c r="D746" s="771"/>
      <c r="E746" s="163"/>
      <c r="F746" s="163"/>
      <c r="G746" s="163"/>
    </row>
    <row r="747" ht="1.5" customHeight="1">
      <c r="A747" s="770"/>
      <c r="B747" s="770"/>
      <c r="C747" s="771"/>
      <c r="D747" s="771"/>
      <c r="E747" s="163"/>
      <c r="F747" s="163"/>
      <c r="G747" s="163"/>
    </row>
    <row r="748" ht="1.5" customHeight="1">
      <c r="A748" s="770"/>
      <c r="B748" s="770"/>
      <c r="C748" s="771"/>
      <c r="D748" s="771"/>
      <c r="E748" s="163"/>
      <c r="F748" s="163"/>
      <c r="G748" s="163"/>
    </row>
    <row r="749" ht="1.5" customHeight="1">
      <c r="A749" s="770"/>
      <c r="B749" s="770"/>
      <c r="C749" s="771"/>
      <c r="D749" s="771"/>
      <c r="E749" s="163"/>
      <c r="F749" s="163"/>
      <c r="G749" s="163"/>
    </row>
    <row r="750" ht="1.5" customHeight="1">
      <c r="A750" s="770"/>
      <c r="B750" s="770"/>
      <c r="C750" s="771"/>
      <c r="D750" s="771"/>
      <c r="E750" s="163"/>
      <c r="F750" s="163"/>
      <c r="G750" s="163"/>
    </row>
    <row r="751" ht="1.5" customHeight="1">
      <c r="A751" s="770"/>
      <c r="B751" s="770"/>
      <c r="C751" s="771"/>
      <c r="D751" s="771"/>
      <c r="E751" s="163"/>
      <c r="F751" s="163"/>
      <c r="G751" s="163"/>
    </row>
    <row r="752" ht="1.5" customHeight="1">
      <c r="A752" s="770"/>
      <c r="B752" s="770"/>
      <c r="C752" s="771"/>
      <c r="D752" s="771"/>
      <c r="E752" s="163"/>
      <c r="F752" s="163"/>
      <c r="G752" s="163"/>
    </row>
    <row r="753" ht="1.5" customHeight="1">
      <c r="A753" s="770"/>
      <c r="B753" s="770"/>
      <c r="C753" s="771"/>
      <c r="D753" s="771"/>
      <c r="E753" s="163"/>
      <c r="F753" s="163"/>
      <c r="G753" s="163"/>
    </row>
    <row r="754" ht="1.5" customHeight="1">
      <c r="A754" s="770"/>
      <c r="B754" s="770"/>
      <c r="C754" s="771"/>
      <c r="D754" s="771"/>
      <c r="E754" s="163"/>
      <c r="F754" s="163"/>
      <c r="G754" s="163"/>
    </row>
    <row r="755" ht="1.5" customHeight="1">
      <c r="A755" s="770"/>
      <c r="B755" s="770"/>
      <c r="C755" s="771"/>
      <c r="D755" s="771"/>
      <c r="E755" s="163"/>
      <c r="F755" s="163"/>
      <c r="G755" s="163"/>
    </row>
    <row r="756" ht="1.5" customHeight="1">
      <c r="A756" s="770"/>
      <c r="B756" s="770"/>
      <c r="C756" s="771"/>
      <c r="D756" s="771"/>
      <c r="E756" s="163"/>
      <c r="F756" s="163"/>
      <c r="G756" s="163"/>
    </row>
    <row r="757" ht="1.5" customHeight="1">
      <c r="A757" s="770"/>
      <c r="B757" s="770"/>
      <c r="C757" s="771"/>
      <c r="D757" s="771"/>
      <c r="E757" s="163"/>
      <c r="F757" s="163"/>
      <c r="G757" s="163"/>
    </row>
    <row r="758" ht="1.5" customHeight="1">
      <c r="A758" s="770"/>
      <c r="B758" s="770"/>
      <c r="C758" s="771"/>
      <c r="D758" s="771"/>
      <c r="E758" s="163"/>
      <c r="F758" s="163"/>
      <c r="G758" s="163"/>
    </row>
    <row r="759" ht="1.5" customHeight="1">
      <c r="A759" s="770"/>
      <c r="B759" s="770"/>
      <c r="C759" s="771"/>
      <c r="D759" s="771"/>
      <c r="E759" s="163"/>
      <c r="F759" s="163"/>
      <c r="G759" s="163"/>
    </row>
    <row r="760" ht="1.5" customHeight="1">
      <c r="A760" s="770"/>
      <c r="B760" s="770"/>
      <c r="C760" s="771"/>
      <c r="D760" s="771"/>
      <c r="E760" s="163"/>
      <c r="F760" s="163"/>
      <c r="G760" s="163"/>
    </row>
    <row r="761" ht="1.5" customHeight="1">
      <c r="A761" s="770"/>
      <c r="B761" s="770"/>
      <c r="C761" s="771"/>
      <c r="D761" s="771"/>
      <c r="E761" s="163"/>
      <c r="F761" s="163"/>
      <c r="G761" s="163"/>
    </row>
    <row r="762" ht="1.5" customHeight="1">
      <c r="A762" s="770"/>
      <c r="B762" s="770"/>
      <c r="C762" s="771"/>
      <c r="D762" s="771"/>
      <c r="E762" s="163"/>
      <c r="F762" s="163"/>
      <c r="G762" s="163"/>
    </row>
    <row r="763" ht="1.5" customHeight="1">
      <c r="A763" s="770"/>
      <c r="B763" s="770"/>
      <c r="C763" s="771"/>
      <c r="D763" s="771"/>
      <c r="E763" s="163"/>
      <c r="F763" s="163"/>
      <c r="G763" s="163"/>
    </row>
    <row r="764" ht="1.5" customHeight="1">
      <c r="A764" s="770"/>
      <c r="B764" s="770"/>
      <c r="C764" s="771"/>
      <c r="D764" s="771"/>
      <c r="E764" s="163"/>
      <c r="F764" s="163"/>
      <c r="G764" s="163"/>
    </row>
    <row r="765" ht="1.5" customHeight="1">
      <c r="A765" s="770"/>
      <c r="B765" s="770"/>
      <c r="C765" s="771"/>
      <c r="D765" s="771"/>
      <c r="E765" s="163"/>
      <c r="F765" s="163"/>
      <c r="G765" s="163"/>
    </row>
    <row r="766" ht="1.5" customHeight="1">
      <c r="A766" s="770"/>
      <c r="B766" s="770"/>
      <c r="C766" s="771"/>
      <c r="D766" s="771"/>
      <c r="E766" s="163"/>
      <c r="F766" s="163"/>
      <c r="G766" s="163"/>
    </row>
    <row r="767" ht="1.5" customHeight="1">
      <c r="A767" s="770"/>
      <c r="B767" s="770"/>
      <c r="C767" s="771"/>
      <c r="D767" s="771"/>
      <c r="E767" s="163"/>
      <c r="F767" s="163"/>
      <c r="G767" s="163"/>
    </row>
    <row r="768" ht="1.5" customHeight="1">
      <c r="A768" s="770"/>
      <c r="B768" s="770"/>
      <c r="C768" s="771"/>
      <c r="D768" s="771"/>
      <c r="E768" s="163"/>
      <c r="F768" s="163"/>
      <c r="G768" s="163"/>
    </row>
    <row r="769" ht="1.5" customHeight="1">
      <c r="A769" s="770"/>
      <c r="B769" s="770"/>
      <c r="C769" s="771"/>
      <c r="D769" s="771"/>
      <c r="E769" s="163"/>
      <c r="F769" s="163"/>
      <c r="G769" s="163"/>
    </row>
    <row r="770" ht="1.5" customHeight="1">
      <c r="A770" s="770"/>
      <c r="B770" s="770"/>
      <c r="C770" s="771"/>
      <c r="D770" s="771"/>
      <c r="E770" s="163"/>
      <c r="F770" s="163"/>
      <c r="G770" s="163"/>
    </row>
    <row r="771" ht="1.5" customHeight="1">
      <c r="A771" s="770"/>
      <c r="B771" s="770"/>
      <c r="C771" s="771"/>
      <c r="D771" s="771"/>
      <c r="E771" s="163"/>
      <c r="F771" s="163"/>
      <c r="G771" s="163"/>
    </row>
    <row r="772" ht="1.5" customHeight="1">
      <c r="A772" s="770"/>
      <c r="B772" s="770"/>
      <c r="C772" s="771"/>
      <c r="D772" s="771"/>
      <c r="E772" s="163"/>
      <c r="F772" s="163"/>
      <c r="G772" s="163"/>
    </row>
    <row r="773" ht="1.5" customHeight="1">
      <c r="A773" s="770"/>
      <c r="B773" s="770"/>
      <c r="C773" s="771"/>
      <c r="D773" s="771"/>
      <c r="E773" s="163"/>
      <c r="F773" s="163"/>
      <c r="G773" s="163"/>
    </row>
    <row r="774" ht="1.5" customHeight="1">
      <c r="A774" s="770"/>
      <c r="B774" s="770"/>
      <c r="C774" s="771"/>
      <c r="D774" s="771"/>
      <c r="E774" s="163"/>
      <c r="F774" s="163"/>
      <c r="G774" s="163"/>
    </row>
    <row r="775" ht="1.5" customHeight="1">
      <c r="A775" s="770"/>
      <c r="B775" s="770"/>
      <c r="C775" s="771"/>
      <c r="D775" s="771"/>
      <c r="E775" s="163"/>
      <c r="F775" s="163"/>
      <c r="G775" s="163"/>
    </row>
    <row r="776" ht="1.5" customHeight="1">
      <c r="A776" s="770"/>
      <c r="B776" s="770"/>
      <c r="C776" s="771"/>
      <c r="D776" s="771"/>
      <c r="E776" s="163"/>
      <c r="F776" s="163"/>
      <c r="G776" s="163"/>
    </row>
    <row r="777" ht="1.5" customHeight="1">
      <c r="A777" s="770"/>
      <c r="B777" s="770"/>
      <c r="C777" s="771"/>
      <c r="D777" s="771"/>
      <c r="E777" s="163"/>
      <c r="F777" s="163"/>
      <c r="G777" s="163"/>
    </row>
    <row r="778" ht="1.5" customHeight="1">
      <c r="A778" s="770"/>
      <c r="B778" s="770"/>
      <c r="C778" s="771"/>
      <c r="D778" s="771"/>
      <c r="E778" s="163"/>
      <c r="F778" s="163"/>
      <c r="G778" s="163"/>
    </row>
    <row r="779" ht="1.5" customHeight="1">
      <c r="A779" s="770"/>
      <c r="B779" s="770"/>
      <c r="C779" s="771"/>
      <c r="D779" s="771"/>
      <c r="E779" s="163"/>
      <c r="F779" s="163"/>
      <c r="G779" s="163"/>
    </row>
    <row r="780" ht="1.5" customHeight="1">
      <c r="A780" s="770"/>
      <c r="B780" s="770"/>
      <c r="C780" s="771"/>
      <c r="D780" s="771"/>
      <c r="E780" s="163"/>
      <c r="F780" s="163"/>
      <c r="G780" s="163"/>
    </row>
    <row r="781" ht="1.5" customHeight="1">
      <c r="A781" s="770"/>
      <c r="B781" s="770"/>
      <c r="C781" s="771"/>
      <c r="D781" s="771"/>
      <c r="E781" s="163"/>
      <c r="F781" s="163"/>
      <c r="G781" s="163"/>
    </row>
    <row r="782" ht="1.5" customHeight="1">
      <c r="A782" s="770"/>
      <c r="B782" s="770"/>
      <c r="C782" s="771"/>
      <c r="D782" s="771"/>
      <c r="E782" s="163"/>
      <c r="F782" s="163"/>
      <c r="G782" s="163"/>
    </row>
    <row r="783" ht="1.5" customHeight="1">
      <c r="A783" s="770"/>
      <c r="B783" s="770"/>
      <c r="C783" s="771"/>
      <c r="D783" s="771"/>
      <c r="E783" s="163"/>
      <c r="F783" s="163"/>
      <c r="G783" s="163"/>
    </row>
    <row r="784" ht="1.5" customHeight="1">
      <c r="A784" s="770"/>
      <c r="B784" s="770"/>
      <c r="C784" s="771"/>
      <c r="D784" s="771"/>
      <c r="E784" s="163"/>
      <c r="F784" s="163"/>
      <c r="G784" s="163"/>
    </row>
    <row r="785" ht="1.5" customHeight="1">
      <c r="A785" s="770"/>
      <c r="B785" s="770"/>
      <c r="C785" s="771"/>
      <c r="D785" s="771"/>
      <c r="E785" s="163"/>
      <c r="F785" s="163"/>
      <c r="G785" s="163"/>
    </row>
    <row r="786" ht="1.5" customHeight="1">
      <c r="A786" s="770"/>
      <c r="B786" s="770"/>
      <c r="C786" s="771"/>
      <c r="D786" s="771"/>
      <c r="E786" s="163"/>
      <c r="F786" s="163"/>
      <c r="G786" s="163"/>
    </row>
    <row r="787" ht="1.5" customHeight="1">
      <c r="A787" s="770"/>
      <c r="B787" s="770"/>
      <c r="C787" s="771"/>
      <c r="D787" s="771"/>
      <c r="E787" s="163"/>
      <c r="F787" s="163"/>
      <c r="G787" s="163"/>
    </row>
    <row r="788" ht="1.5" customHeight="1">
      <c r="A788" s="770"/>
      <c r="B788" s="770"/>
      <c r="C788" s="771"/>
      <c r="D788" s="771"/>
      <c r="E788" s="163"/>
      <c r="F788" s="163"/>
      <c r="G788" s="163"/>
    </row>
    <row r="789" ht="1.5" customHeight="1">
      <c r="A789" s="770"/>
      <c r="B789" s="770"/>
      <c r="C789" s="771"/>
      <c r="D789" s="771"/>
      <c r="E789" s="163"/>
      <c r="F789" s="163"/>
      <c r="G789" s="163"/>
    </row>
    <row r="790" ht="1.5" customHeight="1">
      <c r="A790" s="770"/>
      <c r="B790" s="770"/>
      <c r="C790" s="771"/>
      <c r="D790" s="771"/>
      <c r="E790" s="163"/>
      <c r="F790" s="163"/>
      <c r="G790" s="163"/>
    </row>
    <row r="791" ht="1.5" customHeight="1">
      <c r="A791" s="770"/>
      <c r="B791" s="770"/>
      <c r="C791" s="771"/>
      <c r="D791" s="771"/>
      <c r="E791" s="163"/>
      <c r="F791" s="163"/>
      <c r="G791" s="163"/>
    </row>
    <row r="792" ht="1.5" customHeight="1">
      <c r="A792" s="770"/>
      <c r="B792" s="770"/>
      <c r="C792" s="771"/>
      <c r="D792" s="771"/>
      <c r="E792" s="163"/>
      <c r="F792" s="163"/>
      <c r="G792" s="163"/>
    </row>
    <row r="793" ht="1.5" customHeight="1">
      <c r="A793" s="770"/>
      <c r="B793" s="770"/>
      <c r="C793" s="771"/>
      <c r="D793" s="771"/>
      <c r="E793" s="163"/>
      <c r="F793" s="163"/>
      <c r="G793" s="163"/>
    </row>
    <row r="794" ht="1.5" customHeight="1">
      <c r="A794" s="770"/>
      <c r="B794" s="770"/>
      <c r="C794" s="771"/>
      <c r="D794" s="771"/>
      <c r="E794" s="163"/>
      <c r="F794" s="163"/>
      <c r="G794" s="163"/>
    </row>
    <row r="795" ht="1.5" customHeight="1">
      <c r="A795" s="770"/>
      <c r="B795" s="770"/>
      <c r="C795" s="771"/>
      <c r="D795" s="771"/>
      <c r="E795" s="163"/>
      <c r="F795" s="163"/>
      <c r="G795" s="163"/>
    </row>
    <row r="796" ht="1.5" customHeight="1">
      <c r="A796" s="770"/>
      <c r="B796" s="770"/>
      <c r="C796" s="771"/>
      <c r="D796" s="771"/>
      <c r="E796" s="163"/>
      <c r="F796" s="163"/>
      <c r="G796" s="163"/>
    </row>
    <row r="797" ht="1.5" customHeight="1">
      <c r="A797" s="770"/>
      <c r="B797" s="770"/>
      <c r="C797" s="771"/>
      <c r="D797" s="771"/>
      <c r="E797" s="163"/>
      <c r="F797" s="163"/>
      <c r="G797" s="163"/>
    </row>
    <row r="798" ht="1.5" customHeight="1">
      <c r="A798" s="770"/>
      <c r="B798" s="770"/>
      <c r="C798" s="771"/>
      <c r="D798" s="771"/>
      <c r="E798" s="163"/>
      <c r="F798" s="163"/>
      <c r="G798" s="163"/>
    </row>
    <row r="799" ht="1.5" customHeight="1">
      <c r="A799" s="770"/>
      <c r="B799" s="770"/>
      <c r="C799" s="771"/>
      <c r="D799" s="771"/>
      <c r="E799" s="163"/>
      <c r="F799" s="163"/>
      <c r="G799" s="163"/>
    </row>
    <row r="800" ht="1.5" customHeight="1">
      <c r="A800" s="770"/>
      <c r="B800" s="770"/>
      <c r="C800" s="771"/>
      <c r="D800" s="771"/>
      <c r="E800" s="163"/>
      <c r="F800" s="163"/>
      <c r="G800" s="163"/>
    </row>
    <row r="801" ht="1.5" customHeight="1">
      <c r="A801" s="770"/>
      <c r="B801" s="770"/>
      <c r="C801" s="771"/>
      <c r="D801" s="771"/>
      <c r="E801" s="163"/>
      <c r="F801" s="163"/>
      <c r="G801" s="163"/>
    </row>
    <row r="802" ht="1.5" customHeight="1">
      <c r="A802" s="770"/>
      <c r="B802" s="770"/>
      <c r="C802" s="771"/>
      <c r="D802" s="771"/>
      <c r="E802" s="163"/>
      <c r="F802" s="163"/>
      <c r="G802" s="163"/>
    </row>
    <row r="803" ht="1.5" customHeight="1">
      <c r="A803" s="770"/>
      <c r="B803" s="770"/>
      <c r="C803" s="771"/>
      <c r="D803" s="771"/>
      <c r="E803" s="163"/>
      <c r="F803" s="163"/>
      <c r="G803" s="163"/>
    </row>
    <row r="804" ht="1.5" customHeight="1">
      <c r="A804" s="770"/>
      <c r="B804" s="770"/>
      <c r="C804" s="771"/>
      <c r="D804" s="771"/>
      <c r="E804" s="163"/>
      <c r="F804" s="163"/>
      <c r="G804" s="163"/>
    </row>
    <row r="805" ht="1.5" customHeight="1">
      <c r="A805" s="770"/>
      <c r="B805" s="770"/>
      <c r="C805" s="771"/>
      <c r="D805" s="771"/>
      <c r="E805" s="163"/>
      <c r="F805" s="163"/>
      <c r="G805" s="163"/>
    </row>
    <row r="806" ht="1.5" customHeight="1">
      <c r="A806" s="770"/>
      <c r="B806" s="770"/>
      <c r="C806" s="771"/>
      <c r="D806" s="771"/>
      <c r="E806" s="163"/>
      <c r="F806" s="163"/>
      <c r="G806" s="163"/>
    </row>
    <row r="807" ht="1.5" customHeight="1">
      <c r="A807" s="770"/>
      <c r="B807" s="770"/>
      <c r="C807" s="771"/>
      <c r="D807" s="771"/>
      <c r="E807" s="163"/>
      <c r="F807" s="163"/>
      <c r="G807" s="163"/>
    </row>
    <row r="808" ht="1.5" customHeight="1">
      <c r="A808" s="770"/>
      <c r="B808" s="770"/>
      <c r="C808" s="771"/>
      <c r="D808" s="771"/>
      <c r="E808" s="163"/>
      <c r="F808" s="163"/>
      <c r="G808" s="163"/>
    </row>
    <row r="809" ht="1.5" customHeight="1">
      <c r="A809" s="770"/>
      <c r="B809" s="770"/>
      <c r="C809" s="771"/>
      <c r="D809" s="771"/>
      <c r="E809" s="163"/>
      <c r="F809" s="163"/>
      <c r="G809" s="163"/>
    </row>
    <row r="810" ht="1.5" customHeight="1">
      <c r="A810" s="770"/>
      <c r="B810" s="770"/>
      <c r="C810" s="771"/>
      <c r="D810" s="771"/>
      <c r="E810" s="163"/>
      <c r="F810" s="163"/>
      <c r="G810" s="163"/>
    </row>
    <row r="811" ht="1.5" customHeight="1">
      <c r="A811" s="770"/>
      <c r="B811" s="770"/>
      <c r="C811" s="771"/>
      <c r="D811" s="771"/>
      <c r="E811" s="163"/>
      <c r="F811" s="163"/>
      <c r="G811" s="163"/>
    </row>
    <row r="812" ht="1.5" customHeight="1">
      <c r="A812" s="770"/>
      <c r="B812" s="770"/>
      <c r="C812" s="771"/>
      <c r="D812" s="771"/>
      <c r="E812" s="163"/>
      <c r="F812" s="163"/>
      <c r="G812" s="163"/>
    </row>
    <row r="813" ht="1.5" customHeight="1">
      <c r="A813" s="770"/>
      <c r="B813" s="770"/>
      <c r="C813" s="771"/>
      <c r="D813" s="771"/>
      <c r="E813" s="163"/>
      <c r="F813" s="163"/>
      <c r="G813" s="163"/>
    </row>
    <row r="814" ht="1.5" customHeight="1">
      <c r="A814" s="770"/>
      <c r="B814" s="770"/>
      <c r="C814" s="771"/>
      <c r="D814" s="771"/>
      <c r="E814" s="163"/>
      <c r="F814" s="163"/>
      <c r="G814" s="163"/>
    </row>
    <row r="815" ht="1.5" customHeight="1">
      <c r="A815" s="770"/>
      <c r="B815" s="770"/>
      <c r="C815" s="771"/>
      <c r="D815" s="771"/>
      <c r="E815" s="163"/>
      <c r="F815" s="163"/>
      <c r="G815" s="163"/>
    </row>
    <row r="816" ht="1.5" customHeight="1">
      <c r="A816" s="770"/>
      <c r="B816" s="770"/>
      <c r="C816" s="771"/>
      <c r="D816" s="771"/>
      <c r="E816" s="163"/>
      <c r="F816" s="163"/>
      <c r="G816" s="163"/>
    </row>
    <row r="817" ht="1.5" customHeight="1">
      <c r="A817" s="770"/>
      <c r="B817" s="770"/>
      <c r="C817" s="771"/>
      <c r="D817" s="771"/>
      <c r="E817" s="163"/>
      <c r="F817" s="163"/>
      <c r="G817" s="163"/>
    </row>
    <row r="818" ht="1.5" customHeight="1">
      <c r="A818" s="770"/>
      <c r="B818" s="770"/>
      <c r="C818" s="771"/>
      <c r="D818" s="771"/>
      <c r="E818" s="163"/>
      <c r="F818" s="163"/>
      <c r="G818" s="163"/>
    </row>
    <row r="819" ht="1.5" customHeight="1">
      <c r="A819" s="770"/>
      <c r="B819" s="770"/>
      <c r="C819" s="771"/>
      <c r="D819" s="771"/>
      <c r="E819" s="163"/>
      <c r="F819" s="163"/>
      <c r="G819" s="163"/>
    </row>
    <row r="820" ht="1.5" customHeight="1">
      <c r="A820" s="770"/>
      <c r="B820" s="770"/>
      <c r="C820" s="771"/>
      <c r="D820" s="771"/>
      <c r="E820" s="163"/>
      <c r="F820" s="163"/>
      <c r="G820" s="163"/>
    </row>
    <row r="821" ht="1.5" customHeight="1">
      <c r="A821" s="770"/>
      <c r="B821" s="770"/>
      <c r="C821" s="771"/>
      <c r="D821" s="771"/>
      <c r="E821" s="163"/>
      <c r="F821" s="163"/>
      <c r="G821" s="163"/>
    </row>
    <row r="822" ht="1.5" customHeight="1">
      <c r="A822" s="770"/>
      <c r="B822" s="770"/>
      <c r="C822" s="771"/>
      <c r="D822" s="771"/>
      <c r="E822" s="163"/>
      <c r="F822" s="163"/>
      <c r="G822" s="163"/>
    </row>
    <row r="823" ht="1.5" customHeight="1">
      <c r="A823" s="770"/>
      <c r="B823" s="770"/>
      <c r="C823" s="771"/>
      <c r="D823" s="771"/>
      <c r="E823" s="163"/>
      <c r="F823" s="163"/>
      <c r="G823" s="163"/>
    </row>
    <row r="824" ht="1.5" customHeight="1">
      <c r="A824" s="770"/>
      <c r="B824" s="770"/>
      <c r="C824" s="771"/>
      <c r="D824" s="771"/>
      <c r="E824" s="163"/>
      <c r="F824" s="163"/>
      <c r="G824" s="163"/>
    </row>
    <row r="825" ht="1.5" customHeight="1">
      <c r="A825" s="770"/>
      <c r="B825" s="770"/>
      <c r="C825" s="771"/>
      <c r="D825" s="771"/>
      <c r="E825" s="163"/>
      <c r="F825" s="163"/>
      <c r="G825" s="163"/>
    </row>
    <row r="826" ht="1.5" customHeight="1">
      <c r="A826" s="770"/>
      <c r="B826" s="770"/>
      <c r="C826" s="771"/>
      <c r="D826" s="771"/>
      <c r="E826" s="163"/>
      <c r="F826" s="163"/>
      <c r="G826" s="163"/>
    </row>
    <row r="827" ht="1.5" customHeight="1">
      <c r="A827" s="770"/>
      <c r="B827" s="770"/>
      <c r="C827" s="771"/>
      <c r="D827" s="771"/>
      <c r="E827" s="163"/>
      <c r="F827" s="163"/>
      <c r="G827" s="163"/>
    </row>
    <row r="828" ht="1.5" customHeight="1">
      <c r="A828" s="770"/>
      <c r="B828" s="770"/>
      <c r="C828" s="771"/>
      <c r="D828" s="771"/>
      <c r="E828" s="163"/>
      <c r="F828" s="163"/>
      <c r="G828" s="163"/>
    </row>
    <row r="829" ht="1.5" customHeight="1">
      <c r="A829" s="770"/>
      <c r="B829" s="770"/>
      <c r="C829" s="771"/>
      <c r="D829" s="771"/>
      <c r="E829" s="163"/>
      <c r="F829" s="163"/>
      <c r="G829" s="163"/>
    </row>
    <row r="830" ht="1.5" customHeight="1">
      <c r="A830" s="770"/>
      <c r="B830" s="770"/>
      <c r="C830" s="771"/>
      <c r="D830" s="771"/>
      <c r="E830" s="163"/>
      <c r="F830" s="163"/>
      <c r="G830" s="163"/>
    </row>
    <row r="831" ht="1.5" customHeight="1">
      <c r="A831" s="770"/>
      <c r="B831" s="770"/>
      <c r="C831" s="771"/>
      <c r="D831" s="771"/>
      <c r="E831" s="163"/>
      <c r="F831" s="163"/>
      <c r="G831" s="163"/>
    </row>
    <row r="832" ht="1.5" customHeight="1">
      <c r="A832" s="770"/>
      <c r="B832" s="770"/>
      <c r="C832" s="771"/>
      <c r="D832" s="771"/>
      <c r="E832" s="163"/>
      <c r="F832" s="163"/>
      <c r="G832" s="163"/>
    </row>
    <row r="833" ht="1.5" customHeight="1">
      <c r="A833" s="770"/>
      <c r="B833" s="770"/>
      <c r="C833" s="771"/>
      <c r="D833" s="771"/>
      <c r="E833" s="163"/>
      <c r="F833" s="163"/>
      <c r="G833" s="163"/>
    </row>
    <row r="834" ht="1.5" customHeight="1">
      <c r="A834" s="770"/>
      <c r="B834" s="770"/>
      <c r="C834" s="771"/>
      <c r="D834" s="771"/>
      <c r="E834" s="163"/>
      <c r="F834" s="163"/>
      <c r="G834" s="163"/>
    </row>
    <row r="835" ht="1.5" customHeight="1">
      <c r="A835" s="770"/>
      <c r="B835" s="770"/>
      <c r="C835" s="771"/>
      <c r="D835" s="771"/>
      <c r="E835" s="163"/>
      <c r="F835" s="163"/>
      <c r="G835" s="163"/>
    </row>
    <row r="836" ht="1.5" customHeight="1">
      <c r="A836" s="770"/>
      <c r="B836" s="770"/>
      <c r="C836" s="771"/>
      <c r="D836" s="771"/>
      <c r="E836" s="163"/>
      <c r="F836" s="163"/>
      <c r="G836" s="163"/>
    </row>
    <row r="837" ht="1.5" customHeight="1">
      <c r="A837" s="770"/>
      <c r="B837" s="770"/>
      <c r="C837" s="771"/>
      <c r="D837" s="771"/>
      <c r="E837" s="163"/>
      <c r="F837" s="163"/>
      <c r="G837" s="163"/>
    </row>
    <row r="838" ht="1.5" customHeight="1">
      <c r="A838" s="770"/>
      <c r="B838" s="770"/>
      <c r="C838" s="771"/>
      <c r="D838" s="771"/>
      <c r="E838" s="163"/>
      <c r="F838" s="163"/>
      <c r="G838" s="163"/>
    </row>
    <row r="839" ht="1.5" customHeight="1">
      <c r="A839" s="770"/>
      <c r="B839" s="770"/>
      <c r="C839" s="771"/>
      <c r="D839" s="771"/>
      <c r="E839" s="163"/>
      <c r="F839" s="163"/>
      <c r="G839" s="163"/>
    </row>
    <row r="840" ht="1.5" customHeight="1">
      <c r="A840" s="770"/>
      <c r="B840" s="770"/>
      <c r="C840" s="771"/>
      <c r="D840" s="771"/>
      <c r="E840" s="163"/>
      <c r="F840" s="163"/>
      <c r="G840" s="163"/>
    </row>
    <row r="841" ht="1.5" customHeight="1">
      <c r="A841" s="770"/>
      <c r="B841" s="770"/>
      <c r="C841" s="771"/>
      <c r="D841" s="771"/>
      <c r="E841" s="163"/>
      <c r="F841" s="163"/>
      <c r="G841" s="163"/>
    </row>
    <row r="842" ht="1.5" customHeight="1">
      <c r="A842" s="770"/>
      <c r="B842" s="770"/>
      <c r="C842" s="771"/>
      <c r="D842" s="771"/>
      <c r="E842" s="163"/>
      <c r="F842" s="163"/>
      <c r="G842" s="163"/>
    </row>
    <row r="843" ht="1.5" customHeight="1">
      <c r="A843" s="770"/>
      <c r="B843" s="770"/>
      <c r="C843" s="771"/>
      <c r="D843" s="771"/>
      <c r="E843" s="163"/>
      <c r="F843" s="163"/>
      <c r="G843" s="163"/>
    </row>
    <row r="844" ht="1.5" customHeight="1">
      <c r="A844" s="770"/>
      <c r="B844" s="770"/>
      <c r="C844" s="771"/>
      <c r="D844" s="771"/>
      <c r="E844" s="163"/>
      <c r="F844" s="163"/>
      <c r="G844" s="163"/>
    </row>
    <row r="845" ht="1.5" customHeight="1">
      <c r="A845" s="770"/>
      <c r="B845" s="770"/>
      <c r="C845" s="771"/>
      <c r="D845" s="771"/>
      <c r="E845" s="163"/>
      <c r="F845" s="163"/>
      <c r="G845" s="163"/>
    </row>
    <row r="846" ht="1.5" customHeight="1">
      <c r="A846" s="770"/>
      <c r="B846" s="770"/>
      <c r="C846" s="771"/>
      <c r="D846" s="771"/>
      <c r="E846" s="163"/>
      <c r="F846" s="163"/>
      <c r="G846" s="163"/>
    </row>
    <row r="847" ht="1.5" customHeight="1">
      <c r="A847" s="770"/>
      <c r="B847" s="770"/>
      <c r="C847" s="771"/>
      <c r="D847" s="771"/>
      <c r="E847" s="163"/>
      <c r="F847" s="163"/>
      <c r="G847" s="163"/>
    </row>
    <row r="848" ht="1.5" customHeight="1">
      <c r="A848" s="770"/>
      <c r="B848" s="770"/>
      <c r="C848" s="771"/>
      <c r="D848" s="771"/>
      <c r="E848" s="163"/>
      <c r="F848" s="163"/>
      <c r="G848" s="163"/>
    </row>
    <row r="849" ht="1.5" customHeight="1">
      <c r="A849" s="770"/>
      <c r="B849" s="770"/>
      <c r="C849" s="771"/>
      <c r="D849" s="771"/>
      <c r="E849" s="163"/>
      <c r="F849" s="163"/>
      <c r="G849" s="163"/>
    </row>
    <row r="850" ht="1.5" customHeight="1">
      <c r="A850" s="770"/>
      <c r="B850" s="770"/>
      <c r="C850" s="771"/>
      <c r="D850" s="771"/>
      <c r="E850" s="163"/>
      <c r="F850" s="163"/>
      <c r="G850" s="163"/>
    </row>
    <row r="851" ht="1.5" customHeight="1">
      <c r="A851" s="770"/>
      <c r="B851" s="770"/>
      <c r="C851" s="771"/>
      <c r="D851" s="771"/>
      <c r="E851" s="163"/>
      <c r="F851" s="163"/>
      <c r="G851" s="163"/>
    </row>
    <row r="852" ht="1.5" customHeight="1">
      <c r="A852" s="770"/>
      <c r="B852" s="770"/>
      <c r="C852" s="771"/>
      <c r="D852" s="771"/>
      <c r="E852" s="163"/>
      <c r="F852" s="163"/>
      <c r="G852" s="163"/>
    </row>
    <row r="853" ht="1.5" customHeight="1">
      <c r="A853" s="770"/>
      <c r="B853" s="770"/>
      <c r="C853" s="771"/>
      <c r="D853" s="771"/>
      <c r="E853" s="163"/>
      <c r="F853" s="163"/>
      <c r="G853" s="163"/>
    </row>
    <row r="854" ht="1.5" customHeight="1">
      <c r="A854" s="770"/>
      <c r="B854" s="770"/>
      <c r="C854" s="771"/>
      <c r="D854" s="771"/>
      <c r="E854" s="163"/>
      <c r="F854" s="163"/>
      <c r="G854" s="163"/>
    </row>
    <row r="855" ht="1.5" customHeight="1">
      <c r="A855" s="770"/>
      <c r="B855" s="770"/>
      <c r="C855" s="771"/>
      <c r="D855" s="771"/>
      <c r="E855" s="163"/>
      <c r="F855" s="163"/>
      <c r="G855" s="163"/>
    </row>
    <row r="856" ht="1.5" customHeight="1">
      <c r="A856" s="770"/>
      <c r="B856" s="770"/>
      <c r="C856" s="771"/>
      <c r="D856" s="771"/>
      <c r="E856" s="163"/>
      <c r="F856" s="163"/>
      <c r="G856" s="163"/>
    </row>
    <row r="857" ht="1.5" customHeight="1">
      <c r="A857" s="770"/>
      <c r="B857" s="770"/>
      <c r="C857" s="771"/>
      <c r="D857" s="771"/>
      <c r="E857" s="163"/>
      <c r="F857" s="163"/>
      <c r="G857" s="163"/>
    </row>
    <row r="858" ht="1.5" customHeight="1">
      <c r="A858" s="770"/>
      <c r="B858" s="770"/>
      <c r="C858" s="771"/>
      <c r="D858" s="771"/>
      <c r="E858" s="163"/>
      <c r="F858" s="163"/>
      <c r="G858" s="163"/>
    </row>
    <row r="859" ht="1.5" customHeight="1">
      <c r="A859" s="770"/>
      <c r="B859" s="770"/>
      <c r="C859" s="771"/>
      <c r="D859" s="771"/>
      <c r="E859" s="163"/>
      <c r="F859" s="163"/>
      <c r="G859" s="163"/>
    </row>
    <row r="860" ht="1.5" customHeight="1">
      <c r="A860" s="770"/>
      <c r="B860" s="770"/>
      <c r="C860" s="771"/>
      <c r="D860" s="771"/>
      <c r="E860" s="163"/>
      <c r="F860" s="163"/>
      <c r="G860" s="163"/>
    </row>
    <row r="861" ht="1.5" customHeight="1">
      <c r="A861" s="770"/>
      <c r="B861" s="770"/>
      <c r="C861" s="771"/>
      <c r="D861" s="771"/>
      <c r="E861" s="163"/>
      <c r="F861" s="163"/>
      <c r="G861" s="163"/>
    </row>
    <row r="862" ht="1.5" customHeight="1">
      <c r="A862" s="770"/>
      <c r="B862" s="770"/>
      <c r="C862" s="771"/>
      <c r="D862" s="771"/>
      <c r="E862" s="163"/>
      <c r="F862" s="163"/>
      <c r="G862" s="163"/>
    </row>
    <row r="863" ht="1.5" customHeight="1">
      <c r="A863" s="770"/>
      <c r="B863" s="770"/>
      <c r="C863" s="771"/>
      <c r="D863" s="771"/>
      <c r="E863" s="163"/>
      <c r="F863" s="163"/>
      <c r="G863" s="163"/>
    </row>
    <row r="864" ht="1.5" customHeight="1">
      <c r="A864" s="770"/>
      <c r="B864" s="770"/>
      <c r="C864" s="771"/>
      <c r="D864" s="771"/>
      <c r="E864" s="163"/>
      <c r="F864" s="163"/>
      <c r="G864" s="163"/>
    </row>
    <row r="865" ht="1.5" customHeight="1">
      <c r="A865" s="770"/>
      <c r="B865" s="770"/>
      <c r="C865" s="771"/>
      <c r="D865" s="771"/>
      <c r="E865" s="163"/>
      <c r="F865" s="163"/>
      <c r="G865" s="163"/>
    </row>
    <row r="866" ht="1.5" customHeight="1">
      <c r="A866" s="770"/>
      <c r="B866" s="770"/>
      <c r="C866" s="771"/>
      <c r="D866" s="771"/>
      <c r="E866" s="163"/>
      <c r="F866" s="163"/>
      <c r="G866" s="163"/>
    </row>
    <row r="867" ht="1.5" customHeight="1">
      <c r="A867" s="770"/>
      <c r="B867" s="770"/>
      <c r="C867" s="771"/>
      <c r="D867" s="771"/>
      <c r="E867" s="163"/>
      <c r="F867" s="163"/>
      <c r="G867" s="163"/>
    </row>
    <row r="868" ht="1.5" customHeight="1">
      <c r="A868" s="770"/>
      <c r="B868" s="770"/>
      <c r="C868" s="771"/>
      <c r="D868" s="771"/>
      <c r="E868" s="163"/>
      <c r="F868" s="163"/>
      <c r="G868" s="163"/>
    </row>
    <row r="869" ht="1.5" customHeight="1">
      <c r="A869" s="770"/>
      <c r="B869" s="770"/>
      <c r="C869" s="771"/>
      <c r="D869" s="771"/>
      <c r="E869" s="163"/>
      <c r="F869" s="163"/>
      <c r="G869" s="163"/>
    </row>
    <row r="870" ht="1.5" customHeight="1">
      <c r="A870" s="770"/>
      <c r="B870" s="770"/>
      <c r="C870" s="771"/>
      <c r="D870" s="771"/>
      <c r="E870" s="163"/>
      <c r="F870" s="163"/>
      <c r="G870" s="163"/>
    </row>
    <row r="871" ht="1.5" customHeight="1">
      <c r="A871" s="770"/>
      <c r="B871" s="770"/>
      <c r="C871" s="771"/>
      <c r="D871" s="771"/>
      <c r="E871" s="163"/>
      <c r="F871" s="163"/>
      <c r="G871" s="163"/>
    </row>
    <row r="872" ht="1.5" customHeight="1">
      <c r="A872" s="770"/>
      <c r="B872" s="770"/>
      <c r="C872" s="771"/>
      <c r="D872" s="771"/>
      <c r="E872" s="163"/>
      <c r="F872" s="163"/>
      <c r="G872" s="163"/>
    </row>
    <row r="873" ht="1.5" customHeight="1">
      <c r="A873" s="770"/>
      <c r="B873" s="770"/>
      <c r="C873" s="771"/>
      <c r="D873" s="771"/>
      <c r="E873" s="163"/>
      <c r="F873" s="163"/>
      <c r="G873" s="163"/>
    </row>
    <row r="874" ht="1.5" customHeight="1">
      <c r="A874" s="770"/>
      <c r="B874" s="770"/>
      <c r="C874" s="771"/>
      <c r="D874" s="771"/>
      <c r="E874" s="163"/>
      <c r="F874" s="163"/>
      <c r="G874" s="163"/>
    </row>
    <row r="875" ht="1.5" customHeight="1">
      <c r="A875" s="770"/>
      <c r="B875" s="770"/>
      <c r="C875" s="771"/>
      <c r="D875" s="771"/>
      <c r="E875" s="163"/>
      <c r="F875" s="163"/>
      <c r="G875" s="163"/>
    </row>
    <row r="876" ht="1.5" customHeight="1">
      <c r="A876" s="770"/>
      <c r="B876" s="770"/>
      <c r="C876" s="771"/>
      <c r="D876" s="771"/>
      <c r="E876" s="163"/>
      <c r="F876" s="163"/>
      <c r="G876" s="163"/>
    </row>
    <row r="877" ht="1.5" customHeight="1">
      <c r="A877" s="770"/>
      <c r="B877" s="770"/>
      <c r="C877" s="771"/>
      <c r="D877" s="771"/>
      <c r="E877" s="163"/>
      <c r="F877" s="163"/>
      <c r="G877" s="163"/>
    </row>
    <row r="878" ht="1.5" customHeight="1">
      <c r="A878" s="770"/>
      <c r="B878" s="770"/>
      <c r="C878" s="771"/>
      <c r="D878" s="771"/>
      <c r="E878" s="163"/>
      <c r="F878" s="163"/>
      <c r="G878" s="163"/>
    </row>
    <row r="879" ht="1.5" customHeight="1">
      <c r="A879" s="770"/>
      <c r="B879" s="770"/>
      <c r="C879" s="771"/>
      <c r="D879" s="771"/>
      <c r="E879" s="163"/>
      <c r="F879" s="163"/>
      <c r="G879" s="163"/>
    </row>
    <row r="880" ht="1.5" customHeight="1">
      <c r="A880" s="770"/>
      <c r="B880" s="770"/>
      <c r="C880" s="771"/>
      <c r="D880" s="771"/>
      <c r="E880" s="163"/>
      <c r="F880" s="163"/>
      <c r="G880" s="163"/>
    </row>
    <row r="881" ht="1.5" customHeight="1">
      <c r="A881" s="770"/>
      <c r="B881" s="770"/>
      <c r="C881" s="771"/>
      <c r="D881" s="771"/>
      <c r="E881" s="163"/>
      <c r="F881" s="163"/>
      <c r="G881" s="163"/>
    </row>
    <row r="882" ht="1.5" customHeight="1">
      <c r="A882" s="770"/>
      <c r="B882" s="770"/>
      <c r="C882" s="771"/>
      <c r="D882" s="771"/>
      <c r="E882" s="163"/>
      <c r="F882" s="163"/>
      <c r="G882" s="163"/>
    </row>
    <row r="883" ht="1.5" customHeight="1">
      <c r="A883" s="770"/>
      <c r="B883" s="770"/>
      <c r="C883" s="771"/>
      <c r="D883" s="771"/>
      <c r="E883" s="163"/>
      <c r="F883" s="163"/>
      <c r="G883" s="163"/>
    </row>
    <row r="884" ht="1.5" customHeight="1">
      <c r="A884" s="770"/>
      <c r="B884" s="770"/>
      <c r="C884" s="771"/>
      <c r="D884" s="771"/>
      <c r="E884" s="163"/>
      <c r="F884" s="163"/>
      <c r="G884" s="163"/>
    </row>
    <row r="885" ht="1.5" customHeight="1">
      <c r="A885" s="770"/>
      <c r="B885" s="770"/>
      <c r="C885" s="771"/>
      <c r="D885" s="771"/>
      <c r="E885" s="163"/>
      <c r="F885" s="163"/>
      <c r="G885" s="163"/>
    </row>
    <row r="886" ht="1.5" customHeight="1">
      <c r="A886" s="770"/>
      <c r="B886" s="770"/>
      <c r="C886" s="771"/>
      <c r="D886" s="771"/>
      <c r="E886" s="163"/>
      <c r="F886" s="163"/>
      <c r="G886" s="163"/>
    </row>
    <row r="887" ht="1.5" customHeight="1">
      <c r="A887" s="770"/>
      <c r="B887" s="770"/>
      <c r="C887" s="771"/>
      <c r="D887" s="771"/>
      <c r="E887" s="163"/>
      <c r="F887" s="163"/>
      <c r="G887" s="163"/>
    </row>
    <row r="888" ht="1.5" customHeight="1">
      <c r="A888" s="770"/>
      <c r="B888" s="770"/>
      <c r="C888" s="771"/>
      <c r="D888" s="771"/>
      <c r="E888" s="163"/>
      <c r="F888" s="163"/>
      <c r="G888" s="163"/>
    </row>
    <row r="889" ht="1.5" customHeight="1">
      <c r="A889" s="770"/>
      <c r="B889" s="770"/>
      <c r="C889" s="771"/>
      <c r="D889" s="771"/>
      <c r="E889" s="163"/>
      <c r="F889" s="163"/>
      <c r="G889" s="163"/>
    </row>
    <row r="890" ht="1.5" customHeight="1">
      <c r="A890" s="770"/>
      <c r="B890" s="770"/>
      <c r="C890" s="771"/>
      <c r="D890" s="771"/>
      <c r="E890" s="163"/>
      <c r="F890" s="163"/>
      <c r="G890" s="163"/>
    </row>
    <row r="891" ht="1.5" customHeight="1">
      <c r="A891" s="770"/>
      <c r="B891" s="770"/>
      <c r="C891" s="771"/>
      <c r="D891" s="771"/>
      <c r="E891" s="163"/>
      <c r="F891" s="163"/>
      <c r="G891" s="163"/>
    </row>
    <row r="892" ht="1.5" customHeight="1">
      <c r="A892" s="770"/>
      <c r="B892" s="770"/>
      <c r="C892" s="771"/>
      <c r="D892" s="771"/>
      <c r="E892" s="163"/>
      <c r="F892" s="163"/>
      <c r="G892" s="163"/>
    </row>
    <row r="893" ht="1.5" customHeight="1">
      <c r="A893" s="770"/>
      <c r="B893" s="770"/>
      <c r="C893" s="771"/>
      <c r="D893" s="771"/>
      <c r="E893" s="163"/>
      <c r="F893" s="163"/>
      <c r="G893" s="163"/>
    </row>
    <row r="894" ht="1.5" customHeight="1">
      <c r="A894" s="770"/>
      <c r="B894" s="770"/>
      <c r="C894" s="771"/>
      <c r="D894" s="771"/>
      <c r="E894" s="163"/>
      <c r="F894" s="163"/>
      <c r="G894" s="163"/>
    </row>
    <row r="895" ht="1.5" customHeight="1">
      <c r="A895" s="770"/>
      <c r="B895" s="770"/>
      <c r="C895" s="771"/>
      <c r="D895" s="771"/>
      <c r="E895" s="163"/>
      <c r="F895" s="163"/>
      <c r="G895" s="163"/>
    </row>
    <row r="896" ht="1.5" customHeight="1">
      <c r="A896" s="770"/>
      <c r="B896" s="770"/>
      <c r="C896" s="771"/>
      <c r="D896" s="771"/>
      <c r="E896" s="163"/>
      <c r="F896" s="163"/>
      <c r="G896" s="163"/>
    </row>
    <row r="897" ht="1.5" customHeight="1">
      <c r="A897" s="770"/>
      <c r="B897" s="770"/>
      <c r="C897" s="771"/>
      <c r="D897" s="771"/>
      <c r="E897" s="163"/>
      <c r="F897" s="163"/>
      <c r="G897" s="163"/>
    </row>
    <row r="898" ht="1.5" customHeight="1">
      <c r="A898" s="770"/>
      <c r="B898" s="770"/>
      <c r="C898" s="771"/>
      <c r="D898" s="771"/>
      <c r="E898" s="163"/>
      <c r="F898" s="163"/>
      <c r="G898" s="163"/>
    </row>
    <row r="899" ht="1.5" customHeight="1">
      <c r="A899" s="770"/>
      <c r="B899" s="770"/>
      <c r="C899" s="771"/>
      <c r="D899" s="771"/>
      <c r="E899" s="163"/>
      <c r="F899" s="163"/>
      <c r="G899" s="163"/>
    </row>
    <row r="900" ht="1.5" customHeight="1">
      <c r="A900" s="770"/>
      <c r="B900" s="770"/>
      <c r="C900" s="771"/>
      <c r="D900" s="771"/>
      <c r="E900" s="163"/>
      <c r="F900" s="163"/>
      <c r="G900" s="163"/>
    </row>
    <row r="901" ht="1.5" customHeight="1">
      <c r="A901" s="770"/>
      <c r="B901" s="770"/>
      <c r="C901" s="771"/>
      <c r="D901" s="771"/>
      <c r="E901" s="163"/>
      <c r="F901" s="163"/>
      <c r="G901" s="163"/>
    </row>
    <row r="902" ht="1.5" customHeight="1">
      <c r="A902" s="770"/>
      <c r="B902" s="770"/>
      <c r="C902" s="771"/>
      <c r="D902" s="771"/>
      <c r="E902" s="163"/>
      <c r="F902" s="163"/>
      <c r="G902" s="163"/>
    </row>
    <row r="903" ht="1.5" customHeight="1">
      <c r="A903" s="770"/>
      <c r="B903" s="770"/>
      <c r="C903" s="771"/>
      <c r="D903" s="771"/>
      <c r="E903" s="163"/>
      <c r="F903" s="163"/>
      <c r="G903" s="163"/>
    </row>
    <row r="904" ht="1.5" customHeight="1">
      <c r="A904" s="770"/>
      <c r="B904" s="770"/>
      <c r="C904" s="771"/>
      <c r="D904" s="771"/>
      <c r="E904" s="163"/>
      <c r="F904" s="163"/>
      <c r="G904" s="163"/>
    </row>
    <row r="905" ht="1.5" customHeight="1">
      <c r="A905" s="770"/>
      <c r="B905" s="770"/>
      <c r="C905" s="771"/>
      <c r="D905" s="771"/>
      <c r="E905" s="163"/>
      <c r="F905" s="163"/>
      <c r="G905" s="163"/>
    </row>
    <row r="906" ht="1.5" customHeight="1">
      <c r="A906" s="770"/>
      <c r="B906" s="770"/>
      <c r="C906" s="771"/>
      <c r="D906" s="771"/>
      <c r="E906" s="163"/>
      <c r="F906" s="163"/>
      <c r="G906" s="163"/>
    </row>
    <row r="907" ht="1.5" customHeight="1">
      <c r="A907" s="770"/>
      <c r="B907" s="770"/>
      <c r="C907" s="771"/>
      <c r="D907" s="771"/>
      <c r="E907" s="163"/>
      <c r="F907" s="163"/>
      <c r="G907" s="163"/>
    </row>
    <row r="908" ht="1.5" customHeight="1">
      <c r="A908" s="770"/>
      <c r="B908" s="770"/>
      <c r="C908" s="771"/>
      <c r="D908" s="771"/>
      <c r="E908" s="163"/>
      <c r="F908" s="163"/>
      <c r="G908" s="163"/>
    </row>
    <row r="909" ht="1.5" customHeight="1">
      <c r="A909" s="770"/>
      <c r="B909" s="770"/>
      <c r="C909" s="771"/>
      <c r="D909" s="771"/>
      <c r="E909" s="163"/>
      <c r="F909" s="163"/>
      <c r="G909" s="163"/>
    </row>
    <row r="910" ht="1.5" customHeight="1">
      <c r="A910" s="770"/>
      <c r="B910" s="770"/>
      <c r="C910" s="771"/>
      <c r="D910" s="771"/>
      <c r="E910" s="163"/>
      <c r="F910" s="163"/>
      <c r="G910" s="163"/>
    </row>
    <row r="911" ht="1.5" customHeight="1">
      <c r="A911" s="770"/>
      <c r="B911" s="770"/>
      <c r="C911" s="771"/>
      <c r="D911" s="771"/>
      <c r="E911" s="163"/>
      <c r="F911" s="163"/>
      <c r="G911" s="163"/>
    </row>
    <row r="912" ht="1.5" customHeight="1">
      <c r="A912" s="770"/>
      <c r="B912" s="770"/>
      <c r="C912" s="771"/>
      <c r="D912" s="771"/>
      <c r="E912" s="163"/>
      <c r="F912" s="163"/>
      <c r="G912" s="163"/>
    </row>
    <row r="913" ht="1.5" customHeight="1">
      <c r="A913" s="770"/>
      <c r="B913" s="770"/>
      <c r="C913" s="771"/>
      <c r="D913" s="771"/>
      <c r="E913" s="163"/>
      <c r="F913" s="163"/>
      <c r="G913" s="163"/>
    </row>
    <row r="914" ht="1.5" customHeight="1">
      <c r="A914" s="770"/>
      <c r="B914" s="770"/>
      <c r="C914" s="771"/>
      <c r="D914" s="771"/>
      <c r="E914" s="163"/>
      <c r="F914" s="163"/>
      <c r="G914" s="163"/>
    </row>
    <row r="915" ht="1.5" customHeight="1">
      <c r="A915" s="770"/>
      <c r="B915" s="770"/>
      <c r="C915" s="771"/>
      <c r="D915" s="771"/>
      <c r="E915" s="163"/>
      <c r="F915" s="163"/>
      <c r="G915" s="163"/>
    </row>
    <row r="916" ht="1.5" customHeight="1">
      <c r="A916" s="770"/>
      <c r="B916" s="770"/>
      <c r="C916" s="771"/>
      <c r="D916" s="771"/>
      <c r="E916" s="163"/>
      <c r="F916" s="163"/>
      <c r="G916" s="163"/>
    </row>
    <row r="917" ht="1.5" customHeight="1">
      <c r="A917" s="770"/>
      <c r="B917" s="770"/>
      <c r="C917" s="771"/>
      <c r="D917" s="771"/>
      <c r="E917" s="163"/>
      <c r="F917" s="163"/>
      <c r="G917" s="163"/>
    </row>
    <row r="918" ht="1.5" customHeight="1">
      <c r="A918" s="770"/>
      <c r="B918" s="770"/>
      <c r="C918" s="771"/>
      <c r="D918" s="771"/>
      <c r="E918" s="163"/>
      <c r="F918" s="163"/>
      <c r="G918" s="163"/>
    </row>
    <row r="919" ht="1.5" customHeight="1">
      <c r="A919" s="770"/>
      <c r="B919" s="770"/>
      <c r="C919" s="771"/>
      <c r="D919" s="771"/>
      <c r="E919" s="163"/>
      <c r="F919" s="163"/>
      <c r="G919" s="163"/>
    </row>
    <row r="920" ht="1.5" customHeight="1">
      <c r="A920" s="770"/>
      <c r="B920" s="770"/>
      <c r="C920" s="771"/>
      <c r="D920" s="771"/>
      <c r="E920" s="163"/>
      <c r="F920" s="163"/>
      <c r="G920" s="163"/>
    </row>
    <row r="921" ht="1.5" customHeight="1">
      <c r="A921" s="770"/>
      <c r="B921" s="770"/>
      <c r="C921" s="771"/>
      <c r="D921" s="771"/>
      <c r="E921" s="163"/>
      <c r="F921" s="163"/>
      <c r="G921" s="163"/>
    </row>
    <row r="922" ht="1.5" customHeight="1">
      <c r="A922" s="770"/>
      <c r="B922" s="770"/>
      <c r="C922" s="771"/>
      <c r="D922" s="771"/>
      <c r="E922" s="163"/>
      <c r="F922" s="163"/>
      <c r="G922" s="163"/>
    </row>
    <row r="923" ht="1.5" customHeight="1">
      <c r="A923" s="770"/>
      <c r="B923" s="770"/>
      <c r="C923" s="771"/>
      <c r="D923" s="771"/>
      <c r="E923" s="163"/>
      <c r="F923" s="163"/>
      <c r="G923" s="163"/>
    </row>
    <row r="924" ht="1.5" customHeight="1">
      <c r="A924" s="770"/>
      <c r="B924" s="770"/>
      <c r="C924" s="771"/>
      <c r="D924" s="771"/>
      <c r="E924" s="163"/>
      <c r="F924" s="163"/>
      <c r="G924" s="163"/>
    </row>
    <row r="925" ht="1.5" customHeight="1">
      <c r="A925" s="770"/>
      <c r="B925" s="770"/>
      <c r="C925" s="771"/>
      <c r="D925" s="771"/>
      <c r="E925" s="163"/>
      <c r="F925" s="163"/>
      <c r="G925" s="163"/>
    </row>
    <row r="926" ht="1.5" customHeight="1">
      <c r="A926" s="770"/>
      <c r="B926" s="770"/>
      <c r="C926" s="771"/>
      <c r="D926" s="771"/>
      <c r="E926" s="163"/>
      <c r="F926" s="163"/>
      <c r="G926" s="163"/>
    </row>
    <row r="927" ht="1.5" customHeight="1">
      <c r="A927" s="770"/>
      <c r="B927" s="770"/>
      <c r="C927" s="771"/>
      <c r="D927" s="771"/>
      <c r="E927" s="163"/>
      <c r="F927" s="163"/>
      <c r="G927" s="163"/>
    </row>
    <row r="928" ht="1.5" customHeight="1">
      <c r="A928" s="770"/>
      <c r="B928" s="770"/>
      <c r="C928" s="771"/>
      <c r="D928" s="771"/>
      <c r="E928" s="163"/>
      <c r="F928" s="163"/>
      <c r="G928" s="163"/>
    </row>
    <row r="929" ht="1.5" customHeight="1">
      <c r="A929" s="770"/>
      <c r="B929" s="770"/>
      <c r="C929" s="771"/>
      <c r="D929" s="771"/>
      <c r="E929" s="163"/>
      <c r="F929" s="163"/>
      <c r="G929" s="163"/>
    </row>
    <row r="930" ht="1.5" customHeight="1">
      <c r="A930" s="770"/>
      <c r="B930" s="770"/>
      <c r="C930" s="771"/>
      <c r="D930" s="771"/>
      <c r="E930" s="163"/>
      <c r="F930" s="163"/>
      <c r="G930" s="163"/>
    </row>
    <row r="931" ht="1.5" customHeight="1">
      <c r="A931" s="770"/>
      <c r="B931" s="770"/>
      <c r="C931" s="771"/>
      <c r="D931" s="771"/>
      <c r="E931" s="163"/>
      <c r="F931" s="163"/>
      <c r="G931" s="163"/>
    </row>
    <row r="932" ht="1.5" customHeight="1">
      <c r="A932" s="770"/>
      <c r="B932" s="770"/>
      <c r="C932" s="771"/>
      <c r="D932" s="771"/>
      <c r="E932" s="163"/>
      <c r="F932" s="163"/>
      <c r="G932" s="163"/>
    </row>
    <row r="933" ht="1.5" customHeight="1">
      <c r="A933" s="770"/>
      <c r="B933" s="770"/>
      <c r="C933" s="771"/>
      <c r="D933" s="771"/>
      <c r="E933" s="163"/>
      <c r="F933" s="163"/>
      <c r="G933" s="163"/>
    </row>
    <row r="934" ht="1.5" customHeight="1">
      <c r="A934" s="770"/>
      <c r="B934" s="770"/>
      <c r="C934" s="771"/>
      <c r="D934" s="771"/>
      <c r="E934" s="163"/>
      <c r="F934" s="163"/>
      <c r="G934" s="163"/>
    </row>
    <row r="935" ht="1.5" customHeight="1">
      <c r="A935" s="770"/>
      <c r="B935" s="770"/>
      <c r="C935" s="771"/>
      <c r="D935" s="771"/>
      <c r="E935" s="163"/>
      <c r="F935" s="163"/>
      <c r="G935" s="163"/>
    </row>
    <row r="936" ht="1.5" customHeight="1">
      <c r="A936" s="770"/>
      <c r="B936" s="770"/>
      <c r="C936" s="771"/>
      <c r="D936" s="771"/>
      <c r="E936" s="163"/>
      <c r="F936" s="163"/>
      <c r="G936" s="163"/>
    </row>
    <row r="937" ht="1.5" customHeight="1">
      <c r="A937" s="770"/>
      <c r="B937" s="770"/>
      <c r="C937" s="771"/>
      <c r="D937" s="771"/>
      <c r="E937" s="163"/>
      <c r="F937" s="163"/>
      <c r="G937" s="163"/>
    </row>
    <row r="938" ht="1.5" customHeight="1">
      <c r="A938" s="770"/>
      <c r="B938" s="770"/>
      <c r="C938" s="771"/>
      <c r="D938" s="771"/>
      <c r="E938" s="163"/>
      <c r="F938" s="163"/>
      <c r="G938" s="163"/>
    </row>
    <row r="939" ht="1.5" customHeight="1">
      <c r="A939" s="770"/>
      <c r="B939" s="770"/>
      <c r="C939" s="771"/>
      <c r="D939" s="771"/>
      <c r="E939" s="163"/>
      <c r="F939" s="163"/>
      <c r="G939" s="163"/>
    </row>
    <row r="940" ht="1.5" customHeight="1">
      <c r="A940" s="770"/>
      <c r="B940" s="770"/>
      <c r="C940" s="771"/>
      <c r="D940" s="771"/>
      <c r="E940" s="163"/>
      <c r="F940" s="163"/>
      <c r="G940" s="163"/>
    </row>
    <row r="941" ht="1.5" customHeight="1">
      <c r="A941" s="770"/>
      <c r="B941" s="770"/>
      <c r="C941" s="771"/>
      <c r="D941" s="771"/>
      <c r="E941" s="163"/>
      <c r="F941" s="163"/>
      <c r="G941" s="163"/>
    </row>
    <row r="942" ht="1.5" customHeight="1">
      <c r="A942" s="770"/>
      <c r="B942" s="770"/>
      <c r="C942" s="771"/>
      <c r="D942" s="771"/>
      <c r="E942" s="163"/>
      <c r="F942" s="163"/>
      <c r="G942" s="163"/>
    </row>
    <row r="943" ht="1.5" customHeight="1">
      <c r="A943" s="770"/>
      <c r="B943" s="770"/>
      <c r="C943" s="771"/>
      <c r="D943" s="771"/>
      <c r="E943" s="163"/>
      <c r="F943" s="163"/>
      <c r="G943" s="163"/>
    </row>
    <row r="944" ht="1.5" customHeight="1">
      <c r="A944" s="770"/>
      <c r="B944" s="770"/>
      <c r="C944" s="771"/>
      <c r="D944" s="771"/>
      <c r="E944" s="163"/>
      <c r="F944" s="163"/>
      <c r="G944" s="163"/>
    </row>
    <row r="945" ht="1.5" customHeight="1">
      <c r="A945" s="770"/>
      <c r="B945" s="770"/>
      <c r="C945" s="771"/>
      <c r="D945" s="771"/>
      <c r="E945" s="163"/>
      <c r="F945" s="163"/>
      <c r="G945" s="163"/>
    </row>
    <row r="946" ht="1.5" customHeight="1">
      <c r="A946" s="770"/>
      <c r="B946" s="770"/>
      <c r="C946" s="771"/>
      <c r="D946" s="771"/>
      <c r="E946" s="163"/>
      <c r="F946" s="163"/>
      <c r="G946" s="163"/>
    </row>
    <row r="947" ht="1.5" customHeight="1">
      <c r="A947" s="770"/>
      <c r="B947" s="770"/>
      <c r="C947" s="771"/>
      <c r="D947" s="771"/>
      <c r="E947" s="163"/>
      <c r="F947" s="163"/>
      <c r="G947" s="163"/>
    </row>
    <row r="948" ht="1.5" customHeight="1">
      <c r="A948" s="770"/>
      <c r="B948" s="770"/>
      <c r="C948" s="771"/>
      <c r="D948" s="771"/>
      <c r="E948" s="163"/>
      <c r="F948" s="163"/>
      <c r="G948" s="163"/>
    </row>
    <row r="949" ht="1.5" customHeight="1">
      <c r="A949" s="770"/>
      <c r="B949" s="770"/>
      <c r="C949" s="771"/>
      <c r="D949" s="771"/>
      <c r="E949" s="163"/>
      <c r="F949" s="163"/>
      <c r="G949" s="163"/>
    </row>
    <row r="950" ht="1.5" customHeight="1">
      <c r="A950" s="770"/>
      <c r="B950" s="770"/>
      <c r="C950" s="771"/>
      <c r="D950" s="771"/>
      <c r="E950" s="163"/>
      <c r="F950" s="163"/>
      <c r="G950" s="163"/>
    </row>
    <row r="951" ht="1.5" customHeight="1">
      <c r="A951" s="770"/>
      <c r="B951" s="770"/>
      <c r="C951" s="771"/>
      <c r="D951" s="771"/>
      <c r="E951" s="163"/>
      <c r="F951" s="163"/>
      <c r="G951" s="163"/>
    </row>
    <row r="952" ht="1.5" customHeight="1">
      <c r="A952" s="770"/>
      <c r="B952" s="770"/>
      <c r="C952" s="771"/>
      <c r="D952" s="771"/>
      <c r="E952" s="163"/>
      <c r="F952" s="163"/>
      <c r="G952" s="163"/>
    </row>
    <row r="953" ht="1.5" customHeight="1">
      <c r="A953" s="770"/>
      <c r="B953" s="770"/>
      <c r="C953" s="771"/>
      <c r="D953" s="771"/>
      <c r="E953" s="163"/>
      <c r="F953" s="163"/>
      <c r="G953" s="163"/>
    </row>
    <row r="954" ht="1.5" customHeight="1">
      <c r="A954" s="770"/>
      <c r="B954" s="770"/>
      <c r="C954" s="771"/>
      <c r="D954" s="771"/>
      <c r="E954" s="163"/>
      <c r="F954" s="163"/>
      <c r="G954" s="163"/>
    </row>
    <row r="955" ht="1.5" customHeight="1">
      <c r="A955" s="770"/>
      <c r="B955" s="770"/>
      <c r="C955" s="771"/>
      <c r="D955" s="771"/>
      <c r="E955" s="163"/>
      <c r="F955" s="163"/>
      <c r="G955" s="163"/>
    </row>
    <row r="956" ht="1.5" customHeight="1">
      <c r="A956" s="770"/>
      <c r="B956" s="770"/>
      <c r="C956" s="771"/>
      <c r="D956" s="771"/>
      <c r="E956" s="163"/>
      <c r="F956" s="163"/>
      <c r="G956" s="163"/>
    </row>
    <row r="957" ht="1.5" customHeight="1">
      <c r="A957" s="770"/>
      <c r="B957" s="770"/>
      <c r="C957" s="771"/>
      <c r="D957" s="771"/>
      <c r="E957" s="163"/>
      <c r="F957" s="163"/>
      <c r="G957" s="163"/>
    </row>
    <row r="958" ht="1.5" customHeight="1">
      <c r="A958" s="770"/>
      <c r="B958" s="770"/>
      <c r="C958" s="771"/>
      <c r="D958" s="771"/>
      <c r="E958" s="163"/>
      <c r="F958" s="163"/>
      <c r="G958" s="163"/>
    </row>
    <row r="959" ht="1.5" customHeight="1">
      <c r="A959" s="770"/>
      <c r="B959" s="770"/>
      <c r="C959" s="771"/>
      <c r="D959" s="771"/>
      <c r="E959" s="163"/>
      <c r="F959" s="163"/>
      <c r="G959" s="163"/>
    </row>
    <row r="960" ht="1.5" customHeight="1">
      <c r="A960" s="770"/>
      <c r="B960" s="770"/>
      <c r="C960" s="771"/>
      <c r="D960" s="771"/>
      <c r="E960" s="163"/>
      <c r="F960" s="163"/>
      <c r="G960" s="163"/>
    </row>
    <row r="961" ht="1.5" customHeight="1">
      <c r="A961" s="770"/>
      <c r="B961" s="770"/>
      <c r="C961" s="771"/>
      <c r="D961" s="771"/>
      <c r="E961" s="163"/>
      <c r="F961" s="163"/>
      <c r="G961" s="163"/>
    </row>
    <row r="962" ht="1.5" customHeight="1">
      <c r="A962" s="770"/>
      <c r="B962" s="770"/>
      <c r="C962" s="771"/>
      <c r="D962" s="771"/>
      <c r="E962" s="163"/>
      <c r="F962" s="163"/>
      <c r="G962" s="163"/>
    </row>
    <row r="963" ht="1.5" customHeight="1">
      <c r="A963" s="770"/>
      <c r="B963" s="770"/>
      <c r="C963" s="771"/>
      <c r="D963" s="771"/>
      <c r="E963" s="163"/>
      <c r="F963" s="163"/>
      <c r="G963" s="163"/>
    </row>
    <row r="964" ht="1.5" customHeight="1">
      <c r="A964" s="770"/>
      <c r="B964" s="770"/>
      <c r="C964" s="771"/>
      <c r="D964" s="771"/>
      <c r="E964" s="163"/>
      <c r="F964" s="163"/>
      <c r="G964" s="163"/>
    </row>
    <row r="965" ht="1.5" customHeight="1">
      <c r="A965" s="770"/>
      <c r="B965" s="770"/>
      <c r="C965" s="771"/>
      <c r="D965" s="771"/>
      <c r="E965" s="163"/>
      <c r="F965" s="163"/>
      <c r="G965" s="163"/>
    </row>
    <row r="966" ht="1.5" customHeight="1">
      <c r="A966" s="770"/>
      <c r="B966" s="770"/>
      <c r="C966" s="771"/>
      <c r="D966" s="771"/>
      <c r="E966" s="163"/>
      <c r="F966" s="163"/>
      <c r="G966" s="163"/>
    </row>
    <row r="967" ht="1.5" customHeight="1">
      <c r="A967" s="770"/>
      <c r="B967" s="770"/>
      <c r="C967" s="771"/>
      <c r="D967" s="771"/>
      <c r="E967" s="163"/>
      <c r="F967" s="163"/>
      <c r="G967" s="163"/>
    </row>
    <row r="968" ht="1.5" customHeight="1">
      <c r="A968" s="770"/>
      <c r="B968" s="770"/>
      <c r="C968" s="771"/>
      <c r="D968" s="771"/>
      <c r="E968" s="163"/>
      <c r="F968" s="163"/>
      <c r="G968" s="163"/>
    </row>
    <row r="969" ht="1.5" customHeight="1">
      <c r="A969" s="770"/>
      <c r="B969" s="770"/>
      <c r="C969" s="771"/>
      <c r="D969" s="771"/>
      <c r="E969" s="163"/>
      <c r="F969" s="163"/>
      <c r="G969" s="163"/>
    </row>
    <row r="970" ht="1.5" customHeight="1">
      <c r="A970" s="770"/>
      <c r="B970" s="770"/>
      <c r="C970" s="771"/>
      <c r="D970" s="771"/>
      <c r="E970" s="163"/>
      <c r="F970" s="163"/>
      <c r="G970" s="163"/>
    </row>
    <row r="971" ht="1.5" customHeight="1">
      <c r="A971" s="770"/>
      <c r="B971" s="770"/>
      <c r="C971" s="771"/>
      <c r="D971" s="771"/>
      <c r="E971" s="163"/>
      <c r="F971" s="163"/>
      <c r="G971" s="163"/>
    </row>
    <row r="972" ht="1.5" customHeight="1">
      <c r="A972" s="770"/>
      <c r="B972" s="770"/>
      <c r="C972" s="771"/>
      <c r="D972" s="771"/>
      <c r="E972" s="163"/>
      <c r="F972" s="163"/>
      <c r="G972" s="163"/>
    </row>
    <row r="973" ht="1.5" customHeight="1">
      <c r="A973" s="770"/>
      <c r="B973" s="770"/>
      <c r="C973" s="771"/>
      <c r="D973" s="771"/>
      <c r="E973" s="163"/>
      <c r="F973" s="163"/>
      <c r="G973" s="163"/>
    </row>
    <row r="974" ht="1.5" customHeight="1">
      <c r="A974" s="770"/>
      <c r="B974" s="770"/>
      <c r="C974" s="771"/>
      <c r="D974" s="771"/>
      <c r="E974" s="163"/>
      <c r="F974" s="163"/>
      <c r="G974" s="163"/>
    </row>
    <row r="975" ht="1.5" customHeight="1">
      <c r="A975" s="770"/>
      <c r="B975" s="770"/>
      <c r="C975" s="771"/>
      <c r="D975" s="771"/>
      <c r="E975" s="163"/>
      <c r="F975" s="163"/>
      <c r="G975" s="163"/>
    </row>
    <row r="976" ht="1.5" customHeight="1">
      <c r="A976" s="770"/>
      <c r="B976" s="770"/>
      <c r="C976" s="771"/>
      <c r="D976" s="771"/>
      <c r="E976" s="163"/>
      <c r="F976" s="163"/>
      <c r="G976" s="163"/>
    </row>
    <row r="977" ht="1.5" customHeight="1">
      <c r="A977" s="770"/>
      <c r="B977" s="770"/>
      <c r="C977" s="771"/>
      <c r="D977" s="771"/>
      <c r="E977" s="163"/>
      <c r="F977" s="163"/>
      <c r="G977" s="163"/>
    </row>
    <row r="978" ht="1.5" customHeight="1">
      <c r="A978" s="770"/>
      <c r="B978" s="770"/>
      <c r="C978" s="771"/>
      <c r="D978" s="771"/>
      <c r="E978" s="163"/>
      <c r="F978" s="163"/>
      <c r="G978" s="163"/>
    </row>
    <row r="979" ht="1.5" customHeight="1">
      <c r="A979" s="770"/>
      <c r="B979" s="770"/>
      <c r="C979" s="771"/>
      <c r="D979" s="771"/>
      <c r="E979" s="163"/>
      <c r="F979" s="163"/>
      <c r="G979" s="163"/>
    </row>
    <row r="980" ht="1.5" customHeight="1">
      <c r="A980" s="770"/>
      <c r="B980" s="770"/>
      <c r="C980" s="771"/>
      <c r="D980" s="771"/>
      <c r="E980" s="163"/>
      <c r="F980" s="163"/>
      <c r="G980" s="163"/>
    </row>
    <row r="981" ht="1.5" customHeight="1">
      <c r="A981" s="770"/>
      <c r="B981" s="770"/>
      <c r="C981" s="771"/>
      <c r="D981" s="771"/>
      <c r="E981" s="163"/>
      <c r="F981" s="163"/>
      <c r="G981" s="163"/>
    </row>
    <row r="982" ht="1.5" customHeight="1">
      <c r="A982" s="770"/>
      <c r="B982" s="770"/>
      <c r="C982" s="771"/>
      <c r="D982" s="771"/>
      <c r="E982" s="163"/>
      <c r="F982" s="163"/>
      <c r="G982" s="163"/>
    </row>
    <row r="983" ht="1.5" customHeight="1">
      <c r="A983" s="770"/>
      <c r="B983" s="770"/>
      <c r="C983" s="771"/>
      <c r="D983" s="771"/>
      <c r="E983" s="163"/>
      <c r="F983" s="163"/>
      <c r="G983" s="163"/>
    </row>
    <row r="984" ht="1.5" customHeight="1">
      <c r="A984" s="770"/>
      <c r="B984" s="770"/>
      <c r="C984" s="771"/>
      <c r="D984" s="771"/>
      <c r="E984" s="163"/>
      <c r="F984" s="163"/>
      <c r="G984" s="163"/>
    </row>
    <row r="985" ht="1.5" customHeight="1">
      <c r="A985" s="770"/>
      <c r="B985" s="770"/>
      <c r="C985" s="771"/>
      <c r="D985" s="771"/>
      <c r="E985" s="163"/>
      <c r="F985" s="163"/>
      <c r="G985" s="163"/>
    </row>
    <row r="986" ht="1.5" customHeight="1">
      <c r="A986" s="770"/>
      <c r="B986" s="770"/>
      <c r="C986" s="771"/>
      <c r="D986" s="771"/>
      <c r="E986" s="163"/>
      <c r="F986" s="163"/>
      <c r="G986" s="163"/>
    </row>
    <row r="987" ht="1.5" customHeight="1">
      <c r="A987" s="770"/>
      <c r="B987" s="770"/>
      <c r="C987" s="771"/>
      <c r="D987" s="771"/>
      <c r="E987" s="163"/>
      <c r="F987" s="163"/>
      <c r="G987" s="163"/>
    </row>
    <row r="988" ht="1.5" customHeight="1">
      <c r="A988" s="770"/>
      <c r="B988" s="770"/>
      <c r="C988" s="771"/>
      <c r="D988" s="771"/>
      <c r="E988" s="163"/>
      <c r="F988" s="163"/>
      <c r="G988" s="163"/>
    </row>
    <row r="989" ht="1.5" customHeight="1">
      <c r="A989" s="770"/>
      <c r="B989" s="770"/>
      <c r="C989" s="771"/>
      <c r="D989" s="771"/>
      <c r="E989" s="163"/>
      <c r="F989" s="163"/>
      <c r="G989" s="163"/>
    </row>
    <row r="990" ht="1.5" customHeight="1">
      <c r="A990" s="770"/>
      <c r="B990" s="770"/>
      <c r="C990" s="771"/>
      <c r="D990" s="771"/>
      <c r="E990" s="163"/>
      <c r="F990" s="163"/>
      <c r="G990" s="163"/>
    </row>
    <row r="991" ht="1.5" customHeight="1">
      <c r="A991" s="770"/>
      <c r="B991" s="770"/>
      <c r="C991" s="771"/>
      <c r="D991" s="771"/>
      <c r="E991" s="163"/>
      <c r="F991" s="163"/>
      <c r="G991" s="163"/>
    </row>
    <row r="992" ht="1.5" customHeight="1">
      <c r="A992" s="770"/>
      <c r="B992" s="770"/>
      <c r="C992" s="771"/>
      <c r="D992" s="771"/>
      <c r="E992" s="163"/>
      <c r="F992" s="163"/>
      <c r="G992" s="163"/>
    </row>
    <row r="993" ht="1.5" customHeight="1">
      <c r="A993" s="770"/>
      <c r="B993" s="770"/>
      <c r="C993" s="771"/>
      <c r="D993" s="771"/>
      <c r="E993" s="163"/>
      <c r="F993" s="163"/>
      <c r="G993" s="163"/>
    </row>
    <row r="994" ht="1.5" customHeight="1">
      <c r="A994" s="770"/>
      <c r="B994" s="770"/>
      <c r="C994" s="771"/>
      <c r="D994" s="771"/>
      <c r="E994" s="163"/>
      <c r="F994" s="163"/>
      <c r="G994" s="163"/>
    </row>
    <row r="995" ht="1.5" customHeight="1">
      <c r="A995" s="770"/>
      <c r="B995" s="770"/>
      <c r="C995" s="771"/>
      <c r="D995" s="771"/>
      <c r="E995" s="163"/>
      <c r="F995" s="163"/>
      <c r="G995" s="163"/>
    </row>
    <row r="996" ht="1.5" customHeight="1">
      <c r="A996" s="770"/>
      <c r="B996" s="770"/>
      <c r="C996" s="771"/>
      <c r="D996" s="771"/>
      <c r="E996" s="163"/>
      <c r="F996" s="163"/>
      <c r="G996" s="163"/>
    </row>
    <row r="997" ht="1.5" customHeight="1">
      <c r="A997" s="770"/>
      <c r="B997" s="770"/>
      <c r="C997" s="771"/>
      <c r="D997" s="771"/>
      <c r="E997" s="163"/>
      <c r="F997" s="163"/>
      <c r="G997" s="163"/>
    </row>
    <row r="998" ht="1.5" customHeight="1">
      <c r="A998" s="770"/>
      <c r="B998" s="770"/>
      <c r="C998" s="771"/>
      <c r="D998" s="771"/>
      <c r="E998" s="163"/>
      <c r="F998" s="163"/>
      <c r="G998" s="163"/>
    </row>
    <row r="999" ht="1.5" customHeight="1">
      <c r="A999" s="770"/>
      <c r="B999" s="770"/>
      <c r="C999" s="771"/>
      <c r="D999" s="771"/>
      <c r="E999" s="163"/>
      <c r="F999" s="163"/>
      <c r="G999" s="163"/>
    </row>
    <row r="1000" ht="1.5" customHeight="1">
      <c r="A1000" s="770"/>
      <c r="B1000" s="770"/>
      <c r="C1000" s="771"/>
      <c r="D1000" s="771"/>
      <c r="E1000" s="163"/>
      <c r="F1000" s="163"/>
      <c r="G1000" s="163"/>
    </row>
    <row r="1001" ht="1.5" customHeight="1">
      <c r="A1001" s="770"/>
      <c r="B1001" s="770"/>
      <c r="C1001" s="771"/>
      <c r="D1001" s="771"/>
      <c r="E1001" s="163"/>
      <c r="F1001" s="163"/>
      <c r="G1001" s="163"/>
    </row>
    <row r="1002" ht="1.5" customHeight="1">
      <c r="A1002" s="770"/>
      <c r="B1002" s="770"/>
      <c r="C1002" s="771"/>
      <c r="D1002" s="771"/>
      <c r="E1002" s="163"/>
      <c r="F1002" s="163"/>
      <c r="G1002" s="163"/>
    </row>
    <row r="1003" ht="1.5" customHeight="1">
      <c r="A1003" s="770"/>
      <c r="B1003" s="770"/>
      <c r="C1003" s="771"/>
      <c r="D1003" s="771"/>
      <c r="E1003" s="163"/>
      <c r="F1003" s="163"/>
      <c r="G1003" s="163"/>
    </row>
    <row r="1004" ht="1.5" customHeight="1">
      <c r="A1004" s="770"/>
      <c r="B1004" s="770"/>
      <c r="C1004" s="771"/>
      <c r="D1004" s="771"/>
      <c r="E1004" s="163"/>
      <c r="F1004" s="163"/>
      <c r="G1004" s="163"/>
    </row>
    <row r="1005" ht="1.5" customHeight="1">
      <c r="A1005" s="770"/>
      <c r="B1005" s="770"/>
      <c r="C1005" s="771"/>
      <c r="D1005" s="771"/>
      <c r="E1005" s="163"/>
      <c r="F1005" s="163"/>
      <c r="G1005" s="163"/>
    </row>
    <row r="1006" ht="1.5" customHeight="1">
      <c r="A1006" s="770"/>
      <c r="B1006" s="770"/>
      <c r="C1006" s="771"/>
      <c r="D1006" s="771"/>
      <c r="E1006" s="163"/>
      <c r="F1006" s="163"/>
      <c r="G1006" s="163"/>
    </row>
    <row r="1007" ht="1.5" customHeight="1">
      <c r="A1007" s="770"/>
      <c r="B1007" s="770"/>
      <c r="C1007" s="771"/>
      <c r="D1007" s="771"/>
      <c r="E1007" s="163"/>
      <c r="F1007" s="163"/>
      <c r="G1007" s="163"/>
    </row>
    <row r="1008" ht="1.5" customHeight="1">
      <c r="A1008" s="770"/>
      <c r="B1008" s="770"/>
      <c r="C1008" s="771"/>
      <c r="D1008" s="771"/>
      <c r="E1008" s="163"/>
      <c r="F1008" s="163"/>
      <c r="G1008" s="163"/>
    </row>
    <row r="1009" ht="1.5" customHeight="1">
      <c r="A1009" s="770"/>
      <c r="B1009" s="770"/>
      <c r="C1009" s="771"/>
      <c r="D1009" s="771"/>
      <c r="E1009" s="163"/>
      <c r="F1009" s="163"/>
      <c r="G1009" s="163"/>
    </row>
    <row r="1010" ht="1.5" customHeight="1">
      <c r="A1010" s="770"/>
      <c r="B1010" s="770"/>
      <c r="C1010" s="771"/>
      <c r="D1010" s="771"/>
      <c r="E1010" s="163"/>
      <c r="F1010" s="163"/>
      <c r="G1010" s="163"/>
    </row>
    <row r="1011" ht="1.5" customHeight="1">
      <c r="A1011" s="770"/>
      <c r="B1011" s="770"/>
      <c r="C1011" s="771"/>
      <c r="D1011" s="771"/>
      <c r="E1011" s="163"/>
      <c r="F1011" s="163"/>
      <c r="G1011" s="163"/>
    </row>
    <row r="1012" ht="1.5" customHeight="1">
      <c r="A1012" s="770"/>
      <c r="B1012" s="770"/>
      <c r="C1012" s="771"/>
      <c r="D1012" s="771"/>
      <c r="E1012" s="163"/>
      <c r="F1012" s="163"/>
      <c r="G1012" s="163"/>
    </row>
    <row r="1013" ht="1.5" customHeight="1">
      <c r="A1013" s="770"/>
      <c r="B1013" s="770"/>
      <c r="C1013" s="771"/>
      <c r="D1013" s="771"/>
      <c r="E1013" s="163"/>
      <c r="F1013" s="163"/>
      <c r="G1013" s="163"/>
    </row>
    <row r="1014" ht="1.5" customHeight="1">
      <c r="A1014" s="770"/>
      <c r="B1014" s="770"/>
      <c r="C1014" s="771"/>
      <c r="D1014" s="771"/>
      <c r="E1014" s="163"/>
      <c r="F1014" s="163"/>
      <c r="G1014" s="163"/>
    </row>
    <row r="1015" ht="1.5" customHeight="1">
      <c r="A1015" s="770"/>
      <c r="B1015" s="770"/>
      <c r="C1015" s="771"/>
      <c r="D1015" s="771"/>
      <c r="E1015" s="163"/>
      <c r="F1015" s="163"/>
      <c r="G1015" s="163"/>
    </row>
    <row r="1016" ht="1.5" customHeight="1">
      <c r="A1016" s="770"/>
      <c r="B1016" s="770"/>
      <c r="C1016" s="771"/>
      <c r="D1016" s="771"/>
      <c r="E1016" s="163"/>
      <c r="F1016" s="163"/>
      <c r="G1016" s="163"/>
    </row>
    <row r="1017" ht="1.5" customHeight="1">
      <c r="A1017" s="770"/>
      <c r="B1017" s="770"/>
      <c r="C1017" s="771"/>
      <c r="D1017" s="771"/>
      <c r="E1017" s="163"/>
      <c r="F1017" s="163"/>
      <c r="G1017" s="163"/>
    </row>
    <row r="1018" ht="1.5" customHeight="1">
      <c r="A1018" s="770"/>
      <c r="B1018" s="770"/>
      <c r="C1018" s="771"/>
      <c r="D1018" s="771"/>
      <c r="E1018" s="163"/>
      <c r="F1018" s="163"/>
      <c r="G1018" s="163"/>
    </row>
    <row r="1019" ht="1.5" customHeight="1">
      <c r="A1019" s="770"/>
      <c r="B1019" s="770"/>
      <c r="C1019" s="771"/>
      <c r="D1019" s="771"/>
      <c r="E1019" s="163"/>
      <c r="F1019" s="163"/>
      <c r="G1019" s="163"/>
    </row>
    <row r="1020" ht="1.5" customHeight="1">
      <c r="A1020" s="770"/>
      <c r="B1020" s="770"/>
      <c r="C1020" s="771"/>
      <c r="D1020" s="771"/>
      <c r="E1020" s="163"/>
      <c r="F1020" s="163"/>
      <c r="G1020" s="163"/>
    </row>
    <row r="1021" ht="1.5" customHeight="1">
      <c r="A1021" s="770"/>
      <c r="B1021" s="770"/>
      <c r="C1021" s="771"/>
      <c r="D1021" s="771"/>
      <c r="E1021" s="163"/>
      <c r="F1021" s="163"/>
      <c r="G1021" s="163"/>
    </row>
    <row r="1022" ht="1.5" customHeight="1">
      <c r="A1022" s="770"/>
      <c r="B1022" s="770"/>
      <c r="C1022" s="771"/>
      <c r="D1022" s="771"/>
      <c r="E1022" s="163"/>
      <c r="F1022" s="163"/>
      <c r="G1022" s="163"/>
    </row>
    <row r="1023" ht="1.5" customHeight="1">
      <c r="A1023" s="770"/>
      <c r="B1023" s="770"/>
      <c r="C1023" s="771"/>
      <c r="D1023" s="771"/>
      <c r="E1023" s="163"/>
      <c r="F1023" s="163"/>
      <c r="G1023" s="163"/>
    </row>
    <row r="1024" ht="1.5" customHeight="1">
      <c r="A1024" s="770"/>
      <c r="B1024" s="770"/>
      <c r="C1024" s="771"/>
      <c r="D1024" s="771"/>
      <c r="E1024" s="163"/>
      <c r="F1024" s="163"/>
      <c r="G1024" s="163"/>
    </row>
    <row r="1025" ht="1.5" customHeight="1">
      <c r="A1025" s="770"/>
      <c r="B1025" s="770"/>
      <c r="C1025" s="771"/>
      <c r="D1025" s="771"/>
      <c r="E1025" s="163"/>
      <c r="F1025" s="163"/>
      <c r="G1025" s="163"/>
    </row>
    <row r="1026" ht="1.5" customHeight="1">
      <c r="A1026" s="770"/>
      <c r="B1026" s="770"/>
      <c r="C1026" s="771"/>
      <c r="D1026" s="771"/>
      <c r="E1026" s="163"/>
      <c r="F1026" s="163"/>
      <c r="G1026" s="163"/>
    </row>
    <row r="1027" ht="1.5" customHeight="1">
      <c r="A1027" s="770"/>
      <c r="B1027" s="770"/>
      <c r="C1027" s="771"/>
      <c r="D1027" s="771"/>
      <c r="E1027" s="163"/>
      <c r="F1027" s="163"/>
      <c r="G1027" s="163"/>
    </row>
    <row r="1028" ht="1.5" customHeight="1">
      <c r="A1028" s="770"/>
      <c r="B1028" s="770"/>
      <c r="C1028" s="771"/>
      <c r="D1028" s="771"/>
      <c r="E1028" s="163"/>
      <c r="F1028" s="163"/>
      <c r="G1028" s="163"/>
    </row>
    <row r="1029" ht="1.5" customHeight="1">
      <c r="A1029" s="770"/>
      <c r="B1029" s="770"/>
      <c r="C1029" s="771"/>
      <c r="D1029" s="771"/>
      <c r="E1029" s="163"/>
      <c r="F1029" s="163"/>
      <c r="G1029" s="163"/>
    </row>
  </sheetData>
  <printOptions gridLines="1" horizontalCentered="1"/>
  <pageMargins bottom="0.75" footer="0.0" header="0.0" left="0.7" right="0.7" top="0.75"/>
  <pageSetup fitToHeight="0" cellComments="atEnd" orientation="portrait" pageOrder="overThenDown"/>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pageSetUpPr fitToPage="1"/>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21.29"/>
    <col customWidth="1" min="2" max="2" width="8.29"/>
    <col customWidth="1" min="3" max="3" width="10.14"/>
    <col customWidth="1" min="4" max="4" width="84.43"/>
    <col customWidth="1" min="5" max="5" width="48.29"/>
    <col customWidth="1" min="6" max="6" width="44.14"/>
    <col customWidth="1" min="7" max="7" width="43.0"/>
    <col customWidth="1" min="8" max="8" width="54.14"/>
    <col customWidth="1" min="9" max="9" width="59.0"/>
    <col customWidth="1" min="10" max="10" width="14.71"/>
    <col customWidth="1" min="11" max="11" width="15.14"/>
    <col customWidth="1" min="12" max="13" width="11.0"/>
    <col customWidth="1" min="14" max="14" width="15.86"/>
  </cols>
  <sheetData>
    <row r="1" ht="74.25" customHeight="1">
      <c r="A1" s="772"/>
      <c r="B1" s="773"/>
      <c r="C1" s="773"/>
      <c r="D1" s="773" t="s">
        <v>3727</v>
      </c>
      <c r="E1" s="774" t="s">
        <v>3728</v>
      </c>
      <c r="F1" s="775"/>
      <c r="G1" s="773"/>
      <c r="H1" s="776"/>
      <c r="I1" s="776"/>
      <c r="J1" s="773"/>
      <c r="K1" s="773"/>
      <c r="L1" s="773"/>
      <c r="M1" s="773"/>
      <c r="N1" s="773"/>
    </row>
    <row r="2" ht="54.0" customHeight="1">
      <c r="A2" s="777" t="s">
        <v>3</v>
      </c>
      <c r="B2" s="777" t="s">
        <v>3729</v>
      </c>
      <c r="C2" s="777" t="s">
        <v>3730</v>
      </c>
      <c r="D2" s="777" t="s">
        <v>3731</v>
      </c>
      <c r="E2" s="777" t="s">
        <v>3732</v>
      </c>
      <c r="F2" s="777" t="s">
        <v>3733</v>
      </c>
      <c r="G2" s="777" t="s">
        <v>3734</v>
      </c>
      <c r="H2" s="778" t="s">
        <v>3735</v>
      </c>
      <c r="I2" s="778" t="s">
        <v>3736</v>
      </c>
      <c r="J2" s="777" t="s">
        <v>3737</v>
      </c>
      <c r="K2" s="777" t="s">
        <v>3738</v>
      </c>
      <c r="L2" s="777" t="s">
        <v>3739</v>
      </c>
      <c r="M2" s="777" t="s">
        <v>3740</v>
      </c>
      <c r="N2" s="777" t="s">
        <v>3741</v>
      </c>
    </row>
    <row r="3">
      <c r="A3" s="779" t="s">
        <v>15</v>
      </c>
      <c r="B3" s="780"/>
      <c r="C3" s="780"/>
      <c r="D3" s="781"/>
      <c r="E3" s="781"/>
      <c r="F3" s="781"/>
      <c r="G3" s="781"/>
      <c r="H3" s="782" t="s">
        <v>3742</v>
      </c>
      <c r="I3" s="781"/>
      <c r="J3" s="781"/>
      <c r="K3" s="780"/>
      <c r="L3" s="780"/>
      <c r="M3" s="780"/>
      <c r="N3" s="780"/>
    </row>
    <row r="4">
      <c r="A4" s="783" t="s">
        <v>16</v>
      </c>
      <c r="B4" s="784">
        <v>3.0</v>
      </c>
      <c r="C4" s="784">
        <v>12.0</v>
      </c>
      <c r="D4" s="785" t="s">
        <v>3743</v>
      </c>
      <c r="E4" s="785" t="s">
        <v>3744</v>
      </c>
      <c r="F4" s="785" t="s">
        <v>3745</v>
      </c>
      <c r="G4" s="786" t="s">
        <v>3746</v>
      </c>
      <c r="H4" s="787" t="s">
        <v>3747</v>
      </c>
      <c r="I4" s="785" t="s">
        <v>3748</v>
      </c>
      <c r="J4" s="785" t="s">
        <v>3749</v>
      </c>
      <c r="K4" s="784"/>
      <c r="L4" s="784" t="s">
        <v>3750</v>
      </c>
      <c r="M4" s="784" t="s">
        <v>3751</v>
      </c>
      <c r="N4" s="784" t="s">
        <v>3752</v>
      </c>
    </row>
    <row r="5">
      <c r="A5" s="788" t="s">
        <v>3634</v>
      </c>
      <c r="B5" s="780"/>
      <c r="C5" s="780"/>
      <c r="D5" s="781"/>
      <c r="E5" s="781"/>
      <c r="F5" s="781"/>
      <c r="G5" s="781"/>
      <c r="H5" s="781"/>
      <c r="I5" s="781"/>
      <c r="J5" s="781"/>
      <c r="K5" s="780"/>
      <c r="L5" s="780"/>
      <c r="M5" s="780"/>
      <c r="N5" s="780"/>
    </row>
    <row r="6">
      <c r="A6" s="789" t="s">
        <v>3636</v>
      </c>
      <c r="B6" s="784">
        <v>1.0</v>
      </c>
      <c r="C6" s="784">
        <v>2.0</v>
      </c>
      <c r="D6" s="790" t="s">
        <v>3753</v>
      </c>
      <c r="E6" s="791"/>
      <c r="F6" s="791"/>
      <c r="G6" s="791"/>
      <c r="H6" s="791"/>
      <c r="I6" s="785" t="s">
        <v>3754</v>
      </c>
      <c r="J6" s="791"/>
      <c r="K6" s="792"/>
      <c r="L6" s="792"/>
      <c r="M6" s="792"/>
      <c r="N6" s="792"/>
    </row>
    <row r="7">
      <c r="A7" s="779" t="s">
        <v>24</v>
      </c>
      <c r="B7" s="780"/>
      <c r="C7" s="780"/>
      <c r="D7" s="781"/>
      <c r="E7" s="781"/>
      <c r="F7" s="781"/>
      <c r="G7" s="781"/>
      <c r="H7" s="781"/>
      <c r="I7" s="781"/>
      <c r="J7" s="781"/>
      <c r="K7" s="780"/>
      <c r="L7" s="780"/>
      <c r="M7" s="780"/>
      <c r="N7" s="780"/>
    </row>
    <row r="8">
      <c r="A8" s="783" t="s">
        <v>25</v>
      </c>
      <c r="B8" s="784">
        <v>1.0</v>
      </c>
      <c r="C8" s="784">
        <v>5.0</v>
      </c>
      <c r="D8" s="785" t="s">
        <v>3755</v>
      </c>
      <c r="E8" s="785" t="s">
        <v>3756</v>
      </c>
      <c r="F8" s="785" t="s">
        <v>3757</v>
      </c>
      <c r="G8" s="785" t="s">
        <v>3758</v>
      </c>
      <c r="H8" s="785" t="s">
        <v>3759</v>
      </c>
      <c r="I8" s="785" t="s">
        <v>3760</v>
      </c>
      <c r="J8" s="785" t="s">
        <v>3761</v>
      </c>
      <c r="K8" s="784" t="s">
        <v>3762</v>
      </c>
      <c r="L8" s="784" t="s">
        <v>3763</v>
      </c>
      <c r="M8" s="784" t="s">
        <v>3764</v>
      </c>
      <c r="N8" s="784" t="s">
        <v>3765</v>
      </c>
    </row>
    <row r="9" ht="148.5" customHeight="1">
      <c r="A9" s="793" t="s">
        <v>28</v>
      </c>
      <c r="B9" s="784">
        <v>2.0</v>
      </c>
      <c r="C9" s="784">
        <v>7.0</v>
      </c>
      <c r="D9" s="785" t="s">
        <v>3766</v>
      </c>
      <c r="E9" s="785" t="s">
        <v>3767</v>
      </c>
      <c r="F9" s="785" t="s">
        <v>3768</v>
      </c>
      <c r="G9" s="785" t="s">
        <v>3769</v>
      </c>
      <c r="H9" s="785" t="s">
        <v>3770</v>
      </c>
      <c r="I9" s="785" t="s">
        <v>3771</v>
      </c>
      <c r="J9" s="785" t="s">
        <v>47</v>
      </c>
      <c r="K9" s="784" t="s">
        <v>189</v>
      </c>
      <c r="L9" s="784" t="s">
        <v>3772</v>
      </c>
      <c r="M9" s="784"/>
      <c r="N9" s="784" t="s">
        <v>3773</v>
      </c>
    </row>
    <row r="10">
      <c r="A10" s="779" t="s">
        <v>29</v>
      </c>
      <c r="B10" s="780"/>
      <c r="C10" s="780"/>
      <c r="D10" s="781"/>
      <c r="E10" s="781"/>
      <c r="F10" s="781"/>
      <c r="G10" s="781"/>
      <c r="H10" s="781"/>
      <c r="I10" s="781"/>
      <c r="J10" s="781"/>
      <c r="K10" s="780"/>
      <c r="L10" s="780"/>
      <c r="M10" s="780"/>
      <c r="N10" s="780"/>
    </row>
    <row r="11" ht="64.5" customHeight="1">
      <c r="A11" s="783" t="s">
        <v>35</v>
      </c>
      <c r="B11" s="784">
        <v>1.0</v>
      </c>
      <c r="C11" s="784">
        <v>5.0</v>
      </c>
      <c r="D11" s="785" t="s">
        <v>3774</v>
      </c>
      <c r="E11" s="785" t="s">
        <v>3775</v>
      </c>
      <c r="F11" s="785" t="s">
        <v>3776</v>
      </c>
      <c r="G11" s="785"/>
      <c r="H11" s="785" t="s">
        <v>3777</v>
      </c>
      <c r="I11" s="785"/>
      <c r="J11" s="785"/>
      <c r="K11" s="784"/>
      <c r="L11" s="784"/>
      <c r="M11" s="784"/>
      <c r="N11" s="784" t="s">
        <v>3778</v>
      </c>
    </row>
    <row r="12">
      <c r="A12" s="783" t="s">
        <v>30</v>
      </c>
      <c r="B12" s="784">
        <v>1.0</v>
      </c>
      <c r="C12" s="784">
        <v>4.0</v>
      </c>
      <c r="D12" s="785" t="s">
        <v>3779</v>
      </c>
      <c r="E12" s="785" t="s">
        <v>3780</v>
      </c>
      <c r="F12" s="785" t="s">
        <v>3781</v>
      </c>
      <c r="G12" s="785" t="s">
        <v>3782</v>
      </c>
      <c r="H12" s="785" t="s">
        <v>3783</v>
      </c>
      <c r="I12" s="785" t="s">
        <v>3784</v>
      </c>
      <c r="J12" s="785" t="s">
        <v>3785</v>
      </c>
      <c r="K12" s="784"/>
      <c r="L12" s="784"/>
      <c r="M12" s="784"/>
      <c r="N12" s="784" t="s">
        <v>3786</v>
      </c>
    </row>
    <row r="13" ht="119.25" customHeight="1">
      <c r="A13" s="783" t="s">
        <v>36</v>
      </c>
      <c r="B13" s="784">
        <v>2.0</v>
      </c>
      <c r="C13" s="784">
        <v>8.0</v>
      </c>
      <c r="D13" s="785" t="s">
        <v>3787</v>
      </c>
      <c r="E13" s="785"/>
      <c r="F13" s="785" t="s">
        <v>3788</v>
      </c>
      <c r="G13" s="785"/>
      <c r="H13" s="785"/>
      <c r="I13" s="785" t="s">
        <v>3789</v>
      </c>
      <c r="J13" s="785" t="s">
        <v>47</v>
      </c>
      <c r="K13" s="784" t="s">
        <v>189</v>
      </c>
      <c r="L13" s="784" t="s">
        <v>3790</v>
      </c>
      <c r="M13" s="784"/>
      <c r="N13" s="784" t="s">
        <v>3791</v>
      </c>
    </row>
    <row r="14" ht="63.75" customHeight="1">
      <c r="A14" s="794" t="s">
        <v>42</v>
      </c>
      <c r="B14" s="784">
        <v>1.0</v>
      </c>
      <c r="C14" s="784">
        <v>6.0</v>
      </c>
      <c r="D14" s="795" t="s">
        <v>3792</v>
      </c>
      <c r="E14" s="785" t="s">
        <v>3793</v>
      </c>
      <c r="G14" s="791"/>
      <c r="H14" s="791"/>
      <c r="I14" s="785" t="s">
        <v>3794</v>
      </c>
      <c r="J14" s="791"/>
      <c r="K14" s="792"/>
      <c r="L14" s="792"/>
      <c r="M14" s="792"/>
      <c r="N14" s="792"/>
    </row>
    <row r="15" ht="392.25" customHeight="1">
      <c r="A15" s="793" t="s">
        <v>43</v>
      </c>
      <c r="B15" s="784">
        <v>5.0</v>
      </c>
      <c r="C15" s="784">
        <v>17.0</v>
      </c>
      <c r="D15" s="795" t="s">
        <v>3795</v>
      </c>
      <c r="E15" s="785" t="s">
        <v>3796</v>
      </c>
      <c r="F15" s="785"/>
      <c r="G15" s="785" t="s">
        <v>3797</v>
      </c>
      <c r="H15" s="785" t="s">
        <v>3798</v>
      </c>
      <c r="I15" s="785" t="s">
        <v>3799</v>
      </c>
      <c r="J15" s="785" t="s">
        <v>113</v>
      </c>
      <c r="K15" s="784"/>
      <c r="L15" s="784" t="s">
        <v>3800</v>
      </c>
      <c r="M15" s="784" t="s">
        <v>3801</v>
      </c>
      <c r="N15" s="784" t="s">
        <v>3802</v>
      </c>
    </row>
    <row r="16" ht="72.75" customHeight="1">
      <c r="A16" s="783" t="s">
        <v>70</v>
      </c>
      <c r="B16" s="784">
        <v>2.0</v>
      </c>
      <c r="C16" s="784">
        <v>7.0</v>
      </c>
      <c r="D16" s="796" t="s">
        <v>3803</v>
      </c>
      <c r="E16" s="785"/>
      <c r="F16" s="785" t="s">
        <v>3804</v>
      </c>
      <c r="G16" s="785"/>
      <c r="H16" s="785" t="s">
        <v>3805</v>
      </c>
      <c r="I16" s="785" t="s">
        <v>3806</v>
      </c>
      <c r="J16" s="785" t="s">
        <v>3807</v>
      </c>
      <c r="K16" s="784"/>
      <c r="L16" s="784" t="s">
        <v>3808</v>
      </c>
      <c r="M16" s="784"/>
      <c r="N16" s="784" t="s">
        <v>3809</v>
      </c>
    </row>
    <row r="17">
      <c r="A17" s="793" t="s">
        <v>3637</v>
      </c>
      <c r="B17" s="784" t="s">
        <v>3810</v>
      </c>
      <c r="C17" s="784">
        <v>4.0</v>
      </c>
      <c r="D17" s="797" t="s">
        <v>3811</v>
      </c>
      <c r="E17" s="785"/>
      <c r="F17" s="785" t="s">
        <v>3812</v>
      </c>
      <c r="G17" s="785"/>
      <c r="H17" s="785" t="s">
        <v>3813</v>
      </c>
      <c r="I17" s="785" t="s">
        <v>3814</v>
      </c>
      <c r="J17" s="785" t="s">
        <v>3807</v>
      </c>
      <c r="K17" s="784"/>
      <c r="L17" s="784" t="s">
        <v>3790</v>
      </c>
      <c r="M17" s="784"/>
      <c r="N17" s="784"/>
    </row>
    <row r="18">
      <c r="A18" s="783" t="s">
        <v>78</v>
      </c>
      <c r="B18" s="784">
        <v>3.0</v>
      </c>
      <c r="C18" s="784">
        <v>12.0</v>
      </c>
      <c r="D18" s="785" t="s">
        <v>3815</v>
      </c>
      <c r="E18" s="785"/>
      <c r="F18" s="785" t="s">
        <v>3816</v>
      </c>
      <c r="G18" s="785" t="s">
        <v>3817</v>
      </c>
      <c r="H18" s="785" t="s">
        <v>3818</v>
      </c>
      <c r="I18" s="785" t="s">
        <v>3819</v>
      </c>
      <c r="J18" s="785" t="s">
        <v>3807</v>
      </c>
      <c r="K18" s="784"/>
      <c r="L18" s="784"/>
      <c r="M18" s="784"/>
      <c r="N18" s="784" t="s">
        <v>3820</v>
      </c>
    </row>
    <row r="19">
      <c r="A19" s="783" t="s">
        <v>87</v>
      </c>
      <c r="B19" s="784">
        <v>2.0</v>
      </c>
      <c r="C19" s="784">
        <v>12.0</v>
      </c>
      <c r="D19" s="785" t="s">
        <v>3821</v>
      </c>
      <c r="E19" s="787"/>
      <c r="F19" s="785" t="s">
        <v>3822</v>
      </c>
      <c r="G19" s="785" t="s">
        <v>3823</v>
      </c>
      <c r="H19" s="785"/>
      <c r="I19" s="786" t="s">
        <v>3824</v>
      </c>
      <c r="J19" s="785"/>
      <c r="K19" s="792"/>
      <c r="L19" s="784"/>
      <c r="M19" s="784" t="s">
        <v>3825</v>
      </c>
      <c r="N19" s="784"/>
    </row>
    <row r="20">
      <c r="A20" s="783" t="s">
        <v>93</v>
      </c>
      <c r="B20" s="784">
        <v>4.0</v>
      </c>
      <c r="C20" s="784">
        <v>14.0</v>
      </c>
      <c r="D20" s="785" t="s">
        <v>3826</v>
      </c>
      <c r="E20" s="785"/>
      <c r="F20" s="785"/>
      <c r="G20" s="785"/>
      <c r="H20" s="785"/>
      <c r="I20" s="785" t="s">
        <v>3827</v>
      </c>
      <c r="J20" s="785"/>
      <c r="K20" s="792"/>
      <c r="L20" s="784"/>
      <c r="M20" s="784"/>
      <c r="N20" s="784" t="s">
        <v>3828</v>
      </c>
    </row>
    <row r="21">
      <c r="A21" s="794" t="s">
        <v>3829</v>
      </c>
      <c r="B21" s="784">
        <v>2.0</v>
      </c>
      <c r="C21" s="784">
        <v>8.0</v>
      </c>
      <c r="D21" s="785" t="s">
        <v>3830</v>
      </c>
      <c r="E21" s="785"/>
      <c r="F21" s="785" t="s">
        <v>3831</v>
      </c>
      <c r="G21" s="785" t="s">
        <v>3832</v>
      </c>
      <c r="H21" s="785" t="s">
        <v>3833</v>
      </c>
      <c r="I21" s="785" t="s">
        <v>3834</v>
      </c>
      <c r="J21" s="791"/>
      <c r="K21" s="792"/>
      <c r="L21" s="792"/>
      <c r="M21" s="792"/>
      <c r="N21" s="784" t="s">
        <v>3835</v>
      </c>
    </row>
    <row r="22" ht="16.5" customHeight="1">
      <c r="A22" s="779" t="s">
        <v>107</v>
      </c>
      <c r="B22" s="780"/>
      <c r="C22" s="780"/>
      <c r="D22" s="781"/>
      <c r="E22" s="798"/>
      <c r="F22" s="781"/>
      <c r="G22" s="798"/>
      <c r="H22" s="798"/>
      <c r="I22" s="781"/>
      <c r="J22" s="781"/>
      <c r="K22" s="780"/>
      <c r="L22" s="780"/>
      <c r="M22" s="780"/>
      <c r="N22" s="780"/>
    </row>
    <row r="23">
      <c r="A23" s="783" t="s">
        <v>108</v>
      </c>
      <c r="B23" s="784">
        <v>1.0</v>
      </c>
      <c r="C23" s="784">
        <v>8.0</v>
      </c>
      <c r="D23" s="785" t="s">
        <v>3836</v>
      </c>
      <c r="E23" s="785"/>
      <c r="F23" s="785"/>
      <c r="G23" s="785"/>
      <c r="H23" s="785" t="s">
        <v>3837</v>
      </c>
      <c r="I23" s="785"/>
      <c r="J23" s="785"/>
      <c r="K23" s="784"/>
      <c r="L23" s="799"/>
      <c r="M23" s="799"/>
      <c r="N23" s="784" t="s">
        <v>3838</v>
      </c>
    </row>
    <row r="24">
      <c r="A24" s="779" t="s">
        <v>109</v>
      </c>
      <c r="B24" s="780"/>
      <c r="C24" s="780"/>
      <c r="D24" s="781"/>
      <c r="E24" s="781"/>
      <c r="F24" s="781"/>
      <c r="G24" s="781"/>
      <c r="H24" s="781"/>
      <c r="I24" s="781"/>
      <c r="J24" s="781"/>
      <c r="K24" s="780"/>
      <c r="L24" s="780"/>
      <c r="M24" s="780"/>
      <c r="N24" s="780"/>
    </row>
    <row r="25">
      <c r="A25" s="783" t="s">
        <v>110</v>
      </c>
      <c r="B25" s="784">
        <v>5.0</v>
      </c>
      <c r="C25" s="784">
        <v>14.0</v>
      </c>
      <c r="D25" s="785" t="s">
        <v>3839</v>
      </c>
      <c r="E25" s="800" t="s">
        <v>3840</v>
      </c>
      <c r="F25" s="785" t="s">
        <v>3841</v>
      </c>
      <c r="G25" s="785" t="s">
        <v>3842</v>
      </c>
      <c r="H25" s="785" t="s">
        <v>2948</v>
      </c>
      <c r="I25" s="797" t="s">
        <v>3843</v>
      </c>
      <c r="J25" s="785" t="s">
        <v>3844</v>
      </c>
      <c r="K25" s="784" t="s">
        <v>3845</v>
      </c>
      <c r="L25" s="784" t="s">
        <v>3846</v>
      </c>
      <c r="M25" s="784"/>
      <c r="N25" s="784" t="s">
        <v>3847</v>
      </c>
    </row>
    <row r="26">
      <c r="A26" s="779" t="s">
        <v>128</v>
      </c>
      <c r="B26" s="780"/>
      <c r="C26" s="780"/>
      <c r="D26" s="781"/>
      <c r="E26" s="781"/>
      <c r="F26" s="781"/>
      <c r="G26" s="781"/>
      <c r="H26" s="781"/>
      <c r="I26" s="781"/>
      <c r="J26" s="781"/>
      <c r="K26" s="780"/>
      <c r="L26" s="780"/>
      <c r="M26" s="780"/>
      <c r="N26" s="780"/>
    </row>
    <row r="27">
      <c r="A27" s="801" t="s">
        <v>112</v>
      </c>
      <c r="B27" s="784">
        <v>2.0</v>
      </c>
      <c r="C27" s="784">
        <v>6.0</v>
      </c>
      <c r="D27" s="802" t="s">
        <v>3848</v>
      </c>
      <c r="E27" s="785" t="s">
        <v>3849</v>
      </c>
      <c r="F27" s="785" t="s">
        <v>3850</v>
      </c>
      <c r="G27" s="785"/>
      <c r="H27" s="785"/>
      <c r="I27" s="786" t="s">
        <v>3</v>
      </c>
      <c r="J27" s="785" t="s">
        <v>3851</v>
      </c>
      <c r="K27" s="792"/>
      <c r="L27" s="792"/>
      <c r="M27" s="792"/>
      <c r="N27" s="784" t="s">
        <v>3852</v>
      </c>
    </row>
    <row r="28">
      <c r="A28" s="779" t="s">
        <v>130</v>
      </c>
      <c r="B28" s="780"/>
      <c r="C28" s="780"/>
      <c r="D28" s="781"/>
      <c r="E28" s="781"/>
      <c r="F28" s="781"/>
      <c r="G28" s="781"/>
      <c r="H28" s="781"/>
      <c r="I28" s="781"/>
      <c r="J28" s="781"/>
      <c r="K28" s="780"/>
      <c r="L28" s="780"/>
      <c r="M28" s="780"/>
      <c r="N28" s="780"/>
    </row>
    <row r="29">
      <c r="A29" s="794" t="s">
        <v>3853</v>
      </c>
      <c r="B29" s="784">
        <v>1.0</v>
      </c>
      <c r="C29" s="784">
        <v>4.0</v>
      </c>
      <c r="D29" s="785" t="s">
        <v>3854</v>
      </c>
      <c r="E29" s="785" t="s">
        <v>3855</v>
      </c>
      <c r="F29" s="785" t="s">
        <v>3856</v>
      </c>
      <c r="G29" s="785" t="s">
        <v>3857</v>
      </c>
      <c r="H29" s="785" t="s">
        <v>3858</v>
      </c>
      <c r="I29" s="785" t="s">
        <v>3859</v>
      </c>
      <c r="J29" s="785" t="s">
        <v>3860</v>
      </c>
      <c r="K29" s="784"/>
      <c r="L29" s="784" t="s">
        <v>3861</v>
      </c>
      <c r="M29" s="784" t="s">
        <v>3862</v>
      </c>
      <c r="N29" s="784" t="s">
        <v>3863</v>
      </c>
    </row>
    <row r="30" ht="220.5" customHeight="1">
      <c r="A30" s="783" t="s">
        <v>141</v>
      </c>
      <c r="B30" s="784">
        <v>2.0</v>
      </c>
      <c r="C30" s="784">
        <v>8.0</v>
      </c>
      <c r="D30" s="785" t="s">
        <v>3864</v>
      </c>
      <c r="E30" s="785"/>
      <c r="F30" s="785" t="s">
        <v>3865</v>
      </c>
      <c r="G30" s="785" t="s">
        <v>3866</v>
      </c>
      <c r="H30" s="785" t="s">
        <v>3867</v>
      </c>
      <c r="I30" s="785" t="s">
        <v>3868</v>
      </c>
      <c r="J30" s="785" t="s">
        <v>3869</v>
      </c>
      <c r="K30" s="784" t="s">
        <v>3870</v>
      </c>
      <c r="L30" s="784"/>
      <c r="M30" s="784" t="s">
        <v>47</v>
      </c>
      <c r="N30" s="784" t="s">
        <v>3871</v>
      </c>
    </row>
    <row r="31" ht="103.5" customHeight="1">
      <c r="A31" s="793" t="s">
        <v>3640</v>
      </c>
      <c r="B31" s="784">
        <v>2.0</v>
      </c>
      <c r="C31" s="784">
        <v>12.0</v>
      </c>
      <c r="D31" s="802" t="s">
        <v>3872</v>
      </c>
      <c r="E31" s="785" t="s">
        <v>3873</v>
      </c>
      <c r="F31" s="785" t="s">
        <v>3874</v>
      </c>
      <c r="G31" s="785" t="s">
        <v>3875</v>
      </c>
      <c r="H31" s="785" t="s">
        <v>3876</v>
      </c>
      <c r="I31" s="785"/>
      <c r="J31" s="785"/>
      <c r="K31" s="792"/>
      <c r="L31" s="792"/>
      <c r="M31" s="792"/>
      <c r="N31" s="792"/>
    </row>
    <row r="32" ht="165.0" customHeight="1">
      <c r="A32" s="803" t="s">
        <v>3877</v>
      </c>
      <c r="B32" s="784">
        <v>3.0</v>
      </c>
      <c r="C32" s="784">
        <v>10.0</v>
      </c>
      <c r="D32" s="785" t="s">
        <v>3878</v>
      </c>
      <c r="E32" s="785" t="s">
        <v>3879</v>
      </c>
      <c r="F32" s="785" t="s">
        <v>3880</v>
      </c>
      <c r="G32" s="785"/>
      <c r="H32" s="785" t="s">
        <v>3881</v>
      </c>
      <c r="I32" s="785" t="s">
        <v>3882</v>
      </c>
      <c r="J32" s="785" t="s">
        <v>3883</v>
      </c>
      <c r="K32" s="784"/>
      <c r="L32" s="784" t="s">
        <v>3884</v>
      </c>
      <c r="M32" s="784" t="s">
        <v>3885</v>
      </c>
      <c r="N32" s="784" t="s">
        <v>3886</v>
      </c>
    </row>
    <row r="33">
      <c r="A33" s="779" t="s">
        <v>149</v>
      </c>
      <c r="B33" s="780"/>
      <c r="C33" s="780"/>
      <c r="D33" s="781"/>
      <c r="E33" s="781"/>
      <c r="F33" s="781"/>
      <c r="G33" s="781"/>
      <c r="H33" s="781"/>
      <c r="I33" s="781"/>
      <c r="J33" s="781"/>
      <c r="K33" s="780"/>
      <c r="L33" s="780"/>
      <c r="M33" s="780"/>
      <c r="N33" s="780"/>
    </row>
    <row r="34" ht="124.5" customHeight="1">
      <c r="A34" s="783" t="s">
        <v>150</v>
      </c>
      <c r="B34" s="784">
        <v>5.0</v>
      </c>
      <c r="C34" s="784">
        <v>16.0</v>
      </c>
      <c r="D34" s="785" t="s">
        <v>3887</v>
      </c>
      <c r="E34" s="785" t="s">
        <v>3888</v>
      </c>
      <c r="F34" s="785" t="s">
        <v>3889</v>
      </c>
      <c r="G34" s="785" t="s">
        <v>3890</v>
      </c>
      <c r="H34" s="785" t="s">
        <v>3891</v>
      </c>
      <c r="I34" s="785" t="s">
        <v>3892</v>
      </c>
      <c r="J34" s="785" t="s">
        <v>3893</v>
      </c>
      <c r="K34" s="784" t="s">
        <v>3894</v>
      </c>
      <c r="L34" s="784" t="s">
        <v>3895</v>
      </c>
      <c r="M34" s="784" t="s">
        <v>3896</v>
      </c>
      <c r="N34" s="784" t="s">
        <v>3897</v>
      </c>
    </row>
    <row r="35">
      <c r="A35" s="779" t="s">
        <v>158</v>
      </c>
      <c r="B35" s="780"/>
      <c r="C35" s="780"/>
      <c r="D35" s="781"/>
      <c r="E35" s="781"/>
      <c r="F35" s="781"/>
      <c r="G35" s="781"/>
      <c r="H35" s="781"/>
      <c r="I35" s="781"/>
      <c r="J35" s="781"/>
      <c r="K35" s="780"/>
      <c r="L35" s="780"/>
      <c r="M35" s="780"/>
      <c r="N35" s="780"/>
    </row>
    <row r="36">
      <c r="A36" s="794" t="s">
        <v>159</v>
      </c>
      <c r="B36" s="784">
        <v>2.0</v>
      </c>
      <c r="C36" s="784">
        <v>7.0</v>
      </c>
      <c r="D36" s="785" t="s">
        <v>3898</v>
      </c>
      <c r="E36" s="785" t="s">
        <v>3899</v>
      </c>
      <c r="F36" s="785" t="s">
        <v>3900</v>
      </c>
      <c r="G36" s="785" t="s">
        <v>3901</v>
      </c>
      <c r="H36" s="785" t="s">
        <v>3902</v>
      </c>
      <c r="I36" s="785" t="s">
        <v>3903</v>
      </c>
      <c r="J36" s="785" t="s">
        <v>3904</v>
      </c>
      <c r="K36" s="784"/>
      <c r="L36" s="784" t="s">
        <v>3905</v>
      </c>
      <c r="M36" s="784"/>
      <c r="N36" s="784" t="s">
        <v>3906</v>
      </c>
    </row>
    <row r="37">
      <c r="A37" s="779" t="s">
        <v>164</v>
      </c>
      <c r="B37" s="780"/>
      <c r="C37" s="780"/>
      <c r="D37" s="781"/>
      <c r="E37" s="781"/>
      <c r="F37" s="781"/>
      <c r="G37" s="781"/>
      <c r="H37" s="781"/>
      <c r="I37" s="781"/>
      <c r="J37" s="781"/>
      <c r="K37" s="780"/>
      <c r="L37" s="780"/>
      <c r="M37" s="780"/>
      <c r="N37" s="780"/>
    </row>
    <row r="38">
      <c r="A38" s="794" t="s">
        <v>165</v>
      </c>
      <c r="B38" s="784">
        <v>2.0</v>
      </c>
      <c r="C38" s="784">
        <v>8.0</v>
      </c>
      <c r="D38" s="785" t="s">
        <v>3907</v>
      </c>
      <c r="E38" s="785" t="s">
        <v>3908</v>
      </c>
      <c r="F38" s="785" t="s">
        <v>3909</v>
      </c>
      <c r="G38" s="785" t="s">
        <v>3910</v>
      </c>
      <c r="H38" s="785" t="s">
        <v>3911</v>
      </c>
      <c r="I38" s="785" t="s">
        <v>3912</v>
      </c>
      <c r="J38" s="785" t="s">
        <v>47</v>
      </c>
      <c r="K38" s="792"/>
      <c r="L38" s="784" t="s">
        <v>3913</v>
      </c>
      <c r="M38" s="784" t="s">
        <v>3860</v>
      </c>
      <c r="N38" s="784" t="s">
        <v>3914</v>
      </c>
    </row>
    <row r="39">
      <c r="A39" s="783" t="s">
        <v>3641</v>
      </c>
      <c r="B39" s="804">
        <v>3.0</v>
      </c>
      <c r="C39" s="804">
        <v>9.0</v>
      </c>
      <c r="D39" s="796" t="s">
        <v>3915</v>
      </c>
      <c r="E39" s="785" t="s">
        <v>3916</v>
      </c>
      <c r="F39" s="785" t="s">
        <v>3816</v>
      </c>
      <c r="G39" s="785" t="s">
        <v>3917</v>
      </c>
      <c r="H39" s="785" t="s">
        <v>3918</v>
      </c>
      <c r="I39" s="785" t="s">
        <v>3919</v>
      </c>
      <c r="J39" s="785" t="s">
        <v>113</v>
      </c>
      <c r="K39" s="784"/>
      <c r="L39" s="784" t="s">
        <v>3920</v>
      </c>
      <c r="M39" s="784" t="s">
        <v>3921</v>
      </c>
      <c r="N39" s="784" t="s">
        <v>3922</v>
      </c>
    </row>
    <row r="40">
      <c r="A40" s="783" t="s">
        <v>3642</v>
      </c>
      <c r="B40" s="784">
        <v>2.0</v>
      </c>
      <c r="C40" s="784">
        <v>6.0</v>
      </c>
      <c r="D40" s="785" t="s">
        <v>3923</v>
      </c>
      <c r="E40" s="785" t="s">
        <v>3924</v>
      </c>
      <c r="F40" s="785" t="s">
        <v>3925</v>
      </c>
      <c r="G40" s="785" t="s">
        <v>3926</v>
      </c>
      <c r="H40" s="785" t="s">
        <v>3927</v>
      </c>
      <c r="I40" s="785" t="s">
        <v>3928</v>
      </c>
      <c r="J40" s="785" t="s">
        <v>47</v>
      </c>
      <c r="K40" s="784"/>
      <c r="L40" s="784" t="s">
        <v>3929</v>
      </c>
      <c r="M40" s="784"/>
      <c r="N40" s="784" t="s">
        <v>3930</v>
      </c>
    </row>
    <row r="41" ht="123.0" customHeight="1">
      <c r="A41" s="793" t="s">
        <v>186</v>
      </c>
      <c r="B41" s="784">
        <v>3.0</v>
      </c>
      <c r="C41" s="784">
        <v>11.0</v>
      </c>
      <c r="D41" s="785" t="s">
        <v>3931</v>
      </c>
      <c r="E41" s="785" t="s">
        <v>3932</v>
      </c>
      <c r="F41" s="785" t="s">
        <v>3933</v>
      </c>
      <c r="G41" s="785" t="s">
        <v>3934</v>
      </c>
      <c r="H41" s="785" t="s">
        <v>3935</v>
      </c>
      <c r="I41" s="785" t="s">
        <v>3936</v>
      </c>
      <c r="J41" s="785" t="s">
        <v>3937</v>
      </c>
      <c r="K41" s="784" t="s">
        <v>3870</v>
      </c>
      <c r="L41" s="784"/>
      <c r="M41" s="784" t="s">
        <v>3938</v>
      </c>
      <c r="N41" s="784" t="s">
        <v>3939</v>
      </c>
    </row>
    <row r="42">
      <c r="A42" s="779" t="s">
        <v>207</v>
      </c>
      <c r="B42" s="780"/>
      <c r="C42" s="780"/>
      <c r="D42" s="781"/>
      <c r="E42" s="781"/>
      <c r="F42" s="781"/>
      <c r="G42" s="781"/>
      <c r="H42" s="781"/>
      <c r="I42" s="781"/>
      <c r="J42" s="781"/>
      <c r="K42" s="780"/>
      <c r="L42" s="780"/>
      <c r="M42" s="780"/>
      <c r="N42" s="780"/>
    </row>
    <row r="43">
      <c r="A43" s="783" t="s">
        <v>208</v>
      </c>
      <c r="B43" s="784">
        <v>2.0</v>
      </c>
      <c r="C43" s="784">
        <v>7.0</v>
      </c>
      <c r="D43" s="785" t="s">
        <v>3940</v>
      </c>
      <c r="E43" s="785" t="s">
        <v>3941</v>
      </c>
      <c r="F43" s="785" t="s">
        <v>3942</v>
      </c>
      <c r="G43" s="785" t="s">
        <v>3943</v>
      </c>
      <c r="H43" s="791"/>
      <c r="I43" s="785"/>
      <c r="J43" s="785" t="s">
        <v>113</v>
      </c>
      <c r="K43" s="784" t="s">
        <v>3870</v>
      </c>
      <c r="L43" s="784" t="s">
        <v>3944</v>
      </c>
      <c r="M43" s="784" t="s">
        <v>3945</v>
      </c>
      <c r="N43" s="784" t="s">
        <v>3946</v>
      </c>
    </row>
    <row r="44">
      <c r="A44" s="779" t="s">
        <v>211</v>
      </c>
      <c r="B44" s="780"/>
      <c r="C44" s="780"/>
      <c r="D44" s="781"/>
      <c r="E44" s="781"/>
      <c r="F44" s="781"/>
      <c r="G44" s="781"/>
      <c r="H44" s="781"/>
      <c r="I44" s="781"/>
      <c r="J44" s="781"/>
      <c r="K44" s="780"/>
      <c r="L44" s="780"/>
      <c r="M44" s="780"/>
      <c r="N44" s="780"/>
    </row>
    <row r="45">
      <c r="A45" s="794" t="s">
        <v>211</v>
      </c>
      <c r="B45" s="784">
        <v>2.0</v>
      </c>
      <c r="C45" s="784"/>
      <c r="D45" s="802" t="s">
        <v>3947</v>
      </c>
      <c r="E45" s="785"/>
      <c r="F45" s="785"/>
      <c r="G45" s="785"/>
      <c r="H45" s="785"/>
      <c r="I45" s="785" t="s">
        <v>3948</v>
      </c>
      <c r="J45" s="791"/>
      <c r="K45" s="792"/>
      <c r="L45" s="792"/>
      <c r="M45" s="784" t="s">
        <v>47</v>
      </c>
      <c r="N45" s="792"/>
    </row>
    <row r="46">
      <c r="A46" s="779" t="s">
        <v>213</v>
      </c>
      <c r="B46" s="780"/>
      <c r="C46" s="780"/>
      <c r="D46" s="781"/>
      <c r="E46" s="781"/>
      <c r="F46" s="781"/>
      <c r="G46" s="781"/>
      <c r="H46" s="781"/>
      <c r="I46" s="781"/>
      <c r="J46" s="781"/>
      <c r="K46" s="780"/>
      <c r="L46" s="780"/>
      <c r="M46" s="780"/>
      <c r="N46" s="780"/>
    </row>
    <row r="47">
      <c r="A47" s="794" t="s">
        <v>214</v>
      </c>
      <c r="B47" s="784">
        <v>1.0</v>
      </c>
      <c r="C47" s="784">
        <v>6.0</v>
      </c>
      <c r="D47" s="785" t="s">
        <v>3949</v>
      </c>
      <c r="E47" s="785" t="s">
        <v>3950</v>
      </c>
      <c r="F47" s="805" t="s">
        <v>3951</v>
      </c>
      <c r="G47" s="791"/>
      <c r="H47" s="785" t="s">
        <v>3952</v>
      </c>
      <c r="I47" s="806" t="s">
        <v>3953</v>
      </c>
      <c r="J47" s="791"/>
      <c r="K47" s="792"/>
      <c r="L47" s="792"/>
      <c r="M47" s="784" t="s">
        <v>3954</v>
      </c>
      <c r="N47" s="792"/>
    </row>
    <row r="48" ht="81.75" customHeight="1">
      <c r="A48" s="783" t="s">
        <v>218</v>
      </c>
      <c r="B48" s="784">
        <v>2.0</v>
      </c>
      <c r="C48" s="784">
        <v>6.0</v>
      </c>
      <c r="D48" s="802" t="s">
        <v>3955</v>
      </c>
      <c r="E48" s="785"/>
      <c r="F48" s="791"/>
      <c r="G48" s="785"/>
      <c r="H48" s="785" t="s">
        <v>3956</v>
      </c>
      <c r="I48" s="785" t="s">
        <v>3957</v>
      </c>
      <c r="J48" s="791"/>
      <c r="K48" s="792"/>
      <c r="L48" s="792"/>
      <c r="M48" s="792"/>
      <c r="N48" s="792"/>
    </row>
    <row r="49">
      <c r="A49" s="779" t="s">
        <v>219</v>
      </c>
      <c r="B49" s="780"/>
      <c r="C49" s="780"/>
      <c r="D49" s="781"/>
      <c r="E49" s="781"/>
      <c r="F49" s="781"/>
      <c r="G49" s="781"/>
      <c r="H49" s="781"/>
      <c r="I49" s="781"/>
      <c r="J49" s="781"/>
      <c r="K49" s="780"/>
      <c r="L49" s="780"/>
      <c r="M49" s="780"/>
      <c r="N49" s="780"/>
    </row>
    <row r="50" ht="420.75" customHeight="1">
      <c r="A50" s="793" t="s">
        <v>3958</v>
      </c>
      <c r="B50" s="784">
        <v>6.0</v>
      </c>
      <c r="C50" s="784">
        <v>27.0</v>
      </c>
      <c r="D50" s="785" t="s">
        <v>3959</v>
      </c>
      <c r="E50" s="785" t="s">
        <v>3960</v>
      </c>
      <c r="F50" s="785" t="s">
        <v>3961</v>
      </c>
      <c r="G50" s="785" t="s">
        <v>3962</v>
      </c>
      <c r="H50" s="807" t="s">
        <v>3963</v>
      </c>
      <c r="I50" s="785" t="s">
        <v>3964</v>
      </c>
      <c r="J50" s="785" t="s">
        <v>3965</v>
      </c>
      <c r="K50" s="784"/>
      <c r="L50" s="784"/>
      <c r="M50" s="784" t="s">
        <v>3966</v>
      </c>
      <c r="N50" s="784"/>
    </row>
    <row r="51">
      <c r="A51" s="783" t="s">
        <v>232</v>
      </c>
      <c r="B51" s="784">
        <v>3.0</v>
      </c>
      <c r="C51" s="784">
        <v>9.0</v>
      </c>
      <c r="D51" s="785" t="s">
        <v>3967</v>
      </c>
      <c r="E51" s="785"/>
      <c r="F51" s="785"/>
      <c r="G51" s="785" t="s">
        <v>3968</v>
      </c>
      <c r="H51" s="785" t="s">
        <v>3969</v>
      </c>
      <c r="I51" s="785" t="s">
        <v>3970</v>
      </c>
      <c r="J51" s="785" t="s">
        <v>3971</v>
      </c>
      <c r="K51" s="784" t="s">
        <v>3762</v>
      </c>
      <c r="L51" s="784" t="s">
        <v>3972</v>
      </c>
      <c r="M51" s="784" t="s">
        <v>3973</v>
      </c>
      <c r="N51" s="784" t="s">
        <v>3974</v>
      </c>
    </row>
    <row r="52">
      <c r="A52" s="779" t="s">
        <v>233</v>
      </c>
      <c r="B52" s="780"/>
      <c r="C52" s="780"/>
      <c r="D52" s="781"/>
      <c r="E52" s="781"/>
      <c r="F52" s="781"/>
      <c r="G52" s="781"/>
      <c r="H52" s="781"/>
      <c r="I52" s="781"/>
      <c r="J52" s="781"/>
      <c r="K52" s="780"/>
      <c r="L52" s="780"/>
      <c r="M52" s="780"/>
      <c r="N52" s="780"/>
    </row>
    <row r="53" ht="210.75" customHeight="1">
      <c r="A53" s="783" t="s">
        <v>236</v>
      </c>
      <c r="B53" s="784">
        <v>4.0</v>
      </c>
      <c r="C53" s="784">
        <v>16.0</v>
      </c>
      <c r="D53" s="785" t="s">
        <v>3975</v>
      </c>
      <c r="E53" s="785" t="s">
        <v>3976</v>
      </c>
      <c r="F53" s="785" t="s">
        <v>3</v>
      </c>
      <c r="G53" s="785" t="s">
        <v>3977</v>
      </c>
      <c r="H53" s="785" t="s">
        <v>3978</v>
      </c>
      <c r="I53" s="785" t="s">
        <v>3979</v>
      </c>
      <c r="J53" s="785" t="s">
        <v>3980</v>
      </c>
      <c r="K53" s="784"/>
      <c r="L53" s="784" t="s">
        <v>3981</v>
      </c>
      <c r="M53" s="784" t="s">
        <v>3982</v>
      </c>
      <c r="N53" s="784" t="s">
        <v>3983</v>
      </c>
    </row>
    <row r="54">
      <c r="A54" s="783" t="s">
        <v>243</v>
      </c>
      <c r="B54" s="784">
        <v>3.0</v>
      </c>
      <c r="C54" s="784">
        <v>11.0</v>
      </c>
      <c r="D54" s="785" t="s">
        <v>3984</v>
      </c>
      <c r="E54" s="785"/>
      <c r="F54" s="785" t="s">
        <v>3985</v>
      </c>
      <c r="G54" s="785" t="s">
        <v>3986</v>
      </c>
      <c r="H54" s="785" t="s">
        <v>3987</v>
      </c>
      <c r="I54" s="785" t="s">
        <v>3988</v>
      </c>
      <c r="J54" s="785" t="s">
        <v>3989</v>
      </c>
      <c r="K54" s="784"/>
      <c r="L54" s="784" t="s">
        <v>3990</v>
      </c>
      <c r="M54" s="784" t="s">
        <v>3991</v>
      </c>
      <c r="N54" s="784" t="s">
        <v>3992</v>
      </c>
    </row>
    <row r="55">
      <c r="A55" s="779" t="s">
        <v>253</v>
      </c>
      <c r="B55" s="780"/>
      <c r="C55" s="780"/>
      <c r="D55" s="781"/>
      <c r="E55" s="781"/>
      <c r="F55" s="781"/>
      <c r="G55" s="781"/>
      <c r="H55" s="781"/>
      <c r="I55" s="781"/>
      <c r="J55" s="781"/>
      <c r="K55" s="780"/>
      <c r="L55" s="780"/>
      <c r="M55" s="780"/>
      <c r="N55" s="780"/>
    </row>
    <row r="56">
      <c r="A56" s="783" t="s">
        <v>3644</v>
      </c>
      <c r="B56" s="784">
        <v>1.0</v>
      </c>
      <c r="C56" s="784">
        <v>6.0</v>
      </c>
      <c r="D56" s="785" t="s">
        <v>3993</v>
      </c>
      <c r="E56" s="785" t="s">
        <v>3994</v>
      </c>
      <c r="F56" s="785" t="s">
        <v>3995</v>
      </c>
      <c r="G56" s="785"/>
      <c r="H56" s="785"/>
      <c r="I56" s="785" t="s">
        <v>3996</v>
      </c>
      <c r="J56" s="785" t="s">
        <v>47</v>
      </c>
      <c r="K56" s="784"/>
      <c r="L56" s="784" t="s">
        <v>3997</v>
      </c>
      <c r="M56" s="784"/>
      <c r="N56" s="784" t="s">
        <v>3998</v>
      </c>
    </row>
    <row r="57" ht="322.5" customHeight="1">
      <c r="A57" s="783" t="s">
        <v>255</v>
      </c>
      <c r="B57" s="784">
        <v>2.0</v>
      </c>
      <c r="C57" s="784">
        <v>12.0</v>
      </c>
      <c r="D57" s="785" t="s">
        <v>3999</v>
      </c>
      <c r="E57" s="785" t="s">
        <v>4000</v>
      </c>
      <c r="F57" s="785" t="s">
        <v>4001</v>
      </c>
      <c r="G57" s="785" t="s">
        <v>4002</v>
      </c>
      <c r="H57" s="796" t="s">
        <v>4003</v>
      </c>
      <c r="I57" s="785" t="s">
        <v>4004</v>
      </c>
      <c r="J57" s="785" t="s">
        <v>4005</v>
      </c>
      <c r="K57" s="784" t="s">
        <v>4006</v>
      </c>
      <c r="L57" s="784" t="s">
        <v>4007</v>
      </c>
      <c r="M57" s="784" t="s">
        <v>47</v>
      </c>
      <c r="N57" s="792"/>
    </row>
    <row r="58">
      <c r="A58" s="794" t="s">
        <v>261</v>
      </c>
      <c r="B58" s="784">
        <v>1.0</v>
      </c>
      <c r="C58" s="792"/>
      <c r="D58" s="11"/>
      <c r="E58" s="791"/>
      <c r="F58" s="791"/>
      <c r="G58" s="791"/>
      <c r="H58" s="791"/>
      <c r="I58" s="785"/>
      <c r="J58" s="791"/>
      <c r="K58" s="792"/>
      <c r="L58" s="792"/>
      <c r="M58" s="792"/>
      <c r="N58" s="792"/>
    </row>
    <row r="59">
      <c r="A59" s="783" t="s">
        <v>262</v>
      </c>
      <c r="B59" s="784">
        <v>3.0</v>
      </c>
      <c r="C59" s="784">
        <v>12.0</v>
      </c>
      <c r="D59" s="785" t="s">
        <v>4008</v>
      </c>
      <c r="E59" s="785" t="s">
        <v>4009</v>
      </c>
      <c r="F59" s="785" t="s">
        <v>4010</v>
      </c>
      <c r="G59" s="785" t="s">
        <v>4011</v>
      </c>
      <c r="H59" s="785" t="s">
        <v>4012</v>
      </c>
      <c r="I59" s="785" t="s">
        <v>4013</v>
      </c>
      <c r="J59" s="785" t="s">
        <v>47</v>
      </c>
      <c r="K59" s="784"/>
      <c r="L59" s="784" t="s">
        <v>4014</v>
      </c>
      <c r="M59" s="784"/>
      <c r="N59" s="784" t="s">
        <v>4015</v>
      </c>
    </row>
    <row r="60">
      <c r="A60" s="779" t="s">
        <v>266</v>
      </c>
      <c r="B60" s="780"/>
      <c r="C60" s="780"/>
      <c r="D60" s="781"/>
      <c r="E60" s="781"/>
      <c r="F60" s="781"/>
      <c r="G60" s="781"/>
      <c r="H60" s="781"/>
      <c r="I60" s="781"/>
      <c r="J60" s="781"/>
      <c r="K60" s="780"/>
      <c r="L60" s="780"/>
      <c r="M60" s="780"/>
      <c r="N60" s="780"/>
    </row>
    <row r="61">
      <c r="A61" s="808" t="s">
        <v>267</v>
      </c>
      <c r="B61" s="784">
        <v>3.0</v>
      </c>
      <c r="C61" s="809">
        <v>12.0</v>
      </c>
      <c r="D61" s="785" t="s">
        <v>4016</v>
      </c>
      <c r="E61" s="785" t="s">
        <v>4017</v>
      </c>
      <c r="F61" s="785" t="s">
        <v>4018</v>
      </c>
      <c r="G61" s="785" t="s">
        <v>4019</v>
      </c>
      <c r="H61" s="785" t="s">
        <v>4020</v>
      </c>
      <c r="I61" s="785" t="s">
        <v>4021</v>
      </c>
      <c r="J61" s="785" t="s">
        <v>4022</v>
      </c>
      <c r="K61" s="784" t="s">
        <v>3870</v>
      </c>
      <c r="L61" s="784" t="s">
        <v>4023</v>
      </c>
      <c r="M61" s="784" t="s">
        <v>4024</v>
      </c>
      <c r="N61" s="784" t="s">
        <v>4025</v>
      </c>
    </row>
    <row r="62">
      <c r="A62" s="783" t="s">
        <v>278</v>
      </c>
      <c r="B62" s="784">
        <v>2.0</v>
      </c>
      <c r="C62" s="784">
        <v>6.0</v>
      </c>
      <c r="D62" s="785"/>
      <c r="E62" s="785"/>
      <c r="F62" s="785"/>
      <c r="G62" s="791"/>
      <c r="H62" s="785" t="s">
        <v>4026</v>
      </c>
      <c r="I62" s="785" t="s">
        <v>4027</v>
      </c>
      <c r="J62" s="785"/>
      <c r="K62" s="792"/>
      <c r="L62" s="784"/>
      <c r="M62" s="784"/>
      <c r="N62" s="784" t="s">
        <v>4028</v>
      </c>
    </row>
    <row r="63">
      <c r="A63" s="779" t="s">
        <v>280</v>
      </c>
      <c r="B63" s="780"/>
      <c r="C63" s="780"/>
      <c r="D63" s="781"/>
      <c r="E63" s="781"/>
      <c r="F63" s="781"/>
      <c r="G63" s="781"/>
      <c r="H63" s="781"/>
      <c r="I63" s="781"/>
      <c r="J63" s="781"/>
      <c r="K63" s="780"/>
      <c r="L63" s="780"/>
      <c r="M63" s="780"/>
      <c r="N63" s="780"/>
    </row>
    <row r="64">
      <c r="A64" s="783" t="s">
        <v>281</v>
      </c>
      <c r="B64" s="784">
        <v>4.0</v>
      </c>
      <c r="C64" s="784">
        <v>16.0</v>
      </c>
      <c r="D64" s="785" t="s">
        <v>4029</v>
      </c>
      <c r="E64" s="785"/>
      <c r="F64" s="785" t="s">
        <v>4030</v>
      </c>
      <c r="G64" s="785" t="s">
        <v>4031</v>
      </c>
      <c r="H64" s="785" t="s">
        <v>4032</v>
      </c>
      <c r="I64" s="785" t="s">
        <v>1251</v>
      </c>
      <c r="J64" s="785" t="s">
        <v>113</v>
      </c>
      <c r="K64" s="792"/>
      <c r="L64" s="792"/>
      <c r="M64" s="784" t="s">
        <v>4033</v>
      </c>
      <c r="N64" s="780"/>
    </row>
    <row r="65">
      <c r="A65" s="779" t="s">
        <v>287</v>
      </c>
      <c r="B65" s="810">
        <v>2.0</v>
      </c>
      <c r="C65" s="810">
        <v>8.0</v>
      </c>
      <c r="D65" s="781"/>
      <c r="E65" s="781"/>
      <c r="F65" s="781"/>
      <c r="G65" s="781"/>
      <c r="H65" s="781"/>
      <c r="I65" s="781"/>
      <c r="J65" s="781"/>
      <c r="K65" s="780"/>
      <c r="L65" s="780"/>
      <c r="M65" s="780"/>
      <c r="N65" s="780"/>
    </row>
    <row r="66" ht="159.75" customHeight="1">
      <c r="A66" s="783" t="s">
        <v>288</v>
      </c>
      <c r="B66" s="784" t="s">
        <v>4034</v>
      </c>
      <c r="C66" s="784">
        <v>13.0</v>
      </c>
      <c r="D66" s="785" t="s">
        <v>4035</v>
      </c>
      <c r="E66" s="785" t="s">
        <v>4036</v>
      </c>
      <c r="F66" s="785" t="s">
        <v>4037</v>
      </c>
      <c r="G66" s="797" t="s">
        <v>4038</v>
      </c>
      <c r="H66" s="785" t="s">
        <v>4039</v>
      </c>
      <c r="I66" s="785" t="s">
        <v>4040</v>
      </c>
      <c r="J66" s="785" t="s">
        <v>4041</v>
      </c>
      <c r="K66" s="784"/>
      <c r="L66" s="784"/>
      <c r="M66" s="784" t="s">
        <v>4042</v>
      </c>
      <c r="N66" s="784" t="s">
        <v>4043</v>
      </c>
    </row>
    <row r="67">
      <c r="A67" s="783" t="s">
        <v>297</v>
      </c>
      <c r="B67" s="784">
        <v>2.0</v>
      </c>
      <c r="C67" s="784">
        <v>8.0</v>
      </c>
      <c r="D67" s="785" t="s">
        <v>4044</v>
      </c>
      <c r="E67" s="785" t="s">
        <v>4045</v>
      </c>
      <c r="F67" s="785"/>
      <c r="G67" s="785" t="s">
        <v>4046</v>
      </c>
      <c r="H67" s="785" t="s">
        <v>4047</v>
      </c>
      <c r="I67" s="785" t="s">
        <v>4048</v>
      </c>
      <c r="J67" s="785"/>
      <c r="K67" s="784"/>
      <c r="L67" s="784"/>
      <c r="M67" s="784" t="s">
        <v>47</v>
      </c>
      <c r="N67" s="784" t="s">
        <v>4049</v>
      </c>
    </row>
    <row r="68">
      <c r="A68" s="801" t="s">
        <v>300</v>
      </c>
      <c r="B68" s="784">
        <v>1.0</v>
      </c>
      <c r="C68" s="792"/>
      <c r="D68" s="791"/>
      <c r="E68" s="791"/>
      <c r="F68" s="791"/>
      <c r="G68" s="791"/>
      <c r="H68" s="791"/>
      <c r="I68" s="791"/>
      <c r="J68" s="791"/>
      <c r="K68" s="792"/>
      <c r="L68" s="792"/>
      <c r="M68" s="784" t="s">
        <v>47</v>
      </c>
      <c r="N68" s="792"/>
    </row>
    <row r="69">
      <c r="A69" s="779" t="s">
        <v>301</v>
      </c>
      <c r="B69" s="780"/>
      <c r="C69" s="780"/>
      <c r="D69" s="781"/>
      <c r="E69" s="781"/>
      <c r="F69" s="781"/>
      <c r="G69" s="781"/>
      <c r="H69" s="781"/>
      <c r="I69" s="781"/>
      <c r="J69" s="781"/>
      <c r="K69" s="780"/>
      <c r="L69" s="780"/>
      <c r="M69" s="780"/>
      <c r="N69" s="780"/>
    </row>
    <row r="70">
      <c r="A70" s="794" t="s">
        <v>302</v>
      </c>
      <c r="B70" s="784">
        <v>1.0</v>
      </c>
      <c r="C70" s="784"/>
      <c r="D70" s="785"/>
      <c r="E70" s="785"/>
      <c r="F70" s="785"/>
      <c r="G70" s="785"/>
      <c r="H70" s="785"/>
      <c r="I70" s="785" t="s">
        <v>4050</v>
      </c>
      <c r="J70" s="785"/>
      <c r="K70" s="792"/>
      <c r="L70" s="811"/>
      <c r="M70" s="811"/>
      <c r="N70" s="784"/>
    </row>
    <row r="71">
      <c r="A71" s="812" t="s">
        <v>303</v>
      </c>
      <c r="B71" s="780"/>
      <c r="C71" s="780"/>
      <c r="D71" s="781"/>
      <c r="E71" s="781"/>
      <c r="F71" s="781"/>
      <c r="G71" s="781"/>
      <c r="H71" s="781"/>
      <c r="I71" s="781"/>
      <c r="J71" s="781"/>
      <c r="K71" s="780"/>
      <c r="L71" s="780"/>
      <c r="M71" s="780"/>
      <c r="N71" s="780"/>
    </row>
    <row r="72" ht="112.5" customHeight="1">
      <c r="A72" s="813" t="s">
        <v>304</v>
      </c>
      <c r="B72" s="784">
        <v>1.0</v>
      </c>
      <c r="C72" s="784" t="s">
        <v>4051</v>
      </c>
      <c r="D72" s="785" t="s">
        <v>4052</v>
      </c>
      <c r="E72" s="785" t="s">
        <v>4053</v>
      </c>
      <c r="F72" s="785" t="s">
        <v>4054</v>
      </c>
      <c r="G72" s="785" t="s">
        <v>4055</v>
      </c>
      <c r="H72" s="785" t="s">
        <v>4056</v>
      </c>
      <c r="I72" s="785" t="s">
        <v>4057</v>
      </c>
      <c r="J72" s="785" t="s">
        <v>3860</v>
      </c>
      <c r="K72" s="784" t="s">
        <v>4058</v>
      </c>
      <c r="L72" s="784"/>
      <c r="M72" s="784"/>
      <c r="N72" s="784" t="s">
        <v>4059</v>
      </c>
    </row>
    <row r="73">
      <c r="A73" s="779" t="s">
        <v>305</v>
      </c>
      <c r="B73" s="780"/>
      <c r="C73" s="780"/>
      <c r="D73" s="781"/>
      <c r="E73" s="781"/>
      <c r="F73" s="781"/>
      <c r="G73" s="781"/>
      <c r="H73" s="781"/>
      <c r="I73" s="781"/>
      <c r="J73" s="781"/>
      <c r="K73" s="780"/>
      <c r="L73" s="780"/>
      <c r="M73" s="780"/>
      <c r="N73" s="780"/>
    </row>
    <row r="74" ht="305.25" customHeight="1">
      <c r="A74" s="794" t="s">
        <v>306</v>
      </c>
      <c r="B74" s="784">
        <v>2.0</v>
      </c>
      <c r="C74" s="784" t="s">
        <v>4060</v>
      </c>
      <c r="D74" s="785" t="s">
        <v>4061</v>
      </c>
      <c r="E74" s="785"/>
      <c r="F74" s="785" t="s">
        <v>4062</v>
      </c>
      <c r="G74" s="785"/>
      <c r="H74" s="785" t="s">
        <v>4063</v>
      </c>
      <c r="I74" s="785" t="s">
        <v>4064</v>
      </c>
      <c r="J74" s="785" t="s">
        <v>47</v>
      </c>
      <c r="K74" s="784" t="s">
        <v>189</v>
      </c>
      <c r="L74" s="784" t="s">
        <v>4065</v>
      </c>
      <c r="M74" s="784"/>
      <c r="N74" s="784" t="s">
        <v>4066</v>
      </c>
    </row>
    <row r="75">
      <c r="A75" s="788" t="s">
        <v>310</v>
      </c>
      <c r="B75" s="780"/>
      <c r="C75" s="780"/>
      <c r="D75" s="781"/>
      <c r="E75" s="781"/>
      <c r="F75" s="781"/>
      <c r="G75" s="781"/>
      <c r="H75" s="781"/>
      <c r="I75" s="781"/>
      <c r="J75" s="781"/>
      <c r="K75" s="780"/>
      <c r="L75" s="780"/>
      <c r="M75" s="780"/>
      <c r="N75" s="780"/>
    </row>
    <row r="76">
      <c r="A76" s="783" t="s">
        <v>3645</v>
      </c>
      <c r="B76" s="784">
        <v>1.0</v>
      </c>
      <c r="C76" s="784">
        <v>7.0</v>
      </c>
      <c r="D76" s="785"/>
      <c r="E76" s="785"/>
      <c r="F76" s="785"/>
      <c r="G76" s="785"/>
      <c r="H76" s="785" t="s">
        <v>4067</v>
      </c>
      <c r="I76" s="785"/>
      <c r="J76" s="785"/>
      <c r="K76" s="784"/>
      <c r="L76" s="784"/>
      <c r="M76" s="784"/>
      <c r="N76" s="784" t="s">
        <v>4068</v>
      </c>
    </row>
    <row r="77">
      <c r="A77" s="794" t="s">
        <v>316</v>
      </c>
      <c r="B77" s="784">
        <v>6.0</v>
      </c>
      <c r="C77" s="784">
        <v>23.0</v>
      </c>
      <c r="D77" s="785" t="s">
        <v>4069</v>
      </c>
      <c r="E77" s="807" t="s">
        <v>4070</v>
      </c>
      <c r="F77" s="785" t="s">
        <v>4071</v>
      </c>
      <c r="G77" s="785" t="s">
        <v>4072</v>
      </c>
      <c r="H77" s="785" t="s">
        <v>4073</v>
      </c>
      <c r="I77" s="785" t="s">
        <v>4074</v>
      </c>
      <c r="J77" s="785" t="s">
        <v>4075</v>
      </c>
      <c r="K77" s="792"/>
      <c r="L77" s="784" t="s">
        <v>4076</v>
      </c>
      <c r="M77" s="784" t="s">
        <v>47</v>
      </c>
      <c r="N77" s="784" t="s">
        <v>4077</v>
      </c>
    </row>
    <row r="78">
      <c r="A78" s="794" t="s">
        <v>326</v>
      </c>
      <c r="B78" s="784">
        <v>2.0</v>
      </c>
      <c r="C78" s="784">
        <v>12.0</v>
      </c>
      <c r="D78" s="785" t="s">
        <v>4078</v>
      </c>
      <c r="E78" s="785" t="s">
        <v>4079</v>
      </c>
      <c r="F78" s="785" t="s">
        <v>4080</v>
      </c>
      <c r="G78" s="785" t="s">
        <v>4081</v>
      </c>
      <c r="H78" s="785" t="s">
        <v>4082</v>
      </c>
      <c r="I78" s="785" t="s">
        <v>4083</v>
      </c>
      <c r="J78" s="785" t="s">
        <v>4084</v>
      </c>
      <c r="K78" s="792"/>
      <c r="L78" s="792"/>
      <c r="M78" s="792"/>
      <c r="N78" s="792"/>
    </row>
    <row r="79">
      <c r="A79" s="783" t="s">
        <v>330</v>
      </c>
      <c r="B79" s="784">
        <v>1.0</v>
      </c>
      <c r="C79" s="784">
        <v>8.0</v>
      </c>
      <c r="D79" s="802" t="s">
        <v>4085</v>
      </c>
      <c r="E79" s="785"/>
      <c r="F79" s="785" t="s">
        <v>4086</v>
      </c>
      <c r="G79" s="785" t="s">
        <v>4087</v>
      </c>
      <c r="H79" s="785" t="s">
        <v>4088</v>
      </c>
      <c r="I79" s="814" t="s">
        <v>4089</v>
      </c>
      <c r="J79" s="785"/>
      <c r="K79" s="784"/>
      <c r="L79" s="784"/>
      <c r="M79" s="784"/>
      <c r="N79" s="784" t="s">
        <v>4090</v>
      </c>
    </row>
    <row r="80" ht="324.0" customHeight="1">
      <c r="A80" s="783" t="s">
        <v>333</v>
      </c>
      <c r="B80" s="784">
        <v>2.0</v>
      </c>
      <c r="C80" s="784" t="s">
        <v>4091</v>
      </c>
      <c r="D80" s="802" t="s">
        <v>4092</v>
      </c>
      <c r="E80" s="785" t="s">
        <v>4093</v>
      </c>
      <c r="F80" s="809" t="s">
        <v>4094</v>
      </c>
      <c r="G80" s="785" t="s">
        <v>4095</v>
      </c>
      <c r="H80" s="785" t="s">
        <v>4096</v>
      </c>
      <c r="I80" s="785" t="s">
        <v>4097</v>
      </c>
      <c r="J80" s="785" t="s">
        <v>4098</v>
      </c>
      <c r="K80" s="784"/>
      <c r="L80" s="784" t="s">
        <v>4099</v>
      </c>
      <c r="M80" s="784" t="s">
        <v>4100</v>
      </c>
      <c r="N80" s="784" t="s">
        <v>4101</v>
      </c>
    </row>
    <row r="81" ht="57.0" customHeight="1">
      <c r="A81" s="793" t="s">
        <v>332</v>
      </c>
      <c r="B81" s="784">
        <v>1.0</v>
      </c>
      <c r="C81" s="784">
        <v>4.0</v>
      </c>
      <c r="D81" s="802" t="s">
        <v>4102</v>
      </c>
      <c r="E81" s="785"/>
      <c r="F81" s="785"/>
      <c r="H81" s="785"/>
      <c r="I81" s="785" t="s">
        <v>4103</v>
      </c>
      <c r="J81" s="785"/>
      <c r="K81" s="784"/>
      <c r="L81" s="784"/>
      <c r="M81" s="784"/>
      <c r="N81" s="784" t="s">
        <v>4104</v>
      </c>
    </row>
    <row r="82">
      <c r="A82" s="815" t="s">
        <v>338</v>
      </c>
      <c r="B82" s="784"/>
      <c r="C82" s="784"/>
      <c r="D82" s="802" t="s">
        <v>4105</v>
      </c>
      <c r="E82" s="791"/>
      <c r="F82" s="791"/>
      <c r="G82" s="785"/>
      <c r="H82" s="785"/>
      <c r="I82" s="785"/>
      <c r="J82" s="785"/>
      <c r="K82" s="792"/>
      <c r="L82" s="784"/>
      <c r="M82" s="784"/>
      <c r="N82" s="784"/>
    </row>
    <row r="83">
      <c r="A83" s="794" t="s">
        <v>339</v>
      </c>
      <c r="B83" s="784">
        <v>2.0</v>
      </c>
      <c r="C83" s="784">
        <v>10.0</v>
      </c>
      <c r="D83" s="785" t="s">
        <v>4106</v>
      </c>
      <c r="E83" s="785" t="s">
        <v>4107</v>
      </c>
      <c r="F83" s="785" t="s">
        <v>4108</v>
      </c>
      <c r="G83" s="785" t="s">
        <v>4109</v>
      </c>
      <c r="H83" s="785" t="s">
        <v>4110</v>
      </c>
      <c r="I83" s="785" t="s">
        <v>4111</v>
      </c>
      <c r="J83" s="785" t="s">
        <v>3807</v>
      </c>
      <c r="K83" s="792"/>
      <c r="L83" s="784" t="s">
        <v>4112</v>
      </c>
      <c r="M83" s="784" t="s">
        <v>4113</v>
      </c>
      <c r="N83" s="784" t="s">
        <v>4114</v>
      </c>
    </row>
    <row r="84">
      <c r="A84" s="783" t="s">
        <v>344</v>
      </c>
      <c r="B84" s="784">
        <v>1.0</v>
      </c>
      <c r="C84" s="784">
        <v>3.0</v>
      </c>
      <c r="D84" s="802" t="s">
        <v>4115</v>
      </c>
      <c r="E84" s="785"/>
      <c r="F84" s="785"/>
      <c r="G84" s="785"/>
      <c r="H84" s="785"/>
      <c r="I84" s="785" t="s">
        <v>4116</v>
      </c>
      <c r="J84" s="785"/>
      <c r="K84" s="784"/>
      <c r="L84" s="784"/>
      <c r="M84" s="784"/>
      <c r="N84" s="784"/>
    </row>
    <row r="85">
      <c r="A85" s="794" t="s">
        <v>345</v>
      </c>
      <c r="B85" s="784">
        <v>2.0</v>
      </c>
      <c r="C85" s="784"/>
      <c r="D85" s="802" t="s">
        <v>4117</v>
      </c>
      <c r="E85" s="791"/>
      <c r="F85" s="785"/>
      <c r="G85" s="785"/>
      <c r="H85" s="785"/>
      <c r="I85" s="785"/>
      <c r="J85" s="785"/>
      <c r="K85" s="792"/>
      <c r="L85" s="784"/>
      <c r="M85" s="784"/>
      <c r="N85" s="784"/>
    </row>
    <row r="86">
      <c r="A86" s="801" t="s">
        <v>3646</v>
      </c>
      <c r="B86" s="784">
        <v>2.0</v>
      </c>
      <c r="C86" s="784"/>
      <c r="D86" s="802" t="s">
        <v>4118</v>
      </c>
      <c r="E86" s="791"/>
      <c r="F86" s="785"/>
      <c r="G86" s="785"/>
      <c r="H86" s="785"/>
      <c r="I86" s="785" t="s">
        <v>4119</v>
      </c>
      <c r="J86" s="785"/>
      <c r="K86" s="784"/>
      <c r="L86" s="784"/>
      <c r="M86" s="784"/>
      <c r="N86" s="784"/>
    </row>
    <row r="87">
      <c r="A87" s="793" t="s">
        <v>347</v>
      </c>
      <c r="B87" s="784">
        <v>2.0</v>
      </c>
      <c r="C87" s="784">
        <v>6.0</v>
      </c>
      <c r="D87" s="785" t="s">
        <v>4120</v>
      </c>
      <c r="E87" s="785" t="s">
        <v>4121</v>
      </c>
      <c r="F87" s="785" t="s">
        <v>4122</v>
      </c>
      <c r="G87" s="785" t="s">
        <v>4123</v>
      </c>
      <c r="H87" s="785" t="s">
        <v>4124</v>
      </c>
      <c r="I87" s="785" t="s">
        <v>4125</v>
      </c>
      <c r="J87" s="785"/>
      <c r="K87" s="784"/>
      <c r="L87" s="784"/>
      <c r="M87" s="784" t="s">
        <v>47</v>
      </c>
      <c r="N87" s="784" t="s">
        <v>4126</v>
      </c>
    </row>
    <row r="88">
      <c r="A88" s="783" t="s">
        <v>348</v>
      </c>
      <c r="B88" s="784">
        <v>2.0</v>
      </c>
      <c r="C88" s="784">
        <v>8.0</v>
      </c>
      <c r="D88" s="785" t="s">
        <v>4127</v>
      </c>
      <c r="E88" s="785" t="s">
        <v>4128</v>
      </c>
      <c r="F88" s="791"/>
      <c r="G88" s="785"/>
      <c r="H88" s="785" t="s">
        <v>4129</v>
      </c>
      <c r="I88" s="785"/>
      <c r="J88" s="785"/>
      <c r="K88" s="792"/>
      <c r="L88" s="784"/>
      <c r="M88" s="784"/>
      <c r="N88" s="784"/>
    </row>
    <row r="89">
      <c r="A89" s="779" t="s">
        <v>351</v>
      </c>
      <c r="B89" s="780"/>
      <c r="C89" s="780"/>
      <c r="D89" s="781"/>
      <c r="E89" s="781"/>
      <c r="F89" s="781"/>
      <c r="G89" s="781"/>
      <c r="H89" s="781"/>
      <c r="I89" s="781"/>
      <c r="J89" s="781"/>
      <c r="K89" s="780"/>
      <c r="L89" s="780"/>
      <c r="M89" s="780"/>
      <c r="N89" s="780"/>
    </row>
    <row r="90">
      <c r="A90" s="783" t="s">
        <v>352</v>
      </c>
      <c r="B90" s="784">
        <v>2.0</v>
      </c>
      <c r="C90" s="784">
        <v>7.0</v>
      </c>
      <c r="D90" s="785"/>
      <c r="E90" s="785"/>
      <c r="F90" s="785"/>
      <c r="G90" s="785"/>
      <c r="H90" s="785"/>
      <c r="I90" s="785"/>
      <c r="J90" s="785"/>
      <c r="K90" s="784"/>
      <c r="L90" s="784" t="s">
        <v>4130</v>
      </c>
      <c r="M90" s="784" t="s">
        <v>47</v>
      </c>
      <c r="N90" s="784" t="s">
        <v>4131</v>
      </c>
    </row>
    <row r="91">
      <c r="A91" s="783" t="s">
        <v>356</v>
      </c>
      <c r="B91" s="784">
        <v>3.0</v>
      </c>
      <c r="C91" s="784">
        <v>12.0</v>
      </c>
      <c r="D91" s="785"/>
      <c r="E91" s="785"/>
      <c r="F91" s="785"/>
      <c r="G91" s="785"/>
      <c r="H91" s="785" t="s">
        <v>4132</v>
      </c>
      <c r="I91" s="785" t="s">
        <v>4133</v>
      </c>
      <c r="J91" s="785"/>
      <c r="K91" s="784"/>
      <c r="L91" s="784"/>
      <c r="M91" s="784"/>
      <c r="N91" s="784" t="s">
        <v>4134</v>
      </c>
    </row>
    <row r="92">
      <c r="A92" s="793" t="s">
        <v>4135</v>
      </c>
      <c r="B92" s="784">
        <v>3.0</v>
      </c>
      <c r="C92" s="784">
        <v>10.0</v>
      </c>
      <c r="D92" s="785" t="s">
        <v>4136</v>
      </c>
      <c r="E92" s="816" t="s">
        <v>4137</v>
      </c>
      <c r="F92" s="785" t="s">
        <v>4138</v>
      </c>
      <c r="G92" s="785" t="s">
        <v>4139</v>
      </c>
      <c r="H92" s="785" t="s">
        <v>4140</v>
      </c>
      <c r="I92" s="785" t="s">
        <v>4141</v>
      </c>
      <c r="J92" s="785"/>
      <c r="K92" s="784"/>
      <c r="L92" s="784"/>
      <c r="M92" s="784" t="s">
        <v>47</v>
      </c>
      <c r="N92" s="784" t="s">
        <v>4142</v>
      </c>
    </row>
    <row r="93">
      <c r="A93" s="783" t="s">
        <v>371</v>
      </c>
      <c r="B93" s="784">
        <v>1.0</v>
      </c>
      <c r="C93" s="784">
        <v>8.0</v>
      </c>
      <c r="D93" s="785" t="s">
        <v>4143</v>
      </c>
      <c r="E93" s="785"/>
      <c r="F93" s="785"/>
      <c r="G93" s="785"/>
      <c r="H93" s="785"/>
      <c r="I93" s="785" t="s">
        <v>4144</v>
      </c>
      <c r="J93" s="785" t="s">
        <v>4145</v>
      </c>
      <c r="K93" s="784"/>
      <c r="L93" s="784"/>
      <c r="M93" s="784" t="s">
        <v>4146</v>
      </c>
      <c r="N93" s="784" t="s">
        <v>4147</v>
      </c>
    </row>
    <row r="94">
      <c r="A94" s="779" t="s">
        <v>375</v>
      </c>
      <c r="B94" s="780"/>
      <c r="C94" s="780"/>
      <c r="D94" s="781"/>
      <c r="E94" s="781"/>
      <c r="F94" s="781"/>
      <c r="G94" s="781"/>
      <c r="H94" s="781"/>
      <c r="I94" s="781"/>
      <c r="J94" s="781"/>
      <c r="K94" s="780"/>
      <c r="L94" s="780"/>
      <c r="M94" s="780"/>
      <c r="N94" s="780"/>
    </row>
    <row r="95" ht="129.75" customHeight="1">
      <c r="A95" s="783" t="s">
        <v>3647</v>
      </c>
      <c r="B95" s="784">
        <v>1.0</v>
      </c>
      <c r="C95" s="784">
        <v>6.0</v>
      </c>
      <c r="D95" s="802" t="s">
        <v>4148</v>
      </c>
      <c r="E95" s="785" t="s">
        <v>4149</v>
      </c>
      <c r="F95" s="785" t="s">
        <v>4150</v>
      </c>
      <c r="G95" s="785" t="s">
        <v>4151</v>
      </c>
      <c r="H95" s="785" t="s">
        <v>4152</v>
      </c>
      <c r="I95" s="785" t="s">
        <v>4153</v>
      </c>
      <c r="J95" s="785"/>
      <c r="K95" s="784"/>
      <c r="L95" s="784"/>
      <c r="M95" s="784"/>
      <c r="N95" s="792"/>
    </row>
    <row r="96">
      <c r="A96" s="779" t="s">
        <v>379</v>
      </c>
      <c r="B96" s="780"/>
      <c r="C96" s="780"/>
      <c r="D96" s="781"/>
      <c r="E96" s="781"/>
      <c r="F96" s="781"/>
      <c r="G96" s="781"/>
      <c r="H96" s="781"/>
      <c r="I96" s="781"/>
      <c r="J96" s="781"/>
      <c r="K96" s="780"/>
      <c r="L96" s="780"/>
      <c r="M96" s="780"/>
      <c r="N96" s="780"/>
    </row>
    <row r="97">
      <c r="A97" s="783" t="s">
        <v>3648</v>
      </c>
      <c r="B97" s="784">
        <v>2.0</v>
      </c>
      <c r="C97" s="784" t="s">
        <v>4154</v>
      </c>
      <c r="D97" s="785" t="s">
        <v>4155</v>
      </c>
      <c r="E97" s="791"/>
      <c r="F97" s="785" t="s">
        <v>4156</v>
      </c>
      <c r="G97" s="785" t="s">
        <v>4157</v>
      </c>
      <c r="H97" s="785" t="s">
        <v>4158</v>
      </c>
      <c r="I97" s="785" t="s">
        <v>4159</v>
      </c>
      <c r="J97" s="785" t="s">
        <v>4160</v>
      </c>
      <c r="K97" s="792"/>
      <c r="L97" s="792"/>
      <c r="M97" s="784" t="s">
        <v>4161</v>
      </c>
      <c r="N97" s="784" t="s">
        <v>4162</v>
      </c>
    </row>
    <row r="98">
      <c r="A98" s="779" t="s">
        <v>386</v>
      </c>
      <c r="B98" s="780"/>
      <c r="C98" s="780"/>
      <c r="D98" s="781"/>
      <c r="E98" s="781"/>
      <c r="F98" s="781"/>
      <c r="G98" s="781"/>
      <c r="H98" s="781"/>
      <c r="I98" s="781"/>
      <c r="J98" s="781"/>
      <c r="K98" s="780"/>
      <c r="L98" s="780"/>
      <c r="M98" s="780"/>
      <c r="N98" s="780"/>
    </row>
    <row r="99">
      <c r="A99" s="783" t="s">
        <v>3649</v>
      </c>
      <c r="B99" s="784">
        <v>1.0</v>
      </c>
      <c r="C99" s="784">
        <v>4.0</v>
      </c>
      <c r="D99" s="802" t="s">
        <v>4163</v>
      </c>
      <c r="E99" s="791"/>
      <c r="F99" s="791"/>
      <c r="G99" s="791"/>
      <c r="H99" s="785" t="s">
        <v>4164</v>
      </c>
      <c r="I99" s="785" t="s">
        <v>4165</v>
      </c>
      <c r="J99" s="785"/>
      <c r="K99" s="792"/>
      <c r="L99" s="784"/>
      <c r="M99" s="784"/>
      <c r="N99" s="784" t="s">
        <v>3998</v>
      </c>
    </row>
    <row r="100">
      <c r="A100" s="783" t="s">
        <v>387</v>
      </c>
      <c r="B100" s="784">
        <v>2.0</v>
      </c>
      <c r="C100" s="784">
        <v>10.0</v>
      </c>
      <c r="D100" s="785" t="s">
        <v>4166</v>
      </c>
      <c r="E100" s="791"/>
      <c r="F100" s="785"/>
      <c r="G100" s="785" t="s">
        <v>4167</v>
      </c>
      <c r="H100" s="785" t="s">
        <v>4168</v>
      </c>
      <c r="I100" s="787" t="s">
        <v>4169</v>
      </c>
      <c r="J100" s="785" t="s">
        <v>4170</v>
      </c>
      <c r="K100" s="784"/>
      <c r="L100" s="784"/>
      <c r="M100" s="784" t="s">
        <v>4171</v>
      </c>
      <c r="N100" s="784" t="s">
        <v>4172</v>
      </c>
    </row>
    <row r="101">
      <c r="A101" s="783" t="s">
        <v>392</v>
      </c>
      <c r="B101" s="784">
        <v>1.0</v>
      </c>
      <c r="C101" s="784">
        <v>10.0</v>
      </c>
      <c r="D101" s="802" t="s">
        <v>4173</v>
      </c>
      <c r="E101" s="785" t="s">
        <v>4174</v>
      </c>
      <c r="F101" s="785" t="s">
        <v>4175</v>
      </c>
      <c r="G101" s="785" t="s">
        <v>4176</v>
      </c>
      <c r="H101" s="785" t="s">
        <v>4177</v>
      </c>
      <c r="I101" s="817" t="s">
        <v>4178</v>
      </c>
      <c r="J101" s="785" t="s">
        <v>4170</v>
      </c>
      <c r="K101" s="784"/>
      <c r="L101" s="784"/>
      <c r="M101" s="784"/>
      <c r="N101" s="784" t="s">
        <v>4179</v>
      </c>
    </row>
    <row r="102" ht="195.75" customHeight="1">
      <c r="A102" s="783" t="s">
        <v>394</v>
      </c>
      <c r="B102" s="784">
        <v>4.0</v>
      </c>
      <c r="C102" s="784">
        <v>17.0</v>
      </c>
      <c r="D102" s="785" t="s">
        <v>4180</v>
      </c>
      <c r="E102" s="785" t="s">
        <v>4181</v>
      </c>
      <c r="F102" s="797" t="s">
        <v>4182</v>
      </c>
      <c r="G102" s="785" t="s">
        <v>4183</v>
      </c>
      <c r="H102" s="785" t="s">
        <v>4184</v>
      </c>
      <c r="I102" s="785" t="s">
        <v>4185</v>
      </c>
      <c r="J102" s="785"/>
      <c r="K102" s="784" t="s">
        <v>4186</v>
      </c>
      <c r="L102" s="784"/>
      <c r="M102" s="784" t="s">
        <v>4187</v>
      </c>
      <c r="N102" s="784" t="s">
        <v>4188</v>
      </c>
    </row>
    <row r="103" ht="75.0" customHeight="1">
      <c r="A103" s="783" t="s">
        <v>406</v>
      </c>
      <c r="B103" s="784">
        <v>2.0</v>
      </c>
      <c r="C103" s="784">
        <v>8.0</v>
      </c>
      <c r="D103" s="802" t="s">
        <v>4189</v>
      </c>
      <c r="E103" s="785" t="s">
        <v>4190</v>
      </c>
      <c r="F103" s="785" t="s">
        <v>4191</v>
      </c>
      <c r="G103" s="785" t="s">
        <v>4192</v>
      </c>
      <c r="H103" s="785" t="s">
        <v>4193</v>
      </c>
      <c r="I103" s="785" t="s">
        <v>4194</v>
      </c>
      <c r="J103" s="785"/>
      <c r="K103" s="784"/>
      <c r="L103" s="811"/>
      <c r="M103" s="811"/>
      <c r="N103" s="784" t="s">
        <v>3974</v>
      </c>
    </row>
    <row r="104">
      <c r="A104" s="779" t="s">
        <v>410</v>
      </c>
      <c r="B104" s="780"/>
      <c r="C104" s="780"/>
      <c r="D104" s="781"/>
      <c r="E104" s="781"/>
      <c r="F104" s="781"/>
      <c r="G104" s="781"/>
      <c r="H104" s="781"/>
      <c r="I104" s="781"/>
      <c r="J104" s="781"/>
      <c r="K104" s="780"/>
      <c r="L104" s="780"/>
      <c r="M104" s="780"/>
      <c r="N104" s="780"/>
    </row>
    <row r="105" ht="61.5" customHeight="1">
      <c r="A105" s="783" t="s">
        <v>411</v>
      </c>
      <c r="B105" s="784">
        <v>1.0</v>
      </c>
      <c r="C105" s="784">
        <v>6.0</v>
      </c>
      <c r="D105" s="802" t="s">
        <v>4195</v>
      </c>
      <c r="E105" s="785" t="s">
        <v>4196</v>
      </c>
      <c r="F105" s="785" t="s">
        <v>4197</v>
      </c>
      <c r="G105" s="785"/>
      <c r="H105" s="785" t="s">
        <v>4198</v>
      </c>
      <c r="I105" s="785" t="s">
        <v>4199</v>
      </c>
      <c r="J105" s="785"/>
      <c r="K105" s="784"/>
      <c r="L105" s="784"/>
      <c r="M105" s="784" t="s">
        <v>4200</v>
      </c>
      <c r="N105" s="784"/>
    </row>
    <row r="106">
      <c r="A106" s="779" t="s">
        <v>412</v>
      </c>
      <c r="B106" s="780"/>
      <c r="C106" s="780"/>
      <c r="D106" s="781"/>
      <c r="E106" s="781"/>
      <c r="F106" s="781"/>
      <c r="G106" s="781"/>
      <c r="H106" s="781"/>
      <c r="I106" s="781"/>
      <c r="J106" s="781"/>
      <c r="K106" s="780"/>
      <c r="L106" s="780"/>
      <c r="M106" s="780"/>
      <c r="N106" s="780"/>
    </row>
    <row r="107">
      <c r="A107" s="783" t="s">
        <v>414</v>
      </c>
      <c r="B107" s="784">
        <v>3.0</v>
      </c>
      <c r="C107" s="784">
        <v>10.0</v>
      </c>
      <c r="D107" s="785" t="s">
        <v>4201</v>
      </c>
      <c r="E107" s="785" t="s">
        <v>4202</v>
      </c>
      <c r="F107" s="785" t="s">
        <v>4203</v>
      </c>
      <c r="G107" s="785" t="s">
        <v>4204</v>
      </c>
      <c r="H107" s="785" t="s">
        <v>4205</v>
      </c>
      <c r="I107" s="785" t="s">
        <v>4206</v>
      </c>
      <c r="J107" s="785" t="s">
        <v>4207</v>
      </c>
      <c r="K107" s="784" t="s">
        <v>4006</v>
      </c>
      <c r="L107" s="784"/>
      <c r="M107" s="784" t="s">
        <v>4208</v>
      </c>
      <c r="N107" s="784" t="s">
        <v>4209</v>
      </c>
    </row>
    <row r="108">
      <c r="A108" s="793" t="s">
        <v>4210</v>
      </c>
      <c r="B108" s="784">
        <v>1.0</v>
      </c>
      <c r="C108" s="792"/>
      <c r="D108" s="802" t="s">
        <v>4211</v>
      </c>
      <c r="E108" s="791"/>
      <c r="F108" s="791"/>
      <c r="G108" s="791"/>
      <c r="H108" s="791"/>
      <c r="I108" s="785" t="s">
        <v>4212</v>
      </c>
      <c r="J108" s="791"/>
      <c r="K108" s="792"/>
      <c r="L108" s="792"/>
      <c r="M108" s="792"/>
      <c r="N108" s="792"/>
    </row>
    <row r="109">
      <c r="A109" s="779" t="s">
        <v>419</v>
      </c>
      <c r="B109" s="780"/>
      <c r="C109" s="780"/>
      <c r="D109" s="781"/>
      <c r="E109" s="781"/>
      <c r="F109" s="781"/>
      <c r="G109" s="781"/>
      <c r="H109" s="781"/>
      <c r="I109" s="781"/>
      <c r="J109" s="781"/>
      <c r="K109" s="780"/>
      <c r="L109" s="780"/>
      <c r="M109" s="780"/>
      <c r="N109" s="780"/>
    </row>
    <row r="110" ht="123.75" customHeight="1">
      <c r="A110" s="793" t="s">
        <v>4213</v>
      </c>
      <c r="B110" s="784">
        <v>2.0</v>
      </c>
      <c r="C110" s="784">
        <v>8.0</v>
      </c>
      <c r="D110" s="802" t="s">
        <v>4214</v>
      </c>
      <c r="E110" s="785" t="s">
        <v>4215</v>
      </c>
      <c r="F110" s="785" t="s">
        <v>4216</v>
      </c>
      <c r="G110" s="785"/>
      <c r="H110" s="785" t="s">
        <v>4217</v>
      </c>
      <c r="I110" s="785" t="s">
        <v>4218</v>
      </c>
      <c r="J110" s="785" t="s">
        <v>4219</v>
      </c>
      <c r="K110" s="784"/>
      <c r="L110" s="784"/>
      <c r="M110" s="784"/>
      <c r="N110" s="784"/>
    </row>
    <row r="111" ht="219.0" customHeight="1">
      <c r="A111" s="783" t="s">
        <v>421</v>
      </c>
      <c r="B111" s="784">
        <v>6.0</v>
      </c>
      <c r="C111" s="784">
        <v>28.0</v>
      </c>
      <c r="D111" s="785" t="s">
        <v>4220</v>
      </c>
      <c r="E111" s="785" t="s">
        <v>4221</v>
      </c>
      <c r="F111" s="785" t="s">
        <v>4222</v>
      </c>
      <c r="G111" s="785" t="s">
        <v>4223</v>
      </c>
      <c r="H111" s="785" t="s">
        <v>4224</v>
      </c>
      <c r="I111" s="785" t="s">
        <v>4225</v>
      </c>
      <c r="J111" s="785" t="s">
        <v>4226</v>
      </c>
      <c r="K111" s="784" t="s">
        <v>4227</v>
      </c>
      <c r="L111" s="784" t="s">
        <v>4228</v>
      </c>
      <c r="M111" s="784" t="s">
        <v>4229</v>
      </c>
      <c r="N111" s="784" t="s">
        <v>4230</v>
      </c>
    </row>
    <row r="112">
      <c r="A112" s="783" t="s">
        <v>462</v>
      </c>
      <c r="B112" s="784">
        <v>2.0</v>
      </c>
      <c r="C112" s="784">
        <v>6.0</v>
      </c>
      <c r="D112" s="785" t="s">
        <v>4231</v>
      </c>
      <c r="E112" s="785" t="s">
        <v>4232</v>
      </c>
      <c r="F112" s="785" t="s">
        <v>4233</v>
      </c>
      <c r="G112" s="818" t="s">
        <v>4234</v>
      </c>
      <c r="H112" s="785" t="s">
        <v>4235</v>
      </c>
      <c r="I112" s="785" t="s">
        <v>4236</v>
      </c>
      <c r="J112" s="785" t="s">
        <v>4237</v>
      </c>
      <c r="K112" s="784"/>
      <c r="L112" s="784"/>
      <c r="M112" s="784"/>
      <c r="N112" s="784" t="s">
        <v>4238</v>
      </c>
    </row>
    <row r="113">
      <c r="A113" s="793" t="s">
        <v>447</v>
      </c>
      <c r="B113" s="784">
        <v>1.0</v>
      </c>
      <c r="C113" s="792"/>
      <c r="D113" s="802" t="s">
        <v>4239</v>
      </c>
      <c r="E113" s="791"/>
      <c r="F113" s="791"/>
      <c r="G113" s="791"/>
      <c r="H113" s="791"/>
      <c r="I113" s="785"/>
      <c r="J113" s="791"/>
      <c r="K113" s="792"/>
      <c r="L113" s="792"/>
      <c r="M113" s="792"/>
      <c r="N113" s="792"/>
    </row>
    <row r="114">
      <c r="A114" s="783" t="s">
        <v>3650</v>
      </c>
      <c r="B114" s="784">
        <v>3.0</v>
      </c>
      <c r="C114" s="784">
        <v>14.0</v>
      </c>
      <c r="D114" s="785"/>
      <c r="E114" s="785"/>
      <c r="F114" s="785" t="s">
        <v>4240</v>
      </c>
      <c r="G114" s="785" t="s">
        <v>4241</v>
      </c>
      <c r="H114" s="785" t="s">
        <v>4242</v>
      </c>
      <c r="I114" s="785"/>
      <c r="J114" s="785" t="s">
        <v>4243</v>
      </c>
      <c r="K114" s="784"/>
      <c r="L114" s="784"/>
      <c r="M114" s="784" t="s">
        <v>4244</v>
      </c>
      <c r="N114" s="784" t="s">
        <v>4245</v>
      </c>
    </row>
    <row r="115">
      <c r="A115" s="779" t="s">
        <v>467</v>
      </c>
      <c r="B115" s="780"/>
      <c r="C115" s="780"/>
      <c r="D115" s="781"/>
      <c r="E115" s="781"/>
      <c r="F115" s="781"/>
      <c r="G115" s="781"/>
      <c r="H115" s="781"/>
      <c r="I115" s="782"/>
      <c r="J115" s="781"/>
      <c r="K115" s="780"/>
      <c r="L115" s="780"/>
      <c r="M115" s="780"/>
      <c r="N115" s="780"/>
    </row>
    <row r="116">
      <c r="A116" s="793" t="s">
        <v>468</v>
      </c>
      <c r="B116" s="784">
        <v>2.0</v>
      </c>
      <c r="C116" s="792"/>
      <c r="D116" s="785" t="s">
        <v>4246</v>
      </c>
      <c r="E116" s="791"/>
      <c r="F116" s="791"/>
      <c r="G116" s="785"/>
      <c r="H116" s="785" t="s">
        <v>4247</v>
      </c>
      <c r="I116" s="785" t="s">
        <v>4248</v>
      </c>
      <c r="J116" s="791"/>
      <c r="K116" s="792"/>
      <c r="L116" s="792"/>
      <c r="M116" s="784" t="s">
        <v>4249</v>
      </c>
      <c r="N116" s="792"/>
    </row>
    <row r="117" ht="18.0" customHeight="1">
      <c r="A117" s="779" t="s">
        <v>473</v>
      </c>
      <c r="B117" s="780"/>
      <c r="C117" s="780"/>
      <c r="D117" s="781"/>
      <c r="E117" s="781"/>
      <c r="F117" s="781"/>
      <c r="G117" s="781"/>
      <c r="H117" s="781"/>
      <c r="I117" s="781"/>
      <c r="J117" s="781"/>
      <c r="K117" s="780"/>
      <c r="L117" s="780"/>
      <c r="M117" s="780"/>
      <c r="N117" s="780"/>
    </row>
    <row r="118">
      <c r="A118" s="783" t="s">
        <v>474</v>
      </c>
      <c r="B118" s="784">
        <v>1.0</v>
      </c>
      <c r="C118" s="784">
        <v>6.0</v>
      </c>
      <c r="D118" s="785" t="s">
        <v>4250</v>
      </c>
      <c r="E118" s="785" t="s">
        <v>4251</v>
      </c>
      <c r="F118" s="785" t="s">
        <v>4252</v>
      </c>
      <c r="G118" s="785" t="s">
        <v>4253</v>
      </c>
      <c r="H118" s="785" t="s">
        <v>4254</v>
      </c>
      <c r="I118" s="785" t="s">
        <v>4255</v>
      </c>
      <c r="J118" s="785" t="s">
        <v>4256</v>
      </c>
      <c r="K118" s="784" t="s">
        <v>4006</v>
      </c>
      <c r="L118" s="784" t="s">
        <v>4257</v>
      </c>
      <c r="M118" s="784" t="s">
        <v>4258</v>
      </c>
      <c r="N118" s="784" t="s">
        <v>4259</v>
      </c>
    </row>
    <row r="119">
      <c r="A119" s="793" t="s">
        <v>4260</v>
      </c>
      <c r="B119" s="784">
        <v>2.0</v>
      </c>
      <c r="C119" s="784">
        <v>7.0</v>
      </c>
      <c r="D119" s="785" t="s">
        <v>4261</v>
      </c>
      <c r="E119" s="785" t="s">
        <v>4262</v>
      </c>
      <c r="F119" s="785" t="s">
        <v>4263</v>
      </c>
      <c r="G119" s="785" t="s">
        <v>4264</v>
      </c>
      <c r="H119" s="785" t="s">
        <v>4265</v>
      </c>
      <c r="I119" s="785" t="s">
        <v>4266</v>
      </c>
      <c r="J119" s="785" t="s">
        <v>4267</v>
      </c>
      <c r="K119" s="784"/>
      <c r="L119" s="784" t="s">
        <v>4268</v>
      </c>
      <c r="M119" s="784"/>
      <c r="N119" s="784" t="s">
        <v>4269</v>
      </c>
    </row>
    <row r="120">
      <c r="A120" s="779" t="s">
        <v>477</v>
      </c>
      <c r="B120" s="780"/>
      <c r="C120" s="780"/>
      <c r="D120" s="781"/>
      <c r="E120" s="781"/>
      <c r="F120" s="781"/>
      <c r="G120" s="781"/>
      <c r="H120" s="781"/>
      <c r="I120" s="781"/>
      <c r="J120" s="781"/>
      <c r="K120" s="780"/>
      <c r="L120" s="780"/>
      <c r="M120" s="780"/>
      <c r="N120" s="780"/>
    </row>
    <row r="121">
      <c r="A121" s="783" t="s">
        <v>478</v>
      </c>
      <c r="B121" s="784">
        <v>2.0</v>
      </c>
      <c r="C121" s="784">
        <v>10.0</v>
      </c>
      <c r="D121" s="785" t="s">
        <v>4270</v>
      </c>
      <c r="E121" s="785" t="s">
        <v>4271</v>
      </c>
      <c r="F121" s="785" t="s">
        <v>4272</v>
      </c>
      <c r="G121" s="785"/>
      <c r="H121" s="785"/>
      <c r="I121" s="785"/>
      <c r="J121" s="785" t="s">
        <v>4273</v>
      </c>
      <c r="K121" s="784"/>
      <c r="L121" s="784"/>
      <c r="M121" s="784" t="s">
        <v>3825</v>
      </c>
      <c r="N121" s="784" t="s">
        <v>4274</v>
      </c>
    </row>
    <row r="122">
      <c r="A122" s="788" t="s">
        <v>4275</v>
      </c>
      <c r="B122" s="780"/>
      <c r="C122" s="780"/>
      <c r="D122" s="781"/>
      <c r="E122" s="781"/>
      <c r="F122" s="781"/>
      <c r="G122" s="781"/>
      <c r="H122" s="781"/>
      <c r="I122" s="781"/>
      <c r="J122" s="781"/>
      <c r="K122" s="780"/>
      <c r="L122" s="780"/>
      <c r="M122" s="780"/>
      <c r="N122" s="780"/>
    </row>
    <row r="123">
      <c r="A123" s="783" t="s">
        <v>483</v>
      </c>
      <c r="B123" s="784">
        <v>3.0</v>
      </c>
      <c r="C123" s="784"/>
      <c r="D123" s="785" t="s">
        <v>4276</v>
      </c>
      <c r="E123" s="785"/>
      <c r="F123" s="785"/>
      <c r="G123" s="785"/>
      <c r="H123" s="785"/>
      <c r="I123" s="785" t="s">
        <v>4277</v>
      </c>
      <c r="J123" s="785"/>
      <c r="K123" s="792"/>
      <c r="L123" s="792"/>
      <c r="M123" s="792"/>
      <c r="N123" s="784" t="s">
        <v>4278</v>
      </c>
    </row>
    <row r="124">
      <c r="A124" s="783" t="s">
        <v>3651</v>
      </c>
      <c r="B124" s="784">
        <v>2.0</v>
      </c>
      <c r="C124" s="784"/>
      <c r="D124" s="785" t="s">
        <v>4279</v>
      </c>
      <c r="E124" s="785"/>
      <c r="F124" s="785"/>
      <c r="G124" s="785"/>
      <c r="H124" s="785"/>
      <c r="I124" s="785" t="s">
        <v>4280</v>
      </c>
      <c r="J124" s="785"/>
      <c r="K124" s="784"/>
      <c r="L124" s="784"/>
      <c r="M124" s="784"/>
      <c r="N124" s="784" t="s">
        <v>4281</v>
      </c>
    </row>
    <row r="125">
      <c r="A125" s="779" t="s">
        <v>487</v>
      </c>
      <c r="B125" s="780"/>
      <c r="C125" s="780"/>
      <c r="D125" s="781"/>
      <c r="E125" s="781"/>
      <c r="F125" s="781"/>
      <c r="G125" s="781"/>
      <c r="H125" s="781"/>
      <c r="I125" s="781"/>
      <c r="J125" s="781"/>
      <c r="K125" s="780"/>
      <c r="L125" s="780"/>
      <c r="M125" s="780"/>
      <c r="N125" s="780"/>
    </row>
    <row r="126">
      <c r="A126" s="819" t="s">
        <v>488</v>
      </c>
      <c r="B126" s="809">
        <v>1.0</v>
      </c>
      <c r="C126" s="784"/>
      <c r="D126" s="802" t="s">
        <v>4282</v>
      </c>
      <c r="E126" s="820"/>
      <c r="F126" s="785"/>
      <c r="G126" s="820"/>
      <c r="H126" s="785"/>
      <c r="I126" s="785" t="s">
        <v>4283</v>
      </c>
      <c r="J126" s="820"/>
      <c r="K126" s="784"/>
      <c r="L126" s="784"/>
      <c r="M126" s="784"/>
      <c r="N126" s="784"/>
    </row>
    <row r="127">
      <c r="A127" s="821" t="s">
        <v>4284</v>
      </c>
      <c r="B127" s="792">
        <f>SUM(B4:B126)</f>
        <v>189</v>
      </c>
      <c r="C127" s="792"/>
      <c r="D127" s="785" t="s">
        <v>4285</v>
      </c>
      <c r="E127" s="791"/>
      <c r="F127" s="791"/>
      <c r="G127" s="791"/>
      <c r="H127" s="791"/>
      <c r="I127" s="791"/>
      <c r="J127" s="791"/>
      <c r="K127" s="792"/>
      <c r="L127" s="792"/>
      <c r="M127" s="792"/>
      <c r="N127" s="792"/>
    </row>
    <row r="128">
      <c r="A128" s="822"/>
      <c r="B128" s="823"/>
      <c r="C128" s="823"/>
      <c r="D128" s="824"/>
      <c r="E128" s="824"/>
      <c r="F128" s="824"/>
      <c r="G128" s="824"/>
      <c r="H128" s="824"/>
      <c r="I128" s="824"/>
      <c r="J128" s="824"/>
      <c r="K128" s="823"/>
      <c r="L128" s="823"/>
      <c r="M128" s="823"/>
      <c r="N128" s="823"/>
    </row>
  </sheetData>
  <autoFilter ref="$A$1"/>
  <customSheetViews>
    <customSheetView guid="{51370DF4-9E49-41EE-A9C0-DBDAF537DDC1}" filter="1" showAutoFilter="1">
      <autoFilter ref="$A$1"/>
    </customSheetView>
  </customSheetViews>
  <conditionalFormatting sqref="D59">
    <cfRule type="colorScale" priority="1">
      <colorScale>
        <cfvo type="min"/>
        <cfvo type="max"/>
        <color rgb="FF57BB8A"/>
        <color rgb="FFFFFFFF"/>
      </colorScale>
    </cfRule>
  </conditionalFormatting>
  <hyperlinks>
    <hyperlink r:id="rId1" ref="E1"/>
  </hyperlinks>
  <printOptions gridLines="1" horizontalCentered="1"/>
  <pageMargins bottom="0.75" footer="0.0" header="0.0" left="0.7" right="0.7" top="0.75"/>
  <pageSetup fitToHeight="0" cellComments="atEnd" orientation="landscape" pageOrder="overThenDown"/>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 customWidth="1" min="2" max="2" width="31.29"/>
    <col customWidth="1" min="3" max="3" width="15.14"/>
    <col customWidth="1" min="4" max="4" width="19.14"/>
    <col customWidth="1" min="5" max="5" width="16.57"/>
    <col customWidth="1" min="6" max="6" width="56.71"/>
    <col customWidth="1" min="7" max="7" width="19.0"/>
  </cols>
  <sheetData>
    <row r="1">
      <c r="A1" s="12" t="s">
        <v>4286</v>
      </c>
      <c r="B1" s="12" t="s">
        <v>6</v>
      </c>
      <c r="C1" s="12" t="s">
        <v>7</v>
      </c>
      <c r="D1" s="12" t="s">
        <v>4287</v>
      </c>
      <c r="E1" s="12" t="s">
        <v>4288</v>
      </c>
      <c r="F1" s="12" t="s">
        <v>4289</v>
      </c>
      <c r="G1" s="12" t="s">
        <v>4290</v>
      </c>
      <c r="H1" s="12" t="s">
        <v>4291</v>
      </c>
      <c r="I1" s="12"/>
      <c r="J1" s="12"/>
      <c r="K1" s="12"/>
      <c r="L1" s="12"/>
      <c r="M1" s="12"/>
      <c r="N1" s="12"/>
      <c r="O1" s="12"/>
      <c r="P1" s="12"/>
      <c r="Q1" s="12"/>
      <c r="R1" s="12"/>
      <c r="S1" s="12"/>
      <c r="T1" s="12"/>
      <c r="U1" s="12"/>
      <c r="V1" s="12"/>
      <c r="W1" s="12"/>
      <c r="X1" s="12"/>
      <c r="Y1" s="12"/>
      <c r="Z1" s="12"/>
    </row>
    <row r="2">
      <c r="A2" s="825"/>
      <c r="B2" s="826" t="s">
        <v>4292</v>
      </c>
      <c r="F2" s="827">
        <v>44348.0</v>
      </c>
    </row>
    <row r="3">
      <c r="A3" s="825" t="s">
        <v>4293</v>
      </c>
    </row>
    <row r="4">
      <c r="A4" s="15" t="s">
        <v>15</v>
      </c>
    </row>
    <row r="5">
      <c r="A5" s="17" t="s">
        <v>16</v>
      </c>
      <c r="D5" s="11" t="s">
        <v>4294</v>
      </c>
      <c r="F5" s="11" t="s">
        <v>4295</v>
      </c>
      <c r="G5" s="11" t="s">
        <v>3801</v>
      </c>
      <c r="H5" s="11" t="s">
        <v>3801</v>
      </c>
    </row>
    <row r="6" ht="40.5" customHeight="1">
      <c r="A6" s="17" t="s">
        <v>16</v>
      </c>
      <c r="B6" s="11"/>
      <c r="D6" s="11" t="s">
        <v>4294</v>
      </c>
      <c r="F6" s="6" t="s">
        <v>4296</v>
      </c>
      <c r="G6" s="11" t="s">
        <v>3801</v>
      </c>
      <c r="H6" s="11" t="s">
        <v>4297</v>
      </c>
    </row>
    <row r="7">
      <c r="A7" s="21" t="s">
        <v>22</v>
      </c>
    </row>
    <row r="8">
      <c r="A8" s="23" t="s">
        <v>23</v>
      </c>
    </row>
    <row r="9">
      <c r="A9" s="15" t="s">
        <v>24</v>
      </c>
    </row>
    <row r="10">
      <c r="A10" s="17" t="s">
        <v>25</v>
      </c>
    </row>
    <row r="11">
      <c r="A11" s="17" t="s">
        <v>28</v>
      </c>
    </row>
    <row r="12">
      <c r="A12" s="17" t="s">
        <v>28</v>
      </c>
    </row>
    <row r="13">
      <c r="A13" s="15" t="s">
        <v>29</v>
      </c>
    </row>
    <row r="14">
      <c r="A14" s="17" t="s">
        <v>30</v>
      </c>
    </row>
    <row r="15">
      <c r="A15" s="17" t="s">
        <v>35</v>
      </c>
      <c r="F15" s="11" t="s">
        <v>4298</v>
      </c>
    </row>
    <row r="16">
      <c r="A16" s="17" t="s">
        <v>35</v>
      </c>
    </row>
    <row r="17">
      <c r="A17" s="17" t="s">
        <v>36</v>
      </c>
    </row>
    <row r="18">
      <c r="A18" s="17" t="s">
        <v>36</v>
      </c>
    </row>
    <row r="19">
      <c r="A19" s="17" t="s">
        <v>42</v>
      </c>
    </row>
    <row r="20">
      <c r="A20" s="17" t="s">
        <v>42</v>
      </c>
    </row>
    <row r="21">
      <c r="A21" s="23" t="s">
        <v>43</v>
      </c>
      <c r="D21" s="11" t="s">
        <v>4294</v>
      </c>
      <c r="F21" s="11" t="s">
        <v>4299</v>
      </c>
      <c r="G21" s="11" t="s">
        <v>3801</v>
      </c>
    </row>
    <row r="22">
      <c r="A22" s="23" t="s">
        <v>43</v>
      </c>
      <c r="D22" s="11" t="s">
        <v>4300</v>
      </c>
      <c r="F22" s="11" t="s">
        <v>4301</v>
      </c>
      <c r="G22" s="11" t="s">
        <v>4302</v>
      </c>
    </row>
    <row r="23">
      <c r="A23" s="23" t="s">
        <v>43</v>
      </c>
      <c r="D23" s="11" t="s">
        <v>4300</v>
      </c>
      <c r="F23" s="11" t="s">
        <v>4301</v>
      </c>
      <c r="G23" s="11" t="s">
        <v>4302</v>
      </c>
    </row>
    <row r="24">
      <c r="A24" s="17" t="s">
        <v>61</v>
      </c>
      <c r="D24" s="11"/>
      <c r="F24" s="11" t="s">
        <v>4303</v>
      </c>
    </row>
    <row r="25">
      <c r="A25" s="17" t="s">
        <v>70</v>
      </c>
    </row>
    <row r="26">
      <c r="A26" s="17" t="s">
        <v>70</v>
      </c>
    </row>
    <row r="27">
      <c r="A27" s="17" t="s">
        <v>78</v>
      </c>
    </row>
    <row r="28">
      <c r="A28" s="17" t="s">
        <v>78</v>
      </c>
    </row>
    <row r="29">
      <c r="A29" s="17" t="s">
        <v>78</v>
      </c>
    </row>
    <row r="30">
      <c r="A30" s="17" t="s">
        <v>87</v>
      </c>
      <c r="F30" s="11" t="s">
        <v>4304</v>
      </c>
    </row>
    <row r="31">
      <c r="A31" s="17" t="s">
        <v>87</v>
      </c>
    </row>
    <row r="32">
      <c r="A32" s="17" t="s">
        <v>87</v>
      </c>
    </row>
    <row r="33">
      <c r="A33" s="17" t="s">
        <v>93</v>
      </c>
    </row>
    <row r="34">
      <c r="A34" s="17" t="s">
        <v>93</v>
      </c>
    </row>
    <row r="35">
      <c r="A35" s="23" t="s">
        <v>93</v>
      </c>
    </row>
    <row r="36">
      <c r="A36" s="23" t="s">
        <v>105</v>
      </c>
    </row>
    <row r="37">
      <c r="A37" s="23" t="s">
        <v>105</v>
      </c>
    </row>
    <row r="38">
      <c r="A38" s="15" t="s">
        <v>107</v>
      </c>
    </row>
    <row r="39">
      <c r="A39" s="17" t="s">
        <v>108</v>
      </c>
    </row>
    <row r="40">
      <c r="A40" s="17" t="s">
        <v>108</v>
      </c>
    </row>
    <row r="41">
      <c r="A41" s="15" t="s">
        <v>109</v>
      </c>
    </row>
    <row r="42">
      <c r="A42" s="17" t="s">
        <v>110</v>
      </c>
      <c r="D42" s="11" t="s">
        <v>3686</v>
      </c>
      <c r="F42" s="11" t="s">
        <v>4305</v>
      </c>
    </row>
    <row r="43">
      <c r="A43" s="17" t="s">
        <v>110</v>
      </c>
      <c r="F43" s="11" t="s">
        <v>152</v>
      </c>
    </row>
    <row r="44">
      <c r="A44" s="17" t="s">
        <v>110</v>
      </c>
      <c r="F44" s="11" t="s">
        <v>444</v>
      </c>
    </row>
    <row r="45">
      <c r="A45" s="15" t="s">
        <v>128</v>
      </c>
    </row>
    <row r="46">
      <c r="A46" s="17" t="s">
        <v>129</v>
      </c>
      <c r="D46" s="11" t="s">
        <v>3686</v>
      </c>
      <c r="F46" s="11" t="s">
        <v>4306</v>
      </c>
    </row>
    <row r="47">
      <c r="A47" s="15" t="s">
        <v>130</v>
      </c>
    </row>
    <row r="48">
      <c r="A48" s="23" t="s">
        <v>131</v>
      </c>
    </row>
    <row r="49">
      <c r="A49" s="17" t="s">
        <v>134</v>
      </c>
      <c r="D49" s="11" t="s">
        <v>4307</v>
      </c>
      <c r="F49" s="11" t="s">
        <v>4308</v>
      </c>
      <c r="G49" s="11" t="s">
        <v>3801</v>
      </c>
      <c r="H49" s="11" t="s">
        <v>3801</v>
      </c>
    </row>
    <row r="50">
      <c r="A50" s="23" t="s">
        <v>134</v>
      </c>
      <c r="D50" s="11" t="s">
        <v>4294</v>
      </c>
      <c r="F50" s="11" t="s">
        <v>4309</v>
      </c>
      <c r="G50" s="11" t="s">
        <v>3801</v>
      </c>
      <c r="H50" s="11" t="s">
        <v>4297</v>
      </c>
    </row>
    <row r="51">
      <c r="A51" s="17" t="s">
        <v>134</v>
      </c>
      <c r="D51" s="11" t="s">
        <v>4294</v>
      </c>
      <c r="F51" s="11" t="s">
        <v>4310</v>
      </c>
      <c r="G51" s="11" t="s">
        <v>3801</v>
      </c>
      <c r="H51" s="11" t="s">
        <v>3801</v>
      </c>
    </row>
    <row r="52">
      <c r="A52" s="17" t="s">
        <v>141</v>
      </c>
    </row>
    <row r="53">
      <c r="A53" s="17" t="s">
        <v>141</v>
      </c>
    </row>
    <row r="54">
      <c r="A54" s="23" t="s">
        <v>143</v>
      </c>
    </row>
    <row r="55">
      <c r="A55" s="17" t="s">
        <v>143</v>
      </c>
    </row>
    <row r="56">
      <c r="A56" s="15" t="s">
        <v>149</v>
      </c>
    </row>
    <row r="57">
      <c r="A57" s="17" t="s">
        <v>150</v>
      </c>
    </row>
    <row r="58">
      <c r="A58" s="17" t="s">
        <v>150</v>
      </c>
    </row>
    <row r="59">
      <c r="A59" s="17" t="s">
        <v>150</v>
      </c>
    </row>
    <row r="60">
      <c r="A60" s="17" t="s">
        <v>150</v>
      </c>
    </row>
    <row r="61">
      <c r="A61" s="15" t="s">
        <v>164</v>
      </c>
    </row>
    <row r="62">
      <c r="A62" s="17" t="s">
        <v>165</v>
      </c>
      <c r="D62" s="11" t="s">
        <v>3686</v>
      </c>
    </row>
    <row r="63">
      <c r="A63" s="23" t="s">
        <v>165</v>
      </c>
      <c r="D63" s="11" t="s">
        <v>3686</v>
      </c>
    </row>
    <row r="64">
      <c r="A64" s="23" t="s">
        <v>165</v>
      </c>
      <c r="D64" s="11" t="s">
        <v>3686</v>
      </c>
    </row>
    <row r="65">
      <c r="A65" s="23" t="s">
        <v>170</v>
      </c>
      <c r="D65" s="11" t="s">
        <v>4311</v>
      </c>
      <c r="F65" s="11" t="s">
        <v>4312</v>
      </c>
    </row>
    <row r="66">
      <c r="A66" s="23" t="s">
        <v>170</v>
      </c>
      <c r="F66" s="11" t="s">
        <v>4313</v>
      </c>
    </row>
    <row r="67">
      <c r="A67" s="23" t="s">
        <v>177</v>
      </c>
      <c r="D67" s="11" t="s">
        <v>4311</v>
      </c>
      <c r="E67" s="11" t="s">
        <v>4314</v>
      </c>
      <c r="F67" s="11" t="s">
        <v>4315</v>
      </c>
      <c r="G67" s="11" t="s">
        <v>3801</v>
      </c>
      <c r="H67" s="11" t="s">
        <v>3801</v>
      </c>
    </row>
    <row r="68">
      <c r="A68" s="23" t="s">
        <v>177</v>
      </c>
    </row>
    <row r="69">
      <c r="A69" s="17" t="s">
        <v>186</v>
      </c>
      <c r="D69" s="11" t="s">
        <v>3686</v>
      </c>
      <c r="F69" s="11" t="s">
        <v>4316</v>
      </c>
    </row>
    <row r="70">
      <c r="A70" s="17" t="s">
        <v>186</v>
      </c>
      <c r="D70" s="11" t="s">
        <v>3686</v>
      </c>
      <c r="F70" s="11" t="s">
        <v>4317</v>
      </c>
    </row>
    <row r="71">
      <c r="A71" s="17" t="s">
        <v>186</v>
      </c>
      <c r="D71" s="11" t="s">
        <v>3686</v>
      </c>
      <c r="F71" s="11" t="s">
        <v>4305</v>
      </c>
    </row>
    <row r="72">
      <c r="A72" s="15" t="s">
        <v>207</v>
      </c>
    </row>
    <row r="73">
      <c r="A73" s="17" t="s">
        <v>208</v>
      </c>
    </row>
    <row r="74">
      <c r="A74" s="15" t="s">
        <v>211</v>
      </c>
    </row>
    <row r="75">
      <c r="A75" s="17" t="s">
        <v>211</v>
      </c>
      <c r="D75" s="11" t="s">
        <v>4311</v>
      </c>
      <c r="F75" s="11" t="s">
        <v>4318</v>
      </c>
      <c r="G75" s="11" t="s">
        <v>3801</v>
      </c>
      <c r="H75" s="11" t="s">
        <v>4297</v>
      </c>
    </row>
    <row r="76">
      <c r="A76" s="17" t="s">
        <v>211</v>
      </c>
      <c r="D76" s="11" t="s">
        <v>3686</v>
      </c>
      <c r="F76" s="11" t="s">
        <v>4319</v>
      </c>
      <c r="G76" s="11" t="s">
        <v>3801</v>
      </c>
      <c r="H76" s="11" t="s">
        <v>4297</v>
      </c>
    </row>
    <row r="77">
      <c r="A77" s="15" t="s">
        <v>213</v>
      </c>
    </row>
    <row r="78">
      <c r="A78" s="17" t="s">
        <v>214</v>
      </c>
    </row>
    <row r="79">
      <c r="A79" s="17" t="s">
        <v>214</v>
      </c>
      <c r="D79" s="11"/>
    </row>
    <row r="80">
      <c r="A80" s="17" t="s">
        <v>218</v>
      </c>
      <c r="D80" s="11" t="s">
        <v>4311</v>
      </c>
      <c r="F80" s="11" t="s">
        <v>4310</v>
      </c>
      <c r="G80" s="11" t="s">
        <v>3801</v>
      </c>
      <c r="H80" s="11" t="s">
        <v>3801</v>
      </c>
    </row>
    <row r="81">
      <c r="A81" s="17" t="s">
        <v>218</v>
      </c>
      <c r="D81" s="11" t="s">
        <v>3686</v>
      </c>
      <c r="E81" s="11" t="s">
        <v>4320</v>
      </c>
      <c r="F81" s="11" t="s">
        <v>4321</v>
      </c>
      <c r="G81" s="11" t="s">
        <v>3801</v>
      </c>
      <c r="H81" s="11" t="s">
        <v>4297</v>
      </c>
    </row>
    <row r="82">
      <c r="A82" s="15" t="s">
        <v>219</v>
      </c>
    </row>
    <row r="83">
      <c r="A83" s="17" t="s">
        <v>220</v>
      </c>
    </row>
    <row r="84">
      <c r="A84" s="17" t="s">
        <v>220</v>
      </c>
    </row>
    <row r="85">
      <c r="A85" s="17" t="s">
        <v>220</v>
      </c>
    </row>
    <row r="86">
      <c r="A86" s="17" t="s">
        <v>220</v>
      </c>
    </row>
    <row r="87">
      <c r="A87" s="23" t="s">
        <v>220</v>
      </c>
    </row>
    <row r="88">
      <c r="A88" s="17" t="s">
        <v>220</v>
      </c>
    </row>
    <row r="89">
      <c r="A89" s="17" t="s">
        <v>232</v>
      </c>
    </row>
    <row r="90">
      <c r="A90" s="17" t="s">
        <v>232</v>
      </c>
    </row>
    <row r="91">
      <c r="A91" s="15" t="s">
        <v>233</v>
      </c>
    </row>
    <row r="92">
      <c r="A92" s="34" t="s">
        <v>234</v>
      </c>
      <c r="D92" s="11" t="s">
        <v>4311</v>
      </c>
      <c r="F92" s="11" t="s">
        <v>4322</v>
      </c>
    </row>
    <row r="93">
      <c r="A93" s="17" t="s">
        <v>236</v>
      </c>
    </row>
    <row r="94">
      <c r="A94" s="17" t="s">
        <v>236</v>
      </c>
    </row>
    <row r="95">
      <c r="A95" s="17" t="s">
        <v>236</v>
      </c>
    </row>
    <row r="96">
      <c r="A96" s="17" t="s">
        <v>243</v>
      </c>
    </row>
    <row r="97">
      <c r="A97" s="17" t="s">
        <v>243</v>
      </c>
    </row>
    <row r="98">
      <c r="A98" s="15" t="s">
        <v>253</v>
      </c>
    </row>
    <row r="99">
      <c r="A99" s="23" t="s">
        <v>254</v>
      </c>
      <c r="D99" s="11" t="s">
        <v>4323</v>
      </c>
    </row>
    <row r="100">
      <c r="A100" s="17" t="s">
        <v>255</v>
      </c>
      <c r="D100" s="11" t="s">
        <v>4311</v>
      </c>
      <c r="F100" s="11" t="s">
        <v>4312</v>
      </c>
    </row>
    <row r="101">
      <c r="A101" s="17" t="s">
        <v>255</v>
      </c>
      <c r="D101" s="11" t="s">
        <v>3686</v>
      </c>
      <c r="F101" s="11" t="s">
        <v>4324</v>
      </c>
      <c r="G101" s="11" t="s">
        <v>3801</v>
      </c>
    </row>
    <row r="102">
      <c r="A102" s="17" t="s">
        <v>255</v>
      </c>
      <c r="D102" s="11" t="s">
        <v>3686</v>
      </c>
      <c r="F102" s="11" t="s">
        <v>4325</v>
      </c>
      <c r="G102" s="11" t="s">
        <v>3801</v>
      </c>
    </row>
    <row r="103">
      <c r="A103" s="17" t="s">
        <v>261</v>
      </c>
    </row>
    <row r="104">
      <c r="A104" s="17" t="s">
        <v>262</v>
      </c>
      <c r="F104" s="11" t="s">
        <v>4326</v>
      </c>
      <c r="G104" s="11" t="s">
        <v>3801</v>
      </c>
    </row>
    <row r="105">
      <c r="A105" s="17" t="s">
        <v>262</v>
      </c>
    </row>
    <row r="106">
      <c r="A106" s="17" t="s">
        <v>262</v>
      </c>
    </row>
    <row r="107">
      <c r="A107" s="15" t="s">
        <v>266</v>
      </c>
    </row>
    <row r="108">
      <c r="A108" s="17" t="s">
        <v>267</v>
      </c>
      <c r="F108" s="11" t="s">
        <v>4327</v>
      </c>
      <c r="G108" s="11" t="s">
        <v>3801</v>
      </c>
      <c r="H108" s="11" t="s">
        <v>3801</v>
      </c>
    </row>
    <row r="109">
      <c r="A109" s="17" t="s">
        <v>267</v>
      </c>
      <c r="F109" s="11" t="s">
        <v>4328</v>
      </c>
      <c r="G109" s="11" t="s">
        <v>3801</v>
      </c>
      <c r="H109" s="11" t="s">
        <v>4297</v>
      </c>
    </row>
    <row r="110">
      <c r="A110" s="17" t="s">
        <v>267</v>
      </c>
      <c r="F110" s="11" t="s">
        <v>4329</v>
      </c>
      <c r="G110" s="11" t="s">
        <v>3801</v>
      </c>
      <c r="H110" s="11" t="s">
        <v>4297</v>
      </c>
    </row>
    <row r="111">
      <c r="A111" s="17" t="s">
        <v>278</v>
      </c>
    </row>
    <row r="112">
      <c r="A112" s="15" t="s">
        <v>280</v>
      </c>
    </row>
    <row r="113">
      <c r="A113" s="17" t="s">
        <v>281</v>
      </c>
      <c r="D113" s="11" t="s">
        <v>4311</v>
      </c>
      <c r="F113" s="11" t="s">
        <v>4330</v>
      </c>
      <c r="G113" s="11" t="s">
        <v>3801</v>
      </c>
      <c r="H113" s="11" t="s">
        <v>3801</v>
      </c>
    </row>
    <row r="114">
      <c r="A114" s="17" t="s">
        <v>281</v>
      </c>
      <c r="D114" s="11" t="s">
        <v>4311</v>
      </c>
      <c r="F114" s="11" t="s">
        <v>4331</v>
      </c>
      <c r="G114" s="11" t="s">
        <v>3801</v>
      </c>
      <c r="H114" s="11" t="s">
        <v>3801</v>
      </c>
    </row>
    <row r="115">
      <c r="A115" s="17" t="s">
        <v>281</v>
      </c>
    </row>
    <row r="116">
      <c r="A116" s="17" t="s">
        <v>281</v>
      </c>
    </row>
    <row r="117">
      <c r="A117" s="15" t="s">
        <v>287</v>
      </c>
    </row>
    <row r="118">
      <c r="A118" s="17" t="s">
        <v>288</v>
      </c>
      <c r="F118" s="11" t="s">
        <v>4332</v>
      </c>
      <c r="G118" s="11" t="s">
        <v>3801</v>
      </c>
      <c r="H118" s="11" t="s">
        <v>4297</v>
      </c>
    </row>
    <row r="119">
      <c r="A119" s="17" t="s">
        <v>288</v>
      </c>
      <c r="F119" s="11" t="s">
        <v>4333</v>
      </c>
      <c r="G119" s="11" t="s">
        <v>3801</v>
      </c>
    </row>
    <row r="120">
      <c r="A120" s="17" t="s">
        <v>288</v>
      </c>
      <c r="F120" s="11" t="s">
        <v>4334</v>
      </c>
      <c r="G120" s="11" t="s">
        <v>3801</v>
      </c>
    </row>
    <row r="121">
      <c r="A121" s="23" t="s">
        <v>295</v>
      </c>
      <c r="F121" s="11" t="s">
        <v>4335</v>
      </c>
    </row>
    <row r="122">
      <c r="A122" s="17" t="s">
        <v>297</v>
      </c>
      <c r="F122" s="11" t="s">
        <v>4336</v>
      </c>
      <c r="G122" s="11" t="s">
        <v>3801</v>
      </c>
    </row>
    <row r="123">
      <c r="A123" s="17" t="s">
        <v>297</v>
      </c>
      <c r="F123" s="11" t="s">
        <v>4337</v>
      </c>
      <c r="G123" s="11" t="s">
        <v>3801</v>
      </c>
    </row>
    <row r="124">
      <c r="A124" s="17" t="s">
        <v>300</v>
      </c>
    </row>
    <row r="125">
      <c r="A125" s="15" t="s">
        <v>301</v>
      </c>
    </row>
    <row r="126">
      <c r="A126" s="17" t="s">
        <v>302</v>
      </c>
      <c r="F126" s="11" t="s">
        <v>4338</v>
      </c>
      <c r="G126" s="11" t="s">
        <v>3801</v>
      </c>
    </row>
    <row r="127">
      <c r="A127" s="21" t="s">
        <v>303</v>
      </c>
    </row>
    <row r="128">
      <c r="A128" s="23" t="s">
        <v>304</v>
      </c>
    </row>
    <row r="129">
      <c r="A129" s="15" t="s">
        <v>305</v>
      </c>
    </row>
    <row r="130">
      <c r="A130" s="17" t="s">
        <v>306</v>
      </c>
      <c r="F130" s="11" t="s">
        <v>4339</v>
      </c>
      <c r="G130" s="11" t="s">
        <v>3801</v>
      </c>
    </row>
    <row r="131">
      <c r="A131" s="17" t="s">
        <v>306</v>
      </c>
      <c r="F131" s="11" t="s">
        <v>4340</v>
      </c>
      <c r="G131" s="11" t="s">
        <v>3801</v>
      </c>
    </row>
    <row r="132">
      <c r="A132" s="35" t="s">
        <v>310</v>
      </c>
    </row>
    <row r="133">
      <c r="A133" s="40" t="s">
        <v>3645</v>
      </c>
      <c r="F133" s="11" t="s">
        <v>4341</v>
      </c>
    </row>
    <row r="134">
      <c r="A134" s="40" t="s">
        <v>316</v>
      </c>
    </row>
    <row r="135">
      <c r="A135" s="40" t="s">
        <v>316</v>
      </c>
    </row>
    <row r="136">
      <c r="A136" s="40" t="s">
        <v>316</v>
      </c>
    </row>
    <row r="137">
      <c r="A137" s="40" t="s">
        <v>316</v>
      </c>
    </row>
    <row r="138">
      <c r="A138" s="40" t="s">
        <v>316</v>
      </c>
    </row>
    <row r="139">
      <c r="A139" s="40" t="s">
        <v>316</v>
      </c>
    </row>
    <row r="140">
      <c r="A140" s="36" t="s">
        <v>326</v>
      </c>
    </row>
    <row r="141">
      <c r="A141" s="36" t="s">
        <v>326</v>
      </c>
      <c r="F141" s="11" t="s">
        <v>3686</v>
      </c>
    </row>
    <row r="142">
      <c r="A142" s="40" t="s">
        <v>330</v>
      </c>
      <c r="F142" s="11" t="s">
        <v>4342</v>
      </c>
      <c r="G142" s="11" t="s">
        <v>3801</v>
      </c>
      <c r="H142" s="11" t="s">
        <v>4297</v>
      </c>
    </row>
    <row r="143">
      <c r="A143" s="40" t="s">
        <v>330</v>
      </c>
    </row>
    <row r="144">
      <c r="A144" s="40" t="s">
        <v>333</v>
      </c>
      <c r="F144" s="11" t="s">
        <v>4343</v>
      </c>
      <c r="G144" s="11" t="s">
        <v>3801</v>
      </c>
      <c r="H144" s="11" t="s">
        <v>4297</v>
      </c>
    </row>
    <row r="145">
      <c r="A145" s="40" t="s">
        <v>333</v>
      </c>
      <c r="F145" s="11" t="s">
        <v>4344</v>
      </c>
    </row>
    <row r="146">
      <c r="A146" s="36" t="s">
        <v>332</v>
      </c>
    </row>
    <row r="147">
      <c r="A147" s="36" t="s">
        <v>332</v>
      </c>
    </row>
    <row r="148">
      <c r="A148" s="40" t="s">
        <v>338</v>
      </c>
    </row>
    <row r="149">
      <c r="A149" s="40" t="s">
        <v>338</v>
      </c>
    </row>
    <row r="150">
      <c r="A150" s="36" t="s">
        <v>339</v>
      </c>
      <c r="F150" s="11" t="s">
        <v>3686</v>
      </c>
      <c r="G150" s="11" t="s">
        <v>3801</v>
      </c>
      <c r="H150" s="11" t="s">
        <v>4297</v>
      </c>
    </row>
    <row r="151">
      <c r="A151" s="36" t="s">
        <v>339</v>
      </c>
    </row>
    <row r="152">
      <c r="A152" s="36" t="s">
        <v>339</v>
      </c>
    </row>
    <row r="153">
      <c r="A153" s="40" t="s">
        <v>344</v>
      </c>
      <c r="F153" s="11" t="s">
        <v>4337</v>
      </c>
      <c r="G153" s="11" t="s">
        <v>3801</v>
      </c>
      <c r="H153" s="11" t="s">
        <v>3801</v>
      </c>
    </row>
    <row r="154">
      <c r="A154" s="36" t="s">
        <v>345</v>
      </c>
      <c r="F154" s="11" t="s">
        <v>4345</v>
      </c>
      <c r="G154" s="11" t="s">
        <v>3801</v>
      </c>
      <c r="H154" s="11" t="s">
        <v>4297</v>
      </c>
    </row>
    <row r="155">
      <c r="A155" s="40" t="s">
        <v>345</v>
      </c>
      <c r="F155" s="11" t="s">
        <v>4346</v>
      </c>
      <c r="G155" s="11" t="s">
        <v>3801</v>
      </c>
      <c r="H155" s="11" t="s">
        <v>3801</v>
      </c>
    </row>
    <row r="156">
      <c r="A156" s="40" t="s">
        <v>346</v>
      </c>
    </row>
    <row r="157">
      <c r="A157" s="40" t="s">
        <v>346</v>
      </c>
    </row>
    <row r="158">
      <c r="A158" s="36" t="s">
        <v>347</v>
      </c>
      <c r="F158" s="11" t="s">
        <v>4347</v>
      </c>
      <c r="G158" s="11" t="s">
        <v>3801</v>
      </c>
      <c r="H158" s="11" t="s">
        <v>4297</v>
      </c>
    </row>
    <row r="159">
      <c r="A159" s="36" t="s">
        <v>347</v>
      </c>
      <c r="F159" s="11" t="s">
        <v>4348</v>
      </c>
      <c r="G159" s="11" t="s">
        <v>3801</v>
      </c>
      <c r="H159" s="11" t="s">
        <v>4297</v>
      </c>
    </row>
    <row r="160">
      <c r="A160" s="40" t="s">
        <v>348</v>
      </c>
      <c r="D160" s="11" t="s">
        <v>3686</v>
      </c>
      <c r="F160" s="11" t="s">
        <v>4305</v>
      </c>
      <c r="G160" s="11" t="s">
        <v>3801</v>
      </c>
    </row>
    <row r="161">
      <c r="A161" s="40" t="s">
        <v>348</v>
      </c>
    </row>
    <row r="162">
      <c r="A162" s="48" t="s">
        <v>351</v>
      </c>
    </row>
    <row r="163">
      <c r="A163" s="40" t="s">
        <v>352</v>
      </c>
      <c r="F163" s="11" t="s">
        <v>4349</v>
      </c>
      <c r="G163" s="11" t="s">
        <v>3801</v>
      </c>
      <c r="H163" s="11" t="s">
        <v>4297</v>
      </c>
    </row>
    <row r="164">
      <c r="A164" s="40" t="s">
        <v>356</v>
      </c>
      <c r="F164" s="11" t="s">
        <v>4350</v>
      </c>
      <c r="G164" s="11" t="s">
        <v>3801</v>
      </c>
    </row>
    <row r="165">
      <c r="A165" s="40" t="s">
        <v>356</v>
      </c>
      <c r="F165" s="11" t="s">
        <v>4351</v>
      </c>
      <c r="G165" s="11" t="s">
        <v>3801</v>
      </c>
    </row>
    <row r="166">
      <c r="A166" s="40" t="s">
        <v>356</v>
      </c>
      <c r="F166" s="11" t="s">
        <v>4352</v>
      </c>
      <c r="G166" s="11" t="s">
        <v>3801</v>
      </c>
    </row>
    <row r="167">
      <c r="A167" s="40" t="s">
        <v>362</v>
      </c>
      <c r="D167" s="11" t="s">
        <v>4311</v>
      </c>
      <c r="F167" s="11" t="s">
        <v>4353</v>
      </c>
      <c r="G167" s="11" t="s">
        <v>3801</v>
      </c>
      <c r="H167" s="11" t="s">
        <v>3801</v>
      </c>
    </row>
    <row r="168">
      <c r="A168" s="40" t="s">
        <v>362</v>
      </c>
      <c r="F168" s="11" t="s">
        <v>4304</v>
      </c>
      <c r="G168" s="11" t="s">
        <v>3801</v>
      </c>
      <c r="H168" s="11" t="s">
        <v>4297</v>
      </c>
    </row>
    <row r="169">
      <c r="A169" s="40" t="s">
        <v>371</v>
      </c>
      <c r="F169" s="11" t="s">
        <v>4354</v>
      </c>
      <c r="G169" s="11" t="s">
        <v>3801</v>
      </c>
      <c r="H169" s="11" t="s">
        <v>4297</v>
      </c>
    </row>
    <row r="170">
      <c r="A170" s="36" t="s">
        <v>371</v>
      </c>
      <c r="F170" s="11" t="s">
        <v>4355</v>
      </c>
      <c r="G170" s="11" t="s">
        <v>3801</v>
      </c>
      <c r="H170" s="11" t="s">
        <v>4297</v>
      </c>
    </row>
    <row r="171">
      <c r="A171" s="48" t="s">
        <v>375</v>
      </c>
    </row>
    <row r="172">
      <c r="A172" s="36" t="s">
        <v>376</v>
      </c>
      <c r="D172" s="11" t="s">
        <v>4311</v>
      </c>
      <c r="F172" s="11" t="s">
        <v>4356</v>
      </c>
      <c r="G172" s="11" t="s">
        <v>3801</v>
      </c>
      <c r="H172" s="11" t="s">
        <v>4297</v>
      </c>
    </row>
    <row r="173">
      <c r="A173" s="48" t="s">
        <v>386</v>
      </c>
    </row>
    <row r="174">
      <c r="A174" s="40" t="s">
        <v>387</v>
      </c>
      <c r="D174" s="11" t="s">
        <v>4357</v>
      </c>
      <c r="F174" s="11" t="s">
        <v>4358</v>
      </c>
      <c r="G174" s="11" t="s">
        <v>3801</v>
      </c>
      <c r="H174" s="11" t="s">
        <v>4297</v>
      </c>
    </row>
    <row r="175">
      <c r="A175" s="40" t="s">
        <v>387</v>
      </c>
      <c r="D175" s="11" t="s">
        <v>3686</v>
      </c>
      <c r="F175" s="11" t="s">
        <v>4359</v>
      </c>
      <c r="G175" s="11" t="s">
        <v>3801</v>
      </c>
      <c r="H175" s="11" t="s">
        <v>4297</v>
      </c>
    </row>
    <row r="176">
      <c r="A176" s="36" t="s">
        <v>4360</v>
      </c>
    </row>
    <row r="177">
      <c r="A177" s="40" t="s">
        <v>392</v>
      </c>
    </row>
    <row r="178">
      <c r="A178" s="40" t="s">
        <v>392</v>
      </c>
    </row>
    <row r="179">
      <c r="A179" s="40" t="s">
        <v>392</v>
      </c>
    </row>
    <row r="180">
      <c r="A180" s="40" t="s">
        <v>394</v>
      </c>
    </row>
    <row r="181">
      <c r="A181" s="40" t="s">
        <v>394</v>
      </c>
    </row>
    <row r="182">
      <c r="A182" s="40" t="s">
        <v>394</v>
      </c>
    </row>
    <row r="183">
      <c r="A183" s="40" t="s">
        <v>394</v>
      </c>
    </row>
    <row r="184">
      <c r="A184" s="40" t="s">
        <v>406</v>
      </c>
    </row>
    <row r="185">
      <c r="A185" s="40" t="s">
        <v>406</v>
      </c>
    </row>
    <row r="186">
      <c r="A186" s="48" t="s">
        <v>410</v>
      </c>
    </row>
    <row r="187">
      <c r="A187" s="52" t="s">
        <v>411</v>
      </c>
    </row>
    <row r="188">
      <c r="A188" s="48" t="s">
        <v>412</v>
      </c>
    </row>
    <row r="189">
      <c r="A189" s="40" t="s">
        <v>413</v>
      </c>
    </row>
    <row r="190">
      <c r="A190" s="40" t="s">
        <v>414</v>
      </c>
      <c r="F190" s="11" t="s">
        <v>4361</v>
      </c>
      <c r="G190" s="11" t="s">
        <v>3801</v>
      </c>
    </row>
    <row r="191">
      <c r="A191" s="40" t="s">
        <v>414</v>
      </c>
      <c r="F191" s="11" t="s">
        <v>4362</v>
      </c>
      <c r="G191" s="11" t="s">
        <v>3801</v>
      </c>
    </row>
    <row r="192">
      <c r="A192" s="40" t="s">
        <v>414</v>
      </c>
      <c r="F192" s="11" t="s">
        <v>4363</v>
      </c>
      <c r="G192" s="11" t="s">
        <v>3801</v>
      </c>
    </row>
    <row r="193">
      <c r="A193" s="48" t="s">
        <v>419</v>
      </c>
    </row>
    <row r="194">
      <c r="A194" s="40" t="s">
        <v>420</v>
      </c>
      <c r="F194" s="11" t="s">
        <v>4364</v>
      </c>
      <c r="G194" s="11" t="s">
        <v>3801</v>
      </c>
    </row>
    <row r="195">
      <c r="A195" s="40" t="s">
        <v>420</v>
      </c>
      <c r="F195" s="11" t="s">
        <v>3686</v>
      </c>
      <c r="G195" s="11" t="s">
        <v>3801</v>
      </c>
    </row>
    <row r="196">
      <c r="A196" s="40" t="s">
        <v>421</v>
      </c>
      <c r="F196" s="11" t="s">
        <v>4365</v>
      </c>
    </row>
    <row r="197">
      <c r="A197" s="40" t="s">
        <v>421</v>
      </c>
      <c r="F197" s="11" t="s">
        <v>4365</v>
      </c>
    </row>
    <row r="198">
      <c r="A198" s="40" t="s">
        <v>421</v>
      </c>
      <c r="F198" s="11" t="s">
        <v>3686</v>
      </c>
    </row>
    <row r="199">
      <c r="A199" s="40" t="s">
        <v>421</v>
      </c>
      <c r="F199" s="11" t="s">
        <v>4365</v>
      </c>
    </row>
    <row r="200">
      <c r="A200" s="40" t="s">
        <v>421</v>
      </c>
      <c r="F200" s="11" t="s">
        <v>3686</v>
      </c>
    </row>
    <row r="201">
      <c r="A201" s="36" t="s">
        <v>421</v>
      </c>
      <c r="F201" s="11" t="s">
        <v>3686</v>
      </c>
    </row>
    <row r="202">
      <c r="A202" s="36" t="s">
        <v>421</v>
      </c>
      <c r="F202" s="11" t="s">
        <v>3686</v>
      </c>
    </row>
    <row r="203">
      <c r="A203" s="36" t="s">
        <v>447</v>
      </c>
      <c r="F203" s="11" t="s">
        <v>4366</v>
      </c>
    </row>
    <row r="204">
      <c r="A204" s="36" t="s">
        <v>447</v>
      </c>
    </row>
    <row r="205">
      <c r="A205" s="55" t="s">
        <v>462</v>
      </c>
      <c r="F205" s="11" t="s">
        <v>4367</v>
      </c>
    </row>
    <row r="206">
      <c r="A206" s="55" t="s">
        <v>462</v>
      </c>
      <c r="F206" s="11" t="s">
        <v>4367</v>
      </c>
    </row>
    <row r="207">
      <c r="A207" s="55" t="s">
        <v>448</v>
      </c>
      <c r="F207" s="11" t="s">
        <v>4368</v>
      </c>
    </row>
    <row r="208">
      <c r="A208" s="36" t="s">
        <v>448</v>
      </c>
      <c r="F208" s="11" t="s">
        <v>4369</v>
      </c>
    </row>
    <row r="209">
      <c r="A209" s="36" t="s">
        <v>448</v>
      </c>
      <c r="F209" s="11" t="s">
        <v>4370</v>
      </c>
    </row>
    <row r="210">
      <c r="A210" s="48" t="s">
        <v>467</v>
      </c>
    </row>
    <row r="211">
      <c r="A211" s="40" t="s">
        <v>468</v>
      </c>
    </row>
    <row r="212">
      <c r="A212" s="36" t="s">
        <v>468</v>
      </c>
    </row>
    <row r="213">
      <c r="A213" s="48" t="s">
        <v>473</v>
      </c>
    </row>
    <row r="214">
      <c r="A214" s="40" t="s">
        <v>474</v>
      </c>
    </row>
    <row r="215">
      <c r="A215" s="40" t="s">
        <v>474</v>
      </c>
    </row>
    <row r="216">
      <c r="A216" s="40" t="s">
        <v>476</v>
      </c>
      <c r="F216" s="11" t="s">
        <v>4371</v>
      </c>
    </row>
    <row r="217">
      <c r="A217" s="40" t="s">
        <v>476</v>
      </c>
      <c r="F217" s="11" t="s">
        <v>4304</v>
      </c>
    </row>
    <row r="218">
      <c r="A218" s="48" t="s">
        <v>477</v>
      </c>
    </row>
    <row r="219">
      <c r="A219" s="40" t="s">
        <v>478</v>
      </c>
    </row>
    <row r="220">
      <c r="A220" s="40" t="s">
        <v>478</v>
      </c>
    </row>
    <row r="221">
      <c r="A221" s="40" t="s">
        <v>478</v>
      </c>
    </row>
    <row r="222">
      <c r="A222" s="48" t="s">
        <v>482</v>
      </c>
    </row>
    <row r="223">
      <c r="A223" s="36" t="s">
        <v>483</v>
      </c>
      <c r="F223" s="11" t="s">
        <v>4372</v>
      </c>
      <c r="G223" s="11" t="s">
        <v>3801</v>
      </c>
    </row>
    <row r="224">
      <c r="A224" s="36" t="s">
        <v>484</v>
      </c>
      <c r="F224" s="11" t="s">
        <v>4373</v>
      </c>
      <c r="G224" s="11" t="s">
        <v>3801</v>
      </c>
      <c r="H224" s="11" t="s">
        <v>4297</v>
      </c>
    </row>
    <row r="225">
      <c r="A225" s="40" t="s">
        <v>3651</v>
      </c>
      <c r="F225" s="11" t="s">
        <v>4374</v>
      </c>
      <c r="G225" s="11" t="s">
        <v>3801</v>
      </c>
    </row>
    <row r="226">
      <c r="A226" s="48" t="s">
        <v>487</v>
      </c>
    </row>
    <row r="227">
      <c r="A227" s="40" t="s">
        <v>488</v>
      </c>
    </row>
    <row r="228">
      <c r="A228" s="48"/>
    </row>
    <row r="229">
      <c r="A229" s="11" t="s">
        <v>3</v>
      </c>
    </row>
    <row r="234">
      <c r="D234" s="11" t="s">
        <v>3</v>
      </c>
    </row>
  </sheetData>
  <conditionalFormatting sqref="A1:Z1">
    <cfRule type="notContainsBlanks" dxfId="5" priority="1">
      <formula>LEN(TRIM(A1))&gt;0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59.29"/>
    <col customWidth="1" hidden="1" min="2" max="2" width="48.71"/>
    <col customWidth="1" min="3" max="3" width="72.29"/>
    <col customWidth="1" min="4" max="4" width="81.29"/>
    <col customWidth="1" min="5" max="5" width="72.29"/>
    <col customWidth="1" min="6" max="6" width="39.14"/>
    <col customWidth="1" min="7" max="7" width="60.57"/>
  </cols>
  <sheetData>
    <row r="1">
      <c r="A1" s="828" t="s">
        <v>4375</v>
      </c>
      <c r="B1" s="823"/>
      <c r="C1" s="829" t="s">
        <v>3</v>
      </c>
      <c r="D1" s="823"/>
      <c r="E1" s="823"/>
      <c r="F1" s="823"/>
      <c r="G1" s="823"/>
      <c r="H1" s="823"/>
      <c r="I1" s="823"/>
      <c r="J1" s="823"/>
      <c r="K1" s="823"/>
      <c r="L1" s="823"/>
      <c r="M1" s="823"/>
      <c r="N1" s="823"/>
      <c r="O1" s="823"/>
      <c r="P1" s="823"/>
      <c r="Q1" s="823"/>
      <c r="R1" s="823"/>
      <c r="S1" s="823"/>
      <c r="T1" s="823"/>
      <c r="U1" s="823"/>
      <c r="V1" s="823"/>
      <c r="W1" s="823"/>
      <c r="X1" s="823"/>
      <c r="Y1" s="823"/>
      <c r="Z1" s="823"/>
      <c r="AA1" s="823"/>
    </row>
    <row r="2">
      <c r="A2" s="830" t="s">
        <v>4376</v>
      </c>
      <c r="B2" s="830"/>
      <c r="C2" s="830" t="s">
        <v>4377</v>
      </c>
      <c r="D2" s="830" t="s">
        <v>4377</v>
      </c>
      <c r="E2" s="830" t="s">
        <v>4377</v>
      </c>
      <c r="F2" s="830" t="s">
        <v>4377</v>
      </c>
      <c r="G2" s="830" t="s">
        <v>4377</v>
      </c>
      <c r="H2" s="830" t="s">
        <v>4377</v>
      </c>
      <c r="I2" s="830" t="s">
        <v>4377</v>
      </c>
      <c r="J2" s="830" t="s">
        <v>4377</v>
      </c>
      <c r="K2" s="830" t="s">
        <v>4377</v>
      </c>
      <c r="L2" s="830" t="s">
        <v>4377</v>
      </c>
      <c r="M2" s="830" t="s">
        <v>4377</v>
      </c>
      <c r="N2" s="830" t="s">
        <v>4377</v>
      </c>
      <c r="O2" s="830" t="s">
        <v>4377</v>
      </c>
      <c r="P2" s="830" t="s">
        <v>4377</v>
      </c>
      <c r="Q2" s="830" t="s">
        <v>4377</v>
      </c>
      <c r="R2" s="830" t="s">
        <v>4377</v>
      </c>
      <c r="S2" s="830" t="s">
        <v>4377</v>
      </c>
      <c r="T2" s="830" t="s">
        <v>4377</v>
      </c>
      <c r="U2" s="830" t="s">
        <v>4377</v>
      </c>
      <c r="V2" s="830" t="s">
        <v>4377</v>
      </c>
      <c r="W2" s="830" t="s">
        <v>4377</v>
      </c>
      <c r="X2" s="830" t="s">
        <v>4377</v>
      </c>
      <c r="Y2" s="830" t="s">
        <v>4377</v>
      </c>
      <c r="Z2" s="830" t="s">
        <v>4377</v>
      </c>
      <c r="AA2" s="830" t="s">
        <v>4377</v>
      </c>
    </row>
    <row r="3" ht="165.75" customHeight="1">
      <c r="A3" s="829" t="s">
        <v>4378</v>
      </c>
      <c r="B3" s="831"/>
      <c r="C3" s="831" t="s">
        <v>4379</v>
      </c>
      <c r="D3" s="832"/>
      <c r="E3" s="829"/>
      <c r="F3" s="829"/>
      <c r="G3" s="823"/>
      <c r="H3" s="823"/>
      <c r="I3" s="823"/>
      <c r="J3" s="823"/>
      <c r="K3" s="823"/>
      <c r="L3" s="823"/>
      <c r="M3" s="823"/>
      <c r="N3" s="823"/>
      <c r="O3" s="823"/>
      <c r="P3" s="823"/>
      <c r="Q3" s="823"/>
      <c r="R3" s="823"/>
      <c r="S3" s="823"/>
      <c r="T3" s="823"/>
      <c r="U3" s="823"/>
      <c r="V3" s="823"/>
      <c r="W3" s="823"/>
      <c r="X3" s="823"/>
      <c r="Y3" s="823"/>
      <c r="Z3" s="823"/>
      <c r="AA3" s="823"/>
    </row>
    <row r="4" ht="420.75" customHeight="1">
      <c r="A4" s="829" t="s">
        <v>4380</v>
      </c>
      <c r="B4" s="831"/>
      <c r="C4" s="831" t="s">
        <v>4381</v>
      </c>
      <c r="D4" s="832" t="s">
        <v>4382</v>
      </c>
      <c r="E4" s="829" t="s">
        <v>4383</v>
      </c>
      <c r="F4" s="829" t="s">
        <v>4384</v>
      </c>
      <c r="G4" s="829" t="s">
        <v>4385</v>
      </c>
      <c r="H4" s="823"/>
      <c r="I4" s="823"/>
      <c r="J4" s="823"/>
      <c r="K4" s="823"/>
      <c r="L4" s="823"/>
      <c r="M4" s="823"/>
      <c r="N4" s="823"/>
      <c r="O4" s="823"/>
      <c r="P4" s="823"/>
      <c r="Q4" s="823"/>
      <c r="R4" s="823"/>
      <c r="S4" s="823"/>
      <c r="T4" s="823"/>
      <c r="U4" s="823"/>
      <c r="V4" s="823"/>
      <c r="W4" s="823"/>
      <c r="X4" s="823"/>
      <c r="Y4" s="823"/>
      <c r="Z4" s="823"/>
      <c r="AA4" s="823"/>
    </row>
    <row r="5">
      <c r="A5" s="829" t="s">
        <v>4386</v>
      </c>
      <c r="B5" s="831"/>
      <c r="C5" s="831" t="s">
        <v>4387</v>
      </c>
      <c r="D5" s="832" t="s">
        <v>4388</v>
      </c>
      <c r="E5" s="829" t="s">
        <v>4389</v>
      </c>
      <c r="F5" s="829" t="s">
        <v>4390</v>
      </c>
      <c r="G5" s="823"/>
      <c r="H5" s="823"/>
      <c r="I5" s="823"/>
      <c r="J5" s="823"/>
      <c r="K5" s="823"/>
      <c r="L5" s="823"/>
      <c r="M5" s="823"/>
      <c r="N5" s="823"/>
      <c r="O5" s="823"/>
      <c r="P5" s="823"/>
      <c r="Q5" s="823"/>
      <c r="R5" s="823"/>
      <c r="S5" s="823"/>
      <c r="T5" s="823"/>
      <c r="U5" s="823"/>
      <c r="V5" s="823"/>
      <c r="W5" s="823"/>
      <c r="X5" s="823"/>
      <c r="Y5" s="823"/>
      <c r="Z5" s="823"/>
      <c r="AA5" s="823"/>
    </row>
    <row r="6">
      <c r="A6" s="833" t="s">
        <v>4391</v>
      </c>
      <c r="B6" s="834"/>
      <c r="C6" s="834" t="s">
        <v>4392</v>
      </c>
      <c r="D6" s="835">
        <v>0.0</v>
      </c>
      <c r="E6" s="833" t="s">
        <v>4393</v>
      </c>
      <c r="F6" s="833" t="s">
        <v>4394</v>
      </c>
      <c r="G6" s="833" t="s">
        <v>4395</v>
      </c>
      <c r="H6" s="836"/>
      <c r="I6" s="836"/>
      <c r="J6" s="836"/>
      <c r="K6" s="836"/>
      <c r="L6" s="836"/>
      <c r="M6" s="836"/>
      <c r="N6" s="836"/>
      <c r="O6" s="836"/>
      <c r="P6" s="836"/>
      <c r="Q6" s="836"/>
      <c r="R6" s="836"/>
      <c r="S6" s="836"/>
      <c r="T6" s="836"/>
      <c r="U6" s="836"/>
      <c r="V6" s="836"/>
      <c r="W6" s="836"/>
      <c r="X6" s="836"/>
      <c r="Y6" s="836"/>
      <c r="Z6" s="836"/>
      <c r="AA6" s="836"/>
    </row>
    <row r="7">
      <c r="A7" s="837" t="s">
        <v>4396</v>
      </c>
      <c r="B7" s="831"/>
      <c r="C7" s="831" t="s">
        <v>4397</v>
      </c>
      <c r="D7" s="838" t="s">
        <v>4398</v>
      </c>
      <c r="E7" s="823"/>
      <c r="F7" s="823"/>
      <c r="G7" s="823"/>
      <c r="H7" s="823"/>
      <c r="I7" s="823"/>
      <c r="J7" s="823"/>
      <c r="K7" s="823"/>
      <c r="L7" s="823"/>
      <c r="M7" s="823"/>
      <c r="N7" s="823"/>
      <c r="O7" s="823"/>
      <c r="P7" s="823"/>
      <c r="Q7" s="823"/>
      <c r="R7" s="823"/>
      <c r="S7" s="823"/>
      <c r="T7" s="823"/>
      <c r="U7" s="823"/>
      <c r="V7" s="823"/>
      <c r="W7" s="823"/>
      <c r="X7" s="823"/>
      <c r="Y7" s="823"/>
      <c r="Z7" s="823"/>
      <c r="AA7" s="823"/>
    </row>
    <row r="8">
      <c r="A8" s="11" t="s">
        <v>4399</v>
      </c>
      <c r="B8" s="823"/>
      <c r="C8" s="829" t="s">
        <v>4400</v>
      </c>
      <c r="D8" s="829" t="s">
        <v>4401</v>
      </c>
      <c r="E8" s="829" t="s">
        <v>4402</v>
      </c>
      <c r="F8" s="829" t="s">
        <v>4403</v>
      </c>
      <c r="G8" s="823"/>
      <c r="H8" s="823"/>
      <c r="I8" s="823"/>
      <c r="J8" s="823"/>
      <c r="K8" s="823"/>
      <c r="L8" s="823"/>
      <c r="M8" s="823"/>
      <c r="N8" s="823"/>
      <c r="O8" s="823"/>
      <c r="P8" s="823"/>
      <c r="Q8" s="823"/>
      <c r="R8" s="823"/>
      <c r="S8" s="823"/>
      <c r="T8" s="823"/>
      <c r="U8" s="823"/>
      <c r="V8" s="823"/>
      <c r="W8" s="823"/>
      <c r="X8" s="823"/>
      <c r="Y8" s="823"/>
      <c r="Z8" s="823"/>
      <c r="AA8" s="823"/>
    </row>
    <row r="9">
      <c r="A9" s="829" t="s">
        <v>4404</v>
      </c>
      <c r="B9" s="823"/>
      <c r="C9" s="829" t="s">
        <v>4405</v>
      </c>
      <c r="D9" s="829" t="s">
        <v>4406</v>
      </c>
      <c r="E9" s="829" t="s">
        <v>4407</v>
      </c>
      <c r="F9" s="829" t="s">
        <v>4408</v>
      </c>
      <c r="G9" s="823"/>
      <c r="H9" s="823"/>
      <c r="I9" s="823"/>
      <c r="J9" s="823"/>
      <c r="K9" s="823"/>
      <c r="L9" s="823"/>
      <c r="M9" s="823"/>
      <c r="N9" s="823"/>
      <c r="O9" s="823"/>
      <c r="P9" s="823"/>
      <c r="Q9" s="823"/>
      <c r="R9" s="823"/>
      <c r="S9" s="823"/>
      <c r="T9" s="823"/>
      <c r="U9" s="823"/>
      <c r="V9" s="823"/>
      <c r="W9" s="823"/>
      <c r="X9" s="823"/>
      <c r="Y9" s="823"/>
      <c r="Z9" s="823"/>
      <c r="AA9" s="823"/>
    </row>
    <row r="10">
      <c r="A10" s="839"/>
      <c r="B10" s="823"/>
      <c r="C10" s="829" t="s">
        <v>4409</v>
      </c>
      <c r="D10" s="829" t="s">
        <v>4410</v>
      </c>
      <c r="E10" s="829" t="s">
        <v>4411</v>
      </c>
      <c r="F10" s="829"/>
      <c r="G10" s="823"/>
      <c r="H10" s="823"/>
      <c r="I10" s="823"/>
      <c r="J10" s="823"/>
      <c r="K10" s="823"/>
      <c r="L10" s="823"/>
      <c r="M10" s="823"/>
      <c r="N10" s="823"/>
      <c r="O10" s="823"/>
      <c r="P10" s="823"/>
      <c r="Q10" s="823"/>
      <c r="R10" s="823"/>
      <c r="S10" s="823"/>
      <c r="T10" s="823"/>
      <c r="U10" s="823"/>
      <c r="V10" s="823"/>
      <c r="W10" s="823"/>
      <c r="X10" s="823"/>
      <c r="Y10" s="823"/>
      <c r="Z10" s="823"/>
      <c r="AA10" s="823"/>
    </row>
    <row r="11">
      <c r="A11" s="829" t="s">
        <v>4412</v>
      </c>
      <c r="B11" s="823"/>
      <c r="C11" s="829" t="s">
        <v>4413</v>
      </c>
      <c r="D11" s="829" t="s">
        <v>4414</v>
      </c>
      <c r="E11" s="829" t="s">
        <v>4415</v>
      </c>
      <c r="F11" s="840" t="s">
        <v>4416</v>
      </c>
      <c r="G11" s="823"/>
      <c r="H11" s="823"/>
      <c r="I11" s="823"/>
      <c r="J11" s="823"/>
      <c r="K11" s="823"/>
      <c r="L11" s="823"/>
      <c r="M11" s="823"/>
      <c r="N11" s="823"/>
      <c r="O11" s="823"/>
      <c r="P11" s="823"/>
      <c r="Q11" s="823"/>
      <c r="R11" s="823"/>
      <c r="S11" s="823"/>
      <c r="T11" s="823"/>
      <c r="U11" s="823"/>
      <c r="V11" s="823"/>
      <c r="W11" s="823"/>
      <c r="X11" s="823"/>
      <c r="Y11" s="823"/>
      <c r="Z11" s="823"/>
      <c r="AA11" s="823"/>
    </row>
    <row r="12">
      <c r="A12" s="829" t="s">
        <v>4417</v>
      </c>
      <c r="B12" s="823"/>
      <c r="C12" s="829" t="s">
        <v>4418</v>
      </c>
      <c r="D12" s="829" t="s">
        <v>4419</v>
      </c>
      <c r="E12" s="829" t="s">
        <v>4420</v>
      </c>
      <c r="F12" s="823"/>
      <c r="G12" s="823"/>
      <c r="H12" s="823"/>
      <c r="I12" s="823"/>
      <c r="J12" s="823"/>
      <c r="K12" s="823"/>
      <c r="L12" s="823"/>
      <c r="M12" s="823"/>
      <c r="N12" s="823"/>
      <c r="O12" s="823"/>
      <c r="P12" s="823"/>
      <c r="Q12" s="823"/>
      <c r="R12" s="823"/>
      <c r="S12" s="823"/>
      <c r="T12" s="823"/>
      <c r="U12" s="823"/>
      <c r="V12" s="823"/>
      <c r="W12" s="823"/>
      <c r="X12" s="823"/>
      <c r="Y12" s="823"/>
      <c r="Z12" s="823"/>
      <c r="AA12" s="823"/>
    </row>
    <row r="13">
      <c r="A13" s="829" t="s">
        <v>4421</v>
      </c>
      <c r="B13" s="823"/>
      <c r="C13" s="829" t="s">
        <v>4422</v>
      </c>
      <c r="D13" s="823"/>
      <c r="E13" s="823"/>
      <c r="F13" s="823"/>
      <c r="G13" s="823"/>
      <c r="H13" s="823"/>
      <c r="I13" s="823"/>
      <c r="J13" s="823"/>
      <c r="K13" s="823"/>
      <c r="L13" s="823"/>
      <c r="M13" s="823"/>
      <c r="N13" s="823"/>
      <c r="O13" s="823"/>
      <c r="P13" s="823"/>
      <c r="Q13" s="823"/>
      <c r="R13" s="823"/>
      <c r="S13" s="823"/>
      <c r="T13" s="823"/>
      <c r="U13" s="823"/>
      <c r="V13" s="823"/>
      <c r="W13" s="823"/>
      <c r="X13" s="823"/>
      <c r="Y13" s="823"/>
      <c r="Z13" s="823"/>
      <c r="AA13" s="823"/>
    </row>
    <row r="14">
      <c r="A14" s="829" t="s">
        <v>4423</v>
      </c>
      <c r="B14" s="823"/>
      <c r="C14" s="829" t="s">
        <v>4424</v>
      </c>
      <c r="D14" s="829" t="s">
        <v>4425</v>
      </c>
      <c r="E14" s="829" t="s">
        <v>4426</v>
      </c>
      <c r="F14" s="823"/>
      <c r="G14" s="823"/>
      <c r="H14" s="823"/>
      <c r="I14" s="823"/>
      <c r="J14" s="823"/>
      <c r="K14" s="823"/>
      <c r="L14" s="823"/>
      <c r="M14" s="823"/>
      <c r="N14" s="823"/>
      <c r="O14" s="823"/>
      <c r="P14" s="823"/>
      <c r="Q14" s="823"/>
      <c r="R14" s="823"/>
      <c r="S14" s="823"/>
      <c r="T14" s="823"/>
      <c r="U14" s="823"/>
      <c r="V14" s="823"/>
      <c r="W14" s="823"/>
      <c r="X14" s="823"/>
      <c r="Y14" s="823"/>
      <c r="Z14" s="823"/>
      <c r="AA14" s="823"/>
    </row>
    <row r="15">
      <c r="A15" s="829" t="s">
        <v>4427</v>
      </c>
      <c r="B15" s="823"/>
      <c r="C15" s="829" t="s">
        <v>4428</v>
      </c>
      <c r="D15" s="829" t="s">
        <v>4429</v>
      </c>
      <c r="E15" s="823"/>
      <c r="F15" s="823"/>
      <c r="G15" s="823"/>
      <c r="H15" s="823"/>
      <c r="I15" s="823"/>
      <c r="J15" s="823"/>
      <c r="K15" s="823"/>
      <c r="L15" s="823"/>
      <c r="M15" s="823"/>
      <c r="N15" s="823"/>
      <c r="O15" s="823"/>
      <c r="P15" s="823"/>
      <c r="Q15" s="823"/>
      <c r="R15" s="823"/>
      <c r="S15" s="823"/>
      <c r="T15" s="823"/>
      <c r="U15" s="823"/>
      <c r="V15" s="823"/>
      <c r="W15" s="823"/>
      <c r="X15" s="823"/>
      <c r="Y15" s="823"/>
      <c r="Z15" s="823"/>
      <c r="AA15" s="823"/>
    </row>
    <row r="16">
      <c r="A16" s="829" t="s">
        <v>4430</v>
      </c>
      <c r="B16" s="823"/>
      <c r="C16" s="829" t="s">
        <v>4431</v>
      </c>
      <c r="D16" s="829" t="s">
        <v>4432</v>
      </c>
      <c r="E16" s="829" t="s">
        <v>4433</v>
      </c>
      <c r="F16" s="829" t="s">
        <v>4434</v>
      </c>
      <c r="G16" s="829" t="s">
        <v>4435</v>
      </c>
      <c r="H16" s="829" t="s">
        <v>4436</v>
      </c>
      <c r="I16" s="823"/>
      <c r="J16" s="823"/>
      <c r="K16" s="823"/>
      <c r="L16" s="823"/>
      <c r="M16" s="823"/>
      <c r="N16" s="823"/>
      <c r="O16" s="823"/>
      <c r="P16" s="823"/>
      <c r="Q16" s="823"/>
      <c r="R16" s="823"/>
      <c r="S16" s="823"/>
      <c r="T16" s="823"/>
      <c r="U16" s="823"/>
      <c r="V16" s="823"/>
      <c r="W16" s="823"/>
      <c r="X16" s="823"/>
      <c r="Y16" s="823"/>
      <c r="Z16" s="823"/>
      <c r="AA16" s="823"/>
    </row>
    <row r="17">
      <c r="A17" s="829" t="s">
        <v>4437</v>
      </c>
      <c r="B17" s="823"/>
      <c r="C17" s="829" t="s">
        <v>4438</v>
      </c>
      <c r="D17" s="829" t="s">
        <v>4439</v>
      </c>
      <c r="E17" s="11" t="s">
        <v>4440</v>
      </c>
      <c r="F17" s="823"/>
      <c r="G17" s="823"/>
      <c r="H17" s="823"/>
      <c r="I17" s="823"/>
      <c r="J17" s="823"/>
      <c r="K17" s="823"/>
      <c r="L17" s="823"/>
      <c r="M17" s="823"/>
      <c r="N17" s="823"/>
      <c r="O17" s="823"/>
      <c r="P17" s="823"/>
      <c r="Q17" s="823"/>
      <c r="R17" s="823"/>
      <c r="S17" s="823"/>
      <c r="T17" s="823"/>
      <c r="U17" s="823"/>
      <c r="V17" s="823"/>
      <c r="W17" s="823"/>
      <c r="X17" s="823"/>
      <c r="Y17" s="823"/>
      <c r="Z17" s="823"/>
      <c r="AA17" s="823"/>
    </row>
    <row r="18">
      <c r="A18" s="829" t="s">
        <v>4441</v>
      </c>
      <c r="B18" s="823"/>
      <c r="C18" s="829" t="s">
        <v>4442</v>
      </c>
      <c r="D18" s="829" t="s">
        <v>4443</v>
      </c>
      <c r="E18" s="829" t="s">
        <v>4444</v>
      </c>
      <c r="F18" s="823"/>
      <c r="G18" s="823"/>
      <c r="H18" s="823"/>
      <c r="I18" s="823"/>
      <c r="J18" s="823"/>
      <c r="K18" s="823"/>
      <c r="L18" s="823"/>
      <c r="M18" s="823"/>
      <c r="N18" s="823"/>
      <c r="O18" s="823"/>
      <c r="P18" s="823"/>
      <c r="Q18" s="823"/>
      <c r="R18" s="823"/>
      <c r="S18" s="823"/>
      <c r="T18" s="823"/>
      <c r="U18" s="823"/>
      <c r="V18" s="823"/>
      <c r="W18" s="823"/>
      <c r="X18" s="823"/>
      <c r="Y18" s="823"/>
      <c r="Z18" s="823"/>
      <c r="AA18" s="823"/>
    </row>
    <row r="19">
      <c r="A19" s="829" t="s">
        <v>4445</v>
      </c>
      <c r="B19" s="823"/>
      <c r="C19" s="829" t="s">
        <v>4446</v>
      </c>
      <c r="D19" s="829" t="s">
        <v>4447</v>
      </c>
      <c r="E19" s="829" t="s">
        <v>4448</v>
      </c>
      <c r="F19" s="823"/>
      <c r="G19" s="823"/>
      <c r="H19" s="823"/>
      <c r="I19" s="823"/>
      <c r="J19" s="823"/>
      <c r="K19" s="823"/>
      <c r="L19" s="823"/>
      <c r="M19" s="823"/>
      <c r="N19" s="823"/>
      <c r="O19" s="823"/>
      <c r="P19" s="823"/>
      <c r="Q19" s="823"/>
      <c r="R19" s="823"/>
      <c r="S19" s="823"/>
      <c r="T19" s="823"/>
      <c r="U19" s="823"/>
      <c r="V19" s="823"/>
      <c r="W19" s="823"/>
      <c r="X19" s="823"/>
      <c r="Y19" s="823"/>
      <c r="Z19" s="823"/>
      <c r="AA19" s="823"/>
    </row>
    <row r="20">
      <c r="A20" s="841" t="s">
        <v>4449</v>
      </c>
      <c r="B20" s="823"/>
      <c r="C20" s="829" t="s">
        <v>4450</v>
      </c>
      <c r="D20" s="823"/>
      <c r="E20" s="823"/>
      <c r="F20" s="823"/>
      <c r="G20" s="823"/>
      <c r="H20" s="823"/>
      <c r="I20" s="823"/>
      <c r="J20" s="823"/>
      <c r="K20" s="823"/>
      <c r="L20" s="823"/>
      <c r="M20" s="823"/>
      <c r="N20" s="823"/>
      <c r="O20" s="823"/>
      <c r="P20" s="823"/>
      <c r="Q20" s="823"/>
      <c r="R20" s="823"/>
      <c r="S20" s="823"/>
      <c r="T20" s="823"/>
      <c r="U20" s="823"/>
      <c r="V20" s="823"/>
      <c r="W20" s="823"/>
      <c r="X20" s="823"/>
      <c r="Y20" s="823"/>
      <c r="Z20" s="823"/>
      <c r="AA20" s="823"/>
    </row>
    <row r="21">
      <c r="A21" s="829" t="s">
        <v>4451</v>
      </c>
      <c r="B21" s="823"/>
      <c r="C21" s="829" t="s">
        <v>4452</v>
      </c>
      <c r="D21" s="829" t="s">
        <v>4453</v>
      </c>
      <c r="E21" s="829" t="s">
        <v>4454</v>
      </c>
      <c r="F21" s="823"/>
      <c r="G21" s="823"/>
      <c r="H21" s="823"/>
      <c r="I21" s="823"/>
      <c r="J21" s="823"/>
      <c r="K21" s="823"/>
      <c r="L21" s="823"/>
      <c r="M21" s="823"/>
      <c r="N21" s="823"/>
      <c r="O21" s="823"/>
      <c r="P21" s="823"/>
      <c r="Q21" s="823"/>
      <c r="R21" s="823"/>
      <c r="S21" s="823"/>
      <c r="T21" s="823"/>
      <c r="U21" s="823"/>
      <c r="V21" s="823"/>
      <c r="W21" s="823"/>
      <c r="X21" s="823"/>
      <c r="Y21" s="823"/>
      <c r="Z21" s="823"/>
      <c r="AA21" s="823"/>
    </row>
    <row r="22">
      <c r="A22" s="829" t="s">
        <v>4455</v>
      </c>
      <c r="B22" s="823"/>
      <c r="C22" s="829" t="s">
        <v>4456</v>
      </c>
      <c r="D22" s="829" t="s">
        <v>4457</v>
      </c>
      <c r="E22" s="829" t="s">
        <v>4458</v>
      </c>
      <c r="F22" s="829" t="s">
        <v>4459</v>
      </c>
      <c r="G22" s="829" t="s">
        <v>4460</v>
      </c>
      <c r="H22" s="829" t="s">
        <v>4461</v>
      </c>
      <c r="I22" s="829"/>
      <c r="J22" s="823"/>
      <c r="K22" s="823"/>
      <c r="L22" s="823"/>
      <c r="M22" s="823"/>
      <c r="N22" s="823"/>
      <c r="O22" s="823"/>
      <c r="P22" s="823"/>
      <c r="Q22" s="823"/>
      <c r="R22" s="823"/>
      <c r="S22" s="823"/>
      <c r="T22" s="823"/>
      <c r="U22" s="823"/>
      <c r="V22" s="823"/>
      <c r="W22" s="823"/>
      <c r="X22" s="823"/>
      <c r="Y22" s="823"/>
      <c r="Z22" s="823"/>
      <c r="AA22" s="823"/>
    </row>
    <row r="23">
      <c r="A23" s="842" t="s">
        <v>4462</v>
      </c>
      <c r="B23" s="823"/>
      <c r="C23" s="829" t="s">
        <v>4463</v>
      </c>
      <c r="D23" s="829" t="s">
        <v>4464</v>
      </c>
      <c r="E23" s="843" t="s">
        <v>4465</v>
      </c>
      <c r="F23" s="823"/>
      <c r="G23" s="823"/>
      <c r="H23" s="823"/>
      <c r="I23" s="823"/>
      <c r="J23" s="823"/>
      <c r="K23" s="823"/>
      <c r="L23" s="823"/>
      <c r="M23" s="823"/>
      <c r="N23" s="823"/>
      <c r="O23" s="823"/>
      <c r="P23" s="823"/>
      <c r="Q23" s="823"/>
      <c r="R23" s="823"/>
      <c r="S23" s="823"/>
      <c r="T23" s="823"/>
      <c r="U23" s="823"/>
      <c r="V23" s="823"/>
      <c r="W23" s="823"/>
      <c r="X23" s="823"/>
      <c r="Y23" s="823"/>
      <c r="Z23" s="823"/>
      <c r="AA23" s="823"/>
    </row>
    <row r="24">
      <c r="A24" s="829" t="s">
        <v>4466</v>
      </c>
      <c r="B24" s="823"/>
      <c r="C24" s="829" t="s">
        <v>4467</v>
      </c>
      <c r="D24" s="829" t="s">
        <v>4468</v>
      </c>
      <c r="E24" s="829" t="s">
        <v>4469</v>
      </c>
      <c r="F24" s="829" t="s">
        <v>4470</v>
      </c>
      <c r="G24" s="823"/>
      <c r="H24" s="823"/>
      <c r="I24" s="823"/>
      <c r="J24" s="823"/>
      <c r="K24" s="823"/>
      <c r="L24" s="823"/>
      <c r="M24" s="823"/>
      <c r="N24" s="823"/>
      <c r="O24" s="823"/>
      <c r="P24" s="823"/>
      <c r="Q24" s="823"/>
      <c r="R24" s="823"/>
      <c r="S24" s="823"/>
      <c r="T24" s="823"/>
      <c r="U24" s="823"/>
      <c r="V24" s="823"/>
      <c r="W24" s="823"/>
      <c r="X24" s="823"/>
      <c r="Y24" s="823"/>
      <c r="Z24" s="823"/>
      <c r="AA24" s="823"/>
    </row>
    <row r="25">
      <c r="A25" s="829" t="s">
        <v>4471</v>
      </c>
      <c r="B25" s="823"/>
      <c r="C25" s="829" t="s">
        <v>4472</v>
      </c>
      <c r="D25" s="829" t="s">
        <v>4473</v>
      </c>
      <c r="E25" s="829" t="s">
        <v>4474</v>
      </c>
      <c r="F25" s="829" t="s">
        <v>4475</v>
      </c>
      <c r="G25" s="829"/>
      <c r="H25" s="823"/>
      <c r="I25" s="823"/>
      <c r="J25" s="823"/>
      <c r="K25" s="823"/>
      <c r="L25" s="823"/>
      <c r="M25" s="823"/>
      <c r="N25" s="823"/>
      <c r="O25" s="823"/>
      <c r="P25" s="823"/>
      <c r="Q25" s="823"/>
      <c r="R25" s="823"/>
      <c r="S25" s="823"/>
      <c r="T25" s="823"/>
      <c r="U25" s="823"/>
      <c r="V25" s="823"/>
      <c r="W25" s="823"/>
      <c r="X25" s="823"/>
      <c r="Y25" s="823"/>
      <c r="Z25" s="823"/>
      <c r="AA25" s="823"/>
    </row>
    <row r="26">
      <c r="A26" s="829" t="s">
        <v>4476</v>
      </c>
      <c r="B26" s="823"/>
      <c r="C26" s="829" t="s">
        <v>4477</v>
      </c>
      <c r="D26" s="829" t="s">
        <v>4478</v>
      </c>
      <c r="E26" s="829" t="s">
        <v>4479</v>
      </c>
      <c r="F26" s="823"/>
      <c r="G26" s="823"/>
      <c r="H26" s="823"/>
      <c r="I26" s="823"/>
      <c r="J26" s="823"/>
      <c r="K26" s="823"/>
      <c r="L26" s="823"/>
      <c r="M26" s="823"/>
      <c r="N26" s="823"/>
      <c r="O26" s="823"/>
      <c r="P26" s="823"/>
      <c r="Q26" s="823"/>
      <c r="R26" s="823"/>
      <c r="S26" s="823"/>
      <c r="T26" s="823"/>
      <c r="U26" s="823"/>
      <c r="V26" s="823"/>
      <c r="W26" s="823"/>
      <c r="X26" s="823"/>
      <c r="Y26" s="823"/>
      <c r="Z26" s="823"/>
      <c r="AA26" s="823"/>
    </row>
    <row r="27">
      <c r="A27" s="829" t="s">
        <v>4480</v>
      </c>
      <c r="B27" s="823"/>
      <c r="C27" s="829" t="s">
        <v>4481</v>
      </c>
      <c r="D27" s="823"/>
      <c r="E27" s="823"/>
      <c r="F27" s="823"/>
      <c r="G27" s="823"/>
      <c r="H27" s="823"/>
      <c r="I27" s="823"/>
      <c r="J27" s="823"/>
      <c r="K27" s="823"/>
      <c r="L27" s="823"/>
      <c r="M27" s="823"/>
      <c r="N27" s="823"/>
      <c r="O27" s="823"/>
      <c r="P27" s="823"/>
      <c r="Q27" s="823"/>
      <c r="R27" s="823"/>
      <c r="S27" s="823"/>
      <c r="T27" s="823"/>
      <c r="U27" s="823"/>
      <c r="V27" s="823"/>
      <c r="W27" s="823"/>
      <c r="X27" s="823"/>
      <c r="Y27" s="823"/>
      <c r="Z27" s="823"/>
      <c r="AA27" s="823"/>
    </row>
    <row r="28">
      <c r="A28" s="829" t="s">
        <v>4482</v>
      </c>
      <c r="B28" s="823"/>
      <c r="C28" s="829" t="s">
        <v>4483</v>
      </c>
      <c r="D28" s="829" t="s">
        <v>4484</v>
      </c>
      <c r="E28" s="823"/>
      <c r="F28" s="823"/>
      <c r="G28" s="823"/>
      <c r="H28" s="823"/>
      <c r="I28" s="823"/>
      <c r="J28" s="823"/>
      <c r="K28" s="823"/>
      <c r="L28" s="823"/>
      <c r="M28" s="823"/>
      <c r="N28" s="823"/>
      <c r="O28" s="823"/>
      <c r="P28" s="823"/>
      <c r="Q28" s="823"/>
      <c r="R28" s="823"/>
      <c r="S28" s="823"/>
      <c r="T28" s="823"/>
      <c r="U28" s="823"/>
      <c r="V28" s="823"/>
      <c r="W28" s="823"/>
      <c r="X28" s="823"/>
      <c r="Y28" s="823"/>
      <c r="Z28" s="823"/>
      <c r="AA28" s="823"/>
    </row>
    <row r="29">
      <c r="A29" s="829" t="s">
        <v>4485</v>
      </c>
      <c r="B29" s="823"/>
      <c r="C29" s="823"/>
      <c r="D29" s="823"/>
      <c r="E29" s="823"/>
      <c r="F29" s="823"/>
      <c r="G29" s="823"/>
      <c r="H29" s="823"/>
      <c r="I29" s="823"/>
      <c r="J29" s="823"/>
      <c r="K29" s="823"/>
      <c r="L29" s="823"/>
      <c r="M29" s="823"/>
      <c r="N29" s="823"/>
      <c r="O29" s="823"/>
      <c r="P29" s="823"/>
      <c r="Q29" s="823"/>
      <c r="R29" s="823"/>
      <c r="S29" s="823"/>
      <c r="T29" s="823"/>
      <c r="U29" s="823"/>
      <c r="V29" s="823"/>
      <c r="W29" s="823"/>
      <c r="X29" s="823"/>
      <c r="Y29" s="823"/>
      <c r="Z29" s="823"/>
      <c r="AA29" s="823"/>
    </row>
    <row r="30">
      <c r="A30" s="66" t="s">
        <v>4486</v>
      </c>
      <c r="B30" s="823"/>
      <c r="C30" s="145" t="s">
        <v>4487</v>
      </c>
      <c r="D30" s="823"/>
      <c r="E30" s="823"/>
      <c r="F30" s="823"/>
      <c r="G30" s="823"/>
      <c r="H30" s="823"/>
      <c r="I30" s="823"/>
      <c r="J30" s="823"/>
      <c r="K30" s="823"/>
      <c r="L30" s="823"/>
      <c r="M30" s="823"/>
      <c r="N30" s="823"/>
      <c r="O30" s="823"/>
      <c r="P30" s="823"/>
      <c r="Q30" s="823"/>
      <c r="R30" s="823"/>
      <c r="S30" s="823"/>
      <c r="T30" s="823"/>
      <c r="U30" s="823"/>
      <c r="V30" s="823"/>
      <c r="W30" s="823"/>
      <c r="X30" s="823"/>
      <c r="Y30" s="823"/>
      <c r="Z30" s="823"/>
      <c r="AA30" s="823"/>
    </row>
    <row r="31">
      <c r="A31" s="829" t="s">
        <v>4488</v>
      </c>
      <c r="B31" s="823"/>
      <c r="C31" s="829" t="s">
        <v>4489</v>
      </c>
      <c r="D31" s="829" t="s">
        <v>4490</v>
      </c>
      <c r="E31" s="829" t="s">
        <v>4491</v>
      </c>
      <c r="F31" s="829" t="s">
        <v>4492</v>
      </c>
      <c r="G31" s="823"/>
      <c r="H31" s="823"/>
      <c r="I31" s="823"/>
      <c r="J31" s="823"/>
      <c r="K31" s="823"/>
      <c r="L31" s="823"/>
      <c r="M31" s="823"/>
      <c r="N31" s="823"/>
      <c r="O31" s="823"/>
      <c r="P31" s="823"/>
      <c r="Q31" s="823"/>
      <c r="R31" s="823"/>
      <c r="S31" s="823"/>
      <c r="T31" s="823"/>
      <c r="U31" s="823"/>
      <c r="V31" s="823"/>
      <c r="W31" s="823"/>
      <c r="X31" s="823"/>
      <c r="Y31" s="823"/>
      <c r="Z31" s="823"/>
      <c r="AA31" s="823"/>
    </row>
    <row r="32">
      <c r="A32" s="829" t="s">
        <v>4493</v>
      </c>
      <c r="B32" s="823"/>
      <c r="C32" s="829" t="s">
        <v>4494</v>
      </c>
      <c r="D32" s="829" t="s">
        <v>4495</v>
      </c>
      <c r="E32" s="823"/>
      <c r="F32" s="823"/>
      <c r="G32" s="823"/>
      <c r="H32" s="823"/>
      <c r="I32" s="823"/>
      <c r="J32" s="823"/>
      <c r="K32" s="823"/>
      <c r="L32" s="823"/>
      <c r="M32" s="823"/>
      <c r="N32" s="823"/>
      <c r="O32" s="823"/>
      <c r="P32" s="823"/>
      <c r="Q32" s="823"/>
      <c r="R32" s="823"/>
      <c r="S32" s="823"/>
      <c r="T32" s="823"/>
      <c r="U32" s="823"/>
      <c r="V32" s="823"/>
      <c r="W32" s="823"/>
      <c r="X32" s="823"/>
      <c r="Y32" s="823"/>
      <c r="Z32" s="823"/>
      <c r="AA32" s="823"/>
    </row>
    <row r="33">
      <c r="A33" s="829" t="s">
        <v>4496</v>
      </c>
      <c r="B33" s="823"/>
      <c r="C33" s="844" t="s">
        <v>4497</v>
      </c>
      <c r="D33" s="829" t="s">
        <v>4498</v>
      </c>
      <c r="E33" s="823"/>
      <c r="F33" s="823"/>
      <c r="G33" s="823"/>
      <c r="H33" s="823"/>
      <c r="I33" s="823"/>
      <c r="J33" s="823"/>
      <c r="K33" s="823"/>
      <c r="L33" s="823"/>
      <c r="M33" s="823"/>
      <c r="N33" s="823"/>
      <c r="O33" s="823"/>
      <c r="P33" s="823"/>
      <c r="Q33" s="823"/>
      <c r="R33" s="823"/>
      <c r="S33" s="823"/>
      <c r="T33" s="823"/>
      <c r="U33" s="823"/>
      <c r="V33" s="823"/>
      <c r="W33" s="823"/>
      <c r="X33" s="823"/>
      <c r="Y33" s="823"/>
      <c r="Z33" s="823"/>
      <c r="AA33" s="823"/>
    </row>
    <row r="34">
      <c r="A34" s="829" t="s">
        <v>4499</v>
      </c>
      <c r="B34" s="823"/>
      <c r="C34" s="829" t="s">
        <v>4500</v>
      </c>
      <c r="D34" s="829" t="s">
        <v>4501</v>
      </c>
      <c r="E34" s="829" t="s">
        <v>4502</v>
      </c>
      <c r="F34" s="823"/>
      <c r="G34" s="823"/>
      <c r="H34" s="823"/>
      <c r="I34" s="823"/>
      <c r="J34" s="823"/>
      <c r="K34" s="823"/>
      <c r="L34" s="823"/>
      <c r="M34" s="823"/>
      <c r="N34" s="823"/>
      <c r="O34" s="823"/>
      <c r="P34" s="823"/>
      <c r="Q34" s="823"/>
      <c r="R34" s="823"/>
      <c r="S34" s="823"/>
      <c r="T34" s="823"/>
      <c r="U34" s="823"/>
      <c r="V34" s="823"/>
      <c r="W34" s="823"/>
      <c r="X34" s="823"/>
      <c r="Y34" s="823"/>
      <c r="Z34" s="823"/>
      <c r="AA34" s="823"/>
    </row>
    <row r="35">
      <c r="A35" s="829" t="s">
        <v>4503</v>
      </c>
      <c r="B35" s="823"/>
      <c r="C35" s="829" t="s">
        <v>4504</v>
      </c>
      <c r="D35" s="829" t="s">
        <v>4505</v>
      </c>
      <c r="E35" s="823"/>
      <c r="F35" s="823"/>
      <c r="G35" s="823"/>
      <c r="H35" s="823"/>
      <c r="I35" s="823"/>
      <c r="J35" s="823"/>
      <c r="K35" s="823"/>
      <c r="L35" s="823"/>
      <c r="M35" s="823"/>
      <c r="N35" s="823"/>
      <c r="O35" s="823"/>
      <c r="P35" s="823"/>
      <c r="Q35" s="823"/>
      <c r="R35" s="823"/>
      <c r="S35" s="823"/>
      <c r="T35" s="823"/>
      <c r="U35" s="823"/>
      <c r="V35" s="823"/>
      <c r="W35" s="823"/>
      <c r="X35" s="823"/>
      <c r="Y35" s="823"/>
      <c r="Z35" s="823"/>
      <c r="AA35" s="823"/>
    </row>
    <row r="36">
      <c r="A36" s="829" t="s">
        <v>4506</v>
      </c>
      <c r="B36" s="823"/>
      <c r="C36" s="829" t="s">
        <v>4507</v>
      </c>
      <c r="D36" s="829" t="s">
        <v>4508</v>
      </c>
      <c r="E36" s="823"/>
      <c r="F36" s="823"/>
      <c r="G36" s="823"/>
      <c r="H36" s="823"/>
      <c r="I36" s="823"/>
      <c r="J36" s="823"/>
      <c r="K36" s="823"/>
      <c r="L36" s="823"/>
      <c r="M36" s="823"/>
      <c r="N36" s="823"/>
      <c r="O36" s="823"/>
      <c r="P36" s="823"/>
      <c r="Q36" s="823"/>
      <c r="R36" s="823"/>
      <c r="S36" s="823"/>
      <c r="T36" s="823"/>
      <c r="U36" s="823"/>
      <c r="V36" s="823"/>
      <c r="W36" s="823"/>
      <c r="X36" s="823"/>
      <c r="Y36" s="823"/>
      <c r="Z36" s="823"/>
      <c r="AA36" s="823"/>
    </row>
    <row r="37">
      <c r="A37" s="829" t="s">
        <v>4509</v>
      </c>
      <c r="B37" s="823"/>
      <c r="C37" s="829" t="s">
        <v>4510</v>
      </c>
      <c r="D37" s="829" t="s">
        <v>4511</v>
      </c>
      <c r="E37" s="823"/>
      <c r="F37" s="823"/>
      <c r="G37" s="823"/>
      <c r="H37" s="823"/>
      <c r="I37" s="823"/>
      <c r="J37" s="823"/>
      <c r="K37" s="823"/>
      <c r="L37" s="823"/>
      <c r="M37" s="823"/>
      <c r="N37" s="823"/>
      <c r="O37" s="823"/>
      <c r="P37" s="823"/>
      <c r="Q37" s="823"/>
      <c r="R37" s="823"/>
      <c r="S37" s="823"/>
      <c r="T37" s="823"/>
      <c r="U37" s="823"/>
      <c r="V37" s="823"/>
      <c r="W37" s="823"/>
      <c r="X37" s="823"/>
      <c r="Y37" s="823"/>
      <c r="Z37" s="823"/>
      <c r="AA37" s="823"/>
    </row>
    <row r="38">
      <c r="A38" s="829" t="s">
        <v>4512</v>
      </c>
      <c r="B38" s="823"/>
      <c r="C38" s="829" t="s">
        <v>4513</v>
      </c>
      <c r="D38" s="829" t="s">
        <v>4514</v>
      </c>
      <c r="E38" s="823"/>
      <c r="F38" s="823"/>
      <c r="G38" s="823"/>
      <c r="H38" s="823"/>
      <c r="I38" s="823"/>
      <c r="J38" s="823"/>
      <c r="K38" s="823"/>
      <c r="L38" s="823"/>
      <c r="M38" s="823"/>
      <c r="N38" s="823"/>
      <c r="O38" s="823"/>
      <c r="P38" s="823"/>
      <c r="Q38" s="823"/>
      <c r="R38" s="823"/>
      <c r="S38" s="823"/>
      <c r="T38" s="823"/>
      <c r="U38" s="823"/>
      <c r="V38" s="823"/>
      <c r="W38" s="823"/>
      <c r="X38" s="823"/>
      <c r="Y38" s="823"/>
      <c r="Z38" s="823"/>
      <c r="AA38" s="823"/>
    </row>
    <row r="39">
      <c r="A39" s="829" t="s">
        <v>4515</v>
      </c>
      <c r="B39" s="823"/>
      <c r="C39" s="829" t="s">
        <v>4516</v>
      </c>
      <c r="D39" s="829" t="s">
        <v>4517</v>
      </c>
      <c r="E39" s="829" t="s">
        <v>4518</v>
      </c>
      <c r="F39" s="823"/>
      <c r="G39" s="823"/>
      <c r="H39" s="823"/>
      <c r="I39" s="823"/>
      <c r="J39" s="823"/>
      <c r="K39" s="823"/>
      <c r="L39" s="823"/>
      <c r="M39" s="823"/>
      <c r="N39" s="823"/>
      <c r="O39" s="823"/>
      <c r="P39" s="823"/>
      <c r="Q39" s="823"/>
      <c r="R39" s="823"/>
      <c r="S39" s="823"/>
      <c r="T39" s="823"/>
      <c r="U39" s="823"/>
      <c r="V39" s="823"/>
      <c r="W39" s="823"/>
      <c r="X39" s="823"/>
      <c r="Y39" s="823"/>
      <c r="Z39" s="823"/>
      <c r="AA39" s="823"/>
    </row>
    <row r="40">
      <c r="A40" s="829" t="s">
        <v>4519</v>
      </c>
      <c r="B40" s="823"/>
      <c r="C40" s="829" t="s">
        <v>4520</v>
      </c>
      <c r="D40" s="6" t="s">
        <v>4521</v>
      </c>
      <c r="E40" s="829" t="s">
        <v>4522</v>
      </c>
      <c r="F40" s="823"/>
      <c r="G40" s="823"/>
      <c r="H40" s="823"/>
      <c r="I40" s="823"/>
      <c r="J40" s="823"/>
      <c r="K40" s="823"/>
      <c r="L40" s="823"/>
      <c r="M40" s="823"/>
      <c r="N40" s="823"/>
      <c r="O40" s="823"/>
      <c r="P40" s="823"/>
      <c r="Q40" s="823"/>
      <c r="R40" s="823"/>
      <c r="S40" s="823"/>
      <c r="T40" s="823"/>
      <c r="U40" s="823"/>
      <c r="V40" s="823"/>
      <c r="W40" s="823"/>
      <c r="X40" s="823"/>
      <c r="Y40" s="823"/>
      <c r="Z40" s="823"/>
      <c r="AA40" s="823"/>
    </row>
    <row r="41">
      <c r="A41" s="829" t="s">
        <v>4523</v>
      </c>
      <c r="B41" s="823"/>
      <c r="C41" s="829" t="s">
        <v>4524</v>
      </c>
      <c r="D41" s="829" t="s">
        <v>4525</v>
      </c>
      <c r="E41" s="823"/>
      <c r="F41" s="823"/>
      <c r="G41" s="823"/>
      <c r="H41" s="823"/>
      <c r="I41" s="823"/>
      <c r="J41" s="823"/>
      <c r="K41" s="823"/>
      <c r="L41" s="823"/>
      <c r="M41" s="823"/>
      <c r="N41" s="823"/>
      <c r="O41" s="823"/>
      <c r="P41" s="823"/>
      <c r="Q41" s="823"/>
      <c r="R41" s="823"/>
      <c r="S41" s="823"/>
      <c r="T41" s="823"/>
      <c r="U41" s="823"/>
      <c r="V41" s="823"/>
      <c r="W41" s="823"/>
      <c r="X41" s="823"/>
      <c r="Y41" s="823"/>
      <c r="Z41" s="823"/>
      <c r="AA41" s="823"/>
    </row>
    <row r="42">
      <c r="A42" s="829" t="s">
        <v>4526</v>
      </c>
      <c r="B42" s="823"/>
      <c r="C42" s="829" t="s">
        <v>4527</v>
      </c>
      <c r="D42" s="829" t="s">
        <v>4528</v>
      </c>
      <c r="E42" s="823"/>
      <c r="F42" s="823"/>
      <c r="G42" s="823"/>
      <c r="H42" s="823"/>
      <c r="I42" s="823"/>
      <c r="J42" s="823"/>
      <c r="K42" s="823"/>
      <c r="L42" s="823"/>
      <c r="M42" s="823"/>
      <c r="N42" s="823"/>
      <c r="O42" s="823"/>
      <c r="P42" s="823"/>
      <c r="Q42" s="823"/>
      <c r="R42" s="823"/>
      <c r="S42" s="823"/>
      <c r="T42" s="823"/>
      <c r="U42" s="823"/>
      <c r="V42" s="823"/>
      <c r="W42" s="823"/>
      <c r="X42" s="823"/>
      <c r="Y42" s="823"/>
      <c r="Z42" s="823"/>
      <c r="AA42" s="823"/>
    </row>
    <row r="43">
      <c r="A43" s="829" t="s">
        <v>4529</v>
      </c>
      <c r="B43" s="823"/>
      <c r="C43" s="829" t="s">
        <v>4530</v>
      </c>
      <c r="D43" s="829" t="s">
        <v>4531</v>
      </c>
      <c r="E43" s="829" t="s">
        <v>4532</v>
      </c>
      <c r="F43" s="823"/>
      <c r="G43" s="823"/>
      <c r="H43" s="823"/>
      <c r="I43" s="823"/>
      <c r="J43" s="823"/>
      <c r="K43" s="823"/>
      <c r="L43" s="823"/>
      <c r="M43" s="823"/>
      <c r="N43" s="823"/>
      <c r="O43" s="823"/>
      <c r="P43" s="823"/>
      <c r="Q43" s="823"/>
      <c r="R43" s="823"/>
      <c r="S43" s="823"/>
      <c r="T43" s="823"/>
      <c r="U43" s="823"/>
      <c r="V43" s="823"/>
      <c r="W43" s="823"/>
      <c r="X43" s="823"/>
      <c r="Y43" s="823"/>
      <c r="Z43" s="823"/>
      <c r="AA43" s="823"/>
    </row>
    <row r="44">
      <c r="A44" s="829" t="s">
        <v>4533</v>
      </c>
      <c r="B44" s="823"/>
      <c r="C44" s="829" t="s">
        <v>4534</v>
      </c>
      <c r="D44" s="829" t="s">
        <v>4535</v>
      </c>
      <c r="E44" s="823"/>
      <c r="F44" s="823"/>
      <c r="G44" s="823"/>
      <c r="H44" s="823"/>
      <c r="I44" s="823"/>
      <c r="J44" s="823"/>
      <c r="K44" s="823"/>
      <c r="L44" s="823"/>
      <c r="M44" s="823"/>
      <c r="N44" s="823"/>
      <c r="O44" s="823"/>
      <c r="P44" s="823"/>
      <c r="Q44" s="823"/>
      <c r="R44" s="823"/>
      <c r="S44" s="823"/>
      <c r="T44" s="823"/>
      <c r="U44" s="823"/>
      <c r="V44" s="823"/>
      <c r="W44" s="823"/>
      <c r="X44" s="823"/>
      <c r="Y44" s="823"/>
      <c r="Z44" s="823"/>
      <c r="AA44" s="823"/>
    </row>
    <row r="45">
      <c r="A45" s="829" t="s">
        <v>4536</v>
      </c>
      <c r="B45" s="823"/>
      <c r="C45" s="829" t="s">
        <v>4537</v>
      </c>
      <c r="D45" s="829" t="s">
        <v>4538</v>
      </c>
      <c r="E45" s="823"/>
      <c r="F45" s="823"/>
      <c r="G45" s="823"/>
      <c r="H45" s="823"/>
      <c r="I45" s="823"/>
      <c r="J45" s="823"/>
      <c r="K45" s="823"/>
      <c r="L45" s="823"/>
      <c r="M45" s="823"/>
      <c r="N45" s="823"/>
      <c r="O45" s="823"/>
      <c r="P45" s="823"/>
      <c r="Q45" s="823"/>
      <c r="R45" s="823"/>
      <c r="S45" s="823"/>
      <c r="T45" s="823"/>
      <c r="U45" s="823"/>
      <c r="V45" s="823"/>
      <c r="W45" s="823"/>
      <c r="X45" s="823"/>
      <c r="Y45" s="823"/>
      <c r="Z45" s="823"/>
      <c r="AA45" s="823"/>
    </row>
    <row r="46">
      <c r="A46" s="829" t="s">
        <v>4539</v>
      </c>
      <c r="B46" s="823"/>
      <c r="C46" s="829" t="s">
        <v>4540</v>
      </c>
      <c r="D46" s="829" t="s">
        <v>4541</v>
      </c>
      <c r="E46" s="823"/>
      <c r="F46" s="823"/>
      <c r="G46" s="823"/>
      <c r="H46" s="823"/>
      <c r="I46" s="823"/>
      <c r="J46" s="823"/>
      <c r="K46" s="823"/>
      <c r="L46" s="823"/>
      <c r="M46" s="823"/>
      <c r="N46" s="823"/>
      <c r="O46" s="823"/>
      <c r="P46" s="823"/>
      <c r="Q46" s="823"/>
      <c r="R46" s="823"/>
      <c r="S46" s="823"/>
      <c r="T46" s="823"/>
      <c r="U46" s="823"/>
      <c r="V46" s="823"/>
      <c r="W46" s="823"/>
      <c r="X46" s="823"/>
      <c r="Y46" s="823"/>
      <c r="Z46" s="823"/>
      <c r="AA46" s="823"/>
    </row>
    <row r="47">
      <c r="A47" s="829" t="s">
        <v>4542</v>
      </c>
      <c r="B47" s="823"/>
      <c r="C47" s="829" t="s">
        <v>4543</v>
      </c>
      <c r="D47" s="829" t="s">
        <v>4544</v>
      </c>
      <c r="E47" s="829" t="s">
        <v>4545</v>
      </c>
      <c r="F47" s="829" t="s">
        <v>4546</v>
      </c>
      <c r="G47" s="823"/>
      <c r="H47" s="823"/>
      <c r="I47" s="823"/>
      <c r="J47" s="823"/>
      <c r="K47" s="823"/>
      <c r="L47" s="823"/>
      <c r="M47" s="823"/>
      <c r="N47" s="823"/>
      <c r="O47" s="823"/>
      <c r="P47" s="823"/>
      <c r="Q47" s="823"/>
      <c r="R47" s="823"/>
      <c r="S47" s="823"/>
      <c r="T47" s="823"/>
      <c r="U47" s="823"/>
      <c r="V47" s="823"/>
      <c r="W47" s="823"/>
      <c r="X47" s="823"/>
      <c r="Y47" s="823"/>
      <c r="Z47" s="823"/>
      <c r="AA47" s="823"/>
    </row>
    <row r="48">
      <c r="A48" s="829" t="s">
        <v>4547</v>
      </c>
      <c r="B48" s="823"/>
      <c r="C48" s="829" t="s">
        <v>4548</v>
      </c>
      <c r="D48" s="829" t="s">
        <v>4549</v>
      </c>
      <c r="E48" s="823"/>
      <c r="F48" s="823"/>
      <c r="G48" s="823"/>
      <c r="H48" s="823"/>
      <c r="I48" s="823"/>
      <c r="J48" s="823"/>
      <c r="K48" s="823"/>
      <c r="L48" s="823"/>
      <c r="M48" s="823"/>
      <c r="N48" s="823"/>
      <c r="O48" s="823"/>
      <c r="P48" s="823"/>
      <c r="Q48" s="823"/>
      <c r="R48" s="823"/>
      <c r="S48" s="823"/>
      <c r="T48" s="823"/>
      <c r="U48" s="823"/>
      <c r="V48" s="823"/>
      <c r="W48" s="823"/>
      <c r="X48" s="823"/>
      <c r="Y48" s="823"/>
      <c r="Z48" s="823"/>
      <c r="AA48" s="823"/>
    </row>
    <row r="49">
      <c r="A49" s="829" t="s">
        <v>4550</v>
      </c>
      <c r="B49" s="823"/>
      <c r="C49" s="829" t="s">
        <v>4551</v>
      </c>
      <c r="D49" s="829" t="s">
        <v>4552</v>
      </c>
      <c r="E49" s="829" t="s">
        <v>4553</v>
      </c>
      <c r="F49" s="829" t="s">
        <v>4554</v>
      </c>
      <c r="G49" s="823"/>
      <c r="H49" s="823"/>
      <c r="I49" s="823"/>
      <c r="J49" s="823"/>
      <c r="K49" s="823"/>
      <c r="L49" s="823"/>
      <c r="M49" s="823"/>
      <c r="N49" s="823"/>
      <c r="O49" s="823"/>
      <c r="P49" s="823"/>
      <c r="Q49" s="823"/>
      <c r="R49" s="823"/>
      <c r="S49" s="823"/>
      <c r="T49" s="823"/>
      <c r="U49" s="823"/>
      <c r="V49" s="823"/>
      <c r="W49" s="823"/>
      <c r="X49" s="823"/>
      <c r="Y49" s="823"/>
      <c r="Z49" s="823"/>
      <c r="AA49" s="823"/>
    </row>
    <row r="50">
      <c r="A50" s="829" t="s">
        <v>4555</v>
      </c>
      <c r="B50" s="823"/>
      <c r="C50" s="829" t="s">
        <v>4556</v>
      </c>
      <c r="D50" s="829" t="s">
        <v>4557</v>
      </c>
      <c r="E50" s="829" t="s">
        <v>4558</v>
      </c>
      <c r="F50" s="823"/>
      <c r="G50" s="823"/>
      <c r="H50" s="823"/>
      <c r="I50" s="823"/>
      <c r="J50" s="823"/>
      <c r="K50" s="823"/>
      <c r="L50" s="823"/>
      <c r="M50" s="823"/>
      <c r="N50" s="823"/>
      <c r="O50" s="823"/>
      <c r="P50" s="823"/>
      <c r="Q50" s="823"/>
      <c r="R50" s="823"/>
      <c r="S50" s="823"/>
      <c r="T50" s="823"/>
      <c r="U50" s="823"/>
      <c r="V50" s="823"/>
      <c r="W50" s="823"/>
      <c r="X50" s="823"/>
      <c r="Y50" s="823"/>
      <c r="Z50" s="823"/>
      <c r="AA50" s="823"/>
    </row>
    <row r="51">
      <c r="A51" s="829" t="s">
        <v>4559</v>
      </c>
      <c r="B51" s="823"/>
      <c r="C51" s="829" t="s">
        <v>4560</v>
      </c>
      <c r="D51" s="829" t="s">
        <v>4561</v>
      </c>
      <c r="E51" s="823"/>
      <c r="F51" s="823"/>
      <c r="G51" s="823"/>
      <c r="H51" s="823"/>
      <c r="I51" s="823"/>
      <c r="J51" s="823"/>
      <c r="K51" s="823"/>
      <c r="L51" s="823"/>
      <c r="M51" s="823"/>
      <c r="N51" s="823"/>
      <c r="O51" s="823"/>
      <c r="P51" s="823"/>
      <c r="Q51" s="823"/>
      <c r="R51" s="823"/>
      <c r="S51" s="823"/>
      <c r="T51" s="823"/>
      <c r="U51" s="823"/>
      <c r="V51" s="823"/>
      <c r="W51" s="823"/>
      <c r="X51" s="823"/>
      <c r="Y51" s="823"/>
      <c r="Z51" s="823"/>
      <c r="AA51" s="823"/>
    </row>
    <row r="52">
      <c r="A52" s="829" t="s">
        <v>4562</v>
      </c>
      <c r="B52" s="823"/>
      <c r="C52" s="829" t="s">
        <v>4563</v>
      </c>
      <c r="D52" s="823"/>
      <c r="E52" s="823"/>
      <c r="F52" s="823"/>
      <c r="G52" s="823"/>
      <c r="H52" s="823"/>
      <c r="I52" s="823"/>
      <c r="J52" s="823"/>
      <c r="K52" s="823"/>
      <c r="L52" s="823"/>
      <c r="M52" s="823"/>
      <c r="N52" s="823"/>
      <c r="O52" s="823"/>
      <c r="P52" s="823"/>
      <c r="Q52" s="823"/>
      <c r="R52" s="823"/>
      <c r="S52" s="823"/>
      <c r="T52" s="823"/>
      <c r="U52" s="823"/>
      <c r="V52" s="823"/>
      <c r="W52" s="823"/>
      <c r="X52" s="823"/>
      <c r="Y52" s="823"/>
      <c r="Z52" s="823"/>
      <c r="AA52" s="823"/>
    </row>
    <row r="53">
      <c r="A53" s="829" t="s">
        <v>4564</v>
      </c>
      <c r="B53" s="823"/>
      <c r="C53" s="829" t="s">
        <v>4565</v>
      </c>
      <c r="D53" s="829" t="s">
        <v>4566</v>
      </c>
      <c r="E53" s="823"/>
      <c r="F53" s="823"/>
      <c r="G53" s="823"/>
      <c r="H53" s="823"/>
      <c r="I53" s="823"/>
      <c r="J53" s="823"/>
      <c r="K53" s="823"/>
      <c r="L53" s="823"/>
      <c r="M53" s="823"/>
      <c r="N53" s="823"/>
      <c r="O53" s="823"/>
      <c r="P53" s="823"/>
      <c r="Q53" s="823"/>
      <c r="R53" s="823"/>
      <c r="S53" s="823"/>
      <c r="T53" s="823"/>
      <c r="U53" s="823"/>
      <c r="V53" s="823"/>
      <c r="W53" s="823"/>
      <c r="X53" s="823"/>
      <c r="Y53" s="823"/>
      <c r="Z53" s="823"/>
      <c r="AA53" s="823"/>
    </row>
    <row r="54">
      <c r="A54" s="829" t="s">
        <v>4567</v>
      </c>
      <c r="B54" s="823"/>
      <c r="C54" s="829" t="s">
        <v>4568</v>
      </c>
      <c r="D54" s="823"/>
      <c r="E54" s="823"/>
      <c r="F54" s="823"/>
      <c r="G54" s="823"/>
      <c r="H54" s="823"/>
      <c r="I54" s="823"/>
      <c r="J54" s="823"/>
      <c r="K54" s="823"/>
      <c r="L54" s="823"/>
      <c r="M54" s="823"/>
      <c r="N54" s="823"/>
      <c r="O54" s="823"/>
      <c r="P54" s="823"/>
      <c r="Q54" s="823"/>
      <c r="R54" s="823"/>
      <c r="S54" s="823"/>
      <c r="T54" s="823"/>
      <c r="U54" s="823"/>
      <c r="V54" s="823"/>
      <c r="W54" s="823"/>
      <c r="X54" s="823"/>
      <c r="Y54" s="823"/>
      <c r="Z54" s="823"/>
      <c r="AA54" s="823"/>
    </row>
    <row r="55">
      <c r="A55" s="829" t="s">
        <v>4569</v>
      </c>
      <c r="B55" s="823"/>
      <c r="C55" s="829" t="s">
        <v>4570</v>
      </c>
      <c r="D55" s="829" t="s">
        <v>4571</v>
      </c>
      <c r="E55" s="823"/>
      <c r="F55" s="823"/>
      <c r="G55" s="823"/>
      <c r="H55" s="823"/>
      <c r="I55" s="823"/>
      <c r="J55" s="823"/>
      <c r="K55" s="823"/>
      <c r="L55" s="823"/>
      <c r="M55" s="823"/>
      <c r="N55" s="823"/>
      <c r="O55" s="823"/>
      <c r="P55" s="823"/>
      <c r="Q55" s="823"/>
      <c r="R55" s="823"/>
      <c r="S55" s="823"/>
      <c r="T55" s="823"/>
      <c r="U55" s="823"/>
      <c r="V55" s="823"/>
      <c r="W55" s="823"/>
      <c r="X55" s="823"/>
      <c r="Y55" s="823"/>
      <c r="Z55" s="823"/>
      <c r="AA55" s="823"/>
    </row>
    <row r="56">
      <c r="A56" s="829" t="s">
        <v>4572</v>
      </c>
      <c r="B56" s="823"/>
      <c r="C56" s="829" t="s">
        <v>4573</v>
      </c>
      <c r="D56" s="829" t="s">
        <v>4574</v>
      </c>
      <c r="E56" s="823"/>
      <c r="F56" s="823"/>
      <c r="G56" s="823"/>
      <c r="H56" s="823"/>
      <c r="I56" s="823"/>
      <c r="J56" s="823"/>
      <c r="K56" s="823"/>
      <c r="L56" s="823"/>
      <c r="M56" s="823"/>
      <c r="N56" s="823"/>
      <c r="O56" s="823"/>
      <c r="P56" s="823"/>
      <c r="Q56" s="823"/>
      <c r="R56" s="823"/>
      <c r="S56" s="823"/>
      <c r="T56" s="823"/>
      <c r="U56" s="823"/>
      <c r="V56" s="823"/>
      <c r="W56" s="823"/>
      <c r="X56" s="823"/>
      <c r="Y56" s="823"/>
      <c r="Z56" s="823"/>
      <c r="AA56" s="823"/>
    </row>
    <row r="57">
      <c r="A57" s="829" t="s">
        <v>4575</v>
      </c>
      <c r="B57" s="823"/>
      <c r="C57" s="829" t="s">
        <v>4576</v>
      </c>
      <c r="D57" s="829" t="s">
        <v>4577</v>
      </c>
      <c r="E57" s="823"/>
      <c r="F57" s="823"/>
      <c r="G57" s="823"/>
      <c r="H57" s="823"/>
      <c r="I57" s="823"/>
      <c r="J57" s="823"/>
      <c r="K57" s="823"/>
      <c r="L57" s="823"/>
      <c r="M57" s="823"/>
      <c r="N57" s="823"/>
      <c r="O57" s="823"/>
      <c r="P57" s="823"/>
      <c r="Q57" s="823"/>
      <c r="R57" s="823"/>
      <c r="S57" s="823"/>
      <c r="T57" s="823"/>
      <c r="U57" s="823"/>
      <c r="V57" s="823"/>
      <c r="W57" s="823"/>
      <c r="X57" s="823"/>
      <c r="Y57" s="823"/>
      <c r="Z57" s="823"/>
      <c r="AA57" s="823"/>
    </row>
    <row r="58">
      <c r="A58" s="845" t="s">
        <v>4578</v>
      </c>
      <c r="B58" s="823"/>
      <c r="C58" s="829" t="s">
        <v>4579</v>
      </c>
      <c r="D58" s="829" t="s">
        <v>4580</v>
      </c>
      <c r="E58" s="829" t="s">
        <v>4581</v>
      </c>
      <c r="F58" s="823"/>
      <c r="G58" s="823"/>
      <c r="H58" s="823"/>
      <c r="I58" s="823"/>
      <c r="J58" s="823"/>
      <c r="K58" s="823"/>
      <c r="L58" s="823"/>
      <c r="M58" s="823"/>
      <c r="N58" s="823"/>
      <c r="O58" s="823"/>
      <c r="P58" s="823"/>
      <c r="Q58" s="823"/>
      <c r="R58" s="823"/>
      <c r="S58" s="823"/>
      <c r="T58" s="823"/>
      <c r="U58" s="823"/>
      <c r="V58" s="823"/>
      <c r="W58" s="823"/>
      <c r="X58" s="823"/>
      <c r="Y58" s="823"/>
      <c r="Z58" s="823"/>
      <c r="AA58" s="823"/>
    </row>
    <row r="59">
      <c r="A59" s="845" t="s">
        <v>4582</v>
      </c>
      <c r="B59" s="823"/>
      <c r="C59" s="829" t="s">
        <v>4583</v>
      </c>
      <c r="D59" s="829" t="s">
        <v>4584</v>
      </c>
      <c r="E59" s="823"/>
      <c r="F59" s="823"/>
      <c r="G59" s="823"/>
      <c r="H59" s="823"/>
      <c r="I59" s="823"/>
      <c r="J59" s="823"/>
      <c r="K59" s="823"/>
      <c r="L59" s="823"/>
      <c r="M59" s="823"/>
      <c r="N59" s="823"/>
      <c r="O59" s="823"/>
      <c r="P59" s="823"/>
      <c r="Q59" s="823"/>
      <c r="R59" s="823"/>
      <c r="S59" s="823"/>
      <c r="T59" s="823"/>
      <c r="U59" s="823"/>
      <c r="V59" s="823"/>
      <c r="W59" s="823"/>
      <c r="X59" s="823"/>
      <c r="Y59" s="823"/>
      <c r="Z59" s="823"/>
      <c r="AA59" s="823"/>
    </row>
    <row r="60">
      <c r="A60" s="829" t="s">
        <v>4585</v>
      </c>
      <c r="B60" s="823"/>
      <c r="C60" s="829" t="s">
        <v>4586</v>
      </c>
      <c r="D60" s="829" t="s">
        <v>4587</v>
      </c>
      <c r="E60" s="829" t="s">
        <v>4588</v>
      </c>
      <c r="F60" s="823"/>
      <c r="G60" s="823"/>
      <c r="H60" s="823"/>
      <c r="I60" s="823"/>
      <c r="J60" s="823"/>
      <c r="K60" s="823"/>
      <c r="L60" s="823"/>
      <c r="M60" s="823"/>
      <c r="N60" s="823"/>
      <c r="O60" s="823"/>
      <c r="P60" s="823"/>
      <c r="Q60" s="823"/>
      <c r="R60" s="823"/>
      <c r="S60" s="823"/>
      <c r="T60" s="823"/>
      <c r="U60" s="823"/>
      <c r="V60" s="823"/>
      <c r="W60" s="823"/>
      <c r="X60" s="823"/>
      <c r="Y60" s="823"/>
      <c r="Z60" s="823"/>
      <c r="AA60" s="823"/>
    </row>
    <row r="61">
      <c r="A61" s="829" t="s">
        <v>4589</v>
      </c>
      <c r="B61" s="823"/>
      <c r="C61" s="829" t="s">
        <v>4590</v>
      </c>
      <c r="D61" s="823"/>
      <c r="E61" s="823"/>
      <c r="F61" s="823"/>
      <c r="G61" s="823"/>
      <c r="H61" s="823"/>
      <c r="I61" s="823"/>
      <c r="J61" s="823"/>
      <c r="K61" s="823"/>
      <c r="L61" s="823"/>
      <c r="M61" s="823"/>
      <c r="N61" s="823"/>
      <c r="O61" s="823"/>
      <c r="P61" s="823"/>
      <c r="Q61" s="823"/>
      <c r="R61" s="823"/>
      <c r="S61" s="823"/>
      <c r="T61" s="823"/>
      <c r="U61" s="823"/>
      <c r="V61" s="823"/>
      <c r="W61" s="823"/>
      <c r="X61" s="823"/>
      <c r="Y61" s="823"/>
      <c r="Z61" s="823"/>
      <c r="AA61" s="823"/>
    </row>
    <row r="62">
      <c r="A62" s="829" t="s">
        <v>4591</v>
      </c>
      <c r="B62" s="823"/>
      <c r="C62" s="829" t="s">
        <v>4592</v>
      </c>
      <c r="D62" s="6" t="s">
        <v>4593</v>
      </c>
      <c r="E62" s="823"/>
      <c r="F62" s="823"/>
      <c r="G62" s="823"/>
      <c r="H62" s="823"/>
      <c r="I62" s="823"/>
      <c r="J62" s="823"/>
      <c r="K62" s="823"/>
      <c r="L62" s="823"/>
      <c r="M62" s="823"/>
      <c r="N62" s="823"/>
      <c r="O62" s="823"/>
      <c r="P62" s="823"/>
      <c r="Q62" s="823"/>
      <c r="R62" s="823"/>
      <c r="S62" s="823"/>
      <c r="T62" s="823"/>
      <c r="U62" s="823"/>
      <c r="V62" s="823"/>
      <c r="W62" s="823"/>
      <c r="X62" s="823"/>
      <c r="Y62" s="823"/>
      <c r="Z62" s="823"/>
      <c r="AA62" s="823"/>
    </row>
    <row r="63">
      <c r="A63" s="829" t="s">
        <v>4594</v>
      </c>
      <c r="B63" s="823"/>
      <c r="C63" s="829" t="s">
        <v>4595</v>
      </c>
      <c r="D63" s="823"/>
      <c r="E63" s="823"/>
      <c r="F63" s="823"/>
      <c r="G63" s="823"/>
      <c r="H63" s="823"/>
      <c r="I63" s="823"/>
      <c r="J63" s="823"/>
      <c r="K63" s="823"/>
      <c r="L63" s="823"/>
      <c r="M63" s="823"/>
      <c r="N63" s="823"/>
      <c r="O63" s="823"/>
      <c r="P63" s="823"/>
      <c r="Q63" s="823"/>
      <c r="R63" s="823"/>
      <c r="S63" s="823"/>
      <c r="T63" s="823"/>
      <c r="U63" s="823"/>
      <c r="V63" s="823"/>
      <c r="W63" s="823"/>
      <c r="X63" s="823"/>
      <c r="Y63" s="823"/>
      <c r="Z63" s="823"/>
      <c r="AA63" s="823"/>
    </row>
    <row r="64">
      <c r="A64" s="829" t="s">
        <v>4596</v>
      </c>
      <c r="B64" s="823"/>
      <c r="C64" s="829" t="s">
        <v>4597</v>
      </c>
      <c r="D64" s="829" t="s">
        <v>4598</v>
      </c>
      <c r="E64" s="823"/>
      <c r="F64" s="823"/>
      <c r="G64" s="823"/>
      <c r="H64" s="823"/>
      <c r="I64" s="823"/>
      <c r="J64" s="823"/>
      <c r="K64" s="823"/>
      <c r="L64" s="823"/>
      <c r="M64" s="823"/>
      <c r="N64" s="823"/>
      <c r="O64" s="823"/>
      <c r="P64" s="823"/>
      <c r="Q64" s="823"/>
      <c r="R64" s="823"/>
      <c r="S64" s="823"/>
      <c r="T64" s="823"/>
      <c r="U64" s="823"/>
      <c r="V64" s="823"/>
      <c r="W64" s="823"/>
      <c r="X64" s="823"/>
      <c r="Y64" s="823"/>
      <c r="Z64" s="823"/>
      <c r="AA64" s="823"/>
    </row>
    <row r="65">
      <c r="A65" s="846" t="s">
        <v>4599</v>
      </c>
      <c r="B65" s="823"/>
      <c r="C65" s="829" t="s">
        <v>4600</v>
      </c>
      <c r="D65" s="829" t="s">
        <v>4601</v>
      </c>
      <c r="E65" s="823"/>
      <c r="F65" s="823"/>
      <c r="G65" s="823"/>
      <c r="H65" s="823"/>
      <c r="I65" s="823"/>
      <c r="J65" s="823"/>
      <c r="K65" s="823"/>
      <c r="L65" s="823"/>
      <c r="M65" s="823"/>
      <c r="N65" s="823"/>
      <c r="O65" s="823"/>
      <c r="P65" s="823"/>
      <c r="Q65" s="823"/>
      <c r="R65" s="823"/>
      <c r="S65" s="823"/>
      <c r="T65" s="823"/>
      <c r="U65" s="823"/>
      <c r="V65" s="823"/>
      <c r="W65" s="823"/>
      <c r="X65" s="823"/>
      <c r="Y65" s="823"/>
      <c r="Z65" s="823"/>
      <c r="AA65" s="823"/>
    </row>
    <row r="66">
      <c r="A66" s="829" t="s">
        <v>4602</v>
      </c>
      <c r="B66" s="823"/>
      <c r="C66" s="829" t="s">
        <v>4603</v>
      </c>
      <c r="D66" s="829" t="s">
        <v>96</v>
      </c>
      <c r="F66" s="823"/>
      <c r="G66" s="823"/>
      <c r="H66" s="823"/>
      <c r="I66" s="823"/>
      <c r="J66" s="823"/>
      <c r="K66" s="823"/>
      <c r="L66" s="823"/>
      <c r="M66" s="823"/>
      <c r="N66" s="823"/>
      <c r="O66" s="823"/>
      <c r="P66" s="823"/>
      <c r="Q66" s="823"/>
      <c r="R66" s="823"/>
      <c r="S66" s="823"/>
      <c r="T66" s="823"/>
      <c r="U66" s="823"/>
      <c r="V66" s="823"/>
      <c r="W66" s="823"/>
      <c r="X66" s="823"/>
      <c r="Y66" s="823"/>
      <c r="Z66" s="823"/>
      <c r="AA66" s="823"/>
    </row>
    <row r="67">
      <c r="A67" s="829" t="s">
        <v>4604</v>
      </c>
      <c r="B67" s="823"/>
      <c r="C67" s="847" t="s">
        <v>4605</v>
      </c>
      <c r="D67" s="829" t="s">
        <v>4606</v>
      </c>
      <c r="E67" s="829" t="s">
        <v>4607</v>
      </c>
      <c r="F67" s="823"/>
      <c r="G67" s="823"/>
      <c r="H67" s="823"/>
      <c r="I67" s="823"/>
      <c r="J67" s="823"/>
      <c r="K67" s="823"/>
      <c r="L67" s="823"/>
      <c r="M67" s="823"/>
      <c r="N67" s="823"/>
      <c r="O67" s="823"/>
      <c r="P67" s="823"/>
      <c r="Q67" s="823"/>
      <c r="R67" s="823"/>
      <c r="S67" s="823"/>
      <c r="T67" s="823"/>
      <c r="U67" s="823"/>
      <c r="V67" s="823"/>
      <c r="W67" s="823"/>
      <c r="X67" s="823"/>
      <c r="Y67" s="823"/>
      <c r="Z67" s="823"/>
      <c r="AA67" s="823"/>
    </row>
    <row r="68">
      <c r="A68" s="829" t="s">
        <v>4608</v>
      </c>
      <c r="B68" s="823"/>
      <c r="C68" s="829" t="s">
        <v>4609</v>
      </c>
      <c r="D68" s="829" t="s">
        <v>4610</v>
      </c>
      <c r="E68" s="823"/>
      <c r="F68" s="823"/>
      <c r="G68" s="823"/>
      <c r="H68" s="823"/>
      <c r="I68" s="823"/>
      <c r="J68" s="823"/>
      <c r="K68" s="823"/>
      <c r="L68" s="823"/>
      <c r="M68" s="823"/>
      <c r="N68" s="823"/>
      <c r="O68" s="823"/>
      <c r="P68" s="823"/>
      <c r="Q68" s="823"/>
      <c r="R68" s="823"/>
      <c r="S68" s="823"/>
      <c r="T68" s="823"/>
      <c r="U68" s="823"/>
      <c r="V68" s="823"/>
      <c r="W68" s="823"/>
      <c r="X68" s="823"/>
      <c r="Y68" s="823"/>
      <c r="Z68" s="823"/>
      <c r="AA68" s="823"/>
    </row>
    <row r="69">
      <c r="A69" s="829" t="s">
        <v>4611</v>
      </c>
      <c r="B69" s="823"/>
      <c r="C69" s="829" t="s">
        <v>4612</v>
      </c>
      <c r="D69" s="829" t="s">
        <v>4613</v>
      </c>
      <c r="E69" s="823"/>
      <c r="F69" s="823"/>
      <c r="G69" s="823"/>
      <c r="H69" s="823"/>
      <c r="I69" s="823"/>
      <c r="J69" s="823"/>
      <c r="K69" s="823"/>
      <c r="L69" s="823"/>
      <c r="M69" s="823"/>
      <c r="N69" s="823"/>
      <c r="O69" s="823"/>
      <c r="P69" s="823"/>
      <c r="Q69" s="823"/>
      <c r="R69" s="823"/>
      <c r="S69" s="823"/>
      <c r="T69" s="823"/>
      <c r="U69" s="823"/>
      <c r="V69" s="823"/>
      <c r="W69" s="823"/>
      <c r="X69" s="823"/>
      <c r="Y69" s="823"/>
      <c r="Z69" s="823"/>
      <c r="AA69" s="823"/>
    </row>
    <row r="70">
      <c r="A70" s="829" t="s">
        <v>4614</v>
      </c>
      <c r="B70" s="823"/>
      <c r="C70" s="829" t="s">
        <v>4615</v>
      </c>
      <c r="D70" s="823"/>
      <c r="E70" s="823"/>
      <c r="F70" s="823"/>
      <c r="G70" s="823"/>
      <c r="H70" s="823"/>
      <c r="I70" s="823"/>
      <c r="J70" s="823"/>
      <c r="K70" s="823"/>
      <c r="L70" s="823"/>
      <c r="M70" s="823"/>
      <c r="N70" s="823"/>
      <c r="O70" s="823"/>
      <c r="P70" s="823"/>
      <c r="Q70" s="823"/>
      <c r="R70" s="823"/>
      <c r="S70" s="823"/>
      <c r="T70" s="823"/>
      <c r="U70" s="823"/>
      <c r="V70" s="823"/>
      <c r="W70" s="823"/>
      <c r="X70" s="823"/>
      <c r="Y70" s="823"/>
      <c r="Z70" s="823"/>
      <c r="AA70" s="823"/>
    </row>
    <row r="71" ht="69.75" customHeight="1">
      <c r="A71" s="829" t="s">
        <v>4616</v>
      </c>
      <c r="B71" s="823"/>
      <c r="C71" s="829" t="s">
        <v>4617</v>
      </c>
      <c r="D71" s="829" t="s">
        <v>4618</v>
      </c>
      <c r="E71" s="823"/>
      <c r="F71" s="823"/>
      <c r="G71" s="823"/>
      <c r="H71" s="823"/>
      <c r="I71" s="823"/>
      <c r="J71" s="823"/>
      <c r="K71" s="823"/>
      <c r="L71" s="823"/>
      <c r="M71" s="823"/>
      <c r="N71" s="823"/>
      <c r="O71" s="823"/>
      <c r="P71" s="823"/>
      <c r="Q71" s="823"/>
      <c r="R71" s="823"/>
      <c r="S71" s="823"/>
      <c r="T71" s="823"/>
      <c r="U71" s="823"/>
      <c r="V71" s="823"/>
      <c r="W71" s="823"/>
      <c r="X71" s="823"/>
      <c r="Y71" s="823"/>
      <c r="Z71" s="823"/>
      <c r="AA71" s="823"/>
    </row>
    <row r="72">
      <c r="A72" s="829" t="s">
        <v>4619</v>
      </c>
      <c r="B72" s="823"/>
      <c r="C72" s="829" t="s">
        <v>4620</v>
      </c>
      <c r="D72" s="829" t="s">
        <v>4621</v>
      </c>
      <c r="E72" s="823"/>
      <c r="F72" s="823"/>
      <c r="G72" s="823"/>
      <c r="H72" s="823"/>
      <c r="I72" s="823"/>
      <c r="J72" s="823"/>
      <c r="K72" s="823"/>
      <c r="L72" s="823"/>
      <c r="M72" s="823"/>
      <c r="N72" s="823"/>
      <c r="O72" s="823"/>
      <c r="P72" s="823"/>
      <c r="Q72" s="823"/>
      <c r="R72" s="823"/>
      <c r="S72" s="823"/>
      <c r="T72" s="823"/>
      <c r="U72" s="823"/>
      <c r="V72" s="823"/>
      <c r="W72" s="823"/>
      <c r="X72" s="823"/>
      <c r="Y72" s="823"/>
      <c r="Z72" s="823"/>
      <c r="AA72" s="823"/>
    </row>
    <row r="73">
      <c r="A73" s="829" t="s">
        <v>4622</v>
      </c>
      <c r="B73" s="823"/>
      <c r="C73" s="829" t="s">
        <v>4623</v>
      </c>
      <c r="D73" s="823"/>
      <c r="E73" s="823"/>
      <c r="F73" s="823"/>
      <c r="G73" s="823"/>
      <c r="H73" s="823"/>
      <c r="I73" s="823"/>
      <c r="J73" s="823"/>
      <c r="K73" s="823"/>
      <c r="L73" s="823"/>
      <c r="M73" s="823"/>
      <c r="N73" s="823"/>
      <c r="O73" s="823"/>
      <c r="P73" s="823"/>
      <c r="Q73" s="823"/>
      <c r="R73" s="823"/>
      <c r="S73" s="823"/>
      <c r="T73" s="823"/>
      <c r="U73" s="823"/>
      <c r="V73" s="823"/>
      <c r="W73" s="823"/>
      <c r="X73" s="823"/>
      <c r="Y73" s="823"/>
      <c r="Z73" s="823"/>
      <c r="AA73" s="823"/>
    </row>
    <row r="74">
      <c r="A74" s="829" t="s">
        <v>4624</v>
      </c>
      <c r="B74" s="823"/>
      <c r="C74" s="829" t="s">
        <v>4625</v>
      </c>
      <c r="D74" s="829" t="s">
        <v>4626</v>
      </c>
      <c r="E74" s="829" t="s">
        <v>4627</v>
      </c>
      <c r="F74" s="829"/>
      <c r="G74" s="823"/>
      <c r="H74" s="823"/>
      <c r="I74" s="823"/>
      <c r="J74" s="823"/>
      <c r="K74" s="823"/>
      <c r="L74" s="823"/>
      <c r="M74" s="823"/>
      <c r="N74" s="823"/>
      <c r="O74" s="823"/>
      <c r="P74" s="823"/>
      <c r="Q74" s="823"/>
      <c r="R74" s="823"/>
      <c r="S74" s="823"/>
      <c r="T74" s="823"/>
      <c r="U74" s="823"/>
      <c r="V74" s="823"/>
      <c r="W74" s="823"/>
      <c r="X74" s="823"/>
      <c r="Y74" s="823"/>
      <c r="Z74" s="823"/>
      <c r="AA74" s="823"/>
    </row>
    <row r="75">
      <c r="A75" s="848" t="s">
        <v>4628</v>
      </c>
      <c r="B75" s="823"/>
      <c r="C75" s="829" t="s">
        <v>4629</v>
      </c>
      <c r="D75" s="829" t="s">
        <v>4630</v>
      </c>
      <c r="E75" s="829" t="s">
        <v>4631</v>
      </c>
      <c r="F75" s="823"/>
      <c r="G75" s="823"/>
      <c r="H75" s="823"/>
      <c r="I75" s="823"/>
      <c r="J75" s="823"/>
      <c r="K75" s="823"/>
      <c r="L75" s="823"/>
      <c r="M75" s="823"/>
      <c r="N75" s="823"/>
      <c r="O75" s="823"/>
      <c r="P75" s="823"/>
      <c r="Q75" s="823"/>
      <c r="R75" s="823"/>
      <c r="S75" s="823"/>
      <c r="T75" s="823"/>
      <c r="U75" s="823"/>
      <c r="V75" s="823"/>
      <c r="W75" s="823"/>
      <c r="X75" s="823"/>
      <c r="Y75" s="823"/>
      <c r="Z75" s="823"/>
      <c r="AA75" s="823"/>
    </row>
    <row r="76">
      <c r="A76" s="829" t="s">
        <v>4632</v>
      </c>
      <c r="B76" s="823"/>
      <c r="C76" s="829" t="s">
        <v>4633</v>
      </c>
      <c r="D76" s="829" t="s">
        <v>4634</v>
      </c>
      <c r="E76" s="829" t="s">
        <v>4635</v>
      </c>
      <c r="F76" s="823"/>
      <c r="G76" s="823"/>
      <c r="H76" s="823"/>
      <c r="I76" s="823"/>
      <c r="J76" s="823"/>
      <c r="K76" s="823"/>
      <c r="L76" s="823"/>
      <c r="M76" s="823"/>
      <c r="N76" s="823"/>
      <c r="O76" s="823"/>
      <c r="P76" s="823"/>
      <c r="Q76" s="823"/>
      <c r="R76" s="823"/>
      <c r="S76" s="823"/>
      <c r="T76" s="823"/>
      <c r="U76" s="823"/>
      <c r="V76" s="823"/>
      <c r="W76" s="823"/>
      <c r="X76" s="823"/>
      <c r="Y76" s="823"/>
      <c r="Z76" s="823"/>
      <c r="AA76" s="823"/>
    </row>
    <row r="77">
      <c r="A77" s="829" t="s">
        <v>4636</v>
      </c>
      <c r="B77" s="823"/>
      <c r="C77" s="829" t="s">
        <v>4637</v>
      </c>
      <c r="D77" s="829" t="s">
        <v>4638</v>
      </c>
      <c r="E77" s="823"/>
      <c r="F77" s="823"/>
      <c r="G77" s="823"/>
      <c r="H77" s="823"/>
      <c r="I77" s="823"/>
      <c r="J77" s="823"/>
      <c r="K77" s="823"/>
      <c r="L77" s="823"/>
      <c r="M77" s="823"/>
      <c r="N77" s="823"/>
      <c r="O77" s="823"/>
      <c r="P77" s="823"/>
      <c r="Q77" s="823"/>
      <c r="R77" s="823"/>
      <c r="S77" s="823"/>
      <c r="T77" s="823"/>
      <c r="U77" s="823"/>
      <c r="V77" s="823"/>
      <c r="W77" s="823"/>
      <c r="X77" s="823"/>
      <c r="Y77" s="823"/>
      <c r="Z77" s="823"/>
      <c r="AA77" s="823"/>
    </row>
    <row r="78">
      <c r="A78" s="829" t="s">
        <v>4639</v>
      </c>
      <c r="B78" s="823"/>
      <c r="C78" s="829" t="s">
        <v>4640</v>
      </c>
      <c r="D78" s="823"/>
      <c r="E78" s="823"/>
      <c r="F78" s="823"/>
      <c r="G78" s="823"/>
      <c r="H78" s="823"/>
      <c r="I78" s="823"/>
      <c r="J78" s="823"/>
      <c r="K78" s="823"/>
      <c r="L78" s="823"/>
      <c r="M78" s="823"/>
      <c r="N78" s="823"/>
      <c r="O78" s="823"/>
      <c r="P78" s="823"/>
      <c r="Q78" s="823"/>
      <c r="R78" s="823"/>
      <c r="S78" s="823"/>
      <c r="T78" s="823"/>
      <c r="U78" s="823"/>
      <c r="V78" s="823"/>
      <c r="W78" s="823"/>
      <c r="X78" s="823"/>
      <c r="Y78" s="823"/>
      <c r="Z78" s="823"/>
      <c r="AA78" s="823"/>
    </row>
    <row r="79">
      <c r="A79" s="829" t="s">
        <v>4641</v>
      </c>
      <c r="B79" s="823"/>
      <c r="C79" s="829" t="s">
        <v>4642</v>
      </c>
      <c r="D79" s="823"/>
      <c r="E79" s="823"/>
      <c r="F79" s="823"/>
      <c r="G79" s="823"/>
      <c r="H79" s="823"/>
      <c r="I79" s="823"/>
      <c r="J79" s="823"/>
      <c r="K79" s="823"/>
      <c r="L79" s="823"/>
      <c r="M79" s="823"/>
      <c r="N79" s="823"/>
      <c r="O79" s="823"/>
      <c r="P79" s="823"/>
      <c r="Q79" s="823"/>
      <c r="R79" s="823"/>
      <c r="S79" s="823"/>
      <c r="T79" s="823"/>
      <c r="U79" s="823"/>
      <c r="V79" s="823"/>
      <c r="W79" s="823"/>
      <c r="X79" s="823"/>
      <c r="Y79" s="823"/>
      <c r="Z79" s="823"/>
      <c r="AA79" s="823"/>
    </row>
    <row r="80">
      <c r="A80" s="829" t="s">
        <v>4643</v>
      </c>
      <c r="B80" s="823"/>
      <c r="C80" s="829" t="s">
        <v>4644</v>
      </c>
      <c r="D80" s="823"/>
      <c r="E80" s="823"/>
      <c r="F80" s="823"/>
      <c r="G80" s="823"/>
      <c r="H80" s="823"/>
      <c r="I80" s="823"/>
      <c r="J80" s="823"/>
      <c r="K80" s="823"/>
      <c r="L80" s="823"/>
      <c r="M80" s="823"/>
      <c r="N80" s="823"/>
      <c r="O80" s="823"/>
      <c r="P80" s="823"/>
      <c r="Q80" s="823"/>
      <c r="R80" s="823"/>
      <c r="S80" s="823"/>
      <c r="T80" s="823"/>
      <c r="U80" s="823"/>
      <c r="V80" s="823"/>
      <c r="W80" s="823"/>
      <c r="X80" s="823"/>
      <c r="Y80" s="823"/>
      <c r="Z80" s="823"/>
      <c r="AA80" s="823"/>
    </row>
    <row r="81">
      <c r="A81" s="829" t="s">
        <v>4645</v>
      </c>
      <c r="B81" s="823"/>
      <c r="C81" s="6" t="s">
        <v>4646</v>
      </c>
      <c r="D81" s="829" t="s">
        <v>4647</v>
      </c>
      <c r="E81" s="823"/>
      <c r="F81" s="823"/>
      <c r="G81" s="823"/>
      <c r="H81" s="823"/>
      <c r="I81" s="823"/>
      <c r="J81" s="823"/>
      <c r="K81" s="823"/>
      <c r="L81" s="823"/>
      <c r="M81" s="823"/>
      <c r="N81" s="823"/>
      <c r="O81" s="823"/>
      <c r="P81" s="823"/>
      <c r="Q81" s="823"/>
      <c r="R81" s="823"/>
      <c r="S81" s="823"/>
      <c r="T81" s="823"/>
      <c r="U81" s="823"/>
      <c r="V81" s="823"/>
      <c r="W81" s="823"/>
      <c r="X81" s="823"/>
      <c r="Y81" s="823"/>
      <c r="Z81" s="823"/>
      <c r="AA81" s="823"/>
    </row>
    <row r="82">
      <c r="A82" s="829" t="s">
        <v>4648</v>
      </c>
      <c r="B82" s="823"/>
      <c r="C82" s="829" t="s">
        <v>4649</v>
      </c>
      <c r="D82" s="829" t="s">
        <v>4650</v>
      </c>
      <c r="E82" s="829" t="s">
        <v>4651</v>
      </c>
      <c r="F82" s="823"/>
      <c r="G82" s="823"/>
      <c r="H82" s="823"/>
      <c r="I82" s="823"/>
      <c r="J82" s="823"/>
      <c r="K82" s="823"/>
      <c r="L82" s="823"/>
      <c r="M82" s="823"/>
      <c r="N82" s="823"/>
      <c r="O82" s="823"/>
      <c r="P82" s="823"/>
      <c r="Q82" s="823"/>
      <c r="R82" s="823"/>
      <c r="S82" s="823"/>
      <c r="T82" s="823"/>
      <c r="U82" s="823"/>
      <c r="V82" s="823"/>
      <c r="W82" s="823"/>
      <c r="X82" s="823"/>
      <c r="Y82" s="823"/>
      <c r="Z82" s="823"/>
      <c r="AA82" s="823"/>
    </row>
    <row r="83">
      <c r="A83" s="829" t="s">
        <v>4652</v>
      </c>
      <c r="B83" s="823"/>
      <c r="C83" s="829"/>
      <c r="D83" s="823"/>
      <c r="E83" s="823"/>
      <c r="F83" s="823"/>
      <c r="G83" s="823"/>
      <c r="H83" s="823"/>
      <c r="I83" s="823"/>
      <c r="J83" s="823"/>
      <c r="K83" s="823"/>
      <c r="L83" s="823"/>
      <c r="M83" s="823"/>
      <c r="N83" s="823"/>
      <c r="O83" s="823"/>
      <c r="P83" s="823"/>
      <c r="Q83" s="823"/>
      <c r="R83" s="823"/>
      <c r="S83" s="823"/>
      <c r="T83" s="823"/>
      <c r="U83" s="823"/>
      <c r="V83" s="823"/>
      <c r="W83" s="823"/>
      <c r="X83" s="823"/>
      <c r="Y83" s="823"/>
      <c r="Z83" s="823"/>
      <c r="AA83" s="823"/>
    </row>
    <row r="84">
      <c r="A84" s="829" t="s">
        <v>4653</v>
      </c>
      <c r="B84" s="823"/>
      <c r="C84" s="823"/>
      <c r="D84" s="823"/>
      <c r="E84" s="823"/>
      <c r="F84" s="823"/>
      <c r="G84" s="823"/>
      <c r="H84" s="823"/>
      <c r="I84" s="823"/>
      <c r="J84" s="823"/>
      <c r="K84" s="823"/>
      <c r="L84" s="823"/>
      <c r="M84" s="823"/>
      <c r="N84" s="823"/>
      <c r="O84" s="823"/>
      <c r="P84" s="823"/>
      <c r="Q84" s="823"/>
      <c r="R84" s="823"/>
      <c r="S84" s="823"/>
      <c r="T84" s="823"/>
      <c r="U84" s="823"/>
      <c r="V84" s="823"/>
      <c r="W84" s="823"/>
      <c r="X84" s="823"/>
      <c r="Y84" s="823"/>
      <c r="Z84" s="823"/>
      <c r="AA84" s="823"/>
    </row>
    <row r="85">
      <c r="A85" s="829" t="s">
        <v>4654</v>
      </c>
      <c r="B85" s="823"/>
      <c r="C85" s="829" t="s">
        <v>4655</v>
      </c>
      <c r="D85" s="823"/>
      <c r="E85" s="823"/>
      <c r="F85" s="823"/>
      <c r="G85" s="823"/>
      <c r="H85" s="823"/>
      <c r="I85" s="823"/>
      <c r="J85" s="823"/>
      <c r="K85" s="823"/>
      <c r="L85" s="823"/>
      <c r="M85" s="823"/>
      <c r="N85" s="823"/>
      <c r="O85" s="823"/>
      <c r="P85" s="823"/>
      <c r="Q85" s="823"/>
      <c r="R85" s="823"/>
      <c r="S85" s="823"/>
      <c r="T85" s="823"/>
      <c r="U85" s="823"/>
      <c r="V85" s="823"/>
      <c r="W85" s="823"/>
      <c r="X85" s="823"/>
      <c r="Y85" s="823"/>
      <c r="Z85" s="823"/>
      <c r="AA85" s="823"/>
    </row>
    <row r="86">
      <c r="A86" s="829" t="s">
        <v>4656</v>
      </c>
      <c r="B86" s="823"/>
      <c r="C86" s="829" t="s">
        <v>4657</v>
      </c>
      <c r="D86" s="823"/>
      <c r="E86" s="823"/>
      <c r="F86" s="823"/>
      <c r="G86" s="823"/>
      <c r="H86" s="823"/>
      <c r="I86" s="823"/>
      <c r="J86" s="823"/>
      <c r="K86" s="823"/>
      <c r="L86" s="823"/>
      <c r="M86" s="823"/>
      <c r="N86" s="823"/>
      <c r="O86" s="823"/>
      <c r="P86" s="823"/>
      <c r="Q86" s="823"/>
      <c r="R86" s="823"/>
      <c r="S86" s="823"/>
      <c r="T86" s="823"/>
      <c r="U86" s="823"/>
      <c r="V86" s="823"/>
      <c r="W86" s="823"/>
      <c r="X86" s="823"/>
      <c r="Y86" s="823"/>
      <c r="Z86" s="823"/>
      <c r="AA86" s="823"/>
    </row>
    <row r="87">
      <c r="A87" s="829" t="s">
        <v>4658</v>
      </c>
      <c r="B87" s="823"/>
      <c r="C87" s="829" t="s">
        <v>4659</v>
      </c>
      <c r="D87" s="829" t="s">
        <v>4660</v>
      </c>
      <c r="E87" s="823"/>
      <c r="F87" s="823"/>
      <c r="G87" s="823"/>
      <c r="H87" s="823"/>
      <c r="I87" s="823"/>
      <c r="J87" s="823"/>
      <c r="K87" s="823"/>
      <c r="L87" s="823"/>
      <c r="M87" s="823"/>
      <c r="N87" s="823"/>
      <c r="O87" s="823"/>
      <c r="P87" s="823"/>
      <c r="Q87" s="823"/>
      <c r="R87" s="823"/>
      <c r="S87" s="823"/>
      <c r="T87" s="823"/>
      <c r="U87" s="823"/>
      <c r="V87" s="823"/>
      <c r="W87" s="823"/>
      <c r="X87" s="823"/>
      <c r="Y87" s="823"/>
      <c r="Z87" s="823"/>
      <c r="AA87" s="823"/>
    </row>
    <row r="88">
      <c r="A88" s="829" t="s">
        <v>4661</v>
      </c>
      <c r="B88" s="823"/>
      <c r="C88" s="829" t="s">
        <v>4662</v>
      </c>
      <c r="D88" s="823"/>
      <c r="E88" s="823"/>
      <c r="F88" s="823"/>
      <c r="G88" s="823"/>
      <c r="H88" s="823"/>
      <c r="I88" s="823"/>
      <c r="J88" s="823"/>
      <c r="K88" s="823"/>
      <c r="L88" s="823"/>
      <c r="M88" s="823"/>
      <c r="N88" s="823"/>
      <c r="O88" s="823"/>
      <c r="P88" s="823"/>
      <c r="Q88" s="823"/>
      <c r="R88" s="823"/>
      <c r="S88" s="823"/>
      <c r="T88" s="823"/>
      <c r="U88" s="823"/>
      <c r="V88" s="823"/>
      <c r="W88" s="823"/>
      <c r="X88" s="823"/>
      <c r="Y88" s="823"/>
      <c r="Z88" s="823"/>
      <c r="AA88" s="823"/>
    </row>
    <row r="89">
      <c r="A89" s="829" t="s">
        <v>4663</v>
      </c>
      <c r="B89" s="823"/>
      <c r="C89" s="829" t="s">
        <v>4664</v>
      </c>
      <c r="D89" s="823"/>
      <c r="E89" s="823"/>
      <c r="F89" s="823"/>
      <c r="G89" s="823"/>
      <c r="H89" s="823"/>
      <c r="I89" s="823"/>
      <c r="J89" s="823"/>
      <c r="K89" s="823"/>
      <c r="L89" s="823"/>
      <c r="M89" s="823"/>
      <c r="N89" s="823"/>
      <c r="O89" s="823"/>
      <c r="P89" s="823"/>
      <c r="Q89" s="823"/>
      <c r="R89" s="823"/>
      <c r="S89" s="823"/>
      <c r="T89" s="823"/>
      <c r="U89" s="823"/>
      <c r="V89" s="823"/>
      <c r="W89" s="823"/>
      <c r="X89" s="823"/>
      <c r="Y89" s="823"/>
      <c r="Z89" s="823"/>
      <c r="AA89" s="823"/>
    </row>
    <row r="90">
      <c r="A90" s="829" t="s">
        <v>4665</v>
      </c>
      <c r="B90" s="823"/>
      <c r="C90" s="829" t="s">
        <v>4666</v>
      </c>
      <c r="D90" s="829" t="s">
        <v>4667</v>
      </c>
      <c r="E90" s="823"/>
      <c r="F90" s="823"/>
      <c r="G90" s="823"/>
      <c r="H90" s="823"/>
      <c r="I90" s="823"/>
      <c r="J90" s="823"/>
      <c r="K90" s="823"/>
      <c r="L90" s="823"/>
      <c r="M90" s="823"/>
      <c r="N90" s="823"/>
      <c r="O90" s="823"/>
      <c r="P90" s="823"/>
      <c r="Q90" s="823"/>
      <c r="R90" s="823"/>
      <c r="S90" s="823"/>
      <c r="T90" s="823"/>
      <c r="U90" s="823"/>
      <c r="V90" s="823"/>
      <c r="W90" s="823"/>
      <c r="X90" s="823"/>
      <c r="Y90" s="823"/>
      <c r="Z90" s="823"/>
      <c r="AA90" s="823"/>
    </row>
    <row r="91">
      <c r="A91" s="829" t="s">
        <v>4668</v>
      </c>
      <c r="B91" s="823"/>
      <c r="C91" s="829" t="s">
        <v>4669</v>
      </c>
      <c r="D91" s="823"/>
      <c r="E91" s="823"/>
      <c r="F91" s="823"/>
      <c r="G91" s="823"/>
      <c r="H91" s="823"/>
      <c r="I91" s="823"/>
      <c r="J91" s="823"/>
      <c r="K91" s="823"/>
      <c r="L91" s="823"/>
      <c r="M91" s="823"/>
      <c r="N91" s="823"/>
      <c r="O91" s="823"/>
      <c r="P91" s="823"/>
      <c r="Q91" s="823"/>
      <c r="R91" s="823"/>
      <c r="S91" s="823"/>
      <c r="T91" s="823"/>
      <c r="U91" s="823"/>
      <c r="V91" s="823"/>
      <c r="W91" s="823"/>
      <c r="X91" s="823"/>
      <c r="Y91" s="823"/>
      <c r="Z91" s="823"/>
      <c r="AA91" s="823"/>
    </row>
    <row r="92">
      <c r="A92" s="829" t="s">
        <v>4670</v>
      </c>
      <c r="B92" s="823"/>
      <c r="C92" s="829" t="s">
        <v>321</v>
      </c>
      <c r="D92" s="823"/>
      <c r="E92" s="823"/>
      <c r="F92" s="823"/>
      <c r="G92" s="823"/>
      <c r="H92" s="823"/>
      <c r="I92" s="823"/>
      <c r="J92" s="823"/>
      <c r="K92" s="823"/>
      <c r="L92" s="823"/>
      <c r="M92" s="823"/>
      <c r="N92" s="823"/>
      <c r="O92" s="823"/>
      <c r="P92" s="823"/>
      <c r="Q92" s="823"/>
      <c r="R92" s="823"/>
      <c r="S92" s="823"/>
      <c r="T92" s="823"/>
      <c r="U92" s="823"/>
      <c r="V92" s="823"/>
      <c r="W92" s="823"/>
      <c r="X92" s="823"/>
      <c r="Y92" s="823"/>
      <c r="Z92" s="823"/>
      <c r="AA92" s="823"/>
    </row>
    <row r="93">
      <c r="A93" s="829" t="s">
        <v>4671</v>
      </c>
      <c r="B93" s="823"/>
      <c r="C93" s="829" t="s">
        <v>4672</v>
      </c>
      <c r="D93" s="823"/>
      <c r="E93" s="823"/>
      <c r="F93" s="823"/>
      <c r="G93" s="823"/>
      <c r="H93" s="823"/>
      <c r="I93" s="823"/>
      <c r="J93" s="823"/>
      <c r="K93" s="823"/>
      <c r="L93" s="823"/>
      <c r="M93" s="823"/>
      <c r="N93" s="823"/>
      <c r="O93" s="823"/>
      <c r="P93" s="823"/>
      <c r="Q93" s="823"/>
      <c r="R93" s="823"/>
      <c r="S93" s="823"/>
      <c r="T93" s="823"/>
      <c r="U93" s="823"/>
      <c r="V93" s="823"/>
      <c r="W93" s="823"/>
      <c r="X93" s="823"/>
      <c r="Y93" s="823"/>
      <c r="Z93" s="823"/>
      <c r="AA93" s="823"/>
    </row>
    <row r="94">
      <c r="A94" s="823"/>
      <c r="B94" s="823"/>
      <c r="C94" s="823"/>
      <c r="D94" s="823"/>
      <c r="E94" s="823"/>
      <c r="F94" s="823"/>
      <c r="G94" s="823"/>
      <c r="H94" s="823"/>
      <c r="I94" s="823"/>
      <c r="J94" s="823"/>
      <c r="K94" s="823"/>
      <c r="L94" s="823"/>
      <c r="M94" s="823"/>
      <c r="N94" s="823"/>
      <c r="O94" s="823"/>
      <c r="P94" s="823"/>
      <c r="Q94" s="823"/>
      <c r="R94" s="823"/>
      <c r="S94" s="823"/>
      <c r="T94" s="823"/>
      <c r="U94" s="823"/>
      <c r="V94" s="823"/>
      <c r="W94" s="823"/>
      <c r="X94" s="823"/>
      <c r="Y94" s="823"/>
      <c r="Z94" s="823"/>
      <c r="AA94" s="823"/>
    </row>
    <row r="95">
      <c r="A95" s="823"/>
      <c r="B95" s="823"/>
      <c r="C95" s="823"/>
      <c r="D95" s="823"/>
      <c r="E95" s="823"/>
      <c r="F95" s="823"/>
      <c r="G95" s="823"/>
      <c r="H95" s="823"/>
      <c r="I95" s="823"/>
      <c r="J95" s="823"/>
      <c r="K95" s="823"/>
      <c r="L95" s="823"/>
      <c r="M95" s="823"/>
      <c r="N95" s="823"/>
      <c r="O95" s="823"/>
      <c r="P95" s="823"/>
      <c r="Q95" s="823"/>
      <c r="R95" s="823"/>
      <c r="S95" s="823"/>
      <c r="T95" s="823"/>
      <c r="U95" s="823"/>
      <c r="V95" s="823"/>
      <c r="W95" s="823"/>
      <c r="X95" s="823"/>
      <c r="Y95" s="823"/>
      <c r="Z95" s="823"/>
      <c r="AA95" s="823"/>
    </row>
    <row r="96">
      <c r="A96" s="823"/>
      <c r="B96" s="823"/>
      <c r="C96" s="823"/>
      <c r="D96" s="823"/>
      <c r="E96" s="823"/>
      <c r="F96" s="823"/>
      <c r="G96" s="823"/>
      <c r="H96" s="823"/>
      <c r="I96" s="823"/>
      <c r="J96" s="823"/>
      <c r="K96" s="823"/>
      <c r="L96" s="823"/>
      <c r="M96" s="823"/>
      <c r="N96" s="823"/>
      <c r="O96" s="823"/>
      <c r="P96" s="823"/>
      <c r="Q96" s="823"/>
      <c r="R96" s="823"/>
      <c r="S96" s="823"/>
      <c r="T96" s="823"/>
      <c r="U96" s="823"/>
      <c r="V96" s="823"/>
      <c r="W96" s="823"/>
      <c r="X96" s="823"/>
      <c r="Y96" s="823"/>
      <c r="Z96" s="823"/>
      <c r="AA96" s="823"/>
    </row>
    <row r="97">
      <c r="A97" s="823"/>
      <c r="B97" s="823"/>
      <c r="C97" s="823"/>
      <c r="D97" s="823"/>
      <c r="E97" s="823"/>
      <c r="F97" s="823"/>
      <c r="G97" s="823"/>
      <c r="H97" s="823"/>
      <c r="I97" s="823"/>
      <c r="J97" s="823"/>
      <c r="K97" s="823"/>
      <c r="L97" s="823"/>
      <c r="M97" s="823"/>
      <c r="N97" s="823"/>
      <c r="O97" s="823"/>
      <c r="P97" s="823"/>
      <c r="Q97" s="823"/>
      <c r="R97" s="823"/>
      <c r="S97" s="823"/>
      <c r="T97" s="823"/>
      <c r="U97" s="823"/>
      <c r="V97" s="823"/>
      <c r="W97" s="823"/>
      <c r="X97" s="823"/>
      <c r="Y97" s="823"/>
      <c r="Z97" s="823"/>
      <c r="AA97" s="823"/>
    </row>
    <row r="98">
      <c r="A98" s="823"/>
      <c r="B98" s="823"/>
      <c r="C98" s="823"/>
      <c r="D98" s="823"/>
      <c r="E98" s="823"/>
      <c r="F98" s="823"/>
      <c r="G98" s="823"/>
      <c r="H98" s="823"/>
      <c r="I98" s="823"/>
      <c r="J98" s="823"/>
      <c r="K98" s="823"/>
      <c r="L98" s="823"/>
      <c r="M98" s="823"/>
      <c r="N98" s="823"/>
      <c r="O98" s="823"/>
      <c r="P98" s="823"/>
      <c r="Q98" s="823"/>
      <c r="R98" s="823"/>
      <c r="S98" s="823"/>
      <c r="T98" s="823"/>
      <c r="U98" s="823"/>
      <c r="V98" s="823"/>
      <c r="W98" s="823"/>
      <c r="X98" s="823"/>
      <c r="Y98" s="823"/>
      <c r="Z98" s="823"/>
      <c r="AA98" s="823"/>
    </row>
    <row r="99">
      <c r="A99" s="823"/>
      <c r="B99" s="823"/>
      <c r="C99" s="823"/>
      <c r="D99" s="823"/>
      <c r="E99" s="823"/>
      <c r="F99" s="823"/>
      <c r="G99" s="823"/>
      <c r="H99" s="823"/>
      <c r="I99" s="823"/>
      <c r="J99" s="823"/>
      <c r="K99" s="823"/>
      <c r="L99" s="823"/>
      <c r="M99" s="823"/>
      <c r="N99" s="823"/>
      <c r="O99" s="823"/>
      <c r="P99" s="823"/>
      <c r="Q99" s="823"/>
      <c r="R99" s="823"/>
      <c r="S99" s="823"/>
      <c r="T99" s="823"/>
      <c r="U99" s="823"/>
      <c r="V99" s="823"/>
      <c r="W99" s="823"/>
      <c r="X99" s="823"/>
      <c r="Y99" s="823"/>
      <c r="Z99" s="823"/>
      <c r="AA99" s="823"/>
    </row>
    <row r="100">
      <c r="A100" s="823"/>
      <c r="B100" s="823"/>
      <c r="C100" s="823"/>
      <c r="D100" s="823"/>
      <c r="E100" s="823"/>
      <c r="F100" s="823"/>
      <c r="G100" s="823"/>
      <c r="H100" s="823"/>
      <c r="I100" s="823"/>
      <c r="J100" s="823"/>
      <c r="K100" s="823"/>
      <c r="L100" s="823"/>
      <c r="M100" s="823"/>
      <c r="N100" s="823"/>
      <c r="O100" s="823"/>
      <c r="P100" s="823"/>
      <c r="Q100" s="823"/>
      <c r="R100" s="823"/>
      <c r="S100" s="823"/>
      <c r="T100" s="823"/>
      <c r="U100" s="823"/>
      <c r="V100" s="823"/>
      <c r="W100" s="823"/>
      <c r="X100" s="823"/>
      <c r="Y100" s="823"/>
      <c r="Z100" s="823"/>
      <c r="AA100" s="823"/>
    </row>
    <row r="101">
      <c r="A101" s="823"/>
      <c r="B101" s="823"/>
      <c r="C101" s="823"/>
      <c r="D101" s="823"/>
      <c r="E101" s="823"/>
      <c r="F101" s="823"/>
      <c r="G101" s="823"/>
      <c r="H101" s="823"/>
      <c r="I101" s="823"/>
      <c r="J101" s="823"/>
      <c r="K101" s="823"/>
      <c r="L101" s="823"/>
      <c r="M101" s="823"/>
      <c r="N101" s="823"/>
      <c r="O101" s="823"/>
      <c r="P101" s="823"/>
      <c r="Q101" s="823"/>
      <c r="R101" s="823"/>
      <c r="S101" s="823"/>
      <c r="T101" s="823"/>
      <c r="U101" s="823"/>
      <c r="V101" s="823"/>
      <c r="W101" s="823"/>
      <c r="X101" s="823"/>
      <c r="Y101" s="823"/>
      <c r="Z101" s="823"/>
      <c r="AA101" s="823"/>
    </row>
    <row r="102">
      <c r="A102" s="823"/>
      <c r="B102" s="823"/>
      <c r="C102" s="823"/>
      <c r="D102" s="823"/>
      <c r="E102" s="823"/>
      <c r="F102" s="823"/>
      <c r="G102" s="823"/>
      <c r="H102" s="823"/>
      <c r="I102" s="823"/>
      <c r="J102" s="823"/>
      <c r="K102" s="823"/>
      <c r="L102" s="823"/>
      <c r="M102" s="823"/>
      <c r="N102" s="823"/>
      <c r="O102" s="823"/>
      <c r="P102" s="823"/>
      <c r="Q102" s="823"/>
      <c r="R102" s="823"/>
      <c r="S102" s="823"/>
      <c r="T102" s="823"/>
      <c r="U102" s="823"/>
      <c r="V102" s="823"/>
      <c r="W102" s="823"/>
      <c r="X102" s="823"/>
      <c r="Y102" s="823"/>
      <c r="Z102" s="823"/>
      <c r="AA102" s="823"/>
    </row>
    <row r="103">
      <c r="A103" s="823"/>
      <c r="B103" s="823"/>
      <c r="C103" s="823"/>
      <c r="D103" s="823"/>
      <c r="E103" s="823"/>
      <c r="F103" s="823"/>
      <c r="G103" s="823"/>
      <c r="H103" s="823"/>
      <c r="I103" s="823"/>
      <c r="J103" s="823"/>
      <c r="K103" s="823"/>
      <c r="L103" s="823"/>
      <c r="M103" s="823"/>
      <c r="N103" s="823"/>
      <c r="O103" s="823"/>
      <c r="P103" s="823"/>
      <c r="Q103" s="823"/>
      <c r="R103" s="823"/>
      <c r="S103" s="823"/>
      <c r="T103" s="823"/>
      <c r="U103" s="823"/>
      <c r="V103" s="823"/>
      <c r="W103" s="823"/>
      <c r="X103" s="823"/>
      <c r="Y103" s="823"/>
      <c r="Z103" s="823"/>
      <c r="AA103" s="823"/>
    </row>
    <row r="104">
      <c r="A104" s="823"/>
      <c r="B104" s="823"/>
      <c r="C104" s="823"/>
      <c r="D104" s="823"/>
      <c r="E104" s="823"/>
      <c r="F104" s="823"/>
      <c r="G104" s="823"/>
      <c r="H104" s="823"/>
      <c r="I104" s="823"/>
      <c r="J104" s="823"/>
      <c r="K104" s="823"/>
      <c r="L104" s="823"/>
      <c r="M104" s="823"/>
      <c r="N104" s="823"/>
      <c r="O104" s="823"/>
      <c r="P104" s="823"/>
      <c r="Q104" s="823"/>
      <c r="R104" s="823"/>
      <c r="S104" s="823"/>
      <c r="T104" s="823"/>
      <c r="U104" s="823"/>
      <c r="V104" s="823"/>
      <c r="W104" s="823"/>
      <c r="X104" s="823"/>
      <c r="Y104" s="823"/>
      <c r="Z104" s="823"/>
      <c r="AA104" s="823"/>
    </row>
    <row r="105">
      <c r="A105" s="823"/>
      <c r="B105" s="823"/>
      <c r="C105" s="823"/>
      <c r="D105" s="823"/>
      <c r="E105" s="823"/>
      <c r="F105" s="823"/>
      <c r="G105" s="823"/>
      <c r="H105" s="823"/>
      <c r="I105" s="823"/>
      <c r="J105" s="823"/>
      <c r="K105" s="823"/>
      <c r="L105" s="823"/>
      <c r="M105" s="823"/>
      <c r="N105" s="823"/>
      <c r="O105" s="823"/>
      <c r="P105" s="823"/>
      <c r="Q105" s="823"/>
      <c r="R105" s="823"/>
      <c r="S105" s="823"/>
      <c r="T105" s="823"/>
      <c r="U105" s="823"/>
      <c r="V105" s="823"/>
      <c r="W105" s="823"/>
      <c r="X105" s="823"/>
      <c r="Y105" s="823"/>
      <c r="Z105" s="823"/>
      <c r="AA105" s="823"/>
    </row>
    <row r="106">
      <c r="A106" s="823"/>
      <c r="B106" s="823"/>
      <c r="C106" s="823"/>
      <c r="D106" s="823"/>
      <c r="E106" s="823"/>
      <c r="F106" s="823"/>
      <c r="G106" s="823"/>
      <c r="H106" s="823"/>
      <c r="I106" s="823"/>
      <c r="J106" s="823"/>
      <c r="K106" s="823"/>
      <c r="L106" s="823"/>
      <c r="M106" s="823"/>
      <c r="N106" s="823"/>
      <c r="O106" s="823"/>
      <c r="P106" s="823"/>
      <c r="Q106" s="823"/>
      <c r="R106" s="823"/>
      <c r="S106" s="823"/>
      <c r="T106" s="823"/>
      <c r="U106" s="823"/>
      <c r="V106" s="823"/>
      <c r="W106" s="823"/>
      <c r="X106" s="823"/>
      <c r="Y106" s="823"/>
      <c r="Z106" s="823"/>
      <c r="AA106" s="823"/>
    </row>
    <row r="107">
      <c r="A107" s="823"/>
      <c r="B107" s="823"/>
      <c r="C107" s="823"/>
      <c r="D107" s="823"/>
      <c r="E107" s="823"/>
      <c r="F107" s="823"/>
      <c r="G107" s="823"/>
      <c r="H107" s="823"/>
      <c r="I107" s="823"/>
      <c r="J107" s="823"/>
      <c r="K107" s="823"/>
      <c r="L107" s="823"/>
      <c r="M107" s="823"/>
      <c r="N107" s="823"/>
      <c r="O107" s="823"/>
      <c r="P107" s="823"/>
      <c r="Q107" s="823"/>
      <c r="R107" s="823"/>
      <c r="S107" s="823"/>
      <c r="T107" s="823"/>
      <c r="U107" s="823"/>
      <c r="V107" s="823"/>
      <c r="W107" s="823"/>
      <c r="X107" s="823"/>
      <c r="Y107" s="823"/>
      <c r="Z107" s="823"/>
      <c r="AA107" s="823"/>
    </row>
    <row r="108">
      <c r="A108" s="823"/>
      <c r="B108" s="823"/>
      <c r="C108" s="823"/>
      <c r="D108" s="823"/>
      <c r="E108" s="823"/>
      <c r="F108" s="823"/>
      <c r="G108" s="823"/>
      <c r="H108" s="823"/>
      <c r="I108" s="823"/>
      <c r="J108" s="823"/>
      <c r="K108" s="823"/>
      <c r="L108" s="823"/>
      <c r="M108" s="823"/>
      <c r="N108" s="823"/>
      <c r="O108" s="823"/>
      <c r="P108" s="823"/>
      <c r="Q108" s="823"/>
      <c r="R108" s="823"/>
      <c r="S108" s="823"/>
      <c r="T108" s="823"/>
      <c r="U108" s="823"/>
      <c r="V108" s="823"/>
      <c r="W108" s="823"/>
      <c r="X108" s="823"/>
      <c r="Y108" s="823"/>
      <c r="Z108" s="823"/>
      <c r="AA108" s="823"/>
    </row>
    <row r="109">
      <c r="A109" s="823"/>
      <c r="B109" s="823"/>
      <c r="C109" s="823"/>
      <c r="D109" s="823"/>
      <c r="E109" s="823"/>
      <c r="F109" s="823"/>
      <c r="G109" s="823"/>
      <c r="H109" s="823"/>
      <c r="I109" s="823"/>
      <c r="J109" s="823"/>
      <c r="K109" s="823"/>
      <c r="L109" s="823"/>
      <c r="M109" s="823"/>
      <c r="N109" s="823"/>
      <c r="O109" s="823"/>
      <c r="P109" s="823"/>
      <c r="Q109" s="823"/>
      <c r="R109" s="823"/>
      <c r="S109" s="823"/>
      <c r="T109" s="823"/>
      <c r="U109" s="823"/>
      <c r="V109" s="823"/>
      <c r="W109" s="823"/>
      <c r="X109" s="823"/>
      <c r="Y109" s="823"/>
      <c r="Z109" s="823"/>
      <c r="AA109" s="823"/>
    </row>
    <row r="110">
      <c r="A110" s="823"/>
      <c r="B110" s="823"/>
      <c r="C110" s="823"/>
      <c r="D110" s="823"/>
      <c r="E110" s="823"/>
      <c r="F110" s="823"/>
      <c r="G110" s="823"/>
      <c r="H110" s="823"/>
      <c r="I110" s="823"/>
      <c r="J110" s="823"/>
      <c r="K110" s="823"/>
      <c r="L110" s="823"/>
      <c r="M110" s="823"/>
      <c r="N110" s="823"/>
      <c r="O110" s="823"/>
      <c r="P110" s="823"/>
      <c r="Q110" s="823"/>
      <c r="R110" s="823"/>
      <c r="S110" s="823"/>
      <c r="T110" s="823"/>
      <c r="U110" s="823"/>
      <c r="V110" s="823"/>
      <c r="W110" s="823"/>
      <c r="X110" s="823"/>
      <c r="Y110" s="823"/>
      <c r="Z110" s="823"/>
      <c r="AA110" s="823"/>
    </row>
    <row r="111">
      <c r="A111" s="823"/>
      <c r="B111" s="823"/>
      <c r="C111" s="823"/>
      <c r="D111" s="823"/>
      <c r="E111" s="823"/>
      <c r="F111" s="823"/>
      <c r="G111" s="823"/>
      <c r="H111" s="823"/>
      <c r="I111" s="823"/>
      <c r="J111" s="823"/>
      <c r="K111" s="823"/>
      <c r="L111" s="823"/>
      <c r="M111" s="823"/>
      <c r="N111" s="823"/>
      <c r="O111" s="823"/>
      <c r="P111" s="823"/>
      <c r="Q111" s="823"/>
      <c r="R111" s="823"/>
      <c r="S111" s="823"/>
      <c r="T111" s="823"/>
      <c r="U111" s="823"/>
      <c r="V111" s="823"/>
      <c r="W111" s="823"/>
      <c r="X111" s="823"/>
      <c r="Y111" s="823"/>
      <c r="Z111" s="823"/>
      <c r="AA111" s="823"/>
    </row>
    <row r="112">
      <c r="A112" s="823"/>
      <c r="B112" s="823"/>
      <c r="C112" s="823"/>
      <c r="D112" s="823"/>
      <c r="E112" s="823"/>
      <c r="F112" s="823"/>
      <c r="G112" s="823"/>
      <c r="H112" s="823"/>
      <c r="I112" s="823"/>
      <c r="J112" s="823"/>
      <c r="K112" s="823"/>
      <c r="L112" s="823"/>
      <c r="M112" s="823"/>
      <c r="N112" s="823"/>
      <c r="O112" s="823"/>
      <c r="P112" s="823"/>
      <c r="Q112" s="823"/>
      <c r="R112" s="823"/>
      <c r="S112" s="823"/>
      <c r="T112" s="823"/>
      <c r="U112" s="823"/>
      <c r="V112" s="823"/>
      <c r="W112" s="823"/>
      <c r="X112" s="823"/>
      <c r="Y112" s="823"/>
      <c r="Z112" s="823"/>
      <c r="AA112" s="823"/>
    </row>
    <row r="113">
      <c r="A113" s="823"/>
      <c r="B113" s="823"/>
      <c r="C113" s="823"/>
      <c r="D113" s="823"/>
      <c r="E113" s="823"/>
      <c r="F113" s="823"/>
      <c r="G113" s="823"/>
      <c r="H113" s="823"/>
      <c r="I113" s="823"/>
      <c r="J113" s="823"/>
      <c r="K113" s="823"/>
      <c r="L113" s="823"/>
      <c r="M113" s="823"/>
      <c r="N113" s="823"/>
      <c r="O113" s="823"/>
      <c r="P113" s="823"/>
      <c r="Q113" s="823"/>
      <c r="R113" s="823"/>
      <c r="S113" s="823"/>
      <c r="T113" s="823"/>
      <c r="U113" s="823"/>
      <c r="V113" s="823"/>
      <c r="W113" s="823"/>
      <c r="X113" s="823"/>
      <c r="Y113" s="823"/>
      <c r="Z113" s="823"/>
      <c r="AA113" s="823"/>
    </row>
    <row r="114">
      <c r="A114" s="823"/>
      <c r="B114" s="823"/>
      <c r="C114" s="823"/>
      <c r="D114" s="823"/>
      <c r="E114" s="823"/>
      <c r="F114" s="823"/>
      <c r="G114" s="823"/>
      <c r="H114" s="823"/>
      <c r="I114" s="823"/>
      <c r="J114" s="823"/>
      <c r="K114" s="823"/>
      <c r="L114" s="823"/>
      <c r="M114" s="823"/>
      <c r="N114" s="823"/>
      <c r="O114" s="823"/>
      <c r="P114" s="823"/>
      <c r="Q114" s="823"/>
      <c r="R114" s="823"/>
      <c r="S114" s="823"/>
      <c r="T114" s="823"/>
      <c r="U114" s="823"/>
      <c r="V114" s="823"/>
      <c r="W114" s="823"/>
      <c r="X114" s="823"/>
      <c r="Y114" s="823"/>
      <c r="Z114" s="823"/>
      <c r="AA114" s="823"/>
    </row>
    <row r="115">
      <c r="A115" s="823"/>
      <c r="B115" s="823"/>
      <c r="C115" s="823"/>
      <c r="D115" s="823"/>
      <c r="E115" s="823"/>
      <c r="F115" s="823"/>
      <c r="G115" s="823"/>
      <c r="H115" s="823"/>
      <c r="I115" s="823"/>
      <c r="J115" s="823"/>
      <c r="K115" s="823"/>
      <c r="L115" s="823"/>
      <c r="M115" s="823"/>
      <c r="N115" s="823"/>
      <c r="O115" s="823"/>
      <c r="P115" s="823"/>
      <c r="Q115" s="823"/>
      <c r="R115" s="823"/>
      <c r="S115" s="823"/>
      <c r="T115" s="823"/>
      <c r="U115" s="823"/>
      <c r="V115" s="823"/>
      <c r="W115" s="823"/>
      <c r="X115" s="823"/>
      <c r="Y115" s="823"/>
      <c r="Z115" s="823"/>
      <c r="AA115" s="823"/>
    </row>
    <row r="116">
      <c r="A116" s="823"/>
      <c r="B116" s="823"/>
      <c r="C116" s="823"/>
      <c r="D116" s="823"/>
      <c r="E116" s="823"/>
      <c r="F116" s="823"/>
      <c r="G116" s="823"/>
      <c r="H116" s="823"/>
      <c r="I116" s="823"/>
      <c r="J116" s="823"/>
      <c r="K116" s="823"/>
      <c r="L116" s="823"/>
      <c r="M116" s="823"/>
      <c r="N116" s="823"/>
      <c r="O116" s="823"/>
      <c r="P116" s="823"/>
      <c r="Q116" s="823"/>
      <c r="R116" s="823"/>
      <c r="S116" s="823"/>
      <c r="T116" s="823"/>
      <c r="U116" s="823"/>
      <c r="V116" s="823"/>
      <c r="W116" s="823"/>
      <c r="X116" s="823"/>
      <c r="Y116" s="823"/>
      <c r="Z116" s="823"/>
      <c r="AA116" s="823"/>
    </row>
    <row r="117">
      <c r="A117" s="823"/>
      <c r="B117" s="823"/>
      <c r="C117" s="823"/>
      <c r="D117" s="823"/>
      <c r="E117" s="823"/>
      <c r="F117" s="823"/>
      <c r="G117" s="823"/>
      <c r="H117" s="823"/>
      <c r="I117" s="823"/>
      <c r="J117" s="823"/>
      <c r="K117" s="823"/>
      <c r="L117" s="823"/>
      <c r="M117" s="823"/>
      <c r="N117" s="823"/>
      <c r="O117" s="823"/>
      <c r="P117" s="823"/>
      <c r="Q117" s="823"/>
      <c r="R117" s="823"/>
      <c r="S117" s="823"/>
      <c r="T117" s="823"/>
      <c r="U117" s="823"/>
      <c r="V117" s="823"/>
      <c r="W117" s="823"/>
      <c r="X117" s="823"/>
      <c r="Y117" s="823"/>
      <c r="Z117" s="823"/>
      <c r="AA117" s="823"/>
    </row>
    <row r="118">
      <c r="A118" s="823"/>
      <c r="B118" s="823"/>
      <c r="C118" s="823"/>
      <c r="D118" s="823"/>
      <c r="E118" s="823"/>
      <c r="F118" s="823"/>
      <c r="G118" s="823"/>
      <c r="H118" s="823"/>
      <c r="I118" s="823"/>
      <c r="J118" s="823"/>
      <c r="K118" s="823"/>
      <c r="L118" s="823"/>
      <c r="M118" s="823"/>
      <c r="N118" s="823"/>
      <c r="O118" s="823"/>
      <c r="P118" s="823"/>
      <c r="Q118" s="823"/>
      <c r="R118" s="823"/>
      <c r="S118" s="823"/>
      <c r="T118" s="823"/>
      <c r="U118" s="823"/>
      <c r="V118" s="823"/>
      <c r="W118" s="823"/>
      <c r="X118" s="823"/>
      <c r="Y118" s="823"/>
      <c r="Z118" s="823"/>
      <c r="AA118" s="823"/>
    </row>
    <row r="119">
      <c r="A119" s="823"/>
      <c r="B119" s="823"/>
      <c r="C119" s="823"/>
      <c r="D119" s="823"/>
      <c r="E119" s="823"/>
      <c r="F119" s="823"/>
      <c r="G119" s="823"/>
      <c r="H119" s="823"/>
      <c r="I119" s="823"/>
      <c r="J119" s="823"/>
      <c r="K119" s="823"/>
      <c r="L119" s="823"/>
      <c r="M119" s="823"/>
      <c r="N119" s="823"/>
      <c r="O119" s="823"/>
      <c r="P119" s="823"/>
      <c r="Q119" s="823"/>
      <c r="R119" s="823"/>
      <c r="S119" s="823"/>
      <c r="T119" s="823"/>
      <c r="U119" s="823"/>
      <c r="V119" s="823"/>
      <c r="W119" s="823"/>
      <c r="X119" s="823"/>
      <c r="Y119" s="823"/>
      <c r="Z119" s="823"/>
      <c r="AA119" s="823"/>
    </row>
    <row r="120">
      <c r="A120" s="823"/>
      <c r="B120" s="823"/>
      <c r="C120" s="823"/>
      <c r="D120" s="823"/>
      <c r="E120" s="823"/>
      <c r="F120" s="823"/>
      <c r="G120" s="823"/>
      <c r="H120" s="823"/>
      <c r="I120" s="823"/>
      <c r="J120" s="823"/>
      <c r="K120" s="823"/>
      <c r="L120" s="823"/>
      <c r="M120" s="823"/>
      <c r="N120" s="823"/>
      <c r="O120" s="823"/>
      <c r="P120" s="823"/>
      <c r="Q120" s="823"/>
      <c r="R120" s="823"/>
      <c r="S120" s="823"/>
      <c r="T120" s="823"/>
      <c r="U120" s="823"/>
      <c r="V120" s="823"/>
      <c r="W120" s="823"/>
      <c r="X120" s="823"/>
      <c r="Y120" s="823"/>
      <c r="Z120" s="823"/>
      <c r="AA120" s="823"/>
    </row>
    <row r="121">
      <c r="A121" s="823"/>
      <c r="B121" s="823"/>
      <c r="C121" s="823"/>
      <c r="D121" s="823"/>
      <c r="E121" s="823"/>
      <c r="F121" s="823"/>
      <c r="G121" s="823"/>
      <c r="H121" s="823"/>
      <c r="I121" s="823"/>
      <c r="J121" s="823"/>
      <c r="K121" s="823"/>
      <c r="L121" s="823"/>
      <c r="M121" s="823"/>
      <c r="N121" s="823"/>
      <c r="O121" s="823"/>
      <c r="P121" s="823"/>
      <c r="Q121" s="823"/>
      <c r="R121" s="823"/>
      <c r="S121" s="823"/>
      <c r="T121" s="823"/>
      <c r="U121" s="823"/>
      <c r="V121" s="823"/>
      <c r="W121" s="823"/>
      <c r="X121" s="823"/>
      <c r="Y121" s="823"/>
      <c r="Z121" s="823"/>
      <c r="AA121" s="823"/>
    </row>
    <row r="122">
      <c r="A122" s="823"/>
      <c r="B122" s="823"/>
      <c r="C122" s="823"/>
      <c r="D122" s="823"/>
      <c r="E122" s="823"/>
      <c r="F122" s="823"/>
      <c r="G122" s="823"/>
      <c r="H122" s="823"/>
      <c r="I122" s="823"/>
      <c r="J122" s="823"/>
      <c r="K122" s="823"/>
      <c r="L122" s="823"/>
      <c r="M122" s="823"/>
      <c r="N122" s="823"/>
      <c r="O122" s="823"/>
      <c r="P122" s="823"/>
      <c r="Q122" s="823"/>
      <c r="R122" s="823"/>
      <c r="S122" s="823"/>
      <c r="T122" s="823"/>
      <c r="U122" s="823"/>
      <c r="V122" s="823"/>
      <c r="W122" s="823"/>
      <c r="X122" s="823"/>
      <c r="Y122" s="823"/>
      <c r="Z122" s="823"/>
      <c r="AA122" s="823"/>
    </row>
    <row r="123">
      <c r="A123" s="823"/>
      <c r="B123" s="823"/>
      <c r="C123" s="823"/>
      <c r="D123" s="823"/>
      <c r="E123" s="823"/>
      <c r="F123" s="823"/>
      <c r="G123" s="823"/>
      <c r="H123" s="823"/>
      <c r="I123" s="823"/>
      <c r="J123" s="823"/>
      <c r="K123" s="823"/>
      <c r="L123" s="823"/>
      <c r="M123" s="823"/>
      <c r="N123" s="823"/>
      <c r="O123" s="823"/>
      <c r="P123" s="823"/>
      <c r="Q123" s="823"/>
      <c r="R123" s="823"/>
      <c r="S123" s="823"/>
      <c r="T123" s="823"/>
      <c r="U123" s="823"/>
      <c r="V123" s="823"/>
      <c r="W123" s="823"/>
      <c r="X123" s="823"/>
      <c r="Y123" s="823"/>
      <c r="Z123" s="823"/>
      <c r="AA123" s="823"/>
    </row>
    <row r="124">
      <c r="A124" s="823"/>
      <c r="B124" s="823"/>
      <c r="C124" s="823"/>
      <c r="D124" s="823"/>
      <c r="E124" s="823"/>
      <c r="F124" s="823"/>
      <c r="G124" s="823"/>
      <c r="H124" s="823"/>
      <c r="I124" s="823"/>
      <c r="J124" s="823"/>
      <c r="K124" s="823"/>
      <c r="L124" s="823"/>
      <c r="M124" s="823"/>
      <c r="N124" s="823"/>
      <c r="O124" s="823"/>
      <c r="P124" s="823"/>
      <c r="Q124" s="823"/>
      <c r="R124" s="823"/>
      <c r="S124" s="823"/>
      <c r="T124" s="823"/>
      <c r="U124" s="823"/>
      <c r="V124" s="823"/>
      <c r="W124" s="823"/>
      <c r="X124" s="823"/>
      <c r="Y124" s="823"/>
      <c r="Z124" s="823"/>
      <c r="AA124" s="823"/>
    </row>
    <row r="125">
      <c r="A125" s="823"/>
      <c r="B125" s="823"/>
      <c r="C125" s="823"/>
      <c r="D125" s="823"/>
      <c r="E125" s="823"/>
      <c r="F125" s="823"/>
      <c r="G125" s="823"/>
      <c r="H125" s="823"/>
      <c r="I125" s="823"/>
      <c r="J125" s="823"/>
      <c r="K125" s="823"/>
      <c r="L125" s="823"/>
      <c r="M125" s="823"/>
      <c r="N125" s="823"/>
      <c r="O125" s="823"/>
      <c r="P125" s="823"/>
      <c r="Q125" s="823"/>
      <c r="R125" s="823"/>
      <c r="S125" s="823"/>
      <c r="T125" s="823"/>
      <c r="U125" s="823"/>
      <c r="V125" s="823"/>
      <c r="W125" s="823"/>
      <c r="X125" s="823"/>
      <c r="Y125" s="823"/>
      <c r="Z125" s="823"/>
      <c r="AA125" s="823"/>
    </row>
    <row r="126">
      <c r="A126" s="823"/>
      <c r="B126" s="823"/>
      <c r="C126" s="823"/>
      <c r="D126" s="823"/>
      <c r="E126" s="823"/>
      <c r="F126" s="823"/>
      <c r="G126" s="823"/>
      <c r="H126" s="823"/>
      <c r="I126" s="823"/>
      <c r="J126" s="823"/>
      <c r="K126" s="823"/>
      <c r="L126" s="823"/>
      <c r="M126" s="823"/>
      <c r="N126" s="823"/>
      <c r="O126" s="823"/>
      <c r="P126" s="823"/>
      <c r="Q126" s="823"/>
      <c r="R126" s="823"/>
      <c r="S126" s="823"/>
      <c r="T126" s="823"/>
      <c r="U126" s="823"/>
      <c r="V126" s="823"/>
      <c r="W126" s="823"/>
      <c r="X126" s="823"/>
      <c r="Y126" s="823"/>
      <c r="Z126" s="823"/>
      <c r="AA126" s="823"/>
    </row>
    <row r="127">
      <c r="A127" s="823"/>
      <c r="B127" s="823"/>
      <c r="C127" s="823"/>
      <c r="D127" s="823"/>
      <c r="E127" s="823"/>
      <c r="F127" s="823"/>
      <c r="G127" s="823"/>
      <c r="H127" s="823"/>
      <c r="I127" s="823"/>
      <c r="J127" s="823"/>
      <c r="K127" s="823"/>
      <c r="L127" s="823"/>
      <c r="M127" s="823"/>
      <c r="N127" s="823"/>
      <c r="O127" s="823"/>
      <c r="P127" s="823"/>
      <c r="Q127" s="823"/>
      <c r="R127" s="823"/>
      <c r="S127" s="823"/>
      <c r="T127" s="823"/>
      <c r="U127" s="823"/>
      <c r="V127" s="823"/>
      <c r="W127" s="823"/>
      <c r="X127" s="823"/>
      <c r="Y127" s="823"/>
      <c r="Z127" s="823"/>
      <c r="AA127" s="823"/>
    </row>
    <row r="128">
      <c r="A128" s="823"/>
      <c r="B128" s="823"/>
      <c r="C128" s="823"/>
      <c r="D128" s="823"/>
      <c r="E128" s="823"/>
      <c r="F128" s="823"/>
      <c r="G128" s="823"/>
      <c r="H128" s="823"/>
      <c r="I128" s="823"/>
      <c r="J128" s="823"/>
      <c r="K128" s="823"/>
      <c r="L128" s="823"/>
      <c r="M128" s="823"/>
      <c r="N128" s="823"/>
      <c r="O128" s="823"/>
      <c r="P128" s="823"/>
      <c r="Q128" s="823"/>
      <c r="R128" s="823"/>
      <c r="S128" s="823"/>
      <c r="T128" s="823"/>
      <c r="U128" s="823"/>
      <c r="V128" s="823"/>
      <c r="W128" s="823"/>
      <c r="X128" s="823"/>
      <c r="Y128" s="823"/>
      <c r="Z128" s="823"/>
      <c r="AA128" s="823"/>
    </row>
    <row r="129">
      <c r="A129" s="823"/>
      <c r="B129" s="823"/>
      <c r="C129" s="823"/>
      <c r="D129" s="823"/>
      <c r="E129" s="823"/>
      <c r="F129" s="823"/>
      <c r="G129" s="823"/>
      <c r="H129" s="823"/>
      <c r="I129" s="823"/>
      <c r="J129" s="823"/>
      <c r="K129" s="823"/>
      <c r="L129" s="823"/>
      <c r="M129" s="823"/>
      <c r="N129" s="823"/>
      <c r="O129" s="823"/>
      <c r="P129" s="823"/>
      <c r="Q129" s="823"/>
      <c r="R129" s="823"/>
      <c r="S129" s="823"/>
      <c r="T129" s="823"/>
      <c r="U129" s="823"/>
      <c r="V129" s="823"/>
      <c r="W129" s="823"/>
      <c r="X129" s="823"/>
      <c r="Y129" s="823"/>
      <c r="Z129" s="823"/>
      <c r="AA129" s="823"/>
    </row>
    <row r="130">
      <c r="A130" s="823"/>
      <c r="B130" s="823"/>
      <c r="C130" s="823"/>
      <c r="D130" s="823"/>
      <c r="E130" s="823"/>
      <c r="F130" s="823"/>
      <c r="G130" s="823"/>
      <c r="H130" s="823"/>
      <c r="I130" s="823"/>
      <c r="J130" s="823"/>
      <c r="K130" s="823"/>
      <c r="L130" s="823"/>
      <c r="M130" s="823"/>
      <c r="N130" s="823"/>
      <c r="O130" s="823"/>
      <c r="P130" s="823"/>
      <c r="Q130" s="823"/>
      <c r="R130" s="823"/>
      <c r="S130" s="823"/>
      <c r="T130" s="823"/>
      <c r="U130" s="823"/>
      <c r="V130" s="823"/>
      <c r="W130" s="823"/>
      <c r="X130" s="823"/>
      <c r="Y130" s="823"/>
      <c r="Z130" s="823"/>
      <c r="AA130" s="823"/>
    </row>
    <row r="131">
      <c r="A131" s="823"/>
      <c r="B131" s="823"/>
      <c r="C131" s="823"/>
      <c r="D131" s="823"/>
      <c r="E131" s="823"/>
      <c r="F131" s="823"/>
      <c r="G131" s="823"/>
      <c r="H131" s="823"/>
      <c r="I131" s="823"/>
      <c r="J131" s="823"/>
      <c r="K131" s="823"/>
      <c r="L131" s="823"/>
      <c r="M131" s="823"/>
      <c r="N131" s="823"/>
      <c r="O131" s="823"/>
      <c r="P131" s="823"/>
      <c r="Q131" s="823"/>
      <c r="R131" s="823"/>
      <c r="S131" s="823"/>
      <c r="T131" s="823"/>
      <c r="U131" s="823"/>
      <c r="V131" s="823"/>
      <c r="W131" s="823"/>
      <c r="X131" s="823"/>
      <c r="Y131" s="823"/>
      <c r="Z131" s="823"/>
      <c r="AA131" s="823"/>
    </row>
    <row r="132">
      <c r="A132" s="823"/>
      <c r="B132" s="823"/>
      <c r="C132" s="823"/>
      <c r="D132" s="823"/>
      <c r="E132" s="823"/>
      <c r="F132" s="823"/>
      <c r="G132" s="823"/>
      <c r="H132" s="823"/>
      <c r="I132" s="823"/>
      <c r="J132" s="823"/>
      <c r="K132" s="823"/>
      <c r="L132" s="823"/>
      <c r="M132" s="823"/>
      <c r="N132" s="823"/>
      <c r="O132" s="823"/>
      <c r="P132" s="823"/>
      <c r="Q132" s="823"/>
      <c r="R132" s="823"/>
      <c r="S132" s="823"/>
      <c r="T132" s="823"/>
      <c r="U132" s="823"/>
      <c r="V132" s="823"/>
      <c r="W132" s="823"/>
      <c r="X132" s="823"/>
      <c r="Y132" s="823"/>
      <c r="Z132" s="823"/>
      <c r="AA132" s="823"/>
    </row>
    <row r="133">
      <c r="A133" s="823"/>
      <c r="B133" s="823"/>
      <c r="C133" s="823"/>
      <c r="D133" s="823"/>
      <c r="E133" s="823"/>
      <c r="F133" s="823"/>
      <c r="G133" s="823"/>
      <c r="H133" s="823"/>
      <c r="I133" s="823"/>
      <c r="J133" s="823"/>
      <c r="K133" s="823"/>
      <c r="L133" s="823"/>
      <c r="M133" s="823"/>
      <c r="N133" s="823"/>
      <c r="O133" s="823"/>
      <c r="P133" s="823"/>
      <c r="Q133" s="823"/>
      <c r="R133" s="823"/>
      <c r="S133" s="823"/>
      <c r="T133" s="823"/>
      <c r="U133" s="823"/>
      <c r="V133" s="823"/>
      <c r="W133" s="823"/>
      <c r="X133" s="823"/>
      <c r="Y133" s="823"/>
      <c r="Z133" s="823"/>
      <c r="AA133" s="823"/>
    </row>
    <row r="134">
      <c r="A134" s="823"/>
      <c r="B134" s="823"/>
      <c r="C134" s="823"/>
      <c r="D134" s="823"/>
      <c r="E134" s="823"/>
      <c r="F134" s="823"/>
      <c r="G134" s="823"/>
      <c r="H134" s="823"/>
      <c r="I134" s="823"/>
      <c r="J134" s="823"/>
      <c r="K134" s="823"/>
      <c r="L134" s="823"/>
      <c r="M134" s="823"/>
      <c r="N134" s="823"/>
      <c r="O134" s="823"/>
      <c r="P134" s="823"/>
      <c r="Q134" s="823"/>
      <c r="R134" s="823"/>
      <c r="S134" s="823"/>
      <c r="T134" s="823"/>
      <c r="U134" s="823"/>
      <c r="V134" s="823"/>
      <c r="W134" s="823"/>
      <c r="X134" s="823"/>
      <c r="Y134" s="823"/>
      <c r="Z134" s="823"/>
      <c r="AA134" s="823"/>
    </row>
    <row r="135">
      <c r="A135" s="823"/>
      <c r="B135" s="823"/>
      <c r="C135" s="823"/>
      <c r="D135" s="823"/>
      <c r="E135" s="823"/>
      <c r="F135" s="823"/>
      <c r="G135" s="823"/>
      <c r="H135" s="823"/>
      <c r="I135" s="823"/>
      <c r="J135" s="823"/>
      <c r="K135" s="823"/>
      <c r="L135" s="823"/>
      <c r="M135" s="823"/>
      <c r="N135" s="823"/>
      <c r="O135" s="823"/>
      <c r="P135" s="823"/>
      <c r="Q135" s="823"/>
      <c r="R135" s="823"/>
      <c r="S135" s="823"/>
      <c r="T135" s="823"/>
      <c r="U135" s="823"/>
      <c r="V135" s="823"/>
      <c r="W135" s="823"/>
      <c r="X135" s="823"/>
      <c r="Y135" s="823"/>
      <c r="Z135" s="823"/>
      <c r="AA135" s="823"/>
    </row>
    <row r="136">
      <c r="A136" s="823"/>
      <c r="B136" s="823"/>
      <c r="C136" s="823"/>
      <c r="D136" s="823"/>
      <c r="E136" s="823"/>
      <c r="F136" s="823"/>
      <c r="G136" s="823"/>
      <c r="H136" s="823"/>
      <c r="I136" s="823"/>
      <c r="J136" s="823"/>
      <c r="K136" s="823"/>
      <c r="L136" s="823"/>
      <c r="M136" s="823"/>
      <c r="N136" s="823"/>
      <c r="O136" s="823"/>
      <c r="P136" s="823"/>
      <c r="Q136" s="823"/>
      <c r="R136" s="823"/>
      <c r="S136" s="823"/>
      <c r="T136" s="823"/>
      <c r="U136" s="823"/>
      <c r="V136" s="823"/>
      <c r="W136" s="823"/>
      <c r="X136" s="823"/>
      <c r="Y136" s="823"/>
      <c r="Z136" s="823"/>
      <c r="AA136" s="823"/>
    </row>
    <row r="137">
      <c r="A137" s="823"/>
      <c r="B137" s="823"/>
      <c r="C137" s="823"/>
      <c r="D137" s="823"/>
      <c r="E137" s="823"/>
      <c r="F137" s="823"/>
      <c r="G137" s="823"/>
      <c r="H137" s="823"/>
      <c r="I137" s="823"/>
      <c r="J137" s="823"/>
      <c r="K137" s="823"/>
      <c r="L137" s="823"/>
      <c r="M137" s="823"/>
      <c r="N137" s="823"/>
      <c r="O137" s="823"/>
      <c r="P137" s="823"/>
      <c r="Q137" s="823"/>
      <c r="R137" s="823"/>
      <c r="S137" s="823"/>
      <c r="T137" s="823"/>
      <c r="U137" s="823"/>
      <c r="V137" s="823"/>
      <c r="W137" s="823"/>
      <c r="X137" s="823"/>
      <c r="Y137" s="823"/>
      <c r="Z137" s="823"/>
      <c r="AA137" s="823"/>
    </row>
    <row r="138">
      <c r="A138" s="823"/>
      <c r="B138" s="823"/>
      <c r="C138" s="823"/>
      <c r="D138" s="823"/>
      <c r="E138" s="823"/>
      <c r="F138" s="823"/>
      <c r="G138" s="823"/>
      <c r="H138" s="823"/>
      <c r="I138" s="823"/>
      <c r="J138" s="823"/>
      <c r="K138" s="823"/>
      <c r="L138" s="823"/>
      <c r="M138" s="823"/>
      <c r="N138" s="823"/>
      <c r="O138" s="823"/>
      <c r="P138" s="823"/>
      <c r="Q138" s="823"/>
      <c r="R138" s="823"/>
      <c r="S138" s="823"/>
      <c r="T138" s="823"/>
      <c r="U138" s="823"/>
      <c r="V138" s="823"/>
      <c r="W138" s="823"/>
      <c r="X138" s="823"/>
      <c r="Y138" s="823"/>
      <c r="Z138" s="823"/>
      <c r="AA138" s="823"/>
    </row>
    <row r="139">
      <c r="A139" s="823"/>
      <c r="B139" s="823"/>
      <c r="C139" s="823"/>
      <c r="D139" s="823"/>
      <c r="E139" s="823"/>
      <c r="F139" s="823"/>
      <c r="G139" s="823"/>
      <c r="H139" s="823"/>
      <c r="I139" s="823"/>
      <c r="J139" s="823"/>
      <c r="K139" s="823"/>
      <c r="L139" s="823"/>
      <c r="M139" s="823"/>
      <c r="N139" s="823"/>
      <c r="O139" s="823"/>
      <c r="P139" s="823"/>
      <c r="Q139" s="823"/>
      <c r="R139" s="823"/>
      <c r="S139" s="823"/>
      <c r="T139" s="823"/>
      <c r="U139" s="823"/>
      <c r="V139" s="823"/>
      <c r="W139" s="823"/>
      <c r="X139" s="823"/>
      <c r="Y139" s="823"/>
      <c r="Z139" s="823"/>
      <c r="AA139" s="823"/>
    </row>
    <row r="140">
      <c r="A140" s="823"/>
      <c r="B140" s="823"/>
      <c r="C140" s="823"/>
      <c r="D140" s="823"/>
      <c r="E140" s="823"/>
      <c r="F140" s="823"/>
      <c r="G140" s="823"/>
      <c r="H140" s="823"/>
      <c r="I140" s="823"/>
      <c r="J140" s="823"/>
      <c r="K140" s="823"/>
      <c r="L140" s="823"/>
      <c r="M140" s="823"/>
      <c r="N140" s="823"/>
      <c r="O140" s="823"/>
      <c r="P140" s="823"/>
      <c r="Q140" s="823"/>
      <c r="R140" s="823"/>
      <c r="S140" s="823"/>
      <c r="T140" s="823"/>
      <c r="U140" s="823"/>
      <c r="V140" s="823"/>
      <c r="W140" s="823"/>
      <c r="X140" s="823"/>
      <c r="Y140" s="823"/>
      <c r="Z140" s="823"/>
      <c r="AA140" s="823"/>
    </row>
    <row r="141">
      <c r="A141" s="823"/>
      <c r="B141" s="823"/>
      <c r="C141" s="823"/>
      <c r="D141" s="823"/>
      <c r="E141" s="823"/>
      <c r="F141" s="823"/>
      <c r="G141" s="823"/>
      <c r="H141" s="823"/>
      <c r="I141" s="823"/>
      <c r="J141" s="823"/>
      <c r="K141" s="823"/>
      <c r="L141" s="823"/>
      <c r="M141" s="823"/>
      <c r="N141" s="823"/>
      <c r="O141" s="823"/>
      <c r="P141" s="823"/>
      <c r="Q141" s="823"/>
      <c r="R141" s="823"/>
      <c r="S141" s="823"/>
      <c r="T141" s="823"/>
      <c r="U141" s="823"/>
      <c r="V141" s="823"/>
      <c r="W141" s="823"/>
      <c r="X141" s="823"/>
      <c r="Y141" s="823"/>
      <c r="Z141" s="823"/>
      <c r="AA141" s="823"/>
    </row>
    <row r="142">
      <c r="A142" s="823"/>
      <c r="B142" s="823"/>
      <c r="C142" s="823"/>
      <c r="D142" s="823"/>
      <c r="E142" s="823"/>
      <c r="F142" s="823"/>
      <c r="G142" s="823"/>
      <c r="H142" s="823"/>
      <c r="I142" s="823"/>
      <c r="J142" s="823"/>
      <c r="K142" s="823"/>
      <c r="L142" s="823"/>
      <c r="M142" s="823"/>
      <c r="N142" s="823"/>
      <c r="O142" s="823"/>
      <c r="P142" s="823"/>
      <c r="Q142" s="823"/>
      <c r="R142" s="823"/>
      <c r="S142" s="823"/>
      <c r="T142" s="823"/>
      <c r="U142" s="823"/>
      <c r="V142" s="823"/>
      <c r="W142" s="823"/>
      <c r="X142" s="823"/>
      <c r="Y142" s="823"/>
      <c r="Z142" s="823"/>
      <c r="AA142" s="823"/>
    </row>
    <row r="143">
      <c r="A143" s="823"/>
      <c r="B143" s="823"/>
      <c r="C143" s="823"/>
      <c r="D143" s="823"/>
      <c r="E143" s="823"/>
      <c r="F143" s="823"/>
      <c r="G143" s="823"/>
      <c r="H143" s="823"/>
      <c r="I143" s="823"/>
      <c r="J143" s="823"/>
      <c r="K143" s="823"/>
      <c r="L143" s="823"/>
      <c r="M143" s="823"/>
      <c r="N143" s="823"/>
      <c r="O143" s="823"/>
      <c r="P143" s="823"/>
      <c r="Q143" s="823"/>
      <c r="R143" s="823"/>
      <c r="S143" s="823"/>
      <c r="T143" s="823"/>
      <c r="U143" s="823"/>
      <c r="V143" s="823"/>
      <c r="W143" s="823"/>
      <c r="X143" s="823"/>
      <c r="Y143" s="823"/>
      <c r="Z143" s="823"/>
      <c r="AA143" s="823"/>
    </row>
    <row r="144">
      <c r="A144" s="823"/>
      <c r="B144" s="823"/>
      <c r="C144" s="823"/>
      <c r="D144" s="823"/>
      <c r="E144" s="823"/>
      <c r="F144" s="823"/>
      <c r="G144" s="823"/>
      <c r="H144" s="823"/>
      <c r="I144" s="823"/>
      <c r="J144" s="823"/>
      <c r="K144" s="823"/>
      <c r="L144" s="823"/>
      <c r="M144" s="823"/>
      <c r="N144" s="823"/>
      <c r="O144" s="823"/>
      <c r="P144" s="823"/>
      <c r="Q144" s="823"/>
      <c r="R144" s="823"/>
      <c r="S144" s="823"/>
      <c r="T144" s="823"/>
      <c r="U144" s="823"/>
      <c r="V144" s="823"/>
      <c r="W144" s="823"/>
      <c r="X144" s="823"/>
      <c r="Y144" s="823"/>
      <c r="Z144" s="823"/>
      <c r="AA144" s="823"/>
    </row>
    <row r="145">
      <c r="A145" s="823"/>
      <c r="B145" s="823"/>
      <c r="C145" s="823"/>
      <c r="D145" s="823"/>
      <c r="E145" s="823"/>
      <c r="F145" s="823"/>
      <c r="G145" s="823"/>
      <c r="H145" s="823"/>
      <c r="I145" s="823"/>
      <c r="J145" s="823"/>
      <c r="K145" s="823"/>
      <c r="L145" s="823"/>
      <c r="M145" s="823"/>
      <c r="N145" s="823"/>
      <c r="O145" s="823"/>
      <c r="P145" s="823"/>
      <c r="Q145" s="823"/>
      <c r="R145" s="823"/>
      <c r="S145" s="823"/>
      <c r="T145" s="823"/>
      <c r="U145" s="823"/>
      <c r="V145" s="823"/>
      <c r="W145" s="823"/>
      <c r="X145" s="823"/>
      <c r="Y145" s="823"/>
      <c r="Z145" s="823"/>
      <c r="AA145" s="823"/>
    </row>
    <row r="146">
      <c r="A146" s="823"/>
      <c r="B146" s="823"/>
      <c r="C146" s="823"/>
      <c r="D146" s="823"/>
      <c r="E146" s="823"/>
      <c r="F146" s="823"/>
      <c r="G146" s="823"/>
      <c r="H146" s="823"/>
      <c r="I146" s="823"/>
      <c r="J146" s="823"/>
      <c r="K146" s="823"/>
      <c r="L146" s="823"/>
      <c r="M146" s="823"/>
      <c r="N146" s="823"/>
      <c r="O146" s="823"/>
      <c r="P146" s="823"/>
      <c r="Q146" s="823"/>
      <c r="R146" s="823"/>
      <c r="S146" s="823"/>
      <c r="T146" s="823"/>
      <c r="U146" s="823"/>
      <c r="V146" s="823"/>
      <c r="W146" s="823"/>
      <c r="X146" s="823"/>
      <c r="Y146" s="823"/>
      <c r="Z146" s="823"/>
      <c r="AA146" s="823"/>
    </row>
    <row r="147">
      <c r="A147" s="823"/>
      <c r="B147" s="823"/>
      <c r="C147" s="823"/>
      <c r="D147" s="823"/>
      <c r="E147" s="823"/>
      <c r="F147" s="823"/>
      <c r="G147" s="823"/>
      <c r="H147" s="823"/>
      <c r="I147" s="823"/>
      <c r="J147" s="823"/>
      <c r="K147" s="823"/>
      <c r="L147" s="823"/>
      <c r="M147" s="823"/>
      <c r="N147" s="823"/>
      <c r="O147" s="823"/>
      <c r="P147" s="823"/>
      <c r="Q147" s="823"/>
      <c r="R147" s="823"/>
      <c r="S147" s="823"/>
      <c r="T147" s="823"/>
      <c r="U147" s="823"/>
      <c r="V147" s="823"/>
      <c r="W147" s="823"/>
      <c r="X147" s="823"/>
      <c r="Y147" s="823"/>
      <c r="Z147" s="823"/>
      <c r="AA147" s="823"/>
    </row>
    <row r="148">
      <c r="A148" s="823"/>
      <c r="B148" s="823"/>
      <c r="C148" s="823"/>
      <c r="D148" s="823"/>
      <c r="E148" s="823"/>
      <c r="F148" s="823"/>
      <c r="G148" s="823"/>
      <c r="H148" s="823"/>
      <c r="I148" s="823"/>
      <c r="J148" s="823"/>
      <c r="K148" s="823"/>
      <c r="L148" s="823"/>
      <c r="M148" s="823"/>
      <c r="N148" s="823"/>
      <c r="O148" s="823"/>
      <c r="P148" s="823"/>
      <c r="Q148" s="823"/>
      <c r="R148" s="823"/>
      <c r="S148" s="823"/>
      <c r="T148" s="823"/>
      <c r="U148" s="823"/>
      <c r="V148" s="823"/>
      <c r="W148" s="823"/>
      <c r="X148" s="823"/>
      <c r="Y148" s="823"/>
      <c r="Z148" s="823"/>
      <c r="AA148" s="823"/>
    </row>
    <row r="149">
      <c r="A149" s="823"/>
      <c r="B149" s="823"/>
      <c r="C149" s="823"/>
      <c r="D149" s="823"/>
      <c r="E149" s="823"/>
      <c r="F149" s="823"/>
      <c r="G149" s="823"/>
      <c r="H149" s="823"/>
      <c r="I149" s="823"/>
      <c r="J149" s="823"/>
      <c r="K149" s="823"/>
      <c r="L149" s="823"/>
      <c r="M149" s="823"/>
      <c r="N149" s="823"/>
      <c r="O149" s="823"/>
      <c r="P149" s="823"/>
      <c r="Q149" s="823"/>
      <c r="R149" s="823"/>
      <c r="S149" s="823"/>
      <c r="T149" s="823"/>
      <c r="U149" s="823"/>
      <c r="V149" s="823"/>
      <c r="W149" s="823"/>
      <c r="X149" s="823"/>
      <c r="Y149" s="823"/>
      <c r="Z149" s="823"/>
      <c r="AA149" s="823"/>
    </row>
    <row r="150">
      <c r="A150" s="823"/>
      <c r="B150" s="823"/>
      <c r="C150" s="823"/>
      <c r="D150" s="823"/>
      <c r="E150" s="823"/>
      <c r="F150" s="823"/>
      <c r="G150" s="823"/>
      <c r="H150" s="823"/>
      <c r="I150" s="823"/>
      <c r="J150" s="823"/>
      <c r="K150" s="823"/>
      <c r="L150" s="823"/>
      <c r="M150" s="823"/>
      <c r="N150" s="823"/>
      <c r="O150" s="823"/>
      <c r="P150" s="823"/>
      <c r="Q150" s="823"/>
      <c r="R150" s="823"/>
      <c r="S150" s="823"/>
      <c r="T150" s="823"/>
      <c r="U150" s="823"/>
      <c r="V150" s="823"/>
      <c r="W150" s="823"/>
      <c r="X150" s="823"/>
      <c r="Y150" s="823"/>
      <c r="Z150" s="823"/>
      <c r="AA150" s="823"/>
    </row>
    <row r="151">
      <c r="A151" s="823"/>
      <c r="B151" s="823"/>
      <c r="C151" s="823"/>
      <c r="D151" s="823"/>
      <c r="E151" s="823"/>
      <c r="F151" s="823"/>
      <c r="G151" s="823"/>
      <c r="H151" s="823"/>
      <c r="I151" s="823"/>
      <c r="J151" s="823"/>
      <c r="K151" s="823"/>
      <c r="L151" s="823"/>
      <c r="M151" s="823"/>
      <c r="N151" s="823"/>
      <c r="O151" s="823"/>
      <c r="P151" s="823"/>
      <c r="Q151" s="823"/>
      <c r="R151" s="823"/>
      <c r="S151" s="823"/>
      <c r="T151" s="823"/>
      <c r="U151" s="823"/>
      <c r="V151" s="823"/>
      <c r="W151" s="823"/>
      <c r="X151" s="823"/>
      <c r="Y151" s="823"/>
      <c r="Z151" s="823"/>
      <c r="AA151" s="823"/>
    </row>
    <row r="152">
      <c r="A152" s="823"/>
      <c r="B152" s="823"/>
      <c r="C152" s="823"/>
      <c r="D152" s="823"/>
      <c r="E152" s="823"/>
      <c r="F152" s="823"/>
      <c r="G152" s="823"/>
      <c r="H152" s="823"/>
      <c r="I152" s="823"/>
      <c r="J152" s="823"/>
      <c r="K152" s="823"/>
      <c r="L152" s="823"/>
      <c r="M152" s="823"/>
      <c r="N152" s="823"/>
      <c r="O152" s="823"/>
      <c r="P152" s="823"/>
      <c r="Q152" s="823"/>
      <c r="R152" s="823"/>
      <c r="S152" s="823"/>
      <c r="T152" s="823"/>
      <c r="U152" s="823"/>
      <c r="V152" s="823"/>
      <c r="W152" s="823"/>
      <c r="X152" s="823"/>
      <c r="Y152" s="823"/>
      <c r="Z152" s="823"/>
      <c r="AA152" s="823"/>
    </row>
    <row r="153">
      <c r="A153" s="823"/>
      <c r="B153" s="823"/>
      <c r="C153" s="823"/>
      <c r="D153" s="823"/>
      <c r="E153" s="823"/>
      <c r="F153" s="823"/>
      <c r="G153" s="823"/>
      <c r="H153" s="823"/>
      <c r="I153" s="823"/>
      <c r="J153" s="823"/>
      <c r="K153" s="823"/>
      <c r="L153" s="823"/>
      <c r="M153" s="823"/>
      <c r="N153" s="823"/>
      <c r="O153" s="823"/>
      <c r="P153" s="823"/>
      <c r="Q153" s="823"/>
      <c r="R153" s="823"/>
      <c r="S153" s="823"/>
      <c r="T153" s="823"/>
      <c r="U153" s="823"/>
      <c r="V153" s="823"/>
      <c r="W153" s="823"/>
      <c r="X153" s="823"/>
      <c r="Y153" s="823"/>
      <c r="Z153" s="823"/>
      <c r="AA153" s="823"/>
    </row>
    <row r="154">
      <c r="A154" s="823"/>
      <c r="B154" s="823"/>
      <c r="C154" s="823"/>
      <c r="D154" s="823"/>
      <c r="E154" s="823"/>
      <c r="F154" s="823"/>
      <c r="G154" s="823"/>
      <c r="H154" s="823"/>
      <c r="I154" s="823"/>
      <c r="J154" s="823"/>
      <c r="K154" s="823"/>
      <c r="L154" s="823"/>
      <c r="M154" s="823"/>
      <c r="N154" s="823"/>
      <c r="O154" s="823"/>
      <c r="P154" s="823"/>
      <c r="Q154" s="823"/>
      <c r="R154" s="823"/>
      <c r="S154" s="823"/>
      <c r="T154" s="823"/>
      <c r="U154" s="823"/>
      <c r="V154" s="823"/>
      <c r="W154" s="823"/>
      <c r="X154" s="823"/>
      <c r="Y154" s="823"/>
      <c r="Z154" s="823"/>
      <c r="AA154" s="823"/>
    </row>
    <row r="155">
      <c r="A155" s="823"/>
      <c r="B155" s="823"/>
      <c r="C155" s="823"/>
      <c r="D155" s="823"/>
      <c r="E155" s="823"/>
      <c r="F155" s="823"/>
      <c r="G155" s="823"/>
      <c r="H155" s="823"/>
      <c r="I155" s="823"/>
      <c r="J155" s="823"/>
      <c r="K155" s="823"/>
      <c r="L155" s="823"/>
      <c r="M155" s="823"/>
      <c r="N155" s="823"/>
      <c r="O155" s="823"/>
      <c r="P155" s="823"/>
      <c r="Q155" s="823"/>
      <c r="R155" s="823"/>
      <c r="S155" s="823"/>
      <c r="T155" s="823"/>
      <c r="U155" s="823"/>
      <c r="V155" s="823"/>
      <c r="W155" s="823"/>
      <c r="X155" s="823"/>
      <c r="Y155" s="823"/>
      <c r="Z155" s="823"/>
      <c r="AA155" s="823"/>
    </row>
    <row r="156">
      <c r="A156" s="823"/>
      <c r="B156" s="823"/>
      <c r="C156" s="823"/>
      <c r="D156" s="823"/>
      <c r="E156" s="823"/>
      <c r="F156" s="823"/>
      <c r="G156" s="823"/>
      <c r="H156" s="823"/>
      <c r="I156" s="823"/>
      <c r="J156" s="823"/>
      <c r="K156" s="823"/>
      <c r="L156" s="823"/>
      <c r="M156" s="823"/>
      <c r="N156" s="823"/>
      <c r="O156" s="823"/>
      <c r="P156" s="823"/>
      <c r="Q156" s="823"/>
      <c r="R156" s="823"/>
      <c r="S156" s="823"/>
      <c r="T156" s="823"/>
      <c r="U156" s="823"/>
      <c r="V156" s="823"/>
      <c r="W156" s="823"/>
      <c r="X156" s="823"/>
      <c r="Y156" s="823"/>
      <c r="Z156" s="823"/>
      <c r="AA156" s="823"/>
    </row>
    <row r="157">
      <c r="A157" s="823"/>
      <c r="B157" s="823"/>
      <c r="C157" s="823"/>
      <c r="D157" s="823"/>
      <c r="E157" s="823"/>
      <c r="F157" s="823"/>
      <c r="G157" s="823"/>
      <c r="H157" s="823"/>
      <c r="I157" s="823"/>
      <c r="J157" s="823"/>
      <c r="K157" s="823"/>
      <c r="L157" s="823"/>
      <c r="M157" s="823"/>
      <c r="N157" s="823"/>
      <c r="O157" s="823"/>
      <c r="P157" s="823"/>
      <c r="Q157" s="823"/>
      <c r="R157" s="823"/>
      <c r="S157" s="823"/>
      <c r="T157" s="823"/>
      <c r="U157" s="823"/>
      <c r="V157" s="823"/>
      <c r="W157" s="823"/>
      <c r="X157" s="823"/>
      <c r="Y157" s="823"/>
      <c r="Z157" s="823"/>
      <c r="AA157" s="823"/>
    </row>
    <row r="158">
      <c r="A158" s="823"/>
      <c r="B158" s="823"/>
      <c r="C158" s="823"/>
      <c r="D158" s="823"/>
      <c r="E158" s="823"/>
      <c r="F158" s="823"/>
      <c r="G158" s="823"/>
      <c r="H158" s="823"/>
      <c r="I158" s="823"/>
      <c r="J158" s="823"/>
      <c r="K158" s="823"/>
      <c r="L158" s="823"/>
      <c r="M158" s="823"/>
      <c r="N158" s="823"/>
      <c r="O158" s="823"/>
      <c r="P158" s="823"/>
      <c r="Q158" s="823"/>
      <c r="R158" s="823"/>
      <c r="S158" s="823"/>
      <c r="T158" s="823"/>
      <c r="U158" s="823"/>
      <c r="V158" s="823"/>
      <c r="W158" s="823"/>
      <c r="X158" s="823"/>
      <c r="Y158" s="823"/>
      <c r="Z158" s="823"/>
      <c r="AA158" s="823"/>
    </row>
    <row r="159">
      <c r="A159" s="823"/>
      <c r="B159" s="823"/>
      <c r="C159" s="823"/>
      <c r="D159" s="823"/>
      <c r="E159" s="823"/>
      <c r="F159" s="823"/>
      <c r="G159" s="823"/>
      <c r="H159" s="823"/>
      <c r="I159" s="823"/>
      <c r="J159" s="823"/>
      <c r="K159" s="823"/>
      <c r="L159" s="823"/>
      <c r="M159" s="823"/>
      <c r="N159" s="823"/>
      <c r="O159" s="823"/>
      <c r="P159" s="823"/>
      <c r="Q159" s="823"/>
      <c r="R159" s="823"/>
      <c r="S159" s="823"/>
      <c r="T159" s="823"/>
      <c r="U159" s="823"/>
      <c r="V159" s="823"/>
      <c r="W159" s="823"/>
      <c r="X159" s="823"/>
      <c r="Y159" s="823"/>
      <c r="Z159" s="823"/>
      <c r="AA159" s="823"/>
    </row>
    <row r="160">
      <c r="A160" s="823"/>
      <c r="B160" s="823"/>
      <c r="C160" s="823"/>
      <c r="D160" s="823"/>
      <c r="E160" s="823"/>
      <c r="F160" s="823"/>
      <c r="G160" s="823"/>
      <c r="H160" s="823"/>
      <c r="I160" s="823"/>
      <c r="J160" s="823"/>
      <c r="K160" s="823"/>
      <c r="L160" s="823"/>
      <c r="M160" s="823"/>
      <c r="N160" s="823"/>
      <c r="O160" s="823"/>
      <c r="P160" s="823"/>
      <c r="Q160" s="823"/>
      <c r="R160" s="823"/>
      <c r="S160" s="823"/>
      <c r="T160" s="823"/>
      <c r="U160" s="823"/>
      <c r="V160" s="823"/>
      <c r="W160" s="823"/>
      <c r="X160" s="823"/>
      <c r="Y160" s="823"/>
      <c r="Z160" s="823"/>
      <c r="AA160" s="823"/>
    </row>
    <row r="161">
      <c r="A161" s="823"/>
      <c r="B161" s="823"/>
      <c r="C161" s="823"/>
      <c r="D161" s="823"/>
      <c r="E161" s="823"/>
      <c r="F161" s="823"/>
      <c r="G161" s="823"/>
      <c r="H161" s="823"/>
      <c r="I161" s="823"/>
      <c r="J161" s="823"/>
      <c r="K161" s="823"/>
      <c r="L161" s="823"/>
      <c r="M161" s="823"/>
      <c r="N161" s="823"/>
      <c r="O161" s="823"/>
      <c r="P161" s="823"/>
      <c r="Q161" s="823"/>
      <c r="R161" s="823"/>
      <c r="S161" s="823"/>
      <c r="T161" s="823"/>
      <c r="U161" s="823"/>
      <c r="V161" s="823"/>
      <c r="W161" s="823"/>
      <c r="X161" s="823"/>
      <c r="Y161" s="823"/>
      <c r="Z161" s="823"/>
      <c r="AA161" s="823"/>
    </row>
    <row r="162">
      <c r="A162" s="823"/>
      <c r="B162" s="823"/>
      <c r="C162" s="823"/>
      <c r="D162" s="823"/>
      <c r="E162" s="823"/>
      <c r="F162" s="823"/>
      <c r="G162" s="823"/>
      <c r="H162" s="823"/>
      <c r="I162" s="823"/>
      <c r="J162" s="823"/>
      <c r="K162" s="823"/>
      <c r="L162" s="823"/>
      <c r="M162" s="823"/>
      <c r="N162" s="823"/>
      <c r="O162" s="823"/>
      <c r="P162" s="823"/>
      <c r="Q162" s="823"/>
      <c r="R162" s="823"/>
      <c r="S162" s="823"/>
      <c r="T162" s="823"/>
      <c r="U162" s="823"/>
      <c r="V162" s="823"/>
      <c r="W162" s="823"/>
      <c r="X162" s="823"/>
      <c r="Y162" s="823"/>
      <c r="Z162" s="823"/>
      <c r="AA162" s="823"/>
    </row>
    <row r="163">
      <c r="A163" s="823"/>
      <c r="B163" s="823"/>
      <c r="C163" s="823"/>
      <c r="D163" s="823"/>
      <c r="E163" s="823"/>
      <c r="F163" s="823"/>
      <c r="G163" s="823"/>
      <c r="H163" s="823"/>
      <c r="I163" s="823"/>
      <c r="J163" s="823"/>
      <c r="K163" s="823"/>
      <c r="L163" s="823"/>
      <c r="M163" s="823"/>
      <c r="N163" s="823"/>
      <c r="O163" s="823"/>
      <c r="P163" s="823"/>
      <c r="Q163" s="823"/>
      <c r="R163" s="823"/>
      <c r="S163" s="823"/>
      <c r="T163" s="823"/>
      <c r="U163" s="823"/>
      <c r="V163" s="823"/>
      <c r="W163" s="823"/>
      <c r="X163" s="823"/>
      <c r="Y163" s="823"/>
      <c r="Z163" s="823"/>
      <c r="AA163" s="823"/>
    </row>
    <row r="164">
      <c r="A164" s="823"/>
      <c r="B164" s="823"/>
      <c r="C164" s="823"/>
      <c r="D164" s="823"/>
      <c r="E164" s="823"/>
      <c r="F164" s="823"/>
      <c r="G164" s="823"/>
      <c r="H164" s="823"/>
      <c r="I164" s="823"/>
      <c r="J164" s="823"/>
      <c r="K164" s="823"/>
      <c r="L164" s="823"/>
      <c r="M164" s="823"/>
      <c r="N164" s="823"/>
      <c r="O164" s="823"/>
      <c r="P164" s="823"/>
      <c r="Q164" s="823"/>
      <c r="R164" s="823"/>
      <c r="S164" s="823"/>
      <c r="T164" s="823"/>
      <c r="U164" s="823"/>
      <c r="V164" s="823"/>
      <c r="W164" s="823"/>
      <c r="X164" s="823"/>
      <c r="Y164" s="823"/>
      <c r="Z164" s="823"/>
      <c r="AA164" s="823"/>
    </row>
    <row r="165">
      <c r="A165" s="823"/>
      <c r="B165" s="823"/>
      <c r="C165" s="823"/>
      <c r="D165" s="823"/>
      <c r="E165" s="823"/>
      <c r="F165" s="823"/>
      <c r="G165" s="823"/>
      <c r="H165" s="823"/>
      <c r="I165" s="823"/>
      <c r="J165" s="823"/>
      <c r="K165" s="823"/>
      <c r="L165" s="823"/>
      <c r="M165" s="823"/>
      <c r="N165" s="823"/>
      <c r="O165" s="823"/>
      <c r="P165" s="823"/>
      <c r="Q165" s="823"/>
      <c r="R165" s="823"/>
      <c r="S165" s="823"/>
      <c r="T165" s="823"/>
      <c r="U165" s="823"/>
      <c r="V165" s="823"/>
      <c r="W165" s="823"/>
      <c r="X165" s="823"/>
      <c r="Y165" s="823"/>
      <c r="Z165" s="823"/>
      <c r="AA165" s="823"/>
    </row>
    <row r="166">
      <c r="A166" s="823"/>
      <c r="B166" s="823"/>
      <c r="C166" s="823"/>
      <c r="D166" s="823"/>
      <c r="E166" s="823"/>
      <c r="F166" s="823"/>
      <c r="G166" s="823"/>
      <c r="H166" s="823"/>
      <c r="I166" s="823"/>
      <c r="J166" s="823"/>
      <c r="K166" s="823"/>
      <c r="L166" s="823"/>
      <c r="M166" s="823"/>
      <c r="N166" s="823"/>
      <c r="O166" s="823"/>
      <c r="P166" s="823"/>
      <c r="Q166" s="823"/>
      <c r="R166" s="823"/>
      <c r="S166" s="823"/>
      <c r="T166" s="823"/>
      <c r="U166" s="823"/>
      <c r="V166" s="823"/>
      <c r="W166" s="823"/>
      <c r="X166" s="823"/>
      <c r="Y166" s="823"/>
      <c r="Z166" s="823"/>
      <c r="AA166" s="823"/>
    </row>
    <row r="167">
      <c r="A167" s="823"/>
      <c r="B167" s="823"/>
      <c r="C167" s="823"/>
      <c r="D167" s="823"/>
      <c r="E167" s="823"/>
      <c r="F167" s="823"/>
      <c r="G167" s="823"/>
      <c r="H167" s="823"/>
      <c r="I167" s="823"/>
      <c r="J167" s="823"/>
      <c r="K167" s="823"/>
      <c r="L167" s="823"/>
      <c r="M167" s="823"/>
      <c r="N167" s="823"/>
      <c r="O167" s="823"/>
      <c r="P167" s="823"/>
      <c r="Q167" s="823"/>
      <c r="R167" s="823"/>
      <c r="S167" s="823"/>
      <c r="T167" s="823"/>
      <c r="U167" s="823"/>
      <c r="V167" s="823"/>
      <c r="W167" s="823"/>
      <c r="X167" s="823"/>
      <c r="Y167" s="823"/>
      <c r="Z167" s="823"/>
      <c r="AA167" s="823"/>
    </row>
    <row r="168">
      <c r="A168" s="823"/>
      <c r="B168" s="823"/>
      <c r="C168" s="823"/>
      <c r="D168" s="823"/>
      <c r="E168" s="823"/>
      <c r="F168" s="823"/>
      <c r="G168" s="823"/>
      <c r="H168" s="823"/>
      <c r="I168" s="823"/>
      <c r="J168" s="823"/>
      <c r="K168" s="823"/>
      <c r="L168" s="823"/>
      <c r="M168" s="823"/>
      <c r="N168" s="823"/>
      <c r="O168" s="823"/>
      <c r="P168" s="823"/>
      <c r="Q168" s="823"/>
      <c r="R168" s="823"/>
      <c r="S168" s="823"/>
      <c r="T168" s="823"/>
      <c r="U168" s="823"/>
      <c r="V168" s="823"/>
      <c r="W168" s="823"/>
      <c r="X168" s="823"/>
      <c r="Y168" s="823"/>
      <c r="Z168" s="823"/>
      <c r="AA168" s="823"/>
    </row>
    <row r="169">
      <c r="A169" s="823"/>
      <c r="B169" s="823"/>
      <c r="C169" s="823"/>
      <c r="D169" s="823"/>
      <c r="E169" s="823"/>
      <c r="F169" s="823"/>
      <c r="G169" s="823"/>
      <c r="H169" s="823"/>
      <c r="I169" s="823"/>
      <c r="J169" s="823"/>
      <c r="K169" s="823"/>
      <c r="L169" s="823"/>
      <c r="M169" s="823"/>
      <c r="N169" s="823"/>
      <c r="O169" s="823"/>
      <c r="P169" s="823"/>
      <c r="Q169" s="823"/>
      <c r="R169" s="823"/>
      <c r="S169" s="823"/>
      <c r="T169" s="823"/>
      <c r="U169" s="823"/>
      <c r="V169" s="823"/>
      <c r="W169" s="823"/>
      <c r="X169" s="823"/>
      <c r="Y169" s="823"/>
      <c r="Z169" s="823"/>
      <c r="AA169" s="823"/>
    </row>
    <row r="170">
      <c r="A170" s="823"/>
      <c r="B170" s="823"/>
      <c r="C170" s="823"/>
      <c r="D170" s="823"/>
      <c r="E170" s="823"/>
      <c r="F170" s="823"/>
      <c r="G170" s="823"/>
      <c r="H170" s="823"/>
      <c r="I170" s="823"/>
      <c r="J170" s="823"/>
      <c r="K170" s="823"/>
      <c r="L170" s="823"/>
      <c r="M170" s="823"/>
      <c r="N170" s="823"/>
      <c r="O170" s="823"/>
      <c r="P170" s="823"/>
      <c r="Q170" s="823"/>
      <c r="R170" s="823"/>
      <c r="S170" s="823"/>
      <c r="T170" s="823"/>
      <c r="U170" s="823"/>
      <c r="V170" s="823"/>
      <c r="W170" s="823"/>
      <c r="X170" s="823"/>
      <c r="Y170" s="823"/>
      <c r="Z170" s="823"/>
      <c r="AA170" s="823"/>
    </row>
    <row r="171">
      <c r="A171" s="823"/>
      <c r="B171" s="823"/>
      <c r="C171" s="823"/>
      <c r="D171" s="823"/>
      <c r="E171" s="823"/>
      <c r="F171" s="823"/>
      <c r="G171" s="823"/>
      <c r="H171" s="823"/>
      <c r="I171" s="823"/>
      <c r="J171" s="823"/>
      <c r="K171" s="823"/>
      <c r="L171" s="823"/>
      <c r="M171" s="823"/>
      <c r="N171" s="823"/>
      <c r="O171" s="823"/>
      <c r="P171" s="823"/>
      <c r="Q171" s="823"/>
      <c r="R171" s="823"/>
      <c r="S171" s="823"/>
      <c r="T171" s="823"/>
      <c r="U171" s="823"/>
      <c r="V171" s="823"/>
      <c r="W171" s="823"/>
      <c r="X171" s="823"/>
      <c r="Y171" s="823"/>
      <c r="Z171" s="823"/>
      <c r="AA171" s="823"/>
    </row>
    <row r="172">
      <c r="A172" s="823"/>
      <c r="B172" s="823"/>
      <c r="C172" s="823"/>
      <c r="D172" s="823"/>
      <c r="E172" s="823"/>
      <c r="F172" s="823"/>
      <c r="G172" s="823"/>
      <c r="H172" s="823"/>
      <c r="I172" s="823"/>
      <c r="J172" s="823"/>
      <c r="K172" s="823"/>
      <c r="L172" s="823"/>
      <c r="M172" s="823"/>
      <c r="N172" s="823"/>
      <c r="O172" s="823"/>
      <c r="P172" s="823"/>
      <c r="Q172" s="823"/>
      <c r="R172" s="823"/>
      <c r="S172" s="823"/>
      <c r="T172" s="823"/>
      <c r="U172" s="823"/>
      <c r="V172" s="823"/>
      <c r="W172" s="823"/>
      <c r="X172" s="823"/>
      <c r="Y172" s="823"/>
      <c r="Z172" s="823"/>
      <c r="AA172" s="823"/>
    </row>
    <row r="173">
      <c r="A173" s="823"/>
      <c r="B173" s="823"/>
      <c r="C173" s="823"/>
      <c r="D173" s="823"/>
      <c r="E173" s="823"/>
      <c r="F173" s="823"/>
      <c r="G173" s="823"/>
      <c r="H173" s="823"/>
      <c r="I173" s="823"/>
      <c r="J173" s="823"/>
      <c r="K173" s="823"/>
      <c r="L173" s="823"/>
      <c r="M173" s="823"/>
      <c r="N173" s="823"/>
      <c r="O173" s="823"/>
      <c r="P173" s="823"/>
      <c r="Q173" s="823"/>
      <c r="R173" s="823"/>
      <c r="S173" s="823"/>
      <c r="T173" s="823"/>
      <c r="U173" s="823"/>
      <c r="V173" s="823"/>
      <c r="W173" s="823"/>
      <c r="X173" s="823"/>
      <c r="Y173" s="823"/>
      <c r="Z173" s="823"/>
      <c r="AA173" s="823"/>
    </row>
    <row r="174">
      <c r="A174" s="823"/>
      <c r="B174" s="823"/>
      <c r="C174" s="823"/>
      <c r="D174" s="823"/>
      <c r="E174" s="823"/>
      <c r="F174" s="823"/>
      <c r="G174" s="823"/>
      <c r="H174" s="823"/>
      <c r="I174" s="823"/>
      <c r="J174" s="823"/>
      <c r="K174" s="823"/>
      <c r="L174" s="823"/>
      <c r="M174" s="823"/>
      <c r="N174" s="823"/>
      <c r="O174" s="823"/>
      <c r="P174" s="823"/>
      <c r="Q174" s="823"/>
      <c r="R174" s="823"/>
      <c r="S174" s="823"/>
      <c r="T174" s="823"/>
      <c r="U174" s="823"/>
      <c r="V174" s="823"/>
      <c r="W174" s="823"/>
      <c r="X174" s="823"/>
      <c r="Y174" s="823"/>
      <c r="Z174" s="823"/>
      <c r="AA174" s="823"/>
    </row>
    <row r="175">
      <c r="A175" s="823"/>
      <c r="B175" s="823"/>
      <c r="C175" s="823"/>
      <c r="D175" s="823"/>
      <c r="E175" s="823"/>
      <c r="F175" s="823"/>
      <c r="G175" s="823"/>
      <c r="H175" s="823"/>
      <c r="I175" s="823"/>
      <c r="J175" s="823"/>
      <c r="K175" s="823"/>
      <c r="L175" s="823"/>
      <c r="M175" s="823"/>
      <c r="N175" s="823"/>
      <c r="O175" s="823"/>
      <c r="P175" s="823"/>
      <c r="Q175" s="823"/>
      <c r="R175" s="823"/>
      <c r="S175" s="823"/>
      <c r="T175" s="823"/>
      <c r="U175" s="823"/>
      <c r="V175" s="823"/>
      <c r="W175" s="823"/>
      <c r="X175" s="823"/>
      <c r="Y175" s="823"/>
      <c r="Z175" s="823"/>
      <c r="AA175" s="823"/>
    </row>
    <row r="176">
      <c r="A176" s="823"/>
      <c r="B176" s="823"/>
      <c r="C176" s="823"/>
      <c r="D176" s="823"/>
      <c r="E176" s="823"/>
      <c r="F176" s="823"/>
      <c r="G176" s="823"/>
      <c r="H176" s="823"/>
      <c r="I176" s="823"/>
      <c r="J176" s="823"/>
      <c r="K176" s="823"/>
      <c r="L176" s="823"/>
      <c r="M176" s="823"/>
      <c r="N176" s="823"/>
      <c r="O176" s="823"/>
      <c r="P176" s="823"/>
      <c r="Q176" s="823"/>
      <c r="R176" s="823"/>
      <c r="S176" s="823"/>
      <c r="T176" s="823"/>
      <c r="U176" s="823"/>
      <c r="V176" s="823"/>
      <c r="W176" s="823"/>
      <c r="X176" s="823"/>
      <c r="Y176" s="823"/>
      <c r="Z176" s="823"/>
      <c r="AA176" s="823"/>
    </row>
    <row r="177">
      <c r="A177" s="823"/>
      <c r="B177" s="823"/>
      <c r="C177" s="823"/>
      <c r="D177" s="823"/>
      <c r="E177" s="823"/>
      <c r="F177" s="823"/>
      <c r="G177" s="823"/>
      <c r="H177" s="823"/>
      <c r="I177" s="823"/>
      <c r="J177" s="823"/>
      <c r="K177" s="823"/>
      <c r="L177" s="823"/>
      <c r="M177" s="823"/>
      <c r="N177" s="823"/>
      <c r="O177" s="823"/>
      <c r="P177" s="823"/>
      <c r="Q177" s="823"/>
      <c r="R177" s="823"/>
      <c r="S177" s="823"/>
      <c r="T177" s="823"/>
      <c r="U177" s="823"/>
      <c r="V177" s="823"/>
      <c r="W177" s="823"/>
      <c r="X177" s="823"/>
      <c r="Y177" s="823"/>
      <c r="Z177" s="823"/>
      <c r="AA177" s="823"/>
    </row>
    <row r="178">
      <c r="A178" s="823"/>
      <c r="B178" s="823"/>
      <c r="C178" s="823"/>
      <c r="D178" s="823"/>
      <c r="E178" s="823"/>
      <c r="F178" s="823"/>
      <c r="G178" s="823"/>
      <c r="H178" s="823"/>
      <c r="I178" s="823"/>
      <c r="J178" s="823"/>
      <c r="K178" s="823"/>
      <c r="L178" s="823"/>
      <c r="M178" s="823"/>
      <c r="N178" s="823"/>
      <c r="O178" s="823"/>
      <c r="P178" s="823"/>
      <c r="Q178" s="823"/>
      <c r="R178" s="823"/>
      <c r="S178" s="823"/>
      <c r="T178" s="823"/>
      <c r="U178" s="823"/>
      <c r="V178" s="823"/>
      <c r="W178" s="823"/>
      <c r="X178" s="823"/>
      <c r="Y178" s="823"/>
      <c r="Z178" s="823"/>
      <c r="AA178" s="823"/>
    </row>
    <row r="179">
      <c r="A179" s="823"/>
      <c r="B179" s="823"/>
      <c r="C179" s="823"/>
      <c r="D179" s="823"/>
      <c r="E179" s="823"/>
      <c r="F179" s="823"/>
      <c r="G179" s="823"/>
      <c r="H179" s="823"/>
      <c r="I179" s="823"/>
      <c r="J179" s="823"/>
      <c r="K179" s="823"/>
      <c r="L179" s="823"/>
      <c r="M179" s="823"/>
      <c r="N179" s="823"/>
      <c r="O179" s="823"/>
      <c r="P179" s="823"/>
      <c r="Q179" s="823"/>
      <c r="R179" s="823"/>
      <c r="S179" s="823"/>
      <c r="T179" s="823"/>
      <c r="U179" s="823"/>
      <c r="V179" s="823"/>
      <c r="W179" s="823"/>
      <c r="X179" s="823"/>
      <c r="Y179" s="823"/>
      <c r="Z179" s="823"/>
      <c r="AA179" s="823"/>
    </row>
    <row r="180">
      <c r="A180" s="823"/>
      <c r="B180" s="823"/>
      <c r="C180" s="823"/>
      <c r="D180" s="823"/>
      <c r="E180" s="823"/>
      <c r="F180" s="823"/>
      <c r="G180" s="823"/>
      <c r="H180" s="823"/>
      <c r="I180" s="823"/>
      <c r="J180" s="823"/>
      <c r="K180" s="823"/>
      <c r="L180" s="823"/>
      <c r="M180" s="823"/>
      <c r="N180" s="823"/>
      <c r="O180" s="823"/>
      <c r="P180" s="823"/>
      <c r="Q180" s="823"/>
      <c r="R180" s="823"/>
      <c r="S180" s="823"/>
      <c r="T180" s="823"/>
      <c r="U180" s="823"/>
      <c r="V180" s="823"/>
      <c r="W180" s="823"/>
      <c r="X180" s="823"/>
      <c r="Y180" s="823"/>
      <c r="Z180" s="823"/>
      <c r="AA180" s="823"/>
    </row>
    <row r="181">
      <c r="A181" s="823"/>
      <c r="B181" s="823"/>
      <c r="C181" s="823"/>
      <c r="D181" s="823"/>
      <c r="E181" s="823"/>
      <c r="F181" s="823"/>
      <c r="G181" s="823"/>
      <c r="H181" s="823"/>
      <c r="I181" s="823"/>
      <c r="J181" s="823"/>
      <c r="K181" s="823"/>
      <c r="L181" s="823"/>
      <c r="M181" s="823"/>
      <c r="N181" s="823"/>
      <c r="O181" s="823"/>
      <c r="P181" s="823"/>
      <c r="Q181" s="823"/>
      <c r="R181" s="823"/>
      <c r="S181" s="823"/>
      <c r="T181" s="823"/>
      <c r="U181" s="823"/>
      <c r="V181" s="823"/>
      <c r="W181" s="823"/>
      <c r="X181" s="823"/>
      <c r="Y181" s="823"/>
      <c r="Z181" s="823"/>
      <c r="AA181" s="823"/>
    </row>
    <row r="182">
      <c r="A182" s="823"/>
      <c r="B182" s="823"/>
      <c r="C182" s="823"/>
      <c r="D182" s="823"/>
      <c r="E182" s="823"/>
      <c r="F182" s="823"/>
      <c r="G182" s="823"/>
      <c r="H182" s="823"/>
      <c r="I182" s="823"/>
      <c r="J182" s="823"/>
      <c r="K182" s="823"/>
      <c r="L182" s="823"/>
      <c r="M182" s="823"/>
      <c r="N182" s="823"/>
      <c r="O182" s="823"/>
      <c r="P182" s="823"/>
      <c r="Q182" s="823"/>
      <c r="R182" s="823"/>
      <c r="S182" s="823"/>
      <c r="T182" s="823"/>
      <c r="U182" s="823"/>
      <c r="V182" s="823"/>
      <c r="W182" s="823"/>
      <c r="X182" s="823"/>
      <c r="Y182" s="823"/>
      <c r="Z182" s="823"/>
      <c r="AA182" s="823"/>
    </row>
    <row r="183">
      <c r="A183" s="823"/>
      <c r="B183" s="823"/>
      <c r="C183" s="823"/>
      <c r="D183" s="823"/>
      <c r="E183" s="823"/>
      <c r="F183" s="823"/>
      <c r="G183" s="823"/>
      <c r="H183" s="823"/>
      <c r="I183" s="823"/>
      <c r="J183" s="823"/>
      <c r="K183" s="823"/>
      <c r="L183" s="823"/>
      <c r="M183" s="823"/>
      <c r="N183" s="823"/>
      <c r="O183" s="823"/>
      <c r="P183" s="823"/>
      <c r="Q183" s="823"/>
      <c r="R183" s="823"/>
      <c r="S183" s="823"/>
      <c r="T183" s="823"/>
      <c r="U183" s="823"/>
      <c r="V183" s="823"/>
      <c r="W183" s="823"/>
      <c r="X183" s="823"/>
      <c r="Y183" s="823"/>
      <c r="Z183" s="823"/>
      <c r="AA183" s="823"/>
    </row>
    <row r="184">
      <c r="A184" s="823"/>
      <c r="B184" s="823"/>
      <c r="C184" s="823"/>
      <c r="D184" s="823"/>
      <c r="E184" s="823"/>
      <c r="F184" s="823"/>
      <c r="G184" s="823"/>
      <c r="H184" s="823"/>
      <c r="I184" s="823"/>
      <c r="J184" s="823"/>
      <c r="K184" s="823"/>
      <c r="L184" s="823"/>
      <c r="M184" s="823"/>
      <c r="N184" s="823"/>
      <c r="O184" s="823"/>
      <c r="P184" s="823"/>
      <c r="Q184" s="823"/>
      <c r="R184" s="823"/>
      <c r="S184" s="823"/>
      <c r="T184" s="823"/>
      <c r="U184" s="823"/>
      <c r="V184" s="823"/>
      <c r="W184" s="823"/>
      <c r="X184" s="823"/>
      <c r="Y184" s="823"/>
      <c r="Z184" s="823"/>
      <c r="AA184" s="823"/>
    </row>
    <row r="185">
      <c r="A185" s="823"/>
      <c r="B185" s="823"/>
      <c r="C185" s="823"/>
      <c r="D185" s="823"/>
      <c r="E185" s="823"/>
      <c r="F185" s="823"/>
      <c r="G185" s="823"/>
      <c r="H185" s="823"/>
      <c r="I185" s="823"/>
      <c r="J185" s="823"/>
      <c r="K185" s="823"/>
      <c r="L185" s="823"/>
      <c r="M185" s="823"/>
      <c r="N185" s="823"/>
      <c r="O185" s="823"/>
      <c r="P185" s="823"/>
      <c r="Q185" s="823"/>
      <c r="R185" s="823"/>
      <c r="S185" s="823"/>
      <c r="T185" s="823"/>
      <c r="U185" s="823"/>
      <c r="V185" s="823"/>
      <c r="W185" s="823"/>
      <c r="X185" s="823"/>
      <c r="Y185" s="823"/>
      <c r="Z185" s="823"/>
      <c r="AA185" s="823"/>
    </row>
    <row r="186">
      <c r="A186" s="823"/>
      <c r="B186" s="823"/>
      <c r="C186" s="823"/>
      <c r="D186" s="823"/>
      <c r="E186" s="823"/>
      <c r="F186" s="823"/>
      <c r="G186" s="823"/>
      <c r="H186" s="823"/>
      <c r="I186" s="823"/>
      <c r="J186" s="823"/>
      <c r="K186" s="823"/>
      <c r="L186" s="823"/>
      <c r="M186" s="823"/>
      <c r="N186" s="823"/>
      <c r="O186" s="823"/>
      <c r="P186" s="823"/>
      <c r="Q186" s="823"/>
      <c r="R186" s="823"/>
      <c r="S186" s="823"/>
      <c r="T186" s="823"/>
      <c r="U186" s="823"/>
      <c r="V186" s="823"/>
      <c r="W186" s="823"/>
      <c r="X186" s="823"/>
      <c r="Y186" s="823"/>
      <c r="Z186" s="823"/>
      <c r="AA186" s="823"/>
    </row>
    <row r="187">
      <c r="A187" s="823"/>
      <c r="B187" s="823"/>
      <c r="C187" s="823"/>
      <c r="D187" s="823"/>
      <c r="E187" s="823"/>
      <c r="F187" s="823"/>
      <c r="G187" s="823"/>
      <c r="H187" s="823"/>
      <c r="I187" s="823"/>
      <c r="J187" s="823"/>
      <c r="K187" s="823"/>
      <c r="L187" s="823"/>
      <c r="M187" s="823"/>
      <c r="N187" s="823"/>
      <c r="O187" s="823"/>
      <c r="P187" s="823"/>
      <c r="Q187" s="823"/>
      <c r="R187" s="823"/>
      <c r="S187" s="823"/>
      <c r="T187" s="823"/>
      <c r="U187" s="823"/>
      <c r="V187" s="823"/>
      <c r="W187" s="823"/>
      <c r="X187" s="823"/>
      <c r="Y187" s="823"/>
      <c r="Z187" s="823"/>
      <c r="AA187" s="823"/>
    </row>
    <row r="188">
      <c r="A188" s="823"/>
      <c r="B188" s="823"/>
      <c r="C188" s="823"/>
      <c r="D188" s="823"/>
      <c r="E188" s="823"/>
      <c r="F188" s="823"/>
      <c r="G188" s="823"/>
      <c r="H188" s="823"/>
      <c r="I188" s="823"/>
      <c r="J188" s="823"/>
      <c r="K188" s="823"/>
      <c r="L188" s="823"/>
      <c r="M188" s="823"/>
      <c r="N188" s="823"/>
      <c r="O188" s="823"/>
      <c r="P188" s="823"/>
      <c r="Q188" s="823"/>
      <c r="R188" s="823"/>
      <c r="S188" s="823"/>
      <c r="T188" s="823"/>
      <c r="U188" s="823"/>
      <c r="V188" s="823"/>
      <c r="W188" s="823"/>
      <c r="X188" s="823"/>
      <c r="Y188" s="823"/>
      <c r="Z188" s="823"/>
      <c r="AA188" s="823"/>
    </row>
    <row r="189">
      <c r="A189" s="823"/>
      <c r="B189" s="823"/>
      <c r="C189" s="823"/>
      <c r="D189" s="823"/>
      <c r="E189" s="823"/>
      <c r="F189" s="823"/>
      <c r="G189" s="823"/>
      <c r="H189" s="823"/>
      <c r="I189" s="823"/>
      <c r="J189" s="823"/>
      <c r="K189" s="823"/>
      <c r="L189" s="823"/>
      <c r="M189" s="823"/>
      <c r="N189" s="823"/>
      <c r="O189" s="823"/>
      <c r="P189" s="823"/>
      <c r="Q189" s="823"/>
      <c r="R189" s="823"/>
      <c r="S189" s="823"/>
      <c r="T189" s="823"/>
      <c r="U189" s="823"/>
      <c r="V189" s="823"/>
      <c r="W189" s="823"/>
      <c r="X189" s="823"/>
      <c r="Y189" s="823"/>
      <c r="Z189" s="823"/>
      <c r="AA189" s="823"/>
    </row>
    <row r="190">
      <c r="A190" s="823"/>
      <c r="B190" s="823"/>
      <c r="C190" s="823"/>
      <c r="D190" s="823"/>
      <c r="E190" s="823"/>
      <c r="F190" s="823"/>
      <c r="G190" s="823"/>
      <c r="H190" s="823"/>
      <c r="I190" s="823"/>
      <c r="J190" s="823"/>
      <c r="K190" s="823"/>
      <c r="L190" s="823"/>
      <c r="M190" s="823"/>
      <c r="N190" s="823"/>
      <c r="O190" s="823"/>
      <c r="P190" s="823"/>
      <c r="Q190" s="823"/>
      <c r="R190" s="823"/>
      <c r="S190" s="823"/>
      <c r="T190" s="823"/>
      <c r="U190" s="823"/>
      <c r="V190" s="823"/>
      <c r="W190" s="823"/>
      <c r="X190" s="823"/>
      <c r="Y190" s="823"/>
      <c r="Z190" s="823"/>
      <c r="AA190" s="823"/>
    </row>
    <row r="191">
      <c r="A191" s="823"/>
      <c r="B191" s="823"/>
      <c r="C191" s="823"/>
      <c r="D191" s="823"/>
      <c r="E191" s="823"/>
      <c r="F191" s="823"/>
      <c r="G191" s="823"/>
      <c r="H191" s="823"/>
      <c r="I191" s="823"/>
      <c r="J191" s="823"/>
      <c r="K191" s="823"/>
      <c r="L191" s="823"/>
      <c r="M191" s="823"/>
      <c r="N191" s="823"/>
      <c r="O191" s="823"/>
      <c r="P191" s="823"/>
      <c r="Q191" s="823"/>
      <c r="R191" s="823"/>
      <c r="S191" s="823"/>
      <c r="T191" s="823"/>
      <c r="U191" s="823"/>
      <c r="V191" s="823"/>
      <c r="W191" s="823"/>
      <c r="X191" s="823"/>
      <c r="Y191" s="823"/>
      <c r="Z191" s="823"/>
      <c r="AA191" s="823"/>
    </row>
    <row r="192">
      <c r="A192" s="823"/>
      <c r="B192" s="823"/>
      <c r="C192" s="823"/>
      <c r="D192" s="823"/>
      <c r="E192" s="823"/>
      <c r="F192" s="823"/>
      <c r="G192" s="823"/>
      <c r="H192" s="823"/>
      <c r="I192" s="823"/>
      <c r="J192" s="823"/>
      <c r="K192" s="823"/>
      <c r="L192" s="823"/>
      <c r="M192" s="823"/>
      <c r="N192" s="823"/>
      <c r="O192" s="823"/>
      <c r="P192" s="823"/>
      <c r="Q192" s="823"/>
      <c r="R192" s="823"/>
      <c r="S192" s="823"/>
      <c r="T192" s="823"/>
      <c r="U192" s="823"/>
      <c r="V192" s="823"/>
      <c r="W192" s="823"/>
      <c r="X192" s="823"/>
      <c r="Y192" s="823"/>
      <c r="Z192" s="823"/>
      <c r="AA192" s="823"/>
    </row>
    <row r="193">
      <c r="A193" s="823"/>
      <c r="B193" s="823"/>
      <c r="C193" s="823"/>
      <c r="D193" s="823"/>
      <c r="E193" s="823"/>
      <c r="F193" s="823"/>
      <c r="G193" s="823"/>
      <c r="H193" s="823"/>
      <c r="I193" s="823"/>
      <c r="J193" s="823"/>
      <c r="K193" s="823"/>
      <c r="L193" s="823"/>
      <c r="M193" s="823"/>
      <c r="N193" s="823"/>
      <c r="O193" s="823"/>
      <c r="P193" s="823"/>
      <c r="Q193" s="823"/>
      <c r="R193" s="823"/>
      <c r="S193" s="823"/>
      <c r="T193" s="823"/>
      <c r="U193" s="823"/>
      <c r="V193" s="823"/>
      <c r="W193" s="823"/>
      <c r="X193" s="823"/>
      <c r="Y193" s="823"/>
      <c r="Z193" s="823"/>
      <c r="AA193" s="823"/>
    </row>
    <row r="194">
      <c r="A194" s="823"/>
      <c r="B194" s="823"/>
      <c r="C194" s="823"/>
      <c r="D194" s="823"/>
      <c r="E194" s="823"/>
      <c r="F194" s="823"/>
      <c r="G194" s="823"/>
      <c r="H194" s="823"/>
      <c r="I194" s="823"/>
      <c r="J194" s="823"/>
      <c r="K194" s="823"/>
      <c r="L194" s="823"/>
      <c r="M194" s="823"/>
      <c r="N194" s="823"/>
      <c r="O194" s="823"/>
      <c r="P194" s="823"/>
      <c r="Q194" s="823"/>
      <c r="R194" s="823"/>
      <c r="S194" s="823"/>
      <c r="T194" s="823"/>
      <c r="U194" s="823"/>
      <c r="V194" s="823"/>
      <c r="W194" s="823"/>
      <c r="X194" s="823"/>
      <c r="Y194" s="823"/>
      <c r="Z194" s="823"/>
      <c r="AA194" s="823"/>
    </row>
    <row r="195">
      <c r="A195" s="823"/>
      <c r="B195" s="823"/>
      <c r="C195" s="823"/>
      <c r="D195" s="823"/>
      <c r="E195" s="823"/>
      <c r="F195" s="823"/>
      <c r="G195" s="823"/>
      <c r="H195" s="823"/>
      <c r="I195" s="823"/>
      <c r="J195" s="823"/>
      <c r="K195" s="823"/>
      <c r="L195" s="823"/>
      <c r="M195" s="823"/>
      <c r="N195" s="823"/>
      <c r="O195" s="823"/>
      <c r="P195" s="823"/>
      <c r="Q195" s="823"/>
      <c r="R195" s="823"/>
      <c r="S195" s="823"/>
      <c r="T195" s="823"/>
      <c r="U195" s="823"/>
      <c r="V195" s="823"/>
      <c r="W195" s="823"/>
      <c r="X195" s="823"/>
      <c r="Y195" s="823"/>
      <c r="Z195" s="823"/>
      <c r="AA195" s="823"/>
    </row>
    <row r="196">
      <c r="A196" s="823"/>
      <c r="B196" s="823"/>
      <c r="C196" s="823"/>
      <c r="D196" s="823"/>
      <c r="E196" s="823"/>
      <c r="F196" s="823"/>
      <c r="G196" s="823"/>
      <c r="H196" s="823"/>
      <c r="I196" s="823"/>
      <c r="J196" s="823"/>
      <c r="K196" s="823"/>
      <c r="L196" s="823"/>
      <c r="M196" s="823"/>
      <c r="N196" s="823"/>
      <c r="O196" s="823"/>
      <c r="P196" s="823"/>
      <c r="Q196" s="823"/>
      <c r="R196" s="823"/>
      <c r="S196" s="823"/>
      <c r="T196" s="823"/>
      <c r="U196" s="823"/>
      <c r="V196" s="823"/>
      <c r="W196" s="823"/>
      <c r="X196" s="823"/>
      <c r="Y196" s="823"/>
      <c r="Z196" s="823"/>
      <c r="AA196" s="823"/>
    </row>
    <row r="197">
      <c r="A197" s="823"/>
      <c r="B197" s="823"/>
      <c r="C197" s="823"/>
      <c r="D197" s="823"/>
      <c r="E197" s="823"/>
      <c r="F197" s="823"/>
      <c r="G197" s="823"/>
      <c r="H197" s="823"/>
      <c r="I197" s="823"/>
      <c r="J197" s="823"/>
      <c r="K197" s="823"/>
      <c r="L197" s="823"/>
      <c r="M197" s="823"/>
      <c r="N197" s="823"/>
      <c r="O197" s="823"/>
      <c r="P197" s="823"/>
      <c r="Q197" s="823"/>
      <c r="R197" s="823"/>
      <c r="S197" s="823"/>
      <c r="T197" s="823"/>
      <c r="U197" s="823"/>
      <c r="V197" s="823"/>
      <c r="W197" s="823"/>
      <c r="X197" s="823"/>
      <c r="Y197" s="823"/>
      <c r="Z197" s="823"/>
      <c r="AA197" s="823"/>
    </row>
    <row r="198">
      <c r="A198" s="823"/>
      <c r="B198" s="823"/>
      <c r="C198" s="823"/>
      <c r="D198" s="823"/>
      <c r="E198" s="823"/>
      <c r="F198" s="823"/>
      <c r="G198" s="823"/>
      <c r="H198" s="823"/>
      <c r="I198" s="823"/>
      <c r="J198" s="823"/>
      <c r="K198" s="823"/>
      <c r="L198" s="823"/>
      <c r="M198" s="823"/>
      <c r="N198" s="823"/>
      <c r="O198" s="823"/>
      <c r="P198" s="823"/>
      <c r="Q198" s="823"/>
      <c r="R198" s="823"/>
      <c r="S198" s="823"/>
      <c r="T198" s="823"/>
      <c r="U198" s="823"/>
      <c r="V198" s="823"/>
      <c r="W198" s="823"/>
      <c r="X198" s="823"/>
      <c r="Y198" s="823"/>
      <c r="Z198" s="823"/>
      <c r="AA198" s="823"/>
    </row>
    <row r="199">
      <c r="A199" s="823"/>
      <c r="B199" s="823"/>
      <c r="C199" s="823"/>
      <c r="D199" s="823"/>
      <c r="E199" s="823"/>
      <c r="F199" s="823"/>
      <c r="G199" s="823"/>
      <c r="H199" s="823"/>
      <c r="I199" s="823"/>
      <c r="J199" s="823"/>
      <c r="K199" s="823"/>
      <c r="L199" s="823"/>
      <c r="M199" s="823"/>
      <c r="N199" s="823"/>
      <c r="O199" s="823"/>
      <c r="P199" s="823"/>
      <c r="Q199" s="823"/>
      <c r="R199" s="823"/>
      <c r="S199" s="823"/>
      <c r="T199" s="823"/>
      <c r="U199" s="823"/>
      <c r="V199" s="823"/>
      <c r="W199" s="823"/>
      <c r="X199" s="823"/>
      <c r="Y199" s="823"/>
      <c r="Z199" s="823"/>
      <c r="AA199" s="823"/>
    </row>
    <row r="200">
      <c r="A200" s="823"/>
      <c r="B200" s="823"/>
      <c r="C200" s="823"/>
      <c r="D200" s="823"/>
      <c r="E200" s="823"/>
      <c r="F200" s="823"/>
      <c r="G200" s="823"/>
      <c r="H200" s="823"/>
      <c r="I200" s="823"/>
      <c r="J200" s="823"/>
      <c r="K200" s="823"/>
      <c r="L200" s="823"/>
      <c r="M200" s="823"/>
      <c r="N200" s="823"/>
      <c r="O200" s="823"/>
      <c r="P200" s="823"/>
      <c r="Q200" s="823"/>
      <c r="R200" s="823"/>
      <c r="S200" s="823"/>
      <c r="T200" s="823"/>
      <c r="U200" s="823"/>
      <c r="V200" s="823"/>
      <c r="W200" s="823"/>
      <c r="X200" s="823"/>
      <c r="Y200" s="823"/>
      <c r="Z200" s="823"/>
      <c r="AA200" s="823"/>
    </row>
    <row r="201">
      <c r="A201" s="823"/>
      <c r="B201" s="823"/>
      <c r="C201" s="823"/>
      <c r="D201" s="823"/>
      <c r="E201" s="823"/>
      <c r="F201" s="823"/>
      <c r="G201" s="823"/>
      <c r="H201" s="823"/>
      <c r="I201" s="823"/>
      <c r="J201" s="823"/>
      <c r="K201" s="823"/>
      <c r="L201" s="823"/>
      <c r="M201" s="823"/>
      <c r="N201" s="823"/>
      <c r="O201" s="823"/>
      <c r="P201" s="823"/>
      <c r="Q201" s="823"/>
      <c r="R201" s="823"/>
      <c r="S201" s="823"/>
      <c r="T201" s="823"/>
      <c r="U201" s="823"/>
      <c r="V201" s="823"/>
      <c r="W201" s="823"/>
      <c r="X201" s="823"/>
      <c r="Y201" s="823"/>
      <c r="Z201" s="823"/>
      <c r="AA201" s="823"/>
    </row>
    <row r="202">
      <c r="A202" s="823"/>
      <c r="B202" s="823"/>
      <c r="C202" s="823"/>
      <c r="D202" s="823"/>
      <c r="E202" s="823"/>
      <c r="F202" s="823"/>
      <c r="G202" s="823"/>
      <c r="H202" s="823"/>
      <c r="I202" s="823"/>
      <c r="J202" s="823"/>
      <c r="K202" s="823"/>
      <c r="L202" s="823"/>
      <c r="M202" s="823"/>
      <c r="N202" s="823"/>
      <c r="O202" s="823"/>
      <c r="P202" s="823"/>
      <c r="Q202" s="823"/>
      <c r="R202" s="823"/>
      <c r="S202" s="823"/>
      <c r="T202" s="823"/>
      <c r="U202" s="823"/>
      <c r="V202" s="823"/>
      <c r="W202" s="823"/>
      <c r="X202" s="823"/>
      <c r="Y202" s="823"/>
      <c r="Z202" s="823"/>
      <c r="AA202" s="823"/>
    </row>
    <row r="203">
      <c r="A203" s="823"/>
      <c r="B203" s="823"/>
      <c r="C203" s="823"/>
      <c r="D203" s="823"/>
      <c r="E203" s="823"/>
      <c r="F203" s="823"/>
      <c r="G203" s="823"/>
      <c r="H203" s="823"/>
      <c r="I203" s="823"/>
      <c r="J203" s="823"/>
      <c r="K203" s="823"/>
      <c r="L203" s="823"/>
      <c r="M203" s="823"/>
      <c r="N203" s="823"/>
      <c r="O203" s="823"/>
      <c r="P203" s="823"/>
      <c r="Q203" s="823"/>
      <c r="R203" s="823"/>
      <c r="S203" s="823"/>
      <c r="T203" s="823"/>
      <c r="U203" s="823"/>
      <c r="V203" s="823"/>
      <c r="W203" s="823"/>
      <c r="X203" s="823"/>
      <c r="Y203" s="823"/>
      <c r="Z203" s="823"/>
      <c r="AA203" s="823"/>
    </row>
    <row r="204">
      <c r="A204" s="823"/>
      <c r="B204" s="823"/>
      <c r="C204" s="823"/>
      <c r="D204" s="823"/>
      <c r="E204" s="823"/>
      <c r="F204" s="823"/>
      <c r="G204" s="823"/>
      <c r="H204" s="823"/>
      <c r="I204" s="823"/>
      <c r="J204" s="823"/>
      <c r="K204" s="823"/>
      <c r="L204" s="823"/>
      <c r="M204" s="823"/>
      <c r="N204" s="823"/>
      <c r="O204" s="823"/>
      <c r="P204" s="823"/>
      <c r="Q204" s="823"/>
      <c r="R204" s="823"/>
      <c r="S204" s="823"/>
      <c r="T204" s="823"/>
      <c r="U204" s="823"/>
      <c r="V204" s="823"/>
      <c r="W204" s="823"/>
      <c r="X204" s="823"/>
      <c r="Y204" s="823"/>
      <c r="Z204" s="823"/>
      <c r="AA204" s="823"/>
    </row>
    <row r="205">
      <c r="A205" s="823"/>
      <c r="B205" s="823"/>
      <c r="C205" s="823"/>
      <c r="D205" s="823"/>
      <c r="E205" s="823"/>
      <c r="F205" s="823"/>
      <c r="G205" s="823"/>
      <c r="H205" s="823"/>
      <c r="I205" s="823"/>
      <c r="J205" s="823"/>
      <c r="K205" s="823"/>
      <c r="L205" s="823"/>
      <c r="M205" s="823"/>
      <c r="N205" s="823"/>
      <c r="O205" s="823"/>
      <c r="P205" s="823"/>
      <c r="Q205" s="823"/>
      <c r="R205" s="823"/>
      <c r="S205" s="823"/>
      <c r="T205" s="823"/>
      <c r="U205" s="823"/>
      <c r="V205" s="823"/>
      <c r="W205" s="823"/>
      <c r="X205" s="823"/>
      <c r="Y205" s="823"/>
      <c r="Z205" s="823"/>
      <c r="AA205" s="823"/>
    </row>
    <row r="206">
      <c r="A206" s="823"/>
      <c r="B206" s="823"/>
      <c r="C206" s="823"/>
      <c r="D206" s="823"/>
      <c r="E206" s="823"/>
      <c r="F206" s="823"/>
      <c r="G206" s="823"/>
      <c r="H206" s="823"/>
      <c r="I206" s="823"/>
      <c r="J206" s="823"/>
      <c r="K206" s="823"/>
      <c r="L206" s="823"/>
      <c r="M206" s="823"/>
      <c r="N206" s="823"/>
      <c r="O206" s="823"/>
      <c r="P206" s="823"/>
      <c r="Q206" s="823"/>
      <c r="R206" s="823"/>
      <c r="S206" s="823"/>
      <c r="T206" s="823"/>
      <c r="U206" s="823"/>
      <c r="V206" s="823"/>
      <c r="W206" s="823"/>
      <c r="X206" s="823"/>
      <c r="Y206" s="823"/>
      <c r="Z206" s="823"/>
      <c r="AA206" s="823"/>
    </row>
    <row r="207">
      <c r="A207" s="823"/>
      <c r="B207" s="823"/>
      <c r="C207" s="823"/>
      <c r="D207" s="823"/>
      <c r="E207" s="823"/>
      <c r="F207" s="823"/>
      <c r="G207" s="823"/>
      <c r="H207" s="823"/>
      <c r="I207" s="823"/>
      <c r="J207" s="823"/>
      <c r="K207" s="823"/>
      <c r="L207" s="823"/>
      <c r="M207" s="823"/>
      <c r="N207" s="823"/>
      <c r="O207" s="823"/>
      <c r="P207" s="823"/>
      <c r="Q207" s="823"/>
      <c r="R207" s="823"/>
      <c r="S207" s="823"/>
      <c r="T207" s="823"/>
      <c r="U207" s="823"/>
      <c r="V207" s="823"/>
      <c r="W207" s="823"/>
      <c r="X207" s="823"/>
      <c r="Y207" s="823"/>
      <c r="Z207" s="823"/>
      <c r="AA207" s="823"/>
    </row>
    <row r="208">
      <c r="A208" s="823"/>
      <c r="B208" s="823"/>
      <c r="C208" s="823"/>
      <c r="D208" s="823"/>
      <c r="E208" s="823"/>
      <c r="F208" s="823"/>
      <c r="G208" s="823"/>
      <c r="H208" s="823"/>
      <c r="I208" s="823"/>
      <c r="J208" s="823"/>
      <c r="K208" s="823"/>
      <c r="L208" s="823"/>
      <c r="M208" s="823"/>
      <c r="N208" s="823"/>
      <c r="O208" s="823"/>
      <c r="P208" s="823"/>
      <c r="Q208" s="823"/>
      <c r="R208" s="823"/>
      <c r="S208" s="823"/>
      <c r="T208" s="823"/>
      <c r="U208" s="823"/>
      <c r="V208" s="823"/>
      <c r="W208" s="823"/>
      <c r="X208" s="823"/>
      <c r="Y208" s="823"/>
      <c r="Z208" s="823"/>
      <c r="AA208" s="823"/>
    </row>
    <row r="209">
      <c r="A209" s="823"/>
      <c r="B209" s="823"/>
      <c r="C209" s="823"/>
      <c r="D209" s="823"/>
      <c r="E209" s="823"/>
      <c r="F209" s="823"/>
      <c r="G209" s="823"/>
      <c r="H209" s="823"/>
      <c r="I209" s="823"/>
      <c r="J209" s="823"/>
      <c r="K209" s="823"/>
      <c r="L209" s="823"/>
      <c r="M209" s="823"/>
      <c r="N209" s="823"/>
      <c r="O209" s="823"/>
      <c r="P209" s="823"/>
      <c r="Q209" s="823"/>
      <c r="R209" s="823"/>
      <c r="S209" s="823"/>
      <c r="T209" s="823"/>
      <c r="U209" s="823"/>
      <c r="V209" s="823"/>
      <c r="W209" s="823"/>
      <c r="X209" s="823"/>
      <c r="Y209" s="823"/>
      <c r="Z209" s="823"/>
      <c r="AA209" s="823"/>
    </row>
    <row r="210">
      <c r="A210" s="823"/>
      <c r="B210" s="823"/>
      <c r="C210" s="823"/>
      <c r="D210" s="823"/>
      <c r="E210" s="823"/>
      <c r="F210" s="823"/>
      <c r="G210" s="823"/>
      <c r="H210" s="823"/>
      <c r="I210" s="823"/>
      <c r="J210" s="823"/>
      <c r="K210" s="823"/>
      <c r="L210" s="823"/>
      <c r="M210" s="823"/>
      <c r="N210" s="823"/>
      <c r="O210" s="823"/>
      <c r="P210" s="823"/>
      <c r="Q210" s="823"/>
      <c r="R210" s="823"/>
      <c r="S210" s="823"/>
      <c r="T210" s="823"/>
      <c r="U210" s="823"/>
      <c r="V210" s="823"/>
      <c r="W210" s="823"/>
      <c r="X210" s="823"/>
      <c r="Y210" s="823"/>
      <c r="Z210" s="823"/>
      <c r="AA210" s="823"/>
    </row>
    <row r="211">
      <c r="A211" s="823"/>
      <c r="B211" s="823"/>
      <c r="C211" s="823"/>
      <c r="D211" s="823"/>
      <c r="E211" s="823"/>
      <c r="F211" s="823"/>
      <c r="G211" s="823"/>
      <c r="H211" s="823"/>
      <c r="I211" s="823"/>
      <c r="J211" s="823"/>
      <c r="K211" s="823"/>
      <c r="L211" s="823"/>
      <c r="M211" s="823"/>
      <c r="N211" s="823"/>
      <c r="O211" s="823"/>
      <c r="P211" s="823"/>
      <c r="Q211" s="823"/>
      <c r="R211" s="823"/>
      <c r="S211" s="823"/>
      <c r="T211" s="823"/>
      <c r="U211" s="823"/>
      <c r="V211" s="823"/>
      <c r="W211" s="823"/>
      <c r="X211" s="823"/>
      <c r="Y211" s="823"/>
      <c r="Z211" s="823"/>
      <c r="AA211" s="823"/>
    </row>
    <row r="212">
      <c r="A212" s="823"/>
      <c r="B212" s="823"/>
      <c r="C212" s="823"/>
      <c r="D212" s="823"/>
      <c r="E212" s="823"/>
      <c r="F212" s="823"/>
      <c r="G212" s="823"/>
      <c r="H212" s="823"/>
      <c r="I212" s="823"/>
      <c r="J212" s="823"/>
      <c r="K212" s="823"/>
      <c r="L212" s="823"/>
      <c r="M212" s="823"/>
      <c r="N212" s="823"/>
      <c r="O212" s="823"/>
      <c r="P212" s="823"/>
      <c r="Q212" s="823"/>
      <c r="R212" s="823"/>
      <c r="S212" s="823"/>
      <c r="T212" s="823"/>
      <c r="U212" s="823"/>
      <c r="V212" s="823"/>
      <c r="W212" s="823"/>
      <c r="X212" s="823"/>
      <c r="Y212" s="823"/>
      <c r="Z212" s="823"/>
      <c r="AA212" s="823"/>
    </row>
    <row r="213">
      <c r="A213" s="823"/>
      <c r="B213" s="823"/>
      <c r="C213" s="823"/>
      <c r="D213" s="823"/>
      <c r="E213" s="823"/>
      <c r="F213" s="823"/>
      <c r="G213" s="823"/>
      <c r="H213" s="823"/>
      <c r="I213" s="823"/>
      <c r="J213" s="823"/>
      <c r="K213" s="823"/>
      <c r="L213" s="823"/>
      <c r="M213" s="823"/>
      <c r="N213" s="823"/>
      <c r="O213" s="823"/>
      <c r="P213" s="823"/>
      <c r="Q213" s="823"/>
      <c r="R213" s="823"/>
      <c r="S213" s="823"/>
      <c r="T213" s="823"/>
      <c r="U213" s="823"/>
      <c r="V213" s="823"/>
      <c r="W213" s="823"/>
      <c r="X213" s="823"/>
      <c r="Y213" s="823"/>
      <c r="Z213" s="823"/>
      <c r="AA213" s="823"/>
    </row>
    <row r="214">
      <c r="A214" s="823"/>
      <c r="B214" s="823"/>
      <c r="C214" s="823"/>
      <c r="D214" s="823"/>
      <c r="E214" s="823"/>
      <c r="F214" s="823"/>
      <c r="G214" s="823"/>
      <c r="H214" s="823"/>
      <c r="I214" s="823"/>
      <c r="J214" s="823"/>
      <c r="K214" s="823"/>
      <c r="L214" s="823"/>
      <c r="M214" s="823"/>
      <c r="N214" s="823"/>
      <c r="O214" s="823"/>
      <c r="P214" s="823"/>
      <c r="Q214" s="823"/>
      <c r="R214" s="823"/>
      <c r="S214" s="823"/>
      <c r="T214" s="823"/>
      <c r="U214" s="823"/>
      <c r="V214" s="823"/>
      <c r="W214" s="823"/>
      <c r="X214" s="823"/>
      <c r="Y214" s="823"/>
      <c r="Z214" s="823"/>
      <c r="AA214" s="823"/>
    </row>
    <row r="215">
      <c r="A215" s="823"/>
      <c r="B215" s="823"/>
      <c r="C215" s="823"/>
      <c r="D215" s="823"/>
      <c r="E215" s="823"/>
      <c r="F215" s="823"/>
      <c r="G215" s="823"/>
      <c r="H215" s="823"/>
      <c r="I215" s="823"/>
      <c r="J215" s="823"/>
      <c r="K215" s="823"/>
      <c r="L215" s="823"/>
      <c r="M215" s="823"/>
      <c r="N215" s="823"/>
      <c r="O215" s="823"/>
      <c r="P215" s="823"/>
      <c r="Q215" s="823"/>
      <c r="R215" s="823"/>
      <c r="S215" s="823"/>
      <c r="T215" s="823"/>
      <c r="U215" s="823"/>
      <c r="V215" s="823"/>
      <c r="W215" s="823"/>
      <c r="X215" s="823"/>
      <c r="Y215" s="823"/>
      <c r="Z215" s="823"/>
      <c r="AA215" s="823"/>
    </row>
    <row r="216">
      <c r="A216" s="823"/>
      <c r="B216" s="823"/>
      <c r="C216" s="823"/>
      <c r="D216" s="823"/>
      <c r="E216" s="823"/>
      <c r="F216" s="823"/>
      <c r="G216" s="823"/>
      <c r="H216" s="823"/>
      <c r="I216" s="823"/>
      <c r="J216" s="823"/>
      <c r="K216" s="823"/>
      <c r="L216" s="823"/>
      <c r="M216" s="823"/>
      <c r="N216" s="823"/>
      <c r="O216" s="823"/>
      <c r="P216" s="823"/>
      <c r="Q216" s="823"/>
      <c r="R216" s="823"/>
      <c r="S216" s="823"/>
      <c r="T216" s="823"/>
      <c r="U216" s="823"/>
      <c r="V216" s="823"/>
      <c r="W216" s="823"/>
      <c r="X216" s="823"/>
      <c r="Y216" s="823"/>
      <c r="Z216" s="823"/>
      <c r="AA216" s="823"/>
    </row>
    <row r="217">
      <c r="A217" s="823"/>
      <c r="B217" s="823"/>
      <c r="C217" s="823"/>
      <c r="D217" s="823"/>
      <c r="E217" s="823"/>
      <c r="F217" s="823"/>
      <c r="G217" s="823"/>
      <c r="H217" s="823"/>
      <c r="I217" s="823"/>
      <c r="J217" s="823"/>
      <c r="K217" s="823"/>
      <c r="L217" s="823"/>
      <c r="M217" s="823"/>
      <c r="N217" s="823"/>
      <c r="O217" s="823"/>
      <c r="P217" s="823"/>
      <c r="Q217" s="823"/>
      <c r="R217" s="823"/>
      <c r="S217" s="823"/>
      <c r="T217" s="823"/>
      <c r="U217" s="823"/>
      <c r="V217" s="823"/>
      <c r="W217" s="823"/>
      <c r="X217" s="823"/>
      <c r="Y217" s="823"/>
      <c r="Z217" s="823"/>
      <c r="AA217" s="823"/>
    </row>
    <row r="218">
      <c r="A218" s="823"/>
      <c r="B218" s="823"/>
      <c r="C218" s="823"/>
      <c r="D218" s="823"/>
      <c r="E218" s="823"/>
      <c r="F218" s="823"/>
      <c r="G218" s="823"/>
      <c r="H218" s="823"/>
      <c r="I218" s="823"/>
      <c r="J218" s="823"/>
      <c r="K218" s="823"/>
      <c r="L218" s="823"/>
      <c r="M218" s="823"/>
      <c r="N218" s="823"/>
      <c r="O218" s="823"/>
      <c r="P218" s="823"/>
      <c r="Q218" s="823"/>
      <c r="R218" s="823"/>
      <c r="S218" s="823"/>
      <c r="T218" s="823"/>
      <c r="U218" s="823"/>
      <c r="V218" s="823"/>
      <c r="W218" s="823"/>
      <c r="X218" s="823"/>
      <c r="Y218" s="823"/>
      <c r="Z218" s="823"/>
      <c r="AA218" s="823"/>
    </row>
    <row r="219">
      <c r="A219" s="823"/>
      <c r="B219" s="823"/>
      <c r="C219" s="823"/>
      <c r="D219" s="823"/>
      <c r="E219" s="823"/>
      <c r="F219" s="823"/>
      <c r="G219" s="823"/>
      <c r="H219" s="823"/>
      <c r="I219" s="823"/>
      <c r="J219" s="823"/>
      <c r="K219" s="823"/>
      <c r="L219" s="823"/>
      <c r="M219" s="823"/>
      <c r="N219" s="823"/>
      <c r="O219" s="823"/>
      <c r="P219" s="823"/>
      <c r="Q219" s="823"/>
      <c r="R219" s="823"/>
      <c r="S219" s="823"/>
      <c r="T219" s="823"/>
      <c r="U219" s="823"/>
      <c r="V219" s="823"/>
      <c r="W219" s="823"/>
      <c r="X219" s="823"/>
      <c r="Y219" s="823"/>
      <c r="Z219" s="823"/>
      <c r="AA219" s="823"/>
    </row>
    <row r="220">
      <c r="A220" s="823"/>
      <c r="B220" s="823"/>
      <c r="C220" s="823"/>
      <c r="D220" s="823"/>
      <c r="E220" s="823"/>
      <c r="F220" s="823"/>
      <c r="G220" s="823"/>
      <c r="H220" s="823"/>
      <c r="I220" s="823"/>
      <c r="J220" s="823"/>
      <c r="K220" s="823"/>
      <c r="L220" s="823"/>
      <c r="M220" s="823"/>
      <c r="N220" s="823"/>
      <c r="O220" s="823"/>
      <c r="P220" s="823"/>
      <c r="Q220" s="823"/>
      <c r="R220" s="823"/>
      <c r="S220" s="823"/>
      <c r="T220" s="823"/>
      <c r="U220" s="823"/>
      <c r="V220" s="823"/>
      <c r="W220" s="823"/>
      <c r="X220" s="823"/>
      <c r="Y220" s="823"/>
      <c r="Z220" s="823"/>
      <c r="AA220" s="823"/>
    </row>
    <row r="221">
      <c r="A221" s="823"/>
      <c r="B221" s="823"/>
      <c r="C221" s="823"/>
      <c r="D221" s="823"/>
      <c r="E221" s="823"/>
      <c r="F221" s="823"/>
      <c r="G221" s="823"/>
      <c r="H221" s="823"/>
      <c r="I221" s="823"/>
      <c r="J221" s="823"/>
      <c r="K221" s="823"/>
      <c r="L221" s="823"/>
      <c r="M221" s="823"/>
      <c r="N221" s="823"/>
      <c r="O221" s="823"/>
      <c r="P221" s="823"/>
      <c r="Q221" s="823"/>
      <c r="R221" s="823"/>
      <c r="S221" s="823"/>
      <c r="T221" s="823"/>
      <c r="U221" s="823"/>
      <c r="V221" s="823"/>
      <c r="W221" s="823"/>
      <c r="X221" s="823"/>
      <c r="Y221" s="823"/>
      <c r="Z221" s="823"/>
      <c r="AA221" s="823"/>
    </row>
    <row r="222">
      <c r="A222" s="823"/>
      <c r="B222" s="823"/>
      <c r="C222" s="823"/>
      <c r="D222" s="823"/>
      <c r="E222" s="823"/>
      <c r="F222" s="823"/>
      <c r="G222" s="823"/>
      <c r="H222" s="823"/>
      <c r="I222" s="823"/>
      <c r="J222" s="823"/>
      <c r="K222" s="823"/>
      <c r="L222" s="823"/>
      <c r="M222" s="823"/>
      <c r="N222" s="823"/>
      <c r="O222" s="823"/>
      <c r="P222" s="823"/>
      <c r="Q222" s="823"/>
      <c r="R222" s="823"/>
      <c r="S222" s="823"/>
      <c r="T222" s="823"/>
      <c r="U222" s="823"/>
      <c r="V222" s="823"/>
      <c r="W222" s="823"/>
      <c r="X222" s="823"/>
      <c r="Y222" s="823"/>
      <c r="Z222" s="823"/>
      <c r="AA222" s="823"/>
    </row>
    <row r="223">
      <c r="A223" s="823"/>
      <c r="B223" s="823"/>
      <c r="C223" s="823"/>
      <c r="D223" s="823"/>
      <c r="E223" s="823"/>
      <c r="F223" s="823"/>
      <c r="G223" s="823"/>
      <c r="H223" s="823"/>
      <c r="I223" s="823"/>
      <c r="J223" s="823"/>
      <c r="K223" s="823"/>
      <c r="L223" s="823"/>
      <c r="M223" s="823"/>
      <c r="N223" s="823"/>
      <c r="O223" s="823"/>
      <c r="P223" s="823"/>
      <c r="Q223" s="823"/>
      <c r="R223" s="823"/>
      <c r="S223" s="823"/>
      <c r="T223" s="823"/>
      <c r="U223" s="823"/>
      <c r="V223" s="823"/>
      <c r="W223" s="823"/>
      <c r="X223" s="823"/>
      <c r="Y223" s="823"/>
      <c r="Z223" s="823"/>
      <c r="AA223" s="823"/>
    </row>
    <row r="224">
      <c r="A224" s="823"/>
      <c r="B224" s="823"/>
      <c r="C224" s="823"/>
      <c r="D224" s="823"/>
      <c r="E224" s="823"/>
      <c r="F224" s="823"/>
      <c r="G224" s="823"/>
      <c r="H224" s="823"/>
      <c r="I224" s="823"/>
      <c r="J224" s="823"/>
      <c r="K224" s="823"/>
      <c r="L224" s="823"/>
      <c r="M224" s="823"/>
      <c r="N224" s="823"/>
      <c r="O224" s="823"/>
      <c r="P224" s="823"/>
      <c r="Q224" s="823"/>
      <c r="R224" s="823"/>
      <c r="S224" s="823"/>
      <c r="T224" s="823"/>
      <c r="U224" s="823"/>
      <c r="V224" s="823"/>
      <c r="W224" s="823"/>
      <c r="X224" s="823"/>
      <c r="Y224" s="823"/>
      <c r="Z224" s="823"/>
      <c r="AA224" s="823"/>
    </row>
    <row r="225">
      <c r="A225" s="823"/>
      <c r="B225" s="823"/>
      <c r="C225" s="823"/>
      <c r="D225" s="823"/>
      <c r="E225" s="823"/>
      <c r="F225" s="823"/>
      <c r="G225" s="823"/>
      <c r="H225" s="823"/>
      <c r="I225" s="823"/>
      <c r="J225" s="823"/>
      <c r="K225" s="823"/>
      <c r="L225" s="823"/>
      <c r="M225" s="823"/>
      <c r="N225" s="823"/>
      <c r="O225" s="823"/>
      <c r="P225" s="823"/>
      <c r="Q225" s="823"/>
      <c r="R225" s="823"/>
      <c r="S225" s="823"/>
      <c r="T225" s="823"/>
      <c r="U225" s="823"/>
      <c r="V225" s="823"/>
      <c r="W225" s="823"/>
      <c r="X225" s="823"/>
      <c r="Y225" s="823"/>
      <c r="Z225" s="823"/>
      <c r="AA225" s="823"/>
    </row>
    <row r="226">
      <c r="A226" s="823"/>
      <c r="B226" s="823"/>
      <c r="C226" s="823"/>
      <c r="D226" s="823"/>
      <c r="E226" s="823"/>
      <c r="F226" s="823"/>
      <c r="G226" s="823"/>
      <c r="H226" s="823"/>
      <c r="I226" s="823"/>
      <c r="J226" s="823"/>
      <c r="K226" s="823"/>
      <c r="L226" s="823"/>
      <c r="M226" s="823"/>
      <c r="N226" s="823"/>
      <c r="O226" s="823"/>
      <c r="P226" s="823"/>
      <c r="Q226" s="823"/>
      <c r="R226" s="823"/>
      <c r="S226" s="823"/>
      <c r="T226" s="823"/>
      <c r="U226" s="823"/>
      <c r="V226" s="823"/>
      <c r="W226" s="823"/>
      <c r="X226" s="823"/>
      <c r="Y226" s="823"/>
      <c r="Z226" s="823"/>
      <c r="AA226" s="823"/>
    </row>
    <row r="227">
      <c r="A227" s="823"/>
      <c r="B227" s="823"/>
      <c r="C227" s="823"/>
      <c r="D227" s="823"/>
      <c r="E227" s="823"/>
      <c r="F227" s="823"/>
      <c r="G227" s="823"/>
      <c r="H227" s="823"/>
      <c r="I227" s="823"/>
      <c r="J227" s="823"/>
      <c r="K227" s="823"/>
      <c r="L227" s="823"/>
      <c r="M227" s="823"/>
      <c r="N227" s="823"/>
      <c r="O227" s="823"/>
      <c r="P227" s="823"/>
      <c r="Q227" s="823"/>
      <c r="R227" s="823"/>
      <c r="S227" s="823"/>
      <c r="T227" s="823"/>
      <c r="U227" s="823"/>
      <c r="V227" s="823"/>
      <c r="W227" s="823"/>
      <c r="X227" s="823"/>
      <c r="Y227" s="823"/>
      <c r="Z227" s="823"/>
      <c r="AA227" s="823"/>
    </row>
    <row r="228">
      <c r="A228" s="823"/>
      <c r="B228" s="823"/>
      <c r="C228" s="823"/>
      <c r="D228" s="823"/>
      <c r="E228" s="823"/>
      <c r="F228" s="823"/>
      <c r="G228" s="823"/>
      <c r="H228" s="823"/>
      <c r="I228" s="823"/>
      <c r="J228" s="823"/>
      <c r="K228" s="823"/>
      <c r="L228" s="823"/>
      <c r="M228" s="823"/>
      <c r="N228" s="823"/>
      <c r="O228" s="823"/>
      <c r="P228" s="823"/>
      <c r="Q228" s="823"/>
      <c r="R228" s="823"/>
      <c r="S228" s="823"/>
      <c r="T228" s="823"/>
      <c r="U228" s="823"/>
      <c r="V228" s="823"/>
      <c r="W228" s="823"/>
      <c r="X228" s="823"/>
      <c r="Y228" s="823"/>
      <c r="Z228" s="823"/>
      <c r="AA228" s="823"/>
    </row>
    <row r="229">
      <c r="A229" s="823"/>
      <c r="B229" s="823"/>
      <c r="C229" s="823"/>
      <c r="D229" s="823"/>
      <c r="E229" s="823"/>
      <c r="F229" s="823"/>
      <c r="G229" s="823"/>
      <c r="H229" s="823"/>
      <c r="I229" s="823"/>
      <c r="J229" s="823"/>
      <c r="K229" s="823"/>
      <c r="L229" s="823"/>
      <c r="M229" s="823"/>
      <c r="N229" s="823"/>
      <c r="O229" s="823"/>
      <c r="P229" s="823"/>
      <c r="Q229" s="823"/>
      <c r="R229" s="823"/>
      <c r="S229" s="823"/>
      <c r="T229" s="823"/>
      <c r="U229" s="823"/>
      <c r="V229" s="823"/>
      <c r="W229" s="823"/>
      <c r="X229" s="823"/>
      <c r="Y229" s="823"/>
      <c r="Z229" s="823"/>
      <c r="AA229" s="823"/>
    </row>
    <row r="230">
      <c r="A230" s="823"/>
      <c r="B230" s="823"/>
      <c r="C230" s="823"/>
      <c r="D230" s="823"/>
      <c r="E230" s="823"/>
      <c r="F230" s="823"/>
      <c r="G230" s="823"/>
      <c r="H230" s="823"/>
      <c r="I230" s="823"/>
      <c r="J230" s="823"/>
      <c r="K230" s="823"/>
      <c r="L230" s="823"/>
      <c r="M230" s="823"/>
      <c r="N230" s="823"/>
      <c r="O230" s="823"/>
      <c r="P230" s="823"/>
      <c r="Q230" s="823"/>
      <c r="R230" s="823"/>
      <c r="S230" s="823"/>
      <c r="T230" s="823"/>
      <c r="U230" s="823"/>
      <c r="V230" s="823"/>
      <c r="W230" s="823"/>
      <c r="X230" s="823"/>
      <c r="Y230" s="823"/>
      <c r="Z230" s="823"/>
      <c r="AA230" s="823"/>
    </row>
    <row r="231">
      <c r="A231" s="823"/>
      <c r="B231" s="823"/>
      <c r="C231" s="823"/>
      <c r="D231" s="823"/>
      <c r="E231" s="823"/>
      <c r="F231" s="823"/>
      <c r="G231" s="823"/>
      <c r="H231" s="823"/>
      <c r="I231" s="823"/>
      <c r="J231" s="823"/>
      <c r="K231" s="823"/>
      <c r="L231" s="823"/>
      <c r="M231" s="823"/>
      <c r="N231" s="823"/>
      <c r="O231" s="823"/>
      <c r="P231" s="823"/>
      <c r="Q231" s="823"/>
      <c r="R231" s="823"/>
      <c r="S231" s="823"/>
      <c r="T231" s="823"/>
      <c r="U231" s="823"/>
      <c r="V231" s="823"/>
      <c r="W231" s="823"/>
      <c r="X231" s="823"/>
      <c r="Y231" s="823"/>
      <c r="Z231" s="823"/>
      <c r="AA231" s="823"/>
    </row>
    <row r="232">
      <c r="A232" s="823"/>
      <c r="B232" s="823"/>
      <c r="C232" s="823"/>
      <c r="D232" s="823"/>
      <c r="E232" s="823"/>
      <c r="F232" s="823"/>
      <c r="G232" s="823"/>
      <c r="H232" s="823"/>
      <c r="I232" s="823"/>
      <c r="J232" s="823"/>
      <c r="K232" s="823"/>
      <c r="L232" s="823"/>
      <c r="M232" s="823"/>
      <c r="N232" s="823"/>
      <c r="O232" s="823"/>
      <c r="P232" s="823"/>
      <c r="Q232" s="823"/>
      <c r="R232" s="823"/>
      <c r="S232" s="823"/>
      <c r="T232" s="823"/>
      <c r="U232" s="823"/>
      <c r="V232" s="823"/>
      <c r="W232" s="823"/>
      <c r="X232" s="823"/>
      <c r="Y232" s="823"/>
      <c r="Z232" s="823"/>
      <c r="AA232" s="823"/>
    </row>
    <row r="233">
      <c r="A233" s="823"/>
      <c r="B233" s="823"/>
      <c r="C233" s="823"/>
      <c r="D233" s="823"/>
      <c r="E233" s="823"/>
      <c r="F233" s="823"/>
      <c r="G233" s="823"/>
      <c r="H233" s="823"/>
      <c r="I233" s="823"/>
      <c r="J233" s="823"/>
      <c r="K233" s="823"/>
      <c r="L233" s="823"/>
      <c r="M233" s="823"/>
      <c r="N233" s="823"/>
      <c r="O233" s="823"/>
      <c r="P233" s="823"/>
      <c r="Q233" s="823"/>
      <c r="R233" s="823"/>
      <c r="S233" s="823"/>
      <c r="T233" s="823"/>
      <c r="U233" s="823"/>
      <c r="V233" s="823"/>
      <c r="W233" s="823"/>
      <c r="X233" s="823"/>
      <c r="Y233" s="823"/>
      <c r="Z233" s="823"/>
      <c r="AA233" s="823"/>
    </row>
    <row r="234">
      <c r="A234" s="823"/>
      <c r="B234" s="823"/>
      <c r="C234" s="823"/>
      <c r="D234" s="823"/>
      <c r="E234" s="823"/>
      <c r="F234" s="823"/>
      <c r="G234" s="823"/>
      <c r="H234" s="823"/>
      <c r="I234" s="823"/>
      <c r="J234" s="823"/>
      <c r="K234" s="823"/>
      <c r="L234" s="823"/>
      <c r="M234" s="823"/>
      <c r="N234" s="823"/>
      <c r="O234" s="823"/>
      <c r="P234" s="823"/>
      <c r="Q234" s="823"/>
      <c r="R234" s="823"/>
      <c r="S234" s="823"/>
      <c r="T234" s="823"/>
      <c r="U234" s="823"/>
      <c r="V234" s="823"/>
      <c r="W234" s="823"/>
      <c r="X234" s="823"/>
      <c r="Y234" s="823"/>
      <c r="Z234" s="823"/>
      <c r="AA234" s="823"/>
    </row>
    <row r="235">
      <c r="A235" s="823"/>
      <c r="B235" s="823"/>
      <c r="C235" s="823"/>
      <c r="D235" s="823"/>
      <c r="E235" s="823"/>
      <c r="F235" s="823"/>
      <c r="G235" s="823"/>
      <c r="H235" s="823"/>
      <c r="I235" s="823"/>
      <c r="J235" s="823"/>
      <c r="K235" s="823"/>
      <c r="L235" s="823"/>
      <c r="M235" s="823"/>
      <c r="N235" s="823"/>
      <c r="O235" s="823"/>
      <c r="P235" s="823"/>
      <c r="Q235" s="823"/>
      <c r="R235" s="823"/>
      <c r="S235" s="823"/>
      <c r="T235" s="823"/>
      <c r="U235" s="823"/>
      <c r="V235" s="823"/>
      <c r="W235" s="823"/>
      <c r="X235" s="823"/>
      <c r="Y235" s="823"/>
      <c r="Z235" s="823"/>
      <c r="AA235" s="823"/>
    </row>
    <row r="236">
      <c r="A236" s="823"/>
      <c r="B236" s="823"/>
      <c r="C236" s="823"/>
      <c r="D236" s="823"/>
      <c r="E236" s="823"/>
      <c r="F236" s="823"/>
      <c r="G236" s="823"/>
      <c r="H236" s="823"/>
      <c r="I236" s="823"/>
      <c r="J236" s="823"/>
      <c r="K236" s="823"/>
      <c r="L236" s="823"/>
      <c r="M236" s="823"/>
      <c r="N236" s="823"/>
      <c r="O236" s="823"/>
      <c r="P236" s="823"/>
      <c r="Q236" s="823"/>
      <c r="R236" s="823"/>
      <c r="S236" s="823"/>
      <c r="T236" s="823"/>
      <c r="U236" s="823"/>
      <c r="V236" s="823"/>
      <c r="W236" s="823"/>
      <c r="X236" s="823"/>
      <c r="Y236" s="823"/>
      <c r="Z236" s="823"/>
      <c r="AA236" s="823"/>
    </row>
    <row r="237">
      <c r="A237" s="823"/>
      <c r="B237" s="823"/>
      <c r="C237" s="823"/>
      <c r="D237" s="823"/>
      <c r="E237" s="823"/>
      <c r="F237" s="823"/>
      <c r="G237" s="823"/>
      <c r="H237" s="823"/>
      <c r="I237" s="823"/>
      <c r="J237" s="823"/>
      <c r="K237" s="823"/>
      <c r="L237" s="823"/>
      <c r="M237" s="823"/>
      <c r="N237" s="823"/>
      <c r="O237" s="823"/>
      <c r="P237" s="823"/>
      <c r="Q237" s="823"/>
      <c r="R237" s="823"/>
      <c r="S237" s="823"/>
      <c r="T237" s="823"/>
      <c r="U237" s="823"/>
      <c r="V237" s="823"/>
      <c r="W237" s="823"/>
      <c r="X237" s="823"/>
      <c r="Y237" s="823"/>
      <c r="Z237" s="823"/>
      <c r="AA237" s="823"/>
    </row>
    <row r="238">
      <c r="A238" s="823"/>
      <c r="B238" s="823"/>
      <c r="C238" s="823"/>
      <c r="D238" s="823"/>
      <c r="E238" s="823"/>
      <c r="F238" s="823"/>
      <c r="G238" s="823"/>
      <c r="H238" s="823"/>
      <c r="I238" s="823"/>
      <c r="J238" s="823"/>
      <c r="K238" s="823"/>
      <c r="L238" s="823"/>
      <c r="M238" s="823"/>
      <c r="N238" s="823"/>
      <c r="O238" s="823"/>
      <c r="P238" s="823"/>
      <c r="Q238" s="823"/>
      <c r="R238" s="823"/>
      <c r="S238" s="823"/>
      <c r="T238" s="823"/>
      <c r="U238" s="823"/>
      <c r="V238" s="823"/>
      <c r="W238" s="823"/>
      <c r="X238" s="823"/>
      <c r="Y238" s="823"/>
      <c r="Z238" s="823"/>
      <c r="AA238" s="823"/>
    </row>
    <row r="239">
      <c r="A239" s="823"/>
      <c r="B239" s="823"/>
      <c r="C239" s="823"/>
      <c r="D239" s="823"/>
      <c r="E239" s="823"/>
      <c r="F239" s="823"/>
      <c r="G239" s="823"/>
      <c r="H239" s="823"/>
      <c r="I239" s="823"/>
      <c r="J239" s="823"/>
      <c r="K239" s="823"/>
      <c r="L239" s="823"/>
      <c r="M239" s="823"/>
      <c r="N239" s="823"/>
      <c r="O239" s="823"/>
      <c r="P239" s="823"/>
      <c r="Q239" s="823"/>
      <c r="R239" s="823"/>
      <c r="S239" s="823"/>
      <c r="T239" s="823"/>
      <c r="U239" s="823"/>
      <c r="V239" s="823"/>
      <c r="W239" s="823"/>
      <c r="X239" s="823"/>
      <c r="Y239" s="823"/>
      <c r="Z239" s="823"/>
      <c r="AA239" s="823"/>
    </row>
    <row r="240">
      <c r="A240" s="823"/>
      <c r="B240" s="823"/>
      <c r="C240" s="823"/>
      <c r="D240" s="823"/>
      <c r="E240" s="823"/>
      <c r="F240" s="823"/>
      <c r="G240" s="823"/>
      <c r="H240" s="823"/>
      <c r="I240" s="823"/>
      <c r="J240" s="823"/>
      <c r="K240" s="823"/>
      <c r="L240" s="823"/>
      <c r="M240" s="823"/>
      <c r="N240" s="823"/>
      <c r="O240" s="823"/>
      <c r="P240" s="823"/>
      <c r="Q240" s="823"/>
      <c r="R240" s="823"/>
      <c r="S240" s="823"/>
      <c r="T240" s="823"/>
      <c r="U240" s="823"/>
      <c r="V240" s="823"/>
      <c r="W240" s="823"/>
      <c r="X240" s="823"/>
      <c r="Y240" s="823"/>
      <c r="Z240" s="823"/>
      <c r="AA240" s="823"/>
    </row>
    <row r="241">
      <c r="A241" s="823"/>
      <c r="B241" s="823"/>
      <c r="C241" s="823"/>
      <c r="D241" s="823"/>
      <c r="E241" s="823"/>
      <c r="F241" s="823"/>
      <c r="G241" s="823"/>
      <c r="H241" s="823"/>
      <c r="I241" s="823"/>
      <c r="J241" s="823"/>
      <c r="K241" s="823"/>
      <c r="L241" s="823"/>
      <c r="M241" s="823"/>
      <c r="N241" s="823"/>
      <c r="O241" s="823"/>
      <c r="P241" s="823"/>
      <c r="Q241" s="823"/>
      <c r="R241" s="823"/>
      <c r="S241" s="823"/>
      <c r="T241" s="823"/>
      <c r="U241" s="823"/>
      <c r="V241" s="823"/>
      <c r="W241" s="823"/>
      <c r="X241" s="823"/>
      <c r="Y241" s="823"/>
      <c r="Z241" s="823"/>
      <c r="AA241" s="823"/>
    </row>
    <row r="242">
      <c r="A242" s="823"/>
      <c r="B242" s="823"/>
      <c r="C242" s="823"/>
      <c r="D242" s="823"/>
      <c r="E242" s="823"/>
      <c r="F242" s="823"/>
      <c r="G242" s="823"/>
      <c r="H242" s="823"/>
      <c r="I242" s="823"/>
      <c r="J242" s="823"/>
      <c r="K242" s="823"/>
      <c r="L242" s="823"/>
      <c r="M242" s="823"/>
      <c r="N242" s="823"/>
      <c r="O242" s="823"/>
      <c r="P242" s="823"/>
      <c r="Q242" s="823"/>
      <c r="R242" s="823"/>
      <c r="S242" s="823"/>
      <c r="T242" s="823"/>
      <c r="U242" s="823"/>
      <c r="V242" s="823"/>
      <c r="W242" s="823"/>
      <c r="X242" s="823"/>
      <c r="Y242" s="823"/>
      <c r="Z242" s="823"/>
      <c r="AA242" s="823"/>
    </row>
    <row r="243">
      <c r="A243" s="823"/>
      <c r="B243" s="823"/>
      <c r="C243" s="823"/>
      <c r="D243" s="823"/>
      <c r="E243" s="823"/>
      <c r="F243" s="823"/>
      <c r="G243" s="823"/>
      <c r="H243" s="823"/>
      <c r="I243" s="823"/>
      <c r="J243" s="823"/>
      <c r="K243" s="823"/>
      <c r="L243" s="823"/>
      <c r="M243" s="823"/>
      <c r="N243" s="823"/>
      <c r="O243" s="823"/>
      <c r="P243" s="823"/>
      <c r="Q243" s="823"/>
      <c r="R243" s="823"/>
      <c r="S243" s="823"/>
      <c r="T243" s="823"/>
      <c r="U243" s="823"/>
      <c r="V243" s="823"/>
      <c r="W243" s="823"/>
      <c r="X243" s="823"/>
      <c r="Y243" s="823"/>
      <c r="Z243" s="823"/>
      <c r="AA243" s="823"/>
    </row>
    <row r="244">
      <c r="A244" s="823"/>
      <c r="B244" s="823"/>
      <c r="C244" s="823"/>
      <c r="D244" s="823"/>
      <c r="E244" s="823"/>
      <c r="F244" s="823"/>
      <c r="G244" s="823"/>
      <c r="H244" s="823"/>
      <c r="I244" s="823"/>
      <c r="J244" s="823"/>
      <c r="K244" s="823"/>
      <c r="L244" s="823"/>
      <c r="M244" s="823"/>
      <c r="N244" s="823"/>
      <c r="O244" s="823"/>
      <c r="P244" s="823"/>
      <c r="Q244" s="823"/>
      <c r="R244" s="823"/>
      <c r="S244" s="823"/>
      <c r="T244" s="823"/>
      <c r="U244" s="823"/>
      <c r="V244" s="823"/>
      <c r="W244" s="823"/>
      <c r="X244" s="823"/>
      <c r="Y244" s="823"/>
      <c r="Z244" s="823"/>
      <c r="AA244" s="823"/>
    </row>
    <row r="245">
      <c r="A245" s="823"/>
      <c r="B245" s="823"/>
      <c r="C245" s="823"/>
      <c r="D245" s="823"/>
      <c r="E245" s="823"/>
      <c r="F245" s="823"/>
      <c r="G245" s="823"/>
      <c r="H245" s="823"/>
      <c r="I245" s="823"/>
      <c r="J245" s="823"/>
      <c r="K245" s="823"/>
      <c r="L245" s="823"/>
      <c r="M245" s="823"/>
      <c r="N245" s="823"/>
      <c r="O245" s="823"/>
      <c r="P245" s="823"/>
      <c r="Q245" s="823"/>
      <c r="R245" s="823"/>
      <c r="S245" s="823"/>
      <c r="T245" s="823"/>
      <c r="U245" s="823"/>
      <c r="V245" s="823"/>
      <c r="W245" s="823"/>
      <c r="X245" s="823"/>
      <c r="Y245" s="823"/>
      <c r="Z245" s="823"/>
      <c r="AA245" s="823"/>
    </row>
    <row r="246">
      <c r="A246" s="823"/>
      <c r="B246" s="823"/>
      <c r="C246" s="823"/>
      <c r="D246" s="823"/>
      <c r="E246" s="823"/>
      <c r="F246" s="823"/>
      <c r="G246" s="823"/>
      <c r="H246" s="823"/>
      <c r="I246" s="823"/>
      <c r="J246" s="823"/>
      <c r="K246" s="823"/>
      <c r="L246" s="823"/>
      <c r="M246" s="823"/>
      <c r="N246" s="823"/>
      <c r="O246" s="823"/>
      <c r="P246" s="823"/>
      <c r="Q246" s="823"/>
      <c r="R246" s="823"/>
      <c r="S246" s="823"/>
      <c r="T246" s="823"/>
      <c r="U246" s="823"/>
      <c r="V246" s="823"/>
      <c r="W246" s="823"/>
      <c r="X246" s="823"/>
      <c r="Y246" s="823"/>
      <c r="Z246" s="823"/>
      <c r="AA246" s="823"/>
    </row>
    <row r="247">
      <c r="A247" s="823"/>
      <c r="B247" s="823"/>
      <c r="C247" s="823"/>
      <c r="D247" s="823"/>
      <c r="E247" s="823"/>
      <c r="F247" s="823"/>
      <c r="G247" s="823"/>
      <c r="H247" s="823"/>
      <c r="I247" s="823"/>
      <c r="J247" s="823"/>
      <c r="K247" s="823"/>
      <c r="L247" s="823"/>
      <c r="M247" s="823"/>
      <c r="N247" s="823"/>
      <c r="O247" s="823"/>
      <c r="P247" s="823"/>
      <c r="Q247" s="823"/>
      <c r="R247" s="823"/>
      <c r="S247" s="823"/>
      <c r="T247" s="823"/>
      <c r="U247" s="823"/>
      <c r="V247" s="823"/>
      <c r="W247" s="823"/>
      <c r="X247" s="823"/>
      <c r="Y247" s="823"/>
      <c r="Z247" s="823"/>
      <c r="AA247" s="823"/>
    </row>
    <row r="248">
      <c r="A248" s="823"/>
      <c r="B248" s="823"/>
      <c r="C248" s="823"/>
      <c r="D248" s="823"/>
      <c r="E248" s="823"/>
      <c r="F248" s="823"/>
      <c r="G248" s="823"/>
      <c r="H248" s="823"/>
      <c r="I248" s="823"/>
      <c r="J248" s="823"/>
      <c r="K248" s="823"/>
      <c r="L248" s="823"/>
      <c r="M248" s="823"/>
      <c r="N248" s="823"/>
      <c r="O248" s="823"/>
      <c r="P248" s="823"/>
      <c r="Q248" s="823"/>
      <c r="R248" s="823"/>
      <c r="S248" s="823"/>
      <c r="T248" s="823"/>
      <c r="U248" s="823"/>
      <c r="V248" s="823"/>
      <c r="W248" s="823"/>
      <c r="X248" s="823"/>
      <c r="Y248" s="823"/>
      <c r="Z248" s="823"/>
      <c r="AA248" s="823"/>
    </row>
    <row r="249">
      <c r="A249" s="823"/>
      <c r="B249" s="823"/>
      <c r="C249" s="823"/>
      <c r="D249" s="823"/>
      <c r="E249" s="823"/>
      <c r="F249" s="823"/>
      <c r="G249" s="823"/>
      <c r="H249" s="823"/>
      <c r="I249" s="823"/>
      <c r="J249" s="823"/>
      <c r="K249" s="823"/>
      <c r="L249" s="823"/>
      <c r="M249" s="823"/>
      <c r="N249" s="823"/>
      <c r="O249" s="823"/>
      <c r="P249" s="823"/>
      <c r="Q249" s="823"/>
      <c r="R249" s="823"/>
      <c r="S249" s="823"/>
      <c r="T249" s="823"/>
      <c r="U249" s="823"/>
      <c r="V249" s="823"/>
      <c r="W249" s="823"/>
      <c r="X249" s="823"/>
      <c r="Y249" s="823"/>
      <c r="Z249" s="823"/>
      <c r="AA249" s="823"/>
    </row>
    <row r="250">
      <c r="A250" s="823"/>
      <c r="B250" s="823"/>
      <c r="C250" s="823"/>
      <c r="D250" s="823"/>
      <c r="E250" s="823"/>
      <c r="F250" s="823"/>
      <c r="G250" s="823"/>
      <c r="H250" s="823"/>
      <c r="I250" s="823"/>
      <c r="J250" s="823"/>
      <c r="K250" s="823"/>
      <c r="L250" s="823"/>
      <c r="M250" s="823"/>
      <c r="N250" s="823"/>
      <c r="O250" s="823"/>
      <c r="P250" s="823"/>
      <c r="Q250" s="823"/>
      <c r="R250" s="823"/>
      <c r="S250" s="823"/>
      <c r="T250" s="823"/>
      <c r="U250" s="823"/>
      <c r="V250" s="823"/>
      <c r="W250" s="823"/>
      <c r="X250" s="823"/>
      <c r="Y250" s="823"/>
      <c r="Z250" s="823"/>
      <c r="AA250" s="823"/>
    </row>
    <row r="251">
      <c r="A251" s="823"/>
      <c r="B251" s="823"/>
      <c r="C251" s="823"/>
      <c r="D251" s="823"/>
      <c r="E251" s="823"/>
      <c r="F251" s="823"/>
      <c r="G251" s="823"/>
      <c r="H251" s="823"/>
      <c r="I251" s="823"/>
      <c r="J251" s="823"/>
      <c r="K251" s="823"/>
      <c r="L251" s="823"/>
      <c r="M251" s="823"/>
      <c r="N251" s="823"/>
      <c r="O251" s="823"/>
      <c r="P251" s="823"/>
      <c r="Q251" s="823"/>
      <c r="R251" s="823"/>
      <c r="S251" s="823"/>
      <c r="T251" s="823"/>
      <c r="U251" s="823"/>
      <c r="V251" s="823"/>
      <c r="W251" s="823"/>
      <c r="X251" s="823"/>
      <c r="Y251" s="823"/>
      <c r="Z251" s="823"/>
      <c r="AA251" s="823"/>
    </row>
    <row r="252">
      <c r="A252" s="823"/>
      <c r="B252" s="823"/>
      <c r="C252" s="823"/>
      <c r="D252" s="823"/>
      <c r="E252" s="823"/>
      <c r="F252" s="823"/>
      <c r="G252" s="823"/>
      <c r="H252" s="823"/>
      <c r="I252" s="823"/>
      <c r="J252" s="823"/>
      <c r="K252" s="823"/>
      <c r="L252" s="823"/>
      <c r="M252" s="823"/>
      <c r="N252" s="823"/>
      <c r="O252" s="823"/>
      <c r="P252" s="823"/>
      <c r="Q252" s="823"/>
      <c r="R252" s="823"/>
      <c r="S252" s="823"/>
      <c r="T252" s="823"/>
      <c r="U252" s="823"/>
      <c r="V252" s="823"/>
      <c r="W252" s="823"/>
      <c r="X252" s="823"/>
      <c r="Y252" s="823"/>
      <c r="Z252" s="823"/>
      <c r="AA252" s="823"/>
    </row>
    <row r="253">
      <c r="A253" s="823"/>
      <c r="B253" s="823"/>
      <c r="C253" s="823"/>
      <c r="D253" s="823"/>
      <c r="E253" s="823"/>
      <c r="F253" s="823"/>
      <c r="G253" s="823"/>
      <c r="H253" s="823"/>
      <c r="I253" s="823"/>
      <c r="J253" s="823"/>
      <c r="K253" s="823"/>
      <c r="L253" s="823"/>
      <c r="M253" s="823"/>
      <c r="N253" s="823"/>
      <c r="O253" s="823"/>
      <c r="P253" s="823"/>
      <c r="Q253" s="823"/>
      <c r="R253" s="823"/>
      <c r="S253" s="823"/>
      <c r="T253" s="823"/>
      <c r="U253" s="823"/>
      <c r="V253" s="823"/>
      <c r="W253" s="823"/>
      <c r="X253" s="823"/>
      <c r="Y253" s="823"/>
      <c r="Z253" s="823"/>
      <c r="AA253" s="823"/>
    </row>
    <row r="254">
      <c r="A254" s="823"/>
      <c r="B254" s="823"/>
      <c r="C254" s="823"/>
      <c r="D254" s="823"/>
      <c r="E254" s="823"/>
      <c r="F254" s="823"/>
      <c r="G254" s="823"/>
      <c r="H254" s="823"/>
      <c r="I254" s="823"/>
      <c r="J254" s="823"/>
      <c r="K254" s="823"/>
      <c r="L254" s="823"/>
      <c r="M254" s="823"/>
      <c r="N254" s="823"/>
      <c r="O254" s="823"/>
      <c r="P254" s="823"/>
      <c r="Q254" s="823"/>
      <c r="R254" s="823"/>
      <c r="S254" s="823"/>
      <c r="T254" s="823"/>
      <c r="U254" s="823"/>
      <c r="V254" s="823"/>
      <c r="W254" s="823"/>
      <c r="X254" s="823"/>
      <c r="Y254" s="823"/>
      <c r="Z254" s="823"/>
      <c r="AA254" s="823"/>
    </row>
    <row r="255">
      <c r="A255" s="823"/>
      <c r="B255" s="823"/>
      <c r="C255" s="823"/>
      <c r="D255" s="823"/>
      <c r="E255" s="823"/>
      <c r="F255" s="823"/>
      <c r="G255" s="823"/>
      <c r="H255" s="823"/>
      <c r="I255" s="823"/>
      <c r="J255" s="823"/>
      <c r="K255" s="823"/>
      <c r="L255" s="823"/>
      <c r="M255" s="823"/>
      <c r="N255" s="823"/>
      <c r="O255" s="823"/>
      <c r="P255" s="823"/>
      <c r="Q255" s="823"/>
      <c r="R255" s="823"/>
      <c r="S255" s="823"/>
      <c r="T255" s="823"/>
      <c r="U255" s="823"/>
      <c r="V255" s="823"/>
      <c r="W255" s="823"/>
      <c r="X255" s="823"/>
      <c r="Y255" s="823"/>
      <c r="Z255" s="823"/>
      <c r="AA255" s="823"/>
    </row>
    <row r="256">
      <c r="A256" s="823"/>
      <c r="B256" s="823"/>
      <c r="C256" s="823"/>
      <c r="D256" s="823"/>
      <c r="E256" s="823"/>
      <c r="F256" s="823"/>
      <c r="G256" s="823"/>
      <c r="H256" s="823"/>
      <c r="I256" s="823"/>
      <c r="J256" s="823"/>
      <c r="K256" s="823"/>
      <c r="L256" s="823"/>
      <c r="M256" s="823"/>
      <c r="N256" s="823"/>
      <c r="O256" s="823"/>
      <c r="P256" s="823"/>
      <c r="Q256" s="823"/>
      <c r="R256" s="823"/>
      <c r="S256" s="823"/>
      <c r="T256" s="823"/>
      <c r="U256" s="823"/>
      <c r="V256" s="823"/>
      <c r="W256" s="823"/>
      <c r="X256" s="823"/>
      <c r="Y256" s="823"/>
      <c r="Z256" s="823"/>
      <c r="AA256" s="823"/>
    </row>
    <row r="257">
      <c r="A257" s="823"/>
      <c r="B257" s="823"/>
      <c r="C257" s="823"/>
      <c r="D257" s="823"/>
      <c r="E257" s="823"/>
      <c r="F257" s="823"/>
      <c r="G257" s="823"/>
      <c r="H257" s="823"/>
      <c r="I257" s="823"/>
      <c r="J257" s="823"/>
      <c r="K257" s="823"/>
      <c r="L257" s="823"/>
      <c r="M257" s="823"/>
      <c r="N257" s="823"/>
      <c r="O257" s="823"/>
      <c r="P257" s="823"/>
      <c r="Q257" s="823"/>
      <c r="R257" s="823"/>
      <c r="S257" s="823"/>
      <c r="T257" s="823"/>
      <c r="U257" s="823"/>
      <c r="V257" s="823"/>
      <c r="W257" s="823"/>
      <c r="X257" s="823"/>
      <c r="Y257" s="823"/>
      <c r="Z257" s="823"/>
      <c r="AA257" s="823"/>
    </row>
    <row r="258">
      <c r="A258" s="823"/>
      <c r="B258" s="823"/>
      <c r="C258" s="823"/>
      <c r="D258" s="823"/>
      <c r="E258" s="823"/>
      <c r="F258" s="823"/>
      <c r="G258" s="823"/>
      <c r="H258" s="823"/>
      <c r="I258" s="823"/>
      <c r="J258" s="823"/>
      <c r="K258" s="823"/>
      <c r="L258" s="823"/>
      <c r="M258" s="823"/>
      <c r="N258" s="823"/>
      <c r="O258" s="823"/>
      <c r="P258" s="823"/>
      <c r="Q258" s="823"/>
      <c r="R258" s="823"/>
      <c r="S258" s="823"/>
      <c r="T258" s="823"/>
      <c r="U258" s="823"/>
      <c r="V258" s="823"/>
      <c r="W258" s="823"/>
      <c r="X258" s="823"/>
      <c r="Y258" s="823"/>
      <c r="Z258" s="823"/>
      <c r="AA258" s="823"/>
    </row>
    <row r="259">
      <c r="A259" s="823"/>
      <c r="B259" s="823"/>
      <c r="C259" s="823"/>
      <c r="D259" s="823"/>
      <c r="E259" s="823"/>
      <c r="F259" s="823"/>
      <c r="G259" s="823"/>
      <c r="H259" s="823"/>
      <c r="I259" s="823"/>
      <c r="J259" s="823"/>
      <c r="K259" s="823"/>
      <c r="L259" s="823"/>
      <c r="M259" s="823"/>
      <c r="N259" s="823"/>
      <c r="O259" s="823"/>
      <c r="P259" s="823"/>
      <c r="Q259" s="823"/>
      <c r="R259" s="823"/>
      <c r="S259" s="823"/>
      <c r="T259" s="823"/>
      <c r="U259" s="823"/>
      <c r="V259" s="823"/>
      <c r="W259" s="823"/>
      <c r="X259" s="823"/>
      <c r="Y259" s="823"/>
      <c r="Z259" s="823"/>
      <c r="AA259" s="823"/>
    </row>
    <row r="260">
      <c r="A260" s="823"/>
      <c r="B260" s="823"/>
      <c r="C260" s="823"/>
      <c r="D260" s="823"/>
      <c r="E260" s="823"/>
      <c r="F260" s="823"/>
      <c r="G260" s="823"/>
      <c r="H260" s="823"/>
      <c r="I260" s="823"/>
      <c r="J260" s="823"/>
      <c r="K260" s="823"/>
      <c r="L260" s="823"/>
      <c r="M260" s="823"/>
      <c r="N260" s="823"/>
      <c r="O260" s="823"/>
      <c r="P260" s="823"/>
      <c r="Q260" s="823"/>
      <c r="R260" s="823"/>
      <c r="S260" s="823"/>
      <c r="T260" s="823"/>
      <c r="U260" s="823"/>
      <c r="V260" s="823"/>
      <c r="W260" s="823"/>
      <c r="X260" s="823"/>
      <c r="Y260" s="823"/>
      <c r="Z260" s="823"/>
      <c r="AA260" s="823"/>
    </row>
    <row r="261">
      <c r="A261" s="823"/>
      <c r="B261" s="823"/>
      <c r="C261" s="823"/>
      <c r="D261" s="823"/>
      <c r="E261" s="823"/>
      <c r="F261" s="823"/>
      <c r="G261" s="823"/>
      <c r="H261" s="823"/>
      <c r="I261" s="823"/>
      <c r="J261" s="823"/>
      <c r="K261" s="823"/>
      <c r="L261" s="823"/>
      <c r="M261" s="823"/>
      <c r="N261" s="823"/>
      <c r="O261" s="823"/>
      <c r="P261" s="823"/>
      <c r="Q261" s="823"/>
      <c r="R261" s="823"/>
      <c r="S261" s="823"/>
      <c r="T261" s="823"/>
      <c r="U261" s="823"/>
      <c r="V261" s="823"/>
      <c r="W261" s="823"/>
      <c r="X261" s="823"/>
      <c r="Y261" s="823"/>
      <c r="Z261" s="823"/>
      <c r="AA261" s="823"/>
    </row>
    <row r="262">
      <c r="A262" s="823"/>
      <c r="B262" s="823"/>
      <c r="C262" s="823"/>
      <c r="D262" s="823"/>
      <c r="E262" s="823"/>
      <c r="F262" s="823"/>
      <c r="G262" s="823"/>
      <c r="H262" s="823"/>
      <c r="I262" s="823"/>
      <c r="J262" s="823"/>
      <c r="K262" s="823"/>
      <c r="L262" s="823"/>
      <c r="M262" s="823"/>
      <c r="N262" s="823"/>
      <c r="O262" s="823"/>
      <c r="P262" s="823"/>
      <c r="Q262" s="823"/>
      <c r="R262" s="823"/>
      <c r="S262" s="823"/>
      <c r="T262" s="823"/>
      <c r="U262" s="823"/>
      <c r="V262" s="823"/>
      <c r="W262" s="823"/>
      <c r="X262" s="823"/>
      <c r="Y262" s="823"/>
      <c r="Z262" s="823"/>
      <c r="AA262" s="823"/>
    </row>
    <row r="263">
      <c r="A263" s="823"/>
      <c r="B263" s="823"/>
      <c r="C263" s="823"/>
      <c r="D263" s="823"/>
      <c r="E263" s="823"/>
      <c r="F263" s="823"/>
      <c r="G263" s="823"/>
      <c r="H263" s="823"/>
      <c r="I263" s="823"/>
      <c r="J263" s="823"/>
      <c r="K263" s="823"/>
      <c r="L263" s="823"/>
      <c r="M263" s="823"/>
      <c r="N263" s="823"/>
      <c r="O263" s="823"/>
      <c r="P263" s="823"/>
      <c r="Q263" s="823"/>
      <c r="R263" s="823"/>
      <c r="S263" s="823"/>
      <c r="T263" s="823"/>
      <c r="U263" s="823"/>
      <c r="V263" s="823"/>
      <c r="W263" s="823"/>
      <c r="X263" s="823"/>
      <c r="Y263" s="823"/>
      <c r="Z263" s="823"/>
      <c r="AA263" s="823"/>
    </row>
    <row r="264">
      <c r="A264" s="823"/>
      <c r="B264" s="823"/>
      <c r="C264" s="823"/>
      <c r="D264" s="823"/>
      <c r="E264" s="823"/>
      <c r="F264" s="823"/>
      <c r="G264" s="823"/>
      <c r="H264" s="823"/>
      <c r="I264" s="823"/>
      <c r="J264" s="823"/>
      <c r="K264" s="823"/>
      <c r="L264" s="823"/>
      <c r="M264" s="823"/>
      <c r="N264" s="823"/>
      <c r="O264" s="823"/>
      <c r="P264" s="823"/>
      <c r="Q264" s="823"/>
      <c r="R264" s="823"/>
      <c r="S264" s="823"/>
      <c r="T264" s="823"/>
      <c r="U264" s="823"/>
      <c r="V264" s="823"/>
      <c r="W264" s="823"/>
      <c r="X264" s="823"/>
      <c r="Y264" s="823"/>
      <c r="Z264" s="823"/>
      <c r="AA264" s="823"/>
    </row>
    <row r="265">
      <c r="A265" s="823"/>
      <c r="B265" s="823"/>
      <c r="C265" s="823"/>
      <c r="D265" s="823"/>
      <c r="E265" s="823"/>
      <c r="F265" s="823"/>
      <c r="G265" s="823"/>
      <c r="H265" s="823"/>
      <c r="I265" s="823"/>
      <c r="J265" s="823"/>
      <c r="K265" s="823"/>
      <c r="L265" s="823"/>
      <c r="M265" s="823"/>
      <c r="N265" s="823"/>
      <c r="O265" s="823"/>
      <c r="P265" s="823"/>
      <c r="Q265" s="823"/>
      <c r="R265" s="823"/>
      <c r="S265" s="823"/>
      <c r="T265" s="823"/>
      <c r="U265" s="823"/>
      <c r="V265" s="823"/>
      <c r="W265" s="823"/>
      <c r="X265" s="823"/>
      <c r="Y265" s="823"/>
      <c r="Z265" s="823"/>
      <c r="AA265" s="823"/>
    </row>
    <row r="266">
      <c r="A266" s="823"/>
      <c r="B266" s="823"/>
      <c r="C266" s="823"/>
      <c r="D266" s="823"/>
      <c r="E266" s="823"/>
      <c r="F266" s="823"/>
      <c r="G266" s="823"/>
      <c r="H266" s="823"/>
      <c r="I266" s="823"/>
      <c r="J266" s="823"/>
      <c r="K266" s="823"/>
      <c r="L266" s="823"/>
      <c r="M266" s="823"/>
      <c r="N266" s="823"/>
      <c r="O266" s="823"/>
      <c r="P266" s="823"/>
      <c r="Q266" s="823"/>
      <c r="R266" s="823"/>
      <c r="S266" s="823"/>
      <c r="T266" s="823"/>
      <c r="U266" s="823"/>
      <c r="V266" s="823"/>
      <c r="W266" s="823"/>
      <c r="X266" s="823"/>
      <c r="Y266" s="823"/>
      <c r="Z266" s="823"/>
      <c r="AA266" s="823"/>
    </row>
    <row r="267">
      <c r="A267" s="823"/>
      <c r="B267" s="823"/>
      <c r="C267" s="823"/>
      <c r="D267" s="823"/>
      <c r="E267" s="823"/>
      <c r="F267" s="823"/>
      <c r="G267" s="823"/>
      <c r="H267" s="823"/>
      <c r="I267" s="823"/>
      <c r="J267" s="823"/>
      <c r="K267" s="823"/>
      <c r="L267" s="823"/>
      <c r="M267" s="823"/>
      <c r="N267" s="823"/>
      <c r="O267" s="823"/>
      <c r="P267" s="823"/>
      <c r="Q267" s="823"/>
      <c r="R267" s="823"/>
      <c r="S267" s="823"/>
      <c r="T267" s="823"/>
      <c r="U267" s="823"/>
      <c r="V267" s="823"/>
      <c r="W267" s="823"/>
      <c r="X267" s="823"/>
      <c r="Y267" s="823"/>
      <c r="Z267" s="823"/>
      <c r="AA267" s="823"/>
    </row>
    <row r="268">
      <c r="A268" s="823"/>
      <c r="B268" s="823"/>
      <c r="C268" s="823"/>
      <c r="D268" s="823"/>
      <c r="E268" s="823"/>
      <c r="F268" s="823"/>
      <c r="G268" s="823"/>
      <c r="H268" s="823"/>
      <c r="I268" s="823"/>
      <c r="J268" s="823"/>
      <c r="K268" s="823"/>
      <c r="L268" s="823"/>
      <c r="M268" s="823"/>
      <c r="N268" s="823"/>
      <c r="O268" s="823"/>
      <c r="P268" s="823"/>
      <c r="Q268" s="823"/>
      <c r="R268" s="823"/>
      <c r="S268" s="823"/>
      <c r="T268" s="823"/>
      <c r="U268" s="823"/>
      <c r="V268" s="823"/>
      <c r="W268" s="823"/>
      <c r="X268" s="823"/>
      <c r="Y268" s="823"/>
      <c r="Z268" s="823"/>
      <c r="AA268" s="823"/>
    </row>
    <row r="269">
      <c r="A269" s="823"/>
      <c r="B269" s="823"/>
      <c r="C269" s="823"/>
      <c r="D269" s="823"/>
      <c r="E269" s="823"/>
      <c r="F269" s="823"/>
      <c r="G269" s="823"/>
      <c r="H269" s="823"/>
      <c r="I269" s="823"/>
      <c r="J269" s="823"/>
      <c r="K269" s="823"/>
      <c r="L269" s="823"/>
      <c r="M269" s="823"/>
      <c r="N269" s="823"/>
      <c r="O269" s="823"/>
      <c r="P269" s="823"/>
      <c r="Q269" s="823"/>
      <c r="R269" s="823"/>
      <c r="S269" s="823"/>
      <c r="T269" s="823"/>
      <c r="U269" s="823"/>
      <c r="V269" s="823"/>
      <c r="W269" s="823"/>
      <c r="X269" s="823"/>
      <c r="Y269" s="823"/>
      <c r="Z269" s="823"/>
      <c r="AA269" s="823"/>
    </row>
    <row r="270">
      <c r="A270" s="823"/>
      <c r="B270" s="823"/>
      <c r="C270" s="823"/>
      <c r="D270" s="823"/>
      <c r="E270" s="823"/>
      <c r="F270" s="823"/>
      <c r="G270" s="823"/>
      <c r="H270" s="823"/>
      <c r="I270" s="823"/>
      <c r="J270" s="823"/>
      <c r="K270" s="823"/>
      <c r="L270" s="823"/>
      <c r="M270" s="823"/>
      <c r="N270" s="823"/>
      <c r="O270" s="823"/>
      <c r="P270" s="823"/>
      <c r="Q270" s="823"/>
      <c r="R270" s="823"/>
      <c r="S270" s="823"/>
      <c r="T270" s="823"/>
      <c r="U270" s="823"/>
      <c r="V270" s="823"/>
      <c r="W270" s="823"/>
      <c r="X270" s="823"/>
      <c r="Y270" s="823"/>
      <c r="Z270" s="823"/>
      <c r="AA270" s="823"/>
    </row>
    <row r="271">
      <c r="A271" s="823"/>
      <c r="B271" s="823"/>
      <c r="C271" s="823"/>
      <c r="D271" s="823"/>
      <c r="E271" s="823"/>
      <c r="F271" s="823"/>
      <c r="G271" s="823"/>
      <c r="H271" s="823"/>
      <c r="I271" s="823"/>
      <c r="J271" s="823"/>
      <c r="K271" s="823"/>
      <c r="L271" s="823"/>
      <c r="M271" s="823"/>
      <c r="N271" s="823"/>
      <c r="O271" s="823"/>
      <c r="P271" s="823"/>
      <c r="Q271" s="823"/>
      <c r="R271" s="823"/>
      <c r="S271" s="823"/>
      <c r="T271" s="823"/>
      <c r="U271" s="823"/>
      <c r="V271" s="823"/>
      <c r="W271" s="823"/>
      <c r="X271" s="823"/>
      <c r="Y271" s="823"/>
      <c r="Z271" s="823"/>
      <c r="AA271" s="823"/>
    </row>
    <row r="272">
      <c r="A272" s="823"/>
      <c r="B272" s="823"/>
      <c r="C272" s="823"/>
      <c r="D272" s="823"/>
      <c r="E272" s="823"/>
      <c r="F272" s="823"/>
      <c r="G272" s="823"/>
      <c r="H272" s="823"/>
      <c r="I272" s="823"/>
      <c r="J272" s="823"/>
      <c r="K272" s="823"/>
      <c r="L272" s="823"/>
      <c r="M272" s="823"/>
      <c r="N272" s="823"/>
      <c r="O272" s="823"/>
      <c r="P272" s="823"/>
      <c r="Q272" s="823"/>
      <c r="R272" s="823"/>
      <c r="S272" s="823"/>
      <c r="T272" s="823"/>
      <c r="U272" s="823"/>
      <c r="V272" s="823"/>
      <c r="W272" s="823"/>
      <c r="X272" s="823"/>
      <c r="Y272" s="823"/>
      <c r="Z272" s="823"/>
      <c r="AA272" s="823"/>
    </row>
    <row r="273">
      <c r="A273" s="823"/>
      <c r="B273" s="823"/>
      <c r="C273" s="823"/>
      <c r="D273" s="823"/>
      <c r="E273" s="823"/>
      <c r="F273" s="823"/>
      <c r="G273" s="823"/>
      <c r="H273" s="823"/>
      <c r="I273" s="823"/>
      <c r="J273" s="823"/>
      <c r="K273" s="823"/>
      <c r="L273" s="823"/>
      <c r="M273" s="823"/>
      <c r="N273" s="823"/>
      <c r="O273" s="823"/>
      <c r="P273" s="823"/>
      <c r="Q273" s="823"/>
      <c r="R273" s="823"/>
      <c r="S273" s="823"/>
      <c r="T273" s="823"/>
      <c r="U273" s="823"/>
      <c r="V273" s="823"/>
      <c r="W273" s="823"/>
      <c r="X273" s="823"/>
      <c r="Y273" s="823"/>
      <c r="Z273" s="823"/>
      <c r="AA273" s="823"/>
    </row>
    <row r="274">
      <c r="A274" s="823"/>
      <c r="B274" s="823"/>
      <c r="C274" s="823"/>
      <c r="D274" s="823"/>
      <c r="E274" s="823"/>
      <c r="F274" s="823"/>
      <c r="G274" s="823"/>
      <c r="H274" s="823"/>
      <c r="I274" s="823"/>
      <c r="J274" s="823"/>
      <c r="K274" s="823"/>
      <c r="L274" s="823"/>
      <c r="M274" s="823"/>
      <c r="N274" s="823"/>
      <c r="O274" s="823"/>
      <c r="P274" s="823"/>
      <c r="Q274" s="823"/>
      <c r="R274" s="823"/>
      <c r="S274" s="823"/>
      <c r="T274" s="823"/>
      <c r="U274" s="823"/>
      <c r="V274" s="823"/>
      <c r="W274" s="823"/>
      <c r="X274" s="823"/>
      <c r="Y274" s="823"/>
      <c r="Z274" s="823"/>
      <c r="AA274" s="823"/>
    </row>
    <row r="275">
      <c r="A275" s="823"/>
      <c r="B275" s="823"/>
      <c r="C275" s="823"/>
      <c r="D275" s="823"/>
      <c r="E275" s="823"/>
      <c r="F275" s="823"/>
      <c r="G275" s="823"/>
      <c r="H275" s="823"/>
      <c r="I275" s="823"/>
      <c r="J275" s="823"/>
      <c r="K275" s="823"/>
      <c r="L275" s="823"/>
      <c r="M275" s="823"/>
      <c r="N275" s="823"/>
      <c r="O275" s="823"/>
      <c r="P275" s="823"/>
      <c r="Q275" s="823"/>
      <c r="R275" s="823"/>
      <c r="S275" s="823"/>
      <c r="T275" s="823"/>
      <c r="U275" s="823"/>
      <c r="V275" s="823"/>
      <c r="W275" s="823"/>
      <c r="X275" s="823"/>
      <c r="Y275" s="823"/>
      <c r="Z275" s="823"/>
      <c r="AA275" s="823"/>
    </row>
    <row r="276">
      <c r="A276" s="823"/>
      <c r="B276" s="823"/>
      <c r="C276" s="823"/>
      <c r="D276" s="823"/>
      <c r="E276" s="823"/>
      <c r="F276" s="823"/>
      <c r="G276" s="823"/>
      <c r="H276" s="823"/>
      <c r="I276" s="823"/>
      <c r="J276" s="823"/>
      <c r="K276" s="823"/>
      <c r="L276" s="823"/>
      <c r="M276" s="823"/>
      <c r="N276" s="823"/>
      <c r="O276" s="823"/>
      <c r="P276" s="823"/>
      <c r="Q276" s="823"/>
      <c r="R276" s="823"/>
      <c r="S276" s="823"/>
      <c r="T276" s="823"/>
      <c r="U276" s="823"/>
      <c r="V276" s="823"/>
      <c r="W276" s="823"/>
      <c r="X276" s="823"/>
      <c r="Y276" s="823"/>
      <c r="Z276" s="823"/>
      <c r="AA276" s="823"/>
    </row>
    <row r="277">
      <c r="A277" s="823"/>
      <c r="B277" s="823"/>
      <c r="C277" s="823"/>
      <c r="D277" s="823"/>
      <c r="E277" s="823"/>
      <c r="F277" s="823"/>
      <c r="G277" s="823"/>
      <c r="H277" s="823"/>
      <c r="I277" s="823"/>
      <c r="J277" s="823"/>
      <c r="K277" s="823"/>
      <c r="L277" s="823"/>
      <c r="M277" s="823"/>
      <c r="N277" s="823"/>
      <c r="O277" s="823"/>
      <c r="P277" s="823"/>
      <c r="Q277" s="823"/>
      <c r="R277" s="823"/>
      <c r="S277" s="823"/>
      <c r="T277" s="823"/>
      <c r="U277" s="823"/>
      <c r="V277" s="823"/>
      <c r="W277" s="823"/>
      <c r="X277" s="823"/>
      <c r="Y277" s="823"/>
      <c r="Z277" s="823"/>
      <c r="AA277" s="823"/>
    </row>
    <row r="278">
      <c r="A278" s="823"/>
      <c r="B278" s="823"/>
      <c r="C278" s="823"/>
      <c r="D278" s="823"/>
      <c r="E278" s="823"/>
      <c r="F278" s="823"/>
      <c r="G278" s="823"/>
      <c r="H278" s="823"/>
      <c r="I278" s="823"/>
      <c r="J278" s="823"/>
      <c r="K278" s="823"/>
      <c r="L278" s="823"/>
      <c r="M278" s="823"/>
      <c r="N278" s="823"/>
      <c r="O278" s="823"/>
      <c r="P278" s="823"/>
      <c r="Q278" s="823"/>
      <c r="R278" s="823"/>
      <c r="S278" s="823"/>
      <c r="T278" s="823"/>
      <c r="U278" s="823"/>
      <c r="V278" s="823"/>
      <c r="W278" s="823"/>
      <c r="X278" s="823"/>
      <c r="Y278" s="823"/>
      <c r="Z278" s="823"/>
      <c r="AA278" s="823"/>
    </row>
    <row r="279">
      <c r="A279" s="823"/>
      <c r="B279" s="823"/>
      <c r="C279" s="823"/>
      <c r="D279" s="823"/>
      <c r="E279" s="823"/>
      <c r="F279" s="823"/>
      <c r="G279" s="823"/>
      <c r="H279" s="823"/>
      <c r="I279" s="823"/>
      <c r="J279" s="823"/>
      <c r="K279" s="823"/>
      <c r="L279" s="823"/>
      <c r="M279" s="823"/>
      <c r="N279" s="823"/>
      <c r="O279" s="823"/>
      <c r="P279" s="823"/>
      <c r="Q279" s="823"/>
      <c r="R279" s="823"/>
      <c r="S279" s="823"/>
      <c r="T279" s="823"/>
      <c r="U279" s="823"/>
      <c r="V279" s="823"/>
      <c r="W279" s="823"/>
      <c r="X279" s="823"/>
      <c r="Y279" s="823"/>
      <c r="Z279" s="823"/>
      <c r="AA279" s="823"/>
    </row>
    <row r="280">
      <c r="A280" s="823"/>
      <c r="B280" s="823"/>
      <c r="C280" s="823"/>
      <c r="D280" s="823"/>
      <c r="E280" s="823"/>
      <c r="F280" s="823"/>
      <c r="G280" s="823"/>
      <c r="H280" s="823"/>
      <c r="I280" s="823"/>
      <c r="J280" s="823"/>
      <c r="K280" s="823"/>
      <c r="L280" s="823"/>
      <c r="M280" s="823"/>
      <c r="N280" s="823"/>
      <c r="O280" s="823"/>
      <c r="P280" s="823"/>
      <c r="Q280" s="823"/>
      <c r="R280" s="823"/>
      <c r="S280" s="823"/>
      <c r="T280" s="823"/>
      <c r="U280" s="823"/>
      <c r="V280" s="823"/>
      <c r="W280" s="823"/>
      <c r="X280" s="823"/>
      <c r="Y280" s="823"/>
      <c r="Z280" s="823"/>
      <c r="AA280" s="823"/>
    </row>
    <row r="281">
      <c r="A281" s="823"/>
      <c r="B281" s="823"/>
      <c r="C281" s="823"/>
      <c r="D281" s="823"/>
      <c r="E281" s="823"/>
      <c r="F281" s="823"/>
      <c r="G281" s="823"/>
      <c r="H281" s="823"/>
      <c r="I281" s="823"/>
      <c r="J281" s="823"/>
      <c r="K281" s="823"/>
      <c r="L281" s="823"/>
      <c r="M281" s="823"/>
      <c r="N281" s="823"/>
      <c r="O281" s="823"/>
      <c r="P281" s="823"/>
      <c r="Q281" s="823"/>
      <c r="R281" s="823"/>
      <c r="S281" s="823"/>
      <c r="T281" s="823"/>
      <c r="U281" s="823"/>
      <c r="V281" s="823"/>
      <c r="W281" s="823"/>
      <c r="X281" s="823"/>
      <c r="Y281" s="823"/>
      <c r="Z281" s="823"/>
      <c r="AA281" s="823"/>
    </row>
    <row r="282">
      <c r="A282" s="823"/>
      <c r="B282" s="823"/>
      <c r="C282" s="823"/>
      <c r="D282" s="823"/>
      <c r="E282" s="823"/>
      <c r="F282" s="823"/>
      <c r="G282" s="823"/>
      <c r="H282" s="823"/>
      <c r="I282" s="823"/>
      <c r="J282" s="823"/>
      <c r="K282" s="823"/>
      <c r="L282" s="823"/>
      <c r="M282" s="823"/>
      <c r="N282" s="823"/>
      <c r="O282" s="823"/>
      <c r="P282" s="823"/>
      <c r="Q282" s="823"/>
      <c r="R282" s="823"/>
      <c r="S282" s="823"/>
      <c r="T282" s="823"/>
      <c r="U282" s="823"/>
      <c r="V282" s="823"/>
      <c r="W282" s="823"/>
      <c r="X282" s="823"/>
      <c r="Y282" s="823"/>
      <c r="Z282" s="823"/>
      <c r="AA282" s="823"/>
    </row>
    <row r="283">
      <c r="A283" s="823"/>
      <c r="B283" s="823"/>
      <c r="C283" s="823"/>
      <c r="D283" s="823"/>
      <c r="E283" s="823"/>
      <c r="F283" s="823"/>
      <c r="G283" s="823"/>
      <c r="H283" s="823"/>
      <c r="I283" s="823"/>
      <c r="J283" s="823"/>
      <c r="K283" s="823"/>
      <c r="L283" s="823"/>
      <c r="M283" s="823"/>
      <c r="N283" s="823"/>
      <c r="O283" s="823"/>
      <c r="P283" s="823"/>
      <c r="Q283" s="823"/>
      <c r="R283" s="823"/>
      <c r="S283" s="823"/>
      <c r="T283" s="823"/>
      <c r="U283" s="823"/>
      <c r="V283" s="823"/>
      <c r="W283" s="823"/>
      <c r="X283" s="823"/>
      <c r="Y283" s="823"/>
      <c r="Z283" s="823"/>
      <c r="AA283" s="823"/>
    </row>
    <row r="284">
      <c r="A284" s="823"/>
      <c r="B284" s="823"/>
      <c r="C284" s="823"/>
      <c r="D284" s="823"/>
      <c r="E284" s="823"/>
      <c r="F284" s="823"/>
      <c r="G284" s="823"/>
      <c r="H284" s="823"/>
      <c r="I284" s="823"/>
      <c r="J284" s="823"/>
      <c r="K284" s="823"/>
      <c r="L284" s="823"/>
      <c r="M284" s="823"/>
      <c r="N284" s="823"/>
      <c r="O284" s="823"/>
      <c r="P284" s="823"/>
      <c r="Q284" s="823"/>
      <c r="R284" s="823"/>
      <c r="S284" s="823"/>
      <c r="T284" s="823"/>
      <c r="U284" s="823"/>
      <c r="V284" s="823"/>
      <c r="W284" s="823"/>
      <c r="X284" s="823"/>
      <c r="Y284" s="823"/>
      <c r="Z284" s="823"/>
      <c r="AA284" s="823"/>
    </row>
    <row r="285">
      <c r="A285" s="823"/>
      <c r="B285" s="823"/>
      <c r="C285" s="823"/>
      <c r="D285" s="823"/>
      <c r="E285" s="823"/>
      <c r="F285" s="823"/>
      <c r="G285" s="823"/>
      <c r="H285" s="823"/>
      <c r="I285" s="823"/>
      <c r="J285" s="823"/>
      <c r="K285" s="823"/>
      <c r="L285" s="823"/>
      <c r="M285" s="823"/>
      <c r="N285" s="823"/>
      <c r="O285" s="823"/>
      <c r="P285" s="823"/>
      <c r="Q285" s="823"/>
      <c r="R285" s="823"/>
      <c r="S285" s="823"/>
      <c r="T285" s="823"/>
      <c r="U285" s="823"/>
      <c r="V285" s="823"/>
      <c r="W285" s="823"/>
      <c r="X285" s="823"/>
      <c r="Y285" s="823"/>
      <c r="Z285" s="823"/>
      <c r="AA285" s="823"/>
    </row>
    <row r="286">
      <c r="A286" s="823"/>
      <c r="B286" s="823"/>
      <c r="C286" s="823"/>
      <c r="D286" s="823"/>
      <c r="E286" s="823"/>
      <c r="F286" s="823"/>
      <c r="G286" s="823"/>
      <c r="H286" s="823"/>
      <c r="I286" s="823"/>
      <c r="J286" s="823"/>
      <c r="K286" s="823"/>
      <c r="L286" s="823"/>
      <c r="M286" s="823"/>
      <c r="N286" s="823"/>
      <c r="O286" s="823"/>
      <c r="P286" s="823"/>
      <c r="Q286" s="823"/>
      <c r="R286" s="823"/>
      <c r="S286" s="823"/>
      <c r="T286" s="823"/>
      <c r="U286" s="823"/>
      <c r="V286" s="823"/>
      <c r="W286" s="823"/>
      <c r="X286" s="823"/>
      <c r="Y286" s="823"/>
      <c r="Z286" s="823"/>
      <c r="AA286" s="823"/>
    </row>
    <row r="287">
      <c r="A287" s="823"/>
      <c r="B287" s="823"/>
      <c r="C287" s="823"/>
      <c r="D287" s="823"/>
      <c r="E287" s="823"/>
      <c r="F287" s="823"/>
      <c r="G287" s="823"/>
      <c r="H287" s="823"/>
      <c r="I287" s="823"/>
      <c r="J287" s="823"/>
      <c r="K287" s="823"/>
      <c r="L287" s="823"/>
      <c r="M287" s="823"/>
      <c r="N287" s="823"/>
      <c r="O287" s="823"/>
      <c r="P287" s="823"/>
      <c r="Q287" s="823"/>
      <c r="R287" s="823"/>
      <c r="S287" s="823"/>
      <c r="T287" s="823"/>
      <c r="U287" s="823"/>
      <c r="V287" s="823"/>
      <c r="W287" s="823"/>
      <c r="X287" s="823"/>
      <c r="Y287" s="823"/>
      <c r="Z287" s="823"/>
      <c r="AA287" s="823"/>
    </row>
    <row r="288">
      <c r="A288" s="823"/>
      <c r="B288" s="823"/>
      <c r="C288" s="823"/>
      <c r="D288" s="823"/>
      <c r="E288" s="823"/>
      <c r="F288" s="823"/>
      <c r="G288" s="823"/>
      <c r="H288" s="823"/>
      <c r="I288" s="823"/>
      <c r="J288" s="823"/>
      <c r="K288" s="823"/>
      <c r="L288" s="823"/>
      <c r="M288" s="823"/>
      <c r="N288" s="823"/>
      <c r="O288" s="823"/>
      <c r="P288" s="823"/>
      <c r="Q288" s="823"/>
      <c r="R288" s="823"/>
      <c r="S288" s="823"/>
      <c r="T288" s="823"/>
      <c r="U288" s="823"/>
      <c r="V288" s="823"/>
      <c r="W288" s="823"/>
      <c r="X288" s="823"/>
      <c r="Y288" s="823"/>
      <c r="Z288" s="823"/>
      <c r="AA288" s="823"/>
    </row>
    <row r="289">
      <c r="A289" s="823"/>
      <c r="B289" s="823"/>
      <c r="C289" s="823"/>
      <c r="D289" s="823"/>
      <c r="E289" s="823"/>
      <c r="F289" s="823"/>
      <c r="G289" s="823"/>
      <c r="H289" s="823"/>
      <c r="I289" s="823"/>
      <c r="J289" s="823"/>
      <c r="K289" s="823"/>
      <c r="L289" s="823"/>
      <c r="M289" s="823"/>
      <c r="N289" s="823"/>
      <c r="O289" s="823"/>
      <c r="P289" s="823"/>
      <c r="Q289" s="823"/>
      <c r="R289" s="823"/>
      <c r="S289" s="823"/>
      <c r="T289" s="823"/>
      <c r="U289" s="823"/>
      <c r="V289" s="823"/>
      <c r="W289" s="823"/>
      <c r="X289" s="823"/>
      <c r="Y289" s="823"/>
      <c r="Z289" s="823"/>
      <c r="AA289" s="823"/>
    </row>
    <row r="290">
      <c r="A290" s="823"/>
      <c r="B290" s="823"/>
      <c r="C290" s="823"/>
      <c r="D290" s="823"/>
      <c r="E290" s="823"/>
      <c r="F290" s="823"/>
      <c r="G290" s="823"/>
      <c r="H290" s="823"/>
      <c r="I290" s="823"/>
      <c r="J290" s="823"/>
      <c r="K290" s="823"/>
      <c r="L290" s="823"/>
      <c r="M290" s="823"/>
      <c r="N290" s="823"/>
      <c r="O290" s="823"/>
      <c r="P290" s="823"/>
      <c r="Q290" s="823"/>
      <c r="R290" s="823"/>
      <c r="S290" s="823"/>
      <c r="T290" s="823"/>
      <c r="U290" s="823"/>
      <c r="V290" s="823"/>
      <c r="W290" s="823"/>
      <c r="X290" s="823"/>
      <c r="Y290" s="823"/>
      <c r="Z290" s="823"/>
      <c r="AA290" s="823"/>
    </row>
    <row r="291">
      <c r="A291" s="823"/>
      <c r="B291" s="823"/>
      <c r="C291" s="823"/>
      <c r="D291" s="823"/>
      <c r="E291" s="823"/>
      <c r="F291" s="823"/>
      <c r="G291" s="823"/>
      <c r="H291" s="823"/>
      <c r="I291" s="823"/>
      <c r="J291" s="823"/>
      <c r="K291" s="823"/>
      <c r="L291" s="823"/>
      <c r="M291" s="823"/>
      <c r="N291" s="823"/>
      <c r="O291" s="823"/>
      <c r="P291" s="823"/>
      <c r="Q291" s="823"/>
      <c r="R291" s="823"/>
      <c r="S291" s="823"/>
      <c r="T291" s="823"/>
      <c r="U291" s="823"/>
      <c r="V291" s="823"/>
      <c r="W291" s="823"/>
      <c r="X291" s="823"/>
      <c r="Y291" s="823"/>
      <c r="Z291" s="823"/>
      <c r="AA291" s="823"/>
    </row>
    <row r="292">
      <c r="A292" s="823"/>
      <c r="B292" s="823"/>
      <c r="C292" s="823"/>
      <c r="D292" s="823"/>
      <c r="E292" s="823"/>
      <c r="F292" s="823"/>
      <c r="G292" s="823"/>
      <c r="H292" s="823"/>
      <c r="I292" s="823"/>
      <c r="J292" s="823"/>
      <c r="K292" s="823"/>
      <c r="L292" s="823"/>
      <c r="M292" s="823"/>
      <c r="N292" s="823"/>
      <c r="O292" s="823"/>
      <c r="P292" s="823"/>
      <c r="Q292" s="823"/>
      <c r="R292" s="823"/>
      <c r="S292" s="823"/>
      <c r="T292" s="823"/>
      <c r="U292" s="823"/>
      <c r="V292" s="823"/>
      <c r="W292" s="823"/>
      <c r="X292" s="823"/>
      <c r="Y292" s="823"/>
      <c r="Z292" s="823"/>
      <c r="AA292" s="823"/>
    </row>
    <row r="293">
      <c r="A293" s="823"/>
      <c r="B293" s="823"/>
      <c r="C293" s="823"/>
      <c r="D293" s="823"/>
      <c r="E293" s="823"/>
      <c r="F293" s="823"/>
      <c r="G293" s="823"/>
      <c r="H293" s="823"/>
      <c r="I293" s="823"/>
      <c r="J293" s="823"/>
      <c r="K293" s="823"/>
      <c r="L293" s="823"/>
      <c r="M293" s="823"/>
      <c r="N293" s="823"/>
      <c r="O293" s="823"/>
      <c r="P293" s="823"/>
      <c r="Q293" s="823"/>
      <c r="R293" s="823"/>
      <c r="S293" s="823"/>
      <c r="T293" s="823"/>
      <c r="U293" s="823"/>
      <c r="V293" s="823"/>
      <c r="W293" s="823"/>
      <c r="X293" s="823"/>
      <c r="Y293" s="823"/>
      <c r="Z293" s="823"/>
      <c r="AA293" s="823"/>
    </row>
    <row r="294">
      <c r="A294" s="823"/>
      <c r="B294" s="823"/>
      <c r="C294" s="823"/>
      <c r="D294" s="823"/>
      <c r="E294" s="823"/>
      <c r="F294" s="823"/>
      <c r="G294" s="823"/>
      <c r="H294" s="823"/>
      <c r="I294" s="823"/>
      <c r="J294" s="823"/>
      <c r="K294" s="823"/>
      <c r="L294" s="823"/>
      <c r="M294" s="823"/>
      <c r="N294" s="823"/>
      <c r="O294" s="823"/>
      <c r="P294" s="823"/>
      <c r="Q294" s="823"/>
      <c r="R294" s="823"/>
      <c r="S294" s="823"/>
      <c r="T294" s="823"/>
      <c r="U294" s="823"/>
      <c r="V294" s="823"/>
      <c r="W294" s="823"/>
      <c r="X294" s="823"/>
      <c r="Y294" s="823"/>
      <c r="Z294" s="823"/>
      <c r="AA294" s="823"/>
    </row>
    <row r="295">
      <c r="A295" s="823"/>
      <c r="B295" s="823"/>
      <c r="C295" s="823"/>
      <c r="D295" s="823"/>
      <c r="E295" s="823"/>
      <c r="F295" s="823"/>
      <c r="G295" s="823"/>
      <c r="H295" s="823"/>
      <c r="I295" s="823"/>
      <c r="J295" s="823"/>
      <c r="K295" s="823"/>
      <c r="L295" s="823"/>
      <c r="M295" s="823"/>
      <c r="N295" s="823"/>
      <c r="O295" s="823"/>
      <c r="P295" s="823"/>
      <c r="Q295" s="823"/>
      <c r="R295" s="823"/>
      <c r="S295" s="823"/>
      <c r="T295" s="823"/>
      <c r="U295" s="823"/>
      <c r="V295" s="823"/>
      <c r="W295" s="823"/>
      <c r="X295" s="823"/>
      <c r="Y295" s="823"/>
      <c r="Z295" s="823"/>
      <c r="AA295" s="823"/>
    </row>
    <row r="296">
      <c r="A296" s="823"/>
      <c r="B296" s="823"/>
      <c r="C296" s="823"/>
      <c r="D296" s="823"/>
      <c r="E296" s="823"/>
      <c r="F296" s="823"/>
      <c r="G296" s="823"/>
      <c r="H296" s="823"/>
      <c r="I296" s="823"/>
      <c r="J296" s="823"/>
      <c r="K296" s="823"/>
      <c r="L296" s="823"/>
      <c r="M296" s="823"/>
      <c r="N296" s="823"/>
      <c r="O296" s="823"/>
      <c r="P296" s="823"/>
      <c r="Q296" s="823"/>
      <c r="R296" s="823"/>
      <c r="S296" s="823"/>
      <c r="T296" s="823"/>
      <c r="U296" s="823"/>
      <c r="V296" s="823"/>
      <c r="W296" s="823"/>
      <c r="X296" s="823"/>
      <c r="Y296" s="823"/>
      <c r="Z296" s="823"/>
      <c r="AA296" s="823"/>
    </row>
    <row r="297">
      <c r="A297" s="823"/>
      <c r="B297" s="823"/>
      <c r="C297" s="823"/>
      <c r="D297" s="823"/>
      <c r="E297" s="823"/>
      <c r="F297" s="823"/>
      <c r="G297" s="823"/>
      <c r="H297" s="823"/>
      <c r="I297" s="823"/>
      <c r="J297" s="823"/>
      <c r="K297" s="823"/>
      <c r="L297" s="823"/>
      <c r="M297" s="823"/>
      <c r="N297" s="823"/>
      <c r="O297" s="823"/>
      <c r="P297" s="823"/>
      <c r="Q297" s="823"/>
      <c r="R297" s="823"/>
      <c r="S297" s="823"/>
      <c r="T297" s="823"/>
      <c r="U297" s="823"/>
      <c r="V297" s="823"/>
      <c r="W297" s="823"/>
      <c r="X297" s="823"/>
      <c r="Y297" s="823"/>
      <c r="Z297" s="823"/>
      <c r="AA297" s="823"/>
    </row>
    <row r="298">
      <c r="A298" s="823"/>
      <c r="B298" s="823"/>
      <c r="C298" s="823"/>
      <c r="D298" s="823"/>
      <c r="E298" s="823"/>
      <c r="F298" s="823"/>
      <c r="G298" s="823"/>
      <c r="H298" s="823"/>
      <c r="I298" s="823"/>
      <c r="J298" s="823"/>
      <c r="K298" s="823"/>
      <c r="L298" s="823"/>
      <c r="M298" s="823"/>
      <c r="N298" s="823"/>
      <c r="O298" s="823"/>
      <c r="P298" s="823"/>
      <c r="Q298" s="823"/>
      <c r="R298" s="823"/>
      <c r="S298" s="823"/>
      <c r="T298" s="823"/>
      <c r="U298" s="823"/>
      <c r="V298" s="823"/>
      <c r="W298" s="823"/>
      <c r="X298" s="823"/>
      <c r="Y298" s="823"/>
      <c r="Z298" s="823"/>
      <c r="AA298" s="823"/>
    </row>
    <row r="299">
      <c r="A299" s="823"/>
      <c r="B299" s="823"/>
      <c r="C299" s="823"/>
      <c r="D299" s="823"/>
      <c r="E299" s="823"/>
      <c r="F299" s="823"/>
      <c r="G299" s="823"/>
      <c r="H299" s="823"/>
      <c r="I299" s="823"/>
      <c r="J299" s="823"/>
      <c r="K299" s="823"/>
      <c r="L299" s="823"/>
      <c r="M299" s="823"/>
      <c r="N299" s="823"/>
      <c r="O299" s="823"/>
      <c r="P299" s="823"/>
      <c r="Q299" s="823"/>
      <c r="R299" s="823"/>
      <c r="S299" s="823"/>
      <c r="T299" s="823"/>
      <c r="U299" s="823"/>
      <c r="V299" s="823"/>
      <c r="W299" s="823"/>
      <c r="X299" s="823"/>
      <c r="Y299" s="823"/>
      <c r="Z299" s="823"/>
      <c r="AA299" s="823"/>
    </row>
    <row r="300">
      <c r="A300" s="823"/>
      <c r="B300" s="823"/>
      <c r="C300" s="823"/>
      <c r="D300" s="823"/>
      <c r="E300" s="823"/>
      <c r="F300" s="823"/>
      <c r="G300" s="823"/>
      <c r="H300" s="823"/>
      <c r="I300" s="823"/>
      <c r="J300" s="823"/>
      <c r="K300" s="823"/>
      <c r="L300" s="823"/>
      <c r="M300" s="823"/>
      <c r="N300" s="823"/>
      <c r="O300" s="823"/>
      <c r="P300" s="823"/>
      <c r="Q300" s="823"/>
      <c r="R300" s="823"/>
      <c r="S300" s="823"/>
      <c r="T300" s="823"/>
      <c r="U300" s="823"/>
      <c r="V300" s="823"/>
      <c r="W300" s="823"/>
      <c r="X300" s="823"/>
      <c r="Y300" s="823"/>
      <c r="Z300" s="823"/>
      <c r="AA300" s="823"/>
    </row>
    <row r="301">
      <c r="A301" s="823"/>
      <c r="B301" s="823"/>
      <c r="C301" s="823"/>
      <c r="D301" s="823"/>
      <c r="E301" s="823"/>
      <c r="F301" s="823"/>
      <c r="G301" s="823"/>
      <c r="H301" s="823"/>
      <c r="I301" s="823"/>
      <c r="J301" s="823"/>
      <c r="K301" s="823"/>
      <c r="L301" s="823"/>
      <c r="M301" s="823"/>
      <c r="N301" s="823"/>
      <c r="O301" s="823"/>
      <c r="P301" s="823"/>
      <c r="Q301" s="823"/>
      <c r="R301" s="823"/>
      <c r="S301" s="823"/>
      <c r="T301" s="823"/>
      <c r="U301" s="823"/>
      <c r="V301" s="823"/>
      <c r="W301" s="823"/>
      <c r="X301" s="823"/>
      <c r="Y301" s="823"/>
      <c r="Z301" s="823"/>
      <c r="AA301" s="823"/>
    </row>
    <row r="302">
      <c r="A302" s="823"/>
      <c r="B302" s="823"/>
      <c r="C302" s="823"/>
      <c r="D302" s="823"/>
      <c r="E302" s="823"/>
      <c r="F302" s="823"/>
      <c r="G302" s="823"/>
      <c r="H302" s="823"/>
      <c r="I302" s="823"/>
      <c r="J302" s="823"/>
      <c r="K302" s="823"/>
      <c r="L302" s="823"/>
      <c r="M302" s="823"/>
      <c r="N302" s="823"/>
      <c r="O302" s="823"/>
      <c r="P302" s="823"/>
      <c r="Q302" s="823"/>
      <c r="R302" s="823"/>
      <c r="S302" s="823"/>
      <c r="T302" s="823"/>
      <c r="U302" s="823"/>
      <c r="V302" s="823"/>
      <c r="W302" s="823"/>
      <c r="X302" s="823"/>
      <c r="Y302" s="823"/>
      <c r="Z302" s="823"/>
      <c r="AA302" s="823"/>
    </row>
    <row r="303">
      <c r="A303" s="823"/>
      <c r="B303" s="823"/>
      <c r="C303" s="823"/>
      <c r="D303" s="823"/>
      <c r="E303" s="823"/>
      <c r="F303" s="823"/>
      <c r="G303" s="823"/>
      <c r="H303" s="823"/>
      <c r="I303" s="823"/>
      <c r="J303" s="823"/>
      <c r="K303" s="823"/>
      <c r="L303" s="823"/>
      <c r="M303" s="823"/>
      <c r="N303" s="823"/>
      <c r="O303" s="823"/>
      <c r="P303" s="823"/>
      <c r="Q303" s="823"/>
      <c r="R303" s="823"/>
      <c r="S303" s="823"/>
      <c r="T303" s="823"/>
      <c r="U303" s="823"/>
      <c r="V303" s="823"/>
      <c r="W303" s="823"/>
      <c r="X303" s="823"/>
      <c r="Y303" s="823"/>
      <c r="Z303" s="823"/>
      <c r="AA303" s="823"/>
    </row>
    <row r="304">
      <c r="A304" s="823"/>
      <c r="B304" s="823"/>
      <c r="C304" s="823"/>
      <c r="D304" s="823"/>
      <c r="E304" s="823"/>
      <c r="F304" s="823"/>
      <c r="G304" s="823"/>
      <c r="H304" s="823"/>
      <c r="I304" s="823"/>
      <c r="J304" s="823"/>
      <c r="K304" s="823"/>
      <c r="L304" s="823"/>
      <c r="M304" s="823"/>
      <c r="N304" s="823"/>
      <c r="O304" s="823"/>
      <c r="P304" s="823"/>
      <c r="Q304" s="823"/>
      <c r="R304" s="823"/>
      <c r="S304" s="823"/>
      <c r="T304" s="823"/>
      <c r="U304" s="823"/>
      <c r="V304" s="823"/>
      <c r="W304" s="823"/>
      <c r="X304" s="823"/>
      <c r="Y304" s="823"/>
      <c r="Z304" s="823"/>
      <c r="AA304" s="823"/>
    </row>
    <row r="305">
      <c r="A305" s="823"/>
      <c r="B305" s="823"/>
      <c r="C305" s="823"/>
      <c r="D305" s="823"/>
      <c r="E305" s="823"/>
      <c r="F305" s="823"/>
      <c r="G305" s="823"/>
      <c r="H305" s="823"/>
      <c r="I305" s="823"/>
      <c r="J305" s="823"/>
      <c r="K305" s="823"/>
      <c r="L305" s="823"/>
      <c r="M305" s="823"/>
      <c r="N305" s="823"/>
      <c r="O305" s="823"/>
      <c r="P305" s="823"/>
      <c r="Q305" s="823"/>
      <c r="R305" s="823"/>
      <c r="S305" s="823"/>
      <c r="T305" s="823"/>
      <c r="U305" s="823"/>
      <c r="V305" s="823"/>
      <c r="W305" s="823"/>
      <c r="X305" s="823"/>
      <c r="Y305" s="823"/>
      <c r="Z305" s="823"/>
      <c r="AA305" s="823"/>
    </row>
    <row r="306">
      <c r="A306" s="823"/>
      <c r="B306" s="823"/>
      <c r="C306" s="823"/>
      <c r="D306" s="823"/>
      <c r="E306" s="823"/>
      <c r="F306" s="823"/>
      <c r="G306" s="823"/>
      <c r="H306" s="823"/>
      <c r="I306" s="823"/>
      <c r="J306" s="823"/>
      <c r="K306" s="823"/>
      <c r="L306" s="823"/>
      <c r="M306" s="823"/>
      <c r="N306" s="823"/>
      <c r="O306" s="823"/>
      <c r="P306" s="823"/>
      <c r="Q306" s="823"/>
      <c r="R306" s="823"/>
      <c r="S306" s="823"/>
      <c r="T306" s="823"/>
      <c r="U306" s="823"/>
      <c r="V306" s="823"/>
      <c r="W306" s="823"/>
      <c r="X306" s="823"/>
      <c r="Y306" s="823"/>
      <c r="Z306" s="823"/>
      <c r="AA306" s="823"/>
    </row>
    <row r="307">
      <c r="A307" s="823"/>
      <c r="B307" s="823"/>
      <c r="C307" s="823"/>
      <c r="D307" s="823"/>
      <c r="E307" s="823"/>
      <c r="F307" s="823"/>
      <c r="G307" s="823"/>
      <c r="H307" s="823"/>
      <c r="I307" s="823"/>
      <c r="J307" s="823"/>
      <c r="K307" s="823"/>
      <c r="L307" s="823"/>
      <c r="M307" s="823"/>
      <c r="N307" s="823"/>
      <c r="O307" s="823"/>
      <c r="P307" s="823"/>
      <c r="Q307" s="823"/>
      <c r="R307" s="823"/>
      <c r="S307" s="823"/>
      <c r="T307" s="823"/>
      <c r="U307" s="823"/>
      <c r="V307" s="823"/>
      <c r="W307" s="823"/>
      <c r="X307" s="823"/>
      <c r="Y307" s="823"/>
      <c r="Z307" s="823"/>
      <c r="AA307" s="823"/>
    </row>
    <row r="308">
      <c r="A308" s="823"/>
      <c r="B308" s="823"/>
      <c r="C308" s="823"/>
      <c r="D308" s="823"/>
      <c r="E308" s="823"/>
      <c r="F308" s="823"/>
      <c r="G308" s="823"/>
      <c r="H308" s="823"/>
      <c r="I308" s="823"/>
      <c r="J308" s="823"/>
      <c r="K308" s="823"/>
      <c r="L308" s="823"/>
      <c r="M308" s="823"/>
      <c r="N308" s="823"/>
      <c r="O308" s="823"/>
      <c r="P308" s="823"/>
      <c r="Q308" s="823"/>
      <c r="R308" s="823"/>
      <c r="S308" s="823"/>
      <c r="T308" s="823"/>
      <c r="U308" s="823"/>
      <c r="V308" s="823"/>
      <c r="W308" s="823"/>
      <c r="X308" s="823"/>
      <c r="Y308" s="823"/>
      <c r="Z308" s="823"/>
      <c r="AA308" s="823"/>
    </row>
    <row r="309">
      <c r="A309" s="823"/>
      <c r="B309" s="823"/>
      <c r="C309" s="823"/>
      <c r="D309" s="823"/>
      <c r="E309" s="823"/>
      <c r="F309" s="823"/>
      <c r="G309" s="823"/>
      <c r="H309" s="823"/>
      <c r="I309" s="823"/>
      <c r="J309" s="823"/>
      <c r="K309" s="823"/>
      <c r="L309" s="823"/>
      <c r="M309" s="823"/>
      <c r="N309" s="823"/>
      <c r="O309" s="823"/>
      <c r="P309" s="823"/>
      <c r="Q309" s="823"/>
      <c r="R309" s="823"/>
      <c r="S309" s="823"/>
      <c r="T309" s="823"/>
      <c r="U309" s="823"/>
      <c r="V309" s="823"/>
      <c r="W309" s="823"/>
      <c r="X309" s="823"/>
      <c r="Y309" s="823"/>
      <c r="Z309" s="823"/>
      <c r="AA309" s="823"/>
    </row>
    <row r="310">
      <c r="A310" s="823"/>
      <c r="B310" s="823"/>
      <c r="C310" s="823"/>
      <c r="D310" s="823"/>
      <c r="E310" s="823"/>
      <c r="F310" s="823"/>
      <c r="G310" s="823"/>
      <c r="H310" s="823"/>
      <c r="I310" s="823"/>
      <c r="J310" s="823"/>
      <c r="K310" s="823"/>
      <c r="L310" s="823"/>
      <c r="M310" s="823"/>
      <c r="N310" s="823"/>
      <c r="O310" s="823"/>
      <c r="P310" s="823"/>
      <c r="Q310" s="823"/>
      <c r="R310" s="823"/>
      <c r="S310" s="823"/>
      <c r="T310" s="823"/>
      <c r="U310" s="823"/>
      <c r="V310" s="823"/>
      <c r="W310" s="823"/>
      <c r="X310" s="823"/>
      <c r="Y310" s="823"/>
      <c r="Z310" s="823"/>
      <c r="AA310" s="823"/>
    </row>
    <row r="311">
      <c r="A311" s="823"/>
      <c r="B311" s="823"/>
      <c r="C311" s="823"/>
      <c r="D311" s="823"/>
      <c r="E311" s="823"/>
      <c r="F311" s="823"/>
      <c r="G311" s="823"/>
      <c r="H311" s="823"/>
      <c r="I311" s="823"/>
      <c r="J311" s="823"/>
      <c r="K311" s="823"/>
      <c r="L311" s="823"/>
      <c r="M311" s="823"/>
      <c r="N311" s="823"/>
      <c r="O311" s="823"/>
      <c r="P311" s="823"/>
      <c r="Q311" s="823"/>
      <c r="R311" s="823"/>
      <c r="S311" s="823"/>
      <c r="T311" s="823"/>
      <c r="U311" s="823"/>
      <c r="V311" s="823"/>
      <c r="W311" s="823"/>
      <c r="X311" s="823"/>
      <c r="Y311" s="823"/>
      <c r="Z311" s="823"/>
      <c r="AA311" s="823"/>
    </row>
    <row r="312">
      <c r="A312" s="823"/>
      <c r="B312" s="823"/>
      <c r="C312" s="823"/>
      <c r="D312" s="823"/>
      <c r="E312" s="823"/>
      <c r="F312" s="823"/>
      <c r="G312" s="823"/>
      <c r="H312" s="823"/>
      <c r="I312" s="823"/>
      <c r="J312" s="823"/>
      <c r="K312" s="823"/>
      <c r="L312" s="823"/>
      <c r="M312" s="823"/>
      <c r="N312" s="823"/>
      <c r="O312" s="823"/>
      <c r="P312" s="823"/>
      <c r="Q312" s="823"/>
      <c r="R312" s="823"/>
      <c r="S312" s="823"/>
      <c r="T312" s="823"/>
      <c r="U312" s="823"/>
      <c r="V312" s="823"/>
      <c r="W312" s="823"/>
      <c r="X312" s="823"/>
      <c r="Y312" s="823"/>
      <c r="Z312" s="823"/>
      <c r="AA312" s="823"/>
    </row>
    <row r="313">
      <c r="A313" s="823"/>
      <c r="B313" s="823"/>
      <c r="C313" s="823"/>
      <c r="D313" s="823"/>
      <c r="E313" s="823"/>
      <c r="F313" s="823"/>
      <c r="G313" s="823"/>
      <c r="H313" s="823"/>
      <c r="I313" s="823"/>
      <c r="J313" s="823"/>
      <c r="K313" s="823"/>
      <c r="L313" s="823"/>
      <c r="M313" s="823"/>
      <c r="N313" s="823"/>
      <c r="O313" s="823"/>
      <c r="P313" s="823"/>
      <c r="Q313" s="823"/>
      <c r="R313" s="823"/>
      <c r="S313" s="823"/>
      <c r="T313" s="823"/>
      <c r="U313" s="823"/>
      <c r="V313" s="823"/>
      <c r="W313" s="823"/>
      <c r="X313" s="823"/>
      <c r="Y313" s="823"/>
      <c r="Z313" s="823"/>
      <c r="AA313" s="823"/>
    </row>
    <row r="314">
      <c r="A314" s="823"/>
      <c r="B314" s="823"/>
      <c r="C314" s="823"/>
      <c r="D314" s="823"/>
      <c r="E314" s="823"/>
      <c r="F314" s="823"/>
      <c r="G314" s="823"/>
      <c r="H314" s="823"/>
      <c r="I314" s="823"/>
      <c r="J314" s="823"/>
      <c r="K314" s="823"/>
      <c r="L314" s="823"/>
      <c r="M314" s="823"/>
      <c r="N314" s="823"/>
      <c r="O314" s="823"/>
      <c r="P314" s="823"/>
      <c r="Q314" s="823"/>
      <c r="R314" s="823"/>
      <c r="S314" s="823"/>
      <c r="T314" s="823"/>
      <c r="U314" s="823"/>
      <c r="V314" s="823"/>
      <c r="W314" s="823"/>
      <c r="X314" s="823"/>
      <c r="Y314" s="823"/>
      <c r="Z314" s="823"/>
      <c r="AA314" s="823"/>
    </row>
    <row r="315">
      <c r="A315" s="823"/>
      <c r="B315" s="823"/>
      <c r="C315" s="823"/>
      <c r="D315" s="823"/>
      <c r="E315" s="823"/>
      <c r="F315" s="823"/>
      <c r="G315" s="823"/>
      <c r="H315" s="823"/>
      <c r="I315" s="823"/>
      <c r="J315" s="823"/>
      <c r="K315" s="823"/>
      <c r="L315" s="823"/>
      <c r="M315" s="823"/>
      <c r="N315" s="823"/>
      <c r="O315" s="823"/>
      <c r="P315" s="823"/>
      <c r="Q315" s="823"/>
      <c r="R315" s="823"/>
      <c r="S315" s="823"/>
      <c r="T315" s="823"/>
      <c r="U315" s="823"/>
      <c r="V315" s="823"/>
      <c r="W315" s="823"/>
      <c r="X315" s="823"/>
      <c r="Y315" s="823"/>
      <c r="Z315" s="823"/>
      <c r="AA315" s="823"/>
    </row>
    <row r="316">
      <c r="A316" s="823"/>
      <c r="B316" s="823"/>
      <c r="C316" s="823"/>
      <c r="D316" s="823"/>
      <c r="E316" s="823"/>
      <c r="F316" s="823"/>
      <c r="G316" s="823"/>
      <c r="H316" s="823"/>
      <c r="I316" s="823"/>
      <c r="J316" s="823"/>
      <c r="K316" s="823"/>
      <c r="L316" s="823"/>
      <c r="M316" s="823"/>
      <c r="N316" s="823"/>
      <c r="O316" s="823"/>
      <c r="P316" s="823"/>
      <c r="Q316" s="823"/>
      <c r="R316" s="823"/>
      <c r="S316" s="823"/>
      <c r="T316" s="823"/>
      <c r="U316" s="823"/>
      <c r="V316" s="823"/>
      <c r="W316" s="823"/>
      <c r="X316" s="823"/>
      <c r="Y316" s="823"/>
      <c r="Z316" s="823"/>
      <c r="AA316" s="823"/>
    </row>
    <row r="317">
      <c r="A317" s="823"/>
      <c r="B317" s="823"/>
      <c r="C317" s="823"/>
      <c r="D317" s="823"/>
      <c r="E317" s="823"/>
      <c r="F317" s="823"/>
      <c r="G317" s="823"/>
      <c r="H317" s="823"/>
      <c r="I317" s="823"/>
      <c r="J317" s="823"/>
      <c r="K317" s="823"/>
      <c r="L317" s="823"/>
      <c r="M317" s="823"/>
      <c r="N317" s="823"/>
      <c r="O317" s="823"/>
      <c r="P317" s="823"/>
      <c r="Q317" s="823"/>
      <c r="R317" s="823"/>
      <c r="S317" s="823"/>
      <c r="T317" s="823"/>
      <c r="U317" s="823"/>
      <c r="V317" s="823"/>
      <c r="W317" s="823"/>
      <c r="X317" s="823"/>
      <c r="Y317" s="823"/>
      <c r="Z317" s="823"/>
      <c r="AA317" s="823"/>
    </row>
    <row r="318">
      <c r="A318" s="823"/>
      <c r="B318" s="823"/>
      <c r="C318" s="823"/>
      <c r="D318" s="823"/>
      <c r="E318" s="823"/>
      <c r="F318" s="823"/>
      <c r="G318" s="823"/>
      <c r="H318" s="823"/>
      <c r="I318" s="823"/>
      <c r="J318" s="823"/>
      <c r="K318" s="823"/>
      <c r="L318" s="823"/>
      <c r="M318" s="823"/>
      <c r="N318" s="823"/>
      <c r="O318" s="823"/>
      <c r="P318" s="823"/>
      <c r="Q318" s="823"/>
      <c r="R318" s="823"/>
      <c r="S318" s="823"/>
      <c r="T318" s="823"/>
      <c r="U318" s="823"/>
      <c r="V318" s="823"/>
      <c r="W318" s="823"/>
      <c r="X318" s="823"/>
      <c r="Y318" s="823"/>
      <c r="Z318" s="823"/>
      <c r="AA318" s="823"/>
    </row>
    <row r="319">
      <c r="A319" s="823"/>
      <c r="B319" s="823"/>
      <c r="C319" s="823"/>
      <c r="D319" s="823"/>
      <c r="E319" s="823"/>
      <c r="F319" s="823"/>
      <c r="G319" s="823"/>
      <c r="H319" s="823"/>
      <c r="I319" s="823"/>
      <c r="J319" s="823"/>
      <c r="K319" s="823"/>
      <c r="L319" s="823"/>
      <c r="M319" s="823"/>
      <c r="N319" s="823"/>
      <c r="O319" s="823"/>
      <c r="P319" s="823"/>
      <c r="Q319" s="823"/>
      <c r="R319" s="823"/>
      <c r="S319" s="823"/>
      <c r="T319" s="823"/>
      <c r="U319" s="823"/>
      <c r="V319" s="823"/>
      <c r="W319" s="823"/>
      <c r="X319" s="823"/>
      <c r="Y319" s="823"/>
      <c r="Z319" s="823"/>
      <c r="AA319" s="823"/>
    </row>
    <row r="320">
      <c r="A320" s="823"/>
      <c r="B320" s="823"/>
      <c r="C320" s="823"/>
      <c r="D320" s="823"/>
      <c r="E320" s="823"/>
      <c r="F320" s="823"/>
      <c r="G320" s="823"/>
      <c r="H320" s="823"/>
      <c r="I320" s="823"/>
      <c r="J320" s="823"/>
      <c r="K320" s="823"/>
      <c r="L320" s="823"/>
      <c r="M320" s="823"/>
      <c r="N320" s="823"/>
      <c r="O320" s="823"/>
      <c r="P320" s="823"/>
      <c r="Q320" s="823"/>
      <c r="R320" s="823"/>
      <c r="S320" s="823"/>
      <c r="T320" s="823"/>
      <c r="U320" s="823"/>
      <c r="V320" s="823"/>
      <c r="W320" s="823"/>
      <c r="X320" s="823"/>
      <c r="Y320" s="823"/>
      <c r="Z320" s="823"/>
      <c r="AA320" s="823"/>
    </row>
    <row r="321">
      <c r="A321" s="823"/>
      <c r="B321" s="823"/>
      <c r="C321" s="823"/>
      <c r="D321" s="823"/>
      <c r="E321" s="823"/>
      <c r="F321" s="823"/>
      <c r="G321" s="823"/>
      <c r="H321" s="823"/>
      <c r="I321" s="823"/>
      <c r="J321" s="823"/>
      <c r="K321" s="823"/>
      <c r="L321" s="823"/>
      <c r="M321" s="823"/>
      <c r="N321" s="823"/>
      <c r="O321" s="823"/>
      <c r="P321" s="823"/>
      <c r="Q321" s="823"/>
      <c r="R321" s="823"/>
      <c r="S321" s="823"/>
      <c r="T321" s="823"/>
      <c r="U321" s="823"/>
      <c r="V321" s="823"/>
      <c r="W321" s="823"/>
      <c r="X321" s="823"/>
      <c r="Y321" s="823"/>
      <c r="Z321" s="823"/>
      <c r="AA321" s="823"/>
    </row>
    <row r="322">
      <c r="A322" s="823"/>
      <c r="B322" s="823"/>
      <c r="C322" s="823"/>
      <c r="D322" s="823"/>
      <c r="E322" s="823"/>
      <c r="F322" s="823"/>
      <c r="G322" s="823"/>
      <c r="H322" s="823"/>
      <c r="I322" s="823"/>
      <c r="J322" s="823"/>
      <c r="K322" s="823"/>
      <c r="L322" s="823"/>
      <c r="M322" s="823"/>
      <c r="N322" s="823"/>
      <c r="O322" s="823"/>
      <c r="P322" s="823"/>
      <c r="Q322" s="823"/>
      <c r="R322" s="823"/>
      <c r="S322" s="823"/>
      <c r="T322" s="823"/>
      <c r="U322" s="823"/>
      <c r="V322" s="823"/>
      <c r="W322" s="823"/>
      <c r="X322" s="823"/>
      <c r="Y322" s="823"/>
      <c r="Z322" s="823"/>
      <c r="AA322" s="823"/>
    </row>
    <row r="323">
      <c r="A323" s="823"/>
      <c r="B323" s="823"/>
      <c r="C323" s="823"/>
      <c r="D323" s="823"/>
      <c r="E323" s="823"/>
      <c r="F323" s="823"/>
      <c r="G323" s="823"/>
      <c r="H323" s="823"/>
      <c r="I323" s="823"/>
      <c r="J323" s="823"/>
      <c r="K323" s="823"/>
      <c r="L323" s="823"/>
      <c r="M323" s="823"/>
      <c r="N323" s="823"/>
      <c r="O323" s="823"/>
      <c r="P323" s="823"/>
      <c r="Q323" s="823"/>
      <c r="R323" s="823"/>
      <c r="S323" s="823"/>
      <c r="T323" s="823"/>
      <c r="U323" s="823"/>
      <c r="V323" s="823"/>
      <c r="W323" s="823"/>
      <c r="X323" s="823"/>
      <c r="Y323" s="823"/>
      <c r="Z323" s="823"/>
      <c r="AA323" s="823"/>
    </row>
    <row r="324">
      <c r="A324" s="823"/>
      <c r="B324" s="823"/>
      <c r="C324" s="823"/>
      <c r="D324" s="823"/>
      <c r="E324" s="823"/>
      <c r="F324" s="823"/>
      <c r="G324" s="823"/>
      <c r="H324" s="823"/>
      <c r="I324" s="823"/>
      <c r="J324" s="823"/>
      <c r="K324" s="823"/>
      <c r="L324" s="823"/>
      <c r="M324" s="823"/>
      <c r="N324" s="823"/>
      <c r="O324" s="823"/>
      <c r="P324" s="823"/>
      <c r="Q324" s="823"/>
      <c r="R324" s="823"/>
      <c r="S324" s="823"/>
      <c r="T324" s="823"/>
      <c r="U324" s="823"/>
      <c r="V324" s="823"/>
      <c r="W324" s="823"/>
      <c r="X324" s="823"/>
      <c r="Y324" s="823"/>
      <c r="Z324" s="823"/>
      <c r="AA324" s="823"/>
    </row>
    <row r="325">
      <c r="A325" s="823"/>
      <c r="B325" s="823"/>
      <c r="C325" s="823"/>
      <c r="D325" s="823"/>
      <c r="E325" s="823"/>
      <c r="F325" s="823"/>
      <c r="G325" s="823"/>
      <c r="H325" s="823"/>
      <c r="I325" s="823"/>
      <c r="J325" s="823"/>
      <c r="K325" s="823"/>
      <c r="L325" s="823"/>
      <c r="M325" s="823"/>
      <c r="N325" s="823"/>
      <c r="O325" s="823"/>
      <c r="P325" s="823"/>
      <c r="Q325" s="823"/>
      <c r="R325" s="823"/>
      <c r="S325" s="823"/>
      <c r="T325" s="823"/>
      <c r="U325" s="823"/>
      <c r="V325" s="823"/>
      <c r="W325" s="823"/>
      <c r="X325" s="823"/>
      <c r="Y325" s="823"/>
      <c r="Z325" s="823"/>
      <c r="AA325" s="823"/>
    </row>
    <row r="326">
      <c r="A326" s="823"/>
      <c r="B326" s="823"/>
      <c r="C326" s="823"/>
      <c r="D326" s="823"/>
      <c r="E326" s="823"/>
      <c r="F326" s="823"/>
      <c r="G326" s="823"/>
      <c r="H326" s="823"/>
      <c r="I326" s="823"/>
      <c r="J326" s="823"/>
      <c r="K326" s="823"/>
      <c r="L326" s="823"/>
      <c r="M326" s="823"/>
      <c r="N326" s="823"/>
      <c r="O326" s="823"/>
      <c r="P326" s="823"/>
      <c r="Q326" s="823"/>
      <c r="R326" s="823"/>
      <c r="S326" s="823"/>
      <c r="T326" s="823"/>
      <c r="U326" s="823"/>
      <c r="V326" s="823"/>
      <c r="W326" s="823"/>
      <c r="X326" s="823"/>
      <c r="Y326" s="823"/>
      <c r="Z326" s="823"/>
      <c r="AA326" s="823"/>
    </row>
    <row r="327">
      <c r="A327" s="823"/>
      <c r="B327" s="823"/>
      <c r="C327" s="823"/>
      <c r="D327" s="823"/>
      <c r="E327" s="823"/>
      <c r="F327" s="823"/>
      <c r="G327" s="823"/>
      <c r="H327" s="823"/>
      <c r="I327" s="823"/>
      <c r="J327" s="823"/>
      <c r="K327" s="823"/>
      <c r="L327" s="823"/>
      <c r="M327" s="823"/>
      <c r="N327" s="823"/>
      <c r="O327" s="823"/>
      <c r="P327" s="823"/>
      <c r="Q327" s="823"/>
      <c r="R327" s="823"/>
      <c r="S327" s="823"/>
      <c r="T327" s="823"/>
      <c r="U327" s="823"/>
      <c r="V327" s="823"/>
      <c r="W327" s="823"/>
      <c r="X327" s="823"/>
      <c r="Y327" s="823"/>
      <c r="Z327" s="823"/>
      <c r="AA327" s="823"/>
    </row>
    <row r="328">
      <c r="A328" s="823"/>
      <c r="B328" s="823"/>
      <c r="C328" s="823"/>
      <c r="D328" s="823"/>
      <c r="E328" s="823"/>
      <c r="F328" s="823"/>
      <c r="G328" s="823"/>
      <c r="H328" s="823"/>
      <c r="I328" s="823"/>
      <c r="J328" s="823"/>
      <c r="K328" s="823"/>
      <c r="L328" s="823"/>
      <c r="M328" s="823"/>
      <c r="N328" s="823"/>
      <c r="O328" s="823"/>
      <c r="P328" s="823"/>
      <c r="Q328" s="823"/>
      <c r="R328" s="823"/>
      <c r="S328" s="823"/>
      <c r="T328" s="823"/>
      <c r="U328" s="823"/>
      <c r="V328" s="823"/>
      <c r="W328" s="823"/>
      <c r="X328" s="823"/>
      <c r="Y328" s="823"/>
      <c r="Z328" s="823"/>
      <c r="AA328" s="823"/>
    </row>
    <row r="329">
      <c r="A329" s="823"/>
      <c r="B329" s="823"/>
      <c r="C329" s="823"/>
      <c r="D329" s="823"/>
      <c r="E329" s="823"/>
      <c r="F329" s="823"/>
      <c r="G329" s="823"/>
      <c r="H329" s="823"/>
      <c r="I329" s="823"/>
      <c r="J329" s="823"/>
      <c r="K329" s="823"/>
      <c r="L329" s="823"/>
      <c r="M329" s="823"/>
      <c r="N329" s="823"/>
      <c r="O329" s="823"/>
      <c r="P329" s="823"/>
      <c r="Q329" s="823"/>
      <c r="R329" s="823"/>
      <c r="S329" s="823"/>
      <c r="T329" s="823"/>
      <c r="U329" s="823"/>
      <c r="V329" s="823"/>
      <c r="W329" s="823"/>
      <c r="X329" s="823"/>
      <c r="Y329" s="823"/>
      <c r="Z329" s="823"/>
      <c r="AA329" s="823"/>
    </row>
    <row r="330">
      <c r="A330" s="823"/>
      <c r="B330" s="823"/>
      <c r="C330" s="823"/>
      <c r="D330" s="823"/>
      <c r="E330" s="823"/>
      <c r="F330" s="823"/>
      <c r="G330" s="823"/>
      <c r="H330" s="823"/>
      <c r="I330" s="823"/>
      <c r="J330" s="823"/>
      <c r="K330" s="823"/>
      <c r="L330" s="823"/>
      <c r="M330" s="823"/>
      <c r="N330" s="823"/>
      <c r="O330" s="823"/>
      <c r="P330" s="823"/>
      <c r="Q330" s="823"/>
      <c r="R330" s="823"/>
      <c r="S330" s="823"/>
      <c r="T330" s="823"/>
      <c r="U330" s="823"/>
      <c r="V330" s="823"/>
      <c r="W330" s="823"/>
      <c r="X330" s="823"/>
      <c r="Y330" s="823"/>
      <c r="Z330" s="823"/>
      <c r="AA330" s="823"/>
    </row>
    <row r="331">
      <c r="A331" s="823"/>
      <c r="B331" s="823"/>
      <c r="C331" s="823"/>
      <c r="D331" s="823"/>
      <c r="E331" s="823"/>
      <c r="F331" s="823"/>
      <c r="G331" s="823"/>
      <c r="H331" s="823"/>
      <c r="I331" s="823"/>
      <c r="J331" s="823"/>
      <c r="K331" s="823"/>
      <c r="L331" s="823"/>
      <c r="M331" s="823"/>
      <c r="N331" s="823"/>
      <c r="O331" s="823"/>
      <c r="P331" s="823"/>
      <c r="Q331" s="823"/>
      <c r="R331" s="823"/>
      <c r="S331" s="823"/>
      <c r="T331" s="823"/>
      <c r="U331" s="823"/>
      <c r="V331" s="823"/>
      <c r="W331" s="823"/>
      <c r="X331" s="823"/>
      <c r="Y331" s="823"/>
      <c r="Z331" s="823"/>
      <c r="AA331" s="823"/>
    </row>
    <row r="332">
      <c r="A332" s="823"/>
      <c r="B332" s="823"/>
      <c r="C332" s="823"/>
      <c r="D332" s="823"/>
      <c r="E332" s="823"/>
      <c r="F332" s="823"/>
      <c r="G332" s="823"/>
      <c r="H332" s="823"/>
      <c r="I332" s="823"/>
      <c r="J332" s="823"/>
      <c r="K332" s="823"/>
      <c r="L332" s="823"/>
      <c r="M332" s="823"/>
      <c r="N332" s="823"/>
      <c r="O332" s="823"/>
      <c r="P332" s="823"/>
      <c r="Q332" s="823"/>
      <c r="R332" s="823"/>
      <c r="S332" s="823"/>
      <c r="T332" s="823"/>
      <c r="U332" s="823"/>
      <c r="V332" s="823"/>
      <c r="W332" s="823"/>
      <c r="X332" s="823"/>
      <c r="Y332" s="823"/>
      <c r="Z332" s="823"/>
      <c r="AA332" s="823"/>
    </row>
    <row r="333">
      <c r="A333" s="823"/>
      <c r="B333" s="823"/>
      <c r="C333" s="823"/>
      <c r="D333" s="823"/>
      <c r="E333" s="823"/>
      <c r="F333" s="823"/>
      <c r="G333" s="823"/>
      <c r="H333" s="823"/>
      <c r="I333" s="823"/>
      <c r="J333" s="823"/>
      <c r="K333" s="823"/>
      <c r="L333" s="823"/>
      <c r="M333" s="823"/>
      <c r="N333" s="823"/>
      <c r="O333" s="823"/>
      <c r="P333" s="823"/>
      <c r="Q333" s="823"/>
      <c r="R333" s="823"/>
      <c r="S333" s="823"/>
      <c r="T333" s="823"/>
      <c r="U333" s="823"/>
      <c r="V333" s="823"/>
      <c r="W333" s="823"/>
      <c r="X333" s="823"/>
      <c r="Y333" s="823"/>
      <c r="Z333" s="823"/>
      <c r="AA333" s="823"/>
    </row>
    <row r="334">
      <c r="A334" s="823"/>
      <c r="B334" s="823"/>
      <c r="C334" s="823"/>
      <c r="D334" s="823"/>
      <c r="E334" s="823"/>
      <c r="F334" s="823"/>
      <c r="G334" s="823"/>
      <c r="H334" s="823"/>
      <c r="I334" s="823"/>
      <c r="J334" s="823"/>
      <c r="K334" s="823"/>
      <c r="L334" s="823"/>
      <c r="M334" s="823"/>
      <c r="N334" s="823"/>
      <c r="O334" s="823"/>
      <c r="P334" s="823"/>
      <c r="Q334" s="823"/>
      <c r="R334" s="823"/>
      <c r="S334" s="823"/>
      <c r="T334" s="823"/>
      <c r="U334" s="823"/>
      <c r="V334" s="823"/>
      <c r="W334" s="823"/>
      <c r="X334" s="823"/>
      <c r="Y334" s="823"/>
      <c r="Z334" s="823"/>
      <c r="AA334" s="823"/>
    </row>
    <row r="335">
      <c r="A335" s="823"/>
      <c r="B335" s="823"/>
      <c r="C335" s="823"/>
      <c r="D335" s="823"/>
      <c r="E335" s="823"/>
      <c r="F335" s="823"/>
      <c r="G335" s="823"/>
      <c r="H335" s="823"/>
      <c r="I335" s="823"/>
      <c r="J335" s="823"/>
      <c r="K335" s="823"/>
      <c r="L335" s="823"/>
      <c r="M335" s="823"/>
      <c r="N335" s="823"/>
      <c r="O335" s="823"/>
      <c r="P335" s="823"/>
      <c r="Q335" s="823"/>
      <c r="R335" s="823"/>
      <c r="S335" s="823"/>
      <c r="T335" s="823"/>
      <c r="U335" s="823"/>
      <c r="V335" s="823"/>
      <c r="W335" s="823"/>
      <c r="X335" s="823"/>
      <c r="Y335" s="823"/>
      <c r="Z335" s="823"/>
      <c r="AA335" s="823"/>
    </row>
    <row r="336">
      <c r="A336" s="823"/>
      <c r="B336" s="823"/>
      <c r="C336" s="823"/>
      <c r="D336" s="823"/>
      <c r="E336" s="823"/>
      <c r="F336" s="823"/>
      <c r="G336" s="823"/>
      <c r="H336" s="823"/>
      <c r="I336" s="823"/>
      <c r="J336" s="823"/>
      <c r="K336" s="823"/>
      <c r="L336" s="823"/>
      <c r="M336" s="823"/>
      <c r="N336" s="823"/>
      <c r="O336" s="823"/>
      <c r="P336" s="823"/>
      <c r="Q336" s="823"/>
      <c r="R336" s="823"/>
      <c r="S336" s="823"/>
      <c r="T336" s="823"/>
      <c r="U336" s="823"/>
      <c r="V336" s="823"/>
      <c r="W336" s="823"/>
      <c r="X336" s="823"/>
      <c r="Y336" s="823"/>
      <c r="Z336" s="823"/>
      <c r="AA336" s="823"/>
    </row>
    <row r="337">
      <c r="A337" s="823"/>
      <c r="B337" s="823"/>
      <c r="C337" s="823"/>
      <c r="D337" s="823"/>
      <c r="E337" s="823"/>
      <c r="F337" s="823"/>
      <c r="G337" s="823"/>
      <c r="H337" s="823"/>
      <c r="I337" s="823"/>
      <c r="J337" s="823"/>
      <c r="K337" s="823"/>
      <c r="L337" s="823"/>
      <c r="M337" s="823"/>
      <c r="N337" s="823"/>
      <c r="O337" s="823"/>
      <c r="P337" s="823"/>
      <c r="Q337" s="823"/>
      <c r="R337" s="823"/>
      <c r="S337" s="823"/>
      <c r="T337" s="823"/>
      <c r="U337" s="823"/>
      <c r="V337" s="823"/>
      <c r="W337" s="823"/>
      <c r="X337" s="823"/>
      <c r="Y337" s="823"/>
      <c r="Z337" s="823"/>
      <c r="AA337" s="823"/>
    </row>
    <row r="338">
      <c r="A338" s="823"/>
      <c r="B338" s="823"/>
      <c r="C338" s="823"/>
      <c r="D338" s="823"/>
      <c r="E338" s="823"/>
      <c r="F338" s="823"/>
      <c r="G338" s="823"/>
      <c r="H338" s="823"/>
      <c r="I338" s="823"/>
      <c r="J338" s="823"/>
      <c r="K338" s="823"/>
      <c r="L338" s="823"/>
      <c r="M338" s="823"/>
      <c r="N338" s="823"/>
      <c r="O338" s="823"/>
      <c r="P338" s="823"/>
      <c r="Q338" s="823"/>
      <c r="R338" s="823"/>
      <c r="S338" s="823"/>
      <c r="T338" s="823"/>
      <c r="U338" s="823"/>
      <c r="V338" s="823"/>
      <c r="W338" s="823"/>
      <c r="X338" s="823"/>
      <c r="Y338" s="823"/>
      <c r="Z338" s="823"/>
      <c r="AA338" s="823"/>
    </row>
    <row r="339">
      <c r="A339" s="823"/>
      <c r="B339" s="823"/>
      <c r="C339" s="823"/>
      <c r="D339" s="823"/>
      <c r="E339" s="823"/>
      <c r="F339" s="823"/>
      <c r="G339" s="823"/>
      <c r="H339" s="823"/>
      <c r="I339" s="823"/>
      <c r="J339" s="823"/>
      <c r="K339" s="823"/>
      <c r="L339" s="823"/>
      <c r="M339" s="823"/>
      <c r="N339" s="823"/>
      <c r="O339" s="823"/>
      <c r="P339" s="823"/>
      <c r="Q339" s="823"/>
      <c r="R339" s="823"/>
      <c r="S339" s="823"/>
      <c r="T339" s="823"/>
      <c r="U339" s="823"/>
      <c r="V339" s="823"/>
      <c r="W339" s="823"/>
      <c r="X339" s="823"/>
      <c r="Y339" s="823"/>
      <c r="Z339" s="823"/>
      <c r="AA339" s="823"/>
    </row>
    <row r="340">
      <c r="A340" s="823"/>
      <c r="B340" s="823"/>
      <c r="C340" s="823"/>
      <c r="D340" s="823"/>
      <c r="E340" s="823"/>
      <c r="F340" s="823"/>
      <c r="G340" s="823"/>
      <c r="H340" s="823"/>
      <c r="I340" s="823"/>
      <c r="J340" s="823"/>
      <c r="K340" s="823"/>
      <c r="L340" s="823"/>
      <c r="M340" s="823"/>
      <c r="N340" s="823"/>
      <c r="O340" s="823"/>
      <c r="P340" s="823"/>
      <c r="Q340" s="823"/>
      <c r="R340" s="823"/>
      <c r="S340" s="823"/>
      <c r="T340" s="823"/>
      <c r="U340" s="823"/>
      <c r="V340" s="823"/>
      <c r="W340" s="823"/>
      <c r="X340" s="823"/>
      <c r="Y340" s="823"/>
      <c r="Z340" s="823"/>
      <c r="AA340" s="823"/>
    </row>
    <row r="341">
      <c r="A341" s="823"/>
      <c r="B341" s="823"/>
      <c r="C341" s="823"/>
      <c r="D341" s="823"/>
      <c r="E341" s="823"/>
      <c r="F341" s="823"/>
      <c r="G341" s="823"/>
      <c r="H341" s="823"/>
      <c r="I341" s="823"/>
      <c r="J341" s="823"/>
      <c r="K341" s="823"/>
      <c r="L341" s="823"/>
      <c r="M341" s="823"/>
      <c r="N341" s="823"/>
      <c r="O341" s="823"/>
      <c r="P341" s="823"/>
      <c r="Q341" s="823"/>
      <c r="R341" s="823"/>
      <c r="S341" s="823"/>
      <c r="T341" s="823"/>
      <c r="U341" s="823"/>
      <c r="V341" s="823"/>
      <c r="W341" s="823"/>
      <c r="X341" s="823"/>
      <c r="Y341" s="823"/>
      <c r="Z341" s="823"/>
      <c r="AA341" s="823"/>
    </row>
    <row r="342">
      <c r="A342" s="823"/>
      <c r="B342" s="823"/>
      <c r="C342" s="823"/>
      <c r="D342" s="823"/>
      <c r="E342" s="823"/>
      <c r="F342" s="823"/>
      <c r="G342" s="823"/>
      <c r="H342" s="823"/>
      <c r="I342" s="823"/>
      <c r="J342" s="823"/>
      <c r="K342" s="823"/>
      <c r="L342" s="823"/>
      <c r="M342" s="823"/>
      <c r="N342" s="823"/>
      <c r="O342" s="823"/>
      <c r="P342" s="823"/>
      <c r="Q342" s="823"/>
      <c r="R342" s="823"/>
      <c r="S342" s="823"/>
      <c r="T342" s="823"/>
      <c r="U342" s="823"/>
      <c r="V342" s="823"/>
      <c r="W342" s="823"/>
      <c r="X342" s="823"/>
      <c r="Y342" s="823"/>
      <c r="Z342" s="823"/>
      <c r="AA342" s="823"/>
    </row>
    <row r="343">
      <c r="A343" s="823"/>
      <c r="B343" s="823"/>
      <c r="C343" s="823"/>
      <c r="D343" s="823"/>
      <c r="E343" s="823"/>
      <c r="F343" s="823"/>
      <c r="G343" s="823"/>
      <c r="H343" s="823"/>
      <c r="I343" s="823"/>
      <c r="J343" s="823"/>
      <c r="K343" s="823"/>
      <c r="L343" s="823"/>
      <c r="M343" s="823"/>
      <c r="N343" s="823"/>
      <c r="O343" s="823"/>
      <c r="P343" s="823"/>
      <c r="Q343" s="823"/>
      <c r="R343" s="823"/>
      <c r="S343" s="823"/>
      <c r="T343" s="823"/>
      <c r="U343" s="823"/>
      <c r="V343" s="823"/>
      <c r="W343" s="823"/>
      <c r="X343" s="823"/>
      <c r="Y343" s="823"/>
      <c r="Z343" s="823"/>
      <c r="AA343" s="823"/>
    </row>
    <row r="344">
      <c r="A344" s="823"/>
      <c r="B344" s="823"/>
      <c r="C344" s="823"/>
      <c r="D344" s="823"/>
      <c r="E344" s="823"/>
      <c r="F344" s="823"/>
      <c r="G344" s="823"/>
      <c r="H344" s="823"/>
      <c r="I344" s="823"/>
      <c r="J344" s="823"/>
      <c r="K344" s="823"/>
      <c r="L344" s="823"/>
      <c r="M344" s="823"/>
      <c r="N344" s="823"/>
      <c r="O344" s="823"/>
      <c r="P344" s="823"/>
      <c r="Q344" s="823"/>
      <c r="R344" s="823"/>
      <c r="S344" s="823"/>
      <c r="T344" s="823"/>
      <c r="U344" s="823"/>
      <c r="V344" s="823"/>
      <c r="W344" s="823"/>
      <c r="X344" s="823"/>
      <c r="Y344" s="823"/>
      <c r="Z344" s="823"/>
      <c r="AA344" s="823"/>
    </row>
    <row r="345">
      <c r="A345" s="823"/>
      <c r="B345" s="823"/>
      <c r="C345" s="823"/>
      <c r="D345" s="823"/>
      <c r="E345" s="823"/>
      <c r="F345" s="823"/>
      <c r="G345" s="823"/>
      <c r="H345" s="823"/>
      <c r="I345" s="823"/>
      <c r="J345" s="823"/>
      <c r="K345" s="823"/>
      <c r="L345" s="823"/>
      <c r="M345" s="823"/>
      <c r="N345" s="823"/>
      <c r="O345" s="823"/>
      <c r="P345" s="823"/>
      <c r="Q345" s="823"/>
      <c r="R345" s="823"/>
      <c r="S345" s="823"/>
      <c r="T345" s="823"/>
      <c r="U345" s="823"/>
      <c r="V345" s="823"/>
      <c r="W345" s="823"/>
      <c r="X345" s="823"/>
      <c r="Y345" s="823"/>
      <c r="Z345" s="823"/>
      <c r="AA345" s="823"/>
    </row>
    <row r="346">
      <c r="A346" s="823"/>
      <c r="B346" s="823"/>
      <c r="C346" s="823"/>
      <c r="D346" s="823"/>
      <c r="E346" s="823"/>
      <c r="F346" s="823"/>
      <c r="G346" s="823"/>
      <c r="H346" s="823"/>
      <c r="I346" s="823"/>
      <c r="J346" s="823"/>
      <c r="K346" s="823"/>
      <c r="L346" s="823"/>
      <c r="M346" s="823"/>
      <c r="N346" s="823"/>
      <c r="O346" s="823"/>
      <c r="P346" s="823"/>
      <c r="Q346" s="823"/>
      <c r="R346" s="823"/>
      <c r="S346" s="823"/>
      <c r="T346" s="823"/>
      <c r="U346" s="823"/>
      <c r="V346" s="823"/>
      <c r="W346" s="823"/>
      <c r="X346" s="823"/>
      <c r="Y346" s="823"/>
      <c r="Z346" s="823"/>
      <c r="AA346" s="823"/>
    </row>
    <row r="347">
      <c r="A347" s="823"/>
      <c r="B347" s="823"/>
      <c r="C347" s="823"/>
      <c r="D347" s="823"/>
      <c r="E347" s="823"/>
      <c r="F347" s="823"/>
      <c r="G347" s="823"/>
      <c r="H347" s="823"/>
      <c r="I347" s="823"/>
      <c r="J347" s="823"/>
      <c r="K347" s="823"/>
      <c r="L347" s="823"/>
      <c r="M347" s="823"/>
      <c r="N347" s="823"/>
      <c r="O347" s="823"/>
      <c r="P347" s="823"/>
      <c r="Q347" s="823"/>
      <c r="R347" s="823"/>
      <c r="S347" s="823"/>
      <c r="T347" s="823"/>
      <c r="U347" s="823"/>
      <c r="V347" s="823"/>
      <c r="W347" s="823"/>
      <c r="X347" s="823"/>
      <c r="Y347" s="823"/>
      <c r="Z347" s="823"/>
      <c r="AA347" s="823"/>
    </row>
    <row r="348">
      <c r="A348" s="823"/>
      <c r="B348" s="823"/>
      <c r="C348" s="823"/>
      <c r="D348" s="823"/>
      <c r="E348" s="823"/>
      <c r="F348" s="823"/>
      <c r="G348" s="823"/>
      <c r="H348" s="823"/>
      <c r="I348" s="823"/>
      <c r="J348" s="823"/>
      <c r="K348" s="823"/>
      <c r="L348" s="823"/>
      <c r="M348" s="823"/>
      <c r="N348" s="823"/>
      <c r="O348" s="823"/>
      <c r="P348" s="823"/>
      <c r="Q348" s="823"/>
      <c r="R348" s="823"/>
      <c r="S348" s="823"/>
      <c r="T348" s="823"/>
      <c r="U348" s="823"/>
      <c r="V348" s="823"/>
      <c r="W348" s="823"/>
      <c r="X348" s="823"/>
      <c r="Y348" s="823"/>
      <c r="Z348" s="823"/>
      <c r="AA348" s="823"/>
    </row>
    <row r="349">
      <c r="A349" s="823"/>
      <c r="B349" s="823"/>
      <c r="C349" s="823"/>
      <c r="D349" s="823"/>
      <c r="E349" s="823"/>
      <c r="F349" s="823"/>
      <c r="G349" s="823"/>
      <c r="H349" s="823"/>
      <c r="I349" s="823"/>
      <c r="J349" s="823"/>
      <c r="K349" s="823"/>
      <c r="L349" s="823"/>
      <c r="M349" s="823"/>
      <c r="N349" s="823"/>
      <c r="O349" s="823"/>
      <c r="P349" s="823"/>
      <c r="Q349" s="823"/>
      <c r="R349" s="823"/>
      <c r="S349" s="823"/>
      <c r="T349" s="823"/>
      <c r="U349" s="823"/>
      <c r="V349" s="823"/>
      <c r="W349" s="823"/>
      <c r="X349" s="823"/>
      <c r="Y349" s="823"/>
      <c r="Z349" s="823"/>
      <c r="AA349" s="823"/>
    </row>
    <row r="350">
      <c r="A350" s="823"/>
      <c r="B350" s="823"/>
      <c r="C350" s="823"/>
      <c r="D350" s="823"/>
      <c r="E350" s="823"/>
      <c r="F350" s="823"/>
      <c r="G350" s="823"/>
      <c r="H350" s="823"/>
      <c r="I350" s="823"/>
      <c r="J350" s="823"/>
      <c r="K350" s="823"/>
      <c r="L350" s="823"/>
      <c r="M350" s="823"/>
      <c r="N350" s="823"/>
      <c r="O350" s="823"/>
      <c r="P350" s="823"/>
      <c r="Q350" s="823"/>
      <c r="R350" s="823"/>
      <c r="S350" s="823"/>
      <c r="T350" s="823"/>
      <c r="U350" s="823"/>
      <c r="V350" s="823"/>
      <c r="W350" s="823"/>
      <c r="X350" s="823"/>
      <c r="Y350" s="823"/>
      <c r="Z350" s="823"/>
      <c r="AA350" s="823"/>
    </row>
    <row r="351">
      <c r="A351" s="823"/>
      <c r="B351" s="823"/>
      <c r="C351" s="823"/>
      <c r="D351" s="823"/>
      <c r="E351" s="823"/>
      <c r="F351" s="823"/>
      <c r="G351" s="823"/>
      <c r="H351" s="823"/>
      <c r="I351" s="823"/>
      <c r="J351" s="823"/>
      <c r="K351" s="823"/>
      <c r="L351" s="823"/>
      <c r="M351" s="823"/>
      <c r="N351" s="823"/>
      <c r="O351" s="823"/>
      <c r="P351" s="823"/>
      <c r="Q351" s="823"/>
      <c r="R351" s="823"/>
      <c r="S351" s="823"/>
      <c r="T351" s="823"/>
      <c r="U351" s="823"/>
      <c r="V351" s="823"/>
      <c r="W351" s="823"/>
      <c r="X351" s="823"/>
      <c r="Y351" s="823"/>
      <c r="Z351" s="823"/>
      <c r="AA351" s="823"/>
    </row>
    <row r="352">
      <c r="A352" s="823"/>
      <c r="B352" s="823"/>
      <c r="C352" s="823"/>
      <c r="D352" s="823"/>
      <c r="E352" s="823"/>
      <c r="F352" s="823"/>
      <c r="G352" s="823"/>
      <c r="H352" s="823"/>
      <c r="I352" s="823"/>
      <c r="J352" s="823"/>
      <c r="K352" s="823"/>
      <c r="L352" s="823"/>
      <c r="M352" s="823"/>
      <c r="N352" s="823"/>
      <c r="O352" s="823"/>
      <c r="P352" s="823"/>
      <c r="Q352" s="823"/>
      <c r="R352" s="823"/>
      <c r="S352" s="823"/>
      <c r="T352" s="823"/>
      <c r="U352" s="823"/>
      <c r="V352" s="823"/>
      <c r="W352" s="823"/>
      <c r="X352" s="823"/>
      <c r="Y352" s="823"/>
      <c r="Z352" s="823"/>
      <c r="AA352" s="823"/>
    </row>
    <row r="353">
      <c r="A353" s="823"/>
      <c r="B353" s="823"/>
      <c r="C353" s="823"/>
      <c r="D353" s="823"/>
      <c r="E353" s="823"/>
      <c r="F353" s="823"/>
      <c r="G353" s="823"/>
      <c r="H353" s="823"/>
      <c r="I353" s="823"/>
      <c r="J353" s="823"/>
      <c r="K353" s="823"/>
      <c r="L353" s="823"/>
      <c r="M353" s="823"/>
      <c r="N353" s="823"/>
      <c r="O353" s="823"/>
      <c r="P353" s="823"/>
      <c r="Q353" s="823"/>
      <c r="R353" s="823"/>
      <c r="S353" s="823"/>
      <c r="T353" s="823"/>
      <c r="U353" s="823"/>
      <c r="V353" s="823"/>
      <c r="W353" s="823"/>
      <c r="X353" s="823"/>
      <c r="Y353" s="823"/>
      <c r="Z353" s="823"/>
      <c r="AA353" s="823"/>
    </row>
    <row r="354">
      <c r="A354" s="823"/>
      <c r="B354" s="823"/>
      <c r="C354" s="823"/>
      <c r="D354" s="823"/>
      <c r="E354" s="823"/>
      <c r="F354" s="823"/>
      <c r="G354" s="823"/>
      <c r="H354" s="823"/>
      <c r="I354" s="823"/>
      <c r="J354" s="823"/>
      <c r="K354" s="823"/>
      <c r="L354" s="823"/>
      <c r="M354" s="823"/>
      <c r="N354" s="823"/>
      <c r="O354" s="823"/>
      <c r="P354" s="823"/>
      <c r="Q354" s="823"/>
      <c r="R354" s="823"/>
      <c r="S354" s="823"/>
      <c r="T354" s="823"/>
      <c r="U354" s="823"/>
      <c r="V354" s="823"/>
      <c r="W354" s="823"/>
      <c r="X354" s="823"/>
      <c r="Y354" s="823"/>
      <c r="Z354" s="823"/>
      <c r="AA354" s="823"/>
    </row>
    <row r="355">
      <c r="A355" s="823"/>
      <c r="B355" s="823"/>
      <c r="C355" s="823"/>
      <c r="D355" s="823"/>
      <c r="E355" s="823"/>
      <c r="F355" s="823"/>
      <c r="G355" s="823"/>
      <c r="H355" s="823"/>
      <c r="I355" s="823"/>
      <c r="J355" s="823"/>
      <c r="K355" s="823"/>
      <c r="L355" s="823"/>
      <c r="M355" s="823"/>
      <c r="N355" s="823"/>
      <c r="O355" s="823"/>
      <c r="P355" s="823"/>
      <c r="Q355" s="823"/>
      <c r="R355" s="823"/>
      <c r="S355" s="823"/>
      <c r="T355" s="823"/>
      <c r="U355" s="823"/>
      <c r="V355" s="823"/>
      <c r="W355" s="823"/>
      <c r="X355" s="823"/>
      <c r="Y355" s="823"/>
      <c r="Z355" s="823"/>
      <c r="AA355" s="823"/>
    </row>
    <row r="356">
      <c r="A356" s="823"/>
      <c r="B356" s="823"/>
      <c r="C356" s="823"/>
      <c r="D356" s="823"/>
      <c r="E356" s="823"/>
      <c r="F356" s="823"/>
      <c r="G356" s="823"/>
      <c r="H356" s="823"/>
      <c r="I356" s="823"/>
      <c r="J356" s="823"/>
      <c r="K356" s="823"/>
      <c r="L356" s="823"/>
      <c r="M356" s="823"/>
      <c r="N356" s="823"/>
      <c r="O356" s="823"/>
      <c r="P356" s="823"/>
      <c r="Q356" s="823"/>
      <c r="R356" s="823"/>
      <c r="S356" s="823"/>
      <c r="T356" s="823"/>
      <c r="U356" s="823"/>
      <c r="V356" s="823"/>
      <c r="W356" s="823"/>
      <c r="X356" s="823"/>
      <c r="Y356" s="823"/>
      <c r="Z356" s="823"/>
      <c r="AA356" s="823"/>
    </row>
    <row r="357">
      <c r="A357" s="823"/>
      <c r="B357" s="823"/>
      <c r="C357" s="823"/>
      <c r="D357" s="823"/>
      <c r="E357" s="823"/>
      <c r="F357" s="823"/>
      <c r="G357" s="823"/>
      <c r="H357" s="823"/>
      <c r="I357" s="823"/>
      <c r="J357" s="823"/>
      <c r="K357" s="823"/>
      <c r="L357" s="823"/>
      <c r="M357" s="823"/>
      <c r="N357" s="823"/>
      <c r="O357" s="823"/>
      <c r="P357" s="823"/>
      <c r="Q357" s="823"/>
      <c r="R357" s="823"/>
      <c r="S357" s="823"/>
      <c r="T357" s="823"/>
      <c r="U357" s="823"/>
      <c r="V357" s="823"/>
      <c r="W357" s="823"/>
      <c r="X357" s="823"/>
      <c r="Y357" s="823"/>
      <c r="Z357" s="823"/>
      <c r="AA357" s="823"/>
    </row>
    <row r="358">
      <c r="A358" s="823"/>
      <c r="B358" s="823"/>
      <c r="C358" s="823"/>
      <c r="D358" s="823"/>
      <c r="E358" s="823"/>
      <c r="F358" s="823"/>
      <c r="G358" s="823"/>
      <c r="H358" s="823"/>
      <c r="I358" s="823"/>
      <c r="J358" s="823"/>
      <c r="K358" s="823"/>
      <c r="L358" s="823"/>
      <c r="M358" s="823"/>
      <c r="N358" s="823"/>
      <c r="O358" s="823"/>
      <c r="P358" s="823"/>
      <c r="Q358" s="823"/>
      <c r="R358" s="823"/>
      <c r="S358" s="823"/>
      <c r="T358" s="823"/>
      <c r="U358" s="823"/>
      <c r="V358" s="823"/>
      <c r="W358" s="823"/>
      <c r="X358" s="823"/>
      <c r="Y358" s="823"/>
      <c r="Z358" s="823"/>
      <c r="AA358" s="823"/>
    </row>
    <row r="359">
      <c r="A359" s="823"/>
      <c r="B359" s="823"/>
      <c r="C359" s="823"/>
      <c r="D359" s="823"/>
      <c r="E359" s="823"/>
      <c r="F359" s="823"/>
      <c r="G359" s="823"/>
      <c r="H359" s="823"/>
      <c r="I359" s="823"/>
      <c r="J359" s="823"/>
      <c r="K359" s="823"/>
      <c r="L359" s="823"/>
      <c r="M359" s="823"/>
      <c r="N359" s="823"/>
      <c r="O359" s="823"/>
      <c r="P359" s="823"/>
      <c r="Q359" s="823"/>
      <c r="R359" s="823"/>
      <c r="S359" s="823"/>
      <c r="T359" s="823"/>
      <c r="U359" s="823"/>
      <c r="V359" s="823"/>
      <c r="W359" s="823"/>
      <c r="X359" s="823"/>
      <c r="Y359" s="823"/>
      <c r="Z359" s="823"/>
      <c r="AA359" s="823"/>
    </row>
    <row r="360">
      <c r="A360" s="823"/>
      <c r="B360" s="823"/>
      <c r="C360" s="823"/>
      <c r="D360" s="823"/>
      <c r="E360" s="823"/>
      <c r="F360" s="823"/>
      <c r="G360" s="823"/>
      <c r="H360" s="823"/>
      <c r="I360" s="823"/>
      <c r="J360" s="823"/>
      <c r="K360" s="823"/>
      <c r="L360" s="823"/>
      <c r="M360" s="823"/>
      <c r="N360" s="823"/>
      <c r="O360" s="823"/>
      <c r="P360" s="823"/>
      <c r="Q360" s="823"/>
      <c r="R360" s="823"/>
      <c r="S360" s="823"/>
      <c r="T360" s="823"/>
      <c r="U360" s="823"/>
      <c r="V360" s="823"/>
      <c r="W360" s="823"/>
      <c r="X360" s="823"/>
      <c r="Y360" s="823"/>
      <c r="Z360" s="823"/>
      <c r="AA360" s="823"/>
    </row>
    <row r="361">
      <c r="A361" s="823"/>
      <c r="B361" s="823"/>
      <c r="C361" s="823"/>
      <c r="D361" s="823"/>
      <c r="E361" s="823"/>
      <c r="F361" s="823"/>
      <c r="G361" s="823"/>
      <c r="H361" s="823"/>
      <c r="I361" s="823"/>
      <c r="J361" s="823"/>
      <c r="K361" s="823"/>
      <c r="L361" s="823"/>
      <c r="M361" s="823"/>
      <c r="N361" s="823"/>
      <c r="O361" s="823"/>
      <c r="P361" s="823"/>
      <c r="Q361" s="823"/>
      <c r="R361" s="823"/>
      <c r="S361" s="823"/>
      <c r="T361" s="823"/>
      <c r="U361" s="823"/>
      <c r="V361" s="823"/>
      <c r="W361" s="823"/>
      <c r="X361" s="823"/>
      <c r="Y361" s="823"/>
      <c r="Z361" s="823"/>
      <c r="AA361" s="823"/>
    </row>
    <row r="362">
      <c r="A362" s="823"/>
      <c r="B362" s="823"/>
      <c r="C362" s="823"/>
      <c r="D362" s="823"/>
      <c r="E362" s="823"/>
      <c r="F362" s="823"/>
      <c r="G362" s="823"/>
      <c r="H362" s="823"/>
      <c r="I362" s="823"/>
      <c r="J362" s="823"/>
      <c r="K362" s="823"/>
      <c r="L362" s="823"/>
      <c r="M362" s="823"/>
      <c r="N362" s="823"/>
      <c r="O362" s="823"/>
      <c r="P362" s="823"/>
      <c r="Q362" s="823"/>
      <c r="R362" s="823"/>
      <c r="S362" s="823"/>
      <c r="T362" s="823"/>
      <c r="U362" s="823"/>
      <c r="V362" s="823"/>
      <c r="W362" s="823"/>
      <c r="X362" s="823"/>
      <c r="Y362" s="823"/>
      <c r="Z362" s="823"/>
      <c r="AA362" s="823"/>
    </row>
    <row r="363">
      <c r="A363" s="823"/>
      <c r="B363" s="823"/>
      <c r="C363" s="823"/>
      <c r="D363" s="823"/>
      <c r="E363" s="823"/>
      <c r="F363" s="823"/>
      <c r="G363" s="823"/>
      <c r="H363" s="823"/>
      <c r="I363" s="823"/>
      <c r="J363" s="823"/>
      <c r="K363" s="823"/>
      <c r="L363" s="823"/>
      <c r="M363" s="823"/>
      <c r="N363" s="823"/>
      <c r="O363" s="823"/>
      <c r="P363" s="823"/>
      <c r="Q363" s="823"/>
      <c r="R363" s="823"/>
      <c r="S363" s="823"/>
      <c r="T363" s="823"/>
      <c r="U363" s="823"/>
      <c r="V363" s="823"/>
      <c r="W363" s="823"/>
      <c r="X363" s="823"/>
      <c r="Y363" s="823"/>
      <c r="Z363" s="823"/>
      <c r="AA363" s="823"/>
    </row>
    <row r="364">
      <c r="A364" s="823"/>
      <c r="B364" s="823"/>
      <c r="C364" s="823"/>
      <c r="D364" s="823"/>
      <c r="E364" s="823"/>
      <c r="F364" s="823"/>
      <c r="G364" s="823"/>
      <c r="H364" s="823"/>
      <c r="I364" s="823"/>
      <c r="J364" s="823"/>
      <c r="K364" s="823"/>
      <c r="L364" s="823"/>
      <c r="M364" s="823"/>
      <c r="N364" s="823"/>
      <c r="O364" s="823"/>
      <c r="P364" s="823"/>
      <c r="Q364" s="823"/>
      <c r="R364" s="823"/>
      <c r="S364" s="823"/>
      <c r="T364" s="823"/>
      <c r="U364" s="823"/>
      <c r="V364" s="823"/>
      <c r="W364" s="823"/>
      <c r="X364" s="823"/>
      <c r="Y364" s="823"/>
      <c r="Z364" s="823"/>
      <c r="AA364" s="823"/>
    </row>
    <row r="365">
      <c r="A365" s="823"/>
      <c r="B365" s="823"/>
      <c r="C365" s="823"/>
      <c r="D365" s="823"/>
      <c r="E365" s="823"/>
      <c r="F365" s="823"/>
      <c r="G365" s="823"/>
      <c r="H365" s="823"/>
      <c r="I365" s="823"/>
      <c r="J365" s="823"/>
      <c r="K365" s="823"/>
      <c r="L365" s="823"/>
      <c r="M365" s="823"/>
      <c r="N365" s="823"/>
      <c r="O365" s="823"/>
      <c r="P365" s="823"/>
      <c r="Q365" s="823"/>
      <c r="R365" s="823"/>
      <c r="S365" s="823"/>
      <c r="T365" s="823"/>
      <c r="U365" s="823"/>
      <c r="V365" s="823"/>
      <c r="W365" s="823"/>
      <c r="X365" s="823"/>
      <c r="Y365" s="823"/>
      <c r="Z365" s="823"/>
      <c r="AA365" s="823"/>
    </row>
    <row r="366">
      <c r="A366" s="823"/>
      <c r="B366" s="823"/>
      <c r="C366" s="823"/>
      <c r="D366" s="823"/>
      <c r="E366" s="823"/>
      <c r="F366" s="823"/>
      <c r="G366" s="823"/>
      <c r="H366" s="823"/>
      <c r="I366" s="823"/>
      <c r="J366" s="823"/>
      <c r="K366" s="823"/>
      <c r="L366" s="823"/>
      <c r="M366" s="823"/>
      <c r="N366" s="823"/>
      <c r="O366" s="823"/>
      <c r="P366" s="823"/>
      <c r="Q366" s="823"/>
      <c r="R366" s="823"/>
      <c r="S366" s="823"/>
      <c r="T366" s="823"/>
      <c r="U366" s="823"/>
      <c r="V366" s="823"/>
      <c r="W366" s="823"/>
      <c r="X366" s="823"/>
      <c r="Y366" s="823"/>
      <c r="Z366" s="823"/>
      <c r="AA366" s="823"/>
    </row>
    <row r="367">
      <c r="A367" s="823"/>
      <c r="B367" s="823"/>
      <c r="C367" s="823"/>
      <c r="D367" s="823"/>
      <c r="E367" s="823"/>
      <c r="F367" s="823"/>
      <c r="G367" s="823"/>
      <c r="H367" s="823"/>
      <c r="I367" s="823"/>
      <c r="J367" s="823"/>
      <c r="K367" s="823"/>
      <c r="L367" s="823"/>
      <c r="M367" s="823"/>
      <c r="N367" s="823"/>
      <c r="O367" s="823"/>
      <c r="P367" s="823"/>
      <c r="Q367" s="823"/>
      <c r="R367" s="823"/>
      <c r="S367" s="823"/>
      <c r="T367" s="823"/>
      <c r="U367" s="823"/>
      <c r="V367" s="823"/>
      <c r="W367" s="823"/>
      <c r="X367" s="823"/>
      <c r="Y367" s="823"/>
      <c r="Z367" s="823"/>
      <c r="AA367" s="823"/>
    </row>
    <row r="368">
      <c r="A368" s="823"/>
      <c r="B368" s="823"/>
      <c r="C368" s="823"/>
      <c r="D368" s="823"/>
      <c r="E368" s="823"/>
      <c r="F368" s="823"/>
      <c r="G368" s="823"/>
      <c r="H368" s="823"/>
      <c r="I368" s="823"/>
      <c r="J368" s="823"/>
      <c r="K368" s="823"/>
      <c r="L368" s="823"/>
      <c r="M368" s="823"/>
      <c r="N368" s="823"/>
      <c r="O368" s="823"/>
      <c r="P368" s="823"/>
      <c r="Q368" s="823"/>
      <c r="R368" s="823"/>
      <c r="S368" s="823"/>
      <c r="T368" s="823"/>
      <c r="U368" s="823"/>
      <c r="V368" s="823"/>
      <c r="W368" s="823"/>
      <c r="X368" s="823"/>
      <c r="Y368" s="823"/>
      <c r="Z368" s="823"/>
      <c r="AA368" s="823"/>
    </row>
    <row r="369">
      <c r="A369" s="823"/>
      <c r="B369" s="823"/>
      <c r="C369" s="823"/>
      <c r="D369" s="823"/>
      <c r="E369" s="823"/>
      <c r="F369" s="823"/>
      <c r="G369" s="823"/>
      <c r="H369" s="823"/>
      <c r="I369" s="823"/>
      <c r="J369" s="823"/>
      <c r="K369" s="823"/>
      <c r="L369" s="823"/>
      <c r="M369" s="823"/>
      <c r="N369" s="823"/>
      <c r="O369" s="823"/>
      <c r="P369" s="823"/>
      <c r="Q369" s="823"/>
      <c r="R369" s="823"/>
      <c r="S369" s="823"/>
      <c r="T369" s="823"/>
      <c r="U369" s="823"/>
      <c r="V369" s="823"/>
      <c r="W369" s="823"/>
      <c r="X369" s="823"/>
      <c r="Y369" s="823"/>
      <c r="Z369" s="823"/>
      <c r="AA369" s="823"/>
    </row>
    <row r="370">
      <c r="A370" s="823"/>
      <c r="B370" s="823"/>
      <c r="C370" s="823"/>
      <c r="D370" s="823"/>
      <c r="E370" s="823"/>
      <c r="F370" s="823"/>
      <c r="G370" s="823"/>
      <c r="H370" s="823"/>
      <c r="I370" s="823"/>
      <c r="J370" s="823"/>
      <c r="K370" s="823"/>
      <c r="L370" s="823"/>
      <c r="M370" s="823"/>
      <c r="N370" s="823"/>
      <c r="O370" s="823"/>
      <c r="P370" s="823"/>
      <c r="Q370" s="823"/>
      <c r="R370" s="823"/>
      <c r="S370" s="823"/>
      <c r="T370" s="823"/>
      <c r="U370" s="823"/>
      <c r="V370" s="823"/>
      <c r="W370" s="823"/>
      <c r="X370" s="823"/>
      <c r="Y370" s="823"/>
      <c r="Z370" s="823"/>
      <c r="AA370" s="823"/>
    </row>
    <row r="371">
      <c r="A371" s="823"/>
      <c r="B371" s="823"/>
      <c r="C371" s="823"/>
      <c r="D371" s="823"/>
      <c r="E371" s="823"/>
      <c r="F371" s="823"/>
      <c r="G371" s="823"/>
      <c r="H371" s="823"/>
      <c r="I371" s="823"/>
      <c r="J371" s="823"/>
      <c r="K371" s="823"/>
      <c r="L371" s="823"/>
      <c r="M371" s="823"/>
      <c r="N371" s="823"/>
      <c r="O371" s="823"/>
      <c r="P371" s="823"/>
      <c r="Q371" s="823"/>
      <c r="R371" s="823"/>
      <c r="S371" s="823"/>
      <c r="T371" s="823"/>
      <c r="U371" s="823"/>
      <c r="V371" s="823"/>
      <c r="W371" s="823"/>
      <c r="X371" s="823"/>
      <c r="Y371" s="823"/>
      <c r="Z371" s="823"/>
      <c r="AA371" s="823"/>
    </row>
    <row r="372">
      <c r="A372" s="823"/>
      <c r="B372" s="823"/>
      <c r="C372" s="823"/>
      <c r="D372" s="823"/>
      <c r="E372" s="823"/>
      <c r="F372" s="823"/>
      <c r="G372" s="823"/>
      <c r="H372" s="823"/>
      <c r="I372" s="823"/>
      <c r="J372" s="823"/>
      <c r="K372" s="823"/>
      <c r="L372" s="823"/>
      <c r="M372" s="823"/>
      <c r="N372" s="823"/>
      <c r="O372" s="823"/>
      <c r="P372" s="823"/>
      <c r="Q372" s="823"/>
      <c r="R372" s="823"/>
      <c r="S372" s="823"/>
      <c r="T372" s="823"/>
      <c r="U372" s="823"/>
      <c r="V372" s="823"/>
      <c r="W372" s="823"/>
      <c r="X372" s="823"/>
      <c r="Y372" s="823"/>
      <c r="Z372" s="823"/>
      <c r="AA372" s="823"/>
    </row>
    <row r="373">
      <c r="A373" s="823"/>
      <c r="B373" s="823"/>
      <c r="C373" s="823"/>
      <c r="D373" s="823"/>
      <c r="E373" s="823"/>
      <c r="F373" s="823"/>
      <c r="G373" s="823"/>
      <c r="H373" s="823"/>
      <c r="I373" s="823"/>
      <c r="J373" s="823"/>
      <c r="K373" s="823"/>
      <c r="L373" s="823"/>
      <c r="M373" s="823"/>
      <c r="N373" s="823"/>
      <c r="O373" s="823"/>
      <c r="P373" s="823"/>
      <c r="Q373" s="823"/>
      <c r="R373" s="823"/>
      <c r="S373" s="823"/>
      <c r="T373" s="823"/>
      <c r="U373" s="823"/>
      <c r="V373" s="823"/>
      <c r="W373" s="823"/>
      <c r="X373" s="823"/>
      <c r="Y373" s="823"/>
      <c r="Z373" s="823"/>
      <c r="AA373" s="823"/>
    </row>
    <row r="374">
      <c r="A374" s="823"/>
      <c r="B374" s="823"/>
      <c r="C374" s="823"/>
      <c r="D374" s="823"/>
      <c r="E374" s="823"/>
      <c r="F374" s="823"/>
      <c r="G374" s="823"/>
      <c r="H374" s="823"/>
      <c r="I374" s="823"/>
      <c r="J374" s="823"/>
      <c r="K374" s="823"/>
      <c r="L374" s="823"/>
      <c r="M374" s="823"/>
      <c r="N374" s="823"/>
      <c r="O374" s="823"/>
      <c r="P374" s="823"/>
      <c r="Q374" s="823"/>
      <c r="R374" s="823"/>
      <c r="S374" s="823"/>
      <c r="T374" s="823"/>
      <c r="U374" s="823"/>
      <c r="V374" s="823"/>
      <c r="W374" s="823"/>
      <c r="X374" s="823"/>
      <c r="Y374" s="823"/>
      <c r="Z374" s="823"/>
      <c r="AA374" s="823"/>
    </row>
    <row r="375">
      <c r="A375" s="823"/>
      <c r="B375" s="823"/>
      <c r="C375" s="823"/>
      <c r="D375" s="823"/>
      <c r="E375" s="823"/>
      <c r="F375" s="823"/>
      <c r="G375" s="823"/>
      <c r="H375" s="823"/>
      <c r="I375" s="823"/>
      <c r="J375" s="823"/>
      <c r="K375" s="823"/>
      <c r="L375" s="823"/>
      <c r="M375" s="823"/>
      <c r="N375" s="823"/>
      <c r="O375" s="823"/>
      <c r="P375" s="823"/>
      <c r="Q375" s="823"/>
      <c r="R375" s="823"/>
      <c r="S375" s="823"/>
      <c r="T375" s="823"/>
      <c r="U375" s="823"/>
      <c r="V375" s="823"/>
      <c r="W375" s="823"/>
      <c r="X375" s="823"/>
      <c r="Y375" s="823"/>
      <c r="Z375" s="823"/>
      <c r="AA375" s="823"/>
    </row>
    <row r="376">
      <c r="A376" s="823"/>
      <c r="B376" s="823"/>
      <c r="C376" s="823"/>
      <c r="D376" s="823"/>
      <c r="E376" s="823"/>
      <c r="F376" s="823"/>
      <c r="G376" s="823"/>
      <c r="H376" s="823"/>
      <c r="I376" s="823"/>
      <c r="J376" s="823"/>
      <c r="K376" s="823"/>
      <c r="L376" s="823"/>
      <c r="M376" s="823"/>
      <c r="N376" s="823"/>
      <c r="O376" s="823"/>
      <c r="P376" s="823"/>
      <c r="Q376" s="823"/>
      <c r="R376" s="823"/>
      <c r="S376" s="823"/>
      <c r="T376" s="823"/>
      <c r="U376" s="823"/>
      <c r="V376" s="823"/>
      <c r="W376" s="823"/>
      <c r="X376" s="823"/>
      <c r="Y376" s="823"/>
      <c r="Z376" s="823"/>
      <c r="AA376" s="823"/>
    </row>
    <row r="377">
      <c r="A377" s="823"/>
      <c r="B377" s="823"/>
      <c r="C377" s="823"/>
      <c r="D377" s="823"/>
      <c r="E377" s="823"/>
      <c r="F377" s="823"/>
      <c r="G377" s="823"/>
      <c r="H377" s="823"/>
      <c r="I377" s="823"/>
      <c r="J377" s="823"/>
      <c r="K377" s="823"/>
      <c r="L377" s="823"/>
      <c r="M377" s="823"/>
      <c r="N377" s="823"/>
      <c r="O377" s="823"/>
      <c r="P377" s="823"/>
      <c r="Q377" s="823"/>
      <c r="R377" s="823"/>
      <c r="S377" s="823"/>
      <c r="T377" s="823"/>
      <c r="U377" s="823"/>
      <c r="V377" s="823"/>
      <c r="W377" s="823"/>
      <c r="X377" s="823"/>
      <c r="Y377" s="823"/>
      <c r="Z377" s="823"/>
      <c r="AA377" s="823"/>
    </row>
    <row r="378">
      <c r="A378" s="823"/>
      <c r="B378" s="823"/>
      <c r="C378" s="823"/>
      <c r="D378" s="823"/>
      <c r="E378" s="823"/>
      <c r="F378" s="823"/>
      <c r="G378" s="823"/>
      <c r="H378" s="823"/>
      <c r="I378" s="823"/>
      <c r="J378" s="823"/>
      <c r="K378" s="823"/>
      <c r="L378" s="823"/>
      <c r="M378" s="823"/>
      <c r="N378" s="823"/>
      <c r="O378" s="823"/>
      <c r="P378" s="823"/>
      <c r="Q378" s="823"/>
      <c r="R378" s="823"/>
      <c r="S378" s="823"/>
      <c r="T378" s="823"/>
      <c r="U378" s="823"/>
      <c r="V378" s="823"/>
      <c r="W378" s="823"/>
      <c r="X378" s="823"/>
      <c r="Y378" s="823"/>
      <c r="Z378" s="823"/>
      <c r="AA378" s="823"/>
    </row>
    <row r="379">
      <c r="A379" s="823"/>
      <c r="B379" s="823"/>
      <c r="C379" s="823"/>
      <c r="D379" s="823"/>
      <c r="E379" s="823"/>
      <c r="F379" s="823"/>
      <c r="G379" s="823"/>
      <c r="H379" s="823"/>
      <c r="I379" s="823"/>
      <c r="J379" s="823"/>
      <c r="K379" s="823"/>
      <c r="L379" s="823"/>
      <c r="M379" s="823"/>
      <c r="N379" s="823"/>
      <c r="O379" s="823"/>
      <c r="P379" s="823"/>
      <c r="Q379" s="823"/>
      <c r="R379" s="823"/>
      <c r="S379" s="823"/>
      <c r="T379" s="823"/>
      <c r="U379" s="823"/>
      <c r="V379" s="823"/>
      <c r="W379" s="823"/>
      <c r="X379" s="823"/>
      <c r="Y379" s="823"/>
      <c r="Z379" s="823"/>
      <c r="AA379" s="823"/>
    </row>
    <row r="380">
      <c r="A380" s="823"/>
      <c r="B380" s="823"/>
      <c r="C380" s="823"/>
      <c r="D380" s="823"/>
      <c r="E380" s="823"/>
      <c r="F380" s="823"/>
      <c r="G380" s="823"/>
      <c r="H380" s="823"/>
      <c r="I380" s="823"/>
      <c r="J380" s="823"/>
      <c r="K380" s="823"/>
      <c r="L380" s="823"/>
      <c r="M380" s="823"/>
      <c r="N380" s="823"/>
      <c r="O380" s="823"/>
      <c r="P380" s="823"/>
      <c r="Q380" s="823"/>
      <c r="R380" s="823"/>
      <c r="S380" s="823"/>
      <c r="T380" s="823"/>
      <c r="U380" s="823"/>
      <c r="V380" s="823"/>
      <c r="W380" s="823"/>
      <c r="X380" s="823"/>
      <c r="Y380" s="823"/>
      <c r="Z380" s="823"/>
      <c r="AA380" s="823"/>
    </row>
    <row r="381">
      <c r="A381" s="823"/>
      <c r="B381" s="823"/>
      <c r="C381" s="823"/>
      <c r="D381" s="823"/>
      <c r="E381" s="823"/>
      <c r="F381" s="823"/>
      <c r="G381" s="823"/>
      <c r="H381" s="823"/>
      <c r="I381" s="823"/>
      <c r="J381" s="823"/>
      <c r="K381" s="823"/>
      <c r="L381" s="823"/>
      <c r="M381" s="823"/>
      <c r="N381" s="823"/>
      <c r="O381" s="823"/>
      <c r="P381" s="823"/>
      <c r="Q381" s="823"/>
      <c r="R381" s="823"/>
      <c r="S381" s="823"/>
      <c r="T381" s="823"/>
      <c r="U381" s="823"/>
      <c r="V381" s="823"/>
      <c r="W381" s="823"/>
      <c r="X381" s="823"/>
      <c r="Y381" s="823"/>
      <c r="Z381" s="823"/>
      <c r="AA381" s="823"/>
    </row>
    <row r="382">
      <c r="A382" s="823"/>
      <c r="B382" s="823"/>
      <c r="C382" s="823"/>
      <c r="D382" s="823"/>
      <c r="E382" s="823"/>
      <c r="F382" s="823"/>
      <c r="G382" s="823"/>
      <c r="H382" s="823"/>
      <c r="I382" s="823"/>
      <c r="J382" s="823"/>
      <c r="K382" s="823"/>
      <c r="L382" s="823"/>
      <c r="M382" s="823"/>
      <c r="N382" s="823"/>
      <c r="O382" s="823"/>
      <c r="P382" s="823"/>
      <c r="Q382" s="823"/>
      <c r="R382" s="823"/>
      <c r="S382" s="823"/>
      <c r="T382" s="823"/>
      <c r="U382" s="823"/>
      <c r="V382" s="823"/>
      <c r="W382" s="823"/>
      <c r="X382" s="823"/>
      <c r="Y382" s="823"/>
      <c r="Z382" s="823"/>
      <c r="AA382" s="823"/>
    </row>
    <row r="383">
      <c r="A383" s="823"/>
      <c r="B383" s="823"/>
      <c r="C383" s="823"/>
      <c r="D383" s="823"/>
      <c r="E383" s="823"/>
      <c r="F383" s="823"/>
      <c r="G383" s="823"/>
      <c r="H383" s="823"/>
      <c r="I383" s="823"/>
      <c r="J383" s="823"/>
      <c r="K383" s="823"/>
      <c r="L383" s="823"/>
      <c r="M383" s="823"/>
      <c r="N383" s="823"/>
      <c r="O383" s="823"/>
      <c r="P383" s="823"/>
      <c r="Q383" s="823"/>
      <c r="R383" s="823"/>
      <c r="S383" s="823"/>
      <c r="T383" s="823"/>
      <c r="U383" s="823"/>
      <c r="V383" s="823"/>
      <c r="W383" s="823"/>
      <c r="X383" s="823"/>
      <c r="Y383" s="823"/>
      <c r="Z383" s="823"/>
      <c r="AA383" s="823"/>
    </row>
    <row r="384">
      <c r="A384" s="823"/>
      <c r="B384" s="823"/>
      <c r="C384" s="823"/>
      <c r="D384" s="823"/>
      <c r="E384" s="823"/>
      <c r="F384" s="823"/>
      <c r="G384" s="823"/>
      <c r="H384" s="823"/>
      <c r="I384" s="823"/>
      <c r="J384" s="823"/>
      <c r="K384" s="823"/>
      <c r="L384" s="823"/>
      <c r="M384" s="823"/>
      <c r="N384" s="823"/>
      <c r="O384" s="823"/>
      <c r="P384" s="823"/>
      <c r="Q384" s="823"/>
      <c r="R384" s="823"/>
      <c r="S384" s="823"/>
      <c r="T384" s="823"/>
      <c r="U384" s="823"/>
      <c r="V384" s="823"/>
      <c r="W384" s="823"/>
      <c r="X384" s="823"/>
      <c r="Y384" s="823"/>
      <c r="Z384" s="823"/>
      <c r="AA384" s="823"/>
    </row>
    <row r="385">
      <c r="A385" s="823"/>
      <c r="B385" s="823"/>
      <c r="C385" s="823"/>
      <c r="D385" s="823"/>
      <c r="E385" s="823"/>
      <c r="F385" s="823"/>
      <c r="G385" s="823"/>
      <c r="H385" s="823"/>
      <c r="I385" s="823"/>
      <c r="J385" s="823"/>
      <c r="K385" s="823"/>
      <c r="L385" s="823"/>
      <c r="M385" s="823"/>
      <c r="N385" s="823"/>
      <c r="O385" s="823"/>
      <c r="P385" s="823"/>
      <c r="Q385" s="823"/>
      <c r="R385" s="823"/>
      <c r="S385" s="823"/>
      <c r="T385" s="823"/>
      <c r="U385" s="823"/>
      <c r="V385" s="823"/>
      <c r="W385" s="823"/>
      <c r="X385" s="823"/>
      <c r="Y385" s="823"/>
      <c r="Z385" s="823"/>
      <c r="AA385" s="823"/>
    </row>
    <row r="386">
      <c r="A386" s="823"/>
      <c r="B386" s="823"/>
      <c r="C386" s="823"/>
      <c r="D386" s="823"/>
      <c r="E386" s="823"/>
      <c r="F386" s="823"/>
      <c r="G386" s="823"/>
      <c r="H386" s="823"/>
      <c r="I386" s="823"/>
      <c r="J386" s="823"/>
      <c r="K386" s="823"/>
      <c r="L386" s="823"/>
      <c r="M386" s="823"/>
      <c r="N386" s="823"/>
      <c r="O386" s="823"/>
      <c r="P386" s="823"/>
      <c r="Q386" s="823"/>
      <c r="R386" s="823"/>
      <c r="S386" s="823"/>
      <c r="T386" s="823"/>
      <c r="U386" s="823"/>
      <c r="V386" s="823"/>
      <c r="W386" s="823"/>
      <c r="X386" s="823"/>
      <c r="Y386" s="823"/>
      <c r="Z386" s="823"/>
      <c r="AA386" s="823"/>
    </row>
    <row r="387">
      <c r="A387" s="823"/>
      <c r="B387" s="823"/>
      <c r="C387" s="823"/>
      <c r="D387" s="823"/>
      <c r="E387" s="823"/>
      <c r="F387" s="823"/>
      <c r="G387" s="823"/>
      <c r="H387" s="823"/>
      <c r="I387" s="823"/>
      <c r="J387" s="823"/>
      <c r="K387" s="823"/>
      <c r="L387" s="823"/>
      <c r="M387" s="823"/>
      <c r="N387" s="823"/>
      <c r="O387" s="823"/>
      <c r="P387" s="823"/>
      <c r="Q387" s="823"/>
      <c r="R387" s="823"/>
      <c r="S387" s="823"/>
      <c r="T387" s="823"/>
      <c r="U387" s="823"/>
      <c r="V387" s="823"/>
      <c r="W387" s="823"/>
      <c r="X387" s="823"/>
      <c r="Y387" s="823"/>
      <c r="Z387" s="823"/>
      <c r="AA387" s="823"/>
    </row>
    <row r="388">
      <c r="A388" s="823"/>
      <c r="B388" s="823"/>
      <c r="C388" s="823"/>
      <c r="D388" s="823"/>
      <c r="E388" s="823"/>
      <c r="F388" s="823"/>
      <c r="G388" s="823"/>
      <c r="H388" s="823"/>
      <c r="I388" s="823"/>
      <c r="J388" s="823"/>
      <c r="K388" s="823"/>
      <c r="L388" s="823"/>
      <c r="M388" s="823"/>
      <c r="N388" s="823"/>
      <c r="O388" s="823"/>
      <c r="P388" s="823"/>
      <c r="Q388" s="823"/>
      <c r="R388" s="823"/>
      <c r="S388" s="823"/>
      <c r="T388" s="823"/>
      <c r="U388" s="823"/>
      <c r="V388" s="823"/>
      <c r="W388" s="823"/>
      <c r="X388" s="823"/>
      <c r="Y388" s="823"/>
      <c r="Z388" s="823"/>
      <c r="AA388" s="823"/>
    </row>
    <row r="389">
      <c r="A389" s="823"/>
      <c r="B389" s="823"/>
      <c r="C389" s="823"/>
      <c r="D389" s="823"/>
      <c r="E389" s="823"/>
      <c r="F389" s="823"/>
      <c r="G389" s="823"/>
      <c r="H389" s="823"/>
      <c r="I389" s="823"/>
      <c r="J389" s="823"/>
      <c r="K389" s="823"/>
      <c r="L389" s="823"/>
      <c r="M389" s="823"/>
      <c r="N389" s="823"/>
      <c r="O389" s="823"/>
      <c r="P389" s="823"/>
      <c r="Q389" s="823"/>
      <c r="R389" s="823"/>
      <c r="S389" s="823"/>
      <c r="T389" s="823"/>
      <c r="U389" s="823"/>
      <c r="V389" s="823"/>
      <c r="W389" s="823"/>
      <c r="X389" s="823"/>
      <c r="Y389" s="823"/>
      <c r="Z389" s="823"/>
      <c r="AA389" s="823"/>
    </row>
    <row r="390">
      <c r="A390" s="823"/>
      <c r="B390" s="823"/>
      <c r="C390" s="823"/>
      <c r="D390" s="823"/>
      <c r="E390" s="823"/>
      <c r="F390" s="823"/>
      <c r="G390" s="823"/>
      <c r="H390" s="823"/>
      <c r="I390" s="823"/>
      <c r="J390" s="823"/>
      <c r="K390" s="823"/>
      <c r="L390" s="823"/>
      <c r="M390" s="823"/>
      <c r="N390" s="823"/>
      <c r="O390" s="823"/>
      <c r="P390" s="823"/>
      <c r="Q390" s="823"/>
      <c r="R390" s="823"/>
      <c r="S390" s="823"/>
      <c r="T390" s="823"/>
      <c r="U390" s="823"/>
      <c r="V390" s="823"/>
      <c r="W390" s="823"/>
      <c r="X390" s="823"/>
      <c r="Y390" s="823"/>
      <c r="Z390" s="823"/>
      <c r="AA390" s="823"/>
    </row>
    <row r="391">
      <c r="A391" s="823"/>
      <c r="B391" s="823"/>
      <c r="C391" s="823"/>
      <c r="D391" s="823"/>
      <c r="E391" s="823"/>
      <c r="F391" s="823"/>
      <c r="G391" s="823"/>
      <c r="H391" s="823"/>
      <c r="I391" s="823"/>
      <c r="J391" s="823"/>
      <c r="K391" s="823"/>
      <c r="L391" s="823"/>
      <c r="M391" s="823"/>
      <c r="N391" s="823"/>
      <c r="O391" s="823"/>
      <c r="P391" s="823"/>
      <c r="Q391" s="823"/>
      <c r="R391" s="823"/>
      <c r="S391" s="823"/>
      <c r="T391" s="823"/>
      <c r="U391" s="823"/>
      <c r="V391" s="823"/>
      <c r="W391" s="823"/>
      <c r="X391" s="823"/>
      <c r="Y391" s="823"/>
      <c r="Z391" s="823"/>
      <c r="AA391" s="823"/>
    </row>
    <row r="392">
      <c r="A392" s="823"/>
      <c r="B392" s="823"/>
      <c r="C392" s="823"/>
      <c r="D392" s="823"/>
      <c r="E392" s="823"/>
      <c r="F392" s="823"/>
      <c r="G392" s="823"/>
      <c r="H392" s="823"/>
      <c r="I392" s="823"/>
      <c r="J392" s="823"/>
      <c r="K392" s="823"/>
      <c r="L392" s="823"/>
      <c r="M392" s="823"/>
      <c r="N392" s="823"/>
      <c r="O392" s="823"/>
      <c r="P392" s="823"/>
      <c r="Q392" s="823"/>
      <c r="R392" s="823"/>
      <c r="S392" s="823"/>
      <c r="T392" s="823"/>
      <c r="U392" s="823"/>
      <c r="V392" s="823"/>
      <c r="W392" s="823"/>
      <c r="X392" s="823"/>
      <c r="Y392" s="823"/>
      <c r="Z392" s="823"/>
      <c r="AA392" s="823"/>
    </row>
    <row r="393">
      <c r="A393" s="823"/>
      <c r="B393" s="823"/>
      <c r="C393" s="823"/>
      <c r="D393" s="823"/>
      <c r="E393" s="823"/>
      <c r="F393" s="823"/>
      <c r="G393" s="823"/>
      <c r="H393" s="823"/>
      <c r="I393" s="823"/>
      <c r="J393" s="823"/>
      <c r="K393" s="823"/>
      <c r="L393" s="823"/>
      <c r="M393" s="823"/>
      <c r="N393" s="823"/>
      <c r="O393" s="823"/>
      <c r="P393" s="823"/>
      <c r="Q393" s="823"/>
      <c r="R393" s="823"/>
      <c r="S393" s="823"/>
      <c r="T393" s="823"/>
      <c r="U393" s="823"/>
      <c r="V393" s="823"/>
      <c r="W393" s="823"/>
      <c r="X393" s="823"/>
      <c r="Y393" s="823"/>
      <c r="Z393" s="823"/>
      <c r="AA393" s="823"/>
    </row>
    <row r="394">
      <c r="A394" s="823"/>
      <c r="B394" s="823"/>
      <c r="C394" s="823"/>
      <c r="D394" s="823"/>
      <c r="E394" s="823"/>
      <c r="F394" s="823"/>
      <c r="G394" s="823"/>
      <c r="H394" s="823"/>
      <c r="I394" s="823"/>
      <c r="J394" s="823"/>
      <c r="K394" s="823"/>
      <c r="L394" s="823"/>
      <c r="M394" s="823"/>
      <c r="N394" s="823"/>
      <c r="O394" s="823"/>
      <c r="P394" s="823"/>
      <c r="Q394" s="823"/>
      <c r="R394" s="823"/>
      <c r="S394" s="823"/>
      <c r="T394" s="823"/>
      <c r="U394" s="823"/>
      <c r="V394" s="823"/>
      <c r="W394" s="823"/>
      <c r="X394" s="823"/>
      <c r="Y394" s="823"/>
      <c r="Z394" s="823"/>
      <c r="AA394" s="823"/>
    </row>
    <row r="395">
      <c r="A395" s="823"/>
      <c r="B395" s="823"/>
      <c r="C395" s="823"/>
      <c r="D395" s="823"/>
      <c r="E395" s="823"/>
      <c r="F395" s="823"/>
      <c r="G395" s="823"/>
      <c r="H395" s="823"/>
      <c r="I395" s="823"/>
      <c r="J395" s="823"/>
      <c r="K395" s="823"/>
      <c r="L395" s="823"/>
      <c r="M395" s="823"/>
      <c r="N395" s="823"/>
      <c r="O395" s="823"/>
      <c r="P395" s="823"/>
      <c r="Q395" s="823"/>
      <c r="R395" s="823"/>
      <c r="S395" s="823"/>
      <c r="T395" s="823"/>
      <c r="U395" s="823"/>
      <c r="V395" s="823"/>
      <c r="W395" s="823"/>
      <c r="X395" s="823"/>
      <c r="Y395" s="823"/>
      <c r="Z395" s="823"/>
      <c r="AA395" s="823"/>
    </row>
    <row r="396">
      <c r="A396" s="823"/>
      <c r="B396" s="823"/>
      <c r="C396" s="823"/>
      <c r="D396" s="823"/>
      <c r="E396" s="823"/>
      <c r="F396" s="823"/>
      <c r="G396" s="823"/>
      <c r="H396" s="823"/>
      <c r="I396" s="823"/>
      <c r="J396" s="823"/>
      <c r="K396" s="823"/>
      <c r="L396" s="823"/>
      <c r="M396" s="823"/>
      <c r="N396" s="823"/>
      <c r="O396" s="823"/>
      <c r="P396" s="823"/>
      <c r="Q396" s="823"/>
      <c r="R396" s="823"/>
      <c r="S396" s="823"/>
      <c r="T396" s="823"/>
      <c r="U396" s="823"/>
      <c r="V396" s="823"/>
      <c r="W396" s="823"/>
      <c r="X396" s="823"/>
      <c r="Y396" s="823"/>
      <c r="Z396" s="823"/>
      <c r="AA396" s="823"/>
    </row>
    <row r="397">
      <c r="A397" s="823"/>
      <c r="B397" s="823"/>
      <c r="C397" s="823"/>
      <c r="D397" s="823"/>
      <c r="E397" s="823"/>
      <c r="F397" s="823"/>
      <c r="G397" s="823"/>
      <c r="H397" s="823"/>
      <c r="I397" s="823"/>
      <c r="J397" s="823"/>
      <c r="K397" s="823"/>
      <c r="L397" s="823"/>
      <c r="M397" s="823"/>
      <c r="N397" s="823"/>
      <c r="O397" s="823"/>
      <c r="P397" s="823"/>
      <c r="Q397" s="823"/>
      <c r="R397" s="823"/>
      <c r="S397" s="823"/>
      <c r="T397" s="823"/>
      <c r="U397" s="823"/>
      <c r="V397" s="823"/>
      <c r="W397" s="823"/>
      <c r="X397" s="823"/>
      <c r="Y397" s="823"/>
      <c r="Z397" s="823"/>
      <c r="AA397" s="823"/>
    </row>
    <row r="398">
      <c r="A398" s="823"/>
      <c r="B398" s="823"/>
      <c r="C398" s="823"/>
      <c r="D398" s="823"/>
      <c r="E398" s="823"/>
      <c r="F398" s="823"/>
      <c r="G398" s="823"/>
      <c r="H398" s="823"/>
      <c r="I398" s="823"/>
      <c r="J398" s="823"/>
      <c r="K398" s="823"/>
      <c r="L398" s="823"/>
      <c r="M398" s="823"/>
      <c r="N398" s="823"/>
      <c r="O398" s="823"/>
      <c r="P398" s="823"/>
      <c r="Q398" s="823"/>
      <c r="R398" s="823"/>
      <c r="S398" s="823"/>
      <c r="T398" s="823"/>
      <c r="U398" s="823"/>
      <c r="V398" s="823"/>
      <c r="W398" s="823"/>
      <c r="X398" s="823"/>
      <c r="Y398" s="823"/>
      <c r="Z398" s="823"/>
      <c r="AA398" s="823"/>
    </row>
    <row r="399">
      <c r="A399" s="823"/>
      <c r="B399" s="823"/>
      <c r="C399" s="823"/>
      <c r="D399" s="823"/>
      <c r="E399" s="823"/>
      <c r="F399" s="823"/>
      <c r="G399" s="823"/>
      <c r="H399" s="823"/>
      <c r="I399" s="823"/>
      <c r="J399" s="823"/>
      <c r="K399" s="823"/>
      <c r="L399" s="823"/>
      <c r="M399" s="823"/>
      <c r="N399" s="823"/>
      <c r="O399" s="823"/>
      <c r="P399" s="823"/>
      <c r="Q399" s="823"/>
      <c r="R399" s="823"/>
      <c r="S399" s="823"/>
      <c r="T399" s="823"/>
      <c r="U399" s="823"/>
      <c r="V399" s="823"/>
      <c r="W399" s="823"/>
      <c r="X399" s="823"/>
      <c r="Y399" s="823"/>
      <c r="Z399" s="823"/>
      <c r="AA399" s="823"/>
    </row>
    <row r="400">
      <c r="A400" s="823"/>
      <c r="B400" s="823"/>
      <c r="C400" s="823"/>
      <c r="D400" s="823"/>
      <c r="E400" s="823"/>
      <c r="F400" s="823"/>
      <c r="G400" s="823"/>
      <c r="H400" s="823"/>
      <c r="I400" s="823"/>
      <c r="J400" s="823"/>
      <c r="K400" s="823"/>
      <c r="L400" s="823"/>
      <c r="M400" s="823"/>
      <c r="N400" s="823"/>
      <c r="O400" s="823"/>
      <c r="P400" s="823"/>
      <c r="Q400" s="823"/>
      <c r="R400" s="823"/>
      <c r="S400" s="823"/>
      <c r="T400" s="823"/>
      <c r="U400" s="823"/>
      <c r="V400" s="823"/>
      <c r="W400" s="823"/>
      <c r="X400" s="823"/>
      <c r="Y400" s="823"/>
      <c r="Z400" s="823"/>
      <c r="AA400" s="823"/>
    </row>
    <row r="401">
      <c r="A401" s="823"/>
      <c r="B401" s="823"/>
      <c r="C401" s="823"/>
      <c r="D401" s="823"/>
      <c r="E401" s="823"/>
      <c r="F401" s="823"/>
      <c r="G401" s="823"/>
      <c r="H401" s="823"/>
      <c r="I401" s="823"/>
      <c r="J401" s="823"/>
      <c r="K401" s="823"/>
      <c r="L401" s="823"/>
      <c r="M401" s="823"/>
      <c r="N401" s="823"/>
      <c r="O401" s="823"/>
      <c r="P401" s="823"/>
      <c r="Q401" s="823"/>
      <c r="R401" s="823"/>
      <c r="S401" s="823"/>
      <c r="T401" s="823"/>
      <c r="U401" s="823"/>
      <c r="V401" s="823"/>
      <c r="W401" s="823"/>
      <c r="X401" s="823"/>
      <c r="Y401" s="823"/>
      <c r="Z401" s="823"/>
      <c r="AA401" s="823"/>
    </row>
    <row r="402">
      <c r="A402" s="823"/>
      <c r="B402" s="823"/>
      <c r="C402" s="823"/>
      <c r="D402" s="823"/>
      <c r="E402" s="823"/>
      <c r="F402" s="823"/>
      <c r="G402" s="823"/>
      <c r="H402" s="823"/>
      <c r="I402" s="823"/>
      <c r="J402" s="823"/>
      <c r="K402" s="823"/>
      <c r="L402" s="823"/>
      <c r="M402" s="823"/>
      <c r="N402" s="823"/>
      <c r="O402" s="823"/>
      <c r="P402" s="823"/>
      <c r="Q402" s="823"/>
      <c r="R402" s="823"/>
      <c r="S402" s="823"/>
      <c r="T402" s="823"/>
      <c r="U402" s="823"/>
      <c r="V402" s="823"/>
      <c r="W402" s="823"/>
      <c r="X402" s="823"/>
      <c r="Y402" s="823"/>
      <c r="Z402" s="823"/>
      <c r="AA402" s="823"/>
    </row>
    <row r="403">
      <c r="A403" s="823"/>
      <c r="B403" s="823"/>
      <c r="C403" s="823"/>
      <c r="D403" s="823"/>
      <c r="E403" s="823"/>
      <c r="F403" s="823"/>
      <c r="G403" s="823"/>
      <c r="H403" s="823"/>
      <c r="I403" s="823"/>
      <c r="J403" s="823"/>
      <c r="K403" s="823"/>
      <c r="L403" s="823"/>
      <c r="M403" s="823"/>
      <c r="N403" s="823"/>
      <c r="O403" s="823"/>
      <c r="P403" s="823"/>
      <c r="Q403" s="823"/>
      <c r="R403" s="823"/>
      <c r="S403" s="823"/>
      <c r="T403" s="823"/>
      <c r="U403" s="823"/>
      <c r="V403" s="823"/>
      <c r="W403" s="823"/>
      <c r="X403" s="823"/>
      <c r="Y403" s="823"/>
      <c r="Z403" s="823"/>
      <c r="AA403" s="823"/>
    </row>
    <row r="404">
      <c r="A404" s="823"/>
      <c r="B404" s="823"/>
      <c r="C404" s="823"/>
      <c r="D404" s="823"/>
      <c r="E404" s="823"/>
      <c r="F404" s="823"/>
      <c r="G404" s="823"/>
      <c r="H404" s="823"/>
      <c r="I404" s="823"/>
      <c r="J404" s="823"/>
      <c r="K404" s="823"/>
      <c r="L404" s="823"/>
      <c r="M404" s="823"/>
      <c r="N404" s="823"/>
      <c r="O404" s="823"/>
      <c r="P404" s="823"/>
      <c r="Q404" s="823"/>
      <c r="R404" s="823"/>
      <c r="S404" s="823"/>
      <c r="T404" s="823"/>
      <c r="U404" s="823"/>
      <c r="V404" s="823"/>
      <c r="W404" s="823"/>
      <c r="X404" s="823"/>
      <c r="Y404" s="823"/>
      <c r="Z404" s="823"/>
      <c r="AA404" s="823"/>
    </row>
    <row r="405">
      <c r="A405" s="823"/>
      <c r="B405" s="823"/>
      <c r="C405" s="823"/>
      <c r="D405" s="823"/>
      <c r="E405" s="823"/>
      <c r="F405" s="823"/>
      <c r="G405" s="823"/>
      <c r="H405" s="823"/>
      <c r="I405" s="823"/>
      <c r="J405" s="823"/>
      <c r="K405" s="823"/>
      <c r="L405" s="823"/>
      <c r="M405" s="823"/>
      <c r="N405" s="823"/>
      <c r="O405" s="823"/>
      <c r="P405" s="823"/>
      <c r="Q405" s="823"/>
      <c r="R405" s="823"/>
      <c r="S405" s="823"/>
      <c r="T405" s="823"/>
      <c r="U405" s="823"/>
      <c r="V405" s="823"/>
      <c r="W405" s="823"/>
      <c r="X405" s="823"/>
      <c r="Y405" s="823"/>
      <c r="Z405" s="823"/>
      <c r="AA405" s="823"/>
    </row>
    <row r="406">
      <c r="A406" s="823"/>
      <c r="B406" s="823"/>
      <c r="C406" s="823"/>
      <c r="D406" s="823"/>
      <c r="E406" s="823"/>
      <c r="F406" s="823"/>
      <c r="G406" s="823"/>
      <c r="H406" s="823"/>
      <c r="I406" s="823"/>
      <c r="J406" s="823"/>
      <c r="K406" s="823"/>
      <c r="L406" s="823"/>
      <c r="M406" s="823"/>
      <c r="N406" s="823"/>
      <c r="O406" s="823"/>
      <c r="P406" s="823"/>
      <c r="Q406" s="823"/>
      <c r="R406" s="823"/>
      <c r="S406" s="823"/>
      <c r="T406" s="823"/>
      <c r="U406" s="823"/>
      <c r="V406" s="823"/>
      <c r="W406" s="823"/>
      <c r="X406" s="823"/>
      <c r="Y406" s="823"/>
      <c r="Z406" s="823"/>
      <c r="AA406" s="823"/>
    </row>
    <row r="407">
      <c r="A407" s="823"/>
      <c r="B407" s="823"/>
      <c r="C407" s="823"/>
      <c r="D407" s="823"/>
      <c r="E407" s="823"/>
      <c r="F407" s="823"/>
      <c r="G407" s="823"/>
      <c r="H407" s="823"/>
      <c r="I407" s="823"/>
      <c r="J407" s="823"/>
      <c r="K407" s="823"/>
      <c r="L407" s="823"/>
      <c r="M407" s="823"/>
      <c r="N407" s="823"/>
      <c r="O407" s="823"/>
      <c r="P407" s="823"/>
      <c r="Q407" s="823"/>
      <c r="R407" s="823"/>
      <c r="S407" s="823"/>
      <c r="T407" s="823"/>
      <c r="U407" s="823"/>
      <c r="V407" s="823"/>
      <c r="W407" s="823"/>
      <c r="X407" s="823"/>
      <c r="Y407" s="823"/>
      <c r="Z407" s="823"/>
      <c r="AA407" s="823"/>
    </row>
    <row r="408">
      <c r="A408" s="823"/>
      <c r="B408" s="823"/>
      <c r="C408" s="823"/>
      <c r="D408" s="823"/>
      <c r="E408" s="823"/>
      <c r="F408" s="823"/>
      <c r="G408" s="823"/>
      <c r="H408" s="823"/>
      <c r="I408" s="823"/>
      <c r="J408" s="823"/>
      <c r="K408" s="823"/>
      <c r="L408" s="823"/>
      <c r="M408" s="823"/>
      <c r="N408" s="823"/>
      <c r="O408" s="823"/>
      <c r="P408" s="823"/>
      <c r="Q408" s="823"/>
      <c r="R408" s="823"/>
      <c r="S408" s="823"/>
      <c r="T408" s="823"/>
      <c r="U408" s="823"/>
      <c r="V408" s="823"/>
      <c r="W408" s="823"/>
      <c r="X408" s="823"/>
      <c r="Y408" s="823"/>
      <c r="Z408" s="823"/>
      <c r="AA408" s="823"/>
    </row>
    <row r="409">
      <c r="A409" s="823"/>
      <c r="B409" s="823"/>
      <c r="C409" s="823"/>
      <c r="D409" s="823"/>
      <c r="E409" s="823"/>
      <c r="F409" s="823"/>
      <c r="G409" s="823"/>
      <c r="H409" s="823"/>
      <c r="I409" s="823"/>
      <c r="J409" s="823"/>
      <c r="K409" s="823"/>
      <c r="L409" s="823"/>
      <c r="M409" s="823"/>
      <c r="N409" s="823"/>
      <c r="O409" s="823"/>
      <c r="P409" s="823"/>
      <c r="Q409" s="823"/>
      <c r="R409" s="823"/>
      <c r="S409" s="823"/>
      <c r="T409" s="823"/>
      <c r="U409" s="823"/>
      <c r="V409" s="823"/>
      <c r="W409" s="823"/>
      <c r="X409" s="823"/>
      <c r="Y409" s="823"/>
      <c r="Z409" s="823"/>
      <c r="AA409" s="823"/>
    </row>
    <row r="410">
      <c r="A410" s="823"/>
      <c r="B410" s="823"/>
      <c r="C410" s="823"/>
      <c r="D410" s="823"/>
      <c r="E410" s="823"/>
      <c r="F410" s="823"/>
      <c r="G410" s="823"/>
      <c r="H410" s="823"/>
      <c r="I410" s="823"/>
      <c r="J410" s="823"/>
      <c r="K410" s="823"/>
      <c r="L410" s="823"/>
      <c r="M410" s="823"/>
      <c r="N410" s="823"/>
      <c r="O410" s="823"/>
      <c r="P410" s="823"/>
      <c r="Q410" s="823"/>
      <c r="R410" s="823"/>
      <c r="S410" s="823"/>
      <c r="T410" s="823"/>
      <c r="U410" s="823"/>
      <c r="V410" s="823"/>
      <c r="W410" s="823"/>
      <c r="X410" s="823"/>
      <c r="Y410" s="823"/>
      <c r="Z410" s="823"/>
      <c r="AA410" s="823"/>
    </row>
    <row r="411">
      <c r="A411" s="823"/>
      <c r="B411" s="823"/>
      <c r="C411" s="823"/>
      <c r="D411" s="823"/>
      <c r="E411" s="823"/>
      <c r="F411" s="823"/>
      <c r="G411" s="823"/>
      <c r="H411" s="823"/>
      <c r="I411" s="823"/>
      <c r="J411" s="823"/>
      <c r="K411" s="823"/>
      <c r="L411" s="823"/>
      <c r="M411" s="823"/>
      <c r="N411" s="823"/>
      <c r="O411" s="823"/>
      <c r="P411" s="823"/>
      <c r="Q411" s="823"/>
      <c r="R411" s="823"/>
      <c r="S411" s="823"/>
      <c r="T411" s="823"/>
      <c r="U411" s="823"/>
      <c r="V411" s="823"/>
      <c r="W411" s="823"/>
      <c r="X411" s="823"/>
      <c r="Y411" s="823"/>
      <c r="Z411" s="823"/>
      <c r="AA411" s="823"/>
    </row>
    <row r="412">
      <c r="A412" s="823"/>
      <c r="B412" s="823"/>
      <c r="C412" s="823"/>
      <c r="D412" s="823"/>
      <c r="E412" s="823"/>
      <c r="F412" s="823"/>
      <c r="G412" s="823"/>
      <c r="H412" s="823"/>
      <c r="I412" s="823"/>
      <c r="J412" s="823"/>
      <c r="K412" s="823"/>
      <c r="L412" s="823"/>
      <c r="M412" s="823"/>
      <c r="N412" s="823"/>
      <c r="O412" s="823"/>
      <c r="P412" s="823"/>
      <c r="Q412" s="823"/>
      <c r="R412" s="823"/>
      <c r="S412" s="823"/>
      <c r="T412" s="823"/>
      <c r="U412" s="823"/>
      <c r="V412" s="823"/>
      <c r="W412" s="823"/>
      <c r="X412" s="823"/>
      <c r="Y412" s="823"/>
      <c r="Z412" s="823"/>
      <c r="AA412" s="823"/>
    </row>
    <row r="413">
      <c r="A413" s="823"/>
      <c r="B413" s="823"/>
      <c r="C413" s="823"/>
      <c r="D413" s="823"/>
      <c r="E413" s="823"/>
      <c r="F413" s="823"/>
      <c r="G413" s="823"/>
      <c r="H413" s="823"/>
      <c r="I413" s="823"/>
      <c r="J413" s="823"/>
      <c r="K413" s="823"/>
      <c r="L413" s="823"/>
      <c r="M413" s="823"/>
      <c r="N413" s="823"/>
      <c r="O413" s="823"/>
      <c r="P413" s="823"/>
      <c r="Q413" s="823"/>
      <c r="R413" s="823"/>
      <c r="S413" s="823"/>
      <c r="T413" s="823"/>
      <c r="U413" s="823"/>
      <c r="V413" s="823"/>
      <c r="W413" s="823"/>
      <c r="X413" s="823"/>
      <c r="Y413" s="823"/>
      <c r="Z413" s="823"/>
      <c r="AA413" s="823"/>
    </row>
    <row r="414">
      <c r="A414" s="823"/>
      <c r="B414" s="823"/>
      <c r="C414" s="823"/>
      <c r="D414" s="823"/>
      <c r="E414" s="823"/>
      <c r="F414" s="823"/>
      <c r="G414" s="823"/>
      <c r="H414" s="823"/>
      <c r="I414" s="823"/>
      <c r="J414" s="823"/>
      <c r="K414" s="823"/>
      <c r="L414" s="823"/>
      <c r="M414" s="823"/>
      <c r="N414" s="823"/>
      <c r="O414" s="823"/>
      <c r="P414" s="823"/>
      <c r="Q414" s="823"/>
      <c r="R414" s="823"/>
      <c r="S414" s="823"/>
      <c r="T414" s="823"/>
      <c r="U414" s="823"/>
      <c r="V414" s="823"/>
      <c r="W414" s="823"/>
      <c r="X414" s="823"/>
      <c r="Y414" s="823"/>
      <c r="Z414" s="823"/>
      <c r="AA414" s="823"/>
    </row>
    <row r="415">
      <c r="A415" s="823"/>
      <c r="B415" s="823"/>
      <c r="C415" s="823"/>
      <c r="D415" s="823"/>
      <c r="E415" s="823"/>
      <c r="F415" s="823"/>
      <c r="G415" s="823"/>
      <c r="H415" s="823"/>
      <c r="I415" s="823"/>
      <c r="J415" s="823"/>
      <c r="K415" s="823"/>
      <c r="L415" s="823"/>
      <c r="M415" s="823"/>
      <c r="N415" s="823"/>
      <c r="O415" s="823"/>
      <c r="P415" s="823"/>
      <c r="Q415" s="823"/>
      <c r="R415" s="823"/>
      <c r="S415" s="823"/>
      <c r="T415" s="823"/>
      <c r="U415" s="823"/>
      <c r="V415" s="823"/>
      <c r="W415" s="823"/>
      <c r="X415" s="823"/>
      <c r="Y415" s="823"/>
      <c r="Z415" s="823"/>
      <c r="AA415" s="823"/>
    </row>
    <row r="416">
      <c r="A416" s="823"/>
      <c r="B416" s="823"/>
      <c r="C416" s="823"/>
      <c r="D416" s="823"/>
      <c r="E416" s="823"/>
      <c r="F416" s="823"/>
      <c r="G416" s="823"/>
      <c r="H416" s="823"/>
      <c r="I416" s="823"/>
      <c r="J416" s="823"/>
      <c r="K416" s="823"/>
      <c r="L416" s="823"/>
      <c r="M416" s="823"/>
      <c r="N416" s="823"/>
      <c r="O416" s="823"/>
      <c r="P416" s="823"/>
      <c r="Q416" s="823"/>
      <c r="R416" s="823"/>
      <c r="S416" s="823"/>
      <c r="T416" s="823"/>
      <c r="U416" s="823"/>
      <c r="V416" s="823"/>
      <c r="W416" s="823"/>
      <c r="X416" s="823"/>
      <c r="Y416" s="823"/>
      <c r="Z416" s="823"/>
      <c r="AA416" s="823"/>
    </row>
    <row r="417">
      <c r="A417" s="823"/>
      <c r="B417" s="823"/>
      <c r="C417" s="823"/>
      <c r="D417" s="823"/>
      <c r="E417" s="823"/>
      <c r="F417" s="823"/>
      <c r="G417" s="823"/>
      <c r="H417" s="823"/>
      <c r="I417" s="823"/>
      <c r="J417" s="823"/>
      <c r="K417" s="823"/>
      <c r="L417" s="823"/>
      <c r="M417" s="823"/>
      <c r="N417" s="823"/>
      <c r="O417" s="823"/>
      <c r="P417" s="823"/>
      <c r="Q417" s="823"/>
      <c r="R417" s="823"/>
      <c r="S417" s="823"/>
      <c r="T417" s="823"/>
      <c r="U417" s="823"/>
      <c r="V417" s="823"/>
      <c r="W417" s="823"/>
      <c r="X417" s="823"/>
      <c r="Y417" s="823"/>
      <c r="Z417" s="823"/>
      <c r="AA417" s="823"/>
    </row>
    <row r="418">
      <c r="A418" s="823"/>
      <c r="B418" s="823"/>
      <c r="C418" s="823"/>
      <c r="D418" s="823"/>
      <c r="E418" s="823"/>
      <c r="F418" s="823"/>
      <c r="G418" s="823"/>
      <c r="H418" s="823"/>
      <c r="I418" s="823"/>
      <c r="J418" s="823"/>
      <c r="K418" s="823"/>
      <c r="L418" s="823"/>
      <c r="M418" s="823"/>
      <c r="N418" s="823"/>
      <c r="O418" s="823"/>
      <c r="P418" s="823"/>
      <c r="Q418" s="823"/>
      <c r="R418" s="823"/>
      <c r="S418" s="823"/>
      <c r="T418" s="823"/>
      <c r="U418" s="823"/>
      <c r="V418" s="823"/>
      <c r="W418" s="823"/>
      <c r="X418" s="823"/>
      <c r="Y418" s="823"/>
      <c r="Z418" s="823"/>
      <c r="AA418" s="823"/>
    </row>
    <row r="419">
      <c r="A419" s="823"/>
      <c r="B419" s="823"/>
      <c r="C419" s="823"/>
      <c r="D419" s="823"/>
      <c r="E419" s="823"/>
      <c r="F419" s="823"/>
      <c r="G419" s="823"/>
      <c r="H419" s="823"/>
      <c r="I419" s="823"/>
      <c r="J419" s="823"/>
      <c r="K419" s="823"/>
      <c r="L419" s="823"/>
      <c r="M419" s="823"/>
      <c r="N419" s="823"/>
      <c r="O419" s="823"/>
      <c r="P419" s="823"/>
      <c r="Q419" s="823"/>
      <c r="R419" s="823"/>
      <c r="S419" s="823"/>
      <c r="T419" s="823"/>
      <c r="U419" s="823"/>
      <c r="V419" s="823"/>
      <c r="W419" s="823"/>
      <c r="X419" s="823"/>
      <c r="Y419" s="823"/>
      <c r="Z419" s="823"/>
      <c r="AA419" s="823"/>
    </row>
    <row r="420">
      <c r="A420" s="823"/>
      <c r="B420" s="823"/>
      <c r="C420" s="823"/>
      <c r="D420" s="823"/>
      <c r="E420" s="823"/>
      <c r="F420" s="823"/>
      <c r="G420" s="823"/>
      <c r="H420" s="823"/>
      <c r="I420" s="823"/>
      <c r="J420" s="823"/>
      <c r="K420" s="823"/>
      <c r="L420" s="823"/>
      <c r="M420" s="823"/>
      <c r="N420" s="823"/>
      <c r="O420" s="823"/>
      <c r="P420" s="823"/>
      <c r="Q420" s="823"/>
      <c r="R420" s="823"/>
      <c r="S420" s="823"/>
      <c r="T420" s="823"/>
      <c r="U420" s="823"/>
      <c r="V420" s="823"/>
      <c r="W420" s="823"/>
      <c r="X420" s="823"/>
      <c r="Y420" s="823"/>
      <c r="Z420" s="823"/>
      <c r="AA420" s="823"/>
    </row>
    <row r="421">
      <c r="A421" s="823"/>
      <c r="B421" s="823"/>
      <c r="C421" s="823"/>
      <c r="D421" s="823"/>
      <c r="E421" s="823"/>
      <c r="F421" s="823"/>
      <c r="G421" s="823"/>
      <c r="H421" s="823"/>
      <c r="I421" s="823"/>
      <c r="J421" s="823"/>
      <c r="K421" s="823"/>
      <c r="L421" s="823"/>
      <c r="M421" s="823"/>
      <c r="N421" s="823"/>
      <c r="O421" s="823"/>
      <c r="P421" s="823"/>
      <c r="Q421" s="823"/>
      <c r="R421" s="823"/>
      <c r="S421" s="823"/>
      <c r="T421" s="823"/>
      <c r="U421" s="823"/>
      <c r="V421" s="823"/>
      <c r="W421" s="823"/>
      <c r="X421" s="823"/>
      <c r="Y421" s="823"/>
      <c r="Z421" s="823"/>
      <c r="AA421" s="823"/>
    </row>
    <row r="422">
      <c r="A422" s="823"/>
      <c r="B422" s="823"/>
      <c r="C422" s="823"/>
      <c r="D422" s="823"/>
      <c r="E422" s="823"/>
      <c r="F422" s="823"/>
      <c r="G422" s="823"/>
      <c r="H422" s="823"/>
      <c r="I422" s="823"/>
      <c r="J422" s="823"/>
      <c r="K422" s="823"/>
      <c r="L422" s="823"/>
      <c r="M422" s="823"/>
      <c r="N422" s="823"/>
      <c r="O422" s="823"/>
      <c r="P422" s="823"/>
      <c r="Q422" s="823"/>
      <c r="R422" s="823"/>
      <c r="S422" s="823"/>
      <c r="T422" s="823"/>
      <c r="U422" s="823"/>
      <c r="V422" s="823"/>
      <c r="W422" s="823"/>
      <c r="X422" s="823"/>
      <c r="Y422" s="823"/>
      <c r="Z422" s="823"/>
      <c r="AA422" s="823"/>
    </row>
    <row r="423">
      <c r="A423" s="823"/>
      <c r="B423" s="823"/>
      <c r="C423" s="823"/>
      <c r="D423" s="823"/>
      <c r="E423" s="823"/>
      <c r="F423" s="823"/>
      <c r="G423" s="823"/>
      <c r="H423" s="823"/>
      <c r="I423" s="823"/>
      <c r="J423" s="823"/>
      <c r="K423" s="823"/>
      <c r="L423" s="823"/>
      <c r="M423" s="823"/>
      <c r="N423" s="823"/>
      <c r="O423" s="823"/>
      <c r="P423" s="823"/>
      <c r="Q423" s="823"/>
      <c r="R423" s="823"/>
      <c r="S423" s="823"/>
      <c r="T423" s="823"/>
      <c r="U423" s="823"/>
      <c r="V423" s="823"/>
      <c r="W423" s="823"/>
      <c r="X423" s="823"/>
      <c r="Y423" s="823"/>
      <c r="Z423" s="823"/>
      <c r="AA423" s="823"/>
    </row>
    <row r="424">
      <c r="A424" s="823"/>
      <c r="B424" s="823"/>
      <c r="C424" s="823"/>
      <c r="D424" s="823"/>
      <c r="E424" s="823"/>
      <c r="F424" s="823"/>
      <c r="G424" s="823"/>
      <c r="H424" s="823"/>
      <c r="I424" s="823"/>
      <c r="J424" s="823"/>
      <c r="K424" s="823"/>
      <c r="L424" s="823"/>
      <c r="M424" s="823"/>
      <c r="N424" s="823"/>
      <c r="O424" s="823"/>
      <c r="P424" s="823"/>
      <c r="Q424" s="823"/>
      <c r="R424" s="823"/>
      <c r="S424" s="823"/>
      <c r="T424" s="823"/>
      <c r="U424" s="823"/>
      <c r="V424" s="823"/>
      <c r="W424" s="823"/>
      <c r="X424" s="823"/>
      <c r="Y424" s="823"/>
      <c r="Z424" s="823"/>
      <c r="AA424" s="823"/>
    </row>
    <row r="425">
      <c r="A425" s="823"/>
      <c r="B425" s="823"/>
      <c r="C425" s="823"/>
      <c r="D425" s="823"/>
      <c r="E425" s="823"/>
      <c r="F425" s="823"/>
      <c r="G425" s="823"/>
      <c r="H425" s="823"/>
      <c r="I425" s="823"/>
      <c r="J425" s="823"/>
      <c r="K425" s="823"/>
      <c r="L425" s="823"/>
      <c r="M425" s="823"/>
      <c r="N425" s="823"/>
      <c r="O425" s="823"/>
      <c r="P425" s="823"/>
      <c r="Q425" s="823"/>
      <c r="R425" s="823"/>
      <c r="S425" s="823"/>
      <c r="T425" s="823"/>
      <c r="U425" s="823"/>
      <c r="V425" s="823"/>
      <c r="W425" s="823"/>
      <c r="X425" s="823"/>
      <c r="Y425" s="823"/>
      <c r="Z425" s="823"/>
      <c r="AA425" s="823"/>
    </row>
    <row r="426">
      <c r="A426" s="823"/>
      <c r="B426" s="823"/>
      <c r="C426" s="823"/>
      <c r="D426" s="823"/>
      <c r="E426" s="823"/>
      <c r="F426" s="823"/>
      <c r="G426" s="823"/>
      <c r="H426" s="823"/>
      <c r="I426" s="823"/>
      <c r="J426" s="823"/>
      <c r="K426" s="823"/>
      <c r="L426" s="823"/>
      <c r="M426" s="823"/>
      <c r="N426" s="823"/>
      <c r="O426" s="823"/>
      <c r="P426" s="823"/>
      <c r="Q426" s="823"/>
      <c r="R426" s="823"/>
      <c r="S426" s="823"/>
      <c r="T426" s="823"/>
      <c r="U426" s="823"/>
      <c r="V426" s="823"/>
      <c r="W426" s="823"/>
      <c r="X426" s="823"/>
      <c r="Y426" s="823"/>
      <c r="Z426" s="823"/>
      <c r="AA426" s="823"/>
    </row>
    <row r="427">
      <c r="A427" s="823"/>
      <c r="B427" s="823"/>
      <c r="C427" s="823"/>
      <c r="D427" s="823"/>
      <c r="E427" s="823"/>
      <c r="F427" s="823"/>
      <c r="G427" s="823"/>
      <c r="H427" s="823"/>
      <c r="I427" s="823"/>
      <c r="J427" s="823"/>
      <c r="K427" s="823"/>
      <c r="L427" s="823"/>
      <c r="M427" s="823"/>
      <c r="N427" s="823"/>
      <c r="O427" s="823"/>
      <c r="P427" s="823"/>
      <c r="Q427" s="823"/>
      <c r="R427" s="823"/>
      <c r="S427" s="823"/>
      <c r="T427" s="823"/>
      <c r="U427" s="823"/>
      <c r="V427" s="823"/>
      <c r="W427" s="823"/>
      <c r="X427" s="823"/>
      <c r="Y427" s="823"/>
      <c r="Z427" s="823"/>
      <c r="AA427" s="823"/>
    </row>
    <row r="428">
      <c r="A428" s="823"/>
      <c r="B428" s="823"/>
      <c r="C428" s="823"/>
      <c r="D428" s="823"/>
      <c r="E428" s="823"/>
      <c r="F428" s="823"/>
      <c r="G428" s="823"/>
      <c r="H428" s="823"/>
      <c r="I428" s="823"/>
      <c r="J428" s="823"/>
      <c r="K428" s="823"/>
      <c r="L428" s="823"/>
      <c r="M428" s="823"/>
      <c r="N428" s="823"/>
      <c r="O428" s="823"/>
      <c r="P428" s="823"/>
      <c r="Q428" s="823"/>
      <c r="R428" s="823"/>
      <c r="S428" s="823"/>
      <c r="T428" s="823"/>
      <c r="U428" s="823"/>
      <c r="V428" s="823"/>
      <c r="W428" s="823"/>
      <c r="X428" s="823"/>
      <c r="Y428" s="823"/>
      <c r="Z428" s="823"/>
      <c r="AA428" s="823"/>
    </row>
    <row r="429">
      <c r="A429" s="823"/>
      <c r="B429" s="823"/>
      <c r="C429" s="823"/>
      <c r="D429" s="823"/>
      <c r="E429" s="823"/>
      <c r="F429" s="823"/>
      <c r="G429" s="823"/>
      <c r="H429" s="823"/>
      <c r="I429" s="823"/>
      <c r="J429" s="823"/>
      <c r="K429" s="823"/>
      <c r="L429" s="823"/>
      <c r="M429" s="823"/>
      <c r="N429" s="823"/>
      <c r="O429" s="823"/>
      <c r="P429" s="823"/>
      <c r="Q429" s="823"/>
      <c r="R429" s="823"/>
      <c r="S429" s="823"/>
      <c r="T429" s="823"/>
      <c r="U429" s="823"/>
      <c r="V429" s="823"/>
      <c r="W429" s="823"/>
      <c r="X429" s="823"/>
      <c r="Y429" s="823"/>
      <c r="Z429" s="823"/>
      <c r="AA429" s="823"/>
    </row>
    <row r="430">
      <c r="A430" s="823"/>
      <c r="B430" s="823"/>
      <c r="C430" s="823"/>
      <c r="D430" s="823"/>
      <c r="E430" s="823"/>
      <c r="F430" s="823"/>
      <c r="G430" s="823"/>
      <c r="H430" s="823"/>
      <c r="I430" s="823"/>
      <c r="J430" s="823"/>
      <c r="K430" s="823"/>
      <c r="L430" s="823"/>
      <c r="M430" s="823"/>
      <c r="N430" s="823"/>
      <c r="O430" s="823"/>
      <c r="P430" s="823"/>
      <c r="Q430" s="823"/>
      <c r="R430" s="823"/>
      <c r="S430" s="823"/>
      <c r="T430" s="823"/>
      <c r="U430" s="823"/>
      <c r="V430" s="823"/>
      <c r="W430" s="823"/>
      <c r="X430" s="823"/>
      <c r="Y430" s="823"/>
      <c r="Z430" s="823"/>
      <c r="AA430" s="823"/>
    </row>
    <row r="431">
      <c r="A431" s="823"/>
      <c r="B431" s="823"/>
      <c r="C431" s="823"/>
      <c r="D431" s="823"/>
      <c r="E431" s="823"/>
      <c r="F431" s="823"/>
      <c r="G431" s="823"/>
      <c r="H431" s="823"/>
      <c r="I431" s="823"/>
      <c r="J431" s="823"/>
      <c r="K431" s="823"/>
      <c r="L431" s="823"/>
      <c r="M431" s="823"/>
      <c r="N431" s="823"/>
      <c r="O431" s="823"/>
      <c r="P431" s="823"/>
      <c r="Q431" s="823"/>
      <c r="R431" s="823"/>
      <c r="S431" s="823"/>
      <c r="T431" s="823"/>
      <c r="U431" s="823"/>
      <c r="V431" s="823"/>
      <c r="W431" s="823"/>
      <c r="X431" s="823"/>
      <c r="Y431" s="823"/>
      <c r="Z431" s="823"/>
      <c r="AA431" s="823"/>
    </row>
    <row r="432">
      <c r="A432" s="823"/>
      <c r="B432" s="823"/>
      <c r="C432" s="823"/>
      <c r="D432" s="823"/>
      <c r="E432" s="823"/>
      <c r="F432" s="823"/>
      <c r="G432" s="823"/>
      <c r="H432" s="823"/>
      <c r="I432" s="823"/>
      <c r="J432" s="823"/>
      <c r="K432" s="823"/>
      <c r="L432" s="823"/>
      <c r="M432" s="823"/>
      <c r="N432" s="823"/>
      <c r="O432" s="823"/>
      <c r="P432" s="823"/>
      <c r="Q432" s="823"/>
      <c r="R432" s="823"/>
      <c r="S432" s="823"/>
      <c r="T432" s="823"/>
      <c r="U432" s="823"/>
      <c r="V432" s="823"/>
      <c r="W432" s="823"/>
      <c r="X432" s="823"/>
      <c r="Y432" s="823"/>
      <c r="Z432" s="823"/>
      <c r="AA432" s="823"/>
    </row>
    <row r="433">
      <c r="A433" s="823"/>
      <c r="B433" s="823"/>
      <c r="C433" s="823"/>
      <c r="D433" s="823"/>
      <c r="E433" s="823"/>
      <c r="F433" s="823"/>
      <c r="G433" s="823"/>
      <c r="H433" s="823"/>
      <c r="I433" s="823"/>
      <c r="J433" s="823"/>
      <c r="K433" s="823"/>
      <c r="L433" s="823"/>
      <c r="M433" s="823"/>
      <c r="N433" s="823"/>
      <c r="O433" s="823"/>
      <c r="P433" s="823"/>
      <c r="Q433" s="823"/>
      <c r="R433" s="823"/>
      <c r="S433" s="823"/>
      <c r="T433" s="823"/>
      <c r="U433" s="823"/>
      <c r="V433" s="823"/>
      <c r="W433" s="823"/>
      <c r="X433" s="823"/>
      <c r="Y433" s="823"/>
      <c r="Z433" s="823"/>
      <c r="AA433" s="823"/>
    </row>
    <row r="434">
      <c r="A434" s="823"/>
      <c r="B434" s="823"/>
      <c r="C434" s="823"/>
      <c r="D434" s="823"/>
      <c r="E434" s="823"/>
      <c r="F434" s="823"/>
      <c r="G434" s="823"/>
      <c r="H434" s="823"/>
      <c r="I434" s="823"/>
      <c r="J434" s="823"/>
      <c r="K434" s="823"/>
      <c r="L434" s="823"/>
      <c r="M434" s="823"/>
      <c r="N434" s="823"/>
      <c r="O434" s="823"/>
      <c r="P434" s="823"/>
      <c r="Q434" s="823"/>
      <c r="R434" s="823"/>
      <c r="S434" s="823"/>
      <c r="T434" s="823"/>
      <c r="U434" s="823"/>
      <c r="V434" s="823"/>
      <c r="W434" s="823"/>
      <c r="X434" s="823"/>
      <c r="Y434" s="823"/>
      <c r="Z434" s="823"/>
      <c r="AA434" s="823"/>
    </row>
    <row r="435">
      <c r="A435" s="823"/>
      <c r="B435" s="823"/>
      <c r="C435" s="823"/>
      <c r="D435" s="823"/>
      <c r="E435" s="823"/>
      <c r="F435" s="823"/>
      <c r="G435" s="823"/>
      <c r="H435" s="823"/>
      <c r="I435" s="823"/>
      <c r="J435" s="823"/>
      <c r="K435" s="823"/>
      <c r="L435" s="823"/>
      <c r="M435" s="823"/>
      <c r="N435" s="823"/>
      <c r="O435" s="823"/>
      <c r="P435" s="823"/>
      <c r="Q435" s="823"/>
      <c r="R435" s="823"/>
      <c r="S435" s="823"/>
      <c r="T435" s="823"/>
      <c r="U435" s="823"/>
      <c r="V435" s="823"/>
      <c r="W435" s="823"/>
      <c r="X435" s="823"/>
      <c r="Y435" s="823"/>
      <c r="Z435" s="823"/>
      <c r="AA435" s="823"/>
    </row>
    <row r="436">
      <c r="A436" s="823"/>
      <c r="B436" s="823"/>
      <c r="C436" s="823"/>
      <c r="D436" s="823"/>
      <c r="E436" s="823"/>
      <c r="F436" s="823"/>
      <c r="G436" s="823"/>
      <c r="H436" s="823"/>
      <c r="I436" s="823"/>
      <c r="J436" s="823"/>
      <c r="K436" s="823"/>
      <c r="L436" s="823"/>
      <c r="M436" s="823"/>
      <c r="N436" s="823"/>
      <c r="O436" s="823"/>
      <c r="P436" s="823"/>
      <c r="Q436" s="823"/>
      <c r="R436" s="823"/>
      <c r="S436" s="823"/>
      <c r="T436" s="823"/>
      <c r="U436" s="823"/>
      <c r="V436" s="823"/>
      <c r="W436" s="823"/>
      <c r="X436" s="823"/>
      <c r="Y436" s="823"/>
      <c r="Z436" s="823"/>
      <c r="AA436" s="823"/>
    </row>
    <row r="437">
      <c r="A437" s="823"/>
      <c r="B437" s="823"/>
      <c r="C437" s="823"/>
      <c r="D437" s="823"/>
      <c r="E437" s="823"/>
      <c r="F437" s="823"/>
      <c r="G437" s="823"/>
      <c r="H437" s="823"/>
      <c r="I437" s="823"/>
      <c r="J437" s="823"/>
      <c r="K437" s="823"/>
      <c r="L437" s="823"/>
      <c r="M437" s="823"/>
      <c r="N437" s="823"/>
      <c r="O437" s="823"/>
      <c r="P437" s="823"/>
      <c r="Q437" s="823"/>
      <c r="R437" s="823"/>
      <c r="S437" s="823"/>
      <c r="T437" s="823"/>
      <c r="U437" s="823"/>
      <c r="V437" s="823"/>
      <c r="W437" s="823"/>
      <c r="X437" s="823"/>
      <c r="Y437" s="823"/>
      <c r="Z437" s="823"/>
      <c r="AA437" s="823"/>
    </row>
    <row r="438">
      <c r="A438" s="823"/>
      <c r="B438" s="823"/>
      <c r="C438" s="823"/>
      <c r="D438" s="823"/>
      <c r="E438" s="823"/>
      <c r="F438" s="823"/>
      <c r="G438" s="823"/>
      <c r="H438" s="823"/>
      <c r="I438" s="823"/>
      <c r="J438" s="823"/>
      <c r="K438" s="823"/>
      <c r="L438" s="823"/>
      <c r="M438" s="823"/>
      <c r="N438" s="823"/>
      <c r="O438" s="823"/>
      <c r="P438" s="823"/>
      <c r="Q438" s="823"/>
      <c r="R438" s="823"/>
      <c r="S438" s="823"/>
      <c r="T438" s="823"/>
      <c r="U438" s="823"/>
      <c r="V438" s="823"/>
      <c r="W438" s="823"/>
      <c r="X438" s="823"/>
      <c r="Y438" s="823"/>
      <c r="Z438" s="823"/>
      <c r="AA438" s="823"/>
    </row>
    <row r="439">
      <c r="A439" s="823"/>
      <c r="B439" s="823"/>
      <c r="C439" s="823"/>
      <c r="D439" s="823"/>
      <c r="E439" s="823"/>
      <c r="F439" s="823"/>
      <c r="G439" s="823"/>
      <c r="H439" s="823"/>
      <c r="I439" s="823"/>
      <c r="J439" s="823"/>
      <c r="K439" s="823"/>
      <c r="L439" s="823"/>
      <c r="M439" s="823"/>
      <c r="N439" s="823"/>
      <c r="O439" s="823"/>
      <c r="P439" s="823"/>
      <c r="Q439" s="823"/>
      <c r="R439" s="823"/>
      <c r="S439" s="823"/>
      <c r="T439" s="823"/>
      <c r="U439" s="823"/>
      <c r="V439" s="823"/>
      <c r="W439" s="823"/>
      <c r="X439" s="823"/>
      <c r="Y439" s="823"/>
      <c r="Z439" s="823"/>
      <c r="AA439" s="823"/>
    </row>
    <row r="440">
      <c r="A440" s="823"/>
      <c r="B440" s="823"/>
      <c r="C440" s="823"/>
      <c r="D440" s="823"/>
      <c r="E440" s="823"/>
      <c r="F440" s="823"/>
      <c r="G440" s="823"/>
      <c r="H440" s="823"/>
      <c r="I440" s="823"/>
      <c r="J440" s="823"/>
      <c r="K440" s="823"/>
      <c r="L440" s="823"/>
      <c r="M440" s="823"/>
      <c r="N440" s="823"/>
      <c r="O440" s="823"/>
      <c r="P440" s="823"/>
      <c r="Q440" s="823"/>
      <c r="R440" s="823"/>
      <c r="S440" s="823"/>
      <c r="T440" s="823"/>
      <c r="U440" s="823"/>
      <c r="V440" s="823"/>
      <c r="W440" s="823"/>
      <c r="X440" s="823"/>
      <c r="Y440" s="823"/>
      <c r="Z440" s="823"/>
      <c r="AA440" s="823"/>
    </row>
    <row r="441">
      <c r="A441" s="823"/>
      <c r="B441" s="823"/>
      <c r="C441" s="823"/>
      <c r="D441" s="823"/>
      <c r="E441" s="823"/>
      <c r="F441" s="823"/>
      <c r="G441" s="823"/>
      <c r="H441" s="823"/>
      <c r="I441" s="823"/>
      <c r="J441" s="823"/>
      <c r="K441" s="823"/>
      <c r="L441" s="823"/>
      <c r="M441" s="823"/>
      <c r="N441" s="823"/>
      <c r="O441" s="823"/>
      <c r="P441" s="823"/>
      <c r="Q441" s="823"/>
      <c r="R441" s="823"/>
      <c r="S441" s="823"/>
      <c r="T441" s="823"/>
      <c r="U441" s="823"/>
      <c r="V441" s="823"/>
      <c r="W441" s="823"/>
      <c r="X441" s="823"/>
      <c r="Y441" s="823"/>
      <c r="Z441" s="823"/>
      <c r="AA441" s="823"/>
    </row>
    <row r="442">
      <c r="A442" s="823"/>
      <c r="B442" s="823"/>
      <c r="C442" s="823"/>
      <c r="D442" s="823"/>
      <c r="E442" s="823"/>
      <c r="F442" s="823"/>
      <c r="G442" s="823"/>
      <c r="H442" s="823"/>
      <c r="I442" s="823"/>
      <c r="J442" s="823"/>
      <c r="K442" s="823"/>
      <c r="L442" s="823"/>
      <c r="M442" s="823"/>
      <c r="N442" s="823"/>
      <c r="O442" s="823"/>
      <c r="P442" s="823"/>
      <c r="Q442" s="823"/>
      <c r="R442" s="823"/>
      <c r="S442" s="823"/>
      <c r="T442" s="823"/>
      <c r="U442" s="823"/>
      <c r="V442" s="823"/>
      <c r="W442" s="823"/>
      <c r="X442" s="823"/>
      <c r="Y442" s="823"/>
      <c r="Z442" s="823"/>
      <c r="AA442" s="823"/>
    </row>
    <row r="443">
      <c r="A443" s="823"/>
      <c r="B443" s="823"/>
      <c r="C443" s="823"/>
      <c r="D443" s="823"/>
      <c r="E443" s="823"/>
      <c r="F443" s="823"/>
      <c r="G443" s="823"/>
      <c r="H443" s="823"/>
      <c r="I443" s="823"/>
      <c r="J443" s="823"/>
      <c r="K443" s="823"/>
      <c r="L443" s="823"/>
      <c r="M443" s="823"/>
      <c r="N443" s="823"/>
      <c r="O443" s="823"/>
      <c r="P443" s="823"/>
      <c r="Q443" s="823"/>
      <c r="R443" s="823"/>
      <c r="S443" s="823"/>
      <c r="T443" s="823"/>
      <c r="U443" s="823"/>
      <c r="V443" s="823"/>
      <c r="W443" s="823"/>
      <c r="X443" s="823"/>
      <c r="Y443" s="823"/>
      <c r="Z443" s="823"/>
      <c r="AA443" s="823"/>
    </row>
    <row r="444">
      <c r="A444" s="823"/>
      <c r="B444" s="823"/>
      <c r="C444" s="823"/>
      <c r="D444" s="823"/>
      <c r="E444" s="823"/>
      <c r="F444" s="823"/>
      <c r="G444" s="823"/>
      <c r="H444" s="823"/>
      <c r="I444" s="823"/>
      <c r="J444" s="823"/>
      <c r="K444" s="823"/>
      <c r="L444" s="823"/>
      <c r="M444" s="823"/>
      <c r="N444" s="823"/>
      <c r="O444" s="823"/>
      <c r="P444" s="823"/>
      <c r="Q444" s="823"/>
      <c r="R444" s="823"/>
      <c r="S444" s="823"/>
      <c r="T444" s="823"/>
      <c r="U444" s="823"/>
      <c r="V444" s="823"/>
      <c r="W444" s="823"/>
      <c r="X444" s="823"/>
      <c r="Y444" s="823"/>
      <c r="Z444" s="823"/>
      <c r="AA444" s="823"/>
    </row>
    <row r="445">
      <c r="A445" s="823"/>
      <c r="B445" s="823"/>
      <c r="C445" s="823"/>
      <c r="D445" s="823"/>
      <c r="E445" s="823"/>
      <c r="F445" s="823"/>
      <c r="G445" s="823"/>
      <c r="H445" s="823"/>
      <c r="I445" s="823"/>
      <c r="J445" s="823"/>
      <c r="K445" s="823"/>
      <c r="L445" s="823"/>
      <c r="M445" s="823"/>
      <c r="N445" s="823"/>
      <c r="O445" s="823"/>
      <c r="P445" s="823"/>
      <c r="Q445" s="823"/>
      <c r="R445" s="823"/>
      <c r="S445" s="823"/>
      <c r="T445" s="823"/>
      <c r="U445" s="823"/>
      <c r="V445" s="823"/>
      <c r="W445" s="823"/>
      <c r="X445" s="823"/>
      <c r="Y445" s="823"/>
      <c r="Z445" s="823"/>
      <c r="AA445" s="823"/>
    </row>
    <row r="446">
      <c r="A446" s="823"/>
      <c r="B446" s="823"/>
      <c r="C446" s="823"/>
      <c r="D446" s="823"/>
      <c r="E446" s="823"/>
      <c r="F446" s="823"/>
      <c r="G446" s="823"/>
      <c r="H446" s="823"/>
      <c r="I446" s="823"/>
      <c r="J446" s="823"/>
      <c r="K446" s="823"/>
      <c r="L446" s="823"/>
      <c r="M446" s="823"/>
      <c r="N446" s="823"/>
      <c r="O446" s="823"/>
      <c r="P446" s="823"/>
      <c r="Q446" s="823"/>
      <c r="R446" s="823"/>
      <c r="S446" s="823"/>
      <c r="T446" s="823"/>
      <c r="U446" s="823"/>
      <c r="V446" s="823"/>
      <c r="W446" s="823"/>
      <c r="X446" s="823"/>
      <c r="Y446" s="823"/>
      <c r="Z446" s="823"/>
      <c r="AA446" s="823"/>
    </row>
    <row r="447">
      <c r="A447" s="823"/>
      <c r="B447" s="823"/>
      <c r="C447" s="823"/>
      <c r="D447" s="823"/>
      <c r="E447" s="823"/>
      <c r="F447" s="823"/>
      <c r="G447" s="823"/>
      <c r="H447" s="823"/>
      <c r="I447" s="823"/>
      <c r="J447" s="823"/>
      <c r="K447" s="823"/>
      <c r="L447" s="823"/>
      <c r="M447" s="823"/>
      <c r="N447" s="823"/>
      <c r="O447" s="823"/>
      <c r="P447" s="823"/>
      <c r="Q447" s="823"/>
      <c r="R447" s="823"/>
      <c r="S447" s="823"/>
      <c r="T447" s="823"/>
      <c r="U447" s="823"/>
      <c r="V447" s="823"/>
      <c r="W447" s="823"/>
      <c r="X447" s="823"/>
      <c r="Y447" s="823"/>
      <c r="Z447" s="823"/>
      <c r="AA447" s="823"/>
    </row>
    <row r="448">
      <c r="A448" s="823"/>
      <c r="B448" s="823"/>
      <c r="C448" s="823"/>
      <c r="D448" s="823"/>
      <c r="E448" s="823"/>
      <c r="F448" s="823"/>
      <c r="G448" s="823"/>
      <c r="H448" s="823"/>
      <c r="I448" s="823"/>
      <c r="J448" s="823"/>
      <c r="K448" s="823"/>
      <c r="L448" s="823"/>
      <c r="M448" s="823"/>
      <c r="N448" s="823"/>
      <c r="O448" s="823"/>
      <c r="P448" s="823"/>
      <c r="Q448" s="823"/>
      <c r="R448" s="823"/>
      <c r="S448" s="823"/>
      <c r="T448" s="823"/>
      <c r="U448" s="823"/>
      <c r="V448" s="823"/>
      <c r="W448" s="823"/>
      <c r="X448" s="823"/>
      <c r="Y448" s="823"/>
      <c r="Z448" s="823"/>
      <c r="AA448" s="823"/>
    </row>
    <row r="449">
      <c r="A449" s="823"/>
      <c r="B449" s="823"/>
      <c r="C449" s="823"/>
      <c r="D449" s="823"/>
      <c r="E449" s="823"/>
      <c r="F449" s="823"/>
      <c r="G449" s="823"/>
      <c r="H449" s="823"/>
      <c r="I449" s="823"/>
      <c r="J449" s="823"/>
      <c r="K449" s="823"/>
      <c r="L449" s="823"/>
      <c r="M449" s="823"/>
      <c r="N449" s="823"/>
      <c r="O449" s="823"/>
      <c r="P449" s="823"/>
      <c r="Q449" s="823"/>
      <c r="R449" s="823"/>
      <c r="S449" s="823"/>
      <c r="T449" s="823"/>
      <c r="U449" s="823"/>
      <c r="V449" s="823"/>
      <c r="W449" s="823"/>
      <c r="X449" s="823"/>
      <c r="Y449" s="823"/>
      <c r="Z449" s="823"/>
      <c r="AA449" s="823"/>
    </row>
    <row r="450">
      <c r="A450" s="823"/>
      <c r="B450" s="823"/>
      <c r="C450" s="823"/>
      <c r="D450" s="823"/>
      <c r="E450" s="823"/>
      <c r="F450" s="823"/>
      <c r="G450" s="823"/>
      <c r="H450" s="823"/>
      <c r="I450" s="823"/>
      <c r="J450" s="823"/>
      <c r="K450" s="823"/>
      <c r="L450" s="823"/>
      <c r="M450" s="823"/>
      <c r="N450" s="823"/>
      <c r="O450" s="823"/>
      <c r="P450" s="823"/>
      <c r="Q450" s="823"/>
      <c r="R450" s="823"/>
      <c r="S450" s="823"/>
      <c r="T450" s="823"/>
      <c r="U450" s="823"/>
      <c r="V450" s="823"/>
      <c r="W450" s="823"/>
      <c r="X450" s="823"/>
      <c r="Y450" s="823"/>
      <c r="Z450" s="823"/>
      <c r="AA450" s="823"/>
    </row>
    <row r="451">
      <c r="A451" s="823"/>
      <c r="B451" s="823"/>
      <c r="C451" s="823"/>
      <c r="D451" s="823"/>
      <c r="E451" s="823"/>
      <c r="F451" s="823"/>
      <c r="G451" s="823"/>
      <c r="H451" s="823"/>
      <c r="I451" s="823"/>
      <c r="J451" s="823"/>
      <c r="K451" s="823"/>
      <c r="L451" s="823"/>
      <c r="M451" s="823"/>
      <c r="N451" s="823"/>
      <c r="O451" s="823"/>
      <c r="P451" s="823"/>
      <c r="Q451" s="823"/>
      <c r="R451" s="823"/>
      <c r="S451" s="823"/>
      <c r="T451" s="823"/>
      <c r="U451" s="823"/>
      <c r="V451" s="823"/>
      <c r="W451" s="823"/>
      <c r="X451" s="823"/>
      <c r="Y451" s="823"/>
      <c r="Z451" s="823"/>
      <c r="AA451" s="823"/>
    </row>
    <row r="452">
      <c r="A452" s="823"/>
      <c r="B452" s="823"/>
      <c r="C452" s="823"/>
      <c r="D452" s="823"/>
      <c r="E452" s="823"/>
      <c r="F452" s="823"/>
      <c r="G452" s="823"/>
      <c r="H452" s="823"/>
      <c r="I452" s="823"/>
      <c r="J452" s="823"/>
      <c r="K452" s="823"/>
      <c r="L452" s="823"/>
      <c r="M452" s="823"/>
      <c r="N452" s="823"/>
      <c r="O452" s="823"/>
      <c r="P452" s="823"/>
      <c r="Q452" s="823"/>
      <c r="R452" s="823"/>
      <c r="S452" s="823"/>
      <c r="T452" s="823"/>
      <c r="U452" s="823"/>
      <c r="V452" s="823"/>
      <c r="W452" s="823"/>
      <c r="X452" s="823"/>
      <c r="Y452" s="823"/>
      <c r="Z452" s="823"/>
      <c r="AA452" s="823"/>
    </row>
    <row r="453">
      <c r="A453" s="823"/>
      <c r="B453" s="823"/>
      <c r="C453" s="823"/>
      <c r="D453" s="823"/>
      <c r="E453" s="823"/>
      <c r="F453" s="823"/>
      <c r="G453" s="823"/>
      <c r="H453" s="823"/>
      <c r="I453" s="823"/>
      <c r="J453" s="823"/>
      <c r="K453" s="823"/>
      <c r="L453" s="823"/>
      <c r="M453" s="823"/>
      <c r="N453" s="823"/>
      <c r="O453" s="823"/>
      <c r="P453" s="823"/>
      <c r="Q453" s="823"/>
      <c r="R453" s="823"/>
      <c r="S453" s="823"/>
      <c r="T453" s="823"/>
      <c r="U453" s="823"/>
      <c r="V453" s="823"/>
      <c r="W453" s="823"/>
      <c r="X453" s="823"/>
      <c r="Y453" s="823"/>
      <c r="Z453" s="823"/>
      <c r="AA453" s="823"/>
    </row>
    <row r="454">
      <c r="A454" s="823"/>
      <c r="B454" s="823"/>
      <c r="C454" s="823"/>
      <c r="D454" s="823"/>
      <c r="E454" s="823"/>
      <c r="F454" s="823"/>
      <c r="G454" s="823"/>
      <c r="H454" s="823"/>
      <c r="I454" s="823"/>
      <c r="J454" s="823"/>
      <c r="K454" s="823"/>
      <c r="L454" s="823"/>
      <c r="M454" s="823"/>
      <c r="N454" s="823"/>
      <c r="O454" s="823"/>
      <c r="P454" s="823"/>
      <c r="Q454" s="823"/>
      <c r="R454" s="823"/>
      <c r="S454" s="823"/>
      <c r="T454" s="823"/>
      <c r="U454" s="823"/>
      <c r="V454" s="823"/>
      <c r="W454" s="823"/>
      <c r="X454" s="823"/>
      <c r="Y454" s="823"/>
      <c r="Z454" s="823"/>
      <c r="AA454" s="823"/>
    </row>
    <row r="455">
      <c r="A455" s="823"/>
      <c r="B455" s="823"/>
      <c r="C455" s="823"/>
      <c r="D455" s="823"/>
      <c r="E455" s="823"/>
      <c r="F455" s="823"/>
      <c r="G455" s="823"/>
      <c r="H455" s="823"/>
      <c r="I455" s="823"/>
      <c r="J455" s="823"/>
      <c r="K455" s="823"/>
      <c r="L455" s="823"/>
      <c r="M455" s="823"/>
      <c r="N455" s="823"/>
      <c r="O455" s="823"/>
      <c r="P455" s="823"/>
      <c r="Q455" s="823"/>
      <c r="R455" s="823"/>
      <c r="S455" s="823"/>
      <c r="T455" s="823"/>
      <c r="U455" s="823"/>
      <c r="V455" s="823"/>
      <c r="W455" s="823"/>
      <c r="X455" s="823"/>
      <c r="Y455" s="823"/>
      <c r="Z455" s="823"/>
      <c r="AA455" s="823"/>
    </row>
    <row r="456">
      <c r="A456" s="823"/>
      <c r="B456" s="823"/>
      <c r="C456" s="823"/>
      <c r="D456" s="823"/>
      <c r="E456" s="823"/>
      <c r="F456" s="823"/>
      <c r="G456" s="823"/>
      <c r="H456" s="823"/>
      <c r="I456" s="823"/>
      <c r="J456" s="823"/>
      <c r="K456" s="823"/>
      <c r="L456" s="823"/>
      <c r="M456" s="823"/>
      <c r="N456" s="823"/>
      <c r="O456" s="823"/>
      <c r="P456" s="823"/>
      <c r="Q456" s="823"/>
      <c r="R456" s="823"/>
      <c r="S456" s="823"/>
      <c r="T456" s="823"/>
      <c r="U456" s="823"/>
      <c r="V456" s="823"/>
      <c r="W456" s="823"/>
      <c r="X456" s="823"/>
      <c r="Y456" s="823"/>
      <c r="Z456" s="823"/>
      <c r="AA456" s="823"/>
    </row>
    <row r="457">
      <c r="A457" s="823"/>
      <c r="B457" s="823"/>
      <c r="C457" s="823"/>
      <c r="D457" s="823"/>
      <c r="E457" s="823"/>
      <c r="F457" s="823"/>
      <c r="G457" s="823"/>
      <c r="H457" s="823"/>
      <c r="I457" s="823"/>
      <c r="J457" s="823"/>
      <c r="K457" s="823"/>
      <c r="L457" s="823"/>
      <c r="M457" s="823"/>
      <c r="N457" s="823"/>
      <c r="O457" s="823"/>
      <c r="P457" s="823"/>
      <c r="Q457" s="823"/>
      <c r="R457" s="823"/>
      <c r="S457" s="823"/>
      <c r="T457" s="823"/>
      <c r="U457" s="823"/>
      <c r="V457" s="823"/>
      <c r="W457" s="823"/>
      <c r="X457" s="823"/>
      <c r="Y457" s="823"/>
      <c r="Z457" s="823"/>
      <c r="AA457" s="823"/>
    </row>
    <row r="458">
      <c r="A458" s="823"/>
      <c r="B458" s="823"/>
      <c r="C458" s="823"/>
      <c r="D458" s="823"/>
      <c r="E458" s="823"/>
      <c r="F458" s="823"/>
      <c r="G458" s="823"/>
      <c r="H458" s="823"/>
      <c r="I458" s="823"/>
      <c r="J458" s="823"/>
      <c r="K458" s="823"/>
      <c r="L458" s="823"/>
      <c r="M458" s="823"/>
      <c r="N458" s="823"/>
      <c r="O458" s="823"/>
      <c r="P458" s="823"/>
      <c r="Q458" s="823"/>
      <c r="R458" s="823"/>
      <c r="S458" s="823"/>
      <c r="T458" s="823"/>
      <c r="U458" s="823"/>
      <c r="V458" s="823"/>
      <c r="W458" s="823"/>
      <c r="X458" s="823"/>
      <c r="Y458" s="823"/>
      <c r="Z458" s="823"/>
      <c r="AA458" s="823"/>
    </row>
    <row r="459">
      <c r="A459" s="823"/>
      <c r="B459" s="823"/>
      <c r="C459" s="823"/>
      <c r="D459" s="823"/>
      <c r="E459" s="823"/>
      <c r="F459" s="823"/>
      <c r="G459" s="823"/>
      <c r="H459" s="823"/>
      <c r="I459" s="823"/>
      <c r="J459" s="823"/>
      <c r="K459" s="823"/>
      <c r="L459" s="823"/>
      <c r="M459" s="823"/>
      <c r="N459" s="823"/>
      <c r="O459" s="823"/>
      <c r="P459" s="823"/>
      <c r="Q459" s="823"/>
      <c r="R459" s="823"/>
      <c r="S459" s="823"/>
      <c r="T459" s="823"/>
      <c r="U459" s="823"/>
      <c r="V459" s="823"/>
      <c r="W459" s="823"/>
      <c r="X459" s="823"/>
      <c r="Y459" s="823"/>
      <c r="Z459" s="823"/>
      <c r="AA459" s="823"/>
    </row>
    <row r="460">
      <c r="A460" s="823"/>
      <c r="B460" s="823"/>
      <c r="C460" s="823"/>
      <c r="D460" s="823"/>
      <c r="E460" s="823"/>
      <c r="F460" s="823"/>
      <c r="G460" s="823"/>
      <c r="H460" s="823"/>
      <c r="I460" s="823"/>
      <c r="J460" s="823"/>
      <c r="K460" s="823"/>
      <c r="L460" s="823"/>
      <c r="M460" s="823"/>
      <c r="N460" s="823"/>
      <c r="O460" s="823"/>
      <c r="P460" s="823"/>
      <c r="Q460" s="823"/>
      <c r="R460" s="823"/>
      <c r="S460" s="823"/>
      <c r="T460" s="823"/>
      <c r="U460" s="823"/>
      <c r="V460" s="823"/>
      <c r="W460" s="823"/>
      <c r="X460" s="823"/>
      <c r="Y460" s="823"/>
      <c r="Z460" s="823"/>
      <c r="AA460" s="823"/>
    </row>
    <row r="461">
      <c r="A461" s="823"/>
      <c r="B461" s="823"/>
      <c r="C461" s="823"/>
      <c r="D461" s="823"/>
      <c r="E461" s="823"/>
      <c r="F461" s="823"/>
      <c r="G461" s="823"/>
      <c r="H461" s="823"/>
      <c r="I461" s="823"/>
      <c r="J461" s="823"/>
      <c r="K461" s="823"/>
      <c r="L461" s="823"/>
      <c r="M461" s="823"/>
      <c r="N461" s="823"/>
      <c r="O461" s="823"/>
      <c r="P461" s="823"/>
      <c r="Q461" s="823"/>
      <c r="R461" s="823"/>
      <c r="S461" s="823"/>
      <c r="T461" s="823"/>
      <c r="U461" s="823"/>
      <c r="V461" s="823"/>
      <c r="W461" s="823"/>
      <c r="X461" s="823"/>
      <c r="Y461" s="823"/>
      <c r="Z461" s="823"/>
      <c r="AA461" s="823"/>
    </row>
    <row r="462">
      <c r="A462" s="823"/>
      <c r="B462" s="823"/>
      <c r="C462" s="823"/>
      <c r="D462" s="823"/>
      <c r="E462" s="823"/>
      <c r="F462" s="823"/>
      <c r="G462" s="823"/>
      <c r="H462" s="823"/>
      <c r="I462" s="823"/>
      <c r="J462" s="823"/>
      <c r="K462" s="823"/>
      <c r="L462" s="823"/>
      <c r="M462" s="823"/>
      <c r="N462" s="823"/>
      <c r="O462" s="823"/>
      <c r="P462" s="823"/>
      <c r="Q462" s="823"/>
      <c r="R462" s="823"/>
      <c r="S462" s="823"/>
      <c r="T462" s="823"/>
      <c r="U462" s="823"/>
      <c r="V462" s="823"/>
      <c r="W462" s="823"/>
      <c r="X462" s="823"/>
      <c r="Y462" s="823"/>
      <c r="Z462" s="823"/>
      <c r="AA462" s="823"/>
    </row>
    <row r="463">
      <c r="A463" s="823"/>
      <c r="B463" s="823"/>
      <c r="C463" s="823"/>
      <c r="D463" s="823"/>
      <c r="E463" s="823"/>
      <c r="F463" s="823"/>
      <c r="G463" s="823"/>
      <c r="H463" s="823"/>
      <c r="I463" s="823"/>
      <c r="J463" s="823"/>
      <c r="K463" s="823"/>
      <c r="L463" s="823"/>
      <c r="M463" s="823"/>
      <c r="N463" s="823"/>
      <c r="O463" s="823"/>
      <c r="P463" s="823"/>
      <c r="Q463" s="823"/>
      <c r="R463" s="823"/>
      <c r="S463" s="823"/>
      <c r="T463" s="823"/>
      <c r="U463" s="823"/>
      <c r="V463" s="823"/>
      <c r="W463" s="823"/>
      <c r="X463" s="823"/>
      <c r="Y463" s="823"/>
      <c r="Z463" s="823"/>
      <c r="AA463" s="823"/>
    </row>
    <row r="464">
      <c r="A464" s="823"/>
      <c r="B464" s="823"/>
      <c r="C464" s="823"/>
      <c r="D464" s="823"/>
      <c r="E464" s="823"/>
      <c r="F464" s="823"/>
      <c r="G464" s="823"/>
      <c r="H464" s="823"/>
      <c r="I464" s="823"/>
      <c r="J464" s="823"/>
      <c r="K464" s="823"/>
      <c r="L464" s="823"/>
      <c r="M464" s="823"/>
      <c r="N464" s="823"/>
      <c r="O464" s="823"/>
      <c r="P464" s="823"/>
      <c r="Q464" s="823"/>
      <c r="R464" s="823"/>
      <c r="S464" s="823"/>
      <c r="T464" s="823"/>
      <c r="U464" s="823"/>
      <c r="V464" s="823"/>
      <c r="W464" s="823"/>
      <c r="X464" s="823"/>
      <c r="Y464" s="823"/>
      <c r="Z464" s="823"/>
      <c r="AA464" s="823"/>
    </row>
    <row r="465">
      <c r="A465" s="823"/>
      <c r="B465" s="823"/>
      <c r="C465" s="823"/>
      <c r="D465" s="823"/>
      <c r="E465" s="823"/>
      <c r="F465" s="823"/>
      <c r="G465" s="823"/>
      <c r="H465" s="823"/>
      <c r="I465" s="823"/>
      <c r="J465" s="823"/>
      <c r="K465" s="823"/>
      <c r="L465" s="823"/>
      <c r="M465" s="823"/>
      <c r="N465" s="823"/>
      <c r="O465" s="823"/>
      <c r="P465" s="823"/>
      <c r="Q465" s="823"/>
      <c r="R465" s="823"/>
      <c r="S465" s="823"/>
      <c r="T465" s="823"/>
      <c r="U465" s="823"/>
      <c r="V465" s="823"/>
      <c r="W465" s="823"/>
      <c r="X465" s="823"/>
      <c r="Y465" s="823"/>
      <c r="Z465" s="823"/>
      <c r="AA465" s="823"/>
    </row>
    <row r="466">
      <c r="A466" s="823"/>
      <c r="B466" s="823"/>
      <c r="C466" s="823"/>
      <c r="D466" s="823"/>
      <c r="E466" s="823"/>
      <c r="F466" s="823"/>
      <c r="G466" s="823"/>
      <c r="H466" s="823"/>
      <c r="I466" s="823"/>
      <c r="J466" s="823"/>
      <c r="K466" s="823"/>
      <c r="L466" s="823"/>
      <c r="M466" s="823"/>
      <c r="N466" s="823"/>
      <c r="O466" s="823"/>
      <c r="P466" s="823"/>
      <c r="Q466" s="823"/>
      <c r="R466" s="823"/>
      <c r="S466" s="823"/>
      <c r="T466" s="823"/>
      <c r="U466" s="823"/>
      <c r="V466" s="823"/>
      <c r="W466" s="823"/>
      <c r="X466" s="823"/>
      <c r="Y466" s="823"/>
      <c r="Z466" s="823"/>
      <c r="AA466" s="823"/>
    </row>
    <row r="467">
      <c r="A467" s="823"/>
      <c r="B467" s="823"/>
      <c r="C467" s="823"/>
      <c r="D467" s="823"/>
      <c r="E467" s="823"/>
      <c r="F467" s="823"/>
      <c r="G467" s="823"/>
      <c r="H467" s="823"/>
      <c r="I467" s="823"/>
      <c r="J467" s="823"/>
      <c r="K467" s="823"/>
      <c r="L467" s="823"/>
      <c r="M467" s="823"/>
      <c r="N467" s="823"/>
      <c r="O467" s="823"/>
      <c r="P467" s="823"/>
      <c r="Q467" s="823"/>
      <c r="R467" s="823"/>
      <c r="S467" s="823"/>
      <c r="T467" s="823"/>
      <c r="U467" s="823"/>
      <c r="V467" s="823"/>
      <c r="W467" s="823"/>
      <c r="X467" s="823"/>
      <c r="Y467" s="823"/>
      <c r="Z467" s="823"/>
      <c r="AA467" s="823"/>
    </row>
    <row r="468">
      <c r="A468" s="823"/>
      <c r="B468" s="823"/>
      <c r="C468" s="823"/>
      <c r="D468" s="823"/>
      <c r="E468" s="823"/>
      <c r="F468" s="823"/>
      <c r="G468" s="823"/>
      <c r="H468" s="823"/>
      <c r="I468" s="823"/>
      <c r="J468" s="823"/>
      <c r="K468" s="823"/>
      <c r="L468" s="823"/>
      <c r="M468" s="823"/>
      <c r="N468" s="823"/>
      <c r="O468" s="823"/>
      <c r="P468" s="823"/>
      <c r="Q468" s="823"/>
      <c r="R468" s="823"/>
      <c r="S468" s="823"/>
      <c r="T468" s="823"/>
      <c r="U468" s="823"/>
      <c r="V468" s="823"/>
      <c r="W468" s="823"/>
      <c r="X468" s="823"/>
      <c r="Y468" s="823"/>
      <c r="Z468" s="823"/>
      <c r="AA468" s="823"/>
    </row>
    <row r="469">
      <c r="A469" s="823"/>
      <c r="B469" s="823"/>
      <c r="C469" s="823"/>
      <c r="D469" s="823"/>
      <c r="E469" s="823"/>
      <c r="F469" s="823"/>
      <c r="G469" s="823"/>
      <c r="H469" s="823"/>
      <c r="I469" s="823"/>
      <c r="J469" s="823"/>
      <c r="K469" s="823"/>
      <c r="L469" s="823"/>
      <c r="M469" s="823"/>
      <c r="N469" s="823"/>
      <c r="O469" s="823"/>
      <c r="P469" s="823"/>
      <c r="Q469" s="823"/>
      <c r="R469" s="823"/>
      <c r="S469" s="823"/>
      <c r="T469" s="823"/>
      <c r="U469" s="823"/>
      <c r="V469" s="823"/>
      <c r="W469" s="823"/>
      <c r="X469" s="823"/>
      <c r="Y469" s="823"/>
      <c r="Z469" s="823"/>
      <c r="AA469" s="823"/>
    </row>
    <row r="470">
      <c r="A470" s="823"/>
      <c r="B470" s="823"/>
      <c r="C470" s="823"/>
      <c r="D470" s="823"/>
      <c r="E470" s="823"/>
      <c r="F470" s="823"/>
      <c r="G470" s="823"/>
      <c r="H470" s="823"/>
      <c r="I470" s="823"/>
      <c r="J470" s="823"/>
      <c r="K470" s="823"/>
      <c r="L470" s="823"/>
      <c r="M470" s="823"/>
      <c r="N470" s="823"/>
      <c r="O470" s="823"/>
      <c r="P470" s="823"/>
      <c r="Q470" s="823"/>
      <c r="R470" s="823"/>
      <c r="S470" s="823"/>
      <c r="T470" s="823"/>
      <c r="U470" s="823"/>
      <c r="V470" s="823"/>
      <c r="W470" s="823"/>
      <c r="X470" s="823"/>
      <c r="Y470" s="823"/>
      <c r="Z470" s="823"/>
      <c r="AA470" s="823"/>
    </row>
    <row r="471">
      <c r="A471" s="823"/>
      <c r="B471" s="823"/>
      <c r="C471" s="823"/>
      <c r="D471" s="823"/>
      <c r="E471" s="823"/>
      <c r="F471" s="823"/>
      <c r="G471" s="823"/>
      <c r="H471" s="823"/>
      <c r="I471" s="823"/>
      <c r="J471" s="823"/>
      <c r="K471" s="823"/>
      <c r="L471" s="823"/>
      <c r="M471" s="823"/>
      <c r="N471" s="823"/>
      <c r="O471" s="823"/>
      <c r="P471" s="823"/>
      <c r="Q471" s="823"/>
      <c r="R471" s="823"/>
      <c r="S471" s="823"/>
      <c r="T471" s="823"/>
      <c r="U471" s="823"/>
      <c r="V471" s="823"/>
      <c r="W471" s="823"/>
      <c r="X471" s="823"/>
      <c r="Y471" s="823"/>
      <c r="Z471" s="823"/>
      <c r="AA471" s="823"/>
    </row>
    <row r="472">
      <c r="A472" s="823"/>
      <c r="B472" s="823"/>
      <c r="C472" s="823"/>
      <c r="D472" s="823"/>
      <c r="E472" s="823"/>
      <c r="F472" s="823"/>
      <c r="G472" s="823"/>
      <c r="H472" s="823"/>
      <c r="I472" s="823"/>
      <c r="J472" s="823"/>
      <c r="K472" s="823"/>
      <c r="L472" s="823"/>
      <c r="M472" s="823"/>
      <c r="N472" s="823"/>
      <c r="O472" s="823"/>
      <c r="P472" s="823"/>
      <c r="Q472" s="823"/>
      <c r="R472" s="823"/>
      <c r="S472" s="823"/>
      <c r="T472" s="823"/>
      <c r="U472" s="823"/>
      <c r="V472" s="823"/>
      <c r="W472" s="823"/>
      <c r="X472" s="823"/>
      <c r="Y472" s="823"/>
      <c r="Z472" s="823"/>
      <c r="AA472" s="823"/>
    </row>
    <row r="473">
      <c r="A473" s="823"/>
      <c r="B473" s="823"/>
      <c r="C473" s="823"/>
      <c r="D473" s="823"/>
      <c r="E473" s="823"/>
      <c r="F473" s="823"/>
      <c r="G473" s="823"/>
      <c r="H473" s="823"/>
      <c r="I473" s="823"/>
      <c r="J473" s="823"/>
      <c r="K473" s="823"/>
      <c r="L473" s="823"/>
      <c r="M473" s="823"/>
      <c r="N473" s="823"/>
      <c r="O473" s="823"/>
      <c r="P473" s="823"/>
      <c r="Q473" s="823"/>
      <c r="R473" s="823"/>
      <c r="S473" s="823"/>
      <c r="T473" s="823"/>
      <c r="U473" s="823"/>
      <c r="V473" s="823"/>
      <c r="W473" s="823"/>
      <c r="X473" s="823"/>
      <c r="Y473" s="823"/>
      <c r="Z473" s="823"/>
      <c r="AA473" s="823"/>
    </row>
    <row r="474">
      <c r="A474" s="823"/>
      <c r="B474" s="823"/>
      <c r="C474" s="823"/>
      <c r="D474" s="823"/>
      <c r="E474" s="823"/>
      <c r="F474" s="823"/>
      <c r="G474" s="823"/>
      <c r="H474" s="823"/>
      <c r="I474" s="823"/>
      <c r="J474" s="823"/>
      <c r="K474" s="823"/>
      <c r="L474" s="823"/>
      <c r="M474" s="823"/>
      <c r="N474" s="823"/>
      <c r="O474" s="823"/>
      <c r="P474" s="823"/>
      <c r="Q474" s="823"/>
      <c r="R474" s="823"/>
      <c r="S474" s="823"/>
      <c r="T474" s="823"/>
      <c r="U474" s="823"/>
      <c r="V474" s="823"/>
      <c r="W474" s="823"/>
      <c r="X474" s="823"/>
      <c r="Y474" s="823"/>
      <c r="Z474" s="823"/>
      <c r="AA474" s="823"/>
    </row>
    <row r="475">
      <c r="A475" s="823"/>
      <c r="B475" s="823"/>
      <c r="C475" s="823"/>
      <c r="D475" s="823"/>
      <c r="E475" s="823"/>
      <c r="F475" s="823"/>
      <c r="G475" s="823"/>
      <c r="H475" s="823"/>
      <c r="I475" s="823"/>
      <c r="J475" s="823"/>
      <c r="K475" s="823"/>
      <c r="L475" s="823"/>
      <c r="M475" s="823"/>
      <c r="N475" s="823"/>
      <c r="O475" s="823"/>
      <c r="P475" s="823"/>
      <c r="Q475" s="823"/>
      <c r="R475" s="823"/>
      <c r="S475" s="823"/>
      <c r="T475" s="823"/>
      <c r="U475" s="823"/>
      <c r="V475" s="823"/>
      <c r="W475" s="823"/>
      <c r="X475" s="823"/>
      <c r="Y475" s="823"/>
      <c r="Z475" s="823"/>
      <c r="AA475" s="823"/>
    </row>
    <row r="476">
      <c r="A476" s="823"/>
      <c r="B476" s="823"/>
      <c r="C476" s="823"/>
      <c r="D476" s="823"/>
      <c r="E476" s="823"/>
      <c r="F476" s="823"/>
      <c r="G476" s="823"/>
      <c r="H476" s="823"/>
      <c r="I476" s="823"/>
      <c r="J476" s="823"/>
      <c r="K476" s="823"/>
      <c r="L476" s="823"/>
      <c r="M476" s="823"/>
      <c r="N476" s="823"/>
      <c r="O476" s="823"/>
      <c r="P476" s="823"/>
      <c r="Q476" s="823"/>
      <c r="R476" s="823"/>
      <c r="S476" s="823"/>
      <c r="T476" s="823"/>
      <c r="U476" s="823"/>
      <c r="V476" s="823"/>
      <c r="W476" s="823"/>
      <c r="X476" s="823"/>
      <c r="Y476" s="823"/>
      <c r="Z476" s="823"/>
      <c r="AA476" s="823"/>
    </row>
    <row r="477">
      <c r="A477" s="823"/>
      <c r="B477" s="823"/>
      <c r="C477" s="823"/>
      <c r="D477" s="823"/>
      <c r="E477" s="823"/>
      <c r="F477" s="823"/>
      <c r="G477" s="823"/>
      <c r="H477" s="823"/>
      <c r="I477" s="823"/>
      <c r="J477" s="823"/>
      <c r="K477" s="823"/>
      <c r="L477" s="823"/>
      <c r="M477" s="823"/>
      <c r="N477" s="823"/>
      <c r="O477" s="823"/>
      <c r="P477" s="823"/>
      <c r="Q477" s="823"/>
      <c r="R477" s="823"/>
      <c r="S477" s="823"/>
      <c r="T477" s="823"/>
      <c r="U477" s="823"/>
      <c r="V477" s="823"/>
      <c r="W477" s="823"/>
      <c r="X477" s="823"/>
      <c r="Y477" s="823"/>
      <c r="Z477" s="823"/>
      <c r="AA477" s="823"/>
    </row>
    <row r="478">
      <c r="A478" s="823"/>
      <c r="B478" s="823"/>
      <c r="C478" s="823"/>
      <c r="D478" s="823"/>
      <c r="E478" s="823"/>
      <c r="F478" s="823"/>
      <c r="G478" s="823"/>
      <c r="H478" s="823"/>
      <c r="I478" s="823"/>
      <c r="J478" s="823"/>
      <c r="K478" s="823"/>
      <c r="L478" s="823"/>
      <c r="M478" s="823"/>
      <c r="N478" s="823"/>
      <c r="O478" s="823"/>
      <c r="P478" s="823"/>
      <c r="Q478" s="823"/>
      <c r="R478" s="823"/>
      <c r="S478" s="823"/>
      <c r="T478" s="823"/>
      <c r="U478" s="823"/>
      <c r="V478" s="823"/>
      <c r="W478" s="823"/>
      <c r="X478" s="823"/>
      <c r="Y478" s="823"/>
      <c r="Z478" s="823"/>
      <c r="AA478" s="823"/>
    </row>
    <row r="479">
      <c r="A479" s="823"/>
      <c r="B479" s="823"/>
      <c r="C479" s="823"/>
      <c r="D479" s="823"/>
      <c r="E479" s="823"/>
      <c r="F479" s="823"/>
      <c r="G479" s="823"/>
      <c r="H479" s="823"/>
      <c r="I479" s="823"/>
      <c r="J479" s="823"/>
      <c r="K479" s="823"/>
      <c r="L479" s="823"/>
      <c r="M479" s="823"/>
      <c r="N479" s="823"/>
      <c r="O479" s="823"/>
      <c r="P479" s="823"/>
      <c r="Q479" s="823"/>
      <c r="R479" s="823"/>
      <c r="S479" s="823"/>
      <c r="T479" s="823"/>
      <c r="U479" s="823"/>
      <c r="V479" s="823"/>
      <c r="W479" s="823"/>
      <c r="X479" s="823"/>
      <c r="Y479" s="823"/>
      <c r="Z479" s="823"/>
      <c r="AA479" s="823"/>
    </row>
    <row r="480">
      <c r="A480" s="823"/>
      <c r="B480" s="823"/>
      <c r="C480" s="823"/>
      <c r="D480" s="823"/>
      <c r="E480" s="823"/>
      <c r="F480" s="823"/>
      <c r="G480" s="823"/>
      <c r="H480" s="823"/>
      <c r="I480" s="823"/>
      <c r="J480" s="823"/>
      <c r="K480" s="823"/>
      <c r="L480" s="823"/>
      <c r="M480" s="823"/>
      <c r="N480" s="823"/>
      <c r="O480" s="823"/>
      <c r="P480" s="823"/>
      <c r="Q480" s="823"/>
      <c r="R480" s="823"/>
      <c r="S480" s="823"/>
      <c r="T480" s="823"/>
      <c r="U480" s="823"/>
      <c r="V480" s="823"/>
      <c r="W480" s="823"/>
      <c r="X480" s="823"/>
      <c r="Y480" s="823"/>
      <c r="Z480" s="823"/>
      <c r="AA480" s="823"/>
    </row>
    <row r="481">
      <c r="A481" s="823"/>
      <c r="B481" s="823"/>
      <c r="C481" s="823"/>
      <c r="D481" s="823"/>
      <c r="E481" s="823"/>
      <c r="F481" s="823"/>
      <c r="G481" s="823"/>
      <c r="H481" s="823"/>
      <c r="I481" s="823"/>
      <c r="J481" s="823"/>
      <c r="K481" s="823"/>
      <c r="L481" s="823"/>
      <c r="M481" s="823"/>
      <c r="N481" s="823"/>
      <c r="O481" s="823"/>
      <c r="P481" s="823"/>
      <c r="Q481" s="823"/>
      <c r="R481" s="823"/>
      <c r="S481" s="823"/>
      <c r="T481" s="823"/>
      <c r="U481" s="823"/>
      <c r="V481" s="823"/>
      <c r="W481" s="823"/>
      <c r="X481" s="823"/>
      <c r="Y481" s="823"/>
      <c r="Z481" s="823"/>
      <c r="AA481" s="823"/>
    </row>
    <row r="482">
      <c r="A482" s="823"/>
      <c r="B482" s="823"/>
      <c r="C482" s="823"/>
      <c r="D482" s="823"/>
      <c r="E482" s="823"/>
      <c r="F482" s="823"/>
      <c r="G482" s="823"/>
      <c r="H482" s="823"/>
      <c r="I482" s="823"/>
      <c r="J482" s="823"/>
      <c r="K482" s="823"/>
      <c r="L482" s="823"/>
      <c r="M482" s="823"/>
      <c r="N482" s="823"/>
      <c r="O482" s="823"/>
      <c r="P482" s="823"/>
      <c r="Q482" s="823"/>
      <c r="R482" s="823"/>
      <c r="S482" s="823"/>
      <c r="T482" s="823"/>
      <c r="U482" s="823"/>
      <c r="V482" s="823"/>
      <c r="W482" s="823"/>
      <c r="X482" s="823"/>
      <c r="Y482" s="823"/>
      <c r="Z482" s="823"/>
      <c r="AA482" s="823"/>
    </row>
    <row r="483">
      <c r="A483" s="823"/>
      <c r="B483" s="823"/>
      <c r="C483" s="823"/>
      <c r="D483" s="823"/>
      <c r="E483" s="823"/>
      <c r="F483" s="823"/>
      <c r="G483" s="823"/>
      <c r="H483" s="823"/>
      <c r="I483" s="823"/>
      <c r="J483" s="823"/>
      <c r="K483" s="823"/>
      <c r="L483" s="823"/>
      <c r="M483" s="823"/>
      <c r="N483" s="823"/>
      <c r="O483" s="823"/>
      <c r="P483" s="823"/>
      <c r="Q483" s="823"/>
      <c r="R483" s="823"/>
      <c r="S483" s="823"/>
      <c r="T483" s="823"/>
      <c r="U483" s="823"/>
      <c r="V483" s="823"/>
      <c r="W483" s="823"/>
      <c r="X483" s="823"/>
      <c r="Y483" s="823"/>
      <c r="Z483" s="823"/>
      <c r="AA483" s="823"/>
    </row>
    <row r="484">
      <c r="A484" s="823"/>
      <c r="B484" s="823"/>
      <c r="C484" s="823"/>
      <c r="D484" s="823"/>
      <c r="E484" s="823"/>
      <c r="F484" s="823"/>
      <c r="G484" s="823"/>
      <c r="H484" s="823"/>
      <c r="I484" s="823"/>
      <c r="J484" s="823"/>
      <c r="K484" s="823"/>
      <c r="L484" s="823"/>
      <c r="M484" s="823"/>
      <c r="N484" s="823"/>
      <c r="O484" s="823"/>
      <c r="P484" s="823"/>
      <c r="Q484" s="823"/>
      <c r="R484" s="823"/>
      <c r="S484" s="823"/>
      <c r="T484" s="823"/>
      <c r="U484" s="823"/>
      <c r="V484" s="823"/>
      <c r="W484" s="823"/>
      <c r="X484" s="823"/>
      <c r="Y484" s="823"/>
      <c r="Z484" s="823"/>
      <c r="AA484" s="823"/>
    </row>
    <row r="485">
      <c r="A485" s="823"/>
      <c r="B485" s="823"/>
      <c r="C485" s="823"/>
      <c r="D485" s="823"/>
      <c r="E485" s="823"/>
      <c r="F485" s="823"/>
      <c r="G485" s="823"/>
      <c r="H485" s="823"/>
      <c r="I485" s="823"/>
      <c r="J485" s="823"/>
      <c r="K485" s="823"/>
      <c r="L485" s="823"/>
      <c r="M485" s="823"/>
      <c r="N485" s="823"/>
      <c r="O485" s="823"/>
      <c r="P485" s="823"/>
      <c r="Q485" s="823"/>
      <c r="R485" s="823"/>
      <c r="S485" s="823"/>
      <c r="T485" s="823"/>
      <c r="U485" s="823"/>
      <c r="V485" s="823"/>
      <c r="W485" s="823"/>
      <c r="X485" s="823"/>
      <c r="Y485" s="823"/>
      <c r="Z485" s="823"/>
      <c r="AA485" s="823"/>
    </row>
    <row r="486">
      <c r="A486" s="823"/>
      <c r="B486" s="823"/>
      <c r="C486" s="823"/>
      <c r="D486" s="823"/>
      <c r="E486" s="823"/>
      <c r="F486" s="823"/>
      <c r="G486" s="823"/>
      <c r="H486" s="823"/>
      <c r="I486" s="823"/>
      <c r="J486" s="823"/>
      <c r="K486" s="823"/>
      <c r="L486" s="823"/>
      <c r="M486" s="823"/>
      <c r="N486" s="823"/>
      <c r="O486" s="823"/>
      <c r="P486" s="823"/>
      <c r="Q486" s="823"/>
      <c r="R486" s="823"/>
      <c r="S486" s="823"/>
      <c r="T486" s="823"/>
      <c r="U486" s="823"/>
      <c r="V486" s="823"/>
      <c r="W486" s="823"/>
      <c r="X486" s="823"/>
      <c r="Y486" s="823"/>
      <c r="Z486" s="823"/>
      <c r="AA486" s="823"/>
    </row>
    <row r="487">
      <c r="A487" s="823"/>
      <c r="B487" s="823"/>
      <c r="C487" s="823"/>
      <c r="D487" s="823"/>
      <c r="E487" s="823"/>
      <c r="F487" s="823"/>
      <c r="G487" s="823"/>
      <c r="H487" s="823"/>
      <c r="I487" s="823"/>
      <c r="J487" s="823"/>
      <c r="K487" s="823"/>
      <c r="L487" s="823"/>
      <c r="M487" s="823"/>
      <c r="N487" s="823"/>
      <c r="O487" s="823"/>
      <c r="P487" s="823"/>
      <c r="Q487" s="823"/>
      <c r="R487" s="823"/>
      <c r="S487" s="823"/>
      <c r="T487" s="823"/>
      <c r="U487" s="823"/>
      <c r="V487" s="823"/>
      <c r="W487" s="823"/>
      <c r="X487" s="823"/>
      <c r="Y487" s="823"/>
      <c r="Z487" s="823"/>
      <c r="AA487" s="823"/>
    </row>
    <row r="488">
      <c r="A488" s="823"/>
      <c r="B488" s="823"/>
      <c r="C488" s="823"/>
      <c r="D488" s="823"/>
      <c r="E488" s="823"/>
      <c r="F488" s="823"/>
      <c r="G488" s="823"/>
      <c r="H488" s="823"/>
      <c r="I488" s="823"/>
      <c r="J488" s="823"/>
      <c r="K488" s="823"/>
      <c r="L488" s="823"/>
      <c r="M488" s="823"/>
      <c r="N488" s="823"/>
      <c r="O488" s="823"/>
      <c r="P488" s="823"/>
      <c r="Q488" s="823"/>
      <c r="R488" s="823"/>
      <c r="S488" s="823"/>
      <c r="T488" s="823"/>
      <c r="U488" s="823"/>
      <c r="V488" s="823"/>
      <c r="W488" s="823"/>
      <c r="X488" s="823"/>
      <c r="Y488" s="823"/>
      <c r="Z488" s="823"/>
      <c r="AA488" s="823"/>
    </row>
    <row r="489">
      <c r="A489" s="823"/>
      <c r="B489" s="823"/>
      <c r="C489" s="823"/>
      <c r="D489" s="823"/>
      <c r="E489" s="823"/>
      <c r="F489" s="823"/>
      <c r="G489" s="823"/>
      <c r="H489" s="823"/>
      <c r="I489" s="823"/>
      <c r="J489" s="823"/>
      <c r="K489" s="823"/>
      <c r="L489" s="823"/>
      <c r="M489" s="823"/>
      <c r="N489" s="823"/>
      <c r="O489" s="823"/>
      <c r="P489" s="823"/>
      <c r="Q489" s="823"/>
      <c r="R489" s="823"/>
      <c r="S489" s="823"/>
      <c r="T489" s="823"/>
      <c r="U489" s="823"/>
      <c r="V489" s="823"/>
      <c r="W489" s="823"/>
      <c r="X489" s="823"/>
      <c r="Y489" s="823"/>
      <c r="Z489" s="823"/>
      <c r="AA489" s="823"/>
    </row>
    <row r="490">
      <c r="A490" s="823"/>
      <c r="B490" s="823"/>
      <c r="C490" s="823"/>
      <c r="D490" s="823"/>
      <c r="E490" s="823"/>
      <c r="F490" s="823"/>
      <c r="G490" s="823"/>
      <c r="H490" s="823"/>
      <c r="I490" s="823"/>
      <c r="J490" s="823"/>
      <c r="K490" s="823"/>
      <c r="L490" s="823"/>
      <c r="M490" s="823"/>
      <c r="N490" s="823"/>
      <c r="O490" s="823"/>
      <c r="P490" s="823"/>
      <c r="Q490" s="823"/>
      <c r="R490" s="823"/>
      <c r="S490" s="823"/>
      <c r="T490" s="823"/>
      <c r="U490" s="823"/>
      <c r="V490" s="823"/>
      <c r="W490" s="823"/>
      <c r="X490" s="823"/>
      <c r="Y490" s="823"/>
      <c r="Z490" s="823"/>
      <c r="AA490" s="823"/>
    </row>
    <row r="491">
      <c r="A491" s="823"/>
      <c r="B491" s="823"/>
      <c r="C491" s="823"/>
      <c r="D491" s="823"/>
      <c r="E491" s="823"/>
      <c r="F491" s="823"/>
      <c r="G491" s="823"/>
      <c r="H491" s="823"/>
      <c r="I491" s="823"/>
      <c r="J491" s="823"/>
      <c r="K491" s="823"/>
      <c r="L491" s="823"/>
      <c r="M491" s="823"/>
      <c r="N491" s="823"/>
      <c r="O491" s="823"/>
      <c r="P491" s="823"/>
      <c r="Q491" s="823"/>
      <c r="R491" s="823"/>
      <c r="S491" s="823"/>
      <c r="T491" s="823"/>
      <c r="U491" s="823"/>
      <c r="V491" s="823"/>
      <c r="W491" s="823"/>
      <c r="X491" s="823"/>
      <c r="Y491" s="823"/>
      <c r="Z491" s="823"/>
      <c r="AA491" s="823"/>
    </row>
    <row r="492">
      <c r="A492" s="823"/>
      <c r="B492" s="823"/>
      <c r="C492" s="823"/>
      <c r="D492" s="823"/>
      <c r="E492" s="823"/>
      <c r="F492" s="823"/>
      <c r="G492" s="823"/>
      <c r="H492" s="823"/>
      <c r="I492" s="823"/>
      <c r="J492" s="823"/>
      <c r="K492" s="823"/>
      <c r="L492" s="823"/>
      <c r="M492" s="823"/>
      <c r="N492" s="823"/>
      <c r="O492" s="823"/>
      <c r="P492" s="823"/>
      <c r="Q492" s="823"/>
      <c r="R492" s="823"/>
      <c r="S492" s="823"/>
      <c r="T492" s="823"/>
      <c r="U492" s="823"/>
      <c r="V492" s="823"/>
      <c r="W492" s="823"/>
      <c r="X492" s="823"/>
      <c r="Y492" s="823"/>
      <c r="Z492" s="823"/>
      <c r="AA492" s="823"/>
    </row>
    <row r="493">
      <c r="A493" s="823"/>
      <c r="B493" s="823"/>
      <c r="C493" s="823"/>
      <c r="D493" s="823"/>
      <c r="E493" s="823"/>
      <c r="F493" s="823"/>
      <c r="G493" s="823"/>
      <c r="H493" s="823"/>
      <c r="I493" s="823"/>
      <c r="J493" s="823"/>
      <c r="K493" s="823"/>
      <c r="L493" s="823"/>
      <c r="M493" s="823"/>
      <c r="N493" s="823"/>
      <c r="O493" s="823"/>
      <c r="P493" s="823"/>
      <c r="Q493" s="823"/>
      <c r="R493" s="823"/>
      <c r="S493" s="823"/>
      <c r="T493" s="823"/>
      <c r="U493" s="823"/>
      <c r="V493" s="823"/>
      <c r="W493" s="823"/>
      <c r="X493" s="823"/>
      <c r="Y493" s="823"/>
      <c r="Z493" s="823"/>
      <c r="AA493" s="823"/>
    </row>
    <row r="494">
      <c r="A494" s="823"/>
      <c r="B494" s="823"/>
      <c r="C494" s="823"/>
      <c r="D494" s="823"/>
      <c r="E494" s="823"/>
      <c r="F494" s="823"/>
      <c r="G494" s="823"/>
      <c r="H494" s="823"/>
      <c r="I494" s="823"/>
      <c r="J494" s="823"/>
      <c r="K494" s="823"/>
      <c r="L494" s="823"/>
      <c r="M494" s="823"/>
      <c r="N494" s="823"/>
      <c r="O494" s="823"/>
      <c r="P494" s="823"/>
      <c r="Q494" s="823"/>
      <c r="R494" s="823"/>
      <c r="S494" s="823"/>
      <c r="T494" s="823"/>
      <c r="U494" s="823"/>
      <c r="V494" s="823"/>
      <c r="W494" s="823"/>
      <c r="X494" s="823"/>
      <c r="Y494" s="823"/>
      <c r="Z494" s="823"/>
      <c r="AA494" s="823"/>
    </row>
    <row r="495">
      <c r="A495" s="823"/>
      <c r="B495" s="823"/>
      <c r="C495" s="823"/>
      <c r="D495" s="823"/>
      <c r="E495" s="823"/>
      <c r="F495" s="823"/>
      <c r="G495" s="823"/>
      <c r="H495" s="823"/>
      <c r="I495" s="823"/>
      <c r="J495" s="823"/>
      <c r="K495" s="823"/>
      <c r="L495" s="823"/>
      <c r="M495" s="823"/>
      <c r="N495" s="823"/>
      <c r="O495" s="823"/>
      <c r="P495" s="823"/>
      <c r="Q495" s="823"/>
      <c r="R495" s="823"/>
      <c r="S495" s="823"/>
      <c r="T495" s="823"/>
      <c r="U495" s="823"/>
      <c r="V495" s="823"/>
      <c r="W495" s="823"/>
      <c r="X495" s="823"/>
      <c r="Y495" s="823"/>
      <c r="Z495" s="823"/>
      <c r="AA495" s="823"/>
    </row>
    <row r="496">
      <c r="A496" s="823"/>
      <c r="B496" s="823"/>
      <c r="C496" s="823"/>
      <c r="D496" s="823"/>
      <c r="E496" s="823"/>
      <c r="F496" s="823"/>
      <c r="G496" s="823"/>
      <c r="H496" s="823"/>
      <c r="I496" s="823"/>
      <c r="J496" s="823"/>
      <c r="K496" s="823"/>
      <c r="L496" s="823"/>
      <c r="M496" s="823"/>
      <c r="N496" s="823"/>
      <c r="O496" s="823"/>
      <c r="P496" s="823"/>
      <c r="Q496" s="823"/>
      <c r="R496" s="823"/>
      <c r="S496" s="823"/>
      <c r="T496" s="823"/>
      <c r="U496" s="823"/>
      <c r="V496" s="823"/>
      <c r="W496" s="823"/>
      <c r="X496" s="823"/>
      <c r="Y496" s="823"/>
      <c r="Z496" s="823"/>
      <c r="AA496" s="823"/>
    </row>
    <row r="497">
      <c r="A497" s="823"/>
      <c r="B497" s="823"/>
      <c r="C497" s="823"/>
      <c r="D497" s="823"/>
      <c r="E497" s="823"/>
      <c r="F497" s="823"/>
      <c r="G497" s="823"/>
      <c r="H497" s="823"/>
      <c r="I497" s="823"/>
      <c r="J497" s="823"/>
      <c r="K497" s="823"/>
      <c r="L497" s="823"/>
      <c r="M497" s="823"/>
      <c r="N497" s="823"/>
      <c r="O497" s="823"/>
      <c r="P497" s="823"/>
      <c r="Q497" s="823"/>
      <c r="R497" s="823"/>
      <c r="S497" s="823"/>
      <c r="T497" s="823"/>
      <c r="U497" s="823"/>
      <c r="V497" s="823"/>
      <c r="W497" s="823"/>
      <c r="X497" s="823"/>
      <c r="Y497" s="823"/>
      <c r="Z497" s="823"/>
      <c r="AA497" s="823"/>
    </row>
    <row r="498">
      <c r="A498" s="823"/>
      <c r="B498" s="823"/>
      <c r="C498" s="823"/>
      <c r="D498" s="823"/>
      <c r="E498" s="823"/>
      <c r="F498" s="823"/>
      <c r="G498" s="823"/>
      <c r="H498" s="823"/>
      <c r="I498" s="823"/>
      <c r="J498" s="823"/>
      <c r="K498" s="823"/>
      <c r="L498" s="823"/>
      <c r="M498" s="823"/>
      <c r="N498" s="823"/>
      <c r="O498" s="823"/>
      <c r="P498" s="823"/>
      <c r="Q498" s="823"/>
      <c r="R498" s="823"/>
      <c r="S498" s="823"/>
      <c r="T498" s="823"/>
      <c r="U498" s="823"/>
      <c r="V498" s="823"/>
      <c r="W498" s="823"/>
      <c r="X498" s="823"/>
      <c r="Y498" s="823"/>
      <c r="Z498" s="823"/>
      <c r="AA498" s="823"/>
    </row>
    <row r="499">
      <c r="A499" s="823"/>
      <c r="B499" s="823"/>
      <c r="C499" s="823"/>
      <c r="D499" s="823"/>
      <c r="E499" s="823"/>
      <c r="F499" s="823"/>
      <c r="G499" s="823"/>
      <c r="H499" s="823"/>
      <c r="I499" s="823"/>
      <c r="J499" s="823"/>
      <c r="K499" s="823"/>
      <c r="L499" s="823"/>
      <c r="M499" s="823"/>
      <c r="N499" s="823"/>
      <c r="O499" s="823"/>
      <c r="P499" s="823"/>
      <c r="Q499" s="823"/>
      <c r="R499" s="823"/>
      <c r="S499" s="823"/>
      <c r="T499" s="823"/>
      <c r="U499" s="823"/>
      <c r="V499" s="823"/>
      <c r="W499" s="823"/>
      <c r="X499" s="823"/>
      <c r="Y499" s="823"/>
      <c r="Z499" s="823"/>
      <c r="AA499" s="823"/>
    </row>
    <row r="500">
      <c r="A500" s="823"/>
      <c r="B500" s="823"/>
      <c r="C500" s="823"/>
      <c r="D500" s="823"/>
      <c r="E500" s="823"/>
      <c r="F500" s="823"/>
      <c r="G500" s="823"/>
      <c r="H500" s="823"/>
      <c r="I500" s="823"/>
      <c r="J500" s="823"/>
      <c r="K500" s="823"/>
      <c r="L500" s="823"/>
      <c r="M500" s="823"/>
      <c r="N500" s="823"/>
      <c r="O500" s="823"/>
      <c r="P500" s="823"/>
      <c r="Q500" s="823"/>
      <c r="R500" s="823"/>
      <c r="S500" s="823"/>
      <c r="T500" s="823"/>
      <c r="U500" s="823"/>
      <c r="V500" s="823"/>
      <c r="W500" s="823"/>
      <c r="X500" s="823"/>
      <c r="Y500" s="823"/>
      <c r="Z500" s="823"/>
      <c r="AA500" s="823"/>
    </row>
    <row r="501">
      <c r="A501" s="823"/>
      <c r="B501" s="823"/>
      <c r="C501" s="823"/>
      <c r="D501" s="823"/>
      <c r="E501" s="823"/>
      <c r="F501" s="823"/>
      <c r="G501" s="823"/>
      <c r="H501" s="823"/>
      <c r="I501" s="823"/>
      <c r="J501" s="823"/>
      <c r="K501" s="823"/>
      <c r="L501" s="823"/>
      <c r="M501" s="823"/>
      <c r="N501" s="823"/>
      <c r="O501" s="823"/>
      <c r="P501" s="823"/>
      <c r="Q501" s="823"/>
      <c r="R501" s="823"/>
      <c r="S501" s="823"/>
      <c r="T501" s="823"/>
      <c r="U501" s="823"/>
      <c r="V501" s="823"/>
      <c r="W501" s="823"/>
      <c r="X501" s="823"/>
      <c r="Y501" s="823"/>
      <c r="Z501" s="823"/>
      <c r="AA501" s="823"/>
    </row>
    <row r="502">
      <c r="A502" s="823"/>
      <c r="B502" s="823"/>
      <c r="C502" s="823"/>
      <c r="D502" s="823"/>
      <c r="E502" s="823"/>
      <c r="F502" s="823"/>
      <c r="G502" s="823"/>
      <c r="H502" s="823"/>
      <c r="I502" s="823"/>
      <c r="J502" s="823"/>
      <c r="K502" s="823"/>
      <c r="L502" s="823"/>
      <c r="M502" s="823"/>
      <c r="N502" s="823"/>
      <c r="O502" s="823"/>
      <c r="P502" s="823"/>
      <c r="Q502" s="823"/>
      <c r="R502" s="823"/>
      <c r="S502" s="823"/>
      <c r="T502" s="823"/>
      <c r="U502" s="823"/>
      <c r="V502" s="823"/>
      <c r="W502" s="823"/>
      <c r="X502" s="823"/>
      <c r="Y502" s="823"/>
      <c r="Z502" s="823"/>
      <c r="AA502" s="823"/>
    </row>
    <row r="503">
      <c r="A503" s="823"/>
      <c r="B503" s="823"/>
      <c r="C503" s="823"/>
      <c r="D503" s="823"/>
      <c r="E503" s="823"/>
      <c r="F503" s="823"/>
      <c r="G503" s="823"/>
      <c r="H503" s="823"/>
      <c r="I503" s="823"/>
      <c r="J503" s="823"/>
      <c r="K503" s="823"/>
      <c r="L503" s="823"/>
      <c r="M503" s="823"/>
      <c r="N503" s="823"/>
      <c r="O503" s="823"/>
      <c r="P503" s="823"/>
      <c r="Q503" s="823"/>
      <c r="R503" s="823"/>
      <c r="S503" s="823"/>
      <c r="T503" s="823"/>
      <c r="U503" s="823"/>
      <c r="V503" s="823"/>
      <c r="W503" s="823"/>
      <c r="X503" s="823"/>
      <c r="Y503" s="823"/>
      <c r="Z503" s="823"/>
      <c r="AA503" s="823"/>
    </row>
    <row r="504">
      <c r="A504" s="823"/>
      <c r="B504" s="823"/>
      <c r="C504" s="823"/>
      <c r="D504" s="823"/>
      <c r="E504" s="823"/>
      <c r="F504" s="823"/>
      <c r="G504" s="823"/>
      <c r="H504" s="823"/>
      <c r="I504" s="823"/>
      <c r="J504" s="823"/>
      <c r="K504" s="823"/>
      <c r="L504" s="823"/>
      <c r="M504" s="823"/>
      <c r="N504" s="823"/>
      <c r="O504" s="823"/>
      <c r="P504" s="823"/>
      <c r="Q504" s="823"/>
      <c r="R504" s="823"/>
      <c r="S504" s="823"/>
      <c r="T504" s="823"/>
      <c r="U504" s="823"/>
      <c r="V504" s="823"/>
      <c r="W504" s="823"/>
      <c r="X504" s="823"/>
      <c r="Y504" s="823"/>
      <c r="Z504" s="823"/>
      <c r="AA504" s="823"/>
    </row>
    <row r="505">
      <c r="A505" s="823"/>
      <c r="B505" s="823"/>
      <c r="C505" s="823"/>
      <c r="D505" s="823"/>
      <c r="E505" s="823"/>
      <c r="F505" s="823"/>
      <c r="G505" s="823"/>
      <c r="H505" s="823"/>
      <c r="I505" s="823"/>
      <c r="J505" s="823"/>
      <c r="K505" s="823"/>
      <c r="L505" s="823"/>
      <c r="M505" s="823"/>
      <c r="N505" s="823"/>
      <c r="O505" s="823"/>
      <c r="P505" s="823"/>
      <c r="Q505" s="823"/>
      <c r="R505" s="823"/>
      <c r="S505" s="823"/>
      <c r="T505" s="823"/>
      <c r="U505" s="823"/>
      <c r="V505" s="823"/>
      <c r="W505" s="823"/>
      <c r="X505" s="823"/>
      <c r="Y505" s="823"/>
      <c r="Z505" s="823"/>
      <c r="AA505" s="823"/>
    </row>
    <row r="506">
      <c r="A506" s="823"/>
      <c r="B506" s="823"/>
      <c r="C506" s="823"/>
      <c r="D506" s="823"/>
      <c r="E506" s="823"/>
      <c r="F506" s="823"/>
      <c r="G506" s="823"/>
      <c r="H506" s="823"/>
      <c r="I506" s="823"/>
      <c r="J506" s="823"/>
      <c r="K506" s="823"/>
      <c r="L506" s="823"/>
      <c r="M506" s="823"/>
      <c r="N506" s="823"/>
      <c r="O506" s="823"/>
      <c r="P506" s="823"/>
      <c r="Q506" s="823"/>
      <c r="R506" s="823"/>
      <c r="S506" s="823"/>
      <c r="T506" s="823"/>
      <c r="U506" s="823"/>
      <c r="V506" s="823"/>
      <c r="W506" s="823"/>
      <c r="X506" s="823"/>
      <c r="Y506" s="823"/>
      <c r="Z506" s="823"/>
      <c r="AA506" s="823"/>
    </row>
    <row r="507">
      <c r="A507" s="823"/>
      <c r="B507" s="823"/>
      <c r="C507" s="823"/>
      <c r="D507" s="823"/>
      <c r="E507" s="823"/>
      <c r="F507" s="823"/>
      <c r="G507" s="823"/>
      <c r="H507" s="823"/>
      <c r="I507" s="823"/>
      <c r="J507" s="823"/>
      <c r="K507" s="823"/>
      <c r="L507" s="823"/>
      <c r="M507" s="823"/>
      <c r="N507" s="823"/>
      <c r="O507" s="823"/>
      <c r="P507" s="823"/>
      <c r="Q507" s="823"/>
      <c r="R507" s="823"/>
      <c r="S507" s="823"/>
      <c r="T507" s="823"/>
      <c r="U507" s="823"/>
      <c r="V507" s="823"/>
      <c r="W507" s="823"/>
      <c r="X507" s="823"/>
      <c r="Y507" s="823"/>
      <c r="Z507" s="823"/>
      <c r="AA507" s="823"/>
    </row>
    <row r="508">
      <c r="A508" s="823"/>
      <c r="B508" s="823"/>
      <c r="C508" s="823"/>
      <c r="D508" s="823"/>
      <c r="E508" s="823"/>
      <c r="F508" s="823"/>
      <c r="G508" s="823"/>
      <c r="H508" s="823"/>
      <c r="I508" s="823"/>
      <c r="J508" s="823"/>
      <c r="K508" s="823"/>
      <c r="L508" s="823"/>
      <c r="M508" s="823"/>
      <c r="N508" s="823"/>
      <c r="O508" s="823"/>
      <c r="P508" s="823"/>
      <c r="Q508" s="823"/>
      <c r="R508" s="823"/>
      <c r="S508" s="823"/>
      <c r="T508" s="823"/>
      <c r="U508" s="823"/>
      <c r="V508" s="823"/>
      <c r="W508" s="823"/>
      <c r="X508" s="823"/>
      <c r="Y508" s="823"/>
      <c r="Z508" s="823"/>
      <c r="AA508" s="823"/>
    </row>
    <row r="509">
      <c r="A509" s="823"/>
      <c r="B509" s="823"/>
      <c r="C509" s="823"/>
      <c r="D509" s="823"/>
      <c r="E509" s="823"/>
      <c r="F509" s="823"/>
      <c r="G509" s="823"/>
      <c r="H509" s="823"/>
      <c r="I509" s="823"/>
      <c r="J509" s="823"/>
      <c r="K509" s="823"/>
      <c r="L509" s="823"/>
      <c r="M509" s="823"/>
      <c r="N509" s="823"/>
      <c r="O509" s="823"/>
      <c r="P509" s="823"/>
      <c r="Q509" s="823"/>
      <c r="R509" s="823"/>
      <c r="S509" s="823"/>
      <c r="T509" s="823"/>
      <c r="U509" s="823"/>
      <c r="V509" s="823"/>
      <c r="W509" s="823"/>
      <c r="X509" s="823"/>
      <c r="Y509" s="823"/>
      <c r="Z509" s="823"/>
      <c r="AA509" s="823"/>
    </row>
    <row r="510">
      <c r="A510" s="823"/>
      <c r="B510" s="823"/>
      <c r="C510" s="823"/>
      <c r="D510" s="823"/>
      <c r="E510" s="823"/>
      <c r="F510" s="823"/>
      <c r="G510" s="823"/>
      <c r="H510" s="823"/>
      <c r="I510" s="823"/>
      <c r="J510" s="823"/>
      <c r="K510" s="823"/>
      <c r="L510" s="823"/>
      <c r="M510" s="823"/>
      <c r="N510" s="823"/>
      <c r="O510" s="823"/>
      <c r="P510" s="823"/>
      <c r="Q510" s="823"/>
      <c r="R510" s="823"/>
      <c r="S510" s="823"/>
      <c r="T510" s="823"/>
      <c r="U510" s="823"/>
      <c r="V510" s="823"/>
      <c r="W510" s="823"/>
      <c r="X510" s="823"/>
      <c r="Y510" s="823"/>
      <c r="Z510" s="823"/>
      <c r="AA510" s="823"/>
    </row>
    <row r="511">
      <c r="A511" s="823"/>
      <c r="B511" s="823"/>
      <c r="C511" s="823"/>
      <c r="D511" s="823"/>
      <c r="E511" s="823"/>
      <c r="F511" s="823"/>
      <c r="G511" s="823"/>
      <c r="H511" s="823"/>
      <c r="I511" s="823"/>
      <c r="J511" s="823"/>
      <c r="K511" s="823"/>
      <c r="L511" s="823"/>
      <c r="M511" s="823"/>
      <c r="N511" s="823"/>
      <c r="O511" s="823"/>
      <c r="P511" s="823"/>
      <c r="Q511" s="823"/>
      <c r="R511" s="823"/>
      <c r="S511" s="823"/>
      <c r="T511" s="823"/>
      <c r="U511" s="823"/>
      <c r="V511" s="823"/>
      <c r="W511" s="823"/>
      <c r="X511" s="823"/>
      <c r="Y511" s="823"/>
      <c r="Z511" s="823"/>
      <c r="AA511" s="823"/>
    </row>
    <row r="512">
      <c r="A512" s="823"/>
      <c r="B512" s="823"/>
      <c r="C512" s="823"/>
      <c r="D512" s="823"/>
      <c r="E512" s="823"/>
      <c r="F512" s="823"/>
      <c r="G512" s="823"/>
      <c r="H512" s="823"/>
      <c r="I512" s="823"/>
      <c r="J512" s="823"/>
      <c r="K512" s="823"/>
      <c r="L512" s="823"/>
      <c r="M512" s="823"/>
      <c r="N512" s="823"/>
      <c r="O512" s="823"/>
      <c r="P512" s="823"/>
      <c r="Q512" s="823"/>
      <c r="R512" s="823"/>
      <c r="S512" s="823"/>
      <c r="T512" s="823"/>
      <c r="U512" s="823"/>
      <c r="V512" s="823"/>
      <c r="W512" s="823"/>
      <c r="X512" s="823"/>
      <c r="Y512" s="823"/>
      <c r="Z512" s="823"/>
      <c r="AA512" s="823"/>
    </row>
    <row r="513">
      <c r="A513" s="823"/>
      <c r="B513" s="823"/>
      <c r="C513" s="823"/>
      <c r="D513" s="823"/>
      <c r="E513" s="823"/>
      <c r="F513" s="823"/>
      <c r="G513" s="823"/>
      <c r="H513" s="823"/>
      <c r="I513" s="823"/>
      <c r="J513" s="823"/>
      <c r="K513" s="823"/>
      <c r="L513" s="823"/>
      <c r="M513" s="823"/>
      <c r="N513" s="823"/>
      <c r="O513" s="823"/>
      <c r="P513" s="823"/>
      <c r="Q513" s="823"/>
      <c r="R513" s="823"/>
      <c r="S513" s="823"/>
      <c r="T513" s="823"/>
      <c r="U513" s="823"/>
      <c r="V513" s="823"/>
      <c r="W513" s="823"/>
      <c r="X513" s="823"/>
      <c r="Y513" s="823"/>
      <c r="Z513" s="823"/>
      <c r="AA513" s="823"/>
    </row>
    <row r="514">
      <c r="A514" s="823"/>
      <c r="B514" s="823"/>
      <c r="C514" s="823"/>
      <c r="D514" s="823"/>
      <c r="E514" s="823"/>
      <c r="F514" s="823"/>
      <c r="G514" s="823"/>
      <c r="H514" s="823"/>
      <c r="I514" s="823"/>
      <c r="J514" s="823"/>
      <c r="K514" s="823"/>
      <c r="L514" s="823"/>
      <c r="M514" s="823"/>
      <c r="N514" s="823"/>
      <c r="O514" s="823"/>
      <c r="P514" s="823"/>
      <c r="Q514" s="823"/>
      <c r="R514" s="823"/>
      <c r="S514" s="823"/>
      <c r="T514" s="823"/>
      <c r="U514" s="823"/>
      <c r="V514" s="823"/>
      <c r="W514" s="823"/>
      <c r="X514" s="823"/>
      <c r="Y514" s="823"/>
      <c r="Z514" s="823"/>
      <c r="AA514" s="823"/>
    </row>
    <row r="515">
      <c r="A515" s="823"/>
      <c r="B515" s="823"/>
      <c r="C515" s="823"/>
      <c r="D515" s="823"/>
      <c r="E515" s="823"/>
      <c r="F515" s="823"/>
      <c r="G515" s="823"/>
      <c r="H515" s="823"/>
      <c r="I515" s="823"/>
      <c r="J515" s="823"/>
      <c r="K515" s="823"/>
      <c r="L515" s="823"/>
      <c r="M515" s="823"/>
      <c r="N515" s="823"/>
      <c r="O515" s="823"/>
      <c r="P515" s="823"/>
      <c r="Q515" s="823"/>
      <c r="R515" s="823"/>
      <c r="S515" s="823"/>
      <c r="T515" s="823"/>
      <c r="U515" s="823"/>
      <c r="V515" s="823"/>
      <c r="W515" s="823"/>
      <c r="X515" s="823"/>
      <c r="Y515" s="823"/>
      <c r="Z515" s="823"/>
      <c r="AA515" s="823"/>
    </row>
    <row r="516">
      <c r="A516" s="823"/>
      <c r="B516" s="823"/>
      <c r="C516" s="823"/>
      <c r="D516" s="823"/>
      <c r="E516" s="823"/>
      <c r="F516" s="823"/>
      <c r="G516" s="823"/>
      <c r="H516" s="823"/>
      <c r="I516" s="823"/>
      <c r="J516" s="823"/>
      <c r="K516" s="823"/>
      <c r="L516" s="823"/>
      <c r="M516" s="823"/>
      <c r="N516" s="823"/>
      <c r="O516" s="823"/>
      <c r="P516" s="823"/>
      <c r="Q516" s="823"/>
      <c r="R516" s="823"/>
      <c r="S516" s="823"/>
      <c r="T516" s="823"/>
      <c r="U516" s="823"/>
      <c r="V516" s="823"/>
      <c r="W516" s="823"/>
      <c r="X516" s="823"/>
      <c r="Y516" s="823"/>
      <c r="Z516" s="823"/>
      <c r="AA516" s="823"/>
    </row>
    <row r="517">
      <c r="A517" s="823"/>
      <c r="B517" s="823"/>
      <c r="C517" s="823"/>
      <c r="D517" s="823"/>
      <c r="E517" s="823"/>
      <c r="F517" s="823"/>
      <c r="G517" s="823"/>
      <c r="H517" s="823"/>
      <c r="I517" s="823"/>
      <c r="J517" s="823"/>
      <c r="K517" s="823"/>
      <c r="L517" s="823"/>
      <c r="M517" s="823"/>
      <c r="N517" s="823"/>
      <c r="O517" s="823"/>
      <c r="P517" s="823"/>
      <c r="Q517" s="823"/>
      <c r="R517" s="823"/>
      <c r="S517" s="823"/>
      <c r="T517" s="823"/>
      <c r="U517" s="823"/>
      <c r="V517" s="823"/>
      <c r="W517" s="823"/>
      <c r="X517" s="823"/>
      <c r="Y517" s="823"/>
      <c r="Z517" s="823"/>
      <c r="AA517" s="823"/>
    </row>
    <row r="518">
      <c r="A518" s="823"/>
      <c r="B518" s="823"/>
      <c r="C518" s="823"/>
      <c r="D518" s="823"/>
      <c r="E518" s="823"/>
      <c r="F518" s="823"/>
      <c r="G518" s="823"/>
      <c r="H518" s="823"/>
      <c r="I518" s="823"/>
      <c r="J518" s="823"/>
      <c r="K518" s="823"/>
      <c r="L518" s="823"/>
      <c r="M518" s="823"/>
      <c r="N518" s="823"/>
      <c r="O518" s="823"/>
      <c r="P518" s="823"/>
      <c r="Q518" s="823"/>
      <c r="R518" s="823"/>
      <c r="S518" s="823"/>
      <c r="T518" s="823"/>
      <c r="U518" s="823"/>
      <c r="V518" s="823"/>
      <c r="W518" s="823"/>
      <c r="X518" s="823"/>
      <c r="Y518" s="823"/>
      <c r="Z518" s="823"/>
      <c r="AA518" s="823"/>
    </row>
    <row r="519">
      <c r="A519" s="823"/>
      <c r="B519" s="823"/>
      <c r="C519" s="823"/>
      <c r="D519" s="823"/>
      <c r="E519" s="823"/>
      <c r="F519" s="823"/>
      <c r="G519" s="823"/>
      <c r="H519" s="823"/>
      <c r="I519" s="823"/>
      <c r="J519" s="823"/>
      <c r="K519" s="823"/>
      <c r="L519" s="823"/>
      <c r="M519" s="823"/>
      <c r="N519" s="823"/>
      <c r="O519" s="823"/>
      <c r="P519" s="823"/>
      <c r="Q519" s="823"/>
      <c r="R519" s="823"/>
      <c r="S519" s="823"/>
      <c r="T519" s="823"/>
      <c r="U519" s="823"/>
      <c r="V519" s="823"/>
      <c r="W519" s="823"/>
      <c r="X519" s="823"/>
      <c r="Y519" s="823"/>
      <c r="Z519" s="823"/>
      <c r="AA519" s="823"/>
    </row>
    <row r="520">
      <c r="A520" s="823"/>
      <c r="B520" s="823"/>
      <c r="C520" s="823"/>
      <c r="D520" s="823"/>
      <c r="E520" s="823"/>
      <c r="F520" s="823"/>
      <c r="G520" s="823"/>
      <c r="H520" s="823"/>
      <c r="I520" s="823"/>
      <c r="J520" s="823"/>
      <c r="K520" s="823"/>
      <c r="L520" s="823"/>
      <c r="M520" s="823"/>
      <c r="N520" s="823"/>
      <c r="O520" s="823"/>
      <c r="P520" s="823"/>
      <c r="Q520" s="823"/>
      <c r="R520" s="823"/>
      <c r="S520" s="823"/>
      <c r="T520" s="823"/>
      <c r="U520" s="823"/>
      <c r="V520" s="823"/>
      <c r="W520" s="823"/>
      <c r="X520" s="823"/>
      <c r="Y520" s="823"/>
      <c r="Z520" s="823"/>
      <c r="AA520" s="823"/>
    </row>
    <row r="521">
      <c r="A521" s="823"/>
      <c r="B521" s="823"/>
      <c r="C521" s="823"/>
      <c r="D521" s="823"/>
      <c r="E521" s="823"/>
      <c r="F521" s="823"/>
      <c r="G521" s="823"/>
      <c r="H521" s="823"/>
      <c r="I521" s="823"/>
      <c r="J521" s="823"/>
      <c r="K521" s="823"/>
      <c r="L521" s="823"/>
      <c r="M521" s="823"/>
      <c r="N521" s="823"/>
      <c r="O521" s="823"/>
      <c r="P521" s="823"/>
      <c r="Q521" s="823"/>
      <c r="R521" s="823"/>
      <c r="S521" s="823"/>
      <c r="T521" s="823"/>
      <c r="U521" s="823"/>
      <c r="V521" s="823"/>
      <c r="W521" s="823"/>
      <c r="X521" s="823"/>
      <c r="Y521" s="823"/>
      <c r="Z521" s="823"/>
      <c r="AA521" s="823"/>
    </row>
    <row r="522">
      <c r="A522" s="823"/>
      <c r="B522" s="823"/>
      <c r="C522" s="823"/>
      <c r="D522" s="823"/>
      <c r="E522" s="823"/>
      <c r="F522" s="823"/>
      <c r="G522" s="823"/>
      <c r="H522" s="823"/>
      <c r="I522" s="823"/>
      <c r="J522" s="823"/>
      <c r="K522" s="823"/>
      <c r="L522" s="823"/>
      <c r="M522" s="823"/>
      <c r="N522" s="823"/>
      <c r="O522" s="823"/>
      <c r="P522" s="823"/>
      <c r="Q522" s="823"/>
      <c r="R522" s="823"/>
      <c r="S522" s="823"/>
      <c r="T522" s="823"/>
      <c r="U522" s="823"/>
      <c r="V522" s="823"/>
      <c r="W522" s="823"/>
      <c r="X522" s="823"/>
      <c r="Y522" s="823"/>
      <c r="Z522" s="823"/>
      <c r="AA522" s="823"/>
    </row>
    <row r="523">
      <c r="A523" s="823"/>
      <c r="B523" s="823"/>
      <c r="C523" s="823"/>
      <c r="D523" s="823"/>
      <c r="E523" s="823"/>
      <c r="F523" s="823"/>
      <c r="G523" s="823"/>
      <c r="H523" s="823"/>
      <c r="I523" s="823"/>
      <c r="J523" s="823"/>
      <c r="K523" s="823"/>
      <c r="L523" s="823"/>
      <c r="M523" s="823"/>
      <c r="N523" s="823"/>
      <c r="O523" s="823"/>
      <c r="P523" s="823"/>
      <c r="Q523" s="823"/>
      <c r="R523" s="823"/>
      <c r="S523" s="823"/>
      <c r="T523" s="823"/>
      <c r="U523" s="823"/>
      <c r="V523" s="823"/>
      <c r="W523" s="823"/>
      <c r="X523" s="823"/>
      <c r="Y523" s="823"/>
      <c r="Z523" s="823"/>
      <c r="AA523" s="823"/>
    </row>
    <row r="524">
      <c r="A524" s="823"/>
      <c r="B524" s="823"/>
      <c r="C524" s="823"/>
      <c r="D524" s="823"/>
      <c r="E524" s="823"/>
      <c r="F524" s="823"/>
      <c r="G524" s="823"/>
      <c r="H524" s="823"/>
      <c r="I524" s="823"/>
      <c r="J524" s="823"/>
      <c r="K524" s="823"/>
      <c r="L524" s="823"/>
      <c r="M524" s="823"/>
      <c r="N524" s="823"/>
      <c r="O524" s="823"/>
      <c r="P524" s="823"/>
      <c r="Q524" s="823"/>
      <c r="R524" s="823"/>
      <c r="S524" s="823"/>
      <c r="T524" s="823"/>
      <c r="U524" s="823"/>
      <c r="V524" s="823"/>
      <c r="W524" s="823"/>
      <c r="X524" s="823"/>
      <c r="Y524" s="823"/>
      <c r="Z524" s="823"/>
      <c r="AA524" s="823"/>
    </row>
    <row r="525">
      <c r="A525" s="823"/>
      <c r="B525" s="823"/>
      <c r="C525" s="823"/>
      <c r="D525" s="823"/>
      <c r="E525" s="823"/>
      <c r="F525" s="823"/>
      <c r="G525" s="823"/>
      <c r="H525" s="823"/>
      <c r="I525" s="823"/>
      <c r="J525" s="823"/>
      <c r="K525" s="823"/>
      <c r="L525" s="823"/>
      <c r="M525" s="823"/>
      <c r="N525" s="823"/>
      <c r="O525" s="823"/>
      <c r="P525" s="823"/>
      <c r="Q525" s="823"/>
      <c r="R525" s="823"/>
      <c r="S525" s="823"/>
      <c r="T525" s="823"/>
      <c r="U525" s="823"/>
      <c r="V525" s="823"/>
      <c r="W525" s="823"/>
      <c r="X525" s="823"/>
      <c r="Y525" s="823"/>
      <c r="Z525" s="823"/>
      <c r="AA525" s="823"/>
    </row>
    <row r="526">
      <c r="A526" s="823"/>
      <c r="B526" s="823"/>
      <c r="C526" s="823"/>
      <c r="D526" s="823"/>
      <c r="E526" s="823"/>
      <c r="F526" s="823"/>
      <c r="G526" s="823"/>
      <c r="H526" s="823"/>
      <c r="I526" s="823"/>
      <c r="J526" s="823"/>
      <c r="K526" s="823"/>
      <c r="L526" s="823"/>
      <c r="M526" s="823"/>
      <c r="N526" s="823"/>
      <c r="O526" s="823"/>
      <c r="P526" s="823"/>
      <c r="Q526" s="823"/>
      <c r="R526" s="823"/>
      <c r="S526" s="823"/>
      <c r="T526" s="823"/>
      <c r="U526" s="823"/>
      <c r="V526" s="823"/>
      <c r="W526" s="823"/>
      <c r="X526" s="823"/>
      <c r="Y526" s="823"/>
      <c r="Z526" s="823"/>
      <c r="AA526" s="823"/>
    </row>
    <row r="527">
      <c r="A527" s="823"/>
      <c r="B527" s="823"/>
      <c r="C527" s="823"/>
      <c r="D527" s="823"/>
      <c r="E527" s="823"/>
      <c r="F527" s="823"/>
      <c r="G527" s="823"/>
      <c r="H527" s="823"/>
      <c r="I527" s="823"/>
      <c r="J527" s="823"/>
      <c r="K527" s="823"/>
      <c r="L527" s="823"/>
      <c r="M527" s="823"/>
      <c r="N527" s="823"/>
      <c r="O527" s="823"/>
      <c r="P527" s="823"/>
      <c r="Q527" s="823"/>
      <c r="R527" s="823"/>
      <c r="S527" s="823"/>
      <c r="T527" s="823"/>
      <c r="U527" s="823"/>
      <c r="V527" s="823"/>
      <c r="W527" s="823"/>
      <c r="X527" s="823"/>
      <c r="Y527" s="823"/>
      <c r="Z527" s="823"/>
      <c r="AA527" s="823"/>
    </row>
    <row r="528">
      <c r="A528" s="823"/>
      <c r="B528" s="823"/>
      <c r="C528" s="823"/>
      <c r="D528" s="823"/>
      <c r="E528" s="823"/>
      <c r="F528" s="823"/>
      <c r="G528" s="823"/>
      <c r="H528" s="823"/>
      <c r="I528" s="823"/>
      <c r="J528" s="823"/>
      <c r="K528" s="823"/>
      <c r="L528" s="823"/>
      <c r="M528" s="823"/>
      <c r="N528" s="823"/>
      <c r="O528" s="823"/>
      <c r="P528" s="823"/>
      <c r="Q528" s="823"/>
      <c r="R528" s="823"/>
      <c r="S528" s="823"/>
      <c r="T528" s="823"/>
      <c r="U528" s="823"/>
      <c r="V528" s="823"/>
      <c r="W528" s="823"/>
      <c r="X528" s="823"/>
      <c r="Y528" s="823"/>
      <c r="Z528" s="823"/>
      <c r="AA528" s="823"/>
    </row>
    <row r="529">
      <c r="A529" s="823"/>
      <c r="B529" s="823"/>
      <c r="C529" s="823"/>
      <c r="D529" s="823"/>
      <c r="E529" s="823"/>
      <c r="F529" s="823"/>
      <c r="G529" s="823"/>
      <c r="H529" s="823"/>
      <c r="I529" s="823"/>
      <c r="J529" s="823"/>
      <c r="K529" s="823"/>
      <c r="L529" s="823"/>
      <c r="M529" s="823"/>
      <c r="N529" s="823"/>
      <c r="O529" s="823"/>
      <c r="P529" s="823"/>
      <c r="Q529" s="823"/>
      <c r="R529" s="823"/>
      <c r="S529" s="823"/>
      <c r="T529" s="823"/>
      <c r="U529" s="823"/>
      <c r="V529" s="823"/>
      <c r="W529" s="823"/>
      <c r="X529" s="823"/>
      <c r="Y529" s="823"/>
      <c r="Z529" s="823"/>
      <c r="AA529" s="823"/>
    </row>
    <row r="530">
      <c r="A530" s="823"/>
      <c r="B530" s="823"/>
      <c r="C530" s="823"/>
      <c r="D530" s="823"/>
      <c r="E530" s="823"/>
      <c r="F530" s="823"/>
      <c r="G530" s="823"/>
      <c r="H530" s="823"/>
      <c r="I530" s="823"/>
      <c r="J530" s="823"/>
      <c r="K530" s="823"/>
      <c r="L530" s="823"/>
      <c r="M530" s="823"/>
      <c r="N530" s="823"/>
      <c r="O530" s="823"/>
      <c r="P530" s="823"/>
      <c r="Q530" s="823"/>
      <c r="R530" s="823"/>
      <c r="S530" s="823"/>
      <c r="T530" s="823"/>
      <c r="U530" s="823"/>
      <c r="V530" s="823"/>
      <c r="W530" s="823"/>
      <c r="X530" s="823"/>
      <c r="Y530" s="823"/>
      <c r="Z530" s="823"/>
      <c r="AA530" s="823"/>
    </row>
    <row r="531">
      <c r="A531" s="823"/>
      <c r="B531" s="823"/>
      <c r="C531" s="823"/>
      <c r="D531" s="823"/>
      <c r="E531" s="823"/>
      <c r="F531" s="823"/>
      <c r="G531" s="823"/>
      <c r="H531" s="823"/>
      <c r="I531" s="823"/>
      <c r="J531" s="823"/>
      <c r="K531" s="823"/>
      <c r="L531" s="823"/>
      <c r="M531" s="823"/>
      <c r="N531" s="823"/>
      <c r="O531" s="823"/>
      <c r="P531" s="823"/>
      <c r="Q531" s="823"/>
      <c r="R531" s="823"/>
      <c r="S531" s="823"/>
      <c r="T531" s="823"/>
      <c r="U531" s="823"/>
      <c r="V531" s="823"/>
      <c r="W531" s="823"/>
      <c r="X531" s="823"/>
      <c r="Y531" s="823"/>
      <c r="Z531" s="823"/>
      <c r="AA531" s="823"/>
    </row>
    <row r="532">
      <c r="A532" s="823"/>
      <c r="B532" s="823"/>
      <c r="C532" s="823"/>
      <c r="D532" s="823"/>
      <c r="E532" s="823"/>
      <c r="F532" s="823"/>
      <c r="G532" s="823"/>
      <c r="H532" s="823"/>
      <c r="I532" s="823"/>
      <c r="J532" s="823"/>
      <c r="K532" s="823"/>
      <c r="L532" s="823"/>
      <c r="M532" s="823"/>
      <c r="N532" s="823"/>
      <c r="O532" s="823"/>
      <c r="P532" s="823"/>
      <c r="Q532" s="823"/>
      <c r="R532" s="823"/>
      <c r="S532" s="823"/>
      <c r="T532" s="823"/>
      <c r="U532" s="823"/>
      <c r="V532" s="823"/>
      <c r="W532" s="823"/>
      <c r="X532" s="823"/>
      <c r="Y532" s="823"/>
      <c r="Z532" s="823"/>
      <c r="AA532" s="823"/>
    </row>
    <row r="533">
      <c r="A533" s="823"/>
      <c r="B533" s="823"/>
      <c r="C533" s="823"/>
      <c r="D533" s="823"/>
      <c r="E533" s="823"/>
      <c r="F533" s="823"/>
      <c r="G533" s="823"/>
      <c r="H533" s="823"/>
      <c r="I533" s="823"/>
      <c r="J533" s="823"/>
      <c r="K533" s="823"/>
      <c r="L533" s="823"/>
      <c r="M533" s="823"/>
      <c r="N533" s="823"/>
      <c r="O533" s="823"/>
      <c r="P533" s="823"/>
      <c r="Q533" s="823"/>
      <c r="R533" s="823"/>
      <c r="S533" s="823"/>
      <c r="T533" s="823"/>
      <c r="U533" s="823"/>
      <c r="V533" s="823"/>
      <c r="W533" s="823"/>
      <c r="X533" s="823"/>
      <c r="Y533" s="823"/>
      <c r="Z533" s="823"/>
      <c r="AA533" s="823"/>
    </row>
    <row r="534">
      <c r="A534" s="823"/>
      <c r="B534" s="823"/>
      <c r="C534" s="823"/>
      <c r="D534" s="823"/>
      <c r="E534" s="823"/>
      <c r="F534" s="823"/>
      <c r="G534" s="823"/>
      <c r="H534" s="823"/>
      <c r="I534" s="823"/>
      <c r="J534" s="823"/>
      <c r="K534" s="823"/>
      <c r="L534" s="823"/>
      <c r="M534" s="823"/>
      <c r="N534" s="823"/>
      <c r="O534" s="823"/>
      <c r="P534" s="823"/>
      <c r="Q534" s="823"/>
      <c r="R534" s="823"/>
      <c r="S534" s="823"/>
      <c r="T534" s="823"/>
      <c r="U534" s="823"/>
      <c r="V534" s="823"/>
      <c r="W534" s="823"/>
      <c r="X534" s="823"/>
      <c r="Y534" s="823"/>
      <c r="Z534" s="823"/>
      <c r="AA534" s="823"/>
    </row>
    <row r="535">
      <c r="A535" s="823"/>
      <c r="B535" s="823"/>
      <c r="C535" s="823"/>
      <c r="D535" s="823"/>
      <c r="E535" s="823"/>
      <c r="F535" s="823"/>
      <c r="G535" s="823"/>
      <c r="H535" s="823"/>
      <c r="I535" s="823"/>
      <c r="J535" s="823"/>
      <c r="K535" s="823"/>
      <c r="L535" s="823"/>
      <c r="M535" s="823"/>
      <c r="N535" s="823"/>
      <c r="O535" s="823"/>
      <c r="P535" s="823"/>
      <c r="Q535" s="823"/>
      <c r="R535" s="823"/>
      <c r="S535" s="823"/>
      <c r="T535" s="823"/>
      <c r="U535" s="823"/>
      <c r="V535" s="823"/>
      <c r="W535" s="823"/>
      <c r="X535" s="823"/>
      <c r="Y535" s="823"/>
      <c r="Z535" s="823"/>
      <c r="AA535" s="823"/>
    </row>
    <row r="536">
      <c r="A536" s="823"/>
      <c r="B536" s="823"/>
      <c r="C536" s="823"/>
      <c r="D536" s="823"/>
      <c r="E536" s="823"/>
      <c r="F536" s="823"/>
      <c r="G536" s="823"/>
      <c r="H536" s="823"/>
      <c r="I536" s="823"/>
      <c r="J536" s="823"/>
      <c r="K536" s="823"/>
      <c r="L536" s="823"/>
      <c r="M536" s="823"/>
      <c r="N536" s="823"/>
      <c r="O536" s="823"/>
      <c r="P536" s="823"/>
      <c r="Q536" s="823"/>
      <c r="R536" s="823"/>
      <c r="S536" s="823"/>
      <c r="T536" s="823"/>
      <c r="U536" s="823"/>
      <c r="V536" s="823"/>
      <c r="W536" s="823"/>
      <c r="X536" s="823"/>
      <c r="Y536" s="823"/>
      <c r="Z536" s="823"/>
      <c r="AA536" s="823"/>
    </row>
    <row r="537">
      <c r="A537" s="823"/>
      <c r="B537" s="823"/>
      <c r="C537" s="823"/>
      <c r="D537" s="823"/>
      <c r="E537" s="823"/>
      <c r="F537" s="823"/>
      <c r="G537" s="823"/>
      <c r="H537" s="823"/>
      <c r="I537" s="823"/>
      <c r="J537" s="823"/>
      <c r="K537" s="823"/>
      <c r="L537" s="823"/>
      <c r="M537" s="823"/>
      <c r="N537" s="823"/>
      <c r="O537" s="823"/>
      <c r="P537" s="823"/>
      <c r="Q537" s="823"/>
      <c r="R537" s="823"/>
      <c r="S537" s="823"/>
      <c r="T537" s="823"/>
      <c r="U537" s="823"/>
      <c r="V537" s="823"/>
      <c r="W537" s="823"/>
      <c r="X537" s="823"/>
      <c r="Y537" s="823"/>
      <c r="Z537" s="823"/>
      <c r="AA537" s="823"/>
    </row>
    <row r="538">
      <c r="A538" s="823"/>
      <c r="B538" s="823"/>
      <c r="C538" s="823"/>
      <c r="D538" s="823"/>
      <c r="E538" s="823"/>
      <c r="F538" s="823"/>
      <c r="G538" s="823"/>
      <c r="H538" s="823"/>
      <c r="I538" s="823"/>
      <c r="J538" s="823"/>
      <c r="K538" s="823"/>
      <c r="L538" s="823"/>
      <c r="M538" s="823"/>
      <c r="N538" s="823"/>
      <c r="O538" s="823"/>
      <c r="P538" s="823"/>
      <c r="Q538" s="823"/>
      <c r="R538" s="823"/>
      <c r="S538" s="823"/>
      <c r="T538" s="823"/>
      <c r="U538" s="823"/>
      <c r="V538" s="823"/>
      <c r="W538" s="823"/>
      <c r="X538" s="823"/>
      <c r="Y538" s="823"/>
      <c r="Z538" s="823"/>
      <c r="AA538" s="823"/>
    </row>
    <row r="539">
      <c r="A539" s="823"/>
      <c r="B539" s="823"/>
      <c r="C539" s="823"/>
      <c r="D539" s="823"/>
      <c r="E539" s="823"/>
      <c r="F539" s="823"/>
      <c r="G539" s="823"/>
      <c r="H539" s="823"/>
      <c r="I539" s="823"/>
      <c r="J539" s="823"/>
      <c r="K539" s="823"/>
      <c r="L539" s="823"/>
      <c r="M539" s="823"/>
      <c r="N539" s="823"/>
      <c r="O539" s="823"/>
      <c r="P539" s="823"/>
      <c r="Q539" s="823"/>
      <c r="R539" s="823"/>
      <c r="S539" s="823"/>
      <c r="T539" s="823"/>
      <c r="U539" s="823"/>
      <c r="V539" s="823"/>
      <c r="W539" s="823"/>
      <c r="X539" s="823"/>
      <c r="Y539" s="823"/>
      <c r="Z539" s="823"/>
      <c r="AA539" s="823"/>
    </row>
    <row r="540">
      <c r="A540" s="823"/>
      <c r="B540" s="823"/>
      <c r="C540" s="823"/>
      <c r="D540" s="823"/>
      <c r="E540" s="823"/>
      <c r="F540" s="823"/>
      <c r="G540" s="823"/>
      <c r="H540" s="823"/>
      <c r="I540" s="823"/>
      <c r="J540" s="823"/>
      <c r="K540" s="823"/>
      <c r="L540" s="823"/>
      <c r="M540" s="823"/>
      <c r="N540" s="823"/>
      <c r="O540" s="823"/>
      <c r="P540" s="823"/>
      <c r="Q540" s="823"/>
      <c r="R540" s="823"/>
      <c r="S540" s="823"/>
      <c r="T540" s="823"/>
      <c r="U540" s="823"/>
      <c r="V540" s="823"/>
      <c r="W540" s="823"/>
      <c r="X540" s="823"/>
      <c r="Y540" s="823"/>
      <c r="Z540" s="823"/>
      <c r="AA540" s="823"/>
    </row>
    <row r="541">
      <c r="A541" s="823"/>
      <c r="B541" s="823"/>
      <c r="C541" s="823"/>
      <c r="D541" s="823"/>
      <c r="E541" s="823"/>
      <c r="F541" s="823"/>
      <c r="G541" s="823"/>
      <c r="H541" s="823"/>
      <c r="I541" s="823"/>
      <c r="J541" s="823"/>
      <c r="K541" s="823"/>
      <c r="L541" s="823"/>
      <c r="M541" s="823"/>
      <c r="N541" s="823"/>
      <c r="O541" s="823"/>
      <c r="P541" s="823"/>
      <c r="Q541" s="823"/>
      <c r="R541" s="823"/>
      <c r="S541" s="823"/>
      <c r="T541" s="823"/>
      <c r="U541" s="823"/>
      <c r="V541" s="823"/>
      <c r="W541" s="823"/>
      <c r="X541" s="823"/>
      <c r="Y541" s="823"/>
      <c r="Z541" s="823"/>
      <c r="AA541" s="823"/>
    </row>
    <row r="542">
      <c r="A542" s="823"/>
      <c r="B542" s="823"/>
      <c r="C542" s="823"/>
      <c r="D542" s="823"/>
      <c r="E542" s="823"/>
      <c r="F542" s="823"/>
      <c r="G542" s="823"/>
      <c r="H542" s="823"/>
      <c r="I542" s="823"/>
      <c r="J542" s="823"/>
      <c r="K542" s="823"/>
      <c r="L542" s="823"/>
      <c r="M542" s="823"/>
      <c r="N542" s="823"/>
      <c r="O542" s="823"/>
      <c r="P542" s="823"/>
      <c r="Q542" s="823"/>
      <c r="R542" s="823"/>
      <c r="S542" s="823"/>
      <c r="T542" s="823"/>
      <c r="U542" s="823"/>
      <c r="V542" s="823"/>
      <c r="W542" s="823"/>
      <c r="X542" s="823"/>
      <c r="Y542" s="823"/>
      <c r="Z542" s="823"/>
      <c r="AA542" s="823"/>
    </row>
    <row r="543">
      <c r="A543" s="823"/>
      <c r="B543" s="823"/>
      <c r="C543" s="823"/>
      <c r="D543" s="823"/>
      <c r="E543" s="823"/>
      <c r="F543" s="823"/>
      <c r="G543" s="823"/>
      <c r="H543" s="823"/>
      <c r="I543" s="823"/>
      <c r="J543" s="823"/>
      <c r="K543" s="823"/>
      <c r="L543" s="823"/>
      <c r="M543" s="823"/>
      <c r="N543" s="823"/>
      <c r="O543" s="823"/>
      <c r="P543" s="823"/>
      <c r="Q543" s="823"/>
      <c r="R543" s="823"/>
      <c r="S543" s="823"/>
      <c r="T543" s="823"/>
      <c r="U543" s="823"/>
      <c r="V543" s="823"/>
      <c r="W543" s="823"/>
      <c r="X543" s="823"/>
      <c r="Y543" s="823"/>
      <c r="Z543" s="823"/>
      <c r="AA543" s="823"/>
    </row>
    <row r="544">
      <c r="A544" s="823"/>
      <c r="B544" s="823"/>
      <c r="C544" s="823"/>
      <c r="D544" s="823"/>
      <c r="E544" s="823"/>
      <c r="F544" s="823"/>
      <c r="G544" s="823"/>
      <c r="H544" s="823"/>
      <c r="I544" s="823"/>
      <c r="J544" s="823"/>
      <c r="K544" s="823"/>
      <c r="L544" s="823"/>
      <c r="M544" s="823"/>
      <c r="N544" s="823"/>
      <c r="O544" s="823"/>
      <c r="P544" s="823"/>
      <c r="Q544" s="823"/>
      <c r="R544" s="823"/>
      <c r="S544" s="823"/>
      <c r="T544" s="823"/>
      <c r="U544" s="823"/>
      <c r="V544" s="823"/>
      <c r="W544" s="823"/>
      <c r="X544" s="823"/>
      <c r="Y544" s="823"/>
      <c r="Z544" s="823"/>
      <c r="AA544" s="823"/>
    </row>
    <row r="545">
      <c r="A545" s="823"/>
      <c r="B545" s="823"/>
      <c r="C545" s="823"/>
      <c r="D545" s="823"/>
      <c r="E545" s="823"/>
      <c r="F545" s="823"/>
      <c r="G545" s="823"/>
      <c r="H545" s="823"/>
      <c r="I545" s="823"/>
      <c r="J545" s="823"/>
      <c r="K545" s="823"/>
      <c r="L545" s="823"/>
      <c r="M545" s="823"/>
      <c r="N545" s="823"/>
      <c r="O545" s="823"/>
      <c r="P545" s="823"/>
      <c r="Q545" s="823"/>
      <c r="R545" s="823"/>
      <c r="S545" s="823"/>
      <c r="T545" s="823"/>
      <c r="U545" s="823"/>
      <c r="V545" s="823"/>
      <c r="W545" s="823"/>
      <c r="X545" s="823"/>
      <c r="Y545" s="823"/>
      <c r="Z545" s="823"/>
      <c r="AA545" s="823"/>
    </row>
    <row r="546">
      <c r="A546" s="823"/>
      <c r="B546" s="823"/>
      <c r="C546" s="823"/>
      <c r="D546" s="823"/>
      <c r="E546" s="823"/>
      <c r="F546" s="823"/>
      <c r="G546" s="823"/>
      <c r="H546" s="823"/>
      <c r="I546" s="823"/>
      <c r="J546" s="823"/>
      <c r="K546" s="823"/>
      <c r="L546" s="823"/>
      <c r="M546" s="823"/>
      <c r="N546" s="823"/>
      <c r="O546" s="823"/>
      <c r="P546" s="823"/>
      <c r="Q546" s="823"/>
      <c r="R546" s="823"/>
      <c r="S546" s="823"/>
      <c r="T546" s="823"/>
      <c r="U546" s="823"/>
      <c r="V546" s="823"/>
      <c r="W546" s="823"/>
      <c r="X546" s="823"/>
      <c r="Y546" s="823"/>
      <c r="Z546" s="823"/>
      <c r="AA546" s="823"/>
    </row>
    <row r="547">
      <c r="A547" s="823"/>
      <c r="B547" s="823"/>
      <c r="C547" s="823"/>
      <c r="D547" s="823"/>
      <c r="E547" s="823"/>
      <c r="F547" s="823"/>
      <c r="G547" s="823"/>
      <c r="H547" s="823"/>
      <c r="I547" s="823"/>
      <c r="J547" s="823"/>
      <c r="K547" s="823"/>
      <c r="L547" s="823"/>
      <c r="M547" s="823"/>
      <c r="N547" s="823"/>
      <c r="O547" s="823"/>
      <c r="P547" s="823"/>
      <c r="Q547" s="823"/>
      <c r="R547" s="823"/>
      <c r="S547" s="823"/>
      <c r="T547" s="823"/>
      <c r="U547" s="823"/>
      <c r="V547" s="823"/>
      <c r="W547" s="823"/>
      <c r="X547" s="823"/>
      <c r="Y547" s="823"/>
      <c r="Z547" s="823"/>
      <c r="AA547" s="823"/>
    </row>
    <row r="548">
      <c r="A548" s="823"/>
      <c r="B548" s="823"/>
      <c r="C548" s="823"/>
      <c r="D548" s="823"/>
      <c r="E548" s="823"/>
      <c r="F548" s="823"/>
      <c r="G548" s="823"/>
      <c r="H548" s="823"/>
      <c r="I548" s="823"/>
      <c r="J548" s="823"/>
      <c r="K548" s="823"/>
      <c r="L548" s="823"/>
      <c r="M548" s="823"/>
      <c r="N548" s="823"/>
      <c r="O548" s="823"/>
      <c r="P548" s="823"/>
      <c r="Q548" s="823"/>
      <c r="R548" s="823"/>
      <c r="S548" s="823"/>
      <c r="T548" s="823"/>
      <c r="U548" s="823"/>
      <c r="V548" s="823"/>
      <c r="W548" s="823"/>
      <c r="X548" s="823"/>
      <c r="Y548" s="823"/>
      <c r="Z548" s="823"/>
      <c r="AA548" s="823"/>
    </row>
    <row r="549">
      <c r="A549" s="823"/>
      <c r="B549" s="823"/>
      <c r="C549" s="823"/>
      <c r="D549" s="823"/>
      <c r="E549" s="823"/>
      <c r="F549" s="823"/>
      <c r="G549" s="823"/>
      <c r="H549" s="823"/>
      <c r="I549" s="823"/>
      <c r="J549" s="823"/>
      <c r="K549" s="823"/>
      <c r="L549" s="823"/>
      <c r="M549" s="823"/>
      <c r="N549" s="823"/>
      <c r="O549" s="823"/>
      <c r="P549" s="823"/>
      <c r="Q549" s="823"/>
      <c r="R549" s="823"/>
      <c r="S549" s="823"/>
      <c r="T549" s="823"/>
      <c r="U549" s="823"/>
      <c r="V549" s="823"/>
      <c r="W549" s="823"/>
      <c r="X549" s="823"/>
      <c r="Y549" s="823"/>
      <c r="Z549" s="823"/>
      <c r="AA549" s="823"/>
    </row>
    <row r="550">
      <c r="A550" s="823"/>
      <c r="B550" s="823"/>
      <c r="C550" s="823"/>
      <c r="D550" s="823"/>
      <c r="E550" s="823"/>
      <c r="F550" s="823"/>
      <c r="G550" s="823"/>
      <c r="H550" s="823"/>
      <c r="I550" s="823"/>
      <c r="J550" s="823"/>
      <c r="K550" s="823"/>
      <c r="L550" s="823"/>
      <c r="M550" s="823"/>
      <c r="N550" s="823"/>
      <c r="O550" s="823"/>
      <c r="P550" s="823"/>
      <c r="Q550" s="823"/>
      <c r="R550" s="823"/>
      <c r="S550" s="823"/>
      <c r="T550" s="823"/>
      <c r="U550" s="823"/>
      <c r="V550" s="823"/>
      <c r="W550" s="823"/>
      <c r="X550" s="823"/>
      <c r="Y550" s="823"/>
      <c r="Z550" s="823"/>
      <c r="AA550" s="823"/>
    </row>
    <row r="551">
      <c r="A551" s="823"/>
      <c r="B551" s="823"/>
      <c r="C551" s="823"/>
      <c r="D551" s="823"/>
      <c r="E551" s="823"/>
      <c r="F551" s="823"/>
      <c r="G551" s="823"/>
      <c r="H551" s="823"/>
      <c r="I551" s="823"/>
      <c r="J551" s="823"/>
      <c r="K551" s="823"/>
      <c r="L551" s="823"/>
      <c r="M551" s="823"/>
      <c r="N551" s="823"/>
      <c r="O551" s="823"/>
      <c r="P551" s="823"/>
      <c r="Q551" s="823"/>
      <c r="R551" s="823"/>
      <c r="S551" s="823"/>
      <c r="T551" s="823"/>
      <c r="U551" s="823"/>
      <c r="V551" s="823"/>
      <c r="W551" s="823"/>
      <c r="X551" s="823"/>
      <c r="Y551" s="823"/>
      <c r="Z551" s="823"/>
      <c r="AA551" s="823"/>
    </row>
    <row r="552">
      <c r="A552" s="823"/>
      <c r="B552" s="823"/>
      <c r="C552" s="823"/>
      <c r="D552" s="823"/>
      <c r="E552" s="823"/>
      <c r="F552" s="823"/>
      <c r="G552" s="823"/>
      <c r="H552" s="823"/>
      <c r="I552" s="823"/>
      <c r="J552" s="823"/>
      <c r="K552" s="823"/>
      <c r="L552" s="823"/>
      <c r="M552" s="823"/>
      <c r="N552" s="823"/>
      <c r="O552" s="823"/>
      <c r="P552" s="823"/>
      <c r="Q552" s="823"/>
      <c r="R552" s="823"/>
      <c r="S552" s="823"/>
      <c r="T552" s="823"/>
      <c r="U552" s="823"/>
      <c r="V552" s="823"/>
      <c r="W552" s="823"/>
      <c r="X552" s="823"/>
      <c r="Y552" s="823"/>
      <c r="Z552" s="823"/>
      <c r="AA552" s="823"/>
    </row>
    <row r="553">
      <c r="A553" s="823"/>
      <c r="B553" s="823"/>
      <c r="C553" s="823"/>
      <c r="D553" s="823"/>
      <c r="E553" s="823"/>
      <c r="F553" s="823"/>
      <c r="G553" s="823"/>
      <c r="H553" s="823"/>
      <c r="I553" s="823"/>
      <c r="J553" s="823"/>
      <c r="K553" s="823"/>
      <c r="L553" s="823"/>
      <c r="M553" s="823"/>
      <c r="N553" s="823"/>
      <c r="O553" s="823"/>
      <c r="P553" s="823"/>
      <c r="Q553" s="823"/>
      <c r="R553" s="823"/>
      <c r="S553" s="823"/>
      <c r="T553" s="823"/>
      <c r="U553" s="823"/>
      <c r="V553" s="823"/>
      <c r="W553" s="823"/>
      <c r="X553" s="823"/>
      <c r="Y553" s="823"/>
      <c r="Z553" s="823"/>
      <c r="AA553" s="823"/>
    </row>
    <row r="554">
      <c r="A554" s="823"/>
      <c r="B554" s="823"/>
      <c r="C554" s="823"/>
      <c r="D554" s="823"/>
      <c r="E554" s="823"/>
      <c r="F554" s="823"/>
      <c r="G554" s="823"/>
      <c r="H554" s="823"/>
      <c r="I554" s="823"/>
      <c r="J554" s="823"/>
      <c r="K554" s="823"/>
      <c r="L554" s="823"/>
      <c r="M554" s="823"/>
      <c r="N554" s="823"/>
      <c r="O554" s="823"/>
      <c r="P554" s="823"/>
      <c r="Q554" s="823"/>
      <c r="R554" s="823"/>
      <c r="S554" s="823"/>
      <c r="T554" s="823"/>
      <c r="U554" s="823"/>
      <c r="V554" s="823"/>
      <c r="W554" s="823"/>
      <c r="X554" s="823"/>
      <c r="Y554" s="823"/>
      <c r="Z554" s="823"/>
      <c r="AA554" s="823"/>
    </row>
    <row r="555">
      <c r="A555" s="823"/>
      <c r="B555" s="823"/>
      <c r="C555" s="823"/>
      <c r="D555" s="823"/>
      <c r="E555" s="823"/>
      <c r="F555" s="823"/>
      <c r="G555" s="823"/>
      <c r="H555" s="823"/>
      <c r="I555" s="823"/>
      <c r="J555" s="823"/>
      <c r="K555" s="823"/>
      <c r="L555" s="823"/>
      <c r="M555" s="823"/>
      <c r="N555" s="823"/>
      <c r="O555" s="823"/>
      <c r="P555" s="823"/>
      <c r="Q555" s="823"/>
      <c r="R555" s="823"/>
      <c r="S555" s="823"/>
      <c r="T555" s="823"/>
      <c r="U555" s="823"/>
      <c r="V555" s="823"/>
      <c r="W555" s="823"/>
      <c r="X555" s="823"/>
      <c r="Y555" s="823"/>
      <c r="Z555" s="823"/>
      <c r="AA555" s="823"/>
    </row>
    <row r="556">
      <c r="A556" s="823"/>
      <c r="B556" s="823"/>
      <c r="C556" s="823"/>
      <c r="D556" s="823"/>
      <c r="E556" s="823"/>
      <c r="F556" s="823"/>
      <c r="G556" s="823"/>
      <c r="H556" s="823"/>
      <c r="I556" s="823"/>
      <c r="J556" s="823"/>
      <c r="K556" s="823"/>
      <c r="L556" s="823"/>
      <c r="M556" s="823"/>
      <c r="N556" s="823"/>
      <c r="O556" s="823"/>
      <c r="P556" s="823"/>
      <c r="Q556" s="823"/>
      <c r="R556" s="823"/>
      <c r="S556" s="823"/>
      <c r="T556" s="823"/>
      <c r="U556" s="823"/>
      <c r="V556" s="823"/>
      <c r="W556" s="823"/>
      <c r="X556" s="823"/>
      <c r="Y556" s="823"/>
      <c r="Z556" s="823"/>
      <c r="AA556" s="823"/>
    </row>
    <row r="557">
      <c r="A557" s="823"/>
      <c r="B557" s="823"/>
      <c r="C557" s="823"/>
      <c r="D557" s="823"/>
      <c r="E557" s="823"/>
      <c r="F557" s="823"/>
      <c r="G557" s="823"/>
      <c r="H557" s="823"/>
      <c r="I557" s="823"/>
      <c r="J557" s="823"/>
      <c r="K557" s="823"/>
      <c r="L557" s="823"/>
      <c r="M557" s="823"/>
      <c r="N557" s="823"/>
      <c r="O557" s="823"/>
      <c r="P557" s="823"/>
      <c r="Q557" s="823"/>
      <c r="R557" s="823"/>
      <c r="S557" s="823"/>
      <c r="T557" s="823"/>
      <c r="U557" s="823"/>
      <c r="V557" s="823"/>
      <c r="W557" s="823"/>
      <c r="X557" s="823"/>
      <c r="Y557" s="823"/>
      <c r="Z557" s="823"/>
      <c r="AA557" s="823"/>
    </row>
    <row r="558">
      <c r="A558" s="823"/>
      <c r="B558" s="823"/>
      <c r="C558" s="823"/>
      <c r="D558" s="823"/>
      <c r="E558" s="823"/>
      <c r="F558" s="823"/>
      <c r="G558" s="823"/>
      <c r="H558" s="823"/>
      <c r="I558" s="823"/>
      <c r="J558" s="823"/>
      <c r="K558" s="823"/>
      <c r="L558" s="823"/>
      <c r="M558" s="823"/>
      <c r="N558" s="823"/>
      <c r="O558" s="823"/>
      <c r="P558" s="823"/>
      <c r="Q558" s="823"/>
      <c r="R558" s="823"/>
      <c r="S558" s="823"/>
      <c r="T558" s="823"/>
      <c r="U558" s="823"/>
      <c r="V558" s="823"/>
      <c r="W558" s="823"/>
      <c r="X558" s="823"/>
      <c r="Y558" s="823"/>
      <c r="Z558" s="823"/>
      <c r="AA558" s="823"/>
    </row>
    <row r="559">
      <c r="A559" s="823"/>
      <c r="B559" s="823"/>
      <c r="C559" s="823"/>
      <c r="D559" s="823"/>
      <c r="E559" s="823"/>
      <c r="F559" s="823"/>
      <c r="G559" s="823"/>
      <c r="H559" s="823"/>
      <c r="I559" s="823"/>
      <c r="J559" s="823"/>
      <c r="K559" s="823"/>
      <c r="L559" s="823"/>
      <c r="M559" s="823"/>
      <c r="N559" s="823"/>
      <c r="O559" s="823"/>
      <c r="P559" s="823"/>
      <c r="Q559" s="823"/>
      <c r="R559" s="823"/>
      <c r="S559" s="823"/>
      <c r="T559" s="823"/>
      <c r="U559" s="823"/>
      <c r="V559" s="823"/>
      <c r="W559" s="823"/>
      <c r="X559" s="823"/>
      <c r="Y559" s="823"/>
      <c r="Z559" s="823"/>
      <c r="AA559" s="823"/>
    </row>
    <row r="560">
      <c r="A560" s="823"/>
      <c r="B560" s="823"/>
      <c r="C560" s="823"/>
      <c r="D560" s="823"/>
      <c r="E560" s="823"/>
      <c r="F560" s="823"/>
      <c r="G560" s="823"/>
      <c r="H560" s="823"/>
      <c r="I560" s="823"/>
      <c r="J560" s="823"/>
      <c r="K560" s="823"/>
      <c r="L560" s="823"/>
      <c r="M560" s="823"/>
      <c r="N560" s="823"/>
      <c r="O560" s="823"/>
      <c r="P560" s="823"/>
      <c r="Q560" s="823"/>
      <c r="R560" s="823"/>
      <c r="S560" s="823"/>
      <c r="T560" s="823"/>
      <c r="U560" s="823"/>
      <c r="V560" s="823"/>
      <c r="W560" s="823"/>
      <c r="X560" s="823"/>
      <c r="Y560" s="823"/>
      <c r="Z560" s="823"/>
      <c r="AA560" s="823"/>
    </row>
    <row r="561">
      <c r="A561" s="823"/>
      <c r="B561" s="823"/>
      <c r="C561" s="823"/>
      <c r="D561" s="823"/>
      <c r="E561" s="823"/>
      <c r="F561" s="823"/>
      <c r="G561" s="823"/>
      <c r="H561" s="823"/>
      <c r="I561" s="823"/>
      <c r="J561" s="823"/>
      <c r="K561" s="823"/>
      <c r="L561" s="823"/>
      <c r="M561" s="823"/>
      <c r="N561" s="823"/>
      <c r="O561" s="823"/>
      <c r="P561" s="823"/>
      <c r="Q561" s="823"/>
      <c r="R561" s="823"/>
      <c r="S561" s="823"/>
      <c r="T561" s="823"/>
      <c r="U561" s="823"/>
      <c r="V561" s="823"/>
      <c r="W561" s="823"/>
      <c r="X561" s="823"/>
      <c r="Y561" s="823"/>
      <c r="Z561" s="823"/>
      <c r="AA561" s="823"/>
    </row>
    <row r="562">
      <c r="A562" s="823"/>
      <c r="B562" s="823"/>
      <c r="C562" s="823"/>
      <c r="D562" s="823"/>
      <c r="E562" s="823"/>
      <c r="F562" s="823"/>
      <c r="G562" s="823"/>
      <c r="H562" s="823"/>
      <c r="I562" s="823"/>
      <c r="J562" s="823"/>
      <c r="K562" s="823"/>
      <c r="L562" s="823"/>
      <c r="M562" s="823"/>
      <c r="N562" s="823"/>
      <c r="O562" s="823"/>
      <c r="P562" s="823"/>
      <c r="Q562" s="823"/>
      <c r="R562" s="823"/>
      <c r="S562" s="823"/>
      <c r="T562" s="823"/>
      <c r="U562" s="823"/>
      <c r="V562" s="823"/>
      <c r="W562" s="823"/>
      <c r="X562" s="823"/>
      <c r="Y562" s="823"/>
      <c r="Z562" s="823"/>
      <c r="AA562" s="823"/>
    </row>
    <row r="563">
      <c r="A563" s="823"/>
      <c r="B563" s="823"/>
      <c r="C563" s="823"/>
      <c r="D563" s="823"/>
      <c r="E563" s="823"/>
      <c r="F563" s="823"/>
      <c r="G563" s="823"/>
      <c r="H563" s="823"/>
      <c r="I563" s="823"/>
      <c r="J563" s="823"/>
      <c r="K563" s="823"/>
      <c r="L563" s="823"/>
      <c r="M563" s="823"/>
      <c r="N563" s="823"/>
      <c r="O563" s="823"/>
      <c r="P563" s="823"/>
      <c r="Q563" s="823"/>
      <c r="R563" s="823"/>
      <c r="S563" s="823"/>
      <c r="T563" s="823"/>
      <c r="U563" s="823"/>
      <c r="V563" s="823"/>
      <c r="W563" s="823"/>
      <c r="X563" s="823"/>
      <c r="Y563" s="823"/>
      <c r="Z563" s="823"/>
      <c r="AA563" s="823"/>
    </row>
    <row r="564">
      <c r="A564" s="823"/>
      <c r="B564" s="823"/>
      <c r="C564" s="823"/>
      <c r="D564" s="823"/>
      <c r="E564" s="823"/>
      <c r="F564" s="823"/>
      <c r="G564" s="823"/>
      <c r="H564" s="823"/>
      <c r="I564" s="823"/>
      <c r="J564" s="823"/>
      <c r="K564" s="823"/>
      <c r="L564" s="823"/>
      <c r="M564" s="823"/>
      <c r="N564" s="823"/>
      <c r="O564" s="823"/>
      <c r="P564" s="823"/>
      <c r="Q564" s="823"/>
      <c r="R564" s="823"/>
      <c r="S564" s="823"/>
      <c r="T564" s="823"/>
      <c r="U564" s="823"/>
      <c r="V564" s="823"/>
      <c r="W564" s="823"/>
      <c r="X564" s="823"/>
      <c r="Y564" s="823"/>
      <c r="Z564" s="823"/>
      <c r="AA564" s="823"/>
    </row>
    <row r="565">
      <c r="A565" s="823"/>
      <c r="B565" s="823"/>
      <c r="C565" s="823"/>
      <c r="D565" s="823"/>
      <c r="E565" s="823"/>
      <c r="F565" s="823"/>
      <c r="G565" s="823"/>
      <c r="H565" s="823"/>
      <c r="I565" s="823"/>
      <c r="J565" s="823"/>
      <c r="K565" s="823"/>
      <c r="L565" s="823"/>
      <c r="M565" s="823"/>
      <c r="N565" s="823"/>
      <c r="O565" s="823"/>
      <c r="P565" s="823"/>
      <c r="Q565" s="823"/>
      <c r="R565" s="823"/>
      <c r="S565" s="823"/>
      <c r="T565" s="823"/>
      <c r="U565" s="823"/>
      <c r="V565" s="823"/>
      <c r="W565" s="823"/>
      <c r="X565" s="823"/>
      <c r="Y565" s="823"/>
      <c r="Z565" s="823"/>
      <c r="AA565" s="823"/>
    </row>
    <row r="566">
      <c r="A566" s="823"/>
      <c r="B566" s="823"/>
      <c r="C566" s="823"/>
      <c r="D566" s="823"/>
      <c r="E566" s="823"/>
      <c r="F566" s="823"/>
      <c r="G566" s="823"/>
      <c r="H566" s="823"/>
      <c r="I566" s="823"/>
      <c r="J566" s="823"/>
      <c r="K566" s="823"/>
      <c r="L566" s="823"/>
      <c r="M566" s="823"/>
      <c r="N566" s="823"/>
      <c r="O566" s="823"/>
      <c r="P566" s="823"/>
      <c r="Q566" s="823"/>
      <c r="R566" s="823"/>
      <c r="S566" s="823"/>
      <c r="T566" s="823"/>
      <c r="U566" s="823"/>
      <c r="V566" s="823"/>
      <c r="W566" s="823"/>
      <c r="X566" s="823"/>
      <c r="Y566" s="823"/>
      <c r="Z566" s="823"/>
      <c r="AA566" s="823"/>
    </row>
    <row r="567">
      <c r="A567" s="823"/>
      <c r="B567" s="823"/>
      <c r="C567" s="823"/>
      <c r="D567" s="823"/>
      <c r="E567" s="823"/>
      <c r="F567" s="823"/>
      <c r="G567" s="823"/>
      <c r="H567" s="823"/>
      <c r="I567" s="823"/>
      <c r="J567" s="823"/>
      <c r="K567" s="823"/>
      <c r="L567" s="823"/>
      <c r="M567" s="823"/>
      <c r="N567" s="823"/>
      <c r="O567" s="823"/>
      <c r="P567" s="823"/>
      <c r="Q567" s="823"/>
      <c r="R567" s="823"/>
      <c r="S567" s="823"/>
      <c r="T567" s="823"/>
      <c r="U567" s="823"/>
      <c r="V567" s="823"/>
      <c r="W567" s="823"/>
      <c r="X567" s="823"/>
      <c r="Y567" s="823"/>
      <c r="Z567" s="823"/>
      <c r="AA567" s="823"/>
    </row>
    <row r="568">
      <c r="A568" s="823"/>
      <c r="B568" s="823"/>
      <c r="C568" s="823"/>
      <c r="D568" s="823"/>
      <c r="E568" s="823"/>
      <c r="F568" s="823"/>
      <c r="G568" s="823"/>
      <c r="H568" s="823"/>
      <c r="I568" s="823"/>
      <c r="J568" s="823"/>
      <c r="K568" s="823"/>
      <c r="L568" s="823"/>
      <c r="M568" s="823"/>
      <c r="N568" s="823"/>
      <c r="O568" s="823"/>
      <c r="P568" s="823"/>
      <c r="Q568" s="823"/>
      <c r="R568" s="823"/>
      <c r="S568" s="823"/>
      <c r="T568" s="823"/>
      <c r="U568" s="823"/>
      <c r="V568" s="823"/>
      <c r="W568" s="823"/>
      <c r="X568" s="823"/>
      <c r="Y568" s="823"/>
      <c r="Z568" s="823"/>
      <c r="AA568" s="823"/>
    </row>
    <row r="569">
      <c r="A569" s="823"/>
      <c r="B569" s="823"/>
      <c r="C569" s="823"/>
      <c r="D569" s="823"/>
      <c r="E569" s="823"/>
      <c r="F569" s="823"/>
      <c r="G569" s="823"/>
      <c r="H569" s="823"/>
      <c r="I569" s="823"/>
      <c r="J569" s="823"/>
      <c r="K569" s="823"/>
      <c r="L569" s="823"/>
      <c r="M569" s="823"/>
      <c r="N569" s="823"/>
      <c r="O569" s="823"/>
      <c r="P569" s="823"/>
      <c r="Q569" s="823"/>
      <c r="R569" s="823"/>
      <c r="S569" s="823"/>
      <c r="T569" s="823"/>
      <c r="U569" s="823"/>
      <c r="V569" s="823"/>
      <c r="W569" s="823"/>
      <c r="X569" s="823"/>
      <c r="Y569" s="823"/>
      <c r="Z569" s="823"/>
      <c r="AA569" s="823"/>
    </row>
    <row r="570">
      <c r="A570" s="823"/>
      <c r="B570" s="823"/>
      <c r="C570" s="823"/>
      <c r="D570" s="823"/>
      <c r="E570" s="823"/>
      <c r="F570" s="823"/>
      <c r="G570" s="823"/>
      <c r="H570" s="823"/>
      <c r="I570" s="823"/>
      <c r="J570" s="823"/>
      <c r="K570" s="823"/>
      <c r="L570" s="823"/>
      <c r="M570" s="823"/>
      <c r="N570" s="823"/>
      <c r="O570" s="823"/>
      <c r="P570" s="823"/>
      <c r="Q570" s="823"/>
      <c r="R570" s="823"/>
      <c r="S570" s="823"/>
      <c r="T570" s="823"/>
      <c r="U570" s="823"/>
      <c r="V570" s="823"/>
      <c r="W570" s="823"/>
      <c r="X570" s="823"/>
      <c r="Y570" s="823"/>
      <c r="Z570" s="823"/>
      <c r="AA570" s="823"/>
    </row>
    <row r="571">
      <c r="A571" s="823"/>
      <c r="B571" s="823"/>
      <c r="C571" s="823"/>
      <c r="D571" s="823"/>
      <c r="E571" s="823"/>
      <c r="F571" s="823"/>
      <c r="G571" s="823"/>
      <c r="H571" s="823"/>
      <c r="I571" s="823"/>
      <c r="J571" s="823"/>
      <c r="K571" s="823"/>
      <c r="L571" s="823"/>
      <c r="M571" s="823"/>
      <c r="N571" s="823"/>
      <c r="O571" s="823"/>
      <c r="P571" s="823"/>
      <c r="Q571" s="823"/>
      <c r="R571" s="823"/>
      <c r="S571" s="823"/>
      <c r="T571" s="823"/>
      <c r="U571" s="823"/>
      <c r="V571" s="823"/>
      <c r="W571" s="823"/>
      <c r="X571" s="823"/>
      <c r="Y571" s="823"/>
      <c r="Z571" s="823"/>
      <c r="AA571" s="823"/>
    </row>
    <row r="572">
      <c r="A572" s="823"/>
      <c r="B572" s="823"/>
      <c r="C572" s="823"/>
      <c r="D572" s="823"/>
      <c r="E572" s="823"/>
      <c r="F572" s="823"/>
      <c r="G572" s="823"/>
      <c r="H572" s="823"/>
      <c r="I572" s="823"/>
      <c r="J572" s="823"/>
      <c r="K572" s="823"/>
      <c r="L572" s="823"/>
      <c r="M572" s="823"/>
      <c r="N572" s="823"/>
      <c r="O572" s="823"/>
      <c r="P572" s="823"/>
      <c r="Q572" s="823"/>
      <c r="R572" s="823"/>
      <c r="S572" s="823"/>
      <c r="T572" s="823"/>
      <c r="U572" s="823"/>
      <c r="V572" s="823"/>
      <c r="W572" s="823"/>
      <c r="X572" s="823"/>
      <c r="Y572" s="823"/>
      <c r="Z572" s="823"/>
      <c r="AA572" s="823"/>
    </row>
    <row r="573">
      <c r="A573" s="823"/>
      <c r="B573" s="823"/>
      <c r="C573" s="823"/>
      <c r="D573" s="823"/>
      <c r="E573" s="823"/>
      <c r="F573" s="823"/>
      <c r="G573" s="823"/>
      <c r="H573" s="823"/>
      <c r="I573" s="823"/>
      <c r="J573" s="823"/>
      <c r="K573" s="823"/>
      <c r="L573" s="823"/>
      <c r="M573" s="823"/>
      <c r="N573" s="823"/>
      <c r="O573" s="823"/>
      <c r="P573" s="823"/>
      <c r="Q573" s="823"/>
      <c r="R573" s="823"/>
      <c r="S573" s="823"/>
      <c r="T573" s="823"/>
      <c r="U573" s="823"/>
      <c r="V573" s="823"/>
      <c r="W573" s="823"/>
      <c r="X573" s="823"/>
      <c r="Y573" s="823"/>
      <c r="Z573" s="823"/>
      <c r="AA573" s="823"/>
    </row>
    <row r="574">
      <c r="A574" s="823"/>
      <c r="B574" s="823"/>
      <c r="C574" s="823"/>
      <c r="D574" s="823"/>
      <c r="E574" s="823"/>
      <c r="F574" s="823"/>
      <c r="G574" s="823"/>
      <c r="H574" s="823"/>
      <c r="I574" s="823"/>
      <c r="J574" s="823"/>
      <c r="K574" s="823"/>
      <c r="L574" s="823"/>
      <c r="M574" s="823"/>
      <c r="N574" s="823"/>
      <c r="O574" s="823"/>
      <c r="P574" s="823"/>
      <c r="Q574" s="823"/>
      <c r="R574" s="823"/>
      <c r="S574" s="823"/>
      <c r="T574" s="823"/>
      <c r="U574" s="823"/>
      <c r="V574" s="823"/>
      <c r="W574" s="823"/>
      <c r="X574" s="823"/>
      <c r="Y574" s="823"/>
      <c r="Z574" s="823"/>
      <c r="AA574" s="823"/>
    </row>
    <row r="575">
      <c r="A575" s="823"/>
      <c r="B575" s="823"/>
      <c r="C575" s="823"/>
      <c r="D575" s="823"/>
      <c r="E575" s="823"/>
      <c r="F575" s="823"/>
      <c r="G575" s="823"/>
      <c r="H575" s="823"/>
      <c r="I575" s="823"/>
      <c r="J575" s="823"/>
      <c r="K575" s="823"/>
      <c r="L575" s="823"/>
      <c r="M575" s="823"/>
      <c r="N575" s="823"/>
      <c r="O575" s="823"/>
      <c r="P575" s="823"/>
      <c r="Q575" s="823"/>
      <c r="R575" s="823"/>
      <c r="S575" s="823"/>
      <c r="T575" s="823"/>
      <c r="U575" s="823"/>
      <c r="V575" s="823"/>
      <c r="W575" s="823"/>
      <c r="X575" s="823"/>
      <c r="Y575" s="823"/>
      <c r="Z575" s="823"/>
      <c r="AA575" s="823"/>
    </row>
    <row r="576">
      <c r="A576" s="823"/>
      <c r="B576" s="823"/>
      <c r="C576" s="823"/>
      <c r="D576" s="823"/>
      <c r="E576" s="823"/>
      <c r="F576" s="823"/>
      <c r="G576" s="823"/>
      <c r="H576" s="823"/>
      <c r="I576" s="823"/>
      <c r="J576" s="823"/>
      <c r="K576" s="823"/>
      <c r="L576" s="823"/>
      <c r="M576" s="823"/>
      <c r="N576" s="823"/>
      <c r="O576" s="823"/>
      <c r="P576" s="823"/>
      <c r="Q576" s="823"/>
      <c r="R576" s="823"/>
      <c r="S576" s="823"/>
      <c r="T576" s="823"/>
      <c r="U576" s="823"/>
      <c r="V576" s="823"/>
      <c r="W576" s="823"/>
      <c r="X576" s="823"/>
      <c r="Y576" s="823"/>
      <c r="Z576" s="823"/>
      <c r="AA576" s="823"/>
    </row>
    <row r="577">
      <c r="A577" s="823"/>
      <c r="B577" s="823"/>
      <c r="C577" s="823"/>
      <c r="D577" s="823"/>
      <c r="E577" s="823"/>
      <c r="F577" s="823"/>
      <c r="G577" s="823"/>
      <c r="H577" s="823"/>
      <c r="I577" s="823"/>
      <c r="J577" s="823"/>
      <c r="K577" s="823"/>
      <c r="L577" s="823"/>
      <c r="M577" s="823"/>
      <c r="N577" s="823"/>
      <c r="O577" s="823"/>
      <c r="P577" s="823"/>
      <c r="Q577" s="823"/>
      <c r="R577" s="823"/>
      <c r="S577" s="823"/>
      <c r="T577" s="823"/>
      <c r="U577" s="823"/>
      <c r="V577" s="823"/>
      <c r="W577" s="823"/>
      <c r="X577" s="823"/>
      <c r="Y577" s="823"/>
      <c r="Z577" s="823"/>
      <c r="AA577" s="823"/>
    </row>
    <row r="578">
      <c r="A578" s="823"/>
      <c r="B578" s="823"/>
      <c r="C578" s="823"/>
      <c r="D578" s="823"/>
      <c r="E578" s="823"/>
      <c r="F578" s="823"/>
      <c r="G578" s="823"/>
      <c r="H578" s="823"/>
      <c r="I578" s="823"/>
      <c r="J578" s="823"/>
      <c r="K578" s="823"/>
      <c r="L578" s="823"/>
      <c r="M578" s="823"/>
      <c r="N578" s="823"/>
      <c r="O578" s="823"/>
      <c r="P578" s="823"/>
      <c r="Q578" s="823"/>
      <c r="R578" s="823"/>
      <c r="S578" s="823"/>
      <c r="T578" s="823"/>
      <c r="U578" s="823"/>
      <c r="V578" s="823"/>
      <c r="W578" s="823"/>
      <c r="X578" s="823"/>
      <c r="Y578" s="823"/>
      <c r="Z578" s="823"/>
      <c r="AA578" s="823"/>
    </row>
    <row r="579">
      <c r="A579" s="823"/>
      <c r="B579" s="823"/>
      <c r="C579" s="823"/>
      <c r="D579" s="823"/>
      <c r="E579" s="823"/>
      <c r="F579" s="823"/>
      <c r="G579" s="823"/>
      <c r="H579" s="823"/>
      <c r="I579" s="823"/>
      <c r="J579" s="823"/>
      <c r="K579" s="823"/>
      <c r="L579" s="823"/>
      <c r="M579" s="823"/>
      <c r="N579" s="823"/>
      <c r="O579" s="823"/>
      <c r="P579" s="823"/>
      <c r="Q579" s="823"/>
      <c r="R579" s="823"/>
      <c r="S579" s="823"/>
      <c r="T579" s="823"/>
      <c r="U579" s="823"/>
      <c r="V579" s="823"/>
      <c r="W579" s="823"/>
      <c r="X579" s="823"/>
      <c r="Y579" s="823"/>
      <c r="Z579" s="823"/>
      <c r="AA579" s="823"/>
    </row>
    <row r="580">
      <c r="A580" s="823"/>
      <c r="B580" s="823"/>
      <c r="C580" s="823"/>
      <c r="D580" s="823"/>
      <c r="E580" s="823"/>
      <c r="F580" s="823"/>
      <c r="G580" s="823"/>
      <c r="H580" s="823"/>
      <c r="I580" s="823"/>
      <c r="J580" s="823"/>
      <c r="K580" s="823"/>
      <c r="L580" s="823"/>
      <c r="M580" s="823"/>
      <c r="N580" s="823"/>
      <c r="O580" s="823"/>
      <c r="P580" s="823"/>
      <c r="Q580" s="823"/>
      <c r="R580" s="823"/>
      <c r="S580" s="823"/>
      <c r="T580" s="823"/>
      <c r="U580" s="823"/>
      <c r="V580" s="823"/>
      <c r="W580" s="823"/>
      <c r="X580" s="823"/>
      <c r="Y580" s="823"/>
      <c r="Z580" s="823"/>
      <c r="AA580" s="823"/>
    </row>
    <row r="581">
      <c r="A581" s="823"/>
      <c r="B581" s="823"/>
      <c r="C581" s="823"/>
      <c r="D581" s="823"/>
      <c r="E581" s="823"/>
      <c r="F581" s="823"/>
      <c r="G581" s="823"/>
      <c r="H581" s="823"/>
      <c r="I581" s="823"/>
      <c r="J581" s="823"/>
      <c r="K581" s="823"/>
      <c r="L581" s="823"/>
      <c r="M581" s="823"/>
      <c r="N581" s="823"/>
      <c r="O581" s="823"/>
      <c r="P581" s="823"/>
      <c r="Q581" s="823"/>
      <c r="R581" s="823"/>
      <c r="S581" s="823"/>
      <c r="T581" s="823"/>
      <c r="U581" s="823"/>
      <c r="V581" s="823"/>
      <c r="W581" s="823"/>
      <c r="X581" s="823"/>
      <c r="Y581" s="823"/>
      <c r="Z581" s="823"/>
      <c r="AA581" s="823"/>
    </row>
    <row r="582">
      <c r="A582" s="823"/>
      <c r="B582" s="823"/>
      <c r="C582" s="823"/>
      <c r="D582" s="823"/>
      <c r="E582" s="823"/>
      <c r="F582" s="823"/>
      <c r="G582" s="823"/>
      <c r="H582" s="823"/>
      <c r="I582" s="823"/>
      <c r="J582" s="823"/>
      <c r="K582" s="823"/>
      <c r="L582" s="823"/>
      <c r="M582" s="823"/>
      <c r="N582" s="823"/>
      <c r="O582" s="823"/>
      <c r="P582" s="823"/>
      <c r="Q582" s="823"/>
      <c r="R582" s="823"/>
      <c r="S582" s="823"/>
      <c r="T582" s="823"/>
      <c r="U582" s="823"/>
      <c r="V582" s="823"/>
      <c r="W582" s="823"/>
      <c r="X582" s="823"/>
      <c r="Y582" s="823"/>
      <c r="Z582" s="823"/>
      <c r="AA582" s="823"/>
    </row>
    <row r="583">
      <c r="A583" s="823"/>
      <c r="B583" s="823"/>
      <c r="C583" s="823"/>
      <c r="D583" s="823"/>
      <c r="E583" s="823"/>
      <c r="F583" s="823"/>
      <c r="G583" s="823"/>
      <c r="H583" s="823"/>
      <c r="I583" s="823"/>
      <c r="J583" s="823"/>
      <c r="K583" s="823"/>
      <c r="L583" s="823"/>
      <c r="M583" s="823"/>
      <c r="N583" s="823"/>
      <c r="O583" s="823"/>
      <c r="P583" s="823"/>
      <c r="Q583" s="823"/>
      <c r="R583" s="823"/>
      <c r="S583" s="823"/>
      <c r="T583" s="823"/>
      <c r="U583" s="823"/>
      <c r="V583" s="823"/>
      <c r="W583" s="823"/>
      <c r="X583" s="823"/>
      <c r="Y583" s="823"/>
      <c r="Z583" s="823"/>
      <c r="AA583" s="823"/>
    </row>
    <row r="584">
      <c r="A584" s="823"/>
      <c r="B584" s="823"/>
      <c r="C584" s="823"/>
      <c r="D584" s="823"/>
      <c r="E584" s="823"/>
      <c r="F584" s="823"/>
      <c r="G584" s="823"/>
      <c r="H584" s="823"/>
      <c r="I584" s="823"/>
      <c r="J584" s="823"/>
      <c r="K584" s="823"/>
      <c r="L584" s="823"/>
      <c r="M584" s="823"/>
      <c r="N584" s="823"/>
      <c r="O584" s="823"/>
      <c r="P584" s="823"/>
      <c r="Q584" s="823"/>
      <c r="R584" s="823"/>
      <c r="S584" s="823"/>
      <c r="T584" s="823"/>
      <c r="U584" s="823"/>
      <c r="V584" s="823"/>
      <c r="W584" s="823"/>
      <c r="X584" s="823"/>
      <c r="Y584" s="823"/>
      <c r="Z584" s="823"/>
      <c r="AA584" s="823"/>
    </row>
    <row r="585">
      <c r="A585" s="823"/>
      <c r="B585" s="823"/>
      <c r="C585" s="823"/>
      <c r="D585" s="823"/>
      <c r="E585" s="823"/>
      <c r="F585" s="823"/>
      <c r="G585" s="823"/>
      <c r="H585" s="823"/>
      <c r="I585" s="823"/>
      <c r="J585" s="823"/>
      <c r="K585" s="823"/>
      <c r="L585" s="823"/>
      <c r="M585" s="823"/>
      <c r="N585" s="823"/>
      <c r="O585" s="823"/>
      <c r="P585" s="823"/>
      <c r="Q585" s="823"/>
      <c r="R585" s="823"/>
      <c r="S585" s="823"/>
      <c r="T585" s="823"/>
      <c r="U585" s="823"/>
      <c r="V585" s="823"/>
      <c r="W585" s="823"/>
      <c r="X585" s="823"/>
      <c r="Y585" s="823"/>
      <c r="Z585" s="823"/>
      <c r="AA585" s="823"/>
    </row>
    <row r="586">
      <c r="A586" s="823"/>
      <c r="B586" s="823"/>
      <c r="C586" s="823"/>
      <c r="D586" s="823"/>
      <c r="E586" s="823"/>
      <c r="F586" s="823"/>
      <c r="G586" s="823"/>
      <c r="H586" s="823"/>
      <c r="I586" s="823"/>
      <c r="J586" s="823"/>
      <c r="K586" s="823"/>
      <c r="L586" s="823"/>
      <c r="M586" s="823"/>
      <c r="N586" s="823"/>
      <c r="O586" s="823"/>
      <c r="P586" s="823"/>
      <c r="Q586" s="823"/>
      <c r="R586" s="823"/>
      <c r="S586" s="823"/>
      <c r="T586" s="823"/>
      <c r="U586" s="823"/>
      <c r="V586" s="823"/>
      <c r="W586" s="823"/>
      <c r="X586" s="823"/>
      <c r="Y586" s="823"/>
      <c r="Z586" s="823"/>
      <c r="AA586" s="823"/>
    </row>
    <row r="587">
      <c r="A587" s="823"/>
      <c r="B587" s="823"/>
      <c r="C587" s="823"/>
      <c r="D587" s="823"/>
      <c r="E587" s="823"/>
      <c r="F587" s="823"/>
      <c r="G587" s="823"/>
      <c r="H587" s="823"/>
      <c r="I587" s="823"/>
      <c r="J587" s="823"/>
      <c r="K587" s="823"/>
      <c r="L587" s="823"/>
      <c r="M587" s="823"/>
      <c r="N587" s="823"/>
      <c r="O587" s="823"/>
      <c r="P587" s="823"/>
      <c r="Q587" s="823"/>
      <c r="R587" s="823"/>
      <c r="S587" s="823"/>
      <c r="T587" s="823"/>
      <c r="U587" s="823"/>
      <c r="V587" s="823"/>
      <c r="W587" s="823"/>
      <c r="X587" s="823"/>
      <c r="Y587" s="823"/>
      <c r="Z587" s="823"/>
      <c r="AA587" s="823"/>
    </row>
    <row r="588">
      <c r="A588" s="823"/>
      <c r="B588" s="823"/>
      <c r="C588" s="823"/>
      <c r="D588" s="823"/>
      <c r="E588" s="823"/>
      <c r="F588" s="823"/>
      <c r="G588" s="823"/>
      <c r="H588" s="823"/>
      <c r="I588" s="823"/>
      <c r="J588" s="823"/>
      <c r="K588" s="823"/>
      <c r="L588" s="823"/>
      <c r="M588" s="823"/>
      <c r="N588" s="823"/>
      <c r="O588" s="823"/>
      <c r="P588" s="823"/>
      <c r="Q588" s="823"/>
      <c r="R588" s="823"/>
      <c r="S588" s="823"/>
      <c r="T588" s="823"/>
      <c r="U588" s="823"/>
      <c r="V588" s="823"/>
      <c r="W588" s="823"/>
      <c r="X588" s="823"/>
      <c r="Y588" s="823"/>
      <c r="Z588" s="823"/>
      <c r="AA588" s="823"/>
    </row>
    <row r="589">
      <c r="A589" s="823"/>
      <c r="B589" s="823"/>
      <c r="C589" s="823"/>
      <c r="D589" s="823"/>
      <c r="E589" s="823"/>
      <c r="F589" s="823"/>
      <c r="G589" s="823"/>
      <c r="H589" s="823"/>
      <c r="I589" s="823"/>
      <c r="J589" s="823"/>
      <c r="K589" s="823"/>
      <c r="L589" s="823"/>
      <c r="M589" s="823"/>
      <c r="N589" s="823"/>
      <c r="O589" s="823"/>
      <c r="P589" s="823"/>
      <c r="Q589" s="823"/>
      <c r="R589" s="823"/>
      <c r="S589" s="823"/>
      <c r="T589" s="823"/>
      <c r="U589" s="823"/>
      <c r="V589" s="823"/>
      <c r="W589" s="823"/>
      <c r="X589" s="823"/>
      <c r="Y589" s="823"/>
      <c r="Z589" s="823"/>
      <c r="AA589" s="823"/>
    </row>
    <row r="590">
      <c r="A590" s="823"/>
      <c r="B590" s="823"/>
      <c r="C590" s="823"/>
      <c r="D590" s="823"/>
      <c r="E590" s="823"/>
      <c r="F590" s="823"/>
      <c r="G590" s="823"/>
      <c r="H590" s="823"/>
      <c r="I590" s="823"/>
      <c r="J590" s="823"/>
      <c r="K590" s="823"/>
      <c r="L590" s="823"/>
      <c r="M590" s="823"/>
      <c r="N590" s="823"/>
      <c r="O590" s="823"/>
      <c r="P590" s="823"/>
      <c r="Q590" s="823"/>
      <c r="R590" s="823"/>
      <c r="S590" s="823"/>
      <c r="T590" s="823"/>
      <c r="U590" s="823"/>
      <c r="V590" s="823"/>
      <c r="W590" s="823"/>
      <c r="X590" s="823"/>
      <c r="Y590" s="823"/>
      <c r="Z590" s="823"/>
      <c r="AA590" s="823"/>
    </row>
    <row r="591">
      <c r="A591" s="823"/>
      <c r="B591" s="823"/>
      <c r="C591" s="823"/>
      <c r="D591" s="823"/>
      <c r="E591" s="823"/>
      <c r="F591" s="823"/>
      <c r="G591" s="823"/>
      <c r="H591" s="823"/>
      <c r="I591" s="823"/>
      <c r="J591" s="823"/>
      <c r="K591" s="823"/>
      <c r="L591" s="823"/>
      <c r="M591" s="823"/>
      <c r="N591" s="823"/>
      <c r="O591" s="823"/>
      <c r="P591" s="823"/>
      <c r="Q591" s="823"/>
      <c r="R591" s="823"/>
      <c r="S591" s="823"/>
      <c r="T591" s="823"/>
      <c r="U591" s="823"/>
      <c r="V591" s="823"/>
      <c r="W591" s="823"/>
      <c r="X591" s="823"/>
      <c r="Y591" s="823"/>
      <c r="Z591" s="823"/>
      <c r="AA591" s="823"/>
    </row>
    <row r="592">
      <c r="A592" s="823"/>
      <c r="B592" s="823"/>
      <c r="C592" s="823"/>
      <c r="D592" s="823"/>
      <c r="E592" s="823"/>
      <c r="F592" s="823"/>
      <c r="G592" s="823"/>
      <c r="H592" s="823"/>
      <c r="I592" s="823"/>
      <c r="J592" s="823"/>
      <c r="K592" s="823"/>
      <c r="L592" s="823"/>
      <c r="M592" s="823"/>
      <c r="N592" s="823"/>
      <c r="O592" s="823"/>
      <c r="P592" s="823"/>
      <c r="Q592" s="823"/>
      <c r="R592" s="823"/>
      <c r="S592" s="823"/>
      <c r="T592" s="823"/>
      <c r="U592" s="823"/>
      <c r="V592" s="823"/>
      <c r="W592" s="823"/>
      <c r="X592" s="823"/>
      <c r="Y592" s="823"/>
      <c r="Z592" s="823"/>
      <c r="AA592" s="823"/>
    </row>
    <row r="593">
      <c r="A593" s="823"/>
      <c r="B593" s="823"/>
      <c r="C593" s="823"/>
      <c r="D593" s="823"/>
      <c r="E593" s="823"/>
      <c r="F593" s="823"/>
      <c r="G593" s="823"/>
      <c r="H593" s="823"/>
      <c r="I593" s="823"/>
      <c r="J593" s="823"/>
      <c r="K593" s="823"/>
      <c r="L593" s="823"/>
      <c r="M593" s="823"/>
      <c r="N593" s="823"/>
      <c r="O593" s="823"/>
      <c r="P593" s="823"/>
      <c r="Q593" s="823"/>
      <c r="R593" s="823"/>
      <c r="S593" s="823"/>
      <c r="T593" s="823"/>
      <c r="U593" s="823"/>
      <c r="V593" s="823"/>
      <c r="W593" s="823"/>
      <c r="X593" s="823"/>
      <c r="Y593" s="823"/>
      <c r="Z593" s="823"/>
      <c r="AA593" s="823"/>
    </row>
    <row r="594">
      <c r="A594" s="823"/>
      <c r="B594" s="823"/>
      <c r="C594" s="823"/>
      <c r="D594" s="823"/>
      <c r="E594" s="823"/>
      <c r="F594" s="823"/>
      <c r="G594" s="823"/>
      <c r="H594" s="823"/>
      <c r="I594" s="823"/>
      <c r="J594" s="823"/>
      <c r="K594" s="823"/>
      <c r="L594" s="823"/>
      <c r="M594" s="823"/>
      <c r="N594" s="823"/>
      <c r="O594" s="823"/>
      <c r="P594" s="823"/>
      <c r="Q594" s="823"/>
      <c r="R594" s="823"/>
      <c r="S594" s="823"/>
      <c r="T594" s="823"/>
      <c r="U594" s="823"/>
      <c r="V594" s="823"/>
      <c r="W594" s="823"/>
      <c r="X594" s="823"/>
      <c r="Y594" s="823"/>
      <c r="Z594" s="823"/>
      <c r="AA594" s="823"/>
    </row>
    <row r="595">
      <c r="A595" s="823"/>
      <c r="B595" s="823"/>
      <c r="C595" s="823"/>
      <c r="D595" s="823"/>
      <c r="E595" s="823"/>
      <c r="F595" s="823"/>
      <c r="G595" s="823"/>
      <c r="H595" s="823"/>
      <c r="I595" s="823"/>
      <c r="J595" s="823"/>
      <c r="K595" s="823"/>
      <c r="L595" s="823"/>
      <c r="M595" s="823"/>
      <c r="N595" s="823"/>
      <c r="O595" s="823"/>
      <c r="P595" s="823"/>
      <c r="Q595" s="823"/>
      <c r="R595" s="823"/>
      <c r="S595" s="823"/>
      <c r="T595" s="823"/>
      <c r="U595" s="823"/>
      <c r="V595" s="823"/>
      <c r="W595" s="823"/>
      <c r="X595" s="823"/>
      <c r="Y595" s="823"/>
      <c r="Z595" s="823"/>
      <c r="AA595" s="823"/>
    </row>
    <row r="596">
      <c r="A596" s="823"/>
      <c r="B596" s="823"/>
      <c r="C596" s="823"/>
      <c r="D596" s="823"/>
      <c r="E596" s="823"/>
      <c r="F596" s="823"/>
      <c r="G596" s="823"/>
      <c r="H596" s="823"/>
      <c r="I596" s="823"/>
      <c r="J596" s="823"/>
      <c r="K596" s="823"/>
      <c r="L596" s="823"/>
      <c r="M596" s="823"/>
      <c r="N596" s="823"/>
      <c r="O596" s="823"/>
      <c r="P596" s="823"/>
      <c r="Q596" s="823"/>
      <c r="R596" s="823"/>
      <c r="S596" s="823"/>
      <c r="T596" s="823"/>
      <c r="U596" s="823"/>
      <c r="V596" s="823"/>
      <c r="W596" s="823"/>
      <c r="X596" s="823"/>
      <c r="Y596" s="823"/>
      <c r="Z596" s="823"/>
      <c r="AA596" s="823"/>
    </row>
    <row r="597">
      <c r="A597" s="823"/>
      <c r="B597" s="823"/>
      <c r="C597" s="823"/>
      <c r="D597" s="823"/>
      <c r="E597" s="823"/>
      <c r="F597" s="823"/>
      <c r="G597" s="823"/>
      <c r="H597" s="823"/>
      <c r="I597" s="823"/>
      <c r="J597" s="823"/>
      <c r="K597" s="823"/>
      <c r="L597" s="823"/>
      <c r="M597" s="823"/>
      <c r="N597" s="823"/>
      <c r="O597" s="823"/>
      <c r="P597" s="823"/>
      <c r="Q597" s="823"/>
      <c r="R597" s="823"/>
      <c r="S597" s="823"/>
      <c r="T597" s="823"/>
      <c r="U597" s="823"/>
      <c r="V597" s="823"/>
      <c r="W597" s="823"/>
      <c r="X597" s="823"/>
      <c r="Y597" s="823"/>
      <c r="Z597" s="823"/>
      <c r="AA597" s="823"/>
    </row>
    <row r="598">
      <c r="A598" s="823"/>
      <c r="B598" s="823"/>
      <c r="C598" s="823"/>
      <c r="D598" s="823"/>
      <c r="E598" s="823"/>
      <c r="F598" s="823"/>
      <c r="G598" s="823"/>
      <c r="H598" s="823"/>
      <c r="I598" s="823"/>
      <c r="J598" s="823"/>
      <c r="K598" s="823"/>
      <c r="L598" s="823"/>
      <c r="M598" s="823"/>
      <c r="N598" s="823"/>
      <c r="O598" s="823"/>
      <c r="P598" s="823"/>
      <c r="Q598" s="823"/>
      <c r="R598" s="823"/>
      <c r="S598" s="823"/>
      <c r="T598" s="823"/>
      <c r="U598" s="823"/>
      <c r="V598" s="823"/>
      <c r="W598" s="823"/>
      <c r="X598" s="823"/>
      <c r="Y598" s="823"/>
      <c r="Z598" s="823"/>
      <c r="AA598" s="823"/>
    </row>
    <row r="599">
      <c r="A599" s="823"/>
      <c r="B599" s="823"/>
      <c r="C599" s="823"/>
      <c r="D599" s="823"/>
      <c r="E599" s="823"/>
      <c r="F599" s="823"/>
      <c r="G599" s="823"/>
      <c r="H599" s="823"/>
      <c r="I599" s="823"/>
      <c r="J599" s="823"/>
      <c r="K599" s="823"/>
      <c r="L599" s="823"/>
      <c r="M599" s="823"/>
      <c r="N599" s="823"/>
      <c r="O599" s="823"/>
      <c r="P599" s="823"/>
      <c r="Q599" s="823"/>
      <c r="R599" s="823"/>
      <c r="S599" s="823"/>
      <c r="T599" s="823"/>
      <c r="U599" s="823"/>
      <c r="V599" s="823"/>
      <c r="W599" s="823"/>
      <c r="X599" s="823"/>
      <c r="Y599" s="823"/>
      <c r="Z599" s="823"/>
      <c r="AA599" s="823"/>
    </row>
    <row r="600">
      <c r="A600" s="823"/>
      <c r="B600" s="823"/>
      <c r="C600" s="823"/>
      <c r="D600" s="823"/>
      <c r="E600" s="823"/>
      <c r="F600" s="823"/>
      <c r="G600" s="823"/>
      <c r="H600" s="823"/>
      <c r="I600" s="823"/>
      <c r="J600" s="823"/>
      <c r="K600" s="823"/>
      <c r="L600" s="823"/>
      <c r="M600" s="823"/>
      <c r="N600" s="823"/>
      <c r="O600" s="823"/>
      <c r="P600" s="823"/>
      <c r="Q600" s="823"/>
      <c r="R600" s="823"/>
      <c r="S600" s="823"/>
      <c r="T600" s="823"/>
      <c r="U600" s="823"/>
      <c r="V600" s="823"/>
      <c r="W600" s="823"/>
      <c r="X600" s="823"/>
      <c r="Y600" s="823"/>
      <c r="Z600" s="823"/>
      <c r="AA600" s="823"/>
    </row>
    <row r="601">
      <c r="A601" s="823"/>
      <c r="B601" s="823"/>
      <c r="C601" s="823"/>
      <c r="D601" s="823"/>
      <c r="E601" s="823"/>
      <c r="F601" s="823"/>
      <c r="G601" s="823"/>
      <c r="H601" s="823"/>
      <c r="I601" s="823"/>
      <c r="J601" s="823"/>
      <c r="K601" s="823"/>
      <c r="L601" s="823"/>
      <c r="M601" s="823"/>
      <c r="N601" s="823"/>
      <c r="O601" s="823"/>
      <c r="P601" s="823"/>
      <c r="Q601" s="823"/>
      <c r="R601" s="823"/>
      <c r="S601" s="823"/>
      <c r="T601" s="823"/>
      <c r="U601" s="823"/>
      <c r="V601" s="823"/>
      <c r="W601" s="823"/>
      <c r="X601" s="823"/>
      <c r="Y601" s="823"/>
      <c r="Z601" s="823"/>
      <c r="AA601" s="823"/>
    </row>
    <row r="602">
      <c r="A602" s="823"/>
      <c r="B602" s="823"/>
      <c r="C602" s="823"/>
      <c r="D602" s="823"/>
      <c r="E602" s="823"/>
      <c r="F602" s="823"/>
      <c r="G602" s="823"/>
      <c r="H602" s="823"/>
      <c r="I602" s="823"/>
      <c r="J602" s="823"/>
      <c r="K602" s="823"/>
      <c r="L602" s="823"/>
      <c r="M602" s="823"/>
      <c r="N602" s="823"/>
      <c r="O602" s="823"/>
      <c r="P602" s="823"/>
      <c r="Q602" s="823"/>
      <c r="R602" s="823"/>
      <c r="S602" s="823"/>
      <c r="T602" s="823"/>
      <c r="U602" s="823"/>
      <c r="V602" s="823"/>
      <c r="W602" s="823"/>
      <c r="X602" s="823"/>
      <c r="Y602" s="823"/>
      <c r="Z602" s="823"/>
      <c r="AA602" s="823"/>
    </row>
    <row r="603">
      <c r="A603" s="823"/>
      <c r="B603" s="823"/>
      <c r="C603" s="823"/>
      <c r="D603" s="823"/>
      <c r="E603" s="823"/>
      <c r="F603" s="823"/>
      <c r="G603" s="823"/>
      <c r="H603" s="823"/>
      <c r="I603" s="823"/>
      <c r="J603" s="823"/>
      <c r="K603" s="823"/>
      <c r="L603" s="823"/>
      <c r="M603" s="823"/>
      <c r="N603" s="823"/>
      <c r="O603" s="823"/>
      <c r="P603" s="823"/>
      <c r="Q603" s="823"/>
      <c r="R603" s="823"/>
      <c r="S603" s="823"/>
      <c r="T603" s="823"/>
      <c r="U603" s="823"/>
      <c r="V603" s="823"/>
      <c r="W603" s="823"/>
      <c r="X603" s="823"/>
      <c r="Y603" s="823"/>
      <c r="Z603" s="823"/>
      <c r="AA603" s="823"/>
    </row>
    <row r="604">
      <c r="A604" s="823"/>
      <c r="B604" s="823"/>
      <c r="C604" s="823"/>
      <c r="D604" s="823"/>
      <c r="E604" s="823"/>
      <c r="F604" s="823"/>
      <c r="G604" s="823"/>
      <c r="H604" s="823"/>
      <c r="I604" s="823"/>
      <c r="J604" s="823"/>
      <c r="K604" s="823"/>
      <c r="L604" s="823"/>
      <c r="M604" s="823"/>
      <c r="N604" s="823"/>
      <c r="O604" s="823"/>
      <c r="P604" s="823"/>
      <c r="Q604" s="823"/>
      <c r="R604" s="823"/>
      <c r="S604" s="823"/>
      <c r="T604" s="823"/>
      <c r="U604" s="823"/>
      <c r="V604" s="823"/>
      <c r="W604" s="823"/>
      <c r="X604" s="823"/>
      <c r="Y604" s="823"/>
      <c r="Z604" s="823"/>
      <c r="AA604" s="823"/>
    </row>
    <row r="605">
      <c r="A605" s="823"/>
      <c r="B605" s="823"/>
      <c r="C605" s="823"/>
      <c r="D605" s="823"/>
      <c r="E605" s="823"/>
      <c r="F605" s="823"/>
      <c r="G605" s="823"/>
      <c r="H605" s="823"/>
      <c r="I605" s="823"/>
      <c r="J605" s="823"/>
      <c r="K605" s="823"/>
      <c r="L605" s="823"/>
      <c r="M605" s="823"/>
      <c r="N605" s="823"/>
      <c r="O605" s="823"/>
      <c r="P605" s="823"/>
      <c r="Q605" s="823"/>
      <c r="R605" s="823"/>
      <c r="S605" s="823"/>
      <c r="T605" s="823"/>
      <c r="U605" s="823"/>
      <c r="V605" s="823"/>
      <c r="W605" s="823"/>
      <c r="X605" s="823"/>
      <c r="Y605" s="823"/>
      <c r="Z605" s="823"/>
      <c r="AA605" s="823"/>
    </row>
    <row r="606">
      <c r="A606" s="823"/>
      <c r="B606" s="823"/>
      <c r="C606" s="823"/>
      <c r="D606" s="823"/>
      <c r="E606" s="823"/>
      <c r="F606" s="823"/>
      <c r="G606" s="823"/>
      <c r="H606" s="823"/>
      <c r="I606" s="823"/>
      <c r="J606" s="823"/>
      <c r="K606" s="823"/>
      <c r="L606" s="823"/>
      <c r="M606" s="823"/>
      <c r="N606" s="823"/>
      <c r="O606" s="823"/>
      <c r="P606" s="823"/>
      <c r="Q606" s="823"/>
      <c r="R606" s="823"/>
      <c r="S606" s="823"/>
      <c r="T606" s="823"/>
      <c r="U606" s="823"/>
      <c r="V606" s="823"/>
      <c r="W606" s="823"/>
      <c r="X606" s="823"/>
      <c r="Y606" s="823"/>
      <c r="Z606" s="823"/>
      <c r="AA606" s="823"/>
    </row>
    <row r="607">
      <c r="A607" s="823"/>
      <c r="B607" s="823"/>
      <c r="C607" s="823"/>
      <c r="D607" s="823"/>
      <c r="E607" s="823"/>
      <c r="F607" s="823"/>
      <c r="G607" s="823"/>
      <c r="H607" s="823"/>
      <c r="I607" s="823"/>
      <c r="J607" s="823"/>
      <c r="K607" s="823"/>
      <c r="L607" s="823"/>
      <c r="M607" s="823"/>
      <c r="N607" s="823"/>
      <c r="O607" s="823"/>
      <c r="P607" s="823"/>
      <c r="Q607" s="823"/>
      <c r="R607" s="823"/>
      <c r="S607" s="823"/>
      <c r="T607" s="823"/>
      <c r="U607" s="823"/>
      <c r="V607" s="823"/>
      <c r="W607" s="823"/>
      <c r="X607" s="823"/>
      <c r="Y607" s="823"/>
      <c r="Z607" s="823"/>
      <c r="AA607" s="823"/>
    </row>
    <row r="608">
      <c r="A608" s="823"/>
      <c r="B608" s="823"/>
      <c r="C608" s="823"/>
      <c r="D608" s="823"/>
      <c r="E608" s="823"/>
      <c r="F608" s="823"/>
      <c r="G608" s="823"/>
      <c r="H608" s="823"/>
      <c r="I608" s="823"/>
      <c r="J608" s="823"/>
      <c r="K608" s="823"/>
      <c r="L608" s="823"/>
      <c r="M608" s="823"/>
      <c r="N608" s="823"/>
      <c r="O608" s="823"/>
      <c r="P608" s="823"/>
      <c r="Q608" s="823"/>
      <c r="R608" s="823"/>
      <c r="S608" s="823"/>
      <c r="T608" s="823"/>
      <c r="U608" s="823"/>
      <c r="V608" s="823"/>
      <c r="W608" s="823"/>
      <c r="X608" s="823"/>
      <c r="Y608" s="823"/>
      <c r="Z608" s="823"/>
      <c r="AA608" s="823"/>
    </row>
    <row r="609">
      <c r="A609" s="823"/>
      <c r="B609" s="823"/>
      <c r="C609" s="823"/>
      <c r="D609" s="823"/>
      <c r="E609" s="823"/>
      <c r="F609" s="823"/>
      <c r="G609" s="823"/>
      <c r="H609" s="823"/>
      <c r="I609" s="823"/>
      <c r="J609" s="823"/>
      <c r="K609" s="823"/>
      <c r="L609" s="823"/>
      <c r="M609" s="823"/>
      <c r="N609" s="823"/>
      <c r="O609" s="823"/>
      <c r="P609" s="823"/>
      <c r="Q609" s="823"/>
      <c r="R609" s="823"/>
      <c r="S609" s="823"/>
      <c r="T609" s="823"/>
      <c r="U609" s="823"/>
      <c r="V609" s="823"/>
      <c r="W609" s="823"/>
      <c r="X609" s="823"/>
      <c r="Y609" s="823"/>
      <c r="Z609" s="823"/>
      <c r="AA609" s="823"/>
    </row>
    <row r="610">
      <c r="A610" s="823"/>
      <c r="B610" s="823"/>
      <c r="C610" s="823"/>
      <c r="D610" s="823"/>
      <c r="E610" s="823"/>
      <c r="F610" s="823"/>
      <c r="G610" s="823"/>
      <c r="H610" s="823"/>
      <c r="I610" s="823"/>
      <c r="J610" s="823"/>
      <c r="K610" s="823"/>
      <c r="L610" s="823"/>
      <c r="M610" s="823"/>
      <c r="N610" s="823"/>
      <c r="O610" s="823"/>
      <c r="P610" s="823"/>
      <c r="Q610" s="823"/>
      <c r="R610" s="823"/>
      <c r="S610" s="823"/>
      <c r="T610" s="823"/>
      <c r="U610" s="823"/>
      <c r="V610" s="823"/>
      <c r="W610" s="823"/>
      <c r="X610" s="823"/>
      <c r="Y610" s="823"/>
      <c r="Z610" s="823"/>
      <c r="AA610" s="823"/>
    </row>
    <row r="611">
      <c r="A611" s="823"/>
      <c r="B611" s="823"/>
      <c r="C611" s="823"/>
      <c r="D611" s="823"/>
      <c r="E611" s="823"/>
      <c r="F611" s="823"/>
      <c r="G611" s="823"/>
      <c r="H611" s="823"/>
      <c r="I611" s="823"/>
      <c r="J611" s="823"/>
      <c r="K611" s="823"/>
      <c r="L611" s="823"/>
      <c r="M611" s="823"/>
      <c r="N611" s="823"/>
      <c r="O611" s="823"/>
      <c r="P611" s="823"/>
      <c r="Q611" s="823"/>
      <c r="R611" s="823"/>
      <c r="S611" s="823"/>
      <c r="T611" s="823"/>
      <c r="U611" s="823"/>
      <c r="V611" s="823"/>
      <c r="W611" s="823"/>
      <c r="X611" s="823"/>
      <c r="Y611" s="823"/>
      <c r="Z611" s="823"/>
      <c r="AA611" s="823"/>
    </row>
    <row r="612">
      <c r="A612" s="823"/>
      <c r="B612" s="823"/>
      <c r="C612" s="823"/>
      <c r="D612" s="823"/>
      <c r="E612" s="823"/>
      <c r="F612" s="823"/>
      <c r="G612" s="823"/>
      <c r="H612" s="823"/>
      <c r="I612" s="823"/>
      <c r="J612" s="823"/>
      <c r="K612" s="823"/>
      <c r="L612" s="823"/>
      <c r="M612" s="823"/>
      <c r="N612" s="823"/>
      <c r="O612" s="823"/>
      <c r="P612" s="823"/>
      <c r="Q612" s="823"/>
      <c r="R612" s="823"/>
      <c r="S612" s="823"/>
      <c r="T612" s="823"/>
      <c r="U612" s="823"/>
      <c r="V612" s="823"/>
      <c r="W612" s="823"/>
      <c r="X612" s="823"/>
      <c r="Y612" s="823"/>
      <c r="Z612" s="823"/>
      <c r="AA612" s="823"/>
    </row>
    <row r="613">
      <c r="A613" s="823"/>
      <c r="B613" s="823"/>
      <c r="C613" s="823"/>
      <c r="D613" s="823"/>
      <c r="E613" s="823"/>
      <c r="F613" s="823"/>
      <c r="G613" s="823"/>
      <c r="H613" s="823"/>
      <c r="I613" s="823"/>
      <c r="J613" s="823"/>
      <c r="K613" s="823"/>
      <c r="L613" s="823"/>
      <c r="M613" s="823"/>
      <c r="N613" s="823"/>
      <c r="O613" s="823"/>
      <c r="P613" s="823"/>
      <c r="Q613" s="823"/>
      <c r="R613" s="823"/>
      <c r="S613" s="823"/>
      <c r="T613" s="823"/>
      <c r="U613" s="823"/>
      <c r="V613" s="823"/>
      <c r="W613" s="823"/>
      <c r="X613" s="823"/>
      <c r="Y613" s="823"/>
      <c r="Z613" s="823"/>
      <c r="AA613" s="823"/>
    </row>
    <row r="614">
      <c r="A614" s="823"/>
      <c r="B614" s="823"/>
      <c r="C614" s="823"/>
      <c r="D614" s="823"/>
      <c r="E614" s="823"/>
      <c r="F614" s="823"/>
      <c r="G614" s="823"/>
      <c r="H614" s="823"/>
      <c r="I614" s="823"/>
      <c r="J614" s="823"/>
      <c r="K614" s="823"/>
      <c r="L614" s="823"/>
      <c r="M614" s="823"/>
      <c r="N614" s="823"/>
      <c r="O614" s="823"/>
      <c r="P614" s="823"/>
      <c r="Q614" s="823"/>
      <c r="R614" s="823"/>
      <c r="S614" s="823"/>
      <c r="T614" s="823"/>
      <c r="U614" s="823"/>
      <c r="V614" s="823"/>
      <c r="W614" s="823"/>
      <c r="X614" s="823"/>
      <c r="Y614" s="823"/>
      <c r="Z614" s="823"/>
      <c r="AA614" s="823"/>
    </row>
    <row r="615">
      <c r="A615" s="823"/>
      <c r="B615" s="823"/>
      <c r="C615" s="823"/>
      <c r="D615" s="823"/>
      <c r="E615" s="823"/>
      <c r="F615" s="823"/>
      <c r="G615" s="823"/>
      <c r="H615" s="823"/>
      <c r="I615" s="823"/>
      <c r="J615" s="823"/>
      <c r="K615" s="823"/>
      <c r="L615" s="823"/>
      <c r="M615" s="823"/>
      <c r="N615" s="823"/>
      <c r="O615" s="823"/>
      <c r="P615" s="823"/>
      <c r="Q615" s="823"/>
      <c r="R615" s="823"/>
      <c r="S615" s="823"/>
      <c r="T615" s="823"/>
      <c r="U615" s="823"/>
      <c r="V615" s="823"/>
      <c r="W615" s="823"/>
      <c r="X615" s="823"/>
      <c r="Y615" s="823"/>
      <c r="Z615" s="823"/>
      <c r="AA615" s="823"/>
    </row>
    <row r="616">
      <c r="A616" s="823"/>
      <c r="B616" s="823"/>
      <c r="C616" s="823"/>
      <c r="D616" s="823"/>
      <c r="E616" s="823"/>
      <c r="F616" s="823"/>
      <c r="G616" s="823"/>
      <c r="H616" s="823"/>
      <c r="I616" s="823"/>
      <c r="J616" s="823"/>
      <c r="K616" s="823"/>
      <c r="L616" s="823"/>
      <c r="M616" s="823"/>
      <c r="N616" s="823"/>
      <c r="O616" s="823"/>
      <c r="P616" s="823"/>
      <c r="Q616" s="823"/>
      <c r="R616" s="823"/>
      <c r="S616" s="823"/>
      <c r="T616" s="823"/>
      <c r="U616" s="823"/>
      <c r="V616" s="823"/>
      <c r="W616" s="823"/>
      <c r="X616" s="823"/>
      <c r="Y616" s="823"/>
      <c r="Z616" s="823"/>
      <c r="AA616" s="823"/>
    </row>
    <row r="617">
      <c r="A617" s="823"/>
      <c r="B617" s="823"/>
      <c r="C617" s="823"/>
      <c r="D617" s="823"/>
      <c r="E617" s="823"/>
      <c r="F617" s="823"/>
      <c r="G617" s="823"/>
      <c r="H617" s="823"/>
      <c r="I617" s="823"/>
      <c r="J617" s="823"/>
      <c r="K617" s="823"/>
      <c r="L617" s="823"/>
      <c r="M617" s="823"/>
      <c r="N617" s="823"/>
      <c r="O617" s="823"/>
      <c r="P617" s="823"/>
      <c r="Q617" s="823"/>
      <c r="R617" s="823"/>
      <c r="S617" s="823"/>
      <c r="T617" s="823"/>
      <c r="U617" s="823"/>
      <c r="V617" s="823"/>
      <c r="W617" s="823"/>
      <c r="X617" s="823"/>
      <c r="Y617" s="823"/>
      <c r="Z617" s="823"/>
      <c r="AA617" s="823"/>
    </row>
    <row r="618">
      <c r="A618" s="823"/>
      <c r="B618" s="823"/>
      <c r="C618" s="823"/>
      <c r="D618" s="823"/>
      <c r="E618" s="823"/>
      <c r="F618" s="823"/>
      <c r="G618" s="823"/>
      <c r="H618" s="823"/>
      <c r="I618" s="823"/>
      <c r="J618" s="823"/>
      <c r="K618" s="823"/>
      <c r="L618" s="823"/>
      <c r="M618" s="823"/>
      <c r="N618" s="823"/>
      <c r="O618" s="823"/>
      <c r="P618" s="823"/>
      <c r="Q618" s="823"/>
      <c r="R618" s="823"/>
      <c r="S618" s="823"/>
      <c r="T618" s="823"/>
      <c r="U618" s="823"/>
      <c r="V618" s="823"/>
      <c r="W618" s="823"/>
      <c r="X618" s="823"/>
      <c r="Y618" s="823"/>
      <c r="Z618" s="823"/>
      <c r="AA618" s="823"/>
    </row>
    <row r="619">
      <c r="A619" s="823"/>
      <c r="B619" s="823"/>
      <c r="C619" s="823"/>
      <c r="D619" s="823"/>
      <c r="E619" s="823"/>
      <c r="F619" s="823"/>
      <c r="G619" s="823"/>
      <c r="H619" s="823"/>
      <c r="I619" s="823"/>
      <c r="J619" s="823"/>
      <c r="K619" s="823"/>
      <c r="L619" s="823"/>
      <c r="M619" s="823"/>
      <c r="N619" s="823"/>
      <c r="O619" s="823"/>
      <c r="P619" s="823"/>
      <c r="Q619" s="823"/>
      <c r="R619" s="823"/>
      <c r="S619" s="823"/>
      <c r="T619" s="823"/>
      <c r="U619" s="823"/>
      <c r="V619" s="823"/>
      <c r="W619" s="823"/>
      <c r="X619" s="823"/>
      <c r="Y619" s="823"/>
      <c r="Z619" s="823"/>
      <c r="AA619" s="823"/>
    </row>
    <row r="620">
      <c r="A620" s="823"/>
      <c r="B620" s="823"/>
      <c r="C620" s="823"/>
      <c r="D620" s="823"/>
      <c r="E620" s="823"/>
      <c r="F620" s="823"/>
      <c r="G620" s="823"/>
      <c r="H620" s="823"/>
      <c r="I620" s="823"/>
      <c r="J620" s="823"/>
      <c r="K620" s="823"/>
      <c r="L620" s="823"/>
      <c r="M620" s="823"/>
      <c r="N620" s="823"/>
      <c r="O620" s="823"/>
      <c r="P620" s="823"/>
      <c r="Q620" s="823"/>
      <c r="R620" s="823"/>
      <c r="S620" s="823"/>
      <c r="T620" s="823"/>
      <c r="U620" s="823"/>
      <c r="V620" s="823"/>
      <c r="W620" s="823"/>
      <c r="X620" s="823"/>
      <c r="Y620" s="823"/>
      <c r="Z620" s="823"/>
      <c r="AA620" s="823"/>
    </row>
    <row r="621">
      <c r="A621" s="823"/>
      <c r="B621" s="823"/>
      <c r="C621" s="823"/>
      <c r="D621" s="823"/>
      <c r="E621" s="823"/>
      <c r="F621" s="823"/>
      <c r="G621" s="823"/>
      <c r="H621" s="823"/>
      <c r="I621" s="823"/>
      <c r="J621" s="823"/>
      <c r="K621" s="823"/>
      <c r="L621" s="823"/>
      <c r="M621" s="823"/>
      <c r="N621" s="823"/>
      <c r="O621" s="823"/>
      <c r="P621" s="823"/>
      <c r="Q621" s="823"/>
      <c r="R621" s="823"/>
      <c r="S621" s="823"/>
      <c r="T621" s="823"/>
      <c r="U621" s="823"/>
      <c r="V621" s="823"/>
      <c r="W621" s="823"/>
      <c r="X621" s="823"/>
      <c r="Y621" s="823"/>
      <c r="Z621" s="823"/>
      <c r="AA621" s="823"/>
    </row>
    <row r="622">
      <c r="A622" s="823"/>
      <c r="B622" s="823"/>
      <c r="C622" s="823"/>
      <c r="D622" s="823"/>
      <c r="E622" s="823"/>
      <c r="F622" s="823"/>
      <c r="G622" s="823"/>
      <c r="H622" s="823"/>
      <c r="I622" s="823"/>
      <c r="J622" s="823"/>
      <c r="K622" s="823"/>
      <c r="L622" s="823"/>
      <c r="M622" s="823"/>
      <c r="N622" s="823"/>
      <c r="O622" s="823"/>
      <c r="P622" s="823"/>
      <c r="Q622" s="823"/>
      <c r="R622" s="823"/>
      <c r="S622" s="823"/>
      <c r="T622" s="823"/>
      <c r="U622" s="823"/>
      <c r="V622" s="823"/>
      <c r="W622" s="823"/>
      <c r="X622" s="823"/>
      <c r="Y622" s="823"/>
      <c r="Z622" s="823"/>
      <c r="AA622" s="823"/>
    </row>
    <row r="623">
      <c r="A623" s="823"/>
      <c r="B623" s="823"/>
      <c r="C623" s="823"/>
      <c r="D623" s="823"/>
      <c r="E623" s="823"/>
      <c r="F623" s="823"/>
      <c r="G623" s="823"/>
      <c r="H623" s="823"/>
      <c r="I623" s="823"/>
      <c r="J623" s="823"/>
      <c r="K623" s="823"/>
      <c r="L623" s="823"/>
      <c r="M623" s="823"/>
      <c r="N623" s="823"/>
      <c r="O623" s="823"/>
      <c r="P623" s="823"/>
      <c r="Q623" s="823"/>
      <c r="R623" s="823"/>
      <c r="S623" s="823"/>
      <c r="T623" s="823"/>
      <c r="U623" s="823"/>
      <c r="V623" s="823"/>
      <c r="W623" s="823"/>
      <c r="X623" s="823"/>
      <c r="Y623" s="823"/>
      <c r="Z623" s="823"/>
      <c r="AA623" s="823"/>
    </row>
    <row r="624">
      <c r="A624" s="823"/>
      <c r="B624" s="823"/>
      <c r="C624" s="823"/>
      <c r="D624" s="823"/>
      <c r="E624" s="823"/>
      <c r="F624" s="823"/>
      <c r="G624" s="823"/>
      <c r="H624" s="823"/>
      <c r="I624" s="823"/>
      <c r="J624" s="823"/>
      <c r="K624" s="823"/>
      <c r="L624" s="823"/>
      <c r="M624" s="823"/>
      <c r="N624" s="823"/>
      <c r="O624" s="823"/>
      <c r="P624" s="823"/>
      <c r="Q624" s="823"/>
      <c r="R624" s="823"/>
      <c r="S624" s="823"/>
      <c r="T624" s="823"/>
      <c r="U624" s="823"/>
      <c r="V624" s="823"/>
      <c r="W624" s="823"/>
      <c r="X624" s="823"/>
      <c r="Y624" s="823"/>
      <c r="Z624" s="823"/>
      <c r="AA624" s="823"/>
    </row>
    <row r="625">
      <c r="A625" s="823"/>
      <c r="B625" s="823"/>
      <c r="C625" s="823"/>
      <c r="D625" s="823"/>
      <c r="E625" s="823"/>
      <c r="F625" s="823"/>
      <c r="G625" s="823"/>
      <c r="H625" s="823"/>
      <c r="I625" s="823"/>
      <c r="J625" s="823"/>
      <c r="K625" s="823"/>
      <c r="L625" s="823"/>
      <c r="M625" s="823"/>
      <c r="N625" s="823"/>
      <c r="O625" s="823"/>
      <c r="P625" s="823"/>
      <c r="Q625" s="823"/>
      <c r="R625" s="823"/>
      <c r="S625" s="823"/>
      <c r="T625" s="823"/>
      <c r="U625" s="823"/>
      <c r="V625" s="823"/>
      <c r="W625" s="823"/>
      <c r="X625" s="823"/>
      <c r="Y625" s="823"/>
      <c r="Z625" s="823"/>
      <c r="AA625" s="823"/>
    </row>
    <row r="626">
      <c r="A626" s="823"/>
      <c r="B626" s="823"/>
      <c r="C626" s="823"/>
      <c r="D626" s="823"/>
      <c r="E626" s="823"/>
      <c r="F626" s="823"/>
      <c r="G626" s="823"/>
      <c r="H626" s="823"/>
      <c r="I626" s="823"/>
      <c r="J626" s="823"/>
      <c r="K626" s="823"/>
      <c r="L626" s="823"/>
      <c r="M626" s="823"/>
      <c r="N626" s="823"/>
      <c r="O626" s="823"/>
      <c r="P626" s="823"/>
      <c r="Q626" s="823"/>
      <c r="R626" s="823"/>
      <c r="S626" s="823"/>
      <c r="T626" s="823"/>
      <c r="U626" s="823"/>
      <c r="V626" s="823"/>
      <c r="W626" s="823"/>
      <c r="X626" s="823"/>
      <c r="Y626" s="823"/>
      <c r="Z626" s="823"/>
      <c r="AA626" s="823"/>
    </row>
    <row r="627">
      <c r="A627" s="823"/>
      <c r="B627" s="823"/>
      <c r="C627" s="823"/>
      <c r="D627" s="823"/>
      <c r="E627" s="823"/>
      <c r="F627" s="823"/>
      <c r="G627" s="823"/>
      <c r="H627" s="823"/>
      <c r="I627" s="823"/>
      <c r="J627" s="823"/>
      <c r="K627" s="823"/>
      <c r="L627" s="823"/>
      <c r="M627" s="823"/>
      <c r="N627" s="823"/>
      <c r="O627" s="823"/>
      <c r="P627" s="823"/>
      <c r="Q627" s="823"/>
      <c r="R627" s="823"/>
      <c r="S627" s="823"/>
      <c r="T627" s="823"/>
      <c r="U627" s="823"/>
      <c r="V627" s="823"/>
      <c r="W627" s="823"/>
      <c r="X627" s="823"/>
      <c r="Y627" s="823"/>
      <c r="Z627" s="823"/>
      <c r="AA627" s="823"/>
    </row>
    <row r="628">
      <c r="A628" s="823"/>
      <c r="B628" s="823"/>
      <c r="C628" s="823"/>
      <c r="D628" s="823"/>
      <c r="E628" s="823"/>
      <c r="F628" s="823"/>
      <c r="G628" s="823"/>
      <c r="H628" s="823"/>
      <c r="I628" s="823"/>
      <c r="J628" s="823"/>
      <c r="K628" s="823"/>
      <c r="L628" s="823"/>
      <c r="M628" s="823"/>
      <c r="N628" s="823"/>
      <c r="O628" s="823"/>
      <c r="P628" s="823"/>
      <c r="Q628" s="823"/>
      <c r="R628" s="823"/>
      <c r="S628" s="823"/>
      <c r="T628" s="823"/>
      <c r="U628" s="823"/>
      <c r="V628" s="823"/>
      <c r="W628" s="823"/>
      <c r="X628" s="823"/>
      <c r="Y628" s="823"/>
      <c r="Z628" s="823"/>
      <c r="AA628" s="823"/>
    </row>
    <row r="629">
      <c r="A629" s="823"/>
      <c r="B629" s="823"/>
      <c r="C629" s="823"/>
      <c r="D629" s="823"/>
      <c r="E629" s="823"/>
      <c r="F629" s="823"/>
      <c r="G629" s="823"/>
      <c r="H629" s="823"/>
      <c r="I629" s="823"/>
      <c r="J629" s="823"/>
      <c r="K629" s="823"/>
      <c r="L629" s="823"/>
      <c r="M629" s="823"/>
      <c r="N629" s="823"/>
      <c r="O629" s="823"/>
      <c r="P629" s="823"/>
      <c r="Q629" s="823"/>
      <c r="R629" s="823"/>
      <c r="S629" s="823"/>
      <c r="T629" s="823"/>
      <c r="U629" s="823"/>
      <c r="V629" s="823"/>
      <c r="W629" s="823"/>
      <c r="X629" s="823"/>
      <c r="Y629" s="823"/>
      <c r="Z629" s="823"/>
      <c r="AA629" s="823"/>
    </row>
    <row r="630">
      <c r="A630" s="823"/>
      <c r="B630" s="823"/>
      <c r="C630" s="823"/>
      <c r="D630" s="823"/>
      <c r="E630" s="823"/>
      <c r="F630" s="823"/>
      <c r="G630" s="823"/>
      <c r="H630" s="823"/>
      <c r="I630" s="823"/>
      <c r="J630" s="823"/>
      <c r="K630" s="823"/>
      <c r="L630" s="823"/>
      <c r="M630" s="823"/>
      <c r="N630" s="823"/>
      <c r="O630" s="823"/>
      <c r="P630" s="823"/>
      <c r="Q630" s="823"/>
      <c r="R630" s="823"/>
      <c r="S630" s="823"/>
      <c r="T630" s="823"/>
      <c r="U630" s="823"/>
      <c r="V630" s="823"/>
      <c r="W630" s="823"/>
      <c r="X630" s="823"/>
      <c r="Y630" s="823"/>
      <c r="Z630" s="823"/>
      <c r="AA630" s="823"/>
    </row>
    <row r="631">
      <c r="A631" s="823"/>
      <c r="B631" s="823"/>
      <c r="C631" s="823"/>
      <c r="D631" s="823"/>
      <c r="E631" s="823"/>
      <c r="F631" s="823"/>
      <c r="G631" s="823"/>
      <c r="H631" s="823"/>
      <c r="I631" s="823"/>
      <c r="J631" s="823"/>
      <c r="K631" s="823"/>
      <c r="L631" s="823"/>
      <c r="M631" s="823"/>
      <c r="N631" s="823"/>
      <c r="O631" s="823"/>
      <c r="P631" s="823"/>
      <c r="Q631" s="823"/>
      <c r="R631" s="823"/>
      <c r="S631" s="823"/>
      <c r="T631" s="823"/>
      <c r="U631" s="823"/>
      <c r="V631" s="823"/>
      <c r="W631" s="823"/>
      <c r="X631" s="823"/>
      <c r="Y631" s="823"/>
      <c r="Z631" s="823"/>
      <c r="AA631" s="823"/>
    </row>
    <row r="632">
      <c r="A632" s="823"/>
      <c r="B632" s="823"/>
      <c r="C632" s="823"/>
      <c r="D632" s="823"/>
      <c r="E632" s="823"/>
      <c r="F632" s="823"/>
      <c r="G632" s="823"/>
      <c r="H632" s="823"/>
      <c r="I632" s="823"/>
      <c r="J632" s="823"/>
      <c r="K632" s="823"/>
      <c r="L632" s="823"/>
      <c r="M632" s="823"/>
      <c r="N632" s="823"/>
      <c r="O632" s="823"/>
      <c r="P632" s="823"/>
      <c r="Q632" s="823"/>
      <c r="R632" s="823"/>
      <c r="S632" s="823"/>
      <c r="T632" s="823"/>
      <c r="U632" s="823"/>
      <c r="V632" s="823"/>
      <c r="W632" s="823"/>
      <c r="X632" s="823"/>
      <c r="Y632" s="823"/>
      <c r="Z632" s="823"/>
      <c r="AA632" s="823"/>
    </row>
    <row r="633">
      <c r="A633" s="823"/>
      <c r="B633" s="823"/>
      <c r="C633" s="823"/>
      <c r="D633" s="823"/>
      <c r="E633" s="823"/>
      <c r="F633" s="823"/>
      <c r="G633" s="823"/>
      <c r="H633" s="823"/>
      <c r="I633" s="823"/>
      <c r="J633" s="823"/>
      <c r="K633" s="823"/>
      <c r="L633" s="823"/>
      <c r="M633" s="823"/>
      <c r="N633" s="823"/>
      <c r="O633" s="823"/>
      <c r="P633" s="823"/>
      <c r="Q633" s="823"/>
      <c r="R633" s="823"/>
      <c r="S633" s="823"/>
      <c r="T633" s="823"/>
      <c r="U633" s="823"/>
      <c r="V633" s="823"/>
      <c r="W633" s="823"/>
      <c r="X633" s="823"/>
      <c r="Y633" s="823"/>
      <c r="Z633" s="823"/>
      <c r="AA633" s="823"/>
    </row>
    <row r="634">
      <c r="A634" s="823"/>
      <c r="B634" s="823"/>
      <c r="C634" s="823"/>
      <c r="D634" s="823"/>
      <c r="E634" s="823"/>
      <c r="F634" s="823"/>
      <c r="G634" s="823"/>
      <c r="H634" s="823"/>
      <c r="I634" s="823"/>
      <c r="J634" s="823"/>
      <c r="K634" s="823"/>
      <c r="L634" s="823"/>
      <c r="M634" s="823"/>
      <c r="N634" s="823"/>
      <c r="O634" s="823"/>
      <c r="P634" s="823"/>
      <c r="Q634" s="823"/>
      <c r="R634" s="823"/>
      <c r="S634" s="823"/>
      <c r="T634" s="823"/>
      <c r="U634" s="823"/>
      <c r="V634" s="823"/>
      <c r="W634" s="823"/>
      <c r="X634" s="823"/>
      <c r="Y634" s="823"/>
      <c r="Z634" s="823"/>
      <c r="AA634" s="823"/>
    </row>
    <row r="635">
      <c r="A635" s="823"/>
      <c r="B635" s="823"/>
      <c r="C635" s="823"/>
      <c r="D635" s="823"/>
      <c r="E635" s="823"/>
      <c r="F635" s="823"/>
      <c r="G635" s="823"/>
      <c r="H635" s="823"/>
      <c r="I635" s="823"/>
      <c r="J635" s="823"/>
      <c r="K635" s="823"/>
      <c r="L635" s="823"/>
      <c r="M635" s="823"/>
      <c r="N635" s="823"/>
      <c r="O635" s="823"/>
      <c r="P635" s="823"/>
      <c r="Q635" s="823"/>
      <c r="R635" s="823"/>
      <c r="S635" s="823"/>
      <c r="T635" s="823"/>
      <c r="U635" s="823"/>
      <c r="V635" s="823"/>
      <c r="W635" s="823"/>
      <c r="X635" s="823"/>
      <c r="Y635" s="823"/>
      <c r="Z635" s="823"/>
      <c r="AA635" s="823"/>
    </row>
    <row r="636">
      <c r="A636" s="823"/>
      <c r="B636" s="823"/>
      <c r="C636" s="823"/>
      <c r="D636" s="823"/>
      <c r="E636" s="823"/>
      <c r="F636" s="823"/>
      <c r="G636" s="823"/>
      <c r="H636" s="823"/>
      <c r="I636" s="823"/>
      <c r="J636" s="823"/>
      <c r="K636" s="823"/>
      <c r="L636" s="823"/>
      <c r="M636" s="823"/>
      <c r="N636" s="823"/>
      <c r="O636" s="823"/>
      <c r="P636" s="823"/>
      <c r="Q636" s="823"/>
      <c r="R636" s="823"/>
      <c r="S636" s="823"/>
      <c r="T636" s="823"/>
      <c r="U636" s="823"/>
      <c r="V636" s="823"/>
      <c r="W636" s="823"/>
      <c r="X636" s="823"/>
      <c r="Y636" s="823"/>
      <c r="Z636" s="823"/>
      <c r="AA636" s="823"/>
    </row>
    <row r="637">
      <c r="A637" s="823"/>
      <c r="B637" s="823"/>
      <c r="C637" s="823"/>
      <c r="D637" s="823"/>
      <c r="E637" s="823"/>
      <c r="F637" s="823"/>
      <c r="G637" s="823"/>
      <c r="H637" s="823"/>
      <c r="I637" s="823"/>
      <c r="J637" s="823"/>
      <c r="K637" s="823"/>
      <c r="L637" s="823"/>
      <c r="M637" s="823"/>
      <c r="N637" s="823"/>
      <c r="O637" s="823"/>
      <c r="P637" s="823"/>
      <c r="Q637" s="823"/>
      <c r="R637" s="823"/>
      <c r="S637" s="823"/>
      <c r="T637" s="823"/>
      <c r="U637" s="823"/>
      <c r="V637" s="823"/>
      <c r="W637" s="823"/>
      <c r="X637" s="823"/>
      <c r="Y637" s="823"/>
      <c r="Z637" s="823"/>
      <c r="AA637" s="823"/>
    </row>
    <row r="638">
      <c r="A638" s="823"/>
      <c r="B638" s="823"/>
      <c r="C638" s="823"/>
      <c r="D638" s="823"/>
      <c r="E638" s="823"/>
      <c r="F638" s="823"/>
      <c r="G638" s="823"/>
      <c r="H638" s="823"/>
      <c r="I638" s="823"/>
      <c r="J638" s="823"/>
      <c r="K638" s="823"/>
      <c r="L638" s="823"/>
      <c r="M638" s="823"/>
      <c r="N638" s="823"/>
      <c r="O638" s="823"/>
      <c r="P638" s="823"/>
      <c r="Q638" s="823"/>
      <c r="R638" s="823"/>
      <c r="S638" s="823"/>
      <c r="T638" s="823"/>
      <c r="U638" s="823"/>
      <c r="V638" s="823"/>
      <c r="W638" s="823"/>
      <c r="X638" s="823"/>
      <c r="Y638" s="823"/>
      <c r="Z638" s="823"/>
      <c r="AA638" s="823"/>
    </row>
    <row r="639">
      <c r="A639" s="823"/>
      <c r="B639" s="823"/>
      <c r="C639" s="823"/>
      <c r="D639" s="823"/>
      <c r="E639" s="823"/>
      <c r="F639" s="823"/>
      <c r="G639" s="823"/>
      <c r="H639" s="823"/>
      <c r="I639" s="823"/>
      <c r="J639" s="823"/>
      <c r="K639" s="823"/>
      <c r="L639" s="823"/>
      <c r="M639" s="823"/>
      <c r="N639" s="823"/>
      <c r="O639" s="823"/>
      <c r="P639" s="823"/>
      <c r="Q639" s="823"/>
      <c r="R639" s="823"/>
      <c r="S639" s="823"/>
      <c r="T639" s="823"/>
      <c r="U639" s="823"/>
      <c r="V639" s="823"/>
      <c r="W639" s="823"/>
      <c r="X639" s="823"/>
      <c r="Y639" s="823"/>
      <c r="Z639" s="823"/>
      <c r="AA639" s="823"/>
    </row>
    <row r="640">
      <c r="A640" s="823"/>
      <c r="B640" s="823"/>
      <c r="C640" s="823"/>
      <c r="D640" s="823"/>
      <c r="E640" s="823"/>
      <c r="F640" s="823"/>
      <c r="G640" s="823"/>
      <c r="H640" s="823"/>
      <c r="I640" s="823"/>
      <c r="J640" s="823"/>
      <c r="K640" s="823"/>
      <c r="L640" s="823"/>
      <c r="M640" s="823"/>
      <c r="N640" s="823"/>
      <c r="O640" s="823"/>
      <c r="P640" s="823"/>
      <c r="Q640" s="823"/>
      <c r="R640" s="823"/>
      <c r="S640" s="823"/>
      <c r="T640" s="823"/>
      <c r="U640" s="823"/>
      <c r="V640" s="823"/>
      <c r="W640" s="823"/>
      <c r="X640" s="823"/>
      <c r="Y640" s="823"/>
      <c r="Z640" s="823"/>
      <c r="AA640" s="823"/>
    </row>
    <row r="641">
      <c r="A641" s="823"/>
      <c r="B641" s="823"/>
      <c r="C641" s="823"/>
      <c r="D641" s="823"/>
      <c r="E641" s="823"/>
      <c r="F641" s="823"/>
      <c r="G641" s="823"/>
      <c r="H641" s="823"/>
      <c r="I641" s="823"/>
      <c r="J641" s="823"/>
      <c r="K641" s="823"/>
      <c r="L641" s="823"/>
      <c r="M641" s="823"/>
      <c r="N641" s="823"/>
      <c r="O641" s="823"/>
      <c r="P641" s="823"/>
      <c r="Q641" s="823"/>
      <c r="R641" s="823"/>
      <c r="S641" s="823"/>
      <c r="T641" s="823"/>
      <c r="U641" s="823"/>
      <c r="V641" s="823"/>
      <c r="W641" s="823"/>
      <c r="X641" s="823"/>
      <c r="Y641" s="823"/>
      <c r="Z641" s="823"/>
      <c r="AA641" s="823"/>
    </row>
    <row r="642">
      <c r="A642" s="823"/>
      <c r="B642" s="823"/>
      <c r="C642" s="823"/>
      <c r="D642" s="823"/>
      <c r="E642" s="823"/>
      <c r="F642" s="823"/>
      <c r="G642" s="823"/>
      <c r="H642" s="823"/>
      <c r="I642" s="823"/>
      <c r="J642" s="823"/>
      <c r="K642" s="823"/>
      <c r="L642" s="823"/>
      <c r="M642" s="823"/>
      <c r="N642" s="823"/>
      <c r="O642" s="823"/>
      <c r="P642" s="823"/>
      <c r="Q642" s="823"/>
      <c r="R642" s="823"/>
      <c r="S642" s="823"/>
      <c r="T642" s="823"/>
      <c r="U642" s="823"/>
      <c r="V642" s="823"/>
      <c r="W642" s="823"/>
      <c r="X642" s="823"/>
      <c r="Y642" s="823"/>
      <c r="Z642" s="823"/>
      <c r="AA642" s="823"/>
    </row>
    <row r="643">
      <c r="A643" s="823"/>
      <c r="B643" s="823"/>
      <c r="C643" s="823"/>
      <c r="D643" s="823"/>
      <c r="E643" s="823"/>
      <c r="F643" s="823"/>
      <c r="G643" s="823"/>
      <c r="H643" s="823"/>
      <c r="I643" s="823"/>
      <c r="J643" s="823"/>
      <c r="K643" s="823"/>
      <c r="L643" s="823"/>
      <c r="M643" s="823"/>
      <c r="N643" s="823"/>
      <c r="O643" s="823"/>
      <c r="P643" s="823"/>
      <c r="Q643" s="823"/>
      <c r="R643" s="823"/>
      <c r="S643" s="823"/>
      <c r="T643" s="823"/>
      <c r="U643" s="823"/>
      <c r="V643" s="823"/>
      <c r="W643" s="823"/>
      <c r="X643" s="823"/>
      <c r="Y643" s="823"/>
      <c r="Z643" s="823"/>
      <c r="AA643" s="823"/>
    </row>
    <row r="644">
      <c r="A644" s="823"/>
      <c r="B644" s="823"/>
      <c r="C644" s="823"/>
      <c r="D644" s="823"/>
      <c r="E644" s="823"/>
      <c r="F644" s="823"/>
      <c r="G644" s="823"/>
      <c r="H644" s="823"/>
      <c r="I644" s="823"/>
      <c r="J644" s="823"/>
      <c r="K644" s="823"/>
      <c r="L644" s="823"/>
      <c r="M644" s="823"/>
      <c r="N644" s="823"/>
      <c r="O644" s="823"/>
      <c r="P644" s="823"/>
      <c r="Q644" s="823"/>
      <c r="R644" s="823"/>
      <c r="S644" s="823"/>
      <c r="T644" s="823"/>
      <c r="U644" s="823"/>
      <c r="V644" s="823"/>
      <c r="W644" s="823"/>
      <c r="X644" s="823"/>
      <c r="Y644" s="823"/>
      <c r="Z644" s="823"/>
      <c r="AA644" s="823"/>
    </row>
    <row r="645">
      <c r="A645" s="823"/>
      <c r="B645" s="823"/>
      <c r="C645" s="823"/>
      <c r="D645" s="823"/>
      <c r="E645" s="823"/>
      <c r="F645" s="823"/>
      <c r="G645" s="823"/>
      <c r="H645" s="823"/>
      <c r="I645" s="823"/>
      <c r="J645" s="823"/>
      <c r="K645" s="823"/>
      <c r="L645" s="823"/>
      <c r="M645" s="823"/>
      <c r="N645" s="823"/>
      <c r="O645" s="823"/>
      <c r="P645" s="823"/>
      <c r="Q645" s="823"/>
      <c r="R645" s="823"/>
      <c r="S645" s="823"/>
      <c r="T645" s="823"/>
      <c r="U645" s="823"/>
      <c r="V645" s="823"/>
      <c r="W645" s="823"/>
      <c r="X645" s="823"/>
      <c r="Y645" s="823"/>
      <c r="Z645" s="823"/>
      <c r="AA645" s="823"/>
    </row>
    <row r="646">
      <c r="A646" s="823"/>
      <c r="B646" s="823"/>
      <c r="C646" s="823"/>
      <c r="D646" s="823"/>
      <c r="E646" s="823"/>
      <c r="F646" s="823"/>
      <c r="G646" s="823"/>
      <c r="H646" s="823"/>
      <c r="I646" s="823"/>
      <c r="J646" s="823"/>
      <c r="K646" s="823"/>
      <c r="L646" s="823"/>
      <c r="M646" s="823"/>
      <c r="N646" s="823"/>
      <c r="O646" s="823"/>
      <c r="P646" s="823"/>
      <c r="Q646" s="823"/>
      <c r="R646" s="823"/>
      <c r="S646" s="823"/>
      <c r="T646" s="823"/>
      <c r="U646" s="823"/>
      <c r="V646" s="823"/>
      <c r="W646" s="823"/>
      <c r="X646" s="823"/>
      <c r="Y646" s="823"/>
      <c r="Z646" s="823"/>
      <c r="AA646" s="823"/>
    </row>
    <row r="647">
      <c r="A647" s="823"/>
      <c r="B647" s="823"/>
      <c r="C647" s="823"/>
      <c r="D647" s="823"/>
      <c r="E647" s="823"/>
      <c r="F647" s="823"/>
      <c r="G647" s="823"/>
      <c r="H647" s="823"/>
      <c r="I647" s="823"/>
      <c r="J647" s="823"/>
      <c r="K647" s="823"/>
      <c r="L647" s="823"/>
      <c r="M647" s="823"/>
      <c r="N647" s="823"/>
      <c r="O647" s="823"/>
      <c r="P647" s="823"/>
      <c r="Q647" s="823"/>
      <c r="R647" s="823"/>
      <c r="S647" s="823"/>
      <c r="T647" s="823"/>
      <c r="U647" s="823"/>
      <c r="V647" s="823"/>
      <c r="W647" s="823"/>
      <c r="X647" s="823"/>
      <c r="Y647" s="823"/>
      <c r="Z647" s="823"/>
      <c r="AA647" s="823"/>
    </row>
    <row r="648">
      <c r="A648" s="823"/>
      <c r="B648" s="823"/>
      <c r="C648" s="823"/>
      <c r="D648" s="823"/>
      <c r="E648" s="823"/>
      <c r="F648" s="823"/>
      <c r="G648" s="823"/>
      <c r="H648" s="823"/>
      <c r="I648" s="823"/>
      <c r="J648" s="823"/>
      <c r="K648" s="823"/>
      <c r="L648" s="823"/>
      <c r="M648" s="823"/>
      <c r="N648" s="823"/>
      <c r="O648" s="823"/>
      <c r="P648" s="823"/>
      <c r="Q648" s="823"/>
      <c r="R648" s="823"/>
      <c r="S648" s="823"/>
      <c r="T648" s="823"/>
      <c r="U648" s="823"/>
      <c r="V648" s="823"/>
      <c r="W648" s="823"/>
      <c r="X648" s="823"/>
      <c r="Y648" s="823"/>
      <c r="Z648" s="823"/>
      <c r="AA648" s="823"/>
    </row>
    <row r="649">
      <c r="A649" s="823"/>
      <c r="B649" s="823"/>
      <c r="C649" s="823"/>
      <c r="D649" s="823"/>
      <c r="E649" s="823"/>
      <c r="F649" s="823"/>
      <c r="G649" s="823"/>
      <c r="H649" s="823"/>
      <c r="I649" s="823"/>
      <c r="J649" s="823"/>
      <c r="K649" s="823"/>
      <c r="L649" s="823"/>
      <c r="M649" s="823"/>
      <c r="N649" s="823"/>
      <c r="O649" s="823"/>
      <c r="P649" s="823"/>
      <c r="Q649" s="823"/>
      <c r="R649" s="823"/>
      <c r="S649" s="823"/>
      <c r="T649" s="823"/>
      <c r="U649" s="823"/>
      <c r="V649" s="823"/>
      <c r="W649" s="823"/>
      <c r="X649" s="823"/>
      <c r="Y649" s="823"/>
      <c r="Z649" s="823"/>
      <c r="AA649" s="823"/>
    </row>
    <row r="650">
      <c r="A650" s="823"/>
      <c r="B650" s="823"/>
      <c r="C650" s="823"/>
      <c r="D650" s="823"/>
      <c r="E650" s="823"/>
      <c r="F650" s="823"/>
      <c r="G650" s="823"/>
      <c r="H650" s="823"/>
      <c r="I650" s="823"/>
      <c r="J650" s="823"/>
      <c r="K650" s="823"/>
      <c r="L650" s="823"/>
      <c r="M650" s="823"/>
      <c r="N650" s="823"/>
      <c r="O650" s="823"/>
      <c r="P650" s="823"/>
      <c r="Q650" s="823"/>
      <c r="R650" s="823"/>
      <c r="S650" s="823"/>
      <c r="T650" s="823"/>
      <c r="U650" s="823"/>
      <c r="V650" s="823"/>
      <c r="W650" s="823"/>
      <c r="X650" s="823"/>
      <c r="Y650" s="823"/>
      <c r="Z650" s="823"/>
      <c r="AA650" s="823"/>
    </row>
    <row r="651">
      <c r="A651" s="823"/>
      <c r="B651" s="823"/>
      <c r="C651" s="823"/>
      <c r="D651" s="823"/>
      <c r="E651" s="823"/>
      <c r="F651" s="823"/>
      <c r="G651" s="823"/>
      <c r="H651" s="823"/>
      <c r="I651" s="823"/>
      <c r="J651" s="823"/>
      <c r="K651" s="823"/>
      <c r="L651" s="823"/>
      <c r="M651" s="823"/>
      <c r="N651" s="823"/>
      <c r="O651" s="823"/>
      <c r="P651" s="823"/>
      <c r="Q651" s="823"/>
      <c r="R651" s="823"/>
      <c r="S651" s="823"/>
      <c r="T651" s="823"/>
      <c r="U651" s="823"/>
      <c r="V651" s="823"/>
      <c r="W651" s="823"/>
      <c r="X651" s="823"/>
      <c r="Y651" s="823"/>
      <c r="Z651" s="823"/>
      <c r="AA651" s="823"/>
    </row>
    <row r="652">
      <c r="A652" s="823"/>
      <c r="B652" s="823"/>
      <c r="C652" s="823"/>
      <c r="D652" s="823"/>
      <c r="E652" s="823"/>
      <c r="F652" s="823"/>
      <c r="G652" s="823"/>
      <c r="H652" s="823"/>
      <c r="I652" s="823"/>
      <c r="J652" s="823"/>
      <c r="K652" s="823"/>
      <c r="L652" s="823"/>
      <c r="M652" s="823"/>
      <c r="N652" s="823"/>
      <c r="O652" s="823"/>
      <c r="P652" s="823"/>
      <c r="Q652" s="823"/>
      <c r="R652" s="823"/>
      <c r="S652" s="823"/>
      <c r="T652" s="823"/>
      <c r="U652" s="823"/>
      <c r="V652" s="823"/>
      <c r="W652" s="823"/>
      <c r="X652" s="823"/>
      <c r="Y652" s="823"/>
      <c r="Z652" s="823"/>
      <c r="AA652" s="823"/>
    </row>
    <row r="653">
      <c r="A653" s="823"/>
      <c r="B653" s="823"/>
      <c r="C653" s="823"/>
      <c r="D653" s="823"/>
      <c r="E653" s="823"/>
      <c r="F653" s="823"/>
      <c r="G653" s="823"/>
      <c r="H653" s="823"/>
      <c r="I653" s="823"/>
      <c r="J653" s="823"/>
      <c r="K653" s="823"/>
      <c r="L653" s="823"/>
      <c r="M653" s="823"/>
      <c r="N653" s="823"/>
      <c r="O653" s="823"/>
      <c r="P653" s="823"/>
      <c r="Q653" s="823"/>
      <c r="R653" s="823"/>
      <c r="S653" s="823"/>
      <c r="T653" s="823"/>
      <c r="U653" s="823"/>
      <c r="V653" s="823"/>
      <c r="W653" s="823"/>
      <c r="X653" s="823"/>
      <c r="Y653" s="823"/>
      <c r="Z653" s="823"/>
      <c r="AA653" s="823"/>
    </row>
    <row r="654">
      <c r="A654" s="823"/>
      <c r="B654" s="823"/>
      <c r="C654" s="823"/>
      <c r="D654" s="823"/>
      <c r="E654" s="823"/>
      <c r="F654" s="823"/>
      <c r="G654" s="823"/>
      <c r="H654" s="823"/>
      <c r="I654" s="823"/>
      <c r="J654" s="823"/>
      <c r="K654" s="823"/>
      <c r="L654" s="823"/>
      <c r="M654" s="823"/>
      <c r="N654" s="823"/>
      <c r="O654" s="823"/>
      <c r="P654" s="823"/>
      <c r="Q654" s="823"/>
      <c r="R654" s="823"/>
      <c r="S654" s="823"/>
      <c r="T654" s="823"/>
      <c r="U654" s="823"/>
      <c r="V654" s="823"/>
      <c r="W654" s="823"/>
      <c r="X654" s="823"/>
      <c r="Y654" s="823"/>
      <c r="Z654" s="823"/>
      <c r="AA654" s="823"/>
    </row>
    <row r="655">
      <c r="A655" s="823"/>
      <c r="B655" s="823"/>
      <c r="C655" s="823"/>
      <c r="D655" s="823"/>
      <c r="E655" s="823"/>
      <c r="F655" s="823"/>
      <c r="G655" s="823"/>
      <c r="H655" s="823"/>
      <c r="I655" s="823"/>
      <c r="J655" s="823"/>
      <c r="K655" s="823"/>
      <c r="L655" s="823"/>
      <c r="M655" s="823"/>
      <c r="N655" s="823"/>
      <c r="O655" s="823"/>
      <c r="P655" s="823"/>
      <c r="Q655" s="823"/>
      <c r="R655" s="823"/>
      <c r="S655" s="823"/>
      <c r="T655" s="823"/>
      <c r="U655" s="823"/>
      <c r="V655" s="823"/>
      <c r="W655" s="823"/>
      <c r="X655" s="823"/>
      <c r="Y655" s="823"/>
      <c r="Z655" s="823"/>
      <c r="AA655" s="823"/>
    </row>
    <row r="656">
      <c r="A656" s="823"/>
      <c r="B656" s="823"/>
      <c r="C656" s="823"/>
      <c r="D656" s="823"/>
      <c r="E656" s="823"/>
      <c r="F656" s="823"/>
      <c r="G656" s="823"/>
      <c r="H656" s="823"/>
      <c r="I656" s="823"/>
      <c r="J656" s="823"/>
      <c r="K656" s="823"/>
      <c r="L656" s="823"/>
      <c r="M656" s="823"/>
      <c r="N656" s="823"/>
      <c r="O656" s="823"/>
      <c r="P656" s="823"/>
      <c r="Q656" s="823"/>
      <c r="R656" s="823"/>
      <c r="S656" s="823"/>
      <c r="T656" s="823"/>
      <c r="U656" s="823"/>
      <c r="V656" s="823"/>
      <c r="W656" s="823"/>
      <c r="X656" s="823"/>
      <c r="Y656" s="823"/>
      <c r="Z656" s="823"/>
      <c r="AA656" s="823"/>
    </row>
    <row r="657">
      <c r="A657" s="823"/>
      <c r="B657" s="823"/>
      <c r="C657" s="823"/>
      <c r="D657" s="823"/>
      <c r="E657" s="823"/>
      <c r="F657" s="823"/>
      <c r="G657" s="823"/>
      <c r="H657" s="823"/>
      <c r="I657" s="823"/>
      <c r="J657" s="823"/>
      <c r="K657" s="823"/>
      <c r="L657" s="823"/>
      <c r="M657" s="823"/>
      <c r="N657" s="823"/>
      <c r="O657" s="823"/>
      <c r="P657" s="823"/>
      <c r="Q657" s="823"/>
      <c r="R657" s="823"/>
      <c r="S657" s="823"/>
      <c r="T657" s="823"/>
      <c r="U657" s="823"/>
      <c r="V657" s="823"/>
      <c r="W657" s="823"/>
      <c r="X657" s="823"/>
      <c r="Y657" s="823"/>
      <c r="Z657" s="823"/>
      <c r="AA657" s="823"/>
    </row>
    <row r="658">
      <c r="A658" s="823"/>
      <c r="B658" s="823"/>
      <c r="C658" s="823"/>
      <c r="D658" s="823"/>
      <c r="E658" s="823"/>
      <c r="F658" s="823"/>
      <c r="G658" s="823"/>
      <c r="H658" s="823"/>
      <c r="I658" s="823"/>
      <c r="J658" s="823"/>
      <c r="K658" s="823"/>
      <c r="L658" s="823"/>
      <c r="M658" s="823"/>
      <c r="N658" s="823"/>
      <c r="O658" s="823"/>
      <c r="P658" s="823"/>
      <c r="Q658" s="823"/>
      <c r="R658" s="823"/>
      <c r="S658" s="823"/>
      <c r="T658" s="823"/>
      <c r="U658" s="823"/>
      <c r="V658" s="823"/>
      <c r="W658" s="823"/>
      <c r="X658" s="823"/>
      <c r="Y658" s="823"/>
      <c r="Z658" s="823"/>
      <c r="AA658" s="823"/>
    </row>
    <row r="659">
      <c r="A659" s="823"/>
      <c r="B659" s="823"/>
      <c r="C659" s="823"/>
      <c r="D659" s="823"/>
      <c r="E659" s="823"/>
      <c r="F659" s="823"/>
      <c r="G659" s="823"/>
      <c r="H659" s="823"/>
      <c r="I659" s="823"/>
      <c r="J659" s="823"/>
      <c r="K659" s="823"/>
      <c r="L659" s="823"/>
      <c r="M659" s="823"/>
      <c r="N659" s="823"/>
      <c r="O659" s="823"/>
      <c r="P659" s="823"/>
      <c r="Q659" s="823"/>
      <c r="R659" s="823"/>
      <c r="S659" s="823"/>
      <c r="T659" s="823"/>
      <c r="U659" s="823"/>
      <c r="V659" s="823"/>
      <c r="W659" s="823"/>
      <c r="X659" s="823"/>
      <c r="Y659" s="823"/>
      <c r="Z659" s="823"/>
      <c r="AA659" s="823"/>
    </row>
    <row r="660">
      <c r="A660" s="823"/>
      <c r="B660" s="823"/>
      <c r="C660" s="823"/>
      <c r="D660" s="823"/>
      <c r="E660" s="823"/>
      <c r="F660" s="823"/>
      <c r="G660" s="823"/>
      <c r="H660" s="823"/>
      <c r="I660" s="823"/>
      <c r="J660" s="823"/>
      <c r="K660" s="823"/>
      <c r="L660" s="823"/>
      <c r="M660" s="823"/>
      <c r="N660" s="823"/>
      <c r="O660" s="823"/>
      <c r="P660" s="823"/>
      <c r="Q660" s="823"/>
      <c r="R660" s="823"/>
      <c r="S660" s="823"/>
      <c r="T660" s="823"/>
      <c r="U660" s="823"/>
      <c r="V660" s="823"/>
      <c r="W660" s="823"/>
      <c r="X660" s="823"/>
      <c r="Y660" s="823"/>
      <c r="Z660" s="823"/>
      <c r="AA660" s="823"/>
    </row>
    <row r="661">
      <c r="A661" s="823"/>
      <c r="B661" s="823"/>
      <c r="C661" s="823"/>
      <c r="D661" s="823"/>
      <c r="E661" s="823"/>
      <c r="F661" s="823"/>
      <c r="G661" s="823"/>
      <c r="H661" s="823"/>
      <c r="I661" s="823"/>
      <c r="J661" s="823"/>
      <c r="K661" s="823"/>
      <c r="L661" s="823"/>
      <c r="M661" s="823"/>
      <c r="N661" s="823"/>
      <c r="O661" s="823"/>
      <c r="P661" s="823"/>
      <c r="Q661" s="823"/>
      <c r="R661" s="823"/>
      <c r="S661" s="823"/>
      <c r="T661" s="823"/>
      <c r="U661" s="823"/>
      <c r="V661" s="823"/>
      <c r="W661" s="823"/>
      <c r="X661" s="823"/>
      <c r="Y661" s="823"/>
      <c r="Z661" s="823"/>
      <c r="AA661" s="823"/>
    </row>
    <row r="662">
      <c r="A662" s="823"/>
      <c r="B662" s="823"/>
      <c r="C662" s="823"/>
      <c r="D662" s="823"/>
      <c r="E662" s="823"/>
      <c r="F662" s="823"/>
      <c r="G662" s="823"/>
      <c r="H662" s="823"/>
      <c r="I662" s="823"/>
      <c r="J662" s="823"/>
      <c r="K662" s="823"/>
      <c r="L662" s="823"/>
      <c r="M662" s="823"/>
      <c r="N662" s="823"/>
      <c r="O662" s="823"/>
      <c r="P662" s="823"/>
      <c r="Q662" s="823"/>
      <c r="R662" s="823"/>
      <c r="S662" s="823"/>
      <c r="T662" s="823"/>
      <c r="U662" s="823"/>
      <c r="V662" s="823"/>
      <c r="W662" s="823"/>
      <c r="X662" s="823"/>
      <c r="Y662" s="823"/>
      <c r="Z662" s="823"/>
      <c r="AA662" s="823"/>
    </row>
    <row r="663">
      <c r="A663" s="823"/>
      <c r="B663" s="823"/>
      <c r="C663" s="823"/>
      <c r="D663" s="823"/>
      <c r="E663" s="823"/>
      <c r="F663" s="823"/>
      <c r="G663" s="823"/>
      <c r="H663" s="823"/>
      <c r="I663" s="823"/>
      <c r="J663" s="823"/>
      <c r="K663" s="823"/>
      <c r="L663" s="823"/>
      <c r="M663" s="823"/>
      <c r="N663" s="823"/>
      <c r="O663" s="823"/>
      <c r="P663" s="823"/>
      <c r="Q663" s="823"/>
      <c r="R663" s="823"/>
      <c r="S663" s="823"/>
      <c r="T663" s="823"/>
      <c r="U663" s="823"/>
      <c r="V663" s="823"/>
      <c r="W663" s="823"/>
      <c r="X663" s="823"/>
      <c r="Y663" s="823"/>
      <c r="Z663" s="823"/>
      <c r="AA663" s="823"/>
    </row>
    <row r="664">
      <c r="A664" s="823"/>
      <c r="B664" s="823"/>
      <c r="C664" s="823"/>
      <c r="D664" s="823"/>
      <c r="E664" s="823"/>
      <c r="F664" s="823"/>
      <c r="G664" s="823"/>
      <c r="H664" s="823"/>
      <c r="I664" s="823"/>
      <c r="J664" s="823"/>
      <c r="K664" s="823"/>
      <c r="L664" s="823"/>
      <c r="M664" s="823"/>
      <c r="N664" s="823"/>
      <c r="O664" s="823"/>
      <c r="P664" s="823"/>
      <c r="Q664" s="823"/>
      <c r="R664" s="823"/>
      <c r="S664" s="823"/>
      <c r="T664" s="823"/>
      <c r="U664" s="823"/>
      <c r="V664" s="823"/>
      <c r="W664" s="823"/>
      <c r="X664" s="823"/>
      <c r="Y664" s="823"/>
      <c r="Z664" s="823"/>
      <c r="AA664" s="823"/>
    </row>
    <row r="665">
      <c r="A665" s="823"/>
      <c r="B665" s="823"/>
      <c r="C665" s="823"/>
      <c r="D665" s="823"/>
      <c r="E665" s="823"/>
      <c r="F665" s="823"/>
      <c r="G665" s="823"/>
      <c r="H665" s="823"/>
      <c r="I665" s="823"/>
      <c r="J665" s="823"/>
      <c r="K665" s="823"/>
      <c r="L665" s="823"/>
      <c r="M665" s="823"/>
      <c r="N665" s="823"/>
      <c r="O665" s="823"/>
      <c r="P665" s="823"/>
      <c r="Q665" s="823"/>
      <c r="R665" s="823"/>
      <c r="S665" s="823"/>
      <c r="T665" s="823"/>
      <c r="U665" s="823"/>
      <c r="V665" s="823"/>
      <c r="W665" s="823"/>
      <c r="X665" s="823"/>
      <c r="Y665" s="823"/>
      <c r="Z665" s="823"/>
      <c r="AA665" s="823"/>
    </row>
    <row r="666">
      <c r="A666" s="823"/>
      <c r="B666" s="823"/>
      <c r="C666" s="823"/>
      <c r="D666" s="823"/>
      <c r="E666" s="823"/>
      <c r="F666" s="823"/>
      <c r="G666" s="823"/>
      <c r="H666" s="823"/>
      <c r="I666" s="823"/>
      <c r="J666" s="823"/>
      <c r="K666" s="823"/>
      <c r="L666" s="823"/>
      <c r="M666" s="823"/>
      <c r="N666" s="823"/>
      <c r="O666" s="823"/>
      <c r="P666" s="823"/>
      <c r="Q666" s="823"/>
      <c r="R666" s="823"/>
      <c r="S666" s="823"/>
      <c r="T666" s="823"/>
      <c r="U666" s="823"/>
      <c r="V666" s="823"/>
      <c r="W666" s="823"/>
      <c r="X666" s="823"/>
      <c r="Y666" s="823"/>
      <c r="Z666" s="823"/>
      <c r="AA666" s="823"/>
    </row>
    <row r="667">
      <c r="A667" s="823"/>
      <c r="B667" s="823"/>
      <c r="C667" s="823"/>
      <c r="D667" s="823"/>
      <c r="E667" s="823"/>
      <c r="F667" s="823"/>
      <c r="G667" s="823"/>
      <c r="H667" s="823"/>
      <c r="I667" s="823"/>
      <c r="J667" s="823"/>
      <c r="K667" s="823"/>
      <c r="L667" s="823"/>
      <c r="M667" s="823"/>
      <c r="N667" s="823"/>
      <c r="O667" s="823"/>
      <c r="P667" s="823"/>
      <c r="Q667" s="823"/>
      <c r="R667" s="823"/>
      <c r="S667" s="823"/>
      <c r="T667" s="823"/>
      <c r="U667" s="823"/>
      <c r="V667" s="823"/>
      <c r="W667" s="823"/>
      <c r="X667" s="823"/>
      <c r="Y667" s="823"/>
      <c r="Z667" s="823"/>
      <c r="AA667" s="823"/>
    </row>
    <row r="668">
      <c r="A668" s="823"/>
      <c r="B668" s="823"/>
      <c r="C668" s="823"/>
      <c r="D668" s="823"/>
      <c r="E668" s="823"/>
      <c r="F668" s="823"/>
      <c r="G668" s="823"/>
      <c r="H668" s="823"/>
      <c r="I668" s="823"/>
      <c r="J668" s="823"/>
      <c r="K668" s="823"/>
      <c r="L668" s="823"/>
      <c r="M668" s="823"/>
      <c r="N668" s="823"/>
      <c r="O668" s="823"/>
      <c r="P668" s="823"/>
      <c r="Q668" s="823"/>
      <c r="R668" s="823"/>
      <c r="S668" s="823"/>
      <c r="T668" s="823"/>
      <c r="U668" s="823"/>
      <c r="V668" s="823"/>
      <c r="W668" s="823"/>
      <c r="X668" s="823"/>
      <c r="Y668" s="823"/>
      <c r="Z668" s="823"/>
      <c r="AA668" s="823"/>
    </row>
    <row r="669">
      <c r="A669" s="823"/>
      <c r="B669" s="823"/>
      <c r="C669" s="823"/>
      <c r="D669" s="823"/>
      <c r="E669" s="823"/>
      <c r="F669" s="823"/>
      <c r="G669" s="823"/>
      <c r="H669" s="823"/>
      <c r="I669" s="823"/>
      <c r="J669" s="823"/>
      <c r="K669" s="823"/>
      <c r="L669" s="823"/>
      <c r="M669" s="823"/>
      <c r="N669" s="823"/>
      <c r="O669" s="823"/>
      <c r="P669" s="823"/>
      <c r="Q669" s="823"/>
      <c r="R669" s="823"/>
      <c r="S669" s="823"/>
      <c r="T669" s="823"/>
      <c r="U669" s="823"/>
      <c r="V669" s="823"/>
      <c r="W669" s="823"/>
      <c r="X669" s="823"/>
      <c r="Y669" s="823"/>
      <c r="Z669" s="823"/>
      <c r="AA669" s="823"/>
    </row>
    <row r="670">
      <c r="A670" s="823"/>
      <c r="B670" s="823"/>
      <c r="C670" s="823"/>
      <c r="D670" s="823"/>
      <c r="E670" s="823"/>
      <c r="F670" s="823"/>
      <c r="G670" s="823"/>
      <c r="H670" s="823"/>
      <c r="I670" s="823"/>
      <c r="J670" s="823"/>
      <c r="K670" s="823"/>
      <c r="L670" s="823"/>
      <c r="M670" s="823"/>
      <c r="N670" s="823"/>
      <c r="O670" s="823"/>
      <c r="P670" s="823"/>
      <c r="Q670" s="823"/>
      <c r="R670" s="823"/>
      <c r="S670" s="823"/>
      <c r="T670" s="823"/>
      <c r="U670" s="823"/>
      <c r="V670" s="823"/>
      <c r="W670" s="823"/>
      <c r="X670" s="823"/>
      <c r="Y670" s="823"/>
      <c r="Z670" s="823"/>
      <c r="AA670" s="823"/>
    </row>
    <row r="671">
      <c r="A671" s="823"/>
      <c r="B671" s="823"/>
      <c r="C671" s="823"/>
      <c r="D671" s="823"/>
      <c r="E671" s="823"/>
      <c r="F671" s="823"/>
      <c r="G671" s="823"/>
      <c r="H671" s="823"/>
      <c r="I671" s="823"/>
      <c r="J671" s="823"/>
      <c r="K671" s="823"/>
      <c r="L671" s="823"/>
      <c r="M671" s="823"/>
      <c r="N671" s="823"/>
      <c r="O671" s="823"/>
      <c r="P671" s="823"/>
      <c r="Q671" s="823"/>
      <c r="R671" s="823"/>
      <c r="S671" s="823"/>
      <c r="T671" s="823"/>
      <c r="U671" s="823"/>
      <c r="V671" s="823"/>
      <c r="W671" s="823"/>
      <c r="X671" s="823"/>
      <c r="Y671" s="823"/>
      <c r="Z671" s="823"/>
      <c r="AA671" s="823"/>
    </row>
    <row r="672">
      <c r="A672" s="823"/>
      <c r="B672" s="823"/>
      <c r="C672" s="823"/>
      <c r="D672" s="823"/>
      <c r="E672" s="823"/>
      <c r="F672" s="823"/>
      <c r="G672" s="823"/>
      <c r="H672" s="823"/>
      <c r="I672" s="823"/>
      <c r="J672" s="823"/>
      <c r="K672" s="823"/>
      <c r="L672" s="823"/>
      <c r="M672" s="823"/>
      <c r="N672" s="823"/>
      <c r="O672" s="823"/>
      <c r="P672" s="823"/>
      <c r="Q672" s="823"/>
      <c r="R672" s="823"/>
      <c r="S672" s="823"/>
      <c r="T672" s="823"/>
      <c r="U672" s="823"/>
      <c r="V672" s="823"/>
      <c r="W672" s="823"/>
      <c r="X672" s="823"/>
      <c r="Y672" s="823"/>
      <c r="Z672" s="823"/>
      <c r="AA672" s="823"/>
    </row>
    <row r="673">
      <c r="A673" s="823"/>
      <c r="B673" s="823"/>
      <c r="C673" s="823"/>
      <c r="D673" s="823"/>
      <c r="E673" s="823"/>
      <c r="F673" s="823"/>
      <c r="G673" s="823"/>
      <c r="H673" s="823"/>
      <c r="I673" s="823"/>
      <c r="J673" s="823"/>
      <c r="K673" s="823"/>
      <c r="L673" s="823"/>
      <c r="M673" s="823"/>
      <c r="N673" s="823"/>
      <c r="O673" s="823"/>
      <c r="P673" s="823"/>
      <c r="Q673" s="823"/>
      <c r="R673" s="823"/>
      <c r="S673" s="823"/>
      <c r="T673" s="823"/>
      <c r="U673" s="823"/>
      <c r="V673" s="823"/>
      <c r="W673" s="823"/>
      <c r="X673" s="823"/>
      <c r="Y673" s="823"/>
      <c r="Z673" s="823"/>
      <c r="AA673" s="823"/>
    </row>
    <row r="674">
      <c r="A674" s="823"/>
      <c r="B674" s="823"/>
      <c r="C674" s="823"/>
      <c r="D674" s="823"/>
      <c r="E674" s="823"/>
      <c r="F674" s="823"/>
      <c r="G674" s="823"/>
      <c r="H674" s="823"/>
      <c r="I674" s="823"/>
      <c r="J674" s="823"/>
      <c r="K674" s="823"/>
      <c r="L674" s="823"/>
      <c r="M674" s="823"/>
      <c r="N674" s="823"/>
      <c r="O674" s="823"/>
      <c r="P674" s="823"/>
      <c r="Q674" s="823"/>
      <c r="R674" s="823"/>
      <c r="S674" s="823"/>
      <c r="T674" s="823"/>
      <c r="U674" s="823"/>
      <c r="V674" s="823"/>
      <c r="W674" s="823"/>
      <c r="X674" s="823"/>
      <c r="Y674" s="823"/>
      <c r="Z674" s="823"/>
      <c r="AA674" s="823"/>
    </row>
    <row r="675">
      <c r="A675" s="823"/>
      <c r="B675" s="823"/>
      <c r="C675" s="823"/>
      <c r="D675" s="823"/>
      <c r="E675" s="823"/>
      <c r="F675" s="823"/>
      <c r="G675" s="823"/>
      <c r="H675" s="823"/>
      <c r="I675" s="823"/>
      <c r="J675" s="823"/>
      <c r="K675" s="823"/>
      <c r="L675" s="823"/>
      <c r="M675" s="823"/>
      <c r="N675" s="823"/>
      <c r="O675" s="823"/>
      <c r="P675" s="823"/>
      <c r="Q675" s="823"/>
      <c r="R675" s="823"/>
      <c r="S675" s="823"/>
      <c r="T675" s="823"/>
      <c r="U675" s="823"/>
      <c r="V675" s="823"/>
      <c r="W675" s="823"/>
      <c r="X675" s="823"/>
      <c r="Y675" s="823"/>
      <c r="Z675" s="823"/>
      <c r="AA675" s="823"/>
    </row>
    <row r="676">
      <c r="A676" s="823"/>
      <c r="B676" s="823"/>
      <c r="C676" s="823"/>
      <c r="D676" s="823"/>
      <c r="E676" s="823"/>
      <c r="F676" s="823"/>
      <c r="G676" s="823"/>
      <c r="H676" s="823"/>
      <c r="I676" s="823"/>
      <c r="J676" s="823"/>
      <c r="K676" s="823"/>
      <c r="L676" s="823"/>
      <c r="M676" s="823"/>
      <c r="N676" s="823"/>
      <c r="O676" s="823"/>
      <c r="P676" s="823"/>
      <c r="Q676" s="823"/>
      <c r="R676" s="823"/>
      <c r="S676" s="823"/>
      <c r="T676" s="823"/>
      <c r="U676" s="823"/>
      <c r="V676" s="823"/>
      <c r="W676" s="823"/>
      <c r="X676" s="823"/>
      <c r="Y676" s="823"/>
      <c r="Z676" s="823"/>
      <c r="AA676" s="823"/>
    </row>
    <row r="677">
      <c r="A677" s="823"/>
      <c r="B677" s="823"/>
      <c r="C677" s="823"/>
      <c r="D677" s="823"/>
      <c r="E677" s="823"/>
      <c r="F677" s="823"/>
      <c r="G677" s="823"/>
      <c r="H677" s="823"/>
      <c r="I677" s="823"/>
      <c r="J677" s="823"/>
      <c r="K677" s="823"/>
      <c r="L677" s="823"/>
      <c r="M677" s="823"/>
      <c r="N677" s="823"/>
      <c r="O677" s="823"/>
      <c r="P677" s="823"/>
      <c r="Q677" s="823"/>
      <c r="R677" s="823"/>
      <c r="S677" s="823"/>
      <c r="T677" s="823"/>
      <c r="U677" s="823"/>
      <c r="V677" s="823"/>
      <c r="W677" s="823"/>
      <c r="X677" s="823"/>
      <c r="Y677" s="823"/>
      <c r="Z677" s="823"/>
      <c r="AA677" s="823"/>
    </row>
    <row r="678">
      <c r="A678" s="823"/>
      <c r="B678" s="823"/>
      <c r="C678" s="823"/>
      <c r="D678" s="823"/>
      <c r="E678" s="823"/>
      <c r="F678" s="823"/>
      <c r="G678" s="823"/>
      <c r="H678" s="823"/>
      <c r="I678" s="823"/>
      <c r="J678" s="823"/>
      <c r="K678" s="823"/>
      <c r="L678" s="823"/>
      <c r="M678" s="823"/>
      <c r="N678" s="823"/>
      <c r="O678" s="823"/>
      <c r="P678" s="823"/>
      <c r="Q678" s="823"/>
      <c r="R678" s="823"/>
      <c r="S678" s="823"/>
      <c r="T678" s="823"/>
      <c r="U678" s="823"/>
      <c r="V678" s="823"/>
      <c r="W678" s="823"/>
      <c r="X678" s="823"/>
      <c r="Y678" s="823"/>
      <c r="Z678" s="823"/>
      <c r="AA678" s="823"/>
    </row>
    <row r="679">
      <c r="A679" s="823"/>
      <c r="B679" s="823"/>
      <c r="C679" s="823"/>
      <c r="D679" s="823"/>
      <c r="E679" s="823"/>
      <c r="F679" s="823"/>
      <c r="G679" s="823"/>
      <c r="H679" s="823"/>
      <c r="I679" s="823"/>
      <c r="J679" s="823"/>
      <c r="K679" s="823"/>
      <c r="L679" s="823"/>
      <c r="M679" s="823"/>
      <c r="N679" s="823"/>
      <c r="O679" s="823"/>
      <c r="P679" s="823"/>
      <c r="Q679" s="823"/>
      <c r="R679" s="823"/>
      <c r="S679" s="823"/>
      <c r="T679" s="823"/>
      <c r="U679" s="823"/>
      <c r="V679" s="823"/>
      <c r="W679" s="823"/>
      <c r="X679" s="823"/>
      <c r="Y679" s="823"/>
      <c r="Z679" s="823"/>
      <c r="AA679" s="823"/>
    </row>
    <row r="680">
      <c r="A680" s="823"/>
      <c r="B680" s="823"/>
      <c r="C680" s="823"/>
      <c r="D680" s="823"/>
      <c r="E680" s="823"/>
      <c r="F680" s="823"/>
      <c r="G680" s="823"/>
      <c r="H680" s="823"/>
      <c r="I680" s="823"/>
      <c r="J680" s="823"/>
      <c r="K680" s="823"/>
      <c r="L680" s="823"/>
      <c r="M680" s="823"/>
      <c r="N680" s="823"/>
      <c r="O680" s="823"/>
      <c r="P680" s="823"/>
      <c r="Q680" s="823"/>
      <c r="R680" s="823"/>
      <c r="S680" s="823"/>
      <c r="T680" s="823"/>
      <c r="U680" s="823"/>
      <c r="V680" s="823"/>
      <c r="W680" s="823"/>
      <c r="X680" s="823"/>
      <c r="Y680" s="823"/>
      <c r="Z680" s="823"/>
      <c r="AA680" s="823"/>
    </row>
    <row r="681">
      <c r="A681" s="823"/>
      <c r="B681" s="823"/>
      <c r="C681" s="823"/>
      <c r="D681" s="823"/>
      <c r="E681" s="823"/>
      <c r="F681" s="823"/>
      <c r="G681" s="823"/>
      <c r="H681" s="823"/>
      <c r="I681" s="823"/>
      <c r="J681" s="823"/>
      <c r="K681" s="823"/>
      <c r="L681" s="823"/>
      <c r="M681" s="823"/>
      <c r="N681" s="823"/>
      <c r="O681" s="823"/>
      <c r="P681" s="823"/>
      <c r="Q681" s="823"/>
      <c r="R681" s="823"/>
      <c r="S681" s="823"/>
      <c r="T681" s="823"/>
      <c r="U681" s="823"/>
      <c r="V681" s="823"/>
      <c r="W681" s="823"/>
      <c r="X681" s="823"/>
      <c r="Y681" s="823"/>
      <c r="Z681" s="823"/>
      <c r="AA681" s="823"/>
    </row>
    <row r="682">
      <c r="A682" s="823"/>
      <c r="B682" s="823"/>
      <c r="C682" s="823"/>
      <c r="D682" s="823"/>
      <c r="E682" s="823"/>
      <c r="F682" s="823"/>
      <c r="G682" s="823"/>
      <c r="H682" s="823"/>
      <c r="I682" s="823"/>
      <c r="J682" s="823"/>
      <c r="K682" s="823"/>
      <c r="L682" s="823"/>
      <c r="M682" s="823"/>
      <c r="N682" s="823"/>
      <c r="O682" s="823"/>
      <c r="P682" s="823"/>
      <c r="Q682" s="823"/>
      <c r="R682" s="823"/>
      <c r="S682" s="823"/>
      <c r="T682" s="823"/>
      <c r="U682" s="823"/>
      <c r="V682" s="823"/>
      <c r="W682" s="823"/>
      <c r="X682" s="823"/>
      <c r="Y682" s="823"/>
      <c r="Z682" s="823"/>
      <c r="AA682" s="823"/>
    </row>
    <row r="683">
      <c r="A683" s="823"/>
      <c r="B683" s="823"/>
      <c r="C683" s="823"/>
      <c r="D683" s="823"/>
      <c r="E683" s="823"/>
      <c r="F683" s="823"/>
      <c r="G683" s="823"/>
      <c r="H683" s="823"/>
      <c r="I683" s="823"/>
      <c r="J683" s="823"/>
      <c r="K683" s="823"/>
      <c r="L683" s="823"/>
      <c r="M683" s="823"/>
      <c r="N683" s="823"/>
      <c r="O683" s="823"/>
      <c r="P683" s="823"/>
      <c r="Q683" s="823"/>
      <c r="R683" s="823"/>
      <c r="S683" s="823"/>
      <c r="T683" s="823"/>
      <c r="U683" s="823"/>
      <c r="V683" s="823"/>
      <c r="W683" s="823"/>
      <c r="X683" s="823"/>
      <c r="Y683" s="823"/>
      <c r="Z683" s="823"/>
      <c r="AA683" s="823"/>
    </row>
    <row r="684">
      <c r="A684" s="823"/>
      <c r="B684" s="823"/>
      <c r="C684" s="823"/>
      <c r="D684" s="823"/>
      <c r="E684" s="823"/>
      <c r="F684" s="823"/>
      <c r="G684" s="823"/>
      <c r="H684" s="823"/>
      <c r="I684" s="823"/>
      <c r="J684" s="823"/>
      <c r="K684" s="823"/>
      <c r="L684" s="823"/>
      <c r="M684" s="823"/>
      <c r="N684" s="823"/>
      <c r="O684" s="823"/>
      <c r="P684" s="823"/>
      <c r="Q684" s="823"/>
      <c r="R684" s="823"/>
      <c r="S684" s="823"/>
      <c r="T684" s="823"/>
      <c r="U684" s="823"/>
      <c r="V684" s="823"/>
      <c r="W684" s="823"/>
      <c r="X684" s="823"/>
      <c r="Y684" s="823"/>
      <c r="Z684" s="823"/>
      <c r="AA684" s="823"/>
    </row>
    <row r="685">
      <c r="A685" s="823"/>
      <c r="B685" s="823"/>
      <c r="C685" s="823"/>
      <c r="D685" s="823"/>
      <c r="E685" s="823"/>
      <c r="F685" s="823"/>
      <c r="G685" s="823"/>
      <c r="H685" s="823"/>
      <c r="I685" s="823"/>
      <c r="J685" s="823"/>
      <c r="K685" s="823"/>
      <c r="L685" s="823"/>
      <c r="M685" s="823"/>
      <c r="N685" s="823"/>
      <c r="O685" s="823"/>
      <c r="P685" s="823"/>
      <c r="Q685" s="823"/>
      <c r="R685" s="823"/>
      <c r="S685" s="823"/>
      <c r="T685" s="823"/>
      <c r="U685" s="823"/>
      <c r="V685" s="823"/>
      <c r="W685" s="823"/>
      <c r="X685" s="823"/>
      <c r="Y685" s="823"/>
      <c r="Z685" s="823"/>
      <c r="AA685" s="823"/>
    </row>
    <row r="686">
      <c r="A686" s="823"/>
      <c r="B686" s="823"/>
      <c r="C686" s="823"/>
      <c r="D686" s="823"/>
      <c r="E686" s="823"/>
      <c r="F686" s="823"/>
      <c r="G686" s="823"/>
      <c r="H686" s="823"/>
      <c r="I686" s="823"/>
      <c r="J686" s="823"/>
      <c r="K686" s="823"/>
      <c r="L686" s="823"/>
      <c r="M686" s="823"/>
      <c r="N686" s="823"/>
      <c r="O686" s="823"/>
      <c r="P686" s="823"/>
      <c r="Q686" s="823"/>
      <c r="R686" s="823"/>
      <c r="S686" s="823"/>
      <c r="T686" s="823"/>
      <c r="U686" s="823"/>
      <c r="V686" s="823"/>
      <c r="W686" s="823"/>
      <c r="X686" s="823"/>
      <c r="Y686" s="823"/>
      <c r="Z686" s="823"/>
      <c r="AA686" s="823"/>
    </row>
    <row r="687">
      <c r="A687" s="823"/>
      <c r="B687" s="823"/>
      <c r="C687" s="823"/>
      <c r="D687" s="823"/>
      <c r="E687" s="823"/>
      <c r="F687" s="823"/>
      <c r="G687" s="823"/>
      <c r="H687" s="823"/>
      <c r="I687" s="823"/>
      <c r="J687" s="823"/>
      <c r="K687" s="823"/>
      <c r="L687" s="823"/>
      <c r="M687" s="823"/>
      <c r="N687" s="823"/>
      <c r="O687" s="823"/>
      <c r="P687" s="823"/>
      <c r="Q687" s="823"/>
      <c r="R687" s="823"/>
      <c r="S687" s="823"/>
      <c r="T687" s="823"/>
      <c r="U687" s="823"/>
      <c r="V687" s="823"/>
      <c r="W687" s="823"/>
      <c r="X687" s="823"/>
      <c r="Y687" s="823"/>
      <c r="Z687" s="823"/>
      <c r="AA687" s="823"/>
    </row>
    <row r="688">
      <c r="A688" s="823"/>
      <c r="B688" s="823"/>
      <c r="C688" s="823"/>
      <c r="D688" s="823"/>
      <c r="E688" s="823"/>
      <c r="F688" s="823"/>
      <c r="G688" s="823"/>
      <c r="H688" s="823"/>
      <c r="I688" s="823"/>
      <c r="J688" s="823"/>
      <c r="K688" s="823"/>
      <c r="L688" s="823"/>
      <c r="M688" s="823"/>
      <c r="N688" s="823"/>
      <c r="O688" s="823"/>
      <c r="P688" s="823"/>
      <c r="Q688" s="823"/>
      <c r="R688" s="823"/>
      <c r="S688" s="823"/>
      <c r="T688" s="823"/>
      <c r="U688" s="823"/>
      <c r="V688" s="823"/>
      <c r="W688" s="823"/>
      <c r="X688" s="823"/>
      <c r="Y688" s="823"/>
      <c r="Z688" s="823"/>
      <c r="AA688" s="823"/>
    </row>
    <row r="689">
      <c r="A689" s="823"/>
      <c r="B689" s="823"/>
      <c r="C689" s="823"/>
      <c r="D689" s="823"/>
      <c r="E689" s="823"/>
      <c r="F689" s="823"/>
      <c r="G689" s="823"/>
      <c r="H689" s="823"/>
      <c r="I689" s="823"/>
      <c r="J689" s="823"/>
      <c r="K689" s="823"/>
      <c r="L689" s="823"/>
      <c r="M689" s="823"/>
      <c r="N689" s="823"/>
      <c r="O689" s="823"/>
      <c r="P689" s="823"/>
      <c r="Q689" s="823"/>
      <c r="R689" s="823"/>
      <c r="S689" s="823"/>
      <c r="T689" s="823"/>
      <c r="U689" s="823"/>
      <c r="V689" s="823"/>
      <c r="W689" s="823"/>
      <c r="X689" s="823"/>
      <c r="Y689" s="823"/>
      <c r="Z689" s="823"/>
      <c r="AA689" s="823"/>
    </row>
    <row r="690">
      <c r="A690" s="823"/>
      <c r="B690" s="823"/>
      <c r="C690" s="823"/>
      <c r="D690" s="823"/>
      <c r="E690" s="823"/>
      <c r="F690" s="823"/>
      <c r="G690" s="823"/>
      <c r="H690" s="823"/>
      <c r="I690" s="823"/>
      <c r="J690" s="823"/>
      <c r="K690" s="823"/>
      <c r="L690" s="823"/>
      <c r="M690" s="823"/>
      <c r="N690" s="823"/>
      <c r="O690" s="823"/>
      <c r="P690" s="823"/>
      <c r="Q690" s="823"/>
      <c r="R690" s="823"/>
      <c r="S690" s="823"/>
      <c r="T690" s="823"/>
      <c r="U690" s="823"/>
      <c r="V690" s="823"/>
      <c r="W690" s="823"/>
      <c r="X690" s="823"/>
      <c r="Y690" s="823"/>
      <c r="Z690" s="823"/>
      <c r="AA690" s="823"/>
    </row>
    <row r="691">
      <c r="A691" s="823"/>
      <c r="B691" s="823"/>
      <c r="C691" s="823"/>
      <c r="D691" s="823"/>
      <c r="E691" s="823"/>
      <c r="F691" s="823"/>
      <c r="G691" s="823"/>
      <c r="H691" s="823"/>
      <c r="I691" s="823"/>
      <c r="J691" s="823"/>
      <c r="K691" s="823"/>
      <c r="L691" s="823"/>
      <c r="M691" s="823"/>
      <c r="N691" s="823"/>
      <c r="O691" s="823"/>
      <c r="P691" s="823"/>
      <c r="Q691" s="823"/>
      <c r="R691" s="823"/>
      <c r="S691" s="823"/>
      <c r="T691" s="823"/>
      <c r="U691" s="823"/>
      <c r="V691" s="823"/>
      <c r="W691" s="823"/>
      <c r="X691" s="823"/>
      <c r="Y691" s="823"/>
      <c r="Z691" s="823"/>
      <c r="AA691" s="823"/>
    </row>
    <row r="692">
      <c r="A692" s="823"/>
      <c r="B692" s="823"/>
      <c r="C692" s="823"/>
      <c r="D692" s="823"/>
      <c r="E692" s="823"/>
      <c r="F692" s="823"/>
      <c r="G692" s="823"/>
      <c r="H692" s="823"/>
      <c r="I692" s="823"/>
      <c r="J692" s="823"/>
      <c r="K692" s="823"/>
      <c r="L692" s="823"/>
      <c r="M692" s="823"/>
      <c r="N692" s="823"/>
      <c r="O692" s="823"/>
      <c r="P692" s="823"/>
      <c r="Q692" s="823"/>
      <c r="R692" s="823"/>
      <c r="S692" s="823"/>
      <c r="T692" s="823"/>
      <c r="U692" s="823"/>
      <c r="V692" s="823"/>
      <c r="W692" s="823"/>
      <c r="X692" s="823"/>
      <c r="Y692" s="823"/>
      <c r="Z692" s="823"/>
      <c r="AA692" s="823"/>
    </row>
    <row r="693">
      <c r="A693" s="823"/>
      <c r="B693" s="823"/>
      <c r="C693" s="823"/>
      <c r="D693" s="823"/>
      <c r="E693" s="823"/>
      <c r="F693" s="823"/>
      <c r="G693" s="823"/>
      <c r="H693" s="823"/>
      <c r="I693" s="823"/>
      <c r="J693" s="823"/>
      <c r="K693" s="823"/>
      <c r="L693" s="823"/>
      <c r="M693" s="823"/>
      <c r="N693" s="823"/>
      <c r="O693" s="823"/>
      <c r="P693" s="823"/>
      <c r="Q693" s="823"/>
      <c r="R693" s="823"/>
      <c r="S693" s="823"/>
      <c r="T693" s="823"/>
      <c r="U693" s="823"/>
      <c r="V693" s="823"/>
      <c r="W693" s="823"/>
      <c r="X693" s="823"/>
      <c r="Y693" s="823"/>
      <c r="Z693" s="823"/>
      <c r="AA693" s="823"/>
    </row>
    <row r="694">
      <c r="A694" s="823"/>
      <c r="B694" s="823"/>
      <c r="C694" s="823"/>
      <c r="D694" s="823"/>
      <c r="E694" s="823"/>
      <c r="F694" s="823"/>
      <c r="G694" s="823"/>
      <c r="H694" s="823"/>
      <c r="I694" s="823"/>
      <c r="J694" s="823"/>
      <c r="K694" s="823"/>
      <c r="L694" s="823"/>
      <c r="M694" s="823"/>
      <c r="N694" s="823"/>
      <c r="O694" s="823"/>
      <c r="P694" s="823"/>
      <c r="Q694" s="823"/>
      <c r="R694" s="823"/>
      <c r="S694" s="823"/>
      <c r="T694" s="823"/>
      <c r="U694" s="823"/>
      <c r="V694" s="823"/>
      <c r="W694" s="823"/>
      <c r="X694" s="823"/>
      <c r="Y694" s="823"/>
      <c r="Z694" s="823"/>
      <c r="AA694" s="823"/>
    </row>
    <row r="695">
      <c r="A695" s="823"/>
      <c r="B695" s="823"/>
      <c r="C695" s="823"/>
      <c r="D695" s="823"/>
      <c r="E695" s="823"/>
      <c r="F695" s="823"/>
      <c r="G695" s="823"/>
      <c r="H695" s="823"/>
      <c r="I695" s="823"/>
      <c r="J695" s="823"/>
      <c r="K695" s="823"/>
      <c r="L695" s="823"/>
      <c r="M695" s="823"/>
      <c r="N695" s="823"/>
      <c r="O695" s="823"/>
      <c r="P695" s="823"/>
      <c r="Q695" s="823"/>
      <c r="R695" s="823"/>
      <c r="S695" s="823"/>
      <c r="T695" s="823"/>
      <c r="U695" s="823"/>
      <c r="V695" s="823"/>
      <c r="W695" s="823"/>
      <c r="X695" s="823"/>
      <c r="Y695" s="823"/>
      <c r="Z695" s="823"/>
      <c r="AA695" s="823"/>
    </row>
    <row r="696">
      <c r="A696" s="823"/>
      <c r="B696" s="823"/>
      <c r="C696" s="823"/>
      <c r="D696" s="823"/>
      <c r="E696" s="823"/>
      <c r="F696" s="823"/>
      <c r="G696" s="823"/>
      <c r="H696" s="823"/>
      <c r="I696" s="823"/>
      <c r="J696" s="823"/>
      <c r="K696" s="823"/>
      <c r="L696" s="823"/>
      <c r="M696" s="823"/>
      <c r="N696" s="823"/>
      <c r="O696" s="823"/>
      <c r="P696" s="823"/>
      <c r="Q696" s="823"/>
      <c r="R696" s="823"/>
      <c r="S696" s="823"/>
      <c r="T696" s="823"/>
      <c r="U696" s="823"/>
      <c r="V696" s="823"/>
      <c r="W696" s="823"/>
      <c r="X696" s="823"/>
      <c r="Y696" s="823"/>
      <c r="Z696" s="823"/>
      <c r="AA696" s="823"/>
    </row>
    <row r="697">
      <c r="A697" s="823"/>
      <c r="B697" s="823"/>
      <c r="C697" s="823"/>
      <c r="D697" s="823"/>
      <c r="E697" s="823"/>
      <c r="F697" s="823"/>
      <c r="G697" s="823"/>
      <c r="H697" s="823"/>
      <c r="I697" s="823"/>
      <c r="J697" s="823"/>
      <c r="K697" s="823"/>
      <c r="L697" s="823"/>
      <c r="M697" s="823"/>
      <c r="N697" s="823"/>
      <c r="O697" s="823"/>
      <c r="P697" s="823"/>
      <c r="Q697" s="823"/>
      <c r="R697" s="823"/>
      <c r="S697" s="823"/>
      <c r="T697" s="823"/>
      <c r="U697" s="823"/>
      <c r="V697" s="823"/>
      <c r="W697" s="823"/>
      <c r="X697" s="823"/>
      <c r="Y697" s="823"/>
      <c r="Z697" s="823"/>
      <c r="AA697" s="823"/>
    </row>
    <row r="698">
      <c r="A698" s="823"/>
      <c r="B698" s="823"/>
      <c r="C698" s="823"/>
      <c r="D698" s="823"/>
      <c r="E698" s="823"/>
      <c r="F698" s="823"/>
      <c r="G698" s="823"/>
      <c r="H698" s="823"/>
      <c r="I698" s="823"/>
      <c r="J698" s="823"/>
      <c r="K698" s="823"/>
      <c r="L698" s="823"/>
      <c r="M698" s="823"/>
      <c r="N698" s="823"/>
      <c r="O698" s="823"/>
      <c r="P698" s="823"/>
      <c r="Q698" s="823"/>
      <c r="R698" s="823"/>
      <c r="S698" s="823"/>
      <c r="T698" s="823"/>
      <c r="U698" s="823"/>
      <c r="V698" s="823"/>
      <c r="W698" s="823"/>
      <c r="X698" s="823"/>
      <c r="Y698" s="823"/>
      <c r="Z698" s="823"/>
      <c r="AA698" s="823"/>
    </row>
    <row r="699">
      <c r="A699" s="823"/>
      <c r="B699" s="823"/>
      <c r="C699" s="823"/>
      <c r="D699" s="823"/>
      <c r="E699" s="823"/>
      <c r="F699" s="823"/>
      <c r="G699" s="823"/>
      <c r="H699" s="823"/>
      <c r="I699" s="823"/>
      <c r="J699" s="823"/>
      <c r="K699" s="823"/>
      <c r="L699" s="823"/>
      <c r="M699" s="823"/>
      <c r="N699" s="823"/>
      <c r="O699" s="823"/>
      <c r="P699" s="823"/>
      <c r="Q699" s="823"/>
      <c r="R699" s="823"/>
      <c r="S699" s="823"/>
      <c r="T699" s="823"/>
      <c r="U699" s="823"/>
      <c r="V699" s="823"/>
      <c r="W699" s="823"/>
      <c r="X699" s="823"/>
      <c r="Y699" s="823"/>
      <c r="Z699" s="823"/>
      <c r="AA699" s="823"/>
    </row>
    <row r="700">
      <c r="A700" s="823"/>
      <c r="B700" s="823"/>
      <c r="C700" s="823"/>
      <c r="D700" s="823"/>
      <c r="E700" s="823"/>
      <c r="F700" s="823"/>
      <c r="G700" s="823"/>
      <c r="H700" s="823"/>
      <c r="I700" s="823"/>
      <c r="J700" s="823"/>
      <c r="K700" s="823"/>
      <c r="L700" s="823"/>
      <c r="M700" s="823"/>
      <c r="N700" s="823"/>
      <c r="O700" s="823"/>
      <c r="P700" s="823"/>
      <c r="Q700" s="823"/>
      <c r="R700" s="823"/>
      <c r="S700" s="823"/>
      <c r="T700" s="823"/>
      <c r="U700" s="823"/>
      <c r="V700" s="823"/>
      <c r="W700" s="823"/>
      <c r="X700" s="823"/>
      <c r="Y700" s="823"/>
      <c r="Z700" s="823"/>
      <c r="AA700" s="823"/>
    </row>
    <row r="701">
      <c r="A701" s="823"/>
      <c r="B701" s="823"/>
      <c r="C701" s="823"/>
      <c r="D701" s="823"/>
      <c r="E701" s="823"/>
      <c r="F701" s="823"/>
      <c r="G701" s="823"/>
      <c r="H701" s="823"/>
      <c r="I701" s="823"/>
      <c r="J701" s="823"/>
      <c r="K701" s="823"/>
      <c r="L701" s="823"/>
      <c r="M701" s="823"/>
      <c r="N701" s="823"/>
      <c r="O701" s="823"/>
      <c r="P701" s="823"/>
      <c r="Q701" s="823"/>
      <c r="R701" s="823"/>
      <c r="S701" s="823"/>
      <c r="T701" s="823"/>
      <c r="U701" s="823"/>
      <c r="V701" s="823"/>
      <c r="W701" s="823"/>
      <c r="X701" s="823"/>
      <c r="Y701" s="823"/>
      <c r="Z701" s="823"/>
      <c r="AA701" s="823"/>
    </row>
    <row r="702">
      <c r="A702" s="823"/>
      <c r="B702" s="823"/>
      <c r="C702" s="823"/>
      <c r="D702" s="823"/>
      <c r="E702" s="823"/>
      <c r="F702" s="823"/>
      <c r="G702" s="823"/>
      <c r="H702" s="823"/>
      <c r="I702" s="823"/>
      <c r="J702" s="823"/>
      <c r="K702" s="823"/>
      <c r="L702" s="823"/>
      <c r="M702" s="823"/>
      <c r="N702" s="823"/>
      <c r="O702" s="823"/>
      <c r="P702" s="823"/>
      <c r="Q702" s="823"/>
      <c r="R702" s="823"/>
      <c r="S702" s="823"/>
      <c r="T702" s="823"/>
      <c r="U702" s="823"/>
      <c r="V702" s="823"/>
      <c r="W702" s="823"/>
      <c r="X702" s="823"/>
      <c r="Y702" s="823"/>
      <c r="Z702" s="823"/>
      <c r="AA702" s="823"/>
    </row>
    <row r="703">
      <c r="A703" s="823"/>
      <c r="B703" s="823"/>
      <c r="C703" s="823"/>
      <c r="D703" s="823"/>
      <c r="E703" s="823"/>
      <c r="F703" s="823"/>
      <c r="G703" s="823"/>
      <c r="H703" s="823"/>
      <c r="I703" s="823"/>
      <c r="J703" s="823"/>
      <c r="K703" s="823"/>
      <c r="L703" s="823"/>
      <c r="M703" s="823"/>
      <c r="N703" s="823"/>
      <c r="O703" s="823"/>
      <c r="P703" s="823"/>
      <c r="Q703" s="823"/>
      <c r="R703" s="823"/>
      <c r="S703" s="823"/>
      <c r="T703" s="823"/>
      <c r="U703" s="823"/>
      <c r="V703" s="823"/>
      <c r="W703" s="823"/>
      <c r="X703" s="823"/>
      <c r="Y703" s="823"/>
      <c r="Z703" s="823"/>
      <c r="AA703" s="823"/>
    </row>
    <row r="704">
      <c r="A704" s="823"/>
      <c r="B704" s="823"/>
      <c r="C704" s="823"/>
      <c r="D704" s="823"/>
      <c r="E704" s="823"/>
      <c r="F704" s="823"/>
      <c r="G704" s="823"/>
      <c r="H704" s="823"/>
      <c r="I704" s="823"/>
      <c r="J704" s="823"/>
      <c r="K704" s="823"/>
      <c r="L704" s="823"/>
      <c r="M704" s="823"/>
      <c r="N704" s="823"/>
      <c r="O704" s="823"/>
      <c r="P704" s="823"/>
      <c r="Q704" s="823"/>
      <c r="R704" s="823"/>
      <c r="S704" s="823"/>
      <c r="T704" s="823"/>
      <c r="U704" s="823"/>
      <c r="V704" s="823"/>
      <c r="W704" s="823"/>
      <c r="X704" s="823"/>
      <c r="Y704" s="823"/>
      <c r="Z704" s="823"/>
      <c r="AA704" s="823"/>
    </row>
    <row r="705">
      <c r="A705" s="823"/>
      <c r="B705" s="823"/>
      <c r="C705" s="823"/>
      <c r="D705" s="823"/>
      <c r="E705" s="823"/>
      <c r="F705" s="823"/>
      <c r="G705" s="823"/>
      <c r="H705" s="823"/>
      <c r="I705" s="823"/>
      <c r="J705" s="823"/>
      <c r="K705" s="823"/>
      <c r="L705" s="823"/>
      <c r="M705" s="823"/>
      <c r="N705" s="823"/>
      <c r="O705" s="823"/>
      <c r="P705" s="823"/>
      <c r="Q705" s="823"/>
      <c r="R705" s="823"/>
      <c r="S705" s="823"/>
      <c r="T705" s="823"/>
      <c r="U705" s="823"/>
      <c r="V705" s="823"/>
      <c r="W705" s="823"/>
      <c r="X705" s="823"/>
      <c r="Y705" s="823"/>
      <c r="Z705" s="823"/>
      <c r="AA705" s="823"/>
    </row>
    <row r="706">
      <c r="A706" s="823"/>
      <c r="B706" s="823"/>
      <c r="C706" s="823"/>
      <c r="D706" s="823"/>
      <c r="E706" s="823"/>
      <c r="F706" s="823"/>
      <c r="G706" s="823"/>
      <c r="H706" s="823"/>
      <c r="I706" s="823"/>
      <c r="J706" s="823"/>
      <c r="K706" s="823"/>
      <c r="L706" s="823"/>
      <c r="M706" s="823"/>
      <c r="N706" s="823"/>
      <c r="O706" s="823"/>
      <c r="P706" s="823"/>
      <c r="Q706" s="823"/>
      <c r="R706" s="823"/>
      <c r="S706" s="823"/>
      <c r="T706" s="823"/>
      <c r="U706" s="823"/>
      <c r="V706" s="823"/>
      <c r="W706" s="823"/>
      <c r="X706" s="823"/>
      <c r="Y706" s="823"/>
      <c r="Z706" s="823"/>
      <c r="AA706" s="823"/>
    </row>
    <row r="707">
      <c r="A707" s="823"/>
      <c r="B707" s="823"/>
      <c r="C707" s="823"/>
      <c r="D707" s="823"/>
      <c r="E707" s="823"/>
      <c r="F707" s="823"/>
      <c r="G707" s="823"/>
      <c r="H707" s="823"/>
      <c r="I707" s="823"/>
      <c r="J707" s="823"/>
      <c r="K707" s="823"/>
      <c r="L707" s="823"/>
      <c r="M707" s="823"/>
      <c r="N707" s="823"/>
      <c r="O707" s="823"/>
      <c r="P707" s="823"/>
      <c r="Q707" s="823"/>
      <c r="R707" s="823"/>
      <c r="S707" s="823"/>
      <c r="T707" s="823"/>
      <c r="U707" s="823"/>
      <c r="V707" s="823"/>
      <c r="W707" s="823"/>
      <c r="X707" s="823"/>
      <c r="Y707" s="823"/>
      <c r="Z707" s="823"/>
      <c r="AA707" s="823"/>
    </row>
    <row r="708">
      <c r="A708" s="823"/>
      <c r="B708" s="823"/>
      <c r="C708" s="823"/>
      <c r="D708" s="823"/>
      <c r="E708" s="823"/>
      <c r="F708" s="823"/>
      <c r="G708" s="823"/>
      <c r="H708" s="823"/>
      <c r="I708" s="823"/>
      <c r="J708" s="823"/>
      <c r="K708" s="823"/>
      <c r="L708" s="823"/>
      <c r="M708" s="823"/>
      <c r="N708" s="823"/>
      <c r="O708" s="823"/>
      <c r="P708" s="823"/>
      <c r="Q708" s="823"/>
      <c r="R708" s="823"/>
      <c r="S708" s="823"/>
      <c r="T708" s="823"/>
      <c r="U708" s="823"/>
      <c r="V708" s="823"/>
      <c r="W708" s="823"/>
      <c r="X708" s="823"/>
      <c r="Y708" s="823"/>
      <c r="Z708" s="823"/>
      <c r="AA708" s="823"/>
    </row>
    <row r="709">
      <c r="A709" s="823"/>
      <c r="B709" s="823"/>
      <c r="C709" s="823"/>
      <c r="D709" s="823"/>
      <c r="E709" s="823"/>
      <c r="F709" s="823"/>
      <c r="G709" s="823"/>
      <c r="H709" s="823"/>
      <c r="I709" s="823"/>
      <c r="J709" s="823"/>
      <c r="K709" s="823"/>
      <c r="L709" s="823"/>
      <c r="M709" s="823"/>
      <c r="N709" s="823"/>
      <c r="O709" s="823"/>
      <c r="P709" s="823"/>
      <c r="Q709" s="823"/>
      <c r="R709" s="823"/>
      <c r="S709" s="823"/>
      <c r="T709" s="823"/>
      <c r="U709" s="823"/>
      <c r="V709" s="823"/>
      <c r="W709" s="823"/>
      <c r="X709" s="823"/>
      <c r="Y709" s="823"/>
      <c r="Z709" s="823"/>
      <c r="AA709" s="823"/>
    </row>
    <row r="710">
      <c r="A710" s="823"/>
      <c r="B710" s="823"/>
      <c r="C710" s="823"/>
      <c r="D710" s="823"/>
      <c r="E710" s="823"/>
      <c r="F710" s="823"/>
      <c r="G710" s="823"/>
      <c r="H710" s="823"/>
      <c r="I710" s="823"/>
      <c r="J710" s="823"/>
      <c r="K710" s="823"/>
      <c r="L710" s="823"/>
      <c r="M710" s="823"/>
      <c r="N710" s="823"/>
      <c r="O710" s="823"/>
      <c r="P710" s="823"/>
      <c r="Q710" s="823"/>
      <c r="R710" s="823"/>
      <c r="S710" s="823"/>
      <c r="T710" s="823"/>
      <c r="U710" s="823"/>
      <c r="V710" s="823"/>
      <c r="W710" s="823"/>
      <c r="X710" s="823"/>
      <c r="Y710" s="823"/>
      <c r="Z710" s="823"/>
      <c r="AA710" s="823"/>
    </row>
    <row r="711">
      <c r="A711" s="823"/>
      <c r="B711" s="823"/>
      <c r="C711" s="823"/>
      <c r="D711" s="823"/>
      <c r="E711" s="823"/>
      <c r="F711" s="823"/>
      <c r="G711" s="823"/>
      <c r="H711" s="823"/>
      <c r="I711" s="823"/>
      <c r="J711" s="823"/>
      <c r="K711" s="823"/>
      <c r="L711" s="823"/>
      <c r="M711" s="823"/>
      <c r="N711" s="823"/>
      <c r="O711" s="823"/>
      <c r="P711" s="823"/>
      <c r="Q711" s="823"/>
      <c r="R711" s="823"/>
      <c r="S711" s="823"/>
      <c r="T711" s="823"/>
      <c r="U711" s="823"/>
      <c r="V711" s="823"/>
      <c r="W711" s="823"/>
      <c r="X711" s="823"/>
      <c r="Y711" s="823"/>
      <c r="Z711" s="823"/>
      <c r="AA711" s="823"/>
    </row>
    <row r="712">
      <c r="A712" s="823"/>
      <c r="B712" s="823"/>
      <c r="C712" s="823"/>
      <c r="D712" s="823"/>
      <c r="E712" s="823"/>
      <c r="F712" s="823"/>
      <c r="G712" s="823"/>
      <c r="H712" s="823"/>
      <c r="I712" s="823"/>
      <c r="J712" s="823"/>
      <c r="K712" s="823"/>
      <c r="L712" s="823"/>
      <c r="M712" s="823"/>
      <c r="N712" s="823"/>
      <c r="O712" s="823"/>
      <c r="P712" s="823"/>
      <c r="Q712" s="823"/>
      <c r="R712" s="823"/>
      <c r="S712" s="823"/>
      <c r="T712" s="823"/>
      <c r="U712" s="823"/>
      <c r="V712" s="823"/>
      <c r="W712" s="823"/>
      <c r="X712" s="823"/>
      <c r="Y712" s="823"/>
      <c r="Z712" s="823"/>
      <c r="AA712" s="823"/>
    </row>
    <row r="713">
      <c r="A713" s="823"/>
      <c r="B713" s="823"/>
      <c r="C713" s="823"/>
      <c r="D713" s="823"/>
      <c r="E713" s="823"/>
      <c r="F713" s="823"/>
      <c r="G713" s="823"/>
      <c r="H713" s="823"/>
      <c r="I713" s="823"/>
      <c r="J713" s="823"/>
      <c r="K713" s="823"/>
      <c r="L713" s="823"/>
      <c r="M713" s="823"/>
      <c r="N713" s="823"/>
      <c r="O713" s="823"/>
      <c r="P713" s="823"/>
      <c r="Q713" s="823"/>
      <c r="R713" s="823"/>
      <c r="S713" s="823"/>
      <c r="T713" s="823"/>
      <c r="U713" s="823"/>
      <c r="V713" s="823"/>
      <c r="W713" s="823"/>
      <c r="X713" s="823"/>
      <c r="Y713" s="823"/>
      <c r="Z713" s="823"/>
      <c r="AA713" s="823"/>
    </row>
    <row r="714">
      <c r="A714" s="823"/>
      <c r="B714" s="823"/>
      <c r="C714" s="823"/>
      <c r="D714" s="823"/>
      <c r="E714" s="823"/>
      <c r="F714" s="823"/>
      <c r="G714" s="823"/>
      <c r="H714" s="823"/>
      <c r="I714" s="823"/>
      <c r="J714" s="823"/>
      <c r="K714" s="823"/>
      <c r="L714" s="823"/>
      <c r="M714" s="823"/>
      <c r="N714" s="823"/>
      <c r="O714" s="823"/>
      <c r="P714" s="823"/>
      <c r="Q714" s="823"/>
      <c r="R714" s="823"/>
      <c r="S714" s="823"/>
      <c r="T714" s="823"/>
      <c r="U714" s="823"/>
      <c r="V714" s="823"/>
      <c r="W714" s="823"/>
      <c r="X714" s="823"/>
      <c r="Y714" s="823"/>
      <c r="Z714" s="823"/>
      <c r="AA714" s="823"/>
    </row>
    <row r="715">
      <c r="A715" s="823"/>
      <c r="B715" s="823"/>
      <c r="C715" s="823"/>
      <c r="D715" s="823"/>
      <c r="E715" s="823"/>
      <c r="F715" s="823"/>
      <c r="G715" s="823"/>
      <c r="H715" s="823"/>
      <c r="I715" s="823"/>
      <c r="J715" s="823"/>
      <c r="K715" s="823"/>
      <c r="L715" s="823"/>
      <c r="M715" s="823"/>
      <c r="N715" s="823"/>
      <c r="O715" s="823"/>
      <c r="P715" s="823"/>
      <c r="Q715" s="823"/>
      <c r="R715" s="823"/>
      <c r="S715" s="823"/>
      <c r="T715" s="823"/>
      <c r="U715" s="823"/>
      <c r="V715" s="823"/>
      <c r="W715" s="823"/>
      <c r="X715" s="823"/>
      <c r="Y715" s="823"/>
      <c r="Z715" s="823"/>
      <c r="AA715" s="823"/>
    </row>
    <row r="716">
      <c r="A716" s="823"/>
      <c r="B716" s="823"/>
      <c r="C716" s="823"/>
      <c r="D716" s="823"/>
      <c r="E716" s="823"/>
      <c r="F716" s="823"/>
      <c r="G716" s="823"/>
      <c r="H716" s="823"/>
      <c r="I716" s="823"/>
      <c r="J716" s="823"/>
      <c r="K716" s="823"/>
      <c r="L716" s="823"/>
      <c r="M716" s="823"/>
      <c r="N716" s="823"/>
      <c r="O716" s="823"/>
      <c r="P716" s="823"/>
      <c r="Q716" s="823"/>
      <c r="R716" s="823"/>
      <c r="S716" s="823"/>
      <c r="T716" s="823"/>
      <c r="U716" s="823"/>
      <c r="V716" s="823"/>
      <c r="W716" s="823"/>
      <c r="X716" s="823"/>
      <c r="Y716" s="823"/>
      <c r="Z716" s="823"/>
      <c r="AA716" s="823"/>
    </row>
    <row r="717">
      <c r="A717" s="823"/>
      <c r="B717" s="823"/>
      <c r="C717" s="823"/>
      <c r="D717" s="823"/>
      <c r="E717" s="823"/>
      <c r="F717" s="823"/>
      <c r="G717" s="823"/>
      <c r="H717" s="823"/>
      <c r="I717" s="823"/>
      <c r="J717" s="823"/>
      <c r="K717" s="823"/>
      <c r="L717" s="823"/>
      <c r="M717" s="823"/>
      <c r="N717" s="823"/>
      <c r="O717" s="823"/>
      <c r="P717" s="823"/>
      <c r="Q717" s="823"/>
      <c r="R717" s="823"/>
      <c r="S717" s="823"/>
      <c r="T717" s="823"/>
      <c r="U717" s="823"/>
      <c r="V717" s="823"/>
      <c r="W717" s="823"/>
      <c r="X717" s="823"/>
      <c r="Y717" s="823"/>
      <c r="Z717" s="823"/>
      <c r="AA717" s="823"/>
    </row>
    <row r="718">
      <c r="A718" s="823"/>
      <c r="B718" s="823"/>
      <c r="C718" s="823"/>
      <c r="D718" s="823"/>
      <c r="E718" s="823"/>
      <c r="F718" s="823"/>
      <c r="G718" s="823"/>
      <c r="H718" s="823"/>
      <c r="I718" s="823"/>
      <c r="J718" s="823"/>
      <c r="K718" s="823"/>
      <c r="L718" s="823"/>
      <c r="M718" s="823"/>
      <c r="N718" s="823"/>
      <c r="O718" s="823"/>
      <c r="P718" s="823"/>
      <c r="Q718" s="823"/>
      <c r="R718" s="823"/>
      <c r="S718" s="823"/>
      <c r="T718" s="823"/>
      <c r="U718" s="823"/>
      <c r="V718" s="823"/>
      <c r="W718" s="823"/>
      <c r="X718" s="823"/>
      <c r="Y718" s="823"/>
      <c r="Z718" s="823"/>
      <c r="AA718" s="823"/>
    </row>
    <row r="719">
      <c r="A719" s="823"/>
      <c r="B719" s="823"/>
      <c r="C719" s="823"/>
      <c r="D719" s="823"/>
      <c r="E719" s="823"/>
      <c r="F719" s="823"/>
      <c r="G719" s="823"/>
      <c r="H719" s="823"/>
      <c r="I719" s="823"/>
      <c r="J719" s="823"/>
      <c r="K719" s="823"/>
      <c r="L719" s="823"/>
      <c r="M719" s="823"/>
      <c r="N719" s="823"/>
      <c r="O719" s="823"/>
      <c r="P719" s="823"/>
      <c r="Q719" s="823"/>
      <c r="R719" s="823"/>
      <c r="S719" s="823"/>
      <c r="T719" s="823"/>
      <c r="U719" s="823"/>
      <c r="V719" s="823"/>
      <c r="W719" s="823"/>
      <c r="X719" s="823"/>
      <c r="Y719" s="823"/>
      <c r="Z719" s="823"/>
      <c r="AA719" s="823"/>
    </row>
    <row r="720">
      <c r="A720" s="823"/>
      <c r="B720" s="823"/>
      <c r="C720" s="823"/>
      <c r="D720" s="823"/>
      <c r="E720" s="823"/>
      <c r="F720" s="823"/>
      <c r="G720" s="823"/>
      <c r="H720" s="823"/>
      <c r="I720" s="823"/>
      <c r="J720" s="823"/>
      <c r="K720" s="823"/>
      <c r="L720" s="823"/>
      <c r="M720" s="823"/>
      <c r="N720" s="823"/>
      <c r="O720" s="823"/>
      <c r="P720" s="823"/>
      <c r="Q720" s="823"/>
      <c r="R720" s="823"/>
      <c r="S720" s="823"/>
      <c r="T720" s="823"/>
      <c r="U720" s="823"/>
      <c r="V720" s="823"/>
      <c r="W720" s="823"/>
      <c r="X720" s="823"/>
      <c r="Y720" s="823"/>
      <c r="Z720" s="823"/>
      <c r="AA720" s="823"/>
    </row>
    <row r="721">
      <c r="A721" s="823"/>
      <c r="B721" s="823"/>
      <c r="C721" s="823"/>
      <c r="D721" s="823"/>
      <c r="E721" s="823"/>
      <c r="F721" s="823"/>
      <c r="G721" s="823"/>
      <c r="H721" s="823"/>
      <c r="I721" s="823"/>
      <c r="J721" s="823"/>
      <c r="K721" s="823"/>
      <c r="L721" s="823"/>
      <c r="M721" s="823"/>
      <c r="N721" s="823"/>
      <c r="O721" s="823"/>
      <c r="P721" s="823"/>
      <c r="Q721" s="823"/>
      <c r="R721" s="823"/>
      <c r="S721" s="823"/>
      <c r="T721" s="823"/>
      <c r="U721" s="823"/>
      <c r="V721" s="823"/>
      <c r="W721" s="823"/>
      <c r="X721" s="823"/>
      <c r="Y721" s="823"/>
      <c r="Z721" s="823"/>
      <c r="AA721" s="823"/>
    </row>
    <row r="722">
      <c r="A722" s="823"/>
      <c r="B722" s="823"/>
      <c r="C722" s="823"/>
      <c r="D722" s="823"/>
      <c r="E722" s="823"/>
      <c r="F722" s="823"/>
      <c r="G722" s="823"/>
      <c r="H722" s="823"/>
      <c r="I722" s="823"/>
      <c r="J722" s="823"/>
      <c r="K722" s="823"/>
      <c r="L722" s="823"/>
      <c r="M722" s="823"/>
      <c r="N722" s="823"/>
      <c r="O722" s="823"/>
      <c r="P722" s="823"/>
      <c r="Q722" s="823"/>
      <c r="R722" s="823"/>
      <c r="S722" s="823"/>
      <c r="T722" s="823"/>
      <c r="U722" s="823"/>
      <c r="V722" s="823"/>
      <c r="W722" s="823"/>
      <c r="X722" s="823"/>
      <c r="Y722" s="823"/>
      <c r="Z722" s="823"/>
      <c r="AA722" s="823"/>
    </row>
    <row r="723">
      <c r="A723" s="823"/>
      <c r="B723" s="823"/>
      <c r="C723" s="823"/>
      <c r="D723" s="823"/>
      <c r="E723" s="823"/>
      <c r="F723" s="823"/>
      <c r="G723" s="823"/>
      <c r="H723" s="823"/>
      <c r="I723" s="823"/>
      <c r="J723" s="823"/>
      <c r="K723" s="823"/>
      <c r="L723" s="823"/>
      <c r="M723" s="823"/>
      <c r="N723" s="823"/>
      <c r="O723" s="823"/>
      <c r="P723" s="823"/>
      <c r="Q723" s="823"/>
      <c r="R723" s="823"/>
      <c r="S723" s="823"/>
      <c r="T723" s="823"/>
      <c r="U723" s="823"/>
      <c r="V723" s="823"/>
      <c r="W723" s="823"/>
      <c r="X723" s="823"/>
      <c r="Y723" s="823"/>
      <c r="Z723" s="823"/>
      <c r="AA723" s="823"/>
    </row>
    <row r="724">
      <c r="A724" s="823"/>
      <c r="B724" s="823"/>
      <c r="C724" s="823"/>
      <c r="D724" s="823"/>
      <c r="E724" s="823"/>
      <c r="F724" s="823"/>
      <c r="G724" s="823"/>
      <c r="H724" s="823"/>
      <c r="I724" s="823"/>
      <c r="J724" s="823"/>
      <c r="K724" s="823"/>
      <c r="L724" s="823"/>
      <c r="M724" s="823"/>
      <c r="N724" s="823"/>
      <c r="O724" s="823"/>
      <c r="P724" s="823"/>
      <c r="Q724" s="823"/>
      <c r="R724" s="823"/>
      <c r="S724" s="823"/>
      <c r="T724" s="823"/>
      <c r="U724" s="823"/>
      <c r="V724" s="823"/>
      <c r="W724" s="823"/>
      <c r="X724" s="823"/>
      <c r="Y724" s="823"/>
      <c r="Z724" s="823"/>
      <c r="AA724" s="823"/>
    </row>
    <row r="725">
      <c r="A725" s="823"/>
      <c r="B725" s="823"/>
      <c r="C725" s="823"/>
      <c r="D725" s="823"/>
      <c r="E725" s="823"/>
      <c r="F725" s="823"/>
      <c r="G725" s="823"/>
      <c r="H725" s="823"/>
      <c r="I725" s="823"/>
      <c r="J725" s="823"/>
      <c r="K725" s="823"/>
      <c r="L725" s="823"/>
      <c r="M725" s="823"/>
      <c r="N725" s="823"/>
      <c r="O725" s="823"/>
      <c r="P725" s="823"/>
      <c r="Q725" s="823"/>
      <c r="R725" s="823"/>
      <c r="S725" s="823"/>
      <c r="T725" s="823"/>
      <c r="U725" s="823"/>
      <c r="V725" s="823"/>
      <c r="W725" s="823"/>
      <c r="X725" s="823"/>
      <c r="Y725" s="823"/>
      <c r="Z725" s="823"/>
      <c r="AA725" s="823"/>
    </row>
    <row r="726">
      <c r="A726" s="823"/>
      <c r="B726" s="823"/>
      <c r="C726" s="823"/>
      <c r="D726" s="823"/>
      <c r="E726" s="823"/>
      <c r="F726" s="823"/>
      <c r="G726" s="823"/>
      <c r="H726" s="823"/>
      <c r="I726" s="823"/>
      <c r="J726" s="823"/>
      <c r="K726" s="823"/>
      <c r="L726" s="823"/>
      <c r="M726" s="823"/>
      <c r="N726" s="823"/>
      <c r="O726" s="823"/>
      <c r="P726" s="823"/>
      <c r="Q726" s="823"/>
      <c r="R726" s="823"/>
      <c r="S726" s="823"/>
      <c r="T726" s="823"/>
      <c r="U726" s="823"/>
      <c r="V726" s="823"/>
      <c r="W726" s="823"/>
      <c r="X726" s="823"/>
      <c r="Y726" s="823"/>
      <c r="Z726" s="823"/>
      <c r="AA726" s="823"/>
    </row>
    <row r="727">
      <c r="A727" s="823"/>
      <c r="B727" s="823"/>
      <c r="C727" s="823"/>
      <c r="D727" s="823"/>
      <c r="E727" s="823"/>
      <c r="F727" s="823"/>
      <c r="G727" s="823"/>
      <c r="H727" s="823"/>
      <c r="I727" s="823"/>
      <c r="J727" s="823"/>
      <c r="K727" s="823"/>
      <c r="L727" s="823"/>
      <c r="M727" s="823"/>
      <c r="N727" s="823"/>
      <c r="O727" s="823"/>
      <c r="P727" s="823"/>
      <c r="Q727" s="823"/>
      <c r="R727" s="823"/>
      <c r="S727" s="823"/>
      <c r="T727" s="823"/>
      <c r="U727" s="823"/>
      <c r="V727" s="823"/>
      <c r="W727" s="823"/>
      <c r="X727" s="823"/>
      <c r="Y727" s="823"/>
      <c r="Z727" s="823"/>
      <c r="AA727" s="823"/>
    </row>
    <row r="728">
      <c r="A728" s="823"/>
      <c r="B728" s="823"/>
      <c r="C728" s="823"/>
      <c r="D728" s="823"/>
      <c r="E728" s="823"/>
      <c r="F728" s="823"/>
      <c r="G728" s="823"/>
      <c r="H728" s="823"/>
      <c r="I728" s="823"/>
      <c r="J728" s="823"/>
      <c r="K728" s="823"/>
      <c r="L728" s="823"/>
      <c r="M728" s="823"/>
      <c r="N728" s="823"/>
      <c r="O728" s="823"/>
      <c r="P728" s="823"/>
      <c r="Q728" s="823"/>
      <c r="R728" s="823"/>
      <c r="S728" s="823"/>
      <c r="T728" s="823"/>
      <c r="U728" s="823"/>
      <c r="V728" s="823"/>
      <c r="W728" s="823"/>
      <c r="X728" s="823"/>
      <c r="Y728" s="823"/>
      <c r="Z728" s="823"/>
      <c r="AA728" s="823"/>
    </row>
    <row r="729">
      <c r="A729" s="823"/>
      <c r="B729" s="823"/>
      <c r="C729" s="823"/>
      <c r="D729" s="823"/>
      <c r="E729" s="823"/>
      <c r="F729" s="823"/>
      <c r="G729" s="823"/>
      <c r="H729" s="823"/>
      <c r="I729" s="823"/>
      <c r="J729" s="823"/>
      <c r="K729" s="823"/>
      <c r="L729" s="823"/>
      <c r="M729" s="823"/>
      <c r="N729" s="823"/>
      <c r="O729" s="823"/>
      <c r="P729" s="823"/>
      <c r="Q729" s="823"/>
      <c r="R729" s="823"/>
      <c r="S729" s="823"/>
      <c r="T729" s="823"/>
      <c r="U729" s="823"/>
      <c r="V729" s="823"/>
      <c r="W729" s="823"/>
      <c r="X729" s="823"/>
      <c r="Y729" s="823"/>
      <c r="Z729" s="823"/>
      <c r="AA729" s="823"/>
    </row>
    <row r="730">
      <c r="A730" s="823"/>
      <c r="B730" s="823"/>
      <c r="C730" s="823"/>
      <c r="D730" s="823"/>
      <c r="E730" s="823"/>
      <c r="F730" s="823"/>
      <c r="G730" s="823"/>
      <c r="H730" s="823"/>
      <c r="I730" s="823"/>
      <c r="J730" s="823"/>
      <c r="K730" s="823"/>
      <c r="L730" s="823"/>
      <c r="M730" s="823"/>
      <c r="N730" s="823"/>
      <c r="O730" s="823"/>
      <c r="P730" s="823"/>
      <c r="Q730" s="823"/>
      <c r="R730" s="823"/>
      <c r="S730" s="823"/>
      <c r="T730" s="823"/>
      <c r="U730" s="823"/>
      <c r="V730" s="823"/>
      <c r="W730" s="823"/>
      <c r="X730" s="823"/>
      <c r="Y730" s="823"/>
      <c r="Z730" s="823"/>
      <c r="AA730" s="823"/>
    </row>
    <row r="731">
      <c r="A731" s="823"/>
      <c r="B731" s="823"/>
      <c r="C731" s="823"/>
      <c r="D731" s="823"/>
      <c r="E731" s="823"/>
      <c r="F731" s="823"/>
      <c r="G731" s="823"/>
      <c r="H731" s="823"/>
      <c r="I731" s="823"/>
      <c r="J731" s="823"/>
      <c r="K731" s="823"/>
      <c r="L731" s="823"/>
      <c r="M731" s="823"/>
      <c r="N731" s="823"/>
      <c r="O731" s="823"/>
      <c r="P731" s="823"/>
      <c r="Q731" s="823"/>
      <c r="R731" s="823"/>
      <c r="S731" s="823"/>
      <c r="T731" s="823"/>
      <c r="U731" s="823"/>
      <c r="V731" s="823"/>
      <c r="W731" s="823"/>
      <c r="X731" s="823"/>
      <c r="Y731" s="823"/>
      <c r="Z731" s="823"/>
      <c r="AA731" s="823"/>
    </row>
    <row r="732">
      <c r="A732" s="823"/>
      <c r="B732" s="823"/>
      <c r="C732" s="823"/>
      <c r="D732" s="823"/>
      <c r="E732" s="823"/>
      <c r="F732" s="823"/>
      <c r="G732" s="823"/>
      <c r="H732" s="823"/>
      <c r="I732" s="823"/>
      <c r="J732" s="823"/>
      <c r="K732" s="823"/>
      <c r="L732" s="823"/>
      <c r="M732" s="823"/>
      <c r="N732" s="823"/>
      <c r="O732" s="823"/>
      <c r="P732" s="823"/>
      <c r="Q732" s="823"/>
      <c r="R732" s="823"/>
      <c r="S732" s="823"/>
      <c r="T732" s="823"/>
      <c r="U732" s="823"/>
      <c r="V732" s="823"/>
      <c r="W732" s="823"/>
      <c r="X732" s="823"/>
      <c r="Y732" s="823"/>
      <c r="Z732" s="823"/>
      <c r="AA732" s="823"/>
    </row>
    <row r="733">
      <c r="A733" s="823"/>
      <c r="B733" s="823"/>
      <c r="C733" s="823"/>
      <c r="D733" s="823"/>
      <c r="E733" s="823"/>
      <c r="F733" s="823"/>
      <c r="G733" s="823"/>
      <c r="H733" s="823"/>
      <c r="I733" s="823"/>
      <c r="J733" s="823"/>
      <c r="K733" s="823"/>
      <c r="L733" s="823"/>
      <c r="M733" s="823"/>
      <c r="N733" s="823"/>
      <c r="O733" s="823"/>
      <c r="P733" s="823"/>
      <c r="Q733" s="823"/>
      <c r="R733" s="823"/>
      <c r="S733" s="823"/>
      <c r="T733" s="823"/>
      <c r="U733" s="823"/>
      <c r="V733" s="823"/>
      <c r="W733" s="823"/>
      <c r="X733" s="823"/>
      <c r="Y733" s="823"/>
      <c r="Z733" s="823"/>
      <c r="AA733" s="823"/>
    </row>
    <row r="734">
      <c r="A734" s="823"/>
      <c r="B734" s="823"/>
      <c r="C734" s="823"/>
      <c r="D734" s="823"/>
      <c r="E734" s="823"/>
      <c r="F734" s="823"/>
      <c r="G734" s="823"/>
      <c r="H734" s="823"/>
      <c r="I734" s="823"/>
      <c r="J734" s="823"/>
      <c r="K734" s="823"/>
      <c r="L734" s="823"/>
      <c r="M734" s="823"/>
      <c r="N734" s="823"/>
      <c r="O734" s="823"/>
      <c r="P734" s="823"/>
      <c r="Q734" s="823"/>
      <c r="R734" s="823"/>
      <c r="S734" s="823"/>
      <c r="T734" s="823"/>
      <c r="U734" s="823"/>
      <c r="V734" s="823"/>
      <c r="W734" s="823"/>
      <c r="X734" s="823"/>
      <c r="Y734" s="823"/>
      <c r="Z734" s="823"/>
      <c r="AA734" s="823"/>
    </row>
    <row r="735">
      <c r="A735" s="823"/>
      <c r="B735" s="823"/>
      <c r="C735" s="823"/>
      <c r="D735" s="823"/>
      <c r="E735" s="823"/>
      <c r="F735" s="823"/>
      <c r="G735" s="823"/>
      <c r="H735" s="823"/>
      <c r="I735" s="823"/>
      <c r="J735" s="823"/>
      <c r="K735" s="823"/>
      <c r="L735" s="823"/>
      <c r="M735" s="823"/>
      <c r="N735" s="823"/>
      <c r="O735" s="823"/>
      <c r="P735" s="823"/>
      <c r="Q735" s="823"/>
      <c r="R735" s="823"/>
      <c r="S735" s="823"/>
      <c r="T735" s="823"/>
      <c r="U735" s="823"/>
      <c r="V735" s="823"/>
      <c r="W735" s="823"/>
      <c r="X735" s="823"/>
      <c r="Y735" s="823"/>
      <c r="Z735" s="823"/>
      <c r="AA735" s="823"/>
    </row>
    <row r="736">
      <c r="A736" s="823"/>
      <c r="B736" s="823"/>
      <c r="C736" s="823"/>
      <c r="D736" s="823"/>
      <c r="E736" s="823"/>
      <c r="F736" s="823"/>
      <c r="G736" s="823"/>
      <c r="H736" s="823"/>
      <c r="I736" s="823"/>
      <c r="J736" s="823"/>
      <c r="K736" s="823"/>
      <c r="L736" s="823"/>
      <c r="M736" s="823"/>
      <c r="N736" s="823"/>
      <c r="O736" s="823"/>
      <c r="P736" s="823"/>
      <c r="Q736" s="823"/>
      <c r="R736" s="823"/>
      <c r="S736" s="823"/>
      <c r="T736" s="823"/>
      <c r="U736" s="823"/>
      <c r="V736" s="823"/>
      <c r="W736" s="823"/>
      <c r="X736" s="823"/>
      <c r="Y736" s="823"/>
      <c r="Z736" s="823"/>
      <c r="AA736" s="823"/>
    </row>
    <row r="737">
      <c r="A737" s="823"/>
      <c r="B737" s="823"/>
      <c r="C737" s="823"/>
      <c r="D737" s="823"/>
      <c r="E737" s="823"/>
      <c r="F737" s="823"/>
      <c r="G737" s="823"/>
      <c r="H737" s="823"/>
      <c r="I737" s="823"/>
      <c r="J737" s="823"/>
      <c r="K737" s="823"/>
      <c r="L737" s="823"/>
      <c r="M737" s="823"/>
      <c r="N737" s="823"/>
      <c r="O737" s="823"/>
      <c r="P737" s="823"/>
      <c r="Q737" s="823"/>
      <c r="R737" s="823"/>
      <c r="S737" s="823"/>
      <c r="T737" s="823"/>
      <c r="U737" s="823"/>
      <c r="V737" s="823"/>
      <c r="W737" s="823"/>
      <c r="X737" s="823"/>
      <c r="Y737" s="823"/>
      <c r="Z737" s="823"/>
      <c r="AA737" s="823"/>
    </row>
    <row r="738">
      <c r="A738" s="823"/>
      <c r="B738" s="823"/>
      <c r="C738" s="823"/>
      <c r="D738" s="823"/>
      <c r="E738" s="823"/>
      <c r="F738" s="823"/>
      <c r="G738" s="823"/>
      <c r="H738" s="823"/>
      <c r="I738" s="823"/>
      <c r="J738" s="823"/>
      <c r="K738" s="823"/>
      <c r="L738" s="823"/>
      <c r="M738" s="823"/>
      <c r="N738" s="823"/>
      <c r="O738" s="823"/>
      <c r="P738" s="823"/>
      <c r="Q738" s="823"/>
      <c r="R738" s="823"/>
      <c r="S738" s="823"/>
      <c r="T738" s="823"/>
      <c r="U738" s="823"/>
      <c r="V738" s="823"/>
      <c r="W738" s="823"/>
      <c r="X738" s="823"/>
      <c r="Y738" s="823"/>
      <c r="Z738" s="823"/>
      <c r="AA738" s="823"/>
    </row>
    <row r="739">
      <c r="A739" s="823"/>
      <c r="B739" s="823"/>
      <c r="C739" s="823"/>
      <c r="D739" s="823"/>
      <c r="E739" s="823"/>
      <c r="F739" s="823"/>
      <c r="G739" s="823"/>
      <c r="H739" s="823"/>
      <c r="I739" s="823"/>
      <c r="J739" s="823"/>
      <c r="K739" s="823"/>
      <c r="L739" s="823"/>
      <c r="M739" s="823"/>
      <c r="N739" s="823"/>
      <c r="O739" s="823"/>
      <c r="P739" s="823"/>
      <c r="Q739" s="823"/>
      <c r="R739" s="823"/>
      <c r="S739" s="823"/>
      <c r="T739" s="823"/>
      <c r="U739" s="823"/>
      <c r="V739" s="823"/>
      <c r="W739" s="823"/>
      <c r="X739" s="823"/>
      <c r="Y739" s="823"/>
      <c r="Z739" s="823"/>
      <c r="AA739" s="823"/>
    </row>
    <row r="740">
      <c r="A740" s="823"/>
      <c r="B740" s="823"/>
      <c r="C740" s="823"/>
      <c r="D740" s="823"/>
      <c r="E740" s="823"/>
      <c r="F740" s="823"/>
      <c r="G740" s="823"/>
      <c r="H740" s="823"/>
      <c r="I740" s="823"/>
      <c r="J740" s="823"/>
      <c r="K740" s="823"/>
      <c r="L740" s="823"/>
      <c r="M740" s="823"/>
      <c r="N740" s="823"/>
      <c r="O740" s="823"/>
      <c r="P740" s="823"/>
      <c r="Q740" s="823"/>
      <c r="R740" s="823"/>
      <c r="S740" s="823"/>
      <c r="T740" s="823"/>
      <c r="U740" s="823"/>
      <c r="V740" s="823"/>
      <c r="W740" s="823"/>
      <c r="X740" s="823"/>
      <c r="Y740" s="823"/>
      <c r="Z740" s="823"/>
      <c r="AA740" s="823"/>
    </row>
    <row r="741">
      <c r="A741" s="823"/>
      <c r="B741" s="823"/>
      <c r="C741" s="823"/>
      <c r="D741" s="823"/>
      <c r="E741" s="823"/>
      <c r="F741" s="823"/>
      <c r="G741" s="823"/>
      <c r="H741" s="823"/>
      <c r="I741" s="823"/>
      <c r="J741" s="823"/>
      <c r="K741" s="823"/>
      <c r="L741" s="823"/>
      <c r="M741" s="823"/>
      <c r="N741" s="823"/>
      <c r="O741" s="823"/>
      <c r="P741" s="823"/>
      <c r="Q741" s="823"/>
      <c r="R741" s="823"/>
      <c r="S741" s="823"/>
      <c r="T741" s="823"/>
      <c r="U741" s="823"/>
      <c r="V741" s="823"/>
      <c r="W741" s="823"/>
      <c r="X741" s="823"/>
      <c r="Y741" s="823"/>
      <c r="Z741" s="823"/>
      <c r="AA741" s="823"/>
    </row>
    <row r="742">
      <c r="A742" s="823"/>
      <c r="B742" s="823"/>
      <c r="C742" s="823"/>
      <c r="D742" s="823"/>
      <c r="E742" s="823"/>
      <c r="F742" s="823"/>
      <c r="G742" s="823"/>
      <c r="H742" s="823"/>
      <c r="I742" s="823"/>
      <c r="J742" s="823"/>
      <c r="K742" s="823"/>
      <c r="L742" s="823"/>
      <c r="M742" s="823"/>
      <c r="N742" s="823"/>
      <c r="O742" s="823"/>
      <c r="P742" s="823"/>
      <c r="Q742" s="823"/>
      <c r="R742" s="823"/>
      <c r="S742" s="823"/>
      <c r="T742" s="823"/>
      <c r="U742" s="823"/>
      <c r="V742" s="823"/>
      <c r="W742" s="823"/>
      <c r="X742" s="823"/>
      <c r="Y742" s="823"/>
      <c r="Z742" s="823"/>
      <c r="AA742" s="823"/>
    </row>
    <row r="743">
      <c r="A743" s="823"/>
      <c r="B743" s="823"/>
      <c r="C743" s="823"/>
      <c r="D743" s="823"/>
      <c r="E743" s="823"/>
      <c r="F743" s="823"/>
      <c r="G743" s="823"/>
      <c r="H743" s="823"/>
      <c r="I743" s="823"/>
      <c r="J743" s="823"/>
      <c r="K743" s="823"/>
      <c r="L743" s="823"/>
      <c r="M743" s="823"/>
      <c r="N743" s="823"/>
      <c r="O743" s="823"/>
      <c r="P743" s="823"/>
      <c r="Q743" s="823"/>
      <c r="R743" s="823"/>
      <c r="S743" s="823"/>
      <c r="T743" s="823"/>
      <c r="U743" s="823"/>
      <c r="V743" s="823"/>
      <c r="W743" s="823"/>
      <c r="X743" s="823"/>
      <c r="Y743" s="823"/>
      <c r="Z743" s="823"/>
      <c r="AA743" s="823"/>
    </row>
    <row r="744">
      <c r="A744" s="823"/>
      <c r="B744" s="823"/>
      <c r="C744" s="823"/>
      <c r="D744" s="823"/>
      <c r="E744" s="823"/>
      <c r="F744" s="823"/>
      <c r="G744" s="823"/>
      <c r="H744" s="823"/>
      <c r="I744" s="823"/>
      <c r="J744" s="823"/>
      <c r="K744" s="823"/>
      <c r="L744" s="823"/>
      <c r="M744" s="823"/>
      <c r="N744" s="823"/>
      <c r="O744" s="823"/>
      <c r="P744" s="823"/>
      <c r="Q744" s="823"/>
      <c r="R744" s="823"/>
      <c r="S744" s="823"/>
      <c r="T744" s="823"/>
      <c r="U744" s="823"/>
      <c r="V744" s="823"/>
      <c r="W744" s="823"/>
      <c r="X744" s="823"/>
      <c r="Y744" s="823"/>
      <c r="Z744" s="823"/>
      <c r="AA744" s="823"/>
    </row>
    <row r="745">
      <c r="A745" s="823"/>
      <c r="B745" s="823"/>
      <c r="C745" s="823"/>
      <c r="D745" s="823"/>
      <c r="E745" s="823"/>
      <c r="F745" s="823"/>
      <c r="G745" s="823"/>
      <c r="H745" s="823"/>
      <c r="I745" s="823"/>
      <c r="J745" s="823"/>
      <c r="K745" s="823"/>
      <c r="L745" s="823"/>
      <c r="M745" s="823"/>
      <c r="N745" s="823"/>
      <c r="O745" s="823"/>
      <c r="P745" s="823"/>
      <c r="Q745" s="823"/>
      <c r="R745" s="823"/>
      <c r="S745" s="823"/>
      <c r="T745" s="823"/>
      <c r="U745" s="823"/>
      <c r="V745" s="823"/>
      <c r="W745" s="823"/>
      <c r="X745" s="823"/>
      <c r="Y745" s="823"/>
      <c r="Z745" s="823"/>
      <c r="AA745" s="823"/>
    </row>
    <row r="746">
      <c r="A746" s="823"/>
      <c r="B746" s="823"/>
      <c r="C746" s="823"/>
      <c r="D746" s="823"/>
      <c r="E746" s="823"/>
      <c r="F746" s="823"/>
      <c r="G746" s="823"/>
      <c r="H746" s="823"/>
      <c r="I746" s="823"/>
      <c r="J746" s="823"/>
      <c r="K746" s="823"/>
      <c r="L746" s="823"/>
      <c r="M746" s="823"/>
      <c r="N746" s="823"/>
      <c r="O746" s="823"/>
      <c r="P746" s="823"/>
      <c r="Q746" s="823"/>
      <c r="R746" s="823"/>
      <c r="S746" s="823"/>
      <c r="T746" s="823"/>
      <c r="U746" s="823"/>
      <c r="V746" s="823"/>
      <c r="W746" s="823"/>
      <c r="X746" s="823"/>
      <c r="Y746" s="823"/>
      <c r="Z746" s="823"/>
      <c r="AA746" s="823"/>
    </row>
    <row r="747">
      <c r="A747" s="823"/>
      <c r="B747" s="823"/>
      <c r="C747" s="823"/>
      <c r="D747" s="823"/>
      <c r="E747" s="823"/>
      <c r="F747" s="823"/>
      <c r="G747" s="823"/>
      <c r="H747" s="823"/>
      <c r="I747" s="823"/>
      <c r="J747" s="823"/>
      <c r="K747" s="823"/>
      <c r="L747" s="823"/>
      <c r="M747" s="823"/>
      <c r="N747" s="823"/>
      <c r="O747" s="823"/>
      <c r="P747" s="823"/>
      <c r="Q747" s="823"/>
      <c r="R747" s="823"/>
      <c r="S747" s="823"/>
      <c r="T747" s="823"/>
      <c r="U747" s="823"/>
      <c r="V747" s="823"/>
      <c r="W747" s="823"/>
      <c r="X747" s="823"/>
      <c r="Y747" s="823"/>
      <c r="Z747" s="823"/>
      <c r="AA747" s="823"/>
    </row>
    <row r="748">
      <c r="A748" s="823"/>
      <c r="B748" s="823"/>
      <c r="C748" s="823"/>
      <c r="D748" s="823"/>
      <c r="E748" s="823"/>
      <c r="F748" s="823"/>
      <c r="G748" s="823"/>
      <c r="H748" s="823"/>
      <c r="I748" s="823"/>
      <c r="J748" s="823"/>
      <c r="K748" s="823"/>
      <c r="L748" s="823"/>
      <c r="M748" s="823"/>
      <c r="N748" s="823"/>
      <c r="O748" s="823"/>
      <c r="P748" s="823"/>
      <c r="Q748" s="823"/>
      <c r="R748" s="823"/>
      <c r="S748" s="823"/>
      <c r="T748" s="823"/>
      <c r="U748" s="823"/>
      <c r="V748" s="823"/>
      <c r="W748" s="823"/>
      <c r="X748" s="823"/>
      <c r="Y748" s="823"/>
      <c r="Z748" s="823"/>
      <c r="AA748" s="823"/>
    </row>
    <row r="749">
      <c r="A749" s="823"/>
      <c r="B749" s="823"/>
      <c r="C749" s="823"/>
      <c r="D749" s="823"/>
      <c r="E749" s="823"/>
      <c r="F749" s="823"/>
      <c r="G749" s="823"/>
      <c r="H749" s="823"/>
      <c r="I749" s="823"/>
      <c r="J749" s="823"/>
      <c r="K749" s="823"/>
      <c r="L749" s="823"/>
      <c r="M749" s="823"/>
      <c r="N749" s="823"/>
      <c r="O749" s="823"/>
      <c r="P749" s="823"/>
      <c r="Q749" s="823"/>
      <c r="R749" s="823"/>
      <c r="S749" s="823"/>
      <c r="T749" s="823"/>
      <c r="U749" s="823"/>
      <c r="V749" s="823"/>
      <c r="W749" s="823"/>
      <c r="X749" s="823"/>
      <c r="Y749" s="823"/>
      <c r="Z749" s="823"/>
      <c r="AA749" s="823"/>
    </row>
    <row r="750">
      <c r="A750" s="823"/>
      <c r="B750" s="823"/>
      <c r="C750" s="823"/>
      <c r="D750" s="823"/>
      <c r="E750" s="823"/>
      <c r="F750" s="823"/>
      <c r="G750" s="823"/>
      <c r="H750" s="823"/>
      <c r="I750" s="823"/>
      <c r="J750" s="823"/>
      <c r="K750" s="823"/>
      <c r="L750" s="823"/>
      <c r="M750" s="823"/>
      <c r="N750" s="823"/>
      <c r="O750" s="823"/>
      <c r="P750" s="823"/>
      <c r="Q750" s="823"/>
      <c r="R750" s="823"/>
      <c r="S750" s="823"/>
      <c r="T750" s="823"/>
      <c r="U750" s="823"/>
      <c r="V750" s="823"/>
      <c r="W750" s="823"/>
      <c r="X750" s="823"/>
      <c r="Y750" s="823"/>
      <c r="Z750" s="823"/>
      <c r="AA750" s="823"/>
    </row>
    <row r="751">
      <c r="A751" s="823"/>
      <c r="B751" s="823"/>
      <c r="C751" s="823"/>
      <c r="D751" s="823"/>
      <c r="E751" s="823"/>
      <c r="F751" s="823"/>
      <c r="G751" s="823"/>
      <c r="H751" s="823"/>
      <c r="I751" s="823"/>
      <c r="J751" s="823"/>
      <c r="K751" s="823"/>
      <c r="L751" s="823"/>
      <c r="M751" s="823"/>
      <c r="N751" s="823"/>
      <c r="O751" s="823"/>
      <c r="P751" s="823"/>
      <c r="Q751" s="823"/>
      <c r="R751" s="823"/>
      <c r="S751" s="823"/>
      <c r="T751" s="823"/>
      <c r="U751" s="823"/>
      <c r="V751" s="823"/>
      <c r="W751" s="823"/>
      <c r="X751" s="823"/>
      <c r="Y751" s="823"/>
      <c r="Z751" s="823"/>
      <c r="AA751" s="823"/>
    </row>
    <row r="752">
      <c r="A752" s="823"/>
      <c r="B752" s="823"/>
      <c r="C752" s="823"/>
      <c r="D752" s="823"/>
      <c r="E752" s="823"/>
      <c r="F752" s="823"/>
      <c r="G752" s="823"/>
      <c r="H752" s="823"/>
      <c r="I752" s="823"/>
      <c r="J752" s="823"/>
      <c r="K752" s="823"/>
      <c r="L752" s="823"/>
      <c r="M752" s="823"/>
      <c r="N752" s="823"/>
      <c r="O752" s="823"/>
      <c r="P752" s="823"/>
      <c r="Q752" s="823"/>
      <c r="R752" s="823"/>
      <c r="S752" s="823"/>
      <c r="T752" s="823"/>
      <c r="U752" s="823"/>
      <c r="V752" s="823"/>
      <c r="W752" s="823"/>
      <c r="X752" s="823"/>
      <c r="Y752" s="823"/>
      <c r="Z752" s="823"/>
      <c r="AA752" s="823"/>
    </row>
    <row r="753">
      <c r="A753" s="823"/>
      <c r="B753" s="823"/>
      <c r="C753" s="823"/>
      <c r="D753" s="823"/>
      <c r="E753" s="823"/>
      <c r="F753" s="823"/>
      <c r="G753" s="823"/>
      <c r="H753" s="823"/>
      <c r="I753" s="823"/>
      <c r="J753" s="823"/>
      <c r="K753" s="823"/>
      <c r="L753" s="823"/>
      <c r="M753" s="823"/>
      <c r="N753" s="823"/>
      <c r="O753" s="823"/>
      <c r="P753" s="823"/>
      <c r="Q753" s="823"/>
      <c r="R753" s="823"/>
      <c r="S753" s="823"/>
      <c r="T753" s="823"/>
      <c r="U753" s="823"/>
      <c r="V753" s="823"/>
      <c r="W753" s="823"/>
      <c r="X753" s="823"/>
      <c r="Y753" s="823"/>
      <c r="Z753" s="823"/>
      <c r="AA753" s="823"/>
    </row>
    <row r="754">
      <c r="A754" s="823"/>
      <c r="B754" s="823"/>
      <c r="C754" s="823"/>
      <c r="D754" s="823"/>
      <c r="E754" s="823"/>
      <c r="F754" s="823"/>
      <c r="G754" s="823"/>
      <c r="H754" s="823"/>
      <c r="I754" s="823"/>
      <c r="J754" s="823"/>
      <c r="K754" s="823"/>
      <c r="L754" s="823"/>
      <c r="M754" s="823"/>
      <c r="N754" s="823"/>
      <c r="O754" s="823"/>
      <c r="P754" s="823"/>
      <c r="Q754" s="823"/>
      <c r="R754" s="823"/>
      <c r="S754" s="823"/>
      <c r="T754" s="823"/>
      <c r="U754" s="823"/>
      <c r="V754" s="823"/>
      <c r="W754" s="823"/>
      <c r="X754" s="823"/>
      <c r="Y754" s="823"/>
      <c r="Z754" s="823"/>
      <c r="AA754" s="823"/>
    </row>
    <row r="755">
      <c r="A755" s="823"/>
      <c r="B755" s="823"/>
      <c r="C755" s="823"/>
      <c r="D755" s="823"/>
      <c r="E755" s="823"/>
      <c r="F755" s="823"/>
      <c r="G755" s="823"/>
      <c r="H755" s="823"/>
      <c r="I755" s="823"/>
      <c r="J755" s="823"/>
      <c r="K755" s="823"/>
      <c r="L755" s="823"/>
      <c r="M755" s="823"/>
      <c r="N755" s="823"/>
      <c r="O755" s="823"/>
      <c r="P755" s="823"/>
      <c r="Q755" s="823"/>
      <c r="R755" s="823"/>
      <c r="S755" s="823"/>
      <c r="T755" s="823"/>
      <c r="U755" s="823"/>
      <c r="V755" s="823"/>
      <c r="W755" s="823"/>
      <c r="X755" s="823"/>
      <c r="Y755" s="823"/>
      <c r="Z755" s="823"/>
      <c r="AA755" s="823"/>
    </row>
    <row r="756">
      <c r="A756" s="823"/>
      <c r="B756" s="823"/>
      <c r="C756" s="823"/>
      <c r="D756" s="823"/>
      <c r="E756" s="823"/>
      <c r="F756" s="823"/>
      <c r="G756" s="823"/>
      <c r="H756" s="823"/>
      <c r="I756" s="823"/>
      <c r="J756" s="823"/>
      <c r="K756" s="823"/>
      <c r="L756" s="823"/>
      <c r="M756" s="823"/>
      <c r="N756" s="823"/>
      <c r="O756" s="823"/>
      <c r="P756" s="823"/>
      <c r="Q756" s="823"/>
      <c r="R756" s="823"/>
      <c r="S756" s="823"/>
      <c r="T756" s="823"/>
      <c r="U756" s="823"/>
      <c r="V756" s="823"/>
      <c r="W756" s="823"/>
      <c r="X756" s="823"/>
      <c r="Y756" s="823"/>
      <c r="Z756" s="823"/>
      <c r="AA756" s="823"/>
    </row>
    <row r="757">
      <c r="A757" s="823"/>
      <c r="B757" s="823"/>
      <c r="C757" s="823"/>
      <c r="D757" s="823"/>
      <c r="E757" s="823"/>
      <c r="F757" s="823"/>
      <c r="G757" s="823"/>
      <c r="H757" s="823"/>
      <c r="I757" s="823"/>
      <c r="J757" s="823"/>
      <c r="K757" s="823"/>
      <c r="L757" s="823"/>
      <c r="M757" s="823"/>
      <c r="N757" s="823"/>
      <c r="O757" s="823"/>
      <c r="P757" s="823"/>
      <c r="Q757" s="823"/>
      <c r="R757" s="823"/>
      <c r="S757" s="823"/>
      <c r="T757" s="823"/>
      <c r="U757" s="823"/>
      <c r="V757" s="823"/>
      <c r="W757" s="823"/>
      <c r="X757" s="823"/>
      <c r="Y757" s="823"/>
      <c r="Z757" s="823"/>
      <c r="AA757" s="823"/>
    </row>
    <row r="758">
      <c r="A758" s="823"/>
      <c r="B758" s="823"/>
      <c r="C758" s="823"/>
      <c r="D758" s="823"/>
      <c r="E758" s="823"/>
      <c r="F758" s="823"/>
      <c r="G758" s="823"/>
      <c r="H758" s="823"/>
      <c r="I758" s="823"/>
      <c r="J758" s="823"/>
      <c r="K758" s="823"/>
      <c r="L758" s="823"/>
      <c r="M758" s="823"/>
      <c r="N758" s="823"/>
      <c r="O758" s="823"/>
      <c r="P758" s="823"/>
      <c r="Q758" s="823"/>
      <c r="R758" s="823"/>
      <c r="S758" s="823"/>
      <c r="T758" s="823"/>
      <c r="U758" s="823"/>
      <c r="V758" s="823"/>
      <c r="W758" s="823"/>
      <c r="X758" s="823"/>
      <c r="Y758" s="823"/>
      <c r="Z758" s="823"/>
      <c r="AA758" s="823"/>
    </row>
    <row r="759">
      <c r="A759" s="823"/>
      <c r="B759" s="823"/>
      <c r="C759" s="823"/>
      <c r="D759" s="823"/>
      <c r="E759" s="823"/>
      <c r="F759" s="823"/>
      <c r="G759" s="823"/>
      <c r="H759" s="823"/>
      <c r="I759" s="823"/>
      <c r="J759" s="823"/>
      <c r="K759" s="823"/>
      <c r="L759" s="823"/>
      <c r="M759" s="823"/>
      <c r="N759" s="823"/>
      <c r="O759" s="823"/>
      <c r="P759" s="823"/>
      <c r="Q759" s="823"/>
      <c r="R759" s="823"/>
      <c r="S759" s="823"/>
      <c r="T759" s="823"/>
      <c r="U759" s="823"/>
      <c r="V759" s="823"/>
      <c r="W759" s="823"/>
      <c r="X759" s="823"/>
      <c r="Y759" s="823"/>
      <c r="Z759" s="823"/>
      <c r="AA759" s="823"/>
    </row>
    <row r="760">
      <c r="A760" s="823"/>
      <c r="B760" s="823"/>
      <c r="C760" s="823"/>
      <c r="D760" s="823"/>
      <c r="E760" s="823"/>
      <c r="F760" s="823"/>
      <c r="G760" s="823"/>
      <c r="H760" s="823"/>
      <c r="I760" s="823"/>
      <c r="J760" s="823"/>
      <c r="K760" s="823"/>
      <c r="L760" s="823"/>
      <c r="M760" s="823"/>
      <c r="N760" s="823"/>
      <c r="O760" s="823"/>
      <c r="P760" s="823"/>
      <c r="Q760" s="823"/>
      <c r="R760" s="823"/>
      <c r="S760" s="823"/>
      <c r="T760" s="823"/>
      <c r="U760" s="823"/>
      <c r="V760" s="823"/>
      <c r="W760" s="823"/>
      <c r="X760" s="823"/>
      <c r="Y760" s="823"/>
      <c r="Z760" s="823"/>
      <c r="AA760" s="823"/>
    </row>
    <row r="761">
      <c r="A761" s="823"/>
      <c r="B761" s="823"/>
      <c r="C761" s="823"/>
      <c r="D761" s="823"/>
      <c r="E761" s="823"/>
      <c r="F761" s="823"/>
      <c r="G761" s="823"/>
      <c r="H761" s="823"/>
      <c r="I761" s="823"/>
      <c r="J761" s="823"/>
      <c r="K761" s="823"/>
      <c r="L761" s="823"/>
      <c r="M761" s="823"/>
      <c r="N761" s="823"/>
      <c r="O761" s="823"/>
      <c r="P761" s="823"/>
      <c r="Q761" s="823"/>
      <c r="R761" s="823"/>
      <c r="S761" s="823"/>
      <c r="T761" s="823"/>
      <c r="U761" s="823"/>
      <c r="V761" s="823"/>
      <c r="W761" s="823"/>
      <c r="X761" s="823"/>
      <c r="Y761" s="823"/>
      <c r="Z761" s="823"/>
      <c r="AA761" s="823"/>
    </row>
    <row r="762">
      <c r="A762" s="823"/>
      <c r="B762" s="823"/>
      <c r="C762" s="823"/>
      <c r="D762" s="823"/>
      <c r="E762" s="823"/>
      <c r="F762" s="823"/>
      <c r="G762" s="823"/>
      <c r="H762" s="823"/>
      <c r="I762" s="823"/>
      <c r="J762" s="823"/>
      <c r="K762" s="823"/>
      <c r="L762" s="823"/>
      <c r="M762" s="823"/>
      <c r="N762" s="823"/>
      <c r="O762" s="823"/>
      <c r="P762" s="823"/>
      <c r="Q762" s="823"/>
      <c r="R762" s="823"/>
      <c r="S762" s="823"/>
      <c r="T762" s="823"/>
      <c r="U762" s="823"/>
      <c r="V762" s="823"/>
      <c r="W762" s="823"/>
      <c r="X762" s="823"/>
      <c r="Y762" s="823"/>
      <c r="Z762" s="823"/>
      <c r="AA762" s="823"/>
    </row>
    <row r="763">
      <c r="A763" s="823"/>
      <c r="B763" s="823"/>
      <c r="C763" s="823"/>
      <c r="D763" s="823"/>
      <c r="E763" s="823"/>
      <c r="F763" s="823"/>
      <c r="G763" s="823"/>
      <c r="H763" s="823"/>
      <c r="I763" s="823"/>
      <c r="J763" s="823"/>
      <c r="K763" s="823"/>
      <c r="L763" s="823"/>
      <c r="M763" s="823"/>
      <c r="N763" s="823"/>
      <c r="O763" s="823"/>
      <c r="P763" s="823"/>
      <c r="Q763" s="823"/>
      <c r="R763" s="823"/>
      <c r="S763" s="823"/>
      <c r="T763" s="823"/>
      <c r="U763" s="823"/>
      <c r="V763" s="823"/>
      <c r="W763" s="823"/>
      <c r="X763" s="823"/>
      <c r="Y763" s="823"/>
      <c r="Z763" s="823"/>
      <c r="AA763" s="823"/>
    </row>
    <row r="764">
      <c r="A764" s="823"/>
      <c r="B764" s="823"/>
      <c r="C764" s="823"/>
      <c r="D764" s="823"/>
      <c r="E764" s="823"/>
      <c r="F764" s="823"/>
      <c r="G764" s="823"/>
      <c r="H764" s="823"/>
      <c r="I764" s="823"/>
      <c r="J764" s="823"/>
      <c r="K764" s="823"/>
      <c r="L764" s="823"/>
      <c r="M764" s="823"/>
      <c r="N764" s="823"/>
      <c r="O764" s="823"/>
      <c r="P764" s="823"/>
      <c r="Q764" s="823"/>
      <c r="R764" s="823"/>
      <c r="S764" s="823"/>
      <c r="T764" s="823"/>
      <c r="U764" s="823"/>
      <c r="V764" s="823"/>
      <c r="W764" s="823"/>
      <c r="X764" s="823"/>
      <c r="Y764" s="823"/>
      <c r="Z764" s="823"/>
      <c r="AA764" s="823"/>
    </row>
    <row r="765">
      <c r="A765" s="823"/>
      <c r="B765" s="823"/>
      <c r="C765" s="823"/>
      <c r="D765" s="823"/>
      <c r="E765" s="823"/>
      <c r="F765" s="823"/>
      <c r="G765" s="823"/>
      <c r="H765" s="823"/>
      <c r="I765" s="823"/>
      <c r="J765" s="823"/>
      <c r="K765" s="823"/>
      <c r="L765" s="823"/>
      <c r="M765" s="823"/>
      <c r="N765" s="823"/>
      <c r="O765" s="823"/>
      <c r="P765" s="823"/>
      <c r="Q765" s="823"/>
      <c r="R765" s="823"/>
      <c r="S765" s="823"/>
      <c r="T765" s="823"/>
      <c r="U765" s="823"/>
      <c r="V765" s="823"/>
      <c r="W765" s="823"/>
      <c r="X765" s="823"/>
      <c r="Y765" s="823"/>
      <c r="Z765" s="823"/>
      <c r="AA765" s="823"/>
    </row>
    <row r="766">
      <c r="A766" s="823"/>
      <c r="B766" s="823"/>
      <c r="C766" s="823"/>
      <c r="D766" s="823"/>
      <c r="E766" s="823"/>
      <c r="F766" s="823"/>
      <c r="G766" s="823"/>
      <c r="H766" s="823"/>
      <c r="I766" s="823"/>
      <c r="J766" s="823"/>
      <c r="K766" s="823"/>
      <c r="L766" s="823"/>
      <c r="M766" s="823"/>
      <c r="N766" s="823"/>
      <c r="O766" s="823"/>
      <c r="P766" s="823"/>
      <c r="Q766" s="823"/>
      <c r="R766" s="823"/>
      <c r="S766" s="823"/>
      <c r="T766" s="823"/>
      <c r="U766" s="823"/>
      <c r="V766" s="823"/>
      <c r="W766" s="823"/>
      <c r="X766" s="823"/>
      <c r="Y766" s="823"/>
      <c r="Z766" s="823"/>
      <c r="AA766" s="823"/>
    </row>
    <row r="767">
      <c r="A767" s="823"/>
      <c r="B767" s="823"/>
      <c r="C767" s="823"/>
      <c r="D767" s="823"/>
      <c r="E767" s="823"/>
      <c r="F767" s="823"/>
      <c r="G767" s="823"/>
      <c r="H767" s="823"/>
      <c r="I767" s="823"/>
      <c r="J767" s="823"/>
      <c r="K767" s="823"/>
      <c r="L767" s="823"/>
      <c r="M767" s="823"/>
      <c r="N767" s="823"/>
      <c r="O767" s="823"/>
      <c r="P767" s="823"/>
      <c r="Q767" s="823"/>
      <c r="R767" s="823"/>
      <c r="S767" s="823"/>
      <c r="T767" s="823"/>
      <c r="U767" s="823"/>
      <c r="V767" s="823"/>
      <c r="W767" s="823"/>
      <c r="X767" s="823"/>
      <c r="Y767" s="823"/>
      <c r="Z767" s="823"/>
      <c r="AA767" s="823"/>
    </row>
    <row r="768">
      <c r="A768" s="823"/>
      <c r="B768" s="823"/>
      <c r="C768" s="823"/>
      <c r="D768" s="823"/>
      <c r="E768" s="823"/>
      <c r="F768" s="823"/>
      <c r="G768" s="823"/>
      <c r="H768" s="823"/>
      <c r="I768" s="823"/>
      <c r="J768" s="823"/>
      <c r="K768" s="823"/>
      <c r="L768" s="823"/>
      <c r="M768" s="823"/>
      <c r="N768" s="823"/>
      <c r="O768" s="823"/>
      <c r="P768" s="823"/>
      <c r="Q768" s="823"/>
      <c r="R768" s="823"/>
      <c r="S768" s="823"/>
      <c r="T768" s="823"/>
      <c r="U768" s="823"/>
      <c r="V768" s="823"/>
      <c r="W768" s="823"/>
      <c r="X768" s="823"/>
      <c r="Y768" s="823"/>
      <c r="Z768" s="823"/>
      <c r="AA768" s="823"/>
    </row>
    <row r="769">
      <c r="A769" s="823"/>
      <c r="B769" s="823"/>
      <c r="C769" s="823"/>
      <c r="D769" s="823"/>
      <c r="E769" s="823"/>
      <c r="F769" s="823"/>
      <c r="G769" s="823"/>
      <c r="H769" s="823"/>
      <c r="I769" s="823"/>
      <c r="J769" s="823"/>
      <c r="K769" s="823"/>
      <c r="L769" s="823"/>
      <c r="M769" s="823"/>
      <c r="N769" s="823"/>
      <c r="O769" s="823"/>
      <c r="P769" s="823"/>
      <c r="Q769" s="823"/>
      <c r="R769" s="823"/>
      <c r="S769" s="823"/>
      <c r="T769" s="823"/>
      <c r="U769" s="823"/>
      <c r="V769" s="823"/>
      <c r="W769" s="823"/>
      <c r="X769" s="823"/>
      <c r="Y769" s="823"/>
      <c r="Z769" s="823"/>
      <c r="AA769" s="823"/>
    </row>
    <row r="770">
      <c r="A770" s="823"/>
      <c r="B770" s="823"/>
      <c r="C770" s="823"/>
      <c r="D770" s="823"/>
      <c r="E770" s="823"/>
      <c r="F770" s="823"/>
      <c r="G770" s="823"/>
      <c r="H770" s="823"/>
      <c r="I770" s="823"/>
      <c r="J770" s="823"/>
      <c r="K770" s="823"/>
      <c r="L770" s="823"/>
      <c r="M770" s="823"/>
      <c r="N770" s="823"/>
      <c r="O770" s="823"/>
      <c r="P770" s="823"/>
      <c r="Q770" s="823"/>
      <c r="R770" s="823"/>
      <c r="S770" s="823"/>
      <c r="T770" s="823"/>
      <c r="U770" s="823"/>
      <c r="V770" s="823"/>
      <c r="W770" s="823"/>
      <c r="X770" s="823"/>
      <c r="Y770" s="823"/>
      <c r="Z770" s="823"/>
      <c r="AA770" s="823"/>
    </row>
    <row r="771">
      <c r="A771" s="823"/>
      <c r="B771" s="823"/>
      <c r="C771" s="823"/>
      <c r="D771" s="823"/>
      <c r="E771" s="823"/>
      <c r="F771" s="823"/>
      <c r="G771" s="823"/>
      <c r="H771" s="823"/>
      <c r="I771" s="823"/>
      <c r="J771" s="823"/>
      <c r="K771" s="823"/>
      <c r="L771" s="823"/>
      <c r="M771" s="823"/>
      <c r="N771" s="823"/>
      <c r="O771" s="823"/>
      <c r="P771" s="823"/>
      <c r="Q771" s="823"/>
      <c r="R771" s="823"/>
      <c r="S771" s="823"/>
      <c r="T771" s="823"/>
      <c r="U771" s="823"/>
      <c r="V771" s="823"/>
      <c r="W771" s="823"/>
      <c r="X771" s="823"/>
      <c r="Y771" s="823"/>
      <c r="Z771" s="823"/>
      <c r="AA771" s="823"/>
    </row>
    <row r="772">
      <c r="A772" s="823"/>
      <c r="B772" s="823"/>
      <c r="C772" s="823"/>
      <c r="D772" s="823"/>
      <c r="E772" s="823"/>
      <c r="F772" s="823"/>
      <c r="G772" s="823"/>
      <c r="H772" s="823"/>
      <c r="I772" s="823"/>
      <c r="J772" s="823"/>
      <c r="K772" s="823"/>
      <c r="L772" s="823"/>
      <c r="M772" s="823"/>
      <c r="N772" s="823"/>
      <c r="O772" s="823"/>
      <c r="P772" s="823"/>
      <c r="Q772" s="823"/>
      <c r="R772" s="823"/>
      <c r="S772" s="823"/>
      <c r="T772" s="823"/>
      <c r="U772" s="823"/>
      <c r="V772" s="823"/>
      <c r="W772" s="823"/>
      <c r="X772" s="823"/>
      <c r="Y772" s="823"/>
      <c r="Z772" s="823"/>
      <c r="AA772" s="823"/>
    </row>
    <row r="773">
      <c r="A773" s="823"/>
      <c r="B773" s="823"/>
      <c r="C773" s="823"/>
      <c r="D773" s="823"/>
      <c r="E773" s="823"/>
      <c r="F773" s="823"/>
      <c r="G773" s="823"/>
      <c r="H773" s="823"/>
      <c r="I773" s="823"/>
      <c r="J773" s="823"/>
      <c r="K773" s="823"/>
      <c r="L773" s="823"/>
      <c r="M773" s="823"/>
      <c r="N773" s="823"/>
      <c r="O773" s="823"/>
      <c r="P773" s="823"/>
      <c r="Q773" s="823"/>
      <c r="R773" s="823"/>
      <c r="S773" s="823"/>
      <c r="T773" s="823"/>
      <c r="U773" s="823"/>
      <c r="V773" s="823"/>
      <c r="W773" s="823"/>
      <c r="X773" s="823"/>
      <c r="Y773" s="823"/>
      <c r="Z773" s="823"/>
      <c r="AA773" s="823"/>
    </row>
    <row r="774">
      <c r="A774" s="823"/>
      <c r="B774" s="823"/>
      <c r="C774" s="823"/>
      <c r="D774" s="823"/>
      <c r="E774" s="823"/>
      <c r="F774" s="823"/>
      <c r="G774" s="823"/>
      <c r="H774" s="823"/>
      <c r="I774" s="823"/>
      <c r="J774" s="823"/>
      <c r="K774" s="823"/>
      <c r="L774" s="823"/>
      <c r="M774" s="823"/>
      <c r="N774" s="823"/>
      <c r="O774" s="823"/>
      <c r="P774" s="823"/>
      <c r="Q774" s="823"/>
      <c r="R774" s="823"/>
      <c r="S774" s="823"/>
      <c r="T774" s="823"/>
      <c r="U774" s="823"/>
      <c r="V774" s="823"/>
      <c r="W774" s="823"/>
      <c r="X774" s="823"/>
      <c r="Y774" s="823"/>
      <c r="Z774" s="823"/>
      <c r="AA774" s="823"/>
    </row>
    <row r="775">
      <c r="A775" s="823"/>
      <c r="B775" s="823"/>
      <c r="C775" s="823"/>
      <c r="D775" s="823"/>
      <c r="E775" s="823"/>
      <c r="F775" s="823"/>
      <c r="G775" s="823"/>
      <c r="H775" s="823"/>
      <c r="I775" s="823"/>
      <c r="J775" s="823"/>
      <c r="K775" s="823"/>
      <c r="L775" s="823"/>
      <c r="M775" s="823"/>
      <c r="N775" s="823"/>
      <c r="O775" s="823"/>
      <c r="P775" s="823"/>
      <c r="Q775" s="823"/>
      <c r="R775" s="823"/>
      <c r="S775" s="823"/>
      <c r="T775" s="823"/>
      <c r="U775" s="823"/>
      <c r="V775" s="823"/>
      <c r="W775" s="823"/>
      <c r="X775" s="823"/>
      <c r="Y775" s="823"/>
      <c r="Z775" s="823"/>
      <c r="AA775" s="823"/>
    </row>
    <row r="776">
      <c r="A776" s="823"/>
      <c r="B776" s="823"/>
      <c r="C776" s="823"/>
      <c r="D776" s="823"/>
      <c r="E776" s="823"/>
      <c r="F776" s="823"/>
      <c r="G776" s="823"/>
      <c r="H776" s="823"/>
      <c r="I776" s="823"/>
      <c r="J776" s="823"/>
      <c r="K776" s="823"/>
      <c r="L776" s="823"/>
      <c r="M776" s="823"/>
      <c r="N776" s="823"/>
      <c r="O776" s="823"/>
      <c r="P776" s="823"/>
      <c r="Q776" s="823"/>
      <c r="R776" s="823"/>
      <c r="S776" s="823"/>
      <c r="T776" s="823"/>
      <c r="U776" s="823"/>
      <c r="V776" s="823"/>
      <c r="W776" s="823"/>
      <c r="X776" s="823"/>
      <c r="Y776" s="823"/>
      <c r="Z776" s="823"/>
      <c r="AA776" s="823"/>
    </row>
    <row r="777">
      <c r="A777" s="823"/>
      <c r="B777" s="823"/>
      <c r="C777" s="823"/>
      <c r="D777" s="823"/>
      <c r="E777" s="823"/>
      <c r="F777" s="823"/>
      <c r="G777" s="823"/>
      <c r="H777" s="823"/>
      <c r="I777" s="823"/>
      <c r="J777" s="823"/>
      <c r="K777" s="823"/>
      <c r="L777" s="823"/>
      <c r="M777" s="823"/>
      <c r="N777" s="823"/>
      <c r="O777" s="823"/>
      <c r="P777" s="823"/>
      <c r="Q777" s="823"/>
      <c r="R777" s="823"/>
      <c r="S777" s="823"/>
      <c r="T777" s="823"/>
      <c r="U777" s="823"/>
      <c r="V777" s="823"/>
      <c r="W777" s="823"/>
      <c r="X777" s="823"/>
      <c r="Y777" s="823"/>
      <c r="Z777" s="823"/>
      <c r="AA777" s="823"/>
    </row>
    <row r="778">
      <c r="A778" s="823"/>
      <c r="B778" s="823"/>
      <c r="C778" s="823"/>
      <c r="D778" s="823"/>
      <c r="E778" s="823"/>
      <c r="F778" s="823"/>
      <c r="G778" s="823"/>
      <c r="H778" s="823"/>
      <c r="I778" s="823"/>
      <c r="J778" s="823"/>
      <c r="K778" s="823"/>
      <c r="L778" s="823"/>
      <c r="M778" s="823"/>
      <c r="N778" s="823"/>
      <c r="O778" s="823"/>
      <c r="P778" s="823"/>
      <c r="Q778" s="823"/>
      <c r="R778" s="823"/>
      <c r="S778" s="823"/>
      <c r="T778" s="823"/>
      <c r="U778" s="823"/>
      <c r="V778" s="823"/>
      <c r="W778" s="823"/>
      <c r="X778" s="823"/>
      <c r="Y778" s="823"/>
      <c r="Z778" s="823"/>
      <c r="AA778" s="823"/>
    </row>
    <row r="779">
      <c r="A779" s="823"/>
      <c r="B779" s="823"/>
      <c r="C779" s="823"/>
      <c r="D779" s="823"/>
      <c r="E779" s="823"/>
      <c r="F779" s="823"/>
      <c r="G779" s="823"/>
      <c r="H779" s="823"/>
      <c r="I779" s="823"/>
      <c r="J779" s="823"/>
      <c r="K779" s="823"/>
      <c r="L779" s="823"/>
      <c r="M779" s="823"/>
      <c r="N779" s="823"/>
      <c r="O779" s="823"/>
      <c r="P779" s="823"/>
      <c r="Q779" s="823"/>
      <c r="R779" s="823"/>
      <c r="S779" s="823"/>
      <c r="T779" s="823"/>
      <c r="U779" s="823"/>
      <c r="V779" s="823"/>
      <c r="W779" s="823"/>
      <c r="X779" s="823"/>
      <c r="Y779" s="823"/>
      <c r="Z779" s="823"/>
      <c r="AA779" s="823"/>
    </row>
    <row r="780">
      <c r="A780" s="823"/>
      <c r="B780" s="823"/>
      <c r="C780" s="823"/>
      <c r="D780" s="823"/>
      <c r="E780" s="823"/>
      <c r="F780" s="823"/>
      <c r="G780" s="823"/>
      <c r="H780" s="823"/>
      <c r="I780" s="823"/>
      <c r="J780" s="823"/>
      <c r="K780" s="823"/>
      <c r="L780" s="823"/>
      <c r="M780" s="823"/>
      <c r="N780" s="823"/>
      <c r="O780" s="823"/>
      <c r="P780" s="823"/>
      <c r="Q780" s="823"/>
      <c r="R780" s="823"/>
      <c r="S780" s="823"/>
      <c r="T780" s="823"/>
      <c r="U780" s="823"/>
      <c r="V780" s="823"/>
      <c r="W780" s="823"/>
      <c r="X780" s="823"/>
      <c r="Y780" s="823"/>
      <c r="Z780" s="823"/>
      <c r="AA780" s="823"/>
    </row>
    <row r="781">
      <c r="A781" s="823"/>
      <c r="B781" s="823"/>
      <c r="C781" s="823"/>
      <c r="D781" s="823"/>
      <c r="E781" s="823"/>
      <c r="F781" s="823"/>
      <c r="G781" s="823"/>
      <c r="H781" s="823"/>
      <c r="I781" s="823"/>
      <c r="J781" s="823"/>
      <c r="K781" s="823"/>
      <c r="L781" s="823"/>
      <c r="M781" s="823"/>
      <c r="N781" s="823"/>
      <c r="O781" s="823"/>
      <c r="P781" s="823"/>
      <c r="Q781" s="823"/>
      <c r="R781" s="823"/>
      <c r="S781" s="823"/>
      <c r="T781" s="823"/>
      <c r="U781" s="823"/>
      <c r="V781" s="823"/>
      <c r="W781" s="823"/>
      <c r="X781" s="823"/>
      <c r="Y781" s="823"/>
      <c r="Z781" s="823"/>
      <c r="AA781" s="823"/>
    </row>
    <row r="782">
      <c r="A782" s="823"/>
      <c r="B782" s="823"/>
      <c r="C782" s="823"/>
      <c r="D782" s="823"/>
      <c r="E782" s="823"/>
      <c r="F782" s="823"/>
      <c r="G782" s="823"/>
      <c r="H782" s="823"/>
      <c r="I782" s="823"/>
      <c r="J782" s="823"/>
      <c r="K782" s="823"/>
      <c r="L782" s="823"/>
      <c r="M782" s="823"/>
      <c r="N782" s="823"/>
      <c r="O782" s="823"/>
      <c r="P782" s="823"/>
      <c r="Q782" s="823"/>
      <c r="R782" s="823"/>
      <c r="S782" s="823"/>
      <c r="T782" s="823"/>
      <c r="U782" s="823"/>
      <c r="V782" s="823"/>
      <c r="W782" s="823"/>
      <c r="X782" s="823"/>
      <c r="Y782" s="823"/>
      <c r="Z782" s="823"/>
      <c r="AA782" s="823"/>
    </row>
    <row r="783">
      <c r="A783" s="823"/>
      <c r="B783" s="823"/>
      <c r="C783" s="823"/>
      <c r="D783" s="823"/>
      <c r="E783" s="823"/>
      <c r="F783" s="823"/>
      <c r="G783" s="823"/>
      <c r="H783" s="823"/>
      <c r="I783" s="823"/>
      <c r="J783" s="823"/>
      <c r="K783" s="823"/>
      <c r="L783" s="823"/>
      <c r="M783" s="823"/>
      <c r="N783" s="823"/>
      <c r="O783" s="823"/>
      <c r="P783" s="823"/>
      <c r="Q783" s="823"/>
      <c r="R783" s="823"/>
      <c r="S783" s="823"/>
      <c r="T783" s="823"/>
      <c r="U783" s="823"/>
      <c r="V783" s="823"/>
      <c r="W783" s="823"/>
      <c r="X783" s="823"/>
      <c r="Y783" s="823"/>
      <c r="Z783" s="823"/>
      <c r="AA783" s="823"/>
    </row>
    <row r="784">
      <c r="A784" s="823"/>
      <c r="B784" s="823"/>
      <c r="C784" s="823"/>
      <c r="D784" s="823"/>
      <c r="E784" s="823"/>
      <c r="F784" s="823"/>
      <c r="G784" s="823"/>
      <c r="H784" s="823"/>
      <c r="I784" s="823"/>
      <c r="J784" s="823"/>
      <c r="K784" s="823"/>
      <c r="L784" s="823"/>
      <c r="M784" s="823"/>
      <c r="N784" s="823"/>
      <c r="O784" s="823"/>
      <c r="P784" s="823"/>
      <c r="Q784" s="823"/>
      <c r="R784" s="823"/>
      <c r="S784" s="823"/>
      <c r="T784" s="823"/>
      <c r="U784" s="823"/>
      <c r="V784" s="823"/>
      <c r="W784" s="823"/>
      <c r="X784" s="823"/>
      <c r="Y784" s="823"/>
      <c r="Z784" s="823"/>
      <c r="AA784" s="823"/>
    </row>
    <row r="785">
      <c r="A785" s="823"/>
      <c r="B785" s="823"/>
      <c r="C785" s="823"/>
      <c r="D785" s="823"/>
      <c r="E785" s="823"/>
      <c r="F785" s="823"/>
      <c r="G785" s="823"/>
      <c r="H785" s="823"/>
      <c r="I785" s="823"/>
      <c r="J785" s="823"/>
      <c r="K785" s="823"/>
      <c r="L785" s="823"/>
      <c r="M785" s="823"/>
      <c r="N785" s="823"/>
      <c r="O785" s="823"/>
      <c r="P785" s="823"/>
      <c r="Q785" s="823"/>
      <c r="R785" s="823"/>
      <c r="S785" s="823"/>
      <c r="T785" s="823"/>
      <c r="U785" s="823"/>
      <c r="V785" s="823"/>
      <c r="W785" s="823"/>
      <c r="X785" s="823"/>
      <c r="Y785" s="823"/>
      <c r="Z785" s="823"/>
      <c r="AA785" s="823"/>
    </row>
    <row r="786">
      <c r="A786" s="823"/>
      <c r="B786" s="823"/>
      <c r="C786" s="823"/>
      <c r="D786" s="823"/>
      <c r="E786" s="823"/>
      <c r="F786" s="823"/>
      <c r="G786" s="823"/>
      <c r="H786" s="823"/>
      <c r="I786" s="823"/>
      <c r="J786" s="823"/>
      <c r="K786" s="823"/>
      <c r="L786" s="823"/>
      <c r="M786" s="823"/>
      <c r="N786" s="823"/>
      <c r="O786" s="823"/>
      <c r="P786" s="823"/>
      <c r="Q786" s="823"/>
      <c r="R786" s="823"/>
      <c r="S786" s="823"/>
      <c r="T786" s="823"/>
      <c r="U786" s="823"/>
      <c r="V786" s="823"/>
      <c r="W786" s="823"/>
      <c r="X786" s="823"/>
      <c r="Y786" s="823"/>
      <c r="Z786" s="823"/>
      <c r="AA786" s="823"/>
    </row>
    <row r="787">
      <c r="A787" s="823"/>
      <c r="B787" s="823"/>
      <c r="C787" s="823"/>
      <c r="D787" s="823"/>
      <c r="E787" s="823"/>
      <c r="F787" s="823"/>
      <c r="G787" s="823"/>
      <c r="H787" s="823"/>
      <c r="I787" s="823"/>
      <c r="J787" s="823"/>
      <c r="K787" s="823"/>
      <c r="L787" s="823"/>
      <c r="M787" s="823"/>
      <c r="N787" s="823"/>
      <c r="O787" s="823"/>
      <c r="P787" s="823"/>
      <c r="Q787" s="823"/>
      <c r="R787" s="823"/>
      <c r="S787" s="823"/>
      <c r="T787" s="823"/>
      <c r="U787" s="823"/>
      <c r="V787" s="823"/>
      <c r="W787" s="823"/>
      <c r="X787" s="823"/>
      <c r="Y787" s="823"/>
      <c r="Z787" s="823"/>
      <c r="AA787" s="823"/>
    </row>
    <row r="788">
      <c r="A788" s="823"/>
      <c r="B788" s="823"/>
      <c r="C788" s="823"/>
      <c r="D788" s="823"/>
      <c r="E788" s="823"/>
      <c r="F788" s="823"/>
      <c r="G788" s="823"/>
      <c r="H788" s="823"/>
      <c r="I788" s="823"/>
      <c r="J788" s="823"/>
      <c r="K788" s="823"/>
      <c r="L788" s="823"/>
      <c r="M788" s="823"/>
      <c r="N788" s="823"/>
      <c r="O788" s="823"/>
      <c r="P788" s="823"/>
      <c r="Q788" s="823"/>
      <c r="R788" s="823"/>
      <c r="S788" s="823"/>
      <c r="T788" s="823"/>
      <c r="U788" s="823"/>
      <c r="V788" s="823"/>
      <c r="W788" s="823"/>
      <c r="X788" s="823"/>
      <c r="Y788" s="823"/>
      <c r="Z788" s="823"/>
      <c r="AA788" s="823"/>
    </row>
    <row r="789">
      <c r="A789" s="823"/>
      <c r="B789" s="823"/>
      <c r="C789" s="823"/>
      <c r="D789" s="823"/>
      <c r="E789" s="823"/>
      <c r="F789" s="823"/>
      <c r="G789" s="823"/>
      <c r="H789" s="823"/>
      <c r="I789" s="823"/>
      <c r="J789" s="823"/>
      <c r="K789" s="823"/>
      <c r="L789" s="823"/>
      <c r="M789" s="823"/>
      <c r="N789" s="823"/>
      <c r="O789" s="823"/>
      <c r="P789" s="823"/>
      <c r="Q789" s="823"/>
      <c r="R789" s="823"/>
      <c r="S789" s="823"/>
      <c r="T789" s="823"/>
      <c r="U789" s="823"/>
      <c r="V789" s="823"/>
      <c r="W789" s="823"/>
      <c r="X789" s="823"/>
      <c r="Y789" s="823"/>
      <c r="Z789" s="823"/>
      <c r="AA789" s="823"/>
    </row>
    <row r="790">
      <c r="A790" s="823"/>
      <c r="B790" s="823"/>
      <c r="C790" s="823"/>
      <c r="D790" s="823"/>
      <c r="E790" s="823"/>
      <c r="F790" s="823"/>
      <c r="G790" s="823"/>
      <c r="H790" s="823"/>
      <c r="I790" s="823"/>
      <c r="J790" s="823"/>
      <c r="K790" s="823"/>
      <c r="L790" s="823"/>
      <c r="M790" s="823"/>
      <c r="N790" s="823"/>
      <c r="O790" s="823"/>
      <c r="P790" s="823"/>
      <c r="Q790" s="823"/>
      <c r="R790" s="823"/>
      <c r="S790" s="823"/>
      <c r="T790" s="823"/>
      <c r="U790" s="823"/>
      <c r="V790" s="823"/>
      <c r="W790" s="823"/>
      <c r="X790" s="823"/>
      <c r="Y790" s="823"/>
      <c r="Z790" s="823"/>
      <c r="AA790" s="823"/>
    </row>
    <row r="791">
      <c r="A791" s="823"/>
      <c r="B791" s="823"/>
      <c r="C791" s="823"/>
      <c r="D791" s="823"/>
      <c r="E791" s="823"/>
      <c r="F791" s="823"/>
      <c r="G791" s="823"/>
      <c r="H791" s="823"/>
      <c r="I791" s="823"/>
      <c r="J791" s="823"/>
      <c r="K791" s="823"/>
      <c r="L791" s="823"/>
      <c r="M791" s="823"/>
      <c r="N791" s="823"/>
      <c r="O791" s="823"/>
      <c r="P791" s="823"/>
      <c r="Q791" s="823"/>
      <c r="R791" s="823"/>
      <c r="S791" s="823"/>
      <c r="T791" s="823"/>
      <c r="U791" s="823"/>
      <c r="V791" s="823"/>
      <c r="W791" s="823"/>
      <c r="X791" s="823"/>
      <c r="Y791" s="823"/>
      <c r="Z791" s="823"/>
      <c r="AA791" s="823"/>
    </row>
    <row r="792">
      <c r="A792" s="823"/>
      <c r="B792" s="823"/>
      <c r="C792" s="823"/>
      <c r="D792" s="823"/>
      <c r="E792" s="823"/>
      <c r="F792" s="823"/>
      <c r="G792" s="823"/>
      <c r="H792" s="823"/>
      <c r="I792" s="823"/>
      <c r="J792" s="823"/>
      <c r="K792" s="823"/>
      <c r="L792" s="823"/>
      <c r="M792" s="823"/>
      <c r="N792" s="823"/>
      <c r="O792" s="823"/>
      <c r="P792" s="823"/>
      <c r="Q792" s="823"/>
      <c r="R792" s="823"/>
      <c r="S792" s="823"/>
      <c r="T792" s="823"/>
      <c r="U792" s="823"/>
      <c r="V792" s="823"/>
      <c r="W792" s="823"/>
      <c r="X792" s="823"/>
      <c r="Y792" s="823"/>
      <c r="Z792" s="823"/>
      <c r="AA792" s="823"/>
    </row>
    <row r="793">
      <c r="A793" s="823"/>
      <c r="B793" s="823"/>
      <c r="C793" s="823"/>
      <c r="D793" s="823"/>
      <c r="E793" s="823"/>
      <c r="F793" s="823"/>
      <c r="G793" s="823"/>
      <c r="H793" s="823"/>
      <c r="I793" s="823"/>
      <c r="J793" s="823"/>
      <c r="K793" s="823"/>
      <c r="L793" s="823"/>
      <c r="M793" s="823"/>
      <c r="N793" s="823"/>
      <c r="O793" s="823"/>
      <c r="P793" s="823"/>
      <c r="Q793" s="823"/>
      <c r="R793" s="823"/>
      <c r="S793" s="823"/>
      <c r="T793" s="823"/>
      <c r="U793" s="823"/>
      <c r="V793" s="823"/>
      <c r="W793" s="823"/>
      <c r="X793" s="823"/>
      <c r="Y793" s="823"/>
      <c r="Z793" s="823"/>
      <c r="AA793" s="823"/>
    </row>
    <row r="794">
      <c r="A794" s="823"/>
      <c r="B794" s="823"/>
      <c r="C794" s="823"/>
      <c r="D794" s="823"/>
      <c r="E794" s="823"/>
      <c r="F794" s="823"/>
      <c r="G794" s="823"/>
      <c r="H794" s="823"/>
      <c r="I794" s="823"/>
      <c r="J794" s="823"/>
      <c r="K794" s="823"/>
      <c r="L794" s="823"/>
      <c r="M794" s="823"/>
      <c r="N794" s="823"/>
      <c r="O794" s="823"/>
      <c r="P794" s="823"/>
      <c r="Q794" s="823"/>
      <c r="R794" s="823"/>
      <c r="S794" s="823"/>
      <c r="T794" s="823"/>
      <c r="U794" s="823"/>
      <c r="V794" s="823"/>
      <c r="W794" s="823"/>
      <c r="X794" s="823"/>
      <c r="Y794" s="823"/>
      <c r="Z794" s="823"/>
      <c r="AA794" s="823"/>
    </row>
    <row r="795">
      <c r="A795" s="823"/>
      <c r="B795" s="823"/>
      <c r="C795" s="823"/>
      <c r="D795" s="823"/>
      <c r="E795" s="823"/>
      <c r="F795" s="823"/>
      <c r="G795" s="823"/>
      <c r="H795" s="823"/>
      <c r="I795" s="823"/>
      <c r="J795" s="823"/>
      <c r="K795" s="823"/>
      <c r="L795" s="823"/>
      <c r="M795" s="823"/>
      <c r="N795" s="823"/>
      <c r="O795" s="823"/>
      <c r="P795" s="823"/>
      <c r="Q795" s="823"/>
      <c r="R795" s="823"/>
      <c r="S795" s="823"/>
      <c r="T795" s="823"/>
      <c r="U795" s="823"/>
      <c r="V795" s="823"/>
      <c r="W795" s="823"/>
      <c r="X795" s="823"/>
      <c r="Y795" s="823"/>
      <c r="Z795" s="823"/>
      <c r="AA795" s="823"/>
    </row>
    <row r="796">
      <c r="A796" s="823"/>
      <c r="B796" s="823"/>
      <c r="C796" s="823"/>
      <c r="D796" s="823"/>
      <c r="E796" s="823"/>
      <c r="F796" s="823"/>
      <c r="G796" s="823"/>
      <c r="H796" s="823"/>
      <c r="I796" s="823"/>
      <c r="J796" s="823"/>
      <c r="K796" s="823"/>
      <c r="L796" s="823"/>
      <c r="M796" s="823"/>
      <c r="N796" s="823"/>
      <c r="O796" s="823"/>
      <c r="P796" s="823"/>
      <c r="Q796" s="823"/>
      <c r="R796" s="823"/>
      <c r="S796" s="823"/>
      <c r="T796" s="823"/>
      <c r="U796" s="823"/>
      <c r="V796" s="823"/>
      <c r="W796" s="823"/>
      <c r="X796" s="823"/>
      <c r="Y796" s="823"/>
      <c r="Z796" s="823"/>
      <c r="AA796" s="823"/>
    </row>
    <row r="797">
      <c r="A797" s="823"/>
      <c r="B797" s="823"/>
      <c r="C797" s="823"/>
      <c r="D797" s="823"/>
      <c r="E797" s="823"/>
      <c r="F797" s="823"/>
      <c r="G797" s="823"/>
      <c r="H797" s="823"/>
      <c r="I797" s="823"/>
      <c r="J797" s="823"/>
      <c r="K797" s="823"/>
      <c r="L797" s="823"/>
      <c r="M797" s="823"/>
      <c r="N797" s="823"/>
      <c r="O797" s="823"/>
      <c r="P797" s="823"/>
      <c r="Q797" s="823"/>
      <c r="R797" s="823"/>
      <c r="S797" s="823"/>
      <c r="T797" s="823"/>
      <c r="U797" s="823"/>
      <c r="V797" s="823"/>
      <c r="W797" s="823"/>
      <c r="X797" s="823"/>
      <c r="Y797" s="823"/>
      <c r="Z797" s="823"/>
      <c r="AA797" s="823"/>
    </row>
    <row r="798">
      <c r="A798" s="823"/>
      <c r="B798" s="823"/>
      <c r="C798" s="823"/>
      <c r="D798" s="823"/>
      <c r="E798" s="823"/>
      <c r="F798" s="823"/>
      <c r="G798" s="823"/>
      <c r="H798" s="823"/>
      <c r="I798" s="823"/>
      <c r="J798" s="823"/>
      <c r="K798" s="823"/>
      <c r="L798" s="823"/>
      <c r="M798" s="823"/>
      <c r="N798" s="823"/>
      <c r="O798" s="823"/>
      <c r="P798" s="823"/>
      <c r="Q798" s="823"/>
      <c r="R798" s="823"/>
      <c r="S798" s="823"/>
      <c r="T798" s="823"/>
      <c r="U798" s="823"/>
      <c r="V798" s="823"/>
      <c r="W798" s="823"/>
      <c r="X798" s="823"/>
      <c r="Y798" s="823"/>
      <c r="Z798" s="823"/>
      <c r="AA798" s="823"/>
    </row>
    <row r="799">
      <c r="A799" s="823"/>
      <c r="B799" s="823"/>
      <c r="C799" s="823"/>
      <c r="D799" s="823"/>
      <c r="E799" s="823"/>
      <c r="F799" s="823"/>
      <c r="G799" s="823"/>
      <c r="H799" s="823"/>
      <c r="I799" s="823"/>
      <c r="J799" s="823"/>
      <c r="K799" s="823"/>
      <c r="L799" s="823"/>
      <c r="M799" s="823"/>
      <c r="N799" s="823"/>
      <c r="O799" s="823"/>
      <c r="P799" s="823"/>
      <c r="Q799" s="823"/>
      <c r="R799" s="823"/>
      <c r="S799" s="823"/>
      <c r="T799" s="823"/>
      <c r="U799" s="823"/>
      <c r="V799" s="823"/>
      <c r="W799" s="823"/>
      <c r="X799" s="823"/>
      <c r="Y799" s="823"/>
      <c r="Z799" s="823"/>
      <c r="AA799" s="823"/>
    </row>
    <row r="800">
      <c r="A800" s="823"/>
      <c r="B800" s="823"/>
      <c r="C800" s="823"/>
      <c r="D800" s="823"/>
      <c r="E800" s="823"/>
      <c r="F800" s="823"/>
      <c r="G800" s="823"/>
      <c r="H800" s="823"/>
      <c r="I800" s="823"/>
      <c r="J800" s="823"/>
      <c r="K800" s="823"/>
      <c r="L800" s="823"/>
      <c r="M800" s="823"/>
      <c r="N800" s="823"/>
      <c r="O800" s="823"/>
      <c r="P800" s="823"/>
      <c r="Q800" s="823"/>
      <c r="R800" s="823"/>
      <c r="S800" s="823"/>
      <c r="T800" s="823"/>
      <c r="U800" s="823"/>
      <c r="V800" s="823"/>
      <c r="W800" s="823"/>
      <c r="X800" s="823"/>
      <c r="Y800" s="823"/>
      <c r="Z800" s="823"/>
      <c r="AA800" s="823"/>
    </row>
    <row r="801">
      <c r="A801" s="823"/>
      <c r="B801" s="823"/>
      <c r="C801" s="823"/>
      <c r="D801" s="823"/>
      <c r="E801" s="823"/>
      <c r="F801" s="823"/>
      <c r="G801" s="823"/>
      <c r="H801" s="823"/>
      <c r="I801" s="823"/>
      <c r="J801" s="823"/>
      <c r="K801" s="823"/>
      <c r="L801" s="823"/>
      <c r="M801" s="823"/>
      <c r="N801" s="823"/>
      <c r="O801" s="823"/>
      <c r="P801" s="823"/>
      <c r="Q801" s="823"/>
      <c r="R801" s="823"/>
      <c r="S801" s="823"/>
      <c r="T801" s="823"/>
      <c r="U801" s="823"/>
      <c r="V801" s="823"/>
      <c r="W801" s="823"/>
      <c r="X801" s="823"/>
      <c r="Y801" s="823"/>
      <c r="Z801" s="823"/>
      <c r="AA801" s="823"/>
    </row>
    <row r="802">
      <c r="A802" s="823"/>
      <c r="B802" s="823"/>
      <c r="C802" s="823"/>
      <c r="D802" s="823"/>
      <c r="E802" s="823"/>
      <c r="F802" s="823"/>
      <c r="G802" s="823"/>
      <c r="H802" s="823"/>
      <c r="I802" s="823"/>
      <c r="J802" s="823"/>
      <c r="K802" s="823"/>
      <c r="L802" s="823"/>
      <c r="M802" s="823"/>
      <c r="N802" s="823"/>
      <c r="O802" s="823"/>
      <c r="P802" s="823"/>
      <c r="Q802" s="823"/>
      <c r="R802" s="823"/>
      <c r="S802" s="823"/>
      <c r="T802" s="823"/>
      <c r="U802" s="823"/>
      <c r="V802" s="823"/>
      <c r="W802" s="823"/>
      <c r="X802" s="823"/>
      <c r="Y802" s="823"/>
      <c r="Z802" s="823"/>
      <c r="AA802" s="823"/>
    </row>
    <row r="803">
      <c r="A803" s="823"/>
      <c r="B803" s="823"/>
      <c r="C803" s="823"/>
      <c r="D803" s="823"/>
      <c r="E803" s="823"/>
      <c r="F803" s="823"/>
      <c r="G803" s="823"/>
      <c r="H803" s="823"/>
      <c r="I803" s="823"/>
      <c r="J803" s="823"/>
      <c r="K803" s="823"/>
      <c r="L803" s="823"/>
      <c r="M803" s="823"/>
      <c r="N803" s="823"/>
      <c r="O803" s="823"/>
      <c r="P803" s="823"/>
      <c r="Q803" s="823"/>
      <c r="R803" s="823"/>
      <c r="S803" s="823"/>
      <c r="T803" s="823"/>
      <c r="U803" s="823"/>
      <c r="V803" s="823"/>
      <c r="W803" s="823"/>
      <c r="X803" s="823"/>
      <c r="Y803" s="823"/>
      <c r="Z803" s="823"/>
      <c r="AA803" s="823"/>
    </row>
    <row r="804">
      <c r="A804" s="823"/>
      <c r="B804" s="823"/>
      <c r="C804" s="823"/>
      <c r="D804" s="823"/>
      <c r="E804" s="823"/>
      <c r="F804" s="823"/>
      <c r="G804" s="823"/>
      <c r="H804" s="823"/>
      <c r="I804" s="823"/>
      <c r="J804" s="823"/>
      <c r="K804" s="823"/>
      <c r="L804" s="823"/>
      <c r="M804" s="823"/>
      <c r="N804" s="823"/>
      <c r="O804" s="823"/>
      <c r="P804" s="823"/>
      <c r="Q804" s="823"/>
      <c r="R804" s="823"/>
      <c r="S804" s="823"/>
      <c r="T804" s="823"/>
      <c r="U804" s="823"/>
      <c r="V804" s="823"/>
      <c r="W804" s="823"/>
      <c r="X804" s="823"/>
      <c r="Y804" s="823"/>
      <c r="Z804" s="823"/>
      <c r="AA804" s="823"/>
    </row>
    <row r="805">
      <c r="A805" s="823"/>
      <c r="B805" s="823"/>
      <c r="C805" s="823"/>
      <c r="D805" s="823"/>
      <c r="E805" s="823"/>
      <c r="F805" s="823"/>
      <c r="G805" s="823"/>
      <c r="H805" s="823"/>
      <c r="I805" s="823"/>
      <c r="J805" s="823"/>
      <c r="K805" s="823"/>
      <c r="L805" s="823"/>
      <c r="M805" s="823"/>
      <c r="N805" s="823"/>
      <c r="O805" s="823"/>
      <c r="P805" s="823"/>
      <c r="Q805" s="823"/>
      <c r="R805" s="823"/>
      <c r="S805" s="823"/>
      <c r="T805" s="823"/>
      <c r="U805" s="823"/>
      <c r="V805" s="823"/>
      <c r="W805" s="823"/>
      <c r="X805" s="823"/>
      <c r="Y805" s="823"/>
      <c r="Z805" s="823"/>
      <c r="AA805" s="823"/>
    </row>
    <row r="806">
      <c r="A806" s="823"/>
      <c r="B806" s="823"/>
      <c r="C806" s="823"/>
      <c r="D806" s="823"/>
      <c r="E806" s="823"/>
      <c r="F806" s="823"/>
      <c r="G806" s="823"/>
      <c r="H806" s="823"/>
      <c r="I806" s="823"/>
      <c r="J806" s="823"/>
      <c r="K806" s="823"/>
      <c r="L806" s="823"/>
      <c r="M806" s="823"/>
      <c r="N806" s="823"/>
      <c r="O806" s="823"/>
      <c r="P806" s="823"/>
      <c r="Q806" s="823"/>
      <c r="R806" s="823"/>
      <c r="S806" s="823"/>
      <c r="T806" s="823"/>
      <c r="U806" s="823"/>
      <c r="V806" s="823"/>
      <c r="W806" s="823"/>
      <c r="X806" s="823"/>
      <c r="Y806" s="823"/>
      <c r="Z806" s="823"/>
      <c r="AA806" s="823"/>
    </row>
    <row r="807">
      <c r="A807" s="823"/>
      <c r="B807" s="823"/>
      <c r="C807" s="823"/>
      <c r="D807" s="823"/>
      <c r="E807" s="823"/>
      <c r="F807" s="823"/>
      <c r="G807" s="823"/>
      <c r="H807" s="823"/>
      <c r="I807" s="823"/>
      <c r="J807" s="823"/>
      <c r="K807" s="823"/>
      <c r="L807" s="823"/>
      <c r="M807" s="823"/>
      <c r="N807" s="823"/>
      <c r="O807" s="823"/>
      <c r="P807" s="823"/>
      <c r="Q807" s="823"/>
      <c r="R807" s="823"/>
      <c r="S807" s="823"/>
      <c r="T807" s="823"/>
      <c r="U807" s="823"/>
      <c r="V807" s="823"/>
      <c r="W807" s="823"/>
      <c r="X807" s="823"/>
      <c r="Y807" s="823"/>
      <c r="Z807" s="823"/>
      <c r="AA807" s="823"/>
    </row>
    <row r="808">
      <c r="A808" s="823"/>
      <c r="B808" s="823"/>
      <c r="C808" s="823"/>
      <c r="D808" s="823"/>
      <c r="E808" s="823"/>
      <c r="F808" s="823"/>
      <c r="G808" s="823"/>
      <c r="H808" s="823"/>
      <c r="I808" s="823"/>
      <c r="J808" s="823"/>
      <c r="K808" s="823"/>
      <c r="L808" s="823"/>
      <c r="M808" s="823"/>
      <c r="N808" s="823"/>
      <c r="O808" s="823"/>
      <c r="P808" s="823"/>
      <c r="Q808" s="823"/>
      <c r="R808" s="823"/>
      <c r="S808" s="823"/>
      <c r="T808" s="823"/>
      <c r="U808" s="823"/>
      <c r="V808" s="823"/>
      <c r="W808" s="823"/>
      <c r="X808" s="823"/>
      <c r="Y808" s="823"/>
      <c r="Z808" s="823"/>
      <c r="AA808" s="823"/>
    </row>
    <row r="809">
      <c r="A809" s="823"/>
      <c r="B809" s="823"/>
      <c r="C809" s="823"/>
      <c r="D809" s="823"/>
      <c r="E809" s="823"/>
      <c r="F809" s="823"/>
      <c r="G809" s="823"/>
      <c r="H809" s="823"/>
      <c r="I809" s="823"/>
      <c r="J809" s="823"/>
      <c r="K809" s="823"/>
      <c r="L809" s="823"/>
      <c r="M809" s="823"/>
      <c r="N809" s="823"/>
      <c r="O809" s="823"/>
      <c r="P809" s="823"/>
      <c r="Q809" s="823"/>
      <c r="R809" s="823"/>
      <c r="S809" s="823"/>
      <c r="T809" s="823"/>
      <c r="U809" s="823"/>
      <c r="V809" s="823"/>
      <c r="W809" s="823"/>
      <c r="X809" s="823"/>
      <c r="Y809" s="823"/>
      <c r="Z809" s="823"/>
      <c r="AA809" s="823"/>
    </row>
    <row r="810">
      <c r="A810" s="823"/>
      <c r="B810" s="823"/>
      <c r="C810" s="823"/>
      <c r="D810" s="823"/>
      <c r="E810" s="823"/>
      <c r="F810" s="823"/>
      <c r="G810" s="823"/>
      <c r="H810" s="823"/>
      <c r="I810" s="823"/>
      <c r="J810" s="823"/>
      <c r="K810" s="823"/>
      <c r="L810" s="823"/>
      <c r="M810" s="823"/>
      <c r="N810" s="823"/>
      <c r="O810" s="823"/>
      <c r="P810" s="823"/>
      <c r="Q810" s="823"/>
      <c r="R810" s="823"/>
      <c r="S810" s="823"/>
      <c r="T810" s="823"/>
      <c r="U810" s="823"/>
      <c r="V810" s="823"/>
      <c r="W810" s="823"/>
      <c r="X810" s="823"/>
      <c r="Y810" s="823"/>
      <c r="Z810" s="823"/>
      <c r="AA810" s="823"/>
    </row>
    <row r="811">
      <c r="A811" s="823"/>
      <c r="B811" s="823"/>
      <c r="C811" s="823"/>
      <c r="D811" s="823"/>
      <c r="E811" s="823"/>
      <c r="F811" s="823"/>
      <c r="G811" s="823"/>
      <c r="H811" s="823"/>
      <c r="I811" s="823"/>
      <c r="J811" s="823"/>
      <c r="K811" s="823"/>
      <c r="L811" s="823"/>
      <c r="M811" s="823"/>
      <c r="N811" s="823"/>
      <c r="O811" s="823"/>
      <c r="P811" s="823"/>
      <c r="Q811" s="823"/>
      <c r="R811" s="823"/>
      <c r="S811" s="823"/>
      <c r="T811" s="823"/>
      <c r="U811" s="823"/>
      <c r="V811" s="823"/>
      <c r="W811" s="823"/>
      <c r="X811" s="823"/>
      <c r="Y811" s="823"/>
      <c r="Z811" s="823"/>
      <c r="AA811" s="823"/>
    </row>
    <row r="812">
      <c r="A812" s="823"/>
      <c r="B812" s="823"/>
      <c r="C812" s="823"/>
      <c r="D812" s="823"/>
      <c r="E812" s="823"/>
      <c r="F812" s="823"/>
      <c r="G812" s="823"/>
      <c r="H812" s="823"/>
      <c r="I812" s="823"/>
      <c r="J812" s="823"/>
      <c r="K812" s="823"/>
      <c r="L812" s="823"/>
      <c r="M812" s="823"/>
      <c r="N812" s="823"/>
      <c r="O812" s="823"/>
      <c r="P812" s="823"/>
      <c r="Q812" s="823"/>
      <c r="R812" s="823"/>
      <c r="S812" s="823"/>
      <c r="T812" s="823"/>
      <c r="U812" s="823"/>
      <c r="V812" s="823"/>
      <c r="W812" s="823"/>
      <c r="X812" s="823"/>
      <c r="Y812" s="823"/>
      <c r="Z812" s="823"/>
      <c r="AA812" s="823"/>
    </row>
    <row r="813">
      <c r="A813" s="823"/>
      <c r="B813" s="823"/>
      <c r="C813" s="823"/>
      <c r="D813" s="823"/>
      <c r="E813" s="823"/>
      <c r="F813" s="823"/>
      <c r="G813" s="823"/>
      <c r="H813" s="823"/>
      <c r="I813" s="823"/>
      <c r="J813" s="823"/>
      <c r="K813" s="823"/>
      <c r="L813" s="823"/>
      <c r="M813" s="823"/>
      <c r="N813" s="823"/>
      <c r="O813" s="823"/>
      <c r="P813" s="823"/>
      <c r="Q813" s="823"/>
      <c r="R813" s="823"/>
      <c r="S813" s="823"/>
      <c r="T813" s="823"/>
      <c r="U813" s="823"/>
      <c r="V813" s="823"/>
      <c r="W813" s="823"/>
      <c r="X813" s="823"/>
      <c r="Y813" s="823"/>
      <c r="Z813" s="823"/>
      <c r="AA813" s="823"/>
    </row>
    <row r="814">
      <c r="A814" s="823"/>
      <c r="B814" s="823"/>
      <c r="C814" s="823"/>
      <c r="D814" s="823"/>
      <c r="E814" s="823"/>
      <c r="F814" s="823"/>
      <c r="G814" s="823"/>
      <c r="H814" s="823"/>
      <c r="I814" s="823"/>
      <c r="J814" s="823"/>
      <c r="K814" s="823"/>
      <c r="L814" s="823"/>
      <c r="M814" s="823"/>
      <c r="N814" s="823"/>
      <c r="O814" s="823"/>
      <c r="P814" s="823"/>
      <c r="Q814" s="823"/>
      <c r="R814" s="823"/>
      <c r="S814" s="823"/>
      <c r="T814" s="823"/>
      <c r="U814" s="823"/>
      <c r="V814" s="823"/>
      <c r="W814" s="823"/>
      <c r="X814" s="823"/>
      <c r="Y814" s="823"/>
      <c r="Z814" s="823"/>
      <c r="AA814" s="823"/>
    </row>
    <row r="815">
      <c r="A815" s="823"/>
      <c r="B815" s="823"/>
      <c r="C815" s="823"/>
      <c r="D815" s="823"/>
      <c r="E815" s="823"/>
      <c r="F815" s="823"/>
      <c r="G815" s="823"/>
      <c r="H815" s="823"/>
      <c r="I815" s="823"/>
      <c r="J815" s="823"/>
      <c r="K815" s="823"/>
      <c r="L815" s="823"/>
      <c r="M815" s="823"/>
      <c r="N815" s="823"/>
      <c r="O815" s="823"/>
      <c r="P815" s="823"/>
      <c r="Q815" s="823"/>
      <c r="R815" s="823"/>
      <c r="S815" s="823"/>
      <c r="T815" s="823"/>
      <c r="U815" s="823"/>
      <c r="V815" s="823"/>
      <c r="W815" s="823"/>
      <c r="X815" s="823"/>
      <c r="Y815" s="823"/>
      <c r="Z815" s="823"/>
      <c r="AA815" s="823"/>
    </row>
    <row r="816">
      <c r="A816" s="823"/>
      <c r="B816" s="823"/>
      <c r="C816" s="823"/>
      <c r="D816" s="823"/>
      <c r="E816" s="823"/>
      <c r="F816" s="823"/>
      <c r="G816" s="823"/>
      <c r="H816" s="823"/>
      <c r="I816" s="823"/>
      <c r="J816" s="823"/>
      <c r="K816" s="823"/>
      <c r="L816" s="823"/>
      <c r="M816" s="823"/>
      <c r="N816" s="823"/>
      <c r="O816" s="823"/>
      <c r="P816" s="823"/>
      <c r="Q816" s="823"/>
      <c r="R816" s="823"/>
      <c r="S816" s="823"/>
      <c r="T816" s="823"/>
      <c r="U816" s="823"/>
      <c r="V816" s="823"/>
      <c r="W816" s="823"/>
      <c r="X816" s="823"/>
      <c r="Y816" s="823"/>
      <c r="Z816" s="823"/>
      <c r="AA816" s="823"/>
    </row>
    <row r="817">
      <c r="A817" s="823"/>
      <c r="B817" s="823"/>
      <c r="C817" s="823"/>
      <c r="D817" s="823"/>
      <c r="E817" s="823"/>
      <c r="F817" s="823"/>
      <c r="G817" s="823"/>
      <c r="H817" s="823"/>
      <c r="I817" s="823"/>
      <c r="J817" s="823"/>
      <c r="K817" s="823"/>
      <c r="L817" s="823"/>
      <c r="M817" s="823"/>
      <c r="N817" s="823"/>
      <c r="O817" s="823"/>
      <c r="P817" s="823"/>
      <c r="Q817" s="823"/>
      <c r="R817" s="823"/>
      <c r="S817" s="823"/>
      <c r="T817" s="823"/>
      <c r="U817" s="823"/>
      <c r="V817" s="823"/>
      <c r="W817" s="823"/>
      <c r="X817" s="823"/>
      <c r="Y817" s="823"/>
      <c r="Z817" s="823"/>
      <c r="AA817" s="823"/>
    </row>
    <row r="818">
      <c r="A818" s="823"/>
      <c r="B818" s="823"/>
      <c r="C818" s="823"/>
      <c r="D818" s="823"/>
      <c r="E818" s="823"/>
      <c r="F818" s="823"/>
      <c r="G818" s="823"/>
      <c r="H818" s="823"/>
      <c r="I818" s="823"/>
      <c r="J818" s="823"/>
      <c r="K818" s="823"/>
      <c r="L818" s="823"/>
      <c r="M818" s="823"/>
      <c r="N818" s="823"/>
      <c r="O818" s="823"/>
      <c r="P818" s="823"/>
      <c r="Q818" s="823"/>
      <c r="R818" s="823"/>
      <c r="S818" s="823"/>
      <c r="T818" s="823"/>
      <c r="U818" s="823"/>
      <c r="V818" s="823"/>
      <c r="W818" s="823"/>
      <c r="X818" s="823"/>
      <c r="Y818" s="823"/>
      <c r="Z818" s="823"/>
      <c r="AA818" s="823"/>
    </row>
    <row r="819">
      <c r="A819" s="823"/>
      <c r="B819" s="823"/>
      <c r="C819" s="823"/>
      <c r="D819" s="823"/>
      <c r="E819" s="823"/>
      <c r="F819" s="823"/>
      <c r="G819" s="823"/>
      <c r="H819" s="823"/>
      <c r="I819" s="823"/>
      <c r="J819" s="823"/>
      <c r="K819" s="823"/>
      <c r="L819" s="823"/>
      <c r="M819" s="823"/>
      <c r="N819" s="823"/>
      <c r="O819" s="823"/>
      <c r="P819" s="823"/>
      <c r="Q819" s="823"/>
      <c r="R819" s="823"/>
      <c r="S819" s="823"/>
      <c r="T819" s="823"/>
      <c r="U819" s="823"/>
      <c r="V819" s="823"/>
      <c r="W819" s="823"/>
      <c r="X819" s="823"/>
      <c r="Y819" s="823"/>
      <c r="Z819" s="823"/>
      <c r="AA819" s="823"/>
    </row>
    <row r="820">
      <c r="A820" s="823"/>
      <c r="B820" s="823"/>
      <c r="C820" s="823"/>
      <c r="D820" s="823"/>
      <c r="E820" s="823"/>
      <c r="F820" s="823"/>
      <c r="G820" s="823"/>
      <c r="H820" s="823"/>
      <c r="I820" s="823"/>
      <c r="J820" s="823"/>
      <c r="K820" s="823"/>
      <c r="L820" s="823"/>
      <c r="M820" s="823"/>
      <c r="N820" s="823"/>
      <c r="O820" s="823"/>
      <c r="P820" s="823"/>
      <c r="Q820" s="823"/>
      <c r="R820" s="823"/>
      <c r="S820" s="823"/>
      <c r="T820" s="823"/>
      <c r="U820" s="823"/>
      <c r="V820" s="823"/>
      <c r="W820" s="823"/>
      <c r="X820" s="823"/>
      <c r="Y820" s="823"/>
      <c r="Z820" s="823"/>
      <c r="AA820" s="823"/>
    </row>
    <row r="821">
      <c r="A821" s="823"/>
      <c r="B821" s="823"/>
      <c r="C821" s="823"/>
      <c r="D821" s="823"/>
      <c r="E821" s="823"/>
      <c r="F821" s="823"/>
      <c r="G821" s="823"/>
      <c r="H821" s="823"/>
      <c r="I821" s="823"/>
      <c r="J821" s="823"/>
      <c r="K821" s="823"/>
      <c r="L821" s="823"/>
      <c r="M821" s="823"/>
      <c r="N821" s="823"/>
      <c r="O821" s="823"/>
      <c r="P821" s="823"/>
      <c r="Q821" s="823"/>
      <c r="R821" s="823"/>
      <c r="S821" s="823"/>
      <c r="T821" s="823"/>
      <c r="U821" s="823"/>
      <c r="V821" s="823"/>
      <c r="W821" s="823"/>
      <c r="X821" s="823"/>
      <c r="Y821" s="823"/>
      <c r="Z821" s="823"/>
      <c r="AA821" s="823"/>
    </row>
    <row r="822">
      <c r="A822" s="823"/>
      <c r="B822" s="823"/>
      <c r="C822" s="823"/>
      <c r="D822" s="823"/>
      <c r="E822" s="823"/>
      <c r="F822" s="823"/>
      <c r="G822" s="823"/>
      <c r="H822" s="823"/>
      <c r="I822" s="823"/>
      <c r="J822" s="823"/>
      <c r="K822" s="823"/>
      <c r="L822" s="823"/>
      <c r="M822" s="823"/>
      <c r="N822" s="823"/>
      <c r="O822" s="823"/>
      <c r="P822" s="823"/>
      <c r="Q822" s="823"/>
      <c r="R822" s="823"/>
      <c r="S822" s="823"/>
      <c r="T822" s="823"/>
      <c r="U822" s="823"/>
      <c r="V822" s="823"/>
      <c r="W822" s="823"/>
      <c r="X822" s="823"/>
      <c r="Y822" s="823"/>
      <c r="Z822" s="823"/>
      <c r="AA822" s="823"/>
    </row>
    <row r="823">
      <c r="A823" s="823"/>
      <c r="B823" s="823"/>
      <c r="C823" s="823"/>
      <c r="D823" s="823"/>
      <c r="E823" s="823"/>
      <c r="F823" s="823"/>
      <c r="G823" s="823"/>
      <c r="H823" s="823"/>
      <c r="I823" s="823"/>
      <c r="J823" s="823"/>
      <c r="K823" s="823"/>
      <c r="L823" s="823"/>
      <c r="M823" s="823"/>
      <c r="N823" s="823"/>
      <c r="O823" s="823"/>
      <c r="P823" s="823"/>
      <c r="Q823" s="823"/>
      <c r="R823" s="823"/>
      <c r="S823" s="823"/>
      <c r="T823" s="823"/>
      <c r="U823" s="823"/>
      <c r="V823" s="823"/>
      <c r="W823" s="823"/>
      <c r="X823" s="823"/>
      <c r="Y823" s="823"/>
      <c r="Z823" s="823"/>
      <c r="AA823" s="823"/>
    </row>
    <row r="824">
      <c r="A824" s="823"/>
      <c r="B824" s="823"/>
      <c r="C824" s="823"/>
      <c r="D824" s="823"/>
      <c r="E824" s="823"/>
      <c r="F824" s="823"/>
      <c r="G824" s="823"/>
      <c r="H824" s="823"/>
      <c r="I824" s="823"/>
      <c r="J824" s="823"/>
      <c r="K824" s="823"/>
      <c r="L824" s="823"/>
      <c r="M824" s="823"/>
      <c r="N824" s="823"/>
      <c r="O824" s="823"/>
      <c r="P824" s="823"/>
      <c r="Q824" s="823"/>
      <c r="R824" s="823"/>
      <c r="S824" s="823"/>
      <c r="T824" s="823"/>
      <c r="U824" s="823"/>
      <c r="V824" s="823"/>
      <c r="W824" s="823"/>
      <c r="X824" s="823"/>
      <c r="Y824" s="823"/>
      <c r="Z824" s="823"/>
      <c r="AA824" s="823"/>
    </row>
    <row r="825">
      <c r="A825" s="823"/>
      <c r="B825" s="823"/>
      <c r="C825" s="823"/>
      <c r="D825" s="823"/>
      <c r="E825" s="823"/>
      <c r="F825" s="823"/>
      <c r="G825" s="823"/>
      <c r="H825" s="823"/>
      <c r="I825" s="823"/>
      <c r="J825" s="823"/>
      <c r="K825" s="823"/>
      <c r="L825" s="823"/>
      <c r="M825" s="823"/>
      <c r="N825" s="823"/>
      <c r="O825" s="823"/>
      <c r="P825" s="823"/>
      <c r="Q825" s="823"/>
      <c r="R825" s="823"/>
      <c r="S825" s="823"/>
      <c r="T825" s="823"/>
      <c r="U825" s="823"/>
      <c r="V825" s="823"/>
      <c r="W825" s="823"/>
      <c r="X825" s="823"/>
      <c r="Y825" s="823"/>
      <c r="Z825" s="823"/>
      <c r="AA825" s="823"/>
    </row>
    <row r="826">
      <c r="A826" s="823"/>
      <c r="B826" s="823"/>
      <c r="C826" s="823"/>
      <c r="D826" s="823"/>
      <c r="E826" s="823"/>
      <c r="F826" s="823"/>
      <c r="G826" s="823"/>
      <c r="H826" s="823"/>
      <c r="I826" s="823"/>
      <c r="J826" s="823"/>
      <c r="K826" s="823"/>
      <c r="L826" s="823"/>
      <c r="M826" s="823"/>
      <c r="N826" s="823"/>
      <c r="O826" s="823"/>
      <c r="P826" s="823"/>
      <c r="Q826" s="823"/>
      <c r="R826" s="823"/>
      <c r="S826" s="823"/>
      <c r="T826" s="823"/>
      <c r="U826" s="823"/>
      <c r="V826" s="823"/>
      <c r="W826" s="823"/>
      <c r="X826" s="823"/>
      <c r="Y826" s="823"/>
      <c r="Z826" s="823"/>
      <c r="AA826" s="823"/>
    </row>
    <row r="827">
      <c r="A827" s="823"/>
      <c r="B827" s="823"/>
      <c r="C827" s="823"/>
      <c r="D827" s="823"/>
      <c r="E827" s="823"/>
      <c r="F827" s="823"/>
      <c r="G827" s="823"/>
      <c r="H827" s="823"/>
      <c r="I827" s="823"/>
      <c r="J827" s="823"/>
      <c r="K827" s="823"/>
      <c r="L827" s="823"/>
      <c r="M827" s="823"/>
      <c r="N827" s="823"/>
      <c r="O827" s="823"/>
      <c r="P827" s="823"/>
      <c r="Q827" s="823"/>
      <c r="R827" s="823"/>
      <c r="S827" s="823"/>
      <c r="T827" s="823"/>
      <c r="U827" s="823"/>
      <c r="V827" s="823"/>
      <c r="W827" s="823"/>
      <c r="X827" s="823"/>
      <c r="Y827" s="823"/>
      <c r="Z827" s="823"/>
      <c r="AA827" s="823"/>
    </row>
    <row r="828">
      <c r="A828" s="823"/>
      <c r="B828" s="823"/>
      <c r="C828" s="823"/>
      <c r="D828" s="823"/>
      <c r="E828" s="823"/>
      <c r="F828" s="823"/>
      <c r="G828" s="823"/>
      <c r="H828" s="823"/>
      <c r="I828" s="823"/>
      <c r="J828" s="823"/>
      <c r="K828" s="823"/>
      <c r="L828" s="823"/>
      <c r="M828" s="823"/>
      <c r="N828" s="823"/>
      <c r="O828" s="823"/>
      <c r="P828" s="823"/>
      <c r="Q828" s="823"/>
      <c r="R828" s="823"/>
      <c r="S828" s="823"/>
      <c r="T828" s="823"/>
      <c r="U828" s="823"/>
      <c r="V828" s="823"/>
      <c r="W828" s="823"/>
      <c r="X828" s="823"/>
      <c r="Y828" s="823"/>
      <c r="Z828" s="823"/>
      <c r="AA828" s="823"/>
    </row>
    <row r="829">
      <c r="A829" s="823"/>
      <c r="B829" s="823"/>
      <c r="C829" s="823"/>
      <c r="D829" s="823"/>
      <c r="E829" s="823"/>
      <c r="F829" s="823"/>
      <c r="G829" s="823"/>
      <c r="H829" s="823"/>
      <c r="I829" s="823"/>
      <c r="J829" s="823"/>
      <c r="K829" s="823"/>
      <c r="L829" s="823"/>
      <c r="M829" s="823"/>
      <c r="N829" s="823"/>
      <c r="O829" s="823"/>
      <c r="P829" s="823"/>
      <c r="Q829" s="823"/>
      <c r="R829" s="823"/>
      <c r="S829" s="823"/>
      <c r="T829" s="823"/>
      <c r="U829" s="823"/>
      <c r="V829" s="823"/>
      <c r="W829" s="823"/>
      <c r="X829" s="823"/>
      <c r="Y829" s="823"/>
      <c r="Z829" s="823"/>
      <c r="AA829" s="823"/>
    </row>
    <row r="830">
      <c r="A830" s="823"/>
      <c r="B830" s="823"/>
      <c r="C830" s="823"/>
      <c r="D830" s="823"/>
      <c r="E830" s="823"/>
      <c r="F830" s="823"/>
      <c r="G830" s="823"/>
      <c r="H830" s="823"/>
      <c r="I830" s="823"/>
      <c r="J830" s="823"/>
      <c r="K830" s="823"/>
      <c r="L830" s="823"/>
      <c r="M830" s="823"/>
      <c r="N830" s="823"/>
      <c r="O830" s="823"/>
      <c r="P830" s="823"/>
      <c r="Q830" s="823"/>
      <c r="R830" s="823"/>
      <c r="S830" s="823"/>
      <c r="T830" s="823"/>
      <c r="U830" s="823"/>
      <c r="V830" s="823"/>
      <c r="W830" s="823"/>
      <c r="X830" s="823"/>
      <c r="Y830" s="823"/>
      <c r="Z830" s="823"/>
      <c r="AA830" s="823"/>
    </row>
    <row r="831">
      <c r="A831" s="823"/>
      <c r="B831" s="823"/>
      <c r="C831" s="823"/>
      <c r="D831" s="823"/>
      <c r="E831" s="823"/>
      <c r="F831" s="823"/>
      <c r="G831" s="823"/>
      <c r="H831" s="823"/>
      <c r="I831" s="823"/>
      <c r="J831" s="823"/>
      <c r="K831" s="823"/>
      <c r="L831" s="823"/>
      <c r="M831" s="823"/>
      <c r="N831" s="823"/>
      <c r="O831" s="823"/>
      <c r="P831" s="823"/>
      <c r="Q831" s="823"/>
      <c r="R831" s="823"/>
      <c r="S831" s="823"/>
      <c r="T831" s="823"/>
      <c r="U831" s="823"/>
      <c r="V831" s="823"/>
      <c r="W831" s="823"/>
      <c r="X831" s="823"/>
      <c r="Y831" s="823"/>
      <c r="Z831" s="823"/>
      <c r="AA831" s="823"/>
    </row>
    <row r="832">
      <c r="A832" s="823"/>
      <c r="B832" s="823"/>
      <c r="C832" s="823"/>
      <c r="D832" s="823"/>
      <c r="E832" s="823"/>
      <c r="F832" s="823"/>
      <c r="G832" s="823"/>
      <c r="H832" s="823"/>
      <c r="I832" s="823"/>
      <c r="J832" s="823"/>
      <c r="K832" s="823"/>
      <c r="L832" s="823"/>
      <c r="M832" s="823"/>
      <c r="N832" s="823"/>
      <c r="O832" s="823"/>
      <c r="P832" s="823"/>
      <c r="Q832" s="823"/>
      <c r="R832" s="823"/>
      <c r="S832" s="823"/>
      <c r="T832" s="823"/>
      <c r="U832" s="823"/>
      <c r="V832" s="823"/>
      <c r="W832" s="823"/>
      <c r="X832" s="823"/>
      <c r="Y832" s="823"/>
      <c r="Z832" s="823"/>
      <c r="AA832" s="823"/>
    </row>
    <row r="833">
      <c r="A833" s="823"/>
      <c r="B833" s="823"/>
      <c r="C833" s="823"/>
      <c r="D833" s="823"/>
      <c r="E833" s="823"/>
      <c r="F833" s="823"/>
      <c r="G833" s="823"/>
      <c r="H833" s="823"/>
      <c r="I833" s="823"/>
      <c r="J833" s="823"/>
      <c r="K833" s="823"/>
      <c r="L833" s="823"/>
      <c r="M833" s="823"/>
      <c r="N833" s="823"/>
      <c r="O833" s="823"/>
      <c r="P833" s="823"/>
      <c r="Q833" s="823"/>
      <c r="R833" s="823"/>
      <c r="S833" s="823"/>
      <c r="T833" s="823"/>
      <c r="U833" s="823"/>
      <c r="V833" s="823"/>
      <c r="W833" s="823"/>
      <c r="X833" s="823"/>
      <c r="Y833" s="823"/>
      <c r="Z833" s="823"/>
      <c r="AA833" s="823"/>
    </row>
    <row r="834">
      <c r="A834" s="823"/>
      <c r="B834" s="823"/>
      <c r="C834" s="823"/>
      <c r="D834" s="823"/>
      <c r="E834" s="823"/>
      <c r="F834" s="823"/>
      <c r="G834" s="823"/>
      <c r="H834" s="823"/>
      <c r="I834" s="823"/>
      <c r="J834" s="823"/>
      <c r="K834" s="823"/>
      <c r="L834" s="823"/>
      <c r="M834" s="823"/>
      <c r="N834" s="823"/>
      <c r="O834" s="823"/>
      <c r="P834" s="823"/>
      <c r="Q834" s="823"/>
      <c r="R834" s="823"/>
      <c r="S834" s="823"/>
      <c r="T834" s="823"/>
      <c r="U834" s="823"/>
      <c r="V834" s="823"/>
      <c r="W834" s="823"/>
      <c r="X834" s="823"/>
      <c r="Y834" s="823"/>
      <c r="Z834" s="823"/>
      <c r="AA834" s="823"/>
    </row>
    <row r="835">
      <c r="A835" s="823"/>
      <c r="B835" s="823"/>
      <c r="C835" s="823"/>
      <c r="D835" s="823"/>
      <c r="E835" s="823"/>
      <c r="F835" s="823"/>
      <c r="G835" s="823"/>
      <c r="H835" s="823"/>
      <c r="I835" s="823"/>
      <c r="J835" s="823"/>
      <c r="K835" s="823"/>
      <c r="L835" s="823"/>
      <c r="M835" s="823"/>
      <c r="N835" s="823"/>
      <c r="O835" s="823"/>
      <c r="P835" s="823"/>
      <c r="Q835" s="823"/>
      <c r="R835" s="823"/>
      <c r="S835" s="823"/>
      <c r="T835" s="823"/>
      <c r="U835" s="823"/>
      <c r="V835" s="823"/>
      <c r="W835" s="823"/>
      <c r="X835" s="823"/>
      <c r="Y835" s="823"/>
      <c r="Z835" s="823"/>
      <c r="AA835" s="823"/>
    </row>
    <row r="836">
      <c r="A836" s="823"/>
      <c r="B836" s="823"/>
      <c r="C836" s="823"/>
      <c r="D836" s="823"/>
      <c r="E836" s="823"/>
      <c r="F836" s="823"/>
      <c r="G836" s="823"/>
      <c r="H836" s="823"/>
      <c r="I836" s="823"/>
      <c r="J836" s="823"/>
      <c r="K836" s="823"/>
      <c r="L836" s="823"/>
      <c r="M836" s="823"/>
      <c r="N836" s="823"/>
      <c r="O836" s="823"/>
      <c r="P836" s="823"/>
      <c r="Q836" s="823"/>
      <c r="R836" s="823"/>
      <c r="S836" s="823"/>
      <c r="T836" s="823"/>
      <c r="U836" s="823"/>
      <c r="V836" s="823"/>
      <c r="W836" s="823"/>
      <c r="X836" s="823"/>
      <c r="Y836" s="823"/>
      <c r="Z836" s="823"/>
      <c r="AA836" s="823"/>
    </row>
    <row r="837">
      <c r="A837" s="823"/>
      <c r="B837" s="823"/>
      <c r="C837" s="823"/>
      <c r="D837" s="823"/>
      <c r="E837" s="823"/>
      <c r="F837" s="823"/>
      <c r="G837" s="823"/>
      <c r="H837" s="823"/>
      <c r="I837" s="823"/>
      <c r="J837" s="823"/>
      <c r="K837" s="823"/>
      <c r="L837" s="823"/>
      <c r="M837" s="823"/>
      <c r="N837" s="823"/>
      <c r="O837" s="823"/>
      <c r="P837" s="823"/>
      <c r="Q837" s="823"/>
      <c r="R837" s="823"/>
      <c r="S837" s="823"/>
      <c r="T837" s="823"/>
      <c r="U837" s="823"/>
      <c r="V837" s="823"/>
      <c r="W837" s="823"/>
      <c r="X837" s="823"/>
      <c r="Y837" s="823"/>
      <c r="Z837" s="823"/>
      <c r="AA837" s="823"/>
    </row>
    <row r="838">
      <c r="A838" s="823"/>
      <c r="B838" s="823"/>
      <c r="C838" s="823"/>
      <c r="D838" s="823"/>
      <c r="E838" s="823"/>
      <c r="F838" s="823"/>
      <c r="G838" s="823"/>
      <c r="H838" s="823"/>
      <c r="I838" s="823"/>
      <c r="J838" s="823"/>
      <c r="K838" s="823"/>
      <c r="L838" s="823"/>
      <c r="M838" s="823"/>
      <c r="N838" s="823"/>
      <c r="O838" s="823"/>
      <c r="P838" s="823"/>
      <c r="Q838" s="823"/>
      <c r="R838" s="823"/>
      <c r="S838" s="823"/>
      <c r="T838" s="823"/>
      <c r="U838" s="823"/>
      <c r="V838" s="823"/>
      <c r="W838" s="823"/>
      <c r="X838" s="823"/>
      <c r="Y838" s="823"/>
      <c r="Z838" s="823"/>
      <c r="AA838" s="823"/>
    </row>
    <row r="839">
      <c r="A839" s="823"/>
      <c r="B839" s="823"/>
      <c r="C839" s="823"/>
      <c r="D839" s="823"/>
      <c r="E839" s="823"/>
      <c r="F839" s="823"/>
      <c r="G839" s="823"/>
      <c r="H839" s="823"/>
      <c r="I839" s="823"/>
      <c r="J839" s="823"/>
      <c r="K839" s="823"/>
      <c r="L839" s="823"/>
      <c r="M839" s="823"/>
      <c r="N839" s="823"/>
      <c r="O839" s="823"/>
      <c r="P839" s="823"/>
      <c r="Q839" s="823"/>
      <c r="R839" s="823"/>
      <c r="S839" s="823"/>
      <c r="T839" s="823"/>
      <c r="U839" s="823"/>
      <c r="V839" s="823"/>
      <c r="W839" s="823"/>
      <c r="X839" s="823"/>
      <c r="Y839" s="823"/>
      <c r="Z839" s="823"/>
      <c r="AA839" s="823"/>
    </row>
    <row r="840">
      <c r="A840" s="823"/>
      <c r="B840" s="823"/>
      <c r="C840" s="823"/>
      <c r="D840" s="823"/>
      <c r="E840" s="823"/>
      <c r="F840" s="823"/>
      <c r="G840" s="823"/>
      <c r="H840" s="823"/>
      <c r="I840" s="823"/>
      <c r="J840" s="823"/>
      <c r="K840" s="823"/>
      <c r="L840" s="823"/>
      <c r="M840" s="823"/>
      <c r="N840" s="823"/>
      <c r="O840" s="823"/>
      <c r="P840" s="823"/>
      <c r="Q840" s="823"/>
      <c r="R840" s="823"/>
      <c r="S840" s="823"/>
      <c r="T840" s="823"/>
      <c r="U840" s="823"/>
      <c r="V840" s="823"/>
      <c r="W840" s="823"/>
      <c r="X840" s="823"/>
      <c r="Y840" s="823"/>
      <c r="Z840" s="823"/>
      <c r="AA840" s="823"/>
    </row>
    <row r="841">
      <c r="A841" s="823"/>
      <c r="B841" s="823"/>
      <c r="C841" s="823"/>
      <c r="D841" s="823"/>
      <c r="E841" s="823"/>
      <c r="F841" s="823"/>
      <c r="G841" s="823"/>
      <c r="H841" s="823"/>
      <c r="I841" s="823"/>
      <c r="J841" s="823"/>
      <c r="K841" s="823"/>
      <c r="L841" s="823"/>
      <c r="M841" s="823"/>
      <c r="N841" s="823"/>
      <c r="O841" s="823"/>
      <c r="P841" s="823"/>
      <c r="Q841" s="823"/>
      <c r="R841" s="823"/>
      <c r="S841" s="823"/>
      <c r="T841" s="823"/>
      <c r="U841" s="823"/>
      <c r="V841" s="823"/>
      <c r="W841" s="823"/>
      <c r="X841" s="823"/>
      <c r="Y841" s="823"/>
      <c r="Z841" s="823"/>
      <c r="AA841" s="823"/>
    </row>
    <row r="842">
      <c r="A842" s="823"/>
      <c r="B842" s="823"/>
      <c r="C842" s="823"/>
      <c r="D842" s="823"/>
      <c r="E842" s="823"/>
      <c r="F842" s="823"/>
      <c r="G842" s="823"/>
      <c r="H842" s="823"/>
      <c r="I842" s="823"/>
      <c r="J842" s="823"/>
      <c r="K842" s="823"/>
      <c r="L842" s="823"/>
      <c r="M842" s="823"/>
      <c r="N842" s="823"/>
      <c r="O842" s="823"/>
      <c r="P842" s="823"/>
      <c r="Q842" s="823"/>
      <c r="R842" s="823"/>
      <c r="S842" s="823"/>
      <c r="T842" s="823"/>
      <c r="U842" s="823"/>
      <c r="V842" s="823"/>
      <c r="W842" s="823"/>
      <c r="X842" s="823"/>
      <c r="Y842" s="823"/>
      <c r="Z842" s="823"/>
      <c r="AA842" s="823"/>
    </row>
    <row r="843">
      <c r="A843" s="823"/>
      <c r="B843" s="823"/>
      <c r="C843" s="823"/>
      <c r="D843" s="823"/>
      <c r="E843" s="823"/>
      <c r="F843" s="823"/>
      <c r="G843" s="823"/>
      <c r="H843" s="823"/>
      <c r="I843" s="823"/>
      <c r="J843" s="823"/>
      <c r="K843" s="823"/>
      <c r="L843" s="823"/>
      <c r="M843" s="823"/>
      <c r="N843" s="823"/>
      <c r="O843" s="823"/>
      <c r="P843" s="823"/>
      <c r="Q843" s="823"/>
      <c r="R843" s="823"/>
      <c r="S843" s="823"/>
      <c r="T843" s="823"/>
      <c r="U843" s="823"/>
      <c r="V843" s="823"/>
      <c r="W843" s="823"/>
      <c r="X843" s="823"/>
      <c r="Y843" s="823"/>
      <c r="Z843" s="823"/>
      <c r="AA843" s="823"/>
    </row>
    <row r="844">
      <c r="A844" s="823"/>
      <c r="B844" s="823"/>
      <c r="C844" s="823"/>
      <c r="D844" s="823"/>
      <c r="E844" s="823"/>
      <c r="F844" s="823"/>
      <c r="G844" s="823"/>
      <c r="H844" s="823"/>
      <c r="I844" s="823"/>
      <c r="J844" s="823"/>
      <c r="K844" s="823"/>
      <c r="L844" s="823"/>
      <c r="M844" s="823"/>
      <c r="N844" s="823"/>
      <c r="O844" s="823"/>
      <c r="P844" s="823"/>
      <c r="Q844" s="823"/>
      <c r="R844" s="823"/>
      <c r="S844" s="823"/>
      <c r="T844" s="823"/>
      <c r="U844" s="823"/>
      <c r="V844" s="823"/>
      <c r="W844" s="823"/>
      <c r="X844" s="823"/>
      <c r="Y844" s="823"/>
      <c r="Z844" s="823"/>
      <c r="AA844" s="823"/>
    </row>
    <row r="845">
      <c r="A845" s="823"/>
      <c r="B845" s="823"/>
      <c r="C845" s="823"/>
      <c r="D845" s="823"/>
      <c r="E845" s="823"/>
      <c r="F845" s="823"/>
      <c r="G845" s="823"/>
      <c r="H845" s="823"/>
      <c r="I845" s="823"/>
      <c r="J845" s="823"/>
      <c r="K845" s="823"/>
      <c r="L845" s="823"/>
      <c r="M845" s="823"/>
      <c r="N845" s="823"/>
      <c r="O845" s="823"/>
      <c r="P845" s="823"/>
      <c r="Q845" s="823"/>
      <c r="R845" s="823"/>
      <c r="S845" s="823"/>
      <c r="T845" s="823"/>
      <c r="U845" s="823"/>
      <c r="V845" s="823"/>
      <c r="W845" s="823"/>
      <c r="X845" s="823"/>
      <c r="Y845" s="823"/>
      <c r="Z845" s="823"/>
      <c r="AA845" s="823"/>
    </row>
    <row r="846">
      <c r="A846" s="823"/>
      <c r="B846" s="823"/>
      <c r="C846" s="823"/>
      <c r="D846" s="823"/>
      <c r="E846" s="823"/>
      <c r="F846" s="823"/>
      <c r="G846" s="823"/>
      <c r="H846" s="823"/>
      <c r="I846" s="823"/>
      <c r="J846" s="823"/>
      <c r="K846" s="823"/>
      <c r="L846" s="823"/>
      <c r="M846" s="823"/>
      <c r="N846" s="823"/>
      <c r="O846" s="823"/>
      <c r="P846" s="823"/>
      <c r="Q846" s="823"/>
      <c r="R846" s="823"/>
      <c r="S846" s="823"/>
      <c r="T846" s="823"/>
      <c r="U846" s="823"/>
      <c r="V846" s="823"/>
      <c r="W846" s="823"/>
      <c r="X846" s="823"/>
      <c r="Y846" s="823"/>
      <c r="Z846" s="823"/>
      <c r="AA846" s="823"/>
    </row>
    <row r="847">
      <c r="A847" s="823"/>
      <c r="B847" s="823"/>
      <c r="C847" s="823"/>
      <c r="D847" s="823"/>
      <c r="E847" s="823"/>
      <c r="F847" s="823"/>
      <c r="G847" s="823"/>
      <c r="H847" s="823"/>
      <c r="I847" s="823"/>
      <c r="J847" s="823"/>
      <c r="K847" s="823"/>
      <c r="L847" s="823"/>
      <c r="M847" s="823"/>
      <c r="N847" s="823"/>
      <c r="O847" s="823"/>
      <c r="P847" s="823"/>
      <c r="Q847" s="823"/>
      <c r="R847" s="823"/>
      <c r="S847" s="823"/>
      <c r="T847" s="823"/>
      <c r="U847" s="823"/>
      <c r="V847" s="823"/>
      <c r="W847" s="823"/>
      <c r="X847" s="823"/>
      <c r="Y847" s="823"/>
      <c r="Z847" s="823"/>
      <c r="AA847" s="823"/>
    </row>
    <row r="848">
      <c r="A848" s="823"/>
      <c r="B848" s="823"/>
      <c r="C848" s="823"/>
      <c r="D848" s="823"/>
      <c r="E848" s="823"/>
      <c r="F848" s="823"/>
      <c r="G848" s="823"/>
      <c r="H848" s="823"/>
      <c r="I848" s="823"/>
      <c r="J848" s="823"/>
      <c r="K848" s="823"/>
      <c r="L848" s="823"/>
      <c r="M848" s="823"/>
      <c r="N848" s="823"/>
      <c r="O848" s="823"/>
      <c r="P848" s="823"/>
      <c r="Q848" s="823"/>
      <c r="R848" s="823"/>
      <c r="S848" s="823"/>
      <c r="T848" s="823"/>
      <c r="U848" s="823"/>
      <c r="V848" s="823"/>
      <c r="W848" s="823"/>
      <c r="X848" s="823"/>
      <c r="Y848" s="823"/>
      <c r="Z848" s="823"/>
      <c r="AA848" s="823"/>
    </row>
    <row r="849">
      <c r="A849" s="823"/>
      <c r="B849" s="823"/>
      <c r="C849" s="823"/>
      <c r="D849" s="823"/>
      <c r="E849" s="823"/>
      <c r="F849" s="823"/>
      <c r="G849" s="823"/>
      <c r="H849" s="823"/>
      <c r="I849" s="823"/>
      <c r="J849" s="823"/>
      <c r="K849" s="823"/>
      <c r="L849" s="823"/>
      <c r="M849" s="823"/>
      <c r="N849" s="823"/>
      <c r="O849" s="823"/>
      <c r="P849" s="823"/>
      <c r="Q849" s="823"/>
      <c r="R849" s="823"/>
      <c r="S849" s="823"/>
      <c r="T849" s="823"/>
      <c r="U849" s="823"/>
      <c r="V849" s="823"/>
      <c r="W849" s="823"/>
      <c r="X849" s="823"/>
      <c r="Y849" s="823"/>
      <c r="Z849" s="823"/>
      <c r="AA849" s="823"/>
    </row>
    <row r="850">
      <c r="A850" s="823"/>
      <c r="B850" s="823"/>
      <c r="C850" s="823"/>
      <c r="D850" s="823"/>
      <c r="E850" s="823"/>
      <c r="F850" s="823"/>
      <c r="G850" s="823"/>
      <c r="H850" s="823"/>
      <c r="I850" s="823"/>
      <c r="J850" s="823"/>
      <c r="K850" s="823"/>
      <c r="L850" s="823"/>
      <c r="M850" s="823"/>
      <c r="N850" s="823"/>
      <c r="O850" s="823"/>
      <c r="P850" s="823"/>
      <c r="Q850" s="823"/>
      <c r="R850" s="823"/>
      <c r="S850" s="823"/>
      <c r="T850" s="823"/>
      <c r="U850" s="823"/>
      <c r="V850" s="823"/>
      <c r="W850" s="823"/>
      <c r="X850" s="823"/>
      <c r="Y850" s="823"/>
      <c r="Z850" s="823"/>
      <c r="AA850" s="823"/>
    </row>
    <row r="851">
      <c r="A851" s="823"/>
      <c r="B851" s="823"/>
      <c r="C851" s="823"/>
      <c r="D851" s="823"/>
      <c r="E851" s="823"/>
      <c r="F851" s="823"/>
      <c r="G851" s="823"/>
      <c r="H851" s="823"/>
      <c r="I851" s="823"/>
      <c r="J851" s="823"/>
      <c r="K851" s="823"/>
      <c r="L851" s="823"/>
      <c r="M851" s="823"/>
      <c r="N851" s="823"/>
      <c r="O851" s="823"/>
      <c r="P851" s="823"/>
      <c r="Q851" s="823"/>
      <c r="R851" s="823"/>
      <c r="S851" s="823"/>
      <c r="T851" s="823"/>
      <c r="U851" s="823"/>
      <c r="V851" s="823"/>
      <c r="W851" s="823"/>
      <c r="X851" s="823"/>
      <c r="Y851" s="823"/>
      <c r="Z851" s="823"/>
      <c r="AA851" s="823"/>
    </row>
    <row r="852">
      <c r="A852" s="823"/>
      <c r="B852" s="823"/>
      <c r="C852" s="823"/>
      <c r="D852" s="823"/>
      <c r="E852" s="823"/>
      <c r="F852" s="823"/>
      <c r="G852" s="823"/>
      <c r="H852" s="823"/>
      <c r="I852" s="823"/>
      <c r="J852" s="823"/>
      <c r="K852" s="823"/>
      <c r="L852" s="823"/>
      <c r="M852" s="823"/>
      <c r="N852" s="823"/>
      <c r="O852" s="823"/>
      <c r="P852" s="823"/>
      <c r="Q852" s="823"/>
      <c r="R852" s="823"/>
      <c r="S852" s="823"/>
      <c r="T852" s="823"/>
      <c r="U852" s="823"/>
      <c r="V852" s="823"/>
      <c r="W852" s="823"/>
      <c r="X852" s="823"/>
      <c r="Y852" s="823"/>
      <c r="Z852" s="823"/>
      <c r="AA852" s="823"/>
    </row>
    <row r="853">
      <c r="A853" s="823"/>
      <c r="B853" s="823"/>
      <c r="C853" s="823"/>
      <c r="D853" s="823"/>
      <c r="E853" s="823"/>
      <c r="F853" s="823"/>
      <c r="G853" s="823"/>
      <c r="H853" s="823"/>
      <c r="I853" s="823"/>
      <c r="J853" s="823"/>
      <c r="K853" s="823"/>
      <c r="L853" s="823"/>
      <c r="M853" s="823"/>
      <c r="N853" s="823"/>
      <c r="O853" s="823"/>
      <c r="P853" s="823"/>
      <c r="Q853" s="823"/>
      <c r="R853" s="823"/>
      <c r="S853" s="823"/>
      <c r="T853" s="823"/>
      <c r="U853" s="823"/>
      <c r="V853" s="823"/>
      <c r="W853" s="823"/>
      <c r="X853" s="823"/>
      <c r="Y853" s="823"/>
      <c r="Z853" s="823"/>
      <c r="AA853" s="823"/>
    </row>
    <row r="854">
      <c r="A854" s="823"/>
      <c r="B854" s="823"/>
      <c r="C854" s="823"/>
      <c r="D854" s="823"/>
      <c r="E854" s="823"/>
      <c r="F854" s="823"/>
      <c r="G854" s="823"/>
      <c r="H854" s="823"/>
      <c r="I854" s="823"/>
      <c r="J854" s="823"/>
      <c r="K854" s="823"/>
      <c r="L854" s="823"/>
      <c r="M854" s="823"/>
      <c r="N854" s="823"/>
      <c r="O854" s="823"/>
      <c r="P854" s="823"/>
      <c r="Q854" s="823"/>
      <c r="R854" s="823"/>
      <c r="S854" s="823"/>
      <c r="T854" s="823"/>
      <c r="U854" s="823"/>
      <c r="V854" s="823"/>
      <c r="W854" s="823"/>
      <c r="X854" s="823"/>
      <c r="Y854" s="823"/>
      <c r="Z854" s="823"/>
      <c r="AA854" s="823"/>
    </row>
    <row r="855">
      <c r="A855" s="823"/>
      <c r="B855" s="823"/>
      <c r="C855" s="823"/>
      <c r="D855" s="823"/>
      <c r="E855" s="823"/>
      <c r="F855" s="823"/>
      <c r="G855" s="823"/>
      <c r="H855" s="823"/>
      <c r="I855" s="823"/>
      <c r="J855" s="823"/>
      <c r="K855" s="823"/>
      <c r="L855" s="823"/>
      <c r="M855" s="823"/>
      <c r="N855" s="823"/>
      <c r="O855" s="823"/>
      <c r="P855" s="823"/>
      <c r="Q855" s="823"/>
      <c r="R855" s="823"/>
      <c r="S855" s="823"/>
      <c r="T855" s="823"/>
      <c r="U855" s="823"/>
      <c r="V855" s="823"/>
      <c r="W855" s="823"/>
      <c r="X855" s="823"/>
      <c r="Y855" s="823"/>
      <c r="Z855" s="823"/>
      <c r="AA855" s="823"/>
    </row>
    <row r="856">
      <c r="A856" s="823"/>
      <c r="B856" s="823"/>
      <c r="C856" s="823"/>
      <c r="D856" s="823"/>
      <c r="E856" s="823"/>
      <c r="F856" s="823"/>
      <c r="G856" s="823"/>
      <c r="H856" s="823"/>
      <c r="I856" s="823"/>
      <c r="J856" s="823"/>
      <c r="K856" s="823"/>
      <c r="L856" s="823"/>
      <c r="M856" s="823"/>
      <c r="N856" s="823"/>
      <c r="O856" s="823"/>
      <c r="P856" s="823"/>
      <c r="Q856" s="823"/>
      <c r="R856" s="823"/>
      <c r="S856" s="823"/>
      <c r="T856" s="823"/>
      <c r="U856" s="823"/>
      <c r="V856" s="823"/>
      <c r="W856" s="823"/>
      <c r="X856" s="823"/>
      <c r="Y856" s="823"/>
      <c r="Z856" s="823"/>
      <c r="AA856" s="823"/>
    </row>
    <row r="857">
      <c r="A857" s="823"/>
      <c r="B857" s="823"/>
      <c r="C857" s="823"/>
      <c r="D857" s="823"/>
      <c r="E857" s="823"/>
      <c r="F857" s="823"/>
      <c r="G857" s="823"/>
      <c r="H857" s="823"/>
      <c r="I857" s="823"/>
      <c r="J857" s="823"/>
      <c r="K857" s="823"/>
      <c r="L857" s="823"/>
      <c r="M857" s="823"/>
      <c r="N857" s="823"/>
      <c r="O857" s="823"/>
      <c r="P857" s="823"/>
      <c r="Q857" s="823"/>
      <c r="R857" s="823"/>
      <c r="S857" s="823"/>
      <c r="T857" s="823"/>
      <c r="U857" s="823"/>
      <c r="V857" s="823"/>
      <c r="W857" s="823"/>
      <c r="X857" s="823"/>
      <c r="Y857" s="823"/>
      <c r="Z857" s="823"/>
      <c r="AA857" s="823"/>
    </row>
    <row r="858">
      <c r="A858" s="823"/>
      <c r="B858" s="823"/>
      <c r="C858" s="823"/>
      <c r="D858" s="823"/>
      <c r="E858" s="823"/>
      <c r="F858" s="823"/>
      <c r="G858" s="823"/>
      <c r="H858" s="823"/>
      <c r="I858" s="823"/>
      <c r="J858" s="823"/>
      <c r="K858" s="823"/>
      <c r="L858" s="823"/>
      <c r="M858" s="823"/>
      <c r="N858" s="823"/>
      <c r="O858" s="823"/>
      <c r="P858" s="823"/>
      <c r="Q858" s="823"/>
      <c r="R858" s="823"/>
      <c r="S858" s="823"/>
      <c r="T858" s="823"/>
      <c r="U858" s="823"/>
      <c r="V858" s="823"/>
      <c r="W858" s="823"/>
      <c r="X858" s="823"/>
      <c r="Y858" s="823"/>
      <c r="Z858" s="823"/>
      <c r="AA858" s="823"/>
    </row>
    <row r="859">
      <c r="A859" s="823"/>
      <c r="B859" s="823"/>
      <c r="C859" s="823"/>
      <c r="D859" s="823"/>
      <c r="E859" s="823"/>
      <c r="F859" s="823"/>
      <c r="G859" s="823"/>
      <c r="H859" s="823"/>
      <c r="I859" s="823"/>
      <c r="J859" s="823"/>
      <c r="K859" s="823"/>
      <c r="L859" s="823"/>
      <c r="M859" s="823"/>
      <c r="N859" s="823"/>
      <c r="O859" s="823"/>
      <c r="P859" s="823"/>
      <c r="Q859" s="823"/>
      <c r="R859" s="823"/>
      <c r="S859" s="823"/>
      <c r="T859" s="823"/>
      <c r="U859" s="823"/>
      <c r="V859" s="823"/>
      <c r="W859" s="823"/>
      <c r="X859" s="823"/>
      <c r="Y859" s="823"/>
      <c r="Z859" s="823"/>
      <c r="AA859" s="823"/>
    </row>
    <row r="860">
      <c r="A860" s="823"/>
      <c r="B860" s="823"/>
      <c r="C860" s="823"/>
      <c r="D860" s="823"/>
      <c r="E860" s="823"/>
      <c r="F860" s="823"/>
      <c r="G860" s="823"/>
      <c r="H860" s="823"/>
      <c r="I860" s="823"/>
      <c r="J860" s="823"/>
      <c r="K860" s="823"/>
      <c r="L860" s="823"/>
      <c r="M860" s="823"/>
      <c r="N860" s="823"/>
      <c r="O860" s="823"/>
      <c r="P860" s="823"/>
      <c r="Q860" s="823"/>
      <c r="R860" s="823"/>
      <c r="S860" s="823"/>
      <c r="T860" s="823"/>
      <c r="U860" s="823"/>
      <c r="V860" s="823"/>
      <c r="W860" s="823"/>
      <c r="X860" s="823"/>
      <c r="Y860" s="823"/>
      <c r="Z860" s="823"/>
      <c r="AA860" s="823"/>
    </row>
    <row r="861">
      <c r="A861" s="823"/>
      <c r="B861" s="823"/>
      <c r="C861" s="823"/>
      <c r="D861" s="823"/>
      <c r="E861" s="823"/>
      <c r="F861" s="823"/>
      <c r="G861" s="823"/>
      <c r="H861" s="823"/>
      <c r="I861" s="823"/>
      <c r="J861" s="823"/>
      <c r="K861" s="823"/>
      <c r="L861" s="823"/>
      <c r="M861" s="823"/>
      <c r="N861" s="823"/>
      <c r="O861" s="823"/>
      <c r="P861" s="823"/>
      <c r="Q861" s="823"/>
      <c r="R861" s="823"/>
      <c r="S861" s="823"/>
      <c r="T861" s="823"/>
      <c r="U861" s="823"/>
      <c r="V861" s="823"/>
      <c r="W861" s="823"/>
      <c r="X861" s="823"/>
      <c r="Y861" s="823"/>
      <c r="Z861" s="823"/>
      <c r="AA861" s="823"/>
    </row>
    <row r="862">
      <c r="A862" s="823"/>
      <c r="B862" s="823"/>
      <c r="C862" s="823"/>
      <c r="D862" s="823"/>
      <c r="E862" s="823"/>
      <c r="F862" s="823"/>
      <c r="G862" s="823"/>
      <c r="H862" s="823"/>
      <c r="I862" s="823"/>
      <c r="J862" s="823"/>
      <c r="K862" s="823"/>
      <c r="L862" s="823"/>
      <c r="M862" s="823"/>
      <c r="N862" s="823"/>
      <c r="O862" s="823"/>
      <c r="P862" s="823"/>
      <c r="Q862" s="823"/>
      <c r="R862" s="823"/>
      <c r="S862" s="823"/>
      <c r="T862" s="823"/>
      <c r="U862" s="823"/>
      <c r="V862" s="823"/>
      <c r="W862" s="823"/>
      <c r="X862" s="823"/>
      <c r="Y862" s="823"/>
      <c r="Z862" s="823"/>
      <c r="AA862" s="823"/>
    </row>
    <row r="863">
      <c r="A863" s="823"/>
      <c r="B863" s="823"/>
      <c r="C863" s="823"/>
      <c r="D863" s="823"/>
      <c r="E863" s="823"/>
      <c r="F863" s="823"/>
      <c r="G863" s="823"/>
      <c r="H863" s="823"/>
      <c r="I863" s="823"/>
      <c r="J863" s="823"/>
      <c r="K863" s="823"/>
      <c r="L863" s="823"/>
      <c r="M863" s="823"/>
      <c r="N863" s="823"/>
      <c r="O863" s="823"/>
      <c r="P863" s="823"/>
      <c r="Q863" s="823"/>
      <c r="R863" s="823"/>
      <c r="S863" s="823"/>
      <c r="T863" s="823"/>
      <c r="U863" s="823"/>
      <c r="V863" s="823"/>
      <c r="W863" s="823"/>
      <c r="X863" s="823"/>
      <c r="Y863" s="823"/>
      <c r="Z863" s="823"/>
      <c r="AA863" s="823"/>
    </row>
    <row r="864">
      <c r="A864" s="823"/>
      <c r="B864" s="823"/>
      <c r="C864" s="823"/>
      <c r="D864" s="823"/>
      <c r="E864" s="823"/>
      <c r="F864" s="823"/>
      <c r="G864" s="823"/>
      <c r="H864" s="823"/>
      <c r="I864" s="823"/>
      <c r="J864" s="823"/>
      <c r="K864" s="823"/>
      <c r="L864" s="823"/>
      <c r="M864" s="823"/>
      <c r="N864" s="823"/>
      <c r="O864" s="823"/>
      <c r="P864" s="823"/>
      <c r="Q864" s="823"/>
      <c r="R864" s="823"/>
      <c r="S864" s="823"/>
      <c r="T864" s="823"/>
      <c r="U864" s="823"/>
      <c r="V864" s="823"/>
      <c r="W864" s="823"/>
      <c r="X864" s="823"/>
      <c r="Y864" s="823"/>
      <c r="Z864" s="823"/>
      <c r="AA864" s="823"/>
    </row>
    <row r="865">
      <c r="A865" s="823"/>
      <c r="B865" s="823"/>
      <c r="C865" s="823"/>
      <c r="D865" s="823"/>
      <c r="E865" s="823"/>
      <c r="F865" s="823"/>
      <c r="G865" s="823"/>
      <c r="H865" s="823"/>
      <c r="I865" s="823"/>
      <c r="J865" s="823"/>
      <c r="K865" s="823"/>
      <c r="L865" s="823"/>
      <c r="M865" s="823"/>
      <c r="N865" s="823"/>
      <c r="O865" s="823"/>
      <c r="P865" s="823"/>
      <c r="Q865" s="823"/>
      <c r="R865" s="823"/>
      <c r="S865" s="823"/>
      <c r="T865" s="823"/>
      <c r="U865" s="823"/>
      <c r="V865" s="823"/>
      <c r="W865" s="823"/>
      <c r="X865" s="823"/>
      <c r="Y865" s="823"/>
      <c r="Z865" s="823"/>
      <c r="AA865" s="823"/>
    </row>
    <row r="866">
      <c r="A866" s="823"/>
      <c r="B866" s="823"/>
      <c r="C866" s="823"/>
      <c r="D866" s="823"/>
      <c r="E866" s="823"/>
      <c r="F866" s="823"/>
      <c r="G866" s="823"/>
      <c r="H866" s="823"/>
      <c r="I866" s="823"/>
      <c r="J866" s="823"/>
      <c r="K866" s="823"/>
      <c r="L866" s="823"/>
      <c r="M866" s="823"/>
      <c r="N866" s="823"/>
      <c r="O866" s="823"/>
      <c r="P866" s="823"/>
      <c r="Q866" s="823"/>
      <c r="R866" s="823"/>
      <c r="S866" s="823"/>
      <c r="T866" s="823"/>
      <c r="U866" s="823"/>
      <c r="V866" s="823"/>
      <c r="W866" s="823"/>
      <c r="X866" s="823"/>
      <c r="Y866" s="823"/>
      <c r="Z866" s="823"/>
      <c r="AA866" s="823"/>
    </row>
    <row r="867">
      <c r="A867" s="823"/>
      <c r="B867" s="823"/>
      <c r="C867" s="823"/>
      <c r="D867" s="823"/>
      <c r="E867" s="823"/>
      <c r="F867" s="823"/>
      <c r="G867" s="823"/>
      <c r="H867" s="823"/>
      <c r="I867" s="823"/>
      <c r="J867" s="823"/>
      <c r="K867" s="823"/>
      <c r="L867" s="823"/>
      <c r="M867" s="823"/>
      <c r="N867" s="823"/>
      <c r="O867" s="823"/>
      <c r="P867" s="823"/>
      <c r="Q867" s="823"/>
      <c r="R867" s="823"/>
      <c r="S867" s="823"/>
      <c r="T867" s="823"/>
      <c r="U867" s="823"/>
      <c r="V867" s="823"/>
      <c r="W867" s="823"/>
      <c r="X867" s="823"/>
      <c r="Y867" s="823"/>
      <c r="Z867" s="823"/>
      <c r="AA867" s="823"/>
    </row>
    <row r="868">
      <c r="A868" s="823"/>
      <c r="B868" s="823"/>
      <c r="C868" s="823"/>
      <c r="D868" s="823"/>
      <c r="E868" s="823"/>
      <c r="F868" s="823"/>
      <c r="G868" s="823"/>
      <c r="H868" s="823"/>
      <c r="I868" s="823"/>
      <c r="J868" s="823"/>
      <c r="K868" s="823"/>
      <c r="L868" s="823"/>
      <c r="M868" s="823"/>
      <c r="N868" s="823"/>
      <c r="O868" s="823"/>
      <c r="P868" s="823"/>
      <c r="Q868" s="823"/>
      <c r="R868" s="823"/>
      <c r="S868" s="823"/>
      <c r="T868" s="823"/>
      <c r="U868" s="823"/>
      <c r="V868" s="823"/>
      <c r="W868" s="823"/>
      <c r="X868" s="823"/>
      <c r="Y868" s="823"/>
      <c r="Z868" s="823"/>
      <c r="AA868" s="823"/>
    </row>
    <row r="869">
      <c r="A869" s="823"/>
      <c r="B869" s="823"/>
      <c r="C869" s="823"/>
      <c r="D869" s="823"/>
      <c r="E869" s="823"/>
      <c r="F869" s="823"/>
      <c r="G869" s="823"/>
      <c r="H869" s="823"/>
      <c r="I869" s="823"/>
      <c r="J869" s="823"/>
      <c r="K869" s="823"/>
      <c r="L869" s="823"/>
      <c r="M869" s="823"/>
      <c r="N869" s="823"/>
      <c r="O869" s="823"/>
      <c r="P869" s="823"/>
      <c r="Q869" s="823"/>
      <c r="R869" s="823"/>
      <c r="S869" s="823"/>
      <c r="T869" s="823"/>
      <c r="U869" s="823"/>
      <c r="V869" s="823"/>
      <c r="W869" s="823"/>
      <c r="X869" s="823"/>
      <c r="Y869" s="823"/>
      <c r="Z869" s="823"/>
      <c r="AA869" s="823"/>
    </row>
    <row r="870">
      <c r="A870" s="823"/>
      <c r="B870" s="823"/>
      <c r="C870" s="823"/>
      <c r="D870" s="823"/>
      <c r="E870" s="823"/>
      <c r="F870" s="823"/>
      <c r="G870" s="823"/>
      <c r="H870" s="823"/>
      <c r="I870" s="823"/>
      <c r="J870" s="823"/>
      <c r="K870" s="823"/>
      <c r="L870" s="823"/>
      <c r="M870" s="823"/>
      <c r="N870" s="823"/>
      <c r="O870" s="823"/>
      <c r="P870" s="823"/>
      <c r="Q870" s="823"/>
      <c r="R870" s="823"/>
      <c r="S870" s="823"/>
      <c r="T870" s="823"/>
      <c r="U870" s="823"/>
      <c r="V870" s="823"/>
      <c r="W870" s="823"/>
      <c r="X870" s="823"/>
      <c r="Y870" s="823"/>
      <c r="Z870" s="823"/>
      <c r="AA870" s="823"/>
    </row>
    <row r="871">
      <c r="A871" s="823"/>
      <c r="B871" s="823"/>
      <c r="C871" s="823"/>
      <c r="D871" s="823"/>
      <c r="E871" s="823"/>
      <c r="F871" s="823"/>
      <c r="G871" s="823"/>
      <c r="H871" s="823"/>
      <c r="I871" s="823"/>
      <c r="J871" s="823"/>
      <c r="K871" s="823"/>
      <c r="L871" s="823"/>
      <c r="M871" s="823"/>
      <c r="N871" s="823"/>
      <c r="O871" s="823"/>
      <c r="P871" s="823"/>
      <c r="Q871" s="823"/>
      <c r="R871" s="823"/>
      <c r="S871" s="823"/>
      <c r="T871" s="823"/>
      <c r="U871" s="823"/>
      <c r="V871" s="823"/>
      <c r="W871" s="823"/>
      <c r="X871" s="823"/>
      <c r="Y871" s="823"/>
      <c r="Z871" s="823"/>
      <c r="AA871" s="823"/>
    </row>
    <row r="872">
      <c r="A872" s="823"/>
      <c r="B872" s="823"/>
      <c r="C872" s="823"/>
      <c r="D872" s="823"/>
      <c r="E872" s="823"/>
      <c r="F872" s="823"/>
      <c r="G872" s="823"/>
      <c r="H872" s="823"/>
      <c r="I872" s="823"/>
      <c r="J872" s="823"/>
      <c r="K872" s="823"/>
      <c r="L872" s="823"/>
      <c r="M872" s="823"/>
      <c r="N872" s="823"/>
      <c r="O872" s="823"/>
      <c r="P872" s="823"/>
      <c r="Q872" s="823"/>
      <c r="R872" s="823"/>
      <c r="S872" s="823"/>
      <c r="T872" s="823"/>
      <c r="U872" s="823"/>
      <c r="V872" s="823"/>
      <c r="W872" s="823"/>
      <c r="X872" s="823"/>
      <c r="Y872" s="823"/>
      <c r="Z872" s="823"/>
      <c r="AA872" s="823"/>
    </row>
    <row r="873">
      <c r="A873" s="823"/>
      <c r="B873" s="823"/>
      <c r="C873" s="823"/>
      <c r="D873" s="823"/>
      <c r="E873" s="823"/>
      <c r="F873" s="823"/>
      <c r="G873" s="823"/>
      <c r="H873" s="823"/>
      <c r="I873" s="823"/>
      <c r="J873" s="823"/>
      <c r="K873" s="823"/>
      <c r="L873" s="823"/>
      <c r="M873" s="823"/>
      <c r="N873" s="823"/>
      <c r="O873" s="823"/>
      <c r="P873" s="823"/>
      <c r="Q873" s="823"/>
      <c r="R873" s="823"/>
      <c r="S873" s="823"/>
      <c r="T873" s="823"/>
      <c r="U873" s="823"/>
      <c r="V873" s="823"/>
      <c r="W873" s="823"/>
      <c r="X873" s="823"/>
      <c r="Y873" s="823"/>
      <c r="Z873" s="823"/>
      <c r="AA873" s="823"/>
    </row>
    <row r="874">
      <c r="A874" s="823"/>
      <c r="B874" s="823"/>
      <c r="C874" s="823"/>
      <c r="D874" s="823"/>
      <c r="E874" s="823"/>
      <c r="F874" s="823"/>
      <c r="G874" s="823"/>
      <c r="H874" s="823"/>
      <c r="I874" s="823"/>
      <c r="J874" s="823"/>
      <c r="K874" s="823"/>
      <c r="L874" s="823"/>
      <c r="M874" s="823"/>
      <c r="N874" s="823"/>
      <c r="O874" s="823"/>
      <c r="P874" s="823"/>
      <c r="Q874" s="823"/>
      <c r="R874" s="823"/>
      <c r="S874" s="823"/>
      <c r="T874" s="823"/>
      <c r="U874" s="823"/>
      <c r="V874" s="823"/>
      <c r="W874" s="823"/>
      <c r="X874" s="823"/>
      <c r="Y874" s="823"/>
      <c r="Z874" s="823"/>
      <c r="AA874" s="823"/>
    </row>
    <row r="875">
      <c r="A875" s="823"/>
      <c r="B875" s="823"/>
      <c r="C875" s="823"/>
      <c r="D875" s="823"/>
      <c r="E875" s="823"/>
      <c r="F875" s="823"/>
      <c r="G875" s="823"/>
      <c r="H875" s="823"/>
      <c r="I875" s="823"/>
      <c r="J875" s="823"/>
      <c r="K875" s="823"/>
      <c r="L875" s="823"/>
      <c r="M875" s="823"/>
      <c r="N875" s="823"/>
      <c r="O875" s="823"/>
      <c r="P875" s="823"/>
      <c r="Q875" s="823"/>
      <c r="R875" s="823"/>
      <c r="S875" s="823"/>
      <c r="T875" s="823"/>
      <c r="U875" s="823"/>
      <c r="V875" s="823"/>
      <c r="W875" s="823"/>
      <c r="X875" s="823"/>
      <c r="Y875" s="823"/>
      <c r="Z875" s="823"/>
      <c r="AA875" s="823"/>
    </row>
    <row r="876">
      <c r="A876" s="823"/>
      <c r="B876" s="823"/>
      <c r="C876" s="823"/>
      <c r="D876" s="823"/>
      <c r="E876" s="823"/>
      <c r="F876" s="823"/>
      <c r="G876" s="823"/>
      <c r="H876" s="823"/>
      <c r="I876" s="823"/>
      <c r="J876" s="823"/>
      <c r="K876" s="823"/>
      <c r="L876" s="823"/>
      <c r="M876" s="823"/>
      <c r="N876" s="823"/>
      <c r="O876" s="823"/>
      <c r="P876" s="823"/>
      <c r="Q876" s="823"/>
      <c r="R876" s="823"/>
      <c r="S876" s="823"/>
      <c r="T876" s="823"/>
      <c r="U876" s="823"/>
      <c r="V876" s="823"/>
      <c r="W876" s="823"/>
      <c r="X876" s="823"/>
      <c r="Y876" s="823"/>
      <c r="Z876" s="823"/>
      <c r="AA876" s="823"/>
    </row>
    <row r="877">
      <c r="A877" s="823"/>
      <c r="B877" s="823"/>
      <c r="C877" s="823"/>
      <c r="D877" s="823"/>
      <c r="E877" s="823"/>
      <c r="F877" s="823"/>
      <c r="G877" s="823"/>
      <c r="H877" s="823"/>
      <c r="I877" s="823"/>
      <c r="J877" s="823"/>
      <c r="K877" s="823"/>
      <c r="L877" s="823"/>
      <c r="M877" s="823"/>
      <c r="N877" s="823"/>
      <c r="O877" s="823"/>
      <c r="P877" s="823"/>
      <c r="Q877" s="823"/>
      <c r="R877" s="823"/>
      <c r="S877" s="823"/>
      <c r="T877" s="823"/>
      <c r="U877" s="823"/>
      <c r="V877" s="823"/>
      <c r="W877" s="823"/>
      <c r="X877" s="823"/>
      <c r="Y877" s="823"/>
      <c r="Z877" s="823"/>
      <c r="AA877" s="823"/>
    </row>
    <row r="878">
      <c r="A878" s="823"/>
      <c r="B878" s="823"/>
      <c r="C878" s="823"/>
      <c r="D878" s="823"/>
      <c r="E878" s="823"/>
      <c r="F878" s="823"/>
      <c r="G878" s="823"/>
      <c r="H878" s="823"/>
      <c r="I878" s="823"/>
      <c r="J878" s="823"/>
      <c r="K878" s="823"/>
      <c r="L878" s="823"/>
      <c r="M878" s="823"/>
      <c r="N878" s="823"/>
      <c r="O878" s="823"/>
      <c r="P878" s="823"/>
      <c r="Q878" s="823"/>
      <c r="R878" s="823"/>
      <c r="S878" s="823"/>
      <c r="T878" s="823"/>
      <c r="U878" s="823"/>
      <c r="V878" s="823"/>
      <c r="W878" s="823"/>
      <c r="X878" s="823"/>
      <c r="Y878" s="823"/>
      <c r="Z878" s="823"/>
      <c r="AA878" s="823"/>
    </row>
    <row r="879">
      <c r="A879" s="823"/>
      <c r="B879" s="823"/>
      <c r="C879" s="823"/>
      <c r="D879" s="823"/>
      <c r="E879" s="823"/>
      <c r="F879" s="823"/>
      <c r="G879" s="823"/>
      <c r="H879" s="823"/>
      <c r="I879" s="823"/>
      <c r="J879" s="823"/>
      <c r="K879" s="823"/>
      <c r="L879" s="823"/>
      <c r="M879" s="823"/>
      <c r="N879" s="823"/>
      <c r="O879" s="823"/>
      <c r="P879" s="823"/>
      <c r="Q879" s="823"/>
      <c r="R879" s="823"/>
      <c r="S879" s="823"/>
      <c r="T879" s="823"/>
      <c r="U879" s="823"/>
      <c r="V879" s="823"/>
      <c r="W879" s="823"/>
      <c r="X879" s="823"/>
      <c r="Y879" s="823"/>
      <c r="Z879" s="823"/>
      <c r="AA879" s="823"/>
    </row>
    <row r="880">
      <c r="A880" s="823"/>
      <c r="B880" s="823"/>
      <c r="C880" s="823"/>
      <c r="D880" s="823"/>
      <c r="E880" s="823"/>
      <c r="F880" s="823"/>
      <c r="G880" s="823"/>
      <c r="H880" s="823"/>
      <c r="I880" s="823"/>
      <c r="J880" s="823"/>
      <c r="K880" s="823"/>
      <c r="L880" s="823"/>
      <c r="M880" s="823"/>
      <c r="N880" s="823"/>
      <c r="O880" s="823"/>
      <c r="P880" s="823"/>
      <c r="Q880" s="823"/>
      <c r="R880" s="823"/>
      <c r="S880" s="823"/>
      <c r="T880" s="823"/>
      <c r="U880" s="823"/>
      <c r="V880" s="823"/>
      <c r="W880" s="823"/>
      <c r="X880" s="823"/>
      <c r="Y880" s="823"/>
      <c r="Z880" s="823"/>
      <c r="AA880" s="823"/>
    </row>
    <row r="881">
      <c r="A881" s="823"/>
      <c r="B881" s="823"/>
      <c r="C881" s="823"/>
      <c r="D881" s="823"/>
      <c r="E881" s="823"/>
      <c r="F881" s="823"/>
      <c r="G881" s="823"/>
      <c r="H881" s="823"/>
      <c r="I881" s="823"/>
      <c r="J881" s="823"/>
      <c r="K881" s="823"/>
      <c r="L881" s="823"/>
      <c r="M881" s="823"/>
      <c r="N881" s="823"/>
      <c r="O881" s="823"/>
      <c r="P881" s="823"/>
      <c r="Q881" s="823"/>
      <c r="R881" s="823"/>
      <c r="S881" s="823"/>
      <c r="T881" s="823"/>
      <c r="U881" s="823"/>
      <c r="V881" s="823"/>
      <c r="W881" s="823"/>
      <c r="X881" s="823"/>
      <c r="Y881" s="823"/>
      <c r="Z881" s="823"/>
      <c r="AA881" s="823"/>
    </row>
    <row r="882">
      <c r="A882" s="823"/>
      <c r="B882" s="823"/>
      <c r="C882" s="823"/>
      <c r="D882" s="823"/>
      <c r="E882" s="823"/>
      <c r="F882" s="823"/>
      <c r="G882" s="823"/>
      <c r="H882" s="823"/>
      <c r="I882" s="823"/>
      <c r="J882" s="823"/>
      <c r="K882" s="823"/>
      <c r="L882" s="823"/>
      <c r="M882" s="823"/>
      <c r="N882" s="823"/>
      <c r="O882" s="823"/>
      <c r="P882" s="823"/>
      <c r="Q882" s="823"/>
      <c r="R882" s="823"/>
      <c r="S882" s="823"/>
      <c r="T882" s="823"/>
      <c r="U882" s="823"/>
      <c r="V882" s="823"/>
      <c r="W882" s="823"/>
      <c r="X882" s="823"/>
      <c r="Y882" s="823"/>
      <c r="Z882" s="823"/>
      <c r="AA882" s="823"/>
    </row>
    <row r="883">
      <c r="A883" s="823"/>
      <c r="B883" s="823"/>
      <c r="C883" s="823"/>
      <c r="D883" s="823"/>
      <c r="E883" s="823"/>
      <c r="F883" s="823"/>
      <c r="G883" s="823"/>
      <c r="H883" s="823"/>
      <c r="I883" s="823"/>
      <c r="J883" s="823"/>
      <c r="K883" s="823"/>
      <c r="L883" s="823"/>
      <c r="M883" s="823"/>
      <c r="N883" s="823"/>
      <c r="O883" s="823"/>
      <c r="P883" s="823"/>
      <c r="Q883" s="823"/>
      <c r="R883" s="823"/>
      <c r="S883" s="823"/>
      <c r="T883" s="823"/>
      <c r="U883" s="823"/>
      <c r="V883" s="823"/>
      <c r="W883" s="823"/>
      <c r="X883" s="823"/>
      <c r="Y883" s="823"/>
      <c r="Z883" s="823"/>
      <c r="AA883" s="823"/>
    </row>
    <row r="884">
      <c r="A884" s="823"/>
      <c r="B884" s="823"/>
      <c r="C884" s="823"/>
      <c r="D884" s="823"/>
      <c r="E884" s="823"/>
      <c r="F884" s="823"/>
      <c r="G884" s="823"/>
      <c r="H884" s="823"/>
      <c r="I884" s="823"/>
      <c r="J884" s="823"/>
      <c r="K884" s="823"/>
      <c r="L884" s="823"/>
      <c r="M884" s="823"/>
      <c r="N884" s="823"/>
      <c r="O884" s="823"/>
      <c r="P884" s="823"/>
      <c r="Q884" s="823"/>
      <c r="R884" s="823"/>
      <c r="S884" s="823"/>
      <c r="T884" s="823"/>
      <c r="U884" s="823"/>
      <c r="V884" s="823"/>
      <c r="W884" s="823"/>
      <c r="X884" s="823"/>
      <c r="Y884" s="823"/>
      <c r="Z884" s="823"/>
      <c r="AA884" s="823"/>
    </row>
    <row r="885">
      <c r="A885" s="823"/>
      <c r="B885" s="823"/>
      <c r="C885" s="823"/>
      <c r="D885" s="823"/>
      <c r="E885" s="823"/>
      <c r="F885" s="823"/>
      <c r="G885" s="823"/>
      <c r="H885" s="823"/>
      <c r="I885" s="823"/>
      <c r="J885" s="823"/>
      <c r="K885" s="823"/>
      <c r="L885" s="823"/>
      <c r="M885" s="823"/>
      <c r="N885" s="823"/>
      <c r="O885" s="823"/>
      <c r="P885" s="823"/>
      <c r="Q885" s="823"/>
      <c r="R885" s="823"/>
      <c r="S885" s="823"/>
      <c r="T885" s="823"/>
      <c r="U885" s="823"/>
      <c r="V885" s="823"/>
      <c r="W885" s="823"/>
      <c r="X885" s="823"/>
      <c r="Y885" s="823"/>
      <c r="Z885" s="823"/>
      <c r="AA885" s="823"/>
    </row>
    <row r="886">
      <c r="A886" s="823"/>
      <c r="B886" s="823"/>
      <c r="C886" s="823"/>
      <c r="D886" s="823"/>
      <c r="E886" s="823"/>
      <c r="F886" s="823"/>
      <c r="G886" s="823"/>
      <c r="H886" s="823"/>
      <c r="I886" s="823"/>
      <c r="J886" s="823"/>
      <c r="K886" s="823"/>
      <c r="L886" s="823"/>
      <c r="M886" s="823"/>
      <c r="N886" s="823"/>
      <c r="O886" s="823"/>
      <c r="P886" s="823"/>
      <c r="Q886" s="823"/>
      <c r="R886" s="823"/>
      <c r="S886" s="823"/>
      <c r="T886" s="823"/>
      <c r="U886" s="823"/>
      <c r="V886" s="823"/>
      <c r="W886" s="823"/>
      <c r="X886" s="823"/>
      <c r="Y886" s="823"/>
      <c r="Z886" s="823"/>
      <c r="AA886" s="823"/>
    </row>
    <row r="887">
      <c r="A887" s="823"/>
      <c r="B887" s="823"/>
      <c r="C887" s="823"/>
      <c r="D887" s="823"/>
      <c r="E887" s="823"/>
      <c r="F887" s="823"/>
      <c r="G887" s="823"/>
      <c r="H887" s="823"/>
      <c r="I887" s="823"/>
      <c r="J887" s="823"/>
      <c r="K887" s="823"/>
      <c r="L887" s="823"/>
      <c r="M887" s="823"/>
      <c r="N887" s="823"/>
      <c r="O887" s="823"/>
      <c r="P887" s="823"/>
      <c r="Q887" s="823"/>
      <c r="R887" s="823"/>
      <c r="S887" s="823"/>
      <c r="T887" s="823"/>
      <c r="U887" s="823"/>
      <c r="V887" s="823"/>
      <c r="W887" s="823"/>
      <c r="X887" s="823"/>
      <c r="Y887" s="823"/>
      <c r="Z887" s="823"/>
      <c r="AA887" s="823"/>
    </row>
    <row r="888">
      <c r="A888" s="823"/>
      <c r="B888" s="823"/>
      <c r="C888" s="823"/>
      <c r="D888" s="823"/>
      <c r="E888" s="823"/>
      <c r="F888" s="823"/>
      <c r="G888" s="823"/>
      <c r="H888" s="823"/>
      <c r="I888" s="823"/>
      <c r="J888" s="823"/>
      <c r="K888" s="823"/>
      <c r="L888" s="823"/>
      <c r="M888" s="823"/>
      <c r="N888" s="823"/>
      <c r="O888" s="823"/>
      <c r="P888" s="823"/>
      <c r="Q888" s="823"/>
      <c r="R888" s="823"/>
      <c r="S888" s="823"/>
      <c r="T888" s="823"/>
      <c r="U888" s="823"/>
      <c r="V888" s="823"/>
      <c r="W888" s="823"/>
      <c r="X888" s="823"/>
      <c r="Y888" s="823"/>
      <c r="Z888" s="823"/>
      <c r="AA888" s="823"/>
    </row>
    <row r="889">
      <c r="A889" s="823"/>
      <c r="B889" s="823"/>
      <c r="C889" s="823"/>
      <c r="D889" s="823"/>
      <c r="E889" s="823"/>
      <c r="F889" s="823"/>
      <c r="G889" s="823"/>
      <c r="H889" s="823"/>
      <c r="I889" s="823"/>
      <c r="J889" s="823"/>
      <c r="K889" s="823"/>
      <c r="L889" s="823"/>
      <c r="M889" s="823"/>
      <c r="N889" s="823"/>
      <c r="O889" s="823"/>
      <c r="P889" s="823"/>
      <c r="Q889" s="823"/>
      <c r="R889" s="823"/>
      <c r="S889" s="823"/>
      <c r="T889" s="823"/>
      <c r="U889" s="823"/>
      <c r="V889" s="823"/>
      <c r="W889" s="823"/>
      <c r="X889" s="823"/>
      <c r="Y889" s="823"/>
      <c r="Z889" s="823"/>
      <c r="AA889" s="823"/>
    </row>
    <row r="890">
      <c r="A890" s="823"/>
      <c r="B890" s="823"/>
      <c r="C890" s="823"/>
      <c r="D890" s="823"/>
      <c r="E890" s="823"/>
      <c r="F890" s="823"/>
      <c r="G890" s="823"/>
      <c r="H890" s="823"/>
      <c r="I890" s="823"/>
      <c r="J890" s="823"/>
      <c r="K890" s="823"/>
      <c r="L890" s="823"/>
      <c r="M890" s="823"/>
      <c r="N890" s="823"/>
      <c r="O890" s="823"/>
      <c r="P890" s="823"/>
      <c r="Q890" s="823"/>
      <c r="R890" s="823"/>
      <c r="S890" s="823"/>
      <c r="T890" s="823"/>
      <c r="U890" s="823"/>
      <c r="V890" s="823"/>
      <c r="W890" s="823"/>
      <c r="X890" s="823"/>
      <c r="Y890" s="823"/>
      <c r="Z890" s="823"/>
      <c r="AA890" s="823"/>
    </row>
    <row r="891">
      <c r="A891" s="823"/>
      <c r="B891" s="823"/>
      <c r="C891" s="823"/>
      <c r="D891" s="823"/>
      <c r="E891" s="823"/>
      <c r="F891" s="823"/>
      <c r="G891" s="823"/>
      <c r="H891" s="823"/>
      <c r="I891" s="823"/>
      <c r="J891" s="823"/>
      <c r="K891" s="823"/>
      <c r="L891" s="823"/>
      <c r="M891" s="823"/>
      <c r="N891" s="823"/>
      <c r="O891" s="823"/>
      <c r="P891" s="823"/>
      <c r="Q891" s="823"/>
      <c r="R891" s="823"/>
      <c r="S891" s="823"/>
      <c r="T891" s="823"/>
      <c r="U891" s="823"/>
      <c r="V891" s="823"/>
      <c r="W891" s="823"/>
      <c r="X891" s="823"/>
      <c r="Y891" s="823"/>
      <c r="Z891" s="823"/>
      <c r="AA891" s="823"/>
    </row>
    <row r="892">
      <c r="A892" s="823"/>
      <c r="B892" s="823"/>
      <c r="C892" s="823"/>
      <c r="D892" s="823"/>
      <c r="E892" s="823"/>
      <c r="F892" s="823"/>
      <c r="G892" s="823"/>
      <c r="H892" s="823"/>
      <c r="I892" s="823"/>
      <c r="J892" s="823"/>
      <c r="K892" s="823"/>
      <c r="L892" s="823"/>
      <c r="M892" s="823"/>
      <c r="N892" s="823"/>
      <c r="O892" s="823"/>
      <c r="P892" s="823"/>
      <c r="Q892" s="823"/>
      <c r="R892" s="823"/>
      <c r="S892" s="823"/>
      <c r="T892" s="823"/>
      <c r="U892" s="823"/>
      <c r="V892" s="823"/>
      <c r="W892" s="823"/>
      <c r="X892" s="823"/>
      <c r="Y892" s="823"/>
      <c r="Z892" s="823"/>
      <c r="AA892" s="823"/>
    </row>
    <row r="893">
      <c r="A893" s="823"/>
      <c r="B893" s="823"/>
      <c r="C893" s="823"/>
      <c r="D893" s="823"/>
      <c r="E893" s="823"/>
      <c r="F893" s="823"/>
      <c r="G893" s="823"/>
      <c r="H893" s="823"/>
      <c r="I893" s="823"/>
      <c r="J893" s="823"/>
      <c r="K893" s="823"/>
      <c r="L893" s="823"/>
      <c r="M893" s="823"/>
      <c r="N893" s="823"/>
      <c r="O893" s="823"/>
      <c r="P893" s="823"/>
      <c r="Q893" s="823"/>
      <c r="R893" s="823"/>
      <c r="S893" s="823"/>
      <c r="T893" s="823"/>
      <c r="U893" s="823"/>
      <c r="V893" s="823"/>
      <c r="W893" s="823"/>
      <c r="X893" s="823"/>
      <c r="Y893" s="823"/>
      <c r="Z893" s="823"/>
      <c r="AA893" s="823"/>
    </row>
    <row r="894">
      <c r="A894" s="823"/>
      <c r="B894" s="823"/>
      <c r="C894" s="823"/>
      <c r="D894" s="823"/>
      <c r="E894" s="823"/>
      <c r="F894" s="823"/>
      <c r="G894" s="823"/>
      <c r="H894" s="823"/>
      <c r="I894" s="823"/>
      <c r="J894" s="823"/>
      <c r="K894" s="823"/>
      <c r="L894" s="823"/>
      <c r="M894" s="823"/>
      <c r="N894" s="823"/>
      <c r="O894" s="823"/>
      <c r="P894" s="823"/>
      <c r="Q894" s="823"/>
      <c r="R894" s="823"/>
      <c r="S894" s="823"/>
      <c r="T894" s="823"/>
      <c r="U894" s="823"/>
      <c r="V894" s="823"/>
      <c r="W894" s="823"/>
      <c r="X894" s="823"/>
      <c r="Y894" s="823"/>
      <c r="Z894" s="823"/>
      <c r="AA894" s="823"/>
    </row>
    <row r="895">
      <c r="A895" s="823"/>
      <c r="B895" s="823"/>
      <c r="C895" s="823"/>
      <c r="D895" s="823"/>
      <c r="E895" s="823"/>
      <c r="F895" s="823"/>
      <c r="G895" s="823"/>
      <c r="H895" s="823"/>
      <c r="I895" s="823"/>
      <c r="J895" s="823"/>
      <c r="K895" s="823"/>
      <c r="L895" s="823"/>
      <c r="M895" s="823"/>
      <c r="N895" s="823"/>
      <c r="O895" s="823"/>
      <c r="P895" s="823"/>
      <c r="Q895" s="823"/>
      <c r="R895" s="823"/>
      <c r="S895" s="823"/>
      <c r="T895" s="823"/>
      <c r="U895" s="823"/>
      <c r="V895" s="823"/>
      <c r="W895" s="823"/>
      <c r="X895" s="823"/>
      <c r="Y895" s="823"/>
      <c r="Z895" s="823"/>
      <c r="AA895" s="823"/>
    </row>
    <row r="896">
      <c r="A896" s="823"/>
      <c r="B896" s="823"/>
      <c r="C896" s="823"/>
      <c r="D896" s="823"/>
      <c r="E896" s="823"/>
      <c r="F896" s="823"/>
      <c r="G896" s="823"/>
      <c r="H896" s="823"/>
      <c r="I896" s="823"/>
      <c r="J896" s="823"/>
      <c r="K896" s="823"/>
      <c r="L896" s="823"/>
      <c r="M896" s="823"/>
      <c r="N896" s="823"/>
      <c r="O896" s="823"/>
      <c r="P896" s="823"/>
      <c r="Q896" s="823"/>
      <c r="R896" s="823"/>
      <c r="S896" s="823"/>
      <c r="T896" s="823"/>
      <c r="U896" s="823"/>
      <c r="V896" s="823"/>
      <c r="W896" s="823"/>
      <c r="X896" s="823"/>
      <c r="Y896" s="823"/>
      <c r="Z896" s="823"/>
      <c r="AA896" s="823"/>
    </row>
    <row r="897">
      <c r="A897" s="823"/>
      <c r="B897" s="823"/>
      <c r="C897" s="823"/>
      <c r="D897" s="823"/>
      <c r="E897" s="823"/>
      <c r="F897" s="823"/>
      <c r="G897" s="823"/>
      <c r="H897" s="823"/>
      <c r="I897" s="823"/>
      <c r="J897" s="823"/>
      <c r="K897" s="823"/>
      <c r="L897" s="823"/>
      <c r="M897" s="823"/>
      <c r="N897" s="823"/>
      <c r="O897" s="823"/>
      <c r="P897" s="823"/>
      <c r="Q897" s="823"/>
      <c r="R897" s="823"/>
      <c r="S897" s="823"/>
      <c r="T897" s="823"/>
      <c r="U897" s="823"/>
      <c r="V897" s="823"/>
      <c r="W897" s="823"/>
      <c r="X897" s="823"/>
      <c r="Y897" s="823"/>
      <c r="Z897" s="823"/>
      <c r="AA897" s="823"/>
    </row>
    <row r="898">
      <c r="A898" s="823"/>
      <c r="B898" s="823"/>
      <c r="C898" s="823"/>
      <c r="D898" s="823"/>
      <c r="E898" s="823"/>
      <c r="F898" s="823"/>
      <c r="G898" s="823"/>
      <c r="H898" s="823"/>
      <c r="I898" s="823"/>
      <c r="J898" s="823"/>
      <c r="K898" s="823"/>
      <c r="L898" s="823"/>
      <c r="M898" s="823"/>
      <c r="N898" s="823"/>
      <c r="O898" s="823"/>
      <c r="P898" s="823"/>
      <c r="Q898" s="823"/>
      <c r="R898" s="823"/>
      <c r="S898" s="823"/>
      <c r="T898" s="823"/>
      <c r="U898" s="823"/>
      <c r="V898" s="823"/>
      <c r="W898" s="823"/>
      <c r="X898" s="823"/>
      <c r="Y898" s="823"/>
      <c r="Z898" s="823"/>
      <c r="AA898" s="823"/>
    </row>
    <row r="899">
      <c r="A899" s="823"/>
      <c r="B899" s="823"/>
      <c r="C899" s="823"/>
      <c r="D899" s="823"/>
      <c r="E899" s="823"/>
      <c r="F899" s="823"/>
      <c r="G899" s="823"/>
      <c r="H899" s="823"/>
      <c r="I899" s="823"/>
      <c r="J899" s="823"/>
      <c r="K899" s="823"/>
      <c r="L899" s="823"/>
      <c r="M899" s="823"/>
      <c r="N899" s="823"/>
      <c r="O899" s="823"/>
      <c r="P899" s="823"/>
      <c r="Q899" s="823"/>
      <c r="R899" s="823"/>
      <c r="S899" s="823"/>
      <c r="T899" s="823"/>
      <c r="U899" s="823"/>
      <c r="V899" s="823"/>
      <c r="W899" s="823"/>
      <c r="X899" s="823"/>
      <c r="Y899" s="823"/>
      <c r="Z899" s="823"/>
      <c r="AA899" s="823"/>
    </row>
    <row r="900">
      <c r="A900" s="823"/>
      <c r="B900" s="823"/>
      <c r="C900" s="823"/>
      <c r="D900" s="823"/>
      <c r="E900" s="823"/>
      <c r="F900" s="823"/>
      <c r="G900" s="823"/>
      <c r="H900" s="823"/>
      <c r="I900" s="823"/>
      <c r="J900" s="823"/>
      <c r="K900" s="823"/>
      <c r="L900" s="823"/>
      <c r="M900" s="823"/>
      <c r="N900" s="823"/>
      <c r="O900" s="823"/>
      <c r="P900" s="823"/>
      <c r="Q900" s="823"/>
      <c r="R900" s="823"/>
      <c r="S900" s="823"/>
      <c r="T900" s="823"/>
      <c r="U900" s="823"/>
      <c r="V900" s="823"/>
      <c r="W900" s="823"/>
      <c r="X900" s="823"/>
      <c r="Y900" s="823"/>
      <c r="Z900" s="823"/>
      <c r="AA900" s="823"/>
    </row>
    <row r="901">
      <c r="A901" s="823"/>
      <c r="B901" s="823"/>
      <c r="C901" s="823"/>
      <c r="D901" s="823"/>
      <c r="E901" s="823"/>
      <c r="F901" s="823"/>
      <c r="G901" s="823"/>
      <c r="H901" s="823"/>
      <c r="I901" s="823"/>
      <c r="J901" s="823"/>
      <c r="K901" s="823"/>
      <c r="L901" s="823"/>
      <c r="M901" s="823"/>
      <c r="N901" s="823"/>
      <c r="O901" s="823"/>
      <c r="P901" s="823"/>
      <c r="Q901" s="823"/>
      <c r="R901" s="823"/>
      <c r="S901" s="823"/>
      <c r="T901" s="823"/>
      <c r="U901" s="823"/>
      <c r="V901" s="823"/>
      <c r="W901" s="823"/>
      <c r="X901" s="823"/>
      <c r="Y901" s="823"/>
      <c r="Z901" s="823"/>
      <c r="AA901" s="823"/>
    </row>
    <row r="902">
      <c r="A902" s="823"/>
      <c r="B902" s="823"/>
      <c r="C902" s="823"/>
      <c r="D902" s="823"/>
      <c r="E902" s="823"/>
      <c r="F902" s="823"/>
      <c r="G902" s="823"/>
      <c r="H902" s="823"/>
      <c r="I902" s="823"/>
      <c r="J902" s="823"/>
      <c r="K902" s="823"/>
      <c r="L902" s="823"/>
      <c r="M902" s="823"/>
      <c r="N902" s="823"/>
      <c r="O902" s="823"/>
      <c r="P902" s="823"/>
      <c r="Q902" s="823"/>
      <c r="R902" s="823"/>
      <c r="S902" s="823"/>
      <c r="T902" s="823"/>
      <c r="U902" s="823"/>
      <c r="V902" s="823"/>
      <c r="W902" s="823"/>
      <c r="X902" s="823"/>
      <c r="Y902" s="823"/>
      <c r="Z902" s="823"/>
      <c r="AA902" s="823"/>
    </row>
    <row r="903">
      <c r="A903" s="823"/>
      <c r="B903" s="823"/>
      <c r="C903" s="823"/>
      <c r="D903" s="823"/>
      <c r="E903" s="823"/>
      <c r="F903" s="823"/>
      <c r="G903" s="823"/>
      <c r="H903" s="823"/>
      <c r="I903" s="823"/>
      <c r="J903" s="823"/>
      <c r="K903" s="823"/>
      <c r="L903" s="823"/>
      <c r="M903" s="823"/>
      <c r="N903" s="823"/>
      <c r="O903" s="823"/>
      <c r="P903" s="823"/>
      <c r="Q903" s="823"/>
      <c r="R903" s="823"/>
      <c r="S903" s="823"/>
      <c r="T903" s="823"/>
      <c r="U903" s="823"/>
      <c r="V903" s="823"/>
      <c r="W903" s="823"/>
      <c r="X903" s="823"/>
      <c r="Y903" s="823"/>
      <c r="Z903" s="823"/>
      <c r="AA903" s="823"/>
    </row>
    <row r="904">
      <c r="A904" s="823"/>
      <c r="B904" s="823"/>
      <c r="C904" s="823"/>
      <c r="D904" s="823"/>
      <c r="E904" s="823"/>
      <c r="F904" s="823"/>
      <c r="G904" s="823"/>
      <c r="H904" s="823"/>
      <c r="I904" s="823"/>
      <c r="J904" s="823"/>
      <c r="K904" s="823"/>
      <c r="L904" s="823"/>
      <c r="M904" s="823"/>
      <c r="N904" s="823"/>
      <c r="O904" s="823"/>
      <c r="P904" s="823"/>
      <c r="Q904" s="823"/>
      <c r="R904" s="823"/>
      <c r="S904" s="823"/>
      <c r="T904" s="823"/>
      <c r="U904" s="823"/>
      <c r="V904" s="823"/>
      <c r="W904" s="823"/>
      <c r="X904" s="823"/>
      <c r="Y904" s="823"/>
      <c r="Z904" s="823"/>
      <c r="AA904" s="823"/>
    </row>
    <row r="905">
      <c r="A905" s="823"/>
      <c r="B905" s="823"/>
      <c r="C905" s="823"/>
      <c r="D905" s="823"/>
      <c r="E905" s="823"/>
      <c r="F905" s="823"/>
      <c r="G905" s="823"/>
      <c r="H905" s="823"/>
      <c r="I905" s="823"/>
      <c r="J905" s="823"/>
      <c r="K905" s="823"/>
      <c r="L905" s="823"/>
      <c r="M905" s="823"/>
      <c r="N905" s="823"/>
      <c r="O905" s="823"/>
      <c r="P905" s="823"/>
      <c r="Q905" s="823"/>
      <c r="R905" s="823"/>
      <c r="S905" s="823"/>
      <c r="T905" s="823"/>
      <c r="U905" s="823"/>
      <c r="V905" s="823"/>
      <c r="W905" s="823"/>
      <c r="X905" s="823"/>
      <c r="Y905" s="823"/>
      <c r="Z905" s="823"/>
      <c r="AA905" s="823"/>
    </row>
    <row r="906">
      <c r="A906" s="823"/>
      <c r="B906" s="823"/>
      <c r="C906" s="823"/>
      <c r="D906" s="823"/>
      <c r="E906" s="823"/>
      <c r="F906" s="823"/>
      <c r="G906" s="823"/>
      <c r="H906" s="823"/>
      <c r="I906" s="823"/>
      <c r="J906" s="823"/>
      <c r="K906" s="823"/>
      <c r="L906" s="823"/>
      <c r="M906" s="823"/>
      <c r="N906" s="823"/>
      <c r="O906" s="823"/>
      <c r="P906" s="823"/>
      <c r="Q906" s="823"/>
      <c r="R906" s="823"/>
      <c r="S906" s="823"/>
      <c r="T906" s="823"/>
      <c r="U906" s="823"/>
      <c r="V906" s="823"/>
      <c r="W906" s="823"/>
      <c r="X906" s="823"/>
      <c r="Y906" s="823"/>
      <c r="Z906" s="823"/>
      <c r="AA906" s="823"/>
    </row>
    <row r="907">
      <c r="A907" s="823"/>
      <c r="B907" s="823"/>
      <c r="C907" s="823"/>
      <c r="D907" s="823"/>
      <c r="E907" s="823"/>
      <c r="F907" s="823"/>
      <c r="G907" s="823"/>
      <c r="H907" s="823"/>
      <c r="I907" s="823"/>
      <c r="J907" s="823"/>
      <c r="K907" s="823"/>
      <c r="L907" s="823"/>
      <c r="M907" s="823"/>
      <c r="N907" s="823"/>
      <c r="O907" s="823"/>
      <c r="P907" s="823"/>
      <c r="Q907" s="823"/>
      <c r="R907" s="823"/>
      <c r="S907" s="823"/>
      <c r="T907" s="823"/>
      <c r="U907" s="823"/>
      <c r="V907" s="823"/>
      <c r="W907" s="823"/>
      <c r="X907" s="823"/>
      <c r="Y907" s="823"/>
      <c r="Z907" s="823"/>
      <c r="AA907" s="823"/>
    </row>
    <row r="908">
      <c r="A908" s="823"/>
      <c r="B908" s="823"/>
      <c r="C908" s="823"/>
      <c r="D908" s="823"/>
      <c r="E908" s="823"/>
      <c r="F908" s="823"/>
      <c r="G908" s="823"/>
      <c r="H908" s="823"/>
      <c r="I908" s="823"/>
      <c r="J908" s="823"/>
      <c r="K908" s="823"/>
      <c r="L908" s="823"/>
      <c r="M908" s="823"/>
      <c r="N908" s="823"/>
      <c r="O908" s="823"/>
      <c r="P908" s="823"/>
      <c r="Q908" s="823"/>
      <c r="R908" s="823"/>
      <c r="S908" s="823"/>
      <c r="T908" s="823"/>
      <c r="U908" s="823"/>
      <c r="V908" s="823"/>
      <c r="W908" s="823"/>
      <c r="X908" s="823"/>
      <c r="Y908" s="823"/>
      <c r="Z908" s="823"/>
      <c r="AA908" s="823"/>
    </row>
    <row r="909">
      <c r="A909" s="823"/>
      <c r="B909" s="823"/>
      <c r="C909" s="823"/>
      <c r="D909" s="823"/>
      <c r="E909" s="823"/>
      <c r="F909" s="823"/>
      <c r="G909" s="823"/>
      <c r="H909" s="823"/>
      <c r="I909" s="823"/>
      <c r="J909" s="823"/>
      <c r="K909" s="823"/>
      <c r="L909" s="823"/>
      <c r="M909" s="823"/>
      <c r="N909" s="823"/>
      <c r="O909" s="823"/>
      <c r="P909" s="823"/>
      <c r="Q909" s="823"/>
      <c r="R909" s="823"/>
      <c r="S909" s="823"/>
      <c r="T909" s="823"/>
      <c r="U909" s="823"/>
      <c r="V909" s="823"/>
      <c r="W909" s="823"/>
      <c r="X909" s="823"/>
      <c r="Y909" s="823"/>
      <c r="Z909" s="823"/>
      <c r="AA909" s="823"/>
    </row>
    <row r="910">
      <c r="A910" s="823"/>
      <c r="B910" s="823"/>
      <c r="C910" s="823"/>
      <c r="D910" s="823"/>
      <c r="E910" s="823"/>
      <c r="F910" s="823"/>
      <c r="G910" s="823"/>
      <c r="H910" s="823"/>
      <c r="I910" s="823"/>
      <c r="J910" s="823"/>
      <c r="K910" s="823"/>
      <c r="L910" s="823"/>
      <c r="M910" s="823"/>
      <c r="N910" s="823"/>
      <c r="O910" s="823"/>
      <c r="P910" s="823"/>
      <c r="Q910" s="823"/>
      <c r="R910" s="823"/>
      <c r="S910" s="823"/>
      <c r="T910" s="823"/>
      <c r="U910" s="823"/>
      <c r="V910" s="823"/>
      <c r="W910" s="823"/>
      <c r="X910" s="823"/>
      <c r="Y910" s="823"/>
      <c r="Z910" s="823"/>
      <c r="AA910" s="823"/>
    </row>
    <row r="911">
      <c r="A911" s="823"/>
      <c r="B911" s="823"/>
      <c r="C911" s="823"/>
      <c r="D911" s="823"/>
      <c r="E911" s="823"/>
      <c r="F911" s="823"/>
      <c r="G911" s="823"/>
      <c r="H911" s="823"/>
      <c r="I911" s="823"/>
      <c r="J911" s="823"/>
      <c r="K911" s="823"/>
      <c r="L911" s="823"/>
      <c r="M911" s="823"/>
      <c r="N911" s="823"/>
      <c r="O911" s="823"/>
      <c r="P911" s="823"/>
      <c r="Q911" s="823"/>
      <c r="R911" s="823"/>
      <c r="S911" s="823"/>
      <c r="T911" s="823"/>
      <c r="U911" s="823"/>
      <c r="V911" s="823"/>
      <c r="W911" s="823"/>
      <c r="X911" s="823"/>
      <c r="Y911" s="823"/>
      <c r="Z911" s="823"/>
      <c r="AA911" s="823"/>
    </row>
    <row r="912">
      <c r="A912" s="823"/>
      <c r="B912" s="823"/>
      <c r="C912" s="823"/>
      <c r="D912" s="823"/>
      <c r="E912" s="823"/>
      <c r="F912" s="823"/>
      <c r="G912" s="823"/>
      <c r="H912" s="823"/>
      <c r="I912" s="823"/>
      <c r="J912" s="823"/>
      <c r="K912" s="823"/>
      <c r="L912" s="823"/>
      <c r="M912" s="823"/>
      <c r="N912" s="823"/>
      <c r="O912" s="823"/>
      <c r="P912" s="823"/>
      <c r="Q912" s="823"/>
      <c r="R912" s="823"/>
      <c r="S912" s="823"/>
      <c r="T912" s="823"/>
      <c r="U912" s="823"/>
      <c r="V912" s="823"/>
      <c r="W912" s="823"/>
      <c r="X912" s="823"/>
      <c r="Y912" s="823"/>
      <c r="Z912" s="823"/>
      <c r="AA912" s="823"/>
    </row>
    <row r="913">
      <c r="A913" s="823"/>
      <c r="B913" s="823"/>
      <c r="C913" s="823"/>
      <c r="D913" s="823"/>
      <c r="E913" s="823"/>
      <c r="F913" s="823"/>
      <c r="G913" s="823"/>
      <c r="H913" s="823"/>
      <c r="I913" s="823"/>
      <c r="J913" s="823"/>
      <c r="K913" s="823"/>
      <c r="L913" s="823"/>
      <c r="M913" s="823"/>
      <c r="N913" s="823"/>
      <c r="O913" s="823"/>
      <c r="P913" s="823"/>
      <c r="Q913" s="823"/>
      <c r="R913" s="823"/>
      <c r="S913" s="823"/>
      <c r="T913" s="823"/>
      <c r="U913" s="823"/>
      <c r="V913" s="823"/>
      <c r="W913" s="823"/>
      <c r="X913" s="823"/>
      <c r="Y913" s="823"/>
      <c r="Z913" s="823"/>
      <c r="AA913" s="823"/>
    </row>
    <row r="914">
      <c r="A914" s="823"/>
      <c r="B914" s="823"/>
      <c r="C914" s="823"/>
      <c r="D914" s="823"/>
      <c r="E914" s="823"/>
      <c r="F914" s="823"/>
      <c r="G914" s="823"/>
      <c r="H914" s="823"/>
      <c r="I914" s="823"/>
      <c r="J914" s="823"/>
      <c r="K914" s="823"/>
      <c r="L914" s="823"/>
      <c r="M914" s="823"/>
      <c r="N914" s="823"/>
      <c r="O914" s="823"/>
      <c r="P914" s="823"/>
      <c r="Q914" s="823"/>
      <c r="R914" s="823"/>
      <c r="S914" s="823"/>
      <c r="T914" s="823"/>
      <c r="U914" s="823"/>
      <c r="V914" s="823"/>
      <c r="W914" s="823"/>
      <c r="X914" s="823"/>
      <c r="Y914" s="823"/>
      <c r="Z914" s="823"/>
      <c r="AA914" s="823"/>
    </row>
    <row r="915">
      <c r="A915" s="823"/>
      <c r="B915" s="823"/>
      <c r="C915" s="823"/>
      <c r="D915" s="823"/>
      <c r="E915" s="823"/>
      <c r="F915" s="823"/>
      <c r="G915" s="823"/>
      <c r="H915" s="823"/>
      <c r="I915" s="823"/>
      <c r="J915" s="823"/>
      <c r="K915" s="823"/>
      <c r="L915" s="823"/>
      <c r="M915" s="823"/>
      <c r="N915" s="823"/>
      <c r="O915" s="823"/>
      <c r="P915" s="823"/>
      <c r="Q915" s="823"/>
      <c r="R915" s="823"/>
      <c r="S915" s="823"/>
      <c r="T915" s="823"/>
      <c r="U915" s="823"/>
      <c r="V915" s="823"/>
      <c r="W915" s="823"/>
      <c r="X915" s="823"/>
      <c r="Y915" s="823"/>
      <c r="Z915" s="823"/>
      <c r="AA915" s="823"/>
    </row>
    <row r="916">
      <c r="A916" s="823"/>
      <c r="B916" s="823"/>
      <c r="C916" s="823"/>
      <c r="D916" s="823"/>
      <c r="E916" s="823"/>
      <c r="F916" s="823"/>
      <c r="G916" s="823"/>
      <c r="H916" s="823"/>
      <c r="I916" s="823"/>
      <c r="J916" s="823"/>
      <c r="K916" s="823"/>
      <c r="L916" s="823"/>
      <c r="M916" s="823"/>
      <c r="N916" s="823"/>
      <c r="O916" s="823"/>
      <c r="P916" s="823"/>
      <c r="Q916" s="823"/>
      <c r="R916" s="823"/>
      <c r="S916" s="823"/>
      <c r="T916" s="823"/>
      <c r="U916" s="823"/>
      <c r="V916" s="823"/>
      <c r="W916" s="823"/>
      <c r="X916" s="823"/>
      <c r="Y916" s="823"/>
      <c r="Z916" s="823"/>
      <c r="AA916" s="823"/>
    </row>
    <row r="917">
      <c r="A917" s="823"/>
      <c r="B917" s="823"/>
      <c r="C917" s="823"/>
      <c r="D917" s="823"/>
      <c r="E917" s="823"/>
      <c r="F917" s="823"/>
      <c r="G917" s="823"/>
      <c r="H917" s="823"/>
      <c r="I917" s="823"/>
      <c r="J917" s="823"/>
      <c r="K917" s="823"/>
      <c r="L917" s="823"/>
      <c r="M917" s="823"/>
      <c r="N917" s="823"/>
      <c r="O917" s="823"/>
      <c r="P917" s="823"/>
      <c r="Q917" s="823"/>
      <c r="R917" s="823"/>
      <c r="S917" s="823"/>
      <c r="T917" s="823"/>
      <c r="U917" s="823"/>
      <c r="V917" s="823"/>
      <c r="W917" s="823"/>
      <c r="X917" s="823"/>
      <c r="Y917" s="823"/>
      <c r="Z917" s="823"/>
      <c r="AA917" s="823"/>
    </row>
    <row r="918">
      <c r="A918" s="823"/>
      <c r="B918" s="823"/>
      <c r="C918" s="823"/>
      <c r="D918" s="823"/>
      <c r="E918" s="823"/>
      <c r="F918" s="823"/>
      <c r="G918" s="823"/>
      <c r="H918" s="823"/>
      <c r="I918" s="823"/>
      <c r="J918" s="823"/>
      <c r="K918" s="823"/>
      <c r="L918" s="823"/>
      <c r="M918" s="823"/>
      <c r="N918" s="823"/>
      <c r="O918" s="823"/>
      <c r="P918" s="823"/>
      <c r="Q918" s="823"/>
      <c r="R918" s="823"/>
      <c r="S918" s="823"/>
      <c r="T918" s="823"/>
      <c r="U918" s="823"/>
      <c r="V918" s="823"/>
      <c r="W918" s="823"/>
      <c r="X918" s="823"/>
      <c r="Y918" s="823"/>
      <c r="Z918" s="823"/>
      <c r="AA918" s="823"/>
    </row>
    <row r="919">
      <c r="A919" s="823"/>
      <c r="B919" s="823"/>
      <c r="C919" s="823"/>
      <c r="D919" s="823"/>
      <c r="E919" s="823"/>
      <c r="F919" s="823"/>
      <c r="G919" s="823"/>
      <c r="H919" s="823"/>
      <c r="I919" s="823"/>
      <c r="J919" s="823"/>
      <c r="K919" s="823"/>
      <c r="L919" s="823"/>
      <c r="M919" s="823"/>
      <c r="N919" s="823"/>
      <c r="O919" s="823"/>
      <c r="P919" s="823"/>
      <c r="Q919" s="823"/>
      <c r="R919" s="823"/>
      <c r="S919" s="823"/>
      <c r="T919" s="823"/>
      <c r="U919" s="823"/>
      <c r="V919" s="823"/>
      <c r="W919" s="823"/>
      <c r="X919" s="823"/>
      <c r="Y919" s="823"/>
      <c r="Z919" s="823"/>
      <c r="AA919" s="823"/>
    </row>
    <row r="920">
      <c r="A920" s="823"/>
      <c r="B920" s="823"/>
      <c r="C920" s="823"/>
      <c r="D920" s="823"/>
      <c r="E920" s="823"/>
      <c r="F920" s="823"/>
      <c r="G920" s="823"/>
      <c r="H920" s="823"/>
      <c r="I920" s="823"/>
      <c r="J920" s="823"/>
      <c r="K920" s="823"/>
      <c r="L920" s="823"/>
      <c r="M920" s="823"/>
      <c r="N920" s="823"/>
      <c r="O920" s="823"/>
      <c r="P920" s="823"/>
      <c r="Q920" s="823"/>
      <c r="R920" s="823"/>
      <c r="S920" s="823"/>
      <c r="T920" s="823"/>
      <c r="U920" s="823"/>
      <c r="V920" s="823"/>
      <c r="W920" s="823"/>
      <c r="X920" s="823"/>
      <c r="Y920" s="823"/>
      <c r="Z920" s="823"/>
      <c r="AA920" s="823"/>
    </row>
    <row r="921">
      <c r="A921" s="823"/>
      <c r="B921" s="823"/>
      <c r="C921" s="823"/>
      <c r="D921" s="823"/>
      <c r="E921" s="823"/>
      <c r="F921" s="823"/>
      <c r="G921" s="823"/>
      <c r="H921" s="823"/>
      <c r="I921" s="823"/>
      <c r="J921" s="823"/>
      <c r="K921" s="823"/>
      <c r="L921" s="823"/>
      <c r="M921" s="823"/>
      <c r="N921" s="823"/>
      <c r="O921" s="823"/>
      <c r="P921" s="823"/>
      <c r="Q921" s="823"/>
      <c r="R921" s="823"/>
      <c r="S921" s="823"/>
      <c r="T921" s="823"/>
      <c r="U921" s="823"/>
      <c r="V921" s="823"/>
      <c r="W921" s="823"/>
      <c r="X921" s="823"/>
      <c r="Y921" s="823"/>
      <c r="Z921" s="823"/>
      <c r="AA921" s="823"/>
    </row>
    <row r="922">
      <c r="A922" s="823"/>
      <c r="B922" s="823"/>
      <c r="C922" s="823"/>
      <c r="D922" s="823"/>
      <c r="E922" s="823"/>
      <c r="F922" s="823"/>
      <c r="G922" s="823"/>
      <c r="H922" s="823"/>
      <c r="I922" s="823"/>
      <c r="J922" s="823"/>
      <c r="K922" s="823"/>
      <c r="L922" s="823"/>
      <c r="M922" s="823"/>
      <c r="N922" s="823"/>
      <c r="O922" s="823"/>
      <c r="P922" s="823"/>
      <c r="Q922" s="823"/>
      <c r="R922" s="823"/>
      <c r="S922" s="823"/>
      <c r="T922" s="823"/>
      <c r="U922" s="823"/>
      <c r="V922" s="823"/>
      <c r="W922" s="823"/>
      <c r="X922" s="823"/>
      <c r="Y922" s="823"/>
      <c r="Z922" s="823"/>
      <c r="AA922" s="823"/>
    </row>
    <row r="923">
      <c r="A923" s="823"/>
      <c r="B923" s="823"/>
      <c r="C923" s="823"/>
      <c r="D923" s="823"/>
      <c r="E923" s="823"/>
      <c r="F923" s="823"/>
      <c r="G923" s="823"/>
      <c r="H923" s="823"/>
      <c r="I923" s="823"/>
      <c r="J923" s="823"/>
      <c r="K923" s="823"/>
      <c r="L923" s="823"/>
      <c r="M923" s="823"/>
      <c r="N923" s="823"/>
      <c r="O923" s="823"/>
      <c r="P923" s="823"/>
      <c r="Q923" s="823"/>
      <c r="R923" s="823"/>
      <c r="S923" s="823"/>
      <c r="T923" s="823"/>
      <c r="U923" s="823"/>
      <c r="V923" s="823"/>
      <c r="W923" s="823"/>
      <c r="X923" s="823"/>
      <c r="Y923" s="823"/>
      <c r="Z923" s="823"/>
      <c r="AA923" s="823"/>
    </row>
    <row r="924">
      <c r="A924" s="823"/>
      <c r="B924" s="823"/>
      <c r="C924" s="823"/>
      <c r="D924" s="823"/>
      <c r="E924" s="823"/>
      <c r="F924" s="823"/>
      <c r="G924" s="823"/>
      <c r="H924" s="823"/>
      <c r="I924" s="823"/>
      <c r="J924" s="823"/>
      <c r="K924" s="823"/>
      <c r="L924" s="823"/>
      <c r="M924" s="823"/>
      <c r="N924" s="823"/>
      <c r="O924" s="823"/>
      <c r="P924" s="823"/>
      <c r="Q924" s="823"/>
      <c r="R924" s="823"/>
      <c r="S924" s="823"/>
      <c r="T924" s="823"/>
      <c r="U924" s="823"/>
      <c r="V924" s="823"/>
      <c r="W924" s="823"/>
      <c r="X924" s="823"/>
      <c r="Y924" s="823"/>
      <c r="Z924" s="823"/>
      <c r="AA924" s="823"/>
    </row>
    <row r="925">
      <c r="A925" s="823"/>
      <c r="B925" s="823"/>
      <c r="C925" s="823"/>
      <c r="D925" s="823"/>
      <c r="E925" s="823"/>
      <c r="F925" s="823"/>
      <c r="G925" s="823"/>
      <c r="H925" s="823"/>
      <c r="I925" s="823"/>
      <c r="J925" s="823"/>
      <c r="K925" s="823"/>
      <c r="L925" s="823"/>
      <c r="M925" s="823"/>
      <c r="N925" s="823"/>
      <c r="O925" s="823"/>
      <c r="P925" s="823"/>
      <c r="Q925" s="823"/>
      <c r="R925" s="823"/>
      <c r="S925" s="823"/>
      <c r="T925" s="823"/>
      <c r="U925" s="823"/>
      <c r="V925" s="823"/>
      <c r="W925" s="823"/>
      <c r="X925" s="823"/>
      <c r="Y925" s="823"/>
      <c r="Z925" s="823"/>
      <c r="AA925" s="823"/>
    </row>
    <row r="926">
      <c r="A926" s="823"/>
      <c r="B926" s="823"/>
      <c r="C926" s="823"/>
      <c r="D926" s="823"/>
      <c r="E926" s="823"/>
      <c r="F926" s="823"/>
      <c r="G926" s="823"/>
      <c r="H926" s="823"/>
      <c r="I926" s="823"/>
      <c r="J926" s="823"/>
      <c r="K926" s="823"/>
      <c r="L926" s="823"/>
      <c r="M926" s="823"/>
      <c r="N926" s="823"/>
      <c r="O926" s="823"/>
      <c r="P926" s="823"/>
      <c r="Q926" s="823"/>
      <c r="R926" s="823"/>
      <c r="S926" s="823"/>
      <c r="T926" s="823"/>
      <c r="U926" s="823"/>
      <c r="V926" s="823"/>
      <c r="W926" s="823"/>
      <c r="X926" s="823"/>
      <c r="Y926" s="823"/>
      <c r="Z926" s="823"/>
      <c r="AA926" s="823"/>
    </row>
    <row r="927">
      <c r="A927" s="823"/>
      <c r="B927" s="823"/>
      <c r="C927" s="823"/>
      <c r="D927" s="823"/>
      <c r="E927" s="823"/>
      <c r="F927" s="823"/>
      <c r="G927" s="823"/>
      <c r="H927" s="823"/>
      <c r="I927" s="823"/>
      <c r="J927" s="823"/>
      <c r="K927" s="823"/>
      <c r="L927" s="823"/>
      <c r="M927" s="823"/>
      <c r="N927" s="823"/>
      <c r="O927" s="823"/>
      <c r="P927" s="823"/>
      <c r="Q927" s="823"/>
      <c r="R927" s="823"/>
      <c r="S927" s="823"/>
      <c r="T927" s="823"/>
      <c r="U927" s="823"/>
      <c r="V927" s="823"/>
      <c r="W927" s="823"/>
      <c r="X927" s="823"/>
      <c r="Y927" s="823"/>
      <c r="Z927" s="823"/>
      <c r="AA927" s="823"/>
    </row>
    <row r="928">
      <c r="A928" s="823"/>
      <c r="B928" s="823"/>
      <c r="C928" s="823"/>
      <c r="D928" s="823"/>
      <c r="E928" s="823"/>
      <c r="F928" s="823"/>
      <c r="G928" s="823"/>
      <c r="H928" s="823"/>
      <c r="I928" s="823"/>
      <c r="J928" s="823"/>
      <c r="K928" s="823"/>
      <c r="L928" s="823"/>
      <c r="M928" s="823"/>
      <c r="N928" s="823"/>
      <c r="O928" s="823"/>
      <c r="P928" s="823"/>
      <c r="Q928" s="823"/>
      <c r="R928" s="823"/>
      <c r="S928" s="823"/>
      <c r="T928" s="823"/>
      <c r="U928" s="823"/>
      <c r="V928" s="823"/>
      <c r="W928" s="823"/>
      <c r="X928" s="823"/>
      <c r="Y928" s="823"/>
      <c r="Z928" s="823"/>
      <c r="AA928" s="823"/>
    </row>
    <row r="929">
      <c r="A929" s="823"/>
      <c r="B929" s="823"/>
      <c r="C929" s="823"/>
      <c r="D929" s="823"/>
      <c r="E929" s="823"/>
      <c r="F929" s="823"/>
      <c r="G929" s="823"/>
      <c r="H929" s="823"/>
      <c r="I929" s="823"/>
      <c r="J929" s="823"/>
      <c r="K929" s="823"/>
      <c r="L929" s="823"/>
      <c r="M929" s="823"/>
      <c r="N929" s="823"/>
      <c r="O929" s="823"/>
      <c r="P929" s="823"/>
      <c r="Q929" s="823"/>
      <c r="R929" s="823"/>
      <c r="S929" s="823"/>
      <c r="T929" s="823"/>
      <c r="U929" s="823"/>
      <c r="V929" s="823"/>
      <c r="W929" s="823"/>
      <c r="X929" s="823"/>
      <c r="Y929" s="823"/>
      <c r="Z929" s="823"/>
      <c r="AA929" s="823"/>
    </row>
    <row r="930">
      <c r="A930" s="823"/>
      <c r="B930" s="823"/>
      <c r="C930" s="823"/>
      <c r="D930" s="823"/>
      <c r="E930" s="823"/>
      <c r="F930" s="823"/>
      <c r="G930" s="823"/>
      <c r="H930" s="823"/>
      <c r="I930" s="823"/>
      <c r="J930" s="823"/>
      <c r="K930" s="823"/>
      <c r="L930" s="823"/>
      <c r="M930" s="823"/>
      <c r="N930" s="823"/>
      <c r="O930" s="823"/>
      <c r="P930" s="823"/>
      <c r="Q930" s="823"/>
      <c r="R930" s="823"/>
      <c r="S930" s="823"/>
      <c r="T930" s="823"/>
      <c r="U930" s="823"/>
      <c r="V930" s="823"/>
      <c r="W930" s="823"/>
      <c r="X930" s="823"/>
      <c r="Y930" s="823"/>
      <c r="Z930" s="823"/>
      <c r="AA930" s="823"/>
    </row>
    <row r="931">
      <c r="A931" s="823"/>
      <c r="B931" s="823"/>
      <c r="C931" s="823"/>
      <c r="D931" s="823"/>
      <c r="E931" s="823"/>
      <c r="F931" s="823"/>
      <c r="G931" s="823"/>
      <c r="H931" s="823"/>
      <c r="I931" s="823"/>
      <c r="J931" s="823"/>
      <c r="K931" s="823"/>
      <c r="L931" s="823"/>
      <c r="M931" s="823"/>
      <c r="N931" s="823"/>
      <c r="O931" s="823"/>
      <c r="P931" s="823"/>
      <c r="Q931" s="823"/>
      <c r="R931" s="823"/>
      <c r="S931" s="823"/>
      <c r="T931" s="823"/>
      <c r="U931" s="823"/>
      <c r="V931" s="823"/>
      <c r="W931" s="823"/>
      <c r="X931" s="823"/>
      <c r="Y931" s="823"/>
      <c r="Z931" s="823"/>
      <c r="AA931" s="823"/>
    </row>
    <row r="932">
      <c r="A932" s="823"/>
      <c r="B932" s="823"/>
      <c r="C932" s="823"/>
      <c r="D932" s="823"/>
      <c r="E932" s="823"/>
      <c r="F932" s="823"/>
      <c r="G932" s="823"/>
      <c r="H932" s="823"/>
      <c r="I932" s="823"/>
      <c r="J932" s="823"/>
      <c r="K932" s="823"/>
      <c r="L932" s="823"/>
      <c r="M932" s="823"/>
      <c r="N932" s="823"/>
      <c r="O932" s="823"/>
      <c r="P932" s="823"/>
      <c r="Q932" s="823"/>
      <c r="R932" s="823"/>
      <c r="S932" s="823"/>
      <c r="T932" s="823"/>
      <c r="U932" s="823"/>
      <c r="V932" s="823"/>
      <c r="W932" s="823"/>
      <c r="X932" s="823"/>
      <c r="Y932" s="823"/>
      <c r="Z932" s="823"/>
      <c r="AA932" s="823"/>
    </row>
    <row r="933">
      <c r="A933" s="823"/>
      <c r="B933" s="823"/>
      <c r="C933" s="823"/>
      <c r="D933" s="823"/>
      <c r="E933" s="823"/>
      <c r="F933" s="823"/>
      <c r="G933" s="823"/>
      <c r="H933" s="823"/>
      <c r="I933" s="823"/>
      <c r="J933" s="823"/>
      <c r="K933" s="823"/>
      <c r="L933" s="823"/>
      <c r="M933" s="823"/>
      <c r="N933" s="823"/>
      <c r="O933" s="823"/>
      <c r="P933" s="823"/>
      <c r="Q933" s="823"/>
      <c r="R933" s="823"/>
      <c r="S933" s="823"/>
      <c r="T933" s="823"/>
      <c r="U933" s="823"/>
      <c r="V933" s="823"/>
      <c r="W933" s="823"/>
      <c r="X933" s="823"/>
      <c r="Y933" s="823"/>
      <c r="Z933" s="823"/>
      <c r="AA933" s="823"/>
    </row>
    <row r="934">
      <c r="A934" s="823"/>
      <c r="B934" s="823"/>
      <c r="C934" s="823"/>
      <c r="D934" s="823"/>
      <c r="E934" s="823"/>
      <c r="F934" s="823"/>
      <c r="G934" s="823"/>
      <c r="H934" s="823"/>
      <c r="I934" s="823"/>
      <c r="J934" s="823"/>
      <c r="K934" s="823"/>
      <c r="L934" s="823"/>
      <c r="M934" s="823"/>
      <c r="N934" s="823"/>
      <c r="O934" s="823"/>
      <c r="P934" s="823"/>
      <c r="Q934" s="823"/>
      <c r="R934" s="823"/>
      <c r="S934" s="823"/>
      <c r="T934" s="823"/>
      <c r="U934" s="823"/>
      <c r="V934" s="823"/>
      <c r="W934" s="823"/>
      <c r="X934" s="823"/>
      <c r="Y934" s="823"/>
      <c r="Z934" s="823"/>
      <c r="AA934" s="823"/>
    </row>
    <row r="935">
      <c r="A935" s="823"/>
      <c r="B935" s="823"/>
      <c r="C935" s="823"/>
      <c r="D935" s="823"/>
      <c r="E935" s="823"/>
      <c r="F935" s="823"/>
      <c r="G935" s="823"/>
      <c r="H935" s="823"/>
      <c r="I935" s="823"/>
      <c r="J935" s="823"/>
      <c r="K935" s="823"/>
      <c r="L935" s="823"/>
      <c r="M935" s="823"/>
      <c r="N935" s="823"/>
      <c r="O935" s="823"/>
      <c r="P935" s="823"/>
      <c r="Q935" s="823"/>
      <c r="R935" s="823"/>
      <c r="S935" s="823"/>
      <c r="T935" s="823"/>
      <c r="U935" s="823"/>
      <c r="V935" s="823"/>
      <c r="W935" s="823"/>
      <c r="X935" s="823"/>
      <c r="Y935" s="823"/>
      <c r="Z935" s="823"/>
      <c r="AA935" s="823"/>
    </row>
    <row r="936">
      <c r="A936" s="823"/>
      <c r="B936" s="823"/>
      <c r="C936" s="823"/>
      <c r="D936" s="823"/>
      <c r="E936" s="823"/>
      <c r="F936" s="823"/>
      <c r="G936" s="823"/>
      <c r="H936" s="823"/>
      <c r="I936" s="823"/>
      <c r="J936" s="823"/>
      <c r="K936" s="823"/>
      <c r="L936" s="823"/>
      <c r="M936" s="823"/>
      <c r="N936" s="823"/>
      <c r="O936" s="823"/>
      <c r="P936" s="823"/>
      <c r="Q936" s="823"/>
      <c r="R936" s="823"/>
      <c r="S936" s="823"/>
      <c r="T936" s="823"/>
      <c r="U936" s="823"/>
      <c r="V936" s="823"/>
      <c r="W936" s="823"/>
      <c r="X936" s="823"/>
      <c r="Y936" s="823"/>
      <c r="Z936" s="823"/>
      <c r="AA936" s="823"/>
    </row>
    <row r="937">
      <c r="A937" s="823"/>
      <c r="B937" s="823"/>
      <c r="C937" s="823"/>
      <c r="D937" s="823"/>
      <c r="E937" s="823"/>
      <c r="F937" s="823"/>
      <c r="G937" s="823"/>
      <c r="H937" s="823"/>
      <c r="I937" s="823"/>
      <c r="J937" s="823"/>
      <c r="K937" s="823"/>
      <c r="L937" s="823"/>
      <c r="M937" s="823"/>
      <c r="N937" s="823"/>
      <c r="O937" s="823"/>
      <c r="P937" s="823"/>
      <c r="Q937" s="823"/>
      <c r="R937" s="823"/>
      <c r="S937" s="823"/>
      <c r="T937" s="823"/>
      <c r="U937" s="823"/>
      <c r="V937" s="823"/>
      <c r="W937" s="823"/>
      <c r="X937" s="823"/>
      <c r="Y937" s="823"/>
      <c r="Z937" s="823"/>
      <c r="AA937" s="823"/>
    </row>
    <row r="938">
      <c r="A938" s="823"/>
      <c r="B938" s="823"/>
      <c r="C938" s="823"/>
      <c r="D938" s="823"/>
      <c r="E938" s="823"/>
      <c r="F938" s="823"/>
      <c r="G938" s="823"/>
      <c r="H938" s="823"/>
      <c r="I938" s="823"/>
      <c r="J938" s="823"/>
      <c r="K938" s="823"/>
      <c r="L938" s="823"/>
      <c r="M938" s="823"/>
      <c r="N938" s="823"/>
      <c r="O938" s="823"/>
      <c r="P938" s="823"/>
      <c r="Q938" s="823"/>
      <c r="R938" s="823"/>
      <c r="S938" s="823"/>
      <c r="T938" s="823"/>
      <c r="U938" s="823"/>
      <c r="V938" s="823"/>
      <c r="W938" s="823"/>
      <c r="X938" s="823"/>
      <c r="Y938" s="823"/>
      <c r="Z938" s="823"/>
      <c r="AA938" s="823"/>
    </row>
    <row r="939">
      <c r="A939" s="823"/>
      <c r="B939" s="823"/>
      <c r="C939" s="823"/>
      <c r="D939" s="823"/>
      <c r="E939" s="823"/>
      <c r="F939" s="823"/>
      <c r="G939" s="823"/>
      <c r="H939" s="823"/>
      <c r="I939" s="823"/>
      <c r="J939" s="823"/>
      <c r="K939" s="823"/>
      <c r="L939" s="823"/>
      <c r="M939" s="823"/>
      <c r="N939" s="823"/>
      <c r="O939" s="823"/>
      <c r="P939" s="823"/>
      <c r="Q939" s="823"/>
      <c r="R939" s="823"/>
      <c r="S939" s="823"/>
      <c r="T939" s="823"/>
      <c r="U939" s="823"/>
      <c r="V939" s="823"/>
      <c r="W939" s="823"/>
      <c r="X939" s="823"/>
      <c r="Y939" s="823"/>
      <c r="Z939" s="823"/>
      <c r="AA939" s="823"/>
    </row>
    <row r="940">
      <c r="A940" s="823"/>
      <c r="B940" s="823"/>
      <c r="C940" s="823"/>
      <c r="D940" s="823"/>
      <c r="E940" s="823"/>
      <c r="F940" s="823"/>
      <c r="G940" s="823"/>
      <c r="H940" s="823"/>
      <c r="I940" s="823"/>
      <c r="J940" s="823"/>
      <c r="K940" s="823"/>
      <c r="L940" s="823"/>
      <c r="M940" s="823"/>
      <c r="N940" s="823"/>
      <c r="O940" s="823"/>
      <c r="P940" s="823"/>
      <c r="Q940" s="823"/>
      <c r="R940" s="823"/>
      <c r="S940" s="823"/>
      <c r="T940" s="823"/>
      <c r="U940" s="823"/>
      <c r="V940" s="823"/>
      <c r="W940" s="823"/>
      <c r="X940" s="823"/>
      <c r="Y940" s="823"/>
      <c r="Z940" s="823"/>
      <c r="AA940" s="823"/>
    </row>
    <row r="941">
      <c r="A941" s="823"/>
      <c r="B941" s="823"/>
      <c r="C941" s="823"/>
      <c r="D941" s="823"/>
      <c r="E941" s="823"/>
      <c r="F941" s="823"/>
      <c r="G941" s="823"/>
      <c r="H941" s="823"/>
      <c r="I941" s="823"/>
      <c r="J941" s="823"/>
      <c r="K941" s="823"/>
      <c r="L941" s="823"/>
      <c r="M941" s="823"/>
      <c r="N941" s="823"/>
      <c r="O941" s="823"/>
      <c r="P941" s="823"/>
      <c r="Q941" s="823"/>
      <c r="R941" s="823"/>
      <c r="S941" s="823"/>
      <c r="T941" s="823"/>
      <c r="U941" s="823"/>
      <c r="V941" s="823"/>
      <c r="W941" s="823"/>
      <c r="X941" s="823"/>
      <c r="Y941" s="823"/>
      <c r="Z941" s="823"/>
      <c r="AA941" s="823"/>
    </row>
    <row r="942">
      <c r="A942" s="823"/>
      <c r="B942" s="823"/>
      <c r="C942" s="823"/>
      <c r="D942" s="823"/>
      <c r="E942" s="823"/>
      <c r="F942" s="823"/>
      <c r="G942" s="823"/>
      <c r="H942" s="823"/>
      <c r="I942" s="823"/>
      <c r="J942" s="823"/>
      <c r="K942" s="823"/>
      <c r="L942" s="823"/>
      <c r="M942" s="823"/>
      <c r="N942" s="823"/>
      <c r="O942" s="823"/>
      <c r="P942" s="823"/>
      <c r="Q942" s="823"/>
      <c r="R942" s="823"/>
      <c r="S942" s="823"/>
      <c r="T942" s="823"/>
      <c r="U942" s="823"/>
      <c r="V942" s="823"/>
      <c r="W942" s="823"/>
      <c r="X942" s="823"/>
      <c r="Y942" s="823"/>
      <c r="Z942" s="823"/>
      <c r="AA942" s="823"/>
    </row>
    <row r="943">
      <c r="A943" s="823"/>
      <c r="B943" s="823"/>
      <c r="C943" s="823"/>
      <c r="D943" s="823"/>
      <c r="E943" s="823"/>
      <c r="F943" s="823"/>
      <c r="G943" s="823"/>
      <c r="H943" s="823"/>
      <c r="I943" s="823"/>
      <c r="J943" s="823"/>
      <c r="K943" s="823"/>
      <c r="L943" s="823"/>
      <c r="M943" s="823"/>
      <c r="N943" s="823"/>
      <c r="O943" s="823"/>
      <c r="P943" s="823"/>
      <c r="Q943" s="823"/>
      <c r="R943" s="823"/>
      <c r="S943" s="823"/>
      <c r="T943" s="823"/>
      <c r="U943" s="823"/>
      <c r="V943" s="823"/>
      <c r="W943" s="823"/>
      <c r="X943" s="823"/>
      <c r="Y943" s="823"/>
      <c r="Z943" s="823"/>
      <c r="AA943" s="823"/>
    </row>
    <row r="944">
      <c r="A944" s="823"/>
      <c r="B944" s="823"/>
      <c r="C944" s="823"/>
      <c r="D944" s="823"/>
      <c r="E944" s="823"/>
      <c r="F944" s="823"/>
      <c r="G944" s="823"/>
      <c r="H944" s="823"/>
      <c r="I944" s="823"/>
      <c r="J944" s="823"/>
      <c r="K944" s="823"/>
      <c r="L944" s="823"/>
      <c r="M944" s="823"/>
      <c r="N944" s="823"/>
      <c r="O944" s="823"/>
      <c r="P944" s="823"/>
      <c r="Q944" s="823"/>
      <c r="R944" s="823"/>
      <c r="S944" s="823"/>
      <c r="T944" s="823"/>
      <c r="U944" s="823"/>
      <c r="V944" s="823"/>
      <c r="W944" s="823"/>
      <c r="X944" s="823"/>
      <c r="Y944" s="823"/>
      <c r="Z944" s="823"/>
      <c r="AA944" s="823"/>
    </row>
    <row r="945">
      <c r="A945" s="823"/>
      <c r="B945" s="823"/>
      <c r="C945" s="823"/>
      <c r="D945" s="823"/>
      <c r="E945" s="823"/>
      <c r="F945" s="823"/>
      <c r="G945" s="823"/>
      <c r="H945" s="823"/>
      <c r="I945" s="823"/>
      <c r="J945" s="823"/>
      <c r="K945" s="823"/>
      <c r="L945" s="823"/>
      <c r="M945" s="823"/>
      <c r="N945" s="823"/>
      <c r="O945" s="823"/>
      <c r="P945" s="823"/>
      <c r="Q945" s="823"/>
      <c r="R945" s="823"/>
      <c r="S945" s="823"/>
      <c r="T945" s="823"/>
      <c r="U945" s="823"/>
      <c r="V945" s="823"/>
      <c r="W945" s="823"/>
      <c r="X945" s="823"/>
      <c r="Y945" s="823"/>
      <c r="Z945" s="823"/>
      <c r="AA945" s="823"/>
    </row>
    <row r="946">
      <c r="A946" s="823"/>
      <c r="B946" s="823"/>
      <c r="C946" s="823"/>
      <c r="D946" s="823"/>
      <c r="E946" s="823"/>
      <c r="F946" s="823"/>
      <c r="G946" s="823"/>
      <c r="H946" s="823"/>
      <c r="I946" s="823"/>
      <c r="J946" s="823"/>
      <c r="K946" s="823"/>
      <c r="L946" s="823"/>
      <c r="M946" s="823"/>
      <c r="N946" s="823"/>
      <c r="O946" s="823"/>
      <c r="P946" s="823"/>
      <c r="Q946" s="823"/>
      <c r="R946" s="823"/>
      <c r="S946" s="823"/>
      <c r="T946" s="823"/>
      <c r="U946" s="823"/>
      <c r="V946" s="823"/>
      <c r="W946" s="823"/>
      <c r="X946" s="823"/>
      <c r="Y946" s="823"/>
      <c r="Z946" s="823"/>
      <c r="AA946" s="823"/>
    </row>
    <row r="947">
      <c r="A947" s="823"/>
      <c r="B947" s="823"/>
      <c r="C947" s="823"/>
      <c r="D947" s="823"/>
      <c r="E947" s="823"/>
      <c r="F947" s="823"/>
      <c r="G947" s="823"/>
      <c r="H947" s="823"/>
      <c r="I947" s="823"/>
      <c r="J947" s="823"/>
      <c r="K947" s="823"/>
      <c r="L947" s="823"/>
      <c r="M947" s="823"/>
      <c r="N947" s="823"/>
      <c r="O947" s="823"/>
      <c r="P947" s="823"/>
      <c r="Q947" s="823"/>
      <c r="R947" s="823"/>
      <c r="S947" s="823"/>
      <c r="T947" s="823"/>
      <c r="U947" s="823"/>
      <c r="V947" s="823"/>
      <c r="W947" s="823"/>
      <c r="X947" s="823"/>
      <c r="Y947" s="823"/>
      <c r="Z947" s="823"/>
      <c r="AA947" s="823"/>
    </row>
    <row r="948">
      <c r="A948" s="823"/>
      <c r="B948" s="823"/>
      <c r="C948" s="823"/>
      <c r="D948" s="823"/>
      <c r="E948" s="823"/>
      <c r="F948" s="823"/>
      <c r="G948" s="823"/>
      <c r="H948" s="823"/>
      <c r="I948" s="823"/>
      <c r="J948" s="823"/>
      <c r="K948" s="823"/>
      <c r="L948" s="823"/>
      <c r="M948" s="823"/>
      <c r="N948" s="823"/>
      <c r="O948" s="823"/>
      <c r="P948" s="823"/>
      <c r="Q948" s="823"/>
      <c r="R948" s="823"/>
      <c r="S948" s="823"/>
      <c r="T948" s="823"/>
      <c r="U948" s="823"/>
      <c r="V948" s="823"/>
      <c r="W948" s="823"/>
      <c r="X948" s="823"/>
      <c r="Y948" s="823"/>
      <c r="Z948" s="823"/>
      <c r="AA948" s="823"/>
    </row>
    <row r="949">
      <c r="A949" s="823"/>
      <c r="B949" s="823"/>
      <c r="C949" s="823"/>
      <c r="D949" s="823"/>
      <c r="E949" s="823"/>
      <c r="F949" s="823"/>
      <c r="G949" s="823"/>
      <c r="H949" s="823"/>
      <c r="I949" s="823"/>
      <c r="J949" s="823"/>
      <c r="K949" s="823"/>
      <c r="L949" s="823"/>
      <c r="M949" s="823"/>
      <c r="N949" s="823"/>
      <c r="O949" s="823"/>
      <c r="P949" s="823"/>
      <c r="Q949" s="823"/>
      <c r="R949" s="823"/>
      <c r="S949" s="823"/>
      <c r="T949" s="823"/>
      <c r="U949" s="823"/>
      <c r="V949" s="823"/>
      <c r="W949" s="823"/>
      <c r="X949" s="823"/>
      <c r="Y949" s="823"/>
      <c r="Z949" s="823"/>
      <c r="AA949" s="823"/>
    </row>
    <row r="950">
      <c r="A950" s="823"/>
      <c r="B950" s="823"/>
      <c r="C950" s="823"/>
      <c r="D950" s="823"/>
      <c r="E950" s="823"/>
      <c r="F950" s="823"/>
      <c r="G950" s="823"/>
      <c r="H950" s="823"/>
      <c r="I950" s="823"/>
      <c r="J950" s="823"/>
      <c r="K950" s="823"/>
      <c r="L950" s="823"/>
      <c r="M950" s="823"/>
      <c r="N950" s="823"/>
      <c r="O950" s="823"/>
      <c r="P950" s="823"/>
      <c r="Q950" s="823"/>
      <c r="R950" s="823"/>
      <c r="S950" s="823"/>
      <c r="T950" s="823"/>
      <c r="U950" s="823"/>
      <c r="V950" s="823"/>
      <c r="W950" s="823"/>
      <c r="X950" s="823"/>
      <c r="Y950" s="823"/>
      <c r="Z950" s="823"/>
      <c r="AA950" s="823"/>
    </row>
    <row r="951">
      <c r="A951" s="823"/>
      <c r="B951" s="823"/>
      <c r="C951" s="823"/>
      <c r="D951" s="823"/>
      <c r="E951" s="823"/>
      <c r="F951" s="823"/>
      <c r="G951" s="823"/>
      <c r="H951" s="823"/>
      <c r="I951" s="823"/>
      <c r="J951" s="823"/>
      <c r="K951" s="823"/>
      <c r="L951" s="823"/>
      <c r="M951" s="823"/>
      <c r="N951" s="823"/>
      <c r="O951" s="823"/>
      <c r="P951" s="823"/>
      <c r="Q951" s="823"/>
      <c r="R951" s="823"/>
      <c r="S951" s="823"/>
      <c r="T951" s="823"/>
      <c r="U951" s="823"/>
      <c r="V951" s="823"/>
      <c r="W951" s="823"/>
      <c r="X951" s="823"/>
      <c r="Y951" s="823"/>
      <c r="Z951" s="823"/>
      <c r="AA951" s="823"/>
    </row>
    <row r="952">
      <c r="A952" s="823"/>
      <c r="B952" s="823"/>
      <c r="C952" s="823"/>
      <c r="D952" s="823"/>
      <c r="E952" s="823"/>
      <c r="F952" s="823"/>
      <c r="G952" s="823"/>
      <c r="H952" s="823"/>
      <c r="I952" s="823"/>
      <c r="J952" s="823"/>
      <c r="K952" s="823"/>
      <c r="L952" s="823"/>
      <c r="M952" s="823"/>
      <c r="N952" s="823"/>
      <c r="O952" s="823"/>
      <c r="P952" s="823"/>
      <c r="Q952" s="823"/>
      <c r="R952" s="823"/>
      <c r="S952" s="823"/>
      <c r="T952" s="823"/>
      <c r="U952" s="823"/>
      <c r="V952" s="823"/>
      <c r="W952" s="823"/>
      <c r="X952" s="823"/>
      <c r="Y952" s="823"/>
      <c r="Z952" s="823"/>
      <c r="AA952" s="823"/>
    </row>
    <row r="953">
      <c r="A953" s="823"/>
      <c r="B953" s="823"/>
      <c r="C953" s="823"/>
      <c r="D953" s="823"/>
      <c r="E953" s="823"/>
      <c r="F953" s="823"/>
      <c r="G953" s="823"/>
      <c r="H953" s="823"/>
      <c r="I953" s="823"/>
      <c r="J953" s="823"/>
      <c r="K953" s="823"/>
      <c r="L953" s="823"/>
      <c r="M953" s="823"/>
      <c r="N953" s="823"/>
      <c r="O953" s="823"/>
      <c r="P953" s="823"/>
      <c r="Q953" s="823"/>
      <c r="R953" s="823"/>
      <c r="S953" s="823"/>
      <c r="T953" s="823"/>
      <c r="U953" s="823"/>
      <c r="V953" s="823"/>
      <c r="W953" s="823"/>
      <c r="X953" s="823"/>
      <c r="Y953" s="823"/>
      <c r="Z953" s="823"/>
      <c r="AA953" s="823"/>
    </row>
    <row r="954">
      <c r="A954" s="823"/>
      <c r="B954" s="823"/>
      <c r="C954" s="823"/>
      <c r="D954" s="823"/>
      <c r="E954" s="823"/>
      <c r="F954" s="823"/>
      <c r="G954" s="823"/>
      <c r="H954" s="823"/>
      <c r="I954" s="823"/>
      <c r="J954" s="823"/>
      <c r="K954" s="823"/>
      <c r="L954" s="823"/>
      <c r="M954" s="823"/>
      <c r="N954" s="823"/>
      <c r="O954" s="823"/>
      <c r="P954" s="823"/>
      <c r="Q954" s="823"/>
      <c r="R954" s="823"/>
      <c r="S954" s="823"/>
      <c r="T954" s="823"/>
      <c r="U954" s="823"/>
      <c r="V954" s="823"/>
      <c r="W954" s="823"/>
      <c r="X954" s="823"/>
      <c r="Y954" s="823"/>
      <c r="Z954" s="823"/>
      <c r="AA954" s="823"/>
    </row>
    <row r="955">
      <c r="A955" s="823"/>
      <c r="B955" s="823"/>
      <c r="C955" s="823"/>
      <c r="D955" s="823"/>
      <c r="E955" s="823"/>
      <c r="F955" s="823"/>
      <c r="G955" s="823"/>
      <c r="H955" s="823"/>
      <c r="I955" s="823"/>
      <c r="J955" s="823"/>
      <c r="K955" s="823"/>
      <c r="L955" s="823"/>
      <c r="M955" s="823"/>
      <c r="N955" s="823"/>
      <c r="O955" s="823"/>
      <c r="P955" s="823"/>
      <c r="Q955" s="823"/>
      <c r="R955" s="823"/>
      <c r="S955" s="823"/>
      <c r="T955" s="823"/>
      <c r="U955" s="823"/>
      <c r="V955" s="823"/>
      <c r="W955" s="823"/>
      <c r="X955" s="823"/>
      <c r="Y955" s="823"/>
      <c r="Z955" s="823"/>
      <c r="AA955" s="823"/>
    </row>
    <row r="956">
      <c r="A956" s="823"/>
      <c r="B956" s="823"/>
      <c r="C956" s="823"/>
      <c r="D956" s="823"/>
      <c r="E956" s="823"/>
      <c r="F956" s="823"/>
      <c r="G956" s="823"/>
      <c r="H956" s="823"/>
      <c r="I956" s="823"/>
      <c r="J956" s="823"/>
      <c r="K956" s="823"/>
      <c r="L956" s="823"/>
      <c r="M956" s="823"/>
      <c r="N956" s="823"/>
      <c r="O956" s="823"/>
      <c r="P956" s="823"/>
      <c r="Q956" s="823"/>
      <c r="R956" s="823"/>
      <c r="S956" s="823"/>
      <c r="T956" s="823"/>
      <c r="U956" s="823"/>
      <c r="V956" s="823"/>
      <c r="W956" s="823"/>
      <c r="X956" s="823"/>
      <c r="Y956" s="823"/>
      <c r="Z956" s="823"/>
      <c r="AA956" s="823"/>
    </row>
    <row r="957">
      <c r="A957" s="823"/>
      <c r="B957" s="823"/>
      <c r="C957" s="823"/>
      <c r="D957" s="823"/>
      <c r="E957" s="823"/>
      <c r="F957" s="823"/>
      <c r="G957" s="823"/>
      <c r="H957" s="823"/>
      <c r="I957" s="823"/>
      <c r="J957" s="823"/>
      <c r="K957" s="823"/>
      <c r="L957" s="823"/>
      <c r="M957" s="823"/>
      <c r="N957" s="823"/>
      <c r="O957" s="823"/>
      <c r="P957" s="823"/>
      <c r="Q957" s="823"/>
      <c r="R957" s="823"/>
      <c r="S957" s="823"/>
      <c r="T957" s="823"/>
      <c r="U957" s="823"/>
      <c r="V957" s="823"/>
      <c r="W957" s="823"/>
      <c r="X957" s="823"/>
      <c r="Y957" s="823"/>
      <c r="Z957" s="823"/>
      <c r="AA957" s="823"/>
    </row>
    <row r="958">
      <c r="A958" s="823"/>
      <c r="B958" s="823"/>
      <c r="C958" s="823"/>
      <c r="D958" s="823"/>
      <c r="E958" s="823"/>
      <c r="F958" s="823"/>
      <c r="G958" s="823"/>
      <c r="H958" s="823"/>
      <c r="I958" s="823"/>
      <c r="J958" s="823"/>
      <c r="K958" s="823"/>
      <c r="L958" s="823"/>
      <c r="M958" s="823"/>
      <c r="N958" s="823"/>
      <c r="O958" s="823"/>
      <c r="P958" s="823"/>
      <c r="Q958" s="823"/>
      <c r="R958" s="823"/>
      <c r="S958" s="823"/>
      <c r="T958" s="823"/>
      <c r="U958" s="823"/>
      <c r="V958" s="823"/>
      <c r="W958" s="823"/>
      <c r="X958" s="823"/>
      <c r="Y958" s="823"/>
      <c r="Z958" s="823"/>
      <c r="AA958" s="823"/>
    </row>
    <row r="959">
      <c r="A959" s="823"/>
      <c r="B959" s="823"/>
      <c r="C959" s="823"/>
      <c r="D959" s="823"/>
      <c r="E959" s="823"/>
      <c r="F959" s="823"/>
      <c r="G959" s="823"/>
      <c r="H959" s="823"/>
      <c r="I959" s="823"/>
      <c r="J959" s="823"/>
      <c r="K959" s="823"/>
      <c r="L959" s="823"/>
      <c r="M959" s="823"/>
      <c r="N959" s="823"/>
      <c r="O959" s="823"/>
      <c r="P959" s="823"/>
      <c r="Q959" s="823"/>
      <c r="R959" s="823"/>
      <c r="S959" s="823"/>
      <c r="T959" s="823"/>
      <c r="U959" s="823"/>
      <c r="V959" s="823"/>
      <c r="W959" s="823"/>
      <c r="X959" s="823"/>
      <c r="Y959" s="823"/>
      <c r="Z959" s="823"/>
      <c r="AA959" s="823"/>
    </row>
    <row r="960">
      <c r="A960" s="823"/>
      <c r="B960" s="823"/>
      <c r="C960" s="823"/>
      <c r="D960" s="823"/>
      <c r="E960" s="823"/>
      <c r="F960" s="823"/>
      <c r="G960" s="823"/>
      <c r="H960" s="823"/>
      <c r="I960" s="823"/>
      <c r="J960" s="823"/>
      <c r="K960" s="823"/>
      <c r="L960" s="823"/>
      <c r="M960" s="823"/>
      <c r="N960" s="823"/>
      <c r="O960" s="823"/>
      <c r="P960" s="823"/>
      <c r="Q960" s="823"/>
      <c r="R960" s="823"/>
      <c r="S960" s="823"/>
      <c r="T960" s="823"/>
      <c r="U960" s="823"/>
      <c r="V960" s="823"/>
      <c r="W960" s="823"/>
      <c r="X960" s="823"/>
      <c r="Y960" s="823"/>
      <c r="Z960" s="823"/>
      <c r="AA960" s="823"/>
    </row>
    <row r="961">
      <c r="A961" s="823"/>
      <c r="B961" s="823"/>
      <c r="C961" s="823"/>
      <c r="D961" s="823"/>
      <c r="E961" s="823"/>
      <c r="F961" s="823"/>
      <c r="G961" s="823"/>
      <c r="H961" s="823"/>
      <c r="I961" s="823"/>
      <c r="J961" s="823"/>
      <c r="K961" s="823"/>
      <c r="L961" s="823"/>
      <c r="M961" s="823"/>
      <c r="N961" s="823"/>
      <c r="O961" s="823"/>
      <c r="P961" s="823"/>
      <c r="Q961" s="823"/>
      <c r="R961" s="823"/>
      <c r="S961" s="823"/>
      <c r="T961" s="823"/>
      <c r="U961" s="823"/>
      <c r="V961" s="823"/>
      <c r="W961" s="823"/>
      <c r="X961" s="823"/>
      <c r="Y961" s="823"/>
      <c r="Z961" s="823"/>
      <c r="AA961" s="823"/>
    </row>
    <row r="962">
      <c r="A962" s="823"/>
      <c r="B962" s="823"/>
      <c r="C962" s="823"/>
      <c r="D962" s="823"/>
      <c r="E962" s="823"/>
      <c r="F962" s="823"/>
      <c r="G962" s="823"/>
      <c r="H962" s="823"/>
      <c r="I962" s="823"/>
      <c r="J962" s="823"/>
      <c r="K962" s="823"/>
      <c r="L962" s="823"/>
      <c r="M962" s="823"/>
      <c r="N962" s="823"/>
      <c r="O962" s="823"/>
      <c r="P962" s="823"/>
      <c r="Q962" s="823"/>
      <c r="R962" s="823"/>
      <c r="S962" s="823"/>
      <c r="T962" s="823"/>
      <c r="U962" s="823"/>
      <c r="V962" s="823"/>
      <c r="W962" s="823"/>
      <c r="X962" s="823"/>
      <c r="Y962" s="823"/>
      <c r="Z962" s="823"/>
      <c r="AA962" s="823"/>
    </row>
    <row r="963">
      <c r="A963" s="823"/>
      <c r="B963" s="823"/>
      <c r="C963" s="823"/>
      <c r="D963" s="823"/>
      <c r="E963" s="823"/>
      <c r="F963" s="823"/>
      <c r="G963" s="823"/>
      <c r="H963" s="823"/>
      <c r="I963" s="823"/>
      <c r="J963" s="823"/>
      <c r="K963" s="823"/>
      <c r="L963" s="823"/>
      <c r="M963" s="823"/>
      <c r="N963" s="823"/>
      <c r="O963" s="823"/>
      <c r="P963" s="823"/>
      <c r="Q963" s="823"/>
      <c r="R963" s="823"/>
      <c r="S963" s="823"/>
      <c r="T963" s="823"/>
      <c r="U963" s="823"/>
      <c r="V963" s="823"/>
      <c r="W963" s="823"/>
      <c r="X963" s="823"/>
      <c r="Y963" s="823"/>
      <c r="Z963" s="823"/>
      <c r="AA963" s="823"/>
    </row>
    <row r="964">
      <c r="A964" s="823"/>
      <c r="B964" s="823"/>
      <c r="C964" s="823"/>
      <c r="D964" s="823"/>
      <c r="E964" s="823"/>
      <c r="F964" s="823"/>
      <c r="G964" s="823"/>
      <c r="H964" s="823"/>
      <c r="I964" s="823"/>
      <c r="J964" s="823"/>
      <c r="K964" s="823"/>
      <c r="L964" s="823"/>
      <c r="M964" s="823"/>
      <c r="N964" s="823"/>
      <c r="O964" s="823"/>
      <c r="P964" s="823"/>
      <c r="Q964" s="823"/>
      <c r="R964" s="823"/>
      <c r="S964" s="823"/>
      <c r="T964" s="823"/>
      <c r="U964" s="823"/>
      <c r="V964" s="823"/>
      <c r="W964" s="823"/>
      <c r="X964" s="823"/>
      <c r="Y964" s="823"/>
      <c r="Z964" s="823"/>
      <c r="AA964" s="823"/>
    </row>
    <row r="965">
      <c r="A965" s="823"/>
      <c r="B965" s="823"/>
      <c r="C965" s="823"/>
      <c r="D965" s="823"/>
      <c r="E965" s="823"/>
      <c r="F965" s="823"/>
      <c r="G965" s="823"/>
      <c r="H965" s="823"/>
      <c r="I965" s="823"/>
      <c r="J965" s="823"/>
      <c r="K965" s="823"/>
      <c r="L965" s="823"/>
      <c r="M965" s="823"/>
      <c r="N965" s="823"/>
      <c r="O965" s="823"/>
      <c r="P965" s="823"/>
      <c r="Q965" s="823"/>
      <c r="R965" s="823"/>
      <c r="S965" s="823"/>
      <c r="T965" s="823"/>
      <c r="U965" s="823"/>
      <c r="V965" s="823"/>
      <c r="W965" s="823"/>
      <c r="X965" s="823"/>
      <c r="Y965" s="823"/>
      <c r="Z965" s="823"/>
      <c r="AA965" s="823"/>
    </row>
    <row r="966">
      <c r="A966" s="823"/>
      <c r="B966" s="823"/>
      <c r="C966" s="823"/>
      <c r="D966" s="823"/>
      <c r="E966" s="823"/>
      <c r="F966" s="823"/>
      <c r="G966" s="823"/>
      <c r="H966" s="823"/>
      <c r="I966" s="823"/>
      <c r="J966" s="823"/>
      <c r="K966" s="823"/>
      <c r="L966" s="823"/>
      <c r="M966" s="823"/>
      <c r="N966" s="823"/>
      <c r="O966" s="823"/>
      <c r="P966" s="823"/>
      <c r="Q966" s="823"/>
      <c r="R966" s="823"/>
      <c r="S966" s="823"/>
      <c r="T966" s="823"/>
      <c r="U966" s="823"/>
      <c r="V966" s="823"/>
      <c r="W966" s="823"/>
      <c r="X966" s="823"/>
      <c r="Y966" s="823"/>
      <c r="Z966" s="823"/>
      <c r="AA966" s="823"/>
    </row>
    <row r="967">
      <c r="A967" s="823"/>
      <c r="B967" s="823"/>
      <c r="C967" s="823"/>
      <c r="D967" s="823"/>
      <c r="E967" s="823"/>
      <c r="F967" s="823"/>
      <c r="G967" s="823"/>
      <c r="H967" s="823"/>
      <c r="I967" s="823"/>
      <c r="J967" s="823"/>
      <c r="K967" s="823"/>
      <c r="L967" s="823"/>
      <c r="M967" s="823"/>
      <c r="N967" s="823"/>
      <c r="O967" s="823"/>
      <c r="P967" s="823"/>
      <c r="Q967" s="823"/>
      <c r="R967" s="823"/>
      <c r="S967" s="823"/>
      <c r="T967" s="823"/>
      <c r="U967" s="823"/>
      <c r="V967" s="823"/>
      <c r="W967" s="823"/>
      <c r="X967" s="823"/>
      <c r="Y967" s="823"/>
      <c r="Z967" s="823"/>
      <c r="AA967" s="823"/>
    </row>
    <row r="968">
      <c r="A968" s="823"/>
      <c r="B968" s="823"/>
      <c r="C968" s="823"/>
      <c r="D968" s="823"/>
      <c r="E968" s="823"/>
      <c r="F968" s="823"/>
      <c r="G968" s="823"/>
      <c r="H968" s="823"/>
      <c r="I968" s="823"/>
      <c r="J968" s="823"/>
      <c r="K968" s="823"/>
      <c r="L968" s="823"/>
      <c r="M968" s="823"/>
      <c r="N968" s="823"/>
      <c r="O968" s="823"/>
      <c r="P968" s="823"/>
      <c r="Q968" s="823"/>
      <c r="R968" s="823"/>
      <c r="S968" s="823"/>
      <c r="T968" s="823"/>
      <c r="U968" s="823"/>
      <c r="V968" s="823"/>
      <c r="W968" s="823"/>
      <c r="X968" s="823"/>
      <c r="Y968" s="823"/>
      <c r="Z968" s="823"/>
      <c r="AA968" s="823"/>
    </row>
    <row r="969">
      <c r="A969" s="823"/>
      <c r="B969" s="823"/>
      <c r="C969" s="823"/>
      <c r="D969" s="823"/>
      <c r="E969" s="823"/>
      <c r="F969" s="823"/>
      <c r="G969" s="823"/>
      <c r="H969" s="823"/>
      <c r="I969" s="823"/>
      <c r="J969" s="823"/>
      <c r="K969" s="823"/>
      <c r="L969" s="823"/>
      <c r="M969" s="823"/>
      <c r="N969" s="823"/>
      <c r="O969" s="823"/>
      <c r="P969" s="823"/>
      <c r="Q969" s="823"/>
      <c r="R969" s="823"/>
      <c r="S969" s="823"/>
      <c r="T969" s="823"/>
      <c r="U969" s="823"/>
      <c r="V969" s="823"/>
      <c r="W969" s="823"/>
      <c r="X969" s="823"/>
      <c r="Y969" s="823"/>
      <c r="Z969" s="823"/>
      <c r="AA969" s="823"/>
    </row>
    <row r="970">
      <c r="A970" s="823"/>
      <c r="B970" s="823"/>
      <c r="C970" s="823"/>
      <c r="D970" s="823"/>
      <c r="E970" s="823"/>
      <c r="F970" s="823"/>
      <c r="G970" s="823"/>
      <c r="H970" s="823"/>
      <c r="I970" s="823"/>
      <c r="J970" s="823"/>
      <c r="K970" s="823"/>
      <c r="L970" s="823"/>
      <c r="M970" s="823"/>
      <c r="N970" s="823"/>
      <c r="O970" s="823"/>
      <c r="P970" s="823"/>
      <c r="Q970" s="823"/>
      <c r="R970" s="823"/>
      <c r="S970" s="823"/>
      <c r="T970" s="823"/>
      <c r="U970" s="823"/>
      <c r="V970" s="823"/>
      <c r="W970" s="823"/>
      <c r="X970" s="823"/>
      <c r="Y970" s="823"/>
      <c r="Z970" s="823"/>
      <c r="AA970" s="823"/>
    </row>
    <row r="971">
      <c r="A971" s="823"/>
      <c r="B971" s="823"/>
      <c r="C971" s="823"/>
      <c r="D971" s="823"/>
      <c r="E971" s="823"/>
      <c r="F971" s="823"/>
      <c r="G971" s="823"/>
      <c r="H971" s="823"/>
      <c r="I971" s="823"/>
      <c r="J971" s="823"/>
      <c r="K971" s="823"/>
      <c r="L971" s="823"/>
      <c r="M971" s="823"/>
      <c r="N971" s="823"/>
      <c r="O971" s="823"/>
      <c r="P971" s="823"/>
      <c r="Q971" s="823"/>
      <c r="R971" s="823"/>
      <c r="S971" s="823"/>
      <c r="T971" s="823"/>
      <c r="U971" s="823"/>
      <c r="V971" s="823"/>
      <c r="W971" s="823"/>
      <c r="X971" s="823"/>
      <c r="Y971" s="823"/>
      <c r="Z971" s="823"/>
      <c r="AA971" s="823"/>
    </row>
    <row r="972">
      <c r="A972" s="823"/>
      <c r="B972" s="823"/>
      <c r="C972" s="823"/>
      <c r="D972" s="823"/>
      <c r="E972" s="823"/>
      <c r="F972" s="823"/>
      <c r="G972" s="823"/>
      <c r="H972" s="823"/>
      <c r="I972" s="823"/>
      <c r="J972" s="823"/>
      <c r="K972" s="823"/>
      <c r="L972" s="823"/>
      <c r="M972" s="823"/>
      <c r="N972" s="823"/>
      <c r="O972" s="823"/>
      <c r="P972" s="823"/>
      <c r="Q972" s="823"/>
      <c r="R972" s="823"/>
      <c r="S972" s="823"/>
      <c r="T972" s="823"/>
      <c r="U972" s="823"/>
      <c r="V972" s="823"/>
      <c r="W972" s="823"/>
      <c r="X972" s="823"/>
      <c r="Y972" s="823"/>
      <c r="Z972" s="823"/>
      <c r="AA972" s="823"/>
    </row>
    <row r="973">
      <c r="A973" s="823"/>
      <c r="B973" s="823"/>
      <c r="C973" s="823"/>
      <c r="D973" s="823"/>
      <c r="E973" s="823"/>
      <c r="F973" s="823"/>
      <c r="G973" s="823"/>
      <c r="H973" s="823"/>
      <c r="I973" s="823"/>
      <c r="J973" s="823"/>
      <c r="K973" s="823"/>
      <c r="L973" s="823"/>
      <c r="M973" s="823"/>
      <c r="N973" s="823"/>
      <c r="O973" s="823"/>
      <c r="P973" s="823"/>
      <c r="Q973" s="823"/>
      <c r="R973" s="823"/>
      <c r="S973" s="823"/>
      <c r="T973" s="823"/>
      <c r="U973" s="823"/>
      <c r="V973" s="823"/>
      <c r="W973" s="823"/>
      <c r="X973" s="823"/>
      <c r="Y973" s="823"/>
      <c r="Z973" s="823"/>
      <c r="AA973" s="823"/>
    </row>
    <row r="974">
      <c r="A974" s="823"/>
      <c r="B974" s="823"/>
      <c r="C974" s="823"/>
      <c r="D974" s="823"/>
      <c r="E974" s="823"/>
      <c r="F974" s="823"/>
      <c r="G974" s="823"/>
      <c r="H974" s="823"/>
      <c r="I974" s="823"/>
      <c r="J974" s="823"/>
      <c r="K974" s="823"/>
      <c r="L974" s="823"/>
      <c r="M974" s="823"/>
      <c r="N974" s="823"/>
      <c r="O974" s="823"/>
      <c r="P974" s="823"/>
      <c r="Q974" s="823"/>
      <c r="R974" s="823"/>
      <c r="S974" s="823"/>
      <c r="T974" s="823"/>
      <c r="U974" s="823"/>
      <c r="V974" s="823"/>
      <c r="W974" s="823"/>
      <c r="X974" s="823"/>
      <c r="Y974" s="823"/>
      <c r="Z974" s="823"/>
      <c r="AA974" s="823"/>
    </row>
    <row r="975">
      <c r="A975" s="823"/>
      <c r="B975" s="823"/>
      <c r="C975" s="823"/>
      <c r="D975" s="823"/>
      <c r="E975" s="823"/>
      <c r="F975" s="823"/>
      <c r="G975" s="823"/>
      <c r="H975" s="823"/>
      <c r="I975" s="823"/>
      <c r="J975" s="823"/>
      <c r="K975" s="823"/>
      <c r="L975" s="823"/>
      <c r="M975" s="823"/>
      <c r="N975" s="823"/>
      <c r="O975" s="823"/>
      <c r="P975" s="823"/>
      <c r="Q975" s="823"/>
      <c r="R975" s="823"/>
      <c r="S975" s="823"/>
      <c r="T975" s="823"/>
      <c r="U975" s="823"/>
      <c r="V975" s="823"/>
      <c r="W975" s="823"/>
      <c r="X975" s="823"/>
      <c r="Y975" s="823"/>
      <c r="Z975" s="823"/>
      <c r="AA975" s="823"/>
    </row>
    <row r="976">
      <c r="A976" s="823"/>
      <c r="B976" s="823"/>
      <c r="C976" s="823"/>
      <c r="D976" s="823"/>
      <c r="E976" s="823"/>
      <c r="F976" s="823"/>
      <c r="G976" s="823"/>
      <c r="H976" s="823"/>
      <c r="I976" s="823"/>
      <c r="J976" s="823"/>
      <c r="K976" s="823"/>
      <c r="L976" s="823"/>
      <c r="M976" s="823"/>
      <c r="N976" s="823"/>
      <c r="O976" s="823"/>
      <c r="P976" s="823"/>
      <c r="Q976" s="823"/>
      <c r="R976" s="823"/>
      <c r="S976" s="823"/>
      <c r="T976" s="823"/>
      <c r="U976" s="823"/>
      <c r="V976" s="823"/>
      <c r="W976" s="823"/>
      <c r="X976" s="823"/>
      <c r="Y976" s="823"/>
      <c r="Z976" s="823"/>
      <c r="AA976" s="823"/>
    </row>
    <row r="977">
      <c r="A977" s="823"/>
      <c r="B977" s="823"/>
      <c r="C977" s="823"/>
      <c r="D977" s="823"/>
      <c r="E977" s="823"/>
      <c r="F977" s="823"/>
      <c r="G977" s="823"/>
      <c r="H977" s="823"/>
      <c r="I977" s="823"/>
      <c r="J977" s="823"/>
      <c r="K977" s="823"/>
      <c r="L977" s="823"/>
      <c r="M977" s="823"/>
      <c r="N977" s="823"/>
      <c r="O977" s="823"/>
      <c r="P977" s="823"/>
      <c r="Q977" s="823"/>
      <c r="R977" s="823"/>
      <c r="S977" s="823"/>
      <c r="T977" s="823"/>
      <c r="U977" s="823"/>
      <c r="V977" s="823"/>
      <c r="W977" s="823"/>
      <c r="X977" s="823"/>
      <c r="Y977" s="823"/>
      <c r="Z977" s="823"/>
      <c r="AA977" s="823"/>
    </row>
    <row r="978">
      <c r="A978" s="823"/>
      <c r="B978" s="823"/>
      <c r="C978" s="823"/>
      <c r="D978" s="823"/>
      <c r="E978" s="823"/>
      <c r="F978" s="823"/>
      <c r="G978" s="823"/>
      <c r="H978" s="823"/>
      <c r="I978" s="823"/>
      <c r="J978" s="823"/>
      <c r="K978" s="823"/>
      <c r="L978" s="823"/>
      <c r="M978" s="823"/>
      <c r="N978" s="823"/>
      <c r="O978" s="823"/>
      <c r="P978" s="823"/>
      <c r="Q978" s="823"/>
      <c r="R978" s="823"/>
      <c r="S978" s="823"/>
      <c r="T978" s="823"/>
      <c r="U978" s="823"/>
      <c r="V978" s="823"/>
      <c r="W978" s="823"/>
      <c r="X978" s="823"/>
      <c r="Y978" s="823"/>
      <c r="Z978" s="823"/>
      <c r="AA978" s="823"/>
    </row>
    <row r="979">
      <c r="A979" s="823"/>
      <c r="B979" s="823"/>
      <c r="C979" s="823"/>
      <c r="D979" s="823"/>
      <c r="E979" s="823"/>
      <c r="F979" s="823"/>
      <c r="G979" s="823"/>
      <c r="H979" s="823"/>
      <c r="I979" s="823"/>
      <c r="J979" s="823"/>
      <c r="K979" s="823"/>
      <c r="L979" s="823"/>
      <c r="M979" s="823"/>
      <c r="N979" s="823"/>
      <c r="O979" s="823"/>
      <c r="P979" s="823"/>
      <c r="Q979" s="823"/>
      <c r="R979" s="823"/>
      <c r="S979" s="823"/>
      <c r="T979" s="823"/>
      <c r="U979" s="823"/>
      <c r="V979" s="823"/>
      <c r="W979" s="823"/>
      <c r="X979" s="823"/>
      <c r="Y979" s="823"/>
      <c r="Z979" s="823"/>
      <c r="AA979" s="823"/>
    </row>
    <row r="980">
      <c r="A980" s="823"/>
      <c r="B980" s="823"/>
      <c r="C980" s="823"/>
      <c r="D980" s="823"/>
      <c r="E980" s="823"/>
      <c r="F980" s="823"/>
      <c r="G980" s="823"/>
      <c r="H980" s="823"/>
      <c r="I980" s="823"/>
      <c r="J980" s="823"/>
      <c r="K980" s="823"/>
      <c r="L980" s="823"/>
      <c r="M980" s="823"/>
      <c r="N980" s="823"/>
      <c r="O980" s="823"/>
      <c r="P980" s="823"/>
      <c r="Q980" s="823"/>
      <c r="R980" s="823"/>
      <c r="S980" s="823"/>
      <c r="T980" s="823"/>
      <c r="U980" s="823"/>
      <c r="V980" s="823"/>
      <c r="W980" s="823"/>
      <c r="X980" s="823"/>
      <c r="Y980" s="823"/>
      <c r="Z980" s="823"/>
      <c r="AA980" s="823"/>
    </row>
    <row r="981">
      <c r="A981" s="823"/>
      <c r="B981" s="823"/>
      <c r="C981" s="823"/>
      <c r="D981" s="823"/>
      <c r="E981" s="823"/>
      <c r="F981" s="823"/>
      <c r="G981" s="823"/>
      <c r="H981" s="823"/>
      <c r="I981" s="823"/>
      <c r="J981" s="823"/>
      <c r="K981" s="823"/>
      <c r="L981" s="823"/>
      <c r="M981" s="823"/>
      <c r="N981" s="823"/>
      <c r="O981" s="823"/>
      <c r="P981" s="823"/>
      <c r="Q981" s="823"/>
      <c r="R981" s="823"/>
      <c r="S981" s="823"/>
      <c r="T981" s="823"/>
      <c r="U981" s="823"/>
      <c r="V981" s="823"/>
      <c r="W981" s="823"/>
      <c r="X981" s="823"/>
      <c r="Y981" s="823"/>
      <c r="Z981" s="823"/>
      <c r="AA981" s="823"/>
    </row>
    <row r="982">
      <c r="A982" s="823"/>
      <c r="B982" s="823"/>
      <c r="C982" s="823"/>
      <c r="D982" s="823"/>
      <c r="E982" s="823"/>
      <c r="F982" s="823"/>
      <c r="G982" s="823"/>
      <c r="H982" s="823"/>
      <c r="I982" s="823"/>
      <c r="J982" s="823"/>
      <c r="K982" s="823"/>
      <c r="L982" s="823"/>
      <c r="M982" s="823"/>
      <c r="N982" s="823"/>
      <c r="O982" s="823"/>
      <c r="P982" s="823"/>
      <c r="Q982" s="823"/>
      <c r="R982" s="823"/>
      <c r="S982" s="823"/>
      <c r="T982" s="823"/>
      <c r="U982" s="823"/>
      <c r="V982" s="823"/>
      <c r="W982" s="823"/>
      <c r="X982" s="823"/>
      <c r="Y982" s="823"/>
      <c r="Z982" s="823"/>
      <c r="AA982" s="823"/>
    </row>
    <row r="983">
      <c r="A983" s="823"/>
      <c r="B983" s="823"/>
      <c r="C983" s="823"/>
      <c r="D983" s="823"/>
      <c r="E983" s="823"/>
      <c r="F983" s="823"/>
      <c r="G983" s="823"/>
      <c r="H983" s="823"/>
      <c r="I983" s="823"/>
      <c r="J983" s="823"/>
      <c r="K983" s="823"/>
      <c r="L983" s="823"/>
      <c r="M983" s="823"/>
      <c r="N983" s="823"/>
      <c r="O983" s="823"/>
      <c r="P983" s="823"/>
      <c r="Q983" s="823"/>
      <c r="R983" s="823"/>
      <c r="S983" s="823"/>
      <c r="T983" s="823"/>
      <c r="U983" s="823"/>
      <c r="V983" s="823"/>
      <c r="W983" s="823"/>
      <c r="X983" s="823"/>
      <c r="Y983" s="823"/>
      <c r="Z983" s="823"/>
      <c r="AA983" s="823"/>
    </row>
    <row r="984">
      <c r="A984" s="823"/>
      <c r="B984" s="823"/>
      <c r="C984" s="823"/>
      <c r="D984" s="823"/>
      <c r="E984" s="823"/>
      <c r="F984" s="823"/>
      <c r="G984" s="823"/>
      <c r="H984" s="823"/>
      <c r="I984" s="823"/>
      <c r="J984" s="823"/>
      <c r="K984" s="823"/>
      <c r="L984" s="823"/>
      <c r="M984" s="823"/>
      <c r="N984" s="823"/>
      <c r="O984" s="823"/>
      <c r="P984" s="823"/>
      <c r="Q984" s="823"/>
      <c r="R984" s="823"/>
      <c r="S984" s="823"/>
      <c r="T984" s="823"/>
      <c r="U984" s="823"/>
      <c r="V984" s="823"/>
      <c r="W984" s="823"/>
      <c r="X984" s="823"/>
      <c r="Y984" s="823"/>
      <c r="Z984" s="823"/>
      <c r="AA984" s="823"/>
    </row>
    <row r="985">
      <c r="A985" s="823"/>
      <c r="B985" s="823"/>
      <c r="C985" s="823"/>
      <c r="D985" s="823"/>
      <c r="E985" s="823"/>
      <c r="F985" s="823"/>
      <c r="G985" s="823"/>
      <c r="H985" s="823"/>
      <c r="I985" s="823"/>
      <c r="J985" s="823"/>
      <c r="K985" s="823"/>
      <c r="L985" s="823"/>
      <c r="M985" s="823"/>
      <c r="N985" s="823"/>
      <c r="O985" s="823"/>
      <c r="P985" s="823"/>
      <c r="Q985" s="823"/>
      <c r="R985" s="823"/>
      <c r="S985" s="823"/>
      <c r="T985" s="823"/>
      <c r="U985" s="823"/>
      <c r="V985" s="823"/>
      <c r="W985" s="823"/>
      <c r="X985" s="823"/>
      <c r="Y985" s="823"/>
      <c r="Z985" s="823"/>
      <c r="AA985" s="823"/>
    </row>
    <row r="986">
      <c r="A986" s="823"/>
      <c r="B986" s="823"/>
      <c r="C986" s="823"/>
      <c r="D986" s="823"/>
      <c r="E986" s="823"/>
      <c r="F986" s="823"/>
      <c r="G986" s="823"/>
      <c r="H986" s="823"/>
      <c r="I986" s="823"/>
      <c r="J986" s="823"/>
      <c r="K986" s="823"/>
      <c r="L986" s="823"/>
      <c r="M986" s="823"/>
      <c r="N986" s="823"/>
      <c r="O986" s="823"/>
      <c r="P986" s="823"/>
      <c r="Q986" s="823"/>
      <c r="R986" s="823"/>
      <c r="S986" s="823"/>
      <c r="T986" s="823"/>
      <c r="U986" s="823"/>
      <c r="V986" s="823"/>
      <c r="W986" s="823"/>
      <c r="X986" s="823"/>
      <c r="Y986" s="823"/>
      <c r="Z986" s="823"/>
      <c r="AA986" s="823"/>
    </row>
    <row r="987">
      <c r="A987" s="823"/>
      <c r="B987" s="823"/>
      <c r="C987" s="823"/>
      <c r="D987" s="823"/>
      <c r="E987" s="823"/>
      <c r="F987" s="823"/>
      <c r="G987" s="823"/>
      <c r="H987" s="823"/>
      <c r="I987" s="823"/>
      <c r="J987" s="823"/>
      <c r="K987" s="823"/>
      <c r="L987" s="823"/>
      <c r="M987" s="823"/>
      <c r="N987" s="823"/>
      <c r="O987" s="823"/>
      <c r="P987" s="823"/>
      <c r="Q987" s="823"/>
      <c r="R987" s="823"/>
      <c r="S987" s="823"/>
      <c r="T987" s="823"/>
      <c r="U987" s="823"/>
      <c r="V987" s="823"/>
      <c r="W987" s="823"/>
      <c r="X987" s="823"/>
      <c r="Y987" s="823"/>
      <c r="Z987" s="823"/>
      <c r="AA987" s="823"/>
    </row>
    <row r="988">
      <c r="A988" s="823"/>
      <c r="B988" s="823"/>
      <c r="C988" s="823"/>
      <c r="D988" s="823"/>
      <c r="E988" s="823"/>
      <c r="F988" s="823"/>
      <c r="G988" s="823"/>
      <c r="H988" s="823"/>
      <c r="I988" s="823"/>
      <c r="J988" s="823"/>
      <c r="K988" s="823"/>
      <c r="L988" s="823"/>
      <c r="M988" s="823"/>
      <c r="N988" s="823"/>
      <c r="O988" s="823"/>
      <c r="P988" s="823"/>
      <c r="Q988" s="823"/>
      <c r="R988" s="823"/>
      <c r="S988" s="823"/>
      <c r="T988" s="823"/>
      <c r="U988" s="823"/>
      <c r="V988" s="823"/>
      <c r="W988" s="823"/>
      <c r="X988" s="823"/>
      <c r="Y988" s="823"/>
      <c r="Z988" s="823"/>
      <c r="AA988" s="823"/>
    </row>
    <row r="989">
      <c r="A989" s="823"/>
      <c r="B989" s="823"/>
      <c r="C989" s="823"/>
      <c r="D989" s="823"/>
      <c r="E989" s="823"/>
      <c r="F989" s="823"/>
      <c r="G989" s="823"/>
      <c r="H989" s="823"/>
      <c r="I989" s="823"/>
      <c r="J989" s="823"/>
      <c r="K989" s="823"/>
      <c r="L989" s="823"/>
      <c r="M989" s="823"/>
      <c r="N989" s="823"/>
      <c r="O989" s="823"/>
      <c r="P989" s="823"/>
      <c r="Q989" s="823"/>
      <c r="R989" s="823"/>
      <c r="S989" s="823"/>
      <c r="T989" s="823"/>
      <c r="U989" s="823"/>
      <c r="V989" s="823"/>
      <c r="W989" s="823"/>
      <c r="X989" s="823"/>
      <c r="Y989" s="823"/>
      <c r="Z989" s="823"/>
      <c r="AA989" s="823"/>
    </row>
    <row r="990">
      <c r="A990" s="823"/>
      <c r="B990" s="823"/>
      <c r="C990" s="823"/>
      <c r="D990" s="823"/>
      <c r="E990" s="823"/>
      <c r="F990" s="823"/>
      <c r="G990" s="823"/>
      <c r="H990" s="823"/>
      <c r="I990" s="823"/>
      <c r="J990" s="823"/>
      <c r="K990" s="823"/>
      <c r="L990" s="823"/>
      <c r="M990" s="823"/>
      <c r="N990" s="823"/>
      <c r="O990" s="823"/>
      <c r="P990" s="823"/>
      <c r="Q990" s="823"/>
      <c r="R990" s="823"/>
      <c r="S990" s="823"/>
      <c r="T990" s="823"/>
      <c r="U990" s="823"/>
      <c r="V990" s="823"/>
      <c r="W990" s="823"/>
      <c r="X990" s="823"/>
      <c r="Y990" s="823"/>
      <c r="Z990" s="823"/>
      <c r="AA990" s="823"/>
    </row>
    <row r="991">
      <c r="A991" s="823"/>
      <c r="B991" s="823"/>
      <c r="C991" s="823"/>
      <c r="D991" s="823"/>
      <c r="E991" s="823"/>
      <c r="F991" s="823"/>
      <c r="G991" s="823"/>
      <c r="H991" s="823"/>
      <c r="I991" s="823"/>
      <c r="J991" s="823"/>
      <c r="K991" s="823"/>
      <c r="L991" s="823"/>
      <c r="M991" s="823"/>
      <c r="N991" s="823"/>
      <c r="O991" s="823"/>
      <c r="P991" s="823"/>
      <c r="Q991" s="823"/>
      <c r="R991" s="823"/>
      <c r="S991" s="823"/>
      <c r="T991" s="823"/>
      <c r="U991" s="823"/>
      <c r="V991" s="823"/>
      <c r="W991" s="823"/>
      <c r="X991" s="823"/>
      <c r="Y991" s="823"/>
      <c r="Z991" s="823"/>
      <c r="AA991" s="823"/>
    </row>
    <row r="992">
      <c r="A992" s="823"/>
      <c r="B992" s="823"/>
      <c r="C992" s="823"/>
      <c r="D992" s="823"/>
      <c r="E992" s="823"/>
      <c r="F992" s="823"/>
      <c r="G992" s="823"/>
      <c r="H992" s="823"/>
      <c r="I992" s="823"/>
      <c r="J992" s="823"/>
      <c r="K992" s="823"/>
      <c r="L992" s="823"/>
      <c r="M992" s="823"/>
      <c r="N992" s="823"/>
      <c r="O992" s="823"/>
      <c r="P992" s="823"/>
      <c r="Q992" s="823"/>
      <c r="R992" s="823"/>
      <c r="S992" s="823"/>
      <c r="T992" s="823"/>
      <c r="U992" s="823"/>
      <c r="V992" s="823"/>
      <c r="W992" s="823"/>
      <c r="X992" s="823"/>
      <c r="Y992" s="823"/>
      <c r="Z992" s="823"/>
      <c r="AA992" s="823"/>
    </row>
    <row r="993">
      <c r="A993" s="823"/>
      <c r="B993" s="823"/>
      <c r="C993" s="823"/>
      <c r="D993" s="823"/>
      <c r="E993" s="823"/>
      <c r="F993" s="823"/>
      <c r="G993" s="823"/>
      <c r="H993" s="823"/>
      <c r="I993" s="823"/>
      <c r="J993" s="823"/>
      <c r="K993" s="823"/>
      <c r="L993" s="823"/>
      <c r="M993" s="823"/>
      <c r="N993" s="823"/>
      <c r="O993" s="823"/>
      <c r="P993" s="823"/>
      <c r="Q993" s="823"/>
      <c r="R993" s="823"/>
      <c r="S993" s="823"/>
      <c r="T993" s="823"/>
      <c r="U993" s="823"/>
      <c r="V993" s="823"/>
      <c r="W993" s="823"/>
      <c r="X993" s="823"/>
      <c r="Y993" s="823"/>
      <c r="Z993" s="823"/>
      <c r="AA993" s="823"/>
    </row>
    <row r="994">
      <c r="A994" s="823"/>
      <c r="B994" s="823"/>
      <c r="C994" s="823"/>
      <c r="D994" s="823"/>
      <c r="E994" s="823"/>
      <c r="F994" s="823"/>
      <c r="G994" s="823"/>
      <c r="H994" s="823"/>
      <c r="I994" s="823"/>
      <c r="J994" s="823"/>
      <c r="K994" s="823"/>
      <c r="L994" s="823"/>
      <c r="M994" s="823"/>
      <c r="N994" s="823"/>
      <c r="O994" s="823"/>
      <c r="P994" s="823"/>
      <c r="Q994" s="823"/>
      <c r="R994" s="823"/>
      <c r="S994" s="823"/>
      <c r="T994" s="823"/>
      <c r="U994" s="823"/>
      <c r="V994" s="823"/>
      <c r="W994" s="823"/>
      <c r="X994" s="823"/>
      <c r="Y994" s="823"/>
      <c r="Z994" s="823"/>
      <c r="AA994" s="823"/>
    </row>
    <row r="995">
      <c r="A995" s="823"/>
      <c r="B995" s="823"/>
      <c r="C995" s="823"/>
      <c r="D995" s="823"/>
      <c r="E995" s="823"/>
      <c r="F995" s="823"/>
      <c r="G995" s="823"/>
      <c r="H995" s="823"/>
      <c r="I995" s="823"/>
      <c r="J995" s="823"/>
      <c r="K995" s="823"/>
      <c r="L995" s="823"/>
      <c r="M995" s="823"/>
      <c r="N995" s="823"/>
      <c r="O995" s="823"/>
      <c r="P995" s="823"/>
      <c r="Q995" s="823"/>
      <c r="R995" s="823"/>
      <c r="S995" s="823"/>
      <c r="T995" s="823"/>
      <c r="U995" s="823"/>
      <c r="V995" s="823"/>
      <c r="W995" s="823"/>
      <c r="X995" s="823"/>
      <c r="Y995" s="823"/>
      <c r="Z995" s="823"/>
      <c r="AA995" s="823"/>
    </row>
    <row r="996">
      <c r="A996" s="823"/>
      <c r="B996" s="823"/>
      <c r="C996" s="823"/>
      <c r="D996" s="823"/>
      <c r="E996" s="823"/>
      <c r="F996" s="823"/>
      <c r="G996" s="823"/>
      <c r="H996" s="823"/>
      <c r="I996" s="823"/>
      <c r="J996" s="823"/>
      <c r="K996" s="823"/>
      <c r="L996" s="823"/>
      <c r="M996" s="823"/>
      <c r="N996" s="823"/>
      <c r="O996" s="823"/>
      <c r="P996" s="823"/>
      <c r="Q996" s="823"/>
      <c r="R996" s="823"/>
      <c r="S996" s="823"/>
      <c r="T996" s="823"/>
      <c r="U996" s="823"/>
      <c r="V996" s="823"/>
      <c r="W996" s="823"/>
      <c r="X996" s="823"/>
      <c r="Y996" s="823"/>
      <c r="Z996" s="823"/>
      <c r="AA996" s="823"/>
    </row>
    <row r="997">
      <c r="A997" s="823"/>
      <c r="B997" s="823"/>
      <c r="C997" s="823"/>
      <c r="D997" s="823"/>
      <c r="E997" s="823"/>
      <c r="F997" s="823"/>
      <c r="G997" s="823"/>
      <c r="H997" s="823"/>
      <c r="I997" s="823"/>
      <c r="J997" s="823"/>
      <c r="K997" s="823"/>
      <c r="L997" s="823"/>
      <c r="M997" s="823"/>
      <c r="N997" s="823"/>
      <c r="O997" s="823"/>
      <c r="P997" s="823"/>
      <c r="Q997" s="823"/>
      <c r="R997" s="823"/>
      <c r="S997" s="823"/>
      <c r="T997" s="823"/>
      <c r="U997" s="823"/>
      <c r="V997" s="823"/>
      <c r="W997" s="823"/>
      <c r="X997" s="823"/>
      <c r="Y997" s="823"/>
      <c r="Z997" s="823"/>
      <c r="AA997" s="823"/>
    </row>
    <row r="998">
      <c r="A998" s="823"/>
      <c r="B998" s="823"/>
      <c r="C998" s="823"/>
      <c r="D998" s="823"/>
      <c r="E998" s="823"/>
      <c r="F998" s="823"/>
      <c r="G998" s="823"/>
      <c r="H998" s="823"/>
      <c r="I998" s="823"/>
      <c r="J998" s="823"/>
      <c r="K998" s="823"/>
      <c r="L998" s="823"/>
      <c r="M998" s="823"/>
      <c r="N998" s="823"/>
      <c r="O998" s="823"/>
      <c r="P998" s="823"/>
      <c r="Q998" s="823"/>
      <c r="R998" s="823"/>
      <c r="S998" s="823"/>
      <c r="T998" s="823"/>
      <c r="U998" s="823"/>
      <c r="V998" s="823"/>
      <c r="W998" s="823"/>
      <c r="X998" s="823"/>
      <c r="Y998" s="823"/>
      <c r="Z998" s="823"/>
      <c r="AA998" s="823"/>
    </row>
    <row r="999">
      <c r="A999" s="823"/>
      <c r="B999" s="823"/>
      <c r="C999" s="823"/>
      <c r="D999" s="823"/>
      <c r="E999" s="823"/>
      <c r="F999" s="823"/>
      <c r="G999" s="823"/>
      <c r="H999" s="823"/>
      <c r="I999" s="823"/>
      <c r="J999" s="823"/>
      <c r="K999" s="823"/>
      <c r="L999" s="823"/>
      <c r="M999" s="823"/>
      <c r="N999" s="823"/>
      <c r="O999" s="823"/>
      <c r="P999" s="823"/>
      <c r="Q999" s="823"/>
      <c r="R999" s="823"/>
      <c r="S999" s="823"/>
      <c r="T999" s="823"/>
      <c r="U999" s="823"/>
      <c r="V999" s="823"/>
      <c r="W999" s="823"/>
      <c r="X999" s="823"/>
      <c r="Y999" s="823"/>
      <c r="Z999" s="823"/>
      <c r="AA999" s="823"/>
    </row>
    <row r="1000">
      <c r="A1000" s="823"/>
      <c r="B1000" s="823"/>
      <c r="C1000" s="823"/>
      <c r="D1000" s="823"/>
      <c r="E1000" s="823"/>
      <c r="F1000" s="823"/>
      <c r="G1000" s="823"/>
      <c r="H1000" s="823"/>
      <c r="I1000" s="823"/>
      <c r="J1000" s="823"/>
      <c r="K1000" s="823"/>
      <c r="L1000" s="823"/>
      <c r="M1000" s="823"/>
      <c r="N1000" s="823"/>
      <c r="O1000" s="823"/>
      <c r="P1000" s="823"/>
      <c r="Q1000" s="823"/>
      <c r="R1000" s="823"/>
      <c r="S1000" s="823"/>
      <c r="T1000" s="823"/>
      <c r="U1000" s="823"/>
      <c r="V1000" s="823"/>
      <c r="W1000" s="823"/>
      <c r="X1000" s="823"/>
      <c r="Y1000" s="823"/>
      <c r="Z1000" s="823"/>
      <c r="AA1000" s="823"/>
    </row>
    <row r="1001">
      <c r="A1001" s="823"/>
      <c r="B1001" s="823"/>
      <c r="C1001" s="823"/>
      <c r="D1001" s="823"/>
      <c r="E1001" s="823"/>
      <c r="F1001" s="823"/>
      <c r="G1001" s="823"/>
      <c r="H1001" s="823"/>
      <c r="I1001" s="823"/>
      <c r="J1001" s="823"/>
      <c r="K1001" s="823"/>
      <c r="L1001" s="823"/>
      <c r="M1001" s="823"/>
      <c r="N1001" s="823"/>
      <c r="O1001" s="823"/>
      <c r="P1001" s="823"/>
      <c r="Q1001" s="823"/>
      <c r="R1001" s="823"/>
      <c r="S1001" s="823"/>
      <c r="T1001" s="823"/>
      <c r="U1001" s="823"/>
      <c r="V1001" s="823"/>
      <c r="W1001" s="823"/>
      <c r="X1001" s="823"/>
      <c r="Y1001" s="823"/>
      <c r="Z1001" s="823"/>
      <c r="AA1001" s="823"/>
    </row>
    <row r="1002">
      <c r="A1002" s="823"/>
      <c r="B1002" s="823"/>
      <c r="C1002" s="823"/>
      <c r="D1002" s="823"/>
      <c r="E1002" s="823"/>
      <c r="F1002" s="823"/>
      <c r="G1002" s="823"/>
      <c r="H1002" s="823"/>
      <c r="I1002" s="823"/>
      <c r="J1002" s="823"/>
      <c r="K1002" s="823"/>
      <c r="L1002" s="823"/>
      <c r="M1002" s="823"/>
      <c r="N1002" s="823"/>
      <c r="O1002" s="823"/>
      <c r="P1002" s="823"/>
      <c r="Q1002" s="823"/>
      <c r="R1002" s="823"/>
      <c r="S1002" s="823"/>
      <c r="T1002" s="823"/>
      <c r="U1002" s="823"/>
      <c r="V1002" s="823"/>
      <c r="W1002" s="823"/>
      <c r="X1002" s="823"/>
      <c r="Y1002" s="823"/>
      <c r="Z1002" s="823"/>
      <c r="AA1002" s="823"/>
    </row>
    <row r="1003">
      <c r="A1003" s="823"/>
      <c r="B1003" s="823"/>
      <c r="C1003" s="823"/>
      <c r="D1003" s="823"/>
      <c r="E1003" s="823"/>
      <c r="F1003" s="823"/>
      <c r="G1003" s="823"/>
      <c r="H1003" s="823"/>
      <c r="I1003" s="823"/>
      <c r="J1003" s="823"/>
      <c r="K1003" s="823"/>
      <c r="L1003" s="823"/>
      <c r="M1003" s="823"/>
      <c r="N1003" s="823"/>
      <c r="O1003" s="823"/>
      <c r="P1003" s="823"/>
      <c r="Q1003" s="823"/>
      <c r="R1003" s="823"/>
      <c r="S1003" s="823"/>
      <c r="T1003" s="823"/>
      <c r="U1003" s="823"/>
      <c r="V1003" s="823"/>
      <c r="W1003" s="823"/>
      <c r="X1003" s="823"/>
      <c r="Y1003" s="823"/>
      <c r="Z1003" s="823"/>
      <c r="AA1003" s="823"/>
    </row>
    <row r="1004">
      <c r="A1004" s="823"/>
      <c r="B1004" s="823"/>
      <c r="C1004" s="823"/>
      <c r="D1004" s="823"/>
      <c r="E1004" s="823"/>
      <c r="F1004" s="823"/>
      <c r="G1004" s="823"/>
      <c r="H1004" s="823"/>
      <c r="I1004" s="823"/>
      <c r="J1004" s="823"/>
      <c r="K1004" s="823"/>
      <c r="L1004" s="823"/>
      <c r="M1004" s="823"/>
      <c r="N1004" s="823"/>
      <c r="O1004" s="823"/>
      <c r="P1004" s="823"/>
      <c r="Q1004" s="823"/>
      <c r="R1004" s="823"/>
      <c r="S1004" s="823"/>
      <c r="T1004" s="823"/>
      <c r="U1004" s="823"/>
      <c r="V1004" s="823"/>
      <c r="W1004" s="823"/>
      <c r="X1004" s="823"/>
      <c r="Y1004" s="823"/>
      <c r="Z1004" s="823"/>
      <c r="AA1004" s="823"/>
    </row>
  </sheetData>
  <hyperlinks>
    <hyperlink r:id="rId1" ref="C67"/>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0"/>
    <col customWidth="1" min="2" max="2" width="22.29"/>
    <col customWidth="1" min="3" max="3" width="37.29"/>
    <col customWidth="1" min="4" max="4" width="12.43"/>
    <col customWidth="1" min="5" max="5" width="34.14"/>
    <col customWidth="1" min="6" max="6" width="76.14"/>
    <col customWidth="1" min="7" max="7" width="33.0"/>
  </cols>
  <sheetData>
    <row r="1">
      <c r="A1" s="849" t="s">
        <v>3679</v>
      </c>
      <c r="B1" s="850" t="s">
        <v>3543</v>
      </c>
      <c r="C1" s="851" t="s">
        <v>4673</v>
      </c>
      <c r="D1" s="852" t="s">
        <v>4674</v>
      </c>
      <c r="E1" s="851" t="s">
        <v>4675</v>
      </c>
      <c r="F1" s="850" t="s">
        <v>4676</v>
      </c>
      <c r="G1" s="853"/>
      <c r="H1" s="853"/>
      <c r="I1" s="853"/>
      <c r="J1" s="853"/>
      <c r="K1" s="853"/>
      <c r="L1" s="853"/>
      <c r="M1" s="853"/>
      <c r="N1" s="853"/>
      <c r="O1" s="853"/>
      <c r="P1" s="853"/>
      <c r="Q1" s="853"/>
      <c r="R1" s="854"/>
      <c r="S1" s="854"/>
      <c r="T1" s="854"/>
      <c r="U1" s="854"/>
      <c r="V1" s="854"/>
      <c r="W1" s="854"/>
      <c r="X1" s="854"/>
      <c r="Y1" s="854"/>
      <c r="Z1" s="854"/>
      <c r="AA1" s="855"/>
    </row>
    <row r="2">
      <c r="A2" s="856" t="s">
        <v>4677</v>
      </c>
      <c r="B2" s="857"/>
      <c r="C2" s="857"/>
      <c r="D2" s="858"/>
      <c r="E2" s="859"/>
      <c r="F2" s="860"/>
      <c r="G2" s="861"/>
      <c r="H2" s="861"/>
      <c r="I2" s="861"/>
      <c r="J2" s="861"/>
      <c r="K2" s="861"/>
      <c r="L2" s="861"/>
      <c r="M2" s="861"/>
      <c r="N2" s="861"/>
      <c r="O2" s="861"/>
      <c r="P2" s="861"/>
      <c r="Q2" s="861"/>
      <c r="R2" s="859"/>
      <c r="S2" s="859"/>
      <c r="T2" s="859"/>
      <c r="U2" s="859"/>
      <c r="V2" s="859"/>
      <c r="W2" s="859"/>
      <c r="X2" s="859"/>
      <c r="Y2" s="859"/>
      <c r="Z2" s="859"/>
      <c r="AA2" s="862"/>
    </row>
    <row r="3">
      <c r="A3" s="24" t="s">
        <v>4678</v>
      </c>
      <c r="B3" s="863">
        <v>44179.0</v>
      </c>
      <c r="C3" s="24" t="s">
        <v>4679</v>
      </c>
      <c r="D3" s="864"/>
      <c r="E3" s="24" t="s">
        <v>4680</v>
      </c>
      <c r="F3" s="865" t="s">
        <v>4681</v>
      </c>
      <c r="G3" s="14"/>
      <c r="H3" s="14"/>
      <c r="I3" s="14"/>
      <c r="J3" s="14"/>
      <c r="K3" s="14"/>
      <c r="L3" s="14"/>
      <c r="M3" s="14"/>
      <c r="N3" s="14"/>
      <c r="O3" s="14"/>
      <c r="P3" s="14"/>
      <c r="Q3" s="14"/>
      <c r="R3" s="14"/>
      <c r="S3" s="14"/>
      <c r="T3" s="14"/>
      <c r="U3" s="14"/>
      <c r="V3" s="14"/>
      <c r="W3" s="14"/>
      <c r="X3" s="14"/>
      <c r="Y3" s="14"/>
      <c r="Z3" s="14"/>
      <c r="AA3" s="14"/>
    </row>
    <row r="4">
      <c r="A4" s="866" t="s">
        <v>4682</v>
      </c>
      <c r="B4" s="867">
        <v>43838.0</v>
      </c>
      <c r="C4" s="868">
        <v>43845.0</v>
      </c>
      <c r="D4" s="869"/>
      <c r="E4" s="870" t="s">
        <v>4683</v>
      </c>
      <c r="F4" s="871"/>
      <c r="G4" s="872"/>
      <c r="H4" s="873"/>
      <c r="I4" s="873"/>
      <c r="J4" s="873"/>
      <c r="K4" s="873"/>
      <c r="L4" s="873"/>
      <c r="M4" s="873"/>
      <c r="N4" s="873"/>
      <c r="O4" s="873"/>
      <c r="P4" s="873"/>
      <c r="Q4" s="873"/>
      <c r="R4" s="873"/>
      <c r="S4" s="873"/>
      <c r="T4" s="873"/>
      <c r="U4" s="873"/>
      <c r="V4" s="873"/>
      <c r="W4" s="873"/>
      <c r="X4" s="873"/>
      <c r="Y4" s="873"/>
      <c r="Z4" s="873"/>
      <c r="AA4" s="873"/>
    </row>
    <row r="5">
      <c r="A5" s="874" t="s">
        <v>52</v>
      </c>
      <c r="B5" s="875">
        <v>43834.0</v>
      </c>
      <c r="C5" s="874" t="s">
        <v>4684</v>
      </c>
      <c r="D5" s="876"/>
      <c r="E5" s="877" t="s">
        <v>4685</v>
      </c>
      <c r="F5" s="871"/>
      <c r="G5" s="872"/>
      <c r="H5" s="873"/>
      <c r="I5" s="873"/>
      <c r="J5" s="873"/>
      <c r="K5" s="873"/>
      <c r="L5" s="873"/>
      <c r="M5" s="873"/>
      <c r="N5" s="873"/>
      <c r="O5" s="873"/>
      <c r="P5" s="873"/>
      <c r="Q5" s="873"/>
      <c r="R5" s="873"/>
      <c r="S5" s="873"/>
      <c r="T5" s="873"/>
      <c r="U5" s="873"/>
      <c r="V5" s="873"/>
      <c r="W5" s="873"/>
      <c r="X5" s="873"/>
      <c r="Y5" s="873"/>
      <c r="Z5" s="873"/>
      <c r="AA5" s="873"/>
    </row>
    <row r="6">
      <c r="A6" s="11" t="s">
        <v>4686</v>
      </c>
      <c r="B6" s="867">
        <v>43851.0</v>
      </c>
      <c r="C6" s="866" t="s">
        <v>4687</v>
      </c>
      <c r="D6" s="878"/>
      <c r="E6" s="879" t="s">
        <v>4688</v>
      </c>
      <c r="F6" s="871"/>
    </row>
    <row r="7">
      <c r="A7" s="11" t="s">
        <v>224</v>
      </c>
      <c r="B7" s="880">
        <v>44176.0</v>
      </c>
      <c r="C7" s="881" t="s">
        <v>4689</v>
      </c>
      <c r="D7" s="882"/>
      <c r="E7" s="881" t="s">
        <v>4690</v>
      </c>
      <c r="F7" s="883"/>
      <c r="G7" s="884"/>
      <c r="H7" s="884"/>
      <c r="I7" s="884"/>
      <c r="J7" s="884"/>
      <c r="K7" s="884"/>
      <c r="L7" s="884"/>
      <c r="M7" s="884"/>
      <c r="N7" s="884"/>
      <c r="O7" s="884"/>
      <c r="P7" s="884"/>
      <c r="Q7" s="884"/>
      <c r="R7" s="884"/>
      <c r="S7" s="884"/>
      <c r="T7" s="884"/>
      <c r="U7" s="884"/>
      <c r="V7" s="884"/>
      <c r="W7" s="884"/>
      <c r="X7" s="884"/>
      <c r="Y7" s="884"/>
      <c r="Z7" s="884"/>
      <c r="AA7" s="884"/>
    </row>
    <row r="8">
      <c r="A8" s="11" t="s">
        <v>4691</v>
      </c>
      <c r="B8" s="885" t="s">
        <v>4692</v>
      </c>
      <c r="C8" s="881" t="s">
        <v>4693</v>
      </c>
      <c r="D8" s="882"/>
      <c r="E8" s="881" t="s">
        <v>4694</v>
      </c>
      <c r="F8" s="883"/>
      <c r="G8" s="884"/>
      <c r="H8" s="884"/>
      <c r="I8" s="884"/>
      <c r="J8" s="884"/>
      <c r="K8" s="884"/>
      <c r="L8" s="884"/>
      <c r="M8" s="884"/>
      <c r="N8" s="884"/>
      <c r="O8" s="884"/>
      <c r="P8" s="884"/>
      <c r="Q8" s="884"/>
      <c r="R8" s="884"/>
      <c r="S8" s="884"/>
      <c r="T8" s="884"/>
      <c r="U8" s="884"/>
      <c r="V8" s="884"/>
      <c r="W8" s="884"/>
      <c r="X8" s="884"/>
      <c r="Y8" s="884"/>
      <c r="Z8" s="884"/>
      <c r="AA8" s="884"/>
    </row>
    <row r="9">
      <c r="A9" s="11" t="s">
        <v>4682</v>
      </c>
      <c r="B9" s="880">
        <v>43838.0</v>
      </c>
      <c r="C9" s="886">
        <v>43845.0</v>
      </c>
      <c r="D9" s="882"/>
      <c r="E9" s="881" t="s">
        <v>4695</v>
      </c>
      <c r="F9" s="883"/>
      <c r="G9" s="884"/>
      <c r="H9" s="884"/>
      <c r="I9" s="884"/>
      <c r="J9" s="884"/>
      <c r="K9" s="884"/>
      <c r="L9" s="884"/>
      <c r="M9" s="884"/>
      <c r="N9" s="884"/>
      <c r="O9" s="884"/>
      <c r="P9" s="884"/>
      <c r="Q9" s="884"/>
      <c r="R9" s="884"/>
      <c r="S9" s="884"/>
      <c r="T9" s="884"/>
      <c r="U9" s="884"/>
      <c r="V9" s="884"/>
      <c r="W9" s="884"/>
      <c r="X9" s="884"/>
      <c r="Y9" s="884"/>
      <c r="Z9" s="884"/>
      <c r="AA9" s="884"/>
    </row>
    <row r="10">
      <c r="A10" s="11" t="s">
        <v>4696</v>
      </c>
      <c r="B10" s="880">
        <v>44179.0</v>
      </c>
      <c r="C10" s="881" t="s">
        <v>4697</v>
      </c>
      <c r="D10" s="887">
        <v>44158.0</v>
      </c>
      <c r="E10" s="881" t="s">
        <v>4694</v>
      </c>
      <c r="F10" s="883"/>
      <c r="G10" s="884"/>
      <c r="H10" s="884"/>
      <c r="I10" s="884"/>
      <c r="J10" s="884"/>
      <c r="K10" s="884"/>
      <c r="L10" s="884"/>
      <c r="M10" s="884"/>
      <c r="N10" s="884"/>
      <c r="O10" s="884"/>
      <c r="P10" s="884"/>
      <c r="Q10" s="884"/>
      <c r="R10" s="884"/>
      <c r="S10" s="884"/>
      <c r="T10" s="884"/>
      <c r="U10" s="884"/>
      <c r="V10" s="884"/>
      <c r="W10" s="884"/>
      <c r="X10" s="884"/>
      <c r="Y10" s="884"/>
      <c r="Z10" s="884"/>
      <c r="AA10" s="884"/>
    </row>
    <row r="11">
      <c r="A11" s="11" t="s">
        <v>4698</v>
      </c>
      <c r="B11" s="888">
        <v>44183.0</v>
      </c>
      <c r="C11" s="11" t="s">
        <v>4699</v>
      </c>
      <c r="D11" s="888">
        <v>44158.0</v>
      </c>
      <c r="E11" s="879" t="s">
        <v>4694</v>
      </c>
      <c r="F11" s="883"/>
      <c r="G11" s="884"/>
      <c r="H11" s="884"/>
      <c r="I11" s="884"/>
      <c r="J11" s="884"/>
      <c r="K11" s="884"/>
      <c r="L11" s="884"/>
      <c r="M11" s="884"/>
      <c r="N11" s="884"/>
      <c r="O11" s="884"/>
      <c r="P11" s="884"/>
      <c r="Q11" s="884"/>
      <c r="R11" s="884"/>
      <c r="S11" s="884"/>
      <c r="T11" s="884"/>
      <c r="U11" s="884"/>
      <c r="V11" s="884"/>
      <c r="W11" s="884"/>
      <c r="X11" s="884"/>
      <c r="Y11" s="884"/>
      <c r="Z11" s="884"/>
      <c r="AA11" s="884"/>
    </row>
    <row r="12">
      <c r="A12" s="11" t="s">
        <v>423</v>
      </c>
      <c r="B12" s="888">
        <v>44175.0</v>
      </c>
      <c r="C12" s="11" t="s">
        <v>4700</v>
      </c>
      <c r="D12" s="888"/>
      <c r="E12" s="879" t="s">
        <v>4701</v>
      </c>
      <c r="F12" s="883"/>
      <c r="G12" s="884"/>
      <c r="H12" s="884"/>
      <c r="I12" s="884"/>
      <c r="J12" s="884"/>
      <c r="K12" s="884"/>
      <c r="L12" s="884"/>
      <c r="M12" s="884"/>
      <c r="N12" s="884"/>
      <c r="O12" s="884"/>
      <c r="P12" s="884"/>
      <c r="Q12" s="884"/>
      <c r="R12" s="884"/>
      <c r="S12" s="884"/>
      <c r="T12" s="884"/>
      <c r="U12" s="884"/>
      <c r="V12" s="884"/>
      <c r="W12" s="884"/>
      <c r="X12" s="884"/>
      <c r="Y12" s="884"/>
      <c r="Z12" s="884"/>
      <c r="AA12" s="884"/>
    </row>
    <row r="13">
      <c r="A13" s="889" t="s">
        <v>4702</v>
      </c>
      <c r="B13" s="890">
        <v>43838.0</v>
      </c>
      <c r="C13" s="889" t="s">
        <v>4703</v>
      </c>
      <c r="D13" s="891">
        <v>44165.0</v>
      </c>
      <c r="E13" s="892" t="s">
        <v>4704</v>
      </c>
      <c r="F13" s="883"/>
      <c r="G13" s="884"/>
      <c r="H13" s="884"/>
      <c r="I13" s="884"/>
      <c r="J13" s="884"/>
      <c r="K13" s="884"/>
      <c r="L13" s="884"/>
      <c r="M13" s="884"/>
      <c r="N13" s="884"/>
      <c r="O13" s="884"/>
      <c r="P13" s="884"/>
      <c r="Q13" s="884"/>
      <c r="R13" s="884"/>
      <c r="S13" s="884"/>
      <c r="T13" s="884"/>
      <c r="U13" s="884"/>
      <c r="V13" s="884"/>
      <c r="W13" s="884"/>
      <c r="X13" s="884"/>
      <c r="Y13" s="884"/>
      <c r="Z13" s="884"/>
      <c r="AA13" s="884"/>
    </row>
    <row r="14">
      <c r="A14" s="889" t="s">
        <v>4705</v>
      </c>
      <c r="B14" s="890">
        <v>44169.0</v>
      </c>
      <c r="C14" s="889" t="s">
        <v>4706</v>
      </c>
      <c r="D14" s="891">
        <v>44165.0</v>
      </c>
      <c r="E14" s="892">
        <v>4.049361133E9</v>
      </c>
      <c r="F14" s="893"/>
      <c r="G14" s="894"/>
      <c r="H14" s="894"/>
      <c r="I14" s="894"/>
      <c r="J14" s="894"/>
      <c r="K14" s="894"/>
      <c r="L14" s="894"/>
      <c r="M14" s="894"/>
      <c r="N14" s="894"/>
      <c r="O14" s="894"/>
      <c r="P14" s="894"/>
      <c r="Q14" s="894"/>
      <c r="R14" s="894"/>
      <c r="S14" s="894"/>
      <c r="T14" s="894"/>
      <c r="U14" s="894"/>
      <c r="V14" s="894"/>
      <c r="W14" s="894"/>
      <c r="X14" s="894"/>
      <c r="Y14" s="894"/>
      <c r="Z14" s="894"/>
      <c r="AA14" s="894"/>
    </row>
    <row r="15">
      <c r="A15" s="889" t="s">
        <v>3716</v>
      </c>
      <c r="B15" s="890">
        <v>44173.0</v>
      </c>
      <c r="C15" s="889" t="s">
        <v>4707</v>
      </c>
      <c r="D15" s="891"/>
      <c r="E15" s="892" t="s">
        <v>4708</v>
      </c>
      <c r="F15" s="883"/>
      <c r="G15" s="884"/>
      <c r="H15" s="884"/>
      <c r="I15" s="884"/>
      <c r="J15" s="884"/>
      <c r="K15" s="884"/>
      <c r="L15" s="884"/>
      <c r="M15" s="884"/>
      <c r="N15" s="884"/>
      <c r="O15" s="884"/>
      <c r="P15" s="884"/>
      <c r="Q15" s="884"/>
      <c r="R15" s="884"/>
      <c r="S15" s="884"/>
      <c r="T15" s="884"/>
      <c r="U15" s="884"/>
      <c r="V15" s="884"/>
      <c r="W15" s="884"/>
      <c r="X15" s="884"/>
      <c r="Y15" s="884"/>
      <c r="Z15" s="884"/>
      <c r="AA15" s="884"/>
    </row>
    <row r="16">
      <c r="A16" s="895" t="s">
        <v>231</v>
      </c>
      <c r="B16" s="896">
        <v>44179.0</v>
      </c>
      <c r="C16" s="870" t="s">
        <v>4709</v>
      </c>
      <c r="D16" s="897"/>
      <c r="E16" s="870" t="s">
        <v>4710</v>
      </c>
      <c r="F16" s="898"/>
      <c r="G16" s="872"/>
      <c r="H16" s="872"/>
      <c r="I16" s="872"/>
      <c r="J16" s="872"/>
      <c r="K16" s="872"/>
      <c r="L16" s="872"/>
      <c r="M16" s="872"/>
      <c r="N16" s="872"/>
      <c r="O16" s="872"/>
      <c r="P16" s="872"/>
      <c r="Q16" s="872"/>
      <c r="R16" s="872"/>
      <c r="S16" s="872"/>
      <c r="T16" s="872"/>
      <c r="U16" s="872"/>
      <c r="V16" s="872"/>
      <c r="W16" s="872"/>
      <c r="X16" s="872"/>
      <c r="Y16" s="872"/>
      <c r="Z16" s="872"/>
      <c r="AA16" s="872"/>
    </row>
    <row r="17">
      <c r="A17" s="895" t="s">
        <v>231</v>
      </c>
      <c r="B17" s="896">
        <v>44179.0</v>
      </c>
      <c r="C17" s="870" t="s">
        <v>4711</v>
      </c>
      <c r="D17" s="897"/>
      <c r="E17" s="870" t="s">
        <v>4712</v>
      </c>
      <c r="F17" s="871" t="s">
        <v>4713</v>
      </c>
      <c r="G17" s="872"/>
      <c r="H17" s="872"/>
      <c r="I17" s="872"/>
      <c r="J17" s="872"/>
      <c r="K17" s="872"/>
      <c r="L17" s="872"/>
      <c r="M17" s="872"/>
      <c r="N17" s="872"/>
      <c r="O17" s="872"/>
      <c r="P17" s="872"/>
      <c r="Q17" s="872"/>
      <c r="R17" s="872"/>
      <c r="S17" s="872"/>
      <c r="T17" s="872"/>
      <c r="U17" s="872"/>
      <c r="V17" s="872"/>
      <c r="W17" s="872"/>
      <c r="X17" s="872"/>
      <c r="Y17" s="872"/>
      <c r="Z17" s="872"/>
      <c r="AA17" s="872"/>
    </row>
    <row r="18">
      <c r="A18" s="899" t="s">
        <v>4698</v>
      </c>
      <c r="B18" s="900">
        <v>43841.0</v>
      </c>
      <c r="C18" s="901" t="s">
        <v>4714</v>
      </c>
      <c r="D18" s="902">
        <v>44179.0</v>
      </c>
      <c r="E18" s="901" t="s">
        <v>4685</v>
      </c>
      <c r="F18" s="898"/>
      <c r="G18" s="872"/>
      <c r="H18" s="903"/>
      <c r="I18" s="903"/>
      <c r="J18" s="903"/>
      <c r="K18" s="903"/>
      <c r="L18" s="903"/>
      <c r="M18" s="903"/>
      <c r="N18" s="903"/>
      <c r="O18" s="903"/>
      <c r="P18" s="903"/>
      <c r="Q18" s="903"/>
      <c r="R18" s="903"/>
      <c r="S18" s="903"/>
      <c r="T18" s="903"/>
      <c r="U18" s="903"/>
      <c r="V18" s="903"/>
      <c r="W18" s="903"/>
      <c r="X18" s="903"/>
      <c r="Y18" s="903"/>
      <c r="Z18" s="903"/>
      <c r="AA18" s="903"/>
    </row>
    <row r="19">
      <c r="A19" s="899" t="s">
        <v>4715</v>
      </c>
      <c r="B19" s="900">
        <v>44204.0</v>
      </c>
      <c r="C19" s="904">
        <v>44211.0</v>
      </c>
      <c r="D19" s="878"/>
      <c r="E19" s="870"/>
      <c r="F19" s="898"/>
      <c r="G19" s="872"/>
      <c r="H19" s="872"/>
      <c r="I19" s="872"/>
      <c r="J19" s="872"/>
      <c r="K19" s="872"/>
      <c r="L19" s="872"/>
      <c r="M19" s="872"/>
      <c r="N19" s="872"/>
      <c r="O19" s="872"/>
      <c r="P19" s="872"/>
      <c r="Q19" s="872"/>
      <c r="R19" s="872"/>
      <c r="S19" s="872"/>
      <c r="T19" s="872"/>
      <c r="U19" s="872"/>
      <c r="V19" s="872"/>
      <c r="W19" s="872"/>
      <c r="X19" s="872"/>
      <c r="Y19" s="872"/>
      <c r="Z19" s="872"/>
      <c r="AA19" s="872"/>
    </row>
    <row r="20">
      <c r="A20" s="895" t="s">
        <v>123</v>
      </c>
      <c r="B20" s="905">
        <v>44204.0</v>
      </c>
      <c r="C20" s="906">
        <v>44211.0</v>
      </c>
      <c r="D20" s="878"/>
      <c r="E20" s="870" t="s">
        <v>4716</v>
      </c>
      <c r="F20" s="898"/>
      <c r="G20" s="872"/>
      <c r="H20" s="903"/>
      <c r="I20" s="903"/>
      <c r="J20" s="903"/>
      <c r="K20" s="903"/>
      <c r="L20" s="903"/>
      <c r="M20" s="903"/>
      <c r="N20" s="903"/>
      <c r="O20" s="903"/>
      <c r="P20" s="903"/>
      <c r="Q20" s="903"/>
      <c r="R20" s="903"/>
      <c r="S20" s="903"/>
      <c r="T20" s="903"/>
      <c r="U20" s="903"/>
      <c r="V20" s="903"/>
      <c r="W20" s="903"/>
      <c r="X20" s="903"/>
      <c r="Y20" s="903"/>
      <c r="Z20" s="903"/>
      <c r="AA20" s="903"/>
    </row>
    <row r="21">
      <c r="A21" s="895"/>
      <c r="B21" s="905"/>
      <c r="C21" s="906"/>
      <c r="D21" s="878"/>
      <c r="E21" s="870"/>
      <c r="F21" s="898"/>
      <c r="G21" s="872"/>
      <c r="H21" s="903"/>
      <c r="I21" s="903"/>
      <c r="J21" s="903"/>
      <c r="K21" s="903"/>
      <c r="L21" s="903"/>
      <c r="M21" s="903"/>
      <c r="N21" s="903"/>
      <c r="O21" s="903"/>
      <c r="P21" s="903"/>
      <c r="Q21" s="903"/>
      <c r="R21" s="903"/>
      <c r="S21" s="903"/>
      <c r="T21" s="903"/>
      <c r="U21" s="903"/>
      <c r="V21" s="903"/>
      <c r="W21" s="903"/>
      <c r="X21" s="903"/>
      <c r="Y21" s="903"/>
      <c r="Z21" s="903"/>
      <c r="AA21" s="903"/>
    </row>
    <row r="22">
      <c r="A22" s="895"/>
      <c r="B22" s="905"/>
      <c r="C22" s="870"/>
      <c r="D22" s="878"/>
      <c r="E22" s="872"/>
      <c r="F22" s="898"/>
      <c r="G22" s="872"/>
      <c r="H22" s="872"/>
      <c r="I22" s="872"/>
      <c r="J22" s="872"/>
      <c r="K22" s="872"/>
      <c r="L22" s="872"/>
      <c r="M22" s="872"/>
      <c r="N22" s="872"/>
      <c r="O22" s="872"/>
      <c r="P22" s="872"/>
      <c r="Q22" s="872"/>
      <c r="R22" s="872"/>
      <c r="S22" s="872"/>
      <c r="T22" s="872"/>
      <c r="U22" s="872"/>
      <c r="V22" s="872"/>
      <c r="W22" s="872"/>
      <c r="X22" s="872"/>
      <c r="Y22" s="872"/>
      <c r="Z22" s="872"/>
      <c r="AA22" s="872"/>
    </row>
    <row r="23">
      <c r="A23" s="895"/>
      <c r="B23" s="905"/>
      <c r="C23" s="870"/>
      <c r="D23" s="878"/>
      <c r="E23" s="872"/>
      <c r="F23" s="907"/>
      <c r="G23" s="14"/>
      <c r="H23" s="14"/>
      <c r="I23" s="14"/>
      <c r="J23" s="14"/>
      <c r="K23" s="14"/>
      <c r="L23" s="14"/>
      <c r="M23" s="14"/>
      <c r="N23" s="14"/>
      <c r="O23" s="14"/>
      <c r="P23" s="14"/>
      <c r="Q23" s="14"/>
      <c r="R23" s="14"/>
      <c r="S23" s="14"/>
      <c r="T23" s="14"/>
      <c r="U23" s="14"/>
      <c r="V23" s="14"/>
      <c r="W23" s="14"/>
      <c r="X23" s="14"/>
      <c r="Y23" s="14"/>
      <c r="Z23" s="14"/>
      <c r="AA23" s="14"/>
    </row>
    <row r="24">
      <c r="A24" s="895"/>
      <c r="B24" s="908"/>
      <c r="C24" s="909"/>
      <c r="D24" s="910"/>
      <c r="E24" s="911"/>
      <c r="F24" s="912"/>
      <c r="G24" s="911"/>
      <c r="H24" s="911"/>
      <c r="I24" s="911"/>
      <c r="J24" s="911"/>
      <c r="K24" s="911"/>
      <c r="L24" s="911"/>
      <c r="M24" s="911"/>
      <c r="N24" s="911"/>
      <c r="O24" s="911"/>
      <c r="P24" s="911"/>
      <c r="Q24" s="911"/>
      <c r="R24" s="911"/>
      <c r="S24" s="911"/>
      <c r="T24" s="911"/>
      <c r="U24" s="911"/>
      <c r="V24" s="911"/>
      <c r="W24" s="911"/>
      <c r="X24" s="911"/>
      <c r="Y24" s="911"/>
      <c r="Z24" s="911"/>
      <c r="AA24" s="911"/>
    </row>
    <row r="25">
      <c r="A25" s="913"/>
      <c r="B25" s="914"/>
      <c r="C25" s="913"/>
      <c r="D25" s="915"/>
      <c r="E25" s="913"/>
      <c r="F25" s="916"/>
      <c r="G25" s="917"/>
      <c r="H25" s="872"/>
      <c r="I25" s="872"/>
      <c r="J25" s="872"/>
      <c r="K25" s="872"/>
      <c r="L25" s="872"/>
      <c r="M25" s="872"/>
      <c r="N25" s="872"/>
      <c r="O25" s="872"/>
      <c r="P25" s="872"/>
      <c r="Q25" s="872"/>
      <c r="R25" s="872"/>
      <c r="S25" s="872"/>
      <c r="T25" s="872"/>
      <c r="U25" s="872"/>
      <c r="V25" s="872"/>
      <c r="W25" s="872"/>
      <c r="X25" s="872"/>
      <c r="Y25" s="872"/>
      <c r="Z25" s="872"/>
      <c r="AA25" s="872"/>
    </row>
    <row r="26">
      <c r="A26" s="913"/>
      <c r="B26" s="914"/>
      <c r="C26" s="913"/>
      <c r="D26" s="915"/>
      <c r="E26" s="913"/>
      <c r="F26" s="916"/>
      <c r="G26" s="918"/>
      <c r="H26" s="872"/>
      <c r="I26" s="872"/>
      <c r="J26" s="872"/>
      <c r="K26" s="872"/>
      <c r="L26" s="872"/>
      <c r="M26" s="872"/>
      <c r="N26" s="872"/>
      <c r="O26" s="872"/>
      <c r="P26" s="872"/>
      <c r="Q26" s="872"/>
      <c r="R26" s="872"/>
      <c r="S26" s="872"/>
      <c r="T26" s="872"/>
      <c r="U26" s="872"/>
      <c r="V26" s="872"/>
      <c r="W26" s="872"/>
      <c r="X26" s="872"/>
      <c r="Y26" s="872"/>
      <c r="Z26" s="872"/>
      <c r="AA26" s="872"/>
    </row>
    <row r="27">
      <c r="A27" s="913"/>
      <c r="B27" s="914"/>
      <c r="C27" s="919"/>
      <c r="D27" s="915"/>
      <c r="E27" s="913"/>
      <c r="F27" s="916"/>
      <c r="G27" s="918"/>
      <c r="H27" s="920"/>
      <c r="I27" s="872"/>
      <c r="J27" s="872"/>
      <c r="K27" s="872"/>
      <c r="L27" s="872"/>
      <c r="M27" s="872"/>
      <c r="N27" s="872"/>
      <c r="O27" s="872"/>
      <c r="P27" s="872"/>
      <c r="Q27" s="872"/>
      <c r="R27" s="872"/>
      <c r="S27" s="872"/>
      <c r="T27" s="872"/>
      <c r="U27" s="872"/>
      <c r="V27" s="872"/>
      <c r="W27" s="872"/>
      <c r="X27" s="872"/>
      <c r="Y27" s="872"/>
      <c r="Z27" s="872"/>
      <c r="AA27" s="872"/>
    </row>
    <row r="28">
      <c r="A28" s="913"/>
      <c r="B28" s="921"/>
      <c r="C28" s="919"/>
      <c r="D28" s="922"/>
      <c r="E28" s="913"/>
      <c r="F28" s="923"/>
      <c r="G28" s="918"/>
      <c r="H28" s="920"/>
      <c r="I28" s="872"/>
      <c r="J28" s="872"/>
      <c r="K28" s="872"/>
      <c r="L28" s="872"/>
      <c r="M28" s="872"/>
      <c r="N28" s="872"/>
      <c r="O28" s="872"/>
      <c r="P28" s="872"/>
      <c r="Q28" s="872"/>
      <c r="R28" s="872"/>
      <c r="S28" s="872"/>
      <c r="T28" s="872"/>
      <c r="U28" s="872"/>
      <c r="V28" s="872"/>
      <c r="W28" s="872"/>
      <c r="X28" s="872"/>
      <c r="Y28" s="872"/>
      <c r="Z28" s="872"/>
      <c r="AA28" s="872"/>
    </row>
    <row r="29">
      <c r="A29" s="913"/>
      <c r="B29" s="914"/>
      <c r="C29" s="913"/>
      <c r="D29" s="915"/>
      <c r="E29" s="913"/>
      <c r="F29" s="907"/>
      <c r="G29" s="14"/>
      <c r="H29" s="14"/>
      <c r="I29" s="14"/>
      <c r="J29" s="14"/>
      <c r="K29" s="14"/>
      <c r="L29" s="14"/>
      <c r="M29" s="14"/>
      <c r="N29" s="14"/>
      <c r="O29" s="14"/>
      <c r="P29" s="14"/>
      <c r="Q29" s="14"/>
      <c r="R29" s="14"/>
      <c r="S29" s="14"/>
      <c r="T29" s="14"/>
      <c r="U29" s="14"/>
      <c r="V29" s="14"/>
      <c r="W29" s="14"/>
      <c r="X29" s="14"/>
      <c r="Y29" s="14"/>
      <c r="Z29" s="14"/>
      <c r="AA29" s="14"/>
    </row>
    <row r="30">
      <c r="A30" s="895"/>
      <c r="B30" s="905"/>
      <c r="C30" s="870"/>
      <c r="D30" s="878"/>
      <c r="E30" s="872"/>
      <c r="F30" s="907"/>
      <c r="G30" s="872"/>
      <c r="H30" s="872"/>
      <c r="I30" s="872"/>
      <c r="J30" s="872"/>
      <c r="K30" s="872"/>
      <c r="L30" s="872"/>
      <c r="M30" s="872"/>
      <c r="N30" s="872"/>
      <c r="O30" s="872"/>
      <c r="P30" s="872"/>
      <c r="Q30" s="872"/>
      <c r="R30" s="872"/>
      <c r="S30" s="872"/>
      <c r="T30" s="872"/>
      <c r="U30" s="872"/>
      <c r="V30" s="872"/>
      <c r="W30" s="872"/>
      <c r="X30" s="872"/>
      <c r="Y30" s="872"/>
      <c r="Z30" s="872"/>
      <c r="AA30" s="872"/>
    </row>
    <row r="31">
      <c r="A31" s="895"/>
      <c r="B31" s="905"/>
      <c r="C31" s="870"/>
      <c r="D31" s="878"/>
      <c r="E31" s="870"/>
      <c r="F31" s="898"/>
      <c r="G31" s="872"/>
      <c r="H31" s="872"/>
      <c r="I31" s="872"/>
      <c r="J31" s="872"/>
      <c r="K31" s="872"/>
      <c r="L31" s="872"/>
      <c r="M31" s="872"/>
      <c r="N31" s="872"/>
      <c r="O31" s="872"/>
      <c r="P31" s="872"/>
      <c r="Q31" s="872"/>
      <c r="R31" s="872"/>
      <c r="S31" s="872"/>
      <c r="T31" s="872"/>
      <c r="U31" s="872"/>
      <c r="V31" s="872"/>
      <c r="W31" s="872"/>
      <c r="X31" s="872"/>
      <c r="Y31" s="872"/>
      <c r="Z31" s="872"/>
      <c r="AA31" s="872"/>
    </row>
    <row r="32">
      <c r="A32" s="866"/>
      <c r="B32" s="905"/>
      <c r="C32" s="870"/>
      <c r="D32" s="878"/>
      <c r="E32" s="872"/>
      <c r="F32" s="898"/>
      <c r="G32" s="872"/>
      <c r="H32" s="903"/>
      <c r="I32" s="903"/>
      <c r="J32" s="903"/>
      <c r="K32" s="903"/>
      <c r="L32" s="903"/>
      <c r="M32" s="903"/>
      <c r="N32" s="903"/>
      <c r="O32" s="903"/>
      <c r="P32" s="903"/>
      <c r="Q32" s="903"/>
      <c r="R32" s="903"/>
      <c r="S32" s="903"/>
      <c r="T32" s="903"/>
      <c r="U32" s="903"/>
      <c r="V32" s="903"/>
      <c r="W32" s="903"/>
      <c r="X32" s="903"/>
      <c r="Y32" s="903"/>
      <c r="Z32" s="903"/>
      <c r="AA32" s="903"/>
    </row>
    <row r="33">
      <c r="A33" s="924"/>
      <c r="B33" s="925"/>
      <c r="C33" s="926"/>
      <c r="D33" s="927"/>
      <c r="E33" s="903"/>
      <c r="F33" s="928"/>
      <c r="G33" s="903"/>
      <c r="H33" s="872"/>
      <c r="I33" s="872"/>
      <c r="J33" s="872"/>
      <c r="K33" s="872"/>
      <c r="L33" s="872"/>
      <c r="M33" s="872"/>
      <c r="N33" s="872"/>
      <c r="O33" s="872"/>
      <c r="P33" s="872"/>
      <c r="Q33" s="872"/>
      <c r="R33" s="872"/>
      <c r="S33" s="872"/>
      <c r="T33" s="872"/>
      <c r="U33" s="872"/>
      <c r="V33" s="872"/>
      <c r="W33" s="872"/>
      <c r="X33" s="872"/>
      <c r="Y33" s="872"/>
      <c r="Z33" s="872"/>
      <c r="AA33" s="872"/>
    </row>
    <row r="34">
      <c r="A34" s="924"/>
      <c r="B34" s="925"/>
      <c r="C34" s="866"/>
      <c r="D34" s="929"/>
      <c r="E34" s="903"/>
      <c r="F34" s="928"/>
      <c r="G34" s="903"/>
      <c r="H34" s="872"/>
      <c r="I34" s="872"/>
      <c r="J34" s="872"/>
      <c r="K34" s="872"/>
      <c r="L34" s="872"/>
      <c r="M34" s="872"/>
      <c r="N34" s="872"/>
      <c r="O34" s="872"/>
      <c r="P34" s="872"/>
      <c r="Q34" s="872"/>
      <c r="R34" s="872"/>
      <c r="S34" s="872"/>
      <c r="T34" s="872"/>
      <c r="U34" s="872"/>
      <c r="V34" s="872"/>
      <c r="W34" s="872"/>
      <c r="X34" s="872"/>
      <c r="Y34" s="872"/>
      <c r="Z34" s="872"/>
      <c r="AA34" s="872"/>
    </row>
    <row r="35">
      <c r="A35" s="930"/>
      <c r="B35" s="931"/>
      <c r="C35" s="932"/>
      <c r="D35" s="933"/>
      <c r="E35" s="873"/>
      <c r="F35" s="934"/>
      <c r="G35" s="873"/>
      <c r="H35" s="872"/>
      <c r="I35" s="872"/>
      <c r="J35" s="872"/>
      <c r="K35" s="872"/>
      <c r="L35" s="872"/>
      <c r="M35" s="872"/>
      <c r="N35" s="872"/>
      <c r="O35" s="872"/>
      <c r="P35" s="872"/>
      <c r="Q35" s="872"/>
      <c r="R35" s="872"/>
      <c r="S35" s="872"/>
      <c r="T35" s="872"/>
      <c r="U35" s="872"/>
      <c r="V35" s="872"/>
      <c r="W35" s="872"/>
      <c r="X35" s="872"/>
      <c r="Y35" s="872"/>
      <c r="Z35" s="872"/>
      <c r="AA35" s="872"/>
    </row>
    <row r="36">
      <c r="A36" s="895"/>
      <c r="B36" s="905"/>
      <c r="C36" s="870"/>
      <c r="D36" s="897"/>
      <c r="E36" s="872"/>
      <c r="F36" s="898"/>
      <c r="G36" s="872"/>
      <c r="H36" s="872"/>
      <c r="I36" s="872"/>
      <c r="J36" s="872"/>
      <c r="K36" s="872"/>
      <c r="L36" s="872"/>
      <c r="M36" s="872"/>
      <c r="N36" s="872"/>
      <c r="O36" s="872"/>
      <c r="P36" s="872"/>
      <c r="Q36" s="872"/>
      <c r="R36" s="872"/>
      <c r="S36" s="872"/>
      <c r="T36" s="872"/>
      <c r="U36" s="872"/>
      <c r="V36" s="872"/>
      <c r="W36" s="872"/>
      <c r="X36" s="872"/>
      <c r="Y36" s="872"/>
      <c r="Z36" s="872"/>
      <c r="AA36" s="872"/>
    </row>
    <row r="37">
      <c r="A37" s="866"/>
      <c r="B37" s="935"/>
      <c r="C37" s="870"/>
      <c r="D37" s="878"/>
      <c r="E37" s="870"/>
      <c r="F37" s="898"/>
      <c r="G37" s="872"/>
      <c r="H37" s="872"/>
      <c r="I37" s="872"/>
      <c r="J37" s="872"/>
      <c r="K37" s="872"/>
      <c r="L37" s="872"/>
      <c r="M37" s="872"/>
      <c r="N37" s="872"/>
      <c r="O37" s="872"/>
      <c r="P37" s="872"/>
      <c r="Q37" s="872"/>
      <c r="R37" s="872"/>
      <c r="S37" s="872"/>
      <c r="T37" s="872"/>
      <c r="U37" s="872"/>
      <c r="V37" s="872"/>
      <c r="W37" s="872"/>
      <c r="X37" s="872"/>
      <c r="Y37" s="872"/>
      <c r="Z37" s="872"/>
      <c r="AA37" s="872"/>
    </row>
    <row r="38">
      <c r="A38" s="895"/>
      <c r="B38" s="931"/>
      <c r="C38" s="932"/>
      <c r="D38" s="933"/>
      <c r="E38" s="932"/>
      <c r="F38" s="936"/>
      <c r="G38" s="873"/>
      <c r="H38" s="872"/>
      <c r="I38" s="872"/>
      <c r="J38" s="872"/>
      <c r="K38" s="872"/>
      <c r="L38" s="872"/>
      <c r="M38" s="872"/>
      <c r="N38" s="872"/>
      <c r="O38" s="872"/>
      <c r="P38" s="872"/>
      <c r="Q38" s="872"/>
      <c r="R38" s="872"/>
      <c r="S38" s="872"/>
      <c r="T38" s="872"/>
      <c r="U38" s="872"/>
      <c r="V38" s="872"/>
      <c r="W38" s="872"/>
      <c r="X38" s="872"/>
      <c r="Y38" s="872"/>
      <c r="Z38" s="872"/>
      <c r="AA38" s="872"/>
    </row>
    <row r="39">
      <c r="A39" s="895"/>
      <c r="B39" s="931"/>
      <c r="C39" s="932"/>
      <c r="D39" s="933"/>
      <c r="E39" s="932"/>
      <c r="F39" s="936"/>
      <c r="G39" s="873"/>
      <c r="H39" s="903"/>
      <c r="I39" s="903"/>
      <c r="J39" s="903"/>
      <c r="K39" s="903"/>
      <c r="L39" s="903"/>
      <c r="M39" s="903"/>
      <c r="N39" s="903"/>
      <c r="O39" s="903"/>
      <c r="P39" s="903"/>
      <c r="Q39" s="903"/>
      <c r="R39" s="903"/>
      <c r="S39" s="903"/>
      <c r="T39" s="903"/>
      <c r="U39" s="903"/>
      <c r="V39" s="903"/>
      <c r="W39" s="903"/>
      <c r="X39" s="903"/>
      <c r="Y39" s="903"/>
      <c r="Z39" s="903"/>
      <c r="AA39" s="903"/>
    </row>
    <row r="40">
      <c r="A40" s="866"/>
      <c r="B40" s="905"/>
      <c r="C40" s="870"/>
      <c r="D40" s="878"/>
      <c r="E40" s="872"/>
      <c r="F40" s="898"/>
      <c r="G40" s="872"/>
      <c r="H40" s="872"/>
      <c r="I40" s="872"/>
      <c r="J40" s="872"/>
      <c r="K40" s="872"/>
      <c r="L40" s="872"/>
      <c r="M40" s="872"/>
      <c r="N40" s="872"/>
      <c r="O40" s="872"/>
      <c r="P40" s="872"/>
      <c r="Q40" s="872"/>
      <c r="R40" s="872"/>
      <c r="S40" s="872"/>
      <c r="T40" s="872"/>
      <c r="U40" s="872"/>
      <c r="V40" s="872"/>
      <c r="W40" s="872"/>
      <c r="X40" s="872"/>
      <c r="Y40" s="872"/>
      <c r="Z40" s="872"/>
      <c r="AA40" s="872"/>
    </row>
    <row r="41">
      <c r="A41" s="924"/>
      <c r="B41" s="925"/>
      <c r="C41" s="926"/>
      <c r="D41" s="927"/>
      <c r="E41" s="903"/>
      <c r="F41" s="928"/>
      <c r="G41" s="903"/>
      <c r="H41" s="903"/>
      <c r="I41" s="903"/>
      <c r="J41" s="903"/>
      <c r="K41" s="903"/>
      <c r="L41" s="903"/>
      <c r="M41" s="903"/>
      <c r="N41" s="903"/>
      <c r="O41" s="903"/>
      <c r="P41" s="903"/>
      <c r="Q41" s="903"/>
      <c r="R41" s="903"/>
      <c r="S41" s="903"/>
      <c r="T41" s="903"/>
      <c r="U41" s="903"/>
      <c r="V41" s="903"/>
      <c r="W41" s="903"/>
      <c r="X41" s="903"/>
      <c r="Y41" s="903"/>
      <c r="Z41" s="903"/>
      <c r="AA41" s="903"/>
    </row>
    <row r="42">
      <c r="A42" s="895"/>
      <c r="B42" s="905"/>
      <c r="C42" s="870"/>
      <c r="D42" s="937"/>
      <c r="E42" s="872"/>
      <c r="F42" s="898"/>
      <c r="G42" s="872"/>
      <c r="H42" s="872"/>
      <c r="I42" s="872"/>
      <c r="J42" s="872"/>
      <c r="K42" s="872"/>
      <c r="L42" s="872"/>
      <c r="M42" s="872"/>
      <c r="N42" s="872"/>
      <c r="O42" s="872"/>
      <c r="P42" s="872"/>
      <c r="Q42" s="872"/>
      <c r="R42" s="872"/>
      <c r="S42" s="872"/>
      <c r="T42" s="872"/>
      <c r="U42" s="872"/>
      <c r="V42" s="872"/>
      <c r="W42" s="872"/>
      <c r="X42" s="872"/>
      <c r="Y42" s="872"/>
      <c r="Z42" s="872"/>
      <c r="AA42" s="872"/>
    </row>
    <row r="43">
      <c r="A43" s="895"/>
      <c r="B43" s="905"/>
      <c r="C43" s="870"/>
      <c r="D43" s="878"/>
      <c r="E43" s="870"/>
      <c r="F43" s="898"/>
      <c r="G43" s="872"/>
      <c r="H43" s="872"/>
      <c r="I43" s="872"/>
      <c r="J43" s="872"/>
      <c r="K43" s="872"/>
      <c r="L43" s="872"/>
      <c r="M43" s="872"/>
      <c r="N43" s="872"/>
      <c r="O43" s="872"/>
      <c r="P43" s="872"/>
      <c r="Q43" s="872"/>
      <c r="R43" s="872"/>
      <c r="S43" s="872"/>
      <c r="T43" s="872"/>
      <c r="U43" s="872"/>
      <c r="V43" s="872"/>
      <c r="W43" s="872"/>
      <c r="X43" s="872"/>
      <c r="Y43" s="872"/>
      <c r="Z43" s="872"/>
      <c r="AA43" s="872"/>
    </row>
    <row r="44">
      <c r="A44" s="913"/>
      <c r="B44" s="914"/>
      <c r="C44" s="913"/>
      <c r="D44" s="915"/>
      <c r="E44" s="913"/>
      <c r="F44" s="907"/>
      <c r="G44" s="14"/>
      <c r="H44" s="14"/>
      <c r="I44" s="14"/>
      <c r="J44" s="14"/>
      <c r="K44" s="14"/>
      <c r="L44" s="14"/>
      <c r="M44" s="14"/>
      <c r="N44" s="14"/>
      <c r="O44" s="14"/>
      <c r="P44" s="14"/>
      <c r="Q44" s="14"/>
      <c r="R44" s="14"/>
      <c r="S44" s="14"/>
      <c r="T44" s="14"/>
      <c r="U44" s="14"/>
      <c r="V44" s="14"/>
      <c r="W44" s="14"/>
      <c r="X44" s="14"/>
      <c r="Y44" s="14"/>
      <c r="Z44" s="14"/>
      <c r="AA44" s="14"/>
    </row>
    <row r="45">
      <c r="A45" s="913"/>
      <c r="B45" s="896"/>
      <c r="C45" s="913"/>
      <c r="D45" s="938"/>
      <c r="E45" s="913"/>
      <c r="F45" s="939"/>
      <c r="G45" s="920"/>
      <c r="H45" s="920"/>
      <c r="I45" s="920"/>
      <c r="J45" s="920"/>
      <c r="K45" s="920"/>
      <c r="L45" s="920"/>
      <c r="M45" s="920"/>
      <c r="N45" s="920"/>
      <c r="O45" s="920"/>
      <c r="P45" s="920"/>
      <c r="Q45" s="920"/>
      <c r="R45" s="920"/>
      <c r="S45" s="920"/>
      <c r="T45" s="920"/>
      <c r="U45" s="920"/>
      <c r="V45" s="920"/>
      <c r="W45" s="920"/>
      <c r="X45" s="920"/>
      <c r="Y45" s="920"/>
      <c r="Z45" s="920"/>
      <c r="AA45" s="920"/>
    </row>
    <row r="46">
      <c r="A46" s="940"/>
      <c r="B46" s="905"/>
      <c r="C46" s="870"/>
      <c r="D46" s="878"/>
      <c r="E46" s="872"/>
      <c r="F46" s="898"/>
      <c r="G46" s="872"/>
      <c r="H46" s="873"/>
      <c r="I46" s="873"/>
      <c r="J46" s="873"/>
      <c r="K46" s="873"/>
      <c r="L46" s="873"/>
      <c r="M46" s="873"/>
      <c r="N46" s="873"/>
      <c r="O46" s="873"/>
      <c r="P46" s="873"/>
      <c r="Q46" s="873"/>
      <c r="R46" s="873"/>
      <c r="S46" s="873"/>
      <c r="T46" s="873"/>
      <c r="U46" s="873"/>
      <c r="V46" s="873"/>
      <c r="W46" s="873"/>
      <c r="X46" s="873"/>
      <c r="Y46" s="873"/>
      <c r="Z46" s="873"/>
      <c r="AA46" s="873"/>
    </row>
    <row r="47">
      <c r="A47" s="913"/>
      <c r="B47" s="914"/>
      <c r="C47" s="913"/>
      <c r="D47" s="915"/>
      <c r="E47" s="941"/>
      <c r="F47" s="907"/>
      <c r="G47" s="14"/>
      <c r="H47" s="14"/>
      <c r="I47" s="14"/>
      <c r="J47" s="14"/>
      <c r="K47" s="14"/>
      <c r="L47" s="14"/>
      <c r="M47" s="14"/>
      <c r="N47" s="14"/>
      <c r="O47" s="14"/>
      <c r="P47" s="14"/>
      <c r="Q47" s="14"/>
      <c r="R47" s="14"/>
      <c r="S47" s="14"/>
      <c r="T47" s="14"/>
      <c r="U47" s="14"/>
      <c r="V47" s="14"/>
      <c r="W47" s="14"/>
      <c r="X47" s="14"/>
      <c r="Y47" s="14"/>
      <c r="Z47" s="14"/>
      <c r="AA47" s="14"/>
    </row>
    <row r="48">
      <c r="A48" s="913"/>
      <c r="B48" s="921"/>
      <c r="C48" s="913"/>
      <c r="D48" s="942"/>
      <c r="E48" s="913"/>
      <c r="F48" s="907"/>
      <c r="G48" s="14"/>
      <c r="H48" s="872"/>
      <c r="I48" s="872"/>
      <c r="J48" s="872"/>
      <c r="K48" s="872"/>
      <c r="L48" s="872"/>
      <c r="M48" s="872"/>
      <c r="N48" s="872"/>
      <c r="O48" s="872"/>
      <c r="P48" s="872"/>
      <c r="Q48" s="872"/>
      <c r="R48" s="872"/>
      <c r="S48" s="872"/>
      <c r="T48" s="872"/>
      <c r="U48" s="872"/>
      <c r="V48" s="872"/>
      <c r="W48" s="872"/>
      <c r="X48" s="872"/>
      <c r="Y48" s="872"/>
      <c r="Z48" s="872"/>
      <c r="AA48" s="872"/>
    </row>
    <row r="49">
      <c r="A49" s="14"/>
      <c r="B49" s="863"/>
      <c r="C49" s="24"/>
      <c r="D49" s="943"/>
      <c r="E49" s="14"/>
      <c r="F49" s="907"/>
      <c r="G49" s="14"/>
      <c r="H49" s="14"/>
      <c r="I49" s="14"/>
      <c r="J49" s="14"/>
      <c r="K49" s="14"/>
      <c r="L49" s="14"/>
      <c r="M49" s="14"/>
      <c r="N49" s="14"/>
      <c r="O49" s="14"/>
      <c r="P49" s="14"/>
      <c r="Q49" s="14"/>
      <c r="R49" s="14"/>
      <c r="S49" s="14"/>
      <c r="T49" s="14"/>
      <c r="U49" s="14"/>
      <c r="V49" s="14"/>
      <c r="W49" s="14"/>
      <c r="X49" s="14"/>
      <c r="Y49" s="14"/>
      <c r="Z49" s="14"/>
      <c r="AA49" s="14"/>
    </row>
    <row r="50">
      <c r="A50" s="944"/>
      <c r="B50" s="945"/>
      <c r="C50" s="944"/>
      <c r="D50" s="946"/>
      <c r="E50" s="944"/>
      <c r="F50" s="947"/>
      <c r="G50" s="948"/>
      <c r="H50" s="918"/>
      <c r="I50" s="872"/>
      <c r="J50" s="872"/>
      <c r="K50" s="872"/>
      <c r="L50" s="872"/>
      <c r="M50" s="872"/>
      <c r="N50" s="872"/>
      <c r="O50" s="872"/>
      <c r="P50" s="872"/>
      <c r="Q50" s="872"/>
      <c r="R50" s="872"/>
      <c r="S50" s="872"/>
      <c r="T50" s="872"/>
      <c r="U50" s="872"/>
      <c r="V50" s="872"/>
      <c r="W50" s="872"/>
      <c r="X50" s="872"/>
      <c r="Y50" s="872"/>
      <c r="Z50" s="872"/>
      <c r="AA50" s="872"/>
    </row>
    <row r="51">
      <c r="A51" s="895"/>
      <c r="B51" s="905"/>
      <c r="C51" s="870"/>
      <c r="D51" s="878"/>
      <c r="E51" s="870"/>
      <c r="F51" s="898"/>
      <c r="G51" s="872"/>
      <c r="H51" s="872"/>
      <c r="I51" s="872"/>
      <c r="J51" s="872"/>
      <c r="K51" s="872"/>
      <c r="L51" s="872"/>
      <c r="M51" s="872"/>
      <c r="N51" s="872"/>
      <c r="O51" s="872"/>
      <c r="P51" s="872"/>
      <c r="Q51" s="872"/>
      <c r="R51" s="872"/>
      <c r="S51" s="872"/>
      <c r="T51" s="872"/>
      <c r="U51" s="872"/>
      <c r="V51" s="872"/>
      <c r="W51" s="872"/>
      <c r="X51" s="872"/>
      <c r="Y51" s="872"/>
      <c r="Z51" s="872"/>
      <c r="AA51" s="872"/>
    </row>
    <row r="52">
      <c r="A52" s="913"/>
      <c r="B52" s="914"/>
      <c r="C52" s="913"/>
      <c r="D52" s="949"/>
      <c r="E52" s="913"/>
      <c r="F52" s="916"/>
      <c r="G52" s="918"/>
      <c r="H52" s="872"/>
      <c r="I52" s="872"/>
      <c r="J52" s="872"/>
      <c r="K52" s="872"/>
      <c r="L52" s="872"/>
      <c r="M52" s="872"/>
      <c r="N52" s="872"/>
      <c r="O52" s="872"/>
      <c r="P52" s="872"/>
      <c r="Q52" s="872"/>
      <c r="R52" s="872"/>
      <c r="S52" s="872"/>
      <c r="T52" s="872"/>
      <c r="U52" s="872"/>
      <c r="V52" s="872"/>
      <c r="W52" s="872"/>
      <c r="X52" s="872"/>
      <c r="Y52" s="872"/>
      <c r="Z52" s="872"/>
      <c r="AA52" s="872"/>
    </row>
    <row r="53">
      <c r="A53" s="913"/>
      <c r="B53" s="921"/>
      <c r="C53" s="913"/>
      <c r="D53" s="950"/>
      <c r="E53" s="913"/>
      <c r="F53" s="916"/>
      <c r="G53" s="918"/>
      <c r="H53" s="872"/>
      <c r="I53" s="872"/>
      <c r="J53" s="872"/>
      <c r="K53" s="872"/>
      <c r="L53" s="872"/>
      <c r="M53" s="872"/>
      <c r="N53" s="872"/>
      <c r="O53" s="872"/>
      <c r="P53" s="872"/>
      <c r="Q53" s="872"/>
      <c r="R53" s="872"/>
      <c r="S53" s="872"/>
      <c r="T53" s="872"/>
      <c r="U53" s="872"/>
      <c r="V53" s="872"/>
      <c r="W53" s="872"/>
      <c r="X53" s="872"/>
      <c r="Y53" s="872"/>
      <c r="Z53" s="872"/>
      <c r="AA53" s="872"/>
    </row>
    <row r="54">
      <c r="A54" s="24"/>
      <c r="B54" s="951"/>
      <c r="C54" s="24"/>
      <c r="D54" s="943"/>
      <c r="E54" s="24"/>
      <c r="F54" s="865"/>
      <c r="G54" s="14"/>
      <c r="H54" s="14"/>
      <c r="I54" s="14"/>
      <c r="J54" s="14"/>
      <c r="K54" s="14"/>
      <c r="L54" s="14"/>
      <c r="M54" s="14"/>
      <c r="N54" s="14"/>
      <c r="O54" s="14"/>
      <c r="P54" s="14"/>
      <c r="Q54" s="14"/>
      <c r="R54" s="14"/>
      <c r="S54" s="14"/>
      <c r="T54" s="14"/>
      <c r="U54" s="14"/>
      <c r="V54" s="14"/>
      <c r="W54" s="14"/>
      <c r="X54" s="14"/>
      <c r="Y54" s="14"/>
      <c r="Z54" s="14"/>
      <c r="AA54" s="14"/>
    </row>
    <row r="55">
      <c r="A55" s="24"/>
      <c r="B55" s="863"/>
      <c r="C55" s="24"/>
      <c r="D55" s="952"/>
      <c r="E55" s="14"/>
      <c r="F55" s="907"/>
      <c r="G55" s="14"/>
      <c r="H55" s="14"/>
      <c r="I55" s="14"/>
      <c r="J55" s="14"/>
      <c r="K55" s="14"/>
      <c r="L55" s="14"/>
      <c r="M55" s="14"/>
      <c r="N55" s="14"/>
      <c r="O55" s="14"/>
      <c r="P55" s="14"/>
      <c r="Q55" s="14"/>
      <c r="R55" s="14"/>
      <c r="S55" s="14"/>
      <c r="T55" s="14"/>
      <c r="U55" s="14"/>
      <c r="V55" s="14"/>
      <c r="W55" s="14"/>
      <c r="X55" s="14"/>
      <c r="Y55" s="14"/>
      <c r="Z55" s="14"/>
      <c r="AA55" s="14"/>
    </row>
    <row r="56">
      <c r="A56" s="940"/>
      <c r="B56" s="905"/>
      <c r="C56" s="870"/>
      <c r="D56" s="878"/>
      <c r="E56" s="870"/>
      <c r="F56" s="898"/>
      <c r="G56" s="872"/>
      <c r="H56" s="872"/>
      <c r="I56" s="872"/>
      <c r="J56" s="872"/>
      <c r="K56" s="872"/>
      <c r="L56" s="872"/>
      <c r="M56" s="872"/>
      <c r="N56" s="872"/>
      <c r="O56" s="872"/>
      <c r="P56" s="872"/>
      <c r="Q56" s="872"/>
      <c r="R56" s="872"/>
      <c r="S56" s="872"/>
      <c r="T56" s="872"/>
      <c r="U56" s="872"/>
      <c r="V56" s="872"/>
      <c r="W56" s="872"/>
      <c r="X56" s="872"/>
      <c r="Y56" s="872"/>
      <c r="Z56" s="872"/>
      <c r="AA56" s="872"/>
    </row>
    <row r="57">
      <c r="A57" s="940"/>
      <c r="B57" s="905"/>
      <c r="C57" s="870"/>
      <c r="D57" s="878"/>
      <c r="E57" s="872"/>
      <c r="F57" s="898"/>
      <c r="G57" s="872"/>
      <c r="H57" s="873"/>
      <c r="I57" s="873"/>
      <c r="J57" s="873"/>
      <c r="K57" s="873"/>
      <c r="L57" s="873"/>
      <c r="M57" s="873"/>
      <c r="N57" s="873"/>
      <c r="O57" s="873"/>
      <c r="P57" s="873"/>
      <c r="Q57" s="873"/>
      <c r="R57" s="873"/>
      <c r="S57" s="873"/>
      <c r="T57" s="873"/>
      <c r="U57" s="873"/>
      <c r="V57" s="873"/>
      <c r="W57" s="873"/>
      <c r="X57" s="873"/>
      <c r="Y57" s="873"/>
      <c r="Z57" s="873"/>
      <c r="AA57" s="873"/>
    </row>
    <row r="58">
      <c r="A58" s="895"/>
      <c r="B58" s="905"/>
      <c r="C58" s="870"/>
      <c r="D58" s="937"/>
      <c r="E58" s="872"/>
      <c r="F58" s="898"/>
      <c r="G58" s="872"/>
      <c r="H58" s="872"/>
      <c r="I58" s="872"/>
      <c r="J58" s="872"/>
      <c r="K58" s="872"/>
      <c r="L58" s="872"/>
      <c r="M58" s="872"/>
      <c r="N58" s="872"/>
      <c r="O58" s="872"/>
      <c r="P58" s="872"/>
      <c r="Q58" s="872"/>
      <c r="R58" s="872"/>
      <c r="S58" s="872"/>
      <c r="T58" s="872"/>
      <c r="U58" s="872"/>
      <c r="V58" s="872"/>
      <c r="W58" s="872"/>
      <c r="X58" s="872"/>
      <c r="Y58" s="872"/>
      <c r="Z58" s="872"/>
      <c r="AA58" s="872"/>
    </row>
    <row r="59">
      <c r="A59" s="895"/>
      <c r="B59" s="905"/>
      <c r="C59" s="870"/>
      <c r="D59" s="878"/>
      <c r="E59" s="870"/>
      <c r="F59" s="898"/>
      <c r="G59" s="872"/>
      <c r="H59" s="872"/>
      <c r="I59" s="872"/>
      <c r="J59" s="872"/>
      <c r="K59" s="872"/>
      <c r="L59" s="872"/>
      <c r="M59" s="872"/>
      <c r="N59" s="872"/>
      <c r="O59" s="872"/>
      <c r="P59" s="872"/>
      <c r="Q59" s="872"/>
      <c r="R59" s="872"/>
      <c r="S59" s="872"/>
      <c r="T59" s="872"/>
      <c r="U59" s="872"/>
      <c r="V59" s="872"/>
      <c r="W59" s="872"/>
      <c r="X59" s="872"/>
      <c r="Y59" s="872"/>
      <c r="Z59" s="872"/>
      <c r="AA59" s="872"/>
    </row>
    <row r="60">
      <c r="A60" s="895"/>
      <c r="B60" s="931"/>
      <c r="C60" s="932"/>
      <c r="D60" s="933"/>
      <c r="E60" s="932"/>
      <c r="F60" s="936"/>
      <c r="G60" s="873"/>
      <c r="H60" s="872"/>
      <c r="I60" s="872"/>
      <c r="J60" s="872"/>
      <c r="K60" s="872"/>
      <c r="L60" s="872"/>
      <c r="M60" s="872"/>
      <c r="N60" s="872"/>
      <c r="O60" s="872"/>
      <c r="P60" s="872"/>
      <c r="Q60" s="872"/>
      <c r="R60" s="872"/>
      <c r="S60" s="872"/>
      <c r="T60" s="872"/>
      <c r="U60" s="872"/>
      <c r="V60" s="872"/>
      <c r="W60" s="872"/>
      <c r="X60" s="872"/>
      <c r="Y60" s="872"/>
      <c r="Z60" s="872"/>
      <c r="AA60" s="872"/>
    </row>
    <row r="61">
      <c r="A61" s="895"/>
      <c r="B61" s="905"/>
      <c r="C61" s="870"/>
      <c r="D61" s="878"/>
      <c r="E61" s="872"/>
      <c r="F61" s="898"/>
      <c r="G61" s="872"/>
      <c r="H61" s="872"/>
      <c r="I61" s="872"/>
      <c r="J61" s="872"/>
      <c r="K61" s="872"/>
      <c r="L61" s="872"/>
      <c r="M61" s="872"/>
      <c r="N61" s="872"/>
      <c r="O61" s="872"/>
      <c r="P61" s="872"/>
      <c r="Q61" s="872"/>
      <c r="R61" s="872"/>
      <c r="S61" s="872"/>
      <c r="T61" s="872"/>
      <c r="U61" s="872"/>
      <c r="V61" s="872"/>
      <c r="W61" s="872"/>
      <c r="X61" s="872"/>
      <c r="Y61" s="872"/>
      <c r="Z61" s="872"/>
      <c r="AA61" s="872"/>
    </row>
    <row r="62">
      <c r="A62" s="895"/>
      <c r="B62" s="905"/>
      <c r="C62" s="870"/>
      <c r="D62" s="878"/>
      <c r="E62" s="872"/>
      <c r="F62" s="898"/>
      <c r="G62" s="872"/>
      <c r="H62" s="872"/>
      <c r="I62" s="872"/>
      <c r="J62" s="872"/>
      <c r="K62" s="872"/>
      <c r="L62" s="872"/>
      <c r="M62" s="872"/>
      <c r="N62" s="872"/>
      <c r="O62" s="872"/>
      <c r="P62" s="872"/>
      <c r="Q62" s="872"/>
      <c r="R62" s="872"/>
      <c r="S62" s="872"/>
      <c r="T62" s="872"/>
      <c r="U62" s="872"/>
      <c r="V62" s="872"/>
      <c r="W62" s="872"/>
      <c r="X62" s="872"/>
      <c r="Y62" s="872"/>
      <c r="Z62" s="872"/>
      <c r="AA62" s="872"/>
    </row>
    <row r="63">
      <c r="A63" s="913"/>
      <c r="B63" s="921"/>
      <c r="C63" s="953"/>
      <c r="D63" s="949"/>
      <c r="E63" s="913"/>
      <c r="F63" s="898"/>
      <c r="G63" s="872"/>
      <c r="H63" s="872"/>
      <c r="I63" s="872"/>
      <c r="J63" s="872"/>
      <c r="K63" s="872"/>
      <c r="L63" s="872"/>
      <c r="M63" s="872"/>
      <c r="N63" s="872"/>
      <c r="O63" s="872"/>
      <c r="P63" s="872"/>
      <c r="Q63" s="872"/>
      <c r="R63" s="872"/>
      <c r="S63" s="872"/>
      <c r="T63" s="872"/>
      <c r="U63" s="872"/>
      <c r="V63" s="872"/>
      <c r="W63" s="872"/>
      <c r="X63" s="872"/>
      <c r="Y63" s="872"/>
      <c r="Z63" s="872"/>
      <c r="AA63" s="872"/>
    </row>
    <row r="64">
      <c r="A64" s="866"/>
      <c r="B64" s="905"/>
      <c r="C64" s="870"/>
      <c r="D64" s="878"/>
      <c r="E64" s="872"/>
      <c r="F64" s="898"/>
      <c r="G64" s="872"/>
      <c r="H64" s="872"/>
      <c r="I64" s="872"/>
      <c r="J64" s="872"/>
      <c r="K64" s="872"/>
      <c r="L64" s="872"/>
      <c r="M64" s="872"/>
      <c r="N64" s="872"/>
      <c r="O64" s="872"/>
      <c r="P64" s="872"/>
      <c r="Q64" s="872"/>
      <c r="R64" s="872"/>
      <c r="S64" s="872"/>
      <c r="T64" s="872"/>
      <c r="U64" s="872"/>
      <c r="V64" s="872"/>
      <c r="W64" s="872"/>
      <c r="X64" s="872"/>
      <c r="Y64" s="872"/>
      <c r="Z64" s="872"/>
      <c r="AA64" s="872"/>
    </row>
    <row r="65">
      <c r="A65" s="954"/>
      <c r="B65" s="925"/>
      <c r="C65" s="941"/>
      <c r="D65" s="955"/>
      <c r="E65" s="941"/>
      <c r="F65" s="956"/>
      <c r="G65" s="954"/>
      <c r="H65" s="872"/>
      <c r="I65" s="872"/>
      <c r="J65" s="872"/>
      <c r="K65" s="872"/>
      <c r="L65" s="872"/>
      <c r="M65" s="872"/>
      <c r="N65" s="872"/>
      <c r="O65" s="872"/>
      <c r="P65" s="872"/>
      <c r="Q65" s="872"/>
      <c r="R65" s="872"/>
      <c r="S65" s="872"/>
      <c r="T65" s="872"/>
      <c r="U65" s="872"/>
      <c r="V65" s="872"/>
      <c r="W65" s="872"/>
      <c r="X65" s="872"/>
      <c r="Y65" s="872"/>
      <c r="Z65" s="872"/>
      <c r="AA65" s="872"/>
    </row>
    <row r="66">
      <c r="A66" s="957"/>
      <c r="B66" s="925"/>
      <c r="C66" s="957"/>
      <c r="D66" s="958"/>
      <c r="E66" s="957"/>
      <c r="F66" s="956"/>
      <c r="G66" s="954"/>
      <c r="H66" s="872"/>
      <c r="I66" s="872"/>
      <c r="J66" s="872"/>
      <c r="K66" s="872"/>
      <c r="L66" s="872"/>
      <c r="M66" s="872"/>
      <c r="N66" s="872"/>
      <c r="O66" s="872"/>
      <c r="P66" s="872"/>
      <c r="Q66" s="872"/>
      <c r="R66" s="872"/>
      <c r="S66" s="872"/>
      <c r="T66" s="872"/>
      <c r="U66" s="872"/>
      <c r="V66" s="872"/>
      <c r="W66" s="872"/>
      <c r="X66" s="872"/>
      <c r="Y66" s="872"/>
      <c r="Z66" s="872"/>
      <c r="AA66" s="872"/>
    </row>
    <row r="67">
      <c r="A67" s="895"/>
      <c r="B67" s="905"/>
      <c r="C67" s="870"/>
      <c r="D67" s="878"/>
      <c r="E67" s="872"/>
      <c r="F67" s="898"/>
      <c r="G67" s="872"/>
      <c r="H67" s="872"/>
      <c r="I67" s="872"/>
      <c r="J67" s="872"/>
      <c r="K67" s="872"/>
      <c r="L67" s="872"/>
      <c r="M67" s="872"/>
      <c r="N67" s="872"/>
      <c r="O67" s="872"/>
      <c r="P67" s="872"/>
      <c r="Q67" s="872"/>
      <c r="R67" s="872"/>
      <c r="S67" s="872"/>
      <c r="T67" s="872"/>
      <c r="U67" s="872"/>
      <c r="V67" s="872"/>
      <c r="W67" s="872"/>
      <c r="X67" s="872"/>
      <c r="Y67" s="872"/>
      <c r="Z67" s="872"/>
      <c r="AA67" s="872"/>
    </row>
    <row r="68">
      <c r="A68" s="959"/>
      <c r="B68" s="960"/>
      <c r="C68" s="959"/>
      <c r="D68" s="961"/>
      <c r="E68" s="959"/>
      <c r="F68" s="962"/>
      <c r="G68" s="959"/>
      <c r="H68" s="959"/>
      <c r="I68" s="959"/>
      <c r="J68" s="959"/>
      <c r="K68" s="959"/>
      <c r="L68" s="959"/>
      <c r="M68" s="959"/>
      <c r="N68" s="959"/>
      <c r="O68" s="959"/>
      <c r="P68" s="959"/>
      <c r="Q68" s="959"/>
      <c r="R68" s="959"/>
      <c r="S68" s="959"/>
      <c r="T68" s="959"/>
      <c r="U68" s="959"/>
      <c r="V68" s="959"/>
      <c r="W68" s="959"/>
      <c r="X68" s="959"/>
      <c r="Y68" s="959"/>
      <c r="Z68" s="959"/>
      <c r="AA68" s="959"/>
    </row>
    <row r="69">
      <c r="A69" s="870"/>
      <c r="B69" s="905"/>
      <c r="C69" s="870"/>
      <c r="D69" s="937"/>
      <c r="E69" s="870"/>
      <c r="F69" s="963"/>
      <c r="G69" s="917"/>
      <c r="H69" s="920"/>
      <c r="I69" s="920"/>
      <c r="J69" s="920"/>
      <c r="K69" s="920"/>
      <c r="L69" s="920"/>
      <c r="M69" s="920"/>
      <c r="N69" s="920"/>
      <c r="O69" s="920"/>
      <c r="P69" s="920"/>
      <c r="Q69" s="920"/>
      <c r="R69" s="920"/>
      <c r="S69" s="920"/>
      <c r="T69" s="920"/>
      <c r="U69" s="920"/>
      <c r="V69" s="920"/>
      <c r="W69" s="920"/>
      <c r="X69" s="920"/>
      <c r="Y69" s="920"/>
      <c r="Z69" s="920"/>
      <c r="AA69" s="920"/>
    </row>
    <row r="70">
      <c r="A70" s="895"/>
      <c r="B70" s="905"/>
      <c r="C70" s="870"/>
      <c r="D70" s="878"/>
      <c r="E70" s="870"/>
      <c r="F70" s="871"/>
      <c r="G70" s="872"/>
      <c r="H70" s="872"/>
      <c r="I70" s="872"/>
      <c r="J70" s="872"/>
      <c r="K70" s="872"/>
      <c r="L70" s="872"/>
      <c r="M70" s="872"/>
      <c r="N70" s="872"/>
      <c r="O70" s="872"/>
      <c r="P70" s="872"/>
      <c r="Q70" s="872"/>
      <c r="R70" s="872"/>
      <c r="S70" s="872"/>
      <c r="T70" s="872"/>
      <c r="U70" s="872"/>
      <c r="V70" s="872"/>
      <c r="W70" s="872"/>
      <c r="X70" s="872"/>
      <c r="Y70" s="872"/>
      <c r="Z70" s="872"/>
      <c r="AA70" s="872"/>
    </row>
    <row r="71">
      <c r="A71" s="870"/>
      <c r="B71" s="905"/>
      <c r="C71" s="870"/>
      <c r="D71" s="878"/>
      <c r="E71" s="872"/>
      <c r="F71" s="939"/>
      <c r="G71" s="920"/>
      <c r="H71" s="872"/>
      <c r="I71" s="872"/>
      <c r="J71" s="872"/>
      <c r="K71" s="872"/>
      <c r="L71" s="872"/>
      <c r="M71" s="872"/>
      <c r="N71" s="872"/>
      <c r="O71" s="872"/>
      <c r="P71" s="872"/>
      <c r="Q71" s="872"/>
      <c r="R71" s="872"/>
      <c r="S71" s="872"/>
      <c r="T71" s="872"/>
      <c r="U71" s="872"/>
      <c r="V71" s="872"/>
      <c r="W71" s="872"/>
      <c r="X71" s="872"/>
      <c r="Y71" s="872"/>
      <c r="Z71" s="872"/>
      <c r="AA71" s="872"/>
    </row>
    <row r="72">
      <c r="A72" s="913"/>
      <c r="B72" s="914"/>
      <c r="C72" s="913"/>
      <c r="D72" s="915"/>
      <c r="E72" s="870"/>
      <c r="F72" s="907"/>
      <c r="G72" s="14"/>
      <c r="H72" s="14"/>
      <c r="I72" s="14"/>
      <c r="J72" s="14"/>
      <c r="K72" s="14"/>
      <c r="L72" s="14"/>
      <c r="M72" s="14"/>
      <c r="N72" s="14"/>
      <c r="O72" s="14"/>
      <c r="P72" s="14"/>
      <c r="Q72" s="14"/>
      <c r="R72" s="14"/>
      <c r="S72" s="14"/>
      <c r="T72" s="14"/>
      <c r="U72" s="14"/>
      <c r="V72" s="14"/>
      <c r="W72" s="14"/>
      <c r="X72" s="14"/>
      <c r="Y72" s="14"/>
      <c r="Z72" s="14"/>
      <c r="AA72" s="14"/>
    </row>
    <row r="73">
      <c r="A73" s="913"/>
      <c r="B73" s="914"/>
      <c r="C73" s="913"/>
      <c r="D73" s="915"/>
      <c r="E73" s="913"/>
      <c r="F73" s="898"/>
      <c r="G73" s="872"/>
      <c r="H73" s="872"/>
      <c r="I73" s="872"/>
      <c r="J73" s="872"/>
      <c r="K73" s="872"/>
      <c r="L73" s="872"/>
      <c r="M73" s="872"/>
      <c r="N73" s="872"/>
      <c r="O73" s="872"/>
      <c r="P73" s="872"/>
      <c r="Q73" s="872"/>
      <c r="R73" s="872"/>
      <c r="S73" s="872"/>
      <c r="T73" s="872"/>
      <c r="U73" s="872"/>
      <c r="V73" s="872"/>
      <c r="W73" s="872"/>
      <c r="X73" s="872"/>
      <c r="Y73" s="872"/>
      <c r="Z73" s="872"/>
      <c r="AA73" s="872"/>
    </row>
    <row r="74">
      <c r="A74" s="913"/>
      <c r="B74" s="914"/>
      <c r="C74" s="913"/>
      <c r="D74" s="915"/>
      <c r="E74" s="913"/>
      <c r="F74" s="916"/>
      <c r="G74" s="872"/>
      <c r="H74" s="872"/>
      <c r="I74" s="872"/>
      <c r="J74" s="872"/>
      <c r="K74" s="872"/>
      <c r="L74" s="872"/>
      <c r="M74" s="872"/>
      <c r="N74" s="872"/>
      <c r="O74" s="872"/>
      <c r="P74" s="872"/>
      <c r="Q74" s="872"/>
      <c r="R74" s="872"/>
      <c r="S74" s="872"/>
      <c r="T74" s="872"/>
      <c r="U74" s="872"/>
      <c r="V74" s="872"/>
      <c r="W74" s="872"/>
      <c r="X74" s="872"/>
      <c r="Y74" s="872"/>
      <c r="Z74" s="872"/>
      <c r="AA74" s="872"/>
    </row>
    <row r="75">
      <c r="A75" s="913"/>
      <c r="B75" s="896"/>
      <c r="C75" s="964"/>
      <c r="D75" s="915"/>
      <c r="E75" s="913"/>
      <c r="F75" s="965"/>
      <c r="G75" s="918"/>
      <c r="H75" s="918"/>
      <c r="I75" s="872"/>
      <c r="J75" s="872"/>
      <c r="K75" s="872"/>
      <c r="L75" s="872"/>
      <c r="M75" s="918"/>
      <c r="N75" s="918"/>
      <c r="O75" s="918"/>
      <c r="P75" s="918"/>
      <c r="Q75" s="918"/>
      <c r="R75" s="918"/>
      <c r="S75" s="918"/>
      <c r="T75" s="918"/>
      <c r="U75" s="918"/>
      <c r="V75" s="918"/>
      <c r="W75" s="918"/>
      <c r="X75" s="918"/>
      <c r="Y75" s="918"/>
      <c r="Z75" s="918"/>
      <c r="AA75" s="918"/>
    </row>
    <row r="76">
      <c r="A76" s="895"/>
      <c r="B76" s="905"/>
      <c r="C76" s="870"/>
      <c r="D76" s="878"/>
      <c r="E76" s="872"/>
      <c r="F76" s="898"/>
      <c r="G76" s="872"/>
      <c r="H76" s="872"/>
      <c r="I76" s="872"/>
      <c r="J76" s="872"/>
      <c r="K76" s="872"/>
      <c r="L76" s="872"/>
      <c r="M76" s="872"/>
      <c r="N76" s="872"/>
      <c r="O76" s="872"/>
      <c r="P76" s="872"/>
      <c r="Q76" s="872"/>
      <c r="R76" s="872"/>
      <c r="S76" s="872"/>
      <c r="T76" s="872"/>
      <c r="U76" s="872"/>
      <c r="V76" s="872"/>
      <c r="W76" s="872"/>
      <c r="X76" s="872"/>
      <c r="Y76" s="872"/>
      <c r="Z76" s="872"/>
      <c r="AA76" s="872"/>
    </row>
    <row r="77">
      <c r="A77" s="895"/>
      <c r="B77" s="905"/>
      <c r="C77" s="870"/>
      <c r="D77" s="878"/>
      <c r="E77" s="872"/>
      <c r="F77" s="898"/>
      <c r="G77" s="872"/>
      <c r="H77" s="872"/>
      <c r="I77" s="872"/>
      <c r="J77" s="872"/>
      <c r="K77" s="872"/>
      <c r="L77" s="872"/>
      <c r="M77" s="872"/>
      <c r="N77" s="872"/>
      <c r="O77" s="872"/>
      <c r="P77" s="872"/>
      <c r="Q77" s="872"/>
      <c r="R77" s="872"/>
      <c r="S77" s="872"/>
      <c r="T77" s="872"/>
      <c r="U77" s="872"/>
      <c r="V77" s="872"/>
      <c r="W77" s="872"/>
      <c r="X77" s="872"/>
      <c r="Y77" s="872"/>
      <c r="Z77" s="872"/>
      <c r="AA77" s="872"/>
    </row>
    <row r="78">
      <c r="A78" s="24"/>
      <c r="B78" s="966"/>
      <c r="C78" s="24"/>
      <c r="D78" s="967"/>
      <c r="E78" s="14"/>
      <c r="F78" s="907"/>
      <c r="G78" s="14"/>
      <c r="H78" s="14"/>
      <c r="I78" s="14"/>
      <c r="J78" s="14"/>
      <c r="K78" s="14"/>
      <c r="L78" s="14"/>
      <c r="M78" s="14"/>
      <c r="N78" s="14"/>
      <c r="O78" s="14"/>
      <c r="P78" s="14"/>
      <c r="Q78" s="14"/>
      <c r="R78" s="14"/>
      <c r="S78" s="14"/>
      <c r="T78" s="14"/>
      <c r="U78" s="14"/>
      <c r="V78" s="14"/>
      <c r="W78" s="14"/>
      <c r="X78" s="14"/>
      <c r="Y78" s="14"/>
      <c r="Z78" s="14"/>
      <c r="AA78" s="14"/>
    </row>
    <row r="79">
      <c r="A79" s="913"/>
      <c r="B79" s="896"/>
      <c r="C79" s="913"/>
      <c r="D79" s="949"/>
      <c r="E79" s="913"/>
      <c r="F79" s="907"/>
      <c r="G79" s="14"/>
      <c r="H79" s="918"/>
      <c r="I79" s="872"/>
      <c r="J79" s="872"/>
      <c r="K79" s="872"/>
      <c r="L79" s="14"/>
      <c r="M79" s="14"/>
      <c r="N79" s="14"/>
      <c r="O79" s="14"/>
      <c r="P79" s="14"/>
      <c r="Q79" s="14"/>
      <c r="R79" s="14"/>
      <c r="S79" s="14"/>
      <c r="T79" s="14"/>
      <c r="U79" s="14"/>
      <c r="V79" s="14"/>
      <c r="W79" s="14"/>
      <c r="X79" s="14"/>
      <c r="Y79" s="14"/>
      <c r="Z79" s="14"/>
      <c r="AA79" s="14"/>
    </row>
    <row r="80">
      <c r="A80" s="968"/>
      <c r="B80" s="914"/>
      <c r="C80" s="913"/>
      <c r="D80" s="938"/>
      <c r="E80" s="913"/>
      <c r="F80" s="923"/>
      <c r="G80" s="918"/>
      <c r="H80" s="872"/>
      <c r="I80" s="872"/>
      <c r="J80" s="872"/>
      <c r="K80" s="872"/>
      <c r="L80" s="872"/>
      <c r="M80" s="872"/>
      <c r="N80" s="872"/>
      <c r="O80" s="872"/>
      <c r="P80" s="872"/>
      <c r="Q80" s="872"/>
      <c r="R80" s="872"/>
      <c r="S80" s="872"/>
      <c r="T80" s="872"/>
      <c r="U80" s="872"/>
      <c r="V80" s="872"/>
      <c r="W80" s="872"/>
      <c r="X80" s="872"/>
      <c r="Y80" s="872"/>
      <c r="Z80" s="872"/>
      <c r="AA80" s="872"/>
    </row>
    <row r="81">
      <c r="A81" s="940"/>
      <c r="B81" s="905"/>
      <c r="C81" s="870"/>
      <c r="D81" s="878"/>
      <c r="E81" s="872"/>
      <c r="F81" s="898"/>
      <c r="G81" s="872"/>
      <c r="H81" s="872"/>
      <c r="I81" s="872"/>
      <c r="J81" s="872"/>
      <c r="K81" s="872"/>
      <c r="L81" s="872"/>
      <c r="M81" s="872"/>
      <c r="N81" s="872"/>
      <c r="O81" s="872"/>
      <c r="P81" s="872"/>
      <c r="Q81" s="872"/>
      <c r="R81" s="872"/>
      <c r="S81" s="872"/>
      <c r="T81" s="872"/>
      <c r="U81" s="872"/>
      <c r="V81" s="872"/>
      <c r="W81" s="872"/>
      <c r="X81" s="872"/>
      <c r="Y81" s="872"/>
      <c r="Z81" s="872"/>
      <c r="AA81" s="872"/>
    </row>
    <row r="82">
      <c r="A82" s="866"/>
      <c r="B82" s="905"/>
      <c r="C82" s="870"/>
      <c r="D82" s="878"/>
      <c r="E82" s="872"/>
      <c r="F82" s="898"/>
      <c r="G82" s="872"/>
      <c r="H82" s="872"/>
      <c r="I82" s="872"/>
      <c r="J82" s="872"/>
      <c r="K82" s="872"/>
      <c r="L82" s="872"/>
      <c r="M82" s="872"/>
      <c r="N82" s="872"/>
      <c r="O82" s="872"/>
      <c r="P82" s="872"/>
      <c r="Q82" s="872"/>
      <c r="R82" s="872"/>
      <c r="S82" s="872"/>
      <c r="T82" s="872"/>
      <c r="U82" s="872"/>
      <c r="V82" s="872"/>
      <c r="W82" s="872"/>
      <c r="X82" s="872"/>
      <c r="Y82" s="872"/>
      <c r="Z82" s="872"/>
      <c r="AA82" s="872"/>
    </row>
    <row r="83">
      <c r="A83" s="920"/>
      <c r="B83" s="925"/>
      <c r="C83" s="920"/>
      <c r="D83" s="955"/>
      <c r="E83" s="920"/>
      <c r="F83" s="898"/>
      <c r="G83" s="872"/>
      <c r="H83" s="872"/>
      <c r="I83" s="872"/>
      <c r="J83" s="872"/>
      <c r="K83" s="872"/>
      <c r="L83" s="872"/>
      <c r="M83" s="872"/>
      <c r="N83" s="872"/>
      <c r="O83" s="872"/>
      <c r="P83" s="872"/>
      <c r="Q83" s="872"/>
      <c r="R83" s="872"/>
      <c r="S83" s="872"/>
      <c r="T83" s="872"/>
      <c r="U83" s="872"/>
      <c r="V83" s="872"/>
      <c r="W83" s="872"/>
      <c r="X83" s="872"/>
      <c r="Y83" s="872"/>
      <c r="Z83" s="872"/>
      <c r="AA83" s="872"/>
    </row>
    <row r="84">
      <c r="A84" s="920"/>
      <c r="B84" s="925"/>
      <c r="C84" s="917"/>
      <c r="D84" s="955"/>
      <c r="E84" s="917"/>
      <c r="F84" s="898"/>
      <c r="G84" s="872"/>
      <c r="H84" s="872"/>
      <c r="I84" s="872"/>
      <c r="J84" s="872"/>
      <c r="K84" s="872"/>
      <c r="L84" s="872"/>
      <c r="M84" s="872"/>
      <c r="N84" s="872"/>
      <c r="O84" s="872"/>
      <c r="P84" s="872"/>
      <c r="Q84" s="872"/>
      <c r="R84" s="872"/>
      <c r="S84" s="872"/>
      <c r="T84" s="872"/>
      <c r="U84" s="872"/>
      <c r="V84" s="872"/>
      <c r="W84" s="872"/>
      <c r="X84" s="872"/>
      <c r="Y84" s="872"/>
      <c r="Z84" s="872"/>
      <c r="AA84" s="872"/>
    </row>
    <row r="85">
      <c r="A85" s="895"/>
      <c r="B85" s="931"/>
      <c r="C85" s="932"/>
      <c r="D85" s="933"/>
      <c r="E85" s="932"/>
      <c r="F85" s="936"/>
      <c r="G85" s="873"/>
      <c r="H85" s="872"/>
      <c r="I85" s="872"/>
      <c r="J85" s="872"/>
      <c r="K85" s="872"/>
      <c r="L85" s="872"/>
      <c r="M85" s="872"/>
      <c r="N85" s="872"/>
      <c r="O85" s="872"/>
      <c r="P85" s="872"/>
      <c r="Q85" s="872"/>
      <c r="R85" s="872"/>
      <c r="S85" s="872"/>
      <c r="T85" s="872"/>
      <c r="U85" s="872"/>
      <c r="V85" s="872"/>
      <c r="W85" s="872"/>
      <c r="X85" s="872"/>
      <c r="Y85" s="872"/>
      <c r="Z85" s="872"/>
      <c r="AA85" s="872"/>
    </row>
    <row r="86">
      <c r="A86" s="913"/>
      <c r="B86" s="921"/>
      <c r="C86" s="913"/>
      <c r="D86" s="949"/>
      <c r="E86" s="913"/>
      <c r="F86" s="923"/>
      <c r="G86" s="918"/>
      <c r="H86" s="872"/>
      <c r="I86" s="872"/>
      <c r="J86" s="872"/>
      <c r="K86" s="872"/>
      <c r="L86" s="872"/>
      <c r="M86" s="872"/>
      <c r="N86" s="872"/>
      <c r="O86" s="872"/>
      <c r="P86" s="872"/>
      <c r="Q86" s="872"/>
      <c r="R86" s="872"/>
      <c r="S86" s="872"/>
      <c r="T86" s="872"/>
      <c r="U86" s="872"/>
      <c r="V86" s="872"/>
      <c r="W86" s="872"/>
      <c r="X86" s="872"/>
      <c r="Y86" s="872"/>
      <c r="Z86" s="872"/>
      <c r="AA86" s="872"/>
    </row>
    <row r="87">
      <c r="A87" s="870"/>
      <c r="B87" s="905"/>
      <c r="C87" s="870"/>
      <c r="D87" s="878"/>
      <c r="E87" s="870"/>
      <c r="F87" s="923"/>
      <c r="G87" s="917"/>
      <c r="H87" s="872"/>
      <c r="I87" s="872"/>
      <c r="J87" s="872"/>
      <c r="K87" s="872"/>
      <c r="L87" s="872"/>
      <c r="M87" s="872"/>
      <c r="N87" s="872"/>
      <c r="O87" s="872"/>
      <c r="P87" s="872"/>
      <c r="Q87" s="872"/>
      <c r="R87" s="872"/>
      <c r="S87" s="872"/>
      <c r="T87" s="872"/>
      <c r="U87" s="872"/>
      <c r="V87" s="872"/>
      <c r="W87" s="872"/>
      <c r="X87" s="872"/>
      <c r="Y87" s="872"/>
      <c r="Z87" s="872"/>
      <c r="AA87" s="872"/>
    </row>
    <row r="88">
      <c r="A88" s="895"/>
      <c r="B88" s="905"/>
      <c r="C88" s="870"/>
      <c r="D88" s="878"/>
      <c r="E88" s="870"/>
      <c r="F88" s="898"/>
      <c r="G88" s="872"/>
      <c r="H88" s="873"/>
      <c r="I88" s="873"/>
      <c r="J88" s="873"/>
      <c r="K88" s="873"/>
      <c r="L88" s="873"/>
      <c r="M88" s="873"/>
      <c r="N88" s="873"/>
      <c r="O88" s="873"/>
      <c r="P88" s="873"/>
      <c r="Q88" s="873"/>
      <c r="R88" s="873"/>
      <c r="S88" s="873"/>
      <c r="T88" s="873"/>
      <c r="U88" s="873"/>
      <c r="V88" s="873"/>
      <c r="W88" s="873"/>
      <c r="X88" s="873"/>
      <c r="Y88" s="873"/>
      <c r="Z88" s="873"/>
      <c r="AA88" s="873"/>
    </row>
    <row r="89">
      <c r="A89" s="895"/>
      <c r="B89" s="905"/>
      <c r="C89" s="870"/>
      <c r="D89" s="878"/>
      <c r="E89" s="872"/>
      <c r="F89" s="898"/>
      <c r="G89" s="872"/>
      <c r="H89" s="872"/>
      <c r="I89" s="872"/>
      <c r="J89" s="872"/>
      <c r="K89" s="872"/>
      <c r="L89" s="872"/>
      <c r="M89" s="872"/>
      <c r="N89" s="872"/>
      <c r="O89" s="872"/>
      <c r="P89" s="872"/>
      <c r="Q89" s="872"/>
      <c r="R89" s="872"/>
      <c r="S89" s="872"/>
      <c r="T89" s="872"/>
      <c r="U89" s="872"/>
      <c r="V89" s="872"/>
      <c r="W89" s="872"/>
      <c r="X89" s="872"/>
      <c r="Y89" s="872"/>
      <c r="Z89" s="872"/>
      <c r="AA89" s="872"/>
    </row>
    <row r="90">
      <c r="A90" s="866"/>
      <c r="B90" s="905"/>
      <c r="C90" s="870"/>
      <c r="D90" s="878"/>
      <c r="E90" s="872"/>
      <c r="F90" s="898"/>
      <c r="G90" s="872"/>
      <c r="H90" s="872"/>
      <c r="I90" s="872"/>
      <c r="J90" s="872"/>
      <c r="K90" s="872"/>
      <c r="L90" s="872"/>
      <c r="M90" s="872"/>
      <c r="N90" s="872"/>
      <c r="O90" s="872"/>
      <c r="P90" s="872"/>
      <c r="Q90" s="872"/>
      <c r="R90" s="872"/>
      <c r="S90" s="872"/>
      <c r="T90" s="872"/>
      <c r="U90" s="872"/>
      <c r="V90" s="872"/>
      <c r="W90" s="872"/>
      <c r="X90" s="872"/>
      <c r="Y90" s="872"/>
      <c r="Z90" s="872"/>
      <c r="AA90" s="872"/>
    </row>
    <row r="91">
      <c r="A91" s="895"/>
      <c r="B91" s="905"/>
      <c r="C91" s="870"/>
      <c r="D91" s="878"/>
      <c r="E91" s="872"/>
      <c r="F91" s="898"/>
      <c r="G91" s="872"/>
      <c r="H91" s="872"/>
      <c r="I91" s="872"/>
      <c r="J91" s="872"/>
      <c r="K91" s="872"/>
      <c r="L91" s="872"/>
      <c r="M91" s="872"/>
      <c r="N91" s="872"/>
      <c r="O91" s="872"/>
      <c r="P91" s="872"/>
      <c r="Q91" s="872"/>
      <c r="R91" s="872"/>
      <c r="S91" s="872"/>
      <c r="T91" s="872"/>
      <c r="U91" s="872"/>
      <c r="V91" s="872"/>
      <c r="W91" s="872"/>
      <c r="X91" s="872"/>
      <c r="Y91" s="872"/>
      <c r="Z91" s="872"/>
      <c r="AA91" s="872"/>
    </row>
    <row r="92">
      <c r="A92" s="969" t="s">
        <v>4717</v>
      </c>
      <c r="B92" s="970"/>
      <c r="C92" s="971"/>
      <c r="D92" s="972"/>
      <c r="E92" s="971"/>
      <c r="F92" s="973"/>
      <c r="G92" s="974"/>
      <c r="H92" s="974"/>
      <c r="I92" s="974"/>
      <c r="J92" s="974"/>
      <c r="K92" s="974"/>
      <c r="L92" s="974"/>
      <c r="M92" s="974"/>
      <c r="N92" s="974"/>
      <c r="O92" s="974"/>
      <c r="P92" s="974"/>
      <c r="Q92" s="974"/>
      <c r="R92" s="971"/>
      <c r="S92" s="971"/>
      <c r="T92" s="971"/>
      <c r="U92" s="971"/>
      <c r="V92" s="971"/>
      <c r="W92" s="971"/>
      <c r="X92" s="971"/>
      <c r="Y92" s="971"/>
      <c r="Z92" s="971"/>
      <c r="AA92" s="975"/>
    </row>
    <row r="93">
      <c r="A93" s="976"/>
      <c r="B93" s="977"/>
      <c r="C93" s="976"/>
      <c r="D93" s="978"/>
      <c r="E93" s="976"/>
      <c r="F93" s="916"/>
      <c r="G93" s="918"/>
      <c r="H93" s="872"/>
      <c r="I93" s="872"/>
      <c r="J93" s="872"/>
      <c r="K93" s="872"/>
      <c r="L93" s="872"/>
      <c r="M93" s="872"/>
      <c r="N93" s="872"/>
      <c r="O93" s="872"/>
      <c r="P93" s="872"/>
      <c r="Q93" s="872"/>
      <c r="R93" s="872"/>
      <c r="S93" s="872"/>
      <c r="T93" s="872"/>
      <c r="U93" s="872"/>
      <c r="V93" s="872"/>
      <c r="W93" s="872"/>
      <c r="X93" s="872"/>
      <c r="Y93" s="872"/>
      <c r="Z93" s="872"/>
      <c r="AA93" s="872"/>
    </row>
    <row r="94">
      <c r="A94" s="969" t="s">
        <v>4718</v>
      </c>
      <c r="B94" s="979"/>
      <c r="C94" s="971"/>
      <c r="D94" s="972"/>
      <c r="E94" s="971"/>
      <c r="F94" s="973"/>
      <c r="G94" s="974"/>
      <c r="H94" s="974"/>
      <c r="I94" s="974"/>
      <c r="J94" s="974"/>
      <c r="K94" s="974"/>
      <c r="L94" s="974"/>
      <c r="M94" s="974"/>
      <c r="N94" s="974"/>
      <c r="O94" s="974"/>
      <c r="P94" s="974"/>
      <c r="Q94" s="974"/>
      <c r="R94" s="971"/>
      <c r="S94" s="971"/>
      <c r="T94" s="971"/>
      <c r="U94" s="971"/>
      <c r="V94" s="971"/>
      <c r="W94" s="971"/>
      <c r="X94" s="971"/>
      <c r="Y94" s="971"/>
      <c r="Z94" s="971"/>
      <c r="AA94" s="975"/>
    </row>
    <row r="95">
      <c r="A95" s="895"/>
      <c r="B95" s="908"/>
      <c r="C95" s="909"/>
      <c r="D95" s="910"/>
      <c r="E95" s="911"/>
      <c r="F95" s="912"/>
      <c r="G95" s="911"/>
      <c r="H95" s="911"/>
      <c r="I95" s="911"/>
      <c r="J95" s="911"/>
      <c r="K95" s="911"/>
      <c r="L95" s="911"/>
      <c r="M95" s="911"/>
      <c r="N95" s="911"/>
      <c r="O95" s="911"/>
      <c r="P95" s="911"/>
      <c r="Q95" s="911"/>
      <c r="R95" s="911"/>
      <c r="S95" s="911"/>
      <c r="T95" s="911"/>
      <c r="U95" s="911"/>
      <c r="V95" s="911"/>
      <c r="W95" s="911"/>
      <c r="X95" s="911"/>
      <c r="Y95" s="911"/>
      <c r="Z95" s="911"/>
      <c r="AA95" s="911"/>
    </row>
    <row r="96">
      <c r="A96" s="866"/>
      <c r="B96" s="905"/>
      <c r="C96" s="870"/>
      <c r="D96" s="878"/>
      <c r="E96" s="870"/>
      <c r="F96" s="898"/>
      <c r="G96" s="872"/>
      <c r="H96" s="873"/>
      <c r="I96" s="873"/>
      <c r="J96" s="873"/>
      <c r="K96" s="873"/>
      <c r="L96" s="873"/>
      <c r="M96" s="873"/>
      <c r="N96" s="873"/>
      <c r="O96" s="873"/>
      <c r="P96" s="873"/>
      <c r="Q96" s="873"/>
      <c r="R96" s="873"/>
      <c r="S96" s="873"/>
      <c r="T96" s="873"/>
      <c r="U96" s="873"/>
      <c r="V96" s="873"/>
      <c r="W96" s="873"/>
      <c r="X96" s="873"/>
      <c r="Y96" s="873"/>
      <c r="Z96" s="873"/>
      <c r="AA96" s="873"/>
    </row>
    <row r="97">
      <c r="A97" s="895"/>
      <c r="B97" s="905"/>
      <c r="C97" s="870"/>
      <c r="D97" s="878"/>
      <c r="E97" s="870"/>
      <c r="F97" s="898"/>
      <c r="G97" s="872"/>
      <c r="H97" s="872"/>
      <c r="I97" s="872"/>
      <c r="J97" s="872"/>
      <c r="K97" s="872"/>
      <c r="L97" s="872"/>
      <c r="M97" s="872"/>
      <c r="N97" s="872"/>
      <c r="O97" s="872"/>
      <c r="P97" s="872"/>
      <c r="Q97" s="872"/>
      <c r="R97" s="872"/>
      <c r="S97" s="872"/>
      <c r="T97" s="872"/>
      <c r="U97" s="872"/>
      <c r="V97" s="872"/>
      <c r="W97" s="872"/>
      <c r="X97" s="872"/>
      <c r="Y97" s="872"/>
      <c r="Z97" s="872"/>
      <c r="AA97" s="872"/>
    </row>
    <row r="98">
      <c r="A98" s="913"/>
      <c r="B98" s="914"/>
      <c r="C98" s="913"/>
      <c r="D98" s="949"/>
      <c r="E98" s="913"/>
      <c r="F98" s="923"/>
      <c r="G98" s="976"/>
      <c r="H98" s="872"/>
      <c r="I98" s="872"/>
      <c r="J98" s="872"/>
      <c r="K98" s="872"/>
      <c r="L98" s="872"/>
      <c r="M98" s="872"/>
      <c r="N98" s="872"/>
      <c r="O98" s="872"/>
      <c r="P98" s="872"/>
      <c r="Q98" s="872"/>
      <c r="R98" s="872"/>
      <c r="S98" s="872"/>
      <c r="T98" s="872"/>
      <c r="U98" s="872"/>
      <c r="V98" s="872"/>
      <c r="W98" s="872"/>
      <c r="X98" s="872"/>
      <c r="Y98" s="872"/>
      <c r="Z98" s="872"/>
      <c r="AA98" s="872"/>
    </row>
    <row r="99">
      <c r="A99" s="940"/>
      <c r="B99" s="935"/>
      <c r="C99" s="870"/>
      <c r="D99" s="980"/>
      <c r="E99" s="872"/>
      <c r="F99" s="898"/>
      <c r="G99" s="872"/>
      <c r="H99" s="872"/>
      <c r="I99" s="872"/>
      <c r="J99" s="872"/>
      <c r="K99" s="872"/>
      <c r="L99" s="872"/>
      <c r="M99" s="872"/>
      <c r="N99" s="872"/>
      <c r="O99" s="872"/>
      <c r="P99" s="872"/>
      <c r="Q99" s="872"/>
      <c r="R99" s="872"/>
      <c r="S99" s="872"/>
      <c r="T99" s="872"/>
      <c r="U99" s="872"/>
      <c r="V99" s="872"/>
      <c r="W99" s="872"/>
      <c r="X99" s="872"/>
      <c r="Y99" s="872"/>
      <c r="Z99" s="872"/>
      <c r="AA99" s="872"/>
    </row>
    <row r="100">
      <c r="A100" s="895"/>
      <c r="B100" s="981"/>
      <c r="C100" s="940"/>
      <c r="D100" s="982"/>
      <c r="E100" s="983"/>
      <c r="F100" s="984"/>
      <c r="G100" s="983"/>
      <c r="H100" s="903"/>
      <c r="I100" s="903"/>
      <c r="J100" s="903"/>
      <c r="K100" s="903"/>
      <c r="L100" s="903"/>
      <c r="M100" s="903"/>
      <c r="N100" s="903"/>
      <c r="O100" s="903"/>
      <c r="P100" s="903"/>
      <c r="Q100" s="903"/>
      <c r="R100" s="903"/>
      <c r="S100" s="903"/>
      <c r="T100" s="903"/>
      <c r="U100" s="903"/>
      <c r="V100" s="903"/>
      <c r="W100" s="903"/>
      <c r="X100" s="903"/>
      <c r="Y100" s="903"/>
      <c r="Z100" s="903"/>
      <c r="AA100" s="903"/>
    </row>
    <row r="101">
      <c r="A101" s="913"/>
      <c r="B101" s="896"/>
      <c r="C101" s="913"/>
      <c r="D101" s="949"/>
      <c r="E101" s="913"/>
      <c r="F101" s="923"/>
      <c r="G101" s="913" t="s">
        <v>4718</v>
      </c>
      <c r="H101" s="918"/>
      <c r="I101" s="918"/>
      <c r="J101" s="918"/>
      <c r="K101" s="918"/>
      <c r="L101" s="918"/>
      <c r="M101" s="918"/>
      <c r="N101" s="918"/>
      <c r="O101" s="918"/>
      <c r="P101" s="918"/>
      <c r="Q101" s="918"/>
      <c r="R101" s="918"/>
      <c r="S101" s="918"/>
      <c r="T101" s="918"/>
      <c r="U101" s="918"/>
      <c r="V101" s="918"/>
      <c r="W101" s="918"/>
      <c r="X101" s="918"/>
      <c r="Y101" s="918"/>
      <c r="Z101" s="918"/>
      <c r="AA101" s="918"/>
    </row>
    <row r="102">
      <c r="A102" s="913"/>
      <c r="B102" s="914"/>
      <c r="C102" s="913"/>
      <c r="D102" s="949"/>
      <c r="E102" s="913"/>
      <c r="F102" s="916"/>
      <c r="G102" s="918"/>
      <c r="H102" s="872"/>
      <c r="I102" s="872"/>
      <c r="J102" s="872"/>
      <c r="K102" s="872"/>
      <c r="L102" s="872"/>
      <c r="M102" s="872"/>
      <c r="N102" s="872"/>
      <c r="O102" s="872"/>
      <c r="P102" s="872"/>
      <c r="Q102" s="872"/>
      <c r="R102" s="872"/>
      <c r="S102" s="872"/>
      <c r="T102" s="872"/>
      <c r="U102" s="872"/>
      <c r="V102" s="872"/>
      <c r="W102" s="872"/>
      <c r="X102" s="872"/>
      <c r="Y102" s="872"/>
      <c r="Z102" s="872"/>
      <c r="AA102" s="872"/>
    </row>
    <row r="103">
      <c r="A103" s="968"/>
      <c r="B103" s="914"/>
      <c r="C103" s="913"/>
      <c r="D103" s="938"/>
      <c r="E103" s="913"/>
      <c r="F103" s="923"/>
      <c r="G103" s="918"/>
      <c r="H103" s="872"/>
      <c r="I103" s="872"/>
      <c r="J103" s="872"/>
      <c r="K103" s="872"/>
      <c r="L103" s="872"/>
      <c r="M103" s="872"/>
      <c r="N103" s="872"/>
      <c r="O103" s="872"/>
      <c r="P103" s="872"/>
      <c r="Q103" s="872"/>
      <c r="R103" s="872"/>
      <c r="S103" s="872"/>
      <c r="T103" s="872"/>
      <c r="U103" s="872"/>
      <c r="V103" s="872"/>
      <c r="W103" s="872"/>
      <c r="X103" s="872"/>
      <c r="Y103" s="872"/>
      <c r="Z103" s="872"/>
      <c r="AA103" s="872"/>
    </row>
    <row r="104">
      <c r="A104" s="895"/>
      <c r="B104" s="905"/>
      <c r="C104" s="870"/>
      <c r="D104" s="980"/>
      <c r="E104" s="872"/>
      <c r="F104" s="898"/>
      <c r="G104" s="872"/>
      <c r="H104" s="872"/>
      <c r="I104" s="872"/>
      <c r="J104" s="872"/>
      <c r="K104" s="872"/>
      <c r="L104" s="872"/>
      <c r="M104" s="872"/>
      <c r="N104" s="872"/>
      <c r="O104" s="872"/>
      <c r="P104" s="872"/>
      <c r="Q104" s="872"/>
      <c r="R104" s="872"/>
      <c r="S104" s="872"/>
      <c r="T104" s="872"/>
      <c r="U104" s="872"/>
      <c r="V104" s="872"/>
      <c r="W104" s="872"/>
      <c r="X104" s="872"/>
      <c r="Y104" s="872"/>
      <c r="Z104" s="872"/>
      <c r="AA104" s="872"/>
    </row>
    <row r="105">
      <c r="A105" s="924"/>
      <c r="B105" s="925"/>
      <c r="C105" s="926"/>
      <c r="D105" s="927"/>
      <c r="E105" s="903"/>
      <c r="F105" s="928"/>
      <c r="G105" s="903"/>
      <c r="H105" s="903"/>
      <c r="I105" s="903"/>
      <c r="J105" s="903"/>
      <c r="K105" s="903"/>
      <c r="L105" s="903"/>
      <c r="M105" s="903"/>
      <c r="N105" s="903"/>
      <c r="O105" s="903"/>
      <c r="P105" s="903"/>
      <c r="Q105" s="903"/>
      <c r="R105" s="903"/>
      <c r="S105" s="903"/>
      <c r="T105" s="903"/>
      <c r="U105" s="903"/>
      <c r="V105" s="903"/>
      <c r="W105" s="903"/>
      <c r="X105" s="903"/>
      <c r="Y105" s="903"/>
      <c r="Z105" s="903"/>
      <c r="AA105" s="903"/>
    </row>
    <row r="106">
      <c r="A106" s="924"/>
      <c r="B106" s="985"/>
      <c r="C106" s="926"/>
      <c r="D106" s="927"/>
      <c r="E106" s="903"/>
      <c r="F106" s="928"/>
      <c r="G106" s="903"/>
      <c r="H106" s="872"/>
      <c r="I106" s="872"/>
      <c r="J106" s="872"/>
      <c r="K106" s="872"/>
      <c r="L106" s="872"/>
      <c r="M106" s="872"/>
      <c r="N106" s="872"/>
      <c r="O106" s="872"/>
      <c r="P106" s="872"/>
      <c r="Q106" s="872"/>
      <c r="R106" s="872"/>
      <c r="S106" s="872"/>
      <c r="T106" s="872"/>
      <c r="U106" s="872"/>
      <c r="V106" s="872"/>
      <c r="W106" s="872"/>
      <c r="X106" s="872"/>
      <c r="Y106" s="872"/>
      <c r="Z106" s="872"/>
      <c r="AA106" s="872"/>
    </row>
    <row r="107">
      <c r="A107" s="24"/>
      <c r="B107" s="966"/>
      <c r="C107" s="24"/>
      <c r="D107" s="967"/>
      <c r="E107" s="14"/>
      <c r="F107" s="907"/>
      <c r="G107" s="14"/>
      <c r="H107" s="14"/>
      <c r="I107" s="14"/>
      <c r="J107" s="14"/>
      <c r="K107" s="14"/>
      <c r="L107" s="14"/>
      <c r="M107" s="14"/>
      <c r="N107" s="14"/>
      <c r="O107" s="14"/>
      <c r="P107" s="14"/>
      <c r="Q107" s="14"/>
      <c r="R107" s="14"/>
      <c r="S107" s="14"/>
      <c r="T107" s="14"/>
      <c r="U107" s="14"/>
      <c r="V107" s="14"/>
      <c r="W107" s="14"/>
      <c r="X107" s="14"/>
      <c r="Y107" s="14"/>
      <c r="Z107" s="14"/>
      <c r="AA107" s="14"/>
    </row>
    <row r="108">
      <c r="A108" s="895"/>
      <c r="B108" s="931"/>
      <c r="C108" s="932"/>
      <c r="D108" s="933"/>
      <c r="E108" s="932"/>
      <c r="F108" s="936"/>
      <c r="G108" s="873"/>
      <c r="H108" s="872"/>
      <c r="I108" s="872"/>
      <c r="J108" s="872"/>
      <c r="K108" s="872"/>
      <c r="L108" s="872"/>
      <c r="M108" s="872"/>
      <c r="N108" s="872"/>
      <c r="O108" s="872"/>
      <c r="P108" s="872"/>
      <c r="Q108" s="872"/>
      <c r="R108" s="872"/>
      <c r="S108" s="872"/>
      <c r="T108" s="872"/>
      <c r="U108" s="872"/>
      <c r="V108" s="872"/>
      <c r="W108" s="872"/>
      <c r="X108" s="872"/>
      <c r="Y108" s="872"/>
      <c r="Z108" s="872"/>
      <c r="AA108" s="872"/>
    </row>
    <row r="109">
      <c r="A109" s="913"/>
      <c r="B109" s="914"/>
      <c r="C109" s="913"/>
      <c r="D109" s="915"/>
      <c r="E109" s="913"/>
      <c r="F109" s="916"/>
      <c r="G109" s="918"/>
      <c r="H109" s="872"/>
      <c r="I109" s="872"/>
      <c r="J109" s="872"/>
      <c r="K109" s="872"/>
      <c r="L109" s="872"/>
      <c r="M109" s="872"/>
      <c r="N109" s="872"/>
      <c r="O109" s="872"/>
      <c r="P109" s="872"/>
      <c r="Q109" s="872"/>
      <c r="R109" s="872"/>
      <c r="S109" s="872"/>
      <c r="T109" s="872"/>
      <c r="U109" s="872"/>
      <c r="V109" s="872"/>
      <c r="W109" s="872"/>
      <c r="X109" s="872"/>
      <c r="Y109" s="872"/>
      <c r="Z109" s="872"/>
      <c r="AA109" s="872"/>
    </row>
    <row r="110">
      <c r="A110" s="913"/>
      <c r="B110" s="914"/>
      <c r="C110" s="913"/>
      <c r="D110" s="915"/>
      <c r="E110" s="913"/>
      <c r="F110" s="916"/>
      <c r="G110" s="918"/>
      <c r="H110" s="872"/>
      <c r="I110" s="872"/>
      <c r="J110" s="872"/>
      <c r="K110" s="872"/>
      <c r="L110" s="872"/>
      <c r="M110" s="872"/>
      <c r="N110" s="872"/>
      <c r="O110" s="872"/>
      <c r="P110" s="872"/>
      <c r="Q110" s="872"/>
      <c r="R110" s="872"/>
      <c r="S110" s="872"/>
      <c r="T110" s="872"/>
      <c r="U110" s="872"/>
      <c r="V110" s="872"/>
      <c r="W110" s="872"/>
      <c r="X110" s="872"/>
      <c r="Y110" s="872"/>
      <c r="Z110" s="872"/>
      <c r="AA110" s="872"/>
    </row>
    <row r="111">
      <c r="A111" s="895"/>
      <c r="B111" s="931"/>
      <c r="C111" s="932"/>
      <c r="D111" s="933"/>
      <c r="E111" s="932"/>
      <c r="F111" s="936"/>
      <c r="G111" s="873"/>
      <c r="H111" s="872"/>
      <c r="I111" s="872"/>
      <c r="J111" s="872"/>
      <c r="K111" s="872"/>
      <c r="L111" s="872"/>
      <c r="M111" s="872"/>
      <c r="N111" s="872"/>
      <c r="O111" s="872"/>
      <c r="P111" s="872"/>
      <c r="Q111" s="872"/>
      <c r="R111" s="872"/>
      <c r="S111" s="872"/>
      <c r="T111" s="872"/>
      <c r="U111" s="872"/>
      <c r="V111" s="872"/>
      <c r="W111" s="872"/>
      <c r="X111" s="872"/>
      <c r="Y111" s="872"/>
      <c r="Z111" s="872"/>
      <c r="AA111" s="872"/>
    </row>
    <row r="112">
      <c r="A112" s="895"/>
      <c r="B112" s="931"/>
      <c r="C112" s="932"/>
      <c r="D112" s="933"/>
      <c r="E112" s="932"/>
      <c r="F112" s="936"/>
      <c r="G112" s="873"/>
      <c r="H112" s="872"/>
      <c r="I112" s="872"/>
      <c r="J112" s="872"/>
      <c r="K112" s="872"/>
      <c r="L112" s="872"/>
      <c r="M112" s="872"/>
      <c r="N112" s="872"/>
      <c r="O112" s="872"/>
      <c r="P112" s="872"/>
      <c r="Q112" s="872"/>
      <c r="R112" s="872"/>
      <c r="S112" s="872"/>
      <c r="T112" s="872"/>
      <c r="U112" s="872"/>
      <c r="V112" s="872"/>
      <c r="W112" s="872"/>
      <c r="X112" s="872"/>
      <c r="Y112" s="872"/>
      <c r="Z112" s="872"/>
      <c r="AA112" s="872"/>
    </row>
    <row r="113">
      <c r="A113" s="913"/>
      <c r="B113" s="914"/>
      <c r="C113" s="913"/>
      <c r="D113" s="938"/>
      <c r="E113" s="913"/>
      <c r="F113" s="916"/>
      <c r="G113" s="918"/>
      <c r="H113" s="920"/>
      <c r="I113" s="920"/>
      <c r="J113" s="920"/>
      <c r="K113" s="920"/>
      <c r="L113" s="920"/>
      <c r="M113" s="918"/>
      <c r="N113" s="918"/>
      <c r="O113" s="918"/>
      <c r="P113" s="918"/>
      <c r="Q113" s="918"/>
      <c r="R113" s="918"/>
      <c r="S113" s="918"/>
      <c r="T113" s="918"/>
      <c r="U113" s="918"/>
      <c r="V113" s="918"/>
      <c r="W113" s="918"/>
      <c r="X113" s="918"/>
      <c r="Y113" s="918"/>
      <c r="Z113" s="918"/>
      <c r="AA113" s="918"/>
    </row>
    <row r="114">
      <c r="A114" s="866"/>
      <c r="B114" s="905"/>
      <c r="C114" s="870"/>
      <c r="D114" s="878"/>
      <c r="E114" s="872"/>
      <c r="F114" s="898"/>
      <c r="G114" s="872"/>
      <c r="H114" s="872"/>
      <c r="I114" s="872"/>
      <c r="J114" s="872"/>
      <c r="K114" s="872"/>
      <c r="L114" s="872"/>
      <c r="M114" s="872"/>
      <c r="N114" s="872"/>
      <c r="O114" s="872"/>
      <c r="P114" s="872"/>
      <c r="Q114" s="872"/>
      <c r="R114" s="872"/>
      <c r="S114" s="872"/>
      <c r="T114" s="872"/>
      <c r="U114" s="872"/>
      <c r="V114" s="872"/>
      <c r="W114" s="872"/>
      <c r="X114" s="872"/>
      <c r="Y114" s="872"/>
      <c r="Z114" s="872"/>
      <c r="AA114" s="872"/>
    </row>
    <row r="115">
      <c r="A115" s="895"/>
      <c r="B115" s="905"/>
      <c r="C115" s="870"/>
      <c r="D115" s="878"/>
      <c r="E115" s="870"/>
      <c r="F115" s="898"/>
      <c r="G115" s="872"/>
      <c r="H115" s="903"/>
      <c r="I115" s="903"/>
      <c r="J115" s="903"/>
      <c r="K115" s="903"/>
      <c r="L115" s="903"/>
      <c r="M115" s="903"/>
      <c r="N115" s="903"/>
      <c r="O115" s="903"/>
      <c r="P115" s="903"/>
      <c r="Q115" s="903"/>
      <c r="R115" s="903"/>
      <c r="S115" s="903"/>
      <c r="T115" s="903"/>
      <c r="U115" s="903"/>
      <c r="V115" s="903"/>
      <c r="W115" s="903"/>
      <c r="X115" s="903"/>
      <c r="Y115" s="903"/>
      <c r="Z115" s="903"/>
      <c r="AA115" s="903"/>
    </row>
    <row r="116">
      <c r="A116" s="913"/>
      <c r="B116" s="914"/>
      <c r="C116" s="913"/>
      <c r="D116" s="938"/>
      <c r="E116" s="913"/>
      <c r="F116" s="871"/>
      <c r="G116" s="918"/>
      <c r="H116" s="918"/>
      <c r="I116" s="918"/>
      <c r="J116" s="918"/>
      <c r="K116" s="918"/>
      <c r="L116" s="918"/>
      <c r="M116" s="918"/>
      <c r="N116" s="918"/>
      <c r="O116" s="918"/>
      <c r="P116" s="918"/>
      <c r="Q116" s="918"/>
      <c r="R116" s="918"/>
      <c r="S116" s="918"/>
      <c r="T116" s="918"/>
      <c r="U116" s="918"/>
      <c r="V116" s="918"/>
      <c r="W116" s="918"/>
      <c r="X116" s="918"/>
      <c r="Y116" s="918"/>
      <c r="Z116" s="918"/>
      <c r="AA116" s="918"/>
    </row>
    <row r="117">
      <c r="A117" s="913"/>
      <c r="B117" s="914"/>
      <c r="C117" s="913"/>
      <c r="D117" s="938"/>
      <c r="E117" s="913"/>
      <c r="F117" s="916"/>
      <c r="G117" s="918"/>
      <c r="H117" s="920"/>
      <c r="I117" s="920"/>
      <c r="J117" s="920"/>
      <c r="K117" s="920"/>
      <c r="L117" s="920"/>
      <c r="M117" s="918"/>
      <c r="N117" s="918"/>
      <c r="O117" s="918"/>
      <c r="P117" s="918"/>
      <c r="Q117" s="918"/>
      <c r="R117" s="918"/>
      <c r="S117" s="918"/>
      <c r="T117" s="918"/>
      <c r="U117" s="918"/>
      <c r="V117" s="918"/>
      <c r="W117" s="918"/>
      <c r="X117" s="918"/>
      <c r="Y117" s="918"/>
      <c r="Z117" s="918"/>
      <c r="AA117" s="918"/>
    </row>
    <row r="118">
      <c r="A118" s="895"/>
      <c r="B118" s="905"/>
      <c r="C118" s="870"/>
      <c r="D118" s="878"/>
      <c r="E118" s="872"/>
      <c r="F118" s="898"/>
      <c r="G118" s="872"/>
      <c r="H118" s="872"/>
      <c r="I118" s="872"/>
      <c r="J118" s="872"/>
      <c r="K118" s="872"/>
      <c r="L118" s="872"/>
      <c r="M118" s="872"/>
      <c r="N118" s="872"/>
      <c r="O118" s="872"/>
      <c r="P118" s="872"/>
      <c r="Q118" s="872"/>
      <c r="R118" s="872"/>
      <c r="S118" s="872"/>
      <c r="T118" s="872"/>
      <c r="U118" s="872"/>
      <c r="V118" s="872"/>
      <c r="W118" s="872"/>
      <c r="X118" s="872"/>
      <c r="Y118" s="872"/>
      <c r="Z118" s="872"/>
      <c r="AA118" s="872"/>
    </row>
    <row r="119">
      <c r="A119" s="866"/>
      <c r="B119" s="905"/>
      <c r="C119" s="870"/>
      <c r="D119" s="878"/>
      <c r="E119" s="872"/>
      <c r="F119" s="898"/>
      <c r="G119" s="872"/>
      <c r="H119" s="872"/>
      <c r="I119" s="872"/>
      <c r="J119" s="872"/>
      <c r="K119" s="872"/>
      <c r="L119" s="872"/>
      <c r="M119" s="872"/>
      <c r="N119" s="872"/>
      <c r="O119" s="872"/>
      <c r="P119" s="872"/>
      <c r="Q119" s="872"/>
      <c r="R119" s="872"/>
      <c r="S119" s="872"/>
      <c r="T119" s="872"/>
      <c r="U119" s="872"/>
      <c r="V119" s="872"/>
      <c r="W119" s="872"/>
      <c r="X119" s="872"/>
      <c r="Y119" s="872"/>
      <c r="Z119" s="872"/>
      <c r="AA119" s="872"/>
    </row>
    <row r="120">
      <c r="A120" s="959"/>
      <c r="B120" s="977"/>
      <c r="C120" s="976"/>
      <c r="D120" s="978"/>
      <c r="E120" s="986"/>
      <c r="F120" s="987"/>
      <c r="G120" s="976"/>
      <c r="H120" s="976"/>
      <c r="I120" s="976"/>
      <c r="J120" s="976"/>
      <c r="K120" s="976"/>
      <c r="L120" s="976"/>
      <c r="M120" s="976"/>
      <c r="N120" s="976"/>
      <c r="O120" s="976"/>
      <c r="P120" s="976"/>
      <c r="Q120" s="976"/>
      <c r="R120" s="976"/>
      <c r="S120" s="976"/>
      <c r="T120" s="976"/>
      <c r="U120" s="976"/>
      <c r="V120" s="976"/>
      <c r="W120" s="976"/>
      <c r="X120" s="976"/>
      <c r="Y120" s="976"/>
      <c r="Z120" s="976"/>
      <c r="AA120" s="976"/>
    </row>
    <row r="121">
      <c r="A121" s="913"/>
      <c r="B121" s="921"/>
      <c r="C121" s="913"/>
      <c r="D121" s="922"/>
      <c r="E121" s="913"/>
      <c r="F121" s="916"/>
      <c r="G121" s="918"/>
      <c r="H121" s="872"/>
      <c r="I121" s="872"/>
      <c r="J121" s="872"/>
      <c r="K121" s="872"/>
      <c r="L121" s="872"/>
      <c r="M121" s="872"/>
      <c r="N121" s="872"/>
      <c r="O121" s="872"/>
      <c r="P121" s="872"/>
      <c r="Q121" s="872"/>
      <c r="R121" s="872"/>
      <c r="S121" s="872"/>
      <c r="T121" s="872"/>
      <c r="U121" s="872"/>
      <c r="V121" s="872"/>
      <c r="W121" s="872"/>
      <c r="X121" s="872"/>
      <c r="Y121" s="872"/>
      <c r="Z121" s="872"/>
      <c r="AA121" s="872"/>
    </row>
    <row r="122">
      <c r="A122" s="24"/>
      <c r="B122" s="863"/>
      <c r="C122" s="24"/>
      <c r="D122" s="864"/>
      <c r="E122" s="14"/>
      <c r="F122" s="907"/>
      <c r="G122" s="14"/>
      <c r="H122" s="14"/>
      <c r="I122" s="14"/>
      <c r="J122" s="14"/>
      <c r="K122" s="14"/>
      <c r="L122" s="14"/>
      <c r="M122" s="14"/>
      <c r="N122" s="14"/>
      <c r="O122" s="14"/>
      <c r="P122" s="14"/>
      <c r="Q122" s="14"/>
      <c r="R122" s="14"/>
      <c r="S122" s="14"/>
      <c r="T122" s="14"/>
      <c r="U122" s="14"/>
      <c r="V122" s="14"/>
      <c r="W122" s="14"/>
      <c r="X122" s="14"/>
      <c r="Y122" s="14"/>
      <c r="Z122" s="14"/>
      <c r="AA122" s="14"/>
    </row>
    <row r="123">
      <c r="A123" s="895"/>
      <c r="B123" s="905"/>
      <c r="C123" s="870"/>
      <c r="D123" s="878"/>
      <c r="E123" s="870"/>
      <c r="F123" s="898"/>
      <c r="G123" s="872"/>
      <c r="H123" s="872"/>
      <c r="I123" s="872"/>
      <c r="J123" s="872"/>
      <c r="K123" s="872"/>
      <c r="L123" s="872"/>
      <c r="M123" s="872"/>
      <c r="N123" s="872"/>
      <c r="O123" s="872"/>
      <c r="P123" s="872"/>
      <c r="Q123" s="872"/>
      <c r="R123" s="872"/>
      <c r="S123" s="872"/>
      <c r="T123" s="872"/>
      <c r="U123" s="872"/>
      <c r="V123" s="872"/>
      <c r="W123" s="872"/>
      <c r="X123" s="872"/>
      <c r="Y123" s="872"/>
      <c r="Z123" s="872"/>
      <c r="AA123" s="872"/>
    </row>
    <row r="124">
      <c r="A124" s="895"/>
      <c r="B124" s="905"/>
      <c r="C124" s="870"/>
      <c r="D124" s="878"/>
      <c r="E124" s="870"/>
      <c r="F124" s="898"/>
      <c r="G124" s="872"/>
      <c r="H124" s="872"/>
      <c r="I124" s="872"/>
      <c r="J124" s="872"/>
      <c r="K124" s="872"/>
      <c r="L124" s="872"/>
      <c r="M124" s="872"/>
      <c r="N124" s="872"/>
      <c r="O124" s="872"/>
      <c r="P124" s="872"/>
      <c r="Q124" s="872"/>
      <c r="R124" s="872"/>
      <c r="S124" s="872"/>
      <c r="T124" s="872"/>
      <c r="U124" s="872"/>
      <c r="V124" s="872"/>
      <c r="W124" s="872"/>
      <c r="X124" s="872"/>
      <c r="Y124" s="872"/>
      <c r="Z124" s="872"/>
      <c r="AA124" s="872"/>
    </row>
    <row r="125">
      <c r="A125" s="895"/>
      <c r="B125" s="905"/>
      <c r="C125" s="870"/>
      <c r="D125" s="878"/>
      <c r="E125" s="870"/>
      <c r="F125" s="898"/>
      <c r="G125" s="872"/>
      <c r="H125" s="873"/>
      <c r="I125" s="873"/>
      <c r="J125" s="873"/>
      <c r="K125" s="873"/>
      <c r="L125" s="873"/>
      <c r="M125" s="873"/>
      <c r="N125" s="873"/>
      <c r="O125" s="873"/>
      <c r="P125" s="873"/>
      <c r="Q125" s="873"/>
      <c r="R125" s="873"/>
      <c r="S125" s="873"/>
      <c r="T125" s="873"/>
      <c r="U125" s="873"/>
      <c r="V125" s="873"/>
      <c r="W125" s="873"/>
      <c r="X125" s="873"/>
      <c r="Y125" s="873"/>
      <c r="Z125" s="873"/>
      <c r="AA125" s="873"/>
    </row>
    <row r="126">
      <c r="A126" s="895"/>
      <c r="B126" s="905"/>
      <c r="C126" s="870"/>
      <c r="D126" s="878"/>
      <c r="E126" s="870"/>
      <c r="F126" s="898"/>
      <c r="G126" s="872"/>
      <c r="H126" s="872"/>
      <c r="I126" s="872"/>
      <c r="J126" s="872"/>
      <c r="K126" s="872"/>
      <c r="L126" s="872"/>
      <c r="M126" s="872"/>
      <c r="N126" s="872"/>
      <c r="O126" s="872"/>
      <c r="P126" s="872"/>
      <c r="Q126" s="872"/>
      <c r="R126" s="872"/>
      <c r="S126" s="872"/>
      <c r="T126" s="872"/>
      <c r="U126" s="872"/>
      <c r="V126" s="872"/>
      <c r="W126" s="872"/>
      <c r="X126" s="872"/>
      <c r="Y126" s="872"/>
      <c r="Z126" s="872"/>
      <c r="AA126" s="872"/>
    </row>
    <row r="127">
      <c r="A127" s="870"/>
      <c r="B127" s="905"/>
      <c r="C127" s="870"/>
      <c r="D127" s="988"/>
      <c r="E127" s="870"/>
      <c r="F127" s="916"/>
      <c r="G127" s="918"/>
      <c r="H127" s="918"/>
      <c r="I127" s="918"/>
      <c r="J127" s="918"/>
      <c r="K127" s="918"/>
      <c r="L127" s="918"/>
      <c r="M127" s="918"/>
      <c r="N127" s="918"/>
      <c r="O127" s="918"/>
      <c r="P127" s="918"/>
      <c r="Q127" s="918"/>
      <c r="R127" s="918"/>
      <c r="S127" s="918"/>
      <c r="T127" s="918"/>
      <c r="U127" s="918"/>
      <c r="V127" s="918"/>
      <c r="W127" s="918"/>
      <c r="X127" s="918"/>
      <c r="Y127" s="918"/>
      <c r="Z127" s="918"/>
      <c r="AA127" s="918"/>
    </row>
    <row r="128">
      <c r="A128" s="870"/>
      <c r="B128" s="905"/>
      <c r="C128" s="870"/>
      <c r="D128" s="988"/>
      <c r="E128" s="870"/>
      <c r="F128" s="923"/>
      <c r="G128" s="917" t="s">
        <v>4719</v>
      </c>
      <c r="H128" s="872"/>
      <c r="I128" s="872"/>
      <c r="J128" s="872"/>
      <c r="K128" s="872"/>
      <c r="L128" s="872"/>
      <c r="M128" s="872"/>
      <c r="N128" s="872"/>
      <c r="O128" s="872"/>
      <c r="P128" s="872"/>
      <c r="Q128" s="872"/>
      <c r="R128" s="872"/>
      <c r="S128" s="872"/>
      <c r="T128" s="872"/>
      <c r="U128" s="872"/>
      <c r="V128" s="872"/>
      <c r="W128" s="872"/>
      <c r="X128" s="872"/>
      <c r="Y128" s="872"/>
      <c r="Z128" s="872"/>
      <c r="AA128" s="872"/>
    </row>
    <row r="129">
      <c r="A129" s="913"/>
      <c r="B129" s="914"/>
      <c r="C129" s="913"/>
      <c r="D129" s="915"/>
      <c r="E129" s="913"/>
      <c r="F129" s="907"/>
      <c r="G129" s="14"/>
      <c r="H129" s="918"/>
      <c r="I129" s="872"/>
      <c r="J129" s="872"/>
      <c r="K129" s="872"/>
      <c r="L129" s="14"/>
      <c r="M129" s="14"/>
      <c r="N129" s="14"/>
      <c r="O129" s="14"/>
      <c r="P129" s="14"/>
      <c r="Q129" s="14"/>
      <c r="R129" s="14"/>
      <c r="S129" s="14"/>
      <c r="T129" s="14"/>
      <c r="U129" s="14"/>
      <c r="V129" s="14"/>
      <c r="W129" s="14"/>
      <c r="X129" s="14"/>
      <c r="Y129" s="14"/>
      <c r="Z129" s="14"/>
      <c r="AA129" s="14"/>
    </row>
    <row r="130">
      <c r="A130" s="870"/>
      <c r="B130" s="905"/>
      <c r="C130" s="906"/>
      <c r="D130" s="878"/>
      <c r="E130" s="870"/>
      <c r="F130" s="898"/>
      <c r="G130" s="872"/>
      <c r="H130" s="872"/>
      <c r="I130" s="872"/>
      <c r="J130" s="872"/>
      <c r="K130" s="872"/>
      <c r="L130" s="872"/>
      <c r="M130" s="872"/>
      <c r="N130" s="872"/>
      <c r="O130" s="872"/>
      <c r="P130" s="872"/>
      <c r="Q130" s="872"/>
      <c r="R130" s="872"/>
      <c r="S130" s="872"/>
      <c r="T130" s="872"/>
      <c r="U130" s="872"/>
      <c r="V130" s="872"/>
      <c r="W130" s="872"/>
      <c r="X130" s="872"/>
      <c r="Y130" s="872"/>
      <c r="Z130" s="872"/>
      <c r="AA130" s="872"/>
    </row>
    <row r="131">
      <c r="A131" s="920"/>
      <c r="B131" s="925"/>
      <c r="C131" s="920"/>
      <c r="D131" s="989"/>
      <c r="E131" s="917"/>
      <c r="F131" s="898"/>
      <c r="G131" s="872"/>
      <c r="H131" s="872"/>
      <c r="I131" s="872"/>
      <c r="J131" s="872"/>
      <c r="K131" s="872"/>
      <c r="L131" s="872"/>
      <c r="M131" s="872"/>
      <c r="N131" s="872"/>
      <c r="O131" s="872"/>
      <c r="P131" s="872"/>
      <c r="Q131" s="872"/>
      <c r="R131" s="872"/>
      <c r="S131" s="872"/>
      <c r="T131" s="872"/>
      <c r="U131" s="872"/>
      <c r="V131" s="872"/>
      <c r="W131" s="872"/>
      <c r="X131" s="872"/>
      <c r="Y131" s="872"/>
      <c r="Z131" s="872"/>
      <c r="AA131" s="872"/>
    </row>
    <row r="132">
      <c r="A132" s="913"/>
      <c r="B132" s="914"/>
      <c r="C132" s="913"/>
      <c r="D132" s="915"/>
      <c r="E132" s="913"/>
      <c r="F132" s="956"/>
      <c r="G132" s="954"/>
      <c r="H132" s="872"/>
      <c r="I132" s="872"/>
      <c r="J132" s="872"/>
      <c r="K132" s="872"/>
      <c r="L132" s="872"/>
      <c r="M132" s="872"/>
      <c r="N132" s="872"/>
      <c r="O132" s="872"/>
      <c r="P132" s="872"/>
      <c r="Q132" s="872"/>
      <c r="R132" s="872"/>
      <c r="S132" s="872"/>
      <c r="T132" s="872"/>
      <c r="U132" s="872"/>
      <c r="V132" s="872"/>
      <c r="W132" s="872"/>
      <c r="X132" s="872"/>
      <c r="Y132" s="872"/>
      <c r="Z132" s="872"/>
      <c r="AA132" s="872"/>
    </row>
    <row r="133">
      <c r="A133" s="913"/>
      <c r="B133" s="914"/>
      <c r="C133" s="913"/>
      <c r="D133" s="915"/>
      <c r="E133" s="913"/>
      <c r="F133" s="898"/>
      <c r="G133" s="872"/>
      <c r="H133" s="872"/>
      <c r="I133" s="872"/>
      <c r="J133" s="872"/>
      <c r="K133" s="872"/>
      <c r="L133" s="872"/>
      <c r="M133" s="872"/>
      <c r="N133" s="872"/>
      <c r="O133" s="872"/>
      <c r="P133" s="872"/>
      <c r="Q133" s="872"/>
      <c r="R133" s="872"/>
      <c r="S133" s="872"/>
      <c r="T133" s="872"/>
      <c r="U133" s="872"/>
      <c r="V133" s="872"/>
      <c r="W133" s="872"/>
      <c r="X133" s="872"/>
      <c r="Y133" s="872"/>
      <c r="Z133" s="872"/>
      <c r="AA133" s="872"/>
    </row>
    <row r="134">
      <c r="A134" s="895"/>
      <c r="B134" s="905"/>
      <c r="C134" s="870"/>
      <c r="D134" s="878"/>
      <c r="E134" s="870"/>
      <c r="F134" s="898"/>
      <c r="G134" s="872"/>
      <c r="H134" s="983"/>
      <c r="I134" s="983"/>
      <c r="J134" s="983"/>
      <c r="K134" s="983"/>
      <c r="L134" s="983"/>
      <c r="M134" s="983"/>
      <c r="N134" s="983"/>
      <c r="O134" s="983"/>
      <c r="P134" s="983"/>
      <c r="Q134" s="983"/>
      <c r="R134" s="983"/>
      <c r="S134" s="983"/>
      <c r="T134" s="983"/>
      <c r="U134" s="983"/>
      <c r="V134" s="983"/>
      <c r="W134" s="983"/>
      <c r="X134" s="983"/>
      <c r="Y134" s="983"/>
      <c r="Z134" s="983"/>
      <c r="AA134" s="983"/>
    </row>
    <row r="135">
      <c r="A135" s="24"/>
      <c r="B135" s="990"/>
      <c r="C135" s="24"/>
      <c r="D135" s="943"/>
      <c r="E135" s="24"/>
      <c r="F135" s="907"/>
      <c r="G135" s="14"/>
      <c r="H135" s="872"/>
      <c r="I135" s="872"/>
      <c r="J135" s="872"/>
      <c r="K135" s="872"/>
      <c r="L135" s="918"/>
      <c r="M135" s="872"/>
      <c r="N135" s="872"/>
      <c r="O135" s="872"/>
      <c r="P135" s="872"/>
      <c r="Q135" s="872"/>
      <c r="R135" s="872"/>
      <c r="S135" s="872"/>
      <c r="T135" s="872"/>
      <c r="U135" s="872"/>
      <c r="V135" s="872"/>
      <c r="W135" s="872"/>
      <c r="X135" s="872"/>
      <c r="Y135" s="872"/>
      <c r="Z135" s="872"/>
      <c r="AA135" s="872"/>
    </row>
    <row r="136">
      <c r="A136" s="913"/>
      <c r="B136" s="935"/>
      <c r="C136" s="913"/>
      <c r="D136" s="938"/>
      <c r="E136" s="913"/>
      <c r="F136" s="923"/>
      <c r="G136" s="913" t="s">
        <v>4720</v>
      </c>
      <c r="H136" s="872"/>
      <c r="I136" s="872"/>
      <c r="J136" s="872"/>
      <c r="K136" s="872"/>
      <c r="L136" s="872"/>
      <c r="M136" s="872"/>
      <c r="N136" s="872"/>
      <c r="O136" s="872"/>
      <c r="P136" s="872"/>
      <c r="Q136" s="872"/>
      <c r="R136" s="872"/>
      <c r="S136" s="872"/>
      <c r="T136" s="872"/>
      <c r="U136" s="872"/>
      <c r="V136" s="872"/>
      <c r="W136" s="872"/>
      <c r="X136" s="872"/>
      <c r="Y136" s="872"/>
      <c r="Z136" s="872"/>
      <c r="AA136" s="872"/>
    </row>
    <row r="137">
      <c r="A137" s="924"/>
      <c r="B137" s="925"/>
      <c r="C137" s="926"/>
      <c r="D137" s="927"/>
      <c r="E137" s="903"/>
      <c r="F137" s="928"/>
      <c r="G137" s="903"/>
      <c r="H137" s="903"/>
      <c r="I137" s="903"/>
      <c r="J137" s="903"/>
      <c r="K137" s="903"/>
      <c r="L137" s="903"/>
      <c r="M137" s="903"/>
      <c r="N137" s="903"/>
      <c r="O137" s="903"/>
      <c r="P137" s="903"/>
      <c r="Q137" s="903"/>
      <c r="R137" s="903"/>
      <c r="S137" s="903"/>
      <c r="T137" s="903"/>
      <c r="U137" s="903"/>
      <c r="V137" s="903"/>
      <c r="W137" s="903"/>
      <c r="X137" s="903"/>
      <c r="Y137" s="903"/>
      <c r="Z137" s="903"/>
      <c r="AA137" s="903"/>
    </row>
    <row r="138">
      <c r="A138" s="895"/>
      <c r="B138" s="905"/>
      <c r="C138" s="870"/>
      <c r="D138" s="878"/>
      <c r="E138" s="870"/>
      <c r="F138" s="898"/>
      <c r="G138" s="872"/>
      <c r="H138" s="872"/>
      <c r="I138" s="872"/>
      <c r="J138" s="872"/>
      <c r="K138" s="872"/>
      <c r="L138" s="872"/>
      <c r="M138" s="872"/>
      <c r="N138" s="872"/>
      <c r="O138" s="872"/>
      <c r="P138" s="872"/>
      <c r="Q138" s="872"/>
      <c r="R138" s="872"/>
      <c r="S138" s="872"/>
      <c r="T138" s="872"/>
      <c r="U138" s="872"/>
      <c r="V138" s="872"/>
      <c r="W138" s="872"/>
      <c r="X138" s="872"/>
      <c r="Y138" s="872"/>
      <c r="Z138" s="872"/>
      <c r="AA138" s="872"/>
    </row>
    <row r="139">
      <c r="A139" s="870"/>
      <c r="B139" s="905"/>
      <c r="C139" s="870"/>
      <c r="D139" s="988"/>
      <c r="E139" s="870"/>
      <c r="F139" s="871"/>
      <c r="G139" s="870"/>
      <c r="H139" s="872"/>
      <c r="I139" s="872"/>
      <c r="J139" s="872"/>
      <c r="K139" s="872"/>
      <c r="L139" s="872"/>
      <c r="M139" s="872"/>
      <c r="N139" s="872"/>
      <c r="O139" s="872"/>
      <c r="P139" s="872"/>
      <c r="Q139" s="872"/>
      <c r="R139" s="872"/>
      <c r="S139" s="872"/>
      <c r="T139" s="872"/>
      <c r="U139" s="872"/>
      <c r="V139" s="872"/>
      <c r="W139" s="872"/>
      <c r="X139" s="872"/>
      <c r="Y139" s="872"/>
      <c r="Z139" s="872"/>
      <c r="AA139" s="872"/>
    </row>
    <row r="140">
      <c r="A140" s="870"/>
      <c r="B140" s="905"/>
      <c r="C140" s="870"/>
      <c r="D140" s="988"/>
      <c r="E140" s="870"/>
      <c r="F140" s="871"/>
      <c r="G140" s="872"/>
      <c r="H140" s="872"/>
      <c r="I140" s="872"/>
      <c r="J140" s="872"/>
      <c r="K140" s="872"/>
      <c r="L140" s="872"/>
      <c r="M140" s="872"/>
      <c r="N140" s="872"/>
      <c r="O140" s="872"/>
      <c r="P140" s="872"/>
      <c r="Q140" s="872"/>
      <c r="R140" s="872"/>
      <c r="S140" s="872"/>
      <c r="T140" s="872"/>
      <c r="U140" s="872"/>
      <c r="V140" s="872"/>
      <c r="W140" s="872"/>
      <c r="X140" s="872"/>
      <c r="Y140" s="872"/>
      <c r="Z140" s="872"/>
      <c r="AA140" s="872"/>
    </row>
    <row r="141">
      <c r="A141" s="870"/>
      <c r="B141" s="905"/>
      <c r="C141" s="870"/>
      <c r="D141" s="980"/>
      <c r="E141" s="872"/>
      <c r="F141" s="898"/>
      <c r="G141" s="872"/>
      <c r="H141" s="872"/>
      <c r="I141" s="872"/>
      <c r="J141" s="872"/>
      <c r="K141" s="872"/>
      <c r="L141" s="872"/>
      <c r="M141" s="872"/>
      <c r="N141" s="872"/>
      <c r="O141" s="872"/>
      <c r="P141" s="872"/>
      <c r="Q141" s="872"/>
      <c r="R141" s="872"/>
      <c r="S141" s="872"/>
      <c r="T141" s="872"/>
      <c r="U141" s="872"/>
      <c r="V141" s="872"/>
      <c r="W141" s="872"/>
      <c r="X141" s="872"/>
      <c r="Y141" s="872"/>
      <c r="Z141" s="872"/>
      <c r="AA141" s="872"/>
    </row>
    <row r="142">
      <c r="A142" s="870"/>
      <c r="B142" s="905"/>
      <c r="C142" s="870"/>
      <c r="D142" s="897"/>
      <c r="E142" s="870"/>
      <c r="F142" s="871"/>
      <c r="G142" s="872"/>
      <c r="H142" s="872"/>
      <c r="I142" s="872"/>
      <c r="J142" s="872"/>
      <c r="K142" s="872"/>
      <c r="L142" s="872"/>
      <c r="M142" s="872"/>
      <c r="N142" s="872"/>
      <c r="O142" s="872"/>
      <c r="P142" s="872"/>
      <c r="Q142" s="872"/>
      <c r="R142" s="872"/>
      <c r="S142" s="872"/>
      <c r="T142" s="872"/>
      <c r="U142" s="872"/>
      <c r="V142" s="872"/>
      <c r="W142" s="872"/>
      <c r="X142" s="872"/>
      <c r="Y142" s="872"/>
      <c r="Z142" s="872"/>
      <c r="AA142" s="872"/>
    </row>
    <row r="143">
      <c r="A143" s="913"/>
      <c r="B143" s="914"/>
      <c r="C143" s="913"/>
      <c r="D143" s="915"/>
      <c r="E143" s="913"/>
      <c r="F143" s="907"/>
      <c r="G143" s="14"/>
      <c r="H143" s="872"/>
      <c r="I143" s="918"/>
      <c r="J143" s="918"/>
      <c r="K143" s="872"/>
      <c r="L143" s="918"/>
      <c r="M143" s="872"/>
      <c r="N143" s="872"/>
      <c r="O143" s="872"/>
      <c r="P143" s="872"/>
      <c r="Q143" s="872"/>
      <c r="R143" s="872"/>
      <c r="S143" s="872"/>
      <c r="T143" s="872"/>
      <c r="U143" s="872"/>
      <c r="V143" s="872"/>
      <c r="W143" s="872"/>
      <c r="X143" s="872"/>
      <c r="Y143" s="872"/>
      <c r="Z143" s="872"/>
      <c r="AA143" s="872"/>
    </row>
    <row r="144">
      <c r="A144" s="954"/>
      <c r="B144" s="925"/>
      <c r="C144" s="954"/>
      <c r="D144" s="955"/>
      <c r="E144" s="954"/>
      <c r="F144" s="956"/>
      <c r="G144" s="941" t="s">
        <v>4721</v>
      </c>
      <c r="H144" s="954"/>
      <c r="I144" s="954"/>
      <c r="J144" s="954"/>
      <c r="K144" s="954"/>
      <c r="L144" s="954"/>
      <c r="M144" s="954"/>
      <c r="N144" s="954"/>
      <c r="O144" s="954"/>
      <c r="P144" s="954"/>
      <c r="Q144" s="954"/>
      <c r="R144" s="954"/>
      <c r="S144" s="954"/>
      <c r="T144" s="954"/>
      <c r="U144" s="954"/>
      <c r="V144" s="954"/>
      <c r="W144" s="954"/>
      <c r="X144" s="954"/>
      <c r="Y144" s="954"/>
      <c r="Z144" s="954"/>
      <c r="AA144" s="954"/>
    </row>
    <row r="145">
      <c r="A145" s="895"/>
      <c r="B145" s="905"/>
      <c r="C145" s="870"/>
      <c r="D145" s="878"/>
      <c r="E145" s="870"/>
      <c r="F145" s="898"/>
      <c r="G145" s="872"/>
      <c r="H145" s="872"/>
      <c r="I145" s="920"/>
      <c r="J145" s="920"/>
      <c r="K145" s="872"/>
      <c r="L145" s="872"/>
      <c r="M145" s="872"/>
      <c r="N145" s="872"/>
      <c r="O145" s="872"/>
      <c r="P145" s="872"/>
      <c r="Q145" s="872"/>
      <c r="R145" s="872"/>
      <c r="S145" s="872"/>
      <c r="T145" s="872"/>
      <c r="U145" s="872"/>
      <c r="V145" s="872"/>
      <c r="W145" s="872"/>
      <c r="X145" s="872"/>
      <c r="Y145" s="872"/>
      <c r="Z145" s="872"/>
      <c r="AA145" s="872"/>
    </row>
    <row r="146">
      <c r="A146" s="895"/>
      <c r="B146" s="905"/>
      <c r="C146" s="870"/>
      <c r="D146" s="878"/>
      <c r="E146" s="870"/>
      <c r="F146" s="991"/>
      <c r="G146" s="872"/>
      <c r="H146" s="918"/>
      <c r="I146" s="918"/>
      <c r="J146" s="918"/>
      <c r="K146" s="872"/>
      <c r="L146" s="872"/>
      <c r="M146" s="872"/>
      <c r="N146" s="872"/>
      <c r="O146" s="872"/>
      <c r="P146" s="872"/>
      <c r="Q146" s="872"/>
      <c r="R146" s="872"/>
      <c r="S146" s="872"/>
      <c r="T146" s="872"/>
      <c r="U146" s="872"/>
      <c r="V146" s="872"/>
      <c r="W146" s="872"/>
      <c r="X146" s="872"/>
      <c r="Y146" s="872"/>
      <c r="Z146" s="872"/>
      <c r="AA146" s="872"/>
    </row>
    <row r="147">
      <c r="A147" s="940"/>
      <c r="B147" s="905"/>
      <c r="C147" s="870"/>
      <c r="D147" s="878"/>
      <c r="E147" s="872"/>
      <c r="F147" s="898"/>
      <c r="G147" s="872"/>
      <c r="H147" s="872"/>
      <c r="I147" s="872"/>
      <c r="J147" s="872"/>
      <c r="K147" s="872"/>
      <c r="L147" s="872"/>
      <c r="M147" s="872"/>
      <c r="N147" s="872"/>
      <c r="O147" s="872"/>
      <c r="P147" s="872"/>
      <c r="Q147" s="872"/>
      <c r="R147" s="872"/>
      <c r="S147" s="872"/>
      <c r="T147" s="872"/>
      <c r="U147" s="872"/>
      <c r="V147" s="872"/>
      <c r="W147" s="872"/>
      <c r="X147" s="872"/>
      <c r="Y147" s="872"/>
      <c r="Z147" s="872"/>
      <c r="AA147" s="872"/>
    </row>
    <row r="148">
      <c r="A148" s="895"/>
      <c r="B148" s="905"/>
      <c r="C148" s="870"/>
      <c r="D148" s="937"/>
      <c r="E148" s="872"/>
      <c r="F148" s="898"/>
      <c r="G148" s="872"/>
      <c r="H148" s="872"/>
      <c r="I148" s="872"/>
      <c r="J148" s="872"/>
      <c r="K148" s="872"/>
      <c r="L148" s="872"/>
      <c r="M148" s="872"/>
      <c r="N148" s="872"/>
      <c r="O148" s="872"/>
      <c r="P148" s="872"/>
      <c r="Q148" s="872"/>
      <c r="R148" s="872"/>
      <c r="S148" s="872"/>
      <c r="T148" s="872"/>
      <c r="U148" s="872"/>
      <c r="V148" s="872"/>
      <c r="W148" s="872"/>
      <c r="X148" s="872"/>
      <c r="Y148" s="872"/>
      <c r="Z148" s="872"/>
      <c r="AA148" s="872"/>
    </row>
    <row r="149">
      <c r="A149" s="968"/>
      <c r="B149" s="914"/>
      <c r="C149" s="913"/>
      <c r="D149" s="938"/>
      <c r="E149" s="913"/>
      <c r="F149" s="923"/>
      <c r="G149" s="913" t="s">
        <v>4722</v>
      </c>
      <c r="H149" s="918"/>
      <c r="I149" s="918"/>
      <c r="J149" s="918"/>
      <c r="K149" s="918"/>
      <c r="L149" s="918"/>
      <c r="M149" s="918"/>
      <c r="N149" s="918"/>
      <c r="O149" s="918"/>
      <c r="P149" s="918"/>
      <c r="Q149" s="918"/>
      <c r="R149" s="918"/>
      <c r="S149" s="918"/>
      <c r="T149" s="918"/>
      <c r="U149" s="918"/>
      <c r="V149" s="918"/>
      <c r="W149" s="918"/>
      <c r="X149" s="918"/>
      <c r="Y149" s="918"/>
      <c r="Z149" s="918"/>
      <c r="AA149" s="918"/>
    </row>
    <row r="150">
      <c r="A150" s="895"/>
      <c r="B150" s="905"/>
      <c r="C150" s="870"/>
      <c r="D150" s="878"/>
      <c r="E150" s="872"/>
      <c r="F150" s="898"/>
      <c r="G150" s="872"/>
      <c r="H150" s="872"/>
      <c r="I150" s="872"/>
      <c r="J150" s="872"/>
      <c r="K150" s="872"/>
      <c r="L150" s="872"/>
      <c r="M150" s="872"/>
      <c r="N150" s="872"/>
      <c r="O150" s="872"/>
      <c r="P150" s="872"/>
      <c r="Q150" s="872"/>
      <c r="R150" s="872"/>
      <c r="S150" s="872"/>
      <c r="T150" s="872"/>
      <c r="U150" s="872"/>
      <c r="V150" s="872"/>
      <c r="W150" s="872"/>
      <c r="X150" s="872"/>
      <c r="Y150" s="872"/>
      <c r="Z150" s="872"/>
      <c r="AA150" s="872"/>
    </row>
    <row r="151">
      <c r="A151" s="895"/>
      <c r="B151" s="931"/>
      <c r="C151" s="932"/>
      <c r="D151" s="933"/>
      <c r="E151" s="932"/>
      <c r="F151" s="936"/>
      <c r="G151" s="873"/>
      <c r="H151" s="872"/>
      <c r="I151" s="872"/>
      <c r="J151" s="872"/>
      <c r="K151" s="872"/>
      <c r="L151" s="872"/>
      <c r="M151" s="872"/>
      <c r="N151" s="872"/>
      <c r="O151" s="872"/>
      <c r="P151" s="872"/>
      <c r="Q151" s="872"/>
      <c r="R151" s="872"/>
      <c r="S151" s="872"/>
      <c r="T151" s="872"/>
      <c r="U151" s="872"/>
      <c r="V151" s="872"/>
      <c r="W151" s="872"/>
      <c r="X151" s="872"/>
      <c r="Y151" s="872"/>
      <c r="Z151" s="872"/>
      <c r="AA151" s="872"/>
    </row>
    <row r="152">
      <c r="A152" s="866"/>
      <c r="B152" s="905"/>
      <c r="C152" s="870"/>
      <c r="D152" s="878"/>
      <c r="E152" s="872"/>
      <c r="F152" s="898"/>
      <c r="G152" s="872"/>
      <c r="H152" s="872"/>
      <c r="I152" s="872"/>
      <c r="J152" s="872"/>
      <c r="K152" s="872"/>
      <c r="L152" s="872"/>
      <c r="M152" s="872"/>
      <c r="N152" s="872"/>
      <c r="O152" s="872"/>
      <c r="P152" s="872"/>
      <c r="Q152" s="872"/>
      <c r="R152" s="872"/>
      <c r="S152" s="872"/>
      <c r="T152" s="872"/>
      <c r="U152" s="872"/>
      <c r="V152" s="872"/>
      <c r="W152" s="872"/>
      <c r="X152" s="872"/>
      <c r="Y152" s="872"/>
      <c r="Z152" s="872"/>
      <c r="AA152" s="872"/>
    </row>
    <row r="153">
      <c r="A153" s="866"/>
      <c r="B153" s="905"/>
      <c r="C153" s="870"/>
      <c r="D153" s="878"/>
      <c r="E153" s="872"/>
      <c r="F153" s="898"/>
      <c r="G153" s="872"/>
      <c r="H153" s="872"/>
      <c r="I153" s="872"/>
      <c r="J153" s="872"/>
      <c r="K153" s="872"/>
      <c r="L153" s="872"/>
      <c r="M153" s="872"/>
      <c r="N153" s="872"/>
      <c r="O153" s="872"/>
      <c r="P153" s="872"/>
      <c r="Q153" s="872"/>
      <c r="R153" s="872"/>
      <c r="S153" s="872"/>
      <c r="T153" s="872"/>
      <c r="U153" s="872"/>
      <c r="V153" s="872"/>
      <c r="W153" s="872"/>
      <c r="X153" s="872"/>
      <c r="Y153" s="872"/>
      <c r="Z153" s="872"/>
      <c r="AA153" s="872"/>
    </row>
    <row r="154">
      <c r="A154" s="24"/>
      <c r="B154" s="992"/>
      <c r="C154" s="24"/>
      <c r="D154" s="993"/>
      <c r="E154" s="14"/>
      <c r="F154" s="907"/>
      <c r="G154" s="14"/>
      <c r="H154" s="14"/>
      <c r="I154" s="14"/>
      <c r="J154" s="14"/>
      <c r="K154" s="14"/>
      <c r="L154" s="14"/>
      <c r="M154" s="14"/>
      <c r="N154" s="14"/>
      <c r="O154" s="14"/>
      <c r="P154" s="14"/>
      <c r="Q154" s="14"/>
      <c r="R154" s="14"/>
      <c r="S154" s="14"/>
      <c r="T154" s="14"/>
      <c r="U154" s="14"/>
      <c r="V154" s="14"/>
      <c r="W154" s="14"/>
      <c r="X154" s="14"/>
      <c r="Y154" s="14"/>
      <c r="Z154" s="14"/>
      <c r="AA154" s="14"/>
    </row>
    <row r="155">
      <c r="A155" s="895"/>
      <c r="B155" s="905"/>
      <c r="C155" s="870"/>
      <c r="D155" s="878"/>
      <c r="E155" s="872"/>
      <c r="F155" s="898"/>
      <c r="G155" s="872"/>
      <c r="H155" s="872"/>
      <c r="I155" s="872"/>
      <c r="J155" s="872"/>
      <c r="K155" s="872"/>
      <c r="L155" s="872"/>
      <c r="M155" s="872"/>
      <c r="N155" s="872"/>
      <c r="O155" s="872"/>
      <c r="P155" s="872"/>
      <c r="Q155" s="872"/>
      <c r="R155" s="872"/>
      <c r="S155" s="872"/>
      <c r="T155" s="872"/>
      <c r="U155" s="872"/>
      <c r="V155" s="872"/>
      <c r="W155" s="872"/>
      <c r="X155" s="872"/>
      <c r="Y155" s="872"/>
      <c r="Z155" s="872"/>
      <c r="AA155" s="872"/>
    </row>
    <row r="156">
      <c r="A156" s="994"/>
      <c r="B156" s="995"/>
      <c r="C156" s="895"/>
      <c r="D156" s="996"/>
      <c r="E156" s="895"/>
      <c r="F156" s="997"/>
      <c r="G156" s="918"/>
      <c r="H156" s="918"/>
      <c r="I156" s="918"/>
      <c r="J156" s="918"/>
      <c r="K156" s="918"/>
      <c r="L156" s="918"/>
      <c r="M156" s="918"/>
      <c r="N156" s="918"/>
      <c r="O156" s="918"/>
      <c r="P156" s="918"/>
      <c r="Q156" s="918"/>
      <c r="R156" s="918"/>
      <c r="S156" s="918"/>
      <c r="T156" s="918"/>
      <c r="U156" s="918"/>
      <c r="V156" s="918"/>
      <c r="W156" s="918"/>
      <c r="X156" s="918"/>
      <c r="Y156" s="918"/>
      <c r="Z156" s="918"/>
      <c r="AA156" s="918"/>
    </row>
    <row r="157">
      <c r="A157" s="917"/>
      <c r="B157" s="925"/>
      <c r="C157" s="920"/>
      <c r="D157" s="955"/>
      <c r="E157" s="920"/>
      <c r="F157" s="939"/>
      <c r="G157" s="920"/>
      <c r="H157" s="872"/>
      <c r="I157" s="872"/>
      <c r="J157" s="872"/>
      <c r="K157" s="872"/>
      <c r="L157" s="872"/>
      <c r="M157" s="872"/>
      <c r="N157" s="872"/>
      <c r="O157" s="872"/>
      <c r="P157" s="872"/>
      <c r="Q157" s="872"/>
      <c r="R157" s="872"/>
      <c r="S157" s="872"/>
      <c r="T157" s="872"/>
      <c r="U157" s="872"/>
      <c r="V157" s="872"/>
      <c r="W157" s="872"/>
      <c r="X157" s="872"/>
      <c r="Y157" s="872"/>
      <c r="Z157" s="872"/>
      <c r="AA157" s="872"/>
    </row>
    <row r="158">
      <c r="A158" s="917"/>
      <c r="B158" s="925"/>
      <c r="C158" s="920"/>
      <c r="D158" s="955"/>
      <c r="E158" s="917"/>
      <c r="F158" s="939"/>
      <c r="G158" s="920"/>
      <c r="H158" s="872"/>
      <c r="I158" s="872"/>
      <c r="J158" s="872"/>
      <c r="K158" s="872"/>
      <c r="L158" s="872"/>
      <c r="M158" s="872"/>
      <c r="N158" s="872"/>
      <c r="O158" s="872"/>
      <c r="P158" s="872"/>
      <c r="Q158" s="872"/>
      <c r="R158" s="872"/>
      <c r="S158" s="872"/>
      <c r="T158" s="872"/>
      <c r="U158" s="872"/>
      <c r="V158" s="872"/>
      <c r="W158" s="872"/>
      <c r="X158" s="872"/>
      <c r="Y158" s="872"/>
      <c r="Z158" s="872"/>
      <c r="AA158" s="872"/>
    </row>
    <row r="159">
      <c r="A159" s="895"/>
      <c r="B159" s="905"/>
      <c r="C159" s="870"/>
      <c r="D159" s="878"/>
      <c r="E159" s="872"/>
      <c r="F159" s="898"/>
      <c r="G159" s="872"/>
      <c r="H159" s="872"/>
      <c r="I159" s="872"/>
      <c r="J159" s="872"/>
      <c r="K159" s="872"/>
      <c r="L159" s="872"/>
      <c r="M159" s="872"/>
      <c r="N159" s="872"/>
      <c r="O159" s="872"/>
      <c r="P159" s="872"/>
      <c r="Q159" s="872"/>
      <c r="R159" s="872"/>
      <c r="S159" s="872"/>
      <c r="T159" s="872"/>
      <c r="U159" s="872"/>
      <c r="V159" s="872"/>
      <c r="W159" s="872"/>
      <c r="X159" s="872"/>
      <c r="Y159" s="872"/>
      <c r="Z159" s="872"/>
      <c r="AA159" s="872"/>
    </row>
    <row r="160">
      <c r="A160" s="895"/>
      <c r="B160" s="905"/>
      <c r="C160" s="870"/>
      <c r="D160" s="878"/>
      <c r="E160" s="872"/>
      <c r="F160" s="898"/>
      <c r="G160" s="872"/>
      <c r="H160" s="872"/>
      <c r="I160" s="872"/>
      <c r="J160" s="872"/>
      <c r="K160" s="872"/>
      <c r="L160" s="872"/>
      <c r="M160" s="872"/>
      <c r="N160" s="872"/>
      <c r="O160" s="872"/>
      <c r="P160" s="872"/>
      <c r="Q160" s="872"/>
      <c r="R160" s="872"/>
      <c r="S160" s="872"/>
      <c r="T160" s="872"/>
      <c r="U160" s="872"/>
      <c r="V160" s="872"/>
      <c r="W160" s="872"/>
      <c r="X160" s="872"/>
      <c r="Y160" s="872"/>
      <c r="Z160" s="872"/>
      <c r="AA160" s="872"/>
    </row>
    <row r="161">
      <c r="A161" s="895"/>
      <c r="B161" s="905"/>
      <c r="C161" s="870"/>
      <c r="D161" s="878"/>
      <c r="E161" s="870"/>
      <c r="F161" s="898"/>
      <c r="G161" s="872"/>
      <c r="H161" s="873"/>
      <c r="I161" s="873"/>
      <c r="J161" s="873"/>
      <c r="K161" s="873"/>
      <c r="L161" s="873"/>
      <c r="M161" s="873"/>
      <c r="N161" s="873"/>
      <c r="O161" s="873"/>
      <c r="P161" s="873"/>
      <c r="Q161" s="873"/>
      <c r="R161" s="873"/>
      <c r="S161" s="873"/>
      <c r="T161" s="873"/>
      <c r="U161" s="873"/>
      <c r="V161" s="873"/>
      <c r="W161" s="873"/>
      <c r="X161" s="873"/>
      <c r="Y161" s="873"/>
      <c r="Z161" s="873"/>
      <c r="AA161" s="873"/>
    </row>
    <row r="162">
      <c r="A162" s="24"/>
      <c r="B162" s="951"/>
      <c r="C162" s="24"/>
      <c r="D162" s="998"/>
      <c r="E162" s="24"/>
      <c r="F162" s="907"/>
      <c r="G162" s="14"/>
      <c r="H162" s="14"/>
      <c r="I162" s="14"/>
      <c r="J162" s="14"/>
      <c r="K162" s="14"/>
      <c r="L162" s="14"/>
      <c r="M162" s="14"/>
      <c r="N162" s="14"/>
      <c r="O162" s="14"/>
      <c r="P162" s="14"/>
      <c r="Q162" s="14"/>
      <c r="R162" s="14"/>
      <c r="S162" s="14"/>
      <c r="T162" s="14"/>
      <c r="U162" s="14"/>
      <c r="V162" s="14"/>
      <c r="W162" s="14"/>
      <c r="X162" s="14"/>
      <c r="Y162" s="14"/>
      <c r="Z162" s="14"/>
      <c r="AA162" s="14"/>
    </row>
    <row r="163">
      <c r="A163" s="895"/>
      <c r="B163" s="931"/>
      <c r="C163" s="932"/>
      <c r="D163" s="933"/>
      <c r="E163" s="873"/>
      <c r="F163" s="934"/>
      <c r="G163" s="873"/>
      <c r="H163" s="872"/>
      <c r="I163" s="872"/>
      <c r="J163" s="872"/>
      <c r="K163" s="872"/>
      <c r="L163" s="872"/>
      <c r="M163" s="872"/>
      <c r="N163" s="872"/>
      <c r="O163" s="872"/>
      <c r="P163" s="872"/>
      <c r="Q163" s="872"/>
      <c r="R163" s="872"/>
      <c r="S163" s="872"/>
      <c r="T163" s="872"/>
      <c r="U163" s="872"/>
      <c r="V163" s="872"/>
      <c r="W163" s="872"/>
      <c r="X163" s="872"/>
      <c r="Y163" s="872"/>
      <c r="Z163" s="872"/>
      <c r="AA163" s="872"/>
    </row>
    <row r="164">
      <c r="A164" s="913"/>
      <c r="B164" s="914"/>
      <c r="C164" s="913"/>
      <c r="D164" s="999"/>
      <c r="E164" s="913"/>
      <c r="F164" s="916"/>
      <c r="G164" s="918"/>
      <c r="H164" s="918"/>
      <c r="I164" s="918"/>
      <c r="J164" s="918"/>
      <c r="K164" s="918"/>
      <c r="L164" s="918"/>
      <c r="M164" s="918"/>
      <c r="N164" s="918"/>
      <c r="O164" s="918"/>
      <c r="P164" s="918"/>
      <c r="Q164" s="918"/>
      <c r="R164" s="918"/>
      <c r="S164" s="918"/>
      <c r="T164" s="918"/>
      <c r="U164" s="918"/>
      <c r="V164" s="918"/>
      <c r="W164" s="918"/>
      <c r="X164" s="918"/>
      <c r="Y164" s="918"/>
      <c r="Z164" s="918"/>
      <c r="AA164" s="918"/>
    </row>
    <row r="165">
      <c r="A165" s="870"/>
      <c r="B165" s="905"/>
      <c r="C165" s="870"/>
      <c r="D165" s="878"/>
      <c r="E165" s="870"/>
      <c r="F165" s="907"/>
      <c r="G165" s="14"/>
      <c r="H165" s="918"/>
      <c r="I165" s="918"/>
      <c r="J165" s="918"/>
      <c r="K165" s="872"/>
      <c r="L165" s="948"/>
      <c r="M165" s="920"/>
      <c r="N165" s="920"/>
      <c r="O165" s="920"/>
      <c r="P165" s="920"/>
      <c r="Q165" s="920"/>
      <c r="R165" s="920"/>
      <c r="S165" s="920"/>
      <c r="T165" s="920"/>
      <c r="U165" s="920"/>
      <c r="V165" s="920"/>
      <c r="W165" s="920"/>
      <c r="X165" s="920"/>
      <c r="Y165" s="920"/>
      <c r="Z165" s="920"/>
      <c r="AA165" s="920"/>
    </row>
    <row r="166">
      <c r="A166" s="895"/>
      <c r="B166" s="896"/>
      <c r="C166" s="870"/>
      <c r="D166" s="878"/>
      <c r="E166" s="872"/>
      <c r="F166" s="898"/>
      <c r="G166" s="872"/>
      <c r="H166" s="872"/>
      <c r="I166" s="872"/>
      <c r="J166" s="872"/>
      <c r="K166" s="872"/>
      <c r="L166" s="872"/>
      <c r="M166" s="872"/>
      <c r="N166" s="872"/>
      <c r="O166" s="872"/>
      <c r="P166" s="872"/>
      <c r="Q166" s="872"/>
      <c r="R166" s="872"/>
      <c r="S166" s="872"/>
      <c r="T166" s="872"/>
      <c r="U166" s="872"/>
      <c r="V166" s="872"/>
      <c r="W166" s="872"/>
      <c r="X166" s="872"/>
      <c r="Y166" s="872"/>
      <c r="Z166" s="872"/>
      <c r="AA166" s="872"/>
    </row>
    <row r="167">
      <c r="A167" s="913"/>
      <c r="B167" s="896"/>
      <c r="C167" s="913"/>
      <c r="D167" s="915"/>
      <c r="E167" s="913"/>
      <c r="F167" s="916"/>
      <c r="G167" s="918"/>
      <c r="H167" s="872"/>
      <c r="I167" s="872"/>
      <c r="J167" s="872"/>
      <c r="K167" s="872"/>
      <c r="L167" s="872"/>
      <c r="M167" s="872"/>
      <c r="N167" s="872"/>
      <c r="O167" s="872"/>
      <c r="P167" s="872"/>
      <c r="Q167" s="872"/>
      <c r="R167" s="872"/>
      <c r="S167" s="872"/>
      <c r="T167" s="872"/>
      <c r="U167" s="872"/>
      <c r="V167" s="872"/>
      <c r="W167" s="872"/>
      <c r="X167" s="872"/>
      <c r="Y167" s="872"/>
      <c r="Z167" s="872"/>
      <c r="AA167" s="872"/>
    </row>
    <row r="168">
      <c r="A168" s="913"/>
      <c r="B168" s="896"/>
      <c r="C168" s="913"/>
      <c r="D168" s="949"/>
      <c r="E168" s="913"/>
      <c r="F168" s="916"/>
      <c r="G168" s="918"/>
      <c r="H168" s="918"/>
      <c r="I168" s="918"/>
      <c r="J168" s="918"/>
      <c r="K168" s="918"/>
      <c r="L168" s="918"/>
      <c r="M168" s="918"/>
      <c r="N168" s="918"/>
      <c r="O168" s="918"/>
      <c r="P168" s="918"/>
      <c r="Q168" s="918"/>
      <c r="R168" s="918"/>
      <c r="S168" s="918"/>
      <c r="T168" s="918"/>
      <c r="U168" s="918"/>
      <c r="V168" s="918"/>
      <c r="W168" s="918"/>
      <c r="X168" s="918"/>
      <c r="Y168" s="918"/>
      <c r="Z168" s="918"/>
      <c r="AA168" s="918"/>
    </row>
    <row r="169">
      <c r="A169" s="917"/>
      <c r="B169" s="925"/>
      <c r="C169" s="920"/>
      <c r="D169" s="1000"/>
      <c r="E169" s="920"/>
      <c r="F169" s="963"/>
      <c r="G169" s="918"/>
      <c r="H169" s="872"/>
      <c r="I169" s="872"/>
      <c r="J169" s="872"/>
      <c r="K169" s="872"/>
      <c r="L169" s="872"/>
      <c r="M169" s="872"/>
      <c r="N169" s="872"/>
      <c r="O169" s="872"/>
      <c r="P169" s="872"/>
      <c r="Q169" s="872"/>
      <c r="R169" s="872"/>
      <c r="S169" s="872"/>
      <c r="T169" s="872"/>
      <c r="U169" s="872"/>
      <c r="V169" s="872"/>
      <c r="W169" s="872"/>
      <c r="X169" s="872"/>
      <c r="Y169" s="872"/>
      <c r="Z169" s="872"/>
      <c r="AA169" s="872"/>
    </row>
    <row r="170">
      <c r="A170" s="913"/>
      <c r="B170" s="914"/>
      <c r="C170" s="913"/>
      <c r="D170" s="949"/>
      <c r="E170" s="913"/>
      <c r="F170" s="916"/>
      <c r="G170" s="918"/>
      <c r="H170" s="872"/>
      <c r="I170" s="872"/>
      <c r="J170" s="872"/>
      <c r="K170" s="872"/>
      <c r="L170" s="872"/>
      <c r="M170" s="872"/>
      <c r="N170" s="872"/>
      <c r="O170" s="872"/>
      <c r="P170" s="872"/>
      <c r="Q170" s="872"/>
      <c r="R170" s="872"/>
      <c r="S170" s="872"/>
      <c r="T170" s="872"/>
      <c r="U170" s="872"/>
      <c r="V170" s="872"/>
      <c r="W170" s="872"/>
      <c r="X170" s="872"/>
      <c r="Y170" s="872"/>
      <c r="Z170" s="872"/>
      <c r="AA170" s="872"/>
    </row>
    <row r="171">
      <c r="A171" s="866"/>
      <c r="B171" s="905"/>
      <c r="C171" s="870"/>
      <c r="D171" s="878"/>
      <c r="E171" s="872"/>
      <c r="F171" s="898"/>
      <c r="G171" s="872"/>
      <c r="H171" s="872"/>
      <c r="I171" s="872"/>
      <c r="J171" s="872"/>
      <c r="K171" s="872"/>
      <c r="L171" s="872"/>
      <c r="M171" s="872"/>
      <c r="N171" s="872"/>
      <c r="O171" s="872"/>
      <c r="P171" s="872"/>
      <c r="Q171" s="872"/>
      <c r="R171" s="872"/>
      <c r="S171" s="872"/>
      <c r="T171" s="872"/>
      <c r="U171" s="872"/>
      <c r="V171" s="872"/>
      <c r="W171" s="872"/>
      <c r="X171" s="872"/>
      <c r="Y171" s="872"/>
      <c r="Z171" s="872"/>
      <c r="AA171" s="872"/>
    </row>
    <row r="172">
      <c r="A172" s="940"/>
      <c r="B172" s="905"/>
      <c r="C172" s="870"/>
      <c r="D172" s="878"/>
      <c r="E172" s="872"/>
      <c r="F172" s="898"/>
      <c r="G172" s="872"/>
      <c r="H172" s="872"/>
      <c r="I172" s="872"/>
      <c r="J172" s="872"/>
      <c r="K172" s="872"/>
      <c r="L172" s="872"/>
      <c r="M172" s="872"/>
      <c r="N172" s="872"/>
      <c r="O172" s="872"/>
      <c r="P172" s="872"/>
      <c r="Q172" s="872"/>
      <c r="R172" s="872"/>
      <c r="S172" s="872"/>
      <c r="T172" s="872"/>
      <c r="U172" s="872"/>
      <c r="V172" s="872"/>
      <c r="W172" s="872"/>
      <c r="X172" s="872"/>
      <c r="Y172" s="872"/>
      <c r="Z172" s="872"/>
      <c r="AA172" s="872"/>
    </row>
    <row r="173">
      <c r="A173" s="913"/>
      <c r="B173" s="914"/>
      <c r="C173" s="913"/>
      <c r="D173" s="949"/>
      <c r="E173" s="913"/>
      <c r="F173" s="916"/>
      <c r="G173" s="918"/>
      <c r="H173" s="872"/>
      <c r="I173" s="872"/>
      <c r="J173" s="872"/>
      <c r="K173" s="872"/>
      <c r="L173" s="872"/>
      <c r="M173" s="872"/>
      <c r="N173" s="872"/>
      <c r="O173" s="872"/>
      <c r="P173" s="872"/>
      <c r="Q173" s="872"/>
      <c r="R173" s="872"/>
      <c r="S173" s="872"/>
      <c r="T173" s="872"/>
      <c r="U173" s="872"/>
      <c r="V173" s="872"/>
      <c r="W173" s="872"/>
      <c r="X173" s="872"/>
      <c r="Y173" s="872"/>
      <c r="Z173" s="872"/>
      <c r="AA173" s="872"/>
    </row>
    <row r="174">
      <c r="A174" s="917"/>
      <c r="B174" s="925"/>
      <c r="C174" s="917"/>
      <c r="D174" s="955"/>
      <c r="E174" s="920"/>
      <c r="F174" s="916"/>
      <c r="G174" s="872"/>
      <c r="H174" s="872"/>
      <c r="I174" s="872"/>
      <c r="J174" s="872"/>
      <c r="K174" s="872"/>
      <c r="L174" s="872"/>
      <c r="M174" s="872"/>
      <c r="N174" s="872"/>
      <c r="O174" s="872"/>
      <c r="P174" s="872"/>
      <c r="Q174" s="872"/>
      <c r="R174" s="872"/>
      <c r="S174" s="872"/>
      <c r="T174" s="872"/>
      <c r="U174" s="872"/>
      <c r="V174" s="872"/>
      <c r="W174" s="872"/>
      <c r="X174" s="872"/>
      <c r="Y174" s="872"/>
      <c r="Z174" s="872"/>
      <c r="AA174" s="872"/>
    </row>
    <row r="175">
      <c r="A175" s="913"/>
      <c r="B175" s="914"/>
      <c r="C175" s="913"/>
      <c r="D175" s="949"/>
      <c r="E175" s="913"/>
      <c r="F175" s="916"/>
      <c r="G175" s="918"/>
      <c r="H175" s="872"/>
      <c r="I175" s="872"/>
      <c r="J175" s="872"/>
      <c r="K175" s="872"/>
      <c r="L175" s="872"/>
      <c r="M175" s="872"/>
      <c r="N175" s="872"/>
      <c r="O175" s="872"/>
      <c r="P175" s="872"/>
      <c r="Q175" s="872"/>
      <c r="R175" s="872"/>
      <c r="S175" s="872"/>
      <c r="T175" s="872"/>
      <c r="U175" s="872"/>
      <c r="V175" s="872"/>
      <c r="W175" s="872"/>
      <c r="X175" s="872"/>
      <c r="Y175" s="872"/>
      <c r="Z175" s="872"/>
      <c r="AA175" s="872"/>
    </row>
    <row r="176">
      <c r="A176" s="895"/>
      <c r="B176" s="905"/>
      <c r="C176" s="870"/>
      <c r="D176" s="878"/>
      <c r="E176" s="870"/>
      <c r="F176" s="898"/>
      <c r="G176" s="872"/>
      <c r="H176" s="873"/>
      <c r="I176" s="873"/>
      <c r="J176" s="873"/>
      <c r="K176" s="873"/>
      <c r="L176" s="873"/>
      <c r="M176" s="873"/>
      <c r="N176" s="873"/>
      <c r="O176" s="873"/>
      <c r="P176" s="873"/>
      <c r="Q176" s="873"/>
      <c r="R176" s="873"/>
      <c r="S176" s="873"/>
      <c r="T176" s="873"/>
      <c r="U176" s="873"/>
      <c r="V176" s="873"/>
      <c r="W176" s="873"/>
      <c r="X176" s="873"/>
      <c r="Y176" s="873"/>
      <c r="Z176" s="873"/>
      <c r="AA176" s="873"/>
    </row>
    <row r="177">
      <c r="A177" s="24"/>
      <c r="B177" s="951"/>
      <c r="C177" s="24"/>
      <c r="D177" s="952"/>
      <c r="E177" s="24"/>
      <c r="F177" s="907"/>
      <c r="G177" s="14"/>
      <c r="H177" s="918"/>
      <c r="I177" s="918"/>
      <c r="J177" s="918"/>
      <c r="K177" s="872"/>
      <c r="L177" s="872"/>
      <c r="M177" s="872"/>
      <c r="N177" s="872"/>
      <c r="O177" s="872"/>
      <c r="P177" s="872"/>
      <c r="Q177" s="872"/>
      <c r="R177" s="872"/>
      <c r="S177" s="872"/>
      <c r="T177" s="872"/>
      <c r="U177" s="872"/>
      <c r="V177" s="872"/>
      <c r="W177" s="872"/>
      <c r="X177" s="872"/>
      <c r="Y177" s="872"/>
      <c r="Z177" s="872"/>
      <c r="AA177" s="872"/>
    </row>
    <row r="178">
      <c r="A178" s="913"/>
      <c r="B178" s="935"/>
      <c r="C178" s="913"/>
      <c r="D178" s="915"/>
      <c r="E178" s="913"/>
      <c r="F178" s="916"/>
      <c r="G178" s="918"/>
      <c r="H178" s="918"/>
      <c r="I178" s="918"/>
      <c r="J178" s="918"/>
      <c r="K178" s="918"/>
      <c r="L178" s="918"/>
      <c r="M178" s="918"/>
      <c r="N178" s="918"/>
      <c r="O178" s="918"/>
      <c r="P178" s="918"/>
      <c r="Q178" s="918"/>
      <c r="R178" s="918"/>
      <c r="S178" s="918"/>
      <c r="T178" s="918"/>
      <c r="U178" s="918"/>
      <c r="V178" s="918"/>
      <c r="W178" s="918"/>
      <c r="X178" s="918"/>
      <c r="Y178" s="918"/>
      <c r="Z178" s="918"/>
      <c r="AA178" s="918"/>
    </row>
    <row r="179">
      <c r="A179" s="913"/>
      <c r="B179" s="896"/>
      <c r="C179" s="913"/>
      <c r="D179" s="915"/>
      <c r="E179" s="913"/>
      <c r="F179" s="916"/>
      <c r="G179" s="918"/>
      <c r="H179" s="918"/>
      <c r="I179" s="918"/>
      <c r="J179" s="918"/>
      <c r="K179" s="918"/>
      <c r="L179" s="918"/>
      <c r="M179" s="918"/>
      <c r="N179" s="918"/>
      <c r="O179" s="918"/>
      <c r="P179" s="918"/>
      <c r="Q179" s="918"/>
      <c r="R179" s="918"/>
      <c r="S179" s="918"/>
      <c r="T179" s="918"/>
      <c r="U179" s="918"/>
      <c r="V179" s="918"/>
      <c r="W179" s="918"/>
      <c r="X179" s="918"/>
      <c r="Y179" s="918"/>
      <c r="Z179" s="918"/>
      <c r="AA179" s="918"/>
    </row>
    <row r="180">
      <c r="A180" s="913"/>
      <c r="B180" s="935"/>
      <c r="C180" s="913"/>
      <c r="D180" s="915"/>
      <c r="E180" s="913"/>
      <c r="F180" s="916"/>
      <c r="G180" s="918"/>
      <c r="H180" s="872"/>
      <c r="I180" s="872"/>
      <c r="J180" s="872"/>
      <c r="K180" s="872"/>
      <c r="L180" s="872"/>
      <c r="M180" s="872"/>
      <c r="N180" s="872"/>
      <c r="O180" s="872"/>
      <c r="P180" s="872"/>
      <c r="Q180" s="872"/>
      <c r="R180" s="872"/>
      <c r="S180" s="872"/>
      <c r="T180" s="872"/>
      <c r="U180" s="872"/>
      <c r="V180" s="872"/>
      <c r="W180" s="872"/>
      <c r="X180" s="872"/>
      <c r="Y180" s="872"/>
      <c r="Z180" s="872"/>
      <c r="AA180" s="872"/>
    </row>
    <row r="181">
      <c r="A181" s="913"/>
      <c r="B181" s="914"/>
      <c r="C181" s="1001"/>
      <c r="D181" s="938"/>
      <c r="E181" s="913"/>
      <c r="F181" s="916"/>
      <c r="G181" s="918"/>
      <c r="H181" s="918"/>
      <c r="I181" s="976"/>
      <c r="J181" s="976"/>
      <c r="K181" s="872"/>
      <c r="L181" s="872"/>
      <c r="M181" s="872"/>
      <c r="N181" s="872"/>
      <c r="O181" s="872"/>
      <c r="P181" s="872"/>
      <c r="Q181" s="872"/>
      <c r="R181" s="872"/>
      <c r="S181" s="872"/>
      <c r="T181" s="872"/>
      <c r="U181" s="872"/>
      <c r="V181" s="872"/>
      <c r="W181" s="872"/>
      <c r="X181" s="872"/>
      <c r="Y181" s="872"/>
      <c r="Z181" s="872"/>
      <c r="AA181" s="872"/>
    </row>
    <row r="182">
      <c r="A182" s="976"/>
      <c r="B182" s="977"/>
      <c r="C182" s="976"/>
      <c r="D182" s="978"/>
      <c r="E182" s="976"/>
      <c r="F182" s="916"/>
      <c r="G182" s="918"/>
      <c r="H182" s="918"/>
      <c r="I182" s="918"/>
      <c r="J182" s="918"/>
      <c r="K182" s="918"/>
      <c r="L182" s="872"/>
      <c r="M182" s="872"/>
      <c r="N182" s="872"/>
      <c r="O182" s="872"/>
      <c r="P182" s="872"/>
      <c r="Q182" s="872"/>
      <c r="R182" s="872"/>
      <c r="S182" s="872"/>
      <c r="T182" s="872"/>
      <c r="U182" s="872"/>
      <c r="V182" s="872"/>
      <c r="W182" s="872"/>
      <c r="X182" s="872"/>
      <c r="Y182" s="872"/>
      <c r="Z182" s="872"/>
      <c r="AA182" s="872"/>
    </row>
    <row r="183">
      <c r="A183" s="913"/>
      <c r="B183" s="921"/>
      <c r="C183" s="913"/>
      <c r="D183" s="915"/>
      <c r="E183" s="913"/>
      <c r="F183" s="916"/>
      <c r="G183" s="872"/>
      <c r="H183" s="872"/>
      <c r="I183" s="872"/>
      <c r="J183" s="872"/>
      <c r="K183" s="872"/>
      <c r="L183" s="872"/>
      <c r="M183" s="918"/>
      <c r="N183" s="918"/>
      <c r="O183" s="918"/>
      <c r="P183" s="918"/>
      <c r="Q183" s="918"/>
      <c r="R183" s="918"/>
      <c r="S183" s="918"/>
      <c r="T183" s="918"/>
      <c r="U183" s="918"/>
      <c r="V183" s="918"/>
      <c r="W183" s="918"/>
      <c r="X183" s="918"/>
      <c r="Y183" s="918"/>
      <c r="Z183" s="918"/>
      <c r="AA183" s="918"/>
    </row>
    <row r="184">
      <c r="A184" s="913"/>
      <c r="B184" s="914"/>
      <c r="C184" s="913"/>
      <c r="D184" s="938"/>
      <c r="E184" s="913"/>
      <c r="F184" s="916"/>
      <c r="G184" s="918"/>
      <c r="H184" s="918"/>
      <c r="I184" s="918"/>
      <c r="J184" s="918"/>
      <c r="K184" s="918"/>
      <c r="L184" s="918"/>
      <c r="M184" s="918"/>
      <c r="N184" s="918"/>
      <c r="O184" s="918"/>
      <c r="P184" s="918"/>
      <c r="Q184" s="918"/>
      <c r="R184" s="918"/>
      <c r="S184" s="918"/>
      <c r="T184" s="918"/>
      <c r="U184" s="918"/>
      <c r="V184" s="918"/>
      <c r="W184" s="918"/>
      <c r="X184" s="918"/>
      <c r="Y184" s="918"/>
      <c r="Z184" s="918"/>
      <c r="AA184" s="918"/>
    </row>
    <row r="185">
      <c r="A185" s="924"/>
      <c r="B185" s="925"/>
      <c r="C185" s="926"/>
      <c r="D185" s="927"/>
      <c r="E185" s="903"/>
      <c r="F185" s="928"/>
      <c r="G185" s="903" t="s">
        <v>4723</v>
      </c>
      <c r="H185" s="903"/>
      <c r="I185" s="903"/>
      <c r="J185" s="903"/>
      <c r="K185" s="903"/>
      <c r="L185" s="903"/>
      <c r="M185" s="903"/>
      <c r="N185" s="903"/>
      <c r="O185" s="903"/>
      <c r="P185" s="903"/>
      <c r="Q185" s="903"/>
      <c r="R185" s="903"/>
      <c r="S185" s="903"/>
      <c r="T185" s="903"/>
      <c r="U185" s="903"/>
      <c r="V185" s="903"/>
      <c r="W185" s="903"/>
      <c r="X185" s="903"/>
      <c r="Y185" s="903"/>
      <c r="Z185" s="903"/>
      <c r="AA185" s="903"/>
    </row>
    <row r="186">
      <c r="A186" s="895"/>
      <c r="B186" s="905"/>
      <c r="C186" s="870"/>
      <c r="D186" s="878"/>
      <c r="E186" s="872"/>
      <c r="F186" s="898"/>
      <c r="G186" s="872"/>
      <c r="H186" s="872"/>
      <c r="I186" s="872"/>
      <c r="J186" s="872"/>
      <c r="K186" s="872"/>
      <c r="L186" s="872"/>
      <c r="M186" s="872"/>
      <c r="N186" s="872"/>
      <c r="O186" s="872"/>
      <c r="P186" s="872"/>
      <c r="Q186" s="872"/>
      <c r="R186" s="872"/>
      <c r="S186" s="872"/>
      <c r="T186" s="872"/>
      <c r="U186" s="872"/>
      <c r="V186" s="872"/>
      <c r="W186" s="872"/>
      <c r="X186" s="872"/>
      <c r="Y186" s="872"/>
      <c r="Z186" s="872"/>
      <c r="AA186" s="872"/>
    </row>
    <row r="187">
      <c r="A187" s="895"/>
      <c r="B187" s="905"/>
      <c r="C187" s="870"/>
      <c r="D187" s="897"/>
      <c r="E187" s="872"/>
      <c r="F187" s="898"/>
      <c r="G187" s="872"/>
      <c r="H187" s="872"/>
      <c r="I187" s="872"/>
      <c r="J187" s="872"/>
      <c r="K187" s="872"/>
      <c r="L187" s="872"/>
      <c r="M187" s="872"/>
      <c r="N187" s="872"/>
      <c r="O187" s="872"/>
      <c r="P187" s="872"/>
      <c r="Q187" s="872"/>
      <c r="R187" s="872"/>
      <c r="S187" s="872"/>
      <c r="T187" s="872"/>
      <c r="U187" s="872"/>
      <c r="V187" s="872"/>
      <c r="W187" s="872"/>
      <c r="X187" s="872"/>
      <c r="Y187" s="872"/>
      <c r="Z187" s="872"/>
      <c r="AA187" s="872"/>
    </row>
    <row r="188">
      <c r="A188" s="895"/>
      <c r="B188" s="905"/>
      <c r="C188" s="870"/>
      <c r="D188" s="878"/>
      <c r="E188" s="870"/>
      <c r="F188" s="898"/>
      <c r="G188" s="872"/>
      <c r="H188" s="873"/>
      <c r="I188" s="873"/>
      <c r="J188" s="873"/>
      <c r="K188" s="873"/>
      <c r="L188" s="873"/>
      <c r="M188" s="873"/>
      <c r="N188" s="873"/>
      <c r="O188" s="873"/>
      <c r="P188" s="873"/>
      <c r="Q188" s="873"/>
      <c r="R188" s="873"/>
      <c r="S188" s="873"/>
      <c r="T188" s="873"/>
      <c r="U188" s="873"/>
      <c r="V188" s="873"/>
      <c r="W188" s="873"/>
      <c r="X188" s="873"/>
      <c r="Y188" s="873"/>
      <c r="Z188" s="873"/>
      <c r="AA188" s="873"/>
    </row>
    <row r="189">
      <c r="A189" s="1002"/>
      <c r="B189" s="1003"/>
      <c r="C189" s="1002"/>
      <c r="D189" s="1004"/>
      <c r="E189" s="1002"/>
      <c r="F189" s="1004"/>
      <c r="G189" s="1002"/>
      <c r="H189" s="1002"/>
      <c r="I189" s="1002"/>
      <c r="J189" s="1002"/>
      <c r="K189" s="1002"/>
      <c r="L189" s="1002"/>
      <c r="M189" s="1002"/>
      <c r="N189" s="1002"/>
      <c r="O189" s="1002"/>
      <c r="P189" s="1002"/>
      <c r="Q189" s="1002"/>
      <c r="R189" s="1002"/>
      <c r="S189" s="1002"/>
      <c r="T189" s="1002"/>
      <c r="U189" s="1002"/>
      <c r="V189" s="1002"/>
      <c r="W189" s="1002"/>
      <c r="X189" s="1002"/>
      <c r="Y189" s="1002"/>
      <c r="Z189" s="1002"/>
      <c r="AA189" s="1002"/>
    </row>
    <row r="190">
      <c r="B190" s="1005"/>
      <c r="D190" s="1006"/>
      <c r="F190" s="1006"/>
    </row>
    <row r="191">
      <c r="A191" s="1007"/>
      <c r="B191" s="1008"/>
      <c r="C191" s="1009"/>
      <c r="D191" s="1010"/>
      <c r="E191" s="1009"/>
      <c r="F191" s="1011"/>
      <c r="G191" s="1009"/>
      <c r="H191" s="1009"/>
      <c r="I191" s="1009"/>
      <c r="J191" s="1009"/>
      <c r="K191" s="1009"/>
      <c r="L191" s="1009"/>
      <c r="M191" s="1009"/>
      <c r="N191" s="1009"/>
      <c r="O191" s="1009"/>
      <c r="P191" s="1009"/>
      <c r="Q191" s="1009"/>
      <c r="R191" s="1009"/>
      <c r="S191" s="1009"/>
      <c r="T191" s="1009"/>
      <c r="U191" s="1009"/>
      <c r="V191" s="1009"/>
      <c r="W191" s="1009"/>
      <c r="X191" s="1009"/>
      <c r="Y191" s="1009"/>
      <c r="Z191" s="1009"/>
      <c r="AA191" s="1009"/>
    </row>
    <row r="192">
      <c r="B192" s="1005"/>
      <c r="D192" s="1012"/>
      <c r="F192" s="1006"/>
    </row>
    <row r="193">
      <c r="B193" s="1005"/>
      <c r="D193" s="1012"/>
      <c r="F193" s="1006"/>
    </row>
    <row r="194">
      <c r="B194" s="1005"/>
      <c r="D194" s="1012"/>
      <c r="F194" s="1006"/>
    </row>
    <row r="195">
      <c r="B195" s="1005"/>
      <c r="D195" s="1012"/>
      <c r="F195" s="1006"/>
    </row>
    <row r="196">
      <c r="B196" s="1005"/>
      <c r="D196" s="1012"/>
      <c r="F196" s="1006"/>
    </row>
    <row r="197">
      <c r="B197" s="1005"/>
      <c r="D197" s="1012"/>
      <c r="F197" s="1006"/>
    </row>
    <row r="198">
      <c r="B198" s="1005"/>
      <c r="D198" s="1012"/>
      <c r="F198" s="1006"/>
    </row>
    <row r="199">
      <c r="B199" s="1005"/>
      <c r="D199" s="1012"/>
      <c r="F199" s="1006"/>
    </row>
    <row r="200">
      <c r="B200" s="1005"/>
      <c r="D200" s="1012"/>
      <c r="F200" s="1006"/>
    </row>
    <row r="201">
      <c r="B201" s="1005"/>
      <c r="D201" s="1012"/>
      <c r="F201" s="1006"/>
    </row>
    <row r="202">
      <c r="B202" s="1005"/>
      <c r="D202" s="1012"/>
      <c r="F202" s="1006"/>
    </row>
    <row r="203">
      <c r="B203" s="1005"/>
      <c r="D203" s="1012"/>
      <c r="F203" s="1006"/>
    </row>
    <row r="204">
      <c r="B204" s="1005"/>
      <c r="D204" s="1012"/>
      <c r="F204" s="1006"/>
    </row>
    <row r="205">
      <c r="B205" s="1005"/>
      <c r="D205" s="1012"/>
      <c r="F205" s="1006"/>
    </row>
    <row r="206">
      <c r="B206" s="1005"/>
      <c r="D206" s="1012"/>
      <c r="F206" s="1006"/>
    </row>
    <row r="207">
      <c r="B207" s="1005"/>
      <c r="D207" s="1012"/>
      <c r="F207" s="1006"/>
    </row>
    <row r="208">
      <c r="B208" s="1005"/>
      <c r="D208" s="1012"/>
      <c r="F208" s="1006"/>
    </row>
    <row r="209">
      <c r="B209" s="1005"/>
      <c r="D209" s="1012"/>
      <c r="F209" s="1006"/>
    </row>
    <row r="210">
      <c r="B210" s="1005"/>
      <c r="D210" s="1012"/>
      <c r="F210" s="1006"/>
    </row>
    <row r="211">
      <c r="B211" s="1005"/>
      <c r="D211" s="1012"/>
      <c r="F211" s="1006"/>
    </row>
    <row r="212">
      <c r="B212" s="1005"/>
      <c r="D212" s="1012"/>
      <c r="F212" s="1006"/>
    </row>
    <row r="213">
      <c r="B213" s="1005"/>
      <c r="D213" s="1012"/>
      <c r="F213" s="1006"/>
    </row>
    <row r="214">
      <c r="B214" s="1005"/>
      <c r="D214" s="1012"/>
      <c r="F214" s="1006"/>
    </row>
    <row r="215">
      <c r="B215" s="1005"/>
      <c r="D215" s="1012"/>
      <c r="F215" s="1006"/>
    </row>
    <row r="216">
      <c r="B216" s="1005"/>
      <c r="D216" s="1012"/>
      <c r="F216" s="1006"/>
    </row>
    <row r="217">
      <c r="B217" s="1005"/>
      <c r="D217" s="1012"/>
      <c r="F217" s="1006"/>
    </row>
    <row r="218">
      <c r="B218" s="1005"/>
      <c r="D218" s="1012"/>
      <c r="F218" s="1006"/>
    </row>
    <row r="219">
      <c r="B219" s="1005"/>
      <c r="D219" s="1012"/>
      <c r="F219" s="1006"/>
    </row>
    <row r="220">
      <c r="B220" s="1005"/>
      <c r="D220" s="1012"/>
      <c r="F220" s="1006"/>
    </row>
    <row r="221">
      <c r="B221" s="1005"/>
      <c r="D221" s="1012"/>
      <c r="F221" s="1006"/>
    </row>
    <row r="222">
      <c r="B222" s="1005"/>
      <c r="D222" s="1012"/>
      <c r="F222" s="1006"/>
    </row>
    <row r="223">
      <c r="B223" s="1005"/>
      <c r="D223" s="1012"/>
      <c r="F223" s="1006"/>
    </row>
    <row r="224">
      <c r="B224" s="1005"/>
      <c r="D224" s="1012"/>
      <c r="F224" s="1006"/>
    </row>
    <row r="225">
      <c r="B225" s="1005"/>
      <c r="D225" s="1012"/>
      <c r="F225" s="1006"/>
    </row>
    <row r="226">
      <c r="B226" s="1005"/>
      <c r="D226" s="1012"/>
      <c r="F226" s="1006"/>
    </row>
    <row r="227">
      <c r="B227" s="1005"/>
      <c r="D227" s="1012"/>
      <c r="F227" s="1006"/>
    </row>
    <row r="228">
      <c r="B228" s="1005"/>
      <c r="D228" s="1012"/>
      <c r="F228" s="1006"/>
    </row>
    <row r="229">
      <c r="B229" s="1005"/>
      <c r="D229" s="1012"/>
      <c r="F229" s="1006"/>
    </row>
    <row r="230">
      <c r="B230" s="1005"/>
      <c r="D230" s="1012"/>
      <c r="F230" s="1006"/>
    </row>
    <row r="231">
      <c r="B231" s="1005"/>
      <c r="D231" s="1012"/>
      <c r="F231" s="1006"/>
    </row>
    <row r="232">
      <c r="B232" s="1005"/>
      <c r="D232" s="1012"/>
      <c r="F232" s="1006"/>
    </row>
    <row r="233">
      <c r="B233" s="1005"/>
      <c r="D233" s="1012"/>
      <c r="F233" s="1006"/>
    </row>
    <row r="234">
      <c r="B234" s="1005"/>
      <c r="D234" s="1012"/>
      <c r="F234" s="1006"/>
    </row>
    <row r="235">
      <c r="B235" s="1005"/>
      <c r="D235" s="1012"/>
      <c r="F235" s="1006"/>
    </row>
    <row r="236">
      <c r="B236" s="1005"/>
      <c r="D236" s="1012"/>
      <c r="F236" s="1006"/>
    </row>
    <row r="237">
      <c r="B237" s="1005"/>
      <c r="D237" s="1012"/>
      <c r="F237" s="1006"/>
    </row>
    <row r="238">
      <c r="B238" s="1005"/>
      <c r="D238" s="1012"/>
      <c r="F238" s="1006"/>
    </row>
    <row r="239">
      <c r="B239" s="1005"/>
      <c r="D239" s="1012"/>
      <c r="F239" s="1006"/>
    </row>
    <row r="240">
      <c r="B240" s="1005"/>
      <c r="D240" s="1012"/>
      <c r="F240" s="1006"/>
    </row>
    <row r="241">
      <c r="B241" s="1005"/>
      <c r="D241" s="1012"/>
      <c r="F241" s="1006"/>
    </row>
    <row r="242">
      <c r="B242" s="1005"/>
      <c r="D242" s="1012"/>
      <c r="F242" s="1006"/>
    </row>
    <row r="243">
      <c r="B243" s="1005"/>
      <c r="D243" s="1012"/>
      <c r="F243" s="1006"/>
    </row>
    <row r="244">
      <c r="B244" s="1005"/>
      <c r="D244" s="1012"/>
      <c r="F244" s="1006"/>
    </row>
    <row r="245">
      <c r="B245" s="1005"/>
      <c r="D245" s="1012"/>
      <c r="F245" s="1006"/>
    </row>
    <row r="246">
      <c r="B246" s="1005"/>
      <c r="D246" s="1012"/>
      <c r="F246" s="1006"/>
    </row>
    <row r="247">
      <c r="B247" s="1005"/>
      <c r="D247" s="1012"/>
      <c r="F247" s="1006"/>
    </row>
    <row r="248">
      <c r="B248" s="1005"/>
      <c r="D248" s="1012"/>
      <c r="F248" s="1006"/>
    </row>
    <row r="249">
      <c r="B249" s="1005"/>
      <c r="D249" s="1012"/>
      <c r="F249" s="1006"/>
    </row>
    <row r="250">
      <c r="B250" s="1005"/>
      <c r="D250" s="1012"/>
      <c r="F250" s="1006"/>
    </row>
    <row r="251">
      <c r="B251" s="1005"/>
      <c r="D251" s="1012"/>
      <c r="F251" s="1006"/>
    </row>
    <row r="252">
      <c r="B252" s="1005"/>
      <c r="D252" s="1012"/>
      <c r="F252" s="1006"/>
    </row>
    <row r="253">
      <c r="B253" s="1005"/>
      <c r="D253" s="1012"/>
      <c r="F253" s="1006"/>
    </row>
    <row r="254">
      <c r="B254" s="1005"/>
      <c r="D254" s="1012"/>
      <c r="F254" s="1006"/>
    </row>
    <row r="255">
      <c r="B255" s="1005"/>
      <c r="D255" s="1012"/>
      <c r="F255" s="1006"/>
    </row>
    <row r="256">
      <c r="B256" s="1005"/>
      <c r="D256" s="1012"/>
      <c r="F256" s="1006"/>
    </row>
    <row r="257">
      <c r="B257" s="1005"/>
      <c r="D257" s="1012"/>
      <c r="F257" s="1006"/>
    </row>
    <row r="258">
      <c r="B258" s="1005"/>
      <c r="D258" s="1012"/>
      <c r="F258" s="1006"/>
    </row>
    <row r="259">
      <c r="B259" s="1005"/>
      <c r="D259" s="1012"/>
      <c r="F259" s="1006"/>
    </row>
    <row r="260">
      <c r="B260" s="1005"/>
      <c r="D260" s="1012"/>
      <c r="F260" s="1006"/>
    </row>
    <row r="261">
      <c r="B261" s="1005"/>
      <c r="D261" s="1012"/>
      <c r="F261" s="1006"/>
    </row>
    <row r="262">
      <c r="B262" s="1005"/>
      <c r="D262" s="1012"/>
      <c r="F262" s="1006"/>
    </row>
    <row r="263">
      <c r="B263" s="1005"/>
      <c r="D263" s="1012"/>
      <c r="F263" s="1006"/>
    </row>
    <row r="264">
      <c r="B264" s="1005"/>
      <c r="D264" s="1012"/>
      <c r="F264" s="1006"/>
    </row>
    <row r="265">
      <c r="B265" s="1005"/>
      <c r="D265" s="1012"/>
      <c r="F265" s="1006"/>
    </row>
    <row r="266">
      <c r="B266" s="1005"/>
      <c r="D266" s="1012"/>
      <c r="F266" s="1006"/>
    </row>
    <row r="267">
      <c r="B267" s="1005"/>
      <c r="D267" s="1012"/>
      <c r="F267" s="1006"/>
    </row>
    <row r="268">
      <c r="B268" s="1005"/>
      <c r="D268" s="1012"/>
      <c r="F268" s="1006"/>
    </row>
    <row r="269">
      <c r="B269" s="1005"/>
      <c r="D269" s="1012"/>
      <c r="F269" s="1006"/>
    </row>
    <row r="270">
      <c r="B270" s="1005"/>
      <c r="D270" s="1012"/>
      <c r="F270" s="1006"/>
    </row>
    <row r="271">
      <c r="B271" s="1005"/>
      <c r="D271" s="1012"/>
      <c r="F271" s="1006"/>
    </row>
    <row r="272">
      <c r="B272" s="1005"/>
      <c r="D272" s="1012"/>
      <c r="F272" s="1006"/>
    </row>
    <row r="273">
      <c r="B273" s="1005"/>
      <c r="D273" s="1012"/>
      <c r="F273" s="1006"/>
    </row>
    <row r="274">
      <c r="B274" s="1005"/>
      <c r="D274" s="1012"/>
      <c r="F274" s="1006"/>
    </row>
    <row r="275">
      <c r="B275" s="1005"/>
      <c r="D275" s="1012"/>
      <c r="F275" s="1006"/>
    </row>
    <row r="276">
      <c r="A276" s="1009"/>
      <c r="B276" s="1008"/>
      <c r="C276" s="1009"/>
      <c r="D276" s="1010"/>
      <c r="E276" s="1009"/>
      <c r="F276" s="1011"/>
      <c r="G276" s="1009"/>
      <c r="H276" s="1009"/>
      <c r="I276" s="1009"/>
      <c r="J276" s="1009"/>
      <c r="K276" s="1009"/>
      <c r="L276" s="1009"/>
      <c r="M276" s="1009"/>
      <c r="N276" s="1009"/>
      <c r="O276" s="1009"/>
      <c r="P276" s="1009"/>
      <c r="Q276" s="1009"/>
      <c r="R276" s="1009"/>
      <c r="S276" s="1009"/>
      <c r="T276" s="1009"/>
      <c r="U276" s="1009"/>
      <c r="V276" s="1009"/>
      <c r="W276" s="1009"/>
      <c r="X276" s="1009"/>
      <c r="Y276" s="1009"/>
      <c r="Z276" s="1009"/>
      <c r="AA276" s="1009"/>
    </row>
    <row r="277">
      <c r="A277" s="1009"/>
      <c r="B277" s="1008"/>
      <c r="C277" s="1009"/>
      <c r="D277" s="1010"/>
      <c r="E277" s="1009"/>
      <c r="F277" s="1011"/>
      <c r="G277" s="1009"/>
      <c r="H277" s="1009"/>
      <c r="I277" s="1009"/>
      <c r="J277" s="1009"/>
      <c r="K277" s="1009"/>
      <c r="L277" s="1009"/>
      <c r="M277" s="1009"/>
      <c r="N277" s="1009"/>
      <c r="O277" s="1009"/>
      <c r="P277" s="1009"/>
      <c r="Q277" s="1009"/>
      <c r="R277" s="1009"/>
      <c r="S277" s="1009"/>
      <c r="T277" s="1009"/>
      <c r="U277" s="1009"/>
      <c r="V277" s="1009"/>
      <c r="W277" s="1009"/>
      <c r="X277" s="1009"/>
      <c r="Y277" s="1009"/>
      <c r="Z277" s="1009"/>
      <c r="AA277" s="1009"/>
    </row>
    <row r="278">
      <c r="A278" s="1009"/>
      <c r="B278" s="1008"/>
      <c r="C278" s="1009"/>
      <c r="D278" s="1010"/>
      <c r="E278" s="1009"/>
      <c r="F278" s="1011"/>
      <c r="G278" s="1009"/>
      <c r="H278" s="1009"/>
      <c r="I278" s="1009"/>
      <c r="J278" s="1009"/>
      <c r="K278" s="1009"/>
      <c r="L278" s="1009"/>
      <c r="M278" s="1009"/>
      <c r="N278" s="1009"/>
      <c r="O278" s="1009"/>
      <c r="P278" s="1009"/>
      <c r="Q278" s="1009"/>
      <c r="R278" s="1009"/>
      <c r="S278" s="1009"/>
      <c r="T278" s="1009"/>
      <c r="U278" s="1009"/>
      <c r="V278" s="1009"/>
      <c r="W278" s="1009"/>
      <c r="X278" s="1009"/>
      <c r="Y278" s="1009"/>
      <c r="Z278" s="1009"/>
      <c r="AA278" s="1009"/>
    </row>
    <row r="279">
      <c r="A279" s="1009"/>
      <c r="B279" s="1008"/>
      <c r="C279" s="1009"/>
      <c r="D279" s="1010"/>
      <c r="E279" s="1009"/>
      <c r="F279" s="1011"/>
      <c r="G279" s="1009"/>
      <c r="H279" s="1009"/>
      <c r="I279" s="1009"/>
      <c r="J279" s="1009"/>
      <c r="K279" s="1009"/>
      <c r="L279" s="1009"/>
      <c r="M279" s="1009"/>
      <c r="N279" s="1009"/>
      <c r="O279" s="1009"/>
      <c r="P279" s="1009"/>
      <c r="Q279" s="1009"/>
      <c r="R279" s="1009"/>
      <c r="S279" s="1009"/>
      <c r="T279" s="1009"/>
      <c r="U279" s="1009"/>
      <c r="V279" s="1009"/>
      <c r="W279" s="1009"/>
      <c r="X279" s="1009"/>
      <c r="Y279" s="1009"/>
      <c r="Z279" s="1009"/>
      <c r="AA279" s="1009"/>
    </row>
    <row r="280">
      <c r="A280" s="1009"/>
      <c r="B280" s="1008"/>
      <c r="C280" s="1009"/>
      <c r="D280" s="1010"/>
      <c r="E280" s="1009"/>
      <c r="F280" s="1011"/>
      <c r="G280" s="1009"/>
      <c r="H280" s="1009"/>
      <c r="I280" s="1009"/>
      <c r="J280" s="1009"/>
      <c r="K280" s="1009"/>
      <c r="L280" s="1009"/>
      <c r="M280" s="1009"/>
      <c r="N280" s="1009"/>
      <c r="O280" s="1009"/>
      <c r="P280" s="1009"/>
      <c r="Q280" s="1009"/>
      <c r="R280" s="1009"/>
      <c r="S280" s="1009"/>
      <c r="T280" s="1009"/>
      <c r="U280" s="1009"/>
      <c r="V280" s="1009"/>
      <c r="W280" s="1009"/>
      <c r="X280" s="1009"/>
      <c r="Y280" s="1009"/>
      <c r="Z280" s="1009"/>
      <c r="AA280" s="1009"/>
    </row>
    <row r="281">
      <c r="A281" s="1009"/>
      <c r="B281" s="1008"/>
      <c r="C281" s="1009"/>
      <c r="D281" s="1010"/>
      <c r="E281" s="1009"/>
      <c r="F281" s="1011"/>
      <c r="G281" s="1009"/>
      <c r="H281" s="1009"/>
      <c r="I281" s="1009"/>
      <c r="J281" s="1009"/>
      <c r="K281" s="1009"/>
      <c r="L281" s="1009"/>
      <c r="M281" s="1009"/>
      <c r="N281" s="1009"/>
      <c r="O281" s="1009"/>
      <c r="P281" s="1009"/>
      <c r="Q281" s="1009"/>
      <c r="R281" s="1009"/>
      <c r="S281" s="1009"/>
      <c r="T281" s="1009"/>
      <c r="U281" s="1009"/>
      <c r="V281" s="1009"/>
      <c r="W281" s="1009"/>
      <c r="X281" s="1009"/>
      <c r="Y281" s="1009"/>
      <c r="Z281" s="1009"/>
      <c r="AA281" s="1009"/>
    </row>
    <row r="282">
      <c r="A282" s="1009"/>
      <c r="B282" s="1008"/>
      <c r="C282" s="1009"/>
      <c r="D282" s="1010"/>
      <c r="E282" s="1009"/>
      <c r="F282" s="1011"/>
      <c r="G282" s="1009"/>
      <c r="H282" s="1009"/>
      <c r="I282" s="1009"/>
      <c r="J282" s="1009"/>
      <c r="K282" s="1009"/>
      <c r="L282" s="1009"/>
      <c r="M282" s="1009"/>
      <c r="N282" s="1009"/>
      <c r="O282" s="1009"/>
      <c r="P282" s="1009"/>
      <c r="Q282" s="1009"/>
      <c r="R282" s="1009"/>
      <c r="S282" s="1009"/>
      <c r="T282" s="1009"/>
      <c r="U282" s="1009"/>
      <c r="V282" s="1009"/>
      <c r="W282" s="1009"/>
      <c r="X282" s="1009"/>
      <c r="Y282" s="1009"/>
      <c r="Z282" s="1009"/>
      <c r="AA282" s="1009"/>
    </row>
    <row r="283">
      <c r="A283" s="1009"/>
      <c r="B283" s="1008"/>
      <c r="C283" s="1009"/>
      <c r="D283" s="1010"/>
      <c r="E283" s="1009"/>
      <c r="F283" s="1011"/>
      <c r="G283" s="1009"/>
      <c r="H283" s="1009"/>
      <c r="I283" s="1009"/>
      <c r="J283" s="1009"/>
      <c r="K283" s="1009"/>
      <c r="L283" s="1009"/>
      <c r="M283" s="1009"/>
      <c r="N283" s="1009"/>
      <c r="O283" s="1009"/>
      <c r="P283" s="1009"/>
      <c r="Q283" s="1009"/>
      <c r="R283" s="1009"/>
      <c r="S283" s="1009"/>
      <c r="T283" s="1009"/>
      <c r="U283" s="1009"/>
      <c r="V283" s="1009"/>
      <c r="W283" s="1009"/>
      <c r="X283" s="1009"/>
      <c r="Y283" s="1009"/>
      <c r="Z283" s="1009"/>
      <c r="AA283" s="1009"/>
    </row>
    <row r="284">
      <c r="A284" s="1009"/>
      <c r="B284" s="1008"/>
      <c r="C284" s="1009"/>
      <c r="D284" s="1010"/>
      <c r="E284" s="1009"/>
      <c r="F284" s="1011"/>
      <c r="G284" s="1009"/>
      <c r="H284" s="1009"/>
      <c r="I284" s="1009"/>
      <c r="J284" s="1009"/>
      <c r="K284" s="1009"/>
      <c r="L284" s="1009"/>
      <c r="M284" s="1009"/>
      <c r="N284" s="1009"/>
      <c r="O284" s="1009"/>
      <c r="P284" s="1009"/>
      <c r="Q284" s="1009"/>
      <c r="R284" s="1009"/>
      <c r="S284" s="1009"/>
      <c r="T284" s="1009"/>
      <c r="U284" s="1009"/>
      <c r="V284" s="1009"/>
      <c r="W284" s="1009"/>
      <c r="X284" s="1009"/>
      <c r="Y284" s="1009"/>
      <c r="Z284" s="1009"/>
      <c r="AA284" s="1009"/>
    </row>
    <row r="285">
      <c r="A285" s="1009"/>
      <c r="B285" s="1008"/>
      <c r="C285" s="1009"/>
      <c r="D285" s="1010"/>
      <c r="E285" s="1009"/>
      <c r="F285" s="1011"/>
      <c r="G285" s="1009"/>
      <c r="H285" s="1009"/>
      <c r="I285" s="1009"/>
      <c r="J285" s="1009"/>
      <c r="K285" s="1009"/>
      <c r="L285" s="1009"/>
      <c r="M285" s="1009"/>
      <c r="N285" s="1009"/>
      <c r="O285" s="1009"/>
      <c r="P285" s="1009"/>
      <c r="Q285" s="1009"/>
      <c r="R285" s="1009"/>
      <c r="S285" s="1009"/>
      <c r="T285" s="1009"/>
      <c r="U285" s="1009"/>
      <c r="V285" s="1009"/>
      <c r="W285" s="1009"/>
      <c r="X285" s="1009"/>
      <c r="Y285" s="1009"/>
      <c r="Z285" s="1009"/>
      <c r="AA285" s="1009"/>
    </row>
    <row r="286">
      <c r="A286" s="1009"/>
      <c r="B286" s="1008"/>
      <c r="C286" s="1009"/>
      <c r="D286" s="1010"/>
      <c r="E286" s="1009"/>
      <c r="F286" s="1011"/>
      <c r="G286" s="1009"/>
      <c r="H286" s="1009"/>
      <c r="I286" s="1009"/>
      <c r="J286" s="1009"/>
      <c r="K286" s="1009"/>
      <c r="L286" s="1009"/>
      <c r="M286" s="1009"/>
      <c r="N286" s="1009"/>
      <c r="O286" s="1009"/>
      <c r="P286" s="1009"/>
      <c r="Q286" s="1009"/>
      <c r="R286" s="1009"/>
      <c r="S286" s="1009"/>
      <c r="T286" s="1009"/>
      <c r="U286" s="1009"/>
      <c r="V286" s="1009"/>
      <c r="W286" s="1009"/>
      <c r="X286" s="1009"/>
      <c r="Y286" s="1009"/>
      <c r="Z286" s="1009"/>
      <c r="AA286" s="1009"/>
    </row>
    <row r="287">
      <c r="A287" s="1009"/>
      <c r="B287" s="1008"/>
      <c r="C287" s="1009"/>
      <c r="D287" s="1010"/>
      <c r="E287" s="1009"/>
      <c r="F287" s="1011"/>
      <c r="G287" s="1009"/>
      <c r="H287" s="1009"/>
      <c r="I287" s="1009"/>
      <c r="J287" s="1009"/>
      <c r="K287" s="1009"/>
      <c r="L287" s="1009"/>
      <c r="M287" s="1009"/>
      <c r="N287" s="1009"/>
      <c r="O287" s="1009"/>
      <c r="P287" s="1009"/>
      <c r="Q287" s="1009"/>
      <c r="R287" s="1009"/>
      <c r="S287" s="1009"/>
      <c r="T287" s="1009"/>
      <c r="U287" s="1009"/>
      <c r="V287" s="1009"/>
      <c r="W287" s="1009"/>
      <c r="X287" s="1009"/>
      <c r="Y287" s="1009"/>
      <c r="Z287" s="1009"/>
      <c r="AA287" s="1009"/>
    </row>
    <row r="288">
      <c r="A288" s="1009"/>
      <c r="B288" s="1008"/>
      <c r="C288" s="1009"/>
      <c r="D288" s="1010"/>
      <c r="E288" s="1009"/>
      <c r="F288" s="1011"/>
      <c r="G288" s="1009"/>
      <c r="H288" s="1009"/>
      <c r="I288" s="1009"/>
      <c r="J288" s="1009"/>
      <c r="K288" s="1009"/>
      <c r="L288" s="1009"/>
      <c r="M288" s="1009"/>
      <c r="N288" s="1009"/>
      <c r="O288" s="1009"/>
      <c r="P288" s="1009"/>
      <c r="Q288" s="1009"/>
      <c r="R288" s="1009"/>
      <c r="S288" s="1009"/>
      <c r="T288" s="1009"/>
      <c r="U288" s="1009"/>
      <c r="V288" s="1009"/>
      <c r="W288" s="1009"/>
      <c r="X288" s="1009"/>
      <c r="Y288" s="1009"/>
      <c r="Z288" s="1009"/>
      <c r="AA288" s="1009"/>
    </row>
    <row r="289">
      <c r="A289" s="1009"/>
      <c r="B289" s="1008"/>
      <c r="C289" s="1009"/>
      <c r="D289" s="1010"/>
      <c r="E289" s="1009"/>
      <c r="F289" s="1011"/>
      <c r="G289" s="1009"/>
      <c r="H289" s="1009"/>
      <c r="I289" s="1009"/>
      <c r="J289" s="1009"/>
      <c r="K289" s="1009"/>
      <c r="L289" s="1009"/>
      <c r="M289" s="1009"/>
      <c r="N289" s="1009"/>
      <c r="O289" s="1009"/>
      <c r="P289" s="1009"/>
      <c r="Q289" s="1009"/>
      <c r="R289" s="1009"/>
      <c r="S289" s="1009"/>
      <c r="T289" s="1009"/>
      <c r="U289" s="1009"/>
      <c r="V289" s="1009"/>
      <c r="W289" s="1009"/>
      <c r="X289" s="1009"/>
      <c r="Y289" s="1009"/>
      <c r="Z289" s="1009"/>
      <c r="AA289" s="1009"/>
    </row>
    <row r="290">
      <c r="A290" s="1009"/>
      <c r="B290" s="1008"/>
      <c r="C290" s="1009"/>
      <c r="D290" s="1010"/>
      <c r="E290" s="1009"/>
      <c r="F290" s="1011"/>
      <c r="G290" s="1009"/>
      <c r="H290" s="1009"/>
      <c r="I290" s="1009"/>
      <c r="J290" s="1009"/>
      <c r="K290" s="1009"/>
      <c r="L290" s="1009"/>
      <c r="M290" s="1009"/>
      <c r="N290" s="1009"/>
      <c r="O290" s="1009"/>
      <c r="P290" s="1009"/>
      <c r="Q290" s="1009"/>
      <c r="R290" s="1009"/>
      <c r="S290" s="1009"/>
      <c r="T290" s="1009"/>
      <c r="U290" s="1009"/>
      <c r="V290" s="1009"/>
      <c r="W290" s="1009"/>
      <c r="X290" s="1009"/>
      <c r="Y290" s="1009"/>
      <c r="Z290" s="1009"/>
      <c r="AA290" s="1009"/>
    </row>
    <row r="291">
      <c r="A291" s="1009"/>
      <c r="B291" s="1008"/>
      <c r="C291" s="1009"/>
      <c r="D291" s="1010"/>
      <c r="E291" s="1009"/>
      <c r="F291" s="1011"/>
      <c r="G291" s="1009"/>
      <c r="H291" s="1009"/>
      <c r="I291" s="1009"/>
      <c r="J291" s="1009"/>
      <c r="K291" s="1009"/>
      <c r="L291" s="1009"/>
      <c r="M291" s="1009"/>
      <c r="N291" s="1009"/>
      <c r="O291" s="1009"/>
      <c r="P291" s="1009"/>
      <c r="Q291" s="1009"/>
      <c r="R291" s="1009"/>
      <c r="S291" s="1009"/>
      <c r="T291" s="1009"/>
      <c r="U291" s="1009"/>
      <c r="V291" s="1009"/>
      <c r="W291" s="1009"/>
      <c r="X291" s="1009"/>
      <c r="Y291" s="1009"/>
      <c r="Z291" s="1009"/>
      <c r="AA291" s="1009"/>
    </row>
    <row r="292">
      <c r="A292" s="1009"/>
      <c r="B292" s="1008"/>
      <c r="C292" s="1009"/>
      <c r="D292" s="1010"/>
      <c r="E292" s="1009"/>
      <c r="F292" s="1011"/>
      <c r="G292" s="1009"/>
      <c r="H292" s="1009"/>
      <c r="I292" s="1009"/>
      <c r="J292" s="1009"/>
      <c r="K292" s="1009"/>
      <c r="L292" s="1009"/>
      <c r="M292" s="1009"/>
      <c r="N292" s="1009"/>
      <c r="O292" s="1009"/>
      <c r="P292" s="1009"/>
      <c r="Q292" s="1009"/>
      <c r="R292" s="1009"/>
      <c r="S292" s="1009"/>
      <c r="T292" s="1009"/>
      <c r="U292" s="1009"/>
      <c r="V292" s="1009"/>
      <c r="W292" s="1009"/>
      <c r="X292" s="1009"/>
      <c r="Y292" s="1009"/>
      <c r="Z292" s="1009"/>
      <c r="AA292" s="1009"/>
    </row>
    <row r="293">
      <c r="A293" s="1009"/>
      <c r="B293" s="1008"/>
      <c r="C293" s="1009"/>
      <c r="D293" s="1010"/>
      <c r="E293" s="1009"/>
      <c r="F293" s="1011"/>
      <c r="G293" s="1009"/>
      <c r="H293" s="1009"/>
      <c r="I293" s="1009"/>
      <c r="J293" s="1009"/>
      <c r="K293" s="1009"/>
      <c r="L293" s="1009"/>
      <c r="M293" s="1009"/>
      <c r="N293" s="1009"/>
      <c r="O293" s="1009"/>
      <c r="P293" s="1009"/>
      <c r="Q293" s="1009"/>
      <c r="R293" s="1009"/>
      <c r="S293" s="1009"/>
      <c r="T293" s="1009"/>
      <c r="U293" s="1009"/>
      <c r="V293" s="1009"/>
      <c r="W293" s="1009"/>
      <c r="X293" s="1009"/>
      <c r="Y293" s="1009"/>
      <c r="Z293" s="1009"/>
      <c r="AA293" s="1009"/>
    </row>
    <row r="294">
      <c r="A294" s="1009"/>
      <c r="B294" s="1008"/>
      <c r="C294" s="1009"/>
      <c r="D294" s="1010"/>
      <c r="E294" s="1009"/>
      <c r="F294" s="1011"/>
      <c r="G294" s="1009"/>
      <c r="H294" s="1009"/>
      <c r="I294" s="1009"/>
      <c r="J294" s="1009"/>
      <c r="K294" s="1009"/>
      <c r="L294" s="1009"/>
      <c r="M294" s="1009"/>
      <c r="N294" s="1009"/>
      <c r="O294" s="1009"/>
      <c r="P294" s="1009"/>
      <c r="Q294" s="1009"/>
      <c r="R294" s="1009"/>
      <c r="S294" s="1009"/>
      <c r="T294" s="1009"/>
      <c r="U294" s="1009"/>
      <c r="V294" s="1009"/>
      <c r="W294" s="1009"/>
      <c r="X294" s="1009"/>
      <c r="Y294" s="1009"/>
      <c r="Z294" s="1009"/>
      <c r="AA294" s="1009"/>
    </row>
    <row r="295">
      <c r="A295" s="1009"/>
      <c r="B295" s="1008"/>
      <c r="C295" s="1009"/>
      <c r="D295" s="1010"/>
      <c r="E295" s="1009"/>
      <c r="F295" s="1011"/>
      <c r="G295" s="1009"/>
      <c r="H295" s="1009"/>
      <c r="I295" s="1009"/>
      <c r="J295" s="1009"/>
      <c r="K295" s="1009"/>
      <c r="L295" s="1009"/>
      <c r="M295" s="1009"/>
      <c r="N295" s="1009"/>
      <c r="O295" s="1009"/>
      <c r="P295" s="1009"/>
      <c r="Q295" s="1009"/>
      <c r="R295" s="1009"/>
      <c r="S295" s="1009"/>
      <c r="T295" s="1009"/>
      <c r="U295" s="1009"/>
      <c r="V295" s="1009"/>
      <c r="W295" s="1009"/>
      <c r="X295" s="1009"/>
      <c r="Y295" s="1009"/>
      <c r="Z295" s="1009"/>
      <c r="AA295" s="1009"/>
    </row>
    <row r="296">
      <c r="A296" s="1009"/>
      <c r="B296" s="1008"/>
      <c r="C296" s="1009"/>
      <c r="D296" s="1010"/>
      <c r="E296" s="1009"/>
      <c r="F296" s="1011"/>
      <c r="G296" s="1009"/>
      <c r="H296" s="1009"/>
      <c r="I296" s="1009"/>
      <c r="J296" s="1009"/>
      <c r="K296" s="1009"/>
      <c r="L296" s="1009"/>
      <c r="M296" s="1009"/>
      <c r="N296" s="1009"/>
      <c r="O296" s="1009"/>
      <c r="P296" s="1009"/>
      <c r="Q296" s="1009"/>
      <c r="R296" s="1009"/>
      <c r="S296" s="1009"/>
      <c r="T296" s="1009"/>
      <c r="U296" s="1009"/>
      <c r="V296" s="1009"/>
      <c r="W296" s="1009"/>
      <c r="X296" s="1009"/>
      <c r="Y296" s="1009"/>
      <c r="Z296" s="1009"/>
      <c r="AA296" s="1009"/>
    </row>
    <row r="297">
      <c r="A297" s="1009"/>
      <c r="B297" s="1008"/>
      <c r="C297" s="1009"/>
      <c r="D297" s="1010"/>
      <c r="E297" s="1009"/>
      <c r="F297" s="1011"/>
      <c r="G297" s="1009"/>
      <c r="H297" s="1009"/>
      <c r="I297" s="1009"/>
      <c r="J297" s="1009"/>
      <c r="K297" s="1009"/>
      <c r="L297" s="1009"/>
      <c r="M297" s="1009"/>
      <c r="N297" s="1009"/>
      <c r="O297" s="1009"/>
      <c r="P297" s="1009"/>
      <c r="Q297" s="1009"/>
      <c r="R297" s="1009"/>
      <c r="S297" s="1009"/>
      <c r="T297" s="1009"/>
      <c r="U297" s="1009"/>
      <c r="V297" s="1009"/>
      <c r="W297" s="1009"/>
      <c r="X297" s="1009"/>
      <c r="Y297" s="1009"/>
      <c r="Z297" s="1009"/>
      <c r="AA297" s="1009"/>
    </row>
    <row r="298">
      <c r="A298" s="1009"/>
      <c r="B298" s="1008"/>
      <c r="C298" s="1009"/>
      <c r="D298" s="1010"/>
      <c r="E298" s="1009"/>
      <c r="F298" s="1011"/>
      <c r="G298" s="1009"/>
      <c r="H298" s="1009"/>
      <c r="I298" s="1009"/>
      <c r="J298" s="1009"/>
      <c r="K298" s="1009"/>
      <c r="L298" s="1009"/>
      <c r="M298" s="1009"/>
      <c r="N298" s="1009"/>
      <c r="O298" s="1009"/>
      <c r="P298" s="1009"/>
      <c r="Q298" s="1009"/>
      <c r="R298" s="1009"/>
      <c r="S298" s="1009"/>
      <c r="T298" s="1009"/>
      <c r="U298" s="1009"/>
      <c r="V298" s="1009"/>
      <c r="W298" s="1009"/>
      <c r="X298" s="1009"/>
      <c r="Y298" s="1009"/>
      <c r="Z298" s="1009"/>
      <c r="AA298" s="1009"/>
    </row>
    <row r="299">
      <c r="A299" s="1009"/>
      <c r="B299" s="1008"/>
      <c r="C299" s="1009"/>
      <c r="D299" s="1010"/>
      <c r="E299" s="1009"/>
      <c r="F299" s="1011"/>
      <c r="G299" s="1009"/>
      <c r="H299" s="1009"/>
      <c r="I299" s="1009"/>
      <c r="J299" s="1009"/>
      <c r="K299" s="1009"/>
      <c r="L299" s="1009"/>
      <c r="M299" s="1009"/>
      <c r="N299" s="1009"/>
      <c r="O299" s="1009"/>
      <c r="P299" s="1009"/>
      <c r="Q299" s="1009"/>
      <c r="R299" s="1009"/>
      <c r="S299" s="1009"/>
      <c r="T299" s="1009"/>
      <c r="U299" s="1009"/>
      <c r="V299" s="1009"/>
      <c r="W299" s="1009"/>
      <c r="X299" s="1009"/>
      <c r="Y299" s="1009"/>
      <c r="Z299" s="1009"/>
      <c r="AA299" s="1009"/>
    </row>
    <row r="300">
      <c r="A300" s="1009"/>
      <c r="B300" s="1008"/>
      <c r="C300" s="1009"/>
      <c r="D300" s="1010"/>
      <c r="E300" s="1009"/>
      <c r="F300" s="1011"/>
      <c r="G300" s="1009"/>
      <c r="H300" s="1009"/>
      <c r="I300" s="1009"/>
      <c r="J300" s="1009"/>
      <c r="K300" s="1009"/>
      <c r="L300" s="1009"/>
      <c r="M300" s="1009"/>
      <c r="N300" s="1009"/>
      <c r="O300" s="1009"/>
      <c r="P300" s="1009"/>
      <c r="Q300" s="1009"/>
      <c r="R300" s="1009"/>
      <c r="S300" s="1009"/>
      <c r="T300" s="1009"/>
      <c r="U300" s="1009"/>
      <c r="V300" s="1009"/>
      <c r="W300" s="1009"/>
      <c r="X300" s="1009"/>
      <c r="Y300" s="1009"/>
      <c r="Z300" s="1009"/>
      <c r="AA300" s="1009"/>
    </row>
    <row r="301">
      <c r="A301" s="1009"/>
      <c r="B301" s="1008"/>
      <c r="C301" s="1009"/>
      <c r="D301" s="1010"/>
      <c r="E301" s="1009"/>
      <c r="F301" s="1011"/>
      <c r="G301" s="1009"/>
      <c r="H301" s="1009"/>
      <c r="I301" s="1009"/>
      <c r="J301" s="1009"/>
      <c r="K301" s="1009"/>
      <c r="L301" s="1009"/>
      <c r="M301" s="1009"/>
      <c r="N301" s="1009"/>
      <c r="O301" s="1009"/>
      <c r="P301" s="1009"/>
      <c r="Q301" s="1009"/>
      <c r="R301" s="1009"/>
      <c r="S301" s="1009"/>
      <c r="T301" s="1009"/>
      <c r="U301" s="1009"/>
      <c r="V301" s="1009"/>
      <c r="W301" s="1009"/>
      <c r="X301" s="1009"/>
      <c r="Y301" s="1009"/>
      <c r="Z301" s="1009"/>
      <c r="AA301" s="1009"/>
    </row>
    <row r="302">
      <c r="A302" s="1009"/>
      <c r="B302" s="1008"/>
      <c r="C302" s="1009"/>
      <c r="D302" s="1010"/>
      <c r="E302" s="1009"/>
      <c r="F302" s="1011"/>
      <c r="G302" s="1009"/>
      <c r="H302" s="1009"/>
      <c r="I302" s="1009"/>
      <c r="J302" s="1009"/>
      <c r="K302" s="1009"/>
      <c r="L302" s="1009"/>
      <c r="M302" s="1009"/>
      <c r="N302" s="1009"/>
      <c r="O302" s="1009"/>
      <c r="P302" s="1009"/>
      <c r="Q302" s="1009"/>
      <c r="R302" s="1009"/>
      <c r="S302" s="1009"/>
      <c r="T302" s="1009"/>
      <c r="U302" s="1009"/>
      <c r="V302" s="1009"/>
      <c r="W302" s="1009"/>
      <c r="X302" s="1009"/>
      <c r="Y302" s="1009"/>
      <c r="Z302" s="1009"/>
      <c r="AA302" s="1009"/>
    </row>
    <row r="303">
      <c r="A303" s="1009"/>
      <c r="B303" s="1008"/>
      <c r="C303" s="1009"/>
      <c r="D303" s="1010"/>
      <c r="E303" s="1009"/>
      <c r="F303" s="1011"/>
      <c r="G303" s="1009"/>
      <c r="H303" s="1009"/>
      <c r="I303" s="1009"/>
      <c r="J303" s="1009"/>
      <c r="K303" s="1009"/>
      <c r="L303" s="1009"/>
      <c r="M303" s="1009"/>
      <c r="N303" s="1009"/>
      <c r="O303" s="1009"/>
      <c r="P303" s="1009"/>
      <c r="Q303" s="1009"/>
      <c r="R303" s="1009"/>
      <c r="S303" s="1009"/>
      <c r="T303" s="1009"/>
      <c r="U303" s="1009"/>
      <c r="V303" s="1009"/>
      <c r="W303" s="1009"/>
      <c r="X303" s="1009"/>
      <c r="Y303" s="1009"/>
      <c r="Z303" s="1009"/>
      <c r="AA303" s="1009"/>
    </row>
    <row r="304">
      <c r="A304" s="1009"/>
      <c r="B304" s="1008"/>
      <c r="C304" s="1009"/>
      <c r="D304" s="1010"/>
      <c r="E304" s="1009"/>
      <c r="F304" s="1011"/>
      <c r="G304" s="1009"/>
      <c r="H304" s="1009"/>
      <c r="I304" s="1009"/>
      <c r="J304" s="1009"/>
      <c r="K304" s="1009"/>
      <c r="L304" s="1009"/>
      <c r="M304" s="1009"/>
      <c r="N304" s="1009"/>
      <c r="O304" s="1009"/>
      <c r="P304" s="1009"/>
      <c r="Q304" s="1009"/>
      <c r="R304" s="1009"/>
      <c r="S304" s="1009"/>
      <c r="T304" s="1009"/>
      <c r="U304" s="1009"/>
      <c r="V304" s="1009"/>
      <c r="W304" s="1009"/>
      <c r="X304" s="1009"/>
      <c r="Y304" s="1009"/>
      <c r="Z304" s="1009"/>
      <c r="AA304" s="1009"/>
    </row>
    <row r="305">
      <c r="A305" s="1009"/>
      <c r="B305" s="1008"/>
      <c r="C305" s="1009"/>
      <c r="D305" s="1010"/>
      <c r="E305" s="1009"/>
      <c r="F305" s="1011"/>
      <c r="G305" s="1009"/>
      <c r="H305" s="1009"/>
      <c r="I305" s="1009"/>
      <c r="J305" s="1009"/>
      <c r="K305" s="1009"/>
      <c r="L305" s="1009"/>
      <c r="M305" s="1009"/>
      <c r="N305" s="1009"/>
      <c r="O305" s="1009"/>
      <c r="P305" s="1009"/>
      <c r="Q305" s="1009"/>
      <c r="R305" s="1009"/>
      <c r="S305" s="1009"/>
      <c r="T305" s="1009"/>
      <c r="U305" s="1009"/>
      <c r="V305" s="1009"/>
      <c r="W305" s="1009"/>
      <c r="X305" s="1009"/>
      <c r="Y305" s="1009"/>
      <c r="Z305" s="1009"/>
      <c r="AA305" s="1009"/>
    </row>
    <row r="306">
      <c r="A306" s="1009"/>
      <c r="B306" s="1008"/>
      <c r="C306" s="1009"/>
      <c r="D306" s="1010"/>
      <c r="E306" s="1009"/>
      <c r="F306" s="1011"/>
      <c r="G306" s="1009"/>
      <c r="H306" s="1009"/>
      <c r="I306" s="1009"/>
      <c r="J306" s="1009"/>
      <c r="K306" s="1009"/>
      <c r="L306" s="1009"/>
      <c r="M306" s="1009"/>
      <c r="N306" s="1009"/>
      <c r="O306" s="1009"/>
      <c r="P306" s="1009"/>
      <c r="Q306" s="1009"/>
      <c r="R306" s="1009"/>
      <c r="S306" s="1009"/>
      <c r="T306" s="1009"/>
      <c r="U306" s="1009"/>
      <c r="V306" s="1009"/>
      <c r="W306" s="1009"/>
      <c r="X306" s="1009"/>
      <c r="Y306" s="1009"/>
      <c r="Z306" s="1009"/>
      <c r="AA306" s="1009"/>
    </row>
    <row r="307">
      <c r="A307" s="1009"/>
      <c r="B307" s="1008"/>
      <c r="C307" s="1009"/>
      <c r="D307" s="1010"/>
      <c r="E307" s="1009"/>
      <c r="F307" s="1011"/>
      <c r="G307" s="1009"/>
      <c r="H307" s="1009"/>
      <c r="I307" s="1009"/>
      <c r="J307" s="1009"/>
      <c r="K307" s="1009"/>
      <c r="L307" s="1009"/>
      <c r="M307" s="1009"/>
      <c r="N307" s="1009"/>
      <c r="O307" s="1009"/>
      <c r="P307" s="1009"/>
      <c r="Q307" s="1009"/>
      <c r="R307" s="1009"/>
      <c r="S307" s="1009"/>
      <c r="T307" s="1009"/>
      <c r="U307" s="1009"/>
      <c r="V307" s="1009"/>
      <c r="W307" s="1009"/>
      <c r="X307" s="1009"/>
      <c r="Y307" s="1009"/>
      <c r="Z307" s="1009"/>
      <c r="AA307" s="1009"/>
    </row>
    <row r="308">
      <c r="A308" s="1009"/>
      <c r="B308" s="1008"/>
      <c r="C308" s="1009"/>
      <c r="D308" s="1010"/>
      <c r="E308" s="1009"/>
      <c r="F308" s="1011"/>
      <c r="G308" s="1009"/>
      <c r="H308" s="1009"/>
      <c r="I308" s="1009"/>
      <c r="J308" s="1009"/>
      <c r="K308" s="1009"/>
      <c r="L308" s="1009"/>
      <c r="M308" s="1009"/>
      <c r="N308" s="1009"/>
      <c r="O308" s="1009"/>
      <c r="P308" s="1009"/>
      <c r="Q308" s="1009"/>
      <c r="R308" s="1009"/>
      <c r="S308" s="1009"/>
      <c r="T308" s="1009"/>
      <c r="U308" s="1009"/>
      <c r="V308" s="1009"/>
      <c r="W308" s="1009"/>
      <c r="X308" s="1009"/>
      <c r="Y308" s="1009"/>
      <c r="Z308" s="1009"/>
      <c r="AA308" s="1009"/>
    </row>
    <row r="309">
      <c r="A309" s="1009"/>
      <c r="B309" s="1008"/>
      <c r="C309" s="1009"/>
      <c r="D309" s="1010"/>
      <c r="E309" s="1009"/>
      <c r="F309" s="1011"/>
      <c r="G309" s="1009"/>
      <c r="H309" s="1009"/>
      <c r="I309" s="1009"/>
      <c r="J309" s="1009"/>
      <c r="K309" s="1009"/>
      <c r="L309" s="1009"/>
      <c r="M309" s="1009"/>
      <c r="N309" s="1009"/>
      <c r="O309" s="1009"/>
      <c r="P309" s="1009"/>
      <c r="Q309" s="1009"/>
      <c r="R309" s="1009"/>
      <c r="S309" s="1009"/>
      <c r="T309" s="1009"/>
      <c r="U309" s="1009"/>
      <c r="V309" s="1009"/>
      <c r="W309" s="1009"/>
      <c r="X309" s="1009"/>
      <c r="Y309" s="1009"/>
      <c r="Z309" s="1009"/>
      <c r="AA309" s="1009"/>
    </row>
    <row r="310">
      <c r="A310" s="1009"/>
      <c r="B310" s="1008"/>
      <c r="C310" s="1009"/>
      <c r="D310" s="1010"/>
      <c r="E310" s="1009"/>
      <c r="F310" s="1011"/>
      <c r="G310" s="1009"/>
      <c r="H310" s="1009"/>
      <c r="I310" s="1009"/>
      <c r="J310" s="1009"/>
      <c r="K310" s="1009"/>
      <c r="L310" s="1009"/>
      <c r="M310" s="1009"/>
      <c r="N310" s="1009"/>
      <c r="O310" s="1009"/>
      <c r="P310" s="1009"/>
      <c r="Q310" s="1009"/>
      <c r="R310" s="1009"/>
      <c r="S310" s="1009"/>
      <c r="T310" s="1009"/>
      <c r="U310" s="1009"/>
      <c r="V310" s="1009"/>
      <c r="W310" s="1009"/>
      <c r="X310" s="1009"/>
      <c r="Y310" s="1009"/>
      <c r="Z310" s="1009"/>
      <c r="AA310" s="1009"/>
    </row>
    <row r="311">
      <c r="A311" s="1009"/>
      <c r="B311" s="1008"/>
      <c r="C311" s="1009"/>
      <c r="D311" s="1010"/>
      <c r="E311" s="1009"/>
      <c r="F311" s="1011"/>
      <c r="G311" s="1009"/>
      <c r="H311" s="1009"/>
      <c r="I311" s="1009"/>
      <c r="J311" s="1009"/>
      <c r="K311" s="1009"/>
      <c r="L311" s="1009"/>
      <c r="M311" s="1009"/>
      <c r="N311" s="1009"/>
      <c r="O311" s="1009"/>
      <c r="P311" s="1009"/>
      <c r="Q311" s="1009"/>
      <c r="R311" s="1009"/>
      <c r="S311" s="1009"/>
      <c r="T311" s="1009"/>
      <c r="U311" s="1009"/>
      <c r="V311" s="1009"/>
      <c r="W311" s="1009"/>
      <c r="X311" s="1009"/>
      <c r="Y311" s="1009"/>
      <c r="Z311" s="1009"/>
      <c r="AA311" s="1009"/>
    </row>
    <row r="312">
      <c r="A312" s="1009"/>
      <c r="B312" s="1008"/>
      <c r="C312" s="1009"/>
      <c r="D312" s="1010"/>
      <c r="E312" s="1009"/>
      <c r="F312" s="1011"/>
      <c r="G312" s="1009"/>
      <c r="H312" s="1009"/>
      <c r="I312" s="1009"/>
      <c r="J312" s="1009"/>
      <c r="K312" s="1009"/>
      <c r="L312" s="1009"/>
      <c r="M312" s="1009"/>
      <c r="N312" s="1009"/>
      <c r="O312" s="1009"/>
      <c r="P312" s="1009"/>
      <c r="Q312" s="1009"/>
      <c r="R312" s="1009"/>
      <c r="S312" s="1009"/>
      <c r="T312" s="1009"/>
      <c r="U312" s="1009"/>
      <c r="V312" s="1009"/>
      <c r="W312" s="1009"/>
      <c r="X312" s="1009"/>
      <c r="Y312" s="1009"/>
      <c r="Z312" s="1009"/>
      <c r="AA312" s="1009"/>
    </row>
    <row r="313">
      <c r="A313" s="1009"/>
      <c r="B313" s="1008"/>
      <c r="C313" s="1009"/>
      <c r="D313" s="1010"/>
      <c r="E313" s="1009"/>
      <c r="F313" s="1011"/>
      <c r="G313" s="1009"/>
      <c r="H313" s="1009"/>
      <c r="I313" s="1009"/>
      <c r="J313" s="1009"/>
      <c r="K313" s="1009"/>
      <c r="L313" s="1009"/>
      <c r="M313" s="1009"/>
      <c r="N313" s="1009"/>
      <c r="O313" s="1009"/>
      <c r="P313" s="1009"/>
      <c r="Q313" s="1009"/>
      <c r="R313" s="1009"/>
      <c r="S313" s="1009"/>
      <c r="T313" s="1009"/>
      <c r="U313" s="1009"/>
      <c r="V313" s="1009"/>
      <c r="W313" s="1009"/>
      <c r="X313" s="1009"/>
      <c r="Y313" s="1009"/>
      <c r="Z313" s="1009"/>
      <c r="AA313" s="1009"/>
    </row>
    <row r="314">
      <c r="A314" s="1009"/>
      <c r="B314" s="1008"/>
      <c r="C314" s="1009"/>
      <c r="D314" s="1010"/>
      <c r="E314" s="1009"/>
      <c r="F314" s="1011"/>
      <c r="G314" s="1009"/>
      <c r="H314" s="1009"/>
      <c r="I314" s="1009"/>
      <c r="J314" s="1009"/>
      <c r="K314" s="1009"/>
      <c r="L314" s="1009"/>
      <c r="M314" s="1009"/>
      <c r="N314" s="1009"/>
      <c r="O314" s="1009"/>
      <c r="P314" s="1009"/>
      <c r="Q314" s="1009"/>
      <c r="R314" s="1009"/>
      <c r="S314" s="1009"/>
      <c r="T314" s="1009"/>
      <c r="U314" s="1009"/>
      <c r="V314" s="1009"/>
      <c r="W314" s="1009"/>
      <c r="X314" s="1009"/>
      <c r="Y314" s="1009"/>
      <c r="Z314" s="1009"/>
      <c r="AA314" s="1009"/>
    </row>
    <row r="315">
      <c r="A315" s="1009"/>
      <c r="B315" s="1008"/>
      <c r="C315" s="1009"/>
      <c r="D315" s="1010"/>
      <c r="E315" s="1009"/>
      <c r="F315" s="1011"/>
      <c r="G315" s="1009"/>
      <c r="H315" s="1009"/>
      <c r="I315" s="1009"/>
      <c r="J315" s="1009"/>
      <c r="K315" s="1009"/>
      <c r="L315" s="1009"/>
      <c r="M315" s="1009"/>
      <c r="N315" s="1009"/>
      <c r="O315" s="1009"/>
      <c r="P315" s="1009"/>
      <c r="Q315" s="1009"/>
      <c r="R315" s="1009"/>
      <c r="S315" s="1009"/>
      <c r="T315" s="1009"/>
      <c r="U315" s="1009"/>
      <c r="V315" s="1009"/>
      <c r="W315" s="1009"/>
      <c r="X315" s="1009"/>
      <c r="Y315" s="1009"/>
      <c r="Z315" s="1009"/>
      <c r="AA315" s="1009"/>
    </row>
    <row r="316">
      <c r="A316" s="1009"/>
      <c r="B316" s="1008"/>
      <c r="C316" s="1009"/>
      <c r="D316" s="1010"/>
      <c r="E316" s="1009"/>
      <c r="F316" s="1011"/>
      <c r="G316" s="1009"/>
      <c r="H316" s="1009"/>
      <c r="I316" s="1009"/>
      <c r="J316" s="1009"/>
      <c r="K316" s="1009"/>
      <c r="L316" s="1009"/>
      <c r="M316" s="1009"/>
      <c r="N316" s="1009"/>
      <c r="O316" s="1009"/>
      <c r="P316" s="1009"/>
      <c r="Q316" s="1009"/>
      <c r="R316" s="1009"/>
      <c r="S316" s="1009"/>
      <c r="T316" s="1009"/>
      <c r="U316" s="1009"/>
      <c r="V316" s="1009"/>
      <c r="W316" s="1009"/>
      <c r="X316" s="1009"/>
      <c r="Y316" s="1009"/>
      <c r="Z316" s="1009"/>
      <c r="AA316" s="1009"/>
    </row>
    <row r="317">
      <c r="A317" s="1009"/>
      <c r="B317" s="1008"/>
      <c r="C317" s="1009"/>
      <c r="D317" s="1010"/>
      <c r="E317" s="1009"/>
      <c r="F317" s="1011"/>
      <c r="G317" s="1009"/>
      <c r="H317" s="1009"/>
      <c r="I317" s="1009"/>
      <c r="J317" s="1009"/>
      <c r="K317" s="1009"/>
      <c r="L317" s="1009"/>
      <c r="M317" s="1009"/>
      <c r="N317" s="1009"/>
      <c r="O317" s="1009"/>
      <c r="P317" s="1009"/>
      <c r="Q317" s="1009"/>
      <c r="R317" s="1009"/>
      <c r="S317" s="1009"/>
      <c r="T317" s="1009"/>
      <c r="U317" s="1009"/>
      <c r="V317" s="1009"/>
      <c r="W317" s="1009"/>
      <c r="X317" s="1009"/>
      <c r="Y317" s="1009"/>
      <c r="Z317" s="1009"/>
      <c r="AA317" s="1009"/>
    </row>
    <row r="318">
      <c r="A318" s="1009"/>
      <c r="B318" s="1008"/>
      <c r="C318" s="1009"/>
      <c r="D318" s="1010"/>
      <c r="E318" s="1009"/>
      <c r="F318" s="1011"/>
      <c r="G318" s="1009"/>
      <c r="H318" s="1009"/>
      <c r="I318" s="1009"/>
      <c r="J318" s="1009"/>
      <c r="K318" s="1009"/>
      <c r="L318" s="1009"/>
      <c r="M318" s="1009"/>
      <c r="N318" s="1009"/>
      <c r="O318" s="1009"/>
      <c r="P318" s="1009"/>
      <c r="Q318" s="1009"/>
      <c r="R318" s="1009"/>
      <c r="S318" s="1009"/>
      <c r="T318" s="1009"/>
      <c r="U318" s="1009"/>
      <c r="V318" s="1009"/>
      <c r="W318" s="1009"/>
      <c r="X318" s="1009"/>
      <c r="Y318" s="1009"/>
      <c r="Z318" s="1009"/>
      <c r="AA318" s="1009"/>
    </row>
    <row r="319">
      <c r="A319" s="1009"/>
      <c r="B319" s="1008"/>
      <c r="C319" s="1009"/>
      <c r="D319" s="1010"/>
      <c r="E319" s="1009"/>
      <c r="F319" s="1011"/>
      <c r="G319" s="1009"/>
      <c r="H319" s="1009"/>
      <c r="I319" s="1009"/>
      <c r="J319" s="1009"/>
      <c r="K319" s="1009"/>
      <c r="L319" s="1009"/>
      <c r="M319" s="1009"/>
      <c r="N319" s="1009"/>
      <c r="O319" s="1009"/>
      <c r="P319" s="1009"/>
      <c r="Q319" s="1009"/>
      <c r="R319" s="1009"/>
      <c r="S319" s="1009"/>
      <c r="T319" s="1009"/>
      <c r="U319" s="1009"/>
      <c r="V319" s="1009"/>
      <c r="W319" s="1009"/>
      <c r="X319" s="1009"/>
      <c r="Y319" s="1009"/>
      <c r="Z319" s="1009"/>
      <c r="AA319" s="1009"/>
    </row>
    <row r="320">
      <c r="A320" s="1009"/>
      <c r="B320" s="1008"/>
      <c r="C320" s="1009"/>
      <c r="D320" s="1010"/>
      <c r="E320" s="1009"/>
      <c r="F320" s="1011"/>
      <c r="G320" s="1009"/>
      <c r="H320" s="1009"/>
      <c r="I320" s="1009"/>
      <c r="J320" s="1009"/>
      <c r="K320" s="1009"/>
      <c r="L320" s="1009"/>
      <c r="M320" s="1009"/>
      <c r="N320" s="1009"/>
      <c r="O320" s="1009"/>
      <c r="P320" s="1009"/>
      <c r="Q320" s="1009"/>
      <c r="R320" s="1009"/>
      <c r="S320" s="1009"/>
      <c r="T320" s="1009"/>
      <c r="U320" s="1009"/>
      <c r="V320" s="1009"/>
      <c r="W320" s="1009"/>
      <c r="X320" s="1009"/>
      <c r="Y320" s="1009"/>
      <c r="Z320" s="1009"/>
      <c r="AA320" s="1009"/>
    </row>
    <row r="321">
      <c r="A321" s="1009"/>
      <c r="B321" s="1008"/>
      <c r="C321" s="1009"/>
      <c r="D321" s="1010"/>
      <c r="E321" s="1009"/>
      <c r="F321" s="1011"/>
      <c r="G321" s="1009"/>
      <c r="H321" s="1009"/>
      <c r="I321" s="1009"/>
      <c r="J321" s="1009"/>
      <c r="K321" s="1009"/>
      <c r="L321" s="1009"/>
      <c r="M321" s="1009"/>
      <c r="N321" s="1009"/>
      <c r="O321" s="1009"/>
      <c r="P321" s="1009"/>
      <c r="Q321" s="1009"/>
      <c r="R321" s="1009"/>
      <c r="S321" s="1009"/>
      <c r="T321" s="1009"/>
      <c r="U321" s="1009"/>
      <c r="V321" s="1009"/>
      <c r="W321" s="1009"/>
      <c r="X321" s="1009"/>
      <c r="Y321" s="1009"/>
      <c r="Z321" s="1009"/>
      <c r="AA321" s="1009"/>
    </row>
    <row r="322">
      <c r="A322" s="1009"/>
      <c r="B322" s="1008"/>
      <c r="C322" s="1009"/>
      <c r="D322" s="1010"/>
      <c r="E322" s="1009"/>
      <c r="F322" s="1011"/>
      <c r="G322" s="1009"/>
      <c r="H322" s="1009"/>
      <c r="I322" s="1009"/>
      <c r="J322" s="1009"/>
      <c r="K322" s="1009"/>
      <c r="L322" s="1009"/>
      <c r="M322" s="1009"/>
      <c r="N322" s="1009"/>
      <c r="O322" s="1009"/>
      <c r="P322" s="1009"/>
      <c r="Q322" s="1009"/>
      <c r="R322" s="1009"/>
      <c r="S322" s="1009"/>
      <c r="T322" s="1009"/>
      <c r="U322" s="1009"/>
      <c r="V322" s="1009"/>
      <c r="W322" s="1009"/>
      <c r="X322" s="1009"/>
      <c r="Y322" s="1009"/>
      <c r="Z322" s="1009"/>
      <c r="AA322" s="1009"/>
    </row>
    <row r="323">
      <c r="A323" s="1009"/>
      <c r="B323" s="1008"/>
      <c r="C323" s="1009"/>
      <c r="D323" s="1010"/>
      <c r="E323" s="1009"/>
      <c r="F323" s="1011"/>
      <c r="G323" s="1009"/>
      <c r="H323" s="1009"/>
      <c r="I323" s="1009"/>
      <c r="J323" s="1009"/>
      <c r="K323" s="1009"/>
      <c r="L323" s="1009"/>
      <c r="M323" s="1009"/>
      <c r="N323" s="1009"/>
      <c r="O323" s="1009"/>
      <c r="P323" s="1009"/>
      <c r="Q323" s="1009"/>
      <c r="R323" s="1009"/>
      <c r="S323" s="1009"/>
      <c r="T323" s="1009"/>
      <c r="U323" s="1009"/>
      <c r="V323" s="1009"/>
      <c r="W323" s="1009"/>
      <c r="X323" s="1009"/>
      <c r="Y323" s="1009"/>
      <c r="Z323" s="1009"/>
      <c r="AA323" s="1009"/>
    </row>
    <row r="324">
      <c r="A324" s="1009"/>
      <c r="B324" s="1008"/>
      <c r="C324" s="1009"/>
      <c r="D324" s="1010"/>
      <c r="E324" s="1009"/>
      <c r="F324" s="1011"/>
      <c r="G324" s="1009"/>
      <c r="H324" s="1009"/>
      <c r="I324" s="1009"/>
      <c r="J324" s="1009"/>
      <c r="K324" s="1009"/>
      <c r="L324" s="1009"/>
      <c r="M324" s="1009"/>
      <c r="N324" s="1009"/>
      <c r="O324" s="1009"/>
      <c r="P324" s="1009"/>
      <c r="Q324" s="1009"/>
      <c r="R324" s="1009"/>
      <c r="S324" s="1009"/>
      <c r="T324" s="1009"/>
      <c r="U324" s="1009"/>
      <c r="V324" s="1009"/>
      <c r="W324" s="1009"/>
      <c r="X324" s="1009"/>
      <c r="Y324" s="1009"/>
      <c r="Z324" s="1009"/>
      <c r="AA324" s="1009"/>
    </row>
    <row r="325">
      <c r="A325" s="1009"/>
      <c r="B325" s="1008"/>
      <c r="C325" s="1009"/>
      <c r="D325" s="1010"/>
      <c r="E325" s="1009"/>
      <c r="F325" s="1011"/>
      <c r="G325" s="1009"/>
      <c r="H325" s="1009"/>
      <c r="I325" s="1009"/>
      <c r="J325" s="1009"/>
      <c r="K325" s="1009"/>
      <c r="L325" s="1009"/>
      <c r="M325" s="1009"/>
      <c r="N325" s="1009"/>
      <c r="O325" s="1009"/>
      <c r="P325" s="1009"/>
      <c r="Q325" s="1009"/>
      <c r="R325" s="1009"/>
      <c r="S325" s="1009"/>
      <c r="T325" s="1009"/>
      <c r="U325" s="1009"/>
      <c r="V325" s="1009"/>
      <c r="W325" s="1009"/>
      <c r="X325" s="1009"/>
      <c r="Y325" s="1009"/>
      <c r="Z325" s="1009"/>
      <c r="AA325" s="1009"/>
    </row>
    <row r="326">
      <c r="A326" s="1009"/>
      <c r="B326" s="1008"/>
      <c r="C326" s="1009"/>
      <c r="D326" s="1010"/>
      <c r="E326" s="1009"/>
      <c r="F326" s="1011"/>
      <c r="G326" s="1009"/>
      <c r="H326" s="1009"/>
      <c r="I326" s="1009"/>
      <c r="J326" s="1009"/>
      <c r="K326" s="1009"/>
      <c r="L326" s="1009"/>
      <c r="M326" s="1009"/>
      <c r="N326" s="1009"/>
      <c r="O326" s="1009"/>
      <c r="P326" s="1009"/>
      <c r="Q326" s="1009"/>
      <c r="R326" s="1009"/>
      <c r="S326" s="1009"/>
      <c r="T326" s="1009"/>
      <c r="U326" s="1009"/>
      <c r="V326" s="1009"/>
      <c r="W326" s="1009"/>
      <c r="X326" s="1009"/>
      <c r="Y326" s="1009"/>
      <c r="Z326" s="1009"/>
      <c r="AA326" s="1009"/>
    </row>
    <row r="327">
      <c r="A327" s="1009"/>
      <c r="B327" s="1008"/>
      <c r="C327" s="1009"/>
      <c r="D327" s="1010"/>
      <c r="E327" s="1009"/>
      <c r="F327" s="1011"/>
      <c r="G327" s="1009"/>
      <c r="H327" s="1009"/>
      <c r="I327" s="1009"/>
      <c r="J327" s="1009"/>
      <c r="K327" s="1009"/>
      <c r="L327" s="1009"/>
      <c r="M327" s="1009"/>
      <c r="N327" s="1009"/>
      <c r="O327" s="1009"/>
      <c r="P327" s="1009"/>
      <c r="Q327" s="1009"/>
      <c r="R327" s="1009"/>
      <c r="S327" s="1009"/>
      <c r="T327" s="1009"/>
      <c r="U327" s="1009"/>
      <c r="V327" s="1009"/>
      <c r="W327" s="1009"/>
      <c r="X327" s="1009"/>
      <c r="Y327" s="1009"/>
      <c r="Z327" s="1009"/>
      <c r="AA327" s="1009"/>
    </row>
    <row r="328">
      <c r="A328" s="1009"/>
      <c r="B328" s="1008"/>
      <c r="C328" s="1009"/>
      <c r="D328" s="1010"/>
      <c r="E328" s="1009"/>
      <c r="F328" s="1011"/>
      <c r="G328" s="1009"/>
      <c r="H328" s="1009"/>
      <c r="I328" s="1009"/>
      <c r="J328" s="1009"/>
      <c r="K328" s="1009"/>
      <c r="L328" s="1009"/>
      <c r="M328" s="1009"/>
      <c r="N328" s="1009"/>
      <c r="O328" s="1009"/>
      <c r="P328" s="1009"/>
      <c r="Q328" s="1009"/>
      <c r="R328" s="1009"/>
      <c r="S328" s="1009"/>
      <c r="T328" s="1009"/>
      <c r="U328" s="1009"/>
      <c r="V328" s="1009"/>
      <c r="W328" s="1009"/>
      <c r="X328" s="1009"/>
      <c r="Y328" s="1009"/>
      <c r="Z328" s="1009"/>
      <c r="AA328" s="1009"/>
    </row>
    <row r="329">
      <c r="A329" s="1009"/>
      <c r="B329" s="1008"/>
      <c r="C329" s="1009"/>
      <c r="D329" s="1010"/>
      <c r="E329" s="1009"/>
      <c r="F329" s="1011"/>
      <c r="G329" s="1009"/>
      <c r="H329" s="1009"/>
      <c r="I329" s="1009"/>
      <c r="J329" s="1009"/>
      <c r="K329" s="1009"/>
      <c r="L329" s="1009"/>
      <c r="M329" s="1009"/>
      <c r="N329" s="1009"/>
      <c r="O329" s="1009"/>
      <c r="P329" s="1009"/>
      <c r="Q329" s="1009"/>
      <c r="R329" s="1009"/>
      <c r="S329" s="1009"/>
      <c r="T329" s="1009"/>
      <c r="U329" s="1009"/>
      <c r="V329" s="1009"/>
      <c r="W329" s="1009"/>
      <c r="X329" s="1009"/>
      <c r="Y329" s="1009"/>
      <c r="Z329" s="1009"/>
      <c r="AA329" s="1009"/>
    </row>
    <row r="330">
      <c r="A330" s="1009"/>
      <c r="B330" s="1008"/>
      <c r="C330" s="1009"/>
      <c r="D330" s="1010"/>
      <c r="E330" s="1009"/>
      <c r="F330" s="1011"/>
      <c r="G330" s="1009"/>
      <c r="H330" s="1009"/>
      <c r="I330" s="1009"/>
      <c r="J330" s="1009"/>
      <c r="K330" s="1009"/>
      <c r="L330" s="1009"/>
      <c r="M330" s="1009"/>
      <c r="N330" s="1009"/>
      <c r="O330" s="1009"/>
      <c r="P330" s="1009"/>
      <c r="Q330" s="1009"/>
      <c r="R330" s="1009"/>
      <c r="S330" s="1009"/>
      <c r="T330" s="1009"/>
      <c r="U330" s="1009"/>
      <c r="V330" s="1009"/>
      <c r="W330" s="1009"/>
      <c r="X330" s="1009"/>
      <c r="Y330" s="1009"/>
      <c r="Z330" s="1009"/>
      <c r="AA330" s="1009"/>
    </row>
    <row r="331">
      <c r="A331" s="1009"/>
      <c r="B331" s="1008"/>
      <c r="C331" s="1009"/>
      <c r="D331" s="1010"/>
      <c r="E331" s="1009"/>
      <c r="F331" s="1011"/>
      <c r="G331" s="1009"/>
      <c r="H331" s="1009"/>
      <c r="I331" s="1009"/>
      <c r="J331" s="1009"/>
      <c r="K331" s="1009"/>
      <c r="L331" s="1009"/>
      <c r="M331" s="1009"/>
      <c r="N331" s="1009"/>
      <c r="O331" s="1009"/>
      <c r="P331" s="1009"/>
      <c r="Q331" s="1009"/>
      <c r="R331" s="1009"/>
      <c r="S331" s="1009"/>
      <c r="T331" s="1009"/>
      <c r="U331" s="1009"/>
      <c r="V331" s="1009"/>
      <c r="W331" s="1009"/>
      <c r="X331" s="1009"/>
      <c r="Y331" s="1009"/>
      <c r="Z331" s="1009"/>
      <c r="AA331" s="1009"/>
    </row>
    <row r="332">
      <c r="A332" s="1009"/>
      <c r="B332" s="1008"/>
      <c r="C332" s="1009"/>
      <c r="D332" s="1010"/>
      <c r="E332" s="1009"/>
      <c r="F332" s="1011"/>
      <c r="G332" s="1009"/>
      <c r="H332" s="1009"/>
      <c r="I332" s="1009"/>
      <c r="J332" s="1009"/>
      <c r="K332" s="1009"/>
      <c r="L332" s="1009"/>
      <c r="M332" s="1009"/>
      <c r="N332" s="1009"/>
      <c r="O332" s="1009"/>
      <c r="P332" s="1009"/>
      <c r="Q332" s="1009"/>
      <c r="R332" s="1009"/>
      <c r="S332" s="1009"/>
      <c r="T332" s="1009"/>
      <c r="U332" s="1009"/>
      <c r="V332" s="1009"/>
      <c r="W332" s="1009"/>
      <c r="X332" s="1009"/>
      <c r="Y332" s="1009"/>
      <c r="Z332" s="1009"/>
      <c r="AA332" s="1009"/>
    </row>
    <row r="333">
      <c r="A333" s="1009"/>
      <c r="B333" s="1008"/>
      <c r="C333" s="1009"/>
      <c r="D333" s="1010"/>
      <c r="E333" s="1009"/>
      <c r="F333" s="1011"/>
      <c r="G333" s="1009"/>
      <c r="H333" s="1009"/>
      <c r="I333" s="1009"/>
      <c r="J333" s="1009"/>
      <c r="K333" s="1009"/>
      <c r="L333" s="1009"/>
      <c r="M333" s="1009"/>
      <c r="N333" s="1009"/>
      <c r="O333" s="1009"/>
      <c r="P333" s="1009"/>
      <c r="Q333" s="1009"/>
      <c r="R333" s="1009"/>
      <c r="S333" s="1009"/>
      <c r="T333" s="1009"/>
      <c r="U333" s="1009"/>
      <c r="V333" s="1009"/>
      <c r="W333" s="1009"/>
      <c r="X333" s="1009"/>
      <c r="Y333" s="1009"/>
      <c r="Z333" s="1009"/>
      <c r="AA333" s="1009"/>
    </row>
    <row r="334">
      <c r="A334" s="1009"/>
      <c r="B334" s="1008"/>
      <c r="C334" s="1009"/>
      <c r="D334" s="1010"/>
      <c r="E334" s="1009"/>
      <c r="F334" s="1011"/>
      <c r="G334" s="1009"/>
      <c r="H334" s="1009"/>
      <c r="I334" s="1009"/>
      <c r="J334" s="1009"/>
      <c r="K334" s="1009"/>
      <c r="L334" s="1009"/>
      <c r="M334" s="1009"/>
      <c r="N334" s="1009"/>
      <c r="O334" s="1009"/>
      <c r="P334" s="1009"/>
      <c r="Q334" s="1009"/>
      <c r="R334" s="1009"/>
      <c r="S334" s="1009"/>
      <c r="T334" s="1009"/>
      <c r="U334" s="1009"/>
      <c r="V334" s="1009"/>
      <c r="W334" s="1009"/>
      <c r="X334" s="1009"/>
      <c r="Y334" s="1009"/>
      <c r="Z334" s="1009"/>
      <c r="AA334" s="1009"/>
    </row>
    <row r="335">
      <c r="A335" s="1009"/>
      <c r="B335" s="1008"/>
      <c r="C335" s="1009"/>
      <c r="D335" s="1010"/>
      <c r="E335" s="1009"/>
      <c r="F335" s="1011"/>
      <c r="G335" s="1009"/>
      <c r="H335" s="1009"/>
      <c r="I335" s="1009"/>
      <c r="J335" s="1009"/>
      <c r="K335" s="1009"/>
      <c r="L335" s="1009"/>
      <c r="M335" s="1009"/>
      <c r="N335" s="1009"/>
      <c r="O335" s="1009"/>
      <c r="P335" s="1009"/>
      <c r="Q335" s="1009"/>
      <c r="R335" s="1009"/>
      <c r="S335" s="1009"/>
      <c r="T335" s="1009"/>
      <c r="U335" s="1009"/>
      <c r="V335" s="1009"/>
      <c r="W335" s="1009"/>
      <c r="X335" s="1009"/>
      <c r="Y335" s="1009"/>
      <c r="Z335" s="1009"/>
      <c r="AA335" s="1009"/>
    </row>
    <row r="336">
      <c r="A336" s="1009"/>
      <c r="B336" s="1008"/>
      <c r="C336" s="1009"/>
      <c r="D336" s="1010"/>
      <c r="E336" s="1009"/>
      <c r="F336" s="1011"/>
      <c r="G336" s="1009"/>
      <c r="H336" s="1009"/>
      <c r="I336" s="1009"/>
      <c r="J336" s="1009"/>
      <c r="K336" s="1009"/>
      <c r="L336" s="1009"/>
      <c r="M336" s="1009"/>
      <c r="N336" s="1009"/>
      <c r="O336" s="1009"/>
      <c r="P336" s="1009"/>
      <c r="Q336" s="1009"/>
      <c r="R336" s="1009"/>
      <c r="S336" s="1009"/>
      <c r="T336" s="1009"/>
      <c r="U336" s="1009"/>
      <c r="V336" s="1009"/>
      <c r="W336" s="1009"/>
      <c r="X336" s="1009"/>
      <c r="Y336" s="1009"/>
      <c r="Z336" s="1009"/>
      <c r="AA336" s="1009"/>
    </row>
    <row r="337">
      <c r="A337" s="1009"/>
      <c r="B337" s="1008"/>
      <c r="C337" s="1009"/>
      <c r="D337" s="1010"/>
      <c r="E337" s="1009"/>
      <c r="F337" s="1011"/>
      <c r="G337" s="1009"/>
      <c r="H337" s="1009"/>
      <c r="I337" s="1009"/>
      <c r="J337" s="1009"/>
      <c r="K337" s="1009"/>
      <c r="L337" s="1009"/>
      <c r="M337" s="1009"/>
      <c r="N337" s="1009"/>
      <c r="O337" s="1009"/>
      <c r="P337" s="1009"/>
      <c r="Q337" s="1009"/>
      <c r="R337" s="1009"/>
      <c r="S337" s="1009"/>
      <c r="T337" s="1009"/>
      <c r="U337" s="1009"/>
      <c r="V337" s="1009"/>
      <c r="W337" s="1009"/>
      <c r="X337" s="1009"/>
      <c r="Y337" s="1009"/>
      <c r="Z337" s="1009"/>
      <c r="AA337" s="1009"/>
    </row>
    <row r="338">
      <c r="A338" s="1009"/>
      <c r="B338" s="1008"/>
      <c r="C338" s="1009"/>
      <c r="D338" s="1010"/>
      <c r="E338" s="1009"/>
      <c r="F338" s="1011"/>
      <c r="G338" s="1009"/>
      <c r="H338" s="1009"/>
      <c r="I338" s="1009"/>
      <c r="J338" s="1009"/>
      <c r="K338" s="1009"/>
      <c r="L338" s="1009"/>
      <c r="M338" s="1009"/>
      <c r="N338" s="1009"/>
      <c r="O338" s="1009"/>
      <c r="P338" s="1009"/>
      <c r="Q338" s="1009"/>
      <c r="R338" s="1009"/>
      <c r="S338" s="1009"/>
      <c r="T338" s="1009"/>
      <c r="U338" s="1009"/>
      <c r="V338" s="1009"/>
      <c r="W338" s="1009"/>
      <c r="X338" s="1009"/>
      <c r="Y338" s="1009"/>
      <c r="Z338" s="1009"/>
      <c r="AA338" s="1009"/>
    </row>
    <row r="339">
      <c r="A339" s="1009"/>
      <c r="B339" s="1008"/>
      <c r="C339" s="1009"/>
      <c r="D339" s="1010"/>
      <c r="E339" s="1009"/>
      <c r="F339" s="1011"/>
      <c r="G339" s="1009"/>
      <c r="H339" s="1009"/>
      <c r="I339" s="1009"/>
      <c r="J339" s="1009"/>
      <c r="K339" s="1009"/>
      <c r="L339" s="1009"/>
      <c r="M339" s="1009"/>
      <c r="N339" s="1009"/>
      <c r="O339" s="1009"/>
      <c r="P339" s="1009"/>
      <c r="Q339" s="1009"/>
      <c r="R339" s="1009"/>
      <c r="S339" s="1009"/>
      <c r="T339" s="1009"/>
      <c r="U339" s="1009"/>
      <c r="V339" s="1009"/>
      <c r="W339" s="1009"/>
      <c r="X339" s="1009"/>
      <c r="Y339" s="1009"/>
      <c r="Z339" s="1009"/>
      <c r="AA339" s="1009"/>
    </row>
    <row r="340">
      <c r="A340" s="1009"/>
      <c r="B340" s="1008"/>
      <c r="C340" s="1009"/>
      <c r="D340" s="1010"/>
      <c r="E340" s="1009"/>
      <c r="F340" s="1011"/>
      <c r="G340" s="1009"/>
      <c r="H340" s="1009"/>
      <c r="I340" s="1009"/>
      <c r="J340" s="1009"/>
      <c r="K340" s="1009"/>
      <c r="L340" s="1009"/>
      <c r="M340" s="1009"/>
      <c r="N340" s="1009"/>
      <c r="O340" s="1009"/>
      <c r="P340" s="1009"/>
      <c r="Q340" s="1009"/>
      <c r="R340" s="1009"/>
      <c r="S340" s="1009"/>
      <c r="T340" s="1009"/>
      <c r="U340" s="1009"/>
      <c r="V340" s="1009"/>
      <c r="W340" s="1009"/>
      <c r="X340" s="1009"/>
      <c r="Y340" s="1009"/>
      <c r="Z340" s="1009"/>
      <c r="AA340" s="1009"/>
    </row>
    <row r="341">
      <c r="A341" s="1009"/>
      <c r="B341" s="1008"/>
      <c r="C341" s="1009"/>
      <c r="D341" s="1010"/>
      <c r="E341" s="1009"/>
      <c r="F341" s="1011"/>
      <c r="G341" s="1009"/>
      <c r="H341" s="1009"/>
      <c r="I341" s="1009"/>
      <c r="J341" s="1009"/>
      <c r="K341" s="1009"/>
      <c r="L341" s="1009"/>
      <c r="M341" s="1009"/>
      <c r="N341" s="1009"/>
      <c r="O341" s="1009"/>
      <c r="P341" s="1009"/>
      <c r="Q341" s="1009"/>
      <c r="R341" s="1009"/>
      <c r="S341" s="1009"/>
      <c r="T341" s="1009"/>
      <c r="U341" s="1009"/>
      <c r="V341" s="1009"/>
      <c r="W341" s="1009"/>
      <c r="X341" s="1009"/>
      <c r="Y341" s="1009"/>
      <c r="Z341" s="1009"/>
      <c r="AA341" s="1009"/>
    </row>
    <row r="342">
      <c r="A342" s="1009"/>
      <c r="B342" s="1008"/>
      <c r="C342" s="1009"/>
      <c r="D342" s="1010"/>
      <c r="E342" s="1009"/>
      <c r="F342" s="1011"/>
      <c r="G342" s="1009"/>
      <c r="H342" s="1009"/>
      <c r="I342" s="1009"/>
      <c r="J342" s="1009"/>
      <c r="K342" s="1009"/>
      <c r="L342" s="1009"/>
      <c r="M342" s="1009"/>
      <c r="N342" s="1009"/>
      <c r="O342" s="1009"/>
      <c r="P342" s="1009"/>
      <c r="Q342" s="1009"/>
      <c r="R342" s="1009"/>
      <c r="S342" s="1009"/>
      <c r="T342" s="1009"/>
      <c r="U342" s="1009"/>
      <c r="V342" s="1009"/>
      <c r="W342" s="1009"/>
      <c r="X342" s="1009"/>
      <c r="Y342" s="1009"/>
      <c r="Z342" s="1009"/>
      <c r="AA342" s="1009"/>
    </row>
    <row r="343">
      <c r="A343" s="1009"/>
      <c r="B343" s="1008"/>
      <c r="C343" s="1009"/>
      <c r="D343" s="1010"/>
      <c r="E343" s="1009"/>
      <c r="F343" s="1011"/>
      <c r="G343" s="1009"/>
      <c r="H343" s="1009"/>
      <c r="I343" s="1009"/>
      <c r="J343" s="1009"/>
      <c r="K343" s="1009"/>
      <c r="L343" s="1009"/>
      <c r="M343" s="1009"/>
      <c r="N343" s="1009"/>
      <c r="O343" s="1009"/>
      <c r="P343" s="1009"/>
      <c r="Q343" s="1009"/>
      <c r="R343" s="1009"/>
      <c r="S343" s="1009"/>
      <c r="T343" s="1009"/>
      <c r="U343" s="1009"/>
      <c r="V343" s="1009"/>
      <c r="W343" s="1009"/>
      <c r="X343" s="1009"/>
      <c r="Y343" s="1009"/>
      <c r="Z343" s="1009"/>
      <c r="AA343" s="1009"/>
    </row>
    <row r="344">
      <c r="A344" s="1009"/>
      <c r="B344" s="1008"/>
      <c r="C344" s="1009"/>
      <c r="D344" s="1010"/>
      <c r="E344" s="1009"/>
      <c r="F344" s="1011"/>
      <c r="G344" s="1009"/>
      <c r="H344" s="1009"/>
      <c r="I344" s="1009"/>
      <c r="J344" s="1009"/>
      <c r="K344" s="1009"/>
      <c r="L344" s="1009"/>
      <c r="M344" s="1009"/>
      <c r="N344" s="1009"/>
      <c r="O344" s="1009"/>
      <c r="P344" s="1009"/>
      <c r="Q344" s="1009"/>
      <c r="R344" s="1009"/>
      <c r="S344" s="1009"/>
      <c r="T344" s="1009"/>
      <c r="U344" s="1009"/>
      <c r="V344" s="1009"/>
      <c r="W344" s="1009"/>
      <c r="X344" s="1009"/>
      <c r="Y344" s="1009"/>
      <c r="Z344" s="1009"/>
      <c r="AA344" s="1009"/>
    </row>
    <row r="345">
      <c r="A345" s="1009"/>
      <c r="B345" s="1008"/>
      <c r="C345" s="1009"/>
      <c r="D345" s="1010"/>
      <c r="E345" s="1009"/>
      <c r="F345" s="1011"/>
      <c r="G345" s="1009"/>
      <c r="H345" s="1009"/>
      <c r="I345" s="1009"/>
      <c r="J345" s="1009"/>
      <c r="K345" s="1009"/>
      <c r="L345" s="1009"/>
      <c r="M345" s="1009"/>
      <c r="N345" s="1009"/>
      <c r="O345" s="1009"/>
      <c r="P345" s="1009"/>
      <c r="Q345" s="1009"/>
      <c r="R345" s="1009"/>
      <c r="S345" s="1009"/>
      <c r="T345" s="1009"/>
      <c r="U345" s="1009"/>
      <c r="V345" s="1009"/>
      <c r="W345" s="1009"/>
      <c r="X345" s="1009"/>
      <c r="Y345" s="1009"/>
      <c r="Z345" s="1009"/>
      <c r="AA345" s="1009"/>
    </row>
    <row r="346">
      <c r="A346" s="1009"/>
      <c r="B346" s="1008"/>
      <c r="C346" s="1009"/>
      <c r="D346" s="1010"/>
      <c r="E346" s="1009"/>
      <c r="F346" s="1011"/>
      <c r="G346" s="1009"/>
      <c r="H346" s="1009"/>
      <c r="I346" s="1009"/>
      <c r="J346" s="1009"/>
      <c r="K346" s="1009"/>
      <c r="L346" s="1009"/>
      <c r="M346" s="1009"/>
      <c r="N346" s="1009"/>
      <c r="O346" s="1009"/>
      <c r="P346" s="1009"/>
      <c r="Q346" s="1009"/>
      <c r="R346" s="1009"/>
      <c r="S346" s="1009"/>
      <c r="T346" s="1009"/>
      <c r="U346" s="1009"/>
      <c r="V346" s="1009"/>
      <c r="W346" s="1009"/>
      <c r="X346" s="1009"/>
      <c r="Y346" s="1009"/>
      <c r="Z346" s="1009"/>
      <c r="AA346" s="1009"/>
    </row>
    <row r="347">
      <c r="A347" s="1009"/>
      <c r="B347" s="1008"/>
      <c r="C347" s="1009"/>
      <c r="D347" s="1010"/>
      <c r="E347" s="1009"/>
      <c r="F347" s="1011"/>
      <c r="G347" s="1009"/>
      <c r="H347" s="1009"/>
      <c r="I347" s="1009"/>
      <c r="J347" s="1009"/>
      <c r="K347" s="1009"/>
      <c r="L347" s="1009"/>
      <c r="M347" s="1009"/>
      <c r="N347" s="1009"/>
      <c r="O347" s="1009"/>
      <c r="P347" s="1009"/>
      <c r="Q347" s="1009"/>
      <c r="R347" s="1009"/>
      <c r="S347" s="1009"/>
      <c r="T347" s="1009"/>
      <c r="U347" s="1009"/>
      <c r="V347" s="1009"/>
      <c r="W347" s="1009"/>
      <c r="X347" s="1009"/>
      <c r="Y347" s="1009"/>
      <c r="Z347" s="1009"/>
      <c r="AA347" s="1009"/>
    </row>
    <row r="348">
      <c r="A348" s="1009"/>
      <c r="B348" s="1008"/>
      <c r="C348" s="1009"/>
      <c r="D348" s="1010"/>
      <c r="E348" s="1009"/>
      <c r="F348" s="1011"/>
      <c r="G348" s="1009"/>
      <c r="H348" s="1009"/>
      <c r="I348" s="1009"/>
      <c r="J348" s="1009"/>
      <c r="K348" s="1009"/>
      <c r="L348" s="1009"/>
      <c r="M348" s="1009"/>
      <c r="N348" s="1009"/>
      <c r="O348" s="1009"/>
      <c r="P348" s="1009"/>
      <c r="Q348" s="1009"/>
      <c r="R348" s="1009"/>
      <c r="S348" s="1009"/>
      <c r="T348" s="1009"/>
      <c r="U348" s="1009"/>
      <c r="V348" s="1009"/>
      <c r="W348" s="1009"/>
      <c r="X348" s="1009"/>
      <c r="Y348" s="1009"/>
      <c r="Z348" s="1009"/>
      <c r="AA348" s="1009"/>
    </row>
    <row r="349">
      <c r="A349" s="1009"/>
      <c r="B349" s="1008"/>
      <c r="C349" s="1009"/>
      <c r="D349" s="1010"/>
      <c r="E349" s="1009"/>
      <c r="F349" s="1011"/>
      <c r="G349" s="1009"/>
      <c r="H349" s="1009"/>
      <c r="I349" s="1009"/>
      <c r="J349" s="1009"/>
      <c r="K349" s="1009"/>
      <c r="L349" s="1009"/>
      <c r="M349" s="1009"/>
      <c r="N349" s="1009"/>
      <c r="O349" s="1009"/>
      <c r="P349" s="1009"/>
      <c r="Q349" s="1009"/>
      <c r="R349" s="1009"/>
      <c r="S349" s="1009"/>
      <c r="T349" s="1009"/>
      <c r="U349" s="1009"/>
      <c r="V349" s="1009"/>
      <c r="W349" s="1009"/>
      <c r="X349" s="1009"/>
      <c r="Y349" s="1009"/>
      <c r="Z349" s="1009"/>
      <c r="AA349" s="1009"/>
    </row>
    <row r="350">
      <c r="A350" s="1009"/>
      <c r="B350" s="1008"/>
      <c r="C350" s="1009"/>
      <c r="D350" s="1010"/>
      <c r="E350" s="1009"/>
      <c r="F350" s="1011"/>
      <c r="G350" s="1009"/>
      <c r="H350" s="1009"/>
      <c r="I350" s="1009"/>
      <c r="J350" s="1009"/>
      <c r="K350" s="1009"/>
      <c r="L350" s="1009"/>
      <c r="M350" s="1009"/>
      <c r="N350" s="1009"/>
      <c r="O350" s="1009"/>
      <c r="P350" s="1009"/>
      <c r="Q350" s="1009"/>
      <c r="R350" s="1009"/>
      <c r="S350" s="1009"/>
      <c r="T350" s="1009"/>
      <c r="U350" s="1009"/>
      <c r="V350" s="1009"/>
      <c r="W350" s="1009"/>
      <c r="X350" s="1009"/>
      <c r="Y350" s="1009"/>
      <c r="Z350" s="1009"/>
      <c r="AA350" s="1009"/>
    </row>
    <row r="351">
      <c r="A351" s="1009"/>
      <c r="B351" s="1008"/>
      <c r="C351" s="1009"/>
      <c r="D351" s="1010"/>
      <c r="E351" s="1009"/>
      <c r="F351" s="1011"/>
      <c r="G351" s="1009"/>
      <c r="H351" s="1009"/>
      <c r="I351" s="1009"/>
      <c r="J351" s="1009"/>
      <c r="K351" s="1009"/>
      <c r="L351" s="1009"/>
      <c r="M351" s="1009"/>
      <c r="N351" s="1009"/>
      <c r="O351" s="1009"/>
      <c r="P351" s="1009"/>
      <c r="Q351" s="1009"/>
      <c r="R351" s="1009"/>
      <c r="S351" s="1009"/>
      <c r="T351" s="1009"/>
      <c r="U351" s="1009"/>
      <c r="V351" s="1009"/>
      <c r="W351" s="1009"/>
      <c r="X351" s="1009"/>
      <c r="Y351" s="1009"/>
      <c r="Z351" s="1009"/>
      <c r="AA351" s="1009"/>
    </row>
    <row r="352">
      <c r="A352" s="1009"/>
      <c r="B352" s="1008"/>
      <c r="C352" s="1009"/>
      <c r="D352" s="1010"/>
      <c r="E352" s="1009"/>
      <c r="F352" s="1011"/>
      <c r="G352" s="1009"/>
      <c r="H352" s="1009"/>
      <c r="I352" s="1009"/>
      <c r="J352" s="1009"/>
      <c r="K352" s="1009"/>
      <c r="L352" s="1009"/>
      <c r="M352" s="1009"/>
      <c r="N352" s="1009"/>
      <c r="O352" s="1009"/>
      <c r="P352" s="1009"/>
      <c r="Q352" s="1009"/>
      <c r="R352" s="1009"/>
      <c r="S352" s="1009"/>
      <c r="T352" s="1009"/>
      <c r="U352" s="1009"/>
      <c r="V352" s="1009"/>
      <c r="W352" s="1009"/>
      <c r="X352" s="1009"/>
      <c r="Y352" s="1009"/>
      <c r="Z352" s="1009"/>
      <c r="AA352" s="1009"/>
    </row>
    <row r="353">
      <c r="A353" s="1009"/>
      <c r="B353" s="1008"/>
      <c r="C353" s="1009"/>
      <c r="D353" s="1010"/>
      <c r="E353" s="1009"/>
      <c r="F353" s="1011"/>
      <c r="G353" s="1009"/>
      <c r="H353" s="1009"/>
      <c r="I353" s="1009"/>
      <c r="J353" s="1009"/>
      <c r="K353" s="1009"/>
      <c r="L353" s="1009"/>
      <c r="M353" s="1009"/>
      <c r="N353" s="1009"/>
      <c r="O353" s="1009"/>
      <c r="P353" s="1009"/>
      <c r="Q353" s="1009"/>
      <c r="R353" s="1009"/>
      <c r="S353" s="1009"/>
      <c r="T353" s="1009"/>
      <c r="U353" s="1009"/>
      <c r="V353" s="1009"/>
      <c r="W353" s="1009"/>
      <c r="X353" s="1009"/>
      <c r="Y353" s="1009"/>
      <c r="Z353" s="1009"/>
      <c r="AA353" s="1009"/>
    </row>
    <row r="354">
      <c r="A354" s="1009"/>
      <c r="B354" s="1008"/>
      <c r="C354" s="1009"/>
      <c r="D354" s="1010"/>
      <c r="E354" s="1009"/>
      <c r="F354" s="1011"/>
      <c r="G354" s="1009"/>
      <c r="H354" s="1009"/>
      <c r="I354" s="1009"/>
      <c r="J354" s="1009"/>
      <c r="K354" s="1009"/>
      <c r="L354" s="1009"/>
      <c r="M354" s="1009"/>
      <c r="N354" s="1009"/>
      <c r="O354" s="1009"/>
      <c r="P354" s="1009"/>
      <c r="Q354" s="1009"/>
      <c r="R354" s="1009"/>
      <c r="S354" s="1009"/>
      <c r="T354" s="1009"/>
      <c r="U354" s="1009"/>
      <c r="V354" s="1009"/>
      <c r="W354" s="1009"/>
      <c r="X354" s="1009"/>
      <c r="Y354" s="1009"/>
      <c r="Z354" s="1009"/>
      <c r="AA354" s="1009"/>
    </row>
    <row r="355">
      <c r="A355" s="1009"/>
      <c r="B355" s="1008"/>
      <c r="C355" s="1009"/>
      <c r="D355" s="1010"/>
      <c r="E355" s="1009"/>
      <c r="F355" s="1011"/>
      <c r="G355" s="1009"/>
      <c r="H355" s="1009"/>
      <c r="I355" s="1009"/>
      <c r="J355" s="1009"/>
      <c r="K355" s="1009"/>
      <c r="L355" s="1009"/>
      <c r="M355" s="1009"/>
      <c r="N355" s="1009"/>
      <c r="O355" s="1009"/>
      <c r="P355" s="1009"/>
      <c r="Q355" s="1009"/>
      <c r="R355" s="1009"/>
      <c r="S355" s="1009"/>
      <c r="T355" s="1009"/>
      <c r="U355" s="1009"/>
      <c r="V355" s="1009"/>
      <c r="W355" s="1009"/>
      <c r="X355" s="1009"/>
      <c r="Y355" s="1009"/>
      <c r="Z355" s="1009"/>
      <c r="AA355" s="1009"/>
    </row>
    <row r="356">
      <c r="A356" s="1009"/>
      <c r="B356" s="1008"/>
      <c r="C356" s="1009"/>
      <c r="D356" s="1010"/>
      <c r="E356" s="1009"/>
      <c r="F356" s="1011"/>
      <c r="G356" s="1009"/>
      <c r="H356" s="1009"/>
      <c r="I356" s="1009"/>
      <c r="J356" s="1009"/>
      <c r="K356" s="1009"/>
      <c r="L356" s="1009"/>
      <c r="M356" s="1009"/>
      <c r="N356" s="1009"/>
      <c r="O356" s="1009"/>
      <c r="P356" s="1009"/>
      <c r="Q356" s="1009"/>
      <c r="R356" s="1009"/>
      <c r="S356" s="1009"/>
      <c r="T356" s="1009"/>
      <c r="U356" s="1009"/>
      <c r="V356" s="1009"/>
      <c r="W356" s="1009"/>
      <c r="X356" s="1009"/>
      <c r="Y356" s="1009"/>
      <c r="Z356" s="1009"/>
      <c r="AA356" s="1009"/>
    </row>
    <row r="357">
      <c r="A357" s="1009"/>
      <c r="B357" s="1008"/>
      <c r="C357" s="1009"/>
      <c r="D357" s="1010"/>
      <c r="E357" s="1009"/>
      <c r="F357" s="1011"/>
      <c r="G357" s="1009"/>
      <c r="H357" s="1009"/>
      <c r="I357" s="1009"/>
      <c r="J357" s="1009"/>
      <c r="K357" s="1009"/>
      <c r="L357" s="1009"/>
      <c r="M357" s="1009"/>
      <c r="N357" s="1009"/>
      <c r="O357" s="1009"/>
      <c r="P357" s="1009"/>
      <c r="Q357" s="1009"/>
      <c r="R357" s="1009"/>
      <c r="S357" s="1009"/>
      <c r="T357" s="1009"/>
      <c r="U357" s="1009"/>
      <c r="V357" s="1009"/>
      <c r="W357" s="1009"/>
      <c r="X357" s="1009"/>
      <c r="Y357" s="1009"/>
      <c r="Z357" s="1009"/>
      <c r="AA357" s="1009"/>
    </row>
    <row r="358">
      <c r="A358" s="1009"/>
      <c r="B358" s="1008"/>
      <c r="C358" s="1009"/>
      <c r="D358" s="1010"/>
      <c r="E358" s="1009"/>
      <c r="F358" s="1011"/>
      <c r="G358" s="1009"/>
      <c r="H358" s="1009"/>
      <c r="I358" s="1009"/>
      <c r="J358" s="1009"/>
      <c r="K358" s="1009"/>
      <c r="L358" s="1009"/>
      <c r="M358" s="1009"/>
      <c r="N358" s="1009"/>
      <c r="O358" s="1009"/>
      <c r="P358" s="1009"/>
      <c r="Q358" s="1009"/>
      <c r="R358" s="1009"/>
      <c r="S358" s="1009"/>
      <c r="T358" s="1009"/>
      <c r="U358" s="1009"/>
      <c r="V358" s="1009"/>
      <c r="W358" s="1009"/>
      <c r="X358" s="1009"/>
      <c r="Y358" s="1009"/>
      <c r="Z358" s="1009"/>
      <c r="AA358" s="1009"/>
    </row>
    <row r="359">
      <c r="A359" s="1009"/>
      <c r="B359" s="1008"/>
      <c r="C359" s="1009"/>
      <c r="D359" s="1010"/>
      <c r="E359" s="1009"/>
      <c r="F359" s="1011"/>
      <c r="G359" s="1009"/>
      <c r="H359" s="1009"/>
      <c r="I359" s="1009"/>
      <c r="J359" s="1009"/>
      <c r="K359" s="1009"/>
      <c r="L359" s="1009"/>
      <c r="M359" s="1009"/>
      <c r="N359" s="1009"/>
      <c r="O359" s="1009"/>
      <c r="P359" s="1009"/>
      <c r="Q359" s="1009"/>
      <c r="R359" s="1009"/>
      <c r="S359" s="1009"/>
      <c r="T359" s="1009"/>
      <c r="U359" s="1009"/>
      <c r="V359" s="1009"/>
      <c r="W359" s="1009"/>
      <c r="X359" s="1009"/>
      <c r="Y359" s="1009"/>
      <c r="Z359" s="1009"/>
      <c r="AA359" s="1009"/>
    </row>
    <row r="360">
      <c r="A360" s="1009"/>
      <c r="B360" s="1008"/>
      <c r="C360" s="1009"/>
      <c r="D360" s="1010"/>
      <c r="E360" s="1009"/>
      <c r="F360" s="1011"/>
      <c r="G360" s="1009"/>
      <c r="H360" s="1009"/>
      <c r="I360" s="1009"/>
      <c r="J360" s="1009"/>
      <c r="K360" s="1009"/>
      <c r="L360" s="1009"/>
      <c r="M360" s="1009"/>
      <c r="N360" s="1009"/>
      <c r="O360" s="1009"/>
      <c r="P360" s="1009"/>
      <c r="Q360" s="1009"/>
      <c r="R360" s="1009"/>
      <c r="S360" s="1009"/>
      <c r="T360" s="1009"/>
      <c r="U360" s="1009"/>
      <c r="V360" s="1009"/>
      <c r="W360" s="1009"/>
      <c r="X360" s="1009"/>
      <c r="Y360" s="1009"/>
      <c r="Z360" s="1009"/>
      <c r="AA360" s="1009"/>
    </row>
    <row r="361">
      <c r="A361" s="1009"/>
      <c r="B361" s="1008"/>
      <c r="C361" s="1009"/>
      <c r="D361" s="1010"/>
      <c r="E361" s="1009"/>
      <c r="F361" s="1011"/>
      <c r="G361" s="1009"/>
      <c r="H361" s="1009"/>
      <c r="I361" s="1009"/>
      <c r="J361" s="1009"/>
      <c r="K361" s="1009"/>
      <c r="L361" s="1009"/>
      <c r="M361" s="1009"/>
      <c r="N361" s="1009"/>
      <c r="O361" s="1009"/>
      <c r="P361" s="1009"/>
      <c r="Q361" s="1009"/>
      <c r="R361" s="1009"/>
      <c r="S361" s="1009"/>
      <c r="T361" s="1009"/>
      <c r="U361" s="1009"/>
      <c r="V361" s="1009"/>
      <c r="W361" s="1009"/>
      <c r="X361" s="1009"/>
      <c r="Y361" s="1009"/>
      <c r="Z361" s="1009"/>
      <c r="AA361" s="1009"/>
    </row>
    <row r="362">
      <c r="A362" s="1009"/>
      <c r="B362" s="1008"/>
      <c r="C362" s="1009"/>
      <c r="D362" s="1010"/>
      <c r="E362" s="1009"/>
      <c r="F362" s="1011"/>
      <c r="G362" s="1009"/>
      <c r="H362" s="1009"/>
      <c r="I362" s="1009"/>
      <c r="J362" s="1009"/>
      <c r="K362" s="1009"/>
      <c r="L362" s="1009"/>
      <c r="M362" s="1009"/>
      <c r="N362" s="1009"/>
      <c r="O362" s="1009"/>
      <c r="P362" s="1009"/>
      <c r="Q362" s="1009"/>
      <c r="R362" s="1009"/>
      <c r="S362" s="1009"/>
      <c r="T362" s="1009"/>
      <c r="U362" s="1009"/>
      <c r="V362" s="1009"/>
      <c r="W362" s="1009"/>
      <c r="X362" s="1009"/>
      <c r="Y362" s="1009"/>
      <c r="Z362" s="1009"/>
      <c r="AA362" s="1009"/>
    </row>
    <row r="363">
      <c r="A363" s="1009"/>
      <c r="B363" s="1008"/>
      <c r="C363" s="1009"/>
      <c r="D363" s="1010"/>
      <c r="E363" s="1009"/>
      <c r="F363" s="1011"/>
      <c r="G363" s="1009"/>
      <c r="H363" s="1009"/>
      <c r="I363" s="1009"/>
      <c r="J363" s="1009"/>
      <c r="K363" s="1009"/>
      <c r="L363" s="1009"/>
      <c r="M363" s="1009"/>
      <c r="N363" s="1009"/>
      <c r="O363" s="1009"/>
      <c r="P363" s="1009"/>
      <c r="Q363" s="1009"/>
      <c r="R363" s="1009"/>
      <c r="S363" s="1009"/>
      <c r="T363" s="1009"/>
      <c r="U363" s="1009"/>
      <c r="V363" s="1009"/>
      <c r="W363" s="1009"/>
      <c r="X363" s="1009"/>
      <c r="Y363" s="1009"/>
      <c r="Z363" s="1009"/>
      <c r="AA363" s="1009"/>
    </row>
    <row r="364">
      <c r="A364" s="1009"/>
      <c r="B364" s="1008"/>
      <c r="C364" s="1009"/>
      <c r="D364" s="1010"/>
      <c r="E364" s="1009"/>
      <c r="F364" s="1011"/>
      <c r="G364" s="1009"/>
      <c r="H364" s="1009"/>
      <c r="I364" s="1009"/>
      <c r="J364" s="1009"/>
      <c r="K364" s="1009"/>
      <c r="L364" s="1009"/>
      <c r="M364" s="1009"/>
      <c r="N364" s="1009"/>
      <c r="O364" s="1009"/>
      <c r="P364" s="1009"/>
      <c r="Q364" s="1009"/>
      <c r="R364" s="1009"/>
      <c r="S364" s="1009"/>
      <c r="T364" s="1009"/>
      <c r="U364" s="1009"/>
      <c r="V364" s="1009"/>
      <c r="W364" s="1009"/>
      <c r="X364" s="1009"/>
      <c r="Y364" s="1009"/>
      <c r="Z364" s="1009"/>
      <c r="AA364" s="1009"/>
    </row>
    <row r="365">
      <c r="A365" s="1009"/>
      <c r="B365" s="1008"/>
      <c r="C365" s="1009"/>
      <c r="D365" s="1010"/>
      <c r="E365" s="1009"/>
      <c r="F365" s="1011"/>
      <c r="G365" s="1009"/>
      <c r="H365" s="1009"/>
      <c r="I365" s="1009"/>
      <c r="J365" s="1009"/>
      <c r="K365" s="1009"/>
      <c r="L365" s="1009"/>
      <c r="M365" s="1009"/>
      <c r="N365" s="1009"/>
      <c r="O365" s="1009"/>
      <c r="P365" s="1009"/>
      <c r="Q365" s="1009"/>
      <c r="R365" s="1009"/>
      <c r="S365" s="1009"/>
      <c r="T365" s="1009"/>
      <c r="U365" s="1009"/>
      <c r="V365" s="1009"/>
      <c r="W365" s="1009"/>
      <c r="X365" s="1009"/>
      <c r="Y365" s="1009"/>
      <c r="Z365" s="1009"/>
      <c r="AA365" s="1009"/>
    </row>
    <row r="366">
      <c r="A366" s="1009"/>
      <c r="B366" s="1008"/>
      <c r="C366" s="1009"/>
      <c r="D366" s="1010"/>
      <c r="E366" s="1009"/>
      <c r="F366" s="1011"/>
      <c r="G366" s="1009"/>
      <c r="H366" s="1009"/>
      <c r="I366" s="1009"/>
      <c r="J366" s="1009"/>
      <c r="K366" s="1009"/>
      <c r="L366" s="1009"/>
      <c r="M366" s="1009"/>
      <c r="N366" s="1009"/>
      <c r="O366" s="1009"/>
      <c r="P366" s="1009"/>
      <c r="Q366" s="1009"/>
      <c r="R366" s="1009"/>
      <c r="S366" s="1009"/>
      <c r="T366" s="1009"/>
      <c r="U366" s="1009"/>
      <c r="V366" s="1009"/>
      <c r="W366" s="1009"/>
      <c r="X366" s="1009"/>
      <c r="Y366" s="1009"/>
      <c r="Z366" s="1009"/>
      <c r="AA366" s="1009"/>
    </row>
    <row r="367">
      <c r="A367" s="1009"/>
      <c r="B367" s="1008"/>
      <c r="C367" s="1009"/>
      <c r="D367" s="1010"/>
      <c r="E367" s="1009"/>
      <c r="F367" s="1011"/>
      <c r="G367" s="1009"/>
      <c r="H367" s="1009"/>
      <c r="I367" s="1009"/>
      <c r="J367" s="1009"/>
      <c r="K367" s="1009"/>
      <c r="L367" s="1009"/>
      <c r="M367" s="1009"/>
      <c r="N367" s="1009"/>
      <c r="O367" s="1009"/>
      <c r="P367" s="1009"/>
      <c r="Q367" s="1009"/>
      <c r="R367" s="1009"/>
      <c r="S367" s="1009"/>
      <c r="T367" s="1009"/>
      <c r="U367" s="1009"/>
      <c r="V367" s="1009"/>
      <c r="W367" s="1009"/>
      <c r="X367" s="1009"/>
      <c r="Y367" s="1009"/>
      <c r="Z367" s="1009"/>
      <c r="AA367" s="1009"/>
    </row>
    <row r="368">
      <c r="A368" s="1009"/>
      <c r="B368" s="1008"/>
      <c r="C368" s="1009"/>
      <c r="D368" s="1010"/>
      <c r="E368" s="1009"/>
      <c r="F368" s="1011"/>
      <c r="G368" s="1009"/>
      <c r="H368" s="1009"/>
      <c r="I368" s="1009"/>
      <c r="J368" s="1009"/>
      <c r="K368" s="1009"/>
      <c r="L368" s="1009"/>
      <c r="M368" s="1009"/>
      <c r="N368" s="1009"/>
      <c r="O368" s="1009"/>
      <c r="P368" s="1009"/>
      <c r="Q368" s="1009"/>
      <c r="R368" s="1009"/>
      <c r="S368" s="1009"/>
      <c r="T368" s="1009"/>
      <c r="U368" s="1009"/>
      <c r="V368" s="1009"/>
      <c r="W368" s="1009"/>
      <c r="X368" s="1009"/>
      <c r="Y368" s="1009"/>
      <c r="Z368" s="1009"/>
      <c r="AA368" s="1009"/>
    </row>
    <row r="369">
      <c r="A369" s="1009"/>
      <c r="B369" s="1008"/>
      <c r="C369" s="1009"/>
      <c r="D369" s="1010"/>
      <c r="E369" s="1009"/>
      <c r="F369" s="1011"/>
      <c r="G369" s="1009"/>
      <c r="H369" s="1009"/>
      <c r="I369" s="1009"/>
      <c r="J369" s="1009"/>
      <c r="K369" s="1009"/>
      <c r="L369" s="1009"/>
      <c r="M369" s="1009"/>
      <c r="N369" s="1009"/>
      <c r="O369" s="1009"/>
      <c r="P369" s="1009"/>
      <c r="Q369" s="1009"/>
      <c r="R369" s="1009"/>
      <c r="S369" s="1009"/>
      <c r="T369" s="1009"/>
      <c r="U369" s="1009"/>
      <c r="V369" s="1009"/>
      <c r="W369" s="1009"/>
      <c r="X369" s="1009"/>
      <c r="Y369" s="1009"/>
      <c r="Z369" s="1009"/>
      <c r="AA369" s="1009"/>
    </row>
    <row r="370">
      <c r="A370" s="1009"/>
      <c r="B370" s="1008"/>
      <c r="C370" s="1009"/>
      <c r="D370" s="1010"/>
      <c r="E370" s="1009"/>
      <c r="F370" s="1011"/>
      <c r="G370" s="1009"/>
      <c r="H370" s="1009"/>
      <c r="I370" s="1009"/>
      <c r="J370" s="1009"/>
      <c r="K370" s="1009"/>
      <c r="L370" s="1009"/>
      <c r="M370" s="1009"/>
      <c r="N370" s="1009"/>
      <c r="O370" s="1009"/>
      <c r="P370" s="1009"/>
      <c r="Q370" s="1009"/>
      <c r="R370" s="1009"/>
      <c r="S370" s="1009"/>
      <c r="T370" s="1009"/>
      <c r="U370" s="1009"/>
      <c r="V370" s="1009"/>
      <c r="W370" s="1009"/>
      <c r="X370" s="1009"/>
      <c r="Y370" s="1009"/>
      <c r="Z370" s="1009"/>
      <c r="AA370" s="1009"/>
    </row>
    <row r="371">
      <c r="A371" s="1009"/>
      <c r="B371" s="1008"/>
      <c r="C371" s="1009"/>
      <c r="D371" s="1010"/>
      <c r="E371" s="1009"/>
      <c r="F371" s="1011"/>
      <c r="G371" s="1009"/>
      <c r="H371" s="1009"/>
      <c r="I371" s="1009"/>
      <c r="J371" s="1009"/>
      <c r="K371" s="1009"/>
      <c r="L371" s="1009"/>
      <c r="M371" s="1009"/>
      <c r="N371" s="1009"/>
      <c r="O371" s="1009"/>
      <c r="P371" s="1009"/>
      <c r="Q371" s="1009"/>
      <c r="R371" s="1009"/>
      <c r="S371" s="1009"/>
      <c r="T371" s="1009"/>
      <c r="U371" s="1009"/>
      <c r="V371" s="1009"/>
      <c r="W371" s="1009"/>
      <c r="X371" s="1009"/>
      <c r="Y371" s="1009"/>
      <c r="Z371" s="1009"/>
      <c r="AA371" s="1009"/>
    </row>
    <row r="372">
      <c r="A372" s="1009"/>
      <c r="B372" s="1008"/>
      <c r="C372" s="1009"/>
      <c r="D372" s="1010"/>
      <c r="E372" s="1009"/>
      <c r="F372" s="1011"/>
      <c r="G372" s="1009"/>
      <c r="H372" s="1009"/>
      <c r="I372" s="1009"/>
      <c r="J372" s="1009"/>
      <c r="K372" s="1009"/>
      <c r="L372" s="1009"/>
      <c r="M372" s="1009"/>
      <c r="N372" s="1009"/>
      <c r="O372" s="1009"/>
      <c r="P372" s="1009"/>
      <c r="Q372" s="1009"/>
      <c r="R372" s="1009"/>
      <c r="S372" s="1009"/>
      <c r="T372" s="1009"/>
      <c r="U372" s="1009"/>
      <c r="V372" s="1009"/>
      <c r="W372" s="1009"/>
      <c r="X372" s="1009"/>
      <c r="Y372" s="1009"/>
      <c r="Z372" s="1009"/>
      <c r="AA372" s="1009"/>
    </row>
    <row r="373">
      <c r="A373" s="1009"/>
      <c r="B373" s="1008"/>
      <c r="C373" s="1009"/>
      <c r="D373" s="1010"/>
      <c r="E373" s="1009"/>
      <c r="F373" s="1011"/>
      <c r="G373" s="1009"/>
      <c r="H373" s="1009"/>
      <c r="I373" s="1009"/>
      <c r="J373" s="1009"/>
      <c r="K373" s="1009"/>
      <c r="L373" s="1009"/>
      <c r="M373" s="1009"/>
      <c r="N373" s="1009"/>
      <c r="O373" s="1009"/>
      <c r="P373" s="1009"/>
      <c r="Q373" s="1009"/>
      <c r="R373" s="1009"/>
      <c r="S373" s="1009"/>
      <c r="T373" s="1009"/>
      <c r="U373" s="1009"/>
      <c r="V373" s="1009"/>
      <c r="W373" s="1009"/>
      <c r="X373" s="1009"/>
      <c r="Y373" s="1009"/>
      <c r="Z373" s="1009"/>
      <c r="AA373" s="1009"/>
    </row>
    <row r="374">
      <c r="A374" s="1009"/>
      <c r="B374" s="1008"/>
      <c r="C374" s="1009"/>
      <c r="D374" s="1010"/>
      <c r="E374" s="1009"/>
      <c r="F374" s="1011"/>
      <c r="G374" s="1009"/>
      <c r="H374" s="1009"/>
      <c r="I374" s="1009"/>
      <c r="J374" s="1009"/>
      <c r="K374" s="1009"/>
      <c r="L374" s="1009"/>
      <c r="M374" s="1009"/>
      <c r="N374" s="1009"/>
      <c r="O374" s="1009"/>
      <c r="P374" s="1009"/>
      <c r="Q374" s="1009"/>
      <c r="R374" s="1009"/>
      <c r="S374" s="1009"/>
      <c r="T374" s="1009"/>
      <c r="U374" s="1009"/>
      <c r="V374" s="1009"/>
      <c r="W374" s="1009"/>
      <c r="X374" s="1009"/>
      <c r="Y374" s="1009"/>
      <c r="Z374" s="1009"/>
      <c r="AA374" s="1009"/>
    </row>
    <row r="375">
      <c r="A375" s="1009"/>
      <c r="B375" s="1008"/>
      <c r="C375" s="1009"/>
      <c r="D375" s="1010"/>
      <c r="E375" s="1009"/>
      <c r="F375" s="1011"/>
      <c r="G375" s="1009"/>
      <c r="H375" s="1009"/>
      <c r="I375" s="1009"/>
      <c r="J375" s="1009"/>
      <c r="K375" s="1009"/>
      <c r="L375" s="1009"/>
      <c r="M375" s="1009"/>
      <c r="N375" s="1009"/>
      <c r="O375" s="1009"/>
      <c r="P375" s="1009"/>
      <c r="Q375" s="1009"/>
      <c r="R375" s="1009"/>
      <c r="S375" s="1009"/>
      <c r="T375" s="1009"/>
      <c r="U375" s="1009"/>
      <c r="V375" s="1009"/>
      <c r="W375" s="1009"/>
      <c r="X375" s="1009"/>
      <c r="Y375" s="1009"/>
      <c r="Z375" s="1009"/>
      <c r="AA375" s="1009"/>
    </row>
    <row r="376">
      <c r="A376" s="1009"/>
      <c r="B376" s="1008"/>
      <c r="C376" s="1009"/>
      <c r="D376" s="1010"/>
      <c r="E376" s="1009"/>
      <c r="F376" s="1011"/>
      <c r="G376" s="1009"/>
      <c r="H376" s="1009"/>
      <c r="I376" s="1009"/>
      <c r="J376" s="1009"/>
      <c r="K376" s="1009"/>
      <c r="L376" s="1009"/>
      <c r="M376" s="1009"/>
      <c r="N376" s="1009"/>
      <c r="O376" s="1009"/>
      <c r="P376" s="1009"/>
      <c r="Q376" s="1009"/>
      <c r="R376" s="1009"/>
      <c r="S376" s="1009"/>
      <c r="T376" s="1009"/>
      <c r="U376" s="1009"/>
      <c r="V376" s="1009"/>
      <c r="W376" s="1009"/>
      <c r="X376" s="1009"/>
      <c r="Y376" s="1009"/>
      <c r="Z376" s="1009"/>
      <c r="AA376" s="1009"/>
    </row>
    <row r="377">
      <c r="A377" s="1009"/>
      <c r="B377" s="1008"/>
      <c r="C377" s="1009"/>
      <c r="D377" s="1010"/>
      <c r="E377" s="1009"/>
      <c r="F377" s="1011"/>
      <c r="G377" s="1009"/>
      <c r="H377" s="1009"/>
      <c r="I377" s="1009"/>
      <c r="J377" s="1009"/>
      <c r="K377" s="1009"/>
      <c r="L377" s="1009"/>
      <c r="M377" s="1009"/>
      <c r="N377" s="1009"/>
      <c r="O377" s="1009"/>
      <c r="P377" s="1009"/>
      <c r="Q377" s="1009"/>
      <c r="R377" s="1009"/>
      <c r="S377" s="1009"/>
      <c r="T377" s="1009"/>
      <c r="U377" s="1009"/>
      <c r="V377" s="1009"/>
      <c r="W377" s="1009"/>
      <c r="X377" s="1009"/>
      <c r="Y377" s="1009"/>
      <c r="Z377" s="1009"/>
      <c r="AA377" s="1009"/>
    </row>
    <row r="378">
      <c r="A378" s="1009"/>
      <c r="B378" s="1008"/>
      <c r="C378" s="1009"/>
      <c r="D378" s="1010"/>
      <c r="E378" s="1009"/>
      <c r="F378" s="1011"/>
      <c r="G378" s="1009"/>
      <c r="H378" s="1009"/>
      <c r="I378" s="1009"/>
      <c r="J378" s="1009"/>
      <c r="K378" s="1009"/>
      <c r="L378" s="1009"/>
      <c r="M378" s="1009"/>
      <c r="N378" s="1009"/>
      <c r="O378" s="1009"/>
      <c r="P378" s="1009"/>
      <c r="Q378" s="1009"/>
      <c r="R378" s="1009"/>
      <c r="S378" s="1009"/>
      <c r="T378" s="1009"/>
      <c r="U378" s="1009"/>
      <c r="V378" s="1009"/>
      <c r="W378" s="1009"/>
      <c r="X378" s="1009"/>
      <c r="Y378" s="1009"/>
      <c r="Z378" s="1009"/>
      <c r="AA378" s="1009"/>
    </row>
    <row r="379">
      <c r="A379" s="1009"/>
      <c r="B379" s="1008"/>
      <c r="C379" s="1009"/>
      <c r="D379" s="1010"/>
      <c r="E379" s="1009"/>
      <c r="F379" s="1011"/>
      <c r="G379" s="1009"/>
      <c r="H379" s="1009"/>
      <c r="I379" s="1009"/>
      <c r="J379" s="1009"/>
      <c r="K379" s="1009"/>
      <c r="L379" s="1009"/>
      <c r="M379" s="1009"/>
      <c r="N379" s="1009"/>
      <c r="O379" s="1009"/>
      <c r="P379" s="1009"/>
      <c r="Q379" s="1009"/>
      <c r="R379" s="1009"/>
      <c r="S379" s="1009"/>
      <c r="T379" s="1009"/>
      <c r="U379" s="1009"/>
      <c r="V379" s="1009"/>
      <c r="W379" s="1009"/>
      <c r="X379" s="1009"/>
      <c r="Y379" s="1009"/>
      <c r="Z379" s="1009"/>
      <c r="AA379" s="1009"/>
    </row>
    <row r="380">
      <c r="A380" s="1009"/>
      <c r="B380" s="1008"/>
      <c r="C380" s="1009"/>
      <c r="D380" s="1010"/>
      <c r="E380" s="1009"/>
      <c r="F380" s="1011"/>
      <c r="G380" s="1009"/>
      <c r="H380" s="1009"/>
      <c r="I380" s="1009"/>
      <c r="J380" s="1009"/>
      <c r="K380" s="1009"/>
      <c r="L380" s="1009"/>
      <c r="M380" s="1009"/>
      <c r="N380" s="1009"/>
      <c r="O380" s="1009"/>
      <c r="P380" s="1009"/>
      <c r="Q380" s="1009"/>
      <c r="R380" s="1009"/>
      <c r="S380" s="1009"/>
      <c r="T380" s="1009"/>
      <c r="U380" s="1009"/>
      <c r="V380" s="1009"/>
      <c r="W380" s="1009"/>
      <c r="X380" s="1009"/>
      <c r="Y380" s="1009"/>
      <c r="Z380" s="1009"/>
      <c r="AA380" s="1009"/>
    </row>
    <row r="381">
      <c r="A381" s="1009"/>
      <c r="B381" s="1008"/>
      <c r="C381" s="1009"/>
      <c r="D381" s="1010"/>
      <c r="E381" s="1009"/>
      <c r="F381" s="1011"/>
      <c r="G381" s="1009"/>
      <c r="H381" s="1009"/>
      <c r="I381" s="1009"/>
      <c r="J381" s="1009"/>
      <c r="K381" s="1009"/>
      <c r="L381" s="1009"/>
      <c r="M381" s="1009"/>
      <c r="N381" s="1009"/>
      <c r="O381" s="1009"/>
      <c r="P381" s="1009"/>
      <c r="Q381" s="1009"/>
      <c r="R381" s="1009"/>
      <c r="S381" s="1009"/>
      <c r="T381" s="1009"/>
      <c r="U381" s="1009"/>
      <c r="V381" s="1009"/>
      <c r="W381" s="1009"/>
      <c r="X381" s="1009"/>
      <c r="Y381" s="1009"/>
      <c r="Z381" s="1009"/>
      <c r="AA381" s="1009"/>
    </row>
    <row r="382">
      <c r="A382" s="1009"/>
      <c r="B382" s="1008"/>
      <c r="C382" s="1009"/>
      <c r="D382" s="1010"/>
      <c r="E382" s="1009"/>
      <c r="F382" s="1011"/>
      <c r="G382" s="1009"/>
      <c r="H382" s="1009"/>
      <c r="I382" s="1009"/>
      <c r="J382" s="1009"/>
      <c r="K382" s="1009"/>
      <c r="L382" s="1009"/>
      <c r="M382" s="1009"/>
      <c r="N382" s="1009"/>
      <c r="O382" s="1009"/>
      <c r="P382" s="1009"/>
      <c r="Q382" s="1009"/>
      <c r="R382" s="1009"/>
      <c r="S382" s="1009"/>
      <c r="T382" s="1009"/>
      <c r="U382" s="1009"/>
      <c r="V382" s="1009"/>
      <c r="W382" s="1009"/>
      <c r="X382" s="1009"/>
      <c r="Y382" s="1009"/>
      <c r="Z382" s="1009"/>
      <c r="AA382" s="1009"/>
    </row>
    <row r="383">
      <c r="A383" s="1009"/>
      <c r="B383" s="1008"/>
      <c r="C383" s="1009"/>
      <c r="D383" s="1010"/>
      <c r="E383" s="1009"/>
      <c r="F383" s="1011"/>
      <c r="G383" s="1009"/>
      <c r="H383" s="1009"/>
      <c r="I383" s="1009"/>
      <c r="J383" s="1009"/>
      <c r="K383" s="1009"/>
      <c r="L383" s="1009"/>
      <c r="M383" s="1009"/>
      <c r="N383" s="1009"/>
      <c r="O383" s="1009"/>
      <c r="P383" s="1009"/>
      <c r="Q383" s="1009"/>
      <c r="R383" s="1009"/>
      <c r="S383" s="1009"/>
      <c r="T383" s="1009"/>
      <c r="U383" s="1009"/>
      <c r="V383" s="1009"/>
      <c r="W383" s="1009"/>
      <c r="X383" s="1009"/>
      <c r="Y383" s="1009"/>
      <c r="Z383" s="1009"/>
      <c r="AA383" s="1009"/>
    </row>
    <row r="384">
      <c r="A384" s="1009"/>
      <c r="B384" s="1008"/>
      <c r="C384" s="1009"/>
      <c r="D384" s="1010"/>
      <c r="E384" s="1009"/>
      <c r="F384" s="1011"/>
      <c r="G384" s="1009"/>
      <c r="H384" s="1009"/>
      <c r="I384" s="1009"/>
      <c r="J384" s="1009"/>
      <c r="K384" s="1009"/>
      <c r="L384" s="1009"/>
      <c r="M384" s="1009"/>
      <c r="N384" s="1009"/>
      <c r="O384" s="1009"/>
      <c r="P384" s="1009"/>
      <c r="Q384" s="1009"/>
      <c r="R384" s="1009"/>
      <c r="S384" s="1009"/>
      <c r="T384" s="1009"/>
      <c r="U384" s="1009"/>
      <c r="V384" s="1009"/>
      <c r="W384" s="1009"/>
      <c r="X384" s="1009"/>
      <c r="Y384" s="1009"/>
      <c r="Z384" s="1009"/>
      <c r="AA384" s="1009"/>
    </row>
    <row r="385">
      <c r="A385" s="1009"/>
      <c r="B385" s="1008"/>
      <c r="C385" s="1009"/>
      <c r="D385" s="1010"/>
      <c r="E385" s="1009"/>
      <c r="F385" s="1011"/>
      <c r="G385" s="1009"/>
      <c r="H385" s="1009"/>
      <c r="I385" s="1009"/>
      <c r="J385" s="1009"/>
      <c r="K385" s="1009"/>
      <c r="L385" s="1009"/>
      <c r="M385" s="1009"/>
      <c r="N385" s="1009"/>
      <c r="O385" s="1009"/>
      <c r="P385" s="1009"/>
      <c r="Q385" s="1009"/>
      <c r="R385" s="1009"/>
      <c r="S385" s="1009"/>
      <c r="T385" s="1009"/>
      <c r="U385" s="1009"/>
      <c r="V385" s="1009"/>
      <c r="W385" s="1009"/>
      <c r="X385" s="1009"/>
      <c r="Y385" s="1009"/>
      <c r="Z385" s="1009"/>
      <c r="AA385" s="1009"/>
    </row>
    <row r="386">
      <c r="A386" s="1009"/>
      <c r="B386" s="1008"/>
      <c r="C386" s="1009"/>
      <c r="D386" s="1010"/>
      <c r="E386" s="1009"/>
      <c r="F386" s="1011"/>
      <c r="G386" s="1009"/>
      <c r="H386" s="1009"/>
      <c r="I386" s="1009"/>
      <c r="J386" s="1009"/>
      <c r="K386" s="1009"/>
      <c r="L386" s="1009"/>
      <c r="M386" s="1009"/>
      <c r="N386" s="1009"/>
      <c r="O386" s="1009"/>
      <c r="P386" s="1009"/>
      <c r="Q386" s="1009"/>
      <c r="R386" s="1009"/>
      <c r="S386" s="1009"/>
      <c r="T386" s="1009"/>
      <c r="U386" s="1009"/>
      <c r="V386" s="1009"/>
      <c r="W386" s="1009"/>
      <c r="X386" s="1009"/>
      <c r="Y386" s="1009"/>
      <c r="Z386" s="1009"/>
      <c r="AA386" s="1009"/>
    </row>
    <row r="387">
      <c r="A387" s="1009"/>
      <c r="B387" s="1008"/>
      <c r="C387" s="1009"/>
      <c r="D387" s="1010"/>
      <c r="E387" s="1009"/>
      <c r="F387" s="1011"/>
      <c r="G387" s="1009"/>
      <c r="H387" s="1009"/>
      <c r="I387" s="1009"/>
      <c r="J387" s="1009"/>
      <c r="K387" s="1009"/>
      <c r="L387" s="1009"/>
      <c r="M387" s="1009"/>
      <c r="N387" s="1009"/>
      <c r="O387" s="1009"/>
      <c r="P387" s="1009"/>
      <c r="Q387" s="1009"/>
      <c r="R387" s="1009"/>
      <c r="S387" s="1009"/>
      <c r="T387" s="1009"/>
      <c r="U387" s="1009"/>
      <c r="V387" s="1009"/>
      <c r="W387" s="1009"/>
      <c r="X387" s="1009"/>
      <c r="Y387" s="1009"/>
      <c r="Z387" s="1009"/>
      <c r="AA387" s="1009"/>
    </row>
    <row r="388">
      <c r="A388" s="1009"/>
      <c r="B388" s="1008"/>
      <c r="C388" s="1009"/>
      <c r="D388" s="1010"/>
      <c r="E388" s="1009"/>
      <c r="F388" s="1011"/>
      <c r="G388" s="1009"/>
      <c r="H388" s="1009"/>
      <c r="I388" s="1009"/>
      <c r="J388" s="1009"/>
      <c r="K388" s="1009"/>
      <c r="L388" s="1009"/>
      <c r="M388" s="1009"/>
      <c r="N388" s="1009"/>
      <c r="O388" s="1009"/>
      <c r="P388" s="1009"/>
      <c r="Q388" s="1009"/>
      <c r="R388" s="1009"/>
      <c r="S388" s="1009"/>
      <c r="T388" s="1009"/>
      <c r="U388" s="1009"/>
      <c r="V388" s="1009"/>
      <c r="W388" s="1009"/>
      <c r="X388" s="1009"/>
      <c r="Y388" s="1009"/>
      <c r="Z388" s="1009"/>
      <c r="AA388" s="1009"/>
    </row>
    <row r="389">
      <c r="A389" s="1009"/>
      <c r="B389" s="1008"/>
      <c r="C389" s="1009"/>
      <c r="D389" s="1010"/>
      <c r="E389" s="1009"/>
      <c r="F389" s="1011"/>
      <c r="G389" s="1009"/>
      <c r="H389" s="1009"/>
      <c r="I389" s="1009"/>
      <c r="J389" s="1009"/>
      <c r="K389" s="1009"/>
      <c r="L389" s="1009"/>
      <c r="M389" s="1009"/>
      <c r="N389" s="1009"/>
      <c r="O389" s="1009"/>
      <c r="P389" s="1009"/>
      <c r="Q389" s="1009"/>
      <c r="R389" s="1009"/>
      <c r="S389" s="1009"/>
      <c r="T389" s="1009"/>
      <c r="U389" s="1009"/>
      <c r="V389" s="1009"/>
      <c r="W389" s="1009"/>
      <c r="X389" s="1009"/>
      <c r="Y389" s="1009"/>
      <c r="Z389" s="1009"/>
      <c r="AA389" s="1009"/>
    </row>
    <row r="390">
      <c r="A390" s="1009"/>
      <c r="B390" s="1008"/>
      <c r="C390" s="1009"/>
      <c r="D390" s="1010"/>
      <c r="E390" s="1009"/>
      <c r="F390" s="1011"/>
      <c r="G390" s="1009"/>
      <c r="H390" s="1009"/>
      <c r="I390" s="1009"/>
      <c r="J390" s="1009"/>
      <c r="K390" s="1009"/>
      <c r="L390" s="1009"/>
      <c r="M390" s="1009"/>
      <c r="N390" s="1009"/>
      <c r="O390" s="1009"/>
      <c r="P390" s="1009"/>
      <c r="Q390" s="1009"/>
      <c r="R390" s="1009"/>
      <c r="S390" s="1009"/>
      <c r="T390" s="1009"/>
      <c r="U390" s="1009"/>
      <c r="V390" s="1009"/>
      <c r="W390" s="1009"/>
      <c r="X390" s="1009"/>
      <c r="Y390" s="1009"/>
      <c r="Z390" s="1009"/>
      <c r="AA390" s="1009"/>
    </row>
    <row r="391">
      <c r="A391" s="1009"/>
      <c r="B391" s="1008"/>
      <c r="C391" s="1009"/>
      <c r="D391" s="1010"/>
      <c r="E391" s="1009"/>
      <c r="F391" s="1011"/>
      <c r="G391" s="1009"/>
      <c r="H391" s="1009"/>
      <c r="I391" s="1009"/>
      <c r="J391" s="1009"/>
      <c r="K391" s="1009"/>
      <c r="L391" s="1009"/>
      <c r="M391" s="1009"/>
      <c r="N391" s="1009"/>
      <c r="O391" s="1009"/>
      <c r="P391" s="1009"/>
      <c r="Q391" s="1009"/>
      <c r="R391" s="1009"/>
      <c r="S391" s="1009"/>
      <c r="T391" s="1009"/>
      <c r="U391" s="1009"/>
      <c r="V391" s="1009"/>
      <c r="W391" s="1009"/>
      <c r="X391" s="1009"/>
      <c r="Y391" s="1009"/>
      <c r="Z391" s="1009"/>
      <c r="AA391" s="1009"/>
    </row>
    <row r="392">
      <c r="A392" s="1009"/>
      <c r="B392" s="1008"/>
      <c r="C392" s="1009"/>
      <c r="D392" s="1010"/>
      <c r="E392" s="1009"/>
      <c r="F392" s="1011"/>
      <c r="G392" s="1009"/>
      <c r="H392" s="1009"/>
      <c r="I392" s="1009"/>
      <c r="J392" s="1009"/>
      <c r="K392" s="1009"/>
      <c r="L392" s="1009"/>
      <c r="M392" s="1009"/>
      <c r="N392" s="1009"/>
      <c r="O392" s="1009"/>
      <c r="P392" s="1009"/>
      <c r="Q392" s="1009"/>
      <c r="R392" s="1009"/>
      <c r="S392" s="1009"/>
      <c r="T392" s="1009"/>
      <c r="U392" s="1009"/>
      <c r="V392" s="1009"/>
      <c r="W392" s="1009"/>
      <c r="X392" s="1009"/>
      <c r="Y392" s="1009"/>
      <c r="Z392" s="1009"/>
      <c r="AA392" s="1009"/>
    </row>
    <row r="393">
      <c r="A393" s="1009"/>
      <c r="B393" s="1008"/>
      <c r="C393" s="1009"/>
      <c r="D393" s="1010"/>
      <c r="E393" s="1009"/>
      <c r="F393" s="1011"/>
      <c r="G393" s="1009"/>
      <c r="H393" s="1009"/>
      <c r="I393" s="1009"/>
      <c r="J393" s="1009"/>
      <c r="K393" s="1009"/>
      <c r="L393" s="1009"/>
      <c r="M393" s="1009"/>
      <c r="N393" s="1009"/>
      <c r="O393" s="1009"/>
      <c r="P393" s="1009"/>
      <c r="Q393" s="1009"/>
      <c r="R393" s="1009"/>
      <c r="S393" s="1009"/>
      <c r="T393" s="1009"/>
      <c r="U393" s="1009"/>
      <c r="V393" s="1009"/>
      <c r="W393" s="1009"/>
      <c r="X393" s="1009"/>
      <c r="Y393" s="1009"/>
      <c r="Z393" s="1009"/>
      <c r="AA393" s="1009"/>
    </row>
    <row r="394">
      <c r="A394" s="1009"/>
      <c r="B394" s="1008"/>
      <c r="C394" s="1009"/>
      <c r="D394" s="1010"/>
      <c r="E394" s="1009"/>
      <c r="F394" s="1011"/>
      <c r="G394" s="1009"/>
      <c r="H394" s="1009"/>
      <c r="I394" s="1009"/>
      <c r="J394" s="1009"/>
      <c r="K394" s="1009"/>
      <c r="L394" s="1009"/>
      <c r="M394" s="1009"/>
      <c r="N394" s="1009"/>
      <c r="O394" s="1009"/>
      <c r="P394" s="1009"/>
      <c r="Q394" s="1009"/>
      <c r="R394" s="1009"/>
      <c r="S394" s="1009"/>
      <c r="T394" s="1009"/>
      <c r="U394" s="1009"/>
      <c r="V394" s="1009"/>
      <c r="W394" s="1009"/>
      <c r="X394" s="1009"/>
      <c r="Y394" s="1009"/>
      <c r="Z394" s="1009"/>
      <c r="AA394" s="1009"/>
    </row>
    <row r="395">
      <c r="A395" s="1009"/>
      <c r="B395" s="1008"/>
      <c r="C395" s="1009"/>
      <c r="D395" s="1010"/>
      <c r="E395" s="1009"/>
      <c r="F395" s="1011"/>
      <c r="G395" s="1009"/>
      <c r="H395" s="1009"/>
      <c r="I395" s="1009"/>
      <c r="J395" s="1009"/>
      <c r="K395" s="1009"/>
      <c r="L395" s="1009"/>
      <c r="M395" s="1009"/>
      <c r="N395" s="1009"/>
      <c r="O395" s="1009"/>
      <c r="P395" s="1009"/>
      <c r="Q395" s="1009"/>
      <c r="R395" s="1009"/>
      <c r="S395" s="1009"/>
      <c r="T395" s="1009"/>
      <c r="U395" s="1009"/>
      <c r="V395" s="1009"/>
      <c r="W395" s="1009"/>
      <c r="X395" s="1009"/>
      <c r="Y395" s="1009"/>
      <c r="Z395" s="1009"/>
      <c r="AA395" s="1009"/>
    </row>
    <row r="396">
      <c r="A396" s="1009"/>
      <c r="B396" s="1008"/>
      <c r="C396" s="1009"/>
      <c r="D396" s="1010"/>
      <c r="E396" s="1009"/>
      <c r="F396" s="1011"/>
      <c r="G396" s="1009"/>
      <c r="H396" s="1009"/>
      <c r="I396" s="1009"/>
      <c r="J396" s="1009"/>
      <c r="K396" s="1009"/>
      <c r="L396" s="1009"/>
      <c r="M396" s="1009"/>
      <c r="N396" s="1009"/>
      <c r="O396" s="1009"/>
      <c r="P396" s="1009"/>
      <c r="Q396" s="1009"/>
      <c r="R396" s="1009"/>
      <c r="S396" s="1009"/>
      <c r="T396" s="1009"/>
      <c r="U396" s="1009"/>
      <c r="V396" s="1009"/>
      <c r="W396" s="1009"/>
      <c r="X396" s="1009"/>
      <c r="Y396" s="1009"/>
      <c r="Z396" s="1009"/>
      <c r="AA396" s="1009"/>
    </row>
    <row r="397">
      <c r="A397" s="1009"/>
      <c r="B397" s="1008"/>
      <c r="C397" s="1009"/>
      <c r="D397" s="1010"/>
      <c r="E397" s="1009"/>
      <c r="F397" s="1011"/>
      <c r="G397" s="1009"/>
      <c r="H397" s="1009"/>
      <c r="I397" s="1009"/>
      <c r="J397" s="1009"/>
      <c r="K397" s="1009"/>
      <c r="L397" s="1009"/>
      <c r="M397" s="1009"/>
      <c r="N397" s="1009"/>
      <c r="O397" s="1009"/>
      <c r="P397" s="1009"/>
      <c r="Q397" s="1009"/>
      <c r="R397" s="1009"/>
      <c r="S397" s="1009"/>
      <c r="T397" s="1009"/>
      <c r="U397" s="1009"/>
      <c r="V397" s="1009"/>
      <c r="W397" s="1009"/>
      <c r="X397" s="1009"/>
      <c r="Y397" s="1009"/>
      <c r="Z397" s="1009"/>
      <c r="AA397" s="1009"/>
    </row>
    <row r="398">
      <c r="A398" s="1009"/>
      <c r="B398" s="1008"/>
      <c r="C398" s="1009"/>
      <c r="D398" s="1010"/>
      <c r="E398" s="1009"/>
      <c r="F398" s="1011"/>
      <c r="G398" s="1009"/>
      <c r="H398" s="1009"/>
      <c r="I398" s="1009"/>
      <c r="J398" s="1009"/>
      <c r="K398" s="1009"/>
      <c r="L398" s="1009"/>
      <c r="M398" s="1009"/>
      <c r="N398" s="1009"/>
      <c r="O398" s="1009"/>
      <c r="P398" s="1009"/>
      <c r="Q398" s="1009"/>
      <c r="R398" s="1009"/>
      <c r="S398" s="1009"/>
      <c r="T398" s="1009"/>
      <c r="U398" s="1009"/>
      <c r="V398" s="1009"/>
      <c r="W398" s="1009"/>
      <c r="X398" s="1009"/>
      <c r="Y398" s="1009"/>
      <c r="Z398" s="1009"/>
      <c r="AA398" s="1009"/>
    </row>
    <row r="399">
      <c r="A399" s="1009"/>
      <c r="B399" s="1008"/>
      <c r="C399" s="1009"/>
      <c r="D399" s="1010"/>
      <c r="E399" s="1009"/>
      <c r="F399" s="1011"/>
      <c r="G399" s="1009"/>
      <c r="H399" s="1009"/>
      <c r="I399" s="1009"/>
      <c r="J399" s="1009"/>
      <c r="K399" s="1009"/>
      <c r="L399" s="1009"/>
      <c r="M399" s="1009"/>
      <c r="N399" s="1009"/>
      <c r="O399" s="1009"/>
      <c r="P399" s="1009"/>
      <c r="Q399" s="1009"/>
      <c r="R399" s="1009"/>
      <c r="S399" s="1009"/>
      <c r="T399" s="1009"/>
      <c r="U399" s="1009"/>
      <c r="V399" s="1009"/>
      <c r="W399" s="1009"/>
      <c r="X399" s="1009"/>
      <c r="Y399" s="1009"/>
      <c r="Z399" s="1009"/>
      <c r="AA399" s="1009"/>
    </row>
    <row r="400">
      <c r="A400" s="1009"/>
      <c r="B400" s="1008"/>
      <c r="C400" s="1009"/>
      <c r="D400" s="1010"/>
      <c r="E400" s="1009"/>
      <c r="F400" s="1011"/>
      <c r="G400" s="1009"/>
      <c r="H400" s="1009"/>
      <c r="I400" s="1009"/>
      <c r="J400" s="1009"/>
      <c r="K400" s="1009"/>
      <c r="L400" s="1009"/>
      <c r="M400" s="1009"/>
      <c r="N400" s="1009"/>
      <c r="O400" s="1009"/>
      <c r="P400" s="1009"/>
      <c r="Q400" s="1009"/>
      <c r="R400" s="1009"/>
      <c r="S400" s="1009"/>
      <c r="T400" s="1009"/>
      <c r="U400" s="1009"/>
      <c r="V400" s="1009"/>
      <c r="W400" s="1009"/>
      <c r="X400" s="1009"/>
      <c r="Y400" s="1009"/>
      <c r="Z400" s="1009"/>
      <c r="AA400" s="1009"/>
    </row>
    <row r="401">
      <c r="A401" s="1009"/>
      <c r="B401" s="1008"/>
      <c r="C401" s="1009"/>
      <c r="D401" s="1010"/>
      <c r="E401" s="1009"/>
      <c r="F401" s="1011"/>
      <c r="G401" s="1009"/>
      <c r="H401" s="1009"/>
      <c r="I401" s="1009"/>
      <c r="J401" s="1009"/>
      <c r="K401" s="1009"/>
      <c r="L401" s="1009"/>
      <c r="M401" s="1009"/>
      <c r="N401" s="1009"/>
      <c r="O401" s="1009"/>
      <c r="P401" s="1009"/>
      <c r="Q401" s="1009"/>
      <c r="R401" s="1009"/>
      <c r="S401" s="1009"/>
      <c r="T401" s="1009"/>
      <c r="U401" s="1009"/>
      <c r="V401" s="1009"/>
      <c r="W401" s="1009"/>
      <c r="X401" s="1009"/>
      <c r="Y401" s="1009"/>
      <c r="Z401" s="1009"/>
      <c r="AA401" s="1009"/>
    </row>
    <row r="402">
      <c r="A402" s="1009"/>
      <c r="B402" s="1008"/>
      <c r="C402" s="1009"/>
      <c r="D402" s="1010"/>
      <c r="E402" s="1009"/>
      <c r="F402" s="1011"/>
      <c r="G402" s="1009"/>
      <c r="H402" s="1009"/>
      <c r="I402" s="1009"/>
      <c r="J402" s="1009"/>
      <c r="K402" s="1009"/>
      <c r="L402" s="1009"/>
      <c r="M402" s="1009"/>
      <c r="N402" s="1009"/>
      <c r="O402" s="1009"/>
      <c r="P402" s="1009"/>
      <c r="Q402" s="1009"/>
      <c r="R402" s="1009"/>
      <c r="S402" s="1009"/>
      <c r="T402" s="1009"/>
      <c r="U402" s="1009"/>
      <c r="V402" s="1009"/>
      <c r="W402" s="1009"/>
      <c r="X402" s="1009"/>
      <c r="Y402" s="1009"/>
      <c r="Z402" s="1009"/>
      <c r="AA402" s="1009"/>
    </row>
    <row r="403">
      <c r="A403" s="1009"/>
      <c r="B403" s="1008"/>
      <c r="C403" s="1009"/>
      <c r="D403" s="1010"/>
      <c r="E403" s="1009"/>
      <c r="F403" s="1011"/>
      <c r="G403" s="1009"/>
      <c r="H403" s="1009"/>
      <c r="I403" s="1009"/>
      <c r="J403" s="1009"/>
      <c r="K403" s="1009"/>
      <c r="L403" s="1009"/>
      <c r="M403" s="1009"/>
      <c r="N403" s="1009"/>
      <c r="O403" s="1009"/>
      <c r="P403" s="1009"/>
      <c r="Q403" s="1009"/>
      <c r="R403" s="1009"/>
      <c r="S403" s="1009"/>
      <c r="T403" s="1009"/>
      <c r="U403" s="1009"/>
      <c r="V403" s="1009"/>
      <c r="W403" s="1009"/>
      <c r="X403" s="1009"/>
      <c r="Y403" s="1009"/>
      <c r="Z403" s="1009"/>
      <c r="AA403" s="1009"/>
    </row>
    <row r="404">
      <c r="A404" s="1009"/>
      <c r="B404" s="1008"/>
      <c r="C404" s="1009"/>
      <c r="D404" s="1010"/>
      <c r="E404" s="1009"/>
      <c r="F404" s="1011"/>
      <c r="G404" s="1009"/>
      <c r="H404" s="1009"/>
      <c r="I404" s="1009"/>
      <c r="J404" s="1009"/>
      <c r="K404" s="1009"/>
      <c r="L404" s="1009"/>
      <c r="M404" s="1009"/>
      <c r="N404" s="1009"/>
      <c r="O404" s="1009"/>
      <c r="P404" s="1009"/>
      <c r="Q404" s="1009"/>
      <c r="R404" s="1009"/>
      <c r="S404" s="1009"/>
      <c r="T404" s="1009"/>
      <c r="U404" s="1009"/>
      <c r="V404" s="1009"/>
      <c r="W404" s="1009"/>
      <c r="X404" s="1009"/>
      <c r="Y404" s="1009"/>
      <c r="Z404" s="1009"/>
      <c r="AA404" s="1009"/>
    </row>
    <row r="405">
      <c r="A405" s="1009"/>
      <c r="B405" s="1008"/>
      <c r="C405" s="1009"/>
      <c r="D405" s="1010"/>
      <c r="E405" s="1009"/>
      <c r="F405" s="1011"/>
      <c r="G405" s="1009"/>
      <c r="H405" s="1009"/>
      <c r="I405" s="1009"/>
      <c r="J405" s="1009"/>
      <c r="K405" s="1009"/>
      <c r="L405" s="1009"/>
      <c r="M405" s="1009"/>
      <c r="N405" s="1009"/>
      <c r="O405" s="1009"/>
      <c r="P405" s="1009"/>
      <c r="Q405" s="1009"/>
      <c r="R405" s="1009"/>
      <c r="S405" s="1009"/>
      <c r="T405" s="1009"/>
      <c r="U405" s="1009"/>
      <c r="V405" s="1009"/>
      <c r="W405" s="1009"/>
      <c r="X405" s="1009"/>
      <c r="Y405" s="1009"/>
      <c r="Z405" s="1009"/>
      <c r="AA405" s="1009"/>
    </row>
    <row r="406">
      <c r="A406" s="1009"/>
      <c r="B406" s="1008"/>
      <c r="C406" s="1009"/>
      <c r="D406" s="1010"/>
      <c r="E406" s="1009"/>
      <c r="F406" s="1011"/>
      <c r="G406" s="1009"/>
      <c r="H406" s="1009"/>
      <c r="I406" s="1009"/>
      <c r="J406" s="1009"/>
      <c r="K406" s="1009"/>
      <c r="L406" s="1009"/>
      <c r="M406" s="1009"/>
      <c r="N406" s="1009"/>
      <c r="O406" s="1009"/>
      <c r="P406" s="1009"/>
      <c r="Q406" s="1009"/>
      <c r="R406" s="1009"/>
      <c r="S406" s="1009"/>
      <c r="T406" s="1009"/>
      <c r="U406" s="1009"/>
      <c r="V406" s="1009"/>
      <c r="W406" s="1009"/>
      <c r="X406" s="1009"/>
      <c r="Y406" s="1009"/>
      <c r="Z406" s="1009"/>
      <c r="AA406" s="1009"/>
    </row>
    <row r="407">
      <c r="A407" s="1009"/>
      <c r="B407" s="1008"/>
      <c r="C407" s="1009"/>
      <c r="D407" s="1010"/>
      <c r="E407" s="1009"/>
      <c r="F407" s="1011"/>
      <c r="G407" s="1009"/>
      <c r="H407" s="1009"/>
      <c r="I407" s="1009"/>
      <c r="J407" s="1009"/>
      <c r="K407" s="1009"/>
      <c r="L407" s="1009"/>
      <c r="M407" s="1009"/>
      <c r="N407" s="1009"/>
      <c r="O407" s="1009"/>
      <c r="P407" s="1009"/>
      <c r="Q407" s="1009"/>
      <c r="R407" s="1009"/>
      <c r="S407" s="1009"/>
      <c r="T407" s="1009"/>
      <c r="U407" s="1009"/>
      <c r="V407" s="1009"/>
      <c r="W407" s="1009"/>
      <c r="X407" s="1009"/>
      <c r="Y407" s="1009"/>
      <c r="Z407" s="1009"/>
      <c r="AA407" s="1009"/>
    </row>
    <row r="408">
      <c r="A408" s="1009"/>
      <c r="B408" s="1008"/>
      <c r="C408" s="1009"/>
      <c r="D408" s="1010"/>
      <c r="E408" s="1009"/>
      <c r="F408" s="1011"/>
      <c r="G408" s="1009"/>
      <c r="H408" s="1009"/>
      <c r="I408" s="1009"/>
      <c r="J408" s="1009"/>
      <c r="K408" s="1009"/>
      <c r="L408" s="1009"/>
      <c r="M408" s="1009"/>
      <c r="N408" s="1009"/>
      <c r="O408" s="1009"/>
      <c r="P408" s="1009"/>
      <c r="Q408" s="1009"/>
      <c r="R408" s="1009"/>
      <c r="S408" s="1009"/>
      <c r="T408" s="1009"/>
      <c r="U408" s="1009"/>
      <c r="V408" s="1009"/>
      <c r="W408" s="1009"/>
      <c r="X408" s="1009"/>
      <c r="Y408" s="1009"/>
      <c r="Z408" s="1009"/>
      <c r="AA408" s="1009"/>
    </row>
    <row r="409">
      <c r="A409" s="1009"/>
      <c r="B409" s="1008"/>
      <c r="C409" s="1009"/>
      <c r="D409" s="1010"/>
      <c r="E409" s="1009"/>
      <c r="F409" s="1011"/>
      <c r="G409" s="1009"/>
      <c r="H409" s="1009"/>
      <c r="I409" s="1009"/>
      <c r="J409" s="1009"/>
      <c r="K409" s="1009"/>
      <c r="L409" s="1009"/>
      <c r="M409" s="1009"/>
      <c r="N409" s="1009"/>
      <c r="O409" s="1009"/>
      <c r="P409" s="1009"/>
      <c r="Q409" s="1009"/>
      <c r="R409" s="1009"/>
      <c r="S409" s="1009"/>
      <c r="T409" s="1009"/>
      <c r="U409" s="1009"/>
      <c r="V409" s="1009"/>
      <c r="W409" s="1009"/>
      <c r="X409" s="1009"/>
      <c r="Y409" s="1009"/>
      <c r="Z409" s="1009"/>
      <c r="AA409" s="1009"/>
    </row>
    <row r="410">
      <c r="A410" s="1009"/>
      <c r="B410" s="1008"/>
      <c r="C410" s="1009"/>
      <c r="D410" s="1010"/>
      <c r="E410" s="1009"/>
      <c r="F410" s="1011"/>
      <c r="G410" s="1009"/>
      <c r="H410" s="1009"/>
      <c r="I410" s="1009"/>
      <c r="J410" s="1009"/>
      <c r="K410" s="1009"/>
      <c r="L410" s="1009"/>
      <c r="M410" s="1009"/>
      <c r="N410" s="1009"/>
      <c r="O410" s="1009"/>
      <c r="P410" s="1009"/>
      <c r="Q410" s="1009"/>
      <c r="R410" s="1009"/>
      <c r="S410" s="1009"/>
      <c r="T410" s="1009"/>
      <c r="U410" s="1009"/>
      <c r="V410" s="1009"/>
      <c r="W410" s="1009"/>
      <c r="X410" s="1009"/>
      <c r="Y410" s="1009"/>
      <c r="Z410" s="1009"/>
      <c r="AA410" s="1009"/>
    </row>
    <row r="411">
      <c r="A411" s="1009"/>
      <c r="B411" s="1008"/>
      <c r="C411" s="1009"/>
      <c r="D411" s="1010"/>
      <c r="E411" s="1009"/>
      <c r="F411" s="1011"/>
      <c r="G411" s="1009"/>
      <c r="H411" s="1009"/>
      <c r="I411" s="1009"/>
      <c r="J411" s="1009"/>
      <c r="K411" s="1009"/>
      <c r="L411" s="1009"/>
      <c r="M411" s="1009"/>
      <c r="N411" s="1009"/>
      <c r="O411" s="1009"/>
      <c r="P411" s="1009"/>
      <c r="Q411" s="1009"/>
      <c r="R411" s="1009"/>
      <c r="S411" s="1009"/>
      <c r="T411" s="1009"/>
      <c r="U411" s="1009"/>
      <c r="V411" s="1009"/>
      <c r="W411" s="1009"/>
      <c r="X411" s="1009"/>
      <c r="Y411" s="1009"/>
      <c r="Z411" s="1009"/>
      <c r="AA411" s="1009"/>
    </row>
    <row r="412">
      <c r="A412" s="1009"/>
      <c r="B412" s="1008"/>
      <c r="C412" s="1009"/>
      <c r="D412" s="1010"/>
      <c r="E412" s="1009"/>
      <c r="F412" s="1011"/>
      <c r="G412" s="1009"/>
      <c r="H412" s="1009"/>
      <c r="I412" s="1009"/>
      <c r="J412" s="1009"/>
      <c r="K412" s="1009"/>
      <c r="L412" s="1009"/>
      <c r="M412" s="1009"/>
      <c r="N412" s="1009"/>
      <c r="O412" s="1009"/>
      <c r="P412" s="1009"/>
      <c r="Q412" s="1009"/>
      <c r="R412" s="1009"/>
      <c r="S412" s="1009"/>
      <c r="T412" s="1009"/>
      <c r="U412" s="1009"/>
      <c r="V412" s="1009"/>
      <c r="W412" s="1009"/>
      <c r="X412" s="1009"/>
      <c r="Y412" s="1009"/>
      <c r="Z412" s="1009"/>
      <c r="AA412" s="1009"/>
    </row>
    <row r="413">
      <c r="A413" s="1009"/>
      <c r="B413" s="1008"/>
      <c r="C413" s="1009"/>
      <c r="D413" s="1010"/>
      <c r="E413" s="1009"/>
      <c r="F413" s="1011"/>
      <c r="G413" s="1009"/>
      <c r="H413" s="1009"/>
      <c r="I413" s="1009"/>
      <c r="J413" s="1009"/>
      <c r="K413" s="1009"/>
      <c r="L413" s="1009"/>
      <c r="M413" s="1009"/>
      <c r="N413" s="1009"/>
      <c r="O413" s="1009"/>
      <c r="P413" s="1009"/>
      <c r="Q413" s="1009"/>
      <c r="R413" s="1009"/>
      <c r="S413" s="1009"/>
      <c r="T413" s="1009"/>
      <c r="U413" s="1009"/>
      <c r="V413" s="1009"/>
      <c r="W413" s="1009"/>
      <c r="X413" s="1009"/>
      <c r="Y413" s="1009"/>
      <c r="Z413" s="1009"/>
      <c r="AA413" s="1009"/>
    </row>
    <row r="414">
      <c r="A414" s="1009"/>
      <c r="B414" s="1008"/>
      <c r="C414" s="1009"/>
      <c r="D414" s="1010"/>
      <c r="E414" s="1009"/>
      <c r="F414" s="1011"/>
      <c r="G414" s="1009"/>
      <c r="H414" s="1009"/>
      <c r="I414" s="1009"/>
      <c r="J414" s="1009"/>
      <c r="K414" s="1009"/>
      <c r="L414" s="1009"/>
      <c r="M414" s="1009"/>
      <c r="N414" s="1009"/>
      <c r="O414" s="1009"/>
      <c r="P414" s="1009"/>
      <c r="Q414" s="1009"/>
      <c r="R414" s="1009"/>
      <c r="S414" s="1009"/>
      <c r="T414" s="1009"/>
      <c r="U414" s="1009"/>
      <c r="V414" s="1009"/>
      <c r="W414" s="1009"/>
      <c r="X414" s="1009"/>
      <c r="Y414" s="1009"/>
      <c r="Z414" s="1009"/>
      <c r="AA414" s="1009"/>
    </row>
    <row r="415">
      <c r="A415" s="1009"/>
      <c r="B415" s="1008"/>
      <c r="C415" s="1009"/>
      <c r="D415" s="1010"/>
      <c r="E415" s="1009"/>
      <c r="F415" s="1011"/>
      <c r="G415" s="1009"/>
      <c r="H415" s="1009"/>
      <c r="I415" s="1009"/>
      <c r="J415" s="1009"/>
      <c r="K415" s="1009"/>
      <c r="L415" s="1009"/>
      <c r="M415" s="1009"/>
      <c r="N415" s="1009"/>
      <c r="O415" s="1009"/>
      <c r="P415" s="1009"/>
      <c r="Q415" s="1009"/>
      <c r="R415" s="1009"/>
      <c r="S415" s="1009"/>
      <c r="T415" s="1009"/>
      <c r="U415" s="1009"/>
      <c r="V415" s="1009"/>
      <c r="W415" s="1009"/>
      <c r="X415" s="1009"/>
      <c r="Y415" s="1009"/>
      <c r="Z415" s="1009"/>
      <c r="AA415" s="1009"/>
    </row>
    <row r="416">
      <c r="A416" s="1009"/>
      <c r="B416" s="1008"/>
      <c r="C416" s="1009"/>
      <c r="D416" s="1010"/>
      <c r="E416" s="1009"/>
      <c r="F416" s="1011"/>
      <c r="G416" s="1009"/>
      <c r="H416" s="1009"/>
      <c r="I416" s="1009"/>
      <c r="J416" s="1009"/>
      <c r="K416" s="1009"/>
      <c r="L416" s="1009"/>
      <c r="M416" s="1009"/>
      <c r="N416" s="1009"/>
      <c r="O416" s="1009"/>
      <c r="P416" s="1009"/>
      <c r="Q416" s="1009"/>
      <c r="R416" s="1009"/>
      <c r="S416" s="1009"/>
      <c r="T416" s="1009"/>
      <c r="U416" s="1009"/>
      <c r="V416" s="1009"/>
      <c r="W416" s="1009"/>
      <c r="X416" s="1009"/>
      <c r="Y416" s="1009"/>
      <c r="Z416" s="1009"/>
      <c r="AA416" s="1009"/>
    </row>
    <row r="417">
      <c r="A417" s="1009"/>
      <c r="B417" s="1008"/>
      <c r="C417" s="1009"/>
      <c r="D417" s="1010"/>
      <c r="E417" s="1009"/>
      <c r="F417" s="1011"/>
      <c r="G417" s="1009"/>
      <c r="H417" s="1009"/>
      <c r="I417" s="1009"/>
      <c r="J417" s="1009"/>
      <c r="K417" s="1009"/>
      <c r="L417" s="1009"/>
      <c r="M417" s="1009"/>
      <c r="N417" s="1009"/>
      <c r="O417" s="1009"/>
      <c r="P417" s="1009"/>
      <c r="Q417" s="1009"/>
      <c r="R417" s="1009"/>
      <c r="S417" s="1009"/>
      <c r="T417" s="1009"/>
      <c r="U417" s="1009"/>
      <c r="V417" s="1009"/>
      <c r="W417" s="1009"/>
      <c r="X417" s="1009"/>
      <c r="Y417" s="1009"/>
      <c r="Z417" s="1009"/>
      <c r="AA417" s="1009"/>
    </row>
    <row r="418">
      <c r="A418" s="1009"/>
      <c r="B418" s="1008"/>
      <c r="C418" s="1009"/>
      <c r="D418" s="1010"/>
      <c r="E418" s="1009"/>
      <c r="F418" s="1011"/>
      <c r="G418" s="1009"/>
      <c r="H418" s="1009"/>
      <c r="I418" s="1009"/>
      <c r="J418" s="1009"/>
      <c r="K418" s="1009"/>
      <c r="L418" s="1009"/>
      <c r="M418" s="1009"/>
      <c r="N418" s="1009"/>
      <c r="O418" s="1009"/>
      <c r="P418" s="1009"/>
      <c r="Q418" s="1009"/>
      <c r="R418" s="1009"/>
      <c r="S418" s="1009"/>
      <c r="T418" s="1009"/>
      <c r="U418" s="1009"/>
      <c r="V418" s="1009"/>
      <c r="W418" s="1009"/>
      <c r="X418" s="1009"/>
      <c r="Y418" s="1009"/>
      <c r="Z418" s="1009"/>
      <c r="AA418" s="1009"/>
    </row>
    <row r="419">
      <c r="A419" s="1009"/>
      <c r="B419" s="1008"/>
      <c r="C419" s="1009"/>
      <c r="D419" s="1010"/>
      <c r="E419" s="1009"/>
      <c r="F419" s="1011"/>
      <c r="G419" s="1009"/>
      <c r="H419" s="1009"/>
      <c r="I419" s="1009"/>
      <c r="J419" s="1009"/>
      <c r="K419" s="1009"/>
      <c r="L419" s="1009"/>
      <c r="M419" s="1009"/>
      <c r="N419" s="1009"/>
      <c r="O419" s="1009"/>
      <c r="P419" s="1009"/>
      <c r="Q419" s="1009"/>
      <c r="R419" s="1009"/>
      <c r="S419" s="1009"/>
      <c r="T419" s="1009"/>
      <c r="U419" s="1009"/>
      <c r="V419" s="1009"/>
      <c r="W419" s="1009"/>
      <c r="X419" s="1009"/>
      <c r="Y419" s="1009"/>
      <c r="Z419" s="1009"/>
      <c r="AA419" s="1009"/>
    </row>
    <row r="420">
      <c r="A420" s="1009"/>
      <c r="B420" s="1008"/>
      <c r="C420" s="1009"/>
      <c r="D420" s="1010"/>
      <c r="E420" s="1009"/>
      <c r="F420" s="1011"/>
      <c r="G420" s="1009"/>
      <c r="H420" s="1009"/>
      <c r="I420" s="1009"/>
      <c r="J420" s="1009"/>
      <c r="K420" s="1009"/>
      <c r="L420" s="1009"/>
      <c r="M420" s="1009"/>
      <c r="N420" s="1009"/>
      <c r="O420" s="1009"/>
      <c r="P420" s="1009"/>
      <c r="Q420" s="1009"/>
      <c r="R420" s="1009"/>
      <c r="S420" s="1009"/>
      <c r="T420" s="1009"/>
      <c r="U420" s="1009"/>
      <c r="V420" s="1009"/>
      <c r="W420" s="1009"/>
      <c r="X420" s="1009"/>
      <c r="Y420" s="1009"/>
      <c r="Z420" s="1009"/>
      <c r="AA420" s="1009"/>
    </row>
    <row r="421">
      <c r="A421" s="1009"/>
      <c r="B421" s="1008"/>
      <c r="C421" s="1009"/>
      <c r="D421" s="1010"/>
      <c r="E421" s="1009"/>
      <c r="F421" s="1011"/>
      <c r="G421" s="1009"/>
      <c r="H421" s="1009"/>
      <c r="I421" s="1009"/>
      <c r="J421" s="1009"/>
      <c r="K421" s="1009"/>
      <c r="L421" s="1009"/>
      <c r="M421" s="1009"/>
      <c r="N421" s="1009"/>
      <c r="O421" s="1009"/>
      <c r="P421" s="1009"/>
      <c r="Q421" s="1009"/>
      <c r="R421" s="1009"/>
      <c r="S421" s="1009"/>
      <c r="T421" s="1009"/>
      <c r="U421" s="1009"/>
      <c r="V421" s="1009"/>
      <c r="W421" s="1009"/>
      <c r="X421" s="1009"/>
      <c r="Y421" s="1009"/>
      <c r="Z421" s="1009"/>
      <c r="AA421" s="1009"/>
    </row>
    <row r="422">
      <c r="A422" s="1009"/>
      <c r="B422" s="1008"/>
      <c r="C422" s="1009"/>
      <c r="D422" s="1010"/>
      <c r="E422" s="1009"/>
      <c r="F422" s="1011"/>
      <c r="G422" s="1009"/>
      <c r="H422" s="1009"/>
      <c r="I422" s="1009"/>
      <c r="J422" s="1009"/>
      <c r="K422" s="1009"/>
      <c r="L422" s="1009"/>
      <c r="M422" s="1009"/>
      <c r="N422" s="1009"/>
      <c r="O422" s="1009"/>
      <c r="P422" s="1009"/>
      <c r="Q422" s="1009"/>
      <c r="R422" s="1009"/>
      <c r="S422" s="1009"/>
      <c r="T422" s="1009"/>
      <c r="U422" s="1009"/>
      <c r="V422" s="1009"/>
      <c r="W422" s="1009"/>
      <c r="X422" s="1009"/>
      <c r="Y422" s="1009"/>
      <c r="Z422" s="1009"/>
      <c r="AA422" s="1009"/>
    </row>
    <row r="423">
      <c r="A423" s="1009"/>
      <c r="B423" s="1008"/>
      <c r="C423" s="1009"/>
      <c r="D423" s="1010"/>
      <c r="E423" s="1009"/>
      <c r="F423" s="1011"/>
      <c r="G423" s="1009"/>
      <c r="H423" s="1009"/>
      <c r="I423" s="1009"/>
      <c r="J423" s="1009"/>
      <c r="K423" s="1009"/>
      <c r="L423" s="1009"/>
      <c r="M423" s="1009"/>
      <c r="N423" s="1009"/>
      <c r="O423" s="1009"/>
      <c r="P423" s="1009"/>
      <c r="Q423" s="1009"/>
      <c r="R423" s="1009"/>
      <c r="S423" s="1009"/>
      <c r="T423" s="1009"/>
      <c r="U423" s="1009"/>
      <c r="V423" s="1009"/>
      <c r="W423" s="1009"/>
      <c r="X423" s="1009"/>
      <c r="Y423" s="1009"/>
      <c r="Z423" s="1009"/>
      <c r="AA423" s="1009"/>
    </row>
    <row r="424">
      <c r="A424" s="1009"/>
      <c r="B424" s="1008"/>
      <c r="C424" s="1009"/>
      <c r="D424" s="1010"/>
      <c r="E424" s="1009"/>
      <c r="F424" s="1011"/>
      <c r="G424" s="1009"/>
      <c r="H424" s="1009"/>
      <c r="I424" s="1009"/>
      <c r="J424" s="1009"/>
      <c r="K424" s="1009"/>
      <c r="L424" s="1009"/>
      <c r="M424" s="1009"/>
      <c r="N424" s="1009"/>
      <c r="O424" s="1009"/>
      <c r="P424" s="1009"/>
      <c r="Q424" s="1009"/>
      <c r="R424" s="1009"/>
      <c r="S424" s="1009"/>
      <c r="T424" s="1009"/>
      <c r="U424" s="1009"/>
      <c r="V424" s="1009"/>
      <c r="W424" s="1009"/>
      <c r="X424" s="1009"/>
      <c r="Y424" s="1009"/>
      <c r="Z424" s="1009"/>
      <c r="AA424" s="1009"/>
    </row>
    <row r="425">
      <c r="A425" s="1009"/>
      <c r="B425" s="1008"/>
      <c r="C425" s="1009"/>
      <c r="D425" s="1010"/>
      <c r="E425" s="1009"/>
      <c r="F425" s="1011"/>
      <c r="G425" s="1009"/>
      <c r="H425" s="1009"/>
      <c r="I425" s="1009"/>
      <c r="J425" s="1009"/>
      <c r="K425" s="1009"/>
      <c r="L425" s="1009"/>
      <c r="M425" s="1009"/>
      <c r="N425" s="1009"/>
      <c r="O425" s="1009"/>
      <c r="P425" s="1009"/>
      <c r="Q425" s="1009"/>
      <c r="R425" s="1009"/>
      <c r="S425" s="1009"/>
      <c r="T425" s="1009"/>
      <c r="U425" s="1009"/>
      <c r="V425" s="1009"/>
      <c r="W425" s="1009"/>
      <c r="X425" s="1009"/>
      <c r="Y425" s="1009"/>
      <c r="Z425" s="1009"/>
      <c r="AA425" s="1009"/>
    </row>
    <row r="426">
      <c r="A426" s="1009"/>
      <c r="B426" s="1008"/>
      <c r="C426" s="1009"/>
      <c r="D426" s="1010"/>
      <c r="E426" s="1009"/>
      <c r="F426" s="1011"/>
      <c r="G426" s="1009"/>
      <c r="H426" s="1009"/>
      <c r="I426" s="1009"/>
      <c r="J426" s="1009"/>
      <c r="K426" s="1009"/>
      <c r="L426" s="1009"/>
      <c r="M426" s="1009"/>
      <c r="N426" s="1009"/>
      <c r="O426" s="1009"/>
      <c r="P426" s="1009"/>
      <c r="Q426" s="1009"/>
      <c r="R426" s="1009"/>
      <c r="S426" s="1009"/>
      <c r="T426" s="1009"/>
      <c r="U426" s="1009"/>
      <c r="V426" s="1009"/>
      <c r="W426" s="1009"/>
      <c r="X426" s="1009"/>
      <c r="Y426" s="1009"/>
      <c r="Z426" s="1009"/>
      <c r="AA426" s="1009"/>
    </row>
    <row r="427">
      <c r="A427" s="1009"/>
      <c r="B427" s="1008"/>
      <c r="C427" s="1009"/>
      <c r="D427" s="1010"/>
      <c r="E427" s="1009"/>
      <c r="F427" s="1011"/>
      <c r="G427" s="1009"/>
      <c r="H427" s="1009"/>
      <c r="I427" s="1009"/>
      <c r="J427" s="1009"/>
      <c r="K427" s="1009"/>
      <c r="L427" s="1009"/>
      <c r="M427" s="1009"/>
      <c r="N427" s="1009"/>
      <c r="O427" s="1009"/>
      <c r="P427" s="1009"/>
      <c r="Q427" s="1009"/>
      <c r="R427" s="1009"/>
      <c r="S427" s="1009"/>
      <c r="T427" s="1009"/>
      <c r="U427" s="1009"/>
      <c r="V427" s="1009"/>
      <c r="W427" s="1009"/>
      <c r="X427" s="1009"/>
      <c r="Y427" s="1009"/>
      <c r="Z427" s="1009"/>
      <c r="AA427" s="1009"/>
    </row>
    <row r="428">
      <c r="A428" s="1009"/>
      <c r="B428" s="1008"/>
      <c r="C428" s="1009"/>
      <c r="D428" s="1010"/>
      <c r="E428" s="1009"/>
      <c r="F428" s="1011"/>
      <c r="G428" s="1009"/>
      <c r="H428" s="1009"/>
      <c r="I428" s="1009"/>
      <c r="J428" s="1009"/>
      <c r="K428" s="1009"/>
      <c r="L428" s="1009"/>
      <c r="M428" s="1009"/>
      <c r="N428" s="1009"/>
      <c r="O428" s="1009"/>
      <c r="P428" s="1009"/>
      <c r="Q428" s="1009"/>
      <c r="R428" s="1009"/>
      <c r="S428" s="1009"/>
      <c r="T428" s="1009"/>
      <c r="U428" s="1009"/>
      <c r="V428" s="1009"/>
      <c r="W428" s="1009"/>
      <c r="X428" s="1009"/>
      <c r="Y428" s="1009"/>
      <c r="Z428" s="1009"/>
      <c r="AA428" s="1009"/>
    </row>
    <row r="429">
      <c r="A429" s="1009"/>
      <c r="B429" s="1008"/>
      <c r="C429" s="1009"/>
      <c r="D429" s="1010"/>
      <c r="E429" s="1009"/>
      <c r="F429" s="1011"/>
      <c r="G429" s="1009"/>
      <c r="H429" s="1009"/>
      <c r="I429" s="1009"/>
      <c r="J429" s="1009"/>
      <c r="K429" s="1009"/>
      <c r="L429" s="1009"/>
      <c r="M429" s="1009"/>
      <c r="N429" s="1009"/>
      <c r="O429" s="1009"/>
      <c r="P429" s="1009"/>
      <c r="Q429" s="1009"/>
      <c r="R429" s="1009"/>
      <c r="S429" s="1009"/>
      <c r="T429" s="1009"/>
      <c r="U429" s="1009"/>
      <c r="V429" s="1009"/>
      <c r="W429" s="1009"/>
      <c r="X429" s="1009"/>
      <c r="Y429" s="1009"/>
      <c r="Z429" s="1009"/>
      <c r="AA429" s="1009"/>
    </row>
    <row r="430">
      <c r="A430" s="1009"/>
      <c r="B430" s="1008"/>
      <c r="C430" s="1009"/>
      <c r="D430" s="1010"/>
      <c r="E430" s="1009"/>
      <c r="F430" s="1011"/>
      <c r="G430" s="1009"/>
      <c r="H430" s="1009"/>
      <c r="I430" s="1009"/>
      <c r="J430" s="1009"/>
      <c r="K430" s="1009"/>
      <c r="L430" s="1009"/>
      <c r="M430" s="1009"/>
      <c r="N430" s="1009"/>
      <c r="O430" s="1009"/>
      <c r="P430" s="1009"/>
      <c r="Q430" s="1009"/>
      <c r="R430" s="1009"/>
      <c r="S430" s="1009"/>
      <c r="T430" s="1009"/>
      <c r="U430" s="1009"/>
      <c r="V430" s="1009"/>
      <c r="W430" s="1009"/>
      <c r="X430" s="1009"/>
      <c r="Y430" s="1009"/>
      <c r="Z430" s="1009"/>
      <c r="AA430" s="1009"/>
    </row>
    <row r="431">
      <c r="A431" s="1009"/>
      <c r="B431" s="1008"/>
      <c r="C431" s="1009"/>
      <c r="D431" s="1010"/>
      <c r="E431" s="1009"/>
      <c r="F431" s="1011"/>
      <c r="G431" s="1009"/>
      <c r="H431" s="1009"/>
      <c r="I431" s="1009"/>
      <c r="J431" s="1009"/>
      <c r="K431" s="1009"/>
      <c r="L431" s="1009"/>
      <c r="M431" s="1009"/>
      <c r="N431" s="1009"/>
      <c r="O431" s="1009"/>
      <c r="P431" s="1009"/>
      <c r="Q431" s="1009"/>
      <c r="R431" s="1009"/>
      <c r="S431" s="1009"/>
      <c r="T431" s="1009"/>
      <c r="U431" s="1009"/>
      <c r="V431" s="1009"/>
      <c r="W431" s="1009"/>
      <c r="X431" s="1009"/>
      <c r="Y431" s="1009"/>
      <c r="Z431" s="1009"/>
      <c r="AA431" s="1009"/>
    </row>
    <row r="432">
      <c r="A432" s="1009"/>
      <c r="B432" s="1008"/>
      <c r="C432" s="1009"/>
      <c r="D432" s="1010"/>
      <c r="E432" s="1009"/>
      <c r="F432" s="1011"/>
      <c r="G432" s="1009"/>
      <c r="H432" s="1009"/>
      <c r="I432" s="1009"/>
      <c r="J432" s="1009"/>
      <c r="K432" s="1009"/>
      <c r="L432" s="1009"/>
      <c r="M432" s="1009"/>
      <c r="N432" s="1009"/>
      <c r="O432" s="1009"/>
      <c r="P432" s="1009"/>
      <c r="Q432" s="1009"/>
      <c r="R432" s="1009"/>
      <c r="S432" s="1009"/>
      <c r="T432" s="1009"/>
      <c r="U432" s="1009"/>
      <c r="V432" s="1009"/>
      <c r="W432" s="1009"/>
      <c r="X432" s="1009"/>
      <c r="Y432" s="1009"/>
      <c r="Z432" s="1009"/>
      <c r="AA432" s="1009"/>
    </row>
    <row r="433">
      <c r="A433" s="1009"/>
      <c r="B433" s="1008"/>
      <c r="C433" s="1009"/>
      <c r="D433" s="1010"/>
      <c r="E433" s="1009"/>
      <c r="F433" s="1011"/>
      <c r="G433" s="1009"/>
      <c r="H433" s="1009"/>
      <c r="I433" s="1009"/>
      <c r="J433" s="1009"/>
      <c r="K433" s="1009"/>
      <c r="L433" s="1009"/>
      <c r="M433" s="1009"/>
      <c r="N433" s="1009"/>
      <c r="O433" s="1009"/>
      <c r="P433" s="1009"/>
      <c r="Q433" s="1009"/>
      <c r="R433" s="1009"/>
      <c r="S433" s="1009"/>
      <c r="T433" s="1009"/>
      <c r="U433" s="1009"/>
      <c r="V433" s="1009"/>
      <c r="W433" s="1009"/>
      <c r="X433" s="1009"/>
      <c r="Y433" s="1009"/>
      <c r="Z433" s="1009"/>
      <c r="AA433" s="1009"/>
    </row>
    <row r="434">
      <c r="A434" s="1009"/>
      <c r="B434" s="1008"/>
      <c r="C434" s="1009"/>
      <c r="D434" s="1010"/>
      <c r="E434" s="1009"/>
      <c r="F434" s="1011"/>
      <c r="G434" s="1009"/>
      <c r="H434" s="1009"/>
      <c r="I434" s="1009"/>
      <c r="J434" s="1009"/>
      <c r="K434" s="1009"/>
      <c r="L434" s="1009"/>
      <c r="M434" s="1009"/>
      <c r="N434" s="1009"/>
      <c r="O434" s="1009"/>
      <c r="P434" s="1009"/>
      <c r="Q434" s="1009"/>
      <c r="R434" s="1009"/>
      <c r="S434" s="1009"/>
      <c r="T434" s="1009"/>
      <c r="U434" s="1009"/>
      <c r="V434" s="1009"/>
      <c r="W434" s="1009"/>
      <c r="X434" s="1009"/>
      <c r="Y434" s="1009"/>
      <c r="Z434" s="1009"/>
      <c r="AA434" s="1009"/>
    </row>
    <row r="435">
      <c r="A435" s="1009"/>
      <c r="B435" s="1008"/>
      <c r="C435" s="1009"/>
      <c r="D435" s="1010"/>
      <c r="E435" s="1009"/>
      <c r="F435" s="1011"/>
      <c r="G435" s="1009"/>
      <c r="H435" s="1009"/>
      <c r="I435" s="1009"/>
      <c r="J435" s="1009"/>
      <c r="K435" s="1009"/>
      <c r="L435" s="1009"/>
      <c r="M435" s="1009"/>
      <c r="N435" s="1009"/>
      <c r="O435" s="1009"/>
      <c r="P435" s="1009"/>
      <c r="Q435" s="1009"/>
      <c r="R435" s="1009"/>
      <c r="S435" s="1009"/>
      <c r="T435" s="1009"/>
      <c r="U435" s="1009"/>
      <c r="V435" s="1009"/>
      <c r="W435" s="1009"/>
      <c r="X435" s="1009"/>
      <c r="Y435" s="1009"/>
      <c r="Z435" s="1009"/>
      <c r="AA435" s="1009"/>
    </row>
    <row r="436">
      <c r="A436" s="1009"/>
      <c r="B436" s="1008"/>
      <c r="C436" s="1009"/>
      <c r="D436" s="1010"/>
      <c r="E436" s="1009"/>
      <c r="F436" s="1011"/>
      <c r="G436" s="1009"/>
      <c r="H436" s="1009"/>
      <c r="I436" s="1009"/>
      <c r="J436" s="1009"/>
      <c r="K436" s="1009"/>
      <c r="L436" s="1009"/>
      <c r="M436" s="1009"/>
      <c r="N436" s="1009"/>
      <c r="O436" s="1009"/>
      <c r="P436" s="1009"/>
      <c r="Q436" s="1009"/>
      <c r="R436" s="1009"/>
      <c r="S436" s="1009"/>
      <c r="T436" s="1009"/>
      <c r="U436" s="1009"/>
      <c r="V436" s="1009"/>
      <c r="W436" s="1009"/>
      <c r="X436" s="1009"/>
      <c r="Y436" s="1009"/>
      <c r="Z436" s="1009"/>
      <c r="AA436" s="1009"/>
    </row>
    <row r="437">
      <c r="A437" s="1009"/>
      <c r="B437" s="1008"/>
      <c r="C437" s="1009"/>
      <c r="D437" s="1010"/>
      <c r="E437" s="1009"/>
      <c r="F437" s="1011"/>
      <c r="G437" s="1009"/>
      <c r="H437" s="1009"/>
      <c r="I437" s="1009"/>
      <c r="J437" s="1009"/>
      <c r="K437" s="1009"/>
      <c r="L437" s="1009"/>
      <c r="M437" s="1009"/>
      <c r="N437" s="1009"/>
      <c r="O437" s="1009"/>
      <c r="P437" s="1009"/>
      <c r="Q437" s="1009"/>
      <c r="R437" s="1009"/>
      <c r="S437" s="1009"/>
      <c r="T437" s="1009"/>
      <c r="U437" s="1009"/>
      <c r="V437" s="1009"/>
      <c r="W437" s="1009"/>
      <c r="X437" s="1009"/>
      <c r="Y437" s="1009"/>
      <c r="Z437" s="1009"/>
      <c r="AA437" s="1009"/>
    </row>
    <row r="438">
      <c r="A438" s="1009"/>
      <c r="B438" s="1008"/>
      <c r="C438" s="1009"/>
      <c r="D438" s="1010"/>
      <c r="E438" s="1009"/>
      <c r="F438" s="1011"/>
      <c r="G438" s="1009"/>
      <c r="H438" s="1009"/>
      <c r="I438" s="1009"/>
      <c r="J438" s="1009"/>
      <c r="K438" s="1009"/>
      <c r="L438" s="1009"/>
      <c r="M438" s="1009"/>
      <c r="N438" s="1009"/>
      <c r="O438" s="1009"/>
      <c r="P438" s="1009"/>
      <c r="Q438" s="1009"/>
      <c r="R438" s="1009"/>
      <c r="S438" s="1009"/>
      <c r="T438" s="1009"/>
      <c r="U438" s="1009"/>
      <c r="V438" s="1009"/>
      <c r="W438" s="1009"/>
      <c r="X438" s="1009"/>
      <c r="Y438" s="1009"/>
      <c r="Z438" s="1009"/>
      <c r="AA438" s="1009"/>
    </row>
    <row r="439">
      <c r="A439" s="1009"/>
      <c r="B439" s="1008"/>
      <c r="C439" s="1009"/>
      <c r="D439" s="1010"/>
      <c r="E439" s="1009"/>
      <c r="F439" s="1011"/>
      <c r="G439" s="1009"/>
      <c r="H439" s="1009"/>
      <c r="I439" s="1009"/>
      <c r="J439" s="1009"/>
      <c r="K439" s="1009"/>
      <c r="L439" s="1009"/>
      <c r="M439" s="1009"/>
      <c r="N439" s="1009"/>
      <c r="O439" s="1009"/>
      <c r="P439" s="1009"/>
      <c r="Q439" s="1009"/>
      <c r="R439" s="1009"/>
      <c r="S439" s="1009"/>
      <c r="T439" s="1009"/>
      <c r="U439" s="1009"/>
      <c r="V439" s="1009"/>
      <c r="W439" s="1009"/>
      <c r="X439" s="1009"/>
      <c r="Y439" s="1009"/>
      <c r="Z439" s="1009"/>
      <c r="AA439" s="1009"/>
    </row>
    <row r="440">
      <c r="A440" s="1009"/>
      <c r="B440" s="1008"/>
      <c r="C440" s="1009"/>
      <c r="D440" s="1010"/>
      <c r="E440" s="1009"/>
      <c r="F440" s="1011"/>
      <c r="G440" s="1009"/>
      <c r="H440" s="1009"/>
      <c r="I440" s="1009"/>
      <c r="J440" s="1009"/>
      <c r="K440" s="1009"/>
      <c r="L440" s="1009"/>
      <c r="M440" s="1009"/>
      <c r="N440" s="1009"/>
      <c r="O440" s="1009"/>
      <c r="P440" s="1009"/>
      <c r="Q440" s="1009"/>
      <c r="R440" s="1009"/>
      <c r="S440" s="1009"/>
      <c r="T440" s="1009"/>
      <c r="U440" s="1009"/>
      <c r="V440" s="1009"/>
      <c r="W440" s="1009"/>
      <c r="X440" s="1009"/>
      <c r="Y440" s="1009"/>
      <c r="Z440" s="1009"/>
      <c r="AA440" s="1009"/>
    </row>
    <row r="441">
      <c r="A441" s="1009"/>
      <c r="B441" s="1008"/>
      <c r="C441" s="1009"/>
      <c r="D441" s="1010"/>
      <c r="E441" s="1009"/>
      <c r="F441" s="1011"/>
      <c r="G441" s="1009"/>
      <c r="H441" s="1009"/>
      <c r="I441" s="1009"/>
      <c r="J441" s="1009"/>
      <c r="K441" s="1009"/>
      <c r="L441" s="1009"/>
      <c r="M441" s="1009"/>
      <c r="N441" s="1009"/>
      <c r="O441" s="1009"/>
      <c r="P441" s="1009"/>
      <c r="Q441" s="1009"/>
      <c r="R441" s="1009"/>
      <c r="S441" s="1009"/>
      <c r="T441" s="1009"/>
      <c r="U441" s="1009"/>
      <c r="V441" s="1009"/>
      <c r="W441" s="1009"/>
      <c r="X441" s="1009"/>
      <c r="Y441" s="1009"/>
      <c r="Z441" s="1009"/>
      <c r="AA441" s="1009"/>
    </row>
    <row r="442">
      <c r="A442" s="1009"/>
      <c r="B442" s="1008"/>
      <c r="C442" s="1009"/>
      <c r="D442" s="1010"/>
      <c r="E442" s="1009"/>
      <c r="F442" s="1011"/>
      <c r="G442" s="1009"/>
      <c r="H442" s="1009"/>
      <c r="I442" s="1009"/>
      <c r="J442" s="1009"/>
      <c r="K442" s="1009"/>
      <c r="L442" s="1009"/>
      <c r="M442" s="1009"/>
      <c r="N442" s="1009"/>
      <c r="O442" s="1009"/>
      <c r="P442" s="1009"/>
      <c r="Q442" s="1009"/>
      <c r="R442" s="1009"/>
      <c r="S442" s="1009"/>
      <c r="T442" s="1009"/>
      <c r="U442" s="1009"/>
      <c r="V442" s="1009"/>
      <c r="W442" s="1009"/>
      <c r="X442" s="1009"/>
      <c r="Y442" s="1009"/>
      <c r="Z442" s="1009"/>
      <c r="AA442" s="1009"/>
    </row>
    <row r="443">
      <c r="A443" s="1009"/>
      <c r="B443" s="1008"/>
      <c r="C443" s="1009"/>
      <c r="D443" s="1010"/>
      <c r="E443" s="1009"/>
      <c r="F443" s="1011"/>
      <c r="G443" s="1009"/>
      <c r="H443" s="1009"/>
      <c r="I443" s="1009"/>
      <c r="J443" s="1009"/>
      <c r="K443" s="1009"/>
      <c r="L443" s="1009"/>
      <c r="M443" s="1009"/>
      <c r="N443" s="1009"/>
      <c r="O443" s="1009"/>
      <c r="P443" s="1009"/>
      <c r="Q443" s="1009"/>
      <c r="R443" s="1009"/>
      <c r="S443" s="1009"/>
      <c r="T443" s="1009"/>
      <c r="U443" s="1009"/>
      <c r="V443" s="1009"/>
      <c r="W443" s="1009"/>
      <c r="X443" s="1009"/>
      <c r="Y443" s="1009"/>
      <c r="Z443" s="1009"/>
      <c r="AA443" s="1009"/>
    </row>
    <row r="444">
      <c r="A444" s="1009"/>
      <c r="B444" s="1008"/>
      <c r="C444" s="1009"/>
      <c r="D444" s="1010"/>
      <c r="E444" s="1009"/>
      <c r="F444" s="1011"/>
      <c r="G444" s="1009"/>
      <c r="H444" s="1009"/>
      <c r="I444" s="1009"/>
      <c r="J444" s="1009"/>
      <c r="K444" s="1009"/>
      <c r="L444" s="1009"/>
      <c r="M444" s="1009"/>
      <c r="N444" s="1009"/>
      <c r="O444" s="1009"/>
      <c r="P444" s="1009"/>
      <c r="Q444" s="1009"/>
      <c r="R444" s="1009"/>
      <c r="S444" s="1009"/>
      <c r="T444" s="1009"/>
      <c r="U444" s="1009"/>
      <c r="V444" s="1009"/>
      <c r="W444" s="1009"/>
      <c r="X444" s="1009"/>
      <c r="Y444" s="1009"/>
      <c r="Z444" s="1009"/>
      <c r="AA444" s="1009"/>
    </row>
    <row r="445">
      <c r="A445" s="1009"/>
      <c r="B445" s="1008"/>
      <c r="C445" s="1009"/>
      <c r="D445" s="1010"/>
      <c r="E445" s="1009"/>
      <c r="F445" s="1011"/>
      <c r="G445" s="1009"/>
      <c r="H445" s="1009"/>
      <c r="I445" s="1009"/>
      <c r="J445" s="1009"/>
      <c r="K445" s="1009"/>
      <c r="L445" s="1009"/>
      <c r="M445" s="1009"/>
      <c r="N445" s="1009"/>
      <c r="O445" s="1009"/>
      <c r="P445" s="1009"/>
      <c r="Q445" s="1009"/>
      <c r="R445" s="1009"/>
      <c r="S445" s="1009"/>
      <c r="T445" s="1009"/>
      <c r="U445" s="1009"/>
      <c r="V445" s="1009"/>
      <c r="W445" s="1009"/>
      <c r="X445" s="1009"/>
      <c r="Y445" s="1009"/>
      <c r="Z445" s="1009"/>
      <c r="AA445" s="1009"/>
    </row>
    <row r="446">
      <c r="A446" s="1009"/>
      <c r="B446" s="1008"/>
      <c r="C446" s="1009"/>
      <c r="D446" s="1010"/>
      <c r="E446" s="1009"/>
      <c r="F446" s="1011"/>
      <c r="G446" s="1009"/>
      <c r="H446" s="1009"/>
      <c r="I446" s="1009"/>
      <c r="J446" s="1009"/>
      <c r="K446" s="1009"/>
      <c r="L446" s="1009"/>
      <c r="M446" s="1009"/>
      <c r="N446" s="1009"/>
      <c r="O446" s="1009"/>
      <c r="P446" s="1009"/>
      <c r="Q446" s="1009"/>
      <c r="R446" s="1009"/>
      <c r="S446" s="1009"/>
      <c r="T446" s="1009"/>
      <c r="U446" s="1009"/>
      <c r="V446" s="1009"/>
      <c r="W446" s="1009"/>
      <c r="X446" s="1009"/>
      <c r="Y446" s="1009"/>
      <c r="Z446" s="1009"/>
      <c r="AA446" s="1009"/>
    </row>
    <row r="447">
      <c r="A447" s="1009"/>
      <c r="B447" s="1008"/>
      <c r="C447" s="1009"/>
      <c r="D447" s="1010"/>
      <c r="E447" s="1009"/>
      <c r="F447" s="1011"/>
      <c r="G447" s="1009"/>
      <c r="H447" s="1009"/>
      <c r="I447" s="1009"/>
      <c r="J447" s="1009"/>
      <c r="K447" s="1009"/>
      <c r="L447" s="1009"/>
      <c r="M447" s="1009"/>
      <c r="N447" s="1009"/>
      <c r="O447" s="1009"/>
      <c r="P447" s="1009"/>
      <c r="Q447" s="1009"/>
      <c r="R447" s="1009"/>
      <c r="S447" s="1009"/>
      <c r="T447" s="1009"/>
      <c r="U447" s="1009"/>
      <c r="V447" s="1009"/>
      <c r="W447" s="1009"/>
      <c r="X447" s="1009"/>
      <c r="Y447" s="1009"/>
      <c r="Z447" s="1009"/>
      <c r="AA447" s="1009"/>
    </row>
    <row r="448">
      <c r="A448" s="1009"/>
      <c r="B448" s="1008"/>
      <c r="C448" s="1009"/>
      <c r="D448" s="1010"/>
      <c r="E448" s="1009"/>
      <c r="F448" s="1011"/>
      <c r="G448" s="1009"/>
      <c r="H448" s="1009"/>
      <c r="I448" s="1009"/>
      <c r="J448" s="1009"/>
      <c r="K448" s="1009"/>
      <c r="L448" s="1009"/>
      <c r="M448" s="1009"/>
      <c r="N448" s="1009"/>
      <c r="O448" s="1009"/>
      <c r="P448" s="1009"/>
      <c r="Q448" s="1009"/>
      <c r="R448" s="1009"/>
      <c r="S448" s="1009"/>
      <c r="T448" s="1009"/>
      <c r="U448" s="1009"/>
      <c r="V448" s="1009"/>
      <c r="W448" s="1009"/>
      <c r="X448" s="1009"/>
      <c r="Y448" s="1009"/>
      <c r="Z448" s="1009"/>
      <c r="AA448" s="1009"/>
    </row>
    <row r="449">
      <c r="A449" s="1009"/>
      <c r="B449" s="1008"/>
      <c r="C449" s="1009"/>
      <c r="D449" s="1010"/>
      <c r="E449" s="1009"/>
      <c r="F449" s="1011"/>
      <c r="G449" s="1009"/>
      <c r="H449" s="1009"/>
      <c r="I449" s="1009"/>
      <c r="J449" s="1009"/>
      <c r="K449" s="1009"/>
      <c r="L449" s="1009"/>
      <c r="M449" s="1009"/>
      <c r="N449" s="1009"/>
      <c r="O449" s="1009"/>
      <c r="P449" s="1009"/>
      <c r="Q449" s="1009"/>
      <c r="R449" s="1009"/>
      <c r="S449" s="1009"/>
      <c r="T449" s="1009"/>
      <c r="U449" s="1009"/>
      <c r="V449" s="1009"/>
      <c r="W449" s="1009"/>
      <c r="X449" s="1009"/>
      <c r="Y449" s="1009"/>
      <c r="Z449" s="1009"/>
      <c r="AA449" s="1009"/>
    </row>
    <row r="450">
      <c r="A450" s="1009"/>
      <c r="B450" s="1008"/>
      <c r="C450" s="1009"/>
      <c r="D450" s="1010"/>
      <c r="E450" s="1009"/>
      <c r="F450" s="1011"/>
      <c r="G450" s="1009"/>
      <c r="H450" s="1009"/>
      <c r="I450" s="1009"/>
      <c r="J450" s="1009"/>
      <c r="K450" s="1009"/>
      <c r="L450" s="1009"/>
      <c r="M450" s="1009"/>
      <c r="N450" s="1009"/>
      <c r="O450" s="1009"/>
      <c r="P450" s="1009"/>
      <c r="Q450" s="1009"/>
      <c r="R450" s="1009"/>
      <c r="S450" s="1009"/>
      <c r="T450" s="1009"/>
      <c r="U450" s="1009"/>
      <c r="V450" s="1009"/>
      <c r="W450" s="1009"/>
      <c r="X450" s="1009"/>
      <c r="Y450" s="1009"/>
      <c r="Z450" s="1009"/>
      <c r="AA450" s="1009"/>
    </row>
    <row r="451">
      <c r="A451" s="1009"/>
      <c r="B451" s="1008"/>
      <c r="C451" s="1009"/>
      <c r="D451" s="1010"/>
      <c r="E451" s="1009"/>
      <c r="F451" s="1011"/>
      <c r="G451" s="1009"/>
      <c r="H451" s="1009"/>
      <c r="I451" s="1009"/>
      <c r="J451" s="1009"/>
      <c r="K451" s="1009"/>
      <c r="L451" s="1009"/>
      <c r="M451" s="1009"/>
      <c r="N451" s="1009"/>
      <c r="O451" s="1009"/>
      <c r="P451" s="1009"/>
      <c r="Q451" s="1009"/>
      <c r="R451" s="1009"/>
      <c r="S451" s="1009"/>
      <c r="T451" s="1009"/>
      <c r="U451" s="1009"/>
      <c r="V451" s="1009"/>
      <c r="W451" s="1009"/>
      <c r="X451" s="1009"/>
      <c r="Y451" s="1009"/>
      <c r="Z451" s="1009"/>
      <c r="AA451" s="1009"/>
    </row>
    <row r="452">
      <c r="A452" s="1009"/>
      <c r="B452" s="1008"/>
      <c r="C452" s="1009"/>
      <c r="D452" s="1010"/>
      <c r="E452" s="1009"/>
      <c r="F452" s="1011"/>
      <c r="G452" s="1009"/>
      <c r="H452" s="1009"/>
      <c r="I452" s="1009"/>
      <c r="J452" s="1009"/>
      <c r="K452" s="1009"/>
      <c r="L452" s="1009"/>
      <c r="M452" s="1009"/>
      <c r="N452" s="1009"/>
      <c r="O452" s="1009"/>
      <c r="P452" s="1009"/>
      <c r="Q452" s="1009"/>
      <c r="R452" s="1009"/>
      <c r="S452" s="1009"/>
      <c r="T452" s="1009"/>
      <c r="U452" s="1009"/>
      <c r="V452" s="1009"/>
      <c r="W452" s="1009"/>
      <c r="X452" s="1009"/>
      <c r="Y452" s="1009"/>
      <c r="Z452" s="1009"/>
      <c r="AA452" s="1009"/>
    </row>
    <row r="453">
      <c r="A453" s="1009"/>
      <c r="B453" s="1008"/>
      <c r="C453" s="1009"/>
      <c r="D453" s="1010"/>
      <c r="E453" s="1009"/>
      <c r="F453" s="1011"/>
      <c r="G453" s="1009"/>
      <c r="H453" s="1009"/>
      <c r="I453" s="1009"/>
      <c r="J453" s="1009"/>
      <c r="K453" s="1009"/>
      <c r="L453" s="1009"/>
      <c r="M453" s="1009"/>
      <c r="N453" s="1009"/>
      <c r="O453" s="1009"/>
      <c r="P453" s="1009"/>
      <c r="Q453" s="1009"/>
      <c r="R453" s="1009"/>
      <c r="S453" s="1009"/>
      <c r="T453" s="1009"/>
      <c r="U453" s="1009"/>
      <c r="V453" s="1009"/>
      <c r="W453" s="1009"/>
      <c r="X453" s="1009"/>
      <c r="Y453" s="1009"/>
      <c r="Z453" s="1009"/>
      <c r="AA453" s="1009"/>
    </row>
    <row r="454">
      <c r="A454" s="1009"/>
      <c r="B454" s="1008"/>
      <c r="C454" s="1009"/>
      <c r="D454" s="1010"/>
      <c r="E454" s="1009"/>
      <c r="F454" s="1011"/>
      <c r="G454" s="1009"/>
      <c r="H454" s="1009"/>
      <c r="I454" s="1009"/>
      <c r="J454" s="1009"/>
      <c r="K454" s="1009"/>
      <c r="L454" s="1009"/>
      <c r="M454" s="1009"/>
      <c r="N454" s="1009"/>
      <c r="O454" s="1009"/>
      <c r="P454" s="1009"/>
      <c r="Q454" s="1009"/>
      <c r="R454" s="1009"/>
      <c r="S454" s="1009"/>
      <c r="T454" s="1009"/>
      <c r="U454" s="1009"/>
      <c r="V454" s="1009"/>
      <c r="W454" s="1009"/>
      <c r="X454" s="1009"/>
      <c r="Y454" s="1009"/>
      <c r="Z454" s="1009"/>
      <c r="AA454" s="1009"/>
    </row>
    <row r="455">
      <c r="A455" s="1009"/>
      <c r="B455" s="1008"/>
      <c r="C455" s="1009"/>
      <c r="D455" s="1010"/>
      <c r="E455" s="1009"/>
      <c r="F455" s="1011"/>
      <c r="G455" s="1009"/>
      <c r="H455" s="1009"/>
      <c r="I455" s="1009"/>
      <c r="J455" s="1009"/>
      <c r="K455" s="1009"/>
      <c r="L455" s="1009"/>
      <c r="M455" s="1009"/>
      <c r="N455" s="1009"/>
      <c r="O455" s="1009"/>
      <c r="P455" s="1009"/>
      <c r="Q455" s="1009"/>
      <c r="R455" s="1009"/>
      <c r="S455" s="1009"/>
      <c r="T455" s="1009"/>
      <c r="U455" s="1009"/>
      <c r="V455" s="1009"/>
      <c r="W455" s="1009"/>
      <c r="X455" s="1009"/>
      <c r="Y455" s="1009"/>
      <c r="Z455" s="1009"/>
      <c r="AA455" s="1009"/>
    </row>
    <row r="456">
      <c r="A456" s="1009"/>
      <c r="B456" s="1008"/>
      <c r="C456" s="1009"/>
      <c r="D456" s="1010"/>
      <c r="E456" s="1009"/>
      <c r="F456" s="1011"/>
      <c r="G456" s="1009"/>
      <c r="H456" s="1009"/>
      <c r="I456" s="1009"/>
      <c r="J456" s="1009"/>
      <c r="K456" s="1009"/>
      <c r="L456" s="1009"/>
      <c r="M456" s="1009"/>
      <c r="N456" s="1009"/>
      <c r="O456" s="1009"/>
      <c r="P456" s="1009"/>
      <c r="Q456" s="1009"/>
      <c r="R456" s="1009"/>
      <c r="S456" s="1009"/>
      <c r="T456" s="1009"/>
      <c r="U456" s="1009"/>
      <c r="V456" s="1009"/>
      <c r="W456" s="1009"/>
      <c r="X456" s="1009"/>
      <c r="Y456" s="1009"/>
      <c r="Z456" s="1009"/>
      <c r="AA456" s="1009"/>
    </row>
    <row r="457">
      <c r="A457" s="1009"/>
      <c r="B457" s="1008"/>
      <c r="C457" s="1009"/>
      <c r="D457" s="1010"/>
      <c r="E457" s="1009"/>
      <c r="F457" s="1011"/>
      <c r="G457" s="1009"/>
      <c r="H457" s="1009"/>
      <c r="I457" s="1009"/>
      <c r="J457" s="1009"/>
      <c r="K457" s="1009"/>
      <c r="L457" s="1009"/>
      <c r="M457" s="1009"/>
      <c r="N457" s="1009"/>
      <c r="O457" s="1009"/>
      <c r="P457" s="1009"/>
      <c r="Q457" s="1009"/>
      <c r="R457" s="1009"/>
      <c r="S457" s="1009"/>
      <c r="T457" s="1009"/>
      <c r="U457" s="1009"/>
      <c r="V457" s="1009"/>
      <c r="W457" s="1009"/>
      <c r="X457" s="1009"/>
      <c r="Y457" s="1009"/>
      <c r="Z457" s="1009"/>
      <c r="AA457" s="1009"/>
    </row>
    <row r="458">
      <c r="A458" s="1009"/>
      <c r="B458" s="1008"/>
      <c r="C458" s="1009"/>
      <c r="D458" s="1010"/>
      <c r="E458" s="1009"/>
      <c r="F458" s="1011"/>
      <c r="G458" s="1009"/>
      <c r="H458" s="1009"/>
      <c r="I458" s="1009"/>
      <c r="J458" s="1009"/>
      <c r="K458" s="1009"/>
      <c r="L458" s="1009"/>
      <c r="M458" s="1009"/>
      <c r="N458" s="1009"/>
      <c r="O458" s="1009"/>
      <c r="P458" s="1009"/>
      <c r="Q458" s="1009"/>
      <c r="R458" s="1009"/>
      <c r="S458" s="1009"/>
      <c r="T458" s="1009"/>
      <c r="U458" s="1009"/>
      <c r="V458" s="1009"/>
      <c r="W458" s="1009"/>
      <c r="X458" s="1009"/>
      <c r="Y458" s="1009"/>
      <c r="Z458" s="1009"/>
      <c r="AA458" s="1009"/>
    </row>
    <row r="459">
      <c r="A459" s="1009"/>
      <c r="B459" s="1008"/>
      <c r="C459" s="1009"/>
      <c r="D459" s="1010"/>
      <c r="E459" s="1009"/>
      <c r="F459" s="1011"/>
      <c r="G459" s="1009"/>
      <c r="H459" s="1009"/>
      <c r="I459" s="1009"/>
      <c r="J459" s="1009"/>
      <c r="K459" s="1009"/>
      <c r="L459" s="1009"/>
      <c r="M459" s="1009"/>
      <c r="N459" s="1009"/>
      <c r="O459" s="1009"/>
      <c r="P459" s="1009"/>
      <c r="Q459" s="1009"/>
      <c r="R459" s="1009"/>
      <c r="S459" s="1009"/>
      <c r="T459" s="1009"/>
      <c r="U459" s="1009"/>
      <c r="V459" s="1009"/>
      <c r="W459" s="1009"/>
      <c r="X459" s="1009"/>
      <c r="Y459" s="1009"/>
      <c r="Z459" s="1009"/>
      <c r="AA459" s="1009"/>
    </row>
    <row r="460">
      <c r="A460" s="1009"/>
      <c r="B460" s="1008"/>
      <c r="C460" s="1009"/>
      <c r="D460" s="1010"/>
      <c r="E460" s="1009"/>
      <c r="F460" s="1011"/>
      <c r="G460" s="1009"/>
      <c r="H460" s="1009"/>
      <c r="I460" s="1009"/>
      <c r="J460" s="1009"/>
      <c r="K460" s="1009"/>
      <c r="L460" s="1009"/>
      <c r="M460" s="1009"/>
      <c r="N460" s="1009"/>
      <c r="O460" s="1009"/>
      <c r="P460" s="1009"/>
      <c r="Q460" s="1009"/>
      <c r="R460" s="1009"/>
      <c r="S460" s="1009"/>
      <c r="T460" s="1009"/>
      <c r="U460" s="1009"/>
      <c r="V460" s="1009"/>
      <c r="W460" s="1009"/>
      <c r="X460" s="1009"/>
      <c r="Y460" s="1009"/>
      <c r="Z460" s="1009"/>
      <c r="AA460" s="1009"/>
    </row>
    <row r="461">
      <c r="A461" s="1009"/>
      <c r="B461" s="1008"/>
      <c r="C461" s="1009"/>
      <c r="D461" s="1010"/>
      <c r="E461" s="1009"/>
      <c r="F461" s="1011"/>
      <c r="G461" s="1009"/>
      <c r="H461" s="1009"/>
      <c r="I461" s="1009"/>
      <c r="J461" s="1009"/>
      <c r="K461" s="1009"/>
      <c r="L461" s="1009"/>
      <c r="M461" s="1009"/>
      <c r="N461" s="1009"/>
      <c r="O461" s="1009"/>
      <c r="P461" s="1009"/>
      <c r="Q461" s="1009"/>
      <c r="R461" s="1009"/>
      <c r="S461" s="1009"/>
      <c r="T461" s="1009"/>
      <c r="U461" s="1009"/>
      <c r="V461" s="1009"/>
      <c r="W461" s="1009"/>
      <c r="X461" s="1009"/>
      <c r="Y461" s="1009"/>
      <c r="Z461" s="1009"/>
      <c r="AA461" s="1009"/>
    </row>
    <row r="462">
      <c r="A462" s="1009"/>
      <c r="B462" s="1008"/>
      <c r="C462" s="1009"/>
      <c r="D462" s="1010"/>
      <c r="E462" s="1009"/>
      <c r="F462" s="1011"/>
      <c r="G462" s="1009"/>
      <c r="H462" s="1009"/>
      <c r="I462" s="1009"/>
      <c r="J462" s="1009"/>
      <c r="K462" s="1009"/>
      <c r="L462" s="1009"/>
      <c r="M462" s="1009"/>
      <c r="N462" s="1009"/>
      <c r="O462" s="1009"/>
      <c r="P462" s="1009"/>
      <c r="Q462" s="1009"/>
      <c r="R462" s="1009"/>
      <c r="S462" s="1009"/>
      <c r="T462" s="1009"/>
      <c r="U462" s="1009"/>
      <c r="V462" s="1009"/>
      <c r="W462" s="1009"/>
      <c r="X462" s="1009"/>
      <c r="Y462" s="1009"/>
      <c r="Z462" s="1009"/>
      <c r="AA462" s="1009"/>
    </row>
    <row r="463">
      <c r="A463" s="1009"/>
      <c r="B463" s="1008"/>
      <c r="C463" s="1009"/>
      <c r="D463" s="1010"/>
      <c r="E463" s="1009"/>
      <c r="F463" s="1011"/>
      <c r="G463" s="1009"/>
      <c r="H463" s="1009"/>
      <c r="I463" s="1009"/>
      <c r="J463" s="1009"/>
      <c r="K463" s="1009"/>
      <c r="L463" s="1009"/>
      <c r="M463" s="1009"/>
      <c r="N463" s="1009"/>
      <c r="O463" s="1009"/>
      <c r="P463" s="1009"/>
      <c r="Q463" s="1009"/>
      <c r="R463" s="1009"/>
      <c r="S463" s="1009"/>
      <c r="T463" s="1009"/>
      <c r="U463" s="1009"/>
      <c r="V463" s="1009"/>
      <c r="W463" s="1009"/>
      <c r="X463" s="1009"/>
      <c r="Y463" s="1009"/>
      <c r="Z463" s="1009"/>
      <c r="AA463" s="1009"/>
    </row>
    <row r="464">
      <c r="A464" s="1009"/>
      <c r="B464" s="1008"/>
      <c r="C464" s="1009"/>
      <c r="D464" s="1010"/>
      <c r="E464" s="1009"/>
      <c r="F464" s="1011"/>
      <c r="G464" s="1009"/>
      <c r="H464" s="1009"/>
      <c r="I464" s="1009"/>
      <c r="J464" s="1009"/>
      <c r="K464" s="1009"/>
      <c r="L464" s="1009"/>
      <c r="M464" s="1009"/>
      <c r="N464" s="1009"/>
      <c r="O464" s="1009"/>
      <c r="P464" s="1009"/>
      <c r="Q464" s="1009"/>
      <c r="R464" s="1009"/>
      <c r="S464" s="1009"/>
      <c r="T464" s="1009"/>
      <c r="U464" s="1009"/>
      <c r="V464" s="1009"/>
      <c r="W464" s="1009"/>
      <c r="X464" s="1009"/>
      <c r="Y464" s="1009"/>
      <c r="Z464" s="1009"/>
      <c r="AA464" s="1009"/>
    </row>
    <row r="465">
      <c r="A465" s="1009"/>
      <c r="B465" s="1008"/>
      <c r="C465" s="1009"/>
      <c r="D465" s="1010"/>
      <c r="E465" s="1009"/>
      <c r="F465" s="1011"/>
      <c r="G465" s="1009"/>
      <c r="H465" s="1009"/>
      <c r="I465" s="1009"/>
      <c r="J465" s="1009"/>
      <c r="K465" s="1009"/>
      <c r="L465" s="1009"/>
      <c r="M465" s="1009"/>
      <c r="N465" s="1009"/>
      <c r="O465" s="1009"/>
      <c r="P465" s="1009"/>
      <c r="Q465" s="1009"/>
      <c r="R465" s="1009"/>
      <c r="S465" s="1009"/>
      <c r="T465" s="1009"/>
      <c r="U465" s="1009"/>
      <c r="V465" s="1009"/>
      <c r="W465" s="1009"/>
      <c r="X465" s="1009"/>
      <c r="Y465" s="1009"/>
      <c r="Z465" s="1009"/>
      <c r="AA465" s="1009"/>
    </row>
    <row r="466">
      <c r="A466" s="1009"/>
      <c r="B466" s="1008"/>
      <c r="C466" s="1009"/>
      <c r="D466" s="1010"/>
      <c r="E466" s="1009"/>
      <c r="F466" s="1011"/>
      <c r="G466" s="1009"/>
      <c r="H466" s="1009"/>
      <c r="I466" s="1009"/>
      <c r="J466" s="1009"/>
      <c r="K466" s="1009"/>
      <c r="L466" s="1009"/>
      <c r="M466" s="1009"/>
      <c r="N466" s="1009"/>
      <c r="O466" s="1009"/>
      <c r="P466" s="1009"/>
      <c r="Q466" s="1009"/>
      <c r="R466" s="1009"/>
      <c r="S466" s="1009"/>
      <c r="T466" s="1009"/>
      <c r="U466" s="1009"/>
      <c r="V466" s="1009"/>
      <c r="W466" s="1009"/>
      <c r="X466" s="1009"/>
      <c r="Y466" s="1009"/>
      <c r="Z466" s="1009"/>
      <c r="AA466" s="1009"/>
    </row>
    <row r="467">
      <c r="A467" s="1009"/>
      <c r="B467" s="1008"/>
      <c r="C467" s="1009"/>
      <c r="D467" s="1010"/>
      <c r="E467" s="1009"/>
      <c r="F467" s="1011"/>
      <c r="G467" s="1009"/>
      <c r="H467" s="1009"/>
      <c r="I467" s="1009"/>
      <c r="J467" s="1009"/>
      <c r="K467" s="1009"/>
      <c r="L467" s="1009"/>
      <c r="M467" s="1009"/>
      <c r="N467" s="1009"/>
      <c r="O467" s="1009"/>
      <c r="P467" s="1009"/>
      <c r="Q467" s="1009"/>
      <c r="R467" s="1009"/>
      <c r="S467" s="1009"/>
      <c r="T467" s="1009"/>
      <c r="U467" s="1009"/>
      <c r="V467" s="1009"/>
      <c r="W467" s="1009"/>
      <c r="X467" s="1009"/>
      <c r="Y467" s="1009"/>
      <c r="Z467" s="1009"/>
      <c r="AA467" s="1009"/>
    </row>
    <row r="468">
      <c r="A468" s="1009"/>
      <c r="B468" s="1008"/>
      <c r="C468" s="1009"/>
      <c r="D468" s="1010"/>
      <c r="E468" s="1009"/>
      <c r="F468" s="1011"/>
      <c r="G468" s="1009"/>
      <c r="H468" s="1009"/>
      <c r="I468" s="1009"/>
      <c r="J468" s="1009"/>
      <c r="K468" s="1009"/>
      <c r="L468" s="1009"/>
      <c r="M468" s="1009"/>
      <c r="N468" s="1009"/>
      <c r="O468" s="1009"/>
      <c r="P468" s="1009"/>
      <c r="Q468" s="1009"/>
      <c r="R468" s="1009"/>
      <c r="S468" s="1009"/>
      <c r="T468" s="1009"/>
      <c r="U468" s="1009"/>
      <c r="V468" s="1009"/>
      <c r="W468" s="1009"/>
      <c r="X468" s="1009"/>
      <c r="Y468" s="1009"/>
      <c r="Z468" s="1009"/>
      <c r="AA468" s="1009"/>
    </row>
    <row r="469">
      <c r="A469" s="1009"/>
      <c r="B469" s="1008"/>
      <c r="C469" s="1009"/>
      <c r="D469" s="1010"/>
      <c r="E469" s="1009"/>
      <c r="F469" s="1011"/>
      <c r="G469" s="1009"/>
      <c r="H469" s="1009"/>
      <c r="I469" s="1009"/>
      <c r="J469" s="1009"/>
      <c r="K469" s="1009"/>
      <c r="L469" s="1009"/>
      <c r="M469" s="1009"/>
      <c r="N469" s="1009"/>
      <c r="O469" s="1009"/>
      <c r="P469" s="1009"/>
      <c r="Q469" s="1009"/>
      <c r="R469" s="1009"/>
      <c r="S469" s="1009"/>
      <c r="T469" s="1009"/>
      <c r="U469" s="1009"/>
      <c r="V469" s="1009"/>
      <c r="W469" s="1009"/>
      <c r="X469" s="1009"/>
      <c r="Y469" s="1009"/>
      <c r="Z469" s="1009"/>
      <c r="AA469" s="1009"/>
    </row>
    <row r="470">
      <c r="A470" s="1009"/>
      <c r="B470" s="1008"/>
      <c r="C470" s="1009"/>
      <c r="D470" s="1010"/>
      <c r="E470" s="1009"/>
      <c r="F470" s="1011"/>
      <c r="G470" s="1009"/>
      <c r="H470" s="1009"/>
      <c r="I470" s="1009"/>
      <c r="J470" s="1009"/>
      <c r="K470" s="1009"/>
      <c r="L470" s="1009"/>
      <c r="M470" s="1009"/>
      <c r="N470" s="1009"/>
      <c r="O470" s="1009"/>
      <c r="P470" s="1009"/>
      <c r="Q470" s="1009"/>
      <c r="R470" s="1009"/>
      <c r="S470" s="1009"/>
      <c r="T470" s="1009"/>
      <c r="U470" s="1009"/>
      <c r="V470" s="1009"/>
      <c r="W470" s="1009"/>
      <c r="X470" s="1009"/>
      <c r="Y470" s="1009"/>
      <c r="Z470" s="1009"/>
      <c r="AA470" s="1009"/>
    </row>
    <row r="471">
      <c r="A471" s="1009"/>
      <c r="B471" s="1008"/>
      <c r="C471" s="1009"/>
      <c r="D471" s="1010"/>
      <c r="E471" s="1009"/>
      <c r="F471" s="1011"/>
      <c r="G471" s="1009"/>
      <c r="H471" s="1009"/>
      <c r="I471" s="1009"/>
      <c r="J471" s="1009"/>
      <c r="K471" s="1009"/>
      <c r="L471" s="1009"/>
      <c r="M471" s="1009"/>
      <c r="N471" s="1009"/>
      <c r="O471" s="1009"/>
      <c r="P471" s="1009"/>
      <c r="Q471" s="1009"/>
      <c r="R471" s="1009"/>
      <c r="S471" s="1009"/>
      <c r="T471" s="1009"/>
      <c r="U471" s="1009"/>
      <c r="V471" s="1009"/>
      <c r="W471" s="1009"/>
      <c r="X471" s="1009"/>
      <c r="Y471" s="1009"/>
      <c r="Z471" s="1009"/>
      <c r="AA471" s="1009"/>
    </row>
    <row r="472">
      <c r="A472" s="1009"/>
      <c r="B472" s="1008"/>
      <c r="C472" s="1009"/>
      <c r="D472" s="1010"/>
      <c r="E472" s="1009"/>
      <c r="F472" s="1011"/>
      <c r="G472" s="1009"/>
      <c r="H472" s="1009"/>
      <c r="I472" s="1009"/>
      <c r="J472" s="1009"/>
      <c r="K472" s="1009"/>
      <c r="L472" s="1009"/>
      <c r="M472" s="1009"/>
      <c r="N472" s="1009"/>
      <c r="O472" s="1009"/>
      <c r="P472" s="1009"/>
      <c r="Q472" s="1009"/>
      <c r="R472" s="1009"/>
      <c r="S472" s="1009"/>
      <c r="T472" s="1009"/>
      <c r="U472" s="1009"/>
      <c r="V472" s="1009"/>
      <c r="W472" s="1009"/>
      <c r="X472" s="1009"/>
      <c r="Y472" s="1009"/>
      <c r="Z472" s="1009"/>
      <c r="AA472" s="1009"/>
    </row>
    <row r="473">
      <c r="A473" s="1009"/>
      <c r="B473" s="1008"/>
      <c r="C473" s="1009"/>
      <c r="D473" s="1010"/>
      <c r="E473" s="1009"/>
      <c r="F473" s="1011"/>
      <c r="G473" s="1009"/>
      <c r="H473" s="1009"/>
      <c r="I473" s="1009"/>
      <c r="J473" s="1009"/>
      <c r="K473" s="1009"/>
      <c r="L473" s="1009"/>
      <c r="M473" s="1009"/>
      <c r="N473" s="1009"/>
      <c r="O473" s="1009"/>
      <c r="P473" s="1009"/>
      <c r="Q473" s="1009"/>
      <c r="R473" s="1009"/>
      <c r="S473" s="1009"/>
      <c r="T473" s="1009"/>
      <c r="U473" s="1009"/>
      <c r="V473" s="1009"/>
      <c r="W473" s="1009"/>
      <c r="X473" s="1009"/>
      <c r="Y473" s="1009"/>
      <c r="Z473" s="1009"/>
      <c r="AA473" s="1009"/>
    </row>
    <row r="474">
      <c r="A474" s="1009"/>
      <c r="B474" s="1008"/>
      <c r="C474" s="1009"/>
      <c r="D474" s="1010"/>
      <c r="E474" s="1009"/>
      <c r="F474" s="1011"/>
      <c r="G474" s="1009"/>
      <c r="H474" s="1009"/>
      <c r="I474" s="1009"/>
      <c r="J474" s="1009"/>
      <c r="K474" s="1009"/>
      <c r="L474" s="1009"/>
      <c r="M474" s="1009"/>
      <c r="N474" s="1009"/>
      <c r="O474" s="1009"/>
      <c r="P474" s="1009"/>
      <c r="Q474" s="1009"/>
      <c r="R474" s="1009"/>
      <c r="S474" s="1009"/>
      <c r="T474" s="1009"/>
      <c r="U474" s="1009"/>
      <c r="V474" s="1009"/>
      <c r="W474" s="1009"/>
      <c r="X474" s="1009"/>
      <c r="Y474" s="1009"/>
      <c r="Z474" s="1009"/>
      <c r="AA474" s="1009"/>
    </row>
    <row r="475">
      <c r="A475" s="1009"/>
      <c r="B475" s="1008"/>
      <c r="C475" s="1009"/>
      <c r="D475" s="1010"/>
      <c r="E475" s="1009"/>
      <c r="F475" s="1011"/>
      <c r="G475" s="1009"/>
      <c r="H475" s="1009"/>
      <c r="I475" s="1009"/>
      <c r="J475" s="1009"/>
      <c r="K475" s="1009"/>
      <c r="L475" s="1009"/>
      <c r="M475" s="1009"/>
      <c r="N475" s="1009"/>
      <c r="O475" s="1009"/>
      <c r="P475" s="1009"/>
      <c r="Q475" s="1009"/>
      <c r="R475" s="1009"/>
      <c r="S475" s="1009"/>
      <c r="T475" s="1009"/>
      <c r="U475" s="1009"/>
      <c r="V475" s="1009"/>
      <c r="W475" s="1009"/>
      <c r="X475" s="1009"/>
      <c r="Y475" s="1009"/>
      <c r="Z475" s="1009"/>
      <c r="AA475" s="1009"/>
    </row>
    <row r="476">
      <c r="A476" s="1009"/>
      <c r="B476" s="1008"/>
      <c r="C476" s="1009"/>
      <c r="D476" s="1010"/>
      <c r="E476" s="1009"/>
      <c r="F476" s="1011"/>
      <c r="G476" s="1009"/>
      <c r="H476" s="1009"/>
      <c r="I476" s="1009"/>
      <c r="J476" s="1009"/>
      <c r="K476" s="1009"/>
      <c r="L476" s="1009"/>
      <c r="M476" s="1009"/>
      <c r="N476" s="1009"/>
      <c r="O476" s="1009"/>
      <c r="P476" s="1009"/>
      <c r="Q476" s="1009"/>
      <c r="R476" s="1009"/>
      <c r="S476" s="1009"/>
      <c r="T476" s="1009"/>
      <c r="U476" s="1009"/>
      <c r="V476" s="1009"/>
      <c r="W476" s="1009"/>
      <c r="X476" s="1009"/>
      <c r="Y476" s="1009"/>
      <c r="Z476" s="1009"/>
      <c r="AA476" s="1009"/>
    </row>
    <row r="477">
      <c r="A477" s="1009"/>
      <c r="B477" s="1008"/>
      <c r="C477" s="1009"/>
      <c r="D477" s="1010"/>
      <c r="E477" s="1009"/>
      <c r="F477" s="1011"/>
      <c r="G477" s="1009"/>
      <c r="H477" s="1009"/>
      <c r="I477" s="1009"/>
      <c r="J477" s="1009"/>
      <c r="K477" s="1009"/>
      <c r="L477" s="1009"/>
      <c r="M477" s="1009"/>
      <c r="N477" s="1009"/>
      <c r="O477" s="1009"/>
      <c r="P477" s="1009"/>
      <c r="Q477" s="1009"/>
      <c r="R477" s="1009"/>
      <c r="S477" s="1009"/>
      <c r="T477" s="1009"/>
      <c r="U477" s="1009"/>
      <c r="V477" s="1009"/>
      <c r="W477" s="1009"/>
      <c r="X477" s="1009"/>
      <c r="Y477" s="1009"/>
      <c r="Z477" s="1009"/>
      <c r="AA477" s="1009"/>
    </row>
    <row r="478">
      <c r="A478" s="1009"/>
      <c r="B478" s="1008"/>
      <c r="C478" s="1009"/>
      <c r="D478" s="1010"/>
      <c r="E478" s="1009"/>
      <c r="F478" s="1011"/>
      <c r="G478" s="1009"/>
      <c r="H478" s="1009"/>
      <c r="I478" s="1009"/>
      <c r="J478" s="1009"/>
      <c r="K478" s="1009"/>
      <c r="L478" s="1009"/>
      <c r="M478" s="1009"/>
      <c r="N478" s="1009"/>
      <c r="O478" s="1009"/>
      <c r="P478" s="1009"/>
      <c r="Q478" s="1009"/>
      <c r="R478" s="1009"/>
      <c r="S478" s="1009"/>
      <c r="T478" s="1009"/>
      <c r="U478" s="1009"/>
      <c r="V478" s="1009"/>
      <c r="W478" s="1009"/>
      <c r="X478" s="1009"/>
      <c r="Y478" s="1009"/>
      <c r="Z478" s="1009"/>
      <c r="AA478" s="1009"/>
    </row>
    <row r="479">
      <c r="A479" s="1009"/>
      <c r="B479" s="1008"/>
      <c r="C479" s="1009"/>
      <c r="D479" s="1010"/>
      <c r="E479" s="1009"/>
      <c r="F479" s="1011"/>
      <c r="G479" s="1009"/>
      <c r="H479" s="1009"/>
      <c r="I479" s="1009"/>
      <c r="J479" s="1009"/>
      <c r="K479" s="1009"/>
      <c r="L479" s="1009"/>
      <c r="M479" s="1009"/>
      <c r="N479" s="1009"/>
      <c r="O479" s="1009"/>
      <c r="P479" s="1009"/>
      <c r="Q479" s="1009"/>
      <c r="R479" s="1009"/>
      <c r="S479" s="1009"/>
      <c r="T479" s="1009"/>
      <c r="U479" s="1009"/>
      <c r="V479" s="1009"/>
      <c r="W479" s="1009"/>
      <c r="X479" s="1009"/>
      <c r="Y479" s="1009"/>
      <c r="Z479" s="1009"/>
      <c r="AA479" s="1009"/>
    </row>
    <row r="480">
      <c r="A480" s="1009"/>
      <c r="B480" s="1008"/>
      <c r="C480" s="1009"/>
      <c r="D480" s="1010"/>
      <c r="E480" s="1009"/>
      <c r="F480" s="1011"/>
      <c r="G480" s="1009"/>
      <c r="H480" s="1009"/>
      <c r="I480" s="1009"/>
      <c r="J480" s="1009"/>
      <c r="K480" s="1009"/>
      <c r="L480" s="1009"/>
      <c r="M480" s="1009"/>
      <c r="N480" s="1009"/>
      <c r="O480" s="1009"/>
      <c r="P480" s="1009"/>
      <c r="Q480" s="1009"/>
      <c r="R480" s="1009"/>
      <c r="S480" s="1009"/>
      <c r="T480" s="1009"/>
      <c r="U480" s="1009"/>
      <c r="V480" s="1009"/>
      <c r="W480" s="1009"/>
      <c r="X480" s="1009"/>
      <c r="Y480" s="1009"/>
      <c r="Z480" s="1009"/>
      <c r="AA480" s="1009"/>
    </row>
    <row r="481">
      <c r="A481" s="1009"/>
      <c r="B481" s="1008"/>
      <c r="C481" s="1009"/>
      <c r="D481" s="1010"/>
      <c r="E481" s="1009"/>
      <c r="F481" s="1011"/>
      <c r="G481" s="1009"/>
      <c r="H481" s="1009"/>
      <c r="I481" s="1009"/>
      <c r="J481" s="1009"/>
      <c r="K481" s="1009"/>
      <c r="L481" s="1009"/>
      <c r="M481" s="1009"/>
      <c r="N481" s="1009"/>
      <c r="O481" s="1009"/>
      <c r="P481" s="1009"/>
      <c r="Q481" s="1009"/>
      <c r="R481" s="1009"/>
      <c r="S481" s="1009"/>
      <c r="T481" s="1009"/>
      <c r="U481" s="1009"/>
      <c r="V481" s="1009"/>
      <c r="W481" s="1009"/>
      <c r="X481" s="1009"/>
      <c r="Y481" s="1009"/>
      <c r="Z481" s="1009"/>
      <c r="AA481" s="1009"/>
    </row>
    <row r="482">
      <c r="A482" s="1009"/>
      <c r="B482" s="1008"/>
      <c r="C482" s="1009"/>
      <c r="D482" s="1010"/>
      <c r="E482" s="1009"/>
      <c r="F482" s="1011"/>
      <c r="G482" s="1009"/>
      <c r="H482" s="1009"/>
      <c r="I482" s="1009"/>
      <c r="J482" s="1009"/>
      <c r="K482" s="1009"/>
      <c r="L482" s="1009"/>
      <c r="M482" s="1009"/>
      <c r="N482" s="1009"/>
      <c r="O482" s="1009"/>
      <c r="P482" s="1009"/>
      <c r="Q482" s="1009"/>
      <c r="R482" s="1009"/>
      <c r="S482" s="1009"/>
      <c r="T482" s="1009"/>
      <c r="U482" s="1009"/>
      <c r="V482" s="1009"/>
      <c r="W482" s="1009"/>
      <c r="X482" s="1009"/>
      <c r="Y482" s="1009"/>
      <c r="Z482" s="1009"/>
      <c r="AA482" s="1009"/>
    </row>
    <row r="483">
      <c r="A483" s="1009"/>
      <c r="B483" s="1008"/>
      <c r="C483" s="1009"/>
      <c r="D483" s="1010"/>
      <c r="E483" s="1009"/>
      <c r="F483" s="1011"/>
      <c r="G483" s="1009"/>
      <c r="H483" s="1009"/>
      <c r="I483" s="1009"/>
      <c r="J483" s="1009"/>
      <c r="K483" s="1009"/>
      <c r="L483" s="1009"/>
      <c r="M483" s="1009"/>
      <c r="N483" s="1009"/>
      <c r="O483" s="1009"/>
      <c r="P483" s="1009"/>
      <c r="Q483" s="1009"/>
      <c r="R483" s="1009"/>
      <c r="S483" s="1009"/>
      <c r="T483" s="1009"/>
      <c r="U483" s="1009"/>
      <c r="V483" s="1009"/>
      <c r="W483" s="1009"/>
      <c r="X483" s="1009"/>
      <c r="Y483" s="1009"/>
      <c r="Z483" s="1009"/>
      <c r="AA483" s="1009"/>
    </row>
    <row r="484">
      <c r="A484" s="1009"/>
      <c r="B484" s="1008"/>
      <c r="C484" s="1009"/>
      <c r="D484" s="1010"/>
      <c r="E484" s="1009"/>
      <c r="F484" s="1011"/>
      <c r="G484" s="1009"/>
      <c r="H484" s="1009"/>
      <c r="I484" s="1009"/>
      <c r="J484" s="1009"/>
      <c r="K484" s="1009"/>
      <c r="L484" s="1009"/>
      <c r="M484" s="1009"/>
      <c r="N484" s="1009"/>
      <c r="O484" s="1009"/>
      <c r="P484" s="1009"/>
      <c r="Q484" s="1009"/>
      <c r="R484" s="1009"/>
      <c r="S484" s="1009"/>
      <c r="T484" s="1009"/>
      <c r="U484" s="1009"/>
      <c r="V484" s="1009"/>
      <c r="W484" s="1009"/>
      <c r="X484" s="1009"/>
      <c r="Y484" s="1009"/>
      <c r="Z484" s="1009"/>
      <c r="AA484" s="1009"/>
    </row>
    <row r="485">
      <c r="A485" s="1009"/>
      <c r="B485" s="1008"/>
      <c r="C485" s="1009"/>
      <c r="D485" s="1010"/>
      <c r="E485" s="1009"/>
      <c r="F485" s="1011"/>
      <c r="G485" s="1009"/>
      <c r="H485" s="1009"/>
      <c r="I485" s="1009"/>
      <c r="J485" s="1009"/>
      <c r="K485" s="1009"/>
      <c r="L485" s="1009"/>
      <c r="M485" s="1009"/>
      <c r="N485" s="1009"/>
      <c r="O485" s="1009"/>
      <c r="P485" s="1009"/>
      <c r="Q485" s="1009"/>
      <c r="R485" s="1009"/>
      <c r="S485" s="1009"/>
      <c r="T485" s="1009"/>
      <c r="U485" s="1009"/>
      <c r="V485" s="1009"/>
      <c r="W485" s="1009"/>
      <c r="X485" s="1009"/>
      <c r="Y485" s="1009"/>
      <c r="Z485" s="1009"/>
      <c r="AA485" s="1009"/>
    </row>
    <row r="486">
      <c r="A486" s="1009"/>
      <c r="B486" s="1008"/>
      <c r="C486" s="1009"/>
      <c r="D486" s="1010"/>
      <c r="E486" s="1009"/>
      <c r="F486" s="1011"/>
      <c r="G486" s="1009"/>
      <c r="H486" s="1009"/>
      <c r="I486" s="1009"/>
      <c r="J486" s="1009"/>
      <c r="K486" s="1009"/>
      <c r="L486" s="1009"/>
      <c r="M486" s="1009"/>
      <c r="N486" s="1009"/>
      <c r="O486" s="1009"/>
      <c r="P486" s="1009"/>
      <c r="Q486" s="1009"/>
      <c r="R486" s="1009"/>
      <c r="S486" s="1009"/>
      <c r="T486" s="1009"/>
      <c r="U486" s="1009"/>
      <c r="V486" s="1009"/>
      <c r="W486" s="1009"/>
      <c r="X486" s="1009"/>
      <c r="Y486" s="1009"/>
      <c r="Z486" s="1009"/>
      <c r="AA486" s="1009"/>
    </row>
    <row r="487">
      <c r="A487" s="1009"/>
      <c r="B487" s="1008"/>
      <c r="C487" s="1009"/>
      <c r="D487" s="1010"/>
      <c r="E487" s="1009"/>
      <c r="F487" s="1011"/>
      <c r="G487" s="1009"/>
      <c r="H487" s="1009"/>
      <c r="I487" s="1009"/>
      <c r="J487" s="1009"/>
      <c r="K487" s="1009"/>
      <c r="L487" s="1009"/>
      <c r="M487" s="1009"/>
      <c r="N487" s="1009"/>
      <c r="O487" s="1009"/>
      <c r="P487" s="1009"/>
      <c r="Q487" s="1009"/>
      <c r="R487" s="1009"/>
      <c r="S487" s="1009"/>
      <c r="T487" s="1009"/>
      <c r="U487" s="1009"/>
      <c r="V487" s="1009"/>
      <c r="W487" s="1009"/>
      <c r="X487" s="1009"/>
      <c r="Y487" s="1009"/>
      <c r="Z487" s="1009"/>
      <c r="AA487" s="1009"/>
    </row>
    <row r="488">
      <c r="A488" s="1009"/>
      <c r="B488" s="1008"/>
      <c r="C488" s="1009"/>
      <c r="D488" s="1010"/>
      <c r="E488" s="1009"/>
      <c r="F488" s="1011"/>
      <c r="G488" s="1009"/>
      <c r="H488" s="1009"/>
      <c r="I488" s="1009"/>
      <c r="J488" s="1009"/>
      <c r="K488" s="1009"/>
      <c r="L488" s="1009"/>
      <c r="M488" s="1009"/>
      <c r="N488" s="1009"/>
      <c r="O488" s="1009"/>
      <c r="P488" s="1009"/>
      <c r="Q488" s="1009"/>
      <c r="R488" s="1009"/>
      <c r="S488" s="1009"/>
      <c r="T488" s="1009"/>
      <c r="U488" s="1009"/>
      <c r="V488" s="1009"/>
      <c r="W488" s="1009"/>
      <c r="X488" s="1009"/>
      <c r="Y488" s="1009"/>
      <c r="Z488" s="1009"/>
      <c r="AA488" s="1009"/>
    </row>
    <row r="489">
      <c r="A489" s="1009"/>
      <c r="B489" s="1008"/>
      <c r="C489" s="1009"/>
      <c r="D489" s="1010"/>
      <c r="E489" s="1009"/>
      <c r="F489" s="1011"/>
      <c r="G489" s="1009"/>
      <c r="H489" s="1009"/>
      <c r="I489" s="1009"/>
      <c r="J489" s="1009"/>
      <c r="K489" s="1009"/>
      <c r="L489" s="1009"/>
      <c r="M489" s="1009"/>
      <c r="N489" s="1009"/>
      <c r="O489" s="1009"/>
      <c r="P489" s="1009"/>
      <c r="Q489" s="1009"/>
      <c r="R489" s="1009"/>
      <c r="S489" s="1009"/>
      <c r="T489" s="1009"/>
      <c r="U489" s="1009"/>
      <c r="V489" s="1009"/>
      <c r="W489" s="1009"/>
      <c r="X489" s="1009"/>
      <c r="Y489" s="1009"/>
      <c r="Z489" s="1009"/>
      <c r="AA489" s="1009"/>
    </row>
    <row r="490">
      <c r="A490" s="1009"/>
      <c r="B490" s="1008"/>
      <c r="C490" s="1009"/>
      <c r="D490" s="1010"/>
      <c r="E490" s="1009"/>
      <c r="F490" s="1011"/>
      <c r="G490" s="1009"/>
      <c r="H490" s="1009"/>
      <c r="I490" s="1009"/>
      <c r="J490" s="1009"/>
      <c r="K490" s="1009"/>
      <c r="L490" s="1009"/>
      <c r="M490" s="1009"/>
      <c r="N490" s="1009"/>
      <c r="O490" s="1009"/>
      <c r="P490" s="1009"/>
      <c r="Q490" s="1009"/>
      <c r="R490" s="1009"/>
      <c r="S490" s="1009"/>
      <c r="T490" s="1009"/>
      <c r="U490" s="1009"/>
      <c r="V490" s="1009"/>
      <c r="W490" s="1009"/>
      <c r="X490" s="1009"/>
      <c r="Y490" s="1009"/>
      <c r="Z490" s="1009"/>
      <c r="AA490" s="1009"/>
    </row>
    <row r="491">
      <c r="A491" s="1009"/>
      <c r="B491" s="1008"/>
      <c r="C491" s="1009"/>
      <c r="D491" s="1010"/>
      <c r="E491" s="1009"/>
      <c r="F491" s="1011"/>
      <c r="G491" s="1009"/>
      <c r="H491" s="1009"/>
      <c r="I491" s="1009"/>
      <c r="J491" s="1009"/>
      <c r="K491" s="1009"/>
      <c r="L491" s="1009"/>
      <c r="M491" s="1009"/>
      <c r="N491" s="1009"/>
      <c r="O491" s="1009"/>
      <c r="P491" s="1009"/>
      <c r="Q491" s="1009"/>
      <c r="R491" s="1009"/>
      <c r="S491" s="1009"/>
      <c r="T491" s="1009"/>
      <c r="U491" s="1009"/>
      <c r="V491" s="1009"/>
      <c r="W491" s="1009"/>
      <c r="X491" s="1009"/>
      <c r="Y491" s="1009"/>
      <c r="Z491" s="1009"/>
      <c r="AA491" s="1009"/>
    </row>
    <row r="492">
      <c r="A492" s="1009"/>
      <c r="B492" s="1008"/>
      <c r="C492" s="1009"/>
      <c r="D492" s="1010"/>
      <c r="E492" s="1009"/>
      <c r="F492" s="1011"/>
      <c r="G492" s="1009"/>
      <c r="H492" s="1009"/>
      <c r="I492" s="1009"/>
      <c r="J492" s="1009"/>
      <c r="K492" s="1009"/>
      <c r="L492" s="1009"/>
      <c r="M492" s="1009"/>
      <c r="N492" s="1009"/>
      <c r="O492" s="1009"/>
      <c r="P492" s="1009"/>
      <c r="Q492" s="1009"/>
      <c r="R492" s="1009"/>
      <c r="S492" s="1009"/>
      <c r="T492" s="1009"/>
      <c r="U492" s="1009"/>
      <c r="V492" s="1009"/>
      <c r="W492" s="1009"/>
      <c r="X492" s="1009"/>
      <c r="Y492" s="1009"/>
      <c r="Z492" s="1009"/>
      <c r="AA492" s="1009"/>
    </row>
    <row r="493">
      <c r="A493" s="1009"/>
      <c r="B493" s="1008"/>
      <c r="C493" s="1009"/>
      <c r="D493" s="1010"/>
      <c r="E493" s="1009"/>
      <c r="F493" s="1011"/>
      <c r="G493" s="1009"/>
      <c r="H493" s="1009"/>
      <c r="I493" s="1009"/>
      <c r="J493" s="1009"/>
      <c r="K493" s="1009"/>
      <c r="L493" s="1009"/>
      <c r="M493" s="1009"/>
      <c r="N493" s="1009"/>
      <c r="O493" s="1009"/>
      <c r="P493" s="1009"/>
      <c r="Q493" s="1009"/>
      <c r="R493" s="1009"/>
      <c r="S493" s="1009"/>
      <c r="T493" s="1009"/>
      <c r="U493" s="1009"/>
      <c r="V493" s="1009"/>
      <c r="W493" s="1009"/>
      <c r="X493" s="1009"/>
      <c r="Y493" s="1009"/>
      <c r="Z493" s="1009"/>
      <c r="AA493" s="1009"/>
    </row>
    <row r="494">
      <c r="A494" s="1009"/>
      <c r="B494" s="1008"/>
      <c r="C494" s="1009"/>
      <c r="D494" s="1010"/>
      <c r="E494" s="1009"/>
      <c r="F494" s="1011"/>
      <c r="G494" s="1009"/>
      <c r="H494" s="1009"/>
      <c r="I494" s="1009"/>
      <c r="J494" s="1009"/>
      <c r="K494" s="1009"/>
      <c r="L494" s="1009"/>
      <c r="M494" s="1009"/>
      <c r="N494" s="1009"/>
      <c r="O494" s="1009"/>
      <c r="P494" s="1009"/>
      <c r="Q494" s="1009"/>
      <c r="R494" s="1009"/>
      <c r="S494" s="1009"/>
      <c r="T494" s="1009"/>
      <c r="U494" s="1009"/>
      <c r="V494" s="1009"/>
      <c r="W494" s="1009"/>
      <c r="X494" s="1009"/>
      <c r="Y494" s="1009"/>
      <c r="Z494" s="1009"/>
      <c r="AA494" s="1009"/>
    </row>
    <row r="495">
      <c r="A495" s="1009"/>
      <c r="B495" s="1008"/>
      <c r="C495" s="1009"/>
      <c r="D495" s="1010"/>
      <c r="E495" s="1009"/>
      <c r="F495" s="1011"/>
      <c r="G495" s="1009"/>
      <c r="H495" s="1009"/>
      <c r="I495" s="1009"/>
      <c r="J495" s="1009"/>
      <c r="K495" s="1009"/>
      <c r="L495" s="1009"/>
      <c r="M495" s="1009"/>
      <c r="N495" s="1009"/>
      <c r="O495" s="1009"/>
      <c r="P495" s="1009"/>
      <c r="Q495" s="1009"/>
      <c r="R495" s="1009"/>
      <c r="S495" s="1009"/>
      <c r="T495" s="1009"/>
      <c r="U495" s="1009"/>
      <c r="V495" s="1009"/>
      <c r="W495" s="1009"/>
      <c r="X495" s="1009"/>
      <c r="Y495" s="1009"/>
      <c r="Z495" s="1009"/>
      <c r="AA495" s="1009"/>
    </row>
    <row r="496">
      <c r="A496" s="1009"/>
      <c r="B496" s="1008"/>
      <c r="C496" s="1009"/>
      <c r="D496" s="1010"/>
      <c r="E496" s="1009"/>
      <c r="F496" s="1011"/>
      <c r="G496" s="1009"/>
      <c r="H496" s="1009"/>
      <c r="I496" s="1009"/>
      <c r="J496" s="1009"/>
      <c r="K496" s="1009"/>
      <c r="L496" s="1009"/>
      <c r="M496" s="1009"/>
      <c r="N496" s="1009"/>
      <c r="O496" s="1009"/>
      <c r="P496" s="1009"/>
      <c r="Q496" s="1009"/>
      <c r="R496" s="1009"/>
      <c r="S496" s="1009"/>
      <c r="T496" s="1009"/>
      <c r="U496" s="1009"/>
      <c r="V496" s="1009"/>
      <c r="W496" s="1009"/>
      <c r="X496" s="1009"/>
      <c r="Y496" s="1009"/>
      <c r="Z496" s="1009"/>
      <c r="AA496" s="1009"/>
    </row>
    <row r="497">
      <c r="A497" s="1009"/>
      <c r="B497" s="1008"/>
      <c r="C497" s="1009"/>
      <c r="D497" s="1010"/>
      <c r="E497" s="1009"/>
      <c r="F497" s="1011"/>
      <c r="G497" s="1009"/>
      <c r="H497" s="1009"/>
      <c r="I497" s="1009"/>
      <c r="J497" s="1009"/>
      <c r="K497" s="1009"/>
      <c r="L497" s="1009"/>
      <c r="M497" s="1009"/>
      <c r="N497" s="1009"/>
      <c r="O497" s="1009"/>
      <c r="P497" s="1009"/>
      <c r="Q497" s="1009"/>
      <c r="R497" s="1009"/>
      <c r="S497" s="1009"/>
      <c r="T497" s="1009"/>
      <c r="U497" s="1009"/>
      <c r="V497" s="1009"/>
      <c r="W497" s="1009"/>
      <c r="X497" s="1009"/>
      <c r="Y497" s="1009"/>
      <c r="Z497" s="1009"/>
      <c r="AA497" s="1009"/>
    </row>
    <row r="498">
      <c r="A498" s="1009"/>
      <c r="B498" s="1008"/>
      <c r="C498" s="1009"/>
      <c r="D498" s="1010"/>
      <c r="E498" s="1009"/>
      <c r="F498" s="1011"/>
      <c r="G498" s="1009"/>
      <c r="H498" s="1009"/>
      <c r="I498" s="1009"/>
      <c r="J498" s="1009"/>
      <c r="K498" s="1009"/>
      <c r="L498" s="1009"/>
      <c r="M498" s="1009"/>
      <c r="N498" s="1009"/>
      <c r="O498" s="1009"/>
      <c r="P498" s="1009"/>
      <c r="Q498" s="1009"/>
      <c r="R498" s="1009"/>
      <c r="S498" s="1009"/>
      <c r="T498" s="1009"/>
      <c r="U498" s="1009"/>
      <c r="V498" s="1009"/>
      <c r="W498" s="1009"/>
      <c r="X498" s="1009"/>
      <c r="Y498" s="1009"/>
      <c r="Z498" s="1009"/>
      <c r="AA498" s="1009"/>
    </row>
    <row r="499">
      <c r="A499" s="1009"/>
      <c r="B499" s="1008"/>
      <c r="C499" s="1009"/>
      <c r="D499" s="1010"/>
      <c r="E499" s="1009"/>
      <c r="F499" s="1011"/>
      <c r="G499" s="1009"/>
      <c r="H499" s="1009"/>
      <c r="I499" s="1009"/>
      <c r="J499" s="1009"/>
      <c r="K499" s="1009"/>
      <c r="L499" s="1009"/>
      <c r="M499" s="1009"/>
      <c r="N499" s="1009"/>
      <c r="O499" s="1009"/>
      <c r="P499" s="1009"/>
      <c r="Q499" s="1009"/>
      <c r="R499" s="1009"/>
      <c r="S499" s="1009"/>
      <c r="T499" s="1009"/>
      <c r="U499" s="1009"/>
      <c r="V499" s="1009"/>
      <c r="W499" s="1009"/>
      <c r="X499" s="1009"/>
      <c r="Y499" s="1009"/>
      <c r="Z499" s="1009"/>
      <c r="AA499" s="1009"/>
    </row>
    <row r="500">
      <c r="A500" s="1009"/>
      <c r="B500" s="1008"/>
      <c r="C500" s="1009"/>
      <c r="D500" s="1010"/>
      <c r="E500" s="1009"/>
      <c r="F500" s="1011"/>
      <c r="G500" s="1009"/>
      <c r="H500" s="1009"/>
      <c r="I500" s="1009"/>
      <c r="J500" s="1009"/>
      <c r="K500" s="1009"/>
      <c r="L500" s="1009"/>
      <c r="M500" s="1009"/>
      <c r="N500" s="1009"/>
      <c r="O500" s="1009"/>
      <c r="P500" s="1009"/>
      <c r="Q500" s="1009"/>
      <c r="R500" s="1009"/>
      <c r="S500" s="1009"/>
      <c r="T500" s="1009"/>
      <c r="U500" s="1009"/>
      <c r="V500" s="1009"/>
      <c r="W500" s="1009"/>
      <c r="X500" s="1009"/>
      <c r="Y500" s="1009"/>
      <c r="Z500" s="1009"/>
      <c r="AA500" s="1009"/>
    </row>
    <row r="501">
      <c r="A501" s="1009"/>
      <c r="B501" s="1008"/>
      <c r="C501" s="1009"/>
      <c r="D501" s="1010"/>
      <c r="E501" s="1009"/>
      <c r="F501" s="1011"/>
      <c r="G501" s="1009"/>
      <c r="H501" s="1009"/>
      <c r="I501" s="1009"/>
      <c r="J501" s="1009"/>
      <c r="K501" s="1009"/>
      <c r="L501" s="1009"/>
      <c r="M501" s="1009"/>
      <c r="N501" s="1009"/>
      <c r="O501" s="1009"/>
      <c r="P501" s="1009"/>
      <c r="Q501" s="1009"/>
      <c r="R501" s="1009"/>
      <c r="S501" s="1009"/>
      <c r="T501" s="1009"/>
      <c r="U501" s="1009"/>
      <c r="V501" s="1009"/>
      <c r="W501" s="1009"/>
      <c r="X501" s="1009"/>
      <c r="Y501" s="1009"/>
      <c r="Z501" s="1009"/>
      <c r="AA501" s="1009"/>
    </row>
    <row r="502">
      <c r="A502" s="1009"/>
      <c r="B502" s="1008"/>
      <c r="C502" s="1009"/>
      <c r="D502" s="1010"/>
      <c r="E502" s="1009"/>
      <c r="F502" s="1011"/>
      <c r="G502" s="1009"/>
      <c r="H502" s="1009"/>
      <c r="I502" s="1009"/>
      <c r="J502" s="1009"/>
      <c r="K502" s="1009"/>
      <c r="L502" s="1009"/>
      <c r="M502" s="1009"/>
      <c r="N502" s="1009"/>
      <c r="O502" s="1009"/>
      <c r="P502" s="1009"/>
      <c r="Q502" s="1009"/>
      <c r="R502" s="1009"/>
      <c r="S502" s="1009"/>
      <c r="T502" s="1009"/>
      <c r="U502" s="1009"/>
      <c r="V502" s="1009"/>
      <c r="W502" s="1009"/>
      <c r="X502" s="1009"/>
      <c r="Y502" s="1009"/>
      <c r="Z502" s="1009"/>
      <c r="AA502" s="1009"/>
    </row>
    <row r="503">
      <c r="A503" s="1009"/>
      <c r="B503" s="1008"/>
      <c r="C503" s="1009"/>
      <c r="D503" s="1010"/>
      <c r="E503" s="1009"/>
      <c r="F503" s="1011"/>
      <c r="G503" s="1009"/>
      <c r="H503" s="1009"/>
      <c r="I503" s="1009"/>
      <c r="J503" s="1009"/>
      <c r="K503" s="1009"/>
      <c r="L503" s="1009"/>
      <c r="M503" s="1009"/>
      <c r="N503" s="1009"/>
      <c r="O503" s="1009"/>
      <c r="P503" s="1009"/>
      <c r="Q503" s="1009"/>
      <c r="R503" s="1009"/>
      <c r="S503" s="1009"/>
      <c r="T503" s="1009"/>
      <c r="U503" s="1009"/>
      <c r="V503" s="1009"/>
      <c r="W503" s="1009"/>
      <c r="X503" s="1009"/>
      <c r="Y503" s="1009"/>
      <c r="Z503" s="1009"/>
      <c r="AA503" s="1009"/>
    </row>
    <row r="504">
      <c r="A504" s="1009"/>
      <c r="B504" s="1008"/>
      <c r="C504" s="1009"/>
      <c r="D504" s="1010"/>
      <c r="E504" s="1009"/>
      <c r="F504" s="1011"/>
      <c r="G504" s="1009"/>
      <c r="H504" s="1009"/>
      <c r="I504" s="1009"/>
      <c r="J504" s="1009"/>
      <c r="K504" s="1009"/>
      <c r="L504" s="1009"/>
      <c r="M504" s="1009"/>
      <c r="N504" s="1009"/>
      <c r="O504" s="1009"/>
      <c r="P504" s="1009"/>
      <c r="Q504" s="1009"/>
      <c r="R504" s="1009"/>
      <c r="S504" s="1009"/>
      <c r="T504" s="1009"/>
      <c r="U504" s="1009"/>
      <c r="V504" s="1009"/>
      <c r="W504" s="1009"/>
      <c r="X504" s="1009"/>
      <c r="Y504" s="1009"/>
      <c r="Z504" s="1009"/>
      <c r="AA504" s="1009"/>
    </row>
    <row r="505">
      <c r="A505" s="1009"/>
      <c r="B505" s="1008"/>
      <c r="C505" s="1009"/>
      <c r="D505" s="1010"/>
      <c r="E505" s="1009"/>
      <c r="F505" s="1011"/>
      <c r="G505" s="1009"/>
      <c r="H505" s="1009"/>
      <c r="I505" s="1009"/>
      <c r="J505" s="1009"/>
      <c r="K505" s="1009"/>
      <c r="L505" s="1009"/>
      <c r="M505" s="1009"/>
      <c r="N505" s="1009"/>
      <c r="O505" s="1009"/>
      <c r="P505" s="1009"/>
      <c r="Q505" s="1009"/>
      <c r="R505" s="1009"/>
      <c r="S505" s="1009"/>
      <c r="T505" s="1009"/>
      <c r="U505" s="1009"/>
      <c r="V505" s="1009"/>
      <c r="W505" s="1009"/>
      <c r="X505" s="1009"/>
      <c r="Y505" s="1009"/>
      <c r="Z505" s="1009"/>
      <c r="AA505" s="1009"/>
    </row>
    <row r="506">
      <c r="A506" s="1009"/>
      <c r="B506" s="1008"/>
      <c r="C506" s="1009"/>
      <c r="D506" s="1010"/>
      <c r="E506" s="1009"/>
      <c r="F506" s="1011"/>
      <c r="G506" s="1009"/>
      <c r="H506" s="1009"/>
      <c r="I506" s="1009"/>
      <c r="J506" s="1009"/>
      <c r="K506" s="1009"/>
      <c r="L506" s="1009"/>
      <c r="M506" s="1009"/>
      <c r="N506" s="1009"/>
      <c r="O506" s="1009"/>
      <c r="P506" s="1009"/>
      <c r="Q506" s="1009"/>
      <c r="R506" s="1009"/>
      <c r="S506" s="1009"/>
      <c r="T506" s="1009"/>
      <c r="U506" s="1009"/>
      <c r="V506" s="1009"/>
      <c r="W506" s="1009"/>
      <c r="X506" s="1009"/>
      <c r="Y506" s="1009"/>
      <c r="Z506" s="1009"/>
      <c r="AA506" s="1009"/>
    </row>
    <row r="507">
      <c r="A507" s="1009"/>
      <c r="B507" s="1008"/>
      <c r="C507" s="1009"/>
      <c r="D507" s="1010"/>
      <c r="E507" s="1009"/>
      <c r="F507" s="1011"/>
      <c r="G507" s="1009"/>
      <c r="H507" s="1009"/>
      <c r="I507" s="1009"/>
      <c r="J507" s="1009"/>
      <c r="K507" s="1009"/>
      <c r="L507" s="1009"/>
      <c r="M507" s="1009"/>
      <c r="N507" s="1009"/>
      <c r="O507" s="1009"/>
      <c r="P507" s="1009"/>
      <c r="Q507" s="1009"/>
      <c r="R507" s="1009"/>
      <c r="S507" s="1009"/>
      <c r="T507" s="1009"/>
      <c r="U507" s="1009"/>
      <c r="V507" s="1009"/>
      <c r="W507" s="1009"/>
      <c r="X507" s="1009"/>
      <c r="Y507" s="1009"/>
      <c r="Z507" s="1009"/>
      <c r="AA507" s="1009"/>
    </row>
    <row r="508">
      <c r="A508" s="1009"/>
      <c r="B508" s="1008"/>
      <c r="C508" s="1009"/>
      <c r="D508" s="1010"/>
      <c r="E508" s="1009"/>
      <c r="F508" s="1011"/>
      <c r="G508" s="1009"/>
      <c r="H508" s="1009"/>
      <c r="I508" s="1009"/>
      <c r="J508" s="1009"/>
      <c r="K508" s="1009"/>
      <c r="L508" s="1009"/>
      <c r="M508" s="1009"/>
      <c r="N508" s="1009"/>
      <c r="O508" s="1009"/>
      <c r="P508" s="1009"/>
      <c r="Q508" s="1009"/>
      <c r="R508" s="1009"/>
      <c r="S508" s="1009"/>
      <c r="T508" s="1009"/>
      <c r="U508" s="1009"/>
      <c r="V508" s="1009"/>
      <c r="W508" s="1009"/>
      <c r="X508" s="1009"/>
      <c r="Y508" s="1009"/>
      <c r="Z508" s="1009"/>
      <c r="AA508" s="1009"/>
    </row>
    <row r="509">
      <c r="A509" s="1009"/>
      <c r="B509" s="1008"/>
      <c r="C509" s="1009"/>
      <c r="D509" s="1010"/>
      <c r="E509" s="1009"/>
      <c r="F509" s="1011"/>
      <c r="G509" s="1009"/>
      <c r="H509" s="1009"/>
      <c r="I509" s="1009"/>
      <c r="J509" s="1009"/>
      <c r="K509" s="1009"/>
      <c r="L509" s="1009"/>
      <c r="M509" s="1009"/>
      <c r="N509" s="1009"/>
      <c r="O509" s="1009"/>
      <c r="P509" s="1009"/>
      <c r="Q509" s="1009"/>
      <c r="R509" s="1009"/>
      <c r="S509" s="1009"/>
      <c r="T509" s="1009"/>
      <c r="U509" s="1009"/>
      <c r="V509" s="1009"/>
      <c r="W509" s="1009"/>
      <c r="X509" s="1009"/>
      <c r="Y509" s="1009"/>
      <c r="Z509" s="1009"/>
      <c r="AA509" s="1009"/>
    </row>
    <row r="510">
      <c r="A510" s="1009"/>
      <c r="B510" s="1008"/>
      <c r="C510" s="1009"/>
      <c r="D510" s="1010"/>
      <c r="E510" s="1009"/>
      <c r="F510" s="1011"/>
      <c r="G510" s="1009"/>
      <c r="H510" s="1009"/>
      <c r="I510" s="1009"/>
      <c r="J510" s="1009"/>
      <c r="K510" s="1009"/>
      <c r="L510" s="1009"/>
      <c r="M510" s="1009"/>
      <c r="N510" s="1009"/>
      <c r="O510" s="1009"/>
      <c r="P510" s="1009"/>
      <c r="Q510" s="1009"/>
      <c r="R510" s="1009"/>
      <c r="S510" s="1009"/>
      <c r="T510" s="1009"/>
      <c r="U510" s="1009"/>
      <c r="V510" s="1009"/>
      <c r="W510" s="1009"/>
      <c r="X510" s="1009"/>
      <c r="Y510" s="1009"/>
      <c r="Z510" s="1009"/>
      <c r="AA510" s="1009"/>
    </row>
    <row r="511">
      <c r="A511" s="1009"/>
      <c r="B511" s="1008"/>
      <c r="C511" s="1009"/>
      <c r="D511" s="1010"/>
      <c r="E511" s="1009"/>
      <c r="F511" s="1011"/>
      <c r="G511" s="1009"/>
      <c r="H511" s="1009"/>
      <c r="I511" s="1009"/>
      <c r="J511" s="1009"/>
      <c r="K511" s="1009"/>
      <c r="L511" s="1009"/>
      <c r="M511" s="1009"/>
      <c r="N511" s="1009"/>
      <c r="O511" s="1009"/>
      <c r="P511" s="1009"/>
      <c r="Q511" s="1009"/>
      <c r="R511" s="1009"/>
      <c r="S511" s="1009"/>
      <c r="T511" s="1009"/>
      <c r="U511" s="1009"/>
      <c r="V511" s="1009"/>
      <c r="W511" s="1009"/>
      <c r="X511" s="1009"/>
      <c r="Y511" s="1009"/>
      <c r="Z511" s="1009"/>
      <c r="AA511" s="1009"/>
    </row>
    <row r="512">
      <c r="A512" s="1009"/>
      <c r="B512" s="1008"/>
      <c r="C512" s="1009"/>
      <c r="D512" s="1010"/>
      <c r="E512" s="1009"/>
      <c r="F512" s="1011"/>
      <c r="G512" s="1009"/>
      <c r="H512" s="1009"/>
      <c r="I512" s="1009"/>
      <c r="J512" s="1009"/>
      <c r="K512" s="1009"/>
      <c r="L512" s="1009"/>
      <c r="M512" s="1009"/>
      <c r="N512" s="1009"/>
      <c r="O512" s="1009"/>
      <c r="P512" s="1009"/>
      <c r="Q512" s="1009"/>
      <c r="R512" s="1009"/>
      <c r="S512" s="1009"/>
      <c r="T512" s="1009"/>
      <c r="U512" s="1009"/>
      <c r="V512" s="1009"/>
      <c r="W512" s="1009"/>
      <c r="X512" s="1009"/>
      <c r="Y512" s="1009"/>
      <c r="Z512" s="1009"/>
      <c r="AA512" s="1009"/>
    </row>
    <row r="513">
      <c r="A513" s="1009"/>
      <c r="B513" s="1008"/>
      <c r="C513" s="1009"/>
      <c r="D513" s="1010"/>
      <c r="E513" s="1009"/>
      <c r="F513" s="1011"/>
      <c r="G513" s="1009"/>
      <c r="H513" s="1009"/>
      <c r="I513" s="1009"/>
      <c r="J513" s="1009"/>
      <c r="K513" s="1009"/>
      <c r="L513" s="1009"/>
      <c r="M513" s="1009"/>
      <c r="N513" s="1009"/>
      <c r="O513" s="1009"/>
      <c r="P513" s="1009"/>
      <c r="Q513" s="1009"/>
      <c r="R513" s="1009"/>
      <c r="S513" s="1009"/>
      <c r="T513" s="1009"/>
      <c r="U513" s="1009"/>
      <c r="V513" s="1009"/>
      <c r="W513" s="1009"/>
      <c r="X513" s="1009"/>
      <c r="Y513" s="1009"/>
      <c r="Z513" s="1009"/>
      <c r="AA513" s="1009"/>
    </row>
    <row r="514">
      <c r="A514" s="1009"/>
      <c r="B514" s="1008"/>
      <c r="C514" s="1009"/>
      <c r="D514" s="1010"/>
      <c r="E514" s="1009"/>
      <c r="F514" s="1011"/>
      <c r="G514" s="1009"/>
      <c r="H514" s="1009"/>
      <c r="I514" s="1009"/>
      <c r="J514" s="1009"/>
      <c r="K514" s="1009"/>
      <c r="L514" s="1009"/>
      <c r="M514" s="1009"/>
      <c r="N514" s="1009"/>
      <c r="O514" s="1009"/>
      <c r="P514" s="1009"/>
      <c r="Q514" s="1009"/>
      <c r="R514" s="1009"/>
      <c r="S514" s="1009"/>
      <c r="T514" s="1009"/>
      <c r="U514" s="1009"/>
      <c r="V514" s="1009"/>
      <c r="W514" s="1009"/>
      <c r="X514" s="1009"/>
      <c r="Y514" s="1009"/>
      <c r="Z514" s="1009"/>
      <c r="AA514" s="1009"/>
    </row>
    <row r="515">
      <c r="A515" s="1009"/>
      <c r="B515" s="1008"/>
      <c r="C515" s="1009"/>
      <c r="D515" s="1010"/>
      <c r="E515" s="1009"/>
      <c r="F515" s="1011"/>
      <c r="G515" s="1009"/>
      <c r="H515" s="1009"/>
      <c r="I515" s="1009"/>
      <c r="J515" s="1009"/>
      <c r="K515" s="1009"/>
      <c r="L515" s="1009"/>
      <c r="M515" s="1009"/>
      <c r="N515" s="1009"/>
      <c r="O515" s="1009"/>
      <c r="P515" s="1009"/>
      <c r="Q515" s="1009"/>
      <c r="R515" s="1009"/>
      <c r="S515" s="1009"/>
      <c r="T515" s="1009"/>
      <c r="U515" s="1009"/>
      <c r="V515" s="1009"/>
      <c r="W515" s="1009"/>
      <c r="X515" s="1009"/>
      <c r="Y515" s="1009"/>
      <c r="Z515" s="1009"/>
      <c r="AA515" s="1009"/>
    </row>
    <row r="516">
      <c r="A516" s="1009"/>
      <c r="B516" s="1008"/>
      <c r="C516" s="1009"/>
      <c r="D516" s="1010"/>
      <c r="E516" s="1009"/>
      <c r="F516" s="1011"/>
      <c r="G516" s="1009"/>
      <c r="H516" s="1009"/>
      <c r="I516" s="1009"/>
      <c r="J516" s="1009"/>
      <c r="K516" s="1009"/>
      <c r="L516" s="1009"/>
      <c r="M516" s="1009"/>
      <c r="N516" s="1009"/>
      <c r="O516" s="1009"/>
      <c r="P516" s="1009"/>
      <c r="Q516" s="1009"/>
      <c r="R516" s="1009"/>
      <c r="S516" s="1009"/>
      <c r="T516" s="1009"/>
      <c r="U516" s="1009"/>
      <c r="V516" s="1009"/>
      <c r="W516" s="1009"/>
      <c r="X516" s="1009"/>
      <c r="Y516" s="1009"/>
      <c r="Z516" s="1009"/>
      <c r="AA516" s="1009"/>
    </row>
    <row r="517">
      <c r="A517" s="1009"/>
      <c r="B517" s="1008"/>
      <c r="C517" s="1009"/>
      <c r="D517" s="1010"/>
      <c r="E517" s="1009"/>
      <c r="F517" s="1011"/>
      <c r="G517" s="1009"/>
      <c r="H517" s="1009"/>
      <c r="I517" s="1009"/>
      <c r="J517" s="1009"/>
      <c r="K517" s="1009"/>
      <c r="L517" s="1009"/>
      <c r="M517" s="1009"/>
      <c r="N517" s="1009"/>
      <c r="O517" s="1009"/>
      <c r="P517" s="1009"/>
      <c r="Q517" s="1009"/>
      <c r="R517" s="1009"/>
      <c r="S517" s="1009"/>
      <c r="T517" s="1009"/>
      <c r="U517" s="1009"/>
      <c r="V517" s="1009"/>
      <c r="W517" s="1009"/>
      <c r="X517" s="1009"/>
      <c r="Y517" s="1009"/>
      <c r="Z517" s="1009"/>
      <c r="AA517" s="1009"/>
    </row>
    <row r="518">
      <c r="A518" s="1009"/>
      <c r="B518" s="1008"/>
      <c r="C518" s="1009"/>
      <c r="D518" s="1010"/>
      <c r="E518" s="1009"/>
      <c r="F518" s="1011"/>
      <c r="G518" s="1009"/>
      <c r="H518" s="1009"/>
      <c r="I518" s="1009"/>
      <c r="J518" s="1009"/>
      <c r="K518" s="1009"/>
      <c r="L518" s="1009"/>
      <c r="M518" s="1009"/>
      <c r="N518" s="1009"/>
      <c r="O518" s="1009"/>
      <c r="P518" s="1009"/>
      <c r="Q518" s="1009"/>
      <c r="R518" s="1009"/>
      <c r="S518" s="1009"/>
      <c r="T518" s="1009"/>
      <c r="U518" s="1009"/>
      <c r="V518" s="1009"/>
      <c r="W518" s="1009"/>
      <c r="X518" s="1009"/>
      <c r="Y518" s="1009"/>
      <c r="Z518" s="1009"/>
      <c r="AA518" s="1009"/>
    </row>
    <row r="519">
      <c r="A519" s="1009"/>
      <c r="B519" s="1008"/>
      <c r="C519" s="1009"/>
      <c r="D519" s="1010"/>
      <c r="E519" s="1009"/>
      <c r="F519" s="1011"/>
      <c r="G519" s="1009"/>
      <c r="H519" s="1009"/>
      <c r="I519" s="1009"/>
      <c r="J519" s="1009"/>
      <c r="K519" s="1009"/>
      <c r="L519" s="1009"/>
      <c r="M519" s="1009"/>
      <c r="N519" s="1009"/>
      <c r="O519" s="1009"/>
      <c r="P519" s="1009"/>
      <c r="Q519" s="1009"/>
      <c r="R519" s="1009"/>
      <c r="S519" s="1009"/>
      <c r="T519" s="1009"/>
      <c r="U519" s="1009"/>
      <c r="V519" s="1009"/>
      <c r="W519" s="1009"/>
      <c r="X519" s="1009"/>
      <c r="Y519" s="1009"/>
      <c r="Z519" s="1009"/>
      <c r="AA519" s="1009"/>
    </row>
    <row r="520">
      <c r="A520" s="1009"/>
      <c r="B520" s="1008"/>
      <c r="C520" s="1009"/>
      <c r="D520" s="1010"/>
      <c r="E520" s="1009"/>
      <c r="F520" s="1011"/>
      <c r="G520" s="1009"/>
      <c r="H520" s="1009"/>
      <c r="I520" s="1009"/>
      <c r="J520" s="1009"/>
      <c r="K520" s="1009"/>
      <c r="L520" s="1009"/>
      <c r="M520" s="1009"/>
      <c r="N520" s="1009"/>
      <c r="O520" s="1009"/>
      <c r="P520" s="1009"/>
      <c r="Q520" s="1009"/>
      <c r="R520" s="1009"/>
      <c r="S520" s="1009"/>
      <c r="T520" s="1009"/>
      <c r="U520" s="1009"/>
      <c r="V520" s="1009"/>
      <c r="W520" s="1009"/>
      <c r="X520" s="1009"/>
      <c r="Y520" s="1009"/>
      <c r="Z520" s="1009"/>
      <c r="AA520" s="1009"/>
    </row>
    <row r="521">
      <c r="A521" s="1009"/>
      <c r="B521" s="1008"/>
      <c r="C521" s="1009"/>
      <c r="D521" s="1010"/>
      <c r="E521" s="1009"/>
      <c r="F521" s="1011"/>
      <c r="G521" s="1009"/>
      <c r="H521" s="1009"/>
      <c r="I521" s="1009"/>
      <c r="J521" s="1009"/>
      <c r="K521" s="1009"/>
      <c r="L521" s="1009"/>
      <c r="M521" s="1009"/>
      <c r="N521" s="1009"/>
      <c r="O521" s="1009"/>
      <c r="P521" s="1009"/>
      <c r="Q521" s="1009"/>
      <c r="R521" s="1009"/>
      <c r="S521" s="1009"/>
      <c r="T521" s="1009"/>
      <c r="U521" s="1009"/>
      <c r="V521" s="1009"/>
      <c r="W521" s="1009"/>
      <c r="X521" s="1009"/>
      <c r="Y521" s="1009"/>
      <c r="Z521" s="1009"/>
      <c r="AA521" s="1009"/>
    </row>
    <row r="522">
      <c r="A522" s="1009"/>
      <c r="B522" s="1008"/>
      <c r="C522" s="1009"/>
      <c r="D522" s="1010"/>
      <c r="E522" s="1009"/>
      <c r="F522" s="1011"/>
      <c r="G522" s="1009"/>
      <c r="H522" s="1009"/>
      <c r="I522" s="1009"/>
      <c r="J522" s="1009"/>
      <c r="K522" s="1009"/>
      <c r="L522" s="1009"/>
      <c r="M522" s="1009"/>
      <c r="N522" s="1009"/>
      <c r="O522" s="1009"/>
      <c r="P522" s="1009"/>
      <c r="Q522" s="1009"/>
      <c r="R522" s="1009"/>
      <c r="S522" s="1009"/>
      <c r="T522" s="1009"/>
      <c r="U522" s="1009"/>
      <c r="V522" s="1009"/>
      <c r="W522" s="1009"/>
      <c r="X522" s="1009"/>
      <c r="Y522" s="1009"/>
      <c r="Z522" s="1009"/>
      <c r="AA522" s="1009"/>
    </row>
    <row r="523">
      <c r="A523" s="1009"/>
      <c r="B523" s="1008"/>
      <c r="C523" s="1009"/>
      <c r="D523" s="1010"/>
      <c r="E523" s="1009"/>
      <c r="F523" s="1011"/>
      <c r="G523" s="1009"/>
      <c r="H523" s="1009"/>
      <c r="I523" s="1009"/>
      <c r="J523" s="1009"/>
      <c r="K523" s="1009"/>
      <c r="L523" s="1009"/>
      <c r="M523" s="1009"/>
      <c r="N523" s="1009"/>
      <c r="O523" s="1009"/>
      <c r="P523" s="1009"/>
      <c r="Q523" s="1009"/>
      <c r="R523" s="1009"/>
      <c r="S523" s="1009"/>
      <c r="T523" s="1009"/>
      <c r="U523" s="1009"/>
      <c r="V523" s="1009"/>
      <c r="W523" s="1009"/>
      <c r="X523" s="1009"/>
      <c r="Y523" s="1009"/>
      <c r="Z523" s="1009"/>
      <c r="AA523" s="1009"/>
    </row>
    <row r="524">
      <c r="A524" s="1009"/>
      <c r="B524" s="1008"/>
      <c r="C524" s="1009"/>
      <c r="D524" s="1010"/>
      <c r="E524" s="1009"/>
      <c r="F524" s="1011"/>
      <c r="G524" s="1009"/>
      <c r="H524" s="1009"/>
      <c r="I524" s="1009"/>
      <c r="J524" s="1009"/>
      <c r="K524" s="1009"/>
      <c r="L524" s="1009"/>
      <c r="M524" s="1009"/>
      <c r="N524" s="1009"/>
      <c r="O524" s="1009"/>
      <c r="P524" s="1009"/>
      <c r="Q524" s="1009"/>
      <c r="R524" s="1009"/>
      <c r="S524" s="1009"/>
      <c r="T524" s="1009"/>
      <c r="U524" s="1009"/>
      <c r="V524" s="1009"/>
      <c r="W524" s="1009"/>
      <c r="X524" s="1009"/>
      <c r="Y524" s="1009"/>
      <c r="Z524" s="1009"/>
      <c r="AA524" s="1009"/>
    </row>
    <row r="525">
      <c r="A525" s="1009"/>
      <c r="B525" s="1008"/>
      <c r="C525" s="1009"/>
      <c r="D525" s="1010"/>
      <c r="E525" s="1009"/>
      <c r="F525" s="1011"/>
      <c r="G525" s="1009"/>
      <c r="H525" s="1009"/>
      <c r="I525" s="1009"/>
      <c r="J525" s="1009"/>
      <c r="K525" s="1009"/>
      <c r="L525" s="1009"/>
      <c r="M525" s="1009"/>
      <c r="N525" s="1009"/>
      <c r="O525" s="1009"/>
      <c r="P525" s="1009"/>
      <c r="Q525" s="1009"/>
      <c r="R525" s="1009"/>
      <c r="S525" s="1009"/>
      <c r="T525" s="1009"/>
      <c r="U525" s="1009"/>
      <c r="V525" s="1009"/>
      <c r="W525" s="1009"/>
      <c r="X525" s="1009"/>
      <c r="Y525" s="1009"/>
      <c r="Z525" s="1009"/>
      <c r="AA525" s="1009"/>
    </row>
    <row r="526">
      <c r="A526" s="1009"/>
      <c r="B526" s="1008"/>
      <c r="C526" s="1009"/>
      <c r="D526" s="1010"/>
      <c r="E526" s="1009"/>
      <c r="F526" s="1011"/>
      <c r="G526" s="1009"/>
      <c r="H526" s="1009"/>
      <c r="I526" s="1009"/>
      <c r="J526" s="1009"/>
      <c r="K526" s="1009"/>
      <c r="L526" s="1009"/>
      <c r="M526" s="1009"/>
      <c r="N526" s="1009"/>
      <c r="O526" s="1009"/>
      <c r="P526" s="1009"/>
      <c r="Q526" s="1009"/>
      <c r="R526" s="1009"/>
      <c r="S526" s="1009"/>
      <c r="T526" s="1009"/>
      <c r="U526" s="1009"/>
      <c r="V526" s="1009"/>
      <c r="W526" s="1009"/>
      <c r="X526" s="1009"/>
      <c r="Y526" s="1009"/>
      <c r="Z526" s="1009"/>
      <c r="AA526" s="1009"/>
    </row>
    <row r="527">
      <c r="A527" s="1009"/>
      <c r="B527" s="1008"/>
      <c r="C527" s="1009"/>
      <c r="D527" s="1010"/>
      <c r="E527" s="1009"/>
      <c r="F527" s="1011"/>
      <c r="G527" s="1009"/>
      <c r="H527" s="1009"/>
      <c r="I527" s="1009"/>
      <c r="J527" s="1009"/>
      <c r="K527" s="1009"/>
      <c r="L527" s="1009"/>
      <c r="M527" s="1009"/>
      <c r="N527" s="1009"/>
      <c r="O527" s="1009"/>
      <c r="P527" s="1009"/>
      <c r="Q527" s="1009"/>
      <c r="R527" s="1009"/>
      <c r="S527" s="1009"/>
      <c r="T527" s="1009"/>
      <c r="U527" s="1009"/>
      <c r="V527" s="1009"/>
      <c r="W527" s="1009"/>
      <c r="X527" s="1009"/>
      <c r="Y527" s="1009"/>
      <c r="Z527" s="1009"/>
      <c r="AA527" s="1009"/>
    </row>
    <row r="528">
      <c r="A528" s="1009"/>
      <c r="B528" s="1008"/>
      <c r="C528" s="1009"/>
      <c r="D528" s="1010"/>
      <c r="E528" s="1009"/>
      <c r="F528" s="1011"/>
      <c r="G528" s="1009"/>
      <c r="H528" s="1009"/>
      <c r="I528" s="1009"/>
      <c r="J528" s="1009"/>
      <c r="K528" s="1009"/>
      <c r="L528" s="1009"/>
      <c r="M528" s="1009"/>
      <c r="N528" s="1009"/>
      <c r="O528" s="1009"/>
      <c r="P528" s="1009"/>
      <c r="Q528" s="1009"/>
      <c r="R528" s="1009"/>
      <c r="S528" s="1009"/>
      <c r="T528" s="1009"/>
      <c r="U528" s="1009"/>
      <c r="V528" s="1009"/>
      <c r="W528" s="1009"/>
      <c r="X528" s="1009"/>
      <c r="Y528" s="1009"/>
      <c r="Z528" s="1009"/>
      <c r="AA528" s="1009"/>
    </row>
    <row r="529">
      <c r="A529" s="1009"/>
      <c r="B529" s="1008"/>
      <c r="C529" s="1009"/>
      <c r="D529" s="1010"/>
      <c r="E529" s="1009"/>
      <c r="F529" s="1011"/>
      <c r="G529" s="1009"/>
      <c r="H529" s="1009"/>
      <c r="I529" s="1009"/>
      <c r="J529" s="1009"/>
      <c r="K529" s="1009"/>
      <c r="L529" s="1009"/>
      <c r="M529" s="1009"/>
      <c r="N529" s="1009"/>
      <c r="O529" s="1009"/>
      <c r="P529" s="1009"/>
      <c r="Q529" s="1009"/>
      <c r="R529" s="1009"/>
      <c r="S529" s="1009"/>
      <c r="T529" s="1009"/>
      <c r="U529" s="1009"/>
      <c r="V529" s="1009"/>
      <c r="W529" s="1009"/>
      <c r="X529" s="1009"/>
      <c r="Y529" s="1009"/>
      <c r="Z529" s="1009"/>
      <c r="AA529" s="1009"/>
    </row>
    <row r="530">
      <c r="A530" s="1009"/>
      <c r="B530" s="1008"/>
      <c r="C530" s="1009"/>
      <c r="D530" s="1010"/>
      <c r="E530" s="1009"/>
      <c r="F530" s="1011"/>
      <c r="G530" s="1009"/>
      <c r="H530" s="1009"/>
      <c r="I530" s="1009"/>
      <c r="J530" s="1009"/>
      <c r="K530" s="1009"/>
      <c r="L530" s="1009"/>
      <c r="M530" s="1009"/>
      <c r="N530" s="1009"/>
      <c r="O530" s="1009"/>
      <c r="P530" s="1009"/>
      <c r="Q530" s="1009"/>
      <c r="R530" s="1009"/>
      <c r="S530" s="1009"/>
      <c r="T530" s="1009"/>
      <c r="U530" s="1009"/>
      <c r="V530" s="1009"/>
      <c r="W530" s="1009"/>
      <c r="X530" s="1009"/>
      <c r="Y530" s="1009"/>
      <c r="Z530" s="1009"/>
      <c r="AA530" s="1009"/>
    </row>
    <row r="531">
      <c r="A531" s="1009"/>
      <c r="B531" s="1008"/>
      <c r="C531" s="1009"/>
      <c r="D531" s="1010"/>
      <c r="E531" s="1009"/>
      <c r="F531" s="1011"/>
      <c r="G531" s="1009"/>
      <c r="H531" s="1009"/>
      <c r="I531" s="1009"/>
      <c r="J531" s="1009"/>
      <c r="K531" s="1009"/>
      <c r="L531" s="1009"/>
      <c r="M531" s="1009"/>
      <c r="N531" s="1009"/>
      <c r="O531" s="1009"/>
      <c r="P531" s="1009"/>
      <c r="Q531" s="1009"/>
      <c r="R531" s="1009"/>
      <c r="S531" s="1009"/>
      <c r="T531" s="1009"/>
      <c r="U531" s="1009"/>
      <c r="V531" s="1009"/>
      <c r="W531" s="1009"/>
      <c r="X531" s="1009"/>
      <c r="Y531" s="1009"/>
      <c r="Z531" s="1009"/>
      <c r="AA531" s="1009"/>
    </row>
    <row r="532">
      <c r="A532" s="1009"/>
      <c r="B532" s="1008"/>
      <c r="C532" s="1009"/>
      <c r="D532" s="1010"/>
      <c r="E532" s="1009"/>
      <c r="F532" s="1011"/>
      <c r="G532" s="1009"/>
      <c r="H532" s="1009"/>
      <c r="I532" s="1009"/>
      <c r="J532" s="1009"/>
      <c r="K532" s="1009"/>
      <c r="L532" s="1009"/>
      <c r="M532" s="1009"/>
      <c r="N532" s="1009"/>
      <c r="O532" s="1009"/>
      <c r="P532" s="1009"/>
      <c r="Q532" s="1009"/>
      <c r="R532" s="1009"/>
      <c r="S532" s="1009"/>
      <c r="T532" s="1009"/>
      <c r="U532" s="1009"/>
      <c r="V532" s="1009"/>
      <c r="W532" s="1009"/>
      <c r="X532" s="1009"/>
      <c r="Y532" s="1009"/>
      <c r="Z532" s="1009"/>
      <c r="AA532" s="1009"/>
    </row>
    <row r="533">
      <c r="A533" s="1009"/>
      <c r="B533" s="1008"/>
      <c r="C533" s="1009"/>
      <c r="D533" s="1010"/>
      <c r="E533" s="1009"/>
      <c r="F533" s="1011"/>
      <c r="G533" s="1009"/>
      <c r="H533" s="1009"/>
      <c r="I533" s="1009"/>
      <c r="J533" s="1009"/>
      <c r="K533" s="1009"/>
      <c r="L533" s="1009"/>
      <c r="M533" s="1009"/>
      <c r="N533" s="1009"/>
      <c r="O533" s="1009"/>
      <c r="P533" s="1009"/>
      <c r="Q533" s="1009"/>
      <c r="R533" s="1009"/>
      <c r="S533" s="1009"/>
      <c r="T533" s="1009"/>
      <c r="U533" s="1009"/>
      <c r="V533" s="1009"/>
      <c r="W533" s="1009"/>
      <c r="X533" s="1009"/>
      <c r="Y533" s="1009"/>
      <c r="Z533" s="1009"/>
      <c r="AA533" s="1009"/>
    </row>
    <row r="534">
      <c r="A534" s="1009"/>
      <c r="B534" s="1008"/>
      <c r="C534" s="1009"/>
      <c r="D534" s="1010"/>
      <c r="E534" s="1009"/>
      <c r="F534" s="1011"/>
      <c r="G534" s="1009"/>
      <c r="H534" s="1009"/>
      <c r="I534" s="1009"/>
      <c r="J534" s="1009"/>
      <c r="K534" s="1009"/>
      <c r="L534" s="1009"/>
      <c r="M534" s="1009"/>
      <c r="N534" s="1009"/>
      <c r="O534" s="1009"/>
      <c r="P534" s="1009"/>
      <c r="Q534" s="1009"/>
      <c r="R534" s="1009"/>
      <c r="S534" s="1009"/>
      <c r="T534" s="1009"/>
      <c r="U534" s="1009"/>
      <c r="V534" s="1009"/>
      <c r="W534" s="1009"/>
      <c r="X534" s="1009"/>
      <c r="Y534" s="1009"/>
      <c r="Z534" s="1009"/>
      <c r="AA534" s="1009"/>
    </row>
    <row r="535">
      <c r="A535" s="1009"/>
      <c r="B535" s="1008"/>
      <c r="C535" s="1009"/>
      <c r="D535" s="1010"/>
      <c r="E535" s="1009"/>
      <c r="F535" s="1011"/>
      <c r="G535" s="1009"/>
      <c r="H535" s="1009"/>
      <c r="I535" s="1009"/>
      <c r="J535" s="1009"/>
      <c r="K535" s="1009"/>
      <c r="L535" s="1009"/>
      <c r="M535" s="1009"/>
      <c r="N535" s="1009"/>
      <c r="O535" s="1009"/>
      <c r="P535" s="1009"/>
      <c r="Q535" s="1009"/>
      <c r="R535" s="1009"/>
      <c r="S535" s="1009"/>
      <c r="T535" s="1009"/>
      <c r="U535" s="1009"/>
      <c r="V535" s="1009"/>
      <c r="W535" s="1009"/>
      <c r="X535" s="1009"/>
      <c r="Y535" s="1009"/>
      <c r="Z535" s="1009"/>
      <c r="AA535" s="1009"/>
    </row>
    <row r="536">
      <c r="A536" s="1009"/>
      <c r="B536" s="1008"/>
      <c r="C536" s="1009"/>
      <c r="D536" s="1010"/>
      <c r="E536" s="1009"/>
      <c r="F536" s="1011"/>
      <c r="G536" s="1009"/>
      <c r="H536" s="1009"/>
      <c r="I536" s="1009"/>
      <c r="J536" s="1009"/>
      <c r="K536" s="1009"/>
      <c r="L536" s="1009"/>
      <c r="M536" s="1009"/>
      <c r="N536" s="1009"/>
      <c r="O536" s="1009"/>
      <c r="P536" s="1009"/>
      <c r="Q536" s="1009"/>
      <c r="R536" s="1009"/>
      <c r="S536" s="1009"/>
      <c r="T536" s="1009"/>
      <c r="U536" s="1009"/>
      <c r="V536" s="1009"/>
      <c r="W536" s="1009"/>
      <c r="X536" s="1009"/>
      <c r="Y536" s="1009"/>
      <c r="Z536" s="1009"/>
      <c r="AA536" s="1009"/>
    </row>
    <row r="537">
      <c r="A537" s="1009"/>
      <c r="B537" s="1008"/>
      <c r="C537" s="1009"/>
      <c r="D537" s="1010"/>
      <c r="E537" s="1009"/>
      <c r="F537" s="1011"/>
      <c r="G537" s="1009"/>
      <c r="H537" s="1009"/>
      <c r="I537" s="1009"/>
      <c r="J537" s="1009"/>
      <c r="K537" s="1009"/>
      <c r="L537" s="1009"/>
      <c r="M537" s="1009"/>
      <c r="N537" s="1009"/>
      <c r="O537" s="1009"/>
      <c r="P537" s="1009"/>
      <c r="Q537" s="1009"/>
      <c r="R537" s="1009"/>
      <c r="S537" s="1009"/>
      <c r="T537" s="1009"/>
      <c r="U537" s="1009"/>
      <c r="V537" s="1009"/>
      <c r="W537" s="1009"/>
      <c r="X537" s="1009"/>
      <c r="Y537" s="1009"/>
      <c r="Z537" s="1009"/>
      <c r="AA537" s="1009"/>
    </row>
    <row r="538">
      <c r="A538" s="1009"/>
      <c r="B538" s="1008"/>
      <c r="C538" s="1009"/>
      <c r="D538" s="1010"/>
      <c r="E538" s="1009"/>
      <c r="F538" s="1011"/>
      <c r="G538" s="1009"/>
      <c r="H538" s="1009"/>
      <c r="I538" s="1009"/>
      <c r="J538" s="1009"/>
      <c r="K538" s="1009"/>
      <c r="L538" s="1009"/>
      <c r="M538" s="1009"/>
      <c r="N538" s="1009"/>
      <c r="O538" s="1009"/>
      <c r="P538" s="1009"/>
      <c r="Q538" s="1009"/>
      <c r="R538" s="1009"/>
      <c r="S538" s="1009"/>
      <c r="T538" s="1009"/>
      <c r="U538" s="1009"/>
      <c r="V538" s="1009"/>
      <c r="W538" s="1009"/>
      <c r="X538" s="1009"/>
      <c r="Y538" s="1009"/>
      <c r="Z538" s="1009"/>
      <c r="AA538" s="1009"/>
    </row>
    <row r="539">
      <c r="A539" s="1009"/>
      <c r="B539" s="1008"/>
      <c r="C539" s="1009"/>
      <c r="D539" s="1010"/>
      <c r="E539" s="1009"/>
      <c r="F539" s="1011"/>
      <c r="G539" s="1009"/>
      <c r="H539" s="1009"/>
      <c r="I539" s="1009"/>
      <c r="J539" s="1009"/>
      <c r="K539" s="1009"/>
      <c r="L539" s="1009"/>
      <c r="M539" s="1009"/>
      <c r="N539" s="1009"/>
      <c r="O539" s="1009"/>
      <c r="P539" s="1009"/>
      <c r="Q539" s="1009"/>
      <c r="R539" s="1009"/>
      <c r="S539" s="1009"/>
      <c r="T539" s="1009"/>
      <c r="U539" s="1009"/>
      <c r="V539" s="1009"/>
      <c r="W539" s="1009"/>
      <c r="X539" s="1009"/>
      <c r="Y539" s="1009"/>
      <c r="Z539" s="1009"/>
      <c r="AA539" s="1009"/>
    </row>
    <row r="540">
      <c r="A540" s="1009"/>
      <c r="B540" s="1008"/>
      <c r="C540" s="1009"/>
      <c r="D540" s="1010"/>
      <c r="E540" s="1009"/>
      <c r="F540" s="1011"/>
      <c r="G540" s="1009"/>
      <c r="H540" s="1009"/>
      <c r="I540" s="1009"/>
      <c r="J540" s="1009"/>
      <c r="K540" s="1009"/>
      <c r="L540" s="1009"/>
      <c r="M540" s="1009"/>
      <c r="N540" s="1009"/>
      <c r="O540" s="1009"/>
      <c r="P540" s="1009"/>
      <c r="Q540" s="1009"/>
      <c r="R540" s="1009"/>
      <c r="S540" s="1009"/>
      <c r="T540" s="1009"/>
      <c r="U540" s="1009"/>
      <c r="V540" s="1009"/>
      <c r="W540" s="1009"/>
      <c r="X540" s="1009"/>
      <c r="Y540" s="1009"/>
      <c r="Z540" s="1009"/>
      <c r="AA540" s="1009"/>
    </row>
    <row r="541">
      <c r="A541" s="1009"/>
      <c r="B541" s="1008"/>
      <c r="C541" s="1009"/>
      <c r="D541" s="1010"/>
      <c r="E541" s="1009"/>
      <c r="F541" s="1011"/>
      <c r="G541" s="1009"/>
      <c r="H541" s="1009"/>
      <c r="I541" s="1009"/>
      <c r="J541" s="1009"/>
      <c r="K541" s="1009"/>
      <c r="L541" s="1009"/>
      <c r="M541" s="1009"/>
      <c r="N541" s="1009"/>
      <c r="O541" s="1009"/>
      <c r="P541" s="1009"/>
      <c r="Q541" s="1009"/>
      <c r="R541" s="1009"/>
      <c r="S541" s="1009"/>
      <c r="T541" s="1009"/>
      <c r="U541" s="1009"/>
      <c r="V541" s="1009"/>
      <c r="W541" s="1009"/>
      <c r="X541" s="1009"/>
      <c r="Y541" s="1009"/>
      <c r="Z541" s="1009"/>
      <c r="AA541" s="1009"/>
    </row>
    <row r="542">
      <c r="A542" s="1009"/>
      <c r="B542" s="1008"/>
      <c r="C542" s="1009"/>
      <c r="D542" s="1010"/>
      <c r="E542" s="1009"/>
      <c r="F542" s="1011"/>
      <c r="G542" s="1009"/>
      <c r="H542" s="1009"/>
      <c r="I542" s="1009"/>
      <c r="J542" s="1009"/>
      <c r="K542" s="1009"/>
      <c r="L542" s="1009"/>
      <c r="M542" s="1009"/>
      <c r="N542" s="1009"/>
      <c r="O542" s="1009"/>
      <c r="P542" s="1009"/>
      <c r="Q542" s="1009"/>
      <c r="R542" s="1009"/>
      <c r="S542" s="1009"/>
      <c r="T542" s="1009"/>
      <c r="U542" s="1009"/>
      <c r="V542" s="1009"/>
      <c r="W542" s="1009"/>
      <c r="X542" s="1009"/>
      <c r="Y542" s="1009"/>
      <c r="Z542" s="1009"/>
      <c r="AA542" s="1009"/>
    </row>
    <row r="543">
      <c r="A543" s="1009"/>
      <c r="B543" s="1008"/>
      <c r="C543" s="1009"/>
      <c r="D543" s="1010"/>
      <c r="E543" s="1009"/>
      <c r="F543" s="1011"/>
      <c r="G543" s="1009"/>
      <c r="H543" s="1009"/>
      <c r="I543" s="1009"/>
      <c r="J543" s="1009"/>
      <c r="K543" s="1009"/>
      <c r="L543" s="1009"/>
      <c r="M543" s="1009"/>
      <c r="N543" s="1009"/>
      <c r="O543" s="1009"/>
      <c r="P543" s="1009"/>
      <c r="Q543" s="1009"/>
      <c r="R543" s="1009"/>
      <c r="S543" s="1009"/>
      <c r="T543" s="1009"/>
      <c r="U543" s="1009"/>
      <c r="V543" s="1009"/>
      <c r="W543" s="1009"/>
      <c r="X543" s="1009"/>
      <c r="Y543" s="1009"/>
      <c r="Z543" s="1009"/>
      <c r="AA543" s="1009"/>
    </row>
    <row r="544">
      <c r="A544" s="1009"/>
      <c r="B544" s="1008"/>
      <c r="C544" s="1009"/>
      <c r="D544" s="1010"/>
      <c r="E544" s="1009"/>
      <c r="F544" s="1011"/>
      <c r="G544" s="1009"/>
      <c r="H544" s="1009"/>
      <c r="I544" s="1009"/>
      <c r="J544" s="1009"/>
      <c r="K544" s="1009"/>
      <c r="L544" s="1009"/>
      <c r="M544" s="1009"/>
      <c r="N544" s="1009"/>
      <c r="O544" s="1009"/>
      <c r="P544" s="1009"/>
      <c r="Q544" s="1009"/>
      <c r="R544" s="1009"/>
      <c r="S544" s="1009"/>
      <c r="T544" s="1009"/>
      <c r="U544" s="1009"/>
      <c r="V544" s="1009"/>
      <c r="W544" s="1009"/>
      <c r="X544" s="1009"/>
      <c r="Y544" s="1009"/>
      <c r="Z544" s="1009"/>
      <c r="AA544" s="1009"/>
    </row>
    <row r="545">
      <c r="A545" s="1009"/>
      <c r="B545" s="1008"/>
      <c r="C545" s="1009"/>
      <c r="D545" s="1010"/>
      <c r="E545" s="1009"/>
      <c r="F545" s="1011"/>
      <c r="G545" s="1009"/>
      <c r="H545" s="1009"/>
      <c r="I545" s="1009"/>
      <c r="J545" s="1009"/>
      <c r="K545" s="1009"/>
      <c r="L545" s="1009"/>
      <c r="M545" s="1009"/>
      <c r="N545" s="1009"/>
      <c r="O545" s="1009"/>
      <c r="P545" s="1009"/>
      <c r="Q545" s="1009"/>
      <c r="R545" s="1009"/>
      <c r="S545" s="1009"/>
      <c r="T545" s="1009"/>
      <c r="U545" s="1009"/>
      <c r="V545" s="1009"/>
      <c r="W545" s="1009"/>
      <c r="X545" s="1009"/>
      <c r="Y545" s="1009"/>
      <c r="Z545" s="1009"/>
      <c r="AA545" s="1009"/>
    </row>
    <row r="546">
      <c r="A546" s="1009"/>
      <c r="B546" s="1008"/>
      <c r="C546" s="1009"/>
      <c r="D546" s="1010"/>
      <c r="E546" s="1009"/>
      <c r="F546" s="1011"/>
      <c r="G546" s="1009"/>
      <c r="H546" s="1009"/>
      <c r="I546" s="1009"/>
      <c r="J546" s="1009"/>
      <c r="K546" s="1009"/>
      <c r="L546" s="1009"/>
      <c r="M546" s="1009"/>
      <c r="N546" s="1009"/>
      <c r="O546" s="1009"/>
      <c r="P546" s="1009"/>
      <c r="Q546" s="1009"/>
      <c r="R546" s="1009"/>
      <c r="S546" s="1009"/>
      <c r="T546" s="1009"/>
      <c r="U546" s="1009"/>
      <c r="V546" s="1009"/>
      <c r="W546" s="1009"/>
      <c r="X546" s="1009"/>
      <c r="Y546" s="1009"/>
      <c r="Z546" s="1009"/>
      <c r="AA546" s="1009"/>
    </row>
    <row r="547">
      <c r="A547" s="1009"/>
      <c r="B547" s="1008"/>
      <c r="C547" s="1009"/>
      <c r="D547" s="1010"/>
      <c r="E547" s="1009"/>
      <c r="F547" s="1011"/>
      <c r="G547" s="1009"/>
      <c r="H547" s="1009"/>
      <c r="I547" s="1009"/>
      <c r="J547" s="1009"/>
      <c r="K547" s="1009"/>
      <c r="L547" s="1009"/>
      <c r="M547" s="1009"/>
      <c r="N547" s="1009"/>
      <c r="O547" s="1009"/>
      <c r="P547" s="1009"/>
      <c r="Q547" s="1009"/>
      <c r="R547" s="1009"/>
      <c r="S547" s="1009"/>
      <c r="T547" s="1009"/>
      <c r="U547" s="1009"/>
      <c r="V547" s="1009"/>
      <c r="W547" s="1009"/>
      <c r="X547" s="1009"/>
      <c r="Y547" s="1009"/>
      <c r="Z547" s="1009"/>
      <c r="AA547" s="1009"/>
    </row>
    <row r="548">
      <c r="A548" s="1009"/>
      <c r="B548" s="1008"/>
      <c r="C548" s="1009"/>
      <c r="D548" s="1010"/>
      <c r="E548" s="1009"/>
      <c r="F548" s="1011"/>
      <c r="G548" s="1009"/>
      <c r="H548" s="1009"/>
      <c r="I548" s="1009"/>
      <c r="J548" s="1009"/>
      <c r="K548" s="1009"/>
      <c r="L548" s="1009"/>
      <c r="M548" s="1009"/>
      <c r="N548" s="1009"/>
      <c r="O548" s="1009"/>
      <c r="P548" s="1009"/>
      <c r="Q548" s="1009"/>
      <c r="R548" s="1009"/>
      <c r="S548" s="1009"/>
      <c r="T548" s="1009"/>
      <c r="U548" s="1009"/>
      <c r="V548" s="1009"/>
      <c r="W548" s="1009"/>
      <c r="X548" s="1009"/>
      <c r="Y548" s="1009"/>
      <c r="Z548" s="1009"/>
      <c r="AA548" s="1009"/>
    </row>
    <row r="549">
      <c r="A549" s="1009"/>
      <c r="B549" s="1008"/>
      <c r="C549" s="1009"/>
      <c r="D549" s="1010"/>
      <c r="E549" s="1009"/>
      <c r="F549" s="1011"/>
      <c r="G549" s="1009"/>
      <c r="H549" s="1009"/>
      <c r="I549" s="1009"/>
      <c r="J549" s="1009"/>
      <c r="K549" s="1009"/>
      <c r="L549" s="1009"/>
      <c r="M549" s="1009"/>
      <c r="N549" s="1009"/>
      <c r="O549" s="1009"/>
      <c r="P549" s="1009"/>
      <c r="Q549" s="1009"/>
      <c r="R549" s="1009"/>
      <c r="S549" s="1009"/>
      <c r="T549" s="1009"/>
      <c r="U549" s="1009"/>
      <c r="V549" s="1009"/>
      <c r="W549" s="1009"/>
      <c r="X549" s="1009"/>
      <c r="Y549" s="1009"/>
      <c r="Z549" s="1009"/>
      <c r="AA549" s="1009"/>
    </row>
    <row r="550">
      <c r="A550" s="1009"/>
      <c r="B550" s="1008"/>
      <c r="C550" s="1009"/>
      <c r="D550" s="1010"/>
      <c r="E550" s="1009"/>
      <c r="F550" s="1011"/>
      <c r="G550" s="1009"/>
      <c r="H550" s="1009"/>
      <c r="I550" s="1009"/>
      <c r="J550" s="1009"/>
      <c r="K550" s="1009"/>
      <c r="L550" s="1009"/>
      <c r="M550" s="1009"/>
      <c r="N550" s="1009"/>
      <c r="O550" s="1009"/>
      <c r="P550" s="1009"/>
      <c r="Q550" s="1009"/>
      <c r="R550" s="1009"/>
      <c r="S550" s="1009"/>
      <c r="T550" s="1009"/>
      <c r="U550" s="1009"/>
      <c r="V550" s="1009"/>
      <c r="W550" s="1009"/>
      <c r="X550" s="1009"/>
      <c r="Y550" s="1009"/>
      <c r="Z550" s="1009"/>
      <c r="AA550" s="1009"/>
    </row>
    <row r="551">
      <c r="A551" s="1009"/>
      <c r="B551" s="1008"/>
      <c r="C551" s="1009"/>
      <c r="D551" s="1010"/>
      <c r="E551" s="1009"/>
      <c r="F551" s="1011"/>
      <c r="G551" s="1009"/>
      <c r="H551" s="1009"/>
      <c r="I551" s="1009"/>
      <c r="J551" s="1009"/>
      <c r="K551" s="1009"/>
      <c r="L551" s="1009"/>
      <c r="M551" s="1009"/>
      <c r="N551" s="1009"/>
      <c r="O551" s="1009"/>
      <c r="P551" s="1009"/>
      <c r="Q551" s="1009"/>
      <c r="R551" s="1009"/>
      <c r="S551" s="1009"/>
      <c r="T551" s="1009"/>
      <c r="U551" s="1009"/>
      <c r="V551" s="1009"/>
      <c r="W551" s="1009"/>
      <c r="X551" s="1009"/>
      <c r="Y551" s="1009"/>
      <c r="Z551" s="1009"/>
      <c r="AA551" s="1009"/>
    </row>
    <row r="552">
      <c r="A552" s="1009"/>
      <c r="B552" s="1008"/>
      <c r="C552" s="1009"/>
      <c r="D552" s="1010"/>
      <c r="E552" s="1009"/>
      <c r="F552" s="1011"/>
      <c r="G552" s="1009"/>
      <c r="H552" s="1009"/>
      <c r="I552" s="1009"/>
      <c r="J552" s="1009"/>
      <c r="K552" s="1009"/>
      <c r="L552" s="1009"/>
      <c r="M552" s="1009"/>
      <c r="N552" s="1009"/>
      <c r="O552" s="1009"/>
      <c r="P552" s="1009"/>
      <c r="Q552" s="1009"/>
      <c r="R552" s="1009"/>
      <c r="S552" s="1009"/>
      <c r="T552" s="1009"/>
      <c r="U552" s="1009"/>
      <c r="V552" s="1009"/>
      <c r="W552" s="1009"/>
      <c r="X552" s="1009"/>
      <c r="Y552" s="1009"/>
      <c r="Z552" s="1009"/>
      <c r="AA552" s="1009"/>
    </row>
    <row r="553">
      <c r="A553" s="1009"/>
      <c r="B553" s="1008"/>
      <c r="C553" s="1009"/>
      <c r="D553" s="1010"/>
      <c r="E553" s="1009"/>
      <c r="F553" s="1011"/>
      <c r="G553" s="1009"/>
      <c r="H553" s="1009"/>
      <c r="I553" s="1009"/>
      <c r="J553" s="1009"/>
      <c r="K553" s="1009"/>
      <c r="L553" s="1009"/>
      <c r="M553" s="1009"/>
      <c r="N553" s="1009"/>
      <c r="O553" s="1009"/>
      <c r="P553" s="1009"/>
      <c r="Q553" s="1009"/>
      <c r="R553" s="1009"/>
      <c r="S553" s="1009"/>
      <c r="T553" s="1009"/>
      <c r="U553" s="1009"/>
      <c r="V553" s="1009"/>
      <c r="W553" s="1009"/>
      <c r="X553" s="1009"/>
      <c r="Y553" s="1009"/>
      <c r="Z553" s="1009"/>
      <c r="AA553" s="1009"/>
    </row>
    <row r="554">
      <c r="A554" s="1009"/>
      <c r="B554" s="1008"/>
      <c r="C554" s="1009"/>
      <c r="D554" s="1010"/>
      <c r="E554" s="1009"/>
      <c r="F554" s="1011"/>
      <c r="G554" s="1009"/>
      <c r="H554" s="1009"/>
      <c r="I554" s="1009"/>
      <c r="J554" s="1009"/>
      <c r="K554" s="1009"/>
      <c r="L554" s="1009"/>
      <c r="M554" s="1009"/>
      <c r="N554" s="1009"/>
      <c r="O554" s="1009"/>
      <c r="P554" s="1009"/>
      <c r="Q554" s="1009"/>
      <c r="R554" s="1009"/>
      <c r="S554" s="1009"/>
      <c r="T554" s="1009"/>
      <c r="U554" s="1009"/>
      <c r="V554" s="1009"/>
      <c r="W554" s="1009"/>
      <c r="X554" s="1009"/>
      <c r="Y554" s="1009"/>
      <c r="Z554" s="1009"/>
      <c r="AA554" s="1009"/>
    </row>
    <row r="555">
      <c r="A555" s="1009"/>
      <c r="B555" s="1008"/>
      <c r="C555" s="1009"/>
      <c r="D555" s="1010"/>
      <c r="E555" s="1009"/>
      <c r="F555" s="1011"/>
      <c r="G555" s="1009"/>
      <c r="H555" s="1009"/>
      <c r="I555" s="1009"/>
      <c r="J555" s="1009"/>
      <c r="K555" s="1009"/>
      <c r="L555" s="1009"/>
      <c r="M555" s="1009"/>
      <c r="N555" s="1009"/>
      <c r="O555" s="1009"/>
      <c r="P555" s="1009"/>
      <c r="Q555" s="1009"/>
      <c r="R555" s="1009"/>
      <c r="S555" s="1009"/>
      <c r="T555" s="1009"/>
      <c r="U555" s="1009"/>
      <c r="V555" s="1009"/>
      <c r="W555" s="1009"/>
      <c r="X555" s="1009"/>
      <c r="Y555" s="1009"/>
      <c r="Z555" s="1009"/>
      <c r="AA555" s="1009"/>
    </row>
    <row r="556">
      <c r="A556" s="1009"/>
      <c r="B556" s="1008"/>
      <c r="C556" s="1009"/>
      <c r="D556" s="1010"/>
      <c r="E556" s="1009"/>
      <c r="F556" s="1011"/>
      <c r="G556" s="1009"/>
      <c r="H556" s="1009"/>
      <c r="I556" s="1009"/>
      <c r="J556" s="1009"/>
      <c r="K556" s="1009"/>
      <c r="L556" s="1009"/>
      <c r="M556" s="1009"/>
      <c r="N556" s="1009"/>
      <c r="O556" s="1009"/>
      <c r="P556" s="1009"/>
      <c r="Q556" s="1009"/>
      <c r="R556" s="1009"/>
      <c r="S556" s="1009"/>
      <c r="T556" s="1009"/>
      <c r="U556" s="1009"/>
      <c r="V556" s="1009"/>
      <c r="W556" s="1009"/>
      <c r="X556" s="1009"/>
      <c r="Y556" s="1009"/>
      <c r="Z556" s="1009"/>
      <c r="AA556" s="1009"/>
    </row>
    <row r="557">
      <c r="A557" s="1009"/>
      <c r="B557" s="1008"/>
      <c r="C557" s="1009"/>
      <c r="D557" s="1010"/>
      <c r="E557" s="1009"/>
      <c r="F557" s="1011"/>
      <c r="G557" s="1009"/>
      <c r="H557" s="1009"/>
      <c r="I557" s="1009"/>
      <c r="J557" s="1009"/>
      <c r="K557" s="1009"/>
      <c r="L557" s="1009"/>
      <c r="M557" s="1009"/>
      <c r="N557" s="1009"/>
      <c r="O557" s="1009"/>
      <c r="P557" s="1009"/>
      <c r="Q557" s="1009"/>
      <c r="R557" s="1009"/>
      <c r="S557" s="1009"/>
      <c r="T557" s="1009"/>
      <c r="U557" s="1009"/>
      <c r="V557" s="1009"/>
      <c r="W557" s="1009"/>
      <c r="X557" s="1009"/>
      <c r="Y557" s="1009"/>
      <c r="Z557" s="1009"/>
      <c r="AA557" s="1009"/>
    </row>
    <row r="558">
      <c r="A558" s="1009"/>
      <c r="B558" s="1008"/>
      <c r="C558" s="1009"/>
      <c r="D558" s="1010"/>
      <c r="E558" s="1009"/>
      <c r="F558" s="1011"/>
      <c r="G558" s="1009"/>
      <c r="H558" s="1009"/>
      <c r="I558" s="1009"/>
      <c r="J558" s="1009"/>
      <c r="K558" s="1009"/>
      <c r="L558" s="1009"/>
      <c r="M558" s="1009"/>
      <c r="N558" s="1009"/>
      <c r="O558" s="1009"/>
      <c r="P558" s="1009"/>
      <c r="Q558" s="1009"/>
      <c r="R558" s="1009"/>
      <c r="S558" s="1009"/>
      <c r="T558" s="1009"/>
      <c r="U558" s="1009"/>
      <c r="V558" s="1009"/>
      <c r="W558" s="1009"/>
      <c r="X558" s="1009"/>
      <c r="Y558" s="1009"/>
      <c r="Z558" s="1009"/>
      <c r="AA558" s="1009"/>
    </row>
    <row r="559">
      <c r="A559" s="1009"/>
      <c r="B559" s="1008"/>
      <c r="C559" s="1009"/>
      <c r="D559" s="1010"/>
      <c r="E559" s="1009"/>
      <c r="F559" s="1011"/>
      <c r="G559" s="1009"/>
      <c r="H559" s="1009"/>
      <c r="I559" s="1009"/>
      <c r="J559" s="1009"/>
      <c r="K559" s="1009"/>
      <c r="L559" s="1009"/>
      <c r="M559" s="1009"/>
      <c r="N559" s="1009"/>
      <c r="O559" s="1009"/>
      <c r="P559" s="1009"/>
      <c r="Q559" s="1009"/>
      <c r="R559" s="1009"/>
      <c r="S559" s="1009"/>
      <c r="T559" s="1009"/>
      <c r="U559" s="1009"/>
      <c r="V559" s="1009"/>
      <c r="W559" s="1009"/>
      <c r="X559" s="1009"/>
      <c r="Y559" s="1009"/>
      <c r="Z559" s="1009"/>
      <c r="AA559" s="1009"/>
    </row>
    <row r="560">
      <c r="A560" s="1009"/>
      <c r="B560" s="1008"/>
      <c r="C560" s="1009"/>
      <c r="D560" s="1010"/>
      <c r="E560" s="1009"/>
      <c r="F560" s="1011"/>
      <c r="G560" s="1009"/>
      <c r="H560" s="1009"/>
      <c r="I560" s="1009"/>
      <c r="J560" s="1009"/>
      <c r="K560" s="1009"/>
      <c r="L560" s="1009"/>
      <c r="M560" s="1009"/>
      <c r="N560" s="1009"/>
      <c r="O560" s="1009"/>
      <c r="P560" s="1009"/>
      <c r="Q560" s="1009"/>
      <c r="R560" s="1009"/>
      <c r="S560" s="1009"/>
      <c r="T560" s="1009"/>
      <c r="U560" s="1009"/>
      <c r="V560" s="1009"/>
      <c r="W560" s="1009"/>
      <c r="X560" s="1009"/>
      <c r="Y560" s="1009"/>
      <c r="Z560" s="1009"/>
      <c r="AA560" s="1009"/>
    </row>
    <row r="561">
      <c r="A561" s="1009"/>
      <c r="B561" s="1008"/>
      <c r="C561" s="1009"/>
      <c r="D561" s="1010"/>
      <c r="E561" s="1009"/>
      <c r="F561" s="1011"/>
      <c r="G561" s="1009"/>
      <c r="H561" s="1009"/>
      <c r="I561" s="1009"/>
      <c r="J561" s="1009"/>
      <c r="K561" s="1009"/>
      <c r="L561" s="1009"/>
      <c r="M561" s="1009"/>
      <c r="N561" s="1009"/>
      <c r="O561" s="1009"/>
      <c r="P561" s="1009"/>
      <c r="Q561" s="1009"/>
      <c r="R561" s="1009"/>
      <c r="S561" s="1009"/>
      <c r="T561" s="1009"/>
      <c r="U561" s="1009"/>
      <c r="V561" s="1009"/>
      <c r="W561" s="1009"/>
      <c r="X561" s="1009"/>
      <c r="Y561" s="1009"/>
      <c r="Z561" s="1009"/>
      <c r="AA561" s="1009"/>
    </row>
    <row r="562">
      <c r="A562" s="1009"/>
      <c r="B562" s="1008"/>
      <c r="C562" s="1009"/>
      <c r="D562" s="1010"/>
      <c r="E562" s="1009"/>
      <c r="F562" s="1011"/>
      <c r="G562" s="1009"/>
      <c r="H562" s="1009"/>
      <c r="I562" s="1009"/>
      <c r="J562" s="1009"/>
      <c r="K562" s="1009"/>
      <c r="L562" s="1009"/>
      <c r="M562" s="1009"/>
      <c r="N562" s="1009"/>
      <c r="O562" s="1009"/>
      <c r="P562" s="1009"/>
      <c r="Q562" s="1009"/>
      <c r="R562" s="1009"/>
      <c r="S562" s="1009"/>
      <c r="T562" s="1009"/>
      <c r="U562" s="1009"/>
      <c r="V562" s="1009"/>
      <c r="W562" s="1009"/>
      <c r="X562" s="1009"/>
      <c r="Y562" s="1009"/>
      <c r="Z562" s="1009"/>
      <c r="AA562" s="1009"/>
    </row>
    <row r="563">
      <c r="A563" s="1009"/>
      <c r="B563" s="1008"/>
      <c r="C563" s="1009"/>
      <c r="D563" s="1010"/>
      <c r="E563" s="1009"/>
      <c r="F563" s="1011"/>
      <c r="G563" s="1009"/>
      <c r="H563" s="1009"/>
      <c r="I563" s="1009"/>
      <c r="J563" s="1009"/>
      <c r="K563" s="1009"/>
      <c r="L563" s="1009"/>
      <c r="M563" s="1009"/>
      <c r="N563" s="1009"/>
      <c r="O563" s="1009"/>
      <c r="P563" s="1009"/>
      <c r="Q563" s="1009"/>
      <c r="R563" s="1009"/>
      <c r="S563" s="1009"/>
      <c r="T563" s="1009"/>
      <c r="U563" s="1009"/>
      <c r="V563" s="1009"/>
      <c r="W563" s="1009"/>
      <c r="X563" s="1009"/>
      <c r="Y563" s="1009"/>
      <c r="Z563" s="1009"/>
      <c r="AA563" s="1009"/>
    </row>
    <row r="564">
      <c r="A564" s="1009"/>
      <c r="B564" s="1008"/>
      <c r="C564" s="1009"/>
      <c r="D564" s="1010"/>
      <c r="E564" s="1009"/>
      <c r="F564" s="1011"/>
      <c r="G564" s="1009"/>
      <c r="H564" s="1009"/>
      <c r="I564" s="1009"/>
      <c r="J564" s="1009"/>
      <c r="K564" s="1009"/>
      <c r="L564" s="1009"/>
      <c r="M564" s="1009"/>
      <c r="N564" s="1009"/>
      <c r="O564" s="1009"/>
      <c r="P564" s="1009"/>
      <c r="Q564" s="1009"/>
      <c r="R564" s="1009"/>
      <c r="S564" s="1009"/>
      <c r="T564" s="1009"/>
      <c r="U564" s="1009"/>
      <c r="V564" s="1009"/>
      <c r="W564" s="1009"/>
      <c r="X564" s="1009"/>
      <c r="Y564" s="1009"/>
      <c r="Z564" s="1009"/>
      <c r="AA564" s="1009"/>
    </row>
    <row r="565">
      <c r="A565" s="1009"/>
      <c r="B565" s="1008"/>
      <c r="C565" s="1009"/>
      <c r="D565" s="1010"/>
      <c r="E565" s="1009"/>
      <c r="F565" s="1011"/>
      <c r="G565" s="1009"/>
      <c r="H565" s="1009"/>
      <c r="I565" s="1009"/>
      <c r="J565" s="1009"/>
      <c r="K565" s="1009"/>
      <c r="L565" s="1009"/>
      <c r="M565" s="1009"/>
      <c r="N565" s="1009"/>
      <c r="O565" s="1009"/>
      <c r="P565" s="1009"/>
      <c r="Q565" s="1009"/>
      <c r="R565" s="1009"/>
      <c r="S565" s="1009"/>
      <c r="T565" s="1009"/>
      <c r="U565" s="1009"/>
      <c r="V565" s="1009"/>
      <c r="W565" s="1009"/>
      <c r="X565" s="1009"/>
      <c r="Y565" s="1009"/>
      <c r="Z565" s="1009"/>
      <c r="AA565" s="1009"/>
    </row>
    <row r="566">
      <c r="A566" s="1009"/>
      <c r="B566" s="1008"/>
      <c r="C566" s="1009"/>
      <c r="D566" s="1010"/>
      <c r="E566" s="1009"/>
      <c r="F566" s="1011"/>
      <c r="G566" s="1009"/>
      <c r="H566" s="1009"/>
      <c r="I566" s="1009"/>
      <c r="J566" s="1009"/>
      <c r="K566" s="1009"/>
      <c r="L566" s="1009"/>
      <c r="M566" s="1009"/>
      <c r="N566" s="1009"/>
      <c r="O566" s="1009"/>
      <c r="P566" s="1009"/>
      <c r="Q566" s="1009"/>
      <c r="R566" s="1009"/>
      <c r="S566" s="1009"/>
      <c r="T566" s="1009"/>
      <c r="U566" s="1009"/>
      <c r="V566" s="1009"/>
      <c r="W566" s="1009"/>
      <c r="X566" s="1009"/>
      <c r="Y566" s="1009"/>
      <c r="Z566" s="1009"/>
      <c r="AA566" s="1009"/>
    </row>
    <row r="567">
      <c r="A567" s="1009"/>
      <c r="B567" s="1008"/>
      <c r="C567" s="1009"/>
      <c r="D567" s="1010"/>
      <c r="E567" s="1009"/>
      <c r="F567" s="1011"/>
      <c r="G567" s="1009"/>
      <c r="H567" s="1009"/>
      <c r="I567" s="1009"/>
      <c r="J567" s="1009"/>
      <c r="K567" s="1009"/>
      <c r="L567" s="1009"/>
      <c r="M567" s="1009"/>
      <c r="N567" s="1009"/>
      <c r="O567" s="1009"/>
      <c r="P567" s="1009"/>
      <c r="Q567" s="1009"/>
      <c r="R567" s="1009"/>
      <c r="S567" s="1009"/>
      <c r="T567" s="1009"/>
      <c r="U567" s="1009"/>
      <c r="V567" s="1009"/>
      <c r="W567" s="1009"/>
      <c r="X567" s="1009"/>
      <c r="Y567" s="1009"/>
      <c r="Z567" s="1009"/>
      <c r="AA567" s="1009"/>
    </row>
    <row r="568">
      <c r="A568" s="1009"/>
      <c r="B568" s="1008"/>
      <c r="C568" s="1009"/>
      <c r="D568" s="1010"/>
      <c r="E568" s="1009"/>
      <c r="F568" s="1011"/>
      <c r="G568" s="1009"/>
      <c r="H568" s="1009"/>
      <c r="I568" s="1009"/>
      <c r="J568" s="1009"/>
      <c r="K568" s="1009"/>
      <c r="L568" s="1009"/>
      <c r="M568" s="1009"/>
      <c r="N568" s="1009"/>
      <c r="O568" s="1009"/>
      <c r="P568" s="1009"/>
      <c r="Q568" s="1009"/>
      <c r="R568" s="1009"/>
      <c r="S568" s="1009"/>
      <c r="T568" s="1009"/>
      <c r="U568" s="1009"/>
      <c r="V568" s="1009"/>
      <c r="W568" s="1009"/>
      <c r="X568" s="1009"/>
      <c r="Y568" s="1009"/>
      <c r="Z568" s="1009"/>
      <c r="AA568" s="1009"/>
    </row>
    <row r="569">
      <c r="A569" s="1009"/>
      <c r="B569" s="1008"/>
      <c r="C569" s="1009"/>
      <c r="D569" s="1010"/>
      <c r="E569" s="1009"/>
      <c r="F569" s="1011"/>
      <c r="G569" s="1009"/>
      <c r="H569" s="1009"/>
      <c r="I569" s="1009"/>
      <c r="J569" s="1009"/>
      <c r="K569" s="1009"/>
      <c r="L569" s="1009"/>
      <c r="M569" s="1009"/>
      <c r="N569" s="1009"/>
      <c r="O569" s="1009"/>
      <c r="P569" s="1009"/>
      <c r="Q569" s="1009"/>
      <c r="R569" s="1009"/>
      <c r="S569" s="1009"/>
      <c r="T569" s="1009"/>
      <c r="U569" s="1009"/>
      <c r="V569" s="1009"/>
      <c r="W569" s="1009"/>
      <c r="X569" s="1009"/>
      <c r="Y569" s="1009"/>
      <c r="Z569" s="1009"/>
      <c r="AA569" s="1009"/>
    </row>
    <row r="570">
      <c r="A570" s="1009"/>
      <c r="B570" s="1008"/>
      <c r="C570" s="1009"/>
      <c r="D570" s="1010"/>
      <c r="E570" s="1009"/>
      <c r="F570" s="1011"/>
      <c r="G570" s="1009"/>
      <c r="H570" s="1009"/>
      <c r="I570" s="1009"/>
      <c r="J570" s="1009"/>
      <c r="K570" s="1009"/>
      <c r="L570" s="1009"/>
      <c r="M570" s="1009"/>
      <c r="N570" s="1009"/>
      <c r="O570" s="1009"/>
      <c r="P570" s="1009"/>
      <c r="Q570" s="1009"/>
      <c r="R570" s="1009"/>
      <c r="S570" s="1009"/>
      <c r="T570" s="1009"/>
      <c r="U570" s="1009"/>
      <c r="V570" s="1009"/>
      <c r="W570" s="1009"/>
      <c r="X570" s="1009"/>
      <c r="Y570" s="1009"/>
      <c r="Z570" s="1009"/>
      <c r="AA570" s="1009"/>
    </row>
    <row r="571">
      <c r="A571" s="1009"/>
      <c r="B571" s="1008"/>
      <c r="C571" s="1009"/>
      <c r="D571" s="1010"/>
      <c r="E571" s="1009"/>
      <c r="F571" s="1011"/>
      <c r="G571" s="1009"/>
      <c r="H571" s="1009"/>
      <c r="I571" s="1009"/>
      <c r="J571" s="1009"/>
      <c r="K571" s="1009"/>
      <c r="L571" s="1009"/>
      <c r="M571" s="1009"/>
      <c r="N571" s="1009"/>
      <c r="O571" s="1009"/>
      <c r="P571" s="1009"/>
      <c r="Q571" s="1009"/>
      <c r="R571" s="1009"/>
      <c r="S571" s="1009"/>
      <c r="T571" s="1009"/>
      <c r="U571" s="1009"/>
      <c r="V571" s="1009"/>
      <c r="W571" s="1009"/>
      <c r="X571" s="1009"/>
      <c r="Y571" s="1009"/>
      <c r="Z571" s="1009"/>
      <c r="AA571" s="1009"/>
    </row>
    <row r="572">
      <c r="A572" s="1009"/>
      <c r="B572" s="1008"/>
      <c r="C572" s="1009"/>
      <c r="D572" s="1010"/>
      <c r="E572" s="1009"/>
      <c r="F572" s="1011"/>
      <c r="G572" s="1009"/>
      <c r="H572" s="1009"/>
      <c r="I572" s="1009"/>
      <c r="J572" s="1009"/>
      <c r="K572" s="1009"/>
      <c r="L572" s="1009"/>
      <c r="M572" s="1009"/>
      <c r="N572" s="1009"/>
      <c r="O572" s="1009"/>
      <c r="P572" s="1009"/>
      <c r="Q572" s="1009"/>
      <c r="R572" s="1009"/>
      <c r="S572" s="1009"/>
      <c r="T572" s="1009"/>
      <c r="U572" s="1009"/>
      <c r="V572" s="1009"/>
      <c r="W572" s="1009"/>
      <c r="X572" s="1009"/>
      <c r="Y572" s="1009"/>
      <c r="Z572" s="1009"/>
      <c r="AA572" s="1009"/>
    </row>
    <row r="573">
      <c r="A573" s="1009"/>
      <c r="B573" s="1008"/>
      <c r="C573" s="1009"/>
      <c r="D573" s="1010"/>
      <c r="E573" s="1009"/>
      <c r="F573" s="1011"/>
      <c r="G573" s="1009"/>
      <c r="H573" s="1009"/>
      <c r="I573" s="1009"/>
      <c r="J573" s="1009"/>
      <c r="K573" s="1009"/>
      <c r="L573" s="1009"/>
      <c r="M573" s="1009"/>
      <c r="N573" s="1009"/>
      <c r="O573" s="1009"/>
      <c r="P573" s="1009"/>
      <c r="Q573" s="1009"/>
      <c r="R573" s="1009"/>
      <c r="S573" s="1009"/>
      <c r="T573" s="1009"/>
      <c r="U573" s="1009"/>
      <c r="V573" s="1009"/>
      <c r="W573" s="1009"/>
      <c r="X573" s="1009"/>
      <c r="Y573" s="1009"/>
      <c r="Z573" s="1009"/>
      <c r="AA573" s="1009"/>
    </row>
    <row r="574">
      <c r="A574" s="1009"/>
      <c r="B574" s="1008"/>
      <c r="C574" s="1009"/>
      <c r="D574" s="1010"/>
      <c r="E574" s="1009"/>
      <c r="F574" s="1011"/>
      <c r="G574" s="1009"/>
      <c r="H574" s="1009"/>
      <c r="I574" s="1009"/>
      <c r="J574" s="1009"/>
      <c r="K574" s="1009"/>
      <c r="L574" s="1009"/>
      <c r="M574" s="1009"/>
      <c r="N574" s="1009"/>
      <c r="O574" s="1009"/>
      <c r="P574" s="1009"/>
      <c r="Q574" s="1009"/>
      <c r="R574" s="1009"/>
      <c r="S574" s="1009"/>
      <c r="T574" s="1009"/>
      <c r="U574" s="1009"/>
      <c r="V574" s="1009"/>
      <c r="W574" s="1009"/>
      <c r="X574" s="1009"/>
      <c r="Y574" s="1009"/>
      <c r="Z574" s="1009"/>
      <c r="AA574" s="1009"/>
    </row>
    <row r="575">
      <c r="A575" s="1009"/>
      <c r="B575" s="1008"/>
      <c r="C575" s="1009"/>
      <c r="D575" s="1010"/>
      <c r="E575" s="1009"/>
      <c r="F575" s="1011"/>
      <c r="G575" s="1009"/>
      <c r="H575" s="1009"/>
      <c r="I575" s="1009"/>
      <c r="J575" s="1009"/>
      <c r="K575" s="1009"/>
      <c r="L575" s="1009"/>
      <c r="M575" s="1009"/>
      <c r="N575" s="1009"/>
      <c r="O575" s="1009"/>
      <c r="P575" s="1009"/>
      <c r="Q575" s="1009"/>
      <c r="R575" s="1009"/>
      <c r="S575" s="1009"/>
      <c r="T575" s="1009"/>
      <c r="U575" s="1009"/>
      <c r="V575" s="1009"/>
      <c r="W575" s="1009"/>
      <c r="X575" s="1009"/>
      <c r="Y575" s="1009"/>
      <c r="Z575" s="1009"/>
      <c r="AA575" s="1009"/>
    </row>
    <row r="576">
      <c r="A576" s="1009"/>
      <c r="B576" s="1008"/>
      <c r="C576" s="1009"/>
      <c r="D576" s="1010"/>
      <c r="E576" s="1009"/>
      <c r="F576" s="1011"/>
      <c r="G576" s="1009"/>
      <c r="H576" s="1009"/>
      <c r="I576" s="1009"/>
      <c r="J576" s="1009"/>
      <c r="K576" s="1009"/>
      <c r="L576" s="1009"/>
      <c r="M576" s="1009"/>
      <c r="N576" s="1009"/>
      <c r="O576" s="1009"/>
      <c r="P576" s="1009"/>
      <c r="Q576" s="1009"/>
      <c r="R576" s="1009"/>
      <c r="S576" s="1009"/>
      <c r="T576" s="1009"/>
      <c r="U576" s="1009"/>
      <c r="V576" s="1009"/>
      <c r="W576" s="1009"/>
      <c r="X576" s="1009"/>
      <c r="Y576" s="1009"/>
      <c r="Z576" s="1009"/>
      <c r="AA576" s="1009"/>
    </row>
    <row r="577">
      <c r="A577" s="1009"/>
      <c r="B577" s="1008"/>
      <c r="C577" s="1009"/>
      <c r="D577" s="1010"/>
      <c r="E577" s="1009"/>
      <c r="F577" s="1011"/>
      <c r="G577" s="1009"/>
      <c r="H577" s="1009"/>
      <c r="I577" s="1009"/>
      <c r="J577" s="1009"/>
      <c r="K577" s="1009"/>
      <c r="L577" s="1009"/>
      <c r="M577" s="1009"/>
      <c r="N577" s="1009"/>
      <c r="O577" s="1009"/>
      <c r="P577" s="1009"/>
      <c r="Q577" s="1009"/>
      <c r="R577" s="1009"/>
      <c r="S577" s="1009"/>
      <c r="T577" s="1009"/>
      <c r="U577" s="1009"/>
      <c r="V577" s="1009"/>
      <c r="W577" s="1009"/>
      <c r="X577" s="1009"/>
      <c r="Y577" s="1009"/>
      <c r="Z577" s="1009"/>
      <c r="AA577" s="1009"/>
    </row>
    <row r="578">
      <c r="A578" s="1009"/>
      <c r="B578" s="1008"/>
      <c r="C578" s="1009"/>
      <c r="D578" s="1010"/>
      <c r="E578" s="1009"/>
      <c r="F578" s="1011"/>
      <c r="G578" s="1009"/>
      <c r="H578" s="1009"/>
      <c r="I578" s="1009"/>
      <c r="J578" s="1009"/>
      <c r="K578" s="1009"/>
      <c r="L578" s="1009"/>
      <c r="M578" s="1009"/>
      <c r="N578" s="1009"/>
      <c r="O578" s="1009"/>
      <c r="P578" s="1009"/>
      <c r="Q578" s="1009"/>
      <c r="R578" s="1009"/>
      <c r="S578" s="1009"/>
      <c r="T578" s="1009"/>
      <c r="U578" s="1009"/>
      <c r="V578" s="1009"/>
      <c r="W578" s="1009"/>
      <c r="X578" s="1009"/>
      <c r="Y578" s="1009"/>
      <c r="Z578" s="1009"/>
      <c r="AA578" s="1009"/>
    </row>
    <row r="579">
      <c r="A579" s="1009"/>
      <c r="B579" s="1008"/>
      <c r="C579" s="1009"/>
      <c r="D579" s="1010"/>
      <c r="E579" s="1009"/>
      <c r="F579" s="1011"/>
      <c r="G579" s="1009"/>
      <c r="H579" s="1009"/>
      <c r="I579" s="1009"/>
      <c r="J579" s="1009"/>
      <c r="K579" s="1009"/>
      <c r="L579" s="1009"/>
      <c r="M579" s="1009"/>
      <c r="N579" s="1009"/>
      <c r="O579" s="1009"/>
      <c r="P579" s="1009"/>
      <c r="Q579" s="1009"/>
      <c r="R579" s="1009"/>
      <c r="S579" s="1009"/>
      <c r="T579" s="1009"/>
      <c r="U579" s="1009"/>
      <c r="V579" s="1009"/>
      <c r="W579" s="1009"/>
      <c r="X579" s="1009"/>
      <c r="Y579" s="1009"/>
      <c r="Z579" s="1009"/>
      <c r="AA579" s="1009"/>
    </row>
    <row r="580">
      <c r="A580" s="1009"/>
      <c r="B580" s="1008"/>
      <c r="C580" s="1009"/>
      <c r="D580" s="1010"/>
      <c r="E580" s="1009"/>
      <c r="F580" s="1011"/>
      <c r="G580" s="1009"/>
      <c r="H580" s="1009"/>
      <c r="I580" s="1009"/>
      <c r="J580" s="1009"/>
      <c r="K580" s="1009"/>
      <c r="L580" s="1009"/>
      <c r="M580" s="1009"/>
      <c r="N580" s="1009"/>
      <c r="O580" s="1009"/>
      <c r="P580" s="1009"/>
      <c r="Q580" s="1009"/>
      <c r="R580" s="1009"/>
      <c r="S580" s="1009"/>
      <c r="T580" s="1009"/>
      <c r="U580" s="1009"/>
      <c r="V580" s="1009"/>
      <c r="W580" s="1009"/>
      <c r="X580" s="1009"/>
      <c r="Y580" s="1009"/>
      <c r="Z580" s="1009"/>
      <c r="AA580" s="1009"/>
    </row>
    <row r="581">
      <c r="A581" s="1009"/>
      <c r="B581" s="1008"/>
      <c r="C581" s="1009"/>
      <c r="D581" s="1010"/>
      <c r="E581" s="1009"/>
      <c r="F581" s="1011"/>
      <c r="G581" s="1009"/>
      <c r="H581" s="1009"/>
      <c r="I581" s="1009"/>
      <c r="J581" s="1009"/>
      <c r="K581" s="1009"/>
      <c r="L581" s="1009"/>
      <c r="M581" s="1009"/>
      <c r="N581" s="1009"/>
      <c r="O581" s="1009"/>
      <c r="P581" s="1009"/>
      <c r="Q581" s="1009"/>
      <c r="R581" s="1009"/>
      <c r="S581" s="1009"/>
      <c r="T581" s="1009"/>
      <c r="U581" s="1009"/>
      <c r="V581" s="1009"/>
      <c r="W581" s="1009"/>
      <c r="X581" s="1009"/>
      <c r="Y581" s="1009"/>
      <c r="Z581" s="1009"/>
      <c r="AA581" s="1009"/>
    </row>
    <row r="582">
      <c r="A582" s="1009"/>
      <c r="B582" s="1008"/>
      <c r="C582" s="1009"/>
      <c r="D582" s="1010"/>
      <c r="E582" s="1009"/>
      <c r="F582" s="1011"/>
      <c r="G582" s="1009"/>
      <c r="H582" s="1009"/>
      <c r="I582" s="1009"/>
      <c r="J582" s="1009"/>
      <c r="K582" s="1009"/>
      <c r="L582" s="1009"/>
      <c r="M582" s="1009"/>
      <c r="N582" s="1009"/>
      <c r="O582" s="1009"/>
      <c r="P582" s="1009"/>
      <c r="Q582" s="1009"/>
      <c r="R582" s="1009"/>
      <c r="S582" s="1009"/>
      <c r="T582" s="1009"/>
      <c r="U582" s="1009"/>
      <c r="V582" s="1009"/>
      <c r="W582" s="1009"/>
      <c r="X582" s="1009"/>
      <c r="Y582" s="1009"/>
      <c r="Z582" s="1009"/>
      <c r="AA582" s="1009"/>
    </row>
    <row r="583">
      <c r="A583" s="1009"/>
      <c r="B583" s="1008"/>
      <c r="C583" s="1009"/>
      <c r="D583" s="1010"/>
      <c r="E583" s="1009"/>
      <c r="F583" s="1011"/>
      <c r="G583" s="1009"/>
      <c r="H583" s="1009"/>
      <c r="I583" s="1009"/>
      <c r="J583" s="1009"/>
      <c r="K583" s="1009"/>
      <c r="L583" s="1009"/>
      <c r="M583" s="1009"/>
      <c r="N583" s="1009"/>
      <c r="O583" s="1009"/>
      <c r="P583" s="1009"/>
      <c r="Q583" s="1009"/>
      <c r="R583" s="1009"/>
      <c r="S583" s="1009"/>
      <c r="T583" s="1009"/>
      <c r="U583" s="1009"/>
      <c r="V583" s="1009"/>
      <c r="W583" s="1009"/>
      <c r="X583" s="1009"/>
      <c r="Y583" s="1009"/>
      <c r="Z583" s="1009"/>
      <c r="AA583" s="1009"/>
    </row>
    <row r="584">
      <c r="A584" s="1009"/>
      <c r="B584" s="1008"/>
      <c r="C584" s="1009"/>
      <c r="D584" s="1010"/>
      <c r="E584" s="1009"/>
      <c r="F584" s="1011"/>
      <c r="G584" s="1009"/>
      <c r="H584" s="1009"/>
      <c r="I584" s="1009"/>
      <c r="J584" s="1009"/>
      <c r="K584" s="1009"/>
      <c r="L584" s="1009"/>
      <c r="M584" s="1009"/>
      <c r="N584" s="1009"/>
      <c r="O584" s="1009"/>
      <c r="P584" s="1009"/>
      <c r="Q584" s="1009"/>
      <c r="R584" s="1009"/>
      <c r="S584" s="1009"/>
      <c r="T584" s="1009"/>
      <c r="U584" s="1009"/>
      <c r="V584" s="1009"/>
      <c r="W584" s="1009"/>
      <c r="X584" s="1009"/>
      <c r="Y584" s="1009"/>
      <c r="Z584" s="1009"/>
      <c r="AA584" s="1009"/>
    </row>
    <row r="585">
      <c r="A585" s="1009"/>
      <c r="B585" s="1008"/>
      <c r="C585" s="1009"/>
      <c r="D585" s="1010"/>
      <c r="E585" s="1009"/>
      <c r="F585" s="1011"/>
      <c r="G585" s="1009"/>
      <c r="H585" s="1009"/>
      <c r="I585" s="1009"/>
      <c r="J585" s="1009"/>
      <c r="K585" s="1009"/>
      <c r="L585" s="1009"/>
      <c r="M585" s="1009"/>
      <c r="N585" s="1009"/>
      <c r="O585" s="1009"/>
      <c r="P585" s="1009"/>
      <c r="Q585" s="1009"/>
      <c r="R585" s="1009"/>
      <c r="S585" s="1009"/>
      <c r="T585" s="1009"/>
      <c r="U585" s="1009"/>
      <c r="V585" s="1009"/>
      <c r="W585" s="1009"/>
      <c r="X585" s="1009"/>
      <c r="Y585" s="1009"/>
      <c r="Z585" s="1009"/>
      <c r="AA585" s="1009"/>
    </row>
    <row r="586">
      <c r="A586" s="1009"/>
      <c r="B586" s="1008"/>
      <c r="C586" s="1009"/>
      <c r="D586" s="1010"/>
      <c r="E586" s="1009"/>
      <c r="F586" s="1011"/>
      <c r="G586" s="1009"/>
      <c r="H586" s="1009"/>
      <c r="I586" s="1009"/>
      <c r="J586" s="1009"/>
      <c r="K586" s="1009"/>
      <c r="L586" s="1009"/>
      <c r="M586" s="1009"/>
      <c r="N586" s="1009"/>
      <c r="O586" s="1009"/>
      <c r="P586" s="1009"/>
      <c r="Q586" s="1009"/>
      <c r="R586" s="1009"/>
      <c r="S586" s="1009"/>
      <c r="T586" s="1009"/>
      <c r="U586" s="1009"/>
      <c r="V586" s="1009"/>
      <c r="W586" s="1009"/>
      <c r="X586" s="1009"/>
      <c r="Y586" s="1009"/>
      <c r="Z586" s="1009"/>
      <c r="AA586" s="1009"/>
    </row>
    <row r="587">
      <c r="A587" s="1009"/>
      <c r="B587" s="1008"/>
      <c r="C587" s="1009"/>
      <c r="D587" s="1010"/>
      <c r="E587" s="1009"/>
      <c r="F587" s="1011"/>
      <c r="G587" s="1009"/>
      <c r="H587" s="1009"/>
      <c r="I587" s="1009"/>
      <c r="J587" s="1009"/>
      <c r="K587" s="1009"/>
      <c r="L587" s="1009"/>
      <c r="M587" s="1009"/>
      <c r="N587" s="1009"/>
      <c r="O587" s="1009"/>
      <c r="P587" s="1009"/>
      <c r="Q587" s="1009"/>
      <c r="R587" s="1009"/>
      <c r="S587" s="1009"/>
      <c r="T587" s="1009"/>
      <c r="U587" s="1009"/>
      <c r="V587" s="1009"/>
      <c r="W587" s="1009"/>
      <c r="X587" s="1009"/>
      <c r="Y587" s="1009"/>
      <c r="Z587" s="1009"/>
      <c r="AA587" s="1009"/>
    </row>
    <row r="588">
      <c r="A588" s="1009"/>
      <c r="B588" s="1008"/>
      <c r="C588" s="1009"/>
      <c r="D588" s="1010"/>
      <c r="E588" s="1009"/>
      <c r="F588" s="1011"/>
      <c r="G588" s="1009"/>
      <c r="H588" s="1009"/>
      <c r="I588" s="1009"/>
      <c r="J588" s="1009"/>
      <c r="K588" s="1009"/>
      <c r="L588" s="1009"/>
      <c r="M588" s="1009"/>
      <c r="N588" s="1009"/>
      <c r="O588" s="1009"/>
      <c r="P588" s="1009"/>
      <c r="Q588" s="1009"/>
      <c r="R588" s="1009"/>
      <c r="S588" s="1009"/>
      <c r="T588" s="1009"/>
      <c r="U588" s="1009"/>
      <c r="V588" s="1009"/>
      <c r="W588" s="1009"/>
      <c r="X588" s="1009"/>
      <c r="Y588" s="1009"/>
      <c r="Z588" s="1009"/>
      <c r="AA588" s="1009"/>
    </row>
    <row r="589">
      <c r="A589" s="1009"/>
      <c r="B589" s="1008"/>
      <c r="C589" s="1009"/>
      <c r="D589" s="1010"/>
      <c r="E589" s="1009"/>
      <c r="F589" s="1011"/>
      <c r="G589" s="1009"/>
      <c r="H589" s="1009"/>
      <c r="I589" s="1009"/>
      <c r="J589" s="1009"/>
      <c r="K589" s="1009"/>
      <c r="L589" s="1009"/>
      <c r="M589" s="1009"/>
      <c r="N589" s="1009"/>
      <c r="O589" s="1009"/>
      <c r="P589" s="1009"/>
      <c r="Q589" s="1009"/>
      <c r="R589" s="1009"/>
      <c r="S589" s="1009"/>
      <c r="T589" s="1009"/>
      <c r="U589" s="1009"/>
      <c r="V589" s="1009"/>
      <c r="W589" s="1009"/>
      <c r="X589" s="1009"/>
      <c r="Y589" s="1009"/>
      <c r="Z589" s="1009"/>
      <c r="AA589" s="1009"/>
    </row>
    <row r="590">
      <c r="A590" s="1009"/>
      <c r="B590" s="1008"/>
      <c r="C590" s="1009"/>
      <c r="D590" s="1010"/>
      <c r="E590" s="1009"/>
      <c r="F590" s="1011"/>
      <c r="G590" s="1009"/>
      <c r="H590" s="1009"/>
      <c r="I590" s="1009"/>
      <c r="J590" s="1009"/>
      <c r="K590" s="1009"/>
      <c r="L590" s="1009"/>
      <c r="M590" s="1009"/>
      <c r="N590" s="1009"/>
      <c r="O590" s="1009"/>
      <c r="P590" s="1009"/>
      <c r="Q590" s="1009"/>
      <c r="R590" s="1009"/>
      <c r="S590" s="1009"/>
      <c r="T590" s="1009"/>
      <c r="U590" s="1009"/>
      <c r="V590" s="1009"/>
      <c r="W590" s="1009"/>
      <c r="X590" s="1009"/>
      <c r="Y590" s="1009"/>
      <c r="Z590" s="1009"/>
      <c r="AA590" s="1009"/>
    </row>
    <row r="591">
      <c r="A591" s="1009"/>
      <c r="B591" s="1008"/>
      <c r="C591" s="1009"/>
      <c r="D591" s="1010"/>
      <c r="E591" s="1009"/>
      <c r="F591" s="1011"/>
      <c r="G591" s="1009"/>
      <c r="H591" s="1009"/>
      <c r="I591" s="1009"/>
      <c r="J591" s="1009"/>
      <c r="K591" s="1009"/>
      <c r="L591" s="1009"/>
      <c r="M591" s="1009"/>
      <c r="N591" s="1009"/>
      <c r="O591" s="1009"/>
      <c r="P591" s="1009"/>
      <c r="Q591" s="1009"/>
      <c r="R591" s="1009"/>
      <c r="S591" s="1009"/>
      <c r="T591" s="1009"/>
      <c r="U591" s="1009"/>
      <c r="V591" s="1009"/>
      <c r="W591" s="1009"/>
      <c r="X591" s="1009"/>
      <c r="Y591" s="1009"/>
      <c r="Z591" s="1009"/>
      <c r="AA591" s="1009"/>
    </row>
    <row r="592">
      <c r="A592" s="1009"/>
      <c r="B592" s="1008"/>
      <c r="C592" s="1009"/>
      <c r="D592" s="1010"/>
      <c r="E592" s="1009"/>
      <c r="F592" s="1011"/>
      <c r="G592" s="1009"/>
      <c r="H592" s="1009"/>
      <c r="I592" s="1009"/>
      <c r="J592" s="1009"/>
      <c r="K592" s="1009"/>
      <c r="L592" s="1009"/>
      <c r="M592" s="1009"/>
      <c r="N592" s="1009"/>
      <c r="O592" s="1009"/>
      <c r="P592" s="1009"/>
      <c r="Q592" s="1009"/>
      <c r="R592" s="1009"/>
      <c r="S592" s="1009"/>
      <c r="T592" s="1009"/>
      <c r="U592" s="1009"/>
      <c r="V592" s="1009"/>
      <c r="W592" s="1009"/>
      <c r="X592" s="1009"/>
      <c r="Y592" s="1009"/>
      <c r="Z592" s="1009"/>
      <c r="AA592" s="1009"/>
    </row>
    <row r="593">
      <c r="A593" s="1009"/>
      <c r="B593" s="1008"/>
      <c r="C593" s="1009"/>
      <c r="D593" s="1010"/>
      <c r="E593" s="1009"/>
      <c r="F593" s="1011"/>
      <c r="G593" s="1009"/>
      <c r="H593" s="1009"/>
      <c r="I593" s="1009"/>
      <c r="J593" s="1009"/>
      <c r="K593" s="1009"/>
      <c r="L593" s="1009"/>
      <c r="M593" s="1009"/>
      <c r="N593" s="1009"/>
      <c r="O593" s="1009"/>
      <c r="P593" s="1009"/>
      <c r="Q593" s="1009"/>
      <c r="R593" s="1009"/>
      <c r="S593" s="1009"/>
      <c r="T593" s="1009"/>
      <c r="U593" s="1009"/>
      <c r="V593" s="1009"/>
      <c r="W593" s="1009"/>
      <c r="X593" s="1009"/>
      <c r="Y593" s="1009"/>
      <c r="Z593" s="1009"/>
      <c r="AA593" s="1009"/>
    </row>
    <row r="594">
      <c r="A594" s="1009"/>
      <c r="B594" s="1008"/>
      <c r="C594" s="1009"/>
      <c r="D594" s="1010"/>
      <c r="E594" s="1009"/>
      <c r="F594" s="1011"/>
      <c r="G594" s="1009"/>
      <c r="H594" s="1009"/>
      <c r="I594" s="1009"/>
      <c r="J594" s="1009"/>
      <c r="K594" s="1009"/>
      <c r="L594" s="1009"/>
      <c r="M594" s="1009"/>
      <c r="N594" s="1009"/>
      <c r="O594" s="1009"/>
      <c r="P594" s="1009"/>
      <c r="Q594" s="1009"/>
      <c r="R594" s="1009"/>
      <c r="S594" s="1009"/>
      <c r="T594" s="1009"/>
      <c r="U594" s="1009"/>
      <c r="V594" s="1009"/>
      <c r="W594" s="1009"/>
      <c r="X594" s="1009"/>
      <c r="Y594" s="1009"/>
      <c r="Z594" s="1009"/>
      <c r="AA594" s="1009"/>
    </row>
    <row r="595">
      <c r="A595" s="1009"/>
      <c r="B595" s="1008"/>
      <c r="C595" s="1009"/>
      <c r="D595" s="1010"/>
      <c r="E595" s="1009"/>
      <c r="F595" s="1011"/>
      <c r="G595" s="1009"/>
      <c r="H595" s="1009"/>
      <c r="I595" s="1009"/>
      <c r="J595" s="1009"/>
      <c r="K595" s="1009"/>
      <c r="L595" s="1009"/>
      <c r="M595" s="1009"/>
      <c r="N595" s="1009"/>
      <c r="O595" s="1009"/>
      <c r="P595" s="1009"/>
      <c r="Q595" s="1009"/>
      <c r="R595" s="1009"/>
      <c r="S595" s="1009"/>
      <c r="T595" s="1009"/>
      <c r="U595" s="1009"/>
      <c r="V595" s="1009"/>
      <c r="W595" s="1009"/>
      <c r="X595" s="1009"/>
      <c r="Y595" s="1009"/>
      <c r="Z595" s="1009"/>
      <c r="AA595" s="1009"/>
    </row>
    <row r="596">
      <c r="A596" s="1009"/>
      <c r="B596" s="1008"/>
      <c r="C596" s="1009"/>
      <c r="D596" s="1010"/>
      <c r="E596" s="1009"/>
      <c r="F596" s="1011"/>
      <c r="G596" s="1009"/>
      <c r="H596" s="1009"/>
      <c r="I596" s="1009"/>
      <c r="J596" s="1009"/>
      <c r="K596" s="1009"/>
      <c r="L596" s="1009"/>
      <c r="M596" s="1009"/>
      <c r="N596" s="1009"/>
      <c r="O596" s="1009"/>
      <c r="P596" s="1009"/>
      <c r="Q596" s="1009"/>
      <c r="R596" s="1009"/>
      <c r="S596" s="1009"/>
      <c r="T596" s="1009"/>
      <c r="U596" s="1009"/>
      <c r="V596" s="1009"/>
      <c r="W596" s="1009"/>
      <c r="X596" s="1009"/>
      <c r="Y596" s="1009"/>
      <c r="Z596" s="1009"/>
      <c r="AA596" s="1009"/>
    </row>
    <row r="597">
      <c r="A597" s="1009"/>
      <c r="B597" s="1008"/>
      <c r="C597" s="1009"/>
      <c r="D597" s="1010"/>
      <c r="E597" s="1009"/>
      <c r="F597" s="1011"/>
      <c r="G597" s="1009"/>
      <c r="H597" s="1009"/>
      <c r="I597" s="1009"/>
      <c r="J597" s="1009"/>
      <c r="K597" s="1009"/>
      <c r="L597" s="1009"/>
      <c r="M597" s="1009"/>
      <c r="N597" s="1009"/>
      <c r="O597" s="1009"/>
      <c r="P597" s="1009"/>
      <c r="Q597" s="1009"/>
      <c r="R597" s="1009"/>
      <c r="S597" s="1009"/>
      <c r="T597" s="1009"/>
      <c r="U597" s="1009"/>
      <c r="V597" s="1009"/>
      <c r="W597" s="1009"/>
      <c r="X597" s="1009"/>
      <c r="Y597" s="1009"/>
      <c r="Z597" s="1009"/>
      <c r="AA597" s="1009"/>
    </row>
    <row r="598">
      <c r="A598" s="1009"/>
      <c r="B598" s="1008"/>
      <c r="C598" s="1009"/>
      <c r="D598" s="1010"/>
      <c r="E598" s="1009"/>
      <c r="F598" s="1011"/>
      <c r="G598" s="1009"/>
      <c r="H598" s="1009"/>
      <c r="I598" s="1009"/>
      <c r="J598" s="1009"/>
      <c r="K598" s="1009"/>
      <c r="L598" s="1009"/>
      <c r="M598" s="1009"/>
      <c r="N598" s="1009"/>
      <c r="O598" s="1009"/>
      <c r="P598" s="1009"/>
      <c r="Q598" s="1009"/>
      <c r="R598" s="1009"/>
      <c r="S598" s="1009"/>
      <c r="T598" s="1009"/>
      <c r="U598" s="1009"/>
      <c r="V598" s="1009"/>
      <c r="W598" s="1009"/>
      <c r="X598" s="1009"/>
      <c r="Y598" s="1009"/>
      <c r="Z598" s="1009"/>
      <c r="AA598" s="1009"/>
    </row>
    <row r="599">
      <c r="A599" s="1009"/>
      <c r="B599" s="1008"/>
      <c r="C599" s="1009"/>
      <c r="D599" s="1010"/>
      <c r="E599" s="1009"/>
      <c r="F599" s="1011"/>
      <c r="G599" s="1009"/>
      <c r="H599" s="1009"/>
      <c r="I599" s="1009"/>
      <c r="J599" s="1009"/>
      <c r="K599" s="1009"/>
      <c r="L599" s="1009"/>
      <c r="M599" s="1009"/>
      <c r="N599" s="1009"/>
      <c r="O599" s="1009"/>
      <c r="P599" s="1009"/>
      <c r="Q599" s="1009"/>
      <c r="R599" s="1009"/>
      <c r="S599" s="1009"/>
      <c r="T599" s="1009"/>
      <c r="U599" s="1009"/>
      <c r="V599" s="1009"/>
      <c r="W599" s="1009"/>
      <c r="X599" s="1009"/>
      <c r="Y599" s="1009"/>
      <c r="Z599" s="1009"/>
      <c r="AA599" s="1009"/>
    </row>
    <row r="600">
      <c r="A600" s="1009"/>
      <c r="B600" s="1008"/>
      <c r="C600" s="1009"/>
      <c r="D600" s="1010"/>
      <c r="E600" s="1009"/>
      <c r="F600" s="1011"/>
      <c r="G600" s="1009"/>
      <c r="H600" s="1009"/>
      <c r="I600" s="1009"/>
      <c r="J600" s="1009"/>
      <c r="K600" s="1009"/>
      <c r="L600" s="1009"/>
      <c r="M600" s="1009"/>
      <c r="N600" s="1009"/>
      <c r="O600" s="1009"/>
      <c r="P600" s="1009"/>
      <c r="Q600" s="1009"/>
      <c r="R600" s="1009"/>
      <c r="S600" s="1009"/>
      <c r="T600" s="1009"/>
      <c r="U600" s="1009"/>
      <c r="V600" s="1009"/>
      <c r="W600" s="1009"/>
      <c r="X600" s="1009"/>
      <c r="Y600" s="1009"/>
      <c r="Z600" s="1009"/>
      <c r="AA600" s="1009"/>
    </row>
    <row r="601">
      <c r="A601" s="1009"/>
      <c r="B601" s="1008"/>
      <c r="C601" s="1009"/>
      <c r="D601" s="1010"/>
      <c r="E601" s="1009"/>
      <c r="F601" s="1011"/>
      <c r="G601" s="1009"/>
      <c r="H601" s="1009"/>
      <c r="I601" s="1009"/>
      <c r="J601" s="1009"/>
      <c r="K601" s="1009"/>
      <c r="L601" s="1009"/>
      <c r="M601" s="1009"/>
      <c r="N601" s="1009"/>
      <c r="O601" s="1009"/>
      <c r="P601" s="1009"/>
      <c r="Q601" s="1009"/>
      <c r="R601" s="1009"/>
      <c r="S601" s="1009"/>
      <c r="T601" s="1009"/>
      <c r="U601" s="1009"/>
      <c r="V601" s="1009"/>
      <c r="W601" s="1009"/>
      <c r="X601" s="1009"/>
      <c r="Y601" s="1009"/>
      <c r="Z601" s="1009"/>
      <c r="AA601" s="1009"/>
    </row>
    <row r="602">
      <c r="A602" s="1009"/>
      <c r="B602" s="1008"/>
      <c r="C602" s="1009"/>
      <c r="D602" s="1010"/>
      <c r="E602" s="1009"/>
      <c r="F602" s="1011"/>
      <c r="G602" s="1009"/>
      <c r="H602" s="1009"/>
      <c r="I602" s="1009"/>
      <c r="J602" s="1009"/>
      <c r="K602" s="1009"/>
      <c r="L602" s="1009"/>
      <c r="M602" s="1009"/>
      <c r="N602" s="1009"/>
      <c r="O602" s="1009"/>
      <c r="P602" s="1009"/>
      <c r="Q602" s="1009"/>
      <c r="R602" s="1009"/>
      <c r="S602" s="1009"/>
      <c r="T602" s="1009"/>
      <c r="U602" s="1009"/>
      <c r="V602" s="1009"/>
      <c r="W602" s="1009"/>
      <c r="X602" s="1009"/>
      <c r="Y602" s="1009"/>
      <c r="Z602" s="1009"/>
      <c r="AA602" s="1009"/>
    </row>
    <row r="603">
      <c r="A603" s="1009"/>
      <c r="B603" s="1008"/>
      <c r="C603" s="1009"/>
      <c r="D603" s="1010"/>
      <c r="E603" s="1009"/>
      <c r="F603" s="1011"/>
      <c r="G603" s="1009"/>
      <c r="H603" s="1009"/>
      <c r="I603" s="1009"/>
      <c r="J603" s="1009"/>
      <c r="K603" s="1009"/>
      <c r="L603" s="1009"/>
      <c r="M603" s="1009"/>
      <c r="N603" s="1009"/>
      <c r="O603" s="1009"/>
      <c r="P603" s="1009"/>
      <c r="Q603" s="1009"/>
      <c r="R603" s="1009"/>
      <c r="S603" s="1009"/>
      <c r="T603" s="1009"/>
      <c r="U603" s="1009"/>
      <c r="V603" s="1009"/>
      <c r="W603" s="1009"/>
      <c r="X603" s="1009"/>
      <c r="Y603" s="1009"/>
      <c r="Z603" s="1009"/>
      <c r="AA603" s="1009"/>
    </row>
    <row r="604">
      <c r="A604" s="1009"/>
      <c r="B604" s="1008"/>
      <c r="C604" s="1009"/>
      <c r="D604" s="1010"/>
      <c r="E604" s="1009"/>
      <c r="F604" s="1011"/>
      <c r="G604" s="1009"/>
      <c r="H604" s="1009"/>
      <c r="I604" s="1009"/>
      <c r="J604" s="1009"/>
      <c r="K604" s="1009"/>
      <c r="L604" s="1009"/>
      <c r="M604" s="1009"/>
      <c r="N604" s="1009"/>
      <c r="O604" s="1009"/>
      <c r="P604" s="1009"/>
      <c r="Q604" s="1009"/>
      <c r="R604" s="1009"/>
      <c r="S604" s="1009"/>
      <c r="T604" s="1009"/>
      <c r="U604" s="1009"/>
      <c r="V604" s="1009"/>
      <c r="W604" s="1009"/>
      <c r="X604" s="1009"/>
      <c r="Y604" s="1009"/>
      <c r="Z604" s="1009"/>
      <c r="AA604" s="1009"/>
    </row>
    <row r="605">
      <c r="A605" s="1009"/>
      <c r="B605" s="1008"/>
      <c r="C605" s="1009"/>
      <c r="D605" s="1010"/>
      <c r="E605" s="1009"/>
      <c r="F605" s="1011"/>
      <c r="G605" s="1009"/>
      <c r="H605" s="1009"/>
      <c r="I605" s="1009"/>
      <c r="J605" s="1009"/>
      <c r="K605" s="1009"/>
      <c r="L605" s="1009"/>
      <c r="M605" s="1009"/>
      <c r="N605" s="1009"/>
      <c r="O605" s="1009"/>
      <c r="P605" s="1009"/>
      <c r="Q605" s="1009"/>
      <c r="R605" s="1009"/>
      <c r="S605" s="1009"/>
      <c r="T605" s="1009"/>
      <c r="U605" s="1009"/>
      <c r="V605" s="1009"/>
      <c r="W605" s="1009"/>
      <c r="X605" s="1009"/>
      <c r="Y605" s="1009"/>
      <c r="Z605" s="1009"/>
      <c r="AA605" s="1009"/>
    </row>
    <row r="606">
      <c r="A606" s="1009"/>
      <c r="B606" s="1008"/>
      <c r="C606" s="1009"/>
      <c r="D606" s="1010"/>
      <c r="E606" s="1009"/>
      <c r="F606" s="1011"/>
      <c r="G606" s="1009"/>
      <c r="H606" s="1009"/>
      <c r="I606" s="1009"/>
      <c r="J606" s="1009"/>
      <c r="K606" s="1009"/>
      <c r="L606" s="1009"/>
      <c r="M606" s="1009"/>
      <c r="N606" s="1009"/>
      <c r="O606" s="1009"/>
      <c r="P606" s="1009"/>
      <c r="Q606" s="1009"/>
      <c r="R606" s="1009"/>
      <c r="S606" s="1009"/>
      <c r="T606" s="1009"/>
      <c r="U606" s="1009"/>
      <c r="V606" s="1009"/>
      <c r="W606" s="1009"/>
      <c r="X606" s="1009"/>
      <c r="Y606" s="1009"/>
      <c r="Z606" s="1009"/>
      <c r="AA606" s="1009"/>
    </row>
    <row r="607">
      <c r="A607" s="1009"/>
      <c r="B607" s="1008"/>
      <c r="C607" s="1009"/>
      <c r="D607" s="1010"/>
      <c r="E607" s="1009"/>
      <c r="F607" s="1011"/>
      <c r="G607" s="1009"/>
      <c r="H607" s="1009"/>
      <c r="I607" s="1009"/>
      <c r="J607" s="1009"/>
      <c r="K607" s="1009"/>
      <c r="L607" s="1009"/>
      <c r="M607" s="1009"/>
      <c r="N607" s="1009"/>
      <c r="O607" s="1009"/>
      <c r="P607" s="1009"/>
      <c r="Q607" s="1009"/>
      <c r="R607" s="1009"/>
      <c r="S607" s="1009"/>
      <c r="T607" s="1009"/>
      <c r="U607" s="1009"/>
      <c r="V607" s="1009"/>
      <c r="W607" s="1009"/>
      <c r="X607" s="1009"/>
      <c r="Y607" s="1009"/>
      <c r="Z607" s="1009"/>
      <c r="AA607" s="1009"/>
    </row>
    <row r="608">
      <c r="A608" s="1009"/>
      <c r="B608" s="1008"/>
      <c r="C608" s="1009"/>
      <c r="D608" s="1010"/>
      <c r="E608" s="1009"/>
      <c r="F608" s="1011"/>
      <c r="G608" s="1009"/>
      <c r="H608" s="1009"/>
      <c r="I608" s="1009"/>
      <c r="J608" s="1009"/>
      <c r="K608" s="1009"/>
      <c r="L608" s="1009"/>
      <c r="M608" s="1009"/>
      <c r="N608" s="1009"/>
      <c r="O608" s="1009"/>
      <c r="P608" s="1009"/>
      <c r="Q608" s="1009"/>
      <c r="R608" s="1009"/>
      <c r="S608" s="1009"/>
      <c r="T608" s="1009"/>
      <c r="U608" s="1009"/>
      <c r="V608" s="1009"/>
      <c r="W608" s="1009"/>
      <c r="X608" s="1009"/>
      <c r="Y608" s="1009"/>
      <c r="Z608" s="1009"/>
      <c r="AA608" s="1009"/>
    </row>
    <row r="609">
      <c r="A609" s="1009"/>
      <c r="B609" s="1008"/>
      <c r="C609" s="1009"/>
      <c r="D609" s="1010"/>
      <c r="E609" s="1009"/>
      <c r="F609" s="1011"/>
      <c r="G609" s="1009"/>
      <c r="H609" s="1009"/>
      <c r="I609" s="1009"/>
      <c r="J609" s="1009"/>
      <c r="K609" s="1009"/>
      <c r="L609" s="1009"/>
      <c r="M609" s="1009"/>
      <c r="N609" s="1009"/>
      <c r="O609" s="1009"/>
      <c r="P609" s="1009"/>
      <c r="Q609" s="1009"/>
      <c r="R609" s="1009"/>
      <c r="S609" s="1009"/>
      <c r="T609" s="1009"/>
      <c r="U609" s="1009"/>
      <c r="V609" s="1009"/>
      <c r="W609" s="1009"/>
      <c r="X609" s="1009"/>
      <c r="Y609" s="1009"/>
      <c r="Z609" s="1009"/>
      <c r="AA609" s="1009"/>
    </row>
    <row r="610">
      <c r="A610" s="1009"/>
      <c r="B610" s="1008"/>
      <c r="C610" s="1009"/>
      <c r="D610" s="1010"/>
      <c r="E610" s="1009"/>
      <c r="F610" s="1011"/>
      <c r="G610" s="1009"/>
      <c r="H610" s="1009"/>
      <c r="I610" s="1009"/>
      <c r="J610" s="1009"/>
      <c r="K610" s="1009"/>
      <c r="L610" s="1009"/>
      <c r="M610" s="1009"/>
      <c r="N610" s="1009"/>
      <c r="O610" s="1009"/>
      <c r="P610" s="1009"/>
      <c r="Q610" s="1009"/>
      <c r="R610" s="1009"/>
      <c r="S610" s="1009"/>
      <c r="T610" s="1009"/>
      <c r="U610" s="1009"/>
      <c r="V610" s="1009"/>
      <c r="W610" s="1009"/>
      <c r="X610" s="1009"/>
      <c r="Y610" s="1009"/>
      <c r="Z610" s="1009"/>
      <c r="AA610" s="1009"/>
    </row>
    <row r="611">
      <c r="A611" s="1009"/>
      <c r="B611" s="1008"/>
      <c r="C611" s="1009"/>
      <c r="D611" s="1010"/>
      <c r="E611" s="1009"/>
      <c r="F611" s="1011"/>
      <c r="G611" s="1009"/>
      <c r="H611" s="1009"/>
      <c r="I611" s="1009"/>
      <c r="J611" s="1009"/>
      <c r="K611" s="1009"/>
      <c r="L611" s="1009"/>
      <c r="M611" s="1009"/>
      <c r="N611" s="1009"/>
      <c r="O611" s="1009"/>
      <c r="P611" s="1009"/>
      <c r="Q611" s="1009"/>
      <c r="R611" s="1009"/>
      <c r="S611" s="1009"/>
      <c r="T611" s="1009"/>
      <c r="U611" s="1009"/>
      <c r="V611" s="1009"/>
      <c r="W611" s="1009"/>
      <c r="X611" s="1009"/>
      <c r="Y611" s="1009"/>
      <c r="Z611" s="1009"/>
      <c r="AA611" s="1009"/>
    </row>
    <row r="612">
      <c r="A612" s="1009"/>
      <c r="B612" s="1008"/>
      <c r="C612" s="1009"/>
      <c r="D612" s="1010"/>
      <c r="E612" s="1009"/>
      <c r="F612" s="1011"/>
      <c r="G612" s="1009"/>
      <c r="H612" s="1009"/>
      <c r="I612" s="1009"/>
      <c r="J612" s="1009"/>
      <c r="K612" s="1009"/>
      <c r="L612" s="1009"/>
      <c r="M612" s="1009"/>
      <c r="N612" s="1009"/>
      <c r="O612" s="1009"/>
      <c r="P612" s="1009"/>
      <c r="Q612" s="1009"/>
      <c r="R612" s="1009"/>
      <c r="S612" s="1009"/>
      <c r="T612" s="1009"/>
      <c r="U612" s="1009"/>
      <c r="V612" s="1009"/>
      <c r="W612" s="1009"/>
      <c r="X612" s="1009"/>
      <c r="Y612" s="1009"/>
      <c r="Z612" s="1009"/>
      <c r="AA612" s="1009"/>
    </row>
    <row r="613">
      <c r="A613" s="1009"/>
      <c r="B613" s="1008"/>
      <c r="C613" s="1009"/>
      <c r="D613" s="1010"/>
      <c r="E613" s="1009"/>
      <c r="F613" s="1011"/>
      <c r="G613" s="1009"/>
      <c r="H613" s="1009"/>
      <c r="I613" s="1009"/>
      <c r="J613" s="1009"/>
      <c r="K613" s="1009"/>
      <c r="L613" s="1009"/>
      <c r="M613" s="1009"/>
      <c r="N613" s="1009"/>
      <c r="O613" s="1009"/>
      <c r="P613" s="1009"/>
      <c r="Q613" s="1009"/>
      <c r="R613" s="1009"/>
      <c r="S613" s="1009"/>
      <c r="T613" s="1009"/>
      <c r="U613" s="1009"/>
      <c r="V613" s="1009"/>
      <c r="W613" s="1009"/>
      <c r="X613" s="1009"/>
      <c r="Y613" s="1009"/>
      <c r="Z613" s="1009"/>
      <c r="AA613" s="1009"/>
    </row>
    <row r="614">
      <c r="A614" s="1009"/>
      <c r="B614" s="1008"/>
      <c r="C614" s="1009"/>
      <c r="D614" s="1010"/>
      <c r="E614" s="1009"/>
      <c r="F614" s="1011"/>
      <c r="G614" s="1009"/>
      <c r="H614" s="1009"/>
      <c r="I614" s="1009"/>
      <c r="J614" s="1009"/>
      <c r="K614" s="1009"/>
      <c r="L614" s="1009"/>
      <c r="M614" s="1009"/>
      <c r="N614" s="1009"/>
      <c r="O614" s="1009"/>
      <c r="P614" s="1009"/>
      <c r="Q614" s="1009"/>
      <c r="R614" s="1009"/>
      <c r="S614" s="1009"/>
      <c r="T614" s="1009"/>
      <c r="U614" s="1009"/>
      <c r="V614" s="1009"/>
      <c r="W614" s="1009"/>
      <c r="X614" s="1009"/>
      <c r="Y614" s="1009"/>
      <c r="Z614" s="1009"/>
      <c r="AA614" s="1009"/>
    </row>
    <row r="615">
      <c r="A615" s="1009"/>
      <c r="B615" s="1008"/>
      <c r="C615" s="1009"/>
      <c r="D615" s="1010"/>
      <c r="E615" s="1009"/>
      <c r="F615" s="1011"/>
      <c r="G615" s="1009"/>
      <c r="H615" s="1009"/>
      <c r="I615" s="1009"/>
      <c r="J615" s="1009"/>
      <c r="K615" s="1009"/>
      <c r="L615" s="1009"/>
      <c r="M615" s="1009"/>
      <c r="N615" s="1009"/>
      <c r="O615" s="1009"/>
      <c r="P615" s="1009"/>
      <c r="Q615" s="1009"/>
      <c r="R615" s="1009"/>
      <c r="S615" s="1009"/>
      <c r="T615" s="1009"/>
      <c r="U615" s="1009"/>
      <c r="V615" s="1009"/>
      <c r="W615" s="1009"/>
      <c r="X615" s="1009"/>
      <c r="Y615" s="1009"/>
      <c r="Z615" s="1009"/>
      <c r="AA615" s="1009"/>
    </row>
    <row r="616">
      <c r="A616" s="1009"/>
      <c r="B616" s="1008"/>
      <c r="C616" s="1009"/>
      <c r="D616" s="1010"/>
      <c r="E616" s="1009"/>
      <c r="F616" s="1011"/>
      <c r="G616" s="1009"/>
      <c r="H616" s="1009"/>
      <c r="I616" s="1009"/>
      <c r="J616" s="1009"/>
      <c r="K616" s="1009"/>
      <c r="L616" s="1009"/>
      <c r="M616" s="1009"/>
      <c r="N616" s="1009"/>
      <c r="O616" s="1009"/>
      <c r="P616" s="1009"/>
      <c r="Q616" s="1009"/>
      <c r="R616" s="1009"/>
      <c r="S616" s="1009"/>
      <c r="T616" s="1009"/>
      <c r="U616" s="1009"/>
      <c r="V616" s="1009"/>
      <c r="W616" s="1009"/>
      <c r="X616" s="1009"/>
      <c r="Y616" s="1009"/>
      <c r="Z616" s="1009"/>
      <c r="AA616" s="1009"/>
    </row>
    <row r="617">
      <c r="A617" s="1009"/>
      <c r="B617" s="1008"/>
      <c r="C617" s="1009"/>
      <c r="D617" s="1010"/>
      <c r="E617" s="1009"/>
      <c r="F617" s="1011"/>
      <c r="G617" s="1009"/>
      <c r="H617" s="1009"/>
      <c r="I617" s="1009"/>
      <c r="J617" s="1009"/>
      <c r="K617" s="1009"/>
      <c r="L617" s="1009"/>
      <c r="M617" s="1009"/>
      <c r="N617" s="1009"/>
      <c r="O617" s="1009"/>
      <c r="P617" s="1009"/>
      <c r="Q617" s="1009"/>
      <c r="R617" s="1009"/>
      <c r="S617" s="1009"/>
      <c r="T617" s="1009"/>
      <c r="U617" s="1009"/>
      <c r="V617" s="1009"/>
      <c r="W617" s="1009"/>
      <c r="X617" s="1009"/>
      <c r="Y617" s="1009"/>
      <c r="Z617" s="1009"/>
      <c r="AA617" s="1009"/>
    </row>
    <row r="618">
      <c r="A618" s="1009"/>
      <c r="B618" s="1008"/>
      <c r="C618" s="1009"/>
      <c r="D618" s="1010"/>
      <c r="E618" s="1009"/>
      <c r="F618" s="1011"/>
      <c r="G618" s="1009"/>
      <c r="H618" s="1009"/>
      <c r="I618" s="1009"/>
      <c r="J618" s="1009"/>
      <c r="K618" s="1009"/>
      <c r="L618" s="1009"/>
      <c r="M618" s="1009"/>
      <c r="N618" s="1009"/>
      <c r="O618" s="1009"/>
      <c r="P618" s="1009"/>
      <c r="Q618" s="1009"/>
      <c r="R618" s="1009"/>
      <c r="S618" s="1009"/>
      <c r="T618" s="1009"/>
      <c r="U618" s="1009"/>
      <c r="V618" s="1009"/>
      <c r="W618" s="1009"/>
      <c r="X618" s="1009"/>
      <c r="Y618" s="1009"/>
      <c r="Z618" s="1009"/>
      <c r="AA618" s="1009"/>
    </row>
    <row r="619">
      <c r="A619" s="1009"/>
      <c r="B619" s="1008"/>
      <c r="C619" s="1009"/>
      <c r="D619" s="1010"/>
      <c r="E619" s="1009"/>
      <c r="F619" s="1011"/>
      <c r="G619" s="1009"/>
      <c r="H619" s="1009"/>
      <c r="I619" s="1009"/>
      <c r="J619" s="1009"/>
      <c r="K619" s="1009"/>
      <c r="L619" s="1009"/>
      <c r="M619" s="1009"/>
      <c r="N619" s="1009"/>
      <c r="O619" s="1009"/>
      <c r="P619" s="1009"/>
      <c r="Q619" s="1009"/>
      <c r="R619" s="1009"/>
      <c r="S619" s="1009"/>
      <c r="T619" s="1009"/>
      <c r="U619" s="1009"/>
      <c r="V619" s="1009"/>
      <c r="W619" s="1009"/>
      <c r="X619" s="1009"/>
      <c r="Y619" s="1009"/>
      <c r="Z619" s="1009"/>
      <c r="AA619" s="1009"/>
    </row>
    <row r="620">
      <c r="A620" s="1009"/>
      <c r="B620" s="1008"/>
      <c r="C620" s="1009"/>
      <c r="D620" s="1010"/>
      <c r="E620" s="1009"/>
      <c r="F620" s="1011"/>
      <c r="G620" s="1009"/>
      <c r="H620" s="1009"/>
      <c r="I620" s="1009"/>
      <c r="J620" s="1009"/>
      <c r="K620" s="1009"/>
      <c r="L620" s="1009"/>
      <c r="M620" s="1009"/>
      <c r="N620" s="1009"/>
      <c r="O620" s="1009"/>
      <c r="P620" s="1009"/>
      <c r="Q620" s="1009"/>
      <c r="R620" s="1009"/>
      <c r="S620" s="1009"/>
      <c r="T620" s="1009"/>
      <c r="U620" s="1009"/>
      <c r="V620" s="1009"/>
      <c r="W620" s="1009"/>
      <c r="X620" s="1009"/>
      <c r="Y620" s="1009"/>
      <c r="Z620" s="1009"/>
      <c r="AA620" s="1009"/>
    </row>
    <row r="621">
      <c r="A621" s="1009"/>
      <c r="B621" s="1008"/>
      <c r="C621" s="1009"/>
      <c r="D621" s="1010"/>
      <c r="E621" s="1009"/>
      <c r="F621" s="1011"/>
      <c r="G621" s="1009"/>
      <c r="H621" s="1009"/>
      <c r="I621" s="1009"/>
      <c r="J621" s="1009"/>
      <c r="K621" s="1009"/>
      <c r="L621" s="1009"/>
      <c r="M621" s="1009"/>
      <c r="N621" s="1009"/>
      <c r="O621" s="1009"/>
      <c r="P621" s="1009"/>
      <c r="Q621" s="1009"/>
      <c r="R621" s="1009"/>
      <c r="S621" s="1009"/>
      <c r="T621" s="1009"/>
      <c r="U621" s="1009"/>
      <c r="V621" s="1009"/>
      <c r="W621" s="1009"/>
      <c r="X621" s="1009"/>
      <c r="Y621" s="1009"/>
      <c r="Z621" s="1009"/>
      <c r="AA621" s="1009"/>
    </row>
    <row r="622">
      <c r="A622" s="1009"/>
      <c r="B622" s="1008"/>
      <c r="C622" s="1009"/>
      <c r="D622" s="1010"/>
      <c r="E622" s="1009"/>
      <c r="F622" s="1011"/>
      <c r="G622" s="1009"/>
      <c r="H622" s="1009"/>
      <c r="I622" s="1009"/>
      <c r="J622" s="1009"/>
      <c r="K622" s="1009"/>
      <c r="L622" s="1009"/>
      <c r="M622" s="1009"/>
      <c r="N622" s="1009"/>
      <c r="O622" s="1009"/>
      <c r="P622" s="1009"/>
      <c r="Q622" s="1009"/>
      <c r="R622" s="1009"/>
      <c r="S622" s="1009"/>
      <c r="T622" s="1009"/>
      <c r="U622" s="1009"/>
      <c r="V622" s="1009"/>
      <c r="W622" s="1009"/>
      <c r="X622" s="1009"/>
      <c r="Y622" s="1009"/>
      <c r="Z622" s="1009"/>
      <c r="AA622" s="1009"/>
    </row>
    <row r="623">
      <c r="A623" s="1009"/>
      <c r="B623" s="1008"/>
      <c r="C623" s="1009"/>
      <c r="D623" s="1010"/>
      <c r="E623" s="1009"/>
      <c r="F623" s="1011"/>
      <c r="G623" s="1009"/>
      <c r="H623" s="1009"/>
      <c r="I623" s="1009"/>
      <c r="J623" s="1009"/>
      <c r="K623" s="1009"/>
      <c r="L623" s="1009"/>
      <c r="M623" s="1009"/>
      <c r="N623" s="1009"/>
      <c r="O623" s="1009"/>
      <c r="P623" s="1009"/>
      <c r="Q623" s="1009"/>
      <c r="R623" s="1009"/>
      <c r="S623" s="1009"/>
      <c r="T623" s="1009"/>
      <c r="U623" s="1009"/>
      <c r="V623" s="1009"/>
      <c r="W623" s="1009"/>
      <c r="X623" s="1009"/>
      <c r="Y623" s="1009"/>
      <c r="Z623" s="1009"/>
      <c r="AA623" s="1009"/>
    </row>
    <row r="624">
      <c r="A624" s="1009"/>
      <c r="B624" s="1008"/>
      <c r="C624" s="1009"/>
      <c r="D624" s="1010"/>
      <c r="E624" s="1009"/>
      <c r="F624" s="1011"/>
      <c r="G624" s="1009"/>
      <c r="H624" s="1009"/>
      <c r="I624" s="1009"/>
      <c r="J624" s="1009"/>
      <c r="K624" s="1009"/>
      <c r="L624" s="1009"/>
      <c r="M624" s="1009"/>
      <c r="N624" s="1009"/>
      <c r="O624" s="1009"/>
      <c r="P624" s="1009"/>
      <c r="Q624" s="1009"/>
      <c r="R624" s="1009"/>
      <c r="S624" s="1009"/>
      <c r="T624" s="1009"/>
      <c r="U624" s="1009"/>
      <c r="V624" s="1009"/>
      <c r="W624" s="1009"/>
      <c r="X624" s="1009"/>
      <c r="Y624" s="1009"/>
      <c r="Z624" s="1009"/>
      <c r="AA624" s="1009"/>
    </row>
    <row r="625">
      <c r="A625" s="1009"/>
      <c r="B625" s="1008"/>
      <c r="C625" s="1009"/>
      <c r="D625" s="1010"/>
      <c r="E625" s="1009"/>
      <c r="F625" s="1011"/>
      <c r="G625" s="1009"/>
      <c r="H625" s="1009"/>
      <c r="I625" s="1009"/>
      <c r="J625" s="1009"/>
      <c r="K625" s="1009"/>
      <c r="L625" s="1009"/>
      <c r="M625" s="1009"/>
      <c r="N625" s="1009"/>
      <c r="O625" s="1009"/>
      <c r="P625" s="1009"/>
      <c r="Q625" s="1009"/>
      <c r="R625" s="1009"/>
      <c r="S625" s="1009"/>
      <c r="T625" s="1009"/>
      <c r="U625" s="1009"/>
      <c r="V625" s="1009"/>
      <c r="W625" s="1009"/>
      <c r="X625" s="1009"/>
      <c r="Y625" s="1009"/>
      <c r="Z625" s="1009"/>
      <c r="AA625" s="1009"/>
    </row>
    <row r="626">
      <c r="A626" s="1009"/>
      <c r="B626" s="1008"/>
      <c r="C626" s="1009"/>
      <c r="D626" s="1010"/>
      <c r="E626" s="1009"/>
      <c r="F626" s="1011"/>
      <c r="G626" s="1009"/>
      <c r="H626" s="1009"/>
      <c r="I626" s="1009"/>
      <c r="J626" s="1009"/>
      <c r="K626" s="1009"/>
      <c r="L626" s="1009"/>
      <c r="M626" s="1009"/>
      <c r="N626" s="1009"/>
      <c r="O626" s="1009"/>
      <c r="P626" s="1009"/>
      <c r="Q626" s="1009"/>
      <c r="R626" s="1009"/>
      <c r="S626" s="1009"/>
      <c r="T626" s="1009"/>
      <c r="U626" s="1009"/>
      <c r="V626" s="1009"/>
      <c r="W626" s="1009"/>
      <c r="X626" s="1009"/>
      <c r="Y626" s="1009"/>
      <c r="Z626" s="1009"/>
      <c r="AA626" s="1009"/>
    </row>
    <row r="627">
      <c r="A627" s="1009"/>
      <c r="B627" s="1008"/>
      <c r="C627" s="1009"/>
      <c r="D627" s="1010"/>
      <c r="E627" s="1009"/>
      <c r="F627" s="1011"/>
      <c r="G627" s="1009"/>
      <c r="H627" s="1009"/>
      <c r="I627" s="1009"/>
      <c r="J627" s="1009"/>
      <c r="K627" s="1009"/>
      <c r="L627" s="1009"/>
      <c r="M627" s="1009"/>
      <c r="N627" s="1009"/>
      <c r="O627" s="1009"/>
      <c r="P627" s="1009"/>
      <c r="Q627" s="1009"/>
      <c r="R627" s="1009"/>
      <c r="S627" s="1009"/>
      <c r="T627" s="1009"/>
      <c r="U627" s="1009"/>
      <c r="V627" s="1009"/>
      <c r="W627" s="1009"/>
      <c r="X627" s="1009"/>
      <c r="Y627" s="1009"/>
      <c r="Z627" s="1009"/>
      <c r="AA627" s="1009"/>
    </row>
    <row r="628">
      <c r="A628" s="1009"/>
      <c r="B628" s="1008"/>
      <c r="C628" s="1009"/>
      <c r="D628" s="1010"/>
      <c r="E628" s="1009"/>
      <c r="F628" s="1011"/>
      <c r="G628" s="1009"/>
      <c r="H628" s="1009"/>
      <c r="I628" s="1009"/>
      <c r="J628" s="1009"/>
      <c r="K628" s="1009"/>
      <c r="L628" s="1009"/>
      <c r="M628" s="1009"/>
      <c r="N628" s="1009"/>
      <c r="O628" s="1009"/>
      <c r="P628" s="1009"/>
      <c r="Q628" s="1009"/>
      <c r="R628" s="1009"/>
      <c r="S628" s="1009"/>
      <c r="T628" s="1009"/>
      <c r="U628" s="1009"/>
      <c r="V628" s="1009"/>
      <c r="W628" s="1009"/>
      <c r="X628" s="1009"/>
      <c r="Y628" s="1009"/>
      <c r="Z628" s="1009"/>
      <c r="AA628" s="1009"/>
    </row>
    <row r="629">
      <c r="A629" s="1009"/>
      <c r="B629" s="1008"/>
      <c r="C629" s="1009"/>
      <c r="D629" s="1010"/>
      <c r="E629" s="1009"/>
      <c r="F629" s="1011"/>
      <c r="G629" s="1009"/>
      <c r="H629" s="1009"/>
      <c r="I629" s="1009"/>
      <c r="J629" s="1009"/>
      <c r="K629" s="1009"/>
      <c r="L629" s="1009"/>
      <c r="M629" s="1009"/>
      <c r="N629" s="1009"/>
      <c r="O629" s="1009"/>
      <c r="P629" s="1009"/>
      <c r="Q629" s="1009"/>
      <c r="R629" s="1009"/>
      <c r="S629" s="1009"/>
      <c r="T629" s="1009"/>
      <c r="U629" s="1009"/>
      <c r="V629" s="1009"/>
      <c r="W629" s="1009"/>
      <c r="X629" s="1009"/>
      <c r="Y629" s="1009"/>
      <c r="Z629" s="1009"/>
      <c r="AA629" s="1009"/>
    </row>
    <row r="630">
      <c r="A630" s="1009"/>
      <c r="B630" s="1008"/>
      <c r="C630" s="1009"/>
      <c r="D630" s="1010"/>
      <c r="E630" s="1009"/>
      <c r="F630" s="1011"/>
      <c r="G630" s="1009"/>
      <c r="H630" s="1009"/>
      <c r="I630" s="1009"/>
      <c r="J630" s="1009"/>
      <c r="K630" s="1009"/>
      <c r="L630" s="1009"/>
      <c r="M630" s="1009"/>
      <c r="N630" s="1009"/>
      <c r="O630" s="1009"/>
      <c r="P630" s="1009"/>
      <c r="Q630" s="1009"/>
      <c r="R630" s="1009"/>
      <c r="S630" s="1009"/>
      <c r="T630" s="1009"/>
      <c r="U630" s="1009"/>
      <c r="V630" s="1009"/>
      <c r="W630" s="1009"/>
      <c r="X630" s="1009"/>
      <c r="Y630" s="1009"/>
      <c r="Z630" s="1009"/>
      <c r="AA630" s="1009"/>
    </row>
    <row r="631">
      <c r="A631" s="1009"/>
      <c r="B631" s="1008"/>
      <c r="C631" s="1009"/>
      <c r="D631" s="1010"/>
      <c r="E631" s="1009"/>
      <c r="F631" s="1011"/>
      <c r="G631" s="1009"/>
      <c r="H631" s="1009"/>
      <c r="I631" s="1009"/>
      <c r="J631" s="1009"/>
      <c r="K631" s="1009"/>
      <c r="L631" s="1009"/>
      <c r="M631" s="1009"/>
      <c r="N631" s="1009"/>
      <c r="O631" s="1009"/>
      <c r="P631" s="1009"/>
      <c r="Q631" s="1009"/>
      <c r="R631" s="1009"/>
      <c r="S631" s="1009"/>
      <c r="T631" s="1009"/>
      <c r="U631" s="1009"/>
      <c r="V631" s="1009"/>
      <c r="W631" s="1009"/>
      <c r="X631" s="1009"/>
      <c r="Y631" s="1009"/>
      <c r="Z631" s="1009"/>
      <c r="AA631" s="1009"/>
    </row>
    <row r="632">
      <c r="A632" s="1009"/>
      <c r="B632" s="1008"/>
      <c r="C632" s="1009"/>
      <c r="D632" s="1010"/>
      <c r="E632" s="1009"/>
      <c r="F632" s="1011"/>
      <c r="G632" s="1009"/>
      <c r="H632" s="1009"/>
      <c r="I632" s="1009"/>
      <c r="J632" s="1009"/>
      <c r="K632" s="1009"/>
      <c r="L632" s="1009"/>
      <c r="M632" s="1009"/>
      <c r="N632" s="1009"/>
      <c r="O632" s="1009"/>
      <c r="P632" s="1009"/>
      <c r="Q632" s="1009"/>
      <c r="R632" s="1009"/>
      <c r="S632" s="1009"/>
      <c r="T632" s="1009"/>
      <c r="U632" s="1009"/>
      <c r="V632" s="1009"/>
      <c r="W632" s="1009"/>
      <c r="X632" s="1009"/>
      <c r="Y632" s="1009"/>
      <c r="Z632" s="1009"/>
      <c r="AA632" s="1009"/>
    </row>
    <row r="633">
      <c r="A633" s="1009"/>
      <c r="B633" s="1008"/>
      <c r="C633" s="1009"/>
      <c r="D633" s="1010"/>
      <c r="E633" s="1009"/>
      <c r="F633" s="1011"/>
      <c r="G633" s="1009"/>
      <c r="H633" s="1009"/>
      <c r="I633" s="1009"/>
      <c r="J633" s="1009"/>
      <c r="K633" s="1009"/>
      <c r="L633" s="1009"/>
      <c r="M633" s="1009"/>
      <c r="N633" s="1009"/>
      <c r="O633" s="1009"/>
      <c r="P633" s="1009"/>
      <c r="Q633" s="1009"/>
      <c r="R633" s="1009"/>
      <c r="S633" s="1009"/>
      <c r="T633" s="1009"/>
      <c r="U633" s="1009"/>
      <c r="V633" s="1009"/>
      <c r="W633" s="1009"/>
      <c r="X633" s="1009"/>
      <c r="Y633" s="1009"/>
      <c r="Z633" s="1009"/>
      <c r="AA633" s="1009"/>
    </row>
    <row r="634">
      <c r="A634" s="1009"/>
      <c r="B634" s="1008"/>
      <c r="C634" s="1009"/>
      <c r="D634" s="1010"/>
      <c r="E634" s="1009"/>
      <c r="F634" s="1011"/>
      <c r="G634" s="1009"/>
      <c r="H634" s="1009"/>
      <c r="I634" s="1009"/>
      <c r="J634" s="1009"/>
      <c r="K634" s="1009"/>
      <c r="L634" s="1009"/>
      <c r="M634" s="1009"/>
      <c r="N634" s="1009"/>
      <c r="O634" s="1009"/>
      <c r="P634" s="1009"/>
      <c r="Q634" s="1009"/>
      <c r="R634" s="1009"/>
      <c r="S634" s="1009"/>
      <c r="T634" s="1009"/>
      <c r="U634" s="1009"/>
      <c r="V634" s="1009"/>
      <c r="W634" s="1009"/>
      <c r="X634" s="1009"/>
      <c r="Y634" s="1009"/>
      <c r="Z634" s="1009"/>
      <c r="AA634" s="1009"/>
    </row>
    <row r="635">
      <c r="A635" s="1009"/>
      <c r="B635" s="1008"/>
      <c r="C635" s="1009"/>
      <c r="D635" s="1010"/>
      <c r="E635" s="1009"/>
      <c r="F635" s="1011"/>
      <c r="G635" s="1009"/>
      <c r="H635" s="1009"/>
      <c r="I635" s="1009"/>
      <c r="J635" s="1009"/>
      <c r="K635" s="1009"/>
      <c r="L635" s="1009"/>
      <c r="M635" s="1009"/>
      <c r="N635" s="1009"/>
      <c r="O635" s="1009"/>
      <c r="P635" s="1009"/>
      <c r="Q635" s="1009"/>
      <c r="R635" s="1009"/>
      <c r="S635" s="1009"/>
      <c r="T635" s="1009"/>
      <c r="U635" s="1009"/>
      <c r="V635" s="1009"/>
      <c r="W635" s="1009"/>
      <c r="X635" s="1009"/>
      <c r="Y635" s="1009"/>
      <c r="Z635" s="1009"/>
      <c r="AA635" s="1009"/>
    </row>
    <row r="636">
      <c r="A636" s="1009"/>
      <c r="B636" s="1008"/>
      <c r="C636" s="1009"/>
      <c r="D636" s="1010"/>
      <c r="E636" s="1009"/>
      <c r="F636" s="1011"/>
      <c r="G636" s="1009"/>
      <c r="H636" s="1009"/>
      <c r="I636" s="1009"/>
      <c r="J636" s="1009"/>
      <c r="K636" s="1009"/>
      <c r="L636" s="1009"/>
      <c r="M636" s="1009"/>
      <c r="N636" s="1009"/>
      <c r="O636" s="1009"/>
      <c r="P636" s="1009"/>
      <c r="Q636" s="1009"/>
      <c r="R636" s="1009"/>
      <c r="S636" s="1009"/>
      <c r="T636" s="1009"/>
      <c r="U636" s="1009"/>
      <c r="V636" s="1009"/>
      <c r="W636" s="1009"/>
      <c r="X636" s="1009"/>
      <c r="Y636" s="1009"/>
      <c r="Z636" s="1009"/>
      <c r="AA636" s="1009"/>
    </row>
    <row r="637">
      <c r="A637" s="1009"/>
      <c r="B637" s="1008"/>
      <c r="C637" s="1009"/>
      <c r="D637" s="1010"/>
      <c r="E637" s="1009"/>
      <c r="F637" s="1011"/>
      <c r="G637" s="1009"/>
      <c r="H637" s="1009"/>
      <c r="I637" s="1009"/>
      <c r="J637" s="1009"/>
      <c r="K637" s="1009"/>
      <c r="L637" s="1009"/>
      <c r="M637" s="1009"/>
      <c r="N637" s="1009"/>
      <c r="O637" s="1009"/>
      <c r="P637" s="1009"/>
      <c r="Q637" s="1009"/>
      <c r="R637" s="1009"/>
      <c r="S637" s="1009"/>
      <c r="T637" s="1009"/>
      <c r="U637" s="1009"/>
      <c r="V637" s="1009"/>
      <c r="W637" s="1009"/>
      <c r="X637" s="1009"/>
      <c r="Y637" s="1009"/>
      <c r="Z637" s="1009"/>
      <c r="AA637" s="1009"/>
    </row>
    <row r="638">
      <c r="A638" s="1009"/>
      <c r="B638" s="1008"/>
      <c r="C638" s="1009"/>
      <c r="D638" s="1010"/>
      <c r="E638" s="1009"/>
      <c r="F638" s="1011"/>
      <c r="G638" s="1009"/>
      <c r="H638" s="1009"/>
      <c r="I638" s="1009"/>
      <c r="J638" s="1009"/>
      <c r="K638" s="1009"/>
      <c r="L638" s="1009"/>
      <c r="M638" s="1009"/>
      <c r="N638" s="1009"/>
      <c r="O638" s="1009"/>
      <c r="P638" s="1009"/>
      <c r="Q638" s="1009"/>
      <c r="R638" s="1009"/>
      <c r="S638" s="1009"/>
      <c r="T638" s="1009"/>
      <c r="U638" s="1009"/>
      <c r="V638" s="1009"/>
      <c r="W638" s="1009"/>
      <c r="X638" s="1009"/>
      <c r="Y638" s="1009"/>
      <c r="Z638" s="1009"/>
      <c r="AA638" s="1009"/>
    </row>
    <row r="639">
      <c r="A639" s="1009"/>
      <c r="B639" s="1008"/>
      <c r="C639" s="1009"/>
      <c r="D639" s="1010"/>
      <c r="E639" s="1009"/>
      <c r="F639" s="1011"/>
      <c r="G639" s="1009"/>
      <c r="H639" s="1009"/>
      <c r="I639" s="1009"/>
      <c r="J639" s="1009"/>
      <c r="K639" s="1009"/>
      <c r="L639" s="1009"/>
      <c r="M639" s="1009"/>
      <c r="N639" s="1009"/>
      <c r="O639" s="1009"/>
      <c r="P639" s="1009"/>
      <c r="Q639" s="1009"/>
      <c r="R639" s="1009"/>
      <c r="S639" s="1009"/>
      <c r="T639" s="1009"/>
      <c r="U639" s="1009"/>
      <c r="V639" s="1009"/>
      <c r="W639" s="1009"/>
      <c r="X639" s="1009"/>
      <c r="Y639" s="1009"/>
      <c r="Z639" s="1009"/>
      <c r="AA639" s="1009"/>
    </row>
    <row r="640">
      <c r="A640" s="1009"/>
      <c r="B640" s="1008"/>
      <c r="C640" s="1009"/>
      <c r="D640" s="1010"/>
      <c r="E640" s="1009"/>
      <c r="F640" s="1011"/>
      <c r="G640" s="1009"/>
      <c r="H640" s="1009"/>
      <c r="I640" s="1009"/>
      <c r="J640" s="1009"/>
      <c r="K640" s="1009"/>
      <c r="L640" s="1009"/>
      <c r="M640" s="1009"/>
      <c r="N640" s="1009"/>
      <c r="O640" s="1009"/>
      <c r="P640" s="1009"/>
      <c r="Q640" s="1009"/>
      <c r="R640" s="1009"/>
      <c r="S640" s="1009"/>
      <c r="T640" s="1009"/>
      <c r="U640" s="1009"/>
      <c r="V640" s="1009"/>
      <c r="W640" s="1009"/>
      <c r="X640" s="1009"/>
      <c r="Y640" s="1009"/>
      <c r="Z640" s="1009"/>
      <c r="AA640" s="1009"/>
    </row>
    <row r="641">
      <c r="A641" s="1009"/>
      <c r="B641" s="1008"/>
      <c r="C641" s="1009"/>
      <c r="D641" s="1010"/>
      <c r="E641" s="1009"/>
      <c r="F641" s="1011"/>
      <c r="G641" s="1009"/>
      <c r="H641" s="1009"/>
      <c r="I641" s="1009"/>
      <c r="J641" s="1009"/>
      <c r="K641" s="1009"/>
      <c r="L641" s="1009"/>
      <c r="M641" s="1009"/>
      <c r="N641" s="1009"/>
      <c r="O641" s="1009"/>
      <c r="P641" s="1009"/>
      <c r="Q641" s="1009"/>
      <c r="R641" s="1009"/>
      <c r="S641" s="1009"/>
      <c r="T641" s="1009"/>
      <c r="U641" s="1009"/>
      <c r="V641" s="1009"/>
      <c r="W641" s="1009"/>
      <c r="X641" s="1009"/>
      <c r="Y641" s="1009"/>
      <c r="Z641" s="1009"/>
      <c r="AA641" s="1009"/>
    </row>
    <row r="642">
      <c r="A642" s="1009"/>
      <c r="B642" s="1008"/>
      <c r="C642" s="1009"/>
      <c r="D642" s="1010"/>
      <c r="E642" s="1009"/>
      <c r="F642" s="1011"/>
      <c r="G642" s="1009"/>
      <c r="H642" s="1009"/>
      <c r="I642" s="1009"/>
      <c r="J642" s="1009"/>
      <c r="K642" s="1009"/>
      <c r="L642" s="1009"/>
      <c r="M642" s="1009"/>
      <c r="N642" s="1009"/>
      <c r="O642" s="1009"/>
      <c r="P642" s="1009"/>
      <c r="Q642" s="1009"/>
      <c r="R642" s="1009"/>
      <c r="S642" s="1009"/>
      <c r="T642" s="1009"/>
      <c r="U642" s="1009"/>
      <c r="V642" s="1009"/>
      <c r="W642" s="1009"/>
      <c r="X642" s="1009"/>
      <c r="Y642" s="1009"/>
      <c r="Z642" s="1009"/>
      <c r="AA642" s="1009"/>
    </row>
    <row r="643">
      <c r="A643" s="1009"/>
      <c r="B643" s="1008"/>
      <c r="C643" s="1009"/>
      <c r="D643" s="1010"/>
      <c r="E643" s="1009"/>
      <c r="F643" s="1011"/>
      <c r="G643" s="1009"/>
      <c r="H643" s="1009"/>
      <c r="I643" s="1009"/>
      <c r="J643" s="1009"/>
      <c r="K643" s="1009"/>
      <c r="L643" s="1009"/>
      <c r="M643" s="1009"/>
      <c r="N643" s="1009"/>
      <c r="O643" s="1009"/>
      <c r="P643" s="1009"/>
      <c r="Q643" s="1009"/>
      <c r="R643" s="1009"/>
      <c r="S643" s="1009"/>
      <c r="T643" s="1009"/>
      <c r="U643" s="1009"/>
      <c r="V643" s="1009"/>
      <c r="W643" s="1009"/>
      <c r="X643" s="1009"/>
      <c r="Y643" s="1009"/>
      <c r="Z643" s="1009"/>
      <c r="AA643" s="1009"/>
    </row>
    <row r="644">
      <c r="A644" s="1009"/>
      <c r="B644" s="1008"/>
      <c r="C644" s="1009"/>
      <c r="D644" s="1010"/>
      <c r="E644" s="1009"/>
      <c r="F644" s="1011"/>
      <c r="G644" s="1009"/>
      <c r="H644" s="1009"/>
      <c r="I644" s="1009"/>
      <c r="J644" s="1009"/>
      <c r="K644" s="1009"/>
      <c r="L644" s="1009"/>
      <c r="M644" s="1009"/>
      <c r="N644" s="1009"/>
      <c r="O644" s="1009"/>
      <c r="P644" s="1009"/>
      <c r="Q644" s="1009"/>
      <c r="R644" s="1009"/>
      <c r="S644" s="1009"/>
      <c r="T644" s="1009"/>
      <c r="U644" s="1009"/>
      <c r="V644" s="1009"/>
      <c r="W644" s="1009"/>
      <c r="X644" s="1009"/>
      <c r="Y644" s="1009"/>
      <c r="Z644" s="1009"/>
      <c r="AA644" s="1009"/>
    </row>
    <row r="645">
      <c r="A645" s="1009"/>
      <c r="B645" s="1008"/>
      <c r="C645" s="1009"/>
      <c r="D645" s="1010"/>
      <c r="E645" s="1009"/>
      <c r="F645" s="1011"/>
      <c r="G645" s="1009"/>
      <c r="H645" s="1009"/>
      <c r="I645" s="1009"/>
      <c r="J645" s="1009"/>
      <c r="K645" s="1009"/>
      <c r="L645" s="1009"/>
      <c r="M645" s="1009"/>
      <c r="N645" s="1009"/>
      <c r="O645" s="1009"/>
      <c r="P645" s="1009"/>
      <c r="Q645" s="1009"/>
      <c r="R645" s="1009"/>
      <c r="S645" s="1009"/>
      <c r="T645" s="1009"/>
      <c r="U645" s="1009"/>
      <c r="V645" s="1009"/>
      <c r="W645" s="1009"/>
      <c r="X645" s="1009"/>
      <c r="Y645" s="1009"/>
      <c r="Z645" s="1009"/>
      <c r="AA645" s="1009"/>
    </row>
    <row r="646">
      <c r="A646" s="1009"/>
      <c r="B646" s="1008"/>
      <c r="C646" s="1009"/>
      <c r="D646" s="1010"/>
      <c r="E646" s="1009"/>
      <c r="F646" s="1011"/>
      <c r="G646" s="1009"/>
      <c r="H646" s="1009"/>
      <c r="I646" s="1009"/>
      <c r="J646" s="1009"/>
      <c r="K646" s="1009"/>
      <c r="L646" s="1009"/>
      <c r="M646" s="1009"/>
      <c r="N646" s="1009"/>
      <c r="O646" s="1009"/>
      <c r="P646" s="1009"/>
      <c r="Q646" s="1009"/>
      <c r="R646" s="1009"/>
      <c r="S646" s="1009"/>
      <c r="T646" s="1009"/>
      <c r="U646" s="1009"/>
      <c r="V646" s="1009"/>
      <c r="W646" s="1009"/>
      <c r="X646" s="1009"/>
      <c r="Y646" s="1009"/>
      <c r="Z646" s="1009"/>
      <c r="AA646" s="1009"/>
    </row>
    <row r="647">
      <c r="A647" s="1009"/>
      <c r="B647" s="1008"/>
      <c r="C647" s="1009"/>
      <c r="D647" s="1010"/>
      <c r="E647" s="1009"/>
      <c r="F647" s="1011"/>
      <c r="G647" s="1009"/>
      <c r="H647" s="1009"/>
      <c r="I647" s="1009"/>
      <c r="J647" s="1009"/>
      <c r="K647" s="1009"/>
      <c r="L647" s="1009"/>
      <c r="M647" s="1009"/>
      <c r="N647" s="1009"/>
      <c r="O647" s="1009"/>
      <c r="P647" s="1009"/>
      <c r="Q647" s="1009"/>
      <c r="R647" s="1009"/>
      <c r="S647" s="1009"/>
      <c r="T647" s="1009"/>
      <c r="U647" s="1009"/>
      <c r="V647" s="1009"/>
      <c r="W647" s="1009"/>
      <c r="X647" s="1009"/>
      <c r="Y647" s="1009"/>
      <c r="Z647" s="1009"/>
      <c r="AA647" s="1009"/>
    </row>
    <row r="648">
      <c r="A648" s="1009"/>
      <c r="B648" s="1008"/>
      <c r="C648" s="1009"/>
      <c r="D648" s="1010"/>
      <c r="E648" s="1009"/>
      <c r="F648" s="1011"/>
      <c r="G648" s="1009"/>
      <c r="H648" s="1009"/>
      <c r="I648" s="1009"/>
      <c r="J648" s="1009"/>
      <c r="K648" s="1009"/>
      <c r="L648" s="1009"/>
      <c r="M648" s="1009"/>
      <c r="N648" s="1009"/>
      <c r="O648" s="1009"/>
      <c r="P648" s="1009"/>
      <c r="Q648" s="1009"/>
      <c r="R648" s="1009"/>
      <c r="S648" s="1009"/>
      <c r="T648" s="1009"/>
      <c r="U648" s="1009"/>
      <c r="V648" s="1009"/>
      <c r="W648" s="1009"/>
      <c r="X648" s="1009"/>
      <c r="Y648" s="1009"/>
      <c r="Z648" s="1009"/>
      <c r="AA648" s="1009"/>
    </row>
    <row r="649">
      <c r="A649" s="1009"/>
      <c r="B649" s="1008"/>
      <c r="C649" s="1009"/>
      <c r="D649" s="1010"/>
      <c r="E649" s="1009"/>
      <c r="F649" s="1011"/>
      <c r="G649" s="1009"/>
      <c r="H649" s="1009"/>
      <c r="I649" s="1009"/>
      <c r="J649" s="1009"/>
      <c r="K649" s="1009"/>
      <c r="L649" s="1009"/>
      <c r="M649" s="1009"/>
      <c r="N649" s="1009"/>
      <c r="O649" s="1009"/>
      <c r="P649" s="1009"/>
      <c r="Q649" s="1009"/>
      <c r="R649" s="1009"/>
      <c r="S649" s="1009"/>
      <c r="T649" s="1009"/>
      <c r="U649" s="1009"/>
      <c r="V649" s="1009"/>
      <c r="W649" s="1009"/>
      <c r="X649" s="1009"/>
      <c r="Y649" s="1009"/>
      <c r="Z649" s="1009"/>
      <c r="AA649" s="1009"/>
    </row>
    <row r="650">
      <c r="A650" s="1009"/>
      <c r="B650" s="1008"/>
      <c r="C650" s="1009"/>
      <c r="D650" s="1010"/>
      <c r="E650" s="1009"/>
      <c r="F650" s="1011"/>
      <c r="G650" s="1009"/>
      <c r="H650" s="1009"/>
      <c r="I650" s="1009"/>
      <c r="J650" s="1009"/>
      <c r="K650" s="1009"/>
      <c r="L650" s="1009"/>
      <c r="M650" s="1009"/>
      <c r="N650" s="1009"/>
      <c r="O650" s="1009"/>
      <c r="P650" s="1009"/>
      <c r="Q650" s="1009"/>
      <c r="R650" s="1009"/>
      <c r="S650" s="1009"/>
      <c r="T650" s="1009"/>
      <c r="U650" s="1009"/>
      <c r="V650" s="1009"/>
      <c r="W650" s="1009"/>
      <c r="X650" s="1009"/>
      <c r="Y650" s="1009"/>
      <c r="Z650" s="1009"/>
      <c r="AA650" s="1009"/>
    </row>
    <row r="651">
      <c r="A651" s="1009"/>
      <c r="B651" s="1008"/>
      <c r="C651" s="1009"/>
      <c r="D651" s="1010"/>
      <c r="E651" s="1009"/>
      <c r="F651" s="1011"/>
      <c r="G651" s="1009"/>
      <c r="H651" s="1009"/>
      <c r="I651" s="1009"/>
      <c r="J651" s="1009"/>
      <c r="K651" s="1009"/>
      <c r="L651" s="1009"/>
      <c r="M651" s="1009"/>
      <c r="N651" s="1009"/>
      <c r="O651" s="1009"/>
      <c r="P651" s="1009"/>
      <c r="Q651" s="1009"/>
      <c r="R651" s="1009"/>
      <c r="S651" s="1009"/>
      <c r="T651" s="1009"/>
      <c r="U651" s="1009"/>
      <c r="V651" s="1009"/>
      <c r="W651" s="1009"/>
      <c r="X651" s="1009"/>
      <c r="Y651" s="1009"/>
      <c r="Z651" s="1009"/>
      <c r="AA651" s="1009"/>
    </row>
    <row r="652">
      <c r="A652" s="1009"/>
      <c r="B652" s="1008"/>
      <c r="C652" s="1009"/>
      <c r="D652" s="1010"/>
      <c r="E652" s="1009"/>
      <c r="F652" s="1011"/>
      <c r="G652" s="1009"/>
      <c r="H652" s="1009"/>
      <c r="I652" s="1009"/>
      <c r="J652" s="1009"/>
      <c r="K652" s="1009"/>
      <c r="L652" s="1009"/>
      <c r="M652" s="1009"/>
      <c r="N652" s="1009"/>
      <c r="O652" s="1009"/>
      <c r="P652" s="1009"/>
      <c r="Q652" s="1009"/>
      <c r="R652" s="1009"/>
      <c r="S652" s="1009"/>
      <c r="T652" s="1009"/>
      <c r="U652" s="1009"/>
      <c r="V652" s="1009"/>
      <c r="W652" s="1009"/>
      <c r="X652" s="1009"/>
      <c r="Y652" s="1009"/>
      <c r="Z652" s="1009"/>
      <c r="AA652" s="1009"/>
    </row>
    <row r="653">
      <c r="A653" s="1009"/>
      <c r="B653" s="1008"/>
      <c r="C653" s="1009"/>
      <c r="D653" s="1010"/>
      <c r="E653" s="1009"/>
      <c r="F653" s="1011"/>
      <c r="G653" s="1009"/>
      <c r="H653" s="1009"/>
      <c r="I653" s="1009"/>
      <c r="J653" s="1009"/>
      <c r="K653" s="1009"/>
      <c r="L653" s="1009"/>
      <c r="M653" s="1009"/>
      <c r="N653" s="1009"/>
      <c r="O653" s="1009"/>
      <c r="P653" s="1009"/>
      <c r="Q653" s="1009"/>
      <c r="R653" s="1009"/>
      <c r="S653" s="1009"/>
      <c r="T653" s="1009"/>
      <c r="U653" s="1009"/>
      <c r="V653" s="1009"/>
      <c r="W653" s="1009"/>
      <c r="X653" s="1009"/>
      <c r="Y653" s="1009"/>
      <c r="Z653" s="1009"/>
      <c r="AA653" s="1009"/>
    </row>
    <row r="654">
      <c r="A654" s="1009"/>
      <c r="B654" s="1008"/>
      <c r="C654" s="1009"/>
      <c r="D654" s="1010"/>
      <c r="E654" s="1009"/>
      <c r="F654" s="1011"/>
      <c r="G654" s="1009"/>
      <c r="H654" s="1009"/>
      <c r="I654" s="1009"/>
      <c r="J654" s="1009"/>
      <c r="K654" s="1009"/>
      <c r="L654" s="1009"/>
      <c r="M654" s="1009"/>
      <c r="N654" s="1009"/>
      <c r="O654" s="1009"/>
      <c r="P654" s="1009"/>
      <c r="Q654" s="1009"/>
      <c r="R654" s="1009"/>
      <c r="S654" s="1009"/>
      <c r="T654" s="1009"/>
      <c r="U654" s="1009"/>
      <c r="V654" s="1009"/>
      <c r="W654" s="1009"/>
      <c r="X654" s="1009"/>
      <c r="Y654" s="1009"/>
      <c r="Z654" s="1009"/>
      <c r="AA654" s="1009"/>
    </row>
    <row r="655">
      <c r="A655" s="1009"/>
      <c r="B655" s="1008"/>
      <c r="C655" s="1009"/>
      <c r="D655" s="1010"/>
      <c r="E655" s="1009"/>
      <c r="F655" s="1011"/>
      <c r="G655" s="1009"/>
      <c r="H655" s="1009"/>
      <c r="I655" s="1009"/>
      <c r="J655" s="1009"/>
      <c r="K655" s="1009"/>
      <c r="L655" s="1009"/>
      <c r="M655" s="1009"/>
      <c r="N655" s="1009"/>
      <c r="O655" s="1009"/>
      <c r="P655" s="1009"/>
      <c r="Q655" s="1009"/>
      <c r="R655" s="1009"/>
      <c r="S655" s="1009"/>
      <c r="T655" s="1009"/>
      <c r="U655" s="1009"/>
      <c r="V655" s="1009"/>
      <c r="W655" s="1009"/>
      <c r="X655" s="1009"/>
      <c r="Y655" s="1009"/>
      <c r="Z655" s="1009"/>
      <c r="AA655" s="1009"/>
    </row>
    <row r="656">
      <c r="A656" s="1009"/>
      <c r="B656" s="1008"/>
      <c r="C656" s="1009"/>
      <c r="D656" s="1010"/>
      <c r="E656" s="1009"/>
      <c r="F656" s="1011"/>
      <c r="G656" s="1009"/>
      <c r="H656" s="1009"/>
      <c r="I656" s="1009"/>
      <c r="J656" s="1009"/>
      <c r="K656" s="1009"/>
      <c r="L656" s="1009"/>
      <c r="M656" s="1009"/>
      <c r="N656" s="1009"/>
      <c r="O656" s="1009"/>
      <c r="P656" s="1009"/>
      <c r="Q656" s="1009"/>
      <c r="R656" s="1009"/>
      <c r="S656" s="1009"/>
      <c r="T656" s="1009"/>
      <c r="U656" s="1009"/>
      <c r="V656" s="1009"/>
      <c r="W656" s="1009"/>
      <c r="X656" s="1009"/>
      <c r="Y656" s="1009"/>
      <c r="Z656" s="1009"/>
      <c r="AA656" s="1009"/>
    </row>
    <row r="657">
      <c r="A657" s="1009"/>
      <c r="B657" s="1008"/>
      <c r="C657" s="1009"/>
      <c r="D657" s="1010"/>
      <c r="E657" s="1009"/>
      <c r="F657" s="1011"/>
      <c r="G657" s="1009"/>
      <c r="H657" s="1009"/>
      <c r="I657" s="1009"/>
      <c r="J657" s="1009"/>
      <c r="K657" s="1009"/>
      <c r="L657" s="1009"/>
      <c r="M657" s="1009"/>
      <c r="N657" s="1009"/>
      <c r="O657" s="1009"/>
      <c r="P657" s="1009"/>
      <c r="Q657" s="1009"/>
      <c r="R657" s="1009"/>
      <c r="S657" s="1009"/>
      <c r="T657" s="1009"/>
      <c r="U657" s="1009"/>
      <c r="V657" s="1009"/>
      <c r="W657" s="1009"/>
      <c r="X657" s="1009"/>
      <c r="Y657" s="1009"/>
      <c r="Z657" s="1009"/>
      <c r="AA657" s="1009"/>
    </row>
    <row r="658">
      <c r="A658" s="1009"/>
      <c r="B658" s="1008"/>
      <c r="C658" s="1009"/>
      <c r="D658" s="1010"/>
      <c r="E658" s="1009"/>
      <c r="F658" s="1011"/>
      <c r="G658" s="1009"/>
      <c r="H658" s="1009"/>
      <c r="I658" s="1009"/>
      <c r="J658" s="1009"/>
      <c r="K658" s="1009"/>
      <c r="L658" s="1009"/>
      <c r="M658" s="1009"/>
      <c r="N658" s="1009"/>
      <c r="O658" s="1009"/>
      <c r="P658" s="1009"/>
      <c r="Q658" s="1009"/>
      <c r="R658" s="1009"/>
      <c r="S658" s="1009"/>
      <c r="T658" s="1009"/>
      <c r="U658" s="1009"/>
      <c r="V658" s="1009"/>
      <c r="W658" s="1009"/>
      <c r="X658" s="1009"/>
      <c r="Y658" s="1009"/>
      <c r="Z658" s="1009"/>
      <c r="AA658" s="1009"/>
    </row>
    <row r="659">
      <c r="A659" s="1009"/>
      <c r="B659" s="1008"/>
      <c r="C659" s="1009"/>
      <c r="D659" s="1010"/>
      <c r="E659" s="1009"/>
      <c r="F659" s="1011"/>
      <c r="G659" s="1009"/>
      <c r="H659" s="1009"/>
      <c r="I659" s="1009"/>
      <c r="J659" s="1009"/>
      <c r="K659" s="1009"/>
      <c r="L659" s="1009"/>
      <c r="M659" s="1009"/>
      <c r="N659" s="1009"/>
      <c r="O659" s="1009"/>
      <c r="P659" s="1009"/>
      <c r="Q659" s="1009"/>
      <c r="R659" s="1009"/>
      <c r="S659" s="1009"/>
      <c r="T659" s="1009"/>
      <c r="U659" s="1009"/>
      <c r="V659" s="1009"/>
      <c r="W659" s="1009"/>
      <c r="X659" s="1009"/>
      <c r="Y659" s="1009"/>
      <c r="Z659" s="1009"/>
      <c r="AA659" s="1009"/>
    </row>
    <row r="660">
      <c r="A660" s="1009"/>
      <c r="B660" s="1008"/>
      <c r="C660" s="1009"/>
      <c r="D660" s="1010"/>
      <c r="E660" s="1009"/>
      <c r="F660" s="1011"/>
      <c r="G660" s="1009"/>
      <c r="H660" s="1009"/>
      <c r="I660" s="1009"/>
      <c r="J660" s="1009"/>
      <c r="K660" s="1009"/>
      <c r="L660" s="1009"/>
      <c r="M660" s="1009"/>
      <c r="N660" s="1009"/>
      <c r="O660" s="1009"/>
      <c r="P660" s="1009"/>
      <c r="Q660" s="1009"/>
      <c r="R660" s="1009"/>
      <c r="S660" s="1009"/>
      <c r="T660" s="1009"/>
      <c r="U660" s="1009"/>
      <c r="V660" s="1009"/>
      <c r="W660" s="1009"/>
      <c r="X660" s="1009"/>
      <c r="Y660" s="1009"/>
      <c r="Z660" s="1009"/>
      <c r="AA660" s="1009"/>
    </row>
    <row r="661">
      <c r="A661" s="1009"/>
      <c r="B661" s="1008"/>
      <c r="C661" s="1009"/>
      <c r="D661" s="1010"/>
      <c r="E661" s="1009"/>
      <c r="F661" s="1011"/>
      <c r="G661" s="1009"/>
      <c r="H661" s="1009"/>
      <c r="I661" s="1009"/>
      <c r="J661" s="1009"/>
      <c r="K661" s="1009"/>
      <c r="L661" s="1009"/>
      <c r="M661" s="1009"/>
      <c r="N661" s="1009"/>
      <c r="O661" s="1009"/>
      <c r="P661" s="1009"/>
      <c r="Q661" s="1009"/>
      <c r="R661" s="1009"/>
      <c r="S661" s="1009"/>
      <c r="T661" s="1009"/>
      <c r="U661" s="1009"/>
      <c r="V661" s="1009"/>
      <c r="W661" s="1009"/>
      <c r="X661" s="1009"/>
      <c r="Y661" s="1009"/>
      <c r="Z661" s="1009"/>
      <c r="AA661" s="1009"/>
    </row>
    <row r="662">
      <c r="A662" s="1009"/>
      <c r="B662" s="1008"/>
      <c r="C662" s="1009"/>
      <c r="D662" s="1010"/>
      <c r="E662" s="1009"/>
      <c r="F662" s="1011"/>
      <c r="G662" s="1009"/>
      <c r="H662" s="1009"/>
      <c r="I662" s="1009"/>
      <c r="J662" s="1009"/>
      <c r="K662" s="1009"/>
      <c r="L662" s="1009"/>
      <c r="M662" s="1009"/>
      <c r="N662" s="1009"/>
      <c r="O662" s="1009"/>
      <c r="P662" s="1009"/>
      <c r="Q662" s="1009"/>
      <c r="R662" s="1009"/>
      <c r="S662" s="1009"/>
      <c r="T662" s="1009"/>
      <c r="U662" s="1009"/>
      <c r="V662" s="1009"/>
      <c r="W662" s="1009"/>
      <c r="X662" s="1009"/>
      <c r="Y662" s="1009"/>
      <c r="Z662" s="1009"/>
      <c r="AA662" s="1009"/>
    </row>
    <row r="663">
      <c r="A663" s="1009"/>
      <c r="B663" s="1008"/>
      <c r="C663" s="1009"/>
      <c r="D663" s="1010"/>
      <c r="E663" s="1009"/>
      <c r="F663" s="1011"/>
      <c r="G663" s="1009"/>
      <c r="H663" s="1009"/>
      <c r="I663" s="1009"/>
      <c r="J663" s="1009"/>
      <c r="K663" s="1009"/>
      <c r="L663" s="1009"/>
      <c r="M663" s="1009"/>
      <c r="N663" s="1009"/>
      <c r="O663" s="1009"/>
      <c r="P663" s="1009"/>
      <c r="Q663" s="1009"/>
      <c r="R663" s="1009"/>
      <c r="S663" s="1009"/>
      <c r="T663" s="1009"/>
      <c r="U663" s="1009"/>
      <c r="V663" s="1009"/>
      <c r="W663" s="1009"/>
      <c r="X663" s="1009"/>
      <c r="Y663" s="1009"/>
      <c r="Z663" s="1009"/>
      <c r="AA663" s="1009"/>
    </row>
    <row r="664">
      <c r="A664" s="1009"/>
      <c r="B664" s="1008"/>
      <c r="C664" s="1009"/>
      <c r="D664" s="1010"/>
      <c r="E664" s="1009"/>
      <c r="F664" s="1011"/>
      <c r="G664" s="1009"/>
      <c r="H664" s="1009"/>
      <c r="I664" s="1009"/>
      <c r="J664" s="1009"/>
      <c r="K664" s="1009"/>
      <c r="L664" s="1009"/>
      <c r="M664" s="1009"/>
      <c r="N664" s="1009"/>
      <c r="O664" s="1009"/>
      <c r="P664" s="1009"/>
      <c r="Q664" s="1009"/>
      <c r="R664" s="1009"/>
      <c r="S664" s="1009"/>
      <c r="T664" s="1009"/>
      <c r="U664" s="1009"/>
      <c r="V664" s="1009"/>
      <c r="W664" s="1009"/>
      <c r="X664" s="1009"/>
      <c r="Y664" s="1009"/>
      <c r="Z664" s="1009"/>
      <c r="AA664" s="1009"/>
    </row>
    <row r="665">
      <c r="A665" s="1009"/>
      <c r="B665" s="1008"/>
      <c r="C665" s="1009"/>
      <c r="D665" s="1010"/>
      <c r="E665" s="1009"/>
      <c r="F665" s="1011"/>
      <c r="G665" s="1009"/>
      <c r="H665" s="1009"/>
      <c r="I665" s="1009"/>
      <c r="J665" s="1009"/>
      <c r="K665" s="1009"/>
      <c r="L665" s="1009"/>
      <c r="M665" s="1009"/>
      <c r="N665" s="1009"/>
      <c r="O665" s="1009"/>
      <c r="P665" s="1009"/>
      <c r="Q665" s="1009"/>
      <c r="R665" s="1009"/>
      <c r="S665" s="1009"/>
      <c r="T665" s="1009"/>
      <c r="U665" s="1009"/>
      <c r="V665" s="1009"/>
      <c r="W665" s="1009"/>
      <c r="X665" s="1009"/>
      <c r="Y665" s="1009"/>
      <c r="Z665" s="1009"/>
      <c r="AA665" s="1009"/>
    </row>
    <row r="666">
      <c r="A666" s="1009"/>
      <c r="B666" s="1008"/>
      <c r="C666" s="1009"/>
      <c r="D666" s="1010"/>
      <c r="E666" s="1009"/>
      <c r="F666" s="1011"/>
      <c r="G666" s="1009"/>
      <c r="H666" s="1009"/>
      <c r="I666" s="1009"/>
      <c r="J666" s="1009"/>
      <c r="K666" s="1009"/>
      <c r="L666" s="1009"/>
      <c r="M666" s="1009"/>
      <c r="N666" s="1009"/>
      <c r="O666" s="1009"/>
      <c r="P666" s="1009"/>
      <c r="Q666" s="1009"/>
      <c r="R666" s="1009"/>
      <c r="S666" s="1009"/>
      <c r="T666" s="1009"/>
      <c r="U666" s="1009"/>
      <c r="V666" s="1009"/>
      <c r="W666" s="1009"/>
      <c r="X666" s="1009"/>
      <c r="Y666" s="1009"/>
      <c r="Z666" s="1009"/>
      <c r="AA666" s="1009"/>
    </row>
    <row r="667">
      <c r="A667" s="1009"/>
      <c r="B667" s="1008"/>
      <c r="C667" s="1009"/>
      <c r="D667" s="1010"/>
      <c r="E667" s="1009"/>
      <c r="F667" s="1011"/>
      <c r="G667" s="1009"/>
      <c r="H667" s="1009"/>
      <c r="I667" s="1009"/>
      <c r="J667" s="1009"/>
      <c r="K667" s="1009"/>
      <c r="L667" s="1009"/>
      <c r="M667" s="1009"/>
      <c r="N667" s="1009"/>
      <c r="O667" s="1009"/>
      <c r="P667" s="1009"/>
      <c r="Q667" s="1009"/>
      <c r="R667" s="1009"/>
      <c r="S667" s="1009"/>
      <c r="T667" s="1009"/>
      <c r="U667" s="1009"/>
      <c r="V667" s="1009"/>
      <c r="W667" s="1009"/>
      <c r="X667" s="1009"/>
      <c r="Y667" s="1009"/>
      <c r="Z667" s="1009"/>
      <c r="AA667" s="1009"/>
    </row>
    <row r="668">
      <c r="A668" s="1009"/>
      <c r="B668" s="1008"/>
      <c r="C668" s="1009"/>
      <c r="D668" s="1010"/>
      <c r="E668" s="1009"/>
      <c r="F668" s="1011"/>
      <c r="G668" s="1009"/>
      <c r="H668" s="1009"/>
      <c r="I668" s="1009"/>
      <c r="J668" s="1009"/>
      <c r="K668" s="1009"/>
      <c r="L668" s="1009"/>
      <c r="M668" s="1009"/>
      <c r="N668" s="1009"/>
      <c r="O668" s="1009"/>
      <c r="P668" s="1009"/>
      <c r="Q668" s="1009"/>
      <c r="R668" s="1009"/>
      <c r="S668" s="1009"/>
      <c r="T668" s="1009"/>
      <c r="U668" s="1009"/>
      <c r="V668" s="1009"/>
      <c r="W668" s="1009"/>
      <c r="X668" s="1009"/>
      <c r="Y668" s="1009"/>
      <c r="Z668" s="1009"/>
      <c r="AA668" s="1009"/>
    </row>
    <row r="669">
      <c r="A669" s="1009"/>
      <c r="B669" s="1008"/>
      <c r="C669" s="1009"/>
      <c r="D669" s="1010"/>
      <c r="E669" s="1009"/>
      <c r="F669" s="1011"/>
      <c r="G669" s="1009"/>
      <c r="H669" s="1009"/>
      <c r="I669" s="1009"/>
      <c r="J669" s="1009"/>
      <c r="K669" s="1009"/>
      <c r="L669" s="1009"/>
      <c r="M669" s="1009"/>
      <c r="N669" s="1009"/>
      <c r="O669" s="1009"/>
      <c r="P669" s="1009"/>
      <c r="Q669" s="1009"/>
      <c r="R669" s="1009"/>
      <c r="S669" s="1009"/>
      <c r="T669" s="1009"/>
      <c r="U669" s="1009"/>
      <c r="V669" s="1009"/>
      <c r="W669" s="1009"/>
      <c r="X669" s="1009"/>
      <c r="Y669" s="1009"/>
      <c r="Z669" s="1009"/>
      <c r="AA669" s="1009"/>
    </row>
    <row r="670">
      <c r="A670" s="1009"/>
      <c r="B670" s="1008"/>
      <c r="C670" s="1009"/>
      <c r="D670" s="1010"/>
      <c r="E670" s="1009"/>
      <c r="F670" s="1011"/>
      <c r="G670" s="1009"/>
      <c r="H670" s="1009"/>
      <c r="I670" s="1009"/>
      <c r="J670" s="1009"/>
      <c r="K670" s="1009"/>
      <c r="L670" s="1009"/>
      <c r="M670" s="1009"/>
      <c r="N670" s="1009"/>
      <c r="O670" s="1009"/>
      <c r="P670" s="1009"/>
      <c r="Q670" s="1009"/>
      <c r="R670" s="1009"/>
      <c r="S670" s="1009"/>
      <c r="T670" s="1009"/>
      <c r="U670" s="1009"/>
      <c r="V670" s="1009"/>
      <c r="W670" s="1009"/>
      <c r="X670" s="1009"/>
      <c r="Y670" s="1009"/>
      <c r="Z670" s="1009"/>
      <c r="AA670" s="1009"/>
    </row>
    <row r="671">
      <c r="A671" s="1009"/>
      <c r="B671" s="1008"/>
      <c r="C671" s="1009"/>
      <c r="D671" s="1010"/>
      <c r="E671" s="1009"/>
      <c r="F671" s="1011"/>
      <c r="G671" s="1009"/>
      <c r="H671" s="1009"/>
      <c r="I671" s="1009"/>
      <c r="J671" s="1009"/>
      <c r="K671" s="1009"/>
      <c r="L671" s="1009"/>
      <c r="M671" s="1009"/>
      <c r="N671" s="1009"/>
      <c r="O671" s="1009"/>
      <c r="P671" s="1009"/>
      <c r="Q671" s="1009"/>
      <c r="R671" s="1009"/>
      <c r="S671" s="1009"/>
      <c r="T671" s="1009"/>
      <c r="U671" s="1009"/>
      <c r="V671" s="1009"/>
      <c r="W671" s="1009"/>
      <c r="X671" s="1009"/>
      <c r="Y671" s="1009"/>
      <c r="Z671" s="1009"/>
      <c r="AA671" s="1009"/>
    </row>
    <row r="672">
      <c r="A672" s="1009"/>
      <c r="B672" s="1008"/>
      <c r="C672" s="1009"/>
      <c r="D672" s="1010"/>
      <c r="E672" s="1009"/>
      <c r="F672" s="1011"/>
      <c r="G672" s="1009"/>
      <c r="H672" s="1009"/>
      <c r="I672" s="1009"/>
      <c r="J672" s="1009"/>
      <c r="K672" s="1009"/>
      <c r="L672" s="1009"/>
      <c r="M672" s="1009"/>
      <c r="N672" s="1009"/>
      <c r="O672" s="1009"/>
      <c r="P672" s="1009"/>
      <c r="Q672" s="1009"/>
      <c r="R672" s="1009"/>
      <c r="S672" s="1009"/>
      <c r="T672" s="1009"/>
      <c r="U672" s="1009"/>
      <c r="V672" s="1009"/>
      <c r="W672" s="1009"/>
      <c r="X672" s="1009"/>
      <c r="Y672" s="1009"/>
      <c r="Z672" s="1009"/>
      <c r="AA672" s="1009"/>
    </row>
    <row r="673">
      <c r="A673" s="1009"/>
      <c r="B673" s="1008"/>
      <c r="C673" s="1009"/>
      <c r="D673" s="1010"/>
      <c r="E673" s="1009"/>
      <c r="F673" s="1011"/>
      <c r="G673" s="1009"/>
      <c r="H673" s="1009"/>
      <c r="I673" s="1009"/>
      <c r="J673" s="1009"/>
      <c r="K673" s="1009"/>
      <c r="L673" s="1009"/>
      <c r="M673" s="1009"/>
      <c r="N673" s="1009"/>
      <c r="O673" s="1009"/>
      <c r="P673" s="1009"/>
      <c r="Q673" s="1009"/>
      <c r="R673" s="1009"/>
      <c r="S673" s="1009"/>
      <c r="T673" s="1009"/>
      <c r="U673" s="1009"/>
      <c r="V673" s="1009"/>
      <c r="W673" s="1009"/>
      <c r="X673" s="1009"/>
      <c r="Y673" s="1009"/>
      <c r="Z673" s="1009"/>
      <c r="AA673" s="1009"/>
    </row>
    <row r="674">
      <c r="A674" s="1009"/>
      <c r="B674" s="1008"/>
      <c r="C674" s="1009"/>
      <c r="D674" s="1010"/>
      <c r="E674" s="1009"/>
      <c r="F674" s="1011"/>
      <c r="G674" s="1009"/>
      <c r="H674" s="1009"/>
      <c r="I674" s="1009"/>
      <c r="J674" s="1009"/>
      <c r="K674" s="1009"/>
      <c r="L674" s="1009"/>
      <c r="M674" s="1009"/>
      <c r="N674" s="1009"/>
      <c r="O674" s="1009"/>
      <c r="P674" s="1009"/>
      <c r="Q674" s="1009"/>
      <c r="R674" s="1009"/>
      <c r="S674" s="1009"/>
      <c r="T674" s="1009"/>
      <c r="U674" s="1009"/>
      <c r="V674" s="1009"/>
      <c r="W674" s="1009"/>
      <c r="X674" s="1009"/>
      <c r="Y674" s="1009"/>
      <c r="Z674" s="1009"/>
      <c r="AA674" s="1009"/>
    </row>
    <row r="675">
      <c r="A675" s="1009"/>
      <c r="B675" s="1008"/>
      <c r="C675" s="1009"/>
      <c r="D675" s="1010"/>
      <c r="E675" s="1009"/>
      <c r="F675" s="1011"/>
      <c r="G675" s="1009"/>
      <c r="H675" s="1009"/>
      <c r="I675" s="1009"/>
      <c r="J675" s="1009"/>
      <c r="K675" s="1009"/>
      <c r="L675" s="1009"/>
      <c r="M675" s="1009"/>
      <c r="N675" s="1009"/>
      <c r="O675" s="1009"/>
      <c r="P675" s="1009"/>
      <c r="Q675" s="1009"/>
      <c r="R675" s="1009"/>
      <c r="S675" s="1009"/>
      <c r="T675" s="1009"/>
      <c r="U675" s="1009"/>
      <c r="V675" s="1009"/>
      <c r="W675" s="1009"/>
      <c r="X675" s="1009"/>
      <c r="Y675" s="1009"/>
      <c r="Z675" s="1009"/>
      <c r="AA675" s="1009"/>
    </row>
    <row r="676">
      <c r="A676" s="1009"/>
      <c r="B676" s="1008"/>
      <c r="C676" s="1009"/>
      <c r="D676" s="1010"/>
      <c r="E676" s="1009"/>
      <c r="F676" s="1011"/>
      <c r="G676" s="1009"/>
      <c r="H676" s="1009"/>
      <c r="I676" s="1009"/>
      <c r="J676" s="1009"/>
      <c r="K676" s="1009"/>
      <c r="L676" s="1009"/>
      <c r="M676" s="1009"/>
      <c r="N676" s="1009"/>
      <c r="O676" s="1009"/>
      <c r="P676" s="1009"/>
      <c r="Q676" s="1009"/>
      <c r="R676" s="1009"/>
      <c r="S676" s="1009"/>
      <c r="T676" s="1009"/>
      <c r="U676" s="1009"/>
      <c r="V676" s="1009"/>
      <c r="W676" s="1009"/>
      <c r="X676" s="1009"/>
      <c r="Y676" s="1009"/>
      <c r="Z676" s="1009"/>
      <c r="AA676" s="1009"/>
    </row>
    <row r="677">
      <c r="A677" s="1009"/>
      <c r="B677" s="1008"/>
      <c r="C677" s="1009"/>
      <c r="D677" s="1010"/>
      <c r="E677" s="1009"/>
      <c r="F677" s="1011"/>
      <c r="G677" s="1009"/>
      <c r="H677" s="1009"/>
      <c r="I677" s="1009"/>
      <c r="J677" s="1009"/>
      <c r="K677" s="1009"/>
      <c r="L677" s="1009"/>
      <c r="M677" s="1009"/>
      <c r="N677" s="1009"/>
      <c r="O677" s="1009"/>
      <c r="P677" s="1009"/>
      <c r="Q677" s="1009"/>
      <c r="R677" s="1009"/>
      <c r="S677" s="1009"/>
      <c r="T677" s="1009"/>
      <c r="U677" s="1009"/>
      <c r="V677" s="1009"/>
      <c r="W677" s="1009"/>
      <c r="X677" s="1009"/>
      <c r="Y677" s="1009"/>
      <c r="Z677" s="1009"/>
      <c r="AA677" s="1009"/>
    </row>
    <row r="678">
      <c r="A678" s="1009"/>
      <c r="B678" s="1008"/>
      <c r="C678" s="1009"/>
      <c r="D678" s="1010"/>
      <c r="E678" s="1009"/>
      <c r="F678" s="1011"/>
      <c r="G678" s="1009"/>
      <c r="H678" s="1009"/>
      <c r="I678" s="1009"/>
      <c r="J678" s="1009"/>
      <c r="K678" s="1009"/>
      <c r="L678" s="1009"/>
      <c r="M678" s="1009"/>
      <c r="N678" s="1009"/>
      <c r="O678" s="1009"/>
      <c r="P678" s="1009"/>
      <c r="Q678" s="1009"/>
      <c r="R678" s="1009"/>
      <c r="S678" s="1009"/>
      <c r="T678" s="1009"/>
      <c r="U678" s="1009"/>
      <c r="V678" s="1009"/>
      <c r="W678" s="1009"/>
      <c r="X678" s="1009"/>
      <c r="Y678" s="1009"/>
      <c r="Z678" s="1009"/>
      <c r="AA678" s="1009"/>
    </row>
    <row r="679">
      <c r="A679" s="1009"/>
      <c r="B679" s="1008"/>
      <c r="C679" s="1009"/>
      <c r="D679" s="1010"/>
      <c r="E679" s="1009"/>
      <c r="F679" s="1011"/>
      <c r="G679" s="1009"/>
      <c r="H679" s="1009"/>
      <c r="I679" s="1009"/>
      <c r="J679" s="1009"/>
      <c r="K679" s="1009"/>
      <c r="L679" s="1009"/>
      <c r="M679" s="1009"/>
      <c r="N679" s="1009"/>
      <c r="O679" s="1009"/>
      <c r="P679" s="1009"/>
      <c r="Q679" s="1009"/>
      <c r="R679" s="1009"/>
      <c r="S679" s="1009"/>
      <c r="T679" s="1009"/>
      <c r="U679" s="1009"/>
      <c r="V679" s="1009"/>
      <c r="W679" s="1009"/>
      <c r="X679" s="1009"/>
      <c r="Y679" s="1009"/>
      <c r="Z679" s="1009"/>
      <c r="AA679" s="1009"/>
    </row>
    <row r="680">
      <c r="A680" s="1009"/>
      <c r="B680" s="1008"/>
      <c r="C680" s="1009"/>
      <c r="D680" s="1010"/>
      <c r="E680" s="1009"/>
      <c r="F680" s="1011"/>
      <c r="G680" s="1009"/>
      <c r="H680" s="1009"/>
      <c r="I680" s="1009"/>
      <c r="J680" s="1009"/>
      <c r="K680" s="1009"/>
      <c r="L680" s="1009"/>
      <c r="M680" s="1009"/>
      <c r="N680" s="1009"/>
      <c r="O680" s="1009"/>
      <c r="P680" s="1009"/>
      <c r="Q680" s="1009"/>
      <c r="R680" s="1009"/>
      <c r="S680" s="1009"/>
      <c r="T680" s="1009"/>
      <c r="U680" s="1009"/>
      <c r="V680" s="1009"/>
      <c r="W680" s="1009"/>
      <c r="X680" s="1009"/>
      <c r="Y680" s="1009"/>
      <c r="Z680" s="1009"/>
      <c r="AA680" s="1009"/>
    </row>
    <row r="681">
      <c r="A681" s="1009"/>
      <c r="B681" s="1008"/>
      <c r="C681" s="1009"/>
      <c r="D681" s="1010"/>
      <c r="E681" s="1009"/>
      <c r="F681" s="1011"/>
      <c r="G681" s="1009"/>
      <c r="H681" s="1009"/>
      <c r="I681" s="1009"/>
      <c r="J681" s="1009"/>
      <c r="K681" s="1009"/>
      <c r="L681" s="1009"/>
      <c r="M681" s="1009"/>
      <c r="N681" s="1009"/>
      <c r="O681" s="1009"/>
      <c r="P681" s="1009"/>
      <c r="Q681" s="1009"/>
      <c r="R681" s="1009"/>
      <c r="S681" s="1009"/>
      <c r="T681" s="1009"/>
      <c r="U681" s="1009"/>
      <c r="V681" s="1009"/>
      <c r="W681" s="1009"/>
      <c r="X681" s="1009"/>
      <c r="Y681" s="1009"/>
      <c r="Z681" s="1009"/>
      <c r="AA681" s="1009"/>
    </row>
    <row r="682">
      <c r="A682" s="1009"/>
      <c r="B682" s="1008"/>
      <c r="C682" s="1009"/>
      <c r="D682" s="1010"/>
      <c r="E682" s="1009"/>
      <c r="F682" s="1011"/>
      <c r="G682" s="1009"/>
      <c r="H682" s="1009"/>
      <c r="I682" s="1009"/>
      <c r="J682" s="1009"/>
      <c r="K682" s="1009"/>
      <c r="L682" s="1009"/>
      <c r="M682" s="1009"/>
      <c r="N682" s="1009"/>
      <c r="O682" s="1009"/>
      <c r="P682" s="1009"/>
      <c r="Q682" s="1009"/>
      <c r="R682" s="1009"/>
      <c r="S682" s="1009"/>
      <c r="T682" s="1009"/>
      <c r="U682" s="1009"/>
      <c r="V682" s="1009"/>
      <c r="W682" s="1009"/>
      <c r="X682" s="1009"/>
      <c r="Y682" s="1009"/>
      <c r="Z682" s="1009"/>
      <c r="AA682" s="1009"/>
    </row>
    <row r="683">
      <c r="A683" s="1009"/>
      <c r="B683" s="1008"/>
      <c r="C683" s="1009"/>
      <c r="D683" s="1010"/>
      <c r="E683" s="1009"/>
      <c r="F683" s="1011"/>
      <c r="G683" s="1009"/>
      <c r="H683" s="1009"/>
      <c r="I683" s="1009"/>
      <c r="J683" s="1009"/>
      <c r="K683" s="1009"/>
      <c r="L683" s="1009"/>
      <c r="M683" s="1009"/>
      <c r="N683" s="1009"/>
      <c r="O683" s="1009"/>
      <c r="P683" s="1009"/>
      <c r="Q683" s="1009"/>
      <c r="R683" s="1009"/>
      <c r="S683" s="1009"/>
      <c r="T683" s="1009"/>
      <c r="U683" s="1009"/>
      <c r="V683" s="1009"/>
      <c r="W683" s="1009"/>
      <c r="X683" s="1009"/>
      <c r="Y683" s="1009"/>
      <c r="Z683" s="1009"/>
      <c r="AA683" s="1009"/>
    </row>
    <row r="684">
      <c r="A684" s="1009"/>
      <c r="B684" s="1008"/>
      <c r="C684" s="1009"/>
      <c r="D684" s="1010"/>
      <c r="E684" s="1009"/>
      <c r="F684" s="1011"/>
      <c r="G684" s="1009"/>
      <c r="H684" s="1009"/>
      <c r="I684" s="1009"/>
      <c r="J684" s="1009"/>
      <c r="K684" s="1009"/>
      <c r="L684" s="1009"/>
      <c r="M684" s="1009"/>
      <c r="N684" s="1009"/>
      <c r="O684" s="1009"/>
      <c r="P684" s="1009"/>
      <c r="Q684" s="1009"/>
      <c r="R684" s="1009"/>
      <c r="S684" s="1009"/>
      <c r="T684" s="1009"/>
      <c r="U684" s="1009"/>
      <c r="V684" s="1009"/>
      <c r="W684" s="1009"/>
      <c r="X684" s="1009"/>
      <c r="Y684" s="1009"/>
      <c r="Z684" s="1009"/>
      <c r="AA684" s="1009"/>
    </row>
    <row r="685">
      <c r="A685" s="1009"/>
      <c r="B685" s="1008"/>
      <c r="C685" s="1009"/>
      <c r="D685" s="1010"/>
      <c r="E685" s="1009"/>
      <c r="F685" s="1011"/>
      <c r="G685" s="1009"/>
      <c r="H685" s="1009"/>
      <c r="I685" s="1009"/>
      <c r="J685" s="1009"/>
      <c r="K685" s="1009"/>
      <c r="L685" s="1009"/>
      <c r="M685" s="1009"/>
      <c r="N685" s="1009"/>
      <c r="O685" s="1009"/>
      <c r="P685" s="1009"/>
      <c r="Q685" s="1009"/>
      <c r="R685" s="1009"/>
      <c r="S685" s="1009"/>
      <c r="T685" s="1009"/>
      <c r="U685" s="1009"/>
      <c r="V685" s="1009"/>
      <c r="W685" s="1009"/>
      <c r="X685" s="1009"/>
      <c r="Y685" s="1009"/>
      <c r="Z685" s="1009"/>
      <c r="AA685" s="1009"/>
    </row>
    <row r="686">
      <c r="A686" s="1009"/>
      <c r="B686" s="1008"/>
      <c r="C686" s="1009"/>
      <c r="D686" s="1010"/>
      <c r="E686" s="1009"/>
      <c r="F686" s="1011"/>
      <c r="G686" s="1009"/>
      <c r="H686" s="1009"/>
      <c r="I686" s="1009"/>
      <c r="J686" s="1009"/>
      <c r="K686" s="1009"/>
      <c r="L686" s="1009"/>
      <c r="M686" s="1009"/>
      <c r="N686" s="1009"/>
      <c r="O686" s="1009"/>
      <c r="P686" s="1009"/>
      <c r="Q686" s="1009"/>
      <c r="R686" s="1009"/>
      <c r="S686" s="1009"/>
      <c r="T686" s="1009"/>
      <c r="U686" s="1009"/>
      <c r="V686" s="1009"/>
      <c r="W686" s="1009"/>
      <c r="X686" s="1009"/>
      <c r="Y686" s="1009"/>
      <c r="Z686" s="1009"/>
      <c r="AA686" s="1009"/>
    </row>
    <row r="687">
      <c r="A687" s="1009"/>
      <c r="B687" s="1008"/>
      <c r="C687" s="1009"/>
      <c r="D687" s="1010"/>
      <c r="E687" s="1009"/>
      <c r="F687" s="1011"/>
      <c r="G687" s="1009"/>
      <c r="H687" s="1009"/>
      <c r="I687" s="1009"/>
      <c r="J687" s="1009"/>
      <c r="K687" s="1009"/>
      <c r="L687" s="1009"/>
      <c r="M687" s="1009"/>
      <c r="N687" s="1009"/>
      <c r="O687" s="1009"/>
      <c r="P687" s="1009"/>
      <c r="Q687" s="1009"/>
      <c r="R687" s="1009"/>
      <c r="S687" s="1009"/>
      <c r="T687" s="1009"/>
      <c r="U687" s="1009"/>
      <c r="V687" s="1009"/>
      <c r="W687" s="1009"/>
      <c r="X687" s="1009"/>
      <c r="Y687" s="1009"/>
      <c r="Z687" s="1009"/>
      <c r="AA687" s="1009"/>
    </row>
    <row r="688">
      <c r="A688" s="1009"/>
      <c r="B688" s="1008"/>
      <c r="C688" s="1009"/>
      <c r="D688" s="1010"/>
      <c r="E688" s="1009"/>
      <c r="F688" s="1011"/>
      <c r="G688" s="1009"/>
      <c r="H688" s="1009"/>
      <c r="I688" s="1009"/>
      <c r="J688" s="1009"/>
      <c r="K688" s="1009"/>
      <c r="L688" s="1009"/>
      <c r="M688" s="1009"/>
      <c r="N688" s="1009"/>
      <c r="O688" s="1009"/>
      <c r="P688" s="1009"/>
      <c r="Q688" s="1009"/>
      <c r="R688" s="1009"/>
      <c r="S688" s="1009"/>
      <c r="T688" s="1009"/>
      <c r="U688" s="1009"/>
      <c r="V688" s="1009"/>
      <c r="W688" s="1009"/>
      <c r="X688" s="1009"/>
      <c r="Y688" s="1009"/>
      <c r="Z688" s="1009"/>
      <c r="AA688" s="1009"/>
    </row>
    <row r="689">
      <c r="A689" s="1009"/>
      <c r="B689" s="1008"/>
      <c r="C689" s="1009"/>
      <c r="D689" s="1010"/>
      <c r="E689" s="1009"/>
      <c r="F689" s="1011"/>
      <c r="G689" s="1009"/>
      <c r="H689" s="1009"/>
      <c r="I689" s="1009"/>
      <c r="J689" s="1009"/>
      <c r="K689" s="1009"/>
      <c r="L689" s="1009"/>
      <c r="M689" s="1009"/>
      <c r="N689" s="1009"/>
      <c r="O689" s="1009"/>
      <c r="P689" s="1009"/>
      <c r="Q689" s="1009"/>
      <c r="R689" s="1009"/>
      <c r="S689" s="1009"/>
      <c r="T689" s="1009"/>
      <c r="U689" s="1009"/>
      <c r="V689" s="1009"/>
      <c r="W689" s="1009"/>
      <c r="X689" s="1009"/>
      <c r="Y689" s="1009"/>
      <c r="Z689" s="1009"/>
      <c r="AA689" s="1009"/>
    </row>
    <row r="690">
      <c r="A690" s="1009"/>
      <c r="B690" s="1008"/>
      <c r="C690" s="1009"/>
      <c r="D690" s="1010"/>
      <c r="E690" s="1009"/>
      <c r="F690" s="1011"/>
      <c r="G690" s="1009"/>
      <c r="H690" s="1009"/>
      <c r="I690" s="1009"/>
      <c r="J690" s="1009"/>
      <c r="K690" s="1009"/>
      <c r="L690" s="1009"/>
      <c r="M690" s="1009"/>
      <c r="N690" s="1009"/>
      <c r="O690" s="1009"/>
      <c r="P690" s="1009"/>
      <c r="Q690" s="1009"/>
      <c r="R690" s="1009"/>
      <c r="S690" s="1009"/>
      <c r="T690" s="1009"/>
      <c r="U690" s="1009"/>
      <c r="V690" s="1009"/>
      <c r="W690" s="1009"/>
      <c r="X690" s="1009"/>
      <c r="Y690" s="1009"/>
      <c r="Z690" s="1009"/>
      <c r="AA690" s="1009"/>
    </row>
    <row r="691">
      <c r="A691" s="1009"/>
      <c r="B691" s="1008"/>
      <c r="C691" s="1009"/>
      <c r="D691" s="1010"/>
      <c r="E691" s="1009"/>
      <c r="F691" s="1011"/>
      <c r="G691" s="1009"/>
      <c r="H691" s="1009"/>
      <c r="I691" s="1009"/>
      <c r="J691" s="1009"/>
      <c r="K691" s="1009"/>
      <c r="L691" s="1009"/>
      <c r="M691" s="1009"/>
      <c r="N691" s="1009"/>
      <c r="O691" s="1009"/>
      <c r="P691" s="1009"/>
      <c r="Q691" s="1009"/>
      <c r="R691" s="1009"/>
      <c r="S691" s="1009"/>
      <c r="T691" s="1009"/>
      <c r="U691" s="1009"/>
      <c r="V691" s="1009"/>
      <c r="W691" s="1009"/>
      <c r="X691" s="1009"/>
      <c r="Y691" s="1009"/>
      <c r="Z691" s="1009"/>
      <c r="AA691" s="1009"/>
    </row>
    <row r="692">
      <c r="A692" s="1009"/>
      <c r="B692" s="1008"/>
      <c r="C692" s="1009"/>
      <c r="D692" s="1010"/>
      <c r="E692" s="1009"/>
      <c r="F692" s="1011"/>
      <c r="G692" s="1009"/>
      <c r="H692" s="1009"/>
      <c r="I692" s="1009"/>
      <c r="J692" s="1009"/>
      <c r="K692" s="1009"/>
      <c r="L692" s="1009"/>
      <c r="M692" s="1009"/>
      <c r="N692" s="1009"/>
      <c r="O692" s="1009"/>
      <c r="P692" s="1009"/>
      <c r="Q692" s="1009"/>
      <c r="R692" s="1009"/>
      <c r="S692" s="1009"/>
      <c r="T692" s="1009"/>
      <c r="U692" s="1009"/>
      <c r="V692" s="1009"/>
      <c r="W692" s="1009"/>
      <c r="X692" s="1009"/>
      <c r="Y692" s="1009"/>
      <c r="Z692" s="1009"/>
      <c r="AA692" s="1009"/>
    </row>
    <row r="693">
      <c r="A693" s="1009"/>
      <c r="B693" s="1008"/>
      <c r="C693" s="1009"/>
      <c r="D693" s="1010"/>
      <c r="E693" s="1009"/>
      <c r="F693" s="1011"/>
      <c r="G693" s="1009"/>
      <c r="H693" s="1009"/>
      <c r="I693" s="1009"/>
      <c r="J693" s="1009"/>
      <c r="K693" s="1009"/>
      <c r="L693" s="1009"/>
      <c r="M693" s="1009"/>
      <c r="N693" s="1009"/>
      <c r="O693" s="1009"/>
      <c r="P693" s="1009"/>
      <c r="Q693" s="1009"/>
      <c r="R693" s="1009"/>
      <c r="S693" s="1009"/>
      <c r="T693" s="1009"/>
      <c r="U693" s="1009"/>
      <c r="V693" s="1009"/>
      <c r="W693" s="1009"/>
      <c r="X693" s="1009"/>
      <c r="Y693" s="1009"/>
      <c r="Z693" s="1009"/>
      <c r="AA693" s="1009"/>
    </row>
    <row r="694">
      <c r="A694" s="1009"/>
      <c r="B694" s="1008"/>
      <c r="C694" s="1009"/>
      <c r="D694" s="1010"/>
      <c r="E694" s="1009"/>
      <c r="F694" s="1011"/>
      <c r="G694" s="1009"/>
      <c r="H694" s="1009"/>
      <c r="I694" s="1009"/>
      <c r="J694" s="1009"/>
      <c r="K694" s="1009"/>
      <c r="L694" s="1009"/>
      <c r="M694" s="1009"/>
      <c r="N694" s="1009"/>
      <c r="O694" s="1009"/>
      <c r="P694" s="1009"/>
      <c r="Q694" s="1009"/>
      <c r="R694" s="1009"/>
      <c r="S694" s="1009"/>
      <c r="T694" s="1009"/>
      <c r="U694" s="1009"/>
      <c r="V694" s="1009"/>
      <c r="W694" s="1009"/>
      <c r="X694" s="1009"/>
      <c r="Y694" s="1009"/>
      <c r="Z694" s="1009"/>
      <c r="AA694" s="1009"/>
    </row>
    <row r="695">
      <c r="A695" s="1009"/>
      <c r="B695" s="1008"/>
      <c r="C695" s="1009"/>
      <c r="D695" s="1010"/>
      <c r="E695" s="1009"/>
      <c r="F695" s="1011"/>
      <c r="G695" s="1009"/>
      <c r="H695" s="1009"/>
      <c r="I695" s="1009"/>
      <c r="J695" s="1009"/>
      <c r="K695" s="1009"/>
      <c r="L695" s="1009"/>
      <c r="M695" s="1009"/>
      <c r="N695" s="1009"/>
      <c r="O695" s="1009"/>
      <c r="P695" s="1009"/>
      <c r="Q695" s="1009"/>
      <c r="R695" s="1009"/>
      <c r="S695" s="1009"/>
      <c r="T695" s="1009"/>
      <c r="U695" s="1009"/>
      <c r="V695" s="1009"/>
      <c r="W695" s="1009"/>
      <c r="X695" s="1009"/>
      <c r="Y695" s="1009"/>
      <c r="Z695" s="1009"/>
      <c r="AA695" s="1009"/>
    </row>
    <row r="696">
      <c r="A696" s="1009"/>
      <c r="B696" s="1008"/>
      <c r="C696" s="1009"/>
      <c r="D696" s="1010"/>
      <c r="E696" s="1009"/>
      <c r="F696" s="1011"/>
      <c r="G696" s="1009"/>
      <c r="H696" s="1009"/>
      <c r="I696" s="1009"/>
      <c r="J696" s="1009"/>
      <c r="K696" s="1009"/>
      <c r="L696" s="1009"/>
      <c r="M696" s="1009"/>
      <c r="N696" s="1009"/>
      <c r="O696" s="1009"/>
      <c r="P696" s="1009"/>
      <c r="Q696" s="1009"/>
      <c r="R696" s="1009"/>
      <c r="S696" s="1009"/>
      <c r="T696" s="1009"/>
      <c r="U696" s="1009"/>
      <c r="V696" s="1009"/>
      <c r="W696" s="1009"/>
      <c r="X696" s="1009"/>
      <c r="Y696" s="1009"/>
      <c r="Z696" s="1009"/>
      <c r="AA696" s="1009"/>
    </row>
    <row r="697">
      <c r="A697" s="1009"/>
      <c r="B697" s="1008"/>
      <c r="C697" s="1009"/>
      <c r="D697" s="1010"/>
      <c r="E697" s="1009"/>
      <c r="F697" s="1011"/>
      <c r="G697" s="1009"/>
      <c r="H697" s="1009"/>
      <c r="I697" s="1009"/>
      <c r="J697" s="1009"/>
      <c r="K697" s="1009"/>
      <c r="L697" s="1009"/>
      <c r="M697" s="1009"/>
      <c r="N697" s="1009"/>
      <c r="O697" s="1009"/>
      <c r="P697" s="1009"/>
      <c r="Q697" s="1009"/>
      <c r="R697" s="1009"/>
      <c r="S697" s="1009"/>
      <c r="T697" s="1009"/>
      <c r="U697" s="1009"/>
      <c r="V697" s="1009"/>
      <c r="W697" s="1009"/>
      <c r="X697" s="1009"/>
      <c r="Y697" s="1009"/>
      <c r="Z697" s="1009"/>
      <c r="AA697" s="1009"/>
    </row>
    <row r="698">
      <c r="A698" s="1009"/>
      <c r="B698" s="1008"/>
      <c r="C698" s="1009"/>
      <c r="D698" s="1010"/>
      <c r="E698" s="1009"/>
      <c r="F698" s="1011"/>
      <c r="G698" s="1009"/>
      <c r="H698" s="1009"/>
      <c r="I698" s="1009"/>
      <c r="J698" s="1009"/>
      <c r="K698" s="1009"/>
      <c r="L698" s="1009"/>
      <c r="M698" s="1009"/>
      <c r="N698" s="1009"/>
      <c r="O698" s="1009"/>
      <c r="P698" s="1009"/>
      <c r="Q698" s="1009"/>
      <c r="R698" s="1009"/>
      <c r="S698" s="1009"/>
      <c r="T698" s="1009"/>
      <c r="U698" s="1009"/>
      <c r="V698" s="1009"/>
      <c r="W698" s="1009"/>
      <c r="X698" s="1009"/>
      <c r="Y698" s="1009"/>
      <c r="Z698" s="1009"/>
      <c r="AA698" s="1009"/>
    </row>
    <row r="699">
      <c r="A699" s="1009"/>
      <c r="B699" s="1008"/>
      <c r="C699" s="1009"/>
      <c r="D699" s="1010"/>
      <c r="E699" s="1009"/>
      <c r="F699" s="1011"/>
      <c r="G699" s="1009"/>
      <c r="H699" s="1009"/>
      <c r="I699" s="1009"/>
      <c r="J699" s="1009"/>
      <c r="K699" s="1009"/>
      <c r="L699" s="1009"/>
      <c r="M699" s="1009"/>
      <c r="N699" s="1009"/>
      <c r="O699" s="1009"/>
      <c r="P699" s="1009"/>
      <c r="Q699" s="1009"/>
      <c r="R699" s="1009"/>
      <c r="S699" s="1009"/>
      <c r="T699" s="1009"/>
      <c r="U699" s="1009"/>
      <c r="V699" s="1009"/>
      <c r="W699" s="1009"/>
      <c r="X699" s="1009"/>
      <c r="Y699" s="1009"/>
      <c r="Z699" s="1009"/>
      <c r="AA699" s="1009"/>
    </row>
    <row r="700">
      <c r="A700" s="1009"/>
      <c r="B700" s="1008"/>
      <c r="C700" s="1009"/>
      <c r="D700" s="1010"/>
      <c r="E700" s="1009"/>
      <c r="F700" s="1011"/>
      <c r="G700" s="1009"/>
      <c r="H700" s="1009"/>
      <c r="I700" s="1009"/>
      <c r="J700" s="1009"/>
      <c r="K700" s="1009"/>
      <c r="L700" s="1009"/>
      <c r="M700" s="1009"/>
      <c r="N700" s="1009"/>
      <c r="O700" s="1009"/>
      <c r="P700" s="1009"/>
      <c r="Q700" s="1009"/>
      <c r="R700" s="1009"/>
      <c r="S700" s="1009"/>
      <c r="T700" s="1009"/>
      <c r="U700" s="1009"/>
      <c r="V700" s="1009"/>
      <c r="W700" s="1009"/>
      <c r="X700" s="1009"/>
      <c r="Y700" s="1009"/>
      <c r="Z700" s="1009"/>
      <c r="AA700" s="1009"/>
    </row>
    <row r="701">
      <c r="A701" s="1009"/>
      <c r="B701" s="1008"/>
      <c r="C701" s="1009"/>
      <c r="D701" s="1010"/>
      <c r="E701" s="1009"/>
      <c r="F701" s="1011"/>
      <c r="G701" s="1009"/>
      <c r="H701" s="1009"/>
      <c r="I701" s="1009"/>
      <c r="J701" s="1009"/>
      <c r="K701" s="1009"/>
      <c r="L701" s="1009"/>
      <c r="M701" s="1009"/>
      <c r="N701" s="1009"/>
      <c r="O701" s="1009"/>
      <c r="P701" s="1009"/>
      <c r="Q701" s="1009"/>
      <c r="R701" s="1009"/>
      <c r="S701" s="1009"/>
      <c r="T701" s="1009"/>
      <c r="U701" s="1009"/>
      <c r="V701" s="1009"/>
      <c r="W701" s="1009"/>
      <c r="X701" s="1009"/>
      <c r="Y701" s="1009"/>
      <c r="Z701" s="1009"/>
      <c r="AA701" s="1009"/>
    </row>
    <row r="702">
      <c r="A702" s="1009"/>
      <c r="B702" s="1008"/>
      <c r="C702" s="1009"/>
      <c r="D702" s="1010"/>
      <c r="E702" s="1009"/>
      <c r="F702" s="1011"/>
      <c r="G702" s="1009"/>
      <c r="H702" s="1009"/>
      <c r="I702" s="1009"/>
      <c r="J702" s="1009"/>
      <c r="K702" s="1009"/>
      <c r="L702" s="1009"/>
      <c r="M702" s="1009"/>
      <c r="N702" s="1009"/>
      <c r="O702" s="1009"/>
      <c r="P702" s="1009"/>
      <c r="Q702" s="1009"/>
      <c r="R702" s="1009"/>
      <c r="S702" s="1009"/>
      <c r="T702" s="1009"/>
      <c r="U702" s="1009"/>
      <c r="V702" s="1009"/>
      <c r="W702" s="1009"/>
      <c r="X702" s="1009"/>
      <c r="Y702" s="1009"/>
      <c r="Z702" s="1009"/>
      <c r="AA702" s="1009"/>
    </row>
    <row r="703">
      <c r="A703" s="1009"/>
      <c r="B703" s="1008"/>
      <c r="C703" s="1009"/>
      <c r="D703" s="1010"/>
      <c r="E703" s="1009"/>
      <c r="F703" s="1011"/>
      <c r="G703" s="1009"/>
      <c r="H703" s="1009"/>
      <c r="I703" s="1009"/>
      <c r="J703" s="1009"/>
      <c r="K703" s="1009"/>
      <c r="L703" s="1009"/>
      <c r="M703" s="1009"/>
      <c r="N703" s="1009"/>
      <c r="O703" s="1009"/>
      <c r="P703" s="1009"/>
      <c r="Q703" s="1009"/>
      <c r="R703" s="1009"/>
      <c r="S703" s="1009"/>
      <c r="T703" s="1009"/>
      <c r="U703" s="1009"/>
      <c r="V703" s="1009"/>
      <c r="W703" s="1009"/>
      <c r="X703" s="1009"/>
      <c r="Y703" s="1009"/>
      <c r="Z703" s="1009"/>
      <c r="AA703" s="1009"/>
    </row>
    <row r="704">
      <c r="A704" s="1009"/>
      <c r="B704" s="1008"/>
      <c r="C704" s="1009"/>
      <c r="D704" s="1010"/>
      <c r="E704" s="1009"/>
      <c r="F704" s="1011"/>
      <c r="G704" s="1009"/>
      <c r="H704" s="1009"/>
      <c r="I704" s="1009"/>
      <c r="J704" s="1009"/>
      <c r="K704" s="1009"/>
      <c r="L704" s="1009"/>
      <c r="M704" s="1009"/>
      <c r="N704" s="1009"/>
      <c r="O704" s="1009"/>
      <c r="P704" s="1009"/>
      <c r="Q704" s="1009"/>
      <c r="R704" s="1009"/>
      <c r="S704" s="1009"/>
      <c r="T704" s="1009"/>
      <c r="U704" s="1009"/>
      <c r="V704" s="1009"/>
      <c r="W704" s="1009"/>
      <c r="X704" s="1009"/>
      <c r="Y704" s="1009"/>
      <c r="Z704" s="1009"/>
      <c r="AA704" s="1009"/>
    </row>
    <row r="705">
      <c r="A705" s="1009"/>
      <c r="B705" s="1008"/>
      <c r="C705" s="1009"/>
      <c r="D705" s="1010"/>
      <c r="E705" s="1009"/>
      <c r="F705" s="1011"/>
      <c r="G705" s="1009"/>
      <c r="H705" s="1009"/>
      <c r="I705" s="1009"/>
      <c r="J705" s="1009"/>
      <c r="K705" s="1009"/>
      <c r="L705" s="1009"/>
      <c r="M705" s="1009"/>
      <c r="N705" s="1009"/>
      <c r="O705" s="1009"/>
      <c r="P705" s="1009"/>
      <c r="Q705" s="1009"/>
      <c r="R705" s="1009"/>
      <c r="S705" s="1009"/>
      <c r="T705" s="1009"/>
      <c r="U705" s="1009"/>
      <c r="V705" s="1009"/>
      <c r="W705" s="1009"/>
      <c r="X705" s="1009"/>
      <c r="Y705" s="1009"/>
      <c r="Z705" s="1009"/>
      <c r="AA705" s="1009"/>
    </row>
    <row r="706">
      <c r="A706" s="1009"/>
      <c r="B706" s="1008"/>
      <c r="C706" s="1009"/>
      <c r="D706" s="1010"/>
      <c r="E706" s="1009"/>
      <c r="F706" s="1011"/>
      <c r="G706" s="1009"/>
      <c r="H706" s="1009"/>
      <c r="I706" s="1009"/>
      <c r="J706" s="1009"/>
      <c r="K706" s="1009"/>
      <c r="L706" s="1009"/>
      <c r="M706" s="1009"/>
      <c r="N706" s="1009"/>
      <c r="O706" s="1009"/>
      <c r="P706" s="1009"/>
      <c r="Q706" s="1009"/>
      <c r="R706" s="1009"/>
      <c r="S706" s="1009"/>
      <c r="T706" s="1009"/>
      <c r="U706" s="1009"/>
      <c r="V706" s="1009"/>
      <c r="W706" s="1009"/>
      <c r="X706" s="1009"/>
      <c r="Y706" s="1009"/>
      <c r="Z706" s="1009"/>
      <c r="AA706" s="1009"/>
    </row>
    <row r="707">
      <c r="A707" s="1009"/>
      <c r="B707" s="1008"/>
      <c r="C707" s="1009"/>
      <c r="D707" s="1010"/>
      <c r="E707" s="1009"/>
      <c r="F707" s="1011"/>
      <c r="G707" s="1009"/>
      <c r="H707" s="1009"/>
      <c r="I707" s="1009"/>
      <c r="J707" s="1009"/>
      <c r="K707" s="1009"/>
      <c r="L707" s="1009"/>
      <c r="M707" s="1009"/>
      <c r="N707" s="1009"/>
      <c r="O707" s="1009"/>
      <c r="P707" s="1009"/>
      <c r="Q707" s="1009"/>
      <c r="R707" s="1009"/>
      <c r="S707" s="1009"/>
      <c r="T707" s="1009"/>
      <c r="U707" s="1009"/>
      <c r="V707" s="1009"/>
      <c r="W707" s="1009"/>
      <c r="X707" s="1009"/>
      <c r="Y707" s="1009"/>
      <c r="Z707" s="1009"/>
      <c r="AA707" s="1009"/>
    </row>
    <row r="708">
      <c r="A708" s="1009"/>
      <c r="B708" s="1008"/>
      <c r="C708" s="1009"/>
      <c r="D708" s="1010"/>
      <c r="E708" s="1009"/>
      <c r="F708" s="1011"/>
      <c r="G708" s="1009"/>
      <c r="H708" s="1009"/>
      <c r="I708" s="1009"/>
      <c r="J708" s="1009"/>
      <c r="K708" s="1009"/>
      <c r="L708" s="1009"/>
      <c r="M708" s="1009"/>
      <c r="N708" s="1009"/>
      <c r="O708" s="1009"/>
      <c r="P708" s="1009"/>
      <c r="Q708" s="1009"/>
      <c r="R708" s="1009"/>
      <c r="S708" s="1009"/>
      <c r="T708" s="1009"/>
      <c r="U708" s="1009"/>
      <c r="V708" s="1009"/>
      <c r="W708" s="1009"/>
      <c r="X708" s="1009"/>
      <c r="Y708" s="1009"/>
      <c r="Z708" s="1009"/>
      <c r="AA708" s="1009"/>
    </row>
    <row r="709">
      <c r="A709" s="1009"/>
      <c r="B709" s="1008"/>
      <c r="C709" s="1009"/>
      <c r="D709" s="1010"/>
      <c r="E709" s="1009"/>
      <c r="F709" s="1011"/>
      <c r="G709" s="1009"/>
      <c r="H709" s="1009"/>
      <c r="I709" s="1009"/>
      <c r="J709" s="1009"/>
      <c r="K709" s="1009"/>
      <c r="L709" s="1009"/>
      <c r="M709" s="1009"/>
      <c r="N709" s="1009"/>
      <c r="O709" s="1009"/>
      <c r="P709" s="1009"/>
      <c r="Q709" s="1009"/>
      <c r="R709" s="1009"/>
      <c r="S709" s="1009"/>
      <c r="T709" s="1009"/>
      <c r="U709" s="1009"/>
      <c r="V709" s="1009"/>
      <c r="W709" s="1009"/>
      <c r="X709" s="1009"/>
      <c r="Y709" s="1009"/>
      <c r="Z709" s="1009"/>
      <c r="AA709" s="1009"/>
    </row>
    <row r="710">
      <c r="A710" s="1009"/>
      <c r="B710" s="1008"/>
      <c r="C710" s="1009"/>
      <c r="D710" s="1010"/>
      <c r="E710" s="1009"/>
      <c r="F710" s="1011"/>
      <c r="G710" s="1009"/>
      <c r="H710" s="1009"/>
      <c r="I710" s="1009"/>
      <c r="J710" s="1009"/>
      <c r="K710" s="1009"/>
      <c r="L710" s="1009"/>
      <c r="M710" s="1009"/>
      <c r="N710" s="1009"/>
      <c r="O710" s="1009"/>
      <c r="P710" s="1009"/>
      <c r="Q710" s="1009"/>
      <c r="R710" s="1009"/>
      <c r="S710" s="1009"/>
      <c r="T710" s="1009"/>
      <c r="U710" s="1009"/>
      <c r="V710" s="1009"/>
      <c r="W710" s="1009"/>
      <c r="X710" s="1009"/>
      <c r="Y710" s="1009"/>
      <c r="Z710" s="1009"/>
      <c r="AA710" s="1009"/>
    </row>
    <row r="711">
      <c r="A711" s="1009"/>
      <c r="B711" s="1008"/>
      <c r="C711" s="1009"/>
      <c r="D711" s="1010"/>
      <c r="E711" s="1009"/>
      <c r="F711" s="1011"/>
      <c r="G711" s="1009"/>
      <c r="H711" s="1009"/>
      <c r="I711" s="1009"/>
      <c r="J711" s="1009"/>
      <c r="K711" s="1009"/>
      <c r="L711" s="1009"/>
      <c r="M711" s="1009"/>
      <c r="N711" s="1009"/>
      <c r="O711" s="1009"/>
      <c r="P711" s="1009"/>
      <c r="Q711" s="1009"/>
      <c r="R711" s="1009"/>
      <c r="S711" s="1009"/>
      <c r="T711" s="1009"/>
      <c r="U711" s="1009"/>
      <c r="V711" s="1009"/>
      <c r="W711" s="1009"/>
      <c r="X711" s="1009"/>
      <c r="Y711" s="1009"/>
      <c r="Z711" s="1009"/>
      <c r="AA711" s="1009"/>
    </row>
    <row r="712">
      <c r="A712" s="1009"/>
      <c r="B712" s="1008"/>
      <c r="C712" s="1009"/>
      <c r="D712" s="1010"/>
      <c r="E712" s="1009"/>
      <c r="F712" s="1011"/>
      <c r="G712" s="1009"/>
      <c r="H712" s="1009"/>
      <c r="I712" s="1009"/>
      <c r="J712" s="1009"/>
      <c r="K712" s="1009"/>
      <c r="L712" s="1009"/>
      <c r="M712" s="1009"/>
      <c r="N712" s="1009"/>
      <c r="O712" s="1009"/>
      <c r="P712" s="1009"/>
      <c r="Q712" s="1009"/>
      <c r="R712" s="1009"/>
      <c r="S712" s="1009"/>
      <c r="T712" s="1009"/>
      <c r="U712" s="1009"/>
      <c r="V712" s="1009"/>
      <c r="W712" s="1009"/>
      <c r="X712" s="1009"/>
      <c r="Y712" s="1009"/>
      <c r="Z712" s="1009"/>
      <c r="AA712" s="1009"/>
    </row>
    <row r="713">
      <c r="A713" s="1009"/>
      <c r="B713" s="1008"/>
      <c r="C713" s="1009"/>
      <c r="D713" s="1010"/>
      <c r="E713" s="1009"/>
      <c r="F713" s="1011"/>
      <c r="G713" s="1009"/>
      <c r="H713" s="1009"/>
      <c r="I713" s="1009"/>
      <c r="J713" s="1009"/>
      <c r="K713" s="1009"/>
      <c r="L713" s="1009"/>
      <c r="M713" s="1009"/>
      <c r="N713" s="1009"/>
      <c r="O713" s="1009"/>
      <c r="P713" s="1009"/>
      <c r="Q713" s="1009"/>
      <c r="R713" s="1009"/>
      <c r="S713" s="1009"/>
      <c r="T713" s="1009"/>
      <c r="U713" s="1009"/>
      <c r="V713" s="1009"/>
      <c r="W713" s="1009"/>
      <c r="X713" s="1009"/>
      <c r="Y713" s="1009"/>
      <c r="Z713" s="1009"/>
      <c r="AA713" s="1009"/>
    </row>
    <row r="714">
      <c r="A714" s="1009"/>
      <c r="B714" s="1008"/>
      <c r="C714" s="1009"/>
      <c r="D714" s="1010"/>
      <c r="E714" s="1009"/>
      <c r="F714" s="1011"/>
      <c r="G714" s="1009"/>
      <c r="H714" s="1009"/>
      <c r="I714" s="1009"/>
      <c r="J714" s="1009"/>
      <c r="K714" s="1009"/>
      <c r="L714" s="1009"/>
      <c r="M714" s="1009"/>
      <c r="N714" s="1009"/>
      <c r="O714" s="1009"/>
      <c r="P714" s="1009"/>
      <c r="Q714" s="1009"/>
      <c r="R714" s="1009"/>
      <c r="S714" s="1009"/>
      <c r="T714" s="1009"/>
      <c r="U714" s="1009"/>
      <c r="V714" s="1009"/>
      <c r="W714" s="1009"/>
      <c r="X714" s="1009"/>
      <c r="Y714" s="1009"/>
      <c r="Z714" s="1009"/>
      <c r="AA714" s="1009"/>
    </row>
    <row r="715">
      <c r="A715" s="1009"/>
      <c r="B715" s="1008"/>
      <c r="C715" s="1009"/>
      <c r="D715" s="1010"/>
      <c r="E715" s="1009"/>
      <c r="F715" s="1011"/>
      <c r="G715" s="1009"/>
      <c r="H715" s="1009"/>
      <c r="I715" s="1009"/>
      <c r="J715" s="1009"/>
      <c r="K715" s="1009"/>
      <c r="L715" s="1009"/>
      <c r="M715" s="1009"/>
      <c r="N715" s="1009"/>
      <c r="O715" s="1009"/>
      <c r="P715" s="1009"/>
      <c r="Q715" s="1009"/>
      <c r="R715" s="1009"/>
      <c r="S715" s="1009"/>
      <c r="T715" s="1009"/>
      <c r="U715" s="1009"/>
      <c r="V715" s="1009"/>
      <c r="W715" s="1009"/>
      <c r="X715" s="1009"/>
      <c r="Y715" s="1009"/>
      <c r="Z715" s="1009"/>
      <c r="AA715" s="1009"/>
    </row>
    <row r="716">
      <c r="A716" s="1009"/>
      <c r="B716" s="1008"/>
      <c r="C716" s="1009"/>
      <c r="D716" s="1010"/>
      <c r="E716" s="1009"/>
      <c r="F716" s="1011"/>
      <c r="G716" s="1009"/>
      <c r="H716" s="1009"/>
      <c r="I716" s="1009"/>
      <c r="J716" s="1009"/>
      <c r="K716" s="1009"/>
      <c r="L716" s="1009"/>
      <c r="M716" s="1009"/>
      <c r="N716" s="1009"/>
      <c r="O716" s="1009"/>
      <c r="P716" s="1009"/>
      <c r="Q716" s="1009"/>
      <c r="R716" s="1009"/>
      <c r="S716" s="1009"/>
      <c r="T716" s="1009"/>
      <c r="U716" s="1009"/>
      <c r="V716" s="1009"/>
      <c r="W716" s="1009"/>
      <c r="X716" s="1009"/>
      <c r="Y716" s="1009"/>
      <c r="Z716" s="1009"/>
      <c r="AA716" s="1009"/>
    </row>
    <row r="717">
      <c r="A717" s="1009"/>
      <c r="B717" s="1008"/>
      <c r="C717" s="1009"/>
      <c r="D717" s="1010"/>
      <c r="E717" s="1009"/>
      <c r="F717" s="1011"/>
      <c r="G717" s="1009"/>
      <c r="H717" s="1009"/>
      <c r="I717" s="1009"/>
      <c r="J717" s="1009"/>
      <c r="K717" s="1009"/>
      <c r="L717" s="1009"/>
      <c r="M717" s="1009"/>
      <c r="N717" s="1009"/>
      <c r="O717" s="1009"/>
      <c r="P717" s="1009"/>
      <c r="Q717" s="1009"/>
      <c r="R717" s="1009"/>
      <c r="S717" s="1009"/>
      <c r="T717" s="1009"/>
      <c r="U717" s="1009"/>
      <c r="V717" s="1009"/>
      <c r="W717" s="1009"/>
      <c r="X717" s="1009"/>
      <c r="Y717" s="1009"/>
      <c r="Z717" s="1009"/>
      <c r="AA717" s="1009"/>
    </row>
    <row r="718">
      <c r="A718" s="1009"/>
      <c r="B718" s="1008"/>
      <c r="C718" s="1009"/>
      <c r="D718" s="1010"/>
      <c r="E718" s="1009"/>
      <c r="F718" s="1011"/>
      <c r="G718" s="1009"/>
      <c r="H718" s="1009"/>
      <c r="I718" s="1009"/>
      <c r="J718" s="1009"/>
      <c r="K718" s="1009"/>
      <c r="L718" s="1009"/>
      <c r="M718" s="1009"/>
      <c r="N718" s="1009"/>
      <c r="O718" s="1009"/>
      <c r="P718" s="1009"/>
      <c r="Q718" s="1009"/>
      <c r="R718" s="1009"/>
      <c r="S718" s="1009"/>
      <c r="T718" s="1009"/>
      <c r="U718" s="1009"/>
      <c r="V718" s="1009"/>
      <c r="W718" s="1009"/>
      <c r="X718" s="1009"/>
      <c r="Y718" s="1009"/>
      <c r="Z718" s="1009"/>
      <c r="AA718" s="1009"/>
    </row>
    <row r="719">
      <c r="A719" s="1009"/>
      <c r="B719" s="1008"/>
      <c r="C719" s="1009"/>
      <c r="D719" s="1010"/>
      <c r="E719" s="1009"/>
      <c r="F719" s="1011"/>
      <c r="G719" s="1009"/>
      <c r="H719" s="1009"/>
      <c r="I719" s="1009"/>
      <c r="J719" s="1009"/>
      <c r="K719" s="1009"/>
      <c r="L719" s="1009"/>
      <c r="M719" s="1009"/>
      <c r="N719" s="1009"/>
      <c r="O719" s="1009"/>
      <c r="P719" s="1009"/>
      <c r="Q719" s="1009"/>
      <c r="R719" s="1009"/>
      <c r="S719" s="1009"/>
      <c r="T719" s="1009"/>
      <c r="U719" s="1009"/>
      <c r="V719" s="1009"/>
      <c r="W719" s="1009"/>
      <c r="X719" s="1009"/>
      <c r="Y719" s="1009"/>
      <c r="Z719" s="1009"/>
      <c r="AA719" s="1009"/>
    </row>
    <row r="720">
      <c r="A720" s="1009"/>
      <c r="B720" s="1008"/>
      <c r="C720" s="1009"/>
      <c r="D720" s="1010"/>
      <c r="E720" s="1009"/>
      <c r="F720" s="1011"/>
      <c r="G720" s="1009"/>
      <c r="H720" s="1009"/>
      <c r="I720" s="1009"/>
      <c r="J720" s="1009"/>
      <c r="K720" s="1009"/>
      <c r="L720" s="1009"/>
      <c r="M720" s="1009"/>
      <c r="N720" s="1009"/>
      <c r="O720" s="1009"/>
      <c r="P720" s="1009"/>
      <c r="Q720" s="1009"/>
      <c r="R720" s="1009"/>
      <c r="S720" s="1009"/>
      <c r="T720" s="1009"/>
      <c r="U720" s="1009"/>
      <c r="V720" s="1009"/>
      <c r="W720" s="1009"/>
      <c r="X720" s="1009"/>
      <c r="Y720" s="1009"/>
      <c r="Z720" s="1009"/>
      <c r="AA720" s="1009"/>
    </row>
    <row r="721">
      <c r="A721" s="1009"/>
      <c r="B721" s="1008"/>
      <c r="C721" s="1009"/>
      <c r="D721" s="1010"/>
      <c r="E721" s="1009"/>
      <c r="F721" s="1011"/>
      <c r="G721" s="1009"/>
      <c r="H721" s="1009"/>
      <c r="I721" s="1009"/>
      <c r="J721" s="1009"/>
      <c r="K721" s="1009"/>
      <c r="L721" s="1009"/>
      <c r="M721" s="1009"/>
      <c r="N721" s="1009"/>
      <c r="O721" s="1009"/>
      <c r="P721" s="1009"/>
      <c r="Q721" s="1009"/>
      <c r="R721" s="1009"/>
      <c r="S721" s="1009"/>
      <c r="T721" s="1009"/>
      <c r="U721" s="1009"/>
      <c r="V721" s="1009"/>
      <c r="W721" s="1009"/>
      <c r="X721" s="1009"/>
      <c r="Y721" s="1009"/>
      <c r="Z721" s="1009"/>
      <c r="AA721" s="1009"/>
    </row>
    <row r="722">
      <c r="A722" s="1009"/>
      <c r="B722" s="1008"/>
      <c r="C722" s="1009"/>
      <c r="D722" s="1010"/>
      <c r="E722" s="1009"/>
      <c r="F722" s="1011"/>
      <c r="G722" s="1009"/>
      <c r="H722" s="1009"/>
      <c r="I722" s="1009"/>
      <c r="J722" s="1009"/>
      <c r="K722" s="1009"/>
      <c r="L722" s="1009"/>
      <c r="M722" s="1009"/>
      <c r="N722" s="1009"/>
      <c r="O722" s="1009"/>
      <c r="P722" s="1009"/>
      <c r="Q722" s="1009"/>
      <c r="R722" s="1009"/>
      <c r="S722" s="1009"/>
      <c r="T722" s="1009"/>
      <c r="U722" s="1009"/>
      <c r="V722" s="1009"/>
      <c r="W722" s="1009"/>
      <c r="X722" s="1009"/>
      <c r="Y722" s="1009"/>
      <c r="Z722" s="1009"/>
      <c r="AA722" s="1009"/>
    </row>
    <row r="723">
      <c r="A723" s="1009"/>
      <c r="B723" s="1008"/>
      <c r="C723" s="1009"/>
      <c r="D723" s="1010"/>
      <c r="E723" s="1009"/>
      <c r="F723" s="1011"/>
      <c r="G723" s="1009"/>
      <c r="H723" s="1009"/>
      <c r="I723" s="1009"/>
      <c r="J723" s="1009"/>
      <c r="K723" s="1009"/>
      <c r="L723" s="1009"/>
      <c r="M723" s="1009"/>
      <c r="N723" s="1009"/>
      <c r="O723" s="1009"/>
      <c r="P723" s="1009"/>
      <c r="Q723" s="1009"/>
      <c r="R723" s="1009"/>
      <c r="S723" s="1009"/>
      <c r="T723" s="1009"/>
      <c r="U723" s="1009"/>
      <c r="V723" s="1009"/>
      <c r="W723" s="1009"/>
      <c r="X723" s="1009"/>
      <c r="Y723" s="1009"/>
      <c r="Z723" s="1009"/>
      <c r="AA723" s="1009"/>
    </row>
    <row r="724">
      <c r="A724" s="1009"/>
      <c r="B724" s="1008"/>
      <c r="C724" s="1009"/>
      <c r="D724" s="1010"/>
      <c r="E724" s="1009"/>
      <c r="F724" s="1011"/>
      <c r="G724" s="1009"/>
      <c r="H724" s="1009"/>
      <c r="I724" s="1009"/>
      <c r="J724" s="1009"/>
      <c r="K724" s="1009"/>
      <c r="L724" s="1009"/>
      <c r="M724" s="1009"/>
      <c r="N724" s="1009"/>
      <c r="O724" s="1009"/>
      <c r="P724" s="1009"/>
      <c r="Q724" s="1009"/>
      <c r="R724" s="1009"/>
      <c r="S724" s="1009"/>
      <c r="T724" s="1009"/>
      <c r="U724" s="1009"/>
      <c r="V724" s="1009"/>
      <c r="W724" s="1009"/>
      <c r="X724" s="1009"/>
      <c r="Y724" s="1009"/>
      <c r="Z724" s="1009"/>
      <c r="AA724" s="1009"/>
    </row>
    <row r="725">
      <c r="A725" s="1009"/>
      <c r="B725" s="1008"/>
      <c r="C725" s="1009"/>
      <c r="D725" s="1010"/>
      <c r="E725" s="1009"/>
      <c r="F725" s="1011"/>
      <c r="G725" s="1009"/>
      <c r="H725" s="1009"/>
      <c r="I725" s="1009"/>
      <c r="J725" s="1009"/>
      <c r="K725" s="1009"/>
      <c r="L725" s="1009"/>
      <c r="M725" s="1009"/>
      <c r="N725" s="1009"/>
      <c r="O725" s="1009"/>
      <c r="P725" s="1009"/>
      <c r="Q725" s="1009"/>
      <c r="R725" s="1009"/>
      <c r="S725" s="1009"/>
      <c r="T725" s="1009"/>
      <c r="U725" s="1009"/>
      <c r="V725" s="1009"/>
      <c r="W725" s="1009"/>
      <c r="X725" s="1009"/>
      <c r="Y725" s="1009"/>
      <c r="Z725" s="1009"/>
      <c r="AA725" s="1009"/>
    </row>
    <row r="726">
      <c r="A726" s="1009"/>
      <c r="B726" s="1008"/>
      <c r="C726" s="1009"/>
      <c r="D726" s="1010"/>
      <c r="E726" s="1009"/>
      <c r="F726" s="1011"/>
      <c r="G726" s="1009"/>
      <c r="H726" s="1009"/>
      <c r="I726" s="1009"/>
      <c r="J726" s="1009"/>
      <c r="K726" s="1009"/>
      <c r="L726" s="1009"/>
      <c r="M726" s="1009"/>
      <c r="N726" s="1009"/>
      <c r="O726" s="1009"/>
      <c r="P726" s="1009"/>
      <c r="Q726" s="1009"/>
      <c r="R726" s="1009"/>
      <c r="S726" s="1009"/>
      <c r="T726" s="1009"/>
      <c r="U726" s="1009"/>
      <c r="V726" s="1009"/>
      <c r="W726" s="1009"/>
      <c r="X726" s="1009"/>
      <c r="Y726" s="1009"/>
      <c r="Z726" s="1009"/>
      <c r="AA726" s="1009"/>
    </row>
    <row r="727">
      <c r="A727" s="1009"/>
      <c r="B727" s="1008"/>
      <c r="C727" s="1009"/>
      <c r="D727" s="1010"/>
      <c r="E727" s="1009"/>
      <c r="F727" s="1011"/>
      <c r="G727" s="1009"/>
      <c r="H727" s="1009"/>
      <c r="I727" s="1009"/>
      <c r="J727" s="1009"/>
      <c r="K727" s="1009"/>
      <c r="L727" s="1009"/>
      <c r="M727" s="1009"/>
      <c r="N727" s="1009"/>
      <c r="O727" s="1009"/>
      <c r="P727" s="1009"/>
      <c r="Q727" s="1009"/>
      <c r="R727" s="1009"/>
      <c r="S727" s="1009"/>
      <c r="T727" s="1009"/>
      <c r="U727" s="1009"/>
      <c r="V727" s="1009"/>
      <c r="W727" s="1009"/>
      <c r="X727" s="1009"/>
      <c r="Y727" s="1009"/>
      <c r="Z727" s="1009"/>
      <c r="AA727" s="1009"/>
    </row>
    <row r="728">
      <c r="A728" s="1009"/>
      <c r="B728" s="1008"/>
      <c r="C728" s="1009"/>
      <c r="D728" s="1010"/>
      <c r="E728" s="1009"/>
      <c r="F728" s="1011"/>
      <c r="G728" s="1009"/>
      <c r="H728" s="1009"/>
      <c r="I728" s="1009"/>
      <c r="J728" s="1009"/>
      <c r="K728" s="1009"/>
      <c r="L728" s="1009"/>
      <c r="M728" s="1009"/>
      <c r="N728" s="1009"/>
      <c r="O728" s="1009"/>
      <c r="P728" s="1009"/>
      <c r="Q728" s="1009"/>
      <c r="R728" s="1009"/>
      <c r="S728" s="1009"/>
      <c r="T728" s="1009"/>
      <c r="U728" s="1009"/>
      <c r="V728" s="1009"/>
      <c r="W728" s="1009"/>
      <c r="X728" s="1009"/>
      <c r="Y728" s="1009"/>
      <c r="Z728" s="1009"/>
      <c r="AA728" s="1009"/>
    </row>
    <row r="729">
      <c r="A729" s="1009"/>
      <c r="B729" s="1008"/>
      <c r="C729" s="1009"/>
      <c r="D729" s="1010"/>
      <c r="E729" s="1009"/>
      <c r="F729" s="1011"/>
      <c r="G729" s="1009"/>
      <c r="H729" s="1009"/>
      <c r="I729" s="1009"/>
      <c r="J729" s="1009"/>
      <c r="K729" s="1009"/>
      <c r="L729" s="1009"/>
      <c r="M729" s="1009"/>
      <c r="N729" s="1009"/>
      <c r="O729" s="1009"/>
      <c r="P729" s="1009"/>
      <c r="Q729" s="1009"/>
      <c r="R729" s="1009"/>
      <c r="S729" s="1009"/>
      <c r="T729" s="1009"/>
      <c r="U729" s="1009"/>
      <c r="V729" s="1009"/>
      <c r="W729" s="1009"/>
      <c r="X729" s="1009"/>
      <c r="Y729" s="1009"/>
      <c r="Z729" s="1009"/>
      <c r="AA729" s="1009"/>
    </row>
    <row r="730">
      <c r="A730" s="1009"/>
      <c r="B730" s="1008"/>
      <c r="C730" s="1009"/>
      <c r="D730" s="1010"/>
      <c r="E730" s="1009"/>
      <c r="F730" s="1011"/>
      <c r="G730" s="1009"/>
      <c r="H730" s="1009"/>
      <c r="I730" s="1009"/>
      <c r="J730" s="1009"/>
      <c r="K730" s="1009"/>
      <c r="L730" s="1009"/>
      <c r="M730" s="1009"/>
      <c r="N730" s="1009"/>
      <c r="O730" s="1009"/>
      <c r="P730" s="1009"/>
      <c r="Q730" s="1009"/>
      <c r="R730" s="1009"/>
      <c r="S730" s="1009"/>
      <c r="T730" s="1009"/>
      <c r="U730" s="1009"/>
      <c r="V730" s="1009"/>
      <c r="W730" s="1009"/>
      <c r="X730" s="1009"/>
      <c r="Y730" s="1009"/>
      <c r="Z730" s="1009"/>
      <c r="AA730" s="1009"/>
    </row>
    <row r="731">
      <c r="A731" s="1009"/>
      <c r="B731" s="1008"/>
      <c r="C731" s="1009"/>
      <c r="D731" s="1010"/>
      <c r="E731" s="1009"/>
      <c r="F731" s="1011"/>
      <c r="G731" s="1009"/>
      <c r="H731" s="1009"/>
      <c r="I731" s="1009"/>
      <c r="J731" s="1009"/>
      <c r="K731" s="1009"/>
      <c r="L731" s="1009"/>
      <c r="M731" s="1009"/>
      <c r="N731" s="1009"/>
      <c r="O731" s="1009"/>
      <c r="P731" s="1009"/>
      <c r="Q731" s="1009"/>
      <c r="R731" s="1009"/>
      <c r="S731" s="1009"/>
      <c r="T731" s="1009"/>
      <c r="U731" s="1009"/>
      <c r="V731" s="1009"/>
      <c r="W731" s="1009"/>
      <c r="X731" s="1009"/>
      <c r="Y731" s="1009"/>
      <c r="Z731" s="1009"/>
      <c r="AA731" s="1009"/>
    </row>
    <row r="732">
      <c r="A732" s="1009"/>
      <c r="B732" s="1008"/>
      <c r="C732" s="1009"/>
      <c r="D732" s="1010"/>
      <c r="E732" s="1009"/>
      <c r="F732" s="1011"/>
      <c r="G732" s="1009"/>
      <c r="H732" s="1009"/>
      <c r="I732" s="1009"/>
      <c r="J732" s="1009"/>
      <c r="K732" s="1009"/>
      <c r="L732" s="1009"/>
      <c r="M732" s="1009"/>
      <c r="N732" s="1009"/>
      <c r="O732" s="1009"/>
      <c r="P732" s="1009"/>
      <c r="Q732" s="1009"/>
      <c r="R732" s="1009"/>
      <c r="S732" s="1009"/>
      <c r="T732" s="1009"/>
      <c r="U732" s="1009"/>
      <c r="V732" s="1009"/>
      <c r="W732" s="1009"/>
      <c r="X732" s="1009"/>
      <c r="Y732" s="1009"/>
      <c r="Z732" s="1009"/>
      <c r="AA732" s="1009"/>
    </row>
    <row r="733">
      <c r="A733" s="1009"/>
      <c r="B733" s="1008"/>
      <c r="C733" s="1009"/>
      <c r="D733" s="1010"/>
      <c r="E733" s="1009"/>
      <c r="F733" s="1011"/>
      <c r="G733" s="1009"/>
      <c r="H733" s="1009"/>
      <c r="I733" s="1009"/>
      <c r="J733" s="1009"/>
      <c r="K733" s="1009"/>
      <c r="L733" s="1009"/>
      <c r="M733" s="1009"/>
      <c r="N733" s="1009"/>
      <c r="O733" s="1009"/>
      <c r="P733" s="1009"/>
      <c r="Q733" s="1009"/>
      <c r="R733" s="1009"/>
      <c r="S733" s="1009"/>
      <c r="T733" s="1009"/>
      <c r="U733" s="1009"/>
      <c r="V733" s="1009"/>
      <c r="W733" s="1009"/>
      <c r="X733" s="1009"/>
      <c r="Y733" s="1009"/>
      <c r="Z733" s="1009"/>
      <c r="AA733" s="1009"/>
    </row>
    <row r="734">
      <c r="A734" s="1009"/>
      <c r="B734" s="1008"/>
      <c r="C734" s="1009"/>
      <c r="D734" s="1010"/>
      <c r="E734" s="1009"/>
      <c r="F734" s="1011"/>
      <c r="G734" s="1009"/>
      <c r="H734" s="1009"/>
      <c r="I734" s="1009"/>
      <c r="J734" s="1009"/>
      <c r="K734" s="1009"/>
      <c r="L734" s="1009"/>
      <c r="M734" s="1009"/>
      <c r="N734" s="1009"/>
      <c r="O734" s="1009"/>
      <c r="P734" s="1009"/>
      <c r="Q734" s="1009"/>
      <c r="R734" s="1009"/>
      <c r="S734" s="1009"/>
      <c r="T734" s="1009"/>
      <c r="U734" s="1009"/>
      <c r="V734" s="1009"/>
      <c r="W734" s="1009"/>
      <c r="X734" s="1009"/>
      <c r="Y734" s="1009"/>
      <c r="Z734" s="1009"/>
      <c r="AA734" s="1009"/>
    </row>
    <row r="735">
      <c r="A735" s="1009"/>
      <c r="B735" s="1008"/>
      <c r="C735" s="1009"/>
      <c r="D735" s="1010"/>
      <c r="E735" s="1009"/>
      <c r="F735" s="1011"/>
      <c r="G735" s="1009"/>
      <c r="H735" s="1009"/>
      <c r="I735" s="1009"/>
      <c r="J735" s="1009"/>
      <c r="K735" s="1009"/>
      <c r="L735" s="1009"/>
      <c r="M735" s="1009"/>
      <c r="N735" s="1009"/>
      <c r="O735" s="1009"/>
      <c r="P735" s="1009"/>
      <c r="Q735" s="1009"/>
      <c r="R735" s="1009"/>
      <c r="S735" s="1009"/>
      <c r="T735" s="1009"/>
      <c r="U735" s="1009"/>
      <c r="V735" s="1009"/>
      <c r="W735" s="1009"/>
      <c r="X735" s="1009"/>
      <c r="Y735" s="1009"/>
      <c r="Z735" s="1009"/>
      <c r="AA735" s="1009"/>
    </row>
    <row r="736">
      <c r="A736" s="1009"/>
      <c r="B736" s="1008"/>
      <c r="C736" s="1009"/>
      <c r="D736" s="1010"/>
      <c r="E736" s="1009"/>
      <c r="F736" s="1011"/>
      <c r="G736" s="1009"/>
      <c r="H736" s="1009"/>
      <c r="I736" s="1009"/>
      <c r="J736" s="1009"/>
      <c r="K736" s="1009"/>
      <c r="L736" s="1009"/>
      <c r="M736" s="1009"/>
      <c r="N736" s="1009"/>
      <c r="O736" s="1009"/>
      <c r="P736" s="1009"/>
      <c r="Q736" s="1009"/>
      <c r="R736" s="1009"/>
      <c r="S736" s="1009"/>
      <c r="T736" s="1009"/>
      <c r="U736" s="1009"/>
      <c r="V736" s="1009"/>
      <c r="W736" s="1009"/>
      <c r="X736" s="1009"/>
      <c r="Y736" s="1009"/>
      <c r="Z736" s="1009"/>
      <c r="AA736" s="1009"/>
    </row>
    <row r="737">
      <c r="A737" s="1009"/>
      <c r="B737" s="1008"/>
      <c r="C737" s="1009"/>
      <c r="D737" s="1010"/>
      <c r="E737" s="1009"/>
      <c r="F737" s="1011"/>
      <c r="G737" s="1009"/>
      <c r="H737" s="1009"/>
      <c r="I737" s="1009"/>
      <c r="J737" s="1009"/>
      <c r="K737" s="1009"/>
      <c r="L737" s="1009"/>
      <c r="M737" s="1009"/>
      <c r="N737" s="1009"/>
      <c r="O737" s="1009"/>
      <c r="P737" s="1009"/>
      <c r="Q737" s="1009"/>
      <c r="R737" s="1009"/>
      <c r="S737" s="1009"/>
      <c r="T737" s="1009"/>
      <c r="U737" s="1009"/>
      <c r="V737" s="1009"/>
      <c r="W737" s="1009"/>
      <c r="X737" s="1009"/>
      <c r="Y737" s="1009"/>
      <c r="Z737" s="1009"/>
      <c r="AA737" s="1009"/>
    </row>
    <row r="738">
      <c r="A738" s="1009"/>
      <c r="B738" s="1008"/>
      <c r="C738" s="1009"/>
      <c r="D738" s="1010"/>
      <c r="E738" s="1009"/>
      <c r="F738" s="1011"/>
      <c r="G738" s="1009"/>
      <c r="H738" s="1009"/>
      <c r="I738" s="1009"/>
      <c r="J738" s="1009"/>
      <c r="K738" s="1009"/>
      <c r="L738" s="1009"/>
      <c r="M738" s="1009"/>
      <c r="N738" s="1009"/>
      <c r="O738" s="1009"/>
      <c r="P738" s="1009"/>
      <c r="Q738" s="1009"/>
      <c r="R738" s="1009"/>
      <c r="S738" s="1009"/>
      <c r="T738" s="1009"/>
      <c r="U738" s="1009"/>
      <c r="V738" s="1009"/>
      <c r="W738" s="1009"/>
      <c r="X738" s="1009"/>
      <c r="Y738" s="1009"/>
      <c r="Z738" s="1009"/>
      <c r="AA738" s="1009"/>
    </row>
    <row r="739">
      <c r="A739" s="1009"/>
      <c r="B739" s="1008"/>
      <c r="C739" s="1009"/>
      <c r="D739" s="1010"/>
      <c r="E739" s="1009"/>
      <c r="F739" s="1011"/>
      <c r="G739" s="1009"/>
      <c r="H739" s="1009"/>
      <c r="I739" s="1009"/>
      <c r="J739" s="1009"/>
      <c r="K739" s="1009"/>
      <c r="L739" s="1009"/>
      <c r="M739" s="1009"/>
      <c r="N739" s="1009"/>
      <c r="O739" s="1009"/>
      <c r="P739" s="1009"/>
      <c r="Q739" s="1009"/>
      <c r="R739" s="1009"/>
      <c r="S739" s="1009"/>
      <c r="T739" s="1009"/>
      <c r="U739" s="1009"/>
      <c r="V739" s="1009"/>
      <c r="W739" s="1009"/>
      <c r="X739" s="1009"/>
      <c r="Y739" s="1009"/>
      <c r="Z739" s="1009"/>
      <c r="AA739" s="1009"/>
    </row>
    <row r="740">
      <c r="A740" s="1009"/>
      <c r="B740" s="1008"/>
      <c r="C740" s="1009"/>
      <c r="D740" s="1010"/>
      <c r="E740" s="1009"/>
      <c r="F740" s="1011"/>
      <c r="G740" s="1009"/>
      <c r="H740" s="1009"/>
      <c r="I740" s="1009"/>
      <c r="J740" s="1009"/>
      <c r="K740" s="1009"/>
      <c r="L740" s="1009"/>
      <c r="M740" s="1009"/>
      <c r="N740" s="1009"/>
      <c r="O740" s="1009"/>
      <c r="P740" s="1009"/>
      <c r="Q740" s="1009"/>
      <c r="R740" s="1009"/>
      <c r="S740" s="1009"/>
      <c r="T740" s="1009"/>
      <c r="U740" s="1009"/>
      <c r="V740" s="1009"/>
      <c r="W740" s="1009"/>
      <c r="X740" s="1009"/>
      <c r="Y740" s="1009"/>
      <c r="Z740" s="1009"/>
      <c r="AA740" s="1009"/>
    </row>
    <row r="741">
      <c r="A741" s="1009"/>
      <c r="B741" s="1008"/>
      <c r="C741" s="1009"/>
      <c r="D741" s="1010"/>
      <c r="E741" s="1009"/>
      <c r="F741" s="1011"/>
      <c r="G741" s="1009"/>
      <c r="H741" s="1009"/>
      <c r="I741" s="1009"/>
      <c r="J741" s="1009"/>
      <c r="K741" s="1009"/>
      <c r="L741" s="1009"/>
      <c r="M741" s="1009"/>
      <c r="N741" s="1009"/>
      <c r="O741" s="1009"/>
      <c r="P741" s="1009"/>
      <c r="Q741" s="1009"/>
      <c r="R741" s="1009"/>
      <c r="S741" s="1009"/>
      <c r="T741" s="1009"/>
      <c r="U741" s="1009"/>
      <c r="V741" s="1009"/>
      <c r="W741" s="1009"/>
      <c r="X741" s="1009"/>
      <c r="Y741" s="1009"/>
      <c r="Z741" s="1009"/>
      <c r="AA741" s="1009"/>
    </row>
    <row r="742">
      <c r="A742" s="1009"/>
      <c r="B742" s="1008"/>
      <c r="C742" s="1009"/>
      <c r="D742" s="1010"/>
      <c r="E742" s="1009"/>
      <c r="F742" s="1011"/>
      <c r="G742" s="1009"/>
      <c r="H742" s="1009"/>
      <c r="I742" s="1009"/>
      <c r="J742" s="1009"/>
      <c r="K742" s="1009"/>
      <c r="L742" s="1009"/>
      <c r="M742" s="1009"/>
      <c r="N742" s="1009"/>
      <c r="O742" s="1009"/>
      <c r="P742" s="1009"/>
      <c r="Q742" s="1009"/>
      <c r="R742" s="1009"/>
      <c r="S742" s="1009"/>
      <c r="T742" s="1009"/>
      <c r="U742" s="1009"/>
      <c r="V742" s="1009"/>
      <c r="W742" s="1009"/>
      <c r="X742" s="1009"/>
      <c r="Y742" s="1009"/>
      <c r="Z742" s="1009"/>
      <c r="AA742" s="1009"/>
    </row>
    <row r="743">
      <c r="A743" s="1009"/>
      <c r="B743" s="1008"/>
      <c r="C743" s="1009"/>
      <c r="D743" s="1010"/>
      <c r="E743" s="1009"/>
      <c r="F743" s="1011"/>
      <c r="G743" s="1009"/>
      <c r="H743" s="1009"/>
      <c r="I743" s="1009"/>
      <c r="J743" s="1009"/>
      <c r="K743" s="1009"/>
      <c r="L743" s="1009"/>
      <c r="M743" s="1009"/>
      <c r="N743" s="1009"/>
      <c r="O743" s="1009"/>
      <c r="P743" s="1009"/>
      <c r="Q743" s="1009"/>
      <c r="R743" s="1009"/>
      <c r="S743" s="1009"/>
      <c r="T743" s="1009"/>
      <c r="U743" s="1009"/>
      <c r="V743" s="1009"/>
      <c r="W743" s="1009"/>
      <c r="X743" s="1009"/>
      <c r="Y743" s="1009"/>
      <c r="Z743" s="1009"/>
      <c r="AA743" s="1009"/>
    </row>
    <row r="744">
      <c r="A744" s="1009"/>
      <c r="B744" s="1008"/>
      <c r="C744" s="1009"/>
      <c r="D744" s="1010"/>
      <c r="E744" s="1009"/>
      <c r="F744" s="1011"/>
      <c r="G744" s="1009"/>
      <c r="H744" s="1009"/>
      <c r="I744" s="1009"/>
      <c r="J744" s="1009"/>
      <c r="K744" s="1009"/>
      <c r="L744" s="1009"/>
      <c r="M744" s="1009"/>
      <c r="N744" s="1009"/>
      <c r="O744" s="1009"/>
      <c r="P744" s="1009"/>
      <c r="Q744" s="1009"/>
      <c r="R744" s="1009"/>
      <c r="S744" s="1009"/>
      <c r="T744" s="1009"/>
      <c r="U744" s="1009"/>
      <c r="V744" s="1009"/>
      <c r="W744" s="1009"/>
      <c r="X744" s="1009"/>
      <c r="Y744" s="1009"/>
      <c r="Z744" s="1009"/>
      <c r="AA744" s="1009"/>
    </row>
    <row r="745">
      <c r="A745" s="1009"/>
      <c r="B745" s="1008"/>
      <c r="C745" s="1009"/>
      <c r="D745" s="1010"/>
      <c r="E745" s="1009"/>
      <c r="F745" s="1011"/>
      <c r="G745" s="1009"/>
      <c r="H745" s="1009"/>
      <c r="I745" s="1009"/>
      <c r="J745" s="1009"/>
      <c r="K745" s="1009"/>
      <c r="L745" s="1009"/>
      <c r="M745" s="1009"/>
      <c r="N745" s="1009"/>
      <c r="O745" s="1009"/>
      <c r="P745" s="1009"/>
      <c r="Q745" s="1009"/>
      <c r="R745" s="1009"/>
      <c r="S745" s="1009"/>
      <c r="T745" s="1009"/>
      <c r="U745" s="1009"/>
      <c r="V745" s="1009"/>
      <c r="W745" s="1009"/>
      <c r="X745" s="1009"/>
      <c r="Y745" s="1009"/>
      <c r="Z745" s="1009"/>
      <c r="AA745" s="1009"/>
    </row>
    <row r="746">
      <c r="A746" s="1009"/>
      <c r="B746" s="1008"/>
      <c r="C746" s="1009"/>
      <c r="D746" s="1010"/>
      <c r="E746" s="1009"/>
      <c r="F746" s="1011"/>
      <c r="G746" s="1009"/>
      <c r="H746" s="1009"/>
      <c r="I746" s="1009"/>
      <c r="J746" s="1009"/>
      <c r="K746" s="1009"/>
      <c r="L746" s="1009"/>
      <c r="M746" s="1009"/>
      <c r="N746" s="1009"/>
      <c r="O746" s="1009"/>
      <c r="P746" s="1009"/>
      <c r="Q746" s="1009"/>
      <c r="R746" s="1009"/>
      <c r="S746" s="1009"/>
      <c r="T746" s="1009"/>
      <c r="U746" s="1009"/>
      <c r="V746" s="1009"/>
      <c r="W746" s="1009"/>
      <c r="X746" s="1009"/>
      <c r="Y746" s="1009"/>
      <c r="Z746" s="1009"/>
      <c r="AA746" s="1009"/>
    </row>
    <row r="747">
      <c r="A747" s="1009"/>
      <c r="B747" s="1008"/>
      <c r="C747" s="1009"/>
      <c r="D747" s="1010"/>
      <c r="E747" s="1009"/>
      <c r="F747" s="1011"/>
      <c r="G747" s="1009"/>
      <c r="H747" s="1009"/>
      <c r="I747" s="1009"/>
      <c r="J747" s="1009"/>
      <c r="K747" s="1009"/>
      <c r="L747" s="1009"/>
      <c r="M747" s="1009"/>
      <c r="N747" s="1009"/>
      <c r="O747" s="1009"/>
      <c r="P747" s="1009"/>
      <c r="Q747" s="1009"/>
      <c r="R747" s="1009"/>
      <c r="S747" s="1009"/>
      <c r="T747" s="1009"/>
      <c r="U747" s="1009"/>
      <c r="V747" s="1009"/>
      <c r="W747" s="1009"/>
      <c r="X747" s="1009"/>
      <c r="Y747" s="1009"/>
      <c r="Z747" s="1009"/>
      <c r="AA747" s="1009"/>
    </row>
    <row r="748">
      <c r="A748" s="1009"/>
      <c r="B748" s="1008"/>
      <c r="C748" s="1009"/>
      <c r="D748" s="1010"/>
      <c r="E748" s="1009"/>
      <c r="F748" s="1011"/>
      <c r="G748" s="1009"/>
      <c r="H748" s="1009"/>
      <c r="I748" s="1009"/>
      <c r="J748" s="1009"/>
      <c r="K748" s="1009"/>
      <c r="L748" s="1009"/>
      <c r="M748" s="1009"/>
      <c r="N748" s="1009"/>
      <c r="O748" s="1009"/>
      <c r="P748" s="1009"/>
      <c r="Q748" s="1009"/>
      <c r="R748" s="1009"/>
      <c r="S748" s="1009"/>
      <c r="T748" s="1009"/>
      <c r="U748" s="1009"/>
      <c r="V748" s="1009"/>
      <c r="W748" s="1009"/>
      <c r="X748" s="1009"/>
      <c r="Y748" s="1009"/>
      <c r="Z748" s="1009"/>
      <c r="AA748" s="1009"/>
    </row>
    <row r="749">
      <c r="A749" s="1009"/>
      <c r="B749" s="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1009"/>
      <c r="W749" s="1009"/>
      <c r="X749" s="1009"/>
      <c r="Y749" s="1009"/>
      <c r="Z749" s="1009"/>
      <c r="AA749" s="1009"/>
    </row>
    <row r="750">
      <c r="A750" s="1009"/>
      <c r="B750" s="1008"/>
      <c r="C750" s="1009"/>
      <c r="D750" s="1010"/>
      <c r="E750" s="1009"/>
      <c r="F750" s="1011"/>
      <c r="G750" s="1009"/>
      <c r="H750" s="1009"/>
      <c r="I750" s="1009"/>
      <c r="J750" s="1009"/>
      <c r="K750" s="1009"/>
      <c r="L750" s="1009"/>
      <c r="M750" s="1009"/>
      <c r="N750" s="1009"/>
      <c r="O750" s="1009"/>
      <c r="P750" s="1009"/>
      <c r="Q750" s="1009"/>
      <c r="R750" s="1009"/>
      <c r="S750" s="1009"/>
      <c r="T750" s="1009"/>
      <c r="U750" s="1009"/>
      <c r="V750" s="1009"/>
      <c r="W750" s="1009"/>
      <c r="X750" s="1009"/>
      <c r="Y750" s="1009"/>
      <c r="Z750" s="1009"/>
      <c r="AA750" s="1009"/>
    </row>
    <row r="751">
      <c r="A751" s="1009"/>
      <c r="B751" s="1008"/>
      <c r="C751" s="1009"/>
      <c r="D751" s="1010"/>
      <c r="E751" s="1009"/>
      <c r="F751" s="1011"/>
      <c r="G751" s="1009"/>
      <c r="H751" s="1009"/>
      <c r="I751" s="1009"/>
      <c r="J751" s="1009"/>
      <c r="K751" s="1009"/>
      <c r="L751" s="1009"/>
      <c r="M751" s="1009"/>
      <c r="N751" s="1009"/>
      <c r="O751" s="1009"/>
      <c r="P751" s="1009"/>
      <c r="Q751" s="1009"/>
      <c r="R751" s="1009"/>
      <c r="S751" s="1009"/>
      <c r="T751" s="1009"/>
      <c r="U751" s="1009"/>
      <c r="V751" s="1009"/>
      <c r="W751" s="1009"/>
      <c r="X751" s="1009"/>
      <c r="Y751" s="1009"/>
      <c r="Z751" s="1009"/>
      <c r="AA751" s="1009"/>
    </row>
    <row r="752">
      <c r="A752" s="1009"/>
      <c r="B752" s="1008"/>
      <c r="C752" s="1009"/>
      <c r="D752" s="1010"/>
      <c r="E752" s="1009"/>
      <c r="F752" s="1011"/>
      <c r="G752" s="1009"/>
      <c r="H752" s="1009"/>
      <c r="I752" s="1009"/>
      <c r="J752" s="1009"/>
      <c r="K752" s="1009"/>
      <c r="L752" s="1009"/>
      <c r="M752" s="1009"/>
      <c r="N752" s="1009"/>
      <c r="O752" s="1009"/>
      <c r="P752" s="1009"/>
      <c r="Q752" s="1009"/>
      <c r="R752" s="1009"/>
      <c r="S752" s="1009"/>
      <c r="T752" s="1009"/>
      <c r="U752" s="1009"/>
      <c r="V752" s="1009"/>
      <c r="W752" s="1009"/>
      <c r="X752" s="1009"/>
      <c r="Y752" s="1009"/>
      <c r="Z752" s="1009"/>
      <c r="AA752" s="1009"/>
    </row>
    <row r="753">
      <c r="A753" s="1009"/>
      <c r="B753" s="1008"/>
      <c r="C753" s="1009"/>
      <c r="D753" s="1010"/>
      <c r="E753" s="1009"/>
      <c r="F753" s="1011"/>
      <c r="G753" s="1009"/>
      <c r="H753" s="1009"/>
      <c r="I753" s="1009"/>
      <c r="J753" s="1009"/>
      <c r="K753" s="1009"/>
      <c r="L753" s="1009"/>
      <c r="M753" s="1009"/>
      <c r="N753" s="1009"/>
      <c r="O753" s="1009"/>
      <c r="P753" s="1009"/>
      <c r="Q753" s="1009"/>
      <c r="R753" s="1009"/>
      <c r="S753" s="1009"/>
      <c r="T753" s="1009"/>
      <c r="U753" s="1009"/>
      <c r="V753" s="1009"/>
      <c r="W753" s="1009"/>
      <c r="X753" s="1009"/>
      <c r="Y753" s="1009"/>
      <c r="Z753" s="1009"/>
      <c r="AA753" s="1009"/>
    </row>
    <row r="754">
      <c r="A754" s="1009"/>
      <c r="B754" s="1008"/>
      <c r="C754" s="1009"/>
      <c r="D754" s="1010"/>
      <c r="E754" s="1009"/>
      <c r="F754" s="1011"/>
      <c r="G754" s="1009"/>
      <c r="H754" s="1009"/>
      <c r="I754" s="1009"/>
      <c r="J754" s="1009"/>
      <c r="K754" s="1009"/>
      <c r="L754" s="1009"/>
      <c r="M754" s="1009"/>
      <c r="N754" s="1009"/>
      <c r="O754" s="1009"/>
      <c r="P754" s="1009"/>
      <c r="Q754" s="1009"/>
      <c r="R754" s="1009"/>
      <c r="S754" s="1009"/>
      <c r="T754" s="1009"/>
      <c r="U754" s="1009"/>
      <c r="V754" s="1009"/>
      <c r="W754" s="1009"/>
      <c r="X754" s="1009"/>
      <c r="Y754" s="1009"/>
      <c r="Z754" s="1009"/>
      <c r="AA754" s="1009"/>
    </row>
    <row r="755">
      <c r="A755" s="1009"/>
      <c r="B755" s="1008"/>
      <c r="C755" s="1009"/>
      <c r="D755" s="1010"/>
      <c r="E755" s="1009"/>
      <c r="F755" s="1011"/>
      <c r="G755" s="1009"/>
      <c r="H755" s="1009"/>
      <c r="I755" s="1009"/>
      <c r="J755" s="1009"/>
      <c r="K755" s="1009"/>
      <c r="L755" s="1009"/>
      <c r="M755" s="1009"/>
      <c r="N755" s="1009"/>
      <c r="O755" s="1009"/>
      <c r="P755" s="1009"/>
      <c r="Q755" s="1009"/>
      <c r="R755" s="1009"/>
      <c r="S755" s="1009"/>
      <c r="T755" s="1009"/>
      <c r="U755" s="1009"/>
      <c r="V755" s="1009"/>
      <c r="W755" s="1009"/>
      <c r="X755" s="1009"/>
      <c r="Y755" s="1009"/>
      <c r="Z755" s="1009"/>
      <c r="AA755" s="1009"/>
    </row>
    <row r="756">
      <c r="A756" s="1009"/>
      <c r="B756" s="1008"/>
      <c r="C756" s="1009"/>
      <c r="D756" s="1010"/>
      <c r="E756" s="1009"/>
      <c r="F756" s="1011"/>
      <c r="G756" s="1009"/>
      <c r="H756" s="1009"/>
      <c r="I756" s="1009"/>
      <c r="J756" s="1009"/>
      <c r="K756" s="1009"/>
      <c r="L756" s="1009"/>
      <c r="M756" s="1009"/>
      <c r="N756" s="1009"/>
      <c r="O756" s="1009"/>
      <c r="P756" s="1009"/>
      <c r="Q756" s="1009"/>
      <c r="R756" s="1009"/>
      <c r="S756" s="1009"/>
      <c r="T756" s="1009"/>
      <c r="U756" s="1009"/>
      <c r="V756" s="1009"/>
      <c r="W756" s="1009"/>
      <c r="X756" s="1009"/>
      <c r="Y756" s="1009"/>
      <c r="Z756" s="1009"/>
      <c r="AA756" s="1009"/>
    </row>
    <row r="757">
      <c r="A757" s="1009"/>
      <c r="B757" s="1008"/>
      <c r="C757" s="1009"/>
      <c r="D757" s="1010"/>
      <c r="E757" s="1009"/>
      <c r="F757" s="1011"/>
      <c r="G757" s="1009"/>
      <c r="H757" s="1009"/>
      <c r="I757" s="1009"/>
      <c r="J757" s="1009"/>
      <c r="K757" s="1009"/>
      <c r="L757" s="1009"/>
      <c r="M757" s="1009"/>
      <c r="N757" s="1009"/>
      <c r="O757" s="1009"/>
      <c r="P757" s="1009"/>
      <c r="Q757" s="1009"/>
      <c r="R757" s="1009"/>
      <c r="S757" s="1009"/>
      <c r="T757" s="1009"/>
      <c r="U757" s="1009"/>
      <c r="V757" s="1009"/>
      <c r="W757" s="1009"/>
      <c r="X757" s="1009"/>
      <c r="Y757" s="1009"/>
      <c r="Z757" s="1009"/>
      <c r="AA757" s="1009"/>
    </row>
    <row r="758">
      <c r="A758" s="1009"/>
      <c r="B758" s="1008"/>
      <c r="C758" s="1009"/>
      <c r="D758" s="1010"/>
      <c r="E758" s="1009"/>
      <c r="F758" s="1011"/>
      <c r="G758" s="1009"/>
      <c r="H758" s="1009"/>
      <c r="I758" s="1009"/>
      <c r="J758" s="1009"/>
      <c r="K758" s="1009"/>
      <c r="L758" s="1009"/>
      <c r="M758" s="1009"/>
      <c r="N758" s="1009"/>
      <c r="O758" s="1009"/>
      <c r="P758" s="1009"/>
      <c r="Q758" s="1009"/>
      <c r="R758" s="1009"/>
      <c r="S758" s="1009"/>
      <c r="T758" s="1009"/>
      <c r="U758" s="1009"/>
      <c r="V758" s="1009"/>
      <c r="W758" s="1009"/>
      <c r="X758" s="1009"/>
      <c r="Y758" s="1009"/>
      <c r="Z758" s="1009"/>
      <c r="AA758" s="1009"/>
    </row>
    <row r="759">
      <c r="A759" s="1009"/>
      <c r="B759" s="1008"/>
      <c r="C759" s="1009"/>
      <c r="D759" s="1010"/>
      <c r="E759" s="1009"/>
      <c r="F759" s="1011"/>
      <c r="G759" s="1009"/>
      <c r="H759" s="1009"/>
      <c r="I759" s="1009"/>
      <c r="J759" s="1009"/>
      <c r="K759" s="1009"/>
      <c r="L759" s="1009"/>
      <c r="M759" s="1009"/>
      <c r="N759" s="1009"/>
      <c r="O759" s="1009"/>
      <c r="P759" s="1009"/>
      <c r="Q759" s="1009"/>
      <c r="R759" s="1009"/>
      <c r="S759" s="1009"/>
      <c r="T759" s="1009"/>
      <c r="U759" s="1009"/>
      <c r="V759" s="1009"/>
      <c r="W759" s="1009"/>
      <c r="X759" s="1009"/>
      <c r="Y759" s="1009"/>
      <c r="Z759" s="1009"/>
      <c r="AA759" s="1009"/>
    </row>
    <row r="760">
      <c r="A760" s="1009"/>
      <c r="B760" s="1008"/>
      <c r="C760" s="1009"/>
      <c r="D760" s="1010"/>
      <c r="E760" s="1009"/>
      <c r="F760" s="1011"/>
      <c r="G760" s="1009"/>
      <c r="H760" s="1009"/>
      <c r="I760" s="1009"/>
      <c r="J760" s="1009"/>
      <c r="K760" s="1009"/>
      <c r="L760" s="1009"/>
      <c r="M760" s="1009"/>
      <c r="N760" s="1009"/>
      <c r="O760" s="1009"/>
      <c r="P760" s="1009"/>
      <c r="Q760" s="1009"/>
      <c r="R760" s="1009"/>
      <c r="S760" s="1009"/>
      <c r="T760" s="1009"/>
      <c r="U760" s="1009"/>
      <c r="V760" s="1009"/>
      <c r="W760" s="1009"/>
      <c r="X760" s="1009"/>
      <c r="Y760" s="1009"/>
      <c r="Z760" s="1009"/>
      <c r="AA760" s="1009"/>
    </row>
    <row r="761">
      <c r="A761" s="1009"/>
      <c r="B761" s="1008"/>
      <c r="C761" s="1009"/>
      <c r="D761" s="1010"/>
      <c r="E761" s="1009"/>
      <c r="F761" s="1011"/>
      <c r="G761" s="1009"/>
      <c r="H761" s="1009"/>
      <c r="I761" s="1009"/>
      <c r="J761" s="1009"/>
      <c r="K761" s="1009"/>
      <c r="L761" s="1009"/>
      <c r="M761" s="1009"/>
      <c r="N761" s="1009"/>
      <c r="O761" s="1009"/>
      <c r="P761" s="1009"/>
      <c r="Q761" s="1009"/>
      <c r="R761" s="1009"/>
      <c r="S761" s="1009"/>
      <c r="T761" s="1009"/>
      <c r="U761" s="1009"/>
      <c r="V761" s="1009"/>
      <c r="W761" s="1009"/>
      <c r="X761" s="1009"/>
      <c r="Y761" s="1009"/>
      <c r="Z761" s="1009"/>
      <c r="AA761" s="1009"/>
    </row>
    <row r="762">
      <c r="A762" s="1009"/>
      <c r="B762" s="1008"/>
      <c r="C762" s="1009"/>
      <c r="D762" s="1010"/>
      <c r="E762" s="1009"/>
      <c r="F762" s="1011"/>
      <c r="G762" s="1009"/>
      <c r="H762" s="1009"/>
      <c r="I762" s="1009"/>
      <c r="J762" s="1009"/>
      <c r="K762" s="1009"/>
      <c r="L762" s="1009"/>
      <c r="M762" s="1009"/>
      <c r="N762" s="1009"/>
      <c r="O762" s="1009"/>
      <c r="P762" s="1009"/>
      <c r="Q762" s="1009"/>
      <c r="R762" s="1009"/>
      <c r="S762" s="1009"/>
      <c r="T762" s="1009"/>
      <c r="U762" s="1009"/>
      <c r="V762" s="1009"/>
      <c r="W762" s="1009"/>
      <c r="X762" s="1009"/>
      <c r="Y762" s="1009"/>
      <c r="Z762" s="1009"/>
      <c r="AA762" s="1009"/>
    </row>
    <row r="763">
      <c r="A763" s="1009"/>
      <c r="B763" s="1008"/>
      <c r="C763" s="1009"/>
      <c r="D763" s="1010"/>
      <c r="E763" s="1009"/>
      <c r="F763" s="1011"/>
      <c r="G763" s="1009"/>
      <c r="H763" s="1009"/>
      <c r="I763" s="1009"/>
      <c r="J763" s="1009"/>
      <c r="K763" s="1009"/>
      <c r="L763" s="1009"/>
      <c r="M763" s="1009"/>
      <c r="N763" s="1009"/>
      <c r="O763" s="1009"/>
      <c r="P763" s="1009"/>
      <c r="Q763" s="1009"/>
      <c r="R763" s="1009"/>
      <c r="S763" s="1009"/>
      <c r="T763" s="1009"/>
      <c r="U763" s="1009"/>
      <c r="V763" s="1009"/>
      <c r="W763" s="1009"/>
      <c r="X763" s="1009"/>
      <c r="Y763" s="1009"/>
      <c r="Z763" s="1009"/>
      <c r="AA763" s="1009"/>
    </row>
    <row r="764">
      <c r="A764" s="1009"/>
      <c r="B764" s="1008"/>
      <c r="C764" s="1009"/>
      <c r="D764" s="1010"/>
      <c r="E764" s="1009"/>
      <c r="F764" s="1011"/>
      <c r="G764" s="1009"/>
      <c r="H764" s="1009"/>
      <c r="I764" s="1009"/>
      <c r="J764" s="1009"/>
      <c r="K764" s="1009"/>
      <c r="L764" s="1009"/>
      <c r="M764" s="1009"/>
      <c r="N764" s="1009"/>
      <c r="O764" s="1009"/>
      <c r="P764" s="1009"/>
      <c r="Q764" s="1009"/>
      <c r="R764" s="1009"/>
      <c r="S764" s="1009"/>
      <c r="T764" s="1009"/>
      <c r="U764" s="1009"/>
      <c r="V764" s="1009"/>
      <c r="W764" s="1009"/>
      <c r="X764" s="1009"/>
      <c r="Y764" s="1009"/>
      <c r="Z764" s="1009"/>
      <c r="AA764" s="1009"/>
    </row>
    <row r="765">
      <c r="A765" s="1009"/>
      <c r="B765" s="1008"/>
      <c r="C765" s="1009"/>
      <c r="D765" s="1010"/>
      <c r="E765" s="1009"/>
      <c r="F765" s="1011"/>
      <c r="G765" s="1009"/>
      <c r="H765" s="1009"/>
      <c r="I765" s="1009"/>
      <c r="J765" s="1009"/>
      <c r="K765" s="1009"/>
      <c r="L765" s="1009"/>
      <c r="M765" s="1009"/>
      <c r="N765" s="1009"/>
      <c r="O765" s="1009"/>
      <c r="P765" s="1009"/>
      <c r="Q765" s="1009"/>
      <c r="R765" s="1009"/>
      <c r="S765" s="1009"/>
      <c r="T765" s="1009"/>
      <c r="U765" s="1009"/>
      <c r="V765" s="1009"/>
      <c r="W765" s="1009"/>
      <c r="X765" s="1009"/>
      <c r="Y765" s="1009"/>
      <c r="Z765" s="1009"/>
      <c r="AA765" s="1009"/>
    </row>
    <row r="766">
      <c r="A766" s="1009"/>
      <c r="B766" s="1008"/>
      <c r="C766" s="1009"/>
      <c r="D766" s="1010"/>
      <c r="E766" s="1009"/>
      <c r="F766" s="1011"/>
      <c r="G766" s="1009"/>
      <c r="H766" s="1009"/>
      <c r="I766" s="1009"/>
      <c r="J766" s="1009"/>
      <c r="K766" s="1009"/>
      <c r="L766" s="1009"/>
      <c r="M766" s="1009"/>
      <c r="N766" s="1009"/>
      <c r="O766" s="1009"/>
      <c r="P766" s="1009"/>
      <c r="Q766" s="1009"/>
      <c r="R766" s="1009"/>
      <c r="S766" s="1009"/>
      <c r="T766" s="1009"/>
      <c r="U766" s="1009"/>
      <c r="V766" s="1009"/>
      <c r="W766" s="1009"/>
      <c r="X766" s="1009"/>
      <c r="Y766" s="1009"/>
      <c r="Z766" s="1009"/>
      <c r="AA766" s="1009"/>
    </row>
    <row r="767">
      <c r="A767" s="1009"/>
      <c r="B767" s="1008"/>
      <c r="C767" s="1009"/>
      <c r="D767" s="1010"/>
      <c r="E767" s="1009"/>
      <c r="F767" s="1011"/>
      <c r="G767" s="1009"/>
      <c r="H767" s="1009"/>
      <c r="I767" s="1009"/>
      <c r="J767" s="1009"/>
      <c r="K767" s="1009"/>
      <c r="L767" s="1009"/>
      <c r="M767" s="1009"/>
      <c r="N767" s="1009"/>
      <c r="O767" s="1009"/>
      <c r="P767" s="1009"/>
      <c r="Q767" s="1009"/>
      <c r="R767" s="1009"/>
      <c r="S767" s="1009"/>
      <c r="T767" s="1009"/>
      <c r="U767" s="1009"/>
      <c r="V767" s="1009"/>
      <c r="W767" s="1009"/>
      <c r="X767" s="1009"/>
      <c r="Y767" s="1009"/>
      <c r="Z767" s="1009"/>
      <c r="AA767" s="1009"/>
    </row>
    <row r="768">
      <c r="A768" s="1009"/>
      <c r="B768" s="1008"/>
      <c r="C768" s="1009"/>
      <c r="D768" s="1010"/>
      <c r="E768" s="1009"/>
      <c r="F768" s="1011"/>
      <c r="G768" s="1009"/>
      <c r="H768" s="1009"/>
      <c r="I768" s="1009"/>
      <c r="J768" s="1009"/>
      <c r="K768" s="1009"/>
      <c r="L768" s="1009"/>
      <c r="M768" s="1009"/>
      <c r="N768" s="1009"/>
      <c r="O768" s="1009"/>
      <c r="P768" s="1009"/>
      <c r="Q768" s="1009"/>
      <c r="R768" s="1009"/>
      <c r="S768" s="1009"/>
      <c r="T768" s="1009"/>
      <c r="U768" s="1009"/>
      <c r="V768" s="1009"/>
      <c r="W768" s="1009"/>
      <c r="X768" s="1009"/>
      <c r="Y768" s="1009"/>
      <c r="Z768" s="1009"/>
      <c r="AA768" s="1009"/>
    </row>
    <row r="769">
      <c r="A769" s="1009"/>
      <c r="B769" s="1008"/>
      <c r="C769" s="1009"/>
      <c r="D769" s="1010"/>
      <c r="E769" s="1009"/>
      <c r="F769" s="1011"/>
      <c r="G769" s="1009"/>
      <c r="H769" s="1009"/>
      <c r="I769" s="1009"/>
      <c r="J769" s="1009"/>
      <c r="K769" s="1009"/>
      <c r="L769" s="1009"/>
      <c r="M769" s="1009"/>
      <c r="N769" s="1009"/>
      <c r="O769" s="1009"/>
      <c r="P769" s="1009"/>
      <c r="Q769" s="1009"/>
      <c r="R769" s="1009"/>
      <c r="S769" s="1009"/>
      <c r="T769" s="1009"/>
      <c r="U769" s="1009"/>
      <c r="V769" s="1009"/>
      <c r="W769" s="1009"/>
      <c r="X769" s="1009"/>
      <c r="Y769" s="1009"/>
      <c r="Z769" s="1009"/>
      <c r="AA769" s="1009"/>
    </row>
    <row r="770">
      <c r="A770" s="1009"/>
      <c r="B770" s="1008"/>
      <c r="C770" s="1009"/>
      <c r="D770" s="1010"/>
      <c r="E770" s="1009"/>
      <c r="F770" s="1011"/>
      <c r="G770" s="1009"/>
      <c r="H770" s="1009"/>
      <c r="I770" s="1009"/>
      <c r="J770" s="1009"/>
      <c r="K770" s="1009"/>
      <c r="L770" s="1009"/>
      <c r="M770" s="1009"/>
      <c r="N770" s="1009"/>
      <c r="O770" s="1009"/>
      <c r="P770" s="1009"/>
      <c r="Q770" s="1009"/>
      <c r="R770" s="1009"/>
      <c r="S770" s="1009"/>
      <c r="T770" s="1009"/>
      <c r="U770" s="1009"/>
      <c r="V770" s="1009"/>
      <c r="W770" s="1009"/>
      <c r="X770" s="1009"/>
      <c r="Y770" s="1009"/>
      <c r="Z770" s="1009"/>
      <c r="AA770" s="1009"/>
    </row>
    <row r="771">
      <c r="A771" s="1009"/>
      <c r="B771" s="1008"/>
      <c r="C771" s="1009"/>
      <c r="D771" s="1010"/>
      <c r="E771" s="1009"/>
      <c r="F771" s="1011"/>
      <c r="G771" s="1009"/>
      <c r="H771" s="1009"/>
      <c r="I771" s="1009"/>
      <c r="J771" s="1009"/>
      <c r="K771" s="1009"/>
      <c r="L771" s="1009"/>
      <c r="M771" s="1009"/>
      <c r="N771" s="1009"/>
      <c r="O771" s="1009"/>
      <c r="P771" s="1009"/>
      <c r="Q771" s="1009"/>
      <c r="R771" s="1009"/>
      <c r="S771" s="1009"/>
      <c r="T771" s="1009"/>
      <c r="U771" s="1009"/>
      <c r="V771" s="1009"/>
      <c r="W771" s="1009"/>
      <c r="X771" s="1009"/>
      <c r="Y771" s="1009"/>
      <c r="Z771" s="1009"/>
      <c r="AA771" s="1009"/>
    </row>
    <row r="772">
      <c r="A772" s="1009"/>
      <c r="B772" s="1008"/>
      <c r="C772" s="1009"/>
      <c r="D772" s="1010"/>
      <c r="E772" s="1009"/>
      <c r="F772" s="1011"/>
      <c r="G772" s="1009"/>
      <c r="H772" s="1009"/>
      <c r="I772" s="1009"/>
      <c r="J772" s="1009"/>
      <c r="K772" s="1009"/>
      <c r="L772" s="1009"/>
      <c r="M772" s="1009"/>
      <c r="N772" s="1009"/>
      <c r="O772" s="1009"/>
      <c r="P772" s="1009"/>
      <c r="Q772" s="1009"/>
      <c r="R772" s="1009"/>
      <c r="S772" s="1009"/>
      <c r="T772" s="1009"/>
      <c r="U772" s="1009"/>
      <c r="V772" s="1009"/>
      <c r="W772" s="1009"/>
      <c r="X772" s="1009"/>
      <c r="Y772" s="1009"/>
      <c r="Z772" s="1009"/>
      <c r="AA772" s="1009"/>
    </row>
    <row r="773">
      <c r="A773" s="1009"/>
      <c r="B773" s="1008"/>
      <c r="C773" s="1009"/>
      <c r="D773" s="1010"/>
      <c r="E773" s="1009"/>
      <c r="F773" s="1011"/>
      <c r="G773" s="1009"/>
      <c r="H773" s="1009"/>
      <c r="I773" s="1009"/>
      <c r="J773" s="1009"/>
      <c r="K773" s="1009"/>
      <c r="L773" s="1009"/>
      <c r="M773" s="1009"/>
      <c r="N773" s="1009"/>
      <c r="O773" s="1009"/>
      <c r="P773" s="1009"/>
      <c r="Q773" s="1009"/>
      <c r="R773" s="1009"/>
      <c r="S773" s="1009"/>
      <c r="T773" s="1009"/>
      <c r="U773" s="1009"/>
      <c r="V773" s="1009"/>
      <c r="W773" s="1009"/>
      <c r="X773" s="1009"/>
      <c r="Y773" s="1009"/>
      <c r="Z773" s="1009"/>
      <c r="AA773" s="1009"/>
    </row>
    <row r="774">
      <c r="A774" s="1009"/>
      <c r="B774" s="1008"/>
      <c r="C774" s="1009"/>
      <c r="D774" s="1010"/>
      <c r="E774" s="1009"/>
      <c r="F774" s="1011"/>
      <c r="G774" s="1009"/>
      <c r="H774" s="1009"/>
      <c r="I774" s="1009"/>
      <c r="J774" s="1009"/>
      <c r="K774" s="1009"/>
      <c r="L774" s="1009"/>
      <c r="M774" s="1009"/>
      <c r="N774" s="1009"/>
      <c r="O774" s="1009"/>
      <c r="P774" s="1009"/>
      <c r="Q774" s="1009"/>
      <c r="R774" s="1009"/>
      <c r="S774" s="1009"/>
      <c r="T774" s="1009"/>
      <c r="U774" s="1009"/>
      <c r="V774" s="1009"/>
      <c r="W774" s="1009"/>
      <c r="X774" s="1009"/>
      <c r="Y774" s="1009"/>
      <c r="Z774" s="1009"/>
      <c r="AA774" s="1009"/>
    </row>
    <row r="775">
      <c r="A775" s="1009"/>
      <c r="B775" s="1008"/>
      <c r="C775" s="1009"/>
      <c r="D775" s="1010"/>
      <c r="E775" s="1009"/>
      <c r="F775" s="1011"/>
      <c r="G775" s="1009"/>
      <c r="H775" s="1009"/>
      <c r="I775" s="1009"/>
      <c r="J775" s="1009"/>
      <c r="K775" s="1009"/>
      <c r="L775" s="1009"/>
      <c r="M775" s="1009"/>
      <c r="N775" s="1009"/>
      <c r="O775" s="1009"/>
      <c r="P775" s="1009"/>
      <c r="Q775" s="1009"/>
      <c r="R775" s="1009"/>
      <c r="S775" s="1009"/>
      <c r="T775" s="1009"/>
      <c r="U775" s="1009"/>
      <c r="V775" s="1009"/>
      <c r="W775" s="1009"/>
      <c r="X775" s="1009"/>
      <c r="Y775" s="1009"/>
      <c r="Z775" s="1009"/>
      <c r="AA775" s="1009"/>
    </row>
    <row r="776">
      <c r="A776" s="1009"/>
      <c r="B776" s="1008"/>
      <c r="C776" s="1009"/>
      <c r="D776" s="1010"/>
      <c r="E776" s="1009"/>
      <c r="F776" s="1011"/>
      <c r="G776" s="1009"/>
      <c r="H776" s="1009"/>
      <c r="I776" s="1009"/>
      <c r="J776" s="1009"/>
      <c r="K776" s="1009"/>
      <c r="L776" s="1009"/>
      <c r="M776" s="1009"/>
      <c r="N776" s="1009"/>
      <c r="O776" s="1009"/>
      <c r="P776" s="1009"/>
      <c r="Q776" s="1009"/>
      <c r="R776" s="1009"/>
      <c r="S776" s="1009"/>
      <c r="T776" s="1009"/>
      <c r="U776" s="1009"/>
      <c r="V776" s="1009"/>
      <c r="W776" s="1009"/>
      <c r="X776" s="1009"/>
      <c r="Y776" s="1009"/>
      <c r="Z776" s="1009"/>
      <c r="AA776" s="1009"/>
    </row>
    <row r="777">
      <c r="A777" s="1009"/>
      <c r="B777" s="1008"/>
      <c r="C777" s="1009"/>
      <c r="D777" s="1010"/>
      <c r="E777" s="1009"/>
      <c r="F777" s="1011"/>
      <c r="G777" s="1009"/>
      <c r="H777" s="1009"/>
      <c r="I777" s="1009"/>
      <c r="J777" s="1009"/>
      <c r="K777" s="1009"/>
      <c r="L777" s="1009"/>
      <c r="M777" s="1009"/>
      <c r="N777" s="1009"/>
      <c r="O777" s="1009"/>
      <c r="P777" s="1009"/>
      <c r="Q777" s="1009"/>
      <c r="R777" s="1009"/>
      <c r="S777" s="1009"/>
      <c r="T777" s="1009"/>
      <c r="U777" s="1009"/>
      <c r="V777" s="1009"/>
      <c r="W777" s="1009"/>
      <c r="X777" s="1009"/>
      <c r="Y777" s="1009"/>
      <c r="Z777" s="1009"/>
      <c r="AA777" s="1009"/>
    </row>
    <row r="778">
      <c r="A778" s="1009"/>
      <c r="B778" s="1008"/>
      <c r="C778" s="1009"/>
      <c r="D778" s="1010"/>
      <c r="E778" s="1009"/>
      <c r="F778" s="1011"/>
      <c r="G778" s="1009"/>
      <c r="H778" s="1009"/>
      <c r="I778" s="1009"/>
      <c r="J778" s="1009"/>
      <c r="K778" s="1009"/>
      <c r="L778" s="1009"/>
      <c r="M778" s="1009"/>
      <c r="N778" s="1009"/>
      <c r="O778" s="1009"/>
      <c r="P778" s="1009"/>
      <c r="Q778" s="1009"/>
      <c r="R778" s="1009"/>
      <c r="S778" s="1009"/>
      <c r="T778" s="1009"/>
      <c r="U778" s="1009"/>
      <c r="V778" s="1009"/>
      <c r="W778" s="1009"/>
      <c r="X778" s="1009"/>
      <c r="Y778" s="1009"/>
      <c r="Z778" s="1009"/>
      <c r="AA778" s="1009"/>
    </row>
    <row r="779">
      <c r="A779" s="1009"/>
      <c r="B779" s="1008"/>
      <c r="C779" s="1009"/>
      <c r="D779" s="1010"/>
      <c r="E779" s="1009"/>
      <c r="F779" s="1011"/>
      <c r="G779" s="1009"/>
      <c r="H779" s="1009"/>
      <c r="I779" s="1009"/>
      <c r="J779" s="1009"/>
      <c r="K779" s="1009"/>
      <c r="L779" s="1009"/>
      <c r="M779" s="1009"/>
      <c r="N779" s="1009"/>
      <c r="O779" s="1009"/>
      <c r="P779" s="1009"/>
      <c r="Q779" s="1009"/>
      <c r="R779" s="1009"/>
      <c r="S779" s="1009"/>
      <c r="T779" s="1009"/>
      <c r="U779" s="1009"/>
      <c r="V779" s="1009"/>
      <c r="W779" s="1009"/>
      <c r="X779" s="1009"/>
      <c r="Y779" s="1009"/>
      <c r="Z779" s="1009"/>
      <c r="AA779" s="1009"/>
    </row>
    <row r="780">
      <c r="A780" s="1009"/>
      <c r="B780" s="1008"/>
      <c r="C780" s="1009"/>
      <c r="D780" s="1010"/>
      <c r="E780" s="1009"/>
      <c r="F780" s="1011"/>
      <c r="G780" s="1009"/>
      <c r="H780" s="1009"/>
      <c r="I780" s="1009"/>
      <c r="J780" s="1009"/>
      <c r="K780" s="1009"/>
      <c r="L780" s="1009"/>
      <c r="M780" s="1009"/>
      <c r="N780" s="1009"/>
      <c r="O780" s="1009"/>
      <c r="P780" s="1009"/>
      <c r="Q780" s="1009"/>
      <c r="R780" s="1009"/>
      <c r="S780" s="1009"/>
      <c r="T780" s="1009"/>
      <c r="U780" s="1009"/>
      <c r="V780" s="1009"/>
      <c r="W780" s="1009"/>
      <c r="X780" s="1009"/>
      <c r="Y780" s="1009"/>
      <c r="Z780" s="1009"/>
      <c r="AA780" s="1009"/>
    </row>
    <row r="781">
      <c r="A781" s="1009"/>
      <c r="B781" s="1008"/>
      <c r="C781" s="1009"/>
      <c r="D781" s="1010"/>
      <c r="E781" s="1009"/>
      <c r="F781" s="1011"/>
      <c r="G781" s="1009"/>
      <c r="H781" s="1009"/>
      <c r="I781" s="1009"/>
      <c r="J781" s="1009"/>
      <c r="K781" s="1009"/>
      <c r="L781" s="1009"/>
      <c r="M781" s="1009"/>
      <c r="N781" s="1009"/>
      <c r="O781" s="1009"/>
      <c r="P781" s="1009"/>
      <c r="Q781" s="1009"/>
      <c r="R781" s="1009"/>
      <c r="S781" s="1009"/>
      <c r="T781" s="1009"/>
      <c r="U781" s="1009"/>
      <c r="V781" s="1009"/>
      <c r="W781" s="1009"/>
      <c r="X781" s="1009"/>
      <c r="Y781" s="1009"/>
      <c r="Z781" s="1009"/>
      <c r="AA781" s="1009"/>
    </row>
    <row r="782">
      <c r="A782" s="1009"/>
      <c r="B782" s="1008"/>
      <c r="C782" s="1009"/>
      <c r="D782" s="1010"/>
      <c r="E782" s="1009"/>
      <c r="F782" s="1011"/>
      <c r="G782" s="1009"/>
      <c r="H782" s="1009"/>
      <c r="I782" s="1009"/>
      <c r="J782" s="1009"/>
      <c r="K782" s="1009"/>
      <c r="L782" s="1009"/>
      <c r="M782" s="1009"/>
      <c r="N782" s="1009"/>
      <c r="O782" s="1009"/>
      <c r="P782" s="1009"/>
      <c r="Q782" s="1009"/>
      <c r="R782" s="1009"/>
      <c r="S782" s="1009"/>
      <c r="T782" s="1009"/>
      <c r="U782" s="1009"/>
      <c r="V782" s="1009"/>
      <c r="W782" s="1009"/>
      <c r="X782" s="1009"/>
      <c r="Y782" s="1009"/>
      <c r="Z782" s="1009"/>
      <c r="AA782" s="1009"/>
    </row>
    <row r="783">
      <c r="A783" s="1009"/>
      <c r="B783" s="1008"/>
      <c r="C783" s="1009"/>
      <c r="D783" s="1010"/>
      <c r="E783" s="1009"/>
      <c r="F783" s="1011"/>
      <c r="G783" s="1009"/>
      <c r="H783" s="1009"/>
      <c r="I783" s="1009"/>
      <c r="J783" s="1009"/>
      <c r="K783" s="1009"/>
      <c r="L783" s="1009"/>
      <c r="M783" s="1009"/>
      <c r="N783" s="1009"/>
      <c r="O783" s="1009"/>
      <c r="P783" s="1009"/>
      <c r="Q783" s="1009"/>
      <c r="R783" s="1009"/>
      <c r="S783" s="1009"/>
      <c r="T783" s="1009"/>
      <c r="U783" s="1009"/>
      <c r="V783" s="1009"/>
      <c r="W783" s="1009"/>
      <c r="X783" s="1009"/>
      <c r="Y783" s="1009"/>
      <c r="Z783" s="1009"/>
      <c r="AA783" s="1009"/>
    </row>
    <row r="784">
      <c r="A784" s="1009"/>
      <c r="B784" s="1008"/>
      <c r="C784" s="1009"/>
      <c r="D784" s="1010"/>
      <c r="E784" s="1009"/>
      <c r="F784" s="1011"/>
      <c r="G784" s="1009"/>
      <c r="H784" s="1009"/>
      <c r="I784" s="1009"/>
      <c r="J784" s="1009"/>
      <c r="K784" s="1009"/>
      <c r="L784" s="1009"/>
      <c r="M784" s="1009"/>
      <c r="N784" s="1009"/>
      <c r="O784" s="1009"/>
      <c r="P784" s="1009"/>
      <c r="Q784" s="1009"/>
      <c r="R784" s="1009"/>
      <c r="S784" s="1009"/>
      <c r="T784" s="1009"/>
      <c r="U784" s="1009"/>
      <c r="V784" s="1009"/>
      <c r="W784" s="1009"/>
      <c r="X784" s="1009"/>
      <c r="Y784" s="1009"/>
      <c r="Z784" s="1009"/>
      <c r="AA784" s="1009"/>
    </row>
    <row r="785">
      <c r="A785" s="1009"/>
      <c r="B785" s="1008"/>
      <c r="C785" s="1009"/>
      <c r="D785" s="1010"/>
      <c r="E785" s="1009"/>
      <c r="F785" s="1011"/>
      <c r="G785" s="1009"/>
      <c r="H785" s="1009"/>
      <c r="I785" s="1009"/>
      <c r="J785" s="1009"/>
      <c r="K785" s="1009"/>
      <c r="L785" s="1009"/>
      <c r="M785" s="1009"/>
      <c r="N785" s="1009"/>
      <c r="O785" s="1009"/>
      <c r="P785" s="1009"/>
      <c r="Q785" s="1009"/>
      <c r="R785" s="1009"/>
      <c r="S785" s="1009"/>
      <c r="T785" s="1009"/>
      <c r="U785" s="1009"/>
      <c r="V785" s="1009"/>
      <c r="W785" s="1009"/>
      <c r="X785" s="1009"/>
      <c r="Y785" s="1009"/>
      <c r="Z785" s="1009"/>
      <c r="AA785" s="1009"/>
    </row>
    <row r="786">
      <c r="A786" s="1009"/>
      <c r="B786" s="1008"/>
      <c r="C786" s="1009"/>
      <c r="D786" s="1010"/>
      <c r="E786" s="1009"/>
      <c r="F786" s="1011"/>
      <c r="G786" s="1009"/>
      <c r="H786" s="1009"/>
      <c r="I786" s="1009"/>
      <c r="J786" s="1009"/>
      <c r="K786" s="1009"/>
      <c r="L786" s="1009"/>
      <c r="M786" s="1009"/>
      <c r="N786" s="1009"/>
      <c r="O786" s="1009"/>
      <c r="P786" s="1009"/>
      <c r="Q786" s="1009"/>
      <c r="R786" s="1009"/>
      <c r="S786" s="1009"/>
      <c r="T786" s="1009"/>
      <c r="U786" s="1009"/>
      <c r="V786" s="1009"/>
      <c r="W786" s="1009"/>
      <c r="X786" s="1009"/>
      <c r="Y786" s="1009"/>
      <c r="Z786" s="1009"/>
      <c r="AA786" s="1009"/>
    </row>
    <row r="787">
      <c r="A787" s="1009"/>
      <c r="B787" s="1008"/>
      <c r="C787" s="1009"/>
      <c r="D787" s="1010"/>
      <c r="E787" s="1009"/>
      <c r="F787" s="1011"/>
      <c r="G787" s="1009"/>
      <c r="H787" s="1009"/>
      <c r="I787" s="1009"/>
      <c r="J787" s="1009"/>
      <c r="K787" s="1009"/>
      <c r="L787" s="1009"/>
      <c r="M787" s="1009"/>
      <c r="N787" s="1009"/>
      <c r="O787" s="1009"/>
      <c r="P787" s="1009"/>
      <c r="Q787" s="1009"/>
      <c r="R787" s="1009"/>
      <c r="S787" s="1009"/>
      <c r="T787" s="1009"/>
      <c r="U787" s="1009"/>
      <c r="V787" s="1009"/>
      <c r="W787" s="1009"/>
      <c r="X787" s="1009"/>
      <c r="Y787" s="1009"/>
      <c r="Z787" s="1009"/>
      <c r="AA787" s="1009"/>
    </row>
    <row r="788">
      <c r="A788" s="1009"/>
      <c r="B788" s="1008"/>
      <c r="C788" s="1009"/>
      <c r="D788" s="1010"/>
      <c r="E788" s="1009"/>
      <c r="F788" s="1011"/>
      <c r="G788" s="1009"/>
      <c r="H788" s="1009"/>
      <c r="I788" s="1009"/>
      <c r="J788" s="1009"/>
      <c r="K788" s="1009"/>
      <c r="L788" s="1009"/>
      <c r="M788" s="1009"/>
      <c r="N788" s="1009"/>
      <c r="O788" s="1009"/>
      <c r="P788" s="1009"/>
      <c r="Q788" s="1009"/>
      <c r="R788" s="1009"/>
      <c r="S788" s="1009"/>
      <c r="T788" s="1009"/>
      <c r="U788" s="1009"/>
      <c r="V788" s="1009"/>
      <c r="W788" s="1009"/>
      <c r="X788" s="1009"/>
      <c r="Y788" s="1009"/>
      <c r="Z788" s="1009"/>
      <c r="AA788" s="1009"/>
    </row>
    <row r="789">
      <c r="A789" s="1009"/>
      <c r="B789" s="1008"/>
      <c r="C789" s="1009"/>
      <c r="D789" s="1010"/>
      <c r="E789" s="1009"/>
      <c r="F789" s="1011"/>
      <c r="G789" s="1009"/>
      <c r="H789" s="1009"/>
      <c r="I789" s="1009"/>
      <c r="J789" s="1009"/>
      <c r="K789" s="1009"/>
      <c r="L789" s="1009"/>
      <c r="M789" s="1009"/>
      <c r="N789" s="1009"/>
      <c r="O789" s="1009"/>
      <c r="P789" s="1009"/>
      <c r="Q789" s="1009"/>
      <c r="R789" s="1009"/>
      <c r="S789" s="1009"/>
      <c r="T789" s="1009"/>
      <c r="U789" s="1009"/>
      <c r="V789" s="1009"/>
      <c r="W789" s="1009"/>
      <c r="X789" s="1009"/>
      <c r="Y789" s="1009"/>
      <c r="Z789" s="1009"/>
      <c r="AA789" s="1009"/>
    </row>
    <row r="790">
      <c r="A790" s="1009"/>
      <c r="B790" s="1008"/>
      <c r="C790" s="1009"/>
      <c r="D790" s="1010"/>
      <c r="E790" s="1009"/>
      <c r="F790" s="1011"/>
      <c r="G790" s="1009"/>
      <c r="H790" s="1009"/>
      <c r="I790" s="1009"/>
      <c r="J790" s="1009"/>
      <c r="K790" s="1009"/>
      <c r="L790" s="1009"/>
      <c r="M790" s="1009"/>
      <c r="N790" s="1009"/>
      <c r="O790" s="1009"/>
      <c r="P790" s="1009"/>
      <c r="Q790" s="1009"/>
      <c r="R790" s="1009"/>
      <c r="S790" s="1009"/>
      <c r="T790" s="1009"/>
      <c r="U790" s="1009"/>
      <c r="V790" s="1009"/>
      <c r="W790" s="1009"/>
      <c r="X790" s="1009"/>
      <c r="Y790" s="1009"/>
      <c r="Z790" s="1009"/>
      <c r="AA790" s="1009"/>
    </row>
    <row r="791">
      <c r="A791" s="1009"/>
      <c r="B791" s="1008"/>
      <c r="C791" s="1009"/>
      <c r="D791" s="1010"/>
      <c r="E791" s="1009"/>
      <c r="F791" s="1011"/>
      <c r="G791" s="1009"/>
      <c r="H791" s="1009"/>
      <c r="I791" s="1009"/>
      <c r="J791" s="1009"/>
      <c r="K791" s="1009"/>
      <c r="L791" s="1009"/>
      <c r="M791" s="1009"/>
      <c r="N791" s="1009"/>
      <c r="O791" s="1009"/>
      <c r="P791" s="1009"/>
      <c r="Q791" s="1009"/>
      <c r="R791" s="1009"/>
      <c r="S791" s="1009"/>
      <c r="T791" s="1009"/>
      <c r="U791" s="1009"/>
      <c r="V791" s="1009"/>
      <c r="W791" s="1009"/>
      <c r="X791" s="1009"/>
      <c r="Y791" s="1009"/>
      <c r="Z791" s="1009"/>
      <c r="AA791" s="1009"/>
    </row>
    <row r="792">
      <c r="A792" s="1009"/>
      <c r="B792" s="1008"/>
      <c r="C792" s="1009"/>
      <c r="D792" s="1010"/>
      <c r="E792" s="1009"/>
      <c r="F792" s="1011"/>
      <c r="G792" s="1009"/>
      <c r="H792" s="1009"/>
      <c r="I792" s="1009"/>
      <c r="J792" s="1009"/>
      <c r="K792" s="1009"/>
      <c r="L792" s="1009"/>
      <c r="M792" s="1009"/>
      <c r="N792" s="1009"/>
      <c r="O792" s="1009"/>
      <c r="P792" s="1009"/>
      <c r="Q792" s="1009"/>
      <c r="R792" s="1009"/>
      <c r="S792" s="1009"/>
      <c r="T792" s="1009"/>
      <c r="U792" s="1009"/>
      <c r="V792" s="1009"/>
      <c r="W792" s="1009"/>
      <c r="X792" s="1009"/>
      <c r="Y792" s="1009"/>
      <c r="Z792" s="1009"/>
      <c r="AA792" s="1009"/>
    </row>
    <row r="793">
      <c r="A793" s="1009"/>
      <c r="B793" s="1008"/>
      <c r="C793" s="1009"/>
      <c r="D793" s="1010"/>
      <c r="E793" s="1009"/>
      <c r="F793" s="1011"/>
      <c r="G793" s="1009"/>
      <c r="H793" s="1009"/>
      <c r="I793" s="1009"/>
      <c r="J793" s="1009"/>
      <c r="K793" s="1009"/>
      <c r="L793" s="1009"/>
      <c r="M793" s="1009"/>
      <c r="N793" s="1009"/>
      <c r="O793" s="1009"/>
      <c r="P793" s="1009"/>
      <c r="Q793" s="1009"/>
      <c r="R793" s="1009"/>
      <c r="S793" s="1009"/>
      <c r="T793" s="1009"/>
      <c r="U793" s="1009"/>
      <c r="V793" s="1009"/>
      <c r="W793" s="1009"/>
      <c r="X793" s="1009"/>
      <c r="Y793" s="1009"/>
      <c r="Z793" s="1009"/>
      <c r="AA793" s="1009"/>
    </row>
    <row r="794">
      <c r="A794" s="1009"/>
      <c r="B794" s="1008"/>
      <c r="C794" s="1009"/>
      <c r="D794" s="1010"/>
      <c r="E794" s="1009"/>
      <c r="F794" s="1011"/>
      <c r="G794" s="1009"/>
      <c r="H794" s="1009"/>
      <c r="I794" s="1009"/>
      <c r="J794" s="1009"/>
      <c r="K794" s="1009"/>
      <c r="L794" s="1009"/>
      <c r="M794" s="1009"/>
      <c r="N794" s="1009"/>
      <c r="O794" s="1009"/>
      <c r="P794" s="1009"/>
      <c r="Q794" s="1009"/>
      <c r="R794" s="1009"/>
      <c r="S794" s="1009"/>
      <c r="T794" s="1009"/>
      <c r="U794" s="1009"/>
      <c r="V794" s="1009"/>
      <c r="W794" s="1009"/>
      <c r="X794" s="1009"/>
      <c r="Y794" s="1009"/>
      <c r="Z794" s="1009"/>
      <c r="AA794" s="1009"/>
    </row>
    <row r="795">
      <c r="A795" s="1009"/>
      <c r="B795" s="1008"/>
      <c r="C795" s="1009"/>
      <c r="D795" s="1010"/>
      <c r="E795" s="1009"/>
      <c r="F795" s="1011"/>
      <c r="G795" s="1009"/>
      <c r="H795" s="1009"/>
      <c r="I795" s="1009"/>
      <c r="J795" s="1009"/>
      <c r="K795" s="1009"/>
      <c r="L795" s="1009"/>
      <c r="M795" s="1009"/>
      <c r="N795" s="1009"/>
      <c r="O795" s="1009"/>
      <c r="P795" s="1009"/>
      <c r="Q795" s="1009"/>
      <c r="R795" s="1009"/>
      <c r="S795" s="1009"/>
      <c r="T795" s="1009"/>
      <c r="U795" s="1009"/>
      <c r="V795" s="1009"/>
      <c r="W795" s="1009"/>
      <c r="X795" s="1009"/>
      <c r="Y795" s="1009"/>
      <c r="Z795" s="1009"/>
      <c r="AA795" s="1009"/>
    </row>
    <row r="796">
      <c r="A796" s="1009"/>
      <c r="B796" s="1008"/>
      <c r="C796" s="1009"/>
      <c r="D796" s="1010"/>
      <c r="E796" s="1009"/>
      <c r="F796" s="1011"/>
      <c r="G796" s="1009"/>
      <c r="H796" s="1009"/>
      <c r="I796" s="1009"/>
      <c r="J796" s="1009"/>
      <c r="K796" s="1009"/>
      <c r="L796" s="1009"/>
      <c r="M796" s="1009"/>
      <c r="N796" s="1009"/>
      <c r="O796" s="1009"/>
      <c r="P796" s="1009"/>
      <c r="Q796" s="1009"/>
      <c r="R796" s="1009"/>
      <c r="S796" s="1009"/>
      <c r="T796" s="1009"/>
      <c r="U796" s="1009"/>
      <c r="V796" s="1009"/>
      <c r="W796" s="1009"/>
      <c r="X796" s="1009"/>
      <c r="Y796" s="1009"/>
      <c r="Z796" s="1009"/>
      <c r="AA796" s="1009"/>
    </row>
    <row r="797">
      <c r="A797" s="1009"/>
      <c r="B797" s="1008"/>
      <c r="C797" s="1009"/>
      <c r="D797" s="1010"/>
      <c r="E797" s="1009"/>
      <c r="F797" s="1011"/>
      <c r="G797" s="1009"/>
      <c r="H797" s="1009"/>
      <c r="I797" s="1009"/>
      <c r="J797" s="1009"/>
      <c r="K797" s="1009"/>
      <c r="L797" s="1009"/>
      <c r="M797" s="1009"/>
      <c r="N797" s="1009"/>
      <c r="O797" s="1009"/>
      <c r="P797" s="1009"/>
      <c r="Q797" s="1009"/>
      <c r="R797" s="1009"/>
      <c r="S797" s="1009"/>
      <c r="T797" s="1009"/>
      <c r="U797" s="1009"/>
      <c r="V797" s="1009"/>
      <c r="W797" s="1009"/>
      <c r="X797" s="1009"/>
      <c r="Y797" s="1009"/>
      <c r="Z797" s="1009"/>
      <c r="AA797" s="1009"/>
    </row>
    <row r="798">
      <c r="A798" s="1009"/>
      <c r="B798" s="1008"/>
      <c r="C798" s="1009"/>
      <c r="D798" s="1010"/>
      <c r="E798" s="1009"/>
      <c r="F798" s="1011"/>
      <c r="G798" s="1009"/>
      <c r="H798" s="1009"/>
      <c r="I798" s="1009"/>
      <c r="J798" s="1009"/>
      <c r="K798" s="1009"/>
      <c r="L798" s="1009"/>
      <c r="M798" s="1009"/>
      <c r="N798" s="1009"/>
      <c r="O798" s="1009"/>
      <c r="P798" s="1009"/>
      <c r="Q798" s="1009"/>
      <c r="R798" s="1009"/>
      <c r="S798" s="1009"/>
      <c r="T798" s="1009"/>
      <c r="U798" s="1009"/>
      <c r="V798" s="1009"/>
      <c r="W798" s="1009"/>
      <c r="X798" s="1009"/>
      <c r="Y798" s="1009"/>
      <c r="Z798" s="1009"/>
      <c r="AA798" s="1009"/>
    </row>
    <row r="799">
      <c r="A799" s="1009"/>
      <c r="B799" s="1008"/>
      <c r="C799" s="1009"/>
      <c r="D799" s="1010"/>
      <c r="E799" s="1009"/>
      <c r="F799" s="1011"/>
      <c r="G799" s="1009"/>
      <c r="H799" s="1009"/>
      <c r="I799" s="1009"/>
      <c r="J799" s="1009"/>
      <c r="K799" s="1009"/>
      <c r="L799" s="1009"/>
      <c r="M799" s="1009"/>
      <c r="N799" s="1009"/>
      <c r="O799" s="1009"/>
      <c r="P799" s="1009"/>
      <c r="Q799" s="1009"/>
      <c r="R799" s="1009"/>
      <c r="S799" s="1009"/>
      <c r="T799" s="1009"/>
      <c r="U799" s="1009"/>
      <c r="V799" s="1009"/>
      <c r="W799" s="1009"/>
      <c r="X799" s="1009"/>
      <c r="Y799" s="1009"/>
      <c r="Z799" s="1009"/>
      <c r="AA799" s="1009"/>
    </row>
    <row r="800">
      <c r="A800" s="1009"/>
      <c r="B800" s="1008"/>
      <c r="C800" s="1009"/>
      <c r="D800" s="1010"/>
      <c r="E800" s="1009"/>
      <c r="F800" s="1011"/>
      <c r="G800" s="1009"/>
      <c r="H800" s="1009"/>
      <c r="I800" s="1009"/>
      <c r="J800" s="1009"/>
      <c r="K800" s="1009"/>
      <c r="L800" s="1009"/>
      <c r="M800" s="1009"/>
      <c r="N800" s="1009"/>
      <c r="O800" s="1009"/>
      <c r="P800" s="1009"/>
      <c r="Q800" s="1009"/>
      <c r="R800" s="1009"/>
      <c r="S800" s="1009"/>
      <c r="T800" s="1009"/>
      <c r="U800" s="1009"/>
      <c r="V800" s="1009"/>
      <c r="W800" s="1009"/>
      <c r="X800" s="1009"/>
      <c r="Y800" s="1009"/>
      <c r="Z800" s="1009"/>
      <c r="AA800" s="1009"/>
    </row>
    <row r="801">
      <c r="A801" s="1009"/>
      <c r="B801" s="1008"/>
      <c r="C801" s="1009"/>
      <c r="D801" s="1010"/>
      <c r="E801" s="1009"/>
      <c r="F801" s="1011"/>
      <c r="G801" s="1009"/>
      <c r="H801" s="1009"/>
      <c r="I801" s="1009"/>
      <c r="J801" s="1009"/>
      <c r="K801" s="1009"/>
      <c r="L801" s="1009"/>
      <c r="M801" s="1009"/>
      <c r="N801" s="1009"/>
      <c r="O801" s="1009"/>
      <c r="P801" s="1009"/>
      <c r="Q801" s="1009"/>
      <c r="R801" s="1009"/>
      <c r="S801" s="1009"/>
      <c r="T801" s="1009"/>
      <c r="U801" s="1009"/>
      <c r="V801" s="1009"/>
      <c r="W801" s="1009"/>
      <c r="X801" s="1009"/>
      <c r="Y801" s="1009"/>
      <c r="Z801" s="1009"/>
      <c r="AA801" s="1009"/>
    </row>
    <row r="802">
      <c r="A802" s="1009"/>
      <c r="B802" s="1008"/>
      <c r="C802" s="1009"/>
      <c r="D802" s="1010"/>
      <c r="E802" s="1009"/>
      <c r="F802" s="1011"/>
      <c r="G802" s="1009"/>
      <c r="H802" s="1009"/>
      <c r="I802" s="1009"/>
      <c r="J802" s="1009"/>
      <c r="K802" s="1009"/>
      <c r="L802" s="1009"/>
      <c r="M802" s="1009"/>
      <c r="N802" s="1009"/>
      <c r="O802" s="1009"/>
      <c r="P802" s="1009"/>
      <c r="Q802" s="1009"/>
      <c r="R802" s="1009"/>
      <c r="S802" s="1009"/>
      <c r="T802" s="1009"/>
      <c r="U802" s="1009"/>
      <c r="V802" s="1009"/>
      <c r="W802" s="1009"/>
      <c r="X802" s="1009"/>
      <c r="Y802" s="1009"/>
      <c r="Z802" s="1009"/>
      <c r="AA802" s="1009"/>
    </row>
    <row r="803">
      <c r="A803" s="1009"/>
      <c r="B803" s="1008"/>
      <c r="C803" s="1009"/>
      <c r="D803" s="1010"/>
      <c r="E803" s="1009"/>
      <c r="F803" s="1011"/>
      <c r="G803" s="1009"/>
      <c r="H803" s="1009"/>
      <c r="I803" s="1009"/>
      <c r="J803" s="1009"/>
      <c r="K803" s="1009"/>
      <c r="L803" s="1009"/>
      <c r="M803" s="1009"/>
      <c r="N803" s="1009"/>
      <c r="O803" s="1009"/>
      <c r="P803" s="1009"/>
      <c r="Q803" s="1009"/>
      <c r="R803" s="1009"/>
      <c r="S803" s="1009"/>
      <c r="T803" s="1009"/>
      <c r="U803" s="1009"/>
      <c r="V803" s="1009"/>
      <c r="W803" s="1009"/>
      <c r="X803" s="1009"/>
      <c r="Y803" s="1009"/>
      <c r="Z803" s="1009"/>
      <c r="AA803" s="1009"/>
    </row>
    <row r="804">
      <c r="A804" s="1009"/>
      <c r="B804" s="1008"/>
      <c r="C804" s="1009"/>
      <c r="D804" s="1010"/>
      <c r="E804" s="1009"/>
      <c r="F804" s="1011"/>
      <c r="G804" s="1009"/>
      <c r="H804" s="1009"/>
      <c r="I804" s="1009"/>
      <c r="J804" s="1009"/>
      <c r="K804" s="1009"/>
      <c r="L804" s="1009"/>
      <c r="M804" s="1009"/>
      <c r="N804" s="1009"/>
      <c r="O804" s="1009"/>
      <c r="P804" s="1009"/>
      <c r="Q804" s="1009"/>
      <c r="R804" s="1009"/>
      <c r="S804" s="1009"/>
      <c r="T804" s="1009"/>
      <c r="U804" s="1009"/>
      <c r="V804" s="1009"/>
      <c r="W804" s="1009"/>
      <c r="X804" s="1009"/>
      <c r="Y804" s="1009"/>
      <c r="Z804" s="1009"/>
      <c r="AA804" s="1009"/>
    </row>
    <row r="805">
      <c r="A805" s="1009"/>
      <c r="B805" s="1008"/>
      <c r="C805" s="1009"/>
      <c r="D805" s="1010"/>
      <c r="E805" s="1009"/>
      <c r="F805" s="1011"/>
      <c r="G805" s="1009"/>
      <c r="H805" s="1009"/>
      <c r="I805" s="1009"/>
      <c r="J805" s="1009"/>
      <c r="K805" s="1009"/>
      <c r="L805" s="1009"/>
      <c r="M805" s="1009"/>
      <c r="N805" s="1009"/>
      <c r="O805" s="1009"/>
      <c r="P805" s="1009"/>
      <c r="Q805" s="1009"/>
      <c r="R805" s="1009"/>
      <c r="S805" s="1009"/>
      <c r="T805" s="1009"/>
      <c r="U805" s="1009"/>
      <c r="V805" s="1009"/>
      <c r="W805" s="1009"/>
      <c r="X805" s="1009"/>
      <c r="Y805" s="1009"/>
      <c r="Z805" s="1009"/>
      <c r="AA805" s="1009"/>
    </row>
    <row r="806">
      <c r="A806" s="1009"/>
      <c r="B806" s="1008"/>
      <c r="C806" s="1009"/>
      <c r="D806" s="1010"/>
      <c r="E806" s="1009"/>
      <c r="F806" s="1011"/>
      <c r="G806" s="1009"/>
      <c r="H806" s="1009"/>
      <c r="I806" s="1009"/>
      <c r="J806" s="1009"/>
      <c r="K806" s="1009"/>
      <c r="L806" s="1009"/>
      <c r="M806" s="1009"/>
      <c r="N806" s="1009"/>
      <c r="O806" s="1009"/>
      <c r="P806" s="1009"/>
      <c r="Q806" s="1009"/>
      <c r="R806" s="1009"/>
      <c r="S806" s="1009"/>
      <c r="T806" s="1009"/>
      <c r="U806" s="1009"/>
      <c r="V806" s="1009"/>
      <c r="W806" s="1009"/>
      <c r="X806" s="1009"/>
      <c r="Y806" s="1009"/>
      <c r="Z806" s="1009"/>
      <c r="AA806" s="1009"/>
    </row>
    <row r="807">
      <c r="A807" s="1009"/>
      <c r="B807" s="1008"/>
      <c r="C807" s="1009"/>
      <c r="D807" s="1010"/>
      <c r="E807" s="1009"/>
      <c r="F807" s="1011"/>
      <c r="G807" s="1009"/>
      <c r="H807" s="1009"/>
      <c r="I807" s="1009"/>
      <c r="J807" s="1009"/>
      <c r="K807" s="1009"/>
      <c r="L807" s="1009"/>
      <c r="M807" s="1009"/>
      <c r="N807" s="1009"/>
      <c r="O807" s="1009"/>
      <c r="P807" s="1009"/>
      <c r="Q807" s="1009"/>
      <c r="R807" s="1009"/>
      <c r="S807" s="1009"/>
      <c r="T807" s="1009"/>
      <c r="U807" s="1009"/>
      <c r="V807" s="1009"/>
      <c r="W807" s="1009"/>
      <c r="X807" s="1009"/>
      <c r="Y807" s="1009"/>
      <c r="Z807" s="1009"/>
      <c r="AA807" s="1009"/>
    </row>
    <row r="808">
      <c r="A808" s="1009"/>
      <c r="B808" s="1008"/>
      <c r="C808" s="1009"/>
      <c r="D808" s="1010"/>
      <c r="E808" s="1009"/>
      <c r="F808" s="1011"/>
      <c r="G808" s="1009"/>
      <c r="H808" s="1009"/>
      <c r="I808" s="1009"/>
      <c r="J808" s="1009"/>
      <c r="K808" s="1009"/>
      <c r="L808" s="1009"/>
      <c r="M808" s="1009"/>
      <c r="N808" s="1009"/>
      <c r="O808" s="1009"/>
      <c r="P808" s="1009"/>
      <c r="Q808" s="1009"/>
      <c r="R808" s="1009"/>
      <c r="S808" s="1009"/>
      <c r="T808" s="1009"/>
      <c r="U808" s="1009"/>
      <c r="V808" s="1009"/>
      <c r="W808" s="1009"/>
      <c r="X808" s="1009"/>
      <c r="Y808" s="1009"/>
      <c r="Z808" s="1009"/>
      <c r="AA808" s="1009"/>
    </row>
    <row r="809">
      <c r="A809" s="1009"/>
      <c r="B809" s="1008"/>
      <c r="C809" s="1009"/>
      <c r="D809" s="1010"/>
      <c r="E809" s="1009"/>
      <c r="F809" s="1011"/>
      <c r="G809" s="1009"/>
      <c r="H809" s="1009"/>
      <c r="I809" s="1009"/>
      <c r="J809" s="1009"/>
      <c r="K809" s="1009"/>
      <c r="L809" s="1009"/>
      <c r="M809" s="1009"/>
      <c r="N809" s="1009"/>
      <c r="O809" s="1009"/>
      <c r="P809" s="1009"/>
      <c r="Q809" s="1009"/>
      <c r="R809" s="1009"/>
      <c r="S809" s="1009"/>
      <c r="T809" s="1009"/>
      <c r="U809" s="1009"/>
      <c r="V809" s="1009"/>
      <c r="W809" s="1009"/>
      <c r="X809" s="1009"/>
      <c r="Y809" s="1009"/>
      <c r="Z809" s="1009"/>
      <c r="AA809" s="1009"/>
    </row>
    <row r="810">
      <c r="A810" s="1009"/>
      <c r="B810" s="1008"/>
      <c r="C810" s="1009"/>
      <c r="D810" s="1010"/>
      <c r="E810" s="1009"/>
      <c r="F810" s="1011"/>
      <c r="G810" s="1009"/>
      <c r="H810" s="1009"/>
      <c r="I810" s="1009"/>
      <c r="J810" s="1009"/>
      <c r="K810" s="1009"/>
      <c r="L810" s="1009"/>
      <c r="M810" s="1009"/>
      <c r="N810" s="1009"/>
      <c r="O810" s="1009"/>
      <c r="P810" s="1009"/>
      <c r="Q810" s="1009"/>
      <c r="R810" s="1009"/>
      <c r="S810" s="1009"/>
      <c r="T810" s="1009"/>
      <c r="U810" s="1009"/>
      <c r="V810" s="1009"/>
      <c r="W810" s="1009"/>
      <c r="X810" s="1009"/>
      <c r="Y810" s="1009"/>
      <c r="Z810" s="1009"/>
      <c r="AA810" s="1009"/>
    </row>
    <row r="811">
      <c r="A811" s="1009"/>
      <c r="B811" s="1008"/>
      <c r="C811" s="1009"/>
      <c r="D811" s="1010"/>
      <c r="E811" s="1009"/>
      <c r="F811" s="1011"/>
      <c r="G811" s="1009"/>
      <c r="H811" s="1009"/>
      <c r="I811" s="1009"/>
      <c r="J811" s="1009"/>
      <c r="K811" s="1009"/>
      <c r="L811" s="1009"/>
      <c r="M811" s="1009"/>
      <c r="N811" s="1009"/>
      <c r="O811" s="1009"/>
      <c r="P811" s="1009"/>
      <c r="Q811" s="1009"/>
      <c r="R811" s="1009"/>
      <c r="S811" s="1009"/>
      <c r="T811" s="1009"/>
      <c r="U811" s="1009"/>
      <c r="V811" s="1009"/>
      <c r="W811" s="1009"/>
      <c r="X811" s="1009"/>
      <c r="Y811" s="1009"/>
      <c r="Z811" s="1009"/>
      <c r="AA811" s="1009"/>
    </row>
    <row r="812">
      <c r="A812" s="1009"/>
      <c r="B812" s="1008"/>
      <c r="C812" s="1009"/>
      <c r="D812" s="1010"/>
      <c r="E812" s="1009"/>
      <c r="F812" s="1011"/>
      <c r="G812" s="1009"/>
      <c r="H812" s="1009"/>
      <c r="I812" s="1009"/>
      <c r="J812" s="1009"/>
      <c r="K812" s="1009"/>
      <c r="L812" s="1009"/>
      <c r="M812" s="1009"/>
      <c r="N812" s="1009"/>
      <c r="O812" s="1009"/>
      <c r="P812" s="1009"/>
      <c r="Q812" s="1009"/>
      <c r="R812" s="1009"/>
      <c r="S812" s="1009"/>
      <c r="T812" s="1009"/>
      <c r="U812" s="1009"/>
      <c r="V812" s="1009"/>
      <c r="W812" s="1009"/>
      <c r="X812" s="1009"/>
      <c r="Y812" s="1009"/>
      <c r="Z812" s="1009"/>
      <c r="AA812" s="1009"/>
    </row>
    <row r="813">
      <c r="A813" s="1009"/>
      <c r="B813" s="1008"/>
      <c r="C813" s="1009"/>
      <c r="D813" s="1010"/>
      <c r="E813" s="1009"/>
      <c r="F813" s="1011"/>
      <c r="G813" s="1009"/>
      <c r="H813" s="1009"/>
      <c r="I813" s="1009"/>
      <c r="J813" s="1009"/>
      <c r="K813" s="1009"/>
      <c r="L813" s="1009"/>
      <c r="M813" s="1009"/>
      <c r="N813" s="1009"/>
      <c r="O813" s="1009"/>
      <c r="P813" s="1009"/>
      <c r="Q813" s="1009"/>
      <c r="R813" s="1009"/>
      <c r="S813" s="1009"/>
      <c r="T813" s="1009"/>
      <c r="U813" s="1009"/>
      <c r="V813" s="1009"/>
      <c r="W813" s="1009"/>
      <c r="X813" s="1009"/>
      <c r="Y813" s="1009"/>
      <c r="Z813" s="1009"/>
      <c r="AA813" s="1009"/>
    </row>
    <row r="814">
      <c r="A814" s="1009"/>
      <c r="B814" s="1008"/>
      <c r="C814" s="1009"/>
      <c r="D814" s="1010"/>
      <c r="E814" s="1009"/>
      <c r="F814" s="1011"/>
      <c r="G814" s="1009"/>
      <c r="H814" s="1009"/>
      <c r="I814" s="1009"/>
      <c r="J814" s="1009"/>
      <c r="K814" s="1009"/>
      <c r="L814" s="1009"/>
      <c r="M814" s="1009"/>
      <c r="N814" s="1009"/>
      <c r="O814" s="1009"/>
      <c r="P814" s="1009"/>
      <c r="Q814" s="1009"/>
      <c r="R814" s="1009"/>
      <c r="S814" s="1009"/>
      <c r="T814" s="1009"/>
      <c r="U814" s="1009"/>
      <c r="V814" s="1009"/>
      <c r="W814" s="1009"/>
      <c r="X814" s="1009"/>
      <c r="Y814" s="1009"/>
      <c r="Z814" s="1009"/>
      <c r="AA814" s="1009"/>
    </row>
    <row r="815">
      <c r="A815" s="1009"/>
      <c r="B815" s="1008"/>
      <c r="C815" s="1009"/>
      <c r="D815" s="1010"/>
      <c r="E815" s="1009"/>
      <c r="F815" s="1011"/>
      <c r="G815" s="1009"/>
      <c r="H815" s="1009"/>
      <c r="I815" s="1009"/>
      <c r="J815" s="1009"/>
      <c r="K815" s="1009"/>
      <c r="L815" s="1009"/>
      <c r="M815" s="1009"/>
      <c r="N815" s="1009"/>
      <c r="O815" s="1009"/>
      <c r="P815" s="1009"/>
      <c r="Q815" s="1009"/>
      <c r="R815" s="1009"/>
      <c r="S815" s="1009"/>
      <c r="T815" s="1009"/>
      <c r="U815" s="1009"/>
      <c r="V815" s="1009"/>
      <c r="W815" s="1009"/>
      <c r="X815" s="1009"/>
      <c r="Y815" s="1009"/>
      <c r="Z815" s="1009"/>
      <c r="AA815" s="1009"/>
    </row>
    <row r="816">
      <c r="A816" s="1009"/>
      <c r="B816" s="1008"/>
      <c r="C816" s="1009"/>
      <c r="D816" s="1010"/>
      <c r="E816" s="1009"/>
      <c r="F816" s="1011"/>
      <c r="G816" s="1009"/>
      <c r="H816" s="1009"/>
      <c r="I816" s="1009"/>
      <c r="J816" s="1009"/>
      <c r="K816" s="1009"/>
      <c r="L816" s="1009"/>
      <c r="M816" s="1009"/>
      <c r="N816" s="1009"/>
      <c r="O816" s="1009"/>
      <c r="P816" s="1009"/>
      <c r="Q816" s="1009"/>
      <c r="R816" s="1009"/>
      <c r="S816" s="1009"/>
      <c r="T816" s="1009"/>
      <c r="U816" s="1009"/>
      <c r="V816" s="1009"/>
      <c r="W816" s="1009"/>
      <c r="X816" s="1009"/>
      <c r="Y816" s="1009"/>
      <c r="Z816" s="1009"/>
      <c r="AA816" s="1009"/>
    </row>
    <row r="817">
      <c r="A817" s="1009"/>
      <c r="B817" s="1008"/>
      <c r="C817" s="1009"/>
      <c r="D817" s="1010"/>
      <c r="E817" s="1009"/>
      <c r="F817" s="1011"/>
      <c r="G817" s="1009"/>
      <c r="H817" s="1009"/>
      <c r="I817" s="1009"/>
      <c r="J817" s="1009"/>
      <c r="K817" s="1009"/>
      <c r="L817" s="1009"/>
      <c r="M817" s="1009"/>
      <c r="N817" s="1009"/>
      <c r="O817" s="1009"/>
      <c r="P817" s="1009"/>
      <c r="Q817" s="1009"/>
      <c r="R817" s="1009"/>
      <c r="S817" s="1009"/>
      <c r="T817" s="1009"/>
      <c r="U817" s="1009"/>
      <c r="V817" s="1009"/>
      <c r="W817" s="1009"/>
      <c r="X817" s="1009"/>
      <c r="Y817" s="1009"/>
      <c r="Z817" s="1009"/>
      <c r="AA817" s="1009"/>
    </row>
    <row r="818">
      <c r="A818" s="1009"/>
      <c r="B818" s="1008"/>
      <c r="C818" s="1009"/>
      <c r="D818" s="1010"/>
      <c r="E818" s="1009"/>
      <c r="F818" s="1011"/>
      <c r="G818" s="1009"/>
      <c r="H818" s="1009"/>
      <c r="I818" s="1009"/>
      <c r="J818" s="1009"/>
      <c r="K818" s="1009"/>
      <c r="L818" s="1009"/>
      <c r="M818" s="1009"/>
      <c r="N818" s="1009"/>
      <c r="O818" s="1009"/>
      <c r="P818" s="1009"/>
      <c r="Q818" s="1009"/>
      <c r="R818" s="1009"/>
      <c r="S818" s="1009"/>
      <c r="T818" s="1009"/>
      <c r="U818" s="1009"/>
      <c r="V818" s="1009"/>
      <c r="W818" s="1009"/>
      <c r="X818" s="1009"/>
      <c r="Y818" s="1009"/>
      <c r="Z818" s="1009"/>
      <c r="AA818" s="1009"/>
    </row>
    <row r="819">
      <c r="A819" s="1009"/>
      <c r="B819" s="1008"/>
      <c r="C819" s="1009"/>
      <c r="D819" s="1010"/>
      <c r="E819" s="1009"/>
      <c r="F819" s="1011"/>
      <c r="G819" s="1009"/>
      <c r="H819" s="1009"/>
      <c r="I819" s="1009"/>
      <c r="J819" s="1009"/>
      <c r="K819" s="1009"/>
      <c r="L819" s="1009"/>
      <c r="M819" s="1009"/>
      <c r="N819" s="1009"/>
      <c r="O819" s="1009"/>
      <c r="P819" s="1009"/>
      <c r="Q819" s="1009"/>
      <c r="R819" s="1009"/>
      <c r="S819" s="1009"/>
      <c r="T819" s="1009"/>
      <c r="U819" s="1009"/>
      <c r="V819" s="1009"/>
      <c r="W819" s="1009"/>
      <c r="X819" s="1009"/>
      <c r="Y819" s="1009"/>
      <c r="Z819" s="1009"/>
      <c r="AA819" s="1009"/>
    </row>
    <row r="820">
      <c r="A820" s="1009"/>
      <c r="B820" s="1008"/>
      <c r="C820" s="1009"/>
      <c r="D820" s="1010"/>
      <c r="E820" s="1009"/>
      <c r="F820" s="1011"/>
      <c r="G820" s="1009"/>
      <c r="H820" s="1009"/>
      <c r="I820" s="1009"/>
      <c r="J820" s="1009"/>
      <c r="K820" s="1009"/>
      <c r="L820" s="1009"/>
      <c r="M820" s="1009"/>
      <c r="N820" s="1009"/>
      <c r="O820" s="1009"/>
      <c r="P820" s="1009"/>
      <c r="Q820" s="1009"/>
      <c r="R820" s="1009"/>
      <c r="S820" s="1009"/>
      <c r="T820" s="1009"/>
      <c r="U820" s="1009"/>
      <c r="V820" s="1009"/>
      <c r="W820" s="1009"/>
      <c r="X820" s="1009"/>
      <c r="Y820" s="1009"/>
      <c r="Z820" s="1009"/>
      <c r="AA820" s="1009"/>
    </row>
    <row r="821">
      <c r="A821" s="1009"/>
      <c r="B821" s="1008"/>
      <c r="C821" s="1009"/>
      <c r="D821" s="1010"/>
      <c r="E821" s="1009"/>
      <c r="F821" s="1011"/>
      <c r="G821" s="1009"/>
      <c r="H821" s="1009"/>
      <c r="I821" s="1009"/>
      <c r="J821" s="1009"/>
      <c r="K821" s="1009"/>
      <c r="L821" s="1009"/>
      <c r="M821" s="1009"/>
      <c r="N821" s="1009"/>
      <c r="O821" s="1009"/>
      <c r="P821" s="1009"/>
      <c r="Q821" s="1009"/>
      <c r="R821" s="1009"/>
      <c r="S821" s="1009"/>
      <c r="T821" s="1009"/>
      <c r="U821" s="1009"/>
      <c r="V821" s="1009"/>
      <c r="W821" s="1009"/>
      <c r="X821" s="1009"/>
      <c r="Y821" s="1009"/>
      <c r="Z821" s="1009"/>
      <c r="AA821" s="1009"/>
    </row>
    <row r="822">
      <c r="A822" s="1009"/>
      <c r="B822" s="1008"/>
      <c r="C822" s="1009"/>
      <c r="D822" s="1010"/>
      <c r="E822" s="1009"/>
      <c r="F822" s="1011"/>
      <c r="G822" s="1009"/>
      <c r="H822" s="1009"/>
      <c r="I822" s="1009"/>
      <c r="J822" s="1009"/>
      <c r="K822" s="1009"/>
      <c r="L822" s="1009"/>
      <c r="M822" s="1009"/>
      <c r="N822" s="1009"/>
      <c r="O822" s="1009"/>
      <c r="P822" s="1009"/>
      <c r="Q822" s="1009"/>
      <c r="R822" s="1009"/>
      <c r="S822" s="1009"/>
      <c r="T822" s="1009"/>
      <c r="U822" s="1009"/>
      <c r="V822" s="1009"/>
      <c r="W822" s="1009"/>
      <c r="X822" s="1009"/>
      <c r="Y822" s="1009"/>
      <c r="Z822" s="1009"/>
      <c r="AA822" s="1009"/>
    </row>
    <row r="823">
      <c r="A823" s="1009"/>
      <c r="B823" s="1008"/>
      <c r="C823" s="1009"/>
      <c r="D823" s="1010"/>
      <c r="E823" s="1009"/>
      <c r="F823" s="1011"/>
      <c r="G823" s="1009"/>
      <c r="H823" s="1009"/>
      <c r="I823" s="1009"/>
      <c r="J823" s="1009"/>
      <c r="K823" s="1009"/>
      <c r="L823" s="1009"/>
      <c r="M823" s="1009"/>
      <c r="N823" s="1009"/>
      <c r="O823" s="1009"/>
      <c r="P823" s="1009"/>
      <c r="Q823" s="1009"/>
      <c r="R823" s="1009"/>
      <c r="S823" s="1009"/>
      <c r="T823" s="1009"/>
      <c r="U823" s="1009"/>
      <c r="V823" s="1009"/>
      <c r="W823" s="1009"/>
      <c r="X823" s="1009"/>
      <c r="Y823" s="1009"/>
      <c r="Z823" s="1009"/>
      <c r="AA823" s="1009"/>
    </row>
    <row r="824">
      <c r="A824" s="1009"/>
      <c r="B824" s="1008"/>
      <c r="C824" s="1009"/>
      <c r="D824" s="1010"/>
      <c r="E824" s="1009"/>
      <c r="F824" s="1011"/>
      <c r="G824" s="1009"/>
      <c r="H824" s="1009"/>
      <c r="I824" s="1009"/>
      <c r="J824" s="1009"/>
      <c r="K824" s="1009"/>
      <c r="L824" s="1009"/>
      <c r="M824" s="1009"/>
      <c r="N824" s="1009"/>
      <c r="O824" s="1009"/>
      <c r="P824" s="1009"/>
      <c r="Q824" s="1009"/>
      <c r="R824" s="1009"/>
      <c r="S824" s="1009"/>
      <c r="T824" s="1009"/>
      <c r="U824" s="1009"/>
      <c r="V824" s="1009"/>
      <c r="W824" s="1009"/>
      <c r="X824" s="1009"/>
      <c r="Y824" s="1009"/>
      <c r="Z824" s="1009"/>
      <c r="AA824" s="1009"/>
    </row>
    <row r="825">
      <c r="A825" s="1009"/>
      <c r="B825" s="1008"/>
      <c r="C825" s="1009"/>
      <c r="D825" s="1010"/>
      <c r="E825" s="1009"/>
      <c r="F825" s="1011"/>
      <c r="G825" s="1009"/>
      <c r="H825" s="1009"/>
      <c r="I825" s="1009"/>
      <c r="J825" s="1009"/>
      <c r="K825" s="1009"/>
      <c r="L825" s="1009"/>
      <c r="M825" s="1009"/>
      <c r="N825" s="1009"/>
      <c r="O825" s="1009"/>
      <c r="P825" s="1009"/>
      <c r="Q825" s="1009"/>
      <c r="R825" s="1009"/>
      <c r="S825" s="1009"/>
      <c r="T825" s="1009"/>
      <c r="U825" s="1009"/>
      <c r="V825" s="1009"/>
      <c r="W825" s="1009"/>
      <c r="X825" s="1009"/>
      <c r="Y825" s="1009"/>
      <c r="Z825" s="1009"/>
      <c r="AA825" s="1009"/>
    </row>
    <row r="826">
      <c r="A826" s="1009"/>
      <c r="B826" s="1008"/>
      <c r="C826" s="1009"/>
      <c r="D826" s="1010"/>
      <c r="E826" s="1009"/>
      <c r="F826" s="1011"/>
      <c r="G826" s="1009"/>
      <c r="H826" s="1009"/>
      <c r="I826" s="1009"/>
      <c r="J826" s="1009"/>
      <c r="K826" s="1009"/>
      <c r="L826" s="1009"/>
      <c r="M826" s="1009"/>
      <c r="N826" s="1009"/>
      <c r="O826" s="1009"/>
      <c r="P826" s="1009"/>
      <c r="Q826" s="1009"/>
      <c r="R826" s="1009"/>
      <c r="S826" s="1009"/>
      <c r="T826" s="1009"/>
      <c r="U826" s="1009"/>
      <c r="V826" s="1009"/>
      <c r="W826" s="1009"/>
      <c r="X826" s="1009"/>
      <c r="Y826" s="1009"/>
      <c r="Z826" s="1009"/>
      <c r="AA826" s="1009"/>
    </row>
    <row r="827">
      <c r="A827" s="1009"/>
      <c r="B827" s="1008"/>
      <c r="C827" s="1009"/>
      <c r="D827" s="1010"/>
      <c r="E827" s="1009"/>
      <c r="F827" s="1011"/>
      <c r="G827" s="1009"/>
      <c r="H827" s="1009"/>
      <c r="I827" s="1009"/>
      <c r="J827" s="1009"/>
      <c r="K827" s="1009"/>
      <c r="L827" s="1009"/>
      <c r="M827" s="1009"/>
      <c r="N827" s="1009"/>
      <c r="O827" s="1009"/>
      <c r="P827" s="1009"/>
      <c r="Q827" s="1009"/>
      <c r="R827" s="1009"/>
      <c r="S827" s="1009"/>
      <c r="T827" s="1009"/>
      <c r="U827" s="1009"/>
      <c r="V827" s="1009"/>
      <c r="W827" s="1009"/>
      <c r="X827" s="1009"/>
      <c r="Y827" s="1009"/>
      <c r="Z827" s="1009"/>
      <c r="AA827" s="1009"/>
    </row>
    <row r="828">
      <c r="A828" s="1009"/>
      <c r="B828" s="1008"/>
      <c r="C828" s="1009"/>
      <c r="D828" s="1010"/>
      <c r="E828" s="1009"/>
      <c r="F828" s="1011"/>
      <c r="G828" s="1009"/>
      <c r="H828" s="1009"/>
      <c r="I828" s="1009"/>
      <c r="J828" s="1009"/>
      <c r="K828" s="1009"/>
      <c r="L828" s="1009"/>
      <c r="M828" s="1009"/>
      <c r="N828" s="1009"/>
      <c r="O828" s="1009"/>
      <c r="P828" s="1009"/>
      <c r="Q828" s="1009"/>
      <c r="R828" s="1009"/>
      <c r="S828" s="1009"/>
      <c r="T828" s="1009"/>
      <c r="U828" s="1009"/>
      <c r="V828" s="1009"/>
      <c r="W828" s="1009"/>
      <c r="X828" s="1009"/>
      <c r="Y828" s="1009"/>
      <c r="Z828" s="1009"/>
      <c r="AA828" s="1009"/>
    </row>
    <row r="829">
      <c r="A829" s="1009"/>
      <c r="B829" s="1008"/>
      <c r="C829" s="1009"/>
      <c r="D829" s="1010"/>
      <c r="E829" s="1009"/>
      <c r="F829" s="1011"/>
      <c r="G829" s="1009"/>
      <c r="H829" s="1009"/>
      <c r="I829" s="1009"/>
      <c r="J829" s="1009"/>
      <c r="K829" s="1009"/>
      <c r="L829" s="1009"/>
      <c r="M829" s="1009"/>
      <c r="N829" s="1009"/>
      <c r="O829" s="1009"/>
      <c r="P829" s="1009"/>
      <c r="Q829" s="1009"/>
      <c r="R829" s="1009"/>
      <c r="S829" s="1009"/>
      <c r="T829" s="1009"/>
      <c r="U829" s="1009"/>
      <c r="V829" s="1009"/>
      <c r="W829" s="1009"/>
      <c r="X829" s="1009"/>
      <c r="Y829" s="1009"/>
      <c r="Z829" s="1009"/>
      <c r="AA829" s="1009"/>
    </row>
    <row r="830">
      <c r="A830" s="1009"/>
      <c r="B830" s="1008"/>
      <c r="C830" s="1009"/>
      <c r="D830" s="1010"/>
      <c r="E830" s="1009"/>
      <c r="F830" s="1011"/>
      <c r="G830" s="1009"/>
      <c r="H830" s="1009"/>
      <c r="I830" s="1009"/>
      <c r="J830" s="1009"/>
      <c r="K830" s="1009"/>
      <c r="L830" s="1009"/>
      <c r="M830" s="1009"/>
      <c r="N830" s="1009"/>
      <c r="O830" s="1009"/>
      <c r="P830" s="1009"/>
      <c r="Q830" s="1009"/>
      <c r="R830" s="1009"/>
      <c r="S830" s="1009"/>
      <c r="T830" s="1009"/>
      <c r="U830" s="1009"/>
      <c r="V830" s="1009"/>
      <c r="W830" s="1009"/>
      <c r="X830" s="1009"/>
      <c r="Y830" s="1009"/>
      <c r="Z830" s="1009"/>
      <c r="AA830" s="1009"/>
    </row>
    <row r="831">
      <c r="A831" s="1009"/>
      <c r="B831" s="1008"/>
      <c r="C831" s="1009"/>
      <c r="D831" s="1010"/>
      <c r="E831" s="1009"/>
      <c r="F831" s="1011"/>
      <c r="G831" s="1009"/>
      <c r="H831" s="1009"/>
      <c r="I831" s="1009"/>
      <c r="J831" s="1009"/>
      <c r="K831" s="1009"/>
      <c r="L831" s="1009"/>
      <c r="M831" s="1009"/>
      <c r="N831" s="1009"/>
      <c r="O831" s="1009"/>
      <c r="P831" s="1009"/>
      <c r="Q831" s="1009"/>
      <c r="R831" s="1009"/>
      <c r="S831" s="1009"/>
      <c r="T831" s="1009"/>
      <c r="U831" s="1009"/>
      <c r="V831" s="1009"/>
      <c r="W831" s="1009"/>
      <c r="X831" s="1009"/>
      <c r="Y831" s="1009"/>
      <c r="Z831" s="1009"/>
      <c r="AA831" s="1009"/>
    </row>
    <row r="832">
      <c r="A832" s="1009"/>
      <c r="B832" s="1008"/>
      <c r="C832" s="1009"/>
      <c r="D832" s="1010"/>
      <c r="E832" s="1009"/>
      <c r="F832" s="1011"/>
      <c r="G832" s="1009"/>
      <c r="H832" s="1009"/>
      <c r="I832" s="1009"/>
      <c r="J832" s="1009"/>
      <c r="K832" s="1009"/>
      <c r="L832" s="1009"/>
      <c r="M832" s="1009"/>
      <c r="N832" s="1009"/>
      <c r="O832" s="1009"/>
      <c r="P832" s="1009"/>
      <c r="Q832" s="1009"/>
      <c r="R832" s="1009"/>
      <c r="S832" s="1009"/>
      <c r="T832" s="1009"/>
      <c r="U832" s="1009"/>
      <c r="V832" s="1009"/>
      <c r="W832" s="1009"/>
      <c r="X832" s="1009"/>
      <c r="Y832" s="1009"/>
      <c r="Z832" s="1009"/>
      <c r="AA832" s="1009"/>
    </row>
    <row r="833">
      <c r="A833" s="1009"/>
      <c r="B833" s="1008"/>
      <c r="C833" s="1009"/>
      <c r="D833" s="1010"/>
      <c r="E833" s="1009"/>
      <c r="F833" s="1011"/>
      <c r="G833" s="1009"/>
      <c r="H833" s="1009"/>
      <c r="I833" s="1009"/>
      <c r="J833" s="1009"/>
      <c r="K833" s="1009"/>
      <c r="L833" s="1009"/>
      <c r="M833" s="1009"/>
      <c r="N833" s="1009"/>
      <c r="O833" s="1009"/>
      <c r="P833" s="1009"/>
      <c r="Q833" s="1009"/>
      <c r="R833" s="1009"/>
      <c r="S833" s="1009"/>
      <c r="T833" s="1009"/>
      <c r="U833" s="1009"/>
      <c r="V833" s="1009"/>
      <c r="W833" s="1009"/>
      <c r="X833" s="1009"/>
      <c r="Y833" s="1009"/>
      <c r="Z833" s="1009"/>
      <c r="AA833" s="1009"/>
    </row>
    <row r="834">
      <c r="A834" s="1009"/>
      <c r="B834" s="1008"/>
      <c r="C834" s="1009"/>
      <c r="D834" s="1010"/>
      <c r="E834" s="1009"/>
      <c r="F834" s="1011"/>
      <c r="G834" s="1009"/>
      <c r="H834" s="1009"/>
      <c r="I834" s="1009"/>
      <c r="J834" s="1009"/>
      <c r="K834" s="1009"/>
      <c r="L834" s="1009"/>
      <c r="M834" s="1009"/>
      <c r="N834" s="1009"/>
      <c r="O834" s="1009"/>
      <c r="P834" s="1009"/>
      <c r="Q834" s="1009"/>
      <c r="R834" s="1009"/>
      <c r="S834" s="1009"/>
      <c r="T834" s="1009"/>
      <c r="U834" s="1009"/>
      <c r="V834" s="1009"/>
      <c r="W834" s="1009"/>
      <c r="X834" s="1009"/>
      <c r="Y834" s="1009"/>
      <c r="Z834" s="1009"/>
      <c r="AA834" s="1009"/>
    </row>
    <row r="835">
      <c r="A835" s="1009"/>
      <c r="B835" s="1008"/>
      <c r="C835" s="1009"/>
      <c r="D835" s="1010"/>
      <c r="E835" s="1009"/>
      <c r="F835" s="1011"/>
      <c r="G835" s="1009"/>
      <c r="H835" s="1009"/>
      <c r="I835" s="1009"/>
      <c r="J835" s="1009"/>
      <c r="K835" s="1009"/>
      <c r="L835" s="1009"/>
      <c r="M835" s="1009"/>
      <c r="N835" s="1009"/>
      <c r="O835" s="1009"/>
      <c r="P835" s="1009"/>
      <c r="Q835" s="1009"/>
      <c r="R835" s="1009"/>
      <c r="S835" s="1009"/>
      <c r="T835" s="1009"/>
      <c r="U835" s="1009"/>
      <c r="V835" s="1009"/>
      <c r="W835" s="1009"/>
      <c r="X835" s="1009"/>
      <c r="Y835" s="1009"/>
      <c r="Z835" s="1009"/>
      <c r="AA835" s="1009"/>
    </row>
    <row r="836">
      <c r="A836" s="1009"/>
      <c r="B836" s="1008"/>
      <c r="C836" s="1009"/>
      <c r="D836" s="1010"/>
      <c r="E836" s="1009"/>
      <c r="F836" s="1011"/>
      <c r="G836" s="1009"/>
      <c r="H836" s="1009"/>
      <c r="I836" s="1009"/>
      <c r="J836" s="1009"/>
      <c r="K836" s="1009"/>
      <c r="L836" s="1009"/>
      <c r="M836" s="1009"/>
      <c r="N836" s="1009"/>
      <c r="O836" s="1009"/>
      <c r="P836" s="1009"/>
      <c r="Q836" s="1009"/>
      <c r="R836" s="1009"/>
      <c r="S836" s="1009"/>
      <c r="T836" s="1009"/>
      <c r="U836" s="1009"/>
      <c r="V836" s="1009"/>
      <c r="W836" s="1009"/>
      <c r="X836" s="1009"/>
      <c r="Y836" s="1009"/>
      <c r="Z836" s="1009"/>
      <c r="AA836" s="1009"/>
    </row>
    <row r="837">
      <c r="A837" s="1009"/>
      <c r="B837" s="1008"/>
      <c r="C837" s="1009"/>
      <c r="D837" s="1010"/>
      <c r="E837" s="1009"/>
      <c r="F837" s="1011"/>
      <c r="G837" s="1009"/>
      <c r="H837" s="1009"/>
      <c r="I837" s="1009"/>
      <c r="J837" s="1009"/>
      <c r="K837" s="1009"/>
      <c r="L837" s="1009"/>
      <c r="M837" s="1009"/>
      <c r="N837" s="1009"/>
      <c r="O837" s="1009"/>
      <c r="P837" s="1009"/>
      <c r="Q837" s="1009"/>
      <c r="R837" s="1009"/>
      <c r="S837" s="1009"/>
      <c r="T837" s="1009"/>
      <c r="U837" s="1009"/>
      <c r="V837" s="1009"/>
      <c r="W837" s="1009"/>
      <c r="X837" s="1009"/>
      <c r="Y837" s="1009"/>
      <c r="Z837" s="1009"/>
      <c r="AA837" s="1009"/>
    </row>
    <row r="838">
      <c r="A838" s="1009"/>
      <c r="B838" s="1008"/>
      <c r="C838" s="1009"/>
      <c r="D838" s="1010"/>
      <c r="E838" s="1009"/>
      <c r="F838" s="1011"/>
      <c r="G838" s="1009"/>
      <c r="H838" s="1009"/>
      <c r="I838" s="1009"/>
      <c r="J838" s="1009"/>
      <c r="K838" s="1009"/>
      <c r="L838" s="1009"/>
      <c r="M838" s="1009"/>
      <c r="N838" s="1009"/>
      <c r="O838" s="1009"/>
      <c r="P838" s="1009"/>
      <c r="Q838" s="1009"/>
      <c r="R838" s="1009"/>
      <c r="S838" s="1009"/>
      <c r="T838" s="1009"/>
      <c r="U838" s="1009"/>
      <c r="V838" s="1009"/>
      <c r="W838" s="1009"/>
      <c r="X838" s="1009"/>
      <c r="Y838" s="1009"/>
      <c r="Z838" s="1009"/>
      <c r="AA838" s="1009"/>
    </row>
    <row r="839">
      <c r="A839" s="1009"/>
      <c r="B839" s="1008"/>
      <c r="C839" s="1009"/>
      <c r="D839" s="1010"/>
      <c r="E839" s="1009"/>
      <c r="F839" s="1011"/>
      <c r="G839" s="1009"/>
      <c r="H839" s="1009"/>
      <c r="I839" s="1009"/>
      <c r="J839" s="1009"/>
      <c r="K839" s="1009"/>
      <c r="L839" s="1009"/>
      <c r="M839" s="1009"/>
      <c r="N839" s="1009"/>
      <c r="O839" s="1009"/>
      <c r="P839" s="1009"/>
      <c r="Q839" s="1009"/>
      <c r="R839" s="1009"/>
      <c r="S839" s="1009"/>
      <c r="T839" s="1009"/>
      <c r="U839" s="1009"/>
      <c r="V839" s="1009"/>
      <c r="W839" s="1009"/>
      <c r="X839" s="1009"/>
      <c r="Y839" s="1009"/>
      <c r="Z839" s="1009"/>
      <c r="AA839" s="1009"/>
    </row>
    <row r="840">
      <c r="A840" s="1009"/>
      <c r="B840" s="1008"/>
      <c r="C840" s="1009"/>
      <c r="D840" s="1010"/>
      <c r="E840" s="1009"/>
      <c r="F840" s="1011"/>
      <c r="G840" s="1009"/>
      <c r="H840" s="1009"/>
      <c r="I840" s="1009"/>
      <c r="J840" s="1009"/>
      <c r="K840" s="1009"/>
      <c r="L840" s="1009"/>
      <c r="M840" s="1009"/>
      <c r="N840" s="1009"/>
      <c r="O840" s="1009"/>
      <c r="P840" s="1009"/>
      <c r="Q840" s="1009"/>
      <c r="R840" s="1009"/>
      <c r="S840" s="1009"/>
      <c r="T840" s="1009"/>
      <c r="U840" s="1009"/>
      <c r="V840" s="1009"/>
      <c r="W840" s="1009"/>
      <c r="X840" s="1009"/>
      <c r="Y840" s="1009"/>
      <c r="Z840" s="1009"/>
      <c r="AA840" s="1009"/>
    </row>
    <row r="841">
      <c r="A841" s="1009"/>
      <c r="B841" s="1008"/>
      <c r="C841" s="1009"/>
      <c r="D841" s="1010"/>
      <c r="E841" s="1009"/>
      <c r="F841" s="1011"/>
      <c r="G841" s="1009"/>
      <c r="H841" s="1009"/>
      <c r="I841" s="1009"/>
      <c r="J841" s="1009"/>
      <c r="K841" s="1009"/>
      <c r="L841" s="1009"/>
      <c r="M841" s="1009"/>
      <c r="N841" s="1009"/>
      <c r="O841" s="1009"/>
      <c r="P841" s="1009"/>
      <c r="Q841" s="1009"/>
      <c r="R841" s="1009"/>
      <c r="S841" s="1009"/>
      <c r="T841" s="1009"/>
      <c r="U841" s="1009"/>
      <c r="V841" s="1009"/>
      <c r="W841" s="1009"/>
      <c r="X841" s="1009"/>
      <c r="Y841" s="1009"/>
      <c r="Z841" s="1009"/>
      <c r="AA841" s="1009"/>
    </row>
    <row r="842">
      <c r="A842" s="1009"/>
      <c r="B842" s="1008"/>
      <c r="C842" s="1009"/>
      <c r="D842" s="1010"/>
      <c r="E842" s="1009"/>
      <c r="F842" s="1011"/>
      <c r="G842" s="1009"/>
      <c r="H842" s="1009"/>
      <c r="I842" s="1009"/>
      <c r="J842" s="1009"/>
      <c r="K842" s="1009"/>
      <c r="L842" s="1009"/>
      <c r="M842" s="1009"/>
      <c r="N842" s="1009"/>
      <c r="O842" s="1009"/>
      <c r="P842" s="1009"/>
      <c r="Q842" s="1009"/>
      <c r="R842" s="1009"/>
      <c r="S842" s="1009"/>
      <c r="T842" s="1009"/>
      <c r="U842" s="1009"/>
      <c r="V842" s="1009"/>
      <c r="W842" s="1009"/>
      <c r="X842" s="1009"/>
      <c r="Y842" s="1009"/>
      <c r="Z842" s="1009"/>
      <c r="AA842" s="1009"/>
    </row>
    <row r="843">
      <c r="A843" s="1009"/>
      <c r="B843" s="1008"/>
      <c r="C843" s="1009"/>
      <c r="D843" s="1010"/>
      <c r="E843" s="1009"/>
      <c r="F843" s="1011"/>
      <c r="G843" s="1009"/>
      <c r="H843" s="1009"/>
      <c r="I843" s="1009"/>
      <c r="J843" s="1009"/>
      <c r="K843" s="1009"/>
      <c r="L843" s="1009"/>
      <c r="M843" s="1009"/>
      <c r="N843" s="1009"/>
      <c r="O843" s="1009"/>
      <c r="P843" s="1009"/>
      <c r="Q843" s="1009"/>
      <c r="R843" s="1009"/>
      <c r="S843" s="1009"/>
      <c r="T843" s="1009"/>
      <c r="U843" s="1009"/>
      <c r="V843" s="1009"/>
      <c r="W843" s="1009"/>
      <c r="X843" s="1009"/>
      <c r="Y843" s="1009"/>
      <c r="Z843" s="1009"/>
      <c r="AA843" s="1009"/>
    </row>
    <row r="844">
      <c r="A844" s="1009"/>
      <c r="B844" s="1008"/>
      <c r="C844" s="1009"/>
      <c r="D844" s="1010"/>
      <c r="E844" s="1009"/>
      <c r="F844" s="1011"/>
      <c r="G844" s="1009"/>
      <c r="H844" s="1009"/>
      <c r="I844" s="1009"/>
      <c r="J844" s="1009"/>
      <c r="K844" s="1009"/>
      <c r="L844" s="1009"/>
      <c r="M844" s="1009"/>
      <c r="N844" s="1009"/>
      <c r="O844" s="1009"/>
      <c r="P844" s="1009"/>
      <c r="Q844" s="1009"/>
      <c r="R844" s="1009"/>
      <c r="S844" s="1009"/>
      <c r="T844" s="1009"/>
      <c r="U844" s="1009"/>
      <c r="V844" s="1009"/>
      <c r="W844" s="1009"/>
      <c r="X844" s="1009"/>
      <c r="Y844" s="1009"/>
      <c r="Z844" s="1009"/>
      <c r="AA844" s="1009"/>
    </row>
    <row r="845">
      <c r="A845" s="1009"/>
      <c r="B845" s="1008"/>
      <c r="C845" s="1009"/>
      <c r="D845" s="1010"/>
      <c r="E845" s="1009"/>
      <c r="F845" s="1011"/>
      <c r="G845" s="1009"/>
      <c r="H845" s="1009"/>
      <c r="I845" s="1009"/>
      <c r="J845" s="1009"/>
      <c r="K845" s="1009"/>
      <c r="L845" s="1009"/>
      <c r="M845" s="1009"/>
      <c r="N845" s="1009"/>
      <c r="O845" s="1009"/>
      <c r="P845" s="1009"/>
      <c r="Q845" s="1009"/>
      <c r="R845" s="1009"/>
      <c r="S845" s="1009"/>
      <c r="T845" s="1009"/>
      <c r="U845" s="1009"/>
      <c r="V845" s="1009"/>
      <c r="W845" s="1009"/>
      <c r="X845" s="1009"/>
      <c r="Y845" s="1009"/>
      <c r="Z845" s="1009"/>
      <c r="AA845" s="1009"/>
    </row>
    <row r="846">
      <c r="A846" s="1009"/>
      <c r="B846" s="1008"/>
      <c r="C846" s="1009"/>
      <c r="D846" s="1010"/>
      <c r="E846" s="1009"/>
      <c r="F846" s="1011"/>
      <c r="G846" s="1009"/>
      <c r="H846" s="1009"/>
      <c r="I846" s="1009"/>
      <c r="J846" s="1009"/>
      <c r="K846" s="1009"/>
      <c r="L846" s="1009"/>
      <c r="M846" s="1009"/>
      <c r="N846" s="1009"/>
      <c r="O846" s="1009"/>
      <c r="P846" s="1009"/>
      <c r="Q846" s="1009"/>
      <c r="R846" s="1009"/>
      <c r="S846" s="1009"/>
      <c r="T846" s="1009"/>
      <c r="U846" s="1009"/>
      <c r="V846" s="1009"/>
      <c r="W846" s="1009"/>
      <c r="X846" s="1009"/>
      <c r="Y846" s="1009"/>
      <c r="Z846" s="1009"/>
      <c r="AA846" s="1009"/>
    </row>
    <row r="847">
      <c r="A847" s="1009"/>
      <c r="B847" s="1008"/>
      <c r="C847" s="1009"/>
      <c r="D847" s="1010"/>
      <c r="E847" s="1009"/>
      <c r="F847" s="1011"/>
      <c r="G847" s="1009"/>
      <c r="H847" s="1009"/>
      <c r="I847" s="1009"/>
      <c r="J847" s="1009"/>
      <c r="K847" s="1009"/>
      <c r="L847" s="1009"/>
      <c r="M847" s="1009"/>
      <c r="N847" s="1009"/>
      <c r="O847" s="1009"/>
      <c r="P847" s="1009"/>
      <c r="Q847" s="1009"/>
      <c r="R847" s="1009"/>
      <c r="S847" s="1009"/>
      <c r="T847" s="1009"/>
      <c r="U847" s="1009"/>
      <c r="V847" s="1009"/>
      <c r="W847" s="1009"/>
      <c r="X847" s="1009"/>
      <c r="Y847" s="1009"/>
      <c r="Z847" s="1009"/>
      <c r="AA847" s="1009"/>
    </row>
    <row r="848">
      <c r="A848" s="1009"/>
      <c r="B848" s="1008"/>
      <c r="C848" s="1009"/>
      <c r="D848" s="1010"/>
      <c r="E848" s="1009"/>
      <c r="F848" s="1011"/>
      <c r="G848" s="1009"/>
      <c r="H848" s="1009"/>
      <c r="I848" s="1009"/>
      <c r="J848" s="1009"/>
      <c r="K848" s="1009"/>
      <c r="L848" s="1009"/>
      <c r="M848" s="1009"/>
      <c r="N848" s="1009"/>
      <c r="O848" s="1009"/>
      <c r="P848" s="1009"/>
      <c r="Q848" s="1009"/>
      <c r="R848" s="1009"/>
      <c r="S848" s="1009"/>
      <c r="T848" s="1009"/>
      <c r="U848" s="1009"/>
      <c r="V848" s="1009"/>
      <c r="W848" s="1009"/>
      <c r="X848" s="1009"/>
      <c r="Y848" s="1009"/>
      <c r="Z848" s="1009"/>
      <c r="AA848" s="1009"/>
    </row>
    <row r="849">
      <c r="A849" s="1009"/>
      <c r="B849" s="1008"/>
      <c r="C849" s="1009"/>
      <c r="D849" s="1010"/>
      <c r="E849" s="1009"/>
      <c r="F849" s="1011"/>
      <c r="G849" s="1009"/>
      <c r="H849" s="1009"/>
      <c r="I849" s="1009"/>
      <c r="J849" s="1009"/>
      <c r="K849" s="1009"/>
      <c r="L849" s="1009"/>
      <c r="M849" s="1009"/>
      <c r="N849" s="1009"/>
      <c r="O849" s="1009"/>
      <c r="P849" s="1009"/>
      <c r="Q849" s="1009"/>
      <c r="R849" s="1009"/>
      <c r="S849" s="1009"/>
      <c r="T849" s="1009"/>
      <c r="U849" s="1009"/>
      <c r="V849" s="1009"/>
      <c r="W849" s="1009"/>
      <c r="X849" s="1009"/>
      <c r="Y849" s="1009"/>
      <c r="Z849" s="1009"/>
      <c r="AA849" s="1009"/>
    </row>
    <row r="850">
      <c r="A850" s="1009"/>
      <c r="B850" s="1008"/>
      <c r="C850" s="1009"/>
      <c r="D850" s="1010"/>
      <c r="E850" s="1009"/>
      <c r="F850" s="1011"/>
      <c r="G850" s="1009"/>
      <c r="H850" s="1009"/>
      <c r="I850" s="1009"/>
      <c r="J850" s="1009"/>
      <c r="K850" s="1009"/>
      <c r="L850" s="1009"/>
      <c r="M850" s="1009"/>
      <c r="N850" s="1009"/>
      <c r="O850" s="1009"/>
      <c r="P850" s="1009"/>
      <c r="Q850" s="1009"/>
      <c r="R850" s="1009"/>
      <c r="S850" s="1009"/>
      <c r="T850" s="1009"/>
      <c r="U850" s="1009"/>
      <c r="V850" s="1009"/>
      <c r="W850" s="1009"/>
      <c r="X850" s="1009"/>
      <c r="Y850" s="1009"/>
      <c r="Z850" s="1009"/>
      <c r="AA850" s="1009"/>
    </row>
    <row r="851">
      <c r="A851" s="1009"/>
      <c r="B851" s="1008"/>
      <c r="C851" s="1009"/>
      <c r="D851" s="1010"/>
      <c r="E851" s="1009"/>
      <c r="F851" s="1011"/>
      <c r="G851" s="1009"/>
      <c r="H851" s="1009"/>
      <c r="I851" s="1009"/>
      <c r="J851" s="1009"/>
      <c r="K851" s="1009"/>
      <c r="L851" s="1009"/>
      <c r="M851" s="1009"/>
      <c r="N851" s="1009"/>
      <c r="O851" s="1009"/>
      <c r="P851" s="1009"/>
      <c r="Q851" s="1009"/>
      <c r="R851" s="1009"/>
      <c r="S851" s="1009"/>
      <c r="T851" s="1009"/>
      <c r="U851" s="1009"/>
      <c r="V851" s="1009"/>
      <c r="W851" s="1009"/>
      <c r="X851" s="1009"/>
      <c r="Y851" s="1009"/>
      <c r="Z851" s="1009"/>
      <c r="AA851" s="1009"/>
    </row>
    <row r="852">
      <c r="A852" s="1009"/>
      <c r="B852" s="1008"/>
      <c r="C852" s="1009"/>
      <c r="D852" s="1010"/>
      <c r="E852" s="1009"/>
      <c r="F852" s="1011"/>
      <c r="G852" s="1009"/>
      <c r="H852" s="1009"/>
      <c r="I852" s="1009"/>
      <c r="J852" s="1009"/>
      <c r="K852" s="1009"/>
      <c r="L852" s="1009"/>
      <c r="M852" s="1009"/>
      <c r="N852" s="1009"/>
      <c r="O852" s="1009"/>
      <c r="P852" s="1009"/>
      <c r="Q852" s="1009"/>
      <c r="R852" s="1009"/>
      <c r="S852" s="1009"/>
      <c r="T852" s="1009"/>
      <c r="U852" s="1009"/>
      <c r="V852" s="1009"/>
      <c r="W852" s="1009"/>
      <c r="X852" s="1009"/>
      <c r="Y852" s="1009"/>
      <c r="Z852" s="1009"/>
      <c r="AA852" s="1009"/>
    </row>
    <row r="853">
      <c r="A853" s="1009"/>
      <c r="B853" s="1008"/>
      <c r="C853" s="1009"/>
      <c r="D853" s="1010"/>
      <c r="E853" s="1009"/>
      <c r="F853" s="1011"/>
      <c r="G853" s="1009"/>
      <c r="H853" s="1009"/>
      <c r="I853" s="1009"/>
      <c r="J853" s="1009"/>
      <c r="K853" s="1009"/>
      <c r="L853" s="1009"/>
      <c r="M853" s="1009"/>
      <c r="N853" s="1009"/>
      <c r="O853" s="1009"/>
      <c r="P853" s="1009"/>
      <c r="Q853" s="1009"/>
      <c r="R853" s="1009"/>
      <c r="S853" s="1009"/>
      <c r="T853" s="1009"/>
      <c r="U853" s="1009"/>
      <c r="V853" s="1009"/>
      <c r="W853" s="1009"/>
      <c r="X853" s="1009"/>
      <c r="Y853" s="1009"/>
      <c r="Z853" s="1009"/>
      <c r="AA853" s="1009"/>
    </row>
    <row r="854">
      <c r="A854" s="1009"/>
      <c r="B854" s="1008"/>
      <c r="C854" s="1009"/>
      <c r="D854" s="1010"/>
      <c r="E854" s="1009"/>
      <c r="F854" s="1011"/>
      <c r="G854" s="1009"/>
      <c r="H854" s="1009"/>
      <c r="I854" s="1009"/>
      <c r="J854" s="1009"/>
      <c r="K854" s="1009"/>
      <c r="L854" s="1009"/>
      <c r="M854" s="1009"/>
      <c r="N854" s="1009"/>
      <c r="O854" s="1009"/>
      <c r="P854" s="1009"/>
      <c r="Q854" s="1009"/>
      <c r="R854" s="1009"/>
      <c r="S854" s="1009"/>
      <c r="T854" s="1009"/>
      <c r="U854" s="1009"/>
      <c r="V854" s="1009"/>
      <c r="W854" s="1009"/>
      <c r="X854" s="1009"/>
      <c r="Y854" s="1009"/>
      <c r="Z854" s="1009"/>
      <c r="AA854" s="1009"/>
    </row>
    <row r="855">
      <c r="A855" s="1009"/>
      <c r="B855" s="1008"/>
      <c r="C855" s="1009"/>
      <c r="D855" s="1010"/>
      <c r="E855" s="1009"/>
      <c r="F855" s="1011"/>
      <c r="G855" s="1009"/>
      <c r="H855" s="1009"/>
      <c r="I855" s="1009"/>
      <c r="J855" s="1009"/>
      <c r="K855" s="1009"/>
      <c r="L855" s="1009"/>
      <c r="M855" s="1009"/>
      <c r="N855" s="1009"/>
      <c r="O855" s="1009"/>
      <c r="P855" s="1009"/>
      <c r="Q855" s="1009"/>
      <c r="R855" s="1009"/>
      <c r="S855" s="1009"/>
      <c r="T855" s="1009"/>
      <c r="U855" s="1009"/>
      <c r="V855" s="1009"/>
      <c r="W855" s="1009"/>
      <c r="X855" s="1009"/>
      <c r="Y855" s="1009"/>
      <c r="Z855" s="1009"/>
      <c r="AA855" s="1009"/>
    </row>
    <row r="856">
      <c r="A856" s="1009"/>
      <c r="B856" s="1008"/>
      <c r="C856" s="1009"/>
      <c r="D856" s="1010"/>
      <c r="E856" s="1009"/>
      <c r="F856" s="1011"/>
      <c r="G856" s="1009"/>
      <c r="H856" s="1009"/>
      <c r="I856" s="1009"/>
      <c r="J856" s="1009"/>
      <c r="K856" s="1009"/>
      <c r="L856" s="1009"/>
      <c r="M856" s="1009"/>
      <c r="N856" s="1009"/>
      <c r="O856" s="1009"/>
      <c r="P856" s="1009"/>
      <c r="Q856" s="1009"/>
      <c r="R856" s="1009"/>
      <c r="S856" s="1009"/>
      <c r="T856" s="1009"/>
      <c r="U856" s="1009"/>
      <c r="V856" s="1009"/>
      <c r="W856" s="1009"/>
      <c r="X856" s="1009"/>
      <c r="Y856" s="1009"/>
      <c r="Z856" s="1009"/>
      <c r="AA856" s="1009"/>
    </row>
    <row r="857">
      <c r="A857" s="1009"/>
      <c r="B857" s="1008"/>
      <c r="C857" s="1009"/>
      <c r="D857" s="1010"/>
      <c r="E857" s="1009"/>
      <c r="F857" s="1011"/>
      <c r="G857" s="1009"/>
      <c r="H857" s="1009"/>
      <c r="I857" s="1009"/>
      <c r="J857" s="1009"/>
      <c r="K857" s="1009"/>
      <c r="L857" s="1009"/>
      <c r="M857" s="1009"/>
      <c r="N857" s="1009"/>
      <c r="O857" s="1009"/>
      <c r="P857" s="1009"/>
      <c r="Q857" s="1009"/>
      <c r="R857" s="1009"/>
      <c r="S857" s="1009"/>
      <c r="T857" s="1009"/>
      <c r="U857" s="1009"/>
      <c r="V857" s="1009"/>
      <c r="W857" s="1009"/>
      <c r="X857" s="1009"/>
      <c r="Y857" s="1009"/>
      <c r="Z857" s="1009"/>
      <c r="AA857" s="1009"/>
    </row>
    <row r="858">
      <c r="A858" s="1009"/>
      <c r="B858" s="1008"/>
      <c r="C858" s="1009"/>
      <c r="D858" s="1010"/>
      <c r="E858" s="1009"/>
      <c r="F858" s="1011"/>
      <c r="G858" s="1009"/>
      <c r="H858" s="1009"/>
      <c r="I858" s="1009"/>
      <c r="J858" s="1009"/>
      <c r="K858" s="1009"/>
      <c r="L858" s="1009"/>
      <c r="M858" s="1009"/>
      <c r="N858" s="1009"/>
      <c r="O858" s="1009"/>
      <c r="P858" s="1009"/>
      <c r="Q858" s="1009"/>
      <c r="R858" s="1009"/>
      <c r="S858" s="1009"/>
      <c r="T858" s="1009"/>
      <c r="U858" s="1009"/>
      <c r="V858" s="1009"/>
      <c r="W858" s="1009"/>
      <c r="X858" s="1009"/>
      <c r="Y858" s="1009"/>
      <c r="Z858" s="1009"/>
      <c r="AA858" s="1009"/>
    </row>
    <row r="859">
      <c r="A859" s="1009"/>
      <c r="B859" s="1008"/>
      <c r="C859" s="1009"/>
      <c r="D859" s="1010"/>
      <c r="E859" s="1009"/>
      <c r="F859" s="1011"/>
      <c r="G859" s="1009"/>
      <c r="H859" s="1009"/>
      <c r="I859" s="1009"/>
      <c r="J859" s="1009"/>
      <c r="K859" s="1009"/>
      <c r="L859" s="1009"/>
      <c r="M859" s="1009"/>
      <c r="N859" s="1009"/>
      <c r="O859" s="1009"/>
      <c r="P859" s="1009"/>
      <c r="Q859" s="1009"/>
      <c r="R859" s="1009"/>
      <c r="S859" s="1009"/>
      <c r="T859" s="1009"/>
      <c r="U859" s="1009"/>
      <c r="V859" s="1009"/>
      <c r="W859" s="1009"/>
      <c r="X859" s="1009"/>
      <c r="Y859" s="1009"/>
      <c r="Z859" s="1009"/>
      <c r="AA859" s="1009"/>
    </row>
    <row r="860">
      <c r="A860" s="1009"/>
      <c r="B860" s="1008"/>
      <c r="C860" s="1009"/>
      <c r="D860" s="1010"/>
      <c r="E860" s="1009"/>
      <c r="F860" s="1011"/>
      <c r="G860" s="1009"/>
      <c r="H860" s="1009"/>
      <c r="I860" s="1009"/>
      <c r="J860" s="1009"/>
      <c r="K860" s="1009"/>
      <c r="L860" s="1009"/>
      <c r="M860" s="1009"/>
      <c r="N860" s="1009"/>
      <c r="O860" s="1009"/>
      <c r="P860" s="1009"/>
      <c r="Q860" s="1009"/>
      <c r="R860" s="1009"/>
      <c r="S860" s="1009"/>
      <c r="T860" s="1009"/>
      <c r="U860" s="1009"/>
      <c r="V860" s="1009"/>
      <c r="W860" s="1009"/>
      <c r="X860" s="1009"/>
      <c r="Y860" s="1009"/>
      <c r="Z860" s="1009"/>
      <c r="AA860" s="1009"/>
    </row>
    <row r="861">
      <c r="A861" s="1009"/>
      <c r="B861" s="1008"/>
      <c r="C861" s="1009"/>
      <c r="D861" s="1010"/>
      <c r="E861" s="1009"/>
      <c r="F861" s="1011"/>
      <c r="G861" s="1009"/>
      <c r="H861" s="1009"/>
      <c r="I861" s="1009"/>
      <c r="J861" s="1009"/>
      <c r="K861" s="1009"/>
      <c r="L861" s="1009"/>
      <c r="M861" s="1009"/>
      <c r="N861" s="1009"/>
      <c r="O861" s="1009"/>
      <c r="P861" s="1009"/>
      <c r="Q861" s="1009"/>
      <c r="R861" s="1009"/>
      <c r="S861" s="1009"/>
      <c r="T861" s="1009"/>
      <c r="U861" s="1009"/>
      <c r="V861" s="1009"/>
      <c r="W861" s="1009"/>
      <c r="X861" s="1009"/>
      <c r="Y861" s="1009"/>
      <c r="Z861" s="1009"/>
      <c r="AA861" s="1009"/>
    </row>
    <row r="862">
      <c r="A862" s="1009"/>
      <c r="B862" s="1008"/>
      <c r="C862" s="1009"/>
      <c r="D862" s="1010"/>
      <c r="E862" s="1009"/>
      <c r="F862" s="1011"/>
      <c r="G862" s="1009"/>
      <c r="H862" s="1009"/>
      <c r="I862" s="1009"/>
      <c r="J862" s="1009"/>
      <c r="K862" s="1009"/>
      <c r="L862" s="1009"/>
      <c r="M862" s="1009"/>
      <c r="N862" s="1009"/>
      <c r="O862" s="1009"/>
      <c r="P862" s="1009"/>
      <c r="Q862" s="1009"/>
      <c r="R862" s="1009"/>
      <c r="S862" s="1009"/>
      <c r="T862" s="1009"/>
      <c r="U862" s="1009"/>
      <c r="V862" s="1009"/>
      <c r="W862" s="1009"/>
      <c r="X862" s="1009"/>
      <c r="Y862" s="1009"/>
      <c r="Z862" s="1009"/>
      <c r="AA862" s="1009"/>
    </row>
    <row r="863">
      <c r="A863" s="1009"/>
      <c r="B863" s="1008"/>
      <c r="C863" s="1009"/>
      <c r="D863" s="1010"/>
      <c r="E863" s="1009"/>
      <c r="F863" s="1011"/>
      <c r="G863" s="1009"/>
      <c r="H863" s="1009"/>
      <c r="I863" s="1009"/>
      <c r="J863" s="1009"/>
      <c r="K863" s="1009"/>
      <c r="L863" s="1009"/>
      <c r="M863" s="1009"/>
      <c r="N863" s="1009"/>
      <c r="O863" s="1009"/>
      <c r="P863" s="1009"/>
      <c r="Q863" s="1009"/>
      <c r="R863" s="1009"/>
      <c r="S863" s="1009"/>
      <c r="T863" s="1009"/>
      <c r="U863" s="1009"/>
      <c r="V863" s="1009"/>
      <c r="W863" s="1009"/>
      <c r="X863" s="1009"/>
      <c r="Y863" s="1009"/>
      <c r="Z863" s="1009"/>
      <c r="AA863" s="1009"/>
    </row>
    <row r="864">
      <c r="A864" s="1009"/>
      <c r="B864" s="1008"/>
      <c r="C864" s="1009"/>
      <c r="D864" s="1010"/>
      <c r="E864" s="1009"/>
      <c r="F864" s="1011"/>
      <c r="G864" s="1009"/>
      <c r="H864" s="1009"/>
      <c r="I864" s="1009"/>
      <c r="J864" s="1009"/>
      <c r="K864" s="1009"/>
      <c r="L864" s="1009"/>
      <c r="M864" s="1009"/>
      <c r="N864" s="1009"/>
      <c r="O864" s="1009"/>
      <c r="P864" s="1009"/>
      <c r="Q864" s="1009"/>
      <c r="R864" s="1009"/>
      <c r="S864" s="1009"/>
      <c r="T864" s="1009"/>
      <c r="U864" s="1009"/>
      <c r="V864" s="1009"/>
      <c r="W864" s="1009"/>
      <c r="X864" s="1009"/>
      <c r="Y864" s="1009"/>
      <c r="Z864" s="1009"/>
      <c r="AA864" s="1009"/>
    </row>
    <row r="865">
      <c r="A865" s="1009"/>
      <c r="B865" s="1008"/>
      <c r="C865" s="1009"/>
      <c r="D865" s="1010"/>
      <c r="E865" s="1009"/>
      <c r="F865" s="1011"/>
      <c r="G865" s="1009"/>
      <c r="H865" s="1009"/>
      <c r="I865" s="1009"/>
      <c r="J865" s="1009"/>
      <c r="K865" s="1009"/>
      <c r="L865" s="1009"/>
      <c r="M865" s="1009"/>
      <c r="N865" s="1009"/>
      <c r="O865" s="1009"/>
      <c r="P865" s="1009"/>
      <c r="Q865" s="1009"/>
      <c r="R865" s="1009"/>
      <c r="S865" s="1009"/>
      <c r="T865" s="1009"/>
      <c r="U865" s="1009"/>
      <c r="V865" s="1009"/>
      <c r="W865" s="1009"/>
      <c r="X865" s="1009"/>
      <c r="Y865" s="1009"/>
      <c r="Z865" s="1009"/>
      <c r="AA865" s="1009"/>
    </row>
    <row r="866">
      <c r="A866" s="1009"/>
      <c r="B866" s="1008"/>
      <c r="C866" s="1009"/>
      <c r="D866" s="1010"/>
      <c r="E866" s="1009"/>
      <c r="F866" s="1011"/>
      <c r="G866" s="1009"/>
      <c r="H866" s="1009"/>
      <c r="I866" s="1009"/>
      <c r="J866" s="1009"/>
      <c r="K866" s="1009"/>
      <c r="L866" s="1009"/>
      <c r="M866" s="1009"/>
      <c r="N866" s="1009"/>
      <c r="O866" s="1009"/>
      <c r="P866" s="1009"/>
      <c r="Q866" s="1009"/>
      <c r="R866" s="1009"/>
      <c r="S866" s="1009"/>
      <c r="T866" s="1009"/>
      <c r="U866" s="1009"/>
      <c r="V866" s="1009"/>
      <c r="W866" s="1009"/>
      <c r="X866" s="1009"/>
      <c r="Y866" s="1009"/>
      <c r="Z866" s="1009"/>
      <c r="AA866" s="1009"/>
    </row>
    <row r="867">
      <c r="A867" s="1009"/>
      <c r="B867" s="1008"/>
      <c r="C867" s="1009"/>
      <c r="D867" s="1010"/>
      <c r="E867" s="1009"/>
      <c r="F867" s="1011"/>
      <c r="G867" s="1009"/>
      <c r="H867" s="1009"/>
      <c r="I867" s="1009"/>
      <c r="J867" s="1009"/>
      <c r="K867" s="1009"/>
      <c r="L867" s="1009"/>
      <c r="M867" s="1009"/>
      <c r="N867" s="1009"/>
      <c r="O867" s="1009"/>
      <c r="P867" s="1009"/>
      <c r="Q867" s="1009"/>
      <c r="R867" s="1009"/>
      <c r="S867" s="1009"/>
      <c r="T867" s="1009"/>
      <c r="U867" s="1009"/>
      <c r="V867" s="1009"/>
      <c r="W867" s="1009"/>
      <c r="X867" s="1009"/>
      <c r="Y867" s="1009"/>
      <c r="Z867" s="1009"/>
      <c r="AA867" s="1009"/>
    </row>
    <row r="868">
      <c r="A868" s="1009"/>
      <c r="B868" s="1008"/>
      <c r="C868" s="1009"/>
      <c r="D868" s="1010"/>
      <c r="E868" s="1009"/>
      <c r="F868" s="1011"/>
      <c r="G868" s="1009"/>
      <c r="H868" s="1009"/>
      <c r="I868" s="1009"/>
      <c r="J868" s="1009"/>
      <c r="K868" s="1009"/>
      <c r="L868" s="1009"/>
      <c r="M868" s="1009"/>
      <c r="N868" s="1009"/>
      <c r="O868" s="1009"/>
      <c r="P868" s="1009"/>
      <c r="Q868" s="1009"/>
      <c r="R868" s="1009"/>
      <c r="S868" s="1009"/>
      <c r="T868" s="1009"/>
      <c r="U868" s="1009"/>
      <c r="V868" s="1009"/>
      <c r="W868" s="1009"/>
      <c r="X868" s="1009"/>
      <c r="Y868" s="1009"/>
      <c r="Z868" s="1009"/>
      <c r="AA868" s="1009"/>
    </row>
    <row r="869">
      <c r="A869" s="1009"/>
      <c r="B869" s="1008"/>
      <c r="C869" s="1009"/>
      <c r="D869" s="1010"/>
      <c r="E869" s="1009"/>
      <c r="F869" s="1011"/>
      <c r="G869" s="1009"/>
      <c r="H869" s="1009"/>
      <c r="I869" s="1009"/>
      <c r="J869" s="1009"/>
      <c r="K869" s="1009"/>
      <c r="L869" s="1009"/>
      <c r="M869" s="1009"/>
      <c r="N869" s="1009"/>
      <c r="O869" s="1009"/>
      <c r="P869" s="1009"/>
      <c r="Q869" s="1009"/>
      <c r="R869" s="1009"/>
      <c r="S869" s="1009"/>
      <c r="T869" s="1009"/>
      <c r="U869" s="1009"/>
      <c r="V869" s="1009"/>
      <c r="W869" s="1009"/>
      <c r="X869" s="1009"/>
      <c r="Y869" s="1009"/>
      <c r="Z869" s="1009"/>
      <c r="AA869" s="1009"/>
    </row>
    <row r="870">
      <c r="A870" s="1009"/>
      <c r="B870" s="1008"/>
      <c r="C870" s="1009"/>
      <c r="D870" s="1010"/>
      <c r="E870" s="1009"/>
      <c r="F870" s="1011"/>
      <c r="G870" s="1009"/>
      <c r="H870" s="1009"/>
      <c r="I870" s="1009"/>
      <c r="J870" s="1009"/>
      <c r="K870" s="1009"/>
      <c r="L870" s="1009"/>
      <c r="M870" s="1009"/>
      <c r="N870" s="1009"/>
      <c r="O870" s="1009"/>
      <c r="P870" s="1009"/>
      <c r="Q870" s="1009"/>
      <c r="R870" s="1009"/>
      <c r="S870" s="1009"/>
      <c r="T870" s="1009"/>
      <c r="U870" s="1009"/>
      <c r="V870" s="1009"/>
      <c r="W870" s="1009"/>
      <c r="X870" s="1009"/>
      <c r="Y870" s="1009"/>
      <c r="Z870" s="1009"/>
      <c r="AA870" s="1009"/>
    </row>
    <row r="871">
      <c r="A871" s="1009"/>
      <c r="B871" s="1008"/>
      <c r="C871" s="1009"/>
      <c r="D871" s="1010"/>
      <c r="E871" s="1009"/>
      <c r="F871" s="1011"/>
      <c r="G871" s="1009"/>
      <c r="H871" s="1009"/>
      <c r="I871" s="1009"/>
      <c r="J871" s="1009"/>
      <c r="K871" s="1009"/>
      <c r="L871" s="1009"/>
      <c r="M871" s="1009"/>
      <c r="N871" s="1009"/>
      <c r="O871" s="1009"/>
      <c r="P871" s="1009"/>
      <c r="Q871" s="1009"/>
      <c r="R871" s="1009"/>
      <c r="S871" s="1009"/>
      <c r="T871" s="1009"/>
      <c r="U871" s="1009"/>
      <c r="V871" s="1009"/>
      <c r="W871" s="1009"/>
      <c r="X871" s="1009"/>
      <c r="Y871" s="1009"/>
      <c r="Z871" s="1009"/>
      <c r="AA871" s="1009"/>
    </row>
    <row r="872">
      <c r="A872" s="1009"/>
      <c r="B872" s="1008"/>
      <c r="C872" s="1009"/>
      <c r="D872" s="1010"/>
      <c r="E872" s="1009"/>
      <c r="F872" s="1011"/>
      <c r="G872" s="1009"/>
      <c r="H872" s="1009"/>
      <c r="I872" s="1009"/>
      <c r="J872" s="1009"/>
      <c r="K872" s="1009"/>
      <c r="L872" s="1009"/>
      <c r="M872" s="1009"/>
      <c r="N872" s="1009"/>
      <c r="O872" s="1009"/>
      <c r="P872" s="1009"/>
      <c r="Q872" s="1009"/>
      <c r="R872" s="1009"/>
      <c r="S872" s="1009"/>
      <c r="T872" s="1009"/>
      <c r="U872" s="1009"/>
      <c r="V872" s="1009"/>
      <c r="W872" s="1009"/>
      <c r="X872" s="1009"/>
      <c r="Y872" s="1009"/>
      <c r="Z872" s="1009"/>
      <c r="AA872" s="1009"/>
    </row>
    <row r="873">
      <c r="A873" s="1009"/>
      <c r="B873" s="1008"/>
      <c r="C873" s="1009"/>
      <c r="D873" s="1010"/>
      <c r="E873" s="1009"/>
      <c r="F873" s="1011"/>
      <c r="G873" s="1009"/>
      <c r="H873" s="1009"/>
      <c r="I873" s="1009"/>
      <c r="J873" s="1009"/>
      <c r="K873" s="1009"/>
      <c r="L873" s="1009"/>
      <c r="M873" s="1009"/>
      <c r="N873" s="1009"/>
      <c r="O873" s="1009"/>
      <c r="P873" s="1009"/>
      <c r="Q873" s="1009"/>
      <c r="R873" s="1009"/>
      <c r="S873" s="1009"/>
      <c r="T873" s="1009"/>
      <c r="U873" s="1009"/>
      <c r="V873" s="1009"/>
      <c r="W873" s="1009"/>
      <c r="X873" s="1009"/>
      <c r="Y873" s="1009"/>
      <c r="Z873" s="1009"/>
      <c r="AA873" s="1009"/>
    </row>
    <row r="874">
      <c r="A874" s="1009"/>
      <c r="B874" s="1008"/>
      <c r="C874" s="1009"/>
      <c r="D874" s="1010"/>
      <c r="E874" s="1009"/>
      <c r="F874" s="1011"/>
      <c r="G874" s="1009"/>
      <c r="H874" s="1009"/>
      <c r="I874" s="1009"/>
      <c r="J874" s="1009"/>
      <c r="K874" s="1009"/>
      <c r="L874" s="1009"/>
      <c r="M874" s="1009"/>
      <c r="N874" s="1009"/>
      <c r="O874" s="1009"/>
      <c r="P874" s="1009"/>
      <c r="Q874" s="1009"/>
      <c r="R874" s="1009"/>
      <c r="S874" s="1009"/>
      <c r="T874" s="1009"/>
      <c r="U874" s="1009"/>
      <c r="V874" s="1009"/>
      <c r="W874" s="1009"/>
      <c r="X874" s="1009"/>
      <c r="Y874" s="1009"/>
      <c r="Z874" s="1009"/>
      <c r="AA874" s="1009"/>
    </row>
    <row r="875">
      <c r="A875" s="1009"/>
      <c r="B875" s="1008"/>
      <c r="C875" s="1009"/>
      <c r="D875" s="1010"/>
      <c r="E875" s="1009"/>
      <c r="F875" s="1011"/>
      <c r="G875" s="1009"/>
      <c r="H875" s="1009"/>
      <c r="I875" s="1009"/>
      <c r="J875" s="1009"/>
      <c r="K875" s="1009"/>
      <c r="L875" s="1009"/>
      <c r="M875" s="1009"/>
      <c r="N875" s="1009"/>
      <c r="O875" s="1009"/>
      <c r="P875" s="1009"/>
      <c r="Q875" s="1009"/>
      <c r="R875" s="1009"/>
      <c r="S875" s="1009"/>
      <c r="T875" s="1009"/>
      <c r="U875" s="1009"/>
      <c r="V875" s="1009"/>
      <c r="W875" s="1009"/>
      <c r="X875" s="1009"/>
      <c r="Y875" s="1009"/>
      <c r="Z875" s="1009"/>
      <c r="AA875" s="1009"/>
    </row>
    <row r="876">
      <c r="A876" s="1009"/>
      <c r="B876" s="1008"/>
      <c r="C876" s="1009"/>
      <c r="D876" s="1010"/>
      <c r="E876" s="1009"/>
      <c r="F876" s="1011"/>
      <c r="G876" s="1009"/>
      <c r="H876" s="1009"/>
      <c r="I876" s="1009"/>
      <c r="J876" s="1009"/>
      <c r="K876" s="1009"/>
      <c r="L876" s="1009"/>
      <c r="M876" s="1009"/>
      <c r="N876" s="1009"/>
      <c r="O876" s="1009"/>
      <c r="P876" s="1009"/>
      <c r="Q876" s="1009"/>
      <c r="R876" s="1009"/>
      <c r="S876" s="1009"/>
      <c r="T876" s="1009"/>
      <c r="U876" s="1009"/>
      <c r="V876" s="1009"/>
      <c r="W876" s="1009"/>
      <c r="X876" s="1009"/>
      <c r="Y876" s="1009"/>
      <c r="Z876" s="1009"/>
      <c r="AA876" s="1009"/>
    </row>
    <row r="877">
      <c r="A877" s="1009"/>
      <c r="B877" s="1008"/>
      <c r="C877" s="1009"/>
      <c r="D877" s="1010"/>
      <c r="E877" s="1009"/>
      <c r="F877" s="1011"/>
      <c r="G877" s="1009"/>
      <c r="H877" s="1009"/>
      <c r="I877" s="1009"/>
      <c r="J877" s="1009"/>
      <c r="K877" s="1009"/>
      <c r="L877" s="1009"/>
      <c r="M877" s="1009"/>
      <c r="N877" s="1009"/>
      <c r="O877" s="1009"/>
      <c r="P877" s="1009"/>
      <c r="Q877" s="1009"/>
      <c r="R877" s="1009"/>
      <c r="S877" s="1009"/>
      <c r="T877" s="1009"/>
      <c r="U877" s="1009"/>
      <c r="V877" s="1009"/>
      <c r="W877" s="1009"/>
      <c r="X877" s="1009"/>
      <c r="Y877" s="1009"/>
      <c r="Z877" s="1009"/>
      <c r="AA877" s="1009"/>
    </row>
    <row r="878">
      <c r="A878" s="1009"/>
      <c r="B878" s="1008"/>
      <c r="C878" s="1009"/>
      <c r="D878" s="1010"/>
      <c r="E878" s="1009"/>
      <c r="F878" s="1011"/>
      <c r="G878" s="1009"/>
      <c r="H878" s="1009"/>
      <c r="I878" s="1009"/>
      <c r="J878" s="1009"/>
      <c r="K878" s="1009"/>
      <c r="L878" s="1009"/>
      <c r="M878" s="1009"/>
      <c r="N878" s="1009"/>
      <c r="O878" s="1009"/>
      <c r="P878" s="1009"/>
      <c r="Q878" s="1009"/>
      <c r="R878" s="1009"/>
      <c r="S878" s="1009"/>
      <c r="T878" s="1009"/>
      <c r="U878" s="1009"/>
      <c r="V878" s="1009"/>
      <c r="W878" s="1009"/>
      <c r="X878" s="1009"/>
      <c r="Y878" s="1009"/>
      <c r="Z878" s="1009"/>
      <c r="AA878" s="1009"/>
    </row>
    <row r="879">
      <c r="A879" s="1009"/>
      <c r="B879" s="1008"/>
      <c r="C879" s="1009"/>
      <c r="D879" s="1010"/>
      <c r="E879" s="1009"/>
      <c r="F879" s="1011"/>
      <c r="G879" s="1009"/>
      <c r="H879" s="1009"/>
      <c r="I879" s="1009"/>
      <c r="J879" s="1009"/>
      <c r="K879" s="1009"/>
      <c r="L879" s="1009"/>
      <c r="M879" s="1009"/>
      <c r="N879" s="1009"/>
      <c r="O879" s="1009"/>
      <c r="P879" s="1009"/>
      <c r="Q879" s="1009"/>
      <c r="R879" s="1009"/>
      <c r="S879" s="1009"/>
      <c r="T879" s="1009"/>
      <c r="U879" s="1009"/>
      <c r="V879" s="1009"/>
      <c r="W879" s="1009"/>
      <c r="X879" s="1009"/>
      <c r="Y879" s="1009"/>
      <c r="Z879" s="1009"/>
      <c r="AA879" s="1009"/>
    </row>
    <row r="880">
      <c r="A880" s="1009"/>
      <c r="B880" s="1008"/>
      <c r="C880" s="1009"/>
      <c r="D880" s="1010"/>
      <c r="E880" s="1009"/>
      <c r="F880" s="1011"/>
      <c r="G880" s="1009"/>
      <c r="H880" s="1009"/>
      <c r="I880" s="1009"/>
      <c r="J880" s="1009"/>
      <c r="K880" s="1009"/>
      <c r="L880" s="1009"/>
      <c r="M880" s="1009"/>
      <c r="N880" s="1009"/>
      <c r="O880" s="1009"/>
      <c r="P880" s="1009"/>
      <c r="Q880" s="1009"/>
      <c r="R880" s="1009"/>
      <c r="S880" s="1009"/>
      <c r="T880" s="1009"/>
      <c r="U880" s="1009"/>
      <c r="V880" s="1009"/>
      <c r="W880" s="1009"/>
      <c r="X880" s="1009"/>
      <c r="Y880" s="1009"/>
      <c r="Z880" s="1009"/>
      <c r="AA880" s="1009"/>
    </row>
    <row r="881">
      <c r="A881" s="1009"/>
      <c r="B881" s="1008"/>
      <c r="C881" s="1009"/>
      <c r="D881" s="1010"/>
      <c r="E881" s="1009"/>
      <c r="F881" s="1011"/>
      <c r="G881" s="1009"/>
      <c r="H881" s="1009"/>
      <c r="I881" s="1009"/>
      <c r="J881" s="1009"/>
      <c r="K881" s="1009"/>
      <c r="L881" s="1009"/>
      <c r="M881" s="1009"/>
      <c r="N881" s="1009"/>
      <c r="O881" s="1009"/>
      <c r="P881" s="1009"/>
      <c r="Q881" s="1009"/>
      <c r="R881" s="1009"/>
      <c r="S881" s="1009"/>
      <c r="T881" s="1009"/>
      <c r="U881" s="1009"/>
      <c r="V881" s="1009"/>
      <c r="W881" s="1009"/>
      <c r="X881" s="1009"/>
      <c r="Y881" s="1009"/>
      <c r="Z881" s="1009"/>
      <c r="AA881" s="1009"/>
    </row>
    <row r="882">
      <c r="A882" s="1009"/>
      <c r="B882" s="1008"/>
      <c r="C882" s="1009"/>
      <c r="D882" s="1010"/>
      <c r="E882" s="1009"/>
      <c r="F882" s="1011"/>
      <c r="G882" s="1009"/>
      <c r="H882" s="1009"/>
      <c r="I882" s="1009"/>
      <c r="J882" s="1009"/>
      <c r="K882" s="1009"/>
      <c r="L882" s="1009"/>
      <c r="M882" s="1009"/>
      <c r="N882" s="1009"/>
      <c r="O882" s="1009"/>
      <c r="P882" s="1009"/>
      <c r="Q882" s="1009"/>
      <c r="R882" s="1009"/>
      <c r="S882" s="1009"/>
      <c r="T882" s="1009"/>
      <c r="U882" s="1009"/>
      <c r="V882" s="1009"/>
      <c r="W882" s="1009"/>
      <c r="X882" s="1009"/>
      <c r="Y882" s="1009"/>
      <c r="Z882" s="1009"/>
      <c r="AA882" s="1009"/>
    </row>
    <row r="883">
      <c r="A883" s="1009"/>
      <c r="B883" s="1008"/>
      <c r="C883" s="1009"/>
      <c r="D883" s="1010"/>
      <c r="E883" s="1009"/>
      <c r="F883" s="1011"/>
      <c r="G883" s="1009"/>
      <c r="H883" s="1009"/>
      <c r="I883" s="1009"/>
      <c r="J883" s="1009"/>
      <c r="K883" s="1009"/>
      <c r="L883" s="1009"/>
      <c r="M883" s="1009"/>
      <c r="N883" s="1009"/>
      <c r="O883" s="1009"/>
      <c r="P883" s="1009"/>
      <c r="Q883" s="1009"/>
      <c r="R883" s="1009"/>
      <c r="S883" s="1009"/>
      <c r="T883" s="1009"/>
      <c r="U883" s="1009"/>
      <c r="V883" s="1009"/>
      <c r="W883" s="1009"/>
      <c r="X883" s="1009"/>
      <c r="Y883" s="1009"/>
      <c r="Z883" s="1009"/>
      <c r="AA883" s="1009"/>
    </row>
    <row r="884">
      <c r="A884" s="1009"/>
      <c r="B884" s="1008"/>
      <c r="C884" s="1009"/>
      <c r="D884" s="1010"/>
      <c r="E884" s="1009"/>
      <c r="F884" s="1011"/>
      <c r="G884" s="1009"/>
      <c r="H884" s="1009"/>
      <c r="I884" s="1009"/>
      <c r="J884" s="1009"/>
      <c r="K884" s="1009"/>
      <c r="L884" s="1009"/>
      <c r="M884" s="1009"/>
      <c r="N884" s="1009"/>
      <c r="O884" s="1009"/>
      <c r="P884" s="1009"/>
      <c r="Q884" s="1009"/>
      <c r="R884" s="1009"/>
      <c r="S884" s="1009"/>
      <c r="T884" s="1009"/>
      <c r="U884" s="1009"/>
      <c r="V884" s="1009"/>
      <c r="W884" s="1009"/>
      <c r="X884" s="1009"/>
      <c r="Y884" s="1009"/>
      <c r="Z884" s="1009"/>
      <c r="AA884" s="1009"/>
    </row>
    <row r="885">
      <c r="A885" s="1009"/>
      <c r="B885" s="1008"/>
      <c r="C885" s="1009"/>
      <c r="D885" s="1010"/>
      <c r="E885" s="1009"/>
      <c r="F885" s="1011"/>
      <c r="G885" s="1009"/>
      <c r="H885" s="1009"/>
      <c r="I885" s="1009"/>
      <c r="J885" s="1009"/>
      <c r="K885" s="1009"/>
      <c r="L885" s="1009"/>
      <c r="M885" s="1009"/>
      <c r="N885" s="1009"/>
      <c r="O885" s="1009"/>
      <c r="P885" s="1009"/>
      <c r="Q885" s="1009"/>
      <c r="R885" s="1009"/>
      <c r="S885" s="1009"/>
      <c r="T885" s="1009"/>
      <c r="U885" s="1009"/>
      <c r="V885" s="1009"/>
      <c r="W885" s="1009"/>
      <c r="X885" s="1009"/>
      <c r="Y885" s="1009"/>
      <c r="Z885" s="1009"/>
      <c r="AA885" s="1009"/>
    </row>
    <row r="886">
      <c r="A886" s="1009"/>
      <c r="B886" s="1008"/>
      <c r="C886" s="1009"/>
      <c r="D886" s="1010"/>
      <c r="E886" s="1009"/>
      <c r="F886" s="1011"/>
      <c r="G886" s="1009"/>
      <c r="H886" s="1009"/>
      <c r="I886" s="1009"/>
      <c r="J886" s="1009"/>
      <c r="K886" s="1009"/>
      <c r="L886" s="1009"/>
      <c r="M886" s="1009"/>
      <c r="N886" s="1009"/>
      <c r="O886" s="1009"/>
      <c r="P886" s="1009"/>
      <c r="Q886" s="1009"/>
      <c r="R886" s="1009"/>
      <c r="S886" s="1009"/>
      <c r="T886" s="1009"/>
      <c r="U886" s="1009"/>
      <c r="V886" s="1009"/>
      <c r="W886" s="1009"/>
      <c r="X886" s="1009"/>
      <c r="Y886" s="1009"/>
      <c r="Z886" s="1009"/>
      <c r="AA886" s="1009"/>
    </row>
    <row r="887">
      <c r="A887" s="1009"/>
      <c r="B887" s="1008"/>
      <c r="C887" s="1009"/>
      <c r="D887" s="1010"/>
      <c r="E887" s="1009"/>
      <c r="F887" s="1011"/>
      <c r="G887" s="1009"/>
      <c r="H887" s="1009"/>
      <c r="I887" s="1009"/>
      <c r="J887" s="1009"/>
      <c r="K887" s="1009"/>
      <c r="L887" s="1009"/>
      <c r="M887" s="1009"/>
      <c r="N887" s="1009"/>
      <c r="O887" s="1009"/>
      <c r="P887" s="1009"/>
      <c r="Q887" s="1009"/>
      <c r="R887" s="1009"/>
      <c r="S887" s="1009"/>
      <c r="T887" s="1009"/>
      <c r="U887" s="1009"/>
      <c r="V887" s="1009"/>
      <c r="W887" s="1009"/>
      <c r="X887" s="1009"/>
      <c r="Y887" s="1009"/>
      <c r="Z887" s="1009"/>
      <c r="AA887" s="1009"/>
    </row>
    <row r="888">
      <c r="A888" s="1009"/>
      <c r="B888" s="1008"/>
      <c r="C888" s="1009"/>
      <c r="D888" s="1010"/>
      <c r="E888" s="1009"/>
      <c r="F888" s="1011"/>
      <c r="G888" s="1009"/>
      <c r="H888" s="1009"/>
      <c r="I888" s="1009"/>
      <c r="J888" s="1009"/>
      <c r="K888" s="1009"/>
      <c r="L888" s="1009"/>
      <c r="M888" s="1009"/>
      <c r="N888" s="1009"/>
      <c r="O888" s="1009"/>
      <c r="P888" s="1009"/>
      <c r="Q888" s="1009"/>
      <c r="R888" s="1009"/>
      <c r="S888" s="1009"/>
      <c r="T888" s="1009"/>
      <c r="U888" s="1009"/>
      <c r="V888" s="1009"/>
      <c r="W888" s="1009"/>
      <c r="X888" s="1009"/>
      <c r="Y888" s="1009"/>
      <c r="Z888" s="1009"/>
      <c r="AA888" s="1009"/>
    </row>
    <row r="889">
      <c r="A889" s="1009"/>
      <c r="B889" s="1008"/>
      <c r="C889" s="1009"/>
      <c r="D889" s="1010"/>
      <c r="E889" s="1009"/>
      <c r="F889" s="1011"/>
      <c r="G889" s="1009"/>
      <c r="H889" s="1009"/>
      <c r="I889" s="1009"/>
      <c r="J889" s="1009"/>
      <c r="K889" s="1009"/>
      <c r="L889" s="1009"/>
      <c r="M889" s="1009"/>
      <c r="N889" s="1009"/>
      <c r="O889" s="1009"/>
      <c r="P889" s="1009"/>
      <c r="Q889" s="1009"/>
      <c r="R889" s="1009"/>
      <c r="S889" s="1009"/>
      <c r="T889" s="1009"/>
      <c r="U889" s="1009"/>
      <c r="V889" s="1009"/>
      <c r="W889" s="1009"/>
      <c r="X889" s="1009"/>
      <c r="Y889" s="1009"/>
      <c r="Z889" s="1009"/>
      <c r="AA889" s="1009"/>
    </row>
    <row r="890">
      <c r="A890" s="1009"/>
      <c r="B890" s="1008"/>
      <c r="C890" s="1009"/>
      <c r="D890" s="1010"/>
      <c r="E890" s="1009"/>
      <c r="F890" s="1011"/>
      <c r="G890" s="1009"/>
      <c r="H890" s="1009"/>
      <c r="I890" s="1009"/>
      <c r="J890" s="1009"/>
      <c r="K890" s="1009"/>
      <c r="L890" s="1009"/>
      <c r="M890" s="1009"/>
      <c r="N890" s="1009"/>
      <c r="O890" s="1009"/>
      <c r="P890" s="1009"/>
      <c r="Q890" s="1009"/>
      <c r="R890" s="1009"/>
      <c r="S890" s="1009"/>
      <c r="T890" s="1009"/>
      <c r="U890" s="1009"/>
      <c r="V890" s="1009"/>
      <c r="W890" s="1009"/>
      <c r="X890" s="1009"/>
      <c r="Y890" s="1009"/>
      <c r="Z890" s="1009"/>
      <c r="AA890" s="1009"/>
    </row>
    <row r="891">
      <c r="A891" s="1009"/>
      <c r="B891" s="1008"/>
      <c r="C891" s="1009"/>
      <c r="D891" s="1010"/>
      <c r="E891" s="1009"/>
      <c r="F891" s="1011"/>
      <c r="G891" s="1009"/>
      <c r="H891" s="1009"/>
      <c r="I891" s="1009"/>
      <c r="J891" s="1009"/>
      <c r="K891" s="1009"/>
      <c r="L891" s="1009"/>
      <c r="M891" s="1009"/>
      <c r="N891" s="1009"/>
      <c r="O891" s="1009"/>
      <c r="P891" s="1009"/>
      <c r="Q891" s="1009"/>
      <c r="R891" s="1009"/>
      <c r="S891" s="1009"/>
      <c r="T891" s="1009"/>
      <c r="U891" s="1009"/>
      <c r="V891" s="1009"/>
      <c r="W891" s="1009"/>
      <c r="X891" s="1009"/>
      <c r="Y891" s="1009"/>
      <c r="Z891" s="1009"/>
      <c r="AA891" s="1009"/>
    </row>
    <row r="892">
      <c r="A892" s="1009"/>
      <c r="B892" s="1008"/>
      <c r="C892" s="1009"/>
      <c r="D892" s="1010"/>
      <c r="E892" s="1009"/>
      <c r="F892" s="1011"/>
      <c r="G892" s="1009"/>
      <c r="H892" s="1009"/>
      <c r="I892" s="1009"/>
      <c r="J892" s="1009"/>
      <c r="K892" s="1009"/>
      <c r="L892" s="1009"/>
      <c r="M892" s="1009"/>
      <c r="N892" s="1009"/>
      <c r="O892" s="1009"/>
      <c r="P892" s="1009"/>
      <c r="Q892" s="1009"/>
      <c r="R892" s="1009"/>
      <c r="S892" s="1009"/>
      <c r="T892" s="1009"/>
      <c r="U892" s="1009"/>
      <c r="V892" s="1009"/>
      <c r="W892" s="1009"/>
      <c r="X892" s="1009"/>
      <c r="Y892" s="1009"/>
      <c r="Z892" s="1009"/>
      <c r="AA892" s="1009"/>
    </row>
    <row r="893">
      <c r="A893" s="1009"/>
      <c r="B893" s="1008"/>
      <c r="C893" s="1009"/>
      <c r="D893" s="1010"/>
      <c r="E893" s="1009"/>
      <c r="F893" s="1011"/>
      <c r="G893" s="1009"/>
      <c r="H893" s="1009"/>
      <c r="I893" s="1009"/>
      <c r="J893" s="1009"/>
      <c r="K893" s="1009"/>
      <c r="L893" s="1009"/>
      <c r="M893" s="1009"/>
      <c r="N893" s="1009"/>
      <c r="O893" s="1009"/>
      <c r="P893" s="1009"/>
      <c r="Q893" s="1009"/>
      <c r="R893" s="1009"/>
      <c r="S893" s="1009"/>
      <c r="T893" s="1009"/>
      <c r="U893" s="1009"/>
      <c r="V893" s="1009"/>
      <c r="W893" s="1009"/>
      <c r="X893" s="1009"/>
      <c r="Y893" s="1009"/>
      <c r="Z893" s="1009"/>
      <c r="AA893" s="1009"/>
    </row>
    <row r="894">
      <c r="A894" s="1009"/>
      <c r="B894" s="1008"/>
      <c r="C894" s="1009"/>
      <c r="D894" s="1010"/>
      <c r="E894" s="1009"/>
      <c r="F894" s="1011"/>
      <c r="G894" s="1009"/>
      <c r="H894" s="1009"/>
      <c r="I894" s="1009"/>
      <c r="J894" s="1009"/>
      <c r="K894" s="1009"/>
      <c r="L894" s="1009"/>
      <c r="M894" s="1009"/>
      <c r="N894" s="1009"/>
      <c r="O894" s="1009"/>
      <c r="P894" s="1009"/>
      <c r="Q894" s="1009"/>
      <c r="R894" s="1009"/>
      <c r="S894" s="1009"/>
      <c r="T894" s="1009"/>
      <c r="U894" s="1009"/>
      <c r="V894" s="1009"/>
      <c r="W894" s="1009"/>
      <c r="X894" s="1009"/>
      <c r="Y894" s="1009"/>
      <c r="Z894" s="1009"/>
      <c r="AA894" s="1009"/>
    </row>
    <row r="895">
      <c r="A895" s="1009"/>
      <c r="B895" s="1008"/>
      <c r="C895" s="1009"/>
      <c r="D895" s="1010"/>
      <c r="E895" s="1009"/>
      <c r="F895" s="1011"/>
      <c r="G895" s="1009"/>
      <c r="H895" s="1009"/>
      <c r="I895" s="1009"/>
      <c r="J895" s="1009"/>
      <c r="K895" s="1009"/>
      <c r="L895" s="1009"/>
      <c r="M895" s="1009"/>
      <c r="N895" s="1009"/>
      <c r="O895" s="1009"/>
      <c r="P895" s="1009"/>
      <c r="Q895" s="1009"/>
      <c r="R895" s="1009"/>
      <c r="S895" s="1009"/>
      <c r="T895" s="1009"/>
      <c r="U895" s="1009"/>
      <c r="V895" s="1009"/>
      <c r="W895" s="1009"/>
      <c r="X895" s="1009"/>
      <c r="Y895" s="1009"/>
      <c r="Z895" s="1009"/>
      <c r="AA895" s="1009"/>
    </row>
    <row r="896">
      <c r="A896" s="1009"/>
      <c r="B896" s="1008"/>
      <c r="C896" s="1009"/>
      <c r="D896" s="1010"/>
      <c r="E896" s="1009"/>
      <c r="F896" s="1011"/>
      <c r="G896" s="1009"/>
      <c r="H896" s="1009"/>
      <c r="I896" s="1009"/>
      <c r="J896" s="1009"/>
      <c r="K896" s="1009"/>
      <c r="L896" s="1009"/>
      <c r="M896" s="1009"/>
      <c r="N896" s="1009"/>
      <c r="O896" s="1009"/>
      <c r="P896" s="1009"/>
      <c r="Q896" s="1009"/>
      <c r="R896" s="1009"/>
      <c r="S896" s="1009"/>
      <c r="T896" s="1009"/>
      <c r="U896" s="1009"/>
      <c r="V896" s="1009"/>
      <c r="W896" s="1009"/>
      <c r="X896" s="1009"/>
      <c r="Y896" s="1009"/>
      <c r="Z896" s="1009"/>
      <c r="AA896" s="1009"/>
    </row>
    <row r="897">
      <c r="A897" s="1009"/>
      <c r="B897" s="1008"/>
      <c r="C897" s="1009"/>
      <c r="D897" s="1010"/>
      <c r="E897" s="1009"/>
      <c r="F897" s="1011"/>
      <c r="G897" s="1009"/>
      <c r="H897" s="1009"/>
      <c r="I897" s="1009"/>
      <c r="J897" s="1009"/>
      <c r="K897" s="1009"/>
      <c r="L897" s="1009"/>
      <c r="M897" s="1009"/>
      <c r="N897" s="1009"/>
      <c r="O897" s="1009"/>
      <c r="P897" s="1009"/>
      <c r="Q897" s="1009"/>
      <c r="R897" s="1009"/>
      <c r="S897" s="1009"/>
      <c r="T897" s="1009"/>
      <c r="U897" s="1009"/>
      <c r="V897" s="1009"/>
      <c r="W897" s="1009"/>
      <c r="X897" s="1009"/>
      <c r="Y897" s="1009"/>
      <c r="Z897" s="1009"/>
      <c r="AA897" s="1009"/>
    </row>
    <row r="898">
      <c r="A898" s="1009"/>
      <c r="B898" s="1008"/>
      <c r="C898" s="1009"/>
      <c r="D898" s="1010"/>
      <c r="E898" s="1009"/>
      <c r="F898" s="1011"/>
      <c r="G898" s="1009"/>
      <c r="H898" s="1009"/>
      <c r="I898" s="1009"/>
      <c r="J898" s="1009"/>
      <c r="K898" s="1009"/>
      <c r="L898" s="1009"/>
      <c r="M898" s="1009"/>
      <c r="N898" s="1009"/>
      <c r="O898" s="1009"/>
      <c r="P898" s="1009"/>
      <c r="Q898" s="1009"/>
      <c r="R898" s="1009"/>
      <c r="S898" s="1009"/>
      <c r="T898" s="1009"/>
      <c r="U898" s="1009"/>
      <c r="V898" s="1009"/>
      <c r="W898" s="1009"/>
      <c r="X898" s="1009"/>
      <c r="Y898" s="1009"/>
      <c r="Z898" s="1009"/>
      <c r="AA898" s="1009"/>
    </row>
    <row r="899">
      <c r="A899" s="1009"/>
      <c r="B899" s="1008"/>
      <c r="C899" s="1009"/>
      <c r="D899" s="1010"/>
      <c r="E899" s="1009"/>
      <c r="F899" s="1011"/>
      <c r="G899" s="1009"/>
      <c r="H899" s="1009"/>
      <c r="I899" s="1009"/>
      <c r="J899" s="1009"/>
      <c r="K899" s="1009"/>
      <c r="L899" s="1009"/>
      <c r="M899" s="1009"/>
      <c r="N899" s="1009"/>
      <c r="O899" s="1009"/>
      <c r="P899" s="1009"/>
      <c r="Q899" s="1009"/>
      <c r="R899" s="1009"/>
      <c r="S899" s="1009"/>
      <c r="T899" s="1009"/>
      <c r="U899" s="1009"/>
      <c r="V899" s="1009"/>
      <c r="W899" s="1009"/>
      <c r="X899" s="1009"/>
      <c r="Y899" s="1009"/>
      <c r="Z899" s="1009"/>
      <c r="AA899" s="1009"/>
    </row>
    <row r="900">
      <c r="A900" s="1009"/>
      <c r="B900" s="1008"/>
      <c r="C900" s="1009"/>
      <c r="D900" s="1010"/>
      <c r="E900" s="1009"/>
      <c r="F900" s="1011"/>
      <c r="G900" s="1009"/>
      <c r="H900" s="1009"/>
      <c r="I900" s="1009"/>
      <c r="J900" s="1009"/>
      <c r="K900" s="1009"/>
      <c r="L900" s="1009"/>
      <c r="M900" s="1009"/>
      <c r="N900" s="1009"/>
      <c r="O900" s="1009"/>
      <c r="P900" s="1009"/>
      <c r="Q900" s="1009"/>
      <c r="R900" s="1009"/>
      <c r="S900" s="1009"/>
      <c r="T900" s="1009"/>
      <c r="U900" s="1009"/>
      <c r="V900" s="1009"/>
      <c r="W900" s="1009"/>
      <c r="X900" s="1009"/>
      <c r="Y900" s="1009"/>
      <c r="Z900" s="1009"/>
      <c r="AA900" s="1009"/>
    </row>
    <row r="901">
      <c r="A901" s="1009"/>
      <c r="B901" s="1008"/>
      <c r="C901" s="1009"/>
      <c r="D901" s="1010"/>
      <c r="E901" s="1009"/>
      <c r="F901" s="1011"/>
      <c r="G901" s="1009"/>
      <c r="H901" s="1009"/>
      <c r="I901" s="1009"/>
      <c r="J901" s="1009"/>
      <c r="K901" s="1009"/>
      <c r="L901" s="1009"/>
      <c r="M901" s="1009"/>
      <c r="N901" s="1009"/>
      <c r="O901" s="1009"/>
      <c r="P901" s="1009"/>
      <c r="Q901" s="1009"/>
      <c r="R901" s="1009"/>
      <c r="S901" s="1009"/>
      <c r="T901" s="1009"/>
      <c r="U901" s="1009"/>
      <c r="V901" s="1009"/>
      <c r="W901" s="1009"/>
      <c r="X901" s="1009"/>
      <c r="Y901" s="1009"/>
      <c r="Z901" s="1009"/>
      <c r="AA901" s="1009"/>
    </row>
    <row r="902">
      <c r="A902" s="1009"/>
      <c r="B902" s="1008"/>
      <c r="C902" s="1009"/>
      <c r="D902" s="1010"/>
      <c r="E902" s="1009"/>
      <c r="F902" s="1011"/>
      <c r="G902" s="1009"/>
      <c r="H902" s="1009"/>
      <c r="I902" s="1009"/>
      <c r="J902" s="1009"/>
      <c r="K902" s="1009"/>
      <c r="L902" s="1009"/>
      <c r="M902" s="1009"/>
      <c r="N902" s="1009"/>
      <c r="O902" s="1009"/>
      <c r="P902" s="1009"/>
      <c r="Q902" s="1009"/>
      <c r="R902" s="1009"/>
      <c r="S902" s="1009"/>
      <c r="T902" s="1009"/>
      <c r="U902" s="1009"/>
      <c r="V902" s="1009"/>
      <c r="W902" s="1009"/>
      <c r="X902" s="1009"/>
      <c r="Y902" s="1009"/>
      <c r="Z902" s="1009"/>
      <c r="AA902" s="1009"/>
    </row>
    <row r="903">
      <c r="A903" s="1009"/>
      <c r="B903" s="1008"/>
      <c r="C903" s="1009"/>
      <c r="D903" s="1010"/>
      <c r="E903" s="1009"/>
      <c r="F903" s="1011"/>
      <c r="G903" s="1009"/>
      <c r="H903" s="1009"/>
      <c r="I903" s="1009"/>
      <c r="J903" s="1009"/>
      <c r="K903" s="1009"/>
      <c r="L903" s="1009"/>
      <c r="M903" s="1009"/>
      <c r="N903" s="1009"/>
      <c r="O903" s="1009"/>
      <c r="P903" s="1009"/>
      <c r="Q903" s="1009"/>
      <c r="R903" s="1009"/>
      <c r="S903" s="1009"/>
      <c r="T903" s="1009"/>
      <c r="U903" s="1009"/>
      <c r="V903" s="1009"/>
      <c r="W903" s="1009"/>
      <c r="X903" s="1009"/>
      <c r="Y903" s="1009"/>
      <c r="Z903" s="1009"/>
      <c r="AA903" s="1009"/>
    </row>
    <row r="904">
      <c r="A904" s="1009"/>
      <c r="B904" s="1008"/>
      <c r="C904" s="1009"/>
      <c r="D904" s="1010"/>
      <c r="E904" s="1009"/>
      <c r="F904" s="1011"/>
      <c r="G904" s="1009"/>
      <c r="H904" s="1009"/>
      <c r="I904" s="1009"/>
      <c r="J904" s="1009"/>
      <c r="K904" s="1009"/>
      <c r="L904" s="1009"/>
      <c r="M904" s="1009"/>
      <c r="N904" s="1009"/>
      <c r="O904" s="1009"/>
      <c r="P904" s="1009"/>
      <c r="Q904" s="1009"/>
      <c r="R904" s="1009"/>
      <c r="S904" s="1009"/>
      <c r="T904" s="1009"/>
      <c r="U904" s="1009"/>
      <c r="V904" s="1009"/>
      <c r="W904" s="1009"/>
      <c r="X904" s="1009"/>
      <c r="Y904" s="1009"/>
      <c r="Z904" s="1009"/>
      <c r="AA904" s="1009"/>
    </row>
    <row r="905">
      <c r="A905" s="1009"/>
      <c r="B905" s="1008"/>
      <c r="C905" s="1009"/>
      <c r="D905" s="1010"/>
      <c r="E905" s="1009"/>
      <c r="F905" s="1011"/>
      <c r="G905" s="1009"/>
      <c r="H905" s="1009"/>
      <c r="I905" s="1009"/>
      <c r="J905" s="1009"/>
      <c r="K905" s="1009"/>
      <c r="L905" s="1009"/>
      <c r="M905" s="1009"/>
      <c r="N905" s="1009"/>
      <c r="O905" s="1009"/>
      <c r="P905" s="1009"/>
      <c r="Q905" s="1009"/>
      <c r="R905" s="1009"/>
      <c r="S905" s="1009"/>
      <c r="T905" s="1009"/>
      <c r="U905" s="1009"/>
      <c r="V905" s="1009"/>
      <c r="W905" s="1009"/>
      <c r="X905" s="1009"/>
      <c r="Y905" s="1009"/>
      <c r="Z905" s="1009"/>
      <c r="AA905" s="1009"/>
    </row>
    <row r="906">
      <c r="A906" s="1009"/>
      <c r="B906" s="1008"/>
      <c r="C906" s="1009"/>
      <c r="D906" s="1010"/>
      <c r="E906" s="1009"/>
      <c r="F906" s="1011"/>
      <c r="G906" s="1009"/>
      <c r="H906" s="1009"/>
      <c r="I906" s="1009"/>
      <c r="J906" s="1009"/>
      <c r="K906" s="1009"/>
      <c r="L906" s="1009"/>
      <c r="M906" s="1009"/>
      <c r="N906" s="1009"/>
      <c r="O906" s="1009"/>
      <c r="P906" s="1009"/>
      <c r="Q906" s="1009"/>
      <c r="R906" s="1009"/>
      <c r="S906" s="1009"/>
      <c r="T906" s="1009"/>
      <c r="U906" s="1009"/>
      <c r="V906" s="1009"/>
      <c r="W906" s="1009"/>
      <c r="X906" s="1009"/>
      <c r="Y906" s="1009"/>
      <c r="Z906" s="1009"/>
      <c r="AA906" s="1009"/>
    </row>
    <row r="907">
      <c r="A907" s="1009"/>
      <c r="B907" s="1008"/>
      <c r="C907" s="1009"/>
      <c r="D907" s="1010"/>
      <c r="E907" s="1009"/>
      <c r="F907" s="1011"/>
      <c r="G907" s="1009"/>
      <c r="H907" s="1009"/>
      <c r="I907" s="1009"/>
      <c r="J907" s="1009"/>
      <c r="K907" s="1009"/>
      <c r="L907" s="1009"/>
      <c r="M907" s="1009"/>
      <c r="N907" s="1009"/>
      <c r="O907" s="1009"/>
      <c r="P907" s="1009"/>
      <c r="Q907" s="1009"/>
      <c r="R907" s="1009"/>
      <c r="S907" s="1009"/>
      <c r="T907" s="1009"/>
      <c r="U907" s="1009"/>
      <c r="V907" s="1009"/>
      <c r="W907" s="1009"/>
      <c r="X907" s="1009"/>
      <c r="Y907" s="1009"/>
      <c r="Z907" s="1009"/>
      <c r="AA907" s="1009"/>
    </row>
    <row r="908">
      <c r="A908" s="1009"/>
      <c r="B908" s="1008"/>
      <c r="C908" s="1009"/>
      <c r="D908" s="1010"/>
      <c r="E908" s="1009"/>
      <c r="F908" s="1011"/>
      <c r="G908" s="1009"/>
      <c r="H908" s="1009"/>
      <c r="I908" s="1009"/>
      <c r="J908" s="1009"/>
      <c r="K908" s="1009"/>
      <c r="L908" s="1009"/>
      <c r="M908" s="1009"/>
      <c r="N908" s="1009"/>
      <c r="O908" s="1009"/>
      <c r="P908" s="1009"/>
      <c r="Q908" s="1009"/>
      <c r="R908" s="1009"/>
      <c r="S908" s="1009"/>
      <c r="T908" s="1009"/>
      <c r="U908" s="1009"/>
      <c r="V908" s="1009"/>
      <c r="W908" s="1009"/>
      <c r="X908" s="1009"/>
      <c r="Y908" s="1009"/>
      <c r="Z908" s="1009"/>
      <c r="AA908" s="1009"/>
    </row>
    <row r="909">
      <c r="A909" s="1009"/>
      <c r="B909" s="1008"/>
      <c r="C909" s="1009"/>
      <c r="D909" s="1010"/>
      <c r="E909" s="1009"/>
      <c r="F909" s="1011"/>
      <c r="G909" s="1009"/>
      <c r="H909" s="1009"/>
      <c r="I909" s="1009"/>
      <c r="J909" s="1009"/>
      <c r="K909" s="1009"/>
      <c r="L909" s="1009"/>
      <c r="M909" s="1009"/>
      <c r="N909" s="1009"/>
      <c r="O909" s="1009"/>
      <c r="P909" s="1009"/>
      <c r="Q909" s="1009"/>
      <c r="R909" s="1009"/>
      <c r="S909" s="1009"/>
      <c r="T909" s="1009"/>
      <c r="U909" s="1009"/>
      <c r="V909" s="1009"/>
      <c r="W909" s="1009"/>
      <c r="X909" s="1009"/>
      <c r="Y909" s="1009"/>
      <c r="Z909" s="1009"/>
      <c r="AA909" s="1009"/>
    </row>
    <row r="910">
      <c r="A910" s="1009"/>
      <c r="B910" s="1008"/>
      <c r="C910" s="1009"/>
      <c r="D910" s="1010"/>
      <c r="E910" s="1009"/>
      <c r="F910" s="1011"/>
      <c r="G910" s="1009"/>
      <c r="H910" s="1009"/>
      <c r="I910" s="1009"/>
      <c r="J910" s="1009"/>
      <c r="K910" s="1009"/>
      <c r="L910" s="1009"/>
      <c r="M910" s="1009"/>
      <c r="N910" s="1009"/>
      <c r="O910" s="1009"/>
      <c r="P910" s="1009"/>
      <c r="Q910" s="1009"/>
      <c r="R910" s="1009"/>
      <c r="S910" s="1009"/>
      <c r="T910" s="1009"/>
      <c r="U910" s="1009"/>
      <c r="V910" s="1009"/>
      <c r="W910" s="1009"/>
      <c r="X910" s="1009"/>
      <c r="Y910" s="1009"/>
      <c r="Z910" s="1009"/>
      <c r="AA910" s="1009"/>
    </row>
    <row r="911">
      <c r="A911" s="1009"/>
      <c r="B911" s="1008"/>
      <c r="C911" s="1009"/>
      <c r="D911" s="1010"/>
      <c r="E911" s="1009"/>
      <c r="F911" s="1011"/>
      <c r="G911" s="1009"/>
      <c r="H911" s="1009"/>
      <c r="I911" s="1009"/>
      <c r="J911" s="1009"/>
      <c r="K911" s="1009"/>
      <c r="L911" s="1009"/>
      <c r="M911" s="1009"/>
      <c r="N911" s="1009"/>
      <c r="O911" s="1009"/>
      <c r="P911" s="1009"/>
      <c r="Q911" s="1009"/>
      <c r="R911" s="1009"/>
      <c r="S911" s="1009"/>
      <c r="T911" s="1009"/>
      <c r="U911" s="1009"/>
      <c r="V911" s="1009"/>
      <c r="W911" s="1009"/>
      <c r="X911" s="1009"/>
      <c r="Y911" s="1009"/>
      <c r="Z911" s="1009"/>
      <c r="AA911" s="1009"/>
    </row>
    <row r="912">
      <c r="A912" s="1009"/>
      <c r="B912" s="1008"/>
      <c r="C912" s="1009"/>
      <c r="D912" s="1010"/>
      <c r="E912" s="1009"/>
      <c r="F912" s="1011"/>
      <c r="G912" s="1009"/>
      <c r="H912" s="1009"/>
      <c r="I912" s="1009"/>
      <c r="J912" s="1009"/>
      <c r="K912" s="1009"/>
      <c r="L912" s="1009"/>
      <c r="M912" s="1009"/>
      <c r="N912" s="1009"/>
      <c r="O912" s="1009"/>
      <c r="P912" s="1009"/>
      <c r="Q912" s="1009"/>
      <c r="R912" s="1009"/>
      <c r="S912" s="1009"/>
      <c r="T912" s="1009"/>
      <c r="U912" s="1009"/>
      <c r="V912" s="1009"/>
      <c r="W912" s="1009"/>
      <c r="X912" s="1009"/>
      <c r="Y912" s="1009"/>
      <c r="Z912" s="1009"/>
      <c r="AA912" s="1009"/>
    </row>
    <row r="913">
      <c r="A913" s="1009"/>
      <c r="B913" s="1008"/>
      <c r="C913" s="1009"/>
      <c r="D913" s="1010"/>
      <c r="E913" s="1009"/>
      <c r="F913" s="1011"/>
      <c r="G913" s="1009"/>
      <c r="H913" s="1009"/>
      <c r="I913" s="1009"/>
      <c r="J913" s="1009"/>
      <c r="K913" s="1009"/>
      <c r="L913" s="1009"/>
      <c r="M913" s="1009"/>
      <c r="N913" s="1009"/>
      <c r="O913" s="1009"/>
      <c r="P913" s="1009"/>
      <c r="Q913" s="1009"/>
      <c r="R913" s="1009"/>
      <c r="S913" s="1009"/>
      <c r="T913" s="1009"/>
      <c r="U913" s="1009"/>
      <c r="V913" s="1009"/>
      <c r="W913" s="1009"/>
      <c r="X913" s="1009"/>
      <c r="Y913" s="1009"/>
      <c r="Z913" s="1009"/>
      <c r="AA913" s="1009"/>
    </row>
    <row r="914">
      <c r="A914" s="1009"/>
      <c r="B914" s="1008"/>
      <c r="C914" s="1009"/>
      <c r="D914" s="1010"/>
      <c r="E914" s="1009"/>
      <c r="F914" s="1011"/>
      <c r="G914" s="1009"/>
      <c r="H914" s="1009"/>
      <c r="I914" s="1009"/>
      <c r="J914" s="1009"/>
      <c r="K914" s="1009"/>
      <c r="L914" s="1009"/>
      <c r="M914" s="1009"/>
      <c r="N914" s="1009"/>
      <c r="O914" s="1009"/>
      <c r="P914" s="1009"/>
      <c r="Q914" s="1009"/>
      <c r="R914" s="1009"/>
      <c r="S914" s="1009"/>
      <c r="T914" s="1009"/>
      <c r="U914" s="1009"/>
      <c r="V914" s="1009"/>
      <c r="W914" s="1009"/>
      <c r="X914" s="1009"/>
      <c r="Y914" s="1009"/>
      <c r="Z914" s="1009"/>
      <c r="AA914" s="1009"/>
    </row>
    <row r="915">
      <c r="A915" s="1009"/>
      <c r="B915" s="1008"/>
      <c r="C915" s="1009"/>
      <c r="D915" s="1010"/>
      <c r="E915" s="1009"/>
      <c r="F915" s="1011"/>
      <c r="G915" s="1009"/>
      <c r="H915" s="1009"/>
      <c r="I915" s="1009"/>
      <c r="J915" s="1009"/>
      <c r="K915" s="1009"/>
      <c r="L915" s="1009"/>
      <c r="M915" s="1009"/>
      <c r="N915" s="1009"/>
      <c r="O915" s="1009"/>
      <c r="P915" s="1009"/>
      <c r="Q915" s="1009"/>
      <c r="R915" s="1009"/>
      <c r="S915" s="1009"/>
      <c r="T915" s="1009"/>
      <c r="U915" s="1009"/>
      <c r="V915" s="1009"/>
      <c r="W915" s="1009"/>
      <c r="X915" s="1009"/>
      <c r="Y915" s="1009"/>
      <c r="Z915" s="1009"/>
      <c r="AA915" s="1009"/>
    </row>
    <row r="916">
      <c r="A916" s="1009"/>
      <c r="B916" s="1008"/>
      <c r="C916" s="1009"/>
      <c r="D916" s="1010"/>
      <c r="E916" s="1009"/>
      <c r="F916" s="1011"/>
      <c r="G916" s="1009"/>
      <c r="H916" s="1009"/>
      <c r="I916" s="1009"/>
      <c r="J916" s="1009"/>
      <c r="K916" s="1009"/>
      <c r="L916" s="1009"/>
      <c r="M916" s="1009"/>
      <c r="N916" s="1009"/>
      <c r="O916" s="1009"/>
      <c r="P916" s="1009"/>
      <c r="Q916" s="1009"/>
      <c r="R916" s="1009"/>
      <c r="S916" s="1009"/>
      <c r="T916" s="1009"/>
      <c r="U916" s="1009"/>
      <c r="V916" s="1009"/>
      <c r="W916" s="1009"/>
      <c r="X916" s="1009"/>
      <c r="Y916" s="1009"/>
      <c r="Z916" s="1009"/>
      <c r="AA916" s="1009"/>
    </row>
    <row r="917">
      <c r="A917" s="1009"/>
      <c r="B917" s="1008"/>
      <c r="C917" s="1009"/>
      <c r="D917" s="1010"/>
      <c r="E917" s="1009"/>
      <c r="F917" s="1011"/>
      <c r="G917" s="1009"/>
      <c r="H917" s="1009"/>
      <c r="I917" s="1009"/>
      <c r="J917" s="1009"/>
      <c r="K917" s="1009"/>
      <c r="L917" s="1009"/>
      <c r="M917" s="1009"/>
      <c r="N917" s="1009"/>
      <c r="O917" s="1009"/>
      <c r="P917" s="1009"/>
      <c r="Q917" s="1009"/>
      <c r="R917" s="1009"/>
      <c r="S917" s="1009"/>
      <c r="T917" s="1009"/>
      <c r="U917" s="1009"/>
      <c r="V917" s="1009"/>
      <c r="W917" s="1009"/>
      <c r="X917" s="1009"/>
      <c r="Y917" s="1009"/>
      <c r="Z917" s="1009"/>
      <c r="AA917" s="1009"/>
    </row>
    <row r="918">
      <c r="A918" s="1009"/>
      <c r="B918" s="1008"/>
      <c r="C918" s="1009"/>
      <c r="D918" s="1010"/>
      <c r="E918" s="1009"/>
      <c r="F918" s="1011"/>
      <c r="G918" s="1009"/>
      <c r="H918" s="1009"/>
      <c r="I918" s="1009"/>
      <c r="J918" s="1009"/>
      <c r="K918" s="1009"/>
      <c r="L918" s="1009"/>
      <c r="M918" s="1009"/>
      <c r="N918" s="1009"/>
      <c r="O918" s="1009"/>
      <c r="P918" s="1009"/>
      <c r="Q918" s="1009"/>
      <c r="R918" s="1009"/>
      <c r="S918" s="1009"/>
      <c r="T918" s="1009"/>
      <c r="U918" s="1009"/>
      <c r="V918" s="1009"/>
      <c r="W918" s="1009"/>
      <c r="X918" s="1009"/>
      <c r="Y918" s="1009"/>
      <c r="Z918" s="1009"/>
      <c r="AA918" s="1009"/>
    </row>
    <row r="919">
      <c r="A919" s="1009"/>
      <c r="B919" s="1008"/>
      <c r="C919" s="1009"/>
      <c r="D919" s="1010"/>
      <c r="E919" s="1009"/>
      <c r="F919" s="1011"/>
      <c r="G919" s="1009"/>
      <c r="H919" s="1009"/>
      <c r="I919" s="1009"/>
      <c r="J919" s="1009"/>
      <c r="K919" s="1009"/>
      <c r="L919" s="1009"/>
      <c r="M919" s="1009"/>
      <c r="N919" s="1009"/>
      <c r="O919" s="1009"/>
      <c r="P919" s="1009"/>
      <c r="Q919" s="1009"/>
      <c r="R919" s="1009"/>
      <c r="S919" s="1009"/>
      <c r="T919" s="1009"/>
      <c r="U919" s="1009"/>
      <c r="V919" s="1009"/>
      <c r="W919" s="1009"/>
      <c r="X919" s="1009"/>
      <c r="Y919" s="1009"/>
      <c r="Z919" s="1009"/>
      <c r="AA919" s="1009"/>
    </row>
    <row r="920">
      <c r="A920" s="1009"/>
      <c r="B920" s="1008"/>
      <c r="C920" s="1009"/>
      <c r="D920" s="1010"/>
      <c r="E920" s="1009"/>
      <c r="F920" s="1011"/>
      <c r="G920" s="1009"/>
      <c r="H920" s="1009"/>
      <c r="I920" s="1009"/>
      <c r="J920" s="1009"/>
      <c r="K920" s="1009"/>
      <c r="L920" s="1009"/>
      <c r="M920" s="1009"/>
      <c r="N920" s="1009"/>
      <c r="O920" s="1009"/>
      <c r="P920" s="1009"/>
      <c r="Q920" s="1009"/>
      <c r="R920" s="1009"/>
      <c r="S920" s="1009"/>
      <c r="T920" s="1009"/>
      <c r="U920" s="1009"/>
      <c r="V920" s="1009"/>
      <c r="W920" s="1009"/>
      <c r="X920" s="1009"/>
      <c r="Y920" s="1009"/>
      <c r="Z920" s="1009"/>
      <c r="AA920" s="1009"/>
    </row>
    <row r="921">
      <c r="A921" s="1009"/>
      <c r="B921" s="1008"/>
      <c r="C921" s="1009"/>
      <c r="D921" s="1010"/>
      <c r="E921" s="1009"/>
      <c r="F921" s="1011"/>
      <c r="G921" s="1009"/>
      <c r="H921" s="1009"/>
      <c r="I921" s="1009"/>
      <c r="J921" s="1009"/>
      <c r="K921" s="1009"/>
      <c r="L921" s="1009"/>
      <c r="M921" s="1009"/>
      <c r="N921" s="1009"/>
      <c r="O921" s="1009"/>
      <c r="P921" s="1009"/>
      <c r="Q921" s="1009"/>
      <c r="R921" s="1009"/>
      <c r="S921" s="1009"/>
      <c r="T921" s="1009"/>
      <c r="U921" s="1009"/>
      <c r="V921" s="1009"/>
      <c r="W921" s="1009"/>
      <c r="X921" s="1009"/>
      <c r="Y921" s="1009"/>
      <c r="Z921" s="1009"/>
      <c r="AA921" s="1009"/>
    </row>
    <row r="922">
      <c r="A922" s="1009"/>
      <c r="B922" s="1008"/>
      <c r="C922" s="1009"/>
      <c r="D922" s="1010"/>
      <c r="E922" s="1009"/>
      <c r="F922" s="1011"/>
      <c r="G922" s="1009"/>
      <c r="H922" s="1009"/>
      <c r="I922" s="1009"/>
      <c r="J922" s="1009"/>
      <c r="K922" s="1009"/>
      <c r="L922" s="1009"/>
      <c r="M922" s="1009"/>
      <c r="N922" s="1009"/>
      <c r="O922" s="1009"/>
      <c r="P922" s="1009"/>
      <c r="Q922" s="1009"/>
      <c r="R922" s="1009"/>
      <c r="S922" s="1009"/>
      <c r="T922" s="1009"/>
      <c r="U922" s="1009"/>
      <c r="V922" s="1009"/>
      <c r="W922" s="1009"/>
      <c r="X922" s="1009"/>
      <c r="Y922" s="1009"/>
      <c r="Z922" s="1009"/>
      <c r="AA922" s="1009"/>
    </row>
    <row r="923">
      <c r="A923" s="1009"/>
      <c r="B923" s="1008"/>
      <c r="C923" s="1009"/>
      <c r="D923" s="1010"/>
      <c r="E923" s="1009"/>
      <c r="F923" s="1011"/>
      <c r="G923" s="1009"/>
      <c r="H923" s="1009"/>
      <c r="I923" s="1009"/>
      <c r="J923" s="1009"/>
      <c r="K923" s="1009"/>
      <c r="L923" s="1009"/>
      <c r="M923" s="1009"/>
      <c r="N923" s="1009"/>
      <c r="O923" s="1009"/>
      <c r="P923" s="1009"/>
      <c r="Q923" s="1009"/>
      <c r="R923" s="1009"/>
      <c r="S923" s="1009"/>
      <c r="T923" s="1009"/>
      <c r="U923" s="1009"/>
      <c r="V923" s="1009"/>
      <c r="W923" s="1009"/>
      <c r="X923" s="1009"/>
      <c r="Y923" s="1009"/>
      <c r="Z923" s="1009"/>
      <c r="AA923" s="1009"/>
    </row>
    <row r="924">
      <c r="A924" s="1009"/>
      <c r="B924" s="1008"/>
      <c r="C924" s="1009"/>
      <c r="D924" s="1010"/>
      <c r="E924" s="1009"/>
      <c r="F924" s="1011"/>
      <c r="G924" s="1009"/>
      <c r="H924" s="1009"/>
      <c r="I924" s="1009"/>
      <c r="J924" s="1009"/>
      <c r="K924" s="1009"/>
      <c r="L924" s="1009"/>
      <c r="M924" s="1009"/>
      <c r="N924" s="1009"/>
      <c r="O924" s="1009"/>
      <c r="P924" s="1009"/>
      <c r="Q924" s="1009"/>
      <c r="R924" s="1009"/>
      <c r="S924" s="1009"/>
      <c r="T924" s="1009"/>
      <c r="U924" s="1009"/>
      <c r="V924" s="1009"/>
      <c r="W924" s="1009"/>
      <c r="X924" s="1009"/>
      <c r="Y924" s="1009"/>
      <c r="Z924" s="1009"/>
      <c r="AA924" s="1009"/>
    </row>
    <row r="925">
      <c r="A925" s="1009"/>
      <c r="B925" s="1008"/>
      <c r="C925" s="1009"/>
      <c r="D925" s="1010"/>
      <c r="E925" s="1009"/>
      <c r="F925" s="1011"/>
      <c r="G925" s="1009"/>
      <c r="H925" s="1009"/>
      <c r="I925" s="1009"/>
      <c r="J925" s="1009"/>
      <c r="K925" s="1009"/>
      <c r="L925" s="1009"/>
      <c r="M925" s="1009"/>
      <c r="N925" s="1009"/>
      <c r="O925" s="1009"/>
      <c r="P925" s="1009"/>
      <c r="Q925" s="1009"/>
      <c r="R925" s="1009"/>
      <c r="S925" s="1009"/>
      <c r="T925" s="1009"/>
      <c r="U925" s="1009"/>
      <c r="V925" s="1009"/>
      <c r="W925" s="1009"/>
      <c r="X925" s="1009"/>
      <c r="Y925" s="1009"/>
      <c r="Z925" s="1009"/>
      <c r="AA925" s="1009"/>
    </row>
    <row r="926">
      <c r="A926" s="1009"/>
      <c r="B926" s="1008"/>
      <c r="C926" s="1009"/>
      <c r="D926" s="1010"/>
      <c r="E926" s="1009"/>
      <c r="F926" s="1011"/>
      <c r="G926" s="1009"/>
      <c r="H926" s="1009"/>
      <c r="I926" s="1009"/>
      <c r="J926" s="1009"/>
      <c r="K926" s="1009"/>
      <c r="L926" s="1009"/>
      <c r="M926" s="1009"/>
      <c r="N926" s="1009"/>
      <c r="O926" s="1009"/>
      <c r="P926" s="1009"/>
      <c r="Q926" s="1009"/>
      <c r="R926" s="1009"/>
      <c r="S926" s="1009"/>
      <c r="T926" s="1009"/>
      <c r="U926" s="1009"/>
      <c r="V926" s="1009"/>
      <c r="W926" s="1009"/>
      <c r="X926" s="1009"/>
      <c r="Y926" s="1009"/>
      <c r="Z926" s="1009"/>
      <c r="AA926" s="1009"/>
    </row>
    <row r="927">
      <c r="A927" s="1009"/>
      <c r="B927" s="1008"/>
      <c r="C927" s="1009"/>
      <c r="D927" s="1010"/>
      <c r="E927" s="1009"/>
      <c r="F927" s="1011"/>
      <c r="G927" s="1009"/>
      <c r="H927" s="1009"/>
      <c r="I927" s="1009"/>
      <c r="J927" s="1009"/>
      <c r="K927" s="1009"/>
      <c r="L927" s="1009"/>
      <c r="M927" s="1009"/>
      <c r="N927" s="1009"/>
      <c r="O927" s="1009"/>
      <c r="P927" s="1009"/>
      <c r="Q927" s="1009"/>
      <c r="R927" s="1009"/>
      <c r="S927" s="1009"/>
      <c r="T927" s="1009"/>
      <c r="U927" s="1009"/>
      <c r="V927" s="1009"/>
      <c r="W927" s="1009"/>
      <c r="X927" s="1009"/>
      <c r="Y927" s="1009"/>
      <c r="Z927" s="1009"/>
      <c r="AA927" s="1009"/>
    </row>
    <row r="928">
      <c r="A928" s="1009"/>
      <c r="B928" s="1008"/>
      <c r="C928" s="1009"/>
      <c r="D928" s="1010"/>
      <c r="E928" s="1009"/>
      <c r="F928" s="1011"/>
      <c r="G928" s="1009"/>
      <c r="H928" s="1009"/>
      <c r="I928" s="1009"/>
      <c r="J928" s="1009"/>
      <c r="K928" s="1009"/>
      <c r="L928" s="1009"/>
      <c r="M928" s="1009"/>
      <c r="N928" s="1009"/>
      <c r="O928" s="1009"/>
      <c r="P928" s="1009"/>
      <c r="Q928" s="1009"/>
      <c r="R928" s="1009"/>
      <c r="S928" s="1009"/>
      <c r="T928" s="1009"/>
      <c r="U928" s="1009"/>
      <c r="V928" s="1009"/>
      <c r="W928" s="1009"/>
      <c r="X928" s="1009"/>
      <c r="Y928" s="1009"/>
      <c r="Z928" s="1009"/>
      <c r="AA928" s="1009"/>
    </row>
    <row r="929">
      <c r="A929" s="1009"/>
      <c r="B929" s="1008"/>
      <c r="C929" s="1009"/>
      <c r="D929" s="1010"/>
      <c r="E929" s="1009"/>
      <c r="F929" s="1011"/>
      <c r="G929" s="1009"/>
      <c r="H929" s="1009"/>
      <c r="I929" s="1009"/>
      <c r="J929" s="1009"/>
      <c r="K929" s="1009"/>
      <c r="L929" s="1009"/>
      <c r="M929" s="1009"/>
      <c r="N929" s="1009"/>
      <c r="O929" s="1009"/>
      <c r="P929" s="1009"/>
      <c r="Q929" s="1009"/>
      <c r="R929" s="1009"/>
      <c r="S929" s="1009"/>
      <c r="T929" s="1009"/>
      <c r="U929" s="1009"/>
      <c r="V929" s="1009"/>
      <c r="W929" s="1009"/>
      <c r="X929" s="1009"/>
      <c r="Y929" s="1009"/>
      <c r="Z929" s="1009"/>
      <c r="AA929" s="1009"/>
    </row>
    <row r="930">
      <c r="A930" s="1009"/>
      <c r="B930" s="1008"/>
      <c r="C930" s="1009"/>
      <c r="D930" s="1010"/>
      <c r="E930" s="1009"/>
      <c r="F930" s="1011"/>
      <c r="G930" s="1009"/>
      <c r="H930" s="1009"/>
      <c r="I930" s="1009"/>
      <c r="J930" s="1009"/>
      <c r="K930" s="1009"/>
      <c r="L930" s="1009"/>
      <c r="M930" s="1009"/>
      <c r="N930" s="1009"/>
      <c r="O930" s="1009"/>
      <c r="P930" s="1009"/>
      <c r="Q930" s="1009"/>
      <c r="R930" s="1009"/>
      <c r="S930" s="1009"/>
      <c r="T930" s="1009"/>
      <c r="U930" s="1009"/>
      <c r="V930" s="1009"/>
      <c r="W930" s="1009"/>
      <c r="X930" s="1009"/>
      <c r="Y930" s="1009"/>
      <c r="Z930" s="1009"/>
      <c r="AA930" s="1009"/>
    </row>
    <row r="931">
      <c r="A931" s="1009"/>
      <c r="B931" s="1008"/>
      <c r="C931" s="1009"/>
      <c r="D931" s="1010"/>
      <c r="E931" s="1009"/>
      <c r="F931" s="1011"/>
      <c r="G931" s="1009"/>
      <c r="H931" s="1009"/>
      <c r="I931" s="1009"/>
      <c r="J931" s="1009"/>
      <c r="K931" s="1009"/>
      <c r="L931" s="1009"/>
      <c r="M931" s="1009"/>
      <c r="N931" s="1009"/>
      <c r="O931" s="1009"/>
      <c r="P931" s="1009"/>
      <c r="Q931" s="1009"/>
      <c r="R931" s="1009"/>
      <c r="S931" s="1009"/>
      <c r="T931" s="1009"/>
      <c r="U931" s="1009"/>
      <c r="V931" s="1009"/>
      <c r="W931" s="1009"/>
      <c r="X931" s="1009"/>
      <c r="Y931" s="1009"/>
      <c r="Z931" s="1009"/>
      <c r="AA931" s="1009"/>
    </row>
    <row r="932">
      <c r="A932" s="1009"/>
      <c r="B932" s="1008"/>
      <c r="C932" s="1009"/>
      <c r="D932" s="1010"/>
      <c r="E932" s="1009"/>
      <c r="F932" s="1011"/>
      <c r="G932" s="1009"/>
      <c r="H932" s="1009"/>
      <c r="I932" s="1009"/>
      <c r="J932" s="1009"/>
      <c r="K932" s="1009"/>
      <c r="L932" s="1009"/>
      <c r="M932" s="1009"/>
      <c r="N932" s="1009"/>
      <c r="O932" s="1009"/>
      <c r="P932" s="1009"/>
      <c r="Q932" s="1009"/>
      <c r="R932" s="1009"/>
      <c r="S932" s="1009"/>
      <c r="T932" s="1009"/>
      <c r="U932" s="1009"/>
      <c r="V932" s="1009"/>
      <c r="W932" s="1009"/>
      <c r="X932" s="1009"/>
      <c r="Y932" s="1009"/>
      <c r="Z932" s="1009"/>
      <c r="AA932" s="1009"/>
    </row>
    <row r="933">
      <c r="A933" s="1009"/>
      <c r="B933" s="1008"/>
      <c r="C933" s="1009"/>
      <c r="D933" s="1010"/>
      <c r="E933" s="1009"/>
      <c r="F933" s="1011"/>
      <c r="G933" s="1009"/>
      <c r="H933" s="1009"/>
      <c r="I933" s="1009"/>
      <c r="J933" s="1009"/>
      <c r="K933" s="1009"/>
      <c r="L933" s="1009"/>
      <c r="M933" s="1009"/>
      <c r="N933" s="1009"/>
      <c r="O933" s="1009"/>
      <c r="P933" s="1009"/>
      <c r="Q933" s="1009"/>
      <c r="R933" s="1009"/>
      <c r="S933" s="1009"/>
      <c r="T933" s="1009"/>
      <c r="U933" s="1009"/>
      <c r="V933" s="1009"/>
      <c r="W933" s="1009"/>
      <c r="X933" s="1009"/>
      <c r="Y933" s="1009"/>
      <c r="Z933" s="1009"/>
      <c r="AA933" s="1009"/>
    </row>
    <row r="934">
      <c r="A934" s="1009"/>
      <c r="B934" s="1008"/>
      <c r="C934" s="1009"/>
      <c r="D934" s="1010"/>
      <c r="E934" s="1009"/>
      <c r="F934" s="1011"/>
      <c r="G934" s="1009"/>
      <c r="H934" s="1009"/>
      <c r="I934" s="1009"/>
      <c r="J934" s="1009"/>
      <c r="K934" s="1009"/>
      <c r="L934" s="1009"/>
      <c r="M934" s="1009"/>
      <c r="N934" s="1009"/>
      <c r="O934" s="1009"/>
      <c r="P934" s="1009"/>
      <c r="Q934" s="1009"/>
      <c r="R934" s="1009"/>
      <c r="S934" s="1009"/>
      <c r="T934" s="1009"/>
      <c r="U934" s="1009"/>
      <c r="V934" s="1009"/>
      <c r="W934" s="1009"/>
      <c r="X934" s="1009"/>
      <c r="Y934" s="1009"/>
      <c r="Z934" s="1009"/>
      <c r="AA934" s="1009"/>
    </row>
    <row r="935">
      <c r="A935" s="1009"/>
      <c r="B935" s="1008"/>
      <c r="C935" s="1009"/>
      <c r="D935" s="1010"/>
      <c r="E935" s="1009"/>
      <c r="F935" s="1011"/>
      <c r="G935" s="1009"/>
      <c r="H935" s="1009"/>
      <c r="I935" s="1009"/>
      <c r="J935" s="1009"/>
      <c r="K935" s="1009"/>
      <c r="L935" s="1009"/>
      <c r="M935" s="1009"/>
      <c r="N935" s="1009"/>
      <c r="O935" s="1009"/>
      <c r="P935" s="1009"/>
      <c r="Q935" s="1009"/>
      <c r="R935" s="1009"/>
      <c r="S935" s="1009"/>
      <c r="T935" s="1009"/>
      <c r="U935" s="1009"/>
      <c r="V935" s="1009"/>
      <c r="W935" s="1009"/>
      <c r="X935" s="1009"/>
      <c r="Y935" s="1009"/>
      <c r="Z935" s="1009"/>
      <c r="AA935" s="1009"/>
    </row>
    <row r="936">
      <c r="A936" s="1009"/>
      <c r="B936" s="1008"/>
      <c r="C936" s="1009"/>
      <c r="D936" s="1010"/>
      <c r="E936" s="1009"/>
      <c r="F936" s="1011"/>
      <c r="G936" s="1009"/>
      <c r="H936" s="1009"/>
      <c r="I936" s="1009"/>
      <c r="J936" s="1009"/>
      <c r="K936" s="1009"/>
      <c r="L936" s="1009"/>
      <c r="M936" s="1009"/>
      <c r="N936" s="1009"/>
      <c r="O936" s="1009"/>
      <c r="P936" s="1009"/>
      <c r="Q936" s="1009"/>
      <c r="R936" s="1009"/>
      <c r="S936" s="1009"/>
      <c r="T936" s="1009"/>
      <c r="U936" s="1009"/>
      <c r="V936" s="1009"/>
      <c r="W936" s="1009"/>
      <c r="X936" s="1009"/>
      <c r="Y936" s="1009"/>
      <c r="Z936" s="1009"/>
      <c r="AA936" s="1009"/>
    </row>
    <row r="937">
      <c r="A937" s="1009"/>
      <c r="B937" s="1008"/>
      <c r="C937" s="1009"/>
      <c r="D937" s="1010"/>
      <c r="E937" s="1009"/>
      <c r="F937" s="1011"/>
      <c r="G937" s="1009"/>
      <c r="H937" s="1009"/>
      <c r="I937" s="1009"/>
      <c r="J937" s="1009"/>
      <c r="K937" s="1009"/>
      <c r="L937" s="1009"/>
      <c r="M937" s="1009"/>
      <c r="N937" s="1009"/>
      <c r="O937" s="1009"/>
      <c r="P937" s="1009"/>
      <c r="Q937" s="1009"/>
      <c r="R937" s="1009"/>
      <c r="S937" s="1009"/>
      <c r="T937" s="1009"/>
      <c r="U937" s="1009"/>
      <c r="V937" s="1009"/>
      <c r="W937" s="1009"/>
      <c r="X937" s="1009"/>
      <c r="Y937" s="1009"/>
      <c r="Z937" s="1009"/>
      <c r="AA937" s="1009"/>
    </row>
    <row r="938">
      <c r="A938" s="1009"/>
      <c r="B938" s="1008"/>
      <c r="C938" s="1009"/>
      <c r="D938" s="1010"/>
      <c r="E938" s="1009"/>
      <c r="F938" s="1011"/>
      <c r="G938" s="1009"/>
      <c r="H938" s="1009"/>
      <c r="I938" s="1009"/>
      <c r="J938" s="1009"/>
      <c r="K938" s="1009"/>
      <c r="L938" s="1009"/>
      <c r="M938" s="1009"/>
      <c r="N938" s="1009"/>
      <c r="O938" s="1009"/>
      <c r="P938" s="1009"/>
      <c r="Q938" s="1009"/>
      <c r="R938" s="1009"/>
      <c r="S938" s="1009"/>
      <c r="T938" s="1009"/>
      <c r="U938" s="1009"/>
      <c r="V938" s="1009"/>
      <c r="W938" s="1009"/>
      <c r="X938" s="1009"/>
      <c r="Y938" s="1009"/>
      <c r="Z938" s="1009"/>
      <c r="AA938" s="1009"/>
    </row>
    <row r="939">
      <c r="A939" s="1009"/>
      <c r="B939" s="1008"/>
      <c r="C939" s="1009"/>
      <c r="D939" s="1010"/>
      <c r="E939" s="1009"/>
      <c r="F939" s="1011"/>
      <c r="G939" s="1009"/>
      <c r="H939" s="1009"/>
      <c r="I939" s="1009"/>
      <c r="J939" s="1009"/>
      <c r="K939" s="1009"/>
      <c r="L939" s="1009"/>
      <c r="M939" s="1009"/>
      <c r="N939" s="1009"/>
      <c r="O939" s="1009"/>
      <c r="P939" s="1009"/>
      <c r="Q939" s="1009"/>
      <c r="R939" s="1009"/>
      <c r="S939" s="1009"/>
      <c r="T939" s="1009"/>
      <c r="U939" s="1009"/>
      <c r="V939" s="1009"/>
      <c r="W939" s="1009"/>
      <c r="X939" s="1009"/>
      <c r="Y939" s="1009"/>
      <c r="Z939" s="1009"/>
      <c r="AA939" s="1009"/>
    </row>
    <row r="940">
      <c r="A940" s="1009"/>
      <c r="B940" s="1008"/>
      <c r="C940" s="1009"/>
      <c r="D940" s="1010"/>
      <c r="E940" s="1009"/>
      <c r="F940" s="1011"/>
      <c r="G940" s="1009"/>
      <c r="H940" s="1009"/>
      <c r="I940" s="1009"/>
      <c r="J940" s="1009"/>
      <c r="K940" s="1009"/>
      <c r="L940" s="1009"/>
      <c r="M940" s="1009"/>
      <c r="N940" s="1009"/>
      <c r="O940" s="1009"/>
      <c r="P940" s="1009"/>
      <c r="Q940" s="1009"/>
      <c r="R940" s="1009"/>
      <c r="S940" s="1009"/>
      <c r="T940" s="1009"/>
      <c r="U940" s="1009"/>
      <c r="V940" s="1009"/>
      <c r="W940" s="1009"/>
      <c r="X940" s="1009"/>
      <c r="Y940" s="1009"/>
      <c r="Z940" s="1009"/>
      <c r="AA940" s="1009"/>
    </row>
    <row r="941">
      <c r="A941" s="1009"/>
      <c r="B941" s="1008"/>
      <c r="C941" s="1009"/>
      <c r="D941" s="1010"/>
      <c r="E941" s="1009"/>
      <c r="F941" s="1011"/>
      <c r="G941" s="1009"/>
      <c r="H941" s="1009"/>
      <c r="I941" s="1009"/>
      <c r="J941" s="1009"/>
      <c r="K941" s="1009"/>
      <c r="L941" s="1009"/>
      <c r="M941" s="1009"/>
      <c r="N941" s="1009"/>
      <c r="O941" s="1009"/>
      <c r="P941" s="1009"/>
      <c r="Q941" s="1009"/>
      <c r="R941" s="1009"/>
      <c r="S941" s="1009"/>
      <c r="T941" s="1009"/>
      <c r="U941" s="1009"/>
      <c r="V941" s="1009"/>
      <c r="W941" s="1009"/>
      <c r="X941" s="1009"/>
      <c r="Y941" s="1009"/>
      <c r="Z941" s="1009"/>
      <c r="AA941" s="1009"/>
    </row>
    <row r="942">
      <c r="A942" s="1009"/>
      <c r="B942" s="1008"/>
      <c r="C942" s="1009"/>
      <c r="D942" s="1010"/>
      <c r="E942" s="1009"/>
      <c r="F942" s="1011"/>
      <c r="G942" s="1009"/>
      <c r="H942" s="1009"/>
      <c r="I942" s="1009"/>
      <c r="J942" s="1009"/>
      <c r="K942" s="1009"/>
      <c r="L942" s="1009"/>
      <c r="M942" s="1009"/>
      <c r="N942" s="1009"/>
      <c r="O942" s="1009"/>
      <c r="P942" s="1009"/>
      <c r="Q942" s="1009"/>
      <c r="R942" s="1009"/>
      <c r="S942" s="1009"/>
      <c r="T942" s="1009"/>
      <c r="U942" s="1009"/>
      <c r="V942" s="1009"/>
      <c r="W942" s="1009"/>
      <c r="X942" s="1009"/>
      <c r="Y942" s="1009"/>
      <c r="Z942" s="1009"/>
      <c r="AA942" s="1009"/>
    </row>
    <row r="943">
      <c r="A943" s="1009"/>
      <c r="B943" s="1008"/>
      <c r="C943" s="1009"/>
      <c r="D943" s="1010"/>
      <c r="E943" s="1009"/>
      <c r="F943" s="1011"/>
      <c r="G943" s="1009"/>
      <c r="H943" s="1009"/>
      <c r="I943" s="1009"/>
      <c r="J943" s="1009"/>
      <c r="K943" s="1009"/>
      <c r="L943" s="1009"/>
      <c r="M943" s="1009"/>
      <c r="N943" s="1009"/>
      <c r="O943" s="1009"/>
      <c r="P943" s="1009"/>
      <c r="Q943" s="1009"/>
      <c r="R943" s="1009"/>
      <c r="S943" s="1009"/>
      <c r="T943" s="1009"/>
      <c r="U943" s="1009"/>
      <c r="V943" s="1009"/>
      <c r="W943" s="1009"/>
      <c r="X943" s="1009"/>
      <c r="Y943" s="1009"/>
      <c r="Z943" s="1009"/>
      <c r="AA943" s="1009"/>
    </row>
    <row r="944">
      <c r="A944" s="1009"/>
      <c r="B944" s="1008"/>
      <c r="C944" s="1009"/>
      <c r="D944" s="1010"/>
      <c r="E944" s="1009"/>
      <c r="F944" s="1011"/>
      <c r="G944" s="1009"/>
      <c r="H944" s="1009"/>
      <c r="I944" s="1009"/>
      <c r="J944" s="1009"/>
      <c r="K944" s="1009"/>
      <c r="L944" s="1009"/>
      <c r="M944" s="1009"/>
      <c r="N944" s="1009"/>
      <c r="O944" s="1009"/>
      <c r="P944" s="1009"/>
      <c r="Q944" s="1009"/>
      <c r="R944" s="1009"/>
      <c r="S944" s="1009"/>
      <c r="T944" s="1009"/>
      <c r="U944" s="1009"/>
      <c r="V944" s="1009"/>
      <c r="W944" s="1009"/>
      <c r="X944" s="1009"/>
      <c r="Y944" s="1009"/>
      <c r="Z944" s="1009"/>
      <c r="AA944" s="1009"/>
    </row>
    <row r="945">
      <c r="A945" s="1009"/>
      <c r="B945" s="1008"/>
      <c r="C945" s="1009"/>
      <c r="D945" s="1010"/>
      <c r="E945" s="1009"/>
      <c r="F945" s="1011"/>
      <c r="G945" s="1009"/>
      <c r="H945" s="1009"/>
      <c r="I945" s="1009"/>
      <c r="J945" s="1009"/>
      <c r="K945" s="1009"/>
      <c r="L945" s="1009"/>
      <c r="M945" s="1009"/>
      <c r="N945" s="1009"/>
      <c r="O945" s="1009"/>
      <c r="P945" s="1009"/>
      <c r="Q945" s="1009"/>
      <c r="R945" s="1009"/>
      <c r="S945" s="1009"/>
      <c r="T945" s="1009"/>
      <c r="U945" s="1009"/>
      <c r="V945" s="1009"/>
      <c r="W945" s="1009"/>
      <c r="X945" s="1009"/>
      <c r="Y945" s="1009"/>
      <c r="Z945" s="1009"/>
      <c r="AA945" s="1009"/>
    </row>
    <row r="946">
      <c r="A946" s="1009"/>
      <c r="B946" s="1008"/>
      <c r="C946" s="1009"/>
      <c r="D946" s="1010"/>
      <c r="E946" s="1009"/>
      <c r="F946" s="1011"/>
      <c r="G946" s="1009"/>
      <c r="H946" s="1009"/>
      <c r="I946" s="1009"/>
      <c r="J946" s="1009"/>
      <c r="K946" s="1009"/>
      <c r="L946" s="1009"/>
      <c r="M946" s="1009"/>
      <c r="N946" s="1009"/>
      <c r="O946" s="1009"/>
      <c r="P946" s="1009"/>
      <c r="Q946" s="1009"/>
      <c r="R946" s="1009"/>
      <c r="S946" s="1009"/>
      <c r="T946" s="1009"/>
      <c r="U946" s="1009"/>
      <c r="V946" s="1009"/>
      <c r="W946" s="1009"/>
      <c r="X946" s="1009"/>
      <c r="Y946" s="1009"/>
      <c r="Z946" s="1009"/>
      <c r="AA946" s="1009"/>
    </row>
    <row r="947">
      <c r="A947" s="1009"/>
      <c r="B947" s="1008"/>
      <c r="C947" s="1009"/>
      <c r="D947" s="1010"/>
      <c r="E947" s="1009"/>
      <c r="F947" s="1011"/>
      <c r="G947" s="1009"/>
      <c r="H947" s="1009"/>
      <c r="I947" s="1009"/>
      <c r="J947" s="1009"/>
      <c r="K947" s="1009"/>
      <c r="L947" s="1009"/>
      <c r="M947" s="1009"/>
      <c r="N947" s="1009"/>
      <c r="O947" s="1009"/>
      <c r="P947" s="1009"/>
      <c r="Q947" s="1009"/>
      <c r="R947" s="1009"/>
      <c r="S947" s="1009"/>
      <c r="T947" s="1009"/>
      <c r="U947" s="1009"/>
      <c r="V947" s="1009"/>
      <c r="W947" s="1009"/>
      <c r="X947" s="1009"/>
      <c r="Y947" s="1009"/>
      <c r="Z947" s="1009"/>
      <c r="AA947" s="1009"/>
    </row>
    <row r="948">
      <c r="A948" s="1009"/>
      <c r="B948" s="1008"/>
      <c r="C948" s="1009"/>
      <c r="D948" s="1010"/>
      <c r="E948" s="1009"/>
      <c r="F948" s="1011"/>
      <c r="G948" s="1009"/>
      <c r="H948" s="1009"/>
      <c r="I948" s="1009"/>
      <c r="J948" s="1009"/>
      <c r="K948" s="1009"/>
      <c r="L948" s="1009"/>
      <c r="M948" s="1009"/>
      <c r="N948" s="1009"/>
      <c r="O948" s="1009"/>
      <c r="P948" s="1009"/>
      <c r="Q948" s="1009"/>
      <c r="R948" s="1009"/>
      <c r="S948" s="1009"/>
      <c r="T948" s="1009"/>
      <c r="U948" s="1009"/>
      <c r="V948" s="1009"/>
      <c r="W948" s="1009"/>
      <c r="X948" s="1009"/>
      <c r="Y948" s="1009"/>
      <c r="Z948" s="1009"/>
      <c r="AA948" s="1009"/>
    </row>
    <row r="949">
      <c r="A949" s="1009"/>
      <c r="B949" s="1008"/>
      <c r="C949" s="1009"/>
      <c r="D949" s="1010"/>
      <c r="E949" s="1009"/>
      <c r="F949" s="1011"/>
      <c r="G949" s="1009"/>
      <c r="H949" s="1009"/>
      <c r="I949" s="1009"/>
      <c r="J949" s="1009"/>
      <c r="K949" s="1009"/>
      <c r="L949" s="1009"/>
      <c r="M949" s="1009"/>
      <c r="N949" s="1009"/>
      <c r="O949" s="1009"/>
      <c r="P949" s="1009"/>
      <c r="Q949" s="1009"/>
      <c r="R949" s="1009"/>
      <c r="S949" s="1009"/>
      <c r="T949" s="1009"/>
      <c r="U949" s="1009"/>
      <c r="V949" s="1009"/>
      <c r="W949" s="1009"/>
      <c r="X949" s="1009"/>
      <c r="Y949" s="1009"/>
      <c r="Z949" s="1009"/>
      <c r="AA949" s="1009"/>
    </row>
    <row r="950">
      <c r="A950" s="1009"/>
      <c r="B950" s="1008"/>
      <c r="C950" s="1009"/>
      <c r="D950" s="1010"/>
      <c r="E950" s="1009"/>
      <c r="F950" s="1011"/>
      <c r="G950" s="1009"/>
      <c r="H950" s="1009"/>
      <c r="I950" s="1009"/>
      <c r="J950" s="1009"/>
      <c r="K950" s="1009"/>
      <c r="L950" s="1009"/>
      <c r="M950" s="1009"/>
      <c r="N950" s="1009"/>
      <c r="O950" s="1009"/>
      <c r="P950" s="1009"/>
      <c r="Q950" s="1009"/>
      <c r="R950" s="1009"/>
      <c r="S950" s="1009"/>
      <c r="T950" s="1009"/>
      <c r="U950" s="1009"/>
      <c r="V950" s="1009"/>
      <c r="W950" s="1009"/>
      <c r="X950" s="1009"/>
      <c r="Y950" s="1009"/>
      <c r="Z950" s="1009"/>
      <c r="AA950" s="1009"/>
    </row>
    <row r="951">
      <c r="A951" s="1009"/>
      <c r="B951" s="1008"/>
      <c r="C951" s="1009"/>
      <c r="D951" s="1010"/>
      <c r="E951" s="1009"/>
      <c r="F951" s="1011"/>
      <c r="G951" s="1009"/>
      <c r="H951" s="1009"/>
      <c r="I951" s="1009"/>
      <c r="J951" s="1009"/>
      <c r="K951" s="1009"/>
      <c r="L951" s="1009"/>
      <c r="M951" s="1009"/>
      <c r="N951" s="1009"/>
      <c r="O951" s="1009"/>
      <c r="P951" s="1009"/>
      <c r="Q951" s="1009"/>
      <c r="R951" s="1009"/>
      <c r="S951" s="1009"/>
      <c r="T951" s="1009"/>
      <c r="U951" s="1009"/>
      <c r="V951" s="1009"/>
      <c r="W951" s="1009"/>
      <c r="X951" s="1009"/>
      <c r="Y951" s="1009"/>
      <c r="Z951" s="1009"/>
      <c r="AA951" s="1009"/>
    </row>
    <row r="952">
      <c r="A952" s="1009"/>
      <c r="B952" s="1008"/>
      <c r="C952" s="1009"/>
      <c r="D952" s="1010"/>
      <c r="E952" s="1009"/>
      <c r="F952" s="1011"/>
      <c r="G952" s="1009"/>
      <c r="H952" s="1009"/>
      <c r="I952" s="1009"/>
      <c r="J952" s="1009"/>
      <c r="K952" s="1009"/>
      <c r="L952" s="1009"/>
      <c r="M952" s="1009"/>
      <c r="N952" s="1009"/>
      <c r="O952" s="1009"/>
      <c r="P952" s="1009"/>
      <c r="Q952" s="1009"/>
      <c r="R952" s="1009"/>
      <c r="S952" s="1009"/>
      <c r="T952" s="1009"/>
      <c r="U952" s="1009"/>
      <c r="V952" s="1009"/>
      <c r="W952" s="1009"/>
      <c r="X952" s="1009"/>
      <c r="Y952" s="1009"/>
      <c r="Z952" s="1009"/>
      <c r="AA952" s="1009"/>
    </row>
    <row r="953">
      <c r="A953" s="1009"/>
      <c r="B953" s="1008"/>
      <c r="C953" s="1009"/>
      <c r="D953" s="1010"/>
      <c r="E953" s="1009"/>
      <c r="F953" s="1011"/>
      <c r="G953" s="1009"/>
      <c r="H953" s="1009"/>
      <c r="I953" s="1009"/>
      <c r="J953" s="1009"/>
      <c r="K953" s="1009"/>
      <c r="L953" s="1009"/>
      <c r="M953" s="1009"/>
      <c r="N953" s="1009"/>
      <c r="O953" s="1009"/>
      <c r="P953" s="1009"/>
      <c r="Q953" s="1009"/>
      <c r="R953" s="1009"/>
      <c r="S953" s="1009"/>
      <c r="T953" s="1009"/>
      <c r="U953" s="1009"/>
      <c r="V953" s="1009"/>
      <c r="W953" s="1009"/>
      <c r="X953" s="1009"/>
      <c r="Y953" s="1009"/>
      <c r="Z953" s="1009"/>
      <c r="AA953" s="1009"/>
    </row>
    <row r="954">
      <c r="A954" s="1009"/>
      <c r="B954" s="1008"/>
      <c r="C954" s="1009"/>
      <c r="D954" s="1010"/>
      <c r="E954" s="1009"/>
      <c r="F954" s="1011"/>
      <c r="G954" s="1009"/>
      <c r="H954" s="1009"/>
      <c r="I954" s="1009"/>
      <c r="J954" s="1009"/>
      <c r="K954" s="1009"/>
      <c r="L954" s="1009"/>
      <c r="M954" s="1009"/>
      <c r="N954" s="1009"/>
      <c r="O954" s="1009"/>
      <c r="P954" s="1009"/>
      <c r="Q954" s="1009"/>
      <c r="R954" s="1009"/>
      <c r="S954" s="1009"/>
      <c r="T954" s="1009"/>
      <c r="U954" s="1009"/>
      <c r="V954" s="1009"/>
      <c r="W954" s="1009"/>
      <c r="X954" s="1009"/>
      <c r="Y954" s="1009"/>
      <c r="Z954" s="1009"/>
      <c r="AA954" s="1009"/>
    </row>
    <row r="955">
      <c r="A955" s="1009"/>
      <c r="B955" s="1008"/>
      <c r="C955" s="1009"/>
      <c r="D955" s="1010"/>
      <c r="E955" s="1009"/>
      <c r="F955" s="1011"/>
      <c r="G955" s="1009"/>
      <c r="H955" s="1009"/>
      <c r="I955" s="1009"/>
      <c r="J955" s="1009"/>
      <c r="K955" s="1009"/>
      <c r="L955" s="1009"/>
      <c r="M955" s="1009"/>
      <c r="N955" s="1009"/>
      <c r="O955" s="1009"/>
      <c r="P955" s="1009"/>
      <c r="Q955" s="1009"/>
      <c r="R955" s="1009"/>
      <c r="S955" s="1009"/>
      <c r="T955" s="1009"/>
      <c r="U955" s="1009"/>
      <c r="V955" s="1009"/>
      <c r="W955" s="1009"/>
      <c r="X955" s="1009"/>
      <c r="Y955" s="1009"/>
      <c r="Z955" s="1009"/>
      <c r="AA955" s="1009"/>
    </row>
    <row r="956">
      <c r="A956" s="1009"/>
      <c r="B956" s="1008"/>
      <c r="C956" s="1009"/>
      <c r="D956" s="1010"/>
      <c r="E956" s="1009"/>
      <c r="F956" s="1011"/>
      <c r="G956" s="1009"/>
      <c r="H956" s="1009"/>
      <c r="I956" s="1009"/>
      <c r="J956" s="1009"/>
      <c r="K956" s="1009"/>
      <c r="L956" s="1009"/>
      <c r="M956" s="1009"/>
      <c r="N956" s="1009"/>
      <c r="O956" s="1009"/>
      <c r="P956" s="1009"/>
      <c r="Q956" s="1009"/>
      <c r="R956" s="1009"/>
      <c r="S956" s="1009"/>
      <c r="T956" s="1009"/>
      <c r="U956" s="1009"/>
      <c r="V956" s="1009"/>
      <c r="W956" s="1009"/>
      <c r="X956" s="1009"/>
      <c r="Y956" s="1009"/>
      <c r="Z956" s="1009"/>
      <c r="AA956" s="1009"/>
    </row>
    <row r="957">
      <c r="A957" s="1009"/>
      <c r="B957" s="1008"/>
      <c r="C957" s="1009"/>
      <c r="D957" s="1010"/>
      <c r="E957" s="1009"/>
      <c r="F957" s="1011"/>
      <c r="G957" s="1009"/>
      <c r="H957" s="1009"/>
      <c r="I957" s="1009"/>
      <c r="J957" s="1009"/>
      <c r="K957" s="1009"/>
      <c r="L957" s="1009"/>
      <c r="M957" s="1009"/>
      <c r="N957" s="1009"/>
      <c r="O957" s="1009"/>
      <c r="P957" s="1009"/>
      <c r="Q957" s="1009"/>
      <c r="R957" s="1009"/>
      <c r="S957" s="1009"/>
      <c r="T957" s="1009"/>
      <c r="U957" s="1009"/>
      <c r="V957" s="1009"/>
      <c r="W957" s="1009"/>
      <c r="X957" s="1009"/>
      <c r="Y957" s="1009"/>
      <c r="Z957" s="1009"/>
      <c r="AA957" s="1009"/>
    </row>
    <row r="958">
      <c r="A958" s="1009"/>
      <c r="B958" s="1008"/>
      <c r="C958" s="1009"/>
      <c r="D958" s="1010"/>
      <c r="E958" s="1009"/>
      <c r="F958" s="1011"/>
      <c r="G958" s="1009"/>
      <c r="H958" s="1009"/>
      <c r="I958" s="1009"/>
      <c r="J958" s="1009"/>
      <c r="K958" s="1009"/>
      <c r="L958" s="1009"/>
      <c r="M958" s="1009"/>
      <c r="N958" s="1009"/>
      <c r="O958" s="1009"/>
      <c r="P958" s="1009"/>
      <c r="Q958" s="1009"/>
      <c r="R958" s="1009"/>
      <c r="S958" s="1009"/>
      <c r="T958" s="1009"/>
      <c r="U958" s="1009"/>
      <c r="V958" s="1009"/>
      <c r="W958" s="1009"/>
      <c r="X958" s="1009"/>
      <c r="Y958" s="1009"/>
      <c r="Z958" s="1009"/>
      <c r="AA958" s="1009"/>
    </row>
    <row r="959">
      <c r="A959" s="1009"/>
      <c r="B959" s="1008"/>
      <c r="C959" s="1009"/>
      <c r="D959" s="1010"/>
      <c r="E959" s="1009"/>
      <c r="F959" s="1011"/>
      <c r="G959" s="1009"/>
      <c r="H959" s="1009"/>
      <c r="I959" s="1009"/>
      <c r="J959" s="1009"/>
      <c r="K959" s="1009"/>
      <c r="L959" s="1009"/>
      <c r="M959" s="1009"/>
      <c r="N959" s="1009"/>
      <c r="O959" s="1009"/>
      <c r="P959" s="1009"/>
      <c r="Q959" s="1009"/>
      <c r="R959" s="1009"/>
      <c r="S959" s="1009"/>
      <c r="T959" s="1009"/>
      <c r="U959" s="1009"/>
      <c r="V959" s="1009"/>
      <c r="W959" s="1009"/>
      <c r="X959" s="1009"/>
      <c r="Y959" s="1009"/>
      <c r="Z959" s="1009"/>
      <c r="AA959" s="1009"/>
    </row>
    <row r="960">
      <c r="A960" s="1009"/>
      <c r="B960" s="1008"/>
      <c r="C960" s="1009"/>
      <c r="D960" s="1010"/>
      <c r="E960" s="1009"/>
      <c r="F960" s="1011"/>
      <c r="G960" s="1009"/>
      <c r="H960" s="1009"/>
      <c r="I960" s="1009"/>
      <c r="J960" s="1009"/>
      <c r="K960" s="1009"/>
      <c r="L960" s="1009"/>
      <c r="M960" s="1009"/>
      <c r="N960" s="1009"/>
      <c r="O960" s="1009"/>
      <c r="P960" s="1009"/>
      <c r="Q960" s="1009"/>
      <c r="R960" s="1009"/>
      <c r="S960" s="1009"/>
      <c r="T960" s="1009"/>
      <c r="U960" s="1009"/>
      <c r="V960" s="1009"/>
      <c r="W960" s="1009"/>
      <c r="X960" s="1009"/>
      <c r="Y960" s="1009"/>
      <c r="Z960" s="1009"/>
      <c r="AA960" s="1009"/>
    </row>
    <row r="961">
      <c r="A961" s="1009"/>
      <c r="B961" s="1008"/>
      <c r="C961" s="1009"/>
      <c r="D961" s="1010"/>
      <c r="E961" s="1009"/>
      <c r="F961" s="1011"/>
      <c r="G961" s="1009"/>
      <c r="H961" s="1009"/>
      <c r="I961" s="1009"/>
      <c r="J961" s="1009"/>
      <c r="K961" s="1009"/>
      <c r="L961" s="1009"/>
      <c r="M961" s="1009"/>
      <c r="N961" s="1009"/>
      <c r="O961" s="1009"/>
      <c r="P961" s="1009"/>
      <c r="Q961" s="1009"/>
      <c r="R961" s="1009"/>
      <c r="S961" s="1009"/>
      <c r="T961" s="1009"/>
      <c r="U961" s="1009"/>
      <c r="V961" s="1009"/>
      <c r="W961" s="1009"/>
      <c r="X961" s="1009"/>
      <c r="Y961" s="1009"/>
      <c r="Z961" s="1009"/>
      <c r="AA961" s="1009"/>
    </row>
    <row r="962">
      <c r="A962" s="1009"/>
      <c r="B962" s="1008"/>
      <c r="C962" s="1009"/>
      <c r="D962" s="1010"/>
      <c r="E962" s="1009"/>
      <c r="F962" s="1011"/>
      <c r="G962" s="1009"/>
      <c r="H962" s="1009"/>
      <c r="I962" s="1009"/>
      <c r="J962" s="1009"/>
      <c r="K962" s="1009"/>
      <c r="L962" s="1009"/>
      <c r="M962" s="1009"/>
      <c r="N962" s="1009"/>
      <c r="O962" s="1009"/>
      <c r="P962" s="1009"/>
      <c r="Q962" s="1009"/>
      <c r="R962" s="1009"/>
      <c r="S962" s="1009"/>
      <c r="T962" s="1009"/>
      <c r="U962" s="1009"/>
      <c r="V962" s="1009"/>
      <c r="W962" s="1009"/>
      <c r="X962" s="1009"/>
      <c r="Y962" s="1009"/>
      <c r="Z962" s="1009"/>
      <c r="AA962" s="1009"/>
    </row>
    <row r="963">
      <c r="A963" s="1009"/>
      <c r="B963" s="1008"/>
      <c r="C963" s="1009"/>
      <c r="D963" s="1010"/>
      <c r="E963" s="1009"/>
      <c r="F963" s="1011"/>
      <c r="G963" s="1009"/>
      <c r="H963" s="1009"/>
      <c r="I963" s="1009"/>
      <c r="J963" s="1009"/>
      <c r="K963" s="1009"/>
      <c r="L963" s="1009"/>
      <c r="M963" s="1009"/>
      <c r="N963" s="1009"/>
      <c r="O963" s="1009"/>
      <c r="P963" s="1009"/>
      <c r="Q963" s="1009"/>
      <c r="R963" s="1009"/>
      <c r="S963" s="1009"/>
      <c r="T963" s="1009"/>
      <c r="U963" s="1009"/>
      <c r="V963" s="1009"/>
      <c r="W963" s="1009"/>
      <c r="X963" s="1009"/>
      <c r="Y963" s="1009"/>
      <c r="Z963" s="1009"/>
      <c r="AA963" s="1009"/>
    </row>
    <row r="964">
      <c r="A964" s="1009"/>
      <c r="B964" s="1008"/>
      <c r="C964" s="1009"/>
      <c r="D964" s="1010"/>
      <c r="E964" s="1009"/>
      <c r="F964" s="1011"/>
      <c r="G964" s="1009"/>
      <c r="H964" s="1009"/>
      <c r="I964" s="1009"/>
      <c r="J964" s="1009"/>
      <c r="K964" s="1009"/>
      <c r="L964" s="1009"/>
      <c r="M964" s="1009"/>
      <c r="N964" s="1009"/>
      <c r="O964" s="1009"/>
      <c r="P964" s="1009"/>
      <c r="Q964" s="1009"/>
      <c r="R964" s="1009"/>
      <c r="S964" s="1009"/>
      <c r="T964" s="1009"/>
      <c r="U964" s="1009"/>
      <c r="V964" s="1009"/>
      <c r="W964" s="1009"/>
      <c r="X964" s="1009"/>
      <c r="Y964" s="1009"/>
      <c r="Z964" s="1009"/>
      <c r="AA964" s="1009"/>
    </row>
    <row r="965">
      <c r="A965" s="1009"/>
      <c r="B965" s="1008"/>
      <c r="C965" s="1009"/>
      <c r="D965" s="1010"/>
      <c r="E965" s="1009"/>
      <c r="F965" s="1011"/>
      <c r="G965" s="1009"/>
      <c r="H965" s="1009"/>
      <c r="I965" s="1009"/>
      <c r="J965" s="1009"/>
      <c r="K965" s="1009"/>
      <c r="L965" s="1009"/>
      <c r="M965" s="1009"/>
      <c r="N965" s="1009"/>
      <c r="O965" s="1009"/>
      <c r="P965" s="1009"/>
      <c r="Q965" s="1009"/>
      <c r="R965" s="1009"/>
      <c r="S965" s="1009"/>
      <c r="T965" s="1009"/>
      <c r="U965" s="1009"/>
      <c r="V965" s="1009"/>
      <c r="W965" s="1009"/>
      <c r="X965" s="1009"/>
      <c r="Y965" s="1009"/>
      <c r="Z965" s="1009"/>
      <c r="AA965" s="1009"/>
    </row>
    <row r="966">
      <c r="A966" s="1009"/>
      <c r="B966" s="1008"/>
      <c r="C966" s="1009"/>
      <c r="D966" s="1010"/>
      <c r="E966" s="1009"/>
      <c r="F966" s="1011"/>
      <c r="G966" s="1009"/>
      <c r="H966" s="1009"/>
      <c r="I966" s="1009"/>
      <c r="J966" s="1009"/>
      <c r="K966" s="1009"/>
      <c r="L966" s="1009"/>
      <c r="M966" s="1009"/>
      <c r="N966" s="1009"/>
      <c r="O966" s="1009"/>
      <c r="P966" s="1009"/>
      <c r="Q966" s="1009"/>
      <c r="R966" s="1009"/>
      <c r="S966" s="1009"/>
      <c r="T966" s="1009"/>
      <c r="U966" s="1009"/>
      <c r="V966" s="1009"/>
      <c r="W966" s="1009"/>
      <c r="X966" s="1009"/>
      <c r="Y966" s="1009"/>
      <c r="Z966" s="1009"/>
      <c r="AA966" s="1009"/>
    </row>
    <row r="967">
      <c r="A967" s="1009"/>
      <c r="B967" s="1008"/>
      <c r="C967" s="1009"/>
      <c r="D967" s="1010"/>
      <c r="E967" s="1009"/>
      <c r="F967" s="1011"/>
      <c r="G967" s="1009"/>
      <c r="H967" s="1009"/>
      <c r="I967" s="1009"/>
      <c r="J967" s="1009"/>
      <c r="K967" s="1009"/>
      <c r="L967" s="1009"/>
      <c r="M967" s="1009"/>
      <c r="N967" s="1009"/>
      <c r="O967" s="1009"/>
      <c r="P967" s="1009"/>
      <c r="Q967" s="1009"/>
      <c r="R967" s="1009"/>
      <c r="S967" s="1009"/>
      <c r="T967" s="1009"/>
      <c r="U967" s="1009"/>
      <c r="V967" s="1009"/>
      <c r="W967" s="1009"/>
      <c r="X967" s="1009"/>
      <c r="Y967" s="1009"/>
      <c r="Z967" s="1009"/>
      <c r="AA967" s="1009"/>
    </row>
    <row r="968">
      <c r="A968" s="1009"/>
      <c r="B968" s="1008"/>
      <c r="C968" s="1009"/>
      <c r="D968" s="1010"/>
      <c r="E968" s="1009"/>
      <c r="F968" s="1011"/>
      <c r="G968" s="1009"/>
      <c r="H968" s="1009"/>
      <c r="I968" s="1009"/>
      <c r="J968" s="1009"/>
      <c r="K968" s="1009"/>
      <c r="L968" s="1009"/>
      <c r="M968" s="1009"/>
      <c r="N968" s="1009"/>
      <c r="O968" s="1009"/>
      <c r="P968" s="1009"/>
      <c r="Q968" s="1009"/>
      <c r="R968" s="1009"/>
      <c r="S968" s="1009"/>
      <c r="T968" s="1009"/>
      <c r="U968" s="1009"/>
      <c r="V968" s="1009"/>
      <c r="W968" s="1009"/>
      <c r="X968" s="1009"/>
      <c r="Y968" s="1009"/>
      <c r="Z968" s="1009"/>
      <c r="AA968" s="1009"/>
    </row>
    <row r="969">
      <c r="A969" s="1009"/>
      <c r="B969" s="1008"/>
      <c r="C969" s="1009"/>
      <c r="D969" s="1010"/>
      <c r="E969" s="1009"/>
      <c r="F969" s="1011"/>
      <c r="G969" s="1009"/>
      <c r="H969" s="1009"/>
      <c r="I969" s="1009"/>
      <c r="J969" s="1009"/>
      <c r="K969" s="1009"/>
      <c r="L969" s="1009"/>
      <c r="M969" s="1009"/>
      <c r="N969" s="1009"/>
      <c r="O969" s="1009"/>
      <c r="P969" s="1009"/>
      <c r="Q969" s="1009"/>
      <c r="R969" s="1009"/>
      <c r="S969" s="1009"/>
      <c r="T969" s="1009"/>
      <c r="U969" s="1009"/>
      <c r="V969" s="1009"/>
      <c r="W969" s="1009"/>
      <c r="X969" s="1009"/>
      <c r="Y969" s="1009"/>
      <c r="Z969" s="1009"/>
      <c r="AA969" s="1009"/>
    </row>
    <row r="970">
      <c r="A970" s="1009"/>
      <c r="B970" s="1008"/>
      <c r="C970" s="1009"/>
      <c r="D970" s="1010"/>
      <c r="E970" s="1009"/>
      <c r="F970" s="1011"/>
      <c r="G970" s="1009"/>
      <c r="H970" s="1009"/>
      <c r="I970" s="1009"/>
      <c r="J970" s="1009"/>
      <c r="K970" s="1009"/>
      <c r="L970" s="1009"/>
      <c r="M970" s="1009"/>
      <c r="N970" s="1009"/>
      <c r="O970" s="1009"/>
      <c r="P970" s="1009"/>
      <c r="Q970" s="1009"/>
      <c r="R970" s="1009"/>
      <c r="S970" s="1009"/>
      <c r="T970" s="1009"/>
      <c r="U970" s="1009"/>
      <c r="V970" s="1009"/>
      <c r="W970" s="1009"/>
      <c r="X970" s="1009"/>
      <c r="Y970" s="1009"/>
      <c r="Z970" s="1009"/>
      <c r="AA970" s="1009"/>
    </row>
    <row r="971">
      <c r="A971" s="1009"/>
      <c r="B971" s="1008"/>
      <c r="C971" s="1009"/>
      <c r="D971" s="1010"/>
      <c r="E971" s="1009"/>
      <c r="F971" s="1011"/>
      <c r="G971" s="1009"/>
      <c r="H971" s="1009"/>
      <c r="I971" s="1009"/>
      <c r="J971" s="1009"/>
      <c r="K971" s="1009"/>
      <c r="L971" s="1009"/>
      <c r="M971" s="1009"/>
      <c r="N971" s="1009"/>
      <c r="O971" s="1009"/>
      <c r="P971" s="1009"/>
      <c r="Q971" s="1009"/>
      <c r="R971" s="1009"/>
      <c r="S971" s="1009"/>
      <c r="T971" s="1009"/>
      <c r="U971" s="1009"/>
      <c r="V971" s="1009"/>
      <c r="W971" s="1009"/>
      <c r="X971" s="1009"/>
      <c r="Y971" s="1009"/>
      <c r="Z971" s="1009"/>
      <c r="AA971" s="1009"/>
    </row>
    <row r="972">
      <c r="A972" s="1009"/>
      <c r="B972" s="1008"/>
      <c r="C972" s="1009"/>
      <c r="D972" s="1010"/>
      <c r="E972" s="1009"/>
      <c r="F972" s="1011"/>
      <c r="G972" s="1009"/>
      <c r="H972" s="1009"/>
      <c r="I972" s="1009"/>
      <c r="J972" s="1009"/>
      <c r="K972" s="1009"/>
      <c r="L972" s="1009"/>
      <c r="M972" s="1009"/>
      <c r="N972" s="1009"/>
      <c r="O972" s="1009"/>
      <c r="P972" s="1009"/>
      <c r="Q972" s="1009"/>
      <c r="R972" s="1009"/>
      <c r="S972" s="1009"/>
      <c r="T972" s="1009"/>
      <c r="U972" s="1009"/>
      <c r="V972" s="1009"/>
      <c r="W972" s="1009"/>
      <c r="X972" s="1009"/>
      <c r="Y972" s="1009"/>
      <c r="Z972" s="1009"/>
      <c r="AA972" s="1009"/>
    </row>
    <row r="973">
      <c r="A973" s="1009"/>
      <c r="B973" s="1008"/>
      <c r="C973" s="1009"/>
      <c r="D973" s="1010"/>
      <c r="E973" s="1009"/>
      <c r="F973" s="1011"/>
      <c r="G973" s="1009"/>
      <c r="H973" s="1009"/>
      <c r="I973" s="1009"/>
      <c r="J973" s="1009"/>
      <c r="K973" s="1009"/>
      <c r="L973" s="1009"/>
      <c r="M973" s="1009"/>
      <c r="N973" s="1009"/>
      <c r="O973" s="1009"/>
      <c r="P973" s="1009"/>
      <c r="Q973" s="1009"/>
      <c r="R973" s="1009"/>
      <c r="S973" s="1009"/>
      <c r="T973" s="1009"/>
      <c r="U973" s="1009"/>
      <c r="V973" s="1009"/>
      <c r="W973" s="1009"/>
      <c r="X973" s="1009"/>
      <c r="Y973" s="1009"/>
      <c r="Z973" s="1009"/>
      <c r="AA973" s="1009"/>
    </row>
    <row r="974">
      <c r="A974" s="1009"/>
      <c r="B974" s="1008"/>
      <c r="C974" s="1009"/>
      <c r="D974" s="1010"/>
      <c r="E974" s="1009"/>
      <c r="F974" s="1011"/>
      <c r="G974" s="1009"/>
      <c r="H974" s="1009"/>
      <c r="I974" s="1009"/>
      <c r="J974" s="1009"/>
      <c r="K974" s="1009"/>
      <c r="L974" s="1009"/>
      <c r="M974" s="1009"/>
      <c r="N974" s="1009"/>
      <c r="O974" s="1009"/>
      <c r="P974" s="1009"/>
      <c r="Q974" s="1009"/>
      <c r="R974" s="1009"/>
      <c r="S974" s="1009"/>
      <c r="T974" s="1009"/>
      <c r="U974" s="1009"/>
      <c r="V974" s="1009"/>
      <c r="W974" s="1009"/>
      <c r="X974" s="1009"/>
      <c r="Y974" s="1009"/>
      <c r="Z974" s="1009"/>
      <c r="AA974" s="1009"/>
    </row>
    <row r="975">
      <c r="A975" s="1009"/>
      <c r="B975" s="1008"/>
      <c r="C975" s="1009"/>
      <c r="D975" s="1010"/>
      <c r="E975" s="1009"/>
      <c r="F975" s="1011"/>
      <c r="G975" s="1009"/>
      <c r="H975" s="1009"/>
      <c r="I975" s="1009"/>
      <c r="J975" s="1009"/>
      <c r="K975" s="1009"/>
      <c r="L975" s="1009"/>
      <c r="M975" s="1009"/>
      <c r="N975" s="1009"/>
      <c r="O975" s="1009"/>
      <c r="P975" s="1009"/>
      <c r="Q975" s="1009"/>
      <c r="R975" s="1009"/>
      <c r="S975" s="1009"/>
      <c r="T975" s="1009"/>
      <c r="U975" s="1009"/>
      <c r="V975" s="1009"/>
      <c r="W975" s="1009"/>
      <c r="X975" s="1009"/>
      <c r="Y975" s="1009"/>
      <c r="Z975" s="1009"/>
      <c r="AA975" s="1009"/>
    </row>
    <row r="976">
      <c r="A976" s="1009"/>
      <c r="B976" s="1008"/>
      <c r="C976" s="1009"/>
      <c r="D976" s="1010"/>
      <c r="E976" s="1009"/>
      <c r="F976" s="1011"/>
      <c r="G976" s="1009"/>
      <c r="H976" s="1009"/>
      <c r="I976" s="1009"/>
      <c r="J976" s="1009"/>
      <c r="K976" s="1009"/>
      <c r="L976" s="1009"/>
      <c r="M976" s="1009"/>
      <c r="N976" s="1009"/>
      <c r="O976" s="1009"/>
      <c r="P976" s="1009"/>
      <c r="Q976" s="1009"/>
      <c r="R976" s="1009"/>
      <c r="S976" s="1009"/>
      <c r="T976" s="1009"/>
      <c r="U976" s="1009"/>
      <c r="V976" s="1009"/>
      <c r="W976" s="1009"/>
      <c r="X976" s="1009"/>
      <c r="Y976" s="1009"/>
      <c r="Z976" s="1009"/>
      <c r="AA976" s="1009"/>
    </row>
    <row r="977">
      <c r="A977" s="1009"/>
      <c r="B977" s="1008"/>
      <c r="C977" s="1009"/>
      <c r="D977" s="1010"/>
      <c r="E977" s="1009"/>
      <c r="F977" s="1011"/>
      <c r="G977" s="1009"/>
      <c r="H977" s="1009"/>
      <c r="I977" s="1009"/>
      <c r="J977" s="1009"/>
      <c r="K977" s="1009"/>
      <c r="L977" s="1009"/>
      <c r="M977" s="1009"/>
      <c r="N977" s="1009"/>
      <c r="O977" s="1009"/>
      <c r="P977" s="1009"/>
      <c r="Q977" s="1009"/>
      <c r="R977" s="1009"/>
      <c r="S977" s="1009"/>
      <c r="T977" s="1009"/>
      <c r="U977" s="1009"/>
      <c r="V977" s="1009"/>
      <c r="W977" s="1009"/>
      <c r="X977" s="1009"/>
      <c r="Y977" s="1009"/>
      <c r="Z977" s="1009"/>
      <c r="AA977" s="1009"/>
    </row>
    <row r="978">
      <c r="A978" s="1009"/>
      <c r="B978" s="1008"/>
      <c r="C978" s="1009"/>
      <c r="D978" s="1010"/>
      <c r="E978" s="1009"/>
      <c r="F978" s="1011"/>
      <c r="G978" s="1009"/>
      <c r="H978" s="1009"/>
      <c r="I978" s="1009"/>
      <c r="J978" s="1009"/>
      <c r="K978" s="1009"/>
      <c r="L978" s="1009"/>
      <c r="M978" s="1009"/>
      <c r="N978" s="1009"/>
      <c r="O978" s="1009"/>
      <c r="P978" s="1009"/>
      <c r="Q978" s="1009"/>
      <c r="R978" s="1009"/>
      <c r="S978" s="1009"/>
      <c r="T978" s="1009"/>
      <c r="U978" s="1009"/>
      <c r="V978" s="1009"/>
      <c r="W978" s="1009"/>
      <c r="X978" s="1009"/>
      <c r="Y978" s="1009"/>
      <c r="Z978" s="1009"/>
      <c r="AA978" s="1009"/>
    </row>
    <row r="979">
      <c r="A979" s="1009"/>
      <c r="B979" s="1008"/>
      <c r="C979" s="1009"/>
      <c r="D979" s="1010"/>
      <c r="E979" s="1009"/>
      <c r="F979" s="1011"/>
      <c r="G979" s="1009"/>
      <c r="H979" s="1009"/>
      <c r="I979" s="1009"/>
      <c r="J979" s="1009"/>
      <c r="K979" s="1009"/>
      <c r="L979" s="1009"/>
      <c r="M979" s="1009"/>
      <c r="N979" s="1009"/>
      <c r="O979" s="1009"/>
      <c r="P979" s="1009"/>
      <c r="Q979" s="1009"/>
      <c r="R979" s="1009"/>
      <c r="S979" s="1009"/>
      <c r="T979" s="1009"/>
      <c r="U979" s="1009"/>
      <c r="V979" s="1009"/>
      <c r="W979" s="1009"/>
      <c r="X979" s="1009"/>
      <c r="Y979" s="1009"/>
      <c r="Z979" s="1009"/>
      <c r="AA979" s="1009"/>
    </row>
    <row r="980">
      <c r="A980" s="1009"/>
      <c r="B980" s="1008"/>
      <c r="C980" s="1009"/>
      <c r="D980" s="1010"/>
      <c r="E980" s="1009"/>
      <c r="F980" s="1011"/>
      <c r="G980" s="1009"/>
      <c r="H980" s="1009"/>
      <c r="I980" s="1009"/>
      <c r="J980" s="1009"/>
      <c r="K980" s="1009"/>
      <c r="L980" s="1009"/>
      <c r="M980" s="1009"/>
      <c r="N980" s="1009"/>
      <c r="O980" s="1009"/>
      <c r="P980" s="1009"/>
      <c r="Q980" s="1009"/>
      <c r="R980" s="1009"/>
      <c r="S980" s="1009"/>
      <c r="T980" s="1009"/>
      <c r="U980" s="1009"/>
      <c r="V980" s="1009"/>
      <c r="W980" s="1009"/>
      <c r="X980" s="1009"/>
      <c r="Y980" s="1009"/>
      <c r="Z980" s="1009"/>
      <c r="AA980" s="1009"/>
    </row>
    <row r="981">
      <c r="A981" s="1009"/>
      <c r="B981" s="1008"/>
      <c r="C981" s="1009"/>
      <c r="D981" s="1010"/>
      <c r="E981" s="1009"/>
      <c r="F981" s="1011"/>
      <c r="G981" s="1009"/>
      <c r="H981" s="1009"/>
      <c r="I981" s="1009"/>
      <c r="J981" s="1009"/>
      <c r="K981" s="1009"/>
      <c r="L981" s="1009"/>
      <c r="M981" s="1009"/>
      <c r="N981" s="1009"/>
      <c r="O981" s="1009"/>
      <c r="P981" s="1009"/>
      <c r="Q981" s="1009"/>
      <c r="R981" s="1009"/>
      <c r="S981" s="1009"/>
      <c r="T981" s="1009"/>
      <c r="U981" s="1009"/>
      <c r="V981" s="1009"/>
      <c r="W981" s="1009"/>
      <c r="X981" s="1009"/>
      <c r="Y981" s="1009"/>
      <c r="Z981" s="1009"/>
      <c r="AA981" s="1009"/>
    </row>
    <row r="982">
      <c r="A982" s="1009"/>
      <c r="B982" s="1008"/>
      <c r="C982" s="1009"/>
      <c r="D982" s="1010"/>
      <c r="E982" s="1009"/>
      <c r="F982" s="1011"/>
      <c r="G982" s="1009"/>
      <c r="H982" s="1009"/>
      <c r="I982" s="1009"/>
      <c r="J982" s="1009"/>
      <c r="K982" s="1009"/>
      <c r="L982" s="1009"/>
      <c r="M982" s="1009"/>
      <c r="N982" s="1009"/>
      <c r="O982" s="1009"/>
      <c r="P982" s="1009"/>
      <c r="Q982" s="1009"/>
      <c r="R982" s="1009"/>
      <c r="S982" s="1009"/>
      <c r="T982" s="1009"/>
      <c r="U982" s="1009"/>
      <c r="V982" s="1009"/>
      <c r="W982" s="1009"/>
      <c r="X982" s="1009"/>
      <c r="Y982" s="1009"/>
      <c r="Z982" s="1009"/>
      <c r="AA982" s="1009"/>
    </row>
    <row r="983">
      <c r="A983" s="1009"/>
      <c r="B983" s="1008"/>
      <c r="C983" s="1009"/>
      <c r="D983" s="1010"/>
      <c r="E983" s="1009"/>
      <c r="F983" s="1011"/>
      <c r="G983" s="1009"/>
      <c r="H983" s="1009"/>
      <c r="I983" s="1009"/>
      <c r="J983" s="1009"/>
      <c r="K983" s="1009"/>
      <c r="L983" s="1009"/>
      <c r="M983" s="1009"/>
      <c r="N983" s="1009"/>
      <c r="O983" s="1009"/>
      <c r="P983" s="1009"/>
      <c r="Q983" s="1009"/>
      <c r="R983" s="1009"/>
      <c r="S983" s="1009"/>
      <c r="T983" s="1009"/>
      <c r="U983" s="1009"/>
      <c r="V983" s="1009"/>
      <c r="W983" s="1009"/>
      <c r="X983" s="1009"/>
      <c r="Y983" s="1009"/>
      <c r="Z983" s="1009"/>
      <c r="AA983" s="1009"/>
    </row>
    <row r="984">
      <c r="A984" s="1009"/>
      <c r="B984" s="1008"/>
      <c r="C984" s="1009"/>
      <c r="D984" s="1010"/>
      <c r="E984" s="1009"/>
      <c r="F984" s="1011"/>
      <c r="G984" s="1009"/>
      <c r="H984" s="1009"/>
      <c r="I984" s="1009"/>
      <c r="J984" s="1009"/>
      <c r="K984" s="1009"/>
      <c r="L984" s="1009"/>
      <c r="M984" s="1009"/>
      <c r="N984" s="1009"/>
      <c r="O984" s="1009"/>
      <c r="P984" s="1009"/>
      <c r="Q984" s="1009"/>
      <c r="R984" s="1009"/>
      <c r="S984" s="1009"/>
      <c r="T984" s="1009"/>
      <c r="U984" s="1009"/>
      <c r="V984" s="1009"/>
      <c r="W984" s="1009"/>
      <c r="X984" s="1009"/>
      <c r="Y984" s="1009"/>
      <c r="Z984" s="1009"/>
      <c r="AA984" s="1009"/>
    </row>
    <row r="985">
      <c r="A985" s="1009"/>
      <c r="B985" s="1008"/>
      <c r="C985" s="1009"/>
      <c r="D985" s="1010"/>
      <c r="E985" s="1009"/>
      <c r="F985" s="1011"/>
      <c r="G985" s="1009"/>
      <c r="H985" s="1009"/>
      <c r="I985" s="1009"/>
      <c r="J985" s="1009"/>
      <c r="K985" s="1009"/>
      <c r="L985" s="1009"/>
      <c r="M985" s="1009"/>
      <c r="N985" s="1009"/>
      <c r="O985" s="1009"/>
      <c r="P985" s="1009"/>
      <c r="Q985" s="1009"/>
      <c r="R985" s="1009"/>
      <c r="S985" s="1009"/>
      <c r="T985" s="1009"/>
      <c r="U985" s="1009"/>
      <c r="V985" s="1009"/>
      <c r="W985" s="1009"/>
      <c r="X985" s="1009"/>
      <c r="Y985" s="1009"/>
      <c r="Z985" s="1009"/>
      <c r="AA985" s="1009"/>
    </row>
    <row r="986">
      <c r="A986" s="1009"/>
      <c r="B986" s="1008"/>
      <c r="C986" s="1009"/>
      <c r="D986" s="1010"/>
      <c r="E986" s="1009"/>
      <c r="F986" s="1011"/>
      <c r="G986" s="1009"/>
      <c r="H986" s="1009"/>
      <c r="I986" s="1009"/>
      <c r="J986" s="1009"/>
      <c r="K986" s="1009"/>
      <c r="L986" s="1009"/>
      <c r="M986" s="1009"/>
      <c r="N986" s="1009"/>
      <c r="O986" s="1009"/>
      <c r="P986" s="1009"/>
      <c r="Q986" s="1009"/>
      <c r="R986" s="1009"/>
      <c r="S986" s="1009"/>
      <c r="T986" s="1009"/>
      <c r="U986" s="1009"/>
      <c r="V986" s="1009"/>
      <c r="W986" s="1009"/>
      <c r="X986" s="1009"/>
      <c r="Y986" s="1009"/>
      <c r="Z986" s="1009"/>
      <c r="AA986" s="1009"/>
    </row>
    <row r="987">
      <c r="A987" s="1009"/>
      <c r="B987" s="1008"/>
      <c r="C987" s="1009"/>
      <c r="D987" s="1010"/>
      <c r="E987" s="1009"/>
      <c r="F987" s="1011"/>
      <c r="G987" s="1009"/>
      <c r="H987" s="1009"/>
      <c r="I987" s="1009"/>
      <c r="J987" s="1009"/>
      <c r="K987" s="1009"/>
      <c r="L987" s="1009"/>
      <c r="M987" s="1009"/>
      <c r="N987" s="1009"/>
      <c r="O987" s="1009"/>
      <c r="P987" s="1009"/>
      <c r="Q987" s="1009"/>
      <c r="R987" s="1009"/>
      <c r="S987" s="1009"/>
      <c r="T987" s="1009"/>
      <c r="U987" s="1009"/>
      <c r="V987" s="1009"/>
      <c r="W987" s="1009"/>
      <c r="X987" s="1009"/>
      <c r="Y987" s="1009"/>
      <c r="Z987" s="1009"/>
      <c r="AA987" s="1009"/>
    </row>
    <row r="988">
      <c r="A988" s="1009"/>
      <c r="B988" s="1008"/>
      <c r="C988" s="1009"/>
      <c r="D988" s="1010"/>
      <c r="E988" s="1009"/>
      <c r="F988" s="1011"/>
      <c r="G988" s="1009"/>
      <c r="H988" s="1009"/>
      <c r="I988" s="1009"/>
      <c r="J988" s="1009"/>
      <c r="K988" s="1009"/>
      <c r="L988" s="1009"/>
      <c r="M988" s="1009"/>
      <c r="N988" s="1009"/>
      <c r="O988" s="1009"/>
      <c r="P988" s="1009"/>
      <c r="Q988" s="1009"/>
      <c r="R988" s="1009"/>
      <c r="S988" s="1009"/>
      <c r="T988" s="1009"/>
      <c r="U988" s="1009"/>
      <c r="V988" s="1009"/>
      <c r="W988" s="1009"/>
      <c r="X988" s="1009"/>
      <c r="Y988" s="1009"/>
      <c r="Z988" s="1009"/>
      <c r="AA988" s="1009"/>
    </row>
    <row r="989">
      <c r="A989" s="1009"/>
      <c r="B989" s="1008"/>
      <c r="C989" s="1009"/>
      <c r="D989" s="1010"/>
      <c r="E989" s="1009"/>
      <c r="F989" s="1011"/>
      <c r="G989" s="1009"/>
      <c r="H989" s="1009"/>
      <c r="I989" s="1009"/>
      <c r="J989" s="1009"/>
      <c r="K989" s="1009"/>
      <c r="L989" s="1009"/>
      <c r="M989" s="1009"/>
      <c r="N989" s="1009"/>
      <c r="O989" s="1009"/>
      <c r="P989" s="1009"/>
      <c r="Q989" s="1009"/>
      <c r="R989" s="1009"/>
      <c r="S989" s="1009"/>
      <c r="T989" s="1009"/>
      <c r="U989" s="1009"/>
      <c r="V989" s="1009"/>
      <c r="W989" s="1009"/>
      <c r="X989" s="1009"/>
      <c r="Y989" s="1009"/>
      <c r="Z989" s="1009"/>
      <c r="AA989" s="1009"/>
    </row>
    <row r="990">
      <c r="A990" s="1009"/>
      <c r="B990" s="1008"/>
      <c r="C990" s="1009"/>
      <c r="D990" s="1010"/>
      <c r="E990" s="1009"/>
      <c r="F990" s="1011"/>
      <c r="G990" s="1009"/>
      <c r="H990" s="1009"/>
      <c r="I990" s="1009"/>
      <c r="J990" s="1009"/>
      <c r="K990" s="1009"/>
      <c r="L990" s="1009"/>
      <c r="M990" s="1009"/>
      <c r="N990" s="1009"/>
      <c r="O990" s="1009"/>
      <c r="P990" s="1009"/>
      <c r="Q990" s="1009"/>
      <c r="R990" s="1009"/>
      <c r="S990" s="1009"/>
      <c r="T990" s="1009"/>
      <c r="U990" s="1009"/>
      <c r="V990" s="1009"/>
      <c r="W990" s="1009"/>
      <c r="X990" s="1009"/>
      <c r="Y990" s="1009"/>
      <c r="Z990" s="1009"/>
      <c r="AA990" s="1009"/>
    </row>
    <row r="991">
      <c r="A991" s="1009"/>
      <c r="B991" s="1008"/>
      <c r="C991" s="1009"/>
      <c r="D991" s="1010"/>
      <c r="E991" s="1009"/>
      <c r="F991" s="1011"/>
      <c r="G991" s="1009"/>
      <c r="H991" s="1009"/>
      <c r="I991" s="1009"/>
      <c r="J991" s="1009"/>
      <c r="K991" s="1009"/>
      <c r="L991" s="1009"/>
      <c r="M991" s="1009"/>
      <c r="N991" s="1009"/>
      <c r="O991" s="1009"/>
      <c r="P991" s="1009"/>
      <c r="Q991" s="1009"/>
      <c r="R991" s="1009"/>
      <c r="S991" s="1009"/>
      <c r="T991" s="1009"/>
      <c r="U991" s="1009"/>
      <c r="V991" s="1009"/>
      <c r="W991" s="1009"/>
      <c r="X991" s="1009"/>
      <c r="Y991" s="1009"/>
      <c r="Z991" s="1009"/>
      <c r="AA991" s="1009"/>
    </row>
    <row r="992">
      <c r="A992" s="1009"/>
      <c r="B992" s="1008"/>
      <c r="C992" s="1009"/>
      <c r="D992" s="1010"/>
      <c r="E992" s="1009"/>
      <c r="F992" s="1011"/>
      <c r="G992" s="1009"/>
      <c r="H992" s="1009"/>
      <c r="I992" s="1009"/>
      <c r="J992" s="1009"/>
      <c r="K992" s="1009"/>
      <c r="L992" s="1009"/>
      <c r="M992" s="1009"/>
      <c r="N992" s="1009"/>
      <c r="O992" s="1009"/>
      <c r="P992" s="1009"/>
      <c r="Q992" s="1009"/>
      <c r="R992" s="1009"/>
      <c r="S992" s="1009"/>
      <c r="T992" s="1009"/>
      <c r="U992" s="1009"/>
      <c r="V992" s="1009"/>
      <c r="W992" s="1009"/>
      <c r="X992" s="1009"/>
      <c r="Y992" s="1009"/>
      <c r="Z992" s="1009"/>
      <c r="AA992" s="1009"/>
    </row>
    <row r="993">
      <c r="A993" s="1009"/>
      <c r="B993" s="1008"/>
      <c r="C993" s="1009"/>
      <c r="D993" s="1010"/>
      <c r="E993" s="1009"/>
      <c r="F993" s="1011"/>
      <c r="G993" s="1009"/>
      <c r="H993" s="1009"/>
      <c r="I993" s="1009"/>
      <c r="J993" s="1009"/>
      <c r="K993" s="1009"/>
      <c r="L993" s="1009"/>
      <c r="M993" s="1009"/>
      <c r="N993" s="1009"/>
      <c r="O993" s="1009"/>
      <c r="P993" s="1009"/>
      <c r="Q993" s="1009"/>
      <c r="R993" s="1009"/>
      <c r="S993" s="1009"/>
      <c r="T993" s="1009"/>
      <c r="U993" s="1009"/>
      <c r="V993" s="1009"/>
      <c r="W993" s="1009"/>
      <c r="X993" s="1009"/>
      <c r="Y993" s="1009"/>
      <c r="Z993" s="1009"/>
      <c r="AA993" s="1009"/>
    </row>
    <row r="994">
      <c r="A994" s="1009"/>
      <c r="B994" s="1008"/>
      <c r="C994" s="1009"/>
      <c r="D994" s="1010"/>
      <c r="E994" s="1009"/>
      <c r="F994" s="1011"/>
      <c r="G994" s="1009"/>
      <c r="H994" s="1009"/>
      <c r="I994" s="1009"/>
      <c r="J994" s="1009"/>
      <c r="K994" s="1009"/>
      <c r="L994" s="1009"/>
      <c r="M994" s="1009"/>
      <c r="N994" s="1009"/>
      <c r="O994" s="1009"/>
      <c r="P994" s="1009"/>
      <c r="Q994" s="1009"/>
      <c r="R994" s="1009"/>
      <c r="S994" s="1009"/>
      <c r="T994" s="1009"/>
      <c r="U994" s="1009"/>
      <c r="V994" s="1009"/>
      <c r="W994" s="1009"/>
      <c r="X994" s="1009"/>
      <c r="Y994" s="1009"/>
      <c r="Z994" s="1009"/>
      <c r="AA994" s="1009"/>
    </row>
    <row r="995">
      <c r="A995" s="1009"/>
      <c r="B995" s="1008"/>
      <c r="C995" s="1009"/>
      <c r="D995" s="1010"/>
      <c r="E995" s="1009"/>
      <c r="F995" s="1011"/>
      <c r="G995" s="1009"/>
      <c r="H995" s="1009"/>
      <c r="I995" s="1009"/>
      <c r="J995" s="1009"/>
      <c r="K995" s="1009"/>
      <c r="L995" s="1009"/>
      <c r="M995" s="1009"/>
      <c r="N995" s="1009"/>
      <c r="O995" s="1009"/>
      <c r="P995" s="1009"/>
      <c r="Q995" s="1009"/>
      <c r="R995" s="1009"/>
      <c r="S995" s="1009"/>
      <c r="T995" s="1009"/>
      <c r="U995" s="1009"/>
      <c r="V995" s="1009"/>
      <c r="W995" s="1009"/>
      <c r="X995" s="1009"/>
      <c r="Y995" s="1009"/>
      <c r="Z995" s="1009"/>
      <c r="AA995" s="1009"/>
    </row>
    <row r="996">
      <c r="A996" s="1009"/>
      <c r="B996" s="1008"/>
      <c r="C996" s="1009"/>
      <c r="D996" s="1010"/>
      <c r="E996" s="1009"/>
      <c r="F996" s="1011"/>
      <c r="G996" s="1009"/>
      <c r="H996" s="1009"/>
      <c r="I996" s="1009"/>
      <c r="J996" s="1009"/>
      <c r="K996" s="1009"/>
      <c r="L996" s="1009"/>
      <c r="M996" s="1009"/>
      <c r="N996" s="1009"/>
      <c r="O996" s="1009"/>
      <c r="P996" s="1009"/>
      <c r="Q996" s="1009"/>
      <c r="R996" s="1009"/>
      <c r="S996" s="1009"/>
      <c r="T996" s="1009"/>
      <c r="U996" s="1009"/>
      <c r="V996" s="1009"/>
      <c r="W996" s="1009"/>
      <c r="X996" s="1009"/>
      <c r="Y996" s="1009"/>
      <c r="Z996" s="1009"/>
      <c r="AA996" s="1009"/>
    </row>
    <row r="997">
      <c r="A997" s="1009"/>
      <c r="B997" s="1008"/>
      <c r="C997" s="1009"/>
      <c r="D997" s="1010"/>
      <c r="E997" s="1009"/>
      <c r="F997" s="1011"/>
      <c r="G997" s="1009"/>
      <c r="H997" s="1009"/>
      <c r="I997" s="1009"/>
      <c r="J997" s="1009"/>
      <c r="K997" s="1009"/>
      <c r="L997" s="1009"/>
      <c r="M997" s="1009"/>
      <c r="N997" s="1009"/>
      <c r="O997" s="1009"/>
      <c r="P997" s="1009"/>
      <c r="Q997" s="1009"/>
      <c r="R997" s="1009"/>
      <c r="S997" s="1009"/>
      <c r="T997" s="1009"/>
      <c r="U997" s="1009"/>
      <c r="V997" s="1009"/>
      <c r="W997" s="1009"/>
      <c r="X997" s="1009"/>
      <c r="Y997" s="1009"/>
      <c r="Z997" s="1009"/>
      <c r="AA997" s="1009"/>
    </row>
    <row r="998">
      <c r="A998" s="1009"/>
      <c r="B998" s="1008"/>
      <c r="C998" s="1009"/>
      <c r="D998" s="1010"/>
      <c r="E998" s="1009"/>
      <c r="F998" s="1011"/>
      <c r="G998" s="1009"/>
      <c r="H998" s="1009"/>
      <c r="I998" s="1009"/>
      <c r="J998" s="1009"/>
      <c r="K998" s="1009"/>
      <c r="L998" s="1009"/>
      <c r="M998" s="1009"/>
      <c r="N998" s="1009"/>
      <c r="O998" s="1009"/>
      <c r="P998" s="1009"/>
      <c r="Q998" s="1009"/>
      <c r="R998" s="1009"/>
      <c r="S998" s="1009"/>
      <c r="T998" s="1009"/>
      <c r="U998" s="1009"/>
      <c r="V998" s="1009"/>
      <c r="W998" s="1009"/>
      <c r="X998" s="1009"/>
      <c r="Y998" s="1009"/>
      <c r="Z998" s="1009"/>
      <c r="AA998" s="1009"/>
    </row>
    <row r="999">
      <c r="A999" s="1009"/>
      <c r="B999" s="1008"/>
      <c r="C999" s="1009"/>
      <c r="D999" s="1010"/>
      <c r="E999" s="1009"/>
      <c r="F999" s="1011"/>
      <c r="G999" s="1009"/>
      <c r="H999" s="1009"/>
      <c r="I999" s="1009"/>
      <c r="J999" s="1009"/>
      <c r="K999" s="1009"/>
      <c r="L999" s="1009"/>
      <c r="M999" s="1009"/>
      <c r="N999" s="1009"/>
      <c r="O999" s="1009"/>
      <c r="P999" s="1009"/>
      <c r="Q999" s="1009"/>
      <c r="R999" s="1009"/>
      <c r="S999" s="1009"/>
      <c r="T999" s="1009"/>
      <c r="U999" s="1009"/>
      <c r="V999" s="1009"/>
      <c r="W999" s="1009"/>
      <c r="X999" s="1009"/>
      <c r="Y999" s="1009"/>
      <c r="Z999" s="1009"/>
      <c r="AA999" s="1009"/>
    </row>
    <row r="1000">
      <c r="A1000" s="1009"/>
      <c r="B1000" s="1008"/>
      <c r="C1000" s="1009"/>
      <c r="D1000" s="1010"/>
      <c r="E1000" s="1009"/>
      <c r="F1000" s="1011"/>
      <c r="G1000" s="1009"/>
      <c r="H1000" s="1009"/>
      <c r="I1000" s="1009"/>
      <c r="J1000" s="1009"/>
      <c r="K1000" s="1009"/>
      <c r="L1000" s="1009"/>
      <c r="M1000" s="1009"/>
      <c r="N1000" s="1009"/>
      <c r="O1000" s="1009"/>
      <c r="P1000" s="1009"/>
      <c r="Q1000" s="1009"/>
      <c r="R1000" s="1009"/>
      <c r="S1000" s="1009"/>
      <c r="T1000" s="1009"/>
      <c r="U1000" s="1009"/>
      <c r="V1000" s="1009"/>
      <c r="W1000" s="1009"/>
      <c r="X1000" s="1009"/>
      <c r="Y1000" s="1009"/>
      <c r="Z1000" s="1009"/>
      <c r="AA1000" s="1009"/>
    </row>
    <row r="1001">
      <c r="A1001" s="1009"/>
      <c r="B1001" s="1008"/>
      <c r="C1001" s="1009"/>
      <c r="D1001" s="1010"/>
      <c r="E1001" s="1009"/>
      <c r="F1001" s="1011"/>
      <c r="G1001" s="1009"/>
      <c r="H1001" s="1009"/>
      <c r="I1001" s="1009"/>
      <c r="J1001" s="1009"/>
      <c r="K1001" s="1009"/>
      <c r="L1001" s="1009"/>
      <c r="M1001" s="1009"/>
      <c r="N1001" s="1009"/>
      <c r="O1001" s="1009"/>
      <c r="P1001" s="1009"/>
      <c r="Q1001" s="1009"/>
      <c r="R1001" s="1009"/>
      <c r="S1001" s="1009"/>
      <c r="T1001" s="1009"/>
      <c r="U1001" s="1009"/>
      <c r="V1001" s="1009"/>
      <c r="W1001" s="1009"/>
      <c r="X1001" s="1009"/>
      <c r="Y1001" s="1009"/>
      <c r="Z1001" s="1009"/>
      <c r="AA1001" s="1009"/>
    </row>
    <row r="1002">
      <c r="A1002" s="1009"/>
      <c r="B1002" s="1008"/>
      <c r="C1002" s="1009"/>
      <c r="D1002" s="1010"/>
      <c r="E1002" s="1009"/>
      <c r="F1002" s="1011"/>
      <c r="G1002" s="1009"/>
      <c r="H1002" s="1009"/>
      <c r="I1002" s="1009"/>
      <c r="J1002" s="1009"/>
      <c r="K1002" s="1009"/>
      <c r="L1002" s="1009"/>
      <c r="M1002" s="1009"/>
      <c r="N1002" s="1009"/>
      <c r="O1002" s="1009"/>
      <c r="P1002" s="1009"/>
      <c r="Q1002" s="1009"/>
      <c r="R1002" s="1009"/>
      <c r="S1002" s="1009"/>
      <c r="T1002" s="1009"/>
      <c r="U1002" s="1009"/>
      <c r="V1002" s="1009"/>
      <c r="W1002" s="1009"/>
      <c r="X1002" s="1009"/>
      <c r="Y1002" s="1009"/>
      <c r="Z1002" s="1009"/>
      <c r="AA1002" s="1009"/>
    </row>
    <row r="1003">
      <c r="A1003" s="1009"/>
      <c r="B1003" s="1008"/>
      <c r="C1003" s="1009"/>
      <c r="D1003" s="1010"/>
      <c r="E1003" s="1009"/>
      <c r="F1003" s="1011"/>
      <c r="G1003" s="1009"/>
      <c r="H1003" s="1009"/>
      <c r="I1003" s="1009"/>
      <c r="J1003" s="1009"/>
      <c r="K1003" s="1009"/>
      <c r="L1003" s="1009"/>
      <c r="M1003" s="1009"/>
      <c r="N1003" s="1009"/>
      <c r="O1003" s="1009"/>
      <c r="P1003" s="1009"/>
      <c r="Q1003" s="1009"/>
      <c r="R1003" s="1009"/>
      <c r="S1003" s="1009"/>
      <c r="T1003" s="1009"/>
      <c r="U1003" s="1009"/>
      <c r="V1003" s="1009"/>
      <c r="W1003" s="1009"/>
      <c r="X1003" s="1009"/>
      <c r="Y1003" s="1009"/>
      <c r="Z1003" s="1009"/>
      <c r="AA1003" s="1009"/>
    </row>
    <row r="1004">
      <c r="A1004" s="1009"/>
      <c r="B1004" s="1008"/>
      <c r="C1004" s="1009"/>
      <c r="D1004" s="1010"/>
      <c r="E1004" s="1009"/>
      <c r="F1004" s="1011"/>
      <c r="G1004" s="1009"/>
      <c r="H1004" s="1009"/>
      <c r="I1004" s="1009"/>
      <c r="J1004" s="1009"/>
      <c r="K1004" s="1009"/>
      <c r="L1004" s="1009"/>
      <c r="M1004" s="1009"/>
      <c r="N1004" s="1009"/>
      <c r="O1004" s="1009"/>
      <c r="P1004" s="1009"/>
      <c r="Q1004" s="1009"/>
      <c r="R1004" s="1009"/>
      <c r="S1004" s="1009"/>
      <c r="T1004" s="1009"/>
      <c r="U1004" s="1009"/>
      <c r="V1004" s="1009"/>
      <c r="W1004" s="1009"/>
      <c r="X1004" s="1009"/>
      <c r="Y1004" s="1009"/>
      <c r="Z1004" s="1009"/>
      <c r="AA1004" s="1009"/>
    </row>
    <row r="1005">
      <c r="A1005" s="1009"/>
      <c r="B1005" s="1008"/>
      <c r="C1005" s="1009"/>
      <c r="D1005" s="1010"/>
      <c r="E1005" s="1009"/>
      <c r="F1005" s="1011"/>
      <c r="G1005" s="1009"/>
      <c r="H1005" s="1009"/>
      <c r="I1005" s="1009"/>
      <c r="J1005" s="1009"/>
      <c r="K1005" s="1009"/>
      <c r="L1005" s="1009"/>
      <c r="M1005" s="1009"/>
      <c r="N1005" s="1009"/>
      <c r="O1005" s="1009"/>
      <c r="P1005" s="1009"/>
      <c r="Q1005" s="1009"/>
      <c r="R1005" s="1009"/>
      <c r="S1005" s="1009"/>
      <c r="T1005" s="1009"/>
      <c r="U1005" s="1009"/>
      <c r="V1005" s="1009"/>
      <c r="W1005" s="1009"/>
      <c r="X1005" s="1009"/>
      <c r="Y1005" s="1009"/>
      <c r="Z1005" s="1009"/>
      <c r="AA1005" s="1009"/>
    </row>
    <row r="1006">
      <c r="A1006" s="1009"/>
      <c r="B1006" s="1008"/>
      <c r="C1006" s="1009"/>
      <c r="D1006" s="1010"/>
      <c r="E1006" s="1009"/>
      <c r="F1006" s="1011"/>
      <c r="G1006" s="1009"/>
      <c r="H1006" s="1009"/>
      <c r="I1006" s="1009"/>
      <c r="J1006" s="1009"/>
      <c r="K1006" s="1009"/>
      <c r="L1006" s="1009"/>
      <c r="M1006" s="1009"/>
      <c r="N1006" s="1009"/>
      <c r="O1006" s="1009"/>
      <c r="P1006" s="1009"/>
      <c r="Q1006" s="1009"/>
      <c r="R1006" s="1009"/>
      <c r="S1006" s="1009"/>
      <c r="T1006" s="1009"/>
      <c r="U1006" s="1009"/>
      <c r="V1006" s="1009"/>
      <c r="W1006" s="1009"/>
      <c r="X1006" s="1009"/>
      <c r="Y1006" s="1009"/>
      <c r="Z1006" s="1009"/>
      <c r="AA1006" s="1009"/>
    </row>
    <row r="1007">
      <c r="A1007" s="1009"/>
      <c r="B1007" s="1008"/>
      <c r="C1007" s="1009"/>
      <c r="D1007" s="1010"/>
      <c r="E1007" s="1009"/>
      <c r="F1007" s="1011"/>
      <c r="G1007" s="1009"/>
      <c r="H1007" s="1009"/>
      <c r="I1007" s="1009"/>
      <c r="J1007" s="1009"/>
      <c r="K1007" s="1009"/>
      <c r="L1007" s="1009"/>
      <c r="M1007" s="1009"/>
      <c r="N1007" s="1009"/>
      <c r="O1007" s="1009"/>
      <c r="P1007" s="1009"/>
      <c r="Q1007" s="1009"/>
      <c r="R1007" s="1009"/>
      <c r="S1007" s="1009"/>
      <c r="T1007" s="1009"/>
      <c r="U1007" s="1009"/>
      <c r="V1007" s="1009"/>
      <c r="W1007" s="1009"/>
      <c r="X1007" s="1009"/>
      <c r="Y1007" s="1009"/>
      <c r="Z1007" s="1009"/>
      <c r="AA1007" s="1009"/>
    </row>
    <row r="1008">
      <c r="A1008" s="1009"/>
      <c r="B1008" s="1008"/>
      <c r="C1008" s="1009"/>
      <c r="D1008" s="1010"/>
      <c r="E1008" s="1009"/>
      <c r="F1008" s="1011"/>
      <c r="G1008" s="1009"/>
      <c r="H1008" s="1009"/>
      <c r="I1008" s="1009"/>
      <c r="J1008" s="1009"/>
      <c r="K1008" s="1009"/>
      <c r="L1008" s="1009"/>
      <c r="M1008" s="1009"/>
      <c r="N1008" s="1009"/>
      <c r="O1008" s="1009"/>
      <c r="P1008" s="1009"/>
      <c r="Q1008" s="1009"/>
      <c r="R1008" s="1009"/>
      <c r="S1008" s="1009"/>
      <c r="T1008" s="1009"/>
      <c r="U1008" s="1009"/>
      <c r="V1008" s="1009"/>
      <c r="W1008" s="1009"/>
      <c r="X1008" s="1009"/>
      <c r="Y1008" s="1009"/>
      <c r="Z1008" s="1009"/>
      <c r="AA1008" s="1009"/>
    </row>
    <row r="1009">
      <c r="A1009" s="1009"/>
      <c r="B1009" s="1008"/>
      <c r="C1009" s="1009"/>
      <c r="D1009" s="1010"/>
      <c r="E1009" s="1009"/>
      <c r="F1009" s="1011"/>
      <c r="G1009" s="1009"/>
      <c r="H1009" s="1009"/>
      <c r="I1009" s="1009"/>
      <c r="J1009" s="1009"/>
      <c r="K1009" s="1009"/>
      <c r="L1009" s="1009"/>
      <c r="M1009" s="1009"/>
      <c r="N1009" s="1009"/>
      <c r="O1009" s="1009"/>
      <c r="P1009" s="1009"/>
      <c r="Q1009" s="1009"/>
      <c r="R1009" s="1009"/>
      <c r="S1009" s="1009"/>
      <c r="T1009" s="1009"/>
      <c r="U1009" s="1009"/>
      <c r="V1009" s="1009"/>
      <c r="W1009" s="1009"/>
      <c r="X1009" s="1009"/>
      <c r="Y1009" s="1009"/>
      <c r="Z1009" s="1009"/>
      <c r="AA1009" s="1009"/>
    </row>
    <row r="1010">
      <c r="A1010" s="1009"/>
      <c r="B1010" s="1008"/>
      <c r="C1010" s="1009"/>
      <c r="D1010" s="1010"/>
      <c r="E1010" s="1009"/>
      <c r="F1010" s="1011"/>
      <c r="G1010" s="1009"/>
      <c r="H1010" s="1009"/>
      <c r="I1010" s="1009"/>
      <c r="J1010" s="1009"/>
      <c r="K1010" s="1009"/>
      <c r="L1010" s="1009"/>
      <c r="M1010" s="1009"/>
      <c r="N1010" s="1009"/>
      <c r="O1010" s="1009"/>
      <c r="P1010" s="1009"/>
      <c r="Q1010" s="1009"/>
      <c r="R1010" s="1009"/>
      <c r="S1010" s="1009"/>
      <c r="T1010" s="1009"/>
      <c r="U1010" s="1009"/>
      <c r="V1010" s="1009"/>
      <c r="W1010" s="1009"/>
      <c r="X1010" s="1009"/>
      <c r="Y1010" s="1009"/>
      <c r="Z1010" s="1009"/>
      <c r="AA1010" s="1009"/>
    </row>
    <row r="1011">
      <c r="A1011" s="1009"/>
      <c r="B1011" s="1008"/>
      <c r="C1011" s="1009"/>
      <c r="D1011" s="1010"/>
      <c r="E1011" s="1009"/>
      <c r="F1011" s="1011"/>
      <c r="G1011" s="1009"/>
      <c r="H1011" s="1009"/>
      <c r="I1011" s="1009"/>
      <c r="J1011" s="1009"/>
      <c r="K1011" s="1009"/>
      <c r="L1011" s="1009"/>
      <c r="M1011" s="1009"/>
      <c r="N1011" s="1009"/>
      <c r="O1011" s="1009"/>
      <c r="P1011" s="1009"/>
      <c r="Q1011" s="1009"/>
      <c r="R1011" s="1009"/>
      <c r="S1011" s="1009"/>
      <c r="T1011" s="1009"/>
      <c r="U1011" s="1009"/>
      <c r="V1011" s="1009"/>
      <c r="W1011" s="1009"/>
      <c r="X1011" s="1009"/>
      <c r="Y1011" s="1009"/>
      <c r="Z1011" s="1009"/>
      <c r="AA1011" s="1009"/>
    </row>
    <row r="1012">
      <c r="A1012" s="1009"/>
      <c r="B1012" s="1008"/>
      <c r="C1012" s="1009"/>
      <c r="D1012" s="1010"/>
      <c r="E1012" s="1009"/>
      <c r="F1012" s="1011"/>
      <c r="G1012" s="1009"/>
      <c r="H1012" s="1009"/>
      <c r="I1012" s="1009"/>
      <c r="J1012" s="1009"/>
      <c r="K1012" s="1009"/>
      <c r="L1012" s="1009"/>
      <c r="M1012" s="1009"/>
      <c r="N1012" s="1009"/>
      <c r="O1012" s="1009"/>
      <c r="P1012" s="1009"/>
      <c r="Q1012" s="1009"/>
      <c r="R1012" s="1009"/>
      <c r="S1012" s="1009"/>
      <c r="T1012" s="1009"/>
      <c r="U1012" s="1009"/>
      <c r="V1012" s="1009"/>
      <c r="W1012" s="1009"/>
      <c r="X1012" s="1009"/>
      <c r="Y1012" s="1009"/>
      <c r="Z1012" s="1009"/>
      <c r="AA1012" s="1009"/>
    </row>
    <row r="1013">
      <c r="A1013" s="1009"/>
      <c r="B1013" s="1008"/>
      <c r="C1013" s="1009"/>
      <c r="D1013" s="1010"/>
      <c r="E1013" s="1009"/>
      <c r="F1013" s="1011"/>
      <c r="G1013" s="1009"/>
      <c r="H1013" s="1009"/>
      <c r="I1013" s="1009"/>
      <c r="J1013" s="1009"/>
      <c r="K1013" s="1009"/>
      <c r="L1013" s="1009"/>
      <c r="M1013" s="1009"/>
      <c r="N1013" s="1009"/>
      <c r="O1013" s="1009"/>
      <c r="P1013" s="1009"/>
      <c r="Q1013" s="1009"/>
      <c r="R1013" s="1009"/>
      <c r="S1013" s="1009"/>
      <c r="T1013" s="1009"/>
      <c r="U1013" s="1009"/>
      <c r="V1013" s="1009"/>
      <c r="W1013" s="1009"/>
      <c r="X1013" s="1009"/>
      <c r="Y1013" s="1009"/>
      <c r="Z1013" s="1009"/>
      <c r="AA1013" s="1009"/>
    </row>
    <row r="1014">
      <c r="A1014" s="1009"/>
      <c r="B1014" s="1008"/>
      <c r="C1014" s="1009"/>
      <c r="D1014" s="1010"/>
      <c r="E1014" s="1009"/>
      <c r="F1014" s="1011"/>
      <c r="G1014" s="1009"/>
      <c r="H1014" s="1009"/>
      <c r="I1014" s="1009"/>
      <c r="J1014" s="1009"/>
      <c r="K1014" s="1009"/>
      <c r="L1014" s="1009"/>
      <c r="M1014" s="1009"/>
      <c r="N1014" s="1009"/>
      <c r="O1014" s="1009"/>
      <c r="P1014" s="1009"/>
      <c r="Q1014" s="1009"/>
      <c r="R1014" s="1009"/>
      <c r="S1014" s="1009"/>
      <c r="T1014" s="1009"/>
      <c r="U1014" s="1009"/>
      <c r="V1014" s="1009"/>
      <c r="W1014" s="1009"/>
      <c r="X1014" s="1009"/>
      <c r="Y1014" s="1009"/>
      <c r="Z1014" s="1009"/>
      <c r="AA1014" s="1009"/>
    </row>
    <row r="1015">
      <c r="A1015" s="1009"/>
      <c r="B1015" s="1008"/>
      <c r="C1015" s="1009"/>
      <c r="D1015" s="1010"/>
      <c r="E1015" s="1009"/>
      <c r="F1015" s="1011"/>
      <c r="G1015" s="1009"/>
      <c r="H1015" s="1009"/>
      <c r="I1015" s="1009"/>
      <c r="J1015" s="1009"/>
      <c r="K1015" s="1009"/>
      <c r="L1015" s="1009"/>
      <c r="M1015" s="1009"/>
      <c r="N1015" s="1009"/>
      <c r="O1015" s="1009"/>
      <c r="P1015" s="1009"/>
      <c r="Q1015" s="1009"/>
      <c r="R1015" s="1009"/>
      <c r="S1015" s="1009"/>
      <c r="T1015" s="1009"/>
      <c r="U1015" s="1009"/>
      <c r="V1015" s="1009"/>
      <c r="W1015" s="1009"/>
      <c r="X1015" s="1009"/>
      <c r="Y1015" s="1009"/>
      <c r="Z1015" s="1009"/>
      <c r="AA1015" s="1009"/>
    </row>
    <row r="1016">
      <c r="A1016" s="1009"/>
      <c r="B1016" s="1008"/>
      <c r="C1016" s="1009"/>
      <c r="D1016" s="1010"/>
      <c r="E1016" s="1009"/>
      <c r="F1016" s="1011"/>
      <c r="G1016" s="1009"/>
      <c r="H1016" s="1009"/>
      <c r="I1016" s="1009"/>
      <c r="J1016" s="1009"/>
      <c r="K1016" s="1009"/>
      <c r="L1016" s="1009"/>
      <c r="M1016" s="1009"/>
      <c r="N1016" s="1009"/>
      <c r="O1016" s="1009"/>
      <c r="P1016" s="1009"/>
      <c r="Q1016" s="1009"/>
      <c r="R1016" s="1009"/>
      <c r="S1016" s="1009"/>
      <c r="T1016" s="1009"/>
      <c r="U1016" s="1009"/>
      <c r="V1016" s="1009"/>
      <c r="W1016" s="1009"/>
      <c r="X1016" s="1009"/>
      <c r="Y1016" s="1009"/>
      <c r="Z1016" s="1009"/>
      <c r="AA1016" s="1009"/>
    </row>
    <row r="1017">
      <c r="A1017" s="1009"/>
      <c r="B1017" s="1008"/>
      <c r="C1017" s="1009"/>
      <c r="D1017" s="1010"/>
      <c r="E1017" s="1009"/>
      <c r="F1017" s="1011"/>
      <c r="G1017" s="1009"/>
      <c r="H1017" s="1009"/>
      <c r="I1017" s="1009"/>
      <c r="J1017" s="1009"/>
      <c r="K1017" s="1009"/>
      <c r="L1017" s="1009"/>
      <c r="M1017" s="1009"/>
      <c r="N1017" s="1009"/>
      <c r="O1017" s="1009"/>
      <c r="P1017" s="1009"/>
      <c r="Q1017" s="1009"/>
      <c r="R1017" s="1009"/>
      <c r="S1017" s="1009"/>
      <c r="T1017" s="1009"/>
      <c r="U1017" s="1009"/>
      <c r="V1017" s="1009"/>
      <c r="W1017" s="1009"/>
      <c r="X1017" s="1009"/>
      <c r="Y1017" s="1009"/>
      <c r="Z1017" s="1009"/>
      <c r="AA1017" s="1009"/>
    </row>
    <row r="1018">
      <c r="A1018" s="1009"/>
      <c r="B1018" s="1008"/>
      <c r="C1018" s="1009"/>
      <c r="D1018" s="1010"/>
      <c r="E1018" s="1009"/>
      <c r="F1018" s="1011"/>
      <c r="G1018" s="1009"/>
      <c r="H1018" s="1009"/>
      <c r="I1018" s="1009"/>
      <c r="J1018" s="1009"/>
      <c r="K1018" s="1009"/>
      <c r="L1018" s="1009"/>
      <c r="M1018" s="1009"/>
      <c r="N1018" s="1009"/>
      <c r="O1018" s="1009"/>
      <c r="P1018" s="1009"/>
      <c r="Q1018" s="1009"/>
      <c r="R1018" s="1009"/>
      <c r="S1018" s="1009"/>
      <c r="T1018" s="1009"/>
      <c r="U1018" s="1009"/>
      <c r="V1018" s="1009"/>
      <c r="W1018" s="1009"/>
      <c r="X1018" s="1009"/>
      <c r="Y1018" s="1009"/>
      <c r="Z1018" s="1009"/>
      <c r="AA1018" s="1009"/>
    </row>
    <row r="1019">
      <c r="A1019" s="1009"/>
      <c r="B1019" s="1008"/>
      <c r="C1019" s="1009"/>
      <c r="D1019" s="1010"/>
      <c r="E1019" s="1009"/>
      <c r="F1019" s="1011"/>
      <c r="G1019" s="1009"/>
      <c r="H1019" s="1009"/>
      <c r="I1019" s="1009"/>
      <c r="J1019" s="1009"/>
      <c r="K1019" s="1009"/>
      <c r="L1019" s="1009"/>
      <c r="M1019" s="1009"/>
      <c r="N1019" s="1009"/>
      <c r="O1019" s="1009"/>
      <c r="P1019" s="1009"/>
      <c r="Q1019" s="1009"/>
      <c r="R1019" s="1009"/>
      <c r="S1019" s="1009"/>
      <c r="T1019" s="1009"/>
      <c r="U1019" s="1009"/>
      <c r="V1019" s="1009"/>
      <c r="W1019" s="1009"/>
      <c r="X1019" s="1009"/>
      <c r="Y1019" s="1009"/>
      <c r="Z1019" s="1009"/>
      <c r="AA1019" s="1009"/>
    </row>
    <row r="1020">
      <c r="A1020" s="1009"/>
      <c r="B1020" s="1008"/>
      <c r="C1020" s="1009"/>
      <c r="D1020" s="1010"/>
      <c r="E1020" s="1009"/>
      <c r="F1020" s="1011"/>
      <c r="G1020" s="1009"/>
      <c r="H1020" s="1009"/>
      <c r="I1020" s="1009"/>
      <c r="J1020" s="1009"/>
      <c r="K1020" s="1009"/>
      <c r="L1020" s="1009"/>
      <c r="M1020" s="1009"/>
      <c r="N1020" s="1009"/>
      <c r="O1020" s="1009"/>
      <c r="P1020" s="1009"/>
      <c r="Q1020" s="1009"/>
      <c r="R1020" s="1009"/>
      <c r="S1020" s="1009"/>
      <c r="T1020" s="1009"/>
      <c r="U1020" s="1009"/>
      <c r="V1020" s="1009"/>
      <c r="W1020" s="1009"/>
      <c r="X1020" s="1009"/>
      <c r="Y1020" s="1009"/>
      <c r="Z1020" s="1009"/>
      <c r="AA1020" s="1009"/>
    </row>
    <row r="1021">
      <c r="A1021" s="1009"/>
      <c r="B1021" s="1008"/>
      <c r="C1021" s="1009"/>
      <c r="D1021" s="1010"/>
      <c r="E1021" s="1009"/>
      <c r="F1021" s="1011"/>
      <c r="G1021" s="1009"/>
      <c r="H1021" s="1009"/>
      <c r="I1021" s="1009"/>
      <c r="J1021" s="1009"/>
      <c r="K1021" s="1009"/>
      <c r="L1021" s="1009"/>
      <c r="M1021" s="1009"/>
      <c r="N1021" s="1009"/>
      <c r="O1021" s="1009"/>
      <c r="P1021" s="1009"/>
      <c r="Q1021" s="1009"/>
      <c r="R1021" s="1009"/>
      <c r="S1021" s="1009"/>
      <c r="T1021" s="1009"/>
      <c r="U1021" s="1009"/>
      <c r="V1021" s="1009"/>
      <c r="W1021" s="1009"/>
      <c r="X1021" s="1009"/>
      <c r="Y1021" s="1009"/>
      <c r="Z1021" s="1009"/>
      <c r="AA1021" s="1009"/>
    </row>
    <row r="1022">
      <c r="A1022" s="1009"/>
      <c r="B1022" s="1008"/>
      <c r="C1022" s="1009"/>
      <c r="D1022" s="1010"/>
      <c r="E1022" s="1009"/>
      <c r="F1022" s="1011"/>
      <c r="G1022" s="1009"/>
      <c r="H1022" s="1009"/>
      <c r="I1022" s="1009"/>
      <c r="J1022" s="1009"/>
      <c r="K1022" s="1009"/>
      <c r="L1022" s="1009"/>
      <c r="M1022" s="1009"/>
      <c r="N1022" s="1009"/>
      <c r="O1022" s="1009"/>
      <c r="P1022" s="1009"/>
      <c r="Q1022" s="1009"/>
      <c r="R1022" s="1009"/>
      <c r="S1022" s="1009"/>
      <c r="T1022" s="1009"/>
      <c r="U1022" s="1009"/>
      <c r="V1022" s="1009"/>
      <c r="W1022" s="1009"/>
      <c r="X1022" s="1009"/>
      <c r="Y1022" s="1009"/>
      <c r="Z1022" s="1009"/>
      <c r="AA1022" s="1009"/>
    </row>
    <row r="1023">
      <c r="A1023" s="1009"/>
      <c r="B1023" s="1008"/>
      <c r="C1023" s="1009"/>
      <c r="D1023" s="1010"/>
      <c r="E1023" s="1009"/>
      <c r="F1023" s="1011"/>
      <c r="G1023" s="1009"/>
      <c r="H1023" s="1009"/>
      <c r="I1023" s="1009"/>
      <c r="J1023" s="1009"/>
      <c r="K1023" s="1009"/>
      <c r="L1023" s="1009"/>
      <c r="M1023" s="1009"/>
      <c r="N1023" s="1009"/>
      <c r="O1023" s="1009"/>
      <c r="P1023" s="1009"/>
      <c r="Q1023" s="1009"/>
      <c r="R1023" s="1009"/>
      <c r="S1023" s="1009"/>
      <c r="T1023" s="1009"/>
      <c r="U1023" s="1009"/>
      <c r="V1023" s="1009"/>
      <c r="W1023" s="1009"/>
      <c r="X1023" s="1009"/>
      <c r="Y1023" s="1009"/>
      <c r="Z1023" s="1009"/>
      <c r="AA1023" s="1009"/>
    </row>
    <row r="1024">
      <c r="A1024" s="1009"/>
      <c r="B1024" s="1008"/>
      <c r="C1024" s="1009"/>
      <c r="D1024" s="1010"/>
      <c r="E1024" s="1009"/>
      <c r="F1024" s="1011"/>
      <c r="G1024" s="1009"/>
      <c r="H1024" s="1009"/>
      <c r="I1024" s="1009"/>
      <c r="J1024" s="1009"/>
      <c r="K1024" s="1009"/>
      <c r="L1024" s="1009"/>
      <c r="M1024" s="1009"/>
      <c r="N1024" s="1009"/>
      <c r="O1024" s="1009"/>
      <c r="P1024" s="1009"/>
      <c r="Q1024" s="1009"/>
      <c r="R1024" s="1009"/>
      <c r="S1024" s="1009"/>
      <c r="T1024" s="1009"/>
      <c r="U1024" s="1009"/>
      <c r="V1024" s="1009"/>
      <c r="W1024" s="1009"/>
      <c r="X1024" s="1009"/>
      <c r="Y1024" s="1009"/>
      <c r="Z1024" s="1009"/>
      <c r="AA1024" s="1009"/>
    </row>
    <row r="1025">
      <c r="A1025" s="1009"/>
      <c r="B1025" s="1008"/>
      <c r="C1025" s="1009"/>
      <c r="D1025" s="1010"/>
      <c r="E1025" s="1009"/>
      <c r="F1025" s="1011"/>
      <c r="G1025" s="1009"/>
      <c r="H1025" s="1009"/>
      <c r="I1025" s="1009"/>
      <c r="J1025" s="1009"/>
      <c r="K1025" s="1009"/>
      <c r="L1025" s="1009"/>
      <c r="M1025" s="1009"/>
      <c r="N1025" s="1009"/>
      <c r="O1025" s="1009"/>
      <c r="P1025" s="1009"/>
      <c r="Q1025" s="1009"/>
      <c r="R1025" s="1009"/>
      <c r="S1025" s="1009"/>
      <c r="T1025" s="1009"/>
      <c r="U1025" s="1009"/>
      <c r="V1025" s="1009"/>
      <c r="W1025" s="1009"/>
      <c r="X1025" s="1009"/>
      <c r="Y1025" s="1009"/>
      <c r="Z1025" s="1009"/>
      <c r="AA1025" s="1009"/>
    </row>
    <row r="1026">
      <c r="A1026" s="1009"/>
      <c r="B1026" s="1008"/>
      <c r="C1026" s="1009"/>
      <c r="D1026" s="1010"/>
      <c r="E1026" s="1009"/>
      <c r="F1026" s="1011"/>
      <c r="G1026" s="1009"/>
      <c r="H1026" s="1009"/>
      <c r="I1026" s="1009"/>
      <c r="J1026" s="1009"/>
      <c r="K1026" s="1009"/>
      <c r="L1026" s="1009"/>
      <c r="M1026" s="1009"/>
      <c r="N1026" s="1009"/>
      <c r="O1026" s="1009"/>
      <c r="P1026" s="1009"/>
      <c r="Q1026" s="1009"/>
      <c r="R1026" s="1009"/>
      <c r="S1026" s="1009"/>
      <c r="T1026" s="1009"/>
      <c r="U1026" s="1009"/>
      <c r="V1026" s="1009"/>
      <c r="W1026" s="1009"/>
      <c r="X1026" s="1009"/>
      <c r="Y1026" s="1009"/>
      <c r="Z1026" s="1009"/>
      <c r="AA1026" s="1009"/>
    </row>
    <row r="1027">
      <c r="A1027" s="1009"/>
      <c r="B1027" s="1008"/>
      <c r="C1027" s="1009"/>
      <c r="D1027" s="1010"/>
      <c r="E1027" s="1009"/>
      <c r="F1027" s="1011"/>
      <c r="G1027" s="1009"/>
      <c r="H1027" s="1009"/>
      <c r="I1027" s="1009"/>
      <c r="J1027" s="1009"/>
      <c r="K1027" s="1009"/>
      <c r="L1027" s="1009"/>
      <c r="M1027" s="1009"/>
      <c r="N1027" s="1009"/>
      <c r="O1027" s="1009"/>
      <c r="P1027" s="1009"/>
      <c r="Q1027" s="1009"/>
      <c r="R1027" s="1009"/>
      <c r="S1027" s="1009"/>
      <c r="T1027" s="1009"/>
      <c r="U1027" s="1009"/>
      <c r="V1027" s="1009"/>
      <c r="W1027" s="1009"/>
      <c r="X1027" s="1009"/>
      <c r="Y1027" s="1009"/>
      <c r="Z1027" s="1009"/>
      <c r="AA1027" s="1009"/>
    </row>
    <row r="1028">
      <c r="A1028" s="1009"/>
      <c r="B1028" s="1008"/>
      <c r="C1028" s="1009"/>
      <c r="D1028" s="1010"/>
      <c r="E1028" s="1009"/>
      <c r="F1028" s="1011"/>
      <c r="G1028" s="1009"/>
      <c r="H1028" s="1009"/>
      <c r="I1028" s="1009"/>
      <c r="J1028" s="1009"/>
      <c r="K1028" s="1009"/>
      <c r="L1028" s="1009"/>
      <c r="M1028" s="1009"/>
      <c r="N1028" s="1009"/>
      <c r="O1028" s="1009"/>
      <c r="P1028" s="1009"/>
      <c r="Q1028" s="1009"/>
      <c r="R1028" s="1009"/>
      <c r="S1028" s="1009"/>
      <c r="T1028" s="1009"/>
      <c r="U1028" s="1009"/>
      <c r="V1028" s="1009"/>
      <c r="W1028" s="1009"/>
      <c r="X1028" s="1009"/>
      <c r="Y1028" s="1009"/>
      <c r="Z1028" s="1009"/>
      <c r="AA1028" s="1009"/>
    </row>
    <row r="1029">
      <c r="A1029" s="1009"/>
      <c r="B1029" s="1008"/>
      <c r="C1029" s="1009"/>
      <c r="D1029" s="1010"/>
      <c r="E1029" s="1009"/>
      <c r="F1029" s="1011"/>
      <c r="G1029" s="1009"/>
      <c r="H1029" s="1009"/>
      <c r="I1029" s="1009"/>
      <c r="J1029" s="1009"/>
      <c r="K1029" s="1009"/>
      <c r="L1029" s="1009"/>
      <c r="M1029" s="1009"/>
      <c r="N1029" s="1009"/>
      <c r="O1029" s="1009"/>
      <c r="P1029" s="1009"/>
      <c r="Q1029" s="1009"/>
      <c r="R1029" s="1009"/>
      <c r="S1029" s="1009"/>
      <c r="T1029" s="1009"/>
      <c r="U1029" s="1009"/>
      <c r="V1029" s="1009"/>
      <c r="W1029" s="1009"/>
      <c r="X1029" s="1009"/>
      <c r="Y1029" s="1009"/>
      <c r="Z1029" s="1009"/>
      <c r="AA1029" s="1009"/>
    </row>
    <row r="1030">
      <c r="A1030" s="1009"/>
      <c r="B1030" s="1008"/>
      <c r="C1030" s="1009"/>
      <c r="D1030" s="1010"/>
      <c r="E1030" s="1009"/>
      <c r="F1030" s="1011"/>
      <c r="G1030" s="1009"/>
      <c r="H1030" s="1009"/>
      <c r="I1030" s="1009"/>
      <c r="J1030" s="1009"/>
      <c r="K1030" s="1009"/>
      <c r="L1030" s="1009"/>
      <c r="M1030" s="1009"/>
      <c r="N1030" s="1009"/>
      <c r="O1030" s="1009"/>
      <c r="P1030" s="1009"/>
      <c r="Q1030" s="1009"/>
      <c r="R1030" s="1009"/>
      <c r="S1030" s="1009"/>
      <c r="T1030" s="1009"/>
      <c r="U1030" s="1009"/>
      <c r="V1030" s="1009"/>
      <c r="W1030" s="1009"/>
      <c r="X1030" s="1009"/>
      <c r="Y1030" s="1009"/>
      <c r="Z1030" s="1009"/>
      <c r="AA1030" s="1009"/>
    </row>
    <row r="1031">
      <c r="A1031" s="1009"/>
      <c r="B1031" s="1008"/>
      <c r="C1031" s="1009"/>
      <c r="D1031" s="1010"/>
      <c r="E1031" s="1009"/>
      <c r="F1031" s="1011"/>
      <c r="G1031" s="1009"/>
      <c r="H1031" s="1009"/>
      <c r="I1031" s="1009"/>
      <c r="J1031" s="1009"/>
      <c r="K1031" s="1009"/>
      <c r="L1031" s="1009"/>
      <c r="M1031" s="1009"/>
      <c r="N1031" s="1009"/>
      <c r="O1031" s="1009"/>
      <c r="P1031" s="1009"/>
      <c r="Q1031" s="1009"/>
      <c r="R1031" s="1009"/>
      <c r="S1031" s="1009"/>
      <c r="T1031" s="1009"/>
      <c r="U1031" s="1009"/>
      <c r="V1031" s="1009"/>
      <c r="W1031" s="1009"/>
      <c r="X1031" s="1009"/>
      <c r="Y1031" s="1009"/>
      <c r="Z1031" s="1009"/>
      <c r="AA1031" s="1009"/>
    </row>
    <row r="1032">
      <c r="A1032" s="1009"/>
      <c r="B1032" s="1008"/>
      <c r="C1032" s="1009"/>
      <c r="D1032" s="1010"/>
      <c r="E1032" s="1009"/>
      <c r="F1032" s="1011"/>
      <c r="G1032" s="1009"/>
      <c r="H1032" s="1009"/>
      <c r="I1032" s="1009"/>
      <c r="J1032" s="1009"/>
      <c r="K1032" s="1009"/>
      <c r="L1032" s="1009"/>
      <c r="M1032" s="1009"/>
      <c r="N1032" s="1009"/>
      <c r="O1032" s="1009"/>
      <c r="P1032" s="1009"/>
      <c r="Q1032" s="1009"/>
      <c r="R1032" s="1009"/>
      <c r="S1032" s="1009"/>
      <c r="T1032" s="1009"/>
      <c r="U1032" s="1009"/>
      <c r="V1032" s="1009"/>
      <c r="W1032" s="1009"/>
      <c r="X1032" s="1009"/>
      <c r="Y1032" s="1009"/>
      <c r="Z1032" s="1009"/>
      <c r="AA1032" s="1009"/>
    </row>
  </sheetData>
  <mergeCells count="1">
    <mergeCell ref="A2:C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pageSetUpPr fitToPage="1"/>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75"/>
  <cols>
    <col customWidth="1" min="1" max="1" width="29.29"/>
    <col customWidth="1" min="2" max="2" width="8.71"/>
    <col customWidth="1" min="3" max="3" width="10.0"/>
    <col customWidth="1" min="4" max="4" width="17.0"/>
    <col customWidth="1" min="5" max="5" width="12.14"/>
    <col customWidth="1" min="6" max="6" width="11.71"/>
    <col customWidth="1" min="7" max="7" width="30.86"/>
    <col customWidth="1" min="8" max="15" width="7.57"/>
    <col customWidth="1" min="16" max="16" width="12.86"/>
    <col customWidth="1" min="17" max="17" width="24.71"/>
    <col customWidth="1" min="18" max="18" width="12.14"/>
    <col customWidth="1" min="19" max="19" width="15.57"/>
    <col customWidth="1" min="20" max="20" width="14.71"/>
    <col customWidth="1" min="21" max="21" width="15.14"/>
    <col customWidth="1" min="22" max="22" width="20.86"/>
    <col customWidth="1" min="23" max="27" width="13.57"/>
    <col customWidth="1" min="28" max="30" width="11.14"/>
    <col customWidth="1" min="36" max="36" width="18.71"/>
  </cols>
  <sheetData>
    <row r="1" ht="30.75" customHeight="1">
      <c r="A1" s="1013" t="s">
        <v>2848</v>
      </c>
      <c r="B1" s="1014" t="str">
        <f>CONCATENATE("Invites Today — first: ",countif(H:H,TODAY()),"   repeat: ",COUNTIF(I:O,TODAY()))</f>
        <v>Invites Today — first: 0   repeat: 0</v>
      </c>
      <c r="V1" s="1015"/>
      <c r="W1" s="1015"/>
      <c r="X1" s="1015"/>
      <c r="Y1" s="1015"/>
      <c r="Z1" s="1015"/>
      <c r="AA1" s="1015"/>
      <c r="AB1" s="1015"/>
      <c r="AC1" s="1015"/>
      <c r="AD1" s="1015"/>
      <c r="AE1" s="1016"/>
      <c r="AK1" s="1017"/>
      <c r="AL1" s="1017"/>
      <c r="AM1" s="1017"/>
    </row>
    <row r="2">
      <c r="A2" s="1018">
        <f>countif(B5:B131, "yes")</f>
        <v>87</v>
      </c>
      <c r="B2" s="1014" t="str">
        <f>IFERROR(__xludf.DUMMYFUNCTION("IFERROR(JOIN(char(10)&amp;""&gt; "",""Program Names:"",FILTER(A5:A131,H5:H131=TODAY())),""Program Names:""&amp;char(10)&amp;""None"")"),"Program Names:
None")</f>
        <v>Program Names:
None</v>
      </c>
      <c r="E2" s="1019" t="s">
        <v>4724</v>
      </c>
      <c r="F2" s="1019" t="s">
        <v>4725</v>
      </c>
      <c r="G2" s="1019" t="s">
        <v>14</v>
      </c>
      <c r="H2" s="1019" t="s">
        <v>4726</v>
      </c>
      <c r="P2" s="1020" t="s">
        <v>4727</v>
      </c>
      <c r="Q2" s="1019" t="s">
        <v>4728</v>
      </c>
      <c r="R2" s="1019" t="s">
        <v>4729</v>
      </c>
      <c r="S2" s="1019" t="s">
        <v>4730</v>
      </c>
      <c r="T2" s="1021" t="s">
        <v>4731</v>
      </c>
      <c r="U2" s="1022" t="s">
        <v>4732</v>
      </c>
      <c r="V2" s="1023" t="s">
        <v>4733</v>
      </c>
      <c r="AA2" s="1024"/>
      <c r="AB2" s="1025" t="s">
        <v>4734</v>
      </c>
      <c r="AD2" s="1024"/>
      <c r="AE2" s="1020"/>
      <c r="AK2" s="1026"/>
      <c r="AL2" s="1026"/>
      <c r="AM2" s="1026"/>
    </row>
    <row r="3" ht="72.0" customHeight="1">
      <c r="A3" s="1014" t="str">
        <f>CONCATENATE("Second wave today: ",COUNTIF(I:I,TODAY()),char(10),"Third wave today: ",countif(J:J,today()),char(10),"4th–8th wave today: ",COUNTIF(K:O,TODAY()))</f>
        <v>Second wave today: 0
Third wave today: 0
4th–8th wave today: 0</v>
      </c>
      <c r="B3" s="1014" t="str">
        <f>IFERROR(__xludf.DUMMYFUNCTION("IFERROR(JOIN(char(10)&amp;""&gt; "",""Program Names:"",FILTER(A5:A131,I5:I131=TODAY())),""Program Names:""&amp;char(10)&amp;""None"")"),"Program Names:
None")</f>
        <v>Program Names:
None</v>
      </c>
      <c r="U3" s="1024"/>
      <c r="V3" s="1023"/>
      <c r="W3" s="1023"/>
      <c r="X3" s="1023"/>
      <c r="Y3" s="1023"/>
      <c r="Z3" s="1023"/>
      <c r="AA3" s="1027"/>
      <c r="AB3" s="1023"/>
      <c r="AC3" s="1023"/>
      <c r="AD3" s="1027"/>
      <c r="AE3" s="1028"/>
      <c r="AK3" s="1029"/>
      <c r="AL3" s="1029"/>
      <c r="AM3" s="1029"/>
    </row>
    <row r="4" ht="42.75" customHeight="1">
      <c r="A4" s="1030"/>
      <c r="B4" s="1031" t="s">
        <v>4735</v>
      </c>
      <c r="C4" s="1032" t="s">
        <v>4736</v>
      </c>
      <c r="D4" s="1033"/>
      <c r="E4" s="1034"/>
      <c r="F4" s="1034"/>
      <c r="G4" s="1035"/>
      <c r="H4" s="1036" t="s">
        <v>4737</v>
      </c>
      <c r="I4" s="1036" t="s">
        <v>4738</v>
      </c>
      <c r="J4" s="1036" t="s">
        <v>4739</v>
      </c>
      <c r="K4" s="1036" t="s">
        <v>4740</v>
      </c>
      <c r="L4" s="1036" t="s">
        <v>4741</v>
      </c>
      <c r="M4" s="1036" t="s">
        <v>4742</v>
      </c>
      <c r="N4" s="1036" t="s">
        <v>4743</v>
      </c>
      <c r="O4" s="1036" t="s">
        <v>4744</v>
      </c>
      <c r="P4" s="1035"/>
      <c r="Q4" s="1035"/>
      <c r="R4" s="1037"/>
      <c r="S4" s="1035"/>
      <c r="T4" s="1035"/>
      <c r="U4" s="1035"/>
      <c r="V4" s="1023" t="s">
        <v>4745</v>
      </c>
      <c r="W4" s="1023" t="s">
        <v>4746</v>
      </c>
      <c r="X4" s="1023" t="s">
        <v>4747</v>
      </c>
      <c r="Y4" s="1023" t="s">
        <v>4748</v>
      </c>
      <c r="Z4" s="1021" t="s">
        <v>4749</v>
      </c>
      <c r="AA4" s="1022" t="s">
        <v>4750</v>
      </c>
      <c r="AB4" s="1021"/>
      <c r="AC4" s="1021"/>
      <c r="AD4" s="1022"/>
      <c r="AE4" s="1038" t="s">
        <v>4751</v>
      </c>
      <c r="AK4" s="1029"/>
      <c r="AL4" s="1029"/>
      <c r="AM4" s="1029"/>
    </row>
    <row r="5">
      <c r="A5" s="1039" t="s">
        <v>15</v>
      </c>
      <c r="B5" s="1040"/>
      <c r="C5" s="1041"/>
      <c r="D5" s="1041"/>
      <c r="E5" s="1042"/>
      <c r="F5" s="1042"/>
      <c r="G5" s="1042"/>
      <c r="H5" s="1043"/>
      <c r="I5" s="1044"/>
      <c r="J5" s="1045"/>
      <c r="K5" s="1045"/>
      <c r="L5" s="1045"/>
      <c r="M5" s="1045"/>
      <c r="N5" s="1045"/>
      <c r="O5" s="1045"/>
      <c r="P5" s="1045"/>
      <c r="Q5" s="1045"/>
      <c r="R5" s="1045"/>
      <c r="S5" s="1045"/>
      <c r="T5" s="1042"/>
      <c r="U5" s="1046"/>
      <c r="V5" s="1045"/>
      <c r="W5" s="1045"/>
      <c r="X5" s="1045"/>
      <c r="Y5" s="1045"/>
      <c r="Z5" s="1045"/>
      <c r="AA5" s="1047"/>
      <c r="AB5" s="1045"/>
      <c r="AC5" s="1045"/>
      <c r="AD5" s="1047"/>
      <c r="AE5" s="1048"/>
      <c r="AK5" s="1049"/>
      <c r="AL5" s="1049"/>
      <c r="AM5" s="1049"/>
    </row>
    <row r="6">
      <c r="A6" s="1050" t="s">
        <v>16</v>
      </c>
      <c r="B6" s="1051" t="s">
        <v>113</v>
      </c>
      <c r="C6" s="1052" t="str">
        <f>if(COUNTA(H6:O6)&lt;COUNTA(AB6:AD6),"Yes","No")</f>
        <v>Yes</v>
      </c>
      <c r="D6" s="1052"/>
      <c r="E6" s="1053"/>
      <c r="F6" s="1053"/>
      <c r="G6" s="1053"/>
      <c r="H6" s="1054">
        <v>44132.0</v>
      </c>
      <c r="I6" s="1033"/>
      <c r="J6" s="1052"/>
      <c r="K6" s="1052"/>
      <c r="L6" s="1052"/>
      <c r="M6" s="1052"/>
      <c r="N6" s="1052"/>
      <c r="O6" s="1052"/>
      <c r="P6" s="1052" t="s">
        <v>4752</v>
      </c>
      <c r="Q6" s="1052">
        <v>13.0</v>
      </c>
      <c r="R6" s="1052" t="s">
        <v>4753</v>
      </c>
      <c r="S6" s="1055"/>
      <c r="T6" s="1056"/>
      <c r="U6" s="1057"/>
      <c r="V6" s="1054">
        <v>44145.0</v>
      </c>
      <c r="W6" s="1054">
        <v>44173.0</v>
      </c>
      <c r="X6" s="1054">
        <v>43835.0</v>
      </c>
      <c r="Y6" s="1058"/>
      <c r="Z6" s="1058"/>
      <c r="AA6" s="1059"/>
      <c r="AB6" s="1060">
        <v>43739.0</v>
      </c>
      <c r="AC6" s="1061">
        <v>43783.0</v>
      </c>
      <c r="AD6" s="1062"/>
      <c r="AE6" s="1048"/>
      <c r="AK6" s="1049"/>
      <c r="AL6" s="1049"/>
      <c r="AM6" s="1063"/>
    </row>
    <row r="7" ht="18.0" customHeight="1">
      <c r="A7" s="1064" t="s">
        <v>3634</v>
      </c>
      <c r="B7" s="1040"/>
      <c r="C7" s="1040"/>
      <c r="D7" s="1040"/>
      <c r="E7" s="1065"/>
      <c r="F7" s="1065"/>
      <c r="G7" s="1065"/>
      <c r="H7" s="1066"/>
      <c r="I7" s="1044"/>
      <c r="J7" s="1045"/>
      <c r="K7" s="1040"/>
      <c r="L7" s="1040"/>
      <c r="M7" s="1040"/>
      <c r="N7" s="1040"/>
      <c r="O7" s="1040"/>
      <c r="P7" s="1040"/>
      <c r="Q7" s="1040"/>
      <c r="R7" s="1040"/>
      <c r="S7" s="1045"/>
      <c r="T7" s="1042"/>
      <c r="U7" s="1046"/>
      <c r="V7" s="1067"/>
      <c r="W7" s="1067"/>
      <c r="X7" s="1067"/>
      <c r="Y7" s="1067"/>
      <c r="Z7" s="1067"/>
      <c r="AA7" s="1068"/>
      <c r="AB7" s="1069"/>
      <c r="AC7" s="1069"/>
      <c r="AD7" s="1070"/>
      <c r="AE7" s="1048"/>
      <c r="AK7" s="1049"/>
      <c r="AL7" s="1049"/>
      <c r="AM7" s="1049"/>
    </row>
    <row r="8">
      <c r="A8" s="1071" t="s">
        <v>3636</v>
      </c>
      <c r="B8" s="1052" t="s">
        <v>437</v>
      </c>
      <c r="C8" s="1052" t="str">
        <f>if(COUNTA(H8:O8)&lt;COUNTA(AB8:AD8),"Yes","No")</f>
        <v>No</v>
      </c>
      <c r="D8" s="1052"/>
      <c r="E8" s="1053">
        <v>0.0</v>
      </c>
      <c r="F8" s="1053"/>
      <c r="G8" s="1053"/>
      <c r="H8" s="1054">
        <v>44160.0</v>
      </c>
      <c r="I8" s="1061">
        <v>44172.0</v>
      </c>
      <c r="J8" s="1072">
        <v>44176.0</v>
      </c>
      <c r="K8" s="1052"/>
      <c r="L8" s="1052"/>
      <c r="M8" s="1052"/>
      <c r="N8" s="1052"/>
      <c r="O8" s="1052"/>
      <c r="P8" s="1052" t="s">
        <v>4752</v>
      </c>
      <c r="Q8" s="1073"/>
      <c r="R8" s="1052" t="s">
        <v>3801</v>
      </c>
      <c r="S8" s="1055"/>
      <c r="T8" s="1056"/>
      <c r="U8" s="1057"/>
      <c r="V8" s="1074">
        <v>44204.0</v>
      </c>
      <c r="W8" s="1074">
        <v>44209.0</v>
      </c>
      <c r="X8" s="1058"/>
      <c r="Y8" s="1058"/>
      <c r="Z8" s="1058"/>
      <c r="AA8" s="1059"/>
      <c r="AB8" s="1060">
        <v>43774.0</v>
      </c>
      <c r="AC8" s="1075"/>
      <c r="AD8" s="1062"/>
      <c r="AE8" s="1048"/>
      <c r="AK8" s="1049"/>
      <c r="AL8" s="1049"/>
      <c r="AM8" s="1049"/>
    </row>
    <row r="9">
      <c r="A9" s="1039" t="s">
        <v>24</v>
      </c>
      <c r="B9" s="1040"/>
      <c r="C9" s="1040"/>
      <c r="D9" s="1040"/>
      <c r="E9" s="1065"/>
      <c r="F9" s="1065"/>
      <c r="G9" s="1065"/>
      <c r="H9" s="1043"/>
      <c r="I9" s="1076"/>
      <c r="J9" s="1045"/>
      <c r="K9" s="1040"/>
      <c r="L9" s="1040"/>
      <c r="M9" s="1040"/>
      <c r="N9" s="1040"/>
      <c r="O9" s="1040"/>
      <c r="P9" s="1040"/>
      <c r="Q9" s="1040"/>
      <c r="R9" s="1040"/>
      <c r="S9" s="1077"/>
      <c r="T9" s="1042"/>
      <c r="U9" s="1046"/>
      <c r="V9" s="1067"/>
      <c r="W9" s="1067"/>
      <c r="X9" s="1067"/>
      <c r="Y9" s="1067"/>
      <c r="Z9" s="1067"/>
      <c r="AA9" s="1068"/>
      <c r="AB9" s="1069"/>
      <c r="AC9" s="1069"/>
      <c r="AD9" s="1070"/>
      <c r="AE9" s="1048"/>
      <c r="AK9" s="1049"/>
      <c r="AL9" s="1049"/>
      <c r="AM9" s="1049"/>
    </row>
    <row r="10">
      <c r="A10" s="1050" t="s">
        <v>25</v>
      </c>
      <c r="B10" s="1052" t="s">
        <v>113</v>
      </c>
      <c r="C10" s="1052" t="str">
        <f t="shared" ref="C10:C11" si="1">if(COUNTA(H10:O10)&lt;COUNTA(AB10:AD10),"Yes","No")</f>
        <v>No</v>
      </c>
      <c r="D10" s="1052"/>
      <c r="E10" s="1053"/>
      <c r="F10" s="1053"/>
      <c r="G10" s="1078"/>
      <c r="H10" s="1079">
        <v>44138.0</v>
      </c>
      <c r="I10" s="1054">
        <v>44153.0</v>
      </c>
      <c r="J10" s="1054">
        <v>44155.0</v>
      </c>
      <c r="K10" s="1072">
        <v>44166.0</v>
      </c>
      <c r="L10" s="1052"/>
      <c r="M10" s="1072"/>
      <c r="N10" s="1052"/>
      <c r="O10" s="1052"/>
      <c r="P10" s="1052" t="s">
        <v>4754</v>
      </c>
      <c r="Q10" s="1053">
        <v>13.0</v>
      </c>
      <c r="R10" s="1052" t="s">
        <v>4755</v>
      </c>
      <c r="S10" s="1055"/>
      <c r="T10" s="1056"/>
      <c r="U10" s="1080"/>
      <c r="V10" s="1054">
        <v>44166.0</v>
      </c>
      <c r="W10" s="1054">
        <v>44173.0</v>
      </c>
      <c r="X10" s="1074">
        <v>44203.0</v>
      </c>
      <c r="Y10" s="1074">
        <v>44217.0</v>
      </c>
      <c r="Z10" s="1058"/>
      <c r="AA10" s="1059"/>
      <c r="AB10" s="1060">
        <v>43755.0</v>
      </c>
      <c r="AC10" s="1061">
        <v>43773.0</v>
      </c>
      <c r="AD10" s="1072">
        <v>43782.0</v>
      </c>
      <c r="AE10" s="1048"/>
      <c r="AK10" s="1049"/>
      <c r="AL10" s="1049"/>
      <c r="AM10" s="1049"/>
    </row>
    <row r="11">
      <c r="A11" s="1071" t="s">
        <v>4756</v>
      </c>
      <c r="B11" s="1052" t="s">
        <v>113</v>
      </c>
      <c r="C11" s="1052" t="str">
        <f t="shared" si="1"/>
        <v>Yes</v>
      </c>
      <c r="D11" s="1081"/>
      <c r="E11" s="1033"/>
      <c r="F11" s="1053"/>
      <c r="G11" s="1082"/>
      <c r="H11" s="1054">
        <v>44130.0</v>
      </c>
      <c r="I11" s="1033"/>
      <c r="J11" s="1033"/>
      <c r="K11" s="1052"/>
      <c r="L11" s="1052"/>
      <c r="M11" s="1052"/>
      <c r="N11" s="1052"/>
      <c r="O11" s="1052"/>
      <c r="P11" s="1052" t="s">
        <v>4757</v>
      </c>
      <c r="Q11" s="1052">
        <v>18.0</v>
      </c>
      <c r="R11" s="1052" t="s">
        <v>4753</v>
      </c>
      <c r="S11" s="1052"/>
      <c r="T11" s="1053"/>
      <c r="U11" s="1057"/>
      <c r="V11" s="1054">
        <v>44140.0</v>
      </c>
      <c r="W11" s="1054">
        <v>44145.0</v>
      </c>
      <c r="X11" s="1054">
        <v>44145.0</v>
      </c>
      <c r="Y11" s="1054">
        <v>44158.0</v>
      </c>
      <c r="Z11" s="1083">
        <v>44175.0</v>
      </c>
      <c r="AA11" s="1059"/>
      <c r="AB11" s="1060">
        <v>43747.0</v>
      </c>
      <c r="AC11" s="1072">
        <v>43756.0</v>
      </c>
      <c r="AD11" s="1084">
        <v>43780.0</v>
      </c>
      <c r="AE11" s="1048"/>
      <c r="AK11" s="1049"/>
      <c r="AL11" s="1049"/>
      <c r="AM11" s="1049"/>
    </row>
    <row r="12">
      <c r="A12" s="1039" t="s">
        <v>29</v>
      </c>
      <c r="B12" s="1040"/>
      <c r="C12" s="1040"/>
      <c r="D12" s="1045"/>
      <c r="E12" s="1042"/>
      <c r="F12" s="1042"/>
      <c r="G12" s="1042"/>
      <c r="H12" s="1066" t="s">
        <v>3</v>
      </c>
      <c r="I12" s="1044"/>
      <c r="J12" s="1045"/>
      <c r="K12" s="1045"/>
      <c r="L12" s="1045"/>
      <c r="M12" s="1045"/>
      <c r="N12" s="1045"/>
      <c r="O12" s="1045"/>
      <c r="P12" s="1045"/>
      <c r="Q12" s="1045"/>
      <c r="R12" s="1045"/>
      <c r="S12" s="1045"/>
      <c r="T12" s="1042"/>
      <c r="U12" s="1046"/>
      <c r="V12" s="1067"/>
      <c r="W12" s="1067"/>
      <c r="X12" s="1067"/>
      <c r="Y12" s="1067"/>
      <c r="Z12" s="1067"/>
      <c r="AA12" s="1068"/>
      <c r="AB12" s="1069"/>
      <c r="AC12" s="1069"/>
      <c r="AD12" s="1070"/>
      <c r="AE12" s="1048"/>
      <c r="AK12" s="1049"/>
      <c r="AL12" s="1049"/>
      <c r="AM12" s="1049"/>
    </row>
    <row r="13">
      <c r="A13" s="1071" t="s">
        <v>4758</v>
      </c>
      <c r="B13" s="1052" t="s">
        <v>113</v>
      </c>
      <c r="C13" s="1052" t="str">
        <f t="shared" ref="C13:C23" si="2">if(COUNTA(H13:O13)&lt;COUNTA(AB13:AD13),"Yes","No")</f>
        <v>Yes</v>
      </c>
      <c r="D13" s="1052"/>
      <c r="E13" s="1053"/>
      <c r="F13" s="1053"/>
      <c r="G13" s="1053"/>
      <c r="H13" s="1054">
        <v>44155.0</v>
      </c>
      <c r="I13" s="1033"/>
      <c r="J13" s="1033"/>
      <c r="K13" s="1052"/>
      <c r="L13" s="1052"/>
      <c r="M13" s="1052"/>
      <c r="N13" s="1052"/>
      <c r="O13" s="1052"/>
      <c r="P13" s="1052" t="s">
        <v>4752</v>
      </c>
      <c r="Q13" s="1052">
        <v>4.0</v>
      </c>
      <c r="R13" s="1052" t="s">
        <v>4759</v>
      </c>
      <c r="S13" s="1055"/>
      <c r="T13" s="1053"/>
      <c r="U13" s="1057"/>
      <c r="V13" s="1074">
        <v>44187.0</v>
      </c>
      <c r="W13" s="1074">
        <v>43844.0</v>
      </c>
      <c r="X13" s="1074">
        <v>43851.0</v>
      </c>
      <c r="Y13" s="1074">
        <v>43858.0</v>
      </c>
      <c r="Z13" s="1058"/>
      <c r="AA13" s="1059"/>
      <c r="AB13" s="1060">
        <v>43759.0</v>
      </c>
      <c r="AC13" s="1072">
        <v>43781.0</v>
      </c>
      <c r="AD13" s="1085"/>
      <c r="AE13" s="1048"/>
      <c r="AK13" s="1049"/>
      <c r="AL13" s="1049"/>
      <c r="AM13" s="1049"/>
    </row>
    <row r="14">
      <c r="A14" s="1050" t="s">
        <v>35</v>
      </c>
      <c r="B14" s="1052" t="s">
        <v>113</v>
      </c>
      <c r="C14" s="1052" t="str">
        <f t="shared" si="2"/>
        <v>No</v>
      </c>
      <c r="D14" s="1052"/>
      <c r="E14" s="1056"/>
      <c r="F14" s="1056"/>
      <c r="G14" s="1033"/>
      <c r="H14" s="1054">
        <v>44153.0</v>
      </c>
      <c r="I14" s="1054">
        <v>44154.0</v>
      </c>
      <c r="J14" s="1054">
        <v>44155.0</v>
      </c>
      <c r="K14" s="1086"/>
      <c r="L14" s="1072"/>
      <c r="M14" s="1072"/>
      <c r="N14" s="1072"/>
      <c r="O14" s="1072"/>
      <c r="P14" s="1052" t="s">
        <v>4752</v>
      </c>
      <c r="Q14" s="1052">
        <v>4.0</v>
      </c>
      <c r="R14" s="1052" t="s">
        <v>4760</v>
      </c>
      <c r="S14" s="1055"/>
      <c r="T14" s="1056"/>
      <c r="U14" s="1057"/>
      <c r="V14" s="1074">
        <v>44174.0</v>
      </c>
      <c r="W14" s="1074">
        <v>44201.0</v>
      </c>
      <c r="X14" s="1074">
        <v>44211.0</v>
      </c>
      <c r="Y14" s="1074">
        <v>44215.0</v>
      </c>
      <c r="Z14" s="1058"/>
      <c r="AA14" s="1059"/>
      <c r="AB14" s="1060">
        <v>43774.0</v>
      </c>
      <c r="AC14" s="1061">
        <v>43775.0</v>
      </c>
      <c r="AD14" s="1061">
        <v>43776.0</v>
      </c>
      <c r="AE14" s="1048"/>
      <c r="AK14" s="1049"/>
      <c r="AL14" s="1049"/>
      <c r="AM14" s="1049"/>
    </row>
    <row r="15">
      <c r="A15" s="1050" t="s">
        <v>36</v>
      </c>
      <c r="B15" s="1052" t="s">
        <v>113</v>
      </c>
      <c r="C15" s="1052" t="str">
        <f t="shared" si="2"/>
        <v>Yes</v>
      </c>
      <c r="D15" s="1052"/>
      <c r="E15" s="1053"/>
      <c r="F15" s="1053"/>
      <c r="G15" s="1053"/>
      <c r="H15" s="1054">
        <v>44137.0</v>
      </c>
      <c r="I15" s="1054">
        <v>44154.0</v>
      </c>
      <c r="J15" s="1033"/>
      <c r="K15" s="1072"/>
      <c r="L15" s="1052"/>
      <c r="M15" s="1052"/>
      <c r="N15" s="1052"/>
      <c r="O15" s="1052"/>
      <c r="P15" s="1052"/>
      <c r="Q15" s="1052">
        <v>11.0</v>
      </c>
      <c r="R15" s="1052" t="s">
        <v>4761</v>
      </c>
      <c r="S15" s="1055"/>
      <c r="T15" s="1056"/>
      <c r="U15" s="1057"/>
      <c r="V15" s="1074">
        <v>44159.0</v>
      </c>
      <c r="W15" s="1074">
        <v>44166.0</v>
      </c>
      <c r="X15" s="1074">
        <v>44175.0</v>
      </c>
      <c r="Y15" s="1074">
        <v>44182.0</v>
      </c>
      <c r="Z15" s="1074">
        <v>44208.0</v>
      </c>
      <c r="AA15" s="1087">
        <v>44217.0</v>
      </c>
      <c r="AB15" s="1060">
        <v>43741.0</v>
      </c>
      <c r="AC15" s="1061">
        <v>43768.0</v>
      </c>
      <c r="AD15" s="1072">
        <v>43780.0</v>
      </c>
      <c r="AE15" s="1048"/>
      <c r="AK15" s="1049"/>
      <c r="AL15" s="1049"/>
      <c r="AM15" s="1049"/>
    </row>
    <row r="16">
      <c r="A16" s="1071" t="s">
        <v>4762</v>
      </c>
      <c r="B16" s="1052" t="s">
        <v>113</v>
      </c>
      <c r="C16" s="1052" t="str">
        <f t="shared" si="2"/>
        <v>No</v>
      </c>
      <c r="D16" s="1052"/>
      <c r="E16" s="1056"/>
      <c r="F16" s="1056"/>
      <c r="G16" s="1056"/>
      <c r="H16" s="1054">
        <v>44166.0</v>
      </c>
      <c r="I16" s="1033"/>
      <c r="J16" s="1033"/>
      <c r="K16" s="1072"/>
      <c r="L16" s="1052"/>
      <c r="M16" s="1052"/>
      <c r="N16" s="1052"/>
      <c r="O16" s="1052"/>
      <c r="P16" s="1052" t="s">
        <v>4763</v>
      </c>
      <c r="Q16" s="1052">
        <v>3.0</v>
      </c>
      <c r="R16" s="1052" t="s">
        <v>4764</v>
      </c>
      <c r="S16" s="1055"/>
      <c r="T16" s="1056"/>
      <c r="U16" s="1057"/>
      <c r="V16" s="1074">
        <v>44225.0</v>
      </c>
      <c r="W16" s="1074"/>
      <c r="X16" s="1058"/>
      <c r="Y16" s="1058"/>
      <c r="Z16" s="1058"/>
      <c r="AA16" s="1059"/>
      <c r="AB16" s="1060">
        <v>43787.0</v>
      </c>
      <c r="AC16" s="1061"/>
      <c r="AD16" s="1072"/>
      <c r="AE16" s="1048"/>
      <c r="AK16" s="1049"/>
      <c r="AL16" s="1049"/>
      <c r="AM16" s="1049"/>
    </row>
    <row r="17">
      <c r="A17" s="1050" t="s">
        <v>61</v>
      </c>
      <c r="B17" s="1052" t="s">
        <v>113</v>
      </c>
      <c r="C17" s="1052" t="str">
        <f t="shared" si="2"/>
        <v>No</v>
      </c>
      <c r="D17" s="1052"/>
      <c r="E17" s="1053"/>
      <c r="F17" s="1053"/>
      <c r="G17" s="1053"/>
      <c r="H17" s="1054">
        <v>44167.0</v>
      </c>
      <c r="I17" s="1054">
        <v>44168.0</v>
      </c>
      <c r="J17" s="1054">
        <v>44169.0</v>
      </c>
      <c r="K17" s="1072"/>
      <c r="L17" s="1052"/>
      <c r="M17" s="1052"/>
      <c r="N17" s="1052"/>
      <c r="O17" s="1052"/>
      <c r="P17" s="1052" t="s">
        <v>4765</v>
      </c>
      <c r="Q17" s="1052">
        <v>20.0</v>
      </c>
      <c r="R17" s="1052" t="s">
        <v>4766</v>
      </c>
      <c r="S17" s="1055"/>
      <c r="T17" s="1056"/>
      <c r="U17" s="1088"/>
      <c r="V17" s="1074">
        <v>44181.0</v>
      </c>
      <c r="W17" s="1089">
        <v>44209.0</v>
      </c>
      <c r="X17" s="1074">
        <v>44222.0</v>
      </c>
      <c r="Y17" s="1074">
        <v>44228.0</v>
      </c>
      <c r="Z17" s="1074">
        <v>44238.0</v>
      </c>
      <c r="AA17" s="1059"/>
      <c r="AB17" s="1060">
        <v>43759.0</v>
      </c>
      <c r="AC17" s="1061"/>
      <c r="AD17" s="1072"/>
      <c r="AE17" s="1048"/>
      <c r="AK17" s="1049"/>
      <c r="AL17" s="1049"/>
      <c r="AM17" s="1049"/>
    </row>
    <row r="18">
      <c r="A18" s="1071" t="s">
        <v>4767</v>
      </c>
      <c r="B18" s="1052" t="s">
        <v>113</v>
      </c>
      <c r="C18" s="1052" t="str">
        <f t="shared" si="2"/>
        <v>Yes</v>
      </c>
      <c r="D18" s="1052"/>
      <c r="E18" s="1056"/>
      <c r="F18" s="1056"/>
      <c r="G18" s="1053"/>
      <c r="H18" s="1054">
        <v>44151.0</v>
      </c>
      <c r="I18" s="1033"/>
      <c r="J18" s="1033"/>
      <c r="K18" s="1052"/>
      <c r="L18" s="1052"/>
      <c r="M18" s="1052"/>
      <c r="N18" s="1052"/>
      <c r="O18" s="1052"/>
      <c r="P18" s="1052" t="s">
        <v>4763</v>
      </c>
      <c r="Q18" s="1052">
        <v>13.0</v>
      </c>
      <c r="R18" s="1052" t="s">
        <v>4768</v>
      </c>
      <c r="S18" s="1052"/>
      <c r="T18" s="1056"/>
      <c r="U18" s="1057"/>
      <c r="V18" s="1074">
        <v>44169.0</v>
      </c>
      <c r="W18" s="1074">
        <v>44179.0</v>
      </c>
      <c r="X18" s="1074">
        <v>44204.0</v>
      </c>
      <c r="Y18" s="1058"/>
      <c r="Z18" s="1058"/>
      <c r="AA18" s="1059"/>
      <c r="AB18" s="1060">
        <v>43747.0</v>
      </c>
      <c r="AC18" s="1061">
        <v>43748.0</v>
      </c>
      <c r="AD18" s="1052"/>
      <c r="AE18" s="1048"/>
      <c r="AK18" s="1049"/>
      <c r="AL18" s="1049"/>
      <c r="AM18" s="1049"/>
    </row>
    <row r="19">
      <c r="A19" s="1090" t="s">
        <v>3637</v>
      </c>
      <c r="B19" s="1052" t="s">
        <v>113</v>
      </c>
      <c r="C19" s="1052" t="str">
        <f t="shared" si="2"/>
        <v>No</v>
      </c>
      <c r="D19" s="1052"/>
      <c r="E19" s="1053"/>
      <c r="F19" s="1053"/>
      <c r="G19" s="1053"/>
      <c r="H19" s="1054">
        <v>44159.0</v>
      </c>
      <c r="I19" s="1033"/>
      <c r="J19" s="1033"/>
      <c r="K19" s="1055"/>
      <c r="L19" s="1055"/>
      <c r="M19" s="1055"/>
      <c r="N19" s="1055"/>
      <c r="O19" s="1055"/>
      <c r="P19" s="1052" t="s">
        <v>4763</v>
      </c>
      <c r="Q19" s="1052">
        <v>4.0</v>
      </c>
      <c r="R19" s="1052" t="s">
        <v>4769</v>
      </c>
      <c r="S19" s="1055"/>
      <c r="T19" s="1056"/>
      <c r="U19" s="1057"/>
      <c r="V19" s="1074">
        <v>44174.0</v>
      </c>
      <c r="W19" s="1074">
        <v>44182.0</v>
      </c>
      <c r="X19" s="1074">
        <v>44222.0</v>
      </c>
      <c r="Y19" s="1058"/>
      <c r="Z19" s="1058"/>
      <c r="AA19" s="1059"/>
      <c r="AB19" s="1060"/>
      <c r="AC19" s="1061"/>
      <c r="AD19" s="1072"/>
      <c r="AE19" s="1048"/>
      <c r="AK19" s="1049"/>
      <c r="AL19" s="1049"/>
      <c r="AM19" s="1049"/>
    </row>
    <row r="20">
      <c r="A20" s="1050" t="s">
        <v>78</v>
      </c>
      <c r="B20" s="1052" t="s">
        <v>113</v>
      </c>
      <c r="C20" s="1052" t="str">
        <f t="shared" si="2"/>
        <v>Yes</v>
      </c>
      <c r="D20" s="1052"/>
      <c r="E20" s="1053"/>
      <c r="F20" s="1053"/>
      <c r="G20" s="1053"/>
      <c r="H20" s="1054">
        <v>44148.0</v>
      </c>
      <c r="I20" s="1091"/>
      <c r="J20" s="1091"/>
      <c r="K20" s="1052"/>
      <c r="L20" s="1052"/>
      <c r="M20" s="1052"/>
      <c r="N20" s="1052"/>
      <c r="O20" s="1052"/>
      <c r="P20" s="1052" t="s">
        <v>4754</v>
      </c>
      <c r="Q20" s="1052">
        <v>12.0</v>
      </c>
      <c r="R20" s="1052" t="s">
        <v>4770</v>
      </c>
      <c r="S20" s="1055"/>
      <c r="T20" s="1056"/>
      <c r="U20" s="1057"/>
      <c r="V20" s="1074">
        <v>44175.0</v>
      </c>
      <c r="W20" s="1074">
        <v>44183.0</v>
      </c>
      <c r="X20" s="1074">
        <v>44208.0</v>
      </c>
      <c r="Y20" s="1074">
        <v>44215.0</v>
      </c>
      <c r="Z20" s="1058"/>
      <c r="AA20" s="1059"/>
      <c r="AB20" s="1060">
        <v>43769.0</v>
      </c>
      <c r="AC20" s="1061">
        <v>43782.0</v>
      </c>
      <c r="AD20" s="1072">
        <v>43791.0</v>
      </c>
      <c r="AE20" s="1048"/>
      <c r="AK20" s="1049"/>
      <c r="AL20" s="1049"/>
      <c r="AM20" s="1049"/>
    </row>
    <row r="21">
      <c r="A21" s="1050" t="s">
        <v>87</v>
      </c>
      <c r="B21" s="1052" t="s">
        <v>113</v>
      </c>
      <c r="C21" s="1052" t="str">
        <f t="shared" si="2"/>
        <v>No</v>
      </c>
      <c r="D21" s="1052"/>
      <c r="E21" s="1053">
        <v>6.0</v>
      </c>
      <c r="F21" s="1053"/>
      <c r="G21" s="1053"/>
      <c r="H21" s="1092">
        <v>44137.0</v>
      </c>
      <c r="I21" s="1054">
        <v>44138.0</v>
      </c>
      <c r="J21" s="1054">
        <v>44186.0</v>
      </c>
      <c r="K21" s="1052"/>
      <c r="L21" s="1052"/>
      <c r="M21" s="1052"/>
      <c r="N21" s="1052"/>
      <c r="O21" s="1052"/>
      <c r="P21" s="1052" t="s">
        <v>4752</v>
      </c>
      <c r="Q21" s="1052">
        <v>19.0</v>
      </c>
      <c r="R21" s="1052" t="s">
        <v>4771</v>
      </c>
      <c r="S21" s="1052"/>
      <c r="T21" s="1056"/>
      <c r="U21" s="1088"/>
      <c r="V21" s="1074">
        <v>44175.0</v>
      </c>
      <c r="W21" s="1074">
        <v>44208.0</v>
      </c>
      <c r="X21" s="1074">
        <v>44217.0</v>
      </c>
      <c r="Y21" s="1074">
        <v>44222.0</v>
      </c>
      <c r="Z21" s="1058"/>
      <c r="AA21" s="1059"/>
      <c r="AB21" s="1060">
        <v>43752.0</v>
      </c>
      <c r="AC21" s="1093"/>
      <c r="AD21" s="1072"/>
      <c r="AE21" s="1048"/>
      <c r="AK21" s="1049"/>
      <c r="AL21" s="1049"/>
      <c r="AM21" s="1049"/>
    </row>
    <row r="22">
      <c r="A22" s="1050" t="s">
        <v>93</v>
      </c>
      <c r="B22" s="1052" t="s">
        <v>113</v>
      </c>
      <c r="C22" s="1052" t="str">
        <f t="shared" si="2"/>
        <v>Yes</v>
      </c>
      <c r="D22" s="1052"/>
      <c r="E22" s="1053"/>
      <c r="F22" s="1053"/>
      <c r="G22" s="1053"/>
      <c r="H22" s="1054">
        <v>44151.0</v>
      </c>
      <c r="I22" s="1033"/>
      <c r="J22" s="1033"/>
      <c r="K22" s="1052"/>
      <c r="L22" s="1052"/>
      <c r="M22" s="1052"/>
      <c r="N22" s="1052"/>
      <c r="O22" s="1052"/>
      <c r="P22" s="1052" t="s">
        <v>4752</v>
      </c>
      <c r="Q22" s="1052">
        <v>7.0</v>
      </c>
      <c r="R22" s="1052" t="s">
        <v>4772</v>
      </c>
      <c r="S22" s="1055"/>
      <c r="T22" s="1053"/>
      <c r="U22" s="1088" t="s">
        <v>4773</v>
      </c>
      <c r="V22" s="1074">
        <v>44168.0</v>
      </c>
      <c r="W22" s="1074">
        <v>44174.0</v>
      </c>
      <c r="X22" s="1074">
        <v>44202.0</v>
      </c>
      <c r="Y22" s="1058"/>
      <c r="Z22" s="1058"/>
      <c r="AA22" s="1059"/>
      <c r="AB22" s="1060">
        <v>43760.0</v>
      </c>
      <c r="AC22" s="1061">
        <v>43761.0</v>
      </c>
      <c r="AD22" s="1072"/>
      <c r="AE22" s="1048"/>
      <c r="AK22" s="1049"/>
      <c r="AL22" s="1049"/>
      <c r="AM22" s="1049"/>
    </row>
    <row r="23">
      <c r="A23" s="1071" t="s">
        <v>105</v>
      </c>
      <c r="B23" s="1052" t="s">
        <v>113</v>
      </c>
      <c r="C23" s="1052" t="str">
        <f t="shared" si="2"/>
        <v>No</v>
      </c>
      <c r="D23" s="1052"/>
      <c r="E23" s="1056"/>
      <c r="F23" s="1056"/>
      <c r="G23" s="1053"/>
      <c r="H23" s="1054">
        <v>44153.0</v>
      </c>
      <c r="I23" s="1033"/>
      <c r="J23" s="1033"/>
      <c r="K23" s="1052"/>
      <c r="L23" s="1052"/>
      <c r="M23" s="1052"/>
      <c r="N23" s="1052"/>
      <c r="O23" s="1052"/>
      <c r="P23" s="1052" t="s">
        <v>4763</v>
      </c>
      <c r="Q23" s="1052">
        <v>10.0</v>
      </c>
      <c r="R23" s="1052" t="s">
        <v>4774</v>
      </c>
      <c r="S23" s="1055"/>
      <c r="T23" s="1056"/>
      <c r="U23" s="1088"/>
      <c r="V23" s="1074">
        <v>44168.0</v>
      </c>
      <c r="W23" s="1074">
        <v>44175.0</v>
      </c>
      <c r="X23" s="1074">
        <v>44210.0</v>
      </c>
      <c r="Y23" s="1074">
        <v>44217.0</v>
      </c>
      <c r="Z23" s="1058"/>
      <c r="AA23" s="1059"/>
      <c r="AB23" s="1060">
        <v>43770.0</v>
      </c>
      <c r="AC23" s="1061"/>
      <c r="AD23" s="1055"/>
      <c r="AE23" s="1048"/>
      <c r="AK23" s="1049"/>
      <c r="AL23" s="1049"/>
      <c r="AM23" s="1049"/>
    </row>
    <row r="24">
      <c r="A24" s="1039" t="s">
        <v>107</v>
      </c>
      <c r="B24" s="1045"/>
      <c r="C24" s="1040"/>
      <c r="D24" s="1040"/>
      <c r="E24" s="1042"/>
      <c r="F24" s="1042"/>
      <c r="G24" s="1042"/>
      <c r="H24" s="1042"/>
      <c r="I24" s="1042"/>
      <c r="J24" s="1042"/>
      <c r="K24" s="1045"/>
      <c r="L24" s="1045"/>
      <c r="M24" s="1045"/>
      <c r="N24" s="1045"/>
      <c r="O24" s="1045"/>
      <c r="P24" s="1045"/>
      <c r="Q24" s="1045"/>
      <c r="R24" s="1040"/>
      <c r="S24" s="1045"/>
      <c r="T24" s="1042"/>
      <c r="U24" s="1046"/>
      <c r="V24" s="1067"/>
      <c r="W24" s="1067"/>
      <c r="X24" s="1067"/>
      <c r="Y24" s="1067"/>
      <c r="Z24" s="1067"/>
      <c r="AA24" s="1068"/>
      <c r="AB24" s="1043"/>
      <c r="AC24" s="1044"/>
      <c r="AD24" s="1045"/>
      <c r="AE24" s="1048"/>
      <c r="AK24" s="1049"/>
      <c r="AL24" s="1049"/>
      <c r="AM24" s="1049"/>
    </row>
    <row r="25">
      <c r="A25" s="1071" t="s">
        <v>4775</v>
      </c>
      <c r="B25" s="1052" t="s">
        <v>113</v>
      </c>
      <c r="C25" s="1052" t="str">
        <f>if(COUNTA(H25:O25)&lt;COUNTA(AB25:AD25),"Yes","No")</f>
        <v>No</v>
      </c>
      <c r="D25" s="1052"/>
      <c r="E25" s="1053"/>
      <c r="F25" s="1053"/>
      <c r="G25" s="1053"/>
      <c r="H25" s="1054">
        <v>44152.0</v>
      </c>
      <c r="I25" s="1054">
        <v>44168.0</v>
      </c>
      <c r="J25" s="1033"/>
      <c r="K25" s="1052"/>
      <c r="L25" s="1052"/>
      <c r="M25" s="1052"/>
      <c r="N25" s="1052"/>
      <c r="O25" s="1052"/>
      <c r="P25" s="1052" t="s">
        <v>4776</v>
      </c>
      <c r="Q25" s="1052">
        <v>3.0</v>
      </c>
      <c r="R25" s="1052" t="s">
        <v>4764</v>
      </c>
      <c r="S25" s="1055"/>
      <c r="T25" s="1056"/>
      <c r="U25" s="1057"/>
      <c r="V25" s="1074">
        <v>44176.0</v>
      </c>
      <c r="W25" s="1074">
        <v>44208.0</v>
      </c>
      <c r="X25" s="1074"/>
      <c r="Y25" s="1058"/>
      <c r="Z25" s="1058"/>
      <c r="AA25" s="1059"/>
      <c r="AB25" s="1060">
        <v>43774.0</v>
      </c>
      <c r="AD25" s="1055"/>
      <c r="AE25" s="1048"/>
      <c r="AK25" s="1049"/>
      <c r="AL25" s="1049"/>
      <c r="AM25" s="1049"/>
    </row>
    <row r="26">
      <c r="A26" s="1039" t="s">
        <v>109</v>
      </c>
      <c r="B26" s="1040"/>
      <c r="C26" s="1040"/>
      <c r="D26" s="1040"/>
      <c r="E26" s="1042"/>
      <c r="F26" s="1042"/>
      <c r="G26" s="1042"/>
      <c r="H26" s="1042"/>
      <c r="I26" s="1042"/>
      <c r="J26" s="1042"/>
      <c r="K26" s="1042"/>
      <c r="L26" s="1045"/>
      <c r="M26" s="1045"/>
      <c r="N26" s="1045"/>
      <c r="O26" s="1045"/>
      <c r="P26" s="1045"/>
      <c r="Q26" s="1045"/>
      <c r="R26" s="1045"/>
      <c r="S26" s="1045"/>
      <c r="T26" s="1042"/>
      <c r="U26" s="1046"/>
      <c r="V26" s="1067"/>
      <c r="W26" s="1067"/>
      <c r="X26" s="1067"/>
      <c r="Y26" s="1067"/>
      <c r="Z26" s="1067"/>
      <c r="AA26" s="1068"/>
      <c r="AB26" s="1043"/>
      <c r="AC26" s="1093"/>
      <c r="AD26" s="1045"/>
      <c r="AE26" s="1048"/>
      <c r="AK26" s="1049"/>
      <c r="AL26" s="1049"/>
      <c r="AM26" s="1049"/>
    </row>
    <row r="27">
      <c r="A27" s="1050" t="s">
        <v>110</v>
      </c>
      <c r="B27" s="1052" t="s">
        <v>113</v>
      </c>
      <c r="C27" s="1052" t="str">
        <f>if(COUNTA(H27:O27)&lt;COUNTA(AB27:AD27),"Yes","No")</f>
        <v>No</v>
      </c>
      <c r="D27" s="1053"/>
      <c r="E27" s="1053"/>
      <c r="F27" s="1053"/>
      <c r="G27" s="1094"/>
      <c r="H27" s="1054">
        <v>44148.0</v>
      </c>
      <c r="I27" s="1033"/>
      <c r="J27" s="1033"/>
      <c r="K27" s="1052"/>
      <c r="L27" s="1052"/>
      <c r="M27" s="1052"/>
      <c r="N27" s="1052"/>
      <c r="O27" s="1052"/>
      <c r="P27" s="1052" t="s">
        <v>4777</v>
      </c>
      <c r="Q27" s="1052">
        <v>12.0</v>
      </c>
      <c r="R27" s="1052" t="s">
        <v>4778</v>
      </c>
      <c r="S27" s="1055"/>
      <c r="T27" s="1053"/>
      <c r="U27" s="1088"/>
      <c r="V27" s="1074">
        <v>44168.0</v>
      </c>
      <c r="W27" s="1074">
        <v>44175.0</v>
      </c>
      <c r="X27" s="1074">
        <v>44210.0</v>
      </c>
      <c r="Y27" s="1058"/>
      <c r="Z27" s="1058"/>
      <c r="AA27" s="1059"/>
      <c r="AB27" s="1095">
        <v>43767.0</v>
      </c>
      <c r="AC27" s="1093"/>
      <c r="AD27" s="1055"/>
      <c r="AE27" s="1048"/>
      <c r="AK27" s="1049"/>
      <c r="AL27" s="1049"/>
      <c r="AM27" s="1049"/>
    </row>
    <row r="28">
      <c r="A28" s="1039" t="s">
        <v>128</v>
      </c>
      <c r="B28" s="1045"/>
      <c r="C28" s="1040"/>
      <c r="D28" s="1045"/>
      <c r="E28" s="1042"/>
      <c r="F28" s="1042"/>
      <c r="G28" s="1042"/>
      <c r="H28" s="1042"/>
      <c r="I28" s="1042"/>
      <c r="J28" s="1042"/>
      <c r="K28" s="1042"/>
      <c r="L28" s="1045"/>
      <c r="M28" s="1045"/>
      <c r="N28" s="1045"/>
      <c r="O28" s="1045"/>
      <c r="P28" s="1045"/>
      <c r="Q28" s="1045"/>
      <c r="R28" s="1040"/>
      <c r="S28" s="1045"/>
      <c r="T28" s="1042"/>
      <c r="U28" s="1046"/>
      <c r="V28" s="1067"/>
      <c r="W28" s="1067"/>
      <c r="X28" s="1067"/>
      <c r="Y28" s="1067"/>
      <c r="Z28" s="1067"/>
      <c r="AA28" s="1068"/>
      <c r="AB28" s="1043"/>
      <c r="AC28" s="1044"/>
      <c r="AD28" s="1045"/>
      <c r="AE28" s="1048"/>
      <c r="AK28" s="1049"/>
      <c r="AL28" s="1049"/>
      <c r="AM28" s="1049"/>
    </row>
    <row r="29">
      <c r="A29" s="1050" t="s">
        <v>129</v>
      </c>
      <c r="B29" s="1052" t="s">
        <v>113</v>
      </c>
      <c r="C29" s="1052" t="str">
        <f>if(COUNTA(H29:O29)&lt;COUNTA(AB29:AD29),"Yes","No")</f>
        <v>No</v>
      </c>
      <c r="D29" s="1052"/>
      <c r="E29" s="1053"/>
      <c r="F29" s="1053"/>
      <c r="G29" s="1053"/>
      <c r="H29" s="1054">
        <v>44132.0</v>
      </c>
      <c r="I29" s="1054">
        <v>44159.0</v>
      </c>
      <c r="J29" s="1033"/>
      <c r="K29" s="1052"/>
      <c r="L29" s="1052"/>
      <c r="M29" s="1052"/>
      <c r="N29" s="1052"/>
      <c r="O29" s="1052"/>
      <c r="P29" s="1052" t="s">
        <v>4752</v>
      </c>
      <c r="Q29" s="1052">
        <v>16.0</v>
      </c>
      <c r="R29" s="1052" t="s">
        <v>4779</v>
      </c>
      <c r="S29" s="1055"/>
      <c r="T29" s="1056"/>
      <c r="U29" s="1057"/>
      <c r="V29" s="1074">
        <v>44154.0</v>
      </c>
      <c r="W29" s="1074">
        <v>44168.0</v>
      </c>
      <c r="X29" s="1074">
        <v>44182.0</v>
      </c>
      <c r="Y29" s="1074">
        <v>44203.0</v>
      </c>
      <c r="Z29" s="1074">
        <v>44224.0</v>
      </c>
      <c r="AA29" s="1059"/>
      <c r="AB29" s="1060">
        <v>43759.0</v>
      </c>
      <c r="AC29" s="1061">
        <v>43790.0</v>
      </c>
      <c r="AD29" s="1072"/>
      <c r="AE29" s="1048"/>
      <c r="AK29" s="1049"/>
      <c r="AL29" s="1049"/>
      <c r="AM29" s="1049"/>
    </row>
    <row r="30">
      <c r="A30" s="1064" t="s">
        <v>130</v>
      </c>
      <c r="B30" s="1045"/>
      <c r="C30" s="1040" t="s">
        <v>3</v>
      </c>
      <c r="D30" s="1045"/>
      <c r="E30" s="1042"/>
      <c r="F30" s="1042"/>
      <c r="G30" s="1042"/>
      <c r="H30" s="1042"/>
      <c r="I30" s="1042"/>
      <c r="J30" s="1042"/>
      <c r="K30" s="1042"/>
      <c r="L30" s="1045"/>
      <c r="M30" s="1045"/>
      <c r="N30" s="1045"/>
      <c r="O30" s="1045"/>
      <c r="P30" s="1045"/>
      <c r="Q30" s="1045"/>
      <c r="R30" s="1045"/>
      <c r="S30" s="1045"/>
      <c r="T30" s="1042"/>
      <c r="U30" s="1046"/>
      <c r="V30" s="1067"/>
      <c r="W30" s="1067"/>
      <c r="X30" s="1067"/>
      <c r="Y30" s="1067"/>
      <c r="Z30" s="1067"/>
      <c r="AA30" s="1068"/>
      <c r="AB30" s="1043"/>
      <c r="AC30" s="1044"/>
      <c r="AD30" s="1045"/>
      <c r="AE30" s="1048"/>
      <c r="AK30" s="1049"/>
      <c r="AL30" s="1049"/>
      <c r="AM30" s="1049"/>
    </row>
    <row r="31">
      <c r="A31" s="1071" t="s">
        <v>131</v>
      </c>
      <c r="B31" s="1052" t="s">
        <v>113</v>
      </c>
      <c r="C31" s="1052" t="str">
        <f t="shared" ref="C31:C34" si="3">if(COUNTA(H31:O31)&lt;COUNTA(AB31:AD31),"Yes","No")</f>
        <v>Yes</v>
      </c>
      <c r="D31" s="1052"/>
      <c r="E31" s="1056"/>
      <c r="F31" s="1056"/>
      <c r="G31" s="1056"/>
      <c r="H31" s="1054">
        <v>44145.0</v>
      </c>
      <c r="I31" s="1054">
        <v>44153.0</v>
      </c>
      <c r="J31" s="1033"/>
      <c r="K31" s="1072"/>
      <c r="L31" s="1052"/>
      <c r="M31" s="1052"/>
      <c r="N31" s="1052"/>
      <c r="O31" s="1052"/>
      <c r="P31" s="1052" t="s">
        <v>4777</v>
      </c>
      <c r="Q31" s="1052">
        <v>10.0</v>
      </c>
      <c r="R31" s="1052" t="s">
        <v>4770</v>
      </c>
      <c r="S31" s="1055"/>
      <c r="T31" s="1056"/>
      <c r="U31" s="1088"/>
      <c r="V31" s="1074">
        <v>44169.0</v>
      </c>
      <c r="W31" s="1074">
        <v>44173.0</v>
      </c>
      <c r="X31" s="1074">
        <v>44175.0</v>
      </c>
      <c r="Y31" s="1074">
        <v>44180.0</v>
      </c>
      <c r="Z31" s="1074">
        <v>44181.0</v>
      </c>
      <c r="AA31" s="1059"/>
      <c r="AB31" s="1060">
        <v>43756.0</v>
      </c>
      <c r="AC31" s="1061">
        <v>43760.0</v>
      </c>
      <c r="AD31" s="1072">
        <v>43769.0</v>
      </c>
      <c r="AE31" s="1048"/>
      <c r="AK31" s="1049"/>
      <c r="AL31" s="1049"/>
      <c r="AM31" s="1049"/>
    </row>
    <row r="32">
      <c r="A32" s="1096" t="s">
        <v>3638</v>
      </c>
      <c r="B32" s="1052" t="s">
        <v>113</v>
      </c>
      <c r="C32" s="1052" t="str">
        <f t="shared" si="3"/>
        <v>Yes</v>
      </c>
      <c r="D32" s="1052"/>
      <c r="E32" s="1097"/>
      <c r="F32" s="1097"/>
      <c r="G32" s="1097"/>
      <c r="H32" s="1054">
        <v>44137.0</v>
      </c>
      <c r="I32" s="1033"/>
      <c r="J32" s="1033"/>
      <c r="K32" s="1072"/>
      <c r="L32" s="1072"/>
      <c r="M32" s="1052"/>
      <c r="N32" s="1052"/>
      <c r="O32" s="1052"/>
      <c r="P32" s="1052" t="s">
        <v>4780</v>
      </c>
      <c r="Q32" s="1052">
        <v>12.0</v>
      </c>
      <c r="R32" s="1052" t="s">
        <v>4781</v>
      </c>
      <c r="S32" s="1055"/>
      <c r="T32" s="1056"/>
      <c r="U32" s="1057"/>
      <c r="V32" s="1074">
        <v>44151.0</v>
      </c>
      <c r="W32" s="1074"/>
      <c r="X32" s="1074">
        <v>44221.0</v>
      </c>
      <c r="Y32" s="1058"/>
      <c r="Z32" s="1058"/>
      <c r="AA32" s="1059"/>
      <c r="AB32" s="1060">
        <v>43774.0</v>
      </c>
      <c r="AC32" s="1084">
        <v>43777.0</v>
      </c>
      <c r="AD32" s="1072"/>
      <c r="AE32" s="1048"/>
      <c r="AK32" s="1049"/>
      <c r="AL32" s="1049"/>
      <c r="AM32" s="1049"/>
    </row>
    <row r="33">
      <c r="A33" s="1050" t="s">
        <v>141</v>
      </c>
      <c r="B33" s="1052" t="s">
        <v>113</v>
      </c>
      <c r="C33" s="1052" t="str">
        <f t="shared" si="3"/>
        <v>No</v>
      </c>
      <c r="D33" s="1052"/>
      <c r="E33" s="1053"/>
      <c r="F33" s="1053"/>
      <c r="G33" s="1053"/>
      <c r="H33" s="1054">
        <v>44144.0</v>
      </c>
      <c r="I33" s="1033"/>
      <c r="J33" s="1033"/>
      <c r="K33" s="1052"/>
      <c r="L33" s="1052"/>
      <c r="M33" s="1052"/>
      <c r="N33" s="1052"/>
      <c r="O33" s="1052"/>
      <c r="P33" s="1052" t="s">
        <v>4777</v>
      </c>
      <c r="Q33" s="1052">
        <v>11.0</v>
      </c>
      <c r="R33" s="1052" t="s">
        <v>4782</v>
      </c>
      <c r="S33" s="1052" t="s">
        <v>4783</v>
      </c>
      <c r="T33" s="1098">
        <v>44152.0</v>
      </c>
      <c r="U33" s="1088"/>
      <c r="V33" s="1074">
        <v>44169.0</v>
      </c>
      <c r="W33" s="1074">
        <v>44204.0</v>
      </c>
      <c r="X33" s="1058"/>
      <c r="Y33" s="1058"/>
      <c r="Z33" s="1058"/>
      <c r="AA33" s="1059"/>
      <c r="AB33" s="1060">
        <v>43746.0</v>
      </c>
      <c r="AC33" s="1061"/>
      <c r="AD33" s="1055"/>
      <c r="AE33" s="1048"/>
      <c r="AK33" s="1049"/>
      <c r="AL33" s="1049"/>
      <c r="AM33" s="1049"/>
    </row>
    <row r="34">
      <c r="A34" s="1071" t="s">
        <v>4784</v>
      </c>
      <c r="B34" s="1052" t="s">
        <v>113</v>
      </c>
      <c r="C34" s="1052" t="str">
        <f t="shared" si="3"/>
        <v>No</v>
      </c>
      <c r="D34" s="1052"/>
      <c r="E34" s="1053"/>
      <c r="F34" s="1053"/>
      <c r="G34" s="1053"/>
      <c r="H34" s="1054">
        <v>44158.0</v>
      </c>
      <c r="I34" s="1054">
        <v>44167.0</v>
      </c>
      <c r="J34" s="1054">
        <v>44172.0</v>
      </c>
      <c r="K34" s="1072">
        <v>44180.0</v>
      </c>
      <c r="L34" s="1072">
        <v>44200.0</v>
      </c>
      <c r="M34" s="1052"/>
      <c r="N34" s="1052"/>
      <c r="O34" s="1052"/>
      <c r="P34" s="1052" t="s">
        <v>4785</v>
      </c>
      <c r="Q34" s="1052">
        <v>2.0</v>
      </c>
      <c r="R34" s="1052" t="s">
        <v>4786</v>
      </c>
      <c r="S34" s="1055"/>
      <c r="T34" s="1056"/>
      <c r="U34" s="1057"/>
      <c r="V34" s="1099">
        <v>44183.0</v>
      </c>
      <c r="W34" s="1074">
        <v>44207.0</v>
      </c>
      <c r="X34" s="1074">
        <v>44211.0</v>
      </c>
      <c r="Y34" s="1074">
        <v>44216.0</v>
      </c>
      <c r="Z34" s="1058"/>
      <c r="AA34" s="1059"/>
      <c r="AB34" s="1060">
        <v>43752.0</v>
      </c>
      <c r="AC34" s="1072">
        <v>43787.0</v>
      </c>
      <c r="AD34" s="1086"/>
      <c r="AE34" s="1048"/>
      <c r="AK34" s="1049"/>
      <c r="AL34" s="1049"/>
      <c r="AM34" s="1049"/>
    </row>
    <row r="35">
      <c r="A35" s="1039" t="s">
        <v>149</v>
      </c>
      <c r="B35" s="1065"/>
      <c r="C35" s="1040"/>
      <c r="D35" s="1045"/>
      <c r="E35" s="1065"/>
      <c r="F35" s="1065"/>
      <c r="G35" s="1065"/>
      <c r="H35" s="1042"/>
      <c r="I35" s="1042"/>
      <c r="J35" s="1042"/>
      <c r="K35" s="1042"/>
      <c r="L35" s="1040"/>
      <c r="M35" s="1040"/>
      <c r="N35" s="1040"/>
      <c r="O35" s="1040"/>
      <c r="P35" s="1040"/>
      <c r="Q35" s="1040"/>
      <c r="R35" s="1040"/>
      <c r="S35" s="1045"/>
      <c r="T35" s="1042"/>
      <c r="U35" s="1046"/>
      <c r="V35" s="1067"/>
      <c r="W35" s="1067"/>
      <c r="X35" s="1067"/>
      <c r="Y35" s="1067"/>
      <c r="Z35" s="1067"/>
      <c r="AA35" s="1068"/>
      <c r="AB35" s="1066"/>
      <c r="AC35" s="1044"/>
      <c r="AD35" s="1045"/>
      <c r="AE35" s="1048"/>
      <c r="AK35" s="1049"/>
      <c r="AL35" s="1049"/>
      <c r="AM35" s="1049"/>
    </row>
    <row r="36">
      <c r="A36" s="1050" t="s">
        <v>150</v>
      </c>
      <c r="B36" s="1052" t="s">
        <v>113</v>
      </c>
      <c r="C36" s="1052" t="str">
        <f>if(COUNTA(H36:O36)&lt;COUNTA(AB36:AD36),"Yes","No")</f>
        <v>No</v>
      </c>
      <c r="D36" s="1052"/>
      <c r="E36" s="1053"/>
      <c r="F36" s="1053"/>
      <c r="G36" s="1053"/>
      <c r="H36" s="1054">
        <v>44156.0</v>
      </c>
      <c r="I36" s="1054">
        <v>44158.0</v>
      </c>
      <c r="J36" s="1033"/>
      <c r="K36" s="1052"/>
      <c r="L36" s="1052"/>
      <c r="M36" s="1052"/>
      <c r="N36" s="1052"/>
      <c r="O36" s="1052"/>
      <c r="P36" s="1052" t="s">
        <v>4777</v>
      </c>
      <c r="Q36" s="1052">
        <v>10.0</v>
      </c>
      <c r="R36" s="1052" t="s">
        <v>4787</v>
      </c>
      <c r="S36" s="1052"/>
      <c r="T36" s="1056"/>
      <c r="U36" s="1057"/>
      <c r="V36" s="1074">
        <v>44181.0</v>
      </c>
      <c r="W36" s="1074">
        <v>44202.0</v>
      </c>
      <c r="X36" s="1074">
        <v>44223.0</v>
      </c>
      <c r="Y36" s="1074">
        <v>44230.0</v>
      </c>
      <c r="Z36" s="1058"/>
      <c r="AA36" s="1059"/>
      <c r="AB36" s="1060">
        <v>43766.0</v>
      </c>
      <c r="AC36" s="1061">
        <v>43790.0</v>
      </c>
      <c r="AD36" s="1055"/>
      <c r="AE36" s="1048"/>
      <c r="AK36" s="1049"/>
      <c r="AL36" s="1049"/>
      <c r="AM36" s="1049"/>
    </row>
    <row r="37">
      <c r="A37" s="1064" t="s">
        <v>158</v>
      </c>
      <c r="B37" s="1045"/>
      <c r="C37" s="1040"/>
      <c r="D37" s="1045"/>
      <c r="E37" s="1042"/>
      <c r="F37" s="1042"/>
      <c r="G37" s="1042"/>
      <c r="H37" s="1042"/>
      <c r="I37" s="1042"/>
      <c r="J37" s="1042"/>
      <c r="K37" s="1042"/>
      <c r="L37" s="1042"/>
      <c r="M37" s="1045"/>
      <c r="N37" s="1045"/>
      <c r="O37" s="1045"/>
      <c r="P37" s="1045"/>
      <c r="Q37" s="1045"/>
      <c r="R37" s="1045"/>
      <c r="S37" s="1045"/>
      <c r="T37" s="1042"/>
      <c r="U37" s="1046"/>
      <c r="V37" s="1067"/>
      <c r="W37" s="1067"/>
      <c r="X37" s="1067"/>
      <c r="Y37" s="1067"/>
      <c r="Z37" s="1067"/>
      <c r="AA37" s="1068"/>
      <c r="AB37" s="1043"/>
      <c r="AC37" s="1044"/>
      <c r="AD37" s="1045"/>
      <c r="AE37" s="1048"/>
      <c r="AK37" s="1049"/>
      <c r="AL37" s="1049"/>
      <c r="AM37" s="1049"/>
    </row>
    <row r="38">
      <c r="A38" s="1071" t="s">
        <v>159</v>
      </c>
      <c r="B38" s="1052" t="s">
        <v>113</v>
      </c>
      <c r="C38" s="1052" t="str">
        <f>if(COUNTA(H38:O38)&lt;COUNTA(AB38:AD38),"Yes","No")</f>
        <v>No</v>
      </c>
      <c r="D38" s="1052"/>
      <c r="E38" s="1053"/>
      <c r="F38" s="1053"/>
      <c r="G38" s="1053"/>
      <c r="H38" s="1054">
        <v>44140.0</v>
      </c>
      <c r="I38" s="1054">
        <v>44148.0</v>
      </c>
      <c r="J38" s="1054">
        <v>44168.0</v>
      </c>
      <c r="K38" s="1052"/>
      <c r="L38" s="1052"/>
      <c r="M38" s="1052"/>
      <c r="N38" s="1052"/>
      <c r="O38" s="1052"/>
      <c r="P38" s="1052" t="s">
        <v>4754</v>
      </c>
      <c r="Q38" s="1052">
        <v>6.0</v>
      </c>
      <c r="R38" s="1052" t="s">
        <v>4788</v>
      </c>
      <c r="S38" s="1055"/>
      <c r="T38" s="1056"/>
      <c r="U38" s="1057"/>
      <c r="V38" s="1074"/>
      <c r="W38" s="1074"/>
      <c r="X38" s="1074"/>
      <c r="Y38" s="1058"/>
      <c r="Z38" s="1058"/>
      <c r="AA38" s="1059"/>
      <c r="AB38" s="1060">
        <v>43749.0</v>
      </c>
      <c r="AC38" s="1061">
        <v>43760.0</v>
      </c>
      <c r="AD38" s="1055"/>
      <c r="AE38" s="1048"/>
      <c r="AK38" s="1049"/>
      <c r="AL38" s="1049"/>
      <c r="AM38" s="1049"/>
    </row>
    <row r="39">
      <c r="A39" s="1039" t="s">
        <v>164</v>
      </c>
      <c r="B39" s="1045"/>
      <c r="C39" s="1040"/>
      <c r="D39" s="1045"/>
      <c r="E39" s="1042"/>
      <c r="F39" s="1042"/>
      <c r="G39" s="1042"/>
      <c r="H39" s="1042"/>
      <c r="I39" s="1042"/>
      <c r="J39" s="1042"/>
      <c r="K39" s="1042"/>
      <c r="L39" s="1045"/>
      <c r="M39" s="1045"/>
      <c r="N39" s="1045"/>
      <c r="O39" s="1045"/>
      <c r="P39" s="1045"/>
      <c r="Q39" s="1045"/>
      <c r="R39" s="1045"/>
      <c r="S39" s="1045"/>
      <c r="T39" s="1042"/>
      <c r="U39" s="1046"/>
      <c r="V39" s="1067"/>
      <c r="W39" s="1067"/>
      <c r="X39" s="1067"/>
      <c r="Y39" s="1067"/>
      <c r="Z39" s="1067"/>
      <c r="AA39" s="1068"/>
      <c r="AB39" s="1043"/>
      <c r="AC39" s="1044"/>
      <c r="AD39" s="1045"/>
      <c r="AE39" s="1048"/>
      <c r="AK39" s="1049"/>
      <c r="AL39" s="1049"/>
      <c r="AM39" s="1049"/>
    </row>
    <row r="40">
      <c r="A40" s="1050" t="s">
        <v>165</v>
      </c>
      <c r="B40" s="1052" t="s">
        <v>113</v>
      </c>
      <c r="C40" s="1052" t="str">
        <f t="shared" ref="C40:C43" si="4">if(COUNTA(H40:O40)&lt;COUNTA(AB40:AD40),"Yes","No")</f>
        <v>No</v>
      </c>
      <c r="D40" s="1052"/>
      <c r="E40" s="1053"/>
      <c r="F40" s="1056"/>
      <c r="G40" s="1053"/>
      <c r="H40" s="1054">
        <v>44133.0</v>
      </c>
      <c r="I40" s="1054">
        <v>44145.0</v>
      </c>
      <c r="J40" s="1033"/>
      <c r="K40" s="1052"/>
      <c r="L40" s="1052"/>
      <c r="M40" s="1052"/>
      <c r="N40" s="1052"/>
      <c r="O40" s="1052"/>
      <c r="P40" s="1052" t="s">
        <v>4752</v>
      </c>
      <c r="Q40" s="1052">
        <v>10.0</v>
      </c>
      <c r="R40" s="1052" t="s">
        <v>4774</v>
      </c>
      <c r="S40" s="1055"/>
      <c r="T40" s="1053"/>
      <c r="U40" s="1088"/>
      <c r="V40" s="1074">
        <v>44146.0</v>
      </c>
      <c r="W40" s="1074">
        <v>44151.0</v>
      </c>
      <c r="X40" s="1074">
        <v>44160.0</v>
      </c>
      <c r="Y40" s="1074">
        <v>44183.0</v>
      </c>
      <c r="Z40" s="1058"/>
      <c r="AA40" s="1059"/>
      <c r="AB40" s="1060">
        <v>43754.0</v>
      </c>
      <c r="AC40" s="1061">
        <v>43777.0</v>
      </c>
      <c r="AD40" s="1052"/>
      <c r="AE40" s="1048"/>
      <c r="AK40" s="1049"/>
      <c r="AL40" s="1049"/>
      <c r="AM40" s="1049"/>
    </row>
    <row r="41">
      <c r="A41" s="1071" t="s">
        <v>170</v>
      </c>
      <c r="B41" s="1052" t="s">
        <v>113</v>
      </c>
      <c r="C41" s="1052" t="str">
        <f t="shared" si="4"/>
        <v>No</v>
      </c>
      <c r="D41" s="1052"/>
      <c r="E41" s="1053"/>
      <c r="F41" s="1053"/>
      <c r="G41" s="1053"/>
      <c r="H41" s="1054">
        <v>44148.0</v>
      </c>
      <c r="I41" s="1033"/>
      <c r="J41" s="1033"/>
      <c r="K41" s="1052"/>
      <c r="L41" s="1052"/>
      <c r="M41" s="1052"/>
      <c r="N41" s="1052"/>
      <c r="O41" s="1052"/>
      <c r="P41" s="1052" t="s">
        <v>4777</v>
      </c>
      <c r="Q41" s="1052">
        <v>18.0</v>
      </c>
      <c r="R41" s="1052" t="s">
        <v>4789</v>
      </c>
      <c r="S41" s="1055"/>
      <c r="T41" s="1056"/>
      <c r="U41" s="1057"/>
      <c r="V41" s="1100" t="s">
        <v>4790</v>
      </c>
      <c r="W41" s="1089">
        <v>44207.0</v>
      </c>
      <c r="X41" s="1074"/>
      <c r="Y41" s="1058"/>
      <c r="Z41" s="1058"/>
      <c r="AA41" s="1059"/>
      <c r="AB41" s="1060">
        <v>43776.0</v>
      </c>
      <c r="AC41" s="1093"/>
      <c r="AD41" s="1055"/>
      <c r="AE41" s="1048"/>
      <c r="AK41" s="1049"/>
      <c r="AL41" s="1049"/>
      <c r="AM41" s="1049"/>
    </row>
    <row r="42">
      <c r="A42" s="1101" t="s">
        <v>177</v>
      </c>
      <c r="B42" s="1052" t="s">
        <v>113</v>
      </c>
      <c r="C42" s="1052" t="str">
        <f t="shared" si="4"/>
        <v>No</v>
      </c>
      <c r="D42" s="1102"/>
      <c r="E42" s="1094"/>
      <c r="F42" s="1103"/>
      <c r="G42" s="1103"/>
      <c r="H42" s="1054">
        <v>44139.0</v>
      </c>
      <c r="I42" s="1033"/>
      <c r="J42" s="1033"/>
      <c r="K42" s="1102"/>
      <c r="L42" s="1102"/>
      <c r="M42" s="1102"/>
      <c r="N42" s="1102"/>
      <c r="O42" s="1102"/>
      <c r="P42" s="1052" t="s">
        <v>4765</v>
      </c>
      <c r="Q42" s="1102">
        <v>7.0</v>
      </c>
      <c r="R42" s="1102" t="s">
        <v>4791</v>
      </c>
      <c r="S42" s="1104"/>
      <c r="T42" s="1094"/>
      <c r="U42" s="1105"/>
      <c r="V42" s="1106">
        <v>44155.0</v>
      </c>
      <c r="W42" s="1106">
        <v>44169.0</v>
      </c>
      <c r="X42" s="1106">
        <v>44176.0</v>
      </c>
      <c r="Y42" s="1107"/>
      <c r="Z42" s="1107"/>
      <c r="AA42" s="1108"/>
      <c r="AB42" s="1109">
        <v>43755.0</v>
      </c>
      <c r="AC42" s="1110"/>
      <c r="AD42" s="1104"/>
      <c r="AE42" s="1048"/>
      <c r="AK42" s="1049"/>
      <c r="AL42" s="1049"/>
      <c r="AM42" s="1049"/>
    </row>
    <row r="43">
      <c r="A43" s="1071" t="s">
        <v>4792</v>
      </c>
      <c r="B43" s="1052" t="s">
        <v>113</v>
      </c>
      <c r="C43" s="1052" t="str">
        <f t="shared" si="4"/>
        <v>No</v>
      </c>
      <c r="D43" s="1052"/>
      <c r="E43" s="1053"/>
      <c r="F43" s="1056"/>
      <c r="G43" s="1056"/>
      <c r="H43" s="1054">
        <v>44139.0</v>
      </c>
      <c r="I43" s="1054">
        <v>44144.0</v>
      </c>
      <c r="J43" s="1033"/>
      <c r="K43" s="1052"/>
      <c r="L43" s="1052"/>
      <c r="M43" s="1052"/>
      <c r="N43" s="1052"/>
      <c r="O43" s="1052"/>
      <c r="P43" s="1052" t="s">
        <v>4765</v>
      </c>
      <c r="Q43" s="1052" t="s">
        <v>4793</v>
      </c>
      <c r="R43" s="1052" t="s">
        <v>4789</v>
      </c>
      <c r="S43" s="1052"/>
      <c r="T43" s="1056"/>
      <c r="U43" s="1088"/>
      <c r="V43" s="1074">
        <v>44165.0</v>
      </c>
      <c r="W43" s="1074">
        <v>44172.0</v>
      </c>
      <c r="X43" s="1074">
        <v>44179.0</v>
      </c>
      <c r="Y43" s="1058"/>
      <c r="Z43" s="1058"/>
      <c r="AA43" s="1059"/>
      <c r="AB43" s="1060">
        <v>43770.0</v>
      </c>
      <c r="AC43" s="1061">
        <v>43773.0</v>
      </c>
      <c r="AD43" s="1055"/>
      <c r="AE43" s="1048"/>
      <c r="AK43" s="1049"/>
      <c r="AL43" s="1049"/>
      <c r="AM43" s="1049"/>
    </row>
    <row r="44">
      <c r="A44" s="1039" t="s">
        <v>207</v>
      </c>
      <c r="B44" s="1045"/>
      <c r="C44" s="1040"/>
      <c r="D44" s="1045"/>
      <c r="E44" s="1042"/>
      <c r="F44" s="1042"/>
      <c r="G44" s="1042"/>
      <c r="H44" s="1042"/>
      <c r="I44" s="1042"/>
      <c r="J44" s="1042"/>
      <c r="K44" s="1042"/>
      <c r="L44" s="1042"/>
      <c r="M44" s="1045"/>
      <c r="N44" s="1045"/>
      <c r="O44" s="1045"/>
      <c r="P44" s="1045"/>
      <c r="Q44" s="1045"/>
      <c r="R44" s="1045"/>
      <c r="S44" s="1045"/>
      <c r="T44" s="1042"/>
      <c r="U44" s="1046"/>
      <c r="V44" s="1067"/>
      <c r="W44" s="1067"/>
      <c r="X44" s="1067"/>
      <c r="Y44" s="1067"/>
      <c r="Z44" s="1067"/>
      <c r="AA44" s="1068"/>
      <c r="AB44" s="1043"/>
      <c r="AC44" s="1044"/>
      <c r="AD44" s="1045"/>
      <c r="AE44" s="1048"/>
      <c r="AK44" s="1049"/>
      <c r="AL44" s="1049"/>
      <c r="AM44" s="1049"/>
    </row>
    <row r="45">
      <c r="A45" s="1050" t="s">
        <v>208</v>
      </c>
      <c r="B45" s="1052" t="s">
        <v>113</v>
      </c>
      <c r="C45" s="1052" t="str">
        <f>if(COUNTA(H45:O45)&lt;COUNTA(AB45:AD45),"Yes","No")</f>
        <v>Yes</v>
      </c>
      <c r="D45" s="1052"/>
      <c r="E45" s="1053"/>
      <c r="F45" s="1053"/>
      <c r="G45" s="1053"/>
      <c r="H45" s="1054">
        <v>44147.0</v>
      </c>
      <c r="I45" s="1033"/>
      <c r="J45" s="1033"/>
      <c r="K45" s="1052"/>
      <c r="L45" s="1052"/>
      <c r="M45" s="1052"/>
      <c r="N45" s="1052"/>
      <c r="O45" s="1052"/>
      <c r="P45" s="1052" t="s">
        <v>4777</v>
      </c>
      <c r="Q45" s="1052">
        <v>5.0</v>
      </c>
      <c r="R45" s="1052" t="s">
        <v>4769</v>
      </c>
      <c r="S45" s="1055"/>
      <c r="T45" s="1056"/>
      <c r="U45" s="1057"/>
      <c r="V45" s="1074"/>
      <c r="W45" s="1074"/>
      <c r="X45" s="1074"/>
      <c r="Y45" s="1058"/>
      <c r="Z45" s="1058"/>
      <c r="AA45" s="1059"/>
      <c r="AB45" s="1060">
        <v>43749.0</v>
      </c>
      <c r="AC45" s="1061">
        <v>43760.0</v>
      </c>
      <c r="AD45" s="1055"/>
      <c r="AE45" s="1048"/>
      <c r="AK45" s="1049"/>
      <c r="AL45" s="1049"/>
      <c r="AM45" s="1049"/>
    </row>
    <row r="46">
      <c r="A46" s="1039" t="s">
        <v>211</v>
      </c>
      <c r="B46" s="1045"/>
      <c r="C46" s="1040"/>
      <c r="D46" s="1045"/>
      <c r="E46" s="1042"/>
      <c r="F46" s="1042"/>
      <c r="G46" s="1042"/>
      <c r="H46" s="1042"/>
      <c r="I46" s="1042"/>
      <c r="J46" s="1042"/>
      <c r="K46" s="1042"/>
      <c r="L46" s="1045"/>
      <c r="M46" s="1045"/>
      <c r="N46" s="1045"/>
      <c r="O46" s="1045"/>
      <c r="P46" s="1045"/>
      <c r="Q46" s="1045"/>
      <c r="R46" s="1045"/>
      <c r="S46" s="1045"/>
      <c r="T46" s="1042"/>
      <c r="U46" s="1046"/>
      <c r="V46" s="1067"/>
      <c r="W46" s="1067"/>
      <c r="X46" s="1067"/>
      <c r="Y46" s="1067"/>
      <c r="Z46" s="1067"/>
      <c r="AA46" s="1068"/>
      <c r="AB46" s="1043"/>
      <c r="AC46" s="1044"/>
      <c r="AD46" s="1045"/>
      <c r="AE46" s="1048"/>
      <c r="AK46" s="1049"/>
      <c r="AL46" s="1049"/>
      <c r="AM46" s="1049"/>
    </row>
    <row r="47">
      <c r="A47" s="1050" t="s">
        <v>211</v>
      </c>
      <c r="B47" s="1052" t="s">
        <v>113</v>
      </c>
      <c r="C47" s="1052" t="str">
        <f>if(COUNTA(H47:O47)&lt;COUNTA(AB47:AD47),"Yes","No")</f>
        <v>No</v>
      </c>
      <c r="D47" s="1052"/>
      <c r="E47" s="1056"/>
      <c r="F47" s="1056"/>
      <c r="G47" s="1111"/>
      <c r="H47" s="1054">
        <v>44134.0</v>
      </c>
      <c r="I47" s="1054">
        <v>44158.0</v>
      </c>
      <c r="J47" s="1033"/>
      <c r="K47" s="1052"/>
      <c r="L47" s="1052"/>
      <c r="M47" s="1052"/>
      <c r="N47" s="1052"/>
      <c r="O47" s="1052"/>
      <c r="P47" s="1052" t="s">
        <v>4765</v>
      </c>
      <c r="Q47" s="1052">
        <v>8.0</v>
      </c>
      <c r="R47" s="1052" t="s">
        <v>4794</v>
      </c>
      <c r="S47" s="1052"/>
      <c r="T47" s="1053"/>
      <c r="U47" s="1057"/>
      <c r="V47" s="1074">
        <v>44151.0</v>
      </c>
      <c r="W47" s="1074">
        <v>44168.0</v>
      </c>
      <c r="X47" s="1074">
        <v>44175.0</v>
      </c>
      <c r="Y47" s="1074">
        <v>44203.0</v>
      </c>
      <c r="Z47" s="1074"/>
      <c r="AA47" s="1087"/>
      <c r="AB47" s="1060">
        <v>43745.0</v>
      </c>
      <c r="AC47" s="1061"/>
      <c r="AD47" s="1055"/>
      <c r="AE47" s="1048"/>
      <c r="AK47" s="1049"/>
      <c r="AL47" s="1049"/>
      <c r="AM47" s="1049"/>
    </row>
    <row r="48">
      <c r="A48" s="1039" t="s">
        <v>213</v>
      </c>
      <c r="B48" s="1045"/>
      <c r="C48" s="1040"/>
      <c r="D48" s="1045"/>
      <c r="E48" s="1042"/>
      <c r="F48" s="1042"/>
      <c r="G48" s="1042"/>
      <c r="H48" s="1042"/>
      <c r="I48" s="1042"/>
      <c r="J48" s="1042"/>
      <c r="K48" s="1042"/>
      <c r="L48" s="1045"/>
      <c r="M48" s="1045"/>
      <c r="N48" s="1045"/>
      <c r="O48" s="1045"/>
      <c r="P48" s="1045"/>
      <c r="Q48" s="1045"/>
      <c r="R48" s="1045"/>
      <c r="S48" s="1045"/>
      <c r="T48" s="1042"/>
      <c r="U48" s="1046"/>
      <c r="V48" s="1067"/>
      <c r="W48" s="1067"/>
      <c r="X48" s="1067"/>
      <c r="Y48" s="1067"/>
      <c r="Z48" s="1067"/>
      <c r="AA48" s="1068"/>
      <c r="AB48" s="1043"/>
      <c r="AC48" s="1044"/>
      <c r="AD48" s="1045"/>
      <c r="AE48" s="1048"/>
      <c r="AK48" s="1049"/>
      <c r="AL48" s="1049"/>
      <c r="AM48" s="1049"/>
    </row>
    <row r="49">
      <c r="A49" s="1071" t="s">
        <v>4795</v>
      </c>
      <c r="B49" s="1052" t="s">
        <v>113</v>
      </c>
      <c r="C49" s="1052" t="str">
        <f t="shared" ref="C49:C50" si="5">if(COUNTA(H49:O49)&lt;COUNTA(AB49:AD49),"Yes","No")</f>
        <v>Yes</v>
      </c>
      <c r="D49" s="1052"/>
      <c r="E49" s="1052"/>
      <c r="F49" s="1056"/>
      <c r="G49" s="1112"/>
      <c r="H49" s="1054">
        <v>44140.0</v>
      </c>
      <c r="I49" s="1033"/>
      <c r="J49" s="1033"/>
      <c r="K49" s="1072"/>
      <c r="L49" s="1052"/>
      <c r="M49" s="1052"/>
      <c r="N49" s="1052"/>
      <c r="O49" s="1052"/>
      <c r="P49" s="1052" t="s">
        <v>4777</v>
      </c>
      <c r="Q49" s="1052">
        <v>9.0</v>
      </c>
      <c r="R49" s="1052" t="s">
        <v>4796</v>
      </c>
      <c r="S49" s="1055"/>
      <c r="T49" s="1056"/>
      <c r="U49" s="1057"/>
      <c r="V49" s="1074">
        <v>44156.0</v>
      </c>
      <c r="W49" s="1074">
        <v>44177.0</v>
      </c>
      <c r="X49" s="1058"/>
      <c r="Y49" s="1058"/>
      <c r="Z49" s="1058"/>
      <c r="AA49" s="1059"/>
      <c r="AB49" s="1060">
        <v>43769.0</v>
      </c>
      <c r="AC49" s="1061">
        <v>43770.0</v>
      </c>
      <c r="AD49" s="1072">
        <v>43774.0</v>
      </c>
      <c r="AE49" s="1048"/>
      <c r="AK49" s="1049"/>
      <c r="AL49" s="1049"/>
      <c r="AM49" s="1049"/>
    </row>
    <row r="50">
      <c r="A50" s="1071" t="s">
        <v>4797</v>
      </c>
      <c r="B50" s="1052" t="s">
        <v>113</v>
      </c>
      <c r="C50" s="1052" t="str">
        <f t="shared" si="5"/>
        <v>No</v>
      </c>
      <c r="D50" s="1052"/>
      <c r="E50" s="1053"/>
      <c r="F50" s="1056"/>
      <c r="G50" s="1112"/>
      <c r="H50" s="1054">
        <v>44144.0</v>
      </c>
      <c r="I50" s="1054">
        <v>44166.0</v>
      </c>
      <c r="J50" s="1033"/>
      <c r="K50" s="1052"/>
      <c r="L50" s="1052"/>
      <c r="M50" s="1052"/>
      <c r="N50" s="1052"/>
      <c r="O50" s="1052"/>
      <c r="P50" s="1052" t="s">
        <v>4765</v>
      </c>
      <c r="Q50" s="1052">
        <v>6.0</v>
      </c>
      <c r="R50" s="1052" t="s">
        <v>4798</v>
      </c>
      <c r="S50" s="1055"/>
      <c r="T50" s="1056"/>
      <c r="U50" s="1057"/>
      <c r="V50" s="1074">
        <v>44165.0</v>
      </c>
      <c r="W50" s="1074">
        <v>44172.0</v>
      </c>
      <c r="X50" s="1074">
        <v>44207.0</v>
      </c>
      <c r="Y50" s="1058"/>
      <c r="Z50" s="1058"/>
      <c r="AA50" s="1059"/>
      <c r="AB50" s="1060">
        <v>43732.0</v>
      </c>
      <c r="AC50" s="1061"/>
      <c r="AD50" s="1052"/>
      <c r="AE50" s="1048"/>
      <c r="AK50" s="1049"/>
      <c r="AL50" s="1049"/>
      <c r="AM50" s="1049"/>
    </row>
    <row r="51" ht="18.0" customHeight="1">
      <c r="A51" s="1039" t="s">
        <v>219</v>
      </c>
      <c r="B51" s="1045"/>
      <c r="C51" s="1040"/>
      <c r="D51" s="1045"/>
      <c r="E51" s="1042"/>
      <c r="F51" s="1042"/>
      <c r="G51" s="1042"/>
      <c r="H51" s="1042"/>
      <c r="I51" s="1042"/>
      <c r="J51" s="1042"/>
      <c r="K51" s="1042"/>
      <c r="L51" s="1045"/>
      <c r="M51" s="1045"/>
      <c r="N51" s="1045"/>
      <c r="O51" s="1045"/>
      <c r="P51" s="1045"/>
      <c r="Q51" s="1045"/>
      <c r="R51" s="1045"/>
      <c r="S51" s="1045"/>
      <c r="T51" s="1042"/>
      <c r="U51" s="1046"/>
      <c r="V51" s="1067"/>
      <c r="W51" s="1067"/>
      <c r="X51" s="1067"/>
      <c r="Y51" s="1067"/>
      <c r="Z51" s="1067"/>
      <c r="AA51" s="1068"/>
      <c r="AB51" s="1043"/>
      <c r="AC51" s="1044"/>
      <c r="AD51" s="1045"/>
      <c r="AE51" s="1048"/>
      <c r="AK51" s="1049"/>
      <c r="AL51" s="1049"/>
      <c r="AM51" s="1049"/>
    </row>
    <row r="52">
      <c r="A52" s="1050" t="s">
        <v>220</v>
      </c>
      <c r="B52" s="1052" t="s">
        <v>113</v>
      </c>
      <c r="C52" s="1052" t="s">
        <v>47</v>
      </c>
      <c r="D52" s="1052"/>
      <c r="E52" s="1053"/>
      <c r="F52" s="1053"/>
      <c r="G52" s="1053"/>
      <c r="H52" s="1054">
        <v>44148.0</v>
      </c>
      <c r="I52" s="1033"/>
      <c r="J52" s="1033"/>
      <c r="K52" s="1055"/>
      <c r="L52" s="1055"/>
      <c r="M52" s="1055"/>
      <c r="N52" s="1055"/>
      <c r="O52" s="1055"/>
      <c r="P52" s="1052" t="s">
        <v>4765</v>
      </c>
      <c r="Q52" s="1052">
        <v>7.0</v>
      </c>
      <c r="R52" s="1052" t="s">
        <v>4788</v>
      </c>
      <c r="S52" s="1055"/>
      <c r="T52" s="1056"/>
      <c r="U52" s="1088" t="s">
        <v>4799</v>
      </c>
      <c r="V52" s="1074">
        <v>44176.0</v>
      </c>
      <c r="W52" s="1074">
        <v>44204.0</v>
      </c>
      <c r="X52" s="1074">
        <v>44218.0</v>
      </c>
      <c r="Y52" s="1058"/>
      <c r="Z52" s="1058"/>
      <c r="AA52" s="1059"/>
      <c r="AB52" s="1060">
        <v>43763.0</v>
      </c>
      <c r="AC52" s="1093"/>
      <c r="AD52" s="1055"/>
      <c r="AE52" s="1113"/>
      <c r="AK52" s="1049"/>
      <c r="AL52" s="1049"/>
      <c r="AM52" s="1049"/>
    </row>
    <row r="53">
      <c r="A53" s="1050" t="s">
        <v>232</v>
      </c>
      <c r="B53" s="1052" t="s">
        <v>113</v>
      </c>
      <c r="C53" s="1052" t="str">
        <f>if(COUNTA(H53:O53)&lt;COUNTA(AB53:AD53),"Yes","No")</f>
        <v>Yes</v>
      </c>
      <c r="D53" s="1052"/>
      <c r="E53" s="1053"/>
      <c r="F53" s="1053"/>
      <c r="G53" s="1053"/>
      <c r="H53" s="1054">
        <v>44144.0</v>
      </c>
      <c r="I53" s="1033"/>
      <c r="J53" s="1033"/>
      <c r="K53" s="1052"/>
      <c r="L53" s="1052"/>
      <c r="M53" s="1052"/>
      <c r="N53" s="1052"/>
      <c r="O53" s="1052"/>
      <c r="P53" s="1052" t="s">
        <v>4777</v>
      </c>
      <c r="Q53" s="1052">
        <v>13.0</v>
      </c>
      <c r="R53" s="1052" t="s">
        <v>4761</v>
      </c>
      <c r="S53" s="1055"/>
      <c r="T53" s="1056"/>
      <c r="U53" s="1057"/>
      <c r="V53" s="1074">
        <v>44183.0</v>
      </c>
      <c r="W53" s="1074">
        <v>44204.0</v>
      </c>
      <c r="X53" s="1074">
        <v>44211.0</v>
      </c>
      <c r="Y53" s="1058"/>
      <c r="Z53" s="1058"/>
      <c r="AA53" s="1059"/>
      <c r="AB53" s="1060">
        <v>43756.0</v>
      </c>
      <c r="AC53" s="1061">
        <v>43763.0</v>
      </c>
      <c r="AD53" s="1072">
        <v>43801.0</v>
      </c>
      <c r="AE53" s="1048"/>
      <c r="AK53" s="1049"/>
      <c r="AL53" s="1049"/>
      <c r="AM53" s="1049"/>
    </row>
    <row r="54">
      <c r="A54" s="1039" t="s">
        <v>233</v>
      </c>
      <c r="B54" s="1045"/>
      <c r="C54" s="1040"/>
      <c r="D54" s="1045"/>
      <c r="E54" s="1042"/>
      <c r="F54" s="1042"/>
      <c r="G54" s="1042"/>
      <c r="H54" s="1042"/>
      <c r="I54" s="1042"/>
      <c r="J54" s="1042"/>
      <c r="K54" s="1045"/>
      <c r="L54" s="1045"/>
      <c r="M54" s="1045"/>
      <c r="N54" s="1045"/>
      <c r="O54" s="1045"/>
      <c r="P54" s="1045"/>
      <c r="Q54" s="1045"/>
      <c r="R54" s="1045"/>
      <c r="S54" s="1045"/>
      <c r="T54" s="1042"/>
      <c r="U54" s="1046"/>
      <c r="V54" s="1067"/>
      <c r="W54" s="1067"/>
      <c r="X54" s="1067"/>
      <c r="Y54" s="1067"/>
      <c r="Z54" s="1067"/>
      <c r="AA54" s="1068"/>
      <c r="AB54" s="1043"/>
      <c r="AC54" s="1044"/>
      <c r="AD54" s="1045"/>
      <c r="AE54" s="1048"/>
      <c r="AK54" s="1049"/>
      <c r="AL54" s="1049"/>
      <c r="AM54" s="1049"/>
    </row>
    <row r="55">
      <c r="A55" s="1050" t="s">
        <v>236</v>
      </c>
      <c r="B55" s="1052" t="s">
        <v>113</v>
      </c>
      <c r="C55" s="1052" t="str">
        <f>if(COUNTA(H55:O55)&lt;COUNTA(AB55:AD55),"Yes","No")</f>
        <v>No</v>
      </c>
      <c r="D55" s="1052"/>
      <c r="E55" s="1052"/>
      <c r="F55" s="1052"/>
      <c r="G55" s="1114"/>
      <c r="H55" s="1054">
        <v>44159.0</v>
      </c>
      <c r="I55" s="1033"/>
      <c r="J55" s="1033"/>
      <c r="K55" s="1052"/>
      <c r="L55" s="1052"/>
      <c r="M55" s="1052"/>
      <c r="N55" s="1052"/>
      <c r="O55" s="1052"/>
      <c r="P55" s="1052" t="s">
        <v>4765</v>
      </c>
      <c r="Q55" s="1052">
        <v>11.0</v>
      </c>
      <c r="R55" s="1052" t="s">
        <v>4800</v>
      </c>
      <c r="S55" s="1055"/>
      <c r="T55" s="1053"/>
      <c r="U55" s="1088"/>
      <c r="V55" s="1074">
        <v>44176.0</v>
      </c>
      <c r="W55" s="1074">
        <v>44204.0</v>
      </c>
      <c r="X55" s="1074">
        <v>44211.0</v>
      </c>
      <c r="Y55" s="1058"/>
      <c r="Z55" s="1058"/>
      <c r="AA55" s="1059"/>
      <c r="AB55" s="1060">
        <v>43767.0</v>
      </c>
      <c r="AC55" s="1061"/>
      <c r="AD55" s="1055"/>
      <c r="AE55" s="1048"/>
      <c r="AK55" s="1049"/>
      <c r="AL55" s="1049"/>
      <c r="AM55" s="1049"/>
    </row>
    <row r="56">
      <c r="A56" s="1114" t="s">
        <v>4801</v>
      </c>
      <c r="B56" s="1052" t="s">
        <v>47</v>
      </c>
      <c r="C56" s="1052" t="str">
        <f>if(COUNTA(J56)&lt;COUNTA(AB56:AD56),"Yes","No")</f>
        <v>No</v>
      </c>
      <c r="D56" s="1052"/>
      <c r="E56" s="1053"/>
      <c r="F56" s="1053"/>
      <c r="G56" s="1053"/>
      <c r="H56" s="1033"/>
      <c r="I56" s="1033"/>
      <c r="J56" s="1033"/>
      <c r="K56" s="1115"/>
      <c r="L56" s="1035"/>
      <c r="M56" s="1035"/>
      <c r="N56" s="1035"/>
      <c r="O56" s="1035"/>
      <c r="P56" s="1052"/>
      <c r="Q56" s="1052">
        <v>10.0</v>
      </c>
      <c r="R56" s="1052"/>
      <c r="S56" s="1035"/>
      <c r="T56" s="1035"/>
      <c r="U56" s="1116"/>
      <c r="V56" s="1074"/>
      <c r="W56" s="1074"/>
      <c r="X56" s="1058"/>
      <c r="Y56" s="1058"/>
      <c r="Z56" s="1058"/>
      <c r="AA56" s="1059"/>
      <c r="AB56" s="1060"/>
      <c r="AC56" s="1115"/>
      <c r="AD56" s="1115"/>
      <c r="AE56" s="1117"/>
      <c r="AF56" s="1117"/>
      <c r="AG56" s="1117"/>
      <c r="AH56" s="1117"/>
      <c r="AI56" s="1117"/>
      <c r="AJ56" s="1117"/>
      <c r="AK56" s="1118"/>
      <c r="AL56" s="1118"/>
      <c r="AM56" s="1118"/>
    </row>
    <row r="57">
      <c r="A57" s="1114" t="s">
        <v>4802</v>
      </c>
      <c r="B57" s="1052" t="s">
        <v>113</v>
      </c>
      <c r="C57" s="1052" t="str">
        <f>if(COUNTA(H57:O57)&lt;COUNTA(AB57:AD57),"Yes","No")</f>
        <v>No</v>
      </c>
      <c r="D57" s="1052"/>
      <c r="E57" s="1053"/>
      <c r="F57" s="1053"/>
      <c r="G57" s="1053" t="s">
        <v>4803</v>
      </c>
      <c r="H57" s="1054">
        <v>44139.0</v>
      </c>
      <c r="I57" s="1054">
        <v>44154.0</v>
      </c>
      <c r="J57" s="1054"/>
      <c r="K57" s="1115"/>
      <c r="L57" s="1035"/>
      <c r="M57" s="1035"/>
      <c r="N57" s="1035"/>
      <c r="O57" s="1035"/>
      <c r="P57" s="1052" t="s">
        <v>4777</v>
      </c>
      <c r="Q57" s="1052">
        <v>13.0</v>
      </c>
      <c r="R57" s="1052" t="s">
        <v>4789</v>
      </c>
      <c r="S57" s="1035"/>
      <c r="T57" s="1035"/>
      <c r="U57" s="1116"/>
      <c r="V57" s="1074">
        <v>44151.0</v>
      </c>
      <c r="W57" s="1074">
        <v>44165.0</v>
      </c>
      <c r="X57" s="1074">
        <v>44173.0</v>
      </c>
      <c r="Y57" s="1074">
        <v>44186.0</v>
      </c>
      <c r="Z57" s="1058"/>
      <c r="AA57" s="1059"/>
      <c r="AB57" s="1060">
        <v>43766.0</v>
      </c>
      <c r="AC57" s="1115"/>
      <c r="AD57" s="1115"/>
      <c r="AE57" s="1117"/>
      <c r="AF57" s="1117"/>
      <c r="AG57" s="1117"/>
      <c r="AH57" s="1117"/>
      <c r="AI57" s="1117"/>
      <c r="AJ57" s="1117"/>
      <c r="AK57" s="1118"/>
      <c r="AL57" s="1118"/>
      <c r="AM57" s="1118"/>
    </row>
    <row r="58">
      <c r="A58" s="1039" t="s">
        <v>253</v>
      </c>
      <c r="B58" s="1045"/>
      <c r="C58" s="1040"/>
      <c r="D58" s="1045"/>
      <c r="E58" s="1042"/>
      <c r="F58" s="1042"/>
      <c r="G58" s="1042"/>
      <c r="H58" s="1042"/>
      <c r="I58" s="1042"/>
      <c r="J58" s="1042"/>
      <c r="K58" s="1045"/>
      <c r="L58" s="1045"/>
      <c r="M58" s="1045"/>
      <c r="N58" s="1045"/>
      <c r="O58" s="1045"/>
      <c r="P58" s="1045"/>
      <c r="Q58" s="1045"/>
      <c r="R58" s="1045"/>
      <c r="S58" s="1045"/>
      <c r="T58" s="1042"/>
      <c r="U58" s="1046"/>
      <c r="V58" s="1067"/>
      <c r="W58" s="1067"/>
      <c r="X58" s="1067"/>
      <c r="Y58" s="1067"/>
      <c r="Z58" s="1067"/>
      <c r="AA58" s="1068"/>
      <c r="AB58" s="1043"/>
      <c r="AC58" s="1044"/>
      <c r="AD58" s="1045"/>
      <c r="AE58" s="1048"/>
      <c r="AK58" s="1049"/>
      <c r="AL58" s="1049"/>
      <c r="AM58" s="1049"/>
    </row>
    <row r="59">
      <c r="A59" s="1050" t="s">
        <v>3644</v>
      </c>
      <c r="B59" s="1052" t="s">
        <v>113</v>
      </c>
      <c r="C59" s="1052" t="str">
        <f t="shared" ref="C59:C62" si="6">if(COUNTA(H59:O59)&lt;COUNTA(AB59:AD59),"Yes","No")</f>
        <v>No</v>
      </c>
      <c r="D59" s="1052"/>
      <c r="E59" s="1053"/>
      <c r="F59" s="1053"/>
      <c r="G59" s="1053"/>
      <c r="H59" s="1054">
        <v>44139.0</v>
      </c>
      <c r="I59" s="1033"/>
      <c r="J59" s="1033"/>
      <c r="K59" s="1052"/>
      <c r="L59" s="1052"/>
      <c r="M59" s="1052"/>
      <c r="N59" s="1052"/>
      <c r="O59" s="1052"/>
      <c r="P59" s="1052" t="s">
        <v>4765</v>
      </c>
      <c r="Q59" s="1073">
        <v>5.0</v>
      </c>
      <c r="R59" s="1052" t="s">
        <v>4791</v>
      </c>
      <c r="S59" s="1055"/>
      <c r="T59" s="1053"/>
      <c r="U59" s="1088"/>
      <c r="V59" s="1074">
        <v>44151.0</v>
      </c>
      <c r="W59" s="1074">
        <v>44172.0</v>
      </c>
      <c r="X59" s="1074">
        <v>44179.0</v>
      </c>
      <c r="Y59" s="1058"/>
      <c r="Z59" s="1058"/>
      <c r="AA59" s="1059"/>
      <c r="AB59" s="1060">
        <v>43753.0</v>
      </c>
      <c r="AC59" s="1061"/>
      <c r="AD59" s="1072"/>
      <c r="AE59" s="1048"/>
      <c r="AK59" s="1049"/>
      <c r="AL59" s="1049"/>
      <c r="AM59" s="1049"/>
    </row>
    <row r="60">
      <c r="A60" s="1071" t="s">
        <v>4804</v>
      </c>
      <c r="B60" s="1052" t="s">
        <v>113</v>
      </c>
      <c r="C60" s="1052" t="str">
        <f t="shared" si="6"/>
        <v>No</v>
      </c>
      <c r="D60" s="1052"/>
      <c r="E60" s="1037"/>
      <c r="F60" s="1037"/>
      <c r="G60" s="1114"/>
      <c r="H60" s="1054">
        <v>44142.0</v>
      </c>
      <c r="I60" s="1054">
        <v>44146.0</v>
      </c>
      <c r="J60" s="1033"/>
      <c r="K60" s="1052"/>
      <c r="L60" s="1052"/>
      <c r="M60" s="1052"/>
      <c r="N60" s="1052"/>
      <c r="O60" s="1052"/>
      <c r="P60" s="1052" t="s">
        <v>4805</v>
      </c>
      <c r="Q60" s="1052">
        <v>9.0</v>
      </c>
      <c r="R60" s="1052" t="s">
        <v>4774</v>
      </c>
      <c r="S60" s="1052" t="s">
        <v>4806</v>
      </c>
      <c r="T60" s="1119">
        <v>44168.0</v>
      </c>
      <c r="U60" s="1088"/>
      <c r="V60" s="1074">
        <v>44169.0</v>
      </c>
      <c r="W60" s="1074">
        <v>44179.0</v>
      </c>
      <c r="X60" s="1074">
        <v>44183.0</v>
      </c>
      <c r="Y60" s="1058"/>
      <c r="Z60" s="1058"/>
      <c r="AA60" s="1059"/>
      <c r="AB60" s="1060">
        <v>43770.0</v>
      </c>
      <c r="AC60" s="1061"/>
      <c r="AD60" s="1072"/>
      <c r="AE60" s="1094"/>
      <c r="AK60" s="1049"/>
      <c r="AL60" s="1049"/>
      <c r="AM60" s="1049"/>
    </row>
    <row r="61">
      <c r="A61" s="1050" t="s">
        <v>261</v>
      </c>
      <c r="B61" s="1052" t="s">
        <v>113</v>
      </c>
      <c r="C61" s="1052" t="str">
        <f t="shared" si="6"/>
        <v>No</v>
      </c>
      <c r="D61" s="1052"/>
      <c r="E61" s="1053"/>
      <c r="F61" s="1053"/>
      <c r="G61" s="1053"/>
      <c r="H61" s="1054">
        <v>44154.0</v>
      </c>
      <c r="I61" s="1033"/>
      <c r="J61" s="1033"/>
      <c r="K61" s="1052"/>
      <c r="L61" s="1052"/>
      <c r="M61" s="1052"/>
      <c r="N61" s="1052"/>
      <c r="O61" s="1052"/>
      <c r="P61" s="1052" t="s">
        <v>4765</v>
      </c>
      <c r="Q61" s="1052"/>
      <c r="R61" s="1052"/>
      <c r="S61" s="1055"/>
      <c r="T61" s="1056"/>
      <c r="U61" s="1057"/>
      <c r="V61" s="1074"/>
      <c r="W61" s="1058"/>
      <c r="X61" s="1058"/>
      <c r="Y61" s="1058"/>
      <c r="Z61" s="1058"/>
      <c r="AA61" s="1059"/>
      <c r="AB61" s="1060">
        <v>43769.0</v>
      </c>
      <c r="AC61" s="1093"/>
      <c r="AD61" s="1055"/>
      <c r="AE61" s="1048"/>
      <c r="AK61" s="1049"/>
      <c r="AL61" s="1049"/>
      <c r="AM61" s="1049"/>
    </row>
    <row r="62">
      <c r="A62" s="1050" t="s">
        <v>262</v>
      </c>
      <c r="B62" s="1052" t="s">
        <v>113</v>
      </c>
      <c r="C62" s="1052" t="str">
        <f t="shared" si="6"/>
        <v>No</v>
      </c>
      <c r="D62" s="1052"/>
      <c r="E62" s="1053"/>
      <c r="F62" s="1053"/>
      <c r="G62" s="1053"/>
      <c r="H62" s="1054">
        <v>44137.0</v>
      </c>
      <c r="I62" s="1054">
        <v>44140.0</v>
      </c>
      <c r="J62" s="1054">
        <v>44145.0</v>
      </c>
      <c r="K62" s="1120">
        <v>44169.0</v>
      </c>
      <c r="L62" s="1052"/>
      <c r="M62" s="1052"/>
      <c r="N62" s="1052"/>
      <c r="O62" s="1052"/>
      <c r="P62" s="1052" t="s">
        <v>4777</v>
      </c>
      <c r="Q62" s="1052">
        <v>13.0</v>
      </c>
      <c r="R62" s="1052" t="s">
        <v>4768</v>
      </c>
      <c r="S62" s="1055"/>
      <c r="T62" s="1056"/>
      <c r="U62" s="1057"/>
      <c r="V62" s="1074">
        <v>44153.0</v>
      </c>
      <c r="W62" s="1074">
        <v>44173.0</v>
      </c>
      <c r="X62" s="1074">
        <v>44181.0</v>
      </c>
      <c r="Y62" s="1058"/>
      <c r="Z62" s="1058"/>
      <c r="AA62" s="1059"/>
      <c r="AB62" s="1060">
        <v>43752.0</v>
      </c>
      <c r="AC62" s="1061">
        <v>43753.0</v>
      </c>
      <c r="AD62" s="1072"/>
      <c r="AE62" s="1048"/>
      <c r="AK62" s="1049"/>
      <c r="AL62" s="1049"/>
      <c r="AM62" s="1049"/>
    </row>
    <row r="63">
      <c r="A63" s="1064" t="s">
        <v>4807</v>
      </c>
      <c r="B63" s="1045"/>
      <c r="C63" s="1040"/>
      <c r="D63" s="1045"/>
      <c r="E63" s="1042"/>
      <c r="F63" s="1042"/>
      <c r="G63" s="1042"/>
      <c r="H63" s="1042"/>
      <c r="I63" s="1042"/>
      <c r="J63" s="1042"/>
      <c r="K63" s="1045"/>
      <c r="L63" s="1045"/>
      <c r="M63" s="1045"/>
      <c r="N63" s="1045"/>
      <c r="O63" s="1045"/>
      <c r="P63" s="1045"/>
      <c r="Q63" s="1045"/>
      <c r="R63" s="1045"/>
      <c r="S63" s="1045"/>
      <c r="T63" s="1042"/>
      <c r="U63" s="1046"/>
      <c r="V63" s="1067"/>
      <c r="W63" s="1067"/>
      <c r="X63" s="1067"/>
      <c r="Y63" s="1067"/>
      <c r="Z63" s="1067"/>
      <c r="AA63" s="1068"/>
      <c r="AB63" s="1043"/>
      <c r="AC63" s="1044"/>
      <c r="AD63" s="1045"/>
      <c r="AE63" s="1048"/>
      <c r="AK63" s="1049"/>
      <c r="AL63" s="1049"/>
      <c r="AM63" s="1049"/>
    </row>
    <row r="64">
      <c r="A64" s="1071" t="s">
        <v>4808</v>
      </c>
      <c r="B64" s="1052" t="s">
        <v>47</v>
      </c>
      <c r="C64" s="1052" t="str">
        <f>if(COUNTA(H64:O64)&lt;COUNTA(AB64:AD64),"Yes","No")</f>
        <v>Yes</v>
      </c>
      <c r="D64" s="1052"/>
      <c r="E64" s="1053"/>
      <c r="F64" s="1053"/>
      <c r="G64" s="1053"/>
      <c r="H64" s="1033"/>
      <c r="I64" s="1033"/>
      <c r="J64" s="1033"/>
      <c r="K64" s="1052"/>
      <c r="L64" s="1052"/>
      <c r="M64" s="1052"/>
      <c r="N64" s="1052"/>
      <c r="O64" s="1052"/>
      <c r="P64" s="1052"/>
      <c r="Q64" s="1073"/>
      <c r="R64" s="1052"/>
      <c r="S64" s="1055"/>
      <c r="T64" s="1053"/>
      <c r="U64" s="1088"/>
      <c r="V64" s="1074"/>
      <c r="W64" s="1074"/>
      <c r="X64" s="1074"/>
      <c r="Y64" s="1058"/>
      <c r="Z64" s="1058"/>
      <c r="AA64" s="1059"/>
      <c r="AB64" s="1060">
        <v>43753.0</v>
      </c>
      <c r="AC64" s="1061"/>
      <c r="AD64" s="1072"/>
      <c r="AE64" s="1048"/>
      <c r="AK64" s="1049"/>
      <c r="AL64" s="1049"/>
      <c r="AM64" s="1049"/>
    </row>
    <row r="65">
      <c r="A65" s="1039" t="s">
        <v>266</v>
      </c>
      <c r="B65" s="1045"/>
      <c r="C65" s="1040"/>
      <c r="D65" s="1045"/>
      <c r="E65" s="1042"/>
      <c r="F65" s="1042"/>
      <c r="G65" s="1042"/>
      <c r="H65" s="1042"/>
      <c r="I65" s="1042"/>
      <c r="J65" s="1042"/>
      <c r="K65" s="1045"/>
      <c r="L65" s="1045"/>
      <c r="M65" s="1045"/>
      <c r="N65" s="1045"/>
      <c r="O65" s="1045"/>
      <c r="P65" s="1045"/>
      <c r="Q65" s="1045"/>
      <c r="R65" s="1045"/>
      <c r="S65" s="1045"/>
      <c r="T65" s="1042"/>
      <c r="U65" s="1046"/>
      <c r="V65" s="1067"/>
      <c r="W65" s="1067"/>
      <c r="X65" s="1067"/>
      <c r="Y65" s="1067"/>
      <c r="Z65" s="1067"/>
      <c r="AA65" s="1068"/>
      <c r="AB65" s="1043"/>
      <c r="AC65" s="1044"/>
      <c r="AD65" s="1045"/>
      <c r="AE65" s="1048"/>
      <c r="AK65" s="1049"/>
      <c r="AL65" s="1049"/>
      <c r="AM65" s="1049"/>
    </row>
    <row r="66">
      <c r="A66" s="1071" t="s">
        <v>4809</v>
      </c>
      <c r="B66" s="1052" t="s">
        <v>113</v>
      </c>
      <c r="C66" s="1052" t="str">
        <f t="shared" ref="C66:C67" si="7">if(COUNTA(H66:O66)&lt;COUNTA(AB66:AD66),"Yes","No")</f>
        <v>No</v>
      </c>
      <c r="D66" s="1052"/>
      <c r="E66" s="1121"/>
      <c r="F66" s="1121"/>
      <c r="G66" s="1053"/>
      <c r="H66" s="1054">
        <v>44152.0</v>
      </c>
      <c r="I66" s="1033"/>
      <c r="J66" s="1033"/>
      <c r="K66" s="1052"/>
      <c r="L66" s="1052"/>
      <c r="M66" s="1052"/>
      <c r="N66" s="1052"/>
      <c r="O66" s="1052"/>
      <c r="P66" s="1052" t="s">
        <v>4810</v>
      </c>
      <c r="Q66" s="1052">
        <v>11.0</v>
      </c>
      <c r="R66" s="1052" t="s">
        <v>4811</v>
      </c>
      <c r="S66" s="1055"/>
      <c r="T66" s="1053"/>
      <c r="U66" s="1088"/>
      <c r="V66" s="1074">
        <v>44202.0</v>
      </c>
      <c r="W66" s="1074">
        <v>44208.0</v>
      </c>
      <c r="X66" s="1074">
        <v>44216.0</v>
      </c>
      <c r="Y66" s="1074">
        <v>44223.0</v>
      </c>
      <c r="Z66" s="1058"/>
      <c r="AA66" s="1059"/>
      <c r="AB66" s="1060">
        <v>43745.0</v>
      </c>
      <c r="AC66" s="1061"/>
      <c r="AD66" s="1052"/>
      <c r="AE66" s="1048"/>
      <c r="AK66" s="1049"/>
      <c r="AL66" s="1049"/>
      <c r="AM66" s="1049"/>
    </row>
    <row r="67">
      <c r="A67" s="1071" t="s">
        <v>4812</v>
      </c>
      <c r="B67" s="1052" t="s">
        <v>113</v>
      </c>
      <c r="C67" s="1052" t="str">
        <f t="shared" si="7"/>
        <v>Yes</v>
      </c>
      <c r="D67" s="1122"/>
      <c r="E67" s="1123"/>
      <c r="F67" s="1123"/>
      <c r="G67" s="1123"/>
      <c r="H67" s="1054">
        <v>44155.0</v>
      </c>
      <c r="I67" s="1054">
        <v>44175.0</v>
      </c>
      <c r="J67" s="1033"/>
      <c r="K67" s="1124"/>
      <c r="L67" s="1124"/>
      <c r="M67" s="1124"/>
      <c r="N67" s="1124"/>
      <c r="O67" s="1124"/>
      <c r="P67" s="1125" t="s">
        <v>4752</v>
      </c>
      <c r="Q67" s="1125">
        <v>4.0</v>
      </c>
      <c r="R67" s="1125" t="s">
        <v>4769</v>
      </c>
      <c r="S67" s="1052"/>
      <c r="T67" s="1053"/>
      <c r="U67" s="1088"/>
      <c r="V67" s="1074">
        <v>44183.0</v>
      </c>
      <c r="W67" s="1074">
        <v>44211.0</v>
      </c>
      <c r="X67" s="1074">
        <v>44218.0</v>
      </c>
      <c r="Y67" s="1058"/>
      <c r="Z67" s="1058"/>
      <c r="AA67" s="1059"/>
      <c r="AB67" s="1126">
        <v>43760.0</v>
      </c>
      <c r="AC67" s="1127">
        <v>43761.0</v>
      </c>
      <c r="AD67" s="1128">
        <v>43762.0</v>
      </c>
      <c r="AE67" s="1048"/>
      <c r="AK67" s="1049"/>
      <c r="AL67" s="1049"/>
      <c r="AM67" s="1049"/>
    </row>
    <row r="68">
      <c r="A68" s="1039" t="s">
        <v>280</v>
      </c>
      <c r="B68" s="1045"/>
      <c r="C68" s="1040"/>
      <c r="D68" s="1045"/>
      <c r="E68" s="1129"/>
      <c r="F68" s="1129"/>
      <c r="G68" s="1130"/>
      <c r="H68" s="1042"/>
      <c r="I68" s="1042"/>
      <c r="J68" s="1042"/>
      <c r="K68" s="1045"/>
      <c r="L68" s="1045"/>
      <c r="M68" s="1045"/>
      <c r="N68" s="1045"/>
      <c r="O68" s="1045"/>
      <c r="P68" s="1045"/>
      <c r="Q68" s="1045"/>
      <c r="R68" s="1040"/>
      <c r="S68" s="1045"/>
      <c r="T68" s="1042"/>
      <c r="U68" s="1046"/>
      <c r="V68" s="1067"/>
      <c r="W68" s="1067"/>
      <c r="X68" s="1067"/>
      <c r="Y68" s="1067"/>
      <c r="Z68" s="1067"/>
      <c r="AA68" s="1068"/>
      <c r="AB68" s="1043"/>
      <c r="AC68" s="1044"/>
      <c r="AD68" s="1045"/>
      <c r="AE68" s="1048"/>
      <c r="AK68" s="1049"/>
      <c r="AL68" s="1049"/>
      <c r="AM68" s="1049"/>
    </row>
    <row r="69">
      <c r="A69" s="1050" t="s">
        <v>281</v>
      </c>
      <c r="B69" s="1052" t="s">
        <v>113</v>
      </c>
      <c r="C69" s="1052" t="str">
        <f>if(COUNTA(H69:O69)&lt;COUNTA(AB69:AD69),"Yes","No")</f>
        <v>No</v>
      </c>
      <c r="D69" s="1052"/>
      <c r="E69" s="1052"/>
      <c r="F69" s="1061"/>
      <c r="G69" s="1061"/>
      <c r="H69" s="1054">
        <v>44155.0</v>
      </c>
      <c r="I69" s="1033"/>
      <c r="J69" s="1033"/>
      <c r="K69" s="1072"/>
      <c r="L69" s="1052"/>
      <c r="M69" s="1052"/>
      <c r="N69" s="1052"/>
      <c r="O69" s="1052"/>
      <c r="P69" s="1052" t="s">
        <v>4813</v>
      </c>
      <c r="Q69" s="1052">
        <v>4.0</v>
      </c>
      <c r="R69" s="1052" t="s">
        <v>4764</v>
      </c>
      <c r="S69" s="1055"/>
      <c r="T69" s="1056"/>
      <c r="U69" s="1057"/>
      <c r="V69" s="1100" t="s">
        <v>4814</v>
      </c>
      <c r="W69" s="1074">
        <v>44204.0</v>
      </c>
      <c r="X69" s="1074">
        <v>44214.0</v>
      </c>
      <c r="Y69" s="1058"/>
      <c r="Z69" s="1058"/>
      <c r="AA69" s="1059"/>
      <c r="AB69" s="1060">
        <v>43784.0</v>
      </c>
      <c r="AC69" s="1061"/>
      <c r="AD69" s="1072"/>
      <c r="AE69" s="1048"/>
      <c r="AK69" s="1049"/>
      <c r="AL69" s="1049"/>
      <c r="AM69" s="1049"/>
    </row>
    <row r="70">
      <c r="A70" s="1039" t="s">
        <v>287</v>
      </c>
      <c r="B70" s="1052" t="s">
        <v>113</v>
      </c>
      <c r="C70" s="1052"/>
      <c r="D70" s="1040"/>
      <c r="E70" s="1042"/>
      <c r="F70" s="1042"/>
      <c r="G70" s="1042"/>
      <c r="H70" s="1042"/>
      <c r="I70" s="1042"/>
      <c r="J70" s="1042"/>
      <c r="K70" s="1045"/>
      <c r="L70" s="1045"/>
      <c r="M70" s="1045"/>
      <c r="N70" s="1045"/>
      <c r="O70" s="1045"/>
      <c r="P70" s="1045"/>
      <c r="Q70" s="1045"/>
      <c r="R70" s="1045"/>
      <c r="S70" s="1045"/>
      <c r="T70" s="1042"/>
      <c r="U70" s="1046"/>
      <c r="V70" s="1067"/>
      <c r="W70" s="1067"/>
      <c r="X70" s="1067"/>
      <c r="Y70" s="1067"/>
      <c r="Z70" s="1067"/>
      <c r="AA70" s="1068"/>
      <c r="AB70" s="1043"/>
      <c r="AC70" s="1045"/>
      <c r="AD70" s="1045"/>
      <c r="AE70" s="1048"/>
      <c r="AK70" s="1049"/>
      <c r="AL70" s="1049"/>
      <c r="AM70" s="1049"/>
    </row>
    <row r="71">
      <c r="A71" s="1050" t="s">
        <v>288</v>
      </c>
      <c r="B71" s="1052" t="s">
        <v>113</v>
      </c>
      <c r="C71" s="1052" t="str">
        <f t="shared" ref="C71:C73" si="8">if(COUNTA(H71:O71)&lt;COUNTA(AB71:AD71),"Yes","No")</f>
        <v>No</v>
      </c>
      <c r="D71" s="1052"/>
      <c r="E71" s="1053"/>
      <c r="F71" s="1053"/>
      <c r="G71" s="1056"/>
      <c r="H71" s="1054">
        <v>44147.0</v>
      </c>
      <c r="I71" s="1054">
        <v>44148.0</v>
      </c>
      <c r="J71" s="1033"/>
      <c r="K71" s="1052"/>
      <c r="L71" s="1052"/>
      <c r="M71" s="1052"/>
      <c r="N71" s="1052"/>
      <c r="O71" s="1052"/>
      <c r="P71" s="1052" t="s">
        <v>4763</v>
      </c>
      <c r="Q71" s="1052">
        <v>18.0</v>
      </c>
      <c r="R71" s="1052" t="s">
        <v>4815</v>
      </c>
      <c r="S71" s="1052"/>
      <c r="T71" s="1119"/>
      <c r="U71" s="1131"/>
      <c r="V71" s="1074">
        <v>44179.0</v>
      </c>
      <c r="W71" s="1074">
        <v>44200.0</v>
      </c>
      <c r="X71" s="1074">
        <v>44207.0</v>
      </c>
      <c r="Y71" s="1058"/>
      <c r="Z71" s="1058"/>
      <c r="AA71" s="1059"/>
      <c r="AB71" s="1060">
        <v>43759.0</v>
      </c>
      <c r="AC71" s="1093"/>
      <c r="AD71" s="1055"/>
      <c r="AE71" s="1048"/>
      <c r="AK71" s="1049"/>
      <c r="AL71" s="1049"/>
      <c r="AM71" s="1049"/>
    </row>
    <row r="72">
      <c r="A72" s="1050" t="s">
        <v>297</v>
      </c>
      <c r="B72" s="1052" t="s">
        <v>113</v>
      </c>
      <c r="C72" s="1052" t="str">
        <f t="shared" si="8"/>
        <v>No</v>
      </c>
      <c r="D72" s="1052"/>
      <c r="E72" s="1053"/>
      <c r="F72" s="1056"/>
      <c r="G72" s="1056"/>
      <c r="H72" s="1054">
        <v>44148.0</v>
      </c>
      <c r="I72" s="1054">
        <v>44155.0</v>
      </c>
      <c r="J72" s="1033"/>
      <c r="K72" s="1052"/>
      <c r="L72" s="1052"/>
      <c r="M72" s="1052"/>
      <c r="N72" s="1052"/>
      <c r="O72" s="1052"/>
      <c r="P72" s="1052" t="s">
        <v>4765</v>
      </c>
      <c r="Q72" s="1052">
        <v>7.0</v>
      </c>
      <c r="R72" s="1052" t="s">
        <v>4791</v>
      </c>
      <c r="S72" s="1055"/>
      <c r="T72" s="1056"/>
      <c r="U72" s="1057"/>
      <c r="V72" s="1074"/>
      <c r="W72" s="1074"/>
      <c r="X72" s="1074"/>
      <c r="Y72" s="1058"/>
      <c r="Z72" s="1058"/>
      <c r="AA72" s="1059"/>
      <c r="AB72" s="1060">
        <v>43755.0</v>
      </c>
      <c r="AC72" s="1061"/>
      <c r="AD72" s="1055"/>
      <c r="AE72" s="1048"/>
      <c r="AK72" s="1049"/>
      <c r="AL72" s="1049"/>
      <c r="AM72" s="1049"/>
    </row>
    <row r="73">
      <c r="A73" s="1071" t="s">
        <v>300</v>
      </c>
      <c r="B73" s="1052" t="s">
        <v>113</v>
      </c>
      <c r="C73" s="1052" t="str">
        <f t="shared" si="8"/>
        <v>Yes</v>
      </c>
      <c r="D73" s="1052"/>
      <c r="E73" s="1053"/>
      <c r="F73" s="1053"/>
      <c r="G73" s="1053"/>
      <c r="H73" s="1054">
        <v>44139.0</v>
      </c>
      <c r="I73" s="1054">
        <v>44151.0</v>
      </c>
      <c r="J73" s="1033"/>
      <c r="K73" s="1052"/>
      <c r="L73" s="1052"/>
      <c r="M73" s="1052"/>
      <c r="N73" s="1052"/>
      <c r="O73" s="1052"/>
      <c r="P73" s="1052" t="s">
        <v>4777</v>
      </c>
      <c r="Q73" s="1052">
        <v>13.0</v>
      </c>
      <c r="R73" s="1052" t="s">
        <v>4770</v>
      </c>
      <c r="S73" s="1055"/>
      <c r="T73" s="1056"/>
      <c r="U73" s="1057"/>
      <c r="V73" s="1132">
        <v>44165.0</v>
      </c>
      <c r="W73" s="1074">
        <v>44207.0</v>
      </c>
      <c r="X73" s="1058"/>
      <c r="Y73" s="1058"/>
      <c r="Z73" s="1058"/>
      <c r="AA73" s="1059"/>
      <c r="AB73" s="1060">
        <v>43756.0</v>
      </c>
      <c r="AC73" s="1061">
        <v>43767.0</v>
      </c>
      <c r="AD73" s="1086">
        <v>43768.0</v>
      </c>
      <c r="AE73" s="1048"/>
      <c r="AK73" s="1049"/>
      <c r="AL73" s="1049"/>
      <c r="AM73" s="1049"/>
    </row>
    <row r="74">
      <c r="A74" s="1039" t="s">
        <v>301</v>
      </c>
      <c r="B74" s="1045"/>
      <c r="C74" s="1040"/>
      <c r="D74" s="1045"/>
      <c r="E74" s="1042"/>
      <c r="F74" s="1042"/>
      <c r="G74" s="1042"/>
      <c r="H74" s="1042"/>
      <c r="I74" s="1042"/>
      <c r="J74" s="1042"/>
      <c r="K74" s="1045"/>
      <c r="L74" s="1045"/>
      <c r="M74" s="1045"/>
      <c r="N74" s="1045"/>
      <c r="O74" s="1045"/>
      <c r="P74" s="1045"/>
      <c r="Q74" s="1045"/>
      <c r="R74" s="1045"/>
      <c r="S74" s="1045"/>
      <c r="T74" s="1042"/>
      <c r="U74" s="1046"/>
      <c r="V74" s="1067"/>
      <c r="W74" s="1067"/>
      <c r="X74" s="1067"/>
      <c r="Y74" s="1067"/>
      <c r="Z74" s="1067"/>
      <c r="AA74" s="1068"/>
      <c r="AB74" s="1043"/>
      <c r="AC74" s="1044"/>
      <c r="AD74" s="1045"/>
      <c r="AE74" s="1048"/>
      <c r="AK74" s="1049"/>
      <c r="AL74" s="1049"/>
      <c r="AM74" s="1049"/>
    </row>
    <row r="75">
      <c r="A75" s="1071" t="s">
        <v>4816</v>
      </c>
      <c r="B75" s="1052" t="s">
        <v>113</v>
      </c>
      <c r="C75" s="1052" t="str">
        <f>if(COUNTA(H75:O75)&lt;COUNTA(AB75:AD75),"Yes","No")</f>
        <v>Yes</v>
      </c>
      <c r="D75" s="1052"/>
      <c r="E75" s="1053"/>
      <c r="F75" s="1053"/>
      <c r="G75" s="1056"/>
      <c r="H75" s="1054">
        <v>44147.0</v>
      </c>
      <c r="I75" s="1033"/>
      <c r="J75" s="1033"/>
      <c r="K75" s="1055"/>
      <c r="L75" s="1055"/>
      <c r="M75" s="1055"/>
      <c r="N75" s="1055"/>
      <c r="O75" s="1055"/>
      <c r="P75" s="1052"/>
      <c r="Q75" s="1052">
        <v>1.0</v>
      </c>
      <c r="R75" s="1052"/>
      <c r="S75" s="1055"/>
      <c r="T75" s="1056"/>
      <c r="U75" s="1057"/>
      <c r="V75" s="1058"/>
      <c r="W75" s="1058"/>
      <c r="X75" s="1058"/>
      <c r="Y75" s="1058"/>
      <c r="Z75" s="1058"/>
      <c r="AA75" s="1059"/>
      <c r="AB75" s="1060">
        <v>43773.0</v>
      </c>
      <c r="AC75" s="1061">
        <v>43774.0</v>
      </c>
      <c r="AD75" s="1055"/>
      <c r="AE75" s="1048"/>
      <c r="AK75" s="1049"/>
      <c r="AL75" s="1049"/>
      <c r="AM75" s="1049"/>
    </row>
    <row r="76">
      <c r="A76" s="1133" t="s">
        <v>303</v>
      </c>
      <c r="B76" s="1040"/>
      <c r="C76" s="1040"/>
      <c r="D76" s="1040"/>
      <c r="E76" s="1042"/>
      <c r="F76" s="1042"/>
      <c r="G76" s="1042"/>
      <c r="H76" s="1042"/>
      <c r="I76" s="1042"/>
      <c r="J76" s="1042"/>
      <c r="K76" s="1045"/>
      <c r="L76" s="1045"/>
      <c r="M76" s="1045"/>
      <c r="N76" s="1045"/>
      <c r="O76" s="1045"/>
      <c r="P76" s="1045"/>
      <c r="Q76" s="1040"/>
      <c r="R76" s="1040"/>
      <c r="S76" s="1045"/>
      <c r="T76" s="1042"/>
      <c r="U76" s="1046"/>
      <c r="V76" s="1067"/>
      <c r="W76" s="1067"/>
      <c r="X76" s="1067"/>
      <c r="Y76" s="1067"/>
      <c r="Z76" s="1067"/>
      <c r="AA76" s="1068"/>
      <c r="AB76" s="1066"/>
      <c r="AC76" s="1044"/>
      <c r="AD76" s="1045"/>
      <c r="AE76" s="1048"/>
      <c r="AK76" s="1049"/>
      <c r="AL76" s="1049"/>
      <c r="AM76" s="1049"/>
    </row>
    <row r="77">
      <c r="A77" s="1134" t="s">
        <v>304</v>
      </c>
      <c r="B77" s="1052" t="s">
        <v>113</v>
      </c>
      <c r="C77" s="1052" t="str">
        <f>if(COUNTA(H77:O77)&lt;COUNTA(AB77:AD77),"Yes","No")</f>
        <v>No</v>
      </c>
      <c r="D77" s="1052"/>
      <c r="E77" s="1053"/>
      <c r="F77" s="1056"/>
      <c r="G77" s="1056"/>
      <c r="H77" s="1054">
        <v>44137.0</v>
      </c>
      <c r="I77" s="1054">
        <v>44173.0</v>
      </c>
      <c r="J77" s="1054">
        <v>44210.0</v>
      </c>
      <c r="K77" s="1072"/>
      <c r="L77" s="1072"/>
      <c r="M77" s="1052"/>
      <c r="N77" s="1052"/>
      <c r="O77" s="1052"/>
      <c r="P77" s="1052" t="s">
        <v>4777</v>
      </c>
      <c r="Q77" s="1052">
        <v>9.0</v>
      </c>
      <c r="R77" s="1052" t="s">
        <v>4788</v>
      </c>
      <c r="S77" s="1052"/>
      <c r="T77" s="1056"/>
      <c r="U77" s="1057"/>
      <c r="V77" s="1074">
        <v>44145.0</v>
      </c>
      <c r="W77" s="1074">
        <v>44152.0</v>
      </c>
      <c r="X77" s="1074">
        <v>44173.0</v>
      </c>
      <c r="Y77" s="1074">
        <v>44180.0</v>
      </c>
      <c r="Z77" s="1074"/>
      <c r="AA77" s="1087"/>
      <c r="AB77" s="1060">
        <v>43745.0</v>
      </c>
      <c r="AC77" s="1061">
        <v>43752.0</v>
      </c>
      <c r="AD77" s="1072">
        <v>43753.0</v>
      </c>
      <c r="AE77" s="1048"/>
      <c r="AK77" s="1049"/>
      <c r="AL77" s="1049"/>
      <c r="AM77" s="1049"/>
    </row>
    <row r="78">
      <c r="A78" s="1039" t="s">
        <v>305</v>
      </c>
      <c r="B78" s="1045"/>
      <c r="C78" s="1040"/>
      <c r="D78" s="1045"/>
      <c r="E78" s="1042"/>
      <c r="F78" s="1042"/>
      <c r="G78" s="1135"/>
      <c r="H78" s="1135"/>
      <c r="I78" s="1135"/>
      <c r="J78" s="1135"/>
      <c r="K78" s="1045"/>
      <c r="L78" s="1045"/>
      <c r="M78" s="1045"/>
      <c r="N78" s="1045"/>
      <c r="O78" s="1045"/>
      <c r="P78" s="1045"/>
      <c r="Q78" s="1045"/>
      <c r="R78" s="1045"/>
      <c r="S78" s="1045"/>
      <c r="T78" s="1042"/>
      <c r="U78" s="1046"/>
      <c r="V78" s="1136"/>
      <c r="W78" s="1136"/>
      <c r="X78" s="1067"/>
      <c r="Y78" s="1067"/>
      <c r="Z78" s="1067"/>
      <c r="AA78" s="1068"/>
      <c r="AB78" s="1043"/>
      <c r="AC78" s="1044"/>
      <c r="AD78" s="1045"/>
      <c r="AE78" s="1048"/>
      <c r="AK78" s="1049"/>
      <c r="AL78" s="1049"/>
      <c r="AM78" s="1049"/>
    </row>
    <row r="79">
      <c r="A79" s="1050" t="s">
        <v>306</v>
      </c>
      <c r="B79" s="1052" t="s">
        <v>113</v>
      </c>
      <c r="C79" s="1052" t="str">
        <f>if(COUNTA(H79:O79)&lt;COUNTA(AB79:AD79),"Yes","No")</f>
        <v>No</v>
      </c>
      <c r="D79" s="1052"/>
      <c r="E79" s="1056"/>
      <c r="F79" s="1056"/>
      <c r="G79" s="1056"/>
      <c r="H79" s="1054">
        <v>44134.0</v>
      </c>
      <c r="I79" s="1054"/>
      <c r="J79" s="1033"/>
      <c r="K79" s="1052"/>
      <c r="L79" s="1052"/>
      <c r="M79" s="1052"/>
      <c r="N79" s="1052"/>
      <c r="O79" s="1052"/>
      <c r="P79" s="1052" t="s">
        <v>4777</v>
      </c>
      <c r="Q79" s="1052">
        <v>13.0</v>
      </c>
      <c r="R79" s="1052" t="s">
        <v>4788</v>
      </c>
      <c r="S79" s="1052" t="s">
        <v>4817</v>
      </c>
      <c r="T79" s="1098">
        <v>44159.0</v>
      </c>
      <c r="U79" s="1088" t="s">
        <v>4818</v>
      </c>
      <c r="V79" s="1074">
        <v>44155.0</v>
      </c>
      <c r="W79" s="1074">
        <v>44169.0</v>
      </c>
      <c r="X79" s="1058"/>
      <c r="Y79" s="1058"/>
      <c r="Z79" s="1058"/>
      <c r="AA79" s="1059"/>
      <c r="AB79" s="1060">
        <v>43749.0</v>
      </c>
      <c r="AC79" s="1061"/>
      <c r="AD79" s="1072"/>
      <c r="AE79" s="1113"/>
      <c r="AK79" s="1049"/>
      <c r="AL79" s="1049"/>
      <c r="AM79" s="1049"/>
    </row>
    <row r="80">
      <c r="A80" s="1137" t="s">
        <v>310</v>
      </c>
      <c r="B80" s="1045"/>
      <c r="C80" s="1040"/>
      <c r="D80" s="1045"/>
      <c r="E80" s="1042"/>
      <c r="F80" s="1042"/>
      <c r="G80" s="1042"/>
      <c r="H80" s="1135"/>
      <c r="I80" s="1135"/>
      <c r="J80" s="1135"/>
      <c r="K80" s="1045"/>
      <c r="L80" s="1040" t="s">
        <v>4819</v>
      </c>
      <c r="M80" s="1045"/>
      <c r="N80" s="1045"/>
      <c r="O80" s="1045"/>
      <c r="P80" s="1045"/>
      <c r="Q80" s="1040"/>
      <c r="R80" s="1045"/>
      <c r="S80" s="1045"/>
      <c r="T80" s="1042"/>
      <c r="U80" s="1046"/>
      <c r="V80" s="1067"/>
      <c r="W80" s="1067"/>
      <c r="X80" s="1067"/>
      <c r="Y80" s="1067"/>
      <c r="Z80" s="1138"/>
      <c r="AA80" s="1068"/>
      <c r="AB80" s="1043"/>
      <c r="AC80" s="1044"/>
      <c r="AD80" s="1045"/>
      <c r="AE80" s="1048"/>
      <c r="AK80" s="1049"/>
      <c r="AL80" s="1049"/>
      <c r="AM80" s="1049"/>
    </row>
    <row r="81">
      <c r="A81" s="1139" t="s">
        <v>3645</v>
      </c>
      <c r="B81" s="1052" t="s">
        <v>113</v>
      </c>
      <c r="C81" s="1052" t="str">
        <f t="shared" ref="C81:C92" si="9">if(COUNTA(H81:O81)&lt;COUNTA(AB81:AD81),"Yes","No")</f>
        <v>No</v>
      </c>
      <c r="D81" s="1052"/>
      <c r="E81" s="1053"/>
      <c r="F81" s="1053"/>
      <c r="G81" s="1112"/>
      <c r="H81" s="1054">
        <v>44147.0</v>
      </c>
      <c r="I81" s="1054">
        <v>44151.0</v>
      </c>
      <c r="J81" s="1054">
        <v>44158.0</v>
      </c>
      <c r="K81" s="1072"/>
      <c r="L81" s="1072"/>
      <c r="M81" s="1072"/>
      <c r="N81" s="1072"/>
      <c r="O81" s="1072"/>
      <c r="P81" s="1052" t="s">
        <v>4777</v>
      </c>
      <c r="Q81" s="1052">
        <v>6.0</v>
      </c>
      <c r="R81" s="1052" t="s">
        <v>4820</v>
      </c>
      <c r="S81" s="1055"/>
      <c r="T81" s="1056"/>
      <c r="U81" s="1057"/>
      <c r="V81" s="1074"/>
      <c r="W81" s="1074"/>
      <c r="X81" s="1074"/>
      <c r="Y81" s="1058"/>
      <c r="Z81" s="1140"/>
      <c r="AA81" s="1059"/>
      <c r="AB81" s="1060">
        <v>43740.0</v>
      </c>
      <c r="AC81" s="1061">
        <v>43747.0</v>
      </c>
      <c r="AD81" s="1072">
        <v>43748.0</v>
      </c>
      <c r="AE81" s="1048"/>
      <c r="AK81" s="1049"/>
      <c r="AL81" s="1049"/>
      <c r="AM81" s="1049"/>
    </row>
    <row r="82">
      <c r="A82" s="1139" t="s">
        <v>316</v>
      </c>
      <c r="B82" s="1052" t="s">
        <v>113</v>
      </c>
      <c r="C82" s="1052" t="str">
        <f t="shared" si="9"/>
        <v>No</v>
      </c>
      <c r="D82" s="1052"/>
      <c r="E82" s="1141"/>
      <c r="F82" s="1141"/>
      <c r="G82" s="1036"/>
      <c r="H82" s="1054">
        <v>44146.0</v>
      </c>
      <c r="I82" s="1033"/>
      <c r="J82" s="1033"/>
      <c r="K82" s="1052"/>
      <c r="L82" s="1052"/>
      <c r="M82" s="1052"/>
      <c r="N82" s="1052"/>
      <c r="O82" s="1052"/>
      <c r="P82" s="1052" t="s">
        <v>4752</v>
      </c>
      <c r="Q82" s="1052">
        <v>11.0</v>
      </c>
      <c r="R82" s="1052" t="s">
        <v>4821</v>
      </c>
      <c r="S82" s="1055"/>
      <c r="T82" s="1053"/>
      <c r="U82" s="1088" t="s">
        <v>4822</v>
      </c>
      <c r="V82" s="1074" t="s">
        <v>4823</v>
      </c>
      <c r="W82" s="1074">
        <v>44174.0</v>
      </c>
      <c r="X82" s="1074">
        <v>44209.0</v>
      </c>
      <c r="Y82" s="1058"/>
      <c r="Z82" s="1140"/>
      <c r="AA82" s="1059"/>
      <c r="AB82" s="1060">
        <v>43770.0</v>
      </c>
      <c r="AC82" s="1093"/>
      <c r="AD82" s="1055"/>
      <c r="AE82" s="1094"/>
      <c r="AK82" s="1049"/>
      <c r="AL82" s="1049"/>
      <c r="AM82" s="1049"/>
    </row>
    <row r="83">
      <c r="A83" s="1139" t="s">
        <v>326</v>
      </c>
      <c r="B83" s="1052" t="s">
        <v>113</v>
      </c>
      <c r="C83" s="1052" t="str">
        <f t="shared" si="9"/>
        <v>No</v>
      </c>
      <c r="D83" s="1052"/>
      <c r="E83" s="1053"/>
      <c r="F83" s="1053"/>
      <c r="G83" s="1053"/>
      <c r="H83" s="1054">
        <v>44138.0</v>
      </c>
      <c r="I83" s="1054">
        <v>44141.0</v>
      </c>
      <c r="J83" s="1033"/>
      <c r="K83" s="1052"/>
      <c r="L83" s="1052"/>
      <c r="M83" s="1052"/>
      <c r="N83" s="1052"/>
      <c r="O83" s="1052"/>
      <c r="P83" s="1052" t="s">
        <v>4777</v>
      </c>
      <c r="Q83" s="1052">
        <v>6.0</v>
      </c>
      <c r="R83" s="1052" t="s">
        <v>4788</v>
      </c>
      <c r="S83" s="1055"/>
      <c r="T83" s="1056"/>
      <c r="U83" s="1088"/>
      <c r="V83" s="1074">
        <v>44153.0</v>
      </c>
      <c r="W83" s="1074">
        <v>44182.0</v>
      </c>
      <c r="X83" s="1074">
        <v>44201.0</v>
      </c>
      <c r="Y83" s="1074">
        <v>44218.0</v>
      </c>
      <c r="Z83" s="1140"/>
      <c r="AA83" s="1059"/>
      <c r="AB83" s="1109">
        <v>43763.0</v>
      </c>
      <c r="AC83" s="1061"/>
      <c r="AD83" s="1055"/>
      <c r="AE83" s="1048"/>
      <c r="AK83" s="1049"/>
      <c r="AL83" s="1049"/>
      <c r="AM83" s="1049"/>
    </row>
    <row r="84">
      <c r="A84" s="1142" t="s">
        <v>332</v>
      </c>
      <c r="B84" s="1052" t="s">
        <v>113</v>
      </c>
      <c r="C84" s="1052" t="str">
        <f t="shared" si="9"/>
        <v>No</v>
      </c>
      <c r="D84" s="1052"/>
      <c r="E84" s="1056"/>
      <c r="F84" s="1056"/>
      <c r="G84" s="1056"/>
      <c r="H84" s="1054">
        <v>44137.0</v>
      </c>
      <c r="I84" s="1033"/>
      <c r="J84" s="1033"/>
      <c r="K84" s="1055"/>
      <c r="L84" s="1055"/>
      <c r="M84" s="1055"/>
      <c r="N84" s="1055"/>
      <c r="O84" s="1055"/>
      <c r="P84" s="1052" t="s">
        <v>4763</v>
      </c>
      <c r="Q84" s="1052">
        <v>3.0</v>
      </c>
      <c r="R84" s="1052" t="s">
        <v>4764</v>
      </c>
      <c r="S84" s="1055"/>
      <c r="T84" s="1056"/>
      <c r="U84" s="1057"/>
      <c r="V84" s="1074">
        <v>44154.0</v>
      </c>
      <c r="W84" s="1074">
        <v>44158.0</v>
      </c>
      <c r="X84" s="1074">
        <v>44165.0</v>
      </c>
      <c r="Y84" s="1074">
        <v>44172.0</v>
      </c>
      <c r="Z84" s="1074">
        <v>44175.0</v>
      </c>
      <c r="AA84" s="1143" t="s">
        <v>4824</v>
      </c>
      <c r="AB84" s="1060">
        <v>43749.0</v>
      </c>
      <c r="AC84" s="1072"/>
      <c r="AD84" s="1055"/>
      <c r="AE84" s="1048"/>
      <c r="AK84" s="1049"/>
      <c r="AL84" s="1049"/>
      <c r="AM84" s="1049"/>
    </row>
    <row r="85" ht="17.25" customHeight="1">
      <c r="A85" s="1139" t="s">
        <v>330</v>
      </c>
      <c r="B85" s="1052" t="s">
        <v>113</v>
      </c>
      <c r="C85" s="1052" t="str">
        <f t="shared" si="9"/>
        <v>No</v>
      </c>
      <c r="D85" s="1052"/>
      <c r="E85" s="1053"/>
      <c r="F85" s="1053"/>
      <c r="G85" s="1144"/>
      <c r="H85" s="1054">
        <v>44154.0</v>
      </c>
      <c r="I85" s="1033"/>
      <c r="J85" s="1033"/>
      <c r="K85" s="1052"/>
      <c r="L85" s="1052"/>
      <c r="M85" s="1052"/>
      <c r="N85" s="1052"/>
      <c r="O85" s="1052"/>
      <c r="P85" s="1052" t="s">
        <v>4825</v>
      </c>
      <c r="Q85" s="1052">
        <v>1.0</v>
      </c>
      <c r="R85" s="1052" t="s">
        <v>4826</v>
      </c>
      <c r="S85" s="1055"/>
      <c r="T85" s="1053"/>
      <c r="U85" s="1088"/>
      <c r="V85" s="1074"/>
      <c r="W85" s="1074"/>
      <c r="X85" s="1074"/>
      <c r="Y85" s="1074"/>
      <c r="Z85" s="1074"/>
      <c r="AA85" s="1087"/>
      <c r="AB85" s="1060">
        <v>43755.0</v>
      </c>
      <c r="AC85" s="1061"/>
      <c r="AD85" s="1055"/>
      <c r="AE85" s="1048"/>
      <c r="AK85" s="1049"/>
      <c r="AL85" s="1049"/>
      <c r="AM85" s="1049"/>
    </row>
    <row r="86">
      <c r="A86" s="1139" t="s">
        <v>333</v>
      </c>
      <c r="B86" s="1052" t="s">
        <v>113</v>
      </c>
      <c r="C86" s="1052" t="str">
        <f t="shared" si="9"/>
        <v>Yes</v>
      </c>
      <c r="D86" s="1052"/>
      <c r="E86" s="1053"/>
      <c r="F86" s="1053"/>
      <c r="G86" s="1053"/>
      <c r="H86" s="1054">
        <v>44144.0</v>
      </c>
      <c r="I86" s="1033"/>
      <c r="J86" s="1033"/>
      <c r="K86" s="1052"/>
      <c r="L86" s="1052"/>
      <c r="M86" s="1052"/>
      <c r="N86" s="1052"/>
      <c r="O86" s="1052"/>
      <c r="P86" s="1052" t="s">
        <v>4752</v>
      </c>
      <c r="Q86" s="1052">
        <v>16.0</v>
      </c>
      <c r="R86" s="1052" t="s">
        <v>4827</v>
      </c>
      <c r="S86" s="1055"/>
      <c r="T86" s="1056"/>
      <c r="U86" s="1057"/>
      <c r="V86" s="1074">
        <v>44158.0</v>
      </c>
      <c r="W86" s="1074">
        <v>44172.0</v>
      </c>
      <c r="X86" s="1074">
        <v>44200.0</v>
      </c>
      <c r="Y86" s="1074">
        <v>44216.0</v>
      </c>
      <c r="Z86" s="1058"/>
      <c r="AA86" s="1059"/>
      <c r="AB86" s="1060">
        <v>43752.0</v>
      </c>
      <c r="AC86" s="1061">
        <v>43794.0</v>
      </c>
      <c r="AD86" s="1055"/>
      <c r="AE86" s="1048"/>
      <c r="AK86" s="1049"/>
      <c r="AL86" s="1049"/>
      <c r="AM86" s="1049"/>
    </row>
    <row r="87">
      <c r="A87" s="1139" t="s">
        <v>339</v>
      </c>
      <c r="B87" s="1052" t="s">
        <v>113</v>
      </c>
      <c r="C87" s="1052" t="str">
        <f t="shared" si="9"/>
        <v>No</v>
      </c>
      <c r="D87" s="1052"/>
      <c r="E87" s="1053"/>
      <c r="F87" s="1053"/>
      <c r="G87" s="1053"/>
      <c r="H87" s="1054">
        <v>44148.0</v>
      </c>
      <c r="I87" s="1033"/>
      <c r="J87" s="1033"/>
      <c r="K87" s="1052"/>
      <c r="L87" s="1052"/>
      <c r="M87" s="1052"/>
      <c r="N87" s="1052"/>
      <c r="O87" s="1052"/>
      <c r="P87" s="1052" t="s">
        <v>4752</v>
      </c>
      <c r="Q87" s="1052">
        <v>12.0</v>
      </c>
      <c r="R87" s="1052" t="s">
        <v>4828</v>
      </c>
      <c r="S87" s="1055"/>
      <c r="T87" s="1056"/>
      <c r="U87" s="1057"/>
      <c r="V87" s="1074">
        <v>44169.0</v>
      </c>
      <c r="W87" s="1074">
        <v>44173.0</v>
      </c>
      <c r="X87" s="1074">
        <v>44204.0</v>
      </c>
      <c r="Y87" s="1058"/>
      <c r="Z87" s="1058"/>
      <c r="AA87" s="1059"/>
      <c r="AB87" s="1060">
        <v>43756.0</v>
      </c>
      <c r="AC87" s="1061"/>
      <c r="AD87" s="1055"/>
      <c r="AE87" s="1048"/>
      <c r="AK87" s="1049"/>
      <c r="AL87" s="1049"/>
      <c r="AM87" s="1049"/>
    </row>
    <row r="88">
      <c r="A88" s="1139" t="s">
        <v>344</v>
      </c>
      <c r="B88" s="1052" t="s">
        <v>113</v>
      </c>
      <c r="C88" s="1052" t="str">
        <f t="shared" si="9"/>
        <v>No</v>
      </c>
      <c r="D88" s="1052"/>
      <c r="E88" s="1053"/>
      <c r="F88" s="1056"/>
      <c r="G88" s="1056"/>
      <c r="H88" s="1054">
        <v>44131.0</v>
      </c>
      <c r="I88" s="1033"/>
      <c r="J88" s="1033"/>
      <c r="K88" s="1052"/>
      <c r="L88" s="1052"/>
      <c r="M88" s="1052"/>
      <c r="N88" s="1052"/>
      <c r="O88" s="1052"/>
      <c r="P88" s="1052" t="s">
        <v>4763</v>
      </c>
      <c r="Q88" s="1052">
        <v>12.0</v>
      </c>
      <c r="R88" s="1052" t="s">
        <v>4798</v>
      </c>
      <c r="S88" s="1055"/>
      <c r="T88" s="1056"/>
      <c r="U88" s="1057"/>
      <c r="V88" s="1074">
        <v>44147.0</v>
      </c>
      <c r="W88" s="1074">
        <v>44154.0</v>
      </c>
      <c r="X88" s="1074">
        <v>44182.0</v>
      </c>
      <c r="Y88" s="1074">
        <v>44204.0</v>
      </c>
      <c r="Z88" s="1058"/>
      <c r="AA88" s="1059"/>
      <c r="AB88" s="1060">
        <v>43735.0</v>
      </c>
      <c r="AC88" s="1061"/>
      <c r="AD88" s="1052"/>
      <c r="AE88" s="1048"/>
      <c r="AK88" s="1049"/>
      <c r="AL88" s="1049"/>
      <c r="AM88" s="1049"/>
    </row>
    <row r="89">
      <c r="A89" s="1139" t="s">
        <v>345</v>
      </c>
      <c r="B89" s="1052" t="s">
        <v>113</v>
      </c>
      <c r="C89" s="1052" t="str">
        <f t="shared" si="9"/>
        <v>No</v>
      </c>
      <c r="D89" s="1052"/>
      <c r="E89" s="1053"/>
      <c r="F89" s="1053"/>
      <c r="G89" s="1056"/>
      <c r="H89" s="1054">
        <v>44154.0</v>
      </c>
      <c r="I89" s="1145">
        <v>44204.0</v>
      </c>
      <c r="J89" s="1146">
        <v>44215.0</v>
      </c>
      <c r="K89" s="1052"/>
      <c r="L89" s="1052"/>
      <c r="M89" s="1052"/>
      <c r="N89" s="1052"/>
      <c r="O89" s="1052"/>
      <c r="P89" s="1052" t="s">
        <v>4763</v>
      </c>
      <c r="Q89" s="1052">
        <v>2.0</v>
      </c>
      <c r="R89" s="1052" t="s">
        <v>4829</v>
      </c>
      <c r="S89" s="1055"/>
      <c r="T89" s="1056"/>
      <c r="U89" s="1057"/>
      <c r="V89" s="1074">
        <v>44223.0</v>
      </c>
      <c r="W89" s="1074">
        <v>44237.0</v>
      </c>
      <c r="X89" s="1058"/>
      <c r="Y89" s="1058"/>
      <c r="Z89" s="1058"/>
      <c r="AA89" s="1059"/>
      <c r="AB89" s="1060">
        <v>43794.0</v>
      </c>
      <c r="AC89" s="1093"/>
      <c r="AD89" s="1055"/>
      <c r="AE89" s="1048"/>
      <c r="AK89" s="1049"/>
      <c r="AL89" s="1049"/>
      <c r="AM89" s="1049"/>
    </row>
    <row r="90">
      <c r="A90" s="1142" t="s">
        <v>3646</v>
      </c>
      <c r="B90" s="1052" t="s">
        <v>113</v>
      </c>
      <c r="C90" s="1052" t="str">
        <f t="shared" si="9"/>
        <v>Yes</v>
      </c>
      <c r="D90" s="1052"/>
      <c r="E90" s="1053"/>
      <c r="F90" s="1053"/>
      <c r="G90" s="1053"/>
      <c r="H90" s="1054">
        <v>44133.0</v>
      </c>
      <c r="I90" s="1033"/>
      <c r="J90" s="1033"/>
      <c r="K90" s="1052"/>
      <c r="L90" s="1052"/>
      <c r="M90" s="1052"/>
      <c r="N90" s="1052"/>
      <c r="O90" s="1052"/>
      <c r="P90" s="1052" t="s">
        <v>4830</v>
      </c>
      <c r="Q90" s="1052">
        <v>8.0</v>
      </c>
      <c r="R90" s="1052" t="s">
        <v>4831</v>
      </c>
      <c r="S90" s="1055"/>
      <c r="T90" s="1056"/>
      <c r="U90" s="1057"/>
      <c r="V90" s="1074">
        <v>44179.0</v>
      </c>
      <c r="W90" s="1074">
        <v>44182.0</v>
      </c>
      <c r="X90" s="1074">
        <v>44203.0</v>
      </c>
      <c r="Y90" s="1074">
        <v>44217.0</v>
      </c>
      <c r="Z90" s="1058"/>
      <c r="AA90" s="1059"/>
      <c r="AB90" s="1060">
        <v>43740.0</v>
      </c>
      <c r="AC90" s="1061">
        <v>43741.0</v>
      </c>
      <c r="AD90" s="1072">
        <v>43767.0</v>
      </c>
      <c r="AE90" s="1048"/>
      <c r="AK90" s="1049"/>
      <c r="AL90" s="1049"/>
      <c r="AM90" s="1049"/>
    </row>
    <row r="91">
      <c r="A91" s="1142" t="s">
        <v>4832</v>
      </c>
      <c r="B91" s="1052" t="s">
        <v>113</v>
      </c>
      <c r="C91" s="1052" t="str">
        <f t="shared" si="9"/>
        <v>No</v>
      </c>
      <c r="D91" s="1052"/>
      <c r="E91" s="1053"/>
      <c r="F91" s="1053"/>
      <c r="G91" s="1056"/>
      <c r="H91" s="1054">
        <v>44155.0</v>
      </c>
      <c r="I91" s="1033"/>
      <c r="J91" s="1033"/>
      <c r="K91" s="1052"/>
      <c r="L91" s="1052"/>
      <c r="M91" s="1052"/>
      <c r="N91" s="1052"/>
      <c r="O91" s="1052"/>
      <c r="P91" s="1052" t="s">
        <v>4765</v>
      </c>
      <c r="Q91" s="1052">
        <v>4.0</v>
      </c>
      <c r="R91" s="1052" t="s">
        <v>4833</v>
      </c>
      <c r="S91" s="1055"/>
      <c r="T91" s="1053"/>
      <c r="U91" s="1088"/>
      <c r="V91" s="1074"/>
      <c r="W91" s="1074"/>
      <c r="X91" s="1058"/>
      <c r="Y91" s="1058"/>
      <c r="Z91" s="1058"/>
      <c r="AA91" s="1059"/>
      <c r="AB91" s="1060">
        <v>43738.0</v>
      </c>
      <c r="AC91" s="1061"/>
      <c r="AD91" s="1052"/>
      <c r="AE91" s="1048"/>
      <c r="AK91" s="1049"/>
      <c r="AL91" s="1049"/>
      <c r="AM91" s="1049"/>
    </row>
    <row r="92">
      <c r="A92" s="1142" t="s">
        <v>4834</v>
      </c>
      <c r="B92" s="1052" t="s">
        <v>113</v>
      </c>
      <c r="C92" s="1052" t="str">
        <f t="shared" si="9"/>
        <v>No</v>
      </c>
      <c r="D92" s="1052"/>
      <c r="E92" s="1053"/>
      <c r="F92" s="1053"/>
      <c r="G92" s="1053"/>
      <c r="H92" s="1054">
        <v>44167.0</v>
      </c>
      <c r="I92" s="1054">
        <v>44169.0</v>
      </c>
      <c r="J92" s="1054">
        <v>44172.0</v>
      </c>
      <c r="K92" s="1072">
        <v>44175.0</v>
      </c>
      <c r="L92" s="1072"/>
      <c r="M92" s="1052"/>
      <c r="N92" s="1052"/>
      <c r="O92" s="1052"/>
      <c r="P92" s="1052" t="s">
        <v>4777</v>
      </c>
      <c r="Q92" s="1052">
        <v>2.0</v>
      </c>
      <c r="R92" s="1052" t="s">
        <v>4835</v>
      </c>
      <c r="S92" s="1055"/>
      <c r="T92" s="1056"/>
      <c r="U92" s="1057"/>
      <c r="V92" s="1074"/>
      <c r="W92" s="1074"/>
      <c r="X92" s="1074"/>
      <c r="Y92" s="1058"/>
      <c r="Z92" s="1058"/>
      <c r="AA92" s="1143"/>
      <c r="AB92" s="1060">
        <v>43776.0</v>
      </c>
      <c r="AC92" s="1061">
        <v>43777.0</v>
      </c>
      <c r="AD92" s="1086">
        <v>43796.0</v>
      </c>
      <c r="AE92" s="1048"/>
      <c r="AK92" s="1049"/>
      <c r="AL92" s="1049"/>
      <c r="AM92" s="1049"/>
    </row>
    <row r="93">
      <c r="A93" s="1147" t="s">
        <v>351</v>
      </c>
      <c r="B93" s="1045"/>
      <c r="C93" s="1040"/>
      <c r="D93" s="1045"/>
      <c r="E93" s="1042"/>
      <c r="F93" s="1042"/>
      <c r="G93" s="1042"/>
      <c r="H93" s="1135"/>
      <c r="I93" s="1135"/>
      <c r="J93" s="1135"/>
      <c r="K93" s="1045"/>
      <c r="L93" s="1045"/>
      <c r="M93" s="1045"/>
      <c r="N93" s="1045"/>
      <c r="O93" s="1045"/>
      <c r="P93" s="1045"/>
      <c r="Q93" s="1045"/>
      <c r="R93" s="1045"/>
      <c r="S93" s="1045"/>
      <c r="T93" s="1042"/>
      <c r="U93" s="1046"/>
      <c r="V93" s="1067"/>
      <c r="W93" s="1067"/>
      <c r="X93" s="1067"/>
      <c r="Y93" s="1067"/>
      <c r="Z93" s="1067"/>
      <c r="AA93" s="1068"/>
      <c r="AB93" s="1043"/>
      <c r="AC93" s="1044"/>
      <c r="AD93" s="1045"/>
      <c r="AE93" s="1048"/>
      <c r="AK93" s="1049"/>
      <c r="AL93" s="1049"/>
      <c r="AM93" s="1049"/>
    </row>
    <row r="94">
      <c r="A94" s="1139" t="s">
        <v>352</v>
      </c>
      <c r="B94" s="1052" t="s">
        <v>113</v>
      </c>
      <c r="C94" s="1052" t="str">
        <f t="shared" ref="C94:C97" si="10">if(COUNTA(H94:O94)&lt;COUNTA(AB94:AD94),"Yes","No")</f>
        <v>Yes</v>
      </c>
      <c r="D94" s="1052"/>
      <c r="E94" s="1053"/>
      <c r="F94" s="1056"/>
      <c r="G94" s="1053"/>
      <c r="H94" s="1054">
        <v>44130.0</v>
      </c>
      <c r="I94" s="1033"/>
      <c r="J94" s="1033"/>
      <c r="K94" s="1052"/>
      <c r="L94" s="1052"/>
      <c r="M94" s="1052"/>
      <c r="N94" s="1052"/>
      <c r="O94" s="1052"/>
      <c r="P94" s="1052" t="s">
        <v>4765</v>
      </c>
      <c r="Q94" s="1052">
        <v>10.0</v>
      </c>
      <c r="R94" s="1052" t="s">
        <v>4836</v>
      </c>
      <c r="S94" s="1055"/>
      <c r="T94" s="1056"/>
      <c r="U94" s="1057"/>
      <c r="V94" s="1074">
        <v>44172.0</v>
      </c>
      <c r="W94" s="1074">
        <v>44179.0</v>
      </c>
      <c r="X94" s="1074">
        <v>44207.0</v>
      </c>
      <c r="Y94" s="1058"/>
      <c r="Z94" s="1058"/>
      <c r="AA94" s="1059"/>
      <c r="AB94" s="1060">
        <v>43747.0</v>
      </c>
      <c r="AC94" s="1061">
        <v>43748.0</v>
      </c>
      <c r="AD94" s="1072">
        <v>43768.0</v>
      </c>
      <c r="AE94" s="1048"/>
      <c r="AK94" s="1049"/>
      <c r="AL94" s="1049"/>
      <c r="AM94" s="1049"/>
    </row>
    <row r="95">
      <c r="A95" s="1139" t="s">
        <v>356</v>
      </c>
      <c r="B95" s="1052" t="s">
        <v>113</v>
      </c>
      <c r="C95" s="1052" t="str">
        <f t="shared" si="10"/>
        <v>No</v>
      </c>
      <c r="D95" s="1052"/>
      <c r="E95" s="1053"/>
      <c r="F95" s="1053"/>
      <c r="G95" s="1053"/>
      <c r="H95" s="1054">
        <v>44155.0</v>
      </c>
      <c r="I95" s="1033"/>
      <c r="J95" s="1033"/>
      <c r="K95" s="1052"/>
      <c r="L95" s="1052"/>
      <c r="M95" s="1052"/>
      <c r="N95" s="1052"/>
      <c r="O95" s="1052"/>
      <c r="P95" s="1052" t="s">
        <v>4765</v>
      </c>
      <c r="Q95" s="1052">
        <v>11.0</v>
      </c>
      <c r="R95" s="1052" t="s">
        <v>4761</v>
      </c>
      <c r="S95" s="1052"/>
      <c r="T95" s="1053"/>
      <c r="U95" s="1088"/>
      <c r="V95" s="1074"/>
      <c r="W95" s="1074"/>
      <c r="X95" s="1074"/>
      <c r="Y95" s="1074"/>
      <c r="Z95" s="1074"/>
      <c r="AA95" s="1087"/>
      <c r="AB95" s="1060">
        <v>43754.0</v>
      </c>
      <c r="AC95" s="1061"/>
      <c r="AD95" s="1055"/>
      <c r="AE95" s="1048"/>
      <c r="AK95" s="1049"/>
      <c r="AL95" s="1049"/>
      <c r="AM95" s="1049"/>
    </row>
    <row r="96">
      <c r="A96" s="1142" t="s">
        <v>4135</v>
      </c>
      <c r="B96" s="1052" t="s">
        <v>113</v>
      </c>
      <c r="C96" s="1052" t="str">
        <f t="shared" si="10"/>
        <v>No</v>
      </c>
      <c r="D96" s="1052"/>
      <c r="E96" s="1053"/>
      <c r="F96" s="1053"/>
      <c r="G96" s="1053"/>
      <c r="H96" s="1054">
        <v>44151.0</v>
      </c>
      <c r="I96" s="1054">
        <v>44159.0</v>
      </c>
      <c r="J96" s="1033"/>
      <c r="K96" s="1052"/>
      <c r="L96" s="1052"/>
      <c r="M96" s="1052"/>
      <c r="N96" s="1052"/>
      <c r="O96" s="1052"/>
      <c r="P96" s="1052" t="s">
        <v>4765</v>
      </c>
      <c r="Q96" s="1052">
        <v>8.0</v>
      </c>
      <c r="R96" s="1052" t="s">
        <v>4774</v>
      </c>
      <c r="S96" s="1033"/>
      <c r="T96" s="1148"/>
      <c r="U96" s="1088"/>
      <c r="V96" s="1074">
        <v>44168.0</v>
      </c>
      <c r="W96" s="1074">
        <v>44175.0</v>
      </c>
      <c r="X96" s="1074">
        <v>44203.0</v>
      </c>
      <c r="Y96" s="1074">
        <v>44210.0</v>
      </c>
      <c r="Z96" s="1058"/>
      <c r="AA96" s="1059"/>
      <c r="AB96" s="1060">
        <v>43756.0</v>
      </c>
      <c r="AC96" s="1061">
        <v>43760.0</v>
      </c>
      <c r="AD96" s="1055"/>
      <c r="AE96" s="1048"/>
      <c r="AK96" s="1049"/>
      <c r="AL96" s="1049"/>
      <c r="AM96" s="1049"/>
    </row>
    <row r="97">
      <c r="A97" s="1142" t="s">
        <v>4837</v>
      </c>
      <c r="B97" s="1052" t="s">
        <v>113</v>
      </c>
      <c r="C97" s="1052" t="str">
        <f t="shared" si="10"/>
        <v>No</v>
      </c>
      <c r="D97" s="1052"/>
      <c r="E97" s="1052"/>
      <c r="F97" s="1052"/>
      <c r="G97" s="1035"/>
      <c r="H97" s="1054">
        <v>44133.0</v>
      </c>
      <c r="I97" s="1033"/>
      <c r="J97" s="1033"/>
      <c r="K97" s="1052"/>
      <c r="L97" s="1052"/>
      <c r="M97" s="1052"/>
      <c r="N97" s="1052"/>
      <c r="O97" s="1052"/>
      <c r="P97" s="1052" t="s">
        <v>4765</v>
      </c>
      <c r="Q97" s="1052">
        <v>14.0</v>
      </c>
      <c r="R97" s="1052" t="s">
        <v>4838</v>
      </c>
      <c r="S97" s="1055"/>
      <c r="T97" s="1056"/>
      <c r="U97" s="1057"/>
      <c r="V97" s="1074">
        <v>44153.0</v>
      </c>
      <c r="W97" s="1089">
        <v>44181.0</v>
      </c>
      <c r="X97" s="1074">
        <v>44209.0</v>
      </c>
      <c r="Y97" s="1058"/>
      <c r="Z97" s="1058"/>
      <c r="AA97" s="1059"/>
      <c r="AB97" s="1060">
        <v>43742.0</v>
      </c>
      <c r="AC97" s="1061"/>
      <c r="AD97" s="1052"/>
      <c r="AE97" s="1048"/>
      <c r="AK97" s="1049"/>
      <c r="AL97" s="1049"/>
      <c r="AM97" s="1049"/>
    </row>
    <row r="98">
      <c r="A98" s="1147" t="s">
        <v>375</v>
      </c>
      <c r="B98" s="1045"/>
      <c r="C98" s="1040"/>
      <c r="D98" s="1040"/>
      <c r="E98" s="1042"/>
      <c r="F98" s="1042"/>
      <c r="G98" s="1042"/>
      <c r="H98" s="1135"/>
      <c r="I98" s="1135"/>
      <c r="J98" s="1135"/>
      <c r="K98" s="1045"/>
      <c r="L98" s="1045"/>
      <c r="M98" s="1045"/>
      <c r="N98" s="1045"/>
      <c r="O98" s="1045"/>
      <c r="P98" s="1045"/>
      <c r="Q98" s="1040"/>
      <c r="R98" s="1045"/>
      <c r="S98" s="1045"/>
      <c r="T98" s="1042"/>
      <c r="U98" s="1046"/>
      <c r="V98" s="1067"/>
      <c r="W98" s="1067"/>
      <c r="X98" s="1067"/>
      <c r="Y98" s="1067"/>
      <c r="Z98" s="1067"/>
      <c r="AA98" s="1068"/>
      <c r="AB98" s="1043"/>
      <c r="AC98" s="1044"/>
      <c r="AD98" s="1045"/>
      <c r="AE98" s="1048"/>
      <c r="AK98" s="1049"/>
      <c r="AL98" s="1049"/>
      <c r="AM98" s="1049"/>
    </row>
    <row r="99">
      <c r="A99" s="1142" t="s">
        <v>4839</v>
      </c>
      <c r="B99" s="1052" t="s">
        <v>113</v>
      </c>
      <c r="C99" s="1052" t="str">
        <f>if(COUNTA(H99:O99)&lt;COUNTA(AB99:AD99),"Yes","No")</f>
        <v>No</v>
      </c>
      <c r="D99" s="1052"/>
      <c r="E99" s="1053"/>
      <c r="F99" s="1056"/>
      <c r="G99" s="1056"/>
      <c r="H99" s="1054">
        <v>44168.0</v>
      </c>
      <c r="I99" s="1054">
        <v>44180.0</v>
      </c>
      <c r="J99" s="1033"/>
      <c r="K99" s="1052"/>
      <c r="L99" s="1052"/>
      <c r="M99" s="1052"/>
      <c r="N99" s="1052"/>
      <c r="O99" s="1052"/>
      <c r="P99" s="1052" t="s">
        <v>4765</v>
      </c>
      <c r="Q99" s="1052">
        <v>3.0</v>
      </c>
      <c r="R99" s="1052" t="s">
        <v>4835</v>
      </c>
      <c r="S99" s="1055"/>
      <c r="T99" s="1056"/>
      <c r="U99" s="1057"/>
      <c r="V99" s="1074">
        <v>44217.0</v>
      </c>
      <c r="W99" s="1074"/>
      <c r="X99" s="1058"/>
      <c r="Y99" s="1058"/>
      <c r="Z99" s="1058"/>
      <c r="AA99" s="1059"/>
      <c r="AB99" s="1060">
        <v>43756.0</v>
      </c>
      <c r="AC99" s="1149">
        <v>43782.0</v>
      </c>
      <c r="AD99" s="1052"/>
      <c r="AE99" s="1048"/>
      <c r="AK99" s="1049"/>
      <c r="AL99" s="1049"/>
      <c r="AM99" s="1049"/>
    </row>
    <row r="100">
      <c r="A100" s="1137" t="s">
        <v>379</v>
      </c>
      <c r="B100" s="1045"/>
      <c r="C100" s="1040"/>
      <c r="D100" s="1045"/>
      <c r="E100" s="1042"/>
      <c r="F100" s="1042"/>
      <c r="G100" s="1042"/>
      <c r="H100" s="1135"/>
      <c r="I100" s="1135"/>
      <c r="J100" s="1135"/>
      <c r="K100" s="1045"/>
      <c r="L100" s="1045"/>
      <c r="M100" s="1045"/>
      <c r="N100" s="1045"/>
      <c r="O100" s="1045"/>
      <c r="P100" s="1045"/>
      <c r="Q100" s="1045"/>
      <c r="R100" s="1045"/>
      <c r="S100" s="1045"/>
      <c r="T100" s="1042"/>
      <c r="U100" s="1046"/>
      <c r="V100" s="1067"/>
      <c r="W100" s="1067"/>
      <c r="X100" s="1067"/>
      <c r="Y100" s="1067"/>
      <c r="Z100" s="1067"/>
      <c r="AA100" s="1068"/>
      <c r="AB100" s="1043"/>
      <c r="AC100" s="1044"/>
      <c r="AD100" s="1045"/>
      <c r="AE100" s="1048"/>
      <c r="AK100" s="1049"/>
      <c r="AL100" s="1049"/>
      <c r="AM100" s="1049"/>
    </row>
    <row r="101">
      <c r="A101" s="1139" t="s">
        <v>3648</v>
      </c>
      <c r="B101" s="1052" t="s">
        <v>113</v>
      </c>
      <c r="C101" s="1052" t="str">
        <f>if(COUNTA(H101:O101)&lt;COUNTA(AB101:AD101),"Yes","No")</f>
        <v>No</v>
      </c>
      <c r="D101" s="1052"/>
      <c r="E101" s="1053"/>
      <c r="F101" s="1053"/>
      <c r="G101" s="1053"/>
      <c r="H101" s="1054">
        <v>44148.0</v>
      </c>
      <c r="I101" s="1054">
        <v>44158.0</v>
      </c>
      <c r="J101" s="1033"/>
      <c r="K101" s="1052"/>
      <c r="L101" s="1052"/>
      <c r="M101" s="1052"/>
      <c r="N101" s="1052"/>
      <c r="O101" s="1052"/>
      <c r="P101" s="1052" t="s">
        <v>4840</v>
      </c>
      <c r="Q101" s="1052">
        <v>13.0</v>
      </c>
      <c r="R101" s="1052" t="s">
        <v>4841</v>
      </c>
      <c r="S101" s="1052"/>
      <c r="T101" s="1098"/>
      <c r="U101" s="1088"/>
      <c r="V101" s="1074"/>
      <c r="W101" s="1074"/>
      <c r="X101" s="1058"/>
      <c r="Y101" s="1058"/>
      <c r="Z101" s="1058"/>
      <c r="AA101" s="1059"/>
      <c r="AB101" s="1060">
        <v>43770.0</v>
      </c>
      <c r="AC101" s="1061"/>
      <c r="AD101" s="1055"/>
      <c r="AE101" s="1048"/>
      <c r="AK101" s="1049"/>
      <c r="AL101" s="1049"/>
      <c r="AM101" s="1049"/>
    </row>
    <row r="102">
      <c r="A102" s="1147" t="s">
        <v>386</v>
      </c>
      <c r="B102" s="1045"/>
      <c r="C102" s="1040"/>
      <c r="D102" s="1045"/>
      <c r="E102" s="1042"/>
      <c r="F102" s="1042"/>
      <c r="G102" s="1042"/>
      <c r="H102" s="1135"/>
      <c r="I102" s="1135"/>
      <c r="J102" s="1135"/>
      <c r="K102" s="1045"/>
      <c r="L102" s="1045"/>
      <c r="M102" s="1045"/>
      <c r="N102" s="1045"/>
      <c r="O102" s="1045"/>
      <c r="P102" s="1045"/>
      <c r="Q102" s="1040"/>
      <c r="R102" s="1045"/>
      <c r="S102" s="1045"/>
      <c r="T102" s="1042"/>
      <c r="U102" s="1046"/>
      <c r="V102" s="1067"/>
      <c r="W102" s="1067"/>
      <c r="X102" s="1067"/>
      <c r="Y102" s="1067"/>
      <c r="Z102" s="1067"/>
      <c r="AA102" s="1068"/>
      <c r="AB102" s="1043"/>
      <c r="AC102" s="1044"/>
      <c r="AD102" s="1045"/>
      <c r="AE102" s="1048"/>
      <c r="AK102" s="1049"/>
      <c r="AL102" s="1049"/>
      <c r="AM102" s="1049"/>
    </row>
    <row r="103" ht="18.0" customHeight="1">
      <c r="A103" s="1150" t="s">
        <v>3649</v>
      </c>
      <c r="B103" s="1052" t="s">
        <v>113</v>
      </c>
      <c r="C103" s="1052" t="str">
        <f t="shared" ref="C103:C105" si="11">if(COUNTA(H103:O103)&lt;COUNTA(AB103:AD103),"Yes","No")</f>
        <v>No</v>
      </c>
      <c r="D103" s="1102"/>
      <c r="E103" s="1103"/>
      <c r="F103" s="1103"/>
      <c r="G103" s="1094" t="s">
        <v>4842</v>
      </c>
      <c r="H103" s="1054">
        <v>44148.0</v>
      </c>
      <c r="I103" s="1033"/>
      <c r="J103" s="1033"/>
      <c r="K103" s="1102"/>
      <c r="L103" s="1102"/>
      <c r="M103" s="1102"/>
      <c r="N103" s="1102"/>
      <c r="O103" s="1102"/>
      <c r="P103" s="1102" t="s">
        <v>4765</v>
      </c>
      <c r="Q103" s="1102">
        <v>2.0</v>
      </c>
      <c r="R103" s="1102" t="s">
        <v>4843</v>
      </c>
      <c r="S103" s="1104"/>
      <c r="T103" s="1103"/>
      <c r="U103" s="1151"/>
      <c r="V103" s="1106">
        <v>44207.0</v>
      </c>
      <c r="W103" s="1106">
        <v>44221.0</v>
      </c>
      <c r="X103" s="1107"/>
      <c r="Y103" s="1107"/>
      <c r="Z103" s="1107"/>
      <c r="AA103" s="1108"/>
      <c r="AB103" s="1109">
        <v>43761.0</v>
      </c>
      <c r="AC103" s="1152"/>
      <c r="AD103" s="1104"/>
      <c r="AE103" s="1048"/>
      <c r="AK103" s="1049"/>
      <c r="AL103" s="1049"/>
      <c r="AM103" s="1049"/>
    </row>
    <row r="104">
      <c r="A104" s="1142" t="s">
        <v>4844</v>
      </c>
      <c r="B104" s="1052" t="s">
        <v>113</v>
      </c>
      <c r="C104" s="1052" t="str">
        <f t="shared" si="11"/>
        <v>Yes</v>
      </c>
      <c r="D104" s="1052"/>
      <c r="E104" s="1053"/>
      <c r="F104" s="1053"/>
      <c r="G104" s="1053"/>
      <c r="H104" s="1054">
        <v>44145.0</v>
      </c>
      <c r="I104" s="1054">
        <v>44167.0</v>
      </c>
      <c r="J104" s="1033"/>
      <c r="K104" s="1052"/>
      <c r="L104" s="1052"/>
      <c r="M104" s="1052"/>
      <c r="N104" s="1052"/>
      <c r="O104" s="1052"/>
      <c r="P104" s="1052" t="s">
        <v>4777</v>
      </c>
      <c r="Q104" s="1052">
        <v>5.0</v>
      </c>
      <c r="R104" s="1052" t="s">
        <v>4845</v>
      </c>
      <c r="S104" s="1052"/>
      <c r="T104" s="1056"/>
      <c r="U104" s="1057"/>
      <c r="V104" s="1074"/>
      <c r="W104" s="1074"/>
      <c r="X104" s="1058"/>
      <c r="Y104" s="1058"/>
      <c r="Z104" s="1058"/>
      <c r="AA104" s="1059"/>
      <c r="AB104" s="1060">
        <v>43760.0</v>
      </c>
      <c r="AC104" s="1061">
        <v>43761.0</v>
      </c>
      <c r="AD104" s="1072">
        <v>43767.0</v>
      </c>
      <c r="AE104" s="1048"/>
      <c r="AK104" s="1049"/>
      <c r="AL104" s="1049"/>
      <c r="AM104" s="1049"/>
    </row>
    <row r="105">
      <c r="A105" s="1139" t="s">
        <v>392</v>
      </c>
      <c r="B105" s="1052" t="s">
        <v>113</v>
      </c>
      <c r="C105" s="1052" t="str">
        <f t="shared" si="11"/>
        <v>No</v>
      </c>
      <c r="D105" s="1052"/>
      <c r="E105" s="1053"/>
      <c r="F105" s="1053"/>
      <c r="G105" s="1053"/>
      <c r="H105" s="1054">
        <v>44146.0</v>
      </c>
      <c r="I105" s="1054">
        <v>44148.0</v>
      </c>
      <c r="J105" s="1054">
        <v>44155.0</v>
      </c>
      <c r="K105" s="1084">
        <v>44216.0</v>
      </c>
      <c r="L105" s="1052"/>
      <c r="M105" s="1052"/>
      <c r="N105" s="1052"/>
      <c r="O105" s="1052"/>
      <c r="P105" s="1052" t="s">
        <v>4777</v>
      </c>
      <c r="Q105" s="1052">
        <v>9.0</v>
      </c>
      <c r="R105" s="1052" t="s">
        <v>4788</v>
      </c>
      <c r="S105" s="1052"/>
      <c r="T105" s="1053"/>
      <c r="U105" s="1088"/>
      <c r="V105" s="1074">
        <v>44166.0</v>
      </c>
      <c r="W105" s="1074">
        <v>44176.0</v>
      </c>
      <c r="X105" s="1074">
        <v>43842.0</v>
      </c>
      <c r="Y105" s="1074">
        <v>43852.0</v>
      </c>
      <c r="Z105" s="1058"/>
      <c r="AA105" s="1059"/>
      <c r="AB105" s="1060">
        <v>43753.0</v>
      </c>
      <c r="AC105" s="1061">
        <v>43781.0</v>
      </c>
      <c r="AD105" s="1055"/>
      <c r="AE105" s="1048"/>
      <c r="AK105" s="1049"/>
      <c r="AL105" s="1049"/>
      <c r="AM105" s="1049"/>
    </row>
    <row r="106">
      <c r="A106" s="1139" t="s">
        <v>394</v>
      </c>
      <c r="B106" s="1052" t="s">
        <v>113</v>
      </c>
      <c r="C106" s="1052" t="s">
        <v>47</v>
      </c>
      <c r="D106" s="1052"/>
      <c r="E106" s="1153"/>
      <c r="F106" s="1153"/>
      <c r="G106" s="839"/>
      <c r="H106" s="1054">
        <v>44140.0</v>
      </c>
      <c r="I106" s="1033"/>
      <c r="J106" s="1033"/>
      <c r="K106" s="1052" t="s">
        <v>4846</v>
      </c>
      <c r="L106" s="1052"/>
      <c r="M106" s="1052"/>
      <c r="N106" s="1052"/>
      <c r="O106" s="1052"/>
      <c r="P106" s="1052" t="s">
        <v>4765</v>
      </c>
      <c r="Q106" s="1052">
        <v>18.0</v>
      </c>
      <c r="R106" s="1052" t="s">
        <v>4847</v>
      </c>
      <c r="S106" s="1055"/>
      <c r="T106" s="1056"/>
      <c r="U106" s="1057"/>
      <c r="V106" s="1074">
        <v>44172.0</v>
      </c>
      <c r="W106" s="1074">
        <v>44179.0</v>
      </c>
      <c r="X106" s="1074">
        <v>44207.0</v>
      </c>
      <c r="Y106" s="1058"/>
      <c r="Z106" s="1058"/>
      <c r="AA106" s="1059"/>
      <c r="AB106" s="1060">
        <v>43759.0</v>
      </c>
      <c r="AC106" s="1061">
        <v>43763.0</v>
      </c>
      <c r="AD106" s="1086"/>
      <c r="AE106" s="1094"/>
      <c r="AK106" s="1049"/>
      <c r="AL106" s="1049"/>
      <c r="AM106" s="1049"/>
    </row>
    <row r="107">
      <c r="A107" s="1139" t="s">
        <v>406</v>
      </c>
      <c r="B107" s="1052" t="s">
        <v>113</v>
      </c>
      <c r="C107" s="1052" t="str">
        <f>if(COUNTA(H107:O107)&lt;COUNTA(AB107:AD107),"Yes","No")</f>
        <v>Yes</v>
      </c>
      <c r="D107" s="1052"/>
      <c r="E107" s="1056"/>
      <c r="F107" s="1056"/>
      <c r="G107" s="1056"/>
      <c r="H107" s="1054">
        <v>44150.0</v>
      </c>
      <c r="I107" s="1033"/>
      <c r="J107" s="1033"/>
      <c r="K107" s="1052"/>
      <c r="L107" s="1052"/>
      <c r="M107" s="1052"/>
      <c r="N107" s="1052"/>
      <c r="O107" s="1052"/>
      <c r="P107" s="1052" t="s">
        <v>4765</v>
      </c>
      <c r="Q107" s="1052">
        <v>5.0</v>
      </c>
      <c r="R107" s="1052" t="s">
        <v>4848</v>
      </c>
      <c r="S107" s="1052"/>
      <c r="T107" s="1053"/>
      <c r="U107" s="1088"/>
      <c r="V107" s="1074">
        <v>44204.0</v>
      </c>
      <c r="W107" s="1074">
        <v>44208.0</v>
      </c>
      <c r="X107" s="1058"/>
      <c r="Y107" s="1058"/>
      <c r="Z107" s="1058"/>
      <c r="AA107" s="1059"/>
      <c r="AB107" s="1060">
        <v>43754.0</v>
      </c>
      <c r="AC107" s="1061">
        <v>43755.0</v>
      </c>
      <c r="AD107" s="1072">
        <v>43773.0</v>
      </c>
      <c r="AE107" s="1048"/>
      <c r="AK107" s="1049"/>
      <c r="AL107" s="1049"/>
      <c r="AM107" s="1049"/>
    </row>
    <row r="108">
      <c r="A108" s="1147" t="s">
        <v>410</v>
      </c>
      <c r="B108" s="1045"/>
      <c r="C108" s="1040"/>
      <c r="D108" s="1045"/>
      <c r="E108" s="1042"/>
      <c r="F108" s="1042"/>
      <c r="G108" s="1042"/>
      <c r="H108" s="1135"/>
      <c r="I108" s="1135"/>
      <c r="J108" s="1135"/>
      <c r="K108" s="1045"/>
      <c r="L108" s="1045"/>
      <c r="M108" s="1045"/>
      <c r="N108" s="1045"/>
      <c r="O108" s="1045"/>
      <c r="P108" s="1045"/>
      <c r="Q108" s="1045"/>
      <c r="R108" s="1045"/>
      <c r="S108" s="1045"/>
      <c r="T108" s="1042"/>
      <c r="U108" s="1046"/>
      <c r="V108" s="1067"/>
      <c r="W108" s="1067"/>
      <c r="X108" s="1067"/>
      <c r="Y108" s="1067"/>
      <c r="Z108" s="1067"/>
      <c r="AA108" s="1068"/>
      <c r="AB108" s="1043"/>
      <c r="AC108" s="1044"/>
      <c r="AD108" s="1045"/>
      <c r="AE108" s="1048"/>
      <c r="AK108" s="1049"/>
      <c r="AL108" s="1049"/>
      <c r="AM108" s="1049"/>
    </row>
    <row r="109">
      <c r="A109" s="1139" t="s">
        <v>411</v>
      </c>
      <c r="B109" s="1052" t="s">
        <v>113</v>
      </c>
      <c r="C109" s="1052" t="str">
        <f>if(COUNTA(H109:O109)&lt;COUNTA(AB109:AD109),"Yes","No")</f>
        <v>No</v>
      </c>
      <c r="D109" s="1052"/>
      <c r="E109" s="1053"/>
      <c r="F109" s="1056"/>
      <c r="G109" s="1056"/>
      <c r="H109" s="1054">
        <v>44137.0</v>
      </c>
      <c r="I109" s="1054">
        <v>44146.0</v>
      </c>
      <c r="J109" s="1033"/>
      <c r="K109" s="1052"/>
      <c r="L109" s="1052"/>
      <c r="M109" s="1052"/>
      <c r="N109" s="1052"/>
      <c r="O109" s="1052"/>
      <c r="P109" s="1052" t="s">
        <v>4849</v>
      </c>
      <c r="Q109" s="1052">
        <v>7.0</v>
      </c>
      <c r="R109" s="1052" t="s">
        <v>4788</v>
      </c>
      <c r="S109" s="1055"/>
      <c r="T109" s="1053"/>
      <c r="U109" s="1088"/>
      <c r="V109" s="1074">
        <v>44166.0</v>
      </c>
      <c r="W109" s="1074">
        <v>44168.0</v>
      </c>
      <c r="X109" s="1074">
        <v>44201.0</v>
      </c>
      <c r="Y109" s="1074">
        <v>44203.0</v>
      </c>
      <c r="Z109" s="1058"/>
      <c r="AA109" s="1059"/>
      <c r="AB109" s="1060">
        <v>43748.0</v>
      </c>
      <c r="AC109" s="1061">
        <v>43768.0</v>
      </c>
      <c r="AD109" s="1072"/>
      <c r="AE109" s="1048"/>
      <c r="AK109" s="1049"/>
      <c r="AL109" s="1049"/>
      <c r="AM109" s="1049"/>
    </row>
    <row r="110">
      <c r="A110" s="1147" t="s">
        <v>412</v>
      </c>
      <c r="B110" s="1045"/>
      <c r="C110" s="1040"/>
      <c r="D110" s="1045"/>
      <c r="E110" s="1042"/>
      <c r="F110" s="1042"/>
      <c r="G110" s="1042"/>
      <c r="H110" s="1135"/>
      <c r="I110" s="1135"/>
      <c r="J110" s="1135"/>
      <c r="K110" s="1045"/>
      <c r="L110" s="1045"/>
      <c r="M110" s="1045"/>
      <c r="N110" s="1045"/>
      <c r="O110" s="1045"/>
      <c r="P110" s="1045"/>
      <c r="Q110" s="1045"/>
      <c r="R110" s="1040"/>
      <c r="S110" s="1045"/>
      <c r="T110" s="1042"/>
      <c r="U110" s="1046"/>
      <c r="V110" s="1067"/>
      <c r="W110" s="1067"/>
      <c r="X110" s="1067"/>
      <c r="Y110" s="1067"/>
      <c r="Z110" s="1067"/>
      <c r="AA110" s="1068"/>
      <c r="AB110" s="1043"/>
      <c r="AC110" s="1044"/>
      <c r="AD110" s="1045"/>
      <c r="AE110" s="1048"/>
      <c r="AK110" s="1049"/>
      <c r="AL110" s="1049"/>
      <c r="AM110" s="1049"/>
    </row>
    <row r="111">
      <c r="A111" s="1139" t="s">
        <v>414</v>
      </c>
      <c r="B111" s="1052" t="s">
        <v>113</v>
      </c>
      <c r="C111" s="1052" t="str">
        <f t="shared" ref="C111:C112" si="12">if(COUNTA(H111:O111)&lt;COUNTA(AB111:AD111),"Yes","No")</f>
        <v>No</v>
      </c>
      <c r="D111" s="1052"/>
      <c r="E111" s="1053"/>
      <c r="F111" s="1056"/>
      <c r="G111" s="1053"/>
      <c r="H111" s="1054">
        <v>44145.0</v>
      </c>
      <c r="I111" s="1054">
        <v>44171.0</v>
      </c>
      <c r="J111" s="1054">
        <v>44179.0</v>
      </c>
      <c r="K111" s="1072"/>
      <c r="L111" s="1052"/>
      <c r="M111" s="1052"/>
      <c r="N111" s="1052"/>
      <c r="O111" s="1052"/>
      <c r="P111" s="1052" t="s">
        <v>4765</v>
      </c>
      <c r="Q111" s="1052">
        <v>16.0</v>
      </c>
      <c r="R111" s="1052" t="s">
        <v>4850</v>
      </c>
      <c r="S111" s="1052"/>
      <c r="T111" s="1056"/>
      <c r="U111" s="1057"/>
      <c r="V111" s="1074">
        <v>44155.0</v>
      </c>
      <c r="W111" s="1074">
        <v>44175.0</v>
      </c>
      <c r="X111" s="1074">
        <v>44180.0</v>
      </c>
      <c r="Y111" s="1074">
        <v>44183.0</v>
      </c>
      <c r="Z111" s="1074">
        <v>44211.0</v>
      </c>
      <c r="AA111" s="1059"/>
      <c r="AB111" s="1060">
        <v>43773.0</v>
      </c>
      <c r="AC111" s="1086">
        <v>43777.0</v>
      </c>
      <c r="AD111" s="1072">
        <v>43781.0</v>
      </c>
      <c r="AE111" s="1048"/>
      <c r="AK111" s="1049"/>
      <c r="AL111" s="1049"/>
      <c r="AM111" s="1049"/>
    </row>
    <row r="112">
      <c r="A112" s="1142" t="s">
        <v>413</v>
      </c>
      <c r="B112" s="1052" t="s">
        <v>113</v>
      </c>
      <c r="C112" s="1052" t="str">
        <f t="shared" si="12"/>
        <v>No</v>
      </c>
      <c r="D112" s="1052"/>
      <c r="E112" s="1053"/>
      <c r="F112" s="1056"/>
      <c r="G112" s="1053"/>
      <c r="H112" s="1054">
        <v>44145.0</v>
      </c>
      <c r="I112" s="1033"/>
      <c r="J112" s="1033"/>
      <c r="K112" s="1072"/>
      <c r="L112" s="1052"/>
      <c r="M112" s="1052"/>
      <c r="N112" s="1052"/>
      <c r="O112" s="1052"/>
      <c r="P112" s="1052" t="s">
        <v>4851</v>
      </c>
      <c r="Q112" s="1052"/>
      <c r="R112" s="1052"/>
      <c r="S112" s="1052"/>
      <c r="T112" s="1056"/>
      <c r="U112" s="1057"/>
      <c r="V112" s="1154"/>
      <c r="W112" s="1074"/>
      <c r="X112" s="1074"/>
      <c r="Y112" s="1074"/>
      <c r="Z112" s="1058"/>
      <c r="AA112" s="1059"/>
      <c r="AB112" s="1060">
        <v>43846.0</v>
      </c>
      <c r="AC112" s="1086"/>
      <c r="AD112" s="1072"/>
      <c r="AE112" s="1048"/>
      <c r="AF112" s="1048"/>
      <c r="AG112" s="1048"/>
      <c r="AH112" s="1048"/>
      <c r="AI112" s="1048"/>
      <c r="AJ112" s="1048"/>
      <c r="AK112" s="1049"/>
      <c r="AL112" s="1049"/>
      <c r="AM112" s="1049"/>
    </row>
    <row r="113">
      <c r="A113" s="1147" t="s">
        <v>419</v>
      </c>
      <c r="B113" s="1045"/>
      <c r="C113" s="1040"/>
      <c r="D113" s="1045"/>
      <c r="E113" s="1042"/>
      <c r="F113" s="1042"/>
      <c r="G113" s="1042"/>
      <c r="H113" s="1135"/>
      <c r="I113" s="1135"/>
      <c r="J113" s="1135"/>
      <c r="K113" s="1045"/>
      <c r="L113" s="1045"/>
      <c r="M113" s="1045"/>
      <c r="N113" s="1045"/>
      <c r="O113" s="1045"/>
      <c r="P113" s="1045"/>
      <c r="Q113" s="1045"/>
      <c r="R113" s="1045"/>
      <c r="S113" s="1045"/>
      <c r="T113" s="1065"/>
      <c r="U113" s="1155"/>
      <c r="V113" s="1067"/>
      <c r="W113" s="1067"/>
      <c r="X113" s="1067"/>
      <c r="Y113" s="1067"/>
      <c r="Z113" s="1067"/>
      <c r="AA113" s="1068"/>
      <c r="AB113" s="1040"/>
      <c r="AC113" s="1044"/>
      <c r="AD113" s="1045"/>
      <c r="AE113" s="1048"/>
      <c r="AK113" s="1049"/>
      <c r="AL113" s="1049"/>
      <c r="AM113" s="1049"/>
    </row>
    <row r="114">
      <c r="A114" s="1142" t="s">
        <v>4852</v>
      </c>
      <c r="B114" s="1052" t="s">
        <v>113</v>
      </c>
      <c r="C114" s="1052" t="str">
        <f t="shared" ref="C114:C115" si="13">if(COUNTA(H114:O114)&lt;COUNTA(AB114:AD114),"Yes","No")</f>
        <v>No</v>
      </c>
      <c r="D114" s="1052"/>
      <c r="E114" s="1055"/>
      <c r="F114" s="1055"/>
      <c r="G114" s="1156"/>
      <c r="H114" s="1054">
        <v>44151.0</v>
      </c>
      <c r="I114" s="1054">
        <v>44172.0</v>
      </c>
      <c r="J114" s="1033"/>
      <c r="K114" s="1052"/>
      <c r="L114" s="1052"/>
      <c r="M114" s="1052"/>
      <c r="N114" s="1052"/>
      <c r="O114" s="1052"/>
      <c r="P114" s="1052" t="s">
        <v>4825</v>
      </c>
      <c r="Q114" s="1052">
        <v>10.0</v>
      </c>
      <c r="R114" s="1052" t="s">
        <v>4774</v>
      </c>
      <c r="S114" s="1055"/>
      <c r="T114" s="1056"/>
      <c r="U114" s="1057"/>
      <c r="V114" s="1074">
        <v>44176.0</v>
      </c>
      <c r="W114" s="1074">
        <v>44211.0</v>
      </c>
      <c r="X114" s="1074">
        <v>44218.0</v>
      </c>
      <c r="Y114" s="1074">
        <v>44225.0</v>
      </c>
      <c r="Z114" s="1058"/>
      <c r="AA114" s="1059"/>
      <c r="AB114" s="1060">
        <v>43766.0</v>
      </c>
      <c r="AC114" s="1061">
        <v>43769.0</v>
      </c>
      <c r="AD114" s="1055"/>
      <c r="AE114" s="1048"/>
      <c r="AK114" s="1049"/>
      <c r="AL114" s="1049"/>
      <c r="AM114" s="1049"/>
    </row>
    <row r="115">
      <c r="A115" s="1142" t="s">
        <v>4853</v>
      </c>
      <c r="B115" s="1051" t="s">
        <v>113</v>
      </c>
      <c r="C115" s="1052" t="str">
        <f t="shared" si="13"/>
        <v>No</v>
      </c>
      <c r="D115" s="1052"/>
      <c r="E115" s="1053"/>
      <c r="F115" s="1053"/>
      <c r="G115" s="1053"/>
      <c r="H115" s="1054">
        <v>44152.0</v>
      </c>
      <c r="I115" s="1054">
        <v>44154.0</v>
      </c>
      <c r="J115" s="1054">
        <v>44158.0</v>
      </c>
      <c r="K115" s="1052"/>
      <c r="L115" s="1052"/>
      <c r="M115" s="1052"/>
      <c r="N115" s="1052"/>
      <c r="O115" s="1052"/>
      <c r="P115" s="1052" t="s">
        <v>4854</v>
      </c>
      <c r="Q115" s="1052">
        <v>9.0</v>
      </c>
      <c r="R115" s="1052" t="s">
        <v>4788</v>
      </c>
      <c r="S115" s="1055"/>
      <c r="T115" s="1053"/>
      <c r="U115" s="1088"/>
      <c r="V115" s="1074"/>
      <c r="W115" s="1074"/>
      <c r="X115" s="1074"/>
      <c r="Y115" s="1074"/>
      <c r="Z115" s="1074"/>
      <c r="AA115" s="1087"/>
      <c r="AB115" s="1060"/>
      <c r="AC115" s="1093"/>
      <c r="AD115" s="1055"/>
      <c r="AE115" s="1048"/>
      <c r="AF115" s="1048"/>
      <c r="AG115" s="1048"/>
      <c r="AH115" s="1048"/>
      <c r="AI115" s="1048"/>
      <c r="AJ115" s="1048"/>
      <c r="AK115" s="1049"/>
      <c r="AL115" s="1049"/>
      <c r="AM115" s="1049"/>
    </row>
    <row r="116">
      <c r="A116" s="1139" t="s">
        <v>421</v>
      </c>
      <c r="B116" s="1052" t="s">
        <v>113</v>
      </c>
      <c r="C116" s="1052" t="s">
        <v>47</v>
      </c>
      <c r="D116" s="1052"/>
      <c r="E116" s="1053"/>
      <c r="F116" s="1053"/>
      <c r="G116" s="1053" t="s">
        <v>4855</v>
      </c>
      <c r="H116" s="1054">
        <v>44153.0</v>
      </c>
      <c r="I116" s="1033"/>
      <c r="J116" s="1033"/>
      <c r="K116" s="1052"/>
      <c r="L116" s="1052"/>
      <c r="M116" s="1052"/>
      <c r="N116" s="1052"/>
      <c r="O116" s="1052"/>
      <c r="P116" s="1052" t="s">
        <v>4765</v>
      </c>
      <c r="Q116" s="1052">
        <v>36.0</v>
      </c>
      <c r="R116" s="1052" t="s">
        <v>4856</v>
      </c>
      <c r="S116" s="1055"/>
      <c r="T116" s="1053"/>
      <c r="U116" s="1088" t="s">
        <v>4857</v>
      </c>
      <c r="V116" s="1074">
        <v>44180.0</v>
      </c>
      <c r="W116" s="1074">
        <v>44182.0</v>
      </c>
      <c r="X116" s="1074">
        <v>44222.0</v>
      </c>
      <c r="Y116" s="1074">
        <v>44224.0</v>
      </c>
      <c r="Z116" s="1074"/>
      <c r="AA116" s="1087"/>
      <c r="AB116" s="1060">
        <v>43755.0</v>
      </c>
      <c r="AC116" s="1093"/>
      <c r="AD116" s="1055"/>
      <c r="AE116" s="1048"/>
      <c r="AK116" s="1049"/>
      <c r="AL116" s="1049"/>
      <c r="AM116" s="1049"/>
    </row>
    <row r="117">
      <c r="A117" s="1157" t="s">
        <v>4858</v>
      </c>
      <c r="B117" s="1052" t="s">
        <v>113</v>
      </c>
      <c r="C117" s="1052" t="str">
        <f t="shared" ref="C117:C119" si="14">if(COUNTA(H117:O117)&lt;COUNTA(AB117:AD117),"Yes","No")</f>
        <v>No</v>
      </c>
      <c r="D117" s="1052"/>
      <c r="E117" s="1056"/>
      <c r="F117" s="1056"/>
      <c r="G117" s="1053"/>
      <c r="H117" s="1033"/>
      <c r="I117" s="1054">
        <v>44154.0</v>
      </c>
      <c r="J117" s="1033"/>
      <c r="K117" s="1052"/>
      <c r="L117" s="1052"/>
      <c r="M117" s="1052"/>
      <c r="N117" s="1052"/>
      <c r="O117" s="1052"/>
      <c r="P117" s="1052"/>
      <c r="Q117" s="1052"/>
      <c r="R117" s="1052"/>
      <c r="S117" s="1055"/>
      <c r="T117" s="1056"/>
      <c r="U117" s="1057"/>
      <c r="V117" s="1058"/>
      <c r="W117" s="1058"/>
      <c r="X117" s="1058"/>
      <c r="Y117" s="1058"/>
      <c r="Z117" s="1058"/>
      <c r="AA117" s="1059"/>
      <c r="AB117" s="1060"/>
      <c r="AC117" s="1061"/>
      <c r="AD117" s="1052"/>
      <c r="AE117" s="1048"/>
      <c r="AK117" s="1049"/>
      <c r="AL117" s="1049"/>
      <c r="AM117" s="1049"/>
    </row>
    <row r="118">
      <c r="A118" s="1142" t="s">
        <v>447</v>
      </c>
      <c r="B118" s="1052" t="s">
        <v>47</v>
      </c>
      <c r="C118" s="1052" t="str">
        <f t="shared" si="14"/>
        <v>Yes</v>
      </c>
      <c r="D118" s="1052"/>
      <c r="E118" s="1056"/>
      <c r="F118" s="1056"/>
      <c r="G118" s="1056"/>
      <c r="H118" s="1091"/>
      <c r="I118" s="1033"/>
      <c r="J118" s="1033"/>
      <c r="K118" s="1052"/>
      <c r="L118" s="1052"/>
      <c r="M118" s="1052"/>
      <c r="N118" s="1052"/>
      <c r="O118" s="1052"/>
      <c r="P118" s="1052"/>
      <c r="Q118" s="1052"/>
      <c r="R118" s="1052"/>
      <c r="S118" s="1055"/>
      <c r="T118" s="1056"/>
      <c r="U118" s="1057"/>
      <c r="V118" s="1058"/>
      <c r="W118" s="1058"/>
      <c r="X118" s="1058"/>
      <c r="Y118" s="1058"/>
      <c r="Z118" s="1058"/>
      <c r="AA118" s="1059"/>
      <c r="AB118" s="1060">
        <v>43789.0</v>
      </c>
      <c r="AC118" s="1061"/>
      <c r="AD118" s="1055"/>
      <c r="AE118" s="1048"/>
      <c r="AK118" s="1049"/>
      <c r="AL118" s="1049"/>
      <c r="AM118" s="1049"/>
    </row>
    <row r="119">
      <c r="A119" s="1142" t="s">
        <v>4859</v>
      </c>
      <c r="B119" s="1052" t="s">
        <v>113</v>
      </c>
      <c r="C119" s="1052" t="str">
        <f t="shared" si="14"/>
        <v>Yes</v>
      </c>
      <c r="D119" s="1052"/>
      <c r="E119" s="1053"/>
      <c r="F119" s="1053"/>
      <c r="G119" s="1053"/>
      <c r="H119" s="1054">
        <v>44152.0</v>
      </c>
      <c r="I119" s="1033"/>
      <c r="J119" s="1033"/>
      <c r="K119" s="1052"/>
      <c r="L119" s="1052"/>
      <c r="M119" s="1052"/>
      <c r="N119" s="1052"/>
      <c r="O119" s="1052"/>
      <c r="P119" s="1052" t="s">
        <v>4825</v>
      </c>
      <c r="Q119" s="1052">
        <v>11.0</v>
      </c>
      <c r="R119" s="1052" t="s">
        <v>4770</v>
      </c>
      <c r="S119" s="1055"/>
      <c r="T119" s="1056"/>
      <c r="U119" s="1088"/>
      <c r="V119" s="1074">
        <v>44172.0</v>
      </c>
      <c r="W119" s="1074">
        <v>44207.0</v>
      </c>
      <c r="X119" s="1074">
        <v>44238.0</v>
      </c>
      <c r="Y119" s="1074"/>
      <c r="Z119" s="1058"/>
      <c r="AA119" s="1059"/>
      <c r="AB119" s="1060">
        <v>43763.0</v>
      </c>
      <c r="AC119" s="1061">
        <v>43774.0</v>
      </c>
      <c r="AD119" s="1072"/>
      <c r="AE119" s="1048"/>
      <c r="AK119" s="1049"/>
      <c r="AL119" s="1049"/>
      <c r="AM119" s="1049"/>
    </row>
    <row r="120">
      <c r="A120" s="1147" t="s">
        <v>467</v>
      </c>
      <c r="B120" s="1045"/>
      <c r="C120" s="1040"/>
      <c r="D120" s="1045"/>
      <c r="E120" s="1042"/>
      <c r="F120" s="1042"/>
      <c r="G120" s="1042"/>
      <c r="H120" s="1135"/>
      <c r="I120" s="1135"/>
      <c r="J120" s="1135"/>
      <c r="K120" s="1045"/>
      <c r="L120" s="1045"/>
      <c r="M120" s="1045"/>
      <c r="N120" s="1045"/>
      <c r="O120" s="1045"/>
      <c r="P120" s="1045"/>
      <c r="Q120" s="1045"/>
      <c r="R120" s="1040" t="s">
        <v>4860</v>
      </c>
      <c r="S120" s="1045"/>
      <c r="T120" s="1042"/>
      <c r="U120" s="1046"/>
      <c r="V120" s="1067"/>
      <c r="W120" s="1067"/>
      <c r="X120" s="1067"/>
      <c r="Y120" s="1067"/>
      <c r="Z120" s="1067"/>
      <c r="AA120" s="1068"/>
      <c r="AB120" s="1043"/>
      <c r="AC120" s="1044"/>
      <c r="AD120" s="1045"/>
      <c r="AE120" s="1048"/>
      <c r="AK120" s="1049"/>
      <c r="AL120" s="1049"/>
      <c r="AM120" s="1049"/>
    </row>
    <row r="121">
      <c r="A121" s="1142" t="s">
        <v>4861</v>
      </c>
      <c r="B121" s="1052" t="s">
        <v>113</v>
      </c>
      <c r="C121" s="1052" t="str">
        <f>if(COUNTA(H121:O121)&lt;COUNTA(AB121:AD121),"Yes","No")</f>
        <v>No</v>
      </c>
      <c r="D121" s="1052"/>
      <c r="E121" s="1056"/>
      <c r="F121" s="1056"/>
      <c r="G121" s="1056"/>
      <c r="H121" s="1054">
        <v>44133.0</v>
      </c>
      <c r="I121" s="1054">
        <v>44140.0</v>
      </c>
      <c r="J121" s="1033"/>
      <c r="K121" s="1052"/>
      <c r="L121" s="1052"/>
      <c r="M121" s="1052"/>
      <c r="N121" s="1052"/>
      <c r="O121" s="1052"/>
      <c r="P121" s="1052" t="s">
        <v>4777</v>
      </c>
      <c r="Q121" s="1052">
        <v>13.0</v>
      </c>
      <c r="R121" s="1052" t="s">
        <v>4768</v>
      </c>
      <c r="S121" s="1052" t="s">
        <v>4862</v>
      </c>
      <c r="T121" s="1053" t="s">
        <v>4863</v>
      </c>
      <c r="U121" s="1088"/>
      <c r="V121" s="1074">
        <v>44175.0</v>
      </c>
      <c r="W121" s="1074">
        <v>44179.0</v>
      </c>
      <c r="X121" s="1074">
        <v>44183.0</v>
      </c>
      <c r="Y121" s="1074">
        <v>44201.0</v>
      </c>
      <c r="Z121" s="1074">
        <v>44203.0</v>
      </c>
      <c r="AA121" s="1059"/>
      <c r="AB121" s="1060">
        <v>43760.0</v>
      </c>
      <c r="AC121" s="1061">
        <v>43762.0</v>
      </c>
      <c r="AD121" s="1055"/>
      <c r="AE121" s="1048"/>
      <c r="AK121" s="1049"/>
      <c r="AL121" s="1049"/>
      <c r="AM121" s="1049"/>
    </row>
    <row r="122">
      <c r="A122" s="1147" t="s">
        <v>473</v>
      </c>
      <c r="B122" s="1045"/>
      <c r="C122" s="1040"/>
      <c r="D122" s="1045"/>
      <c r="E122" s="1042"/>
      <c r="F122" s="1042"/>
      <c r="G122" s="1042"/>
      <c r="H122" s="1135"/>
      <c r="I122" s="1135"/>
      <c r="J122" s="1135"/>
      <c r="K122" s="1045"/>
      <c r="L122" s="1045"/>
      <c r="M122" s="1045"/>
      <c r="N122" s="1045"/>
      <c r="O122" s="1045"/>
      <c r="P122" s="1045"/>
      <c r="Q122" s="1045"/>
      <c r="R122" s="1045"/>
      <c r="S122" s="1045"/>
      <c r="T122" s="1042"/>
      <c r="U122" s="1046"/>
      <c r="V122" s="1067"/>
      <c r="W122" s="1067"/>
      <c r="X122" s="1067"/>
      <c r="Y122" s="1067"/>
      <c r="Z122" s="1067"/>
      <c r="AA122" s="1068"/>
      <c r="AB122" s="1043"/>
      <c r="AC122" s="1044"/>
      <c r="AD122" s="1045"/>
      <c r="AE122" s="1048"/>
      <c r="AK122" s="1049"/>
      <c r="AL122" s="1049"/>
      <c r="AM122" s="1049"/>
    </row>
    <row r="123">
      <c r="A123" s="1139" t="s">
        <v>474</v>
      </c>
      <c r="B123" s="1052" t="s">
        <v>113</v>
      </c>
      <c r="C123" s="1052" t="s">
        <v>47</v>
      </c>
      <c r="D123" s="1052"/>
      <c r="E123" s="1053"/>
      <c r="F123" s="1053"/>
      <c r="G123" s="1053" t="s">
        <v>4864</v>
      </c>
      <c r="H123" s="1054">
        <v>44127.0</v>
      </c>
      <c r="I123" s="1054">
        <v>44140.0</v>
      </c>
      <c r="J123" s="1054">
        <v>44144.0</v>
      </c>
      <c r="K123" s="1052"/>
      <c r="L123" s="1052"/>
      <c r="M123" s="1052"/>
      <c r="N123" s="1052"/>
      <c r="O123" s="1052"/>
      <c r="P123" s="1052" t="s">
        <v>4830</v>
      </c>
      <c r="Q123" s="1052">
        <v>12.0</v>
      </c>
      <c r="R123" s="1052" t="s">
        <v>4768</v>
      </c>
      <c r="S123" s="1055"/>
      <c r="T123" s="1053"/>
      <c r="U123" s="1088"/>
      <c r="V123" s="1074">
        <v>44155.0</v>
      </c>
      <c r="W123" s="1074">
        <v>44176.0</v>
      </c>
      <c r="X123" s="1074">
        <v>44211.0</v>
      </c>
      <c r="Y123" s="1074"/>
      <c r="Z123" s="1074"/>
      <c r="AA123" s="1087"/>
      <c r="AB123" s="1060">
        <v>43742.0</v>
      </c>
      <c r="AC123" s="1061">
        <v>43745.0</v>
      </c>
      <c r="AD123" s="1052"/>
      <c r="AE123" s="1048"/>
      <c r="AK123" s="1049"/>
      <c r="AL123" s="1049"/>
      <c r="AM123" s="1049"/>
    </row>
    <row r="124">
      <c r="A124" s="1142" t="s">
        <v>4260</v>
      </c>
      <c r="B124" s="1052" t="s">
        <v>113</v>
      </c>
      <c r="C124" s="1052" t="str">
        <f>if(COUNTA(H124:O124)&lt;COUNTA(AB124:AD124),"Yes","No")</f>
        <v>No</v>
      </c>
      <c r="D124" s="1052"/>
      <c r="E124" s="1053">
        <v>1.0</v>
      </c>
      <c r="F124" s="1056"/>
      <c r="G124" s="1056"/>
      <c r="H124" s="1054">
        <v>44146.0</v>
      </c>
      <c r="I124" s="1033"/>
      <c r="J124" s="1091"/>
      <c r="K124" s="1052"/>
      <c r="L124" s="1052"/>
      <c r="M124" s="1052"/>
      <c r="N124" s="1052"/>
      <c r="O124" s="1052"/>
      <c r="P124" s="1052" t="s">
        <v>4763</v>
      </c>
      <c r="Q124" s="1052">
        <v>7.0</v>
      </c>
      <c r="R124" s="1052" t="s">
        <v>4865</v>
      </c>
      <c r="S124" s="1052"/>
      <c r="T124" s="1053"/>
      <c r="U124" s="1088"/>
      <c r="V124" s="1074">
        <v>44165.0</v>
      </c>
      <c r="W124" s="1074">
        <v>44182.0</v>
      </c>
      <c r="X124" s="1074">
        <v>44204.0</v>
      </c>
      <c r="Y124" s="1074">
        <v>44210.0</v>
      </c>
      <c r="Z124" s="1058"/>
      <c r="AA124" s="1059"/>
      <c r="AB124" s="1060">
        <v>43752.0</v>
      </c>
      <c r="AC124" s="1093"/>
      <c r="AD124" s="1055"/>
      <c r="AE124" s="1048"/>
      <c r="AK124" s="1049"/>
      <c r="AL124" s="1049"/>
      <c r="AM124" s="1049"/>
    </row>
    <row r="125">
      <c r="A125" s="1147" t="s">
        <v>477</v>
      </c>
      <c r="B125" s="1045"/>
      <c r="C125" s="1040"/>
      <c r="D125" s="1040"/>
      <c r="E125" s="1042"/>
      <c r="F125" s="1042"/>
      <c r="G125" s="1042"/>
      <c r="H125" s="1135"/>
      <c r="I125" s="1135"/>
      <c r="J125" s="1135"/>
      <c r="K125" s="1045"/>
      <c r="L125" s="1045"/>
      <c r="M125" s="1045"/>
      <c r="N125" s="1045"/>
      <c r="O125" s="1045"/>
      <c r="P125" s="1045"/>
      <c r="Q125" s="1045"/>
      <c r="R125" s="1045"/>
      <c r="S125" s="1045"/>
      <c r="T125" s="1042"/>
      <c r="U125" s="1046"/>
      <c r="V125" s="1067"/>
      <c r="W125" s="1067"/>
      <c r="X125" s="1067"/>
      <c r="Y125" s="1067"/>
      <c r="Z125" s="1067"/>
      <c r="AA125" s="1068"/>
      <c r="AB125" s="1043"/>
      <c r="AC125" s="1044"/>
      <c r="AD125" s="1045"/>
      <c r="AE125" s="1048"/>
      <c r="AK125" s="1049"/>
      <c r="AL125" s="1049"/>
      <c r="AM125" s="1049"/>
    </row>
    <row r="126">
      <c r="A126" s="1139" t="s">
        <v>478</v>
      </c>
      <c r="B126" s="1052" t="s">
        <v>113</v>
      </c>
      <c r="C126" s="1052" t="str">
        <f>if(COUNTA(H126:O126)&lt;COUNTA(AB126:AD126),"Yes","No")</f>
        <v>No</v>
      </c>
      <c r="D126" s="1052"/>
      <c r="E126" s="1053"/>
      <c r="F126" s="1053"/>
      <c r="G126" s="1053"/>
      <c r="H126" s="1054">
        <v>44160.0</v>
      </c>
      <c r="I126" s="1054">
        <v>44167.0</v>
      </c>
      <c r="J126" s="1033"/>
      <c r="K126" s="1052"/>
      <c r="L126" s="1052"/>
      <c r="M126" s="1052"/>
      <c r="N126" s="1052"/>
      <c r="O126" s="1052"/>
      <c r="P126" s="1052" t="s">
        <v>4825</v>
      </c>
      <c r="Q126" s="1052">
        <v>10.0</v>
      </c>
      <c r="R126" s="1052" t="s">
        <v>4761</v>
      </c>
      <c r="S126" s="1055"/>
      <c r="T126" s="1056"/>
      <c r="U126" s="1057"/>
      <c r="V126" s="1074">
        <v>44179.0</v>
      </c>
      <c r="W126" s="1074">
        <v>44201.0</v>
      </c>
      <c r="X126" s="1074">
        <v>44218.0</v>
      </c>
      <c r="Y126" s="1058"/>
      <c r="Z126" s="1058"/>
      <c r="AA126" s="1059"/>
      <c r="AB126" s="1060">
        <v>43769.0</v>
      </c>
      <c r="AC126" s="1061"/>
      <c r="AD126" s="1072"/>
      <c r="AE126" s="1048"/>
      <c r="AK126" s="1049"/>
      <c r="AL126" s="1049"/>
      <c r="AM126" s="1049"/>
    </row>
    <row r="127">
      <c r="A127" s="1147" t="s">
        <v>482</v>
      </c>
      <c r="B127" s="1045"/>
      <c r="C127" s="1040"/>
      <c r="D127" s="1045"/>
      <c r="E127" s="1042"/>
      <c r="F127" s="1042"/>
      <c r="G127" s="1042"/>
      <c r="H127" s="1135"/>
      <c r="I127" s="1135"/>
      <c r="J127" s="1135"/>
      <c r="K127" s="1045"/>
      <c r="L127" s="1045"/>
      <c r="M127" s="1045"/>
      <c r="N127" s="1045"/>
      <c r="O127" s="1045"/>
      <c r="P127" s="1045"/>
      <c r="Q127" s="1045"/>
      <c r="R127" s="1045"/>
      <c r="S127" s="1045"/>
      <c r="T127" s="1042"/>
      <c r="U127" s="1046"/>
      <c r="V127" s="1067"/>
      <c r="W127" s="1067"/>
      <c r="X127" s="1067"/>
      <c r="Y127" s="1067"/>
      <c r="Z127" s="1067"/>
      <c r="AA127" s="1068"/>
      <c r="AB127" s="1043"/>
      <c r="AC127" s="1044"/>
      <c r="AD127" s="1045"/>
      <c r="AE127" s="1048"/>
      <c r="AK127" s="1049"/>
      <c r="AL127" s="1049"/>
      <c r="AM127" s="1049"/>
    </row>
    <row r="128">
      <c r="A128" s="1139" t="s">
        <v>483</v>
      </c>
      <c r="B128" s="1052" t="s">
        <v>113</v>
      </c>
      <c r="C128" s="1052" t="str">
        <f t="shared" ref="C128:C129" si="15">if(COUNTA(H128:O128)&lt;COUNTA(AB128:AD128),"Yes","No")</f>
        <v>No</v>
      </c>
      <c r="D128" s="1052"/>
      <c r="E128" s="1053"/>
      <c r="F128" s="1053"/>
      <c r="G128" s="1053"/>
      <c r="H128" s="1054">
        <v>44138.0</v>
      </c>
      <c r="I128" s="1033"/>
      <c r="J128" s="1033"/>
      <c r="K128" s="1052"/>
      <c r="L128" s="1052"/>
      <c r="M128" s="1052"/>
      <c r="N128" s="1052"/>
      <c r="O128" s="1052"/>
      <c r="P128" s="1052" t="s">
        <v>4777</v>
      </c>
      <c r="Q128" s="1052">
        <v>11.0</v>
      </c>
      <c r="R128" s="1052" t="s">
        <v>4761</v>
      </c>
      <c r="S128" s="1055"/>
      <c r="T128" s="1056"/>
      <c r="U128" s="1088"/>
      <c r="V128" s="1074">
        <v>44154.0</v>
      </c>
      <c r="W128" s="1074">
        <v>44174.0</v>
      </c>
      <c r="X128" s="1074">
        <v>44201.0</v>
      </c>
      <c r="Y128" s="1074">
        <v>44211.0</v>
      </c>
      <c r="Z128" s="1058"/>
      <c r="AA128" s="1059"/>
      <c r="AB128" s="1060">
        <v>43761.0</v>
      </c>
      <c r="AC128" s="1072"/>
      <c r="AD128" s="1055"/>
      <c r="AE128" s="1048"/>
      <c r="AK128" s="1049"/>
      <c r="AL128" s="1049"/>
      <c r="AM128" s="1049"/>
    </row>
    <row r="129">
      <c r="A129" s="1139" t="s">
        <v>3651</v>
      </c>
      <c r="B129" s="1052" t="s">
        <v>113</v>
      </c>
      <c r="C129" s="1052" t="str">
        <f t="shared" si="15"/>
        <v>No</v>
      </c>
      <c r="D129" s="1052"/>
      <c r="E129" s="1053">
        <v>0.0</v>
      </c>
      <c r="F129" s="1056"/>
      <c r="G129" s="1078"/>
      <c r="H129" s="1054">
        <v>44139.0</v>
      </c>
      <c r="I129" s="1054">
        <v>44140.0</v>
      </c>
      <c r="J129" s="1054">
        <v>44142.0</v>
      </c>
      <c r="K129" s="1072">
        <v>44166.0</v>
      </c>
      <c r="L129" s="1072">
        <v>44166.0</v>
      </c>
      <c r="M129" s="1052"/>
      <c r="N129" s="1052"/>
      <c r="O129" s="1052"/>
      <c r="P129" s="1053" t="s">
        <v>4777</v>
      </c>
      <c r="Q129" s="1052">
        <v>16.0</v>
      </c>
      <c r="R129" s="1052" t="s">
        <v>4866</v>
      </c>
      <c r="S129" s="1052"/>
      <c r="T129" s="1053"/>
      <c r="U129" s="1088"/>
      <c r="V129" s="1074">
        <v>44165.0</v>
      </c>
      <c r="W129" s="1074">
        <v>44173.0</v>
      </c>
      <c r="X129" s="1074">
        <v>44175.0</v>
      </c>
      <c r="Y129" s="1074">
        <v>44182.0</v>
      </c>
      <c r="Z129" s="1074">
        <v>44209.0</v>
      </c>
      <c r="AA129" s="1087">
        <v>44212.0</v>
      </c>
      <c r="AB129" s="1109">
        <v>43741.0</v>
      </c>
      <c r="AC129" s="1061">
        <v>43742.0</v>
      </c>
      <c r="AD129" s="1149">
        <v>43745.0</v>
      </c>
      <c r="AE129" s="1048"/>
      <c r="AK129" s="1049"/>
      <c r="AL129" s="1049"/>
      <c r="AM129" s="1049"/>
    </row>
    <row r="130">
      <c r="A130" s="1147" t="s">
        <v>487</v>
      </c>
      <c r="B130" s="1045"/>
      <c r="C130" s="1040"/>
      <c r="D130" s="1045"/>
      <c r="E130" s="1042"/>
      <c r="F130" s="1042"/>
      <c r="G130" s="1042"/>
      <c r="H130" s="1135"/>
      <c r="I130" s="1135"/>
      <c r="J130" s="1135"/>
      <c r="K130" s="1045"/>
      <c r="L130" s="1045"/>
      <c r="M130" s="1045"/>
      <c r="N130" s="1045"/>
      <c r="O130" s="1045"/>
      <c r="P130" s="1045"/>
      <c r="Q130" s="1045"/>
      <c r="R130" s="1045"/>
      <c r="S130" s="1045"/>
      <c r="T130" s="1042"/>
      <c r="U130" s="1046"/>
      <c r="V130" s="1067"/>
      <c r="W130" s="1067"/>
      <c r="X130" s="1067"/>
      <c r="Y130" s="1067"/>
      <c r="Z130" s="1067"/>
      <c r="AA130" s="1068"/>
      <c r="AB130" s="1043"/>
      <c r="AC130" s="1044"/>
      <c r="AD130" s="1045"/>
      <c r="AE130" s="1048"/>
      <c r="AK130" s="1049"/>
      <c r="AL130" s="1049"/>
      <c r="AM130" s="1049"/>
    </row>
    <row r="131">
      <c r="A131" s="1142" t="s">
        <v>4867</v>
      </c>
      <c r="B131" s="1052" t="s">
        <v>113</v>
      </c>
      <c r="C131" s="1052" t="str">
        <f>if(COUNTA(H131:O131)&lt;COUNTA(AB131:AD131),"Yes","No")</f>
        <v>Yes</v>
      </c>
      <c r="D131" s="1052"/>
      <c r="E131" s="1053"/>
      <c r="F131" s="1056"/>
      <c r="G131" s="1056"/>
      <c r="H131" s="1054">
        <v>44145.0</v>
      </c>
      <c r="I131" s="1033"/>
      <c r="J131" s="1033"/>
      <c r="K131" s="1052"/>
      <c r="L131" s="1052"/>
      <c r="M131" s="1052"/>
      <c r="N131" s="1052"/>
      <c r="O131" s="1052"/>
      <c r="P131" s="1052" t="s">
        <v>4825</v>
      </c>
      <c r="Q131" s="1052">
        <v>1.0</v>
      </c>
      <c r="R131" s="1052" t="s">
        <v>4829</v>
      </c>
      <c r="S131" s="1055"/>
      <c r="T131" s="1056"/>
      <c r="U131" s="1057"/>
      <c r="V131" s="1074">
        <v>44168.0</v>
      </c>
      <c r="W131" s="1074">
        <v>44182.0</v>
      </c>
      <c r="X131" s="1058"/>
      <c r="Y131" s="1058"/>
      <c r="Z131" s="1058"/>
      <c r="AA131" s="1059"/>
      <c r="AB131" s="1060">
        <v>43760.0</v>
      </c>
      <c r="AC131" s="1061">
        <v>43766.0</v>
      </c>
      <c r="AD131" s="1052"/>
      <c r="AE131" s="1158"/>
      <c r="AK131" s="1159"/>
      <c r="AL131" s="1159"/>
      <c r="AM131" s="1159"/>
    </row>
    <row r="132">
      <c r="A132" s="1160">
        <f>countif(B5:B131,"No")+countif(B5:B131,"Yes")</f>
        <v>90</v>
      </c>
      <c r="B132" s="1161"/>
      <c r="C132" s="1161"/>
      <c r="D132" s="1161"/>
      <c r="E132" s="1161"/>
      <c r="F132" s="1162"/>
      <c r="G132" s="1162"/>
      <c r="H132" s="1162"/>
      <c r="I132" s="1162"/>
      <c r="J132" s="1162"/>
      <c r="K132" s="1161"/>
      <c r="L132" s="1161"/>
      <c r="M132" s="1161"/>
      <c r="N132" s="1161"/>
      <c r="O132" s="1161"/>
      <c r="P132" s="1161"/>
      <c r="Q132" s="1161"/>
      <c r="R132" s="1161"/>
      <c r="S132" s="1161"/>
      <c r="T132" s="1162"/>
      <c r="U132" s="1163"/>
      <c r="V132" s="1164"/>
      <c r="W132" s="1164"/>
      <c r="X132" s="1164"/>
      <c r="Y132" s="1164"/>
      <c r="Z132" s="1164"/>
      <c r="AA132" s="1165"/>
      <c r="AB132" s="1166"/>
      <c r="AC132" s="1166"/>
      <c r="AD132" s="1161"/>
      <c r="AE132" s="1158"/>
      <c r="AK132" s="1159"/>
      <c r="AL132" s="1159"/>
      <c r="AM132" s="1159"/>
    </row>
    <row r="133">
      <c r="A133" s="1167" t="s">
        <v>4868</v>
      </c>
      <c r="B133" s="1055"/>
      <c r="C133" s="1055"/>
      <c r="D133" s="1055">
        <f t="shared" ref="D133:E133" si="16">SUM(D6:D132)</f>
        <v>0</v>
      </c>
      <c r="E133" s="1055">
        <f t="shared" si="16"/>
        <v>7</v>
      </c>
      <c r="F133" s="1056"/>
      <c r="G133" s="1056"/>
      <c r="H133" s="1093"/>
      <c r="I133" s="1093"/>
      <c r="J133" s="1055"/>
      <c r="K133" s="1055"/>
      <c r="L133" s="1055"/>
      <c r="M133" s="1055"/>
      <c r="N133" s="1055"/>
      <c r="O133" s="1055"/>
      <c r="P133" s="1055"/>
      <c r="Q133" s="1055"/>
      <c r="R133" s="1055"/>
      <c r="S133" s="1055"/>
      <c r="T133" s="1056"/>
      <c r="U133" s="1056"/>
      <c r="V133" s="1055"/>
      <c r="W133" s="1055"/>
      <c r="X133" s="1055"/>
      <c r="Y133" s="1055"/>
      <c r="Z133" s="1055"/>
      <c r="AA133" s="1055"/>
      <c r="AB133" s="1055"/>
      <c r="AC133" s="1055"/>
      <c r="AD133" s="1055"/>
      <c r="AE133" s="1158"/>
      <c r="AK133" s="1159"/>
      <c r="AL133" s="1159"/>
      <c r="AM133" s="1159"/>
    </row>
    <row r="134">
      <c r="A134" s="1168" t="str">
        <f>CONCATENATE(COUNTIF(B2:B131,"Yes")+COUNTIF(B2:B131,"Y"))</f>
        <v>87</v>
      </c>
      <c r="B134" s="1055"/>
      <c r="C134" s="1052"/>
      <c r="D134" s="1055"/>
      <c r="E134" s="1056"/>
      <c r="F134" s="1056"/>
      <c r="G134" s="1158"/>
      <c r="H134" s="1093"/>
      <c r="I134" s="1093"/>
      <c r="J134" s="1055"/>
      <c r="K134" s="1055"/>
      <c r="L134" s="1055"/>
      <c r="M134" s="1055"/>
      <c r="N134" s="1055"/>
      <c r="O134" s="1055"/>
      <c r="P134" s="1055"/>
      <c r="Q134" s="1055"/>
      <c r="R134" s="1055"/>
      <c r="S134" s="1055"/>
      <c r="T134" s="1056"/>
      <c r="U134" s="1056"/>
      <c r="V134" s="1055"/>
      <c r="W134" s="1055"/>
      <c r="X134" s="1055"/>
      <c r="Y134" s="1055"/>
      <c r="Z134" s="1055"/>
      <c r="AA134" s="1055"/>
      <c r="AB134" s="1055"/>
      <c r="AC134" s="1055"/>
      <c r="AD134" s="1055"/>
      <c r="AE134" s="1158"/>
      <c r="AK134" s="1159"/>
      <c r="AL134" s="1159"/>
      <c r="AM134" s="1159"/>
    </row>
    <row r="135">
      <c r="A135" s="1169">
        <f>A134/A132</f>
        <v>0.9666666667</v>
      </c>
      <c r="B135" s="1055"/>
      <c r="C135" s="1055"/>
      <c r="D135" s="1055"/>
      <c r="E135" s="1056"/>
      <c r="F135" s="1056"/>
      <c r="G135" s="1056"/>
      <c r="H135" s="1093"/>
      <c r="I135" s="1093"/>
      <c r="J135" s="1055"/>
      <c r="K135" s="1055"/>
      <c r="L135" s="1055"/>
      <c r="M135" s="1055"/>
      <c r="N135" s="1055"/>
      <c r="O135" s="1055"/>
      <c r="P135" s="1055"/>
      <c r="Q135" s="1055"/>
      <c r="R135" s="1055"/>
      <c r="S135" s="1055"/>
      <c r="T135" s="1056"/>
      <c r="U135" s="1056"/>
      <c r="V135" s="1055"/>
      <c r="W135" s="1055"/>
      <c r="X135" s="1055"/>
      <c r="Y135" s="1055"/>
      <c r="Z135" s="1055"/>
      <c r="AA135" s="1055"/>
      <c r="AB135" s="1055"/>
      <c r="AC135" s="1055"/>
      <c r="AD135" s="1055"/>
      <c r="AE135" s="1158"/>
      <c r="AK135" s="1159"/>
      <c r="AL135" s="1159"/>
      <c r="AM135" s="1159"/>
    </row>
    <row r="136">
      <c r="A136" s="1168" t="s">
        <v>4869</v>
      </c>
      <c r="B136" s="1055"/>
      <c r="C136" s="1055"/>
      <c r="D136" s="1055"/>
      <c r="E136" s="1056"/>
      <c r="F136" s="1056"/>
      <c r="G136" s="1056"/>
      <c r="H136" s="1093"/>
      <c r="I136" s="1093"/>
      <c r="J136" s="1055"/>
      <c r="K136" s="1055"/>
      <c r="L136" s="1055"/>
      <c r="M136" s="1055"/>
      <c r="N136" s="1055"/>
      <c r="O136" s="1055"/>
      <c r="P136" s="1055"/>
      <c r="Q136" s="1055"/>
      <c r="R136" s="1055"/>
      <c r="S136" s="1055"/>
      <c r="T136" s="1056"/>
      <c r="U136" s="1056"/>
      <c r="V136" s="1055"/>
      <c r="W136" s="1055"/>
      <c r="X136" s="1055"/>
      <c r="Y136" s="1055"/>
      <c r="Z136" s="1055"/>
      <c r="AA136" s="1055"/>
      <c r="AB136" s="1055"/>
      <c r="AC136" s="1055"/>
      <c r="AD136" s="1055"/>
      <c r="AE136" s="1158"/>
      <c r="AK136" s="1159"/>
      <c r="AL136" s="1159"/>
      <c r="AM136" s="1159"/>
    </row>
    <row r="137">
      <c r="A137" s="1170">
        <f>A132-A134</f>
        <v>3</v>
      </c>
      <c r="B137" s="1055"/>
      <c r="C137" s="1055"/>
      <c r="D137" s="1055"/>
      <c r="E137" s="1056"/>
      <c r="F137" s="1056"/>
      <c r="G137" s="1056"/>
      <c r="H137" s="1093"/>
      <c r="I137" s="1093"/>
      <c r="J137" s="1055"/>
      <c r="K137" s="1055"/>
      <c r="L137" s="1055"/>
      <c r="M137" s="1055"/>
      <c r="N137" s="1055"/>
      <c r="O137" s="1055"/>
      <c r="P137" s="1055"/>
      <c r="Q137" s="1055"/>
      <c r="R137" s="1055"/>
      <c r="S137" s="1055"/>
      <c r="T137" s="1056"/>
      <c r="U137" s="1056"/>
      <c r="V137" s="1055"/>
      <c r="W137" s="1055"/>
      <c r="X137" s="1055"/>
      <c r="Y137" s="1055"/>
      <c r="Z137" s="1055"/>
      <c r="AA137" s="1055"/>
      <c r="AB137" s="1055"/>
      <c r="AC137" s="1055"/>
      <c r="AD137" s="1055"/>
      <c r="AE137" s="1158"/>
      <c r="AK137" s="1159"/>
      <c r="AL137" s="1159"/>
      <c r="AM137" s="1159"/>
    </row>
    <row r="138">
      <c r="A138" s="1169">
        <f>A137/A132</f>
        <v>0.03333333333</v>
      </c>
      <c r="B138" s="1055"/>
      <c r="C138" s="1055"/>
      <c r="D138" s="1055"/>
      <c r="E138" s="1056"/>
      <c r="F138" s="1056"/>
      <c r="G138" s="1056"/>
      <c r="H138" s="1093"/>
      <c r="I138" s="1093"/>
      <c r="J138" s="1055"/>
      <c r="K138" s="1055"/>
      <c r="L138" s="1055"/>
      <c r="M138" s="1055"/>
      <c r="N138" s="1055"/>
      <c r="O138" s="1055"/>
      <c r="P138" s="1055"/>
      <c r="Q138" s="1055"/>
      <c r="R138" s="1055"/>
      <c r="S138" s="1055"/>
      <c r="T138" s="1056"/>
      <c r="U138" s="1056"/>
      <c r="V138" s="1055"/>
      <c r="W138" s="1055"/>
      <c r="X138" s="1055"/>
      <c r="Y138" s="1055"/>
      <c r="Z138" s="1055"/>
      <c r="AA138" s="1055"/>
      <c r="AB138" s="1055"/>
      <c r="AC138" s="1055"/>
      <c r="AD138" s="1055"/>
      <c r="AE138" s="1158"/>
      <c r="AK138" s="1159"/>
      <c r="AL138" s="1159"/>
      <c r="AM138" s="1159"/>
    </row>
    <row r="139">
      <c r="A139" s="1171"/>
      <c r="B139" s="1172"/>
      <c r="C139" s="1172"/>
      <c r="D139" s="1172"/>
      <c r="E139" s="1173"/>
      <c r="F139" s="1173"/>
      <c r="G139" s="1173"/>
      <c r="H139" s="1174"/>
      <c r="I139" s="1174"/>
      <c r="J139" s="1172"/>
      <c r="K139" s="1172"/>
      <c r="L139" s="1172"/>
      <c r="M139" s="1172"/>
      <c r="N139" s="1172"/>
      <c r="O139" s="1172"/>
      <c r="P139" s="1172"/>
      <c r="Q139" s="1172"/>
      <c r="R139" s="1172"/>
      <c r="S139" s="1172"/>
      <c r="T139" s="1173"/>
      <c r="U139" s="1173"/>
      <c r="V139" s="1172"/>
      <c r="W139" s="1172"/>
      <c r="X139" s="1172"/>
      <c r="Y139" s="1172"/>
      <c r="Z139" s="1172"/>
      <c r="AA139" s="1172"/>
      <c r="AB139" s="1172"/>
      <c r="AC139" s="1172"/>
      <c r="AD139" s="1172"/>
      <c r="AE139" s="1175"/>
      <c r="AK139" s="1159"/>
      <c r="AL139" s="1159"/>
      <c r="AM139" s="1159"/>
    </row>
    <row r="140">
      <c r="A140" s="1171"/>
      <c r="B140" s="1172"/>
      <c r="C140" s="1172"/>
      <c r="D140" s="1172"/>
      <c r="E140" s="1173"/>
      <c r="F140" s="1173"/>
      <c r="G140" s="1173"/>
      <c r="H140" s="1174"/>
      <c r="I140" s="1174"/>
      <c r="J140" s="1172"/>
      <c r="K140" s="1172"/>
      <c r="L140" s="1172"/>
      <c r="M140" s="1172"/>
      <c r="N140" s="1172"/>
      <c r="O140" s="1172"/>
      <c r="P140" s="1172"/>
      <c r="Q140" s="1172"/>
      <c r="R140" s="1172"/>
      <c r="S140" s="1172"/>
      <c r="T140" s="1173"/>
      <c r="U140" s="1173"/>
      <c r="V140" s="1172"/>
      <c r="W140" s="1172"/>
      <c r="X140" s="1172"/>
      <c r="Y140" s="1172"/>
      <c r="Z140" s="1172"/>
      <c r="AA140" s="1172"/>
      <c r="AB140" s="1172"/>
      <c r="AC140" s="1172"/>
      <c r="AD140" s="1172"/>
      <c r="AE140" s="1175"/>
      <c r="AK140" s="1159"/>
      <c r="AL140" s="1159"/>
      <c r="AM140" s="1159"/>
    </row>
    <row r="141" ht="88.5" customHeight="1">
      <c r="A141" s="1171"/>
      <c r="B141" s="1172"/>
      <c r="C141" s="1172"/>
      <c r="D141" s="1172"/>
      <c r="E141" s="1173"/>
      <c r="F141" s="1173"/>
      <c r="G141" s="1173"/>
      <c r="H141" s="1174"/>
      <c r="I141" s="1174"/>
      <c r="J141" s="1172"/>
      <c r="K141" s="1172"/>
      <c r="L141" s="1172"/>
      <c r="M141" s="1172"/>
      <c r="N141" s="1172"/>
      <c r="O141" s="1172"/>
      <c r="P141" s="1172"/>
      <c r="Q141" s="1172"/>
      <c r="R141" s="1172"/>
      <c r="S141" s="1172"/>
      <c r="T141" s="1173"/>
      <c r="U141" s="1173"/>
      <c r="V141" s="1172"/>
      <c r="W141" s="1172"/>
      <c r="X141" s="1172"/>
      <c r="Y141" s="1172"/>
      <c r="Z141" s="1172"/>
      <c r="AA141" s="1172"/>
      <c r="AB141" s="1172"/>
      <c r="AC141" s="1172"/>
      <c r="AD141" s="1172"/>
      <c r="AE141" s="1175"/>
      <c r="AK141" s="1159"/>
      <c r="AL141" s="1159"/>
      <c r="AM141" s="1159"/>
    </row>
  </sheetData>
  <customSheetViews>
    <customSheetView guid="{ED30AEB8-0C6E-42FA-90A4-FF66DA38CFC1}" filter="1" showAutoFilter="1">
      <autoFilter ref="$A$4:$AD$139">
        <filterColumn colId="1">
          <filters>
            <filter val="No"/>
            <filter val="Yes"/>
          </filters>
        </filterColumn>
      </autoFilter>
    </customSheetView>
  </customSheetViews>
  <mergeCells count="152">
    <mergeCell ref="P2:P3"/>
    <mergeCell ref="Q2:Q3"/>
    <mergeCell ref="R2:R3"/>
    <mergeCell ref="S2:S3"/>
    <mergeCell ref="T2:T3"/>
    <mergeCell ref="U2:U3"/>
    <mergeCell ref="V2:AA2"/>
    <mergeCell ref="AB2:AD2"/>
    <mergeCell ref="B2:D2"/>
    <mergeCell ref="B3:D3"/>
    <mergeCell ref="B1:U1"/>
    <mergeCell ref="AE1:AJ1"/>
    <mergeCell ref="E2:E3"/>
    <mergeCell ref="F2:F3"/>
    <mergeCell ref="G2:G3"/>
    <mergeCell ref="H2:O3"/>
    <mergeCell ref="AE2:AJ2"/>
    <mergeCell ref="AE3:AJ3"/>
    <mergeCell ref="AE4:AJ4"/>
    <mergeCell ref="AE5:AJ5"/>
    <mergeCell ref="AE6:AJ6"/>
    <mergeCell ref="AE7:AJ7"/>
    <mergeCell ref="AE8:AJ8"/>
    <mergeCell ref="AE9:AJ9"/>
    <mergeCell ref="AE10:AJ10"/>
    <mergeCell ref="AE11:AJ11"/>
    <mergeCell ref="AE12:AJ12"/>
    <mergeCell ref="AE13:AJ13"/>
    <mergeCell ref="AE14:AJ14"/>
    <mergeCell ref="AE15:AJ15"/>
    <mergeCell ref="AE16:AJ16"/>
    <mergeCell ref="AE17:AJ17"/>
    <mergeCell ref="AE18:AJ18"/>
    <mergeCell ref="AE19:AJ19"/>
    <mergeCell ref="AE20:AJ20"/>
    <mergeCell ref="AE21:AJ21"/>
    <mergeCell ref="AE22:AJ22"/>
    <mergeCell ref="AE23:AJ23"/>
    <mergeCell ref="AE24:AJ24"/>
    <mergeCell ref="AE25:AJ25"/>
    <mergeCell ref="AE26:AJ26"/>
    <mergeCell ref="AE27:AJ27"/>
    <mergeCell ref="AE28:AJ28"/>
    <mergeCell ref="AE29:AJ29"/>
    <mergeCell ref="AE30:AJ30"/>
    <mergeCell ref="AE31:AJ31"/>
    <mergeCell ref="AE32:AJ32"/>
    <mergeCell ref="AE33:AJ33"/>
    <mergeCell ref="AE34:AJ34"/>
    <mergeCell ref="AE35:AJ35"/>
    <mergeCell ref="AE36:AJ36"/>
    <mergeCell ref="AE37:AJ37"/>
    <mergeCell ref="AE38:AJ38"/>
    <mergeCell ref="AE39:AJ39"/>
    <mergeCell ref="AE40:AJ40"/>
    <mergeCell ref="AE41:AJ41"/>
    <mergeCell ref="AE42:AJ42"/>
    <mergeCell ref="AE43:AJ43"/>
    <mergeCell ref="AE44:AJ44"/>
    <mergeCell ref="AE45:AJ45"/>
    <mergeCell ref="AE46:AJ46"/>
    <mergeCell ref="AE47:AJ47"/>
    <mergeCell ref="AE48:AJ48"/>
    <mergeCell ref="AE49:AJ49"/>
    <mergeCell ref="AE50:AJ50"/>
    <mergeCell ref="AE51:AJ51"/>
    <mergeCell ref="AE52:AJ52"/>
    <mergeCell ref="AE53:AJ53"/>
    <mergeCell ref="AE54:AJ54"/>
    <mergeCell ref="AE55:AJ55"/>
    <mergeCell ref="AE58:AJ58"/>
    <mergeCell ref="AE59:AJ59"/>
    <mergeCell ref="AE60:AJ60"/>
    <mergeCell ref="AE110:AJ110"/>
    <mergeCell ref="AE111:AJ111"/>
    <mergeCell ref="AE113:AJ113"/>
    <mergeCell ref="AE114:AJ114"/>
    <mergeCell ref="AE116:AJ116"/>
    <mergeCell ref="AE117:AJ117"/>
    <mergeCell ref="AE118:AJ118"/>
    <mergeCell ref="AE119:AJ119"/>
    <mergeCell ref="AE120:AJ120"/>
    <mergeCell ref="AE121:AJ121"/>
    <mergeCell ref="AE122:AJ122"/>
    <mergeCell ref="AE123:AJ123"/>
    <mergeCell ref="AE124:AJ124"/>
    <mergeCell ref="AE125:AJ125"/>
    <mergeCell ref="AE126:AJ126"/>
    <mergeCell ref="AE127:AJ127"/>
    <mergeCell ref="AE128:AJ128"/>
    <mergeCell ref="AE129:AJ129"/>
    <mergeCell ref="AE130:AJ130"/>
    <mergeCell ref="AE131:AJ131"/>
    <mergeCell ref="AE132:AJ132"/>
    <mergeCell ref="AE140:AJ140"/>
    <mergeCell ref="AE141:AJ141"/>
    <mergeCell ref="AE133:AJ133"/>
    <mergeCell ref="AE134:AJ134"/>
    <mergeCell ref="AE135:AJ135"/>
    <mergeCell ref="AE136:AJ136"/>
    <mergeCell ref="AE137:AJ137"/>
    <mergeCell ref="AE138:AJ138"/>
    <mergeCell ref="AE139:AJ139"/>
    <mergeCell ref="AE61:AJ61"/>
    <mergeCell ref="AE62:AJ62"/>
    <mergeCell ref="AE63:AJ63"/>
    <mergeCell ref="AE64:AJ64"/>
    <mergeCell ref="AE65:AJ65"/>
    <mergeCell ref="AE66:AJ66"/>
    <mergeCell ref="AE67:AJ67"/>
    <mergeCell ref="AE68:AJ68"/>
    <mergeCell ref="AE69:AJ69"/>
    <mergeCell ref="AE70:AJ70"/>
    <mergeCell ref="AE71:AJ71"/>
    <mergeCell ref="AE72:AJ72"/>
    <mergeCell ref="AE73:AJ73"/>
    <mergeCell ref="AE74:AJ74"/>
    <mergeCell ref="AE75:AJ75"/>
    <mergeCell ref="AE76:AJ76"/>
    <mergeCell ref="AE77:AJ77"/>
    <mergeCell ref="AE78:AJ78"/>
    <mergeCell ref="AE79:AJ79"/>
    <mergeCell ref="AE80:AJ80"/>
    <mergeCell ref="AE81:AJ81"/>
    <mergeCell ref="AE82:AJ82"/>
    <mergeCell ref="AE83:AJ83"/>
    <mergeCell ref="AE84:AJ84"/>
    <mergeCell ref="AE85:AJ85"/>
    <mergeCell ref="AE86:AJ86"/>
    <mergeCell ref="AE87:AJ87"/>
    <mergeCell ref="AE88:AJ88"/>
    <mergeCell ref="AE89:AJ89"/>
    <mergeCell ref="AE90:AJ90"/>
    <mergeCell ref="AE91:AJ91"/>
    <mergeCell ref="AE92:AJ92"/>
    <mergeCell ref="AE93:AJ93"/>
    <mergeCell ref="AE94:AJ94"/>
    <mergeCell ref="AE95:AJ95"/>
    <mergeCell ref="AE96:AJ96"/>
    <mergeCell ref="AE97:AJ97"/>
    <mergeCell ref="AE98:AJ98"/>
    <mergeCell ref="AE99:AJ99"/>
    <mergeCell ref="AE100:AJ100"/>
    <mergeCell ref="AE101:AJ101"/>
    <mergeCell ref="AE102:AJ102"/>
    <mergeCell ref="AE103:AJ103"/>
    <mergeCell ref="AE104:AJ104"/>
    <mergeCell ref="AE105:AJ105"/>
    <mergeCell ref="AE106:AJ106"/>
    <mergeCell ref="AE107:AJ107"/>
    <mergeCell ref="AE108:AJ108"/>
    <mergeCell ref="AE109:AJ109"/>
  </mergeCells>
  <conditionalFormatting sqref="H2:O3 H5:I5 J5:J9 K5:K25 L5:L43 M5:O55 AB6:AC6 H7 I7:I9 AB8 H9 AB10:AD11 H12:J12 AB13:AB132 AC13:AC24 AD13:AD55 AC26:AC55 K27 K29 K31:K34 K36 K38 K40:K43 K45 L45:L55 K47 K49:K50 K52:K55 K58:O141 AC58:AD132 E69:G69 H133:J141">
    <cfRule type="timePeriod" dxfId="6" priority="1" timePeriod="today"/>
  </conditionalFormatting>
  <conditionalFormatting sqref="B5:B141 E49 C77">
    <cfRule type="containsText" dxfId="7" priority="2" operator="containsText" text="Yes">
      <formula>NOT(ISERROR(SEARCH(("Yes"),(B5))))</formula>
    </cfRule>
  </conditionalFormatting>
  <conditionalFormatting sqref="C6:C131 D9">
    <cfRule type="containsText" dxfId="8" priority="3" operator="containsText" text="No">
      <formula>NOT(ISERROR(SEARCH(("No"),(C6))))</formula>
    </cfRule>
  </conditionalFormatting>
  <conditionalFormatting sqref="C6:C131 D9">
    <cfRule type="containsText" dxfId="5" priority="4" operator="containsText" text="Yes">
      <formula>NOT(ISERROR(SEARCH(("Yes"),(C6))))</formula>
    </cfRule>
  </conditionalFormatting>
  <conditionalFormatting sqref="H21">
    <cfRule type="notContainsBlanks" dxfId="5" priority="5">
      <formula>LEN(TRIM(H21))&gt;0</formula>
    </cfRule>
  </conditionalFormatting>
  <hyperlinks>
    <hyperlink display="Last Year Offer Dates" location="18-19 Invites!A1" ref="AB2"/>
  </hyperlinks>
  <printOptions gridLines="1" horizontalCentered="1"/>
  <pageMargins bottom="0.75" footer="0.0" header="0.0" left="0.7" right="0.7" top="0.75"/>
  <pageSetup fitToHeight="0" paperSize="9" cellComments="atEnd" orientation="landscape" pageOrder="overThenDown"/>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pageSetUpPr fitToPage="1"/>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21.29"/>
    <col customWidth="1" min="2" max="2" width="8.29"/>
    <col customWidth="1" min="3" max="3" width="10.14"/>
    <col customWidth="1" min="4" max="4" width="56.43"/>
    <col customWidth="1" min="5" max="5" width="87.29"/>
    <col customWidth="1" min="6" max="6" width="37.71"/>
    <col customWidth="1" min="7" max="7" width="33.14"/>
    <col customWidth="1" min="8" max="8" width="36.71"/>
    <col customWidth="1" min="9" max="9" width="49.0"/>
    <col customWidth="1" min="10" max="10" width="14.71"/>
    <col customWidth="1" min="11" max="11" width="15.14"/>
    <col customWidth="1" min="12" max="12" width="11.0"/>
    <col customWidth="1" min="13" max="13" width="15.86"/>
  </cols>
  <sheetData>
    <row r="1">
      <c r="A1" s="1176" t="s">
        <v>4870</v>
      </c>
      <c r="B1" s="1176"/>
      <c r="C1" s="1176"/>
      <c r="D1" s="1177"/>
      <c r="E1" s="1177"/>
      <c r="F1" s="1177"/>
      <c r="G1" s="1177"/>
      <c r="H1" s="1177"/>
      <c r="I1" s="1177"/>
      <c r="J1" s="1177"/>
      <c r="K1" s="1176"/>
      <c r="L1" s="1176"/>
      <c r="M1" s="1176"/>
    </row>
    <row r="2">
      <c r="A2" s="1178"/>
      <c r="B2" s="777" t="s">
        <v>3729</v>
      </c>
      <c r="C2" s="777" t="s">
        <v>3730</v>
      </c>
      <c r="D2" s="777" t="s">
        <v>4871</v>
      </c>
      <c r="E2" s="777" t="s">
        <v>3732</v>
      </c>
      <c r="F2" s="777" t="s">
        <v>3733</v>
      </c>
      <c r="G2" s="777" t="s">
        <v>3734</v>
      </c>
      <c r="H2" s="778" t="s">
        <v>3735</v>
      </c>
      <c r="I2" s="778" t="s">
        <v>3736</v>
      </c>
      <c r="J2" s="777" t="s">
        <v>4872</v>
      </c>
      <c r="K2" s="777" t="s">
        <v>3738</v>
      </c>
      <c r="L2" s="777" t="s">
        <v>4873</v>
      </c>
      <c r="M2" s="777" t="s">
        <v>4874</v>
      </c>
    </row>
    <row r="3">
      <c r="A3" s="779" t="s">
        <v>15</v>
      </c>
      <c r="B3" s="780"/>
      <c r="C3" s="780"/>
      <c r="D3" s="781"/>
      <c r="E3" s="781"/>
      <c r="F3" s="781"/>
      <c r="G3" s="781"/>
      <c r="H3" s="781"/>
      <c r="I3" s="781"/>
      <c r="J3" s="781"/>
      <c r="K3" s="780"/>
      <c r="L3" s="780"/>
      <c r="M3" s="780"/>
    </row>
    <row r="4">
      <c r="A4" s="783" t="s">
        <v>16</v>
      </c>
      <c r="B4" s="784">
        <v>3.0</v>
      </c>
      <c r="C4" s="784">
        <v>12.0</v>
      </c>
      <c r="D4" s="785" t="s">
        <v>4875</v>
      </c>
      <c r="E4" s="785"/>
      <c r="F4" s="785" t="s">
        <v>4876</v>
      </c>
      <c r="G4" s="786" t="s">
        <v>4877</v>
      </c>
      <c r="H4" s="786" t="s">
        <v>4878</v>
      </c>
      <c r="I4" s="785" t="s">
        <v>4879</v>
      </c>
      <c r="J4" s="785" t="s">
        <v>4880</v>
      </c>
      <c r="K4" s="784" t="s">
        <v>3870</v>
      </c>
      <c r="L4" s="784" t="s">
        <v>3750</v>
      </c>
      <c r="M4" s="784" t="s">
        <v>4881</v>
      </c>
    </row>
    <row r="5">
      <c r="A5" s="788" t="s">
        <v>3634</v>
      </c>
      <c r="B5" s="780"/>
      <c r="C5" s="780"/>
      <c r="D5" s="781"/>
      <c r="E5" s="781"/>
      <c r="F5" s="781"/>
      <c r="G5" s="781"/>
      <c r="H5" s="781"/>
      <c r="I5" s="781"/>
      <c r="J5" s="781"/>
      <c r="K5" s="780"/>
      <c r="L5" s="780"/>
      <c r="M5" s="780"/>
    </row>
    <row r="6">
      <c r="A6" s="1179" t="s">
        <v>3636</v>
      </c>
      <c r="B6" s="1180">
        <v>1.0</v>
      </c>
      <c r="C6" s="1180">
        <v>2.0</v>
      </c>
      <c r="D6" s="1181"/>
      <c r="E6" s="1182"/>
      <c r="F6" s="1182"/>
      <c r="G6" s="1182"/>
      <c r="H6" s="1182"/>
      <c r="I6" s="1182"/>
      <c r="J6" s="1182"/>
      <c r="K6" s="1183"/>
      <c r="L6" s="1183"/>
      <c r="M6" s="1183"/>
    </row>
    <row r="7">
      <c r="A7" s="779" t="s">
        <v>24</v>
      </c>
      <c r="B7" s="780"/>
      <c r="C7" s="780"/>
      <c r="D7" s="781"/>
      <c r="E7" s="781"/>
      <c r="F7" s="781"/>
      <c r="G7" s="781"/>
      <c r="H7" s="781"/>
      <c r="I7" s="781"/>
      <c r="J7" s="781"/>
      <c r="K7" s="780"/>
      <c r="L7" s="780"/>
      <c r="M7" s="780"/>
    </row>
    <row r="8">
      <c r="A8" s="783" t="s">
        <v>25</v>
      </c>
      <c r="B8" s="784">
        <v>1.0</v>
      </c>
      <c r="C8" s="784">
        <v>5.0</v>
      </c>
      <c r="D8" s="785" t="s">
        <v>4882</v>
      </c>
      <c r="E8" s="785" t="s">
        <v>4883</v>
      </c>
      <c r="F8" s="785" t="s">
        <v>4884</v>
      </c>
      <c r="G8" s="785" t="s">
        <v>4885</v>
      </c>
      <c r="H8" s="785" t="s">
        <v>4886</v>
      </c>
      <c r="I8" s="785" t="s">
        <v>4887</v>
      </c>
      <c r="J8" s="785" t="s">
        <v>4880</v>
      </c>
      <c r="K8" s="784" t="s">
        <v>4888</v>
      </c>
      <c r="L8" s="811">
        <v>43648.0</v>
      </c>
      <c r="M8" s="784"/>
    </row>
    <row r="9">
      <c r="A9" s="793" t="s">
        <v>28</v>
      </c>
      <c r="B9" s="784">
        <v>2.0</v>
      </c>
      <c r="C9" s="784">
        <v>7.0</v>
      </c>
      <c r="D9" s="785" t="s">
        <v>3</v>
      </c>
      <c r="E9" s="785" t="s">
        <v>4889</v>
      </c>
      <c r="F9" s="785" t="s">
        <v>4890</v>
      </c>
      <c r="G9" s="785"/>
      <c r="H9" s="785" t="s">
        <v>4891</v>
      </c>
      <c r="I9" s="785" t="s">
        <v>4892</v>
      </c>
      <c r="J9" s="785" t="s">
        <v>4880</v>
      </c>
      <c r="K9" s="784" t="s">
        <v>4893</v>
      </c>
      <c r="L9" s="784" t="s">
        <v>4894</v>
      </c>
      <c r="M9" s="784" t="s">
        <v>4895</v>
      </c>
    </row>
    <row r="10">
      <c r="A10" s="779" t="s">
        <v>29</v>
      </c>
      <c r="B10" s="780"/>
      <c r="C10" s="780"/>
      <c r="D10" s="781"/>
      <c r="E10" s="781"/>
      <c r="F10" s="781"/>
      <c r="G10" s="781"/>
      <c r="H10" s="781"/>
      <c r="I10" s="781"/>
      <c r="J10" s="781"/>
      <c r="K10" s="780"/>
      <c r="L10" s="780"/>
      <c r="M10" s="780"/>
    </row>
    <row r="11" ht="64.5" customHeight="1">
      <c r="A11" s="783" t="s">
        <v>35</v>
      </c>
      <c r="B11" s="784">
        <v>2.0</v>
      </c>
      <c r="C11" s="784">
        <v>4.0</v>
      </c>
      <c r="D11" s="785" t="s">
        <v>4896</v>
      </c>
      <c r="E11" s="785" t="s">
        <v>4897</v>
      </c>
      <c r="F11" s="785" t="s">
        <v>4898</v>
      </c>
      <c r="G11" s="785" t="s">
        <v>4899</v>
      </c>
      <c r="H11" s="785" t="s">
        <v>4900</v>
      </c>
      <c r="I11" s="785" t="s">
        <v>4901</v>
      </c>
      <c r="J11" s="785" t="s">
        <v>4880</v>
      </c>
      <c r="K11" s="784" t="s">
        <v>4006</v>
      </c>
      <c r="L11" s="784" t="s">
        <v>4902</v>
      </c>
      <c r="M11" s="784" t="s">
        <v>3778</v>
      </c>
    </row>
    <row r="12">
      <c r="A12" s="783" t="s">
        <v>30</v>
      </c>
      <c r="B12" s="784">
        <v>1.0</v>
      </c>
      <c r="C12" s="784">
        <v>4.0</v>
      </c>
      <c r="D12" s="785" t="s">
        <v>4903</v>
      </c>
      <c r="E12" s="785" t="s">
        <v>4904</v>
      </c>
      <c r="F12" s="785" t="s">
        <v>4905</v>
      </c>
      <c r="G12" s="785" t="s">
        <v>4906</v>
      </c>
      <c r="H12" s="785" t="s">
        <v>4907</v>
      </c>
      <c r="I12" s="785" t="s">
        <v>4908</v>
      </c>
      <c r="J12" s="785" t="s">
        <v>4880</v>
      </c>
      <c r="K12" s="784" t="s">
        <v>4006</v>
      </c>
      <c r="L12" s="784" t="s">
        <v>4909</v>
      </c>
      <c r="M12" s="784" t="s">
        <v>3786</v>
      </c>
    </row>
    <row r="13" ht="237.0" customHeight="1">
      <c r="A13" s="783" t="s">
        <v>36</v>
      </c>
      <c r="B13" s="784">
        <v>2.0</v>
      </c>
      <c r="C13" s="784">
        <v>8.0</v>
      </c>
      <c r="E13" s="785" t="s">
        <v>4910</v>
      </c>
      <c r="F13" s="785" t="s">
        <v>4911</v>
      </c>
      <c r="G13" s="785" t="s">
        <v>4912</v>
      </c>
      <c r="H13" s="785" t="s">
        <v>4913</v>
      </c>
      <c r="I13" s="785" t="s">
        <v>4914</v>
      </c>
      <c r="J13" s="785" t="s">
        <v>4880</v>
      </c>
      <c r="K13" s="784" t="s">
        <v>3870</v>
      </c>
      <c r="L13" s="784" t="s">
        <v>4915</v>
      </c>
      <c r="M13" s="784" t="s">
        <v>3791</v>
      </c>
    </row>
    <row r="14" ht="33.75" customHeight="1">
      <c r="A14" s="1184" t="s">
        <v>42</v>
      </c>
      <c r="B14" s="1180">
        <v>2.0</v>
      </c>
      <c r="C14" s="1180">
        <v>6.0</v>
      </c>
      <c r="D14" s="1181"/>
      <c r="E14" s="1181"/>
      <c r="F14" s="1182"/>
      <c r="G14" s="1182"/>
      <c r="H14" s="1182"/>
      <c r="I14" s="1182"/>
      <c r="J14" s="1182"/>
      <c r="K14" s="1183"/>
      <c r="L14" s="1183"/>
      <c r="M14" s="1183"/>
    </row>
    <row r="15" ht="231.0" customHeight="1">
      <c r="A15" s="783" t="s">
        <v>61</v>
      </c>
      <c r="B15" s="784">
        <v>4.0</v>
      </c>
      <c r="C15" s="784"/>
      <c r="D15" s="785" t="s">
        <v>4916</v>
      </c>
      <c r="E15" s="785" t="s">
        <v>4917</v>
      </c>
      <c r="F15" s="785" t="s">
        <v>4918</v>
      </c>
      <c r="G15" s="785" t="s">
        <v>4919</v>
      </c>
      <c r="H15" s="785" t="s">
        <v>4920</v>
      </c>
      <c r="I15" s="785" t="s">
        <v>4921</v>
      </c>
      <c r="J15" s="785" t="s">
        <v>4922</v>
      </c>
      <c r="K15" s="784" t="s">
        <v>3870</v>
      </c>
      <c r="L15" s="784" t="s">
        <v>4923</v>
      </c>
      <c r="M15" s="784" t="s">
        <v>3802</v>
      </c>
    </row>
    <row r="16" ht="45.0" customHeight="1">
      <c r="A16" s="783" t="s">
        <v>70</v>
      </c>
      <c r="B16" s="784">
        <v>2.0</v>
      </c>
      <c r="C16" s="784">
        <v>6.0</v>
      </c>
      <c r="D16" s="1185" t="s">
        <v>4924</v>
      </c>
      <c r="E16" s="785" t="s">
        <v>4925</v>
      </c>
      <c r="F16" s="785" t="s">
        <v>4926</v>
      </c>
      <c r="G16" s="785" t="s">
        <v>4927</v>
      </c>
      <c r="H16" s="791"/>
      <c r="I16" s="785" t="s">
        <v>4928</v>
      </c>
      <c r="J16" s="785" t="s">
        <v>4929</v>
      </c>
      <c r="K16" s="784" t="s">
        <v>3870</v>
      </c>
      <c r="L16" s="784" t="s">
        <v>4930</v>
      </c>
      <c r="M16" s="784" t="s">
        <v>3809</v>
      </c>
    </row>
    <row r="17">
      <c r="A17" s="783" t="s">
        <v>78</v>
      </c>
      <c r="B17" s="784">
        <v>3.0</v>
      </c>
      <c r="C17" s="784">
        <v>12.0</v>
      </c>
      <c r="D17" s="785" t="s">
        <v>4931</v>
      </c>
      <c r="E17" s="785" t="s">
        <v>4932</v>
      </c>
      <c r="F17" s="785" t="s">
        <v>4933</v>
      </c>
      <c r="G17" s="785" t="s">
        <v>4934</v>
      </c>
      <c r="H17" s="785" t="s">
        <v>4935</v>
      </c>
      <c r="I17" s="785" t="s">
        <v>4936</v>
      </c>
      <c r="J17" s="785" t="s">
        <v>4937</v>
      </c>
      <c r="K17" s="784" t="s">
        <v>4888</v>
      </c>
      <c r="L17" s="784" t="s">
        <v>4938</v>
      </c>
      <c r="M17" s="784" t="s">
        <v>3820</v>
      </c>
    </row>
    <row r="18">
      <c r="A18" s="783" t="s">
        <v>87</v>
      </c>
      <c r="B18" s="784">
        <v>3.0</v>
      </c>
      <c r="C18" s="784"/>
      <c r="D18" s="785"/>
      <c r="E18" s="787" t="s">
        <v>4939</v>
      </c>
      <c r="F18" s="785" t="s">
        <v>4940</v>
      </c>
      <c r="G18" s="785"/>
      <c r="H18" s="785"/>
      <c r="I18" s="1186" t="s">
        <v>4941</v>
      </c>
      <c r="J18" s="785"/>
      <c r="K18" s="792"/>
      <c r="L18" s="784"/>
      <c r="M18" s="784"/>
    </row>
    <row r="19">
      <c r="A19" s="783" t="s">
        <v>93</v>
      </c>
      <c r="B19" s="784">
        <v>3.0</v>
      </c>
      <c r="C19" s="784">
        <v>14.0</v>
      </c>
      <c r="D19" s="785" t="s">
        <v>4942</v>
      </c>
      <c r="E19" s="785" t="s">
        <v>4943</v>
      </c>
      <c r="F19" s="785" t="s">
        <v>4944</v>
      </c>
      <c r="G19" s="785" t="s">
        <v>4945</v>
      </c>
      <c r="H19" s="785" t="s">
        <v>4946</v>
      </c>
      <c r="I19" s="785" t="s">
        <v>4947</v>
      </c>
      <c r="J19" s="785" t="s">
        <v>4948</v>
      </c>
      <c r="K19" s="792"/>
      <c r="L19" s="784" t="s">
        <v>4949</v>
      </c>
      <c r="M19" s="784" t="s">
        <v>3828</v>
      </c>
    </row>
    <row r="20">
      <c r="A20" s="1184" t="s">
        <v>3829</v>
      </c>
      <c r="B20" s="1180">
        <v>2.0</v>
      </c>
      <c r="C20" s="1183"/>
      <c r="D20" s="1182"/>
      <c r="E20" s="1182"/>
      <c r="F20" s="1182"/>
      <c r="G20" s="1182"/>
      <c r="H20" s="1182"/>
      <c r="I20" s="1182"/>
      <c r="J20" s="1182"/>
      <c r="K20" s="1183"/>
      <c r="L20" s="1183"/>
      <c r="M20" s="1183"/>
    </row>
    <row r="21" ht="16.5" customHeight="1">
      <c r="A21" s="779" t="s">
        <v>107</v>
      </c>
      <c r="B21" s="780"/>
      <c r="C21" s="780"/>
      <c r="D21" s="781"/>
      <c r="E21" s="798"/>
      <c r="F21" s="781"/>
      <c r="G21" s="798"/>
      <c r="H21" s="798"/>
      <c r="I21" s="781"/>
      <c r="J21" s="781"/>
      <c r="K21" s="780"/>
      <c r="L21" s="780"/>
      <c r="M21" s="780"/>
    </row>
    <row r="22" ht="129.75" customHeight="1">
      <c r="A22" s="783" t="s">
        <v>108</v>
      </c>
      <c r="B22" s="784">
        <v>2.0</v>
      </c>
      <c r="C22" s="784">
        <v>8.0</v>
      </c>
      <c r="D22" s="785" t="s">
        <v>4950</v>
      </c>
      <c r="E22" s="785" t="s">
        <v>3873</v>
      </c>
      <c r="F22" s="785" t="s">
        <v>4951</v>
      </c>
      <c r="G22" s="785" t="s">
        <v>4952</v>
      </c>
      <c r="H22" s="785" t="s">
        <v>4953</v>
      </c>
      <c r="I22" s="785" t="s">
        <v>4954</v>
      </c>
      <c r="J22" s="785" t="s">
        <v>4955</v>
      </c>
      <c r="K22" s="784" t="s">
        <v>4006</v>
      </c>
      <c r="L22" s="799">
        <v>0.3020833333333333</v>
      </c>
      <c r="M22" s="784" t="s">
        <v>3838</v>
      </c>
    </row>
    <row r="23">
      <c r="A23" s="779" t="s">
        <v>109</v>
      </c>
      <c r="B23" s="780"/>
      <c r="C23" s="780"/>
      <c r="D23" s="781"/>
      <c r="E23" s="781"/>
      <c r="F23" s="781"/>
      <c r="G23" s="781"/>
      <c r="H23" s="781"/>
      <c r="I23" s="781"/>
      <c r="J23" s="781"/>
      <c r="K23" s="780"/>
      <c r="L23" s="780"/>
      <c r="M23" s="780"/>
    </row>
    <row r="24" ht="99.75" customHeight="1">
      <c r="A24" s="783" t="s">
        <v>110</v>
      </c>
      <c r="B24" s="784">
        <v>3.0</v>
      </c>
      <c r="C24" s="784">
        <v>14.0</v>
      </c>
      <c r="D24" s="785" t="s">
        <v>4956</v>
      </c>
      <c r="E24" s="785" t="s">
        <v>3873</v>
      </c>
      <c r="F24" s="785" t="s">
        <v>4957</v>
      </c>
      <c r="G24" s="791"/>
      <c r="H24" s="785" t="s">
        <v>4958</v>
      </c>
      <c r="I24" s="797" t="s">
        <v>4959</v>
      </c>
      <c r="J24" s="791"/>
      <c r="K24" s="792"/>
      <c r="L24" s="792"/>
      <c r="M24" s="792"/>
    </row>
    <row r="25">
      <c r="A25" s="779" t="s">
        <v>128</v>
      </c>
      <c r="B25" s="780"/>
      <c r="C25" s="780"/>
      <c r="D25" s="781"/>
      <c r="E25" s="781"/>
      <c r="F25" s="781"/>
      <c r="G25" s="781"/>
      <c r="H25" s="781"/>
      <c r="I25" s="781"/>
      <c r="J25" s="781"/>
      <c r="K25" s="780"/>
      <c r="L25" s="780"/>
      <c r="M25" s="780"/>
    </row>
    <row r="26">
      <c r="A26" s="1184" t="s">
        <v>129</v>
      </c>
      <c r="B26" s="1180">
        <v>1.0</v>
      </c>
      <c r="C26" s="1183"/>
      <c r="D26" s="1182"/>
      <c r="E26" s="1182"/>
      <c r="F26" s="1182"/>
      <c r="G26" s="1181"/>
      <c r="H26" s="1181"/>
      <c r="I26" s="1181"/>
      <c r="J26" s="1182"/>
      <c r="K26" s="1183"/>
      <c r="L26" s="1183"/>
      <c r="M26" s="1183"/>
    </row>
    <row r="27">
      <c r="A27" s="779" t="s">
        <v>130</v>
      </c>
      <c r="B27" s="780"/>
      <c r="C27" s="780"/>
      <c r="D27" s="781"/>
      <c r="E27" s="781"/>
      <c r="F27" s="781"/>
      <c r="G27" s="781"/>
      <c r="H27" s="781"/>
      <c r="I27" s="781"/>
      <c r="J27" s="781"/>
      <c r="K27" s="780"/>
      <c r="L27" s="780"/>
      <c r="M27" s="780"/>
    </row>
    <row r="28">
      <c r="A28" s="1184" t="s">
        <v>3853</v>
      </c>
      <c r="B28" s="1180">
        <v>1.0</v>
      </c>
      <c r="C28" s="1180">
        <v>4.0</v>
      </c>
      <c r="D28" s="1181"/>
      <c r="E28" s="1182"/>
      <c r="F28" s="1182"/>
      <c r="G28" s="1181"/>
      <c r="H28" s="1181"/>
      <c r="I28" s="1181"/>
      <c r="J28" s="1181"/>
      <c r="K28" s="1180"/>
      <c r="L28" s="1180"/>
      <c r="M28" s="1180"/>
    </row>
    <row r="29">
      <c r="A29" s="783" t="s">
        <v>141</v>
      </c>
      <c r="B29" s="784">
        <v>2.0</v>
      </c>
      <c r="C29" s="784">
        <v>8.0</v>
      </c>
      <c r="D29" s="785" t="s">
        <v>4960</v>
      </c>
      <c r="E29" s="785" t="s">
        <v>4961</v>
      </c>
      <c r="F29" s="785" t="s">
        <v>4962</v>
      </c>
      <c r="G29" s="785"/>
      <c r="H29" s="785" t="s">
        <v>4963</v>
      </c>
      <c r="I29" s="785" t="s">
        <v>4964</v>
      </c>
      <c r="J29" s="785" t="s">
        <v>4965</v>
      </c>
      <c r="K29" s="784" t="s">
        <v>3870</v>
      </c>
      <c r="L29" s="784" t="s">
        <v>4966</v>
      </c>
      <c r="M29" s="784" t="s">
        <v>4967</v>
      </c>
    </row>
    <row r="30">
      <c r="A30" s="793" t="s">
        <v>3640</v>
      </c>
      <c r="B30" s="784">
        <v>2.0</v>
      </c>
      <c r="C30" s="784">
        <v>12.0</v>
      </c>
      <c r="D30" s="785"/>
      <c r="E30" s="791"/>
      <c r="F30" s="791"/>
      <c r="G30" s="785"/>
      <c r="H30" s="785" t="s">
        <v>4968</v>
      </c>
      <c r="I30" s="785" t="s">
        <v>4969</v>
      </c>
      <c r="J30" s="785"/>
      <c r="K30" s="792"/>
      <c r="L30" s="792"/>
      <c r="M30" s="792"/>
    </row>
    <row r="31">
      <c r="A31" s="803" t="s">
        <v>3877</v>
      </c>
      <c r="B31" s="784">
        <v>3.0</v>
      </c>
      <c r="C31" s="792"/>
      <c r="D31" s="785" t="s">
        <v>4970</v>
      </c>
      <c r="E31" s="791"/>
      <c r="F31" s="785"/>
      <c r="G31" s="785"/>
      <c r="H31" s="785"/>
      <c r="I31" s="785" t="s">
        <v>4971</v>
      </c>
      <c r="J31" s="785" t="s">
        <v>4972</v>
      </c>
      <c r="K31" s="784" t="s">
        <v>4006</v>
      </c>
      <c r="L31" s="784"/>
      <c r="M31" s="784"/>
    </row>
    <row r="32">
      <c r="A32" s="779" t="s">
        <v>149</v>
      </c>
      <c r="B32" s="780"/>
      <c r="C32" s="780"/>
      <c r="D32" s="781"/>
      <c r="E32" s="781"/>
      <c r="F32" s="781"/>
      <c r="G32" s="781"/>
      <c r="H32" s="781"/>
      <c r="I32" s="781"/>
      <c r="J32" s="781"/>
      <c r="K32" s="780"/>
      <c r="L32" s="780"/>
      <c r="M32" s="780"/>
    </row>
    <row r="33">
      <c r="A33" s="783" t="s">
        <v>150</v>
      </c>
      <c r="B33" s="784">
        <v>4.0</v>
      </c>
      <c r="C33" s="784">
        <v>16.0</v>
      </c>
      <c r="D33" s="785" t="s">
        <v>4973</v>
      </c>
      <c r="E33" s="785" t="s">
        <v>4974</v>
      </c>
      <c r="F33" s="785" t="s">
        <v>4975</v>
      </c>
      <c r="G33" s="785"/>
      <c r="H33" s="785" t="s">
        <v>4976</v>
      </c>
      <c r="I33" s="785" t="s">
        <v>4977</v>
      </c>
      <c r="J33" s="785" t="s">
        <v>4880</v>
      </c>
      <c r="K33" s="784" t="s">
        <v>3870</v>
      </c>
      <c r="L33" s="784" t="s">
        <v>3750</v>
      </c>
      <c r="M33" s="784" t="s">
        <v>3897</v>
      </c>
    </row>
    <row r="34">
      <c r="A34" s="779" t="s">
        <v>158</v>
      </c>
      <c r="B34" s="780"/>
      <c r="C34" s="780"/>
      <c r="D34" s="781"/>
      <c r="E34" s="781"/>
      <c r="F34" s="781"/>
      <c r="G34" s="781"/>
      <c r="H34" s="781"/>
      <c r="I34" s="781"/>
      <c r="J34" s="781"/>
      <c r="K34" s="780"/>
      <c r="L34" s="780"/>
      <c r="M34" s="780"/>
    </row>
    <row r="35">
      <c r="A35" s="1184" t="s">
        <v>159</v>
      </c>
      <c r="B35" s="1183"/>
      <c r="C35" s="1183"/>
      <c r="D35" s="1182"/>
      <c r="E35" s="1182"/>
      <c r="F35" s="1182"/>
      <c r="G35" s="1182"/>
      <c r="H35" s="1182"/>
      <c r="I35" s="1182"/>
      <c r="J35" s="1181"/>
      <c r="K35" s="1180"/>
      <c r="L35" s="1180"/>
      <c r="M35" s="1180"/>
    </row>
    <row r="36">
      <c r="A36" s="779" t="s">
        <v>164</v>
      </c>
      <c r="B36" s="780"/>
      <c r="C36" s="780"/>
      <c r="D36" s="781"/>
      <c r="E36" s="781"/>
      <c r="F36" s="781"/>
      <c r="G36" s="781"/>
      <c r="H36" s="781"/>
      <c r="I36" s="781"/>
      <c r="J36" s="781"/>
      <c r="K36" s="780"/>
      <c r="L36" s="780"/>
      <c r="M36" s="780"/>
    </row>
    <row r="37">
      <c r="A37" s="1184" t="s">
        <v>165</v>
      </c>
      <c r="B37" s="1180">
        <v>2.0</v>
      </c>
      <c r="C37" s="1183"/>
      <c r="D37" s="1181" t="s">
        <v>4978</v>
      </c>
      <c r="E37" s="1182"/>
      <c r="F37" s="1182"/>
      <c r="G37" s="1182"/>
      <c r="H37" s="1182"/>
      <c r="I37" s="1181" t="s">
        <v>4979</v>
      </c>
      <c r="J37" s="1182"/>
      <c r="K37" s="1183"/>
      <c r="L37" s="1183"/>
      <c r="M37" s="1183"/>
    </row>
    <row r="38" ht="136.5" customHeight="1">
      <c r="A38" s="783" t="s">
        <v>3641</v>
      </c>
      <c r="B38" s="804">
        <v>2.0</v>
      </c>
      <c r="C38" s="804">
        <v>9.0</v>
      </c>
      <c r="D38" s="796" t="s">
        <v>4980</v>
      </c>
      <c r="E38" s="785" t="s">
        <v>4981</v>
      </c>
      <c r="F38" s="785" t="s">
        <v>4982</v>
      </c>
      <c r="G38" s="785" t="s">
        <v>4983</v>
      </c>
      <c r="H38" s="785" t="s">
        <v>4984</v>
      </c>
      <c r="I38" s="785" t="s">
        <v>4985</v>
      </c>
      <c r="J38" s="785" t="s">
        <v>113</v>
      </c>
      <c r="K38" s="784" t="s">
        <v>3870</v>
      </c>
      <c r="L38" s="784" t="s">
        <v>4986</v>
      </c>
      <c r="M38" s="784" t="s">
        <v>3998</v>
      </c>
    </row>
    <row r="39">
      <c r="A39" s="783" t="s">
        <v>3642</v>
      </c>
      <c r="B39" s="784">
        <v>2.0</v>
      </c>
      <c r="C39" s="784">
        <v>6.0</v>
      </c>
      <c r="D39" s="785" t="s">
        <v>4987</v>
      </c>
      <c r="E39" s="785" t="s">
        <v>4988</v>
      </c>
      <c r="F39" s="785" t="s">
        <v>4989</v>
      </c>
      <c r="G39" s="785" t="s">
        <v>4990</v>
      </c>
      <c r="H39" s="785" t="s">
        <v>4991</v>
      </c>
      <c r="I39" s="785" t="s">
        <v>4992</v>
      </c>
      <c r="J39" s="785" t="s">
        <v>113</v>
      </c>
      <c r="K39" s="784" t="s">
        <v>3870</v>
      </c>
      <c r="L39" s="784" t="s">
        <v>4993</v>
      </c>
      <c r="M39" s="784" t="s">
        <v>3914</v>
      </c>
    </row>
    <row r="40" ht="123.0" customHeight="1">
      <c r="A40" s="793" t="s">
        <v>186</v>
      </c>
      <c r="B40" s="784">
        <v>3.0</v>
      </c>
      <c r="C40" s="784">
        <v>11.0</v>
      </c>
      <c r="D40" s="785" t="s">
        <v>4994</v>
      </c>
      <c r="E40" s="785" t="s">
        <v>4995</v>
      </c>
      <c r="F40" s="785" t="s">
        <v>4996</v>
      </c>
      <c r="G40" s="785" t="s">
        <v>4997</v>
      </c>
      <c r="H40" s="785" t="s">
        <v>4998</v>
      </c>
      <c r="I40" s="785" t="s">
        <v>4999</v>
      </c>
      <c r="J40" s="785" t="s">
        <v>5000</v>
      </c>
      <c r="K40" s="784" t="s">
        <v>4888</v>
      </c>
      <c r="L40" s="784" t="s">
        <v>5001</v>
      </c>
      <c r="M40" s="784" t="s">
        <v>3939</v>
      </c>
    </row>
    <row r="41">
      <c r="A41" s="779" t="s">
        <v>207</v>
      </c>
      <c r="B41" s="780"/>
      <c r="C41" s="780"/>
      <c r="D41" s="781"/>
      <c r="E41" s="781"/>
      <c r="F41" s="781"/>
      <c r="G41" s="781"/>
      <c r="H41" s="781"/>
      <c r="I41" s="781"/>
      <c r="J41" s="781"/>
      <c r="K41" s="780"/>
      <c r="L41" s="780"/>
      <c r="M41" s="780"/>
    </row>
    <row r="42">
      <c r="A42" s="783" t="s">
        <v>208</v>
      </c>
      <c r="B42" s="784">
        <v>1.0</v>
      </c>
      <c r="C42" s="784">
        <v>7.0</v>
      </c>
      <c r="D42" s="785" t="s">
        <v>5002</v>
      </c>
      <c r="E42" s="785" t="s">
        <v>5003</v>
      </c>
      <c r="F42" s="785"/>
      <c r="G42" s="785" t="s">
        <v>5004</v>
      </c>
      <c r="H42" s="791"/>
      <c r="I42" s="785" t="s">
        <v>5005</v>
      </c>
      <c r="J42" s="785" t="s">
        <v>4880</v>
      </c>
      <c r="K42" s="784" t="s">
        <v>3870</v>
      </c>
      <c r="L42" s="784" t="s">
        <v>5006</v>
      </c>
      <c r="M42" s="792"/>
    </row>
    <row r="43">
      <c r="A43" s="779" t="s">
        <v>211</v>
      </c>
      <c r="B43" s="780"/>
      <c r="C43" s="780"/>
      <c r="D43" s="781"/>
      <c r="E43" s="781"/>
      <c r="F43" s="781"/>
      <c r="G43" s="781"/>
      <c r="H43" s="781"/>
      <c r="I43" s="781"/>
      <c r="J43" s="781"/>
      <c r="K43" s="780"/>
      <c r="L43" s="780"/>
      <c r="M43" s="780"/>
    </row>
    <row r="44">
      <c r="A44" s="1184" t="s">
        <v>211</v>
      </c>
      <c r="B44" s="1180">
        <v>2.0</v>
      </c>
      <c r="C44" s="1180"/>
      <c r="D44" s="1181"/>
      <c r="E44" s="1181"/>
      <c r="F44" s="1181"/>
      <c r="G44" s="1181"/>
      <c r="H44" s="1181"/>
      <c r="I44" s="1181"/>
      <c r="J44" s="1182"/>
      <c r="K44" s="1183"/>
      <c r="L44" s="1183"/>
      <c r="M44" s="1183"/>
    </row>
    <row r="45">
      <c r="A45" s="779" t="s">
        <v>213</v>
      </c>
      <c r="B45" s="780"/>
      <c r="C45" s="780"/>
      <c r="D45" s="781"/>
      <c r="E45" s="781"/>
      <c r="F45" s="781"/>
      <c r="G45" s="781"/>
      <c r="H45" s="781"/>
      <c r="I45" s="781"/>
      <c r="J45" s="781"/>
      <c r="K45" s="780"/>
      <c r="L45" s="780"/>
      <c r="M45" s="780"/>
    </row>
    <row r="46">
      <c r="A46" s="1184" t="s">
        <v>214</v>
      </c>
      <c r="B46" s="1180">
        <v>1.0</v>
      </c>
      <c r="C46" s="1180">
        <v>6.0</v>
      </c>
      <c r="D46" s="1182"/>
      <c r="E46" s="1182"/>
      <c r="F46" s="1182"/>
      <c r="G46" s="1182"/>
      <c r="H46" s="1182"/>
      <c r="I46" s="1182"/>
      <c r="J46" s="1182"/>
      <c r="K46" s="1183"/>
      <c r="L46" s="1183"/>
      <c r="M46" s="1183"/>
    </row>
    <row r="47">
      <c r="A47" s="783" t="s">
        <v>218</v>
      </c>
      <c r="B47" s="784">
        <v>2.0</v>
      </c>
      <c r="C47" s="784">
        <v>6.0</v>
      </c>
      <c r="D47" s="791"/>
      <c r="E47" s="791"/>
      <c r="F47" s="791"/>
      <c r="G47" s="791"/>
      <c r="H47" s="785" t="s">
        <v>5007</v>
      </c>
      <c r="I47" s="785" t="s">
        <v>5008</v>
      </c>
      <c r="J47" s="791"/>
      <c r="K47" s="792"/>
      <c r="L47" s="792"/>
      <c r="M47" s="792"/>
    </row>
    <row r="48">
      <c r="A48" s="779" t="s">
        <v>219</v>
      </c>
      <c r="B48" s="780"/>
      <c r="C48" s="780"/>
      <c r="D48" s="781"/>
      <c r="E48" s="781"/>
      <c r="F48" s="781"/>
      <c r="G48" s="781"/>
      <c r="H48" s="781"/>
      <c r="I48" s="781"/>
      <c r="J48" s="781"/>
      <c r="K48" s="780"/>
      <c r="L48" s="780"/>
      <c r="M48" s="780"/>
    </row>
    <row r="49" ht="387.0" customHeight="1">
      <c r="A49" s="783" t="s">
        <v>220</v>
      </c>
      <c r="B49" s="784">
        <v>6.0</v>
      </c>
      <c r="C49" s="784"/>
      <c r="D49" s="785" t="s">
        <v>5009</v>
      </c>
      <c r="E49" s="791"/>
      <c r="F49" s="785"/>
      <c r="G49" s="785"/>
      <c r="I49" s="1186" t="s">
        <v>5010</v>
      </c>
      <c r="J49" s="785"/>
      <c r="K49" s="792"/>
      <c r="L49" s="792"/>
      <c r="M49" s="792"/>
    </row>
    <row r="50">
      <c r="A50" s="783" t="s">
        <v>232</v>
      </c>
      <c r="B50" s="784">
        <v>3.0</v>
      </c>
      <c r="C50" s="784">
        <v>9.0</v>
      </c>
      <c r="D50" s="785" t="s">
        <v>5011</v>
      </c>
      <c r="E50" s="785" t="s">
        <v>5012</v>
      </c>
      <c r="F50" s="785" t="s">
        <v>5013</v>
      </c>
      <c r="G50" s="785" t="s">
        <v>5014</v>
      </c>
      <c r="H50" s="785" t="s">
        <v>5015</v>
      </c>
      <c r="I50" s="785" t="s">
        <v>5016</v>
      </c>
      <c r="J50" s="785" t="s">
        <v>5017</v>
      </c>
      <c r="K50" s="784" t="s">
        <v>5018</v>
      </c>
      <c r="L50" s="784" t="s">
        <v>5019</v>
      </c>
      <c r="M50" s="784" t="s">
        <v>3974</v>
      </c>
    </row>
    <row r="51">
      <c r="A51" s="779" t="s">
        <v>233</v>
      </c>
      <c r="B51" s="780"/>
      <c r="C51" s="780"/>
      <c r="D51" s="781"/>
      <c r="E51" s="781"/>
      <c r="F51" s="781"/>
      <c r="G51" s="781"/>
      <c r="H51" s="781"/>
      <c r="I51" s="781"/>
      <c r="J51" s="781"/>
      <c r="K51" s="780"/>
      <c r="L51" s="780"/>
      <c r="M51" s="780"/>
    </row>
    <row r="52">
      <c r="A52" s="783" t="s">
        <v>236</v>
      </c>
      <c r="B52" s="784">
        <v>4.0</v>
      </c>
      <c r="C52" s="784">
        <v>16.0</v>
      </c>
      <c r="D52" s="785" t="s">
        <v>5020</v>
      </c>
      <c r="E52" s="785" t="s">
        <v>5021</v>
      </c>
      <c r="F52" s="785" t="s">
        <v>5022</v>
      </c>
      <c r="G52" s="785" t="s">
        <v>5023</v>
      </c>
      <c r="H52" s="785" t="s">
        <v>5024</v>
      </c>
      <c r="I52" s="785" t="s">
        <v>5025</v>
      </c>
      <c r="J52" s="785" t="s">
        <v>5026</v>
      </c>
      <c r="K52" s="784" t="s">
        <v>5027</v>
      </c>
      <c r="L52" s="811">
        <v>43682.0</v>
      </c>
      <c r="M52" s="784" t="s">
        <v>3983</v>
      </c>
    </row>
    <row r="53">
      <c r="A53" s="783" t="s">
        <v>243</v>
      </c>
      <c r="B53" s="784">
        <v>3.0</v>
      </c>
      <c r="C53" s="784">
        <v>11.0</v>
      </c>
      <c r="D53" s="785" t="s">
        <v>5028</v>
      </c>
      <c r="E53" s="785" t="s">
        <v>5029</v>
      </c>
      <c r="F53" s="785" t="s">
        <v>5030</v>
      </c>
      <c r="G53" s="785" t="s">
        <v>5031</v>
      </c>
      <c r="H53" s="785" t="s">
        <v>5032</v>
      </c>
      <c r="I53" s="785" t="s">
        <v>5033</v>
      </c>
      <c r="J53" s="785" t="s">
        <v>5026</v>
      </c>
      <c r="K53" s="784" t="s">
        <v>4006</v>
      </c>
      <c r="L53" s="784" t="s">
        <v>5034</v>
      </c>
      <c r="M53" s="784" t="s">
        <v>5035</v>
      </c>
    </row>
    <row r="54">
      <c r="A54" s="779" t="s">
        <v>253</v>
      </c>
      <c r="B54" s="780"/>
      <c r="C54" s="780"/>
      <c r="D54" s="781"/>
      <c r="E54" s="781"/>
      <c r="F54" s="781"/>
      <c r="G54" s="781"/>
      <c r="H54" s="781"/>
      <c r="I54" s="781"/>
      <c r="J54" s="781"/>
      <c r="K54" s="780"/>
      <c r="L54" s="780"/>
      <c r="M54" s="780"/>
    </row>
    <row r="55">
      <c r="A55" s="783" t="s">
        <v>3644</v>
      </c>
      <c r="B55" s="784">
        <v>1.0</v>
      </c>
      <c r="C55" s="784">
        <v>6.0</v>
      </c>
      <c r="D55" s="785" t="s">
        <v>5036</v>
      </c>
      <c r="E55" s="785" t="s">
        <v>5037</v>
      </c>
      <c r="F55" s="785" t="s">
        <v>5038</v>
      </c>
      <c r="G55" s="785" t="s">
        <v>5039</v>
      </c>
      <c r="H55" s="785" t="s">
        <v>5040</v>
      </c>
      <c r="I55" s="785" t="s">
        <v>5041</v>
      </c>
      <c r="J55" s="785" t="s">
        <v>113</v>
      </c>
      <c r="K55" s="784" t="s">
        <v>3870</v>
      </c>
      <c r="L55" s="784" t="s">
        <v>5042</v>
      </c>
      <c r="M55" s="784" t="s">
        <v>3998</v>
      </c>
    </row>
    <row r="56">
      <c r="A56" s="783" t="s">
        <v>255</v>
      </c>
      <c r="B56" s="784">
        <v>3.0</v>
      </c>
      <c r="C56" s="784"/>
      <c r="D56" s="785"/>
      <c r="E56" s="791"/>
      <c r="F56" s="791"/>
      <c r="G56" s="437"/>
      <c r="H56" s="796" t="s">
        <v>5043</v>
      </c>
      <c r="I56" s="785" t="s">
        <v>5044</v>
      </c>
      <c r="J56" s="785" t="s">
        <v>113</v>
      </c>
      <c r="K56" s="784" t="s">
        <v>3870</v>
      </c>
      <c r="L56" s="792"/>
      <c r="M56" s="792"/>
    </row>
    <row r="57">
      <c r="A57" s="1184" t="s">
        <v>261</v>
      </c>
      <c r="B57" s="1180">
        <v>1.0</v>
      </c>
      <c r="C57" s="1183"/>
      <c r="D57" s="1187"/>
      <c r="E57" s="1182"/>
      <c r="F57" s="1182"/>
      <c r="G57" s="1182"/>
      <c r="H57" s="1182"/>
      <c r="I57" s="1181" t="s">
        <v>5045</v>
      </c>
      <c r="J57" s="1182"/>
      <c r="K57" s="1183"/>
      <c r="L57" s="1183"/>
      <c r="M57" s="1183"/>
    </row>
    <row r="58">
      <c r="A58" s="783" t="s">
        <v>262</v>
      </c>
      <c r="B58" s="784">
        <v>3.0</v>
      </c>
      <c r="C58" s="784">
        <v>12.0</v>
      </c>
      <c r="D58" s="785" t="s">
        <v>5046</v>
      </c>
      <c r="E58" s="785" t="s">
        <v>5047</v>
      </c>
      <c r="F58" s="785" t="s">
        <v>5048</v>
      </c>
      <c r="G58" s="785" t="s">
        <v>5049</v>
      </c>
      <c r="H58" s="785" t="s">
        <v>5050</v>
      </c>
      <c r="I58" s="785" t="s">
        <v>5051</v>
      </c>
      <c r="J58" s="785" t="s">
        <v>113</v>
      </c>
      <c r="K58" s="784" t="s">
        <v>3870</v>
      </c>
      <c r="L58" s="784" t="s">
        <v>5052</v>
      </c>
      <c r="M58" s="784" t="s">
        <v>4015</v>
      </c>
    </row>
    <row r="59">
      <c r="A59" s="779" t="s">
        <v>266</v>
      </c>
      <c r="B59" s="780"/>
      <c r="C59" s="780"/>
      <c r="D59" s="781"/>
      <c r="E59" s="781"/>
      <c r="F59" s="781"/>
      <c r="G59" s="781"/>
      <c r="H59" s="781"/>
      <c r="I59" s="781"/>
      <c r="J59" s="781"/>
      <c r="K59" s="780"/>
      <c r="L59" s="780"/>
      <c r="M59" s="780"/>
    </row>
    <row r="60" ht="125.25" customHeight="1">
      <c r="A60" s="808" t="s">
        <v>267</v>
      </c>
      <c r="B60" s="784">
        <v>3.0</v>
      </c>
      <c r="C60" s="809"/>
      <c r="D60" s="797" t="s">
        <v>5053</v>
      </c>
      <c r="E60" s="797" t="s">
        <v>5054</v>
      </c>
      <c r="F60" s="797" t="s">
        <v>5055</v>
      </c>
      <c r="G60" s="797"/>
      <c r="H60" s="797" t="s">
        <v>5056</v>
      </c>
      <c r="I60" s="797" t="s">
        <v>5057</v>
      </c>
      <c r="J60" s="785" t="s">
        <v>5058</v>
      </c>
      <c r="K60" s="784" t="s">
        <v>5059</v>
      </c>
      <c r="L60" s="784" t="s">
        <v>5060</v>
      </c>
      <c r="M60" s="784" t="s">
        <v>4025</v>
      </c>
    </row>
    <row r="61">
      <c r="A61" s="783" t="s">
        <v>278</v>
      </c>
      <c r="B61" s="784">
        <v>1.0</v>
      </c>
      <c r="C61" s="792"/>
      <c r="D61" s="785" t="s">
        <v>5061</v>
      </c>
      <c r="E61" s="785" t="s">
        <v>5062</v>
      </c>
      <c r="F61" s="785" t="s">
        <v>5063</v>
      </c>
      <c r="G61" s="791"/>
      <c r="H61" s="785" t="s">
        <v>5064</v>
      </c>
      <c r="I61" s="785" t="s">
        <v>5065</v>
      </c>
      <c r="J61" s="785" t="s">
        <v>5066</v>
      </c>
      <c r="K61" s="792"/>
      <c r="L61" s="784" t="s">
        <v>5067</v>
      </c>
      <c r="M61" s="784" t="s">
        <v>4028</v>
      </c>
    </row>
    <row r="62">
      <c r="A62" s="779" t="s">
        <v>280</v>
      </c>
      <c r="B62" s="780"/>
      <c r="C62" s="780"/>
      <c r="D62" s="781"/>
      <c r="E62" s="781"/>
      <c r="F62" s="781"/>
      <c r="G62" s="781"/>
      <c r="H62" s="781"/>
      <c r="I62" s="781"/>
      <c r="J62" s="781"/>
      <c r="K62" s="780"/>
      <c r="L62" s="780"/>
      <c r="M62" s="780"/>
    </row>
    <row r="63">
      <c r="A63" s="783" t="s">
        <v>281</v>
      </c>
      <c r="B63" s="784">
        <v>4.0</v>
      </c>
      <c r="C63" s="784">
        <v>16.0</v>
      </c>
      <c r="D63" s="785" t="s">
        <v>5068</v>
      </c>
      <c r="E63" s="785" t="s">
        <v>5069</v>
      </c>
      <c r="F63" s="785" t="s">
        <v>5070</v>
      </c>
      <c r="G63" s="785"/>
      <c r="H63" s="785" t="s">
        <v>5071</v>
      </c>
      <c r="I63" s="791"/>
      <c r="J63" s="785" t="s">
        <v>5072</v>
      </c>
      <c r="K63" s="792"/>
      <c r="L63" s="792"/>
      <c r="M63" s="784" t="s">
        <v>5073</v>
      </c>
    </row>
    <row r="64">
      <c r="A64" s="779" t="s">
        <v>287</v>
      </c>
      <c r="B64" s="780"/>
      <c r="C64" s="780"/>
      <c r="D64" s="781"/>
      <c r="E64" s="781"/>
      <c r="F64" s="781"/>
      <c r="G64" s="781"/>
      <c r="H64" s="781"/>
      <c r="I64" s="781"/>
      <c r="J64" s="781"/>
      <c r="K64" s="780"/>
      <c r="L64" s="780"/>
      <c r="M64" s="780"/>
    </row>
    <row r="65">
      <c r="A65" s="783" t="s">
        <v>288</v>
      </c>
      <c r="B65" s="784">
        <v>4.0</v>
      </c>
      <c r="C65" s="784">
        <v>12.0</v>
      </c>
      <c r="D65" s="785" t="s">
        <v>5074</v>
      </c>
      <c r="E65" s="785" t="s">
        <v>5075</v>
      </c>
      <c r="F65" s="785" t="s">
        <v>5076</v>
      </c>
      <c r="G65" s="797" t="s">
        <v>5077</v>
      </c>
      <c r="H65" s="797" t="s">
        <v>5078</v>
      </c>
      <c r="I65" s="785" t="s">
        <v>5079</v>
      </c>
      <c r="J65" s="785" t="s">
        <v>5080</v>
      </c>
      <c r="K65" s="784" t="s">
        <v>5081</v>
      </c>
      <c r="L65" s="784" t="s">
        <v>5082</v>
      </c>
      <c r="M65" s="784" t="s">
        <v>5083</v>
      </c>
    </row>
    <row r="66">
      <c r="A66" s="783" t="s">
        <v>297</v>
      </c>
      <c r="B66" s="784">
        <v>2.0</v>
      </c>
      <c r="C66" s="784">
        <v>8.0</v>
      </c>
      <c r="D66" s="785" t="s">
        <v>5084</v>
      </c>
      <c r="E66" s="785" t="s">
        <v>5085</v>
      </c>
      <c r="F66" s="785" t="s">
        <v>5086</v>
      </c>
      <c r="G66" s="785" t="s">
        <v>5087</v>
      </c>
      <c r="H66" s="791"/>
      <c r="I66" s="785" t="s">
        <v>5088</v>
      </c>
      <c r="J66" s="785" t="s">
        <v>5089</v>
      </c>
      <c r="K66" s="784" t="s">
        <v>5090</v>
      </c>
      <c r="L66" s="784" t="s">
        <v>5091</v>
      </c>
      <c r="M66" s="784" t="s">
        <v>5092</v>
      </c>
    </row>
    <row r="67">
      <c r="A67" s="1188" t="s">
        <v>300</v>
      </c>
      <c r="B67" s="1180">
        <v>1.0</v>
      </c>
      <c r="C67" s="1183"/>
      <c r="D67" s="1182"/>
      <c r="E67" s="1182"/>
      <c r="F67" s="1182"/>
      <c r="G67" s="1182"/>
      <c r="H67" s="1182"/>
      <c r="I67" s="1182"/>
      <c r="J67" s="1182"/>
      <c r="K67" s="1183"/>
      <c r="L67" s="1183"/>
      <c r="M67" s="1183"/>
    </row>
    <row r="68">
      <c r="A68" s="779" t="s">
        <v>301</v>
      </c>
      <c r="B68" s="780"/>
      <c r="C68" s="780"/>
      <c r="D68" s="781"/>
      <c r="E68" s="781"/>
      <c r="F68" s="781"/>
      <c r="G68" s="781"/>
      <c r="H68" s="781"/>
      <c r="I68" s="781"/>
      <c r="J68" s="781"/>
      <c r="K68" s="780"/>
      <c r="L68" s="780"/>
      <c r="M68" s="780"/>
    </row>
    <row r="69">
      <c r="A69" s="1184" t="s">
        <v>302</v>
      </c>
      <c r="B69" s="1180">
        <v>1.0</v>
      </c>
      <c r="C69" s="1180"/>
      <c r="D69" s="1181"/>
      <c r="E69" s="1181"/>
      <c r="F69" s="1181"/>
      <c r="G69" s="1181"/>
      <c r="H69" s="1181"/>
      <c r="I69" s="1181"/>
      <c r="J69" s="1181"/>
      <c r="K69" s="1183"/>
      <c r="L69" s="1189"/>
      <c r="M69" s="1180"/>
    </row>
    <row r="70">
      <c r="A70" s="812" t="s">
        <v>303</v>
      </c>
      <c r="B70" s="780"/>
      <c r="C70" s="780"/>
      <c r="D70" s="781"/>
      <c r="E70" s="781"/>
      <c r="F70" s="781"/>
      <c r="G70" s="781"/>
      <c r="H70" s="781"/>
      <c r="I70" s="781"/>
      <c r="J70" s="781"/>
      <c r="K70" s="780"/>
      <c r="L70" s="780"/>
      <c r="M70" s="780"/>
    </row>
    <row r="71">
      <c r="A71" s="813" t="s">
        <v>304</v>
      </c>
      <c r="B71" s="784">
        <v>1.0</v>
      </c>
      <c r="C71" s="784" t="s">
        <v>5093</v>
      </c>
      <c r="D71" s="785" t="s">
        <v>5094</v>
      </c>
      <c r="E71" s="785" t="s">
        <v>5095</v>
      </c>
      <c r="F71" s="785" t="s">
        <v>5096</v>
      </c>
      <c r="G71" s="785" t="s">
        <v>5097</v>
      </c>
      <c r="H71" s="785" t="s">
        <v>5098</v>
      </c>
      <c r="I71" s="785" t="s">
        <v>5099</v>
      </c>
      <c r="J71" s="785" t="s">
        <v>5100</v>
      </c>
      <c r="K71" s="784"/>
      <c r="L71" s="784" t="s">
        <v>5101</v>
      </c>
      <c r="M71" s="784" t="s">
        <v>5102</v>
      </c>
    </row>
    <row r="72">
      <c r="A72" s="779" t="s">
        <v>305</v>
      </c>
      <c r="B72" s="780"/>
      <c r="C72" s="780"/>
      <c r="D72" s="781"/>
      <c r="E72" s="781"/>
      <c r="F72" s="781"/>
      <c r="G72" s="781"/>
      <c r="H72" s="781"/>
      <c r="I72" s="781"/>
      <c r="J72" s="781"/>
      <c r="K72" s="780"/>
      <c r="L72" s="780"/>
      <c r="M72" s="780"/>
    </row>
    <row r="73">
      <c r="A73" s="1184" t="s">
        <v>306</v>
      </c>
      <c r="B73" s="1180">
        <v>2.0</v>
      </c>
      <c r="C73" s="1180"/>
      <c r="D73" s="1181" t="s">
        <v>5103</v>
      </c>
      <c r="E73" s="1182"/>
      <c r="F73" s="1181"/>
      <c r="G73" s="1181"/>
      <c r="H73" s="1181"/>
      <c r="I73" s="1181"/>
      <c r="J73" s="1181"/>
      <c r="K73" s="1180"/>
      <c r="L73" s="1183"/>
      <c r="M73" s="1180"/>
    </row>
    <row r="74">
      <c r="A74" s="788" t="s">
        <v>310</v>
      </c>
      <c r="B74" s="780"/>
      <c r="C74" s="780"/>
      <c r="D74" s="781"/>
      <c r="E74" s="781"/>
      <c r="F74" s="781"/>
      <c r="G74" s="781"/>
      <c r="H74" s="781"/>
      <c r="I74" s="781"/>
      <c r="J74" s="781"/>
      <c r="K74" s="780"/>
      <c r="L74" s="780"/>
      <c r="M74" s="780"/>
    </row>
    <row r="75">
      <c r="A75" s="783" t="s">
        <v>3645</v>
      </c>
      <c r="B75" s="784">
        <v>1.0</v>
      </c>
      <c r="C75" s="784">
        <v>7.0</v>
      </c>
      <c r="D75" s="785" t="s">
        <v>5104</v>
      </c>
      <c r="E75" s="785" t="s">
        <v>5105</v>
      </c>
      <c r="F75" s="785" t="s">
        <v>5106</v>
      </c>
      <c r="G75" s="785"/>
      <c r="H75" s="785" t="s">
        <v>5107</v>
      </c>
      <c r="I75" s="785" t="s">
        <v>5108</v>
      </c>
      <c r="J75" s="785" t="s">
        <v>5109</v>
      </c>
      <c r="K75" s="784" t="s">
        <v>5059</v>
      </c>
      <c r="L75" s="784" t="s">
        <v>5110</v>
      </c>
      <c r="M75" s="784" t="s">
        <v>4068</v>
      </c>
    </row>
    <row r="76">
      <c r="A76" s="1184" t="s">
        <v>316</v>
      </c>
      <c r="B76" s="1180">
        <v>6.0</v>
      </c>
      <c r="C76" s="1183"/>
      <c r="D76" s="1182"/>
      <c r="E76" s="1182"/>
      <c r="F76" s="1182"/>
      <c r="G76" s="1181"/>
      <c r="H76" s="1181"/>
      <c r="I76" s="1181"/>
      <c r="J76" s="1182"/>
      <c r="K76" s="1183"/>
      <c r="L76" s="1183"/>
      <c r="M76" s="1183"/>
    </row>
    <row r="77">
      <c r="A77" s="1184" t="s">
        <v>326</v>
      </c>
      <c r="B77" s="1180">
        <v>2.0</v>
      </c>
      <c r="C77" s="1183"/>
      <c r="D77" s="1182"/>
      <c r="E77" s="1182"/>
      <c r="F77" s="1182"/>
      <c r="G77" s="1182"/>
      <c r="H77" s="1182"/>
      <c r="I77" s="1182"/>
      <c r="J77" s="1182"/>
      <c r="K77" s="1183"/>
      <c r="L77" s="1183"/>
      <c r="M77" s="1183"/>
    </row>
    <row r="78">
      <c r="A78" s="783" t="s">
        <v>330</v>
      </c>
      <c r="B78" s="784">
        <v>2.0</v>
      </c>
      <c r="C78" s="784">
        <v>8.0</v>
      </c>
      <c r="D78" s="785" t="s">
        <v>5111</v>
      </c>
      <c r="E78" s="785" t="s">
        <v>5112</v>
      </c>
      <c r="F78" s="785" t="s">
        <v>5113</v>
      </c>
      <c r="G78" s="785" t="s">
        <v>5114</v>
      </c>
      <c r="H78" s="785" t="s">
        <v>5115</v>
      </c>
      <c r="I78" s="785" t="s">
        <v>5116</v>
      </c>
      <c r="J78" s="785" t="s">
        <v>113</v>
      </c>
      <c r="K78" s="784"/>
      <c r="L78" s="784"/>
      <c r="M78" s="784" t="s">
        <v>4090</v>
      </c>
    </row>
    <row r="79">
      <c r="A79" s="783" t="s">
        <v>333</v>
      </c>
      <c r="B79" s="784">
        <v>2.0</v>
      </c>
      <c r="C79" s="784" t="s">
        <v>5117</v>
      </c>
      <c r="D79" s="807" t="s">
        <v>5118</v>
      </c>
      <c r="E79" s="791"/>
      <c r="F79" s="785" t="s">
        <v>5119</v>
      </c>
      <c r="G79" s="785"/>
      <c r="H79" s="785"/>
      <c r="I79" s="785"/>
      <c r="J79" s="785"/>
      <c r="K79" s="784"/>
      <c r="L79" s="784"/>
      <c r="M79" s="784"/>
    </row>
    <row r="80" ht="57.0" customHeight="1">
      <c r="A80" s="793" t="s">
        <v>332</v>
      </c>
      <c r="B80" s="784">
        <v>2.0</v>
      </c>
      <c r="C80" s="784"/>
      <c r="D80" s="785"/>
      <c r="E80" s="785" t="s">
        <v>5120</v>
      </c>
      <c r="F80" s="785"/>
      <c r="G80" s="785"/>
      <c r="H80" s="785" t="s">
        <v>5121</v>
      </c>
      <c r="I80" s="785" t="s">
        <v>5122</v>
      </c>
      <c r="J80" s="785" t="s">
        <v>5026</v>
      </c>
      <c r="K80" s="784"/>
      <c r="L80" s="784"/>
      <c r="M80" s="784" t="s">
        <v>4104</v>
      </c>
    </row>
    <row r="81">
      <c r="A81" s="783" t="s">
        <v>338</v>
      </c>
      <c r="B81" s="785">
        <v>2.0</v>
      </c>
      <c r="C81" s="785">
        <v>6.0</v>
      </c>
      <c r="E81" s="785" t="s">
        <v>5123</v>
      </c>
      <c r="F81" s="785" t="s">
        <v>5124</v>
      </c>
      <c r="G81" s="785" t="s">
        <v>5125</v>
      </c>
      <c r="I81" s="785" t="s">
        <v>5126</v>
      </c>
      <c r="J81" s="785"/>
      <c r="K81" s="785"/>
      <c r="L81" s="791"/>
      <c r="M81" s="791"/>
    </row>
    <row r="82">
      <c r="A82" s="1184" t="s">
        <v>339</v>
      </c>
      <c r="B82" s="1180">
        <v>3.0</v>
      </c>
      <c r="C82" s="1180"/>
      <c r="D82" s="1181"/>
      <c r="E82" s="1182"/>
      <c r="F82" s="1182"/>
      <c r="G82" s="1181"/>
      <c r="H82" s="1181"/>
      <c r="I82" s="1181"/>
      <c r="J82" s="1181"/>
      <c r="K82" s="1183"/>
      <c r="L82" s="1180"/>
      <c r="M82" s="1180"/>
    </row>
    <row r="83">
      <c r="A83" s="783" t="s">
        <v>344</v>
      </c>
      <c r="B83" s="784">
        <v>1.0</v>
      </c>
      <c r="C83" s="784">
        <v>3.0</v>
      </c>
      <c r="D83" s="785" t="s">
        <v>5127</v>
      </c>
      <c r="E83" s="785" t="s">
        <v>5128</v>
      </c>
      <c r="F83" s="785" t="s">
        <v>5129</v>
      </c>
      <c r="G83" s="785" t="s">
        <v>5130</v>
      </c>
      <c r="H83" s="785" t="s">
        <v>5131</v>
      </c>
      <c r="I83" s="785" t="s">
        <v>5132</v>
      </c>
      <c r="J83" s="785"/>
      <c r="K83" s="784"/>
      <c r="L83" s="784"/>
      <c r="M83" s="784"/>
    </row>
    <row r="84">
      <c r="A84" s="1184" t="s">
        <v>345</v>
      </c>
      <c r="B84" s="1180">
        <v>2.0</v>
      </c>
      <c r="C84" s="1180"/>
      <c r="D84" s="1181"/>
      <c r="E84" s="1182"/>
      <c r="F84" s="1181"/>
      <c r="G84" s="1181"/>
      <c r="H84" s="1181"/>
      <c r="I84" s="1181"/>
      <c r="J84" s="1181"/>
      <c r="K84" s="1183"/>
      <c r="L84" s="1180"/>
      <c r="M84" s="1180"/>
    </row>
    <row r="85">
      <c r="A85" s="1188" t="s">
        <v>3646</v>
      </c>
      <c r="B85" s="1180">
        <v>2.0</v>
      </c>
      <c r="C85" s="1180"/>
      <c r="D85" s="1181"/>
      <c r="E85" s="1182"/>
      <c r="F85" s="1181"/>
      <c r="G85" s="1181"/>
      <c r="H85" s="1181"/>
      <c r="I85" s="1181"/>
      <c r="J85" s="1181" t="s">
        <v>4880</v>
      </c>
      <c r="K85" s="1180" t="s">
        <v>4006</v>
      </c>
      <c r="L85" s="1180"/>
      <c r="M85" s="1180"/>
    </row>
    <row r="86">
      <c r="A86" s="793" t="s">
        <v>347</v>
      </c>
      <c r="B86" s="784">
        <v>2.0</v>
      </c>
      <c r="C86" s="784">
        <v>6.0</v>
      </c>
      <c r="D86" s="785" t="s">
        <v>5133</v>
      </c>
      <c r="E86" s="785" t="s">
        <v>5134</v>
      </c>
      <c r="F86" s="785" t="s">
        <v>5135</v>
      </c>
      <c r="G86" s="785" t="s">
        <v>5136</v>
      </c>
      <c r="H86" s="785" t="s">
        <v>5137</v>
      </c>
      <c r="I86" s="785" t="s">
        <v>5138</v>
      </c>
      <c r="J86" s="785" t="s">
        <v>4880</v>
      </c>
      <c r="K86" s="784" t="s">
        <v>4888</v>
      </c>
      <c r="L86" s="784" t="s">
        <v>5139</v>
      </c>
      <c r="M86" s="784" t="s">
        <v>4126</v>
      </c>
    </row>
    <row r="87">
      <c r="A87" s="783" t="s">
        <v>348</v>
      </c>
      <c r="B87" s="784">
        <v>2.0</v>
      </c>
      <c r="C87" s="784">
        <v>8.0</v>
      </c>
      <c r="D87" s="785"/>
      <c r="E87" s="791"/>
      <c r="F87" s="791"/>
      <c r="G87" s="785"/>
      <c r="H87" s="785" t="s">
        <v>5140</v>
      </c>
      <c r="I87" s="785" t="s">
        <v>5141</v>
      </c>
      <c r="J87" s="785" t="s">
        <v>47</v>
      </c>
      <c r="K87" s="792"/>
      <c r="L87" s="784"/>
      <c r="M87" s="784"/>
    </row>
    <row r="88">
      <c r="A88" s="779" t="s">
        <v>351</v>
      </c>
      <c r="B88" s="780"/>
      <c r="C88" s="780"/>
      <c r="D88" s="781"/>
      <c r="E88" s="781"/>
      <c r="F88" s="781"/>
      <c r="G88" s="781"/>
      <c r="H88" s="781"/>
      <c r="I88" s="781"/>
      <c r="J88" s="781"/>
      <c r="K88" s="780"/>
      <c r="L88" s="780"/>
      <c r="M88" s="780"/>
    </row>
    <row r="89">
      <c r="A89" s="783" t="s">
        <v>352</v>
      </c>
      <c r="B89" s="784">
        <v>1.0</v>
      </c>
      <c r="C89" s="784" t="s">
        <v>5142</v>
      </c>
      <c r="D89" s="785" t="s">
        <v>5143</v>
      </c>
      <c r="E89" s="785" t="s">
        <v>5144</v>
      </c>
      <c r="F89" s="785" t="s">
        <v>5145</v>
      </c>
      <c r="G89" s="785" t="s">
        <v>5146</v>
      </c>
      <c r="H89" s="785" t="s">
        <v>5147</v>
      </c>
      <c r="I89" s="785" t="s">
        <v>5148</v>
      </c>
      <c r="J89" s="785" t="s">
        <v>113</v>
      </c>
      <c r="K89" s="784" t="s">
        <v>5059</v>
      </c>
      <c r="L89" s="784" t="s">
        <v>5149</v>
      </c>
      <c r="M89" s="784" t="s">
        <v>5150</v>
      </c>
    </row>
    <row r="90">
      <c r="A90" s="783" t="s">
        <v>356</v>
      </c>
      <c r="B90" s="784">
        <v>3.0</v>
      </c>
      <c r="C90" s="784">
        <v>12.0</v>
      </c>
      <c r="D90" s="785"/>
      <c r="E90" s="785" t="s">
        <v>5151</v>
      </c>
      <c r="F90" s="785" t="s">
        <v>5152</v>
      </c>
      <c r="G90" s="785" t="s">
        <v>5153</v>
      </c>
      <c r="H90" s="785" t="s">
        <v>5154</v>
      </c>
      <c r="I90" s="785" t="s">
        <v>5155</v>
      </c>
      <c r="J90" s="785" t="s">
        <v>113</v>
      </c>
      <c r="K90" s="784" t="s">
        <v>3870</v>
      </c>
      <c r="L90" s="784" t="s">
        <v>4993</v>
      </c>
      <c r="M90" s="784" t="s">
        <v>4134</v>
      </c>
    </row>
    <row r="91">
      <c r="A91" s="793" t="s">
        <v>4135</v>
      </c>
      <c r="B91" s="784">
        <v>2.0</v>
      </c>
      <c r="C91" s="784">
        <v>10.0</v>
      </c>
      <c r="D91" s="785" t="s">
        <v>5156</v>
      </c>
      <c r="E91" s="816" t="s">
        <v>5157</v>
      </c>
      <c r="F91" s="785" t="s">
        <v>5158</v>
      </c>
      <c r="G91" s="785" t="s">
        <v>5159</v>
      </c>
      <c r="H91" s="785" t="s">
        <v>5160</v>
      </c>
      <c r="I91" s="785" t="s">
        <v>5161</v>
      </c>
      <c r="J91" s="785" t="s">
        <v>113</v>
      </c>
      <c r="K91" s="784" t="s">
        <v>3870</v>
      </c>
      <c r="L91" s="784" t="s">
        <v>5162</v>
      </c>
      <c r="M91" s="784" t="s">
        <v>4142</v>
      </c>
    </row>
    <row r="92">
      <c r="A92" s="783" t="s">
        <v>371</v>
      </c>
      <c r="B92" s="784">
        <v>2.0</v>
      </c>
      <c r="C92" s="784"/>
      <c r="D92" s="785" t="s">
        <v>5163</v>
      </c>
      <c r="E92" s="785" t="s">
        <v>5164</v>
      </c>
      <c r="F92" s="785" t="s">
        <v>5165</v>
      </c>
      <c r="G92" s="785" t="s">
        <v>5166</v>
      </c>
      <c r="H92" s="785" t="s">
        <v>5167</v>
      </c>
      <c r="I92" s="785" t="s">
        <v>5168</v>
      </c>
      <c r="J92" s="785" t="s">
        <v>5169</v>
      </c>
      <c r="K92" s="784" t="s">
        <v>3870</v>
      </c>
      <c r="L92" s="784" t="s">
        <v>5170</v>
      </c>
      <c r="M92" s="784" t="s">
        <v>4147</v>
      </c>
    </row>
    <row r="93">
      <c r="A93" s="779" t="s">
        <v>375</v>
      </c>
      <c r="B93" s="780"/>
      <c r="C93" s="780"/>
      <c r="D93" s="781"/>
      <c r="E93" s="781"/>
      <c r="F93" s="781"/>
      <c r="G93" s="781"/>
      <c r="H93" s="781"/>
      <c r="I93" s="781"/>
      <c r="J93" s="781"/>
      <c r="K93" s="780"/>
      <c r="L93" s="780"/>
      <c r="M93" s="780"/>
    </row>
    <row r="94">
      <c r="A94" s="783" t="s">
        <v>3647</v>
      </c>
      <c r="B94" s="784">
        <v>1.0</v>
      </c>
      <c r="C94" s="784">
        <v>6.0</v>
      </c>
      <c r="D94" s="785" t="s">
        <v>5171</v>
      </c>
      <c r="E94" s="785" t="s">
        <v>5172</v>
      </c>
      <c r="F94" s="785" t="s">
        <v>5173</v>
      </c>
      <c r="G94" s="785" t="s">
        <v>5174</v>
      </c>
      <c r="H94" s="785" t="s">
        <v>5175</v>
      </c>
      <c r="I94" s="785" t="s">
        <v>5176</v>
      </c>
      <c r="J94" s="785" t="s">
        <v>113</v>
      </c>
      <c r="K94" s="784" t="s">
        <v>3870</v>
      </c>
      <c r="L94" s="784" t="s">
        <v>5001</v>
      </c>
      <c r="M94" s="792"/>
    </row>
    <row r="95">
      <c r="A95" s="779" t="s">
        <v>379</v>
      </c>
      <c r="B95" s="780"/>
      <c r="C95" s="780"/>
      <c r="D95" s="781"/>
      <c r="E95" s="781"/>
      <c r="F95" s="781"/>
      <c r="G95" s="781"/>
      <c r="H95" s="781"/>
      <c r="I95" s="781"/>
      <c r="J95" s="781"/>
      <c r="K95" s="780"/>
      <c r="L95" s="780"/>
      <c r="M95" s="780"/>
    </row>
    <row r="96">
      <c r="A96" s="1184" t="s">
        <v>3648</v>
      </c>
      <c r="B96" s="1180"/>
      <c r="C96" s="1180"/>
      <c r="D96" s="1181"/>
      <c r="E96" s="1182"/>
      <c r="F96" s="1182"/>
      <c r="G96" s="1181"/>
      <c r="H96" s="1181"/>
      <c r="I96" s="1181" t="s">
        <v>5177</v>
      </c>
      <c r="J96" s="1182"/>
      <c r="K96" s="1183"/>
      <c r="L96" s="1183"/>
      <c r="M96" s="1183"/>
    </row>
    <row r="97">
      <c r="A97" s="779" t="s">
        <v>386</v>
      </c>
      <c r="B97" s="780"/>
      <c r="C97" s="780"/>
      <c r="D97" s="781"/>
      <c r="E97" s="781"/>
      <c r="F97" s="781"/>
      <c r="G97" s="781"/>
      <c r="H97" s="781"/>
      <c r="I97" s="781"/>
      <c r="J97" s="781"/>
      <c r="K97" s="780"/>
      <c r="L97" s="780"/>
      <c r="M97" s="780"/>
    </row>
    <row r="98">
      <c r="A98" s="1190" t="s">
        <v>3649</v>
      </c>
      <c r="B98" s="784">
        <v>1.0</v>
      </c>
      <c r="C98" s="784">
        <v>4.0</v>
      </c>
      <c r="D98" s="791"/>
      <c r="E98" s="791"/>
      <c r="F98" s="791"/>
      <c r="G98" s="791"/>
      <c r="H98" s="785" t="s">
        <v>5178</v>
      </c>
      <c r="I98" s="791"/>
      <c r="J98" s="785" t="s">
        <v>113</v>
      </c>
      <c r="K98" s="792"/>
      <c r="L98" s="784" t="s">
        <v>5179</v>
      </c>
      <c r="M98" s="784" t="s">
        <v>3998</v>
      </c>
    </row>
    <row r="99">
      <c r="A99" s="783" t="s">
        <v>387</v>
      </c>
      <c r="B99" s="784">
        <v>2.0</v>
      </c>
      <c r="C99" s="784">
        <v>10.0</v>
      </c>
      <c r="D99" s="785" t="s">
        <v>5180</v>
      </c>
      <c r="E99" s="791"/>
      <c r="F99" s="785" t="s">
        <v>5181</v>
      </c>
      <c r="G99" s="785" t="s">
        <v>5182</v>
      </c>
      <c r="H99" s="785" t="s">
        <v>5183</v>
      </c>
      <c r="I99" s="787" t="s">
        <v>5184</v>
      </c>
      <c r="J99" s="785"/>
      <c r="K99" s="784"/>
      <c r="L99" s="784"/>
      <c r="M99" s="784"/>
    </row>
    <row r="100">
      <c r="A100" s="783" t="s">
        <v>392</v>
      </c>
      <c r="B100" s="784">
        <v>3.0</v>
      </c>
      <c r="C100" s="784">
        <v>10.0</v>
      </c>
      <c r="D100" s="785" t="s">
        <v>5185</v>
      </c>
      <c r="E100" s="791"/>
      <c r="F100" s="785" t="s">
        <v>5186</v>
      </c>
      <c r="G100" s="785" t="s">
        <v>5187</v>
      </c>
      <c r="H100" s="785" t="s">
        <v>5188</v>
      </c>
      <c r="I100" s="785" t="s">
        <v>5189</v>
      </c>
      <c r="J100" s="785" t="s">
        <v>5026</v>
      </c>
      <c r="K100" s="784"/>
      <c r="L100" s="784" t="s">
        <v>5190</v>
      </c>
      <c r="M100" s="784" t="s">
        <v>4179</v>
      </c>
    </row>
    <row r="101" ht="123.0" customHeight="1">
      <c r="A101" s="783" t="s">
        <v>394</v>
      </c>
      <c r="B101" s="784">
        <v>4.0</v>
      </c>
      <c r="C101" s="784">
        <v>17.0</v>
      </c>
      <c r="D101" s="785" t="s">
        <v>5191</v>
      </c>
      <c r="E101" s="785" t="s">
        <v>5192</v>
      </c>
      <c r="F101" s="785" t="s">
        <v>5193</v>
      </c>
      <c r="G101" s="785"/>
      <c r="H101" s="785" t="s">
        <v>5194</v>
      </c>
      <c r="I101" s="785" t="s">
        <v>5195</v>
      </c>
      <c r="J101" s="785" t="s">
        <v>5196</v>
      </c>
      <c r="K101" s="784" t="s">
        <v>5197</v>
      </c>
      <c r="L101" s="784"/>
      <c r="M101" s="784" t="s">
        <v>4188</v>
      </c>
    </row>
    <row r="102" ht="274.5" customHeight="1">
      <c r="A102" s="783" t="s">
        <v>406</v>
      </c>
      <c r="B102" s="784">
        <v>2.0</v>
      </c>
      <c r="C102" s="784">
        <v>8.0</v>
      </c>
      <c r="D102" s="785"/>
      <c r="E102" s="785" t="s">
        <v>5198</v>
      </c>
      <c r="F102" s="791"/>
      <c r="G102" s="785" t="s">
        <v>5199</v>
      </c>
      <c r="H102" s="785" t="s">
        <v>5200</v>
      </c>
      <c r="I102" s="785" t="s">
        <v>5201</v>
      </c>
      <c r="J102" s="785" t="s">
        <v>5026</v>
      </c>
      <c r="K102" s="784" t="s">
        <v>4006</v>
      </c>
      <c r="L102" s="811"/>
      <c r="M102" s="784" t="s">
        <v>3974</v>
      </c>
    </row>
    <row r="103">
      <c r="A103" s="779" t="s">
        <v>410</v>
      </c>
      <c r="B103" s="780"/>
      <c r="C103" s="780"/>
      <c r="D103" s="781"/>
      <c r="E103" s="781"/>
      <c r="F103" s="781"/>
      <c r="G103" s="781"/>
      <c r="H103" s="781"/>
      <c r="I103" s="781"/>
      <c r="J103" s="781"/>
      <c r="K103" s="780"/>
      <c r="L103" s="780"/>
      <c r="M103" s="780"/>
    </row>
    <row r="104">
      <c r="A104" s="783" t="s">
        <v>411</v>
      </c>
      <c r="B104" s="784">
        <v>1.0</v>
      </c>
      <c r="C104" s="784">
        <v>5.0</v>
      </c>
      <c r="D104" s="785" t="s">
        <v>5202</v>
      </c>
      <c r="E104" s="785"/>
      <c r="F104" s="791"/>
      <c r="G104" s="785"/>
      <c r="H104" s="785" t="s">
        <v>5203</v>
      </c>
      <c r="I104" s="785" t="s">
        <v>5204</v>
      </c>
      <c r="J104" s="785"/>
      <c r="K104" s="784"/>
      <c r="L104" s="784"/>
      <c r="M104" s="784"/>
    </row>
    <row r="105">
      <c r="A105" s="779" t="s">
        <v>412</v>
      </c>
      <c r="B105" s="780"/>
      <c r="C105" s="780"/>
      <c r="D105" s="781"/>
      <c r="E105" s="781"/>
      <c r="F105" s="781"/>
      <c r="G105" s="781"/>
      <c r="H105" s="781"/>
      <c r="I105" s="781"/>
      <c r="J105" s="781"/>
      <c r="K105" s="780"/>
      <c r="L105" s="780"/>
      <c r="M105" s="780"/>
    </row>
    <row r="106">
      <c r="A106" s="783" t="s">
        <v>414</v>
      </c>
      <c r="B106" s="784">
        <v>3.0</v>
      </c>
      <c r="C106" s="784">
        <v>9.0</v>
      </c>
      <c r="D106" s="785" t="s">
        <v>5205</v>
      </c>
      <c r="E106" s="785" t="s">
        <v>5206</v>
      </c>
      <c r="F106" s="785" t="s">
        <v>5207</v>
      </c>
      <c r="G106" s="785" t="s">
        <v>5208</v>
      </c>
      <c r="H106" s="785" t="s">
        <v>5209</v>
      </c>
      <c r="I106" s="785" t="s">
        <v>5210</v>
      </c>
      <c r="J106" s="785" t="s">
        <v>1251</v>
      </c>
      <c r="K106" s="784" t="s">
        <v>4006</v>
      </c>
      <c r="L106" s="784" t="s">
        <v>5211</v>
      </c>
      <c r="M106" s="784" t="s">
        <v>4209</v>
      </c>
    </row>
    <row r="107">
      <c r="A107" s="1188" t="s">
        <v>4210</v>
      </c>
      <c r="B107" s="1180">
        <v>1.0</v>
      </c>
      <c r="C107" s="1183"/>
      <c r="D107" s="1182"/>
      <c r="E107" s="1182"/>
      <c r="F107" s="1182"/>
      <c r="G107" s="1182"/>
      <c r="H107" s="1182"/>
      <c r="I107" s="1182"/>
      <c r="J107" s="1182"/>
      <c r="K107" s="1183"/>
      <c r="L107" s="1183"/>
      <c r="M107" s="1183"/>
    </row>
    <row r="108">
      <c r="A108" s="779" t="s">
        <v>419</v>
      </c>
      <c r="B108" s="780"/>
      <c r="C108" s="780"/>
      <c r="D108" s="781"/>
      <c r="E108" s="781"/>
      <c r="F108" s="781"/>
      <c r="G108" s="781"/>
      <c r="H108" s="781"/>
      <c r="I108" s="781"/>
      <c r="J108" s="781"/>
      <c r="K108" s="780"/>
      <c r="L108" s="780"/>
      <c r="M108" s="780"/>
    </row>
    <row r="109">
      <c r="A109" s="793" t="s">
        <v>4213</v>
      </c>
      <c r="B109" s="784">
        <v>2.0</v>
      </c>
      <c r="C109" s="784">
        <v>8.0</v>
      </c>
      <c r="D109" s="785" t="s">
        <v>5212</v>
      </c>
      <c r="E109" s="785"/>
      <c r="F109" s="785"/>
      <c r="G109" s="785"/>
      <c r="H109" s="785" t="s">
        <v>5213</v>
      </c>
      <c r="I109" s="785" t="s">
        <v>5214</v>
      </c>
      <c r="J109" s="785"/>
      <c r="K109" s="784"/>
      <c r="L109" s="784"/>
      <c r="M109" s="784"/>
    </row>
    <row r="110" ht="122.25" customHeight="1">
      <c r="A110" s="783" t="s">
        <v>421</v>
      </c>
      <c r="B110" s="784">
        <v>6.0</v>
      </c>
      <c r="C110" s="784" t="s">
        <v>5215</v>
      </c>
      <c r="D110" s="785" t="s">
        <v>5216</v>
      </c>
      <c r="E110" s="785" t="s">
        <v>5217</v>
      </c>
      <c r="F110" s="785" t="s">
        <v>5218</v>
      </c>
      <c r="G110" s="785" t="s">
        <v>5219</v>
      </c>
      <c r="H110" s="785" t="s">
        <v>5220</v>
      </c>
      <c r="I110" s="785" t="s">
        <v>5221</v>
      </c>
      <c r="J110" s="785"/>
      <c r="K110" s="784"/>
      <c r="L110" s="784"/>
      <c r="M110" s="784"/>
    </row>
    <row r="111">
      <c r="A111" s="1184" t="s">
        <v>462</v>
      </c>
      <c r="B111" s="1180">
        <v>0.0</v>
      </c>
      <c r="C111" s="1180">
        <v>6.0</v>
      </c>
      <c r="D111" s="1181"/>
      <c r="E111" s="1181"/>
      <c r="F111" s="1181"/>
      <c r="G111" s="1181"/>
      <c r="H111" s="1181"/>
      <c r="I111" s="1181"/>
      <c r="J111" s="1181"/>
      <c r="K111" s="1180"/>
      <c r="L111" s="1180"/>
      <c r="M111" s="1180"/>
    </row>
    <row r="112">
      <c r="A112" s="1188" t="s">
        <v>447</v>
      </c>
      <c r="B112" s="1180">
        <v>1.0</v>
      </c>
      <c r="C112" s="1183"/>
      <c r="D112" s="1182"/>
      <c r="E112" s="1182"/>
      <c r="F112" s="1182"/>
      <c r="G112" s="1182"/>
      <c r="H112" s="1182"/>
      <c r="I112" s="1181" t="s">
        <v>5222</v>
      </c>
      <c r="J112" s="1182"/>
      <c r="K112" s="1183"/>
      <c r="L112" s="1183"/>
      <c r="M112" s="1183"/>
    </row>
    <row r="113">
      <c r="A113" s="783" t="s">
        <v>3650</v>
      </c>
      <c r="B113" s="784">
        <v>3.0</v>
      </c>
      <c r="C113" s="784">
        <v>14.0</v>
      </c>
      <c r="D113" s="785" t="s">
        <v>5223</v>
      </c>
      <c r="E113" s="785" t="s">
        <v>5224</v>
      </c>
      <c r="F113" s="785" t="s">
        <v>5225</v>
      </c>
      <c r="G113" s="785" t="s">
        <v>5226</v>
      </c>
      <c r="H113" s="785" t="s">
        <v>5227</v>
      </c>
      <c r="I113" s="785" t="s">
        <v>5228</v>
      </c>
      <c r="J113" s="785" t="s">
        <v>113</v>
      </c>
      <c r="K113" s="784" t="s">
        <v>5059</v>
      </c>
      <c r="L113" s="784" t="s">
        <v>5229</v>
      </c>
      <c r="M113" s="784" t="s">
        <v>4245</v>
      </c>
    </row>
    <row r="114">
      <c r="A114" s="779" t="s">
        <v>467</v>
      </c>
      <c r="B114" s="780"/>
      <c r="C114" s="780"/>
      <c r="D114" s="781"/>
      <c r="E114" s="781"/>
      <c r="F114" s="781"/>
      <c r="G114" s="781"/>
      <c r="H114" s="781"/>
      <c r="I114" s="782"/>
      <c r="J114" s="781"/>
      <c r="K114" s="780"/>
      <c r="L114" s="780"/>
      <c r="M114" s="780"/>
    </row>
    <row r="115">
      <c r="A115" s="793" t="s">
        <v>468</v>
      </c>
      <c r="B115" s="784">
        <v>2.0</v>
      </c>
      <c r="C115" s="792"/>
      <c r="D115" s="785" t="s">
        <v>5230</v>
      </c>
      <c r="E115" s="791"/>
      <c r="F115" s="791"/>
      <c r="G115" s="785"/>
      <c r="H115" s="785" t="s">
        <v>5231</v>
      </c>
      <c r="I115" s="785" t="s">
        <v>5232</v>
      </c>
      <c r="J115" s="791"/>
      <c r="K115" s="792"/>
      <c r="L115" s="792"/>
      <c r="M115" s="792"/>
    </row>
    <row r="116" ht="18.0" customHeight="1">
      <c r="A116" s="779" t="s">
        <v>473</v>
      </c>
      <c r="B116" s="780"/>
      <c r="C116" s="780"/>
      <c r="D116" s="781"/>
      <c r="E116" s="781"/>
      <c r="F116" s="781"/>
      <c r="G116" s="781"/>
      <c r="H116" s="781"/>
      <c r="I116" s="781"/>
      <c r="J116" s="781"/>
      <c r="K116" s="780"/>
      <c r="L116" s="780"/>
      <c r="M116" s="780"/>
    </row>
    <row r="117">
      <c r="A117" s="783" t="s">
        <v>474</v>
      </c>
      <c r="B117" s="784">
        <v>2.0</v>
      </c>
      <c r="C117" s="784">
        <v>6.0</v>
      </c>
      <c r="D117" s="785" t="s">
        <v>5233</v>
      </c>
      <c r="E117" s="791"/>
      <c r="F117" s="785" t="s">
        <v>5234</v>
      </c>
      <c r="G117" s="785" t="s">
        <v>5235</v>
      </c>
      <c r="H117" s="785" t="s">
        <v>5236</v>
      </c>
      <c r="I117" s="785" t="s">
        <v>5237</v>
      </c>
      <c r="J117" s="791"/>
      <c r="K117" s="792"/>
      <c r="L117" s="792"/>
      <c r="M117" s="792"/>
    </row>
    <row r="118">
      <c r="A118" s="793" t="s">
        <v>4260</v>
      </c>
      <c r="B118" s="784">
        <v>2.0</v>
      </c>
      <c r="C118" s="784">
        <v>7.0</v>
      </c>
      <c r="D118" s="785" t="s">
        <v>5238</v>
      </c>
      <c r="E118" s="785" t="s">
        <v>5239</v>
      </c>
      <c r="F118" s="785" t="s">
        <v>5240</v>
      </c>
      <c r="G118" s="785" t="s">
        <v>5241</v>
      </c>
      <c r="H118" s="785" t="s">
        <v>5242</v>
      </c>
      <c r="I118" s="785" t="s">
        <v>5243</v>
      </c>
      <c r="J118" s="785" t="s">
        <v>113</v>
      </c>
      <c r="K118" s="784" t="s">
        <v>5059</v>
      </c>
      <c r="L118" s="784" t="s">
        <v>4902</v>
      </c>
      <c r="M118" s="784" t="s">
        <v>4269</v>
      </c>
    </row>
    <row r="119">
      <c r="A119" s="779" t="s">
        <v>477</v>
      </c>
      <c r="B119" s="780"/>
      <c r="C119" s="780"/>
      <c r="D119" s="781"/>
      <c r="E119" s="781"/>
      <c r="F119" s="781"/>
      <c r="G119" s="781"/>
      <c r="H119" s="781"/>
      <c r="I119" s="781"/>
      <c r="J119" s="781"/>
      <c r="K119" s="780"/>
      <c r="L119" s="780"/>
      <c r="M119" s="780"/>
    </row>
    <row r="120">
      <c r="A120" s="783" t="s">
        <v>478</v>
      </c>
      <c r="B120" s="784">
        <v>3.0</v>
      </c>
      <c r="C120" s="784">
        <v>9.0</v>
      </c>
      <c r="D120" s="785" t="s">
        <v>5244</v>
      </c>
      <c r="E120" s="785" t="s">
        <v>5245</v>
      </c>
      <c r="F120" s="785" t="s">
        <v>5246</v>
      </c>
      <c r="G120" s="785" t="s">
        <v>5247</v>
      </c>
      <c r="H120" s="785" t="s">
        <v>5248</v>
      </c>
      <c r="I120" s="785" t="s">
        <v>5249</v>
      </c>
      <c r="J120" s="785" t="s">
        <v>5026</v>
      </c>
      <c r="K120" s="784" t="s">
        <v>4006</v>
      </c>
      <c r="L120" s="784" t="s">
        <v>5250</v>
      </c>
      <c r="M120" s="784" t="s">
        <v>4274</v>
      </c>
    </row>
    <row r="121">
      <c r="A121" s="779" t="s">
        <v>482</v>
      </c>
      <c r="B121" s="780"/>
      <c r="C121" s="780"/>
      <c r="D121" s="781"/>
      <c r="E121" s="781"/>
      <c r="F121" s="781"/>
      <c r="G121" s="781"/>
      <c r="H121" s="781"/>
      <c r="I121" s="781"/>
      <c r="J121" s="781"/>
      <c r="K121" s="780"/>
      <c r="L121" s="780"/>
      <c r="M121" s="780"/>
    </row>
    <row r="122">
      <c r="A122" s="783" t="s">
        <v>483</v>
      </c>
      <c r="B122" s="784">
        <v>2.0</v>
      </c>
      <c r="C122" s="784"/>
      <c r="D122" s="785" t="s">
        <v>5251</v>
      </c>
      <c r="E122" s="785" t="s">
        <v>5252</v>
      </c>
      <c r="F122" s="785" t="s">
        <v>5253</v>
      </c>
      <c r="G122" s="785" t="s">
        <v>5254</v>
      </c>
      <c r="H122" s="785" t="s">
        <v>5255</v>
      </c>
      <c r="I122" s="785" t="s">
        <v>5256</v>
      </c>
      <c r="J122" s="785" t="s">
        <v>5257</v>
      </c>
      <c r="K122" s="792"/>
      <c r="L122" s="792"/>
      <c r="M122" s="784" t="s">
        <v>4278</v>
      </c>
    </row>
    <row r="123">
      <c r="A123" s="783" t="s">
        <v>3651</v>
      </c>
      <c r="B123" s="784">
        <v>3.0</v>
      </c>
      <c r="C123" s="784">
        <v>8.0</v>
      </c>
      <c r="D123" s="785" t="s">
        <v>5258</v>
      </c>
      <c r="E123" s="785" t="s">
        <v>5259</v>
      </c>
      <c r="F123" s="785" t="s">
        <v>5260</v>
      </c>
      <c r="G123" s="785" t="s">
        <v>5261</v>
      </c>
      <c r="H123" s="785" t="s">
        <v>5262</v>
      </c>
      <c r="I123" s="785" t="s">
        <v>5263</v>
      </c>
      <c r="J123" s="785" t="s">
        <v>5264</v>
      </c>
      <c r="K123" s="784" t="s">
        <v>5265</v>
      </c>
      <c r="L123" s="784" t="s">
        <v>5266</v>
      </c>
      <c r="M123" s="784" t="s">
        <v>5267</v>
      </c>
    </row>
    <row r="124">
      <c r="A124" s="779" t="s">
        <v>487</v>
      </c>
      <c r="B124" s="780"/>
      <c r="C124" s="780"/>
      <c r="D124" s="781"/>
      <c r="E124" s="781"/>
      <c r="F124" s="781"/>
      <c r="G124" s="781"/>
      <c r="H124" s="781"/>
      <c r="I124" s="781"/>
      <c r="J124" s="781"/>
      <c r="K124" s="780"/>
      <c r="L124" s="780"/>
      <c r="M124" s="780"/>
    </row>
    <row r="125">
      <c r="A125" s="1191" t="s">
        <v>488</v>
      </c>
      <c r="B125" s="1192">
        <v>1.0</v>
      </c>
      <c r="C125" s="1193"/>
      <c r="D125" s="1194"/>
      <c r="E125" s="1194"/>
      <c r="F125" s="1194"/>
      <c r="G125" s="1194"/>
      <c r="H125" s="1194"/>
      <c r="I125" s="1194"/>
      <c r="J125" s="1194"/>
      <c r="K125" s="1193"/>
      <c r="L125" s="1193"/>
      <c r="M125" s="1193"/>
    </row>
    <row r="126">
      <c r="A126" s="821" t="s">
        <v>4284</v>
      </c>
      <c r="B126" s="792">
        <f>SUM(B4:B125)</f>
        <v>189</v>
      </c>
      <c r="C126" s="792"/>
      <c r="D126" s="791"/>
      <c r="E126" s="791"/>
      <c r="F126" s="791"/>
      <c r="G126" s="791"/>
      <c r="H126" s="791"/>
      <c r="I126" s="791"/>
      <c r="J126" s="791"/>
      <c r="K126" s="792"/>
      <c r="L126" s="792"/>
      <c r="M126" s="792"/>
    </row>
    <row r="127">
      <c r="A127" s="822"/>
      <c r="B127" s="823"/>
      <c r="C127" s="823"/>
      <c r="D127" s="824"/>
      <c r="E127" s="824"/>
      <c r="F127" s="824"/>
      <c r="G127" s="824"/>
      <c r="H127" s="824"/>
      <c r="I127" s="824"/>
      <c r="J127" s="824"/>
      <c r="K127" s="823"/>
      <c r="L127" s="823"/>
      <c r="M127" s="823"/>
    </row>
  </sheetData>
  <conditionalFormatting sqref="D58">
    <cfRule type="colorScale" priority="1">
      <colorScale>
        <cfvo type="min"/>
        <cfvo type="max"/>
        <color rgb="FF57BB8A"/>
        <color rgb="FFFFFFFF"/>
      </colorScale>
    </cfRule>
  </conditionalFormatting>
  <hyperlinks>
    <hyperlink r:id="rId1" ref="I18"/>
    <hyperlink r:id="rId2" ref="I49"/>
  </hyperlinks>
  <printOptions gridLines="1" horizontalCentered="1"/>
  <pageMargins bottom="0.75" footer="0.0" header="0.0" left="0.7" right="0.7" top="0.75"/>
  <pageSetup fitToHeight="0" cellComments="atEnd" orientation="landscape" pageOrder="overThenDown"/>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0.29"/>
    <col customWidth="1" min="2" max="2" width="46.43"/>
    <col customWidth="1" min="3" max="3" width="15.14"/>
    <col customWidth="1" min="4" max="4" width="19.14"/>
    <col customWidth="1" min="5" max="5" width="16.57"/>
    <col customWidth="1" min="6" max="6" width="42.57"/>
    <col customWidth="1" min="7" max="7" width="19.0"/>
  </cols>
  <sheetData>
    <row r="1">
      <c r="A1" s="12" t="s">
        <v>5268</v>
      </c>
      <c r="B1" s="12" t="s">
        <v>6</v>
      </c>
      <c r="C1" s="12" t="s">
        <v>7</v>
      </c>
      <c r="D1" s="12" t="s">
        <v>4287</v>
      </c>
      <c r="E1" s="12" t="s">
        <v>4288</v>
      </c>
      <c r="F1" s="12" t="s">
        <v>4289</v>
      </c>
      <c r="G1" s="12" t="s">
        <v>4290</v>
      </c>
      <c r="H1" s="12" t="s">
        <v>4291</v>
      </c>
      <c r="I1" s="12"/>
      <c r="J1" s="12"/>
      <c r="K1" s="12"/>
      <c r="L1" s="12"/>
      <c r="M1" s="12"/>
      <c r="N1" s="12"/>
      <c r="O1" s="12"/>
      <c r="P1" s="12"/>
      <c r="Q1" s="12"/>
      <c r="R1" s="12"/>
      <c r="S1" s="12"/>
      <c r="T1" s="12"/>
      <c r="U1" s="12"/>
      <c r="V1" s="12"/>
      <c r="W1" s="12"/>
      <c r="X1" s="12"/>
      <c r="Y1" s="12"/>
      <c r="Z1" s="12"/>
    </row>
    <row r="2">
      <c r="A2" s="825"/>
      <c r="B2" s="826" t="s">
        <v>5269</v>
      </c>
      <c r="F2" s="827">
        <v>43983.0</v>
      </c>
      <c r="G2" s="11" t="s">
        <v>5270</v>
      </c>
    </row>
    <row r="3">
      <c r="A3" s="825" t="s">
        <v>4293</v>
      </c>
    </row>
    <row r="4">
      <c r="A4" s="15" t="s">
        <v>15</v>
      </c>
    </row>
    <row r="5">
      <c r="A5" s="17" t="s">
        <v>16</v>
      </c>
      <c r="F5" s="11" t="s">
        <v>5271</v>
      </c>
    </row>
    <row r="6">
      <c r="A6" s="17" t="s">
        <v>16</v>
      </c>
      <c r="F6" s="11" t="s">
        <v>5271</v>
      </c>
    </row>
    <row r="7">
      <c r="A7" s="17" t="s">
        <v>16</v>
      </c>
      <c r="F7" s="11" t="s">
        <v>5271</v>
      </c>
    </row>
    <row r="8">
      <c r="A8" s="21" t="s">
        <v>22</v>
      </c>
    </row>
    <row r="9">
      <c r="A9" s="23" t="s">
        <v>23</v>
      </c>
    </row>
    <row r="10">
      <c r="A10" s="15" t="s">
        <v>24</v>
      </c>
    </row>
    <row r="11">
      <c r="A11" s="17" t="s">
        <v>25</v>
      </c>
    </row>
    <row r="12">
      <c r="A12" s="17" t="s">
        <v>28</v>
      </c>
      <c r="C12" s="11" t="s">
        <v>5272</v>
      </c>
      <c r="E12" s="11" t="s">
        <v>5273</v>
      </c>
      <c r="F12" s="11" t="s">
        <v>5271</v>
      </c>
    </row>
    <row r="13">
      <c r="A13" s="17" t="s">
        <v>28</v>
      </c>
      <c r="C13" s="11" t="s">
        <v>5274</v>
      </c>
      <c r="E13" s="11" t="s">
        <v>5275</v>
      </c>
      <c r="F13" s="11" t="s">
        <v>5271</v>
      </c>
    </row>
    <row r="14">
      <c r="A14" s="15" t="s">
        <v>29</v>
      </c>
    </row>
    <row r="15">
      <c r="A15" s="17" t="s">
        <v>30</v>
      </c>
      <c r="E15" s="11" t="s">
        <v>5276</v>
      </c>
      <c r="F15" s="11" t="s">
        <v>3686</v>
      </c>
    </row>
    <row r="16">
      <c r="A16" s="17" t="s">
        <v>35</v>
      </c>
      <c r="C16" s="11" t="s">
        <v>72</v>
      </c>
      <c r="D16" s="11" t="s">
        <v>5277</v>
      </c>
      <c r="E16" s="11" t="s">
        <v>5278</v>
      </c>
      <c r="F16" s="11" t="s">
        <v>423</v>
      </c>
    </row>
    <row r="17">
      <c r="A17" s="17" t="s">
        <v>35</v>
      </c>
    </row>
    <row r="18">
      <c r="A18" s="17" t="s">
        <v>36</v>
      </c>
    </row>
    <row r="19">
      <c r="A19" s="17" t="s">
        <v>36</v>
      </c>
    </row>
    <row r="20">
      <c r="A20" s="17" t="s">
        <v>42</v>
      </c>
    </row>
    <row r="21">
      <c r="A21" s="17" t="s">
        <v>42</v>
      </c>
    </row>
    <row r="22">
      <c r="A22" s="23" t="s">
        <v>43</v>
      </c>
      <c r="B22" s="11" t="s">
        <v>5279</v>
      </c>
      <c r="D22" s="11" t="s">
        <v>4294</v>
      </c>
      <c r="F22" s="11" t="s">
        <v>4301</v>
      </c>
      <c r="G22" s="1195" t="s">
        <v>5280</v>
      </c>
    </row>
    <row r="23">
      <c r="A23" s="23" t="s">
        <v>43</v>
      </c>
      <c r="B23" s="11" t="s">
        <v>5281</v>
      </c>
      <c r="D23" s="11" t="s">
        <v>5282</v>
      </c>
      <c r="F23" s="11" t="s">
        <v>4301</v>
      </c>
    </row>
    <row r="24">
      <c r="A24" s="23" t="s">
        <v>43</v>
      </c>
      <c r="B24" s="11" t="s">
        <v>5283</v>
      </c>
      <c r="D24" s="11" t="s">
        <v>4294</v>
      </c>
      <c r="F24" s="11" t="s">
        <v>85</v>
      </c>
    </row>
    <row r="25">
      <c r="A25" s="17" t="s">
        <v>61</v>
      </c>
      <c r="D25" s="11" t="s">
        <v>4294</v>
      </c>
      <c r="F25" s="11" t="s">
        <v>133</v>
      </c>
    </row>
    <row r="26">
      <c r="A26" s="17" t="s">
        <v>70</v>
      </c>
    </row>
    <row r="27">
      <c r="A27" s="17" t="s">
        <v>70</v>
      </c>
    </row>
    <row r="28">
      <c r="A28" s="17" t="s">
        <v>78</v>
      </c>
    </row>
    <row r="29">
      <c r="A29" s="17" t="s">
        <v>78</v>
      </c>
    </row>
    <row r="30">
      <c r="A30" s="17" t="s">
        <v>78</v>
      </c>
    </row>
    <row r="31">
      <c r="A31" s="17" t="s">
        <v>87</v>
      </c>
    </row>
    <row r="32">
      <c r="A32" s="17" t="s">
        <v>87</v>
      </c>
    </row>
    <row r="33">
      <c r="A33" s="17" t="s">
        <v>87</v>
      </c>
    </row>
    <row r="34">
      <c r="A34" s="17" t="s">
        <v>93</v>
      </c>
    </row>
    <row r="35">
      <c r="A35" s="17" t="s">
        <v>93</v>
      </c>
    </row>
    <row r="36">
      <c r="A36" s="23" t="s">
        <v>93</v>
      </c>
    </row>
    <row r="37">
      <c r="A37" s="23" t="s">
        <v>105</v>
      </c>
    </row>
    <row r="38">
      <c r="A38" s="23" t="s">
        <v>105</v>
      </c>
    </row>
    <row r="39">
      <c r="A39" s="15" t="s">
        <v>107</v>
      </c>
    </row>
    <row r="40">
      <c r="A40" s="17" t="s">
        <v>108</v>
      </c>
    </row>
    <row r="41">
      <c r="A41" s="17" t="s">
        <v>108</v>
      </c>
    </row>
    <row r="42">
      <c r="A42" s="15" t="s">
        <v>109</v>
      </c>
    </row>
    <row r="43">
      <c r="A43" s="17" t="s">
        <v>110</v>
      </c>
      <c r="F43" s="11" t="s">
        <v>444</v>
      </c>
    </row>
    <row r="44">
      <c r="A44" s="17" t="s">
        <v>110</v>
      </c>
    </row>
    <row r="45">
      <c r="A45" s="17" t="s">
        <v>110</v>
      </c>
    </row>
    <row r="46">
      <c r="A46" s="15" t="s">
        <v>128</v>
      </c>
    </row>
    <row r="47">
      <c r="A47" s="17" t="s">
        <v>129</v>
      </c>
    </row>
    <row r="48">
      <c r="A48" s="15" t="s">
        <v>130</v>
      </c>
    </row>
    <row r="49">
      <c r="A49" s="23" t="s">
        <v>131</v>
      </c>
      <c r="E49" s="11" t="s">
        <v>5284</v>
      </c>
      <c r="F49" s="11" t="s">
        <v>5285</v>
      </c>
      <c r="G49" s="11" t="s">
        <v>3801</v>
      </c>
      <c r="H49" s="11" t="s">
        <v>4297</v>
      </c>
    </row>
    <row r="50">
      <c r="A50" s="17" t="s">
        <v>134</v>
      </c>
      <c r="C50" s="11" t="s">
        <v>5286</v>
      </c>
      <c r="D50" s="11" t="s">
        <v>3686</v>
      </c>
      <c r="E50" s="11" t="s">
        <v>5287</v>
      </c>
      <c r="F50" s="11" t="s">
        <v>5288</v>
      </c>
      <c r="G50" s="11" t="s">
        <v>3801</v>
      </c>
      <c r="H50" s="11" t="s">
        <v>3801</v>
      </c>
      <c r="I50" s="11" t="s">
        <v>5289</v>
      </c>
    </row>
    <row r="51">
      <c r="A51" s="23" t="s">
        <v>134</v>
      </c>
      <c r="C51" s="11" t="s">
        <v>5290</v>
      </c>
      <c r="D51" s="11" t="s">
        <v>4294</v>
      </c>
      <c r="E51" s="11" t="s">
        <v>5291</v>
      </c>
      <c r="F51" s="11" t="s">
        <v>5292</v>
      </c>
      <c r="G51" s="11" t="s">
        <v>3801</v>
      </c>
      <c r="H51" s="11" t="s">
        <v>4297</v>
      </c>
      <c r="I51" s="11" t="s">
        <v>5293</v>
      </c>
    </row>
    <row r="52">
      <c r="A52" s="17" t="s">
        <v>134</v>
      </c>
      <c r="C52" s="11" t="s">
        <v>3722</v>
      </c>
      <c r="D52" s="11" t="s">
        <v>4294</v>
      </c>
      <c r="E52" s="11" t="s">
        <v>5291</v>
      </c>
      <c r="F52" s="11" t="s">
        <v>5294</v>
      </c>
      <c r="G52" s="11" t="s">
        <v>3801</v>
      </c>
      <c r="H52" s="11" t="s">
        <v>4297</v>
      </c>
      <c r="I52" s="11" t="s">
        <v>5295</v>
      </c>
    </row>
    <row r="53">
      <c r="A53" s="17" t="s">
        <v>141</v>
      </c>
      <c r="E53" s="11" t="s">
        <v>459</v>
      </c>
      <c r="F53" s="11" t="s">
        <v>3722</v>
      </c>
    </row>
    <row r="54">
      <c r="A54" s="17" t="s">
        <v>141</v>
      </c>
      <c r="E54" s="11" t="s">
        <v>5296</v>
      </c>
      <c r="F54" s="11" t="s">
        <v>3686</v>
      </c>
    </row>
    <row r="55">
      <c r="A55" s="23" t="s">
        <v>143</v>
      </c>
    </row>
    <row r="56">
      <c r="A56" s="17" t="s">
        <v>143</v>
      </c>
    </row>
    <row r="57">
      <c r="A57" s="15" t="s">
        <v>149</v>
      </c>
    </row>
    <row r="58">
      <c r="A58" s="17" t="s">
        <v>150</v>
      </c>
      <c r="C58" s="11" t="s">
        <v>405</v>
      </c>
      <c r="D58" s="11" t="s">
        <v>3686</v>
      </c>
      <c r="E58" s="11" t="s">
        <v>5297</v>
      </c>
      <c r="F58" s="11" t="s">
        <v>5298</v>
      </c>
    </row>
    <row r="59">
      <c r="A59" s="17" t="s">
        <v>150</v>
      </c>
      <c r="C59" s="11" t="s">
        <v>5299</v>
      </c>
      <c r="D59" s="11" t="s">
        <v>4294</v>
      </c>
      <c r="E59" s="11" t="s">
        <v>459</v>
      </c>
      <c r="F59" s="11" t="s">
        <v>5300</v>
      </c>
    </row>
    <row r="60">
      <c r="A60" s="17" t="s">
        <v>150</v>
      </c>
      <c r="C60" s="11" t="s">
        <v>5301</v>
      </c>
      <c r="D60" s="11" t="s">
        <v>3686</v>
      </c>
      <c r="E60" s="11" t="s">
        <v>459</v>
      </c>
      <c r="F60" s="11" t="s">
        <v>5302</v>
      </c>
    </row>
    <row r="61">
      <c r="A61" s="17" t="s">
        <v>150</v>
      </c>
      <c r="C61" s="11" t="s">
        <v>125</v>
      </c>
      <c r="D61" s="11" t="s">
        <v>4294</v>
      </c>
      <c r="E61" s="11" t="s">
        <v>459</v>
      </c>
      <c r="F61" s="11" t="s">
        <v>3722</v>
      </c>
    </row>
    <row r="62">
      <c r="A62" s="15" t="s">
        <v>164</v>
      </c>
    </row>
    <row r="63">
      <c r="A63" s="17" t="s">
        <v>165</v>
      </c>
    </row>
    <row r="64">
      <c r="A64" s="23" t="s">
        <v>165</v>
      </c>
    </row>
    <row r="65">
      <c r="A65" s="23" t="s">
        <v>165</v>
      </c>
    </row>
    <row r="66">
      <c r="A66" s="23" t="s">
        <v>170</v>
      </c>
      <c r="E66" s="11" t="s">
        <v>440</v>
      </c>
      <c r="F66" s="11" t="s">
        <v>5303</v>
      </c>
    </row>
    <row r="67">
      <c r="A67" s="23" t="s">
        <v>170</v>
      </c>
      <c r="C67" s="11" t="s">
        <v>4698</v>
      </c>
      <c r="E67" s="11" t="s">
        <v>5304</v>
      </c>
      <c r="F67" s="11" t="s">
        <v>5305</v>
      </c>
    </row>
    <row r="68">
      <c r="A68" s="23" t="s">
        <v>177</v>
      </c>
    </row>
    <row r="69">
      <c r="A69" s="23" t="s">
        <v>177</v>
      </c>
    </row>
    <row r="70">
      <c r="A70" s="17" t="s">
        <v>186</v>
      </c>
      <c r="F70" s="11" t="s">
        <v>5271</v>
      </c>
    </row>
    <row r="71">
      <c r="A71" s="17" t="s">
        <v>186</v>
      </c>
      <c r="F71" s="11" t="s">
        <v>5306</v>
      </c>
    </row>
    <row r="72">
      <c r="A72" s="17" t="s">
        <v>186</v>
      </c>
      <c r="F72" s="11" t="s">
        <v>5307</v>
      </c>
    </row>
    <row r="73">
      <c r="A73" s="15" t="s">
        <v>207</v>
      </c>
    </row>
    <row r="74">
      <c r="A74" s="17" t="s">
        <v>208</v>
      </c>
    </row>
    <row r="75">
      <c r="A75" s="15" t="s">
        <v>211</v>
      </c>
    </row>
    <row r="76">
      <c r="A76" s="17" t="s">
        <v>211</v>
      </c>
    </row>
    <row r="77">
      <c r="A77" s="17" t="s">
        <v>211</v>
      </c>
    </row>
    <row r="78">
      <c r="A78" s="15" t="s">
        <v>213</v>
      </c>
    </row>
    <row r="79">
      <c r="A79" s="17" t="s">
        <v>214</v>
      </c>
    </row>
    <row r="80">
      <c r="A80" s="17" t="s">
        <v>214</v>
      </c>
    </row>
    <row r="81">
      <c r="A81" s="17" t="s">
        <v>218</v>
      </c>
    </row>
    <row r="82">
      <c r="A82" s="17" t="s">
        <v>218</v>
      </c>
    </row>
    <row r="83">
      <c r="A83" s="15" t="s">
        <v>219</v>
      </c>
    </row>
    <row r="84">
      <c r="A84" s="17" t="s">
        <v>220</v>
      </c>
      <c r="E84" s="11" t="s">
        <v>5308</v>
      </c>
      <c r="F84" s="11" t="s">
        <v>5309</v>
      </c>
    </row>
    <row r="85">
      <c r="A85" s="17" t="s">
        <v>220</v>
      </c>
      <c r="E85" s="11" t="s">
        <v>5310</v>
      </c>
      <c r="F85" s="11" t="s">
        <v>360</v>
      </c>
    </row>
    <row r="86">
      <c r="A86" s="17" t="s">
        <v>220</v>
      </c>
    </row>
    <row r="87">
      <c r="A87" s="17" t="s">
        <v>220</v>
      </c>
    </row>
    <row r="88">
      <c r="A88" s="23" t="s">
        <v>220</v>
      </c>
    </row>
    <row r="89">
      <c r="A89" s="17" t="s">
        <v>220</v>
      </c>
    </row>
    <row r="90">
      <c r="A90" s="17" t="s">
        <v>232</v>
      </c>
    </row>
    <row r="91">
      <c r="A91" s="17" t="s">
        <v>232</v>
      </c>
    </row>
    <row r="92">
      <c r="A92" s="15" t="s">
        <v>233</v>
      </c>
    </row>
    <row r="93">
      <c r="A93" s="34" t="s">
        <v>234</v>
      </c>
      <c r="E93" s="11" t="s">
        <v>272</v>
      </c>
      <c r="F93" s="11" t="s">
        <v>5311</v>
      </c>
    </row>
    <row r="94">
      <c r="A94" s="17" t="s">
        <v>236</v>
      </c>
      <c r="E94" s="11" t="s">
        <v>5312</v>
      </c>
      <c r="F94" s="11" t="s">
        <v>5313</v>
      </c>
    </row>
    <row r="95">
      <c r="A95" s="17" t="s">
        <v>236</v>
      </c>
      <c r="E95" s="11" t="s">
        <v>5314</v>
      </c>
      <c r="F95" s="11" t="s">
        <v>3686</v>
      </c>
    </row>
    <row r="96">
      <c r="A96" s="17" t="s">
        <v>236</v>
      </c>
      <c r="E96" s="11" t="s">
        <v>5315</v>
      </c>
      <c r="F96" s="11" t="s">
        <v>5316</v>
      </c>
    </row>
    <row r="97">
      <c r="A97" s="17" t="s">
        <v>243</v>
      </c>
      <c r="D97" s="11" t="s">
        <v>5317</v>
      </c>
      <c r="F97" s="11" t="s">
        <v>5318</v>
      </c>
    </row>
    <row r="98">
      <c r="A98" s="17" t="s">
        <v>243</v>
      </c>
      <c r="D98" s="11" t="s">
        <v>5319</v>
      </c>
      <c r="F98" s="11" t="s">
        <v>5320</v>
      </c>
    </row>
    <row r="99">
      <c r="A99" s="15" t="s">
        <v>253</v>
      </c>
    </row>
    <row r="100">
      <c r="A100" s="23" t="s">
        <v>254</v>
      </c>
    </row>
    <row r="101">
      <c r="A101" s="17" t="s">
        <v>255</v>
      </c>
    </row>
    <row r="102">
      <c r="A102" s="17" t="s">
        <v>255</v>
      </c>
    </row>
    <row r="103">
      <c r="A103" s="17" t="s">
        <v>255</v>
      </c>
    </row>
    <row r="104">
      <c r="A104" s="17" t="s">
        <v>261</v>
      </c>
    </row>
    <row r="105">
      <c r="A105" s="17" t="s">
        <v>262</v>
      </c>
      <c r="D105" s="11" t="s">
        <v>4311</v>
      </c>
      <c r="E105" s="11" t="s">
        <v>5321</v>
      </c>
      <c r="F105" s="11" t="s">
        <v>5322</v>
      </c>
    </row>
    <row r="106">
      <c r="A106" s="17" t="s">
        <v>262</v>
      </c>
      <c r="D106" s="11" t="s">
        <v>4311</v>
      </c>
      <c r="E106" s="11" t="s">
        <v>5323</v>
      </c>
      <c r="F106" s="11" t="s">
        <v>5324</v>
      </c>
    </row>
    <row r="107">
      <c r="A107" s="17" t="s">
        <v>262</v>
      </c>
      <c r="D107" s="11" t="s">
        <v>4311</v>
      </c>
      <c r="E107" s="11" t="s">
        <v>5323</v>
      </c>
      <c r="F107" s="11" t="s">
        <v>5324</v>
      </c>
    </row>
    <row r="108">
      <c r="A108" s="15" t="s">
        <v>266</v>
      </c>
    </row>
    <row r="109">
      <c r="A109" s="17" t="s">
        <v>267</v>
      </c>
      <c r="E109" s="11" t="s">
        <v>272</v>
      </c>
      <c r="F109" s="11" t="s">
        <v>5325</v>
      </c>
      <c r="G109" s="11" t="s">
        <v>5326</v>
      </c>
    </row>
    <row r="110">
      <c r="A110" s="17" t="s">
        <v>267</v>
      </c>
      <c r="E110" s="11" t="s">
        <v>5327</v>
      </c>
      <c r="F110" s="11" t="s">
        <v>5322</v>
      </c>
      <c r="G110" s="11" t="s">
        <v>5326</v>
      </c>
    </row>
    <row r="111">
      <c r="A111" s="17" t="s">
        <v>267</v>
      </c>
      <c r="E111" s="11" t="s">
        <v>5328</v>
      </c>
      <c r="F111" s="11" t="s">
        <v>5329</v>
      </c>
      <c r="G111" s="11" t="s">
        <v>5326</v>
      </c>
    </row>
    <row r="112">
      <c r="A112" s="17" t="s">
        <v>278</v>
      </c>
    </row>
    <row r="113">
      <c r="A113" s="15" t="s">
        <v>280</v>
      </c>
    </row>
    <row r="114">
      <c r="A114" s="17" t="s">
        <v>281</v>
      </c>
      <c r="D114" s="11" t="s">
        <v>3633</v>
      </c>
      <c r="E114" s="11" t="s">
        <v>5330</v>
      </c>
      <c r="F114" s="11" t="s">
        <v>5331</v>
      </c>
      <c r="G114" s="11" t="s">
        <v>5326</v>
      </c>
    </row>
    <row r="115">
      <c r="A115" s="17" t="s">
        <v>281</v>
      </c>
      <c r="D115" s="11" t="s">
        <v>4311</v>
      </c>
      <c r="E115" s="11" t="s">
        <v>5332</v>
      </c>
      <c r="F115" s="11" t="s">
        <v>5333</v>
      </c>
      <c r="G115" s="11" t="s">
        <v>5326</v>
      </c>
    </row>
    <row r="116">
      <c r="A116" s="17" t="s">
        <v>281</v>
      </c>
      <c r="D116" s="11" t="s">
        <v>4311</v>
      </c>
      <c r="E116" s="11" t="s">
        <v>459</v>
      </c>
      <c r="F116" s="11" t="s">
        <v>5334</v>
      </c>
      <c r="G116" s="11" t="s">
        <v>5326</v>
      </c>
    </row>
    <row r="117">
      <c r="A117" s="17" t="s">
        <v>281</v>
      </c>
      <c r="D117" s="11" t="s">
        <v>4311</v>
      </c>
      <c r="E117" s="11" t="s">
        <v>5335</v>
      </c>
      <c r="F117" s="11" t="s">
        <v>5336</v>
      </c>
      <c r="G117" s="11" t="s">
        <v>5326</v>
      </c>
    </row>
    <row r="118">
      <c r="A118" s="17" t="s">
        <v>281</v>
      </c>
      <c r="D118" s="11" t="s">
        <v>4311</v>
      </c>
      <c r="E118" s="11" t="s">
        <v>5335</v>
      </c>
      <c r="F118" s="11" t="s">
        <v>5336</v>
      </c>
      <c r="G118" s="11" t="s">
        <v>5326</v>
      </c>
    </row>
    <row r="119">
      <c r="A119" s="15" t="s">
        <v>287</v>
      </c>
    </row>
    <row r="120">
      <c r="A120" s="17" t="s">
        <v>288</v>
      </c>
      <c r="F120" s="11" t="s">
        <v>5337</v>
      </c>
    </row>
    <row r="121">
      <c r="A121" s="17" t="s">
        <v>288</v>
      </c>
      <c r="F121" s="11" t="s">
        <v>5338</v>
      </c>
      <c r="H121" s="11" t="s">
        <v>4302</v>
      </c>
    </row>
    <row r="122">
      <c r="A122" s="17" t="s">
        <v>288</v>
      </c>
      <c r="F122" s="11" t="s">
        <v>5339</v>
      </c>
      <c r="H122" s="11" t="s">
        <v>4302</v>
      </c>
    </row>
    <row r="123">
      <c r="A123" s="23" t="s">
        <v>295</v>
      </c>
      <c r="F123" s="11" t="s">
        <v>5340</v>
      </c>
    </row>
    <row r="124">
      <c r="A124" s="17" t="s">
        <v>297</v>
      </c>
      <c r="F124" s="11" t="s">
        <v>5341</v>
      </c>
    </row>
    <row r="125">
      <c r="A125" s="17" t="s">
        <v>297</v>
      </c>
      <c r="F125" s="11" t="s">
        <v>5342</v>
      </c>
    </row>
    <row r="126">
      <c r="A126" s="17" t="s">
        <v>300</v>
      </c>
      <c r="D126" s="11" t="s">
        <v>4294</v>
      </c>
      <c r="E126" s="11" t="s">
        <v>5343</v>
      </c>
      <c r="F126" s="11" t="s">
        <v>155</v>
      </c>
    </row>
    <row r="127">
      <c r="A127" s="15" t="s">
        <v>301</v>
      </c>
    </row>
    <row r="128">
      <c r="A128" s="17" t="s">
        <v>302</v>
      </c>
    </row>
    <row r="129">
      <c r="A129" s="21" t="s">
        <v>303</v>
      </c>
    </row>
    <row r="130">
      <c r="A130" s="23" t="s">
        <v>304</v>
      </c>
    </row>
    <row r="131">
      <c r="A131" s="15" t="s">
        <v>305</v>
      </c>
    </row>
    <row r="132">
      <c r="A132" s="17" t="s">
        <v>306</v>
      </c>
      <c r="E132" s="11" t="s">
        <v>5344</v>
      </c>
      <c r="F132" s="11" t="s">
        <v>5345</v>
      </c>
    </row>
    <row r="133">
      <c r="A133" s="17" t="s">
        <v>306</v>
      </c>
      <c r="E133" s="11" t="s">
        <v>5346</v>
      </c>
      <c r="F133" s="11" t="s">
        <v>5347</v>
      </c>
    </row>
    <row r="134">
      <c r="A134" s="35" t="s">
        <v>310</v>
      </c>
    </row>
    <row r="135">
      <c r="A135" s="40" t="s">
        <v>3645</v>
      </c>
    </row>
    <row r="136">
      <c r="A136" s="40" t="s">
        <v>316</v>
      </c>
      <c r="F136" s="11" t="s">
        <v>5348</v>
      </c>
    </row>
    <row r="137">
      <c r="A137" s="40" t="s">
        <v>316</v>
      </c>
      <c r="F137" s="11" t="s">
        <v>5349</v>
      </c>
    </row>
    <row r="138">
      <c r="A138" s="40" t="s">
        <v>316</v>
      </c>
      <c r="F138" s="11" t="s">
        <v>5350</v>
      </c>
    </row>
    <row r="139">
      <c r="A139" s="40" t="s">
        <v>316</v>
      </c>
      <c r="F139" s="11" t="s">
        <v>423</v>
      </c>
    </row>
    <row r="140">
      <c r="A140" s="40" t="s">
        <v>316</v>
      </c>
      <c r="F140" s="11" t="s">
        <v>360</v>
      </c>
    </row>
    <row r="141">
      <c r="A141" s="40" t="s">
        <v>316</v>
      </c>
      <c r="F141" s="11" t="s">
        <v>5349</v>
      </c>
    </row>
    <row r="142">
      <c r="A142" s="36" t="s">
        <v>326</v>
      </c>
      <c r="E142" s="11" t="s">
        <v>5304</v>
      </c>
      <c r="F142" s="11" t="s">
        <v>5351</v>
      </c>
    </row>
    <row r="143">
      <c r="A143" s="36" t="s">
        <v>326</v>
      </c>
      <c r="E143" s="11" t="s">
        <v>5352</v>
      </c>
      <c r="F143" s="11" t="s">
        <v>5353</v>
      </c>
    </row>
    <row r="144">
      <c r="A144" s="40" t="s">
        <v>330</v>
      </c>
      <c r="E144" s="11" t="s">
        <v>5354</v>
      </c>
      <c r="F144" s="11" t="s">
        <v>252</v>
      </c>
    </row>
    <row r="145">
      <c r="A145" s="40" t="s">
        <v>330</v>
      </c>
      <c r="E145" s="11" t="s">
        <v>5276</v>
      </c>
      <c r="F145" s="11" t="s">
        <v>3686</v>
      </c>
    </row>
    <row r="146">
      <c r="A146" s="40" t="s">
        <v>333</v>
      </c>
      <c r="D146" s="11" t="s">
        <v>5355</v>
      </c>
      <c r="E146" s="11" t="s">
        <v>5304</v>
      </c>
      <c r="F146" s="11" t="s">
        <v>4346</v>
      </c>
      <c r="G146" s="11" t="s">
        <v>3801</v>
      </c>
      <c r="H146" s="11" t="s">
        <v>4297</v>
      </c>
      <c r="I146" s="1196" t="s">
        <v>5356</v>
      </c>
    </row>
    <row r="147">
      <c r="A147" s="40" t="s">
        <v>333</v>
      </c>
      <c r="D147" s="11" t="s">
        <v>5357</v>
      </c>
      <c r="E147" s="11" t="s">
        <v>5358</v>
      </c>
      <c r="F147" s="11" t="s">
        <v>3686</v>
      </c>
      <c r="G147" s="11" t="s">
        <v>3801</v>
      </c>
      <c r="H147" s="11" t="s">
        <v>3801</v>
      </c>
    </row>
    <row r="148">
      <c r="A148" s="36" t="s">
        <v>332</v>
      </c>
      <c r="D148" s="11" t="s">
        <v>5359</v>
      </c>
      <c r="E148" s="11" t="s">
        <v>5304</v>
      </c>
      <c r="F148" s="11" t="s">
        <v>4346</v>
      </c>
      <c r="G148" s="11" t="s">
        <v>3801</v>
      </c>
      <c r="H148" s="11" t="s">
        <v>4297</v>
      </c>
      <c r="I148" s="1195" t="s">
        <v>5360</v>
      </c>
    </row>
    <row r="149">
      <c r="A149" s="36" t="s">
        <v>332</v>
      </c>
    </row>
    <row r="150">
      <c r="A150" s="40" t="s">
        <v>338</v>
      </c>
    </row>
    <row r="151">
      <c r="A151" s="40" t="s">
        <v>338</v>
      </c>
    </row>
    <row r="152">
      <c r="A152" s="36" t="s">
        <v>339</v>
      </c>
    </row>
    <row r="153">
      <c r="A153" s="36" t="s">
        <v>339</v>
      </c>
    </row>
    <row r="154">
      <c r="A154" s="36" t="s">
        <v>339</v>
      </c>
    </row>
    <row r="155">
      <c r="A155" s="40" t="s">
        <v>344</v>
      </c>
    </row>
    <row r="156">
      <c r="A156" s="36" t="s">
        <v>345</v>
      </c>
      <c r="F156" s="11" t="s">
        <v>5361</v>
      </c>
    </row>
    <row r="157">
      <c r="A157" s="40" t="s">
        <v>345</v>
      </c>
    </row>
    <row r="158">
      <c r="A158" s="40" t="s">
        <v>346</v>
      </c>
    </row>
    <row r="159">
      <c r="A159" s="40" t="s">
        <v>346</v>
      </c>
    </row>
    <row r="160">
      <c r="A160" s="36" t="s">
        <v>347</v>
      </c>
      <c r="D160" s="11" t="s">
        <v>3633</v>
      </c>
      <c r="E160" s="11" t="s">
        <v>5362</v>
      </c>
      <c r="F160" s="11" t="s">
        <v>5271</v>
      </c>
      <c r="G160" s="11" t="s">
        <v>3801</v>
      </c>
      <c r="H160" s="11" t="s">
        <v>4297</v>
      </c>
    </row>
    <row r="161">
      <c r="A161" s="36" t="s">
        <v>347</v>
      </c>
      <c r="D161" s="11" t="s">
        <v>3633</v>
      </c>
      <c r="E161" s="11" t="s">
        <v>5363</v>
      </c>
      <c r="F161" s="11" t="s">
        <v>5271</v>
      </c>
      <c r="G161" s="11" t="s">
        <v>3801</v>
      </c>
      <c r="H161" s="11" t="s">
        <v>4297</v>
      </c>
    </row>
    <row r="162">
      <c r="A162" s="40" t="s">
        <v>348</v>
      </c>
      <c r="D162" s="11" t="s">
        <v>3633</v>
      </c>
      <c r="E162" s="11" t="s">
        <v>5364</v>
      </c>
      <c r="F162" s="11" t="s">
        <v>5271</v>
      </c>
      <c r="G162" s="11" t="s">
        <v>5326</v>
      </c>
    </row>
    <row r="163">
      <c r="A163" s="40" t="s">
        <v>348</v>
      </c>
      <c r="D163" s="11" t="s">
        <v>3633</v>
      </c>
      <c r="E163" s="11" t="s">
        <v>5365</v>
      </c>
      <c r="F163" s="11" t="s">
        <v>5366</v>
      </c>
      <c r="G163" s="11" t="s">
        <v>5326</v>
      </c>
    </row>
    <row r="164">
      <c r="A164" s="40" t="s">
        <v>348</v>
      </c>
      <c r="D164" s="11" t="s">
        <v>3633</v>
      </c>
      <c r="E164" s="11" t="s">
        <v>5367</v>
      </c>
      <c r="F164" s="11" t="s">
        <v>5366</v>
      </c>
      <c r="G164" s="11" t="s">
        <v>5326</v>
      </c>
    </row>
    <row r="165">
      <c r="A165" s="48" t="s">
        <v>351</v>
      </c>
    </row>
    <row r="166">
      <c r="A166" s="40" t="s">
        <v>352</v>
      </c>
      <c r="D166" s="11" t="s">
        <v>3633</v>
      </c>
      <c r="F166" s="11" t="s">
        <v>5368</v>
      </c>
      <c r="G166" s="11" t="s">
        <v>3801</v>
      </c>
    </row>
    <row r="167">
      <c r="A167" s="40" t="s">
        <v>356</v>
      </c>
    </row>
    <row r="168">
      <c r="A168" s="40" t="s">
        <v>356</v>
      </c>
    </row>
    <row r="169">
      <c r="A169" s="40" t="s">
        <v>356</v>
      </c>
    </row>
    <row r="170">
      <c r="A170" s="40" t="s">
        <v>362</v>
      </c>
    </row>
    <row r="171">
      <c r="A171" s="40" t="s">
        <v>362</v>
      </c>
    </row>
    <row r="172">
      <c r="A172" s="40" t="s">
        <v>371</v>
      </c>
    </row>
    <row r="173">
      <c r="A173" s="36" t="s">
        <v>371</v>
      </c>
    </row>
    <row r="174">
      <c r="A174" s="48" t="s">
        <v>375</v>
      </c>
    </row>
    <row r="175">
      <c r="A175" s="36" t="s">
        <v>376</v>
      </c>
      <c r="D175" s="11" t="s">
        <v>3633</v>
      </c>
      <c r="F175" s="11" t="s">
        <v>3686</v>
      </c>
    </row>
    <row r="176">
      <c r="A176" s="36" t="s">
        <v>376</v>
      </c>
      <c r="D176" s="11" t="s">
        <v>3633</v>
      </c>
      <c r="F176" s="11" t="s">
        <v>5285</v>
      </c>
    </row>
    <row r="177">
      <c r="A177" s="48" t="s">
        <v>386</v>
      </c>
      <c r="D177" s="11" t="s">
        <v>3</v>
      </c>
    </row>
    <row r="178">
      <c r="A178" s="40" t="s">
        <v>387</v>
      </c>
      <c r="C178" s="11"/>
      <c r="D178" s="11" t="s">
        <v>5369</v>
      </c>
      <c r="E178" s="11" t="s">
        <v>5370</v>
      </c>
      <c r="F178" s="11" t="s">
        <v>5371</v>
      </c>
      <c r="G178" s="11" t="s">
        <v>3801</v>
      </c>
      <c r="H178" s="11" t="s">
        <v>4297</v>
      </c>
      <c r="I178" s="11" t="s">
        <v>5372</v>
      </c>
    </row>
    <row r="179">
      <c r="A179" s="40" t="s">
        <v>387</v>
      </c>
      <c r="C179" s="11" t="s">
        <v>5373</v>
      </c>
      <c r="D179" s="11" t="s">
        <v>3633</v>
      </c>
      <c r="E179" s="11" t="s">
        <v>5374</v>
      </c>
      <c r="F179" s="11" t="s">
        <v>5375</v>
      </c>
      <c r="G179" s="11" t="s">
        <v>3801</v>
      </c>
      <c r="H179" s="11" t="s">
        <v>4297</v>
      </c>
      <c r="I179" s="11" t="s">
        <v>5376</v>
      </c>
    </row>
    <row r="180">
      <c r="A180" s="40" t="s">
        <v>387</v>
      </c>
      <c r="C180" s="11" t="s">
        <v>5377</v>
      </c>
      <c r="D180" s="11" t="s">
        <v>3633</v>
      </c>
      <c r="E180" s="11" t="s">
        <v>5378</v>
      </c>
      <c r="F180" s="11" t="s">
        <v>5379</v>
      </c>
      <c r="G180" s="11" t="s">
        <v>3801</v>
      </c>
      <c r="H180" s="11" t="s">
        <v>4297</v>
      </c>
    </row>
    <row r="181">
      <c r="A181" s="40" t="s">
        <v>392</v>
      </c>
      <c r="F181" s="11" t="s">
        <v>3686</v>
      </c>
    </row>
    <row r="182">
      <c r="A182" s="40" t="s">
        <v>392</v>
      </c>
      <c r="F182" s="11" t="s">
        <v>3686</v>
      </c>
    </row>
    <row r="183">
      <c r="A183" s="40" t="s">
        <v>392</v>
      </c>
      <c r="F183" s="11" t="s">
        <v>3686</v>
      </c>
    </row>
    <row r="184">
      <c r="A184" s="40" t="s">
        <v>394</v>
      </c>
      <c r="D184" s="11" t="s">
        <v>4294</v>
      </c>
      <c r="E184" s="11" t="s">
        <v>5380</v>
      </c>
      <c r="F184" s="11" t="s">
        <v>5381</v>
      </c>
      <c r="G184" s="11" t="s">
        <v>3801</v>
      </c>
      <c r="H184" s="11" t="s">
        <v>3801</v>
      </c>
    </row>
    <row r="185">
      <c r="A185" s="40" t="s">
        <v>394</v>
      </c>
      <c r="D185" s="11" t="s">
        <v>4294</v>
      </c>
      <c r="E185" s="11" t="s">
        <v>5382</v>
      </c>
      <c r="F185" s="11" t="s">
        <v>5383</v>
      </c>
      <c r="G185" s="11" t="s">
        <v>3801</v>
      </c>
      <c r="H185" s="11" t="s">
        <v>4297</v>
      </c>
    </row>
    <row r="186">
      <c r="A186" s="40" t="s">
        <v>394</v>
      </c>
      <c r="D186" s="11" t="s">
        <v>3633</v>
      </c>
      <c r="E186" s="11" t="s">
        <v>5384</v>
      </c>
      <c r="F186" s="11" t="s">
        <v>5385</v>
      </c>
      <c r="G186" s="11" t="s">
        <v>3801</v>
      </c>
      <c r="H186" s="11" t="s">
        <v>4297</v>
      </c>
    </row>
    <row r="187">
      <c r="A187" s="40" t="s">
        <v>394</v>
      </c>
      <c r="D187" s="11" t="s">
        <v>3633</v>
      </c>
      <c r="E187" s="11" t="s">
        <v>5386</v>
      </c>
      <c r="F187" s="11" t="s">
        <v>5387</v>
      </c>
      <c r="G187" s="11" t="s">
        <v>3801</v>
      </c>
      <c r="H187" s="11" t="s">
        <v>4297</v>
      </c>
    </row>
    <row r="188">
      <c r="A188" s="40" t="s">
        <v>406</v>
      </c>
      <c r="D188" s="11" t="s">
        <v>5388</v>
      </c>
      <c r="F188" s="11" t="s">
        <v>5389</v>
      </c>
    </row>
    <row r="189">
      <c r="A189" s="40" t="s">
        <v>406</v>
      </c>
      <c r="D189" s="11" t="s">
        <v>5390</v>
      </c>
      <c r="F189" s="11" t="s">
        <v>5391</v>
      </c>
    </row>
    <row r="190">
      <c r="A190" s="48" t="s">
        <v>410</v>
      </c>
    </row>
    <row r="191">
      <c r="A191" s="52" t="s">
        <v>411</v>
      </c>
    </row>
    <row r="192">
      <c r="A192" s="48" t="s">
        <v>412</v>
      </c>
    </row>
    <row r="193">
      <c r="A193" s="40" t="s">
        <v>413</v>
      </c>
    </row>
    <row r="194">
      <c r="A194" s="40" t="s">
        <v>414</v>
      </c>
      <c r="D194" s="11" t="s">
        <v>5392</v>
      </c>
    </row>
    <row r="195">
      <c r="A195" s="40" t="s">
        <v>414</v>
      </c>
      <c r="D195" s="11" t="s">
        <v>5393</v>
      </c>
      <c r="F195" s="11" t="s">
        <v>423</v>
      </c>
    </row>
    <row r="196">
      <c r="A196" s="40" t="s">
        <v>414</v>
      </c>
    </row>
    <row r="197">
      <c r="A197" s="48" t="s">
        <v>419</v>
      </c>
    </row>
    <row r="198">
      <c r="A198" s="40" t="s">
        <v>420</v>
      </c>
      <c r="F198" s="11" t="s">
        <v>5366</v>
      </c>
    </row>
    <row r="199">
      <c r="A199" s="40" t="s">
        <v>420</v>
      </c>
      <c r="F199" s="11" t="s">
        <v>5394</v>
      </c>
    </row>
    <row r="200">
      <c r="A200" s="40" t="s">
        <v>421</v>
      </c>
      <c r="F200" s="11" t="s">
        <v>5303</v>
      </c>
    </row>
    <row r="201">
      <c r="A201" s="40" t="s">
        <v>421</v>
      </c>
      <c r="F201" s="11" t="s">
        <v>5303</v>
      </c>
    </row>
    <row r="202">
      <c r="A202" s="40" t="s">
        <v>421</v>
      </c>
      <c r="F202" s="11" t="s">
        <v>5303</v>
      </c>
    </row>
    <row r="203">
      <c r="A203" s="40" t="s">
        <v>421</v>
      </c>
      <c r="F203" s="11" t="s">
        <v>224</v>
      </c>
    </row>
    <row r="204">
      <c r="A204" s="40" t="s">
        <v>421</v>
      </c>
      <c r="F204" s="11" t="s">
        <v>240</v>
      </c>
    </row>
    <row r="205">
      <c r="A205" s="36" t="s">
        <v>421</v>
      </c>
      <c r="F205" s="11" t="s">
        <v>5395</v>
      </c>
    </row>
    <row r="206">
      <c r="A206" s="36" t="s">
        <v>421</v>
      </c>
      <c r="F206" s="11" t="s">
        <v>5396</v>
      </c>
    </row>
    <row r="207">
      <c r="A207" s="36" t="s">
        <v>447</v>
      </c>
    </row>
    <row r="208">
      <c r="A208" s="55" t="s">
        <v>462</v>
      </c>
      <c r="D208" s="11" t="s">
        <v>5388</v>
      </c>
      <c r="E208" s="11" t="s">
        <v>5397</v>
      </c>
      <c r="F208" s="11" t="s">
        <v>4346</v>
      </c>
      <c r="G208" s="11" t="s">
        <v>3801</v>
      </c>
    </row>
    <row r="209">
      <c r="A209" s="55" t="s">
        <v>462</v>
      </c>
      <c r="D209" s="11" t="s">
        <v>5388</v>
      </c>
      <c r="E209" s="11" t="s">
        <v>5397</v>
      </c>
      <c r="F209" s="11" t="s">
        <v>3686</v>
      </c>
      <c r="G209" s="11" t="s">
        <v>3801</v>
      </c>
    </row>
    <row r="210">
      <c r="A210" s="55" t="s">
        <v>448</v>
      </c>
    </row>
    <row r="211">
      <c r="A211" s="36" t="s">
        <v>448</v>
      </c>
    </row>
    <row r="212">
      <c r="A212" s="36" t="s">
        <v>448</v>
      </c>
    </row>
    <row r="213">
      <c r="A213" s="48" t="s">
        <v>467</v>
      </c>
    </row>
    <row r="214">
      <c r="A214" s="40" t="s">
        <v>468</v>
      </c>
    </row>
    <row r="215">
      <c r="A215" s="36" t="s">
        <v>468</v>
      </c>
    </row>
    <row r="216">
      <c r="A216" s="48" t="s">
        <v>473</v>
      </c>
    </row>
    <row r="217">
      <c r="A217" s="40" t="s">
        <v>474</v>
      </c>
      <c r="E217" s="11" t="s">
        <v>5398</v>
      </c>
      <c r="F217" s="11" t="s">
        <v>3686</v>
      </c>
    </row>
    <row r="218">
      <c r="A218" s="40" t="s">
        <v>474</v>
      </c>
      <c r="E218" s="11" t="s">
        <v>3722</v>
      </c>
      <c r="F218" s="11" t="s">
        <v>4346</v>
      </c>
    </row>
    <row r="219">
      <c r="A219" s="40" t="s">
        <v>476</v>
      </c>
      <c r="E219" s="11" t="s">
        <v>5304</v>
      </c>
      <c r="F219" s="11" t="s">
        <v>4346</v>
      </c>
    </row>
    <row r="220">
      <c r="A220" s="40" t="s">
        <v>476</v>
      </c>
      <c r="E220" s="11" t="s">
        <v>5399</v>
      </c>
      <c r="F220" s="11" t="s">
        <v>4346</v>
      </c>
    </row>
    <row r="221">
      <c r="A221" s="48" t="s">
        <v>477</v>
      </c>
    </row>
    <row r="222">
      <c r="A222" s="40" t="s">
        <v>478</v>
      </c>
    </row>
    <row r="223">
      <c r="A223" s="40" t="s">
        <v>478</v>
      </c>
    </row>
    <row r="224">
      <c r="A224" s="40" t="s">
        <v>478</v>
      </c>
    </row>
    <row r="225">
      <c r="A225" s="48" t="s">
        <v>482</v>
      </c>
    </row>
    <row r="226">
      <c r="A226" s="36" t="s">
        <v>483</v>
      </c>
    </row>
    <row r="227">
      <c r="A227" s="36" t="s">
        <v>484</v>
      </c>
      <c r="E227" s="11" t="s">
        <v>5400</v>
      </c>
      <c r="F227" s="11" t="s">
        <v>4346</v>
      </c>
      <c r="G227" s="11" t="s">
        <v>5326</v>
      </c>
    </row>
    <row r="228">
      <c r="A228" s="36" t="s">
        <v>484</v>
      </c>
      <c r="E228" s="11" t="s">
        <v>5401</v>
      </c>
      <c r="F228" s="11" t="s">
        <v>3686</v>
      </c>
      <c r="G228" s="11" t="s">
        <v>5326</v>
      </c>
    </row>
    <row r="229">
      <c r="A229" s="40" t="s">
        <v>3651</v>
      </c>
      <c r="E229" s="11" t="s">
        <v>5402</v>
      </c>
      <c r="F229" s="11" t="s">
        <v>3686</v>
      </c>
      <c r="G229" s="11" t="s">
        <v>5326</v>
      </c>
    </row>
    <row r="230">
      <c r="A230" s="48" t="s">
        <v>487</v>
      </c>
    </row>
    <row r="231">
      <c r="A231" s="40" t="s">
        <v>488</v>
      </c>
      <c r="E231" s="11" t="s">
        <v>5403</v>
      </c>
      <c r="F231" s="11" t="s">
        <v>3686</v>
      </c>
    </row>
    <row r="232">
      <c r="A232" s="48"/>
    </row>
    <row r="233">
      <c r="A233" s="58" t="s">
        <v>489</v>
      </c>
    </row>
    <row r="234">
      <c r="A234" s="58" t="s">
        <v>490</v>
      </c>
    </row>
    <row r="235">
      <c r="A235" s="58" t="s">
        <v>491</v>
      </c>
    </row>
    <row r="236">
      <c r="A236" s="58" t="s">
        <v>492</v>
      </c>
    </row>
    <row r="237">
      <c r="A237" s="58" t="s">
        <v>493</v>
      </c>
    </row>
    <row r="238">
      <c r="A238" s="11" t="s">
        <v>3</v>
      </c>
    </row>
    <row r="239">
      <c r="A239" s="12" t="s">
        <v>5404</v>
      </c>
    </row>
    <row r="240">
      <c r="A240" s="15" t="s">
        <v>15</v>
      </c>
    </row>
    <row r="241">
      <c r="A241" s="17" t="s">
        <v>16</v>
      </c>
    </row>
    <row r="242">
      <c r="A242" s="17" t="s">
        <v>16</v>
      </c>
    </row>
    <row r="243">
      <c r="A243" s="17" t="s">
        <v>16</v>
      </c>
    </row>
    <row r="244">
      <c r="A244" s="21" t="s">
        <v>22</v>
      </c>
    </row>
    <row r="245">
      <c r="A245" s="23" t="s">
        <v>23</v>
      </c>
    </row>
    <row r="246">
      <c r="A246" s="15" t="s">
        <v>24</v>
      </c>
    </row>
    <row r="247">
      <c r="A247" s="17" t="s">
        <v>25</v>
      </c>
    </row>
    <row r="248">
      <c r="A248" s="17" t="s">
        <v>28</v>
      </c>
    </row>
    <row r="249">
      <c r="A249" s="17" t="s">
        <v>28</v>
      </c>
    </row>
    <row r="250">
      <c r="A250" s="15" t="s">
        <v>29</v>
      </c>
    </row>
    <row r="251">
      <c r="A251" s="17" t="s">
        <v>30</v>
      </c>
    </row>
    <row r="252">
      <c r="A252" s="17" t="s">
        <v>35</v>
      </c>
    </row>
    <row r="253">
      <c r="A253" s="17" t="s">
        <v>35</v>
      </c>
    </row>
    <row r="254">
      <c r="A254" s="17" t="s">
        <v>36</v>
      </c>
    </row>
    <row r="255">
      <c r="A255" s="17" t="s">
        <v>36</v>
      </c>
    </row>
    <row r="256">
      <c r="A256" s="17" t="s">
        <v>42</v>
      </c>
    </row>
    <row r="257">
      <c r="A257" s="17" t="s">
        <v>42</v>
      </c>
    </row>
    <row r="258">
      <c r="A258" s="23" t="s">
        <v>43</v>
      </c>
    </row>
    <row r="259">
      <c r="A259" s="23" t="s">
        <v>43</v>
      </c>
    </row>
    <row r="260">
      <c r="A260" s="23" t="s">
        <v>43</v>
      </c>
    </row>
    <row r="261">
      <c r="A261" s="17" t="s">
        <v>61</v>
      </c>
    </row>
    <row r="262">
      <c r="A262" s="17" t="s">
        <v>70</v>
      </c>
    </row>
    <row r="263">
      <c r="A263" s="17" t="s">
        <v>70</v>
      </c>
    </row>
    <row r="264">
      <c r="A264" s="17" t="s">
        <v>78</v>
      </c>
    </row>
    <row r="265">
      <c r="A265" s="17" t="s">
        <v>78</v>
      </c>
    </row>
    <row r="266">
      <c r="A266" s="17" t="s">
        <v>78</v>
      </c>
    </row>
    <row r="267">
      <c r="A267" s="17" t="s">
        <v>87</v>
      </c>
    </row>
    <row r="268">
      <c r="A268" s="17" t="s">
        <v>87</v>
      </c>
    </row>
    <row r="269">
      <c r="A269" s="17" t="s">
        <v>87</v>
      </c>
    </row>
    <row r="270">
      <c r="A270" s="17" t="s">
        <v>93</v>
      </c>
    </row>
    <row r="271">
      <c r="A271" s="17" t="s">
        <v>93</v>
      </c>
    </row>
    <row r="272">
      <c r="A272" s="23" t="s">
        <v>93</v>
      </c>
    </row>
    <row r="273">
      <c r="A273" s="23" t="s">
        <v>105</v>
      </c>
    </row>
    <row r="274">
      <c r="A274" s="23" t="s">
        <v>105</v>
      </c>
    </row>
    <row r="275">
      <c r="A275" s="15" t="s">
        <v>107</v>
      </c>
    </row>
    <row r="276">
      <c r="A276" s="17" t="s">
        <v>108</v>
      </c>
    </row>
    <row r="277">
      <c r="A277" s="17" t="s">
        <v>108</v>
      </c>
    </row>
    <row r="278">
      <c r="A278" s="15" t="s">
        <v>109</v>
      </c>
    </row>
    <row r="279">
      <c r="A279" s="17" t="s">
        <v>110</v>
      </c>
    </row>
    <row r="280">
      <c r="A280" s="17" t="s">
        <v>110</v>
      </c>
    </row>
    <row r="281">
      <c r="A281" s="17" t="s">
        <v>110</v>
      </c>
    </row>
    <row r="282">
      <c r="A282" s="15" t="s">
        <v>128</v>
      </c>
    </row>
    <row r="283">
      <c r="A283" s="17" t="s">
        <v>129</v>
      </c>
    </row>
    <row r="284">
      <c r="A284" s="15" t="s">
        <v>130</v>
      </c>
    </row>
    <row r="285">
      <c r="A285" s="23" t="s">
        <v>131</v>
      </c>
    </row>
    <row r="286">
      <c r="A286" s="17" t="s">
        <v>134</v>
      </c>
    </row>
    <row r="287">
      <c r="A287" s="17" t="s">
        <v>134</v>
      </c>
    </row>
    <row r="288">
      <c r="A288" s="17" t="s">
        <v>141</v>
      </c>
    </row>
    <row r="289">
      <c r="A289" s="17" t="s">
        <v>141</v>
      </c>
    </row>
    <row r="290">
      <c r="A290" s="23" t="s">
        <v>143</v>
      </c>
    </row>
    <row r="291">
      <c r="A291" s="17" t="s">
        <v>143</v>
      </c>
    </row>
    <row r="292">
      <c r="A292" s="15" t="s">
        <v>149</v>
      </c>
    </row>
    <row r="293">
      <c r="A293" s="17" t="s">
        <v>150</v>
      </c>
    </row>
    <row r="294">
      <c r="A294" s="17" t="s">
        <v>150</v>
      </c>
    </row>
    <row r="295">
      <c r="A295" s="17" t="s">
        <v>150</v>
      </c>
    </row>
    <row r="296">
      <c r="A296" s="17" t="s">
        <v>150</v>
      </c>
    </row>
    <row r="297">
      <c r="A297" s="15" t="s">
        <v>164</v>
      </c>
    </row>
    <row r="298">
      <c r="A298" s="17" t="s">
        <v>165</v>
      </c>
    </row>
    <row r="299">
      <c r="A299" s="23" t="s">
        <v>165</v>
      </c>
    </row>
    <row r="300">
      <c r="A300" s="23" t="s">
        <v>165</v>
      </c>
    </row>
    <row r="301">
      <c r="A301" s="23" t="s">
        <v>170</v>
      </c>
    </row>
    <row r="302">
      <c r="A302" s="23" t="s">
        <v>170</v>
      </c>
    </row>
    <row r="303">
      <c r="A303" s="23" t="s">
        <v>177</v>
      </c>
    </row>
    <row r="304">
      <c r="A304" s="23" t="s">
        <v>177</v>
      </c>
    </row>
    <row r="305">
      <c r="A305" s="17" t="s">
        <v>186</v>
      </c>
    </row>
    <row r="306">
      <c r="A306" s="17" t="s">
        <v>186</v>
      </c>
    </row>
    <row r="307">
      <c r="A307" s="17" t="s">
        <v>186</v>
      </c>
    </row>
    <row r="308">
      <c r="A308" s="15" t="s">
        <v>207</v>
      </c>
    </row>
    <row r="309">
      <c r="A309" s="17" t="s">
        <v>208</v>
      </c>
    </row>
    <row r="310">
      <c r="A310" s="15" t="s">
        <v>211</v>
      </c>
    </row>
    <row r="311">
      <c r="A311" s="17" t="s">
        <v>211</v>
      </c>
    </row>
    <row r="312">
      <c r="A312" s="17" t="s">
        <v>211</v>
      </c>
    </row>
    <row r="313">
      <c r="A313" s="15" t="s">
        <v>213</v>
      </c>
    </row>
    <row r="314">
      <c r="A314" s="17" t="s">
        <v>214</v>
      </c>
    </row>
    <row r="315">
      <c r="A315" s="17" t="s">
        <v>214</v>
      </c>
    </row>
    <row r="316">
      <c r="A316" s="17" t="s">
        <v>218</v>
      </c>
    </row>
    <row r="317">
      <c r="A317" s="17" t="s">
        <v>218</v>
      </c>
    </row>
    <row r="318">
      <c r="A318" s="15" t="s">
        <v>219</v>
      </c>
    </row>
    <row r="319">
      <c r="A319" s="17" t="s">
        <v>220</v>
      </c>
    </row>
    <row r="320">
      <c r="A320" s="17" t="s">
        <v>220</v>
      </c>
    </row>
    <row r="321">
      <c r="A321" s="17" t="s">
        <v>220</v>
      </c>
    </row>
    <row r="322">
      <c r="A322" s="17" t="s">
        <v>220</v>
      </c>
    </row>
    <row r="323">
      <c r="A323" s="23" t="s">
        <v>220</v>
      </c>
    </row>
    <row r="324">
      <c r="A324" s="17" t="s">
        <v>220</v>
      </c>
    </row>
    <row r="325">
      <c r="A325" s="17" t="s">
        <v>232</v>
      </c>
    </row>
    <row r="326">
      <c r="A326" s="17" t="s">
        <v>232</v>
      </c>
    </row>
    <row r="327">
      <c r="A327" s="15" t="s">
        <v>233</v>
      </c>
    </row>
    <row r="328">
      <c r="A328" s="34" t="s">
        <v>234</v>
      </c>
    </row>
    <row r="329">
      <c r="A329" s="17" t="s">
        <v>236</v>
      </c>
    </row>
    <row r="330">
      <c r="A330" s="17" t="s">
        <v>236</v>
      </c>
    </row>
    <row r="331">
      <c r="A331" s="17" t="s">
        <v>236</v>
      </c>
    </row>
    <row r="332">
      <c r="A332" s="17" t="s">
        <v>243</v>
      </c>
    </row>
    <row r="333">
      <c r="A333" s="17" t="s">
        <v>243</v>
      </c>
    </row>
    <row r="334">
      <c r="A334" s="17" t="s">
        <v>243</v>
      </c>
    </row>
    <row r="335">
      <c r="A335" s="15" t="s">
        <v>253</v>
      </c>
    </row>
    <row r="336">
      <c r="A336" s="23" t="s">
        <v>254</v>
      </c>
    </row>
    <row r="337">
      <c r="A337" s="17" t="s">
        <v>255</v>
      </c>
    </row>
    <row r="338">
      <c r="A338" s="17" t="s">
        <v>255</v>
      </c>
    </row>
    <row r="339">
      <c r="A339" s="17" t="s">
        <v>255</v>
      </c>
    </row>
    <row r="340">
      <c r="A340" s="17" t="s">
        <v>261</v>
      </c>
    </row>
    <row r="341">
      <c r="A341" s="17" t="s">
        <v>262</v>
      </c>
    </row>
    <row r="342">
      <c r="A342" s="17" t="s">
        <v>262</v>
      </c>
    </row>
    <row r="343">
      <c r="A343" s="17" t="s">
        <v>262</v>
      </c>
    </row>
    <row r="344">
      <c r="A344" s="15" t="s">
        <v>266</v>
      </c>
    </row>
    <row r="345">
      <c r="A345" s="17" t="s">
        <v>267</v>
      </c>
    </row>
    <row r="346">
      <c r="A346" s="17" t="s">
        <v>267</v>
      </c>
    </row>
    <row r="347">
      <c r="A347" s="17" t="s">
        <v>267</v>
      </c>
    </row>
    <row r="348">
      <c r="A348" s="17" t="s">
        <v>278</v>
      </c>
    </row>
    <row r="349">
      <c r="A349" s="15" t="s">
        <v>280</v>
      </c>
    </row>
    <row r="350">
      <c r="A350" s="17" t="s">
        <v>281</v>
      </c>
    </row>
    <row r="351">
      <c r="A351" s="17" t="s">
        <v>281</v>
      </c>
    </row>
    <row r="352">
      <c r="A352" s="17" t="s">
        <v>281</v>
      </c>
    </row>
    <row r="353">
      <c r="A353" s="17" t="s">
        <v>281</v>
      </c>
    </row>
    <row r="354">
      <c r="A354" s="15" t="s">
        <v>287</v>
      </c>
    </row>
    <row r="355">
      <c r="A355" s="17" t="s">
        <v>288</v>
      </c>
    </row>
    <row r="356">
      <c r="A356" s="17" t="s">
        <v>288</v>
      </c>
    </row>
    <row r="357">
      <c r="A357" s="17" t="s">
        <v>288</v>
      </c>
    </row>
    <row r="358">
      <c r="A358" s="23" t="s">
        <v>295</v>
      </c>
    </row>
    <row r="359">
      <c r="A359" s="17" t="s">
        <v>297</v>
      </c>
    </row>
    <row r="360">
      <c r="A360" s="17" t="s">
        <v>297</v>
      </c>
    </row>
    <row r="361">
      <c r="A361" s="17" t="s">
        <v>300</v>
      </c>
    </row>
    <row r="362">
      <c r="A362" s="15" t="s">
        <v>301</v>
      </c>
    </row>
    <row r="363">
      <c r="A363" s="17" t="s">
        <v>302</v>
      </c>
    </row>
    <row r="364">
      <c r="A364" s="21" t="s">
        <v>303</v>
      </c>
    </row>
    <row r="365">
      <c r="A365" s="23" t="s">
        <v>304</v>
      </c>
    </row>
    <row r="366">
      <c r="A366" s="15" t="s">
        <v>305</v>
      </c>
    </row>
    <row r="367">
      <c r="A367" s="17" t="s">
        <v>306</v>
      </c>
    </row>
    <row r="368">
      <c r="A368" s="17" t="s">
        <v>306</v>
      </c>
    </row>
    <row r="369">
      <c r="A369" s="35" t="s">
        <v>310</v>
      </c>
    </row>
    <row r="370">
      <c r="A370" s="40" t="s">
        <v>3645</v>
      </c>
    </row>
    <row r="371">
      <c r="A371" s="40" t="s">
        <v>316</v>
      </c>
    </row>
    <row r="372">
      <c r="A372" s="40" t="s">
        <v>316</v>
      </c>
    </row>
    <row r="373">
      <c r="A373" s="40" t="s">
        <v>316</v>
      </c>
    </row>
    <row r="374">
      <c r="A374" s="40" t="s">
        <v>316</v>
      </c>
    </row>
    <row r="375">
      <c r="A375" s="40" t="s">
        <v>316</v>
      </c>
    </row>
    <row r="376">
      <c r="A376" s="40" t="s">
        <v>316</v>
      </c>
    </row>
    <row r="377">
      <c r="A377" s="36" t="s">
        <v>326</v>
      </c>
      <c r="E377" s="11" t="s">
        <v>5304</v>
      </c>
      <c r="F377" s="11" t="s">
        <v>5405</v>
      </c>
    </row>
    <row r="378">
      <c r="A378" s="36" t="s">
        <v>326</v>
      </c>
      <c r="E378" s="11" t="s">
        <v>5406</v>
      </c>
      <c r="F378" s="11" t="s">
        <v>5407</v>
      </c>
    </row>
    <row r="379">
      <c r="A379" s="36" t="s">
        <v>326</v>
      </c>
      <c r="E379" s="11" t="s">
        <v>5408</v>
      </c>
      <c r="F379" s="11" t="s">
        <v>5409</v>
      </c>
    </row>
    <row r="380">
      <c r="A380" s="40" t="s">
        <v>330</v>
      </c>
    </row>
    <row r="381">
      <c r="A381" s="40" t="s">
        <v>330</v>
      </c>
    </row>
    <row r="382">
      <c r="A382" s="40" t="s">
        <v>333</v>
      </c>
    </row>
    <row r="383">
      <c r="A383" s="40" t="s">
        <v>333</v>
      </c>
    </row>
    <row r="384">
      <c r="A384" s="36" t="s">
        <v>332</v>
      </c>
    </row>
    <row r="385">
      <c r="A385" s="36" t="s">
        <v>332</v>
      </c>
    </row>
    <row r="386">
      <c r="A386" s="40" t="s">
        <v>338</v>
      </c>
    </row>
    <row r="387">
      <c r="A387" s="40" t="s">
        <v>338</v>
      </c>
    </row>
    <row r="388">
      <c r="A388" s="36" t="s">
        <v>339</v>
      </c>
    </row>
    <row r="389">
      <c r="A389" s="36" t="s">
        <v>339</v>
      </c>
    </row>
    <row r="390">
      <c r="A390" s="36" t="s">
        <v>339</v>
      </c>
    </row>
    <row r="391">
      <c r="A391" s="40" t="s">
        <v>344</v>
      </c>
    </row>
    <row r="392">
      <c r="A392" s="36" t="s">
        <v>345</v>
      </c>
    </row>
    <row r="393">
      <c r="A393" s="40" t="s">
        <v>345</v>
      </c>
    </row>
    <row r="394">
      <c r="A394" s="40" t="s">
        <v>346</v>
      </c>
    </row>
    <row r="395">
      <c r="A395" s="40" t="s">
        <v>346</v>
      </c>
    </row>
    <row r="396">
      <c r="A396" s="36" t="s">
        <v>347</v>
      </c>
    </row>
    <row r="397">
      <c r="A397" s="40" t="s">
        <v>348</v>
      </c>
    </row>
    <row r="398">
      <c r="A398" s="40" t="s">
        <v>348</v>
      </c>
    </row>
    <row r="399">
      <c r="A399" s="48" t="s">
        <v>351</v>
      </c>
    </row>
    <row r="400">
      <c r="A400" s="40" t="s">
        <v>352</v>
      </c>
    </row>
    <row r="401">
      <c r="A401" s="40" t="s">
        <v>356</v>
      </c>
    </row>
    <row r="402">
      <c r="A402" s="40" t="s">
        <v>356</v>
      </c>
    </row>
    <row r="403">
      <c r="A403" s="40" t="s">
        <v>356</v>
      </c>
    </row>
    <row r="404">
      <c r="A404" s="40" t="s">
        <v>362</v>
      </c>
    </row>
    <row r="405">
      <c r="A405" s="40" t="s">
        <v>362</v>
      </c>
    </row>
    <row r="406">
      <c r="A406" s="40" t="s">
        <v>371</v>
      </c>
    </row>
    <row r="407">
      <c r="A407" s="36" t="s">
        <v>371</v>
      </c>
    </row>
    <row r="408">
      <c r="A408" s="48" t="s">
        <v>375</v>
      </c>
    </row>
    <row r="409">
      <c r="A409" s="36" t="s">
        <v>376</v>
      </c>
    </row>
    <row r="410">
      <c r="A410" s="48" t="s">
        <v>386</v>
      </c>
    </row>
    <row r="411">
      <c r="A411" s="40" t="s">
        <v>387</v>
      </c>
    </row>
    <row r="412">
      <c r="A412" s="40" t="s">
        <v>387</v>
      </c>
    </row>
    <row r="413">
      <c r="A413" s="40" t="s">
        <v>392</v>
      </c>
    </row>
    <row r="414">
      <c r="A414" s="40" t="s">
        <v>392</v>
      </c>
    </row>
    <row r="415">
      <c r="A415" s="40" t="s">
        <v>392</v>
      </c>
    </row>
    <row r="416">
      <c r="A416" s="40" t="s">
        <v>394</v>
      </c>
    </row>
    <row r="417">
      <c r="A417" s="40" t="s">
        <v>394</v>
      </c>
    </row>
    <row r="418">
      <c r="A418" s="40" t="s">
        <v>394</v>
      </c>
    </row>
    <row r="419">
      <c r="A419" s="40" t="s">
        <v>394</v>
      </c>
    </row>
    <row r="420">
      <c r="A420" s="40" t="s">
        <v>406</v>
      </c>
    </row>
    <row r="421">
      <c r="A421" s="40" t="s">
        <v>406</v>
      </c>
    </row>
    <row r="422">
      <c r="A422" s="48" t="s">
        <v>410</v>
      </c>
    </row>
    <row r="423">
      <c r="A423" s="52" t="s">
        <v>411</v>
      </c>
    </row>
    <row r="424">
      <c r="A424" s="48" t="s">
        <v>412</v>
      </c>
    </row>
    <row r="425">
      <c r="A425" s="40" t="s">
        <v>413</v>
      </c>
    </row>
    <row r="426">
      <c r="A426" s="40" t="s">
        <v>414</v>
      </c>
    </row>
    <row r="427">
      <c r="A427" s="40" t="s">
        <v>414</v>
      </c>
    </row>
    <row r="428">
      <c r="A428" s="40" t="s">
        <v>414</v>
      </c>
    </row>
    <row r="429">
      <c r="A429" s="48" t="s">
        <v>419</v>
      </c>
    </row>
    <row r="430">
      <c r="A430" s="40" t="s">
        <v>420</v>
      </c>
    </row>
    <row r="431">
      <c r="A431" s="40" t="s">
        <v>420</v>
      </c>
    </row>
    <row r="432">
      <c r="A432" s="40" t="s">
        <v>421</v>
      </c>
    </row>
    <row r="433">
      <c r="A433" s="40" t="s">
        <v>421</v>
      </c>
    </row>
    <row r="434">
      <c r="A434" s="40" t="s">
        <v>421</v>
      </c>
    </row>
    <row r="435">
      <c r="A435" s="40" t="s">
        <v>421</v>
      </c>
    </row>
    <row r="436">
      <c r="A436" s="40" t="s">
        <v>421</v>
      </c>
    </row>
    <row r="437">
      <c r="A437" s="36" t="s">
        <v>421</v>
      </c>
    </row>
    <row r="438">
      <c r="A438" s="36" t="s">
        <v>447</v>
      </c>
    </row>
    <row r="439">
      <c r="A439" s="55" t="s">
        <v>448</v>
      </c>
    </row>
    <row r="440">
      <c r="A440" s="36" t="s">
        <v>448</v>
      </c>
    </row>
    <row r="441">
      <c r="A441" s="36" t="s">
        <v>448</v>
      </c>
    </row>
    <row r="442">
      <c r="A442" s="48" t="s">
        <v>467</v>
      </c>
    </row>
    <row r="443">
      <c r="A443" s="40" t="s">
        <v>468</v>
      </c>
    </row>
    <row r="444">
      <c r="A444" s="36" t="s">
        <v>468</v>
      </c>
    </row>
    <row r="445">
      <c r="A445" s="48" t="s">
        <v>473</v>
      </c>
    </row>
    <row r="446">
      <c r="A446" s="40" t="s">
        <v>474</v>
      </c>
    </row>
    <row r="447">
      <c r="A447" s="40" t="s">
        <v>474</v>
      </c>
    </row>
    <row r="448">
      <c r="A448" s="40" t="s">
        <v>476</v>
      </c>
    </row>
    <row r="449">
      <c r="A449" s="40" t="s">
        <v>476</v>
      </c>
    </row>
    <row r="450">
      <c r="A450" s="48" t="s">
        <v>477</v>
      </c>
    </row>
    <row r="451">
      <c r="A451" s="40" t="s">
        <v>478</v>
      </c>
      <c r="D451" s="11" t="s">
        <v>5410</v>
      </c>
    </row>
    <row r="452">
      <c r="A452" s="40" t="s">
        <v>478</v>
      </c>
    </row>
    <row r="453">
      <c r="A453" s="48" t="s">
        <v>482</v>
      </c>
    </row>
    <row r="454">
      <c r="A454" s="36" t="s">
        <v>483</v>
      </c>
    </row>
    <row r="455">
      <c r="A455" s="36" t="s">
        <v>484</v>
      </c>
    </row>
    <row r="456">
      <c r="A456" s="36" t="s">
        <v>484</v>
      </c>
    </row>
    <row r="457">
      <c r="A457" s="40" t="s">
        <v>3651</v>
      </c>
    </row>
    <row r="458">
      <c r="A458" s="48" t="s">
        <v>487</v>
      </c>
    </row>
    <row r="459">
      <c r="A459" s="40" t="s">
        <v>488</v>
      </c>
    </row>
    <row r="460">
      <c r="A460" s="48"/>
    </row>
    <row r="461">
      <c r="A461" s="58" t="s">
        <v>489</v>
      </c>
    </row>
    <row r="462">
      <c r="A462" s="58" t="s">
        <v>490</v>
      </c>
    </row>
    <row r="463">
      <c r="A463" s="58" t="s">
        <v>491</v>
      </c>
    </row>
    <row r="464">
      <c r="A464" s="58" t="s">
        <v>492</v>
      </c>
    </row>
    <row r="465">
      <c r="A465" s="58" t="s">
        <v>493</v>
      </c>
    </row>
    <row r="466">
      <c r="A466" s="11" t="s">
        <v>3</v>
      </c>
    </row>
    <row r="467">
      <c r="A467" s="12" t="s">
        <v>5411</v>
      </c>
    </row>
    <row r="468">
      <c r="A468" s="15" t="s">
        <v>15</v>
      </c>
    </row>
    <row r="469">
      <c r="A469" s="17" t="s">
        <v>16</v>
      </c>
    </row>
    <row r="470">
      <c r="A470" s="17" t="s">
        <v>16</v>
      </c>
    </row>
    <row r="471">
      <c r="A471" s="17" t="s">
        <v>16</v>
      </c>
    </row>
    <row r="472">
      <c r="A472" s="21" t="s">
        <v>22</v>
      </c>
    </row>
    <row r="473">
      <c r="A473" s="23" t="s">
        <v>23</v>
      </c>
    </row>
    <row r="474">
      <c r="A474" s="15" t="s">
        <v>24</v>
      </c>
    </row>
    <row r="475">
      <c r="A475" s="17" t="s">
        <v>25</v>
      </c>
    </row>
    <row r="476">
      <c r="A476" s="17" t="s">
        <v>28</v>
      </c>
    </row>
    <row r="477">
      <c r="A477" s="17" t="s">
        <v>28</v>
      </c>
    </row>
    <row r="478">
      <c r="A478" s="15" t="s">
        <v>29</v>
      </c>
    </row>
    <row r="479">
      <c r="A479" s="17" t="s">
        <v>30</v>
      </c>
    </row>
    <row r="480">
      <c r="A480" s="17" t="s">
        <v>35</v>
      </c>
    </row>
    <row r="481">
      <c r="A481" s="17" t="s">
        <v>35</v>
      </c>
    </row>
    <row r="482">
      <c r="A482" s="17" t="s">
        <v>36</v>
      </c>
    </row>
    <row r="483">
      <c r="A483" s="17" t="s">
        <v>36</v>
      </c>
    </row>
    <row r="484">
      <c r="A484" s="17" t="s">
        <v>42</v>
      </c>
    </row>
    <row r="485">
      <c r="A485" s="17" t="s">
        <v>42</v>
      </c>
    </row>
    <row r="486">
      <c r="A486" s="23" t="s">
        <v>43</v>
      </c>
    </row>
    <row r="487">
      <c r="A487" s="23" t="s">
        <v>43</v>
      </c>
    </row>
    <row r="488">
      <c r="A488" s="23" t="s">
        <v>43</v>
      </c>
    </row>
    <row r="489">
      <c r="A489" s="17" t="s">
        <v>61</v>
      </c>
    </row>
    <row r="490">
      <c r="A490" s="17" t="s">
        <v>70</v>
      </c>
    </row>
    <row r="491">
      <c r="A491" s="17" t="s">
        <v>70</v>
      </c>
    </row>
    <row r="492">
      <c r="A492" s="17" t="s">
        <v>78</v>
      </c>
    </row>
    <row r="493">
      <c r="A493" s="17" t="s">
        <v>78</v>
      </c>
    </row>
    <row r="494">
      <c r="A494" s="17" t="s">
        <v>78</v>
      </c>
    </row>
    <row r="495">
      <c r="A495" s="17" t="s">
        <v>87</v>
      </c>
    </row>
    <row r="496">
      <c r="A496" s="17" t="s">
        <v>87</v>
      </c>
    </row>
    <row r="497">
      <c r="A497" s="17" t="s">
        <v>87</v>
      </c>
    </row>
    <row r="498">
      <c r="A498" s="17" t="s">
        <v>93</v>
      </c>
    </row>
    <row r="499">
      <c r="A499" s="17" t="s">
        <v>93</v>
      </c>
    </row>
    <row r="500">
      <c r="A500" s="23" t="s">
        <v>93</v>
      </c>
    </row>
    <row r="501">
      <c r="A501" s="23" t="s">
        <v>105</v>
      </c>
    </row>
    <row r="502">
      <c r="A502" s="23" t="s">
        <v>105</v>
      </c>
    </row>
    <row r="503">
      <c r="A503" s="15" t="s">
        <v>107</v>
      </c>
    </row>
    <row r="504">
      <c r="A504" s="17" t="s">
        <v>108</v>
      </c>
    </row>
    <row r="505">
      <c r="A505" s="17" t="s">
        <v>108</v>
      </c>
    </row>
    <row r="506">
      <c r="A506" s="15" t="s">
        <v>109</v>
      </c>
    </row>
    <row r="507">
      <c r="A507" s="17" t="s">
        <v>110</v>
      </c>
    </row>
    <row r="508">
      <c r="A508" s="17" t="s">
        <v>110</v>
      </c>
    </row>
    <row r="509">
      <c r="A509" s="17" t="s">
        <v>110</v>
      </c>
    </row>
    <row r="510">
      <c r="A510" s="15" t="s">
        <v>128</v>
      </c>
    </row>
    <row r="511">
      <c r="A511" s="17" t="s">
        <v>129</v>
      </c>
    </row>
    <row r="512">
      <c r="A512" s="15" t="s">
        <v>130</v>
      </c>
    </row>
    <row r="513">
      <c r="A513" s="23" t="s">
        <v>131</v>
      </c>
    </row>
    <row r="514">
      <c r="A514" s="17" t="s">
        <v>134</v>
      </c>
    </row>
    <row r="515">
      <c r="A515" s="17" t="s">
        <v>134</v>
      </c>
    </row>
    <row r="516">
      <c r="A516" s="17" t="s">
        <v>141</v>
      </c>
    </row>
    <row r="517">
      <c r="A517" s="17" t="s">
        <v>141</v>
      </c>
    </row>
    <row r="518">
      <c r="A518" s="23" t="s">
        <v>143</v>
      </c>
    </row>
    <row r="519">
      <c r="A519" s="17" t="s">
        <v>143</v>
      </c>
    </row>
    <row r="520">
      <c r="A520" s="15" t="s">
        <v>149</v>
      </c>
    </row>
    <row r="521">
      <c r="A521" s="17" t="s">
        <v>150</v>
      </c>
    </row>
    <row r="522">
      <c r="A522" s="17" t="s">
        <v>150</v>
      </c>
    </row>
    <row r="523">
      <c r="A523" s="17" t="s">
        <v>150</v>
      </c>
    </row>
    <row r="524">
      <c r="A524" s="17" t="s">
        <v>150</v>
      </c>
    </row>
    <row r="525">
      <c r="A525" s="15" t="s">
        <v>164</v>
      </c>
    </row>
    <row r="526">
      <c r="A526" s="17" t="s">
        <v>165</v>
      </c>
    </row>
    <row r="527">
      <c r="A527" s="23" t="s">
        <v>165</v>
      </c>
    </row>
    <row r="528">
      <c r="A528" s="23" t="s">
        <v>165</v>
      </c>
    </row>
    <row r="529">
      <c r="A529" s="23" t="s">
        <v>170</v>
      </c>
    </row>
    <row r="530">
      <c r="A530" s="23" t="s">
        <v>170</v>
      </c>
    </row>
    <row r="531">
      <c r="A531" s="23" t="s">
        <v>177</v>
      </c>
    </row>
    <row r="532">
      <c r="A532" s="23" t="s">
        <v>177</v>
      </c>
    </row>
    <row r="533">
      <c r="A533" s="17" t="s">
        <v>186</v>
      </c>
    </row>
    <row r="534">
      <c r="A534" s="17" t="s">
        <v>186</v>
      </c>
    </row>
    <row r="535">
      <c r="A535" s="17" t="s">
        <v>186</v>
      </c>
    </row>
    <row r="536">
      <c r="A536" s="15" t="s">
        <v>207</v>
      </c>
    </row>
    <row r="537">
      <c r="A537" s="17" t="s">
        <v>208</v>
      </c>
    </row>
    <row r="538">
      <c r="A538" s="15" t="s">
        <v>211</v>
      </c>
    </row>
    <row r="539">
      <c r="A539" s="17" t="s">
        <v>211</v>
      </c>
    </row>
    <row r="540">
      <c r="A540" s="17" t="s">
        <v>211</v>
      </c>
    </row>
    <row r="541">
      <c r="A541" s="15" t="s">
        <v>213</v>
      </c>
    </row>
    <row r="542">
      <c r="A542" s="17" t="s">
        <v>214</v>
      </c>
    </row>
    <row r="543">
      <c r="A543" s="17" t="s">
        <v>214</v>
      </c>
    </row>
    <row r="544">
      <c r="A544" s="17" t="s">
        <v>218</v>
      </c>
    </row>
    <row r="545">
      <c r="A545" s="17" t="s">
        <v>218</v>
      </c>
    </row>
    <row r="546">
      <c r="A546" s="15" t="s">
        <v>219</v>
      </c>
    </row>
    <row r="547">
      <c r="A547" s="17" t="s">
        <v>220</v>
      </c>
    </row>
    <row r="548">
      <c r="A548" s="17" t="s">
        <v>220</v>
      </c>
    </row>
    <row r="549">
      <c r="A549" s="17" t="s">
        <v>220</v>
      </c>
    </row>
    <row r="550">
      <c r="A550" s="17" t="s">
        <v>220</v>
      </c>
    </row>
    <row r="551">
      <c r="A551" s="23" t="s">
        <v>220</v>
      </c>
    </row>
    <row r="552">
      <c r="A552" s="17" t="s">
        <v>220</v>
      </c>
    </row>
    <row r="553">
      <c r="A553" s="17" t="s">
        <v>232</v>
      </c>
    </row>
    <row r="554">
      <c r="A554" s="17" t="s">
        <v>232</v>
      </c>
    </row>
    <row r="555">
      <c r="A555" s="15" t="s">
        <v>233</v>
      </c>
    </row>
    <row r="556">
      <c r="A556" s="34" t="s">
        <v>234</v>
      </c>
    </row>
    <row r="557">
      <c r="A557" s="17" t="s">
        <v>236</v>
      </c>
    </row>
    <row r="558">
      <c r="A558" s="17" t="s">
        <v>236</v>
      </c>
    </row>
    <row r="559">
      <c r="A559" s="17" t="s">
        <v>236</v>
      </c>
    </row>
    <row r="560">
      <c r="A560" s="17" t="s">
        <v>243</v>
      </c>
    </row>
    <row r="561">
      <c r="A561" s="17" t="s">
        <v>243</v>
      </c>
    </row>
    <row r="562">
      <c r="A562" s="17" t="s">
        <v>243</v>
      </c>
    </row>
    <row r="563">
      <c r="A563" s="15" t="s">
        <v>253</v>
      </c>
    </row>
    <row r="564">
      <c r="A564" s="23" t="s">
        <v>254</v>
      </c>
    </row>
    <row r="565">
      <c r="A565" s="17" t="s">
        <v>255</v>
      </c>
    </row>
    <row r="566">
      <c r="A566" s="17" t="s">
        <v>255</v>
      </c>
    </row>
    <row r="567">
      <c r="A567" s="17" t="s">
        <v>255</v>
      </c>
    </row>
    <row r="568">
      <c r="A568" s="17" t="s">
        <v>261</v>
      </c>
    </row>
    <row r="569">
      <c r="A569" s="17" t="s">
        <v>262</v>
      </c>
    </row>
    <row r="570">
      <c r="A570" s="17" t="s">
        <v>262</v>
      </c>
    </row>
    <row r="571">
      <c r="A571" s="17" t="s">
        <v>262</v>
      </c>
    </row>
    <row r="572">
      <c r="A572" s="15" t="s">
        <v>266</v>
      </c>
    </row>
    <row r="573">
      <c r="A573" s="17" t="s">
        <v>267</v>
      </c>
    </row>
    <row r="574">
      <c r="A574" s="17" t="s">
        <v>267</v>
      </c>
    </row>
    <row r="575">
      <c r="A575" s="17" t="s">
        <v>267</v>
      </c>
    </row>
    <row r="576">
      <c r="A576" s="17" t="s">
        <v>278</v>
      </c>
    </row>
    <row r="577">
      <c r="A577" s="15" t="s">
        <v>280</v>
      </c>
    </row>
    <row r="578">
      <c r="A578" s="17" t="s">
        <v>281</v>
      </c>
    </row>
    <row r="579">
      <c r="A579" s="17" t="s">
        <v>281</v>
      </c>
    </row>
    <row r="580">
      <c r="A580" s="17" t="s">
        <v>281</v>
      </c>
    </row>
    <row r="581">
      <c r="A581" s="17" t="s">
        <v>281</v>
      </c>
    </row>
    <row r="582">
      <c r="A582" s="15" t="s">
        <v>287</v>
      </c>
    </row>
    <row r="583">
      <c r="A583" s="17" t="s">
        <v>288</v>
      </c>
    </row>
    <row r="584">
      <c r="A584" s="17" t="s">
        <v>288</v>
      </c>
    </row>
    <row r="585">
      <c r="A585" s="17" t="s">
        <v>288</v>
      </c>
    </row>
    <row r="586">
      <c r="A586" s="23" t="s">
        <v>295</v>
      </c>
    </row>
    <row r="587">
      <c r="A587" s="17" t="s">
        <v>297</v>
      </c>
    </row>
    <row r="588">
      <c r="A588" s="17" t="s">
        <v>297</v>
      </c>
    </row>
    <row r="589">
      <c r="A589" s="17" t="s">
        <v>300</v>
      </c>
    </row>
    <row r="590">
      <c r="A590" s="15" t="s">
        <v>301</v>
      </c>
    </row>
    <row r="591">
      <c r="A591" s="17" t="s">
        <v>302</v>
      </c>
    </row>
    <row r="592">
      <c r="A592" s="21" t="s">
        <v>303</v>
      </c>
    </row>
    <row r="593">
      <c r="A593" s="23" t="s">
        <v>304</v>
      </c>
    </row>
    <row r="594">
      <c r="A594" s="15" t="s">
        <v>305</v>
      </c>
    </row>
    <row r="595">
      <c r="A595" s="17" t="s">
        <v>306</v>
      </c>
    </row>
    <row r="596">
      <c r="A596" s="17" t="s">
        <v>306</v>
      </c>
    </row>
    <row r="597">
      <c r="A597" s="35" t="s">
        <v>310</v>
      </c>
    </row>
    <row r="598">
      <c r="A598" s="40" t="s">
        <v>3645</v>
      </c>
    </row>
    <row r="599">
      <c r="A599" s="40" t="s">
        <v>316</v>
      </c>
    </row>
    <row r="600">
      <c r="A600" s="40" t="s">
        <v>316</v>
      </c>
    </row>
    <row r="601">
      <c r="A601" s="40" t="s">
        <v>316</v>
      </c>
    </row>
    <row r="602">
      <c r="A602" s="40" t="s">
        <v>316</v>
      </c>
    </row>
    <row r="603">
      <c r="A603" s="40" t="s">
        <v>316</v>
      </c>
    </row>
    <row r="604">
      <c r="A604" s="40" t="s">
        <v>316</v>
      </c>
    </row>
    <row r="605">
      <c r="A605" s="36" t="s">
        <v>326</v>
      </c>
    </row>
    <row r="606">
      <c r="A606" s="36" t="s">
        <v>326</v>
      </c>
    </row>
    <row r="607">
      <c r="A607" s="40" t="s">
        <v>330</v>
      </c>
    </row>
    <row r="608">
      <c r="A608" s="40" t="s">
        <v>330</v>
      </c>
    </row>
    <row r="609">
      <c r="A609" s="40" t="s">
        <v>333</v>
      </c>
    </row>
    <row r="610">
      <c r="A610" s="40" t="s">
        <v>333</v>
      </c>
    </row>
    <row r="611">
      <c r="A611" s="36" t="s">
        <v>332</v>
      </c>
    </row>
    <row r="612">
      <c r="A612" s="36" t="s">
        <v>332</v>
      </c>
    </row>
    <row r="613">
      <c r="A613" s="40" t="s">
        <v>338</v>
      </c>
    </row>
    <row r="614">
      <c r="A614" s="40" t="s">
        <v>338</v>
      </c>
    </row>
    <row r="615">
      <c r="A615" s="36" t="s">
        <v>339</v>
      </c>
    </row>
    <row r="616">
      <c r="A616" s="36" t="s">
        <v>339</v>
      </c>
    </row>
    <row r="617">
      <c r="A617" s="36" t="s">
        <v>339</v>
      </c>
    </row>
    <row r="618">
      <c r="A618" s="40" t="s">
        <v>344</v>
      </c>
    </row>
    <row r="619">
      <c r="A619" s="36" t="s">
        <v>345</v>
      </c>
    </row>
    <row r="620">
      <c r="A620" s="40" t="s">
        <v>345</v>
      </c>
    </row>
    <row r="621">
      <c r="A621" s="40" t="s">
        <v>346</v>
      </c>
    </row>
    <row r="622">
      <c r="A622" s="40" t="s">
        <v>346</v>
      </c>
    </row>
    <row r="623">
      <c r="A623" s="36" t="s">
        <v>347</v>
      </c>
    </row>
    <row r="624">
      <c r="A624" s="40" t="s">
        <v>348</v>
      </c>
    </row>
    <row r="625">
      <c r="A625" s="40" t="s">
        <v>348</v>
      </c>
    </row>
    <row r="626">
      <c r="A626" s="48" t="s">
        <v>351</v>
      </c>
    </row>
    <row r="627">
      <c r="A627" s="40" t="s">
        <v>352</v>
      </c>
    </row>
    <row r="628">
      <c r="A628" s="40" t="s">
        <v>356</v>
      </c>
    </row>
    <row r="629">
      <c r="A629" s="40" t="s">
        <v>356</v>
      </c>
    </row>
    <row r="630">
      <c r="A630" s="40" t="s">
        <v>356</v>
      </c>
    </row>
    <row r="631">
      <c r="A631" s="40" t="s">
        <v>362</v>
      </c>
    </row>
    <row r="632">
      <c r="A632" s="40" t="s">
        <v>362</v>
      </c>
    </row>
    <row r="633">
      <c r="A633" s="40" t="s">
        <v>371</v>
      </c>
    </row>
    <row r="634">
      <c r="A634" s="36" t="s">
        <v>371</v>
      </c>
    </row>
    <row r="635">
      <c r="A635" s="48" t="s">
        <v>375</v>
      </c>
    </row>
    <row r="636">
      <c r="A636" s="36" t="s">
        <v>376</v>
      </c>
    </row>
    <row r="637">
      <c r="A637" s="48" t="s">
        <v>386</v>
      </c>
    </row>
    <row r="638">
      <c r="A638" s="40" t="s">
        <v>387</v>
      </c>
    </row>
    <row r="639">
      <c r="A639" s="40" t="s">
        <v>387</v>
      </c>
    </row>
    <row r="640">
      <c r="A640" s="40" t="s">
        <v>392</v>
      </c>
    </row>
    <row r="641">
      <c r="A641" s="40" t="s">
        <v>392</v>
      </c>
    </row>
    <row r="642">
      <c r="A642" s="40" t="s">
        <v>392</v>
      </c>
    </row>
    <row r="643">
      <c r="A643" s="40" t="s">
        <v>394</v>
      </c>
    </row>
    <row r="644">
      <c r="A644" s="40" t="s">
        <v>394</v>
      </c>
    </row>
    <row r="645">
      <c r="A645" s="40" t="s">
        <v>394</v>
      </c>
    </row>
    <row r="646">
      <c r="A646" s="40" t="s">
        <v>394</v>
      </c>
    </row>
    <row r="647">
      <c r="A647" s="40" t="s">
        <v>406</v>
      </c>
    </row>
    <row r="648">
      <c r="A648" s="40" t="s">
        <v>406</v>
      </c>
    </row>
    <row r="649">
      <c r="A649" s="48" t="s">
        <v>410</v>
      </c>
    </row>
    <row r="650">
      <c r="A650" s="52" t="s">
        <v>411</v>
      </c>
    </row>
    <row r="651">
      <c r="A651" s="48" t="s">
        <v>412</v>
      </c>
    </row>
    <row r="652">
      <c r="A652" s="40" t="s">
        <v>413</v>
      </c>
    </row>
    <row r="653">
      <c r="A653" s="40" t="s">
        <v>414</v>
      </c>
    </row>
    <row r="654">
      <c r="A654" s="40" t="s">
        <v>414</v>
      </c>
    </row>
    <row r="655">
      <c r="A655" s="40" t="s">
        <v>414</v>
      </c>
    </row>
    <row r="656">
      <c r="A656" s="48" t="s">
        <v>419</v>
      </c>
    </row>
    <row r="657">
      <c r="A657" s="40" t="s">
        <v>420</v>
      </c>
    </row>
    <row r="658">
      <c r="A658" s="40" t="s">
        <v>420</v>
      </c>
    </row>
    <row r="659">
      <c r="A659" s="40" t="s">
        <v>421</v>
      </c>
    </row>
    <row r="660">
      <c r="A660" s="40" t="s">
        <v>421</v>
      </c>
    </row>
    <row r="661">
      <c r="A661" s="40" t="s">
        <v>421</v>
      </c>
    </row>
    <row r="662">
      <c r="A662" s="40" t="s">
        <v>421</v>
      </c>
    </row>
    <row r="663">
      <c r="A663" s="40" t="s">
        <v>421</v>
      </c>
    </row>
    <row r="664">
      <c r="A664" s="36" t="s">
        <v>421</v>
      </c>
    </row>
    <row r="665">
      <c r="A665" s="36" t="s">
        <v>447</v>
      </c>
    </row>
    <row r="666">
      <c r="A666" s="55" t="s">
        <v>448</v>
      </c>
    </row>
    <row r="667">
      <c r="A667" s="36" t="s">
        <v>448</v>
      </c>
    </row>
    <row r="668">
      <c r="A668" s="36" t="s">
        <v>448</v>
      </c>
    </row>
    <row r="669">
      <c r="A669" s="48" t="s">
        <v>467</v>
      </c>
    </row>
    <row r="670">
      <c r="A670" s="40" t="s">
        <v>468</v>
      </c>
    </row>
    <row r="671">
      <c r="A671" s="36" t="s">
        <v>468</v>
      </c>
    </row>
    <row r="672">
      <c r="A672" s="48" t="s">
        <v>473</v>
      </c>
    </row>
    <row r="673">
      <c r="A673" s="40" t="s">
        <v>474</v>
      </c>
    </row>
    <row r="674">
      <c r="A674" s="40" t="s">
        <v>474</v>
      </c>
    </row>
    <row r="675">
      <c r="A675" s="40" t="s">
        <v>476</v>
      </c>
    </row>
    <row r="676">
      <c r="A676" s="40" t="s">
        <v>476</v>
      </c>
    </row>
    <row r="677">
      <c r="A677" s="48" t="s">
        <v>477</v>
      </c>
    </row>
    <row r="678">
      <c r="A678" s="40" t="s">
        <v>478</v>
      </c>
    </row>
    <row r="679">
      <c r="A679" s="40" t="s">
        <v>478</v>
      </c>
    </row>
    <row r="680">
      <c r="A680" s="40" t="s">
        <v>478</v>
      </c>
    </row>
    <row r="681">
      <c r="A681" s="48" t="s">
        <v>482</v>
      </c>
    </row>
    <row r="682">
      <c r="A682" s="36" t="s">
        <v>483</v>
      </c>
    </row>
    <row r="683">
      <c r="A683" s="36" t="s">
        <v>484</v>
      </c>
    </row>
    <row r="684">
      <c r="A684" s="36" t="s">
        <v>484</v>
      </c>
    </row>
    <row r="685">
      <c r="A685" s="40" t="s">
        <v>3651</v>
      </c>
    </row>
    <row r="686">
      <c r="A686" s="48" t="s">
        <v>487</v>
      </c>
    </row>
    <row r="687">
      <c r="A687" s="40" t="s">
        <v>488</v>
      </c>
    </row>
    <row r="688">
      <c r="A688" s="48"/>
    </row>
    <row r="689">
      <c r="A689" s="58" t="s">
        <v>489</v>
      </c>
    </row>
    <row r="690">
      <c r="A690" s="58" t="s">
        <v>490</v>
      </c>
    </row>
    <row r="691">
      <c r="A691" s="58" t="s">
        <v>491</v>
      </c>
    </row>
    <row r="692">
      <c r="A692" s="58" t="s">
        <v>492</v>
      </c>
    </row>
    <row r="693">
      <c r="A693" s="58" t="s">
        <v>493</v>
      </c>
    </row>
    <row r="694">
      <c r="A694" s="11" t="s">
        <v>3</v>
      </c>
    </row>
    <row r="695">
      <c r="A695" s="12" t="s">
        <v>5412</v>
      </c>
    </row>
    <row r="696">
      <c r="A696" s="15" t="s">
        <v>15</v>
      </c>
    </row>
    <row r="697">
      <c r="A697" s="17" t="s">
        <v>16</v>
      </c>
    </row>
    <row r="698">
      <c r="A698" s="17" t="s">
        <v>16</v>
      </c>
    </row>
    <row r="699">
      <c r="A699" s="17" t="s">
        <v>16</v>
      </c>
    </row>
    <row r="700">
      <c r="A700" s="21" t="s">
        <v>22</v>
      </c>
    </row>
    <row r="701">
      <c r="A701" s="23" t="s">
        <v>23</v>
      </c>
    </row>
    <row r="702">
      <c r="A702" s="15" t="s">
        <v>24</v>
      </c>
    </row>
    <row r="703">
      <c r="A703" s="17" t="s">
        <v>25</v>
      </c>
    </row>
    <row r="704">
      <c r="A704" s="17" t="s">
        <v>28</v>
      </c>
    </row>
    <row r="705">
      <c r="A705" s="17" t="s">
        <v>28</v>
      </c>
    </row>
    <row r="706">
      <c r="A706" s="15" t="s">
        <v>29</v>
      </c>
    </row>
    <row r="707">
      <c r="A707" s="17" t="s">
        <v>30</v>
      </c>
    </row>
    <row r="708">
      <c r="A708" s="17" t="s">
        <v>35</v>
      </c>
    </row>
    <row r="709">
      <c r="A709" s="17" t="s">
        <v>35</v>
      </c>
    </row>
    <row r="710">
      <c r="A710" s="17" t="s">
        <v>36</v>
      </c>
    </row>
    <row r="711">
      <c r="A711" s="17" t="s">
        <v>36</v>
      </c>
    </row>
    <row r="712">
      <c r="A712" s="17" t="s">
        <v>42</v>
      </c>
    </row>
    <row r="713">
      <c r="A713" s="17" t="s">
        <v>42</v>
      </c>
    </row>
    <row r="714">
      <c r="A714" s="23" t="s">
        <v>43</v>
      </c>
    </row>
    <row r="715">
      <c r="A715" s="23" t="s">
        <v>43</v>
      </c>
    </row>
    <row r="716">
      <c r="A716" s="23" t="s">
        <v>43</v>
      </c>
    </row>
    <row r="717">
      <c r="A717" s="17" t="s">
        <v>61</v>
      </c>
    </row>
    <row r="718">
      <c r="A718" s="17" t="s">
        <v>70</v>
      </c>
    </row>
    <row r="719">
      <c r="A719" s="17" t="s">
        <v>70</v>
      </c>
    </row>
    <row r="720">
      <c r="A720" s="17" t="s">
        <v>78</v>
      </c>
    </row>
    <row r="721">
      <c r="A721" s="17" t="s">
        <v>78</v>
      </c>
    </row>
    <row r="722">
      <c r="A722" s="17" t="s">
        <v>78</v>
      </c>
    </row>
    <row r="723">
      <c r="A723" s="17" t="s">
        <v>87</v>
      </c>
    </row>
    <row r="724">
      <c r="A724" s="17" t="s">
        <v>87</v>
      </c>
    </row>
    <row r="725">
      <c r="A725" s="17" t="s">
        <v>87</v>
      </c>
    </row>
    <row r="726">
      <c r="A726" s="17" t="s">
        <v>93</v>
      </c>
    </row>
    <row r="727">
      <c r="A727" s="17" t="s">
        <v>93</v>
      </c>
    </row>
    <row r="728">
      <c r="A728" s="23" t="s">
        <v>93</v>
      </c>
    </row>
    <row r="729">
      <c r="A729" s="23" t="s">
        <v>105</v>
      </c>
    </row>
    <row r="730">
      <c r="A730" s="23" t="s">
        <v>105</v>
      </c>
    </row>
    <row r="731">
      <c r="A731" s="15" t="s">
        <v>107</v>
      </c>
    </row>
    <row r="732">
      <c r="A732" s="17" t="s">
        <v>108</v>
      </c>
    </row>
    <row r="733">
      <c r="A733" s="17" t="s">
        <v>108</v>
      </c>
    </row>
    <row r="734">
      <c r="A734" s="15" t="s">
        <v>109</v>
      </c>
    </row>
    <row r="735">
      <c r="A735" s="17" t="s">
        <v>110</v>
      </c>
    </row>
    <row r="736">
      <c r="A736" s="17" t="s">
        <v>110</v>
      </c>
    </row>
    <row r="737">
      <c r="A737" s="17" t="s">
        <v>110</v>
      </c>
    </row>
    <row r="738">
      <c r="A738" s="15" t="s">
        <v>128</v>
      </c>
    </row>
    <row r="739">
      <c r="A739" s="17" t="s">
        <v>129</v>
      </c>
    </row>
    <row r="740">
      <c r="A740" s="15" t="s">
        <v>130</v>
      </c>
    </row>
    <row r="741">
      <c r="A741" s="23" t="s">
        <v>131</v>
      </c>
    </row>
    <row r="742">
      <c r="A742" s="17" t="s">
        <v>134</v>
      </c>
    </row>
    <row r="743">
      <c r="A743" s="17" t="s">
        <v>134</v>
      </c>
    </row>
    <row r="744">
      <c r="A744" s="17" t="s">
        <v>141</v>
      </c>
    </row>
    <row r="745">
      <c r="A745" s="17" t="s">
        <v>141</v>
      </c>
    </row>
    <row r="746">
      <c r="A746" s="23" t="s">
        <v>143</v>
      </c>
    </row>
    <row r="747">
      <c r="A747" s="17" t="s">
        <v>143</v>
      </c>
    </row>
    <row r="748">
      <c r="A748" s="15" t="s">
        <v>149</v>
      </c>
    </row>
    <row r="749">
      <c r="A749" s="17" t="s">
        <v>150</v>
      </c>
    </row>
    <row r="750">
      <c r="A750" s="17" t="s">
        <v>150</v>
      </c>
    </row>
    <row r="751">
      <c r="A751" s="17" t="s">
        <v>150</v>
      </c>
    </row>
    <row r="752">
      <c r="A752" s="17" t="s">
        <v>150</v>
      </c>
    </row>
    <row r="753">
      <c r="A753" s="15" t="s">
        <v>164</v>
      </c>
    </row>
    <row r="754">
      <c r="A754" s="17" t="s">
        <v>165</v>
      </c>
    </row>
    <row r="755">
      <c r="A755" s="23" t="s">
        <v>165</v>
      </c>
    </row>
    <row r="756">
      <c r="A756" s="23" t="s">
        <v>165</v>
      </c>
    </row>
    <row r="757">
      <c r="A757" s="23" t="s">
        <v>170</v>
      </c>
    </row>
    <row r="758">
      <c r="A758" s="23" t="s">
        <v>170</v>
      </c>
    </row>
    <row r="759">
      <c r="A759" s="23" t="s">
        <v>177</v>
      </c>
    </row>
    <row r="760">
      <c r="A760" s="23" t="s">
        <v>177</v>
      </c>
    </row>
    <row r="761">
      <c r="A761" s="17" t="s">
        <v>186</v>
      </c>
    </row>
    <row r="762">
      <c r="A762" s="17" t="s">
        <v>186</v>
      </c>
    </row>
    <row r="763">
      <c r="A763" s="17" t="s">
        <v>186</v>
      </c>
    </row>
    <row r="764">
      <c r="A764" s="15" t="s">
        <v>207</v>
      </c>
    </row>
    <row r="765">
      <c r="A765" s="17" t="s">
        <v>208</v>
      </c>
    </row>
    <row r="766">
      <c r="A766" s="15" t="s">
        <v>211</v>
      </c>
    </row>
    <row r="767">
      <c r="A767" s="17" t="s">
        <v>211</v>
      </c>
    </row>
    <row r="768">
      <c r="A768" s="17" t="s">
        <v>211</v>
      </c>
    </row>
    <row r="769">
      <c r="A769" s="15" t="s">
        <v>213</v>
      </c>
    </row>
    <row r="770">
      <c r="A770" s="17" t="s">
        <v>214</v>
      </c>
    </row>
    <row r="771">
      <c r="A771" s="17" t="s">
        <v>214</v>
      </c>
    </row>
    <row r="772">
      <c r="A772" s="17" t="s">
        <v>218</v>
      </c>
    </row>
    <row r="773">
      <c r="A773" s="17" t="s">
        <v>218</v>
      </c>
    </row>
    <row r="774">
      <c r="A774" s="15" t="s">
        <v>219</v>
      </c>
    </row>
    <row r="775">
      <c r="A775" s="17" t="s">
        <v>220</v>
      </c>
    </row>
    <row r="776">
      <c r="A776" s="17" t="s">
        <v>220</v>
      </c>
    </row>
    <row r="777">
      <c r="A777" s="17" t="s">
        <v>220</v>
      </c>
    </row>
    <row r="778">
      <c r="A778" s="17" t="s">
        <v>220</v>
      </c>
    </row>
    <row r="779">
      <c r="A779" s="23" t="s">
        <v>220</v>
      </c>
    </row>
    <row r="780">
      <c r="A780" s="17" t="s">
        <v>220</v>
      </c>
    </row>
    <row r="781">
      <c r="A781" s="17" t="s">
        <v>232</v>
      </c>
    </row>
    <row r="782">
      <c r="A782" s="17" t="s">
        <v>232</v>
      </c>
    </row>
    <row r="783">
      <c r="A783" s="15" t="s">
        <v>233</v>
      </c>
    </row>
    <row r="784">
      <c r="A784" s="34" t="s">
        <v>234</v>
      </c>
    </row>
    <row r="785">
      <c r="A785" s="17" t="s">
        <v>236</v>
      </c>
    </row>
    <row r="786">
      <c r="A786" s="17" t="s">
        <v>236</v>
      </c>
    </row>
    <row r="787">
      <c r="A787" s="17" t="s">
        <v>236</v>
      </c>
    </row>
    <row r="788">
      <c r="A788" s="17" t="s">
        <v>243</v>
      </c>
    </row>
    <row r="789">
      <c r="A789" s="17" t="s">
        <v>243</v>
      </c>
    </row>
    <row r="790">
      <c r="A790" s="17" t="s">
        <v>243</v>
      </c>
    </row>
    <row r="791">
      <c r="A791" s="15" t="s">
        <v>253</v>
      </c>
    </row>
    <row r="792">
      <c r="A792" s="23" t="s">
        <v>254</v>
      </c>
    </row>
    <row r="793">
      <c r="A793" s="17" t="s">
        <v>255</v>
      </c>
    </row>
    <row r="794">
      <c r="A794" s="17" t="s">
        <v>255</v>
      </c>
    </row>
    <row r="795">
      <c r="A795" s="17" t="s">
        <v>255</v>
      </c>
    </row>
    <row r="796">
      <c r="A796" s="17" t="s">
        <v>261</v>
      </c>
    </row>
    <row r="797">
      <c r="A797" s="17" t="s">
        <v>262</v>
      </c>
    </row>
    <row r="798">
      <c r="A798" s="17" t="s">
        <v>262</v>
      </c>
    </row>
    <row r="799">
      <c r="A799" s="17" t="s">
        <v>262</v>
      </c>
    </row>
    <row r="800">
      <c r="A800" s="15" t="s">
        <v>266</v>
      </c>
    </row>
    <row r="801">
      <c r="A801" s="17" t="s">
        <v>267</v>
      </c>
    </row>
    <row r="802">
      <c r="A802" s="17" t="s">
        <v>267</v>
      </c>
    </row>
    <row r="803">
      <c r="A803" s="17" t="s">
        <v>267</v>
      </c>
    </row>
    <row r="804">
      <c r="A804" s="17" t="s">
        <v>278</v>
      </c>
    </row>
    <row r="805">
      <c r="A805" s="15" t="s">
        <v>280</v>
      </c>
    </row>
    <row r="806">
      <c r="A806" s="17" t="s">
        <v>281</v>
      </c>
    </row>
    <row r="807">
      <c r="A807" s="17" t="s">
        <v>281</v>
      </c>
    </row>
    <row r="808">
      <c r="A808" s="17" t="s">
        <v>281</v>
      </c>
    </row>
    <row r="809">
      <c r="A809" s="17" t="s">
        <v>281</v>
      </c>
    </row>
    <row r="810">
      <c r="A810" s="15" t="s">
        <v>287</v>
      </c>
    </row>
    <row r="811">
      <c r="A811" s="17" t="s">
        <v>288</v>
      </c>
    </row>
    <row r="812">
      <c r="A812" s="17" t="s">
        <v>288</v>
      </c>
    </row>
    <row r="813">
      <c r="A813" s="17" t="s">
        <v>288</v>
      </c>
    </row>
    <row r="814">
      <c r="A814" s="23" t="s">
        <v>295</v>
      </c>
    </row>
    <row r="815">
      <c r="A815" s="17" t="s">
        <v>297</v>
      </c>
    </row>
    <row r="816">
      <c r="A816" s="17" t="s">
        <v>297</v>
      </c>
    </row>
    <row r="817">
      <c r="A817" s="17" t="s">
        <v>300</v>
      </c>
    </row>
    <row r="818">
      <c r="A818" s="15" t="s">
        <v>301</v>
      </c>
    </row>
    <row r="819">
      <c r="A819" s="17" t="s">
        <v>302</v>
      </c>
    </row>
    <row r="820">
      <c r="A820" s="21" t="s">
        <v>303</v>
      </c>
    </row>
    <row r="821">
      <c r="A821" s="23" t="s">
        <v>304</v>
      </c>
    </row>
    <row r="822">
      <c r="A822" s="15" t="s">
        <v>305</v>
      </c>
    </row>
    <row r="823">
      <c r="A823" s="17" t="s">
        <v>306</v>
      </c>
    </row>
    <row r="824">
      <c r="A824" s="17" t="s">
        <v>306</v>
      </c>
    </row>
    <row r="825">
      <c r="A825" s="35" t="s">
        <v>310</v>
      </c>
    </row>
    <row r="826">
      <c r="A826" s="40" t="s">
        <v>3645</v>
      </c>
    </row>
    <row r="827">
      <c r="A827" s="40" t="s">
        <v>316</v>
      </c>
    </row>
    <row r="828">
      <c r="A828" s="40" t="s">
        <v>316</v>
      </c>
    </row>
    <row r="829">
      <c r="A829" s="40" t="s">
        <v>316</v>
      </c>
    </row>
    <row r="830">
      <c r="A830" s="40" t="s">
        <v>316</v>
      </c>
    </row>
    <row r="831">
      <c r="A831" s="40" t="s">
        <v>316</v>
      </c>
    </row>
    <row r="832">
      <c r="A832" s="40" t="s">
        <v>316</v>
      </c>
    </row>
    <row r="833">
      <c r="A833" s="36" t="s">
        <v>326</v>
      </c>
    </row>
    <row r="834">
      <c r="A834" s="36" t="s">
        <v>326</v>
      </c>
    </row>
    <row r="835">
      <c r="A835" s="40" t="s">
        <v>330</v>
      </c>
    </row>
    <row r="836">
      <c r="A836" s="40" t="s">
        <v>330</v>
      </c>
    </row>
    <row r="837">
      <c r="A837" s="40" t="s">
        <v>333</v>
      </c>
    </row>
    <row r="838">
      <c r="A838" s="40" t="s">
        <v>333</v>
      </c>
    </row>
    <row r="839">
      <c r="A839" s="36" t="s">
        <v>332</v>
      </c>
    </row>
    <row r="840">
      <c r="A840" s="36" t="s">
        <v>332</v>
      </c>
    </row>
    <row r="841">
      <c r="A841" s="40" t="s">
        <v>338</v>
      </c>
    </row>
    <row r="842">
      <c r="A842" s="40" t="s">
        <v>338</v>
      </c>
    </row>
    <row r="843">
      <c r="A843" s="36" t="s">
        <v>339</v>
      </c>
    </row>
    <row r="844">
      <c r="A844" s="36" t="s">
        <v>339</v>
      </c>
    </row>
    <row r="845">
      <c r="A845" s="36" t="s">
        <v>339</v>
      </c>
    </row>
    <row r="846">
      <c r="A846" s="40" t="s">
        <v>344</v>
      </c>
    </row>
    <row r="847">
      <c r="A847" s="36" t="s">
        <v>345</v>
      </c>
    </row>
    <row r="848">
      <c r="A848" s="40" t="s">
        <v>345</v>
      </c>
    </row>
    <row r="849">
      <c r="A849" s="40" t="s">
        <v>346</v>
      </c>
    </row>
    <row r="850">
      <c r="A850" s="40" t="s">
        <v>346</v>
      </c>
    </row>
    <row r="851">
      <c r="A851" s="36" t="s">
        <v>347</v>
      </c>
    </row>
    <row r="852">
      <c r="A852" s="40" t="s">
        <v>348</v>
      </c>
    </row>
    <row r="853">
      <c r="A853" s="40" t="s">
        <v>348</v>
      </c>
    </row>
    <row r="854">
      <c r="A854" s="48" t="s">
        <v>351</v>
      </c>
    </row>
    <row r="855">
      <c r="A855" s="40" t="s">
        <v>352</v>
      </c>
      <c r="E855" s="11" t="s">
        <v>5413</v>
      </c>
      <c r="F855" s="11" t="s">
        <v>3686</v>
      </c>
      <c r="G855" s="11" t="s">
        <v>3801</v>
      </c>
      <c r="H855" s="11" t="s">
        <v>4297</v>
      </c>
    </row>
    <row r="856">
      <c r="A856" s="40" t="s">
        <v>356</v>
      </c>
    </row>
    <row r="857">
      <c r="A857" s="40" t="s">
        <v>356</v>
      </c>
    </row>
    <row r="858">
      <c r="A858" s="40" t="s">
        <v>356</v>
      </c>
    </row>
    <row r="859">
      <c r="A859" s="40" t="s">
        <v>362</v>
      </c>
    </row>
    <row r="860">
      <c r="A860" s="40" t="s">
        <v>362</v>
      </c>
    </row>
    <row r="861">
      <c r="A861" s="40" t="s">
        <v>371</v>
      </c>
    </row>
    <row r="862">
      <c r="A862" s="36" t="s">
        <v>371</v>
      </c>
    </row>
    <row r="863">
      <c r="A863" s="48" t="s">
        <v>375</v>
      </c>
    </row>
    <row r="864">
      <c r="A864" s="36" t="s">
        <v>376</v>
      </c>
    </row>
    <row r="865">
      <c r="A865" s="48" t="s">
        <v>386</v>
      </c>
    </row>
    <row r="866">
      <c r="A866" s="40" t="s">
        <v>387</v>
      </c>
    </row>
    <row r="867">
      <c r="A867" s="40" t="s">
        <v>387</v>
      </c>
    </row>
    <row r="868">
      <c r="A868" s="40" t="s">
        <v>392</v>
      </c>
    </row>
    <row r="869">
      <c r="A869" s="40" t="s">
        <v>392</v>
      </c>
    </row>
    <row r="870">
      <c r="A870" s="40" t="s">
        <v>392</v>
      </c>
    </row>
    <row r="871">
      <c r="A871" s="40" t="s">
        <v>394</v>
      </c>
    </row>
    <row r="872">
      <c r="A872" s="40" t="s">
        <v>394</v>
      </c>
    </row>
    <row r="873">
      <c r="A873" s="40" t="s">
        <v>394</v>
      </c>
    </row>
    <row r="874">
      <c r="A874" s="40" t="s">
        <v>394</v>
      </c>
    </row>
    <row r="875">
      <c r="A875" s="40" t="s">
        <v>406</v>
      </c>
    </row>
    <row r="876">
      <c r="A876" s="40" t="s">
        <v>406</v>
      </c>
    </row>
    <row r="877">
      <c r="A877" s="48" t="s">
        <v>410</v>
      </c>
    </row>
    <row r="878">
      <c r="A878" s="52" t="s">
        <v>411</v>
      </c>
    </row>
    <row r="879">
      <c r="A879" s="48" t="s">
        <v>412</v>
      </c>
    </row>
    <row r="880">
      <c r="A880" s="40" t="s">
        <v>413</v>
      </c>
    </row>
    <row r="881">
      <c r="A881" s="40" t="s">
        <v>414</v>
      </c>
    </row>
    <row r="882">
      <c r="A882" s="40" t="s">
        <v>414</v>
      </c>
    </row>
    <row r="883">
      <c r="A883" s="40" t="s">
        <v>414</v>
      </c>
    </row>
    <row r="884">
      <c r="A884" s="48" t="s">
        <v>419</v>
      </c>
    </row>
    <row r="885">
      <c r="A885" s="40" t="s">
        <v>420</v>
      </c>
    </row>
    <row r="886">
      <c r="A886" s="40" t="s">
        <v>420</v>
      </c>
    </row>
    <row r="887">
      <c r="A887" s="40" t="s">
        <v>421</v>
      </c>
    </row>
    <row r="888">
      <c r="A888" s="40" t="s">
        <v>421</v>
      </c>
    </row>
    <row r="889">
      <c r="A889" s="40" t="s">
        <v>421</v>
      </c>
    </row>
    <row r="890">
      <c r="A890" s="40" t="s">
        <v>421</v>
      </c>
    </row>
    <row r="891">
      <c r="A891" s="40" t="s">
        <v>421</v>
      </c>
    </row>
    <row r="892">
      <c r="A892" s="36" t="s">
        <v>421</v>
      </c>
    </row>
    <row r="893">
      <c r="A893" s="36" t="s">
        <v>447</v>
      </c>
    </row>
    <row r="894">
      <c r="A894" s="55" t="s">
        <v>448</v>
      </c>
    </row>
    <row r="895">
      <c r="A895" s="36" t="s">
        <v>448</v>
      </c>
    </row>
    <row r="896">
      <c r="A896" s="36" t="s">
        <v>448</v>
      </c>
    </row>
    <row r="897">
      <c r="A897" s="48" t="s">
        <v>467</v>
      </c>
    </row>
    <row r="898">
      <c r="A898" s="40" t="s">
        <v>468</v>
      </c>
    </row>
    <row r="899">
      <c r="A899" s="36" t="s">
        <v>468</v>
      </c>
    </row>
    <row r="900">
      <c r="A900" s="48" t="s">
        <v>473</v>
      </c>
    </row>
    <row r="901">
      <c r="A901" s="40" t="s">
        <v>474</v>
      </c>
    </row>
    <row r="902">
      <c r="A902" s="40" t="s">
        <v>474</v>
      </c>
    </row>
    <row r="903">
      <c r="A903" s="40" t="s">
        <v>476</v>
      </c>
    </row>
    <row r="904">
      <c r="A904" s="40" t="s">
        <v>476</v>
      </c>
    </row>
    <row r="905">
      <c r="A905" s="48" t="s">
        <v>477</v>
      </c>
    </row>
    <row r="906">
      <c r="A906" s="40" t="s">
        <v>478</v>
      </c>
    </row>
    <row r="907">
      <c r="A907" s="40" t="s">
        <v>478</v>
      </c>
    </row>
    <row r="908">
      <c r="A908" s="40" t="s">
        <v>478</v>
      </c>
    </row>
    <row r="909">
      <c r="A909" s="48" t="s">
        <v>482</v>
      </c>
    </row>
    <row r="910">
      <c r="A910" s="36" t="s">
        <v>483</v>
      </c>
    </row>
    <row r="911">
      <c r="A911" s="36" t="s">
        <v>484</v>
      </c>
    </row>
    <row r="912">
      <c r="A912" s="36" t="s">
        <v>484</v>
      </c>
    </row>
    <row r="913">
      <c r="A913" s="40" t="s">
        <v>3651</v>
      </c>
    </row>
    <row r="914">
      <c r="A914" s="48" t="s">
        <v>487</v>
      </c>
    </row>
    <row r="915">
      <c r="A915" s="40" t="s">
        <v>488</v>
      </c>
    </row>
    <row r="916">
      <c r="A916" s="48"/>
    </row>
    <row r="917">
      <c r="A917" s="58" t="s">
        <v>489</v>
      </c>
    </row>
    <row r="918">
      <c r="A918" s="58" t="s">
        <v>490</v>
      </c>
    </row>
    <row r="919">
      <c r="A919" s="58" t="s">
        <v>491</v>
      </c>
    </row>
    <row r="920">
      <c r="A920" s="58" t="s">
        <v>492</v>
      </c>
    </row>
    <row r="921">
      <c r="A921" s="58" t="s">
        <v>493</v>
      </c>
    </row>
  </sheetData>
  <conditionalFormatting sqref="A1:Z1">
    <cfRule type="notContainsBlanks" dxfId="5" priority="1">
      <formula>LEN(TRIM(A1))&gt;0</formula>
    </cfRule>
  </conditionalFormatting>
  <hyperlinks>
    <hyperlink r:id="rId1" ref="G22"/>
    <hyperlink r:id="rId2" ref="I146"/>
    <hyperlink r:id="rId3" ref="I148"/>
  </hyperlinks>
  <drawing r:id="rId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7.86"/>
    <col customWidth="1" min="2" max="2" width="4.0"/>
    <col customWidth="1" min="3" max="3" width="17.71"/>
  </cols>
  <sheetData>
    <row r="1">
      <c r="A1" s="1197"/>
      <c r="B1" s="1197"/>
      <c r="C1" s="1197" t="s">
        <v>5414</v>
      </c>
      <c r="D1" s="1197"/>
      <c r="E1" s="1197"/>
    </row>
    <row r="2">
      <c r="A2" s="1197" t="s">
        <v>3543</v>
      </c>
      <c r="B2" s="1197"/>
      <c r="C2" s="1197" t="s">
        <v>5415</v>
      </c>
      <c r="D2" s="1197" t="s">
        <v>5416</v>
      </c>
      <c r="E2" s="1197" t="s">
        <v>5417</v>
      </c>
      <c r="F2" s="1197" t="s">
        <v>14</v>
      </c>
    </row>
    <row r="3">
      <c r="A3" s="11" t="s">
        <v>5418</v>
      </c>
      <c r="B3" s="11">
        <v>20.0</v>
      </c>
      <c r="C3" s="11" t="s">
        <v>5419</v>
      </c>
      <c r="E3" s="11">
        <v>10.0</v>
      </c>
    </row>
    <row r="4">
      <c r="A4" s="11" t="s">
        <v>5418</v>
      </c>
      <c r="B4" s="11">
        <v>22.0</v>
      </c>
      <c r="C4" s="11" t="s">
        <v>5420</v>
      </c>
      <c r="E4" s="11">
        <v>10.0</v>
      </c>
    </row>
    <row r="5">
      <c r="A5" s="11" t="s">
        <v>5418</v>
      </c>
      <c r="B5" s="11">
        <v>21.0</v>
      </c>
      <c r="C5" s="11" t="s">
        <v>5421</v>
      </c>
      <c r="D5" s="11">
        <v>2.0</v>
      </c>
      <c r="E5" s="11">
        <v>9.0</v>
      </c>
      <c r="J5" s="11" t="s">
        <v>5422</v>
      </c>
    </row>
    <row r="6">
      <c r="A6" s="11" t="s">
        <v>5418</v>
      </c>
      <c r="B6" s="11">
        <v>33.0</v>
      </c>
      <c r="C6" s="11" t="s">
        <v>77</v>
      </c>
      <c r="E6" s="11">
        <v>9.0</v>
      </c>
    </row>
    <row r="7">
      <c r="A7" s="888">
        <v>44186.0</v>
      </c>
      <c r="B7" s="11">
        <v>17.0</v>
      </c>
      <c r="C7" s="11" t="s">
        <v>5423</v>
      </c>
      <c r="E7" s="11">
        <v>8.0</v>
      </c>
    </row>
    <row r="8">
      <c r="A8" s="888">
        <v>44186.0</v>
      </c>
      <c r="B8" s="11">
        <v>30.0</v>
      </c>
      <c r="C8" s="11" t="s">
        <v>4715</v>
      </c>
      <c r="E8" s="11">
        <v>8.0</v>
      </c>
    </row>
    <row r="9">
      <c r="A9" s="11" t="s">
        <v>5418</v>
      </c>
      <c r="B9" s="11">
        <v>24.0</v>
      </c>
      <c r="C9" s="11" t="s">
        <v>5424</v>
      </c>
      <c r="E9" s="11">
        <v>7.0</v>
      </c>
      <c r="F9" s="11" t="s">
        <v>5425</v>
      </c>
    </row>
    <row r="10">
      <c r="A10" s="888">
        <v>44167.0</v>
      </c>
      <c r="B10" s="11">
        <v>3.0</v>
      </c>
      <c r="C10" s="11" t="s">
        <v>5426</v>
      </c>
      <c r="D10" s="11">
        <v>3.0</v>
      </c>
      <c r="E10" s="11">
        <v>6.0</v>
      </c>
      <c r="F10" s="11" t="s">
        <v>5427</v>
      </c>
    </row>
    <row r="11">
      <c r="A11" s="11" t="s">
        <v>5418</v>
      </c>
      <c r="B11" s="11">
        <v>25.0</v>
      </c>
      <c r="C11" s="11" t="s">
        <v>5428</v>
      </c>
      <c r="E11" s="11">
        <v>6.0</v>
      </c>
    </row>
    <row r="12">
      <c r="A12" s="11" t="s">
        <v>5418</v>
      </c>
      <c r="B12" s="11">
        <v>28.0</v>
      </c>
      <c r="C12" s="11" t="s">
        <v>5429</v>
      </c>
      <c r="E12" s="11">
        <v>6.0</v>
      </c>
    </row>
    <row r="13">
      <c r="A13" s="11" t="s">
        <v>5418</v>
      </c>
      <c r="B13" s="11">
        <v>40.0</v>
      </c>
      <c r="C13" s="11" t="s">
        <v>5430</v>
      </c>
      <c r="E13" s="11">
        <v>6.0</v>
      </c>
    </row>
    <row r="14">
      <c r="A14" s="11" t="s">
        <v>5418</v>
      </c>
      <c r="B14" s="11">
        <v>37.0</v>
      </c>
      <c r="C14" s="11" t="s">
        <v>250</v>
      </c>
      <c r="E14" s="11">
        <v>6.0</v>
      </c>
    </row>
    <row r="15">
      <c r="B15" s="11">
        <v>12.0</v>
      </c>
      <c r="C15" s="11" t="s">
        <v>439</v>
      </c>
      <c r="D15" s="11">
        <v>4.0</v>
      </c>
      <c r="E15" s="11">
        <v>5.0</v>
      </c>
      <c r="F15" s="11" t="s">
        <v>5431</v>
      </c>
    </row>
    <row r="16">
      <c r="A16" s="11" t="s">
        <v>5418</v>
      </c>
      <c r="B16" s="11">
        <v>36.0</v>
      </c>
      <c r="C16" s="11" t="s">
        <v>5432</v>
      </c>
      <c r="D16" s="11">
        <v>1.0</v>
      </c>
      <c r="E16" s="11">
        <v>5.0</v>
      </c>
      <c r="I16" s="11" t="s">
        <v>3</v>
      </c>
    </row>
    <row r="17">
      <c r="A17" s="11" t="s">
        <v>5418</v>
      </c>
      <c r="B17" s="11">
        <v>31.0</v>
      </c>
      <c r="C17" s="11" t="s">
        <v>5433</v>
      </c>
      <c r="E17" s="11">
        <v>5.0</v>
      </c>
    </row>
    <row r="18">
      <c r="A18" s="11" t="s">
        <v>5418</v>
      </c>
      <c r="B18" s="11">
        <v>39.0</v>
      </c>
      <c r="C18" s="11" t="s">
        <v>5434</v>
      </c>
      <c r="E18" s="11">
        <v>5.0</v>
      </c>
    </row>
    <row r="19">
      <c r="A19" s="888">
        <v>44167.0</v>
      </c>
      <c r="B19" s="11">
        <v>2.0</v>
      </c>
      <c r="C19" s="11" t="s">
        <v>5435</v>
      </c>
      <c r="D19" s="11">
        <v>3.0</v>
      </c>
      <c r="E19" s="11">
        <v>4.0</v>
      </c>
      <c r="F19" s="11" t="s">
        <v>5436</v>
      </c>
      <c r="G19" s="11" t="s">
        <v>3</v>
      </c>
    </row>
    <row r="20">
      <c r="A20" s="11" t="s">
        <v>5418</v>
      </c>
      <c r="B20" s="11">
        <v>41.0</v>
      </c>
      <c r="C20" s="11" t="s">
        <v>242</v>
      </c>
      <c r="E20" s="11">
        <v>4.0</v>
      </c>
    </row>
    <row r="21">
      <c r="A21" s="11" t="s">
        <v>5418</v>
      </c>
      <c r="B21" s="11">
        <v>23.0</v>
      </c>
      <c r="C21" s="11" t="s">
        <v>112</v>
      </c>
      <c r="E21" s="11">
        <v>4.0</v>
      </c>
    </row>
    <row r="22">
      <c r="A22" s="11" t="s">
        <v>5418</v>
      </c>
      <c r="B22" s="11">
        <v>35.0</v>
      </c>
      <c r="C22" s="11" t="s">
        <v>5437</v>
      </c>
      <c r="E22" s="11">
        <v>4.0</v>
      </c>
    </row>
    <row r="23">
      <c r="A23" s="11" t="s">
        <v>5418</v>
      </c>
      <c r="B23" s="11">
        <v>27.0</v>
      </c>
      <c r="C23" s="11" t="s">
        <v>385</v>
      </c>
      <c r="E23" s="11">
        <v>4.0</v>
      </c>
    </row>
    <row r="24">
      <c r="A24" s="11" t="s">
        <v>5418</v>
      </c>
      <c r="B24" s="11">
        <v>29.0</v>
      </c>
      <c r="C24" s="11" t="s">
        <v>5438</v>
      </c>
      <c r="D24" s="11">
        <v>2.0</v>
      </c>
      <c r="E24" s="11">
        <v>3.0</v>
      </c>
    </row>
    <row r="25">
      <c r="B25" s="11">
        <v>48.0</v>
      </c>
      <c r="C25" s="11" t="s">
        <v>423</v>
      </c>
      <c r="D25" s="11">
        <v>2.0</v>
      </c>
      <c r="E25" s="11">
        <v>3.0</v>
      </c>
      <c r="F25" s="11" t="s">
        <v>5439</v>
      </c>
    </row>
    <row r="26">
      <c r="B26" s="11">
        <v>14.0</v>
      </c>
      <c r="C26" s="11" t="s">
        <v>5440</v>
      </c>
      <c r="D26" s="11">
        <v>1.0</v>
      </c>
      <c r="E26" s="11">
        <v>3.0</v>
      </c>
      <c r="F26" s="11" t="s">
        <v>1659</v>
      </c>
    </row>
    <row r="27">
      <c r="B27" s="11">
        <v>13.0</v>
      </c>
      <c r="C27" s="11" t="s">
        <v>136</v>
      </c>
      <c r="D27" s="11">
        <v>1.0</v>
      </c>
      <c r="E27" s="11">
        <v>3.0</v>
      </c>
    </row>
    <row r="28">
      <c r="A28" s="888">
        <v>44168.0</v>
      </c>
      <c r="B28" s="11">
        <v>45.0</v>
      </c>
      <c r="C28" s="11" t="s">
        <v>5441</v>
      </c>
      <c r="E28" s="11">
        <v>3.0</v>
      </c>
    </row>
    <row r="29">
      <c r="A29" s="888">
        <v>44168.0</v>
      </c>
      <c r="B29" s="11">
        <v>42.0</v>
      </c>
      <c r="C29" s="11" t="s">
        <v>5345</v>
      </c>
      <c r="E29" s="11">
        <v>3.0</v>
      </c>
      <c r="F29" s="11"/>
    </row>
    <row r="30">
      <c r="A30" s="888">
        <v>44187.0</v>
      </c>
      <c r="C30" s="11" t="s">
        <v>3722</v>
      </c>
      <c r="E30" s="11">
        <v>3.0</v>
      </c>
    </row>
    <row r="31">
      <c r="A31" s="11" t="s">
        <v>5418</v>
      </c>
      <c r="B31" s="11">
        <v>34.0</v>
      </c>
      <c r="C31" s="11" t="s">
        <v>5442</v>
      </c>
      <c r="E31" s="11">
        <v>3.0</v>
      </c>
    </row>
    <row r="32">
      <c r="B32" s="11">
        <v>47.0</v>
      </c>
      <c r="C32" s="11" t="s">
        <v>5443</v>
      </c>
      <c r="E32" s="11">
        <v>3.0</v>
      </c>
    </row>
    <row r="33">
      <c r="C33" s="11" t="s">
        <v>5444</v>
      </c>
      <c r="E33" s="11">
        <v>3.0</v>
      </c>
    </row>
    <row r="34">
      <c r="B34" s="11">
        <v>19.0</v>
      </c>
      <c r="C34" s="11" t="s">
        <v>5445</v>
      </c>
      <c r="E34" s="11">
        <v>3.0</v>
      </c>
    </row>
    <row r="35">
      <c r="B35" s="11">
        <v>10.0</v>
      </c>
      <c r="C35" s="11" t="s">
        <v>5446</v>
      </c>
      <c r="D35" s="11">
        <v>2.0</v>
      </c>
      <c r="E35" s="11">
        <v>2.0</v>
      </c>
    </row>
    <row r="36">
      <c r="B36" s="11">
        <v>6.0</v>
      </c>
      <c r="C36" s="11" t="s">
        <v>85</v>
      </c>
      <c r="D36" s="11">
        <v>2.0</v>
      </c>
      <c r="E36" s="11">
        <v>2.0</v>
      </c>
    </row>
    <row r="37">
      <c r="B37" s="11">
        <v>15.0</v>
      </c>
      <c r="C37" s="11" t="s">
        <v>5447</v>
      </c>
      <c r="D37" s="11">
        <v>1.0</v>
      </c>
      <c r="E37" s="11">
        <v>2.0</v>
      </c>
    </row>
    <row r="38">
      <c r="A38" s="888">
        <v>44179.0</v>
      </c>
      <c r="B38" s="11">
        <v>49.0</v>
      </c>
      <c r="C38" s="11" t="s">
        <v>52</v>
      </c>
      <c r="E38" s="11">
        <v>2.0</v>
      </c>
    </row>
    <row r="39">
      <c r="B39" s="11">
        <v>18.0</v>
      </c>
      <c r="C39" s="11" t="s">
        <v>133</v>
      </c>
      <c r="E39" s="11">
        <v>2.0</v>
      </c>
    </row>
    <row r="40">
      <c r="A40" s="11" t="s">
        <v>5418</v>
      </c>
      <c r="B40" s="11">
        <v>38.0</v>
      </c>
      <c r="C40" s="11" t="s">
        <v>5448</v>
      </c>
      <c r="E40" s="11">
        <v>2.0</v>
      </c>
    </row>
    <row r="41">
      <c r="A41" s="888">
        <v>44168.0</v>
      </c>
      <c r="B41" s="11">
        <v>44.0</v>
      </c>
      <c r="C41" s="11" t="s">
        <v>416</v>
      </c>
      <c r="E41" s="11">
        <v>2.0</v>
      </c>
      <c r="F41" s="11" t="s">
        <v>5449</v>
      </c>
    </row>
    <row r="42">
      <c r="A42" s="11" t="s">
        <v>5418</v>
      </c>
      <c r="B42" s="11">
        <v>46.0</v>
      </c>
      <c r="C42" s="11" t="s">
        <v>5311</v>
      </c>
      <c r="D42" s="11">
        <v>4.0</v>
      </c>
      <c r="E42" s="11">
        <v>1.0</v>
      </c>
    </row>
    <row r="43">
      <c r="B43" s="11">
        <v>16.0</v>
      </c>
      <c r="C43" s="11" t="s">
        <v>123</v>
      </c>
      <c r="D43" s="11">
        <v>2.0</v>
      </c>
      <c r="E43" s="11">
        <v>1.0</v>
      </c>
    </row>
    <row r="44">
      <c r="A44" s="888">
        <v>44174.0</v>
      </c>
      <c r="B44" s="11">
        <v>1.0</v>
      </c>
      <c r="C44" s="11" t="s">
        <v>5303</v>
      </c>
      <c r="D44" s="11">
        <v>2.0</v>
      </c>
      <c r="E44" s="11">
        <v>1.0</v>
      </c>
      <c r="F44" s="11" t="s">
        <v>5450</v>
      </c>
    </row>
    <row r="45">
      <c r="B45" s="11">
        <v>9.0</v>
      </c>
      <c r="C45" s="11" t="s">
        <v>96</v>
      </c>
      <c r="D45" s="11">
        <v>1.0</v>
      </c>
      <c r="E45" s="11">
        <v>1.0</v>
      </c>
    </row>
    <row r="46">
      <c r="A46" s="11" t="s">
        <v>5451</v>
      </c>
      <c r="B46" s="11">
        <v>43.0</v>
      </c>
      <c r="C46" s="11" t="s">
        <v>5452</v>
      </c>
      <c r="D46" s="11">
        <v>1.0</v>
      </c>
      <c r="E46" s="11">
        <v>1.0</v>
      </c>
      <c r="F46" s="11" t="s">
        <v>5453</v>
      </c>
    </row>
    <row r="47">
      <c r="A47" s="11" t="s">
        <v>5418</v>
      </c>
      <c r="B47" s="11">
        <v>26.0</v>
      </c>
      <c r="C47" s="11" t="s">
        <v>290</v>
      </c>
      <c r="E47" s="11">
        <v>1.0</v>
      </c>
    </row>
    <row r="48">
      <c r="B48" s="11">
        <v>50.0</v>
      </c>
      <c r="C48" s="11" t="s">
        <v>5454</v>
      </c>
      <c r="D48" s="11"/>
      <c r="E48" s="11">
        <v>1.0</v>
      </c>
    </row>
    <row r="49">
      <c r="C49" s="11" t="s">
        <v>5455</v>
      </c>
      <c r="E49" s="11">
        <v>1.0</v>
      </c>
      <c r="G49" s="11" t="s">
        <v>5456</v>
      </c>
    </row>
    <row r="50">
      <c r="C50" s="11" t="s">
        <v>5457</v>
      </c>
      <c r="E50" s="11">
        <v>1.0</v>
      </c>
    </row>
    <row r="51">
      <c r="B51" s="11">
        <v>5.0</v>
      </c>
      <c r="C51" s="11" t="s">
        <v>55</v>
      </c>
      <c r="D51" s="11">
        <v>3.0</v>
      </c>
    </row>
    <row r="52">
      <c r="B52" s="11">
        <v>11.0</v>
      </c>
      <c r="C52" s="11" t="s">
        <v>4702</v>
      </c>
      <c r="D52" s="11">
        <v>2.0</v>
      </c>
    </row>
    <row r="53">
      <c r="B53" s="11">
        <v>7.0</v>
      </c>
      <c r="C53" s="11" t="s">
        <v>4301</v>
      </c>
      <c r="D53" s="11">
        <v>2.0</v>
      </c>
      <c r="F53" s="11" t="s">
        <v>5458</v>
      </c>
    </row>
    <row r="54">
      <c r="B54" s="11">
        <v>4.0</v>
      </c>
      <c r="C54" s="11" t="s">
        <v>5459</v>
      </c>
      <c r="D54" s="11">
        <v>3.0</v>
      </c>
    </row>
    <row r="55">
      <c r="B55" s="11">
        <v>8.0</v>
      </c>
      <c r="C55" s="11" t="s">
        <v>224</v>
      </c>
      <c r="D55" s="11">
        <v>1.0</v>
      </c>
    </row>
    <row r="56">
      <c r="C56" s="11" t="s">
        <v>444</v>
      </c>
      <c r="D56" s="11">
        <v>1.0</v>
      </c>
    </row>
  </sheetData>
  <autoFilter ref="$A$2:$F$70">
    <sortState ref="A2:F70">
      <sortCondition descending="1" ref="E2:E70"/>
      <sortCondition descending="1" ref="D2:D70"/>
      <sortCondition ref="C2:C70"/>
      <sortCondition ref="B2:B70"/>
    </sortState>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30.29"/>
    <col customWidth="1" min="2" max="2" width="15.71"/>
    <col customWidth="1" min="3" max="3" width="19.43"/>
    <col customWidth="1" min="4" max="4" width="18.29"/>
    <col customWidth="1" min="5" max="5" width="14.71"/>
    <col customWidth="1" min="6" max="6" width="14.29"/>
    <col customWidth="1" min="7" max="7" width="12.71"/>
    <col customWidth="1" min="8" max="8" width="11.43"/>
    <col customWidth="1" min="9" max="9" width="16.71"/>
    <col customWidth="1" min="10" max="10" width="11.29"/>
    <col customWidth="1" min="11" max="11" width="13.0"/>
    <col customWidth="1" min="12" max="12" width="16.14"/>
    <col customWidth="1" min="13" max="13" width="13.0"/>
    <col customWidth="1" min="14" max="16" width="14.71"/>
    <col customWidth="1" min="17" max="17" width="14.86"/>
    <col customWidth="1" min="18" max="18" width="13.29"/>
    <col customWidth="1" min="19" max="19" width="15.71"/>
    <col customWidth="1" min="20" max="20" width="39.43"/>
    <col customWidth="1" min="21" max="21" width="13.57"/>
    <col customWidth="1" min="22" max="23" width="13.43"/>
    <col customWidth="1" min="24" max="24" width="14.29"/>
    <col customWidth="1" min="25" max="25" width="11.14"/>
    <col customWidth="1" min="26" max="26" width="11.29"/>
    <col customWidth="1" min="27" max="27" width="11.86"/>
    <col customWidth="1" min="28" max="28" width="11.29"/>
    <col customWidth="1" min="29" max="29" width="12.71"/>
    <col customWidth="1" min="30" max="30" width="11.0"/>
    <col customWidth="1" min="31" max="31" width="9.57"/>
    <col customWidth="1" min="32" max="32" width="12.86"/>
    <col customWidth="1" min="33" max="33" width="10.0"/>
    <col customWidth="1" min="34" max="34" width="13.14"/>
    <col customWidth="1" min="35" max="35" width="11.29"/>
    <col customWidth="1" min="36" max="38" width="12.71"/>
    <col customWidth="1" min="39" max="39" width="14.57"/>
    <col customWidth="1" min="40" max="40" width="11.71"/>
    <col customWidth="1" min="41" max="41" width="61.0"/>
    <col customWidth="1" min="42" max="42" width="3.43"/>
  </cols>
  <sheetData>
    <row r="1">
      <c r="A1" s="1198" t="s">
        <v>3</v>
      </c>
      <c r="B1" s="1198"/>
      <c r="C1" s="1198"/>
      <c r="D1" s="1198">
        <f>average(D3:D50)</f>
        <v>245.1052632</v>
      </c>
      <c r="E1" s="1198"/>
      <c r="F1" s="1199"/>
      <c r="G1" s="1198">
        <f>average(G3:G50)</f>
        <v>255</v>
      </c>
      <c r="H1" s="1198"/>
      <c r="I1" s="1198"/>
      <c r="J1" s="1198"/>
      <c r="K1" s="1198">
        <f t="shared" ref="K1:L1" si="1">average(K3:K50)</f>
        <v>39.25</v>
      </c>
      <c r="L1" s="1198">
        <f t="shared" si="1"/>
        <v>26.4</v>
      </c>
      <c r="M1" s="1200"/>
      <c r="N1" s="1198">
        <f t="shared" ref="N1:O1" si="2">average(N3:N50)</f>
        <v>23.95</v>
      </c>
      <c r="O1" s="1198">
        <f t="shared" si="2"/>
        <v>7.6</v>
      </c>
      <c r="P1" s="1198"/>
      <c r="Q1" s="1198"/>
      <c r="R1" s="1198"/>
      <c r="S1" s="1198"/>
      <c r="T1" s="1198"/>
      <c r="U1" s="1198"/>
      <c r="V1" s="1198"/>
      <c r="W1" s="1198"/>
      <c r="X1" s="1198"/>
      <c r="Y1" s="1198">
        <f t="shared" ref="Y1:AC1" si="3">average(Y3:Y50)</f>
        <v>19.55555556</v>
      </c>
      <c r="Z1" s="1198">
        <f t="shared" si="3"/>
        <v>8.833333333</v>
      </c>
      <c r="AA1" s="1198">
        <f t="shared" si="3"/>
        <v>4.722222222</v>
      </c>
      <c r="AB1" s="1198">
        <f t="shared" si="3"/>
        <v>6.411764706</v>
      </c>
      <c r="AC1" s="1198">
        <f t="shared" si="3"/>
        <v>2.352941176</v>
      </c>
      <c r="AD1" s="1198"/>
      <c r="AE1" s="1199"/>
      <c r="AF1" s="1199"/>
      <c r="AG1" s="1198"/>
      <c r="AH1" s="1199"/>
      <c r="AI1" s="1198"/>
      <c r="AJ1" s="1201"/>
      <c r="AK1" s="1198"/>
      <c r="AL1" s="1198"/>
      <c r="AM1" s="1198"/>
      <c r="AN1" s="1202"/>
      <c r="AO1" s="1203"/>
      <c r="AP1" s="1198"/>
    </row>
    <row r="2" ht="114.0" customHeight="1">
      <c r="A2" s="1204"/>
      <c r="B2" s="1204" t="s">
        <v>5460</v>
      </c>
      <c r="C2" s="1204" t="s">
        <v>5461</v>
      </c>
      <c r="D2" s="1204" t="s">
        <v>5462</v>
      </c>
      <c r="E2" s="1204" t="s">
        <v>5463</v>
      </c>
      <c r="F2" s="1205" t="s">
        <v>5464</v>
      </c>
      <c r="G2" s="1204" t="s">
        <v>5465</v>
      </c>
      <c r="H2" s="1204" t="s">
        <v>5466</v>
      </c>
      <c r="I2" s="1204" t="s">
        <v>5467</v>
      </c>
      <c r="J2" s="1204" t="s">
        <v>5468</v>
      </c>
      <c r="K2" s="1204" t="s">
        <v>5469</v>
      </c>
      <c r="L2" s="1204" t="s">
        <v>5470</v>
      </c>
      <c r="M2" s="1206" t="s">
        <v>5471</v>
      </c>
      <c r="N2" s="1204" t="s">
        <v>5472</v>
      </c>
      <c r="O2" s="1204" t="s">
        <v>5473</v>
      </c>
      <c r="P2" s="1204" t="s">
        <v>4674</v>
      </c>
      <c r="Q2" s="1204" t="s">
        <v>5474</v>
      </c>
      <c r="R2" s="1204" t="s">
        <v>5475</v>
      </c>
      <c r="S2" s="1204" t="s">
        <v>5476</v>
      </c>
      <c r="T2" s="1204" t="s">
        <v>5477</v>
      </c>
      <c r="U2" s="1204" t="s">
        <v>5478</v>
      </c>
      <c r="V2" s="1207" t="s">
        <v>5479</v>
      </c>
      <c r="W2" s="1204" t="s">
        <v>5480</v>
      </c>
      <c r="X2" s="1204" t="s">
        <v>5481</v>
      </c>
      <c r="Y2" s="1204" t="s">
        <v>5482</v>
      </c>
      <c r="Z2" s="1205" t="s">
        <v>5483</v>
      </c>
      <c r="AA2" s="1204" t="s">
        <v>5484</v>
      </c>
      <c r="AB2" s="1204" t="s">
        <v>5485</v>
      </c>
      <c r="AC2" s="1204" t="s">
        <v>5486</v>
      </c>
      <c r="AD2" s="1204" t="s">
        <v>5487</v>
      </c>
      <c r="AE2" s="1205" t="s">
        <v>5488</v>
      </c>
      <c r="AF2" s="1205" t="s">
        <v>5489</v>
      </c>
      <c r="AG2" s="1204" t="s">
        <v>5490</v>
      </c>
      <c r="AH2" s="1205" t="s">
        <v>5491</v>
      </c>
      <c r="AI2" s="1204" t="s">
        <v>5492</v>
      </c>
      <c r="AJ2" s="1208" t="s">
        <v>5493</v>
      </c>
      <c r="AK2" s="1204" t="s">
        <v>5494</v>
      </c>
      <c r="AL2" s="1204" t="s">
        <v>5495</v>
      </c>
      <c r="AM2" s="1204" t="s">
        <v>5496</v>
      </c>
      <c r="AN2" s="1209" t="s">
        <v>5497</v>
      </c>
      <c r="AO2" s="1210" t="s">
        <v>5498</v>
      </c>
      <c r="AP2" s="1204"/>
    </row>
    <row r="3">
      <c r="A3" s="1211" t="s">
        <v>5499</v>
      </c>
      <c r="B3" s="1212" t="s">
        <v>5500</v>
      </c>
      <c r="C3" s="1213" t="s">
        <v>5501</v>
      </c>
      <c r="D3" s="1213">
        <v>210.0</v>
      </c>
      <c r="E3" s="1213" t="s">
        <v>113</v>
      </c>
      <c r="F3" s="1213" t="s">
        <v>5502</v>
      </c>
      <c r="G3" s="1213">
        <v>220.0</v>
      </c>
      <c r="H3" s="1213" t="s">
        <v>3762</v>
      </c>
      <c r="I3" s="1213">
        <v>3.0</v>
      </c>
      <c r="J3" s="1213" t="s">
        <v>5503</v>
      </c>
      <c r="K3" s="1213">
        <v>89.0</v>
      </c>
      <c r="L3" s="1213">
        <v>37.0</v>
      </c>
      <c r="M3" s="1214">
        <f t="shared" ref="M3:M15" si="4">L3/K3</f>
        <v>0.4157303371</v>
      </c>
      <c r="N3" s="1213">
        <v>40.0</v>
      </c>
      <c r="O3" s="1213">
        <v>5.0</v>
      </c>
      <c r="P3" s="1215">
        <v>44218.0</v>
      </c>
      <c r="Q3" s="1213">
        <v>31.0</v>
      </c>
      <c r="R3" s="1213">
        <v>2.0</v>
      </c>
      <c r="S3" s="1213">
        <v>8.0</v>
      </c>
      <c r="T3" s="1216"/>
      <c r="U3" s="1216"/>
      <c r="V3" s="1213"/>
      <c r="W3" s="1213"/>
      <c r="X3" s="1213"/>
      <c r="Y3" s="1213">
        <v>35.0</v>
      </c>
      <c r="Z3" s="1213">
        <v>5.0</v>
      </c>
      <c r="AA3" s="1213">
        <v>0.0</v>
      </c>
      <c r="AB3" s="1213">
        <v>8.0</v>
      </c>
      <c r="AC3" s="1213">
        <v>3.0</v>
      </c>
      <c r="AD3" s="1213" t="s">
        <v>5504</v>
      </c>
      <c r="AE3" s="1213" t="s">
        <v>4297</v>
      </c>
      <c r="AF3" s="1213" t="s">
        <v>3801</v>
      </c>
      <c r="AG3" s="1213" t="s">
        <v>3762</v>
      </c>
      <c r="AH3" s="1213" t="s">
        <v>3801</v>
      </c>
      <c r="AI3" s="1213" t="s">
        <v>3801</v>
      </c>
      <c r="AJ3" s="1217">
        <v>1.0</v>
      </c>
      <c r="AK3" s="1213">
        <v>5.0</v>
      </c>
      <c r="AL3" s="1213">
        <v>4.0</v>
      </c>
      <c r="AM3" s="1213"/>
      <c r="AN3" s="1212" t="s">
        <v>3801</v>
      </c>
      <c r="AO3" s="1218"/>
      <c r="AP3" s="1219"/>
    </row>
    <row r="4">
      <c r="A4" s="1220">
        <f>MEDIAN(D3:D50)</f>
        <v>250</v>
      </c>
      <c r="B4" s="1221" t="s">
        <v>5505</v>
      </c>
      <c r="C4" s="1222" t="s">
        <v>5506</v>
      </c>
      <c r="D4" s="1222">
        <v>230.0</v>
      </c>
      <c r="E4" s="1222" t="s">
        <v>113</v>
      </c>
      <c r="F4" s="1222" t="s">
        <v>5507</v>
      </c>
      <c r="G4" s="1222">
        <v>255.0</v>
      </c>
      <c r="H4" s="1222" t="s">
        <v>5508</v>
      </c>
      <c r="I4" s="1222">
        <v>2.0</v>
      </c>
      <c r="J4" s="1222" t="s">
        <v>5509</v>
      </c>
      <c r="K4" s="1222">
        <v>29.0</v>
      </c>
      <c r="L4" s="1222">
        <v>20.0</v>
      </c>
      <c r="M4" s="1223">
        <f t="shared" si="4"/>
        <v>0.6896551724</v>
      </c>
      <c r="N4" s="1222">
        <v>10.0</v>
      </c>
      <c r="O4" s="1222">
        <v>5.0</v>
      </c>
      <c r="P4" s="1224">
        <v>44158.0</v>
      </c>
      <c r="Q4" s="1222">
        <v>7.0</v>
      </c>
      <c r="R4" s="1222"/>
      <c r="S4" s="1222"/>
      <c r="T4" s="1222">
        <v>5.0</v>
      </c>
      <c r="U4" s="1225"/>
      <c r="V4" s="1222"/>
      <c r="W4" s="1222"/>
      <c r="X4" s="1222"/>
      <c r="Y4" s="1222">
        <v>70.0</v>
      </c>
      <c r="Z4" s="1222">
        <v>39.0</v>
      </c>
      <c r="AA4" s="1222">
        <v>0.0</v>
      </c>
      <c r="AB4" s="1222">
        <v>16.0</v>
      </c>
      <c r="AC4" s="1222">
        <v>3.0</v>
      </c>
      <c r="AD4" s="1213" t="s">
        <v>5504</v>
      </c>
      <c r="AE4" s="1213" t="s">
        <v>4297</v>
      </c>
      <c r="AF4" s="1213" t="s">
        <v>3801</v>
      </c>
      <c r="AG4" s="1213" t="s">
        <v>3801</v>
      </c>
      <c r="AH4" s="1213"/>
      <c r="AI4" s="1213" t="s">
        <v>3801</v>
      </c>
      <c r="AJ4" s="1226">
        <v>1.0</v>
      </c>
      <c r="AK4" s="1222"/>
      <c r="AL4" s="1222">
        <v>1.0</v>
      </c>
      <c r="AM4" s="1222">
        <v>4.0</v>
      </c>
      <c r="AN4" s="1221" t="s">
        <v>4297</v>
      </c>
      <c r="AO4" s="1227"/>
      <c r="AP4" s="1219"/>
    </row>
    <row r="5">
      <c r="A5" s="1228" t="s">
        <v>5510</v>
      </c>
      <c r="B5" s="1212" t="s">
        <v>5511</v>
      </c>
      <c r="C5" s="1213" t="s">
        <v>5512</v>
      </c>
      <c r="D5" s="1213">
        <v>230.0</v>
      </c>
      <c r="E5" s="1213" t="s">
        <v>113</v>
      </c>
      <c r="F5" s="1213" t="s">
        <v>5513</v>
      </c>
      <c r="G5" s="1213">
        <v>240.0</v>
      </c>
      <c r="H5" s="1213" t="s">
        <v>5514</v>
      </c>
      <c r="I5" s="1213">
        <v>1.0</v>
      </c>
      <c r="J5" s="1213" t="s">
        <v>5503</v>
      </c>
      <c r="K5" s="1213">
        <v>46.0</v>
      </c>
      <c r="L5" s="1213">
        <v>37.0</v>
      </c>
      <c r="M5" s="1214">
        <f t="shared" si="4"/>
        <v>0.8043478261</v>
      </c>
      <c r="N5" s="1213">
        <v>20.0</v>
      </c>
      <c r="O5" s="1213">
        <v>6.0</v>
      </c>
      <c r="P5" s="1229">
        <v>44154.0</v>
      </c>
      <c r="Q5" s="1213">
        <v>3.0</v>
      </c>
      <c r="R5" s="1216"/>
      <c r="S5" s="1213">
        <v>19.0</v>
      </c>
      <c r="T5" s="1213">
        <v>4.0</v>
      </c>
      <c r="U5" s="1213"/>
      <c r="V5" s="1230"/>
      <c r="W5" s="1230"/>
      <c r="X5" s="1230"/>
      <c r="Y5" s="1213">
        <v>30.0</v>
      </c>
      <c r="Z5" s="1213">
        <v>13.0</v>
      </c>
      <c r="AA5" s="1213">
        <v>3.0</v>
      </c>
      <c r="AB5" s="1213">
        <v>8.0</v>
      </c>
      <c r="AC5" s="1213">
        <v>3.0</v>
      </c>
      <c r="AD5" s="1213" t="s">
        <v>5504</v>
      </c>
      <c r="AE5" s="1213" t="s">
        <v>3801</v>
      </c>
      <c r="AF5" s="1213" t="s">
        <v>3801</v>
      </c>
      <c r="AG5" s="1213" t="s">
        <v>189</v>
      </c>
      <c r="AH5" s="1213" t="s">
        <v>3801</v>
      </c>
      <c r="AI5" s="1213" t="s">
        <v>3801</v>
      </c>
      <c r="AJ5" s="1217">
        <v>1.0</v>
      </c>
      <c r="AK5" s="1213">
        <v>5.0</v>
      </c>
      <c r="AL5" s="1213">
        <v>1.0</v>
      </c>
      <c r="AM5" s="1213">
        <v>2.0</v>
      </c>
      <c r="AN5" s="1212" t="s">
        <v>3801</v>
      </c>
      <c r="AO5" s="1212" t="s">
        <v>5515</v>
      </c>
      <c r="AP5" s="1219"/>
    </row>
    <row r="6" ht="14.25" customHeight="1">
      <c r="A6" s="1231">
        <f>median(L3:L50)</f>
        <v>27.5</v>
      </c>
      <c r="B6" s="1221" t="s">
        <v>5516</v>
      </c>
      <c r="C6" s="1222" t="s">
        <v>5512</v>
      </c>
      <c r="D6" s="1222">
        <v>230.0</v>
      </c>
      <c r="E6" s="1222" t="s">
        <v>113</v>
      </c>
      <c r="F6" s="1222" t="s">
        <v>5517</v>
      </c>
      <c r="G6" s="1222">
        <v>260.0</v>
      </c>
      <c r="H6" s="1222"/>
      <c r="I6" s="1222">
        <v>1.0</v>
      </c>
      <c r="J6" s="1222" t="s">
        <v>5518</v>
      </c>
      <c r="K6" s="1222">
        <v>50.0</v>
      </c>
      <c r="L6" s="1222">
        <v>28.0</v>
      </c>
      <c r="M6" s="1223">
        <f t="shared" si="4"/>
        <v>0.56</v>
      </c>
      <c r="N6" s="1222">
        <v>29.0</v>
      </c>
      <c r="O6" s="1222">
        <v>9.0</v>
      </c>
      <c r="P6" s="1224">
        <v>44122.0</v>
      </c>
      <c r="Q6" s="1222">
        <v>1.0</v>
      </c>
      <c r="R6" s="1222"/>
      <c r="S6" s="1222">
        <v>5.0</v>
      </c>
      <c r="T6" s="1222">
        <v>2.0</v>
      </c>
      <c r="U6" s="1232"/>
      <c r="V6" s="1232"/>
      <c r="W6" s="1232"/>
      <c r="X6" s="1232"/>
      <c r="Y6" s="1222">
        <v>6.0</v>
      </c>
      <c r="Z6" s="1222">
        <v>5.0</v>
      </c>
      <c r="AA6" s="1222">
        <v>2.0</v>
      </c>
      <c r="AB6" s="1222">
        <v>0.0</v>
      </c>
      <c r="AC6" s="1222">
        <v>0.0</v>
      </c>
      <c r="AD6" s="1222" t="s">
        <v>3688</v>
      </c>
      <c r="AE6" s="1222" t="s">
        <v>3801</v>
      </c>
      <c r="AF6" s="1222" t="s">
        <v>3801</v>
      </c>
      <c r="AG6" s="1222" t="s">
        <v>4297</v>
      </c>
      <c r="AH6" s="1222" t="s">
        <v>3801</v>
      </c>
      <c r="AI6" s="1222" t="s">
        <v>3801</v>
      </c>
      <c r="AJ6" s="1226">
        <v>1.0</v>
      </c>
      <c r="AK6" s="1222"/>
      <c r="AL6" s="1222">
        <v>2.0</v>
      </c>
      <c r="AM6" s="1222">
        <v>4.0</v>
      </c>
      <c r="AN6" s="1221" t="s">
        <v>3801</v>
      </c>
      <c r="AO6" s="1227"/>
      <c r="AP6" s="1219"/>
    </row>
    <row r="7">
      <c r="A7" s="1233" t="s">
        <v>5519</v>
      </c>
      <c r="B7" s="1212" t="s">
        <v>5520</v>
      </c>
      <c r="C7" s="1213" t="s">
        <v>5512</v>
      </c>
      <c r="D7" s="1213">
        <v>230.0</v>
      </c>
      <c r="E7" s="1213" t="s">
        <v>113</v>
      </c>
      <c r="F7" s="1213" t="s">
        <v>5507</v>
      </c>
      <c r="G7" s="1213">
        <v>255.0</v>
      </c>
      <c r="H7" s="1213" t="s">
        <v>5514</v>
      </c>
      <c r="I7" s="1213">
        <v>1.0</v>
      </c>
      <c r="J7" s="1213" t="s">
        <v>5521</v>
      </c>
      <c r="K7" s="1213">
        <v>70.0</v>
      </c>
      <c r="L7" s="1213">
        <v>41.0</v>
      </c>
      <c r="M7" s="1214">
        <f t="shared" si="4"/>
        <v>0.5857142857</v>
      </c>
      <c r="N7" s="1213">
        <v>50.0</v>
      </c>
      <c r="O7" s="1213">
        <v>8.0</v>
      </c>
      <c r="P7" s="1215">
        <v>44167.0</v>
      </c>
      <c r="Q7" s="1213">
        <v>5.0</v>
      </c>
      <c r="R7" s="1213">
        <v>3.0</v>
      </c>
      <c r="S7" s="1213">
        <v>12.0</v>
      </c>
      <c r="T7" s="1213"/>
      <c r="U7" s="1213"/>
      <c r="V7" s="1213"/>
      <c r="W7" s="1213"/>
      <c r="X7" s="1213"/>
      <c r="Y7" s="1213">
        <v>20.0</v>
      </c>
      <c r="Z7" s="1213">
        <v>7.0</v>
      </c>
      <c r="AA7" s="1213">
        <v>11.0</v>
      </c>
      <c r="AB7" s="1213">
        <v>10.0</v>
      </c>
      <c r="AC7" s="1213">
        <v>1.0</v>
      </c>
      <c r="AD7" s="1213" t="s">
        <v>5504</v>
      </c>
      <c r="AE7" s="1213" t="s">
        <v>3801</v>
      </c>
      <c r="AF7" s="1213" t="s">
        <v>4297</v>
      </c>
      <c r="AG7" s="1213" t="s">
        <v>4297</v>
      </c>
      <c r="AH7" s="1213" t="s">
        <v>3801</v>
      </c>
      <c r="AI7" s="1213" t="s">
        <v>3801</v>
      </c>
      <c r="AJ7" s="1217">
        <v>1.0</v>
      </c>
      <c r="AK7" s="1213" t="s">
        <v>5522</v>
      </c>
      <c r="AL7" s="1213">
        <v>1.0</v>
      </c>
      <c r="AM7" s="1213">
        <v>1.0</v>
      </c>
      <c r="AN7" s="1212" t="s">
        <v>3801</v>
      </c>
      <c r="AO7" s="1218"/>
      <c r="AP7" s="1234"/>
    </row>
    <row r="8">
      <c r="A8" s="1231">
        <f>round(MEDIAN(K3:K50),1)</f>
        <v>39</v>
      </c>
      <c r="B8" s="1221" t="s">
        <v>5523</v>
      </c>
      <c r="C8" s="1222" t="s">
        <v>5506</v>
      </c>
      <c r="D8" s="1222">
        <v>230.0</v>
      </c>
      <c r="E8" s="1222" t="s">
        <v>113</v>
      </c>
      <c r="F8" s="1222" t="s">
        <v>5513</v>
      </c>
      <c r="G8" s="1222">
        <v>240.0</v>
      </c>
      <c r="H8" s="1222"/>
      <c r="I8" s="1222">
        <v>1.0</v>
      </c>
      <c r="J8" s="1222" t="s">
        <v>5524</v>
      </c>
      <c r="K8" s="1222">
        <v>35.0</v>
      </c>
      <c r="L8" s="1222">
        <v>9.0</v>
      </c>
      <c r="M8" s="1223">
        <f t="shared" si="4"/>
        <v>0.2571428571</v>
      </c>
      <c r="N8" s="1222">
        <v>40.0</v>
      </c>
      <c r="O8" s="1222">
        <v>2.0</v>
      </c>
      <c r="P8" s="1224">
        <v>44139.0</v>
      </c>
      <c r="Q8" s="1222"/>
      <c r="R8" s="1225"/>
      <c r="S8" s="1222"/>
      <c r="T8" s="1222"/>
      <c r="U8" s="1222"/>
      <c r="V8" s="1222"/>
      <c r="W8" s="1222"/>
      <c r="X8" s="1222"/>
      <c r="Y8" s="1222">
        <v>4.0</v>
      </c>
      <c r="Z8" s="1222">
        <v>1.0</v>
      </c>
      <c r="AA8" s="1222">
        <v>3.0</v>
      </c>
      <c r="AB8" s="1222"/>
      <c r="AC8" s="1222"/>
      <c r="AD8" s="1222"/>
      <c r="AE8" s="1222"/>
      <c r="AF8" s="1222"/>
      <c r="AG8" s="1222"/>
      <c r="AH8" s="1222"/>
      <c r="AI8" s="1222"/>
      <c r="AJ8" s="1226"/>
      <c r="AK8" s="1222"/>
      <c r="AL8" s="1222"/>
      <c r="AM8" s="1222"/>
      <c r="AN8" s="1227"/>
      <c r="AO8" s="1227"/>
      <c r="AP8" s="1219"/>
    </row>
    <row r="9" ht="17.25" customHeight="1">
      <c r="A9" s="1228" t="s">
        <v>3</v>
      </c>
      <c r="B9" s="1212" t="s">
        <v>5525</v>
      </c>
      <c r="C9" s="1213" t="s">
        <v>5513</v>
      </c>
      <c r="D9" s="1213">
        <v>240.0</v>
      </c>
      <c r="E9" s="1213" t="s">
        <v>113</v>
      </c>
      <c r="F9" s="1213" t="s">
        <v>5507</v>
      </c>
      <c r="G9" s="1213">
        <v>260.0</v>
      </c>
      <c r="H9" s="1213" t="s">
        <v>5508</v>
      </c>
      <c r="I9" s="1213">
        <v>4.0</v>
      </c>
      <c r="J9" s="1213" t="s">
        <v>5503</v>
      </c>
      <c r="K9" s="1213">
        <v>24.0</v>
      </c>
      <c r="L9" s="1213">
        <v>16.0</v>
      </c>
      <c r="M9" s="1214">
        <f t="shared" si="4"/>
        <v>0.6666666667</v>
      </c>
      <c r="N9" s="1213">
        <v>18.0</v>
      </c>
      <c r="O9" s="1213">
        <v>5.0</v>
      </c>
      <c r="P9" s="1215">
        <v>44158.0</v>
      </c>
      <c r="Q9" s="1213">
        <v>1.0</v>
      </c>
      <c r="R9" s="1213"/>
      <c r="S9" s="1213"/>
      <c r="T9" s="1213" t="s">
        <v>5526</v>
      </c>
      <c r="U9" s="1216"/>
      <c r="V9" s="1213"/>
      <c r="W9" s="1213"/>
      <c r="X9" s="1213"/>
      <c r="Y9" s="1213">
        <v>14.0</v>
      </c>
      <c r="Z9" s="1213">
        <v>3.0</v>
      </c>
      <c r="AA9" s="1213">
        <v>3.0</v>
      </c>
      <c r="AB9" s="1213">
        <v>5.0</v>
      </c>
      <c r="AC9" s="1213">
        <v>3.0</v>
      </c>
      <c r="AD9" s="1213" t="s">
        <v>5504</v>
      </c>
      <c r="AE9" s="1222" t="s">
        <v>3801</v>
      </c>
      <c r="AF9" s="1222" t="s">
        <v>3801</v>
      </c>
      <c r="AG9" s="1222" t="s">
        <v>3801</v>
      </c>
      <c r="AH9" s="1222" t="s">
        <v>3801</v>
      </c>
      <c r="AI9" s="1222" t="s">
        <v>3801</v>
      </c>
      <c r="AJ9" s="1217">
        <v>1.0</v>
      </c>
      <c r="AK9" s="1213"/>
      <c r="AL9" s="1213"/>
      <c r="AM9" s="1213"/>
      <c r="AN9" s="1212" t="s">
        <v>3801</v>
      </c>
      <c r="AO9" s="1218"/>
      <c r="AP9" s="1219"/>
    </row>
    <row r="10" ht="9.75" customHeight="1">
      <c r="A10" s="1235">
        <f>countif(E3:E192, "Yes")/counta(E3:E192)</f>
        <v>1</v>
      </c>
      <c r="B10" s="1221" t="s">
        <v>5527</v>
      </c>
      <c r="C10" s="1222" t="s">
        <v>5512</v>
      </c>
      <c r="D10" s="1222">
        <v>240.0</v>
      </c>
      <c r="E10" s="1222" t="s">
        <v>113</v>
      </c>
      <c r="F10" s="1222" t="s">
        <v>5513</v>
      </c>
      <c r="G10" s="1222">
        <v>250.0</v>
      </c>
      <c r="H10" s="1222" t="s">
        <v>3762</v>
      </c>
      <c r="I10" s="1222">
        <v>1.0</v>
      </c>
      <c r="J10" s="1222" t="s">
        <v>5524</v>
      </c>
      <c r="K10" s="1222">
        <v>40.0</v>
      </c>
      <c r="L10" s="1222">
        <v>36.0</v>
      </c>
      <c r="M10" s="1223">
        <f t="shared" si="4"/>
        <v>0.9</v>
      </c>
      <c r="N10" s="1222">
        <v>39.0</v>
      </c>
      <c r="O10" s="1222">
        <v>14.0</v>
      </c>
      <c r="P10" s="1236">
        <f>iferror(SUM(N10:O10,Q10:AC10)+"x",today())</f>
        <v>44308</v>
      </c>
      <c r="Q10" s="1222">
        <v>3.0</v>
      </c>
      <c r="R10" s="1232"/>
      <c r="S10" s="1222">
        <v>18.0</v>
      </c>
      <c r="T10" s="1222">
        <v>8.0</v>
      </c>
      <c r="U10" s="1232"/>
      <c r="V10" s="1232"/>
      <c r="W10" s="1232"/>
      <c r="X10" s="1232"/>
      <c r="Y10" s="1222">
        <v>37.0</v>
      </c>
      <c r="Z10" s="1222">
        <v>8.0</v>
      </c>
      <c r="AA10" s="1222">
        <v>0.0</v>
      </c>
      <c r="AB10" s="1222">
        <v>14.0</v>
      </c>
      <c r="AC10" s="1222">
        <v>1.0</v>
      </c>
      <c r="AD10" s="1213" t="s">
        <v>5504</v>
      </c>
      <c r="AE10" s="1222" t="s">
        <v>4297</v>
      </c>
      <c r="AF10" s="1222" t="s">
        <v>3801</v>
      </c>
      <c r="AG10" s="1222" t="s">
        <v>3801</v>
      </c>
      <c r="AH10" s="1222" t="s">
        <v>4297</v>
      </c>
      <c r="AI10" s="1222" t="s">
        <v>3801</v>
      </c>
      <c r="AJ10" s="1226">
        <v>1.0</v>
      </c>
      <c r="AK10" s="1222">
        <v>5.0</v>
      </c>
      <c r="AL10" s="1222">
        <v>2.0</v>
      </c>
      <c r="AM10" s="1222">
        <v>1.0</v>
      </c>
      <c r="AN10" s="1221" t="s">
        <v>3801</v>
      </c>
      <c r="AO10" s="1227"/>
      <c r="AP10" s="98"/>
    </row>
    <row r="11">
      <c r="A11" s="1211" t="s">
        <v>5528</v>
      </c>
      <c r="B11" s="1237" t="s">
        <v>5529</v>
      </c>
      <c r="C11" s="1238" t="s">
        <v>5530</v>
      </c>
      <c r="D11" s="1238">
        <v>240.0</v>
      </c>
      <c r="E11" s="1238" t="s">
        <v>5026</v>
      </c>
      <c r="F11" s="1237">
        <v>220.0</v>
      </c>
      <c r="G11" s="1237">
        <v>220.0</v>
      </c>
      <c r="H11" s="1238" t="s">
        <v>5514</v>
      </c>
      <c r="I11" s="1238">
        <v>3.0</v>
      </c>
      <c r="J11" s="1238" t="s">
        <v>5531</v>
      </c>
      <c r="K11" s="1238">
        <v>20.0</v>
      </c>
      <c r="L11" s="1238">
        <v>16.0</v>
      </c>
      <c r="M11" s="1214">
        <f t="shared" si="4"/>
        <v>0.8</v>
      </c>
      <c r="N11" s="1238">
        <v>10.0</v>
      </c>
      <c r="O11" s="1238">
        <v>8.0</v>
      </c>
      <c r="P11" s="1239">
        <v>44134.0</v>
      </c>
      <c r="Q11" s="1213">
        <v>12.0</v>
      </c>
      <c r="R11" s="1213">
        <v>1.0</v>
      </c>
      <c r="S11" s="1213">
        <v>4.0</v>
      </c>
      <c r="T11" s="1213">
        <v>8.0</v>
      </c>
      <c r="U11" s="1216"/>
      <c r="V11" s="1213"/>
      <c r="W11" s="1213"/>
      <c r="X11" s="1213"/>
      <c r="Y11" s="1213">
        <v>20.0</v>
      </c>
      <c r="Z11" s="1213">
        <v>14.0</v>
      </c>
      <c r="AA11" s="1213">
        <v>2.0</v>
      </c>
      <c r="AB11" s="1213">
        <v>11.0</v>
      </c>
      <c r="AC11" s="1213">
        <v>3.0</v>
      </c>
      <c r="AD11" s="1213" t="s">
        <v>5532</v>
      </c>
      <c r="AE11" s="1213" t="s">
        <v>4297</v>
      </c>
      <c r="AF11" s="1213" t="s">
        <v>3801</v>
      </c>
      <c r="AG11" s="1213" t="s">
        <v>189</v>
      </c>
      <c r="AH11" s="1213" t="s">
        <v>4297</v>
      </c>
      <c r="AI11" s="1213" t="s">
        <v>3801</v>
      </c>
      <c r="AJ11" s="1217">
        <v>1.0</v>
      </c>
      <c r="AK11" s="1213">
        <v>3.0</v>
      </c>
      <c r="AL11" s="1213">
        <v>2.0</v>
      </c>
      <c r="AM11" s="1213">
        <v>1.0</v>
      </c>
      <c r="AN11" s="1212" t="s">
        <v>3801</v>
      </c>
      <c r="AO11" s="1212" t="s">
        <v>5533</v>
      </c>
      <c r="AP11" s="1240"/>
    </row>
    <row r="12">
      <c r="A12" s="1241">
        <f>MEDIAN(G3:G50)</f>
        <v>260</v>
      </c>
      <c r="B12" s="1221" t="s">
        <v>5534</v>
      </c>
      <c r="C12" s="1222" t="s">
        <v>5513</v>
      </c>
      <c r="D12" s="1222">
        <v>250.0</v>
      </c>
      <c r="E12" s="1222" t="s">
        <v>113</v>
      </c>
      <c r="F12" s="1222" t="s">
        <v>5507</v>
      </c>
      <c r="G12" s="1222">
        <v>260.0</v>
      </c>
      <c r="H12" s="1222" t="s">
        <v>5514</v>
      </c>
      <c r="I12" s="1222">
        <v>2.0</v>
      </c>
      <c r="J12" s="1222" t="s">
        <v>5524</v>
      </c>
      <c r="K12" s="1222">
        <v>20.0</v>
      </c>
      <c r="L12" s="1222">
        <v>10.0</v>
      </c>
      <c r="M12" s="1223">
        <f t="shared" si="4"/>
        <v>0.5</v>
      </c>
      <c r="N12" s="1222">
        <v>13.0</v>
      </c>
      <c r="O12" s="1222">
        <v>5.0</v>
      </c>
      <c r="P12" s="1224">
        <v>44159.0</v>
      </c>
      <c r="Q12" s="1232"/>
      <c r="R12" s="1232"/>
      <c r="S12" s="1222">
        <v>2.0</v>
      </c>
      <c r="T12" s="1222" t="s">
        <v>5535</v>
      </c>
      <c r="U12" s="1232"/>
      <c r="V12" s="1232"/>
      <c r="W12" s="1232"/>
      <c r="X12" s="1232"/>
      <c r="Y12" s="1242">
        <v>7.0</v>
      </c>
      <c r="Z12" s="1242">
        <v>4.0</v>
      </c>
      <c r="AA12" s="1242">
        <v>2.0</v>
      </c>
      <c r="AB12" s="1242">
        <v>2.0</v>
      </c>
      <c r="AC12" s="1242">
        <v>2.0</v>
      </c>
      <c r="AD12" s="1242" t="s">
        <v>5504</v>
      </c>
      <c r="AE12" s="1242" t="s">
        <v>3801</v>
      </c>
      <c r="AF12" s="1242" t="s">
        <v>3801</v>
      </c>
      <c r="AG12" s="1242" t="s">
        <v>4297</v>
      </c>
      <c r="AH12" s="1242" t="s">
        <v>3801</v>
      </c>
      <c r="AI12" s="1242" t="s">
        <v>3801</v>
      </c>
      <c r="AJ12" s="1242">
        <v>1.0</v>
      </c>
      <c r="AK12" s="24">
        <v>5.0</v>
      </c>
      <c r="AL12" s="24">
        <v>1.0</v>
      </c>
      <c r="AM12" s="24">
        <v>1.0</v>
      </c>
      <c r="AN12" s="24" t="s">
        <v>4297</v>
      </c>
      <c r="AP12" s="1219"/>
    </row>
    <row r="13">
      <c r="A13" s="1228" t="s">
        <v>5536</v>
      </c>
      <c r="B13" s="1212" t="s">
        <v>5537</v>
      </c>
      <c r="C13" s="1213" t="s">
        <v>5507</v>
      </c>
      <c r="D13" s="1243">
        <v>250.0</v>
      </c>
      <c r="E13" s="1213" t="s">
        <v>113</v>
      </c>
      <c r="F13" s="1213" t="s">
        <v>5517</v>
      </c>
      <c r="G13" s="1213">
        <v>260.0</v>
      </c>
      <c r="H13" s="1213" t="s">
        <v>189</v>
      </c>
      <c r="I13" s="1213">
        <v>1.0</v>
      </c>
      <c r="J13" s="1213" t="s">
        <v>5524</v>
      </c>
      <c r="K13" s="1244">
        <v>24.0</v>
      </c>
      <c r="L13" s="1213">
        <v>20.0</v>
      </c>
      <c r="M13" s="1214">
        <f t="shared" si="4"/>
        <v>0.8333333333</v>
      </c>
      <c r="N13" s="1213">
        <v>18.0</v>
      </c>
      <c r="O13" s="1213">
        <v>10.0</v>
      </c>
      <c r="P13" s="1215">
        <v>44207.0</v>
      </c>
      <c r="Q13" s="1213">
        <v>11.0</v>
      </c>
      <c r="R13" s="1213">
        <v>2.0</v>
      </c>
      <c r="S13" s="1213">
        <v>7.0</v>
      </c>
      <c r="T13" s="1213">
        <v>8.0</v>
      </c>
      <c r="U13" s="1213"/>
      <c r="V13" s="1213"/>
      <c r="W13" s="1213"/>
      <c r="X13" s="1230"/>
      <c r="Y13" s="1213">
        <v>8.0</v>
      </c>
      <c r="Z13" s="1213">
        <v>4.0</v>
      </c>
      <c r="AA13" s="1213">
        <v>8.0</v>
      </c>
      <c r="AB13" s="1213">
        <v>1.0</v>
      </c>
      <c r="AC13" s="1213">
        <v>1.0</v>
      </c>
      <c r="AD13" s="1213" t="s">
        <v>3688</v>
      </c>
      <c r="AE13" s="1213" t="s">
        <v>3801</v>
      </c>
      <c r="AF13" s="1213" t="s">
        <v>3801</v>
      </c>
      <c r="AG13" s="1213" t="s">
        <v>189</v>
      </c>
      <c r="AH13" s="1213" t="s">
        <v>4297</v>
      </c>
      <c r="AI13" s="1213" t="s">
        <v>3801</v>
      </c>
      <c r="AJ13" s="1217">
        <v>1.0</v>
      </c>
      <c r="AK13" s="1213"/>
      <c r="AL13" s="1245"/>
      <c r="AM13" s="1213"/>
      <c r="AN13" s="1212" t="s">
        <v>3801</v>
      </c>
      <c r="AO13" s="1218"/>
      <c r="AP13" s="1219"/>
    </row>
    <row r="14">
      <c r="A14" s="1246">
        <f>STDEV(D3:D50)</f>
        <v>15.9753099</v>
      </c>
      <c r="B14" s="1221" t="s">
        <v>5538</v>
      </c>
      <c r="C14" s="1222" t="s">
        <v>5507</v>
      </c>
      <c r="D14" s="1222">
        <v>250.0</v>
      </c>
      <c r="E14" s="1222" t="s">
        <v>113</v>
      </c>
      <c r="F14" s="1222" t="s">
        <v>5517</v>
      </c>
      <c r="G14" s="1222">
        <v>260.0</v>
      </c>
      <c r="H14" s="1222" t="s">
        <v>189</v>
      </c>
      <c r="I14" s="1222">
        <v>1.0</v>
      </c>
      <c r="J14" s="1222" t="s">
        <v>5524</v>
      </c>
      <c r="K14" s="1222">
        <v>57.0</v>
      </c>
      <c r="L14" s="1222">
        <v>48.0</v>
      </c>
      <c r="M14" s="1223">
        <f t="shared" si="4"/>
        <v>0.8421052632</v>
      </c>
      <c r="N14" s="1222">
        <v>10.0</v>
      </c>
      <c r="O14" s="1222">
        <v>6.0</v>
      </c>
      <c r="P14" s="1224">
        <v>44169.0</v>
      </c>
      <c r="Q14" s="1222">
        <v>5.0</v>
      </c>
      <c r="R14" s="1232"/>
      <c r="S14" s="1222">
        <v>25.0</v>
      </c>
      <c r="T14" s="1222">
        <v>6.0</v>
      </c>
      <c r="U14" s="1225"/>
      <c r="V14" s="1222"/>
      <c r="W14" s="1225"/>
      <c r="X14" s="1225"/>
      <c r="Y14" s="1222">
        <v>8.0</v>
      </c>
      <c r="Z14" s="1222">
        <v>7.0</v>
      </c>
      <c r="AA14" s="1222">
        <v>2.0</v>
      </c>
      <c r="AB14" s="1222">
        <v>1.0</v>
      </c>
      <c r="AC14" s="1222">
        <v>1.0</v>
      </c>
      <c r="AD14" s="1213" t="s">
        <v>3688</v>
      </c>
      <c r="AE14" s="1213" t="s">
        <v>3801</v>
      </c>
      <c r="AF14" s="1213" t="s">
        <v>3801</v>
      </c>
      <c r="AG14" s="1213" t="s">
        <v>3801</v>
      </c>
      <c r="AH14" s="1213" t="s">
        <v>3801</v>
      </c>
      <c r="AI14" s="1213" t="s">
        <v>3801</v>
      </c>
      <c r="AJ14" s="1217">
        <v>1.0</v>
      </c>
      <c r="AK14" s="1222">
        <v>7.0</v>
      </c>
      <c r="AL14" s="1222">
        <v>1.0</v>
      </c>
      <c r="AM14" s="1222">
        <v>4.0</v>
      </c>
      <c r="AN14" s="1221" t="s">
        <v>3801</v>
      </c>
      <c r="AO14" s="1227"/>
      <c r="AP14" s="1219"/>
    </row>
    <row r="15">
      <c r="A15" s="1228" t="s">
        <v>5539</v>
      </c>
      <c r="B15" s="1212" t="s">
        <v>5540</v>
      </c>
      <c r="C15" s="1213" t="s">
        <v>5507</v>
      </c>
      <c r="D15" s="1213">
        <v>250.0</v>
      </c>
      <c r="E15" s="1213" t="s">
        <v>113</v>
      </c>
      <c r="F15" s="1213" t="s">
        <v>5507</v>
      </c>
      <c r="G15" s="1213">
        <v>255.0</v>
      </c>
      <c r="H15" s="1213" t="s">
        <v>189</v>
      </c>
      <c r="I15" s="1213">
        <v>1.0</v>
      </c>
      <c r="J15" s="1213" t="s">
        <v>5503</v>
      </c>
      <c r="K15" s="1213">
        <v>10.0</v>
      </c>
      <c r="L15" s="1238">
        <v>8.0</v>
      </c>
      <c r="M15" s="1214">
        <f t="shared" si="4"/>
        <v>0.8</v>
      </c>
      <c r="N15" s="1213">
        <v>10.0</v>
      </c>
      <c r="O15" s="1213">
        <v>6.0</v>
      </c>
      <c r="P15" s="1215">
        <v>44167.0</v>
      </c>
      <c r="Q15" s="1213">
        <v>1.0</v>
      </c>
      <c r="R15" s="1213"/>
      <c r="S15" s="1213"/>
      <c r="T15" s="1213"/>
      <c r="U15" s="1213"/>
      <c r="V15" s="1213"/>
      <c r="W15" s="1213"/>
      <c r="X15" s="1213"/>
      <c r="Y15" s="1213">
        <v>4.0</v>
      </c>
      <c r="Z15" s="1213">
        <v>2.0</v>
      </c>
      <c r="AA15" s="1213">
        <v>0.0</v>
      </c>
      <c r="AB15" s="1213">
        <v>1.0</v>
      </c>
      <c r="AC15" s="1213">
        <v>0.0</v>
      </c>
      <c r="AD15" s="1222" t="s">
        <v>5504</v>
      </c>
      <c r="AE15" s="1222" t="s">
        <v>3801</v>
      </c>
      <c r="AF15" s="1222" t="s">
        <v>3801</v>
      </c>
      <c r="AG15" s="1222"/>
      <c r="AH15" s="1222" t="s">
        <v>3801</v>
      </c>
      <c r="AI15" s="1222" t="s">
        <v>3801</v>
      </c>
      <c r="AJ15" s="1217">
        <v>1.0</v>
      </c>
      <c r="AK15" s="1213"/>
      <c r="AL15" s="1213">
        <v>1.0</v>
      </c>
      <c r="AM15" s="1213">
        <v>4.0</v>
      </c>
      <c r="AN15" s="1212" t="s">
        <v>3801</v>
      </c>
      <c r="AO15" s="1212" t="s">
        <v>5541</v>
      </c>
      <c r="AP15" s="1219"/>
    </row>
    <row r="16">
      <c r="A16" s="1247">
        <f>counta(B3:B50)</f>
        <v>20</v>
      </c>
      <c r="B16" s="1221" t="s">
        <v>5542</v>
      </c>
      <c r="C16" s="1222" t="s">
        <v>5507</v>
      </c>
      <c r="D16" s="1222">
        <v>257.0</v>
      </c>
      <c r="E16" s="1222" t="s">
        <v>113</v>
      </c>
      <c r="F16" s="1222" t="s">
        <v>5517</v>
      </c>
      <c r="G16" s="1222">
        <v>260.0</v>
      </c>
      <c r="H16" s="1222" t="s">
        <v>5508</v>
      </c>
      <c r="I16" s="1222">
        <v>4.0</v>
      </c>
      <c r="J16" s="1222" t="s">
        <v>5503</v>
      </c>
      <c r="K16" s="1222">
        <v>44.0</v>
      </c>
      <c r="L16" s="1222">
        <v>36.0</v>
      </c>
      <c r="M16" s="1248">
        <v>0.82</v>
      </c>
      <c r="N16" s="1249">
        <v>55.0</v>
      </c>
      <c r="O16" s="1222">
        <v>9.0</v>
      </c>
      <c r="P16" s="1224">
        <v>44175.0</v>
      </c>
      <c r="Q16" s="1222">
        <v>7.0</v>
      </c>
      <c r="R16" s="1222"/>
      <c r="S16" s="1222">
        <v>8.0</v>
      </c>
      <c r="T16" s="1222" t="s">
        <v>5543</v>
      </c>
      <c r="U16" s="1225"/>
      <c r="V16" s="1222"/>
      <c r="W16" s="1222"/>
      <c r="X16" s="1222"/>
      <c r="Y16" s="1222"/>
      <c r="Z16" s="1222"/>
      <c r="AA16" s="1222"/>
      <c r="AB16" s="1222"/>
      <c r="AC16" s="1222"/>
      <c r="AD16" s="1213" t="s">
        <v>3688</v>
      </c>
      <c r="AE16" s="1213" t="s">
        <v>3801</v>
      </c>
      <c r="AF16" s="1213" t="s">
        <v>3801</v>
      </c>
      <c r="AG16" s="1213" t="s">
        <v>3801</v>
      </c>
      <c r="AH16" s="1213" t="s">
        <v>3801</v>
      </c>
      <c r="AI16" s="1213" t="s">
        <v>4297</v>
      </c>
      <c r="AJ16" s="1226">
        <v>1.0</v>
      </c>
      <c r="AK16" s="1222"/>
      <c r="AL16" s="1222">
        <v>2.0</v>
      </c>
      <c r="AM16" s="1222">
        <v>4.0</v>
      </c>
      <c r="AN16" s="1221" t="s">
        <v>3801</v>
      </c>
      <c r="AO16" s="1221"/>
      <c r="AP16" s="1219"/>
    </row>
    <row r="17">
      <c r="A17" s="1211" t="s">
        <v>5544</v>
      </c>
      <c r="B17" s="1212" t="s">
        <v>5545</v>
      </c>
      <c r="C17" s="1213" t="s">
        <v>5507</v>
      </c>
      <c r="D17" s="1213">
        <v>260.0</v>
      </c>
      <c r="E17" s="1213" t="s">
        <v>113</v>
      </c>
      <c r="F17" s="1213" t="s">
        <v>5517</v>
      </c>
      <c r="G17" s="1213">
        <v>270.0</v>
      </c>
      <c r="H17" s="1213" t="s">
        <v>5514</v>
      </c>
      <c r="I17" s="1213">
        <v>1.0</v>
      </c>
      <c r="J17" s="1213"/>
      <c r="K17" s="1213">
        <v>42.0</v>
      </c>
      <c r="L17" s="1213">
        <v>38.0</v>
      </c>
      <c r="M17" s="1214">
        <f t="shared" ref="M17:M18" si="5">L17/K17</f>
        <v>0.9047619048</v>
      </c>
      <c r="N17" s="1213">
        <v>36.0</v>
      </c>
      <c r="O17" s="1213">
        <v>14.0</v>
      </c>
      <c r="P17" s="1236">
        <f>iferror(SUM(B17:O17,Q17:AO17)+"x",today())</f>
        <v>44308</v>
      </c>
      <c r="Q17" s="1213">
        <v>3.0</v>
      </c>
      <c r="R17" s="1213"/>
      <c r="S17" s="1213">
        <v>15.0</v>
      </c>
      <c r="T17" s="1213">
        <v>9.0</v>
      </c>
      <c r="U17" s="1216"/>
      <c r="V17" s="1213"/>
      <c r="W17" s="1213"/>
      <c r="X17" s="1213"/>
      <c r="Y17" s="1238">
        <v>42.0</v>
      </c>
      <c r="Z17" s="1213">
        <v>25.0</v>
      </c>
      <c r="AA17" s="1213">
        <v>30.0</v>
      </c>
      <c r="AB17" s="1213">
        <v>12.0</v>
      </c>
      <c r="AC17" s="1213">
        <v>7.0</v>
      </c>
      <c r="AD17" s="1213" t="s">
        <v>5504</v>
      </c>
      <c r="AE17" s="1213" t="s">
        <v>3801</v>
      </c>
      <c r="AF17" s="1213" t="s">
        <v>4297</v>
      </c>
      <c r="AG17" s="1213" t="s">
        <v>4297</v>
      </c>
      <c r="AH17" s="1213" t="s">
        <v>3801</v>
      </c>
      <c r="AI17" s="1213" t="s">
        <v>4297</v>
      </c>
      <c r="AJ17" s="1217">
        <v>1.0</v>
      </c>
      <c r="AK17" s="1213">
        <v>7.0</v>
      </c>
      <c r="AL17" s="1213">
        <v>2.5</v>
      </c>
      <c r="AM17" s="1213" t="s">
        <v>5546</v>
      </c>
      <c r="AN17" s="1212" t="s">
        <v>3801</v>
      </c>
      <c r="AO17" s="1218"/>
      <c r="AP17" s="98"/>
    </row>
    <row r="18">
      <c r="A18" s="1250">
        <f>G1-D1</f>
        <v>9.894736842</v>
      </c>
      <c r="B18" s="1221" t="s">
        <v>5547</v>
      </c>
      <c r="C18" s="1222" t="s">
        <v>5507</v>
      </c>
      <c r="D18" s="1222">
        <v>260.0</v>
      </c>
      <c r="E18" s="1222" t="s">
        <v>113</v>
      </c>
      <c r="F18" s="1222" t="s">
        <v>5517</v>
      </c>
      <c r="G18" s="1222">
        <v>270.0</v>
      </c>
      <c r="H18" s="1222" t="s">
        <v>5514</v>
      </c>
      <c r="I18" s="1222">
        <v>1.0</v>
      </c>
      <c r="J18" s="1222" t="s">
        <v>5503</v>
      </c>
      <c r="K18" s="1222">
        <v>33.0</v>
      </c>
      <c r="L18" s="1222">
        <v>27.0</v>
      </c>
      <c r="M18" s="1223">
        <f t="shared" si="5"/>
        <v>0.8181818182</v>
      </c>
      <c r="N18" s="1222">
        <v>18.0</v>
      </c>
      <c r="O18" s="1222">
        <v>8.0</v>
      </c>
      <c r="P18" s="1251">
        <v>44153.0</v>
      </c>
      <c r="Q18" s="1222">
        <v>2.0</v>
      </c>
      <c r="R18" s="1222">
        <v>1.0</v>
      </c>
      <c r="S18" s="1222"/>
      <c r="T18" s="1222">
        <v>4.0</v>
      </c>
      <c r="U18" s="1222"/>
      <c r="V18" s="1222"/>
      <c r="W18" s="1222"/>
      <c r="X18" s="1222"/>
      <c r="Y18" s="1222">
        <v>10.0</v>
      </c>
      <c r="Z18" s="1222">
        <v>4.0</v>
      </c>
      <c r="AA18" s="1222">
        <v>3.0</v>
      </c>
      <c r="AB18" s="1222">
        <v>4.0</v>
      </c>
      <c r="AC18" s="1222">
        <v>1.0</v>
      </c>
      <c r="AD18" s="1222" t="s">
        <v>3688</v>
      </c>
      <c r="AE18" s="1222" t="s">
        <v>3801</v>
      </c>
      <c r="AF18" s="1222" t="s">
        <v>3801</v>
      </c>
      <c r="AG18" s="1222" t="s">
        <v>4297</v>
      </c>
      <c r="AH18" s="1222" t="s">
        <v>3801</v>
      </c>
      <c r="AI18" s="1222" t="s">
        <v>3801</v>
      </c>
      <c r="AJ18" s="1222">
        <v>1.0</v>
      </c>
      <c r="AK18" s="1222"/>
      <c r="AL18" s="1222">
        <v>2.0</v>
      </c>
      <c r="AM18" s="1222" t="s">
        <v>5548</v>
      </c>
      <c r="AN18" s="1221" t="s">
        <v>3801</v>
      </c>
      <c r="AO18" s="1227"/>
      <c r="AP18" s="98"/>
    </row>
    <row r="19">
      <c r="A19" s="1228" t="s">
        <v>5549</v>
      </c>
      <c r="B19" s="1252" t="s">
        <v>5550</v>
      </c>
      <c r="C19" s="1213" t="s">
        <v>5517</v>
      </c>
      <c r="D19" s="1213">
        <v>260.0</v>
      </c>
      <c r="E19" s="1213" t="s">
        <v>113</v>
      </c>
      <c r="F19" s="1213" t="s">
        <v>5517</v>
      </c>
      <c r="G19" s="1213">
        <v>270.0</v>
      </c>
      <c r="H19" s="1213" t="s">
        <v>189</v>
      </c>
      <c r="I19" s="1213">
        <v>1.0</v>
      </c>
      <c r="J19" s="1213" t="s">
        <v>5524</v>
      </c>
      <c r="K19" s="1213">
        <v>40.0</v>
      </c>
      <c r="L19" s="1213">
        <v>30.0</v>
      </c>
      <c r="M19" s="1253">
        <v>0.75</v>
      </c>
      <c r="N19" s="1213">
        <v>13.0</v>
      </c>
      <c r="O19" s="1213">
        <v>7.0</v>
      </c>
      <c r="P19" s="1215">
        <v>44180.0</v>
      </c>
      <c r="Q19" s="1213">
        <v>11.0</v>
      </c>
      <c r="R19" s="1230"/>
      <c r="S19" s="1213">
        <v>8.0</v>
      </c>
      <c r="T19" s="1213">
        <v>3.0</v>
      </c>
      <c r="U19" s="1230"/>
      <c r="V19" s="1230"/>
      <c r="W19" s="1230"/>
      <c r="X19" s="1230"/>
      <c r="Y19" s="1213">
        <v>8.0</v>
      </c>
      <c r="Z19" s="1213">
        <v>2.0</v>
      </c>
      <c r="AA19" s="1213">
        <v>2.0</v>
      </c>
      <c r="AB19" s="1213">
        <v>1.0</v>
      </c>
      <c r="AC19" s="1213">
        <v>0.0</v>
      </c>
      <c r="AD19" s="1213" t="s">
        <v>3688</v>
      </c>
      <c r="AE19" s="1213" t="s">
        <v>3801</v>
      </c>
      <c r="AF19" s="1213" t="s">
        <v>3801</v>
      </c>
      <c r="AG19" s="1213" t="s">
        <v>4297</v>
      </c>
      <c r="AH19" s="1213" t="s">
        <v>3801</v>
      </c>
      <c r="AI19" s="1213" t="s">
        <v>3801</v>
      </c>
      <c r="AJ19" s="1217">
        <v>1.0</v>
      </c>
      <c r="AK19" s="1213">
        <v>7.5</v>
      </c>
      <c r="AL19" s="1213">
        <v>1.0</v>
      </c>
      <c r="AM19" s="1213" t="s">
        <v>5551</v>
      </c>
      <c r="AN19" s="1212" t="s">
        <v>3801</v>
      </c>
      <c r="AO19" s="1218"/>
      <c r="AP19" s="98"/>
    </row>
    <row r="20">
      <c r="A20" s="1235">
        <f>countif(AG5:AG151, "Y")/counta(AG5:AG151)</f>
        <v>0.4666666667</v>
      </c>
      <c r="B20" s="1221" t="s">
        <v>5552</v>
      </c>
      <c r="C20" s="1222" t="s">
        <v>5517</v>
      </c>
      <c r="D20" s="1222">
        <v>270.0</v>
      </c>
      <c r="E20" s="1222" t="s">
        <v>113</v>
      </c>
      <c r="F20" s="1222" t="s">
        <v>5553</v>
      </c>
      <c r="G20" s="1222">
        <v>270.0</v>
      </c>
      <c r="H20" s="1222" t="s">
        <v>189</v>
      </c>
      <c r="I20" s="1222">
        <v>1.0</v>
      </c>
      <c r="J20" s="1222" t="s">
        <v>5554</v>
      </c>
      <c r="K20" s="1222">
        <v>38.0</v>
      </c>
      <c r="L20" s="1222">
        <v>30.0</v>
      </c>
      <c r="M20" s="1223">
        <f t="shared" ref="M20:M22" si="6">L20/K20</f>
        <v>0.7894736842</v>
      </c>
      <c r="N20" s="1222">
        <v>15.0</v>
      </c>
      <c r="O20" s="1222">
        <v>13.0</v>
      </c>
      <c r="P20" s="1224">
        <v>44146.0</v>
      </c>
      <c r="Q20" s="1222">
        <v>3.0</v>
      </c>
      <c r="R20" s="1232"/>
      <c r="S20" s="1222">
        <v>15.0</v>
      </c>
      <c r="T20" s="1222">
        <v>9.0</v>
      </c>
      <c r="U20" s="1232"/>
      <c r="V20" s="1232"/>
      <c r="W20" s="1232"/>
      <c r="X20" s="1232"/>
      <c r="Y20" s="1222">
        <v>8.0</v>
      </c>
      <c r="Z20" s="1222">
        <v>4.0</v>
      </c>
      <c r="AA20" s="1222">
        <v>8.0</v>
      </c>
      <c r="AB20" s="1222">
        <v>1.0</v>
      </c>
      <c r="AC20" s="1222">
        <v>1.0</v>
      </c>
      <c r="AD20" s="1213" t="s">
        <v>3688</v>
      </c>
      <c r="AE20" s="1213" t="s">
        <v>3801</v>
      </c>
      <c r="AF20" s="1213" t="s">
        <v>3801</v>
      </c>
      <c r="AG20" s="1222" t="s">
        <v>189</v>
      </c>
      <c r="AH20" s="1222" t="s">
        <v>4297</v>
      </c>
      <c r="AI20" s="1213" t="s">
        <v>3801</v>
      </c>
      <c r="AJ20" s="1222">
        <v>1.0</v>
      </c>
      <c r="AK20" s="1222"/>
      <c r="AL20" s="1222"/>
      <c r="AM20" s="1222"/>
      <c r="AN20" s="1221" t="s">
        <v>3801</v>
      </c>
      <c r="AO20" s="1221"/>
      <c r="AP20" s="1219"/>
    </row>
    <row r="21">
      <c r="A21" s="1254" t="s">
        <v>5555</v>
      </c>
      <c r="B21" s="1212" t="s">
        <v>5556</v>
      </c>
      <c r="C21" s="1213" t="s">
        <v>5517</v>
      </c>
      <c r="D21" s="1213">
        <v>270.0</v>
      </c>
      <c r="E21" s="1213" t="s">
        <v>113</v>
      </c>
      <c r="F21" s="1213" t="s">
        <v>5517</v>
      </c>
      <c r="G21" s="1213">
        <v>270.0</v>
      </c>
      <c r="H21" s="1213" t="s">
        <v>5514</v>
      </c>
      <c r="I21" s="1213">
        <v>1.0</v>
      </c>
      <c r="J21" s="1213" t="s">
        <v>5554</v>
      </c>
      <c r="K21" s="1213">
        <v>34.0</v>
      </c>
      <c r="L21" s="1213">
        <v>25.0</v>
      </c>
      <c r="M21" s="1214">
        <f t="shared" si="6"/>
        <v>0.7352941176</v>
      </c>
      <c r="N21" s="1213">
        <v>23.0</v>
      </c>
      <c r="O21" s="1213">
        <v>9.0</v>
      </c>
      <c r="P21" s="1215">
        <v>44148.0</v>
      </c>
      <c r="Q21" s="1213">
        <v>1.0</v>
      </c>
      <c r="R21" s="1230"/>
      <c r="S21" s="1230"/>
      <c r="T21" s="1213"/>
      <c r="U21" s="1230"/>
      <c r="V21" s="1230"/>
      <c r="W21" s="1230"/>
      <c r="X21" s="1230"/>
      <c r="Y21" s="1213">
        <v>21.0</v>
      </c>
      <c r="Z21" s="1213">
        <v>12.0</v>
      </c>
      <c r="AA21" s="1213">
        <v>6.0</v>
      </c>
      <c r="AB21" s="1213">
        <v>14.0</v>
      </c>
      <c r="AC21" s="1213">
        <v>10.0</v>
      </c>
      <c r="AD21" s="1213" t="s">
        <v>5504</v>
      </c>
      <c r="AE21" s="1213" t="s">
        <v>3801</v>
      </c>
      <c r="AF21" s="1213" t="s">
        <v>3801</v>
      </c>
      <c r="AG21" s="1213" t="s">
        <v>4297</v>
      </c>
      <c r="AH21" s="1213" t="s">
        <v>3801</v>
      </c>
      <c r="AI21" s="1213" t="s">
        <v>3801</v>
      </c>
      <c r="AJ21" s="1217">
        <v>1.0</v>
      </c>
      <c r="AK21" s="1213"/>
      <c r="AL21" s="1213">
        <v>2.0</v>
      </c>
      <c r="AM21" s="1213" t="s">
        <v>5546</v>
      </c>
      <c r="AN21" s="1212" t="s">
        <v>3801</v>
      </c>
      <c r="AO21" s="1212" t="s">
        <v>5557</v>
      </c>
      <c r="AP21" s="1219"/>
    </row>
    <row r="22">
      <c r="A22" s="1235">
        <f>countif(AD3:AD50, "F")/counta(AD3:AD50)</f>
        <v>0.3888888889</v>
      </c>
      <c r="B22" s="1221" t="s">
        <v>3625</v>
      </c>
      <c r="C22" s="1222" t="s">
        <v>5512</v>
      </c>
      <c r="D22" s="1227"/>
      <c r="E22" s="1222" t="s">
        <v>113</v>
      </c>
      <c r="F22" s="1222" t="s">
        <v>5513</v>
      </c>
      <c r="G22" s="1227"/>
      <c r="H22" s="1227"/>
      <c r="I22" s="1222">
        <v>4.0</v>
      </c>
      <c r="J22" s="1221" t="s">
        <v>5558</v>
      </c>
      <c r="K22" s="1222">
        <v>40.0</v>
      </c>
      <c r="L22" s="1222">
        <v>16.0</v>
      </c>
      <c r="M22" s="1223">
        <f t="shared" si="6"/>
        <v>0.4</v>
      </c>
      <c r="N22" s="1222">
        <v>12.0</v>
      </c>
      <c r="O22" s="1222">
        <v>3.0</v>
      </c>
      <c r="P22" s="1224">
        <v>44151.0</v>
      </c>
      <c r="Q22" s="1222">
        <v>1.0</v>
      </c>
      <c r="R22" s="1232"/>
      <c r="S22" s="1232"/>
      <c r="T22" s="1222"/>
      <c r="U22" s="1232"/>
      <c r="V22" s="1232"/>
      <c r="W22" s="1232"/>
      <c r="X22" s="1232"/>
      <c r="Y22" s="1222"/>
      <c r="Z22" s="1222"/>
      <c r="AA22" s="1222"/>
      <c r="AB22" s="1222"/>
      <c r="AC22" s="1222"/>
      <c r="AD22" s="1213"/>
      <c r="AE22" s="1222"/>
      <c r="AF22" s="1222"/>
      <c r="AG22" s="1222"/>
      <c r="AH22" s="1222"/>
      <c r="AI22" s="1222"/>
      <c r="AJ22" s="1226"/>
      <c r="AK22" s="1222"/>
      <c r="AL22" s="1255"/>
      <c r="AM22" s="1222"/>
      <c r="AN22" s="1227"/>
      <c r="AO22" s="1227"/>
      <c r="AP22" s="98"/>
    </row>
    <row r="23">
      <c r="A23" s="1228" t="s">
        <v>5559</v>
      </c>
      <c r="B23" s="1218"/>
      <c r="C23" s="1213"/>
      <c r="D23" s="1213"/>
      <c r="E23" s="1213"/>
      <c r="F23" s="1213"/>
      <c r="G23" s="1213"/>
      <c r="H23" s="1213"/>
      <c r="I23" s="1213"/>
      <c r="J23" s="1216"/>
      <c r="K23" s="1213"/>
      <c r="L23" s="1213"/>
      <c r="M23" s="1214"/>
      <c r="N23" s="1215"/>
      <c r="O23" s="1215"/>
      <c r="P23" s="1215"/>
      <c r="Q23" s="1213"/>
      <c r="R23" s="1213"/>
      <c r="S23" s="1213"/>
      <c r="T23" s="1216"/>
      <c r="U23" s="1216"/>
      <c r="V23" s="1213"/>
      <c r="W23" s="1213"/>
      <c r="X23" s="1213"/>
      <c r="Y23" s="1213"/>
      <c r="Z23" s="1213"/>
      <c r="AA23" s="1213"/>
      <c r="AB23" s="1213"/>
      <c r="AC23" s="1213"/>
      <c r="AD23" s="1213"/>
      <c r="AE23" s="1213"/>
      <c r="AF23" s="1213"/>
      <c r="AG23" s="1213"/>
      <c r="AH23" s="1213"/>
      <c r="AI23" s="1213"/>
      <c r="AJ23" s="1217"/>
      <c r="AK23" s="1213"/>
      <c r="AL23" s="1213"/>
      <c r="AM23" s="1213"/>
      <c r="AN23" s="1218"/>
      <c r="AO23" s="1218"/>
      <c r="AP23" s="1219"/>
    </row>
    <row r="24">
      <c r="A24" s="1220">
        <f>MEDIAN(Y3:Y50)</f>
        <v>12</v>
      </c>
      <c r="B24" s="1227"/>
      <c r="C24" s="1222"/>
      <c r="D24" s="1222"/>
      <c r="E24" s="1232"/>
      <c r="F24" s="1232"/>
      <c r="G24" s="1232"/>
      <c r="H24" s="1222"/>
      <c r="I24" s="1222"/>
      <c r="J24" s="1225"/>
      <c r="K24" s="1222"/>
      <c r="L24" s="1222"/>
      <c r="M24" s="1223"/>
      <c r="N24" s="1224"/>
      <c r="O24" s="1224"/>
      <c r="P24" s="1224"/>
      <c r="Q24" s="1232"/>
      <c r="R24" s="1232"/>
      <c r="S24" s="1232"/>
      <c r="T24" s="1222"/>
      <c r="U24" s="1232"/>
      <c r="V24" s="1232"/>
      <c r="W24" s="1232"/>
      <c r="X24" s="1232"/>
      <c r="Y24" s="1222"/>
      <c r="Z24" s="1222"/>
      <c r="AA24" s="1222"/>
      <c r="AB24" s="1222"/>
      <c r="AC24" s="1222"/>
      <c r="AD24" s="1213"/>
      <c r="AE24" s="1222"/>
      <c r="AF24" s="1222"/>
      <c r="AG24" s="1222"/>
      <c r="AH24" s="1222"/>
      <c r="AI24" s="1222"/>
      <c r="AJ24" s="1226"/>
      <c r="AK24" s="1222"/>
      <c r="AL24" s="1255"/>
      <c r="AM24" s="1222"/>
      <c r="AN24" s="1227"/>
      <c r="AO24" s="1227"/>
      <c r="AP24" s="1219"/>
    </row>
    <row r="25">
      <c r="A25" s="98"/>
      <c r="B25" s="1218"/>
      <c r="C25" s="1213"/>
      <c r="D25" s="1213"/>
      <c r="E25" s="1230"/>
      <c r="F25" s="1230"/>
      <c r="G25" s="1230"/>
      <c r="H25" s="1213"/>
      <c r="I25" s="1213"/>
      <c r="J25" s="1216"/>
      <c r="K25" s="1213"/>
      <c r="L25" s="1213"/>
      <c r="M25" s="1214"/>
      <c r="N25" s="1215"/>
      <c r="O25" s="1215"/>
      <c r="P25" s="1215"/>
      <c r="Q25" s="1213"/>
      <c r="R25" s="1213"/>
      <c r="S25" s="1213"/>
      <c r="T25" s="1216"/>
      <c r="U25" s="1216"/>
      <c r="V25" s="1213"/>
      <c r="W25" s="1213"/>
      <c r="X25" s="1213"/>
      <c r="Y25" s="1213"/>
      <c r="Z25" s="1213"/>
      <c r="AA25" s="1213"/>
      <c r="AB25" s="1213"/>
      <c r="AC25" s="1213"/>
      <c r="AD25" s="1213"/>
      <c r="AE25" s="1213"/>
      <c r="AF25" s="1213"/>
      <c r="AG25" s="1213"/>
      <c r="AH25" s="1213"/>
      <c r="AI25" s="1213"/>
      <c r="AJ25" s="1217"/>
      <c r="AK25" s="1213"/>
      <c r="AL25" s="1213"/>
      <c r="AM25" s="1213"/>
      <c r="AN25" s="1218"/>
      <c r="AO25" s="1218"/>
      <c r="AP25" s="1219"/>
    </row>
    <row r="26">
      <c r="A26" s="98"/>
      <c r="B26" s="1227"/>
      <c r="C26" s="1222"/>
      <c r="D26" s="1222"/>
      <c r="E26" s="1222"/>
      <c r="F26" s="1222"/>
      <c r="G26" s="1222"/>
      <c r="H26" s="1222"/>
      <c r="I26" s="1222"/>
      <c r="J26" s="1225"/>
      <c r="K26" s="1222"/>
      <c r="L26" s="1222"/>
      <c r="M26" s="1223"/>
      <c r="N26" s="1251"/>
      <c r="O26" s="1224"/>
      <c r="P26" s="1224"/>
      <c r="Q26" s="1232"/>
      <c r="R26" s="1222"/>
      <c r="S26" s="1232"/>
      <c r="T26" s="1222"/>
      <c r="U26" s="1232"/>
      <c r="V26" s="1232"/>
      <c r="W26" s="1232"/>
      <c r="X26" s="1232"/>
      <c r="Y26" s="1222"/>
      <c r="Z26" s="1222"/>
      <c r="AA26" s="1222"/>
      <c r="AB26" s="1222"/>
      <c r="AC26" s="1222"/>
      <c r="AD26" s="1213"/>
      <c r="AE26" s="1222"/>
      <c r="AF26" s="1222"/>
      <c r="AG26" s="1222"/>
      <c r="AH26" s="1222"/>
      <c r="AI26" s="1222"/>
      <c r="AJ26" s="1226"/>
      <c r="AK26" s="1222"/>
      <c r="AL26" s="1255"/>
      <c r="AM26" s="1222"/>
      <c r="AN26" s="1227"/>
      <c r="AO26" s="1227"/>
      <c r="AP26" s="1256"/>
    </row>
    <row r="27">
      <c r="A27" s="98"/>
      <c r="B27" s="1218"/>
      <c r="C27" s="1213"/>
      <c r="D27" s="1213"/>
      <c r="E27" s="1213"/>
      <c r="F27" s="1213"/>
      <c r="G27" s="1213"/>
      <c r="H27" s="1213"/>
      <c r="I27" s="1213"/>
      <c r="J27" s="1216"/>
      <c r="K27" s="1213"/>
      <c r="L27" s="1213"/>
      <c r="M27" s="1214"/>
      <c r="N27" s="1215"/>
      <c r="O27" s="1215"/>
      <c r="P27" s="1215"/>
      <c r="Q27" s="1213"/>
      <c r="R27" s="1213"/>
      <c r="S27" s="1213"/>
      <c r="T27" s="1216"/>
      <c r="U27" s="1216"/>
      <c r="V27" s="1213"/>
      <c r="W27" s="1213"/>
      <c r="X27" s="1213"/>
      <c r="Y27" s="1213"/>
      <c r="Z27" s="1213"/>
      <c r="AA27" s="1213"/>
      <c r="AB27" s="1213"/>
      <c r="AC27" s="1213"/>
      <c r="AD27" s="1213"/>
      <c r="AE27" s="1213"/>
      <c r="AF27" s="1213"/>
      <c r="AG27" s="1213"/>
      <c r="AH27" s="1213"/>
      <c r="AI27" s="1213"/>
      <c r="AJ27" s="1217"/>
      <c r="AK27" s="1213"/>
      <c r="AL27" s="1213"/>
      <c r="AM27" s="1213"/>
      <c r="AN27" s="1218"/>
      <c r="AO27" s="1218"/>
      <c r="AP27" s="1219"/>
    </row>
    <row r="28">
      <c r="A28" s="1257"/>
      <c r="B28" s="1227"/>
      <c r="C28" s="1222"/>
      <c r="D28" s="1222"/>
      <c r="E28" s="1232"/>
      <c r="F28" s="1232"/>
      <c r="G28" s="1232"/>
      <c r="H28" s="1222"/>
      <c r="I28" s="1222"/>
      <c r="J28" s="1225"/>
      <c r="K28" s="1222"/>
      <c r="L28" s="1222"/>
      <c r="M28" s="1223"/>
      <c r="N28" s="1258"/>
      <c r="O28" s="1224"/>
      <c r="P28" s="1224"/>
      <c r="Q28" s="1232"/>
      <c r="R28" s="1232"/>
      <c r="S28" s="1232"/>
      <c r="T28" s="1222"/>
      <c r="U28" s="1232"/>
      <c r="V28" s="1232"/>
      <c r="W28" s="1232"/>
      <c r="X28" s="1232"/>
      <c r="Y28" s="1222"/>
      <c r="Z28" s="1222"/>
      <c r="AA28" s="1222"/>
      <c r="AB28" s="1222"/>
      <c r="AC28" s="1222"/>
      <c r="AD28" s="1213"/>
      <c r="AE28" s="1222"/>
      <c r="AF28" s="1222"/>
      <c r="AG28" s="1222"/>
      <c r="AH28" s="1222"/>
      <c r="AI28" s="1222"/>
      <c r="AJ28" s="1226"/>
      <c r="AK28" s="1222"/>
      <c r="AL28" s="1255"/>
      <c r="AM28" s="1222"/>
      <c r="AN28" s="1227"/>
      <c r="AO28" s="1227"/>
      <c r="AP28" s="1219"/>
    </row>
    <row r="29">
      <c r="A29" s="98"/>
      <c r="B29" s="1218"/>
      <c r="C29" s="1213"/>
      <c r="D29" s="1213"/>
      <c r="E29" s="1218"/>
      <c r="F29" s="1218"/>
      <c r="G29" s="1218"/>
      <c r="H29" s="1213"/>
      <c r="I29" s="1213"/>
      <c r="J29" s="1216"/>
      <c r="K29" s="1213"/>
      <c r="L29" s="1213"/>
      <c r="M29" s="1214"/>
      <c r="N29" s="1259"/>
      <c r="O29" s="1215"/>
      <c r="P29" s="1215"/>
      <c r="Q29" s="1213"/>
      <c r="R29" s="1213"/>
      <c r="S29" s="1213"/>
      <c r="T29" s="1216"/>
      <c r="U29" s="1216"/>
      <c r="V29" s="1213"/>
      <c r="W29" s="1213"/>
      <c r="X29" s="1213"/>
      <c r="Y29" s="1213"/>
      <c r="Z29" s="1213"/>
      <c r="AA29" s="1213"/>
      <c r="AB29" s="1213"/>
      <c r="AC29" s="1213"/>
      <c r="AD29" s="1213"/>
      <c r="AE29" s="1213"/>
      <c r="AF29" s="1213"/>
      <c r="AG29" s="1213"/>
      <c r="AH29" s="1213"/>
      <c r="AI29" s="1213"/>
      <c r="AJ29" s="1217"/>
      <c r="AK29" s="1213"/>
      <c r="AL29" s="1213"/>
      <c r="AM29" s="1213"/>
      <c r="AN29" s="1218"/>
      <c r="AO29" s="1218"/>
      <c r="AP29" s="98"/>
    </row>
    <row r="30">
      <c r="A30" s="98"/>
      <c r="B30" s="1222"/>
      <c r="C30" s="1222"/>
      <c r="D30" s="1222"/>
      <c r="E30" s="1225"/>
      <c r="F30" s="1225"/>
      <c r="G30" s="1225"/>
      <c r="H30" s="1222"/>
      <c r="I30" s="1222"/>
      <c r="J30" s="1225"/>
      <c r="K30" s="1222"/>
      <c r="L30" s="1222"/>
      <c r="M30" s="1223"/>
      <c r="N30" s="1224"/>
      <c r="O30" s="1224"/>
      <c r="P30" s="1224"/>
      <c r="Q30" s="1232"/>
      <c r="R30" s="1232"/>
      <c r="S30" s="1232"/>
      <c r="T30" s="1222"/>
      <c r="U30" s="1232"/>
      <c r="V30" s="1232"/>
      <c r="W30" s="1232"/>
      <c r="X30" s="1232"/>
      <c r="Y30" s="1222"/>
      <c r="Z30" s="1222"/>
      <c r="AA30" s="1222"/>
      <c r="AB30" s="1222"/>
      <c r="AC30" s="1222"/>
      <c r="AD30" s="1213"/>
      <c r="AE30" s="1222"/>
      <c r="AF30" s="1222"/>
      <c r="AG30" s="1222"/>
      <c r="AH30" s="1222"/>
      <c r="AI30" s="1222"/>
      <c r="AJ30" s="1226"/>
      <c r="AK30" s="1222"/>
      <c r="AL30" s="1255"/>
      <c r="AM30" s="1222"/>
      <c r="AN30" s="1227"/>
      <c r="AO30" s="1227"/>
      <c r="AP30" s="1219"/>
    </row>
    <row r="31">
      <c r="A31" s="98"/>
      <c r="B31" s="1252"/>
      <c r="C31" s="1213"/>
      <c r="D31" s="1213"/>
      <c r="E31" s="1213"/>
      <c r="F31" s="1213"/>
      <c r="G31" s="1213"/>
      <c r="H31" s="1213"/>
      <c r="I31" s="1213"/>
      <c r="J31" s="1216"/>
      <c r="K31" s="1213"/>
      <c r="L31" s="1213"/>
      <c r="M31" s="1214"/>
      <c r="N31" s="1215"/>
      <c r="O31" s="1215"/>
      <c r="P31" s="1215"/>
      <c r="Q31" s="1213"/>
      <c r="R31" s="1213"/>
      <c r="S31" s="1213"/>
      <c r="T31" s="1216"/>
      <c r="U31" s="1216"/>
      <c r="V31" s="1213"/>
      <c r="W31" s="1213"/>
      <c r="X31" s="1213"/>
      <c r="Y31" s="1213"/>
      <c r="Z31" s="1213"/>
      <c r="AA31" s="1213"/>
      <c r="AB31" s="1213"/>
      <c r="AC31" s="1213"/>
      <c r="AD31" s="1213"/>
      <c r="AE31" s="1213"/>
      <c r="AF31" s="1213"/>
      <c r="AG31" s="1213"/>
      <c r="AH31" s="1213"/>
      <c r="AI31" s="1213"/>
      <c r="AJ31" s="1217"/>
      <c r="AK31" s="1213"/>
      <c r="AL31" s="1213"/>
      <c r="AM31" s="1213"/>
      <c r="AN31" s="1218"/>
      <c r="AO31" s="1218"/>
      <c r="AP31" s="1219"/>
    </row>
    <row r="32">
      <c r="A32" s="98"/>
      <c r="B32" s="1227"/>
      <c r="C32" s="1222"/>
      <c r="D32" s="1222"/>
      <c r="E32" s="1222"/>
      <c r="F32" s="1222"/>
      <c r="G32" s="1222"/>
      <c r="H32" s="1222"/>
      <c r="I32" s="1222"/>
      <c r="J32" s="1225"/>
      <c r="K32" s="1222"/>
      <c r="L32" s="1222"/>
      <c r="M32" s="1223"/>
      <c r="N32" s="1258"/>
      <c r="O32" s="1224"/>
      <c r="P32" s="1224"/>
      <c r="Q32" s="1232"/>
      <c r="R32" s="1232"/>
      <c r="S32" s="1232"/>
      <c r="T32" s="1222"/>
      <c r="U32" s="1232"/>
      <c r="V32" s="1232"/>
      <c r="W32" s="1232"/>
      <c r="X32" s="1232"/>
      <c r="Y32" s="1222"/>
      <c r="Z32" s="1222"/>
      <c r="AA32" s="1222"/>
      <c r="AB32" s="1222"/>
      <c r="AC32" s="1222"/>
      <c r="AD32" s="1213"/>
      <c r="AE32" s="1222"/>
      <c r="AF32" s="1222"/>
      <c r="AG32" s="1222"/>
      <c r="AH32" s="1222"/>
      <c r="AI32" s="1222"/>
      <c r="AJ32" s="1226"/>
      <c r="AK32" s="1222"/>
      <c r="AL32" s="1255"/>
      <c r="AM32" s="1222"/>
      <c r="AN32" s="1227"/>
      <c r="AO32" s="1227"/>
      <c r="AP32" s="1260"/>
    </row>
    <row r="33">
      <c r="A33" s="98"/>
      <c r="B33" s="1218"/>
      <c r="C33" s="1213"/>
      <c r="D33" s="1213"/>
      <c r="E33" s="1230"/>
      <c r="F33" s="1230"/>
      <c r="G33" s="1230"/>
      <c r="H33" s="1213"/>
      <c r="I33" s="1213"/>
      <c r="J33" s="1216"/>
      <c r="K33" s="1213"/>
      <c r="L33" s="1213"/>
      <c r="M33" s="1214"/>
      <c r="N33" s="1261"/>
      <c r="O33" s="1215"/>
      <c r="P33" s="1215"/>
      <c r="Q33" s="1213"/>
      <c r="R33" s="1213"/>
      <c r="S33" s="1213"/>
      <c r="T33" s="1216"/>
      <c r="U33" s="1216"/>
      <c r="V33" s="1213"/>
      <c r="W33" s="1213"/>
      <c r="X33" s="1213"/>
      <c r="Y33" s="1213"/>
      <c r="Z33" s="1213"/>
      <c r="AA33" s="1213"/>
      <c r="AB33" s="1213"/>
      <c r="AC33" s="1213"/>
      <c r="AD33" s="1213"/>
      <c r="AE33" s="1213"/>
      <c r="AF33" s="1213"/>
      <c r="AG33" s="1213"/>
      <c r="AH33" s="1213"/>
      <c r="AI33" s="1213"/>
      <c r="AJ33" s="1217"/>
      <c r="AK33" s="1213"/>
      <c r="AL33" s="1213"/>
      <c r="AM33" s="1213"/>
      <c r="AN33" s="1218"/>
      <c r="AO33" s="1218"/>
      <c r="AP33" s="1262"/>
    </row>
    <row r="34">
      <c r="A34" s="1257"/>
      <c r="B34" s="1227"/>
      <c r="C34" s="1222"/>
      <c r="D34" s="1222"/>
      <c r="E34" s="1222"/>
      <c r="F34" s="1222"/>
      <c r="G34" s="1222"/>
      <c r="H34" s="1222"/>
      <c r="I34" s="1222"/>
      <c r="J34" s="1225"/>
      <c r="K34" s="1222"/>
      <c r="L34" s="1222"/>
      <c r="M34" s="1223"/>
      <c r="N34" s="1258"/>
      <c r="O34" s="1224"/>
      <c r="P34" s="1224"/>
      <c r="Q34" s="1232"/>
      <c r="R34" s="1232"/>
      <c r="S34" s="1232"/>
      <c r="T34" s="1222"/>
      <c r="U34" s="1232"/>
      <c r="V34" s="1232"/>
      <c r="W34" s="1232"/>
      <c r="X34" s="1232"/>
      <c r="Y34" s="1222"/>
      <c r="Z34" s="1222"/>
      <c r="AA34" s="1222"/>
      <c r="AB34" s="1222"/>
      <c r="AC34" s="1222"/>
      <c r="AD34" s="1213"/>
      <c r="AE34" s="1222"/>
      <c r="AF34" s="1222"/>
      <c r="AG34" s="1222"/>
      <c r="AH34" s="1222"/>
      <c r="AI34" s="1222"/>
      <c r="AJ34" s="1226"/>
      <c r="AK34" s="1222"/>
      <c r="AL34" s="1255"/>
      <c r="AM34" s="1222"/>
      <c r="AN34" s="1227"/>
      <c r="AO34" s="1227"/>
      <c r="AP34" s="1219"/>
    </row>
    <row r="35">
      <c r="A35" s="1257"/>
      <c r="B35" s="1218"/>
      <c r="C35" s="1213"/>
      <c r="D35" s="1213"/>
      <c r="E35" s="1213"/>
      <c r="F35" s="1213"/>
      <c r="G35" s="1213"/>
      <c r="H35" s="1213"/>
      <c r="I35" s="1213"/>
      <c r="J35" s="1216"/>
      <c r="K35" s="1213"/>
      <c r="L35" s="1213"/>
      <c r="M35" s="1263"/>
      <c r="N35" s="1264"/>
      <c r="O35" s="1215"/>
      <c r="P35" s="1215"/>
      <c r="Q35" s="1213"/>
      <c r="R35" s="1213"/>
      <c r="S35" s="1213"/>
      <c r="T35" s="1216"/>
      <c r="U35" s="1216"/>
      <c r="V35" s="1213"/>
      <c r="W35" s="1213"/>
      <c r="X35" s="1213"/>
      <c r="Y35" s="1213"/>
      <c r="Z35" s="1213"/>
      <c r="AA35" s="1213"/>
      <c r="AB35" s="1213"/>
      <c r="AC35" s="1213"/>
      <c r="AD35" s="1213"/>
      <c r="AE35" s="1213"/>
      <c r="AF35" s="1213"/>
      <c r="AG35" s="1213"/>
      <c r="AH35" s="1213"/>
      <c r="AI35" s="1213"/>
      <c r="AJ35" s="1217"/>
      <c r="AK35" s="1213"/>
      <c r="AL35" s="1213"/>
      <c r="AM35" s="1213"/>
      <c r="AN35" s="1218"/>
      <c r="AO35" s="1218"/>
      <c r="AP35" s="1219"/>
    </row>
    <row r="36">
      <c r="A36" s="1257"/>
      <c r="B36" s="1227"/>
      <c r="C36" s="1222"/>
      <c r="D36" s="1222"/>
      <c r="E36" s="1222"/>
      <c r="F36" s="1222"/>
      <c r="G36" s="1222"/>
      <c r="H36" s="1222"/>
      <c r="I36" s="1222"/>
      <c r="J36" s="1225"/>
      <c r="K36" s="1222"/>
      <c r="L36" s="1222"/>
      <c r="M36" s="1265"/>
      <c r="N36" s="1258"/>
      <c r="O36" s="1224"/>
      <c r="P36" s="1224"/>
      <c r="Q36" s="1232"/>
      <c r="R36" s="1232"/>
      <c r="S36" s="1232"/>
      <c r="T36" s="1222"/>
      <c r="U36" s="1232"/>
      <c r="V36" s="1232"/>
      <c r="W36" s="1232"/>
      <c r="X36" s="1232"/>
      <c r="Y36" s="1222"/>
      <c r="Z36" s="1222"/>
      <c r="AA36" s="1222"/>
      <c r="AB36" s="1222"/>
      <c r="AC36" s="1222"/>
      <c r="AD36" s="1213"/>
      <c r="AE36" s="1222"/>
      <c r="AF36" s="1222"/>
      <c r="AG36" s="1222"/>
      <c r="AH36" s="1222"/>
      <c r="AI36" s="1222"/>
      <c r="AJ36" s="1226"/>
      <c r="AK36" s="1222"/>
      <c r="AL36" s="1255"/>
      <c r="AM36" s="1222"/>
      <c r="AN36" s="1227"/>
      <c r="AO36" s="1227"/>
      <c r="AP36" s="1219"/>
    </row>
    <row r="37">
      <c r="A37" s="1257"/>
      <c r="B37" s="1218"/>
      <c r="C37" s="1213"/>
      <c r="D37" s="1213"/>
      <c r="E37" s="1230"/>
      <c r="F37" s="1230"/>
      <c r="G37" s="1230"/>
      <c r="H37" s="1213"/>
      <c r="I37" s="1213"/>
      <c r="J37" s="1216"/>
      <c r="K37" s="1213"/>
      <c r="L37" s="1213"/>
      <c r="M37" s="1263"/>
      <c r="N37" s="1215"/>
      <c r="O37" s="1215"/>
      <c r="P37" s="1215"/>
      <c r="Q37" s="1213"/>
      <c r="R37" s="1213"/>
      <c r="S37" s="1213"/>
      <c r="T37" s="1216"/>
      <c r="U37" s="1216"/>
      <c r="V37" s="1213"/>
      <c r="W37" s="1213"/>
      <c r="X37" s="1213"/>
      <c r="Y37" s="1213"/>
      <c r="Z37" s="1213"/>
      <c r="AA37" s="1213"/>
      <c r="AB37" s="1213"/>
      <c r="AC37" s="1213"/>
      <c r="AD37" s="1213"/>
      <c r="AE37" s="1213"/>
      <c r="AF37" s="1213"/>
      <c r="AG37" s="1213"/>
      <c r="AH37" s="1213"/>
      <c r="AI37" s="1213"/>
      <c r="AJ37" s="1217"/>
      <c r="AK37" s="1213"/>
      <c r="AL37" s="1213"/>
      <c r="AM37" s="1213"/>
      <c r="AN37" s="1218"/>
      <c r="AO37" s="1218"/>
      <c r="AP37" s="1219"/>
    </row>
    <row r="38">
      <c r="A38" s="1257"/>
      <c r="B38" s="1227"/>
      <c r="C38" s="1222"/>
      <c r="D38" s="1222"/>
      <c r="E38" s="1232"/>
      <c r="F38" s="1232"/>
      <c r="G38" s="1232"/>
      <c r="H38" s="1222"/>
      <c r="I38" s="1222"/>
      <c r="J38" s="1225"/>
      <c r="K38" s="1222"/>
      <c r="L38" s="1222"/>
      <c r="M38" s="1265"/>
      <c r="N38" s="1224"/>
      <c r="O38" s="1224"/>
      <c r="P38" s="1224"/>
      <c r="Q38" s="1232"/>
      <c r="R38" s="1232"/>
      <c r="S38" s="1232"/>
      <c r="T38" s="1222"/>
      <c r="U38" s="1232"/>
      <c r="V38" s="1232"/>
      <c r="W38" s="1232"/>
      <c r="X38" s="1232"/>
      <c r="Y38" s="1222"/>
      <c r="Z38" s="1222"/>
      <c r="AA38" s="1222"/>
      <c r="AB38" s="1222"/>
      <c r="AC38" s="1222"/>
      <c r="AD38" s="1213"/>
      <c r="AE38" s="1222"/>
      <c r="AF38" s="1222"/>
      <c r="AG38" s="1222"/>
      <c r="AH38" s="1222"/>
      <c r="AI38" s="1222"/>
      <c r="AJ38" s="1226"/>
      <c r="AK38" s="1222"/>
      <c r="AL38" s="1255"/>
      <c r="AM38" s="1222"/>
      <c r="AN38" s="1227"/>
      <c r="AO38" s="1227"/>
      <c r="AP38" s="1219"/>
    </row>
    <row r="39" ht="14.25" customHeight="1">
      <c r="A39" s="1266"/>
      <c r="B39" s="1218"/>
      <c r="C39" s="1213"/>
      <c r="D39" s="1213"/>
      <c r="E39" s="1213"/>
      <c r="F39" s="1213"/>
      <c r="G39" s="1213"/>
      <c r="H39" s="1213"/>
      <c r="I39" s="1213"/>
      <c r="J39" s="1216"/>
      <c r="K39" s="1213"/>
      <c r="L39" s="1213"/>
      <c r="M39" s="1263"/>
      <c r="N39" s="1261"/>
      <c r="O39" s="1215"/>
      <c r="P39" s="1215"/>
      <c r="Q39" s="1213"/>
      <c r="R39" s="1213"/>
      <c r="S39" s="1213"/>
      <c r="T39" s="1216"/>
      <c r="U39" s="1216"/>
      <c r="V39" s="1213"/>
      <c r="W39" s="1213"/>
      <c r="X39" s="1213"/>
      <c r="Y39" s="1213"/>
      <c r="Z39" s="1213"/>
      <c r="AA39" s="1213"/>
      <c r="AB39" s="1213"/>
      <c r="AC39" s="1213"/>
      <c r="AD39" s="1213"/>
      <c r="AE39" s="1213"/>
      <c r="AF39" s="1213"/>
      <c r="AG39" s="1213"/>
      <c r="AH39" s="1213"/>
      <c r="AI39" s="1213"/>
      <c r="AJ39" s="1217"/>
      <c r="AK39" s="1213"/>
      <c r="AL39" s="1213"/>
      <c r="AM39" s="1213"/>
      <c r="AN39" s="1218"/>
      <c r="AO39" s="1218"/>
      <c r="AP39" s="98"/>
    </row>
    <row r="40">
      <c r="A40" s="1266"/>
      <c r="B40" s="1227"/>
      <c r="C40" s="1222"/>
      <c r="D40" s="1222"/>
      <c r="E40" s="1222"/>
      <c r="F40" s="1222"/>
      <c r="G40" s="1222"/>
      <c r="H40" s="1222"/>
      <c r="I40" s="1222"/>
      <c r="J40" s="1225"/>
      <c r="K40" s="1222"/>
      <c r="L40" s="1222"/>
      <c r="M40" s="1265"/>
      <c r="N40" s="1224"/>
      <c r="O40" s="1224"/>
      <c r="P40" s="1224"/>
      <c r="Q40" s="1232"/>
      <c r="R40" s="1232"/>
      <c r="S40" s="1232"/>
      <c r="T40" s="1222"/>
      <c r="U40" s="1232"/>
      <c r="V40" s="1232"/>
      <c r="W40" s="1232"/>
      <c r="X40" s="1232"/>
      <c r="Y40" s="1222"/>
      <c r="Z40" s="1222"/>
      <c r="AA40" s="1222"/>
      <c r="AB40" s="1222"/>
      <c r="AC40" s="1222"/>
      <c r="AD40" s="1213"/>
      <c r="AE40" s="1222"/>
      <c r="AF40" s="1222"/>
      <c r="AG40" s="1222"/>
      <c r="AH40" s="1222"/>
      <c r="AI40" s="1222"/>
      <c r="AJ40" s="1226"/>
      <c r="AK40" s="1222"/>
      <c r="AL40" s="1255"/>
      <c r="AM40" s="1222"/>
      <c r="AN40" s="1227"/>
      <c r="AO40" s="1227"/>
      <c r="AP40" s="1219"/>
    </row>
    <row r="41">
      <c r="A41" s="1266"/>
      <c r="B41" s="1218"/>
      <c r="C41" s="1213"/>
      <c r="D41" s="1213"/>
      <c r="E41" s="1213"/>
      <c r="F41" s="1213"/>
      <c r="G41" s="1213"/>
      <c r="H41" s="1213"/>
      <c r="I41" s="1213"/>
      <c r="J41" s="1216"/>
      <c r="K41" s="1213"/>
      <c r="L41" s="1213"/>
      <c r="M41" s="1263"/>
      <c r="N41" s="1215"/>
      <c r="O41" s="1215"/>
      <c r="P41" s="1215"/>
      <c r="Q41" s="1213"/>
      <c r="R41" s="1213"/>
      <c r="S41" s="1213"/>
      <c r="T41" s="1216"/>
      <c r="U41" s="1216"/>
      <c r="V41" s="1213"/>
      <c r="W41" s="1213"/>
      <c r="X41" s="1213"/>
      <c r="Y41" s="1213"/>
      <c r="Z41" s="1213"/>
      <c r="AA41" s="1213"/>
      <c r="AB41" s="1213"/>
      <c r="AC41" s="1213"/>
      <c r="AD41" s="1213"/>
      <c r="AE41" s="1213"/>
      <c r="AF41" s="1213"/>
      <c r="AG41" s="1213"/>
      <c r="AH41" s="1213"/>
      <c r="AI41" s="1213"/>
      <c r="AJ41" s="1217"/>
      <c r="AK41" s="1213"/>
      <c r="AL41" s="1213"/>
      <c r="AM41" s="1213"/>
      <c r="AN41" s="1218"/>
      <c r="AO41" s="1218"/>
      <c r="AP41" s="1260"/>
    </row>
    <row r="42">
      <c r="A42" s="1256"/>
      <c r="B42" s="1227"/>
      <c r="C42" s="1222"/>
      <c r="D42" s="1222"/>
      <c r="E42" s="1222"/>
      <c r="F42" s="1222"/>
      <c r="G42" s="1222"/>
      <c r="H42" s="1222"/>
      <c r="I42" s="1222"/>
      <c r="J42" s="1225"/>
      <c r="K42" s="1222"/>
      <c r="L42" s="1232"/>
      <c r="M42" s="1265"/>
      <c r="N42" s="1258"/>
      <c r="O42" s="1224"/>
      <c r="P42" s="1224"/>
      <c r="Q42" s="1232"/>
      <c r="R42" s="1232"/>
      <c r="S42" s="1232"/>
      <c r="T42" s="1222"/>
      <c r="U42" s="1232"/>
      <c r="V42" s="1232"/>
      <c r="W42" s="1232"/>
      <c r="X42" s="1232"/>
      <c r="Y42" s="1222"/>
      <c r="Z42" s="1222"/>
      <c r="AA42" s="1222"/>
      <c r="AB42" s="1222"/>
      <c r="AC42" s="1222"/>
      <c r="AD42" s="1213"/>
      <c r="AE42" s="1222"/>
      <c r="AF42" s="1222"/>
      <c r="AG42" s="1222"/>
      <c r="AH42" s="1222"/>
      <c r="AI42" s="1222"/>
      <c r="AJ42" s="1226"/>
      <c r="AK42" s="1222"/>
      <c r="AL42" s="1255"/>
      <c r="AM42" s="1222"/>
      <c r="AN42" s="1227"/>
      <c r="AO42" s="1227"/>
      <c r="AP42" s="1219"/>
    </row>
    <row r="43">
      <c r="A43" s="1256"/>
      <c r="B43" s="1218"/>
      <c r="C43" s="1213"/>
      <c r="D43" s="1213"/>
      <c r="E43" s="1213"/>
      <c r="F43" s="1213"/>
      <c r="G43" s="1213"/>
      <c r="H43" s="1213"/>
      <c r="I43" s="1213"/>
      <c r="J43" s="1216"/>
      <c r="K43" s="1213"/>
      <c r="L43" s="1213"/>
      <c r="M43" s="1263"/>
      <c r="N43" s="1215"/>
      <c r="O43" s="1215"/>
      <c r="P43" s="1215"/>
      <c r="Q43" s="1213"/>
      <c r="R43" s="1213"/>
      <c r="S43" s="1213"/>
      <c r="T43" s="1216"/>
      <c r="U43" s="1216"/>
      <c r="V43" s="1213"/>
      <c r="W43" s="1213"/>
      <c r="X43" s="1213"/>
      <c r="Y43" s="1213"/>
      <c r="Z43" s="1213"/>
      <c r="AA43" s="1213"/>
      <c r="AB43" s="1213"/>
      <c r="AC43" s="1213"/>
      <c r="AD43" s="1213"/>
      <c r="AE43" s="1213"/>
      <c r="AF43" s="1213"/>
      <c r="AG43" s="1213"/>
      <c r="AH43" s="1213"/>
      <c r="AI43" s="1213"/>
      <c r="AJ43" s="1217"/>
      <c r="AK43" s="1213"/>
      <c r="AL43" s="1213"/>
      <c r="AM43" s="1213"/>
      <c r="AN43" s="1218"/>
      <c r="AO43" s="1218"/>
      <c r="AP43" s="1219"/>
    </row>
    <row r="44">
      <c r="A44" s="1257"/>
      <c r="B44" s="1227"/>
      <c r="C44" s="1222"/>
      <c r="D44" s="1222"/>
      <c r="E44" s="1222"/>
      <c r="F44" s="1222"/>
      <c r="G44" s="1222"/>
      <c r="H44" s="1222"/>
      <c r="I44" s="1222"/>
      <c r="J44" s="1225"/>
      <c r="K44" s="1222"/>
      <c r="L44" s="1222"/>
      <c r="M44" s="1265"/>
      <c r="N44" s="1224"/>
      <c r="O44" s="1224"/>
      <c r="P44" s="1224"/>
      <c r="Q44" s="1232"/>
      <c r="R44" s="1232"/>
      <c r="S44" s="1232"/>
      <c r="T44" s="1222"/>
      <c r="U44" s="1232"/>
      <c r="V44" s="1232"/>
      <c r="W44" s="1232"/>
      <c r="X44" s="1232"/>
      <c r="Y44" s="1222"/>
      <c r="Z44" s="1222"/>
      <c r="AA44" s="1222"/>
      <c r="AB44" s="1222"/>
      <c r="AC44" s="1222"/>
      <c r="AD44" s="1213"/>
      <c r="AE44" s="1222"/>
      <c r="AF44" s="1222"/>
      <c r="AG44" s="1222"/>
      <c r="AH44" s="1222"/>
      <c r="AI44" s="1222"/>
      <c r="AJ44" s="1226"/>
      <c r="AK44" s="1222"/>
      <c r="AL44" s="1255"/>
      <c r="AM44" s="1222"/>
      <c r="AN44" s="1227"/>
      <c r="AO44" s="1227"/>
      <c r="AP44" s="1219"/>
    </row>
    <row r="45">
      <c r="A45" s="1257"/>
      <c r="B45" s="98"/>
      <c r="C45" s="1267"/>
      <c r="D45" s="1267"/>
      <c r="E45" s="1268"/>
      <c r="F45" s="1268"/>
      <c r="G45" s="1268"/>
      <c r="H45" s="1267"/>
      <c r="I45" s="1267"/>
      <c r="J45" s="1257"/>
      <c r="K45" s="1267"/>
      <c r="L45" s="1267"/>
      <c r="M45" s="1269"/>
      <c r="N45" s="1270"/>
      <c r="O45" s="1270"/>
      <c r="P45" s="1270"/>
      <c r="Q45" s="1267"/>
      <c r="R45" s="1267"/>
      <c r="S45" s="1267"/>
      <c r="T45" s="1257"/>
      <c r="U45" s="1257"/>
      <c r="V45" s="1267"/>
      <c r="W45" s="1267"/>
      <c r="X45" s="1267"/>
      <c r="Y45" s="1267"/>
      <c r="Z45" s="1267"/>
      <c r="AA45" s="1267"/>
      <c r="AB45" s="1267"/>
      <c r="AC45" s="1267"/>
      <c r="AD45" s="1213"/>
      <c r="AE45" s="1213"/>
      <c r="AF45" s="1213"/>
      <c r="AG45" s="1213"/>
      <c r="AH45" s="1213"/>
      <c r="AI45" s="1213"/>
      <c r="AJ45" s="1271"/>
      <c r="AK45" s="1267"/>
      <c r="AL45" s="1267"/>
      <c r="AM45" s="1267"/>
      <c r="AN45" s="98"/>
      <c r="AO45" s="98"/>
      <c r="AP45" s="1219"/>
    </row>
    <row r="46">
      <c r="A46" s="1272" t="s">
        <v>3</v>
      </c>
      <c r="B46" s="98"/>
      <c r="C46" s="1267"/>
      <c r="D46" s="1267"/>
      <c r="E46" s="1268"/>
      <c r="F46" s="1268"/>
      <c r="G46" s="1268"/>
      <c r="H46" s="1267"/>
      <c r="I46" s="1267"/>
      <c r="J46" s="1257"/>
      <c r="K46" s="1267"/>
      <c r="L46" s="98"/>
      <c r="M46" s="1269"/>
      <c r="N46" s="1273"/>
      <c r="O46" s="1270"/>
      <c r="P46" s="1270"/>
      <c r="Q46" s="1268"/>
      <c r="R46" s="1268"/>
      <c r="S46" s="1268"/>
      <c r="T46" s="1267"/>
      <c r="U46" s="1268"/>
      <c r="V46" s="1268"/>
      <c r="W46" s="1268"/>
      <c r="X46" s="1268"/>
      <c r="Y46" s="1267"/>
      <c r="Z46" s="1267"/>
      <c r="AA46" s="1267"/>
      <c r="AB46" s="1267"/>
      <c r="AC46" s="1267"/>
      <c r="AD46" s="1213"/>
      <c r="AE46" s="1267"/>
      <c r="AF46" s="1267"/>
      <c r="AG46" s="1267"/>
      <c r="AH46" s="1267"/>
      <c r="AI46" s="1267"/>
      <c r="AJ46" s="1274"/>
      <c r="AK46" s="1267"/>
      <c r="AL46" s="1275"/>
      <c r="AM46" s="1267"/>
      <c r="AN46" s="98"/>
      <c r="AO46" s="98"/>
      <c r="AP46" s="1219"/>
    </row>
    <row r="47">
      <c r="A47" s="1256"/>
      <c r="B47" s="98"/>
      <c r="C47" s="1267"/>
      <c r="D47" s="1267"/>
      <c r="E47" s="1267"/>
      <c r="F47" s="1267"/>
      <c r="G47" s="1267"/>
      <c r="H47" s="1267"/>
      <c r="I47" s="1267"/>
      <c r="J47" s="1257"/>
      <c r="K47" s="1267"/>
      <c r="L47" s="1267"/>
      <c r="M47" s="1269"/>
      <c r="N47" s="1270"/>
      <c r="O47" s="1270"/>
      <c r="P47" s="1270"/>
      <c r="Q47" s="1267"/>
      <c r="R47" s="1267"/>
      <c r="S47" s="1267"/>
      <c r="T47" s="1257"/>
      <c r="U47" s="1257"/>
      <c r="V47" s="1267"/>
      <c r="W47" s="1267"/>
      <c r="X47" s="1267"/>
      <c r="Y47" s="1267"/>
      <c r="Z47" s="1267"/>
      <c r="AA47" s="1267"/>
      <c r="AB47" s="1267"/>
      <c r="AC47" s="1267"/>
      <c r="AD47" s="1213"/>
      <c r="AE47" s="1213"/>
      <c r="AF47" s="1213"/>
      <c r="AG47" s="1213"/>
      <c r="AH47" s="1213"/>
      <c r="AI47" s="1213"/>
      <c r="AJ47" s="1271"/>
      <c r="AK47" s="1267"/>
      <c r="AL47" s="1267"/>
      <c r="AM47" s="1267"/>
      <c r="AN47" s="98"/>
      <c r="AO47" s="98"/>
      <c r="AP47" s="1219"/>
    </row>
    <row r="48">
      <c r="A48" s="1256"/>
      <c r="B48" s="98"/>
      <c r="C48" s="1267"/>
      <c r="D48" s="1267"/>
      <c r="E48" s="1267"/>
      <c r="F48" s="1267"/>
      <c r="G48" s="1267"/>
      <c r="H48" s="1267"/>
      <c r="I48" s="1267"/>
      <c r="J48" s="1257"/>
      <c r="K48" s="1267"/>
      <c r="L48" s="1267"/>
      <c r="M48" s="1269"/>
      <c r="N48" s="1270"/>
      <c r="O48" s="1270"/>
      <c r="P48" s="1270"/>
      <c r="Q48" s="1268"/>
      <c r="R48" s="1268"/>
      <c r="S48" s="1268"/>
      <c r="T48" s="1267"/>
      <c r="U48" s="1268"/>
      <c r="V48" s="1268"/>
      <c r="W48" s="1268"/>
      <c r="X48" s="1268"/>
      <c r="Y48" s="1267"/>
      <c r="Z48" s="1267"/>
      <c r="AA48" s="1267"/>
      <c r="AB48" s="1267"/>
      <c r="AC48" s="1267"/>
      <c r="AD48" s="1213"/>
      <c r="AE48" s="1267"/>
      <c r="AF48" s="1267"/>
      <c r="AG48" s="1267"/>
      <c r="AH48" s="1267"/>
      <c r="AI48" s="1267"/>
      <c r="AJ48" s="1274"/>
      <c r="AK48" s="1267"/>
      <c r="AL48" s="1275"/>
      <c r="AM48" s="1267"/>
      <c r="AN48" s="98"/>
      <c r="AO48" s="98"/>
      <c r="AP48" s="1219"/>
    </row>
    <row r="49">
      <c r="A49" s="1256"/>
      <c r="B49" s="98"/>
      <c r="C49" s="1267"/>
      <c r="D49" s="1267"/>
      <c r="E49" s="1267"/>
      <c r="F49" s="1267"/>
      <c r="G49" s="1267"/>
      <c r="H49" s="1267"/>
      <c r="I49" s="1267"/>
      <c r="J49" s="1257"/>
      <c r="K49" s="1267"/>
      <c r="L49" s="1267"/>
      <c r="M49" s="1269"/>
      <c r="N49" s="1270"/>
      <c r="O49" s="1270"/>
      <c r="P49" s="1270"/>
      <c r="Q49" s="1267"/>
      <c r="R49" s="1267"/>
      <c r="S49" s="1267"/>
      <c r="T49" s="1257"/>
      <c r="U49" s="1257"/>
      <c r="V49" s="1267"/>
      <c r="W49" s="1267"/>
      <c r="X49" s="1267"/>
      <c r="Y49" s="1267"/>
      <c r="Z49" s="1267"/>
      <c r="AA49" s="1267"/>
      <c r="AB49" s="1267"/>
      <c r="AC49" s="1267"/>
      <c r="AD49" s="1213"/>
      <c r="AE49" s="1213"/>
      <c r="AF49" s="1213"/>
      <c r="AG49" s="1213"/>
      <c r="AH49" s="1213"/>
      <c r="AI49" s="1213"/>
      <c r="AJ49" s="1271"/>
      <c r="AK49" s="1267"/>
      <c r="AL49" s="1267"/>
      <c r="AM49" s="1267"/>
      <c r="AN49" s="98"/>
      <c r="AO49" s="98"/>
      <c r="AP49" s="1219"/>
    </row>
    <row r="50">
      <c r="A50" s="1256"/>
      <c r="B50" s="98"/>
      <c r="C50" s="1267"/>
      <c r="D50" s="1267"/>
      <c r="E50" s="1267"/>
      <c r="F50" s="1267"/>
      <c r="G50" s="1267"/>
      <c r="H50" s="1267"/>
      <c r="I50" s="1267"/>
      <c r="J50" s="1257"/>
      <c r="K50" s="1267"/>
      <c r="L50" s="1267"/>
      <c r="M50" s="1269"/>
      <c r="N50" s="1270"/>
      <c r="O50" s="1270"/>
      <c r="P50" s="1270"/>
      <c r="Q50" s="1268"/>
      <c r="R50" s="1268"/>
      <c r="S50" s="1268"/>
      <c r="T50" s="1267"/>
      <c r="U50" s="1268"/>
      <c r="V50" s="1268"/>
      <c r="W50" s="1268"/>
      <c r="X50" s="1268"/>
      <c r="Y50" s="1267"/>
      <c r="Z50" s="1267"/>
      <c r="AA50" s="1267"/>
      <c r="AB50" s="1267"/>
      <c r="AC50" s="1267"/>
      <c r="AD50" s="1213"/>
      <c r="AE50" s="1267"/>
      <c r="AF50" s="1267"/>
      <c r="AG50" s="1267"/>
      <c r="AH50" s="1267"/>
      <c r="AI50" s="1267"/>
      <c r="AJ50" s="1274"/>
      <c r="AK50" s="1267"/>
      <c r="AL50" s="1275"/>
      <c r="AM50" s="1267"/>
      <c r="AN50" s="98"/>
      <c r="AO50" s="98"/>
      <c r="AP50" s="1219"/>
    </row>
  </sheetData>
  <autoFilter ref="$B$2:$AO$50">
    <sortState ref="B2:AO50">
      <sortCondition ref="D2:D50"/>
      <sortCondition descending="1" ref="T2:T50"/>
      <sortCondition descending="1" ref="L2:L50"/>
      <sortCondition descending="1" ref="Q2:Q50"/>
      <sortCondition ref="C2:C50"/>
      <sortCondition ref="J2:J50"/>
      <sortCondition ref="M2:M50"/>
      <sortCondition descending="1" ref="Y2:Y50"/>
      <sortCondition descending="1" ref="AB2:AB50"/>
      <sortCondition ref="P2:P50"/>
    </sortState>
  </autoFilter>
  <conditionalFormatting sqref="AG44:AG50">
    <cfRule type="containsText" dxfId="5" priority="1" operator="containsText" text="y">
      <formula>NOT(ISERROR(SEARCH(("y"),(AG44))))</formula>
    </cfRule>
  </conditionalFormatting>
  <conditionalFormatting sqref="AG44:AG50">
    <cfRule type="cellIs" dxfId="6" priority="2" operator="equal">
      <formula>"n"</formula>
    </cfRule>
  </conditionalFormatting>
  <conditionalFormatting sqref="AD1:AD50">
    <cfRule type="cellIs" dxfId="9" priority="3" operator="equal">
      <formula>"M"</formula>
    </cfRule>
  </conditionalFormatting>
  <conditionalFormatting sqref="AD1:AD50">
    <cfRule type="cellIs" dxfId="10" priority="4" operator="equal">
      <formula>"F"</formula>
    </cfRule>
  </conditionalFormatting>
  <conditionalFormatting sqref="M44:M50">
    <cfRule type="colorScale" priority="5">
      <colorScale>
        <cfvo type="min"/>
        <cfvo type="percentile" val="50"/>
        <cfvo type="max"/>
        <color rgb="FF57BB8A"/>
        <color rgb="FFFFD666"/>
        <color rgb="FFE67C73"/>
      </colorScale>
    </cfRule>
  </conditionalFormatting>
  <conditionalFormatting sqref="AH44:AH50">
    <cfRule type="cellIs" dxfId="5" priority="6" operator="equal">
      <formula>"y"</formula>
    </cfRule>
  </conditionalFormatting>
  <conditionalFormatting sqref="AH44:AH50">
    <cfRule type="cellIs" dxfId="6" priority="7" operator="equal">
      <formula>"n"</formula>
    </cfRule>
  </conditionalFormatting>
  <conditionalFormatting sqref="AE44:AE50">
    <cfRule type="cellIs" dxfId="5" priority="8" operator="equal">
      <formula>"y"</formula>
    </cfRule>
  </conditionalFormatting>
  <conditionalFormatting sqref="AE44:AE50">
    <cfRule type="cellIs" dxfId="6" priority="9" operator="equal">
      <formula>"n"</formula>
    </cfRule>
  </conditionalFormatting>
  <conditionalFormatting sqref="AF44:AF50 AI44:AI50">
    <cfRule type="cellIs" dxfId="5" priority="10" operator="equal">
      <formula>"y"</formula>
    </cfRule>
  </conditionalFormatting>
  <conditionalFormatting sqref="AF44:AF50 AI44:AI50">
    <cfRule type="cellIs" dxfId="6" priority="11" operator="equal">
      <formula>"n"</formula>
    </cfRule>
  </conditionalFormatting>
  <conditionalFormatting sqref="AF44:AF50">
    <cfRule type="cellIs" dxfId="5" priority="12" operator="equal">
      <formula>"y"</formula>
    </cfRule>
  </conditionalFormatting>
  <conditionalFormatting sqref="AF44:AF50">
    <cfRule type="cellIs" dxfId="6" priority="13" operator="equal">
      <formula>"n"</formula>
    </cfRule>
  </conditionalFormatting>
  <conditionalFormatting sqref="C1:D19 G1 C21:D50 B30">
    <cfRule type="colorScale" priority="14">
      <colorScale>
        <cfvo type="min"/>
        <cfvo type="percentile" val="50"/>
        <cfvo type="max"/>
        <color rgb="FFE67C73"/>
        <color rgb="FFFFFFFF"/>
        <color rgb="FF57BB8A"/>
      </colorScale>
    </cfRule>
  </conditionalFormatting>
  <conditionalFormatting sqref="E1:G15 F17:G19 E21:G50">
    <cfRule type="colorScale" priority="15">
      <colorScale>
        <cfvo type="min"/>
        <cfvo type="percentile" val="50"/>
        <cfvo type="max"/>
        <color rgb="FFE67C73"/>
        <color rgb="FFFFFFFF"/>
        <color rgb="FF57BB8A"/>
      </colorScale>
    </cfRule>
  </conditionalFormatting>
  <conditionalFormatting sqref="K1:K19 K21:K50">
    <cfRule type="colorScale" priority="16">
      <colorScale>
        <cfvo type="min"/>
        <cfvo type="percentile" val="50"/>
        <cfvo type="max"/>
        <color rgb="FFE67C73"/>
        <color rgb="FFB6D7A8"/>
        <color rgb="FFE67C73"/>
      </colorScale>
    </cfRule>
  </conditionalFormatting>
  <conditionalFormatting sqref="M1:M32">
    <cfRule type="colorScale" priority="17">
      <colorScale>
        <cfvo type="min"/>
        <cfvo type="max"/>
        <color rgb="FFFFFFFF"/>
        <color rgb="FF4A86E8"/>
      </colorScale>
    </cfRule>
  </conditionalFormatting>
  <conditionalFormatting sqref="AE3:AI50">
    <cfRule type="containsText" dxfId="5" priority="18" operator="containsText" text="Y">
      <formula>NOT(ISERROR(SEARCH(("Y"),(AE3))))</formula>
    </cfRule>
  </conditionalFormatting>
  <conditionalFormatting sqref="AE3:AI50">
    <cfRule type="containsText" dxfId="6" priority="19" operator="containsText" text="N">
      <formula>NOT(ISERROR(SEARCH(("N"),(AE3))))</formula>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76">
        <v>7.0</v>
      </c>
      <c r="B1" s="1277"/>
      <c r="C1" s="1277"/>
      <c r="D1" s="1277"/>
      <c r="E1" s="1277"/>
      <c r="F1" s="1277"/>
      <c r="G1" s="1277"/>
      <c r="H1" s="1277"/>
      <c r="I1" s="1277"/>
      <c r="J1" s="1277"/>
      <c r="K1" s="1277"/>
      <c r="L1" s="1277"/>
      <c r="M1" s="1277"/>
      <c r="N1" s="1278"/>
    </row>
    <row r="2">
      <c r="A2" s="1279" t="s">
        <v>5560</v>
      </c>
      <c r="B2" s="1278"/>
      <c r="C2" s="1279" t="s">
        <v>5561</v>
      </c>
      <c r="D2" s="1278"/>
      <c r="E2" s="1279" t="s">
        <v>5562</v>
      </c>
      <c r="F2" s="1278"/>
      <c r="G2" s="1279" t="s">
        <v>5563</v>
      </c>
      <c r="H2" s="1278"/>
      <c r="I2" s="1279" t="s">
        <v>5564</v>
      </c>
      <c r="J2" s="1278"/>
      <c r="K2" s="1279" t="s">
        <v>5565</v>
      </c>
      <c r="L2" s="1278"/>
      <c r="M2" s="1279" t="s">
        <v>5566</v>
      </c>
      <c r="N2" s="1278"/>
    </row>
    <row r="3">
      <c r="A3" s="1280"/>
      <c r="B3" s="1278"/>
      <c r="C3" s="1280"/>
      <c r="D3" s="1278"/>
      <c r="E3" s="1280"/>
      <c r="F3" s="1278"/>
      <c r="G3" s="1281">
        <v>1.0</v>
      </c>
      <c r="H3" s="1278"/>
      <c r="I3" s="1281">
        <v>2.0</v>
      </c>
      <c r="J3" s="1278"/>
      <c r="K3" s="1281">
        <v>3.0</v>
      </c>
      <c r="L3" s="1278"/>
      <c r="M3" s="1281">
        <v>4.0</v>
      </c>
      <c r="N3" s="1278"/>
    </row>
    <row r="4" ht="21.0" customHeight="1">
      <c r="A4" s="1280"/>
      <c r="B4" s="1278"/>
      <c r="C4" s="1280"/>
      <c r="D4" s="1278"/>
      <c r="E4" s="1280"/>
      <c r="F4" s="1278"/>
      <c r="G4" s="1282"/>
      <c r="H4" s="1278"/>
      <c r="I4" s="1282"/>
      <c r="J4" s="1278"/>
      <c r="K4" s="1282"/>
      <c r="L4" s="1278"/>
      <c r="M4" s="1282"/>
      <c r="N4" s="1278"/>
    </row>
    <row r="5">
      <c r="A5" s="1281">
        <v>5.0</v>
      </c>
      <c r="B5" s="1278"/>
      <c r="C5" s="1281">
        <v>6.0</v>
      </c>
      <c r="D5" s="1278"/>
      <c r="E5" s="1281">
        <v>7.0</v>
      </c>
      <c r="F5" s="1278"/>
      <c r="G5" s="1281">
        <v>8.0</v>
      </c>
      <c r="H5" s="1278"/>
      <c r="I5" s="1281">
        <v>9.0</v>
      </c>
      <c r="J5" s="1278"/>
      <c r="K5" s="1281">
        <v>10.0</v>
      </c>
      <c r="L5" s="1278"/>
      <c r="M5" s="1281">
        <v>11.0</v>
      </c>
      <c r="N5" s="1278"/>
    </row>
    <row r="6">
      <c r="A6" s="1282"/>
      <c r="B6" s="1278"/>
      <c r="C6" s="1282"/>
      <c r="D6" s="1278"/>
      <c r="E6" s="1282"/>
      <c r="F6" s="1278"/>
      <c r="G6" s="1282"/>
      <c r="H6" s="1278"/>
      <c r="I6" s="1282"/>
      <c r="J6" s="1278"/>
      <c r="K6" s="1282"/>
      <c r="L6" s="1278"/>
      <c r="M6" s="1282"/>
      <c r="N6" s="1278"/>
    </row>
    <row r="7">
      <c r="A7" s="1281">
        <v>12.0</v>
      </c>
      <c r="B7" s="1278"/>
      <c r="C7" s="1281">
        <v>13.0</v>
      </c>
      <c r="D7" s="1278"/>
      <c r="E7" s="1281">
        <v>14.0</v>
      </c>
      <c r="F7" s="1278"/>
      <c r="G7" s="1281">
        <v>15.0</v>
      </c>
      <c r="H7" s="1278"/>
      <c r="I7" s="1281">
        <v>16.0</v>
      </c>
      <c r="J7" s="1278"/>
      <c r="K7" s="1281">
        <v>17.0</v>
      </c>
      <c r="L7" s="1278"/>
      <c r="M7" s="1281">
        <v>18.0</v>
      </c>
      <c r="N7" s="1278"/>
    </row>
    <row r="8">
      <c r="A8" s="1282"/>
      <c r="B8" s="1278"/>
      <c r="C8" s="1282"/>
      <c r="D8" s="1278"/>
      <c r="E8" s="1282"/>
      <c r="F8" s="1278"/>
      <c r="G8" s="1282"/>
      <c r="H8" s="1278"/>
      <c r="I8" s="1282"/>
      <c r="J8" s="1278"/>
      <c r="K8" s="1282"/>
      <c r="L8" s="1278"/>
      <c r="M8" s="1282"/>
      <c r="N8" s="1278"/>
    </row>
    <row r="9">
      <c r="A9" s="1281">
        <v>19.0</v>
      </c>
      <c r="B9" s="1278"/>
      <c r="C9" s="1281">
        <v>20.0</v>
      </c>
      <c r="D9" s="1278"/>
      <c r="E9" s="1281">
        <v>21.0</v>
      </c>
      <c r="F9" s="1278"/>
      <c r="G9" s="1281">
        <v>22.0</v>
      </c>
      <c r="H9" s="1278"/>
      <c r="I9" s="1281">
        <v>23.0</v>
      </c>
      <c r="J9" s="1278"/>
      <c r="K9" s="1281">
        <v>24.0</v>
      </c>
      <c r="L9" s="1278"/>
      <c r="M9" s="1281">
        <v>25.0</v>
      </c>
      <c r="N9" s="1278"/>
    </row>
    <row r="10" ht="50.25" customHeight="1">
      <c r="A10" s="1282"/>
      <c r="B10" s="1278"/>
      <c r="C10" s="1282"/>
      <c r="D10" s="1278"/>
      <c r="E10" s="1283" t="s">
        <v>5567</v>
      </c>
      <c r="F10" s="1278"/>
      <c r="G10" s="1282"/>
      <c r="H10" s="1278"/>
      <c r="I10" s="1282"/>
      <c r="J10" s="1278"/>
      <c r="K10" s="1282"/>
      <c r="L10" s="1278"/>
      <c r="M10" s="1282"/>
      <c r="N10" s="1278"/>
    </row>
    <row r="11">
      <c r="A11" s="1281">
        <v>26.0</v>
      </c>
      <c r="B11" s="1278"/>
      <c r="C11" s="1281">
        <v>27.0</v>
      </c>
      <c r="D11" s="1278"/>
      <c r="E11" s="1281">
        <v>28.0</v>
      </c>
      <c r="F11" s="1278"/>
      <c r="G11" s="1281">
        <v>29.0</v>
      </c>
      <c r="H11" s="1278"/>
      <c r="I11" s="1281">
        <v>30.0</v>
      </c>
      <c r="J11" s="1278"/>
      <c r="K11" s="1281">
        <v>31.0</v>
      </c>
      <c r="L11" s="1278"/>
      <c r="M11" s="1280"/>
      <c r="N11" s="1278"/>
    </row>
    <row r="12" ht="54.0" customHeight="1">
      <c r="A12" s="1282"/>
      <c r="B12" s="1278"/>
      <c r="C12" s="1282"/>
      <c r="D12" s="1278"/>
      <c r="E12" s="1282"/>
      <c r="F12" s="1278"/>
      <c r="G12" s="1282"/>
      <c r="H12" s="1278"/>
      <c r="I12" s="1282"/>
      <c r="J12" s="1278"/>
      <c r="K12" s="1282"/>
      <c r="L12" s="1278"/>
      <c r="M12" s="1280"/>
      <c r="N12" s="1278"/>
    </row>
    <row r="13">
      <c r="A13" s="1284"/>
      <c r="B13" s="1284"/>
      <c r="C13" s="1284"/>
      <c r="D13" s="1284"/>
      <c r="E13" s="1284"/>
      <c r="F13" s="1284"/>
      <c r="G13" s="1284"/>
      <c r="H13" s="1284"/>
      <c r="I13" s="1284"/>
      <c r="J13" s="1284"/>
      <c r="K13" s="1284"/>
      <c r="L13" s="1284"/>
      <c r="M13" s="1284"/>
      <c r="N13" s="1284"/>
    </row>
    <row r="14">
      <c r="A14" s="1285" t="s">
        <v>5568</v>
      </c>
      <c r="B14" s="1277"/>
      <c r="C14" s="1277"/>
      <c r="D14" s="1277"/>
      <c r="E14" s="1277"/>
      <c r="F14" s="1277"/>
      <c r="G14" s="1277"/>
      <c r="H14" s="1277"/>
      <c r="I14" s="1277"/>
      <c r="J14" s="1277"/>
      <c r="K14" s="1277"/>
      <c r="L14" s="1277"/>
      <c r="M14" s="1277"/>
      <c r="N14" s="1278"/>
    </row>
    <row r="15">
      <c r="A15" s="1279" t="s">
        <v>5560</v>
      </c>
      <c r="B15" s="1278"/>
      <c r="C15" s="1279" t="s">
        <v>5561</v>
      </c>
      <c r="D15" s="1278"/>
      <c r="E15" s="1279" t="s">
        <v>5562</v>
      </c>
      <c r="F15" s="1278"/>
      <c r="G15" s="1279" t="s">
        <v>5563</v>
      </c>
      <c r="H15" s="1278"/>
      <c r="I15" s="1279" t="s">
        <v>5564</v>
      </c>
      <c r="J15" s="1278"/>
      <c r="K15" s="1279" t="s">
        <v>5565</v>
      </c>
      <c r="L15" s="1278"/>
      <c r="M15" s="1279" t="s">
        <v>5566</v>
      </c>
      <c r="N15" s="1278"/>
    </row>
    <row r="16">
      <c r="A16" s="1280"/>
      <c r="B16" s="1278"/>
      <c r="C16" s="1280"/>
      <c r="D16" s="1278"/>
      <c r="E16" s="1280"/>
      <c r="F16" s="1278"/>
      <c r="G16" s="1280"/>
      <c r="H16" s="1278"/>
      <c r="I16" s="1280"/>
      <c r="J16" s="1278"/>
      <c r="K16" s="1280"/>
      <c r="L16" s="1278"/>
      <c r="M16" s="1281">
        <v>1.0</v>
      </c>
      <c r="N16" s="1278"/>
    </row>
    <row r="17">
      <c r="A17" s="1280"/>
      <c r="B17" s="1278"/>
      <c r="C17" s="1280"/>
      <c r="D17" s="1278"/>
      <c r="E17" s="1280"/>
      <c r="F17" s="1278"/>
      <c r="G17" s="1280"/>
      <c r="H17" s="1278"/>
      <c r="I17" s="1280"/>
      <c r="J17" s="1278"/>
      <c r="K17" s="1280"/>
      <c r="L17" s="1278"/>
      <c r="M17" s="1282"/>
      <c r="N17" s="1278"/>
    </row>
    <row r="18">
      <c r="A18" s="1281">
        <v>2.0</v>
      </c>
      <c r="B18" s="1278"/>
      <c r="C18" s="1281">
        <v>3.0</v>
      </c>
      <c r="D18" s="1278"/>
      <c r="E18" s="1281">
        <v>4.0</v>
      </c>
      <c r="F18" s="1278"/>
      <c r="G18" s="1281">
        <v>5.0</v>
      </c>
      <c r="H18" s="1278"/>
      <c r="I18" s="1281">
        <v>6.0</v>
      </c>
      <c r="J18" s="1278"/>
      <c r="K18" s="1281">
        <v>7.0</v>
      </c>
      <c r="L18" s="1278"/>
      <c r="M18" s="1281">
        <v>8.0</v>
      </c>
      <c r="N18" s="1278"/>
    </row>
    <row r="19" ht="45.0" customHeight="1">
      <c r="A19" s="1282"/>
      <c r="B19" s="1278"/>
      <c r="C19" s="1282"/>
      <c r="D19" s="1278"/>
      <c r="E19" s="1282"/>
      <c r="F19" s="1278"/>
      <c r="G19" s="1282"/>
      <c r="H19" s="1278"/>
      <c r="I19" s="1282"/>
      <c r="J19" s="1278"/>
      <c r="K19" s="1282"/>
      <c r="L19" s="1278"/>
      <c r="M19" s="1282"/>
      <c r="N19" s="1278"/>
    </row>
    <row r="20">
      <c r="A20" s="1281">
        <v>9.0</v>
      </c>
      <c r="B20" s="1278"/>
      <c r="C20" s="1281">
        <v>10.0</v>
      </c>
      <c r="D20" s="1278"/>
      <c r="E20" s="1281">
        <v>11.0</v>
      </c>
      <c r="F20" s="1278"/>
      <c r="G20" s="1281">
        <v>12.0</v>
      </c>
      <c r="H20" s="1278"/>
      <c r="I20" s="1281">
        <v>13.0</v>
      </c>
      <c r="J20" s="1278"/>
      <c r="K20" s="1281">
        <v>14.0</v>
      </c>
      <c r="L20" s="1278"/>
      <c r="M20" s="1281">
        <v>15.0</v>
      </c>
      <c r="N20" s="1278"/>
    </row>
    <row r="21" ht="63.0" customHeight="1">
      <c r="A21" s="1282"/>
      <c r="B21" s="1278"/>
      <c r="C21" s="1286"/>
      <c r="D21" s="1278"/>
      <c r="E21" s="1282"/>
      <c r="F21" s="1278"/>
      <c r="G21" s="1282"/>
      <c r="H21" s="1278"/>
      <c r="I21" s="1282"/>
      <c r="J21" s="1278"/>
      <c r="K21" s="1282"/>
      <c r="L21" s="1278"/>
      <c r="M21" s="1282"/>
      <c r="N21" s="1278"/>
    </row>
    <row r="22">
      <c r="A22" s="1281">
        <v>16.0</v>
      </c>
      <c r="B22" s="1278"/>
      <c r="C22" s="1281">
        <v>17.0</v>
      </c>
      <c r="D22" s="1278"/>
      <c r="E22" s="1281">
        <v>18.0</v>
      </c>
      <c r="F22" s="1278"/>
      <c r="G22" s="1281">
        <v>19.0</v>
      </c>
      <c r="H22" s="1278"/>
      <c r="I22" s="1281">
        <v>20.0</v>
      </c>
      <c r="J22" s="1278"/>
      <c r="K22" s="1281">
        <v>21.0</v>
      </c>
      <c r="L22" s="1278"/>
      <c r="M22" s="1281">
        <v>22.0</v>
      </c>
      <c r="N22" s="1278"/>
    </row>
    <row r="23" ht="50.25" customHeight="1">
      <c r="A23" s="1282"/>
      <c r="B23" s="1278"/>
      <c r="C23" s="1282"/>
      <c r="D23" s="1278"/>
      <c r="E23" s="1282"/>
      <c r="F23" s="1278"/>
      <c r="G23" s="1282"/>
      <c r="H23" s="1278"/>
      <c r="I23" s="1286" t="s">
        <v>294</v>
      </c>
      <c r="J23" s="1278"/>
      <c r="K23" s="1282"/>
      <c r="L23" s="1278"/>
      <c r="M23" s="1282"/>
      <c r="N23" s="1278"/>
    </row>
    <row r="24">
      <c r="A24" s="1281">
        <v>23.0</v>
      </c>
      <c r="B24" s="1278"/>
      <c r="C24" s="1281">
        <v>24.0</v>
      </c>
      <c r="D24" s="1278"/>
      <c r="E24" s="1281">
        <v>25.0</v>
      </c>
      <c r="F24" s="1278"/>
      <c r="G24" s="1281">
        <v>26.0</v>
      </c>
      <c r="H24" s="1278"/>
      <c r="I24" s="1281">
        <v>27.0</v>
      </c>
      <c r="J24" s="1278"/>
      <c r="K24" s="1281">
        <v>28.0</v>
      </c>
      <c r="L24" s="1278"/>
      <c r="M24" s="1281">
        <v>29.0</v>
      </c>
      <c r="N24" s="1278"/>
    </row>
    <row r="25" ht="48.75" customHeight="1">
      <c r="A25" s="1282"/>
      <c r="B25" s="1278"/>
      <c r="C25" s="1282"/>
      <c r="D25" s="1278"/>
      <c r="E25" s="1282"/>
      <c r="F25" s="1278"/>
      <c r="G25" s="1282"/>
      <c r="H25" s="1278"/>
      <c r="I25" s="1282"/>
      <c r="J25" s="1278"/>
      <c r="K25" s="1282"/>
      <c r="L25" s="1278"/>
      <c r="M25" s="1282"/>
      <c r="N25" s="1278"/>
    </row>
    <row r="26">
      <c r="A26" s="1281">
        <v>30.0</v>
      </c>
      <c r="B26" s="1278"/>
      <c r="C26" s="1280"/>
      <c r="D26" s="1278"/>
      <c r="E26" s="1280"/>
      <c r="F26" s="1278"/>
      <c r="G26" s="1280"/>
      <c r="H26" s="1278"/>
      <c r="I26" s="1280"/>
      <c r="J26" s="1278"/>
      <c r="K26" s="1280"/>
      <c r="L26" s="1278"/>
      <c r="M26" s="1280"/>
      <c r="N26" s="1278"/>
    </row>
    <row r="27" ht="54.0" customHeight="1">
      <c r="A27" s="1282"/>
      <c r="B27" s="1278"/>
      <c r="C27" s="1280"/>
      <c r="D27" s="1278"/>
      <c r="E27" s="1280"/>
      <c r="F27" s="1278"/>
      <c r="G27" s="1280"/>
      <c r="H27" s="1278"/>
      <c r="I27" s="1280"/>
      <c r="J27" s="1278"/>
      <c r="K27" s="1280"/>
      <c r="L27" s="1278"/>
      <c r="M27" s="1280"/>
      <c r="N27" s="1278"/>
    </row>
    <row r="29">
      <c r="A29" s="1287"/>
      <c r="B29" s="1287"/>
      <c r="C29" s="1287"/>
      <c r="D29" s="1287"/>
      <c r="E29" s="1287"/>
      <c r="F29" s="1287"/>
      <c r="G29" s="1287"/>
      <c r="H29" s="1287"/>
      <c r="I29" s="1287"/>
      <c r="J29" s="1287"/>
      <c r="K29" s="1287"/>
      <c r="L29" s="1287"/>
      <c r="M29" s="1287"/>
      <c r="N29" s="1287"/>
    </row>
    <row r="30">
      <c r="A30" s="1288" t="s">
        <v>5569</v>
      </c>
      <c r="B30" s="1277"/>
      <c r="C30" s="1277"/>
      <c r="D30" s="1277"/>
      <c r="E30" s="1277"/>
      <c r="F30" s="1277"/>
      <c r="G30" s="1277"/>
      <c r="H30" s="1277"/>
      <c r="I30" s="1277"/>
      <c r="J30" s="1277"/>
      <c r="K30" s="1277"/>
      <c r="L30" s="1277"/>
      <c r="M30" s="1277"/>
      <c r="N30" s="1278"/>
    </row>
    <row r="31">
      <c r="A31" s="1279" t="s">
        <v>5560</v>
      </c>
      <c r="B31" s="1278"/>
      <c r="C31" s="1279" t="s">
        <v>5561</v>
      </c>
      <c r="D31" s="1278"/>
      <c r="E31" s="1279" t="s">
        <v>5562</v>
      </c>
      <c r="F31" s="1278"/>
      <c r="G31" s="1279" t="s">
        <v>5563</v>
      </c>
      <c r="H31" s="1278"/>
      <c r="I31" s="1279" t="s">
        <v>5564</v>
      </c>
      <c r="J31" s="1278"/>
      <c r="K31" s="1279" t="s">
        <v>5565</v>
      </c>
      <c r="L31" s="1278"/>
      <c r="M31" s="1279" t="s">
        <v>5566</v>
      </c>
      <c r="N31" s="1278"/>
    </row>
    <row r="32">
      <c r="A32" s="1280"/>
      <c r="B32" s="1278"/>
      <c r="C32" s="1281">
        <v>1.0</v>
      </c>
      <c r="D32" s="1278"/>
      <c r="E32" s="1281">
        <v>2.0</v>
      </c>
      <c r="F32" s="1278"/>
      <c r="G32" s="1281">
        <v>3.0</v>
      </c>
      <c r="H32" s="1278"/>
      <c r="I32" s="1281">
        <v>4.0</v>
      </c>
      <c r="J32" s="1278"/>
      <c r="K32" s="1281">
        <v>5.0</v>
      </c>
      <c r="L32" s="1278"/>
      <c r="M32" s="1281">
        <v>6.0</v>
      </c>
      <c r="N32" s="1278"/>
    </row>
    <row r="33" ht="51.75" customHeight="1">
      <c r="A33" s="1280"/>
      <c r="B33" s="1278"/>
      <c r="C33" s="1282"/>
      <c r="D33" s="1278"/>
      <c r="E33" s="1282"/>
      <c r="F33" s="1278"/>
      <c r="G33" s="1282"/>
      <c r="H33" s="1278"/>
      <c r="I33" s="1289" t="s">
        <v>5570</v>
      </c>
      <c r="J33" s="1278"/>
      <c r="K33" s="1282"/>
      <c r="L33" s="1278"/>
      <c r="M33" s="1282"/>
      <c r="N33" s="1278"/>
    </row>
    <row r="34">
      <c r="A34" s="1281">
        <v>7.0</v>
      </c>
      <c r="B34" s="1278"/>
      <c r="C34" s="1281">
        <v>8.0</v>
      </c>
      <c r="D34" s="1278"/>
      <c r="E34" s="1281">
        <v>9.0</v>
      </c>
      <c r="F34" s="1278"/>
      <c r="G34" s="1281">
        <v>10.0</v>
      </c>
      <c r="H34" s="1278"/>
      <c r="I34" s="1281">
        <v>11.0</v>
      </c>
      <c r="J34" s="1278"/>
      <c r="K34" s="1281">
        <v>12.0</v>
      </c>
      <c r="L34" s="1278"/>
      <c r="M34" s="1281">
        <v>13.0</v>
      </c>
      <c r="N34" s="1278"/>
    </row>
    <row r="35" ht="54.75" customHeight="1">
      <c r="A35" s="1282"/>
      <c r="B35" s="1278"/>
      <c r="C35" s="1282"/>
      <c r="D35" s="1278"/>
      <c r="E35" s="1289" t="s">
        <v>5571</v>
      </c>
      <c r="F35" s="1278"/>
      <c r="G35" s="1282"/>
      <c r="H35" s="1278"/>
      <c r="I35" s="1290" t="s">
        <v>294</v>
      </c>
      <c r="J35" s="1278"/>
      <c r="K35" s="1282"/>
      <c r="L35" s="1278"/>
      <c r="M35" s="1282"/>
      <c r="N35" s="1278"/>
    </row>
    <row r="36">
      <c r="A36" s="1281">
        <v>14.0</v>
      </c>
      <c r="B36" s="1278"/>
      <c r="C36" s="1281">
        <v>15.0</v>
      </c>
      <c r="D36" s="1278"/>
      <c r="E36" s="1281">
        <v>16.0</v>
      </c>
      <c r="F36" s="1278"/>
      <c r="G36" s="1281">
        <v>17.0</v>
      </c>
      <c r="H36" s="1278"/>
      <c r="I36" s="1281">
        <v>18.0</v>
      </c>
      <c r="J36" s="1278"/>
      <c r="K36" s="1281">
        <v>19.0</v>
      </c>
      <c r="L36" s="1278"/>
      <c r="M36" s="1281">
        <v>20.0</v>
      </c>
      <c r="N36" s="1278"/>
    </row>
    <row r="37" ht="40.5" customHeight="1">
      <c r="A37" s="1282"/>
      <c r="B37" s="1278"/>
      <c r="C37" s="1282"/>
      <c r="D37" s="1278"/>
      <c r="E37" s="1282"/>
      <c r="F37" s="1278"/>
      <c r="G37" s="1282"/>
      <c r="H37" s="1278"/>
      <c r="I37" s="1282"/>
      <c r="J37" s="1278"/>
      <c r="K37" s="1282"/>
      <c r="L37" s="1278"/>
      <c r="M37" s="1282"/>
      <c r="N37" s="1278"/>
    </row>
    <row r="38">
      <c r="A38" s="1281">
        <v>21.0</v>
      </c>
      <c r="B38" s="1278"/>
      <c r="C38" s="1281">
        <v>22.0</v>
      </c>
      <c r="D38" s="1278"/>
      <c r="E38" s="1281">
        <v>23.0</v>
      </c>
      <c r="F38" s="1278"/>
      <c r="G38" s="1281">
        <v>24.0</v>
      </c>
      <c r="H38" s="1278"/>
      <c r="I38" s="1281">
        <v>25.0</v>
      </c>
      <c r="J38" s="1278"/>
      <c r="K38" s="1281">
        <v>26.0</v>
      </c>
      <c r="L38" s="1278"/>
      <c r="M38" s="1281">
        <v>27.0</v>
      </c>
      <c r="N38" s="1278"/>
    </row>
    <row r="39" ht="50.25" customHeight="1">
      <c r="A39" s="1282"/>
      <c r="B39" s="1278"/>
      <c r="C39" s="1282"/>
      <c r="D39" s="1278"/>
      <c r="E39" s="1282"/>
      <c r="F39" s="1278"/>
      <c r="G39" s="1282"/>
      <c r="H39" s="1278"/>
      <c r="I39" s="1282"/>
      <c r="J39" s="1278"/>
      <c r="K39" s="1282"/>
      <c r="L39" s="1278"/>
      <c r="M39" s="1282"/>
      <c r="N39" s="1278"/>
    </row>
    <row r="40">
      <c r="A40" s="1281">
        <v>28.0</v>
      </c>
      <c r="B40" s="1278"/>
      <c r="C40" s="1281">
        <v>29.0</v>
      </c>
      <c r="D40" s="1278"/>
      <c r="E40" s="1281">
        <v>30.0</v>
      </c>
      <c r="F40" s="1278"/>
      <c r="G40" s="1281">
        <v>31.0</v>
      </c>
      <c r="H40" s="1278"/>
      <c r="I40" s="1280"/>
      <c r="J40" s="1278"/>
      <c r="K40" s="1280"/>
      <c r="L40" s="1278"/>
      <c r="M40" s="1280"/>
      <c r="N40" s="1278"/>
    </row>
    <row r="41" ht="60.0" customHeight="1">
      <c r="A41" s="1282"/>
      <c r="B41" s="1278"/>
      <c r="C41" s="1282"/>
      <c r="D41" s="1278"/>
      <c r="E41" s="1282"/>
      <c r="F41" s="1278"/>
      <c r="G41" s="1282"/>
      <c r="H41" s="1278"/>
      <c r="I41" s="1280"/>
      <c r="J41" s="1278"/>
      <c r="K41" s="1280"/>
      <c r="L41" s="1278"/>
      <c r="M41" s="1280"/>
      <c r="N41" s="1278"/>
    </row>
    <row r="42">
      <c r="A42" s="1287"/>
      <c r="B42" s="1287"/>
      <c r="C42" s="1287"/>
      <c r="D42" s="1287"/>
      <c r="E42" s="1287"/>
      <c r="F42" s="1287"/>
      <c r="G42" s="1287"/>
      <c r="H42" s="1287"/>
      <c r="I42" s="1287"/>
      <c r="J42" s="1287"/>
      <c r="K42" s="1287"/>
      <c r="L42" s="1287"/>
      <c r="M42" s="1287"/>
      <c r="N42" s="1287"/>
    </row>
    <row r="43">
      <c r="A43" s="1291" t="s">
        <v>5572</v>
      </c>
      <c r="B43" s="1277"/>
      <c r="C43" s="1277"/>
      <c r="D43" s="1277"/>
      <c r="E43" s="1277"/>
      <c r="F43" s="1277"/>
      <c r="G43" s="1277"/>
      <c r="H43" s="1277"/>
      <c r="I43" s="1277"/>
      <c r="J43" s="1277"/>
      <c r="K43" s="1277"/>
      <c r="L43" s="1277"/>
      <c r="M43" s="1277"/>
      <c r="N43" s="1278"/>
    </row>
    <row r="44">
      <c r="A44" s="1279" t="s">
        <v>5560</v>
      </c>
      <c r="B44" s="1278"/>
      <c r="C44" s="1279" t="s">
        <v>5561</v>
      </c>
      <c r="D44" s="1278"/>
      <c r="E44" s="1279" t="s">
        <v>5562</v>
      </c>
      <c r="F44" s="1278"/>
      <c r="G44" s="1279" t="s">
        <v>5563</v>
      </c>
      <c r="H44" s="1278"/>
      <c r="I44" s="1279" t="s">
        <v>5564</v>
      </c>
      <c r="J44" s="1278"/>
      <c r="K44" s="1279" t="s">
        <v>5565</v>
      </c>
      <c r="L44" s="1278"/>
      <c r="M44" s="1279" t="s">
        <v>5566</v>
      </c>
      <c r="N44" s="1278"/>
    </row>
    <row r="45">
      <c r="A45" s="1280"/>
      <c r="B45" s="1278"/>
      <c r="C45" s="1280"/>
      <c r="D45" s="1278"/>
      <c r="E45" s="1280"/>
      <c r="F45" s="1278"/>
      <c r="G45" s="1280"/>
      <c r="H45" s="1278"/>
      <c r="I45" s="1281">
        <v>1.0</v>
      </c>
      <c r="J45" s="1278"/>
      <c r="K45" s="1281">
        <v>2.0</v>
      </c>
      <c r="L45" s="1278"/>
      <c r="M45" s="1281">
        <v>3.0</v>
      </c>
      <c r="N45" s="1278"/>
    </row>
    <row r="46" ht="45.75" customHeight="1">
      <c r="A46" s="1280"/>
      <c r="B46" s="1278"/>
      <c r="C46" s="1280"/>
      <c r="D46" s="1278"/>
      <c r="E46" s="1280"/>
      <c r="F46" s="1278"/>
      <c r="G46" s="1280"/>
      <c r="H46" s="1278"/>
      <c r="I46" s="1282"/>
      <c r="J46" s="1278"/>
      <c r="K46" s="1282"/>
      <c r="L46" s="1278"/>
      <c r="M46" s="1282"/>
      <c r="N46" s="1278"/>
    </row>
    <row r="47">
      <c r="A47" s="1281">
        <v>4.0</v>
      </c>
      <c r="B47" s="1278"/>
      <c r="C47" s="1281">
        <v>5.0</v>
      </c>
      <c r="D47" s="1278"/>
      <c r="E47" s="1281">
        <v>6.0</v>
      </c>
      <c r="F47" s="1278"/>
      <c r="G47" s="1281">
        <v>7.0</v>
      </c>
      <c r="H47" s="1278"/>
      <c r="I47" s="1281">
        <v>8.0</v>
      </c>
      <c r="J47" s="1278"/>
      <c r="K47" s="1281">
        <v>9.0</v>
      </c>
      <c r="L47" s="1278"/>
      <c r="M47" s="1281">
        <v>10.0</v>
      </c>
      <c r="N47" s="1278"/>
    </row>
    <row r="48" ht="48.0" customHeight="1">
      <c r="A48" s="1282"/>
      <c r="B48" s="1278"/>
      <c r="C48" s="1289" t="s">
        <v>5571</v>
      </c>
      <c r="D48" s="1278"/>
      <c r="E48" s="1282"/>
      <c r="F48" s="1278"/>
      <c r="G48" s="1282"/>
      <c r="H48" s="1278"/>
      <c r="I48" s="1289" t="s">
        <v>5573</v>
      </c>
      <c r="J48" s="1278"/>
      <c r="K48" s="1282"/>
      <c r="L48" s="1278"/>
      <c r="M48" s="1282"/>
      <c r="N48" s="1278"/>
    </row>
    <row r="49">
      <c r="A49" s="1281">
        <v>11.0</v>
      </c>
      <c r="B49" s="1278"/>
      <c r="C49" s="1281">
        <v>12.0</v>
      </c>
      <c r="D49" s="1278"/>
      <c r="E49" s="1281">
        <v>13.0</v>
      </c>
      <c r="F49" s="1278"/>
      <c r="G49" s="1281">
        <v>14.0</v>
      </c>
      <c r="H49" s="1278"/>
      <c r="I49" s="1281">
        <v>15.0</v>
      </c>
      <c r="J49" s="1278"/>
      <c r="K49" s="1281">
        <v>16.0</v>
      </c>
      <c r="L49" s="1278"/>
      <c r="M49" s="1281">
        <v>17.0</v>
      </c>
      <c r="N49" s="1278"/>
    </row>
    <row r="50" ht="51.75" customHeight="1">
      <c r="A50" s="1289" t="s">
        <v>5571</v>
      </c>
      <c r="B50" s="1278"/>
      <c r="C50" s="1282"/>
      <c r="D50" s="1278"/>
      <c r="E50" s="1289" t="s">
        <v>5574</v>
      </c>
      <c r="F50" s="1278"/>
      <c r="G50" s="1282"/>
      <c r="H50" s="1278"/>
      <c r="I50" s="1290" t="s">
        <v>294</v>
      </c>
      <c r="J50" s="1278"/>
      <c r="K50" s="1282"/>
      <c r="L50" s="1278"/>
      <c r="M50" s="1282"/>
      <c r="N50" s="1278"/>
    </row>
    <row r="51">
      <c r="A51" s="1281">
        <v>18.0</v>
      </c>
      <c r="B51" s="1278"/>
      <c r="C51" s="1281">
        <v>19.0</v>
      </c>
      <c r="D51" s="1278"/>
      <c r="E51" s="1281">
        <v>20.0</v>
      </c>
      <c r="F51" s="1278"/>
      <c r="G51" s="1281">
        <v>21.0</v>
      </c>
      <c r="H51" s="1278"/>
      <c r="I51" s="1281">
        <v>22.0</v>
      </c>
      <c r="J51" s="1278"/>
      <c r="K51" s="1281">
        <v>23.0</v>
      </c>
      <c r="L51" s="1278"/>
      <c r="M51" s="1281">
        <v>24.0</v>
      </c>
      <c r="N51" s="1278"/>
    </row>
    <row r="52" ht="56.25" customHeight="1">
      <c r="A52" s="1282"/>
      <c r="B52" s="1278"/>
      <c r="C52" s="1289" t="s">
        <v>5571</v>
      </c>
      <c r="D52" s="1278"/>
      <c r="E52" s="1282"/>
      <c r="F52" s="1278"/>
      <c r="G52" s="1282"/>
      <c r="H52" s="1278"/>
      <c r="I52" s="1282"/>
      <c r="J52" s="1278"/>
      <c r="K52" s="1282"/>
      <c r="L52" s="1278"/>
      <c r="M52" s="1282"/>
      <c r="N52" s="1278"/>
    </row>
    <row r="53">
      <c r="A53" s="1281">
        <v>25.0</v>
      </c>
      <c r="B53" s="1278"/>
      <c r="C53" s="1281">
        <v>26.0</v>
      </c>
      <c r="D53" s="1278"/>
      <c r="E53" s="1281">
        <v>27.0</v>
      </c>
      <c r="F53" s="1278"/>
      <c r="G53" s="1281">
        <v>28.0</v>
      </c>
      <c r="H53" s="1278"/>
      <c r="I53" s="1281">
        <v>29.0</v>
      </c>
      <c r="J53" s="1278"/>
      <c r="K53" s="1281">
        <v>30.0</v>
      </c>
      <c r="L53" s="1278"/>
      <c r="M53" s="1281">
        <v>31.0</v>
      </c>
      <c r="N53" s="1278"/>
    </row>
    <row r="54" ht="64.5" customHeight="1">
      <c r="A54" s="1282"/>
      <c r="B54" s="1278"/>
      <c r="C54" s="1282"/>
      <c r="D54" s="1278"/>
      <c r="E54" s="1282"/>
      <c r="F54" s="1278"/>
      <c r="G54" s="1282"/>
      <c r="H54" s="1278"/>
      <c r="I54" s="1282"/>
      <c r="J54" s="1278"/>
      <c r="K54" s="1282"/>
      <c r="L54" s="1278"/>
      <c r="M54" s="1282"/>
      <c r="N54" s="1278"/>
    </row>
    <row r="55">
      <c r="A55" s="1284"/>
      <c r="B55" s="1284"/>
      <c r="C55" s="1284"/>
      <c r="D55" s="1284"/>
      <c r="E55" s="1284"/>
      <c r="F55" s="1284"/>
      <c r="G55" s="1284"/>
      <c r="H55" s="1284"/>
      <c r="I55" s="1284"/>
      <c r="J55" s="1284"/>
      <c r="K55" s="1284"/>
      <c r="L55" s="1284"/>
      <c r="M55" s="1284"/>
      <c r="N55" s="1284"/>
    </row>
    <row r="56">
      <c r="A56" s="1284"/>
      <c r="B56" s="1284"/>
      <c r="C56" s="1284"/>
      <c r="D56" s="1284"/>
      <c r="E56" s="1284"/>
      <c r="F56" s="1284"/>
      <c r="G56" s="1284"/>
      <c r="H56" s="1284"/>
      <c r="I56" s="1284"/>
      <c r="J56" s="1284"/>
      <c r="K56" s="1284"/>
      <c r="L56" s="1284"/>
      <c r="M56" s="1284"/>
      <c r="N56" s="1284"/>
    </row>
    <row r="57">
      <c r="A57" s="1292" t="s">
        <v>5575</v>
      </c>
      <c r="B57" s="1277"/>
      <c r="C57" s="1277"/>
      <c r="D57" s="1277"/>
      <c r="E57" s="1277"/>
      <c r="F57" s="1277"/>
      <c r="G57" s="1277"/>
      <c r="H57" s="1277"/>
      <c r="I57" s="1277"/>
      <c r="J57" s="1277"/>
      <c r="K57" s="1277"/>
      <c r="L57" s="1277"/>
      <c r="M57" s="1277"/>
      <c r="N57" s="1278"/>
    </row>
    <row r="58">
      <c r="A58" s="1279" t="s">
        <v>5560</v>
      </c>
      <c r="B58" s="1278"/>
      <c r="C58" s="1279" t="s">
        <v>5561</v>
      </c>
      <c r="D58" s="1278"/>
      <c r="E58" s="1279" t="s">
        <v>5562</v>
      </c>
      <c r="F58" s="1278"/>
      <c r="G58" s="1279" t="s">
        <v>5563</v>
      </c>
      <c r="H58" s="1278"/>
      <c r="I58" s="1279" t="s">
        <v>5564</v>
      </c>
      <c r="J58" s="1278"/>
      <c r="K58" s="1279" t="s">
        <v>5565</v>
      </c>
      <c r="L58" s="1278"/>
      <c r="M58" s="1279" t="s">
        <v>5566</v>
      </c>
      <c r="N58" s="1278"/>
    </row>
    <row r="59">
      <c r="A59" s="1293">
        <v>1.0</v>
      </c>
      <c r="B59" s="1278"/>
      <c r="C59" s="1281">
        <v>2.0</v>
      </c>
      <c r="D59" s="1278"/>
      <c r="E59" s="1281">
        <v>3.0</v>
      </c>
      <c r="F59" s="1278"/>
      <c r="G59" s="1281">
        <v>4.0</v>
      </c>
      <c r="H59" s="1278"/>
      <c r="I59" s="1281">
        <v>5.0</v>
      </c>
      <c r="J59" s="1278"/>
      <c r="K59" s="1281">
        <v>6.0</v>
      </c>
      <c r="L59" s="1278"/>
      <c r="M59" s="1281">
        <v>7.0</v>
      </c>
      <c r="N59" s="1278"/>
    </row>
    <row r="60" ht="32.25" customHeight="1">
      <c r="A60" s="1283" t="s">
        <v>5576</v>
      </c>
      <c r="B60" s="1278"/>
      <c r="C60" s="1282"/>
      <c r="D60" s="1278"/>
      <c r="E60" s="1282"/>
      <c r="F60" s="1278"/>
      <c r="G60" s="1282"/>
      <c r="H60" s="1278"/>
      <c r="I60" s="1282"/>
      <c r="J60" s="1278"/>
      <c r="K60" s="1282"/>
      <c r="L60" s="1278"/>
      <c r="M60" s="1282"/>
      <c r="N60" s="1278"/>
    </row>
    <row r="61">
      <c r="A61" s="1281">
        <v>8.0</v>
      </c>
      <c r="B61" s="1278"/>
      <c r="C61" s="1281">
        <v>9.0</v>
      </c>
      <c r="D61" s="1278"/>
      <c r="E61" s="1281">
        <v>10.0</v>
      </c>
      <c r="F61" s="1278"/>
      <c r="G61" s="1281">
        <v>11.0</v>
      </c>
      <c r="H61" s="1278"/>
      <c r="I61" s="1281">
        <v>12.0</v>
      </c>
      <c r="J61" s="1278"/>
      <c r="K61" s="1281">
        <v>13.0</v>
      </c>
      <c r="L61" s="1278"/>
      <c r="M61" s="1281">
        <v>14.0</v>
      </c>
      <c r="N61" s="1278"/>
    </row>
    <row r="62" ht="42.0" customHeight="1">
      <c r="A62" s="1282"/>
      <c r="B62" s="1278"/>
      <c r="C62" s="1282"/>
      <c r="D62" s="1278"/>
      <c r="E62" s="1282"/>
      <c r="F62" s="1278"/>
      <c r="G62" s="1282"/>
      <c r="H62" s="1278"/>
      <c r="I62" s="1282"/>
      <c r="J62" s="1278"/>
      <c r="K62" s="1282"/>
      <c r="L62" s="1278"/>
      <c r="M62" s="1282"/>
      <c r="N62" s="1278"/>
    </row>
    <row r="63">
      <c r="A63" s="1281">
        <v>15.0</v>
      </c>
      <c r="B63" s="1278"/>
      <c r="C63" s="1281">
        <v>16.0</v>
      </c>
      <c r="D63" s="1278"/>
      <c r="E63" s="1281">
        <v>17.0</v>
      </c>
      <c r="F63" s="1278"/>
      <c r="G63" s="1281">
        <v>18.0</v>
      </c>
      <c r="H63" s="1278"/>
      <c r="I63" s="1281">
        <v>19.0</v>
      </c>
      <c r="J63" s="1278"/>
      <c r="K63" s="1281">
        <v>20.0</v>
      </c>
      <c r="L63" s="1278"/>
      <c r="M63" s="1281">
        <v>21.0</v>
      </c>
      <c r="N63" s="1278"/>
    </row>
    <row r="64" ht="44.25" customHeight="1">
      <c r="A64" s="1282"/>
      <c r="B64" s="1278"/>
      <c r="C64" s="1282"/>
      <c r="D64" s="1278"/>
      <c r="E64" s="1282"/>
      <c r="F64" s="1278"/>
      <c r="G64" s="1282"/>
      <c r="H64" s="1278"/>
      <c r="I64" s="1282"/>
      <c r="J64" s="1278"/>
      <c r="K64" s="1282"/>
      <c r="L64" s="1278"/>
      <c r="M64" s="1282"/>
      <c r="N64" s="1278"/>
    </row>
    <row r="65">
      <c r="A65" s="1281">
        <v>22.0</v>
      </c>
      <c r="B65" s="1278"/>
      <c r="C65" s="1281">
        <v>23.0</v>
      </c>
      <c r="D65" s="1278"/>
      <c r="E65" s="1281">
        <v>24.0</v>
      </c>
      <c r="F65" s="1278"/>
      <c r="G65" s="1281">
        <v>25.0</v>
      </c>
      <c r="H65" s="1278"/>
      <c r="I65" s="1281">
        <v>26.0</v>
      </c>
      <c r="J65" s="1278"/>
      <c r="K65" s="1281">
        <v>27.0</v>
      </c>
      <c r="L65" s="1278"/>
      <c r="M65" s="1281">
        <v>28.0</v>
      </c>
      <c r="N65" s="1278"/>
    </row>
    <row r="66" ht="45.0" customHeight="1">
      <c r="A66" s="1282"/>
      <c r="B66" s="1278"/>
      <c r="C66" s="1282"/>
      <c r="D66" s="1278"/>
      <c r="E66" s="1282"/>
      <c r="F66" s="1278"/>
      <c r="G66" s="1282"/>
      <c r="H66" s="1278"/>
      <c r="I66" s="1282"/>
      <c r="J66" s="1278"/>
      <c r="K66" s="1282"/>
      <c r="L66" s="1278"/>
      <c r="M66" s="1282"/>
      <c r="N66" s="1278"/>
    </row>
    <row r="67">
      <c r="A67" s="1294"/>
      <c r="B67" s="1294"/>
      <c r="C67" s="1294"/>
      <c r="D67" s="1294"/>
      <c r="E67" s="1294"/>
      <c r="F67" s="1294"/>
      <c r="G67" s="1294"/>
      <c r="H67" s="1294"/>
      <c r="I67" s="1294"/>
      <c r="J67" s="1294"/>
      <c r="K67" s="1294"/>
      <c r="L67" s="1294"/>
      <c r="M67" s="1294"/>
      <c r="N67" s="1294"/>
    </row>
    <row r="68">
      <c r="A68" s="1295" t="s">
        <v>5577</v>
      </c>
      <c r="B68" s="1277"/>
      <c r="C68" s="1277"/>
      <c r="D68" s="1277"/>
      <c r="E68" s="1277"/>
      <c r="F68" s="1277"/>
      <c r="G68" s="1277"/>
      <c r="H68" s="1277"/>
      <c r="I68" s="1277"/>
      <c r="J68" s="1277"/>
      <c r="K68" s="1277"/>
      <c r="L68" s="1277"/>
      <c r="M68" s="1277"/>
      <c r="N68" s="1278"/>
    </row>
    <row r="69">
      <c r="A69" s="1279" t="s">
        <v>5560</v>
      </c>
      <c r="B69" s="1278"/>
      <c r="C69" s="1279" t="s">
        <v>5561</v>
      </c>
      <c r="D69" s="1278"/>
      <c r="E69" s="1279" t="s">
        <v>5562</v>
      </c>
      <c r="F69" s="1278"/>
      <c r="G69" s="1279" t="s">
        <v>5563</v>
      </c>
      <c r="H69" s="1278"/>
      <c r="I69" s="1279" t="s">
        <v>5564</v>
      </c>
      <c r="J69" s="1278"/>
      <c r="K69" s="1279" t="s">
        <v>5565</v>
      </c>
      <c r="L69" s="1278"/>
      <c r="M69" s="1279" t="s">
        <v>5566</v>
      </c>
      <c r="N69" s="1278"/>
    </row>
    <row r="70">
      <c r="A70" s="1293">
        <v>1.0</v>
      </c>
      <c r="B70" s="1278"/>
      <c r="C70" s="1281">
        <v>2.0</v>
      </c>
      <c r="D70" s="1278"/>
      <c r="E70" s="1281">
        <v>3.0</v>
      </c>
      <c r="F70" s="1278"/>
      <c r="G70" s="1281">
        <v>4.0</v>
      </c>
      <c r="H70" s="1278"/>
      <c r="I70" s="1281">
        <v>5.0</v>
      </c>
      <c r="J70" s="1278"/>
      <c r="K70" s="1281">
        <v>6.0</v>
      </c>
      <c r="L70" s="1278"/>
      <c r="M70" s="1281">
        <v>7.0</v>
      </c>
      <c r="N70" s="1278"/>
    </row>
    <row r="71" ht="63.75" customHeight="1">
      <c r="A71" s="1282"/>
      <c r="B71" s="1278"/>
      <c r="C71" s="1282"/>
      <c r="D71" s="1278"/>
      <c r="E71" s="1283" t="s">
        <v>5578</v>
      </c>
      <c r="F71" s="1278"/>
      <c r="G71" s="1282"/>
      <c r="H71" s="1278"/>
      <c r="I71" s="1282"/>
      <c r="J71" s="1278"/>
      <c r="K71" s="1282"/>
      <c r="L71" s="1278"/>
      <c r="M71" s="1282"/>
      <c r="N71" s="1278"/>
    </row>
    <row r="72">
      <c r="A72" s="1281">
        <v>8.0</v>
      </c>
      <c r="B72" s="1278"/>
      <c r="C72" s="1281">
        <v>9.0</v>
      </c>
      <c r="D72" s="1278"/>
      <c r="E72" s="1281">
        <v>10.0</v>
      </c>
      <c r="F72" s="1278"/>
      <c r="G72" s="1281">
        <v>11.0</v>
      </c>
      <c r="H72" s="1278"/>
      <c r="I72" s="1281">
        <v>12.0</v>
      </c>
      <c r="J72" s="1278"/>
      <c r="K72" s="1281">
        <v>13.0</v>
      </c>
      <c r="L72" s="1278"/>
      <c r="M72" s="1281">
        <v>14.0</v>
      </c>
      <c r="N72" s="1278"/>
    </row>
    <row r="73" ht="60.0" customHeight="1">
      <c r="A73" s="1282"/>
      <c r="B73" s="1278"/>
      <c r="C73" s="1282"/>
      <c r="D73" s="1278"/>
      <c r="E73" s="1282"/>
      <c r="F73" s="1278"/>
      <c r="G73" s="1282"/>
      <c r="H73" s="1278"/>
      <c r="I73" s="1282"/>
      <c r="J73" s="1278"/>
      <c r="K73" s="1282"/>
      <c r="L73" s="1278"/>
      <c r="M73" s="1282"/>
      <c r="N73" s="1278"/>
    </row>
    <row r="74">
      <c r="A74" s="1281">
        <v>15.0</v>
      </c>
      <c r="B74" s="1278"/>
      <c r="C74" s="1281">
        <v>16.0</v>
      </c>
      <c r="D74" s="1278"/>
      <c r="E74" s="1281">
        <v>17.0</v>
      </c>
      <c r="F74" s="1278"/>
      <c r="G74" s="1281">
        <v>18.0</v>
      </c>
      <c r="H74" s="1278"/>
      <c r="I74" s="1281">
        <v>19.0</v>
      </c>
      <c r="J74" s="1278"/>
      <c r="K74" s="1281">
        <v>20.0</v>
      </c>
      <c r="L74" s="1278"/>
      <c r="M74" s="1281">
        <v>21.0</v>
      </c>
      <c r="N74" s="1278"/>
    </row>
    <row r="75" ht="60.75" customHeight="1">
      <c r="A75" s="1283" t="s">
        <v>5579</v>
      </c>
      <c r="B75" s="1278"/>
      <c r="C75" s="1282"/>
      <c r="D75" s="1278"/>
      <c r="E75" s="1282"/>
      <c r="F75" s="1278"/>
      <c r="G75" s="1282"/>
      <c r="H75" s="1278"/>
      <c r="I75" s="1283" t="s">
        <v>5580</v>
      </c>
      <c r="J75" s="1278"/>
      <c r="K75" s="1282"/>
      <c r="L75" s="1278"/>
      <c r="M75" s="1282"/>
      <c r="N75" s="1278"/>
    </row>
    <row r="76">
      <c r="A76" s="1281">
        <v>22.0</v>
      </c>
      <c r="B76" s="1278"/>
      <c r="C76" s="1281">
        <v>23.0</v>
      </c>
      <c r="D76" s="1278"/>
      <c r="E76" s="1281">
        <v>24.0</v>
      </c>
      <c r="F76" s="1278"/>
      <c r="G76" s="1281">
        <v>25.0</v>
      </c>
      <c r="H76" s="1278"/>
      <c r="I76" s="1281">
        <v>26.0</v>
      </c>
      <c r="J76" s="1278"/>
      <c r="K76" s="1281">
        <v>27.0</v>
      </c>
      <c r="L76" s="1278"/>
      <c r="M76" s="1281">
        <v>28.0</v>
      </c>
      <c r="N76" s="1278"/>
    </row>
    <row r="77" ht="60.0" customHeight="1">
      <c r="A77" s="1282"/>
      <c r="B77" s="1278"/>
      <c r="C77" s="1282"/>
      <c r="D77" s="1278"/>
      <c r="E77" s="1282"/>
      <c r="F77" s="1278"/>
      <c r="G77" s="1282"/>
      <c r="H77" s="1278"/>
      <c r="I77" s="1282"/>
      <c r="J77" s="1278"/>
      <c r="K77" s="1282"/>
      <c r="L77" s="1278"/>
      <c r="M77" s="1282"/>
      <c r="N77" s="1278"/>
    </row>
    <row r="78">
      <c r="A78" s="1281">
        <v>29.0</v>
      </c>
      <c r="B78" s="1278"/>
      <c r="C78" s="1281">
        <v>30.0</v>
      </c>
      <c r="D78" s="1278"/>
      <c r="E78" s="1281">
        <v>31.0</v>
      </c>
      <c r="F78" s="1278"/>
      <c r="G78" s="1280"/>
      <c r="H78" s="1278"/>
      <c r="I78" s="1280"/>
      <c r="J78" s="1278"/>
      <c r="K78" s="1280"/>
      <c r="L78" s="1278"/>
      <c r="M78" s="1280"/>
      <c r="N78" s="1278"/>
    </row>
    <row r="79" ht="68.25" customHeight="1">
      <c r="A79" s="1282"/>
      <c r="B79" s="1278"/>
      <c r="C79" s="1282"/>
      <c r="D79" s="1278"/>
      <c r="E79" s="1282"/>
      <c r="F79" s="1278"/>
      <c r="G79" s="1280"/>
      <c r="H79" s="1278"/>
      <c r="I79" s="1280"/>
      <c r="J79" s="1278"/>
      <c r="K79" s="1280"/>
      <c r="L79" s="1278"/>
      <c r="M79" s="1280"/>
      <c r="N79" s="1278"/>
    </row>
  </sheetData>
  <mergeCells count="475">
    <mergeCell ref="A7:B7"/>
    <mergeCell ref="C8:D8"/>
    <mergeCell ref="E8:F8"/>
    <mergeCell ref="G8:H8"/>
    <mergeCell ref="I8:J8"/>
    <mergeCell ref="K8:L8"/>
    <mergeCell ref="M8:N8"/>
    <mergeCell ref="A8:B8"/>
    <mergeCell ref="C9:D9"/>
    <mergeCell ref="E9:F9"/>
    <mergeCell ref="G9:H9"/>
    <mergeCell ref="I9:J9"/>
    <mergeCell ref="K9:L9"/>
    <mergeCell ref="M9:N9"/>
    <mergeCell ref="A9:B9"/>
    <mergeCell ref="C10:D10"/>
    <mergeCell ref="E10:F10"/>
    <mergeCell ref="G10:H10"/>
    <mergeCell ref="I10:J10"/>
    <mergeCell ref="K10:L10"/>
    <mergeCell ref="M10:N10"/>
    <mergeCell ref="A10:B10"/>
    <mergeCell ref="C11:D11"/>
    <mergeCell ref="E11:F11"/>
    <mergeCell ref="G11:H11"/>
    <mergeCell ref="I11:J11"/>
    <mergeCell ref="K11:L11"/>
    <mergeCell ref="M11:N11"/>
    <mergeCell ref="K16:L16"/>
    <mergeCell ref="M16:N16"/>
    <mergeCell ref="K15:L15"/>
    <mergeCell ref="M15:N15"/>
    <mergeCell ref="A16:B16"/>
    <mergeCell ref="C16:D16"/>
    <mergeCell ref="E16:F16"/>
    <mergeCell ref="G16:H16"/>
    <mergeCell ref="I16:J16"/>
    <mergeCell ref="A17:B17"/>
    <mergeCell ref="C17:D17"/>
    <mergeCell ref="E17:F17"/>
    <mergeCell ref="G17:H17"/>
    <mergeCell ref="I17:J17"/>
    <mergeCell ref="K17:L17"/>
    <mergeCell ref="M17:N17"/>
    <mergeCell ref="A18:B18"/>
    <mergeCell ref="C18:D18"/>
    <mergeCell ref="E18:F18"/>
    <mergeCell ref="G18:H18"/>
    <mergeCell ref="I18:J18"/>
    <mergeCell ref="K18:L18"/>
    <mergeCell ref="M18:N18"/>
    <mergeCell ref="A19:B19"/>
    <mergeCell ref="C19:D19"/>
    <mergeCell ref="E19:F19"/>
    <mergeCell ref="G19:H19"/>
    <mergeCell ref="I19:J19"/>
    <mergeCell ref="K19:L19"/>
    <mergeCell ref="M19:N19"/>
    <mergeCell ref="A20:B20"/>
    <mergeCell ref="C20:D20"/>
    <mergeCell ref="E20:F20"/>
    <mergeCell ref="G20:H20"/>
    <mergeCell ref="I20:J20"/>
    <mergeCell ref="K20:L20"/>
    <mergeCell ref="M20:N20"/>
    <mergeCell ref="A21:B21"/>
    <mergeCell ref="C21:D21"/>
    <mergeCell ref="E21:F21"/>
    <mergeCell ref="G21:H21"/>
    <mergeCell ref="I21:J21"/>
    <mergeCell ref="K21:L21"/>
    <mergeCell ref="M21:N21"/>
    <mergeCell ref="A22:B22"/>
    <mergeCell ref="C22:D22"/>
    <mergeCell ref="E22:F22"/>
    <mergeCell ref="G22:H22"/>
    <mergeCell ref="I22:J22"/>
    <mergeCell ref="K22:L22"/>
    <mergeCell ref="M22:N22"/>
    <mergeCell ref="A23:B23"/>
    <mergeCell ref="C23:D23"/>
    <mergeCell ref="E23:F23"/>
    <mergeCell ref="G23:H23"/>
    <mergeCell ref="I23:J23"/>
    <mergeCell ref="K23:L23"/>
    <mergeCell ref="M23:N23"/>
    <mergeCell ref="A24:B24"/>
    <mergeCell ref="C24:D24"/>
    <mergeCell ref="E24:F24"/>
    <mergeCell ref="G24:H24"/>
    <mergeCell ref="I24:J24"/>
    <mergeCell ref="K24:L24"/>
    <mergeCell ref="M24:N24"/>
    <mergeCell ref="A11:B11"/>
    <mergeCell ref="A12:B12"/>
    <mergeCell ref="C12:D12"/>
    <mergeCell ref="E12:F12"/>
    <mergeCell ref="G12:H12"/>
    <mergeCell ref="I12:J12"/>
    <mergeCell ref="K12:L12"/>
    <mergeCell ref="M12:N12"/>
    <mergeCell ref="A14:N14"/>
    <mergeCell ref="A15:B15"/>
    <mergeCell ref="C15:D15"/>
    <mergeCell ref="E15:F15"/>
    <mergeCell ref="G15:H15"/>
    <mergeCell ref="I15:J15"/>
    <mergeCell ref="A25:B25"/>
    <mergeCell ref="C25:D25"/>
    <mergeCell ref="E25:F25"/>
    <mergeCell ref="G25:H25"/>
    <mergeCell ref="I25:J25"/>
    <mergeCell ref="K25:L25"/>
    <mergeCell ref="M25:N25"/>
    <mergeCell ref="A26:B26"/>
    <mergeCell ref="C26:D26"/>
    <mergeCell ref="E26:F26"/>
    <mergeCell ref="G26:H26"/>
    <mergeCell ref="I26:J26"/>
    <mergeCell ref="K26:L26"/>
    <mergeCell ref="M26:N26"/>
    <mergeCell ref="A27:B27"/>
    <mergeCell ref="C27:D27"/>
    <mergeCell ref="E27:F27"/>
    <mergeCell ref="G27:H27"/>
    <mergeCell ref="I27:J27"/>
    <mergeCell ref="K27:L27"/>
    <mergeCell ref="M27:N27"/>
    <mergeCell ref="C28:D28"/>
    <mergeCell ref="E28:F28"/>
    <mergeCell ref="G28:H28"/>
    <mergeCell ref="I28:J28"/>
    <mergeCell ref="K28:L28"/>
    <mergeCell ref="M28:N28"/>
    <mergeCell ref="A30:N30"/>
    <mergeCell ref="A32:B32"/>
    <mergeCell ref="C33:D33"/>
    <mergeCell ref="E33:F33"/>
    <mergeCell ref="G33:H33"/>
    <mergeCell ref="I33:J33"/>
    <mergeCell ref="K33:L33"/>
    <mergeCell ref="M33:N33"/>
    <mergeCell ref="A33:B33"/>
    <mergeCell ref="C34:D34"/>
    <mergeCell ref="E34:F34"/>
    <mergeCell ref="G34:H34"/>
    <mergeCell ref="I34:J34"/>
    <mergeCell ref="K34:L34"/>
    <mergeCell ref="M34:N34"/>
    <mergeCell ref="A34:B34"/>
    <mergeCell ref="C35:D35"/>
    <mergeCell ref="E35:F35"/>
    <mergeCell ref="G35:H35"/>
    <mergeCell ref="I35:J35"/>
    <mergeCell ref="K35:L35"/>
    <mergeCell ref="M35:N35"/>
    <mergeCell ref="A35:B35"/>
    <mergeCell ref="C36:D36"/>
    <mergeCell ref="E36:F36"/>
    <mergeCell ref="G36:H36"/>
    <mergeCell ref="I36:J36"/>
    <mergeCell ref="K36:L36"/>
    <mergeCell ref="M36:N36"/>
    <mergeCell ref="A36:B36"/>
    <mergeCell ref="C37:D37"/>
    <mergeCell ref="E37:F37"/>
    <mergeCell ref="G37:H37"/>
    <mergeCell ref="I37:J37"/>
    <mergeCell ref="K37:L37"/>
    <mergeCell ref="M37:N37"/>
    <mergeCell ref="A37:B37"/>
    <mergeCell ref="C38:D38"/>
    <mergeCell ref="E38:F38"/>
    <mergeCell ref="G38:H38"/>
    <mergeCell ref="I38:J38"/>
    <mergeCell ref="K38:L38"/>
    <mergeCell ref="M38:N38"/>
    <mergeCell ref="A38:B38"/>
    <mergeCell ref="C39:D39"/>
    <mergeCell ref="E39:F39"/>
    <mergeCell ref="G39:H39"/>
    <mergeCell ref="I39:J39"/>
    <mergeCell ref="K39:L39"/>
    <mergeCell ref="M39:N39"/>
    <mergeCell ref="A39:B39"/>
    <mergeCell ref="C40:D40"/>
    <mergeCell ref="E40:F40"/>
    <mergeCell ref="G40:H40"/>
    <mergeCell ref="I40:J40"/>
    <mergeCell ref="K40:L40"/>
    <mergeCell ref="M40:N40"/>
    <mergeCell ref="A28:B28"/>
    <mergeCell ref="C31:D31"/>
    <mergeCell ref="E31:F31"/>
    <mergeCell ref="G31:H31"/>
    <mergeCell ref="I31:J31"/>
    <mergeCell ref="K31:L31"/>
    <mergeCell ref="M31:N31"/>
    <mergeCell ref="A31:B31"/>
    <mergeCell ref="C32:D32"/>
    <mergeCell ref="E32:F32"/>
    <mergeCell ref="G32:H32"/>
    <mergeCell ref="I32:J32"/>
    <mergeCell ref="K32:L32"/>
    <mergeCell ref="M32:N32"/>
    <mergeCell ref="A40:B40"/>
    <mergeCell ref="A41:B41"/>
    <mergeCell ref="C41:D41"/>
    <mergeCell ref="E41:F41"/>
    <mergeCell ref="G41:H41"/>
    <mergeCell ref="I41:J41"/>
    <mergeCell ref="K41:L41"/>
    <mergeCell ref="M41:N41"/>
    <mergeCell ref="A43:N43"/>
    <mergeCell ref="A44:B44"/>
    <mergeCell ref="C44:D44"/>
    <mergeCell ref="E44:F44"/>
    <mergeCell ref="G44:H44"/>
    <mergeCell ref="I44:J44"/>
    <mergeCell ref="K45:L45"/>
    <mergeCell ref="M45:N45"/>
    <mergeCell ref="K44:L44"/>
    <mergeCell ref="M44:N44"/>
    <mergeCell ref="A45:B45"/>
    <mergeCell ref="C45:D45"/>
    <mergeCell ref="E45:F45"/>
    <mergeCell ref="G45:H45"/>
    <mergeCell ref="I45:J45"/>
    <mergeCell ref="A46:B46"/>
    <mergeCell ref="C46:D46"/>
    <mergeCell ref="E46:F46"/>
    <mergeCell ref="G46:H46"/>
    <mergeCell ref="I46:J46"/>
    <mergeCell ref="K46:L46"/>
    <mergeCell ref="M46:N46"/>
    <mergeCell ref="A47:B47"/>
    <mergeCell ref="C47:D47"/>
    <mergeCell ref="E47:F47"/>
    <mergeCell ref="G47:H47"/>
    <mergeCell ref="I47:J47"/>
    <mergeCell ref="K47:L47"/>
    <mergeCell ref="M47:N47"/>
    <mergeCell ref="A48:B48"/>
    <mergeCell ref="C48:D48"/>
    <mergeCell ref="E48:F48"/>
    <mergeCell ref="G48:H48"/>
    <mergeCell ref="I48:J48"/>
    <mergeCell ref="K48:L48"/>
    <mergeCell ref="M48:N48"/>
    <mergeCell ref="A49:B49"/>
    <mergeCell ref="C49:D49"/>
    <mergeCell ref="E49:F49"/>
    <mergeCell ref="G49:H49"/>
    <mergeCell ref="I49:J49"/>
    <mergeCell ref="K49:L49"/>
    <mergeCell ref="M49:N49"/>
    <mergeCell ref="A50:B50"/>
    <mergeCell ref="C50:D50"/>
    <mergeCell ref="E50:F50"/>
    <mergeCell ref="G50:H50"/>
    <mergeCell ref="I50:J50"/>
    <mergeCell ref="K50:L50"/>
    <mergeCell ref="M50:N50"/>
    <mergeCell ref="A51:B51"/>
    <mergeCell ref="C51:D51"/>
    <mergeCell ref="E51:F51"/>
    <mergeCell ref="G51:H51"/>
    <mergeCell ref="I51:J51"/>
    <mergeCell ref="K51:L51"/>
    <mergeCell ref="M51:N51"/>
    <mergeCell ref="A52:B52"/>
    <mergeCell ref="C52:D52"/>
    <mergeCell ref="E52:F52"/>
    <mergeCell ref="G52:H52"/>
    <mergeCell ref="I52:J52"/>
    <mergeCell ref="K52:L52"/>
    <mergeCell ref="M52:N52"/>
    <mergeCell ref="A53:B53"/>
    <mergeCell ref="C53:D53"/>
    <mergeCell ref="E53:F53"/>
    <mergeCell ref="G53:H53"/>
    <mergeCell ref="I53:J53"/>
    <mergeCell ref="K53:L53"/>
    <mergeCell ref="M53:N53"/>
    <mergeCell ref="A77:B77"/>
    <mergeCell ref="C77:D77"/>
    <mergeCell ref="E77:F77"/>
    <mergeCell ref="G77:H77"/>
    <mergeCell ref="I77:J77"/>
    <mergeCell ref="K77:L77"/>
    <mergeCell ref="M77:N77"/>
    <mergeCell ref="A78:B78"/>
    <mergeCell ref="C78:D78"/>
    <mergeCell ref="E78:F78"/>
    <mergeCell ref="G78:H78"/>
    <mergeCell ref="I78:J78"/>
    <mergeCell ref="K78:L78"/>
    <mergeCell ref="M78:N78"/>
    <mergeCell ref="A65:B65"/>
    <mergeCell ref="A66:B66"/>
    <mergeCell ref="C66:D66"/>
    <mergeCell ref="E66:F66"/>
    <mergeCell ref="G66:H66"/>
    <mergeCell ref="I66:J66"/>
    <mergeCell ref="K66:L66"/>
    <mergeCell ref="K69:L69"/>
    <mergeCell ref="M69:N69"/>
    <mergeCell ref="M66:N66"/>
    <mergeCell ref="A68:N68"/>
    <mergeCell ref="A69:B69"/>
    <mergeCell ref="C69:D69"/>
    <mergeCell ref="E69:F69"/>
    <mergeCell ref="G69:H69"/>
    <mergeCell ref="I69:J69"/>
    <mergeCell ref="A70:B70"/>
    <mergeCell ref="C70:D70"/>
    <mergeCell ref="E70:F70"/>
    <mergeCell ref="G70:H70"/>
    <mergeCell ref="I70:J70"/>
    <mergeCell ref="K70:L70"/>
    <mergeCell ref="M70:N70"/>
    <mergeCell ref="A71:B71"/>
    <mergeCell ref="C71:D71"/>
    <mergeCell ref="E71:F71"/>
    <mergeCell ref="G71:H71"/>
    <mergeCell ref="I71:J71"/>
    <mergeCell ref="K71:L71"/>
    <mergeCell ref="M71:N71"/>
    <mergeCell ref="A72:B72"/>
    <mergeCell ref="C72:D72"/>
    <mergeCell ref="E72:F72"/>
    <mergeCell ref="G72:H72"/>
    <mergeCell ref="I72:J72"/>
    <mergeCell ref="K72:L72"/>
    <mergeCell ref="M72:N72"/>
    <mergeCell ref="A79:B79"/>
    <mergeCell ref="C79:D79"/>
    <mergeCell ref="E79:F79"/>
    <mergeCell ref="G79:H79"/>
    <mergeCell ref="I79:J79"/>
    <mergeCell ref="K79:L79"/>
    <mergeCell ref="M79:N79"/>
    <mergeCell ref="C54:D54"/>
    <mergeCell ref="E54:F54"/>
    <mergeCell ref="G54:H54"/>
    <mergeCell ref="I54:J54"/>
    <mergeCell ref="K54:L54"/>
    <mergeCell ref="M54:N54"/>
    <mergeCell ref="A57:N57"/>
    <mergeCell ref="A54:B54"/>
    <mergeCell ref="C58:D58"/>
    <mergeCell ref="E58:F58"/>
    <mergeCell ref="G58:H58"/>
    <mergeCell ref="I58:J58"/>
    <mergeCell ref="K58:L58"/>
    <mergeCell ref="M58:N58"/>
    <mergeCell ref="A58:B58"/>
    <mergeCell ref="C59:D59"/>
    <mergeCell ref="E59:F59"/>
    <mergeCell ref="G59:H59"/>
    <mergeCell ref="I59:J59"/>
    <mergeCell ref="K59:L59"/>
    <mergeCell ref="M59:N59"/>
    <mergeCell ref="A59:B59"/>
    <mergeCell ref="C60:D60"/>
    <mergeCell ref="E60:F60"/>
    <mergeCell ref="G60:H60"/>
    <mergeCell ref="I60:J60"/>
    <mergeCell ref="K60:L60"/>
    <mergeCell ref="M60:N60"/>
    <mergeCell ref="A60:B60"/>
    <mergeCell ref="C61:D61"/>
    <mergeCell ref="E61:F61"/>
    <mergeCell ref="G61:H61"/>
    <mergeCell ref="I61:J61"/>
    <mergeCell ref="K61:L61"/>
    <mergeCell ref="M61:N61"/>
    <mergeCell ref="A61:B61"/>
    <mergeCell ref="C62:D62"/>
    <mergeCell ref="E62:F62"/>
    <mergeCell ref="G62:H62"/>
    <mergeCell ref="I62:J62"/>
    <mergeCell ref="K62:L62"/>
    <mergeCell ref="M62:N62"/>
    <mergeCell ref="A62:B62"/>
    <mergeCell ref="C63:D63"/>
    <mergeCell ref="E63:F63"/>
    <mergeCell ref="G63:H63"/>
    <mergeCell ref="I63:J63"/>
    <mergeCell ref="K63:L63"/>
    <mergeCell ref="M63:N63"/>
    <mergeCell ref="A63:B63"/>
    <mergeCell ref="C64:D64"/>
    <mergeCell ref="E64:F64"/>
    <mergeCell ref="G64:H64"/>
    <mergeCell ref="I64:J64"/>
    <mergeCell ref="K64:L64"/>
    <mergeCell ref="M64:N64"/>
    <mergeCell ref="A1:N1"/>
    <mergeCell ref="C2:D2"/>
    <mergeCell ref="E2:F2"/>
    <mergeCell ref="G2:H2"/>
    <mergeCell ref="I2:J2"/>
    <mergeCell ref="K2:L2"/>
    <mergeCell ref="M2:N2"/>
    <mergeCell ref="A2:B2"/>
    <mergeCell ref="C3:D3"/>
    <mergeCell ref="E3:F3"/>
    <mergeCell ref="G3:H3"/>
    <mergeCell ref="I3:J3"/>
    <mergeCell ref="K3:L3"/>
    <mergeCell ref="M3:N3"/>
    <mergeCell ref="A3:B3"/>
    <mergeCell ref="C4:D4"/>
    <mergeCell ref="E4:F4"/>
    <mergeCell ref="G4:H4"/>
    <mergeCell ref="I4:J4"/>
    <mergeCell ref="K4:L4"/>
    <mergeCell ref="M4:N4"/>
    <mergeCell ref="A4:B4"/>
    <mergeCell ref="C5:D5"/>
    <mergeCell ref="E5:F5"/>
    <mergeCell ref="G5:H5"/>
    <mergeCell ref="I5:J5"/>
    <mergeCell ref="K5:L5"/>
    <mergeCell ref="M5:N5"/>
    <mergeCell ref="A5:B5"/>
    <mergeCell ref="C6:D6"/>
    <mergeCell ref="E6:F6"/>
    <mergeCell ref="G6:H6"/>
    <mergeCell ref="I6:J6"/>
    <mergeCell ref="K6:L6"/>
    <mergeCell ref="M6:N6"/>
    <mergeCell ref="A6:B6"/>
    <mergeCell ref="C7:D7"/>
    <mergeCell ref="E7:F7"/>
    <mergeCell ref="G7:H7"/>
    <mergeCell ref="I7:J7"/>
    <mergeCell ref="K7:L7"/>
    <mergeCell ref="M7:N7"/>
    <mergeCell ref="A64:B64"/>
    <mergeCell ref="C65:D65"/>
    <mergeCell ref="E65:F65"/>
    <mergeCell ref="G65:H65"/>
    <mergeCell ref="I65:J65"/>
    <mergeCell ref="K65:L65"/>
    <mergeCell ref="M65:N65"/>
    <mergeCell ref="A73:B73"/>
    <mergeCell ref="C73:D73"/>
    <mergeCell ref="E73:F73"/>
    <mergeCell ref="G73:H73"/>
    <mergeCell ref="I73:J73"/>
    <mergeCell ref="K73:L73"/>
    <mergeCell ref="M73:N73"/>
    <mergeCell ref="A74:B74"/>
    <mergeCell ref="C74:D74"/>
    <mergeCell ref="E74:F74"/>
    <mergeCell ref="G74:H74"/>
    <mergeCell ref="I74:J74"/>
    <mergeCell ref="K74:L74"/>
    <mergeCell ref="M74:N74"/>
    <mergeCell ref="A75:B75"/>
    <mergeCell ref="C75:D75"/>
    <mergeCell ref="E75:F75"/>
    <mergeCell ref="G75:H75"/>
    <mergeCell ref="I75:J75"/>
    <mergeCell ref="K75:L75"/>
    <mergeCell ref="M75:N75"/>
    <mergeCell ref="A76:B76"/>
    <mergeCell ref="C76:D76"/>
    <mergeCell ref="E76:F76"/>
    <mergeCell ref="G76:H76"/>
    <mergeCell ref="I76:J76"/>
    <mergeCell ref="K76:L76"/>
    <mergeCell ref="M76:N76"/>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43"/>
    <col customWidth="1" min="2" max="2" width="15.14"/>
    <col customWidth="1" min="3" max="3" width="23.71"/>
    <col customWidth="1" min="4" max="4" width="13.86"/>
    <col customWidth="1" min="5" max="5" width="11.29"/>
    <col customWidth="1" min="6" max="6" width="10.71"/>
    <col customWidth="1" min="7" max="7" width="10.0"/>
    <col customWidth="1" min="8" max="9" width="17.14"/>
    <col customWidth="1" min="10" max="10" width="12.14"/>
    <col customWidth="1" min="11" max="11" width="13.29"/>
    <col customWidth="1" min="12" max="12" width="21.43"/>
    <col customWidth="1" min="13" max="13" width="17.43"/>
    <col customWidth="1" min="14" max="14" width="24.0"/>
    <col customWidth="1" min="15" max="16" width="11.14"/>
    <col customWidth="1" min="17" max="17" width="15.29"/>
    <col customWidth="1" min="18" max="18" width="27.57"/>
    <col customWidth="1" min="19" max="19" width="16.71"/>
    <col customWidth="1" min="20" max="20" width="9.43"/>
    <col customWidth="1" min="21" max="21" width="31.29"/>
    <col customWidth="1" min="22" max="22" width="57.57"/>
    <col customWidth="1" min="23" max="23" width="37.14"/>
    <col customWidth="1" min="24" max="24" width="12.71"/>
    <col customWidth="1" min="25" max="25" width="12.57"/>
    <col customWidth="1" min="26" max="26" width="22.29"/>
    <col customWidth="1" min="27" max="27" width="18.43"/>
    <col customWidth="1" min="28" max="28" width="14.86"/>
    <col customWidth="1" min="29" max="29" width="13.43"/>
    <col customWidth="1" min="30" max="30" width="12.71"/>
    <col customWidth="1" min="31" max="31" width="12.86"/>
    <col customWidth="1" min="32" max="32" width="12.14"/>
    <col customWidth="1" min="33" max="33" width="14.29"/>
    <col customWidth="1" min="34" max="34" width="66.14"/>
    <col customWidth="1" min="35" max="35" width="89.0"/>
  </cols>
  <sheetData>
    <row r="1">
      <c r="A1" s="829" t="s">
        <v>5581</v>
      </c>
      <c r="B1" s="829" t="s">
        <v>5582</v>
      </c>
      <c r="C1" s="829" t="s">
        <v>5583</v>
      </c>
      <c r="D1" s="829" t="s">
        <v>5584</v>
      </c>
      <c r="E1" s="829" t="s">
        <v>5585</v>
      </c>
      <c r="F1" s="829" t="s">
        <v>5586</v>
      </c>
      <c r="G1" s="829" t="s">
        <v>5587</v>
      </c>
      <c r="H1" s="829" t="s">
        <v>5588</v>
      </c>
      <c r="I1" s="829" t="s">
        <v>5589</v>
      </c>
      <c r="J1" s="829" t="s">
        <v>5590</v>
      </c>
      <c r="K1" s="829" t="s">
        <v>5591</v>
      </c>
      <c r="L1" s="829" t="s">
        <v>5592</v>
      </c>
      <c r="M1" s="829" t="s">
        <v>5593</v>
      </c>
      <c r="N1" s="829" t="s">
        <v>5594</v>
      </c>
      <c r="O1" s="829" t="s">
        <v>5595</v>
      </c>
      <c r="P1" s="829" t="s">
        <v>5596</v>
      </c>
      <c r="Q1" s="829" t="s">
        <v>5597</v>
      </c>
      <c r="R1" s="829" t="s">
        <v>5598</v>
      </c>
      <c r="S1" s="829" t="s">
        <v>5599</v>
      </c>
      <c r="T1" s="829"/>
      <c r="U1" s="829" t="s">
        <v>5600</v>
      </c>
      <c r="V1" s="829" t="s">
        <v>5601</v>
      </c>
      <c r="W1" s="829" t="s">
        <v>5602</v>
      </c>
      <c r="X1" s="829" t="s">
        <v>5603</v>
      </c>
      <c r="Y1" s="829" t="s">
        <v>5604</v>
      </c>
      <c r="Z1" s="829" t="s">
        <v>5605</v>
      </c>
      <c r="AA1" s="829" t="s">
        <v>5606</v>
      </c>
      <c r="AB1" s="829" t="s">
        <v>5607</v>
      </c>
      <c r="AC1" s="829" t="s">
        <v>5608</v>
      </c>
      <c r="AD1" s="829" t="s">
        <v>5609</v>
      </c>
      <c r="AE1" s="829" t="s">
        <v>5610</v>
      </c>
      <c r="AF1" s="829" t="s">
        <v>5611</v>
      </c>
      <c r="AG1" s="829" t="s">
        <v>5612</v>
      </c>
      <c r="AH1" s="829" t="s">
        <v>3631</v>
      </c>
      <c r="AI1" s="829" t="s">
        <v>5613</v>
      </c>
      <c r="AJ1" s="823"/>
      <c r="AK1" s="823"/>
      <c r="AL1" s="823"/>
    </row>
    <row r="2" ht="15.75" customHeight="1">
      <c r="A2" s="1296" t="s">
        <v>5614</v>
      </c>
      <c r="B2" s="1296" t="s">
        <v>5615</v>
      </c>
      <c r="C2" s="1296" t="s">
        <v>5616</v>
      </c>
      <c r="D2" s="11">
        <v>12.0</v>
      </c>
      <c r="E2" s="11">
        <v>2.0</v>
      </c>
      <c r="F2" s="11">
        <v>3.0</v>
      </c>
      <c r="G2" s="1296">
        <v>17.0</v>
      </c>
      <c r="H2" s="1296">
        <v>3.0</v>
      </c>
      <c r="I2" s="1296" t="s">
        <v>5617</v>
      </c>
      <c r="J2" s="1297">
        <v>40.0</v>
      </c>
      <c r="K2" s="1297" t="s">
        <v>5618</v>
      </c>
      <c r="L2" s="1297">
        <v>0.0</v>
      </c>
      <c r="M2" s="1297">
        <v>6.0</v>
      </c>
      <c r="N2" s="1297">
        <v>0.0</v>
      </c>
      <c r="O2" s="1297">
        <v>0.0</v>
      </c>
      <c r="P2" s="1297"/>
      <c r="Q2" s="758" t="s">
        <v>5619</v>
      </c>
      <c r="R2" s="11" t="s">
        <v>113</v>
      </c>
      <c r="S2" s="11" t="s">
        <v>113</v>
      </c>
      <c r="T2" s="11"/>
      <c r="U2" s="1296" t="s">
        <v>5620</v>
      </c>
      <c r="V2" s="1296" t="s">
        <v>5621</v>
      </c>
      <c r="W2" s="1296" t="s">
        <v>47</v>
      </c>
      <c r="X2" s="1297" t="s">
        <v>5622</v>
      </c>
      <c r="Y2" s="1296" t="s">
        <v>113</v>
      </c>
      <c r="Z2" s="1296" t="s">
        <v>47</v>
      </c>
      <c r="AA2" s="1296" t="s">
        <v>5623</v>
      </c>
      <c r="AB2" s="11" t="s">
        <v>5624</v>
      </c>
      <c r="AC2" s="1296" t="s">
        <v>113</v>
      </c>
      <c r="AD2" s="1296" t="s">
        <v>47</v>
      </c>
      <c r="AE2" s="1298">
        <v>1.0</v>
      </c>
      <c r="AF2" s="1299">
        <v>43651.0</v>
      </c>
      <c r="AG2" s="1297">
        <v>1.0</v>
      </c>
      <c r="AI2" s="1296" t="s">
        <v>5625</v>
      </c>
    </row>
    <row r="3" ht="15.75" customHeight="1">
      <c r="A3" s="1296" t="s">
        <v>5626</v>
      </c>
      <c r="B3" s="1296" t="s">
        <v>5627</v>
      </c>
      <c r="C3" s="1296" t="s">
        <v>5628</v>
      </c>
      <c r="D3" s="11">
        <v>4.0</v>
      </c>
      <c r="E3" s="11">
        <v>1.0</v>
      </c>
      <c r="F3" s="11">
        <v>1.0</v>
      </c>
      <c r="G3" s="1296">
        <v>14.0</v>
      </c>
      <c r="H3" s="1296">
        <v>3.0</v>
      </c>
      <c r="I3" s="11" t="s">
        <v>5617</v>
      </c>
      <c r="J3" s="1300"/>
      <c r="K3" s="1300"/>
      <c r="L3" s="1300"/>
      <c r="M3" s="1297">
        <v>4.0</v>
      </c>
      <c r="N3" s="1300"/>
      <c r="O3" s="1300"/>
      <c r="P3" s="1300"/>
      <c r="Q3" s="1300"/>
      <c r="R3" s="1296" t="s">
        <v>5026</v>
      </c>
      <c r="V3" s="11" t="s">
        <v>4104</v>
      </c>
      <c r="W3" s="11" t="s">
        <v>3860</v>
      </c>
      <c r="X3" s="758">
        <v>7.0</v>
      </c>
      <c r="Y3" s="11" t="s">
        <v>5629</v>
      </c>
      <c r="Z3" s="11" t="s">
        <v>113</v>
      </c>
      <c r="AA3" s="11" t="s">
        <v>5630</v>
      </c>
      <c r="AB3" s="11" t="s">
        <v>5631</v>
      </c>
      <c r="AC3" s="11" t="s">
        <v>113</v>
      </c>
      <c r="AD3" s="11" t="s">
        <v>47</v>
      </c>
      <c r="AE3" s="1301">
        <v>1.0</v>
      </c>
      <c r="AF3" s="11" t="s">
        <v>5632</v>
      </c>
      <c r="AG3" s="758">
        <v>1.0</v>
      </c>
      <c r="AH3" s="1296" t="s">
        <v>5633</v>
      </c>
      <c r="AI3" s="11" t="s">
        <v>5634</v>
      </c>
    </row>
    <row r="4" ht="16.5" customHeight="1">
      <c r="A4" s="1296" t="s">
        <v>472</v>
      </c>
      <c r="B4" s="1296" t="s">
        <v>5627</v>
      </c>
      <c r="C4" s="1296" t="s">
        <v>5635</v>
      </c>
      <c r="F4" s="11">
        <v>2.0</v>
      </c>
      <c r="H4" s="1296">
        <v>2.0</v>
      </c>
      <c r="J4" s="1297"/>
      <c r="K4" s="1297"/>
      <c r="L4" s="1297">
        <v>0.0</v>
      </c>
      <c r="M4" s="1300"/>
      <c r="N4" s="1300"/>
      <c r="O4" s="1297">
        <v>0.0</v>
      </c>
      <c r="P4" s="1297"/>
      <c r="Q4" s="1297"/>
      <c r="V4" s="1296" t="s">
        <v>4104</v>
      </c>
      <c r="X4" s="1300"/>
      <c r="Z4" s="1296" t="s">
        <v>47</v>
      </c>
      <c r="AG4" s="1300"/>
    </row>
    <row r="5">
      <c r="A5" s="1296" t="s">
        <v>5636</v>
      </c>
      <c r="B5" s="1296" t="s">
        <v>5440</v>
      </c>
      <c r="C5" s="1296" t="s">
        <v>5637</v>
      </c>
      <c r="D5" s="11">
        <v>4.0</v>
      </c>
      <c r="E5" s="11">
        <v>2.0</v>
      </c>
      <c r="F5" s="11">
        <v>1.0</v>
      </c>
      <c r="G5" s="1296">
        <v>5.0</v>
      </c>
      <c r="H5" s="1296">
        <v>2.0</v>
      </c>
      <c r="I5" s="1296"/>
      <c r="J5" s="1297"/>
      <c r="K5" s="1297"/>
      <c r="L5" s="1297">
        <v>1.0</v>
      </c>
      <c r="M5" s="1297">
        <v>2.0</v>
      </c>
      <c r="N5" s="1297">
        <v>0.0</v>
      </c>
      <c r="O5" s="1297">
        <v>0.0</v>
      </c>
      <c r="P5" s="1297"/>
      <c r="Q5" s="1297"/>
      <c r="R5" s="1296" t="s">
        <v>47</v>
      </c>
      <c r="V5" s="1296" t="s">
        <v>4104</v>
      </c>
      <c r="X5" s="1302">
        <v>43533.0</v>
      </c>
      <c r="Y5" s="1296" t="s">
        <v>47</v>
      </c>
      <c r="AA5" s="11" t="s">
        <v>5623</v>
      </c>
      <c r="AB5" s="1296" t="s">
        <v>47</v>
      </c>
      <c r="AC5" s="1296" t="s">
        <v>113</v>
      </c>
      <c r="AD5" s="11" t="s">
        <v>113</v>
      </c>
      <c r="AE5" s="1296"/>
      <c r="AF5" s="1303">
        <v>44017.0</v>
      </c>
      <c r="AG5" s="1300"/>
    </row>
    <row r="6">
      <c r="A6" s="1296" t="s">
        <v>5638</v>
      </c>
      <c r="B6" s="1296" t="s">
        <v>5639</v>
      </c>
      <c r="C6" s="1296" t="s">
        <v>5640</v>
      </c>
      <c r="D6" s="11">
        <v>4.0</v>
      </c>
      <c r="F6" s="11">
        <v>1.0</v>
      </c>
      <c r="G6" s="1296"/>
      <c r="H6" s="1296"/>
      <c r="J6" s="1297"/>
      <c r="K6" s="1297"/>
      <c r="L6" s="1297"/>
      <c r="M6" s="1300"/>
      <c r="N6" s="1300"/>
      <c r="O6" s="1300"/>
      <c r="P6" s="1300"/>
      <c r="Q6" s="1300"/>
      <c r="W6" s="1296"/>
      <c r="X6" s="1300"/>
      <c r="AB6" s="1296"/>
      <c r="AG6" s="1300"/>
    </row>
    <row r="7">
      <c r="A7" s="1296" t="s">
        <v>5441</v>
      </c>
      <c r="B7" s="1296" t="s">
        <v>5639</v>
      </c>
      <c r="C7" s="1296" t="s">
        <v>5641</v>
      </c>
      <c r="D7" s="11">
        <v>5.0</v>
      </c>
      <c r="E7" s="11">
        <v>2.0</v>
      </c>
      <c r="F7" s="11">
        <v>1.0</v>
      </c>
      <c r="G7" s="11">
        <v>8.0</v>
      </c>
      <c r="H7" s="11">
        <v>2.0</v>
      </c>
      <c r="J7" s="1300"/>
      <c r="K7" s="1300"/>
      <c r="L7" s="1300"/>
      <c r="M7" s="1300"/>
      <c r="N7" s="1300"/>
      <c r="O7" s="1300"/>
      <c r="P7" s="1300"/>
      <c r="Q7" s="1300"/>
      <c r="R7" s="11" t="s">
        <v>47</v>
      </c>
      <c r="X7" s="1300"/>
      <c r="AE7" s="1301">
        <v>1.0</v>
      </c>
      <c r="AG7" s="1300"/>
    </row>
    <row r="8">
      <c r="A8" s="1296" t="s">
        <v>5375</v>
      </c>
      <c r="B8" s="1296" t="s">
        <v>5639</v>
      </c>
      <c r="C8" s="1296" t="s">
        <v>5640</v>
      </c>
      <c r="D8" s="11">
        <v>8.0</v>
      </c>
      <c r="E8" s="11">
        <v>0.0</v>
      </c>
      <c r="F8" s="11">
        <v>2.0</v>
      </c>
      <c r="I8" s="1296"/>
      <c r="J8" s="1300"/>
      <c r="K8" s="1300"/>
      <c r="L8" s="1300"/>
      <c r="M8" s="1300"/>
      <c r="N8" s="1300"/>
      <c r="O8" s="1300"/>
      <c r="P8" s="1300"/>
      <c r="Q8" s="1300"/>
      <c r="X8" s="1300"/>
      <c r="AG8" s="1300"/>
    </row>
    <row r="9">
      <c r="A9" s="1296" t="s">
        <v>5642</v>
      </c>
      <c r="B9" s="1296" t="s">
        <v>5639</v>
      </c>
      <c r="C9" s="1296" t="s">
        <v>5642</v>
      </c>
      <c r="D9" s="11">
        <v>6.0</v>
      </c>
      <c r="E9" s="11">
        <v>3.0</v>
      </c>
      <c r="F9" s="11">
        <v>1.0</v>
      </c>
      <c r="G9" s="11">
        <v>10.0</v>
      </c>
      <c r="H9" s="11">
        <v>3.0</v>
      </c>
      <c r="J9" s="1300"/>
      <c r="K9" s="1300"/>
      <c r="L9" s="1300"/>
      <c r="M9" s="1300"/>
      <c r="N9" s="1300"/>
      <c r="O9" s="1300"/>
      <c r="P9" s="1300"/>
      <c r="Q9" s="1300"/>
      <c r="R9" s="1296" t="s">
        <v>5643</v>
      </c>
      <c r="V9" s="1296" t="s">
        <v>4104</v>
      </c>
      <c r="W9" s="1296" t="s">
        <v>47</v>
      </c>
      <c r="X9" s="1300"/>
      <c r="AG9" s="1304">
        <v>43864.0</v>
      </c>
    </row>
    <row r="10" ht="17.25" customHeight="1">
      <c r="A10" s="1296" t="s">
        <v>4301</v>
      </c>
      <c r="B10" s="1296" t="s">
        <v>5639</v>
      </c>
      <c r="C10" s="1296" t="s">
        <v>5644</v>
      </c>
      <c r="D10" s="11">
        <v>17.0</v>
      </c>
      <c r="E10" s="11">
        <v>5.0</v>
      </c>
      <c r="F10" s="11">
        <v>4.0</v>
      </c>
      <c r="G10" s="1296"/>
      <c r="J10" s="1300"/>
      <c r="K10" s="1300"/>
      <c r="L10" s="1300"/>
      <c r="M10" s="1300"/>
      <c r="N10" s="1300"/>
      <c r="O10" s="1300"/>
      <c r="P10" s="1300"/>
      <c r="Q10" s="1300"/>
      <c r="R10" s="1296" t="s">
        <v>47</v>
      </c>
      <c r="V10" s="1296" t="s">
        <v>5645</v>
      </c>
      <c r="X10" s="1300"/>
      <c r="Y10" s="11" t="s">
        <v>113</v>
      </c>
      <c r="AG10" s="1300"/>
    </row>
    <row r="11">
      <c r="A11" s="1296" t="s">
        <v>77</v>
      </c>
      <c r="B11" s="1296" t="s">
        <v>5639</v>
      </c>
      <c r="C11" s="1296" t="s">
        <v>5646</v>
      </c>
      <c r="F11" s="11">
        <v>2.0</v>
      </c>
      <c r="G11" s="1296">
        <v>6.0</v>
      </c>
      <c r="H11" s="1296"/>
      <c r="I11" s="1296">
        <v>250.0</v>
      </c>
      <c r="J11" s="1300"/>
      <c r="K11" s="1300"/>
      <c r="L11" s="1300"/>
      <c r="M11" s="1300"/>
      <c r="N11" s="1300"/>
      <c r="O11" s="1300"/>
      <c r="P11" s="1300"/>
      <c r="Q11" s="1300"/>
      <c r="X11" s="1300"/>
      <c r="AG11" s="1300"/>
    </row>
    <row r="12" ht="15.0" customHeight="1">
      <c r="A12" s="1296" t="s">
        <v>5647</v>
      </c>
      <c r="B12" s="1296" t="s">
        <v>5639</v>
      </c>
      <c r="C12" s="1296" t="s">
        <v>5648</v>
      </c>
      <c r="D12" s="11">
        <v>4.0</v>
      </c>
      <c r="E12" s="11">
        <v>1.0</v>
      </c>
      <c r="F12" s="11">
        <v>1.0</v>
      </c>
      <c r="G12" s="11">
        <v>6.0</v>
      </c>
      <c r="J12" s="1300"/>
      <c r="K12" s="1300"/>
      <c r="L12" s="1300"/>
      <c r="M12" s="1300"/>
      <c r="N12" s="1300"/>
      <c r="O12" s="1297" t="s">
        <v>5649</v>
      </c>
      <c r="P12" s="1297"/>
      <c r="Q12" s="1297"/>
      <c r="X12" s="1300"/>
      <c r="AG12" s="1300"/>
    </row>
    <row r="13">
      <c r="A13" s="1296" t="s">
        <v>85</v>
      </c>
      <c r="B13" s="1296" t="s">
        <v>5639</v>
      </c>
      <c r="C13" s="1296" t="s">
        <v>5640</v>
      </c>
      <c r="D13" s="11">
        <v>12.0</v>
      </c>
      <c r="E13" s="11">
        <v>4.0</v>
      </c>
      <c r="F13" s="11">
        <v>3.0</v>
      </c>
      <c r="J13" s="1300"/>
      <c r="K13" s="1300"/>
      <c r="L13" s="1300"/>
      <c r="M13" s="1300"/>
      <c r="N13" s="1300"/>
      <c r="O13" s="1297">
        <v>1.0</v>
      </c>
      <c r="P13" s="1297"/>
      <c r="Q13" s="1297"/>
      <c r="U13" s="1296" t="s">
        <v>5650</v>
      </c>
      <c r="V13" s="1296"/>
      <c r="W13" s="1296"/>
      <c r="X13" s="1297">
        <v>10.0</v>
      </c>
      <c r="Y13" s="11" t="s">
        <v>113</v>
      </c>
      <c r="AG13" s="1300"/>
    </row>
    <row r="14">
      <c r="A14" s="1296" t="s">
        <v>55</v>
      </c>
      <c r="B14" s="1296" t="s">
        <v>5639</v>
      </c>
      <c r="C14" s="1296" t="s">
        <v>5651</v>
      </c>
      <c r="D14" s="11">
        <v>12.0</v>
      </c>
      <c r="E14" s="11">
        <v>6.0</v>
      </c>
      <c r="F14" s="11">
        <v>3.0</v>
      </c>
      <c r="G14" s="1296"/>
      <c r="I14" s="1296"/>
      <c r="J14" s="1297"/>
      <c r="K14" s="1297"/>
      <c r="L14" s="1297" t="s">
        <v>47</v>
      </c>
      <c r="M14" s="1297">
        <v>4.0</v>
      </c>
      <c r="N14" s="1297" t="s">
        <v>47</v>
      </c>
      <c r="O14" s="1297" t="s">
        <v>47</v>
      </c>
      <c r="P14" s="1297"/>
      <c r="Q14" s="1297"/>
      <c r="R14" s="1296" t="s">
        <v>5652</v>
      </c>
      <c r="S14" s="1296" t="s">
        <v>113</v>
      </c>
      <c r="T14" s="1296"/>
      <c r="U14" s="1296" t="s">
        <v>5620</v>
      </c>
      <c r="V14" s="1296" t="s">
        <v>5653</v>
      </c>
      <c r="W14" s="1296" t="s">
        <v>47</v>
      </c>
      <c r="X14" s="1297">
        <v>12.0</v>
      </c>
      <c r="Y14" s="1296" t="s">
        <v>113</v>
      </c>
      <c r="Z14" s="1296" t="s">
        <v>47</v>
      </c>
      <c r="AA14" s="1296" t="s">
        <v>5654</v>
      </c>
      <c r="AB14" s="1296" t="s">
        <v>47</v>
      </c>
      <c r="AC14" s="1296" t="s">
        <v>47</v>
      </c>
      <c r="AD14" s="1296" t="s">
        <v>113</v>
      </c>
      <c r="AE14" s="1298">
        <v>1.0</v>
      </c>
      <c r="AG14" s="1302">
        <v>43468.0</v>
      </c>
      <c r="AH14" s="1296" t="s">
        <v>5655</v>
      </c>
      <c r="AI14" s="1296" t="s">
        <v>47</v>
      </c>
    </row>
    <row r="15">
      <c r="A15" s="1296" t="s">
        <v>5459</v>
      </c>
      <c r="B15" s="1296" t="s">
        <v>5639</v>
      </c>
      <c r="C15" s="1296" t="s">
        <v>5656</v>
      </c>
      <c r="D15" s="11">
        <v>14.0</v>
      </c>
      <c r="E15" s="11">
        <v>6.0</v>
      </c>
      <c r="F15" s="11">
        <v>4.0</v>
      </c>
      <c r="J15" s="1300"/>
      <c r="K15" s="1300"/>
      <c r="L15" s="1300"/>
      <c r="M15" s="1300"/>
      <c r="N15" s="1300"/>
      <c r="O15" s="1300"/>
      <c r="P15" s="1300"/>
      <c r="Q15" s="1300"/>
      <c r="X15" s="1300"/>
      <c r="AG15" s="1300"/>
    </row>
    <row r="16">
      <c r="A16" s="1296" t="s">
        <v>5444</v>
      </c>
      <c r="B16" s="1296" t="s">
        <v>5639</v>
      </c>
      <c r="C16" s="1296" t="s">
        <v>5640</v>
      </c>
      <c r="D16" s="11">
        <v>7.0</v>
      </c>
      <c r="E16" s="11">
        <v>3.0</v>
      </c>
      <c r="F16" s="11">
        <v>2.0</v>
      </c>
      <c r="J16" s="1300"/>
      <c r="K16" s="1300"/>
      <c r="L16" s="1300"/>
      <c r="M16" s="1300"/>
      <c r="N16" s="1300"/>
      <c r="O16" s="1300"/>
      <c r="P16" s="1300"/>
      <c r="Q16" s="1300"/>
      <c r="W16" s="1296" t="s">
        <v>3860</v>
      </c>
      <c r="X16" s="1300"/>
      <c r="AG16" s="1300"/>
    </row>
    <row r="17">
      <c r="A17" s="1296" t="s">
        <v>5657</v>
      </c>
      <c r="B17" s="1296" t="s">
        <v>5426</v>
      </c>
      <c r="C17" s="1296" t="s">
        <v>5658</v>
      </c>
      <c r="D17" s="11">
        <v>8.0</v>
      </c>
      <c r="E17" s="11">
        <v>3.0</v>
      </c>
      <c r="F17" s="11">
        <v>1.0</v>
      </c>
      <c r="G17" s="11">
        <v>12.0</v>
      </c>
      <c r="H17" s="1296">
        <v>5.0</v>
      </c>
      <c r="I17" s="1296" t="s">
        <v>5659</v>
      </c>
      <c r="J17" s="1297">
        <v>25.0</v>
      </c>
      <c r="K17" s="1297">
        <v>30.0</v>
      </c>
      <c r="L17" s="1297">
        <v>1.0</v>
      </c>
      <c r="M17" s="1297">
        <v>5.0</v>
      </c>
      <c r="N17" s="1297">
        <v>0.0</v>
      </c>
      <c r="O17" s="758" t="s">
        <v>5660</v>
      </c>
      <c r="P17" s="1297"/>
      <c r="Q17" s="1297"/>
      <c r="R17" s="1296" t="s">
        <v>47</v>
      </c>
      <c r="S17" s="11" t="s">
        <v>113</v>
      </c>
      <c r="T17" s="1296"/>
      <c r="U17" s="1296" t="s">
        <v>5661</v>
      </c>
      <c r="V17" s="1296" t="s">
        <v>5662</v>
      </c>
      <c r="W17" s="11" t="s">
        <v>47</v>
      </c>
      <c r="X17" s="1297">
        <v>12.0</v>
      </c>
      <c r="Y17" s="1296" t="s">
        <v>3860</v>
      </c>
      <c r="Z17" s="11" t="s">
        <v>47</v>
      </c>
      <c r="AA17" s="1296" t="s">
        <v>5654</v>
      </c>
      <c r="AB17" s="11" t="s">
        <v>113</v>
      </c>
      <c r="AC17" s="1296" t="s">
        <v>113</v>
      </c>
      <c r="AD17" s="1296" t="s">
        <v>113</v>
      </c>
      <c r="AE17" s="1298">
        <v>1.0</v>
      </c>
      <c r="AF17" s="1296" t="s">
        <v>5663</v>
      </c>
      <c r="AG17" s="1304">
        <v>43832.0</v>
      </c>
    </row>
    <row r="18" ht="18.0" customHeight="1">
      <c r="A18" s="1296" t="s">
        <v>444</v>
      </c>
      <c r="B18" s="1296" t="s">
        <v>5664</v>
      </c>
      <c r="C18" s="1296" t="s">
        <v>5665</v>
      </c>
      <c r="D18" s="11">
        <v>14.0</v>
      </c>
      <c r="E18" s="11">
        <v>7.0</v>
      </c>
      <c r="F18" s="11">
        <v>5.0</v>
      </c>
      <c r="G18" s="11">
        <v>15.0</v>
      </c>
      <c r="H18" s="11">
        <v>5.0</v>
      </c>
      <c r="J18" s="1297"/>
      <c r="K18" s="1297"/>
      <c r="L18" s="1297">
        <v>1.0</v>
      </c>
      <c r="M18" s="1297">
        <v>4.0</v>
      </c>
      <c r="N18" s="1297">
        <v>0.0</v>
      </c>
      <c r="O18" s="1297">
        <v>0.0</v>
      </c>
      <c r="P18" s="1297"/>
      <c r="Q18" s="1297"/>
      <c r="R18" s="11" t="s">
        <v>5666</v>
      </c>
      <c r="S18" s="11" t="s">
        <v>5667</v>
      </c>
      <c r="T18" s="11"/>
      <c r="U18" s="1296" t="s">
        <v>5668</v>
      </c>
      <c r="V18" s="1296" t="s">
        <v>5662</v>
      </c>
      <c r="W18" s="11" t="s">
        <v>47</v>
      </c>
      <c r="X18" s="1297">
        <v>12.0</v>
      </c>
      <c r="Y18" s="1296" t="s">
        <v>113</v>
      </c>
      <c r="Z18" s="1296" t="s">
        <v>47</v>
      </c>
      <c r="AA18" s="1296" t="s">
        <v>5623</v>
      </c>
      <c r="AB18" s="11" t="s">
        <v>47</v>
      </c>
      <c r="AC18" s="1296" t="s">
        <v>113</v>
      </c>
      <c r="AD18" s="1296" t="s">
        <v>47</v>
      </c>
      <c r="AG18" s="758">
        <v>2.0</v>
      </c>
      <c r="AI18" s="11" t="s">
        <v>5669</v>
      </c>
    </row>
    <row r="19" ht="15.0" customHeight="1">
      <c r="A19" s="1296" t="s">
        <v>5670</v>
      </c>
      <c r="B19" s="1296" t="s">
        <v>5671</v>
      </c>
      <c r="C19" s="1296" t="s">
        <v>5672</v>
      </c>
      <c r="D19" s="11">
        <v>4.0</v>
      </c>
      <c r="E19" s="11">
        <v>1.0</v>
      </c>
      <c r="F19" s="11">
        <v>1.0</v>
      </c>
      <c r="G19" s="1296">
        <v>9.0</v>
      </c>
      <c r="H19" s="1296">
        <v>3.0</v>
      </c>
      <c r="J19" s="1297"/>
      <c r="K19" s="1297"/>
      <c r="L19" s="1297">
        <v>1.0</v>
      </c>
      <c r="M19" s="1297">
        <v>3.0</v>
      </c>
      <c r="N19" s="1297">
        <v>0.0</v>
      </c>
      <c r="O19" s="1297">
        <v>0.0</v>
      </c>
      <c r="P19" s="1297"/>
      <c r="Q19" s="1297"/>
      <c r="R19" s="1296" t="s">
        <v>5660</v>
      </c>
      <c r="V19" s="1296" t="s">
        <v>4104</v>
      </c>
      <c r="W19" s="1296" t="s">
        <v>47</v>
      </c>
      <c r="X19" s="1297">
        <v>8.0</v>
      </c>
      <c r="AA19" s="1296" t="s">
        <v>5623</v>
      </c>
      <c r="AF19" s="1303"/>
      <c r="AG19" s="1300"/>
    </row>
    <row r="20">
      <c r="A20" s="1296" t="s">
        <v>5673</v>
      </c>
      <c r="B20" s="1296" t="s">
        <v>5671</v>
      </c>
      <c r="C20" s="1296" t="s">
        <v>5674</v>
      </c>
      <c r="D20" s="11">
        <v>10.0</v>
      </c>
      <c r="F20" s="11">
        <v>3.0</v>
      </c>
      <c r="G20" s="1296">
        <v>25.0</v>
      </c>
      <c r="H20" s="1296">
        <v>5.0</v>
      </c>
      <c r="I20" s="1296">
        <v>250.0</v>
      </c>
      <c r="J20" s="1297">
        <v>25.0</v>
      </c>
      <c r="K20" s="1297">
        <v>35.0</v>
      </c>
      <c r="L20" s="1297">
        <v>0.0</v>
      </c>
      <c r="M20" s="1297">
        <v>9.0</v>
      </c>
      <c r="N20" s="1297" t="s">
        <v>5675</v>
      </c>
      <c r="O20" s="1297">
        <v>1.0</v>
      </c>
      <c r="P20" s="1297"/>
      <c r="Q20" s="1297"/>
      <c r="R20" s="1296" t="s">
        <v>5676</v>
      </c>
      <c r="S20" s="1296"/>
      <c r="T20" s="1296"/>
      <c r="U20" s="1296" t="s">
        <v>5677</v>
      </c>
      <c r="V20" s="1296" t="s">
        <v>4104</v>
      </c>
      <c r="W20" s="1296" t="s">
        <v>47</v>
      </c>
      <c r="X20" s="1297">
        <v>12.0</v>
      </c>
      <c r="Y20" s="1296" t="s">
        <v>113</v>
      </c>
      <c r="Z20" s="1296" t="s">
        <v>47</v>
      </c>
      <c r="AA20" s="1296" t="s">
        <v>5623</v>
      </c>
      <c r="AB20" s="1296" t="s">
        <v>113</v>
      </c>
      <c r="AC20" s="1296" t="s">
        <v>113</v>
      </c>
      <c r="AD20" s="1296" t="s">
        <v>47</v>
      </c>
      <c r="AE20" s="1298">
        <v>1.0</v>
      </c>
      <c r="AF20" s="1299"/>
      <c r="AG20" s="1302">
        <v>43467.0</v>
      </c>
    </row>
    <row r="21">
      <c r="A21" s="1296" t="s">
        <v>240</v>
      </c>
      <c r="B21" s="1296" t="s">
        <v>5671</v>
      </c>
      <c r="C21" s="1296"/>
      <c r="F21" s="11">
        <v>3.0</v>
      </c>
      <c r="G21" s="1296" t="s">
        <v>5678</v>
      </c>
      <c r="H21" s="1296" t="s">
        <v>5679</v>
      </c>
      <c r="I21" s="1296" t="s">
        <v>5680</v>
      </c>
      <c r="J21" s="1297" t="s">
        <v>5681</v>
      </c>
      <c r="K21" s="1297" t="s">
        <v>5682</v>
      </c>
      <c r="L21" s="1297">
        <v>0.0</v>
      </c>
      <c r="M21" s="1297">
        <v>5.0</v>
      </c>
      <c r="N21" s="1297">
        <v>0.0</v>
      </c>
      <c r="O21" s="1297">
        <v>0.0</v>
      </c>
      <c r="P21" s="1297"/>
      <c r="Q21" s="1297"/>
      <c r="R21" s="11" t="s">
        <v>5683</v>
      </c>
      <c r="S21" s="1296"/>
      <c r="T21" s="1296"/>
      <c r="U21" s="1296" t="s">
        <v>5684</v>
      </c>
      <c r="V21" s="1296" t="s">
        <v>4104</v>
      </c>
      <c r="W21" s="1296" t="s">
        <v>47</v>
      </c>
      <c r="X21" s="1297">
        <v>12.0</v>
      </c>
      <c r="Y21" s="1296" t="s">
        <v>47</v>
      </c>
      <c r="Z21" s="1296" t="s">
        <v>5685</v>
      </c>
      <c r="AA21" s="1296" t="s">
        <v>5654</v>
      </c>
      <c r="AB21" s="1296" t="s">
        <v>47</v>
      </c>
      <c r="AC21" s="1296" t="s">
        <v>47</v>
      </c>
      <c r="AD21" s="1296" t="s">
        <v>47</v>
      </c>
      <c r="AE21" s="1298">
        <v>1.0</v>
      </c>
      <c r="AF21" s="1303">
        <v>44048.0</v>
      </c>
      <c r="AG21" s="1302">
        <v>43467.0</v>
      </c>
    </row>
    <row r="22">
      <c r="A22" s="1296" t="s">
        <v>5686</v>
      </c>
      <c r="B22" s="1296" t="s">
        <v>5671</v>
      </c>
      <c r="C22" s="1296" t="s">
        <v>5687</v>
      </c>
      <c r="D22" s="11">
        <v>12.0</v>
      </c>
      <c r="E22" s="11">
        <v>5.0</v>
      </c>
      <c r="F22" s="11">
        <v>2.0</v>
      </c>
      <c r="H22" s="1296">
        <v>3.0</v>
      </c>
      <c r="J22" s="1300"/>
      <c r="K22" s="1300"/>
      <c r="L22" s="1300"/>
      <c r="M22" s="1300"/>
      <c r="N22" s="1300"/>
      <c r="O22" s="1300"/>
      <c r="P22" s="1300"/>
      <c r="Q22" s="1300"/>
      <c r="R22" s="11" t="s">
        <v>113</v>
      </c>
      <c r="X22" s="1300"/>
      <c r="AG22" s="1300"/>
    </row>
    <row r="23">
      <c r="A23" s="1296" t="s">
        <v>3722</v>
      </c>
      <c r="B23" s="1296" t="s">
        <v>5688</v>
      </c>
      <c r="C23" s="1296" t="s">
        <v>5689</v>
      </c>
      <c r="D23" s="11">
        <v>15.0</v>
      </c>
      <c r="E23" s="11">
        <v>5.0</v>
      </c>
      <c r="F23" s="11">
        <v>5.0</v>
      </c>
      <c r="G23" s="11">
        <v>35.0</v>
      </c>
      <c r="H23" s="11">
        <v>11.0</v>
      </c>
      <c r="I23" s="11" t="s">
        <v>5690</v>
      </c>
      <c r="J23" s="758" t="s">
        <v>5691</v>
      </c>
      <c r="K23" s="758" t="s">
        <v>5692</v>
      </c>
      <c r="L23" s="1297">
        <v>1.0</v>
      </c>
      <c r="M23" s="1297">
        <v>12.0</v>
      </c>
      <c r="N23" s="1297">
        <v>0.0</v>
      </c>
      <c r="O23" s="1297">
        <v>0.0</v>
      </c>
      <c r="P23" s="1297"/>
      <c r="Q23" s="1297"/>
      <c r="R23" s="11" t="s">
        <v>5693</v>
      </c>
      <c r="S23" s="1296" t="s">
        <v>113</v>
      </c>
      <c r="T23" s="1296"/>
      <c r="U23" s="1296" t="s">
        <v>5694</v>
      </c>
      <c r="V23" s="1296" t="s">
        <v>5695</v>
      </c>
      <c r="W23" s="1296" t="s">
        <v>47</v>
      </c>
      <c r="X23" s="1297">
        <v>9.0</v>
      </c>
      <c r="Y23" s="1296" t="s">
        <v>5696</v>
      </c>
      <c r="Z23" s="1296" t="s">
        <v>5697</v>
      </c>
      <c r="AA23" s="1296" t="s">
        <v>5623</v>
      </c>
      <c r="AB23" s="1296" t="s">
        <v>113</v>
      </c>
      <c r="AC23" s="1296" t="s">
        <v>113</v>
      </c>
      <c r="AD23" s="1296" t="s">
        <v>113</v>
      </c>
      <c r="AE23" s="1298">
        <v>1.0</v>
      </c>
      <c r="AF23" s="1299">
        <v>43682.0</v>
      </c>
      <c r="AG23" s="1297" t="s">
        <v>5698</v>
      </c>
      <c r="AH23" s="11" t="s">
        <v>5699</v>
      </c>
      <c r="AI23" s="1296" t="s">
        <v>5700</v>
      </c>
    </row>
    <row r="24">
      <c r="A24" s="1296" t="s">
        <v>5701</v>
      </c>
      <c r="B24" s="1296" t="s">
        <v>5702</v>
      </c>
      <c r="C24" s="1296" t="s">
        <v>5446</v>
      </c>
      <c r="D24" s="11">
        <v>8.0</v>
      </c>
      <c r="E24" s="11">
        <v>1.0</v>
      </c>
      <c r="F24" s="11">
        <v>2.0</v>
      </c>
      <c r="G24" s="1296">
        <v>11.0</v>
      </c>
      <c r="H24" s="1296">
        <v>2.0</v>
      </c>
      <c r="J24" s="1300"/>
      <c r="K24" s="1300"/>
      <c r="L24" s="1300"/>
      <c r="M24" s="1300"/>
      <c r="N24" s="1300"/>
      <c r="O24" s="1300"/>
      <c r="P24" s="1300"/>
      <c r="Q24" s="1300"/>
      <c r="X24" s="1302">
        <v>43628.0</v>
      </c>
      <c r="Y24" s="1296" t="s">
        <v>4297</v>
      </c>
      <c r="AE24" s="1298"/>
      <c r="AG24" s="1300"/>
    </row>
    <row r="25">
      <c r="A25" s="1296" t="s">
        <v>4698</v>
      </c>
      <c r="B25" s="1296" t="s">
        <v>5702</v>
      </c>
      <c r="C25" s="1296" t="s">
        <v>5446</v>
      </c>
      <c r="D25" s="11">
        <v>9.0</v>
      </c>
      <c r="E25" s="11">
        <v>3.0</v>
      </c>
      <c r="F25" s="11">
        <v>3.0</v>
      </c>
      <c r="G25" s="1296">
        <v>9.0</v>
      </c>
      <c r="H25" s="1296">
        <v>1.0</v>
      </c>
      <c r="I25" s="1296">
        <v>200.0</v>
      </c>
      <c r="J25" s="1297"/>
      <c r="K25" s="1297"/>
      <c r="L25" s="1297">
        <v>1.0</v>
      </c>
      <c r="M25" s="1297">
        <v>5.0</v>
      </c>
      <c r="N25" s="1297">
        <v>0.0</v>
      </c>
      <c r="O25" s="1297" t="s">
        <v>5703</v>
      </c>
      <c r="P25" s="1297"/>
      <c r="Q25" s="1297"/>
      <c r="R25" s="1296" t="s">
        <v>5704</v>
      </c>
      <c r="S25" s="1296"/>
      <c r="T25" s="1296"/>
      <c r="U25" s="1296" t="s">
        <v>5705</v>
      </c>
      <c r="V25" s="1296" t="s">
        <v>4104</v>
      </c>
      <c r="W25" s="1296" t="s">
        <v>47</v>
      </c>
      <c r="X25" s="758">
        <v>10.0</v>
      </c>
      <c r="Y25" s="1296" t="s">
        <v>47</v>
      </c>
      <c r="Z25" s="1296" t="s">
        <v>47</v>
      </c>
      <c r="AA25" s="1296" t="s">
        <v>5623</v>
      </c>
      <c r="AB25" s="1296" t="s">
        <v>5703</v>
      </c>
      <c r="AC25" s="1296" t="s">
        <v>113</v>
      </c>
      <c r="AD25" s="1296" t="s">
        <v>113</v>
      </c>
      <c r="AE25" s="1298">
        <v>1.0</v>
      </c>
      <c r="AF25" s="1299"/>
      <c r="AG25" s="1302">
        <v>43467.0</v>
      </c>
    </row>
    <row r="26">
      <c r="A26" s="1296" t="s">
        <v>5430</v>
      </c>
      <c r="B26" s="1296" t="s">
        <v>5702</v>
      </c>
      <c r="C26" s="1296" t="s">
        <v>5446</v>
      </c>
      <c r="F26" s="11">
        <v>2.0</v>
      </c>
      <c r="G26" s="11">
        <v>6.0</v>
      </c>
      <c r="H26" s="11">
        <v>1.0</v>
      </c>
      <c r="I26" s="11" t="s">
        <v>5706</v>
      </c>
      <c r="J26" s="758">
        <v>30.0</v>
      </c>
      <c r="K26" s="758">
        <v>30.0</v>
      </c>
      <c r="L26" s="758">
        <v>0.0</v>
      </c>
      <c r="M26" s="758">
        <v>5.0</v>
      </c>
      <c r="N26" s="758">
        <v>0.0</v>
      </c>
      <c r="O26" s="758">
        <v>0.0</v>
      </c>
      <c r="P26" s="758"/>
      <c r="Q26" s="758"/>
      <c r="R26" s="11" t="s">
        <v>5707</v>
      </c>
      <c r="S26" s="11" t="s">
        <v>47</v>
      </c>
      <c r="T26" s="11"/>
      <c r="V26" s="11" t="s">
        <v>5708</v>
      </c>
      <c r="W26" s="11" t="s">
        <v>47</v>
      </c>
      <c r="X26" s="758">
        <v>7.0</v>
      </c>
      <c r="Y26" s="11" t="s">
        <v>5532</v>
      </c>
      <c r="Z26" s="11" t="s">
        <v>47</v>
      </c>
      <c r="AA26" s="11" t="s">
        <v>5623</v>
      </c>
      <c r="AB26" s="11" t="s">
        <v>113</v>
      </c>
      <c r="AC26" s="11" t="s">
        <v>113</v>
      </c>
      <c r="AD26" s="11" t="s">
        <v>47</v>
      </c>
      <c r="AE26" s="1301">
        <v>1.0</v>
      </c>
      <c r="AF26" s="1303">
        <v>44048.0</v>
      </c>
      <c r="AG26" s="758">
        <v>1.0</v>
      </c>
      <c r="AI26" s="11" t="s">
        <v>5709</v>
      </c>
    </row>
    <row r="27">
      <c r="A27" s="1296" t="s">
        <v>5710</v>
      </c>
      <c r="B27" s="1296" t="s">
        <v>5702</v>
      </c>
      <c r="C27" s="1296" t="s">
        <v>5446</v>
      </c>
      <c r="D27" s="11">
        <v>11.0</v>
      </c>
      <c r="E27" s="11">
        <v>3.0</v>
      </c>
      <c r="F27" s="11">
        <v>3.0</v>
      </c>
      <c r="J27" s="1300"/>
      <c r="K27" s="1300"/>
      <c r="L27" s="1300"/>
      <c r="M27" s="1297">
        <v>4.0</v>
      </c>
      <c r="N27" s="1300"/>
      <c r="O27" s="1300"/>
      <c r="P27" s="1300"/>
      <c r="Q27" s="1300"/>
      <c r="V27" s="1296" t="s">
        <v>5662</v>
      </c>
      <c r="W27" s="1296" t="s">
        <v>113</v>
      </c>
      <c r="X27" s="1297">
        <v>12.0</v>
      </c>
      <c r="Y27" s="1296" t="s">
        <v>113</v>
      </c>
      <c r="AA27" s="1296" t="s">
        <v>5654</v>
      </c>
      <c r="AC27" s="1296" t="s">
        <v>113</v>
      </c>
      <c r="AD27" s="1296" t="s">
        <v>113</v>
      </c>
      <c r="AE27" s="1298">
        <v>1.0</v>
      </c>
      <c r="AG27" s="1300"/>
    </row>
    <row r="28">
      <c r="A28" s="1296" t="s">
        <v>5711</v>
      </c>
      <c r="B28" s="1296" t="s">
        <v>290</v>
      </c>
      <c r="C28" s="11" t="s">
        <v>5712</v>
      </c>
      <c r="D28" s="11">
        <v>7.0</v>
      </c>
      <c r="E28" s="11">
        <v>5.0</v>
      </c>
      <c r="F28" s="11">
        <v>2.0</v>
      </c>
      <c r="G28" s="1296"/>
      <c r="H28" s="11">
        <v>1.0</v>
      </c>
      <c r="I28" s="1296"/>
      <c r="J28" s="1297"/>
      <c r="K28" s="1297"/>
      <c r="L28" s="1297">
        <v>1.0</v>
      </c>
      <c r="M28" s="1297">
        <v>5.0</v>
      </c>
      <c r="N28" s="1297">
        <v>0.0</v>
      </c>
      <c r="O28" s="1297">
        <v>0.0</v>
      </c>
      <c r="P28" s="1297"/>
      <c r="Q28" s="1297"/>
      <c r="R28" s="1296" t="s">
        <v>47</v>
      </c>
      <c r="S28" s="1296"/>
      <c r="T28" s="1296"/>
      <c r="U28" s="1296" t="s">
        <v>5713</v>
      </c>
      <c r="V28" s="1296"/>
      <c r="W28" s="11" t="s">
        <v>47</v>
      </c>
      <c r="X28" s="1297"/>
      <c r="Y28" s="1296"/>
      <c r="Z28" s="1296"/>
      <c r="AA28" s="1296"/>
      <c r="AB28" s="1296" t="s">
        <v>113</v>
      </c>
      <c r="AC28" s="1296" t="s">
        <v>47</v>
      </c>
      <c r="AD28" s="1296" t="s">
        <v>113</v>
      </c>
      <c r="AE28" s="1298">
        <v>1.0</v>
      </c>
      <c r="AF28" s="1303">
        <v>44048.0</v>
      </c>
      <c r="AG28" s="1297">
        <v>1.0</v>
      </c>
    </row>
    <row r="29">
      <c r="A29" s="11" t="s">
        <v>133</v>
      </c>
      <c r="B29" s="11" t="s">
        <v>133</v>
      </c>
      <c r="C29" s="11" t="s">
        <v>5714</v>
      </c>
      <c r="D29" s="11">
        <v>7.0</v>
      </c>
      <c r="E29" s="11">
        <v>1.0</v>
      </c>
      <c r="F29" s="11">
        <v>2.0</v>
      </c>
      <c r="G29" s="11">
        <v>8.0</v>
      </c>
      <c r="H29" s="11">
        <v>4.0</v>
      </c>
      <c r="I29" s="11" t="s">
        <v>5715</v>
      </c>
      <c r="J29" s="1300"/>
      <c r="K29" s="1300"/>
      <c r="L29" s="758">
        <v>1.0</v>
      </c>
      <c r="M29" s="758">
        <v>3.0</v>
      </c>
      <c r="N29" s="758">
        <v>0.0</v>
      </c>
      <c r="O29" s="758">
        <v>1.0</v>
      </c>
      <c r="P29" s="1300"/>
      <c r="Q29" s="1300"/>
      <c r="R29" s="11" t="s">
        <v>47</v>
      </c>
      <c r="S29" s="11" t="s">
        <v>47</v>
      </c>
      <c r="V29" s="1296" t="s">
        <v>5716</v>
      </c>
      <c r="W29" s="11" t="s">
        <v>47</v>
      </c>
      <c r="X29" s="758" t="s">
        <v>5717</v>
      </c>
      <c r="Y29" s="11" t="s">
        <v>5718</v>
      </c>
      <c r="Z29" s="11" t="s">
        <v>5719</v>
      </c>
      <c r="AA29" s="11" t="s">
        <v>5623</v>
      </c>
      <c r="AB29" s="11" t="s">
        <v>113</v>
      </c>
      <c r="AC29" s="11" t="s">
        <v>113</v>
      </c>
      <c r="AD29" s="11" t="s">
        <v>113</v>
      </c>
      <c r="AE29" s="1298"/>
      <c r="AF29" s="1303">
        <v>44048.0</v>
      </c>
      <c r="AG29" s="1304">
        <v>43832.0</v>
      </c>
      <c r="AI29" s="11" t="s">
        <v>5720</v>
      </c>
    </row>
    <row r="30">
      <c r="A30" s="1296" t="s">
        <v>5721</v>
      </c>
      <c r="B30" s="1296" t="s">
        <v>5434</v>
      </c>
      <c r="C30" s="1296" t="s">
        <v>5722</v>
      </c>
      <c r="D30" s="11">
        <v>5.0</v>
      </c>
      <c r="E30" s="11">
        <v>1.0</v>
      </c>
      <c r="F30" s="11">
        <v>1.0</v>
      </c>
      <c r="J30" s="1300"/>
      <c r="K30" s="1300"/>
      <c r="L30" s="1297">
        <v>0.0</v>
      </c>
      <c r="M30" s="1297">
        <v>3.0</v>
      </c>
      <c r="N30" s="1297">
        <v>0.0</v>
      </c>
      <c r="O30" s="1297">
        <v>0.0</v>
      </c>
      <c r="P30" s="1297"/>
      <c r="Q30" s="1297"/>
      <c r="R30" s="1296" t="s">
        <v>5660</v>
      </c>
      <c r="V30" s="11" t="s">
        <v>5723</v>
      </c>
      <c r="W30" s="1296" t="s">
        <v>3860</v>
      </c>
      <c r="X30" s="1297">
        <v>7.0</v>
      </c>
      <c r="Y30" s="1296" t="s">
        <v>4302</v>
      </c>
      <c r="Z30" s="1296" t="s">
        <v>3860</v>
      </c>
      <c r="AA30" s="1296" t="s">
        <v>5724</v>
      </c>
      <c r="AB30" s="1296" t="s">
        <v>47</v>
      </c>
      <c r="AC30" s="1296" t="s">
        <v>113</v>
      </c>
      <c r="AD30" s="1296" t="s">
        <v>113</v>
      </c>
      <c r="AE30" s="1298">
        <v>1.0</v>
      </c>
      <c r="AG30" s="1300"/>
    </row>
    <row r="31">
      <c r="A31" s="1296" t="s">
        <v>5725</v>
      </c>
      <c r="B31" s="1296" t="s">
        <v>5726</v>
      </c>
      <c r="C31" s="1296" t="s">
        <v>5727</v>
      </c>
      <c r="D31" s="11">
        <v>6.0</v>
      </c>
      <c r="E31" s="11">
        <v>3.0</v>
      </c>
      <c r="F31" s="11">
        <v>1.0</v>
      </c>
      <c r="G31" s="11">
        <v>6.0</v>
      </c>
      <c r="H31" s="11">
        <v>1.0</v>
      </c>
      <c r="I31" s="1296"/>
      <c r="J31" s="1300"/>
      <c r="K31" s="1300"/>
      <c r="L31" s="758">
        <v>1.0</v>
      </c>
      <c r="M31" s="758">
        <v>3.0</v>
      </c>
      <c r="N31" s="758">
        <v>0.0</v>
      </c>
      <c r="O31" s="1300"/>
      <c r="P31" s="1300"/>
      <c r="Q31" s="1300"/>
      <c r="R31" s="11" t="s">
        <v>47</v>
      </c>
      <c r="W31" s="11" t="s">
        <v>3860</v>
      </c>
      <c r="X31" s="758" t="s">
        <v>5728</v>
      </c>
      <c r="Z31" s="11" t="s">
        <v>5729</v>
      </c>
      <c r="AA31" s="11" t="s">
        <v>5623</v>
      </c>
      <c r="AE31" s="11" t="s">
        <v>5730</v>
      </c>
      <c r="AG31" s="1300"/>
    </row>
    <row r="32">
      <c r="A32" s="1296" t="s">
        <v>5731</v>
      </c>
      <c r="B32" s="1296" t="s">
        <v>5726</v>
      </c>
      <c r="C32" s="1296" t="s">
        <v>5732</v>
      </c>
      <c r="D32" s="11">
        <v>5.0</v>
      </c>
      <c r="E32" s="11">
        <v>0.0</v>
      </c>
      <c r="F32" s="11">
        <v>2.0</v>
      </c>
      <c r="G32" s="1296">
        <v>5.0</v>
      </c>
      <c r="H32" s="1296">
        <v>1.0</v>
      </c>
      <c r="I32" s="1296">
        <v>200.0</v>
      </c>
      <c r="J32" s="1297">
        <v>25.0</v>
      </c>
      <c r="K32" s="1297">
        <v>30.0</v>
      </c>
      <c r="L32" s="1297">
        <v>0.0</v>
      </c>
      <c r="M32" s="1297">
        <v>4.0</v>
      </c>
      <c r="N32" s="1297">
        <v>1.0</v>
      </c>
      <c r="O32" s="1297">
        <v>0.0</v>
      </c>
      <c r="P32" s="1297"/>
      <c r="Q32" s="1297"/>
      <c r="R32" s="1296">
        <v>0.0</v>
      </c>
      <c r="V32" s="1296" t="s">
        <v>4104</v>
      </c>
      <c r="W32" s="1296" t="s">
        <v>3860</v>
      </c>
      <c r="X32" s="1297">
        <v>6.0</v>
      </c>
      <c r="Y32" s="1296" t="s">
        <v>3860</v>
      </c>
      <c r="Z32" s="1296" t="s">
        <v>3860</v>
      </c>
      <c r="AA32" s="1296" t="s">
        <v>5733</v>
      </c>
      <c r="AB32" s="1296" t="s">
        <v>113</v>
      </c>
      <c r="AC32" s="1296" t="s">
        <v>113</v>
      </c>
      <c r="AD32" s="1296" t="s">
        <v>47</v>
      </c>
      <c r="AE32" s="1296">
        <v>100.0</v>
      </c>
      <c r="AF32" s="1296">
        <v>9.0</v>
      </c>
      <c r="AG32" s="1297">
        <v>1.0</v>
      </c>
      <c r="AI32" s="1296" t="s">
        <v>5734</v>
      </c>
    </row>
    <row r="33">
      <c r="A33" s="1296" t="s">
        <v>123</v>
      </c>
      <c r="B33" s="1296" t="s">
        <v>5354</v>
      </c>
      <c r="C33" s="1296" t="s">
        <v>5735</v>
      </c>
      <c r="D33" s="11">
        <v>16.0</v>
      </c>
      <c r="E33" s="11">
        <v>7.0</v>
      </c>
      <c r="F33" s="11">
        <v>4.0</v>
      </c>
      <c r="J33" s="1300"/>
      <c r="K33" s="1300"/>
      <c r="L33" s="1300"/>
      <c r="M33" s="1300"/>
      <c r="N33" s="1300"/>
      <c r="O33" s="1300"/>
      <c r="P33" s="1300"/>
      <c r="Q33" s="1300"/>
      <c r="R33" s="11" t="s">
        <v>5736</v>
      </c>
      <c r="X33" s="758">
        <v>12.0</v>
      </c>
      <c r="Y33" s="11" t="s">
        <v>5737</v>
      </c>
      <c r="AG33" s="1300"/>
    </row>
    <row r="34">
      <c r="A34" s="1296" t="s">
        <v>252</v>
      </c>
      <c r="B34" s="1296" t="s">
        <v>5354</v>
      </c>
      <c r="C34" s="1296" t="s">
        <v>5735</v>
      </c>
      <c r="D34" s="11">
        <v>12.0</v>
      </c>
      <c r="F34" s="11">
        <v>3.0</v>
      </c>
      <c r="J34" s="1300"/>
      <c r="K34" s="1300"/>
      <c r="L34" s="1300"/>
      <c r="M34" s="1300"/>
      <c r="N34" s="1300"/>
      <c r="O34" s="1300"/>
      <c r="P34" s="1300"/>
      <c r="Q34" s="1300"/>
      <c r="X34" s="1300"/>
      <c r="AG34" s="1300"/>
    </row>
    <row r="35">
      <c r="A35" s="1296" t="s">
        <v>5738</v>
      </c>
      <c r="B35" s="1296" t="s">
        <v>5739</v>
      </c>
      <c r="C35" s="1296" t="s">
        <v>5740</v>
      </c>
      <c r="D35" s="11">
        <v>27.0</v>
      </c>
      <c r="F35" s="11">
        <v>6.0</v>
      </c>
      <c r="J35" s="1300"/>
      <c r="K35" s="1300"/>
      <c r="L35" s="1300"/>
      <c r="M35" s="1300"/>
      <c r="N35" s="1300"/>
      <c r="O35" s="1300"/>
      <c r="P35" s="1300"/>
      <c r="Q35" s="1300"/>
      <c r="S35" s="1296"/>
      <c r="T35" s="1296"/>
      <c r="X35" s="1300"/>
      <c r="AE35" s="1298">
        <v>1.0</v>
      </c>
      <c r="AG35" s="1300"/>
    </row>
    <row r="36">
      <c r="A36" s="1296" t="s">
        <v>4715</v>
      </c>
      <c r="B36" s="1296" t="s">
        <v>5739</v>
      </c>
      <c r="C36" s="1296" t="s">
        <v>5740</v>
      </c>
      <c r="D36" s="11">
        <v>9.0</v>
      </c>
      <c r="E36" s="11">
        <v>3.0</v>
      </c>
      <c r="F36" s="11">
        <v>2.0</v>
      </c>
      <c r="G36" s="11">
        <v>16.0</v>
      </c>
      <c r="H36" s="11">
        <v>5.0</v>
      </c>
      <c r="J36" s="1300"/>
      <c r="K36" s="1300"/>
      <c r="L36" s="1297">
        <v>2.0</v>
      </c>
      <c r="M36" s="1300"/>
      <c r="N36" s="1297" t="s">
        <v>5026</v>
      </c>
      <c r="O36" s="1297" t="s">
        <v>3860</v>
      </c>
      <c r="P36" s="1297"/>
      <c r="Q36" s="1297"/>
      <c r="R36" s="11" t="s">
        <v>5741</v>
      </c>
      <c r="V36" s="1296" t="s">
        <v>5716</v>
      </c>
      <c r="W36" s="1296" t="s">
        <v>47</v>
      </c>
      <c r="X36" s="1297">
        <v>6.0</v>
      </c>
      <c r="Y36" s="1296" t="s">
        <v>3860</v>
      </c>
      <c r="Z36" s="11" t="s">
        <v>3860</v>
      </c>
      <c r="AA36" s="1296" t="s">
        <v>5742</v>
      </c>
      <c r="AB36" s="1296" t="s">
        <v>3860</v>
      </c>
      <c r="AD36" s="1296" t="s">
        <v>5026</v>
      </c>
      <c r="AF36" s="11" t="s">
        <v>5743</v>
      </c>
      <c r="AG36" s="758" t="s">
        <v>5744</v>
      </c>
    </row>
    <row r="37">
      <c r="A37" s="11" t="s">
        <v>5745</v>
      </c>
      <c r="B37" s="1296" t="s">
        <v>5746</v>
      </c>
      <c r="C37" s="1296" t="s">
        <v>5747</v>
      </c>
      <c r="D37" s="11">
        <v>12.0</v>
      </c>
      <c r="E37" s="11">
        <v>2.0</v>
      </c>
      <c r="F37" s="11">
        <v>3.0</v>
      </c>
      <c r="G37" s="11">
        <v>18.0</v>
      </c>
      <c r="H37" s="1296">
        <v>4.0</v>
      </c>
      <c r="I37" s="758" t="s">
        <v>5617</v>
      </c>
      <c r="J37" s="1297"/>
      <c r="K37" s="1297"/>
      <c r="L37" s="1297">
        <v>1.0</v>
      </c>
      <c r="M37" s="1297">
        <v>11.0</v>
      </c>
      <c r="N37" s="1297">
        <v>0.0</v>
      </c>
      <c r="O37" s="1305">
        <v>44562.0</v>
      </c>
      <c r="P37" s="1306"/>
      <c r="Q37" s="1306"/>
      <c r="R37" s="1296" t="s">
        <v>113</v>
      </c>
      <c r="S37" s="11" t="s">
        <v>47</v>
      </c>
      <c r="T37" s="1296"/>
      <c r="U37" s="1296" t="s">
        <v>5748</v>
      </c>
      <c r="V37" s="1296" t="s">
        <v>5749</v>
      </c>
      <c r="W37" s="1296" t="s">
        <v>47</v>
      </c>
      <c r="X37" s="1297">
        <v>12.0</v>
      </c>
      <c r="Z37" s="11" t="s">
        <v>5750</v>
      </c>
      <c r="AA37" s="1296" t="s">
        <v>5654</v>
      </c>
      <c r="AB37" s="1296" t="s">
        <v>113</v>
      </c>
      <c r="AC37" s="11" t="s">
        <v>113</v>
      </c>
      <c r="AD37" s="1296" t="s">
        <v>47</v>
      </c>
      <c r="AE37" s="1298">
        <v>1.0</v>
      </c>
      <c r="AF37" s="11" t="s">
        <v>5751</v>
      </c>
      <c r="AG37" s="758">
        <v>1.0</v>
      </c>
      <c r="AH37" s="1296" t="s">
        <v>5633</v>
      </c>
      <c r="AI37" s="6" t="s">
        <v>5752</v>
      </c>
    </row>
    <row r="38" ht="15.75" customHeight="1">
      <c r="A38" s="1296" t="s">
        <v>5753</v>
      </c>
      <c r="B38" s="1296" t="s">
        <v>5746</v>
      </c>
      <c r="C38" s="1296" t="s">
        <v>5754</v>
      </c>
      <c r="D38" s="11">
        <v>6.0</v>
      </c>
      <c r="E38" s="11">
        <v>1.0</v>
      </c>
      <c r="F38" s="11">
        <v>1.0</v>
      </c>
      <c r="J38" s="1300"/>
      <c r="K38" s="1300"/>
      <c r="L38" s="1300"/>
      <c r="M38" s="1300"/>
      <c r="N38" s="1300"/>
      <c r="O38" s="1300"/>
      <c r="P38" s="1300"/>
      <c r="Q38" s="1300"/>
      <c r="X38" s="1300"/>
      <c r="AG38" s="1300"/>
    </row>
    <row r="39">
      <c r="A39" s="1296" t="s">
        <v>5755</v>
      </c>
      <c r="B39" s="1296" t="s">
        <v>5746</v>
      </c>
      <c r="C39" s="1296" t="s">
        <v>5754</v>
      </c>
      <c r="D39" s="11">
        <v>6.0</v>
      </c>
      <c r="E39" s="11">
        <v>0.0</v>
      </c>
      <c r="F39" s="11">
        <v>1.0</v>
      </c>
      <c r="G39" s="1296" t="s">
        <v>5756</v>
      </c>
      <c r="H39" s="1296">
        <v>4.0</v>
      </c>
      <c r="I39" s="1296"/>
      <c r="J39" s="1297"/>
      <c r="K39" s="1297"/>
      <c r="L39" s="1297">
        <v>0.0</v>
      </c>
      <c r="M39" s="1297" t="s">
        <v>5757</v>
      </c>
      <c r="N39" s="1297">
        <v>0.0</v>
      </c>
      <c r="O39" s="1297" t="s">
        <v>5758</v>
      </c>
      <c r="P39" s="1297"/>
      <c r="Q39" s="1297"/>
      <c r="R39" s="1296" t="s">
        <v>5759</v>
      </c>
      <c r="S39" s="1296"/>
      <c r="T39" s="1296"/>
      <c r="U39" s="1296" t="s">
        <v>5760</v>
      </c>
      <c r="V39" s="1296" t="s">
        <v>5749</v>
      </c>
      <c r="W39" s="1296" t="s">
        <v>47</v>
      </c>
      <c r="X39" s="1297">
        <v>6.0</v>
      </c>
      <c r="Z39" s="1296" t="s">
        <v>5761</v>
      </c>
      <c r="AA39" s="1296" t="s">
        <v>5762</v>
      </c>
      <c r="AB39" s="1296" t="s">
        <v>113</v>
      </c>
      <c r="AC39" s="1296" t="s">
        <v>5763</v>
      </c>
      <c r="AD39" s="1296" t="s">
        <v>47</v>
      </c>
      <c r="AE39" s="1298">
        <v>1.0</v>
      </c>
      <c r="AF39" s="1296"/>
      <c r="AG39" s="1297" t="s">
        <v>5764</v>
      </c>
    </row>
    <row r="40">
      <c r="A40" s="1296" t="s">
        <v>5765</v>
      </c>
      <c r="B40" s="1296" t="s">
        <v>5746</v>
      </c>
      <c r="C40" s="1296" t="s">
        <v>5766</v>
      </c>
      <c r="D40" s="11">
        <v>12.0</v>
      </c>
      <c r="E40" s="11">
        <v>6.0</v>
      </c>
      <c r="F40" s="11">
        <v>2.0</v>
      </c>
      <c r="J40" s="1300"/>
      <c r="K40" s="1300"/>
      <c r="L40" s="1300"/>
      <c r="M40" s="1300"/>
      <c r="N40" s="1300"/>
      <c r="O40" s="1300"/>
      <c r="P40" s="1300"/>
      <c r="Q40" s="1300"/>
      <c r="U40" s="1296" t="s">
        <v>5767</v>
      </c>
      <c r="V40" s="1296" t="s">
        <v>5768</v>
      </c>
      <c r="X40" s="1300"/>
      <c r="AG40" s="1300"/>
    </row>
    <row r="41">
      <c r="A41" s="1296" t="s">
        <v>5769</v>
      </c>
      <c r="B41" s="1296" t="s">
        <v>5443</v>
      </c>
      <c r="C41" s="1296" t="s">
        <v>5770</v>
      </c>
      <c r="D41" s="11">
        <v>12.0</v>
      </c>
      <c r="E41" s="11">
        <v>7.0</v>
      </c>
      <c r="F41" s="11">
        <v>3.0</v>
      </c>
      <c r="G41" s="11">
        <v>28.0</v>
      </c>
      <c r="H41" s="1296">
        <v>8.0</v>
      </c>
      <c r="J41" s="1297"/>
      <c r="K41" s="1297"/>
      <c r="L41" s="1297">
        <v>1.0</v>
      </c>
      <c r="M41" s="1297">
        <v>6.0</v>
      </c>
      <c r="N41" s="1297">
        <v>0.0</v>
      </c>
      <c r="O41" s="1297">
        <v>0.0</v>
      </c>
      <c r="P41" s="758">
        <v>0.0</v>
      </c>
      <c r="Q41" s="758">
        <v>0.0</v>
      </c>
      <c r="R41" s="1296" t="s">
        <v>5771</v>
      </c>
      <c r="S41" s="11" t="s">
        <v>113</v>
      </c>
      <c r="U41" s="11" t="s">
        <v>5772</v>
      </c>
      <c r="V41" s="1296" t="s">
        <v>4104</v>
      </c>
      <c r="W41" s="1296" t="s">
        <v>5773</v>
      </c>
      <c r="X41" s="1297">
        <v>11.0</v>
      </c>
      <c r="Y41" s="11" t="s">
        <v>113</v>
      </c>
      <c r="Z41" s="11" t="s">
        <v>5774</v>
      </c>
      <c r="AA41" s="1296" t="s">
        <v>5623</v>
      </c>
      <c r="AB41" s="1296" t="s">
        <v>5026</v>
      </c>
      <c r="AC41" s="1296" t="s">
        <v>5026</v>
      </c>
      <c r="AD41" s="1296" t="s">
        <v>5026</v>
      </c>
      <c r="AE41" s="1298">
        <v>1.0</v>
      </c>
      <c r="AF41" s="1296"/>
      <c r="AG41" s="1297">
        <v>1.0</v>
      </c>
    </row>
    <row r="42">
      <c r="A42" s="1296" t="s">
        <v>273</v>
      </c>
      <c r="B42" s="1296" t="s">
        <v>5443</v>
      </c>
      <c r="C42" s="1296" t="s">
        <v>5775</v>
      </c>
      <c r="D42" s="11">
        <v>6.0</v>
      </c>
      <c r="E42" s="11">
        <v>2.0</v>
      </c>
      <c r="F42" s="11">
        <v>2.0</v>
      </c>
      <c r="G42" s="1296">
        <v>10.0</v>
      </c>
      <c r="H42" s="1296">
        <v>6.0</v>
      </c>
      <c r="I42" s="1296">
        <v>200.0</v>
      </c>
      <c r="J42" s="1297"/>
      <c r="K42" s="1297"/>
      <c r="L42" s="1297">
        <v>1.0</v>
      </c>
      <c r="M42" s="1297">
        <v>8.0</v>
      </c>
      <c r="N42" s="1297">
        <v>0.0</v>
      </c>
      <c r="O42" s="1297">
        <v>0.0</v>
      </c>
      <c r="P42" s="1297"/>
      <c r="Q42" s="1297"/>
      <c r="R42" s="11" t="s">
        <v>47</v>
      </c>
      <c r="S42" s="1296"/>
      <c r="T42" s="1296"/>
      <c r="U42" s="1296" t="s">
        <v>5776</v>
      </c>
      <c r="V42" s="1296" t="s">
        <v>4104</v>
      </c>
      <c r="W42" s="1296" t="s">
        <v>5773</v>
      </c>
      <c r="X42" s="1302">
        <v>43625.0</v>
      </c>
      <c r="Z42" s="1296" t="s">
        <v>5777</v>
      </c>
      <c r="AA42" s="1296" t="s">
        <v>5623</v>
      </c>
      <c r="AB42" s="1296" t="s">
        <v>47</v>
      </c>
      <c r="AC42" s="1296" t="s">
        <v>5026</v>
      </c>
      <c r="AD42" s="1296" t="s">
        <v>5026</v>
      </c>
      <c r="AE42" s="1298">
        <v>1.0</v>
      </c>
      <c r="AF42" s="1296"/>
      <c r="AG42" s="1297">
        <v>1.0</v>
      </c>
    </row>
    <row r="43">
      <c r="A43" s="1296" t="s">
        <v>5778</v>
      </c>
      <c r="B43" s="1296" t="s">
        <v>5779</v>
      </c>
      <c r="C43" s="1296" t="s">
        <v>5780</v>
      </c>
      <c r="D43" s="11">
        <v>16.0</v>
      </c>
      <c r="E43" s="11">
        <v>4.0</v>
      </c>
      <c r="F43" s="11">
        <v>4.0</v>
      </c>
      <c r="G43" s="11">
        <v>29.0</v>
      </c>
      <c r="H43" s="1296">
        <v>8.0</v>
      </c>
      <c r="I43" s="11">
        <v>250.0</v>
      </c>
      <c r="J43" s="758">
        <v>30.0</v>
      </c>
      <c r="K43" s="758">
        <v>40.0</v>
      </c>
      <c r="L43" s="758">
        <v>10.0</v>
      </c>
      <c r="M43" s="1297">
        <v>10.0</v>
      </c>
      <c r="N43" s="1297">
        <v>0.0</v>
      </c>
      <c r="O43" s="758">
        <v>1.0</v>
      </c>
      <c r="P43" s="758">
        <v>0.0</v>
      </c>
      <c r="Q43" s="758">
        <v>1.0</v>
      </c>
      <c r="R43" s="11">
        <v>2.0</v>
      </c>
      <c r="S43" s="1296" t="s">
        <v>113</v>
      </c>
      <c r="T43" s="1296"/>
      <c r="U43" s="1296">
        <v>4.0</v>
      </c>
      <c r="V43" s="1296" t="s">
        <v>4104</v>
      </c>
      <c r="W43" s="1296" t="s">
        <v>5773</v>
      </c>
      <c r="X43" s="1297">
        <v>12.0</v>
      </c>
      <c r="Y43" s="1296" t="s">
        <v>4297</v>
      </c>
      <c r="Z43" s="1296" t="s">
        <v>3801</v>
      </c>
      <c r="AA43" s="1296" t="s">
        <v>5781</v>
      </c>
      <c r="AB43" s="1296" t="s">
        <v>4297</v>
      </c>
      <c r="AC43" s="1296" t="s">
        <v>4297</v>
      </c>
      <c r="AD43" s="1296" t="s">
        <v>4297</v>
      </c>
      <c r="AE43" s="1298">
        <v>1.0</v>
      </c>
      <c r="AF43" s="11" t="s">
        <v>5782</v>
      </c>
      <c r="AG43" s="758">
        <v>1.0</v>
      </c>
      <c r="AH43" s="11" t="s">
        <v>5783</v>
      </c>
      <c r="AI43" s="11" t="s">
        <v>5784</v>
      </c>
    </row>
    <row r="44">
      <c r="A44" s="1296" t="s">
        <v>5785</v>
      </c>
      <c r="B44" s="1296" t="s">
        <v>136</v>
      </c>
      <c r="C44" s="1296" t="s">
        <v>5786</v>
      </c>
      <c r="D44" s="11">
        <v>4.0</v>
      </c>
      <c r="F44" s="11">
        <v>1.0</v>
      </c>
      <c r="G44" s="1296"/>
      <c r="H44" s="1296"/>
      <c r="I44" s="1296"/>
      <c r="J44" s="1297"/>
      <c r="K44" s="1297"/>
      <c r="L44" s="1297">
        <v>0.0</v>
      </c>
      <c r="M44" s="1297">
        <v>4.0</v>
      </c>
      <c r="N44" s="1297">
        <v>0.0</v>
      </c>
      <c r="O44" s="1297">
        <v>0.0</v>
      </c>
      <c r="P44" s="1297"/>
      <c r="Q44" s="1297"/>
      <c r="R44" s="1296">
        <v>0.0</v>
      </c>
      <c r="S44" s="1296"/>
      <c r="T44" s="1296"/>
      <c r="U44" s="1296">
        <v>13.0</v>
      </c>
      <c r="V44" s="1296" t="s">
        <v>4104</v>
      </c>
      <c r="W44" s="1296" t="s">
        <v>5773</v>
      </c>
      <c r="X44" s="1297">
        <v>6.0</v>
      </c>
      <c r="Z44" s="1296" t="s">
        <v>5787</v>
      </c>
      <c r="AA44" s="1296" t="s">
        <v>5781</v>
      </c>
      <c r="AB44" s="1296" t="s">
        <v>4297</v>
      </c>
      <c r="AC44" s="1296" t="s">
        <v>4297</v>
      </c>
      <c r="AD44" s="1296" t="s">
        <v>3801</v>
      </c>
      <c r="AE44" s="1298">
        <v>1.0</v>
      </c>
      <c r="AG44" s="1300"/>
    </row>
    <row r="45">
      <c r="A45" s="1296" t="s">
        <v>383</v>
      </c>
      <c r="B45" s="1296" t="s">
        <v>5328</v>
      </c>
      <c r="C45" s="1296" t="s">
        <v>5788</v>
      </c>
      <c r="F45" s="11">
        <v>1.0</v>
      </c>
      <c r="G45" s="1296">
        <v>12.0</v>
      </c>
      <c r="J45" s="1300"/>
      <c r="K45" s="1300"/>
      <c r="L45" s="1300"/>
      <c r="M45" s="1300"/>
      <c r="N45" s="1300"/>
      <c r="O45" s="1297"/>
      <c r="P45" s="1297"/>
      <c r="Q45" s="1297"/>
      <c r="R45" s="1296"/>
      <c r="X45" s="1300"/>
      <c r="AG45" s="1300"/>
    </row>
    <row r="46">
      <c r="A46" s="1296" t="s">
        <v>125</v>
      </c>
      <c r="B46" s="1296" t="s">
        <v>5789</v>
      </c>
      <c r="C46" s="1296" t="s">
        <v>5790</v>
      </c>
      <c r="F46" s="11">
        <v>2.0</v>
      </c>
      <c r="J46" s="1300"/>
      <c r="K46" s="1300"/>
      <c r="L46" s="1300"/>
      <c r="M46" s="1300"/>
      <c r="N46" s="1300"/>
      <c r="O46" s="1300"/>
      <c r="P46" s="1300"/>
      <c r="Q46" s="1300"/>
      <c r="R46" s="1296" t="s">
        <v>113</v>
      </c>
      <c r="X46" s="1300"/>
      <c r="AG46" s="1300"/>
    </row>
    <row r="47">
      <c r="A47" s="1296" t="s">
        <v>5791</v>
      </c>
      <c r="B47" s="1296" t="s">
        <v>5792</v>
      </c>
      <c r="C47" s="1296" t="s">
        <v>5793</v>
      </c>
      <c r="D47" s="11">
        <v>24.0</v>
      </c>
      <c r="E47" s="11">
        <v>12.0</v>
      </c>
      <c r="F47" s="11">
        <v>6.0</v>
      </c>
      <c r="G47" s="1296"/>
      <c r="H47" s="1296"/>
      <c r="I47" s="1296"/>
      <c r="J47" s="1300"/>
      <c r="K47" s="1300"/>
      <c r="L47" s="1300"/>
      <c r="M47" s="1300"/>
      <c r="N47" s="1300"/>
      <c r="O47" s="1300"/>
      <c r="P47" s="1300"/>
      <c r="Q47" s="1300"/>
      <c r="R47" s="11" t="s">
        <v>5794</v>
      </c>
      <c r="X47" s="758">
        <v>12.0</v>
      </c>
      <c r="Y47" s="11" t="s">
        <v>113</v>
      </c>
      <c r="AG47" s="1300"/>
    </row>
    <row r="48">
      <c r="A48" s="1296" t="s">
        <v>5795</v>
      </c>
      <c r="B48" s="1296" t="s">
        <v>5792</v>
      </c>
      <c r="C48" s="1296" t="s">
        <v>5796</v>
      </c>
      <c r="D48" s="11">
        <v>7.0</v>
      </c>
      <c r="E48" s="11">
        <v>3.0</v>
      </c>
      <c r="F48" s="11">
        <v>2.0</v>
      </c>
      <c r="G48" s="11">
        <v>11.0</v>
      </c>
      <c r="H48" s="11">
        <v>2.0</v>
      </c>
      <c r="J48" s="1297"/>
      <c r="K48" s="1297"/>
      <c r="L48" s="1297">
        <v>0.0</v>
      </c>
      <c r="M48" s="1297">
        <v>4.0</v>
      </c>
      <c r="N48" s="1297">
        <v>0.0</v>
      </c>
      <c r="O48" s="1300"/>
      <c r="P48" s="1300"/>
      <c r="Q48" s="1300"/>
      <c r="R48" s="1296" t="s">
        <v>5794</v>
      </c>
      <c r="V48" s="1296" t="s">
        <v>4104</v>
      </c>
      <c r="W48" s="1296" t="s">
        <v>3860</v>
      </c>
      <c r="X48" s="1300"/>
      <c r="AC48" s="1296" t="s">
        <v>5026</v>
      </c>
      <c r="AD48" s="1296" t="s">
        <v>5026</v>
      </c>
      <c r="AE48" s="1298">
        <v>1.0</v>
      </c>
      <c r="AG48" s="1300"/>
    </row>
    <row r="49">
      <c r="A49" s="1296" t="s">
        <v>5373</v>
      </c>
      <c r="B49" s="1296" t="s">
        <v>5792</v>
      </c>
      <c r="C49" s="1296" t="s">
        <v>5797</v>
      </c>
      <c r="D49" s="11">
        <v>12.0</v>
      </c>
      <c r="E49" s="11">
        <v>4.0</v>
      </c>
      <c r="F49" s="11">
        <v>2.0</v>
      </c>
      <c r="G49" s="1296" t="s">
        <v>5798</v>
      </c>
      <c r="H49" s="11" t="s">
        <v>5799</v>
      </c>
      <c r="I49" s="1296" t="s">
        <v>5800</v>
      </c>
      <c r="J49" s="1300"/>
      <c r="K49" s="1300"/>
      <c r="L49" s="1297">
        <v>0.0</v>
      </c>
      <c r="M49" s="1297">
        <v>5.0</v>
      </c>
      <c r="N49" s="1297">
        <v>0.0</v>
      </c>
      <c r="O49" s="1297">
        <v>0.0</v>
      </c>
      <c r="P49" s="1297"/>
      <c r="Q49" s="1297"/>
      <c r="R49" s="1296" t="s">
        <v>5794</v>
      </c>
      <c r="V49" s="1296" t="s">
        <v>5801</v>
      </c>
      <c r="W49" s="1296" t="s">
        <v>47</v>
      </c>
      <c r="X49" s="1297">
        <v>12.0</v>
      </c>
      <c r="Y49" s="1296" t="s">
        <v>113</v>
      </c>
      <c r="Z49" s="1296" t="s">
        <v>47</v>
      </c>
      <c r="AA49" s="1296" t="s">
        <v>5724</v>
      </c>
      <c r="AB49" s="1296" t="s">
        <v>47</v>
      </c>
      <c r="AC49" s="1296" t="s">
        <v>113</v>
      </c>
      <c r="AD49" s="1296" t="s">
        <v>113</v>
      </c>
      <c r="AE49" s="1298">
        <v>1.0</v>
      </c>
      <c r="AF49" s="1299">
        <v>43683.0</v>
      </c>
      <c r="AG49" s="758">
        <v>1.0</v>
      </c>
      <c r="AI49" s="1296" t="s">
        <v>5802</v>
      </c>
    </row>
    <row r="50">
      <c r="A50" s="1296" t="s">
        <v>5803</v>
      </c>
      <c r="B50" s="1296" t="s">
        <v>5792</v>
      </c>
      <c r="C50" s="1296" t="s">
        <v>5804</v>
      </c>
      <c r="D50" s="11">
        <v>4.0</v>
      </c>
      <c r="E50" s="11">
        <v>0.0</v>
      </c>
      <c r="F50" s="11">
        <v>1.0</v>
      </c>
      <c r="G50" s="1296">
        <v>5.0</v>
      </c>
      <c r="H50" s="1296">
        <v>1.0</v>
      </c>
      <c r="J50" s="1300"/>
      <c r="K50" s="1300"/>
      <c r="L50" s="1300"/>
      <c r="M50" s="1297">
        <v>2.0</v>
      </c>
      <c r="N50" s="1300"/>
      <c r="O50" s="1300"/>
      <c r="P50" s="1300"/>
      <c r="Q50" s="1300"/>
      <c r="R50" s="11" t="s">
        <v>5805</v>
      </c>
      <c r="V50" s="1296" t="s">
        <v>4104</v>
      </c>
      <c r="X50" s="1302">
        <v>43625.0</v>
      </c>
      <c r="Z50" s="1296" t="s">
        <v>5806</v>
      </c>
      <c r="AA50" s="1296" t="s">
        <v>5781</v>
      </c>
      <c r="AB50" s="1296" t="s">
        <v>3801</v>
      </c>
      <c r="AC50" s="1296" t="s">
        <v>4297</v>
      </c>
      <c r="AD50" s="1296" t="s">
        <v>4297</v>
      </c>
      <c r="AE50" s="1298">
        <v>1.0</v>
      </c>
      <c r="AG50" s="1300"/>
    </row>
    <row r="51">
      <c r="A51" s="1296" t="s">
        <v>5807</v>
      </c>
      <c r="B51" s="1296" t="s">
        <v>5792</v>
      </c>
      <c r="C51" s="1296" t="s">
        <v>5797</v>
      </c>
      <c r="F51" s="11">
        <v>0.0</v>
      </c>
      <c r="J51" s="1300"/>
      <c r="K51" s="1300"/>
      <c r="L51" s="1300"/>
      <c r="M51" s="1300"/>
      <c r="N51" s="1300"/>
      <c r="O51" s="1300"/>
      <c r="P51" s="1300"/>
      <c r="Q51" s="1300"/>
      <c r="X51" s="1300"/>
      <c r="AG51" s="1300"/>
    </row>
    <row r="52">
      <c r="A52" s="1296" t="s">
        <v>5808</v>
      </c>
      <c r="B52" s="1296" t="s">
        <v>5792</v>
      </c>
      <c r="C52" s="1296" t="s">
        <v>5797</v>
      </c>
      <c r="D52" s="11">
        <v>10.0</v>
      </c>
      <c r="E52" s="11">
        <v>3.0</v>
      </c>
      <c r="F52" s="11">
        <v>3.0</v>
      </c>
      <c r="G52" s="11">
        <v>10.0</v>
      </c>
      <c r="H52" s="11">
        <v>3.0</v>
      </c>
      <c r="I52" s="1296"/>
      <c r="J52" s="1297"/>
      <c r="K52" s="1297"/>
      <c r="L52" s="1297" t="s">
        <v>5026</v>
      </c>
      <c r="M52" s="1297">
        <v>6.0</v>
      </c>
      <c r="N52" s="1297">
        <v>0.0</v>
      </c>
      <c r="O52" s="1297" t="s">
        <v>5809</v>
      </c>
      <c r="P52" s="1297"/>
      <c r="Q52" s="1297"/>
      <c r="R52" s="11" t="s">
        <v>5810</v>
      </c>
      <c r="S52" s="1296"/>
      <c r="T52" s="1296"/>
      <c r="U52" s="1296" t="s">
        <v>5811</v>
      </c>
      <c r="V52" s="11" t="s">
        <v>4104</v>
      </c>
      <c r="W52" s="11" t="s">
        <v>47</v>
      </c>
      <c r="X52" s="1297">
        <v>12.0</v>
      </c>
      <c r="Y52" s="11" t="s">
        <v>5812</v>
      </c>
      <c r="Z52" s="11" t="s">
        <v>5813</v>
      </c>
      <c r="AA52" s="11" t="s">
        <v>5724</v>
      </c>
      <c r="AB52" s="1296" t="s">
        <v>3860</v>
      </c>
      <c r="AC52" s="1296" t="s">
        <v>5026</v>
      </c>
      <c r="AD52" s="1296" t="s">
        <v>5026</v>
      </c>
      <c r="AF52" s="11" t="s">
        <v>5814</v>
      </c>
      <c r="AG52" s="758">
        <v>1.0</v>
      </c>
      <c r="AH52" s="11" t="s">
        <v>5815</v>
      </c>
    </row>
    <row r="53" ht="14.25" customHeight="1">
      <c r="A53" s="1296" t="s">
        <v>5816</v>
      </c>
      <c r="B53" s="1296" t="s">
        <v>5792</v>
      </c>
      <c r="C53" s="1296" t="s">
        <v>5817</v>
      </c>
      <c r="D53" s="11">
        <v>8.0</v>
      </c>
      <c r="E53" s="11">
        <v>1.0</v>
      </c>
      <c r="F53" s="11">
        <v>1.0</v>
      </c>
      <c r="G53" s="11" t="s">
        <v>5818</v>
      </c>
      <c r="H53" s="11">
        <v>3.0</v>
      </c>
      <c r="J53" s="1300"/>
      <c r="K53" s="1300"/>
      <c r="L53" s="758">
        <v>1.0</v>
      </c>
      <c r="M53" s="758">
        <v>3.0</v>
      </c>
      <c r="N53" s="1300"/>
      <c r="O53" s="1300"/>
      <c r="P53" s="1300"/>
      <c r="Q53" s="1300"/>
      <c r="R53" s="1296" t="s">
        <v>5819</v>
      </c>
      <c r="S53" s="11" t="s">
        <v>5026</v>
      </c>
      <c r="T53" s="11"/>
      <c r="U53" s="11" t="s">
        <v>5820</v>
      </c>
      <c r="V53" s="11" t="s">
        <v>5821</v>
      </c>
      <c r="W53" s="11" t="s">
        <v>3860</v>
      </c>
      <c r="X53" s="1297">
        <v>12.0</v>
      </c>
      <c r="Y53" s="11" t="s">
        <v>5026</v>
      </c>
      <c r="Z53" s="11" t="s">
        <v>5026</v>
      </c>
      <c r="AA53" s="11" t="s">
        <v>5822</v>
      </c>
      <c r="AD53" s="11" t="s">
        <v>5823</v>
      </c>
      <c r="AF53" s="11" t="s">
        <v>5824</v>
      </c>
      <c r="AG53" s="758">
        <v>1.0</v>
      </c>
      <c r="AH53" s="11" t="s">
        <v>5825</v>
      </c>
      <c r="AI53" s="11" t="s">
        <v>5826</v>
      </c>
    </row>
    <row r="54">
      <c r="A54" s="1296" t="s">
        <v>5827</v>
      </c>
      <c r="B54" s="1296" t="s">
        <v>5792</v>
      </c>
      <c r="C54" s="1296" t="s">
        <v>5797</v>
      </c>
      <c r="D54" s="11">
        <v>6.0</v>
      </c>
      <c r="E54" s="11">
        <v>1.0</v>
      </c>
      <c r="F54" s="11">
        <v>2.0</v>
      </c>
      <c r="G54" s="11" t="s">
        <v>5828</v>
      </c>
      <c r="H54" s="11" t="s">
        <v>5829</v>
      </c>
      <c r="I54" s="11">
        <v>175.0</v>
      </c>
      <c r="J54" s="758" t="s">
        <v>5830</v>
      </c>
      <c r="K54" s="758" t="s">
        <v>5831</v>
      </c>
      <c r="L54" s="758" t="s">
        <v>5832</v>
      </c>
      <c r="M54" s="758">
        <v>4.0</v>
      </c>
      <c r="N54" s="758">
        <v>0.0</v>
      </c>
      <c r="O54" s="758">
        <v>0.0</v>
      </c>
      <c r="P54" s="758"/>
      <c r="Q54" s="758" t="s">
        <v>5833</v>
      </c>
      <c r="R54" s="11" t="s">
        <v>5834</v>
      </c>
      <c r="S54" s="11">
        <v>0.0</v>
      </c>
      <c r="T54" s="11"/>
      <c r="V54" s="11" t="s">
        <v>5835</v>
      </c>
      <c r="W54" s="11" t="s">
        <v>47</v>
      </c>
      <c r="X54" s="758">
        <v>12.0</v>
      </c>
      <c r="Y54" s="11" t="s">
        <v>5026</v>
      </c>
      <c r="Z54" s="11" t="s">
        <v>47</v>
      </c>
      <c r="AA54" s="11" t="s">
        <v>5724</v>
      </c>
      <c r="AB54" s="11" t="s">
        <v>47</v>
      </c>
      <c r="AC54" s="11" t="s">
        <v>113</v>
      </c>
      <c r="AD54" s="11" t="s">
        <v>113</v>
      </c>
      <c r="AE54" s="1301">
        <v>1.0</v>
      </c>
      <c r="AF54" s="1303">
        <v>44048.0</v>
      </c>
      <c r="AG54" s="758">
        <v>1.0</v>
      </c>
      <c r="AI54" s="11" t="s">
        <v>5836</v>
      </c>
    </row>
    <row r="55">
      <c r="A55" s="1296" t="s">
        <v>5837</v>
      </c>
      <c r="B55" s="1296" t="s">
        <v>5792</v>
      </c>
      <c r="C55" s="11" t="s">
        <v>127</v>
      </c>
      <c r="D55" s="11">
        <v>3.0</v>
      </c>
      <c r="E55" s="11">
        <v>1.0</v>
      </c>
      <c r="F55" s="11">
        <v>1.0</v>
      </c>
      <c r="G55" s="11">
        <v>6.0</v>
      </c>
      <c r="J55" s="1300"/>
      <c r="K55" s="1300"/>
      <c r="L55" s="1300"/>
      <c r="M55" s="1300"/>
      <c r="N55" s="1300"/>
      <c r="O55" s="1300"/>
      <c r="P55" s="1300"/>
      <c r="Q55" s="1300"/>
      <c r="X55" s="1300"/>
      <c r="AG55" s="1300"/>
    </row>
    <row r="56">
      <c r="A56" s="1296" t="s">
        <v>5838</v>
      </c>
      <c r="B56" s="1296" t="s">
        <v>5792</v>
      </c>
      <c r="C56" s="1296" t="s">
        <v>5839</v>
      </c>
      <c r="D56" s="11">
        <v>6.0</v>
      </c>
      <c r="E56" s="11">
        <v>4.0</v>
      </c>
      <c r="F56" s="11">
        <v>2.0</v>
      </c>
      <c r="G56" s="11">
        <v>9.0</v>
      </c>
      <c r="H56" s="11">
        <v>3.0</v>
      </c>
      <c r="J56" s="1300"/>
      <c r="K56" s="1300"/>
      <c r="L56" s="1300"/>
      <c r="M56" s="1300"/>
      <c r="N56" s="1300"/>
      <c r="O56" s="1300"/>
      <c r="P56" s="1300"/>
      <c r="Q56" s="1300"/>
      <c r="V56" s="11" t="s">
        <v>4104</v>
      </c>
      <c r="X56" s="1300"/>
      <c r="AC56" s="11" t="s">
        <v>5026</v>
      </c>
      <c r="AG56" s="758">
        <v>1.0</v>
      </c>
    </row>
    <row r="57">
      <c r="A57" s="1296" t="s">
        <v>5840</v>
      </c>
      <c r="B57" s="1296" t="s">
        <v>5792</v>
      </c>
      <c r="C57" s="1296" t="s">
        <v>5841</v>
      </c>
      <c r="F57" s="11">
        <v>1.0</v>
      </c>
      <c r="G57" s="1296">
        <v>10.0</v>
      </c>
      <c r="H57" s="1296">
        <v>3.0</v>
      </c>
      <c r="I57" s="1296"/>
      <c r="J57" s="1300"/>
      <c r="K57" s="1300"/>
      <c r="L57" s="1300"/>
      <c r="M57" s="1300"/>
      <c r="N57" s="1297">
        <v>0.0</v>
      </c>
      <c r="O57" s="1297">
        <v>0.0</v>
      </c>
      <c r="P57" s="1297"/>
      <c r="Q57" s="1297"/>
      <c r="X57" s="1297">
        <v>8.0</v>
      </c>
      <c r="AG57" s="1300"/>
    </row>
    <row r="58">
      <c r="A58" s="1296" t="s">
        <v>5842</v>
      </c>
      <c r="B58" s="1296" t="s">
        <v>5792</v>
      </c>
      <c r="C58" s="1296" t="s">
        <v>5843</v>
      </c>
      <c r="D58" s="11">
        <v>6.0</v>
      </c>
      <c r="E58" s="11">
        <v>1.0</v>
      </c>
      <c r="F58" s="11">
        <v>2.0</v>
      </c>
      <c r="G58" s="11">
        <v>12.0</v>
      </c>
      <c r="H58" s="11">
        <v>2.0</v>
      </c>
      <c r="I58" s="11">
        <v>250.0</v>
      </c>
      <c r="J58" s="758" t="s">
        <v>5831</v>
      </c>
      <c r="K58" s="758" t="s">
        <v>5830</v>
      </c>
      <c r="L58" s="1297">
        <v>1.0</v>
      </c>
      <c r="M58" s="1297">
        <v>4.0</v>
      </c>
      <c r="N58" s="758">
        <v>0.0</v>
      </c>
      <c r="O58" s="758">
        <v>0.0</v>
      </c>
      <c r="P58" s="758">
        <v>0.0</v>
      </c>
      <c r="Q58" s="758">
        <v>0.0</v>
      </c>
      <c r="R58" s="11" t="s">
        <v>3860</v>
      </c>
      <c r="S58" s="11" t="s">
        <v>3860</v>
      </c>
      <c r="T58" s="11"/>
      <c r="U58" s="11" t="s">
        <v>5844</v>
      </c>
      <c r="V58" s="1296" t="s">
        <v>4104</v>
      </c>
      <c r="W58" s="1296" t="s">
        <v>47</v>
      </c>
      <c r="X58" s="1297">
        <v>12.0</v>
      </c>
      <c r="Y58" s="11" t="s">
        <v>4297</v>
      </c>
      <c r="Z58" s="11" t="s">
        <v>47</v>
      </c>
      <c r="AA58" s="11" t="s">
        <v>5845</v>
      </c>
      <c r="AB58" s="11" t="s">
        <v>3860</v>
      </c>
      <c r="AC58" s="11" t="s">
        <v>3860</v>
      </c>
      <c r="AD58" s="11" t="s">
        <v>3860</v>
      </c>
      <c r="AE58" s="1301">
        <v>1.0</v>
      </c>
      <c r="AF58" s="1303">
        <v>44048.0</v>
      </c>
      <c r="AG58" s="758">
        <v>1.0</v>
      </c>
      <c r="AI58" s="1296" t="s">
        <v>5846</v>
      </c>
    </row>
    <row r="59">
      <c r="A59" s="1296" t="s">
        <v>5847</v>
      </c>
      <c r="B59" s="1296" t="s">
        <v>5792</v>
      </c>
      <c r="C59" s="1296" t="s">
        <v>5770</v>
      </c>
      <c r="D59" s="11">
        <v>8.0</v>
      </c>
      <c r="E59" s="11">
        <v>0.0</v>
      </c>
      <c r="F59" s="11">
        <v>2.0</v>
      </c>
      <c r="H59" s="1296">
        <v>4.0</v>
      </c>
      <c r="I59" s="1296" t="s">
        <v>5617</v>
      </c>
      <c r="J59" s="1300"/>
      <c r="K59" s="1300"/>
      <c r="L59" s="1300"/>
      <c r="M59" s="1300"/>
      <c r="N59" s="1300"/>
      <c r="O59" s="1300"/>
      <c r="P59" s="1300"/>
      <c r="Q59" s="1300"/>
      <c r="V59" s="1296" t="s">
        <v>4104</v>
      </c>
      <c r="W59" s="1296" t="s">
        <v>47</v>
      </c>
      <c r="X59" s="1297">
        <v>6.0</v>
      </c>
      <c r="Y59" s="1296" t="s">
        <v>5848</v>
      </c>
      <c r="Z59" s="1296" t="s">
        <v>5849</v>
      </c>
      <c r="AA59" s="1296" t="s">
        <v>5724</v>
      </c>
      <c r="AB59" s="1296" t="s">
        <v>5026</v>
      </c>
      <c r="AC59" s="1296" t="s">
        <v>5026</v>
      </c>
      <c r="AD59" s="1296" t="s">
        <v>5850</v>
      </c>
      <c r="AF59" s="1296" t="s">
        <v>5851</v>
      </c>
      <c r="AG59" s="1300"/>
      <c r="AI59" s="1296" t="s">
        <v>5846</v>
      </c>
    </row>
    <row r="60">
      <c r="A60" s="1296" t="s">
        <v>460</v>
      </c>
      <c r="B60" s="1296" t="s">
        <v>5852</v>
      </c>
      <c r="C60" s="1296" t="s">
        <v>5853</v>
      </c>
      <c r="D60" s="11">
        <v>14.0</v>
      </c>
      <c r="E60" s="11">
        <v>4.0</v>
      </c>
      <c r="F60" s="11">
        <v>3.0</v>
      </c>
      <c r="G60" s="1296">
        <v>15.0</v>
      </c>
      <c r="H60" s="1296">
        <v>5.0</v>
      </c>
      <c r="I60" s="1296">
        <v>250.0</v>
      </c>
      <c r="J60" s="1297" t="s">
        <v>5854</v>
      </c>
      <c r="K60" s="1297" t="s">
        <v>5830</v>
      </c>
      <c r="L60" s="1297">
        <v>0.0</v>
      </c>
      <c r="M60" s="1297" t="s">
        <v>5855</v>
      </c>
      <c r="N60" s="1297">
        <v>0.0</v>
      </c>
      <c r="O60" s="1297">
        <v>0.0</v>
      </c>
      <c r="P60" s="1297"/>
      <c r="Q60" s="1297"/>
      <c r="R60" s="1296" t="s">
        <v>5856</v>
      </c>
      <c r="S60" s="1296"/>
      <c r="T60" s="1296"/>
      <c r="U60" s="1296" t="s">
        <v>5857</v>
      </c>
      <c r="V60" s="1296" t="s">
        <v>5723</v>
      </c>
      <c r="W60" s="11" t="s">
        <v>437</v>
      </c>
      <c r="X60" s="1297">
        <v>12.0</v>
      </c>
      <c r="Y60" s="1296" t="s">
        <v>5858</v>
      </c>
      <c r="Z60" s="1296" t="s">
        <v>47</v>
      </c>
      <c r="AA60" s="1296" t="s">
        <v>5859</v>
      </c>
      <c r="AB60" s="1296" t="s">
        <v>47</v>
      </c>
      <c r="AC60" s="1296" t="s">
        <v>113</v>
      </c>
      <c r="AD60" s="1296" t="s">
        <v>113</v>
      </c>
      <c r="AE60" s="1298">
        <v>1.0</v>
      </c>
      <c r="AF60" s="1299">
        <v>43682.0</v>
      </c>
      <c r="AG60" s="1302">
        <v>43467.0</v>
      </c>
      <c r="AI60" s="1296" t="s">
        <v>5860</v>
      </c>
    </row>
    <row r="61">
      <c r="A61" s="1296" t="s">
        <v>5861</v>
      </c>
      <c r="B61" s="1296" t="s">
        <v>5852</v>
      </c>
      <c r="C61" s="1296" t="s">
        <v>5862</v>
      </c>
      <c r="D61" s="11">
        <v>8.0</v>
      </c>
      <c r="E61" s="11">
        <v>2.0</v>
      </c>
      <c r="F61" s="11">
        <v>2.0</v>
      </c>
      <c r="G61" s="1296">
        <v>11.0</v>
      </c>
      <c r="H61" s="11">
        <v>5.0</v>
      </c>
      <c r="I61" s="1296">
        <v>175.0</v>
      </c>
      <c r="J61" s="1297">
        <v>20.0</v>
      </c>
      <c r="K61" s="1297">
        <v>30.0</v>
      </c>
      <c r="L61" s="1297">
        <v>0.0</v>
      </c>
      <c r="M61" s="1297">
        <v>4.0</v>
      </c>
      <c r="N61" s="1297">
        <v>1.0</v>
      </c>
      <c r="O61" s="1297">
        <v>0.0</v>
      </c>
      <c r="P61" s="1297"/>
      <c r="Q61" s="1297"/>
      <c r="R61" s="1296" t="s">
        <v>5863</v>
      </c>
      <c r="V61" s="1296" t="s">
        <v>5864</v>
      </c>
      <c r="X61" s="1304">
        <v>43994.0</v>
      </c>
      <c r="Y61" s="1296" t="s">
        <v>113</v>
      </c>
      <c r="Z61" s="1296" t="s">
        <v>3860</v>
      </c>
      <c r="AA61" s="1296" t="s">
        <v>5865</v>
      </c>
      <c r="AB61" s="1296" t="s">
        <v>47</v>
      </c>
      <c r="AC61" s="1296" t="s">
        <v>113</v>
      </c>
      <c r="AD61" s="1296" t="s">
        <v>5026</v>
      </c>
      <c r="AE61" s="1298">
        <v>1.0</v>
      </c>
      <c r="AF61" s="1296" t="s">
        <v>5851</v>
      </c>
      <c r="AG61" s="1297" t="s">
        <v>5866</v>
      </c>
    </row>
    <row r="62">
      <c r="A62" s="1296" t="s">
        <v>155</v>
      </c>
      <c r="B62" s="1296" t="s">
        <v>5852</v>
      </c>
      <c r="C62" s="1296" t="s">
        <v>5867</v>
      </c>
      <c r="D62" s="11">
        <v>7.0</v>
      </c>
      <c r="E62" s="11">
        <v>1.0</v>
      </c>
      <c r="F62" s="11">
        <v>1.0</v>
      </c>
      <c r="G62" s="11">
        <v>9.0</v>
      </c>
      <c r="H62" s="11">
        <v>4.0</v>
      </c>
      <c r="I62" s="11">
        <v>200.0</v>
      </c>
      <c r="J62" s="758" t="s">
        <v>5868</v>
      </c>
      <c r="K62" s="758">
        <v>20.0</v>
      </c>
      <c r="L62" s="1297">
        <v>1.0</v>
      </c>
      <c r="M62" s="758">
        <v>4.0</v>
      </c>
      <c r="N62" s="1297">
        <v>0.0</v>
      </c>
      <c r="O62" s="1297">
        <v>0.0</v>
      </c>
      <c r="P62" s="1297"/>
      <c r="Q62" s="1297"/>
      <c r="R62" s="1296">
        <v>0.0</v>
      </c>
      <c r="S62" s="11" t="s">
        <v>3860</v>
      </c>
      <c r="T62" s="11"/>
      <c r="U62" s="11" t="s">
        <v>5869</v>
      </c>
      <c r="V62" s="11" t="s">
        <v>5870</v>
      </c>
      <c r="X62" s="1304">
        <v>43991.0</v>
      </c>
      <c r="Z62" s="11" t="s">
        <v>5871</v>
      </c>
      <c r="AA62" s="11" t="s">
        <v>5865</v>
      </c>
      <c r="AB62" s="11" t="s">
        <v>5026</v>
      </c>
      <c r="AC62" s="11" t="s">
        <v>3860</v>
      </c>
      <c r="AD62" s="11" t="s">
        <v>5026</v>
      </c>
      <c r="AF62" s="11" t="s">
        <v>5872</v>
      </c>
      <c r="AG62" s="758" t="s">
        <v>5873</v>
      </c>
      <c r="AI62" s="11" t="s">
        <v>5874</v>
      </c>
    </row>
    <row r="63">
      <c r="A63" s="1296" t="s">
        <v>335</v>
      </c>
      <c r="B63" s="1296" t="s">
        <v>5875</v>
      </c>
      <c r="C63" s="1296" t="s">
        <v>5876</v>
      </c>
      <c r="D63" s="11">
        <v>7.0</v>
      </c>
      <c r="E63" s="11">
        <v>0.0</v>
      </c>
      <c r="F63" s="11">
        <v>2.0</v>
      </c>
      <c r="G63" s="1296" t="s">
        <v>5877</v>
      </c>
      <c r="H63" s="1296">
        <v>7.0</v>
      </c>
      <c r="I63" s="1296" t="s">
        <v>5680</v>
      </c>
      <c r="J63" s="1297">
        <v>20.0</v>
      </c>
      <c r="K63" s="1297">
        <v>20.0</v>
      </c>
      <c r="L63" s="1297">
        <v>1.0</v>
      </c>
      <c r="M63" s="1297">
        <v>3.0</v>
      </c>
      <c r="N63" s="1297">
        <v>0.0</v>
      </c>
      <c r="O63" s="1297">
        <v>0.0</v>
      </c>
      <c r="P63" s="1297"/>
      <c r="Q63" s="1297"/>
      <c r="R63" s="1296">
        <v>1.0</v>
      </c>
      <c r="S63" s="1296"/>
      <c r="T63" s="1296"/>
      <c r="U63" s="1296" t="s">
        <v>5878</v>
      </c>
      <c r="V63" s="1296" t="s">
        <v>4104</v>
      </c>
      <c r="W63" s="1296" t="s">
        <v>3860</v>
      </c>
      <c r="X63" s="758">
        <v>12.0</v>
      </c>
      <c r="Y63" s="1296" t="s">
        <v>3860</v>
      </c>
      <c r="Z63" s="1296" t="s">
        <v>3860</v>
      </c>
      <c r="AA63" s="1296" t="s">
        <v>5865</v>
      </c>
      <c r="AB63" s="1296" t="s">
        <v>3860</v>
      </c>
      <c r="AC63" s="1296" t="s">
        <v>5026</v>
      </c>
      <c r="AD63" s="1296" t="s">
        <v>5026</v>
      </c>
      <c r="AE63" s="1298">
        <v>1.0</v>
      </c>
      <c r="AF63" s="1296" t="s">
        <v>5851</v>
      </c>
      <c r="AG63" s="1297">
        <v>1.0</v>
      </c>
      <c r="AI63" s="1296" t="s">
        <v>5879</v>
      </c>
    </row>
    <row r="64">
      <c r="A64" s="1296" t="s">
        <v>5345</v>
      </c>
      <c r="B64" s="1296" t="s">
        <v>5875</v>
      </c>
      <c r="C64" s="1296" t="s">
        <v>5876</v>
      </c>
      <c r="D64" s="11">
        <v>12.0</v>
      </c>
      <c r="E64" s="11">
        <v>4.0</v>
      </c>
      <c r="F64" s="11">
        <v>3.0</v>
      </c>
      <c r="G64" s="1296">
        <v>17.0</v>
      </c>
      <c r="H64" s="1296">
        <v>3.0</v>
      </c>
      <c r="J64" s="1297"/>
      <c r="K64" s="1297"/>
      <c r="L64" s="1297">
        <v>1.0</v>
      </c>
      <c r="M64" s="1297">
        <v>6.0</v>
      </c>
      <c r="N64" s="1297">
        <v>0.0</v>
      </c>
      <c r="O64" s="1297">
        <v>0.0</v>
      </c>
      <c r="P64" s="1297"/>
      <c r="Q64" s="1297"/>
      <c r="R64" s="1296">
        <v>0.0</v>
      </c>
      <c r="S64" s="1296"/>
      <c r="T64" s="1296"/>
      <c r="U64" s="1296" t="s">
        <v>5880</v>
      </c>
      <c r="V64" s="1296" t="s">
        <v>5749</v>
      </c>
      <c r="W64" s="1296" t="s">
        <v>5773</v>
      </c>
      <c r="X64" s="758">
        <v>10.0</v>
      </c>
      <c r="Y64" s="1296" t="s">
        <v>5026</v>
      </c>
      <c r="AA64" s="1296" t="s">
        <v>5865</v>
      </c>
      <c r="AB64" s="1296" t="s">
        <v>3860</v>
      </c>
      <c r="AC64" s="1296" t="s">
        <v>5026</v>
      </c>
      <c r="AD64" s="1296" t="s">
        <v>5026</v>
      </c>
      <c r="AE64" s="1298">
        <v>1.0</v>
      </c>
      <c r="AF64" s="1296"/>
      <c r="AG64" s="1297">
        <v>1.0</v>
      </c>
    </row>
    <row r="65">
      <c r="A65" s="1296" t="s">
        <v>5881</v>
      </c>
      <c r="B65" s="1296" t="s">
        <v>5875</v>
      </c>
      <c r="C65" s="1296" t="s">
        <v>5882</v>
      </c>
      <c r="D65" s="11">
        <v>10.0</v>
      </c>
      <c r="E65" s="11">
        <v>2.0</v>
      </c>
      <c r="F65" s="11">
        <v>2.0</v>
      </c>
      <c r="G65" s="1296">
        <v>20.0</v>
      </c>
      <c r="H65" s="1296">
        <v>7.0</v>
      </c>
      <c r="I65" s="1296">
        <v>225.0</v>
      </c>
      <c r="J65" s="1297"/>
      <c r="K65" s="1297"/>
      <c r="L65" s="1297">
        <v>1.0</v>
      </c>
      <c r="M65" s="1297">
        <v>9.0</v>
      </c>
      <c r="N65" s="1297">
        <v>0.0</v>
      </c>
      <c r="O65" s="1300"/>
      <c r="P65" s="1300"/>
      <c r="Q65" s="1300"/>
      <c r="R65" s="1296" t="s">
        <v>5863</v>
      </c>
      <c r="S65" s="11" t="s">
        <v>5026</v>
      </c>
      <c r="T65" s="11"/>
      <c r="U65" s="1296" t="s">
        <v>5883</v>
      </c>
      <c r="V65" s="1296" t="s">
        <v>5884</v>
      </c>
      <c r="W65" s="11" t="s">
        <v>3860</v>
      </c>
      <c r="X65" s="1297">
        <v>12.0</v>
      </c>
      <c r="Y65" s="11" t="s">
        <v>5885</v>
      </c>
      <c r="Z65" s="11" t="s">
        <v>3860</v>
      </c>
      <c r="AA65" s="1296" t="s">
        <v>5886</v>
      </c>
      <c r="AB65" s="1296" t="s">
        <v>3860</v>
      </c>
      <c r="AC65" s="1296" t="s">
        <v>4297</v>
      </c>
      <c r="AD65" s="1296" t="s">
        <v>4297</v>
      </c>
      <c r="AE65" s="1298">
        <v>1.0</v>
      </c>
      <c r="AF65" s="1303">
        <v>44048.0</v>
      </c>
      <c r="AG65" s="1297">
        <v>1.0</v>
      </c>
      <c r="AI65" s="1307" t="s">
        <v>5887</v>
      </c>
    </row>
    <row r="66">
      <c r="A66" s="1296" t="s">
        <v>5888</v>
      </c>
      <c r="B66" s="1296" t="s">
        <v>5875</v>
      </c>
      <c r="C66" s="1296" t="s">
        <v>5438</v>
      </c>
      <c r="D66" s="11">
        <v>8.0</v>
      </c>
      <c r="E66" s="11">
        <v>2.0</v>
      </c>
      <c r="F66" s="11">
        <v>1.0</v>
      </c>
      <c r="G66" s="1296">
        <v>13.0</v>
      </c>
      <c r="H66" s="1296">
        <v>4.0</v>
      </c>
      <c r="J66" s="1300"/>
      <c r="K66" s="1300"/>
      <c r="L66" s="1300"/>
      <c r="M66" s="1297">
        <v>5.0</v>
      </c>
      <c r="N66" s="1300"/>
      <c r="O66" s="1300"/>
      <c r="P66" s="1300"/>
      <c r="Q66" s="1300"/>
      <c r="R66" s="1296" t="s">
        <v>5889</v>
      </c>
      <c r="S66" s="1296"/>
      <c r="T66" s="1296"/>
      <c r="U66" s="1296" t="s">
        <v>5820</v>
      </c>
      <c r="V66" s="1296" t="s">
        <v>4104</v>
      </c>
      <c r="W66" s="1296" t="s">
        <v>3860</v>
      </c>
      <c r="X66" s="1297">
        <v>6.0</v>
      </c>
      <c r="AA66" s="1296" t="s">
        <v>5733</v>
      </c>
      <c r="AB66" s="1296" t="s">
        <v>47</v>
      </c>
      <c r="AC66" s="1296"/>
      <c r="AD66" s="1296" t="s">
        <v>5026</v>
      </c>
      <c r="AG66" s="1300"/>
    </row>
    <row r="67">
      <c r="A67" s="1296" t="s">
        <v>5890</v>
      </c>
      <c r="B67" s="1296" t="s">
        <v>5891</v>
      </c>
      <c r="C67" s="1296" t="s">
        <v>5892</v>
      </c>
      <c r="D67" s="11">
        <v>6.0</v>
      </c>
      <c r="E67" s="11">
        <v>3.0</v>
      </c>
      <c r="F67" s="11">
        <v>1.0</v>
      </c>
      <c r="G67" s="1296">
        <v>8.0</v>
      </c>
      <c r="H67" s="1296">
        <v>3.0</v>
      </c>
      <c r="J67" s="1300"/>
      <c r="K67" s="1300"/>
      <c r="L67" s="1297">
        <v>1.0</v>
      </c>
      <c r="M67" s="1297">
        <v>4.0</v>
      </c>
      <c r="N67" s="1297">
        <v>0.0</v>
      </c>
      <c r="O67" s="1297">
        <v>0.0</v>
      </c>
      <c r="P67" s="1297"/>
      <c r="Q67" s="1297"/>
      <c r="R67" s="1296">
        <v>1.0</v>
      </c>
      <c r="S67" s="1296"/>
      <c r="T67" s="1296"/>
      <c r="U67" s="1296" t="s">
        <v>5893</v>
      </c>
      <c r="V67" s="1296" t="s">
        <v>4104</v>
      </c>
      <c r="X67" s="1300"/>
      <c r="Y67" s="1296"/>
      <c r="AB67" s="11" t="s">
        <v>5026</v>
      </c>
      <c r="AC67" s="1296" t="s">
        <v>5026</v>
      </c>
      <c r="AD67" s="1296" t="s">
        <v>5026</v>
      </c>
      <c r="AF67" s="1296" t="s">
        <v>5894</v>
      </c>
      <c r="AG67" s="1297">
        <v>1.0</v>
      </c>
      <c r="AI67" s="1296" t="s">
        <v>5895</v>
      </c>
    </row>
    <row r="68">
      <c r="A68" s="1296" t="s">
        <v>5896</v>
      </c>
      <c r="B68" s="1296" t="s">
        <v>5897</v>
      </c>
      <c r="C68" s="1296" t="s">
        <v>5898</v>
      </c>
      <c r="D68" s="11">
        <v>6.0</v>
      </c>
      <c r="E68" s="11">
        <v>1.0</v>
      </c>
      <c r="F68" s="11">
        <v>2.0</v>
      </c>
      <c r="G68" s="1296">
        <v>14.0</v>
      </c>
      <c r="H68" s="11">
        <v>3.0</v>
      </c>
      <c r="J68" s="1300"/>
      <c r="K68" s="1300"/>
      <c r="L68" s="1300"/>
      <c r="M68" s="1297">
        <v>4.0</v>
      </c>
      <c r="N68" s="1300"/>
      <c r="O68" s="1300"/>
      <c r="P68" s="1300"/>
      <c r="Q68" s="1300"/>
      <c r="V68" s="1296" t="s">
        <v>4104</v>
      </c>
      <c r="W68" s="1296" t="s">
        <v>47</v>
      </c>
      <c r="X68" s="1297">
        <v>12.0</v>
      </c>
      <c r="Y68" s="1296" t="s">
        <v>5899</v>
      </c>
      <c r="Z68" s="1296" t="s">
        <v>47</v>
      </c>
      <c r="AA68" s="1296" t="s">
        <v>5623</v>
      </c>
      <c r="AE68" s="1298">
        <v>1.0</v>
      </c>
      <c r="AF68" s="1296"/>
      <c r="AG68" s="1297">
        <v>1.0</v>
      </c>
    </row>
    <row r="69">
      <c r="A69" s="1296" t="s">
        <v>5900</v>
      </c>
      <c r="B69" s="1296" t="s">
        <v>5901</v>
      </c>
      <c r="C69" s="1296" t="s">
        <v>5902</v>
      </c>
      <c r="D69" s="11">
        <v>4.0</v>
      </c>
      <c r="F69" s="11">
        <v>2.0</v>
      </c>
      <c r="J69" s="1300"/>
      <c r="K69" s="1300"/>
      <c r="L69" s="1300"/>
      <c r="M69" s="1300"/>
      <c r="N69" s="1300"/>
      <c r="O69" s="1300"/>
      <c r="P69" s="1300"/>
      <c r="Q69" s="1300"/>
      <c r="R69" s="11" t="s">
        <v>5903</v>
      </c>
      <c r="X69" s="758">
        <v>3.0</v>
      </c>
      <c r="AF69" s="11" t="s">
        <v>5904</v>
      </c>
      <c r="AG69" s="1300"/>
    </row>
    <row r="70">
      <c r="A70" s="11" t="s">
        <v>5905</v>
      </c>
      <c r="B70" s="1296" t="s">
        <v>5901</v>
      </c>
      <c r="C70" s="1296" t="s">
        <v>5906</v>
      </c>
      <c r="D70" s="11" t="s">
        <v>5907</v>
      </c>
      <c r="E70" s="11">
        <v>4.0</v>
      </c>
      <c r="F70" s="11">
        <v>1.0</v>
      </c>
      <c r="G70" s="11">
        <v>10.0</v>
      </c>
      <c r="H70" s="1296">
        <v>7.0</v>
      </c>
      <c r="I70" s="11">
        <v>200.0</v>
      </c>
      <c r="J70" s="758" t="s">
        <v>5831</v>
      </c>
      <c r="K70" s="758" t="s">
        <v>5908</v>
      </c>
      <c r="L70" s="1297" t="s">
        <v>5909</v>
      </c>
      <c r="M70" s="758" t="s">
        <v>5910</v>
      </c>
      <c r="N70" s="1297">
        <v>1.0</v>
      </c>
      <c r="O70" s="1297">
        <v>0.0</v>
      </c>
      <c r="P70" s="758" t="s">
        <v>5911</v>
      </c>
      <c r="Q70" s="1297"/>
      <c r="R70" s="1296" t="s">
        <v>5903</v>
      </c>
      <c r="S70" s="11" t="s">
        <v>3860</v>
      </c>
      <c r="T70" s="11"/>
      <c r="U70" s="1296" t="s">
        <v>5912</v>
      </c>
      <c r="V70" s="1296" t="s">
        <v>4104</v>
      </c>
      <c r="W70" s="1296" t="s">
        <v>3860</v>
      </c>
      <c r="X70" s="1297">
        <v>12.0</v>
      </c>
      <c r="Y70" s="1296" t="s">
        <v>3860</v>
      </c>
      <c r="Z70" s="1296" t="s">
        <v>3860</v>
      </c>
      <c r="AA70" s="1296" t="s">
        <v>5886</v>
      </c>
      <c r="AB70" s="1296" t="s">
        <v>5913</v>
      </c>
      <c r="AC70" s="1296" t="s">
        <v>5913</v>
      </c>
      <c r="AD70" s="1296" t="s">
        <v>47</v>
      </c>
      <c r="AE70" s="1298">
        <v>1.0</v>
      </c>
      <c r="AF70" s="11" t="s">
        <v>5914</v>
      </c>
      <c r="AG70" s="1297">
        <v>1.5</v>
      </c>
      <c r="AH70" s="11" t="s">
        <v>5915</v>
      </c>
      <c r="AI70" s="11" t="s">
        <v>5916</v>
      </c>
    </row>
    <row r="71">
      <c r="A71" s="1296" t="s">
        <v>5917</v>
      </c>
      <c r="B71" s="1296" t="s">
        <v>5901</v>
      </c>
      <c r="C71" s="1296" t="s">
        <v>5906</v>
      </c>
      <c r="D71" s="11">
        <v>9.0</v>
      </c>
      <c r="E71" s="11">
        <v>1.0</v>
      </c>
      <c r="F71" s="11">
        <v>2.0</v>
      </c>
      <c r="J71" s="1300"/>
      <c r="K71" s="1300"/>
      <c r="L71" s="1300"/>
      <c r="M71" s="1300"/>
      <c r="N71" s="1300"/>
      <c r="O71" s="1300"/>
      <c r="P71" s="1300"/>
      <c r="Q71" s="1300"/>
      <c r="V71" s="1296" t="s">
        <v>4104</v>
      </c>
      <c r="W71" s="1296" t="s">
        <v>47</v>
      </c>
      <c r="X71" s="1297">
        <v>10.5</v>
      </c>
      <c r="Y71" s="1296" t="s">
        <v>113</v>
      </c>
      <c r="AE71" s="1298">
        <v>1.0</v>
      </c>
      <c r="AF71" s="1299">
        <v>43683.0</v>
      </c>
      <c r="AG71" s="1300"/>
      <c r="AH71" s="1296"/>
      <c r="AI71" s="1296" t="s">
        <v>5026</v>
      </c>
    </row>
    <row r="72">
      <c r="A72" s="1296" t="s">
        <v>5918</v>
      </c>
      <c r="B72" s="1296" t="s">
        <v>5901</v>
      </c>
      <c r="C72" s="1296" t="s">
        <v>5906</v>
      </c>
      <c r="D72" s="11">
        <v>17.0</v>
      </c>
      <c r="E72" s="11">
        <v>3.0</v>
      </c>
      <c r="F72" s="11">
        <v>4.0</v>
      </c>
      <c r="G72" s="1296"/>
      <c r="H72" s="1296"/>
      <c r="I72" s="1296"/>
      <c r="J72" s="1297"/>
      <c r="K72" s="1297"/>
      <c r="L72" s="1297" t="s">
        <v>5919</v>
      </c>
      <c r="M72" s="1297" t="s">
        <v>5920</v>
      </c>
      <c r="N72" s="1297" t="s">
        <v>5919</v>
      </c>
      <c r="O72" s="1297">
        <v>0.0</v>
      </c>
      <c r="P72" s="1297"/>
      <c r="Q72" s="1297"/>
      <c r="R72" s="1296" t="s">
        <v>5921</v>
      </c>
      <c r="S72" s="1296" t="s">
        <v>113</v>
      </c>
      <c r="T72" s="1296"/>
      <c r="U72" s="1296" t="s">
        <v>5922</v>
      </c>
      <c r="V72" s="11" t="s">
        <v>5923</v>
      </c>
      <c r="W72" s="11" t="s">
        <v>5773</v>
      </c>
      <c r="X72" s="1297">
        <v>12.0</v>
      </c>
      <c r="Y72" s="1296" t="s">
        <v>113</v>
      </c>
      <c r="Z72" s="1296" t="s">
        <v>5924</v>
      </c>
      <c r="AA72" s="1296" t="s">
        <v>5859</v>
      </c>
      <c r="AB72" s="1296" t="s">
        <v>5925</v>
      </c>
      <c r="AC72" s="1296" t="s">
        <v>5926</v>
      </c>
      <c r="AD72" s="1296" t="s">
        <v>47</v>
      </c>
      <c r="AE72" s="1298">
        <v>1.0</v>
      </c>
      <c r="AF72" s="1296" t="s">
        <v>5927</v>
      </c>
      <c r="AG72" s="1300"/>
    </row>
    <row r="73">
      <c r="A73" s="1296" t="s">
        <v>5928</v>
      </c>
      <c r="B73" s="1296" t="s">
        <v>5901</v>
      </c>
      <c r="C73" s="1296" t="s">
        <v>5902</v>
      </c>
      <c r="D73" s="11">
        <v>8.0</v>
      </c>
      <c r="E73" s="11">
        <v>1.0</v>
      </c>
      <c r="F73" s="11">
        <v>2.0</v>
      </c>
      <c r="G73" s="11">
        <v>12.0</v>
      </c>
      <c r="H73" s="11">
        <v>3.0</v>
      </c>
      <c r="I73" s="1296">
        <v>250.0</v>
      </c>
      <c r="J73" s="1297"/>
      <c r="K73" s="1297"/>
      <c r="L73" s="1297">
        <v>2.0</v>
      </c>
      <c r="M73" s="1297">
        <v>7.0</v>
      </c>
      <c r="N73" s="1297">
        <v>1.0</v>
      </c>
      <c r="O73" s="1297">
        <v>0.0</v>
      </c>
      <c r="P73" s="1297"/>
      <c r="Q73" s="1297"/>
      <c r="R73" s="1296">
        <v>0.0</v>
      </c>
      <c r="S73" s="11" t="s">
        <v>5026</v>
      </c>
      <c r="T73" s="1296"/>
      <c r="U73" s="1296" t="s">
        <v>5929</v>
      </c>
      <c r="V73" s="1296" t="s">
        <v>4104</v>
      </c>
      <c r="W73" s="1296" t="s">
        <v>47</v>
      </c>
      <c r="X73" s="1297">
        <v>9.0</v>
      </c>
      <c r="Z73" s="1296" t="s">
        <v>5930</v>
      </c>
      <c r="AA73" s="1296" t="s">
        <v>5845</v>
      </c>
      <c r="AB73" s="1296" t="s">
        <v>113</v>
      </c>
      <c r="AC73" s="1296" t="s">
        <v>113</v>
      </c>
      <c r="AD73" s="1296" t="s">
        <v>113</v>
      </c>
      <c r="AE73" s="1298">
        <v>1.0</v>
      </c>
      <c r="AG73" s="758">
        <v>1.0</v>
      </c>
      <c r="AH73" s="1296"/>
    </row>
    <row r="74">
      <c r="A74" s="1296" t="s">
        <v>5931</v>
      </c>
      <c r="B74" s="1296" t="s">
        <v>5932</v>
      </c>
      <c r="C74" s="1296" t="s">
        <v>5933</v>
      </c>
      <c r="D74" s="11">
        <v>6.0</v>
      </c>
      <c r="E74" s="11">
        <v>1.0</v>
      </c>
      <c r="F74" s="11">
        <v>1.0</v>
      </c>
      <c r="G74" s="1296">
        <v>6.0</v>
      </c>
      <c r="H74" s="1296">
        <v>2.0</v>
      </c>
      <c r="I74" s="1296" t="s">
        <v>5934</v>
      </c>
      <c r="J74" s="1297">
        <v>50.0</v>
      </c>
      <c r="K74" s="1297">
        <v>15.0</v>
      </c>
      <c r="L74" s="1297">
        <v>1.0</v>
      </c>
      <c r="M74" s="1297">
        <v>4.0</v>
      </c>
      <c r="N74" s="1297">
        <v>0.0</v>
      </c>
      <c r="O74" s="1297">
        <v>0.0</v>
      </c>
      <c r="P74" s="1297"/>
      <c r="Q74" s="1297"/>
      <c r="R74" s="1296">
        <v>0.0</v>
      </c>
      <c r="S74" s="1299"/>
      <c r="T74" s="1299"/>
      <c r="U74" s="1299">
        <v>43718.0</v>
      </c>
      <c r="V74" s="1296" t="s">
        <v>4104</v>
      </c>
      <c r="W74" s="1296" t="s">
        <v>3860</v>
      </c>
      <c r="X74" s="1297" t="s">
        <v>5935</v>
      </c>
      <c r="Y74" s="1296" t="s">
        <v>47</v>
      </c>
      <c r="Z74" s="1296" t="s">
        <v>5936</v>
      </c>
      <c r="AA74" s="1296" t="s">
        <v>5937</v>
      </c>
      <c r="AB74" s="1296" t="s">
        <v>3860</v>
      </c>
      <c r="AC74" s="1296" t="s">
        <v>5026</v>
      </c>
      <c r="AD74" s="1296" t="s">
        <v>5026</v>
      </c>
      <c r="AE74" s="1298">
        <v>1.0</v>
      </c>
      <c r="AF74" s="1296" t="s">
        <v>5938</v>
      </c>
      <c r="AG74" s="1297">
        <v>0.0</v>
      </c>
      <c r="AH74" s="11" t="s">
        <v>5939</v>
      </c>
      <c r="AI74" s="11" t="s">
        <v>5940</v>
      </c>
    </row>
    <row r="75">
      <c r="A75" s="1296" t="s">
        <v>60</v>
      </c>
      <c r="B75" s="1296" t="s">
        <v>5455</v>
      </c>
      <c r="C75" s="1296" t="s">
        <v>5941</v>
      </c>
      <c r="D75" s="11">
        <v>10.0</v>
      </c>
      <c r="F75" s="11">
        <v>3.0</v>
      </c>
      <c r="G75" s="1296" t="s">
        <v>5942</v>
      </c>
      <c r="H75" s="11">
        <v>1.0</v>
      </c>
      <c r="I75" s="1296"/>
      <c r="J75" s="1297"/>
      <c r="K75" s="1297"/>
      <c r="L75" s="1297">
        <v>0.0</v>
      </c>
      <c r="M75" s="1297">
        <v>4.0</v>
      </c>
      <c r="N75" s="1297">
        <v>0.0</v>
      </c>
      <c r="O75" s="1297">
        <v>0.0</v>
      </c>
      <c r="P75" s="1297"/>
      <c r="Q75" s="1297"/>
      <c r="R75" s="1296" t="s">
        <v>5943</v>
      </c>
      <c r="S75" s="1296"/>
      <c r="T75" s="1296"/>
      <c r="U75" s="1296" t="s">
        <v>5944</v>
      </c>
      <c r="V75" s="1296" t="s">
        <v>5945</v>
      </c>
      <c r="W75" s="1296" t="s">
        <v>3860</v>
      </c>
      <c r="X75" s="1297">
        <v>12.0</v>
      </c>
      <c r="Y75" s="1296" t="s">
        <v>113</v>
      </c>
      <c r="Z75" s="1296" t="s">
        <v>3860</v>
      </c>
      <c r="AA75" s="1296" t="s">
        <v>5946</v>
      </c>
      <c r="AB75" s="1296" t="s">
        <v>3860</v>
      </c>
      <c r="AC75" s="1296" t="s">
        <v>5026</v>
      </c>
      <c r="AD75" s="1296" t="s">
        <v>5026</v>
      </c>
      <c r="AE75" s="1298">
        <v>1.0</v>
      </c>
      <c r="AF75" s="1296"/>
      <c r="AG75" s="1297">
        <v>1.5</v>
      </c>
    </row>
    <row r="76">
      <c r="A76" s="1296" t="s">
        <v>5947</v>
      </c>
      <c r="B76" s="1296" t="s">
        <v>5948</v>
      </c>
      <c r="C76" s="1296" t="s">
        <v>5949</v>
      </c>
      <c r="D76" s="11">
        <v>8.0</v>
      </c>
      <c r="E76" s="11">
        <v>2.0</v>
      </c>
      <c r="F76" s="11">
        <v>2.0</v>
      </c>
      <c r="G76" s="11">
        <v>10.0</v>
      </c>
      <c r="H76" s="11">
        <v>3.0</v>
      </c>
      <c r="I76" s="1296">
        <v>200.0</v>
      </c>
      <c r="J76" s="1297">
        <v>20.0</v>
      </c>
      <c r="K76" s="1297">
        <v>20.0</v>
      </c>
      <c r="L76" s="1297" t="s">
        <v>5950</v>
      </c>
      <c r="M76" s="1297">
        <v>8.0</v>
      </c>
      <c r="N76" s="1297">
        <v>2.0</v>
      </c>
      <c r="O76" s="1297">
        <v>0.0</v>
      </c>
      <c r="P76" s="1297"/>
      <c r="Q76" s="1297"/>
      <c r="R76" s="1296" t="s">
        <v>5950</v>
      </c>
      <c r="S76" s="1296"/>
      <c r="T76" s="1296"/>
      <c r="U76" s="1296" t="s">
        <v>5951</v>
      </c>
      <c r="V76" s="1296" t="s">
        <v>4104</v>
      </c>
      <c r="W76" s="1296" t="s">
        <v>47</v>
      </c>
      <c r="X76" s="1297">
        <v>6.0</v>
      </c>
      <c r="Y76" s="1296" t="s">
        <v>47</v>
      </c>
      <c r="Z76" s="1296" t="s">
        <v>47</v>
      </c>
      <c r="AA76" s="1296" t="s">
        <v>5952</v>
      </c>
      <c r="AB76" s="1296" t="s">
        <v>113</v>
      </c>
      <c r="AC76" s="1296" t="s">
        <v>113</v>
      </c>
      <c r="AD76" s="1296" t="s">
        <v>5950</v>
      </c>
      <c r="AE76" s="1298">
        <v>1.0</v>
      </c>
      <c r="AF76" s="1299">
        <v>43682.0</v>
      </c>
      <c r="AG76" s="758">
        <v>2.0</v>
      </c>
      <c r="AH76" s="11" t="s">
        <v>5953</v>
      </c>
    </row>
    <row r="77" ht="16.5" customHeight="1">
      <c r="A77" s="1296" t="s">
        <v>5954</v>
      </c>
      <c r="B77" s="1296" t="s">
        <v>5948</v>
      </c>
      <c r="C77" s="1296" t="s">
        <v>5955</v>
      </c>
      <c r="D77" s="11">
        <v>6.0</v>
      </c>
      <c r="E77" s="11">
        <v>1.0</v>
      </c>
      <c r="F77" s="11">
        <v>2.0</v>
      </c>
      <c r="G77" s="11" t="s">
        <v>5956</v>
      </c>
      <c r="H77" s="1296">
        <v>2.0</v>
      </c>
      <c r="I77" s="11" t="s">
        <v>5934</v>
      </c>
      <c r="J77" s="758">
        <v>20.0</v>
      </c>
      <c r="K77" s="758">
        <v>20.0</v>
      </c>
      <c r="L77" s="1297" t="s">
        <v>5957</v>
      </c>
      <c r="M77" s="758">
        <v>6.0</v>
      </c>
      <c r="N77" s="1297">
        <v>0.0</v>
      </c>
      <c r="O77" s="758" t="s">
        <v>5958</v>
      </c>
      <c r="P77" s="1297"/>
      <c r="Q77" s="1297"/>
      <c r="R77" s="11" t="s">
        <v>5959</v>
      </c>
      <c r="V77" s="1296" t="s">
        <v>4104</v>
      </c>
      <c r="W77" s="1296" t="s">
        <v>47</v>
      </c>
      <c r="X77" s="1304">
        <v>43902.0</v>
      </c>
      <c r="Z77" s="1296" t="s">
        <v>47</v>
      </c>
      <c r="AA77" s="1296" t="s">
        <v>5952</v>
      </c>
      <c r="AB77" s="11" t="s">
        <v>5960</v>
      </c>
      <c r="AE77" s="1298">
        <v>1.0</v>
      </c>
      <c r="AF77" s="1303">
        <v>44048.0</v>
      </c>
      <c r="AG77" s="758">
        <v>2.0</v>
      </c>
      <c r="AI77" s="11" t="s">
        <v>5961</v>
      </c>
    </row>
    <row r="78">
      <c r="A78" s="1296" t="s">
        <v>5962</v>
      </c>
      <c r="B78" s="1296" t="s">
        <v>5948</v>
      </c>
      <c r="C78" s="1296" t="s">
        <v>5949</v>
      </c>
      <c r="D78" s="11">
        <v>27.0</v>
      </c>
      <c r="F78" s="11">
        <v>6.0</v>
      </c>
      <c r="G78" s="1296"/>
      <c r="H78" s="1296"/>
      <c r="J78" s="1297"/>
      <c r="K78" s="1297"/>
      <c r="L78" s="1297">
        <v>2.0</v>
      </c>
      <c r="M78" s="1297" t="s">
        <v>5854</v>
      </c>
      <c r="N78" s="1297">
        <v>0.0</v>
      </c>
      <c r="O78" s="1297">
        <v>1.0</v>
      </c>
      <c r="P78" s="1297"/>
      <c r="Q78" s="1297"/>
      <c r="R78" s="11" t="s">
        <v>5963</v>
      </c>
      <c r="S78" s="1296"/>
      <c r="T78" s="1296"/>
      <c r="U78" s="1296" t="s">
        <v>5964</v>
      </c>
      <c r="V78" s="1296"/>
      <c r="W78" s="1296" t="s">
        <v>47</v>
      </c>
      <c r="X78" s="1297">
        <v>12.0</v>
      </c>
      <c r="Y78" s="1296" t="s">
        <v>113</v>
      </c>
      <c r="Z78" s="1296"/>
      <c r="AA78" s="1296" t="s">
        <v>5654</v>
      </c>
      <c r="AB78" s="1296" t="s">
        <v>47</v>
      </c>
      <c r="AC78" s="1296" t="s">
        <v>113</v>
      </c>
      <c r="AD78" s="1296" t="s">
        <v>113</v>
      </c>
      <c r="AG78" s="1300"/>
    </row>
    <row r="79">
      <c r="A79" s="1296" t="s">
        <v>5965</v>
      </c>
      <c r="B79" s="1296" t="s">
        <v>5948</v>
      </c>
      <c r="C79" s="1296" t="s">
        <v>5966</v>
      </c>
      <c r="D79" s="11">
        <v>5.0</v>
      </c>
      <c r="F79" s="11">
        <v>2.0</v>
      </c>
      <c r="J79" s="1300"/>
      <c r="K79" s="1300"/>
      <c r="L79" s="1300"/>
      <c r="M79" s="1300"/>
      <c r="N79" s="1300"/>
      <c r="O79" s="1300"/>
      <c r="P79" s="1300"/>
      <c r="Q79" s="1300"/>
      <c r="X79" s="1300"/>
      <c r="AG79" s="1300"/>
    </row>
    <row r="80">
      <c r="A80" s="1296" t="s">
        <v>5967</v>
      </c>
      <c r="B80" s="1296" t="s">
        <v>5948</v>
      </c>
      <c r="C80" s="1296" t="s">
        <v>5968</v>
      </c>
      <c r="D80" s="11">
        <v>14.0</v>
      </c>
      <c r="E80" s="11">
        <v>4.0</v>
      </c>
      <c r="F80" s="11">
        <v>4.0</v>
      </c>
      <c r="G80" s="1296">
        <v>25.0</v>
      </c>
      <c r="H80" s="11">
        <v>4.0</v>
      </c>
      <c r="I80" s="1296">
        <v>250.0</v>
      </c>
      <c r="J80" s="1297"/>
      <c r="K80" s="1297"/>
      <c r="L80" s="1297">
        <v>2.0</v>
      </c>
      <c r="M80" s="1297">
        <v>11.0</v>
      </c>
      <c r="N80" s="1297">
        <v>1.0</v>
      </c>
      <c r="O80" s="758" t="s">
        <v>5619</v>
      </c>
      <c r="P80" s="1300"/>
      <c r="Q80" s="758" t="s">
        <v>5619</v>
      </c>
      <c r="R80" s="11">
        <v>0.0</v>
      </c>
      <c r="S80" s="11" t="s">
        <v>5969</v>
      </c>
      <c r="T80" s="11"/>
      <c r="U80" s="11" t="s">
        <v>5970</v>
      </c>
      <c r="V80" s="1296" t="s">
        <v>4104</v>
      </c>
      <c r="W80" s="1296" t="s">
        <v>47</v>
      </c>
      <c r="X80" s="1297">
        <v>12.0</v>
      </c>
      <c r="Y80" s="1296" t="s">
        <v>113</v>
      </c>
      <c r="Z80" s="11" t="s">
        <v>47</v>
      </c>
      <c r="AA80" s="1296" t="s">
        <v>5654</v>
      </c>
      <c r="AB80" s="1296" t="s">
        <v>113</v>
      </c>
      <c r="AC80" s="11" t="s">
        <v>5971</v>
      </c>
      <c r="AD80" s="1296" t="s">
        <v>113</v>
      </c>
      <c r="AE80" s="1298">
        <v>1.0</v>
      </c>
      <c r="AG80" s="1304">
        <v>43832.0</v>
      </c>
    </row>
    <row r="81">
      <c r="A81" s="1296" t="s">
        <v>5972</v>
      </c>
      <c r="B81" s="1296" t="s">
        <v>5445</v>
      </c>
      <c r="C81" s="1296" t="s">
        <v>5973</v>
      </c>
      <c r="F81" s="11">
        <v>2.0</v>
      </c>
      <c r="G81" s="11">
        <v>12.0</v>
      </c>
      <c r="H81" s="11">
        <v>5.0</v>
      </c>
      <c r="J81" s="1300"/>
      <c r="K81" s="1300"/>
      <c r="L81" s="1300"/>
      <c r="M81" s="1300"/>
      <c r="N81" s="1300"/>
      <c r="O81" s="1300"/>
      <c r="P81" s="1300"/>
      <c r="Q81" s="1300"/>
      <c r="R81" s="1296" t="s">
        <v>5863</v>
      </c>
      <c r="X81" s="1300"/>
      <c r="AG81" s="1300"/>
    </row>
    <row r="82">
      <c r="A82" s="1296" t="s">
        <v>5974</v>
      </c>
      <c r="B82" s="1296" t="s">
        <v>5975</v>
      </c>
      <c r="C82" s="1296" t="s">
        <v>5976</v>
      </c>
      <c r="D82" s="11">
        <v>6.0</v>
      </c>
      <c r="E82" s="11">
        <v>1.0</v>
      </c>
      <c r="F82" s="11">
        <v>1.0</v>
      </c>
      <c r="G82" s="11">
        <v>7.0</v>
      </c>
      <c r="H82" s="1296">
        <v>2.0</v>
      </c>
      <c r="J82" s="1300"/>
      <c r="K82" s="1300"/>
      <c r="L82" s="1297" t="s">
        <v>5977</v>
      </c>
      <c r="M82" s="1297">
        <v>4.0</v>
      </c>
      <c r="N82" s="1300"/>
      <c r="O82" s="758" t="s">
        <v>5978</v>
      </c>
      <c r="P82" s="1297"/>
      <c r="Q82" s="1297"/>
      <c r="S82" s="1296"/>
      <c r="T82" s="1296"/>
      <c r="U82" s="1296" t="s">
        <v>5979</v>
      </c>
      <c r="V82" s="1296" t="s">
        <v>5749</v>
      </c>
      <c r="X82" s="1304">
        <v>43990.0</v>
      </c>
      <c r="AB82" s="1296" t="s">
        <v>113</v>
      </c>
      <c r="AC82" s="1296" t="s">
        <v>113</v>
      </c>
      <c r="AD82" s="1296" t="s">
        <v>5026</v>
      </c>
      <c r="AE82" s="1298">
        <v>1.0</v>
      </c>
      <c r="AG82" s="1297">
        <v>1.5</v>
      </c>
      <c r="AH82" s="1296" t="s">
        <v>5980</v>
      </c>
    </row>
    <row r="83">
      <c r="A83" s="1296" t="s">
        <v>5981</v>
      </c>
      <c r="B83" s="1296" t="s">
        <v>5975</v>
      </c>
      <c r="C83" s="1296" t="s">
        <v>5982</v>
      </c>
      <c r="F83" s="11">
        <v>2.0</v>
      </c>
      <c r="G83" s="1296"/>
      <c r="H83" s="1296"/>
      <c r="J83" s="1300"/>
      <c r="K83" s="1300"/>
      <c r="L83" s="1297">
        <v>0.0</v>
      </c>
      <c r="M83" s="1297">
        <v>3.0</v>
      </c>
      <c r="N83" s="1297">
        <v>0.0</v>
      </c>
      <c r="O83" s="1297" t="s">
        <v>5978</v>
      </c>
      <c r="P83" s="1297"/>
      <c r="Q83" s="1297"/>
      <c r="S83" s="1296"/>
      <c r="T83" s="1296"/>
      <c r="U83" s="1296" t="s">
        <v>5983</v>
      </c>
      <c r="V83" s="1296" t="s">
        <v>4104</v>
      </c>
      <c r="W83" s="1296" t="s">
        <v>47</v>
      </c>
      <c r="X83" s="1297">
        <v>6.0</v>
      </c>
      <c r="AA83" s="1296" t="s">
        <v>5623</v>
      </c>
      <c r="AB83" s="1296" t="s">
        <v>113</v>
      </c>
      <c r="AC83" s="1296" t="s">
        <v>113</v>
      </c>
      <c r="AD83" s="1296" t="s">
        <v>113</v>
      </c>
      <c r="AG83" s="1300"/>
    </row>
    <row r="84">
      <c r="A84" s="1296" t="s">
        <v>174</v>
      </c>
      <c r="B84" s="1296" t="s">
        <v>5984</v>
      </c>
      <c r="C84" s="1296" t="s">
        <v>5985</v>
      </c>
      <c r="D84" s="11">
        <v>10.0</v>
      </c>
      <c r="F84" s="11">
        <v>2.0</v>
      </c>
      <c r="J84" s="1300"/>
      <c r="K84" s="1300"/>
      <c r="L84" s="1297" t="s">
        <v>5986</v>
      </c>
      <c r="M84" s="1297">
        <v>4.0</v>
      </c>
      <c r="N84" s="1297">
        <v>0.0</v>
      </c>
      <c r="O84" s="1300"/>
      <c r="P84" s="1300"/>
      <c r="Q84" s="1300"/>
      <c r="R84" s="1296">
        <v>4.0</v>
      </c>
      <c r="W84" s="1296" t="s">
        <v>47</v>
      </c>
      <c r="X84" s="1297">
        <v>12.0</v>
      </c>
      <c r="Y84" s="1296" t="s">
        <v>113</v>
      </c>
      <c r="AG84" s="1300"/>
    </row>
    <row r="85">
      <c r="A85" s="1296" t="s">
        <v>112</v>
      </c>
      <c r="B85" s="1296" t="s">
        <v>5987</v>
      </c>
      <c r="C85" s="1296" t="s">
        <v>5987</v>
      </c>
      <c r="D85" s="11">
        <v>6.0</v>
      </c>
      <c r="E85" s="11">
        <v>2.0</v>
      </c>
      <c r="F85" s="11">
        <v>2.0</v>
      </c>
      <c r="H85" s="11">
        <v>2.0</v>
      </c>
      <c r="J85" s="1300"/>
      <c r="K85" s="1300"/>
      <c r="L85" s="1300"/>
      <c r="M85" s="1300"/>
      <c r="N85" s="1297">
        <v>2.0</v>
      </c>
      <c r="O85" s="1300"/>
      <c r="P85" s="1300"/>
      <c r="Q85" s="1300"/>
      <c r="R85" s="11" t="s">
        <v>5988</v>
      </c>
      <c r="V85" s="11" t="s">
        <v>4104</v>
      </c>
      <c r="W85" s="11" t="s">
        <v>3860</v>
      </c>
      <c r="X85" s="1304">
        <v>43994.0</v>
      </c>
      <c r="Z85" s="11" t="s">
        <v>3860</v>
      </c>
      <c r="AA85" s="11" t="s">
        <v>5886</v>
      </c>
      <c r="AG85" s="1300"/>
    </row>
    <row r="86">
      <c r="A86" s="1296" t="s">
        <v>5989</v>
      </c>
      <c r="B86" s="1296" t="s">
        <v>5990</v>
      </c>
      <c r="C86" s="1296" t="s">
        <v>5991</v>
      </c>
      <c r="D86" s="11">
        <v>3.0</v>
      </c>
      <c r="F86" s="11">
        <v>1.0</v>
      </c>
      <c r="G86" s="1296">
        <v>7.0</v>
      </c>
      <c r="H86" s="1296">
        <v>2.0</v>
      </c>
      <c r="J86" s="1300"/>
      <c r="K86" s="1300"/>
      <c r="L86" s="1300"/>
      <c r="M86" s="1300"/>
      <c r="N86" s="1300"/>
      <c r="O86" s="1300"/>
      <c r="P86" s="1300"/>
      <c r="Q86" s="1300"/>
      <c r="X86" s="1300"/>
      <c r="AG86" s="1300"/>
    </row>
    <row r="87">
      <c r="A87" s="1296" t="s">
        <v>226</v>
      </c>
      <c r="B87" s="1296" t="s">
        <v>5992</v>
      </c>
      <c r="C87" s="1296" t="s">
        <v>5993</v>
      </c>
      <c r="D87" s="11">
        <v>8.0</v>
      </c>
      <c r="E87" s="11">
        <v>6.0</v>
      </c>
      <c r="F87" s="11">
        <v>3.0</v>
      </c>
      <c r="G87" s="11">
        <v>19.0</v>
      </c>
      <c r="H87" s="11">
        <v>10.0</v>
      </c>
      <c r="J87" s="1300"/>
      <c r="K87" s="1300"/>
      <c r="L87" s="758">
        <v>1.0</v>
      </c>
      <c r="M87" s="758">
        <v>5.0</v>
      </c>
      <c r="N87" s="1300"/>
      <c r="O87" s="758">
        <v>1.0</v>
      </c>
      <c r="P87" s="1300"/>
      <c r="Q87" s="1300"/>
      <c r="U87" s="1303">
        <v>43989.0</v>
      </c>
      <c r="W87" s="11" t="s">
        <v>47</v>
      </c>
      <c r="X87" s="1304">
        <v>43927.0</v>
      </c>
      <c r="AG87" s="1300"/>
    </row>
    <row r="88">
      <c r="A88" s="1296" t="s">
        <v>5994</v>
      </c>
      <c r="B88" s="1296" t="s">
        <v>5992</v>
      </c>
      <c r="C88" s="1296" t="s">
        <v>5995</v>
      </c>
      <c r="D88" s="11">
        <v>8.0</v>
      </c>
      <c r="E88" s="11">
        <v>3.0</v>
      </c>
      <c r="F88" s="11">
        <v>2.0</v>
      </c>
      <c r="G88" s="1296">
        <v>14.0</v>
      </c>
      <c r="H88" s="1296">
        <v>3.0</v>
      </c>
      <c r="J88" s="1300"/>
      <c r="K88" s="1300"/>
      <c r="L88" s="1297">
        <v>0.0</v>
      </c>
      <c r="M88" s="1297">
        <v>5.0</v>
      </c>
      <c r="N88" s="1297">
        <v>0.0</v>
      </c>
      <c r="O88" s="1297">
        <v>1.0</v>
      </c>
      <c r="P88" s="1297"/>
      <c r="Q88" s="1297"/>
      <c r="R88" s="1296">
        <v>0.0</v>
      </c>
      <c r="S88" s="11" t="s">
        <v>113</v>
      </c>
      <c r="T88" s="11"/>
      <c r="W88" s="11"/>
      <c r="X88" s="1297">
        <v>12.0</v>
      </c>
      <c r="Y88" s="1296" t="s">
        <v>113</v>
      </c>
      <c r="Z88" s="1296" t="s">
        <v>47</v>
      </c>
      <c r="AA88" s="1296" t="s">
        <v>5623</v>
      </c>
      <c r="AB88" s="1296" t="s">
        <v>113</v>
      </c>
      <c r="AC88" s="1296" t="s">
        <v>113</v>
      </c>
      <c r="AD88" s="1296" t="s">
        <v>47</v>
      </c>
      <c r="AE88" s="1298">
        <v>1.0</v>
      </c>
      <c r="AG88" s="1300"/>
    </row>
    <row r="89">
      <c r="A89" s="1296"/>
      <c r="B89" s="1296"/>
      <c r="C89" s="1296"/>
      <c r="D89" s="11"/>
      <c r="J89" s="1300"/>
      <c r="K89" s="1300"/>
      <c r="L89" s="1300"/>
      <c r="M89" s="1300"/>
      <c r="N89" s="1300"/>
      <c r="O89" s="1300"/>
      <c r="P89" s="1300"/>
      <c r="Q89" s="1300"/>
      <c r="S89" s="1296"/>
      <c r="T89" s="1296"/>
      <c r="X89" s="1300"/>
      <c r="AE89" s="1298"/>
      <c r="AG89" s="1300"/>
    </row>
    <row r="90">
      <c r="J90" s="1300"/>
      <c r="K90" s="1300"/>
      <c r="L90" s="1300"/>
      <c r="M90" s="1300"/>
      <c r="N90" s="1300"/>
      <c r="O90" s="1300"/>
      <c r="P90" s="1300"/>
      <c r="Q90" s="1300"/>
      <c r="X90" s="1300"/>
      <c r="AG90" s="1300"/>
    </row>
    <row r="91">
      <c r="A91" s="1308"/>
      <c r="B91" s="836"/>
      <c r="C91" s="836"/>
      <c r="D91" s="836"/>
      <c r="E91" s="1309" t="s">
        <v>5996</v>
      </c>
      <c r="F91" s="1310">
        <f>SUM(F3:F90)</f>
        <v>189</v>
      </c>
      <c r="G91" s="836"/>
      <c r="H91" s="836"/>
      <c r="I91" s="833">
        <v>17.0</v>
      </c>
      <c r="J91" s="836"/>
      <c r="K91" s="836"/>
      <c r="L91" s="836"/>
      <c r="M91" s="836"/>
      <c r="N91" s="836"/>
      <c r="O91" s="836"/>
      <c r="P91" s="836"/>
      <c r="Q91" s="836"/>
      <c r="R91" s="836"/>
      <c r="S91" s="836"/>
      <c r="T91" s="836"/>
      <c r="U91" s="836"/>
      <c r="V91" s="836"/>
      <c r="W91" s="836"/>
      <c r="X91" s="836"/>
      <c r="Y91" s="836"/>
      <c r="Z91" s="836"/>
      <c r="AA91" s="836"/>
      <c r="AB91" s="836"/>
      <c r="AC91" s="836"/>
      <c r="AD91" s="836"/>
      <c r="AE91" s="836"/>
      <c r="AF91" s="836"/>
      <c r="AG91" s="836"/>
      <c r="AH91" s="836"/>
      <c r="AI91" s="836"/>
      <c r="AJ91" s="836"/>
      <c r="AK91" s="836"/>
      <c r="AL91" s="836"/>
    </row>
    <row r="92">
      <c r="A92" s="1308"/>
      <c r="B92" s="836"/>
      <c r="C92" s="836"/>
      <c r="D92" s="836"/>
      <c r="E92" s="836"/>
      <c r="F92" s="836"/>
      <c r="G92" s="836"/>
      <c r="H92" s="836"/>
      <c r="I92" s="836"/>
      <c r="J92" s="836"/>
      <c r="K92" s="836"/>
      <c r="L92" s="836"/>
      <c r="M92" s="836"/>
      <c r="N92" s="836"/>
      <c r="O92" s="836"/>
      <c r="P92" s="836"/>
      <c r="Q92" s="836"/>
      <c r="R92" s="836"/>
      <c r="S92" s="836"/>
      <c r="T92" s="836"/>
      <c r="U92" s="836"/>
      <c r="V92" s="836"/>
      <c r="W92" s="836"/>
      <c r="X92" s="836"/>
      <c r="Y92" s="836"/>
      <c r="Z92" s="836"/>
      <c r="AA92" s="836"/>
      <c r="AB92" s="836"/>
      <c r="AC92" s="836"/>
      <c r="AD92" s="836"/>
      <c r="AE92" s="836"/>
      <c r="AF92" s="836"/>
      <c r="AG92" s="836"/>
      <c r="AH92" s="836"/>
      <c r="AI92" s="836"/>
      <c r="AJ92" s="836"/>
      <c r="AK92" s="836"/>
      <c r="AL92" s="836"/>
    </row>
    <row r="93">
      <c r="A93" s="1308"/>
      <c r="B93" s="836"/>
      <c r="C93" s="836"/>
      <c r="D93" s="836"/>
      <c r="E93" s="1308"/>
      <c r="F93" s="1308"/>
      <c r="G93" s="836"/>
      <c r="H93" s="836"/>
      <c r="I93" s="836"/>
      <c r="J93" s="836"/>
      <c r="K93" s="836"/>
      <c r="L93" s="836"/>
      <c r="M93" s="836"/>
      <c r="N93" s="836"/>
      <c r="O93" s="836"/>
      <c r="P93" s="836"/>
      <c r="Q93" s="836"/>
      <c r="R93" s="836"/>
      <c r="S93" s="836"/>
      <c r="T93" s="836"/>
      <c r="U93" s="836"/>
      <c r="V93" s="836"/>
      <c r="W93" s="836"/>
      <c r="X93" s="836"/>
      <c r="Y93" s="836"/>
      <c r="Z93" s="836"/>
      <c r="AA93" s="836"/>
      <c r="AB93" s="836"/>
      <c r="AC93" s="836"/>
      <c r="AD93" s="836"/>
      <c r="AE93" s="836"/>
      <c r="AF93" s="836"/>
      <c r="AG93" s="836"/>
      <c r="AH93" s="836"/>
      <c r="AI93" s="836"/>
      <c r="AJ93" s="836"/>
      <c r="AK93" s="836"/>
      <c r="AL93" s="836"/>
    </row>
    <row r="94">
      <c r="A94" s="1308"/>
      <c r="B94" s="836"/>
      <c r="C94" s="836"/>
      <c r="D94" s="836"/>
      <c r="E94" s="836"/>
      <c r="F94" s="836"/>
      <c r="G94" s="836"/>
      <c r="H94" s="836"/>
      <c r="I94" s="836"/>
      <c r="J94" s="836"/>
      <c r="K94" s="836"/>
      <c r="L94" s="836"/>
      <c r="M94" s="836"/>
      <c r="N94" s="836"/>
      <c r="O94" s="836"/>
      <c r="P94" s="836"/>
      <c r="Q94" s="836"/>
      <c r="R94" s="836"/>
      <c r="S94" s="836"/>
      <c r="T94" s="836"/>
      <c r="U94" s="836"/>
      <c r="V94" s="836"/>
      <c r="W94" s="836"/>
      <c r="X94" s="836"/>
      <c r="Y94" s="836"/>
      <c r="Z94" s="836"/>
      <c r="AA94" s="836"/>
      <c r="AB94" s="836"/>
      <c r="AC94" s="836"/>
      <c r="AD94" s="836"/>
      <c r="AE94" s="836"/>
      <c r="AF94" s="836"/>
      <c r="AG94" s="836"/>
      <c r="AH94" s="836"/>
      <c r="AI94" s="836"/>
      <c r="AJ94" s="836"/>
      <c r="AK94" s="836"/>
      <c r="AL94" s="836"/>
    </row>
    <row r="95">
      <c r="A95" s="1308"/>
      <c r="B95" s="836"/>
      <c r="C95" s="836"/>
      <c r="D95" s="836"/>
      <c r="E95" s="836"/>
      <c r="F95" s="836"/>
      <c r="G95" s="836"/>
      <c r="H95" s="836"/>
      <c r="I95" s="836"/>
      <c r="J95" s="836"/>
      <c r="K95" s="836"/>
      <c r="L95" s="836"/>
      <c r="M95" s="836"/>
      <c r="N95" s="836"/>
      <c r="O95" s="836"/>
      <c r="P95" s="836"/>
      <c r="Q95" s="836"/>
      <c r="R95" s="836"/>
      <c r="S95" s="836"/>
      <c r="T95" s="836"/>
      <c r="U95" s="836"/>
      <c r="V95" s="836"/>
      <c r="W95" s="836"/>
      <c r="X95" s="836"/>
      <c r="Y95" s="836"/>
      <c r="Z95" s="836"/>
      <c r="AA95" s="836"/>
      <c r="AB95" s="836"/>
      <c r="AC95" s="836"/>
      <c r="AD95" s="836"/>
      <c r="AE95" s="836"/>
      <c r="AF95" s="836"/>
      <c r="AG95" s="836"/>
      <c r="AH95" s="836"/>
      <c r="AI95" s="836"/>
      <c r="AJ95" s="836"/>
      <c r="AK95" s="836"/>
      <c r="AL95" s="836"/>
    </row>
    <row r="96">
      <c r="A96" s="1308"/>
      <c r="B96" s="836"/>
      <c r="C96" s="836"/>
      <c r="D96" s="836"/>
      <c r="E96" s="836"/>
      <c r="F96" s="836"/>
      <c r="G96" s="836"/>
      <c r="H96" s="836"/>
      <c r="I96" s="836"/>
      <c r="J96" s="836"/>
      <c r="K96" s="836"/>
      <c r="L96" s="836"/>
      <c r="M96" s="836"/>
      <c r="N96" s="836"/>
      <c r="O96" s="836"/>
      <c r="P96" s="836"/>
      <c r="Q96" s="836"/>
      <c r="R96" s="836"/>
      <c r="S96" s="836"/>
      <c r="T96" s="836"/>
      <c r="U96" s="836"/>
      <c r="V96" s="836"/>
      <c r="W96" s="836"/>
      <c r="X96" s="836"/>
      <c r="Y96" s="836"/>
      <c r="Z96" s="836"/>
      <c r="AA96" s="836"/>
      <c r="AB96" s="836"/>
      <c r="AC96" s="836"/>
      <c r="AD96" s="836"/>
      <c r="AE96" s="836"/>
      <c r="AF96" s="836"/>
      <c r="AG96" s="836"/>
      <c r="AH96" s="836"/>
      <c r="AI96" s="836"/>
      <c r="AJ96" s="836"/>
      <c r="AK96" s="836"/>
      <c r="AL96" s="836"/>
    </row>
    <row r="97">
      <c r="A97" s="1308"/>
      <c r="B97" s="836"/>
      <c r="C97" s="836"/>
      <c r="D97" s="836"/>
      <c r="E97" s="836"/>
      <c r="F97" s="836"/>
      <c r="G97" s="836"/>
      <c r="H97" s="836"/>
      <c r="I97" s="836"/>
      <c r="J97" s="836"/>
      <c r="K97" s="836"/>
      <c r="L97" s="836"/>
      <c r="M97" s="836"/>
      <c r="N97" s="836"/>
      <c r="O97" s="836"/>
      <c r="P97" s="836"/>
      <c r="Q97" s="836"/>
      <c r="R97" s="836"/>
      <c r="S97" s="836"/>
      <c r="T97" s="836"/>
      <c r="U97" s="836"/>
      <c r="V97" s="836"/>
      <c r="W97" s="836"/>
      <c r="X97" s="836"/>
      <c r="Y97" s="836"/>
      <c r="Z97" s="836"/>
      <c r="AA97" s="836"/>
      <c r="AB97" s="836"/>
      <c r="AC97" s="836"/>
      <c r="AD97" s="836"/>
      <c r="AE97" s="836"/>
      <c r="AF97" s="836"/>
      <c r="AG97" s="836"/>
      <c r="AH97" s="836"/>
      <c r="AI97" s="836"/>
      <c r="AJ97" s="836"/>
      <c r="AK97" s="836"/>
      <c r="AL97" s="836"/>
    </row>
    <row r="98">
      <c r="A98" s="1308"/>
      <c r="B98" s="836"/>
      <c r="C98" s="836"/>
      <c r="D98" s="836"/>
      <c r="E98" s="836"/>
      <c r="F98" s="836"/>
      <c r="G98" s="836"/>
      <c r="H98" s="836"/>
      <c r="I98" s="836"/>
      <c r="J98" s="836"/>
      <c r="K98" s="836"/>
      <c r="L98" s="836"/>
      <c r="M98" s="836"/>
      <c r="N98" s="836"/>
      <c r="O98" s="836"/>
      <c r="P98" s="836"/>
      <c r="Q98" s="836"/>
      <c r="R98" s="836"/>
      <c r="S98" s="836"/>
      <c r="T98" s="836"/>
      <c r="U98" s="836"/>
      <c r="V98" s="836"/>
      <c r="W98" s="836"/>
      <c r="X98" s="836"/>
      <c r="Y98" s="836"/>
      <c r="Z98" s="836"/>
      <c r="AA98" s="836"/>
      <c r="AB98" s="836"/>
      <c r="AC98" s="836"/>
      <c r="AD98" s="836"/>
      <c r="AE98" s="836"/>
      <c r="AF98" s="836"/>
      <c r="AG98" s="836"/>
      <c r="AH98" s="836"/>
      <c r="AI98" s="836"/>
      <c r="AJ98" s="836"/>
      <c r="AK98" s="836"/>
      <c r="AL98" s="836"/>
    </row>
    <row r="99">
      <c r="A99" s="1308"/>
      <c r="B99" s="836"/>
      <c r="C99" s="836"/>
      <c r="D99" s="836"/>
      <c r="E99" s="836"/>
      <c r="F99" s="836"/>
      <c r="G99" s="836"/>
      <c r="H99" s="836"/>
      <c r="I99" s="836"/>
      <c r="J99" s="836"/>
      <c r="K99" s="836"/>
      <c r="L99" s="836"/>
      <c r="M99" s="836"/>
      <c r="N99" s="836"/>
      <c r="O99" s="836"/>
      <c r="P99" s="836"/>
      <c r="Q99" s="836"/>
      <c r="R99" s="836"/>
      <c r="S99" s="836"/>
      <c r="T99" s="836"/>
      <c r="U99" s="836"/>
      <c r="V99" s="836"/>
      <c r="W99" s="836"/>
      <c r="X99" s="836"/>
      <c r="Y99" s="836"/>
      <c r="Z99" s="836"/>
      <c r="AA99" s="836"/>
      <c r="AB99" s="836"/>
      <c r="AC99" s="836"/>
      <c r="AD99" s="836"/>
      <c r="AE99" s="836"/>
      <c r="AF99" s="836"/>
      <c r="AG99" s="836"/>
      <c r="AH99" s="836"/>
      <c r="AI99" s="836"/>
      <c r="AJ99" s="836"/>
      <c r="AK99" s="836"/>
      <c r="AL99" s="836"/>
    </row>
    <row r="100">
      <c r="A100" s="1308"/>
      <c r="B100" s="836"/>
      <c r="C100" s="836"/>
      <c r="D100" s="836"/>
      <c r="E100" s="836"/>
      <c r="F100" s="836"/>
      <c r="G100" s="836"/>
      <c r="H100" s="836"/>
      <c r="I100" s="836"/>
      <c r="J100" s="836"/>
      <c r="K100" s="836"/>
      <c r="L100" s="836"/>
      <c r="M100" s="836"/>
      <c r="N100" s="836"/>
      <c r="O100" s="836"/>
      <c r="P100" s="836"/>
      <c r="Q100" s="836"/>
      <c r="R100" s="836"/>
      <c r="S100" s="836"/>
      <c r="T100" s="836"/>
      <c r="U100" s="836"/>
      <c r="V100" s="836"/>
      <c r="W100" s="836"/>
      <c r="X100" s="836"/>
      <c r="Y100" s="836"/>
      <c r="Z100" s="836"/>
      <c r="AA100" s="836"/>
      <c r="AB100" s="836"/>
      <c r="AC100" s="836"/>
      <c r="AD100" s="836"/>
      <c r="AE100" s="836"/>
      <c r="AF100" s="836"/>
      <c r="AG100" s="836"/>
      <c r="AH100" s="836"/>
      <c r="AI100" s="836"/>
      <c r="AJ100" s="836"/>
      <c r="AK100" s="836"/>
      <c r="AL100" s="836"/>
    </row>
    <row r="101">
      <c r="A101" s="1308"/>
      <c r="B101" s="836"/>
      <c r="C101" s="836"/>
      <c r="D101" s="836"/>
      <c r="E101" s="836"/>
      <c r="F101" s="836"/>
      <c r="G101" s="836"/>
      <c r="H101" s="836"/>
      <c r="I101" s="836"/>
      <c r="J101" s="836"/>
      <c r="K101" s="836"/>
      <c r="L101" s="836"/>
      <c r="M101" s="836"/>
      <c r="N101" s="836"/>
      <c r="O101" s="836"/>
      <c r="P101" s="836"/>
      <c r="Q101" s="836"/>
      <c r="R101" s="836"/>
      <c r="S101" s="836"/>
      <c r="T101" s="836"/>
      <c r="U101" s="836"/>
      <c r="V101" s="836"/>
      <c r="W101" s="836"/>
      <c r="X101" s="836"/>
      <c r="Y101" s="836"/>
      <c r="Z101" s="836"/>
      <c r="AA101" s="836"/>
      <c r="AB101" s="836"/>
      <c r="AC101" s="836"/>
      <c r="AD101" s="836"/>
      <c r="AE101" s="836"/>
      <c r="AF101" s="836"/>
      <c r="AG101" s="836"/>
      <c r="AH101" s="836"/>
      <c r="AI101" s="836"/>
      <c r="AJ101" s="836"/>
      <c r="AK101" s="836"/>
      <c r="AL101" s="836"/>
    </row>
    <row r="102">
      <c r="A102" s="1308"/>
      <c r="B102" s="836"/>
      <c r="C102" s="836"/>
      <c r="D102" s="836"/>
      <c r="E102" s="836"/>
      <c r="F102" s="836"/>
      <c r="G102" s="836"/>
      <c r="H102" s="836"/>
      <c r="I102" s="836"/>
      <c r="J102" s="836"/>
      <c r="K102" s="836"/>
      <c r="L102" s="836"/>
      <c r="M102" s="836"/>
      <c r="N102" s="836"/>
      <c r="O102" s="836"/>
      <c r="P102" s="836"/>
      <c r="Q102" s="836"/>
      <c r="R102" s="836"/>
      <c r="S102" s="836"/>
      <c r="T102" s="836"/>
      <c r="U102" s="836"/>
      <c r="V102" s="836"/>
      <c r="W102" s="836"/>
      <c r="X102" s="836"/>
      <c r="Y102" s="836"/>
      <c r="Z102" s="836"/>
      <c r="AA102" s="836"/>
      <c r="AB102" s="836"/>
      <c r="AC102" s="836"/>
      <c r="AD102" s="836"/>
      <c r="AE102" s="836"/>
      <c r="AF102" s="836"/>
      <c r="AG102" s="836"/>
      <c r="AH102" s="836"/>
      <c r="AI102" s="836"/>
      <c r="AJ102" s="836"/>
      <c r="AK102" s="836"/>
      <c r="AL102" s="836"/>
    </row>
    <row r="103">
      <c r="A103" s="1308"/>
      <c r="B103" s="836"/>
      <c r="C103" s="836"/>
      <c r="D103" s="836"/>
      <c r="E103" s="836"/>
      <c r="F103" s="836"/>
      <c r="G103" s="836"/>
      <c r="H103" s="836"/>
      <c r="I103" s="836"/>
      <c r="J103" s="836"/>
      <c r="K103" s="836"/>
      <c r="L103" s="836"/>
      <c r="M103" s="836"/>
      <c r="N103" s="836"/>
      <c r="O103" s="836"/>
      <c r="P103" s="836"/>
      <c r="Q103" s="836"/>
      <c r="R103" s="836"/>
      <c r="S103" s="836"/>
      <c r="T103" s="836"/>
      <c r="U103" s="836"/>
      <c r="V103" s="836"/>
      <c r="W103" s="836"/>
      <c r="X103" s="836"/>
      <c r="Y103" s="836"/>
      <c r="Z103" s="836"/>
      <c r="AA103" s="836"/>
      <c r="AB103" s="836"/>
      <c r="AC103" s="836"/>
      <c r="AD103" s="836"/>
      <c r="AE103" s="836"/>
      <c r="AF103" s="836"/>
      <c r="AG103" s="836"/>
      <c r="AH103" s="836"/>
      <c r="AI103" s="836"/>
      <c r="AJ103" s="836"/>
      <c r="AK103" s="836"/>
      <c r="AL103" s="836"/>
    </row>
    <row r="104">
      <c r="A104" s="1308"/>
      <c r="B104" s="836"/>
      <c r="C104" s="836"/>
      <c r="D104" s="836"/>
      <c r="E104" s="836"/>
      <c r="F104" s="836"/>
      <c r="G104" s="836"/>
      <c r="H104" s="836"/>
      <c r="I104" s="836"/>
      <c r="J104" s="836"/>
      <c r="K104" s="836"/>
      <c r="L104" s="836"/>
      <c r="M104" s="836"/>
      <c r="N104" s="836"/>
      <c r="O104" s="836"/>
      <c r="P104" s="836"/>
      <c r="Q104" s="836"/>
      <c r="R104" s="836"/>
      <c r="S104" s="836"/>
      <c r="T104" s="836"/>
      <c r="U104" s="836"/>
      <c r="V104" s="836"/>
      <c r="W104" s="836"/>
      <c r="X104" s="836"/>
      <c r="Y104" s="836"/>
      <c r="Z104" s="836"/>
      <c r="AA104" s="836"/>
      <c r="AB104" s="836"/>
      <c r="AC104" s="836"/>
      <c r="AD104" s="836"/>
      <c r="AE104" s="836"/>
      <c r="AF104" s="836"/>
      <c r="AG104" s="836"/>
      <c r="AH104" s="836"/>
      <c r="AI104" s="836"/>
      <c r="AJ104" s="836"/>
      <c r="AK104" s="836"/>
      <c r="AL104" s="836"/>
    </row>
    <row r="105">
      <c r="A105" s="1308"/>
      <c r="B105" s="836"/>
      <c r="C105" s="836"/>
      <c r="D105" s="836"/>
      <c r="E105" s="836"/>
      <c r="F105" s="836"/>
      <c r="G105" s="836"/>
      <c r="H105" s="836"/>
      <c r="I105" s="836"/>
      <c r="J105" s="836"/>
      <c r="K105" s="836"/>
      <c r="L105" s="836"/>
      <c r="M105" s="836"/>
      <c r="N105" s="836"/>
      <c r="O105" s="836"/>
      <c r="P105" s="836"/>
      <c r="Q105" s="836"/>
      <c r="R105" s="836"/>
      <c r="S105" s="836"/>
      <c r="T105" s="836"/>
      <c r="U105" s="836"/>
      <c r="V105" s="836"/>
      <c r="W105" s="836"/>
      <c r="X105" s="836"/>
      <c r="Y105" s="836"/>
      <c r="Z105" s="836"/>
      <c r="AA105" s="836"/>
      <c r="AB105" s="836"/>
      <c r="AC105" s="836"/>
      <c r="AD105" s="836"/>
      <c r="AE105" s="836"/>
      <c r="AF105" s="836"/>
      <c r="AG105" s="836"/>
      <c r="AH105" s="836"/>
      <c r="AI105" s="836"/>
      <c r="AJ105" s="836"/>
      <c r="AK105" s="836"/>
      <c r="AL105" s="836"/>
    </row>
    <row r="106">
      <c r="A106" s="1308"/>
      <c r="B106" s="836"/>
      <c r="C106" s="836"/>
      <c r="D106" s="836"/>
      <c r="E106" s="836"/>
      <c r="F106" s="836"/>
      <c r="G106" s="836"/>
      <c r="H106" s="836"/>
      <c r="I106" s="836"/>
      <c r="J106" s="836"/>
      <c r="K106" s="836"/>
      <c r="L106" s="836"/>
      <c r="M106" s="836"/>
      <c r="N106" s="836"/>
      <c r="O106" s="836"/>
      <c r="P106" s="836"/>
      <c r="Q106" s="836"/>
      <c r="R106" s="836"/>
      <c r="S106" s="836"/>
      <c r="T106" s="836"/>
      <c r="U106" s="836"/>
      <c r="V106" s="836"/>
      <c r="W106" s="836"/>
      <c r="X106" s="836"/>
      <c r="Y106" s="836"/>
      <c r="Z106" s="836"/>
      <c r="AA106" s="836"/>
      <c r="AB106" s="836"/>
      <c r="AC106" s="836"/>
      <c r="AD106" s="836"/>
      <c r="AE106" s="836"/>
      <c r="AF106" s="836"/>
      <c r="AG106" s="836"/>
      <c r="AH106" s="836"/>
      <c r="AI106" s="836"/>
      <c r="AJ106" s="836"/>
      <c r="AK106" s="836"/>
      <c r="AL106" s="836"/>
    </row>
    <row r="107">
      <c r="A107" s="1308"/>
      <c r="B107" s="836"/>
      <c r="C107" s="836"/>
      <c r="D107" s="836"/>
      <c r="E107" s="836"/>
      <c r="F107" s="836"/>
      <c r="G107" s="836"/>
      <c r="H107" s="836"/>
      <c r="I107" s="836"/>
      <c r="J107" s="836"/>
      <c r="K107" s="836"/>
      <c r="L107" s="836"/>
      <c r="M107" s="836"/>
      <c r="N107" s="836"/>
      <c r="O107" s="836"/>
      <c r="P107" s="836"/>
      <c r="Q107" s="836"/>
      <c r="R107" s="836"/>
      <c r="S107" s="836"/>
      <c r="T107" s="836"/>
      <c r="U107" s="836"/>
      <c r="V107" s="836"/>
      <c r="W107" s="836"/>
      <c r="X107" s="836"/>
      <c r="Y107" s="836"/>
      <c r="Z107" s="836"/>
      <c r="AA107" s="836"/>
      <c r="AB107" s="836"/>
      <c r="AC107" s="836"/>
      <c r="AD107" s="836"/>
      <c r="AE107" s="836"/>
      <c r="AF107" s="836"/>
      <c r="AG107" s="836"/>
      <c r="AH107" s="836"/>
      <c r="AI107" s="836"/>
      <c r="AJ107" s="836"/>
      <c r="AK107" s="836"/>
      <c r="AL107" s="836"/>
    </row>
    <row r="108">
      <c r="A108" s="1308"/>
      <c r="B108" s="836"/>
      <c r="C108" s="836"/>
      <c r="D108" s="836"/>
      <c r="E108" s="836"/>
      <c r="F108" s="836"/>
      <c r="G108" s="836"/>
      <c r="H108" s="836"/>
      <c r="I108" s="836"/>
      <c r="J108" s="836"/>
      <c r="K108" s="836"/>
      <c r="L108" s="836"/>
      <c r="M108" s="836"/>
      <c r="N108" s="836"/>
      <c r="O108" s="836"/>
      <c r="P108" s="836"/>
      <c r="Q108" s="836"/>
      <c r="R108" s="836"/>
      <c r="S108" s="836"/>
      <c r="T108" s="836"/>
      <c r="U108" s="836"/>
      <c r="V108" s="836"/>
      <c r="W108" s="836"/>
      <c r="X108" s="836"/>
      <c r="Y108" s="836"/>
      <c r="Z108" s="836"/>
      <c r="AA108" s="836"/>
      <c r="AB108" s="836"/>
      <c r="AC108" s="836"/>
      <c r="AD108" s="836"/>
      <c r="AE108" s="836"/>
      <c r="AF108" s="836"/>
      <c r="AG108" s="836"/>
      <c r="AH108" s="836"/>
      <c r="AI108" s="836"/>
      <c r="AJ108" s="836"/>
      <c r="AK108" s="836"/>
      <c r="AL108" s="836"/>
    </row>
    <row r="109">
      <c r="A109" s="1308"/>
      <c r="B109" s="836"/>
      <c r="C109" s="836"/>
      <c r="D109" s="836"/>
      <c r="E109" s="836"/>
      <c r="F109" s="836"/>
      <c r="G109" s="836"/>
      <c r="H109" s="836"/>
      <c r="I109" s="836"/>
      <c r="J109" s="836"/>
      <c r="K109" s="836"/>
      <c r="L109" s="836"/>
      <c r="M109" s="836"/>
      <c r="N109" s="836"/>
      <c r="O109" s="836"/>
      <c r="P109" s="836"/>
      <c r="Q109" s="836"/>
      <c r="R109" s="836"/>
      <c r="S109" s="836"/>
      <c r="T109" s="836"/>
      <c r="U109" s="836"/>
      <c r="V109" s="836"/>
      <c r="W109" s="836"/>
      <c r="X109" s="836"/>
      <c r="Y109" s="836"/>
      <c r="Z109" s="836"/>
      <c r="AA109" s="836"/>
      <c r="AB109" s="836"/>
      <c r="AC109" s="836"/>
      <c r="AD109" s="836"/>
      <c r="AE109" s="836"/>
      <c r="AF109" s="836"/>
      <c r="AG109" s="836"/>
      <c r="AH109" s="836"/>
      <c r="AI109" s="836"/>
      <c r="AJ109" s="836"/>
      <c r="AK109" s="836"/>
      <c r="AL109" s="836"/>
    </row>
    <row r="110">
      <c r="A110" s="1308"/>
      <c r="B110" s="836"/>
      <c r="C110" s="836"/>
      <c r="D110" s="836"/>
      <c r="E110" s="836"/>
      <c r="F110" s="836"/>
      <c r="G110" s="836"/>
      <c r="H110" s="836"/>
      <c r="I110" s="836"/>
      <c r="J110" s="836"/>
      <c r="K110" s="836"/>
      <c r="L110" s="836"/>
      <c r="M110" s="836"/>
      <c r="N110" s="836"/>
      <c r="O110" s="836"/>
      <c r="P110" s="836"/>
      <c r="Q110" s="836"/>
      <c r="R110" s="836"/>
      <c r="S110" s="836"/>
      <c r="T110" s="836"/>
      <c r="U110" s="836"/>
      <c r="V110" s="836"/>
      <c r="W110" s="836"/>
      <c r="X110" s="836"/>
      <c r="Y110" s="836"/>
      <c r="Z110" s="836"/>
      <c r="AA110" s="836"/>
      <c r="AB110" s="836"/>
      <c r="AC110" s="836"/>
      <c r="AD110" s="836"/>
      <c r="AE110" s="836"/>
      <c r="AF110" s="836"/>
      <c r="AG110" s="836"/>
      <c r="AH110" s="836"/>
      <c r="AI110" s="836"/>
      <c r="AJ110" s="836"/>
      <c r="AK110" s="836"/>
      <c r="AL110" s="836"/>
    </row>
    <row r="111">
      <c r="A111" s="1308"/>
      <c r="B111" s="836"/>
      <c r="C111" s="836"/>
      <c r="D111" s="836"/>
      <c r="E111" s="836"/>
      <c r="F111" s="836"/>
      <c r="G111" s="836"/>
      <c r="H111" s="836"/>
      <c r="I111" s="836"/>
      <c r="J111" s="836"/>
      <c r="K111" s="836"/>
      <c r="L111" s="836"/>
      <c r="M111" s="836"/>
      <c r="N111" s="836"/>
      <c r="O111" s="836"/>
      <c r="P111" s="836"/>
      <c r="Q111" s="836"/>
      <c r="R111" s="836"/>
      <c r="S111" s="836"/>
      <c r="T111" s="836"/>
      <c r="U111" s="836"/>
      <c r="V111" s="836"/>
      <c r="W111" s="836"/>
      <c r="X111" s="836"/>
      <c r="Y111" s="836"/>
      <c r="Z111" s="836"/>
      <c r="AA111" s="836"/>
      <c r="AB111" s="836"/>
      <c r="AC111" s="836"/>
      <c r="AD111" s="836"/>
      <c r="AE111" s="836"/>
      <c r="AF111" s="836"/>
      <c r="AG111" s="836"/>
      <c r="AH111" s="836"/>
      <c r="AI111" s="836"/>
      <c r="AJ111" s="836"/>
      <c r="AK111" s="836"/>
      <c r="AL111" s="836"/>
    </row>
    <row r="112">
      <c r="A112" s="1308"/>
      <c r="B112" s="836"/>
      <c r="C112" s="836"/>
      <c r="D112" s="836"/>
      <c r="E112" s="836"/>
      <c r="F112" s="836"/>
      <c r="G112" s="836"/>
      <c r="H112" s="836"/>
      <c r="I112" s="836"/>
      <c r="J112" s="836"/>
      <c r="K112" s="836"/>
      <c r="L112" s="836"/>
      <c r="M112" s="836"/>
      <c r="N112" s="836"/>
      <c r="O112" s="836"/>
      <c r="P112" s="836"/>
      <c r="Q112" s="836"/>
      <c r="R112" s="836"/>
      <c r="S112" s="836"/>
      <c r="T112" s="836"/>
      <c r="U112" s="836"/>
      <c r="V112" s="836"/>
      <c r="W112" s="836"/>
      <c r="X112" s="836"/>
      <c r="Y112" s="836"/>
      <c r="Z112" s="836"/>
      <c r="AA112" s="836"/>
      <c r="AB112" s="836"/>
      <c r="AC112" s="836"/>
      <c r="AD112" s="836"/>
      <c r="AE112" s="836"/>
      <c r="AF112" s="836"/>
      <c r="AG112" s="836"/>
      <c r="AH112" s="836"/>
      <c r="AI112" s="836"/>
      <c r="AJ112" s="836"/>
      <c r="AK112" s="836"/>
      <c r="AL112" s="836"/>
    </row>
    <row r="113">
      <c r="A113" s="1308"/>
      <c r="B113" s="836"/>
      <c r="C113" s="836"/>
      <c r="D113" s="836"/>
      <c r="E113" s="836"/>
      <c r="F113" s="836"/>
      <c r="G113" s="836"/>
      <c r="H113" s="836"/>
      <c r="I113" s="836"/>
      <c r="J113" s="836"/>
      <c r="K113" s="836"/>
      <c r="L113" s="836"/>
      <c r="M113" s="836"/>
      <c r="N113" s="836"/>
      <c r="O113" s="836"/>
      <c r="P113" s="836"/>
      <c r="Q113" s="836"/>
      <c r="R113" s="836"/>
      <c r="S113" s="836"/>
      <c r="T113" s="836"/>
      <c r="U113" s="836"/>
      <c r="V113" s="836"/>
      <c r="W113" s="836"/>
      <c r="X113" s="836"/>
      <c r="Y113" s="836"/>
      <c r="Z113" s="836"/>
      <c r="AA113" s="836"/>
      <c r="AB113" s="836"/>
      <c r="AC113" s="836"/>
      <c r="AD113" s="836"/>
      <c r="AE113" s="836"/>
      <c r="AF113" s="836"/>
      <c r="AG113" s="836"/>
      <c r="AH113" s="836"/>
      <c r="AI113" s="836"/>
      <c r="AJ113" s="836"/>
      <c r="AK113" s="836"/>
      <c r="AL113" s="836"/>
    </row>
    <row r="114">
      <c r="A114" s="1308"/>
      <c r="B114" s="836"/>
      <c r="C114" s="836"/>
      <c r="D114" s="836"/>
      <c r="E114" s="836"/>
      <c r="F114" s="836"/>
      <c r="G114" s="836"/>
      <c r="H114" s="836"/>
      <c r="I114" s="836"/>
      <c r="J114" s="836"/>
      <c r="K114" s="836"/>
      <c r="L114" s="836"/>
      <c r="M114" s="836"/>
      <c r="N114" s="836"/>
      <c r="O114" s="836"/>
      <c r="P114" s="836"/>
      <c r="Q114" s="836"/>
      <c r="R114" s="836"/>
      <c r="S114" s="836"/>
      <c r="T114" s="836"/>
      <c r="U114" s="836"/>
      <c r="V114" s="836"/>
      <c r="W114" s="836"/>
      <c r="X114" s="836"/>
      <c r="Y114" s="836"/>
      <c r="Z114" s="836"/>
      <c r="AA114" s="836"/>
      <c r="AB114" s="836"/>
      <c r="AC114" s="836"/>
      <c r="AD114" s="836"/>
      <c r="AE114" s="836"/>
      <c r="AF114" s="836"/>
      <c r="AG114" s="836"/>
      <c r="AH114" s="836"/>
      <c r="AI114" s="836"/>
      <c r="AJ114" s="836"/>
      <c r="AK114" s="836"/>
      <c r="AL114" s="836"/>
    </row>
    <row r="115">
      <c r="A115" s="1308"/>
      <c r="B115" s="836"/>
      <c r="C115" s="836"/>
      <c r="D115" s="836"/>
      <c r="E115" s="836"/>
      <c r="F115" s="836"/>
      <c r="G115" s="836"/>
      <c r="H115" s="836"/>
      <c r="I115" s="836"/>
      <c r="J115" s="836"/>
      <c r="K115" s="836"/>
      <c r="L115" s="836"/>
      <c r="M115" s="836"/>
      <c r="N115" s="836"/>
      <c r="O115" s="836"/>
      <c r="P115" s="836"/>
      <c r="Q115" s="836"/>
      <c r="R115" s="836"/>
      <c r="S115" s="836"/>
      <c r="T115" s="836"/>
      <c r="U115" s="836"/>
      <c r="V115" s="836"/>
      <c r="W115" s="836"/>
      <c r="X115" s="836"/>
      <c r="Y115" s="836"/>
      <c r="Z115" s="836"/>
      <c r="AA115" s="836"/>
      <c r="AB115" s="836"/>
      <c r="AC115" s="836"/>
      <c r="AD115" s="836"/>
      <c r="AE115" s="836"/>
      <c r="AF115" s="836"/>
      <c r="AG115" s="836"/>
      <c r="AH115" s="836"/>
      <c r="AI115" s="836"/>
      <c r="AJ115" s="836"/>
      <c r="AK115" s="836"/>
      <c r="AL115" s="836"/>
    </row>
    <row r="116">
      <c r="A116" s="1308"/>
      <c r="B116" s="836"/>
      <c r="C116" s="836"/>
      <c r="D116" s="836"/>
      <c r="E116" s="836"/>
      <c r="F116" s="836"/>
      <c r="G116" s="836"/>
      <c r="H116" s="836"/>
      <c r="I116" s="836"/>
      <c r="J116" s="836"/>
      <c r="K116" s="836"/>
      <c r="L116" s="836"/>
      <c r="M116" s="836"/>
      <c r="N116" s="836"/>
      <c r="O116" s="836"/>
      <c r="P116" s="836"/>
      <c r="Q116" s="836"/>
      <c r="R116" s="836"/>
      <c r="S116" s="836"/>
      <c r="T116" s="836"/>
      <c r="U116" s="836"/>
      <c r="V116" s="836"/>
      <c r="W116" s="836"/>
      <c r="X116" s="836"/>
      <c r="Y116" s="836"/>
      <c r="Z116" s="836"/>
      <c r="AA116" s="836"/>
      <c r="AB116" s="836"/>
      <c r="AC116" s="836"/>
      <c r="AD116" s="836"/>
      <c r="AE116" s="836"/>
      <c r="AF116" s="836"/>
      <c r="AG116" s="836"/>
      <c r="AH116" s="836"/>
      <c r="AI116" s="836"/>
      <c r="AJ116" s="836"/>
      <c r="AK116" s="836"/>
      <c r="AL116" s="836"/>
    </row>
    <row r="117">
      <c r="A117" s="1308"/>
      <c r="B117" s="836"/>
      <c r="C117" s="836"/>
      <c r="D117" s="836"/>
      <c r="E117" s="836"/>
      <c r="F117" s="836"/>
      <c r="G117" s="836"/>
      <c r="H117" s="836"/>
      <c r="I117" s="836"/>
      <c r="J117" s="836"/>
      <c r="K117" s="836"/>
      <c r="L117" s="836"/>
      <c r="M117" s="836"/>
      <c r="N117" s="836"/>
      <c r="O117" s="836"/>
      <c r="P117" s="836"/>
      <c r="Q117" s="836"/>
      <c r="R117" s="836"/>
      <c r="S117" s="836"/>
      <c r="T117" s="836"/>
      <c r="U117" s="836"/>
      <c r="V117" s="836"/>
      <c r="W117" s="836"/>
      <c r="X117" s="836"/>
      <c r="Y117" s="836"/>
      <c r="Z117" s="836"/>
      <c r="AA117" s="836"/>
      <c r="AB117" s="836"/>
      <c r="AC117" s="836"/>
      <c r="AD117" s="836"/>
      <c r="AE117" s="836"/>
      <c r="AF117" s="836"/>
      <c r="AG117" s="836"/>
      <c r="AH117" s="836"/>
      <c r="AI117" s="836"/>
      <c r="AJ117" s="836"/>
      <c r="AK117" s="836"/>
      <c r="AL117" s="836"/>
    </row>
    <row r="118">
      <c r="A118" s="1308"/>
      <c r="B118" s="836"/>
      <c r="C118" s="836"/>
      <c r="D118" s="836"/>
      <c r="E118" s="836"/>
      <c r="F118" s="836"/>
      <c r="G118" s="836"/>
      <c r="H118" s="836"/>
      <c r="I118" s="836"/>
      <c r="J118" s="836"/>
      <c r="K118" s="836"/>
      <c r="L118" s="836"/>
      <c r="M118" s="836"/>
      <c r="N118" s="836"/>
      <c r="O118" s="836"/>
      <c r="P118" s="836"/>
      <c r="Q118" s="836"/>
      <c r="R118" s="836"/>
      <c r="S118" s="836"/>
      <c r="T118" s="836"/>
      <c r="U118" s="836"/>
      <c r="V118" s="836"/>
      <c r="W118" s="836"/>
      <c r="X118" s="836"/>
      <c r="Y118" s="836"/>
      <c r="Z118" s="836"/>
      <c r="AA118" s="836"/>
      <c r="AB118" s="836"/>
      <c r="AC118" s="836"/>
      <c r="AD118" s="836"/>
      <c r="AE118" s="836"/>
      <c r="AF118" s="836"/>
      <c r="AG118" s="836"/>
      <c r="AH118" s="836"/>
      <c r="AI118" s="836"/>
      <c r="AJ118" s="836"/>
      <c r="AK118" s="836"/>
      <c r="AL118" s="836"/>
    </row>
    <row r="119">
      <c r="A119" s="1308"/>
      <c r="B119" s="836"/>
      <c r="C119" s="836"/>
      <c r="D119" s="836"/>
      <c r="E119" s="836"/>
      <c r="F119" s="836"/>
      <c r="G119" s="836"/>
      <c r="H119" s="836"/>
      <c r="I119" s="836"/>
      <c r="J119" s="836"/>
      <c r="K119" s="836"/>
      <c r="L119" s="836"/>
      <c r="M119" s="836"/>
      <c r="N119" s="836"/>
      <c r="O119" s="836"/>
      <c r="P119" s="836"/>
      <c r="Q119" s="836"/>
      <c r="R119" s="836"/>
      <c r="S119" s="836"/>
      <c r="T119" s="836"/>
      <c r="U119" s="836"/>
      <c r="V119" s="836"/>
      <c r="W119" s="836"/>
      <c r="X119" s="836"/>
      <c r="Y119" s="836"/>
      <c r="Z119" s="836"/>
      <c r="AA119" s="836"/>
      <c r="AB119" s="836"/>
      <c r="AC119" s="836"/>
      <c r="AD119" s="836"/>
      <c r="AE119" s="836"/>
      <c r="AF119" s="836"/>
      <c r="AG119" s="836"/>
      <c r="AH119" s="836"/>
      <c r="AI119" s="836"/>
      <c r="AJ119" s="836"/>
      <c r="AK119" s="836"/>
      <c r="AL119" s="836"/>
    </row>
    <row r="120">
      <c r="A120" s="1308"/>
      <c r="B120" s="836"/>
      <c r="C120" s="836"/>
      <c r="D120" s="836"/>
      <c r="E120" s="836"/>
      <c r="F120" s="836"/>
      <c r="G120" s="836"/>
      <c r="H120" s="836"/>
      <c r="I120" s="836"/>
      <c r="J120" s="836"/>
      <c r="K120" s="836"/>
      <c r="L120" s="836"/>
      <c r="M120" s="836"/>
      <c r="N120" s="836"/>
      <c r="O120" s="836"/>
      <c r="P120" s="836"/>
      <c r="Q120" s="836"/>
      <c r="R120" s="836"/>
      <c r="S120" s="836"/>
      <c r="T120" s="836"/>
      <c r="U120" s="836"/>
      <c r="V120" s="836"/>
      <c r="W120" s="836"/>
      <c r="X120" s="836"/>
      <c r="Y120" s="836"/>
      <c r="Z120" s="836"/>
      <c r="AA120" s="836"/>
      <c r="AB120" s="836"/>
      <c r="AC120" s="836"/>
      <c r="AD120" s="836"/>
      <c r="AE120" s="836"/>
      <c r="AF120" s="836"/>
      <c r="AG120" s="836"/>
      <c r="AH120" s="836"/>
      <c r="AI120" s="836"/>
      <c r="AJ120" s="836"/>
      <c r="AK120" s="836"/>
      <c r="AL120" s="836"/>
    </row>
    <row r="121">
      <c r="A121" s="1308"/>
      <c r="B121" s="836"/>
      <c r="C121" s="836"/>
      <c r="D121" s="836"/>
      <c r="E121" s="836"/>
      <c r="F121" s="836"/>
      <c r="G121" s="836"/>
      <c r="H121" s="836"/>
      <c r="I121" s="836"/>
      <c r="J121" s="836"/>
      <c r="K121" s="836"/>
      <c r="L121" s="836"/>
      <c r="M121" s="836"/>
      <c r="N121" s="836"/>
      <c r="O121" s="836"/>
      <c r="P121" s="836"/>
      <c r="Q121" s="836"/>
      <c r="R121" s="836"/>
      <c r="S121" s="836"/>
      <c r="T121" s="836"/>
      <c r="U121" s="836"/>
      <c r="V121" s="836"/>
      <c r="W121" s="836"/>
      <c r="X121" s="836"/>
      <c r="Y121" s="836"/>
      <c r="Z121" s="836"/>
      <c r="AA121" s="836"/>
      <c r="AB121" s="836"/>
      <c r="AC121" s="836"/>
      <c r="AD121" s="836"/>
      <c r="AE121" s="836"/>
      <c r="AF121" s="836"/>
      <c r="AG121" s="836"/>
      <c r="AH121" s="836"/>
      <c r="AI121" s="836"/>
      <c r="AJ121" s="836"/>
      <c r="AK121" s="836"/>
      <c r="AL121" s="836"/>
    </row>
    <row r="122">
      <c r="A122" s="1308"/>
      <c r="B122" s="836"/>
      <c r="C122" s="836"/>
      <c r="D122" s="836"/>
      <c r="E122" s="836"/>
      <c r="F122" s="836"/>
      <c r="G122" s="836"/>
      <c r="H122" s="836"/>
      <c r="I122" s="836"/>
      <c r="J122" s="836"/>
      <c r="K122" s="836"/>
      <c r="L122" s="836"/>
      <c r="M122" s="836"/>
      <c r="N122" s="836"/>
      <c r="O122" s="836"/>
      <c r="P122" s="836"/>
      <c r="Q122" s="836"/>
      <c r="R122" s="836"/>
      <c r="S122" s="836"/>
      <c r="T122" s="836"/>
      <c r="U122" s="836"/>
      <c r="V122" s="836"/>
      <c r="W122" s="836"/>
      <c r="X122" s="836"/>
      <c r="Y122" s="836"/>
      <c r="Z122" s="836"/>
      <c r="AA122" s="836"/>
      <c r="AB122" s="836"/>
      <c r="AC122" s="836"/>
      <c r="AD122" s="836"/>
      <c r="AE122" s="836"/>
      <c r="AF122" s="836"/>
      <c r="AG122" s="836"/>
      <c r="AH122" s="836"/>
      <c r="AI122" s="836"/>
      <c r="AJ122" s="836"/>
      <c r="AK122" s="836"/>
      <c r="AL122" s="836"/>
    </row>
    <row r="123">
      <c r="A123" s="1308"/>
      <c r="B123" s="836"/>
      <c r="C123" s="836"/>
      <c r="D123" s="836"/>
      <c r="E123" s="836"/>
      <c r="F123" s="836"/>
      <c r="G123" s="836"/>
      <c r="H123" s="836"/>
      <c r="I123" s="836"/>
      <c r="J123" s="836"/>
      <c r="K123" s="836"/>
      <c r="L123" s="836"/>
      <c r="M123" s="836"/>
      <c r="N123" s="836"/>
      <c r="O123" s="836"/>
      <c r="P123" s="836"/>
      <c r="Q123" s="836"/>
      <c r="R123" s="836"/>
      <c r="S123" s="836"/>
      <c r="T123" s="836"/>
      <c r="U123" s="836"/>
      <c r="V123" s="836"/>
      <c r="W123" s="836"/>
      <c r="X123" s="836"/>
      <c r="Y123" s="836"/>
      <c r="Z123" s="836"/>
      <c r="AA123" s="836"/>
      <c r="AB123" s="836"/>
      <c r="AC123" s="836"/>
      <c r="AD123" s="836"/>
      <c r="AE123" s="836"/>
      <c r="AF123" s="836"/>
      <c r="AG123" s="836"/>
      <c r="AH123" s="836"/>
      <c r="AI123" s="836"/>
      <c r="AJ123" s="836"/>
      <c r="AK123" s="836"/>
      <c r="AL123" s="836"/>
    </row>
    <row r="124">
      <c r="A124" s="1308"/>
      <c r="B124" s="836"/>
      <c r="C124" s="836"/>
      <c r="D124" s="836"/>
      <c r="E124" s="836"/>
      <c r="F124" s="836"/>
      <c r="G124" s="836"/>
      <c r="H124" s="836"/>
      <c r="I124" s="836"/>
      <c r="J124" s="836"/>
      <c r="K124" s="836"/>
      <c r="L124" s="836"/>
      <c r="M124" s="836"/>
      <c r="N124" s="836"/>
      <c r="O124" s="836"/>
      <c r="P124" s="836"/>
      <c r="Q124" s="836"/>
      <c r="R124" s="836"/>
      <c r="S124" s="836"/>
      <c r="T124" s="836"/>
      <c r="U124" s="836"/>
      <c r="V124" s="836"/>
      <c r="W124" s="836"/>
      <c r="X124" s="836"/>
      <c r="Y124" s="836"/>
      <c r="Z124" s="836"/>
      <c r="AA124" s="836"/>
      <c r="AB124" s="836"/>
      <c r="AC124" s="836"/>
      <c r="AD124" s="836"/>
      <c r="AE124" s="836"/>
      <c r="AF124" s="836"/>
      <c r="AG124" s="836"/>
      <c r="AH124" s="836"/>
      <c r="AI124" s="836"/>
      <c r="AJ124" s="836"/>
      <c r="AK124" s="836"/>
      <c r="AL124" s="836"/>
    </row>
    <row r="125">
      <c r="A125" s="1308"/>
      <c r="B125" s="836"/>
      <c r="C125" s="836"/>
      <c r="D125" s="836"/>
      <c r="E125" s="836"/>
      <c r="F125" s="836"/>
      <c r="G125" s="836"/>
      <c r="H125" s="836"/>
      <c r="I125" s="836"/>
      <c r="J125" s="836"/>
      <c r="K125" s="836"/>
      <c r="L125" s="836"/>
      <c r="M125" s="836"/>
      <c r="N125" s="836"/>
      <c r="O125" s="836"/>
      <c r="P125" s="836"/>
      <c r="Q125" s="836"/>
      <c r="R125" s="836"/>
      <c r="S125" s="836"/>
      <c r="T125" s="836"/>
      <c r="U125" s="836"/>
      <c r="V125" s="836"/>
      <c r="W125" s="836"/>
      <c r="X125" s="836"/>
      <c r="Y125" s="836"/>
      <c r="Z125" s="836"/>
      <c r="AA125" s="836"/>
      <c r="AB125" s="836"/>
      <c r="AC125" s="836"/>
      <c r="AD125" s="836"/>
      <c r="AE125" s="836"/>
      <c r="AF125" s="836"/>
      <c r="AG125" s="836"/>
      <c r="AH125" s="836"/>
      <c r="AI125" s="836"/>
      <c r="AJ125" s="836"/>
      <c r="AK125" s="836"/>
      <c r="AL125" s="836"/>
    </row>
    <row r="126">
      <c r="A126" s="1308"/>
      <c r="B126" s="836"/>
      <c r="C126" s="836"/>
      <c r="D126" s="836"/>
      <c r="E126" s="836"/>
      <c r="F126" s="836"/>
      <c r="G126" s="836"/>
      <c r="H126" s="836"/>
      <c r="I126" s="836"/>
      <c r="J126" s="836"/>
      <c r="K126" s="836"/>
      <c r="L126" s="836"/>
      <c r="M126" s="836"/>
      <c r="N126" s="836"/>
      <c r="O126" s="836"/>
      <c r="P126" s="836"/>
      <c r="Q126" s="836"/>
      <c r="R126" s="836"/>
      <c r="S126" s="836"/>
      <c r="T126" s="836"/>
      <c r="U126" s="836"/>
      <c r="V126" s="836"/>
      <c r="W126" s="836"/>
      <c r="X126" s="836"/>
      <c r="Y126" s="836"/>
      <c r="Z126" s="836"/>
      <c r="AA126" s="836"/>
      <c r="AB126" s="836"/>
      <c r="AC126" s="836"/>
      <c r="AD126" s="836"/>
      <c r="AE126" s="836"/>
      <c r="AF126" s="836"/>
      <c r="AG126" s="836"/>
      <c r="AH126" s="836"/>
      <c r="AI126" s="836"/>
      <c r="AJ126" s="836"/>
      <c r="AK126" s="836"/>
      <c r="AL126" s="836"/>
    </row>
    <row r="127">
      <c r="A127" s="1308"/>
      <c r="B127" s="836"/>
      <c r="C127" s="836"/>
      <c r="D127" s="836"/>
      <c r="E127" s="836"/>
      <c r="F127" s="836"/>
      <c r="G127" s="836"/>
      <c r="H127" s="836"/>
      <c r="I127" s="836"/>
      <c r="J127" s="836"/>
      <c r="K127" s="836"/>
      <c r="L127" s="836"/>
      <c r="M127" s="836"/>
      <c r="N127" s="836"/>
      <c r="O127" s="836"/>
      <c r="P127" s="836"/>
      <c r="Q127" s="836"/>
      <c r="R127" s="836"/>
      <c r="S127" s="836"/>
      <c r="T127" s="836"/>
      <c r="U127" s="836"/>
      <c r="V127" s="836"/>
      <c r="W127" s="836"/>
      <c r="X127" s="836"/>
      <c r="Y127" s="836"/>
      <c r="Z127" s="836"/>
      <c r="AA127" s="836"/>
      <c r="AB127" s="836"/>
      <c r="AC127" s="836"/>
      <c r="AD127" s="836"/>
      <c r="AE127" s="836"/>
      <c r="AF127" s="836"/>
      <c r="AG127" s="836"/>
      <c r="AH127" s="836"/>
      <c r="AI127" s="836"/>
      <c r="AJ127" s="836"/>
      <c r="AK127" s="836"/>
      <c r="AL127" s="836"/>
    </row>
    <row r="128">
      <c r="A128" s="1308"/>
      <c r="B128" s="836"/>
      <c r="C128" s="836"/>
      <c r="D128" s="836"/>
      <c r="E128" s="836"/>
      <c r="F128" s="836"/>
      <c r="G128" s="836"/>
      <c r="H128" s="836"/>
      <c r="I128" s="836"/>
      <c r="J128" s="836"/>
      <c r="K128" s="836"/>
      <c r="L128" s="836"/>
      <c r="M128" s="836"/>
      <c r="N128" s="836"/>
      <c r="O128" s="836"/>
      <c r="P128" s="836"/>
      <c r="Q128" s="836"/>
      <c r="R128" s="836"/>
      <c r="S128" s="836"/>
      <c r="T128" s="836"/>
      <c r="U128" s="836"/>
      <c r="V128" s="836"/>
      <c r="W128" s="836"/>
      <c r="X128" s="836"/>
      <c r="Y128" s="836"/>
      <c r="Z128" s="836"/>
      <c r="AA128" s="836"/>
      <c r="AB128" s="836"/>
      <c r="AC128" s="836"/>
      <c r="AD128" s="836"/>
      <c r="AE128" s="836"/>
      <c r="AF128" s="836"/>
      <c r="AG128" s="836"/>
      <c r="AH128" s="836"/>
      <c r="AI128" s="836"/>
      <c r="AJ128" s="836"/>
      <c r="AK128" s="836"/>
      <c r="AL128" s="836"/>
    </row>
    <row r="129">
      <c r="A129" s="1308"/>
      <c r="B129" s="836"/>
      <c r="C129" s="836"/>
      <c r="D129" s="836"/>
      <c r="E129" s="836"/>
      <c r="F129" s="836"/>
      <c r="G129" s="836"/>
      <c r="H129" s="836"/>
      <c r="I129" s="836"/>
      <c r="J129" s="836"/>
      <c r="K129" s="836"/>
      <c r="L129" s="836"/>
      <c r="M129" s="836"/>
      <c r="N129" s="836"/>
      <c r="O129" s="836"/>
      <c r="P129" s="836"/>
      <c r="Q129" s="836"/>
      <c r="R129" s="836"/>
      <c r="S129" s="836"/>
      <c r="T129" s="836"/>
      <c r="U129" s="836"/>
      <c r="V129" s="836"/>
      <c r="W129" s="836"/>
      <c r="X129" s="836"/>
      <c r="Y129" s="836"/>
      <c r="Z129" s="836"/>
      <c r="AA129" s="836"/>
      <c r="AB129" s="836"/>
      <c r="AC129" s="836"/>
      <c r="AD129" s="836"/>
      <c r="AE129" s="836"/>
      <c r="AF129" s="836"/>
      <c r="AG129" s="836"/>
      <c r="AH129" s="836"/>
      <c r="AI129" s="836"/>
      <c r="AJ129" s="836"/>
      <c r="AK129" s="836"/>
      <c r="AL129" s="836"/>
    </row>
    <row r="130">
      <c r="A130" s="1308"/>
      <c r="B130" s="836"/>
      <c r="C130" s="836"/>
      <c r="D130" s="836"/>
      <c r="E130" s="836"/>
      <c r="F130" s="836"/>
      <c r="G130" s="836"/>
      <c r="H130" s="836"/>
      <c r="I130" s="836"/>
      <c r="J130" s="836"/>
      <c r="K130" s="836"/>
      <c r="L130" s="836"/>
      <c r="M130" s="836"/>
      <c r="N130" s="836"/>
      <c r="O130" s="836"/>
      <c r="P130" s="836"/>
      <c r="Q130" s="836"/>
      <c r="R130" s="836"/>
      <c r="S130" s="836"/>
      <c r="T130" s="836"/>
      <c r="U130" s="836"/>
      <c r="V130" s="836"/>
      <c r="W130" s="836"/>
      <c r="X130" s="836"/>
      <c r="Y130" s="836"/>
      <c r="Z130" s="836"/>
      <c r="AA130" s="836"/>
      <c r="AB130" s="836"/>
      <c r="AC130" s="836"/>
      <c r="AD130" s="836"/>
      <c r="AE130" s="836"/>
      <c r="AF130" s="836"/>
      <c r="AG130" s="836"/>
      <c r="AH130" s="836"/>
      <c r="AI130" s="836"/>
      <c r="AJ130" s="836"/>
      <c r="AK130" s="836"/>
      <c r="AL130" s="836"/>
    </row>
    <row r="131">
      <c r="A131" s="1308"/>
      <c r="B131" s="836"/>
      <c r="C131" s="836"/>
      <c r="D131" s="836"/>
      <c r="E131" s="836"/>
      <c r="F131" s="836"/>
      <c r="G131" s="836"/>
      <c r="H131" s="836"/>
      <c r="I131" s="836"/>
      <c r="J131" s="836"/>
      <c r="K131" s="836"/>
      <c r="L131" s="836"/>
      <c r="M131" s="836"/>
      <c r="N131" s="836"/>
      <c r="O131" s="836"/>
      <c r="P131" s="836"/>
      <c r="Q131" s="836"/>
      <c r="R131" s="836"/>
      <c r="S131" s="836"/>
      <c r="T131" s="836"/>
      <c r="U131" s="836"/>
      <c r="V131" s="836"/>
      <c r="W131" s="836"/>
      <c r="X131" s="836"/>
      <c r="Y131" s="836"/>
      <c r="Z131" s="836"/>
      <c r="AA131" s="836"/>
      <c r="AB131" s="836"/>
      <c r="AC131" s="836"/>
      <c r="AD131" s="836"/>
      <c r="AE131" s="836"/>
      <c r="AF131" s="836"/>
      <c r="AG131" s="836"/>
      <c r="AH131" s="836"/>
      <c r="AI131" s="836"/>
      <c r="AJ131" s="836"/>
      <c r="AK131" s="836"/>
      <c r="AL131" s="836"/>
    </row>
    <row r="132">
      <c r="A132" s="1308"/>
      <c r="B132" s="836"/>
      <c r="C132" s="836"/>
      <c r="D132" s="836"/>
      <c r="E132" s="836"/>
      <c r="F132" s="836"/>
      <c r="G132" s="836"/>
      <c r="H132" s="836"/>
      <c r="I132" s="836"/>
      <c r="J132" s="836"/>
      <c r="K132" s="836"/>
      <c r="L132" s="836"/>
      <c r="M132" s="836"/>
      <c r="N132" s="836"/>
      <c r="O132" s="836"/>
      <c r="P132" s="836"/>
      <c r="Q132" s="836"/>
      <c r="R132" s="836"/>
      <c r="S132" s="836"/>
      <c r="T132" s="836"/>
      <c r="U132" s="836"/>
      <c r="V132" s="836"/>
      <c r="W132" s="836"/>
      <c r="X132" s="836"/>
      <c r="Y132" s="836"/>
      <c r="Z132" s="836"/>
      <c r="AA132" s="836"/>
      <c r="AB132" s="836"/>
      <c r="AC132" s="836"/>
      <c r="AD132" s="836"/>
      <c r="AE132" s="836"/>
      <c r="AF132" s="836"/>
      <c r="AG132" s="836"/>
      <c r="AH132" s="836"/>
      <c r="AI132" s="836"/>
      <c r="AJ132" s="836"/>
      <c r="AK132" s="836"/>
      <c r="AL132" s="836"/>
    </row>
    <row r="133">
      <c r="A133" s="1308"/>
      <c r="B133" s="836"/>
      <c r="C133" s="836"/>
      <c r="D133" s="836"/>
      <c r="E133" s="836"/>
      <c r="F133" s="836"/>
      <c r="G133" s="836"/>
      <c r="H133" s="836"/>
      <c r="I133" s="836"/>
      <c r="J133" s="836"/>
      <c r="K133" s="836"/>
      <c r="L133" s="836"/>
      <c r="M133" s="836"/>
      <c r="N133" s="836"/>
      <c r="O133" s="836"/>
      <c r="P133" s="836"/>
      <c r="Q133" s="836"/>
      <c r="R133" s="836"/>
      <c r="S133" s="836"/>
      <c r="T133" s="836"/>
      <c r="U133" s="836"/>
      <c r="V133" s="836"/>
      <c r="W133" s="836"/>
      <c r="X133" s="836"/>
      <c r="Y133" s="836"/>
      <c r="Z133" s="836"/>
      <c r="AA133" s="836"/>
      <c r="AB133" s="836"/>
      <c r="AC133" s="836"/>
      <c r="AD133" s="836"/>
      <c r="AE133" s="836"/>
      <c r="AF133" s="836"/>
      <c r="AG133" s="836"/>
      <c r="AH133" s="836"/>
      <c r="AI133" s="836"/>
      <c r="AJ133" s="836"/>
      <c r="AK133" s="836"/>
      <c r="AL133" s="836"/>
    </row>
    <row r="134">
      <c r="A134" s="1308"/>
      <c r="B134" s="836"/>
      <c r="C134" s="836"/>
      <c r="D134" s="836"/>
      <c r="E134" s="836"/>
      <c r="F134" s="836"/>
      <c r="G134" s="836"/>
      <c r="H134" s="836"/>
      <c r="I134" s="836"/>
      <c r="J134" s="836"/>
      <c r="K134" s="836"/>
      <c r="L134" s="836"/>
      <c r="M134" s="836"/>
      <c r="N134" s="836"/>
      <c r="O134" s="836"/>
      <c r="P134" s="836"/>
      <c r="Q134" s="836"/>
      <c r="R134" s="836"/>
      <c r="S134" s="836"/>
      <c r="T134" s="836"/>
      <c r="U134" s="836"/>
      <c r="V134" s="836"/>
      <c r="W134" s="836"/>
      <c r="X134" s="836"/>
      <c r="Y134" s="836"/>
      <c r="Z134" s="836"/>
      <c r="AA134" s="836"/>
      <c r="AB134" s="836"/>
      <c r="AC134" s="836"/>
      <c r="AD134" s="836"/>
      <c r="AE134" s="836"/>
      <c r="AF134" s="836"/>
      <c r="AG134" s="836"/>
      <c r="AH134" s="836"/>
      <c r="AI134" s="836"/>
      <c r="AJ134" s="836"/>
      <c r="AK134" s="836"/>
      <c r="AL134" s="836"/>
    </row>
    <row r="135">
      <c r="A135" s="1308"/>
      <c r="B135" s="836"/>
      <c r="C135" s="836"/>
      <c r="D135" s="836"/>
      <c r="E135" s="836"/>
      <c r="F135" s="836"/>
      <c r="G135" s="836"/>
      <c r="H135" s="836"/>
      <c r="I135" s="836"/>
      <c r="J135" s="836"/>
      <c r="K135" s="836"/>
      <c r="L135" s="836"/>
      <c r="M135" s="836"/>
      <c r="N135" s="836"/>
      <c r="O135" s="836"/>
      <c r="P135" s="836"/>
      <c r="Q135" s="836"/>
      <c r="R135" s="836"/>
      <c r="S135" s="836"/>
      <c r="T135" s="836"/>
      <c r="U135" s="836"/>
      <c r="V135" s="836"/>
      <c r="W135" s="836"/>
      <c r="X135" s="836"/>
      <c r="Y135" s="836"/>
      <c r="Z135" s="836"/>
      <c r="AA135" s="836"/>
      <c r="AB135" s="836"/>
      <c r="AC135" s="836"/>
      <c r="AD135" s="836"/>
      <c r="AE135" s="836"/>
      <c r="AF135" s="836"/>
      <c r="AG135" s="836"/>
      <c r="AH135" s="836"/>
      <c r="AI135" s="836"/>
      <c r="AJ135" s="836"/>
      <c r="AK135" s="836"/>
      <c r="AL135" s="836"/>
    </row>
    <row r="136">
      <c r="A136" s="1308"/>
      <c r="B136" s="836"/>
      <c r="C136" s="836"/>
      <c r="D136" s="836"/>
      <c r="E136" s="836"/>
      <c r="F136" s="836"/>
      <c r="G136" s="836"/>
      <c r="H136" s="836"/>
      <c r="I136" s="836"/>
      <c r="J136" s="836"/>
      <c r="K136" s="836"/>
      <c r="L136" s="836"/>
      <c r="M136" s="836"/>
      <c r="N136" s="836"/>
      <c r="O136" s="836"/>
      <c r="P136" s="836"/>
      <c r="Q136" s="836"/>
      <c r="R136" s="836"/>
      <c r="S136" s="836"/>
      <c r="T136" s="836"/>
      <c r="U136" s="836"/>
      <c r="V136" s="836"/>
      <c r="W136" s="836"/>
      <c r="X136" s="836"/>
      <c r="Y136" s="836"/>
      <c r="Z136" s="836"/>
      <c r="AA136" s="836"/>
      <c r="AB136" s="836"/>
      <c r="AC136" s="836"/>
      <c r="AD136" s="836"/>
      <c r="AE136" s="836"/>
      <c r="AF136" s="836"/>
      <c r="AG136" s="836"/>
      <c r="AH136" s="836"/>
      <c r="AI136" s="836"/>
      <c r="AJ136" s="836"/>
      <c r="AK136" s="836"/>
      <c r="AL136" s="836"/>
    </row>
    <row r="137">
      <c r="A137" s="1308"/>
      <c r="B137" s="836"/>
      <c r="C137" s="836"/>
      <c r="D137" s="836"/>
      <c r="E137" s="836"/>
      <c r="F137" s="836"/>
      <c r="G137" s="836"/>
      <c r="H137" s="836"/>
      <c r="I137" s="836"/>
      <c r="J137" s="836"/>
      <c r="K137" s="836"/>
      <c r="L137" s="836"/>
      <c r="M137" s="836"/>
      <c r="N137" s="836"/>
      <c r="O137" s="836"/>
      <c r="P137" s="836"/>
      <c r="Q137" s="836"/>
      <c r="R137" s="836"/>
      <c r="S137" s="836"/>
      <c r="T137" s="836"/>
      <c r="U137" s="836"/>
      <c r="V137" s="836"/>
      <c r="W137" s="836"/>
      <c r="X137" s="836"/>
      <c r="Y137" s="836"/>
      <c r="Z137" s="836"/>
      <c r="AA137" s="836"/>
      <c r="AB137" s="836"/>
      <c r="AC137" s="836"/>
      <c r="AD137" s="836"/>
      <c r="AE137" s="836"/>
      <c r="AF137" s="836"/>
      <c r="AG137" s="836"/>
      <c r="AH137" s="836"/>
      <c r="AI137" s="836"/>
      <c r="AJ137" s="836"/>
      <c r="AK137" s="836"/>
      <c r="AL137" s="836"/>
    </row>
    <row r="138">
      <c r="A138" s="1308"/>
      <c r="B138" s="836"/>
      <c r="C138" s="836"/>
      <c r="D138" s="836"/>
      <c r="E138" s="836"/>
      <c r="F138" s="836"/>
      <c r="G138" s="836"/>
      <c r="H138" s="836"/>
      <c r="I138" s="836"/>
      <c r="J138" s="836"/>
      <c r="K138" s="836"/>
      <c r="L138" s="836"/>
      <c r="M138" s="836"/>
      <c r="N138" s="836"/>
      <c r="O138" s="836"/>
      <c r="P138" s="836"/>
      <c r="Q138" s="836"/>
      <c r="R138" s="836"/>
      <c r="S138" s="836"/>
      <c r="T138" s="836"/>
      <c r="U138" s="836"/>
      <c r="V138" s="836"/>
      <c r="W138" s="836"/>
      <c r="X138" s="836"/>
      <c r="Y138" s="836"/>
      <c r="Z138" s="836"/>
      <c r="AA138" s="836"/>
      <c r="AB138" s="836"/>
      <c r="AC138" s="836"/>
      <c r="AD138" s="836"/>
      <c r="AE138" s="836"/>
      <c r="AF138" s="836"/>
      <c r="AG138" s="836"/>
      <c r="AH138" s="836"/>
      <c r="AI138" s="836"/>
      <c r="AJ138" s="836"/>
      <c r="AK138" s="836"/>
      <c r="AL138" s="836"/>
    </row>
    <row r="139">
      <c r="A139" s="1308"/>
      <c r="B139" s="836"/>
      <c r="C139" s="836"/>
      <c r="D139" s="836"/>
      <c r="E139" s="836"/>
      <c r="F139" s="836"/>
      <c r="G139" s="836"/>
      <c r="H139" s="836"/>
      <c r="I139" s="836"/>
      <c r="J139" s="836"/>
      <c r="K139" s="836"/>
      <c r="L139" s="836"/>
      <c r="M139" s="836"/>
      <c r="N139" s="836"/>
      <c r="O139" s="836"/>
      <c r="P139" s="836"/>
      <c r="Q139" s="836"/>
      <c r="R139" s="836"/>
      <c r="S139" s="836"/>
      <c r="T139" s="836"/>
      <c r="U139" s="836"/>
      <c r="V139" s="836"/>
      <c r="W139" s="836"/>
      <c r="X139" s="836"/>
      <c r="Y139" s="836"/>
      <c r="Z139" s="836"/>
      <c r="AA139" s="836"/>
      <c r="AB139" s="836"/>
      <c r="AC139" s="836"/>
      <c r="AD139" s="836"/>
      <c r="AE139" s="836"/>
      <c r="AF139" s="836"/>
      <c r="AG139" s="836"/>
      <c r="AH139" s="836"/>
      <c r="AI139" s="836"/>
      <c r="AJ139" s="836"/>
      <c r="AK139" s="836"/>
      <c r="AL139" s="836"/>
    </row>
    <row r="140">
      <c r="A140" s="1308"/>
      <c r="B140" s="836"/>
      <c r="C140" s="836"/>
      <c r="D140" s="836"/>
      <c r="E140" s="836"/>
      <c r="F140" s="836"/>
      <c r="G140" s="836"/>
      <c r="H140" s="836"/>
      <c r="I140" s="836"/>
      <c r="J140" s="836"/>
      <c r="K140" s="836"/>
      <c r="L140" s="836"/>
      <c r="M140" s="836"/>
      <c r="N140" s="836"/>
      <c r="O140" s="836"/>
      <c r="P140" s="836"/>
      <c r="Q140" s="836"/>
      <c r="R140" s="836"/>
      <c r="S140" s="836"/>
      <c r="T140" s="836"/>
      <c r="U140" s="836"/>
      <c r="V140" s="836"/>
      <c r="W140" s="836"/>
      <c r="X140" s="836"/>
      <c r="Y140" s="836"/>
      <c r="Z140" s="836"/>
      <c r="AA140" s="836"/>
      <c r="AB140" s="836"/>
      <c r="AC140" s="836"/>
      <c r="AD140" s="836"/>
      <c r="AE140" s="836"/>
      <c r="AF140" s="836"/>
      <c r="AG140" s="836"/>
      <c r="AH140" s="836"/>
      <c r="AI140" s="836"/>
      <c r="AJ140" s="836"/>
      <c r="AK140" s="836"/>
      <c r="AL140" s="836"/>
    </row>
    <row r="141">
      <c r="A141" s="1308"/>
      <c r="B141" s="836"/>
      <c r="C141" s="836"/>
      <c r="D141" s="836"/>
      <c r="E141" s="836"/>
      <c r="F141" s="836"/>
      <c r="G141" s="836"/>
      <c r="H141" s="836"/>
      <c r="I141" s="836"/>
      <c r="J141" s="836"/>
      <c r="K141" s="836"/>
      <c r="L141" s="836"/>
      <c r="M141" s="836"/>
      <c r="N141" s="836"/>
      <c r="O141" s="836"/>
      <c r="P141" s="836"/>
      <c r="Q141" s="836"/>
      <c r="R141" s="836"/>
      <c r="S141" s="836"/>
      <c r="T141" s="836"/>
      <c r="U141" s="836"/>
      <c r="V141" s="836"/>
      <c r="W141" s="836"/>
      <c r="X141" s="836"/>
      <c r="Y141" s="836"/>
      <c r="Z141" s="836"/>
      <c r="AA141" s="836"/>
      <c r="AB141" s="836"/>
      <c r="AC141" s="836"/>
      <c r="AD141" s="836"/>
      <c r="AE141" s="836"/>
      <c r="AF141" s="836"/>
      <c r="AG141" s="836"/>
      <c r="AH141" s="836"/>
      <c r="AI141" s="836"/>
      <c r="AJ141" s="836"/>
      <c r="AK141" s="836"/>
      <c r="AL141" s="836"/>
    </row>
    <row r="142">
      <c r="A142" s="1308"/>
      <c r="B142" s="836"/>
      <c r="C142" s="836"/>
      <c r="D142" s="836"/>
      <c r="E142" s="836"/>
      <c r="F142" s="836"/>
      <c r="G142" s="836"/>
      <c r="H142" s="836"/>
      <c r="I142" s="836"/>
      <c r="J142" s="836"/>
      <c r="K142" s="836"/>
      <c r="L142" s="836"/>
      <c r="M142" s="836"/>
      <c r="N142" s="836"/>
      <c r="O142" s="836"/>
      <c r="P142" s="836"/>
      <c r="Q142" s="836"/>
      <c r="R142" s="836"/>
      <c r="S142" s="836"/>
      <c r="T142" s="836"/>
      <c r="U142" s="836"/>
      <c r="V142" s="836"/>
      <c r="W142" s="836"/>
      <c r="X142" s="836"/>
      <c r="Y142" s="836"/>
      <c r="Z142" s="836"/>
      <c r="AA142" s="836"/>
      <c r="AB142" s="836"/>
      <c r="AC142" s="836"/>
      <c r="AD142" s="836"/>
      <c r="AE142" s="836"/>
      <c r="AF142" s="836"/>
      <c r="AG142" s="836"/>
      <c r="AH142" s="836"/>
      <c r="AI142" s="836"/>
      <c r="AJ142" s="836"/>
      <c r="AK142" s="836"/>
      <c r="AL142" s="836"/>
    </row>
    <row r="143">
      <c r="A143" s="1308"/>
      <c r="B143" s="836"/>
      <c r="C143" s="836"/>
      <c r="D143" s="836"/>
      <c r="E143" s="836"/>
      <c r="F143" s="836"/>
      <c r="G143" s="836"/>
      <c r="H143" s="836"/>
      <c r="I143" s="836"/>
      <c r="J143" s="836"/>
      <c r="K143" s="836"/>
      <c r="L143" s="836"/>
      <c r="M143" s="836"/>
      <c r="N143" s="836"/>
      <c r="O143" s="836"/>
      <c r="P143" s="836"/>
      <c r="Q143" s="836"/>
      <c r="R143" s="836"/>
      <c r="S143" s="836"/>
      <c r="T143" s="836"/>
      <c r="U143" s="836"/>
      <c r="V143" s="836"/>
      <c r="W143" s="836"/>
      <c r="X143" s="836"/>
      <c r="Y143" s="836"/>
      <c r="Z143" s="836"/>
      <c r="AA143" s="836"/>
      <c r="AB143" s="836"/>
      <c r="AC143" s="836"/>
      <c r="AD143" s="836"/>
      <c r="AE143" s="836"/>
      <c r="AF143" s="836"/>
      <c r="AG143" s="836"/>
      <c r="AH143" s="836"/>
      <c r="AI143" s="836"/>
      <c r="AJ143" s="836"/>
      <c r="AK143" s="836"/>
      <c r="AL143" s="836"/>
    </row>
    <row r="144">
      <c r="A144" s="1308"/>
      <c r="B144" s="836"/>
      <c r="C144" s="836"/>
      <c r="D144" s="836"/>
      <c r="E144" s="836"/>
      <c r="F144" s="836"/>
      <c r="G144" s="836"/>
      <c r="H144" s="836"/>
      <c r="I144" s="836"/>
      <c r="J144" s="836"/>
      <c r="K144" s="836"/>
      <c r="L144" s="836"/>
      <c r="M144" s="836"/>
      <c r="N144" s="836"/>
      <c r="O144" s="836"/>
      <c r="P144" s="836"/>
      <c r="Q144" s="836"/>
      <c r="R144" s="836"/>
      <c r="S144" s="836"/>
      <c r="T144" s="836"/>
      <c r="U144" s="836"/>
      <c r="V144" s="836"/>
      <c r="W144" s="836"/>
      <c r="X144" s="836"/>
      <c r="Y144" s="836"/>
      <c r="Z144" s="836"/>
      <c r="AA144" s="836"/>
      <c r="AB144" s="836"/>
      <c r="AC144" s="836"/>
      <c r="AD144" s="836"/>
      <c r="AE144" s="836"/>
      <c r="AF144" s="836"/>
      <c r="AG144" s="836"/>
      <c r="AH144" s="836"/>
      <c r="AI144" s="836"/>
      <c r="AJ144" s="836"/>
      <c r="AK144" s="836"/>
      <c r="AL144" s="836"/>
    </row>
    <row r="145">
      <c r="A145" s="1308"/>
      <c r="B145" s="836"/>
      <c r="C145" s="836"/>
      <c r="D145" s="836"/>
      <c r="E145" s="836"/>
      <c r="F145" s="836"/>
      <c r="G145" s="836"/>
      <c r="H145" s="836"/>
      <c r="I145" s="836"/>
      <c r="J145" s="836"/>
      <c r="K145" s="836"/>
      <c r="L145" s="836"/>
      <c r="M145" s="836"/>
      <c r="N145" s="836"/>
      <c r="O145" s="836"/>
      <c r="P145" s="836"/>
      <c r="Q145" s="836"/>
      <c r="R145" s="836"/>
      <c r="S145" s="836"/>
      <c r="T145" s="836"/>
      <c r="U145" s="836"/>
      <c r="V145" s="836"/>
      <c r="W145" s="836"/>
      <c r="X145" s="836"/>
      <c r="Y145" s="836"/>
      <c r="Z145" s="836"/>
      <c r="AA145" s="836"/>
      <c r="AB145" s="836"/>
      <c r="AC145" s="836"/>
      <c r="AD145" s="836"/>
      <c r="AE145" s="836"/>
      <c r="AF145" s="836"/>
      <c r="AG145" s="836"/>
      <c r="AH145" s="836"/>
      <c r="AI145" s="836"/>
      <c r="AJ145" s="836"/>
      <c r="AK145" s="836"/>
      <c r="AL145" s="836"/>
    </row>
    <row r="146">
      <c r="A146" s="1308"/>
      <c r="B146" s="836"/>
      <c r="C146" s="836"/>
      <c r="D146" s="836"/>
      <c r="E146" s="836"/>
      <c r="F146" s="836"/>
      <c r="G146" s="836"/>
      <c r="H146" s="836"/>
      <c r="I146" s="836"/>
      <c r="J146" s="836"/>
      <c r="K146" s="836"/>
      <c r="L146" s="836"/>
      <c r="M146" s="836"/>
      <c r="N146" s="836"/>
      <c r="O146" s="836"/>
      <c r="P146" s="836"/>
      <c r="Q146" s="836"/>
      <c r="R146" s="836"/>
      <c r="S146" s="836"/>
      <c r="T146" s="836"/>
      <c r="U146" s="836"/>
      <c r="V146" s="836"/>
      <c r="W146" s="836"/>
      <c r="X146" s="836"/>
      <c r="Y146" s="836"/>
      <c r="Z146" s="836"/>
      <c r="AA146" s="836"/>
      <c r="AB146" s="836"/>
      <c r="AC146" s="836"/>
      <c r="AD146" s="836"/>
      <c r="AE146" s="836"/>
      <c r="AF146" s="836"/>
      <c r="AG146" s="836"/>
      <c r="AH146" s="836"/>
      <c r="AI146" s="836"/>
      <c r="AJ146" s="836"/>
      <c r="AK146" s="836"/>
      <c r="AL146" s="836"/>
    </row>
    <row r="147">
      <c r="A147" s="1308"/>
      <c r="B147" s="836"/>
      <c r="C147" s="836"/>
      <c r="D147" s="836"/>
      <c r="E147" s="836"/>
      <c r="F147" s="836"/>
      <c r="G147" s="836"/>
      <c r="H147" s="836"/>
      <c r="I147" s="836"/>
      <c r="J147" s="836"/>
      <c r="K147" s="836"/>
      <c r="L147" s="836"/>
      <c r="M147" s="836"/>
      <c r="N147" s="836"/>
      <c r="O147" s="836"/>
      <c r="P147" s="836"/>
      <c r="Q147" s="836"/>
      <c r="R147" s="836"/>
      <c r="S147" s="836"/>
      <c r="T147" s="836"/>
      <c r="U147" s="836"/>
      <c r="V147" s="836"/>
      <c r="W147" s="836"/>
      <c r="X147" s="836"/>
      <c r="Y147" s="836"/>
      <c r="Z147" s="836"/>
      <c r="AA147" s="836"/>
      <c r="AB147" s="836"/>
      <c r="AC147" s="836"/>
      <c r="AD147" s="836"/>
      <c r="AE147" s="836"/>
      <c r="AF147" s="836"/>
      <c r="AG147" s="836"/>
      <c r="AH147" s="836"/>
      <c r="AI147" s="836"/>
      <c r="AJ147" s="836"/>
      <c r="AK147" s="836"/>
      <c r="AL147" s="836"/>
    </row>
    <row r="148">
      <c r="A148" s="1308"/>
      <c r="B148" s="836"/>
      <c r="C148" s="836"/>
      <c r="D148" s="836"/>
      <c r="E148" s="836"/>
      <c r="F148" s="836"/>
      <c r="G148" s="836"/>
      <c r="H148" s="836"/>
      <c r="I148" s="836"/>
      <c r="J148" s="836"/>
      <c r="K148" s="836"/>
      <c r="L148" s="836"/>
      <c r="M148" s="836"/>
      <c r="N148" s="836"/>
      <c r="O148" s="836"/>
      <c r="P148" s="836"/>
      <c r="Q148" s="836"/>
      <c r="R148" s="836"/>
      <c r="S148" s="836"/>
      <c r="T148" s="836"/>
      <c r="U148" s="836"/>
      <c r="V148" s="836"/>
      <c r="W148" s="836"/>
      <c r="X148" s="836"/>
      <c r="Y148" s="836"/>
      <c r="Z148" s="836"/>
      <c r="AA148" s="836"/>
      <c r="AB148" s="836"/>
      <c r="AC148" s="836"/>
      <c r="AD148" s="836"/>
      <c r="AE148" s="836"/>
      <c r="AF148" s="836"/>
      <c r="AG148" s="836"/>
      <c r="AH148" s="836"/>
      <c r="AI148" s="836"/>
      <c r="AJ148" s="836"/>
      <c r="AK148" s="836"/>
      <c r="AL148" s="836"/>
    </row>
    <row r="149">
      <c r="A149" s="1308"/>
      <c r="B149" s="836"/>
      <c r="C149" s="836"/>
      <c r="D149" s="836"/>
      <c r="E149" s="836"/>
      <c r="F149" s="836"/>
      <c r="G149" s="836"/>
      <c r="H149" s="836"/>
      <c r="I149" s="836"/>
      <c r="J149" s="836"/>
      <c r="K149" s="836"/>
      <c r="L149" s="836"/>
      <c r="M149" s="836"/>
      <c r="N149" s="836"/>
      <c r="O149" s="836"/>
      <c r="P149" s="836"/>
      <c r="Q149" s="836"/>
      <c r="R149" s="836"/>
      <c r="S149" s="836"/>
      <c r="T149" s="836"/>
      <c r="U149" s="836"/>
      <c r="V149" s="836"/>
      <c r="W149" s="836"/>
      <c r="X149" s="836"/>
      <c r="Y149" s="836"/>
      <c r="Z149" s="836"/>
      <c r="AA149" s="836"/>
      <c r="AB149" s="836"/>
      <c r="AC149" s="836"/>
      <c r="AD149" s="836"/>
      <c r="AE149" s="836"/>
      <c r="AF149" s="836"/>
      <c r="AG149" s="836"/>
      <c r="AH149" s="836"/>
      <c r="AI149" s="836"/>
      <c r="AJ149" s="836"/>
      <c r="AK149" s="836"/>
      <c r="AL149" s="836"/>
    </row>
    <row r="150">
      <c r="A150" s="1308"/>
      <c r="B150" s="836"/>
      <c r="C150" s="836"/>
      <c r="D150" s="836"/>
      <c r="E150" s="836"/>
      <c r="F150" s="836"/>
      <c r="G150" s="836"/>
      <c r="H150" s="836"/>
      <c r="I150" s="836"/>
      <c r="J150" s="836"/>
      <c r="K150" s="836"/>
      <c r="L150" s="836"/>
      <c r="M150" s="836"/>
      <c r="N150" s="836"/>
      <c r="O150" s="836"/>
      <c r="P150" s="836"/>
      <c r="Q150" s="836"/>
      <c r="R150" s="836"/>
      <c r="S150" s="836"/>
      <c r="T150" s="836"/>
      <c r="U150" s="836"/>
      <c r="V150" s="836"/>
      <c r="W150" s="836"/>
      <c r="X150" s="836"/>
      <c r="Y150" s="836"/>
      <c r="Z150" s="836"/>
      <c r="AA150" s="836"/>
      <c r="AB150" s="836"/>
      <c r="AC150" s="836"/>
      <c r="AD150" s="836"/>
      <c r="AE150" s="836"/>
      <c r="AF150" s="836"/>
      <c r="AG150" s="836"/>
      <c r="AH150" s="836"/>
      <c r="AI150" s="836"/>
      <c r="AJ150" s="836"/>
      <c r="AK150" s="836"/>
      <c r="AL150" s="836"/>
    </row>
    <row r="151">
      <c r="A151" s="1308"/>
      <c r="B151" s="836"/>
      <c r="C151" s="836"/>
      <c r="D151" s="836"/>
      <c r="E151" s="836"/>
      <c r="F151" s="836"/>
      <c r="G151" s="836"/>
      <c r="H151" s="836"/>
      <c r="I151" s="836"/>
      <c r="J151" s="836"/>
      <c r="K151" s="836"/>
      <c r="L151" s="836"/>
      <c r="M151" s="836"/>
      <c r="N151" s="836"/>
      <c r="O151" s="836"/>
      <c r="P151" s="836"/>
      <c r="Q151" s="836"/>
      <c r="R151" s="836"/>
      <c r="S151" s="836"/>
      <c r="T151" s="836"/>
      <c r="U151" s="836"/>
      <c r="V151" s="836"/>
      <c r="W151" s="836"/>
      <c r="X151" s="836"/>
      <c r="Y151" s="836"/>
      <c r="Z151" s="836"/>
      <c r="AA151" s="836"/>
      <c r="AB151" s="836"/>
      <c r="AC151" s="836"/>
      <c r="AD151" s="836"/>
      <c r="AE151" s="836"/>
      <c r="AF151" s="836"/>
      <c r="AG151" s="836"/>
      <c r="AH151" s="836"/>
      <c r="AI151" s="836"/>
      <c r="AJ151" s="836"/>
      <c r="AK151" s="836"/>
      <c r="AL151" s="836"/>
    </row>
    <row r="152">
      <c r="A152" s="1308"/>
      <c r="B152" s="836"/>
      <c r="C152" s="836"/>
      <c r="D152" s="836"/>
      <c r="E152" s="836"/>
      <c r="F152" s="836"/>
      <c r="G152" s="836"/>
      <c r="H152" s="836"/>
      <c r="I152" s="836"/>
      <c r="J152" s="836"/>
      <c r="K152" s="836"/>
      <c r="L152" s="836"/>
      <c r="M152" s="836"/>
      <c r="N152" s="836"/>
      <c r="O152" s="836"/>
      <c r="P152" s="836"/>
      <c r="Q152" s="836"/>
      <c r="R152" s="836"/>
      <c r="S152" s="836"/>
      <c r="T152" s="836"/>
      <c r="U152" s="836"/>
      <c r="V152" s="836"/>
      <c r="W152" s="836"/>
      <c r="X152" s="836"/>
      <c r="Y152" s="836"/>
      <c r="Z152" s="836"/>
      <c r="AA152" s="836"/>
      <c r="AB152" s="836"/>
      <c r="AC152" s="836"/>
      <c r="AD152" s="836"/>
      <c r="AE152" s="836"/>
      <c r="AF152" s="836"/>
      <c r="AG152" s="836"/>
      <c r="AH152" s="836"/>
      <c r="AI152" s="836"/>
      <c r="AJ152" s="836"/>
      <c r="AK152" s="836"/>
      <c r="AL152" s="836"/>
    </row>
    <row r="153">
      <c r="A153" s="1308"/>
      <c r="B153" s="836"/>
      <c r="C153" s="836"/>
      <c r="D153" s="836"/>
      <c r="E153" s="836"/>
      <c r="F153" s="836"/>
      <c r="G153" s="836"/>
      <c r="H153" s="836"/>
      <c r="I153" s="836"/>
      <c r="J153" s="836"/>
      <c r="K153" s="836"/>
      <c r="L153" s="836"/>
      <c r="M153" s="836"/>
      <c r="N153" s="836"/>
      <c r="O153" s="836"/>
      <c r="P153" s="836"/>
      <c r="Q153" s="836"/>
      <c r="R153" s="836"/>
      <c r="S153" s="836"/>
      <c r="T153" s="836"/>
      <c r="U153" s="836"/>
      <c r="V153" s="836"/>
      <c r="W153" s="836"/>
      <c r="X153" s="836"/>
      <c r="Y153" s="836"/>
      <c r="Z153" s="836"/>
      <c r="AA153" s="836"/>
      <c r="AB153" s="836"/>
      <c r="AC153" s="836"/>
      <c r="AD153" s="836"/>
      <c r="AE153" s="836"/>
      <c r="AF153" s="836"/>
      <c r="AG153" s="836"/>
      <c r="AH153" s="836"/>
      <c r="AI153" s="836"/>
      <c r="AJ153" s="836"/>
      <c r="AK153" s="836"/>
      <c r="AL153" s="836"/>
    </row>
    <row r="154">
      <c r="A154" s="1308"/>
      <c r="B154" s="836"/>
      <c r="C154" s="836"/>
      <c r="D154" s="836"/>
      <c r="E154" s="836"/>
      <c r="F154" s="836"/>
      <c r="G154" s="836"/>
      <c r="H154" s="836"/>
      <c r="I154" s="836"/>
      <c r="J154" s="836"/>
      <c r="K154" s="836"/>
      <c r="L154" s="836"/>
      <c r="M154" s="836"/>
      <c r="N154" s="836"/>
      <c r="O154" s="836"/>
      <c r="P154" s="836"/>
      <c r="Q154" s="836"/>
      <c r="R154" s="836"/>
      <c r="S154" s="836"/>
      <c r="T154" s="836"/>
      <c r="U154" s="836"/>
      <c r="V154" s="836"/>
      <c r="W154" s="836"/>
      <c r="X154" s="836"/>
      <c r="Y154" s="836"/>
      <c r="Z154" s="836"/>
      <c r="AA154" s="836"/>
      <c r="AB154" s="836"/>
      <c r="AC154" s="836"/>
      <c r="AD154" s="836"/>
      <c r="AE154" s="836"/>
      <c r="AF154" s="836"/>
      <c r="AG154" s="836"/>
      <c r="AH154" s="836"/>
      <c r="AI154" s="836"/>
      <c r="AJ154" s="836"/>
      <c r="AK154" s="836"/>
      <c r="AL154" s="836"/>
    </row>
    <row r="155">
      <c r="A155" s="1308"/>
      <c r="B155" s="836"/>
      <c r="C155" s="836"/>
      <c r="D155" s="836"/>
      <c r="E155" s="836"/>
      <c r="F155" s="836"/>
      <c r="G155" s="836"/>
      <c r="H155" s="836"/>
      <c r="I155" s="836"/>
      <c r="J155" s="836"/>
      <c r="K155" s="836"/>
      <c r="L155" s="836"/>
      <c r="M155" s="836"/>
      <c r="N155" s="836"/>
      <c r="O155" s="836"/>
      <c r="P155" s="836"/>
      <c r="Q155" s="836"/>
      <c r="R155" s="836"/>
      <c r="S155" s="836"/>
      <c r="T155" s="836"/>
      <c r="U155" s="836"/>
      <c r="V155" s="836"/>
      <c r="W155" s="836"/>
      <c r="X155" s="836"/>
      <c r="Y155" s="836"/>
      <c r="Z155" s="836"/>
      <c r="AA155" s="836"/>
      <c r="AB155" s="836"/>
      <c r="AC155" s="836"/>
      <c r="AD155" s="836"/>
      <c r="AE155" s="836"/>
      <c r="AF155" s="836"/>
      <c r="AG155" s="836"/>
      <c r="AH155" s="836"/>
      <c r="AI155" s="836"/>
      <c r="AJ155" s="836"/>
      <c r="AK155" s="836"/>
      <c r="AL155" s="836"/>
    </row>
    <row r="156">
      <c r="A156" s="1308"/>
      <c r="B156" s="836"/>
      <c r="C156" s="836"/>
      <c r="D156" s="836"/>
      <c r="E156" s="836"/>
      <c r="F156" s="836"/>
      <c r="G156" s="836"/>
      <c r="H156" s="836"/>
      <c r="I156" s="836"/>
      <c r="J156" s="836"/>
      <c r="K156" s="836"/>
      <c r="L156" s="836"/>
      <c r="M156" s="836"/>
      <c r="N156" s="836"/>
      <c r="O156" s="836"/>
      <c r="P156" s="836"/>
      <c r="Q156" s="836"/>
      <c r="R156" s="836"/>
      <c r="S156" s="836"/>
      <c r="T156" s="836"/>
      <c r="U156" s="836"/>
      <c r="V156" s="836"/>
      <c r="W156" s="836"/>
      <c r="X156" s="836"/>
      <c r="Y156" s="836"/>
      <c r="Z156" s="836"/>
      <c r="AA156" s="836"/>
      <c r="AB156" s="836"/>
      <c r="AC156" s="836"/>
      <c r="AD156" s="836"/>
      <c r="AE156" s="836"/>
      <c r="AF156" s="836"/>
      <c r="AG156" s="836"/>
      <c r="AH156" s="836"/>
      <c r="AI156" s="836"/>
      <c r="AJ156" s="836"/>
      <c r="AK156" s="836"/>
      <c r="AL156" s="836"/>
    </row>
    <row r="157">
      <c r="A157" s="1308"/>
      <c r="B157" s="836"/>
      <c r="C157" s="836"/>
      <c r="D157" s="836"/>
      <c r="E157" s="836"/>
      <c r="F157" s="836"/>
      <c r="G157" s="836"/>
      <c r="H157" s="836"/>
      <c r="I157" s="836"/>
      <c r="J157" s="836"/>
      <c r="K157" s="836"/>
      <c r="L157" s="836"/>
      <c r="M157" s="836"/>
      <c r="N157" s="836"/>
      <c r="O157" s="836"/>
      <c r="P157" s="836"/>
      <c r="Q157" s="836"/>
      <c r="R157" s="836"/>
      <c r="S157" s="836"/>
      <c r="T157" s="836"/>
      <c r="U157" s="836"/>
      <c r="V157" s="836"/>
      <c r="W157" s="836"/>
      <c r="X157" s="836"/>
      <c r="Y157" s="836"/>
      <c r="Z157" s="836"/>
      <c r="AA157" s="836"/>
      <c r="AB157" s="836"/>
      <c r="AC157" s="836"/>
      <c r="AD157" s="836"/>
      <c r="AE157" s="836"/>
      <c r="AF157" s="836"/>
      <c r="AG157" s="836"/>
      <c r="AH157" s="836"/>
      <c r="AI157" s="836"/>
      <c r="AJ157" s="836"/>
      <c r="AK157" s="836"/>
      <c r="AL157" s="836"/>
    </row>
    <row r="158">
      <c r="A158" s="1308"/>
      <c r="B158" s="836"/>
      <c r="C158" s="836"/>
      <c r="D158" s="836"/>
      <c r="E158" s="836"/>
      <c r="F158" s="836"/>
      <c r="G158" s="836"/>
      <c r="H158" s="836"/>
      <c r="I158" s="836"/>
      <c r="J158" s="836"/>
      <c r="K158" s="836"/>
      <c r="L158" s="836"/>
      <c r="M158" s="836"/>
      <c r="N158" s="836"/>
      <c r="O158" s="836"/>
      <c r="P158" s="836"/>
      <c r="Q158" s="836"/>
      <c r="R158" s="836"/>
      <c r="S158" s="836"/>
      <c r="T158" s="836"/>
      <c r="U158" s="836"/>
      <c r="V158" s="836"/>
      <c r="W158" s="836"/>
      <c r="X158" s="836"/>
      <c r="Y158" s="836"/>
      <c r="Z158" s="836"/>
      <c r="AA158" s="836"/>
      <c r="AB158" s="836"/>
      <c r="AC158" s="836"/>
      <c r="AD158" s="836"/>
      <c r="AE158" s="836"/>
      <c r="AF158" s="836"/>
      <c r="AG158" s="836"/>
      <c r="AH158" s="836"/>
      <c r="AI158" s="836"/>
      <c r="AJ158" s="836"/>
      <c r="AK158" s="836"/>
      <c r="AL158" s="836"/>
    </row>
    <row r="159">
      <c r="A159" s="1308"/>
      <c r="B159" s="836"/>
      <c r="C159" s="836"/>
      <c r="D159" s="836"/>
      <c r="E159" s="836"/>
      <c r="F159" s="836"/>
      <c r="G159" s="836"/>
      <c r="H159" s="836"/>
      <c r="I159" s="836"/>
      <c r="J159" s="836"/>
      <c r="K159" s="836"/>
      <c r="L159" s="836"/>
      <c r="M159" s="836"/>
      <c r="N159" s="836"/>
      <c r="O159" s="836"/>
      <c r="P159" s="836"/>
      <c r="Q159" s="836"/>
      <c r="R159" s="836"/>
      <c r="S159" s="836"/>
      <c r="T159" s="836"/>
      <c r="U159" s="836"/>
      <c r="V159" s="836"/>
      <c r="W159" s="836"/>
      <c r="X159" s="836"/>
      <c r="Y159" s="836"/>
      <c r="Z159" s="836"/>
      <c r="AA159" s="836"/>
      <c r="AB159" s="836"/>
      <c r="AC159" s="836"/>
      <c r="AD159" s="836"/>
      <c r="AE159" s="836"/>
      <c r="AF159" s="836"/>
      <c r="AG159" s="836"/>
      <c r="AH159" s="836"/>
      <c r="AI159" s="836"/>
      <c r="AJ159" s="836"/>
      <c r="AK159" s="836"/>
      <c r="AL159" s="836"/>
    </row>
    <row r="160">
      <c r="A160" s="1308"/>
      <c r="B160" s="836"/>
      <c r="C160" s="836"/>
      <c r="D160" s="836"/>
      <c r="E160" s="836"/>
      <c r="F160" s="836"/>
      <c r="G160" s="836"/>
      <c r="H160" s="836"/>
      <c r="I160" s="836"/>
      <c r="J160" s="836"/>
      <c r="K160" s="836"/>
      <c r="L160" s="836"/>
      <c r="M160" s="836"/>
      <c r="N160" s="836"/>
      <c r="O160" s="836"/>
      <c r="P160" s="836"/>
      <c r="Q160" s="836"/>
      <c r="R160" s="836"/>
      <c r="S160" s="836"/>
      <c r="T160" s="836"/>
      <c r="U160" s="836"/>
      <c r="V160" s="836"/>
      <c r="W160" s="836"/>
      <c r="X160" s="836"/>
      <c r="Y160" s="836"/>
      <c r="Z160" s="836"/>
      <c r="AA160" s="836"/>
      <c r="AB160" s="836"/>
      <c r="AC160" s="836"/>
      <c r="AD160" s="836"/>
      <c r="AE160" s="836"/>
      <c r="AF160" s="836"/>
      <c r="AG160" s="836"/>
      <c r="AH160" s="836"/>
      <c r="AI160" s="836"/>
      <c r="AJ160" s="836"/>
      <c r="AK160" s="836"/>
      <c r="AL160" s="836"/>
    </row>
    <row r="161">
      <c r="A161" s="1308"/>
      <c r="B161" s="836"/>
      <c r="C161" s="836"/>
      <c r="D161" s="836"/>
      <c r="E161" s="836"/>
      <c r="F161" s="836"/>
      <c r="G161" s="836"/>
      <c r="H161" s="836"/>
      <c r="I161" s="836"/>
      <c r="J161" s="836"/>
      <c r="K161" s="836"/>
      <c r="L161" s="836"/>
      <c r="M161" s="836"/>
      <c r="N161" s="836"/>
      <c r="O161" s="836"/>
      <c r="P161" s="836"/>
      <c r="Q161" s="836"/>
      <c r="R161" s="836"/>
      <c r="S161" s="836"/>
      <c r="T161" s="836"/>
      <c r="U161" s="836"/>
      <c r="V161" s="836"/>
      <c r="W161" s="836"/>
      <c r="X161" s="836"/>
      <c r="Y161" s="836"/>
      <c r="Z161" s="836"/>
      <c r="AA161" s="836"/>
      <c r="AB161" s="836"/>
      <c r="AC161" s="836"/>
      <c r="AD161" s="836"/>
      <c r="AE161" s="836"/>
      <c r="AF161" s="836"/>
      <c r="AG161" s="836"/>
      <c r="AH161" s="836"/>
      <c r="AI161" s="836"/>
      <c r="AJ161" s="836"/>
      <c r="AK161" s="836"/>
      <c r="AL161" s="836"/>
    </row>
    <row r="162">
      <c r="A162" s="1308"/>
      <c r="B162" s="836"/>
      <c r="C162" s="836"/>
      <c r="D162" s="836"/>
      <c r="E162" s="836"/>
      <c r="F162" s="836"/>
      <c r="G162" s="836"/>
      <c r="H162" s="836"/>
      <c r="I162" s="836"/>
      <c r="J162" s="836"/>
      <c r="K162" s="836"/>
      <c r="L162" s="836"/>
      <c r="M162" s="836"/>
      <c r="N162" s="836"/>
      <c r="O162" s="836"/>
      <c r="P162" s="836"/>
      <c r="Q162" s="836"/>
      <c r="R162" s="836"/>
      <c r="S162" s="836"/>
      <c r="T162" s="836"/>
      <c r="U162" s="836"/>
      <c r="V162" s="836"/>
      <c r="W162" s="836"/>
      <c r="X162" s="836"/>
      <c r="Y162" s="836"/>
      <c r="Z162" s="836"/>
      <c r="AA162" s="836"/>
      <c r="AB162" s="836"/>
      <c r="AC162" s="836"/>
      <c r="AD162" s="836"/>
      <c r="AE162" s="836"/>
      <c r="AF162" s="836"/>
      <c r="AG162" s="836"/>
      <c r="AH162" s="836"/>
      <c r="AI162" s="836"/>
      <c r="AJ162" s="836"/>
      <c r="AK162" s="836"/>
      <c r="AL162" s="836"/>
    </row>
    <row r="163">
      <c r="A163" s="1308"/>
      <c r="B163" s="836"/>
      <c r="C163" s="836"/>
      <c r="D163" s="836"/>
      <c r="E163" s="836"/>
      <c r="F163" s="836"/>
      <c r="G163" s="836"/>
      <c r="H163" s="836"/>
      <c r="I163" s="836"/>
      <c r="J163" s="836"/>
      <c r="K163" s="836"/>
      <c r="L163" s="836"/>
      <c r="M163" s="836"/>
      <c r="N163" s="836"/>
      <c r="O163" s="836"/>
      <c r="P163" s="836"/>
      <c r="Q163" s="836"/>
      <c r="R163" s="836"/>
      <c r="S163" s="836"/>
      <c r="T163" s="836"/>
      <c r="U163" s="836"/>
      <c r="V163" s="836"/>
      <c r="W163" s="836"/>
      <c r="X163" s="836"/>
      <c r="Y163" s="836"/>
      <c r="Z163" s="836"/>
      <c r="AA163" s="836"/>
      <c r="AB163" s="836"/>
      <c r="AC163" s="836"/>
      <c r="AD163" s="836"/>
      <c r="AE163" s="836"/>
      <c r="AF163" s="836"/>
      <c r="AG163" s="836"/>
      <c r="AH163" s="836"/>
      <c r="AI163" s="836"/>
      <c r="AJ163" s="836"/>
      <c r="AK163" s="836"/>
      <c r="AL163" s="836"/>
    </row>
    <row r="164">
      <c r="A164" s="1308"/>
      <c r="B164" s="836"/>
      <c r="C164" s="836"/>
      <c r="D164" s="836"/>
      <c r="E164" s="836"/>
      <c r="F164" s="836"/>
      <c r="G164" s="836"/>
      <c r="H164" s="836"/>
      <c r="I164" s="836"/>
      <c r="J164" s="836"/>
      <c r="K164" s="836"/>
      <c r="L164" s="836"/>
      <c r="M164" s="836"/>
      <c r="N164" s="836"/>
      <c r="O164" s="836"/>
      <c r="P164" s="836"/>
      <c r="Q164" s="836"/>
      <c r="R164" s="836"/>
      <c r="S164" s="836"/>
      <c r="T164" s="836"/>
      <c r="U164" s="836"/>
      <c r="V164" s="836"/>
      <c r="W164" s="836"/>
      <c r="X164" s="836"/>
      <c r="Y164" s="836"/>
      <c r="Z164" s="836"/>
      <c r="AA164" s="836"/>
      <c r="AB164" s="836"/>
      <c r="AC164" s="836"/>
      <c r="AD164" s="836"/>
      <c r="AE164" s="836"/>
      <c r="AF164" s="836"/>
      <c r="AG164" s="836"/>
      <c r="AH164" s="836"/>
      <c r="AI164" s="836"/>
      <c r="AJ164" s="836"/>
      <c r="AK164" s="836"/>
      <c r="AL164" s="836"/>
    </row>
    <row r="165">
      <c r="A165" s="1308"/>
      <c r="B165" s="836"/>
      <c r="C165" s="836"/>
      <c r="D165" s="836"/>
      <c r="E165" s="836"/>
      <c r="F165" s="836"/>
      <c r="G165" s="836"/>
      <c r="H165" s="836"/>
      <c r="I165" s="836"/>
      <c r="J165" s="836"/>
      <c r="K165" s="836"/>
      <c r="L165" s="836"/>
      <c r="M165" s="836"/>
      <c r="N165" s="836"/>
      <c r="O165" s="836"/>
      <c r="P165" s="836"/>
      <c r="Q165" s="836"/>
      <c r="R165" s="836"/>
      <c r="S165" s="836"/>
      <c r="T165" s="836"/>
      <c r="U165" s="836"/>
      <c r="V165" s="836"/>
      <c r="W165" s="836"/>
      <c r="X165" s="836"/>
      <c r="Y165" s="836"/>
      <c r="Z165" s="836"/>
      <c r="AA165" s="836"/>
      <c r="AB165" s="836"/>
      <c r="AC165" s="836"/>
      <c r="AD165" s="836"/>
      <c r="AE165" s="836"/>
      <c r="AF165" s="836"/>
      <c r="AG165" s="836"/>
      <c r="AH165" s="836"/>
      <c r="AI165" s="836"/>
      <c r="AJ165" s="836"/>
      <c r="AK165" s="836"/>
      <c r="AL165" s="836"/>
    </row>
    <row r="166">
      <c r="A166" s="1308"/>
      <c r="B166" s="836"/>
      <c r="C166" s="836"/>
      <c r="D166" s="836"/>
      <c r="E166" s="836"/>
      <c r="F166" s="836"/>
      <c r="G166" s="836"/>
      <c r="H166" s="836"/>
      <c r="I166" s="836"/>
      <c r="J166" s="836"/>
      <c r="K166" s="836"/>
      <c r="L166" s="836"/>
      <c r="M166" s="836"/>
      <c r="N166" s="836"/>
      <c r="O166" s="836"/>
      <c r="P166" s="836"/>
      <c r="Q166" s="836"/>
      <c r="R166" s="836"/>
      <c r="S166" s="836"/>
      <c r="T166" s="836"/>
      <c r="U166" s="836"/>
      <c r="V166" s="836"/>
      <c r="W166" s="836"/>
      <c r="X166" s="836"/>
      <c r="Y166" s="836"/>
      <c r="Z166" s="836"/>
      <c r="AA166" s="836"/>
      <c r="AB166" s="836"/>
      <c r="AC166" s="836"/>
      <c r="AD166" s="836"/>
      <c r="AE166" s="836"/>
      <c r="AF166" s="836"/>
      <c r="AG166" s="836"/>
      <c r="AH166" s="836"/>
      <c r="AI166" s="836"/>
      <c r="AJ166" s="836"/>
      <c r="AK166" s="836"/>
      <c r="AL166" s="836"/>
    </row>
    <row r="167">
      <c r="A167" s="1308"/>
      <c r="B167" s="836"/>
      <c r="C167" s="836"/>
      <c r="D167" s="836"/>
      <c r="E167" s="836"/>
      <c r="F167" s="836"/>
      <c r="G167" s="836"/>
      <c r="H167" s="836"/>
      <c r="I167" s="836"/>
      <c r="J167" s="836"/>
      <c r="K167" s="836"/>
      <c r="L167" s="836"/>
      <c r="M167" s="836"/>
      <c r="N167" s="836"/>
      <c r="O167" s="836"/>
      <c r="P167" s="836"/>
      <c r="Q167" s="836"/>
      <c r="R167" s="836"/>
      <c r="S167" s="836"/>
      <c r="T167" s="836"/>
      <c r="U167" s="836"/>
      <c r="V167" s="836"/>
      <c r="W167" s="836"/>
      <c r="X167" s="836"/>
      <c r="Y167" s="836"/>
      <c r="Z167" s="836"/>
      <c r="AA167" s="836"/>
      <c r="AB167" s="836"/>
      <c r="AC167" s="836"/>
      <c r="AD167" s="836"/>
      <c r="AE167" s="836"/>
      <c r="AF167" s="836"/>
      <c r="AG167" s="836"/>
      <c r="AH167" s="836"/>
      <c r="AI167" s="836"/>
      <c r="AJ167" s="836"/>
      <c r="AK167" s="836"/>
      <c r="AL167" s="836"/>
    </row>
    <row r="168">
      <c r="A168" s="1308"/>
      <c r="B168" s="836"/>
      <c r="C168" s="836"/>
      <c r="D168" s="836"/>
      <c r="E168" s="836"/>
      <c r="F168" s="836"/>
      <c r="G168" s="836"/>
      <c r="H168" s="836"/>
      <c r="I168" s="836"/>
      <c r="J168" s="836"/>
      <c r="K168" s="836"/>
      <c r="L168" s="836"/>
      <c r="M168" s="836"/>
      <c r="N168" s="836"/>
      <c r="O168" s="836"/>
      <c r="P168" s="836"/>
      <c r="Q168" s="836"/>
      <c r="R168" s="836"/>
      <c r="S168" s="836"/>
      <c r="T168" s="836"/>
      <c r="U168" s="836"/>
      <c r="V168" s="836"/>
      <c r="W168" s="836"/>
      <c r="X168" s="836"/>
      <c r="Y168" s="836"/>
      <c r="Z168" s="836"/>
      <c r="AA168" s="836"/>
      <c r="AB168" s="836"/>
      <c r="AC168" s="836"/>
      <c r="AD168" s="836"/>
      <c r="AE168" s="836"/>
      <c r="AF168" s="836"/>
      <c r="AG168" s="836"/>
      <c r="AH168" s="836"/>
      <c r="AI168" s="836"/>
      <c r="AJ168" s="836"/>
      <c r="AK168" s="836"/>
      <c r="AL168" s="836"/>
    </row>
    <row r="169">
      <c r="A169" s="1308"/>
      <c r="B169" s="836"/>
      <c r="C169" s="836"/>
      <c r="D169" s="836"/>
      <c r="E169" s="836"/>
      <c r="F169" s="836"/>
      <c r="G169" s="836"/>
      <c r="H169" s="836"/>
      <c r="I169" s="836"/>
      <c r="J169" s="836"/>
      <c r="K169" s="836"/>
      <c r="L169" s="836"/>
      <c r="M169" s="836"/>
      <c r="N169" s="836"/>
      <c r="O169" s="836"/>
      <c r="P169" s="836"/>
      <c r="Q169" s="836"/>
      <c r="R169" s="836"/>
      <c r="S169" s="836"/>
      <c r="T169" s="836"/>
      <c r="U169" s="836"/>
      <c r="V169" s="836"/>
      <c r="W169" s="836"/>
      <c r="X169" s="836"/>
      <c r="Y169" s="836"/>
      <c r="Z169" s="836"/>
      <c r="AA169" s="836"/>
      <c r="AB169" s="836"/>
      <c r="AC169" s="836"/>
      <c r="AD169" s="836"/>
      <c r="AE169" s="836"/>
      <c r="AF169" s="836"/>
      <c r="AG169" s="836"/>
      <c r="AH169" s="836"/>
      <c r="AI169" s="836"/>
      <c r="AJ169" s="836"/>
      <c r="AK169" s="836"/>
      <c r="AL169" s="836"/>
    </row>
    <row r="170">
      <c r="A170" s="1308"/>
      <c r="B170" s="836"/>
      <c r="C170" s="836"/>
      <c r="D170" s="836"/>
      <c r="E170" s="836"/>
      <c r="F170" s="836"/>
      <c r="G170" s="836"/>
      <c r="H170" s="836"/>
      <c r="I170" s="836"/>
      <c r="J170" s="836"/>
      <c r="K170" s="836"/>
      <c r="L170" s="836"/>
      <c r="M170" s="836"/>
      <c r="N170" s="836"/>
      <c r="O170" s="836"/>
      <c r="P170" s="836"/>
      <c r="Q170" s="836"/>
      <c r="R170" s="836"/>
      <c r="S170" s="836"/>
      <c r="T170" s="836"/>
      <c r="U170" s="836"/>
      <c r="V170" s="836"/>
      <c r="W170" s="836"/>
      <c r="X170" s="836"/>
      <c r="Y170" s="836"/>
      <c r="Z170" s="836"/>
      <c r="AA170" s="836"/>
      <c r="AB170" s="836"/>
      <c r="AC170" s="836"/>
      <c r="AD170" s="836"/>
      <c r="AE170" s="836"/>
      <c r="AF170" s="836"/>
      <c r="AG170" s="836"/>
      <c r="AH170" s="836"/>
      <c r="AI170" s="836"/>
      <c r="AJ170" s="836"/>
      <c r="AK170" s="836"/>
      <c r="AL170" s="836"/>
    </row>
    <row r="171">
      <c r="A171" s="1308"/>
      <c r="B171" s="836"/>
      <c r="C171" s="836"/>
      <c r="D171" s="836"/>
      <c r="E171" s="836"/>
      <c r="F171" s="836"/>
      <c r="G171" s="836"/>
      <c r="H171" s="836"/>
      <c r="I171" s="836"/>
      <c r="J171" s="836"/>
      <c r="K171" s="836"/>
      <c r="L171" s="836"/>
      <c r="M171" s="836"/>
      <c r="N171" s="836"/>
      <c r="O171" s="836"/>
      <c r="P171" s="836"/>
      <c r="Q171" s="836"/>
      <c r="R171" s="836"/>
      <c r="S171" s="836"/>
      <c r="T171" s="836"/>
      <c r="U171" s="836"/>
      <c r="V171" s="836"/>
      <c r="W171" s="836"/>
      <c r="X171" s="836"/>
      <c r="Y171" s="836"/>
      <c r="Z171" s="836"/>
      <c r="AA171" s="836"/>
      <c r="AB171" s="836"/>
      <c r="AC171" s="836"/>
      <c r="AD171" s="836"/>
      <c r="AE171" s="836"/>
      <c r="AF171" s="836"/>
      <c r="AG171" s="836"/>
      <c r="AH171" s="836"/>
      <c r="AI171" s="836"/>
      <c r="AJ171" s="836"/>
      <c r="AK171" s="836"/>
      <c r="AL171" s="836"/>
    </row>
    <row r="172">
      <c r="A172" s="1308"/>
      <c r="B172" s="836"/>
      <c r="C172" s="836"/>
      <c r="D172" s="836"/>
      <c r="E172" s="836"/>
      <c r="F172" s="836"/>
      <c r="G172" s="836"/>
      <c r="H172" s="836"/>
      <c r="I172" s="836"/>
      <c r="J172" s="836"/>
      <c r="K172" s="836"/>
      <c r="L172" s="836"/>
      <c r="M172" s="836"/>
      <c r="N172" s="836"/>
      <c r="O172" s="836"/>
      <c r="P172" s="836"/>
      <c r="Q172" s="836"/>
      <c r="R172" s="836"/>
      <c r="S172" s="836"/>
      <c r="T172" s="836"/>
      <c r="U172" s="836"/>
      <c r="V172" s="836"/>
      <c r="W172" s="836"/>
      <c r="X172" s="836"/>
      <c r="Y172" s="836"/>
      <c r="Z172" s="836"/>
      <c r="AA172" s="836"/>
      <c r="AB172" s="836"/>
      <c r="AC172" s="836"/>
      <c r="AD172" s="836"/>
      <c r="AE172" s="836"/>
      <c r="AF172" s="836"/>
      <c r="AG172" s="836"/>
      <c r="AH172" s="836"/>
      <c r="AI172" s="836"/>
      <c r="AJ172" s="836"/>
      <c r="AK172" s="836"/>
      <c r="AL172" s="836"/>
    </row>
    <row r="173">
      <c r="A173" s="1308"/>
      <c r="B173" s="836"/>
      <c r="C173" s="836"/>
      <c r="D173" s="836"/>
      <c r="E173" s="836"/>
      <c r="F173" s="836"/>
      <c r="G173" s="836"/>
      <c r="H173" s="836"/>
      <c r="I173" s="836"/>
      <c r="J173" s="836"/>
      <c r="K173" s="836"/>
      <c r="L173" s="836"/>
      <c r="M173" s="836"/>
      <c r="N173" s="836"/>
      <c r="O173" s="836"/>
      <c r="P173" s="836"/>
      <c r="Q173" s="836"/>
      <c r="R173" s="836"/>
      <c r="S173" s="836"/>
      <c r="T173" s="836"/>
      <c r="U173" s="836"/>
      <c r="V173" s="836"/>
      <c r="W173" s="836"/>
      <c r="X173" s="836"/>
      <c r="Y173" s="836"/>
      <c r="Z173" s="836"/>
      <c r="AA173" s="836"/>
      <c r="AB173" s="836"/>
      <c r="AC173" s="836"/>
      <c r="AD173" s="836"/>
      <c r="AE173" s="836"/>
      <c r="AF173" s="836"/>
      <c r="AG173" s="836"/>
      <c r="AH173" s="836"/>
      <c r="AI173" s="836"/>
      <c r="AJ173" s="836"/>
      <c r="AK173" s="836"/>
      <c r="AL173" s="836"/>
    </row>
    <row r="174">
      <c r="A174" s="1308"/>
      <c r="B174" s="836"/>
      <c r="C174" s="836"/>
      <c r="D174" s="836"/>
      <c r="E174" s="836"/>
      <c r="F174" s="836"/>
      <c r="G174" s="836"/>
      <c r="H174" s="836"/>
      <c r="I174" s="836"/>
      <c r="J174" s="836"/>
      <c r="K174" s="836"/>
      <c r="L174" s="836"/>
      <c r="M174" s="836"/>
      <c r="N174" s="836"/>
      <c r="O174" s="836"/>
      <c r="P174" s="836"/>
      <c r="Q174" s="836"/>
      <c r="R174" s="836"/>
      <c r="S174" s="836"/>
      <c r="T174" s="836"/>
      <c r="U174" s="836"/>
      <c r="V174" s="836"/>
      <c r="W174" s="836"/>
      <c r="X174" s="836"/>
      <c r="Y174" s="836"/>
      <c r="Z174" s="836"/>
      <c r="AA174" s="836"/>
      <c r="AB174" s="836"/>
      <c r="AC174" s="836"/>
      <c r="AD174" s="836"/>
      <c r="AE174" s="836"/>
      <c r="AF174" s="836"/>
      <c r="AG174" s="836"/>
      <c r="AH174" s="836"/>
      <c r="AI174" s="836"/>
      <c r="AJ174" s="836"/>
      <c r="AK174" s="836"/>
      <c r="AL174" s="836"/>
    </row>
    <row r="175">
      <c r="A175" s="1308"/>
      <c r="B175" s="836"/>
      <c r="C175" s="836"/>
      <c r="D175" s="836"/>
      <c r="E175" s="836"/>
      <c r="F175" s="836"/>
      <c r="G175" s="836"/>
      <c r="H175" s="836"/>
      <c r="I175" s="836"/>
      <c r="J175" s="836"/>
      <c r="K175" s="836"/>
      <c r="L175" s="836"/>
      <c r="M175" s="836"/>
      <c r="N175" s="836"/>
      <c r="O175" s="836"/>
      <c r="P175" s="836"/>
      <c r="Q175" s="836"/>
      <c r="R175" s="836"/>
      <c r="S175" s="836"/>
      <c r="T175" s="836"/>
      <c r="U175" s="836"/>
      <c r="V175" s="836"/>
      <c r="W175" s="836"/>
      <c r="X175" s="836"/>
      <c r="Y175" s="836"/>
      <c r="Z175" s="836"/>
      <c r="AA175" s="836"/>
      <c r="AB175" s="836"/>
      <c r="AC175" s="836"/>
      <c r="AD175" s="836"/>
      <c r="AE175" s="836"/>
      <c r="AF175" s="836"/>
      <c r="AG175" s="836"/>
      <c r="AH175" s="836"/>
      <c r="AI175" s="836"/>
      <c r="AJ175" s="836"/>
      <c r="AK175" s="836"/>
      <c r="AL175" s="836"/>
    </row>
    <row r="176">
      <c r="A176" s="1308"/>
      <c r="B176" s="836"/>
      <c r="C176" s="836"/>
      <c r="D176" s="836"/>
      <c r="E176" s="836"/>
      <c r="F176" s="836"/>
      <c r="G176" s="836"/>
      <c r="H176" s="836"/>
      <c r="I176" s="836"/>
      <c r="J176" s="836"/>
      <c r="K176" s="836"/>
      <c r="L176" s="836"/>
      <c r="M176" s="836"/>
      <c r="N176" s="836"/>
      <c r="O176" s="836"/>
      <c r="P176" s="836"/>
      <c r="Q176" s="836"/>
      <c r="R176" s="836"/>
      <c r="S176" s="836"/>
      <c r="T176" s="836"/>
      <c r="U176" s="836"/>
      <c r="V176" s="836"/>
      <c r="W176" s="836"/>
      <c r="X176" s="836"/>
      <c r="Y176" s="836"/>
      <c r="Z176" s="836"/>
      <c r="AA176" s="836"/>
      <c r="AB176" s="836"/>
      <c r="AC176" s="836"/>
      <c r="AD176" s="836"/>
      <c r="AE176" s="836"/>
      <c r="AF176" s="836"/>
      <c r="AG176" s="836"/>
      <c r="AH176" s="836"/>
      <c r="AI176" s="836"/>
      <c r="AJ176" s="836"/>
      <c r="AK176" s="836"/>
      <c r="AL176" s="836"/>
    </row>
    <row r="177">
      <c r="A177" s="1308"/>
      <c r="B177" s="836"/>
      <c r="C177" s="836"/>
      <c r="D177" s="836"/>
      <c r="E177" s="836"/>
      <c r="F177" s="836"/>
      <c r="G177" s="836"/>
      <c r="H177" s="836"/>
      <c r="I177" s="836"/>
      <c r="J177" s="836"/>
      <c r="K177" s="836"/>
      <c r="L177" s="836"/>
      <c r="M177" s="836"/>
      <c r="N177" s="836"/>
      <c r="O177" s="836"/>
      <c r="P177" s="836"/>
      <c r="Q177" s="836"/>
      <c r="R177" s="836"/>
      <c r="S177" s="836"/>
      <c r="T177" s="836"/>
      <c r="U177" s="836"/>
      <c r="V177" s="836"/>
      <c r="W177" s="836"/>
      <c r="X177" s="836"/>
      <c r="Y177" s="836"/>
      <c r="Z177" s="836"/>
      <c r="AA177" s="836"/>
      <c r="AB177" s="836"/>
      <c r="AC177" s="836"/>
      <c r="AD177" s="836"/>
      <c r="AE177" s="836"/>
      <c r="AF177" s="836"/>
      <c r="AG177" s="836"/>
      <c r="AH177" s="836"/>
      <c r="AI177" s="836"/>
      <c r="AJ177" s="836"/>
      <c r="AK177" s="836"/>
      <c r="AL177" s="836"/>
    </row>
    <row r="178">
      <c r="A178" s="1308"/>
      <c r="B178" s="836"/>
      <c r="C178" s="836"/>
      <c r="D178" s="836"/>
      <c r="E178" s="836"/>
      <c r="F178" s="836"/>
      <c r="G178" s="836"/>
      <c r="H178" s="836"/>
      <c r="I178" s="836"/>
      <c r="J178" s="836"/>
      <c r="K178" s="836"/>
      <c r="L178" s="836"/>
      <c r="M178" s="836"/>
      <c r="N178" s="836"/>
      <c r="O178" s="836"/>
      <c r="P178" s="836"/>
      <c r="Q178" s="836"/>
      <c r="R178" s="836"/>
      <c r="S178" s="836"/>
      <c r="T178" s="836"/>
      <c r="U178" s="836"/>
      <c r="V178" s="836"/>
      <c r="W178" s="836"/>
      <c r="X178" s="836"/>
      <c r="Y178" s="836"/>
      <c r="Z178" s="836"/>
      <c r="AA178" s="836"/>
      <c r="AB178" s="836"/>
      <c r="AC178" s="836"/>
      <c r="AD178" s="836"/>
      <c r="AE178" s="836"/>
      <c r="AF178" s="836"/>
      <c r="AG178" s="836"/>
      <c r="AH178" s="836"/>
      <c r="AI178" s="836"/>
      <c r="AJ178" s="836"/>
      <c r="AK178" s="836"/>
      <c r="AL178" s="836"/>
    </row>
    <row r="179">
      <c r="A179" s="1308"/>
      <c r="B179" s="836"/>
      <c r="C179" s="836"/>
      <c r="D179" s="836"/>
      <c r="E179" s="836"/>
      <c r="F179" s="836"/>
      <c r="G179" s="836"/>
      <c r="H179" s="836"/>
      <c r="I179" s="836"/>
      <c r="J179" s="836"/>
      <c r="K179" s="836"/>
      <c r="L179" s="836"/>
      <c r="M179" s="836"/>
      <c r="N179" s="836"/>
      <c r="O179" s="836"/>
      <c r="P179" s="836"/>
      <c r="Q179" s="836"/>
      <c r="R179" s="836"/>
      <c r="S179" s="836"/>
      <c r="T179" s="836"/>
      <c r="U179" s="836"/>
      <c r="V179" s="836"/>
      <c r="W179" s="836"/>
      <c r="X179" s="836"/>
      <c r="Y179" s="836"/>
      <c r="Z179" s="836"/>
      <c r="AA179" s="836"/>
      <c r="AB179" s="836"/>
      <c r="AC179" s="836"/>
      <c r="AD179" s="836"/>
      <c r="AE179" s="836"/>
      <c r="AF179" s="836"/>
      <c r="AG179" s="836"/>
      <c r="AH179" s="836"/>
      <c r="AI179" s="836"/>
      <c r="AJ179" s="836"/>
      <c r="AK179" s="836"/>
      <c r="AL179" s="836"/>
    </row>
    <row r="180">
      <c r="A180" s="1308"/>
      <c r="B180" s="836"/>
      <c r="C180" s="836"/>
      <c r="D180" s="836"/>
      <c r="E180" s="836"/>
      <c r="F180" s="836"/>
      <c r="G180" s="836"/>
      <c r="H180" s="836"/>
      <c r="I180" s="836"/>
      <c r="J180" s="836"/>
      <c r="K180" s="836"/>
      <c r="L180" s="836"/>
      <c r="M180" s="836"/>
      <c r="N180" s="836"/>
      <c r="O180" s="836"/>
      <c r="P180" s="836"/>
      <c r="Q180" s="836"/>
      <c r="R180" s="836"/>
      <c r="S180" s="836"/>
      <c r="T180" s="836"/>
      <c r="U180" s="836"/>
      <c r="V180" s="836"/>
      <c r="W180" s="836"/>
      <c r="X180" s="836"/>
      <c r="Y180" s="836"/>
      <c r="Z180" s="836"/>
      <c r="AA180" s="836"/>
      <c r="AB180" s="836"/>
      <c r="AC180" s="836"/>
      <c r="AD180" s="836"/>
      <c r="AE180" s="836"/>
      <c r="AF180" s="836"/>
      <c r="AG180" s="836"/>
      <c r="AH180" s="836"/>
      <c r="AI180" s="836"/>
      <c r="AJ180" s="836"/>
      <c r="AK180" s="836"/>
      <c r="AL180" s="836"/>
    </row>
    <row r="181">
      <c r="A181" s="1308"/>
      <c r="B181" s="836"/>
      <c r="C181" s="836"/>
      <c r="D181" s="836"/>
      <c r="E181" s="836"/>
      <c r="F181" s="836"/>
      <c r="G181" s="836"/>
      <c r="H181" s="836"/>
      <c r="I181" s="836"/>
      <c r="J181" s="836"/>
      <c r="K181" s="836"/>
      <c r="L181" s="836"/>
      <c r="M181" s="836"/>
      <c r="N181" s="836"/>
      <c r="O181" s="836"/>
      <c r="P181" s="836"/>
      <c r="Q181" s="836"/>
      <c r="R181" s="836"/>
      <c r="S181" s="836"/>
      <c r="T181" s="836"/>
      <c r="U181" s="836"/>
      <c r="V181" s="836"/>
      <c r="W181" s="836"/>
      <c r="X181" s="836"/>
      <c r="Y181" s="836"/>
      <c r="Z181" s="836"/>
      <c r="AA181" s="836"/>
      <c r="AB181" s="836"/>
      <c r="AC181" s="836"/>
      <c r="AD181" s="836"/>
      <c r="AE181" s="836"/>
      <c r="AF181" s="836"/>
      <c r="AG181" s="836"/>
      <c r="AH181" s="836"/>
      <c r="AI181" s="836"/>
      <c r="AJ181" s="836"/>
      <c r="AK181" s="836"/>
      <c r="AL181" s="836"/>
    </row>
    <row r="182">
      <c r="A182" s="1308"/>
      <c r="B182" s="836"/>
      <c r="C182" s="836"/>
      <c r="D182" s="836"/>
      <c r="E182" s="836"/>
      <c r="F182" s="836"/>
      <c r="G182" s="836"/>
      <c r="H182" s="836"/>
      <c r="I182" s="836"/>
      <c r="J182" s="836"/>
      <c r="K182" s="836"/>
      <c r="L182" s="836"/>
      <c r="M182" s="836"/>
      <c r="N182" s="836"/>
      <c r="O182" s="836"/>
      <c r="P182" s="836"/>
      <c r="Q182" s="836"/>
      <c r="R182" s="836"/>
      <c r="S182" s="836"/>
      <c r="T182" s="836"/>
      <c r="U182" s="836"/>
      <c r="V182" s="836"/>
      <c r="W182" s="836"/>
      <c r="X182" s="836"/>
      <c r="Y182" s="836"/>
      <c r="Z182" s="836"/>
      <c r="AA182" s="836"/>
      <c r="AB182" s="836"/>
      <c r="AC182" s="836"/>
      <c r="AD182" s="836"/>
      <c r="AE182" s="836"/>
      <c r="AF182" s="836"/>
      <c r="AG182" s="836"/>
      <c r="AH182" s="836"/>
      <c r="AI182" s="836"/>
      <c r="AJ182" s="836"/>
      <c r="AK182" s="836"/>
      <c r="AL182" s="836"/>
    </row>
    <row r="183">
      <c r="A183" s="1308"/>
      <c r="B183" s="836"/>
      <c r="C183" s="836"/>
      <c r="D183" s="836"/>
      <c r="E183" s="836"/>
      <c r="F183" s="836"/>
      <c r="G183" s="836"/>
      <c r="H183" s="836"/>
      <c r="I183" s="836"/>
      <c r="J183" s="836"/>
      <c r="K183" s="836"/>
      <c r="L183" s="836"/>
      <c r="M183" s="836"/>
      <c r="N183" s="836"/>
      <c r="O183" s="836"/>
      <c r="P183" s="836"/>
      <c r="Q183" s="836"/>
      <c r="R183" s="836"/>
      <c r="S183" s="836"/>
      <c r="T183" s="836"/>
      <c r="U183" s="836"/>
      <c r="V183" s="836"/>
      <c r="W183" s="836"/>
      <c r="X183" s="836"/>
      <c r="Y183" s="836"/>
      <c r="Z183" s="836"/>
      <c r="AA183" s="836"/>
      <c r="AB183" s="836"/>
      <c r="AC183" s="836"/>
      <c r="AD183" s="836"/>
      <c r="AE183" s="836"/>
      <c r="AF183" s="836"/>
      <c r="AG183" s="836"/>
      <c r="AH183" s="836"/>
      <c r="AI183" s="836"/>
      <c r="AJ183" s="836"/>
      <c r="AK183" s="836"/>
      <c r="AL183" s="836"/>
    </row>
    <row r="184">
      <c r="A184" s="1308"/>
      <c r="B184" s="836"/>
      <c r="C184" s="836"/>
      <c r="D184" s="836"/>
      <c r="E184" s="836"/>
      <c r="F184" s="836"/>
      <c r="G184" s="836"/>
      <c r="H184" s="836"/>
      <c r="I184" s="836"/>
      <c r="J184" s="836"/>
      <c r="K184" s="836"/>
      <c r="L184" s="836"/>
      <c r="M184" s="836"/>
      <c r="N184" s="836"/>
      <c r="O184" s="836"/>
      <c r="P184" s="836"/>
      <c r="Q184" s="836"/>
      <c r="R184" s="836"/>
      <c r="S184" s="836"/>
      <c r="T184" s="836"/>
      <c r="U184" s="836"/>
      <c r="V184" s="836"/>
      <c r="W184" s="836"/>
      <c r="X184" s="836"/>
      <c r="Y184" s="836"/>
      <c r="Z184" s="836"/>
      <c r="AA184" s="836"/>
      <c r="AB184" s="836"/>
      <c r="AC184" s="836"/>
      <c r="AD184" s="836"/>
      <c r="AE184" s="836"/>
      <c r="AF184" s="836"/>
      <c r="AG184" s="836"/>
      <c r="AH184" s="836"/>
      <c r="AI184" s="836"/>
      <c r="AJ184" s="836"/>
      <c r="AK184" s="836"/>
      <c r="AL184" s="836"/>
    </row>
    <row r="185">
      <c r="A185" s="1308"/>
      <c r="B185" s="836"/>
      <c r="C185" s="836"/>
      <c r="D185" s="836"/>
      <c r="E185" s="836"/>
      <c r="F185" s="836"/>
      <c r="G185" s="836"/>
      <c r="H185" s="836"/>
      <c r="I185" s="836"/>
      <c r="J185" s="836"/>
      <c r="K185" s="836"/>
      <c r="L185" s="836"/>
      <c r="M185" s="836"/>
      <c r="N185" s="836"/>
      <c r="O185" s="836"/>
      <c r="P185" s="836"/>
      <c r="Q185" s="836"/>
      <c r="R185" s="836"/>
      <c r="S185" s="836"/>
      <c r="T185" s="836"/>
      <c r="U185" s="836"/>
      <c r="V185" s="836"/>
      <c r="W185" s="836"/>
      <c r="X185" s="836"/>
      <c r="Y185" s="836"/>
      <c r="Z185" s="836"/>
      <c r="AA185" s="836"/>
      <c r="AB185" s="836"/>
      <c r="AC185" s="836"/>
      <c r="AD185" s="836"/>
      <c r="AE185" s="836"/>
      <c r="AF185" s="836"/>
      <c r="AG185" s="836"/>
      <c r="AH185" s="836"/>
      <c r="AI185" s="836"/>
      <c r="AJ185" s="836"/>
      <c r="AK185" s="836"/>
      <c r="AL185" s="836"/>
    </row>
    <row r="186">
      <c r="A186" s="1308"/>
      <c r="B186" s="836"/>
      <c r="C186" s="836"/>
      <c r="D186" s="836"/>
      <c r="E186" s="836"/>
      <c r="F186" s="836"/>
      <c r="G186" s="836"/>
      <c r="H186" s="836"/>
      <c r="I186" s="836"/>
      <c r="J186" s="836"/>
      <c r="K186" s="836"/>
      <c r="L186" s="836"/>
      <c r="M186" s="836"/>
      <c r="N186" s="836"/>
      <c r="O186" s="836"/>
      <c r="P186" s="836"/>
      <c r="Q186" s="836"/>
      <c r="R186" s="836"/>
      <c r="S186" s="836"/>
      <c r="T186" s="836"/>
      <c r="U186" s="836"/>
      <c r="V186" s="836"/>
      <c r="W186" s="836"/>
      <c r="X186" s="836"/>
      <c r="Y186" s="836"/>
      <c r="Z186" s="836"/>
      <c r="AA186" s="836"/>
      <c r="AB186" s="836"/>
      <c r="AC186" s="836"/>
      <c r="AD186" s="836"/>
      <c r="AE186" s="836"/>
      <c r="AF186" s="836"/>
      <c r="AG186" s="836"/>
      <c r="AH186" s="836"/>
      <c r="AI186" s="836"/>
      <c r="AJ186" s="836"/>
      <c r="AK186" s="836"/>
      <c r="AL186" s="836"/>
    </row>
    <row r="187">
      <c r="A187" s="1308"/>
      <c r="B187" s="836"/>
      <c r="C187" s="836"/>
      <c r="D187" s="836"/>
      <c r="E187" s="836"/>
      <c r="F187" s="836"/>
      <c r="G187" s="836"/>
      <c r="H187" s="836"/>
      <c r="I187" s="836"/>
      <c r="J187" s="836"/>
      <c r="K187" s="836"/>
      <c r="L187" s="836"/>
      <c r="M187" s="836"/>
      <c r="N187" s="836"/>
      <c r="O187" s="836"/>
      <c r="P187" s="836"/>
      <c r="Q187" s="836"/>
      <c r="R187" s="836"/>
      <c r="S187" s="836"/>
      <c r="T187" s="836"/>
      <c r="U187" s="836"/>
      <c r="V187" s="836"/>
      <c r="W187" s="836"/>
      <c r="X187" s="836"/>
      <c r="Y187" s="836"/>
      <c r="Z187" s="836"/>
      <c r="AA187" s="836"/>
      <c r="AB187" s="836"/>
      <c r="AC187" s="836"/>
      <c r="AD187" s="836"/>
      <c r="AE187" s="836"/>
      <c r="AF187" s="836"/>
      <c r="AG187" s="836"/>
      <c r="AH187" s="836"/>
      <c r="AI187" s="836"/>
      <c r="AJ187" s="836"/>
      <c r="AK187" s="836"/>
      <c r="AL187" s="836"/>
    </row>
    <row r="188">
      <c r="A188" s="1308"/>
      <c r="B188" s="836"/>
      <c r="C188" s="836"/>
      <c r="D188" s="836"/>
      <c r="E188" s="836"/>
      <c r="F188" s="836"/>
      <c r="G188" s="836"/>
      <c r="H188" s="836"/>
      <c r="I188" s="836"/>
      <c r="J188" s="836"/>
      <c r="K188" s="836"/>
      <c r="L188" s="836"/>
      <c r="M188" s="836"/>
      <c r="N188" s="836"/>
      <c r="O188" s="836"/>
      <c r="P188" s="836"/>
      <c r="Q188" s="836"/>
      <c r="R188" s="836"/>
      <c r="S188" s="836"/>
      <c r="T188" s="836"/>
      <c r="U188" s="836"/>
      <c r="V188" s="836"/>
      <c r="W188" s="836"/>
      <c r="X188" s="836"/>
      <c r="Y188" s="836"/>
      <c r="Z188" s="836"/>
      <c r="AA188" s="836"/>
      <c r="AB188" s="836"/>
      <c r="AC188" s="836"/>
      <c r="AD188" s="836"/>
      <c r="AE188" s="836"/>
      <c r="AF188" s="836"/>
      <c r="AG188" s="836"/>
      <c r="AH188" s="836"/>
      <c r="AI188" s="836"/>
      <c r="AJ188" s="836"/>
      <c r="AK188" s="836"/>
      <c r="AL188" s="836"/>
    </row>
    <row r="189">
      <c r="A189" s="1308"/>
      <c r="B189" s="836"/>
      <c r="C189" s="836"/>
      <c r="D189" s="836"/>
      <c r="E189" s="836"/>
      <c r="F189" s="836"/>
      <c r="G189" s="836"/>
      <c r="H189" s="836"/>
      <c r="I189" s="836"/>
      <c r="J189" s="836"/>
      <c r="K189" s="836"/>
      <c r="L189" s="836"/>
      <c r="M189" s="836"/>
      <c r="N189" s="836"/>
      <c r="O189" s="836"/>
      <c r="P189" s="836"/>
      <c r="Q189" s="836"/>
      <c r="R189" s="836"/>
      <c r="S189" s="836"/>
      <c r="T189" s="836"/>
      <c r="U189" s="836"/>
      <c r="V189" s="836"/>
      <c r="W189" s="836"/>
      <c r="X189" s="836"/>
      <c r="Y189" s="836"/>
      <c r="Z189" s="836"/>
      <c r="AA189" s="836"/>
      <c r="AB189" s="836"/>
      <c r="AC189" s="836"/>
      <c r="AD189" s="836"/>
      <c r="AE189" s="836"/>
      <c r="AF189" s="836"/>
      <c r="AG189" s="836"/>
      <c r="AH189" s="836"/>
      <c r="AI189" s="836"/>
      <c r="AJ189" s="836"/>
      <c r="AK189" s="836"/>
      <c r="AL189" s="836"/>
    </row>
    <row r="190">
      <c r="A190" s="1308"/>
      <c r="B190" s="836"/>
      <c r="C190" s="836"/>
      <c r="D190" s="836"/>
      <c r="E190" s="836"/>
      <c r="F190" s="836"/>
      <c r="G190" s="836"/>
      <c r="H190" s="836"/>
      <c r="I190" s="836"/>
      <c r="J190" s="836"/>
      <c r="K190" s="836"/>
      <c r="L190" s="836"/>
      <c r="M190" s="836"/>
      <c r="N190" s="836"/>
      <c r="O190" s="836"/>
      <c r="P190" s="836"/>
      <c r="Q190" s="836"/>
      <c r="R190" s="836"/>
      <c r="S190" s="836"/>
      <c r="T190" s="836"/>
      <c r="U190" s="836"/>
      <c r="V190" s="836"/>
      <c r="W190" s="836"/>
      <c r="X190" s="836"/>
      <c r="Y190" s="836"/>
      <c r="Z190" s="836"/>
      <c r="AA190" s="836"/>
      <c r="AB190" s="836"/>
      <c r="AC190" s="836"/>
      <c r="AD190" s="836"/>
      <c r="AE190" s="836"/>
      <c r="AF190" s="836"/>
      <c r="AG190" s="836"/>
      <c r="AH190" s="836"/>
      <c r="AI190" s="836"/>
      <c r="AJ190" s="836"/>
      <c r="AK190" s="836"/>
      <c r="AL190" s="836"/>
    </row>
    <row r="191">
      <c r="A191" s="1308"/>
      <c r="B191" s="836"/>
      <c r="C191" s="836"/>
      <c r="D191" s="836"/>
      <c r="E191" s="836"/>
      <c r="F191" s="836"/>
      <c r="G191" s="836"/>
      <c r="H191" s="836"/>
      <c r="I191" s="836"/>
      <c r="J191" s="836"/>
      <c r="K191" s="836"/>
      <c r="L191" s="836"/>
      <c r="M191" s="836"/>
      <c r="N191" s="836"/>
      <c r="O191" s="836"/>
      <c r="P191" s="836"/>
      <c r="Q191" s="836"/>
      <c r="R191" s="836"/>
      <c r="S191" s="836"/>
      <c r="T191" s="836"/>
      <c r="U191" s="836"/>
      <c r="V191" s="836"/>
      <c r="W191" s="836"/>
      <c r="X191" s="836"/>
      <c r="Y191" s="836"/>
      <c r="Z191" s="836"/>
      <c r="AA191" s="836"/>
      <c r="AB191" s="836"/>
      <c r="AC191" s="836"/>
      <c r="AD191" s="836"/>
      <c r="AE191" s="836"/>
      <c r="AF191" s="836"/>
      <c r="AG191" s="836"/>
      <c r="AH191" s="836"/>
      <c r="AI191" s="836"/>
      <c r="AJ191" s="836"/>
      <c r="AK191" s="836"/>
      <c r="AL191" s="836"/>
    </row>
    <row r="192">
      <c r="A192" s="1308"/>
      <c r="B192" s="836"/>
      <c r="C192" s="836"/>
      <c r="D192" s="836"/>
      <c r="E192" s="836"/>
      <c r="F192" s="836"/>
      <c r="G192" s="836"/>
      <c r="H192" s="836"/>
      <c r="I192" s="836"/>
      <c r="J192" s="836"/>
      <c r="K192" s="836"/>
      <c r="L192" s="836"/>
      <c r="M192" s="836"/>
      <c r="N192" s="836"/>
      <c r="O192" s="836"/>
      <c r="P192" s="836"/>
      <c r="Q192" s="836"/>
      <c r="R192" s="836"/>
      <c r="S192" s="836"/>
      <c r="T192" s="836"/>
      <c r="U192" s="836"/>
      <c r="V192" s="836"/>
      <c r="W192" s="836"/>
      <c r="X192" s="836"/>
      <c r="Y192" s="836"/>
      <c r="Z192" s="836"/>
      <c r="AA192" s="836"/>
      <c r="AB192" s="836"/>
      <c r="AC192" s="836"/>
      <c r="AD192" s="836"/>
      <c r="AE192" s="836"/>
      <c r="AF192" s="836"/>
      <c r="AG192" s="836"/>
      <c r="AH192" s="836"/>
      <c r="AI192" s="836"/>
      <c r="AJ192" s="836"/>
      <c r="AK192" s="836"/>
      <c r="AL192" s="836"/>
    </row>
    <row r="193">
      <c r="A193" s="1308"/>
      <c r="B193" s="836"/>
      <c r="C193" s="836"/>
      <c r="D193" s="836"/>
      <c r="E193" s="836"/>
      <c r="F193" s="836"/>
      <c r="G193" s="836"/>
      <c r="H193" s="836"/>
      <c r="I193" s="836"/>
      <c r="J193" s="836"/>
      <c r="K193" s="836"/>
      <c r="L193" s="836"/>
      <c r="M193" s="836"/>
      <c r="N193" s="836"/>
      <c r="O193" s="836"/>
      <c r="P193" s="836"/>
      <c r="Q193" s="836"/>
      <c r="R193" s="836"/>
      <c r="S193" s="836"/>
      <c r="T193" s="836"/>
      <c r="U193" s="836"/>
      <c r="V193" s="836"/>
      <c r="W193" s="836"/>
      <c r="X193" s="836"/>
      <c r="Y193" s="836"/>
      <c r="Z193" s="836"/>
      <c r="AA193" s="836"/>
      <c r="AB193" s="836"/>
      <c r="AC193" s="836"/>
      <c r="AD193" s="836"/>
      <c r="AE193" s="836"/>
      <c r="AF193" s="836"/>
      <c r="AG193" s="836"/>
      <c r="AH193" s="836"/>
      <c r="AI193" s="836"/>
      <c r="AJ193" s="836"/>
      <c r="AK193" s="836"/>
      <c r="AL193" s="836"/>
    </row>
    <row r="194">
      <c r="A194" s="1308"/>
      <c r="B194" s="836"/>
      <c r="C194" s="836"/>
      <c r="D194" s="836"/>
      <c r="E194" s="836"/>
      <c r="F194" s="836"/>
      <c r="G194" s="836"/>
      <c r="H194" s="836"/>
      <c r="I194" s="836"/>
      <c r="J194" s="836"/>
      <c r="K194" s="836"/>
      <c r="L194" s="836"/>
      <c r="M194" s="836"/>
      <c r="N194" s="836"/>
      <c r="O194" s="836"/>
      <c r="P194" s="836"/>
      <c r="Q194" s="836"/>
      <c r="R194" s="836"/>
      <c r="S194" s="836"/>
      <c r="T194" s="836"/>
      <c r="U194" s="836"/>
      <c r="V194" s="836"/>
      <c r="W194" s="836"/>
      <c r="X194" s="836"/>
      <c r="Y194" s="836"/>
      <c r="Z194" s="836"/>
      <c r="AA194" s="836"/>
      <c r="AB194" s="836"/>
      <c r="AC194" s="836"/>
      <c r="AD194" s="836"/>
      <c r="AE194" s="836"/>
      <c r="AF194" s="836"/>
      <c r="AG194" s="836"/>
      <c r="AH194" s="836"/>
      <c r="AI194" s="836"/>
      <c r="AJ194" s="836"/>
      <c r="AK194" s="836"/>
      <c r="AL194" s="836"/>
    </row>
    <row r="195">
      <c r="A195" s="1308"/>
      <c r="B195" s="836"/>
      <c r="C195" s="836"/>
      <c r="D195" s="836"/>
      <c r="E195" s="836"/>
      <c r="F195" s="836"/>
      <c r="G195" s="836"/>
      <c r="H195" s="836"/>
      <c r="I195" s="836"/>
      <c r="J195" s="836"/>
      <c r="K195" s="836"/>
      <c r="L195" s="836"/>
      <c r="M195" s="836"/>
      <c r="N195" s="836"/>
      <c r="O195" s="836"/>
      <c r="P195" s="836"/>
      <c r="Q195" s="836"/>
      <c r="R195" s="836"/>
      <c r="S195" s="836"/>
      <c r="T195" s="836"/>
      <c r="U195" s="836"/>
      <c r="V195" s="836"/>
      <c r="W195" s="836"/>
      <c r="X195" s="836"/>
      <c r="Y195" s="836"/>
      <c r="Z195" s="836"/>
      <c r="AA195" s="836"/>
      <c r="AB195" s="836"/>
      <c r="AC195" s="836"/>
      <c r="AD195" s="836"/>
      <c r="AE195" s="836"/>
      <c r="AF195" s="836"/>
      <c r="AG195" s="836"/>
      <c r="AH195" s="836"/>
      <c r="AI195" s="836"/>
      <c r="AJ195" s="836"/>
      <c r="AK195" s="836"/>
      <c r="AL195" s="836"/>
    </row>
    <row r="196">
      <c r="A196" s="1308"/>
      <c r="B196" s="836"/>
      <c r="C196" s="836"/>
      <c r="D196" s="836"/>
      <c r="E196" s="836"/>
      <c r="F196" s="836"/>
      <c r="G196" s="836"/>
      <c r="H196" s="836"/>
      <c r="I196" s="836"/>
      <c r="J196" s="836"/>
      <c r="K196" s="836"/>
      <c r="L196" s="836"/>
      <c r="M196" s="836"/>
      <c r="N196" s="836"/>
      <c r="O196" s="836"/>
      <c r="P196" s="836"/>
      <c r="Q196" s="836"/>
      <c r="R196" s="836"/>
      <c r="S196" s="836"/>
      <c r="T196" s="836"/>
      <c r="U196" s="836"/>
      <c r="V196" s="836"/>
      <c r="W196" s="836"/>
      <c r="X196" s="836"/>
      <c r="Y196" s="836"/>
      <c r="Z196" s="836"/>
      <c r="AA196" s="836"/>
      <c r="AB196" s="836"/>
      <c r="AC196" s="836"/>
      <c r="AD196" s="836"/>
      <c r="AE196" s="836"/>
      <c r="AF196" s="836"/>
      <c r="AG196" s="836"/>
      <c r="AH196" s="836"/>
      <c r="AI196" s="836"/>
      <c r="AJ196" s="836"/>
      <c r="AK196" s="836"/>
      <c r="AL196" s="836"/>
    </row>
    <row r="197">
      <c r="A197" s="1308"/>
      <c r="B197" s="836"/>
      <c r="C197" s="836"/>
      <c r="D197" s="836"/>
      <c r="E197" s="836"/>
      <c r="F197" s="836"/>
      <c r="G197" s="836"/>
      <c r="H197" s="836"/>
      <c r="I197" s="836"/>
      <c r="J197" s="836"/>
      <c r="K197" s="836"/>
      <c r="L197" s="836"/>
      <c r="M197" s="836"/>
      <c r="N197" s="836"/>
      <c r="O197" s="836"/>
      <c r="P197" s="836"/>
      <c r="Q197" s="836"/>
      <c r="R197" s="836"/>
      <c r="S197" s="836"/>
      <c r="T197" s="836"/>
      <c r="U197" s="836"/>
      <c r="V197" s="836"/>
      <c r="W197" s="836"/>
      <c r="X197" s="836"/>
      <c r="Y197" s="836"/>
      <c r="Z197" s="836"/>
      <c r="AA197" s="836"/>
      <c r="AB197" s="836"/>
      <c r="AC197" s="836"/>
      <c r="AD197" s="836"/>
      <c r="AE197" s="836"/>
      <c r="AF197" s="836"/>
      <c r="AG197" s="836"/>
      <c r="AH197" s="836"/>
      <c r="AI197" s="836"/>
      <c r="AJ197" s="836"/>
      <c r="AK197" s="836"/>
      <c r="AL197" s="836"/>
    </row>
    <row r="198">
      <c r="A198" s="1308"/>
      <c r="B198" s="836"/>
      <c r="C198" s="836"/>
      <c r="D198" s="836"/>
      <c r="E198" s="836"/>
      <c r="F198" s="836"/>
      <c r="G198" s="836"/>
      <c r="H198" s="836"/>
      <c r="I198" s="836"/>
      <c r="J198" s="836"/>
      <c r="K198" s="836"/>
      <c r="L198" s="836"/>
      <c r="M198" s="836"/>
      <c r="N198" s="836"/>
      <c r="O198" s="836"/>
      <c r="P198" s="836"/>
      <c r="Q198" s="836"/>
      <c r="R198" s="836"/>
      <c r="S198" s="836"/>
      <c r="T198" s="836"/>
      <c r="U198" s="836"/>
      <c r="V198" s="836"/>
      <c r="W198" s="836"/>
      <c r="X198" s="836"/>
      <c r="Y198" s="836"/>
      <c r="Z198" s="836"/>
      <c r="AA198" s="836"/>
      <c r="AB198" s="836"/>
      <c r="AC198" s="836"/>
      <c r="AD198" s="836"/>
      <c r="AE198" s="836"/>
      <c r="AF198" s="836"/>
      <c r="AG198" s="836"/>
      <c r="AH198" s="836"/>
      <c r="AI198" s="836"/>
      <c r="AJ198" s="836"/>
      <c r="AK198" s="836"/>
      <c r="AL198" s="836"/>
    </row>
    <row r="199">
      <c r="A199" s="1308"/>
      <c r="B199" s="836"/>
      <c r="C199" s="836"/>
      <c r="D199" s="836"/>
      <c r="E199" s="836"/>
      <c r="F199" s="836"/>
      <c r="G199" s="836"/>
      <c r="H199" s="836"/>
      <c r="I199" s="836"/>
      <c r="J199" s="836"/>
      <c r="K199" s="836"/>
      <c r="L199" s="836"/>
      <c r="M199" s="836"/>
      <c r="N199" s="836"/>
      <c r="O199" s="836"/>
      <c r="P199" s="836"/>
      <c r="Q199" s="836"/>
      <c r="R199" s="836"/>
      <c r="S199" s="836"/>
      <c r="T199" s="836"/>
      <c r="U199" s="836"/>
      <c r="V199" s="836"/>
      <c r="W199" s="836"/>
      <c r="X199" s="836"/>
      <c r="Y199" s="836"/>
      <c r="Z199" s="836"/>
      <c r="AA199" s="836"/>
      <c r="AB199" s="836"/>
      <c r="AC199" s="836"/>
      <c r="AD199" s="836"/>
      <c r="AE199" s="836"/>
      <c r="AF199" s="836"/>
      <c r="AG199" s="836"/>
      <c r="AH199" s="836"/>
      <c r="AI199" s="836"/>
      <c r="AJ199" s="836"/>
      <c r="AK199" s="836"/>
      <c r="AL199" s="836"/>
    </row>
    <row r="200">
      <c r="A200" s="1308"/>
      <c r="B200" s="836"/>
      <c r="C200" s="836"/>
      <c r="D200" s="836"/>
      <c r="E200" s="836"/>
      <c r="F200" s="836"/>
      <c r="G200" s="836"/>
      <c r="H200" s="836"/>
      <c r="I200" s="836"/>
      <c r="J200" s="836"/>
      <c r="K200" s="836"/>
      <c r="L200" s="836"/>
      <c r="M200" s="836"/>
      <c r="N200" s="836"/>
      <c r="O200" s="836"/>
      <c r="P200" s="836"/>
      <c r="Q200" s="836"/>
      <c r="R200" s="836"/>
      <c r="S200" s="836"/>
      <c r="T200" s="836"/>
      <c r="U200" s="836"/>
      <c r="V200" s="836"/>
      <c r="W200" s="836"/>
      <c r="X200" s="836"/>
      <c r="Y200" s="836"/>
      <c r="Z200" s="836"/>
      <c r="AA200" s="836"/>
      <c r="AB200" s="836"/>
      <c r="AC200" s="836"/>
      <c r="AD200" s="836"/>
      <c r="AE200" s="836"/>
      <c r="AF200" s="836"/>
      <c r="AG200" s="836"/>
      <c r="AH200" s="836"/>
      <c r="AI200" s="836"/>
      <c r="AJ200" s="836"/>
      <c r="AK200" s="836"/>
      <c r="AL200" s="836"/>
    </row>
    <row r="201">
      <c r="A201" s="1308"/>
      <c r="B201" s="836"/>
      <c r="C201" s="836"/>
      <c r="D201" s="836"/>
      <c r="E201" s="836"/>
      <c r="F201" s="836"/>
      <c r="G201" s="836"/>
      <c r="H201" s="836"/>
      <c r="I201" s="836"/>
      <c r="J201" s="836"/>
      <c r="K201" s="836"/>
      <c r="L201" s="836"/>
      <c r="M201" s="836"/>
      <c r="N201" s="836"/>
      <c r="O201" s="836"/>
      <c r="P201" s="836"/>
      <c r="Q201" s="836"/>
      <c r="R201" s="836"/>
      <c r="S201" s="836"/>
      <c r="T201" s="836"/>
      <c r="U201" s="836"/>
      <c r="V201" s="836"/>
      <c r="W201" s="836"/>
      <c r="X201" s="836"/>
      <c r="Y201" s="836"/>
      <c r="Z201" s="836"/>
      <c r="AA201" s="836"/>
      <c r="AB201" s="836"/>
      <c r="AC201" s="836"/>
      <c r="AD201" s="836"/>
      <c r="AE201" s="836"/>
      <c r="AF201" s="836"/>
      <c r="AG201" s="836"/>
      <c r="AH201" s="836"/>
      <c r="AI201" s="836"/>
      <c r="AJ201" s="836"/>
      <c r="AK201" s="836"/>
      <c r="AL201" s="836"/>
    </row>
    <row r="202">
      <c r="A202" s="1308"/>
      <c r="B202" s="836"/>
      <c r="C202" s="836"/>
      <c r="D202" s="836"/>
      <c r="E202" s="836"/>
      <c r="F202" s="836"/>
      <c r="G202" s="836"/>
      <c r="H202" s="836"/>
      <c r="I202" s="836"/>
      <c r="J202" s="836"/>
      <c r="K202" s="836"/>
      <c r="L202" s="836"/>
      <c r="M202" s="836"/>
      <c r="N202" s="836"/>
      <c r="O202" s="836"/>
      <c r="P202" s="836"/>
      <c r="Q202" s="836"/>
      <c r="R202" s="836"/>
      <c r="S202" s="836"/>
      <c r="T202" s="836"/>
      <c r="U202" s="836"/>
      <c r="V202" s="836"/>
      <c r="W202" s="836"/>
      <c r="X202" s="836"/>
      <c r="Y202" s="836"/>
      <c r="Z202" s="836"/>
      <c r="AA202" s="836"/>
      <c r="AB202" s="836"/>
      <c r="AC202" s="836"/>
      <c r="AD202" s="836"/>
      <c r="AE202" s="836"/>
      <c r="AF202" s="836"/>
      <c r="AG202" s="836"/>
      <c r="AH202" s="836"/>
      <c r="AI202" s="836"/>
      <c r="AJ202" s="836"/>
      <c r="AK202" s="836"/>
      <c r="AL202" s="836"/>
    </row>
    <row r="203">
      <c r="A203" s="1308"/>
      <c r="B203" s="836"/>
      <c r="C203" s="836"/>
      <c r="D203" s="836"/>
      <c r="E203" s="836"/>
      <c r="F203" s="836"/>
      <c r="G203" s="836"/>
      <c r="H203" s="836"/>
      <c r="I203" s="836"/>
      <c r="J203" s="836"/>
      <c r="K203" s="836"/>
      <c r="L203" s="836"/>
      <c r="M203" s="836"/>
      <c r="N203" s="836"/>
      <c r="O203" s="836"/>
      <c r="P203" s="836"/>
      <c r="Q203" s="836"/>
      <c r="R203" s="836"/>
      <c r="S203" s="836"/>
      <c r="T203" s="836"/>
      <c r="U203" s="836"/>
      <c r="V203" s="836"/>
      <c r="W203" s="836"/>
      <c r="X203" s="836"/>
      <c r="Y203" s="836"/>
      <c r="Z203" s="836"/>
      <c r="AA203" s="836"/>
      <c r="AB203" s="836"/>
      <c r="AC203" s="836"/>
      <c r="AD203" s="836"/>
      <c r="AE203" s="836"/>
      <c r="AF203" s="836"/>
      <c r="AG203" s="836"/>
      <c r="AH203" s="836"/>
      <c r="AI203" s="836"/>
      <c r="AJ203" s="836"/>
      <c r="AK203" s="836"/>
      <c r="AL203" s="836"/>
    </row>
    <row r="204">
      <c r="A204" s="1308"/>
      <c r="B204" s="836"/>
      <c r="C204" s="836"/>
      <c r="D204" s="836"/>
      <c r="E204" s="836"/>
      <c r="F204" s="836"/>
      <c r="G204" s="836"/>
      <c r="H204" s="836"/>
      <c r="I204" s="836"/>
      <c r="J204" s="836"/>
      <c r="K204" s="836"/>
      <c r="L204" s="836"/>
      <c r="M204" s="836"/>
      <c r="N204" s="836"/>
      <c r="O204" s="836"/>
      <c r="P204" s="836"/>
      <c r="Q204" s="836"/>
      <c r="R204" s="836"/>
      <c r="S204" s="836"/>
      <c r="T204" s="836"/>
      <c r="U204" s="836"/>
      <c r="V204" s="836"/>
      <c r="W204" s="836"/>
      <c r="X204" s="836"/>
      <c r="Y204" s="836"/>
      <c r="Z204" s="836"/>
      <c r="AA204" s="836"/>
      <c r="AB204" s="836"/>
      <c r="AC204" s="836"/>
      <c r="AD204" s="836"/>
      <c r="AE204" s="836"/>
      <c r="AF204" s="836"/>
      <c r="AG204" s="836"/>
      <c r="AH204" s="836"/>
      <c r="AI204" s="836"/>
      <c r="AJ204" s="836"/>
      <c r="AK204" s="836"/>
      <c r="AL204" s="836"/>
    </row>
    <row r="205">
      <c r="A205" s="1308"/>
      <c r="B205" s="836"/>
      <c r="C205" s="836"/>
      <c r="D205" s="836"/>
      <c r="E205" s="836"/>
      <c r="F205" s="836"/>
      <c r="G205" s="836"/>
      <c r="H205" s="836"/>
      <c r="I205" s="836"/>
      <c r="J205" s="836"/>
      <c r="K205" s="836"/>
      <c r="L205" s="836"/>
      <c r="M205" s="836"/>
      <c r="N205" s="836"/>
      <c r="O205" s="836"/>
      <c r="P205" s="836"/>
      <c r="Q205" s="836"/>
      <c r="R205" s="836"/>
      <c r="S205" s="836"/>
      <c r="T205" s="836"/>
      <c r="U205" s="836"/>
      <c r="V205" s="836"/>
      <c r="W205" s="836"/>
      <c r="X205" s="836"/>
      <c r="Y205" s="836"/>
      <c r="Z205" s="836"/>
      <c r="AA205" s="836"/>
      <c r="AB205" s="836"/>
      <c r="AC205" s="836"/>
      <c r="AD205" s="836"/>
      <c r="AE205" s="836"/>
      <c r="AF205" s="836"/>
      <c r="AG205" s="836"/>
      <c r="AH205" s="836"/>
      <c r="AI205" s="836"/>
      <c r="AJ205" s="836"/>
      <c r="AK205" s="836"/>
      <c r="AL205" s="836"/>
    </row>
    <row r="206">
      <c r="A206" s="1308"/>
      <c r="B206" s="836"/>
      <c r="C206" s="836"/>
      <c r="D206" s="836"/>
      <c r="E206" s="836"/>
      <c r="F206" s="836"/>
      <c r="G206" s="836"/>
      <c r="H206" s="836"/>
      <c r="I206" s="836"/>
      <c r="J206" s="836"/>
      <c r="K206" s="836"/>
      <c r="L206" s="836"/>
      <c r="M206" s="836"/>
      <c r="N206" s="836"/>
      <c r="O206" s="836"/>
      <c r="P206" s="836"/>
      <c r="Q206" s="836"/>
      <c r="R206" s="836"/>
      <c r="S206" s="836"/>
      <c r="T206" s="836"/>
      <c r="U206" s="836"/>
      <c r="V206" s="836"/>
      <c r="W206" s="836"/>
      <c r="X206" s="836"/>
      <c r="Y206" s="836"/>
      <c r="Z206" s="836"/>
      <c r="AA206" s="836"/>
      <c r="AB206" s="836"/>
      <c r="AC206" s="836"/>
      <c r="AD206" s="836"/>
      <c r="AE206" s="836"/>
      <c r="AF206" s="836"/>
      <c r="AG206" s="836"/>
      <c r="AH206" s="836"/>
      <c r="AI206" s="836"/>
      <c r="AJ206" s="836"/>
      <c r="AK206" s="836"/>
      <c r="AL206" s="836"/>
    </row>
    <row r="207">
      <c r="A207" s="1308"/>
      <c r="B207" s="836"/>
      <c r="C207" s="836"/>
      <c r="D207" s="836"/>
      <c r="E207" s="836"/>
      <c r="F207" s="836"/>
      <c r="G207" s="836"/>
      <c r="H207" s="836"/>
      <c r="I207" s="836"/>
      <c r="J207" s="836"/>
      <c r="K207" s="836"/>
      <c r="L207" s="836"/>
      <c r="M207" s="836"/>
      <c r="N207" s="836"/>
      <c r="O207" s="836"/>
      <c r="P207" s="836"/>
      <c r="Q207" s="836"/>
      <c r="R207" s="836"/>
      <c r="S207" s="836"/>
      <c r="T207" s="836"/>
      <c r="U207" s="836"/>
      <c r="V207" s="836"/>
      <c r="W207" s="836"/>
      <c r="X207" s="836"/>
      <c r="Y207" s="836"/>
      <c r="Z207" s="836"/>
      <c r="AA207" s="836"/>
      <c r="AB207" s="836"/>
      <c r="AC207" s="836"/>
      <c r="AD207" s="836"/>
      <c r="AE207" s="836"/>
      <c r="AF207" s="836"/>
      <c r="AG207" s="836"/>
      <c r="AH207" s="836"/>
      <c r="AI207" s="836"/>
      <c r="AJ207" s="836"/>
      <c r="AK207" s="836"/>
      <c r="AL207" s="836"/>
    </row>
    <row r="208">
      <c r="A208" s="1308"/>
      <c r="B208" s="836"/>
      <c r="C208" s="836"/>
      <c r="D208" s="836"/>
      <c r="E208" s="836"/>
      <c r="F208" s="836"/>
      <c r="G208" s="836"/>
      <c r="H208" s="836"/>
      <c r="I208" s="836"/>
      <c r="J208" s="836"/>
      <c r="K208" s="836"/>
      <c r="L208" s="836"/>
      <c r="M208" s="836"/>
      <c r="N208" s="836"/>
      <c r="O208" s="836"/>
      <c r="P208" s="836"/>
      <c r="Q208" s="836"/>
      <c r="R208" s="836"/>
      <c r="S208" s="836"/>
      <c r="T208" s="836"/>
      <c r="U208" s="836"/>
      <c r="V208" s="836"/>
      <c r="W208" s="836"/>
      <c r="X208" s="836"/>
      <c r="Y208" s="836"/>
      <c r="Z208" s="836"/>
      <c r="AA208" s="836"/>
      <c r="AB208" s="836"/>
      <c r="AC208" s="836"/>
      <c r="AD208" s="836"/>
      <c r="AE208" s="836"/>
      <c r="AF208" s="836"/>
      <c r="AG208" s="836"/>
      <c r="AH208" s="836"/>
      <c r="AI208" s="836"/>
      <c r="AJ208" s="836"/>
      <c r="AK208" s="836"/>
      <c r="AL208" s="836"/>
    </row>
    <row r="209">
      <c r="A209" s="1308"/>
      <c r="B209" s="836"/>
      <c r="C209" s="836"/>
      <c r="D209" s="836"/>
      <c r="E209" s="836"/>
      <c r="F209" s="836"/>
      <c r="G209" s="836"/>
      <c r="H209" s="836"/>
      <c r="I209" s="836"/>
      <c r="J209" s="836"/>
      <c r="K209" s="836"/>
      <c r="L209" s="836"/>
      <c r="M209" s="836"/>
      <c r="N209" s="836"/>
      <c r="O209" s="836"/>
      <c r="P209" s="836"/>
      <c r="Q209" s="836"/>
      <c r="R209" s="836"/>
      <c r="S209" s="836"/>
      <c r="T209" s="836"/>
      <c r="U209" s="836"/>
      <c r="V209" s="836"/>
      <c r="W209" s="836"/>
      <c r="X209" s="836"/>
      <c r="Y209" s="836"/>
      <c r="Z209" s="836"/>
      <c r="AA209" s="836"/>
      <c r="AB209" s="836"/>
      <c r="AC209" s="836"/>
      <c r="AD209" s="836"/>
      <c r="AE209" s="836"/>
      <c r="AF209" s="836"/>
      <c r="AG209" s="836"/>
      <c r="AH209" s="836"/>
      <c r="AI209" s="836"/>
      <c r="AJ209" s="836"/>
      <c r="AK209" s="836"/>
      <c r="AL209" s="836"/>
    </row>
    <row r="210">
      <c r="A210" s="1308"/>
      <c r="B210" s="836"/>
      <c r="C210" s="836"/>
      <c r="D210" s="836"/>
      <c r="E210" s="836"/>
      <c r="F210" s="836"/>
      <c r="G210" s="836"/>
      <c r="H210" s="836"/>
      <c r="I210" s="836"/>
      <c r="J210" s="836"/>
      <c r="K210" s="836"/>
      <c r="L210" s="836"/>
      <c r="M210" s="836"/>
      <c r="N210" s="836"/>
      <c r="O210" s="836"/>
      <c r="P210" s="836"/>
      <c r="Q210" s="836"/>
      <c r="R210" s="836"/>
      <c r="S210" s="836"/>
      <c r="T210" s="836"/>
      <c r="U210" s="836"/>
      <c r="V210" s="836"/>
      <c r="W210" s="836"/>
      <c r="X210" s="836"/>
      <c r="Y210" s="836"/>
      <c r="Z210" s="836"/>
      <c r="AA210" s="836"/>
      <c r="AB210" s="836"/>
      <c r="AC210" s="836"/>
      <c r="AD210" s="836"/>
      <c r="AE210" s="836"/>
      <c r="AF210" s="836"/>
      <c r="AG210" s="836"/>
      <c r="AH210" s="836"/>
      <c r="AI210" s="836"/>
      <c r="AJ210" s="836"/>
      <c r="AK210" s="836"/>
      <c r="AL210" s="836"/>
    </row>
    <row r="211">
      <c r="A211" s="1308"/>
      <c r="B211" s="836"/>
      <c r="C211" s="836"/>
      <c r="D211" s="836"/>
      <c r="E211" s="836"/>
      <c r="F211" s="836"/>
      <c r="G211" s="836"/>
      <c r="H211" s="836"/>
      <c r="I211" s="836"/>
      <c r="J211" s="836"/>
      <c r="K211" s="836"/>
      <c r="L211" s="836"/>
      <c r="M211" s="836"/>
      <c r="N211" s="836"/>
      <c r="O211" s="836"/>
      <c r="P211" s="836"/>
      <c r="Q211" s="836"/>
      <c r="R211" s="836"/>
      <c r="S211" s="836"/>
      <c r="T211" s="836"/>
      <c r="U211" s="836"/>
      <c r="V211" s="836"/>
      <c r="W211" s="836"/>
      <c r="X211" s="836"/>
      <c r="Y211" s="836"/>
      <c r="Z211" s="836"/>
      <c r="AA211" s="836"/>
      <c r="AB211" s="836"/>
      <c r="AC211" s="836"/>
      <c r="AD211" s="836"/>
      <c r="AE211" s="836"/>
      <c r="AF211" s="836"/>
      <c r="AG211" s="836"/>
      <c r="AH211" s="836"/>
      <c r="AI211" s="836"/>
      <c r="AJ211" s="836"/>
      <c r="AK211" s="836"/>
      <c r="AL211" s="836"/>
    </row>
    <row r="212">
      <c r="A212" s="1308"/>
      <c r="B212" s="836"/>
      <c r="C212" s="836"/>
      <c r="D212" s="836"/>
      <c r="E212" s="836"/>
      <c r="F212" s="836"/>
      <c r="G212" s="836"/>
      <c r="H212" s="836"/>
      <c r="I212" s="836"/>
      <c r="J212" s="836"/>
      <c r="K212" s="836"/>
      <c r="L212" s="836"/>
      <c r="M212" s="836"/>
      <c r="N212" s="836"/>
      <c r="O212" s="836"/>
      <c r="P212" s="836"/>
      <c r="Q212" s="836"/>
      <c r="R212" s="836"/>
      <c r="S212" s="836"/>
      <c r="T212" s="836"/>
      <c r="U212" s="836"/>
      <c r="V212" s="836"/>
      <c r="W212" s="836"/>
      <c r="X212" s="836"/>
      <c r="Y212" s="836"/>
      <c r="Z212" s="836"/>
      <c r="AA212" s="836"/>
      <c r="AB212" s="836"/>
      <c r="AC212" s="836"/>
      <c r="AD212" s="836"/>
      <c r="AE212" s="836"/>
      <c r="AF212" s="836"/>
      <c r="AG212" s="836"/>
      <c r="AH212" s="836"/>
      <c r="AI212" s="836"/>
      <c r="AJ212" s="836"/>
      <c r="AK212" s="836"/>
      <c r="AL212" s="836"/>
    </row>
    <row r="213">
      <c r="A213" s="1308"/>
      <c r="B213" s="836"/>
      <c r="C213" s="836"/>
      <c r="D213" s="836"/>
      <c r="E213" s="836"/>
      <c r="F213" s="836"/>
      <c r="G213" s="836"/>
      <c r="H213" s="836"/>
      <c r="I213" s="836"/>
      <c r="J213" s="836"/>
      <c r="K213" s="836"/>
      <c r="L213" s="836"/>
      <c r="M213" s="836"/>
      <c r="N213" s="836"/>
      <c r="O213" s="836"/>
      <c r="P213" s="836"/>
      <c r="Q213" s="836"/>
      <c r="R213" s="836"/>
      <c r="S213" s="836"/>
      <c r="T213" s="836"/>
      <c r="U213" s="836"/>
      <c r="V213" s="836"/>
      <c r="W213" s="836"/>
      <c r="X213" s="836"/>
      <c r="Y213" s="836"/>
      <c r="Z213" s="836"/>
      <c r="AA213" s="836"/>
      <c r="AB213" s="836"/>
      <c r="AC213" s="836"/>
      <c r="AD213" s="836"/>
      <c r="AE213" s="836"/>
      <c r="AF213" s="836"/>
      <c r="AG213" s="836"/>
      <c r="AH213" s="836"/>
      <c r="AI213" s="836"/>
      <c r="AJ213" s="836"/>
      <c r="AK213" s="836"/>
      <c r="AL213" s="836"/>
    </row>
    <row r="214">
      <c r="A214" s="1308"/>
      <c r="B214" s="836"/>
      <c r="C214" s="836"/>
      <c r="D214" s="836"/>
      <c r="E214" s="836"/>
      <c r="F214" s="836"/>
      <c r="G214" s="836"/>
      <c r="H214" s="836"/>
      <c r="I214" s="836"/>
      <c r="J214" s="836"/>
      <c r="K214" s="836"/>
      <c r="L214" s="836"/>
      <c r="M214" s="836"/>
      <c r="N214" s="836"/>
      <c r="O214" s="836"/>
      <c r="P214" s="836"/>
      <c r="Q214" s="836"/>
      <c r="R214" s="836"/>
      <c r="S214" s="836"/>
      <c r="T214" s="836"/>
      <c r="U214" s="836"/>
      <c r="V214" s="836"/>
      <c r="W214" s="836"/>
      <c r="X214" s="836"/>
      <c r="Y214" s="836"/>
      <c r="Z214" s="836"/>
      <c r="AA214" s="836"/>
      <c r="AB214" s="836"/>
      <c r="AC214" s="836"/>
      <c r="AD214" s="836"/>
      <c r="AE214" s="836"/>
      <c r="AF214" s="836"/>
      <c r="AG214" s="836"/>
      <c r="AH214" s="836"/>
      <c r="AI214" s="836"/>
      <c r="AJ214" s="836"/>
      <c r="AK214" s="836"/>
      <c r="AL214" s="836"/>
    </row>
    <row r="215">
      <c r="A215" s="1308"/>
      <c r="B215" s="836"/>
      <c r="C215" s="836"/>
      <c r="D215" s="836"/>
      <c r="E215" s="836"/>
      <c r="F215" s="836"/>
      <c r="G215" s="836"/>
      <c r="H215" s="836"/>
      <c r="I215" s="836"/>
      <c r="J215" s="836"/>
      <c r="K215" s="836"/>
      <c r="L215" s="836"/>
      <c r="M215" s="836"/>
      <c r="N215" s="836"/>
      <c r="O215" s="836"/>
      <c r="P215" s="836"/>
      <c r="Q215" s="836"/>
      <c r="R215" s="836"/>
      <c r="S215" s="836"/>
      <c r="T215" s="836"/>
      <c r="U215" s="836"/>
      <c r="V215" s="836"/>
      <c r="W215" s="836"/>
      <c r="X215" s="836"/>
      <c r="Y215" s="836"/>
      <c r="Z215" s="836"/>
      <c r="AA215" s="836"/>
      <c r="AB215" s="836"/>
      <c r="AC215" s="836"/>
      <c r="AD215" s="836"/>
      <c r="AE215" s="836"/>
      <c r="AF215" s="836"/>
      <c r="AG215" s="836"/>
      <c r="AH215" s="836"/>
      <c r="AI215" s="836"/>
      <c r="AJ215" s="836"/>
      <c r="AK215" s="836"/>
      <c r="AL215" s="836"/>
    </row>
    <row r="216">
      <c r="A216" s="1308"/>
      <c r="B216" s="836"/>
      <c r="C216" s="836"/>
      <c r="D216" s="836"/>
      <c r="E216" s="836"/>
      <c r="F216" s="836"/>
      <c r="G216" s="836"/>
      <c r="H216" s="836"/>
      <c r="I216" s="836"/>
      <c r="J216" s="836"/>
      <c r="K216" s="836"/>
      <c r="L216" s="836"/>
      <c r="M216" s="836"/>
      <c r="N216" s="836"/>
      <c r="O216" s="836"/>
      <c r="P216" s="836"/>
      <c r="Q216" s="836"/>
      <c r="R216" s="836"/>
      <c r="S216" s="836"/>
      <c r="T216" s="836"/>
      <c r="U216" s="836"/>
      <c r="V216" s="836"/>
      <c r="W216" s="836"/>
      <c r="X216" s="836"/>
      <c r="Y216" s="836"/>
      <c r="Z216" s="836"/>
      <c r="AA216" s="836"/>
      <c r="AB216" s="836"/>
      <c r="AC216" s="836"/>
      <c r="AD216" s="836"/>
      <c r="AE216" s="836"/>
      <c r="AF216" s="836"/>
      <c r="AG216" s="836"/>
      <c r="AH216" s="836"/>
      <c r="AI216" s="836"/>
      <c r="AJ216" s="836"/>
      <c r="AK216" s="836"/>
      <c r="AL216" s="836"/>
    </row>
    <row r="217">
      <c r="A217" s="1308"/>
      <c r="B217" s="836"/>
      <c r="C217" s="836"/>
      <c r="D217" s="836"/>
      <c r="E217" s="836"/>
      <c r="F217" s="836"/>
      <c r="G217" s="836"/>
      <c r="H217" s="836"/>
      <c r="I217" s="836"/>
      <c r="J217" s="836"/>
      <c r="K217" s="836"/>
      <c r="L217" s="836"/>
      <c r="M217" s="836"/>
      <c r="N217" s="836"/>
      <c r="O217" s="836"/>
      <c r="P217" s="836"/>
      <c r="Q217" s="836"/>
      <c r="R217" s="836"/>
      <c r="S217" s="836"/>
      <c r="T217" s="836"/>
      <c r="U217" s="836"/>
      <c r="V217" s="836"/>
      <c r="W217" s="836"/>
      <c r="X217" s="836"/>
      <c r="Y217" s="836"/>
      <c r="Z217" s="836"/>
      <c r="AA217" s="836"/>
      <c r="AB217" s="836"/>
      <c r="AC217" s="836"/>
      <c r="AD217" s="836"/>
      <c r="AE217" s="836"/>
      <c r="AF217" s="836"/>
      <c r="AG217" s="836"/>
      <c r="AH217" s="836"/>
      <c r="AI217" s="836"/>
      <c r="AJ217" s="836"/>
      <c r="AK217" s="836"/>
      <c r="AL217" s="836"/>
    </row>
    <row r="218">
      <c r="A218" s="1308"/>
      <c r="B218" s="836"/>
      <c r="C218" s="836"/>
      <c r="D218" s="836"/>
      <c r="E218" s="836"/>
      <c r="F218" s="836"/>
      <c r="G218" s="836"/>
      <c r="H218" s="836"/>
      <c r="I218" s="836"/>
      <c r="J218" s="836"/>
      <c r="K218" s="836"/>
      <c r="L218" s="836"/>
      <c r="M218" s="836"/>
      <c r="N218" s="836"/>
      <c r="O218" s="836"/>
      <c r="P218" s="836"/>
      <c r="Q218" s="836"/>
      <c r="R218" s="836"/>
      <c r="S218" s="836"/>
      <c r="T218" s="836"/>
      <c r="U218" s="836"/>
      <c r="V218" s="836"/>
      <c r="W218" s="836"/>
      <c r="X218" s="836"/>
      <c r="Y218" s="836"/>
      <c r="Z218" s="836"/>
      <c r="AA218" s="836"/>
      <c r="AB218" s="836"/>
      <c r="AC218" s="836"/>
      <c r="AD218" s="836"/>
      <c r="AE218" s="836"/>
      <c r="AF218" s="836"/>
      <c r="AG218" s="836"/>
      <c r="AH218" s="836"/>
      <c r="AI218" s="836"/>
      <c r="AJ218" s="836"/>
      <c r="AK218" s="836"/>
      <c r="AL218" s="836"/>
    </row>
    <row r="219">
      <c r="A219" s="1308"/>
      <c r="B219" s="836"/>
      <c r="C219" s="836"/>
      <c r="D219" s="836"/>
      <c r="E219" s="836"/>
      <c r="F219" s="836"/>
      <c r="G219" s="836"/>
      <c r="H219" s="836"/>
      <c r="I219" s="836"/>
      <c r="J219" s="836"/>
      <c r="K219" s="836"/>
      <c r="L219" s="836"/>
      <c r="M219" s="836"/>
      <c r="N219" s="836"/>
      <c r="O219" s="836"/>
      <c r="P219" s="836"/>
      <c r="Q219" s="836"/>
      <c r="R219" s="836"/>
      <c r="S219" s="836"/>
      <c r="T219" s="836"/>
      <c r="U219" s="836"/>
      <c r="V219" s="836"/>
      <c r="W219" s="836"/>
      <c r="X219" s="836"/>
      <c r="Y219" s="836"/>
      <c r="Z219" s="836"/>
      <c r="AA219" s="836"/>
      <c r="AB219" s="836"/>
      <c r="AC219" s="836"/>
      <c r="AD219" s="836"/>
      <c r="AE219" s="836"/>
      <c r="AF219" s="836"/>
      <c r="AG219" s="836"/>
      <c r="AH219" s="836"/>
      <c r="AI219" s="836"/>
      <c r="AJ219" s="836"/>
      <c r="AK219" s="836"/>
      <c r="AL219" s="836"/>
    </row>
    <row r="220">
      <c r="A220" s="1308"/>
      <c r="B220" s="836"/>
      <c r="C220" s="836"/>
      <c r="D220" s="836"/>
      <c r="E220" s="836"/>
      <c r="F220" s="836"/>
      <c r="G220" s="836"/>
      <c r="H220" s="836"/>
      <c r="I220" s="836"/>
      <c r="J220" s="836"/>
      <c r="K220" s="836"/>
      <c r="L220" s="836"/>
      <c r="M220" s="836"/>
      <c r="N220" s="836"/>
      <c r="O220" s="836"/>
      <c r="P220" s="836"/>
      <c r="Q220" s="836"/>
      <c r="R220" s="836"/>
      <c r="S220" s="836"/>
      <c r="T220" s="836"/>
      <c r="U220" s="836"/>
      <c r="V220" s="836"/>
      <c r="W220" s="836"/>
      <c r="X220" s="836"/>
      <c r="Y220" s="836"/>
      <c r="Z220" s="836"/>
      <c r="AA220" s="836"/>
      <c r="AB220" s="836"/>
      <c r="AC220" s="836"/>
      <c r="AD220" s="836"/>
      <c r="AE220" s="836"/>
      <c r="AF220" s="836"/>
      <c r="AG220" s="836"/>
      <c r="AH220" s="836"/>
      <c r="AI220" s="836"/>
      <c r="AJ220" s="836"/>
      <c r="AK220" s="836"/>
      <c r="AL220" s="836"/>
    </row>
    <row r="221">
      <c r="A221" s="1308"/>
      <c r="B221" s="836"/>
      <c r="C221" s="836"/>
      <c r="D221" s="836"/>
      <c r="E221" s="836"/>
      <c r="F221" s="836"/>
      <c r="G221" s="836"/>
      <c r="H221" s="836"/>
      <c r="I221" s="836"/>
      <c r="J221" s="836"/>
      <c r="K221" s="836"/>
      <c r="L221" s="836"/>
      <c r="M221" s="836"/>
      <c r="N221" s="836"/>
      <c r="O221" s="836"/>
      <c r="P221" s="836"/>
      <c r="Q221" s="836"/>
      <c r="R221" s="836"/>
      <c r="S221" s="836"/>
      <c r="T221" s="836"/>
      <c r="U221" s="836"/>
      <c r="V221" s="836"/>
      <c r="W221" s="836"/>
      <c r="X221" s="836"/>
      <c r="Y221" s="836"/>
      <c r="Z221" s="836"/>
      <c r="AA221" s="836"/>
      <c r="AB221" s="836"/>
      <c r="AC221" s="836"/>
      <c r="AD221" s="836"/>
      <c r="AE221" s="836"/>
      <c r="AF221" s="836"/>
      <c r="AG221" s="836"/>
      <c r="AH221" s="836"/>
      <c r="AI221" s="836"/>
      <c r="AJ221" s="836"/>
      <c r="AK221" s="836"/>
      <c r="AL221" s="836"/>
    </row>
    <row r="222">
      <c r="A222" s="1308"/>
      <c r="B222" s="836"/>
      <c r="C222" s="836"/>
      <c r="D222" s="836"/>
      <c r="E222" s="836"/>
      <c r="F222" s="836"/>
      <c r="G222" s="836"/>
      <c r="H222" s="836"/>
      <c r="I222" s="836"/>
      <c r="J222" s="836"/>
      <c r="K222" s="836"/>
      <c r="L222" s="836"/>
      <c r="M222" s="836"/>
      <c r="N222" s="836"/>
      <c r="O222" s="836"/>
      <c r="P222" s="836"/>
      <c r="Q222" s="836"/>
      <c r="R222" s="836"/>
      <c r="S222" s="836"/>
      <c r="T222" s="836"/>
      <c r="U222" s="836"/>
      <c r="V222" s="836"/>
      <c r="W222" s="836"/>
      <c r="X222" s="836"/>
      <c r="Y222" s="836"/>
      <c r="Z222" s="836"/>
      <c r="AA222" s="836"/>
      <c r="AB222" s="836"/>
      <c r="AC222" s="836"/>
      <c r="AD222" s="836"/>
      <c r="AE222" s="836"/>
      <c r="AF222" s="836"/>
      <c r="AG222" s="836"/>
      <c r="AH222" s="836"/>
      <c r="AI222" s="836"/>
      <c r="AJ222" s="836"/>
      <c r="AK222" s="836"/>
      <c r="AL222" s="836"/>
    </row>
    <row r="223">
      <c r="A223" s="1308"/>
      <c r="B223" s="836"/>
      <c r="C223" s="836"/>
      <c r="D223" s="836"/>
      <c r="E223" s="836"/>
      <c r="F223" s="836"/>
      <c r="G223" s="836"/>
      <c r="H223" s="836"/>
      <c r="I223" s="836"/>
      <c r="J223" s="836"/>
      <c r="K223" s="836"/>
      <c r="L223" s="836"/>
      <c r="M223" s="836"/>
      <c r="N223" s="836"/>
      <c r="O223" s="836"/>
      <c r="P223" s="836"/>
      <c r="Q223" s="836"/>
      <c r="R223" s="836"/>
      <c r="S223" s="836"/>
      <c r="T223" s="836"/>
      <c r="U223" s="836"/>
      <c r="V223" s="836"/>
      <c r="W223" s="836"/>
      <c r="X223" s="836"/>
      <c r="Y223" s="836"/>
      <c r="Z223" s="836"/>
      <c r="AA223" s="836"/>
      <c r="AB223" s="836"/>
      <c r="AC223" s="836"/>
      <c r="AD223" s="836"/>
      <c r="AE223" s="836"/>
      <c r="AF223" s="836"/>
      <c r="AG223" s="836"/>
      <c r="AH223" s="836"/>
      <c r="AI223" s="836"/>
      <c r="AJ223" s="836"/>
      <c r="AK223" s="836"/>
      <c r="AL223" s="836"/>
    </row>
    <row r="224">
      <c r="A224" s="1308"/>
      <c r="B224" s="836"/>
      <c r="C224" s="836"/>
      <c r="D224" s="836"/>
      <c r="E224" s="836"/>
      <c r="F224" s="836"/>
      <c r="G224" s="836"/>
      <c r="H224" s="836"/>
      <c r="I224" s="836"/>
      <c r="J224" s="836"/>
      <c r="K224" s="836"/>
      <c r="L224" s="836"/>
      <c r="M224" s="836"/>
      <c r="N224" s="836"/>
      <c r="O224" s="836"/>
      <c r="P224" s="836"/>
      <c r="Q224" s="836"/>
      <c r="R224" s="836"/>
      <c r="S224" s="836"/>
      <c r="T224" s="836"/>
      <c r="U224" s="836"/>
      <c r="V224" s="836"/>
      <c r="W224" s="836"/>
      <c r="X224" s="836"/>
      <c r="Y224" s="836"/>
      <c r="Z224" s="836"/>
      <c r="AA224" s="836"/>
      <c r="AB224" s="836"/>
      <c r="AC224" s="836"/>
      <c r="AD224" s="836"/>
      <c r="AE224" s="836"/>
      <c r="AF224" s="836"/>
      <c r="AG224" s="836"/>
      <c r="AH224" s="836"/>
      <c r="AI224" s="836"/>
      <c r="AJ224" s="836"/>
      <c r="AK224" s="836"/>
      <c r="AL224" s="836"/>
    </row>
    <row r="225">
      <c r="A225" s="1308"/>
      <c r="B225" s="836"/>
      <c r="C225" s="836"/>
      <c r="D225" s="836"/>
      <c r="E225" s="836"/>
      <c r="F225" s="836"/>
      <c r="G225" s="836"/>
      <c r="H225" s="836"/>
      <c r="I225" s="836"/>
      <c r="J225" s="836"/>
      <c r="K225" s="836"/>
      <c r="L225" s="836"/>
      <c r="M225" s="836"/>
      <c r="N225" s="836"/>
      <c r="O225" s="836"/>
      <c r="P225" s="836"/>
      <c r="Q225" s="836"/>
      <c r="R225" s="836"/>
      <c r="S225" s="836"/>
      <c r="T225" s="836"/>
      <c r="U225" s="836"/>
      <c r="V225" s="836"/>
      <c r="W225" s="836"/>
      <c r="X225" s="836"/>
      <c r="Y225" s="836"/>
      <c r="Z225" s="836"/>
      <c r="AA225" s="836"/>
      <c r="AB225" s="836"/>
      <c r="AC225" s="836"/>
      <c r="AD225" s="836"/>
      <c r="AE225" s="836"/>
      <c r="AF225" s="836"/>
      <c r="AG225" s="836"/>
      <c r="AH225" s="836"/>
      <c r="AI225" s="836"/>
      <c r="AJ225" s="836"/>
      <c r="AK225" s="836"/>
      <c r="AL225" s="836"/>
    </row>
    <row r="226">
      <c r="A226" s="1308"/>
      <c r="B226" s="836"/>
      <c r="C226" s="836"/>
      <c r="D226" s="836"/>
      <c r="E226" s="836"/>
      <c r="F226" s="836"/>
      <c r="G226" s="836"/>
      <c r="H226" s="836"/>
      <c r="I226" s="836"/>
      <c r="J226" s="836"/>
      <c r="K226" s="836"/>
      <c r="L226" s="836"/>
      <c r="M226" s="836"/>
      <c r="N226" s="836"/>
      <c r="O226" s="836"/>
      <c r="P226" s="836"/>
      <c r="Q226" s="836"/>
      <c r="R226" s="836"/>
      <c r="S226" s="836"/>
      <c r="T226" s="836"/>
      <c r="U226" s="836"/>
      <c r="V226" s="836"/>
      <c r="W226" s="836"/>
      <c r="X226" s="836"/>
      <c r="Y226" s="836"/>
      <c r="Z226" s="836"/>
      <c r="AA226" s="836"/>
      <c r="AB226" s="836"/>
      <c r="AC226" s="836"/>
      <c r="AD226" s="836"/>
      <c r="AE226" s="836"/>
      <c r="AF226" s="836"/>
      <c r="AG226" s="836"/>
      <c r="AH226" s="836"/>
      <c r="AI226" s="836"/>
      <c r="AJ226" s="836"/>
      <c r="AK226" s="836"/>
      <c r="AL226" s="836"/>
    </row>
    <row r="227">
      <c r="A227" s="1308"/>
      <c r="B227" s="836"/>
      <c r="C227" s="836"/>
      <c r="D227" s="836"/>
      <c r="E227" s="836"/>
      <c r="F227" s="836"/>
      <c r="G227" s="836"/>
      <c r="H227" s="836"/>
      <c r="I227" s="836"/>
      <c r="J227" s="836"/>
      <c r="K227" s="836"/>
      <c r="L227" s="836"/>
      <c r="M227" s="836"/>
      <c r="N227" s="836"/>
      <c r="O227" s="836"/>
      <c r="P227" s="836"/>
      <c r="Q227" s="836"/>
      <c r="R227" s="836"/>
      <c r="S227" s="836"/>
      <c r="T227" s="836"/>
      <c r="U227" s="836"/>
      <c r="V227" s="836"/>
      <c r="W227" s="836"/>
      <c r="X227" s="836"/>
      <c r="Y227" s="836"/>
      <c r="Z227" s="836"/>
      <c r="AA227" s="836"/>
      <c r="AB227" s="836"/>
      <c r="AC227" s="836"/>
      <c r="AD227" s="836"/>
      <c r="AE227" s="836"/>
      <c r="AF227" s="836"/>
      <c r="AG227" s="836"/>
      <c r="AH227" s="836"/>
      <c r="AI227" s="836"/>
      <c r="AJ227" s="836"/>
      <c r="AK227" s="836"/>
      <c r="AL227" s="836"/>
    </row>
    <row r="228">
      <c r="A228" s="1308"/>
      <c r="B228" s="836"/>
      <c r="C228" s="836"/>
      <c r="D228" s="836"/>
      <c r="E228" s="836"/>
      <c r="F228" s="836"/>
      <c r="G228" s="836"/>
      <c r="H228" s="836"/>
      <c r="I228" s="836"/>
      <c r="J228" s="836"/>
      <c r="K228" s="836"/>
      <c r="L228" s="836"/>
      <c r="M228" s="836"/>
      <c r="N228" s="836"/>
      <c r="O228" s="836"/>
      <c r="P228" s="836"/>
      <c r="Q228" s="836"/>
      <c r="R228" s="836"/>
      <c r="S228" s="836"/>
      <c r="T228" s="836"/>
      <c r="U228" s="836"/>
      <c r="V228" s="836"/>
      <c r="W228" s="836"/>
      <c r="X228" s="836"/>
      <c r="Y228" s="836"/>
      <c r="Z228" s="836"/>
      <c r="AA228" s="836"/>
      <c r="AB228" s="836"/>
      <c r="AC228" s="836"/>
      <c r="AD228" s="836"/>
      <c r="AE228" s="836"/>
      <c r="AF228" s="836"/>
      <c r="AG228" s="836"/>
      <c r="AH228" s="836"/>
      <c r="AI228" s="836"/>
      <c r="AJ228" s="836"/>
      <c r="AK228" s="836"/>
      <c r="AL228" s="836"/>
    </row>
    <row r="229">
      <c r="A229" s="1308"/>
      <c r="B229" s="836"/>
      <c r="C229" s="836"/>
      <c r="D229" s="836"/>
      <c r="E229" s="836"/>
      <c r="F229" s="836"/>
      <c r="G229" s="836"/>
      <c r="H229" s="836"/>
      <c r="I229" s="836"/>
      <c r="J229" s="836"/>
      <c r="K229" s="836"/>
      <c r="L229" s="836"/>
      <c r="M229" s="836"/>
      <c r="N229" s="836"/>
      <c r="O229" s="836"/>
      <c r="P229" s="836"/>
      <c r="Q229" s="836"/>
      <c r="R229" s="836"/>
      <c r="S229" s="836"/>
      <c r="T229" s="836"/>
      <c r="U229" s="836"/>
      <c r="V229" s="836"/>
      <c r="W229" s="836"/>
      <c r="X229" s="836"/>
      <c r="Y229" s="836"/>
      <c r="Z229" s="836"/>
      <c r="AA229" s="836"/>
      <c r="AB229" s="836"/>
      <c r="AC229" s="836"/>
      <c r="AD229" s="836"/>
      <c r="AE229" s="836"/>
      <c r="AF229" s="836"/>
      <c r="AG229" s="836"/>
      <c r="AH229" s="836"/>
      <c r="AI229" s="836"/>
      <c r="AJ229" s="836"/>
      <c r="AK229" s="836"/>
      <c r="AL229" s="836"/>
    </row>
    <row r="230">
      <c r="A230" s="1308"/>
      <c r="B230" s="836"/>
      <c r="C230" s="836"/>
      <c r="D230" s="836"/>
      <c r="E230" s="836"/>
      <c r="F230" s="836"/>
      <c r="G230" s="836"/>
      <c r="H230" s="836"/>
      <c r="I230" s="836"/>
      <c r="J230" s="836"/>
      <c r="K230" s="836"/>
      <c r="L230" s="836"/>
      <c r="M230" s="836"/>
      <c r="N230" s="836"/>
      <c r="O230" s="836"/>
      <c r="P230" s="836"/>
      <c r="Q230" s="836"/>
      <c r="R230" s="836"/>
      <c r="S230" s="836"/>
      <c r="T230" s="836"/>
      <c r="U230" s="836"/>
      <c r="V230" s="836"/>
      <c r="W230" s="836"/>
      <c r="X230" s="836"/>
      <c r="Y230" s="836"/>
      <c r="Z230" s="836"/>
      <c r="AA230" s="836"/>
      <c r="AB230" s="836"/>
      <c r="AC230" s="836"/>
      <c r="AD230" s="836"/>
      <c r="AE230" s="836"/>
      <c r="AF230" s="836"/>
      <c r="AG230" s="836"/>
      <c r="AH230" s="836"/>
      <c r="AI230" s="836"/>
      <c r="AJ230" s="836"/>
      <c r="AK230" s="836"/>
      <c r="AL230" s="836"/>
    </row>
    <row r="231">
      <c r="A231" s="1308"/>
      <c r="B231" s="836"/>
      <c r="C231" s="836"/>
      <c r="D231" s="836"/>
      <c r="E231" s="836"/>
      <c r="F231" s="836"/>
      <c r="G231" s="836"/>
      <c r="H231" s="836"/>
      <c r="I231" s="836"/>
      <c r="J231" s="836"/>
      <c r="K231" s="836"/>
      <c r="L231" s="836"/>
      <c r="M231" s="836"/>
      <c r="N231" s="836"/>
      <c r="O231" s="836"/>
      <c r="P231" s="836"/>
      <c r="Q231" s="836"/>
      <c r="R231" s="836"/>
      <c r="S231" s="836"/>
      <c r="T231" s="836"/>
      <c r="U231" s="836"/>
      <c r="V231" s="836"/>
      <c r="W231" s="836"/>
      <c r="X231" s="836"/>
      <c r="Y231" s="836"/>
      <c r="Z231" s="836"/>
      <c r="AA231" s="836"/>
      <c r="AB231" s="836"/>
      <c r="AC231" s="836"/>
      <c r="AD231" s="836"/>
      <c r="AE231" s="836"/>
      <c r="AF231" s="836"/>
      <c r="AG231" s="836"/>
      <c r="AH231" s="836"/>
      <c r="AI231" s="836"/>
      <c r="AJ231" s="836"/>
      <c r="AK231" s="836"/>
      <c r="AL231" s="836"/>
    </row>
    <row r="232">
      <c r="A232" s="1308"/>
      <c r="B232" s="836"/>
      <c r="C232" s="836"/>
      <c r="D232" s="836"/>
      <c r="E232" s="836"/>
      <c r="F232" s="836"/>
      <c r="G232" s="836"/>
      <c r="H232" s="836"/>
      <c r="I232" s="836"/>
      <c r="J232" s="836"/>
      <c r="K232" s="836"/>
      <c r="L232" s="836"/>
      <c r="M232" s="836"/>
      <c r="N232" s="836"/>
      <c r="O232" s="836"/>
      <c r="P232" s="836"/>
      <c r="Q232" s="836"/>
      <c r="R232" s="836"/>
      <c r="S232" s="836"/>
      <c r="T232" s="836"/>
      <c r="U232" s="836"/>
      <c r="V232" s="836"/>
      <c r="W232" s="836"/>
      <c r="X232" s="836"/>
      <c r="Y232" s="836"/>
      <c r="Z232" s="836"/>
      <c r="AA232" s="836"/>
      <c r="AB232" s="836"/>
      <c r="AC232" s="836"/>
      <c r="AD232" s="836"/>
      <c r="AE232" s="836"/>
      <c r="AF232" s="836"/>
      <c r="AG232" s="836"/>
      <c r="AH232" s="836"/>
      <c r="AI232" s="836"/>
      <c r="AJ232" s="836"/>
      <c r="AK232" s="836"/>
      <c r="AL232" s="836"/>
    </row>
    <row r="233">
      <c r="A233" s="1308"/>
      <c r="B233" s="836"/>
      <c r="C233" s="836"/>
      <c r="D233" s="836"/>
      <c r="E233" s="836"/>
      <c r="F233" s="836"/>
      <c r="G233" s="836"/>
      <c r="H233" s="836"/>
      <c r="I233" s="836"/>
      <c r="J233" s="836"/>
      <c r="K233" s="836"/>
      <c r="L233" s="836"/>
      <c r="M233" s="836"/>
      <c r="N233" s="836"/>
      <c r="O233" s="836"/>
      <c r="P233" s="836"/>
      <c r="Q233" s="836"/>
      <c r="R233" s="836"/>
      <c r="S233" s="836"/>
      <c r="T233" s="836"/>
      <c r="U233" s="836"/>
      <c r="V233" s="836"/>
      <c r="W233" s="836"/>
      <c r="X233" s="836"/>
      <c r="Y233" s="836"/>
      <c r="Z233" s="836"/>
      <c r="AA233" s="836"/>
      <c r="AB233" s="836"/>
      <c r="AC233" s="836"/>
      <c r="AD233" s="836"/>
      <c r="AE233" s="836"/>
      <c r="AF233" s="836"/>
      <c r="AG233" s="836"/>
      <c r="AH233" s="836"/>
      <c r="AI233" s="836"/>
      <c r="AJ233" s="836"/>
      <c r="AK233" s="836"/>
      <c r="AL233" s="836"/>
    </row>
    <row r="234">
      <c r="A234" s="1308"/>
      <c r="B234" s="836"/>
      <c r="C234" s="836"/>
      <c r="D234" s="836"/>
      <c r="E234" s="836"/>
      <c r="F234" s="836"/>
      <c r="G234" s="836"/>
      <c r="H234" s="836"/>
      <c r="I234" s="836"/>
      <c r="J234" s="836"/>
      <c r="K234" s="836"/>
      <c r="L234" s="836"/>
      <c r="M234" s="836"/>
      <c r="N234" s="836"/>
      <c r="O234" s="836"/>
      <c r="P234" s="836"/>
      <c r="Q234" s="836"/>
      <c r="R234" s="836"/>
      <c r="S234" s="836"/>
      <c r="T234" s="836"/>
      <c r="U234" s="836"/>
      <c r="V234" s="836"/>
      <c r="W234" s="836"/>
      <c r="X234" s="836"/>
      <c r="Y234" s="836"/>
      <c r="Z234" s="836"/>
      <c r="AA234" s="836"/>
      <c r="AB234" s="836"/>
      <c r="AC234" s="836"/>
      <c r="AD234" s="836"/>
      <c r="AE234" s="836"/>
      <c r="AF234" s="836"/>
      <c r="AG234" s="836"/>
      <c r="AH234" s="836"/>
      <c r="AI234" s="836"/>
      <c r="AJ234" s="836"/>
      <c r="AK234" s="836"/>
      <c r="AL234" s="836"/>
    </row>
    <row r="235">
      <c r="A235" s="1308"/>
      <c r="B235" s="836"/>
      <c r="C235" s="836"/>
      <c r="D235" s="836"/>
      <c r="E235" s="836"/>
      <c r="F235" s="836"/>
      <c r="G235" s="836"/>
      <c r="H235" s="836"/>
      <c r="I235" s="836"/>
      <c r="J235" s="836"/>
      <c r="K235" s="836"/>
      <c r="L235" s="836"/>
      <c r="M235" s="836"/>
      <c r="N235" s="836"/>
      <c r="O235" s="836"/>
      <c r="P235" s="836"/>
      <c r="Q235" s="836"/>
      <c r="R235" s="836"/>
      <c r="S235" s="836"/>
      <c r="T235" s="836"/>
      <c r="U235" s="836"/>
      <c r="V235" s="836"/>
      <c r="W235" s="836"/>
      <c r="X235" s="836"/>
      <c r="Y235" s="836"/>
      <c r="Z235" s="836"/>
      <c r="AA235" s="836"/>
      <c r="AB235" s="836"/>
      <c r="AC235" s="836"/>
      <c r="AD235" s="836"/>
      <c r="AE235" s="836"/>
      <c r="AF235" s="836"/>
      <c r="AG235" s="836"/>
      <c r="AH235" s="836"/>
      <c r="AI235" s="836"/>
      <c r="AJ235" s="836"/>
      <c r="AK235" s="836"/>
      <c r="AL235" s="836"/>
    </row>
    <row r="236">
      <c r="A236" s="1308"/>
      <c r="B236" s="836"/>
      <c r="C236" s="836"/>
      <c r="D236" s="836"/>
      <c r="E236" s="836"/>
      <c r="F236" s="836"/>
      <c r="G236" s="836"/>
      <c r="H236" s="836"/>
      <c r="I236" s="836"/>
      <c r="J236" s="836"/>
      <c r="K236" s="836"/>
      <c r="L236" s="836"/>
      <c r="M236" s="836"/>
      <c r="N236" s="836"/>
      <c r="O236" s="836"/>
      <c r="P236" s="836"/>
      <c r="Q236" s="836"/>
      <c r="R236" s="836"/>
      <c r="S236" s="836"/>
      <c r="T236" s="836"/>
      <c r="U236" s="836"/>
      <c r="V236" s="836"/>
      <c r="W236" s="836"/>
      <c r="X236" s="836"/>
      <c r="Y236" s="836"/>
      <c r="Z236" s="836"/>
      <c r="AA236" s="836"/>
      <c r="AB236" s="836"/>
      <c r="AC236" s="836"/>
      <c r="AD236" s="836"/>
      <c r="AE236" s="836"/>
      <c r="AF236" s="836"/>
      <c r="AG236" s="836"/>
      <c r="AH236" s="836"/>
      <c r="AI236" s="836"/>
      <c r="AJ236" s="836"/>
      <c r="AK236" s="836"/>
      <c r="AL236" s="836"/>
    </row>
    <row r="237">
      <c r="A237" s="1308"/>
      <c r="B237" s="836"/>
      <c r="C237" s="836"/>
      <c r="D237" s="836"/>
      <c r="E237" s="836"/>
      <c r="F237" s="836"/>
      <c r="G237" s="836"/>
      <c r="H237" s="836"/>
      <c r="I237" s="836"/>
      <c r="J237" s="836"/>
      <c r="K237" s="836"/>
      <c r="L237" s="836"/>
      <c r="M237" s="836"/>
      <c r="N237" s="836"/>
      <c r="O237" s="836"/>
      <c r="P237" s="836"/>
      <c r="Q237" s="836"/>
      <c r="R237" s="836"/>
      <c r="S237" s="836"/>
      <c r="T237" s="836"/>
      <c r="U237" s="836"/>
      <c r="V237" s="836"/>
      <c r="W237" s="836"/>
      <c r="X237" s="836"/>
      <c r="Y237" s="836"/>
      <c r="Z237" s="836"/>
      <c r="AA237" s="836"/>
      <c r="AB237" s="836"/>
      <c r="AC237" s="836"/>
      <c r="AD237" s="836"/>
      <c r="AE237" s="836"/>
      <c r="AF237" s="836"/>
      <c r="AG237" s="836"/>
      <c r="AH237" s="836"/>
      <c r="AI237" s="836"/>
      <c r="AJ237" s="836"/>
      <c r="AK237" s="836"/>
      <c r="AL237" s="836"/>
    </row>
    <row r="238">
      <c r="A238" s="1308"/>
      <c r="B238" s="836"/>
      <c r="C238" s="836"/>
      <c r="D238" s="836"/>
      <c r="E238" s="836"/>
      <c r="F238" s="836"/>
      <c r="G238" s="836"/>
      <c r="H238" s="836"/>
      <c r="I238" s="836"/>
      <c r="J238" s="836"/>
      <c r="K238" s="836"/>
      <c r="L238" s="836"/>
      <c r="M238" s="836"/>
      <c r="N238" s="836"/>
      <c r="O238" s="836"/>
      <c r="P238" s="836"/>
      <c r="Q238" s="836"/>
      <c r="R238" s="836"/>
      <c r="S238" s="836"/>
      <c r="T238" s="836"/>
      <c r="U238" s="836"/>
      <c r="V238" s="836"/>
      <c r="W238" s="836"/>
      <c r="X238" s="836"/>
      <c r="Y238" s="836"/>
      <c r="Z238" s="836"/>
      <c r="AA238" s="836"/>
      <c r="AB238" s="836"/>
      <c r="AC238" s="836"/>
      <c r="AD238" s="836"/>
      <c r="AE238" s="836"/>
      <c r="AF238" s="836"/>
      <c r="AG238" s="836"/>
      <c r="AH238" s="836"/>
      <c r="AI238" s="836"/>
      <c r="AJ238" s="836"/>
      <c r="AK238" s="836"/>
      <c r="AL238" s="836"/>
    </row>
    <row r="239">
      <c r="A239" s="1308"/>
      <c r="B239" s="836"/>
      <c r="C239" s="836"/>
      <c r="D239" s="836"/>
      <c r="E239" s="836"/>
      <c r="F239" s="836"/>
      <c r="G239" s="836"/>
      <c r="H239" s="836"/>
      <c r="I239" s="836"/>
      <c r="J239" s="836"/>
      <c r="K239" s="836"/>
      <c r="L239" s="836"/>
      <c r="M239" s="836"/>
      <c r="N239" s="836"/>
      <c r="O239" s="836"/>
      <c r="P239" s="836"/>
      <c r="Q239" s="836"/>
      <c r="R239" s="836"/>
      <c r="S239" s="836"/>
      <c r="T239" s="836"/>
      <c r="U239" s="836"/>
      <c r="V239" s="836"/>
      <c r="W239" s="836"/>
      <c r="X239" s="836"/>
      <c r="Y239" s="836"/>
      <c r="Z239" s="836"/>
      <c r="AA239" s="836"/>
      <c r="AB239" s="836"/>
      <c r="AC239" s="836"/>
      <c r="AD239" s="836"/>
      <c r="AE239" s="836"/>
      <c r="AF239" s="836"/>
      <c r="AG239" s="836"/>
      <c r="AH239" s="836"/>
      <c r="AI239" s="836"/>
      <c r="AJ239" s="836"/>
      <c r="AK239" s="836"/>
      <c r="AL239" s="836"/>
    </row>
    <row r="240">
      <c r="A240" s="1308"/>
      <c r="B240" s="836"/>
      <c r="C240" s="836"/>
      <c r="D240" s="836"/>
      <c r="E240" s="836"/>
      <c r="F240" s="836"/>
      <c r="G240" s="836"/>
      <c r="H240" s="836"/>
      <c r="I240" s="836"/>
      <c r="J240" s="836"/>
      <c r="K240" s="836"/>
      <c r="L240" s="836"/>
      <c r="M240" s="836"/>
      <c r="N240" s="836"/>
      <c r="O240" s="836"/>
      <c r="P240" s="836"/>
      <c r="Q240" s="836"/>
      <c r="R240" s="836"/>
      <c r="S240" s="836"/>
      <c r="T240" s="836"/>
      <c r="U240" s="836"/>
      <c r="V240" s="836"/>
      <c r="W240" s="836"/>
      <c r="X240" s="836"/>
      <c r="Y240" s="836"/>
      <c r="Z240" s="836"/>
      <c r="AA240" s="836"/>
      <c r="AB240" s="836"/>
      <c r="AC240" s="836"/>
      <c r="AD240" s="836"/>
      <c r="AE240" s="836"/>
      <c r="AF240" s="836"/>
      <c r="AG240" s="836"/>
      <c r="AH240" s="836"/>
      <c r="AI240" s="836"/>
      <c r="AJ240" s="836"/>
      <c r="AK240" s="836"/>
      <c r="AL240" s="836"/>
    </row>
    <row r="241">
      <c r="A241" s="1308"/>
      <c r="B241" s="836"/>
      <c r="C241" s="836"/>
      <c r="D241" s="836"/>
      <c r="E241" s="836"/>
      <c r="F241" s="836"/>
      <c r="G241" s="836"/>
      <c r="H241" s="836"/>
      <c r="I241" s="836"/>
      <c r="J241" s="836"/>
      <c r="K241" s="836"/>
      <c r="L241" s="836"/>
      <c r="M241" s="836"/>
      <c r="N241" s="836"/>
      <c r="O241" s="836"/>
      <c r="P241" s="836"/>
      <c r="Q241" s="836"/>
      <c r="R241" s="836"/>
      <c r="S241" s="836"/>
      <c r="T241" s="836"/>
      <c r="U241" s="836"/>
      <c r="V241" s="836"/>
      <c r="W241" s="836"/>
      <c r="X241" s="836"/>
      <c r="Y241" s="836"/>
      <c r="Z241" s="836"/>
      <c r="AA241" s="836"/>
      <c r="AB241" s="836"/>
      <c r="AC241" s="836"/>
      <c r="AD241" s="836"/>
      <c r="AE241" s="836"/>
      <c r="AF241" s="836"/>
      <c r="AG241" s="836"/>
      <c r="AH241" s="836"/>
      <c r="AI241" s="836"/>
      <c r="AJ241" s="836"/>
      <c r="AK241" s="836"/>
      <c r="AL241" s="836"/>
    </row>
    <row r="242">
      <c r="A242" s="1308"/>
      <c r="B242" s="836"/>
      <c r="C242" s="836"/>
      <c r="D242" s="836"/>
      <c r="E242" s="836"/>
      <c r="F242" s="836"/>
      <c r="G242" s="836"/>
      <c r="H242" s="836"/>
      <c r="I242" s="836"/>
      <c r="J242" s="836"/>
      <c r="K242" s="836"/>
      <c r="L242" s="836"/>
      <c r="M242" s="836"/>
      <c r="N242" s="836"/>
      <c r="O242" s="836"/>
      <c r="P242" s="836"/>
      <c r="Q242" s="836"/>
      <c r="R242" s="836"/>
      <c r="S242" s="836"/>
      <c r="T242" s="836"/>
      <c r="U242" s="836"/>
      <c r="V242" s="836"/>
      <c r="W242" s="836"/>
      <c r="X242" s="836"/>
      <c r="Y242" s="836"/>
      <c r="Z242" s="836"/>
      <c r="AA242" s="836"/>
      <c r="AB242" s="836"/>
      <c r="AC242" s="836"/>
      <c r="AD242" s="836"/>
      <c r="AE242" s="836"/>
      <c r="AF242" s="836"/>
      <c r="AG242" s="836"/>
      <c r="AH242" s="836"/>
      <c r="AI242" s="836"/>
      <c r="AJ242" s="836"/>
      <c r="AK242" s="836"/>
      <c r="AL242" s="836"/>
    </row>
    <row r="243">
      <c r="A243" s="1308"/>
      <c r="B243" s="836"/>
      <c r="C243" s="836"/>
      <c r="D243" s="836"/>
      <c r="E243" s="836"/>
      <c r="F243" s="836"/>
      <c r="G243" s="836"/>
      <c r="H243" s="836"/>
      <c r="I243" s="836"/>
      <c r="J243" s="836"/>
      <c r="K243" s="836"/>
      <c r="L243" s="836"/>
      <c r="M243" s="836"/>
      <c r="N243" s="836"/>
      <c r="O243" s="836"/>
      <c r="P243" s="836"/>
      <c r="Q243" s="836"/>
      <c r="R243" s="836"/>
      <c r="S243" s="836"/>
      <c r="T243" s="836"/>
      <c r="U243" s="836"/>
      <c r="V243" s="836"/>
      <c r="W243" s="836"/>
      <c r="X243" s="836"/>
      <c r="Y243" s="836"/>
      <c r="Z243" s="836"/>
      <c r="AA243" s="836"/>
      <c r="AB243" s="836"/>
      <c r="AC243" s="836"/>
      <c r="AD243" s="836"/>
      <c r="AE243" s="836"/>
      <c r="AF243" s="836"/>
      <c r="AG243" s="836"/>
      <c r="AH243" s="836"/>
      <c r="AI243" s="836"/>
      <c r="AJ243" s="836"/>
      <c r="AK243" s="836"/>
      <c r="AL243" s="836"/>
    </row>
    <row r="244">
      <c r="A244" s="1308"/>
      <c r="B244" s="836"/>
      <c r="C244" s="836"/>
      <c r="D244" s="836"/>
      <c r="E244" s="836"/>
      <c r="F244" s="836"/>
      <c r="G244" s="836"/>
      <c r="H244" s="836"/>
      <c r="I244" s="836"/>
      <c r="J244" s="836"/>
      <c r="K244" s="836"/>
      <c r="L244" s="836"/>
      <c r="M244" s="836"/>
      <c r="N244" s="836"/>
      <c r="O244" s="836"/>
      <c r="P244" s="836"/>
      <c r="Q244" s="836"/>
      <c r="R244" s="836"/>
      <c r="S244" s="836"/>
      <c r="T244" s="836"/>
      <c r="U244" s="836"/>
      <c r="V244" s="836"/>
      <c r="W244" s="836"/>
      <c r="X244" s="836"/>
      <c r="Y244" s="836"/>
      <c r="Z244" s="836"/>
      <c r="AA244" s="836"/>
      <c r="AB244" s="836"/>
      <c r="AC244" s="836"/>
      <c r="AD244" s="836"/>
      <c r="AE244" s="836"/>
      <c r="AF244" s="836"/>
      <c r="AG244" s="836"/>
      <c r="AH244" s="836"/>
      <c r="AI244" s="836"/>
      <c r="AJ244" s="836"/>
      <c r="AK244" s="836"/>
      <c r="AL244" s="836"/>
    </row>
    <row r="245">
      <c r="A245" s="1308"/>
      <c r="B245" s="836"/>
      <c r="C245" s="836"/>
      <c r="D245" s="836"/>
      <c r="E245" s="836"/>
      <c r="F245" s="836"/>
      <c r="G245" s="836"/>
      <c r="H245" s="836"/>
      <c r="I245" s="836"/>
      <c r="J245" s="836"/>
      <c r="K245" s="836"/>
      <c r="L245" s="836"/>
      <c r="M245" s="836"/>
      <c r="N245" s="836"/>
      <c r="O245" s="836"/>
      <c r="P245" s="836"/>
      <c r="Q245" s="836"/>
      <c r="R245" s="836"/>
      <c r="S245" s="836"/>
      <c r="T245" s="836"/>
      <c r="U245" s="836"/>
      <c r="V245" s="836"/>
      <c r="W245" s="836"/>
      <c r="X245" s="836"/>
      <c r="Y245" s="836"/>
      <c r="Z245" s="836"/>
      <c r="AA245" s="836"/>
      <c r="AB245" s="836"/>
      <c r="AC245" s="836"/>
      <c r="AD245" s="836"/>
      <c r="AE245" s="836"/>
      <c r="AF245" s="836"/>
      <c r="AG245" s="836"/>
      <c r="AH245" s="836"/>
      <c r="AI245" s="836"/>
      <c r="AJ245" s="836"/>
      <c r="AK245" s="836"/>
      <c r="AL245" s="836"/>
    </row>
    <row r="246">
      <c r="A246" s="1308"/>
      <c r="B246" s="836"/>
      <c r="C246" s="836"/>
      <c r="D246" s="836"/>
      <c r="E246" s="836"/>
      <c r="F246" s="836"/>
      <c r="G246" s="836"/>
      <c r="H246" s="836"/>
      <c r="I246" s="836"/>
      <c r="J246" s="836"/>
      <c r="K246" s="836"/>
      <c r="L246" s="836"/>
      <c r="M246" s="836"/>
      <c r="N246" s="836"/>
      <c r="O246" s="836"/>
      <c r="P246" s="836"/>
      <c r="Q246" s="836"/>
      <c r="R246" s="836"/>
      <c r="S246" s="836"/>
      <c r="T246" s="836"/>
      <c r="U246" s="836"/>
      <c r="V246" s="836"/>
      <c r="W246" s="836"/>
      <c r="X246" s="836"/>
      <c r="Y246" s="836"/>
      <c r="Z246" s="836"/>
      <c r="AA246" s="836"/>
      <c r="AB246" s="836"/>
      <c r="AC246" s="836"/>
      <c r="AD246" s="836"/>
      <c r="AE246" s="836"/>
      <c r="AF246" s="836"/>
      <c r="AG246" s="836"/>
      <c r="AH246" s="836"/>
      <c r="AI246" s="836"/>
      <c r="AJ246" s="836"/>
      <c r="AK246" s="836"/>
      <c r="AL246" s="836"/>
    </row>
    <row r="247">
      <c r="A247" s="1308"/>
      <c r="B247" s="836"/>
      <c r="C247" s="836"/>
      <c r="D247" s="836"/>
      <c r="E247" s="836"/>
      <c r="F247" s="836"/>
      <c r="G247" s="836"/>
      <c r="H247" s="836"/>
      <c r="I247" s="836"/>
      <c r="J247" s="836"/>
      <c r="K247" s="836"/>
      <c r="L247" s="836"/>
      <c r="M247" s="836"/>
      <c r="N247" s="836"/>
      <c r="O247" s="836"/>
      <c r="P247" s="836"/>
      <c r="Q247" s="836"/>
      <c r="R247" s="836"/>
      <c r="S247" s="836"/>
      <c r="T247" s="836"/>
      <c r="U247" s="836"/>
      <c r="V247" s="836"/>
      <c r="W247" s="836"/>
      <c r="X247" s="836"/>
      <c r="Y247" s="836"/>
      <c r="Z247" s="836"/>
      <c r="AA247" s="836"/>
      <c r="AB247" s="836"/>
      <c r="AC247" s="836"/>
      <c r="AD247" s="836"/>
      <c r="AE247" s="836"/>
      <c r="AF247" s="836"/>
      <c r="AG247" s="836"/>
      <c r="AH247" s="836"/>
      <c r="AI247" s="836"/>
      <c r="AJ247" s="836"/>
      <c r="AK247" s="836"/>
      <c r="AL247" s="836"/>
    </row>
    <row r="248">
      <c r="A248" s="1308"/>
      <c r="B248" s="836"/>
      <c r="C248" s="836"/>
      <c r="D248" s="836"/>
      <c r="E248" s="836"/>
      <c r="F248" s="836"/>
      <c r="G248" s="836"/>
      <c r="H248" s="836"/>
      <c r="I248" s="836"/>
      <c r="J248" s="836"/>
      <c r="K248" s="836"/>
      <c r="L248" s="836"/>
      <c r="M248" s="836"/>
      <c r="N248" s="836"/>
      <c r="O248" s="836"/>
      <c r="P248" s="836"/>
      <c r="Q248" s="836"/>
      <c r="R248" s="836"/>
      <c r="S248" s="836"/>
      <c r="T248" s="836"/>
      <c r="U248" s="836"/>
      <c r="V248" s="836"/>
      <c r="W248" s="836"/>
      <c r="X248" s="836"/>
      <c r="Y248" s="836"/>
      <c r="Z248" s="836"/>
      <c r="AA248" s="836"/>
      <c r="AB248" s="836"/>
      <c r="AC248" s="836"/>
      <c r="AD248" s="836"/>
      <c r="AE248" s="836"/>
      <c r="AF248" s="836"/>
      <c r="AG248" s="836"/>
      <c r="AH248" s="836"/>
      <c r="AI248" s="836"/>
      <c r="AJ248" s="836"/>
      <c r="AK248" s="836"/>
      <c r="AL248" s="836"/>
    </row>
    <row r="249">
      <c r="A249" s="1308"/>
      <c r="B249" s="836"/>
      <c r="C249" s="836"/>
      <c r="D249" s="836"/>
      <c r="E249" s="836"/>
      <c r="F249" s="836"/>
      <c r="G249" s="836"/>
      <c r="H249" s="836"/>
      <c r="I249" s="836"/>
      <c r="J249" s="836"/>
      <c r="K249" s="836"/>
      <c r="L249" s="836"/>
      <c r="M249" s="836"/>
      <c r="N249" s="836"/>
      <c r="O249" s="836"/>
      <c r="P249" s="836"/>
      <c r="Q249" s="836"/>
      <c r="R249" s="836"/>
      <c r="S249" s="836"/>
      <c r="T249" s="836"/>
      <c r="U249" s="836"/>
      <c r="V249" s="836"/>
      <c r="W249" s="836"/>
      <c r="X249" s="836"/>
      <c r="Y249" s="836"/>
      <c r="Z249" s="836"/>
      <c r="AA249" s="836"/>
      <c r="AB249" s="836"/>
      <c r="AC249" s="836"/>
      <c r="AD249" s="836"/>
      <c r="AE249" s="836"/>
      <c r="AF249" s="836"/>
      <c r="AG249" s="836"/>
      <c r="AH249" s="836"/>
      <c r="AI249" s="836"/>
      <c r="AJ249" s="836"/>
      <c r="AK249" s="836"/>
      <c r="AL249" s="836"/>
    </row>
    <row r="250">
      <c r="A250" s="1308"/>
      <c r="B250" s="836"/>
      <c r="C250" s="836"/>
      <c r="D250" s="836"/>
      <c r="E250" s="836"/>
      <c r="F250" s="836"/>
      <c r="G250" s="836"/>
      <c r="H250" s="836"/>
      <c r="I250" s="836"/>
      <c r="J250" s="836"/>
      <c r="K250" s="836"/>
      <c r="L250" s="836"/>
      <c r="M250" s="836"/>
      <c r="N250" s="836"/>
      <c r="O250" s="836"/>
      <c r="P250" s="836"/>
      <c r="Q250" s="836"/>
      <c r="R250" s="836"/>
      <c r="S250" s="836"/>
      <c r="T250" s="836"/>
      <c r="U250" s="836"/>
      <c r="V250" s="836"/>
      <c r="W250" s="836"/>
      <c r="X250" s="836"/>
      <c r="Y250" s="836"/>
      <c r="Z250" s="836"/>
      <c r="AA250" s="836"/>
      <c r="AB250" s="836"/>
      <c r="AC250" s="836"/>
      <c r="AD250" s="836"/>
      <c r="AE250" s="836"/>
      <c r="AF250" s="836"/>
      <c r="AG250" s="836"/>
      <c r="AH250" s="836"/>
      <c r="AI250" s="836"/>
      <c r="AJ250" s="836"/>
      <c r="AK250" s="836"/>
      <c r="AL250" s="836"/>
    </row>
    <row r="251">
      <c r="A251" s="1308"/>
      <c r="B251" s="836"/>
      <c r="C251" s="836"/>
      <c r="D251" s="836"/>
      <c r="E251" s="836"/>
      <c r="F251" s="836"/>
      <c r="G251" s="836"/>
      <c r="H251" s="836"/>
      <c r="I251" s="836"/>
      <c r="J251" s="836"/>
      <c r="K251" s="836"/>
      <c r="L251" s="836"/>
      <c r="M251" s="836"/>
      <c r="N251" s="836"/>
      <c r="O251" s="836"/>
      <c r="P251" s="836"/>
      <c r="Q251" s="836"/>
      <c r="R251" s="836"/>
      <c r="S251" s="836"/>
      <c r="T251" s="836"/>
      <c r="U251" s="836"/>
      <c r="V251" s="836"/>
      <c r="W251" s="836"/>
      <c r="X251" s="836"/>
      <c r="Y251" s="836"/>
      <c r="Z251" s="836"/>
      <c r="AA251" s="836"/>
      <c r="AB251" s="836"/>
      <c r="AC251" s="836"/>
      <c r="AD251" s="836"/>
      <c r="AE251" s="836"/>
      <c r="AF251" s="836"/>
      <c r="AG251" s="836"/>
      <c r="AH251" s="836"/>
      <c r="AI251" s="836"/>
      <c r="AJ251" s="836"/>
      <c r="AK251" s="836"/>
      <c r="AL251" s="836"/>
    </row>
    <row r="252">
      <c r="A252" s="1308"/>
      <c r="B252" s="836"/>
      <c r="C252" s="836"/>
      <c r="D252" s="836"/>
      <c r="E252" s="836"/>
      <c r="F252" s="836"/>
      <c r="G252" s="836"/>
      <c r="H252" s="836"/>
      <c r="I252" s="836"/>
      <c r="J252" s="836"/>
      <c r="K252" s="836"/>
      <c r="L252" s="836"/>
      <c r="M252" s="836"/>
      <c r="N252" s="836"/>
      <c r="O252" s="836"/>
      <c r="P252" s="836"/>
      <c r="Q252" s="836"/>
      <c r="R252" s="836"/>
      <c r="S252" s="836"/>
      <c r="T252" s="836"/>
      <c r="U252" s="836"/>
      <c r="V252" s="836"/>
      <c r="W252" s="836"/>
      <c r="X252" s="836"/>
      <c r="Y252" s="836"/>
      <c r="Z252" s="836"/>
      <c r="AA252" s="836"/>
      <c r="AB252" s="836"/>
      <c r="AC252" s="836"/>
      <c r="AD252" s="836"/>
      <c r="AE252" s="836"/>
      <c r="AF252" s="836"/>
      <c r="AG252" s="836"/>
      <c r="AH252" s="836"/>
      <c r="AI252" s="836"/>
      <c r="AJ252" s="836"/>
      <c r="AK252" s="836"/>
      <c r="AL252" s="836"/>
    </row>
    <row r="253">
      <c r="A253" s="1308"/>
      <c r="B253" s="836"/>
      <c r="C253" s="836"/>
      <c r="D253" s="836"/>
      <c r="E253" s="836"/>
      <c r="F253" s="836"/>
      <c r="G253" s="836"/>
      <c r="H253" s="836"/>
      <c r="I253" s="836"/>
      <c r="J253" s="836"/>
      <c r="K253" s="836"/>
      <c r="L253" s="836"/>
      <c r="M253" s="836"/>
      <c r="N253" s="836"/>
      <c r="O253" s="836"/>
      <c r="P253" s="836"/>
      <c r="Q253" s="836"/>
      <c r="R253" s="836"/>
      <c r="S253" s="836"/>
      <c r="T253" s="836"/>
      <c r="U253" s="836"/>
      <c r="V253" s="836"/>
      <c r="W253" s="836"/>
      <c r="X253" s="836"/>
      <c r="Y253" s="836"/>
      <c r="Z253" s="836"/>
      <c r="AA253" s="836"/>
      <c r="AB253" s="836"/>
      <c r="AC253" s="836"/>
      <c r="AD253" s="836"/>
      <c r="AE253" s="836"/>
      <c r="AF253" s="836"/>
      <c r="AG253" s="836"/>
      <c r="AH253" s="836"/>
      <c r="AI253" s="836"/>
      <c r="AJ253" s="836"/>
      <c r="AK253" s="836"/>
      <c r="AL253" s="836"/>
    </row>
    <row r="254">
      <c r="A254" s="1308"/>
      <c r="B254" s="836"/>
      <c r="C254" s="836"/>
      <c r="D254" s="836"/>
      <c r="E254" s="836"/>
      <c r="F254" s="836"/>
      <c r="G254" s="836"/>
      <c r="H254" s="836"/>
      <c r="I254" s="836"/>
      <c r="J254" s="836"/>
      <c r="K254" s="836"/>
      <c r="L254" s="836"/>
      <c r="M254" s="836"/>
      <c r="N254" s="836"/>
      <c r="O254" s="836"/>
      <c r="P254" s="836"/>
      <c r="Q254" s="836"/>
      <c r="R254" s="836"/>
      <c r="S254" s="836"/>
      <c r="T254" s="836"/>
      <c r="U254" s="836"/>
      <c r="V254" s="836"/>
      <c r="W254" s="836"/>
      <c r="X254" s="836"/>
      <c r="Y254" s="836"/>
      <c r="Z254" s="836"/>
      <c r="AA254" s="836"/>
      <c r="AB254" s="836"/>
      <c r="AC254" s="836"/>
      <c r="AD254" s="836"/>
      <c r="AE254" s="836"/>
      <c r="AF254" s="836"/>
      <c r="AG254" s="836"/>
      <c r="AH254" s="836"/>
      <c r="AI254" s="836"/>
      <c r="AJ254" s="836"/>
      <c r="AK254" s="836"/>
      <c r="AL254" s="836"/>
    </row>
    <row r="255">
      <c r="A255" s="1308"/>
      <c r="B255" s="836"/>
      <c r="C255" s="836"/>
      <c r="D255" s="836"/>
      <c r="E255" s="836"/>
      <c r="F255" s="836"/>
      <c r="G255" s="836"/>
      <c r="H255" s="836"/>
      <c r="I255" s="836"/>
      <c r="J255" s="836"/>
      <c r="K255" s="836"/>
      <c r="L255" s="836"/>
      <c r="M255" s="836"/>
      <c r="N255" s="836"/>
      <c r="O255" s="836"/>
      <c r="P255" s="836"/>
      <c r="Q255" s="836"/>
      <c r="R255" s="836"/>
      <c r="S255" s="836"/>
      <c r="T255" s="836"/>
      <c r="U255" s="836"/>
      <c r="V255" s="836"/>
      <c r="W255" s="836"/>
      <c r="X255" s="836"/>
      <c r="Y255" s="836"/>
      <c r="Z255" s="836"/>
      <c r="AA255" s="836"/>
      <c r="AB255" s="836"/>
      <c r="AC255" s="836"/>
      <c r="AD255" s="836"/>
      <c r="AE255" s="836"/>
      <c r="AF255" s="836"/>
      <c r="AG255" s="836"/>
      <c r="AH255" s="836"/>
      <c r="AI255" s="836"/>
      <c r="AJ255" s="836"/>
      <c r="AK255" s="836"/>
      <c r="AL255" s="836"/>
    </row>
    <row r="256">
      <c r="A256" s="1308"/>
      <c r="B256" s="836"/>
      <c r="C256" s="836"/>
      <c r="D256" s="836"/>
      <c r="E256" s="836"/>
      <c r="F256" s="836"/>
      <c r="G256" s="836"/>
      <c r="H256" s="836"/>
      <c r="I256" s="836"/>
      <c r="J256" s="836"/>
      <c r="K256" s="836"/>
      <c r="L256" s="836"/>
      <c r="M256" s="836"/>
      <c r="N256" s="836"/>
      <c r="O256" s="836"/>
      <c r="P256" s="836"/>
      <c r="Q256" s="836"/>
      <c r="R256" s="836"/>
      <c r="S256" s="836"/>
      <c r="T256" s="836"/>
      <c r="U256" s="836"/>
      <c r="V256" s="836"/>
      <c r="W256" s="836"/>
      <c r="X256" s="836"/>
      <c r="Y256" s="836"/>
      <c r="Z256" s="836"/>
      <c r="AA256" s="836"/>
      <c r="AB256" s="836"/>
      <c r="AC256" s="836"/>
      <c r="AD256" s="836"/>
      <c r="AE256" s="836"/>
      <c r="AF256" s="836"/>
      <c r="AG256" s="836"/>
      <c r="AH256" s="836"/>
      <c r="AI256" s="836"/>
      <c r="AJ256" s="836"/>
      <c r="AK256" s="836"/>
      <c r="AL256" s="836"/>
    </row>
    <row r="257">
      <c r="A257" s="1308"/>
      <c r="B257" s="836"/>
      <c r="C257" s="836"/>
      <c r="D257" s="836"/>
      <c r="E257" s="836"/>
      <c r="F257" s="836"/>
      <c r="G257" s="836"/>
      <c r="H257" s="836"/>
      <c r="I257" s="836"/>
      <c r="J257" s="836"/>
      <c r="K257" s="836"/>
      <c r="L257" s="836"/>
      <c r="M257" s="836"/>
      <c r="N257" s="836"/>
      <c r="O257" s="836"/>
      <c r="P257" s="836"/>
      <c r="Q257" s="836"/>
      <c r="R257" s="836"/>
      <c r="S257" s="836"/>
      <c r="T257" s="836"/>
      <c r="U257" s="836"/>
      <c r="V257" s="836"/>
      <c r="W257" s="836"/>
      <c r="X257" s="836"/>
      <c r="Y257" s="836"/>
      <c r="Z257" s="836"/>
      <c r="AA257" s="836"/>
      <c r="AB257" s="836"/>
      <c r="AC257" s="836"/>
      <c r="AD257" s="836"/>
      <c r="AE257" s="836"/>
      <c r="AF257" s="836"/>
      <c r="AG257" s="836"/>
      <c r="AH257" s="836"/>
      <c r="AI257" s="836"/>
      <c r="AJ257" s="836"/>
      <c r="AK257" s="836"/>
      <c r="AL257" s="836"/>
    </row>
    <row r="258">
      <c r="A258" s="1308"/>
      <c r="B258" s="836"/>
      <c r="C258" s="836"/>
      <c r="D258" s="836"/>
      <c r="E258" s="836"/>
      <c r="F258" s="836"/>
      <c r="G258" s="836"/>
      <c r="H258" s="836"/>
      <c r="I258" s="836"/>
      <c r="J258" s="836"/>
      <c r="K258" s="836"/>
      <c r="L258" s="836"/>
      <c r="M258" s="836"/>
      <c r="N258" s="836"/>
      <c r="O258" s="836"/>
      <c r="P258" s="836"/>
      <c r="Q258" s="836"/>
      <c r="R258" s="836"/>
      <c r="S258" s="836"/>
      <c r="T258" s="836"/>
      <c r="U258" s="836"/>
      <c r="V258" s="836"/>
      <c r="W258" s="836"/>
      <c r="X258" s="836"/>
      <c r="Y258" s="836"/>
      <c r="Z258" s="836"/>
      <c r="AA258" s="836"/>
      <c r="AB258" s="836"/>
      <c r="AC258" s="836"/>
      <c r="AD258" s="836"/>
      <c r="AE258" s="836"/>
      <c r="AF258" s="836"/>
      <c r="AG258" s="836"/>
      <c r="AH258" s="836"/>
      <c r="AI258" s="836"/>
      <c r="AJ258" s="836"/>
      <c r="AK258" s="836"/>
      <c r="AL258" s="836"/>
    </row>
    <row r="259">
      <c r="A259" s="1308"/>
      <c r="B259" s="836"/>
      <c r="C259" s="836"/>
      <c r="D259" s="836"/>
      <c r="E259" s="836"/>
      <c r="F259" s="836"/>
      <c r="G259" s="836"/>
      <c r="H259" s="836"/>
      <c r="I259" s="836"/>
      <c r="J259" s="836"/>
      <c r="K259" s="836"/>
      <c r="L259" s="836"/>
      <c r="M259" s="836"/>
      <c r="N259" s="836"/>
      <c r="O259" s="836"/>
      <c r="P259" s="836"/>
      <c r="Q259" s="836"/>
      <c r="R259" s="836"/>
      <c r="S259" s="836"/>
      <c r="T259" s="836"/>
      <c r="U259" s="836"/>
      <c r="V259" s="836"/>
      <c r="W259" s="836"/>
      <c r="X259" s="836"/>
      <c r="Y259" s="836"/>
      <c r="Z259" s="836"/>
      <c r="AA259" s="836"/>
      <c r="AB259" s="836"/>
      <c r="AC259" s="836"/>
      <c r="AD259" s="836"/>
      <c r="AE259" s="836"/>
      <c r="AF259" s="836"/>
      <c r="AG259" s="836"/>
      <c r="AH259" s="836"/>
      <c r="AI259" s="836"/>
      <c r="AJ259" s="836"/>
      <c r="AK259" s="836"/>
      <c r="AL259" s="836"/>
    </row>
    <row r="260">
      <c r="A260" s="1308"/>
      <c r="B260" s="836"/>
      <c r="C260" s="836"/>
      <c r="D260" s="836"/>
      <c r="E260" s="836"/>
      <c r="F260" s="836"/>
      <c r="G260" s="836"/>
      <c r="H260" s="836"/>
      <c r="I260" s="836"/>
      <c r="J260" s="836"/>
      <c r="K260" s="836"/>
      <c r="L260" s="836"/>
      <c r="M260" s="836"/>
      <c r="N260" s="836"/>
      <c r="O260" s="836"/>
      <c r="P260" s="836"/>
      <c r="Q260" s="836"/>
      <c r="R260" s="836"/>
      <c r="S260" s="836"/>
      <c r="T260" s="836"/>
      <c r="U260" s="836"/>
      <c r="V260" s="836"/>
      <c r="W260" s="836"/>
      <c r="X260" s="836"/>
      <c r="Y260" s="836"/>
      <c r="Z260" s="836"/>
      <c r="AA260" s="836"/>
      <c r="AB260" s="836"/>
      <c r="AC260" s="836"/>
      <c r="AD260" s="836"/>
      <c r="AE260" s="836"/>
      <c r="AF260" s="836"/>
      <c r="AG260" s="836"/>
      <c r="AH260" s="836"/>
      <c r="AI260" s="836"/>
      <c r="AJ260" s="836"/>
      <c r="AK260" s="836"/>
      <c r="AL260" s="836"/>
    </row>
    <row r="261">
      <c r="A261" s="1308"/>
      <c r="B261" s="836"/>
      <c r="C261" s="836"/>
      <c r="D261" s="836"/>
      <c r="E261" s="836"/>
      <c r="F261" s="836"/>
      <c r="G261" s="836"/>
      <c r="H261" s="836"/>
      <c r="I261" s="836"/>
      <c r="J261" s="836"/>
      <c r="K261" s="836"/>
      <c r="L261" s="836"/>
      <c r="M261" s="836"/>
      <c r="N261" s="836"/>
      <c r="O261" s="836"/>
      <c r="P261" s="836"/>
      <c r="Q261" s="836"/>
      <c r="R261" s="836"/>
      <c r="S261" s="836"/>
      <c r="T261" s="836"/>
      <c r="U261" s="836"/>
      <c r="V261" s="836"/>
      <c r="W261" s="836"/>
      <c r="X261" s="836"/>
      <c r="Y261" s="836"/>
      <c r="Z261" s="836"/>
      <c r="AA261" s="836"/>
      <c r="AB261" s="836"/>
      <c r="AC261" s="836"/>
      <c r="AD261" s="836"/>
      <c r="AE261" s="836"/>
      <c r="AF261" s="836"/>
      <c r="AG261" s="836"/>
      <c r="AH261" s="836"/>
      <c r="AI261" s="836"/>
      <c r="AJ261" s="836"/>
      <c r="AK261" s="836"/>
      <c r="AL261" s="836"/>
    </row>
    <row r="262">
      <c r="A262" s="1308"/>
      <c r="B262" s="836"/>
      <c r="C262" s="836"/>
      <c r="D262" s="836"/>
      <c r="E262" s="836"/>
      <c r="F262" s="836"/>
      <c r="G262" s="836"/>
      <c r="H262" s="836"/>
      <c r="I262" s="836"/>
      <c r="J262" s="836"/>
      <c r="K262" s="836"/>
      <c r="L262" s="836"/>
      <c r="M262" s="836"/>
      <c r="N262" s="836"/>
      <c r="O262" s="836"/>
      <c r="P262" s="836"/>
      <c r="Q262" s="836"/>
      <c r="R262" s="836"/>
      <c r="S262" s="836"/>
      <c r="T262" s="836"/>
      <c r="U262" s="836"/>
      <c r="V262" s="836"/>
      <c r="W262" s="836"/>
      <c r="X262" s="836"/>
      <c r="Y262" s="836"/>
      <c r="Z262" s="836"/>
      <c r="AA262" s="836"/>
      <c r="AB262" s="836"/>
      <c r="AC262" s="836"/>
      <c r="AD262" s="836"/>
      <c r="AE262" s="836"/>
      <c r="AF262" s="836"/>
      <c r="AG262" s="836"/>
      <c r="AH262" s="836"/>
      <c r="AI262" s="836"/>
      <c r="AJ262" s="836"/>
      <c r="AK262" s="836"/>
      <c r="AL262" s="836"/>
    </row>
    <row r="263">
      <c r="A263" s="1308"/>
      <c r="B263" s="836"/>
      <c r="C263" s="836"/>
      <c r="D263" s="836"/>
      <c r="E263" s="836"/>
      <c r="F263" s="836"/>
      <c r="G263" s="836"/>
      <c r="H263" s="836"/>
      <c r="I263" s="836"/>
      <c r="J263" s="836"/>
      <c r="K263" s="836"/>
      <c r="L263" s="836"/>
      <c r="M263" s="836"/>
      <c r="N263" s="836"/>
      <c r="O263" s="836"/>
      <c r="P263" s="836"/>
      <c r="Q263" s="836"/>
      <c r="R263" s="836"/>
      <c r="S263" s="836"/>
      <c r="T263" s="836"/>
      <c r="U263" s="836"/>
      <c r="V263" s="836"/>
      <c r="W263" s="836"/>
      <c r="X263" s="836"/>
      <c r="Y263" s="836"/>
      <c r="Z263" s="836"/>
      <c r="AA263" s="836"/>
      <c r="AB263" s="836"/>
      <c r="AC263" s="836"/>
      <c r="AD263" s="836"/>
      <c r="AE263" s="836"/>
      <c r="AF263" s="836"/>
      <c r="AG263" s="836"/>
      <c r="AH263" s="836"/>
      <c r="AI263" s="836"/>
      <c r="AJ263" s="836"/>
      <c r="AK263" s="836"/>
      <c r="AL263" s="836"/>
    </row>
    <row r="264">
      <c r="A264" s="1308"/>
      <c r="B264" s="836"/>
      <c r="C264" s="836"/>
      <c r="D264" s="836"/>
      <c r="E264" s="836"/>
      <c r="F264" s="836"/>
      <c r="G264" s="836"/>
      <c r="H264" s="836"/>
      <c r="I264" s="836"/>
      <c r="J264" s="836"/>
      <c r="K264" s="836"/>
      <c r="L264" s="836"/>
      <c r="M264" s="836"/>
      <c r="N264" s="836"/>
      <c r="O264" s="836"/>
      <c r="P264" s="836"/>
      <c r="Q264" s="836"/>
      <c r="R264" s="836"/>
      <c r="S264" s="836"/>
      <c r="T264" s="836"/>
      <c r="U264" s="836"/>
      <c r="V264" s="836"/>
      <c r="W264" s="836"/>
      <c r="X264" s="836"/>
      <c r="Y264" s="836"/>
      <c r="Z264" s="836"/>
      <c r="AA264" s="836"/>
      <c r="AB264" s="836"/>
      <c r="AC264" s="836"/>
      <c r="AD264" s="836"/>
      <c r="AE264" s="836"/>
      <c r="AF264" s="836"/>
      <c r="AG264" s="836"/>
      <c r="AH264" s="836"/>
      <c r="AI264" s="836"/>
      <c r="AJ264" s="836"/>
      <c r="AK264" s="836"/>
      <c r="AL264" s="836"/>
    </row>
    <row r="265">
      <c r="A265" s="1308"/>
      <c r="B265" s="836"/>
      <c r="C265" s="836"/>
      <c r="D265" s="836"/>
      <c r="E265" s="836"/>
      <c r="F265" s="836"/>
      <c r="G265" s="836"/>
      <c r="H265" s="836"/>
      <c r="I265" s="836"/>
      <c r="J265" s="836"/>
      <c r="K265" s="836"/>
      <c r="L265" s="836"/>
      <c r="M265" s="836"/>
      <c r="N265" s="836"/>
      <c r="O265" s="836"/>
      <c r="P265" s="836"/>
      <c r="Q265" s="836"/>
      <c r="R265" s="836"/>
      <c r="S265" s="836"/>
      <c r="T265" s="836"/>
      <c r="U265" s="836"/>
      <c r="V265" s="836"/>
      <c r="W265" s="836"/>
      <c r="X265" s="836"/>
      <c r="Y265" s="836"/>
      <c r="Z265" s="836"/>
      <c r="AA265" s="836"/>
      <c r="AB265" s="836"/>
      <c r="AC265" s="836"/>
      <c r="AD265" s="836"/>
      <c r="AE265" s="836"/>
      <c r="AF265" s="836"/>
      <c r="AG265" s="836"/>
      <c r="AH265" s="836"/>
      <c r="AI265" s="836"/>
      <c r="AJ265" s="836"/>
      <c r="AK265" s="836"/>
      <c r="AL265" s="836"/>
    </row>
    <row r="266">
      <c r="A266" s="1308"/>
      <c r="B266" s="836"/>
      <c r="C266" s="836"/>
      <c r="D266" s="836"/>
      <c r="E266" s="836"/>
      <c r="F266" s="836"/>
      <c r="G266" s="836"/>
      <c r="H266" s="836"/>
      <c r="I266" s="836"/>
      <c r="J266" s="836"/>
      <c r="K266" s="836"/>
      <c r="L266" s="836"/>
      <c r="M266" s="836"/>
      <c r="N266" s="836"/>
      <c r="O266" s="836"/>
      <c r="P266" s="836"/>
      <c r="Q266" s="836"/>
      <c r="R266" s="836"/>
      <c r="S266" s="836"/>
      <c r="T266" s="836"/>
      <c r="U266" s="836"/>
      <c r="V266" s="836"/>
      <c r="W266" s="836"/>
      <c r="X266" s="836"/>
      <c r="Y266" s="836"/>
      <c r="Z266" s="836"/>
      <c r="AA266" s="836"/>
      <c r="AB266" s="836"/>
      <c r="AC266" s="836"/>
      <c r="AD266" s="836"/>
      <c r="AE266" s="836"/>
      <c r="AF266" s="836"/>
      <c r="AG266" s="836"/>
      <c r="AH266" s="836"/>
      <c r="AI266" s="836"/>
      <c r="AJ266" s="836"/>
      <c r="AK266" s="836"/>
      <c r="AL266" s="836"/>
    </row>
    <row r="267">
      <c r="A267" s="1308"/>
      <c r="B267" s="836"/>
      <c r="C267" s="836"/>
      <c r="D267" s="836"/>
      <c r="E267" s="836"/>
      <c r="F267" s="836"/>
      <c r="G267" s="836"/>
      <c r="H267" s="836"/>
      <c r="I267" s="836"/>
      <c r="J267" s="836"/>
      <c r="K267" s="836"/>
      <c r="L267" s="836"/>
      <c r="M267" s="836"/>
      <c r="N267" s="836"/>
      <c r="O267" s="836"/>
      <c r="P267" s="836"/>
      <c r="Q267" s="836"/>
      <c r="R267" s="836"/>
      <c r="S267" s="836"/>
      <c r="T267" s="836"/>
      <c r="U267" s="836"/>
      <c r="V267" s="836"/>
      <c r="W267" s="836"/>
      <c r="X267" s="836"/>
      <c r="Y267" s="836"/>
      <c r="Z267" s="836"/>
      <c r="AA267" s="836"/>
      <c r="AB267" s="836"/>
      <c r="AC267" s="836"/>
      <c r="AD267" s="836"/>
      <c r="AE267" s="836"/>
      <c r="AF267" s="836"/>
      <c r="AG267" s="836"/>
      <c r="AH267" s="836"/>
      <c r="AI267" s="836"/>
      <c r="AJ267" s="836"/>
      <c r="AK267" s="836"/>
      <c r="AL267" s="836"/>
    </row>
    <row r="268">
      <c r="A268" s="1308"/>
      <c r="B268" s="836"/>
      <c r="C268" s="836"/>
      <c r="D268" s="836"/>
      <c r="E268" s="836"/>
      <c r="F268" s="836"/>
      <c r="G268" s="836"/>
      <c r="H268" s="836"/>
      <c r="I268" s="836"/>
      <c r="J268" s="836"/>
      <c r="K268" s="836"/>
      <c r="L268" s="836"/>
      <c r="M268" s="836"/>
      <c r="N268" s="836"/>
      <c r="O268" s="836"/>
      <c r="P268" s="836"/>
      <c r="Q268" s="836"/>
      <c r="R268" s="836"/>
      <c r="S268" s="836"/>
      <c r="T268" s="836"/>
      <c r="U268" s="836"/>
      <c r="V268" s="836"/>
      <c r="W268" s="836"/>
      <c r="X268" s="836"/>
      <c r="Y268" s="836"/>
      <c r="Z268" s="836"/>
      <c r="AA268" s="836"/>
      <c r="AB268" s="836"/>
      <c r="AC268" s="836"/>
      <c r="AD268" s="836"/>
      <c r="AE268" s="836"/>
      <c r="AF268" s="836"/>
      <c r="AG268" s="836"/>
      <c r="AH268" s="836"/>
      <c r="AI268" s="836"/>
      <c r="AJ268" s="836"/>
      <c r="AK268" s="836"/>
      <c r="AL268" s="836"/>
    </row>
    <row r="269">
      <c r="A269" s="1308"/>
      <c r="B269" s="836"/>
      <c r="C269" s="836"/>
      <c r="D269" s="836"/>
      <c r="E269" s="836"/>
      <c r="F269" s="836"/>
      <c r="G269" s="836"/>
      <c r="H269" s="836"/>
      <c r="I269" s="836"/>
      <c r="J269" s="836"/>
      <c r="K269" s="836"/>
      <c r="L269" s="836"/>
      <c r="M269" s="836"/>
      <c r="N269" s="836"/>
      <c r="O269" s="836"/>
      <c r="P269" s="836"/>
      <c r="Q269" s="836"/>
      <c r="R269" s="836"/>
      <c r="S269" s="836"/>
      <c r="T269" s="836"/>
      <c r="U269" s="836"/>
      <c r="V269" s="836"/>
      <c r="W269" s="836"/>
      <c r="X269" s="836"/>
      <c r="Y269" s="836"/>
      <c r="Z269" s="836"/>
      <c r="AA269" s="836"/>
      <c r="AB269" s="836"/>
      <c r="AC269" s="836"/>
      <c r="AD269" s="836"/>
      <c r="AE269" s="836"/>
      <c r="AF269" s="836"/>
      <c r="AG269" s="836"/>
      <c r="AH269" s="836"/>
      <c r="AI269" s="836"/>
      <c r="AJ269" s="836"/>
      <c r="AK269" s="836"/>
      <c r="AL269" s="836"/>
    </row>
    <row r="270">
      <c r="A270" s="1308"/>
      <c r="B270" s="836"/>
      <c r="C270" s="836"/>
      <c r="D270" s="836"/>
      <c r="E270" s="836"/>
      <c r="F270" s="836"/>
      <c r="G270" s="836"/>
      <c r="H270" s="836"/>
      <c r="I270" s="836"/>
      <c r="J270" s="836"/>
      <c r="K270" s="836"/>
      <c r="L270" s="836"/>
      <c r="M270" s="836"/>
      <c r="N270" s="836"/>
      <c r="O270" s="836"/>
      <c r="P270" s="836"/>
      <c r="Q270" s="836"/>
      <c r="R270" s="836"/>
      <c r="S270" s="836"/>
      <c r="T270" s="836"/>
      <c r="U270" s="836"/>
      <c r="V270" s="836"/>
      <c r="W270" s="836"/>
      <c r="X270" s="836"/>
      <c r="Y270" s="836"/>
      <c r="Z270" s="836"/>
      <c r="AA270" s="836"/>
      <c r="AB270" s="836"/>
      <c r="AC270" s="836"/>
      <c r="AD270" s="836"/>
      <c r="AE270" s="836"/>
      <c r="AF270" s="836"/>
      <c r="AG270" s="836"/>
      <c r="AH270" s="836"/>
      <c r="AI270" s="836"/>
      <c r="AJ270" s="836"/>
      <c r="AK270" s="836"/>
      <c r="AL270" s="836"/>
    </row>
    <row r="271">
      <c r="A271" s="1308"/>
      <c r="B271" s="836"/>
      <c r="C271" s="836"/>
      <c r="D271" s="836"/>
      <c r="E271" s="836"/>
      <c r="F271" s="836"/>
      <c r="G271" s="836"/>
      <c r="H271" s="836"/>
      <c r="I271" s="836"/>
      <c r="J271" s="836"/>
      <c r="K271" s="836"/>
      <c r="L271" s="836"/>
      <c r="M271" s="836"/>
      <c r="N271" s="836"/>
      <c r="O271" s="836"/>
      <c r="P271" s="836"/>
      <c r="Q271" s="836"/>
      <c r="R271" s="836"/>
      <c r="S271" s="836"/>
      <c r="T271" s="836"/>
      <c r="U271" s="836"/>
      <c r="V271" s="836"/>
      <c r="W271" s="836"/>
      <c r="X271" s="836"/>
      <c r="Y271" s="836"/>
      <c r="Z271" s="836"/>
      <c r="AA271" s="836"/>
      <c r="AB271" s="836"/>
      <c r="AC271" s="836"/>
      <c r="AD271" s="836"/>
      <c r="AE271" s="836"/>
      <c r="AF271" s="836"/>
      <c r="AG271" s="836"/>
      <c r="AH271" s="836"/>
      <c r="AI271" s="836"/>
      <c r="AJ271" s="836"/>
      <c r="AK271" s="836"/>
      <c r="AL271" s="836"/>
    </row>
    <row r="272">
      <c r="A272" s="1308"/>
      <c r="B272" s="836"/>
      <c r="C272" s="836"/>
      <c r="D272" s="836"/>
      <c r="E272" s="836"/>
      <c r="F272" s="836"/>
      <c r="G272" s="836"/>
      <c r="H272" s="836"/>
      <c r="I272" s="836"/>
      <c r="J272" s="836"/>
      <c r="K272" s="836"/>
      <c r="L272" s="836"/>
      <c r="M272" s="836"/>
      <c r="N272" s="836"/>
      <c r="O272" s="836"/>
      <c r="P272" s="836"/>
      <c r="Q272" s="836"/>
      <c r="R272" s="836"/>
      <c r="S272" s="836"/>
      <c r="T272" s="836"/>
      <c r="U272" s="836"/>
      <c r="V272" s="836"/>
      <c r="W272" s="836"/>
      <c r="X272" s="836"/>
      <c r="Y272" s="836"/>
      <c r="Z272" s="836"/>
      <c r="AA272" s="836"/>
      <c r="AB272" s="836"/>
      <c r="AC272" s="836"/>
      <c r="AD272" s="836"/>
      <c r="AE272" s="836"/>
      <c r="AF272" s="836"/>
      <c r="AG272" s="836"/>
      <c r="AH272" s="836"/>
      <c r="AI272" s="836"/>
      <c r="AJ272" s="836"/>
      <c r="AK272" s="836"/>
      <c r="AL272" s="836"/>
    </row>
    <row r="273">
      <c r="A273" s="1308"/>
      <c r="B273" s="836"/>
      <c r="C273" s="836"/>
      <c r="D273" s="836"/>
      <c r="E273" s="836"/>
      <c r="F273" s="836"/>
      <c r="G273" s="836"/>
      <c r="H273" s="836"/>
      <c r="I273" s="836"/>
      <c r="J273" s="836"/>
      <c r="K273" s="836"/>
      <c r="L273" s="836"/>
      <c r="M273" s="836"/>
      <c r="N273" s="836"/>
      <c r="O273" s="836"/>
      <c r="P273" s="836"/>
      <c r="Q273" s="836"/>
      <c r="R273" s="836"/>
      <c r="S273" s="836"/>
      <c r="T273" s="836"/>
      <c r="U273" s="836"/>
      <c r="V273" s="836"/>
      <c r="W273" s="836"/>
      <c r="X273" s="836"/>
      <c r="Y273" s="836"/>
      <c r="Z273" s="836"/>
      <c r="AA273" s="836"/>
      <c r="AB273" s="836"/>
      <c r="AC273" s="836"/>
      <c r="AD273" s="836"/>
      <c r="AE273" s="836"/>
      <c r="AF273" s="836"/>
      <c r="AG273" s="836"/>
      <c r="AH273" s="836"/>
      <c r="AI273" s="836"/>
      <c r="AJ273" s="836"/>
      <c r="AK273" s="836"/>
      <c r="AL273" s="836"/>
    </row>
    <row r="274">
      <c r="A274" s="1308"/>
      <c r="B274" s="836"/>
      <c r="C274" s="836"/>
      <c r="D274" s="836"/>
      <c r="E274" s="836"/>
      <c r="F274" s="836"/>
      <c r="G274" s="836"/>
      <c r="H274" s="836"/>
      <c r="I274" s="836"/>
      <c r="J274" s="836"/>
      <c r="K274" s="836"/>
      <c r="L274" s="836"/>
      <c r="M274" s="836"/>
      <c r="N274" s="836"/>
      <c r="O274" s="836"/>
      <c r="P274" s="836"/>
      <c r="Q274" s="836"/>
      <c r="R274" s="836"/>
      <c r="S274" s="836"/>
      <c r="T274" s="836"/>
      <c r="U274" s="836"/>
      <c r="V274" s="836"/>
      <c r="W274" s="836"/>
      <c r="X274" s="836"/>
      <c r="Y274" s="836"/>
      <c r="Z274" s="836"/>
      <c r="AA274" s="836"/>
      <c r="AB274" s="836"/>
      <c r="AC274" s="836"/>
      <c r="AD274" s="836"/>
      <c r="AE274" s="836"/>
      <c r="AF274" s="836"/>
      <c r="AG274" s="836"/>
      <c r="AH274" s="836"/>
      <c r="AI274" s="836"/>
      <c r="AJ274" s="836"/>
      <c r="AK274" s="836"/>
      <c r="AL274" s="836"/>
    </row>
    <row r="275">
      <c r="A275" s="1308"/>
      <c r="B275" s="836"/>
      <c r="C275" s="836"/>
      <c r="D275" s="836"/>
      <c r="E275" s="836"/>
      <c r="F275" s="836"/>
      <c r="G275" s="836"/>
      <c r="H275" s="836"/>
      <c r="I275" s="836"/>
      <c r="J275" s="836"/>
      <c r="K275" s="836"/>
      <c r="L275" s="836"/>
      <c r="M275" s="836"/>
      <c r="N275" s="836"/>
      <c r="O275" s="836"/>
      <c r="P275" s="836"/>
      <c r="Q275" s="836"/>
      <c r="R275" s="836"/>
      <c r="S275" s="836"/>
      <c r="T275" s="836"/>
      <c r="U275" s="836"/>
      <c r="V275" s="836"/>
      <c r="W275" s="836"/>
      <c r="X275" s="836"/>
      <c r="Y275" s="836"/>
      <c r="Z275" s="836"/>
      <c r="AA275" s="836"/>
      <c r="AB275" s="836"/>
      <c r="AC275" s="836"/>
      <c r="AD275" s="836"/>
      <c r="AE275" s="836"/>
      <c r="AF275" s="836"/>
      <c r="AG275" s="836"/>
      <c r="AH275" s="836"/>
      <c r="AI275" s="836"/>
      <c r="AJ275" s="836"/>
      <c r="AK275" s="836"/>
      <c r="AL275" s="836"/>
    </row>
    <row r="276">
      <c r="A276" s="1308"/>
      <c r="B276" s="836"/>
      <c r="C276" s="836"/>
      <c r="D276" s="836"/>
      <c r="E276" s="836"/>
      <c r="F276" s="836"/>
      <c r="G276" s="836"/>
      <c r="H276" s="836"/>
      <c r="I276" s="836"/>
      <c r="J276" s="836"/>
      <c r="K276" s="836"/>
      <c r="L276" s="836"/>
      <c r="M276" s="836"/>
      <c r="N276" s="836"/>
      <c r="O276" s="836"/>
      <c r="P276" s="836"/>
      <c r="Q276" s="836"/>
      <c r="R276" s="836"/>
      <c r="S276" s="836"/>
      <c r="T276" s="836"/>
      <c r="U276" s="836"/>
      <c r="V276" s="836"/>
      <c r="W276" s="836"/>
      <c r="X276" s="836"/>
      <c r="Y276" s="836"/>
      <c r="Z276" s="836"/>
      <c r="AA276" s="836"/>
      <c r="AB276" s="836"/>
      <c r="AC276" s="836"/>
      <c r="AD276" s="836"/>
      <c r="AE276" s="836"/>
      <c r="AF276" s="836"/>
      <c r="AG276" s="836"/>
      <c r="AH276" s="836"/>
      <c r="AI276" s="836"/>
      <c r="AJ276" s="836"/>
      <c r="AK276" s="836"/>
      <c r="AL276" s="836"/>
    </row>
    <row r="277">
      <c r="A277" s="1308"/>
      <c r="B277" s="836"/>
      <c r="C277" s="836"/>
      <c r="D277" s="836"/>
      <c r="E277" s="836"/>
      <c r="F277" s="836"/>
      <c r="G277" s="836"/>
      <c r="H277" s="836"/>
      <c r="I277" s="836"/>
      <c r="J277" s="836"/>
      <c r="K277" s="836"/>
      <c r="L277" s="836"/>
      <c r="M277" s="836"/>
      <c r="N277" s="836"/>
      <c r="O277" s="836"/>
      <c r="P277" s="836"/>
      <c r="Q277" s="836"/>
      <c r="R277" s="836"/>
      <c r="S277" s="836"/>
      <c r="T277" s="836"/>
      <c r="U277" s="836"/>
      <c r="V277" s="836"/>
      <c r="W277" s="836"/>
      <c r="X277" s="836"/>
      <c r="Y277" s="836"/>
      <c r="Z277" s="836"/>
      <c r="AA277" s="836"/>
      <c r="AB277" s="836"/>
      <c r="AC277" s="836"/>
      <c r="AD277" s="836"/>
      <c r="AE277" s="836"/>
      <c r="AF277" s="836"/>
      <c r="AG277" s="836"/>
      <c r="AH277" s="836"/>
      <c r="AI277" s="836"/>
      <c r="AJ277" s="836"/>
      <c r="AK277" s="836"/>
      <c r="AL277" s="836"/>
    </row>
    <row r="278">
      <c r="A278" s="1308"/>
      <c r="B278" s="836"/>
      <c r="C278" s="836"/>
      <c r="D278" s="836"/>
      <c r="E278" s="836"/>
      <c r="F278" s="836"/>
      <c r="G278" s="836"/>
      <c r="H278" s="836"/>
      <c r="I278" s="836"/>
      <c r="J278" s="836"/>
      <c r="K278" s="836"/>
      <c r="L278" s="836"/>
      <c r="M278" s="836"/>
      <c r="N278" s="836"/>
      <c r="O278" s="836"/>
      <c r="P278" s="836"/>
      <c r="Q278" s="836"/>
      <c r="R278" s="836"/>
      <c r="S278" s="836"/>
      <c r="T278" s="836"/>
      <c r="U278" s="836"/>
      <c r="V278" s="836"/>
      <c r="W278" s="836"/>
      <c r="X278" s="836"/>
      <c r="Y278" s="836"/>
      <c r="Z278" s="836"/>
      <c r="AA278" s="836"/>
      <c r="AB278" s="836"/>
      <c r="AC278" s="836"/>
      <c r="AD278" s="836"/>
      <c r="AE278" s="836"/>
      <c r="AF278" s="836"/>
      <c r="AG278" s="836"/>
      <c r="AH278" s="836"/>
      <c r="AI278" s="836"/>
      <c r="AJ278" s="836"/>
      <c r="AK278" s="836"/>
      <c r="AL278" s="836"/>
    </row>
    <row r="279">
      <c r="A279" s="1308"/>
      <c r="B279" s="836"/>
      <c r="C279" s="836"/>
      <c r="D279" s="836"/>
      <c r="E279" s="836"/>
      <c r="F279" s="836"/>
      <c r="G279" s="836"/>
      <c r="H279" s="836"/>
      <c r="I279" s="836"/>
      <c r="J279" s="836"/>
      <c r="K279" s="836"/>
      <c r="L279" s="836"/>
      <c r="M279" s="836"/>
      <c r="N279" s="836"/>
      <c r="O279" s="836"/>
      <c r="P279" s="836"/>
      <c r="Q279" s="836"/>
      <c r="R279" s="836"/>
      <c r="S279" s="836"/>
      <c r="T279" s="836"/>
      <c r="U279" s="836"/>
      <c r="V279" s="836"/>
      <c r="W279" s="836"/>
      <c r="X279" s="836"/>
      <c r="Y279" s="836"/>
      <c r="Z279" s="836"/>
      <c r="AA279" s="836"/>
      <c r="AB279" s="836"/>
      <c r="AC279" s="836"/>
      <c r="AD279" s="836"/>
      <c r="AE279" s="836"/>
      <c r="AF279" s="836"/>
      <c r="AG279" s="836"/>
      <c r="AH279" s="836"/>
      <c r="AI279" s="836"/>
      <c r="AJ279" s="836"/>
      <c r="AK279" s="836"/>
      <c r="AL279" s="836"/>
    </row>
    <row r="280">
      <c r="A280" s="1308"/>
      <c r="B280" s="836"/>
      <c r="C280" s="836"/>
      <c r="D280" s="836"/>
      <c r="E280" s="836"/>
      <c r="F280" s="836"/>
      <c r="G280" s="836"/>
      <c r="H280" s="836"/>
      <c r="I280" s="836"/>
      <c r="J280" s="836"/>
      <c r="K280" s="836"/>
      <c r="L280" s="836"/>
      <c r="M280" s="836"/>
      <c r="N280" s="836"/>
      <c r="O280" s="836"/>
      <c r="P280" s="836"/>
      <c r="Q280" s="836"/>
      <c r="R280" s="836"/>
      <c r="S280" s="836"/>
      <c r="T280" s="836"/>
      <c r="U280" s="836"/>
      <c r="V280" s="836"/>
      <c r="W280" s="836"/>
      <c r="X280" s="836"/>
      <c r="Y280" s="836"/>
      <c r="Z280" s="836"/>
      <c r="AA280" s="836"/>
      <c r="AB280" s="836"/>
      <c r="AC280" s="836"/>
      <c r="AD280" s="836"/>
      <c r="AE280" s="836"/>
      <c r="AF280" s="836"/>
      <c r="AG280" s="836"/>
      <c r="AH280" s="836"/>
      <c r="AI280" s="836"/>
      <c r="AJ280" s="836"/>
      <c r="AK280" s="836"/>
      <c r="AL280" s="836"/>
    </row>
    <row r="281">
      <c r="A281" s="1308"/>
      <c r="B281" s="836"/>
      <c r="C281" s="836"/>
      <c r="D281" s="836"/>
      <c r="E281" s="836"/>
      <c r="F281" s="836"/>
      <c r="G281" s="836"/>
      <c r="H281" s="836"/>
      <c r="I281" s="836"/>
      <c r="J281" s="836"/>
      <c r="K281" s="836"/>
      <c r="L281" s="836"/>
      <c r="M281" s="836"/>
      <c r="N281" s="836"/>
      <c r="O281" s="836"/>
      <c r="P281" s="836"/>
      <c r="Q281" s="836"/>
      <c r="R281" s="836"/>
      <c r="S281" s="836"/>
      <c r="T281" s="836"/>
      <c r="U281" s="836"/>
      <c r="V281" s="836"/>
      <c r="W281" s="836"/>
      <c r="X281" s="836"/>
      <c r="Y281" s="836"/>
      <c r="Z281" s="836"/>
      <c r="AA281" s="836"/>
      <c r="AB281" s="836"/>
      <c r="AC281" s="836"/>
      <c r="AD281" s="836"/>
      <c r="AE281" s="836"/>
      <c r="AF281" s="836"/>
      <c r="AG281" s="836"/>
      <c r="AH281" s="836"/>
      <c r="AI281" s="836"/>
      <c r="AJ281" s="836"/>
      <c r="AK281" s="836"/>
      <c r="AL281" s="836"/>
    </row>
    <row r="282">
      <c r="A282" s="1308"/>
      <c r="B282" s="836"/>
      <c r="C282" s="836"/>
      <c r="D282" s="836"/>
      <c r="E282" s="836"/>
      <c r="F282" s="836"/>
      <c r="G282" s="836"/>
      <c r="H282" s="836"/>
      <c r="I282" s="836"/>
      <c r="J282" s="836"/>
      <c r="K282" s="836"/>
      <c r="L282" s="836"/>
      <c r="M282" s="836"/>
      <c r="N282" s="836"/>
      <c r="O282" s="836"/>
      <c r="P282" s="836"/>
      <c r="Q282" s="836"/>
      <c r="R282" s="836"/>
      <c r="S282" s="836"/>
      <c r="T282" s="836"/>
      <c r="U282" s="836"/>
      <c r="V282" s="836"/>
      <c r="W282" s="836"/>
      <c r="X282" s="836"/>
      <c r="Y282" s="836"/>
      <c r="Z282" s="836"/>
      <c r="AA282" s="836"/>
      <c r="AB282" s="836"/>
      <c r="AC282" s="836"/>
      <c r="AD282" s="836"/>
      <c r="AE282" s="836"/>
      <c r="AF282" s="836"/>
      <c r="AG282" s="836"/>
      <c r="AH282" s="836"/>
      <c r="AI282" s="836"/>
      <c r="AJ282" s="836"/>
      <c r="AK282" s="836"/>
      <c r="AL282" s="836"/>
    </row>
    <row r="283">
      <c r="A283" s="1308"/>
      <c r="B283" s="836"/>
      <c r="C283" s="836"/>
      <c r="D283" s="836"/>
      <c r="E283" s="836"/>
      <c r="F283" s="836"/>
      <c r="G283" s="836"/>
      <c r="H283" s="836"/>
      <c r="I283" s="836"/>
      <c r="J283" s="836"/>
      <c r="K283" s="836"/>
      <c r="L283" s="836"/>
      <c r="M283" s="836"/>
      <c r="N283" s="836"/>
      <c r="O283" s="836"/>
      <c r="P283" s="836"/>
      <c r="Q283" s="836"/>
      <c r="R283" s="836"/>
      <c r="S283" s="836"/>
      <c r="T283" s="836"/>
      <c r="U283" s="836"/>
      <c r="V283" s="836"/>
      <c r="W283" s="836"/>
      <c r="X283" s="836"/>
      <c r="Y283" s="836"/>
      <c r="Z283" s="836"/>
      <c r="AA283" s="836"/>
      <c r="AB283" s="836"/>
      <c r="AC283" s="836"/>
      <c r="AD283" s="836"/>
      <c r="AE283" s="836"/>
      <c r="AF283" s="836"/>
      <c r="AG283" s="836"/>
      <c r="AH283" s="836"/>
      <c r="AI283" s="836"/>
      <c r="AJ283" s="836"/>
      <c r="AK283" s="836"/>
      <c r="AL283" s="836"/>
    </row>
    <row r="284">
      <c r="A284" s="1308"/>
      <c r="B284" s="836"/>
      <c r="C284" s="836"/>
      <c r="D284" s="836"/>
      <c r="E284" s="836"/>
      <c r="F284" s="836"/>
      <c r="G284" s="836"/>
      <c r="H284" s="836"/>
      <c r="I284" s="836"/>
      <c r="J284" s="836"/>
      <c r="K284" s="836"/>
      <c r="L284" s="836"/>
      <c r="M284" s="836"/>
      <c r="N284" s="836"/>
      <c r="O284" s="836"/>
      <c r="P284" s="836"/>
      <c r="Q284" s="836"/>
      <c r="R284" s="836"/>
      <c r="S284" s="836"/>
      <c r="T284" s="836"/>
      <c r="U284" s="836"/>
      <c r="V284" s="836"/>
      <c r="W284" s="836"/>
      <c r="X284" s="836"/>
      <c r="Y284" s="836"/>
      <c r="Z284" s="836"/>
      <c r="AA284" s="836"/>
      <c r="AB284" s="836"/>
      <c r="AC284" s="836"/>
      <c r="AD284" s="836"/>
      <c r="AE284" s="836"/>
      <c r="AF284" s="836"/>
      <c r="AG284" s="836"/>
      <c r="AH284" s="836"/>
      <c r="AI284" s="836"/>
      <c r="AJ284" s="836"/>
      <c r="AK284" s="836"/>
      <c r="AL284" s="836"/>
    </row>
    <row r="285">
      <c r="A285" s="1308"/>
      <c r="B285" s="836"/>
      <c r="C285" s="836"/>
      <c r="D285" s="836"/>
      <c r="E285" s="836"/>
      <c r="F285" s="836"/>
      <c r="G285" s="836"/>
      <c r="H285" s="836"/>
      <c r="I285" s="836"/>
      <c r="J285" s="836"/>
      <c r="K285" s="836"/>
      <c r="L285" s="836"/>
      <c r="M285" s="836"/>
      <c r="N285" s="836"/>
      <c r="O285" s="836"/>
      <c r="P285" s="836"/>
      <c r="Q285" s="836"/>
      <c r="R285" s="836"/>
      <c r="S285" s="836"/>
      <c r="T285" s="836"/>
      <c r="U285" s="836"/>
      <c r="V285" s="836"/>
      <c r="W285" s="836"/>
      <c r="X285" s="836"/>
      <c r="Y285" s="836"/>
      <c r="Z285" s="836"/>
      <c r="AA285" s="836"/>
      <c r="AB285" s="836"/>
      <c r="AC285" s="836"/>
      <c r="AD285" s="836"/>
      <c r="AE285" s="836"/>
      <c r="AF285" s="836"/>
      <c r="AG285" s="836"/>
      <c r="AH285" s="836"/>
      <c r="AI285" s="836"/>
      <c r="AJ285" s="836"/>
      <c r="AK285" s="836"/>
      <c r="AL285" s="836"/>
    </row>
    <row r="286">
      <c r="A286" s="1308"/>
      <c r="B286" s="836"/>
      <c r="C286" s="836"/>
      <c r="D286" s="836"/>
      <c r="E286" s="836"/>
      <c r="F286" s="836"/>
      <c r="G286" s="836"/>
      <c r="H286" s="836"/>
      <c r="I286" s="836"/>
      <c r="J286" s="836"/>
      <c r="K286" s="836"/>
      <c r="L286" s="836"/>
      <c r="M286" s="836"/>
      <c r="N286" s="836"/>
      <c r="O286" s="836"/>
      <c r="P286" s="836"/>
      <c r="Q286" s="836"/>
      <c r="R286" s="836"/>
      <c r="S286" s="836"/>
      <c r="T286" s="836"/>
      <c r="U286" s="836"/>
      <c r="V286" s="836"/>
      <c r="W286" s="836"/>
      <c r="X286" s="836"/>
      <c r="Y286" s="836"/>
      <c r="Z286" s="836"/>
      <c r="AA286" s="836"/>
      <c r="AB286" s="836"/>
      <c r="AC286" s="836"/>
      <c r="AD286" s="836"/>
      <c r="AE286" s="836"/>
      <c r="AF286" s="836"/>
      <c r="AG286" s="836"/>
      <c r="AH286" s="836"/>
      <c r="AI286" s="836"/>
      <c r="AJ286" s="836"/>
      <c r="AK286" s="836"/>
      <c r="AL286" s="836"/>
    </row>
    <row r="287">
      <c r="A287" s="1308"/>
      <c r="B287" s="836"/>
      <c r="C287" s="836"/>
      <c r="D287" s="836"/>
      <c r="E287" s="836"/>
      <c r="F287" s="836"/>
      <c r="G287" s="836"/>
      <c r="H287" s="836"/>
      <c r="I287" s="836"/>
      <c r="J287" s="836"/>
      <c r="K287" s="836"/>
      <c r="L287" s="836"/>
      <c r="M287" s="836"/>
      <c r="N287" s="836"/>
      <c r="O287" s="836"/>
      <c r="P287" s="836"/>
      <c r="Q287" s="836"/>
      <c r="R287" s="836"/>
      <c r="S287" s="836"/>
      <c r="T287" s="836"/>
      <c r="U287" s="836"/>
      <c r="V287" s="836"/>
      <c r="W287" s="836"/>
      <c r="X287" s="836"/>
      <c r="Y287" s="836"/>
      <c r="Z287" s="836"/>
      <c r="AA287" s="836"/>
      <c r="AB287" s="836"/>
      <c r="AC287" s="836"/>
      <c r="AD287" s="836"/>
      <c r="AE287" s="836"/>
      <c r="AF287" s="836"/>
      <c r="AG287" s="836"/>
      <c r="AH287" s="836"/>
      <c r="AI287" s="836"/>
      <c r="AJ287" s="836"/>
      <c r="AK287" s="836"/>
      <c r="AL287" s="836"/>
    </row>
    <row r="288">
      <c r="A288" s="1308"/>
      <c r="B288" s="836"/>
      <c r="C288" s="836"/>
      <c r="D288" s="836"/>
      <c r="E288" s="836"/>
      <c r="F288" s="836"/>
      <c r="G288" s="836"/>
      <c r="H288" s="836"/>
      <c r="I288" s="836"/>
      <c r="J288" s="836"/>
      <c r="K288" s="836"/>
      <c r="L288" s="836"/>
      <c r="M288" s="836"/>
      <c r="N288" s="836"/>
      <c r="O288" s="836"/>
      <c r="P288" s="836"/>
      <c r="Q288" s="836"/>
      <c r="R288" s="836"/>
      <c r="S288" s="836"/>
      <c r="T288" s="836"/>
      <c r="U288" s="836"/>
      <c r="V288" s="836"/>
      <c r="W288" s="836"/>
      <c r="X288" s="836"/>
      <c r="Y288" s="836"/>
      <c r="Z288" s="836"/>
      <c r="AA288" s="836"/>
      <c r="AB288" s="836"/>
      <c r="AC288" s="836"/>
      <c r="AD288" s="836"/>
      <c r="AE288" s="836"/>
      <c r="AF288" s="836"/>
      <c r="AG288" s="836"/>
      <c r="AH288" s="836"/>
      <c r="AI288" s="836"/>
      <c r="AJ288" s="836"/>
      <c r="AK288" s="836"/>
      <c r="AL288" s="836"/>
    </row>
    <row r="289">
      <c r="A289" s="1308"/>
      <c r="B289" s="836"/>
      <c r="C289" s="836"/>
      <c r="D289" s="836"/>
      <c r="E289" s="836"/>
      <c r="F289" s="836"/>
      <c r="G289" s="836"/>
      <c r="H289" s="836"/>
      <c r="I289" s="836"/>
      <c r="J289" s="836"/>
      <c r="K289" s="836"/>
      <c r="L289" s="836"/>
      <c r="M289" s="836"/>
      <c r="N289" s="836"/>
      <c r="O289" s="836"/>
      <c r="P289" s="836"/>
      <c r="Q289" s="836"/>
      <c r="R289" s="836"/>
      <c r="S289" s="836"/>
      <c r="T289" s="836"/>
      <c r="U289" s="836"/>
      <c r="V289" s="836"/>
      <c r="W289" s="836"/>
      <c r="X289" s="836"/>
      <c r="Y289" s="836"/>
      <c r="Z289" s="836"/>
      <c r="AA289" s="836"/>
      <c r="AB289" s="836"/>
      <c r="AC289" s="836"/>
      <c r="AD289" s="836"/>
      <c r="AE289" s="836"/>
      <c r="AF289" s="836"/>
      <c r="AG289" s="836"/>
      <c r="AH289" s="836"/>
      <c r="AI289" s="836"/>
      <c r="AJ289" s="836"/>
      <c r="AK289" s="836"/>
      <c r="AL289" s="836"/>
    </row>
    <row r="290">
      <c r="A290" s="1308"/>
      <c r="B290" s="836"/>
      <c r="C290" s="836"/>
      <c r="D290" s="836"/>
      <c r="E290" s="836"/>
      <c r="F290" s="836"/>
      <c r="G290" s="836"/>
      <c r="H290" s="836"/>
      <c r="I290" s="836"/>
      <c r="J290" s="836"/>
      <c r="K290" s="836"/>
      <c r="L290" s="836"/>
      <c r="M290" s="836"/>
      <c r="N290" s="836"/>
      <c r="O290" s="836"/>
      <c r="P290" s="836"/>
      <c r="Q290" s="836"/>
      <c r="R290" s="836"/>
      <c r="S290" s="836"/>
      <c r="T290" s="836"/>
      <c r="U290" s="836"/>
      <c r="V290" s="836"/>
      <c r="W290" s="836"/>
      <c r="X290" s="836"/>
      <c r="Y290" s="836"/>
      <c r="Z290" s="836"/>
      <c r="AA290" s="836"/>
      <c r="AB290" s="836"/>
      <c r="AC290" s="836"/>
      <c r="AD290" s="836"/>
      <c r="AE290" s="836"/>
      <c r="AF290" s="836"/>
      <c r="AG290" s="836"/>
      <c r="AH290" s="836"/>
      <c r="AI290" s="836"/>
      <c r="AJ290" s="836"/>
      <c r="AK290" s="836"/>
      <c r="AL290" s="836"/>
    </row>
    <row r="291">
      <c r="A291" s="1308"/>
      <c r="B291" s="836"/>
      <c r="C291" s="836"/>
      <c r="D291" s="836"/>
      <c r="E291" s="836"/>
      <c r="F291" s="836"/>
      <c r="G291" s="836"/>
      <c r="H291" s="836"/>
      <c r="I291" s="836"/>
      <c r="J291" s="836"/>
      <c r="K291" s="836"/>
      <c r="L291" s="836"/>
      <c r="M291" s="836"/>
      <c r="N291" s="836"/>
      <c r="O291" s="836"/>
      <c r="P291" s="836"/>
      <c r="Q291" s="836"/>
      <c r="R291" s="836"/>
      <c r="S291" s="836"/>
      <c r="T291" s="836"/>
      <c r="U291" s="836"/>
      <c r="V291" s="836"/>
      <c r="W291" s="836"/>
      <c r="X291" s="836"/>
      <c r="Y291" s="836"/>
      <c r="Z291" s="836"/>
      <c r="AA291" s="836"/>
      <c r="AB291" s="836"/>
      <c r="AC291" s="836"/>
      <c r="AD291" s="836"/>
      <c r="AE291" s="836"/>
      <c r="AF291" s="836"/>
      <c r="AG291" s="836"/>
      <c r="AH291" s="836"/>
      <c r="AI291" s="836"/>
      <c r="AJ291" s="836"/>
      <c r="AK291" s="836"/>
      <c r="AL291" s="836"/>
    </row>
    <row r="292">
      <c r="A292" s="1308"/>
      <c r="B292" s="836"/>
      <c r="C292" s="836"/>
      <c r="D292" s="836"/>
      <c r="E292" s="836"/>
      <c r="F292" s="836"/>
      <c r="G292" s="836"/>
      <c r="H292" s="836"/>
      <c r="I292" s="836"/>
      <c r="J292" s="836"/>
      <c r="K292" s="836"/>
      <c r="L292" s="836"/>
      <c r="M292" s="836"/>
      <c r="N292" s="836"/>
      <c r="O292" s="836"/>
      <c r="P292" s="836"/>
      <c r="Q292" s="836"/>
      <c r="R292" s="836"/>
      <c r="S292" s="836"/>
      <c r="T292" s="836"/>
      <c r="U292" s="836"/>
      <c r="V292" s="836"/>
      <c r="W292" s="836"/>
      <c r="X292" s="836"/>
      <c r="Y292" s="836"/>
      <c r="Z292" s="836"/>
      <c r="AA292" s="836"/>
      <c r="AB292" s="836"/>
      <c r="AC292" s="836"/>
      <c r="AD292" s="836"/>
      <c r="AE292" s="836"/>
      <c r="AF292" s="836"/>
      <c r="AG292" s="836"/>
      <c r="AH292" s="836"/>
      <c r="AI292" s="836"/>
      <c r="AJ292" s="836"/>
      <c r="AK292" s="836"/>
      <c r="AL292" s="836"/>
    </row>
    <row r="293">
      <c r="A293" s="1308"/>
      <c r="B293" s="836"/>
      <c r="C293" s="836"/>
      <c r="D293" s="836"/>
      <c r="E293" s="836"/>
      <c r="F293" s="836"/>
      <c r="G293" s="836"/>
      <c r="H293" s="836"/>
      <c r="I293" s="836"/>
      <c r="J293" s="836"/>
      <c r="K293" s="836"/>
      <c r="L293" s="836"/>
      <c r="M293" s="836"/>
      <c r="N293" s="836"/>
      <c r="O293" s="836"/>
      <c r="P293" s="836"/>
      <c r="Q293" s="836"/>
      <c r="R293" s="836"/>
      <c r="S293" s="836"/>
      <c r="T293" s="836"/>
      <c r="U293" s="836"/>
      <c r="V293" s="836"/>
      <c r="W293" s="836"/>
      <c r="X293" s="836"/>
      <c r="Y293" s="836"/>
      <c r="Z293" s="836"/>
      <c r="AA293" s="836"/>
      <c r="AB293" s="836"/>
      <c r="AC293" s="836"/>
      <c r="AD293" s="836"/>
      <c r="AE293" s="836"/>
      <c r="AF293" s="836"/>
      <c r="AG293" s="836"/>
      <c r="AH293" s="836"/>
      <c r="AI293" s="836"/>
      <c r="AJ293" s="836"/>
      <c r="AK293" s="836"/>
      <c r="AL293" s="836"/>
    </row>
    <row r="294">
      <c r="A294" s="1308"/>
      <c r="B294" s="836"/>
      <c r="C294" s="836"/>
      <c r="D294" s="836"/>
      <c r="E294" s="836"/>
      <c r="F294" s="836"/>
      <c r="G294" s="836"/>
      <c r="H294" s="836"/>
      <c r="I294" s="836"/>
      <c r="J294" s="836"/>
      <c r="K294" s="836"/>
      <c r="L294" s="836"/>
      <c r="M294" s="836"/>
      <c r="N294" s="836"/>
      <c r="O294" s="836"/>
      <c r="P294" s="836"/>
      <c r="Q294" s="836"/>
      <c r="R294" s="836"/>
      <c r="S294" s="836"/>
      <c r="T294" s="836"/>
      <c r="U294" s="836"/>
      <c r="V294" s="836"/>
      <c r="W294" s="836"/>
      <c r="X294" s="836"/>
      <c r="Y294" s="836"/>
      <c r="Z294" s="836"/>
      <c r="AA294" s="836"/>
      <c r="AB294" s="836"/>
      <c r="AC294" s="836"/>
      <c r="AD294" s="836"/>
      <c r="AE294" s="836"/>
      <c r="AF294" s="836"/>
      <c r="AG294" s="836"/>
      <c r="AH294" s="836"/>
      <c r="AI294" s="836"/>
      <c r="AJ294" s="836"/>
      <c r="AK294" s="836"/>
      <c r="AL294" s="836"/>
    </row>
    <row r="295">
      <c r="A295" s="1308"/>
      <c r="B295" s="836"/>
      <c r="C295" s="836"/>
      <c r="D295" s="836"/>
      <c r="E295" s="836"/>
      <c r="F295" s="836"/>
      <c r="G295" s="836"/>
      <c r="H295" s="836"/>
      <c r="I295" s="836"/>
      <c r="J295" s="836"/>
      <c r="K295" s="836"/>
      <c r="L295" s="836"/>
      <c r="M295" s="836"/>
      <c r="N295" s="836"/>
      <c r="O295" s="836"/>
      <c r="P295" s="836"/>
      <c r="Q295" s="836"/>
      <c r="R295" s="836"/>
      <c r="S295" s="836"/>
      <c r="T295" s="836"/>
      <c r="U295" s="836"/>
      <c r="V295" s="836"/>
      <c r="W295" s="836"/>
      <c r="X295" s="836"/>
      <c r="Y295" s="836"/>
      <c r="Z295" s="836"/>
      <c r="AA295" s="836"/>
      <c r="AB295" s="836"/>
      <c r="AC295" s="836"/>
      <c r="AD295" s="836"/>
      <c r="AE295" s="836"/>
      <c r="AF295" s="836"/>
      <c r="AG295" s="836"/>
      <c r="AH295" s="836"/>
      <c r="AI295" s="836"/>
      <c r="AJ295" s="836"/>
      <c r="AK295" s="836"/>
      <c r="AL295" s="836"/>
    </row>
    <row r="296">
      <c r="A296" s="1308"/>
      <c r="B296" s="836"/>
      <c r="C296" s="836"/>
      <c r="D296" s="836"/>
      <c r="E296" s="836"/>
      <c r="F296" s="836"/>
      <c r="G296" s="836"/>
      <c r="H296" s="836"/>
      <c r="I296" s="836"/>
      <c r="J296" s="836"/>
      <c r="K296" s="836"/>
      <c r="L296" s="836"/>
      <c r="M296" s="836"/>
      <c r="N296" s="836"/>
      <c r="O296" s="836"/>
      <c r="P296" s="836"/>
      <c r="Q296" s="836"/>
      <c r="R296" s="836"/>
      <c r="S296" s="836"/>
      <c r="T296" s="836"/>
      <c r="U296" s="836"/>
      <c r="V296" s="836"/>
      <c r="W296" s="836"/>
      <c r="X296" s="836"/>
      <c r="Y296" s="836"/>
      <c r="Z296" s="836"/>
      <c r="AA296" s="836"/>
      <c r="AB296" s="836"/>
      <c r="AC296" s="836"/>
      <c r="AD296" s="836"/>
      <c r="AE296" s="836"/>
      <c r="AF296" s="836"/>
      <c r="AG296" s="836"/>
      <c r="AH296" s="836"/>
      <c r="AI296" s="836"/>
      <c r="AJ296" s="836"/>
      <c r="AK296" s="836"/>
      <c r="AL296" s="836"/>
    </row>
    <row r="297">
      <c r="A297" s="1308"/>
      <c r="B297" s="836"/>
      <c r="C297" s="836"/>
      <c r="D297" s="836"/>
      <c r="E297" s="836"/>
      <c r="F297" s="836"/>
      <c r="G297" s="836"/>
      <c r="H297" s="836"/>
      <c r="I297" s="836"/>
      <c r="J297" s="836"/>
      <c r="K297" s="836"/>
      <c r="L297" s="836"/>
      <c r="M297" s="836"/>
      <c r="N297" s="836"/>
      <c r="O297" s="836"/>
      <c r="P297" s="836"/>
      <c r="Q297" s="836"/>
      <c r="R297" s="836"/>
      <c r="S297" s="836"/>
      <c r="T297" s="836"/>
      <c r="U297" s="836"/>
      <c r="V297" s="836"/>
      <c r="W297" s="836"/>
      <c r="X297" s="836"/>
      <c r="Y297" s="836"/>
      <c r="Z297" s="836"/>
      <c r="AA297" s="836"/>
      <c r="AB297" s="836"/>
      <c r="AC297" s="836"/>
      <c r="AD297" s="836"/>
      <c r="AE297" s="836"/>
      <c r="AF297" s="836"/>
      <c r="AG297" s="836"/>
      <c r="AH297" s="836"/>
      <c r="AI297" s="836"/>
      <c r="AJ297" s="836"/>
      <c r="AK297" s="836"/>
      <c r="AL297" s="836"/>
    </row>
    <row r="298">
      <c r="A298" s="1308"/>
      <c r="B298" s="836"/>
      <c r="C298" s="836"/>
      <c r="D298" s="836"/>
      <c r="E298" s="836"/>
      <c r="F298" s="836"/>
      <c r="G298" s="836"/>
      <c r="H298" s="836"/>
      <c r="I298" s="836"/>
      <c r="J298" s="836"/>
      <c r="K298" s="836"/>
      <c r="L298" s="836"/>
      <c r="M298" s="836"/>
      <c r="N298" s="836"/>
      <c r="O298" s="836"/>
      <c r="P298" s="836"/>
      <c r="Q298" s="836"/>
      <c r="R298" s="836"/>
      <c r="S298" s="836"/>
      <c r="T298" s="836"/>
      <c r="U298" s="836"/>
      <c r="V298" s="836"/>
      <c r="W298" s="836"/>
      <c r="X298" s="836"/>
      <c r="Y298" s="836"/>
      <c r="Z298" s="836"/>
      <c r="AA298" s="836"/>
      <c r="AB298" s="836"/>
      <c r="AC298" s="836"/>
      <c r="AD298" s="836"/>
      <c r="AE298" s="836"/>
      <c r="AF298" s="836"/>
      <c r="AG298" s="836"/>
      <c r="AH298" s="836"/>
      <c r="AI298" s="836"/>
      <c r="AJ298" s="836"/>
      <c r="AK298" s="836"/>
      <c r="AL298" s="836"/>
    </row>
    <row r="299">
      <c r="A299" s="1308"/>
      <c r="B299" s="836"/>
      <c r="C299" s="836"/>
      <c r="D299" s="836"/>
      <c r="E299" s="836"/>
      <c r="F299" s="836"/>
      <c r="G299" s="836"/>
      <c r="H299" s="836"/>
      <c r="I299" s="836"/>
      <c r="J299" s="836"/>
      <c r="K299" s="836"/>
      <c r="L299" s="836"/>
      <c r="M299" s="836"/>
      <c r="N299" s="836"/>
      <c r="O299" s="836"/>
      <c r="P299" s="836"/>
      <c r="Q299" s="836"/>
      <c r="R299" s="836"/>
      <c r="S299" s="836"/>
      <c r="T299" s="836"/>
      <c r="U299" s="836"/>
      <c r="V299" s="836"/>
      <c r="W299" s="836"/>
      <c r="X299" s="836"/>
      <c r="Y299" s="836"/>
      <c r="Z299" s="836"/>
      <c r="AA299" s="836"/>
      <c r="AB299" s="836"/>
      <c r="AC299" s="836"/>
      <c r="AD299" s="836"/>
      <c r="AE299" s="836"/>
      <c r="AF299" s="836"/>
      <c r="AG299" s="836"/>
      <c r="AH299" s="836"/>
      <c r="AI299" s="836"/>
      <c r="AJ299" s="836"/>
      <c r="AK299" s="836"/>
      <c r="AL299" s="836"/>
    </row>
    <row r="300">
      <c r="A300" s="1308"/>
      <c r="B300" s="836"/>
      <c r="C300" s="836"/>
      <c r="D300" s="836"/>
      <c r="E300" s="836"/>
      <c r="F300" s="836"/>
      <c r="G300" s="836"/>
      <c r="H300" s="836"/>
      <c r="I300" s="836"/>
      <c r="J300" s="836"/>
      <c r="K300" s="836"/>
      <c r="L300" s="836"/>
      <c r="M300" s="836"/>
      <c r="N300" s="836"/>
      <c r="O300" s="836"/>
      <c r="P300" s="836"/>
      <c r="Q300" s="836"/>
      <c r="R300" s="836"/>
      <c r="S300" s="836"/>
      <c r="T300" s="836"/>
      <c r="U300" s="836"/>
      <c r="V300" s="836"/>
      <c r="W300" s="836"/>
      <c r="X300" s="836"/>
      <c r="Y300" s="836"/>
      <c r="Z300" s="836"/>
      <c r="AA300" s="836"/>
      <c r="AB300" s="836"/>
      <c r="AC300" s="836"/>
      <c r="AD300" s="836"/>
      <c r="AE300" s="836"/>
      <c r="AF300" s="836"/>
      <c r="AG300" s="836"/>
      <c r="AH300" s="836"/>
      <c r="AI300" s="836"/>
      <c r="AJ300" s="836"/>
      <c r="AK300" s="836"/>
      <c r="AL300" s="836"/>
    </row>
    <row r="301">
      <c r="A301" s="1308"/>
      <c r="B301" s="836"/>
      <c r="C301" s="836"/>
      <c r="D301" s="836"/>
      <c r="E301" s="836"/>
      <c r="F301" s="836"/>
      <c r="G301" s="836"/>
      <c r="H301" s="836"/>
      <c r="I301" s="836"/>
      <c r="J301" s="836"/>
      <c r="K301" s="836"/>
      <c r="L301" s="836"/>
      <c r="M301" s="836"/>
      <c r="N301" s="836"/>
      <c r="O301" s="836"/>
      <c r="P301" s="836"/>
      <c r="Q301" s="836"/>
      <c r="R301" s="836"/>
      <c r="S301" s="836"/>
      <c r="T301" s="836"/>
      <c r="U301" s="836"/>
      <c r="V301" s="836"/>
      <c r="W301" s="836"/>
      <c r="X301" s="836"/>
      <c r="Y301" s="836"/>
      <c r="Z301" s="836"/>
      <c r="AA301" s="836"/>
      <c r="AB301" s="836"/>
      <c r="AC301" s="836"/>
      <c r="AD301" s="836"/>
      <c r="AE301" s="836"/>
      <c r="AF301" s="836"/>
      <c r="AG301" s="836"/>
      <c r="AH301" s="836"/>
      <c r="AI301" s="836"/>
      <c r="AJ301" s="836"/>
      <c r="AK301" s="836"/>
      <c r="AL301" s="836"/>
    </row>
    <row r="302">
      <c r="A302" s="1308"/>
      <c r="B302" s="836"/>
      <c r="C302" s="836"/>
      <c r="D302" s="836"/>
      <c r="E302" s="836"/>
      <c r="F302" s="836"/>
      <c r="G302" s="836"/>
      <c r="H302" s="836"/>
      <c r="I302" s="836"/>
      <c r="J302" s="836"/>
      <c r="K302" s="836"/>
      <c r="L302" s="836"/>
      <c r="M302" s="836"/>
      <c r="N302" s="836"/>
      <c r="O302" s="836"/>
      <c r="P302" s="836"/>
      <c r="Q302" s="836"/>
      <c r="R302" s="836"/>
      <c r="S302" s="836"/>
      <c r="T302" s="836"/>
      <c r="U302" s="836"/>
      <c r="V302" s="836"/>
      <c r="W302" s="836"/>
      <c r="X302" s="836"/>
      <c r="Y302" s="836"/>
      <c r="Z302" s="836"/>
      <c r="AA302" s="836"/>
      <c r="AB302" s="836"/>
      <c r="AC302" s="836"/>
      <c r="AD302" s="836"/>
      <c r="AE302" s="836"/>
      <c r="AF302" s="836"/>
      <c r="AG302" s="836"/>
      <c r="AH302" s="836"/>
      <c r="AI302" s="836"/>
      <c r="AJ302" s="836"/>
      <c r="AK302" s="836"/>
      <c r="AL302" s="836"/>
    </row>
    <row r="303">
      <c r="A303" s="1308"/>
      <c r="B303" s="836"/>
      <c r="C303" s="836"/>
      <c r="D303" s="836"/>
      <c r="E303" s="836"/>
      <c r="F303" s="836"/>
      <c r="G303" s="836"/>
      <c r="H303" s="836"/>
      <c r="I303" s="836"/>
      <c r="J303" s="836"/>
      <c r="K303" s="836"/>
      <c r="L303" s="836"/>
      <c r="M303" s="836"/>
      <c r="N303" s="836"/>
      <c r="O303" s="836"/>
      <c r="P303" s="836"/>
      <c r="Q303" s="836"/>
      <c r="R303" s="836"/>
      <c r="S303" s="836"/>
      <c r="T303" s="836"/>
      <c r="U303" s="836"/>
      <c r="V303" s="836"/>
      <c r="W303" s="836"/>
      <c r="X303" s="836"/>
      <c r="Y303" s="836"/>
      <c r="Z303" s="836"/>
      <c r="AA303" s="836"/>
      <c r="AB303" s="836"/>
      <c r="AC303" s="836"/>
      <c r="AD303" s="836"/>
      <c r="AE303" s="836"/>
      <c r="AF303" s="836"/>
      <c r="AG303" s="836"/>
      <c r="AH303" s="836"/>
      <c r="AI303" s="836"/>
      <c r="AJ303" s="836"/>
      <c r="AK303" s="836"/>
      <c r="AL303" s="836"/>
    </row>
    <row r="304">
      <c r="A304" s="1308"/>
      <c r="B304" s="836"/>
      <c r="C304" s="836"/>
      <c r="D304" s="836"/>
      <c r="E304" s="836"/>
      <c r="F304" s="836"/>
      <c r="G304" s="836"/>
      <c r="H304" s="836"/>
      <c r="I304" s="836"/>
      <c r="J304" s="836"/>
      <c r="K304" s="836"/>
      <c r="L304" s="836"/>
      <c r="M304" s="836"/>
      <c r="N304" s="836"/>
      <c r="O304" s="836"/>
      <c r="P304" s="836"/>
      <c r="Q304" s="836"/>
      <c r="R304" s="836"/>
      <c r="S304" s="836"/>
      <c r="T304" s="836"/>
      <c r="U304" s="836"/>
      <c r="V304" s="836"/>
      <c r="W304" s="836"/>
      <c r="X304" s="836"/>
      <c r="Y304" s="836"/>
      <c r="Z304" s="836"/>
      <c r="AA304" s="836"/>
      <c r="AB304" s="836"/>
      <c r="AC304" s="836"/>
      <c r="AD304" s="836"/>
      <c r="AE304" s="836"/>
      <c r="AF304" s="836"/>
      <c r="AG304" s="836"/>
      <c r="AH304" s="836"/>
      <c r="AI304" s="836"/>
      <c r="AJ304" s="836"/>
      <c r="AK304" s="836"/>
      <c r="AL304" s="836"/>
    </row>
    <row r="305">
      <c r="A305" s="1308"/>
      <c r="B305" s="836"/>
      <c r="C305" s="836"/>
      <c r="D305" s="836"/>
      <c r="E305" s="836"/>
      <c r="F305" s="836"/>
      <c r="G305" s="836"/>
      <c r="H305" s="836"/>
      <c r="I305" s="836"/>
      <c r="J305" s="836"/>
      <c r="K305" s="836"/>
      <c r="L305" s="836"/>
      <c r="M305" s="836"/>
      <c r="N305" s="836"/>
      <c r="O305" s="836"/>
      <c r="P305" s="836"/>
      <c r="Q305" s="836"/>
      <c r="R305" s="836"/>
      <c r="S305" s="836"/>
      <c r="T305" s="836"/>
      <c r="U305" s="836"/>
      <c r="V305" s="836"/>
      <c r="W305" s="836"/>
      <c r="X305" s="836"/>
      <c r="Y305" s="836"/>
      <c r="Z305" s="836"/>
      <c r="AA305" s="836"/>
      <c r="AB305" s="836"/>
      <c r="AC305" s="836"/>
      <c r="AD305" s="836"/>
      <c r="AE305" s="836"/>
      <c r="AF305" s="836"/>
      <c r="AG305" s="836"/>
      <c r="AH305" s="836"/>
      <c r="AI305" s="836"/>
      <c r="AJ305" s="836"/>
      <c r="AK305" s="836"/>
      <c r="AL305" s="836"/>
    </row>
    <row r="306">
      <c r="A306" s="1308"/>
      <c r="B306" s="836"/>
      <c r="C306" s="836"/>
      <c r="D306" s="836"/>
      <c r="E306" s="836"/>
      <c r="F306" s="836"/>
      <c r="G306" s="836"/>
      <c r="H306" s="836"/>
      <c r="I306" s="836"/>
      <c r="J306" s="836"/>
      <c r="K306" s="836"/>
      <c r="L306" s="836"/>
      <c r="M306" s="836"/>
      <c r="N306" s="836"/>
      <c r="O306" s="836"/>
      <c r="P306" s="836"/>
      <c r="Q306" s="836"/>
      <c r="R306" s="836"/>
      <c r="S306" s="836"/>
      <c r="T306" s="836"/>
      <c r="U306" s="836"/>
      <c r="V306" s="836"/>
      <c r="W306" s="836"/>
      <c r="X306" s="836"/>
      <c r="Y306" s="836"/>
      <c r="Z306" s="836"/>
      <c r="AA306" s="836"/>
      <c r="AB306" s="836"/>
      <c r="AC306" s="836"/>
      <c r="AD306" s="836"/>
      <c r="AE306" s="836"/>
      <c r="AF306" s="836"/>
      <c r="AG306" s="836"/>
      <c r="AH306" s="836"/>
      <c r="AI306" s="836"/>
      <c r="AJ306" s="836"/>
      <c r="AK306" s="836"/>
      <c r="AL306" s="836"/>
    </row>
    <row r="307">
      <c r="A307" s="1308"/>
      <c r="B307" s="836"/>
      <c r="C307" s="836"/>
      <c r="D307" s="836"/>
      <c r="E307" s="836"/>
      <c r="F307" s="836"/>
      <c r="G307" s="836"/>
      <c r="H307" s="836"/>
      <c r="I307" s="836"/>
      <c r="J307" s="836"/>
      <c r="K307" s="836"/>
      <c r="L307" s="836"/>
      <c r="M307" s="836"/>
      <c r="N307" s="836"/>
      <c r="O307" s="836"/>
      <c r="P307" s="836"/>
      <c r="Q307" s="836"/>
      <c r="R307" s="836"/>
      <c r="S307" s="836"/>
      <c r="T307" s="836"/>
      <c r="U307" s="836"/>
      <c r="V307" s="836"/>
      <c r="W307" s="836"/>
      <c r="X307" s="836"/>
      <c r="Y307" s="836"/>
      <c r="Z307" s="836"/>
      <c r="AA307" s="836"/>
      <c r="AB307" s="836"/>
      <c r="AC307" s="836"/>
      <c r="AD307" s="836"/>
      <c r="AE307" s="836"/>
      <c r="AF307" s="836"/>
      <c r="AG307" s="836"/>
      <c r="AH307" s="836"/>
      <c r="AI307" s="836"/>
      <c r="AJ307" s="836"/>
      <c r="AK307" s="836"/>
      <c r="AL307" s="836"/>
    </row>
    <row r="308">
      <c r="A308" s="1308"/>
      <c r="B308" s="836"/>
      <c r="C308" s="836"/>
      <c r="D308" s="836"/>
      <c r="E308" s="836"/>
      <c r="F308" s="836"/>
      <c r="G308" s="836"/>
      <c r="H308" s="836"/>
      <c r="I308" s="836"/>
      <c r="J308" s="836"/>
      <c r="K308" s="836"/>
      <c r="L308" s="836"/>
      <c r="M308" s="836"/>
      <c r="N308" s="836"/>
      <c r="O308" s="836"/>
      <c r="P308" s="836"/>
      <c r="Q308" s="836"/>
      <c r="R308" s="836"/>
      <c r="S308" s="836"/>
      <c r="T308" s="836"/>
      <c r="U308" s="836"/>
      <c r="V308" s="836"/>
      <c r="W308" s="836"/>
      <c r="X308" s="836"/>
      <c r="Y308" s="836"/>
      <c r="Z308" s="836"/>
      <c r="AA308" s="836"/>
      <c r="AB308" s="836"/>
      <c r="AC308" s="836"/>
      <c r="AD308" s="836"/>
      <c r="AE308" s="836"/>
      <c r="AF308" s="836"/>
      <c r="AG308" s="836"/>
      <c r="AH308" s="836"/>
      <c r="AI308" s="836"/>
      <c r="AJ308" s="836"/>
      <c r="AK308" s="836"/>
      <c r="AL308" s="836"/>
    </row>
    <row r="309">
      <c r="A309" s="1308"/>
      <c r="B309" s="836"/>
      <c r="C309" s="836"/>
      <c r="D309" s="836"/>
      <c r="E309" s="836"/>
      <c r="F309" s="836"/>
      <c r="G309" s="836"/>
      <c r="H309" s="836"/>
      <c r="I309" s="836"/>
      <c r="J309" s="836"/>
      <c r="K309" s="836"/>
      <c r="L309" s="836"/>
      <c r="M309" s="836"/>
      <c r="N309" s="836"/>
      <c r="O309" s="836"/>
      <c r="P309" s="836"/>
      <c r="Q309" s="836"/>
      <c r="R309" s="836"/>
      <c r="S309" s="836"/>
      <c r="T309" s="836"/>
      <c r="U309" s="836"/>
      <c r="V309" s="836"/>
      <c r="W309" s="836"/>
      <c r="X309" s="836"/>
      <c r="Y309" s="836"/>
      <c r="Z309" s="836"/>
      <c r="AA309" s="836"/>
      <c r="AB309" s="836"/>
      <c r="AC309" s="836"/>
      <c r="AD309" s="836"/>
      <c r="AE309" s="836"/>
      <c r="AF309" s="836"/>
      <c r="AG309" s="836"/>
      <c r="AH309" s="836"/>
      <c r="AI309" s="836"/>
      <c r="AJ309" s="836"/>
      <c r="AK309" s="836"/>
      <c r="AL309" s="836"/>
    </row>
    <row r="310">
      <c r="A310" s="1308"/>
      <c r="B310" s="836"/>
      <c r="C310" s="836"/>
      <c r="D310" s="836"/>
      <c r="E310" s="836"/>
      <c r="F310" s="836"/>
      <c r="G310" s="836"/>
      <c r="H310" s="836"/>
      <c r="I310" s="836"/>
      <c r="J310" s="836"/>
      <c r="K310" s="836"/>
      <c r="L310" s="836"/>
      <c r="M310" s="836"/>
      <c r="N310" s="836"/>
      <c r="O310" s="836"/>
      <c r="P310" s="836"/>
      <c r="Q310" s="836"/>
      <c r="R310" s="836"/>
      <c r="S310" s="836"/>
      <c r="T310" s="836"/>
      <c r="U310" s="836"/>
      <c r="V310" s="836"/>
      <c r="W310" s="836"/>
      <c r="X310" s="836"/>
      <c r="Y310" s="836"/>
      <c r="Z310" s="836"/>
      <c r="AA310" s="836"/>
      <c r="AB310" s="836"/>
      <c r="AC310" s="836"/>
      <c r="AD310" s="836"/>
      <c r="AE310" s="836"/>
      <c r="AF310" s="836"/>
      <c r="AG310" s="836"/>
      <c r="AH310" s="836"/>
      <c r="AI310" s="836"/>
      <c r="AJ310" s="836"/>
      <c r="AK310" s="836"/>
      <c r="AL310" s="836"/>
    </row>
    <row r="311">
      <c r="A311" s="1308"/>
      <c r="B311" s="836"/>
      <c r="C311" s="836"/>
      <c r="D311" s="836"/>
      <c r="E311" s="836"/>
      <c r="F311" s="836"/>
      <c r="G311" s="836"/>
      <c r="H311" s="836"/>
      <c r="I311" s="836"/>
      <c r="J311" s="836"/>
      <c r="K311" s="836"/>
      <c r="L311" s="836"/>
      <c r="M311" s="836"/>
      <c r="N311" s="836"/>
      <c r="O311" s="836"/>
      <c r="P311" s="836"/>
      <c r="Q311" s="836"/>
      <c r="R311" s="836"/>
      <c r="S311" s="836"/>
      <c r="T311" s="836"/>
      <c r="U311" s="836"/>
      <c r="V311" s="836"/>
      <c r="W311" s="836"/>
      <c r="X311" s="836"/>
      <c r="Y311" s="836"/>
      <c r="Z311" s="836"/>
      <c r="AA311" s="836"/>
      <c r="AB311" s="836"/>
      <c r="AC311" s="836"/>
      <c r="AD311" s="836"/>
      <c r="AE311" s="836"/>
      <c r="AF311" s="836"/>
      <c r="AG311" s="836"/>
      <c r="AH311" s="836"/>
      <c r="AI311" s="836"/>
      <c r="AJ311" s="836"/>
      <c r="AK311" s="836"/>
      <c r="AL311" s="836"/>
    </row>
    <row r="312">
      <c r="A312" s="1308"/>
      <c r="B312" s="836"/>
      <c r="C312" s="836"/>
      <c r="D312" s="836"/>
      <c r="E312" s="836"/>
      <c r="F312" s="836"/>
      <c r="G312" s="836"/>
      <c r="H312" s="836"/>
      <c r="I312" s="836"/>
      <c r="J312" s="836"/>
      <c r="K312" s="836"/>
      <c r="L312" s="836"/>
      <c r="M312" s="836"/>
      <c r="N312" s="836"/>
      <c r="O312" s="836"/>
      <c r="P312" s="836"/>
      <c r="Q312" s="836"/>
      <c r="R312" s="836"/>
      <c r="S312" s="836"/>
      <c r="T312" s="836"/>
      <c r="U312" s="836"/>
      <c r="V312" s="836"/>
      <c r="W312" s="836"/>
      <c r="X312" s="836"/>
      <c r="Y312" s="836"/>
      <c r="Z312" s="836"/>
      <c r="AA312" s="836"/>
      <c r="AB312" s="836"/>
      <c r="AC312" s="836"/>
      <c r="AD312" s="836"/>
      <c r="AE312" s="836"/>
      <c r="AF312" s="836"/>
      <c r="AG312" s="836"/>
      <c r="AH312" s="836"/>
      <c r="AI312" s="836"/>
      <c r="AJ312" s="836"/>
      <c r="AK312" s="836"/>
      <c r="AL312" s="836"/>
    </row>
    <row r="313">
      <c r="A313" s="1308"/>
      <c r="B313" s="836"/>
      <c r="C313" s="836"/>
      <c r="D313" s="836"/>
      <c r="E313" s="836"/>
      <c r="F313" s="836"/>
      <c r="G313" s="836"/>
      <c r="H313" s="836"/>
      <c r="I313" s="836"/>
      <c r="J313" s="836"/>
      <c r="K313" s="836"/>
      <c r="L313" s="836"/>
      <c r="M313" s="836"/>
      <c r="N313" s="836"/>
      <c r="O313" s="836"/>
      <c r="P313" s="836"/>
      <c r="Q313" s="836"/>
      <c r="R313" s="836"/>
      <c r="S313" s="836"/>
      <c r="T313" s="836"/>
      <c r="U313" s="836"/>
      <c r="V313" s="836"/>
      <c r="W313" s="836"/>
      <c r="X313" s="836"/>
      <c r="Y313" s="836"/>
      <c r="Z313" s="836"/>
      <c r="AA313" s="836"/>
      <c r="AB313" s="836"/>
      <c r="AC313" s="836"/>
      <c r="AD313" s="836"/>
      <c r="AE313" s="836"/>
      <c r="AF313" s="836"/>
      <c r="AG313" s="836"/>
      <c r="AH313" s="836"/>
      <c r="AI313" s="836"/>
      <c r="AJ313" s="836"/>
      <c r="AK313" s="836"/>
      <c r="AL313" s="836"/>
    </row>
    <row r="314">
      <c r="A314" s="1308"/>
      <c r="B314" s="836"/>
      <c r="C314" s="836"/>
      <c r="D314" s="836"/>
      <c r="E314" s="836"/>
      <c r="F314" s="836"/>
      <c r="G314" s="836"/>
      <c r="H314" s="836"/>
      <c r="I314" s="836"/>
      <c r="J314" s="836"/>
      <c r="K314" s="836"/>
      <c r="L314" s="836"/>
      <c r="M314" s="836"/>
      <c r="N314" s="836"/>
      <c r="O314" s="836"/>
      <c r="P314" s="836"/>
      <c r="Q314" s="836"/>
      <c r="R314" s="836"/>
      <c r="S314" s="836"/>
      <c r="T314" s="836"/>
      <c r="U314" s="836"/>
      <c r="V314" s="836"/>
      <c r="W314" s="836"/>
      <c r="X314" s="836"/>
      <c r="Y314" s="836"/>
      <c r="Z314" s="836"/>
      <c r="AA314" s="836"/>
      <c r="AB314" s="836"/>
      <c r="AC314" s="836"/>
      <c r="AD314" s="836"/>
      <c r="AE314" s="836"/>
      <c r="AF314" s="836"/>
      <c r="AG314" s="836"/>
      <c r="AH314" s="836"/>
      <c r="AI314" s="836"/>
      <c r="AJ314" s="836"/>
      <c r="AK314" s="836"/>
      <c r="AL314" s="836"/>
    </row>
    <row r="315">
      <c r="A315" s="1308"/>
      <c r="B315" s="836"/>
      <c r="C315" s="836"/>
      <c r="D315" s="836"/>
      <c r="E315" s="836"/>
      <c r="F315" s="836"/>
      <c r="G315" s="836"/>
      <c r="H315" s="836"/>
      <c r="I315" s="836"/>
      <c r="J315" s="836"/>
      <c r="K315" s="836"/>
      <c r="L315" s="836"/>
      <c r="M315" s="836"/>
      <c r="N315" s="836"/>
      <c r="O315" s="836"/>
      <c r="P315" s="836"/>
      <c r="Q315" s="836"/>
      <c r="R315" s="836"/>
      <c r="S315" s="836"/>
      <c r="T315" s="836"/>
      <c r="U315" s="836"/>
      <c r="V315" s="836"/>
      <c r="W315" s="836"/>
      <c r="X315" s="836"/>
      <c r="Y315" s="836"/>
      <c r="Z315" s="836"/>
      <c r="AA315" s="836"/>
      <c r="AB315" s="836"/>
      <c r="AC315" s="836"/>
      <c r="AD315" s="836"/>
      <c r="AE315" s="836"/>
      <c r="AF315" s="836"/>
      <c r="AG315" s="836"/>
      <c r="AH315" s="836"/>
      <c r="AI315" s="836"/>
      <c r="AJ315" s="836"/>
      <c r="AK315" s="836"/>
      <c r="AL315" s="836"/>
    </row>
    <row r="316">
      <c r="A316" s="1308"/>
      <c r="B316" s="836"/>
      <c r="C316" s="836"/>
      <c r="D316" s="836"/>
      <c r="E316" s="836"/>
      <c r="F316" s="836"/>
      <c r="G316" s="836"/>
      <c r="H316" s="836"/>
      <c r="I316" s="836"/>
      <c r="J316" s="836"/>
      <c r="K316" s="836"/>
      <c r="L316" s="836"/>
      <c r="M316" s="836"/>
      <c r="N316" s="836"/>
      <c r="O316" s="836"/>
      <c r="P316" s="836"/>
      <c r="Q316" s="836"/>
      <c r="R316" s="836"/>
      <c r="S316" s="836"/>
      <c r="T316" s="836"/>
      <c r="U316" s="836"/>
      <c r="V316" s="836"/>
      <c r="W316" s="836"/>
      <c r="X316" s="836"/>
      <c r="Y316" s="836"/>
      <c r="Z316" s="836"/>
      <c r="AA316" s="836"/>
      <c r="AB316" s="836"/>
      <c r="AC316" s="836"/>
      <c r="AD316" s="836"/>
      <c r="AE316" s="836"/>
      <c r="AF316" s="836"/>
      <c r="AG316" s="836"/>
      <c r="AH316" s="836"/>
      <c r="AI316" s="836"/>
      <c r="AJ316" s="836"/>
      <c r="AK316" s="836"/>
      <c r="AL316" s="836"/>
    </row>
    <row r="317">
      <c r="A317" s="1308"/>
      <c r="B317" s="836"/>
      <c r="C317" s="836"/>
      <c r="D317" s="836"/>
      <c r="E317" s="836"/>
      <c r="F317" s="836"/>
      <c r="G317" s="836"/>
      <c r="H317" s="836"/>
      <c r="I317" s="836"/>
      <c r="J317" s="836"/>
      <c r="K317" s="836"/>
      <c r="L317" s="836"/>
      <c r="M317" s="836"/>
      <c r="N317" s="836"/>
      <c r="O317" s="836"/>
      <c r="P317" s="836"/>
      <c r="Q317" s="836"/>
      <c r="R317" s="836"/>
      <c r="S317" s="836"/>
      <c r="T317" s="836"/>
      <c r="U317" s="836"/>
      <c r="V317" s="836"/>
      <c r="W317" s="836"/>
      <c r="X317" s="836"/>
      <c r="Y317" s="836"/>
      <c r="Z317" s="836"/>
      <c r="AA317" s="836"/>
      <c r="AB317" s="836"/>
      <c r="AC317" s="836"/>
      <c r="AD317" s="836"/>
      <c r="AE317" s="836"/>
      <c r="AF317" s="836"/>
      <c r="AG317" s="836"/>
      <c r="AH317" s="836"/>
      <c r="AI317" s="836"/>
      <c r="AJ317" s="836"/>
      <c r="AK317" s="836"/>
      <c r="AL317" s="836"/>
    </row>
    <row r="318">
      <c r="A318" s="1308"/>
      <c r="B318" s="836"/>
      <c r="C318" s="836"/>
      <c r="D318" s="836"/>
      <c r="E318" s="836"/>
      <c r="F318" s="836"/>
      <c r="G318" s="836"/>
      <c r="H318" s="836"/>
      <c r="I318" s="836"/>
      <c r="J318" s="836"/>
      <c r="K318" s="836"/>
      <c r="L318" s="836"/>
      <c r="M318" s="836"/>
      <c r="N318" s="836"/>
      <c r="O318" s="836"/>
      <c r="P318" s="836"/>
      <c r="Q318" s="836"/>
      <c r="R318" s="836"/>
      <c r="S318" s="836"/>
      <c r="T318" s="836"/>
      <c r="U318" s="836"/>
      <c r="V318" s="836"/>
      <c r="W318" s="836"/>
      <c r="X318" s="836"/>
      <c r="Y318" s="836"/>
      <c r="Z318" s="836"/>
      <c r="AA318" s="836"/>
      <c r="AB318" s="836"/>
      <c r="AC318" s="836"/>
      <c r="AD318" s="836"/>
      <c r="AE318" s="836"/>
      <c r="AF318" s="836"/>
      <c r="AG318" s="836"/>
      <c r="AH318" s="836"/>
      <c r="AI318" s="836"/>
      <c r="AJ318" s="836"/>
      <c r="AK318" s="836"/>
      <c r="AL318" s="836"/>
    </row>
    <row r="319">
      <c r="A319" s="1308"/>
      <c r="B319" s="836"/>
      <c r="C319" s="836"/>
      <c r="D319" s="836"/>
      <c r="E319" s="836"/>
      <c r="F319" s="836"/>
      <c r="G319" s="836"/>
      <c r="H319" s="836"/>
      <c r="I319" s="836"/>
      <c r="J319" s="836"/>
      <c r="K319" s="836"/>
      <c r="L319" s="836"/>
      <c r="M319" s="836"/>
      <c r="N319" s="836"/>
      <c r="O319" s="836"/>
      <c r="P319" s="836"/>
      <c r="Q319" s="836"/>
      <c r="R319" s="836"/>
      <c r="S319" s="836"/>
      <c r="T319" s="836"/>
      <c r="U319" s="836"/>
      <c r="V319" s="836"/>
      <c r="W319" s="836"/>
      <c r="X319" s="836"/>
      <c r="Y319" s="836"/>
      <c r="Z319" s="836"/>
      <c r="AA319" s="836"/>
      <c r="AB319" s="836"/>
      <c r="AC319" s="836"/>
      <c r="AD319" s="836"/>
      <c r="AE319" s="836"/>
      <c r="AF319" s="836"/>
      <c r="AG319" s="836"/>
      <c r="AH319" s="836"/>
      <c r="AI319" s="836"/>
      <c r="AJ319" s="836"/>
      <c r="AK319" s="836"/>
      <c r="AL319" s="836"/>
    </row>
    <row r="320">
      <c r="A320" s="1308"/>
      <c r="B320" s="836"/>
      <c r="C320" s="836"/>
      <c r="D320" s="836"/>
      <c r="E320" s="836"/>
      <c r="F320" s="836"/>
      <c r="G320" s="836"/>
      <c r="H320" s="836"/>
      <c r="I320" s="836"/>
      <c r="J320" s="836"/>
      <c r="K320" s="836"/>
      <c r="L320" s="836"/>
      <c r="M320" s="836"/>
      <c r="N320" s="836"/>
      <c r="O320" s="836"/>
      <c r="P320" s="836"/>
      <c r="Q320" s="836"/>
      <c r="R320" s="836"/>
      <c r="S320" s="836"/>
      <c r="T320" s="836"/>
      <c r="U320" s="836"/>
      <c r="V320" s="836"/>
      <c r="W320" s="836"/>
      <c r="X320" s="836"/>
      <c r="Y320" s="836"/>
      <c r="Z320" s="836"/>
      <c r="AA320" s="836"/>
      <c r="AB320" s="836"/>
      <c r="AC320" s="836"/>
      <c r="AD320" s="836"/>
      <c r="AE320" s="836"/>
      <c r="AF320" s="836"/>
      <c r="AG320" s="836"/>
      <c r="AH320" s="836"/>
      <c r="AI320" s="836"/>
      <c r="AJ320" s="836"/>
      <c r="AK320" s="836"/>
      <c r="AL320" s="836"/>
    </row>
    <row r="321">
      <c r="A321" s="1308"/>
      <c r="B321" s="836"/>
      <c r="C321" s="836"/>
      <c r="D321" s="836"/>
      <c r="E321" s="836"/>
      <c r="F321" s="836"/>
      <c r="G321" s="836"/>
      <c r="H321" s="836"/>
      <c r="I321" s="836"/>
      <c r="J321" s="836"/>
      <c r="K321" s="836"/>
      <c r="L321" s="836"/>
      <c r="M321" s="836"/>
      <c r="N321" s="836"/>
      <c r="O321" s="836"/>
      <c r="P321" s="836"/>
      <c r="Q321" s="836"/>
      <c r="R321" s="836"/>
      <c r="S321" s="836"/>
      <c r="T321" s="836"/>
      <c r="U321" s="836"/>
      <c r="V321" s="836"/>
      <c r="W321" s="836"/>
      <c r="X321" s="836"/>
      <c r="Y321" s="836"/>
      <c r="Z321" s="836"/>
      <c r="AA321" s="836"/>
      <c r="AB321" s="836"/>
      <c r="AC321" s="836"/>
      <c r="AD321" s="836"/>
      <c r="AE321" s="836"/>
      <c r="AF321" s="836"/>
      <c r="AG321" s="836"/>
      <c r="AH321" s="836"/>
      <c r="AI321" s="836"/>
      <c r="AJ321" s="836"/>
      <c r="AK321" s="836"/>
      <c r="AL321" s="836"/>
    </row>
    <row r="322">
      <c r="A322" s="1308"/>
      <c r="B322" s="836"/>
      <c r="C322" s="836"/>
      <c r="D322" s="836"/>
      <c r="E322" s="836"/>
      <c r="F322" s="836"/>
      <c r="G322" s="836"/>
      <c r="H322" s="836"/>
      <c r="I322" s="836"/>
      <c r="J322" s="836"/>
      <c r="K322" s="836"/>
      <c r="L322" s="836"/>
      <c r="M322" s="836"/>
      <c r="N322" s="836"/>
      <c r="O322" s="836"/>
      <c r="P322" s="836"/>
      <c r="Q322" s="836"/>
      <c r="R322" s="836"/>
      <c r="S322" s="836"/>
      <c r="T322" s="836"/>
      <c r="U322" s="836"/>
      <c r="V322" s="836"/>
      <c r="W322" s="836"/>
      <c r="X322" s="836"/>
      <c r="Y322" s="836"/>
      <c r="Z322" s="836"/>
      <c r="AA322" s="836"/>
      <c r="AB322" s="836"/>
      <c r="AC322" s="836"/>
      <c r="AD322" s="836"/>
      <c r="AE322" s="836"/>
      <c r="AF322" s="836"/>
      <c r="AG322" s="836"/>
      <c r="AH322" s="836"/>
      <c r="AI322" s="836"/>
      <c r="AJ322" s="836"/>
      <c r="AK322" s="836"/>
      <c r="AL322" s="836"/>
    </row>
    <row r="323">
      <c r="A323" s="1308"/>
      <c r="B323" s="836"/>
      <c r="C323" s="836"/>
      <c r="D323" s="836"/>
      <c r="E323" s="836"/>
      <c r="F323" s="836"/>
      <c r="G323" s="836"/>
      <c r="H323" s="836"/>
      <c r="I323" s="836"/>
      <c r="J323" s="836"/>
      <c r="K323" s="836"/>
      <c r="L323" s="836"/>
      <c r="M323" s="836"/>
      <c r="N323" s="836"/>
      <c r="O323" s="836"/>
      <c r="P323" s="836"/>
      <c r="Q323" s="836"/>
      <c r="R323" s="836"/>
      <c r="S323" s="836"/>
      <c r="T323" s="836"/>
      <c r="U323" s="836"/>
      <c r="V323" s="836"/>
      <c r="W323" s="836"/>
      <c r="X323" s="836"/>
      <c r="Y323" s="836"/>
      <c r="Z323" s="836"/>
      <c r="AA323" s="836"/>
      <c r="AB323" s="836"/>
      <c r="AC323" s="836"/>
      <c r="AD323" s="836"/>
      <c r="AE323" s="836"/>
      <c r="AF323" s="836"/>
      <c r="AG323" s="836"/>
      <c r="AH323" s="836"/>
      <c r="AI323" s="836"/>
      <c r="AJ323" s="836"/>
      <c r="AK323" s="836"/>
      <c r="AL323" s="836"/>
    </row>
    <row r="324">
      <c r="A324" s="1308"/>
      <c r="B324" s="836"/>
      <c r="C324" s="836"/>
      <c r="D324" s="836"/>
      <c r="E324" s="836"/>
      <c r="F324" s="836"/>
      <c r="G324" s="836"/>
      <c r="H324" s="836"/>
      <c r="I324" s="836"/>
      <c r="J324" s="836"/>
      <c r="K324" s="836"/>
      <c r="L324" s="836"/>
      <c r="M324" s="836"/>
      <c r="N324" s="836"/>
      <c r="O324" s="836"/>
      <c r="P324" s="836"/>
      <c r="Q324" s="836"/>
      <c r="R324" s="836"/>
      <c r="S324" s="836"/>
      <c r="T324" s="836"/>
      <c r="U324" s="836"/>
      <c r="V324" s="836"/>
      <c r="W324" s="836"/>
      <c r="X324" s="836"/>
      <c r="Y324" s="836"/>
      <c r="Z324" s="836"/>
      <c r="AA324" s="836"/>
      <c r="AB324" s="836"/>
      <c r="AC324" s="836"/>
      <c r="AD324" s="836"/>
      <c r="AE324" s="836"/>
      <c r="AF324" s="836"/>
      <c r="AG324" s="836"/>
      <c r="AH324" s="836"/>
      <c r="AI324" s="836"/>
      <c r="AJ324" s="836"/>
      <c r="AK324" s="836"/>
      <c r="AL324" s="836"/>
    </row>
    <row r="325">
      <c r="A325" s="1308"/>
      <c r="B325" s="836"/>
      <c r="C325" s="836"/>
      <c r="D325" s="836"/>
      <c r="E325" s="836"/>
      <c r="F325" s="836"/>
      <c r="G325" s="836"/>
      <c r="H325" s="836"/>
      <c r="I325" s="836"/>
      <c r="J325" s="836"/>
      <c r="K325" s="836"/>
      <c r="L325" s="836"/>
      <c r="M325" s="836"/>
      <c r="N325" s="836"/>
      <c r="O325" s="836"/>
      <c r="P325" s="836"/>
      <c r="Q325" s="836"/>
      <c r="R325" s="836"/>
      <c r="S325" s="836"/>
      <c r="T325" s="836"/>
      <c r="U325" s="836"/>
      <c r="V325" s="836"/>
      <c r="W325" s="836"/>
      <c r="X325" s="836"/>
      <c r="Y325" s="836"/>
      <c r="Z325" s="836"/>
      <c r="AA325" s="836"/>
      <c r="AB325" s="836"/>
      <c r="AC325" s="836"/>
      <c r="AD325" s="836"/>
      <c r="AE325" s="836"/>
      <c r="AF325" s="836"/>
      <c r="AG325" s="836"/>
      <c r="AH325" s="836"/>
      <c r="AI325" s="836"/>
      <c r="AJ325" s="836"/>
      <c r="AK325" s="836"/>
      <c r="AL325" s="836"/>
    </row>
    <row r="326">
      <c r="A326" s="1308"/>
      <c r="B326" s="836"/>
      <c r="C326" s="836"/>
      <c r="D326" s="836"/>
      <c r="E326" s="836"/>
      <c r="F326" s="836"/>
      <c r="G326" s="836"/>
      <c r="H326" s="836"/>
      <c r="I326" s="836"/>
      <c r="J326" s="836"/>
      <c r="K326" s="836"/>
      <c r="L326" s="836"/>
      <c r="M326" s="836"/>
      <c r="N326" s="836"/>
      <c r="O326" s="836"/>
      <c r="P326" s="836"/>
      <c r="Q326" s="836"/>
      <c r="R326" s="836"/>
      <c r="S326" s="836"/>
      <c r="T326" s="836"/>
      <c r="U326" s="836"/>
      <c r="V326" s="836"/>
      <c r="W326" s="836"/>
      <c r="X326" s="836"/>
      <c r="Y326" s="836"/>
      <c r="Z326" s="836"/>
      <c r="AA326" s="836"/>
      <c r="AB326" s="836"/>
      <c r="AC326" s="836"/>
      <c r="AD326" s="836"/>
      <c r="AE326" s="836"/>
      <c r="AF326" s="836"/>
      <c r="AG326" s="836"/>
      <c r="AH326" s="836"/>
      <c r="AI326" s="836"/>
      <c r="AJ326" s="836"/>
      <c r="AK326" s="836"/>
      <c r="AL326" s="836"/>
    </row>
    <row r="327">
      <c r="A327" s="1308"/>
      <c r="B327" s="836"/>
      <c r="C327" s="836"/>
      <c r="D327" s="836"/>
      <c r="E327" s="836"/>
      <c r="F327" s="836"/>
      <c r="G327" s="836"/>
      <c r="H327" s="836"/>
      <c r="I327" s="836"/>
      <c r="J327" s="836"/>
      <c r="K327" s="836"/>
      <c r="L327" s="836"/>
      <c r="M327" s="836"/>
      <c r="N327" s="836"/>
      <c r="O327" s="836"/>
      <c r="P327" s="836"/>
      <c r="Q327" s="836"/>
      <c r="R327" s="836"/>
      <c r="S327" s="836"/>
      <c r="T327" s="836"/>
      <c r="U327" s="836"/>
      <c r="V327" s="836"/>
      <c r="W327" s="836"/>
      <c r="X327" s="836"/>
      <c r="Y327" s="836"/>
      <c r="Z327" s="836"/>
      <c r="AA327" s="836"/>
      <c r="AB327" s="836"/>
      <c r="AC327" s="836"/>
      <c r="AD327" s="836"/>
      <c r="AE327" s="836"/>
      <c r="AF327" s="836"/>
      <c r="AG327" s="836"/>
      <c r="AH327" s="836"/>
      <c r="AI327" s="836"/>
      <c r="AJ327" s="836"/>
      <c r="AK327" s="836"/>
      <c r="AL327" s="836"/>
    </row>
    <row r="328">
      <c r="A328" s="1308"/>
      <c r="B328" s="836"/>
      <c r="C328" s="836"/>
      <c r="D328" s="836"/>
      <c r="E328" s="836"/>
      <c r="F328" s="836"/>
      <c r="G328" s="836"/>
      <c r="H328" s="836"/>
      <c r="I328" s="836"/>
      <c r="J328" s="836"/>
      <c r="K328" s="836"/>
      <c r="L328" s="836"/>
      <c r="M328" s="836"/>
      <c r="N328" s="836"/>
      <c r="O328" s="836"/>
      <c r="P328" s="836"/>
      <c r="Q328" s="836"/>
      <c r="R328" s="836"/>
      <c r="S328" s="836"/>
      <c r="T328" s="836"/>
      <c r="U328" s="836"/>
      <c r="V328" s="836"/>
      <c r="W328" s="836"/>
      <c r="X328" s="836"/>
      <c r="Y328" s="836"/>
      <c r="Z328" s="836"/>
      <c r="AA328" s="836"/>
      <c r="AB328" s="836"/>
      <c r="AC328" s="836"/>
      <c r="AD328" s="836"/>
      <c r="AE328" s="836"/>
      <c r="AF328" s="836"/>
      <c r="AG328" s="836"/>
      <c r="AH328" s="836"/>
      <c r="AI328" s="836"/>
      <c r="AJ328" s="836"/>
      <c r="AK328" s="836"/>
      <c r="AL328" s="836"/>
    </row>
    <row r="329">
      <c r="A329" s="1308"/>
      <c r="B329" s="836"/>
      <c r="C329" s="836"/>
      <c r="D329" s="836"/>
      <c r="E329" s="836"/>
      <c r="F329" s="836"/>
      <c r="G329" s="836"/>
      <c r="H329" s="836"/>
      <c r="I329" s="836"/>
      <c r="J329" s="836"/>
      <c r="K329" s="836"/>
      <c r="L329" s="836"/>
      <c r="M329" s="836"/>
      <c r="N329" s="836"/>
      <c r="O329" s="836"/>
      <c r="P329" s="836"/>
      <c r="Q329" s="836"/>
      <c r="R329" s="836"/>
      <c r="S329" s="836"/>
      <c r="T329" s="836"/>
      <c r="U329" s="836"/>
      <c r="V329" s="836"/>
      <c r="W329" s="836"/>
      <c r="X329" s="836"/>
      <c r="Y329" s="836"/>
      <c r="Z329" s="836"/>
      <c r="AA329" s="836"/>
      <c r="AB329" s="836"/>
      <c r="AC329" s="836"/>
      <c r="AD329" s="836"/>
      <c r="AE329" s="836"/>
      <c r="AF329" s="836"/>
      <c r="AG329" s="836"/>
      <c r="AH329" s="836"/>
      <c r="AI329" s="836"/>
      <c r="AJ329" s="836"/>
      <c r="AK329" s="836"/>
      <c r="AL329" s="836"/>
    </row>
    <row r="330">
      <c r="A330" s="1308"/>
      <c r="B330" s="836"/>
      <c r="C330" s="836"/>
      <c r="D330" s="836"/>
      <c r="E330" s="836"/>
      <c r="F330" s="836"/>
      <c r="G330" s="836"/>
      <c r="H330" s="836"/>
      <c r="I330" s="836"/>
      <c r="J330" s="836"/>
      <c r="K330" s="836"/>
      <c r="L330" s="836"/>
      <c r="M330" s="836"/>
      <c r="N330" s="836"/>
      <c r="O330" s="836"/>
      <c r="P330" s="836"/>
      <c r="Q330" s="836"/>
      <c r="R330" s="836"/>
      <c r="S330" s="836"/>
      <c r="T330" s="836"/>
      <c r="U330" s="836"/>
      <c r="V330" s="836"/>
      <c r="W330" s="836"/>
      <c r="X330" s="836"/>
      <c r="Y330" s="836"/>
      <c r="Z330" s="836"/>
      <c r="AA330" s="836"/>
      <c r="AB330" s="836"/>
      <c r="AC330" s="836"/>
      <c r="AD330" s="836"/>
      <c r="AE330" s="836"/>
      <c r="AF330" s="836"/>
      <c r="AG330" s="836"/>
      <c r="AH330" s="836"/>
      <c r="AI330" s="836"/>
      <c r="AJ330" s="836"/>
      <c r="AK330" s="836"/>
      <c r="AL330" s="836"/>
    </row>
    <row r="331">
      <c r="A331" s="1308"/>
      <c r="B331" s="836"/>
      <c r="C331" s="836"/>
      <c r="D331" s="836"/>
      <c r="E331" s="836"/>
      <c r="F331" s="836"/>
      <c r="G331" s="836"/>
      <c r="H331" s="836"/>
      <c r="I331" s="836"/>
      <c r="J331" s="836"/>
      <c r="K331" s="836"/>
      <c r="L331" s="836"/>
      <c r="M331" s="836"/>
      <c r="N331" s="836"/>
      <c r="O331" s="836"/>
      <c r="P331" s="836"/>
      <c r="Q331" s="836"/>
      <c r="R331" s="836"/>
      <c r="S331" s="836"/>
      <c r="T331" s="836"/>
      <c r="U331" s="836"/>
      <c r="V331" s="836"/>
      <c r="W331" s="836"/>
      <c r="X331" s="836"/>
      <c r="Y331" s="836"/>
      <c r="Z331" s="836"/>
      <c r="AA331" s="836"/>
      <c r="AB331" s="836"/>
      <c r="AC331" s="836"/>
      <c r="AD331" s="836"/>
      <c r="AE331" s="836"/>
      <c r="AF331" s="836"/>
      <c r="AG331" s="836"/>
      <c r="AH331" s="836"/>
      <c r="AI331" s="836"/>
      <c r="AJ331" s="836"/>
      <c r="AK331" s="836"/>
      <c r="AL331" s="836"/>
    </row>
    <row r="332">
      <c r="A332" s="1308"/>
      <c r="B332" s="836"/>
      <c r="C332" s="836"/>
      <c r="D332" s="836"/>
      <c r="E332" s="836"/>
      <c r="F332" s="836"/>
      <c r="G332" s="836"/>
      <c r="H332" s="836"/>
      <c r="I332" s="836"/>
      <c r="J332" s="836"/>
      <c r="K332" s="836"/>
      <c r="L332" s="836"/>
      <c r="M332" s="836"/>
      <c r="N332" s="836"/>
      <c r="O332" s="836"/>
      <c r="P332" s="836"/>
      <c r="Q332" s="836"/>
      <c r="R332" s="836"/>
      <c r="S332" s="836"/>
      <c r="T332" s="836"/>
      <c r="U332" s="836"/>
      <c r="V332" s="836"/>
      <c r="W332" s="836"/>
      <c r="X332" s="836"/>
      <c r="Y332" s="836"/>
      <c r="Z332" s="836"/>
      <c r="AA332" s="836"/>
      <c r="AB332" s="836"/>
      <c r="AC332" s="836"/>
      <c r="AD332" s="836"/>
      <c r="AE332" s="836"/>
      <c r="AF332" s="836"/>
      <c r="AG332" s="836"/>
      <c r="AH332" s="836"/>
      <c r="AI332" s="836"/>
      <c r="AJ332" s="836"/>
      <c r="AK332" s="836"/>
      <c r="AL332" s="836"/>
    </row>
    <row r="333">
      <c r="A333" s="1308"/>
      <c r="B333" s="836"/>
      <c r="C333" s="836"/>
      <c r="D333" s="836"/>
      <c r="E333" s="836"/>
      <c r="F333" s="836"/>
      <c r="G333" s="836"/>
      <c r="H333" s="836"/>
      <c r="I333" s="836"/>
      <c r="J333" s="836"/>
      <c r="K333" s="836"/>
      <c r="L333" s="836"/>
      <c r="M333" s="836"/>
      <c r="N333" s="836"/>
      <c r="O333" s="836"/>
      <c r="P333" s="836"/>
      <c r="Q333" s="836"/>
      <c r="R333" s="836"/>
      <c r="S333" s="836"/>
      <c r="T333" s="836"/>
      <c r="U333" s="836"/>
      <c r="V333" s="836"/>
      <c r="W333" s="836"/>
      <c r="X333" s="836"/>
      <c r="Y333" s="836"/>
      <c r="Z333" s="836"/>
      <c r="AA333" s="836"/>
      <c r="AB333" s="836"/>
      <c r="AC333" s="836"/>
      <c r="AD333" s="836"/>
      <c r="AE333" s="836"/>
      <c r="AF333" s="836"/>
      <c r="AG333" s="836"/>
      <c r="AH333" s="836"/>
      <c r="AI333" s="836"/>
      <c r="AJ333" s="836"/>
      <c r="AK333" s="836"/>
      <c r="AL333" s="836"/>
    </row>
    <row r="334">
      <c r="A334" s="1308"/>
      <c r="B334" s="836"/>
      <c r="C334" s="836"/>
      <c r="D334" s="836"/>
      <c r="E334" s="836"/>
      <c r="F334" s="836"/>
      <c r="G334" s="836"/>
      <c r="H334" s="836"/>
      <c r="I334" s="836"/>
      <c r="J334" s="836"/>
      <c r="K334" s="836"/>
      <c r="L334" s="836"/>
      <c r="M334" s="836"/>
      <c r="N334" s="836"/>
      <c r="O334" s="836"/>
      <c r="P334" s="836"/>
      <c r="Q334" s="836"/>
      <c r="R334" s="836"/>
      <c r="S334" s="836"/>
      <c r="T334" s="836"/>
      <c r="U334" s="836"/>
      <c r="V334" s="836"/>
      <c r="W334" s="836"/>
      <c r="X334" s="836"/>
      <c r="Y334" s="836"/>
      <c r="Z334" s="836"/>
      <c r="AA334" s="836"/>
      <c r="AB334" s="836"/>
      <c r="AC334" s="836"/>
      <c r="AD334" s="836"/>
      <c r="AE334" s="836"/>
      <c r="AF334" s="836"/>
      <c r="AG334" s="836"/>
      <c r="AH334" s="836"/>
      <c r="AI334" s="836"/>
      <c r="AJ334" s="836"/>
      <c r="AK334" s="836"/>
      <c r="AL334" s="836"/>
    </row>
    <row r="335">
      <c r="A335" s="1308"/>
      <c r="B335" s="836"/>
      <c r="C335" s="836"/>
      <c r="D335" s="836"/>
      <c r="E335" s="836"/>
      <c r="F335" s="836"/>
      <c r="G335" s="836"/>
      <c r="H335" s="836"/>
      <c r="I335" s="836"/>
      <c r="J335" s="836"/>
      <c r="K335" s="836"/>
      <c r="L335" s="836"/>
      <c r="M335" s="836"/>
      <c r="N335" s="836"/>
      <c r="O335" s="836"/>
      <c r="P335" s="836"/>
      <c r="Q335" s="836"/>
      <c r="R335" s="836"/>
      <c r="S335" s="836"/>
      <c r="T335" s="836"/>
      <c r="U335" s="836"/>
      <c r="V335" s="836"/>
      <c r="W335" s="836"/>
      <c r="X335" s="836"/>
      <c r="Y335" s="836"/>
      <c r="Z335" s="836"/>
      <c r="AA335" s="836"/>
      <c r="AB335" s="836"/>
      <c r="AC335" s="836"/>
      <c r="AD335" s="836"/>
      <c r="AE335" s="836"/>
      <c r="AF335" s="836"/>
      <c r="AG335" s="836"/>
      <c r="AH335" s="836"/>
      <c r="AI335" s="836"/>
      <c r="AJ335" s="836"/>
      <c r="AK335" s="836"/>
      <c r="AL335" s="836"/>
    </row>
    <row r="336">
      <c r="A336" s="1308"/>
      <c r="B336" s="836"/>
      <c r="C336" s="836"/>
      <c r="D336" s="836"/>
      <c r="E336" s="836"/>
      <c r="F336" s="836"/>
      <c r="G336" s="836"/>
      <c r="H336" s="836"/>
      <c r="I336" s="836"/>
      <c r="J336" s="836"/>
      <c r="K336" s="836"/>
      <c r="L336" s="836"/>
      <c r="M336" s="836"/>
      <c r="N336" s="836"/>
      <c r="O336" s="836"/>
      <c r="P336" s="836"/>
      <c r="Q336" s="836"/>
      <c r="R336" s="836"/>
      <c r="S336" s="836"/>
      <c r="T336" s="836"/>
      <c r="U336" s="836"/>
      <c r="V336" s="836"/>
      <c r="W336" s="836"/>
      <c r="X336" s="836"/>
      <c r="Y336" s="836"/>
      <c r="Z336" s="836"/>
      <c r="AA336" s="836"/>
      <c r="AB336" s="836"/>
      <c r="AC336" s="836"/>
      <c r="AD336" s="836"/>
      <c r="AE336" s="836"/>
      <c r="AF336" s="836"/>
      <c r="AG336" s="836"/>
      <c r="AH336" s="836"/>
      <c r="AI336" s="836"/>
      <c r="AJ336" s="836"/>
      <c r="AK336" s="836"/>
      <c r="AL336" s="836"/>
    </row>
    <row r="337">
      <c r="A337" s="1308"/>
      <c r="B337" s="836"/>
      <c r="C337" s="836"/>
      <c r="D337" s="836"/>
      <c r="E337" s="836"/>
      <c r="F337" s="836"/>
      <c r="G337" s="836"/>
      <c r="H337" s="836"/>
      <c r="I337" s="836"/>
      <c r="J337" s="836"/>
      <c r="K337" s="836"/>
      <c r="L337" s="836"/>
      <c r="M337" s="836"/>
      <c r="N337" s="836"/>
      <c r="O337" s="836"/>
      <c r="P337" s="836"/>
      <c r="Q337" s="836"/>
      <c r="R337" s="836"/>
      <c r="S337" s="836"/>
      <c r="T337" s="836"/>
      <c r="U337" s="836"/>
      <c r="V337" s="836"/>
      <c r="W337" s="836"/>
      <c r="X337" s="836"/>
      <c r="Y337" s="836"/>
      <c r="Z337" s="836"/>
      <c r="AA337" s="836"/>
      <c r="AB337" s="836"/>
      <c r="AC337" s="836"/>
      <c r="AD337" s="836"/>
      <c r="AE337" s="836"/>
      <c r="AF337" s="836"/>
      <c r="AG337" s="836"/>
      <c r="AH337" s="836"/>
      <c r="AI337" s="836"/>
      <c r="AJ337" s="836"/>
      <c r="AK337" s="836"/>
      <c r="AL337" s="836"/>
    </row>
    <row r="338">
      <c r="A338" s="1308"/>
      <c r="B338" s="836"/>
      <c r="C338" s="836"/>
      <c r="D338" s="836"/>
      <c r="E338" s="836"/>
      <c r="F338" s="836"/>
      <c r="G338" s="836"/>
      <c r="H338" s="836"/>
      <c r="I338" s="836"/>
      <c r="J338" s="836"/>
      <c r="K338" s="836"/>
      <c r="L338" s="836"/>
      <c r="M338" s="836"/>
      <c r="N338" s="836"/>
      <c r="O338" s="836"/>
      <c r="P338" s="836"/>
      <c r="Q338" s="836"/>
      <c r="R338" s="836"/>
      <c r="S338" s="836"/>
      <c r="T338" s="836"/>
      <c r="U338" s="836"/>
      <c r="V338" s="836"/>
      <c r="W338" s="836"/>
      <c r="X338" s="836"/>
      <c r="Y338" s="836"/>
      <c r="Z338" s="836"/>
      <c r="AA338" s="836"/>
      <c r="AB338" s="836"/>
      <c r="AC338" s="836"/>
      <c r="AD338" s="836"/>
      <c r="AE338" s="836"/>
      <c r="AF338" s="836"/>
      <c r="AG338" s="836"/>
      <c r="AH338" s="836"/>
      <c r="AI338" s="836"/>
      <c r="AJ338" s="836"/>
      <c r="AK338" s="836"/>
      <c r="AL338" s="836"/>
    </row>
    <row r="339">
      <c r="A339" s="1308"/>
      <c r="B339" s="836"/>
      <c r="C339" s="836"/>
      <c r="D339" s="836"/>
      <c r="E339" s="836"/>
      <c r="F339" s="836"/>
      <c r="G339" s="836"/>
      <c r="H339" s="836"/>
      <c r="I339" s="836"/>
      <c r="J339" s="836"/>
      <c r="K339" s="836"/>
      <c r="L339" s="836"/>
      <c r="M339" s="836"/>
      <c r="N339" s="836"/>
      <c r="O339" s="836"/>
      <c r="P339" s="836"/>
      <c r="Q339" s="836"/>
      <c r="R339" s="836"/>
      <c r="S339" s="836"/>
      <c r="T339" s="836"/>
      <c r="U339" s="836"/>
      <c r="V339" s="836"/>
      <c r="W339" s="836"/>
      <c r="X339" s="836"/>
      <c r="Y339" s="836"/>
      <c r="Z339" s="836"/>
      <c r="AA339" s="836"/>
      <c r="AB339" s="836"/>
      <c r="AC339" s="836"/>
      <c r="AD339" s="836"/>
      <c r="AE339" s="836"/>
      <c r="AF339" s="836"/>
      <c r="AG339" s="836"/>
      <c r="AH339" s="836"/>
      <c r="AI339" s="836"/>
      <c r="AJ339" s="836"/>
      <c r="AK339" s="836"/>
      <c r="AL339" s="836"/>
    </row>
    <row r="340">
      <c r="A340" s="1308"/>
      <c r="B340" s="836"/>
      <c r="C340" s="836"/>
      <c r="D340" s="836"/>
      <c r="E340" s="836"/>
      <c r="F340" s="836"/>
      <c r="G340" s="836"/>
      <c r="H340" s="836"/>
      <c r="I340" s="836"/>
      <c r="J340" s="836"/>
      <c r="K340" s="836"/>
      <c r="L340" s="836"/>
      <c r="M340" s="836"/>
      <c r="N340" s="836"/>
      <c r="O340" s="836"/>
      <c r="P340" s="836"/>
      <c r="Q340" s="836"/>
      <c r="R340" s="836"/>
      <c r="S340" s="836"/>
      <c r="T340" s="836"/>
      <c r="U340" s="836"/>
      <c r="V340" s="836"/>
      <c r="W340" s="836"/>
      <c r="X340" s="836"/>
      <c r="Y340" s="836"/>
      <c r="Z340" s="836"/>
      <c r="AA340" s="836"/>
      <c r="AB340" s="836"/>
      <c r="AC340" s="836"/>
      <c r="AD340" s="836"/>
      <c r="AE340" s="836"/>
      <c r="AF340" s="836"/>
      <c r="AG340" s="836"/>
      <c r="AH340" s="836"/>
      <c r="AI340" s="836"/>
      <c r="AJ340" s="836"/>
      <c r="AK340" s="836"/>
      <c r="AL340" s="836"/>
    </row>
    <row r="341">
      <c r="A341" s="1308"/>
      <c r="B341" s="836"/>
      <c r="C341" s="836"/>
      <c r="D341" s="836"/>
      <c r="E341" s="836"/>
      <c r="F341" s="836"/>
      <c r="G341" s="836"/>
      <c r="H341" s="836"/>
      <c r="I341" s="836"/>
      <c r="J341" s="836"/>
      <c r="K341" s="836"/>
      <c r="L341" s="836"/>
      <c r="M341" s="836"/>
      <c r="N341" s="836"/>
      <c r="O341" s="836"/>
      <c r="P341" s="836"/>
      <c r="Q341" s="836"/>
      <c r="R341" s="836"/>
      <c r="S341" s="836"/>
      <c r="T341" s="836"/>
      <c r="U341" s="836"/>
      <c r="V341" s="836"/>
      <c r="W341" s="836"/>
      <c r="X341" s="836"/>
      <c r="Y341" s="836"/>
      <c r="Z341" s="836"/>
      <c r="AA341" s="836"/>
      <c r="AB341" s="836"/>
      <c r="AC341" s="836"/>
      <c r="AD341" s="836"/>
      <c r="AE341" s="836"/>
      <c r="AF341" s="836"/>
      <c r="AG341" s="836"/>
      <c r="AH341" s="836"/>
      <c r="AI341" s="836"/>
      <c r="AJ341" s="836"/>
      <c r="AK341" s="836"/>
      <c r="AL341" s="836"/>
    </row>
    <row r="342">
      <c r="A342" s="1308"/>
      <c r="B342" s="836"/>
      <c r="C342" s="836"/>
      <c r="D342" s="836"/>
      <c r="E342" s="836"/>
      <c r="F342" s="836"/>
      <c r="G342" s="836"/>
      <c r="H342" s="836"/>
      <c r="I342" s="836"/>
      <c r="J342" s="836"/>
      <c r="K342" s="836"/>
      <c r="L342" s="836"/>
      <c r="M342" s="836"/>
      <c r="N342" s="836"/>
      <c r="O342" s="836"/>
      <c r="P342" s="836"/>
      <c r="Q342" s="836"/>
      <c r="R342" s="836"/>
      <c r="S342" s="836"/>
      <c r="T342" s="836"/>
      <c r="U342" s="836"/>
      <c r="V342" s="836"/>
      <c r="W342" s="836"/>
      <c r="X342" s="836"/>
      <c r="Y342" s="836"/>
      <c r="Z342" s="836"/>
      <c r="AA342" s="836"/>
      <c r="AB342" s="836"/>
      <c r="AC342" s="836"/>
      <c r="AD342" s="836"/>
      <c r="AE342" s="836"/>
      <c r="AF342" s="836"/>
      <c r="AG342" s="836"/>
      <c r="AH342" s="836"/>
      <c r="AI342" s="836"/>
      <c r="AJ342" s="836"/>
      <c r="AK342" s="836"/>
      <c r="AL342" s="836"/>
    </row>
    <row r="343">
      <c r="A343" s="1308"/>
      <c r="B343" s="836"/>
      <c r="C343" s="836"/>
      <c r="D343" s="836"/>
      <c r="E343" s="836"/>
      <c r="F343" s="836"/>
      <c r="G343" s="836"/>
      <c r="H343" s="836"/>
      <c r="I343" s="836"/>
      <c r="J343" s="836"/>
      <c r="K343" s="836"/>
      <c r="L343" s="836"/>
      <c r="M343" s="836"/>
      <c r="N343" s="836"/>
      <c r="O343" s="836"/>
      <c r="P343" s="836"/>
      <c r="Q343" s="836"/>
      <c r="R343" s="836"/>
      <c r="S343" s="836"/>
      <c r="T343" s="836"/>
      <c r="U343" s="836"/>
      <c r="V343" s="836"/>
      <c r="W343" s="836"/>
      <c r="X343" s="836"/>
      <c r="Y343" s="836"/>
      <c r="Z343" s="836"/>
      <c r="AA343" s="836"/>
      <c r="AB343" s="836"/>
      <c r="AC343" s="836"/>
      <c r="AD343" s="836"/>
      <c r="AE343" s="836"/>
      <c r="AF343" s="836"/>
      <c r="AG343" s="836"/>
      <c r="AH343" s="836"/>
      <c r="AI343" s="836"/>
      <c r="AJ343" s="836"/>
      <c r="AK343" s="836"/>
      <c r="AL343" s="836"/>
    </row>
    <row r="344">
      <c r="A344" s="1308"/>
      <c r="B344" s="836"/>
      <c r="C344" s="836"/>
      <c r="D344" s="836"/>
      <c r="E344" s="836"/>
      <c r="F344" s="836"/>
      <c r="G344" s="836"/>
      <c r="H344" s="836"/>
      <c r="I344" s="836"/>
      <c r="J344" s="836"/>
      <c r="K344" s="836"/>
      <c r="L344" s="836"/>
      <c r="M344" s="836"/>
      <c r="N344" s="836"/>
      <c r="O344" s="836"/>
      <c r="P344" s="836"/>
      <c r="Q344" s="836"/>
      <c r="R344" s="836"/>
      <c r="S344" s="836"/>
      <c r="T344" s="836"/>
      <c r="U344" s="836"/>
      <c r="V344" s="836"/>
      <c r="W344" s="836"/>
      <c r="X344" s="836"/>
      <c r="Y344" s="836"/>
      <c r="Z344" s="836"/>
      <c r="AA344" s="836"/>
      <c r="AB344" s="836"/>
      <c r="AC344" s="836"/>
      <c r="AD344" s="836"/>
      <c r="AE344" s="836"/>
      <c r="AF344" s="836"/>
      <c r="AG344" s="836"/>
      <c r="AH344" s="836"/>
      <c r="AI344" s="836"/>
      <c r="AJ344" s="836"/>
      <c r="AK344" s="836"/>
      <c r="AL344" s="836"/>
    </row>
    <row r="345">
      <c r="A345" s="1308"/>
      <c r="B345" s="836"/>
      <c r="C345" s="836"/>
      <c r="D345" s="836"/>
      <c r="E345" s="836"/>
      <c r="F345" s="836"/>
      <c r="G345" s="836"/>
      <c r="H345" s="836"/>
      <c r="I345" s="836"/>
      <c r="J345" s="836"/>
      <c r="K345" s="836"/>
      <c r="L345" s="836"/>
      <c r="M345" s="836"/>
      <c r="N345" s="836"/>
      <c r="O345" s="836"/>
      <c r="P345" s="836"/>
      <c r="Q345" s="836"/>
      <c r="R345" s="836"/>
      <c r="S345" s="836"/>
      <c r="T345" s="836"/>
      <c r="U345" s="836"/>
      <c r="V345" s="836"/>
      <c r="W345" s="836"/>
      <c r="X345" s="836"/>
      <c r="Y345" s="836"/>
      <c r="Z345" s="836"/>
      <c r="AA345" s="836"/>
      <c r="AB345" s="836"/>
      <c r="AC345" s="836"/>
      <c r="AD345" s="836"/>
      <c r="AE345" s="836"/>
      <c r="AF345" s="836"/>
      <c r="AG345" s="836"/>
      <c r="AH345" s="836"/>
      <c r="AI345" s="836"/>
      <c r="AJ345" s="836"/>
      <c r="AK345" s="836"/>
      <c r="AL345" s="836"/>
    </row>
    <row r="346">
      <c r="A346" s="1308"/>
      <c r="B346" s="836"/>
      <c r="C346" s="836"/>
      <c r="D346" s="836"/>
      <c r="E346" s="836"/>
      <c r="F346" s="836"/>
      <c r="G346" s="836"/>
      <c r="H346" s="836"/>
      <c r="I346" s="836"/>
      <c r="J346" s="836"/>
      <c r="K346" s="836"/>
      <c r="L346" s="836"/>
      <c r="M346" s="836"/>
      <c r="N346" s="836"/>
      <c r="O346" s="836"/>
      <c r="P346" s="836"/>
      <c r="Q346" s="836"/>
      <c r="R346" s="836"/>
      <c r="S346" s="836"/>
      <c r="T346" s="836"/>
      <c r="U346" s="836"/>
      <c r="V346" s="836"/>
      <c r="W346" s="836"/>
      <c r="X346" s="836"/>
      <c r="Y346" s="836"/>
      <c r="Z346" s="836"/>
      <c r="AA346" s="836"/>
      <c r="AB346" s="836"/>
      <c r="AC346" s="836"/>
      <c r="AD346" s="836"/>
      <c r="AE346" s="836"/>
      <c r="AF346" s="836"/>
      <c r="AG346" s="836"/>
      <c r="AH346" s="836"/>
      <c r="AI346" s="836"/>
      <c r="AJ346" s="836"/>
      <c r="AK346" s="836"/>
      <c r="AL346" s="836"/>
    </row>
    <row r="347">
      <c r="A347" s="1308"/>
      <c r="B347" s="836"/>
      <c r="C347" s="836"/>
      <c r="D347" s="836"/>
      <c r="E347" s="836"/>
      <c r="F347" s="836"/>
      <c r="G347" s="836"/>
      <c r="H347" s="836"/>
      <c r="I347" s="836"/>
      <c r="J347" s="836"/>
      <c r="K347" s="836"/>
      <c r="L347" s="836"/>
      <c r="M347" s="836"/>
      <c r="N347" s="836"/>
      <c r="O347" s="836"/>
      <c r="P347" s="836"/>
      <c r="Q347" s="836"/>
      <c r="R347" s="836"/>
      <c r="S347" s="836"/>
      <c r="T347" s="836"/>
      <c r="U347" s="836"/>
      <c r="V347" s="836"/>
      <c r="W347" s="836"/>
      <c r="X347" s="836"/>
      <c r="Y347" s="836"/>
      <c r="Z347" s="836"/>
      <c r="AA347" s="836"/>
      <c r="AB347" s="836"/>
      <c r="AC347" s="836"/>
      <c r="AD347" s="836"/>
      <c r="AE347" s="836"/>
      <c r="AF347" s="836"/>
      <c r="AG347" s="836"/>
      <c r="AH347" s="836"/>
      <c r="AI347" s="836"/>
      <c r="AJ347" s="836"/>
      <c r="AK347" s="836"/>
      <c r="AL347" s="836"/>
    </row>
    <row r="348">
      <c r="A348" s="1308"/>
      <c r="B348" s="836"/>
      <c r="C348" s="836"/>
      <c r="D348" s="836"/>
      <c r="E348" s="836"/>
      <c r="F348" s="836"/>
      <c r="G348" s="836"/>
      <c r="H348" s="836"/>
      <c r="I348" s="836"/>
      <c r="J348" s="836"/>
      <c r="K348" s="836"/>
      <c r="L348" s="836"/>
      <c r="M348" s="836"/>
      <c r="N348" s="836"/>
      <c r="O348" s="836"/>
      <c r="P348" s="836"/>
      <c r="Q348" s="836"/>
      <c r="R348" s="836"/>
      <c r="S348" s="836"/>
      <c r="T348" s="836"/>
      <c r="U348" s="836"/>
      <c r="V348" s="836"/>
      <c r="W348" s="836"/>
      <c r="X348" s="836"/>
      <c r="Y348" s="836"/>
      <c r="Z348" s="836"/>
      <c r="AA348" s="836"/>
      <c r="AB348" s="836"/>
      <c r="AC348" s="836"/>
      <c r="AD348" s="836"/>
      <c r="AE348" s="836"/>
      <c r="AF348" s="836"/>
      <c r="AG348" s="836"/>
      <c r="AH348" s="836"/>
      <c r="AI348" s="836"/>
      <c r="AJ348" s="836"/>
      <c r="AK348" s="836"/>
      <c r="AL348" s="836"/>
    </row>
    <row r="349">
      <c r="A349" s="1308"/>
      <c r="B349" s="836"/>
      <c r="C349" s="836"/>
      <c r="D349" s="836"/>
      <c r="E349" s="836"/>
      <c r="F349" s="836"/>
      <c r="G349" s="836"/>
      <c r="H349" s="836"/>
      <c r="I349" s="836"/>
      <c r="J349" s="836"/>
      <c r="K349" s="836"/>
      <c r="L349" s="836"/>
      <c r="M349" s="836"/>
      <c r="N349" s="836"/>
      <c r="O349" s="836"/>
      <c r="P349" s="836"/>
      <c r="Q349" s="836"/>
      <c r="R349" s="836"/>
      <c r="S349" s="836"/>
      <c r="T349" s="836"/>
      <c r="U349" s="836"/>
      <c r="V349" s="836"/>
      <c r="W349" s="836"/>
      <c r="X349" s="836"/>
      <c r="Y349" s="836"/>
      <c r="Z349" s="836"/>
      <c r="AA349" s="836"/>
      <c r="AB349" s="836"/>
      <c r="AC349" s="836"/>
      <c r="AD349" s="836"/>
      <c r="AE349" s="836"/>
      <c r="AF349" s="836"/>
      <c r="AG349" s="836"/>
      <c r="AH349" s="836"/>
      <c r="AI349" s="836"/>
      <c r="AJ349" s="836"/>
      <c r="AK349" s="836"/>
      <c r="AL349" s="836"/>
    </row>
    <row r="350">
      <c r="A350" s="1308"/>
      <c r="B350" s="836"/>
      <c r="C350" s="836"/>
      <c r="D350" s="836"/>
      <c r="E350" s="836"/>
      <c r="F350" s="836"/>
      <c r="G350" s="836"/>
      <c r="H350" s="836"/>
      <c r="I350" s="836"/>
      <c r="J350" s="836"/>
      <c r="K350" s="836"/>
      <c r="L350" s="836"/>
      <c r="M350" s="836"/>
      <c r="N350" s="836"/>
      <c r="O350" s="836"/>
      <c r="P350" s="836"/>
      <c r="Q350" s="836"/>
      <c r="R350" s="836"/>
      <c r="S350" s="836"/>
      <c r="T350" s="836"/>
      <c r="U350" s="836"/>
      <c r="V350" s="836"/>
      <c r="W350" s="836"/>
      <c r="X350" s="836"/>
      <c r="Y350" s="836"/>
      <c r="Z350" s="836"/>
      <c r="AA350" s="836"/>
      <c r="AB350" s="836"/>
      <c r="AC350" s="836"/>
      <c r="AD350" s="836"/>
      <c r="AE350" s="836"/>
      <c r="AF350" s="836"/>
      <c r="AG350" s="836"/>
      <c r="AH350" s="836"/>
      <c r="AI350" s="836"/>
      <c r="AJ350" s="836"/>
      <c r="AK350" s="836"/>
      <c r="AL350" s="836"/>
    </row>
    <row r="351">
      <c r="A351" s="1308"/>
      <c r="B351" s="836"/>
      <c r="C351" s="836"/>
      <c r="D351" s="836"/>
      <c r="E351" s="836"/>
      <c r="F351" s="836"/>
      <c r="G351" s="836"/>
      <c r="H351" s="836"/>
      <c r="I351" s="836"/>
      <c r="J351" s="836"/>
      <c r="K351" s="836"/>
      <c r="L351" s="836"/>
      <c r="M351" s="836"/>
      <c r="N351" s="836"/>
      <c r="O351" s="836"/>
      <c r="P351" s="836"/>
      <c r="Q351" s="836"/>
      <c r="R351" s="836"/>
      <c r="S351" s="836"/>
      <c r="T351" s="836"/>
      <c r="U351" s="836"/>
      <c r="V351" s="836"/>
      <c r="W351" s="836"/>
      <c r="X351" s="836"/>
      <c r="Y351" s="836"/>
      <c r="Z351" s="836"/>
      <c r="AA351" s="836"/>
      <c r="AB351" s="836"/>
      <c r="AC351" s="836"/>
      <c r="AD351" s="836"/>
      <c r="AE351" s="836"/>
      <c r="AF351" s="836"/>
      <c r="AG351" s="836"/>
      <c r="AH351" s="836"/>
      <c r="AI351" s="836"/>
      <c r="AJ351" s="836"/>
      <c r="AK351" s="836"/>
      <c r="AL351" s="836"/>
    </row>
    <row r="352">
      <c r="A352" s="1308"/>
      <c r="B352" s="836"/>
      <c r="C352" s="836"/>
      <c r="D352" s="836"/>
      <c r="E352" s="836"/>
      <c r="F352" s="836"/>
      <c r="G352" s="836"/>
      <c r="H352" s="836"/>
      <c r="I352" s="836"/>
      <c r="J352" s="836"/>
      <c r="K352" s="836"/>
      <c r="L352" s="836"/>
      <c r="M352" s="836"/>
      <c r="N352" s="836"/>
      <c r="O352" s="836"/>
      <c r="P352" s="836"/>
      <c r="Q352" s="836"/>
      <c r="R352" s="836"/>
      <c r="S352" s="836"/>
      <c r="T352" s="836"/>
      <c r="U352" s="836"/>
      <c r="V352" s="836"/>
      <c r="W352" s="836"/>
      <c r="X352" s="836"/>
      <c r="Y352" s="836"/>
      <c r="Z352" s="836"/>
      <c r="AA352" s="836"/>
      <c r="AB352" s="836"/>
      <c r="AC352" s="836"/>
      <c r="AD352" s="836"/>
      <c r="AE352" s="836"/>
      <c r="AF352" s="836"/>
      <c r="AG352" s="836"/>
      <c r="AH352" s="836"/>
      <c r="AI352" s="836"/>
      <c r="AJ352" s="836"/>
      <c r="AK352" s="836"/>
      <c r="AL352" s="836"/>
    </row>
    <row r="353">
      <c r="A353" s="1308"/>
      <c r="B353" s="836"/>
      <c r="C353" s="836"/>
      <c r="D353" s="836"/>
      <c r="E353" s="836"/>
      <c r="F353" s="836"/>
      <c r="G353" s="836"/>
      <c r="H353" s="836"/>
      <c r="I353" s="836"/>
      <c r="J353" s="836"/>
      <c r="K353" s="836"/>
      <c r="L353" s="836"/>
      <c r="M353" s="836"/>
      <c r="N353" s="836"/>
      <c r="O353" s="836"/>
      <c r="P353" s="836"/>
      <c r="Q353" s="836"/>
      <c r="R353" s="836"/>
      <c r="S353" s="836"/>
      <c r="T353" s="836"/>
      <c r="U353" s="836"/>
      <c r="V353" s="836"/>
      <c r="W353" s="836"/>
      <c r="X353" s="836"/>
      <c r="Y353" s="836"/>
      <c r="Z353" s="836"/>
      <c r="AA353" s="836"/>
      <c r="AB353" s="836"/>
      <c r="AC353" s="836"/>
      <c r="AD353" s="836"/>
      <c r="AE353" s="836"/>
      <c r="AF353" s="836"/>
      <c r="AG353" s="836"/>
      <c r="AH353" s="836"/>
      <c r="AI353" s="836"/>
      <c r="AJ353" s="836"/>
      <c r="AK353" s="836"/>
      <c r="AL353" s="836"/>
    </row>
    <row r="354">
      <c r="A354" s="1308"/>
      <c r="B354" s="836"/>
      <c r="C354" s="836"/>
      <c r="D354" s="836"/>
      <c r="E354" s="836"/>
      <c r="F354" s="836"/>
      <c r="G354" s="836"/>
      <c r="H354" s="836"/>
      <c r="I354" s="836"/>
      <c r="J354" s="836"/>
      <c r="K354" s="836"/>
      <c r="L354" s="836"/>
      <c r="M354" s="836"/>
      <c r="N354" s="836"/>
      <c r="O354" s="836"/>
      <c r="P354" s="836"/>
      <c r="Q354" s="836"/>
      <c r="R354" s="836"/>
      <c r="S354" s="836"/>
      <c r="T354" s="836"/>
      <c r="U354" s="836"/>
      <c r="V354" s="836"/>
      <c r="W354" s="836"/>
      <c r="X354" s="836"/>
      <c r="Y354" s="836"/>
      <c r="Z354" s="836"/>
      <c r="AA354" s="836"/>
      <c r="AB354" s="836"/>
      <c r="AC354" s="836"/>
      <c r="AD354" s="836"/>
      <c r="AE354" s="836"/>
      <c r="AF354" s="836"/>
      <c r="AG354" s="836"/>
      <c r="AH354" s="836"/>
      <c r="AI354" s="836"/>
      <c r="AJ354" s="836"/>
      <c r="AK354" s="836"/>
      <c r="AL354" s="836"/>
    </row>
    <row r="355">
      <c r="A355" s="1308"/>
      <c r="B355" s="836"/>
      <c r="C355" s="836"/>
      <c r="D355" s="836"/>
      <c r="E355" s="836"/>
      <c r="F355" s="836"/>
      <c r="G355" s="836"/>
      <c r="H355" s="836"/>
      <c r="I355" s="836"/>
      <c r="J355" s="836"/>
      <c r="K355" s="836"/>
      <c r="L355" s="836"/>
      <c r="M355" s="836"/>
      <c r="N355" s="836"/>
      <c r="O355" s="836"/>
      <c r="P355" s="836"/>
      <c r="Q355" s="836"/>
      <c r="R355" s="836"/>
      <c r="S355" s="836"/>
      <c r="T355" s="836"/>
      <c r="U355" s="836"/>
      <c r="V355" s="836"/>
      <c r="W355" s="836"/>
      <c r="X355" s="836"/>
      <c r="Y355" s="836"/>
      <c r="Z355" s="836"/>
      <c r="AA355" s="836"/>
      <c r="AB355" s="836"/>
      <c r="AC355" s="836"/>
      <c r="AD355" s="836"/>
      <c r="AE355" s="836"/>
      <c r="AF355" s="836"/>
      <c r="AG355" s="836"/>
      <c r="AH355" s="836"/>
      <c r="AI355" s="836"/>
      <c r="AJ355" s="836"/>
      <c r="AK355" s="836"/>
      <c r="AL355" s="836"/>
    </row>
    <row r="356">
      <c r="A356" s="1308"/>
      <c r="B356" s="836"/>
      <c r="C356" s="836"/>
      <c r="D356" s="836"/>
      <c r="E356" s="836"/>
      <c r="F356" s="836"/>
      <c r="G356" s="836"/>
      <c r="H356" s="836"/>
      <c r="I356" s="836"/>
      <c r="J356" s="836"/>
      <c r="K356" s="836"/>
      <c r="L356" s="836"/>
      <c r="M356" s="836"/>
      <c r="N356" s="836"/>
      <c r="O356" s="836"/>
      <c r="P356" s="836"/>
      <c r="Q356" s="836"/>
      <c r="R356" s="836"/>
      <c r="S356" s="836"/>
      <c r="T356" s="836"/>
      <c r="U356" s="836"/>
      <c r="V356" s="836"/>
      <c r="W356" s="836"/>
      <c r="X356" s="836"/>
      <c r="Y356" s="836"/>
      <c r="Z356" s="836"/>
      <c r="AA356" s="836"/>
      <c r="AB356" s="836"/>
      <c r="AC356" s="836"/>
      <c r="AD356" s="836"/>
      <c r="AE356" s="836"/>
      <c r="AF356" s="836"/>
      <c r="AG356" s="836"/>
      <c r="AH356" s="836"/>
      <c r="AI356" s="836"/>
      <c r="AJ356" s="836"/>
      <c r="AK356" s="836"/>
      <c r="AL356" s="836"/>
    </row>
    <row r="357">
      <c r="A357" s="1308"/>
      <c r="B357" s="836"/>
      <c r="C357" s="836"/>
      <c r="D357" s="836"/>
      <c r="E357" s="836"/>
      <c r="F357" s="836"/>
      <c r="G357" s="836"/>
      <c r="H357" s="836"/>
      <c r="I357" s="836"/>
      <c r="J357" s="836"/>
      <c r="K357" s="836"/>
      <c r="L357" s="836"/>
      <c r="M357" s="836"/>
      <c r="N357" s="836"/>
      <c r="O357" s="836"/>
      <c r="P357" s="836"/>
      <c r="Q357" s="836"/>
      <c r="R357" s="836"/>
      <c r="S357" s="836"/>
      <c r="T357" s="836"/>
      <c r="U357" s="836"/>
      <c r="V357" s="836"/>
      <c r="W357" s="836"/>
      <c r="X357" s="836"/>
      <c r="Y357" s="836"/>
      <c r="Z357" s="836"/>
      <c r="AA357" s="836"/>
      <c r="AB357" s="836"/>
      <c r="AC357" s="836"/>
      <c r="AD357" s="836"/>
      <c r="AE357" s="836"/>
      <c r="AF357" s="836"/>
      <c r="AG357" s="836"/>
      <c r="AH357" s="836"/>
      <c r="AI357" s="836"/>
      <c r="AJ357" s="836"/>
      <c r="AK357" s="836"/>
      <c r="AL357" s="836"/>
    </row>
    <row r="358">
      <c r="A358" s="1308"/>
      <c r="B358" s="836"/>
      <c r="C358" s="836"/>
      <c r="D358" s="836"/>
      <c r="E358" s="836"/>
      <c r="F358" s="836"/>
      <c r="G358" s="836"/>
      <c r="H358" s="836"/>
      <c r="I358" s="836"/>
      <c r="J358" s="836"/>
      <c r="K358" s="836"/>
      <c r="L358" s="836"/>
      <c r="M358" s="836"/>
      <c r="N358" s="836"/>
      <c r="O358" s="836"/>
      <c r="P358" s="836"/>
      <c r="Q358" s="836"/>
      <c r="R358" s="836"/>
      <c r="S358" s="836"/>
      <c r="T358" s="836"/>
      <c r="U358" s="836"/>
      <c r="V358" s="836"/>
      <c r="W358" s="836"/>
      <c r="X358" s="836"/>
      <c r="Y358" s="836"/>
      <c r="Z358" s="836"/>
      <c r="AA358" s="836"/>
      <c r="AB358" s="836"/>
      <c r="AC358" s="836"/>
      <c r="AD358" s="836"/>
      <c r="AE358" s="836"/>
      <c r="AF358" s="836"/>
      <c r="AG358" s="836"/>
      <c r="AH358" s="836"/>
      <c r="AI358" s="836"/>
      <c r="AJ358" s="836"/>
      <c r="AK358" s="836"/>
      <c r="AL358" s="836"/>
    </row>
    <row r="359">
      <c r="A359" s="1308"/>
      <c r="B359" s="836"/>
      <c r="C359" s="836"/>
      <c r="D359" s="836"/>
      <c r="E359" s="836"/>
      <c r="F359" s="836"/>
      <c r="G359" s="836"/>
      <c r="H359" s="836"/>
      <c r="I359" s="836"/>
      <c r="J359" s="836"/>
      <c r="K359" s="836"/>
      <c r="L359" s="836"/>
      <c r="M359" s="836"/>
      <c r="N359" s="836"/>
      <c r="O359" s="836"/>
      <c r="P359" s="836"/>
      <c r="Q359" s="836"/>
      <c r="R359" s="836"/>
      <c r="S359" s="836"/>
      <c r="T359" s="836"/>
      <c r="U359" s="836"/>
      <c r="V359" s="836"/>
      <c r="W359" s="836"/>
      <c r="X359" s="836"/>
      <c r="Y359" s="836"/>
      <c r="Z359" s="836"/>
      <c r="AA359" s="836"/>
      <c r="AB359" s="836"/>
      <c r="AC359" s="836"/>
      <c r="AD359" s="836"/>
      <c r="AE359" s="836"/>
      <c r="AF359" s="836"/>
      <c r="AG359" s="836"/>
      <c r="AH359" s="836"/>
      <c r="AI359" s="836"/>
      <c r="AJ359" s="836"/>
      <c r="AK359" s="836"/>
      <c r="AL359" s="836"/>
    </row>
    <row r="360">
      <c r="A360" s="1308"/>
      <c r="B360" s="836"/>
      <c r="C360" s="836"/>
      <c r="D360" s="836"/>
      <c r="E360" s="836"/>
      <c r="F360" s="836"/>
      <c r="G360" s="836"/>
      <c r="H360" s="836"/>
      <c r="I360" s="836"/>
      <c r="J360" s="836"/>
      <c r="K360" s="836"/>
      <c r="L360" s="836"/>
      <c r="M360" s="836"/>
      <c r="N360" s="836"/>
      <c r="O360" s="836"/>
      <c r="P360" s="836"/>
      <c r="Q360" s="836"/>
      <c r="R360" s="836"/>
      <c r="S360" s="836"/>
      <c r="T360" s="836"/>
      <c r="U360" s="836"/>
      <c r="V360" s="836"/>
      <c r="W360" s="836"/>
      <c r="X360" s="836"/>
      <c r="Y360" s="836"/>
      <c r="Z360" s="836"/>
      <c r="AA360" s="836"/>
      <c r="AB360" s="836"/>
      <c r="AC360" s="836"/>
      <c r="AD360" s="836"/>
      <c r="AE360" s="836"/>
      <c r="AF360" s="836"/>
      <c r="AG360" s="836"/>
      <c r="AH360" s="836"/>
      <c r="AI360" s="836"/>
      <c r="AJ360" s="836"/>
      <c r="AK360" s="836"/>
      <c r="AL360" s="836"/>
    </row>
    <row r="361">
      <c r="A361" s="1308"/>
      <c r="B361" s="836"/>
      <c r="C361" s="836"/>
      <c r="D361" s="836"/>
      <c r="E361" s="836"/>
      <c r="F361" s="836"/>
      <c r="G361" s="836"/>
      <c r="H361" s="836"/>
      <c r="I361" s="836"/>
      <c r="J361" s="836"/>
      <c r="K361" s="836"/>
      <c r="L361" s="836"/>
      <c r="M361" s="836"/>
      <c r="N361" s="836"/>
      <c r="O361" s="836"/>
      <c r="P361" s="836"/>
      <c r="Q361" s="836"/>
      <c r="R361" s="836"/>
      <c r="S361" s="836"/>
      <c r="T361" s="836"/>
      <c r="U361" s="836"/>
      <c r="V361" s="836"/>
      <c r="W361" s="836"/>
      <c r="X361" s="836"/>
      <c r="Y361" s="836"/>
      <c r="Z361" s="836"/>
      <c r="AA361" s="836"/>
      <c r="AB361" s="836"/>
      <c r="AC361" s="836"/>
      <c r="AD361" s="836"/>
      <c r="AE361" s="836"/>
      <c r="AF361" s="836"/>
      <c r="AG361" s="836"/>
      <c r="AH361" s="836"/>
      <c r="AI361" s="836"/>
      <c r="AJ361" s="836"/>
      <c r="AK361" s="836"/>
      <c r="AL361" s="836"/>
    </row>
    <row r="362">
      <c r="A362" s="1308"/>
      <c r="B362" s="836"/>
      <c r="C362" s="836"/>
      <c r="D362" s="836"/>
      <c r="E362" s="836"/>
      <c r="F362" s="836"/>
      <c r="G362" s="836"/>
      <c r="H362" s="836"/>
      <c r="I362" s="836"/>
      <c r="J362" s="836"/>
      <c r="K362" s="836"/>
      <c r="L362" s="836"/>
      <c r="M362" s="836"/>
      <c r="N362" s="836"/>
      <c r="O362" s="836"/>
      <c r="P362" s="836"/>
      <c r="Q362" s="836"/>
      <c r="R362" s="836"/>
      <c r="S362" s="836"/>
      <c r="T362" s="836"/>
      <c r="U362" s="836"/>
      <c r="V362" s="836"/>
      <c r="W362" s="836"/>
      <c r="X362" s="836"/>
      <c r="Y362" s="836"/>
      <c r="Z362" s="836"/>
      <c r="AA362" s="836"/>
      <c r="AB362" s="836"/>
      <c r="AC362" s="836"/>
      <c r="AD362" s="836"/>
      <c r="AE362" s="836"/>
      <c r="AF362" s="836"/>
      <c r="AG362" s="836"/>
      <c r="AH362" s="836"/>
      <c r="AI362" s="836"/>
      <c r="AJ362" s="836"/>
      <c r="AK362" s="836"/>
      <c r="AL362" s="836"/>
    </row>
    <row r="363">
      <c r="A363" s="1308"/>
      <c r="B363" s="836"/>
      <c r="C363" s="836"/>
      <c r="D363" s="836"/>
      <c r="E363" s="836"/>
      <c r="F363" s="836"/>
      <c r="G363" s="836"/>
      <c r="H363" s="836"/>
      <c r="I363" s="836"/>
      <c r="J363" s="836"/>
      <c r="K363" s="836"/>
      <c r="L363" s="836"/>
      <c r="M363" s="836"/>
      <c r="N363" s="836"/>
      <c r="O363" s="836"/>
      <c r="P363" s="836"/>
      <c r="Q363" s="836"/>
      <c r="R363" s="836"/>
      <c r="S363" s="836"/>
      <c r="T363" s="836"/>
      <c r="U363" s="836"/>
      <c r="V363" s="836"/>
      <c r="W363" s="836"/>
      <c r="X363" s="836"/>
      <c r="Y363" s="836"/>
      <c r="Z363" s="836"/>
      <c r="AA363" s="836"/>
      <c r="AB363" s="836"/>
      <c r="AC363" s="836"/>
      <c r="AD363" s="836"/>
      <c r="AE363" s="836"/>
      <c r="AF363" s="836"/>
      <c r="AG363" s="836"/>
      <c r="AH363" s="836"/>
      <c r="AI363" s="836"/>
      <c r="AJ363" s="836"/>
      <c r="AK363" s="836"/>
      <c r="AL363" s="836"/>
    </row>
    <row r="364">
      <c r="A364" s="1308"/>
      <c r="B364" s="836"/>
      <c r="C364" s="836"/>
      <c r="D364" s="836"/>
      <c r="E364" s="836"/>
      <c r="F364" s="836"/>
      <c r="G364" s="836"/>
      <c r="H364" s="836"/>
      <c r="I364" s="836"/>
      <c r="J364" s="836"/>
      <c r="K364" s="836"/>
      <c r="L364" s="836"/>
      <c r="M364" s="836"/>
      <c r="N364" s="836"/>
      <c r="O364" s="836"/>
      <c r="P364" s="836"/>
      <c r="Q364" s="836"/>
      <c r="R364" s="836"/>
      <c r="S364" s="836"/>
      <c r="T364" s="836"/>
      <c r="U364" s="836"/>
      <c r="V364" s="836"/>
      <c r="W364" s="836"/>
      <c r="X364" s="836"/>
      <c r="Y364" s="836"/>
      <c r="Z364" s="836"/>
      <c r="AA364" s="836"/>
      <c r="AB364" s="836"/>
      <c r="AC364" s="836"/>
      <c r="AD364" s="836"/>
      <c r="AE364" s="836"/>
      <c r="AF364" s="836"/>
      <c r="AG364" s="836"/>
      <c r="AH364" s="836"/>
      <c r="AI364" s="836"/>
      <c r="AJ364" s="836"/>
      <c r="AK364" s="836"/>
      <c r="AL364" s="836"/>
    </row>
    <row r="365">
      <c r="A365" s="1308"/>
      <c r="B365" s="836"/>
      <c r="C365" s="836"/>
      <c r="D365" s="836"/>
      <c r="E365" s="836"/>
      <c r="F365" s="836"/>
      <c r="G365" s="836"/>
      <c r="H365" s="836"/>
      <c r="I365" s="836"/>
      <c r="J365" s="836"/>
      <c r="K365" s="836"/>
      <c r="L365" s="836"/>
      <c r="M365" s="836"/>
      <c r="N365" s="836"/>
      <c r="O365" s="836"/>
      <c r="P365" s="836"/>
      <c r="Q365" s="836"/>
      <c r="R365" s="836"/>
      <c r="S365" s="836"/>
      <c r="T365" s="836"/>
      <c r="U365" s="836"/>
      <c r="V365" s="836"/>
      <c r="W365" s="836"/>
      <c r="X365" s="836"/>
      <c r="Y365" s="836"/>
      <c r="Z365" s="836"/>
      <c r="AA365" s="836"/>
      <c r="AB365" s="836"/>
      <c r="AC365" s="836"/>
      <c r="AD365" s="836"/>
      <c r="AE365" s="836"/>
      <c r="AF365" s="836"/>
      <c r="AG365" s="836"/>
      <c r="AH365" s="836"/>
      <c r="AI365" s="836"/>
      <c r="AJ365" s="836"/>
      <c r="AK365" s="836"/>
      <c r="AL365" s="836"/>
    </row>
    <row r="366">
      <c r="A366" s="1308"/>
      <c r="B366" s="836"/>
      <c r="C366" s="836"/>
      <c r="D366" s="836"/>
      <c r="E366" s="836"/>
      <c r="F366" s="836"/>
      <c r="G366" s="836"/>
      <c r="H366" s="836"/>
      <c r="I366" s="836"/>
      <c r="J366" s="836"/>
      <c r="K366" s="836"/>
      <c r="L366" s="836"/>
      <c r="M366" s="836"/>
      <c r="N366" s="836"/>
      <c r="O366" s="836"/>
      <c r="P366" s="836"/>
      <c r="Q366" s="836"/>
      <c r="R366" s="836"/>
      <c r="S366" s="836"/>
      <c r="T366" s="836"/>
      <c r="U366" s="836"/>
      <c r="V366" s="836"/>
      <c r="W366" s="836"/>
      <c r="X366" s="836"/>
      <c r="Y366" s="836"/>
      <c r="Z366" s="836"/>
      <c r="AA366" s="836"/>
      <c r="AB366" s="836"/>
      <c r="AC366" s="836"/>
      <c r="AD366" s="836"/>
      <c r="AE366" s="836"/>
      <c r="AF366" s="836"/>
      <c r="AG366" s="836"/>
      <c r="AH366" s="836"/>
      <c r="AI366" s="836"/>
      <c r="AJ366" s="836"/>
      <c r="AK366" s="836"/>
      <c r="AL366" s="836"/>
    </row>
    <row r="367">
      <c r="A367" s="1308"/>
      <c r="B367" s="836"/>
      <c r="C367" s="836"/>
      <c r="D367" s="836"/>
      <c r="E367" s="836"/>
      <c r="F367" s="836"/>
      <c r="G367" s="836"/>
      <c r="H367" s="836"/>
      <c r="I367" s="836"/>
      <c r="J367" s="836"/>
      <c r="K367" s="836"/>
      <c r="L367" s="836"/>
      <c r="M367" s="836"/>
      <c r="N367" s="836"/>
      <c r="O367" s="836"/>
      <c r="P367" s="836"/>
      <c r="Q367" s="836"/>
      <c r="R367" s="836"/>
      <c r="S367" s="836"/>
      <c r="T367" s="836"/>
      <c r="U367" s="836"/>
      <c r="V367" s="836"/>
      <c r="W367" s="836"/>
      <c r="X367" s="836"/>
      <c r="Y367" s="836"/>
      <c r="Z367" s="836"/>
      <c r="AA367" s="836"/>
      <c r="AB367" s="836"/>
      <c r="AC367" s="836"/>
      <c r="AD367" s="836"/>
      <c r="AE367" s="836"/>
      <c r="AF367" s="836"/>
      <c r="AG367" s="836"/>
      <c r="AH367" s="836"/>
      <c r="AI367" s="836"/>
      <c r="AJ367" s="836"/>
      <c r="AK367" s="836"/>
      <c r="AL367" s="836"/>
    </row>
    <row r="368">
      <c r="A368" s="1308"/>
      <c r="B368" s="836"/>
      <c r="C368" s="836"/>
      <c r="D368" s="836"/>
      <c r="E368" s="836"/>
      <c r="F368" s="836"/>
      <c r="G368" s="836"/>
      <c r="H368" s="836"/>
      <c r="I368" s="836"/>
      <c r="J368" s="836"/>
      <c r="K368" s="836"/>
      <c r="L368" s="836"/>
      <c r="M368" s="836"/>
      <c r="N368" s="836"/>
      <c r="O368" s="836"/>
      <c r="P368" s="836"/>
      <c r="Q368" s="836"/>
      <c r="R368" s="836"/>
      <c r="S368" s="836"/>
      <c r="T368" s="836"/>
      <c r="U368" s="836"/>
      <c r="V368" s="836"/>
      <c r="W368" s="836"/>
      <c r="X368" s="836"/>
      <c r="Y368" s="836"/>
      <c r="Z368" s="836"/>
      <c r="AA368" s="836"/>
      <c r="AB368" s="836"/>
      <c r="AC368" s="836"/>
      <c r="AD368" s="836"/>
      <c r="AE368" s="836"/>
      <c r="AF368" s="836"/>
      <c r="AG368" s="836"/>
      <c r="AH368" s="836"/>
      <c r="AI368" s="836"/>
      <c r="AJ368" s="836"/>
      <c r="AK368" s="836"/>
      <c r="AL368" s="836"/>
    </row>
    <row r="369">
      <c r="A369" s="1308"/>
      <c r="B369" s="836"/>
      <c r="C369" s="836"/>
      <c r="D369" s="836"/>
      <c r="E369" s="836"/>
      <c r="F369" s="836"/>
      <c r="G369" s="836"/>
      <c r="H369" s="836"/>
      <c r="I369" s="836"/>
      <c r="J369" s="836"/>
      <c r="K369" s="836"/>
      <c r="L369" s="836"/>
      <c r="M369" s="836"/>
      <c r="N369" s="836"/>
      <c r="O369" s="836"/>
      <c r="P369" s="836"/>
      <c r="Q369" s="836"/>
      <c r="R369" s="836"/>
      <c r="S369" s="836"/>
      <c r="T369" s="836"/>
      <c r="U369" s="836"/>
      <c r="V369" s="836"/>
      <c r="W369" s="836"/>
      <c r="X369" s="836"/>
      <c r="Y369" s="836"/>
      <c r="Z369" s="836"/>
      <c r="AA369" s="836"/>
      <c r="AB369" s="836"/>
      <c r="AC369" s="836"/>
      <c r="AD369" s="836"/>
      <c r="AE369" s="836"/>
      <c r="AF369" s="836"/>
      <c r="AG369" s="836"/>
      <c r="AH369" s="836"/>
      <c r="AI369" s="836"/>
      <c r="AJ369" s="836"/>
      <c r="AK369" s="836"/>
      <c r="AL369" s="836"/>
    </row>
    <row r="370">
      <c r="A370" s="1308"/>
      <c r="B370" s="836"/>
      <c r="C370" s="836"/>
      <c r="D370" s="836"/>
      <c r="E370" s="836"/>
      <c r="F370" s="836"/>
      <c r="G370" s="836"/>
      <c r="H370" s="836"/>
      <c r="I370" s="836"/>
      <c r="J370" s="836"/>
      <c r="K370" s="836"/>
      <c r="L370" s="836"/>
      <c r="M370" s="836"/>
      <c r="N370" s="836"/>
      <c r="O370" s="836"/>
      <c r="P370" s="836"/>
      <c r="Q370" s="836"/>
      <c r="R370" s="836"/>
      <c r="S370" s="836"/>
      <c r="T370" s="836"/>
      <c r="U370" s="836"/>
      <c r="V370" s="836"/>
      <c r="W370" s="836"/>
      <c r="X370" s="836"/>
      <c r="Y370" s="836"/>
      <c r="Z370" s="836"/>
      <c r="AA370" s="836"/>
      <c r="AB370" s="836"/>
      <c r="AC370" s="836"/>
      <c r="AD370" s="836"/>
      <c r="AE370" s="836"/>
      <c r="AF370" s="836"/>
      <c r="AG370" s="836"/>
      <c r="AH370" s="836"/>
      <c r="AI370" s="836"/>
      <c r="AJ370" s="836"/>
      <c r="AK370" s="836"/>
      <c r="AL370" s="836"/>
    </row>
    <row r="371">
      <c r="A371" s="1308"/>
      <c r="B371" s="836"/>
      <c r="C371" s="836"/>
      <c r="D371" s="836"/>
      <c r="E371" s="836"/>
      <c r="F371" s="836"/>
      <c r="G371" s="836"/>
      <c r="H371" s="836"/>
      <c r="I371" s="836"/>
      <c r="J371" s="836"/>
      <c r="K371" s="836"/>
      <c r="L371" s="836"/>
      <c r="M371" s="836"/>
      <c r="N371" s="836"/>
      <c r="O371" s="836"/>
      <c r="P371" s="836"/>
      <c r="Q371" s="836"/>
      <c r="R371" s="836"/>
      <c r="S371" s="836"/>
      <c r="T371" s="836"/>
      <c r="U371" s="836"/>
      <c r="V371" s="836"/>
      <c r="W371" s="836"/>
      <c r="X371" s="836"/>
      <c r="Y371" s="836"/>
      <c r="Z371" s="836"/>
      <c r="AA371" s="836"/>
      <c r="AB371" s="836"/>
      <c r="AC371" s="836"/>
      <c r="AD371" s="836"/>
      <c r="AE371" s="836"/>
      <c r="AF371" s="836"/>
      <c r="AG371" s="836"/>
      <c r="AH371" s="836"/>
      <c r="AI371" s="836"/>
      <c r="AJ371" s="836"/>
      <c r="AK371" s="836"/>
      <c r="AL371" s="836"/>
    </row>
    <row r="372">
      <c r="A372" s="1308"/>
      <c r="B372" s="836"/>
      <c r="C372" s="836"/>
      <c r="D372" s="836"/>
      <c r="E372" s="836"/>
      <c r="F372" s="836"/>
      <c r="G372" s="836"/>
      <c r="H372" s="836"/>
      <c r="I372" s="836"/>
      <c r="J372" s="836"/>
      <c r="K372" s="836"/>
      <c r="L372" s="836"/>
      <c r="M372" s="836"/>
      <c r="N372" s="836"/>
      <c r="O372" s="836"/>
      <c r="P372" s="836"/>
      <c r="Q372" s="836"/>
      <c r="R372" s="836"/>
      <c r="S372" s="836"/>
      <c r="T372" s="836"/>
      <c r="U372" s="836"/>
      <c r="V372" s="836"/>
      <c r="W372" s="836"/>
      <c r="X372" s="836"/>
      <c r="Y372" s="836"/>
      <c r="Z372" s="836"/>
      <c r="AA372" s="836"/>
      <c r="AB372" s="836"/>
      <c r="AC372" s="836"/>
      <c r="AD372" s="836"/>
      <c r="AE372" s="836"/>
      <c r="AF372" s="836"/>
      <c r="AG372" s="836"/>
      <c r="AH372" s="836"/>
      <c r="AI372" s="836"/>
      <c r="AJ372" s="836"/>
      <c r="AK372" s="836"/>
      <c r="AL372" s="836"/>
    </row>
    <row r="373">
      <c r="A373" s="1308"/>
      <c r="B373" s="836"/>
      <c r="C373" s="836"/>
      <c r="D373" s="836"/>
      <c r="E373" s="836"/>
      <c r="F373" s="836"/>
      <c r="G373" s="836"/>
      <c r="H373" s="836"/>
      <c r="I373" s="836"/>
      <c r="J373" s="836"/>
      <c r="K373" s="836"/>
      <c r="L373" s="836"/>
      <c r="M373" s="836"/>
      <c r="N373" s="836"/>
      <c r="O373" s="836"/>
      <c r="P373" s="836"/>
      <c r="Q373" s="836"/>
      <c r="R373" s="836"/>
      <c r="S373" s="836"/>
      <c r="T373" s="836"/>
      <c r="U373" s="836"/>
      <c r="V373" s="836"/>
      <c r="W373" s="836"/>
      <c r="X373" s="836"/>
      <c r="Y373" s="836"/>
      <c r="Z373" s="836"/>
      <c r="AA373" s="836"/>
      <c r="AB373" s="836"/>
      <c r="AC373" s="836"/>
      <c r="AD373" s="836"/>
      <c r="AE373" s="836"/>
      <c r="AF373" s="836"/>
      <c r="AG373" s="836"/>
      <c r="AH373" s="836"/>
      <c r="AI373" s="836"/>
      <c r="AJ373" s="836"/>
      <c r="AK373" s="836"/>
      <c r="AL373" s="836"/>
    </row>
    <row r="374">
      <c r="A374" s="1308"/>
      <c r="B374" s="836"/>
      <c r="C374" s="836"/>
      <c r="D374" s="836"/>
      <c r="E374" s="836"/>
      <c r="F374" s="836"/>
      <c r="G374" s="836"/>
      <c r="H374" s="836"/>
      <c r="I374" s="836"/>
      <c r="J374" s="836"/>
      <c r="K374" s="836"/>
      <c r="L374" s="836"/>
      <c r="M374" s="836"/>
      <c r="N374" s="836"/>
      <c r="O374" s="836"/>
      <c r="P374" s="836"/>
      <c r="Q374" s="836"/>
      <c r="R374" s="836"/>
      <c r="S374" s="836"/>
      <c r="T374" s="836"/>
      <c r="U374" s="836"/>
      <c r="V374" s="836"/>
      <c r="W374" s="836"/>
      <c r="X374" s="836"/>
      <c r="Y374" s="836"/>
      <c r="Z374" s="836"/>
      <c r="AA374" s="836"/>
      <c r="AB374" s="836"/>
      <c r="AC374" s="836"/>
      <c r="AD374" s="836"/>
      <c r="AE374" s="836"/>
      <c r="AF374" s="836"/>
      <c r="AG374" s="836"/>
      <c r="AH374" s="836"/>
      <c r="AI374" s="836"/>
      <c r="AJ374" s="836"/>
      <c r="AK374" s="836"/>
      <c r="AL374" s="836"/>
    </row>
    <row r="375">
      <c r="A375" s="1308"/>
      <c r="B375" s="836"/>
      <c r="C375" s="836"/>
      <c r="D375" s="836"/>
      <c r="E375" s="836"/>
      <c r="F375" s="836"/>
      <c r="G375" s="836"/>
      <c r="H375" s="836"/>
      <c r="I375" s="836"/>
      <c r="J375" s="836"/>
      <c r="K375" s="836"/>
      <c r="L375" s="836"/>
      <c r="M375" s="836"/>
      <c r="N375" s="836"/>
      <c r="O375" s="836"/>
      <c r="P375" s="836"/>
      <c r="Q375" s="836"/>
      <c r="R375" s="836"/>
      <c r="S375" s="836"/>
      <c r="T375" s="836"/>
      <c r="U375" s="836"/>
      <c r="V375" s="836"/>
      <c r="W375" s="836"/>
      <c r="X375" s="836"/>
      <c r="Y375" s="836"/>
      <c r="Z375" s="836"/>
      <c r="AA375" s="836"/>
      <c r="AB375" s="836"/>
      <c r="AC375" s="836"/>
      <c r="AD375" s="836"/>
      <c r="AE375" s="836"/>
      <c r="AF375" s="836"/>
      <c r="AG375" s="836"/>
      <c r="AH375" s="836"/>
      <c r="AI375" s="836"/>
      <c r="AJ375" s="836"/>
      <c r="AK375" s="836"/>
      <c r="AL375" s="836"/>
    </row>
    <row r="376">
      <c r="A376" s="1308"/>
      <c r="B376" s="836"/>
      <c r="C376" s="836"/>
      <c r="D376" s="836"/>
      <c r="E376" s="836"/>
      <c r="F376" s="836"/>
      <c r="G376" s="836"/>
      <c r="H376" s="836"/>
      <c r="I376" s="836"/>
      <c r="J376" s="836"/>
      <c r="K376" s="836"/>
      <c r="L376" s="836"/>
      <c r="M376" s="836"/>
      <c r="N376" s="836"/>
      <c r="O376" s="836"/>
      <c r="P376" s="836"/>
      <c r="Q376" s="836"/>
      <c r="R376" s="836"/>
      <c r="S376" s="836"/>
      <c r="T376" s="836"/>
      <c r="U376" s="836"/>
      <c r="V376" s="836"/>
      <c r="W376" s="836"/>
      <c r="X376" s="836"/>
      <c r="Y376" s="836"/>
      <c r="Z376" s="836"/>
      <c r="AA376" s="836"/>
      <c r="AB376" s="836"/>
      <c r="AC376" s="836"/>
      <c r="AD376" s="836"/>
      <c r="AE376" s="836"/>
      <c r="AF376" s="836"/>
      <c r="AG376" s="836"/>
      <c r="AH376" s="836"/>
      <c r="AI376" s="836"/>
      <c r="AJ376" s="836"/>
      <c r="AK376" s="836"/>
      <c r="AL376" s="836"/>
    </row>
    <row r="377">
      <c r="A377" s="1308"/>
      <c r="B377" s="836"/>
      <c r="C377" s="836"/>
      <c r="D377" s="836"/>
      <c r="E377" s="836"/>
      <c r="F377" s="836"/>
      <c r="G377" s="836"/>
      <c r="H377" s="836"/>
      <c r="I377" s="836"/>
      <c r="J377" s="836"/>
      <c r="K377" s="836"/>
      <c r="L377" s="836"/>
      <c r="M377" s="836"/>
      <c r="N377" s="836"/>
      <c r="O377" s="836"/>
      <c r="P377" s="836"/>
      <c r="Q377" s="836"/>
      <c r="R377" s="836"/>
      <c r="S377" s="836"/>
      <c r="T377" s="836"/>
      <c r="U377" s="836"/>
      <c r="V377" s="836"/>
      <c r="W377" s="836"/>
      <c r="X377" s="836"/>
      <c r="Y377" s="836"/>
      <c r="Z377" s="836"/>
      <c r="AA377" s="836"/>
      <c r="AB377" s="836"/>
      <c r="AC377" s="836"/>
      <c r="AD377" s="836"/>
      <c r="AE377" s="836"/>
      <c r="AF377" s="836"/>
      <c r="AG377" s="836"/>
      <c r="AH377" s="836"/>
      <c r="AI377" s="836"/>
      <c r="AJ377" s="836"/>
      <c r="AK377" s="836"/>
      <c r="AL377" s="836"/>
    </row>
    <row r="378">
      <c r="A378" s="1308"/>
      <c r="B378" s="836"/>
      <c r="C378" s="836"/>
      <c r="D378" s="836"/>
      <c r="E378" s="836"/>
      <c r="F378" s="836"/>
      <c r="G378" s="836"/>
      <c r="H378" s="836"/>
      <c r="I378" s="836"/>
      <c r="J378" s="836"/>
      <c r="K378" s="836"/>
      <c r="L378" s="836"/>
      <c r="M378" s="836"/>
      <c r="N378" s="836"/>
      <c r="O378" s="836"/>
      <c r="P378" s="836"/>
      <c r="Q378" s="836"/>
      <c r="R378" s="836"/>
      <c r="S378" s="836"/>
      <c r="T378" s="836"/>
      <c r="U378" s="836"/>
      <c r="V378" s="836"/>
      <c r="W378" s="836"/>
      <c r="X378" s="836"/>
      <c r="Y378" s="836"/>
      <c r="Z378" s="836"/>
      <c r="AA378" s="836"/>
      <c r="AB378" s="836"/>
      <c r="AC378" s="836"/>
      <c r="AD378" s="836"/>
      <c r="AE378" s="836"/>
      <c r="AF378" s="836"/>
      <c r="AG378" s="836"/>
      <c r="AH378" s="836"/>
      <c r="AI378" s="836"/>
      <c r="AJ378" s="836"/>
      <c r="AK378" s="836"/>
      <c r="AL378" s="836"/>
    </row>
    <row r="379">
      <c r="A379" s="1308"/>
      <c r="B379" s="836"/>
      <c r="C379" s="836"/>
      <c r="D379" s="836"/>
      <c r="E379" s="836"/>
      <c r="F379" s="836"/>
      <c r="G379" s="836"/>
      <c r="H379" s="836"/>
      <c r="I379" s="836"/>
      <c r="J379" s="836"/>
      <c r="K379" s="836"/>
      <c r="L379" s="836"/>
      <c r="M379" s="836"/>
      <c r="N379" s="836"/>
      <c r="O379" s="836"/>
      <c r="P379" s="836"/>
      <c r="Q379" s="836"/>
      <c r="R379" s="836"/>
      <c r="S379" s="836"/>
      <c r="T379" s="836"/>
      <c r="U379" s="836"/>
      <c r="V379" s="836"/>
      <c r="W379" s="836"/>
      <c r="X379" s="836"/>
      <c r="Y379" s="836"/>
      <c r="Z379" s="836"/>
      <c r="AA379" s="836"/>
      <c r="AB379" s="836"/>
      <c r="AC379" s="836"/>
      <c r="AD379" s="836"/>
      <c r="AE379" s="836"/>
      <c r="AF379" s="836"/>
      <c r="AG379" s="836"/>
      <c r="AH379" s="836"/>
      <c r="AI379" s="836"/>
      <c r="AJ379" s="836"/>
      <c r="AK379" s="836"/>
      <c r="AL379" s="836"/>
    </row>
    <row r="380">
      <c r="A380" s="1308"/>
      <c r="B380" s="836"/>
      <c r="C380" s="836"/>
      <c r="D380" s="836"/>
      <c r="E380" s="836"/>
      <c r="F380" s="836"/>
      <c r="G380" s="836"/>
      <c r="H380" s="836"/>
      <c r="I380" s="836"/>
      <c r="J380" s="836"/>
      <c r="K380" s="836"/>
      <c r="L380" s="836"/>
      <c r="M380" s="836"/>
      <c r="N380" s="836"/>
      <c r="O380" s="836"/>
      <c r="P380" s="836"/>
      <c r="Q380" s="836"/>
      <c r="R380" s="836"/>
      <c r="S380" s="836"/>
      <c r="T380" s="836"/>
      <c r="U380" s="836"/>
      <c r="V380" s="836"/>
      <c r="W380" s="836"/>
      <c r="X380" s="836"/>
      <c r="Y380" s="836"/>
      <c r="Z380" s="836"/>
      <c r="AA380" s="836"/>
      <c r="AB380" s="836"/>
      <c r="AC380" s="836"/>
      <c r="AD380" s="836"/>
      <c r="AE380" s="836"/>
      <c r="AF380" s="836"/>
      <c r="AG380" s="836"/>
      <c r="AH380" s="836"/>
      <c r="AI380" s="836"/>
      <c r="AJ380" s="836"/>
      <c r="AK380" s="836"/>
      <c r="AL380" s="836"/>
    </row>
    <row r="381">
      <c r="A381" s="1308"/>
      <c r="B381" s="836"/>
      <c r="C381" s="836"/>
      <c r="D381" s="836"/>
      <c r="E381" s="836"/>
      <c r="F381" s="836"/>
      <c r="G381" s="836"/>
      <c r="H381" s="836"/>
      <c r="I381" s="836"/>
      <c r="J381" s="836"/>
      <c r="K381" s="836"/>
      <c r="L381" s="836"/>
      <c r="M381" s="836"/>
      <c r="N381" s="836"/>
      <c r="O381" s="836"/>
      <c r="P381" s="836"/>
      <c r="Q381" s="836"/>
      <c r="R381" s="836"/>
      <c r="S381" s="836"/>
      <c r="T381" s="836"/>
      <c r="U381" s="836"/>
      <c r="V381" s="836"/>
      <c r="W381" s="836"/>
      <c r="X381" s="836"/>
      <c r="Y381" s="836"/>
      <c r="Z381" s="836"/>
      <c r="AA381" s="836"/>
      <c r="AB381" s="836"/>
      <c r="AC381" s="836"/>
      <c r="AD381" s="836"/>
      <c r="AE381" s="836"/>
      <c r="AF381" s="836"/>
      <c r="AG381" s="836"/>
      <c r="AH381" s="836"/>
      <c r="AI381" s="836"/>
      <c r="AJ381" s="836"/>
      <c r="AK381" s="836"/>
      <c r="AL381" s="836"/>
    </row>
    <row r="382">
      <c r="A382" s="1308"/>
      <c r="B382" s="836"/>
      <c r="C382" s="836"/>
      <c r="D382" s="836"/>
      <c r="E382" s="836"/>
      <c r="F382" s="836"/>
      <c r="G382" s="836"/>
      <c r="H382" s="836"/>
      <c r="I382" s="836"/>
      <c r="J382" s="836"/>
      <c r="K382" s="836"/>
      <c r="L382" s="836"/>
      <c r="M382" s="836"/>
      <c r="N382" s="836"/>
      <c r="O382" s="836"/>
      <c r="P382" s="836"/>
      <c r="Q382" s="836"/>
      <c r="R382" s="836"/>
      <c r="S382" s="836"/>
      <c r="T382" s="836"/>
      <c r="U382" s="836"/>
      <c r="V382" s="836"/>
      <c r="W382" s="836"/>
      <c r="X382" s="836"/>
      <c r="Y382" s="836"/>
      <c r="Z382" s="836"/>
      <c r="AA382" s="836"/>
      <c r="AB382" s="836"/>
      <c r="AC382" s="836"/>
      <c r="AD382" s="836"/>
      <c r="AE382" s="836"/>
      <c r="AF382" s="836"/>
      <c r="AG382" s="836"/>
      <c r="AH382" s="836"/>
      <c r="AI382" s="836"/>
      <c r="AJ382" s="836"/>
      <c r="AK382" s="836"/>
      <c r="AL382" s="836"/>
    </row>
    <row r="383">
      <c r="A383" s="1308"/>
      <c r="B383" s="836"/>
      <c r="C383" s="836"/>
      <c r="D383" s="836"/>
      <c r="E383" s="836"/>
      <c r="F383" s="836"/>
      <c r="G383" s="836"/>
      <c r="H383" s="836"/>
      <c r="I383" s="836"/>
      <c r="J383" s="836"/>
      <c r="K383" s="836"/>
      <c r="L383" s="836"/>
      <c r="M383" s="836"/>
      <c r="N383" s="836"/>
      <c r="O383" s="836"/>
      <c r="P383" s="836"/>
      <c r="Q383" s="836"/>
      <c r="R383" s="836"/>
      <c r="S383" s="836"/>
      <c r="T383" s="836"/>
      <c r="U383" s="836"/>
      <c r="V383" s="836"/>
      <c r="W383" s="836"/>
      <c r="X383" s="836"/>
      <c r="Y383" s="836"/>
      <c r="Z383" s="836"/>
      <c r="AA383" s="836"/>
      <c r="AB383" s="836"/>
      <c r="AC383" s="836"/>
      <c r="AD383" s="836"/>
      <c r="AE383" s="836"/>
      <c r="AF383" s="836"/>
      <c r="AG383" s="836"/>
      <c r="AH383" s="836"/>
      <c r="AI383" s="836"/>
      <c r="AJ383" s="836"/>
      <c r="AK383" s="836"/>
      <c r="AL383" s="836"/>
    </row>
    <row r="384">
      <c r="A384" s="1308"/>
      <c r="B384" s="836"/>
      <c r="C384" s="836"/>
      <c r="D384" s="836"/>
      <c r="E384" s="836"/>
      <c r="F384" s="836"/>
      <c r="G384" s="836"/>
      <c r="H384" s="836"/>
      <c r="I384" s="836"/>
      <c r="J384" s="836"/>
      <c r="K384" s="836"/>
      <c r="L384" s="836"/>
      <c r="M384" s="836"/>
      <c r="N384" s="836"/>
      <c r="O384" s="836"/>
      <c r="P384" s="836"/>
      <c r="Q384" s="836"/>
      <c r="R384" s="836"/>
      <c r="S384" s="836"/>
      <c r="T384" s="836"/>
      <c r="U384" s="836"/>
      <c r="V384" s="836"/>
      <c r="W384" s="836"/>
      <c r="X384" s="836"/>
      <c r="Y384" s="836"/>
      <c r="Z384" s="836"/>
      <c r="AA384" s="836"/>
      <c r="AB384" s="836"/>
      <c r="AC384" s="836"/>
      <c r="AD384" s="836"/>
      <c r="AE384" s="836"/>
      <c r="AF384" s="836"/>
      <c r="AG384" s="836"/>
      <c r="AH384" s="836"/>
      <c r="AI384" s="836"/>
      <c r="AJ384" s="836"/>
      <c r="AK384" s="836"/>
      <c r="AL384" s="836"/>
    </row>
    <row r="385">
      <c r="A385" s="1308"/>
      <c r="B385" s="836"/>
      <c r="C385" s="836"/>
      <c r="D385" s="836"/>
      <c r="E385" s="836"/>
      <c r="F385" s="836"/>
      <c r="G385" s="836"/>
      <c r="H385" s="836"/>
      <c r="I385" s="836"/>
      <c r="J385" s="836"/>
      <c r="K385" s="836"/>
      <c r="L385" s="836"/>
      <c r="M385" s="836"/>
      <c r="N385" s="836"/>
      <c r="O385" s="836"/>
      <c r="P385" s="836"/>
      <c r="Q385" s="836"/>
      <c r="R385" s="836"/>
      <c r="S385" s="836"/>
      <c r="T385" s="836"/>
      <c r="U385" s="836"/>
      <c r="V385" s="836"/>
      <c r="W385" s="836"/>
      <c r="X385" s="836"/>
      <c r="Y385" s="836"/>
      <c r="Z385" s="836"/>
      <c r="AA385" s="836"/>
      <c r="AB385" s="836"/>
      <c r="AC385" s="836"/>
      <c r="AD385" s="836"/>
      <c r="AE385" s="836"/>
      <c r="AF385" s="836"/>
      <c r="AG385" s="836"/>
      <c r="AH385" s="836"/>
      <c r="AI385" s="836"/>
      <c r="AJ385" s="836"/>
      <c r="AK385" s="836"/>
      <c r="AL385" s="836"/>
    </row>
    <row r="386">
      <c r="A386" s="1308"/>
      <c r="B386" s="836"/>
      <c r="C386" s="836"/>
      <c r="D386" s="836"/>
      <c r="E386" s="836"/>
      <c r="F386" s="836"/>
      <c r="G386" s="836"/>
      <c r="H386" s="836"/>
      <c r="I386" s="836"/>
      <c r="J386" s="836"/>
      <c r="K386" s="836"/>
      <c r="L386" s="836"/>
      <c r="M386" s="836"/>
      <c r="N386" s="836"/>
      <c r="O386" s="836"/>
      <c r="P386" s="836"/>
      <c r="Q386" s="836"/>
      <c r="R386" s="836"/>
      <c r="S386" s="836"/>
      <c r="T386" s="836"/>
      <c r="U386" s="836"/>
      <c r="V386" s="836"/>
      <c r="W386" s="836"/>
      <c r="X386" s="836"/>
      <c r="Y386" s="836"/>
      <c r="Z386" s="836"/>
      <c r="AA386" s="836"/>
      <c r="AB386" s="836"/>
      <c r="AC386" s="836"/>
      <c r="AD386" s="836"/>
      <c r="AE386" s="836"/>
      <c r="AF386" s="836"/>
      <c r="AG386" s="836"/>
      <c r="AH386" s="836"/>
      <c r="AI386" s="836"/>
      <c r="AJ386" s="836"/>
      <c r="AK386" s="836"/>
      <c r="AL386" s="836"/>
    </row>
    <row r="387">
      <c r="A387" s="1308"/>
      <c r="B387" s="836"/>
      <c r="C387" s="836"/>
      <c r="D387" s="836"/>
      <c r="E387" s="836"/>
      <c r="F387" s="836"/>
      <c r="G387" s="836"/>
      <c r="H387" s="836"/>
      <c r="I387" s="836"/>
      <c r="J387" s="836"/>
      <c r="K387" s="836"/>
      <c r="L387" s="836"/>
      <c r="M387" s="836"/>
      <c r="N387" s="836"/>
      <c r="O387" s="836"/>
      <c r="P387" s="836"/>
      <c r="Q387" s="836"/>
      <c r="R387" s="836"/>
      <c r="S387" s="836"/>
      <c r="T387" s="836"/>
      <c r="U387" s="836"/>
      <c r="V387" s="836"/>
      <c r="W387" s="836"/>
      <c r="X387" s="836"/>
      <c r="Y387" s="836"/>
      <c r="Z387" s="836"/>
      <c r="AA387" s="836"/>
      <c r="AB387" s="836"/>
      <c r="AC387" s="836"/>
      <c r="AD387" s="836"/>
      <c r="AE387" s="836"/>
      <c r="AF387" s="836"/>
      <c r="AG387" s="836"/>
      <c r="AH387" s="836"/>
      <c r="AI387" s="836"/>
      <c r="AJ387" s="836"/>
      <c r="AK387" s="836"/>
      <c r="AL387" s="836"/>
    </row>
    <row r="388">
      <c r="A388" s="1308"/>
      <c r="B388" s="836"/>
      <c r="C388" s="836"/>
      <c r="D388" s="836"/>
      <c r="E388" s="836"/>
      <c r="F388" s="836"/>
      <c r="G388" s="836"/>
      <c r="H388" s="836"/>
      <c r="I388" s="836"/>
      <c r="J388" s="836"/>
      <c r="K388" s="836"/>
      <c r="L388" s="836"/>
      <c r="M388" s="836"/>
      <c r="N388" s="836"/>
      <c r="O388" s="836"/>
      <c r="P388" s="836"/>
      <c r="Q388" s="836"/>
      <c r="R388" s="836"/>
      <c r="S388" s="836"/>
      <c r="T388" s="836"/>
      <c r="U388" s="836"/>
      <c r="V388" s="836"/>
      <c r="W388" s="836"/>
      <c r="X388" s="836"/>
      <c r="Y388" s="836"/>
      <c r="Z388" s="836"/>
      <c r="AA388" s="836"/>
      <c r="AB388" s="836"/>
      <c r="AC388" s="836"/>
      <c r="AD388" s="836"/>
      <c r="AE388" s="836"/>
      <c r="AF388" s="836"/>
      <c r="AG388" s="836"/>
      <c r="AH388" s="836"/>
      <c r="AI388" s="836"/>
      <c r="AJ388" s="836"/>
      <c r="AK388" s="836"/>
      <c r="AL388" s="836"/>
    </row>
    <row r="389">
      <c r="A389" s="1308"/>
      <c r="B389" s="836"/>
      <c r="C389" s="836"/>
      <c r="D389" s="836"/>
      <c r="E389" s="836"/>
      <c r="F389" s="836"/>
      <c r="G389" s="836"/>
      <c r="H389" s="836"/>
      <c r="I389" s="836"/>
      <c r="J389" s="836"/>
      <c r="K389" s="836"/>
      <c r="L389" s="836"/>
      <c r="M389" s="836"/>
      <c r="N389" s="836"/>
      <c r="O389" s="836"/>
      <c r="P389" s="836"/>
      <c r="Q389" s="836"/>
      <c r="R389" s="836"/>
      <c r="S389" s="836"/>
      <c r="T389" s="836"/>
      <c r="U389" s="836"/>
      <c r="V389" s="836"/>
      <c r="W389" s="836"/>
      <c r="X389" s="836"/>
      <c r="Y389" s="836"/>
      <c r="Z389" s="836"/>
      <c r="AA389" s="836"/>
      <c r="AB389" s="836"/>
      <c r="AC389" s="836"/>
      <c r="AD389" s="836"/>
      <c r="AE389" s="836"/>
      <c r="AF389" s="836"/>
      <c r="AG389" s="836"/>
      <c r="AH389" s="836"/>
      <c r="AI389" s="836"/>
      <c r="AJ389" s="836"/>
      <c r="AK389" s="836"/>
      <c r="AL389" s="836"/>
    </row>
    <row r="390">
      <c r="A390" s="1308"/>
      <c r="B390" s="836"/>
      <c r="C390" s="836"/>
      <c r="D390" s="836"/>
      <c r="E390" s="836"/>
      <c r="F390" s="836"/>
      <c r="G390" s="836"/>
      <c r="H390" s="836"/>
      <c r="I390" s="836"/>
      <c r="J390" s="836"/>
      <c r="K390" s="836"/>
      <c r="L390" s="836"/>
      <c r="M390" s="836"/>
      <c r="N390" s="836"/>
      <c r="O390" s="836"/>
      <c r="P390" s="836"/>
      <c r="Q390" s="836"/>
      <c r="R390" s="836"/>
      <c r="S390" s="836"/>
      <c r="T390" s="836"/>
      <c r="U390" s="836"/>
      <c r="V390" s="836"/>
      <c r="W390" s="836"/>
      <c r="X390" s="836"/>
      <c r="Y390" s="836"/>
      <c r="Z390" s="836"/>
      <c r="AA390" s="836"/>
      <c r="AB390" s="836"/>
      <c r="AC390" s="836"/>
      <c r="AD390" s="836"/>
      <c r="AE390" s="836"/>
      <c r="AF390" s="836"/>
      <c r="AG390" s="836"/>
      <c r="AH390" s="836"/>
      <c r="AI390" s="836"/>
      <c r="AJ390" s="836"/>
      <c r="AK390" s="836"/>
      <c r="AL390" s="836"/>
    </row>
    <row r="391">
      <c r="A391" s="1308"/>
      <c r="B391" s="836"/>
      <c r="C391" s="836"/>
      <c r="D391" s="836"/>
      <c r="E391" s="836"/>
      <c r="F391" s="836"/>
      <c r="G391" s="836"/>
      <c r="H391" s="836"/>
      <c r="I391" s="836"/>
      <c r="J391" s="836"/>
      <c r="K391" s="836"/>
      <c r="L391" s="836"/>
      <c r="M391" s="836"/>
      <c r="N391" s="836"/>
      <c r="O391" s="836"/>
      <c r="P391" s="836"/>
      <c r="Q391" s="836"/>
      <c r="R391" s="836"/>
      <c r="S391" s="836"/>
      <c r="T391" s="836"/>
      <c r="U391" s="836"/>
      <c r="V391" s="836"/>
      <c r="W391" s="836"/>
      <c r="X391" s="836"/>
      <c r="Y391" s="836"/>
      <c r="Z391" s="836"/>
      <c r="AA391" s="836"/>
      <c r="AB391" s="836"/>
      <c r="AC391" s="836"/>
      <c r="AD391" s="836"/>
      <c r="AE391" s="836"/>
      <c r="AF391" s="836"/>
      <c r="AG391" s="836"/>
      <c r="AH391" s="836"/>
      <c r="AI391" s="836"/>
      <c r="AJ391" s="836"/>
      <c r="AK391" s="836"/>
      <c r="AL391" s="836"/>
    </row>
    <row r="392">
      <c r="A392" s="1308"/>
      <c r="B392" s="836"/>
      <c r="C392" s="836"/>
      <c r="D392" s="836"/>
      <c r="E392" s="836"/>
      <c r="F392" s="836"/>
      <c r="G392" s="836"/>
      <c r="H392" s="836"/>
      <c r="I392" s="836"/>
      <c r="J392" s="836"/>
      <c r="K392" s="836"/>
      <c r="L392" s="836"/>
      <c r="M392" s="836"/>
      <c r="N392" s="836"/>
      <c r="O392" s="836"/>
      <c r="P392" s="836"/>
      <c r="Q392" s="836"/>
      <c r="R392" s="836"/>
      <c r="S392" s="836"/>
      <c r="T392" s="836"/>
      <c r="U392" s="836"/>
      <c r="V392" s="836"/>
      <c r="W392" s="836"/>
      <c r="X392" s="836"/>
      <c r="Y392" s="836"/>
      <c r="Z392" s="836"/>
      <c r="AA392" s="836"/>
      <c r="AB392" s="836"/>
      <c r="AC392" s="836"/>
      <c r="AD392" s="836"/>
      <c r="AE392" s="836"/>
      <c r="AF392" s="836"/>
      <c r="AG392" s="836"/>
      <c r="AH392" s="836"/>
      <c r="AI392" s="836"/>
      <c r="AJ392" s="836"/>
      <c r="AK392" s="836"/>
      <c r="AL392" s="836"/>
    </row>
    <row r="393">
      <c r="A393" s="1308"/>
      <c r="B393" s="836"/>
      <c r="C393" s="836"/>
      <c r="D393" s="836"/>
      <c r="E393" s="836"/>
      <c r="F393" s="836"/>
      <c r="G393" s="836"/>
      <c r="H393" s="836"/>
      <c r="I393" s="836"/>
      <c r="J393" s="836"/>
      <c r="K393" s="836"/>
      <c r="L393" s="836"/>
      <c r="M393" s="836"/>
      <c r="N393" s="836"/>
      <c r="O393" s="836"/>
      <c r="P393" s="836"/>
      <c r="Q393" s="836"/>
      <c r="R393" s="836"/>
      <c r="S393" s="836"/>
      <c r="T393" s="836"/>
      <c r="U393" s="836"/>
      <c r="V393" s="836"/>
      <c r="W393" s="836"/>
      <c r="X393" s="836"/>
      <c r="Y393" s="836"/>
      <c r="Z393" s="836"/>
      <c r="AA393" s="836"/>
      <c r="AB393" s="836"/>
      <c r="AC393" s="836"/>
      <c r="AD393" s="836"/>
      <c r="AE393" s="836"/>
      <c r="AF393" s="836"/>
      <c r="AG393" s="836"/>
      <c r="AH393" s="836"/>
      <c r="AI393" s="836"/>
      <c r="AJ393" s="836"/>
      <c r="AK393" s="836"/>
      <c r="AL393" s="836"/>
    </row>
    <row r="394">
      <c r="A394" s="1308"/>
      <c r="B394" s="836"/>
      <c r="C394" s="836"/>
      <c r="D394" s="836"/>
      <c r="E394" s="836"/>
      <c r="F394" s="836"/>
      <c r="G394" s="836"/>
      <c r="H394" s="836"/>
      <c r="I394" s="836"/>
      <c r="J394" s="836"/>
      <c r="K394" s="836"/>
      <c r="L394" s="836"/>
      <c r="M394" s="836"/>
      <c r="N394" s="836"/>
      <c r="O394" s="836"/>
      <c r="P394" s="836"/>
      <c r="Q394" s="836"/>
      <c r="R394" s="836"/>
      <c r="S394" s="836"/>
      <c r="T394" s="836"/>
      <c r="U394" s="836"/>
      <c r="V394" s="836"/>
      <c r="W394" s="836"/>
      <c r="X394" s="836"/>
      <c r="Y394" s="836"/>
      <c r="Z394" s="836"/>
      <c r="AA394" s="836"/>
      <c r="AB394" s="836"/>
      <c r="AC394" s="836"/>
      <c r="AD394" s="836"/>
      <c r="AE394" s="836"/>
      <c r="AF394" s="836"/>
      <c r="AG394" s="836"/>
      <c r="AH394" s="836"/>
      <c r="AI394" s="836"/>
      <c r="AJ394" s="836"/>
      <c r="AK394" s="836"/>
      <c r="AL394" s="836"/>
    </row>
    <row r="395">
      <c r="A395" s="1308"/>
      <c r="B395" s="836"/>
      <c r="C395" s="836"/>
      <c r="D395" s="836"/>
      <c r="E395" s="836"/>
      <c r="F395" s="836"/>
      <c r="G395" s="836"/>
      <c r="H395" s="836"/>
      <c r="I395" s="836"/>
      <c r="J395" s="836"/>
      <c r="K395" s="836"/>
      <c r="L395" s="836"/>
      <c r="M395" s="836"/>
      <c r="N395" s="836"/>
      <c r="O395" s="836"/>
      <c r="P395" s="836"/>
      <c r="Q395" s="836"/>
      <c r="R395" s="836"/>
      <c r="S395" s="836"/>
      <c r="T395" s="836"/>
      <c r="U395" s="836"/>
      <c r="V395" s="836"/>
      <c r="W395" s="836"/>
      <c r="X395" s="836"/>
      <c r="Y395" s="836"/>
      <c r="Z395" s="836"/>
      <c r="AA395" s="836"/>
      <c r="AB395" s="836"/>
      <c r="AC395" s="836"/>
      <c r="AD395" s="836"/>
      <c r="AE395" s="836"/>
      <c r="AF395" s="836"/>
      <c r="AG395" s="836"/>
      <c r="AH395" s="836"/>
      <c r="AI395" s="836"/>
      <c r="AJ395" s="836"/>
      <c r="AK395" s="836"/>
      <c r="AL395" s="836"/>
    </row>
    <row r="396">
      <c r="A396" s="1308"/>
      <c r="B396" s="836"/>
      <c r="C396" s="836"/>
      <c r="D396" s="836"/>
      <c r="E396" s="836"/>
      <c r="F396" s="836"/>
      <c r="G396" s="836"/>
      <c r="H396" s="836"/>
      <c r="I396" s="836"/>
      <c r="J396" s="836"/>
      <c r="K396" s="836"/>
      <c r="L396" s="836"/>
      <c r="M396" s="836"/>
      <c r="N396" s="836"/>
      <c r="O396" s="836"/>
      <c r="P396" s="836"/>
      <c r="Q396" s="836"/>
      <c r="R396" s="836"/>
      <c r="S396" s="836"/>
      <c r="T396" s="836"/>
      <c r="U396" s="836"/>
      <c r="V396" s="836"/>
      <c r="W396" s="836"/>
      <c r="X396" s="836"/>
      <c r="Y396" s="836"/>
      <c r="Z396" s="836"/>
      <c r="AA396" s="836"/>
      <c r="AB396" s="836"/>
      <c r="AC396" s="836"/>
      <c r="AD396" s="836"/>
      <c r="AE396" s="836"/>
      <c r="AF396" s="836"/>
      <c r="AG396" s="836"/>
      <c r="AH396" s="836"/>
      <c r="AI396" s="836"/>
      <c r="AJ396" s="836"/>
      <c r="AK396" s="836"/>
      <c r="AL396" s="836"/>
    </row>
    <row r="397">
      <c r="A397" s="1308"/>
      <c r="B397" s="836"/>
      <c r="C397" s="836"/>
      <c r="D397" s="836"/>
      <c r="E397" s="836"/>
      <c r="F397" s="836"/>
      <c r="G397" s="836"/>
      <c r="H397" s="836"/>
      <c r="I397" s="836"/>
      <c r="J397" s="836"/>
      <c r="K397" s="836"/>
      <c r="L397" s="836"/>
      <c r="M397" s="836"/>
      <c r="N397" s="836"/>
      <c r="O397" s="836"/>
      <c r="P397" s="836"/>
      <c r="Q397" s="836"/>
      <c r="R397" s="836"/>
      <c r="S397" s="836"/>
      <c r="T397" s="836"/>
      <c r="U397" s="836"/>
      <c r="V397" s="836"/>
      <c r="W397" s="836"/>
      <c r="X397" s="836"/>
      <c r="Y397" s="836"/>
      <c r="Z397" s="836"/>
      <c r="AA397" s="836"/>
      <c r="AB397" s="836"/>
      <c r="AC397" s="836"/>
      <c r="AD397" s="836"/>
      <c r="AE397" s="836"/>
      <c r="AF397" s="836"/>
      <c r="AG397" s="836"/>
      <c r="AH397" s="836"/>
      <c r="AI397" s="836"/>
      <c r="AJ397" s="836"/>
      <c r="AK397" s="836"/>
      <c r="AL397" s="836"/>
    </row>
    <row r="398">
      <c r="A398" s="1308"/>
      <c r="B398" s="836"/>
      <c r="C398" s="836"/>
      <c r="D398" s="836"/>
      <c r="E398" s="836"/>
      <c r="F398" s="836"/>
      <c r="G398" s="836"/>
      <c r="H398" s="836"/>
      <c r="I398" s="836"/>
      <c r="J398" s="836"/>
      <c r="K398" s="836"/>
      <c r="L398" s="836"/>
      <c r="M398" s="836"/>
      <c r="N398" s="836"/>
      <c r="O398" s="836"/>
      <c r="P398" s="836"/>
      <c r="Q398" s="836"/>
      <c r="R398" s="836"/>
      <c r="S398" s="836"/>
      <c r="T398" s="836"/>
      <c r="U398" s="836"/>
      <c r="V398" s="836"/>
      <c r="W398" s="836"/>
      <c r="X398" s="836"/>
      <c r="Y398" s="836"/>
      <c r="Z398" s="836"/>
      <c r="AA398" s="836"/>
      <c r="AB398" s="836"/>
      <c r="AC398" s="836"/>
      <c r="AD398" s="836"/>
      <c r="AE398" s="836"/>
      <c r="AF398" s="836"/>
      <c r="AG398" s="836"/>
      <c r="AH398" s="836"/>
      <c r="AI398" s="836"/>
      <c r="AJ398" s="836"/>
      <c r="AK398" s="836"/>
      <c r="AL398" s="836"/>
    </row>
    <row r="399">
      <c r="A399" s="1308"/>
      <c r="B399" s="836"/>
      <c r="C399" s="836"/>
      <c r="D399" s="836"/>
      <c r="E399" s="836"/>
      <c r="F399" s="836"/>
      <c r="G399" s="836"/>
      <c r="H399" s="836"/>
      <c r="I399" s="836"/>
      <c r="J399" s="836"/>
      <c r="K399" s="836"/>
      <c r="L399" s="836"/>
      <c r="M399" s="836"/>
      <c r="N399" s="836"/>
      <c r="O399" s="836"/>
      <c r="P399" s="836"/>
      <c r="Q399" s="836"/>
      <c r="R399" s="836"/>
      <c r="S399" s="836"/>
      <c r="T399" s="836"/>
      <c r="U399" s="836"/>
      <c r="V399" s="836"/>
      <c r="W399" s="836"/>
      <c r="X399" s="836"/>
      <c r="Y399" s="836"/>
      <c r="Z399" s="836"/>
      <c r="AA399" s="836"/>
      <c r="AB399" s="836"/>
      <c r="AC399" s="836"/>
      <c r="AD399" s="836"/>
      <c r="AE399" s="836"/>
      <c r="AF399" s="836"/>
      <c r="AG399" s="836"/>
      <c r="AH399" s="836"/>
      <c r="AI399" s="836"/>
      <c r="AJ399" s="836"/>
      <c r="AK399" s="836"/>
      <c r="AL399" s="836"/>
    </row>
    <row r="400">
      <c r="A400" s="1308"/>
      <c r="B400" s="836"/>
      <c r="C400" s="836"/>
      <c r="D400" s="836"/>
      <c r="E400" s="836"/>
      <c r="F400" s="836"/>
      <c r="G400" s="836"/>
      <c r="H400" s="836"/>
      <c r="I400" s="836"/>
      <c r="J400" s="836"/>
      <c r="K400" s="836"/>
      <c r="L400" s="836"/>
      <c r="M400" s="836"/>
      <c r="N400" s="836"/>
      <c r="O400" s="836"/>
      <c r="P400" s="836"/>
      <c r="Q400" s="836"/>
      <c r="R400" s="836"/>
      <c r="S400" s="836"/>
      <c r="T400" s="836"/>
      <c r="U400" s="836"/>
      <c r="V400" s="836"/>
      <c r="W400" s="836"/>
      <c r="X400" s="836"/>
      <c r="Y400" s="836"/>
      <c r="Z400" s="836"/>
      <c r="AA400" s="836"/>
      <c r="AB400" s="836"/>
      <c r="AC400" s="836"/>
      <c r="AD400" s="836"/>
      <c r="AE400" s="836"/>
      <c r="AF400" s="836"/>
      <c r="AG400" s="836"/>
      <c r="AH400" s="836"/>
      <c r="AI400" s="836"/>
      <c r="AJ400" s="836"/>
      <c r="AK400" s="836"/>
      <c r="AL400" s="836"/>
    </row>
    <row r="401">
      <c r="A401" s="1308"/>
      <c r="B401" s="836"/>
      <c r="C401" s="836"/>
      <c r="D401" s="836"/>
      <c r="E401" s="836"/>
      <c r="F401" s="836"/>
      <c r="G401" s="836"/>
      <c r="H401" s="836"/>
      <c r="I401" s="836"/>
      <c r="J401" s="836"/>
      <c r="K401" s="836"/>
      <c r="L401" s="836"/>
      <c r="M401" s="836"/>
      <c r="N401" s="836"/>
      <c r="O401" s="836"/>
      <c r="P401" s="836"/>
      <c r="Q401" s="836"/>
      <c r="R401" s="836"/>
      <c r="S401" s="836"/>
      <c r="T401" s="836"/>
      <c r="U401" s="836"/>
      <c r="V401" s="836"/>
      <c r="W401" s="836"/>
      <c r="X401" s="836"/>
      <c r="Y401" s="836"/>
      <c r="Z401" s="836"/>
      <c r="AA401" s="836"/>
      <c r="AB401" s="836"/>
      <c r="AC401" s="836"/>
      <c r="AD401" s="836"/>
      <c r="AE401" s="836"/>
      <c r="AF401" s="836"/>
      <c r="AG401" s="836"/>
      <c r="AH401" s="836"/>
      <c r="AI401" s="836"/>
      <c r="AJ401" s="836"/>
      <c r="AK401" s="836"/>
      <c r="AL401" s="836"/>
    </row>
    <row r="402">
      <c r="A402" s="1308"/>
      <c r="B402" s="836"/>
      <c r="C402" s="836"/>
      <c r="D402" s="836"/>
      <c r="E402" s="836"/>
      <c r="F402" s="836"/>
      <c r="G402" s="836"/>
      <c r="H402" s="836"/>
      <c r="I402" s="836"/>
      <c r="J402" s="836"/>
      <c r="K402" s="836"/>
      <c r="L402" s="836"/>
      <c r="M402" s="836"/>
      <c r="N402" s="836"/>
      <c r="O402" s="836"/>
      <c r="P402" s="836"/>
      <c r="Q402" s="836"/>
      <c r="R402" s="836"/>
      <c r="S402" s="836"/>
      <c r="T402" s="836"/>
      <c r="U402" s="836"/>
      <c r="V402" s="836"/>
      <c r="W402" s="836"/>
      <c r="X402" s="836"/>
      <c r="Y402" s="836"/>
      <c r="Z402" s="836"/>
      <c r="AA402" s="836"/>
      <c r="AB402" s="836"/>
      <c r="AC402" s="836"/>
      <c r="AD402" s="836"/>
      <c r="AE402" s="836"/>
      <c r="AF402" s="836"/>
      <c r="AG402" s="836"/>
      <c r="AH402" s="836"/>
      <c r="AI402" s="836"/>
      <c r="AJ402" s="836"/>
      <c r="AK402" s="836"/>
      <c r="AL402" s="836"/>
    </row>
    <row r="403">
      <c r="A403" s="1308"/>
      <c r="B403" s="836"/>
      <c r="C403" s="836"/>
      <c r="D403" s="836"/>
      <c r="E403" s="836"/>
      <c r="F403" s="836"/>
      <c r="G403" s="836"/>
      <c r="H403" s="836"/>
      <c r="I403" s="836"/>
      <c r="J403" s="836"/>
      <c r="K403" s="836"/>
      <c r="L403" s="836"/>
      <c r="M403" s="836"/>
      <c r="N403" s="836"/>
      <c r="O403" s="836"/>
      <c r="P403" s="836"/>
      <c r="Q403" s="836"/>
      <c r="R403" s="836"/>
      <c r="S403" s="836"/>
      <c r="T403" s="836"/>
      <c r="U403" s="836"/>
      <c r="V403" s="836"/>
      <c r="W403" s="836"/>
      <c r="X403" s="836"/>
      <c r="Y403" s="836"/>
      <c r="Z403" s="836"/>
      <c r="AA403" s="836"/>
      <c r="AB403" s="836"/>
      <c r="AC403" s="836"/>
      <c r="AD403" s="836"/>
      <c r="AE403" s="836"/>
      <c r="AF403" s="836"/>
      <c r="AG403" s="836"/>
      <c r="AH403" s="836"/>
      <c r="AI403" s="836"/>
      <c r="AJ403" s="836"/>
      <c r="AK403" s="836"/>
      <c r="AL403" s="836"/>
    </row>
    <row r="404">
      <c r="A404" s="1308"/>
      <c r="B404" s="836"/>
      <c r="C404" s="836"/>
      <c r="D404" s="836"/>
      <c r="E404" s="836"/>
      <c r="F404" s="836"/>
      <c r="G404" s="836"/>
      <c r="H404" s="836"/>
      <c r="I404" s="836"/>
      <c r="J404" s="836"/>
      <c r="K404" s="836"/>
      <c r="L404" s="836"/>
      <c r="M404" s="836"/>
      <c r="N404" s="836"/>
      <c r="O404" s="836"/>
      <c r="P404" s="836"/>
      <c r="Q404" s="836"/>
      <c r="R404" s="836"/>
      <c r="S404" s="836"/>
      <c r="T404" s="836"/>
      <c r="U404" s="836"/>
      <c r="V404" s="836"/>
      <c r="W404" s="836"/>
      <c r="X404" s="836"/>
      <c r="Y404" s="836"/>
      <c r="Z404" s="836"/>
      <c r="AA404" s="836"/>
      <c r="AB404" s="836"/>
      <c r="AC404" s="836"/>
      <c r="AD404" s="836"/>
      <c r="AE404" s="836"/>
      <c r="AF404" s="836"/>
      <c r="AG404" s="836"/>
      <c r="AH404" s="836"/>
      <c r="AI404" s="836"/>
      <c r="AJ404" s="836"/>
      <c r="AK404" s="836"/>
      <c r="AL404" s="836"/>
    </row>
    <row r="405">
      <c r="A405" s="1308"/>
      <c r="B405" s="836"/>
      <c r="C405" s="836"/>
      <c r="D405" s="836"/>
      <c r="E405" s="836"/>
      <c r="F405" s="836"/>
      <c r="G405" s="836"/>
      <c r="H405" s="836"/>
      <c r="I405" s="836"/>
      <c r="J405" s="836"/>
      <c r="K405" s="836"/>
      <c r="L405" s="836"/>
      <c r="M405" s="836"/>
      <c r="N405" s="836"/>
      <c r="O405" s="836"/>
      <c r="P405" s="836"/>
      <c r="Q405" s="836"/>
      <c r="R405" s="836"/>
      <c r="S405" s="836"/>
      <c r="T405" s="836"/>
      <c r="U405" s="836"/>
      <c r="V405" s="836"/>
      <c r="W405" s="836"/>
      <c r="X405" s="836"/>
      <c r="Y405" s="836"/>
      <c r="Z405" s="836"/>
      <c r="AA405" s="836"/>
      <c r="AB405" s="836"/>
      <c r="AC405" s="836"/>
      <c r="AD405" s="836"/>
      <c r="AE405" s="836"/>
      <c r="AF405" s="836"/>
      <c r="AG405" s="836"/>
      <c r="AH405" s="836"/>
      <c r="AI405" s="836"/>
      <c r="AJ405" s="836"/>
      <c r="AK405" s="836"/>
      <c r="AL405" s="836"/>
    </row>
    <row r="406">
      <c r="A406" s="1308"/>
      <c r="B406" s="836"/>
      <c r="C406" s="836"/>
      <c r="D406" s="836"/>
      <c r="E406" s="836"/>
      <c r="F406" s="836"/>
      <c r="G406" s="836"/>
      <c r="H406" s="836"/>
      <c r="I406" s="836"/>
      <c r="J406" s="836"/>
      <c r="K406" s="836"/>
      <c r="L406" s="836"/>
      <c r="M406" s="836"/>
      <c r="N406" s="836"/>
      <c r="O406" s="836"/>
      <c r="P406" s="836"/>
      <c r="Q406" s="836"/>
      <c r="R406" s="836"/>
      <c r="S406" s="836"/>
      <c r="T406" s="836"/>
      <c r="U406" s="836"/>
      <c r="V406" s="836"/>
      <c r="W406" s="836"/>
      <c r="X406" s="836"/>
      <c r="Y406" s="836"/>
      <c r="Z406" s="836"/>
      <c r="AA406" s="836"/>
      <c r="AB406" s="836"/>
      <c r="AC406" s="836"/>
      <c r="AD406" s="836"/>
      <c r="AE406" s="836"/>
      <c r="AF406" s="836"/>
      <c r="AG406" s="836"/>
      <c r="AH406" s="836"/>
      <c r="AI406" s="836"/>
      <c r="AJ406" s="836"/>
      <c r="AK406" s="836"/>
      <c r="AL406" s="836"/>
    </row>
    <row r="407">
      <c r="A407" s="1308"/>
      <c r="B407" s="836"/>
      <c r="C407" s="836"/>
      <c r="D407" s="836"/>
      <c r="E407" s="836"/>
      <c r="F407" s="836"/>
      <c r="G407" s="836"/>
      <c r="H407" s="836"/>
      <c r="I407" s="836"/>
      <c r="J407" s="836"/>
      <c r="K407" s="836"/>
      <c r="L407" s="836"/>
      <c r="M407" s="836"/>
      <c r="N407" s="836"/>
      <c r="O407" s="836"/>
      <c r="P407" s="836"/>
      <c r="Q407" s="836"/>
      <c r="R407" s="836"/>
      <c r="S407" s="836"/>
      <c r="T407" s="836"/>
      <c r="U407" s="836"/>
      <c r="V407" s="836"/>
      <c r="W407" s="836"/>
      <c r="X407" s="836"/>
      <c r="Y407" s="836"/>
      <c r="Z407" s="836"/>
      <c r="AA407" s="836"/>
      <c r="AB407" s="836"/>
      <c r="AC407" s="836"/>
      <c r="AD407" s="836"/>
      <c r="AE407" s="836"/>
      <c r="AF407" s="836"/>
      <c r="AG407" s="836"/>
      <c r="AH407" s="836"/>
      <c r="AI407" s="836"/>
      <c r="AJ407" s="836"/>
      <c r="AK407" s="836"/>
      <c r="AL407" s="836"/>
    </row>
    <row r="408">
      <c r="A408" s="1308"/>
      <c r="B408" s="836"/>
      <c r="C408" s="836"/>
      <c r="D408" s="836"/>
      <c r="E408" s="836"/>
      <c r="F408" s="836"/>
      <c r="G408" s="836"/>
      <c r="H408" s="836"/>
      <c r="I408" s="836"/>
      <c r="J408" s="836"/>
      <c r="K408" s="836"/>
      <c r="L408" s="836"/>
      <c r="M408" s="836"/>
      <c r="N408" s="836"/>
      <c r="O408" s="836"/>
      <c r="P408" s="836"/>
      <c r="Q408" s="836"/>
      <c r="R408" s="836"/>
      <c r="S408" s="836"/>
      <c r="T408" s="836"/>
      <c r="U408" s="836"/>
      <c r="V408" s="836"/>
      <c r="W408" s="836"/>
      <c r="X408" s="836"/>
      <c r="Y408" s="836"/>
      <c r="Z408" s="836"/>
      <c r="AA408" s="836"/>
      <c r="AB408" s="836"/>
      <c r="AC408" s="836"/>
      <c r="AD408" s="836"/>
      <c r="AE408" s="836"/>
      <c r="AF408" s="836"/>
      <c r="AG408" s="836"/>
      <c r="AH408" s="836"/>
      <c r="AI408" s="836"/>
      <c r="AJ408" s="836"/>
      <c r="AK408" s="836"/>
      <c r="AL408" s="836"/>
    </row>
    <row r="409">
      <c r="A409" s="1308"/>
      <c r="B409" s="836"/>
      <c r="C409" s="836"/>
      <c r="D409" s="836"/>
      <c r="E409" s="836"/>
      <c r="F409" s="836"/>
      <c r="G409" s="836"/>
      <c r="H409" s="836"/>
      <c r="I409" s="836"/>
      <c r="J409" s="836"/>
      <c r="K409" s="836"/>
      <c r="L409" s="836"/>
      <c r="M409" s="836"/>
      <c r="N409" s="836"/>
      <c r="O409" s="836"/>
      <c r="P409" s="836"/>
      <c r="Q409" s="836"/>
      <c r="R409" s="836"/>
      <c r="S409" s="836"/>
      <c r="T409" s="836"/>
      <c r="U409" s="836"/>
      <c r="V409" s="836"/>
      <c r="W409" s="836"/>
      <c r="X409" s="836"/>
      <c r="Y409" s="836"/>
      <c r="Z409" s="836"/>
      <c r="AA409" s="836"/>
      <c r="AB409" s="836"/>
      <c r="AC409" s="836"/>
      <c r="AD409" s="836"/>
      <c r="AE409" s="836"/>
      <c r="AF409" s="836"/>
      <c r="AG409" s="836"/>
      <c r="AH409" s="836"/>
      <c r="AI409" s="836"/>
      <c r="AJ409" s="836"/>
      <c r="AK409" s="836"/>
      <c r="AL409" s="836"/>
    </row>
    <row r="410">
      <c r="A410" s="1308"/>
      <c r="B410" s="836"/>
      <c r="C410" s="836"/>
      <c r="D410" s="836"/>
      <c r="E410" s="836"/>
      <c r="F410" s="836"/>
      <c r="G410" s="836"/>
      <c r="H410" s="836"/>
      <c r="I410" s="836"/>
      <c r="J410" s="836"/>
      <c r="K410" s="836"/>
      <c r="L410" s="836"/>
      <c r="M410" s="836"/>
      <c r="N410" s="836"/>
      <c r="O410" s="836"/>
      <c r="P410" s="836"/>
      <c r="Q410" s="836"/>
      <c r="R410" s="836"/>
      <c r="S410" s="836"/>
      <c r="T410" s="836"/>
      <c r="U410" s="836"/>
      <c r="V410" s="836"/>
      <c r="W410" s="836"/>
      <c r="X410" s="836"/>
      <c r="Y410" s="836"/>
      <c r="Z410" s="836"/>
      <c r="AA410" s="836"/>
      <c r="AB410" s="836"/>
      <c r="AC410" s="836"/>
      <c r="AD410" s="836"/>
      <c r="AE410" s="836"/>
      <c r="AF410" s="836"/>
      <c r="AG410" s="836"/>
      <c r="AH410" s="836"/>
      <c r="AI410" s="836"/>
      <c r="AJ410" s="836"/>
      <c r="AK410" s="836"/>
      <c r="AL410" s="836"/>
    </row>
    <row r="411">
      <c r="A411" s="1308"/>
      <c r="B411" s="836"/>
      <c r="C411" s="836"/>
      <c r="D411" s="836"/>
      <c r="E411" s="836"/>
      <c r="F411" s="836"/>
      <c r="G411" s="836"/>
      <c r="H411" s="836"/>
      <c r="I411" s="836"/>
      <c r="J411" s="836"/>
      <c r="K411" s="836"/>
      <c r="L411" s="836"/>
      <c r="M411" s="836"/>
      <c r="N411" s="836"/>
      <c r="O411" s="836"/>
      <c r="P411" s="836"/>
      <c r="Q411" s="836"/>
      <c r="R411" s="836"/>
      <c r="S411" s="836"/>
      <c r="T411" s="836"/>
      <c r="U411" s="836"/>
      <c r="V411" s="836"/>
      <c r="W411" s="836"/>
      <c r="X411" s="836"/>
      <c r="Y411" s="836"/>
      <c r="Z411" s="836"/>
      <c r="AA411" s="836"/>
      <c r="AB411" s="836"/>
      <c r="AC411" s="836"/>
      <c r="AD411" s="836"/>
      <c r="AE411" s="836"/>
      <c r="AF411" s="836"/>
      <c r="AG411" s="836"/>
      <c r="AH411" s="836"/>
      <c r="AI411" s="836"/>
      <c r="AJ411" s="836"/>
      <c r="AK411" s="836"/>
      <c r="AL411" s="836"/>
    </row>
    <row r="412">
      <c r="A412" s="1308"/>
      <c r="B412" s="836"/>
      <c r="C412" s="836"/>
      <c r="D412" s="836"/>
      <c r="E412" s="836"/>
      <c r="F412" s="836"/>
      <c r="G412" s="836"/>
      <c r="H412" s="836"/>
      <c r="I412" s="836"/>
      <c r="J412" s="836"/>
      <c r="K412" s="836"/>
      <c r="L412" s="836"/>
      <c r="M412" s="836"/>
      <c r="N412" s="836"/>
      <c r="O412" s="836"/>
      <c r="P412" s="836"/>
      <c r="Q412" s="836"/>
      <c r="R412" s="836"/>
      <c r="S412" s="836"/>
      <c r="T412" s="836"/>
      <c r="U412" s="836"/>
      <c r="V412" s="836"/>
      <c r="W412" s="836"/>
      <c r="X412" s="836"/>
      <c r="Y412" s="836"/>
      <c r="Z412" s="836"/>
      <c r="AA412" s="836"/>
      <c r="AB412" s="836"/>
      <c r="AC412" s="836"/>
      <c r="AD412" s="836"/>
      <c r="AE412" s="836"/>
      <c r="AF412" s="836"/>
      <c r="AG412" s="836"/>
      <c r="AH412" s="836"/>
      <c r="AI412" s="836"/>
      <c r="AJ412" s="836"/>
      <c r="AK412" s="836"/>
      <c r="AL412" s="836"/>
    </row>
    <row r="413">
      <c r="A413" s="1308"/>
      <c r="B413" s="836"/>
      <c r="C413" s="836"/>
      <c r="D413" s="836"/>
      <c r="E413" s="836"/>
      <c r="F413" s="836"/>
      <c r="G413" s="836"/>
      <c r="H413" s="836"/>
      <c r="I413" s="836"/>
      <c r="J413" s="836"/>
      <c r="K413" s="836"/>
      <c r="L413" s="836"/>
      <c r="M413" s="836"/>
      <c r="N413" s="836"/>
      <c r="O413" s="836"/>
      <c r="P413" s="836"/>
      <c r="Q413" s="836"/>
      <c r="R413" s="836"/>
      <c r="S413" s="836"/>
      <c r="T413" s="836"/>
      <c r="U413" s="836"/>
      <c r="V413" s="836"/>
      <c r="W413" s="836"/>
      <c r="X413" s="836"/>
      <c r="Y413" s="836"/>
      <c r="Z413" s="836"/>
      <c r="AA413" s="836"/>
      <c r="AB413" s="836"/>
      <c r="AC413" s="836"/>
      <c r="AD413" s="836"/>
      <c r="AE413" s="836"/>
      <c r="AF413" s="836"/>
      <c r="AG413" s="836"/>
      <c r="AH413" s="836"/>
      <c r="AI413" s="836"/>
      <c r="AJ413" s="836"/>
      <c r="AK413" s="836"/>
      <c r="AL413" s="836"/>
    </row>
    <row r="414">
      <c r="A414" s="1308"/>
      <c r="B414" s="836"/>
      <c r="C414" s="836"/>
      <c r="D414" s="836"/>
      <c r="E414" s="836"/>
      <c r="F414" s="836"/>
      <c r="G414" s="836"/>
      <c r="H414" s="836"/>
      <c r="I414" s="836"/>
      <c r="J414" s="836"/>
      <c r="K414" s="836"/>
      <c r="L414" s="836"/>
      <c r="M414" s="836"/>
      <c r="N414" s="836"/>
      <c r="O414" s="836"/>
      <c r="P414" s="836"/>
      <c r="Q414" s="836"/>
      <c r="R414" s="836"/>
      <c r="S414" s="836"/>
      <c r="T414" s="836"/>
      <c r="U414" s="836"/>
      <c r="V414" s="836"/>
      <c r="W414" s="836"/>
      <c r="X414" s="836"/>
      <c r="Y414" s="836"/>
      <c r="Z414" s="836"/>
      <c r="AA414" s="836"/>
      <c r="AB414" s="836"/>
      <c r="AC414" s="836"/>
      <c r="AD414" s="836"/>
      <c r="AE414" s="836"/>
      <c r="AF414" s="836"/>
      <c r="AG414" s="836"/>
      <c r="AH414" s="836"/>
      <c r="AI414" s="836"/>
      <c r="AJ414" s="836"/>
      <c r="AK414" s="836"/>
      <c r="AL414" s="836"/>
    </row>
    <row r="415">
      <c r="A415" s="1308"/>
      <c r="B415" s="836"/>
      <c r="C415" s="836"/>
      <c r="D415" s="836"/>
      <c r="E415" s="836"/>
      <c r="F415" s="836"/>
      <c r="G415" s="836"/>
      <c r="H415" s="836"/>
      <c r="I415" s="836"/>
      <c r="J415" s="836"/>
      <c r="K415" s="836"/>
      <c r="L415" s="836"/>
      <c r="M415" s="836"/>
      <c r="N415" s="836"/>
      <c r="O415" s="836"/>
      <c r="P415" s="836"/>
      <c r="Q415" s="836"/>
      <c r="R415" s="836"/>
      <c r="S415" s="836"/>
      <c r="T415" s="836"/>
      <c r="U415" s="836"/>
      <c r="V415" s="836"/>
      <c r="W415" s="836"/>
      <c r="X415" s="836"/>
      <c r="Y415" s="836"/>
      <c r="Z415" s="836"/>
      <c r="AA415" s="836"/>
      <c r="AB415" s="836"/>
      <c r="AC415" s="836"/>
      <c r="AD415" s="836"/>
      <c r="AE415" s="836"/>
      <c r="AF415" s="836"/>
      <c r="AG415" s="836"/>
      <c r="AH415" s="836"/>
      <c r="AI415" s="836"/>
      <c r="AJ415" s="836"/>
      <c r="AK415" s="836"/>
      <c r="AL415" s="836"/>
    </row>
    <row r="416">
      <c r="A416" s="1308"/>
      <c r="B416" s="836"/>
      <c r="C416" s="836"/>
      <c r="D416" s="836"/>
      <c r="E416" s="836"/>
      <c r="F416" s="836"/>
      <c r="G416" s="836"/>
      <c r="H416" s="836"/>
      <c r="I416" s="836"/>
      <c r="J416" s="836"/>
      <c r="K416" s="836"/>
      <c r="L416" s="836"/>
      <c r="M416" s="836"/>
      <c r="N416" s="836"/>
      <c r="O416" s="836"/>
      <c r="P416" s="836"/>
      <c r="Q416" s="836"/>
      <c r="R416" s="836"/>
      <c r="S416" s="836"/>
      <c r="T416" s="836"/>
      <c r="U416" s="836"/>
      <c r="V416" s="836"/>
      <c r="W416" s="836"/>
      <c r="X416" s="836"/>
      <c r="Y416" s="836"/>
      <c r="Z416" s="836"/>
      <c r="AA416" s="836"/>
      <c r="AB416" s="836"/>
      <c r="AC416" s="836"/>
      <c r="AD416" s="836"/>
      <c r="AE416" s="836"/>
      <c r="AF416" s="836"/>
      <c r="AG416" s="836"/>
      <c r="AH416" s="836"/>
      <c r="AI416" s="836"/>
      <c r="AJ416" s="836"/>
      <c r="AK416" s="836"/>
      <c r="AL416" s="836"/>
    </row>
    <row r="417">
      <c r="A417" s="1308"/>
      <c r="B417" s="836"/>
      <c r="C417" s="836"/>
      <c r="D417" s="836"/>
      <c r="E417" s="836"/>
      <c r="F417" s="836"/>
      <c r="G417" s="836"/>
      <c r="H417" s="836"/>
      <c r="I417" s="836"/>
      <c r="J417" s="836"/>
      <c r="K417" s="836"/>
      <c r="L417" s="836"/>
      <c r="M417" s="836"/>
      <c r="N417" s="836"/>
      <c r="O417" s="836"/>
      <c r="P417" s="836"/>
      <c r="Q417" s="836"/>
      <c r="R417" s="836"/>
      <c r="S417" s="836"/>
      <c r="T417" s="836"/>
      <c r="U417" s="836"/>
      <c r="V417" s="836"/>
      <c r="W417" s="836"/>
      <c r="X417" s="836"/>
      <c r="Y417" s="836"/>
      <c r="Z417" s="836"/>
      <c r="AA417" s="836"/>
      <c r="AB417" s="836"/>
      <c r="AC417" s="836"/>
      <c r="AD417" s="836"/>
      <c r="AE417" s="836"/>
      <c r="AF417" s="836"/>
      <c r="AG417" s="836"/>
      <c r="AH417" s="836"/>
      <c r="AI417" s="836"/>
      <c r="AJ417" s="836"/>
      <c r="AK417" s="836"/>
      <c r="AL417" s="836"/>
    </row>
    <row r="418">
      <c r="A418" s="1308"/>
      <c r="B418" s="836"/>
      <c r="C418" s="836"/>
      <c r="D418" s="836"/>
      <c r="E418" s="836"/>
      <c r="F418" s="836"/>
      <c r="G418" s="836"/>
      <c r="H418" s="836"/>
      <c r="I418" s="836"/>
      <c r="J418" s="836"/>
      <c r="K418" s="836"/>
      <c r="L418" s="836"/>
      <c r="M418" s="836"/>
      <c r="N418" s="836"/>
      <c r="O418" s="836"/>
      <c r="P418" s="836"/>
      <c r="Q418" s="836"/>
      <c r="R418" s="836"/>
      <c r="S418" s="836"/>
      <c r="T418" s="836"/>
      <c r="U418" s="836"/>
      <c r="V418" s="836"/>
      <c r="W418" s="836"/>
      <c r="X418" s="836"/>
      <c r="Y418" s="836"/>
      <c r="Z418" s="836"/>
      <c r="AA418" s="836"/>
      <c r="AB418" s="836"/>
      <c r="AC418" s="836"/>
      <c r="AD418" s="836"/>
      <c r="AE418" s="836"/>
      <c r="AF418" s="836"/>
      <c r="AG418" s="836"/>
      <c r="AH418" s="836"/>
      <c r="AI418" s="836"/>
      <c r="AJ418" s="836"/>
      <c r="AK418" s="836"/>
      <c r="AL418" s="836"/>
    </row>
    <row r="419">
      <c r="A419" s="1308"/>
      <c r="B419" s="836"/>
      <c r="C419" s="836"/>
      <c r="D419" s="836"/>
      <c r="E419" s="836"/>
      <c r="F419" s="836"/>
      <c r="G419" s="836"/>
      <c r="H419" s="836"/>
      <c r="I419" s="836"/>
      <c r="J419" s="836"/>
      <c r="K419" s="836"/>
      <c r="L419" s="836"/>
      <c r="M419" s="836"/>
      <c r="N419" s="836"/>
      <c r="O419" s="836"/>
      <c r="P419" s="836"/>
      <c r="Q419" s="836"/>
      <c r="R419" s="836"/>
      <c r="S419" s="836"/>
      <c r="T419" s="836"/>
      <c r="U419" s="836"/>
      <c r="V419" s="836"/>
      <c r="W419" s="836"/>
      <c r="X419" s="836"/>
      <c r="Y419" s="836"/>
      <c r="Z419" s="836"/>
      <c r="AA419" s="836"/>
      <c r="AB419" s="836"/>
      <c r="AC419" s="836"/>
      <c r="AD419" s="836"/>
      <c r="AE419" s="836"/>
      <c r="AF419" s="836"/>
      <c r="AG419" s="836"/>
      <c r="AH419" s="836"/>
      <c r="AI419" s="836"/>
      <c r="AJ419" s="836"/>
      <c r="AK419" s="836"/>
      <c r="AL419" s="836"/>
    </row>
    <row r="420">
      <c r="A420" s="1308"/>
      <c r="B420" s="836"/>
      <c r="C420" s="836"/>
      <c r="D420" s="836"/>
      <c r="E420" s="836"/>
      <c r="F420" s="836"/>
      <c r="G420" s="836"/>
      <c r="H420" s="836"/>
      <c r="I420" s="836"/>
      <c r="J420" s="836"/>
      <c r="K420" s="836"/>
      <c r="L420" s="836"/>
      <c r="M420" s="836"/>
      <c r="N420" s="836"/>
      <c r="O420" s="836"/>
      <c r="P420" s="836"/>
      <c r="Q420" s="836"/>
      <c r="R420" s="836"/>
      <c r="S420" s="836"/>
      <c r="T420" s="836"/>
      <c r="U420" s="836"/>
      <c r="V420" s="836"/>
      <c r="W420" s="836"/>
      <c r="X420" s="836"/>
      <c r="Y420" s="836"/>
      <c r="Z420" s="836"/>
      <c r="AA420" s="836"/>
      <c r="AB420" s="836"/>
      <c r="AC420" s="836"/>
      <c r="AD420" s="836"/>
      <c r="AE420" s="836"/>
      <c r="AF420" s="836"/>
      <c r="AG420" s="836"/>
      <c r="AH420" s="836"/>
      <c r="AI420" s="836"/>
      <c r="AJ420" s="836"/>
      <c r="AK420" s="836"/>
      <c r="AL420" s="836"/>
    </row>
    <row r="421">
      <c r="A421" s="1308"/>
      <c r="B421" s="836"/>
      <c r="C421" s="836"/>
      <c r="D421" s="836"/>
      <c r="E421" s="836"/>
      <c r="F421" s="836"/>
      <c r="G421" s="836"/>
      <c r="H421" s="836"/>
      <c r="I421" s="836"/>
      <c r="J421" s="836"/>
      <c r="K421" s="836"/>
      <c r="L421" s="836"/>
      <c r="M421" s="836"/>
      <c r="N421" s="836"/>
      <c r="O421" s="836"/>
      <c r="P421" s="836"/>
      <c r="Q421" s="836"/>
      <c r="R421" s="836"/>
      <c r="S421" s="836"/>
      <c r="T421" s="836"/>
      <c r="U421" s="836"/>
      <c r="V421" s="836"/>
      <c r="W421" s="836"/>
      <c r="X421" s="836"/>
      <c r="Y421" s="836"/>
      <c r="Z421" s="836"/>
      <c r="AA421" s="836"/>
      <c r="AB421" s="836"/>
      <c r="AC421" s="836"/>
      <c r="AD421" s="836"/>
      <c r="AE421" s="836"/>
      <c r="AF421" s="836"/>
      <c r="AG421" s="836"/>
      <c r="AH421" s="836"/>
      <c r="AI421" s="836"/>
      <c r="AJ421" s="836"/>
      <c r="AK421" s="836"/>
      <c r="AL421" s="836"/>
    </row>
    <row r="422">
      <c r="A422" s="1308"/>
      <c r="B422" s="836"/>
      <c r="C422" s="836"/>
      <c r="D422" s="836"/>
      <c r="E422" s="836"/>
      <c r="F422" s="836"/>
      <c r="G422" s="836"/>
      <c r="H422" s="836"/>
      <c r="I422" s="836"/>
      <c r="J422" s="836"/>
      <c r="K422" s="836"/>
      <c r="L422" s="836"/>
      <c r="M422" s="836"/>
      <c r="N422" s="836"/>
      <c r="O422" s="836"/>
      <c r="P422" s="836"/>
      <c r="Q422" s="836"/>
      <c r="R422" s="836"/>
      <c r="S422" s="836"/>
      <c r="T422" s="836"/>
      <c r="U422" s="836"/>
      <c r="V422" s="836"/>
      <c r="W422" s="836"/>
      <c r="X422" s="836"/>
      <c r="Y422" s="836"/>
      <c r="Z422" s="836"/>
      <c r="AA422" s="836"/>
      <c r="AB422" s="836"/>
      <c r="AC422" s="836"/>
      <c r="AD422" s="836"/>
      <c r="AE422" s="836"/>
      <c r="AF422" s="836"/>
      <c r="AG422" s="836"/>
      <c r="AH422" s="836"/>
      <c r="AI422" s="836"/>
      <c r="AJ422" s="836"/>
      <c r="AK422" s="836"/>
      <c r="AL422" s="836"/>
    </row>
    <row r="423">
      <c r="A423" s="1308"/>
      <c r="B423" s="836"/>
      <c r="C423" s="836"/>
      <c r="D423" s="836"/>
      <c r="E423" s="836"/>
      <c r="F423" s="836"/>
      <c r="G423" s="836"/>
      <c r="H423" s="836"/>
      <c r="I423" s="836"/>
      <c r="J423" s="836"/>
      <c r="K423" s="836"/>
      <c r="L423" s="836"/>
      <c r="M423" s="836"/>
      <c r="N423" s="836"/>
      <c r="O423" s="836"/>
      <c r="P423" s="836"/>
      <c r="Q423" s="836"/>
      <c r="R423" s="836"/>
      <c r="S423" s="836"/>
      <c r="T423" s="836"/>
      <c r="U423" s="836"/>
      <c r="V423" s="836"/>
      <c r="W423" s="836"/>
      <c r="X423" s="836"/>
      <c r="Y423" s="836"/>
      <c r="Z423" s="836"/>
      <c r="AA423" s="836"/>
      <c r="AB423" s="836"/>
      <c r="AC423" s="836"/>
      <c r="AD423" s="836"/>
      <c r="AE423" s="836"/>
      <c r="AF423" s="836"/>
      <c r="AG423" s="836"/>
      <c r="AH423" s="836"/>
      <c r="AI423" s="836"/>
      <c r="AJ423" s="836"/>
      <c r="AK423" s="836"/>
      <c r="AL423" s="836"/>
    </row>
    <row r="424">
      <c r="A424" s="1308"/>
      <c r="B424" s="836"/>
      <c r="C424" s="836"/>
      <c r="D424" s="836"/>
      <c r="E424" s="836"/>
      <c r="F424" s="836"/>
      <c r="G424" s="836"/>
      <c r="H424" s="836"/>
      <c r="I424" s="836"/>
      <c r="J424" s="836"/>
      <c r="K424" s="836"/>
      <c r="L424" s="836"/>
      <c r="M424" s="836"/>
      <c r="N424" s="836"/>
      <c r="O424" s="836"/>
      <c r="P424" s="836"/>
      <c r="Q424" s="836"/>
      <c r="R424" s="836"/>
      <c r="S424" s="836"/>
      <c r="T424" s="836"/>
      <c r="U424" s="836"/>
      <c r="V424" s="836"/>
      <c r="W424" s="836"/>
      <c r="X424" s="836"/>
      <c r="Y424" s="836"/>
      <c r="Z424" s="836"/>
      <c r="AA424" s="836"/>
      <c r="AB424" s="836"/>
      <c r="AC424" s="836"/>
      <c r="AD424" s="836"/>
      <c r="AE424" s="836"/>
      <c r="AF424" s="836"/>
      <c r="AG424" s="836"/>
      <c r="AH424" s="836"/>
      <c r="AI424" s="836"/>
      <c r="AJ424" s="836"/>
      <c r="AK424" s="836"/>
      <c r="AL424" s="836"/>
    </row>
    <row r="425">
      <c r="A425" s="1308"/>
      <c r="B425" s="836"/>
      <c r="C425" s="836"/>
      <c r="D425" s="836"/>
      <c r="E425" s="836"/>
      <c r="F425" s="836"/>
      <c r="G425" s="836"/>
      <c r="H425" s="836"/>
      <c r="I425" s="836"/>
      <c r="J425" s="836"/>
      <c r="K425" s="836"/>
      <c r="L425" s="836"/>
      <c r="M425" s="836"/>
      <c r="N425" s="836"/>
      <c r="O425" s="836"/>
      <c r="P425" s="836"/>
      <c r="Q425" s="836"/>
      <c r="R425" s="836"/>
      <c r="S425" s="836"/>
      <c r="T425" s="836"/>
      <c r="U425" s="836"/>
      <c r="V425" s="836"/>
      <c r="W425" s="836"/>
      <c r="X425" s="836"/>
      <c r="Y425" s="836"/>
      <c r="Z425" s="836"/>
      <c r="AA425" s="836"/>
      <c r="AB425" s="836"/>
      <c r="AC425" s="836"/>
      <c r="AD425" s="836"/>
      <c r="AE425" s="836"/>
      <c r="AF425" s="836"/>
      <c r="AG425" s="836"/>
      <c r="AH425" s="836"/>
      <c r="AI425" s="836"/>
      <c r="AJ425" s="836"/>
      <c r="AK425" s="836"/>
      <c r="AL425" s="836"/>
    </row>
    <row r="426">
      <c r="A426" s="1308"/>
      <c r="B426" s="836"/>
      <c r="C426" s="836"/>
      <c r="D426" s="836"/>
      <c r="E426" s="836"/>
      <c r="F426" s="836"/>
      <c r="G426" s="836"/>
      <c r="H426" s="836"/>
      <c r="I426" s="836"/>
      <c r="J426" s="836"/>
      <c r="K426" s="836"/>
      <c r="L426" s="836"/>
      <c r="M426" s="836"/>
      <c r="N426" s="836"/>
      <c r="O426" s="836"/>
      <c r="P426" s="836"/>
      <c r="Q426" s="836"/>
      <c r="R426" s="836"/>
      <c r="S426" s="836"/>
      <c r="T426" s="836"/>
      <c r="U426" s="836"/>
      <c r="V426" s="836"/>
      <c r="W426" s="836"/>
      <c r="X426" s="836"/>
      <c r="Y426" s="836"/>
      <c r="Z426" s="836"/>
      <c r="AA426" s="836"/>
      <c r="AB426" s="836"/>
      <c r="AC426" s="836"/>
      <c r="AD426" s="836"/>
      <c r="AE426" s="836"/>
      <c r="AF426" s="836"/>
      <c r="AG426" s="836"/>
      <c r="AH426" s="836"/>
      <c r="AI426" s="836"/>
      <c r="AJ426" s="836"/>
      <c r="AK426" s="836"/>
      <c r="AL426" s="836"/>
    </row>
    <row r="427">
      <c r="A427" s="1308"/>
      <c r="B427" s="836"/>
      <c r="C427" s="836"/>
      <c r="D427" s="836"/>
      <c r="E427" s="836"/>
      <c r="F427" s="836"/>
      <c r="G427" s="836"/>
      <c r="H427" s="836"/>
      <c r="I427" s="836"/>
      <c r="J427" s="836"/>
      <c r="K427" s="836"/>
      <c r="L427" s="836"/>
      <c r="M427" s="836"/>
      <c r="N427" s="836"/>
      <c r="O427" s="836"/>
      <c r="P427" s="836"/>
      <c r="Q427" s="836"/>
      <c r="R427" s="836"/>
      <c r="S427" s="836"/>
      <c r="T427" s="836"/>
      <c r="U427" s="836"/>
      <c r="V427" s="836"/>
      <c r="W427" s="836"/>
      <c r="X427" s="836"/>
      <c r="Y427" s="836"/>
      <c r="Z427" s="836"/>
      <c r="AA427" s="836"/>
      <c r="AB427" s="836"/>
      <c r="AC427" s="836"/>
      <c r="AD427" s="836"/>
      <c r="AE427" s="836"/>
      <c r="AF427" s="836"/>
      <c r="AG427" s="836"/>
      <c r="AH427" s="836"/>
      <c r="AI427" s="836"/>
      <c r="AJ427" s="836"/>
      <c r="AK427" s="836"/>
      <c r="AL427" s="836"/>
    </row>
    <row r="428">
      <c r="A428" s="1308"/>
      <c r="B428" s="836"/>
      <c r="C428" s="836"/>
      <c r="D428" s="836"/>
      <c r="E428" s="836"/>
      <c r="F428" s="836"/>
      <c r="G428" s="836"/>
      <c r="H428" s="836"/>
      <c r="I428" s="836"/>
      <c r="J428" s="836"/>
      <c r="K428" s="836"/>
      <c r="L428" s="836"/>
      <c r="M428" s="836"/>
      <c r="N428" s="836"/>
      <c r="O428" s="836"/>
      <c r="P428" s="836"/>
      <c r="Q428" s="836"/>
      <c r="R428" s="836"/>
      <c r="S428" s="836"/>
      <c r="T428" s="836"/>
      <c r="U428" s="836"/>
      <c r="V428" s="836"/>
      <c r="W428" s="836"/>
      <c r="X428" s="836"/>
      <c r="Y428" s="836"/>
      <c r="Z428" s="836"/>
      <c r="AA428" s="836"/>
      <c r="AB428" s="836"/>
      <c r="AC428" s="836"/>
      <c r="AD428" s="836"/>
      <c r="AE428" s="836"/>
      <c r="AF428" s="836"/>
      <c r="AG428" s="836"/>
      <c r="AH428" s="836"/>
      <c r="AI428" s="836"/>
      <c r="AJ428" s="836"/>
      <c r="AK428" s="836"/>
      <c r="AL428" s="836"/>
    </row>
    <row r="429">
      <c r="A429" s="1308"/>
      <c r="B429" s="836"/>
      <c r="C429" s="836"/>
      <c r="D429" s="836"/>
      <c r="E429" s="836"/>
      <c r="F429" s="836"/>
      <c r="G429" s="836"/>
      <c r="H429" s="836"/>
      <c r="I429" s="836"/>
      <c r="J429" s="836"/>
      <c r="K429" s="836"/>
      <c r="L429" s="836"/>
      <c r="M429" s="836"/>
      <c r="N429" s="836"/>
      <c r="O429" s="836"/>
      <c r="P429" s="836"/>
      <c r="Q429" s="836"/>
      <c r="R429" s="836"/>
      <c r="S429" s="836"/>
      <c r="T429" s="836"/>
      <c r="U429" s="836"/>
      <c r="V429" s="836"/>
      <c r="W429" s="836"/>
      <c r="X429" s="836"/>
      <c r="Y429" s="836"/>
      <c r="Z429" s="836"/>
      <c r="AA429" s="836"/>
      <c r="AB429" s="836"/>
      <c r="AC429" s="836"/>
      <c r="AD429" s="836"/>
      <c r="AE429" s="836"/>
      <c r="AF429" s="836"/>
      <c r="AG429" s="836"/>
      <c r="AH429" s="836"/>
      <c r="AI429" s="836"/>
      <c r="AJ429" s="836"/>
      <c r="AK429" s="836"/>
      <c r="AL429" s="836"/>
    </row>
    <row r="430">
      <c r="A430" s="1308"/>
      <c r="B430" s="836"/>
      <c r="C430" s="836"/>
      <c r="D430" s="836"/>
      <c r="E430" s="836"/>
      <c r="F430" s="836"/>
      <c r="G430" s="836"/>
      <c r="H430" s="836"/>
      <c r="I430" s="836"/>
      <c r="J430" s="836"/>
      <c r="K430" s="836"/>
      <c r="L430" s="836"/>
      <c r="M430" s="836"/>
      <c r="N430" s="836"/>
      <c r="O430" s="836"/>
      <c r="P430" s="836"/>
      <c r="Q430" s="836"/>
      <c r="R430" s="836"/>
      <c r="S430" s="836"/>
      <c r="T430" s="836"/>
      <c r="U430" s="836"/>
      <c r="V430" s="836"/>
      <c r="W430" s="836"/>
      <c r="X430" s="836"/>
      <c r="Y430" s="836"/>
      <c r="Z430" s="836"/>
      <c r="AA430" s="836"/>
      <c r="AB430" s="836"/>
      <c r="AC430" s="836"/>
      <c r="AD430" s="836"/>
      <c r="AE430" s="836"/>
      <c r="AF430" s="836"/>
      <c r="AG430" s="836"/>
      <c r="AH430" s="836"/>
      <c r="AI430" s="836"/>
      <c r="AJ430" s="836"/>
      <c r="AK430" s="836"/>
      <c r="AL430" s="836"/>
    </row>
    <row r="431">
      <c r="A431" s="1308"/>
      <c r="B431" s="836"/>
      <c r="C431" s="836"/>
      <c r="D431" s="836"/>
      <c r="E431" s="836"/>
      <c r="F431" s="836"/>
      <c r="G431" s="836"/>
      <c r="H431" s="836"/>
      <c r="I431" s="836"/>
      <c r="J431" s="836"/>
      <c r="K431" s="836"/>
      <c r="L431" s="836"/>
      <c r="M431" s="836"/>
      <c r="N431" s="836"/>
      <c r="O431" s="836"/>
      <c r="P431" s="836"/>
      <c r="Q431" s="836"/>
      <c r="R431" s="836"/>
      <c r="S431" s="836"/>
      <c r="T431" s="836"/>
      <c r="U431" s="836"/>
      <c r="V431" s="836"/>
      <c r="W431" s="836"/>
      <c r="X431" s="836"/>
      <c r="Y431" s="836"/>
      <c r="Z431" s="836"/>
      <c r="AA431" s="836"/>
      <c r="AB431" s="836"/>
      <c r="AC431" s="836"/>
      <c r="AD431" s="836"/>
      <c r="AE431" s="836"/>
      <c r="AF431" s="836"/>
      <c r="AG431" s="836"/>
      <c r="AH431" s="836"/>
      <c r="AI431" s="836"/>
      <c r="AJ431" s="836"/>
      <c r="AK431" s="836"/>
      <c r="AL431" s="836"/>
    </row>
    <row r="432">
      <c r="A432" s="1308"/>
      <c r="B432" s="836"/>
      <c r="C432" s="836"/>
      <c r="D432" s="836"/>
      <c r="E432" s="836"/>
      <c r="F432" s="836"/>
      <c r="G432" s="836"/>
      <c r="H432" s="836"/>
      <c r="I432" s="836"/>
      <c r="J432" s="836"/>
      <c r="K432" s="836"/>
      <c r="L432" s="836"/>
      <c r="M432" s="836"/>
      <c r="N432" s="836"/>
      <c r="O432" s="836"/>
      <c r="P432" s="836"/>
      <c r="Q432" s="836"/>
      <c r="R432" s="836"/>
      <c r="S432" s="836"/>
      <c r="T432" s="836"/>
      <c r="U432" s="836"/>
      <c r="V432" s="836"/>
      <c r="W432" s="836"/>
      <c r="X432" s="836"/>
      <c r="Y432" s="836"/>
      <c r="Z432" s="836"/>
      <c r="AA432" s="836"/>
      <c r="AB432" s="836"/>
      <c r="AC432" s="836"/>
      <c r="AD432" s="836"/>
      <c r="AE432" s="836"/>
      <c r="AF432" s="836"/>
      <c r="AG432" s="836"/>
      <c r="AH432" s="836"/>
      <c r="AI432" s="836"/>
      <c r="AJ432" s="836"/>
      <c r="AK432" s="836"/>
      <c r="AL432" s="836"/>
    </row>
    <row r="433">
      <c r="A433" s="1308"/>
      <c r="B433" s="836"/>
      <c r="C433" s="836"/>
      <c r="D433" s="836"/>
      <c r="E433" s="836"/>
      <c r="F433" s="836"/>
      <c r="G433" s="836"/>
      <c r="H433" s="836"/>
      <c r="I433" s="836"/>
      <c r="J433" s="836"/>
      <c r="K433" s="836"/>
      <c r="L433" s="836"/>
      <c r="M433" s="836"/>
      <c r="N433" s="836"/>
      <c r="O433" s="836"/>
      <c r="P433" s="836"/>
      <c r="Q433" s="836"/>
      <c r="R433" s="836"/>
      <c r="S433" s="836"/>
      <c r="T433" s="836"/>
      <c r="U433" s="836"/>
      <c r="V433" s="836"/>
      <c r="W433" s="836"/>
      <c r="X433" s="836"/>
      <c r="Y433" s="836"/>
      <c r="Z433" s="836"/>
      <c r="AA433" s="836"/>
      <c r="AB433" s="836"/>
      <c r="AC433" s="836"/>
      <c r="AD433" s="836"/>
      <c r="AE433" s="836"/>
      <c r="AF433" s="836"/>
      <c r="AG433" s="836"/>
      <c r="AH433" s="836"/>
      <c r="AI433" s="836"/>
      <c r="AJ433" s="836"/>
      <c r="AK433" s="836"/>
      <c r="AL433" s="836"/>
    </row>
    <row r="434">
      <c r="A434" s="1308"/>
      <c r="B434" s="836"/>
      <c r="C434" s="836"/>
      <c r="D434" s="836"/>
      <c r="E434" s="836"/>
      <c r="F434" s="836"/>
      <c r="G434" s="836"/>
      <c r="H434" s="836"/>
      <c r="I434" s="836"/>
      <c r="J434" s="836"/>
      <c r="K434" s="836"/>
      <c r="L434" s="836"/>
      <c r="M434" s="836"/>
      <c r="N434" s="836"/>
      <c r="O434" s="836"/>
      <c r="P434" s="836"/>
      <c r="Q434" s="836"/>
      <c r="R434" s="836"/>
      <c r="S434" s="836"/>
      <c r="T434" s="836"/>
      <c r="U434" s="836"/>
      <c r="V434" s="836"/>
      <c r="W434" s="836"/>
      <c r="X434" s="836"/>
      <c r="Y434" s="836"/>
      <c r="Z434" s="836"/>
      <c r="AA434" s="836"/>
      <c r="AB434" s="836"/>
      <c r="AC434" s="836"/>
      <c r="AD434" s="836"/>
      <c r="AE434" s="836"/>
      <c r="AF434" s="836"/>
      <c r="AG434" s="836"/>
      <c r="AH434" s="836"/>
      <c r="AI434" s="836"/>
      <c r="AJ434" s="836"/>
      <c r="AK434" s="836"/>
      <c r="AL434" s="836"/>
    </row>
    <row r="435">
      <c r="A435" s="1308"/>
      <c r="B435" s="836"/>
      <c r="C435" s="836"/>
      <c r="D435" s="836"/>
      <c r="E435" s="836"/>
      <c r="F435" s="836"/>
      <c r="G435" s="836"/>
      <c r="H435" s="836"/>
      <c r="I435" s="836"/>
      <c r="J435" s="836"/>
      <c r="K435" s="836"/>
      <c r="L435" s="836"/>
      <c r="M435" s="836"/>
      <c r="N435" s="836"/>
      <c r="O435" s="836"/>
      <c r="P435" s="836"/>
      <c r="Q435" s="836"/>
      <c r="R435" s="836"/>
      <c r="S435" s="836"/>
      <c r="T435" s="836"/>
      <c r="U435" s="836"/>
      <c r="V435" s="836"/>
      <c r="W435" s="836"/>
      <c r="X435" s="836"/>
      <c r="Y435" s="836"/>
      <c r="Z435" s="836"/>
      <c r="AA435" s="836"/>
      <c r="AB435" s="836"/>
      <c r="AC435" s="836"/>
      <c r="AD435" s="836"/>
      <c r="AE435" s="836"/>
      <c r="AF435" s="836"/>
      <c r="AG435" s="836"/>
      <c r="AH435" s="836"/>
      <c r="AI435" s="836"/>
      <c r="AJ435" s="836"/>
      <c r="AK435" s="836"/>
      <c r="AL435" s="836"/>
    </row>
    <row r="436">
      <c r="A436" s="1308"/>
      <c r="B436" s="836"/>
      <c r="C436" s="836"/>
      <c r="D436" s="836"/>
      <c r="E436" s="836"/>
      <c r="F436" s="836"/>
      <c r="G436" s="836"/>
      <c r="H436" s="836"/>
      <c r="I436" s="836"/>
      <c r="J436" s="836"/>
      <c r="K436" s="836"/>
      <c r="L436" s="836"/>
      <c r="M436" s="836"/>
      <c r="N436" s="836"/>
      <c r="O436" s="836"/>
      <c r="P436" s="836"/>
      <c r="Q436" s="836"/>
      <c r="R436" s="836"/>
      <c r="S436" s="836"/>
      <c r="T436" s="836"/>
      <c r="U436" s="836"/>
      <c r="V436" s="836"/>
      <c r="W436" s="836"/>
      <c r="X436" s="836"/>
      <c r="Y436" s="836"/>
      <c r="Z436" s="836"/>
      <c r="AA436" s="836"/>
      <c r="AB436" s="836"/>
      <c r="AC436" s="836"/>
      <c r="AD436" s="836"/>
      <c r="AE436" s="836"/>
      <c r="AF436" s="836"/>
      <c r="AG436" s="836"/>
      <c r="AH436" s="836"/>
      <c r="AI436" s="836"/>
      <c r="AJ436" s="836"/>
      <c r="AK436" s="836"/>
      <c r="AL436" s="836"/>
    </row>
    <row r="437">
      <c r="A437" s="1308"/>
      <c r="B437" s="836"/>
      <c r="C437" s="836"/>
      <c r="D437" s="836"/>
      <c r="E437" s="836"/>
      <c r="F437" s="836"/>
      <c r="G437" s="836"/>
      <c r="H437" s="836"/>
      <c r="I437" s="836"/>
      <c r="J437" s="836"/>
      <c r="K437" s="836"/>
      <c r="L437" s="836"/>
      <c r="M437" s="836"/>
      <c r="N437" s="836"/>
      <c r="O437" s="836"/>
      <c r="P437" s="836"/>
      <c r="Q437" s="836"/>
      <c r="R437" s="836"/>
      <c r="S437" s="836"/>
      <c r="T437" s="836"/>
      <c r="U437" s="836"/>
      <c r="V437" s="836"/>
      <c r="W437" s="836"/>
      <c r="X437" s="836"/>
      <c r="Y437" s="836"/>
      <c r="Z437" s="836"/>
      <c r="AA437" s="836"/>
      <c r="AB437" s="836"/>
      <c r="AC437" s="836"/>
      <c r="AD437" s="836"/>
      <c r="AE437" s="836"/>
      <c r="AF437" s="836"/>
      <c r="AG437" s="836"/>
      <c r="AH437" s="836"/>
      <c r="AI437" s="836"/>
      <c r="AJ437" s="836"/>
      <c r="AK437" s="836"/>
      <c r="AL437" s="836"/>
    </row>
    <row r="438">
      <c r="A438" s="1308"/>
      <c r="B438" s="836"/>
      <c r="C438" s="836"/>
      <c r="D438" s="836"/>
      <c r="E438" s="836"/>
      <c r="F438" s="836"/>
      <c r="G438" s="836"/>
      <c r="H438" s="836"/>
      <c r="I438" s="836"/>
      <c r="J438" s="836"/>
      <c r="K438" s="836"/>
      <c r="L438" s="836"/>
      <c r="M438" s="836"/>
      <c r="N438" s="836"/>
      <c r="O438" s="836"/>
      <c r="P438" s="836"/>
      <c r="Q438" s="836"/>
      <c r="R438" s="836"/>
      <c r="S438" s="836"/>
      <c r="T438" s="836"/>
      <c r="U438" s="836"/>
      <c r="V438" s="836"/>
      <c r="W438" s="836"/>
      <c r="X438" s="836"/>
      <c r="Y438" s="836"/>
      <c r="Z438" s="836"/>
      <c r="AA438" s="836"/>
      <c r="AB438" s="836"/>
      <c r="AC438" s="836"/>
      <c r="AD438" s="836"/>
      <c r="AE438" s="836"/>
      <c r="AF438" s="836"/>
      <c r="AG438" s="836"/>
      <c r="AH438" s="836"/>
      <c r="AI438" s="836"/>
      <c r="AJ438" s="836"/>
      <c r="AK438" s="836"/>
      <c r="AL438" s="836"/>
    </row>
    <row r="439">
      <c r="A439" s="1308"/>
      <c r="B439" s="836"/>
      <c r="C439" s="836"/>
      <c r="D439" s="836"/>
      <c r="E439" s="836"/>
      <c r="F439" s="836"/>
      <c r="G439" s="836"/>
      <c r="H439" s="836"/>
      <c r="I439" s="836"/>
      <c r="J439" s="836"/>
      <c r="K439" s="836"/>
      <c r="L439" s="836"/>
      <c r="M439" s="836"/>
      <c r="N439" s="836"/>
      <c r="O439" s="836"/>
      <c r="P439" s="836"/>
      <c r="Q439" s="836"/>
      <c r="R439" s="836"/>
      <c r="S439" s="836"/>
      <c r="T439" s="836"/>
      <c r="U439" s="836"/>
      <c r="V439" s="836"/>
      <c r="W439" s="836"/>
      <c r="X439" s="836"/>
      <c r="Y439" s="836"/>
      <c r="Z439" s="836"/>
      <c r="AA439" s="836"/>
      <c r="AB439" s="836"/>
      <c r="AC439" s="836"/>
      <c r="AD439" s="836"/>
      <c r="AE439" s="836"/>
      <c r="AF439" s="836"/>
      <c r="AG439" s="836"/>
      <c r="AH439" s="836"/>
      <c r="AI439" s="836"/>
      <c r="AJ439" s="836"/>
      <c r="AK439" s="836"/>
      <c r="AL439" s="836"/>
    </row>
    <row r="440">
      <c r="A440" s="1308"/>
      <c r="B440" s="836"/>
      <c r="C440" s="836"/>
      <c r="D440" s="836"/>
      <c r="E440" s="836"/>
      <c r="F440" s="836"/>
      <c r="G440" s="836"/>
      <c r="H440" s="836"/>
      <c r="I440" s="836"/>
      <c r="J440" s="836"/>
      <c r="K440" s="836"/>
      <c r="L440" s="836"/>
      <c r="M440" s="836"/>
      <c r="N440" s="836"/>
      <c r="O440" s="836"/>
      <c r="P440" s="836"/>
      <c r="Q440" s="836"/>
      <c r="R440" s="836"/>
      <c r="S440" s="836"/>
      <c r="T440" s="836"/>
      <c r="U440" s="836"/>
      <c r="V440" s="836"/>
      <c r="W440" s="836"/>
      <c r="X440" s="836"/>
      <c r="Y440" s="836"/>
      <c r="Z440" s="836"/>
      <c r="AA440" s="836"/>
      <c r="AB440" s="836"/>
      <c r="AC440" s="836"/>
      <c r="AD440" s="836"/>
      <c r="AE440" s="836"/>
      <c r="AF440" s="836"/>
      <c r="AG440" s="836"/>
      <c r="AH440" s="836"/>
      <c r="AI440" s="836"/>
      <c r="AJ440" s="836"/>
      <c r="AK440" s="836"/>
      <c r="AL440" s="836"/>
    </row>
    <row r="441">
      <c r="A441" s="1308"/>
      <c r="B441" s="836"/>
      <c r="C441" s="836"/>
      <c r="D441" s="836"/>
      <c r="E441" s="836"/>
      <c r="F441" s="836"/>
      <c r="G441" s="836"/>
      <c r="H441" s="836"/>
      <c r="I441" s="836"/>
      <c r="J441" s="836"/>
      <c r="K441" s="836"/>
      <c r="L441" s="836"/>
      <c r="M441" s="836"/>
      <c r="N441" s="836"/>
      <c r="O441" s="836"/>
      <c r="P441" s="836"/>
      <c r="Q441" s="836"/>
      <c r="R441" s="836"/>
      <c r="S441" s="836"/>
      <c r="T441" s="836"/>
      <c r="U441" s="836"/>
      <c r="V441" s="836"/>
      <c r="W441" s="836"/>
      <c r="X441" s="836"/>
      <c r="Y441" s="836"/>
      <c r="Z441" s="836"/>
      <c r="AA441" s="836"/>
      <c r="AB441" s="836"/>
      <c r="AC441" s="836"/>
      <c r="AD441" s="836"/>
      <c r="AE441" s="836"/>
      <c r="AF441" s="836"/>
      <c r="AG441" s="836"/>
      <c r="AH441" s="836"/>
      <c r="AI441" s="836"/>
      <c r="AJ441" s="836"/>
      <c r="AK441" s="836"/>
      <c r="AL441" s="836"/>
    </row>
    <row r="442">
      <c r="A442" s="1308"/>
      <c r="B442" s="836"/>
      <c r="C442" s="836"/>
      <c r="D442" s="836"/>
      <c r="E442" s="836"/>
      <c r="F442" s="836"/>
      <c r="G442" s="836"/>
      <c r="H442" s="836"/>
      <c r="I442" s="836"/>
      <c r="J442" s="836"/>
      <c r="K442" s="836"/>
      <c r="L442" s="836"/>
      <c r="M442" s="836"/>
      <c r="N442" s="836"/>
      <c r="O442" s="836"/>
      <c r="P442" s="836"/>
      <c r="Q442" s="836"/>
      <c r="R442" s="836"/>
      <c r="S442" s="836"/>
      <c r="T442" s="836"/>
      <c r="U442" s="836"/>
      <c r="V442" s="836"/>
      <c r="W442" s="836"/>
      <c r="X442" s="836"/>
      <c r="Y442" s="836"/>
      <c r="Z442" s="836"/>
      <c r="AA442" s="836"/>
      <c r="AB442" s="836"/>
      <c r="AC442" s="836"/>
      <c r="AD442" s="836"/>
      <c r="AE442" s="836"/>
      <c r="AF442" s="836"/>
      <c r="AG442" s="836"/>
      <c r="AH442" s="836"/>
      <c r="AI442" s="836"/>
      <c r="AJ442" s="836"/>
      <c r="AK442" s="836"/>
      <c r="AL442" s="836"/>
    </row>
    <row r="443">
      <c r="A443" s="1308"/>
      <c r="B443" s="836"/>
      <c r="C443" s="836"/>
      <c r="D443" s="836"/>
      <c r="E443" s="836"/>
      <c r="F443" s="836"/>
      <c r="G443" s="836"/>
      <c r="H443" s="836"/>
      <c r="I443" s="836"/>
      <c r="J443" s="836"/>
      <c r="K443" s="836"/>
      <c r="L443" s="836"/>
      <c r="M443" s="836"/>
      <c r="N443" s="836"/>
      <c r="O443" s="836"/>
      <c r="P443" s="836"/>
      <c r="Q443" s="836"/>
      <c r="R443" s="836"/>
      <c r="S443" s="836"/>
      <c r="T443" s="836"/>
      <c r="U443" s="836"/>
      <c r="V443" s="836"/>
      <c r="W443" s="836"/>
      <c r="X443" s="836"/>
      <c r="Y443" s="836"/>
      <c r="Z443" s="836"/>
      <c r="AA443" s="836"/>
      <c r="AB443" s="836"/>
      <c r="AC443" s="836"/>
      <c r="AD443" s="836"/>
      <c r="AE443" s="836"/>
      <c r="AF443" s="836"/>
      <c r="AG443" s="836"/>
      <c r="AH443" s="836"/>
      <c r="AI443" s="836"/>
      <c r="AJ443" s="836"/>
      <c r="AK443" s="836"/>
      <c r="AL443" s="836"/>
    </row>
    <row r="444">
      <c r="A444" s="1308"/>
      <c r="B444" s="836"/>
      <c r="C444" s="836"/>
      <c r="D444" s="836"/>
      <c r="E444" s="836"/>
      <c r="F444" s="836"/>
      <c r="G444" s="836"/>
      <c r="H444" s="836"/>
      <c r="I444" s="836"/>
      <c r="J444" s="836"/>
      <c r="K444" s="836"/>
      <c r="L444" s="836"/>
      <c r="M444" s="836"/>
      <c r="N444" s="836"/>
      <c r="O444" s="836"/>
      <c r="P444" s="836"/>
      <c r="Q444" s="836"/>
      <c r="R444" s="836"/>
      <c r="S444" s="836"/>
      <c r="T444" s="836"/>
      <c r="U444" s="836"/>
      <c r="V444" s="836"/>
      <c r="W444" s="836"/>
      <c r="X444" s="836"/>
      <c r="Y444" s="836"/>
      <c r="Z444" s="836"/>
      <c r="AA444" s="836"/>
      <c r="AB444" s="836"/>
      <c r="AC444" s="836"/>
      <c r="AD444" s="836"/>
      <c r="AE444" s="836"/>
      <c r="AF444" s="836"/>
      <c r="AG444" s="836"/>
      <c r="AH444" s="836"/>
      <c r="AI444" s="836"/>
      <c r="AJ444" s="836"/>
      <c r="AK444" s="836"/>
      <c r="AL444" s="836"/>
    </row>
    <row r="445">
      <c r="A445" s="1308"/>
      <c r="B445" s="836"/>
      <c r="C445" s="836"/>
      <c r="D445" s="836"/>
      <c r="E445" s="836"/>
      <c r="F445" s="836"/>
      <c r="G445" s="836"/>
      <c r="H445" s="836"/>
      <c r="I445" s="836"/>
      <c r="J445" s="836"/>
      <c r="K445" s="836"/>
      <c r="L445" s="836"/>
      <c r="M445" s="836"/>
      <c r="N445" s="836"/>
      <c r="O445" s="836"/>
      <c r="P445" s="836"/>
      <c r="Q445" s="836"/>
      <c r="R445" s="836"/>
      <c r="S445" s="836"/>
      <c r="T445" s="836"/>
      <c r="U445" s="836"/>
      <c r="V445" s="836"/>
      <c r="W445" s="836"/>
      <c r="X445" s="836"/>
      <c r="Y445" s="836"/>
      <c r="Z445" s="836"/>
      <c r="AA445" s="836"/>
      <c r="AB445" s="836"/>
      <c r="AC445" s="836"/>
      <c r="AD445" s="836"/>
      <c r="AE445" s="836"/>
      <c r="AF445" s="836"/>
      <c r="AG445" s="836"/>
      <c r="AH445" s="836"/>
      <c r="AI445" s="836"/>
      <c r="AJ445" s="836"/>
      <c r="AK445" s="836"/>
      <c r="AL445" s="836"/>
    </row>
    <row r="446">
      <c r="A446" s="1308"/>
      <c r="B446" s="836"/>
      <c r="C446" s="836"/>
      <c r="D446" s="836"/>
      <c r="E446" s="836"/>
      <c r="F446" s="836"/>
      <c r="G446" s="836"/>
      <c r="H446" s="836"/>
      <c r="I446" s="836"/>
      <c r="J446" s="836"/>
      <c r="K446" s="836"/>
      <c r="L446" s="836"/>
      <c r="M446" s="836"/>
      <c r="N446" s="836"/>
      <c r="O446" s="836"/>
      <c r="P446" s="836"/>
      <c r="Q446" s="836"/>
      <c r="R446" s="836"/>
      <c r="S446" s="836"/>
      <c r="T446" s="836"/>
      <c r="U446" s="836"/>
      <c r="V446" s="836"/>
      <c r="W446" s="836"/>
      <c r="X446" s="836"/>
      <c r="Y446" s="836"/>
      <c r="Z446" s="836"/>
      <c r="AA446" s="836"/>
      <c r="AB446" s="836"/>
      <c r="AC446" s="836"/>
      <c r="AD446" s="836"/>
      <c r="AE446" s="836"/>
      <c r="AF446" s="836"/>
      <c r="AG446" s="836"/>
      <c r="AH446" s="836"/>
      <c r="AI446" s="836"/>
      <c r="AJ446" s="836"/>
      <c r="AK446" s="836"/>
      <c r="AL446" s="836"/>
    </row>
    <row r="447">
      <c r="A447" s="1308"/>
      <c r="B447" s="836"/>
      <c r="C447" s="836"/>
      <c r="D447" s="836"/>
      <c r="E447" s="836"/>
      <c r="F447" s="836"/>
      <c r="G447" s="836"/>
      <c r="H447" s="836"/>
      <c r="I447" s="836"/>
      <c r="J447" s="836"/>
      <c r="K447" s="836"/>
      <c r="L447" s="836"/>
      <c r="M447" s="836"/>
      <c r="N447" s="836"/>
      <c r="O447" s="836"/>
      <c r="P447" s="836"/>
      <c r="Q447" s="836"/>
      <c r="R447" s="836"/>
      <c r="S447" s="836"/>
      <c r="T447" s="836"/>
      <c r="U447" s="836"/>
      <c r="V447" s="836"/>
      <c r="W447" s="836"/>
      <c r="X447" s="836"/>
      <c r="Y447" s="836"/>
      <c r="Z447" s="836"/>
      <c r="AA447" s="836"/>
      <c r="AB447" s="836"/>
      <c r="AC447" s="836"/>
      <c r="AD447" s="836"/>
      <c r="AE447" s="836"/>
      <c r="AF447" s="836"/>
      <c r="AG447" s="836"/>
      <c r="AH447" s="836"/>
      <c r="AI447" s="836"/>
      <c r="AJ447" s="836"/>
      <c r="AK447" s="836"/>
      <c r="AL447" s="836"/>
    </row>
    <row r="448">
      <c r="A448" s="1308"/>
      <c r="B448" s="836"/>
      <c r="C448" s="836"/>
      <c r="D448" s="836"/>
      <c r="E448" s="836"/>
      <c r="F448" s="836"/>
      <c r="G448" s="836"/>
      <c r="H448" s="836"/>
      <c r="I448" s="836"/>
      <c r="J448" s="836"/>
      <c r="K448" s="836"/>
      <c r="L448" s="836"/>
      <c r="M448" s="836"/>
      <c r="N448" s="836"/>
      <c r="O448" s="836"/>
      <c r="P448" s="836"/>
      <c r="Q448" s="836"/>
      <c r="R448" s="836"/>
      <c r="S448" s="836"/>
      <c r="T448" s="836"/>
      <c r="U448" s="836"/>
      <c r="V448" s="836"/>
      <c r="W448" s="836"/>
      <c r="X448" s="836"/>
      <c r="Y448" s="836"/>
      <c r="Z448" s="836"/>
      <c r="AA448" s="836"/>
      <c r="AB448" s="836"/>
      <c r="AC448" s="836"/>
      <c r="AD448" s="836"/>
      <c r="AE448" s="836"/>
      <c r="AF448" s="836"/>
      <c r="AG448" s="836"/>
      <c r="AH448" s="836"/>
      <c r="AI448" s="836"/>
      <c r="AJ448" s="836"/>
      <c r="AK448" s="836"/>
      <c r="AL448" s="836"/>
    </row>
    <row r="449">
      <c r="A449" s="1308"/>
      <c r="B449" s="836"/>
      <c r="C449" s="836"/>
      <c r="D449" s="836"/>
      <c r="E449" s="836"/>
      <c r="F449" s="836"/>
      <c r="G449" s="836"/>
      <c r="H449" s="836"/>
      <c r="I449" s="836"/>
      <c r="J449" s="836"/>
      <c r="K449" s="836"/>
      <c r="L449" s="836"/>
      <c r="M449" s="836"/>
      <c r="N449" s="836"/>
      <c r="O449" s="836"/>
      <c r="P449" s="836"/>
      <c r="Q449" s="836"/>
      <c r="R449" s="836"/>
      <c r="S449" s="836"/>
      <c r="T449" s="836"/>
      <c r="U449" s="836"/>
      <c r="V449" s="836"/>
      <c r="W449" s="836"/>
      <c r="X449" s="836"/>
      <c r="Y449" s="836"/>
      <c r="Z449" s="836"/>
      <c r="AA449" s="836"/>
      <c r="AB449" s="836"/>
      <c r="AC449" s="836"/>
      <c r="AD449" s="836"/>
      <c r="AE449" s="836"/>
      <c r="AF449" s="836"/>
      <c r="AG449" s="836"/>
      <c r="AH449" s="836"/>
      <c r="AI449" s="836"/>
      <c r="AJ449" s="836"/>
      <c r="AK449" s="836"/>
      <c r="AL449" s="836"/>
    </row>
    <row r="450">
      <c r="A450" s="1308"/>
      <c r="B450" s="836"/>
      <c r="C450" s="836"/>
      <c r="D450" s="836"/>
      <c r="E450" s="836"/>
      <c r="F450" s="836"/>
      <c r="G450" s="836"/>
      <c r="H450" s="836"/>
      <c r="I450" s="836"/>
      <c r="J450" s="836"/>
      <c r="K450" s="836"/>
      <c r="L450" s="836"/>
      <c r="M450" s="836"/>
      <c r="N450" s="836"/>
      <c r="O450" s="836"/>
      <c r="P450" s="836"/>
      <c r="Q450" s="836"/>
      <c r="R450" s="836"/>
      <c r="S450" s="836"/>
      <c r="T450" s="836"/>
      <c r="U450" s="836"/>
      <c r="V450" s="836"/>
      <c r="W450" s="836"/>
      <c r="X450" s="836"/>
      <c r="Y450" s="836"/>
      <c r="Z450" s="836"/>
      <c r="AA450" s="836"/>
      <c r="AB450" s="836"/>
      <c r="AC450" s="836"/>
      <c r="AD450" s="836"/>
      <c r="AE450" s="836"/>
      <c r="AF450" s="836"/>
      <c r="AG450" s="836"/>
      <c r="AH450" s="836"/>
      <c r="AI450" s="836"/>
      <c r="AJ450" s="836"/>
      <c r="AK450" s="836"/>
      <c r="AL450" s="836"/>
    </row>
    <row r="451">
      <c r="A451" s="1308"/>
      <c r="B451" s="836"/>
      <c r="C451" s="836"/>
      <c r="D451" s="836"/>
      <c r="E451" s="836"/>
      <c r="F451" s="836"/>
      <c r="G451" s="836"/>
      <c r="H451" s="836"/>
      <c r="I451" s="836"/>
      <c r="J451" s="836"/>
      <c r="K451" s="836"/>
      <c r="L451" s="836"/>
      <c r="M451" s="836"/>
      <c r="N451" s="836"/>
      <c r="O451" s="836"/>
      <c r="P451" s="836"/>
      <c r="Q451" s="836"/>
      <c r="R451" s="836"/>
      <c r="S451" s="836"/>
      <c r="T451" s="836"/>
      <c r="U451" s="836"/>
      <c r="V451" s="836"/>
      <c r="W451" s="836"/>
      <c r="X451" s="836"/>
      <c r="Y451" s="836"/>
      <c r="Z451" s="836"/>
      <c r="AA451" s="836"/>
      <c r="AB451" s="836"/>
      <c r="AC451" s="836"/>
      <c r="AD451" s="836"/>
      <c r="AE451" s="836"/>
      <c r="AF451" s="836"/>
      <c r="AG451" s="836"/>
      <c r="AH451" s="836"/>
      <c r="AI451" s="836"/>
      <c r="AJ451" s="836"/>
      <c r="AK451" s="836"/>
      <c r="AL451" s="836"/>
    </row>
    <row r="452">
      <c r="A452" s="1308"/>
      <c r="B452" s="836"/>
      <c r="C452" s="836"/>
      <c r="D452" s="836"/>
      <c r="E452" s="836"/>
      <c r="F452" s="836"/>
      <c r="G452" s="836"/>
      <c r="H452" s="836"/>
      <c r="I452" s="836"/>
      <c r="J452" s="836"/>
      <c r="K452" s="836"/>
      <c r="L452" s="836"/>
      <c r="M452" s="836"/>
      <c r="N452" s="836"/>
      <c r="O452" s="836"/>
      <c r="P452" s="836"/>
      <c r="Q452" s="836"/>
      <c r="R452" s="836"/>
      <c r="S452" s="836"/>
      <c r="T452" s="836"/>
      <c r="U452" s="836"/>
      <c r="V452" s="836"/>
      <c r="W452" s="836"/>
      <c r="X452" s="836"/>
      <c r="Y452" s="836"/>
      <c r="Z452" s="836"/>
      <c r="AA452" s="836"/>
      <c r="AB452" s="836"/>
      <c r="AC452" s="836"/>
      <c r="AD452" s="836"/>
      <c r="AE452" s="836"/>
      <c r="AF452" s="836"/>
      <c r="AG452" s="836"/>
      <c r="AH452" s="836"/>
      <c r="AI452" s="836"/>
      <c r="AJ452" s="836"/>
      <c r="AK452" s="836"/>
      <c r="AL452" s="836"/>
    </row>
    <row r="453">
      <c r="A453" s="1308"/>
      <c r="B453" s="836"/>
      <c r="C453" s="836"/>
      <c r="D453" s="836"/>
      <c r="E453" s="836"/>
      <c r="F453" s="836"/>
      <c r="G453" s="836"/>
      <c r="H453" s="836"/>
      <c r="I453" s="836"/>
      <c r="J453" s="836"/>
      <c r="K453" s="836"/>
      <c r="L453" s="836"/>
      <c r="M453" s="836"/>
      <c r="N453" s="836"/>
      <c r="O453" s="836"/>
      <c r="P453" s="836"/>
      <c r="Q453" s="836"/>
      <c r="R453" s="836"/>
      <c r="S453" s="836"/>
      <c r="T453" s="836"/>
      <c r="U453" s="836"/>
      <c r="V453" s="836"/>
      <c r="W453" s="836"/>
      <c r="X453" s="836"/>
      <c r="Y453" s="836"/>
      <c r="Z453" s="836"/>
      <c r="AA453" s="836"/>
      <c r="AB453" s="836"/>
      <c r="AC453" s="836"/>
      <c r="AD453" s="836"/>
      <c r="AE453" s="836"/>
      <c r="AF453" s="836"/>
      <c r="AG453" s="836"/>
      <c r="AH453" s="836"/>
      <c r="AI453" s="836"/>
      <c r="AJ453" s="836"/>
      <c r="AK453" s="836"/>
      <c r="AL453" s="836"/>
    </row>
    <row r="454">
      <c r="A454" s="1308"/>
      <c r="B454" s="836"/>
      <c r="C454" s="836"/>
      <c r="D454" s="836"/>
      <c r="E454" s="836"/>
      <c r="F454" s="836"/>
      <c r="G454" s="836"/>
      <c r="H454" s="836"/>
      <c r="I454" s="836"/>
      <c r="J454" s="836"/>
      <c r="K454" s="836"/>
      <c r="L454" s="836"/>
      <c r="M454" s="836"/>
      <c r="N454" s="836"/>
      <c r="O454" s="836"/>
      <c r="P454" s="836"/>
      <c r="Q454" s="836"/>
      <c r="R454" s="836"/>
      <c r="S454" s="836"/>
      <c r="T454" s="836"/>
      <c r="U454" s="836"/>
      <c r="V454" s="836"/>
      <c r="W454" s="836"/>
      <c r="X454" s="836"/>
      <c r="Y454" s="836"/>
      <c r="Z454" s="836"/>
      <c r="AA454" s="836"/>
      <c r="AB454" s="836"/>
      <c r="AC454" s="836"/>
      <c r="AD454" s="836"/>
      <c r="AE454" s="836"/>
      <c r="AF454" s="836"/>
      <c r="AG454" s="836"/>
      <c r="AH454" s="836"/>
      <c r="AI454" s="836"/>
      <c r="AJ454" s="836"/>
      <c r="AK454" s="836"/>
      <c r="AL454" s="836"/>
    </row>
    <row r="455">
      <c r="A455" s="1308"/>
      <c r="B455" s="836"/>
      <c r="C455" s="836"/>
      <c r="D455" s="836"/>
      <c r="E455" s="836"/>
      <c r="F455" s="836"/>
      <c r="G455" s="836"/>
      <c r="H455" s="836"/>
      <c r="I455" s="836"/>
      <c r="J455" s="836"/>
      <c r="K455" s="836"/>
      <c r="L455" s="836"/>
      <c r="M455" s="836"/>
      <c r="N455" s="836"/>
      <c r="O455" s="836"/>
      <c r="P455" s="836"/>
      <c r="Q455" s="836"/>
      <c r="R455" s="836"/>
      <c r="S455" s="836"/>
      <c r="T455" s="836"/>
      <c r="U455" s="836"/>
      <c r="V455" s="836"/>
      <c r="W455" s="836"/>
      <c r="X455" s="836"/>
      <c r="Y455" s="836"/>
      <c r="Z455" s="836"/>
      <c r="AA455" s="836"/>
      <c r="AB455" s="836"/>
      <c r="AC455" s="836"/>
      <c r="AD455" s="836"/>
      <c r="AE455" s="836"/>
      <c r="AF455" s="836"/>
      <c r="AG455" s="836"/>
      <c r="AH455" s="836"/>
      <c r="AI455" s="836"/>
      <c r="AJ455" s="836"/>
      <c r="AK455" s="836"/>
      <c r="AL455" s="836"/>
    </row>
    <row r="456">
      <c r="A456" s="1308"/>
      <c r="B456" s="836"/>
      <c r="C456" s="836"/>
      <c r="D456" s="836"/>
      <c r="E456" s="836"/>
      <c r="F456" s="836"/>
      <c r="G456" s="836"/>
      <c r="H456" s="836"/>
      <c r="I456" s="836"/>
      <c r="J456" s="836"/>
      <c r="K456" s="836"/>
      <c r="L456" s="836"/>
      <c r="M456" s="836"/>
      <c r="N456" s="836"/>
      <c r="O456" s="836"/>
      <c r="P456" s="836"/>
      <c r="Q456" s="836"/>
      <c r="R456" s="836"/>
      <c r="S456" s="836"/>
      <c r="T456" s="836"/>
      <c r="U456" s="836"/>
      <c r="V456" s="836"/>
      <c r="W456" s="836"/>
      <c r="X456" s="836"/>
      <c r="Y456" s="836"/>
      <c r="Z456" s="836"/>
      <c r="AA456" s="836"/>
      <c r="AB456" s="836"/>
      <c r="AC456" s="836"/>
      <c r="AD456" s="836"/>
      <c r="AE456" s="836"/>
      <c r="AF456" s="836"/>
      <c r="AG456" s="836"/>
      <c r="AH456" s="836"/>
      <c r="AI456" s="836"/>
      <c r="AJ456" s="836"/>
      <c r="AK456" s="836"/>
      <c r="AL456" s="836"/>
    </row>
    <row r="457">
      <c r="A457" s="1308"/>
      <c r="B457" s="836"/>
      <c r="C457" s="836"/>
      <c r="D457" s="836"/>
      <c r="E457" s="836"/>
      <c r="F457" s="836"/>
      <c r="G457" s="836"/>
      <c r="H457" s="836"/>
      <c r="I457" s="836"/>
      <c r="J457" s="836"/>
      <c r="K457" s="836"/>
      <c r="L457" s="836"/>
      <c r="M457" s="836"/>
      <c r="N457" s="836"/>
      <c r="O457" s="836"/>
      <c r="P457" s="836"/>
      <c r="Q457" s="836"/>
      <c r="R457" s="836"/>
      <c r="S457" s="836"/>
      <c r="T457" s="836"/>
      <c r="U457" s="836"/>
      <c r="V457" s="836"/>
      <c r="W457" s="836"/>
      <c r="X457" s="836"/>
      <c r="Y457" s="836"/>
      <c r="Z457" s="836"/>
      <c r="AA457" s="836"/>
      <c r="AB457" s="836"/>
      <c r="AC457" s="836"/>
      <c r="AD457" s="836"/>
      <c r="AE457" s="836"/>
      <c r="AF457" s="836"/>
      <c r="AG457" s="836"/>
      <c r="AH457" s="836"/>
      <c r="AI457" s="836"/>
      <c r="AJ457" s="836"/>
      <c r="AK457" s="836"/>
      <c r="AL457" s="836"/>
    </row>
    <row r="458">
      <c r="A458" s="1308"/>
      <c r="B458" s="836"/>
      <c r="C458" s="836"/>
      <c r="D458" s="836"/>
      <c r="E458" s="836"/>
      <c r="F458" s="836"/>
      <c r="G458" s="836"/>
      <c r="H458" s="836"/>
      <c r="I458" s="836"/>
      <c r="J458" s="836"/>
      <c r="K458" s="836"/>
      <c r="L458" s="836"/>
      <c r="M458" s="836"/>
      <c r="N458" s="836"/>
      <c r="O458" s="836"/>
      <c r="P458" s="836"/>
      <c r="Q458" s="836"/>
      <c r="R458" s="836"/>
      <c r="S458" s="836"/>
      <c r="T458" s="836"/>
      <c r="U458" s="836"/>
      <c r="V458" s="836"/>
      <c r="W458" s="836"/>
      <c r="X458" s="836"/>
      <c r="Y458" s="836"/>
      <c r="Z458" s="836"/>
      <c r="AA458" s="836"/>
      <c r="AB458" s="836"/>
      <c r="AC458" s="836"/>
      <c r="AD458" s="836"/>
      <c r="AE458" s="836"/>
      <c r="AF458" s="836"/>
      <c r="AG458" s="836"/>
      <c r="AH458" s="836"/>
      <c r="AI458" s="836"/>
      <c r="AJ458" s="836"/>
      <c r="AK458" s="836"/>
      <c r="AL458" s="836"/>
    </row>
    <row r="459">
      <c r="A459" s="1308"/>
      <c r="B459" s="836"/>
      <c r="C459" s="836"/>
      <c r="D459" s="836"/>
      <c r="E459" s="836"/>
      <c r="F459" s="836"/>
      <c r="G459" s="836"/>
      <c r="H459" s="836"/>
      <c r="I459" s="836"/>
      <c r="J459" s="836"/>
      <c r="K459" s="836"/>
      <c r="L459" s="836"/>
      <c r="M459" s="836"/>
      <c r="N459" s="836"/>
      <c r="O459" s="836"/>
      <c r="P459" s="836"/>
      <c r="Q459" s="836"/>
      <c r="R459" s="836"/>
      <c r="S459" s="836"/>
      <c r="T459" s="836"/>
      <c r="U459" s="836"/>
      <c r="V459" s="836"/>
      <c r="W459" s="836"/>
      <c r="X459" s="836"/>
      <c r="Y459" s="836"/>
      <c r="Z459" s="836"/>
      <c r="AA459" s="836"/>
      <c r="AB459" s="836"/>
      <c r="AC459" s="836"/>
      <c r="AD459" s="836"/>
      <c r="AE459" s="836"/>
      <c r="AF459" s="836"/>
      <c r="AG459" s="836"/>
      <c r="AH459" s="836"/>
      <c r="AI459" s="836"/>
      <c r="AJ459" s="836"/>
      <c r="AK459" s="836"/>
      <c r="AL459" s="836"/>
    </row>
    <row r="460">
      <c r="A460" s="1308"/>
      <c r="B460" s="836"/>
      <c r="C460" s="836"/>
      <c r="D460" s="836"/>
      <c r="E460" s="836"/>
      <c r="F460" s="836"/>
      <c r="G460" s="836"/>
      <c r="H460" s="836"/>
      <c r="I460" s="836"/>
      <c r="J460" s="836"/>
      <c r="K460" s="836"/>
      <c r="L460" s="836"/>
      <c r="M460" s="836"/>
      <c r="N460" s="836"/>
      <c r="O460" s="836"/>
      <c r="P460" s="836"/>
      <c r="Q460" s="836"/>
      <c r="R460" s="836"/>
      <c r="S460" s="836"/>
      <c r="T460" s="836"/>
      <c r="U460" s="836"/>
      <c r="V460" s="836"/>
      <c r="W460" s="836"/>
      <c r="X460" s="836"/>
      <c r="Y460" s="836"/>
      <c r="Z460" s="836"/>
      <c r="AA460" s="836"/>
      <c r="AB460" s="836"/>
      <c r="AC460" s="836"/>
      <c r="AD460" s="836"/>
      <c r="AE460" s="836"/>
      <c r="AF460" s="836"/>
      <c r="AG460" s="836"/>
      <c r="AH460" s="836"/>
      <c r="AI460" s="836"/>
      <c r="AJ460" s="836"/>
      <c r="AK460" s="836"/>
      <c r="AL460" s="836"/>
    </row>
    <row r="461">
      <c r="A461" s="1308"/>
      <c r="B461" s="836"/>
      <c r="C461" s="836"/>
      <c r="D461" s="836"/>
      <c r="E461" s="836"/>
      <c r="F461" s="836"/>
      <c r="G461" s="836"/>
      <c r="H461" s="836"/>
      <c r="I461" s="836"/>
      <c r="J461" s="836"/>
      <c r="K461" s="836"/>
      <c r="L461" s="836"/>
      <c r="M461" s="836"/>
      <c r="N461" s="836"/>
      <c r="O461" s="836"/>
      <c r="P461" s="836"/>
      <c r="Q461" s="836"/>
      <c r="R461" s="836"/>
      <c r="S461" s="836"/>
      <c r="T461" s="836"/>
      <c r="U461" s="836"/>
      <c r="V461" s="836"/>
      <c r="W461" s="836"/>
      <c r="X461" s="836"/>
      <c r="Y461" s="836"/>
      <c r="Z461" s="836"/>
      <c r="AA461" s="836"/>
      <c r="AB461" s="836"/>
      <c r="AC461" s="836"/>
      <c r="AD461" s="836"/>
      <c r="AE461" s="836"/>
      <c r="AF461" s="836"/>
      <c r="AG461" s="836"/>
      <c r="AH461" s="836"/>
      <c r="AI461" s="836"/>
      <c r="AJ461" s="836"/>
      <c r="AK461" s="836"/>
      <c r="AL461" s="836"/>
    </row>
    <row r="462">
      <c r="A462" s="1308"/>
      <c r="B462" s="836"/>
      <c r="C462" s="836"/>
      <c r="D462" s="836"/>
      <c r="E462" s="836"/>
      <c r="F462" s="836"/>
      <c r="G462" s="836"/>
      <c r="H462" s="836"/>
      <c r="I462" s="836"/>
      <c r="J462" s="836"/>
      <c r="K462" s="836"/>
      <c r="L462" s="836"/>
      <c r="M462" s="836"/>
      <c r="N462" s="836"/>
      <c r="O462" s="836"/>
      <c r="P462" s="836"/>
      <c r="Q462" s="836"/>
      <c r="R462" s="836"/>
      <c r="S462" s="836"/>
      <c r="T462" s="836"/>
      <c r="U462" s="836"/>
      <c r="V462" s="836"/>
      <c r="W462" s="836"/>
      <c r="X462" s="836"/>
      <c r="Y462" s="836"/>
      <c r="Z462" s="836"/>
      <c r="AA462" s="836"/>
      <c r="AB462" s="836"/>
      <c r="AC462" s="836"/>
      <c r="AD462" s="836"/>
      <c r="AE462" s="836"/>
      <c r="AF462" s="836"/>
      <c r="AG462" s="836"/>
      <c r="AH462" s="836"/>
      <c r="AI462" s="836"/>
      <c r="AJ462" s="836"/>
      <c r="AK462" s="836"/>
      <c r="AL462" s="836"/>
    </row>
    <row r="463">
      <c r="A463" s="1308"/>
      <c r="B463" s="836"/>
      <c r="C463" s="836"/>
      <c r="D463" s="836"/>
      <c r="E463" s="836"/>
      <c r="F463" s="836"/>
      <c r="G463" s="836"/>
      <c r="H463" s="836"/>
      <c r="I463" s="836"/>
      <c r="J463" s="836"/>
      <c r="K463" s="836"/>
      <c r="L463" s="836"/>
      <c r="M463" s="836"/>
      <c r="N463" s="836"/>
      <c r="O463" s="836"/>
      <c r="P463" s="836"/>
      <c r="Q463" s="836"/>
      <c r="R463" s="836"/>
      <c r="S463" s="836"/>
      <c r="T463" s="836"/>
      <c r="U463" s="836"/>
      <c r="V463" s="836"/>
      <c r="W463" s="836"/>
      <c r="X463" s="836"/>
      <c r="Y463" s="836"/>
      <c r="Z463" s="836"/>
      <c r="AA463" s="836"/>
      <c r="AB463" s="836"/>
      <c r="AC463" s="836"/>
      <c r="AD463" s="836"/>
      <c r="AE463" s="836"/>
      <c r="AF463" s="836"/>
      <c r="AG463" s="836"/>
      <c r="AH463" s="836"/>
      <c r="AI463" s="836"/>
      <c r="AJ463" s="836"/>
      <c r="AK463" s="836"/>
      <c r="AL463" s="836"/>
    </row>
    <row r="464">
      <c r="A464" s="1308"/>
      <c r="B464" s="836"/>
      <c r="C464" s="836"/>
      <c r="D464" s="836"/>
      <c r="E464" s="836"/>
      <c r="F464" s="836"/>
      <c r="G464" s="836"/>
      <c r="H464" s="836"/>
      <c r="I464" s="836"/>
      <c r="J464" s="836"/>
      <c r="K464" s="836"/>
      <c r="L464" s="836"/>
      <c r="M464" s="836"/>
      <c r="N464" s="836"/>
      <c r="O464" s="836"/>
      <c r="P464" s="836"/>
      <c r="Q464" s="836"/>
      <c r="R464" s="836"/>
      <c r="S464" s="836"/>
      <c r="T464" s="836"/>
      <c r="U464" s="836"/>
      <c r="V464" s="836"/>
      <c r="W464" s="836"/>
      <c r="X464" s="836"/>
      <c r="Y464" s="836"/>
      <c r="Z464" s="836"/>
      <c r="AA464" s="836"/>
      <c r="AB464" s="836"/>
      <c r="AC464" s="836"/>
      <c r="AD464" s="836"/>
      <c r="AE464" s="836"/>
      <c r="AF464" s="836"/>
      <c r="AG464" s="836"/>
      <c r="AH464" s="836"/>
      <c r="AI464" s="836"/>
      <c r="AJ464" s="836"/>
      <c r="AK464" s="836"/>
      <c r="AL464" s="836"/>
    </row>
    <row r="465">
      <c r="A465" s="1308"/>
      <c r="B465" s="836"/>
      <c r="C465" s="836"/>
      <c r="D465" s="836"/>
      <c r="E465" s="836"/>
      <c r="F465" s="836"/>
      <c r="G465" s="836"/>
      <c r="H465" s="836"/>
      <c r="I465" s="836"/>
      <c r="J465" s="836"/>
      <c r="K465" s="836"/>
      <c r="L465" s="836"/>
      <c r="M465" s="836"/>
      <c r="N465" s="836"/>
      <c r="O465" s="836"/>
      <c r="P465" s="836"/>
      <c r="Q465" s="836"/>
      <c r="R465" s="836"/>
      <c r="S465" s="836"/>
      <c r="T465" s="836"/>
      <c r="U465" s="836"/>
      <c r="V465" s="836"/>
      <c r="W465" s="836"/>
      <c r="X465" s="836"/>
      <c r="Y465" s="836"/>
      <c r="Z465" s="836"/>
      <c r="AA465" s="836"/>
      <c r="AB465" s="836"/>
      <c r="AC465" s="836"/>
      <c r="AD465" s="836"/>
      <c r="AE465" s="836"/>
      <c r="AF465" s="836"/>
      <c r="AG465" s="836"/>
      <c r="AH465" s="836"/>
      <c r="AI465" s="836"/>
      <c r="AJ465" s="836"/>
      <c r="AK465" s="836"/>
      <c r="AL465" s="836"/>
    </row>
    <row r="466">
      <c r="A466" s="1308"/>
      <c r="B466" s="836"/>
      <c r="C466" s="836"/>
      <c r="D466" s="836"/>
      <c r="E466" s="836"/>
      <c r="F466" s="836"/>
      <c r="G466" s="836"/>
      <c r="H466" s="836"/>
      <c r="I466" s="836"/>
      <c r="J466" s="836"/>
      <c r="K466" s="836"/>
      <c r="L466" s="836"/>
      <c r="M466" s="836"/>
      <c r="N466" s="836"/>
      <c r="O466" s="836"/>
      <c r="P466" s="836"/>
      <c r="Q466" s="836"/>
      <c r="R466" s="836"/>
      <c r="S466" s="836"/>
      <c r="T466" s="836"/>
      <c r="U466" s="836"/>
      <c r="V466" s="836"/>
      <c r="W466" s="836"/>
      <c r="X466" s="836"/>
      <c r="Y466" s="836"/>
      <c r="Z466" s="836"/>
      <c r="AA466" s="836"/>
      <c r="AB466" s="836"/>
      <c r="AC466" s="836"/>
      <c r="AD466" s="836"/>
      <c r="AE466" s="836"/>
      <c r="AF466" s="836"/>
      <c r="AG466" s="836"/>
      <c r="AH466" s="836"/>
      <c r="AI466" s="836"/>
      <c r="AJ466" s="836"/>
      <c r="AK466" s="836"/>
      <c r="AL466" s="836"/>
    </row>
    <row r="467">
      <c r="A467" s="1308"/>
      <c r="B467" s="836"/>
      <c r="C467" s="836"/>
      <c r="D467" s="836"/>
      <c r="E467" s="836"/>
      <c r="F467" s="836"/>
      <c r="G467" s="836"/>
      <c r="H467" s="836"/>
      <c r="I467" s="836"/>
      <c r="J467" s="836"/>
      <c r="K467" s="836"/>
      <c r="L467" s="836"/>
      <c r="M467" s="836"/>
      <c r="N467" s="836"/>
      <c r="O467" s="836"/>
      <c r="P467" s="836"/>
      <c r="Q467" s="836"/>
      <c r="R467" s="836"/>
      <c r="S467" s="836"/>
      <c r="T467" s="836"/>
      <c r="U467" s="836"/>
      <c r="V467" s="836"/>
      <c r="W467" s="836"/>
      <c r="X467" s="836"/>
      <c r="Y467" s="836"/>
      <c r="Z467" s="836"/>
      <c r="AA467" s="836"/>
      <c r="AB467" s="836"/>
      <c r="AC467" s="836"/>
      <c r="AD467" s="836"/>
      <c r="AE467" s="836"/>
      <c r="AF467" s="836"/>
      <c r="AG467" s="836"/>
      <c r="AH467" s="836"/>
      <c r="AI467" s="836"/>
      <c r="AJ467" s="836"/>
      <c r="AK467" s="836"/>
      <c r="AL467" s="836"/>
    </row>
    <row r="468">
      <c r="A468" s="1308"/>
      <c r="B468" s="836"/>
      <c r="C468" s="836"/>
      <c r="D468" s="836"/>
      <c r="E468" s="836"/>
      <c r="F468" s="836"/>
      <c r="G468" s="836"/>
      <c r="H468" s="836"/>
      <c r="I468" s="836"/>
      <c r="J468" s="836"/>
      <c r="K468" s="836"/>
      <c r="L468" s="836"/>
      <c r="M468" s="836"/>
      <c r="N468" s="836"/>
      <c r="O468" s="836"/>
      <c r="P468" s="836"/>
      <c r="Q468" s="836"/>
      <c r="R468" s="836"/>
      <c r="S468" s="836"/>
      <c r="T468" s="836"/>
      <c r="U468" s="836"/>
      <c r="V468" s="836"/>
      <c r="W468" s="836"/>
      <c r="X468" s="836"/>
      <c r="Y468" s="836"/>
      <c r="Z468" s="836"/>
      <c r="AA468" s="836"/>
      <c r="AB468" s="836"/>
      <c r="AC468" s="836"/>
      <c r="AD468" s="836"/>
      <c r="AE468" s="836"/>
      <c r="AF468" s="836"/>
      <c r="AG468" s="836"/>
      <c r="AH468" s="836"/>
      <c r="AI468" s="836"/>
      <c r="AJ468" s="836"/>
      <c r="AK468" s="836"/>
      <c r="AL468" s="836"/>
    </row>
    <row r="469">
      <c r="A469" s="1308"/>
      <c r="B469" s="836"/>
      <c r="C469" s="836"/>
      <c r="D469" s="836"/>
      <c r="E469" s="836"/>
      <c r="F469" s="836"/>
      <c r="G469" s="836"/>
      <c r="H469" s="836"/>
      <c r="I469" s="836"/>
      <c r="J469" s="836"/>
      <c r="K469" s="836"/>
      <c r="L469" s="836"/>
      <c r="M469" s="836"/>
      <c r="N469" s="836"/>
      <c r="O469" s="836"/>
      <c r="P469" s="836"/>
      <c r="Q469" s="836"/>
      <c r="R469" s="836"/>
      <c r="S469" s="836"/>
      <c r="T469" s="836"/>
      <c r="U469" s="836"/>
      <c r="V469" s="836"/>
      <c r="W469" s="836"/>
      <c r="X469" s="836"/>
      <c r="Y469" s="836"/>
      <c r="Z469" s="836"/>
      <c r="AA469" s="836"/>
      <c r="AB469" s="836"/>
      <c r="AC469" s="836"/>
      <c r="AD469" s="836"/>
      <c r="AE469" s="836"/>
      <c r="AF469" s="836"/>
      <c r="AG469" s="836"/>
      <c r="AH469" s="836"/>
      <c r="AI469" s="836"/>
      <c r="AJ469" s="836"/>
      <c r="AK469" s="836"/>
      <c r="AL469" s="836"/>
    </row>
    <row r="470">
      <c r="A470" s="1308"/>
      <c r="B470" s="836"/>
      <c r="C470" s="836"/>
      <c r="D470" s="836"/>
      <c r="E470" s="836"/>
      <c r="F470" s="836"/>
      <c r="G470" s="836"/>
      <c r="H470" s="836"/>
      <c r="I470" s="836"/>
      <c r="J470" s="836"/>
      <c r="K470" s="836"/>
      <c r="L470" s="836"/>
      <c r="M470" s="836"/>
      <c r="N470" s="836"/>
      <c r="O470" s="836"/>
      <c r="P470" s="836"/>
      <c r="Q470" s="836"/>
      <c r="R470" s="836"/>
      <c r="S470" s="836"/>
      <c r="T470" s="836"/>
      <c r="U470" s="836"/>
      <c r="V470" s="836"/>
      <c r="W470" s="836"/>
      <c r="X470" s="836"/>
      <c r="Y470" s="836"/>
      <c r="Z470" s="836"/>
      <c r="AA470" s="836"/>
      <c r="AB470" s="836"/>
      <c r="AC470" s="836"/>
      <c r="AD470" s="836"/>
      <c r="AE470" s="836"/>
      <c r="AF470" s="836"/>
      <c r="AG470" s="836"/>
      <c r="AH470" s="836"/>
      <c r="AI470" s="836"/>
      <c r="AJ470" s="836"/>
      <c r="AK470" s="836"/>
      <c r="AL470" s="836"/>
    </row>
    <row r="471">
      <c r="A471" s="1308"/>
      <c r="B471" s="836"/>
      <c r="C471" s="836"/>
      <c r="D471" s="836"/>
      <c r="E471" s="836"/>
      <c r="F471" s="836"/>
      <c r="G471" s="836"/>
      <c r="H471" s="836"/>
      <c r="I471" s="836"/>
      <c r="J471" s="836"/>
      <c r="K471" s="836"/>
      <c r="L471" s="836"/>
      <c r="M471" s="836"/>
      <c r="N471" s="836"/>
      <c r="O471" s="836"/>
      <c r="P471" s="836"/>
      <c r="Q471" s="836"/>
      <c r="R471" s="836"/>
      <c r="S471" s="836"/>
      <c r="T471" s="836"/>
      <c r="U471" s="836"/>
      <c r="V471" s="836"/>
      <c r="W471" s="836"/>
      <c r="X471" s="836"/>
      <c r="Y471" s="836"/>
      <c r="Z471" s="836"/>
      <c r="AA471" s="836"/>
      <c r="AB471" s="836"/>
      <c r="AC471" s="836"/>
      <c r="AD471" s="836"/>
      <c r="AE471" s="836"/>
      <c r="AF471" s="836"/>
      <c r="AG471" s="836"/>
      <c r="AH471" s="836"/>
      <c r="AI471" s="836"/>
      <c r="AJ471" s="836"/>
      <c r="AK471" s="836"/>
      <c r="AL471" s="836"/>
    </row>
    <row r="472">
      <c r="A472" s="1308"/>
      <c r="B472" s="836"/>
      <c r="C472" s="836"/>
      <c r="D472" s="836"/>
      <c r="E472" s="836"/>
      <c r="F472" s="836"/>
      <c r="G472" s="836"/>
      <c r="H472" s="836"/>
      <c r="I472" s="836"/>
      <c r="J472" s="836"/>
      <c r="K472" s="836"/>
      <c r="L472" s="836"/>
      <c r="M472" s="836"/>
      <c r="N472" s="836"/>
      <c r="O472" s="836"/>
      <c r="P472" s="836"/>
      <c r="Q472" s="836"/>
      <c r="R472" s="836"/>
      <c r="S472" s="836"/>
      <c r="T472" s="836"/>
      <c r="U472" s="836"/>
      <c r="V472" s="836"/>
      <c r="W472" s="836"/>
      <c r="X472" s="836"/>
      <c r="Y472" s="836"/>
      <c r="Z472" s="836"/>
      <c r="AA472" s="836"/>
      <c r="AB472" s="836"/>
      <c r="AC472" s="836"/>
      <c r="AD472" s="836"/>
      <c r="AE472" s="836"/>
      <c r="AF472" s="836"/>
      <c r="AG472" s="836"/>
      <c r="AH472" s="836"/>
      <c r="AI472" s="836"/>
      <c r="AJ472" s="836"/>
      <c r="AK472" s="836"/>
      <c r="AL472" s="836"/>
    </row>
    <row r="473">
      <c r="A473" s="1308"/>
      <c r="B473" s="836"/>
      <c r="C473" s="836"/>
      <c r="D473" s="836"/>
      <c r="E473" s="836"/>
      <c r="F473" s="836"/>
      <c r="G473" s="836"/>
      <c r="H473" s="836"/>
      <c r="I473" s="836"/>
      <c r="J473" s="836"/>
      <c r="K473" s="836"/>
      <c r="L473" s="836"/>
      <c r="M473" s="836"/>
      <c r="N473" s="836"/>
      <c r="O473" s="836"/>
      <c r="P473" s="836"/>
      <c r="Q473" s="836"/>
      <c r="R473" s="836"/>
      <c r="S473" s="836"/>
      <c r="T473" s="836"/>
      <c r="U473" s="836"/>
      <c r="V473" s="836"/>
      <c r="W473" s="836"/>
      <c r="X473" s="836"/>
      <c r="Y473" s="836"/>
      <c r="Z473" s="836"/>
      <c r="AA473" s="836"/>
      <c r="AB473" s="836"/>
      <c r="AC473" s="836"/>
      <c r="AD473" s="836"/>
      <c r="AE473" s="836"/>
      <c r="AF473" s="836"/>
      <c r="AG473" s="836"/>
      <c r="AH473" s="836"/>
      <c r="AI473" s="836"/>
      <c r="AJ473" s="836"/>
      <c r="AK473" s="836"/>
      <c r="AL473" s="836"/>
    </row>
    <row r="474">
      <c r="A474" s="1308"/>
      <c r="B474" s="836"/>
      <c r="C474" s="836"/>
      <c r="D474" s="836"/>
      <c r="E474" s="836"/>
      <c r="F474" s="836"/>
      <c r="G474" s="836"/>
      <c r="H474" s="836"/>
      <c r="I474" s="836"/>
      <c r="J474" s="836"/>
      <c r="K474" s="836"/>
      <c r="L474" s="836"/>
      <c r="M474" s="836"/>
      <c r="N474" s="836"/>
      <c r="O474" s="836"/>
      <c r="P474" s="836"/>
      <c r="Q474" s="836"/>
      <c r="R474" s="836"/>
      <c r="S474" s="836"/>
      <c r="T474" s="836"/>
      <c r="U474" s="836"/>
      <c r="V474" s="836"/>
      <c r="W474" s="836"/>
      <c r="X474" s="836"/>
      <c r="Y474" s="836"/>
      <c r="Z474" s="836"/>
      <c r="AA474" s="836"/>
      <c r="AB474" s="836"/>
      <c r="AC474" s="836"/>
      <c r="AD474" s="836"/>
      <c r="AE474" s="836"/>
      <c r="AF474" s="836"/>
      <c r="AG474" s="836"/>
      <c r="AH474" s="836"/>
      <c r="AI474" s="836"/>
      <c r="AJ474" s="836"/>
      <c r="AK474" s="836"/>
      <c r="AL474" s="836"/>
    </row>
    <row r="475">
      <c r="A475" s="1308"/>
      <c r="B475" s="836"/>
      <c r="C475" s="836"/>
      <c r="D475" s="836"/>
      <c r="E475" s="836"/>
      <c r="F475" s="836"/>
      <c r="G475" s="836"/>
      <c r="H475" s="836"/>
      <c r="I475" s="836"/>
      <c r="J475" s="836"/>
      <c r="K475" s="836"/>
      <c r="L475" s="836"/>
      <c r="M475" s="836"/>
      <c r="N475" s="836"/>
      <c r="O475" s="836"/>
      <c r="P475" s="836"/>
      <c r="Q475" s="836"/>
      <c r="R475" s="836"/>
      <c r="S475" s="836"/>
      <c r="T475" s="836"/>
      <c r="U475" s="836"/>
      <c r="V475" s="836"/>
      <c r="W475" s="836"/>
      <c r="X475" s="836"/>
      <c r="Y475" s="836"/>
      <c r="Z475" s="836"/>
      <c r="AA475" s="836"/>
      <c r="AB475" s="836"/>
      <c r="AC475" s="836"/>
      <c r="AD475" s="836"/>
      <c r="AE475" s="836"/>
      <c r="AF475" s="836"/>
      <c r="AG475" s="836"/>
      <c r="AH475" s="836"/>
      <c r="AI475" s="836"/>
      <c r="AJ475" s="836"/>
      <c r="AK475" s="836"/>
      <c r="AL475" s="836"/>
    </row>
    <row r="476">
      <c r="A476" s="1308"/>
      <c r="B476" s="836"/>
      <c r="C476" s="836"/>
      <c r="D476" s="836"/>
      <c r="E476" s="836"/>
      <c r="F476" s="836"/>
      <c r="G476" s="836"/>
      <c r="H476" s="836"/>
      <c r="I476" s="836"/>
      <c r="J476" s="836"/>
      <c r="K476" s="836"/>
      <c r="L476" s="836"/>
      <c r="M476" s="836"/>
      <c r="N476" s="836"/>
      <c r="O476" s="836"/>
      <c r="P476" s="836"/>
      <c r="Q476" s="836"/>
      <c r="R476" s="836"/>
      <c r="S476" s="836"/>
      <c r="T476" s="836"/>
      <c r="U476" s="836"/>
      <c r="V476" s="836"/>
      <c r="W476" s="836"/>
      <c r="X476" s="836"/>
      <c r="Y476" s="836"/>
      <c r="Z476" s="836"/>
      <c r="AA476" s="836"/>
      <c r="AB476" s="836"/>
      <c r="AC476" s="836"/>
      <c r="AD476" s="836"/>
      <c r="AE476" s="836"/>
      <c r="AF476" s="836"/>
      <c r="AG476" s="836"/>
      <c r="AH476" s="836"/>
      <c r="AI476" s="836"/>
      <c r="AJ476" s="836"/>
      <c r="AK476" s="836"/>
      <c r="AL476" s="836"/>
    </row>
    <row r="477">
      <c r="A477" s="1308"/>
      <c r="B477" s="836"/>
      <c r="C477" s="836"/>
      <c r="D477" s="836"/>
      <c r="E477" s="836"/>
      <c r="F477" s="836"/>
      <c r="G477" s="836"/>
      <c r="H477" s="836"/>
      <c r="I477" s="836"/>
      <c r="J477" s="836"/>
      <c r="K477" s="836"/>
      <c r="L477" s="836"/>
      <c r="M477" s="836"/>
      <c r="N477" s="836"/>
      <c r="O477" s="836"/>
      <c r="P477" s="836"/>
      <c r="Q477" s="836"/>
      <c r="R477" s="836"/>
      <c r="S477" s="836"/>
      <c r="T477" s="836"/>
      <c r="U477" s="836"/>
      <c r="V477" s="836"/>
      <c r="W477" s="836"/>
      <c r="X477" s="836"/>
      <c r="Y477" s="836"/>
      <c r="Z477" s="836"/>
      <c r="AA477" s="836"/>
      <c r="AB477" s="836"/>
      <c r="AC477" s="836"/>
      <c r="AD477" s="836"/>
      <c r="AE477" s="836"/>
      <c r="AF477" s="836"/>
      <c r="AG477" s="836"/>
      <c r="AH477" s="836"/>
      <c r="AI477" s="836"/>
      <c r="AJ477" s="836"/>
      <c r="AK477" s="836"/>
      <c r="AL477" s="836"/>
    </row>
    <row r="478">
      <c r="A478" s="1308"/>
      <c r="B478" s="836"/>
      <c r="C478" s="836"/>
      <c r="D478" s="836"/>
      <c r="E478" s="836"/>
      <c r="F478" s="836"/>
      <c r="G478" s="836"/>
      <c r="H478" s="836"/>
      <c r="I478" s="836"/>
      <c r="J478" s="836"/>
      <c r="K478" s="836"/>
      <c r="L478" s="836"/>
      <c r="M478" s="836"/>
      <c r="N478" s="836"/>
      <c r="O478" s="836"/>
      <c r="P478" s="836"/>
      <c r="Q478" s="836"/>
      <c r="R478" s="836"/>
      <c r="S478" s="836"/>
      <c r="T478" s="836"/>
      <c r="U478" s="836"/>
      <c r="V478" s="836"/>
      <c r="W478" s="836"/>
      <c r="X478" s="836"/>
      <c r="Y478" s="836"/>
      <c r="Z478" s="836"/>
      <c r="AA478" s="836"/>
      <c r="AB478" s="836"/>
      <c r="AC478" s="836"/>
      <c r="AD478" s="836"/>
      <c r="AE478" s="836"/>
      <c r="AF478" s="836"/>
      <c r="AG478" s="836"/>
      <c r="AH478" s="836"/>
      <c r="AI478" s="836"/>
      <c r="AJ478" s="836"/>
      <c r="AK478" s="836"/>
      <c r="AL478" s="836"/>
    </row>
    <row r="479">
      <c r="A479" s="1308"/>
      <c r="B479" s="836"/>
      <c r="C479" s="836"/>
      <c r="D479" s="836"/>
      <c r="E479" s="836"/>
      <c r="F479" s="836"/>
      <c r="G479" s="836"/>
      <c r="H479" s="836"/>
      <c r="I479" s="836"/>
      <c r="J479" s="836"/>
      <c r="K479" s="836"/>
      <c r="L479" s="836"/>
      <c r="M479" s="836"/>
      <c r="N479" s="836"/>
      <c r="O479" s="836"/>
      <c r="P479" s="836"/>
      <c r="Q479" s="836"/>
      <c r="R479" s="836"/>
      <c r="S479" s="836"/>
      <c r="T479" s="836"/>
      <c r="U479" s="836"/>
      <c r="V479" s="836"/>
      <c r="W479" s="836"/>
      <c r="X479" s="836"/>
      <c r="Y479" s="836"/>
      <c r="Z479" s="836"/>
      <c r="AA479" s="836"/>
      <c r="AB479" s="836"/>
      <c r="AC479" s="836"/>
      <c r="AD479" s="836"/>
      <c r="AE479" s="836"/>
      <c r="AF479" s="836"/>
      <c r="AG479" s="836"/>
      <c r="AH479" s="836"/>
      <c r="AI479" s="836"/>
      <c r="AJ479" s="836"/>
      <c r="AK479" s="836"/>
      <c r="AL479" s="836"/>
    </row>
    <row r="480">
      <c r="A480" s="1308"/>
      <c r="B480" s="836"/>
      <c r="C480" s="836"/>
      <c r="D480" s="836"/>
      <c r="E480" s="836"/>
      <c r="F480" s="836"/>
      <c r="G480" s="836"/>
      <c r="H480" s="836"/>
      <c r="I480" s="836"/>
      <c r="J480" s="836"/>
      <c r="K480" s="836"/>
      <c r="L480" s="836"/>
      <c r="M480" s="836"/>
      <c r="N480" s="836"/>
      <c r="O480" s="836"/>
      <c r="P480" s="836"/>
      <c r="Q480" s="836"/>
      <c r="R480" s="836"/>
      <c r="S480" s="836"/>
      <c r="T480" s="836"/>
      <c r="U480" s="836"/>
      <c r="V480" s="836"/>
      <c r="W480" s="836"/>
      <c r="X480" s="836"/>
      <c r="Y480" s="836"/>
      <c r="Z480" s="836"/>
      <c r="AA480" s="836"/>
      <c r="AB480" s="836"/>
      <c r="AC480" s="836"/>
      <c r="AD480" s="836"/>
      <c r="AE480" s="836"/>
      <c r="AF480" s="836"/>
      <c r="AG480" s="836"/>
      <c r="AH480" s="836"/>
      <c r="AI480" s="836"/>
      <c r="AJ480" s="836"/>
      <c r="AK480" s="836"/>
      <c r="AL480" s="836"/>
    </row>
    <row r="481">
      <c r="A481" s="1308"/>
      <c r="B481" s="836"/>
      <c r="C481" s="836"/>
      <c r="D481" s="836"/>
      <c r="E481" s="836"/>
      <c r="F481" s="836"/>
      <c r="G481" s="836"/>
      <c r="H481" s="836"/>
      <c r="I481" s="836"/>
      <c r="J481" s="836"/>
      <c r="K481" s="836"/>
      <c r="L481" s="836"/>
      <c r="M481" s="836"/>
      <c r="N481" s="836"/>
      <c r="O481" s="836"/>
      <c r="P481" s="836"/>
      <c r="Q481" s="836"/>
      <c r="R481" s="836"/>
      <c r="S481" s="836"/>
      <c r="T481" s="836"/>
      <c r="U481" s="836"/>
      <c r="V481" s="836"/>
      <c r="W481" s="836"/>
      <c r="X481" s="836"/>
      <c r="Y481" s="836"/>
      <c r="Z481" s="836"/>
      <c r="AA481" s="836"/>
      <c r="AB481" s="836"/>
      <c r="AC481" s="836"/>
      <c r="AD481" s="836"/>
      <c r="AE481" s="836"/>
      <c r="AF481" s="836"/>
      <c r="AG481" s="836"/>
      <c r="AH481" s="836"/>
      <c r="AI481" s="836"/>
      <c r="AJ481" s="836"/>
      <c r="AK481" s="836"/>
      <c r="AL481" s="836"/>
    </row>
    <row r="482">
      <c r="A482" s="1308"/>
      <c r="B482" s="836"/>
      <c r="C482" s="836"/>
      <c r="D482" s="836"/>
      <c r="E482" s="836"/>
      <c r="F482" s="836"/>
      <c r="G482" s="836"/>
      <c r="H482" s="836"/>
      <c r="I482" s="836"/>
      <c r="J482" s="836"/>
      <c r="K482" s="836"/>
      <c r="L482" s="836"/>
      <c r="M482" s="836"/>
      <c r="N482" s="836"/>
      <c r="O482" s="836"/>
      <c r="P482" s="836"/>
      <c r="Q482" s="836"/>
      <c r="R482" s="836"/>
      <c r="S482" s="836"/>
      <c r="T482" s="836"/>
      <c r="U482" s="836"/>
      <c r="V482" s="836"/>
      <c r="W482" s="836"/>
      <c r="X482" s="836"/>
      <c r="Y482" s="836"/>
      <c r="Z482" s="836"/>
      <c r="AA482" s="836"/>
      <c r="AB482" s="836"/>
      <c r="AC482" s="836"/>
      <c r="AD482" s="836"/>
      <c r="AE482" s="836"/>
      <c r="AF482" s="836"/>
      <c r="AG482" s="836"/>
      <c r="AH482" s="836"/>
      <c r="AI482" s="836"/>
      <c r="AJ482" s="836"/>
      <c r="AK482" s="836"/>
      <c r="AL482" s="836"/>
    </row>
    <row r="483">
      <c r="A483" s="1308"/>
      <c r="B483" s="836"/>
      <c r="C483" s="836"/>
      <c r="D483" s="836"/>
      <c r="E483" s="836"/>
      <c r="F483" s="836"/>
      <c r="G483" s="836"/>
      <c r="H483" s="836"/>
      <c r="I483" s="836"/>
      <c r="J483" s="836"/>
      <c r="K483" s="836"/>
      <c r="L483" s="836"/>
      <c r="M483" s="836"/>
      <c r="N483" s="836"/>
      <c r="O483" s="836"/>
      <c r="P483" s="836"/>
      <c r="Q483" s="836"/>
      <c r="R483" s="836"/>
      <c r="S483" s="836"/>
      <c r="T483" s="836"/>
      <c r="U483" s="836"/>
      <c r="V483" s="836"/>
      <c r="W483" s="836"/>
      <c r="X483" s="836"/>
      <c r="Y483" s="836"/>
      <c r="Z483" s="836"/>
      <c r="AA483" s="836"/>
      <c r="AB483" s="836"/>
      <c r="AC483" s="836"/>
      <c r="AD483" s="836"/>
      <c r="AE483" s="836"/>
      <c r="AF483" s="836"/>
      <c r="AG483" s="836"/>
      <c r="AH483" s="836"/>
      <c r="AI483" s="836"/>
      <c r="AJ483" s="836"/>
      <c r="AK483" s="836"/>
      <c r="AL483" s="836"/>
    </row>
    <row r="484">
      <c r="A484" s="1308"/>
      <c r="B484" s="836"/>
      <c r="C484" s="836"/>
      <c r="D484" s="836"/>
      <c r="E484" s="836"/>
      <c r="F484" s="836"/>
      <c r="G484" s="836"/>
      <c r="H484" s="836"/>
      <c r="I484" s="836"/>
      <c r="J484" s="836"/>
      <c r="K484" s="836"/>
      <c r="L484" s="836"/>
      <c r="M484" s="836"/>
      <c r="N484" s="836"/>
      <c r="O484" s="836"/>
      <c r="P484" s="836"/>
      <c r="Q484" s="836"/>
      <c r="R484" s="836"/>
      <c r="S484" s="836"/>
      <c r="T484" s="836"/>
      <c r="U484" s="836"/>
      <c r="V484" s="836"/>
      <c r="W484" s="836"/>
      <c r="X484" s="836"/>
      <c r="Y484" s="836"/>
      <c r="Z484" s="836"/>
      <c r="AA484" s="836"/>
      <c r="AB484" s="836"/>
      <c r="AC484" s="836"/>
      <c r="AD484" s="836"/>
      <c r="AE484" s="836"/>
      <c r="AF484" s="836"/>
      <c r="AG484" s="836"/>
      <c r="AH484" s="836"/>
      <c r="AI484" s="836"/>
      <c r="AJ484" s="836"/>
      <c r="AK484" s="836"/>
      <c r="AL484" s="836"/>
    </row>
    <row r="485">
      <c r="A485" s="1308"/>
      <c r="B485" s="836"/>
      <c r="C485" s="836"/>
      <c r="D485" s="836"/>
      <c r="E485" s="836"/>
      <c r="F485" s="836"/>
      <c r="G485" s="836"/>
      <c r="H485" s="836"/>
      <c r="I485" s="836"/>
      <c r="J485" s="836"/>
      <c r="K485" s="836"/>
      <c r="L485" s="836"/>
      <c r="M485" s="836"/>
      <c r="N485" s="836"/>
      <c r="O485" s="836"/>
      <c r="P485" s="836"/>
      <c r="Q485" s="836"/>
      <c r="R485" s="836"/>
      <c r="S485" s="836"/>
      <c r="T485" s="836"/>
      <c r="U485" s="836"/>
      <c r="V485" s="836"/>
      <c r="W485" s="836"/>
      <c r="X485" s="836"/>
      <c r="Y485" s="836"/>
      <c r="Z485" s="836"/>
      <c r="AA485" s="836"/>
      <c r="AB485" s="836"/>
      <c r="AC485" s="836"/>
      <c r="AD485" s="836"/>
      <c r="AE485" s="836"/>
      <c r="AF485" s="836"/>
      <c r="AG485" s="836"/>
      <c r="AH485" s="836"/>
      <c r="AI485" s="836"/>
      <c r="AJ485" s="836"/>
      <c r="AK485" s="836"/>
      <c r="AL485" s="836"/>
    </row>
    <row r="486">
      <c r="A486" s="1308"/>
      <c r="B486" s="836"/>
      <c r="C486" s="836"/>
      <c r="D486" s="836"/>
      <c r="E486" s="836"/>
      <c r="F486" s="836"/>
      <c r="G486" s="836"/>
      <c r="H486" s="836"/>
      <c r="I486" s="836"/>
      <c r="J486" s="836"/>
      <c r="K486" s="836"/>
      <c r="L486" s="836"/>
      <c r="M486" s="836"/>
      <c r="N486" s="836"/>
      <c r="O486" s="836"/>
      <c r="P486" s="836"/>
      <c r="Q486" s="836"/>
      <c r="R486" s="836"/>
      <c r="S486" s="836"/>
      <c r="T486" s="836"/>
      <c r="U486" s="836"/>
      <c r="V486" s="836"/>
      <c r="W486" s="836"/>
      <c r="X486" s="836"/>
      <c r="Y486" s="836"/>
      <c r="Z486" s="836"/>
      <c r="AA486" s="836"/>
      <c r="AB486" s="836"/>
      <c r="AC486" s="836"/>
      <c r="AD486" s="836"/>
      <c r="AE486" s="836"/>
      <c r="AF486" s="836"/>
      <c r="AG486" s="836"/>
      <c r="AH486" s="836"/>
      <c r="AI486" s="836"/>
      <c r="AJ486" s="836"/>
      <c r="AK486" s="836"/>
      <c r="AL486" s="836"/>
    </row>
    <row r="487">
      <c r="A487" s="1308"/>
      <c r="B487" s="836"/>
      <c r="C487" s="836"/>
      <c r="D487" s="836"/>
      <c r="E487" s="836"/>
      <c r="F487" s="836"/>
      <c r="G487" s="836"/>
      <c r="H487" s="836"/>
      <c r="I487" s="836"/>
      <c r="J487" s="836"/>
      <c r="K487" s="836"/>
      <c r="L487" s="836"/>
      <c r="M487" s="836"/>
      <c r="N487" s="836"/>
      <c r="O487" s="836"/>
      <c r="P487" s="836"/>
      <c r="Q487" s="836"/>
      <c r="R487" s="836"/>
      <c r="S487" s="836"/>
      <c r="T487" s="836"/>
      <c r="U487" s="836"/>
      <c r="V487" s="836"/>
      <c r="W487" s="836"/>
      <c r="X487" s="836"/>
      <c r="Y487" s="836"/>
      <c r="Z487" s="836"/>
      <c r="AA487" s="836"/>
      <c r="AB487" s="836"/>
      <c r="AC487" s="836"/>
      <c r="AD487" s="836"/>
      <c r="AE487" s="836"/>
      <c r="AF487" s="836"/>
      <c r="AG487" s="836"/>
      <c r="AH487" s="836"/>
      <c r="AI487" s="836"/>
      <c r="AJ487" s="836"/>
      <c r="AK487" s="836"/>
      <c r="AL487" s="836"/>
    </row>
    <row r="488">
      <c r="A488" s="1308"/>
      <c r="B488" s="836"/>
      <c r="C488" s="836"/>
      <c r="D488" s="836"/>
      <c r="E488" s="836"/>
      <c r="F488" s="836"/>
      <c r="G488" s="836"/>
      <c r="H488" s="836"/>
      <c r="I488" s="836"/>
      <c r="J488" s="836"/>
      <c r="K488" s="836"/>
      <c r="L488" s="836"/>
      <c r="M488" s="836"/>
      <c r="N488" s="836"/>
      <c r="O488" s="836"/>
      <c r="P488" s="836"/>
      <c r="Q488" s="836"/>
      <c r="R488" s="836"/>
      <c r="S488" s="836"/>
      <c r="T488" s="836"/>
      <c r="U488" s="836"/>
      <c r="V488" s="836"/>
      <c r="W488" s="836"/>
      <c r="X488" s="836"/>
      <c r="Y488" s="836"/>
      <c r="Z488" s="836"/>
      <c r="AA488" s="836"/>
      <c r="AB488" s="836"/>
      <c r="AC488" s="836"/>
      <c r="AD488" s="836"/>
      <c r="AE488" s="836"/>
      <c r="AF488" s="836"/>
      <c r="AG488" s="836"/>
      <c r="AH488" s="836"/>
      <c r="AI488" s="836"/>
      <c r="AJ488" s="836"/>
      <c r="AK488" s="836"/>
      <c r="AL488" s="836"/>
    </row>
    <row r="489">
      <c r="A489" s="1308"/>
      <c r="B489" s="836"/>
      <c r="C489" s="836"/>
      <c r="D489" s="836"/>
      <c r="E489" s="836"/>
      <c r="F489" s="836"/>
      <c r="G489" s="836"/>
      <c r="H489" s="836"/>
      <c r="I489" s="836"/>
      <c r="J489" s="836"/>
      <c r="K489" s="836"/>
      <c r="L489" s="836"/>
      <c r="M489" s="836"/>
      <c r="N489" s="836"/>
      <c r="O489" s="836"/>
      <c r="P489" s="836"/>
      <c r="Q489" s="836"/>
      <c r="R489" s="836"/>
      <c r="S489" s="836"/>
      <c r="T489" s="836"/>
      <c r="U489" s="836"/>
      <c r="V489" s="836"/>
      <c r="W489" s="836"/>
      <c r="X489" s="836"/>
      <c r="Y489" s="836"/>
      <c r="Z489" s="836"/>
      <c r="AA489" s="836"/>
      <c r="AB489" s="836"/>
      <c r="AC489" s="836"/>
      <c r="AD489" s="836"/>
      <c r="AE489" s="836"/>
      <c r="AF489" s="836"/>
      <c r="AG489" s="836"/>
      <c r="AH489" s="836"/>
      <c r="AI489" s="836"/>
      <c r="AJ489" s="836"/>
      <c r="AK489" s="836"/>
      <c r="AL489" s="836"/>
    </row>
    <row r="490">
      <c r="A490" s="1308"/>
      <c r="B490" s="836"/>
      <c r="C490" s="836"/>
      <c r="D490" s="836"/>
      <c r="E490" s="836"/>
      <c r="F490" s="836"/>
      <c r="G490" s="836"/>
      <c r="H490" s="836"/>
      <c r="I490" s="836"/>
      <c r="J490" s="836"/>
      <c r="K490" s="836"/>
      <c r="L490" s="836"/>
      <c r="M490" s="836"/>
      <c r="N490" s="836"/>
      <c r="O490" s="836"/>
      <c r="P490" s="836"/>
      <c r="Q490" s="836"/>
      <c r="R490" s="836"/>
      <c r="S490" s="836"/>
      <c r="T490" s="836"/>
      <c r="U490" s="836"/>
      <c r="V490" s="836"/>
      <c r="W490" s="836"/>
      <c r="X490" s="836"/>
      <c r="Y490" s="836"/>
      <c r="Z490" s="836"/>
      <c r="AA490" s="836"/>
      <c r="AB490" s="836"/>
      <c r="AC490" s="836"/>
      <c r="AD490" s="836"/>
      <c r="AE490" s="836"/>
      <c r="AF490" s="836"/>
      <c r="AG490" s="836"/>
      <c r="AH490" s="836"/>
      <c r="AI490" s="836"/>
      <c r="AJ490" s="836"/>
      <c r="AK490" s="836"/>
      <c r="AL490" s="836"/>
    </row>
    <row r="491">
      <c r="A491" s="1308"/>
      <c r="B491" s="836"/>
      <c r="C491" s="836"/>
      <c r="D491" s="836"/>
      <c r="E491" s="836"/>
      <c r="F491" s="836"/>
      <c r="G491" s="836"/>
      <c r="H491" s="836"/>
      <c r="I491" s="836"/>
      <c r="J491" s="836"/>
      <c r="K491" s="836"/>
      <c r="L491" s="836"/>
      <c r="M491" s="836"/>
      <c r="N491" s="836"/>
      <c r="O491" s="836"/>
      <c r="P491" s="836"/>
      <c r="Q491" s="836"/>
      <c r="R491" s="836"/>
      <c r="S491" s="836"/>
      <c r="T491" s="836"/>
      <c r="U491" s="836"/>
      <c r="V491" s="836"/>
      <c r="W491" s="836"/>
      <c r="X491" s="836"/>
      <c r="Y491" s="836"/>
      <c r="Z491" s="836"/>
      <c r="AA491" s="836"/>
      <c r="AB491" s="836"/>
      <c r="AC491" s="836"/>
      <c r="AD491" s="836"/>
      <c r="AE491" s="836"/>
      <c r="AF491" s="836"/>
      <c r="AG491" s="836"/>
      <c r="AH491" s="836"/>
      <c r="AI491" s="836"/>
      <c r="AJ491" s="836"/>
      <c r="AK491" s="836"/>
      <c r="AL491" s="836"/>
    </row>
    <row r="492">
      <c r="A492" s="1308"/>
      <c r="B492" s="836"/>
      <c r="C492" s="836"/>
      <c r="D492" s="836"/>
      <c r="E492" s="836"/>
      <c r="F492" s="836"/>
      <c r="G492" s="836"/>
      <c r="H492" s="836"/>
      <c r="I492" s="836"/>
      <c r="J492" s="836"/>
      <c r="K492" s="836"/>
      <c r="L492" s="836"/>
      <c r="M492" s="836"/>
      <c r="N492" s="836"/>
      <c r="O492" s="836"/>
      <c r="P492" s="836"/>
      <c r="Q492" s="836"/>
      <c r="R492" s="836"/>
      <c r="S492" s="836"/>
      <c r="T492" s="836"/>
      <c r="U492" s="836"/>
      <c r="V492" s="836"/>
      <c r="W492" s="836"/>
      <c r="X492" s="836"/>
      <c r="Y492" s="836"/>
      <c r="Z492" s="836"/>
      <c r="AA492" s="836"/>
      <c r="AB492" s="836"/>
      <c r="AC492" s="836"/>
      <c r="AD492" s="836"/>
      <c r="AE492" s="836"/>
      <c r="AF492" s="836"/>
      <c r="AG492" s="836"/>
      <c r="AH492" s="836"/>
      <c r="AI492" s="836"/>
      <c r="AJ492" s="836"/>
      <c r="AK492" s="836"/>
      <c r="AL492" s="836"/>
    </row>
    <row r="493">
      <c r="A493" s="1308"/>
      <c r="B493" s="836"/>
      <c r="C493" s="836"/>
      <c r="D493" s="836"/>
      <c r="E493" s="836"/>
      <c r="F493" s="836"/>
      <c r="G493" s="836"/>
      <c r="H493" s="836"/>
      <c r="I493" s="836"/>
      <c r="J493" s="836"/>
      <c r="K493" s="836"/>
      <c r="L493" s="836"/>
      <c r="M493" s="836"/>
      <c r="N493" s="836"/>
      <c r="O493" s="836"/>
      <c r="P493" s="836"/>
      <c r="Q493" s="836"/>
      <c r="R493" s="836"/>
      <c r="S493" s="836"/>
      <c r="T493" s="836"/>
      <c r="U493" s="836"/>
      <c r="V493" s="836"/>
      <c r="W493" s="836"/>
      <c r="X493" s="836"/>
      <c r="Y493" s="836"/>
      <c r="Z493" s="836"/>
      <c r="AA493" s="836"/>
      <c r="AB493" s="836"/>
      <c r="AC493" s="836"/>
      <c r="AD493" s="836"/>
      <c r="AE493" s="836"/>
      <c r="AF493" s="836"/>
      <c r="AG493" s="836"/>
      <c r="AH493" s="836"/>
      <c r="AI493" s="836"/>
      <c r="AJ493" s="836"/>
      <c r="AK493" s="836"/>
      <c r="AL493" s="836"/>
    </row>
    <row r="494">
      <c r="A494" s="1308"/>
      <c r="B494" s="836"/>
      <c r="C494" s="836"/>
      <c r="D494" s="836"/>
      <c r="E494" s="836"/>
      <c r="F494" s="836"/>
      <c r="G494" s="836"/>
      <c r="H494" s="836"/>
      <c r="I494" s="836"/>
      <c r="J494" s="836"/>
      <c r="K494" s="836"/>
      <c r="L494" s="836"/>
      <c r="M494" s="836"/>
      <c r="N494" s="836"/>
      <c r="O494" s="836"/>
      <c r="P494" s="836"/>
      <c r="Q494" s="836"/>
      <c r="R494" s="836"/>
      <c r="S494" s="836"/>
      <c r="T494" s="836"/>
      <c r="U494" s="836"/>
      <c r="V494" s="836"/>
      <c r="W494" s="836"/>
      <c r="X494" s="836"/>
      <c r="Y494" s="836"/>
      <c r="Z494" s="836"/>
      <c r="AA494" s="836"/>
      <c r="AB494" s="836"/>
      <c r="AC494" s="836"/>
      <c r="AD494" s="836"/>
      <c r="AE494" s="836"/>
      <c r="AF494" s="836"/>
      <c r="AG494" s="836"/>
      <c r="AH494" s="836"/>
      <c r="AI494" s="836"/>
      <c r="AJ494" s="836"/>
      <c r="AK494" s="836"/>
      <c r="AL494" s="836"/>
    </row>
    <row r="495">
      <c r="A495" s="1308"/>
      <c r="B495" s="836"/>
      <c r="C495" s="836"/>
      <c r="D495" s="836"/>
      <c r="E495" s="836"/>
      <c r="F495" s="836"/>
      <c r="G495" s="836"/>
      <c r="H495" s="836"/>
      <c r="I495" s="836"/>
      <c r="J495" s="836"/>
      <c r="K495" s="836"/>
      <c r="L495" s="836"/>
      <c r="M495" s="836"/>
      <c r="N495" s="836"/>
      <c r="O495" s="836"/>
      <c r="P495" s="836"/>
      <c r="Q495" s="836"/>
      <c r="R495" s="836"/>
      <c r="S495" s="836"/>
      <c r="T495" s="836"/>
      <c r="U495" s="836"/>
      <c r="V495" s="836"/>
      <c r="W495" s="836"/>
      <c r="X495" s="836"/>
      <c r="Y495" s="836"/>
      <c r="Z495" s="836"/>
      <c r="AA495" s="836"/>
      <c r="AB495" s="836"/>
      <c r="AC495" s="836"/>
      <c r="AD495" s="836"/>
      <c r="AE495" s="836"/>
      <c r="AF495" s="836"/>
      <c r="AG495" s="836"/>
      <c r="AH495" s="836"/>
      <c r="AI495" s="836"/>
      <c r="AJ495" s="836"/>
      <c r="AK495" s="836"/>
      <c r="AL495" s="836"/>
    </row>
    <row r="496">
      <c r="A496" s="1308"/>
      <c r="B496" s="836"/>
      <c r="C496" s="836"/>
      <c r="D496" s="836"/>
      <c r="E496" s="836"/>
      <c r="F496" s="836"/>
      <c r="G496" s="836"/>
      <c r="H496" s="836"/>
      <c r="I496" s="836"/>
      <c r="J496" s="836"/>
      <c r="K496" s="836"/>
      <c r="L496" s="836"/>
      <c r="M496" s="836"/>
      <c r="N496" s="836"/>
      <c r="O496" s="836"/>
      <c r="P496" s="836"/>
      <c r="Q496" s="836"/>
      <c r="R496" s="836"/>
      <c r="S496" s="836"/>
      <c r="T496" s="836"/>
      <c r="U496" s="836"/>
      <c r="V496" s="836"/>
      <c r="W496" s="836"/>
      <c r="X496" s="836"/>
      <c r="Y496" s="836"/>
      <c r="Z496" s="836"/>
      <c r="AA496" s="836"/>
      <c r="AB496" s="836"/>
      <c r="AC496" s="836"/>
      <c r="AD496" s="836"/>
      <c r="AE496" s="836"/>
      <c r="AF496" s="836"/>
      <c r="AG496" s="836"/>
      <c r="AH496" s="836"/>
      <c r="AI496" s="836"/>
      <c r="AJ496" s="836"/>
      <c r="AK496" s="836"/>
      <c r="AL496" s="836"/>
    </row>
    <row r="497">
      <c r="A497" s="1308"/>
      <c r="B497" s="836"/>
      <c r="C497" s="836"/>
      <c r="D497" s="836"/>
      <c r="E497" s="836"/>
      <c r="F497" s="836"/>
      <c r="G497" s="836"/>
      <c r="H497" s="836"/>
      <c r="I497" s="836"/>
      <c r="J497" s="836"/>
      <c r="K497" s="836"/>
      <c r="L497" s="836"/>
      <c r="M497" s="836"/>
      <c r="N497" s="836"/>
      <c r="O497" s="836"/>
      <c r="P497" s="836"/>
      <c r="Q497" s="836"/>
      <c r="R497" s="836"/>
      <c r="S497" s="836"/>
      <c r="T497" s="836"/>
      <c r="U497" s="836"/>
      <c r="V497" s="836"/>
      <c r="W497" s="836"/>
      <c r="X497" s="836"/>
      <c r="Y497" s="836"/>
      <c r="Z497" s="836"/>
      <c r="AA497" s="836"/>
      <c r="AB497" s="836"/>
      <c r="AC497" s="836"/>
      <c r="AD497" s="836"/>
      <c r="AE497" s="836"/>
      <c r="AF497" s="836"/>
      <c r="AG497" s="836"/>
      <c r="AH497" s="836"/>
      <c r="AI497" s="836"/>
      <c r="AJ497" s="836"/>
      <c r="AK497" s="836"/>
      <c r="AL497" s="836"/>
    </row>
    <row r="498">
      <c r="A498" s="1308"/>
      <c r="B498" s="836"/>
      <c r="C498" s="836"/>
      <c r="D498" s="836"/>
      <c r="E498" s="836"/>
      <c r="F498" s="836"/>
      <c r="G498" s="836"/>
      <c r="H498" s="836"/>
      <c r="I498" s="836"/>
      <c r="J498" s="836"/>
      <c r="K498" s="836"/>
      <c r="L498" s="836"/>
      <c r="M498" s="836"/>
      <c r="N498" s="836"/>
      <c r="O498" s="836"/>
      <c r="P498" s="836"/>
      <c r="Q498" s="836"/>
      <c r="R498" s="836"/>
      <c r="S498" s="836"/>
      <c r="T498" s="836"/>
      <c r="U498" s="836"/>
      <c r="V498" s="836"/>
      <c r="W498" s="836"/>
      <c r="X498" s="836"/>
      <c r="Y498" s="836"/>
      <c r="Z498" s="836"/>
      <c r="AA498" s="836"/>
      <c r="AB498" s="836"/>
      <c r="AC498" s="836"/>
      <c r="AD498" s="836"/>
      <c r="AE498" s="836"/>
      <c r="AF498" s="836"/>
      <c r="AG498" s="836"/>
      <c r="AH498" s="836"/>
      <c r="AI498" s="836"/>
      <c r="AJ498" s="836"/>
      <c r="AK498" s="836"/>
      <c r="AL498" s="836"/>
    </row>
    <row r="499">
      <c r="A499" s="1308"/>
      <c r="B499" s="836"/>
      <c r="C499" s="836"/>
      <c r="D499" s="836"/>
      <c r="E499" s="836"/>
      <c r="F499" s="836"/>
      <c r="G499" s="836"/>
      <c r="H499" s="836"/>
      <c r="I499" s="836"/>
      <c r="J499" s="836"/>
      <c r="K499" s="836"/>
      <c r="L499" s="836"/>
      <c r="M499" s="836"/>
      <c r="N499" s="836"/>
      <c r="O499" s="836"/>
      <c r="P499" s="836"/>
      <c r="Q499" s="836"/>
      <c r="R499" s="836"/>
      <c r="S499" s="836"/>
      <c r="T499" s="836"/>
      <c r="U499" s="836"/>
      <c r="V499" s="836"/>
      <c r="W499" s="836"/>
      <c r="X499" s="836"/>
      <c r="Y499" s="836"/>
      <c r="Z499" s="836"/>
      <c r="AA499" s="836"/>
      <c r="AB499" s="836"/>
      <c r="AC499" s="836"/>
      <c r="AD499" s="836"/>
      <c r="AE499" s="836"/>
      <c r="AF499" s="836"/>
      <c r="AG499" s="836"/>
      <c r="AH499" s="836"/>
      <c r="AI499" s="836"/>
      <c r="AJ499" s="836"/>
      <c r="AK499" s="836"/>
      <c r="AL499" s="836"/>
    </row>
    <row r="500">
      <c r="A500" s="1308"/>
      <c r="B500" s="836"/>
      <c r="C500" s="836"/>
      <c r="D500" s="836"/>
      <c r="E500" s="836"/>
      <c r="F500" s="836"/>
      <c r="G500" s="836"/>
      <c r="H500" s="836"/>
      <c r="I500" s="836"/>
      <c r="J500" s="836"/>
      <c r="K500" s="836"/>
      <c r="L500" s="836"/>
      <c r="M500" s="836"/>
      <c r="N500" s="836"/>
      <c r="O500" s="836"/>
      <c r="P500" s="836"/>
      <c r="Q500" s="836"/>
      <c r="R500" s="836"/>
      <c r="S500" s="836"/>
      <c r="T500" s="836"/>
      <c r="U500" s="836"/>
      <c r="V500" s="836"/>
      <c r="W500" s="836"/>
      <c r="X500" s="836"/>
      <c r="Y500" s="836"/>
      <c r="Z500" s="836"/>
      <c r="AA500" s="836"/>
      <c r="AB500" s="836"/>
      <c r="AC500" s="836"/>
      <c r="AD500" s="836"/>
      <c r="AE500" s="836"/>
      <c r="AF500" s="836"/>
      <c r="AG500" s="836"/>
      <c r="AH500" s="836"/>
      <c r="AI500" s="836"/>
      <c r="AJ500" s="836"/>
      <c r="AK500" s="836"/>
      <c r="AL500" s="836"/>
    </row>
    <row r="501">
      <c r="A501" s="1308"/>
      <c r="B501" s="836"/>
      <c r="C501" s="836"/>
      <c r="D501" s="836"/>
      <c r="E501" s="836"/>
      <c r="F501" s="836"/>
      <c r="G501" s="836"/>
      <c r="H501" s="836"/>
      <c r="I501" s="836"/>
      <c r="J501" s="836"/>
      <c r="K501" s="836"/>
      <c r="L501" s="836"/>
      <c r="M501" s="836"/>
      <c r="N501" s="836"/>
      <c r="O501" s="836"/>
      <c r="P501" s="836"/>
      <c r="Q501" s="836"/>
      <c r="R501" s="836"/>
      <c r="S501" s="836"/>
      <c r="T501" s="836"/>
      <c r="U501" s="836"/>
      <c r="V501" s="836"/>
      <c r="W501" s="836"/>
      <c r="X501" s="836"/>
      <c r="Y501" s="836"/>
      <c r="Z501" s="836"/>
      <c r="AA501" s="836"/>
      <c r="AB501" s="836"/>
      <c r="AC501" s="836"/>
      <c r="AD501" s="836"/>
      <c r="AE501" s="836"/>
      <c r="AF501" s="836"/>
      <c r="AG501" s="836"/>
      <c r="AH501" s="836"/>
      <c r="AI501" s="836"/>
      <c r="AJ501" s="836"/>
      <c r="AK501" s="836"/>
      <c r="AL501" s="836"/>
    </row>
    <row r="502">
      <c r="A502" s="1308"/>
      <c r="B502" s="836"/>
      <c r="C502" s="836"/>
      <c r="D502" s="836"/>
      <c r="E502" s="836"/>
      <c r="F502" s="836"/>
      <c r="G502" s="836"/>
      <c r="H502" s="836"/>
      <c r="I502" s="836"/>
      <c r="J502" s="836"/>
      <c r="K502" s="836"/>
      <c r="L502" s="836"/>
      <c r="M502" s="836"/>
      <c r="N502" s="836"/>
      <c r="O502" s="836"/>
      <c r="P502" s="836"/>
      <c r="Q502" s="836"/>
      <c r="R502" s="836"/>
      <c r="S502" s="836"/>
      <c r="T502" s="836"/>
      <c r="U502" s="836"/>
      <c r="V502" s="836"/>
      <c r="W502" s="836"/>
      <c r="X502" s="836"/>
      <c r="Y502" s="836"/>
      <c r="Z502" s="836"/>
      <c r="AA502" s="836"/>
      <c r="AB502" s="836"/>
      <c r="AC502" s="836"/>
      <c r="AD502" s="836"/>
      <c r="AE502" s="836"/>
      <c r="AF502" s="836"/>
      <c r="AG502" s="836"/>
      <c r="AH502" s="836"/>
      <c r="AI502" s="836"/>
      <c r="AJ502" s="836"/>
      <c r="AK502" s="836"/>
      <c r="AL502" s="836"/>
    </row>
    <row r="503">
      <c r="A503" s="1308"/>
      <c r="B503" s="836"/>
      <c r="C503" s="836"/>
      <c r="D503" s="836"/>
      <c r="E503" s="836"/>
      <c r="F503" s="836"/>
      <c r="G503" s="836"/>
      <c r="H503" s="836"/>
      <c r="I503" s="836"/>
      <c r="J503" s="836"/>
      <c r="K503" s="836"/>
      <c r="L503" s="836"/>
      <c r="M503" s="836"/>
      <c r="N503" s="836"/>
      <c r="O503" s="836"/>
      <c r="P503" s="836"/>
      <c r="Q503" s="836"/>
      <c r="R503" s="836"/>
      <c r="S503" s="836"/>
      <c r="T503" s="836"/>
      <c r="U503" s="836"/>
      <c r="V503" s="836"/>
      <c r="W503" s="836"/>
      <c r="X503" s="836"/>
      <c r="Y503" s="836"/>
      <c r="Z503" s="836"/>
      <c r="AA503" s="836"/>
      <c r="AB503" s="836"/>
      <c r="AC503" s="836"/>
      <c r="AD503" s="836"/>
      <c r="AE503" s="836"/>
      <c r="AF503" s="836"/>
      <c r="AG503" s="836"/>
      <c r="AH503" s="836"/>
      <c r="AI503" s="836"/>
      <c r="AJ503" s="836"/>
      <c r="AK503" s="836"/>
      <c r="AL503" s="836"/>
    </row>
    <row r="504">
      <c r="A504" s="1308"/>
      <c r="B504" s="836"/>
      <c r="C504" s="836"/>
      <c r="D504" s="836"/>
      <c r="E504" s="836"/>
      <c r="F504" s="836"/>
      <c r="G504" s="836"/>
      <c r="H504" s="836"/>
      <c r="I504" s="836"/>
      <c r="J504" s="836"/>
      <c r="K504" s="836"/>
      <c r="L504" s="836"/>
      <c r="M504" s="836"/>
      <c r="N504" s="836"/>
      <c r="O504" s="836"/>
      <c r="P504" s="836"/>
      <c r="Q504" s="836"/>
      <c r="R504" s="836"/>
      <c r="S504" s="836"/>
      <c r="T504" s="836"/>
      <c r="U504" s="836"/>
      <c r="V504" s="836"/>
      <c r="W504" s="836"/>
      <c r="X504" s="836"/>
      <c r="Y504" s="836"/>
      <c r="Z504" s="836"/>
      <c r="AA504" s="836"/>
      <c r="AB504" s="836"/>
      <c r="AC504" s="836"/>
      <c r="AD504" s="836"/>
      <c r="AE504" s="836"/>
      <c r="AF504" s="836"/>
      <c r="AG504" s="836"/>
      <c r="AH504" s="836"/>
      <c r="AI504" s="836"/>
      <c r="AJ504" s="836"/>
      <c r="AK504" s="836"/>
      <c r="AL504" s="836"/>
    </row>
    <row r="505">
      <c r="A505" s="1308"/>
      <c r="B505" s="836"/>
      <c r="C505" s="836"/>
      <c r="D505" s="836"/>
      <c r="E505" s="836"/>
      <c r="F505" s="836"/>
      <c r="G505" s="836"/>
      <c r="H505" s="836"/>
      <c r="I505" s="836"/>
      <c r="J505" s="836"/>
      <c r="K505" s="836"/>
      <c r="L505" s="836"/>
      <c r="M505" s="836"/>
      <c r="N505" s="836"/>
      <c r="O505" s="836"/>
      <c r="P505" s="836"/>
      <c r="Q505" s="836"/>
      <c r="R505" s="836"/>
      <c r="S505" s="836"/>
      <c r="T505" s="836"/>
      <c r="U505" s="836"/>
      <c r="V505" s="836"/>
      <c r="W505" s="836"/>
      <c r="X505" s="836"/>
      <c r="Y505" s="836"/>
      <c r="Z505" s="836"/>
      <c r="AA505" s="836"/>
      <c r="AB505" s="836"/>
      <c r="AC505" s="836"/>
      <c r="AD505" s="836"/>
      <c r="AE505" s="836"/>
      <c r="AF505" s="836"/>
      <c r="AG505" s="836"/>
      <c r="AH505" s="836"/>
      <c r="AI505" s="836"/>
      <c r="AJ505" s="836"/>
      <c r="AK505" s="836"/>
      <c r="AL505" s="836"/>
    </row>
    <row r="506">
      <c r="A506" s="1308"/>
      <c r="B506" s="836"/>
      <c r="C506" s="836"/>
      <c r="D506" s="836"/>
      <c r="E506" s="836"/>
      <c r="F506" s="836"/>
      <c r="G506" s="836"/>
      <c r="H506" s="836"/>
      <c r="I506" s="836"/>
      <c r="J506" s="836"/>
      <c r="K506" s="836"/>
      <c r="L506" s="836"/>
      <c r="M506" s="836"/>
      <c r="N506" s="836"/>
      <c r="O506" s="836"/>
      <c r="P506" s="836"/>
      <c r="Q506" s="836"/>
      <c r="R506" s="836"/>
      <c r="S506" s="836"/>
      <c r="T506" s="836"/>
      <c r="U506" s="836"/>
      <c r="V506" s="836"/>
      <c r="W506" s="836"/>
      <c r="X506" s="836"/>
      <c r="Y506" s="836"/>
      <c r="Z506" s="836"/>
      <c r="AA506" s="836"/>
      <c r="AB506" s="836"/>
      <c r="AC506" s="836"/>
      <c r="AD506" s="836"/>
      <c r="AE506" s="836"/>
      <c r="AF506" s="836"/>
      <c r="AG506" s="836"/>
      <c r="AH506" s="836"/>
      <c r="AI506" s="836"/>
      <c r="AJ506" s="836"/>
      <c r="AK506" s="836"/>
      <c r="AL506" s="836"/>
    </row>
    <row r="507">
      <c r="A507" s="1308"/>
      <c r="B507" s="836"/>
      <c r="C507" s="836"/>
      <c r="D507" s="836"/>
      <c r="E507" s="836"/>
      <c r="F507" s="836"/>
      <c r="G507" s="836"/>
      <c r="H507" s="836"/>
      <c r="I507" s="836"/>
      <c r="J507" s="836"/>
      <c r="K507" s="836"/>
      <c r="L507" s="836"/>
      <c r="M507" s="836"/>
      <c r="N507" s="836"/>
      <c r="O507" s="836"/>
      <c r="P507" s="836"/>
      <c r="Q507" s="836"/>
      <c r="R507" s="836"/>
      <c r="S507" s="836"/>
      <c r="T507" s="836"/>
      <c r="U507" s="836"/>
      <c r="V507" s="836"/>
      <c r="W507" s="836"/>
      <c r="X507" s="836"/>
      <c r="Y507" s="836"/>
      <c r="Z507" s="836"/>
      <c r="AA507" s="836"/>
      <c r="AB507" s="836"/>
      <c r="AC507" s="836"/>
      <c r="AD507" s="836"/>
      <c r="AE507" s="836"/>
      <c r="AF507" s="836"/>
      <c r="AG507" s="836"/>
      <c r="AH507" s="836"/>
      <c r="AI507" s="836"/>
      <c r="AJ507" s="836"/>
      <c r="AK507" s="836"/>
      <c r="AL507" s="836"/>
    </row>
    <row r="508">
      <c r="A508" s="1308"/>
      <c r="B508" s="836"/>
      <c r="C508" s="836"/>
      <c r="D508" s="836"/>
      <c r="E508" s="836"/>
      <c r="F508" s="836"/>
      <c r="G508" s="836"/>
      <c r="H508" s="836"/>
      <c r="I508" s="836"/>
      <c r="J508" s="836"/>
      <c r="K508" s="836"/>
      <c r="L508" s="836"/>
      <c r="M508" s="836"/>
      <c r="N508" s="836"/>
      <c r="O508" s="836"/>
      <c r="P508" s="836"/>
      <c r="Q508" s="836"/>
      <c r="R508" s="836"/>
      <c r="S508" s="836"/>
      <c r="T508" s="836"/>
      <c r="U508" s="836"/>
      <c r="V508" s="836"/>
      <c r="W508" s="836"/>
      <c r="X508" s="836"/>
      <c r="Y508" s="836"/>
      <c r="Z508" s="836"/>
      <c r="AA508" s="836"/>
      <c r="AB508" s="836"/>
      <c r="AC508" s="836"/>
      <c r="AD508" s="836"/>
      <c r="AE508" s="836"/>
      <c r="AF508" s="836"/>
      <c r="AG508" s="836"/>
      <c r="AH508" s="836"/>
      <c r="AI508" s="836"/>
      <c r="AJ508" s="836"/>
      <c r="AK508" s="836"/>
      <c r="AL508" s="836"/>
    </row>
    <row r="509">
      <c r="A509" s="1308"/>
      <c r="B509" s="836"/>
      <c r="C509" s="836"/>
      <c r="D509" s="836"/>
      <c r="E509" s="836"/>
      <c r="F509" s="836"/>
      <c r="G509" s="836"/>
      <c r="H509" s="836"/>
      <c r="I509" s="836"/>
      <c r="J509" s="836"/>
      <c r="K509" s="836"/>
      <c r="L509" s="836"/>
      <c r="M509" s="836"/>
      <c r="N509" s="836"/>
      <c r="O509" s="836"/>
      <c r="P509" s="836"/>
      <c r="Q509" s="836"/>
      <c r="R509" s="836"/>
      <c r="S509" s="836"/>
      <c r="T509" s="836"/>
      <c r="U509" s="836"/>
      <c r="V509" s="836"/>
      <c r="W509" s="836"/>
      <c r="X509" s="836"/>
      <c r="Y509" s="836"/>
      <c r="Z509" s="836"/>
      <c r="AA509" s="836"/>
      <c r="AB509" s="836"/>
      <c r="AC509" s="836"/>
      <c r="AD509" s="836"/>
      <c r="AE509" s="836"/>
      <c r="AF509" s="836"/>
      <c r="AG509" s="836"/>
      <c r="AH509" s="836"/>
      <c r="AI509" s="836"/>
      <c r="AJ509" s="836"/>
      <c r="AK509" s="836"/>
      <c r="AL509" s="836"/>
    </row>
    <row r="510">
      <c r="A510" s="1308"/>
      <c r="B510" s="836"/>
      <c r="C510" s="836"/>
      <c r="D510" s="836"/>
      <c r="E510" s="836"/>
      <c r="F510" s="836"/>
      <c r="G510" s="836"/>
      <c r="H510" s="836"/>
      <c r="I510" s="836"/>
      <c r="J510" s="836"/>
      <c r="K510" s="836"/>
      <c r="L510" s="836"/>
      <c r="M510" s="836"/>
      <c r="N510" s="836"/>
      <c r="O510" s="836"/>
      <c r="P510" s="836"/>
      <c r="Q510" s="836"/>
      <c r="R510" s="836"/>
      <c r="S510" s="836"/>
      <c r="T510" s="836"/>
      <c r="U510" s="836"/>
      <c r="V510" s="836"/>
      <c r="W510" s="836"/>
      <c r="X510" s="836"/>
      <c r="Y510" s="836"/>
      <c r="Z510" s="836"/>
      <c r="AA510" s="836"/>
      <c r="AB510" s="836"/>
      <c r="AC510" s="836"/>
      <c r="AD510" s="836"/>
      <c r="AE510" s="836"/>
      <c r="AF510" s="836"/>
      <c r="AG510" s="836"/>
      <c r="AH510" s="836"/>
      <c r="AI510" s="836"/>
      <c r="AJ510" s="836"/>
      <c r="AK510" s="836"/>
      <c r="AL510" s="836"/>
    </row>
    <row r="511">
      <c r="A511" s="1308"/>
      <c r="B511" s="836"/>
      <c r="C511" s="836"/>
      <c r="D511" s="836"/>
      <c r="E511" s="836"/>
      <c r="F511" s="836"/>
      <c r="G511" s="836"/>
      <c r="H511" s="836"/>
      <c r="I511" s="836"/>
      <c r="J511" s="836"/>
      <c r="K511" s="836"/>
      <c r="L511" s="836"/>
      <c r="M511" s="836"/>
      <c r="N511" s="836"/>
      <c r="O511" s="836"/>
      <c r="P511" s="836"/>
      <c r="Q511" s="836"/>
      <c r="R511" s="836"/>
      <c r="S511" s="836"/>
      <c r="T511" s="836"/>
      <c r="U511" s="836"/>
      <c r="V511" s="836"/>
      <c r="W511" s="836"/>
      <c r="X511" s="836"/>
      <c r="Y511" s="836"/>
      <c r="Z511" s="836"/>
      <c r="AA511" s="836"/>
      <c r="AB511" s="836"/>
      <c r="AC511" s="836"/>
      <c r="AD511" s="836"/>
      <c r="AE511" s="836"/>
      <c r="AF511" s="836"/>
      <c r="AG511" s="836"/>
      <c r="AH511" s="836"/>
      <c r="AI511" s="836"/>
      <c r="AJ511" s="836"/>
      <c r="AK511" s="836"/>
      <c r="AL511" s="836"/>
    </row>
    <row r="512">
      <c r="A512" s="1308"/>
      <c r="B512" s="836"/>
      <c r="C512" s="836"/>
      <c r="D512" s="836"/>
      <c r="E512" s="836"/>
      <c r="F512" s="836"/>
      <c r="G512" s="836"/>
      <c r="H512" s="836"/>
      <c r="I512" s="836"/>
      <c r="J512" s="836"/>
      <c r="K512" s="836"/>
      <c r="L512" s="836"/>
      <c r="M512" s="836"/>
      <c r="N512" s="836"/>
      <c r="O512" s="836"/>
      <c r="P512" s="836"/>
      <c r="Q512" s="836"/>
      <c r="R512" s="836"/>
      <c r="S512" s="836"/>
      <c r="T512" s="836"/>
      <c r="U512" s="836"/>
      <c r="V512" s="836"/>
      <c r="W512" s="836"/>
      <c r="X512" s="836"/>
      <c r="Y512" s="836"/>
      <c r="Z512" s="836"/>
      <c r="AA512" s="836"/>
      <c r="AB512" s="836"/>
      <c r="AC512" s="836"/>
      <c r="AD512" s="836"/>
      <c r="AE512" s="836"/>
      <c r="AF512" s="836"/>
      <c r="AG512" s="836"/>
      <c r="AH512" s="836"/>
      <c r="AI512" s="836"/>
      <c r="AJ512" s="836"/>
      <c r="AK512" s="836"/>
      <c r="AL512" s="836"/>
    </row>
    <row r="513">
      <c r="A513" s="1308"/>
      <c r="B513" s="836"/>
      <c r="C513" s="836"/>
      <c r="D513" s="836"/>
      <c r="E513" s="836"/>
      <c r="F513" s="836"/>
      <c r="G513" s="836"/>
      <c r="H513" s="836"/>
      <c r="I513" s="836"/>
      <c r="J513" s="836"/>
      <c r="K513" s="836"/>
      <c r="L513" s="836"/>
      <c r="M513" s="836"/>
      <c r="N513" s="836"/>
      <c r="O513" s="836"/>
      <c r="P513" s="836"/>
      <c r="Q513" s="836"/>
      <c r="R513" s="836"/>
      <c r="S513" s="836"/>
      <c r="T513" s="836"/>
      <c r="U513" s="836"/>
      <c r="V513" s="836"/>
      <c r="W513" s="836"/>
      <c r="X513" s="836"/>
      <c r="Y513" s="836"/>
      <c r="Z513" s="836"/>
      <c r="AA513" s="836"/>
      <c r="AB513" s="836"/>
      <c r="AC513" s="836"/>
      <c r="AD513" s="836"/>
      <c r="AE513" s="836"/>
      <c r="AF513" s="836"/>
      <c r="AG513" s="836"/>
      <c r="AH513" s="836"/>
      <c r="AI513" s="836"/>
      <c r="AJ513" s="836"/>
      <c r="AK513" s="836"/>
      <c r="AL513" s="836"/>
    </row>
    <row r="514">
      <c r="A514" s="1308"/>
      <c r="B514" s="836"/>
      <c r="C514" s="836"/>
      <c r="D514" s="836"/>
      <c r="E514" s="836"/>
      <c r="F514" s="836"/>
      <c r="G514" s="836"/>
      <c r="H514" s="836"/>
      <c r="I514" s="836"/>
      <c r="J514" s="836"/>
      <c r="K514" s="836"/>
      <c r="L514" s="836"/>
      <c r="M514" s="836"/>
      <c r="N514" s="836"/>
      <c r="O514" s="836"/>
      <c r="P514" s="836"/>
      <c r="Q514" s="836"/>
      <c r="R514" s="836"/>
      <c r="S514" s="836"/>
      <c r="T514" s="836"/>
      <c r="U514" s="836"/>
      <c r="V514" s="836"/>
      <c r="W514" s="836"/>
      <c r="X514" s="836"/>
      <c r="Y514" s="836"/>
      <c r="Z514" s="836"/>
      <c r="AA514" s="836"/>
      <c r="AB514" s="836"/>
      <c r="AC514" s="836"/>
      <c r="AD514" s="836"/>
      <c r="AE514" s="836"/>
      <c r="AF514" s="836"/>
      <c r="AG514" s="836"/>
      <c r="AH514" s="836"/>
      <c r="AI514" s="836"/>
      <c r="AJ514" s="836"/>
      <c r="AK514" s="836"/>
      <c r="AL514" s="836"/>
    </row>
    <row r="515">
      <c r="A515" s="1308"/>
      <c r="B515" s="836"/>
      <c r="C515" s="836"/>
      <c r="D515" s="836"/>
      <c r="E515" s="836"/>
      <c r="F515" s="836"/>
      <c r="G515" s="836"/>
      <c r="H515" s="836"/>
      <c r="I515" s="836"/>
      <c r="J515" s="836"/>
      <c r="K515" s="836"/>
      <c r="L515" s="836"/>
      <c r="M515" s="836"/>
      <c r="N515" s="836"/>
      <c r="O515" s="836"/>
      <c r="P515" s="836"/>
      <c r="Q515" s="836"/>
      <c r="R515" s="836"/>
      <c r="S515" s="836"/>
      <c r="T515" s="836"/>
      <c r="U515" s="836"/>
      <c r="V515" s="836"/>
      <c r="W515" s="836"/>
      <c r="X515" s="836"/>
      <c r="Y515" s="836"/>
      <c r="Z515" s="836"/>
      <c r="AA515" s="836"/>
      <c r="AB515" s="836"/>
      <c r="AC515" s="836"/>
      <c r="AD515" s="836"/>
      <c r="AE515" s="836"/>
      <c r="AF515" s="836"/>
      <c r="AG515" s="836"/>
      <c r="AH515" s="836"/>
      <c r="AI515" s="836"/>
      <c r="AJ515" s="836"/>
      <c r="AK515" s="836"/>
      <c r="AL515" s="836"/>
    </row>
    <row r="516">
      <c r="A516" s="1308"/>
      <c r="B516" s="836"/>
      <c r="C516" s="836"/>
      <c r="D516" s="836"/>
      <c r="E516" s="836"/>
      <c r="F516" s="836"/>
      <c r="G516" s="836"/>
      <c r="H516" s="836"/>
      <c r="I516" s="836"/>
      <c r="J516" s="836"/>
      <c r="K516" s="836"/>
      <c r="L516" s="836"/>
      <c r="M516" s="836"/>
      <c r="N516" s="836"/>
      <c r="O516" s="836"/>
      <c r="P516" s="836"/>
      <c r="Q516" s="836"/>
      <c r="R516" s="836"/>
      <c r="S516" s="836"/>
      <c r="T516" s="836"/>
      <c r="U516" s="836"/>
      <c r="V516" s="836"/>
      <c r="W516" s="836"/>
      <c r="X516" s="836"/>
      <c r="Y516" s="836"/>
      <c r="Z516" s="836"/>
      <c r="AA516" s="836"/>
      <c r="AB516" s="836"/>
      <c r="AC516" s="836"/>
      <c r="AD516" s="836"/>
      <c r="AE516" s="836"/>
      <c r="AF516" s="836"/>
      <c r="AG516" s="836"/>
      <c r="AH516" s="836"/>
      <c r="AI516" s="836"/>
      <c r="AJ516" s="836"/>
      <c r="AK516" s="836"/>
      <c r="AL516" s="836"/>
    </row>
    <row r="517">
      <c r="A517" s="1308"/>
      <c r="B517" s="836"/>
      <c r="C517" s="836"/>
      <c r="D517" s="836"/>
      <c r="E517" s="836"/>
      <c r="F517" s="836"/>
      <c r="G517" s="836"/>
      <c r="H517" s="836"/>
      <c r="I517" s="836"/>
      <c r="J517" s="836"/>
      <c r="K517" s="836"/>
      <c r="L517" s="836"/>
      <c r="M517" s="836"/>
      <c r="N517" s="836"/>
      <c r="O517" s="836"/>
      <c r="P517" s="836"/>
      <c r="Q517" s="836"/>
      <c r="R517" s="836"/>
      <c r="S517" s="836"/>
      <c r="T517" s="836"/>
      <c r="U517" s="836"/>
      <c r="V517" s="836"/>
      <c r="W517" s="836"/>
      <c r="X517" s="836"/>
      <c r="Y517" s="836"/>
      <c r="Z517" s="836"/>
      <c r="AA517" s="836"/>
      <c r="AB517" s="836"/>
      <c r="AC517" s="836"/>
      <c r="AD517" s="836"/>
      <c r="AE517" s="836"/>
      <c r="AF517" s="836"/>
      <c r="AG517" s="836"/>
      <c r="AH517" s="836"/>
      <c r="AI517" s="836"/>
      <c r="AJ517" s="836"/>
      <c r="AK517" s="836"/>
      <c r="AL517" s="836"/>
    </row>
    <row r="518">
      <c r="A518" s="1308"/>
      <c r="B518" s="836"/>
      <c r="C518" s="836"/>
      <c r="D518" s="836"/>
      <c r="E518" s="836"/>
      <c r="F518" s="836"/>
      <c r="G518" s="836"/>
      <c r="H518" s="836"/>
      <c r="I518" s="836"/>
      <c r="J518" s="836"/>
      <c r="K518" s="836"/>
      <c r="L518" s="836"/>
      <c r="M518" s="836"/>
      <c r="N518" s="836"/>
      <c r="O518" s="836"/>
      <c r="P518" s="836"/>
      <c r="Q518" s="836"/>
      <c r="R518" s="836"/>
      <c r="S518" s="836"/>
      <c r="T518" s="836"/>
      <c r="U518" s="836"/>
      <c r="V518" s="836"/>
      <c r="W518" s="836"/>
      <c r="X518" s="836"/>
      <c r="Y518" s="836"/>
      <c r="Z518" s="836"/>
      <c r="AA518" s="836"/>
      <c r="AB518" s="836"/>
      <c r="AC518" s="836"/>
      <c r="AD518" s="836"/>
      <c r="AE518" s="836"/>
      <c r="AF518" s="836"/>
      <c r="AG518" s="836"/>
      <c r="AH518" s="836"/>
      <c r="AI518" s="836"/>
      <c r="AJ518" s="836"/>
      <c r="AK518" s="836"/>
      <c r="AL518" s="836"/>
    </row>
    <row r="519">
      <c r="A519" s="1308"/>
      <c r="B519" s="836"/>
      <c r="C519" s="836"/>
      <c r="D519" s="836"/>
      <c r="E519" s="836"/>
      <c r="F519" s="836"/>
      <c r="G519" s="836"/>
      <c r="H519" s="836"/>
      <c r="I519" s="836"/>
      <c r="J519" s="836"/>
      <c r="K519" s="836"/>
      <c r="L519" s="836"/>
      <c r="M519" s="836"/>
      <c r="N519" s="836"/>
      <c r="O519" s="836"/>
      <c r="P519" s="836"/>
      <c r="Q519" s="836"/>
      <c r="R519" s="836"/>
      <c r="S519" s="836"/>
      <c r="T519" s="836"/>
      <c r="U519" s="836"/>
      <c r="V519" s="836"/>
      <c r="W519" s="836"/>
      <c r="X519" s="836"/>
      <c r="Y519" s="836"/>
      <c r="Z519" s="836"/>
      <c r="AA519" s="836"/>
      <c r="AB519" s="836"/>
      <c r="AC519" s="836"/>
      <c r="AD519" s="836"/>
      <c r="AE519" s="836"/>
      <c r="AF519" s="836"/>
      <c r="AG519" s="836"/>
      <c r="AH519" s="836"/>
      <c r="AI519" s="836"/>
      <c r="AJ519" s="836"/>
      <c r="AK519" s="836"/>
      <c r="AL519" s="836"/>
    </row>
    <row r="520">
      <c r="A520" s="1308"/>
      <c r="B520" s="836"/>
      <c r="C520" s="836"/>
      <c r="D520" s="836"/>
      <c r="E520" s="836"/>
      <c r="F520" s="836"/>
      <c r="G520" s="836"/>
      <c r="H520" s="836"/>
      <c r="I520" s="836"/>
      <c r="J520" s="836"/>
      <c r="K520" s="836"/>
      <c r="L520" s="836"/>
      <c r="M520" s="836"/>
      <c r="N520" s="836"/>
      <c r="O520" s="836"/>
      <c r="P520" s="836"/>
      <c r="Q520" s="836"/>
      <c r="R520" s="836"/>
      <c r="S520" s="836"/>
      <c r="T520" s="836"/>
      <c r="U520" s="836"/>
      <c r="V520" s="836"/>
      <c r="W520" s="836"/>
      <c r="X520" s="836"/>
      <c r="Y520" s="836"/>
      <c r="Z520" s="836"/>
      <c r="AA520" s="836"/>
      <c r="AB520" s="836"/>
      <c r="AC520" s="836"/>
      <c r="AD520" s="836"/>
      <c r="AE520" s="836"/>
      <c r="AF520" s="836"/>
      <c r="AG520" s="836"/>
      <c r="AH520" s="836"/>
      <c r="AI520" s="836"/>
      <c r="AJ520" s="836"/>
      <c r="AK520" s="836"/>
      <c r="AL520" s="836"/>
    </row>
    <row r="521">
      <c r="A521" s="1308"/>
      <c r="B521" s="836"/>
      <c r="C521" s="836"/>
      <c r="D521" s="836"/>
      <c r="E521" s="836"/>
      <c r="F521" s="836"/>
      <c r="G521" s="836"/>
      <c r="H521" s="836"/>
      <c r="I521" s="836"/>
      <c r="J521" s="836"/>
      <c r="K521" s="836"/>
      <c r="L521" s="836"/>
      <c r="M521" s="836"/>
      <c r="N521" s="836"/>
      <c r="O521" s="836"/>
      <c r="P521" s="836"/>
      <c r="Q521" s="836"/>
      <c r="R521" s="836"/>
      <c r="S521" s="836"/>
      <c r="T521" s="836"/>
      <c r="U521" s="836"/>
      <c r="V521" s="836"/>
      <c r="W521" s="836"/>
      <c r="X521" s="836"/>
      <c r="Y521" s="836"/>
      <c r="Z521" s="836"/>
      <c r="AA521" s="836"/>
      <c r="AB521" s="836"/>
      <c r="AC521" s="836"/>
      <c r="AD521" s="836"/>
      <c r="AE521" s="836"/>
      <c r="AF521" s="836"/>
      <c r="AG521" s="836"/>
      <c r="AH521" s="836"/>
      <c r="AI521" s="836"/>
      <c r="AJ521" s="836"/>
      <c r="AK521" s="836"/>
      <c r="AL521" s="836"/>
    </row>
    <row r="522">
      <c r="A522" s="1308"/>
      <c r="B522" s="836"/>
      <c r="C522" s="836"/>
      <c r="D522" s="836"/>
      <c r="E522" s="836"/>
      <c r="F522" s="836"/>
      <c r="G522" s="836"/>
      <c r="H522" s="836"/>
      <c r="I522" s="836"/>
      <c r="J522" s="836"/>
      <c r="K522" s="836"/>
      <c r="L522" s="836"/>
      <c r="M522" s="836"/>
      <c r="N522" s="836"/>
      <c r="O522" s="836"/>
      <c r="P522" s="836"/>
      <c r="Q522" s="836"/>
      <c r="R522" s="836"/>
      <c r="S522" s="836"/>
      <c r="T522" s="836"/>
      <c r="U522" s="836"/>
      <c r="V522" s="836"/>
      <c r="W522" s="836"/>
      <c r="X522" s="836"/>
      <c r="Y522" s="836"/>
      <c r="Z522" s="836"/>
      <c r="AA522" s="836"/>
      <c r="AB522" s="836"/>
      <c r="AC522" s="836"/>
      <c r="AD522" s="836"/>
      <c r="AE522" s="836"/>
      <c r="AF522" s="836"/>
      <c r="AG522" s="836"/>
      <c r="AH522" s="836"/>
      <c r="AI522" s="836"/>
      <c r="AJ522" s="836"/>
      <c r="AK522" s="836"/>
      <c r="AL522" s="836"/>
    </row>
    <row r="523">
      <c r="A523" s="1308"/>
      <c r="B523" s="836"/>
      <c r="C523" s="836"/>
      <c r="D523" s="836"/>
      <c r="E523" s="836"/>
      <c r="F523" s="836"/>
      <c r="G523" s="836"/>
      <c r="H523" s="836"/>
      <c r="I523" s="836"/>
      <c r="J523" s="836"/>
      <c r="K523" s="836"/>
      <c r="L523" s="836"/>
      <c r="M523" s="836"/>
      <c r="N523" s="836"/>
      <c r="O523" s="836"/>
      <c r="P523" s="836"/>
      <c r="Q523" s="836"/>
      <c r="R523" s="836"/>
      <c r="S523" s="836"/>
      <c r="T523" s="836"/>
      <c r="U523" s="836"/>
      <c r="V523" s="836"/>
      <c r="W523" s="836"/>
      <c r="X523" s="836"/>
      <c r="Y523" s="836"/>
      <c r="Z523" s="836"/>
      <c r="AA523" s="836"/>
      <c r="AB523" s="836"/>
      <c r="AC523" s="836"/>
      <c r="AD523" s="836"/>
      <c r="AE523" s="836"/>
      <c r="AF523" s="836"/>
      <c r="AG523" s="836"/>
      <c r="AH523" s="836"/>
      <c r="AI523" s="836"/>
      <c r="AJ523" s="836"/>
      <c r="AK523" s="836"/>
      <c r="AL523" s="836"/>
    </row>
    <row r="524">
      <c r="A524" s="1308"/>
      <c r="B524" s="836"/>
      <c r="C524" s="836"/>
      <c r="D524" s="836"/>
      <c r="E524" s="836"/>
      <c r="F524" s="836"/>
      <c r="G524" s="836"/>
      <c r="H524" s="836"/>
      <c r="I524" s="836"/>
      <c r="J524" s="836"/>
      <c r="K524" s="836"/>
      <c r="L524" s="836"/>
      <c r="M524" s="836"/>
      <c r="N524" s="836"/>
      <c r="O524" s="836"/>
      <c r="P524" s="836"/>
      <c r="Q524" s="836"/>
      <c r="R524" s="836"/>
      <c r="S524" s="836"/>
      <c r="T524" s="836"/>
      <c r="U524" s="836"/>
      <c r="V524" s="836"/>
      <c r="W524" s="836"/>
      <c r="X524" s="836"/>
      <c r="Y524" s="836"/>
      <c r="Z524" s="836"/>
      <c r="AA524" s="836"/>
      <c r="AB524" s="836"/>
      <c r="AC524" s="836"/>
      <c r="AD524" s="836"/>
      <c r="AE524" s="836"/>
      <c r="AF524" s="836"/>
      <c r="AG524" s="836"/>
      <c r="AH524" s="836"/>
      <c r="AI524" s="836"/>
      <c r="AJ524" s="836"/>
      <c r="AK524" s="836"/>
      <c r="AL524" s="836"/>
    </row>
    <row r="525">
      <c r="A525" s="1308"/>
      <c r="B525" s="836"/>
      <c r="C525" s="836"/>
      <c r="D525" s="836"/>
      <c r="E525" s="836"/>
      <c r="F525" s="836"/>
      <c r="G525" s="836"/>
      <c r="H525" s="836"/>
      <c r="I525" s="836"/>
      <c r="J525" s="836"/>
      <c r="K525" s="836"/>
      <c r="L525" s="836"/>
      <c r="M525" s="836"/>
      <c r="N525" s="836"/>
      <c r="O525" s="836"/>
      <c r="P525" s="836"/>
      <c r="Q525" s="836"/>
      <c r="R525" s="836"/>
      <c r="S525" s="836"/>
      <c r="T525" s="836"/>
      <c r="U525" s="836"/>
      <c r="V525" s="836"/>
      <c r="W525" s="836"/>
      <c r="X525" s="836"/>
      <c r="Y525" s="836"/>
      <c r="Z525" s="836"/>
      <c r="AA525" s="836"/>
      <c r="AB525" s="836"/>
      <c r="AC525" s="836"/>
      <c r="AD525" s="836"/>
      <c r="AE525" s="836"/>
      <c r="AF525" s="836"/>
      <c r="AG525" s="836"/>
      <c r="AH525" s="836"/>
      <c r="AI525" s="836"/>
      <c r="AJ525" s="836"/>
      <c r="AK525" s="836"/>
      <c r="AL525" s="836"/>
    </row>
    <row r="526">
      <c r="A526" s="1308"/>
      <c r="B526" s="836"/>
      <c r="C526" s="836"/>
      <c r="D526" s="836"/>
      <c r="E526" s="836"/>
      <c r="F526" s="836"/>
      <c r="G526" s="836"/>
      <c r="H526" s="836"/>
      <c r="I526" s="836"/>
      <c r="J526" s="836"/>
      <c r="K526" s="836"/>
      <c r="L526" s="836"/>
      <c r="M526" s="836"/>
      <c r="N526" s="836"/>
      <c r="O526" s="836"/>
      <c r="P526" s="836"/>
      <c r="Q526" s="836"/>
      <c r="R526" s="836"/>
      <c r="S526" s="836"/>
      <c r="T526" s="836"/>
      <c r="U526" s="836"/>
      <c r="V526" s="836"/>
      <c r="W526" s="836"/>
      <c r="X526" s="836"/>
      <c r="Y526" s="836"/>
      <c r="Z526" s="836"/>
      <c r="AA526" s="836"/>
      <c r="AB526" s="836"/>
      <c r="AC526" s="836"/>
      <c r="AD526" s="836"/>
      <c r="AE526" s="836"/>
      <c r="AF526" s="836"/>
      <c r="AG526" s="836"/>
      <c r="AH526" s="836"/>
      <c r="AI526" s="836"/>
      <c r="AJ526" s="836"/>
      <c r="AK526" s="836"/>
      <c r="AL526" s="836"/>
    </row>
    <row r="527">
      <c r="A527" s="1308"/>
      <c r="B527" s="836"/>
      <c r="C527" s="836"/>
      <c r="D527" s="836"/>
      <c r="E527" s="836"/>
      <c r="F527" s="836"/>
      <c r="G527" s="836"/>
      <c r="H527" s="836"/>
      <c r="I527" s="836"/>
      <c r="J527" s="836"/>
      <c r="K527" s="836"/>
      <c r="L527" s="836"/>
      <c r="M527" s="836"/>
      <c r="N527" s="836"/>
      <c r="O527" s="836"/>
      <c r="P527" s="836"/>
      <c r="Q527" s="836"/>
      <c r="R527" s="836"/>
      <c r="S527" s="836"/>
      <c r="T527" s="836"/>
      <c r="U527" s="836"/>
      <c r="V527" s="836"/>
      <c r="W527" s="836"/>
      <c r="X527" s="836"/>
      <c r="Y527" s="836"/>
      <c r="Z527" s="836"/>
      <c r="AA527" s="836"/>
      <c r="AB527" s="836"/>
      <c r="AC527" s="836"/>
      <c r="AD527" s="836"/>
      <c r="AE527" s="836"/>
      <c r="AF527" s="836"/>
      <c r="AG527" s="836"/>
      <c r="AH527" s="836"/>
      <c r="AI527" s="836"/>
      <c r="AJ527" s="836"/>
      <c r="AK527" s="836"/>
      <c r="AL527" s="836"/>
    </row>
    <row r="528">
      <c r="A528" s="1308"/>
      <c r="B528" s="836"/>
      <c r="C528" s="836"/>
      <c r="D528" s="836"/>
      <c r="E528" s="836"/>
      <c r="F528" s="836"/>
      <c r="G528" s="836"/>
      <c r="H528" s="836"/>
      <c r="I528" s="836"/>
      <c r="J528" s="836"/>
      <c r="K528" s="836"/>
      <c r="L528" s="836"/>
      <c r="M528" s="836"/>
      <c r="N528" s="836"/>
      <c r="O528" s="836"/>
      <c r="P528" s="836"/>
      <c r="Q528" s="836"/>
      <c r="R528" s="836"/>
      <c r="S528" s="836"/>
      <c r="T528" s="836"/>
      <c r="U528" s="836"/>
      <c r="V528" s="836"/>
      <c r="W528" s="836"/>
      <c r="X528" s="836"/>
      <c r="Y528" s="836"/>
      <c r="Z528" s="836"/>
      <c r="AA528" s="836"/>
      <c r="AB528" s="836"/>
      <c r="AC528" s="836"/>
      <c r="AD528" s="836"/>
      <c r="AE528" s="836"/>
      <c r="AF528" s="836"/>
      <c r="AG528" s="836"/>
      <c r="AH528" s="836"/>
      <c r="AI528" s="836"/>
      <c r="AJ528" s="836"/>
      <c r="AK528" s="836"/>
      <c r="AL528" s="836"/>
    </row>
    <row r="529">
      <c r="A529" s="1308"/>
      <c r="B529" s="836"/>
      <c r="C529" s="836"/>
      <c r="D529" s="836"/>
      <c r="E529" s="836"/>
      <c r="F529" s="836"/>
      <c r="G529" s="836"/>
      <c r="H529" s="836"/>
      <c r="I529" s="836"/>
      <c r="J529" s="836"/>
      <c r="K529" s="836"/>
      <c r="L529" s="836"/>
      <c r="M529" s="836"/>
      <c r="N529" s="836"/>
      <c r="O529" s="836"/>
      <c r="P529" s="836"/>
      <c r="Q529" s="836"/>
      <c r="R529" s="836"/>
      <c r="S529" s="836"/>
      <c r="T529" s="836"/>
      <c r="U529" s="836"/>
      <c r="V529" s="836"/>
      <c r="W529" s="836"/>
      <c r="X529" s="836"/>
      <c r="Y529" s="836"/>
      <c r="Z529" s="836"/>
      <c r="AA529" s="836"/>
      <c r="AB529" s="836"/>
      <c r="AC529" s="836"/>
      <c r="AD529" s="836"/>
      <c r="AE529" s="836"/>
      <c r="AF529" s="836"/>
      <c r="AG529" s="836"/>
      <c r="AH529" s="836"/>
      <c r="AI529" s="836"/>
      <c r="AJ529" s="836"/>
      <c r="AK529" s="836"/>
      <c r="AL529" s="836"/>
    </row>
    <row r="530">
      <c r="A530" s="1308"/>
      <c r="B530" s="836"/>
      <c r="C530" s="836"/>
      <c r="D530" s="836"/>
      <c r="E530" s="836"/>
      <c r="F530" s="836"/>
      <c r="G530" s="836"/>
      <c r="H530" s="836"/>
      <c r="I530" s="836"/>
      <c r="J530" s="836"/>
      <c r="K530" s="836"/>
      <c r="L530" s="836"/>
      <c r="M530" s="836"/>
      <c r="N530" s="836"/>
      <c r="O530" s="836"/>
      <c r="P530" s="836"/>
      <c r="Q530" s="836"/>
      <c r="R530" s="836"/>
      <c r="S530" s="836"/>
      <c r="T530" s="836"/>
      <c r="U530" s="836"/>
      <c r="V530" s="836"/>
      <c r="W530" s="836"/>
      <c r="X530" s="836"/>
      <c r="Y530" s="836"/>
      <c r="Z530" s="836"/>
      <c r="AA530" s="836"/>
      <c r="AB530" s="836"/>
      <c r="AC530" s="836"/>
      <c r="AD530" s="836"/>
      <c r="AE530" s="836"/>
      <c r="AF530" s="836"/>
      <c r="AG530" s="836"/>
      <c r="AH530" s="836"/>
      <c r="AI530" s="836"/>
      <c r="AJ530" s="836"/>
      <c r="AK530" s="836"/>
      <c r="AL530" s="836"/>
    </row>
    <row r="531">
      <c r="A531" s="1308"/>
      <c r="B531" s="836"/>
      <c r="C531" s="836"/>
      <c r="D531" s="836"/>
      <c r="E531" s="836"/>
      <c r="F531" s="836"/>
      <c r="G531" s="836"/>
      <c r="H531" s="836"/>
      <c r="I531" s="836"/>
      <c r="J531" s="836"/>
      <c r="K531" s="836"/>
      <c r="L531" s="836"/>
      <c r="M531" s="836"/>
      <c r="N531" s="836"/>
      <c r="O531" s="836"/>
      <c r="P531" s="836"/>
      <c r="Q531" s="836"/>
      <c r="R531" s="836"/>
      <c r="S531" s="836"/>
      <c r="T531" s="836"/>
      <c r="U531" s="836"/>
      <c r="V531" s="836"/>
      <c r="W531" s="836"/>
      <c r="X531" s="836"/>
      <c r="Y531" s="836"/>
      <c r="Z531" s="836"/>
      <c r="AA531" s="836"/>
      <c r="AB531" s="836"/>
      <c r="AC531" s="836"/>
      <c r="AD531" s="836"/>
      <c r="AE531" s="836"/>
      <c r="AF531" s="836"/>
      <c r="AG531" s="836"/>
      <c r="AH531" s="836"/>
      <c r="AI531" s="836"/>
      <c r="AJ531" s="836"/>
      <c r="AK531" s="836"/>
      <c r="AL531" s="836"/>
    </row>
    <row r="532">
      <c r="A532" s="1308"/>
      <c r="B532" s="836"/>
      <c r="C532" s="836"/>
      <c r="D532" s="836"/>
      <c r="E532" s="836"/>
      <c r="F532" s="836"/>
      <c r="G532" s="836"/>
      <c r="H532" s="836"/>
      <c r="I532" s="836"/>
      <c r="J532" s="836"/>
      <c r="K532" s="836"/>
      <c r="L532" s="836"/>
      <c r="M532" s="836"/>
      <c r="N532" s="836"/>
      <c r="O532" s="836"/>
      <c r="P532" s="836"/>
      <c r="Q532" s="836"/>
      <c r="R532" s="836"/>
      <c r="S532" s="836"/>
      <c r="T532" s="836"/>
      <c r="U532" s="836"/>
      <c r="V532" s="836"/>
      <c r="W532" s="836"/>
      <c r="X532" s="836"/>
      <c r="Y532" s="836"/>
      <c r="Z532" s="836"/>
      <c r="AA532" s="836"/>
      <c r="AB532" s="836"/>
      <c r="AC532" s="836"/>
      <c r="AD532" s="836"/>
      <c r="AE532" s="836"/>
      <c r="AF532" s="836"/>
      <c r="AG532" s="836"/>
      <c r="AH532" s="836"/>
      <c r="AI532" s="836"/>
      <c r="AJ532" s="836"/>
      <c r="AK532" s="836"/>
      <c r="AL532" s="836"/>
    </row>
    <row r="533">
      <c r="A533" s="1308"/>
      <c r="B533" s="836"/>
      <c r="C533" s="836"/>
      <c r="D533" s="836"/>
      <c r="E533" s="836"/>
      <c r="F533" s="836"/>
      <c r="G533" s="836"/>
      <c r="H533" s="836"/>
      <c r="I533" s="836"/>
      <c r="J533" s="836"/>
      <c r="K533" s="836"/>
      <c r="L533" s="836"/>
      <c r="M533" s="836"/>
      <c r="N533" s="836"/>
      <c r="O533" s="836"/>
      <c r="P533" s="836"/>
      <c r="Q533" s="836"/>
      <c r="R533" s="836"/>
      <c r="S533" s="836"/>
      <c r="T533" s="836"/>
      <c r="U533" s="836"/>
      <c r="V533" s="836"/>
      <c r="W533" s="836"/>
      <c r="X533" s="836"/>
      <c r="Y533" s="836"/>
      <c r="Z533" s="836"/>
      <c r="AA533" s="836"/>
      <c r="AB533" s="836"/>
      <c r="AC533" s="836"/>
      <c r="AD533" s="836"/>
      <c r="AE533" s="836"/>
      <c r="AF533" s="836"/>
      <c r="AG533" s="836"/>
      <c r="AH533" s="836"/>
      <c r="AI533" s="836"/>
      <c r="AJ533" s="836"/>
      <c r="AK533" s="836"/>
      <c r="AL533" s="836"/>
    </row>
    <row r="534">
      <c r="A534" s="1308"/>
      <c r="B534" s="836"/>
      <c r="C534" s="836"/>
      <c r="D534" s="836"/>
      <c r="E534" s="836"/>
      <c r="F534" s="836"/>
      <c r="G534" s="836"/>
      <c r="H534" s="836"/>
      <c r="I534" s="836"/>
      <c r="J534" s="836"/>
      <c r="K534" s="836"/>
      <c r="L534" s="836"/>
      <c r="M534" s="836"/>
      <c r="N534" s="836"/>
      <c r="O534" s="836"/>
      <c r="P534" s="836"/>
      <c r="Q534" s="836"/>
      <c r="R534" s="836"/>
      <c r="S534" s="836"/>
      <c r="T534" s="836"/>
      <c r="U534" s="836"/>
      <c r="V534" s="836"/>
      <c r="W534" s="836"/>
      <c r="X534" s="836"/>
      <c r="Y534" s="836"/>
      <c r="Z534" s="836"/>
      <c r="AA534" s="836"/>
      <c r="AB534" s="836"/>
      <c r="AC534" s="836"/>
      <c r="AD534" s="836"/>
      <c r="AE534" s="836"/>
      <c r="AF534" s="836"/>
      <c r="AG534" s="836"/>
      <c r="AH534" s="836"/>
      <c r="AI534" s="836"/>
      <c r="AJ534" s="836"/>
      <c r="AK534" s="836"/>
      <c r="AL534" s="836"/>
    </row>
    <row r="535">
      <c r="A535" s="1308"/>
      <c r="B535" s="836"/>
      <c r="C535" s="836"/>
      <c r="D535" s="836"/>
      <c r="E535" s="836"/>
      <c r="F535" s="836"/>
      <c r="G535" s="836"/>
      <c r="H535" s="836"/>
      <c r="I535" s="836"/>
      <c r="J535" s="836"/>
      <c r="K535" s="836"/>
      <c r="L535" s="836"/>
      <c r="M535" s="836"/>
      <c r="N535" s="836"/>
      <c r="O535" s="836"/>
      <c r="P535" s="836"/>
      <c r="Q535" s="836"/>
      <c r="R535" s="836"/>
      <c r="S535" s="836"/>
      <c r="T535" s="836"/>
      <c r="U535" s="836"/>
      <c r="V535" s="836"/>
      <c r="W535" s="836"/>
      <c r="X535" s="836"/>
      <c r="Y535" s="836"/>
      <c r="Z535" s="836"/>
      <c r="AA535" s="836"/>
      <c r="AB535" s="836"/>
      <c r="AC535" s="836"/>
      <c r="AD535" s="836"/>
      <c r="AE535" s="836"/>
      <c r="AF535" s="836"/>
      <c r="AG535" s="836"/>
      <c r="AH535" s="836"/>
      <c r="AI535" s="836"/>
      <c r="AJ535" s="836"/>
      <c r="AK535" s="836"/>
      <c r="AL535" s="836"/>
    </row>
    <row r="536">
      <c r="A536" s="1308"/>
      <c r="B536" s="836"/>
      <c r="C536" s="836"/>
      <c r="D536" s="836"/>
      <c r="E536" s="836"/>
      <c r="F536" s="836"/>
      <c r="G536" s="836"/>
      <c r="H536" s="836"/>
      <c r="I536" s="836"/>
      <c r="J536" s="836"/>
      <c r="K536" s="836"/>
      <c r="L536" s="836"/>
      <c r="M536" s="836"/>
      <c r="N536" s="836"/>
      <c r="O536" s="836"/>
      <c r="P536" s="836"/>
      <c r="Q536" s="836"/>
      <c r="R536" s="836"/>
      <c r="S536" s="836"/>
      <c r="T536" s="836"/>
      <c r="U536" s="836"/>
      <c r="V536" s="836"/>
      <c r="W536" s="836"/>
      <c r="X536" s="836"/>
      <c r="Y536" s="836"/>
      <c r="Z536" s="836"/>
      <c r="AA536" s="836"/>
      <c r="AB536" s="836"/>
      <c r="AC536" s="836"/>
      <c r="AD536" s="836"/>
      <c r="AE536" s="836"/>
      <c r="AF536" s="836"/>
      <c r="AG536" s="836"/>
      <c r="AH536" s="836"/>
      <c r="AI536" s="836"/>
      <c r="AJ536" s="836"/>
      <c r="AK536" s="836"/>
      <c r="AL536" s="836"/>
    </row>
    <row r="537">
      <c r="A537" s="1308"/>
      <c r="B537" s="836"/>
      <c r="C537" s="836"/>
      <c r="D537" s="836"/>
      <c r="E537" s="836"/>
      <c r="F537" s="836"/>
      <c r="G537" s="836"/>
      <c r="H537" s="836"/>
      <c r="I537" s="836"/>
      <c r="J537" s="836"/>
      <c r="K537" s="836"/>
      <c r="L537" s="836"/>
      <c r="M537" s="836"/>
      <c r="N537" s="836"/>
      <c r="O537" s="836"/>
      <c r="P537" s="836"/>
      <c r="Q537" s="836"/>
      <c r="R537" s="836"/>
      <c r="S537" s="836"/>
      <c r="T537" s="836"/>
      <c r="U537" s="836"/>
      <c r="V537" s="836"/>
      <c r="W537" s="836"/>
      <c r="X537" s="836"/>
      <c r="Y537" s="836"/>
      <c r="Z537" s="836"/>
      <c r="AA537" s="836"/>
      <c r="AB537" s="836"/>
      <c r="AC537" s="836"/>
      <c r="AD537" s="836"/>
      <c r="AE537" s="836"/>
      <c r="AF537" s="836"/>
      <c r="AG537" s="836"/>
      <c r="AH537" s="836"/>
      <c r="AI537" s="836"/>
      <c r="AJ537" s="836"/>
      <c r="AK537" s="836"/>
      <c r="AL537" s="836"/>
    </row>
    <row r="538">
      <c r="A538" s="1308"/>
      <c r="B538" s="836"/>
      <c r="C538" s="836"/>
      <c r="D538" s="836"/>
      <c r="E538" s="836"/>
      <c r="F538" s="836"/>
      <c r="G538" s="836"/>
      <c r="H538" s="836"/>
      <c r="I538" s="836"/>
      <c r="J538" s="836"/>
      <c r="K538" s="836"/>
      <c r="L538" s="836"/>
      <c r="M538" s="836"/>
      <c r="N538" s="836"/>
      <c r="O538" s="836"/>
      <c r="P538" s="836"/>
      <c r="Q538" s="836"/>
      <c r="R538" s="836"/>
      <c r="S538" s="836"/>
      <c r="T538" s="836"/>
      <c r="U538" s="836"/>
      <c r="V538" s="836"/>
      <c r="W538" s="836"/>
      <c r="X538" s="836"/>
      <c r="Y538" s="836"/>
      <c r="Z538" s="836"/>
      <c r="AA538" s="836"/>
      <c r="AB538" s="836"/>
      <c r="AC538" s="836"/>
      <c r="AD538" s="836"/>
      <c r="AE538" s="836"/>
      <c r="AF538" s="836"/>
      <c r="AG538" s="836"/>
      <c r="AH538" s="836"/>
      <c r="AI538" s="836"/>
      <c r="AJ538" s="836"/>
      <c r="AK538" s="836"/>
      <c r="AL538" s="836"/>
    </row>
    <row r="539">
      <c r="A539" s="1308"/>
      <c r="B539" s="836"/>
      <c r="C539" s="836"/>
      <c r="D539" s="836"/>
      <c r="E539" s="836"/>
      <c r="F539" s="836"/>
      <c r="G539" s="836"/>
      <c r="H539" s="836"/>
      <c r="I539" s="836"/>
      <c r="J539" s="836"/>
      <c r="K539" s="836"/>
      <c r="L539" s="836"/>
      <c r="M539" s="836"/>
      <c r="N539" s="836"/>
      <c r="O539" s="836"/>
      <c r="P539" s="836"/>
      <c r="Q539" s="836"/>
      <c r="R539" s="836"/>
      <c r="S539" s="836"/>
      <c r="T539" s="836"/>
      <c r="U539" s="836"/>
      <c r="V539" s="836"/>
      <c r="W539" s="836"/>
      <c r="X539" s="836"/>
      <c r="Y539" s="836"/>
      <c r="Z539" s="836"/>
      <c r="AA539" s="836"/>
      <c r="AB539" s="836"/>
      <c r="AC539" s="836"/>
      <c r="AD539" s="836"/>
      <c r="AE539" s="836"/>
      <c r="AF539" s="836"/>
      <c r="AG539" s="836"/>
      <c r="AH539" s="836"/>
      <c r="AI539" s="836"/>
      <c r="AJ539" s="836"/>
      <c r="AK539" s="836"/>
      <c r="AL539" s="836"/>
    </row>
    <row r="540">
      <c r="A540" s="1308"/>
      <c r="B540" s="836"/>
      <c r="C540" s="836"/>
      <c r="D540" s="836"/>
      <c r="E540" s="836"/>
      <c r="F540" s="836"/>
      <c r="G540" s="836"/>
      <c r="H540" s="836"/>
      <c r="I540" s="836"/>
      <c r="J540" s="836"/>
      <c r="K540" s="836"/>
      <c r="L540" s="836"/>
      <c r="M540" s="836"/>
      <c r="N540" s="836"/>
      <c r="O540" s="836"/>
      <c r="P540" s="836"/>
      <c r="Q540" s="836"/>
      <c r="R540" s="836"/>
      <c r="S540" s="836"/>
      <c r="T540" s="836"/>
      <c r="U540" s="836"/>
      <c r="V540" s="836"/>
      <c r="W540" s="836"/>
      <c r="X540" s="836"/>
      <c r="Y540" s="836"/>
      <c r="Z540" s="836"/>
      <c r="AA540" s="836"/>
      <c r="AB540" s="836"/>
      <c r="AC540" s="836"/>
      <c r="AD540" s="836"/>
      <c r="AE540" s="836"/>
      <c r="AF540" s="836"/>
      <c r="AG540" s="836"/>
      <c r="AH540" s="836"/>
      <c r="AI540" s="836"/>
      <c r="AJ540" s="836"/>
      <c r="AK540" s="836"/>
      <c r="AL540" s="836"/>
    </row>
    <row r="541">
      <c r="A541" s="1308"/>
      <c r="B541" s="836"/>
      <c r="C541" s="836"/>
      <c r="D541" s="836"/>
      <c r="E541" s="836"/>
      <c r="F541" s="836"/>
      <c r="G541" s="836"/>
      <c r="H541" s="836"/>
      <c r="I541" s="836"/>
      <c r="J541" s="836"/>
      <c r="K541" s="836"/>
      <c r="L541" s="836"/>
      <c r="M541" s="836"/>
      <c r="N541" s="836"/>
      <c r="O541" s="836"/>
      <c r="P541" s="836"/>
      <c r="Q541" s="836"/>
      <c r="R541" s="836"/>
      <c r="S541" s="836"/>
      <c r="T541" s="836"/>
      <c r="U541" s="836"/>
      <c r="V541" s="836"/>
      <c r="W541" s="836"/>
      <c r="X541" s="836"/>
      <c r="Y541" s="836"/>
      <c r="Z541" s="836"/>
      <c r="AA541" s="836"/>
      <c r="AB541" s="836"/>
      <c r="AC541" s="836"/>
      <c r="AD541" s="836"/>
      <c r="AE541" s="836"/>
      <c r="AF541" s="836"/>
      <c r="AG541" s="836"/>
      <c r="AH541" s="836"/>
      <c r="AI541" s="836"/>
      <c r="AJ541" s="836"/>
      <c r="AK541" s="836"/>
      <c r="AL541" s="836"/>
    </row>
    <row r="542">
      <c r="A542" s="1308"/>
      <c r="B542" s="836"/>
      <c r="C542" s="836"/>
      <c r="D542" s="836"/>
      <c r="E542" s="836"/>
      <c r="F542" s="836"/>
      <c r="G542" s="836"/>
      <c r="H542" s="836"/>
      <c r="I542" s="836"/>
      <c r="J542" s="836"/>
      <c r="K542" s="836"/>
      <c r="L542" s="836"/>
      <c r="M542" s="836"/>
      <c r="N542" s="836"/>
      <c r="O542" s="836"/>
      <c r="P542" s="836"/>
      <c r="Q542" s="836"/>
      <c r="R542" s="836"/>
      <c r="S542" s="836"/>
      <c r="T542" s="836"/>
      <c r="U542" s="836"/>
      <c r="V542" s="836"/>
      <c r="W542" s="836"/>
      <c r="X542" s="836"/>
      <c r="Y542" s="836"/>
      <c r="Z542" s="836"/>
      <c r="AA542" s="836"/>
      <c r="AB542" s="836"/>
      <c r="AC542" s="836"/>
      <c r="AD542" s="836"/>
      <c r="AE542" s="836"/>
      <c r="AF542" s="836"/>
      <c r="AG542" s="836"/>
      <c r="AH542" s="836"/>
      <c r="AI542" s="836"/>
      <c r="AJ542" s="836"/>
      <c r="AK542" s="836"/>
      <c r="AL542" s="836"/>
    </row>
    <row r="543">
      <c r="A543" s="1308"/>
      <c r="B543" s="836"/>
      <c r="C543" s="836"/>
      <c r="D543" s="836"/>
      <c r="E543" s="836"/>
      <c r="F543" s="836"/>
      <c r="G543" s="836"/>
      <c r="H543" s="836"/>
      <c r="I543" s="836"/>
      <c r="J543" s="836"/>
      <c r="K543" s="836"/>
      <c r="L543" s="836"/>
      <c r="M543" s="836"/>
      <c r="N543" s="836"/>
      <c r="O543" s="836"/>
      <c r="P543" s="836"/>
      <c r="Q543" s="836"/>
      <c r="R543" s="836"/>
      <c r="S543" s="836"/>
      <c r="T543" s="836"/>
      <c r="U543" s="836"/>
      <c r="V543" s="836"/>
      <c r="W543" s="836"/>
      <c r="X543" s="836"/>
      <c r="Y543" s="836"/>
      <c r="Z543" s="836"/>
      <c r="AA543" s="836"/>
      <c r="AB543" s="836"/>
      <c r="AC543" s="836"/>
      <c r="AD543" s="836"/>
      <c r="AE543" s="836"/>
      <c r="AF543" s="836"/>
      <c r="AG543" s="836"/>
      <c r="AH543" s="836"/>
      <c r="AI543" s="836"/>
      <c r="AJ543" s="836"/>
      <c r="AK543" s="836"/>
      <c r="AL543" s="836"/>
    </row>
    <row r="544">
      <c r="A544" s="1308"/>
      <c r="B544" s="836"/>
      <c r="C544" s="836"/>
      <c r="D544" s="836"/>
      <c r="E544" s="836"/>
      <c r="F544" s="836"/>
      <c r="G544" s="836"/>
      <c r="H544" s="836"/>
      <c r="I544" s="836"/>
      <c r="J544" s="836"/>
      <c r="K544" s="836"/>
      <c r="L544" s="836"/>
      <c r="M544" s="836"/>
      <c r="N544" s="836"/>
      <c r="O544" s="836"/>
      <c r="P544" s="836"/>
      <c r="Q544" s="836"/>
      <c r="R544" s="836"/>
      <c r="S544" s="836"/>
      <c r="T544" s="836"/>
      <c r="U544" s="836"/>
      <c r="V544" s="836"/>
      <c r="W544" s="836"/>
      <c r="X544" s="836"/>
      <c r="Y544" s="836"/>
      <c r="Z544" s="836"/>
      <c r="AA544" s="836"/>
      <c r="AB544" s="836"/>
      <c r="AC544" s="836"/>
      <c r="AD544" s="836"/>
      <c r="AE544" s="836"/>
      <c r="AF544" s="836"/>
      <c r="AG544" s="836"/>
      <c r="AH544" s="836"/>
      <c r="AI544" s="836"/>
      <c r="AJ544" s="836"/>
      <c r="AK544" s="836"/>
      <c r="AL544" s="836"/>
    </row>
    <row r="545">
      <c r="A545" s="1308"/>
      <c r="B545" s="836"/>
      <c r="C545" s="836"/>
      <c r="D545" s="836"/>
      <c r="E545" s="836"/>
      <c r="F545" s="836"/>
      <c r="G545" s="836"/>
      <c r="H545" s="836"/>
      <c r="I545" s="836"/>
      <c r="J545" s="836"/>
      <c r="K545" s="836"/>
      <c r="L545" s="836"/>
      <c r="M545" s="836"/>
      <c r="N545" s="836"/>
      <c r="O545" s="836"/>
      <c r="P545" s="836"/>
      <c r="Q545" s="836"/>
      <c r="R545" s="836"/>
      <c r="S545" s="836"/>
      <c r="T545" s="836"/>
      <c r="U545" s="836"/>
      <c r="V545" s="836"/>
      <c r="W545" s="836"/>
      <c r="X545" s="836"/>
      <c r="Y545" s="836"/>
      <c r="Z545" s="836"/>
      <c r="AA545" s="836"/>
      <c r="AB545" s="836"/>
      <c r="AC545" s="836"/>
      <c r="AD545" s="836"/>
      <c r="AE545" s="836"/>
      <c r="AF545" s="836"/>
      <c r="AG545" s="836"/>
      <c r="AH545" s="836"/>
      <c r="AI545" s="836"/>
      <c r="AJ545" s="836"/>
      <c r="AK545" s="836"/>
      <c r="AL545" s="836"/>
    </row>
    <row r="546">
      <c r="A546" s="1308"/>
      <c r="B546" s="836"/>
      <c r="C546" s="836"/>
      <c r="D546" s="836"/>
      <c r="E546" s="836"/>
      <c r="F546" s="836"/>
      <c r="G546" s="836"/>
      <c r="H546" s="836"/>
      <c r="I546" s="836"/>
      <c r="J546" s="836"/>
      <c r="K546" s="836"/>
      <c r="L546" s="836"/>
      <c r="M546" s="836"/>
      <c r="N546" s="836"/>
      <c r="O546" s="836"/>
      <c r="P546" s="836"/>
      <c r="Q546" s="836"/>
      <c r="R546" s="836"/>
      <c r="S546" s="836"/>
      <c r="T546" s="836"/>
      <c r="U546" s="836"/>
      <c r="V546" s="836"/>
      <c r="W546" s="836"/>
      <c r="X546" s="836"/>
      <c r="Y546" s="836"/>
      <c r="Z546" s="836"/>
      <c r="AA546" s="836"/>
      <c r="AB546" s="836"/>
      <c r="AC546" s="836"/>
      <c r="AD546" s="836"/>
      <c r="AE546" s="836"/>
      <c r="AF546" s="836"/>
      <c r="AG546" s="836"/>
      <c r="AH546" s="836"/>
      <c r="AI546" s="836"/>
      <c r="AJ546" s="836"/>
      <c r="AK546" s="836"/>
      <c r="AL546" s="836"/>
    </row>
    <row r="547">
      <c r="A547" s="1308"/>
      <c r="B547" s="836"/>
      <c r="C547" s="836"/>
      <c r="D547" s="836"/>
      <c r="E547" s="836"/>
      <c r="F547" s="836"/>
      <c r="G547" s="836"/>
      <c r="H547" s="836"/>
      <c r="I547" s="836"/>
      <c r="J547" s="836"/>
      <c r="K547" s="836"/>
      <c r="L547" s="836"/>
      <c r="M547" s="836"/>
      <c r="N547" s="836"/>
      <c r="O547" s="836"/>
      <c r="P547" s="836"/>
      <c r="Q547" s="836"/>
      <c r="R547" s="836"/>
      <c r="S547" s="836"/>
      <c r="T547" s="836"/>
      <c r="U547" s="836"/>
      <c r="V547" s="836"/>
      <c r="W547" s="836"/>
      <c r="X547" s="836"/>
      <c r="Y547" s="836"/>
      <c r="Z547" s="836"/>
      <c r="AA547" s="836"/>
      <c r="AB547" s="836"/>
      <c r="AC547" s="836"/>
      <c r="AD547" s="836"/>
      <c r="AE547" s="836"/>
      <c r="AF547" s="836"/>
      <c r="AG547" s="836"/>
      <c r="AH547" s="836"/>
      <c r="AI547" s="836"/>
      <c r="AJ547" s="836"/>
      <c r="AK547" s="836"/>
      <c r="AL547" s="836"/>
    </row>
    <row r="548">
      <c r="A548" s="1308"/>
      <c r="B548" s="836"/>
      <c r="C548" s="836"/>
      <c r="D548" s="836"/>
      <c r="E548" s="836"/>
      <c r="F548" s="836"/>
      <c r="G548" s="836"/>
      <c r="H548" s="836"/>
      <c r="I548" s="836"/>
      <c r="J548" s="836"/>
      <c r="K548" s="836"/>
      <c r="L548" s="836"/>
      <c r="M548" s="836"/>
      <c r="N548" s="836"/>
      <c r="O548" s="836"/>
      <c r="P548" s="836"/>
      <c r="Q548" s="836"/>
      <c r="R548" s="836"/>
      <c r="S548" s="836"/>
      <c r="T548" s="836"/>
      <c r="U548" s="836"/>
      <c r="V548" s="836"/>
      <c r="W548" s="836"/>
      <c r="X548" s="836"/>
      <c r="Y548" s="836"/>
      <c r="Z548" s="836"/>
      <c r="AA548" s="836"/>
      <c r="AB548" s="836"/>
      <c r="AC548" s="836"/>
      <c r="AD548" s="836"/>
      <c r="AE548" s="836"/>
      <c r="AF548" s="836"/>
      <c r="AG548" s="836"/>
      <c r="AH548" s="836"/>
      <c r="AI548" s="836"/>
      <c r="AJ548" s="836"/>
      <c r="AK548" s="836"/>
      <c r="AL548" s="836"/>
    </row>
    <row r="549">
      <c r="A549" s="1308"/>
      <c r="B549" s="836"/>
      <c r="C549" s="836"/>
      <c r="D549" s="836"/>
      <c r="E549" s="836"/>
      <c r="F549" s="836"/>
      <c r="G549" s="836"/>
      <c r="H549" s="836"/>
      <c r="I549" s="836"/>
      <c r="J549" s="836"/>
      <c r="K549" s="836"/>
      <c r="L549" s="836"/>
      <c r="M549" s="836"/>
      <c r="N549" s="836"/>
      <c r="O549" s="836"/>
      <c r="P549" s="836"/>
      <c r="Q549" s="836"/>
      <c r="R549" s="836"/>
      <c r="S549" s="836"/>
      <c r="T549" s="836"/>
      <c r="U549" s="836"/>
      <c r="V549" s="836"/>
      <c r="W549" s="836"/>
      <c r="X549" s="836"/>
      <c r="Y549" s="836"/>
      <c r="Z549" s="836"/>
      <c r="AA549" s="836"/>
      <c r="AB549" s="836"/>
      <c r="AC549" s="836"/>
      <c r="AD549" s="836"/>
      <c r="AE549" s="836"/>
      <c r="AF549" s="836"/>
      <c r="AG549" s="836"/>
      <c r="AH549" s="836"/>
      <c r="AI549" s="836"/>
      <c r="AJ549" s="836"/>
      <c r="AK549" s="836"/>
      <c r="AL549" s="836"/>
    </row>
    <row r="550">
      <c r="A550" s="1308"/>
      <c r="B550" s="836"/>
      <c r="C550" s="836"/>
      <c r="D550" s="836"/>
      <c r="E550" s="836"/>
      <c r="F550" s="836"/>
      <c r="G550" s="836"/>
      <c r="H550" s="836"/>
      <c r="I550" s="836"/>
      <c r="J550" s="836"/>
      <c r="K550" s="836"/>
      <c r="L550" s="836"/>
      <c r="M550" s="836"/>
      <c r="N550" s="836"/>
      <c r="O550" s="836"/>
      <c r="P550" s="836"/>
      <c r="Q550" s="836"/>
      <c r="R550" s="836"/>
      <c r="S550" s="836"/>
      <c r="T550" s="836"/>
      <c r="U550" s="836"/>
      <c r="V550" s="836"/>
      <c r="W550" s="836"/>
      <c r="X550" s="836"/>
      <c r="Y550" s="836"/>
      <c r="Z550" s="836"/>
      <c r="AA550" s="836"/>
      <c r="AB550" s="836"/>
      <c r="AC550" s="836"/>
      <c r="AD550" s="836"/>
      <c r="AE550" s="836"/>
      <c r="AF550" s="836"/>
      <c r="AG550" s="836"/>
      <c r="AH550" s="836"/>
      <c r="AI550" s="836"/>
      <c r="AJ550" s="836"/>
      <c r="AK550" s="836"/>
      <c r="AL550" s="836"/>
    </row>
    <row r="551">
      <c r="A551" s="1308"/>
      <c r="B551" s="836"/>
      <c r="C551" s="836"/>
      <c r="D551" s="836"/>
      <c r="E551" s="836"/>
      <c r="F551" s="836"/>
      <c r="G551" s="836"/>
      <c r="H551" s="836"/>
      <c r="I551" s="836"/>
      <c r="J551" s="836"/>
      <c r="K551" s="836"/>
      <c r="L551" s="836"/>
      <c r="M551" s="836"/>
      <c r="N551" s="836"/>
      <c r="O551" s="836"/>
      <c r="P551" s="836"/>
      <c r="Q551" s="836"/>
      <c r="R551" s="836"/>
      <c r="S551" s="836"/>
      <c r="T551" s="836"/>
      <c r="U551" s="836"/>
      <c r="V551" s="836"/>
      <c r="W551" s="836"/>
      <c r="X551" s="836"/>
      <c r="Y551" s="836"/>
      <c r="Z551" s="836"/>
      <c r="AA551" s="836"/>
      <c r="AB551" s="836"/>
      <c r="AC551" s="836"/>
      <c r="AD551" s="836"/>
      <c r="AE551" s="836"/>
      <c r="AF551" s="836"/>
      <c r="AG551" s="836"/>
      <c r="AH551" s="836"/>
      <c r="AI551" s="836"/>
      <c r="AJ551" s="836"/>
      <c r="AK551" s="836"/>
      <c r="AL551" s="836"/>
    </row>
    <row r="552">
      <c r="A552" s="1308"/>
      <c r="B552" s="836"/>
      <c r="C552" s="836"/>
      <c r="D552" s="836"/>
      <c r="E552" s="836"/>
      <c r="F552" s="836"/>
      <c r="G552" s="836"/>
      <c r="H552" s="836"/>
      <c r="I552" s="836"/>
      <c r="J552" s="836"/>
      <c r="K552" s="836"/>
      <c r="L552" s="836"/>
      <c r="M552" s="836"/>
      <c r="N552" s="836"/>
      <c r="O552" s="836"/>
      <c r="P552" s="836"/>
      <c r="Q552" s="836"/>
      <c r="R552" s="836"/>
      <c r="S552" s="836"/>
      <c r="T552" s="836"/>
      <c r="U552" s="836"/>
      <c r="V552" s="836"/>
      <c r="W552" s="836"/>
      <c r="X552" s="836"/>
      <c r="Y552" s="836"/>
      <c r="Z552" s="836"/>
      <c r="AA552" s="836"/>
      <c r="AB552" s="836"/>
      <c r="AC552" s="836"/>
      <c r="AD552" s="836"/>
      <c r="AE552" s="836"/>
      <c r="AF552" s="836"/>
      <c r="AG552" s="836"/>
      <c r="AH552" s="836"/>
      <c r="AI552" s="836"/>
      <c r="AJ552" s="836"/>
      <c r="AK552" s="836"/>
      <c r="AL552" s="836"/>
    </row>
    <row r="553">
      <c r="A553" s="1308"/>
      <c r="B553" s="836"/>
      <c r="C553" s="836"/>
      <c r="D553" s="836"/>
      <c r="E553" s="836"/>
      <c r="F553" s="836"/>
      <c r="G553" s="836"/>
      <c r="H553" s="836"/>
      <c r="I553" s="836"/>
      <c r="J553" s="836"/>
      <c r="K553" s="836"/>
      <c r="L553" s="836"/>
      <c r="M553" s="836"/>
      <c r="N553" s="836"/>
      <c r="O553" s="836"/>
      <c r="P553" s="836"/>
      <c r="Q553" s="836"/>
      <c r="R553" s="836"/>
      <c r="S553" s="836"/>
      <c r="T553" s="836"/>
      <c r="U553" s="836"/>
      <c r="V553" s="836"/>
      <c r="W553" s="836"/>
      <c r="X553" s="836"/>
      <c r="Y553" s="836"/>
      <c r="Z553" s="836"/>
      <c r="AA553" s="836"/>
      <c r="AB553" s="836"/>
      <c r="AC553" s="836"/>
      <c r="AD553" s="836"/>
      <c r="AE553" s="836"/>
      <c r="AF553" s="836"/>
      <c r="AG553" s="836"/>
      <c r="AH553" s="836"/>
      <c r="AI553" s="836"/>
      <c r="AJ553" s="836"/>
      <c r="AK553" s="836"/>
      <c r="AL553" s="836"/>
    </row>
    <row r="554">
      <c r="A554" s="1308"/>
      <c r="B554" s="836"/>
      <c r="C554" s="836"/>
      <c r="D554" s="836"/>
      <c r="E554" s="836"/>
      <c r="F554" s="836"/>
      <c r="G554" s="836"/>
      <c r="H554" s="836"/>
      <c r="I554" s="836"/>
      <c r="J554" s="836"/>
      <c r="K554" s="836"/>
      <c r="L554" s="836"/>
      <c r="M554" s="836"/>
      <c r="N554" s="836"/>
      <c r="O554" s="836"/>
      <c r="P554" s="836"/>
      <c r="Q554" s="836"/>
      <c r="R554" s="836"/>
      <c r="S554" s="836"/>
      <c r="T554" s="836"/>
      <c r="U554" s="836"/>
      <c r="V554" s="836"/>
      <c r="W554" s="836"/>
      <c r="X554" s="836"/>
      <c r="Y554" s="836"/>
      <c r="Z554" s="836"/>
      <c r="AA554" s="836"/>
      <c r="AB554" s="836"/>
      <c r="AC554" s="836"/>
      <c r="AD554" s="836"/>
      <c r="AE554" s="836"/>
      <c r="AF554" s="836"/>
      <c r="AG554" s="836"/>
      <c r="AH554" s="836"/>
      <c r="AI554" s="836"/>
      <c r="AJ554" s="836"/>
      <c r="AK554" s="836"/>
      <c r="AL554" s="836"/>
    </row>
    <row r="555">
      <c r="A555" s="1308"/>
      <c r="B555" s="836"/>
      <c r="C555" s="836"/>
      <c r="D555" s="836"/>
      <c r="E555" s="836"/>
      <c r="F555" s="836"/>
      <c r="G555" s="836"/>
      <c r="H555" s="836"/>
      <c r="I555" s="836"/>
      <c r="J555" s="836"/>
      <c r="K555" s="836"/>
      <c r="L555" s="836"/>
      <c r="M555" s="836"/>
      <c r="N555" s="836"/>
      <c r="O555" s="836"/>
      <c r="P555" s="836"/>
      <c r="Q555" s="836"/>
      <c r="R555" s="836"/>
      <c r="S555" s="836"/>
      <c r="T555" s="836"/>
      <c r="U555" s="836"/>
      <c r="V555" s="836"/>
      <c r="W555" s="836"/>
      <c r="X555" s="836"/>
      <c r="Y555" s="836"/>
      <c r="Z555" s="836"/>
      <c r="AA555" s="836"/>
      <c r="AB555" s="836"/>
      <c r="AC555" s="836"/>
      <c r="AD555" s="836"/>
      <c r="AE555" s="836"/>
      <c r="AF555" s="836"/>
      <c r="AG555" s="836"/>
      <c r="AH555" s="836"/>
      <c r="AI555" s="836"/>
      <c r="AJ555" s="836"/>
      <c r="AK555" s="836"/>
      <c r="AL555" s="836"/>
    </row>
    <row r="556">
      <c r="A556" s="1308"/>
      <c r="B556" s="836"/>
      <c r="C556" s="836"/>
      <c r="D556" s="836"/>
      <c r="E556" s="836"/>
      <c r="F556" s="836"/>
      <c r="G556" s="836"/>
      <c r="H556" s="836"/>
      <c r="I556" s="836"/>
      <c r="J556" s="836"/>
      <c r="K556" s="836"/>
      <c r="L556" s="836"/>
      <c r="M556" s="836"/>
      <c r="N556" s="836"/>
      <c r="O556" s="836"/>
      <c r="P556" s="836"/>
      <c r="Q556" s="836"/>
      <c r="R556" s="836"/>
      <c r="S556" s="836"/>
      <c r="T556" s="836"/>
      <c r="U556" s="836"/>
      <c r="V556" s="836"/>
      <c r="W556" s="836"/>
      <c r="X556" s="836"/>
      <c r="Y556" s="836"/>
      <c r="Z556" s="836"/>
      <c r="AA556" s="836"/>
      <c r="AB556" s="836"/>
      <c r="AC556" s="836"/>
      <c r="AD556" s="836"/>
      <c r="AE556" s="836"/>
      <c r="AF556" s="836"/>
      <c r="AG556" s="836"/>
      <c r="AH556" s="836"/>
      <c r="AI556" s="836"/>
      <c r="AJ556" s="836"/>
      <c r="AK556" s="836"/>
      <c r="AL556" s="836"/>
    </row>
    <row r="557">
      <c r="A557" s="1308"/>
      <c r="B557" s="836"/>
      <c r="C557" s="836"/>
      <c r="D557" s="836"/>
      <c r="E557" s="836"/>
      <c r="F557" s="836"/>
      <c r="G557" s="836"/>
      <c r="H557" s="836"/>
      <c r="I557" s="836"/>
      <c r="J557" s="836"/>
      <c r="K557" s="836"/>
      <c r="L557" s="836"/>
      <c r="M557" s="836"/>
      <c r="N557" s="836"/>
      <c r="O557" s="836"/>
      <c r="P557" s="836"/>
      <c r="Q557" s="836"/>
      <c r="R557" s="836"/>
      <c r="S557" s="836"/>
      <c r="T557" s="836"/>
      <c r="U557" s="836"/>
      <c r="V557" s="836"/>
      <c r="W557" s="836"/>
      <c r="X557" s="836"/>
      <c r="Y557" s="836"/>
      <c r="Z557" s="836"/>
      <c r="AA557" s="836"/>
      <c r="AB557" s="836"/>
      <c r="AC557" s="836"/>
      <c r="AD557" s="836"/>
      <c r="AE557" s="836"/>
      <c r="AF557" s="836"/>
      <c r="AG557" s="836"/>
      <c r="AH557" s="836"/>
      <c r="AI557" s="836"/>
      <c r="AJ557" s="836"/>
      <c r="AK557" s="836"/>
      <c r="AL557" s="836"/>
    </row>
    <row r="558">
      <c r="A558" s="1308"/>
      <c r="B558" s="836"/>
      <c r="C558" s="836"/>
      <c r="D558" s="836"/>
      <c r="E558" s="836"/>
      <c r="F558" s="836"/>
      <c r="G558" s="836"/>
      <c r="H558" s="836"/>
      <c r="I558" s="836"/>
      <c r="J558" s="836"/>
      <c r="K558" s="836"/>
      <c r="L558" s="836"/>
      <c r="M558" s="836"/>
      <c r="N558" s="836"/>
      <c r="O558" s="836"/>
      <c r="P558" s="836"/>
      <c r="Q558" s="836"/>
      <c r="R558" s="836"/>
      <c r="S558" s="836"/>
      <c r="T558" s="836"/>
      <c r="U558" s="836"/>
      <c r="V558" s="836"/>
      <c r="W558" s="836"/>
      <c r="X558" s="836"/>
      <c r="Y558" s="836"/>
      <c r="Z558" s="836"/>
      <c r="AA558" s="836"/>
      <c r="AB558" s="836"/>
      <c r="AC558" s="836"/>
      <c r="AD558" s="836"/>
      <c r="AE558" s="836"/>
      <c r="AF558" s="836"/>
      <c r="AG558" s="836"/>
      <c r="AH558" s="836"/>
      <c r="AI558" s="836"/>
      <c r="AJ558" s="836"/>
      <c r="AK558" s="836"/>
      <c r="AL558" s="836"/>
    </row>
    <row r="559">
      <c r="A559" s="1308"/>
      <c r="B559" s="836"/>
      <c r="C559" s="836"/>
      <c r="D559" s="836"/>
      <c r="E559" s="836"/>
      <c r="F559" s="836"/>
      <c r="G559" s="836"/>
      <c r="H559" s="836"/>
      <c r="I559" s="836"/>
      <c r="J559" s="836"/>
      <c r="K559" s="836"/>
      <c r="L559" s="836"/>
      <c r="M559" s="836"/>
      <c r="N559" s="836"/>
      <c r="O559" s="836"/>
      <c r="P559" s="836"/>
      <c r="Q559" s="836"/>
      <c r="R559" s="836"/>
      <c r="S559" s="836"/>
      <c r="T559" s="836"/>
      <c r="U559" s="836"/>
      <c r="V559" s="836"/>
      <c r="W559" s="836"/>
      <c r="X559" s="836"/>
      <c r="Y559" s="836"/>
      <c r="Z559" s="836"/>
      <c r="AA559" s="836"/>
      <c r="AB559" s="836"/>
      <c r="AC559" s="836"/>
      <c r="AD559" s="836"/>
      <c r="AE559" s="836"/>
      <c r="AF559" s="836"/>
      <c r="AG559" s="836"/>
      <c r="AH559" s="836"/>
      <c r="AI559" s="836"/>
      <c r="AJ559" s="836"/>
      <c r="AK559" s="836"/>
      <c r="AL559" s="836"/>
    </row>
    <row r="560">
      <c r="A560" s="1308"/>
      <c r="B560" s="836"/>
      <c r="C560" s="836"/>
      <c r="D560" s="836"/>
      <c r="E560" s="836"/>
      <c r="F560" s="836"/>
      <c r="G560" s="836"/>
      <c r="H560" s="836"/>
      <c r="I560" s="836"/>
      <c r="J560" s="836"/>
      <c r="K560" s="836"/>
      <c r="L560" s="836"/>
      <c r="M560" s="836"/>
      <c r="N560" s="836"/>
      <c r="O560" s="836"/>
      <c r="P560" s="836"/>
      <c r="Q560" s="836"/>
      <c r="R560" s="836"/>
      <c r="S560" s="836"/>
      <c r="T560" s="836"/>
      <c r="U560" s="836"/>
      <c r="V560" s="836"/>
      <c r="W560" s="836"/>
      <c r="X560" s="836"/>
      <c r="Y560" s="836"/>
      <c r="Z560" s="836"/>
      <c r="AA560" s="836"/>
      <c r="AB560" s="836"/>
      <c r="AC560" s="836"/>
      <c r="AD560" s="836"/>
      <c r="AE560" s="836"/>
      <c r="AF560" s="836"/>
      <c r="AG560" s="836"/>
      <c r="AH560" s="836"/>
      <c r="AI560" s="836"/>
      <c r="AJ560" s="836"/>
      <c r="AK560" s="836"/>
      <c r="AL560" s="836"/>
    </row>
    <row r="561">
      <c r="A561" s="1308"/>
      <c r="B561" s="836"/>
      <c r="C561" s="836"/>
      <c r="D561" s="836"/>
      <c r="E561" s="836"/>
      <c r="F561" s="836"/>
      <c r="G561" s="836"/>
      <c r="H561" s="836"/>
      <c r="I561" s="836"/>
      <c r="J561" s="836"/>
      <c r="K561" s="836"/>
      <c r="L561" s="836"/>
      <c r="M561" s="836"/>
      <c r="N561" s="836"/>
      <c r="O561" s="836"/>
      <c r="P561" s="836"/>
      <c r="Q561" s="836"/>
      <c r="R561" s="836"/>
      <c r="S561" s="836"/>
      <c r="T561" s="836"/>
      <c r="U561" s="836"/>
      <c r="V561" s="836"/>
      <c r="W561" s="836"/>
      <c r="X561" s="836"/>
      <c r="Y561" s="836"/>
      <c r="Z561" s="836"/>
      <c r="AA561" s="836"/>
      <c r="AB561" s="836"/>
      <c r="AC561" s="836"/>
      <c r="AD561" s="836"/>
      <c r="AE561" s="836"/>
      <c r="AF561" s="836"/>
      <c r="AG561" s="836"/>
      <c r="AH561" s="836"/>
      <c r="AI561" s="836"/>
      <c r="AJ561" s="836"/>
      <c r="AK561" s="836"/>
      <c r="AL561" s="836"/>
    </row>
    <row r="562">
      <c r="A562" s="1308"/>
      <c r="B562" s="836"/>
      <c r="C562" s="836"/>
      <c r="D562" s="836"/>
      <c r="E562" s="836"/>
      <c r="F562" s="836"/>
      <c r="G562" s="836"/>
      <c r="H562" s="836"/>
      <c r="I562" s="836"/>
      <c r="J562" s="836"/>
      <c r="K562" s="836"/>
      <c r="L562" s="836"/>
      <c r="M562" s="836"/>
      <c r="N562" s="836"/>
      <c r="O562" s="836"/>
      <c r="P562" s="836"/>
      <c r="Q562" s="836"/>
      <c r="R562" s="836"/>
      <c r="S562" s="836"/>
      <c r="T562" s="836"/>
      <c r="U562" s="836"/>
      <c r="V562" s="836"/>
      <c r="W562" s="836"/>
      <c r="X562" s="836"/>
      <c r="Y562" s="836"/>
      <c r="Z562" s="836"/>
      <c r="AA562" s="836"/>
      <c r="AB562" s="836"/>
      <c r="AC562" s="836"/>
      <c r="AD562" s="836"/>
      <c r="AE562" s="836"/>
      <c r="AF562" s="836"/>
      <c r="AG562" s="836"/>
      <c r="AH562" s="836"/>
      <c r="AI562" s="836"/>
      <c r="AJ562" s="836"/>
      <c r="AK562" s="836"/>
      <c r="AL562" s="836"/>
    </row>
    <row r="563">
      <c r="A563" s="1308"/>
      <c r="B563" s="836"/>
      <c r="C563" s="836"/>
      <c r="D563" s="836"/>
      <c r="E563" s="836"/>
      <c r="F563" s="836"/>
      <c r="G563" s="836"/>
      <c r="H563" s="836"/>
      <c r="I563" s="836"/>
      <c r="J563" s="836"/>
      <c r="K563" s="836"/>
      <c r="L563" s="836"/>
      <c r="M563" s="836"/>
      <c r="N563" s="836"/>
      <c r="O563" s="836"/>
      <c r="P563" s="836"/>
      <c r="Q563" s="836"/>
      <c r="R563" s="836"/>
      <c r="S563" s="836"/>
      <c r="T563" s="836"/>
      <c r="U563" s="836"/>
      <c r="V563" s="836"/>
      <c r="W563" s="836"/>
      <c r="X563" s="836"/>
      <c r="Y563" s="836"/>
      <c r="Z563" s="836"/>
      <c r="AA563" s="836"/>
      <c r="AB563" s="836"/>
      <c r="AC563" s="836"/>
      <c r="AD563" s="836"/>
      <c r="AE563" s="836"/>
      <c r="AF563" s="836"/>
      <c r="AG563" s="836"/>
      <c r="AH563" s="836"/>
      <c r="AI563" s="836"/>
      <c r="AJ563" s="836"/>
      <c r="AK563" s="836"/>
      <c r="AL563" s="836"/>
    </row>
    <row r="564">
      <c r="A564" s="1308"/>
      <c r="B564" s="836"/>
      <c r="C564" s="836"/>
      <c r="D564" s="836"/>
      <c r="E564" s="836"/>
      <c r="F564" s="836"/>
      <c r="G564" s="836"/>
      <c r="H564" s="836"/>
      <c r="I564" s="836"/>
      <c r="J564" s="836"/>
      <c r="K564" s="836"/>
      <c r="L564" s="836"/>
      <c r="M564" s="836"/>
      <c r="N564" s="836"/>
      <c r="O564" s="836"/>
      <c r="P564" s="836"/>
      <c r="Q564" s="836"/>
      <c r="R564" s="836"/>
      <c r="S564" s="836"/>
      <c r="T564" s="836"/>
      <c r="U564" s="836"/>
      <c r="V564" s="836"/>
      <c r="W564" s="836"/>
      <c r="X564" s="836"/>
      <c r="Y564" s="836"/>
      <c r="Z564" s="836"/>
      <c r="AA564" s="836"/>
      <c r="AB564" s="836"/>
      <c r="AC564" s="836"/>
      <c r="AD564" s="836"/>
      <c r="AE564" s="836"/>
      <c r="AF564" s="836"/>
      <c r="AG564" s="836"/>
      <c r="AH564" s="836"/>
      <c r="AI564" s="836"/>
      <c r="AJ564" s="836"/>
      <c r="AK564" s="836"/>
      <c r="AL564" s="836"/>
    </row>
    <row r="565">
      <c r="A565" s="1308"/>
      <c r="B565" s="836"/>
      <c r="C565" s="836"/>
      <c r="D565" s="836"/>
      <c r="E565" s="836"/>
      <c r="F565" s="836"/>
      <c r="G565" s="836"/>
      <c r="H565" s="836"/>
      <c r="I565" s="836"/>
      <c r="J565" s="836"/>
      <c r="K565" s="836"/>
      <c r="L565" s="836"/>
      <c r="M565" s="836"/>
      <c r="N565" s="836"/>
      <c r="O565" s="836"/>
      <c r="P565" s="836"/>
      <c r="Q565" s="836"/>
      <c r="R565" s="836"/>
      <c r="S565" s="836"/>
      <c r="T565" s="836"/>
      <c r="U565" s="836"/>
      <c r="V565" s="836"/>
      <c r="W565" s="836"/>
      <c r="X565" s="836"/>
      <c r="Y565" s="836"/>
      <c r="Z565" s="836"/>
      <c r="AA565" s="836"/>
      <c r="AB565" s="836"/>
      <c r="AC565" s="836"/>
      <c r="AD565" s="836"/>
      <c r="AE565" s="836"/>
      <c r="AF565" s="836"/>
      <c r="AG565" s="836"/>
      <c r="AH565" s="836"/>
      <c r="AI565" s="836"/>
      <c r="AJ565" s="836"/>
      <c r="AK565" s="836"/>
      <c r="AL565" s="836"/>
    </row>
    <row r="566">
      <c r="A566" s="1308"/>
      <c r="B566" s="836"/>
      <c r="C566" s="836"/>
      <c r="D566" s="836"/>
      <c r="E566" s="836"/>
      <c r="F566" s="836"/>
      <c r="G566" s="836"/>
      <c r="H566" s="836"/>
      <c r="I566" s="836"/>
      <c r="J566" s="836"/>
      <c r="K566" s="836"/>
      <c r="L566" s="836"/>
      <c r="M566" s="836"/>
      <c r="N566" s="836"/>
      <c r="O566" s="836"/>
      <c r="P566" s="836"/>
      <c r="Q566" s="836"/>
      <c r="R566" s="836"/>
      <c r="S566" s="836"/>
      <c r="T566" s="836"/>
      <c r="U566" s="836"/>
      <c r="V566" s="836"/>
      <c r="W566" s="836"/>
      <c r="X566" s="836"/>
      <c r="Y566" s="836"/>
      <c r="Z566" s="836"/>
      <c r="AA566" s="836"/>
      <c r="AB566" s="836"/>
      <c r="AC566" s="836"/>
      <c r="AD566" s="836"/>
      <c r="AE566" s="836"/>
      <c r="AF566" s="836"/>
      <c r="AG566" s="836"/>
      <c r="AH566" s="836"/>
      <c r="AI566" s="836"/>
      <c r="AJ566" s="836"/>
      <c r="AK566" s="836"/>
      <c r="AL566" s="836"/>
    </row>
    <row r="567">
      <c r="A567" s="1308"/>
      <c r="B567" s="836"/>
      <c r="C567" s="836"/>
      <c r="D567" s="836"/>
      <c r="E567" s="836"/>
      <c r="F567" s="836"/>
      <c r="G567" s="836"/>
      <c r="H567" s="836"/>
      <c r="I567" s="836"/>
      <c r="J567" s="836"/>
      <c r="K567" s="836"/>
      <c r="L567" s="836"/>
      <c r="M567" s="836"/>
      <c r="N567" s="836"/>
      <c r="O567" s="836"/>
      <c r="P567" s="836"/>
      <c r="Q567" s="836"/>
      <c r="R567" s="836"/>
      <c r="S567" s="836"/>
      <c r="T567" s="836"/>
      <c r="U567" s="836"/>
      <c r="V567" s="836"/>
      <c r="W567" s="836"/>
      <c r="X567" s="836"/>
      <c r="Y567" s="836"/>
      <c r="Z567" s="836"/>
      <c r="AA567" s="836"/>
      <c r="AB567" s="836"/>
      <c r="AC567" s="836"/>
      <c r="AD567" s="836"/>
      <c r="AE567" s="836"/>
      <c r="AF567" s="836"/>
      <c r="AG567" s="836"/>
      <c r="AH567" s="836"/>
      <c r="AI567" s="836"/>
      <c r="AJ567" s="836"/>
      <c r="AK567" s="836"/>
      <c r="AL567" s="836"/>
    </row>
    <row r="568">
      <c r="A568" s="1308"/>
      <c r="B568" s="836"/>
      <c r="C568" s="836"/>
      <c r="D568" s="836"/>
      <c r="E568" s="836"/>
      <c r="F568" s="836"/>
      <c r="G568" s="836"/>
      <c r="H568" s="836"/>
      <c r="I568" s="836"/>
      <c r="J568" s="836"/>
      <c r="K568" s="836"/>
      <c r="L568" s="836"/>
      <c r="M568" s="836"/>
      <c r="N568" s="836"/>
      <c r="O568" s="836"/>
      <c r="P568" s="836"/>
      <c r="Q568" s="836"/>
      <c r="R568" s="836"/>
      <c r="S568" s="836"/>
      <c r="T568" s="836"/>
      <c r="U568" s="836"/>
      <c r="V568" s="836"/>
      <c r="W568" s="836"/>
      <c r="X568" s="836"/>
      <c r="Y568" s="836"/>
      <c r="Z568" s="836"/>
      <c r="AA568" s="836"/>
      <c r="AB568" s="836"/>
      <c r="AC568" s="836"/>
      <c r="AD568" s="836"/>
      <c r="AE568" s="836"/>
      <c r="AF568" s="836"/>
      <c r="AG568" s="836"/>
      <c r="AH568" s="836"/>
      <c r="AI568" s="836"/>
      <c r="AJ568" s="836"/>
      <c r="AK568" s="836"/>
      <c r="AL568" s="836"/>
    </row>
    <row r="569">
      <c r="A569" s="1308"/>
      <c r="B569" s="836"/>
      <c r="C569" s="836"/>
      <c r="D569" s="836"/>
      <c r="E569" s="836"/>
      <c r="F569" s="836"/>
      <c r="G569" s="836"/>
      <c r="H569" s="836"/>
      <c r="I569" s="836"/>
      <c r="J569" s="836"/>
      <c r="K569" s="836"/>
      <c r="L569" s="836"/>
      <c r="M569" s="836"/>
      <c r="N569" s="836"/>
      <c r="O569" s="836"/>
      <c r="P569" s="836"/>
      <c r="Q569" s="836"/>
      <c r="R569" s="836"/>
      <c r="S569" s="836"/>
      <c r="T569" s="836"/>
      <c r="U569" s="836"/>
      <c r="V569" s="836"/>
      <c r="W569" s="836"/>
      <c r="X569" s="836"/>
      <c r="Y569" s="836"/>
      <c r="Z569" s="836"/>
      <c r="AA569" s="836"/>
      <c r="AB569" s="836"/>
      <c r="AC569" s="836"/>
      <c r="AD569" s="836"/>
      <c r="AE569" s="836"/>
      <c r="AF569" s="836"/>
      <c r="AG569" s="836"/>
      <c r="AH569" s="836"/>
      <c r="AI569" s="836"/>
      <c r="AJ569" s="836"/>
      <c r="AK569" s="836"/>
      <c r="AL569" s="836"/>
    </row>
    <row r="570">
      <c r="A570" s="1308"/>
      <c r="B570" s="836"/>
      <c r="C570" s="836"/>
      <c r="D570" s="836"/>
      <c r="E570" s="836"/>
      <c r="F570" s="836"/>
      <c r="G570" s="836"/>
      <c r="H570" s="836"/>
      <c r="I570" s="836"/>
      <c r="J570" s="836"/>
      <c r="K570" s="836"/>
      <c r="L570" s="836"/>
      <c r="M570" s="836"/>
      <c r="N570" s="836"/>
      <c r="O570" s="836"/>
      <c r="P570" s="836"/>
      <c r="Q570" s="836"/>
      <c r="R570" s="836"/>
      <c r="S570" s="836"/>
      <c r="T570" s="836"/>
      <c r="U570" s="836"/>
      <c r="V570" s="836"/>
      <c r="W570" s="836"/>
      <c r="X570" s="836"/>
      <c r="Y570" s="836"/>
      <c r="Z570" s="836"/>
      <c r="AA570" s="836"/>
      <c r="AB570" s="836"/>
      <c r="AC570" s="836"/>
      <c r="AD570" s="836"/>
      <c r="AE570" s="836"/>
      <c r="AF570" s="836"/>
      <c r="AG570" s="836"/>
      <c r="AH570" s="836"/>
      <c r="AI570" s="836"/>
      <c r="AJ570" s="836"/>
      <c r="AK570" s="836"/>
      <c r="AL570" s="836"/>
    </row>
    <row r="571">
      <c r="A571" s="1308"/>
      <c r="B571" s="836"/>
      <c r="C571" s="836"/>
      <c r="D571" s="836"/>
      <c r="E571" s="836"/>
      <c r="F571" s="836"/>
      <c r="G571" s="836"/>
      <c r="H571" s="836"/>
      <c r="I571" s="836"/>
      <c r="J571" s="836"/>
      <c r="K571" s="836"/>
      <c r="L571" s="836"/>
      <c r="M571" s="836"/>
      <c r="N571" s="836"/>
      <c r="O571" s="836"/>
      <c r="P571" s="836"/>
      <c r="Q571" s="836"/>
      <c r="R571" s="836"/>
      <c r="S571" s="836"/>
      <c r="T571" s="836"/>
      <c r="U571" s="836"/>
      <c r="V571" s="836"/>
      <c r="W571" s="836"/>
      <c r="X571" s="836"/>
      <c r="Y571" s="836"/>
      <c r="Z571" s="836"/>
      <c r="AA571" s="836"/>
      <c r="AB571" s="836"/>
      <c r="AC571" s="836"/>
      <c r="AD571" s="836"/>
      <c r="AE571" s="836"/>
      <c r="AF571" s="836"/>
      <c r="AG571" s="836"/>
      <c r="AH571" s="836"/>
      <c r="AI571" s="836"/>
      <c r="AJ571" s="836"/>
      <c r="AK571" s="836"/>
      <c r="AL571" s="836"/>
    </row>
    <row r="572">
      <c r="A572" s="1308"/>
      <c r="B572" s="836"/>
      <c r="C572" s="836"/>
      <c r="D572" s="836"/>
      <c r="E572" s="836"/>
      <c r="F572" s="836"/>
      <c r="G572" s="836"/>
      <c r="H572" s="836"/>
      <c r="I572" s="836"/>
      <c r="J572" s="836"/>
      <c r="K572" s="836"/>
      <c r="L572" s="836"/>
      <c r="M572" s="836"/>
      <c r="N572" s="836"/>
      <c r="O572" s="836"/>
      <c r="P572" s="836"/>
      <c r="Q572" s="836"/>
      <c r="R572" s="836"/>
      <c r="S572" s="836"/>
      <c r="T572" s="836"/>
      <c r="U572" s="836"/>
      <c r="V572" s="836"/>
      <c r="W572" s="836"/>
      <c r="X572" s="836"/>
      <c r="Y572" s="836"/>
      <c r="Z572" s="836"/>
      <c r="AA572" s="836"/>
      <c r="AB572" s="836"/>
      <c r="AC572" s="836"/>
      <c r="AD572" s="836"/>
      <c r="AE572" s="836"/>
      <c r="AF572" s="836"/>
      <c r="AG572" s="836"/>
      <c r="AH572" s="836"/>
      <c r="AI572" s="836"/>
      <c r="AJ572" s="836"/>
      <c r="AK572" s="836"/>
      <c r="AL572" s="836"/>
    </row>
    <row r="573">
      <c r="A573" s="1308"/>
      <c r="B573" s="836"/>
      <c r="C573" s="836"/>
      <c r="D573" s="836"/>
      <c r="E573" s="836"/>
      <c r="F573" s="836"/>
      <c r="G573" s="836"/>
      <c r="H573" s="836"/>
      <c r="I573" s="836"/>
      <c r="J573" s="836"/>
      <c r="K573" s="836"/>
      <c r="L573" s="836"/>
      <c r="M573" s="836"/>
      <c r="N573" s="836"/>
      <c r="O573" s="836"/>
      <c r="P573" s="836"/>
      <c r="Q573" s="836"/>
      <c r="R573" s="836"/>
      <c r="S573" s="836"/>
      <c r="T573" s="836"/>
      <c r="U573" s="836"/>
      <c r="V573" s="836"/>
      <c r="W573" s="836"/>
      <c r="X573" s="836"/>
      <c r="Y573" s="836"/>
      <c r="Z573" s="836"/>
      <c r="AA573" s="836"/>
      <c r="AB573" s="836"/>
      <c r="AC573" s="836"/>
      <c r="AD573" s="836"/>
      <c r="AE573" s="836"/>
      <c r="AF573" s="836"/>
      <c r="AG573" s="836"/>
      <c r="AH573" s="836"/>
      <c r="AI573" s="836"/>
      <c r="AJ573" s="836"/>
      <c r="AK573" s="836"/>
      <c r="AL573" s="836"/>
    </row>
    <row r="574">
      <c r="A574" s="1308"/>
      <c r="B574" s="836"/>
      <c r="C574" s="836"/>
      <c r="D574" s="836"/>
      <c r="E574" s="836"/>
      <c r="F574" s="836"/>
      <c r="G574" s="836"/>
      <c r="H574" s="836"/>
      <c r="I574" s="836"/>
      <c r="J574" s="836"/>
      <c r="K574" s="836"/>
      <c r="L574" s="836"/>
      <c r="M574" s="836"/>
      <c r="N574" s="836"/>
      <c r="O574" s="836"/>
      <c r="P574" s="836"/>
      <c r="Q574" s="836"/>
      <c r="R574" s="836"/>
      <c r="S574" s="836"/>
      <c r="T574" s="836"/>
      <c r="U574" s="836"/>
      <c r="V574" s="836"/>
      <c r="W574" s="836"/>
      <c r="X574" s="836"/>
      <c r="Y574" s="836"/>
      <c r="Z574" s="836"/>
      <c r="AA574" s="836"/>
      <c r="AB574" s="836"/>
      <c r="AC574" s="836"/>
      <c r="AD574" s="836"/>
      <c r="AE574" s="836"/>
      <c r="AF574" s="836"/>
      <c r="AG574" s="836"/>
      <c r="AH574" s="836"/>
      <c r="AI574" s="836"/>
      <c r="AJ574" s="836"/>
      <c r="AK574" s="836"/>
      <c r="AL574" s="836"/>
    </row>
    <row r="575">
      <c r="A575" s="1308"/>
      <c r="B575" s="836"/>
      <c r="C575" s="836"/>
      <c r="D575" s="836"/>
      <c r="E575" s="836"/>
      <c r="F575" s="836"/>
      <c r="G575" s="836"/>
      <c r="H575" s="836"/>
      <c r="I575" s="836"/>
      <c r="J575" s="836"/>
      <c r="K575" s="836"/>
      <c r="L575" s="836"/>
      <c r="M575" s="836"/>
      <c r="N575" s="836"/>
      <c r="O575" s="836"/>
      <c r="P575" s="836"/>
      <c r="Q575" s="836"/>
      <c r="R575" s="836"/>
      <c r="S575" s="836"/>
      <c r="T575" s="836"/>
      <c r="U575" s="836"/>
      <c r="V575" s="836"/>
      <c r="W575" s="836"/>
      <c r="X575" s="836"/>
      <c r="Y575" s="836"/>
      <c r="Z575" s="836"/>
      <c r="AA575" s="836"/>
      <c r="AB575" s="836"/>
      <c r="AC575" s="836"/>
      <c r="AD575" s="836"/>
      <c r="AE575" s="836"/>
      <c r="AF575" s="836"/>
      <c r="AG575" s="836"/>
      <c r="AH575" s="836"/>
      <c r="AI575" s="836"/>
      <c r="AJ575" s="836"/>
      <c r="AK575" s="836"/>
      <c r="AL575" s="836"/>
    </row>
    <row r="576">
      <c r="A576" s="1308"/>
      <c r="B576" s="836"/>
      <c r="C576" s="836"/>
      <c r="D576" s="836"/>
      <c r="E576" s="836"/>
      <c r="F576" s="836"/>
      <c r="G576" s="836"/>
      <c r="H576" s="836"/>
      <c r="I576" s="836"/>
      <c r="J576" s="836"/>
      <c r="K576" s="836"/>
      <c r="L576" s="836"/>
      <c r="M576" s="836"/>
      <c r="N576" s="836"/>
      <c r="O576" s="836"/>
      <c r="P576" s="836"/>
      <c r="Q576" s="836"/>
      <c r="R576" s="836"/>
      <c r="S576" s="836"/>
      <c r="T576" s="836"/>
      <c r="U576" s="836"/>
      <c r="V576" s="836"/>
      <c r="W576" s="836"/>
      <c r="X576" s="836"/>
      <c r="Y576" s="836"/>
      <c r="Z576" s="836"/>
      <c r="AA576" s="836"/>
      <c r="AB576" s="836"/>
      <c r="AC576" s="836"/>
      <c r="AD576" s="836"/>
      <c r="AE576" s="836"/>
      <c r="AF576" s="836"/>
      <c r="AG576" s="836"/>
      <c r="AH576" s="836"/>
      <c r="AI576" s="836"/>
      <c r="AJ576" s="836"/>
      <c r="AK576" s="836"/>
      <c r="AL576" s="836"/>
    </row>
    <row r="577">
      <c r="A577" s="1308"/>
      <c r="B577" s="836"/>
      <c r="C577" s="836"/>
      <c r="D577" s="836"/>
      <c r="E577" s="836"/>
      <c r="F577" s="836"/>
      <c r="G577" s="836"/>
      <c r="H577" s="836"/>
      <c r="I577" s="836"/>
      <c r="J577" s="836"/>
      <c r="K577" s="836"/>
      <c r="L577" s="836"/>
      <c r="M577" s="836"/>
      <c r="N577" s="836"/>
      <c r="O577" s="836"/>
      <c r="P577" s="836"/>
      <c r="Q577" s="836"/>
      <c r="R577" s="836"/>
      <c r="S577" s="836"/>
      <c r="T577" s="836"/>
      <c r="U577" s="836"/>
      <c r="V577" s="836"/>
      <c r="W577" s="836"/>
      <c r="X577" s="836"/>
      <c r="Y577" s="836"/>
      <c r="Z577" s="836"/>
      <c r="AA577" s="836"/>
      <c r="AB577" s="836"/>
      <c r="AC577" s="836"/>
      <c r="AD577" s="836"/>
      <c r="AE577" s="836"/>
      <c r="AF577" s="836"/>
      <c r="AG577" s="836"/>
      <c r="AH577" s="836"/>
      <c r="AI577" s="836"/>
      <c r="AJ577" s="836"/>
      <c r="AK577" s="836"/>
      <c r="AL577" s="836"/>
    </row>
    <row r="578">
      <c r="A578" s="1308"/>
      <c r="B578" s="836"/>
      <c r="C578" s="836"/>
      <c r="D578" s="836"/>
      <c r="E578" s="836"/>
      <c r="F578" s="836"/>
      <c r="G578" s="836"/>
      <c r="H578" s="836"/>
      <c r="I578" s="836"/>
      <c r="J578" s="836"/>
      <c r="K578" s="836"/>
      <c r="L578" s="836"/>
      <c r="M578" s="836"/>
      <c r="N578" s="836"/>
      <c r="O578" s="836"/>
      <c r="P578" s="836"/>
      <c r="Q578" s="836"/>
      <c r="R578" s="836"/>
      <c r="S578" s="836"/>
      <c r="T578" s="836"/>
      <c r="U578" s="836"/>
      <c r="V578" s="836"/>
      <c r="W578" s="836"/>
      <c r="X578" s="836"/>
      <c r="Y578" s="836"/>
      <c r="Z578" s="836"/>
      <c r="AA578" s="836"/>
      <c r="AB578" s="836"/>
      <c r="AC578" s="836"/>
      <c r="AD578" s="836"/>
      <c r="AE578" s="836"/>
      <c r="AF578" s="836"/>
      <c r="AG578" s="836"/>
      <c r="AH578" s="836"/>
      <c r="AI578" s="836"/>
      <c r="AJ578" s="836"/>
      <c r="AK578" s="836"/>
      <c r="AL578" s="836"/>
    </row>
    <row r="579">
      <c r="A579" s="1308"/>
      <c r="B579" s="836"/>
      <c r="C579" s="836"/>
      <c r="D579" s="836"/>
      <c r="E579" s="836"/>
      <c r="F579" s="836"/>
      <c r="G579" s="836"/>
      <c r="H579" s="836"/>
      <c r="I579" s="836"/>
      <c r="J579" s="836"/>
      <c r="K579" s="836"/>
      <c r="L579" s="836"/>
      <c r="M579" s="836"/>
      <c r="N579" s="836"/>
      <c r="O579" s="836"/>
      <c r="P579" s="836"/>
      <c r="Q579" s="836"/>
      <c r="R579" s="836"/>
      <c r="S579" s="836"/>
      <c r="T579" s="836"/>
      <c r="U579" s="836"/>
      <c r="V579" s="836"/>
      <c r="W579" s="836"/>
      <c r="X579" s="836"/>
      <c r="Y579" s="836"/>
      <c r="Z579" s="836"/>
      <c r="AA579" s="836"/>
      <c r="AB579" s="836"/>
      <c r="AC579" s="836"/>
      <c r="AD579" s="836"/>
      <c r="AE579" s="836"/>
      <c r="AF579" s="836"/>
      <c r="AG579" s="836"/>
      <c r="AH579" s="836"/>
      <c r="AI579" s="836"/>
      <c r="AJ579" s="836"/>
      <c r="AK579" s="836"/>
      <c r="AL579" s="836"/>
    </row>
    <row r="580">
      <c r="A580" s="1308"/>
      <c r="B580" s="836"/>
      <c r="C580" s="836"/>
      <c r="D580" s="836"/>
      <c r="E580" s="836"/>
      <c r="F580" s="836"/>
      <c r="G580" s="836"/>
      <c r="H580" s="836"/>
      <c r="I580" s="836"/>
      <c r="J580" s="836"/>
      <c r="K580" s="836"/>
      <c r="L580" s="836"/>
      <c r="M580" s="836"/>
      <c r="N580" s="836"/>
      <c r="O580" s="836"/>
      <c r="P580" s="836"/>
      <c r="Q580" s="836"/>
      <c r="R580" s="836"/>
      <c r="S580" s="836"/>
      <c r="T580" s="836"/>
      <c r="U580" s="836"/>
      <c r="V580" s="836"/>
      <c r="W580" s="836"/>
      <c r="X580" s="836"/>
      <c r="Y580" s="836"/>
      <c r="Z580" s="836"/>
      <c r="AA580" s="836"/>
      <c r="AB580" s="836"/>
      <c r="AC580" s="836"/>
      <c r="AD580" s="836"/>
      <c r="AE580" s="836"/>
      <c r="AF580" s="836"/>
      <c r="AG580" s="836"/>
      <c r="AH580" s="836"/>
      <c r="AI580" s="836"/>
      <c r="AJ580" s="836"/>
      <c r="AK580" s="836"/>
      <c r="AL580" s="836"/>
    </row>
    <row r="581">
      <c r="A581" s="1308"/>
      <c r="B581" s="836"/>
      <c r="C581" s="836"/>
      <c r="D581" s="836"/>
      <c r="E581" s="836"/>
      <c r="F581" s="836"/>
      <c r="G581" s="836"/>
      <c r="H581" s="836"/>
      <c r="I581" s="836"/>
      <c r="J581" s="836"/>
      <c r="K581" s="836"/>
      <c r="L581" s="836"/>
      <c r="M581" s="836"/>
      <c r="N581" s="836"/>
      <c r="O581" s="836"/>
      <c r="P581" s="836"/>
      <c r="Q581" s="836"/>
      <c r="R581" s="836"/>
      <c r="S581" s="836"/>
      <c r="T581" s="836"/>
      <c r="U581" s="836"/>
      <c r="V581" s="836"/>
      <c r="W581" s="836"/>
      <c r="X581" s="836"/>
      <c r="Y581" s="836"/>
      <c r="Z581" s="836"/>
      <c r="AA581" s="836"/>
      <c r="AB581" s="836"/>
      <c r="AC581" s="836"/>
      <c r="AD581" s="836"/>
      <c r="AE581" s="836"/>
      <c r="AF581" s="836"/>
      <c r="AG581" s="836"/>
      <c r="AH581" s="836"/>
      <c r="AI581" s="836"/>
      <c r="AJ581" s="836"/>
      <c r="AK581" s="836"/>
      <c r="AL581" s="836"/>
    </row>
    <row r="582">
      <c r="A582" s="1308"/>
      <c r="B582" s="836"/>
      <c r="C582" s="836"/>
      <c r="D582" s="836"/>
      <c r="E582" s="836"/>
      <c r="F582" s="836"/>
      <c r="G582" s="836"/>
      <c r="H582" s="836"/>
      <c r="I582" s="836"/>
      <c r="J582" s="836"/>
      <c r="K582" s="836"/>
      <c r="L582" s="836"/>
      <c r="M582" s="836"/>
      <c r="N582" s="836"/>
      <c r="O582" s="836"/>
      <c r="P582" s="836"/>
      <c r="Q582" s="836"/>
      <c r="R582" s="836"/>
      <c r="S582" s="836"/>
      <c r="T582" s="836"/>
      <c r="U582" s="836"/>
      <c r="V582" s="836"/>
      <c r="W582" s="836"/>
      <c r="X582" s="836"/>
      <c r="Y582" s="836"/>
      <c r="Z582" s="836"/>
      <c r="AA582" s="836"/>
      <c r="AB582" s="836"/>
      <c r="AC582" s="836"/>
      <c r="AD582" s="836"/>
      <c r="AE582" s="836"/>
      <c r="AF582" s="836"/>
      <c r="AG582" s="836"/>
      <c r="AH582" s="836"/>
      <c r="AI582" s="836"/>
      <c r="AJ582" s="836"/>
      <c r="AK582" s="836"/>
      <c r="AL582" s="836"/>
    </row>
    <row r="583">
      <c r="A583" s="1308"/>
      <c r="B583" s="836"/>
      <c r="C583" s="836"/>
      <c r="D583" s="836"/>
      <c r="E583" s="836"/>
      <c r="F583" s="836"/>
      <c r="G583" s="836"/>
      <c r="H583" s="836"/>
      <c r="I583" s="836"/>
      <c r="J583" s="836"/>
      <c r="K583" s="836"/>
      <c r="L583" s="836"/>
      <c r="M583" s="836"/>
      <c r="N583" s="836"/>
      <c r="O583" s="836"/>
      <c r="P583" s="836"/>
      <c r="Q583" s="836"/>
      <c r="R583" s="836"/>
      <c r="S583" s="836"/>
      <c r="T583" s="836"/>
      <c r="U583" s="836"/>
      <c r="V583" s="836"/>
      <c r="W583" s="836"/>
      <c r="X583" s="836"/>
      <c r="Y583" s="836"/>
      <c r="Z583" s="836"/>
      <c r="AA583" s="836"/>
      <c r="AB583" s="836"/>
      <c r="AC583" s="836"/>
      <c r="AD583" s="836"/>
      <c r="AE583" s="836"/>
      <c r="AF583" s="836"/>
      <c r="AG583" s="836"/>
      <c r="AH583" s="836"/>
      <c r="AI583" s="836"/>
      <c r="AJ583" s="836"/>
      <c r="AK583" s="836"/>
      <c r="AL583" s="836"/>
    </row>
    <row r="584">
      <c r="A584" s="1308"/>
      <c r="B584" s="836"/>
      <c r="C584" s="836"/>
      <c r="D584" s="836"/>
      <c r="E584" s="836"/>
      <c r="F584" s="836"/>
      <c r="G584" s="836"/>
      <c r="H584" s="836"/>
      <c r="I584" s="836"/>
      <c r="J584" s="836"/>
      <c r="K584" s="836"/>
      <c r="L584" s="836"/>
      <c r="M584" s="836"/>
      <c r="N584" s="836"/>
      <c r="O584" s="836"/>
      <c r="P584" s="836"/>
      <c r="Q584" s="836"/>
      <c r="R584" s="836"/>
      <c r="S584" s="836"/>
      <c r="T584" s="836"/>
      <c r="U584" s="836"/>
      <c r="V584" s="836"/>
      <c r="W584" s="836"/>
      <c r="X584" s="836"/>
      <c r="Y584" s="836"/>
      <c r="Z584" s="836"/>
      <c r="AA584" s="836"/>
      <c r="AB584" s="836"/>
      <c r="AC584" s="836"/>
      <c r="AD584" s="836"/>
      <c r="AE584" s="836"/>
      <c r="AF584" s="836"/>
      <c r="AG584" s="836"/>
      <c r="AH584" s="836"/>
      <c r="AI584" s="836"/>
      <c r="AJ584" s="836"/>
      <c r="AK584" s="836"/>
      <c r="AL584" s="836"/>
    </row>
    <row r="585">
      <c r="A585" s="1308"/>
      <c r="B585" s="836"/>
      <c r="C585" s="836"/>
      <c r="D585" s="836"/>
      <c r="E585" s="836"/>
      <c r="F585" s="836"/>
      <c r="G585" s="836"/>
      <c r="H585" s="836"/>
      <c r="I585" s="836"/>
      <c r="J585" s="836"/>
      <c r="K585" s="836"/>
      <c r="L585" s="836"/>
      <c r="M585" s="836"/>
      <c r="N585" s="836"/>
      <c r="O585" s="836"/>
      <c r="P585" s="836"/>
      <c r="Q585" s="836"/>
      <c r="R585" s="836"/>
      <c r="S585" s="836"/>
      <c r="T585" s="836"/>
      <c r="U585" s="836"/>
      <c r="V585" s="836"/>
      <c r="W585" s="836"/>
      <c r="X585" s="836"/>
      <c r="Y585" s="836"/>
      <c r="Z585" s="836"/>
      <c r="AA585" s="836"/>
      <c r="AB585" s="836"/>
      <c r="AC585" s="836"/>
      <c r="AD585" s="836"/>
      <c r="AE585" s="836"/>
      <c r="AF585" s="836"/>
      <c r="AG585" s="836"/>
      <c r="AH585" s="836"/>
      <c r="AI585" s="836"/>
      <c r="AJ585" s="836"/>
      <c r="AK585" s="836"/>
      <c r="AL585" s="836"/>
    </row>
    <row r="586">
      <c r="A586" s="1308"/>
      <c r="B586" s="836"/>
      <c r="C586" s="836"/>
      <c r="D586" s="836"/>
      <c r="E586" s="836"/>
      <c r="F586" s="836"/>
      <c r="G586" s="836"/>
      <c r="H586" s="836"/>
      <c r="I586" s="836"/>
      <c r="J586" s="836"/>
      <c r="K586" s="836"/>
      <c r="L586" s="836"/>
      <c r="M586" s="836"/>
      <c r="N586" s="836"/>
      <c r="O586" s="836"/>
      <c r="P586" s="836"/>
      <c r="Q586" s="836"/>
      <c r="R586" s="836"/>
      <c r="S586" s="836"/>
      <c r="T586" s="836"/>
      <c r="U586" s="836"/>
      <c r="V586" s="836"/>
      <c r="W586" s="836"/>
      <c r="X586" s="836"/>
      <c r="Y586" s="836"/>
      <c r="Z586" s="836"/>
      <c r="AA586" s="836"/>
      <c r="AB586" s="836"/>
      <c r="AC586" s="836"/>
      <c r="AD586" s="836"/>
      <c r="AE586" s="836"/>
      <c r="AF586" s="836"/>
      <c r="AG586" s="836"/>
      <c r="AH586" s="836"/>
      <c r="AI586" s="836"/>
      <c r="AJ586" s="836"/>
      <c r="AK586" s="836"/>
      <c r="AL586" s="836"/>
    </row>
    <row r="587">
      <c r="A587" s="1308"/>
      <c r="B587" s="836"/>
      <c r="C587" s="836"/>
      <c r="D587" s="836"/>
      <c r="E587" s="836"/>
      <c r="F587" s="836"/>
      <c r="G587" s="836"/>
      <c r="H587" s="836"/>
      <c r="I587" s="836"/>
      <c r="J587" s="836"/>
      <c r="K587" s="836"/>
      <c r="L587" s="836"/>
      <c r="M587" s="836"/>
      <c r="N587" s="836"/>
      <c r="O587" s="836"/>
      <c r="P587" s="836"/>
      <c r="Q587" s="836"/>
      <c r="R587" s="836"/>
      <c r="S587" s="836"/>
      <c r="T587" s="836"/>
      <c r="U587" s="836"/>
      <c r="V587" s="836"/>
      <c r="W587" s="836"/>
      <c r="X587" s="836"/>
      <c r="Y587" s="836"/>
      <c r="Z587" s="836"/>
      <c r="AA587" s="836"/>
      <c r="AB587" s="836"/>
      <c r="AC587" s="836"/>
      <c r="AD587" s="836"/>
      <c r="AE587" s="836"/>
      <c r="AF587" s="836"/>
      <c r="AG587" s="836"/>
      <c r="AH587" s="836"/>
      <c r="AI587" s="836"/>
      <c r="AJ587" s="836"/>
      <c r="AK587" s="836"/>
      <c r="AL587" s="836"/>
    </row>
    <row r="588">
      <c r="A588" s="1308"/>
      <c r="B588" s="836"/>
      <c r="C588" s="836"/>
      <c r="D588" s="836"/>
      <c r="E588" s="836"/>
      <c r="F588" s="836"/>
      <c r="G588" s="836"/>
      <c r="H588" s="836"/>
      <c r="I588" s="836"/>
      <c r="J588" s="836"/>
      <c r="K588" s="836"/>
      <c r="L588" s="836"/>
      <c r="M588" s="836"/>
      <c r="N588" s="836"/>
      <c r="O588" s="836"/>
      <c r="P588" s="836"/>
      <c r="Q588" s="836"/>
      <c r="R588" s="836"/>
      <c r="S588" s="836"/>
      <c r="T588" s="836"/>
      <c r="U588" s="836"/>
      <c r="V588" s="836"/>
      <c r="W588" s="836"/>
      <c r="X588" s="836"/>
      <c r="Y588" s="836"/>
      <c r="Z588" s="836"/>
      <c r="AA588" s="836"/>
      <c r="AB588" s="836"/>
      <c r="AC588" s="836"/>
      <c r="AD588" s="836"/>
      <c r="AE588" s="836"/>
      <c r="AF588" s="836"/>
      <c r="AG588" s="836"/>
      <c r="AH588" s="836"/>
      <c r="AI588" s="836"/>
      <c r="AJ588" s="836"/>
      <c r="AK588" s="836"/>
      <c r="AL588" s="836"/>
    </row>
    <row r="589">
      <c r="A589" s="1308"/>
      <c r="B589" s="836"/>
      <c r="C589" s="836"/>
      <c r="D589" s="836"/>
      <c r="E589" s="836"/>
      <c r="F589" s="836"/>
      <c r="G589" s="836"/>
      <c r="H589" s="836"/>
      <c r="I589" s="836"/>
      <c r="J589" s="836"/>
      <c r="K589" s="836"/>
      <c r="L589" s="836"/>
      <c r="M589" s="836"/>
      <c r="N589" s="836"/>
      <c r="O589" s="836"/>
      <c r="P589" s="836"/>
      <c r="Q589" s="836"/>
      <c r="R589" s="836"/>
      <c r="S589" s="836"/>
      <c r="T589" s="836"/>
      <c r="U589" s="836"/>
      <c r="V589" s="836"/>
      <c r="W589" s="836"/>
      <c r="X589" s="836"/>
      <c r="Y589" s="836"/>
      <c r="Z589" s="836"/>
      <c r="AA589" s="836"/>
      <c r="AB589" s="836"/>
      <c r="AC589" s="836"/>
      <c r="AD589" s="836"/>
      <c r="AE589" s="836"/>
      <c r="AF589" s="836"/>
      <c r="AG589" s="836"/>
      <c r="AH589" s="836"/>
      <c r="AI589" s="836"/>
      <c r="AJ589" s="836"/>
      <c r="AK589" s="836"/>
      <c r="AL589" s="836"/>
    </row>
    <row r="590">
      <c r="A590" s="1308"/>
      <c r="B590" s="836"/>
      <c r="C590" s="836"/>
      <c r="D590" s="836"/>
      <c r="E590" s="836"/>
      <c r="F590" s="836"/>
      <c r="G590" s="836"/>
      <c r="H590" s="836"/>
      <c r="I590" s="836"/>
      <c r="J590" s="836"/>
      <c r="K590" s="836"/>
      <c r="L590" s="836"/>
      <c r="M590" s="836"/>
      <c r="N590" s="836"/>
      <c r="O590" s="836"/>
      <c r="P590" s="836"/>
      <c r="Q590" s="836"/>
      <c r="R590" s="836"/>
      <c r="S590" s="836"/>
      <c r="T590" s="836"/>
      <c r="U590" s="836"/>
      <c r="V590" s="836"/>
      <c r="W590" s="836"/>
      <c r="X590" s="836"/>
      <c r="Y590" s="836"/>
      <c r="Z590" s="836"/>
      <c r="AA590" s="836"/>
      <c r="AB590" s="836"/>
      <c r="AC590" s="836"/>
      <c r="AD590" s="836"/>
      <c r="AE590" s="836"/>
      <c r="AF590" s="836"/>
      <c r="AG590" s="836"/>
      <c r="AH590" s="836"/>
      <c r="AI590" s="836"/>
      <c r="AJ590" s="836"/>
      <c r="AK590" s="836"/>
      <c r="AL590" s="836"/>
    </row>
    <row r="591">
      <c r="A591" s="1308"/>
      <c r="B591" s="836"/>
      <c r="C591" s="836"/>
      <c r="D591" s="836"/>
      <c r="E591" s="836"/>
      <c r="F591" s="836"/>
      <c r="G591" s="836"/>
      <c r="H591" s="836"/>
      <c r="I591" s="836"/>
      <c r="J591" s="836"/>
      <c r="K591" s="836"/>
      <c r="L591" s="836"/>
      <c r="M591" s="836"/>
      <c r="N591" s="836"/>
      <c r="O591" s="836"/>
      <c r="P591" s="836"/>
      <c r="Q591" s="836"/>
      <c r="R591" s="836"/>
      <c r="S591" s="836"/>
      <c r="T591" s="836"/>
      <c r="U591" s="836"/>
      <c r="V591" s="836"/>
      <c r="W591" s="836"/>
      <c r="X591" s="836"/>
      <c r="Y591" s="836"/>
      <c r="Z591" s="836"/>
      <c r="AA591" s="836"/>
      <c r="AB591" s="836"/>
      <c r="AC591" s="836"/>
      <c r="AD591" s="836"/>
      <c r="AE591" s="836"/>
      <c r="AF591" s="836"/>
      <c r="AG591" s="836"/>
      <c r="AH591" s="836"/>
      <c r="AI591" s="836"/>
      <c r="AJ591" s="836"/>
      <c r="AK591" s="836"/>
      <c r="AL591" s="836"/>
    </row>
    <row r="592">
      <c r="A592" s="1308"/>
      <c r="B592" s="836"/>
      <c r="C592" s="836"/>
      <c r="D592" s="836"/>
      <c r="E592" s="836"/>
      <c r="F592" s="836"/>
      <c r="G592" s="836"/>
      <c r="H592" s="836"/>
      <c r="I592" s="836"/>
      <c r="J592" s="836"/>
      <c r="K592" s="836"/>
      <c r="L592" s="836"/>
      <c r="M592" s="836"/>
      <c r="N592" s="836"/>
      <c r="O592" s="836"/>
      <c r="P592" s="836"/>
      <c r="Q592" s="836"/>
      <c r="R592" s="836"/>
      <c r="S592" s="836"/>
      <c r="T592" s="836"/>
      <c r="U592" s="836"/>
      <c r="V592" s="836"/>
      <c r="W592" s="836"/>
      <c r="X592" s="836"/>
      <c r="Y592" s="836"/>
      <c r="Z592" s="836"/>
      <c r="AA592" s="836"/>
      <c r="AB592" s="836"/>
      <c r="AC592" s="836"/>
      <c r="AD592" s="836"/>
      <c r="AE592" s="836"/>
      <c r="AF592" s="836"/>
      <c r="AG592" s="836"/>
      <c r="AH592" s="836"/>
      <c r="AI592" s="836"/>
      <c r="AJ592" s="836"/>
      <c r="AK592" s="836"/>
      <c r="AL592" s="836"/>
    </row>
    <row r="593">
      <c r="A593" s="1308"/>
      <c r="B593" s="836"/>
      <c r="C593" s="836"/>
      <c r="D593" s="836"/>
      <c r="E593" s="836"/>
      <c r="F593" s="836"/>
      <c r="G593" s="836"/>
      <c r="H593" s="836"/>
      <c r="I593" s="836"/>
      <c r="J593" s="836"/>
      <c r="K593" s="836"/>
      <c r="L593" s="836"/>
      <c r="M593" s="836"/>
      <c r="N593" s="836"/>
      <c r="O593" s="836"/>
      <c r="P593" s="836"/>
      <c r="Q593" s="836"/>
      <c r="R593" s="836"/>
      <c r="S593" s="836"/>
      <c r="T593" s="836"/>
      <c r="U593" s="836"/>
      <c r="V593" s="836"/>
      <c r="W593" s="836"/>
      <c r="X593" s="836"/>
      <c r="Y593" s="836"/>
      <c r="Z593" s="836"/>
      <c r="AA593" s="836"/>
      <c r="AB593" s="836"/>
      <c r="AC593" s="836"/>
      <c r="AD593" s="836"/>
      <c r="AE593" s="836"/>
      <c r="AF593" s="836"/>
      <c r="AG593" s="836"/>
      <c r="AH593" s="836"/>
      <c r="AI593" s="836"/>
      <c r="AJ593" s="836"/>
      <c r="AK593" s="836"/>
      <c r="AL593" s="836"/>
    </row>
    <row r="594">
      <c r="A594" s="1308"/>
      <c r="B594" s="836"/>
      <c r="C594" s="836"/>
      <c r="D594" s="836"/>
      <c r="E594" s="836"/>
      <c r="F594" s="836"/>
      <c r="G594" s="836"/>
      <c r="H594" s="836"/>
      <c r="I594" s="836"/>
      <c r="J594" s="836"/>
      <c r="K594" s="836"/>
      <c r="L594" s="836"/>
      <c r="M594" s="836"/>
      <c r="N594" s="836"/>
      <c r="O594" s="836"/>
      <c r="P594" s="836"/>
      <c r="Q594" s="836"/>
      <c r="R594" s="836"/>
      <c r="S594" s="836"/>
      <c r="T594" s="836"/>
      <c r="U594" s="836"/>
      <c r="V594" s="836"/>
      <c r="W594" s="836"/>
      <c r="X594" s="836"/>
      <c r="Y594" s="836"/>
      <c r="Z594" s="836"/>
      <c r="AA594" s="836"/>
      <c r="AB594" s="836"/>
      <c r="AC594" s="836"/>
      <c r="AD594" s="836"/>
      <c r="AE594" s="836"/>
      <c r="AF594" s="836"/>
      <c r="AG594" s="836"/>
      <c r="AH594" s="836"/>
      <c r="AI594" s="836"/>
      <c r="AJ594" s="836"/>
      <c r="AK594" s="836"/>
      <c r="AL594" s="836"/>
    </row>
    <row r="595">
      <c r="A595" s="1308"/>
      <c r="B595" s="836"/>
      <c r="C595" s="836"/>
      <c r="D595" s="836"/>
      <c r="E595" s="836"/>
      <c r="F595" s="836"/>
      <c r="G595" s="836"/>
      <c r="H595" s="836"/>
      <c r="I595" s="836"/>
      <c r="J595" s="836"/>
      <c r="K595" s="836"/>
      <c r="L595" s="836"/>
      <c r="M595" s="836"/>
      <c r="N595" s="836"/>
      <c r="O595" s="836"/>
      <c r="P595" s="836"/>
      <c r="Q595" s="836"/>
      <c r="R595" s="836"/>
      <c r="S595" s="836"/>
      <c r="T595" s="836"/>
      <c r="U595" s="836"/>
      <c r="V595" s="836"/>
      <c r="W595" s="836"/>
      <c r="X595" s="836"/>
      <c r="Y595" s="836"/>
      <c r="Z595" s="836"/>
      <c r="AA595" s="836"/>
      <c r="AB595" s="836"/>
      <c r="AC595" s="836"/>
      <c r="AD595" s="836"/>
      <c r="AE595" s="836"/>
      <c r="AF595" s="836"/>
      <c r="AG595" s="836"/>
      <c r="AH595" s="836"/>
      <c r="AI595" s="836"/>
      <c r="AJ595" s="836"/>
      <c r="AK595" s="836"/>
      <c r="AL595" s="836"/>
    </row>
    <row r="596">
      <c r="A596" s="1308"/>
      <c r="B596" s="836"/>
      <c r="C596" s="836"/>
      <c r="D596" s="836"/>
      <c r="E596" s="836"/>
      <c r="F596" s="836"/>
      <c r="G596" s="836"/>
      <c r="H596" s="836"/>
      <c r="I596" s="836"/>
      <c r="J596" s="836"/>
      <c r="K596" s="836"/>
      <c r="L596" s="836"/>
      <c r="M596" s="836"/>
      <c r="N596" s="836"/>
      <c r="O596" s="836"/>
      <c r="P596" s="836"/>
      <c r="Q596" s="836"/>
      <c r="R596" s="836"/>
      <c r="S596" s="836"/>
      <c r="T596" s="836"/>
      <c r="U596" s="836"/>
      <c r="V596" s="836"/>
      <c r="W596" s="836"/>
      <c r="X596" s="836"/>
      <c r="Y596" s="836"/>
      <c r="Z596" s="836"/>
      <c r="AA596" s="836"/>
      <c r="AB596" s="836"/>
      <c r="AC596" s="836"/>
      <c r="AD596" s="836"/>
      <c r="AE596" s="836"/>
      <c r="AF596" s="836"/>
      <c r="AG596" s="836"/>
      <c r="AH596" s="836"/>
      <c r="AI596" s="836"/>
      <c r="AJ596" s="836"/>
      <c r="AK596" s="836"/>
      <c r="AL596" s="836"/>
    </row>
    <row r="597">
      <c r="A597" s="1308"/>
      <c r="B597" s="836"/>
      <c r="C597" s="836"/>
      <c r="D597" s="836"/>
      <c r="E597" s="836"/>
      <c r="F597" s="836"/>
      <c r="G597" s="836"/>
      <c r="H597" s="836"/>
      <c r="I597" s="836"/>
      <c r="J597" s="836"/>
      <c r="K597" s="836"/>
      <c r="L597" s="836"/>
      <c r="M597" s="836"/>
      <c r="N597" s="836"/>
      <c r="O597" s="836"/>
      <c r="P597" s="836"/>
      <c r="Q597" s="836"/>
      <c r="R597" s="836"/>
      <c r="S597" s="836"/>
      <c r="T597" s="836"/>
      <c r="U597" s="836"/>
      <c r="V597" s="836"/>
      <c r="W597" s="836"/>
      <c r="X597" s="836"/>
      <c r="Y597" s="836"/>
      <c r="Z597" s="836"/>
      <c r="AA597" s="836"/>
      <c r="AB597" s="836"/>
      <c r="AC597" s="836"/>
      <c r="AD597" s="836"/>
      <c r="AE597" s="836"/>
      <c r="AF597" s="836"/>
      <c r="AG597" s="836"/>
      <c r="AH597" s="836"/>
      <c r="AI597" s="836"/>
      <c r="AJ597" s="836"/>
      <c r="AK597" s="836"/>
      <c r="AL597" s="836"/>
    </row>
    <row r="598">
      <c r="A598" s="1308"/>
      <c r="B598" s="836"/>
      <c r="C598" s="836"/>
      <c r="D598" s="836"/>
      <c r="E598" s="836"/>
      <c r="F598" s="836"/>
      <c r="G598" s="836"/>
      <c r="H598" s="836"/>
      <c r="I598" s="836"/>
      <c r="J598" s="836"/>
      <c r="K598" s="836"/>
      <c r="L598" s="836"/>
      <c r="M598" s="836"/>
      <c r="N598" s="836"/>
      <c r="O598" s="836"/>
      <c r="P598" s="836"/>
      <c r="Q598" s="836"/>
      <c r="R598" s="836"/>
      <c r="S598" s="836"/>
      <c r="T598" s="836"/>
      <c r="U598" s="836"/>
      <c r="V598" s="836"/>
      <c r="W598" s="836"/>
      <c r="X598" s="836"/>
      <c r="Y598" s="836"/>
      <c r="Z598" s="836"/>
      <c r="AA598" s="836"/>
      <c r="AB598" s="836"/>
      <c r="AC598" s="836"/>
      <c r="AD598" s="836"/>
      <c r="AE598" s="836"/>
      <c r="AF598" s="836"/>
      <c r="AG598" s="836"/>
      <c r="AH598" s="836"/>
      <c r="AI598" s="836"/>
      <c r="AJ598" s="836"/>
      <c r="AK598" s="836"/>
      <c r="AL598" s="836"/>
    </row>
    <row r="599">
      <c r="A599" s="1308"/>
      <c r="B599" s="836"/>
      <c r="C599" s="836"/>
      <c r="D599" s="836"/>
      <c r="E599" s="836"/>
      <c r="F599" s="836"/>
      <c r="G599" s="836"/>
      <c r="H599" s="836"/>
      <c r="I599" s="836"/>
      <c r="J599" s="836"/>
      <c r="K599" s="836"/>
      <c r="L599" s="836"/>
      <c r="M599" s="836"/>
      <c r="N599" s="836"/>
      <c r="O599" s="836"/>
      <c r="P599" s="836"/>
      <c r="Q599" s="836"/>
      <c r="R599" s="836"/>
      <c r="S599" s="836"/>
      <c r="T599" s="836"/>
      <c r="U599" s="836"/>
      <c r="V599" s="836"/>
      <c r="W599" s="836"/>
      <c r="X599" s="836"/>
      <c r="Y599" s="836"/>
      <c r="Z599" s="836"/>
      <c r="AA599" s="836"/>
      <c r="AB599" s="836"/>
      <c r="AC599" s="836"/>
      <c r="AD599" s="836"/>
      <c r="AE599" s="836"/>
      <c r="AF599" s="836"/>
      <c r="AG599" s="836"/>
      <c r="AH599" s="836"/>
      <c r="AI599" s="836"/>
      <c r="AJ599" s="836"/>
      <c r="AK599" s="836"/>
      <c r="AL599" s="836"/>
    </row>
    <row r="600">
      <c r="A600" s="1308"/>
      <c r="B600" s="836"/>
      <c r="C600" s="836"/>
      <c r="D600" s="836"/>
      <c r="E600" s="836"/>
      <c r="F600" s="836"/>
      <c r="G600" s="836"/>
      <c r="H600" s="836"/>
      <c r="I600" s="836"/>
      <c r="J600" s="836"/>
      <c r="K600" s="836"/>
      <c r="L600" s="836"/>
      <c r="M600" s="836"/>
      <c r="N600" s="836"/>
      <c r="O600" s="836"/>
      <c r="P600" s="836"/>
      <c r="Q600" s="836"/>
      <c r="R600" s="836"/>
      <c r="S600" s="836"/>
      <c r="T600" s="836"/>
      <c r="U600" s="836"/>
      <c r="V600" s="836"/>
      <c r="W600" s="836"/>
      <c r="X600" s="836"/>
      <c r="Y600" s="836"/>
      <c r="Z600" s="836"/>
      <c r="AA600" s="836"/>
      <c r="AB600" s="836"/>
      <c r="AC600" s="836"/>
      <c r="AD600" s="836"/>
      <c r="AE600" s="836"/>
      <c r="AF600" s="836"/>
      <c r="AG600" s="836"/>
      <c r="AH600" s="836"/>
      <c r="AI600" s="836"/>
      <c r="AJ600" s="836"/>
      <c r="AK600" s="836"/>
      <c r="AL600" s="836"/>
    </row>
    <row r="601">
      <c r="A601" s="1308"/>
      <c r="B601" s="836"/>
      <c r="C601" s="836"/>
      <c r="D601" s="836"/>
      <c r="E601" s="836"/>
      <c r="F601" s="836"/>
      <c r="G601" s="836"/>
      <c r="H601" s="836"/>
      <c r="I601" s="836"/>
      <c r="J601" s="836"/>
      <c r="K601" s="836"/>
      <c r="L601" s="836"/>
      <c r="M601" s="836"/>
      <c r="N601" s="836"/>
      <c r="O601" s="836"/>
      <c r="P601" s="836"/>
      <c r="Q601" s="836"/>
      <c r="R601" s="836"/>
      <c r="S601" s="836"/>
      <c r="T601" s="836"/>
      <c r="U601" s="836"/>
      <c r="V601" s="836"/>
      <c r="W601" s="836"/>
      <c r="X601" s="836"/>
      <c r="Y601" s="836"/>
      <c r="Z601" s="836"/>
      <c r="AA601" s="836"/>
      <c r="AB601" s="836"/>
      <c r="AC601" s="836"/>
      <c r="AD601" s="836"/>
      <c r="AE601" s="836"/>
      <c r="AF601" s="836"/>
      <c r="AG601" s="836"/>
      <c r="AH601" s="836"/>
      <c r="AI601" s="836"/>
      <c r="AJ601" s="836"/>
      <c r="AK601" s="836"/>
      <c r="AL601" s="836"/>
    </row>
    <row r="602">
      <c r="A602" s="1308"/>
      <c r="B602" s="836"/>
      <c r="C602" s="836"/>
      <c r="D602" s="836"/>
      <c r="E602" s="836"/>
      <c r="F602" s="836"/>
      <c r="G602" s="836"/>
      <c r="H602" s="836"/>
      <c r="I602" s="836"/>
      <c r="J602" s="836"/>
      <c r="K602" s="836"/>
      <c r="L602" s="836"/>
      <c r="M602" s="836"/>
      <c r="N602" s="836"/>
      <c r="O602" s="836"/>
      <c r="P602" s="836"/>
      <c r="Q602" s="836"/>
      <c r="R602" s="836"/>
      <c r="S602" s="836"/>
      <c r="T602" s="836"/>
      <c r="U602" s="836"/>
      <c r="V602" s="836"/>
      <c r="W602" s="836"/>
      <c r="X602" s="836"/>
      <c r="Y602" s="836"/>
      <c r="Z602" s="836"/>
      <c r="AA602" s="836"/>
      <c r="AB602" s="836"/>
      <c r="AC602" s="836"/>
      <c r="AD602" s="836"/>
      <c r="AE602" s="836"/>
      <c r="AF602" s="836"/>
      <c r="AG602" s="836"/>
      <c r="AH602" s="836"/>
      <c r="AI602" s="836"/>
      <c r="AJ602" s="836"/>
      <c r="AK602" s="836"/>
      <c r="AL602" s="836"/>
    </row>
    <row r="603">
      <c r="A603" s="1308"/>
      <c r="B603" s="836"/>
      <c r="C603" s="836"/>
      <c r="D603" s="836"/>
      <c r="E603" s="836"/>
      <c r="F603" s="836"/>
      <c r="G603" s="836"/>
      <c r="H603" s="836"/>
      <c r="I603" s="836"/>
      <c r="J603" s="836"/>
      <c r="K603" s="836"/>
      <c r="L603" s="836"/>
      <c r="M603" s="836"/>
      <c r="N603" s="836"/>
      <c r="O603" s="836"/>
      <c r="P603" s="836"/>
      <c r="Q603" s="836"/>
      <c r="R603" s="836"/>
      <c r="S603" s="836"/>
      <c r="T603" s="836"/>
      <c r="U603" s="836"/>
      <c r="V603" s="836"/>
      <c r="W603" s="836"/>
      <c r="X603" s="836"/>
      <c r="Y603" s="836"/>
      <c r="Z603" s="836"/>
      <c r="AA603" s="836"/>
      <c r="AB603" s="836"/>
      <c r="AC603" s="836"/>
      <c r="AD603" s="836"/>
      <c r="AE603" s="836"/>
      <c r="AF603" s="836"/>
      <c r="AG603" s="836"/>
      <c r="AH603" s="836"/>
      <c r="AI603" s="836"/>
      <c r="AJ603" s="836"/>
      <c r="AK603" s="836"/>
      <c r="AL603" s="836"/>
    </row>
    <row r="604">
      <c r="A604" s="1308"/>
      <c r="B604" s="836"/>
      <c r="C604" s="836"/>
      <c r="D604" s="836"/>
      <c r="E604" s="836"/>
      <c r="F604" s="836"/>
      <c r="G604" s="836"/>
      <c r="H604" s="836"/>
      <c r="I604" s="836"/>
      <c r="J604" s="836"/>
      <c r="K604" s="836"/>
      <c r="L604" s="836"/>
      <c r="M604" s="836"/>
      <c r="N604" s="836"/>
      <c r="O604" s="836"/>
      <c r="P604" s="836"/>
      <c r="Q604" s="836"/>
      <c r="R604" s="836"/>
      <c r="S604" s="836"/>
      <c r="T604" s="836"/>
      <c r="U604" s="836"/>
      <c r="V604" s="836"/>
      <c r="W604" s="836"/>
      <c r="X604" s="836"/>
      <c r="Y604" s="836"/>
      <c r="Z604" s="836"/>
      <c r="AA604" s="836"/>
      <c r="AB604" s="836"/>
      <c r="AC604" s="836"/>
      <c r="AD604" s="836"/>
      <c r="AE604" s="836"/>
      <c r="AF604" s="836"/>
      <c r="AG604" s="836"/>
      <c r="AH604" s="836"/>
      <c r="AI604" s="836"/>
      <c r="AJ604" s="836"/>
      <c r="AK604" s="836"/>
      <c r="AL604" s="836"/>
    </row>
    <row r="605">
      <c r="A605" s="1308"/>
      <c r="B605" s="836"/>
      <c r="C605" s="836"/>
      <c r="D605" s="836"/>
      <c r="E605" s="836"/>
      <c r="F605" s="836"/>
      <c r="G605" s="836"/>
      <c r="H605" s="836"/>
      <c r="I605" s="836"/>
      <c r="J605" s="836"/>
      <c r="K605" s="836"/>
      <c r="L605" s="836"/>
      <c r="M605" s="836"/>
      <c r="N605" s="836"/>
      <c r="O605" s="836"/>
      <c r="P605" s="836"/>
      <c r="Q605" s="836"/>
      <c r="R605" s="836"/>
      <c r="S605" s="836"/>
      <c r="T605" s="836"/>
      <c r="U605" s="836"/>
      <c r="V605" s="836"/>
      <c r="W605" s="836"/>
      <c r="X605" s="836"/>
      <c r="Y605" s="836"/>
      <c r="Z605" s="836"/>
      <c r="AA605" s="836"/>
      <c r="AB605" s="836"/>
      <c r="AC605" s="836"/>
      <c r="AD605" s="836"/>
      <c r="AE605" s="836"/>
      <c r="AF605" s="836"/>
      <c r="AG605" s="836"/>
      <c r="AH605" s="836"/>
      <c r="AI605" s="836"/>
      <c r="AJ605" s="836"/>
      <c r="AK605" s="836"/>
      <c r="AL605" s="836"/>
    </row>
    <row r="606">
      <c r="A606" s="1308"/>
      <c r="B606" s="836"/>
      <c r="C606" s="836"/>
      <c r="D606" s="836"/>
      <c r="E606" s="836"/>
      <c r="F606" s="836"/>
      <c r="G606" s="836"/>
      <c r="H606" s="836"/>
      <c r="I606" s="836"/>
      <c r="J606" s="836"/>
      <c r="K606" s="836"/>
      <c r="L606" s="836"/>
      <c r="M606" s="836"/>
      <c r="N606" s="836"/>
      <c r="O606" s="836"/>
      <c r="P606" s="836"/>
      <c r="Q606" s="836"/>
      <c r="R606" s="836"/>
      <c r="S606" s="836"/>
      <c r="T606" s="836"/>
      <c r="U606" s="836"/>
      <c r="V606" s="836"/>
      <c r="W606" s="836"/>
      <c r="X606" s="836"/>
      <c r="Y606" s="836"/>
      <c r="Z606" s="836"/>
      <c r="AA606" s="836"/>
      <c r="AB606" s="836"/>
      <c r="AC606" s="836"/>
      <c r="AD606" s="836"/>
      <c r="AE606" s="836"/>
      <c r="AF606" s="836"/>
      <c r="AG606" s="836"/>
      <c r="AH606" s="836"/>
      <c r="AI606" s="836"/>
      <c r="AJ606" s="836"/>
      <c r="AK606" s="836"/>
      <c r="AL606" s="836"/>
    </row>
    <row r="607">
      <c r="A607" s="1308"/>
      <c r="B607" s="836"/>
      <c r="C607" s="836"/>
      <c r="D607" s="836"/>
      <c r="E607" s="836"/>
      <c r="F607" s="836"/>
      <c r="G607" s="836"/>
      <c r="H607" s="836"/>
      <c r="I607" s="836"/>
      <c r="J607" s="836"/>
      <c r="K607" s="836"/>
      <c r="L607" s="836"/>
      <c r="M607" s="836"/>
      <c r="N607" s="836"/>
      <c r="O607" s="836"/>
      <c r="P607" s="836"/>
      <c r="Q607" s="836"/>
      <c r="R607" s="836"/>
      <c r="S607" s="836"/>
      <c r="T607" s="836"/>
      <c r="U607" s="836"/>
      <c r="V607" s="836"/>
      <c r="W607" s="836"/>
      <c r="X607" s="836"/>
      <c r="Y607" s="836"/>
      <c r="Z607" s="836"/>
      <c r="AA607" s="836"/>
      <c r="AB607" s="836"/>
      <c r="AC607" s="836"/>
      <c r="AD607" s="836"/>
      <c r="AE607" s="836"/>
      <c r="AF607" s="836"/>
      <c r="AG607" s="836"/>
      <c r="AH607" s="836"/>
      <c r="AI607" s="836"/>
      <c r="AJ607" s="836"/>
      <c r="AK607" s="836"/>
      <c r="AL607" s="836"/>
    </row>
    <row r="608">
      <c r="A608" s="1308"/>
      <c r="B608" s="836"/>
      <c r="C608" s="836"/>
      <c r="D608" s="836"/>
      <c r="E608" s="836"/>
      <c r="F608" s="836"/>
      <c r="G608" s="836"/>
      <c r="H608" s="836"/>
      <c r="I608" s="836"/>
      <c r="J608" s="836"/>
      <c r="K608" s="836"/>
      <c r="L608" s="836"/>
      <c r="M608" s="836"/>
      <c r="N608" s="836"/>
      <c r="O608" s="836"/>
      <c r="P608" s="836"/>
      <c r="Q608" s="836"/>
      <c r="R608" s="836"/>
      <c r="S608" s="836"/>
      <c r="T608" s="836"/>
      <c r="U608" s="836"/>
      <c r="V608" s="836"/>
      <c r="W608" s="836"/>
      <c r="X608" s="836"/>
      <c r="Y608" s="836"/>
      <c r="Z608" s="836"/>
      <c r="AA608" s="836"/>
      <c r="AB608" s="836"/>
      <c r="AC608" s="836"/>
      <c r="AD608" s="836"/>
      <c r="AE608" s="836"/>
      <c r="AF608" s="836"/>
      <c r="AG608" s="836"/>
      <c r="AH608" s="836"/>
      <c r="AI608" s="836"/>
      <c r="AJ608" s="836"/>
      <c r="AK608" s="836"/>
      <c r="AL608" s="836"/>
    </row>
    <row r="609">
      <c r="A609" s="1308"/>
      <c r="B609" s="836"/>
      <c r="C609" s="836"/>
      <c r="D609" s="836"/>
      <c r="E609" s="836"/>
      <c r="F609" s="836"/>
      <c r="G609" s="836"/>
      <c r="H609" s="836"/>
      <c r="I609" s="836"/>
      <c r="J609" s="836"/>
      <c r="K609" s="836"/>
      <c r="L609" s="836"/>
      <c r="M609" s="836"/>
      <c r="N609" s="836"/>
      <c r="O609" s="836"/>
      <c r="P609" s="836"/>
      <c r="Q609" s="836"/>
      <c r="R609" s="836"/>
      <c r="S609" s="836"/>
      <c r="T609" s="836"/>
      <c r="U609" s="836"/>
      <c r="V609" s="836"/>
      <c r="W609" s="836"/>
      <c r="X609" s="836"/>
      <c r="Y609" s="836"/>
      <c r="Z609" s="836"/>
      <c r="AA609" s="836"/>
      <c r="AB609" s="836"/>
      <c r="AC609" s="836"/>
      <c r="AD609" s="836"/>
      <c r="AE609" s="836"/>
      <c r="AF609" s="836"/>
      <c r="AG609" s="836"/>
      <c r="AH609" s="836"/>
      <c r="AI609" s="836"/>
      <c r="AJ609" s="836"/>
      <c r="AK609" s="836"/>
      <c r="AL609" s="836"/>
    </row>
    <row r="610">
      <c r="A610" s="1308"/>
      <c r="B610" s="836"/>
      <c r="C610" s="836"/>
      <c r="D610" s="836"/>
      <c r="E610" s="836"/>
      <c r="F610" s="836"/>
      <c r="G610" s="836"/>
      <c r="H610" s="836"/>
      <c r="I610" s="836"/>
      <c r="J610" s="836"/>
      <c r="K610" s="836"/>
      <c r="L610" s="836"/>
      <c r="M610" s="836"/>
      <c r="N610" s="836"/>
      <c r="O610" s="836"/>
      <c r="P610" s="836"/>
      <c r="Q610" s="836"/>
      <c r="R610" s="836"/>
      <c r="S610" s="836"/>
      <c r="T610" s="836"/>
      <c r="U610" s="836"/>
      <c r="V610" s="836"/>
      <c r="W610" s="836"/>
      <c r="X610" s="836"/>
      <c r="Y610" s="836"/>
      <c r="Z610" s="836"/>
      <c r="AA610" s="836"/>
      <c r="AB610" s="836"/>
      <c r="AC610" s="836"/>
      <c r="AD610" s="836"/>
      <c r="AE610" s="836"/>
      <c r="AF610" s="836"/>
      <c r="AG610" s="836"/>
      <c r="AH610" s="836"/>
      <c r="AI610" s="836"/>
      <c r="AJ610" s="836"/>
      <c r="AK610" s="836"/>
      <c r="AL610" s="836"/>
    </row>
    <row r="611">
      <c r="A611" s="1308"/>
      <c r="B611" s="836"/>
      <c r="C611" s="836"/>
      <c r="D611" s="836"/>
      <c r="E611" s="836"/>
      <c r="F611" s="836"/>
      <c r="G611" s="836"/>
      <c r="H611" s="836"/>
      <c r="I611" s="836"/>
      <c r="J611" s="836"/>
      <c r="K611" s="836"/>
      <c r="L611" s="836"/>
      <c r="M611" s="836"/>
      <c r="N611" s="836"/>
      <c r="O611" s="836"/>
      <c r="P611" s="836"/>
      <c r="Q611" s="836"/>
      <c r="R611" s="836"/>
      <c r="S611" s="836"/>
      <c r="T611" s="836"/>
      <c r="U611" s="836"/>
      <c r="V611" s="836"/>
      <c r="W611" s="836"/>
      <c r="X611" s="836"/>
      <c r="Y611" s="836"/>
      <c r="Z611" s="836"/>
      <c r="AA611" s="836"/>
      <c r="AB611" s="836"/>
      <c r="AC611" s="836"/>
      <c r="AD611" s="836"/>
      <c r="AE611" s="836"/>
      <c r="AF611" s="836"/>
      <c r="AG611" s="836"/>
      <c r="AH611" s="836"/>
      <c r="AI611" s="836"/>
      <c r="AJ611" s="836"/>
      <c r="AK611" s="836"/>
      <c r="AL611" s="836"/>
    </row>
    <row r="612">
      <c r="A612" s="1308"/>
      <c r="B612" s="836"/>
      <c r="C612" s="836"/>
      <c r="D612" s="836"/>
      <c r="E612" s="836"/>
      <c r="F612" s="836"/>
      <c r="G612" s="836"/>
      <c r="H612" s="836"/>
      <c r="I612" s="836"/>
      <c r="J612" s="836"/>
      <c r="K612" s="836"/>
      <c r="L612" s="836"/>
      <c r="M612" s="836"/>
      <c r="N612" s="836"/>
      <c r="O612" s="836"/>
      <c r="P612" s="836"/>
      <c r="Q612" s="836"/>
      <c r="R612" s="836"/>
      <c r="S612" s="836"/>
      <c r="T612" s="836"/>
      <c r="U612" s="836"/>
      <c r="V612" s="836"/>
      <c r="W612" s="836"/>
      <c r="X612" s="836"/>
      <c r="Y612" s="836"/>
      <c r="Z612" s="836"/>
      <c r="AA612" s="836"/>
      <c r="AB612" s="836"/>
      <c r="AC612" s="836"/>
      <c r="AD612" s="836"/>
      <c r="AE612" s="836"/>
      <c r="AF612" s="836"/>
      <c r="AG612" s="836"/>
      <c r="AH612" s="836"/>
      <c r="AI612" s="836"/>
      <c r="AJ612" s="836"/>
      <c r="AK612" s="836"/>
      <c r="AL612" s="836"/>
    </row>
    <row r="613">
      <c r="A613" s="1308"/>
      <c r="B613" s="836"/>
      <c r="C613" s="836"/>
      <c r="D613" s="836"/>
      <c r="E613" s="836"/>
      <c r="F613" s="836"/>
      <c r="G613" s="836"/>
      <c r="H613" s="836"/>
      <c r="I613" s="836"/>
      <c r="J613" s="836"/>
      <c r="K613" s="836"/>
      <c r="L613" s="836"/>
      <c r="M613" s="836"/>
      <c r="N613" s="836"/>
      <c r="O613" s="836"/>
      <c r="P613" s="836"/>
      <c r="Q613" s="836"/>
      <c r="R613" s="836"/>
      <c r="S613" s="836"/>
      <c r="T613" s="836"/>
      <c r="U613" s="836"/>
      <c r="V613" s="836"/>
      <c r="W613" s="836"/>
      <c r="X613" s="836"/>
      <c r="Y613" s="836"/>
      <c r="Z613" s="836"/>
      <c r="AA613" s="836"/>
      <c r="AB613" s="836"/>
      <c r="AC613" s="836"/>
      <c r="AD613" s="836"/>
      <c r="AE613" s="836"/>
      <c r="AF613" s="836"/>
      <c r="AG613" s="836"/>
      <c r="AH613" s="836"/>
      <c r="AI613" s="836"/>
      <c r="AJ613" s="836"/>
      <c r="AK613" s="836"/>
      <c r="AL613" s="836"/>
    </row>
    <row r="614">
      <c r="A614" s="1308"/>
      <c r="B614" s="836"/>
      <c r="C614" s="836"/>
      <c r="D614" s="836"/>
      <c r="E614" s="836"/>
      <c r="F614" s="836"/>
      <c r="G614" s="836"/>
      <c r="H614" s="836"/>
      <c r="I614" s="836"/>
      <c r="J614" s="836"/>
      <c r="K614" s="836"/>
      <c r="L614" s="836"/>
      <c r="M614" s="836"/>
      <c r="N614" s="836"/>
      <c r="O614" s="836"/>
      <c r="P614" s="836"/>
      <c r="Q614" s="836"/>
      <c r="R614" s="836"/>
      <c r="S614" s="836"/>
      <c r="T614" s="836"/>
      <c r="U614" s="836"/>
      <c r="V614" s="836"/>
      <c r="W614" s="836"/>
      <c r="X614" s="836"/>
      <c r="Y614" s="836"/>
      <c r="Z614" s="836"/>
      <c r="AA614" s="836"/>
      <c r="AB614" s="836"/>
      <c r="AC614" s="836"/>
      <c r="AD614" s="836"/>
      <c r="AE614" s="836"/>
      <c r="AF614" s="836"/>
      <c r="AG614" s="836"/>
      <c r="AH614" s="836"/>
      <c r="AI614" s="836"/>
      <c r="AJ614" s="836"/>
      <c r="AK614" s="836"/>
      <c r="AL614" s="836"/>
    </row>
    <row r="615">
      <c r="A615" s="1308"/>
      <c r="B615" s="836"/>
      <c r="C615" s="836"/>
      <c r="D615" s="836"/>
      <c r="E615" s="836"/>
      <c r="F615" s="836"/>
      <c r="G615" s="836"/>
      <c r="H615" s="836"/>
      <c r="I615" s="836"/>
      <c r="J615" s="836"/>
      <c r="K615" s="836"/>
      <c r="L615" s="836"/>
      <c r="M615" s="836"/>
      <c r="N615" s="836"/>
      <c r="O615" s="836"/>
      <c r="P615" s="836"/>
      <c r="Q615" s="836"/>
      <c r="R615" s="836"/>
      <c r="S615" s="836"/>
      <c r="T615" s="836"/>
      <c r="U615" s="836"/>
      <c r="V615" s="836"/>
      <c r="W615" s="836"/>
      <c r="X615" s="836"/>
      <c r="Y615" s="836"/>
      <c r="Z615" s="836"/>
      <c r="AA615" s="836"/>
      <c r="AB615" s="836"/>
      <c r="AC615" s="836"/>
      <c r="AD615" s="836"/>
      <c r="AE615" s="836"/>
      <c r="AF615" s="836"/>
      <c r="AG615" s="836"/>
      <c r="AH615" s="836"/>
      <c r="AI615" s="836"/>
      <c r="AJ615" s="836"/>
      <c r="AK615" s="836"/>
      <c r="AL615" s="836"/>
    </row>
    <row r="616">
      <c r="A616" s="1308"/>
      <c r="B616" s="836"/>
      <c r="C616" s="836"/>
      <c r="D616" s="836"/>
      <c r="E616" s="836"/>
      <c r="F616" s="836"/>
      <c r="G616" s="836"/>
      <c r="H616" s="836"/>
      <c r="I616" s="836"/>
      <c r="J616" s="836"/>
      <c r="K616" s="836"/>
      <c r="L616" s="836"/>
      <c r="M616" s="836"/>
      <c r="N616" s="836"/>
      <c r="O616" s="836"/>
      <c r="P616" s="836"/>
      <c r="Q616" s="836"/>
      <c r="R616" s="836"/>
      <c r="S616" s="836"/>
      <c r="T616" s="836"/>
      <c r="U616" s="836"/>
      <c r="V616" s="836"/>
      <c r="W616" s="836"/>
      <c r="X616" s="836"/>
      <c r="Y616" s="836"/>
      <c r="Z616" s="836"/>
      <c r="AA616" s="836"/>
      <c r="AB616" s="836"/>
      <c r="AC616" s="836"/>
      <c r="AD616" s="836"/>
      <c r="AE616" s="836"/>
      <c r="AF616" s="836"/>
      <c r="AG616" s="836"/>
      <c r="AH616" s="836"/>
      <c r="AI616" s="836"/>
      <c r="AJ616" s="836"/>
      <c r="AK616" s="836"/>
      <c r="AL616" s="836"/>
    </row>
    <row r="617">
      <c r="A617" s="1308"/>
      <c r="B617" s="836"/>
      <c r="C617" s="836"/>
      <c r="D617" s="836"/>
      <c r="E617" s="836"/>
      <c r="F617" s="836"/>
      <c r="G617" s="836"/>
      <c r="H617" s="836"/>
      <c r="I617" s="836"/>
      <c r="J617" s="836"/>
      <c r="K617" s="836"/>
      <c r="L617" s="836"/>
      <c r="M617" s="836"/>
      <c r="N617" s="836"/>
      <c r="O617" s="836"/>
      <c r="P617" s="836"/>
      <c r="Q617" s="836"/>
      <c r="R617" s="836"/>
      <c r="S617" s="836"/>
      <c r="T617" s="836"/>
      <c r="U617" s="836"/>
      <c r="V617" s="836"/>
      <c r="W617" s="836"/>
      <c r="X617" s="836"/>
      <c r="Y617" s="836"/>
      <c r="Z617" s="836"/>
      <c r="AA617" s="836"/>
      <c r="AB617" s="836"/>
      <c r="AC617" s="836"/>
      <c r="AD617" s="836"/>
      <c r="AE617" s="836"/>
      <c r="AF617" s="836"/>
      <c r="AG617" s="836"/>
      <c r="AH617" s="836"/>
      <c r="AI617" s="836"/>
      <c r="AJ617" s="836"/>
      <c r="AK617" s="836"/>
      <c r="AL617" s="836"/>
    </row>
    <row r="618">
      <c r="A618" s="1308"/>
      <c r="B618" s="836"/>
      <c r="C618" s="836"/>
      <c r="D618" s="836"/>
      <c r="E618" s="836"/>
      <c r="F618" s="836"/>
      <c r="G618" s="836"/>
      <c r="H618" s="836"/>
      <c r="I618" s="836"/>
      <c r="J618" s="836"/>
      <c r="K618" s="836"/>
      <c r="L618" s="836"/>
      <c r="M618" s="836"/>
      <c r="N618" s="836"/>
      <c r="O618" s="836"/>
      <c r="P618" s="836"/>
      <c r="Q618" s="836"/>
      <c r="R618" s="836"/>
      <c r="S618" s="836"/>
      <c r="T618" s="836"/>
      <c r="U618" s="836"/>
      <c r="V618" s="836"/>
      <c r="W618" s="836"/>
      <c r="X618" s="836"/>
      <c r="Y618" s="836"/>
      <c r="Z618" s="836"/>
      <c r="AA618" s="836"/>
      <c r="AB618" s="836"/>
      <c r="AC618" s="836"/>
      <c r="AD618" s="836"/>
      <c r="AE618" s="836"/>
      <c r="AF618" s="836"/>
      <c r="AG618" s="836"/>
      <c r="AH618" s="836"/>
      <c r="AI618" s="836"/>
      <c r="AJ618" s="836"/>
      <c r="AK618" s="836"/>
      <c r="AL618" s="836"/>
    </row>
    <row r="619">
      <c r="A619" s="1308"/>
      <c r="B619" s="836"/>
      <c r="C619" s="836"/>
      <c r="D619" s="836"/>
      <c r="E619" s="836"/>
      <c r="F619" s="836"/>
      <c r="G619" s="836"/>
      <c r="H619" s="836"/>
      <c r="I619" s="836"/>
      <c r="J619" s="836"/>
      <c r="K619" s="836"/>
      <c r="L619" s="836"/>
      <c r="M619" s="836"/>
      <c r="N619" s="836"/>
      <c r="O619" s="836"/>
      <c r="P619" s="836"/>
      <c r="Q619" s="836"/>
      <c r="R619" s="836"/>
      <c r="S619" s="836"/>
      <c r="T619" s="836"/>
      <c r="U619" s="836"/>
      <c r="V619" s="836"/>
      <c r="W619" s="836"/>
      <c r="X619" s="836"/>
      <c r="Y619" s="836"/>
      <c r="Z619" s="836"/>
      <c r="AA619" s="836"/>
      <c r="AB619" s="836"/>
      <c r="AC619" s="836"/>
      <c r="AD619" s="836"/>
      <c r="AE619" s="836"/>
      <c r="AF619" s="836"/>
      <c r="AG619" s="836"/>
      <c r="AH619" s="836"/>
      <c r="AI619" s="836"/>
      <c r="AJ619" s="836"/>
      <c r="AK619" s="836"/>
      <c r="AL619" s="836"/>
    </row>
    <row r="620">
      <c r="A620" s="1308"/>
      <c r="B620" s="836"/>
      <c r="C620" s="836"/>
      <c r="D620" s="836"/>
      <c r="E620" s="836"/>
      <c r="F620" s="836"/>
      <c r="G620" s="836"/>
      <c r="H620" s="836"/>
      <c r="I620" s="836"/>
      <c r="J620" s="836"/>
      <c r="K620" s="836"/>
      <c r="L620" s="836"/>
      <c r="M620" s="836"/>
      <c r="N620" s="836"/>
      <c r="O620" s="836"/>
      <c r="P620" s="836"/>
      <c r="Q620" s="836"/>
      <c r="R620" s="836"/>
      <c r="S620" s="836"/>
      <c r="T620" s="836"/>
      <c r="U620" s="836"/>
      <c r="V620" s="836"/>
      <c r="W620" s="836"/>
      <c r="X620" s="836"/>
      <c r="Y620" s="836"/>
      <c r="Z620" s="836"/>
      <c r="AA620" s="836"/>
      <c r="AB620" s="836"/>
      <c r="AC620" s="836"/>
      <c r="AD620" s="836"/>
      <c r="AE620" s="836"/>
      <c r="AF620" s="836"/>
      <c r="AG620" s="836"/>
      <c r="AH620" s="836"/>
      <c r="AI620" s="836"/>
      <c r="AJ620" s="836"/>
      <c r="AK620" s="836"/>
      <c r="AL620" s="836"/>
    </row>
    <row r="621">
      <c r="A621" s="1308"/>
      <c r="B621" s="836"/>
      <c r="C621" s="836"/>
      <c r="D621" s="836"/>
      <c r="E621" s="836"/>
      <c r="F621" s="836"/>
      <c r="G621" s="836"/>
      <c r="H621" s="836"/>
      <c r="I621" s="836"/>
      <c r="J621" s="836"/>
      <c r="K621" s="836"/>
      <c r="L621" s="836"/>
      <c r="M621" s="836"/>
      <c r="N621" s="836"/>
      <c r="O621" s="836"/>
      <c r="P621" s="836"/>
      <c r="Q621" s="836"/>
      <c r="R621" s="836"/>
      <c r="S621" s="836"/>
      <c r="T621" s="836"/>
      <c r="U621" s="836"/>
      <c r="V621" s="836"/>
      <c r="W621" s="836"/>
      <c r="X621" s="836"/>
      <c r="Y621" s="836"/>
      <c r="Z621" s="836"/>
      <c r="AA621" s="836"/>
      <c r="AB621" s="836"/>
      <c r="AC621" s="836"/>
      <c r="AD621" s="836"/>
      <c r="AE621" s="836"/>
      <c r="AF621" s="836"/>
      <c r="AG621" s="836"/>
      <c r="AH621" s="836"/>
      <c r="AI621" s="836"/>
      <c r="AJ621" s="836"/>
      <c r="AK621" s="836"/>
      <c r="AL621" s="836"/>
    </row>
    <row r="622">
      <c r="A622" s="1308"/>
      <c r="B622" s="836"/>
      <c r="C622" s="836"/>
      <c r="D622" s="836"/>
      <c r="E622" s="836"/>
      <c r="F622" s="836"/>
      <c r="G622" s="836"/>
      <c r="H622" s="836"/>
      <c r="I622" s="836"/>
      <c r="J622" s="836"/>
      <c r="K622" s="836"/>
      <c r="L622" s="836"/>
      <c r="M622" s="836"/>
      <c r="N622" s="836"/>
      <c r="O622" s="836"/>
      <c r="P622" s="836"/>
      <c r="Q622" s="836"/>
      <c r="R622" s="836"/>
      <c r="S622" s="836"/>
      <c r="T622" s="836"/>
      <c r="U622" s="836"/>
      <c r="V622" s="836"/>
      <c r="W622" s="836"/>
      <c r="X622" s="836"/>
      <c r="Y622" s="836"/>
      <c r="Z622" s="836"/>
      <c r="AA622" s="836"/>
      <c r="AB622" s="836"/>
      <c r="AC622" s="836"/>
      <c r="AD622" s="836"/>
      <c r="AE622" s="836"/>
      <c r="AF622" s="836"/>
      <c r="AG622" s="836"/>
      <c r="AH622" s="836"/>
      <c r="AI622" s="836"/>
      <c r="AJ622" s="836"/>
      <c r="AK622" s="836"/>
      <c r="AL622" s="836"/>
    </row>
    <row r="623">
      <c r="A623" s="1308"/>
      <c r="B623" s="836"/>
      <c r="C623" s="836"/>
      <c r="D623" s="836"/>
      <c r="E623" s="836"/>
      <c r="F623" s="836"/>
      <c r="G623" s="836"/>
      <c r="H623" s="836"/>
      <c r="I623" s="836"/>
      <c r="J623" s="836"/>
      <c r="K623" s="836"/>
      <c r="L623" s="836"/>
      <c r="M623" s="836"/>
      <c r="N623" s="836"/>
      <c r="O623" s="836"/>
      <c r="P623" s="836"/>
      <c r="Q623" s="836"/>
      <c r="R623" s="836"/>
      <c r="S623" s="836"/>
      <c r="T623" s="836"/>
      <c r="U623" s="836"/>
      <c r="V623" s="836"/>
      <c r="W623" s="836"/>
      <c r="X623" s="836"/>
      <c r="Y623" s="836"/>
      <c r="Z623" s="836"/>
      <c r="AA623" s="836"/>
      <c r="AB623" s="836"/>
      <c r="AC623" s="836"/>
      <c r="AD623" s="836"/>
      <c r="AE623" s="836"/>
      <c r="AF623" s="836"/>
      <c r="AG623" s="836"/>
      <c r="AH623" s="836"/>
      <c r="AI623" s="836"/>
      <c r="AJ623" s="836"/>
      <c r="AK623" s="836"/>
      <c r="AL623" s="836"/>
    </row>
    <row r="624">
      <c r="A624" s="1308"/>
      <c r="B624" s="836"/>
      <c r="C624" s="836"/>
      <c r="D624" s="836"/>
      <c r="E624" s="836"/>
      <c r="F624" s="836"/>
      <c r="G624" s="836"/>
      <c r="H624" s="836"/>
      <c r="I624" s="836"/>
      <c r="J624" s="836"/>
      <c r="K624" s="836"/>
      <c r="L624" s="836"/>
      <c r="M624" s="836"/>
      <c r="N624" s="836"/>
      <c r="O624" s="836"/>
      <c r="P624" s="836"/>
      <c r="Q624" s="836"/>
      <c r="R624" s="836"/>
      <c r="S624" s="836"/>
      <c r="T624" s="836"/>
      <c r="U624" s="836"/>
      <c r="V624" s="836"/>
      <c r="W624" s="836"/>
      <c r="X624" s="836"/>
      <c r="Y624" s="836"/>
      <c r="Z624" s="836"/>
      <c r="AA624" s="836"/>
      <c r="AB624" s="836"/>
      <c r="AC624" s="836"/>
      <c r="AD624" s="836"/>
      <c r="AE624" s="836"/>
      <c r="AF624" s="836"/>
      <c r="AG624" s="836"/>
      <c r="AH624" s="836"/>
      <c r="AI624" s="836"/>
      <c r="AJ624" s="836"/>
      <c r="AK624" s="836"/>
      <c r="AL624" s="836"/>
    </row>
    <row r="625">
      <c r="A625" s="1308"/>
      <c r="B625" s="836"/>
      <c r="C625" s="836"/>
      <c r="D625" s="836"/>
      <c r="E625" s="836"/>
      <c r="F625" s="836"/>
      <c r="G625" s="836"/>
      <c r="H625" s="836"/>
      <c r="I625" s="836"/>
      <c r="J625" s="836"/>
      <c r="K625" s="836"/>
      <c r="L625" s="836"/>
      <c r="M625" s="836"/>
      <c r="N625" s="836"/>
      <c r="O625" s="836"/>
      <c r="P625" s="836"/>
      <c r="Q625" s="836"/>
      <c r="R625" s="836"/>
      <c r="S625" s="836"/>
      <c r="T625" s="836"/>
      <c r="U625" s="836"/>
      <c r="V625" s="836"/>
      <c r="W625" s="836"/>
      <c r="X625" s="836"/>
      <c r="Y625" s="836"/>
      <c r="Z625" s="836"/>
      <c r="AA625" s="836"/>
      <c r="AB625" s="836"/>
      <c r="AC625" s="836"/>
      <c r="AD625" s="836"/>
      <c r="AE625" s="836"/>
      <c r="AF625" s="836"/>
      <c r="AG625" s="836"/>
      <c r="AH625" s="836"/>
      <c r="AI625" s="836"/>
      <c r="AJ625" s="836"/>
      <c r="AK625" s="836"/>
      <c r="AL625" s="836"/>
    </row>
    <row r="626">
      <c r="A626" s="1308"/>
      <c r="B626" s="836"/>
      <c r="C626" s="836"/>
      <c r="D626" s="836"/>
      <c r="E626" s="836"/>
      <c r="F626" s="836"/>
      <c r="G626" s="836"/>
      <c r="H626" s="836"/>
      <c r="I626" s="836"/>
      <c r="J626" s="836"/>
      <c r="K626" s="836"/>
      <c r="L626" s="836"/>
      <c r="M626" s="836"/>
      <c r="N626" s="836"/>
      <c r="O626" s="836"/>
      <c r="P626" s="836"/>
      <c r="Q626" s="836"/>
      <c r="R626" s="836"/>
      <c r="S626" s="836"/>
      <c r="T626" s="836"/>
      <c r="U626" s="836"/>
      <c r="V626" s="836"/>
      <c r="W626" s="836"/>
      <c r="X626" s="836"/>
      <c r="Y626" s="836"/>
      <c r="Z626" s="836"/>
      <c r="AA626" s="836"/>
      <c r="AB626" s="836"/>
      <c r="AC626" s="836"/>
      <c r="AD626" s="836"/>
      <c r="AE626" s="836"/>
      <c r="AF626" s="836"/>
      <c r="AG626" s="836"/>
      <c r="AH626" s="836"/>
      <c r="AI626" s="836"/>
      <c r="AJ626" s="836"/>
      <c r="AK626" s="836"/>
      <c r="AL626" s="836"/>
    </row>
    <row r="627">
      <c r="A627" s="1308"/>
      <c r="B627" s="836"/>
      <c r="C627" s="836"/>
      <c r="D627" s="836"/>
      <c r="E627" s="836"/>
      <c r="F627" s="836"/>
      <c r="G627" s="836"/>
      <c r="H627" s="836"/>
      <c r="I627" s="836"/>
      <c r="J627" s="836"/>
      <c r="K627" s="836"/>
      <c r="L627" s="836"/>
      <c r="M627" s="836"/>
      <c r="N627" s="836"/>
      <c r="O627" s="836"/>
      <c r="P627" s="836"/>
      <c r="Q627" s="836"/>
      <c r="R627" s="836"/>
      <c r="S627" s="836"/>
      <c r="T627" s="836"/>
      <c r="U627" s="836"/>
      <c r="V627" s="836"/>
      <c r="W627" s="836"/>
      <c r="X627" s="836"/>
      <c r="Y627" s="836"/>
      <c r="Z627" s="836"/>
      <c r="AA627" s="836"/>
      <c r="AB627" s="836"/>
      <c r="AC627" s="836"/>
      <c r="AD627" s="836"/>
      <c r="AE627" s="836"/>
      <c r="AF627" s="836"/>
      <c r="AG627" s="836"/>
      <c r="AH627" s="836"/>
      <c r="AI627" s="836"/>
      <c r="AJ627" s="836"/>
      <c r="AK627" s="836"/>
      <c r="AL627" s="836"/>
    </row>
    <row r="628">
      <c r="A628" s="1308"/>
      <c r="B628" s="836"/>
      <c r="C628" s="836"/>
      <c r="D628" s="836"/>
      <c r="E628" s="836"/>
      <c r="F628" s="836"/>
      <c r="G628" s="836"/>
      <c r="H628" s="836"/>
      <c r="I628" s="836"/>
      <c r="J628" s="836"/>
      <c r="K628" s="836"/>
      <c r="L628" s="836"/>
      <c r="M628" s="836"/>
      <c r="N628" s="836"/>
      <c r="O628" s="836"/>
      <c r="P628" s="836"/>
      <c r="Q628" s="836"/>
      <c r="R628" s="836"/>
      <c r="S628" s="836"/>
      <c r="T628" s="836"/>
      <c r="U628" s="836"/>
      <c r="V628" s="836"/>
      <c r="W628" s="836"/>
      <c r="X628" s="836"/>
      <c r="Y628" s="836"/>
      <c r="Z628" s="836"/>
      <c r="AA628" s="836"/>
      <c r="AB628" s="836"/>
      <c r="AC628" s="836"/>
      <c r="AD628" s="836"/>
      <c r="AE628" s="836"/>
      <c r="AF628" s="836"/>
      <c r="AG628" s="836"/>
      <c r="AH628" s="836"/>
      <c r="AI628" s="836"/>
      <c r="AJ628" s="836"/>
      <c r="AK628" s="836"/>
      <c r="AL628" s="836"/>
    </row>
    <row r="629">
      <c r="A629" s="1308"/>
      <c r="B629" s="836"/>
      <c r="C629" s="836"/>
      <c r="D629" s="836"/>
      <c r="E629" s="836"/>
      <c r="F629" s="836"/>
      <c r="G629" s="836"/>
      <c r="H629" s="836"/>
      <c r="I629" s="836"/>
      <c r="J629" s="836"/>
      <c r="K629" s="836"/>
      <c r="L629" s="836"/>
      <c r="M629" s="836"/>
      <c r="N629" s="836"/>
      <c r="O629" s="836"/>
      <c r="P629" s="836"/>
      <c r="Q629" s="836"/>
      <c r="R629" s="836"/>
      <c r="S629" s="836"/>
      <c r="T629" s="836"/>
      <c r="U629" s="836"/>
      <c r="V629" s="836"/>
      <c r="W629" s="836"/>
      <c r="X629" s="836"/>
      <c r="Y629" s="836"/>
      <c r="Z629" s="836"/>
      <c r="AA629" s="836"/>
      <c r="AB629" s="836"/>
      <c r="AC629" s="836"/>
      <c r="AD629" s="836"/>
      <c r="AE629" s="836"/>
      <c r="AF629" s="836"/>
      <c r="AG629" s="836"/>
      <c r="AH629" s="836"/>
      <c r="AI629" s="836"/>
      <c r="AJ629" s="836"/>
      <c r="AK629" s="836"/>
      <c r="AL629" s="836"/>
    </row>
    <row r="630">
      <c r="A630" s="1308"/>
      <c r="B630" s="836"/>
      <c r="C630" s="836"/>
      <c r="D630" s="836"/>
      <c r="E630" s="836"/>
      <c r="F630" s="836"/>
      <c r="G630" s="836"/>
      <c r="H630" s="836"/>
      <c r="I630" s="836"/>
      <c r="J630" s="836"/>
      <c r="K630" s="836"/>
      <c r="L630" s="836"/>
      <c r="M630" s="836"/>
      <c r="N630" s="836"/>
      <c r="O630" s="836"/>
      <c r="P630" s="836"/>
      <c r="Q630" s="836"/>
      <c r="R630" s="836"/>
      <c r="S630" s="836"/>
      <c r="T630" s="836"/>
      <c r="U630" s="836"/>
      <c r="V630" s="836"/>
      <c r="W630" s="836"/>
      <c r="X630" s="836"/>
      <c r="Y630" s="836"/>
      <c r="Z630" s="836"/>
      <c r="AA630" s="836"/>
      <c r="AB630" s="836"/>
      <c r="AC630" s="836"/>
      <c r="AD630" s="836"/>
      <c r="AE630" s="836"/>
      <c r="AF630" s="836"/>
      <c r="AG630" s="836"/>
      <c r="AH630" s="836"/>
      <c r="AI630" s="836"/>
      <c r="AJ630" s="836"/>
      <c r="AK630" s="836"/>
      <c r="AL630" s="836"/>
    </row>
    <row r="631">
      <c r="A631" s="1308"/>
      <c r="B631" s="836"/>
      <c r="C631" s="836"/>
      <c r="D631" s="836"/>
      <c r="E631" s="836"/>
      <c r="F631" s="836"/>
      <c r="G631" s="836"/>
      <c r="H631" s="836"/>
      <c r="I631" s="836"/>
      <c r="J631" s="836"/>
      <c r="K631" s="836"/>
      <c r="L631" s="836"/>
      <c r="M631" s="836"/>
      <c r="N631" s="836"/>
      <c r="O631" s="836"/>
      <c r="P631" s="836"/>
      <c r="Q631" s="836"/>
      <c r="R631" s="836"/>
      <c r="S631" s="836"/>
      <c r="T631" s="836"/>
      <c r="U631" s="836"/>
      <c r="V631" s="836"/>
      <c r="W631" s="836"/>
      <c r="X631" s="836"/>
      <c r="Y631" s="836"/>
      <c r="Z631" s="836"/>
      <c r="AA631" s="836"/>
      <c r="AB631" s="836"/>
      <c r="AC631" s="836"/>
      <c r="AD631" s="836"/>
      <c r="AE631" s="836"/>
      <c r="AF631" s="836"/>
      <c r="AG631" s="836"/>
      <c r="AH631" s="836"/>
      <c r="AI631" s="836"/>
      <c r="AJ631" s="836"/>
      <c r="AK631" s="836"/>
      <c r="AL631" s="836"/>
    </row>
    <row r="632">
      <c r="A632" s="1308"/>
      <c r="B632" s="836"/>
      <c r="C632" s="836"/>
      <c r="D632" s="836"/>
      <c r="E632" s="836"/>
      <c r="F632" s="836"/>
      <c r="G632" s="836"/>
      <c r="H632" s="836"/>
      <c r="I632" s="836"/>
      <c r="J632" s="836"/>
      <c r="K632" s="836"/>
      <c r="L632" s="836"/>
      <c r="M632" s="836"/>
      <c r="N632" s="836"/>
      <c r="O632" s="836"/>
      <c r="P632" s="836"/>
      <c r="Q632" s="836"/>
      <c r="R632" s="836"/>
      <c r="S632" s="836"/>
      <c r="T632" s="836"/>
      <c r="U632" s="836"/>
      <c r="V632" s="836"/>
      <c r="W632" s="836"/>
      <c r="X632" s="836"/>
      <c r="Y632" s="836"/>
      <c r="Z632" s="836"/>
      <c r="AA632" s="836"/>
      <c r="AB632" s="836"/>
      <c r="AC632" s="836"/>
      <c r="AD632" s="836"/>
      <c r="AE632" s="836"/>
      <c r="AF632" s="836"/>
      <c r="AG632" s="836"/>
      <c r="AH632" s="836"/>
      <c r="AI632" s="836"/>
      <c r="AJ632" s="836"/>
      <c r="AK632" s="836"/>
      <c r="AL632" s="836"/>
    </row>
    <row r="633">
      <c r="A633" s="1308"/>
      <c r="B633" s="836"/>
      <c r="C633" s="836"/>
      <c r="D633" s="836"/>
      <c r="E633" s="836"/>
      <c r="F633" s="836"/>
      <c r="G633" s="836"/>
      <c r="H633" s="836"/>
      <c r="I633" s="836"/>
      <c r="J633" s="836"/>
      <c r="K633" s="836"/>
      <c r="L633" s="836"/>
      <c r="M633" s="836"/>
      <c r="N633" s="836"/>
      <c r="O633" s="836"/>
      <c r="P633" s="836"/>
      <c r="Q633" s="836"/>
      <c r="R633" s="836"/>
      <c r="S633" s="836"/>
      <c r="T633" s="836"/>
      <c r="U633" s="836"/>
      <c r="V633" s="836"/>
      <c r="W633" s="836"/>
      <c r="X633" s="836"/>
      <c r="Y633" s="836"/>
      <c r="Z633" s="836"/>
      <c r="AA633" s="836"/>
      <c r="AB633" s="836"/>
      <c r="AC633" s="836"/>
      <c r="AD633" s="836"/>
      <c r="AE633" s="836"/>
      <c r="AF633" s="836"/>
      <c r="AG633" s="836"/>
      <c r="AH633" s="836"/>
      <c r="AI633" s="836"/>
      <c r="AJ633" s="836"/>
      <c r="AK633" s="836"/>
      <c r="AL633" s="836"/>
    </row>
    <row r="634">
      <c r="A634" s="1308"/>
      <c r="B634" s="836"/>
      <c r="C634" s="836"/>
      <c r="D634" s="836"/>
      <c r="E634" s="836"/>
      <c r="F634" s="836"/>
      <c r="G634" s="836"/>
      <c r="H634" s="836"/>
      <c r="I634" s="836"/>
      <c r="J634" s="836"/>
      <c r="K634" s="836"/>
      <c r="L634" s="836"/>
      <c r="M634" s="836"/>
      <c r="N634" s="836"/>
      <c r="O634" s="836"/>
      <c r="P634" s="836"/>
      <c r="Q634" s="836"/>
      <c r="R634" s="836"/>
      <c r="S634" s="836"/>
      <c r="T634" s="836"/>
      <c r="U634" s="836"/>
      <c r="V634" s="836"/>
      <c r="W634" s="836"/>
      <c r="X634" s="836"/>
      <c r="Y634" s="836"/>
      <c r="Z634" s="836"/>
      <c r="AA634" s="836"/>
      <c r="AB634" s="836"/>
      <c r="AC634" s="836"/>
      <c r="AD634" s="836"/>
      <c r="AE634" s="836"/>
      <c r="AF634" s="836"/>
      <c r="AG634" s="836"/>
      <c r="AH634" s="836"/>
      <c r="AI634" s="836"/>
      <c r="AJ634" s="836"/>
      <c r="AK634" s="836"/>
      <c r="AL634" s="836"/>
    </row>
    <row r="635">
      <c r="A635" s="1308"/>
      <c r="B635" s="836"/>
      <c r="C635" s="836"/>
      <c r="D635" s="836"/>
      <c r="E635" s="836"/>
      <c r="F635" s="836"/>
      <c r="G635" s="836"/>
      <c r="H635" s="836"/>
      <c r="I635" s="836"/>
      <c r="J635" s="836"/>
      <c r="K635" s="836"/>
      <c r="L635" s="836"/>
      <c r="M635" s="836"/>
      <c r="N635" s="836"/>
      <c r="O635" s="836"/>
      <c r="P635" s="836"/>
      <c r="Q635" s="836"/>
      <c r="R635" s="836"/>
      <c r="S635" s="836"/>
      <c r="T635" s="836"/>
      <c r="U635" s="836"/>
      <c r="V635" s="836"/>
      <c r="W635" s="836"/>
      <c r="X635" s="836"/>
      <c r="Y635" s="836"/>
      <c r="Z635" s="836"/>
      <c r="AA635" s="836"/>
      <c r="AB635" s="836"/>
      <c r="AC635" s="836"/>
      <c r="AD635" s="836"/>
      <c r="AE635" s="836"/>
      <c r="AF635" s="836"/>
      <c r="AG635" s="836"/>
      <c r="AH635" s="836"/>
      <c r="AI635" s="836"/>
      <c r="AJ635" s="836"/>
      <c r="AK635" s="836"/>
      <c r="AL635" s="836"/>
    </row>
    <row r="636">
      <c r="A636" s="1308"/>
      <c r="B636" s="836"/>
      <c r="C636" s="836"/>
      <c r="D636" s="836"/>
      <c r="E636" s="836"/>
      <c r="F636" s="836"/>
      <c r="G636" s="836"/>
      <c r="H636" s="836"/>
      <c r="I636" s="836"/>
      <c r="J636" s="836"/>
      <c r="K636" s="836"/>
      <c r="L636" s="836"/>
      <c r="M636" s="836"/>
      <c r="N636" s="836"/>
      <c r="O636" s="836"/>
      <c r="P636" s="836"/>
      <c r="Q636" s="836"/>
      <c r="R636" s="836"/>
      <c r="S636" s="836"/>
      <c r="T636" s="836"/>
      <c r="U636" s="836"/>
      <c r="V636" s="836"/>
      <c r="W636" s="836"/>
      <c r="X636" s="836"/>
      <c r="Y636" s="836"/>
      <c r="Z636" s="836"/>
      <c r="AA636" s="836"/>
      <c r="AB636" s="836"/>
      <c r="AC636" s="836"/>
      <c r="AD636" s="836"/>
      <c r="AE636" s="836"/>
      <c r="AF636" s="836"/>
      <c r="AG636" s="836"/>
      <c r="AH636" s="836"/>
      <c r="AI636" s="836"/>
      <c r="AJ636" s="836"/>
      <c r="AK636" s="836"/>
      <c r="AL636" s="836"/>
    </row>
    <row r="637">
      <c r="A637" s="1308"/>
      <c r="B637" s="836"/>
      <c r="C637" s="836"/>
      <c r="D637" s="836"/>
      <c r="E637" s="836"/>
      <c r="F637" s="836"/>
      <c r="G637" s="836"/>
      <c r="H637" s="836"/>
      <c r="I637" s="836"/>
      <c r="J637" s="836"/>
      <c r="K637" s="836"/>
      <c r="L637" s="836"/>
      <c r="M637" s="836"/>
      <c r="N637" s="836"/>
      <c r="O637" s="836"/>
      <c r="P637" s="836"/>
      <c r="Q637" s="836"/>
      <c r="R637" s="836"/>
      <c r="S637" s="836"/>
      <c r="T637" s="836"/>
      <c r="U637" s="836"/>
      <c r="V637" s="836"/>
      <c r="W637" s="836"/>
      <c r="X637" s="836"/>
      <c r="Y637" s="836"/>
      <c r="Z637" s="836"/>
      <c r="AA637" s="836"/>
      <c r="AB637" s="836"/>
      <c r="AC637" s="836"/>
      <c r="AD637" s="836"/>
      <c r="AE637" s="836"/>
      <c r="AF637" s="836"/>
      <c r="AG637" s="836"/>
      <c r="AH637" s="836"/>
      <c r="AI637" s="836"/>
      <c r="AJ637" s="836"/>
      <c r="AK637" s="836"/>
      <c r="AL637" s="836"/>
    </row>
    <row r="638">
      <c r="A638" s="1308"/>
      <c r="B638" s="836"/>
      <c r="C638" s="836"/>
      <c r="D638" s="836"/>
      <c r="E638" s="836"/>
      <c r="F638" s="836"/>
      <c r="G638" s="836"/>
      <c r="H638" s="836"/>
      <c r="I638" s="836"/>
      <c r="J638" s="836"/>
      <c r="K638" s="836"/>
      <c r="L638" s="836"/>
      <c r="M638" s="836"/>
      <c r="N638" s="836"/>
      <c r="O638" s="836"/>
      <c r="P638" s="836"/>
      <c r="Q638" s="836"/>
      <c r="R638" s="836"/>
      <c r="S638" s="836"/>
      <c r="T638" s="836"/>
      <c r="U638" s="836"/>
      <c r="V638" s="836"/>
      <c r="W638" s="836"/>
      <c r="X638" s="836"/>
      <c r="Y638" s="836"/>
      <c r="Z638" s="836"/>
      <c r="AA638" s="836"/>
      <c r="AB638" s="836"/>
      <c r="AC638" s="836"/>
      <c r="AD638" s="836"/>
      <c r="AE638" s="836"/>
      <c r="AF638" s="836"/>
      <c r="AG638" s="836"/>
      <c r="AH638" s="836"/>
      <c r="AI638" s="836"/>
      <c r="AJ638" s="836"/>
      <c r="AK638" s="836"/>
      <c r="AL638" s="836"/>
    </row>
    <row r="639">
      <c r="A639" s="1308"/>
      <c r="B639" s="836"/>
      <c r="C639" s="836"/>
      <c r="D639" s="836"/>
      <c r="E639" s="836"/>
      <c r="F639" s="836"/>
      <c r="G639" s="836"/>
      <c r="H639" s="836"/>
      <c r="I639" s="836"/>
      <c r="J639" s="836"/>
      <c r="K639" s="836"/>
      <c r="L639" s="836"/>
      <c r="M639" s="836"/>
      <c r="N639" s="836"/>
      <c r="O639" s="836"/>
      <c r="P639" s="836"/>
      <c r="Q639" s="836"/>
      <c r="R639" s="836"/>
      <c r="S639" s="836"/>
      <c r="T639" s="836"/>
      <c r="U639" s="836"/>
      <c r="V639" s="836"/>
      <c r="W639" s="836"/>
      <c r="X639" s="836"/>
      <c r="Y639" s="836"/>
      <c r="Z639" s="836"/>
      <c r="AA639" s="836"/>
      <c r="AB639" s="836"/>
      <c r="AC639" s="836"/>
      <c r="AD639" s="836"/>
      <c r="AE639" s="836"/>
      <c r="AF639" s="836"/>
      <c r="AG639" s="836"/>
      <c r="AH639" s="836"/>
      <c r="AI639" s="836"/>
      <c r="AJ639" s="836"/>
      <c r="AK639" s="836"/>
      <c r="AL639" s="836"/>
    </row>
    <row r="640">
      <c r="A640" s="1308"/>
      <c r="B640" s="836"/>
      <c r="C640" s="836"/>
      <c r="D640" s="836"/>
      <c r="E640" s="836"/>
      <c r="F640" s="836"/>
      <c r="G640" s="836"/>
      <c r="H640" s="836"/>
      <c r="I640" s="836"/>
      <c r="J640" s="836"/>
      <c r="K640" s="836"/>
      <c r="L640" s="836"/>
      <c r="M640" s="836"/>
      <c r="N640" s="836"/>
      <c r="O640" s="836"/>
      <c r="P640" s="836"/>
      <c r="Q640" s="836"/>
      <c r="R640" s="836"/>
      <c r="S640" s="836"/>
      <c r="T640" s="836"/>
      <c r="U640" s="836"/>
      <c r="V640" s="836"/>
      <c r="W640" s="836"/>
      <c r="X640" s="836"/>
      <c r="Y640" s="836"/>
      <c r="Z640" s="836"/>
      <c r="AA640" s="836"/>
      <c r="AB640" s="836"/>
      <c r="AC640" s="836"/>
      <c r="AD640" s="836"/>
      <c r="AE640" s="836"/>
      <c r="AF640" s="836"/>
      <c r="AG640" s="836"/>
      <c r="AH640" s="836"/>
      <c r="AI640" s="836"/>
      <c r="AJ640" s="836"/>
      <c r="AK640" s="836"/>
      <c r="AL640" s="836"/>
    </row>
    <row r="641">
      <c r="A641" s="1308"/>
      <c r="B641" s="836"/>
      <c r="C641" s="836"/>
      <c r="D641" s="836"/>
      <c r="E641" s="836"/>
      <c r="F641" s="836"/>
      <c r="G641" s="836"/>
      <c r="H641" s="836"/>
      <c r="I641" s="836"/>
      <c r="J641" s="836"/>
      <c r="K641" s="836"/>
      <c r="L641" s="836"/>
      <c r="M641" s="836"/>
      <c r="N641" s="836"/>
      <c r="O641" s="836"/>
      <c r="P641" s="836"/>
      <c r="Q641" s="836"/>
      <c r="R641" s="836"/>
      <c r="S641" s="836"/>
      <c r="T641" s="836"/>
      <c r="U641" s="836"/>
      <c r="V641" s="836"/>
      <c r="W641" s="836"/>
      <c r="X641" s="836"/>
      <c r="Y641" s="836"/>
      <c r="Z641" s="836"/>
      <c r="AA641" s="836"/>
      <c r="AB641" s="836"/>
      <c r="AC641" s="836"/>
      <c r="AD641" s="836"/>
      <c r="AE641" s="836"/>
      <c r="AF641" s="836"/>
      <c r="AG641" s="836"/>
      <c r="AH641" s="836"/>
      <c r="AI641" s="836"/>
      <c r="AJ641" s="836"/>
      <c r="AK641" s="836"/>
      <c r="AL641" s="836"/>
    </row>
    <row r="642">
      <c r="A642" s="1308"/>
      <c r="B642" s="836"/>
      <c r="C642" s="836"/>
      <c r="D642" s="836"/>
      <c r="E642" s="836"/>
      <c r="F642" s="836"/>
      <c r="G642" s="836"/>
      <c r="H642" s="836"/>
      <c r="I642" s="836"/>
      <c r="J642" s="836"/>
      <c r="K642" s="836"/>
      <c r="L642" s="836"/>
      <c r="M642" s="836"/>
      <c r="N642" s="836"/>
      <c r="O642" s="836"/>
      <c r="P642" s="836"/>
      <c r="Q642" s="836"/>
      <c r="R642" s="836"/>
      <c r="S642" s="836"/>
      <c r="T642" s="836"/>
      <c r="U642" s="836"/>
      <c r="V642" s="836"/>
      <c r="W642" s="836"/>
      <c r="X642" s="836"/>
      <c r="Y642" s="836"/>
      <c r="Z642" s="836"/>
      <c r="AA642" s="836"/>
      <c r="AB642" s="836"/>
      <c r="AC642" s="836"/>
      <c r="AD642" s="836"/>
      <c r="AE642" s="836"/>
      <c r="AF642" s="836"/>
      <c r="AG642" s="836"/>
      <c r="AH642" s="836"/>
      <c r="AI642" s="836"/>
      <c r="AJ642" s="836"/>
      <c r="AK642" s="836"/>
      <c r="AL642" s="836"/>
    </row>
    <row r="643">
      <c r="A643" s="1308"/>
      <c r="B643" s="836"/>
      <c r="C643" s="836"/>
      <c r="D643" s="836"/>
      <c r="E643" s="836"/>
      <c r="F643" s="836"/>
      <c r="G643" s="836"/>
      <c r="H643" s="836"/>
      <c r="I643" s="836"/>
      <c r="J643" s="836"/>
      <c r="K643" s="836"/>
      <c r="L643" s="836"/>
      <c r="M643" s="836"/>
      <c r="N643" s="836"/>
      <c r="O643" s="836"/>
      <c r="P643" s="836"/>
      <c r="Q643" s="836"/>
      <c r="R643" s="836"/>
      <c r="S643" s="836"/>
      <c r="T643" s="836"/>
      <c r="U643" s="836"/>
      <c r="V643" s="836"/>
      <c r="W643" s="836"/>
      <c r="X643" s="836"/>
      <c r="Y643" s="836"/>
      <c r="Z643" s="836"/>
      <c r="AA643" s="836"/>
      <c r="AB643" s="836"/>
      <c r="AC643" s="836"/>
      <c r="AD643" s="836"/>
      <c r="AE643" s="836"/>
      <c r="AF643" s="836"/>
      <c r="AG643" s="836"/>
      <c r="AH643" s="836"/>
      <c r="AI643" s="836"/>
      <c r="AJ643" s="836"/>
      <c r="AK643" s="836"/>
      <c r="AL643" s="836"/>
    </row>
    <row r="644">
      <c r="A644" s="1308"/>
      <c r="B644" s="836"/>
      <c r="C644" s="836"/>
      <c r="D644" s="836"/>
      <c r="E644" s="836"/>
      <c r="F644" s="836"/>
      <c r="G644" s="836"/>
      <c r="H644" s="836"/>
      <c r="I644" s="836"/>
      <c r="J644" s="836"/>
      <c r="K644" s="836"/>
      <c r="L644" s="836"/>
      <c r="M644" s="836"/>
      <c r="N644" s="836"/>
      <c r="O644" s="836"/>
      <c r="P644" s="836"/>
      <c r="Q644" s="836"/>
      <c r="R644" s="836"/>
      <c r="S644" s="836"/>
      <c r="T644" s="836"/>
      <c r="U644" s="836"/>
      <c r="V644" s="836"/>
      <c r="W644" s="836"/>
      <c r="X644" s="836"/>
      <c r="Y644" s="836"/>
      <c r="Z644" s="836"/>
      <c r="AA644" s="836"/>
      <c r="AB644" s="836"/>
      <c r="AC644" s="836"/>
      <c r="AD644" s="836"/>
      <c r="AE644" s="836"/>
      <c r="AF644" s="836"/>
      <c r="AG644" s="836"/>
      <c r="AH644" s="836"/>
      <c r="AI644" s="836"/>
      <c r="AJ644" s="836"/>
      <c r="AK644" s="836"/>
      <c r="AL644" s="836"/>
    </row>
    <row r="645">
      <c r="A645" s="1308"/>
      <c r="B645" s="836"/>
      <c r="C645" s="836"/>
      <c r="D645" s="836"/>
      <c r="E645" s="836"/>
      <c r="F645" s="836"/>
      <c r="G645" s="836"/>
      <c r="H645" s="836"/>
      <c r="I645" s="836"/>
      <c r="J645" s="836"/>
      <c r="K645" s="836"/>
      <c r="L645" s="836"/>
      <c r="M645" s="836"/>
      <c r="N645" s="836"/>
      <c r="O645" s="836"/>
      <c r="P645" s="836"/>
      <c r="Q645" s="836"/>
      <c r="R645" s="836"/>
      <c r="S645" s="836"/>
      <c r="T645" s="836"/>
      <c r="U645" s="836"/>
      <c r="V645" s="836"/>
      <c r="W645" s="836"/>
      <c r="X645" s="836"/>
      <c r="Y645" s="836"/>
      <c r="Z645" s="836"/>
      <c r="AA645" s="836"/>
      <c r="AB645" s="836"/>
      <c r="AC645" s="836"/>
      <c r="AD645" s="836"/>
      <c r="AE645" s="836"/>
      <c r="AF645" s="836"/>
      <c r="AG645" s="836"/>
      <c r="AH645" s="836"/>
      <c r="AI645" s="836"/>
      <c r="AJ645" s="836"/>
      <c r="AK645" s="836"/>
      <c r="AL645" s="836"/>
    </row>
    <row r="646">
      <c r="A646" s="1308"/>
      <c r="B646" s="836"/>
      <c r="C646" s="836"/>
      <c r="D646" s="836"/>
      <c r="E646" s="836"/>
      <c r="F646" s="836"/>
      <c r="G646" s="836"/>
      <c r="H646" s="836"/>
      <c r="I646" s="836"/>
      <c r="J646" s="836"/>
      <c r="K646" s="836"/>
      <c r="L646" s="836"/>
      <c r="M646" s="836"/>
      <c r="N646" s="836"/>
      <c r="O646" s="836"/>
      <c r="P646" s="836"/>
      <c r="Q646" s="836"/>
      <c r="R646" s="836"/>
      <c r="S646" s="836"/>
      <c r="T646" s="836"/>
      <c r="U646" s="836"/>
      <c r="V646" s="836"/>
      <c r="W646" s="836"/>
      <c r="X646" s="836"/>
      <c r="Y646" s="836"/>
      <c r="Z646" s="836"/>
      <c r="AA646" s="836"/>
      <c r="AB646" s="836"/>
      <c r="AC646" s="836"/>
      <c r="AD646" s="836"/>
      <c r="AE646" s="836"/>
      <c r="AF646" s="836"/>
      <c r="AG646" s="836"/>
      <c r="AH646" s="836"/>
      <c r="AI646" s="836"/>
      <c r="AJ646" s="836"/>
      <c r="AK646" s="836"/>
      <c r="AL646" s="836"/>
    </row>
    <row r="647">
      <c r="A647" s="1308"/>
      <c r="B647" s="836"/>
      <c r="C647" s="836"/>
      <c r="D647" s="836"/>
      <c r="E647" s="836"/>
      <c r="F647" s="836"/>
      <c r="G647" s="836"/>
      <c r="H647" s="836"/>
      <c r="I647" s="836"/>
      <c r="J647" s="836"/>
      <c r="K647" s="836"/>
      <c r="L647" s="836"/>
      <c r="M647" s="836"/>
      <c r="N647" s="836"/>
      <c r="O647" s="836"/>
      <c r="P647" s="836"/>
      <c r="Q647" s="836"/>
      <c r="R647" s="836"/>
      <c r="S647" s="836"/>
      <c r="T647" s="836"/>
      <c r="U647" s="836"/>
      <c r="V647" s="836"/>
      <c r="W647" s="836"/>
      <c r="X647" s="836"/>
      <c r="Y647" s="836"/>
      <c r="Z647" s="836"/>
      <c r="AA647" s="836"/>
      <c r="AB647" s="836"/>
      <c r="AC647" s="836"/>
      <c r="AD647" s="836"/>
      <c r="AE647" s="836"/>
      <c r="AF647" s="836"/>
      <c r="AG647" s="836"/>
      <c r="AH647" s="836"/>
      <c r="AI647" s="836"/>
      <c r="AJ647" s="836"/>
      <c r="AK647" s="836"/>
      <c r="AL647" s="836"/>
    </row>
    <row r="648">
      <c r="A648" s="1308"/>
      <c r="B648" s="836"/>
      <c r="C648" s="836"/>
      <c r="D648" s="836"/>
      <c r="E648" s="836"/>
      <c r="F648" s="836"/>
      <c r="G648" s="836"/>
      <c r="H648" s="836"/>
      <c r="I648" s="836"/>
      <c r="J648" s="836"/>
      <c r="K648" s="836"/>
      <c r="L648" s="836"/>
      <c r="M648" s="836"/>
      <c r="N648" s="836"/>
      <c r="O648" s="836"/>
      <c r="P648" s="836"/>
      <c r="Q648" s="836"/>
      <c r="R648" s="836"/>
      <c r="S648" s="836"/>
      <c r="T648" s="836"/>
      <c r="U648" s="836"/>
      <c r="V648" s="836"/>
      <c r="W648" s="836"/>
      <c r="X648" s="836"/>
      <c r="Y648" s="836"/>
      <c r="Z648" s="836"/>
      <c r="AA648" s="836"/>
      <c r="AB648" s="836"/>
      <c r="AC648" s="836"/>
      <c r="AD648" s="836"/>
      <c r="AE648" s="836"/>
      <c r="AF648" s="836"/>
      <c r="AG648" s="836"/>
      <c r="AH648" s="836"/>
      <c r="AI648" s="836"/>
      <c r="AJ648" s="836"/>
      <c r="AK648" s="836"/>
      <c r="AL648" s="836"/>
    </row>
    <row r="649">
      <c r="A649" s="1308"/>
      <c r="B649" s="836"/>
      <c r="C649" s="836"/>
      <c r="D649" s="836"/>
      <c r="E649" s="836"/>
      <c r="F649" s="836"/>
      <c r="G649" s="836"/>
      <c r="H649" s="836"/>
      <c r="I649" s="836"/>
      <c r="J649" s="836"/>
      <c r="K649" s="836"/>
      <c r="L649" s="836"/>
      <c r="M649" s="836"/>
      <c r="N649" s="836"/>
      <c r="O649" s="836"/>
      <c r="P649" s="836"/>
      <c r="Q649" s="836"/>
      <c r="R649" s="836"/>
      <c r="S649" s="836"/>
      <c r="T649" s="836"/>
      <c r="U649" s="836"/>
      <c r="V649" s="836"/>
      <c r="W649" s="836"/>
      <c r="X649" s="836"/>
      <c r="Y649" s="836"/>
      <c r="Z649" s="836"/>
      <c r="AA649" s="836"/>
      <c r="AB649" s="836"/>
      <c r="AC649" s="836"/>
      <c r="AD649" s="836"/>
      <c r="AE649" s="836"/>
      <c r="AF649" s="836"/>
      <c r="AG649" s="836"/>
      <c r="AH649" s="836"/>
      <c r="AI649" s="836"/>
      <c r="AJ649" s="836"/>
      <c r="AK649" s="836"/>
      <c r="AL649" s="836"/>
    </row>
    <row r="650">
      <c r="A650" s="1308"/>
      <c r="B650" s="836"/>
      <c r="C650" s="836"/>
      <c r="D650" s="836"/>
      <c r="E650" s="836"/>
      <c r="F650" s="836"/>
      <c r="G650" s="836"/>
      <c r="H650" s="836"/>
      <c r="I650" s="836"/>
      <c r="J650" s="836"/>
      <c r="K650" s="836"/>
      <c r="L650" s="836"/>
      <c r="M650" s="836"/>
      <c r="N650" s="836"/>
      <c r="O650" s="836"/>
      <c r="P650" s="836"/>
      <c r="Q650" s="836"/>
      <c r="R650" s="836"/>
      <c r="S650" s="836"/>
      <c r="T650" s="836"/>
      <c r="U650" s="836"/>
      <c r="V650" s="836"/>
      <c r="W650" s="836"/>
      <c r="X650" s="836"/>
      <c r="Y650" s="836"/>
      <c r="Z650" s="836"/>
      <c r="AA650" s="836"/>
      <c r="AB650" s="836"/>
      <c r="AC650" s="836"/>
      <c r="AD650" s="836"/>
      <c r="AE650" s="836"/>
      <c r="AF650" s="836"/>
      <c r="AG650" s="836"/>
      <c r="AH650" s="836"/>
      <c r="AI650" s="836"/>
      <c r="AJ650" s="836"/>
      <c r="AK650" s="836"/>
      <c r="AL650" s="836"/>
    </row>
    <row r="651">
      <c r="A651" s="1308"/>
      <c r="B651" s="836"/>
      <c r="C651" s="836"/>
      <c r="D651" s="836"/>
      <c r="E651" s="836"/>
      <c r="F651" s="836"/>
      <c r="G651" s="836"/>
      <c r="H651" s="836"/>
      <c r="I651" s="836"/>
      <c r="J651" s="836"/>
      <c r="K651" s="836"/>
      <c r="L651" s="836"/>
      <c r="M651" s="836"/>
      <c r="N651" s="836"/>
      <c r="O651" s="836"/>
      <c r="P651" s="836"/>
      <c r="Q651" s="836"/>
      <c r="R651" s="836"/>
      <c r="S651" s="836"/>
      <c r="T651" s="836"/>
      <c r="U651" s="836"/>
      <c r="V651" s="836"/>
      <c r="W651" s="836"/>
      <c r="X651" s="836"/>
      <c r="Y651" s="836"/>
      <c r="Z651" s="836"/>
      <c r="AA651" s="836"/>
      <c r="AB651" s="836"/>
      <c r="AC651" s="836"/>
      <c r="AD651" s="836"/>
      <c r="AE651" s="836"/>
      <c r="AF651" s="836"/>
      <c r="AG651" s="836"/>
      <c r="AH651" s="836"/>
      <c r="AI651" s="836"/>
      <c r="AJ651" s="836"/>
      <c r="AK651" s="836"/>
      <c r="AL651" s="836"/>
    </row>
    <row r="652">
      <c r="A652" s="1308"/>
      <c r="B652" s="836"/>
      <c r="C652" s="836"/>
      <c r="D652" s="836"/>
      <c r="E652" s="836"/>
      <c r="F652" s="836"/>
      <c r="G652" s="836"/>
      <c r="H652" s="836"/>
      <c r="I652" s="836"/>
      <c r="J652" s="836"/>
      <c r="K652" s="836"/>
      <c r="L652" s="836"/>
      <c r="M652" s="836"/>
      <c r="N652" s="836"/>
      <c r="O652" s="836"/>
      <c r="P652" s="836"/>
      <c r="Q652" s="836"/>
      <c r="R652" s="836"/>
      <c r="S652" s="836"/>
      <c r="T652" s="836"/>
      <c r="U652" s="836"/>
      <c r="V652" s="836"/>
      <c r="W652" s="836"/>
      <c r="X652" s="836"/>
      <c r="Y652" s="836"/>
      <c r="Z652" s="836"/>
      <c r="AA652" s="836"/>
      <c r="AB652" s="836"/>
      <c r="AC652" s="836"/>
      <c r="AD652" s="836"/>
      <c r="AE652" s="836"/>
      <c r="AF652" s="836"/>
      <c r="AG652" s="836"/>
      <c r="AH652" s="836"/>
      <c r="AI652" s="836"/>
      <c r="AJ652" s="836"/>
      <c r="AK652" s="836"/>
      <c r="AL652" s="836"/>
    </row>
    <row r="653">
      <c r="A653" s="1308"/>
      <c r="B653" s="836"/>
      <c r="C653" s="836"/>
      <c r="D653" s="836"/>
      <c r="E653" s="836"/>
      <c r="F653" s="836"/>
      <c r="G653" s="836"/>
      <c r="H653" s="836"/>
      <c r="I653" s="836"/>
      <c r="J653" s="836"/>
      <c r="K653" s="836"/>
      <c r="L653" s="836"/>
      <c r="M653" s="836"/>
      <c r="N653" s="836"/>
      <c r="O653" s="836"/>
      <c r="P653" s="836"/>
      <c r="Q653" s="836"/>
      <c r="R653" s="836"/>
      <c r="S653" s="836"/>
      <c r="T653" s="836"/>
      <c r="U653" s="836"/>
      <c r="V653" s="836"/>
      <c r="W653" s="836"/>
      <c r="X653" s="836"/>
      <c r="Y653" s="836"/>
      <c r="Z653" s="836"/>
      <c r="AA653" s="836"/>
      <c r="AB653" s="836"/>
      <c r="AC653" s="836"/>
      <c r="AD653" s="836"/>
      <c r="AE653" s="836"/>
      <c r="AF653" s="836"/>
      <c r="AG653" s="836"/>
      <c r="AH653" s="836"/>
      <c r="AI653" s="836"/>
      <c r="AJ653" s="836"/>
      <c r="AK653" s="836"/>
      <c r="AL653" s="836"/>
    </row>
    <row r="654">
      <c r="A654" s="1308"/>
      <c r="B654" s="836"/>
      <c r="C654" s="836"/>
      <c r="D654" s="836"/>
      <c r="E654" s="836"/>
      <c r="F654" s="836"/>
      <c r="G654" s="836"/>
      <c r="H654" s="836"/>
      <c r="I654" s="836"/>
      <c r="J654" s="836"/>
      <c r="K654" s="836"/>
      <c r="L654" s="836"/>
      <c r="M654" s="836"/>
      <c r="N654" s="836"/>
      <c r="O654" s="836"/>
      <c r="P654" s="836"/>
      <c r="Q654" s="836"/>
      <c r="R654" s="836"/>
      <c r="S654" s="836"/>
      <c r="T654" s="836"/>
      <c r="U654" s="836"/>
      <c r="V654" s="836"/>
      <c r="W654" s="836"/>
      <c r="X654" s="836"/>
      <c r="Y654" s="836"/>
      <c r="Z654" s="836"/>
      <c r="AA654" s="836"/>
      <c r="AB654" s="836"/>
      <c r="AC654" s="836"/>
      <c r="AD654" s="836"/>
      <c r="AE654" s="836"/>
      <c r="AF654" s="836"/>
      <c r="AG654" s="836"/>
      <c r="AH654" s="836"/>
      <c r="AI654" s="836"/>
      <c r="AJ654" s="836"/>
      <c r="AK654" s="836"/>
      <c r="AL654" s="836"/>
    </row>
    <row r="655">
      <c r="A655" s="1308"/>
      <c r="B655" s="836"/>
      <c r="C655" s="836"/>
      <c r="D655" s="836"/>
      <c r="E655" s="836"/>
      <c r="F655" s="836"/>
      <c r="G655" s="836"/>
      <c r="H655" s="836"/>
      <c r="I655" s="836"/>
      <c r="J655" s="836"/>
      <c r="K655" s="836"/>
      <c r="L655" s="836"/>
      <c r="M655" s="836"/>
      <c r="N655" s="836"/>
      <c r="O655" s="836"/>
      <c r="P655" s="836"/>
      <c r="Q655" s="836"/>
      <c r="R655" s="836"/>
      <c r="S655" s="836"/>
      <c r="T655" s="836"/>
      <c r="U655" s="836"/>
      <c r="V655" s="836"/>
      <c r="W655" s="836"/>
      <c r="X655" s="836"/>
      <c r="Y655" s="836"/>
      <c r="Z655" s="836"/>
      <c r="AA655" s="836"/>
      <c r="AB655" s="836"/>
      <c r="AC655" s="836"/>
      <c r="AD655" s="836"/>
      <c r="AE655" s="836"/>
      <c r="AF655" s="836"/>
      <c r="AG655" s="836"/>
      <c r="AH655" s="836"/>
      <c r="AI655" s="836"/>
      <c r="AJ655" s="836"/>
      <c r="AK655" s="836"/>
      <c r="AL655" s="836"/>
    </row>
    <row r="656">
      <c r="A656" s="1308"/>
      <c r="B656" s="836"/>
      <c r="C656" s="836"/>
      <c r="D656" s="836"/>
      <c r="E656" s="836"/>
      <c r="F656" s="836"/>
      <c r="G656" s="836"/>
      <c r="H656" s="836"/>
      <c r="I656" s="836"/>
      <c r="J656" s="836"/>
      <c r="K656" s="836"/>
      <c r="L656" s="836"/>
      <c r="M656" s="836"/>
      <c r="N656" s="836"/>
      <c r="O656" s="836"/>
      <c r="P656" s="836"/>
      <c r="Q656" s="836"/>
      <c r="R656" s="836"/>
      <c r="S656" s="836"/>
      <c r="T656" s="836"/>
      <c r="U656" s="836"/>
      <c r="V656" s="836"/>
      <c r="W656" s="836"/>
      <c r="X656" s="836"/>
      <c r="Y656" s="836"/>
      <c r="Z656" s="836"/>
      <c r="AA656" s="836"/>
      <c r="AB656" s="836"/>
      <c r="AC656" s="836"/>
      <c r="AD656" s="836"/>
      <c r="AE656" s="836"/>
      <c r="AF656" s="836"/>
      <c r="AG656" s="836"/>
      <c r="AH656" s="836"/>
      <c r="AI656" s="836"/>
      <c r="AJ656" s="836"/>
      <c r="AK656" s="836"/>
      <c r="AL656" s="836"/>
    </row>
    <row r="657">
      <c r="A657" s="1308"/>
      <c r="B657" s="836"/>
      <c r="C657" s="836"/>
      <c r="D657" s="836"/>
      <c r="E657" s="836"/>
      <c r="F657" s="836"/>
      <c r="G657" s="836"/>
      <c r="H657" s="836"/>
      <c r="I657" s="836"/>
      <c r="J657" s="836"/>
      <c r="K657" s="836"/>
      <c r="L657" s="836"/>
      <c r="M657" s="836"/>
      <c r="N657" s="836"/>
      <c r="O657" s="836"/>
      <c r="P657" s="836"/>
      <c r="Q657" s="836"/>
      <c r="R657" s="836"/>
      <c r="S657" s="836"/>
      <c r="T657" s="836"/>
      <c r="U657" s="836"/>
      <c r="V657" s="836"/>
      <c r="W657" s="836"/>
      <c r="X657" s="836"/>
      <c r="Y657" s="836"/>
      <c r="Z657" s="836"/>
      <c r="AA657" s="836"/>
      <c r="AB657" s="836"/>
      <c r="AC657" s="836"/>
      <c r="AD657" s="836"/>
      <c r="AE657" s="836"/>
      <c r="AF657" s="836"/>
      <c r="AG657" s="836"/>
      <c r="AH657" s="836"/>
      <c r="AI657" s="836"/>
      <c r="AJ657" s="836"/>
      <c r="AK657" s="836"/>
      <c r="AL657" s="836"/>
    </row>
    <row r="658">
      <c r="A658" s="1308"/>
      <c r="B658" s="836"/>
      <c r="C658" s="836"/>
      <c r="D658" s="836"/>
      <c r="E658" s="836"/>
      <c r="F658" s="836"/>
      <c r="G658" s="836"/>
      <c r="H658" s="836"/>
      <c r="I658" s="836"/>
      <c r="J658" s="836"/>
      <c r="K658" s="836"/>
      <c r="L658" s="836"/>
      <c r="M658" s="836"/>
      <c r="N658" s="836"/>
      <c r="O658" s="836"/>
      <c r="P658" s="836"/>
      <c r="Q658" s="836"/>
      <c r="R658" s="836"/>
      <c r="S658" s="836"/>
      <c r="T658" s="836"/>
      <c r="U658" s="836"/>
      <c r="V658" s="836"/>
      <c r="W658" s="836"/>
      <c r="X658" s="836"/>
      <c r="Y658" s="836"/>
      <c r="Z658" s="836"/>
      <c r="AA658" s="836"/>
      <c r="AB658" s="836"/>
      <c r="AC658" s="836"/>
      <c r="AD658" s="836"/>
      <c r="AE658" s="836"/>
      <c r="AF658" s="836"/>
      <c r="AG658" s="836"/>
      <c r="AH658" s="836"/>
      <c r="AI658" s="836"/>
      <c r="AJ658" s="836"/>
      <c r="AK658" s="836"/>
      <c r="AL658" s="836"/>
    </row>
    <row r="659">
      <c r="A659" s="1308"/>
      <c r="B659" s="836"/>
      <c r="C659" s="836"/>
      <c r="D659" s="836"/>
      <c r="E659" s="836"/>
      <c r="F659" s="836"/>
      <c r="G659" s="836"/>
      <c r="H659" s="836"/>
      <c r="I659" s="836"/>
      <c r="J659" s="836"/>
      <c r="K659" s="836"/>
      <c r="L659" s="836"/>
      <c r="M659" s="836"/>
      <c r="N659" s="836"/>
      <c r="O659" s="836"/>
      <c r="P659" s="836"/>
      <c r="Q659" s="836"/>
      <c r="R659" s="836"/>
      <c r="S659" s="836"/>
      <c r="T659" s="836"/>
      <c r="U659" s="836"/>
      <c r="V659" s="836"/>
      <c r="W659" s="836"/>
      <c r="X659" s="836"/>
      <c r="Y659" s="836"/>
      <c r="Z659" s="836"/>
      <c r="AA659" s="836"/>
      <c r="AB659" s="836"/>
      <c r="AC659" s="836"/>
      <c r="AD659" s="836"/>
      <c r="AE659" s="836"/>
      <c r="AF659" s="836"/>
      <c r="AG659" s="836"/>
      <c r="AH659" s="836"/>
      <c r="AI659" s="836"/>
      <c r="AJ659" s="836"/>
      <c r="AK659" s="836"/>
      <c r="AL659" s="836"/>
    </row>
    <row r="660">
      <c r="A660" s="1308"/>
      <c r="B660" s="836"/>
      <c r="C660" s="836"/>
      <c r="D660" s="836"/>
      <c r="E660" s="836"/>
      <c r="F660" s="836"/>
      <c r="G660" s="836"/>
      <c r="H660" s="836"/>
      <c r="I660" s="836"/>
      <c r="J660" s="836"/>
      <c r="K660" s="836"/>
      <c r="L660" s="836"/>
      <c r="M660" s="836"/>
      <c r="N660" s="836"/>
      <c r="O660" s="836"/>
      <c r="P660" s="836"/>
      <c r="Q660" s="836"/>
      <c r="R660" s="836"/>
      <c r="S660" s="836"/>
      <c r="T660" s="836"/>
      <c r="U660" s="836"/>
      <c r="V660" s="836"/>
      <c r="W660" s="836"/>
      <c r="X660" s="836"/>
      <c r="Y660" s="836"/>
      <c r="Z660" s="836"/>
      <c r="AA660" s="836"/>
      <c r="AB660" s="836"/>
      <c r="AC660" s="836"/>
      <c r="AD660" s="836"/>
      <c r="AE660" s="836"/>
      <c r="AF660" s="836"/>
      <c r="AG660" s="836"/>
      <c r="AH660" s="836"/>
      <c r="AI660" s="836"/>
      <c r="AJ660" s="836"/>
      <c r="AK660" s="836"/>
      <c r="AL660" s="836"/>
    </row>
    <row r="661">
      <c r="A661" s="1308"/>
      <c r="B661" s="836"/>
      <c r="C661" s="836"/>
      <c r="D661" s="836"/>
      <c r="E661" s="836"/>
      <c r="F661" s="836"/>
      <c r="G661" s="836"/>
      <c r="H661" s="836"/>
      <c r="I661" s="836"/>
      <c r="J661" s="836"/>
      <c r="K661" s="836"/>
      <c r="L661" s="836"/>
      <c r="M661" s="836"/>
      <c r="N661" s="836"/>
      <c r="O661" s="836"/>
      <c r="P661" s="836"/>
      <c r="Q661" s="836"/>
      <c r="R661" s="836"/>
      <c r="S661" s="836"/>
      <c r="T661" s="836"/>
      <c r="U661" s="836"/>
      <c r="V661" s="836"/>
      <c r="W661" s="836"/>
      <c r="X661" s="836"/>
      <c r="Y661" s="836"/>
      <c r="Z661" s="836"/>
      <c r="AA661" s="836"/>
      <c r="AB661" s="836"/>
      <c r="AC661" s="836"/>
      <c r="AD661" s="836"/>
      <c r="AE661" s="836"/>
      <c r="AF661" s="836"/>
      <c r="AG661" s="836"/>
      <c r="AH661" s="836"/>
      <c r="AI661" s="836"/>
      <c r="AJ661" s="836"/>
      <c r="AK661" s="836"/>
      <c r="AL661" s="836"/>
    </row>
    <row r="662">
      <c r="A662" s="1308"/>
      <c r="B662" s="836"/>
      <c r="C662" s="836"/>
      <c r="D662" s="836"/>
      <c r="E662" s="836"/>
      <c r="F662" s="836"/>
      <c r="G662" s="836"/>
      <c r="H662" s="836"/>
      <c r="I662" s="836"/>
      <c r="J662" s="836"/>
      <c r="K662" s="836"/>
      <c r="L662" s="836"/>
      <c r="M662" s="836"/>
      <c r="N662" s="836"/>
      <c r="O662" s="836"/>
      <c r="P662" s="836"/>
      <c r="Q662" s="836"/>
      <c r="R662" s="836"/>
      <c r="S662" s="836"/>
      <c r="T662" s="836"/>
      <c r="U662" s="836"/>
      <c r="V662" s="836"/>
      <c r="W662" s="836"/>
      <c r="X662" s="836"/>
      <c r="Y662" s="836"/>
      <c r="Z662" s="836"/>
      <c r="AA662" s="836"/>
      <c r="AB662" s="836"/>
      <c r="AC662" s="836"/>
      <c r="AD662" s="836"/>
      <c r="AE662" s="836"/>
      <c r="AF662" s="836"/>
      <c r="AG662" s="836"/>
      <c r="AH662" s="836"/>
      <c r="AI662" s="836"/>
      <c r="AJ662" s="836"/>
      <c r="AK662" s="836"/>
      <c r="AL662" s="836"/>
    </row>
    <row r="663">
      <c r="A663" s="1308"/>
      <c r="B663" s="836"/>
      <c r="C663" s="836"/>
      <c r="D663" s="836"/>
      <c r="E663" s="836"/>
      <c r="F663" s="836"/>
      <c r="G663" s="836"/>
      <c r="H663" s="836"/>
      <c r="I663" s="836"/>
      <c r="J663" s="836"/>
      <c r="K663" s="836"/>
      <c r="L663" s="836"/>
      <c r="M663" s="836"/>
      <c r="N663" s="836"/>
      <c r="O663" s="836"/>
      <c r="P663" s="836"/>
      <c r="Q663" s="836"/>
      <c r="R663" s="836"/>
      <c r="S663" s="836"/>
      <c r="T663" s="836"/>
      <c r="U663" s="836"/>
      <c r="V663" s="836"/>
      <c r="W663" s="836"/>
      <c r="X663" s="836"/>
      <c r="Y663" s="836"/>
      <c r="Z663" s="836"/>
      <c r="AA663" s="836"/>
      <c r="AB663" s="836"/>
      <c r="AC663" s="836"/>
      <c r="AD663" s="836"/>
      <c r="AE663" s="836"/>
      <c r="AF663" s="836"/>
      <c r="AG663" s="836"/>
      <c r="AH663" s="836"/>
      <c r="AI663" s="836"/>
      <c r="AJ663" s="836"/>
      <c r="AK663" s="836"/>
      <c r="AL663" s="836"/>
    </row>
    <row r="664">
      <c r="A664" s="1308"/>
      <c r="B664" s="836"/>
      <c r="C664" s="836"/>
      <c r="D664" s="836"/>
      <c r="E664" s="836"/>
      <c r="F664" s="836"/>
      <c r="G664" s="836"/>
      <c r="H664" s="836"/>
      <c r="I664" s="836"/>
      <c r="J664" s="836"/>
      <c r="K664" s="836"/>
      <c r="L664" s="836"/>
      <c r="M664" s="836"/>
      <c r="N664" s="836"/>
      <c r="O664" s="836"/>
      <c r="P664" s="836"/>
      <c r="Q664" s="836"/>
      <c r="R664" s="836"/>
      <c r="S664" s="836"/>
      <c r="T664" s="836"/>
      <c r="U664" s="836"/>
      <c r="V664" s="836"/>
      <c r="W664" s="836"/>
      <c r="X664" s="836"/>
      <c r="Y664" s="836"/>
      <c r="Z664" s="836"/>
      <c r="AA664" s="836"/>
      <c r="AB664" s="836"/>
      <c r="AC664" s="836"/>
      <c r="AD664" s="836"/>
      <c r="AE664" s="836"/>
      <c r="AF664" s="836"/>
      <c r="AG664" s="836"/>
      <c r="AH664" s="836"/>
      <c r="AI664" s="836"/>
      <c r="AJ664" s="836"/>
      <c r="AK664" s="836"/>
      <c r="AL664" s="836"/>
    </row>
    <row r="665">
      <c r="A665" s="1308"/>
      <c r="B665" s="836"/>
      <c r="C665" s="836"/>
      <c r="D665" s="836"/>
      <c r="E665" s="836"/>
      <c r="F665" s="836"/>
      <c r="G665" s="836"/>
      <c r="H665" s="836"/>
      <c r="I665" s="836"/>
      <c r="J665" s="836"/>
      <c r="K665" s="836"/>
      <c r="L665" s="836"/>
      <c r="M665" s="836"/>
      <c r="N665" s="836"/>
      <c r="O665" s="836"/>
      <c r="P665" s="836"/>
      <c r="Q665" s="836"/>
      <c r="R665" s="836"/>
      <c r="S665" s="836"/>
      <c r="T665" s="836"/>
      <c r="U665" s="836"/>
      <c r="V665" s="836"/>
      <c r="W665" s="836"/>
      <c r="X665" s="836"/>
      <c r="Y665" s="836"/>
      <c r="Z665" s="836"/>
      <c r="AA665" s="836"/>
      <c r="AB665" s="836"/>
      <c r="AC665" s="836"/>
      <c r="AD665" s="836"/>
      <c r="AE665" s="836"/>
      <c r="AF665" s="836"/>
      <c r="AG665" s="836"/>
      <c r="AH665" s="836"/>
      <c r="AI665" s="836"/>
      <c r="AJ665" s="836"/>
      <c r="AK665" s="836"/>
      <c r="AL665" s="836"/>
    </row>
    <row r="666">
      <c r="A666" s="1308"/>
      <c r="B666" s="836"/>
      <c r="C666" s="836"/>
      <c r="D666" s="836"/>
      <c r="E666" s="836"/>
      <c r="F666" s="836"/>
      <c r="G666" s="836"/>
      <c r="H666" s="836"/>
      <c r="I666" s="836"/>
      <c r="J666" s="836"/>
      <c r="K666" s="836"/>
      <c r="L666" s="836"/>
      <c r="M666" s="836"/>
      <c r="N666" s="836"/>
      <c r="O666" s="836"/>
      <c r="P666" s="836"/>
      <c r="Q666" s="836"/>
      <c r="R666" s="836"/>
      <c r="S666" s="836"/>
      <c r="T666" s="836"/>
      <c r="U666" s="836"/>
      <c r="V666" s="836"/>
      <c r="W666" s="836"/>
      <c r="X666" s="836"/>
      <c r="Y666" s="836"/>
      <c r="Z666" s="836"/>
      <c r="AA666" s="836"/>
      <c r="AB666" s="836"/>
      <c r="AC666" s="836"/>
      <c r="AD666" s="836"/>
      <c r="AE666" s="836"/>
      <c r="AF666" s="836"/>
      <c r="AG666" s="836"/>
      <c r="AH666" s="836"/>
      <c r="AI666" s="836"/>
      <c r="AJ666" s="836"/>
      <c r="AK666" s="836"/>
      <c r="AL666" s="836"/>
    </row>
    <row r="667">
      <c r="A667" s="1308"/>
      <c r="B667" s="836"/>
      <c r="C667" s="836"/>
      <c r="D667" s="836"/>
      <c r="E667" s="836"/>
      <c r="F667" s="836"/>
      <c r="G667" s="836"/>
      <c r="H667" s="836"/>
      <c r="I667" s="836"/>
      <c r="J667" s="836"/>
      <c r="K667" s="836"/>
      <c r="L667" s="836"/>
      <c r="M667" s="836"/>
      <c r="N667" s="836"/>
      <c r="O667" s="836"/>
      <c r="P667" s="836"/>
      <c r="Q667" s="836"/>
      <c r="R667" s="836"/>
      <c r="S667" s="836"/>
      <c r="T667" s="836"/>
      <c r="U667" s="836"/>
      <c r="V667" s="836"/>
      <c r="W667" s="836"/>
      <c r="X667" s="836"/>
      <c r="Y667" s="836"/>
      <c r="Z667" s="836"/>
      <c r="AA667" s="836"/>
      <c r="AB667" s="836"/>
      <c r="AC667" s="836"/>
      <c r="AD667" s="836"/>
      <c r="AE667" s="836"/>
      <c r="AF667" s="836"/>
      <c r="AG667" s="836"/>
      <c r="AH667" s="836"/>
      <c r="AI667" s="836"/>
      <c r="AJ667" s="836"/>
      <c r="AK667" s="836"/>
      <c r="AL667" s="836"/>
    </row>
    <row r="668">
      <c r="A668" s="1308"/>
      <c r="B668" s="836"/>
      <c r="C668" s="836"/>
      <c r="D668" s="836"/>
      <c r="E668" s="836"/>
      <c r="F668" s="836"/>
      <c r="G668" s="836"/>
      <c r="H668" s="836"/>
      <c r="I668" s="836"/>
      <c r="J668" s="836"/>
      <c r="K668" s="836"/>
      <c r="L668" s="836"/>
      <c r="M668" s="836"/>
      <c r="N668" s="836"/>
      <c r="O668" s="836"/>
      <c r="P668" s="836"/>
      <c r="Q668" s="836"/>
      <c r="R668" s="836"/>
      <c r="S668" s="836"/>
      <c r="T668" s="836"/>
      <c r="U668" s="836"/>
      <c r="V668" s="836"/>
      <c r="W668" s="836"/>
      <c r="X668" s="836"/>
      <c r="Y668" s="836"/>
      <c r="Z668" s="836"/>
      <c r="AA668" s="836"/>
      <c r="AB668" s="836"/>
      <c r="AC668" s="836"/>
      <c r="AD668" s="836"/>
      <c r="AE668" s="836"/>
      <c r="AF668" s="836"/>
      <c r="AG668" s="836"/>
      <c r="AH668" s="836"/>
      <c r="AI668" s="836"/>
      <c r="AJ668" s="836"/>
      <c r="AK668" s="836"/>
      <c r="AL668" s="836"/>
    </row>
    <row r="669">
      <c r="A669" s="1308"/>
      <c r="B669" s="836"/>
      <c r="C669" s="836"/>
      <c r="D669" s="836"/>
      <c r="E669" s="836"/>
      <c r="F669" s="836"/>
      <c r="G669" s="836"/>
      <c r="H669" s="836"/>
      <c r="I669" s="836"/>
      <c r="J669" s="836"/>
      <c r="K669" s="836"/>
      <c r="L669" s="836"/>
      <c r="M669" s="836"/>
      <c r="N669" s="836"/>
      <c r="O669" s="836"/>
      <c r="P669" s="836"/>
      <c r="Q669" s="836"/>
      <c r="R669" s="836"/>
      <c r="S669" s="836"/>
      <c r="T669" s="836"/>
      <c r="U669" s="836"/>
      <c r="V669" s="836"/>
      <c r="W669" s="836"/>
      <c r="X669" s="836"/>
      <c r="Y669" s="836"/>
      <c r="Z669" s="836"/>
      <c r="AA669" s="836"/>
      <c r="AB669" s="836"/>
      <c r="AC669" s="836"/>
      <c r="AD669" s="836"/>
      <c r="AE669" s="836"/>
      <c r="AF669" s="836"/>
      <c r="AG669" s="836"/>
      <c r="AH669" s="836"/>
      <c r="AI669" s="836"/>
      <c r="AJ669" s="836"/>
      <c r="AK669" s="836"/>
      <c r="AL669" s="836"/>
    </row>
    <row r="670">
      <c r="A670" s="1308"/>
      <c r="B670" s="836"/>
      <c r="C670" s="836"/>
      <c r="D670" s="836"/>
      <c r="E670" s="836"/>
      <c r="F670" s="836"/>
      <c r="G670" s="836"/>
      <c r="H670" s="836"/>
      <c r="I670" s="836"/>
      <c r="J670" s="836"/>
      <c r="K670" s="836"/>
      <c r="L670" s="836"/>
      <c r="M670" s="836"/>
      <c r="N670" s="836"/>
      <c r="O670" s="836"/>
      <c r="P670" s="836"/>
      <c r="Q670" s="836"/>
      <c r="R670" s="836"/>
      <c r="S670" s="836"/>
      <c r="T670" s="836"/>
      <c r="U670" s="836"/>
      <c r="V670" s="836"/>
      <c r="W670" s="836"/>
      <c r="X670" s="836"/>
      <c r="Y670" s="836"/>
      <c r="Z670" s="836"/>
      <c r="AA670" s="836"/>
      <c r="AB670" s="836"/>
      <c r="AC670" s="836"/>
      <c r="AD670" s="836"/>
      <c r="AE670" s="836"/>
      <c r="AF670" s="836"/>
      <c r="AG670" s="836"/>
      <c r="AH670" s="836"/>
      <c r="AI670" s="836"/>
      <c r="AJ670" s="836"/>
      <c r="AK670" s="836"/>
      <c r="AL670" s="836"/>
    </row>
    <row r="671">
      <c r="A671" s="1308"/>
      <c r="B671" s="836"/>
      <c r="C671" s="836"/>
      <c r="D671" s="836"/>
      <c r="E671" s="836"/>
      <c r="F671" s="836"/>
      <c r="G671" s="836"/>
      <c r="H671" s="836"/>
      <c r="I671" s="836"/>
      <c r="J671" s="836"/>
      <c r="K671" s="836"/>
      <c r="L671" s="836"/>
      <c r="M671" s="836"/>
      <c r="N671" s="836"/>
      <c r="O671" s="836"/>
      <c r="P671" s="836"/>
      <c r="Q671" s="836"/>
      <c r="R671" s="836"/>
      <c r="S671" s="836"/>
      <c r="T671" s="836"/>
      <c r="U671" s="836"/>
      <c r="V671" s="836"/>
      <c r="W671" s="836"/>
      <c r="X671" s="836"/>
      <c r="Y671" s="836"/>
      <c r="Z671" s="836"/>
      <c r="AA671" s="836"/>
      <c r="AB671" s="836"/>
      <c r="AC671" s="836"/>
      <c r="AD671" s="836"/>
      <c r="AE671" s="836"/>
      <c r="AF671" s="836"/>
      <c r="AG671" s="836"/>
      <c r="AH671" s="836"/>
      <c r="AI671" s="836"/>
      <c r="AJ671" s="836"/>
      <c r="AK671" s="836"/>
      <c r="AL671" s="836"/>
    </row>
    <row r="672">
      <c r="A672" s="1308"/>
      <c r="B672" s="836"/>
      <c r="C672" s="836"/>
      <c r="D672" s="836"/>
      <c r="E672" s="836"/>
      <c r="F672" s="836"/>
      <c r="G672" s="836"/>
      <c r="H672" s="836"/>
      <c r="I672" s="836"/>
      <c r="J672" s="836"/>
      <c r="K672" s="836"/>
      <c r="L672" s="836"/>
      <c r="M672" s="836"/>
      <c r="N672" s="836"/>
      <c r="O672" s="836"/>
      <c r="P672" s="836"/>
      <c r="Q672" s="836"/>
      <c r="R672" s="836"/>
      <c r="S672" s="836"/>
      <c r="T672" s="836"/>
      <c r="U672" s="836"/>
      <c r="V672" s="836"/>
      <c r="W672" s="836"/>
      <c r="X672" s="836"/>
      <c r="Y672" s="836"/>
      <c r="Z672" s="836"/>
      <c r="AA672" s="836"/>
      <c r="AB672" s="836"/>
      <c r="AC672" s="836"/>
      <c r="AD672" s="836"/>
      <c r="AE672" s="836"/>
      <c r="AF672" s="836"/>
      <c r="AG672" s="836"/>
      <c r="AH672" s="836"/>
      <c r="AI672" s="836"/>
      <c r="AJ672" s="836"/>
      <c r="AK672" s="836"/>
      <c r="AL672" s="836"/>
    </row>
    <row r="673">
      <c r="A673" s="1308"/>
      <c r="B673" s="836"/>
      <c r="C673" s="836"/>
      <c r="D673" s="836"/>
      <c r="E673" s="836"/>
      <c r="F673" s="836"/>
      <c r="G673" s="836"/>
      <c r="H673" s="836"/>
      <c r="I673" s="836"/>
      <c r="J673" s="836"/>
      <c r="K673" s="836"/>
      <c r="L673" s="836"/>
      <c r="M673" s="836"/>
      <c r="N673" s="836"/>
      <c r="O673" s="836"/>
      <c r="P673" s="836"/>
      <c r="Q673" s="836"/>
      <c r="R673" s="836"/>
      <c r="S673" s="836"/>
      <c r="T673" s="836"/>
      <c r="U673" s="836"/>
      <c r="V673" s="836"/>
      <c r="W673" s="836"/>
      <c r="X673" s="836"/>
      <c r="Y673" s="836"/>
      <c r="Z673" s="836"/>
      <c r="AA673" s="836"/>
      <c r="AB673" s="836"/>
      <c r="AC673" s="836"/>
      <c r="AD673" s="836"/>
      <c r="AE673" s="836"/>
      <c r="AF673" s="836"/>
      <c r="AG673" s="836"/>
      <c r="AH673" s="836"/>
      <c r="AI673" s="836"/>
      <c r="AJ673" s="836"/>
      <c r="AK673" s="836"/>
      <c r="AL673" s="836"/>
    </row>
    <row r="674">
      <c r="A674" s="1308"/>
      <c r="B674" s="836"/>
      <c r="C674" s="836"/>
      <c r="D674" s="836"/>
      <c r="E674" s="836"/>
      <c r="F674" s="836"/>
      <c r="G674" s="836"/>
      <c r="H674" s="836"/>
      <c r="I674" s="836"/>
      <c r="J674" s="836"/>
      <c r="K674" s="836"/>
      <c r="L674" s="836"/>
      <c r="M674" s="836"/>
      <c r="N674" s="836"/>
      <c r="O674" s="836"/>
      <c r="P674" s="836"/>
      <c r="Q674" s="836"/>
      <c r="R674" s="836"/>
      <c r="S674" s="836"/>
      <c r="T674" s="836"/>
      <c r="U674" s="836"/>
      <c r="V674" s="836"/>
      <c r="W674" s="836"/>
      <c r="X674" s="836"/>
      <c r="Y674" s="836"/>
      <c r="Z674" s="836"/>
      <c r="AA674" s="836"/>
      <c r="AB674" s="836"/>
      <c r="AC674" s="836"/>
      <c r="AD674" s="836"/>
      <c r="AE674" s="836"/>
      <c r="AF674" s="836"/>
      <c r="AG674" s="836"/>
      <c r="AH674" s="836"/>
      <c r="AI674" s="836"/>
      <c r="AJ674" s="836"/>
      <c r="AK674" s="836"/>
      <c r="AL674" s="836"/>
    </row>
    <row r="675">
      <c r="A675" s="1308"/>
      <c r="B675" s="836"/>
      <c r="C675" s="836"/>
      <c r="D675" s="836"/>
      <c r="E675" s="836"/>
      <c r="F675" s="836"/>
      <c r="G675" s="836"/>
      <c r="H675" s="836"/>
      <c r="I675" s="836"/>
      <c r="J675" s="836"/>
      <c r="K675" s="836"/>
      <c r="L675" s="836"/>
      <c r="M675" s="836"/>
      <c r="N675" s="836"/>
      <c r="O675" s="836"/>
      <c r="P675" s="836"/>
      <c r="Q675" s="836"/>
      <c r="R675" s="836"/>
      <c r="S675" s="836"/>
      <c r="T675" s="836"/>
      <c r="U675" s="836"/>
      <c r="V675" s="836"/>
      <c r="W675" s="836"/>
      <c r="X675" s="836"/>
      <c r="Y675" s="836"/>
      <c r="Z675" s="836"/>
      <c r="AA675" s="836"/>
      <c r="AB675" s="836"/>
      <c r="AC675" s="836"/>
      <c r="AD675" s="836"/>
      <c r="AE675" s="836"/>
      <c r="AF675" s="836"/>
      <c r="AG675" s="836"/>
      <c r="AH675" s="836"/>
      <c r="AI675" s="836"/>
      <c r="AJ675" s="836"/>
      <c r="AK675" s="836"/>
      <c r="AL675" s="836"/>
    </row>
    <row r="676">
      <c r="A676" s="1308"/>
      <c r="B676" s="836"/>
      <c r="C676" s="836"/>
      <c r="D676" s="836"/>
      <c r="E676" s="836"/>
      <c r="F676" s="836"/>
      <c r="G676" s="836"/>
      <c r="H676" s="836"/>
      <c r="I676" s="836"/>
      <c r="J676" s="836"/>
      <c r="K676" s="836"/>
      <c r="L676" s="836"/>
      <c r="M676" s="836"/>
      <c r="N676" s="836"/>
      <c r="O676" s="836"/>
      <c r="P676" s="836"/>
      <c r="Q676" s="836"/>
      <c r="R676" s="836"/>
      <c r="S676" s="836"/>
      <c r="T676" s="836"/>
      <c r="U676" s="836"/>
      <c r="V676" s="836"/>
      <c r="W676" s="836"/>
      <c r="X676" s="836"/>
      <c r="Y676" s="836"/>
      <c r="Z676" s="836"/>
      <c r="AA676" s="836"/>
      <c r="AB676" s="836"/>
      <c r="AC676" s="836"/>
      <c r="AD676" s="836"/>
      <c r="AE676" s="836"/>
      <c r="AF676" s="836"/>
      <c r="AG676" s="836"/>
      <c r="AH676" s="836"/>
      <c r="AI676" s="836"/>
      <c r="AJ676" s="836"/>
      <c r="AK676" s="836"/>
      <c r="AL676" s="836"/>
    </row>
    <row r="677">
      <c r="A677" s="1308"/>
      <c r="B677" s="836"/>
      <c r="C677" s="836"/>
      <c r="D677" s="836"/>
      <c r="E677" s="836"/>
      <c r="F677" s="836"/>
      <c r="G677" s="836"/>
      <c r="H677" s="836"/>
      <c r="I677" s="836"/>
      <c r="J677" s="836"/>
      <c r="K677" s="836"/>
      <c r="L677" s="836"/>
      <c r="M677" s="836"/>
      <c r="N677" s="836"/>
      <c r="O677" s="836"/>
      <c r="P677" s="836"/>
      <c r="Q677" s="836"/>
      <c r="R677" s="836"/>
      <c r="S677" s="836"/>
      <c r="T677" s="836"/>
      <c r="U677" s="836"/>
      <c r="V677" s="836"/>
      <c r="W677" s="836"/>
      <c r="X677" s="836"/>
      <c r="Y677" s="836"/>
      <c r="Z677" s="836"/>
      <c r="AA677" s="836"/>
      <c r="AB677" s="836"/>
      <c r="AC677" s="836"/>
      <c r="AD677" s="836"/>
      <c r="AE677" s="836"/>
      <c r="AF677" s="836"/>
      <c r="AG677" s="836"/>
      <c r="AH677" s="836"/>
      <c r="AI677" s="836"/>
      <c r="AJ677" s="836"/>
      <c r="AK677" s="836"/>
      <c r="AL677" s="836"/>
    </row>
    <row r="678">
      <c r="A678" s="1308"/>
      <c r="B678" s="836"/>
      <c r="C678" s="836"/>
      <c r="D678" s="836"/>
      <c r="E678" s="836"/>
      <c r="F678" s="836"/>
      <c r="G678" s="836"/>
      <c r="H678" s="836"/>
      <c r="I678" s="836"/>
      <c r="J678" s="836"/>
      <c r="K678" s="836"/>
      <c r="L678" s="836"/>
      <c r="M678" s="836"/>
      <c r="N678" s="836"/>
      <c r="O678" s="836"/>
      <c r="P678" s="836"/>
      <c r="Q678" s="836"/>
      <c r="R678" s="836"/>
      <c r="S678" s="836"/>
      <c r="T678" s="836"/>
      <c r="U678" s="836"/>
      <c r="V678" s="836"/>
      <c r="W678" s="836"/>
      <c r="X678" s="836"/>
      <c r="Y678" s="836"/>
      <c r="Z678" s="836"/>
      <c r="AA678" s="836"/>
      <c r="AB678" s="836"/>
      <c r="AC678" s="836"/>
      <c r="AD678" s="836"/>
      <c r="AE678" s="836"/>
      <c r="AF678" s="836"/>
      <c r="AG678" s="836"/>
      <c r="AH678" s="836"/>
      <c r="AI678" s="836"/>
      <c r="AJ678" s="836"/>
      <c r="AK678" s="836"/>
      <c r="AL678" s="836"/>
    </row>
    <row r="679">
      <c r="A679" s="1308"/>
      <c r="B679" s="836"/>
      <c r="C679" s="836"/>
      <c r="D679" s="836"/>
      <c r="E679" s="836"/>
      <c r="F679" s="836"/>
      <c r="G679" s="836"/>
      <c r="H679" s="836"/>
      <c r="I679" s="836"/>
      <c r="J679" s="836"/>
      <c r="K679" s="836"/>
      <c r="L679" s="836"/>
      <c r="M679" s="836"/>
      <c r="N679" s="836"/>
      <c r="O679" s="836"/>
      <c r="P679" s="836"/>
      <c r="Q679" s="836"/>
      <c r="R679" s="836"/>
      <c r="S679" s="836"/>
      <c r="T679" s="836"/>
      <c r="U679" s="836"/>
      <c r="V679" s="836"/>
      <c r="W679" s="836"/>
      <c r="X679" s="836"/>
      <c r="Y679" s="836"/>
      <c r="Z679" s="836"/>
      <c r="AA679" s="836"/>
      <c r="AB679" s="836"/>
      <c r="AC679" s="836"/>
      <c r="AD679" s="836"/>
      <c r="AE679" s="836"/>
      <c r="AF679" s="836"/>
      <c r="AG679" s="836"/>
      <c r="AH679" s="836"/>
      <c r="AI679" s="836"/>
      <c r="AJ679" s="836"/>
      <c r="AK679" s="836"/>
      <c r="AL679" s="836"/>
    </row>
    <row r="680">
      <c r="A680" s="1308"/>
      <c r="B680" s="836"/>
      <c r="C680" s="836"/>
      <c r="D680" s="836"/>
      <c r="E680" s="836"/>
      <c r="F680" s="836"/>
      <c r="G680" s="836"/>
      <c r="H680" s="836"/>
      <c r="I680" s="836"/>
      <c r="J680" s="836"/>
      <c r="K680" s="836"/>
      <c r="L680" s="836"/>
      <c r="M680" s="836"/>
      <c r="N680" s="836"/>
      <c r="O680" s="836"/>
      <c r="P680" s="836"/>
      <c r="Q680" s="836"/>
      <c r="R680" s="836"/>
      <c r="S680" s="836"/>
      <c r="T680" s="836"/>
      <c r="U680" s="836"/>
      <c r="V680" s="836"/>
      <c r="W680" s="836"/>
      <c r="X680" s="836"/>
      <c r="Y680" s="836"/>
      <c r="Z680" s="836"/>
      <c r="AA680" s="836"/>
      <c r="AB680" s="836"/>
      <c r="AC680" s="836"/>
      <c r="AD680" s="836"/>
      <c r="AE680" s="836"/>
      <c r="AF680" s="836"/>
      <c r="AG680" s="836"/>
      <c r="AH680" s="836"/>
      <c r="AI680" s="836"/>
      <c r="AJ680" s="836"/>
      <c r="AK680" s="836"/>
      <c r="AL680" s="836"/>
    </row>
    <row r="681">
      <c r="A681" s="1308"/>
      <c r="B681" s="836"/>
      <c r="C681" s="836"/>
      <c r="D681" s="836"/>
      <c r="E681" s="836"/>
      <c r="F681" s="836"/>
      <c r="G681" s="836"/>
      <c r="H681" s="836"/>
      <c r="I681" s="836"/>
      <c r="J681" s="836"/>
      <c r="K681" s="836"/>
      <c r="L681" s="836"/>
      <c r="M681" s="836"/>
      <c r="N681" s="836"/>
      <c r="O681" s="836"/>
      <c r="P681" s="836"/>
      <c r="Q681" s="836"/>
      <c r="R681" s="836"/>
      <c r="S681" s="836"/>
      <c r="T681" s="836"/>
      <c r="U681" s="836"/>
      <c r="V681" s="836"/>
      <c r="W681" s="836"/>
      <c r="X681" s="836"/>
      <c r="Y681" s="836"/>
      <c r="Z681" s="836"/>
      <c r="AA681" s="836"/>
      <c r="AB681" s="836"/>
      <c r="AC681" s="836"/>
      <c r="AD681" s="836"/>
      <c r="AE681" s="836"/>
      <c r="AF681" s="836"/>
      <c r="AG681" s="836"/>
      <c r="AH681" s="836"/>
      <c r="AI681" s="836"/>
      <c r="AJ681" s="836"/>
      <c r="AK681" s="836"/>
      <c r="AL681" s="836"/>
    </row>
    <row r="682">
      <c r="A682" s="1308"/>
      <c r="B682" s="836"/>
      <c r="C682" s="836"/>
      <c r="D682" s="836"/>
      <c r="E682" s="836"/>
      <c r="F682" s="836"/>
      <c r="G682" s="836"/>
      <c r="H682" s="836"/>
      <c r="I682" s="836"/>
      <c r="J682" s="836"/>
      <c r="K682" s="836"/>
      <c r="L682" s="836"/>
      <c r="M682" s="836"/>
      <c r="N682" s="836"/>
      <c r="O682" s="836"/>
      <c r="P682" s="836"/>
      <c r="Q682" s="836"/>
      <c r="R682" s="836"/>
      <c r="S682" s="836"/>
      <c r="T682" s="836"/>
      <c r="U682" s="836"/>
      <c r="V682" s="836"/>
      <c r="W682" s="836"/>
      <c r="X682" s="836"/>
      <c r="Y682" s="836"/>
      <c r="Z682" s="836"/>
      <c r="AA682" s="836"/>
      <c r="AB682" s="836"/>
      <c r="AC682" s="836"/>
      <c r="AD682" s="836"/>
      <c r="AE682" s="836"/>
      <c r="AF682" s="836"/>
      <c r="AG682" s="836"/>
      <c r="AH682" s="836"/>
      <c r="AI682" s="836"/>
      <c r="AJ682" s="836"/>
      <c r="AK682" s="836"/>
      <c r="AL682" s="836"/>
    </row>
    <row r="683">
      <c r="A683" s="1308"/>
      <c r="B683" s="836"/>
      <c r="C683" s="836"/>
      <c r="D683" s="836"/>
      <c r="E683" s="836"/>
      <c r="F683" s="836"/>
      <c r="G683" s="836"/>
      <c r="H683" s="836"/>
      <c r="I683" s="836"/>
      <c r="J683" s="836"/>
      <c r="K683" s="836"/>
      <c r="L683" s="836"/>
      <c r="M683" s="836"/>
      <c r="N683" s="836"/>
      <c r="O683" s="836"/>
      <c r="P683" s="836"/>
      <c r="Q683" s="836"/>
      <c r="R683" s="836"/>
      <c r="S683" s="836"/>
      <c r="T683" s="836"/>
      <c r="U683" s="836"/>
      <c r="V683" s="836"/>
      <c r="W683" s="836"/>
      <c r="X683" s="836"/>
      <c r="Y683" s="836"/>
      <c r="Z683" s="836"/>
      <c r="AA683" s="836"/>
      <c r="AB683" s="836"/>
      <c r="AC683" s="836"/>
      <c r="AD683" s="836"/>
      <c r="AE683" s="836"/>
      <c r="AF683" s="836"/>
      <c r="AG683" s="836"/>
      <c r="AH683" s="836"/>
      <c r="AI683" s="836"/>
      <c r="AJ683" s="836"/>
      <c r="AK683" s="836"/>
      <c r="AL683" s="836"/>
    </row>
    <row r="684">
      <c r="A684" s="1308"/>
      <c r="B684" s="836"/>
      <c r="C684" s="836"/>
      <c r="D684" s="836"/>
      <c r="E684" s="836"/>
      <c r="F684" s="836"/>
      <c r="G684" s="836"/>
      <c r="H684" s="836"/>
      <c r="I684" s="836"/>
      <c r="J684" s="836"/>
      <c r="K684" s="836"/>
      <c r="L684" s="836"/>
      <c r="M684" s="836"/>
      <c r="N684" s="836"/>
      <c r="O684" s="836"/>
      <c r="P684" s="836"/>
      <c r="Q684" s="836"/>
      <c r="R684" s="836"/>
      <c r="S684" s="836"/>
      <c r="T684" s="836"/>
      <c r="U684" s="836"/>
      <c r="V684" s="836"/>
      <c r="W684" s="836"/>
      <c r="X684" s="836"/>
      <c r="Y684" s="836"/>
      <c r="Z684" s="836"/>
      <c r="AA684" s="836"/>
      <c r="AB684" s="836"/>
      <c r="AC684" s="836"/>
      <c r="AD684" s="836"/>
      <c r="AE684" s="836"/>
      <c r="AF684" s="836"/>
      <c r="AG684" s="836"/>
      <c r="AH684" s="836"/>
      <c r="AI684" s="836"/>
      <c r="AJ684" s="836"/>
      <c r="AK684" s="836"/>
      <c r="AL684" s="836"/>
    </row>
    <row r="685">
      <c r="A685" s="1308"/>
      <c r="B685" s="836"/>
      <c r="C685" s="836"/>
      <c r="D685" s="836"/>
      <c r="E685" s="836"/>
      <c r="F685" s="836"/>
      <c r="G685" s="836"/>
      <c r="H685" s="836"/>
      <c r="I685" s="836"/>
      <c r="J685" s="836"/>
      <c r="K685" s="836"/>
      <c r="L685" s="836"/>
      <c r="M685" s="836"/>
      <c r="N685" s="836"/>
      <c r="O685" s="836"/>
      <c r="P685" s="836"/>
      <c r="Q685" s="836"/>
      <c r="R685" s="836"/>
      <c r="S685" s="836"/>
      <c r="T685" s="836"/>
      <c r="U685" s="836"/>
      <c r="V685" s="836"/>
      <c r="W685" s="836"/>
      <c r="X685" s="836"/>
      <c r="Y685" s="836"/>
      <c r="Z685" s="836"/>
      <c r="AA685" s="836"/>
      <c r="AB685" s="836"/>
      <c r="AC685" s="836"/>
      <c r="AD685" s="836"/>
      <c r="AE685" s="836"/>
      <c r="AF685" s="836"/>
      <c r="AG685" s="836"/>
      <c r="AH685" s="836"/>
      <c r="AI685" s="836"/>
      <c r="AJ685" s="836"/>
      <c r="AK685" s="836"/>
      <c r="AL685" s="836"/>
    </row>
    <row r="686">
      <c r="A686" s="1308"/>
      <c r="B686" s="836"/>
      <c r="C686" s="836"/>
      <c r="D686" s="836"/>
      <c r="E686" s="836"/>
      <c r="F686" s="836"/>
      <c r="G686" s="836"/>
      <c r="H686" s="836"/>
      <c r="I686" s="836"/>
      <c r="J686" s="836"/>
      <c r="K686" s="836"/>
      <c r="L686" s="836"/>
      <c r="M686" s="836"/>
      <c r="N686" s="836"/>
      <c r="O686" s="836"/>
      <c r="P686" s="836"/>
      <c r="Q686" s="836"/>
      <c r="R686" s="836"/>
      <c r="S686" s="836"/>
      <c r="T686" s="836"/>
      <c r="U686" s="836"/>
      <c r="V686" s="836"/>
      <c r="W686" s="836"/>
      <c r="X686" s="836"/>
      <c r="Y686" s="836"/>
      <c r="Z686" s="836"/>
      <c r="AA686" s="836"/>
      <c r="AB686" s="836"/>
      <c r="AC686" s="836"/>
      <c r="AD686" s="836"/>
      <c r="AE686" s="836"/>
      <c r="AF686" s="836"/>
      <c r="AG686" s="836"/>
      <c r="AH686" s="836"/>
      <c r="AI686" s="836"/>
      <c r="AJ686" s="836"/>
      <c r="AK686" s="836"/>
      <c r="AL686" s="836"/>
    </row>
    <row r="687">
      <c r="A687" s="1308"/>
      <c r="B687" s="836"/>
      <c r="C687" s="836"/>
      <c r="D687" s="836"/>
      <c r="E687" s="836"/>
      <c r="F687" s="836"/>
      <c r="G687" s="836"/>
      <c r="H687" s="836"/>
      <c r="I687" s="836"/>
      <c r="J687" s="836"/>
      <c r="K687" s="836"/>
      <c r="L687" s="836"/>
      <c r="M687" s="836"/>
      <c r="N687" s="836"/>
      <c r="O687" s="836"/>
      <c r="P687" s="836"/>
      <c r="Q687" s="836"/>
      <c r="R687" s="836"/>
      <c r="S687" s="836"/>
      <c r="T687" s="836"/>
      <c r="U687" s="836"/>
      <c r="V687" s="836"/>
      <c r="W687" s="836"/>
      <c r="X687" s="836"/>
      <c r="Y687" s="836"/>
      <c r="Z687" s="836"/>
      <c r="AA687" s="836"/>
      <c r="AB687" s="836"/>
      <c r="AC687" s="836"/>
      <c r="AD687" s="836"/>
      <c r="AE687" s="836"/>
      <c r="AF687" s="836"/>
      <c r="AG687" s="836"/>
      <c r="AH687" s="836"/>
      <c r="AI687" s="836"/>
      <c r="AJ687" s="836"/>
      <c r="AK687" s="836"/>
      <c r="AL687" s="836"/>
    </row>
    <row r="688">
      <c r="A688" s="1308"/>
      <c r="B688" s="836"/>
      <c r="C688" s="836"/>
      <c r="D688" s="836"/>
      <c r="E688" s="836"/>
      <c r="F688" s="836"/>
      <c r="G688" s="836"/>
      <c r="H688" s="836"/>
      <c r="I688" s="836"/>
      <c r="J688" s="836"/>
      <c r="K688" s="836"/>
      <c r="L688" s="836"/>
      <c r="M688" s="836"/>
      <c r="N688" s="836"/>
      <c r="O688" s="836"/>
      <c r="P688" s="836"/>
      <c r="Q688" s="836"/>
      <c r="R688" s="836"/>
      <c r="S688" s="836"/>
      <c r="T688" s="836"/>
      <c r="U688" s="836"/>
      <c r="V688" s="836"/>
      <c r="W688" s="836"/>
      <c r="X688" s="836"/>
      <c r="Y688" s="836"/>
      <c r="Z688" s="836"/>
      <c r="AA688" s="836"/>
      <c r="AB688" s="836"/>
      <c r="AC688" s="836"/>
      <c r="AD688" s="836"/>
      <c r="AE688" s="836"/>
      <c r="AF688" s="836"/>
      <c r="AG688" s="836"/>
      <c r="AH688" s="836"/>
      <c r="AI688" s="836"/>
      <c r="AJ688" s="836"/>
      <c r="AK688" s="836"/>
      <c r="AL688" s="836"/>
    </row>
    <row r="689">
      <c r="A689" s="1308"/>
      <c r="B689" s="836"/>
      <c r="C689" s="836"/>
      <c r="D689" s="836"/>
      <c r="E689" s="836"/>
      <c r="F689" s="836"/>
      <c r="G689" s="836"/>
      <c r="H689" s="836"/>
      <c r="I689" s="836"/>
      <c r="J689" s="836"/>
      <c r="K689" s="836"/>
      <c r="L689" s="836"/>
      <c r="M689" s="836"/>
      <c r="N689" s="836"/>
      <c r="O689" s="836"/>
      <c r="P689" s="836"/>
      <c r="Q689" s="836"/>
      <c r="R689" s="836"/>
      <c r="S689" s="836"/>
      <c r="T689" s="836"/>
      <c r="U689" s="836"/>
      <c r="V689" s="836"/>
      <c r="W689" s="836"/>
      <c r="X689" s="836"/>
      <c r="Y689" s="836"/>
      <c r="Z689" s="836"/>
      <c r="AA689" s="836"/>
      <c r="AB689" s="836"/>
      <c r="AC689" s="836"/>
      <c r="AD689" s="836"/>
      <c r="AE689" s="836"/>
      <c r="AF689" s="836"/>
      <c r="AG689" s="836"/>
      <c r="AH689" s="836"/>
      <c r="AI689" s="836"/>
      <c r="AJ689" s="836"/>
      <c r="AK689" s="836"/>
      <c r="AL689" s="836"/>
    </row>
    <row r="690">
      <c r="A690" s="1308"/>
      <c r="B690" s="836"/>
      <c r="C690" s="836"/>
      <c r="D690" s="836"/>
      <c r="E690" s="836"/>
      <c r="F690" s="836"/>
      <c r="G690" s="836"/>
      <c r="H690" s="836"/>
      <c r="I690" s="836"/>
      <c r="J690" s="836"/>
      <c r="K690" s="836"/>
      <c r="L690" s="836"/>
      <c r="M690" s="836"/>
      <c r="N690" s="836"/>
      <c r="O690" s="836"/>
      <c r="P690" s="836"/>
      <c r="Q690" s="836"/>
      <c r="R690" s="836"/>
      <c r="S690" s="836"/>
      <c r="T690" s="836"/>
      <c r="U690" s="836"/>
      <c r="V690" s="836"/>
      <c r="W690" s="836"/>
      <c r="X690" s="836"/>
      <c r="Y690" s="836"/>
      <c r="Z690" s="836"/>
      <c r="AA690" s="836"/>
      <c r="AB690" s="836"/>
      <c r="AC690" s="836"/>
      <c r="AD690" s="836"/>
      <c r="AE690" s="836"/>
      <c r="AF690" s="836"/>
      <c r="AG690" s="836"/>
      <c r="AH690" s="836"/>
      <c r="AI690" s="836"/>
      <c r="AJ690" s="836"/>
      <c r="AK690" s="836"/>
      <c r="AL690" s="836"/>
    </row>
    <row r="691">
      <c r="A691" s="1308"/>
      <c r="B691" s="836"/>
      <c r="C691" s="836"/>
      <c r="D691" s="836"/>
      <c r="E691" s="836"/>
      <c r="F691" s="836"/>
      <c r="G691" s="836"/>
      <c r="H691" s="836"/>
      <c r="I691" s="836"/>
      <c r="J691" s="836"/>
      <c r="K691" s="836"/>
      <c r="L691" s="836"/>
      <c r="M691" s="836"/>
      <c r="N691" s="836"/>
      <c r="O691" s="836"/>
      <c r="P691" s="836"/>
      <c r="Q691" s="836"/>
      <c r="R691" s="836"/>
      <c r="S691" s="836"/>
      <c r="T691" s="836"/>
      <c r="U691" s="836"/>
      <c r="V691" s="836"/>
      <c r="W691" s="836"/>
      <c r="X691" s="836"/>
      <c r="Y691" s="836"/>
      <c r="Z691" s="836"/>
      <c r="AA691" s="836"/>
      <c r="AB691" s="836"/>
      <c r="AC691" s="836"/>
      <c r="AD691" s="836"/>
      <c r="AE691" s="836"/>
      <c r="AF691" s="836"/>
      <c r="AG691" s="836"/>
      <c r="AH691" s="836"/>
      <c r="AI691" s="836"/>
      <c r="AJ691" s="836"/>
      <c r="AK691" s="836"/>
      <c r="AL691" s="836"/>
    </row>
    <row r="692">
      <c r="A692" s="1308"/>
      <c r="B692" s="836"/>
      <c r="C692" s="836"/>
      <c r="D692" s="836"/>
      <c r="E692" s="836"/>
      <c r="F692" s="836"/>
      <c r="G692" s="836"/>
      <c r="H692" s="836"/>
      <c r="I692" s="836"/>
      <c r="J692" s="836"/>
      <c r="K692" s="836"/>
      <c r="L692" s="836"/>
      <c r="M692" s="836"/>
      <c r="N692" s="836"/>
      <c r="O692" s="836"/>
      <c r="P692" s="836"/>
      <c r="Q692" s="836"/>
      <c r="R692" s="836"/>
      <c r="S692" s="836"/>
      <c r="T692" s="836"/>
      <c r="U692" s="836"/>
      <c r="V692" s="836"/>
      <c r="W692" s="836"/>
      <c r="X692" s="836"/>
      <c r="Y692" s="836"/>
      <c r="Z692" s="836"/>
      <c r="AA692" s="836"/>
      <c r="AB692" s="836"/>
      <c r="AC692" s="836"/>
      <c r="AD692" s="836"/>
      <c r="AE692" s="836"/>
      <c r="AF692" s="836"/>
      <c r="AG692" s="836"/>
      <c r="AH692" s="836"/>
      <c r="AI692" s="836"/>
      <c r="AJ692" s="836"/>
      <c r="AK692" s="836"/>
      <c r="AL692" s="836"/>
    </row>
    <row r="693">
      <c r="A693" s="1308"/>
      <c r="B693" s="836"/>
      <c r="C693" s="836"/>
      <c r="D693" s="836"/>
      <c r="E693" s="836"/>
      <c r="F693" s="836"/>
      <c r="G693" s="836"/>
      <c r="H693" s="836"/>
      <c r="I693" s="836"/>
      <c r="J693" s="836"/>
      <c r="K693" s="836"/>
      <c r="L693" s="836"/>
      <c r="M693" s="836"/>
      <c r="N693" s="836"/>
      <c r="O693" s="836"/>
      <c r="P693" s="836"/>
      <c r="Q693" s="836"/>
      <c r="R693" s="836"/>
      <c r="S693" s="836"/>
      <c r="T693" s="836"/>
      <c r="U693" s="836"/>
      <c r="V693" s="836"/>
      <c r="W693" s="836"/>
      <c r="X693" s="836"/>
      <c r="Y693" s="836"/>
      <c r="Z693" s="836"/>
      <c r="AA693" s="836"/>
      <c r="AB693" s="836"/>
      <c r="AC693" s="836"/>
      <c r="AD693" s="836"/>
      <c r="AE693" s="836"/>
      <c r="AF693" s="836"/>
      <c r="AG693" s="836"/>
      <c r="AH693" s="836"/>
      <c r="AI693" s="836"/>
      <c r="AJ693" s="836"/>
      <c r="AK693" s="836"/>
      <c r="AL693" s="836"/>
    </row>
    <row r="694">
      <c r="A694" s="1308"/>
      <c r="B694" s="836"/>
      <c r="C694" s="836"/>
      <c r="D694" s="836"/>
      <c r="E694" s="836"/>
      <c r="F694" s="836"/>
      <c r="G694" s="836"/>
      <c r="H694" s="836"/>
      <c r="I694" s="836"/>
      <c r="J694" s="836"/>
      <c r="K694" s="836"/>
      <c r="L694" s="836"/>
      <c r="M694" s="836"/>
      <c r="N694" s="836"/>
      <c r="O694" s="836"/>
      <c r="P694" s="836"/>
      <c r="Q694" s="836"/>
      <c r="R694" s="836"/>
      <c r="S694" s="836"/>
      <c r="T694" s="836"/>
      <c r="U694" s="836"/>
      <c r="V694" s="836"/>
      <c r="W694" s="836"/>
      <c r="X694" s="836"/>
      <c r="Y694" s="836"/>
      <c r="Z694" s="836"/>
      <c r="AA694" s="836"/>
      <c r="AB694" s="836"/>
      <c r="AC694" s="836"/>
      <c r="AD694" s="836"/>
      <c r="AE694" s="836"/>
      <c r="AF694" s="836"/>
      <c r="AG694" s="836"/>
      <c r="AH694" s="836"/>
      <c r="AI694" s="836"/>
      <c r="AJ694" s="836"/>
      <c r="AK694" s="836"/>
      <c r="AL694" s="836"/>
    </row>
    <row r="695">
      <c r="A695" s="1308"/>
      <c r="B695" s="836"/>
      <c r="C695" s="836"/>
      <c r="D695" s="836"/>
      <c r="E695" s="836"/>
      <c r="F695" s="836"/>
      <c r="G695" s="836"/>
      <c r="H695" s="836"/>
      <c r="I695" s="836"/>
      <c r="J695" s="836"/>
      <c r="K695" s="836"/>
      <c r="L695" s="836"/>
      <c r="M695" s="836"/>
      <c r="N695" s="836"/>
      <c r="O695" s="836"/>
      <c r="P695" s="836"/>
      <c r="Q695" s="836"/>
      <c r="R695" s="836"/>
      <c r="S695" s="836"/>
      <c r="T695" s="836"/>
      <c r="U695" s="836"/>
      <c r="V695" s="836"/>
      <c r="W695" s="836"/>
      <c r="X695" s="836"/>
      <c r="Y695" s="836"/>
      <c r="Z695" s="836"/>
      <c r="AA695" s="836"/>
      <c r="AB695" s="836"/>
      <c r="AC695" s="836"/>
      <c r="AD695" s="836"/>
      <c r="AE695" s="836"/>
      <c r="AF695" s="836"/>
      <c r="AG695" s="836"/>
      <c r="AH695" s="836"/>
      <c r="AI695" s="836"/>
      <c r="AJ695" s="836"/>
      <c r="AK695" s="836"/>
      <c r="AL695" s="836"/>
    </row>
    <row r="696">
      <c r="A696" s="1308"/>
      <c r="B696" s="836"/>
      <c r="C696" s="836"/>
      <c r="D696" s="836"/>
      <c r="E696" s="836"/>
      <c r="F696" s="836"/>
      <c r="G696" s="836"/>
      <c r="H696" s="836"/>
      <c r="I696" s="836"/>
      <c r="J696" s="836"/>
      <c r="K696" s="836"/>
      <c r="L696" s="836"/>
      <c r="M696" s="836"/>
      <c r="N696" s="836"/>
      <c r="O696" s="836"/>
      <c r="P696" s="836"/>
      <c r="Q696" s="836"/>
      <c r="R696" s="836"/>
      <c r="S696" s="836"/>
      <c r="T696" s="836"/>
      <c r="U696" s="836"/>
      <c r="V696" s="836"/>
      <c r="W696" s="836"/>
      <c r="X696" s="836"/>
      <c r="Y696" s="836"/>
      <c r="Z696" s="836"/>
      <c r="AA696" s="836"/>
      <c r="AB696" s="836"/>
      <c r="AC696" s="836"/>
      <c r="AD696" s="836"/>
      <c r="AE696" s="836"/>
      <c r="AF696" s="836"/>
      <c r="AG696" s="836"/>
      <c r="AH696" s="836"/>
      <c r="AI696" s="836"/>
      <c r="AJ696" s="836"/>
      <c r="AK696" s="836"/>
      <c r="AL696" s="836"/>
    </row>
    <row r="697">
      <c r="A697" s="1308"/>
      <c r="B697" s="836"/>
      <c r="C697" s="836"/>
      <c r="D697" s="836"/>
      <c r="E697" s="836"/>
      <c r="F697" s="836"/>
      <c r="G697" s="836"/>
      <c r="H697" s="836"/>
      <c r="I697" s="836"/>
      <c r="J697" s="836"/>
      <c r="K697" s="836"/>
      <c r="L697" s="836"/>
      <c r="M697" s="836"/>
      <c r="N697" s="836"/>
      <c r="O697" s="836"/>
      <c r="P697" s="836"/>
      <c r="Q697" s="836"/>
      <c r="R697" s="836"/>
      <c r="S697" s="836"/>
      <c r="T697" s="836"/>
      <c r="U697" s="836"/>
      <c r="V697" s="836"/>
      <c r="W697" s="836"/>
      <c r="X697" s="836"/>
      <c r="Y697" s="836"/>
      <c r="Z697" s="836"/>
      <c r="AA697" s="836"/>
      <c r="AB697" s="836"/>
      <c r="AC697" s="836"/>
      <c r="AD697" s="836"/>
      <c r="AE697" s="836"/>
      <c r="AF697" s="836"/>
      <c r="AG697" s="836"/>
      <c r="AH697" s="836"/>
      <c r="AI697" s="836"/>
      <c r="AJ697" s="836"/>
      <c r="AK697" s="836"/>
      <c r="AL697" s="836"/>
    </row>
    <row r="698">
      <c r="A698" s="1308"/>
      <c r="B698" s="836"/>
      <c r="C698" s="836"/>
      <c r="D698" s="836"/>
      <c r="E698" s="836"/>
      <c r="F698" s="836"/>
      <c r="G698" s="836"/>
      <c r="H698" s="836"/>
      <c r="I698" s="836"/>
      <c r="J698" s="836"/>
      <c r="K698" s="836"/>
      <c r="L698" s="836"/>
      <c r="M698" s="836"/>
      <c r="N698" s="836"/>
      <c r="O698" s="836"/>
      <c r="P698" s="836"/>
      <c r="Q698" s="836"/>
      <c r="R698" s="836"/>
      <c r="S698" s="836"/>
      <c r="T698" s="836"/>
      <c r="U698" s="836"/>
      <c r="V698" s="836"/>
      <c r="W698" s="836"/>
      <c r="X698" s="836"/>
      <c r="Y698" s="836"/>
      <c r="Z698" s="836"/>
      <c r="AA698" s="836"/>
      <c r="AB698" s="836"/>
      <c r="AC698" s="836"/>
      <c r="AD698" s="836"/>
      <c r="AE698" s="836"/>
      <c r="AF698" s="836"/>
      <c r="AG698" s="836"/>
      <c r="AH698" s="836"/>
      <c r="AI698" s="836"/>
      <c r="AJ698" s="836"/>
      <c r="AK698" s="836"/>
      <c r="AL698" s="836"/>
    </row>
    <row r="699">
      <c r="A699" s="1308"/>
      <c r="B699" s="836"/>
      <c r="C699" s="836"/>
      <c r="D699" s="836"/>
      <c r="E699" s="836"/>
      <c r="F699" s="836"/>
      <c r="G699" s="836"/>
      <c r="H699" s="836"/>
      <c r="I699" s="836"/>
      <c r="J699" s="836"/>
      <c r="K699" s="836"/>
      <c r="L699" s="836"/>
      <c r="M699" s="836"/>
      <c r="N699" s="836"/>
      <c r="O699" s="836"/>
      <c r="P699" s="836"/>
      <c r="Q699" s="836"/>
      <c r="R699" s="836"/>
      <c r="S699" s="836"/>
      <c r="T699" s="836"/>
      <c r="U699" s="836"/>
      <c r="V699" s="836"/>
      <c r="W699" s="836"/>
      <c r="X699" s="836"/>
      <c r="Y699" s="836"/>
      <c r="Z699" s="836"/>
      <c r="AA699" s="836"/>
      <c r="AB699" s="836"/>
      <c r="AC699" s="836"/>
      <c r="AD699" s="836"/>
      <c r="AE699" s="836"/>
      <c r="AF699" s="836"/>
      <c r="AG699" s="836"/>
      <c r="AH699" s="836"/>
      <c r="AI699" s="836"/>
      <c r="AJ699" s="836"/>
      <c r="AK699" s="836"/>
      <c r="AL699" s="836"/>
    </row>
    <row r="700">
      <c r="A700" s="1308"/>
      <c r="B700" s="836"/>
      <c r="C700" s="836"/>
      <c r="D700" s="836"/>
      <c r="E700" s="836"/>
      <c r="F700" s="836"/>
      <c r="G700" s="836"/>
      <c r="H700" s="836"/>
      <c r="I700" s="836"/>
      <c r="J700" s="836"/>
      <c r="K700" s="836"/>
      <c r="L700" s="836"/>
      <c r="M700" s="836"/>
      <c r="N700" s="836"/>
      <c r="O700" s="836"/>
      <c r="P700" s="836"/>
      <c r="Q700" s="836"/>
      <c r="R700" s="836"/>
      <c r="S700" s="836"/>
      <c r="T700" s="836"/>
      <c r="U700" s="836"/>
      <c r="V700" s="836"/>
      <c r="W700" s="836"/>
      <c r="X700" s="836"/>
      <c r="Y700" s="836"/>
      <c r="Z700" s="836"/>
      <c r="AA700" s="836"/>
      <c r="AB700" s="836"/>
      <c r="AC700" s="836"/>
      <c r="AD700" s="836"/>
      <c r="AE700" s="836"/>
      <c r="AF700" s="836"/>
      <c r="AG700" s="836"/>
      <c r="AH700" s="836"/>
      <c r="AI700" s="836"/>
      <c r="AJ700" s="836"/>
      <c r="AK700" s="836"/>
      <c r="AL700" s="836"/>
    </row>
    <row r="701">
      <c r="A701" s="1308"/>
      <c r="B701" s="836"/>
      <c r="C701" s="836"/>
      <c r="D701" s="836"/>
      <c r="E701" s="836"/>
      <c r="F701" s="836"/>
      <c r="G701" s="836"/>
      <c r="H701" s="836"/>
      <c r="I701" s="836"/>
      <c r="J701" s="836"/>
      <c r="K701" s="836"/>
      <c r="L701" s="836"/>
      <c r="M701" s="836"/>
      <c r="N701" s="836"/>
      <c r="O701" s="836"/>
      <c r="P701" s="836"/>
      <c r="Q701" s="836"/>
      <c r="R701" s="836"/>
      <c r="S701" s="836"/>
      <c r="T701" s="836"/>
      <c r="U701" s="836"/>
      <c r="V701" s="836"/>
      <c r="W701" s="836"/>
      <c r="X701" s="836"/>
      <c r="Y701" s="836"/>
      <c r="Z701" s="836"/>
      <c r="AA701" s="836"/>
      <c r="AB701" s="836"/>
      <c r="AC701" s="836"/>
      <c r="AD701" s="836"/>
      <c r="AE701" s="836"/>
      <c r="AF701" s="836"/>
      <c r="AG701" s="836"/>
      <c r="AH701" s="836"/>
      <c r="AI701" s="836"/>
      <c r="AJ701" s="836"/>
      <c r="AK701" s="836"/>
      <c r="AL701" s="836"/>
    </row>
    <row r="702">
      <c r="A702" s="1308"/>
      <c r="B702" s="836"/>
      <c r="C702" s="836"/>
      <c r="D702" s="836"/>
      <c r="E702" s="836"/>
      <c r="F702" s="836"/>
      <c r="G702" s="836"/>
      <c r="H702" s="836"/>
      <c r="I702" s="836"/>
      <c r="J702" s="836"/>
      <c r="K702" s="836"/>
      <c r="L702" s="836"/>
      <c r="M702" s="836"/>
      <c r="N702" s="836"/>
      <c r="O702" s="836"/>
      <c r="P702" s="836"/>
      <c r="Q702" s="836"/>
      <c r="R702" s="836"/>
      <c r="S702" s="836"/>
      <c r="T702" s="836"/>
      <c r="U702" s="836"/>
      <c r="V702" s="836"/>
      <c r="W702" s="836"/>
      <c r="X702" s="836"/>
      <c r="Y702" s="836"/>
      <c r="Z702" s="836"/>
      <c r="AA702" s="836"/>
      <c r="AB702" s="836"/>
      <c r="AC702" s="836"/>
      <c r="AD702" s="836"/>
      <c r="AE702" s="836"/>
      <c r="AF702" s="836"/>
      <c r="AG702" s="836"/>
      <c r="AH702" s="836"/>
      <c r="AI702" s="836"/>
      <c r="AJ702" s="836"/>
      <c r="AK702" s="836"/>
      <c r="AL702" s="836"/>
    </row>
    <row r="703">
      <c r="A703" s="1308"/>
      <c r="B703" s="836"/>
      <c r="C703" s="836"/>
      <c r="D703" s="836"/>
      <c r="E703" s="836"/>
      <c r="F703" s="836"/>
      <c r="G703" s="836"/>
      <c r="H703" s="836"/>
      <c r="I703" s="836"/>
      <c r="J703" s="836"/>
      <c r="K703" s="836"/>
      <c r="L703" s="836"/>
      <c r="M703" s="836"/>
      <c r="N703" s="836"/>
      <c r="O703" s="836"/>
      <c r="P703" s="836"/>
      <c r="Q703" s="836"/>
      <c r="R703" s="836"/>
      <c r="S703" s="836"/>
      <c r="T703" s="836"/>
      <c r="U703" s="836"/>
      <c r="V703" s="836"/>
      <c r="W703" s="836"/>
      <c r="X703" s="836"/>
      <c r="Y703" s="836"/>
      <c r="Z703" s="836"/>
      <c r="AA703" s="836"/>
      <c r="AB703" s="836"/>
      <c r="AC703" s="836"/>
      <c r="AD703" s="836"/>
      <c r="AE703" s="836"/>
      <c r="AF703" s="836"/>
      <c r="AG703" s="836"/>
      <c r="AH703" s="836"/>
      <c r="AI703" s="836"/>
      <c r="AJ703" s="836"/>
      <c r="AK703" s="836"/>
      <c r="AL703" s="836"/>
    </row>
    <row r="704">
      <c r="A704" s="1308"/>
      <c r="B704" s="836"/>
      <c r="C704" s="836"/>
      <c r="D704" s="836"/>
      <c r="E704" s="836"/>
      <c r="F704" s="836"/>
      <c r="G704" s="836"/>
      <c r="H704" s="836"/>
      <c r="I704" s="836"/>
      <c r="J704" s="836"/>
      <c r="K704" s="836"/>
      <c r="L704" s="836"/>
      <c r="M704" s="836"/>
      <c r="N704" s="836"/>
      <c r="O704" s="836"/>
      <c r="P704" s="836"/>
      <c r="Q704" s="836"/>
      <c r="R704" s="836"/>
      <c r="S704" s="836"/>
      <c r="T704" s="836"/>
      <c r="U704" s="836"/>
      <c r="V704" s="836"/>
      <c r="W704" s="836"/>
      <c r="X704" s="836"/>
      <c r="Y704" s="836"/>
      <c r="Z704" s="836"/>
      <c r="AA704" s="836"/>
      <c r="AB704" s="836"/>
      <c r="AC704" s="836"/>
      <c r="AD704" s="836"/>
      <c r="AE704" s="836"/>
      <c r="AF704" s="836"/>
      <c r="AG704" s="836"/>
      <c r="AH704" s="836"/>
      <c r="AI704" s="836"/>
      <c r="AJ704" s="836"/>
      <c r="AK704" s="836"/>
      <c r="AL704" s="836"/>
    </row>
    <row r="705">
      <c r="A705" s="1308"/>
      <c r="B705" s="836"/>
      <c r="C705" s="836"/>
      <c r="D705" s="836"/>
      <c r="E705" s="836"/>
      <c r="F705" s="836"/>
      <c r="G705" s="836"/>
      <c r="H705" s="836"/>
      <c r="I705" s="836"/>
      <c r="J705" s="836"/>
      <c r="K705" s="836"/>
      <c r="L705" s="836"/>
      <c r="M705" s="836"/>
      <c r="N705" s="836"/>
      <c r="O705" s="836"/>
      <c r="P705" s="836"/>
      <c r="Q705" s="836"/>
      <c r="R705" s="836"/>
      <c r="S705" s="836"/>
      <c r="T705" s="836"/>
      <c r="U705" s="836"/>
      <c r="V705" s="836"/>
      <c r="W705" s="836"/>
      <c r="X705" s="836"/>
      <c r="Y705" s="836"/>
      <c r="Z705" s="836"/>
      <c r="AA705" s="836"/>
      <c r="AB705" s="836"/>
      <c r="AC705" s="836"/>
      <c r="AD705" s="836"/>
      <c r="AE705" s="836"/>
      <c r="AF705" s="836"/>
      <c r="AG705" s="836"/>
      <c r="AH705" s="836"/>
      <c r="AI705" s="836"/>
      <c r="AJ705" s="836"/>
      <c r="AK705" s="836"/>
      <c r="AL705" s="836"/>
    </row>
    <row r="706">
      <c r="A706" s="1308"/>
      <c r="B706" s="836"/>
      <c r="C706" s="836"/>
      <c r="D706" s="836"/>
      <c r="E706" s="836"/>
      <c r="F706" s="836"/>
      <c r="G706" s="836"/>
      <c r="H706" s="836"/>
      <c r="I706" s="836"/>
      <c r="J706" s="836"/>
      <c r="K706" s="836"/>
      <c r="L706" s="836"/>
      <c r="M706" s="836"/>
      <c r="N706" s="836"/>
      <c r="O706" s="836"/>
      <c r="P706" s="836"/>
      <c r="Q706" s="836"/>
      <c r="R706" s="836"/>
      <c r="S706" s="836"/>
      <c r="T706" s="836"/>
      <c r="U706" s="836"/>
      <c r="V706" s="836"/>
      <c r="W706" s="836"/>
      <c r="X706" s="836"/>
      <c r="Y706" s="836"/>
      <c r="Z706" s="836"/>
      <c r="AA706" s="836"/>
      <c r="AB706" s="836"/>
      <c r="AC706" s="836"/>
      <c r="AD706" s="836"/>
      <c r="AE706" s="836"/>
      <c r="AF706" s="836"/>
      <c r="AG706" s="836"/>
      <c r="AH706" s="836"/>
      <c r="AI706" s="836"/>
      <c r="AJ706" s="836"/>
      <c r="AK706" s="836"/>
      <c r="AL706" s="836"/>
    </row>
    <row r="707">
      <c r="A707" s="1308"/>
      <c r="B707" s="836"/>
      <c r="C707" s="836"/>
      <c r="D707" s="836"/>
      <c r="E707" s="836"/>
      <c r="F707" s="836"/>
      <c r="G707" s="836"/>
      <c r="H707" s="836"/>
      <c r="I707" s="836"/>
      <c r="J707" s="836"/>
      <c r="K707" s="836"/>
      <c r="L707" s="836"/>
      <c r="M707" s="836"/>
      <c r="N707" s="836"/>
      <c r="O707" s="836"/>
      <c r="P707" s="836"/>
      <c r="Q707" s="836"/>
      <c r="R707" s="836"/>
      <c r="S707" s="836"/>
      <c r="T707" s="836"/>
      <c r="U707" s="836"/>
      <c r="V707" s="836"/>
      <c r="W707" s="836"/>
      <c r="X707" s="836"/>
      <c r="Y707" s="836"/>
      <c r="Z707" s="836"/>
      <c r="AA707" s="836"/>
      <c r="AB707" s="836"/>
      <c r="AC707" s="836"/>
      <c r="AD707" s="836"/>
      <c r="AE707" s="836"/>
      <c r="AF707" s="836"/>
      <c r="AG707" s="836"/>
      <c r="AH707" s="836"/>
      <c r="AI707" s="836"/>
      <c r="AJ707" s="836"/>
      <c r="AK707" s="836"/>
      <c r="AL707" s="836"/>
    </row>
    <row r="708">
      <c r="A708" s="1308"/>
      <c r="B708" s="836"/>
      <c r="C708" s="836"/>
      <c r="D708" s="836"/>
      <c r="E708" s="836"/>
      <c r="F708" s="836"/>
      <c r="G708" s="836"/>
      <c r="H708" s="836"/>
      <c r="I708" s="836"/>
      <c r="J708" s="836"/>
      <c r="K708" s="836"/>
      <c r="L708" s="836"/>
      <c r="M708" s="836"/>
      <c r="N708" s="836"/>
      <c r="O708" s="836"/>
      <c r="P708" s="836"/>
      <c r="Q708" s="836"/>
      <c r="R708" s="836"/>
      <c r="S708" s="836"/>
      <c r="T708" s="836"/>
      <c r="U708" s="836"/>
      <c r="V708" s="836"/>
      <c r="W708" s="836"/>
      <c r="X708" s="836"/>
      <c r="Y708" s="836"/>
      <c r="Z708" s="836"/>
      <c r="AA708" s="836"/>
      <c r="AB708" s="836"/>
      <c r="AC708" s="836"/>
      <c r="AD708" s="836"/>
      <c r="AE708" s="836"/>
      <c r="AF708" s="836"/>
      <c r="AG708" s="836"/>
      <c r="AH708" s="836"/>
      <c r="AI708" s="836"/>
      <c r="AJ708" s="836"/>
      <c r="AK708" s="836"/>
      <c r="AL708" s="836"/>
    </row>
    <row r="709">
      <c r="A709" s="1308"/>
      <c r="B709" s="836"/>
      <c r="C709" s="836"/>
      <c r="D709" s="836"/>
      <c r="E709" s="836"/>
      <c r="F709" s="836"/>
      <c r="G709" s="836"/>
      <c r="H709" s="836"/>
      <c r="I709" s="836"/>
      <c r="J709" s="836"/>
      <c r="K709" s="836"/>
      <c r="L709" s="836"/>
      <c r="M709" s="836"/>
      <c r="N709" s="836"/>
      <c r="O709" s="836"/>
      <c r="P709" s="836"/>
      <c r="Q709" s="836"/>
      <c r="R709" s="836"/>
      <c r="S709" s="836"/>
      <c r="T709" s="836"/>
      <c r="U709" s="836"/>
      <c r="V709" s="836"/>
      <c r="W709" s="836"/>
      <c r="X709" s="836"/>
      <c r="Y709" s="836"/>
      <c r="Z709" s="836"/>
      <c r="AA709" s="836"/>
      <c r="AB709" s="836"/>
      <c r="AC709" s="836"/>
      <c r="AD709" s="836"/>
      <c r="AE709" s="836"/>
      <c r="AF709" s="836"/>
      <c r="AG709" s="836"/>
      <c r="AH709" s="836"/>
      <c r="AI709" s="836"/>
      <c r="AJ709" s="836"/>
      <c r="AK709" s="836"/>
      <c r="AL709" s="836"/>
    </row>
    <row r="710">
      <c r="A710" s="1308"/>
      <c r="B710" s="836"/>
      <c r="C710" s="836"/>
      <c r="D710" s="836"/>
      <c r="E710" s="836"/>
      <c r="F710" s="836"/>
      <c r="G710" s="836"/>
      <c r="H710" s="836"/>
      <c r="I710" s="836"/>
      <c r="J710" s="836"/>
      <c r="K710" s="836"/>
      <c r="L710" s="836"/>
      <c r="M710" s="836"/>
      <c r="N710" s="836"/>
      <c r="O710" s="836"/>
      <c r="P710" s="836"/>
      <c r="Q710" s="836"/>
      <c r="R710" s="836"/>
      <c r="S710" s="836"/>
      <c r="T710" s="836"/>
      <c r="U710" s="836"/>
      <c r="V710" s="836"/>
      <c r="W710" s="836"/>
      <c r="X710" s="836"/>
      <c r="Y710" s="836"/>
      <c r="Z710" s="836"/>
      <c r="AA710" s="836"/>
      <c r="AB710" s="836"/>
      <c r="AC710" s="836"/>
      <c r="AD710" s="836"/>
      <c r="AE710" s="836"/>
      <c r="AF710" s="836"/>
      <c r="AG710" s="836"/>
      <c r="AH710" s="836"/>
      <c r="AI710" s="836"/>
      <c r="AJ710" s="836"/>
      <c r="AK710" s="836"/>
      <c r="AL710" s="836"/>
    </row>
    <row r="711">
      <c r="A711" s="1308"/>
      <c r="B711" s="836"/>
      <c r="C711" s="836"/>
      <c r="D711" s="836"/>
      <c r="E711" s="836"/>
      <c r="F711" s="836"/>
      <c r="G711" s="836"/>
      <c r="H711" s="836"/>
      <c r="I711" s="836"/>
      <c r="J711" s="836"/>
      <c r="K711" s="836"/>
      <c r="L711" s="836"/>
      <c r="M711" s="836"/>
      <c r="N711" s="836"/>
      <c r="O711" s="836"/>
      <c r="P711" s="836"/>
      <c r="Q711" s="836"/>
      <c r="R711" s="836"/>
      <c r="S711" s="836"/>
      <c r="T711" s="836"/>
      <c r="U711" s="836"/>
      <c r="V711" s="836"/>
      <c r="W711" s="836"/>
      <c r="X711" s="836"/>
      <c r="Y711" s="836"/>
      <c r="Z711" s="836"/>
      <c r="AA711" s="836"/>
      <c r="AB711" s="836"/>
      <c r="AC711" s="836"/>
      <c r="AD711" s="836"/>
      <c r="AE711" s="836"/>
      <c r="AF711" s="836"/>
      <c r="AG711" s="836"/>
      <c r="AH711" s="836"/>
      <c r="AI711" s="836"/>
      <c r="AJ711" s="836"/>
      <c r="AK711" s="836"/>
      <c r="AL711" s="836"/>
    </row>
    <row r="712">
      <c r="A712" s="1308"/>
      <c r="B712" s="836"/>
      <c r="C712" s="836"/>
      <c r="D712" s="836"/>
      <c r="E712" s="836"/>
      <c r="F712" s="836"/>
      <c r="G712" s="836"/>
      <c r="H712" s="836"/>
      <c r="I712" s="836"/>
      <c r="J712" s="836"/>
      <c r="K712" s="836"/>
      <c r="L712" s="836"/>
      <c r="M712" s="836"/>
      <c r="N712" s="836"/>
      <c r="O712" s="836"/>
      <c r="P712" s="836"/>
      <c r="Q712" s="836"/>
      <c r="R712" s="836"/>
      <c r="S712" s="836"/>
      <c r="T712" s="836"/>
      <c r="U712" s="836"/>
      <c r="V712" s="836"/>
      <c r="W712" s="836"/>
      <c r="X712" s="836"/>
      <c r="Y712" s="836"/>
      <c r="Z712" s="836"/>
      <c r="AA712" s="836"/>
      <c r="AB712" s="836"/>
      <c r="AC712" s="836"/>
      <c r="AD712" s="836"/>
      <c r="AE712" s="836"/>
      <c r="AF712" s="836"/>
      <c r="AG712" s="836"/>
      <c r="AH712" s="836"/>
      <c r="AI712" s="836"/>
      <c r="AJ712" s="836"/>
      <c r="AK712" s="836"/>
      <c r="AL712" s="836"/>
    </row>
    <row r="713">
      <c r="A713" s="1308"/>
      <c r="B713" s="836"/>
      <c r="C713" s="836"/>
      <c r="D713" s="836"/>
      <c r="E713" s="836"/>
      <c r="F713" s="836"/>
      <c r="G713" s="836"/>
      <c r="H713" s="836"/>
      <c r="I713" s="836"/>
      <c r="J713" s="836"/>
      <c r="K713" s="836"/>
      <c r="L713" s="836"/>
      <c r="M713" s="836"/>
      <c r="N713" s="836"/>
      <c r="O713" s="836"/>
      <c r="P713" s="836"/>
      <c r="Q713" s="836"/>
      <c r="R713" s="836"/>
      <c r="S713" s="836"/>
      <c r="T713" s="836"/>
      <c r="U713" s="836"/>
      <c r="V713" s="836"/>
      <c r="W713" s="836"/>
      <c r="X713" s="836"/>
      <c r="Y713" s="836"/>
      <c r="Z713" s="836"/>
      <c r="AA713" s="836"/>
      <c r="AB713" s="836"/>
      <c r="AC713" s="836"/>
      <c r="AD713" s="836"/>
      <c r="AE713" s="836"/>
      <c r="AF713" s="836"/>
      <c r="AG713" s="836"/>
      <c r="AH713" s="836"/>
      <c r="AI713" s="836"/>
      <c r="AJ713" s="836"/>
      <c r="AK713" s="836"/>
      <c r="AL713" s="836"/>
    </row>
    <row r="714">
      <c r="A714" s="1308"/>
      <c r="B714" s="836"/>
      <c r="C714" s="836"/>
      <c r="D714" s="836"/>
      <c r="E714" s="836"/>
      <c r="F714" s="836"/>
      <c r="G714" s="836"/>
      <c r="H714" s="836"/>
      <c r="I714" s="836"/>
      <c r="J714" s="836"/>
      <c r="K714" s="836"/>
      <c r="L714" s="836"/>
      <c r="M714" s="836"/>
      <c r="N714" s="836"/>
      <c r="O714" s="836"/>
      <c r="P714" s="836"/>
      <c r="Q714" s="836"/>
      <c r="R714" s="836"/>
      <c r="S714" s="836"/>
      <c r="T714" s="836"/>
      <c r="U714" s="836"/>
      <c r="V714" s="836"/>
      <c r="W714" s="836"/>
      <c r="X714" s="836"/>
      <c r="Y714" s="836"/>
      <c r="Z714" s="836"/>
      <c r="AA714" s="836"/>
      <c r="AB714" s="836"/>
      <c r="AC714" s="836"/>
      <c r="AD714" s="836"/>
      <c r="AE714" s="836"/>
      <c r="AF714" s="836"/>
      <c r="AG714" s="836"/>
      <c r="AH714" s="836"/>
      <c r="AI714" s="836"/>
      <c r="AJ714" s="836"/>
      <c r="AK714" s="836"/>
      <c r="AL714" s="836"/>
    </row>
    <row r="715">
      <c r="A715" s="1308"/>
      <c r="B715" s="836"/>
      <c r="C715" s="836"/>
      <c r="D715" s="836"/>
      <c r="E715" s="836"/>
      <c r="F715" s="836"/>
      <c r="G715" s="836"/>
      <c r="H715" s="836"/>
      <c r="I715" s="836"/>
      <c r="J715" s="836"/>
      <c r="K715" s="836"/>
      <c r="L715" s="836"/>
      <c r="M715" s="836"/>
      <c r="N715" s="836"/>
      <c r="O715" s="836"/>
      <c r="P715" s="836"/>
      <c r="Q715" s="836"/>
      <c r="R715" s="836"/>
      <c r="S715" s="836"/>
      <c r="T715" s="836"/>
      <c r="U715" s="836"/>
      <c r="V715" s="836"/>
      <c r="W715" s="836"/>
      <c r="X715" s="836"/>
      <c r="Y715" s="836"/>
      <c r="Z715" s="836"/>
      <c r="AA715" s="836"/>
      <c r="AB715" s="836"/>
      <c r="AC715" s="836"/>
      <c r="AD715" s="836"/>
      <c r="AE715" s="836"/>
      <c r="AF715" s="836"/>
      <c r="AG715" s="836"/>
      <c r="AH715" s="836"/>
      <c r="AI715" s="836"/>
      <c r="AJ715" s="836"/>
      <c r="AK715" s="836"/>
      <c r="AL715" s="836"/>
    </row>
    <row r="716">
      <c r="A716" s="1308"/>
      <c r="B716" s="836"/>
      <c r="C716" s="836"/>
      <c r="D716" s="836"/>
      <c r="E716" s="836"/>
      <c r="F716" s="836"/>
      <c r="G716" s="836"/>
      <c r="H716" s="836"/>
      <c r="I716" s="836"/>
      <c r="J716" s="836"/>
      <c r="K716" s="836"/>
      <c r="L716" s="836"/>
      <c r="M716" s="836"/>
      <c r="N716" s="836"/>
      <c r="O716" s="836"/>
      <c r="P716" s="836"/>
      <c r="Q716" s="836"/>
      <c r="R716" s="836"/>
      <c r="S716" s="836"/>
      <c r="T716" s="836"/>
      <c r="U716" s="836"/>
      <c r="V716" s="836"/>
      <c r="W716" s="836"/>
      <c r="X716" s="836"/>
      <c r="Y716" s="836"/>
      <c r="Z716" s="836"/>
      <c r="AA716" s="836"/>
      <c r="AB716" s="836"/>
      <c r="AC716" s="836"/>
      <c r="AD716" s="836"/>
      <c r="AE716" s="836"/>
      <c r="AF716" s="836"/>
      <c r="AG716" s="836"/>
      <c r="AH716" s="836"/>
      <c r="AI716" s="836"/>
      <c r="AJ716" s="836"/>
      <c r="AK716" s="836"/>
      <c r="AL716" s="836"/>
    </row>
    <row r="717">
      <c r="A717" s="1308"/>
      <c r="B717" s="836"/>
      <c r="C717" s="836"/>
      <c r="D717" s="836"/>
      <c r="E717" s="836"/>
      <c r="F717" s="836"/>
      <c r="G717" s="836"/>
      <c r="H717" s="836"/>
      <c r="I717" s="836"/>
      <c r="J717" s="836"/>
      <c r="K717" s="836"/>
      <c r="L717" s="836"/>
      <c r="M717" s="836"/>
      <c r="N717" s="836"/>
      <c r="O717" s="836"/>
      <c r="P717" s="836"/>
      <c r="Q717" s="836"/>
      <c r="R717" s="836"/>
      <c r="S717" s="836"/>
      <c r="T717" s="836"/>
      <c r="U717" s="836"/>
      <c r="V717" s="836"/>
      <c r="W717" s="836"/>
      <c r="X717" s="836"/>
      <c r="Y717" s="836"/>
      <c r="Z717" s="836"/>
      <c r="AA717" s="836"/>
      <c r="AB717" s="836"/>
      <c r="AC717" s="836"/>
      <c r="AD717" s="836"/>
      <c r="AE717" s="836"/>
      <c r="AF717" s="836"/>
      <c r="AG717" s="836"/>
      <c r="AH717" s="836"/>
      <c r="AI717" s="836"/>
      <c r="AJ717" s="836"/>
      <c r="AK717" s="836"/>
      <c r="AL717" s="836"/>
    </row>
    <row r="718">
      <c r="A718" s="1308"/>
      <c r="B718" s="836"/>
      <c r="C718" s="836"/>
      <c r="D718" s="836"/>
      <c r="E718" s="836"/>
      <c r="F718" s="836"/>
      <c r="G718" s="836"/>
      <c r="H718" s="836"/>
      <c r="I718" s="836"/>
      <c r="J718" s="836"/>
      <c r="K718" s="836"/>
      <c r="L718" s="836"/>
      <c r="M718" s="836"/>
      <c r="N718" s="836"/>
      <c r="O718" s="836"/>
      <c r="P718" s="836"/>
      <c r="Q718" s="836"/>
      <c r="R718" s="836"/>
      <c r="S718" s="836"/>
      <c r="T718" s="836"/>
      <c r="U718" s="836"/>
      <c r="V718" s="836"/>
      <c r="W718" s="836"/>
      <c r="X718" s="836"/>
      <c r="Y718" s="836"/>
      <c r="Z718" s="836"/>
      <c r="AA718" s="836"/>
      <c r="AB718" s="836"/>
      <c r="AC718" s="836"/>
      <c r="AD718" s="836"/>
      <c r="AE718" s="836"/>
      <c r="AF718" s="836"/>
      <c r="AG718" s="836"/>
      <c r="AH718" s="836"/>
      <c r="AI718" s="836"/>
      <c r="AJ718" s="836"/>
      <c r="AK718" s="836"/>
      <c r="AL718" s="836"/>
    </row>
    <row r="719">
      <c r="A719" s="1308"/>
      <c r="B719" s="836"/>
      <c r="C719" s="836"/>
      <c r="D719" s="836"/>
      <c r="E719" s="836"/>
      <c r="F719" s="836"/>
      <c r="G719" s="836"/>
      <c r="H719" s="836"/>
      <c r="I719" s="836"/>
      <c r="J719" s="836"/>
      <c r="K719" s="836"/>
      <c r="L719" s="836"/>
      <c r="M719" s="836"/>
      <c r="N719" s="836"/>
      <c r="O719" s="836"/>
      <c r="P719" s="836"/>
      <c r="Q719" s="836"/>
      <c r="R719" s="836"/>
      <c r="S719" s="836"/>
      <c r="T719" s="836"/>
      <c r="U719" s="836"/>
      <c r="V719" s="836"/>
      <c r="W719" s="836"/>
      <c r="X719" s="836"/>
      <c r="Y719" s="836"/>
      <c r="Z719" s="836"/>
      <c r="AA719" s="836"/>
      <c r="AB719" s="836"/>
      <c r="AC719" s="836"/>
      <c r="AD719" s="836"/>
      <c r="AE719" s="836"/>
      <c r="AF719" s="836"/>
      <c r="AG719" s="836"/>
      <c r="AH719" s="836"/>
      <c r="AI719" s="836"/>
      <c r="AJ719" s="836"/>
      <c r="AK719" s="836"/>
      <c r="AL719" s="836"/>
    </row>
    <row r="720">
      <c r="A720" s="1308"/>
      <c r="B720" s="836"/>
      <c r="C720" s="836"/>
      <c r="D720" s="836"/>
      <c r="E720" s="836"/>
      <c r="F720" s="836"/>
      <c r="G720" s="836"/>
      <c r="H720" s="836"/>
      <c r="I720" s="836"/>
      <c r="J720" s="836"/>
      <c r="K720" s="836"/>
      <c r="L720" s="836"/>
      <c r="M720" s="836"/>
      <c r="N720" s="836"/>
      <c r="O720" s="836"/>
      <c r="P720" s="836"/>
      <c r="Q720" s="836"/>
      <c r="R720" s="836"/>
      <c r="S720" s="836"/>
      <c r="T720" s="836"/>
      <c r="U720" s="836"/>
      <c r="V720" s="836"/>
      <c r="W720" s="836"/>
      <c r="X720" s="836"/>
      <c r="Y720" s="836"/>
      <c r="Z720" s="836"/>
      <c r="AA720" s="836"/>
      <c r="AB720" s="836"/>
      <c r="AC720" s="836"/>
      <c r="AD720" s="836"/>
      <c r="AE720" s="836"/>
      <c r="AF720" s="836"/>
      <c r="AG720" s="836"/>
      <c r="AH720" s="836"/>
      <c r="AI720" s="836"/>
      <c r="AJ720" s="836"/>
      <c r="AK720" s="836"/>
      <c r="AL720" s="836"/>
    </row>
    <row r="721">
      <c r="A721" s="1308"/>
      <c r="B721" s="836"/>
      <c r="C721" s="836"/>
      <c r="D721" s="836"/>
      <c r="E721" s="836"/>
      <c r="F721" s="836"/>
      <c r="G721" s="836"/>
      <c r="H721" s="836"/>
      <c r="I721" s="836"/>
      <c r="J721" s="836"/>
      <c r="K721" s="836"/>
      <c r="L721" s="836"/>
      <c r="M721" s="836"/>
      <c r="N721" s="836"/>
      <c r="O721" s="836"/>
      <c r="P721" s="836"/>
      <c r="Q721" s="836"/>
      <c r="R721" s="836"/>
      <c r="S721" s="836"/>
      <c r="T721" s="836"/>
      <c r="U721" s="836"/>
      <c r="V721" s="836"/>
      <c r="W721" s="836"/>
      <c r="X721" s="836"/>
      <c r="Y721" s="836"/>
      <c r="Z721" s="836"/>
      <c r="AA721" s="836"/>
      <c r="AB721" s="836"/>
      <c r="AC721" s="836"/>
      <c r="AD721" s="836"/>
      <c r="AE721" s="836"/>
      <c r="AF721" s="836"/>
      <c r="AG721" s="836"/>
      <c r="AH721" s="836"/>
      <c r="AI721" s="836"/>
      <c r="AJ721" s="836"/>
      <c r="AK721" s="836"/>
      <c r="AL721" s="836"/>
    </row>
    <row r="722">
      <c r="A722" s="1308"/>
      <c r="B722" s="836"/>
      <c r="C722" s="836"/>
      <c r="D722" s="836"/>
      <c r="E722" s="836"/>
      <c r="F722" s="836"/>
      <c r="G722" s="836"/>
      <c r="H722" s="836"/>
      <c r="I722" s="836"/>
      <c r="J722" s="836"/>
      <c r="K722" s="836"/>
      <c r="L722" s="836"/>
      <c r="M722" s="836"/>
      <c r="N722" s="836"/>
      <c r="O722" s="836"/>
      <c r="P722" s="836"/>
      <c r="Q722" s="836"/>
      <c r="R722" s="836"/>
      <c r="S722" s="836"/>
      <c r="T722" s="836"/>
      <c r="U722" s="836"/>
      <c r="V722" s="836"/>
      <c r="W722" s="836"/>
      <c r="X722" s="836"/>
      <c r="Y722" s="836"/>
      <c r="Z722" s="836"/>
      <c r="AA722" s="836"/>
      <c r="AB722" s="836"/>
      <c r="AC722" s="836"/>
      <c r="AD722" s="836"/>
      <c r="AE722" s="836"/>
      <c r="AF722" s="836"/>
      <c r="AG722" s="836"/>
      <c r="AH722" s="836"/>
      <c r="AI722" s="836"/>
      <c r="AJ722" s="836"/>
      <c r="AK722" s="836"/>
      <c r="AL722" s="836"/>
    </row>
    <row r="723">
      <c r="A723" s="1308"/>
      <c r="B723" s="836"/>
      <c r="C723" s="836"/>
      <c r="D723" s="836"/>
      <c r="E723" s="836"/>
      <c r="F723" s="836"/>
      <c r="G723" s="836"/>
      <c r="H723" s="836"/>
      <c r="I723" s="836"/>
      <c r="J723" s="836"/>
      <c r="K723" s="836"/>
      <c r="L723" s="836"/>
      <c r="M723" s="836"/>
      <c r="N723" s="836"/>
      <c r="O723" s="836"/>
      <c r="P723" s="836"/>
      <c r="Q723" s="836"/>
      <c r="R723" s="836"/>
      <c r="S723" s="836"/>
      <c r="T723" s="836"/>
      <c r="U723" s="836"/>
      <c r="V723" s="836"/>
      <c r="W723" s="836"/>
      <c r="X723" s="836"/>
      <c r="Y723" s="836"/>
      <c r="Z723" s="836"/>
      <c r="AA723" s="836"/>
      <c r="AB723" s="836"/>
      <c r="AC723" s="836"/>
      <c r="AD723" s="836"/>
      <c r="AE723" s="836"/>
      <c r="AF723" s="836"/>
      <c r="AG723" s="836"/>
      <c r="AH723" s="836"/>
      <c r="AI723" s="836"/>
      <c r="AJ723" s="836"/>
      <c r="AK723" s="836"/>
      <c r="AL723" s="836"/>
    </row>
    <row r="724">
      <c r="A724" s="1308"/>
      <c r="B724" s="836"/>
      <c r="C724" s="836"/>
      <c r="D724" s="836"/>
      <c r="E724" s="836"/>
      <c r="F724" s="836"/>
      <c r="G724" s="836"/>
      <c r="H724" s="836"/>
      <c r="I724" s="836"/>
      <c r="J724" s="836"/>
      <c r="K724" s="836"/>
      <c r="L724" s="836"/>
      <c r="M724" s="836"/>
      <c r="N724" s="836"/>
      <c r="O724" s="836"/>
      <c r="P724" s="836"/>
      <c r="Q724" s="836"/>
      <c r="R724" s="836"/>
      <c r="S724" s="836"/>
      <c r="T724" s="836"/>
      <c r="U724" s="836"/>
      <c r="V724" s="836"/>
      <c r="W724" s="836"/>
      <c r="X724" s="836"/>
      <c r="Y724" s="836"/>
      <c r="Z724" s="836"/>
      <c r="AA724" s="836"/>
      <c r="AB724" s="836"/>
      <c r="AC724" s="836"/>
      <c r="AD724" s="836"/>
      <c r="AE724" s="836"/>
      <c r="AF724" s="836"/>
      <c r="AG724" s="836"/>
      <c r="AH724" s="836"/>
      <c r="AI724" s="836"/>
      <c r="AJ724" s="836"/>
      <c r="AK724" s="836"/>
      <c r="AL724" s="836"/>
    </row>
    <row r="725">
      <c r="A725" s="1308"/>
      <c r="B725" s="836"/>
      <c r="C725" s="836"/>
      <c r="D725" s="836"/>
      <c r="E725" s="836"/>
      <c r="F725" s="836"/>
      <c r="G725" s="836"/>
      <c r="H725" s="836"/>
      <c r="I725" s="836"/>
      <c r="J725" s="836"/>
      <c r="K725" s="836"/>
      <c r="L725" s="836"/>
      <c r="M725" s="836"/>
      <c r="N725" s="836"/>
      <c r="O725" s="836"/>
      <c r="P725" s="836"/>
      <c r="Q725" s="836"/>
      <c r="R725" s="836"/>
      <c r="S725" s="836"/>
      <c r="T725" s="836"/>
      <c r="U725" s="836"/>
      <c r="V725" s="836"/>
      <c r="W725" s="836"/>
      <c r="X725" s="836"/>
      <c r="Y725" s="836"/>
      <c r="Z725" s="836"/>
      <c r="AA725" s="836"/>
      <c r="AB725" s="836"/>
      <c r="AC725" s="836"/>
      <c r="AD725" s="836"/>
      <c r="AE725" s="836"/>
      <c r="AF725" s="836"/>
      <c r="AG725" s="836"/>
      <c r="AH725" s="836"/>
      <c r="AI725" s="836"/>
      <c r="AJ725" s="836"/>
      <c r="AK725" s="836"/>
      <c r="AL725" s="836"/>
    </row>
    <row r="726">
      <c r="A726" s="1308"/>
      <c r="B726" s="836"/>
      <c r="C726" s="836"/>
      <c r="D726" s="836"/>
      <c r="E726" s="836"/>
      <c r="F726" s="836"/>
      <c r="G726" s="836"/>
      <c r="H726" s="836"/>
      <c r="I726" s="836"/>
      <c r="J726" s="836"/>
      <c r="K726" s="836"/>
      <c r="L726" s="836"/>
      <c r="M726" s="836"/>
      <c r="N726" s="836"/>
      <c r="O726" s="836"/>
      <c r="P726" s="836"/>
      <c r="Q726" s="836"/>
      <c r="R726" s="836"/>
      <c r="S726" s="836"/>
      <c r="T726" s="836"/>
      <c r="U726" s="836"/>
      <c r="V726" s="836"/>
      <c r="W726" s="836"/>
      <c r="X726" s="836"/>
      <c r="Y726" s="836"/>
      <c r="Z726" s="836"/>
      <c r="AA726" s="836"/>
      <c r="AB726" s="836"/>
      <c r="AC726" s="836"/>
      <c r="AD726" s="836"/>
      <c r="AE726" s="836"/>
      <c r="AF726" s="836"/>
      <c r="AG726" s="836"/>
      <c r="AH726" s="836"/>
      <c r="AI726" s="836"/>
      <c r="AJ726" s="836"/>
      <c r="AK726" s="836"/>
      <c r="AL726" s="836"/>
    </row>
    <row r="727">
      <c r="A727" s="1308"/>
      <c r="B727" s="836"/>
      <c r="C727" s="836"/>
      <c r="D727" s="836"/>
      <c r="E727" s="836"/>
      <c r="F727" s="836"/>
      <c r="G727" s="836"/>
      <c r="H727" s="836"/>
      <c r="I727" s="836"/>
      <c r="J727" s="836"/>
      <c r="K727" s="836"/>
      <c r="L727" s="836"/>
      <c r="M727" s="836"/>
      <c r="N727" s="836"/>
      <c r="O727" s="836"/>
      <c r="P727" s="836"/>
      <c r="Q727" s="836"/>
      <c r="R727" s="836"/>
      <c r="S727" s="836"/>
      <c r="T727" s="836"/>
      <c r="U727" s="836"/>
      <c r="V727" s="836"/>
      <c r="W727" s="836"/>
      <c r="X727" s="836"/>
      <c r="Y727" s="836"/>
      <c r="Z727" s="836"/>
      <c r="AA727" s="836"/>
      <c r="AB727" s="836"/>
      <c r="AC727" s="836"/>
      <c r="AD727" s="836"/>
      <c r="AE727" s="836"/>
      <c r="AF727" s="836"/>
      <c r="AG727" s="836"/>
      <c r="AH727" s="836"/>
      <c r="AI727" s="836"/>
      <c r="AJ727" s="836"/>
      <c r="AK727" s="836"/>
      <c r="AL727" s="836"/>
    </row>
    <row r="728">
      <c r="A728" s="1308"/>
      <c r="B728" s="836"/>
      <c r="C728" s="836"/>
      <c r="D728" s="836"/>
      <c r="E728" s="836"/>
      <c r="F728" s="836"/>
      <c r="G728" s="836"/>
      <c r="H728" s="836"/>
      <c r="I728" s="836"/>
      <c r="J728" s="836"/>
      <c r="K728" s="836"/>
      <c r="L728" s="836"/>
      <c r="M728" s="836"/>
      <c r="N728" s="836"/>
      <c r="O728" s="836"/>
      <c r="P728" s="836"/>
      <c r="Q728" s="836"/>
      <c r="R728" s="836"/>
      <c r="S728" s="836"/>
      <c r="T728" s="836"/>
      <c r="U728" s="836"/>
      <c r="V728" s="836"/>
      <c r="W728" s="836"/>
      <c r="X728" s="836"/>
      <c r="Y728" s="836"/>
      <c r="Z728" s="836"/>
      <c r="AA728" s="836"/>
      <c r="AB728" s="836"/>
      <c r="AC728" s="836"/>
      <c r="AD728" s="836"/>
      <c r="AE728" s="836"/>
      <c r="AF728" s="836"/>
      <c r="AG728" s="836"/>
      <c r="AH728" s="836"/>
      <c r="AI728" s="836"/>
      <c r="AJ728" s="836"/>
      <c r="AK728" s="836"/>
      <c r="AL728" s="836"/>
    </row>
    <row r="729">
      <c r="A729" s="1308"/>
      <c r="B729" s="836"/>
      <c r="C729" s="836"/>
      <c r="D729" s="836"/>
      <c r="E729" s="836"/>
      <c r="F729" s="836"/>
      <c r="G729" s="836"/>
      <c r="H729" s="836"/>
      <c r="I729" s="836"/>
      <c r="J729" s="836"/>
      <c r="K729" s="836"/>
      <c r="L729" s="836"/>
      <c r="M729" s="836"/>
      <c r="N729" s="836"/>
      <c r="O729" s="836"/>
      <c r="P729" s="836"/>
      <c r="Q729" s="836"/>
      <c r="R729" s="836"/>
      <c r="S729" s="836"/>
      <c r="T729" s="836"/>
      <c r="U729" s="836"/>
      <c r="V729" s="836"/>
      <c r="W729" s="836"/>
      <c r="X729" s="836"/>
      <c r="Y729" s="836"/>
      <c r="Z729" s="836"/>
      <c r="AA729" s="836"/>
      <c r="AB729" s="836"/>
      <c r="AC729" s="836"/>
      <c r="AD729" s="836"/>
      <c r="AE729" s="836"/>
      <c r="AF729" s="836"/>
      <c r="AG729" s="836"/>
      <c r="AH729" s="836"/>
      <c r="AI729" s="836"/>
      <c r="AJ729" s="836"/>
      <c r="AK729" s="836"/>
      <c r="AL729" s="836"/>
    </row>
    <row r="730">
      <c r="A730" s="1308"/>
      <c r="B730" s="836"/>
      <c r="C730" s="836"/>
      <c r="D730" s="836"/>
      <c r="E730" s="836"/>
      <c r="F730" s="836"/>
      <c r="G730" s="836"/>
      <c r="H730" s="836"/>
      <c r="I730" s="836"/>
      <c r="J730" s="836"/>
      <c r="K730" s="836"/>
      <c r="L730" s="836"/>
      <c r="M730" s="836"/>
      <c r="N730" s="836"/>
      <c r="O730" s="836"/>
      <c r="P730" s="836"/>
      <c r="Q730" s="836"/>
      <c r="R730" s="836"/>
      <c r="S730" s="836"/>
      <c r="T730" s="836"/>
      <c r="U730" s="836"/>
      <c r="V730" s="836"/>
      <c r="W730" s="836"/>
      <c r="X730" s="836"/>
      <c r="Y730" s="836"/>
      <c r="Z730" s="836"/>
      <c r="AA730" s="836"/>
      <c r="AB730" s="836"/>
      <c r="AC730" s="836"/>
      <c r="AD730" s="836"/>
      <c r="AE730" s="836"/>
      <c r="AF730" s="836"/>
      <c r="AG730" s="836"/>
      <c r="AH730" s="836"/>
      <c r="AI730" s="836"/>
      <c r="AJ730" s="836"/>
      <c r="AK730" s="836"/>
      <c r="AL730" s="836"/>
    </row>
    <row r="731">
      <c r="A731" s="1308"/>
      <c r="B731" s="836"/>
      <c r="C731" s="836"/>
      <c r="D731" s="836"/>
      <c r="E731" s="836"/>
      <c r="F731" s="836"/>
      <c r="G731" s="836"/>
      <c r="H731" s="836"/>
      <c r="I731" s="836"/>
      <c r="J731" s="836"/>
      <c r="K731" s="836"/>
      <c r="L731" s="836"/>
      <c r="M731" s="836"/>
      <c r="N731" s="836"/>
      <c r="O731" s="836"/>
      <c r="P731" s="836"/>
      <c r="Q731" s="836"/>
      <c r="R731" s="836"/>
      <c r="S731" s="836"/>
      <c r="T731" s="836"/>
      <c r="U731" s="836"/>
      <c r="V731" s="836"/>
      <c r="W731" s="836"/>
      <c r="X731" s="836"/>
      <c r="Y731" s="836"/>
      <c r="Z731" s="836"/>
      <c r="AA731" s="836"/>
      <c r="AB731" s="836"/>
      <c r="AC731" s="836"/>
      <c r="AD731" s="836"/>
      <c r="AE731" s="836"/>
      <c r="AF731" s="836"/>
      <c r="AG731" s="836"/>
      <c r="AH731" s="836"/>
      <c r="AI731" s="836"/>
      <c r="AJ731" s="836"/>
      <c r="AK731" s="836"/>
      <c r="AL731" s="836"/>
    </row>
    <row r="732">
      <c r="A732" s="1308"/>
      <c r="B732" s="836"/>
      <c r="C732" s="836"/>
      <c r="D732" s="836"/>
      <c r="E732" s="836"/>
      <c r="F732" s="836"/>
      <c r="G732" s="836"/>
      <c r="H732" s="836"/>
      <c r="I732" s="836"/>
      <c r="J732" s="836"/>
      <c r="K732" s="836"/>
      <c r="L732" s="836"/>
      <c r="M732" s="836"/>
      <c r="N732" s="836"/>
      <c r="O732" s="836"/>
      <c r="P732" s="836"/>
      <c r="Q732" s="836"/>
      <c r="R732" s="836"/>
      <c r="S732" s="836"/>
      <c r="T732" s="836"/>
      <c r="U732" s="836"/>
      <c r="V732" s="836"/>
      <c r="W732" s="836"/>
      <c r="X732" s="836"/>
      <c r="Y732" s="836"/>
      <c r="Z732" s="836"/>
      <c r="AA732" s="836"/>
      <c r="AB732" s="836"/>
      <c r="AC732" s="836"/>
      <c r="AD732" s="836"/>
      <c r="AE732" s="836"/>
      <c r="AF732" s="836"/>
      <c r="AG732" s="836"/>
      <c r="AH732" s="836"/>
      <c r="AI732" s="836"/>
      <c r="AJ732" s="836"/>
      <c r="AK732" s="836"/>
      <c r="AL732" s="836"/>
    </row>
    <row r="733">
      <c r="A733" s="1308"/>
      <c r="B733" s="836"/>
      <c r="C733" s="836"/>
      <c r="D733" s="836"/>
      <c r="E733" s="836"/>
      <c r="F733" s="836"/>
      <c r="G733" s="836"/>
      <c r="H733" s="836"/>
      <c r="I733" s="836"/>
      <c r="J733" s="836"/>
      <c r="K733" s="836"/>
      <c r="L733" s="836"/>
      <c r="M733" s="836"/>
      <c r="N733" s="836"/>
      <c r="O733" s="836"/>
      <c r="P733" s="836"/>
      <c r="Q733" s="836"/>
      <c r="R733" s="836"/>
      <c r="S733" s="836"/>
      <c r="T733" s="836"/>
      <c r="U733" s="836"/>
      <c r="V733" s="836"/>
      <c r="W733" s="836"/>
      <c r="X733" s="836"/>
      <c r="Y733" s="836"/>
      <c r="Z733" s="836"/>
      <c r="AA733" s="836"/>
      <c r="AB733" s="836"/>
      <c r="AC733" s="836"/>
      <c r="AD733" s="836"/>
      <c r="AE733" s="836"/>
      <c r="AF733" s="836"/>
      <c r="AG733" s="836"/>
      <c r="AH733" s="836"/>
      <c r="AI733" s="836"/>
      <c r="AJ733" s="836"/>
      <c r="AK733" s="836"/>
      <c r="AL733" s="836"/>
    </row>
    <row r="734">
      <c r="A734" s="1308"/>
      <c r="B734" s="836"/>
      <c r="C734" s="836"/>
      <c r="D734" s="836"/>
      <c r="E734" s="836"/>
      <c r="F734" s="836"/>
      <c r="G734" s="836"/>
      <c r="H734" s="836"/>
      <c r="I734" s="836"/>
      <c r="J734" s="836"/>
      <c r="K734" s="836"/>
      <c r="L734" s="836"/>
      <c r="M734" s="836"/>
      <c r="N734" s="836"/>
      <c r="O734" s="836"/>
      <c r="P734" s="836"/>
      <c r="Q734" s="836"/>
      <c r="R734" s="836"/>
      <c r="S734" s="836"/>
      <c r="T734" s="836"/>
      <c r="U734" s="836"/>
      <c r="V734" s="836"/>
      <c r="W734" s="836"/>
      <c r="X734" s="836"/>
      <c r="Y734" s="836"/>
      <c r="Z734" s="836"/>
      <c r="AA734" s="836"/>
      <c r="AB734" s="836"/>
      <c r="AC734" s="836"/>
      <c r="AD734" s="836"/>
      <c r="AE734" s="836"/>
      <c r="AF734" s="836"/>
      <c r="AG734" s="836"/>
      <c r="AH734" s="836"/>
      <c r="AI734" s="836"/>
      <c r="AJ734" s="836"/>
      <c r="AK734" s="836"/>
      <c r="AL734" s="836"/>
    </row>
    <row r="735">
      <c r="A735" s="1308"/>
      <c r="B735" s="836"/>
      <c r="C735" s="836"/>
      <c r="D735" s="836"/>
      <c r="E735" s="836"/>
      <c r="F735" s="836"/>
      <c r="G735" s="836"/>
      <c r="H735" s="836"/>
      <c r="I735" s="836"/>
      <c r="J735" s="836"/>
      <c r="K735" s="836"/>
      <c r="L735" s="836"/>
      <c r="M735" s="836"/>
      <c r="N735" s="836"/>
      <c r="O735" s="836"/>
      <c r="P735" s="836"/>
      <c r="Q735" s="836"/>
      <c r="R735" s="836"/>
      <c r="S735" s="836"/>
      <c r="T735" s="836"/>
      <c r="U735" s="836"/>
      <c r="V735" s="836"/>
      <c r="W735" s="836"/>
      <c r="X735" s="836"/>
      <c r="Y735" s="836"/>
      <c r="Z735" s="836"/>
      <c r="AA735" s="836"/>
      <c r="AB735" s="836"/>
      <c r="AC735" s="836"/>
      <c r="AD735" s="836"/>
      <c r="AE735" s="836"/>
      <c r="AF735" s="836"/>
      <c r="AG735" s="836"/>
      <c r="AH735" s="836"/>
      <c r="AI735" s="836"/>
      <c r="AJ735" s="836"/>
      <c r="AK735" s="836"/>
      <c r="AL735" s="836"/>
    </row>
    <row r="736">
      <c r="A736" s="1308"/>
      <c r="B736" s="836"/>
      <c r="C736" s="836"/>
      <c r="D736" s="836"/>
      <c r="E736" s="836"/>
      <c r="F736" s="836"/>
      <c r="G736" s="836"/>
      <c r="H736" s="836"/>
      <c r="I736" s="836"/>
      <c r="J736" s="836"/>
      <c r="K736" s="836"/>
      <c r="L736" s="836"/>
      <c r="M736" s="836"/>
      <c r="N736" s="836"/>
      <c r="O736" s="836"/>
      <c r="P736" s="836"/>
      <c r="Q736" s="836"/>
      <c r="R736" s="836"/>
      <c r="S736" s="836"/>
      <c r="T736" s="836"/>
      <c r="U736" s="836"/>
      <c r="V736" s="836"/>
      <c r="W736" s="836"/>
      <c r="X736" s="836"/>
      <c r="Y736" s="836"/>
      <c r="Z736" s="836"/>
      <c r="AA736" s="836"/>
      <c r="AB736" s="836"/>
      <c r="AC736" s="836"/>
      <c r="AD736" s="836"/>
      <c r="AE736" s="836"/>
      <c r="AF736" s="836"/>
      <c r="AG736" s="836"/>
      <c r="AH736" s="836"/>
      <c r="AI736" s="836"/>
      <c r="AJ736" s="836"/>
      <c r="AK736" s="836"/>
      <c r="AL736" s="836"/>
    </row>
    <row r="737">
      <c r="A737" s="1308"/>
      <c r="B737" s="836"/>
      <c r="C737" s="836"/>
      <c r="D737" s="836"/>
      <c r="E737" s="836"/>
      <c r="F737" s="836"/>
      <c r="G737" s="836"/>
      <c r="H737" s="836"/>
      <c r="I737" s="836"/>
      <c r="J737" s="836"/>
      <c r="K737" s="836"/>
      <c r="L737" s="836"/>
      <c r="M737" s="836"/>
      <c r="N737" s="836"/>
      <c r="O737" s="836"/>
      <c r="P737" s="836"/>
      <c r="Q737" s="836"/>
      <c r="R737" s="836"/>
      <c r="S737" s="836"/>
      <c r="T737" s="836"/>
      <c r="U737" s="836"/>
      <c r="V737" s="836"/>
      <c r="W737" s="836"/>
      <c r="X737" s="836"/>
      <c r="Y737" s="836"/>
      <c r="Z737" s="836"/>
      <c r="AA737" s="836"/>
      <c r="AB737" s="836"/>
      <c r="AC737" s="836"/>
      <c r="AD737" s="836"/>
      <c r="AE737" s="836"/>
      <c r="AF737" s="836"/>
      <c r="AG737" s="836"/>
      <c r="AH737" s="836"/>
      <c r="AI737" s="836"/>
      <c r="AJ737" s="836"/>
      <c r="AK737" s="836"/>
      <c r="AL737" s="836"/>
    </row>
    <row r="738">
      <c r="A738" s="1308"/>
      <c r="B738" s="836"/>
      <c r="C738" s="836"/>
      <c r="D738" s="836"/>
      <c r="E738" s="836"/>
      <c r="F738" s="836"/>
      <c r="G738" s="836"/>
      <c r="H738" s="836"/>
      <c r="I738" s="836"/>
      <c r="J738" s="836"/>
      <c r="K738" s="836"/>
      <c r="L738" s="836"/>
      <c r="M738" s="836"/>
      <c r="N738" s="836"/>
      <c r="O738" s="836"/>
      <c r="P738" s="836"/>
      <c r="Q738" s="836"/>
      <c r="R738" s="836"/>
      <c r="S738" s="836"/>
      <c r="T738" s="836"/>
      <c r="U738" s="836"/>
      <c r="V738" s="836"/>
      <c r="W738" s="836"/>
      <c r="X738" s="836"/>
      <c r="Y738" s="836"/>
      <c r="Z738" s="836"/>
      <c r="AA738" s="836"/>
      <c r="AB738" s="836"/>
      <c r="AC738" s="836"/>
      <c r="AD738" s="836"/>
      <c r="AE738" s="836"/>
      <c r="AF738" s="836"/>
      <c r="AG738" s="836"/>
      <c r="AH738" s="836"/>
      <c r="AI738" s="836"/>
      <c r="AJ738" s="836"/>
      <c r="AK738" s="836"/>
      <c r="AL738" s="836"/>
    </row>
    <row r="739">
      <c r="A739" s="1308"/>
      <c r="B739" s="836"/>
      <c r="C739" s="836"/>
      <c r="D739" s="836"/>
      <c r="E739" s="836"/>
      <c r="F739" s="836"/>
      <c r="G739" s="836"/>
      <c r="H739" s="836"/>
      <c r="I739" s="836"/>
      <c r="J739" s="836"/>
      <c r="K739" s="836"/>
      <c r="L739" s="836"/>
      <c r="M739" s="836"/>
      <c r="N739" s="836"/>
      <c r="O739" s="836"/>
      <c r="P739" s="836"/>
      <c r="Q739" s="836"/>
      <c r="R739" s="836"/>
      <c r="S739" s="836"/>
      <c r="T739" s="836"/>
      <c r="U739" s="836"/>
      <c r="V739" s="836"/>
      <c r="W739" s="836"/>
      <c r="X739" s="836"/>
      <c r="Y739" s="836"/>
      <c r="Z739" s="836"/>
      <c r="AA739" s="836"/>
      <c r="AB739" s="836"/>
      <c r="AC739" s="836"/>
      <c r="AD739" s="836"/>
      <c r="AE739" s="836"/>
      <c r="AF739" s="836"/>
      <c r="AG739" s="836"/>
      <c r="AH739" s="836"/>
      <c r="AI739" s="836"/>
      <c r="AJ739" s="836"/>
      <c r="AK739" s="836"/>
      <c r="AL739" s="836"/>
    </row>
    <row r="740">
      <c r="A740" s="1308"/>
      <c r="B740" s="836"/>
      <c r="C740" s="836"/>
      <c r="D740" s="836"/>
      <c r="E740" s="836"/>
      <c r="F740" s="836"/>
      <c r="G740" s="836"/>
      <c r="H740" s="836"/>
      <c r="I740" s="836"/>
      <c r="J740" s="836"/>
      <c r="K740" s="836"/>
      <c r="L740" s="836"/>
      <c r="M740" s="836"/>
      <c r="N740" s="836"/>
      <c r="O740" s="836"/>
      <c r="P740" s="836"/>
      <c r="Q740" s="836"/>
      <c r="R740" s="836"/>
      <c r="S740" s="836"/>
      <c r="T740" s="836"/>
      <c r="U740" s="836"/>
      <c r="V740" s="836"/>
      <c r="W740" s="836"/>
      <c r="X740" s="836"/>
      <c r="Y740" s="836"/>
      <c r="Z740" s="836"/>
      <c r="AA740" s="836"/>
      <c r="AB740" s="836"/>
      <c r="AC740" s="836"/>
      <c r="AD740" s="836"/>
      <c r="AE740" s="836"/>
      <c r="AF740" s="836"/>
      <c r="AG740" s="836"/>
      <c r="AH740" s="836"/>
      <c r="AI740" s="836"/>
      <c r="AJ740" s="836"/>
      <c r="AK740" s="836"/>
      <c r="AL740" s="836"/>
    </row>
    <row r="741">
      <c r="A741" s="1308"/>
      <c r="B741" s="836"/>
      <c r="C741" s="836"/>
      <c r="D741" s="836"/>
      <c r="E741" s="836"/>
      <c r="F741" s="836"/>
      <c r="G741" s="836"/>
      <c r="H741" s="836"/>
      <c r="I741" s="836"/>
      <c r="J741" s="836"/>
      <c r="K741" s="836"/>
      <c r="L741" s="836"/>
      <c r="M741" s="836"/>
      <c r="N741" s="836"/>
      <c r="O741" s="836"/>
      <c r="P741" s="836"/>
      <c r="Q741" s="836"/>
      <c r="R741" s="836"/>
      <c r="S741" s="836"/>
      <c r="T741" s="836"/>
      <c r="U741" s="836"/>
      <c r="V741" s="836"/>
      <c r="W741" s="836"/>
      <c r="X741" s="836"/>
      <c r="Y741" s="836"/>
      <c r="Z741" s="836"/>
      <c r="AA741" s="836"/>
      <c r="AB741" s="836"/>
      <c r="AC741" s="836"/>
      <c r="AD741" s="836"/>
      <c r="AE741" s="836"/>
      <c r="AF741" s="836"/>
      <c r="AG741" s="836"/>
      <c r="AH741" s="836"/>
      <c r="AI741" s="836"/>
      <c r="AJ741" s="836"/>
      <c r="AK741" s="836"/>
      <c r="AL741" s="836"/>
    </row>
    <row r="742">
      <c r="A742" s="1308"/>
      <c r="B742" s="836"/>
      <c r="C742" s="836"/>
      <c r="D742" s="836"/>
      <c r="E742" s="836"/>
      <c r="F742" s="836"/>
      <c r="G742" s="836"/>
      <c r="H742" s="836"/>
      <c r="I742" s="836"/>
      <c r="J742" s="836"/>
      <c r="K742" s="836"/>
      <c r="L742" s="836"/>
      <c r="M742" s="836"/>
      <c r="N742" s="836"/>
      <c r="O742" s="836"/>
      <c r="P742" s="836"/>
      <c r="Q742" s="836"/>
      <c r="R742" s="836"/>
      <c r="S742" s="836"/>
      <c r="T742" s="836"/>
      <c r="U742" s="836"/>
      <c r="V742" s="836"/>
      <c r="W742" s="836"/>
      <c r="X742" s="836"/>
      <c r="Y742" s="836"/>
      <c r="Z742" s="836"/>
      <c r="AA742" s="836"/>
      <c r="AB742" s="836"/>
      <c r="AC742" s="836"/>
      <c r="AD742" s="836"/>
      <c r="AE742" s="836"/>
      <c r="AF742" s="836"/>
      <c r="AG742" s="836"/>
      <c r="AH742" s="836"/>
      <c r="AI742" s="836"/>
      <c r="AJ742" s="836"/>
      <c r="AK742" s="836"/>
      <c r="AL742" s="836"/>
    </row>
    <row r="743">
      <c r="A743" s="1308"/>
      <c r="B743" s="836"/>
      <c r="C743" s="836"/>
      <c r="D743" s="836"/>
      <c r="E743" s="836"/>
      <c r="F743" s="836"/>
      <c r="G743" s="836"/>
      <c r="H743" s="836"/>
      <c r="I743" s="836"/>
      <c r="J743" s="836"/>
      <c r="K743" s="836"/>
      <c r="L743" s="836"/>
      <c r="M743" s="836"/>
      <c r="N743" s="836"/>
      <c r="O743" s="836"/>
      <c r="P743" s="836"/>
      <c r="Q743" s="836"/>
      <c r="R743" s="836"/>
      <c r="S743" s="836"/>
      <c r="T743" s="836"/>
      <c r="U743" s="836"/>
      <c r="V743" s="836"/>
      <c r="W743" s="836"/>
      <c r="X743" s="836"/>
      <c r="Y743" s="836"/>
      <c r="Z743" s="836"/>
      <c r="AA743" s="836"/>
      <c r="AB743" s="836"/>
      <c r="AC743" s="836"/>
      <c r="AD743" s="836"/>
      <c r="AE743" s="836"/>
      <c r="AF743" s="836"/>
      <c r="AG743" s="836"/>
      <c r="AH743" s="836"/>
      <c r="AI743" s="836"/>
      <c r="AJ743" s="836"/>
      <c r="AK743" s="836"/>
      <c r="AL743" s="836"/>
    </row>
    <row r="744">
      <c r="A744" s="1308"/>
      <c r="B744" s="836"/>
      <c r="C744" s="836"/>
      <c r="D744" s="836"/>
      <c r="E744" s="836"/>
      <c r="F744" s="836"/>
      <c r="G744" s="836"/>
      <c r="H744" s="836"/>
      <c r="I744" s="836"/>
      <c r="J744" s="836"/>
      <c r="K744" s="836"/>
      <c r="L744" s="836"/>
      <c r="M744" s="836"/>
      <c r="N744" s="836"/>
      <c r="O744" s="836"/>
      <c r="P744" s="836"/>
      <c r="Q744" s="836"/>
      <c r="R744" s="836"/>
      <c r="S744" s="836"/>
      <c r="T744" s="836"/>
      <c r="U744" s="836"/>
      <c r="V744" s="836"/>
      <c r="W744" s="836"/>
      <c r="X744" s="836"/>
      <c r="Y744" s="836"/>
      <c r="Z744" s="836"/>
      <c r="AA744" s="836"/>
      <c r="AB744" s="836"/>
      <c r="AC744" s="836"/>
      <c r="AD744" s="836"/>
      <c r="AE744" s="836"/>
      <c r="AF744" s="836"/>
      <c r="AG744" s="836"/>
      <c r="AH744" s="836"/>
      <c r="AI744" s="836"/>
      <c r="AJ744" s="836"/>
      <c r="AK744" s="836"/>
      <c r="AL744" s="836"/>
    </row>
    <row r="745">
      <c r="A745" s="1308"/>
      <c r="B745" s="836"/>
      <c r="C745" s="836"/>
      <c r="D745" s="836"/>
      <c r="E745" s="836"/>
      <c r="F745" s="836"/>
      <c r="G745" s="836"/>
      <c r="H745" s="836"/>
      <c r="I745" s="836"/>
      <c r="J745" s="836"/>
      <c r="K745" s="836"/>
      <c r="L745" s="836"/>
      <c r="M745" s="836"/>
      <c r="N745" s="836"/>
      <c r="O745" s="836"/>
      <c r="P745" s="836"/>
      <c r="Q745" s="836"/>
      <c r="R745" s="836"/>
      <c r="S745" s="836"/>
      <c r="T745" s="836"/>
      <c r="U745" s="836"/>
      <c r="V745" s="836"/>
      <c r="W745" s="836"/>
      <c r="X745" s="836"/>
      <c r="Y745" s="836"/>
      <c r="Z745" s="836"/>
      <c r="AA745" s="836"/>
      <c r="AB745" s="836"/>
      <c r="AC745" s="836"/>
      <c r="AD745" s="836"/>
      <c r="AE745" s="836"/>
      <c r="AF745" s="836"/>
      <c r="AG745" s="836"/>
      <c r="AH745" s="836"/>
      <c r="AI745" s="836"/>
      <c r="AJ745" s="836"/>
      <c r="AK745" s="836"/>
      <c r="AL745" s="836"/>
    </row>
    <row r="746">
      <c r="A746" s="1308"/>
      <c r="B746" s="836"/>
      <c r="C746" s="836"/>
      <c r="D746" s="836"/>
      <c r="E746" s="836"/>
      <c r="F746" s="836"/>
      <c r="G746" s="836"/>
      <c r="H746" s="836"/>
      <c r="I746" s="836"/>
      <c r="J746" s="836"/>
      <c r="K746" s="836"/>
      <c r="L746" s="836"/>
      <c r="M746" s="836"/>
      <c r="N746" s="836"/>
      <c r="O746" s="836"/>
      <c r="P746" s="836"/>
      <c r="Q746" s="836"/>
      <c r="R746" s="836"/>
      <c r="S746" s="836"/>
      <c r="T746" s="836"/>
      <c r="U746" s="836"/>
      <c r="V746" s="836"/>
      <c r="W746" s="836"/>
      <c r="X746" s="836"/>
      <c r="Y746" s="836"/>
      <c r="Z746" s="836"/>
      <c r="AA746" s="836"/>
      <c r="AB746" s="836"/>
      <c r="AC746" s="836"/>
      <c r="AD746" s="836"/>
      <c r="AE746" s="836"/>
      <c r="AF746" s="836"/>
      <c r="AG746" s="836"/>
      <c r="AH746" s="836"/>
      <c r="AI746" s="836"/>
      <c r="AJ746" s="836"/>
      <c r="AK746" s="836"/>
      <c r="AL746" s="836"/>
    </row>
    <row r="747">
      <c r="A747" s="1308"/>
      <c r="B747" s="836"/>
      <c r="C747" s="836"/>
      <c r="D747" s="836"/>
      <c r="E747" s="836"/>
      <c r="F747" s="836"/>
      <c r="G747" s="836"/>
      <c r="H747" s="836"/>
      <c r="I747" s="836"/>
      <c r="J747" s="836"/>
      <c r="K747" s="836"/>
      <c r="L747" s="836"/>
      <c r="M747" s="836"/>
      <c r="N747" s="836"/>
      <c r="O747" s="836"/>
      <c r="P747" s="836"/>
      <c r="Q747" s="836"/>
      <c r="R747" s="836"/>
      <c r="S747" s="836"/>
      <c r="T747" s="836"/>
      <c r="U747" s="836"/>
      <c r="V747" s="836"/>
      <c r="W747" s="836"/>
      <c r="X747" s="836"/>
      <c r="Y747" s="836"/>
      <c r="Z747" s="836"/>
      <c r="AA747" s="836"/>
      <c r="AB747" s="836"/>
      <c r="AC747" s="836"/>
      <c r="AD747" s="836"/>
      <c r="AE747" s="836"/>
      <c r="AF747" s="836"/>
      <c r="AG747" s="836"/>
      <c r="AH747" s="836"/>
      <c r="AI747" s="836"/>
      <c r="AJ747" s="836"/>
      <c r="AK747" s="836"/>
      <c r="AL747" s="836"/>
    </row>
    <row r="748">
      <c r="A748" s="1308"/>
      <c r="B748" s="836"/>
      <c r="C748" s="836"/>
      <c r="D748" s="836"/>
      <c r="E748" s="836"/>
      <c r="F748" s="836"/>
      <c r="G748" s="836"/>
      <c r="H748" s="836"/>
      <c r="I748" s="836"/>
      <c r="J748" s="836"/>
      <c r="K748" s="836"/>
      <c r="L748" s="836"/>
      <c r="M748" s="836"/>
      <c r="N748" s="836"/>
      <c r="O748" s="836"/>
      <c r="P748" s="836"/>
      <c r="Q748" s="836"/>
      <c r="R748" s="836"/>
      <c r="S748" s="836"/>
      <c r="T748" s="836"/>
      <c r="U748" s="836"/>
      <c r="V748" s="836"/>
      <c r="W748" s="836"/>
      <c r="X748" s="836"/>
      <c r="Y748" s="836"/>
      <c r="Z748" s="836"/>
      <c r="AA748" s="836"/>
      <c r="AB748" s="836"/>
      <c r="AC748" s="836"/>
      <c r="AD748" s="836"/>
      <c r="AE748" s="836"/>
      <c r="AF748" s="836"/>
      <c r="AG748" s="836"/>
      <c r="AH748" s="836"/>
      <c r="AI748" s="836"/>
      <c r="AJ748" s="836"/>
      <c r="AK748" s="836"/>
      <c r="AL748" s="836"/>
    </row>
    <row r="749">
      <c r="A749" s="1308"/>
      <c r="B749" s="836"/>
      <c r="C749" s="836"/>
      <c r="D749" s="836"/>
      <c r="E749" s="836"/>
      <c r="F749" s="836"/>
      <c r="G749" s="836"/>
      <c r="H749" s="836"/>
      <c r="I749" s="836"/>
      <c r="J749" s="836"/>
      <c r="K749" s="836"/>
      <c r="L749" s="836"/>
      <c r="M749" s="836"/>
      <c r="N749" s="836"/>
      <c r="O749" s="836"/>
      <c r="P749" s="836"/>
      <c r="Q749" s="836"/>
      <c r="R749" s="836"/>
      <c r="S749" s="836"/>
      <c r="T749" s="836"/>
      <c r="U749" s="836"/>
      <c r="V749" s="836"/>
      <c r="W749" s="836"/>
      <c r="X749" s="836"/>
      <c r="Y749" s="836"/>
      <c r="Z749" s="836"/>
      <c r="AA749" s="836"/>
      <c r="AB749" s="836"/>
      <c r="AC749" s="836"/>
      <c r="AD749" s="836"/>
      <c r="AE749" s="836"/>
      <c r="AF749" s="836"/>
      <c r="AG749" s="836"/>
      <c r="AH749" s="836"/>
      <c r="AI749" s="836"/>
      <c r="AJ749" s="836"/>
      <c r="AK749" s="836"/>
      <c r="AL749" s="836"/>
    </row>
    <row r="750">
      <c r="A750" s="1308"/>
      <c r="B750" s="836"/>
      <c r="C750" s="836"/>
      <c r="D750" s="836"/>
      <c r="E750" s="836"/>
      <c r="F750" s="836"/>
      <c r="G750" s="836"/>
      <c r="H750" s="836"/>
      <c r="I750" s="836"/>
      <c r="J750" s="836"/>
      <c r="K750" s="836"/>
      <c r="L750" s="836"/>
      <c r="M750" s="836"/>
      <c r="N750" s="836"/>
      <c r="O750" s="836"/>
      <c r="P750" s="836"/>
      <c r="Q750" s="836"/>
      <c r="R750" s="836"/>
      <c r="S750" s="836"/>
      <c r="T750" s="836"/>
      <c r="U750" s="836"/>
      <c r="V750" s="836"/>
      <c r="W750" s="836"/>
      <c r="X750" s="836"/>
      <c r="Y750" s="836"/>
      <c r="Z750" s="836"/>
      <c r="AA750" s="836"/>
      <c r="AB750" s="836"/>
      <c r="AC750" s="836"/>
      <c r="AD750" s="836"/>
      <c r="AE750" s="836"/>
      <c r="AF750" s="836"/>
      <c r="AG750" s="836"/>
      <c r="AH750" s="836"/>
      <c r="AI750" s="836"/>
      <c r="AJ750" s="836"/>
      <c r="AK750" s="836"/>
      <c r="AL750" s="836"/>
    </row>
    <row r="751">
      <c r="A751" s="1308"/>
      <c r="B751" s="836"/>
      <c r="C751" s="836"/>
      <c r="D751" s="836"/>
      <c r="E751" s="836"/>
      <c r="F751" s="836"/>
      <c r="G751" s="836"/>
      <c r="H751" s="836"/>
      <c r="I751" s="836"/>
      <c r="J751" s="836"/>
      <c r="K751" s="836"/>
      <c r="L751" s="836"/>
      <c r="M751" s="836"/>
      <c r="N751" s="836"/>
      <c r="O751" s="836"/>
      <c r="P751" s="836"/>
      <c r="Q751" s="836"/>
      <c r="R751" s="836"/>
      <c r="S751" s="836"/>
      <c r="T751" s="836"/>
      <c r="U751" s="836"/>
      <c r="V751" s="836"/>
      <c r="W751" s="836"/>
      <c r="X751" s="836"/>
      <c r="Y751" s="836"/>
      <c r="Z751" s="836"/>
      <c r="AA751" s="836"/>
      <c r="AB751" s="836"/>
      <c r="AC751" s="836"/>
      <c r="AD751" s="836"/>
      <c r="AE751" s="836"/>
      <c r="AF751" s="836"/>
      <c r="AG751" s="836"/>
      <c r="AH751" s="836"/>
      <c r="AI751" s="836"/>
      <c r="AJ751" s="836"/>
      <c r="AK751" s="836"/>
      <c r="AL751" s="836"/>
    </row>
    <row r="752">
      <c r="A752" s="1308"/>
      <c r="B752" s="836"/>
      <c r="C752" s="836"/>
      <c r="D752" s="836"/>
      <c r="E752" s="836"/>
      <c r="F752" s="836"/>
      <c r="G752" s="836"/>
      <c r="H752" s="836"/>
      <c r="I752" s="836"/>
      <c r="J752" s="836"/>
      <c r="K752" s="836"/>
      <c r="L752" s="836"/>
      <c r="M752" s="836"/>
      <c r="N752" s="836"/>
      <c r="O752" s="836"/>
      <c r="P752" s="836"/>
      <c r="Q752" s="836"/>
      <c r="R752" s="836"/>
      <c r="S752" s="836"/>
      <c r="T752" s="836"/>
      <c r="U752" s="836"/>
      <c r="V752" s="836"/>
      <c r="W752" s="836"/>
      <c r="X752" s="836"/>
      <c r="Y752" s="836"/>
      <c r="Z752" s="836"/>
      <c r="AA752" s="836"/>
      <c r="AB752" s="836"/>
      <c r="AC752" s="836"/>
      <c r="AD752" s="836"/>
      <c r="AE752" s="836"/>
      <c r="AF752" s="836"/>
      <c r="AG752" s="836"/>
      <c r="AH752" s="836"/>
      <c r="AI752" s="836"/>
      <c r="AJ752" s="836"/>
      <c r="AK752" s="836"/>
      <c r="AL752" s="836"/>
    </row>
    <row r="753">
      <c r="A753" s="1308"/>
      <c r="B753" s="836"/>
      <c r="C753" s="836"/>
      <c r="D753" s="836"/>
      <c r="E753" s="836"/>
      <c r="F753" s="836"/>
      <c r="G753" s="836"/>
      <c r="H753" s="836"/>
      <c r="I753" s="836"/>
      <c r="J753" s="836"/>
      <c r="K753" s="836"/>
      <c r="L753" s="836"/>
      <c r="M753" s="836"/>
      <c r="N753" s="836"/>
      <c r="O753" s="836"/>
      <c r="P753" s="836"/>
      <c r="Q753" s="836"/>
      <c r="R753" s="836"/>
      <c r="S753" s="836"/>
      <c r="T753" s="836"/>
      <c r="U753" s="836"/>
      <c r="V753" s="836"/>
      <c r="W753" s="836"/>
      <c r="X753" s="836"/>
      <c r="Y753" s="836"/>
      <c r="Z753" s="836"/>
      <c r="AA753" s="836"/>
      <c r="AB753" s="836"/>
      <c r="AC753" s="836"/>
      <c r="AD753" s="836"/>
      <c r="AE753" s="836"/>
      <c r="AF753" s="836"/>
      <c r="AG753" s="836"/>
      <c r="AH753" s="836"/>
      <c r="AI753" s="836"/>
      <c r="AJ753" s="836"/>
      <c r="AK753" s="836"/>
      <c r="AL753" s="836"/>
    </row>
    <row r="754">
      <c r="A754" s="1308"/>
      <c r="B754" s="836"/>
      <c r="C754" s="836"/>
      <c r="D754" s="836"/>
      <c r="E754" s="836"/>
      <c r="F754" s="836"/>
      <c r="G754" s="836"/>
      <c r="H754" s="836"/>
      <c r="I754" s="836"/>
      <c r="J754" s="836"/>
      <c r="K754" s="836"/>
      <c r="L754" s="836"/>
      <c r="M754" s="836"/>
      <c r="N754" s="836"/>
      <c r="O754" s="836"/>
      <c r="P754" s="836"/>
      <c r="Q754" s="836"/>
      <c r="R754" s="836"/>
      <c r="S754" s="836"/>
      <c r="T754" s="836"/>
      <c r="U754" s="836"/>
      <c r="V754" s="836"/>
      <c r="W754" s="836"/>
      <c r="X754" s="836"/>
      <c r="Y754" s="836"/>
      <c r="Z754" s="836"/>
      <c r="AA754" s="836"/>
      <c r="AB754" s="836"/>
      <c r="AC754" s="836"/>
      <c r="AD754" s="836"/>
      <c r="AE754" s="836"/>
      <c r="AF754" s="836"/>
      <c r="AG754" s="836"/>
      <c r="AH754" s="836"/>
      <c r="AI754" s="836"/>
      <c r="AJ754" s="836"/>
      <c r="AK754" s="836"/>
      <c r="AL754" s="836"/>
    </row>
    <row r="755">
      <c r="A755" s="1308"/>
      <c r="B755" s="836"/>
      <c r="C755" s="836"/>
      <c r="D755" s="836"/>
      <c r="E755" s="836"/>
      <c r="F755" s="836"/>
      <c r="G755" s="836"/>
      <c r="H755" s="836"/>
      <c r="I755" s="836"/>
      <c r="J755" s="836"/>
      <c r="K755" s="836"/>
      <c r="L755" s="836"/>
      <c r="M755" s="836"/>
      <c r="N755" s="836"/>
      <c r="O755" s="836"/>
      <c r="P755" s="836"/>
      <c r="Q755" s="836"/>
      <c r="R755" s="836"/>
      <c r="S755" s="836"/>
      <c r="T755" s="836"/>
      <c r="U755" s="836"/>
      <c r="V755" s="836"/>
      <c r="W755" s="836"/>
      <c r="X755" s="836"/>
      <c r="Y755" s="836"/>
      <c r="Z755" s="836"/>
      <c r="AA755" s="836"/>
      <c r="AB755" s="836"/>
      <c r="AC755" s="836"/>
      <c r="AD755" s="836"/>
      <c r="AE755" s="836"/>
      <c r="AF755" s="836"/>
      <c r="AG755" s="836"/>
      <c r="AH755" s="836"/>
      <c r="AI755" s="836"/>
      <c r="AJ755" s="836"/>
      <c r="AK755" s="836"/>
      <c r="AL755" s="836"/>
    </row>
    <row r="756">
      <c r="A756" s="1308"/>
      <c r="B756" s="836"/>
      <c r="C756" s="836"/>
      <c r="D756" s="836"/>
      <c r="E756" s="836"/>
      <c r="F756" s="836"/>
      <c r="G756" s="836"/>
      <c r="H756" s="836"/>
      <c r="I756" s="836"/>
      <c r="J756" s="836"/>
      <c r="K756" s="836"/>
      <c r="L756" s="836"/>
      <c r="M756" s="836"/>
      <c r="N756" s="836"/>
      <c r="O756" s="836"/>
      <c r="P756" s="836"/>
      <c r="Q756" s="836"/>
      <c r="R756" s="836"/>
      <c r="S756" s="836"/>
      <c r="T756" s="836"/>
      <c r="U756" s="836"/>
      <c r="V756" s="836"/>
      <c r="W756" s="836"/>
      <c r="X756" s="836"/>
      <c r="Y756" s="836"/>
      <c r="Z756" s="836"/>
      <c r="AA756" s="836"/>
      <c r="AB756" s="836"/>
      <c r="AC756" s="836"/>
      <c r="AD756" s="836"/>
      <c r="AE756" s="836"/>
      <c r="AF756" s="836"/>
      <c r="AG756" s="836"/>
      <c r="AH756" s="836"/>
      <c r="AI756" s="836"/>
      <c r="AJ756" s="836"/>
      <c r="AK756" s="836"/>
      <c r="AL756" s="836"/>
    </row>
    <row r="757">
      <c r="A757" s="1308"/>
      <c r="B757" s="836"/>
      <c r="C757" s="836"/>
      <c r="D757" s="836"/>
      <c r="E757" s="836"/>
      <c r="F757" s="836"/>
      <c r="G757" s="836"/>
      <c r="H757" s="836"/>
      <c r="I757" s="836"/>
      <c r="J757" s="836"/>
      <c r="K757" s="836"/>
      <c r="L757" s="836"/>
      <c r="M757" s="836"/>
      <c r="N757" s="836"/>
      <c r="O757" s="836"/>
      <c r="P757" s="836"/>
      <c r="Q757" s="836"/>
      <c r="R757" s="836"/>
      <c r="S757" s="836"/>
      <c r="T757" s="836"/>
      <c r="U757" s="836"/>
      <c r="V757" s="836"/>
      <c r="W757" s="836"/>
      <c r="X757" s="836"/>
      <c r="Y757" s="836"/>
      <c r="Z757" s="836"/>
      <c r="AA757" s="836"/>
      <c r="AB757" s="836"/>
      <c r="AC757" s="836"/>
      <c r="AD757" s="836"/>
      <c r="AE757" s="836"/>
      <c r="AF757" s="836"/>
      <c r="AG757" s="836"/>
      <c r="AH757" s="836"/>
      <c r="AI757" s="836"/>
      <c r="AJ757" s="836"/>
      <c r="AK757" s="836"/>
      <c r="AL757" s="836"/>
    </row>
    <row r="758">
      <c r="A758" s="1308"/>
      <c r="B758" s="836"/>
      <c r="C758" s="836"/>
      <c r="D758" s="836"/>
      <c r="E758" s="836"/>
      <c r="F758" s="836"/>
      <c r="G758" s="836"/>
      <c r="H758" s="836"/>
      <c r="I758" s="836"/>
      <c r="J758" s="836"/>
      <c r="K758" s="836"/>
      <c r="L758" s="836"/>
      <c r="M758" s="836"/>
      <c r="N758" s="836"/>
      <c r="O758" s="836"/>
      <c r="P758" s="836"/>
      <c r="Q758" s="836"/>
      <c r="R758" s="836"/>
      <c r="S758" s="836"/>
      <c r="T758" s="836"/>
      <c r="U758" s="836"/>
      <c r="V758" s="836"/>
      <c r="W758" s="836"/>
      <c r="X758" s="836"/>
      <c r="Y758" s="836"/>
      <c r="Z758" s="836"/>
      <c r="AA758" s="836"/>
      <c r="AB758" s="836"/>
      <c r="AC758" s="836"/>
      <c r="AD758" s="836"/>
      <c r="AE758" s="836"/>
      <c r="AF758" s="836"/>
      <c r="AG758" s="836"/>
      <c r="AH758" s="836"/>
      <c r="AI758" s="836"/>
      <c r="AJ758" s="836"/>
      <c r="AK758" s="836"/>
      <c r="AL758" s="836"/>
    </row>
    <row r="759">
      <c r="A759" s="1308"/>
      <c r="B759" s="836"/>
      <c r="C759" s="836"/>
      <c r="D759" s="836"/>
      <c r="E759" s="836"/>
      <c r="F759" s="836"/>
      <c r="G759" s="836"/>
      <c r="H759" s="836"/>
      <c r="I759" s="836"/>
      <c r="J759" s="836"/>
      <c r="K759" s="836"/>
      <c r="L759" s="836"/>
      <c r="M759" s="836"/>
      <c r="N759" s="836"/>
      <c r="O759" s="836"/>
      <c r="P759" s="836"/>
      <c r="Q759" s="836"/>
      <c r="R759" s="836"/>
      <c r="S759" s="836"/>
      <c r="T759" s="836"/>
      <c r="U759" s="836"/>
      <c r="V759" s="836"/>
      <c r="W759" s="836"/>
      <c r="X759" s="836"/>
      <c r="Y759" s="836"/>
      <c r="Z759" s="836"/>
      <c r="AA759" s="836"/>
      <c r="AB759" s="836"/>
      <c r="AC759" s="836"/>
      <c r="AD759" s="836"/>
      <c r="AE759" s="836"/>
      <c r="AF759" s="836"/>
      <c r="AG759" s="836"/>
      <c r="AH759" s="836"/>
      <c r="AI759" s="836"/>
      <c r="AJ759" s="836"/>
      <c r="AK759" s="836"/>
      <c r="AL759" s="836"/>
    </row>
    <row r="760">
      <c r="A760" s="1308"/>
      <c r="B760" s="836"/>
      <c r="C760" s="836"/>
      <c r="D760" s="836"/>
      <c r="E760" s="836"/>
      <c r="F760" s="836"/>
      <c r="G760" s="836"/>
      <c r="H760" s="836"/>
      <c r="I760" s="836"/>
      <c r="J760" s="836"/>
      <c r="K760" s="836"/>
      <c r="L760" s="836"/>
      <c r="M760" s="836"/>
      <c r="N760" s="836"/>
      <c r="O760" s="836"/>
      <c r="P760" s="836"/>
      <c r="Q760" s="836"/>
      <c r="R760" s="836"/>
      <c r="S760" s="836"/>
      <c r="T760" s="836"/>
      <c r="U760" s="836"/>
      <c r="V760" s="836"/>
      <c r="W760" s="836"/>
      <c r="X760" s="836"/>
      <c r="Y760" s="836"/>
      <c r="Z760" s="836"/>
      <c r="AA760" s="836"/>
      <c r="AB760" s="836"/>
      <c r="AC760" s="836"/>
      <c r="AD760" s="836"/>
      <c r="AE760" s="836"/>
      <c r="AF760" s="836"/>
      <c r="AG760" s="836"/>
      <c r="AH760" s="836"/>
      <c r="AI760" s="836"/>
      <c r="AJ760" s="836"/>
      <c r="AK760" s="836"/>
      <c r="AL760" s="836"/>
    </row>
    <row r="761">
      <c r="A761" s="1308"/>
      <c r="B761" s="836"/>
      <c r="C761" s="836"/>
      <c r="D761" s="836"/>
      <c r="E761" s="836"/>
      <c r="F761" s="836"/>
      <c r="G761" s="836"/>
      <c r="H761" s="836"/>
      <c r="I761" s="836"/>
      <c r="J761" s="836"/>
      <c r="K761" s="836"/>
      <c r="L761" s="836"/>
      <c r="M761" s="836"/>
      <c r="N761" s="836"/>
      <c r="O761" s="836"/>
      <c r="P761" s="836"/>
      <c r="Q761" s="836"/>
      <c r="R761" s="836"/>
      <c r="S761" s="836"/>
      <c r="T761" s="836"/>
      <c r="U761" s="836"/>
      <c r="V761" s="836"/>
      <c r="W761" s="836"/>
      <c r="X761" s="836"/>
      <c r="Y761" s="836"/>
      <c r="Z761" s="836"/>
      <c r="AA761" s="836"/>
      <c r="AB761" s="836"/>
      <c r="AC761" s="836"/>
      <c r="AD761" s="836"/>
      <c r="AE761" s="836"/>
      <c r="AF761" s="836"/>
      <c r="AG761" s="836"/>
      <c r="AH761" s="836"/>
      <c r="AI761" s="836"/>
      <c r="AJ761" s="836"/>
      <c r="AK761" s="836"/>
      <c r="AL761" s="836"/>
    </row>
    <row r="762">
      <c r="A762" s="1308"/>
      <c r="B762" s="836"/>
      <c r="C762" s="836"/>
      <c r="D762" s="836"/>
      <c r="E762" s="836"/>
      <c r="F762" s="836"/>
      <c r="G762" s="836"/>
      <c r="H762" s="836"/>
      <c r="I762" s="836"/>
      <c r="J762" s="836"/>
      <c r="K762" s="836"/>
      <c r="L762" s="836"/>
      <c r="M762" s="836"/>
      <c r="N762" s="836"/>
      <c r="O762" s="836"/>
      <c r="P762" s="836"/>
      <c r="Q762" s="836"/>
      <c r="R762" s="836"/>
      <c r="S762" s="836"/>
      <c r="T762" s="836"/>
      <c r="U762" s="836"/>
      <c r="V762" s="836"/>
      <c r="W762" s="836"/>
      <c r="X762" s="836"/>
      <c r="Y762" s="836"/>
      <c r="Z762" s="836"/>
      <c r="AA762" s="836"/>
      <c r="AB762" s="836"/>
      <c r="AC762" s="836"/>
      <c r="AD762" s="836"/>
      <c r="AE762" s="836"/>
      <c r="AF762" s="836"/>
      <c r="AG762" s="836"/>
      <c r="AH762" s="836"/>
      <c r="AI762" s="836"/>
      <c r="AJ762" s="836"/>
      <c r="AK762" s="836"/>
      <c r="AL762" s="836"/>
    </row>
    <row r="763">
      <c r="A763" s="1308"/>
      <c r="B763" s="836"/>
      <c r="C763" s="836"/>
      <c r="D763" s="836"/>
      <c r="E763" s="836"/>
      <c r="F763" s="836"/>
      <c r="G763" s="836"/>
      <c r="H763" s="836"/>
      <c r="I763" s="836"/>
      <c r="J763" s="836"/>
      <c r="K763" s="836"/>
      <c r="L763" s="836"/>
      <c r="M763" s="836"/>
      <c r="N763" s="836"/>
      <c r="O763" s="836"/>
      <c r="P763" s="836"/>
      <c r="Q763" s="836"/>
      <c r="R763" s="836"/>
      <c r="S763" s="836"/>
      <c r="T763" s="836"/>
      <c r="U763" s="836"/>
      <c r="V763" s="836"/>
      <c r="W763" s="836"/>
      <c r="X763" s="836"/>
      <c r="Y763" s="836"/>
      <c r="Z763" s="836"/>
      <c r="AA763" s="836"/>
      <c r="AB763" s="836"/>
      <c r="AC763" s="836"/>
      <c r="AD763" s="836"/>
      <c r="AE763" s="836"/>
      <c r="AF763" s="836"/>
      <c r="AG763" s="836"/>
      <c r="AH763" s="836"/>
      <c r="AI763" s="836"/>
      <c r="AJ763" s="836"/>
      <c r="AK763" s="836"/>
      <c r="AL763" s="836"/>
    </row>
    <row r="764">
      <c r="A764" s="1308"/>
      <c r="B764" s="836"/>
      <c r="C764" s="836"/>
      <c r="D764" s="836"/>
      <c r="E764" s="836"/>
      <c r="F764" s="836"/>
      <c r="G764" s="836"/>
      <c r="H764" s="836"/>
      <c r="I764" s="836"/>
      <c r="J764" s="836"/>
      <c r="K764" s="836"/>
      <c r="L764" s="836"/>
      <c r="M764" s="836"/>
      <c r="N764" s="836"/>
      <c r="O764" s="836"/>
      <c r="P764" s="836"/>
      <c r="Q764" s="836"/>
      <c r="R764" s="836"/>
      <c r="S764" s="836"/>
      <c r="T764" s="836"/>
      <c r="U764" s="836"/>
      <c r="V764" s="836"/>
      <c r="W764" s="836"/>
      <c r="X764" s="836"/>
      <c r="Y764" s="836"/>
      <c r="Z764" s="836"/>
      <c r="AA764" s="836"/>
      <c r="AB764" s="836"/>
      <c r="AC764" s="836"/>
      <c r="AD764" s="836"/>
      <c r="AE764" s="836"/>
      <c r="AF764" s="836"/>
      <c r="AG764" s="836"/>
      <c r="AH764" s="836"/>
      <c r="AI764" s="836"/>
      <c r="AJ764" s="836"/>
      <c r="AK764" s="836"/>
      <c r="AL764" s="836"/>
    </row>
    <row r="765">
      <c r="A765" s="1308"/>
      <c r="B765" s="836"/>
      <c r="C765" s="836"/>
      <c r="D765" s="836"/>
      <c r="E765" s="836"/>
      <c r="F765" s="836"/>
      <c r="G765" s="836"/>
      <c r="H765" s="836"/>
      <c r="I765" s="836"/>
      <c r="J765" s="836"/>
      <c r="K765" s="836"/>
      <c r="L765" s="836"/>
      <c r="M765" s="836"/>
      <c r="N765" s="836"/>
      <c r="O765" s="836"/>
      <c r="P765" s="836"/>
      <c r="Q765" s="836"/>
      <c r="R765" s="836"/>
      <c r="S765" s="836"/>
      <c r="T765" s="836"/>
      <c r="U765" s="836"/>
      <c r="V765" s="836"/>
      <c r="W765" s="836"/>
      <c r="X765" s="836"/>
      <c r="Y765" s="836"/>
      <c r="Z765" s="836"/>
      <c r="AA765" s="836"/>
      <c r="AB765" s="836"/>
      <c r="AC765" s="836"/>
      <c r="AD765" s="836"/>
      <c r="AE765" s="836"/>
      <c r="AF765" s="836"/>
      <c r="AG765" s="836"/>
      <c r="AH765" s="836"/>
      <c r="AI765" s="836"/>
      <c r="AJ765" s="836"/>
      <c r="AK765" s="836"/>
      <c r="AL765" s="836"/>
    </row>
    <row r="766">
      <c r="A766" s="1308"/>
      <c r="B766" s="836"/>
      <c r="C766" s="836"/>
      <c r="D766" s="836"/>
      <c r="E766" s="836"/>
      <c r="F766" s="836"/>
      <c r="G766" s="836"/>
      <c r="H766" s="836"/>
      <c r="I766" s="836"/>
      <c r="J766" s="836"/>
      <c r="K766" s="836"/>
      <c r="L766" s="836"/>
      <c r="M766" s="836"/>
      <c r="N766" s="836"/>
      <c r="O766" s="836"/>
      <c r="P766" s="836"/>
      <c r="Q766" s="836"/>
      <c r="R766" s="836"/>
      <c r="S766" s="836"/>
      <c r="T766" s="836"/>
      <c r="U766" s="836"/>
      <c r="V766" s="836"/>
      <c r="W766" s="836"/>
      <c r="X766" s="836"/>
      <c r="Y766" s="836"/>
      <c r="Z766" s="836"/>
      <c r="AA766" s="836"/>
      <c r="AB766" s="836"/>
      <c r="AC766" s="836"/>
      <c r="AD766" s="836"/>
      <c r="AE766" s="836"/>
      <c r="AF766" s="836"/>
      <c r="AG766" s="836"/>
      <c r="AH766" s="836"/>
      <c r="AI766" s="836"/>
      <c r="AJ766" s="836"/>
      <c r="AK766" s="836"/>
      <c r="AL766" s="836"/>
    </row>
    <row r="767">
      <c r="A767" s="1308"/>
      <c r="B767" s="836"/>
      <c r="C767" s="836"/>
      <c r="D767" s="836"/>
      <c r="E767" s="836"/>
      <c r="F767" s="836"/>
      <c r="G767" s="836"/>
      <c r="H767" s="836"/>
      <c r="I767" s="836"/>
      <c r="J767" s="836"/>
      <c r="K767" s="836"/>
      <c r="L767" s="836"/>
      <c r="M767" s="836"/>
      <c r="N767" s="836"/>
      <c r="O767" s="836"/>
      <c r="P767" s="836"/>
      <c r="Q767" s="836"/>
      <c r="R767" s="836"/>
      <c r="S767" s="836"/>
      <c r="T767" s="836"/>
      <c r="U767" s="836"/>
      <c r="V767" s="836"/>
      <c r="W767" s="836"/>
      <c r="X767" s="836"/>
      <c r="Y767" s="836"/>
      <c r="Z767" s="836"/>
      <c r="AA767" s="836"/>
      <c r="AB767" s="836"/>
      <c r="AC767" s="836"/>
      <c r="AD767" s="836"/>
      <c r="AE767" s="836"/>
      <c r="AF767" s="836"/>
      <c r="AG767" s="836"/>
      <c r="AH767" s="836"/>
      <c r="AI767" s="836"/>
      <c r="AJ767" s="836"/>
      <c r="AK767" s="836"/>
      <c r="AL767" s="836"/>
    </row>
    <row r="768">
      <c r="A768" s="1308"/>
      <c r="B768" s="836"/>
      <c r="C768" s="836"/>
      <c r="D768" s="836"/>
      <c r="E768" s="836"/>
      <c r="F768" s="836"/>
      <c r="G768" s="836"/>
      <c r="H768" s="836"/>
      <c r="I768" s="836"/>
      <c r="J768" s="836"/>
      <c r="K768" s="836"/>
      <c r="L768" s="836"/>
      <c r="M768" s="836"/>
      <c r="N768" s="836"/>
      <c r="O768" s="836"/>
      <c r="P768" s="836"/>
      <c r="Q768" s="836"/>
      <c r="R768" s="836"/>
      <c r="S768" s="836"/>
      <c r="T768" s="836"/>
      <c r="U768" s="836"/>
      <c r="V768" s="836"/>
      <c r="W768" s="836"/>
      <c r="X768" s="836"/>
      <c r="Y768" s="836"/>
      <c r="Z768" s="836"/>
      <c r="AA768" s="836"/>
      <c r="AB768" s="836"/>
      <c r="AC768" s="836"/>
      <c r="AD768" s="836"/>
      <c r="AE768" s="836"/>
      <c r="AF768" s="836"/>
      <c r="AG768" s="836"/>
      <c r="AH768" s="836"/>
      <c r="AI768" s="836"/>
      <c r="AJ768" s="836"/>
      <c r="AK768" s="836"/>
      <c r="AL768" s="836"/>
    </row>
    <row r="769">
      <c r="A769" s="1308"/>
      <c r="B769" s="836"/>
      <c r="C769" s="836"/>
      <c r="D769" s="836"/>
      <c r="E769" s="836"/>
      <c r="F769" s="836"/>
      <c r="G769" s="836"/>
      <c r="H769" s="836"/>
      <c r="I769" s="836"/>
      <c r="J769" s="836"/>
      <c r="K769" s="836"/>
      <c r="L769" s="836"/>
      <c r="M769" s="836"/>
      <c r="N769" s="836"/>
      <c r="O769" s="836"/>
      <c r="P769" s="836"/>
      <c r="Q769" s="836"/>
      <c r="R769" s="836"/>
      <c r="S769" s="836"/>
      <c r="T769" s="836"/>
      <c r="U769" s="836"/>
      <c r="V769" s="836"/>
      <c r="W769" s="836"/>
      <c r="X769" s="836"/>
      <c r="Y769" s="836"/>
      <c r="Z769" s="836"/>
      <c r="AA769" s="836"/>
      <c r="AB769" s="836"/>
      <c r="AC769" s="836"/>
      <c r="AD769" s="836"/>
      <c r="AE769" s="836"/>
      <c r="AF769" s="836"/>
      <c r="AG769" s="836"/>
      <c r="AH769" s="836"/>
      <c r="AI769" s="836"/>
      <c r="AJ769" s="836"/>
      <c r="AK769" s="836"/>
      <c r="AL769" s="836"/>
    </row>
    <row r="770">
      <c r="A770" s="1308"/>
      <c r="B770" s="836"/>
      <c r="C770" s="836"/>
      <c r="D770" s="836"/>
      <c r="E770" s="836"/>
      <c r="F770" s="836"/>
      <c r="G770" s="836"/>
      <c r="H770" s="836"/>
      <c r="I770" s="836"/>
      <c r="J770" s="836"/>
      <c r="K770" s="836"/>
      <c r="L770" s="836"/>
      <c r="M770" s="836"/>
      <c r="N770" s="836"/>
      <c r="O770" s="836"/>
      <c r="P770" s="836"/>
      <c r="Q770" s="836"/>
      <c r="R770" s="836"/>
      <c r="S770" s="836"/>
      <c r="T770" s="836"/>
      <c r="U770" s="836"/>
      <c r="V770" s="836"/>
      <c r="W770" s="836"/>
      <c r="X770" s="836"/>
      <c r="Y770" s="836"/>
      <c r="Z770" s="836"/>
      <c r="AA770" s="836"/>
      <c r="AB770" s="836"/>
      <c r="AC770" s="836"/>
      <c r="AD770" s="836"/>
      <c r="AE770" s="836"/>
      <c r="AF770" s="836"/>
      <c r="AG770" s="836"/>
      <c r="AH770" s="836"/>
      <c r="AI770" s="836"/>
      <c r="AJ770" s="836"/>
      <c r="AK770" s="836"/>
      <c r="AL770" s="836"/>
    </row>
    <row r="771">
      <c r="A771" s="1308"/>
      <c r="B771" s="836"/>
      <c r="C771" s="836"/>
      <c r="D771" s="836"/>
      <c r="E771" s="836"/>
      <c r="F771" s="836"/>
      <c r="G771" s="836"/>
      <c r="H771" s="836"/>
      <c r="I771" s="836"/>
      <c r="J771" s="836"/>
      <c r="K771" s="836"/>
      <c r="L771" s="836"/>
      <c r="M771" s="836"/>
      <c r="N771" s="836"/>
      <c r="O771" s="836"/>
      <c r="P771" s="836"/>
      <c r="Q771" s="836"/>
      <c r="R771" s="836"/>
      <c r="S771" s="836"/>
      <c r="T771" s="836"/>
      <c r="U771" s="836"/>
      <c r="V771" s="836"/>
      <c r="W771" s="836"/>
      <c r="X771" s="836"/>
      <c r="Y771" s="836"/>
      <c r="Z771" s="836"/>
      <c r="AA771" s="836"/>
      <c r="AB771" s="836"/>
      <c r="AC771" s="836"/>
      <c r="AD771" s="836"/>
      <c r="AE771" s="836"/>
      <c r="AF771" s="836"/>
      <c r="AG771" s="836"/>
      <c r="AH771" s="836"/>
      <c r="AI771" s="836"/>
      <c r="AJ771" s="836"/>
      <c r="AK771" s="836"/>
      <c r="AL771" s="836"/>
    </row>
    <row r="772">
      <c r="A772" s="1308"/>
      <c r="B772" s="836"/>
      <c r="C772" s="836"/>
      <c r="D772" s="836"/>
      <c r="E772" s="836"/>
      <c r="F772" s="836"/>
      <c r="G772" s="836"/>
      <c r="H772" s="836"/>
      <c r="I772" s="836"/>
      <c r="J772" s="836"/>
      <c r="K772" s="836"/>
      <c r="L772" s="836"/>
      <c r="M772" s="836"/>
      <c r="N772" s="836"/>
      <c r="O772" s="836"/>
      <c r="P772" s="836"/>
      <c r="Q772" s="836"/>
      <c r="R772" s="836"/>
      <c r="S772" s="836"/>
      <c r="T772" s="836"/>
      <c r="U772" s="836"/>
      <c r="V772" s="836"/>
      <c r="W772" s="836"/>
      <c r="X772" s="836"/>
      <c r="Y772" s="836"/>
      <c r="Z772" s="836"/>
      <c r="AA772" s="836"/>
      <c r="AB772" s="836"/>
      <c r="AC772" s="836"/>
      <c r="AD772" s="836"/>
      <c r="AE772" s="836"/>
      <c r="AF772" s="836"/>
      <c r="AG772" s="836"/>
      <c r="AH772" s="836"/>
      <c r="AI772" s="836"/>
      <c r="AJ772" s="836"/>
      <c r="AK772" s="836"/>
      <c r="AL772" s="836"/>
    </row>
    <row r="773">
      <c r="A773" s="1308"/>
      <c r="B773" s="836"/>
      <c r="C773" s="836"/>
      <c r="D773" s="836"/>
      <c r="E773" s="836"/>
      <c r="F773" s="836"/>
      <c r="G773" s="836"/>
      <c r="H773" s="836"/>
      <c r="I773" s="836"/>
      <c r="J773" s="836"/>
      <c r="K773" s="836"/>
      <c r="L773" s="836"/>
      <c r="M773" s="836"/>
      <c r="N773" s="836"/>
      <c r="O773" s="836"/>
      <c r="P773" s="836"/>
      <c r="Q773" s="836"/>
      <c r="R773" s="836"/>
      <c r="S773" s="836"/>
      <c r="T773" s="836"/>
      <c r="U773" s="836"/>
      <c r="V773" s="836"/>
      <c r="W773" s="836"/>
      <c r="X773" s="836"/>
      <c r="Y773" s="836"/>
      <c r="Z773" s="836"/>
      <c r="AA773" s="836"/>
      <c r="AB773" s="836"/>
      <c r="AC773" s="836"/>
      <c r="AD773" s="836"/>
      <c r="AE773" s="836"/>
      <c r="AF773" s="836"/>
      <c r="AG773" s="836"/>
      <c r="AH773" s="836"/>
      <c r="AI773" s="836"/>
      <c r="AJ773" s="836"/>
      <c r="AK773" s="836"/>
      <c r="AL773" s="836"/>
    </row>
    <row r="774">
      <c r="A774" s="1308"/>
      <c r="B774" s="836"/>
      <c r="C774" s="836"/>
      <c r="D774" s="836"/>
      <c r="E774" s="836"/>
      <c r="F774" s="836"/>
      <c r="G774" s="836"/>
      <c r="H774" s="836"/>
      <c r="I774" s="836"/>
      <c r="J774" s="836"/>
      <c r="K774" s="836"/>
      <c r="L774" s="836"/>
      <c r="M774" s="836"/>
      <c r="N774" s="836"/>
      <c r="O774" s="836"/>
      <c r="P774" s="836"/>
      <c r="Q774" s="836"/>
      <c r="R774" s="836"/>
      <c r="S774" s="836"/>
      <c r="T774" s="836"/>
      <c r="U774" s="836"/>
      <c r="V774" s="836"/>
      <c r="W774" s="836"/>
      <c r="X774" s="836"/>
      <c r="Y774" s="836"/>
      <c r="Z774" s="836"/>
      <c r="AA774" s="836"/>
      <c r="AB774" s="836"/>
      <c r="AC774" s="836"/>
      <c r="AD774" s="836"/>
      <c r="AE774" s="836"/>
      <c r="AF774" s="836"/>
      <c r="AG774" s="836"/>
      <c r="AH774" s="836"/>
      <c r="AI774" s="836"/>
      <c r="AJ774" s="836"/>
      <c r="AK774" s="836"/>
      <c r="AL774" s="836"/>
    </row>
    <row r="775">
      <c r="A775" s="1308"/>
      <c r="B775" s="836"/>
      <c r="C775" s="836"/>
      <c r="D775" s="836"/>
      <c r="E775" s="836"/>
      <c r="F775" s="836"/>
      <c r="G775" s="836"/>
      <c r="H775" s="836"/>
      <c r="I775" s="836"/>
      <c r="J775" s="836"/>
      <c r="K775" s="836"/>
      <c r="L775" s="836"/>
      <c r="M775" s="836"/>
      <c r="N775" s="836"/>
      <c r="O775" s="836"/>
      <c r="P775" s="836"/>
      <c r="Q775" s="836"/>
      <c r="R775" s="836"/>
      <c r="S775" s="836"/>
      <c r="T775" s="836"/>
      <c r="U775" s="836"/>
      <c r="V775" s="836"/>
      <c r="W775" s="836"/>
      <c r="X775" s="836"/>
      <c r="Y775" s="836"/>
      <c r="Z775" s="836"/>
      <c r="AA775" s="836"/>
      <c r="AB775" s="836"/>
      <c r="AC775" s="836"/>
      <c r="AD775" s="836"/>
      <c r="AE775" s="836"/>
      <c r="AF775" s="836"/>
      <c r="AG775" s="836"/>
      <c r="AH775" s="836"/>
      <c r="AI775" s="836"/>
      <c r="AJ775" s="836"/>
      <c r="AK775" s="836"/>
      <c r="AL775" s="836"/>
    </row>
    <row r="776">
      <c r="A776" s="1308"/>
      <c r="B776" s="836"/>
      <c r="C776" s="836"/>
      <c r="D776" s="836"/>
      <c r="E776" s="836"/>
      <c r="F776" s="836"/>
      <c r="G776" s="836"/>
      <c r="H776" s="836"/>
      <c r="I776" s="836"/>
      <c r="J776" s="836"/>
      <c r="K776" s="836"/>
      <c r="L776" s="836"/>
      <c r="M776" s="836"/>
      <c r="N776" s="836"/>
      <c r="O776" s="836"/>
      <c r="P776" s="836"/>
      <c r="Q776" s="836"/>
      <c r="R776" s="836"/>
      <c r="S776" s="836"/>
      <c r="T776" s="836"/>
      <c r="U776" s="836"/>
      <c r="V776" s="836"/>
      <c r="W776" s="836"/>
      <c r="X776" s="836"/>
      <c r="Y776" s="836"/>
      <c r="Z776" s="836"/>
      <c r="AA776" s="836"/>
      <c r="AB776" s="836"/>
      <c r="AC776" s="836"/>
      <c r="AD776" s="836"/>
      <c r="AE776" s="836"/>
      <c r="AF776" s="836"/>
      <c r="AG776" s="836"/>
      <c r="AH776" s="836"/>
      <c r="AI776" s="836"/>
      <c r="AJ776" s="836"/>
      <c r="AK776" s="836"/>
      <c r="AL776" s="836"/>
    </row>
    <row r="777">
      <c r="A777" s="1308"/>
      <c r="B777" s="836"/>
      <c r="C777" s="836"/>
      <c r="D777" s="836"/>
      <c r="E777" s="836"/>
      <c r="F777" s="836"/>
      <c r="G777" s="836"/>
      <c r="H777" s="836"/>
      <c r="I777" s="836"/>
      <c r="J777" s="836"/>
      <c r="K777" s="836"/>
      <c r="L777" s="836"/>
      <c r="M777" s="836"/>
      <c r="N777" s="836"/>
      <c r="O777" s="836"/>
      <c r="P777" s="836"/>
      <c r="Q777" s="836"/>
      <c r="R777" s="836"/>
      <c r="S777" s="836"/>
      <c r="T777" s="836"/>
      <c r="U777" s="836"/>
      <c r="V777" s="836"/>
      <c r="W777" s="836"/>
      <c r="X777" s="836"/>
      <c r="Y777" s="836"/>
      <c r="Z777" s="836"/>
      <c r="AA777" s="836"/>
      <c r="AB777" s="836"/>
      <c r="AC777" s="836"/>
      <c r="AD777" s="836"/>
      <c r="AE777" s="836"/>
      <c r="AF777" s="836"/>
      <c r="AG777" s="836"/>
      <c r="AH777" s="836"/>
      <c r="AI777" s="836"/>
      <c r="AJ777" s="836"/>
      <c r="AK777" s="836"/>
      <c r="AL777" s="836"/>
    </row>
    <row r="778">
      <c r="A778" s="1308"/>
      <c r="B778" s="836"/>
      <c r="C778" s="836"/>
      <c r="D778" s="836"/>
      <c r="E778" s="836"/>
      <c r="F778" s="836"/>
      <c r="G778" s="836"/>
      <c r="H778" s="836"/>
      <c r="I778" s="836"/>
      <c r="J778" s="836"/>
      <c r="K778" s="836"/>
      <c r="L778" s="836"/>
      <c r="M778" s="836"/>
      <c r="N778" s="836"/>
      <c r="O778" s="836"/>
      <c r="P778" s="836"/>
      <c r="Q778" s="836"/>
      <c r="R778" s="836"/>
      <c r="S778" s="836"/>
      <c r="T778" s="836"/>
      <c r="U778" s="836"/>
      <c r="V778" s="836"/>
      <c r="W778" s="836"/>
      <c r="X778" s="836"/>
      <c r="Y778" s="836"/>
      <c r="Z778" s="836"/>
      <c r="AA778" s="836"/>
      <c r="AB778" s="836"/>
      <c r="AC778" s="836"/>
      <c r="AD778" s="836"/>
      <c r="AE778" s="836"/>
      <c r="AF778" s="836"/>
      <c r="AG778" s="836"/>
      <c r="AH778" s="836"/>
      <c r="AI778" s="836"/>
      <c r="AJ778" s="836"/>
      <c r="AK778" s="836"/>
      <c r="AL778" s="836"/>
    </row>
    <row r="779">
      <c r="A779" s="1308"/>
      <c r="B779" s="836"/>
      <c r="C779" s="836"/>
      <c r="D779" s="836"/>
      <c r="E779" s="836"/>
      <c r="F779" s="836"/>
      <c r="G779" s="836"/>
      <c r="H779" s="836"/>
      <c r="I779" s="836"/>
      <c r="J779" s="836"/>
      <c r="K779" s="836"/>
      <c r="L779" s="836"/>
      <c r="M779" s="836"/>
      <c r="N779" s="836"/>
      <c r="O779" s="836"/>
      <c r="P779" s="836"/>
      <c r="Q779" s="836"/>
      <c r="R779" s="836"/>
      <c r="S779" s="836"/>
      <c r="T779" s="836"/>
      <c r="U779" s="836"/>
      <c r="V779" s="836"/>
      <c r="W779" s="836"/>
      <c r="X779" s="836"/>
      <c r="Y779" s="836"/>
      <c r="Z779" s="836"/>
      <c r="AA779" s="836"/>
      <c r="AB779" s="836"/>
      <c r="AC779" s="836"/>
      <c r="AD779" s="836"/>
      <c r="AE779" s="836"/>
      <c r="AF779" s="836"/>
      <c r="AG779" s="836"/>
      <c r="AH779" s="836"/>
      <c r="AI779" s="836"/>
      <c r="AJ779" s="836"/>
      <c r="AK779" s="836"/>
      <c r="AL779" s="836"/>
    </row>
    <row r="780">
      <c r="A780" s="1308"/>
      <c r="B780" s="836"/>
      <c r="C780" s="836"/>
      <c r="D780" s="836"/>
      <c r="E780" s="836"/>
      <c r="F780" s="836"/>
      <c r="G780" s="836"/>
      <c r="H780" s="836"/>
      <c r="I780" s="836"/>
      <c r="J780" s="836"/>
      <c r="K780" s="836"/>
      <c r="L780" s="836"/>
      <c r="M780" s="836"/>
      <c r="N780" s="836"/>
      <c r="O780" s="836"/>
      <c r="P780" s="836"/>
      <c r="Q780" s="836"/>
      <c r="R780" s="836"/>
      <c r="S780" s="836"/>
      <c r="T780" s="836"/>
      <c r="U780" s="836"/>
      <c r="V780" s="836"/>
      <c r="W780" s="836"/>
      <c r="X780" s="836"/>
      <c r="Y780" s="836"/>
      <c r="Z780" s="836"/>
      <c r="AA780" s="836"/>
      <c r="AB780" s="836"/>
      <c r="AC780" s="836"/>
      <c r="AD780" s="836"/>
      <c r="AE780" s="836"/>
      <c r="AF780" s="836"/>
      <c r="AG780" s="836"/>
      <c r="AH780" s="836"/>
      <c r="AI780" s="836"/>
      <c r="AJ780" s="836"/>
      <c r="AK780" s="836"/>
      <c r="AL780" s="836"/>
    </row>
    <row r="781">
      <c r="A781" s="1308"/>
      <c r="B781" s="836"/>
      <c r="C781" s="836"/>
      <c r="D781" s="836"/>
      <c r="E781" s="836"/>
      <c r="F781" s="836"/>
      <c r="G781" s="836"/>
      <c r="H781" s="836"/>
      <c r="I781" s="836"/>
      <c r="J781" s="836"/>
      <c r="K781" s="836"/>
      <c r="L781" s="836"/>
      <c r="M781" s="836"/>
      <c r="N781" s="836"/>
      <c r="O781" s="836"/>
      <c r="P781" s="836"/>
      <c r="Q781" s="836"/>
      <c r="R781" s="836"/>
      <c r="S781" s="836"/>
      <c r="T781" s="836"/>
      <c r="U781" s="836"/>
      <c r="V781" s="836"/>
      <c r="W781" s="836"/>
      <c r="X781" s="836"/>
      <c r="Y781" s="836"/>
      <c r="Z781" s="836"/>
      <c r="AA781" s="836"/>
      <c r="AB781" s="836"/>
      <c r="AC781" s="836"/>
      <c r="AD781" s="836"/>
      <c r="AE781" s="836"/>
      <c r="AF781" s="836"/>
      <c r="AG781" s="836"/>
      <c r="AH781" s="836"/>
      <c r="AI781" s="836"/>
      <c r="AJ781" s="836"/>
      <c r="AK781" s="836"/>
      <c r="AL781" s="836"/>
    </row>
    <row r="782">
      <c r="A782" s="1308"/>
      <c r="B782" s="836"/>
      <c r="C782" s="836"/>
      <c r="D782" s="836"/>
      <c r="E782" s="836"/>
      <c r="F782" s="836"/>
      <c r="G782" s="836"/>
      <c r="H782" s="836"/>
      <c r="I782" s="836"/>
      <c r="J782" s="836"/>
      <c r="K782" s="836"/>
      <c r="L782" s="836"/>
      <c r="M782" s="836"/>
      <c r="N782" s="836"/>
      <c r="O782" s="836"/>
      <c r="P782" s="836"/>
      <c r="Q782" s="836"/>
      <c r="R782" s="836"/>
      <c r="S782" s="836"/>
      <c r="T782" s="836"/>
      <c r="U782" s="836"/>
      <c r="V782" s="836"/>
      <c r="W782" s="836"/>
      <c r="X782" s="836"/>
      <c r="Y782" s="836"/>
      <c r="Z782" s="836"/>
      <c r="AA782" s="836"/>
      <c r="AB782" s="836"/>
      <c r="AC782" s="836"/>
      <c r="AD782" s="836"/>
      <c r="AE782" s="836"/>
      <c r="AF782" s="836"/>
      <c r="AG782" s="836"/>
      <c r="AH782" s="836"/>
      <c r="AI782" s="836"/>
      <c r="AJ782" s="836"/>
      <c r="AK782" s="836"/>
      <c r="AL782" s="836"/>
    </row>
    <row r="783">
      <c r="A783" s="1308"/>
      <c r="B783" s="836"/>
      <c r="C783" s="836"/>
      <c r="D783" s="836"/>
      <c r="E783" s="836"/>
      <c r="F783" s="836"/>
      <c r="G783" s="836"/>
      <c r="H783" s="836"/>
      <c r="I783" s="836"/>
      <c r="J783" s="836"/>
      <c r="K783" s="836"/>
      <c r="L783" s="836"/>
      <c r="M783" s="836"/>
      <c r="N783" s="836"/>
      <c r="O783" s="836"/>
      <c r="P783" s="836"/>
      <c r="Q783" s="836"/>
      <c r="R783" s="836"/>
      <c r="S783" s="836"/>
      <c r="T783" s="836"/>
      <c r="U783" s="836"/>
      <c r="V783" s="836"/>
      <c r="W783" s="836"/>
      <c r="X783" s="836"/>
      <c r="Y783" s="836"/>
      <c r="Z783" s="836"/>
      <c r="AA783" s="836"/>
      <c r="AB783" s="836"/>
      <c r="AC783" s="836"/>
      <c r="AD783" s="836"/>
      <c r="AE783" s="836"/>
      <c r="AF783" s="836"/>
      <c r="AG783" s="836"/>
      <c r="AH783" s="836"/>
      <c r="AI783" s="836"/>
      <c r="AJ783" s="836"/>
      <c r="AK783" s="836"/>
      <c r="AL783" s="836"/>
    </row>
    <row r="784">
      <c r="A784" s="1308"/>
      <c r="B784" s="836"/>
      <c r="C784" s="836"/>
      <c r="D784" s="836"/>
      <c r="E784" s="836"/>
      <c r="F784" s="836"/>
      <c r="G784" s="836"/>
      <c r="H784" s="836"/>
      <c r="I784" s="836"/>
      <c r="J784" s="836"/>
      <c r="K784" s="836"/>
      <c r="L784" s="836"/>
      <c r="M784" s="836"/>
      <c r="N784" s="836"/>
      <c r="O784" s="836"/>
      <c r="P784" s="836"/>
      <c r="Q784" s="836"/>
      <c r="R784" s="836"/>
      <c r="S784" s="836"/>
      <c r="T784" s="836"/>
      <c r="U784" s="836"/>
      <c r="V784" s="836"/>
      <c r="W784" s="836"/>
      <c r="X784" s="836"/>
      <c r="Y784" s="836"/>
      <c r="Z784" s="836"/>
      <c r="AA784" s="836"/>
      <c r="AB784" s="836"/>
      <c r="AC784" s="836"/>
      <c r="AD784" s="836"/>
      <c r="AE784" s="836"/>
      <c r="AF784" s="836"/>
      <c r="AG784" s="836"/>
      <c r="AH784" s="836"/>
      <c r="AI784" s="836"/>
      <c r="AJ784" s="836"/>
      <c r="AK784" s="836"/>
      <c r="AL784" s="836"/>
    </row>
    <row r="785">
      <c r="A785" s="1308"/>
      <c r="B785" s="836"/>
      <c r="C785" s="836"/>
      <c r="D785" s="836"/>
      <c r="E785" s="836"/>
      <c r="F785" s="836"/>
      <c r="G785" s="836"/>
      <c r="H785" s="836"/>
      <c r="I785" s="836"/>
      <c r="J785" s="836"/>
      <c r="K785" s="836"/>
      <c r="L785" s="836"/>
      <c r="M785" s="836"/>
      <c r="N785" s="836"/>
      <c r="O785" s="836"/>
      <c r="P785" s="836"/>
      <c r="Q785" s="836"/>
      <c r="R785" s="836"/>
      <c r="S785" s="836"/>
      <c r="T785" s="836"/>
      <c r="U785" s="836"/>
      <c r="V785" s="836"/>
      <c r="W785" s="836"/>
      <c r="X785" s="836"/>
      <c r="Y785" s="836"/>
      <c r="Z785" s="836"/>
      <c r="AA785" s="836"/>
      <c r="AB785" s="836"/>
      <c r="AC785" s="836"/>
      <c r="AD785" s="836"/>
      <c r="AE785" s="836"/>
      <c r="AF785" s="836"/>
      <c r="AG785" s="836"/>
      <c r="AH785" s="836"/>
      <c r="AI785" s="836"/>
      <c r="AJ785" s="836"/>
      <c r="AK785" s="836"/>
      <c r="AL785" s="836"/>
    </row>
    <row r="786">
      <c r="A786" s="1308"/>
      <c r="B786" s="836"/>
      <c r="C786" s="836"/>
      <c r="D786" s="836"/>
      <c r="E786" s="836"/>
      <c r="F786" s="836"/>
      <c r="G786" s="836"/>
      <c r="H786" s="836"/>
      <c r="I786" s="836"/>
      <c r="J786" s="836"/>
      <c r="K786" s="836"/>
      <c r="L786" s="836"/>
      <c r="M786" s="836"/>
      <c r="N786" s="836"/>
      <c r="O786" s="836"/>
      <c r="P786" s="836"/>
      <c r="Q786" s="836"/>
      <c r="R786" s="836"/>
      <c r="S786" s="836"/>
      <c r="T786" s="836"/>
      <c r="U786" s="836"/>
      <c r="V786" s="836"/>
      <c r="W786" s="836"/>
      <c r="X786" s="836"/>
      <c r="Y786" s="836"/>
      <c r="Z786" s="836"/>
      <c r="AA786" s="836"/>
      <c r="AB786" s="836"/>
      <c r="AC786" s="836"/>
      <c r="AD786" s="836"/>
      <c r="AE786" s="836"/>
      <c r="AF786" s="836"/>
      <c r="AG786" s="836"/>
      <c r="AH786" s="836"/>
      <c r="AI786" s="836"/>
      <c r="AJ786" s="836"/>
      <c r="AK786" s="836"/>
      <c r="AL786" s="836"/>
    </row>
    <row r="787">
      <c r="A787" s="1308"/>
      <c r="B787" s="836"/>
      <c r="C787" s="836"/>
      <c r="D787" s="836"/>
      <c r="E787" s="836"/>
      <c r="F787" s="836"/>
      <c r="G787" s="836"/>
      <c r="H787" s="836"/>
      <c r="I787" s="836"/>
      <c r="J787" s="836"/>
      <c r="K787" s="836"/>
      <c r="L787" s="836"/>
      <c r="M787" s="836"/>
      <c r="N787" s="836"/>
      <c r="O787" s="836"/>
      <c r="P787" s="836"/>
      <c r="Q787" s="836"/>
      <c r="R787" s="836"/>
      <c r="S787" s="836"/>
      <c r="T787" s="836"/>
      <c r="U787" s="836"/>
      <c r="V787" s="836"/>
      <c r="W787" s="836"/>
      <c r="X787" s="836"/>
      <c r="Y787" s="836"/>
      <c r="Z787" s="836"/>
      <c r="AA787" s="836"/>
      <c r="AB787" s="836"/>
      <c r="AC787" s="836"/>
      <c r="AD787" s="836"/>
      <c r="AE787" s="836"/>
      <c r="AF787" s="836"/>
      <c r="AG787" s="836"/>
      <c r="AH787" s="836"/>
      <c r="AI787" s="836"/>
      <c r="AJ787" s="836"/>
      <c r="AK787" s="836"/>
      <c r="AL787" s="836"/>
    </row>
    <row r="788">
      <c r="A788" s="1308"/>
      <c r="B788" s="836"/>
      <c r="C788" s="836"/>
      <c r="D788" s="836"/>
      <c r="E788" s="836"/>
      <c r="F788" s="836"/>
      <c r="G788" s="836"/>
      <c r="H788" s="836"/>
      <c r="I788" s="836"/>
      <c r="J788" s="836"/>
      <c r="K788" s="836"/>
      <c r="L788" s="836"/>
      <c r="M788" s="836"/>
      <c r="N788" s="836"/>
      <c r="O788" s="836"/>
      <c r="P788" s="836"/>
      <c r="Q788" s="836"/>
      <c r="R788" s="836"/>
      <c r="S788" s="836"/>
      <c r="T788" s="836"/>
      <c r="U788" s="836"/>
      <c r="V788" s="836"/>
      <c r="W788" s="836"/>
      <c r="X788" s="836"/>
      <c r="Y788" s="836"/>
      <c r="Z788" s="836"/>
      <c r="AA788" s="836"/>
      <c r="AB788" s="836"/>
      <c r="AC788" s="836"/>
      <c r="AD788" s="836"/>
      <c r="AE788" s="836"/>
      <c r="AF788" s="836"/>
      <c r="AG788" s="836"/>
      <c r="AH788" s="836"/>
      <c r="AI788" s="836"/>
      <c r="AJ788" s="836"/>
      <c r="AK788" s="836"/>
      <c r="AL788" s="836"/>
    </row>
    <row r="789">
      <c r="A789" s="1308"/>
      <c r="B789" s="836"/>
      <c r="C789" s="836"/>
      <c r="D789" s="836"/>
      <c r="E789" s="836"/>
      <c r="F789" s="836"/>
      <c r="G789" s="836"/>
      <c r="H789" s="836"/>
      <c r="I789" s="836"/>
      <c r="J789" s="836"/>
      <c r="K789" s="836"/>
      <c r="L789" s="836"/>
      <c r="M789" s="836"/>
      <c r="N789" s="836"/>
      <c r="O789" s="836"/>
      <c r="P789" s="836"/>
      <c r="Q789" s="836"/>
      <c r="R789" s="836"/>
      <c r="S789" s="836"/>
      <c r="T789" s="836"/>
      <c r="U789" s="836"/>
      <c r="V789" s="836"/>
      <c r="W789" s="836"/>
      <c r="X789" s="836"/>
      <c r="Y789" s="836"/>
      <c r="Z789" s="836"/>
      <c r="AA789" s="836"/>
      <c r="AB789" s="836"/>
      <c r="AC789" s="836"/>
      <c r="AD789" s="836"/>
      <c r="AE789" s="836"/>
      <c r="AF789" s="836"/>
      <c r="AG789" s="836"/>
      <c r="AH789" s="836"/>
      <c r="AI789" s="836"/>
      <c r="AJ789" s="836"/>
      <c r="AK789" s="836"/>
      <c r="AL789" s="836"/>
    </row>
    <row r="790">
      <c r="A790" s="1308"/>
      <c r="B790" s="836"/>
      <c r="C790" s="836"/>
      <c r="D790" s="836"/>
      <c r="E790" s="836"/>
      <c r="F790" s="836"/>
      <c r="G790" s="836"/>
      <c r="H790" s="836"/>
      <c r="I790" s="836"/>
      <c r="J790" s="836"/>
      <c r="K790" s="836"/>
      <c r="L790" s="836"/>
      <c r="M790" s="836"/>
      <c r="N790" s="836"/>
      <c r="O790" s="836"/>
      <c r="P790" s="836"/>
      <c r="Q790" s="836"/>
      <c r="R790" s="836"/>
      <c r="S790" s="836"/>
      <c r="T790" s="836"/>
      <c r="U790" s="836"/>
      <c r="V790" s="836"/>
      <c r="W790" s="836"/>
      <c r="X790" s="836"/>
      <c r="Y790" s="836"/>
      <c r="Z790" s="836"/>
      <c r="AA790" s="836"/>
      <c r="AB790" s="836"/>
      <c r="AC790" s="836"/>
      <c r="AD790" s="836"/>
      <c r="AE790" s="836"/>
      <c r="AF790" s="836"/>
      <c r="AG790" s="836"/>
      <c r="AH790" s="836"/>
      <c r="AI790" s="836"/>
      <c r="AJ790" s="836"/>
      <c r="AK790" s="836"/>
      <c r="AL790" s="836"/>
    </row>
    <row r="791">
      <c r="A791" s="1308"/>
      <c r="B791" s="836"/>
      <c r="C791" s="836"/>
      <c r="D791" s="836"/>
      <c r="E791" s="836"/>
      <c r="F791" s="836"/>
      <c r="G791" s="836"/>
      <c r="H791" s="836"/>
      <c r="I791" s="836"/>
      <c r="J791" s="836"/>
      <c r="K791" s="836"/>
      <c r="L791" s="836"/>
      <c r="M791" s="836"/>
      <c r="N791" s="836"/>
      <c r="O791" s="836"/>
      <c r="P791" s="836"/>
      <c r="Q791" s="836"/>
      <c r="R791" s="836"/>
      <c r="S791" s="836"/>
      <c r="T791" s="836"/>
      <c r="U791" s="836"/>
      <c r="V791" s="836"/>
      <c r="W791" s="836"/>
      <c r="X791" s="836"/>
      <c r="Y791" s="836"/>
      <c r="Z791" s="836"/>
      <c r="AA791" s="836"/>
      <c r="AB791" s="836"/>
      <c r="AC791" s="836"/>
      <c r="AD791" s="836"/>
      <c r="AE791" s="836"/>
      <c r="AF791" s="836"/>
      <c r="AG791" s="836"/>
      <c r="AH791" s="836"/>
      <c r="AI791" s="836"/>
      <c r="AJ791" s="836"/>
      <c r="AK791" s="836"/>
      <c r="AL791" s="836"/>
    </row>
    <row r="792">
      <c r="A792" s="1308"/>
      <c r="B792" s="836"/>
      <c r="C792" s="836"/>
      <c r="D792" s="836"/>
      <c r="E792" s="836"/>
      <c r="F792" s="836"/>
      <c r="G792" s="836"/>
      <c r="H792" s="836"/>
      <c r="I792" s="836"/>
      <c r="J792" s="836"/>
      <c r="K792" s="836"/>
      <c r="L792" s="836"/>
      <c r="M792" s="836"/>
      <c r="N792" s="836"/>
      <c r="O792" s="836"/>
      <c r="P792" s="836"/>
      <c r="Q792" s="836"/>
      <c r="R792" s="836"/>
      <c r="S792" s="836"/>
      <c r="T792" s="836"/>
      <c r="U792" s="836"/>
      <c r="V792" s="836"/>
      <c r="W792" s="836"/>
      <c r="X792" s="836"/>
      <c r="Y792" s="836"/>
      <c r="Z792" s="836"/>
      <c r="AA792" s="836"/>
      <c r="AB792" s="836"/>
      <c r="AC792" s="836"/>
      <c r="AD792" s="836"/>
      <c r="AE792" s="836"/>
      <c r="AF792" s="836"/>
      <c r="AG792" s="836"/>
      <c r="AH792" s="836"/>
      <c r="AI792" s="836"/>
      <c r="AJ792" s="836"/>
      <c r="AK792" s="836"/>
      <c r="AL792" s="836"/>
    </row>
    <row r="793">
      <c r="A793" s="1308"/>
      <c r="B793" s="836"/>
      <c r="C793" s="836"/>
      <c r="D793" s="836"/>
      <c r="E793" s="836"/>
      <c r="F793" s="836"/>
      <c r="G793" s="836"/>
      <c r="H793" s="836"/>
      <c r="I793" s="836"/>
      <c r="J793" s="836"/>
      <c r="K793" s="836"/>
      <c r="L793" s="836"/>
      <c r="M793" s="836"/>
      <c r="N793" s="836"/>
      <c r="O793" s="836"/>
      <c r="P793" s="836"/>
      <c r="Q793" s="836"/>
      <c r="R793" s="836"/>
      <c r="S793" s="836"/>
      <c r="T793" s="836"/>
      <c r="U793" s="836"/>
      <c r="V793" s="836"/>
      <c r="W793" s="836"/>
      <c r="X793" s="836"/>
      <c r="Y793" s="836"/>
      <c r="Z793" s="836"/>
      <c r="AA793" s="836"/>
      <c r="AB793" s="836"/>
      <c r="AC793" s="836"/>
      <c r="AD793" s="836"/>
      <c r="AE793" s="836"/>
      <c r="AF793" s="836"/>
      <c r="AG793" s="836"/>
      <c r="AH793" s="836"/>
      <c r="AI793" s="836"/>
      <c r="AJ793" s="836"/>
      <c r="AK793" s="836"/>
      <c r="AL793" s="836"/>
    </row>
    <row r="794">
      <c r="A794" s="1308"/>
      <c r="B794" s="836"/>
      <c r="C794" s="836"/>
      <c r="D794" s="836"/>
      <c r="E794" s="836"/>
      <c r="F794" s="836"/>
      <c r="G794" s="836"/>
      <c r="H794" s="836"/>
      <c r="I794" s="836"/>
      <c r="J794" s="836"/>
      <c r="K794" s="836"/>
      <c r="L794" s="836"/>
      <c r="M794" s="836"/>
      <c r="N794" s="836"/>
      <c r="O794" s="836"/>
      <c r="P794" s="836"/>
      <c r="Q794" s="836"/>
      <c r="R794" s="836"/>
      <c r="S794" s="836"/>
      <c r="T794" s="836"/>
      <c r="U794" s="836"/>
      <c r="V794" s="836"/>
      <c r="W794" s="836"/>
      <c r="X794" s="836"/>
      <c r="Y794" s="836"/>
      <c r="Z794" s="836"/>
      <c r="AA794" s="836"/>
      <c r="AB794" s="836"/>
      <c r="AC794" s="836"/>
      <c r="AD794" s="836"/>
      <c r="AE794" s="836"/>
      <c r="AF794" s="836"/>
      <c r="AG794" s="836"/>
      <c r="AH794" s="836"/>
      <c r="AI794" s="836"/>
      <c r="AJ794" s="836"/>
      <c r="AK794" s="836"/>
      <c r="AL794" s="836"/>
    </row>
    <row r="795">
      <c r="A795" s="1308"/>
      <c r="B795" s="836"/>
      <c r="C795" s="836"/>
      <c r="D795" s="836"/>
      <c r="E795" s="836"/>
      <c r="F795" s="836"/>
      <c r="G795" s="836"/>
      <c r="H795" s="836"/>
      <c r="I795" s="836"/>
      <c r="J795" s="836"/>
      <c r="K795" s="836"/>
      <c r="L795" s="836"/>
      <c r="M795" s="836"/>
      <c r="N795" s="836"/>
      <c r="O795" s="836"/>
      <c r="P795" s="836"/>
      <c r="Q795" s="836"/>
      <c r="R795" s="836"/>
      <c r="S795" s="836"/>
      <c r="T795" s="836"/>
      <c r="U795" s="836"/>
      <c r="V795" s="836"/>
      <c r="W795" s="836"/>
      <c r="X795" s="836"/>
      <c r="Y795" s="836"/>
      <c r="Z795" s="836"/>
      <c r="AA795" s="836"/>
      <c r="AB795" s="836"/>
      <c r="AC795" s="836"/>
      <c r="AD795" s="836"/>
      <c r="AE795" s="836"/>
      <c r="AF795" s="836"/>
      <c r="AG795" s="836"/>
      <c r="AH795" s="836"/>
      <c r="AI795" s="836"/>
      <c r="AJ795" s="836"/>
      <c r="AK795" s="836"/>
      <c r="AL795" s="836"/>
    </row>
    <row r="796">
      <c r="A796" s="1308"/>
      <c r="B796" s="836"/>
      <c r="C796" s="836"/>
      <c r="D796" s="836"/>
      <c r="E796" s="836"/>
      <c r="F796" s="836"/>
      <c r="G796" s="836"/>
      <c r="H796" s="836"/>
      <c r="I796" s="836"/>
      <c r="J796" s="836"/>
      <c r="K796" s="836"/>
      <c r="L796" s="836"/>
      <c r="M796" s="836"/>
      <c r="N796" s="836"/>
      <c r="O796" s="836"/>
      <c r="P796" s="836"/>
      <c r="Q796" s="836"/>
      <c r="R796" s="836"/>
      <c r="S796" s="836"/>
      <c r="T796" s="836"/>
      <c r="U796" s="836"/>
      <c r="V796" s="836"/>
      <c r="W796" s="836"/>
      <c r="X796" s="836"/>
      <c r="Y796" s="836"/>
      <c r="Z796" s="836"/>
      <c r="AA796" s="836"/>
      <c r="AB796" s="836"/>
      <c r="AC796" s="836"/>
      <c r="AD796" s="836"/>
      <c r="AE796" s="836"/>
      <c r="AF796" s="836"/>
      <c r="AG796" s="836"/>
      <c r="AH796" s="836"/>
      <c r="AI796" s="836"/>
      <c r="AJ796" s="836"/>
      <c r="AK796" s="836"/>
      <c r="AL796" s="836"/>
    </row>
    <row r="797">
      <c r="A797" s="1308"/>
      <c r="B797" s="836"/>
      <c r="C797" s="836"/>
      <c r="D797" s="836"/>
      <c r="E797" s="836"/>
      <c r="F797" s="836"/>
      <c r="G797" s="836"/>
      <c r="H797" s="836"/>
      <c r="I797" s="836"/>
      <c r="J797" s="836"/>
      <c r="K797" s="836"/>
      <c r="L797" s="836"/>
      <c r="M797" s="836"/>
      <c r="N797" s="836"/>
      <c r="O797" s="836"/>
      <c r="P797" s="836"/>
      <c r="Q797" s="836"/>
      <c r="R797" s="836"/>
      <c r="S797" s="836"/>
      <c r="T797" s="836"/>
      <c r="U797" s="836"/>
      <c r="V797" s="836"/>
      <c r="W797" s="836"/>
      <c r="X797" s="836"/>
      <c r="Y797" s="836"/>
      <c r="Z797" s="836"/>
      <c r="AA797" s="836"/>
      <c r="AB797" s="836"/>
      <c r="AC797" s="836"/>
      <c r="AD797" s="836"/>
      <c r="AE797" s="836"/>
      <c r="AF797" s="836"/>
      <c r="AG797" s="836"/>
      <c r="AH797" s="836"/>
      <c r="AI797" s="836"/>
      <c r="AJ797" s="836"/>
      <c r="AK797" s="836"/>
      <c r="AL797" s="836"/>
    </row>
    <row r="798">
      <c r="A798" s="1308"/>
      <c r="B798" s="836"/>
      <c r="C798" s="836"/>
      <c r="D798" s="836"/>
      <c r="E798" s="836"/>
      <c r="F798" s="836"/>
      <c r="G798" s="836"/>
      <c r="H798" s="836"/>
      <c r="I798" s="836"/>
      <c r="J798" s="836"/>
      <c r="K798" s="836"/>
      <c r="L798" s="836"/>
      <c r="M798" s="836"/>
      <c r="N798" s="836"/>
      <c r="O798" s="836"/>
      <c r="P798" s="836"/>
      <c r="Q798" s="836"/>
      <c r="R798" s="836"/>
      <c r="S798" s="836"/>
      <c r="T798" s="836"/>
      <c r="U798" s="836"/>
      <c r="V798" s="836"/>
      <c r="W798" s="836"/>
      <c r="X798" s="836"/>
      <c r="Y798" s="836"/>
      <c r="Z798" s="836"/>
      <c r="AA798" s="836"/>
      <c r="AB798" s="836"/>
      <c r="AC798" s="836"/>
      <c r="AD798" s="836"/>
      <c r="AE798" s="836"/>
      <c r="AF798" s="836"/>
      <c r="AG798" s="836"/>
      <c r="AH798" s="836"/>
      <c r="AI798" s="836"/>
      <c r="AJ798" s="836"/>
      <c r="AK798" s="836"/>
      <c r="AL798" s="836"/>
    </row>
    <row r="799">
      <c r="A799" s="1308"/>
      <c r="B799" s="836"/>
      <c r="C799" s="836"/>
      <c r="D799" s="836"/>
      <c r="E799" s="836"/>
      <c r="F799" s="836"/>
      <c r="G799" s="836"/>
      <c r="H799" s="836"/>
      <c r="I799" s="836"/>
      <c r="J799" s="836"/>
      <c r="K799" s="836"/>
      <c r="L799" s="836"/>
      <c r="M799" s="836"/>
      <c r="N799" s="836"/>
      <c r="O799" s="836"/>
      <c r="P799" s="836"/>
      <c r="Q799" s="836"/>
      <c r="R799" s="836"/>
      <c r="S799" s="836"/>
      <c r="T799" s="836"/>
      <c r="U799" s="836"/>
      <c r="V799" s="836"/>
      <c r="W799" s="836"/>
      <c r="X799" s="836"/>
      <c r="Y799" s="836"/>
      <c r="Z799" s="836"/>
      <c r="AA799" s="836"/>
      <c r="AB799" s="836"/>
      <c r="AC799" s="836"/>
      <c r="AD799" s="836"/>
      <c r="AE799" s="836"/>
      <c r="AF799" s="836"/>
      <c r="AG799" s="836"/>
      <c r="AH799" s="836"/>
      <c r="AI799" s="836"/>
      <c r="AJ799" s="836"/>
      <c r="AK799" s="836"/>
      <c r="AL799" s="836"/>
    </row>
    <row r="800">
      <c r="A800" s="1308"/>
      <c r="B800" s="836"/>
      <c r="C800" s="836"/>
      <c r="D800" s="836"/>
      <c r="E800" s="836"/>
      <c r="F800" s="836"/>
      <c r="G800" s="836"/>
      <c r="H800" s="836"/>
      <c r="I800" s="836"/>
      <c r="J800" s="836"/>
      <c r="K800" s="836"/>
      <c r="L800" s="836"/>
      <c r="M800" s="836"/>
      <c r="N800" s="836"/>
      <c r="O800" s="836"/>
      <c r="P800" s="836"/>
      <c r="Q800" s="836"/>
      <c r="R800" s="836"/>
      <c r="S800" s="836"/>
      <c r="T800" s="836"/>
      <c r="U800" s="836"/>
      <c r="V800" s="836"/>
      <c r="W800" s="836"/>
      <c r="X800" s="836"/>
      <c r="Y800" s="836"/>
      <c r="Z800" s="836"/>
      <c r="AA800" s="836"/>
      <c r="AB800" s="836"/>
      <c r="AC800" s="836"/>
      <c r="AD800" s="836"/>
      <c r="AE800" s="836"/>
      <c r="AF800" s="836"/>
      <c r="AG800" s="836"/>
      <c r="AH800" s="836"/>
      <c r="AI800" s="836"/>
      <c r="AJ800" s="836"/>
      <c r="AK800" s="836"/>
      <c r="AL800" s="836"/>
    </row>
    <row r="801">
      <c r="A801" s="1308"/>
      <c r="B801" s="836"/>
      <c r="C801" s="836"/>
      <c r="D801" s="836"/>
      <c r="E801" s="836"/>
      <c r="F801" s="836"/>
      <c r="G801" s="836"/>
      <c r="H801" s="836"/>
      <c r="I801" s="836"/>
      <c r="J801" s="836"/>
      <c r="K801" s="836"/>
      <c r="L801" s="836"/>
      <c r="M801" s="836"/>
      <c r="N801" s="836"/>
      <c r="O801" s="836"/>
      <c r="P801" s="836"/>
      <c r="Q801" s="836"/>
      <c r="R801" s="836"/>
      <c r="S801" s="836"/>
      <c r="T801" s="836"/>
      <c r="U801" s="836"/>
      <c r="V801" s="836"/>
      <c r="W801" s="836"/>
      <c r="X801" s="836"/>
      <c r="Y801" s="836"/>
      <c r="Z801" s="836"/>
      <c r="AA801" s="836"/>
      <c r="AB801" s="836"/>
      <c r="AC801" s="836"/>
      <c r="AD801" s="836"/>
      <c r="AE801" s="836"/>
      <c r="AF801" s="836"/>
      <c r="AG801" s="836"/>
      <c r="AH801" s="836"/>
      <c r="AI801" s="836"/>
      <c r="AJ801" s="836"/>
      <c r="AK801" s="836"/>
      <c r="AL801" s="836"/>
    </row>
    <row r="802">
      <c r="A802" s="1308"/>
      <c r="B802" s="836"/>
      <c r="C802" s="836"/>
      <c r="D802" s="836"/>
      <c r="E802" s="836"/>
      <c r="F802" s="836"/>
      <c r="G802" s="836"/>
      <c r="H802" s="836"/>
      <c r="I802" s="836"/>
      <c r="J802" s="836"/>
      <c r="K802" s="836"/>
      <c r="L802" s="836"/>
      <c r="M802" s="836"/>
      <c r="N802" s="836"/>
      <c r="O802" s="836"/>
      <c r="P802" s="836"/>
      <c r="Q802" s="836"/>
      <c r="R802" s="836"/>
      <c r="S802" s="836"/>
      <c r="T802" s="836"/>
      <c r="U802" s="836"/>
      <c r="V802" s="836"/>
      <c r="W802" s="836"/>
      <c r="X802" s="836"/>
      <c r="Y802" s="836"/>
      <c r="Z802" s="836"/>
      <c r="AA802" s="836"/>
      <c r="AB802" s="836"/>
      <c r="AC802" s="836"/>
      <c r="AD802" s="836"/>
      <c r="AE802" s="836"/>
      <c r="AF802" s="836"/>
      <c r="AG802" s="836"/>
      <c r="AH802" s="836"/>
      <c r="AI802" s="836"/>
      <c r="AJ802" s="836"/>
      <c r="AK802" s="836"/>
      <c r="AL802" s="836"/>
    </row>
    <row r="803">
      <c r="A803" s="1308"/>
      <c r="B803" s="836"/>
      <c r="C803" s="836"/>
      <c r="D803" s="836"/>
      <c r="E803" s="836"/>
      <c r="F803" s="836"/>
      <c r="G803" s="836"/>
      <c r="H803" s="836"/>
      <c r="I803" s="836"/>
      <c r="J803" s="836"/>
      <c r="K803" s="836"/>
      <c r="L803" s="836"/>
      <c r="M803" s="836"/>
      <c r="N803" s="836"/>
      <c r="O803" s="836"/>
      <c r="P803" s="836"/>
      <c r="Q803" s="836"/>
      <c r="R803" s="836"/>
      <c r="S803" s="836"/>
      <c r="T803" s="836"/>
      <c r="U803" s="836"/>
      <c r="V803" s="836"/>
      <c r="W803" s="836"/>
      <c r="X803" s="836"/>
      <c r="Y803" s="836"/>
      <c r="Z803" s="836"/>
      <c r="AA803" s="836"/>
      <c r="AB803" s="836"/>
      <c r="AC803" s="836"/>
      <c r="AD803" s="836"/>
      <c r="AE803" s="836"/>
      <c r="AF803" s="836"/>
      <c r="AG803" s="836"/>
      <c r="AH803" s="836"/>
      <c r="AI803" s="836"/>
      <c r="AJ803" s="836"/>
      <c r="AK803" s="836"/>
      <c r="AL803" s="836"/>
    </row>
    <row r="804">
      <c r="A804" s="1308"/>
      <c r="B804" s="836"/>
      <c r="C804" s="836"/>
      <c r="D804" s="836"/>
      <c r="E804" s="836"/>
      <c r="F804" s="836"/>
      <c r="G804" s="836"/>
      <c r="H804" s="836"/>
      <c r="I804" s="836"/>
      <c r="J804" s="836"/>
      <c r="K804" s="836"/>
      <c r="L804" s="836"/>
      <c r="M804" s="836"/>
      <c r="N804" s="836"/>
      <c r="O804" s="836"/>
      <c r="P804" s="836"/>
      <c r="Q804" s="836"/>
      <c r="R804" s="836"/>
      <c r="S804" s="836"/>
      <c r="T804" s="836"/>
      <c r="U804" s="836"/>
      <c r="V804" s="836"/>
      <c r="W804" s="836"/>
      <c r="X804" s="836"/>
      <c r="Y804" s="836"/>
      <c r="Z804" s="836"/>
      <c r="AA804" s="836"/>
      <c r="AB804" s="836"/>
      <c r="AC804" s="836"/>
      <c r="AD804" s="836"/>
      <c r="AE804" s="836"/>
      <c r="AF804" s="836"/>
      <c r="AG804" s="836"/>
      <c r="AH804" s="836"/>
      <c r="AI804" s="836"/>
      <c r="AJ804" s="836"/>
      <c r="AK804" s="836"/>
      <c r="AL804" s="836"/>
    </row>
    <row r="805">
      <c r="A805" s="1308"/>
      <c r="B805" s="836"/>
      <c r="C805" s="836"/>
      <c r="D805" s="836"/>
      <c r="E805" s="836"/>
      <c r="F805" s="836"/>
      <c r="G805" s="836"/>
      <c r="H805" s="836"/>
      <c r="I805" s="836"/>
      <c r="J805" s="836"/>
      <c r="K805" s="836"/>
      <c r="L805" s="836"/>
      <c r="M805" s="836"/>
      <c r="N805" s="836"/>
      <c r="O805" s="836"/>
      <c r="P805" s="836"/>
      <c r="Q805" s="836"/>
      <c r="R805" s="836"/>
      <c r="S805" s="836"/>
      <c r="T805" s="836"/>
      <c r="U805" s="836"/>
      <c r="V805" s="836"/>
      <c r="W805" s="836"/>
      <c r="X805" s="836"/>
      <c r="Y805" s="836"/>
      <c r="Z805" s="836"/>
      <c r="AA805" s="836"/>
      <c r="AB805" s="836"/>
      <c r="AC805" s="836"/>
      <c r="AD805" s="836"/>
      <c r="AE805" s="836"/>
      <c r="AF805" s="836"/>
      <c r="AG805" s="836"/>
      <c r="AH805" s="836"/>
      <c r="AI805" s="836"/>
      <c r="AJ805" s="836"/>
      <c r="AK805" s="836"/>
      <c r="AL805" s="836"/>
    </row>
    <row r="806">
      <c r="A806" s="1308"/>
      <c r="B806" s="836"/>
      <c r="C806" s="836"/>
      <c r="D806" s="836"/>
      <c r="E806" s="836"/>
      <c r="F806" s="836"/>
      <c r="G806" s="836"/>
      <c r="H806" s="836"/>
      <c r="I806" s="836"/>
      <c r="J806" s="836"/>
      <c r="K806" s="836"/>
      <c r="L806" s="836"/>
      <c r="M806" s="836"/>
      <c r="N806" s="836"/>
      <c r="O806" s="836"/>
      <c r="P806" s="836"/>
      <c r="Q806" s="836"/>
      <c r="R806" s="836"/>
      <c r="S806" s="836"/>
      <c r="T806" s="836"/>
      <c r="U806" s="836"/>
      <c r="V806" s="836"/>
      <c r="W806" s="836"/>
      <c r="X806" s="836"/>
      <c r="Y806" s="836"/>
      <c r="Z806" s="836"/>
      <c r="AA806" s="836"/>
      <c r="AB806" s="836"/>
      <c r="AC806" s="836"/>
      <c r="AD806" s="836"/>
      <c r="AE806" s="836"/>
      <c r="AF806" s="836"/>
      <c r="AG806" s="836"/>
      <c r="AH806" s="836"/>
      <c r="AI806" s="836"/>
      <c r="AJ806" s="836"/>
      <c r="AK806" s="836"/>
      <c r="AL806" s="836"/>
    </row>
    <row r="807">
      <c r="A807" s="1308"/>
      <c r="B807" s="836"/>
      <c r="C807" s="836"/>
      <c r="D807" s="836"/>
      <c r="E807" s="836"/>
      <c r="F807" s="836"/>
      <c r="G807" s="836"/>
      <c r="H807" s="836"/>
      <c r="I807" s="836"/>
      <c r="J807" s="836"/>
      <c r="K807" s="836"/>
      <c r="L807" s="836"/>
      <c r="M807" s="836"/>
      <c r="N807" s="836"/>
      <c r="O807" s="836"/>
      <c r="P807" s="836"/>
      <c r="Q807" s="836"/>
      <c r="R807" s="836"/>
      <c r="S807" s="836"/>
      <c r="T807" s="836"/>
      <c r="U807" s="836"/>
      <c r="V807" s="836"/>
      <c r="W807" s="836"/>
      <c r="X807" s="836"/>
      <c r="Y807" s="836"/>
      <c r="Z807" s="836"/>
      <c r="AA807" s="836"/>
      <c r="AB807" s="836"/>
      <c r="AC807" s="836"/>
      <c r="AD807" s="836"/>
      <c r="AE807" s="836"/>
      <c r="AF807" s="836"/>
      <c r="AG807" s="836"/>
      <c r="AH807" s="836"/>
      <c r="AI807" s="836"/>
      <c r="AJ807" s="836"/>
      <c r="AK807" s="836"/>
      <c r="AL807" s="836"/>
    </row>
    <row r="808">
      <c r="A808" s="1308"/>
      <c r="B808" s="836"/>
      <c r="C808" s="836"/>
      <c r="D808" s="836"/>
      <c r="E808" s="836"/>
      <c r="F808" s="836"/>
      <c r="G808" s="836"/>
      <c r="H808" s="836"/>
      <c r="I808" s="836"/>
      <c r="J808" s="836"/>
      <c r="K808" s="836"/>
      <c r="L808" s="836"/>
      <c r="M808" s="836"/>
      <c r="N808" s="836"/>
      <c r="O808" s="836"/>
      <c r="P808" s="836"/>
      <c r="Q808" s="836"/>
      <c r="R808" s="836"/>
      <c r="S808" s="836"/>
      <c r="T808" s="836"/>
      <c r="U808" s="836"/>
      <c r="V808" s="836"/>
      <c r="W808" s="836"/>
      <c r="X808" s="836"/>
      <c r="Y808" s="836"/>
      <c r="Z808" s="836"/>
      <c r="AA808" s="836"/>
      <c r="AB808" s="836"/>
      <c r="AC808" s="836"/>
      <c r="AD808" s="836"/>
      <c r="AE808" s="836"/>
      <c r="AF808" s="836"/>
      <c r="AG808" s="836"/>
      <c r="AH808" s="836"/>
      <c r="AI808" s="836"/>
      <c r="AJ808" s="836"/>
      <c r="AK808" s="836"/>
      <c r="AL808" s="836"/>
    </row>
    <row r="809">
      <c r="A809" s="1308"/>
      <c r="B809" s="836"/>
      <c r="C809" s="836"/>
      <c r="D809" s="836"/>
      <c r="E809" s="836"/>
      <c r="F809" s="836"/>
      <c r="G809" s="836"/>
      <c r="H809" s="836"/>
      <c r="I809" s="836"/>
      <c r="J809" s="836"/>
      <c r="K809" s="836"/>
      <c r="L809" s="836"/>
      <c r="M809" s="836"/>
      <c r="N809" s="836"/>
      <c r="O809" s="836"/>
      <c r="P809" s="836"/>
      <c r="Q809" s="836"/>
      <c r="R809" s="836"/>
      <c r="S809" s="836"/>
      <c r="T809" s="836"/>
      <c r="U809" s="836"/>
      <c r="V809" s="836"/>
      <c r="W809" s="836"/>
      <c r="X809" s="836"/>
      <c r="Y809" s="836"/>
      <c r="Z809" s="836"/>
      <c r="AA809" s="836"/>
      <c r="AB809" s="836"/>
      <c r="AC809" s="836"/>
      <c r="AD809" s="836"/>
      <c r="AE809" s="836"/>
      <c r="AF809" s="836"/>
      <c r="AG809" s="836"/>
      <c r="AH809" s="836"/>
      <c r="AI809" s="836"/>
      <c r="AJ809" s="836"/>
      <c r="AK809" s="836"/>
      <c r="AL809" s="836"/>
    </row>
    <row r="810">
      <c r="A810" s="1308"/>
      <c r="B810" s="836"/>
      <c r="C810" s="836"/>
      <c r="D810" s="836"/>
      <c r="E810" s="836"/>
      <c r="F810" s="836"/>
      <c r="G810" s="836"/>
      <c r="H810" s="836"/>
      <c r="I810" s="836"/>
      <c r="J810" s="836"/>
      <c r="K810" s="836"/>
      <c r="L810" s="836"/>
      <c r="M810" s="836"/>
      <c r="N810" s="836"/>
      <c r="O810" s="836"/>
      <c r="P810" s="836"/>
      <c r="Q810" s="836"/>
      <c r="R810" s="836"/>
      <c r="S810" s="836"/>
      <c r="T810" s="836"/>
      <c r="U810" s="836"/>
      <c r="V810" s="836"/>
      <c r="W810" s="836"/>
      <c r="X810" s="836"/>
      <c r="Y810" s="836"/>
      <c r="Z810" s="836"/>
      <c r="AA810" s="836"/>
      <c r="AB810" s="836"/>
      <c r="AC810" s="836"/>
      <c r="AD810" s="836"/>
      <c r="AE810" s="836"/>
      <c r="AF810" s="836"/>
      <c r="AG810" s="836"/>
      <c r="AH810" s="836"/>
      <c r="AI810" s="836"/>
      <c r="AJ810" s="836"/>
      <c r="AK810" s="836"/>
      <c r="AL810" s="836"/>
    </row>
    <row r="811">
      <c r="A811" s="1308"/>
      <c r="B811" s="836"/>
      <c r="C811" s="836"/>
      <c r="D811" s="836"/>
      <c r="E811" s="836"/>
      <c r="F811" s="836"/>
      <c r="G811" s="836"/>
      <c r="H811" s="836"/>
      <c r="I811" s="836"/>
      <c r="J811" s="836"/>
      <c r="K811" s="836"/>
      <c r="L811" s="836"/>
      <c r="M811" s="836"/>
      <c r="N811" s="836"/>
      <c r="O811" s="836"/>
      <c r="P811" s="836"/>
      <c r="Q811" s="836"/>
      <c r="R811" s="836"/>
      <c r="S811" s="836"/>
      <c r="T811" s="836"/>
      <c r="U811" s="836"/>
      <c r="V811" s="836"/>
      <c r="W811" s="836"/>
      <c r="X811" s="836"/>
      <c r="Y811" s="836"/>
      <c r="Z811" s="836"/>
      <c r="AA811" s="836"/>
      <c r="AB811" s="836"/>
      <c r="AC811" s="836"/>
      <c r="AD811" s="836"/>
      <c r="AE811" s="836"/>
      <c r="AF811" s="836"/>
      <c r="AG811" s="836"/>
      <c r="AH811" s="836"/>
      <c r="AI811" s="836"/>
      <c r="AJ811" s="836"/>
      <c r="AK811" s="836"/>
      <c r="AL811" s="836"/>
    </row>
    <row r="812">
      <c r="A812" s="1308"/>
      <c r="B812" s="836"/>
      <c r="C812" s="836"/>
      <c r="D812" s="836"/>
      <c r="E812" s="836"/>
      <c r="F812" s="836"/>
      <c r="G812" s="836"/>
      <c r="H812" s="836"/>
      <c r="I812" s="836"/>
      <c r="J812" s="836"/>
      <c r="K812" s="836"/>
      <c r="L812" s="836"/>
      <c r="M812" s="836"/>
      <c r="N812" s="836"/>
      <c r="O812" s="836"/>
      <c r="P812" s="836"/>
      <c r="Q812" s="836"/>
      <c r="R812" s="836"/>
      <c r="S812" s="836"/>
      <c r="T812" s="836"/>
      <c r="U812" s="836"/>
      <c r="V812" s="836"/>
      <c r="W812" s="836"/>
      <c r="X812" s="836"/>
      <c r="Y812" s="836"/>
      <c r="Z812" s="836"/>
      <c r="AA812" s="836"/>
      <c r="AB812" s="836"/>
      <c r="AC812" s="836"/>
      <c r="AD812" s="836"/>
      <c r="AE812" s="836"/>
      <c r="AF812" s="836"/>
      <c r="AG812" s="836"/>
      <c r="AH812" s="836"/>
      <c r="AI812" s="836"/>
      <c r="AJ812" s="836"/>
      <c r="AK812" s="836"/>
      <c r="AL812" s="836"/>
    </row>
    <row r="813">
      <c r="A813" s="1308"/>
      <c r="B813" s="836"/>
      <c r="C813" s="836"/>
      <c r="D813" s="836"/>
      <c r="E813" s="836"/>
      <c r="F813" s="836"/>
      <c r="G813" s="836"/>
      <c r="H813" s="836"/>
      <c r="I813" s="836"/>
      <c r="J813" s="836"/>
      <c r="K813" s="836"/>
      <c r="L813" s="836"/>
      <c r="M813" s="836"/>
      <c r="N813" s="836"/>
      <c r="O813" s="836"/>
      <c r="P813" s="836"/>
      <c r="Q813" s="836"/>
      <c r="R813" s="836"/>
      <c r="S813" s="836"/>
      <c r="T813" s="836"/>
      <c r="U813" s="836"/>
      <c r="V813" s="836"/>
      <c r="W813" s="836"/>
      <c r="X813" s="836"/>
      <c r="Y813" s="836"/>
      <c r="Z813" s="836"/>
      <c r="AA813" s="836"/>
      <c r="AB813" s="836"/>
      <c r="AC813" s="836"/>
      <c r="AD813" s="836"/>
      <c r="AE813" s="836"/>
      <c r="AF813" s="836"/>
      <c r="AG813" s="836"/>
      <c r="AH813" s="836"/>
      <c r="AI813" s="836"/>
      <c r="AJ813" s="836"/>
      <c r="AK813" s="836"/>
      <c r="AL813" s="836"/>
    </row>
    <row r="814">
      <c r="A814" s="1308"/>
      <c r="B814" s="836"/>
      <c r="C814" s="836"/>
      <c r="D814" s="836"/>
      <c r="E814" s="836"/>
      <c r="F814" s="836"/>
      <c r="G814" s="836"/>
      <c r="H814" s="836"/>
      <c r="I814" s="836"/>
      <c r="J814" s="836"/>
      <c r="K814" s="836"/>
      <c r="L814" s="836"/>
      <c r="M814" s="836"/>
      <c r="N814" s="836"/>
      <c r="O814" s="836"/>
      <c r="P814" s="836"/>
      <c r="Q814" s="836"/>
      <c r="R814" s="836"/>
      <c r="S814" s="836"/>
      <c r="T814" s="836"/>
      <c r="U814" s="836"/>
      <c r="V814" s="836"/>
      <c r="W814" s="836"/>
      <c r="X814" s="836"/>
      <c r="Y814" s="836"/>
      <c r="Z814" s="836"/>
      <c r="AA814" s="836"/>
      <c r="AB814" s="836"/>
      <c r="AC814" s="836"/>
      <c r="AD814" s="836"/>
      <c r="AE814" s="836"/>
      <c r="AF814" s="836"/>
      <c r="AG814" s="836"/>
      <c r="AH814" s="836"/>
      <c r="AI814" s="836"/>
      <c r="AJ814" s="836"/>
      <c r="AK814" s="836"/>
      <c r="AL814" s="836"/>
    </row>
    <row r="815">
      <c r="A815" s="1308"/>
      <c r="B815" s="836"/>
      <c r="C815" s="836"/>
      <c r="D815" s="836"/>
      <c r="E815" s="836"/>
      <c r="F815" s="836"/>
      <c r="G815" s="836"/>
      <c r="H815" s="836"/>
      <c r="I815" s="836"/>
      <c r="J815" s="836"/>
      <c r="K815" s="836"/>
      <c r="L815" s="836"/>
      <c r="M815" s="836"/>
      <c r="N815" s="836"/>
      <c r="O815" s="836"/>
      <c r="P815" s="836"/>
      <c r="Q815" s="836"/>
      <c r="R815" s="836"/>
      <c r="S815" s="836"/>
      <c r="T815" s="836"/>
      <c r="U815" s="836"/>
      <c r="V815" s="836"/>
      <c r="W815" s="836"/>
      <c r="X815" s="836"/>
      <c r="Y815" s="836"/>
      <c r="Z815" s="836"/>
      <c r="AA815" s="836"/>
      <c r="AB815" s="836"/>
      <c r="AC815" s="836"/>
      <c r="AD815" s="836"/>
      <c r="AE815" s="836"/>
      <c r="AF815" s="836"/>
      <c r="AG815" s="836"/>
      <c r="AH815" s="836"/>
      <c r="AI815" s="836"/>
      <c r="AJ815" s="836"/>
      <c r="AK815" s="836"/>
      <c r="AL815" s="836"/>
    </row>
    <row r="816">
      <c r="A816" s="1308"/>
      <c r="B816" s="836"/>
      <c r="C816" s="836"/>
      <c r="D816" s="836"/>
      <c r="E816" s="836"/>
      <c r="F816" s="836"/>
      <c r="G816" s="836"/>
      <c r="H816" s="836"/>
      <c r="I816" s="836"/>
      <c r="J816" s="836"/>
      <c r="K816" s="836"/>
      <c r="L816" s="836"/>
      <c r="M816" s="836"/>
      <c r="N816" s="836"/>
      <c r="O816" s="836"/>
      <c r="P816" s="836"/>
      <c r="Q816" s="836"/>
      <c r="R816" s="836"/>
      <c r="S816" s="836"/>
      <c r="T816" s="836"/>
      <c r="U816" s="836"/>
      <c r="V816" s="836"/>
      <c r="W816" s="836"/>
      <c r="X816" s="836"/>
      <c r="Y816" s="836"/>
      <c r="Z816" s="836"/>
      <c r="AA816" s="836"/>
      <c r="AB816" s="836"/>
      <c r="AC816" s="836"/>
      <c r="AD816" s="836"/>
      <c r="AE816" s="836"/>
      <c r="AF816" s="836"/>
      <c r="AG816" s="836"/>
      <c r="AH816" s="836"/>
      <c r="AI816" s="836"/>
      <c r="AJ816" s="836"/>
      <c r="AK816" s="836"/>
      <c r="AL816" s="836"/>
    </row>
    <row r="817">
      <c r="A817" s="1308"/>
      <c r="B817" s="836"/>
      <c r="C817" s="836"/>
      <c r="D817" s="836"/>
      <c r="E817" s="836"/>
      <c r="F817" s="836"/>
      <c r="G817" s="836"/>
      <c r="H817" s="836"/>
      <c r="I817" s="836"/>
      <c r="J817" s="836"/>
      <c r="K817" s="836"/>
      <c r="L817" s="836"/>
      <c r="M817" s="836"/>
      <c r="N817" s="836"/>
      <c r="O817" s="836"/>
      <c r="P817" s="836"/>
      <c r="Q817" s="836"/>
      <c r="R817" s="836"/>
      <c r="S817" s="836"/>
      <c r="T817" s="836"/>
      <c r="U817" s="836"/>
      <c r="V817" s="836"/>
      <c r="W817" s="836"/>
      <c r="X817" s="836"/>
      <c r="Y817" s="836"/>
      <c r="Z817" s="836"/>
      <c r="AA817" s="836"/>
      <c r="AB817" s="836"/>
      <c r="AC817" s="836"/>
      <c r="AD817" s="836"/>
      <c r="AE817" s="836"/>
      <c r="AF817" s="836"/>
      <c r="AG817" s="836"/>
      <c r="AH817" s="836"/>
      <c r="AI817" s="836"/>
      <c r="AJ817" s="836"/>
      <c r="AK817" s="836"/>
      <c r="AL817" s="836"/>
    </row>
    <row r="818">
      <c r="A818" s="1308"/>
      <c r="B818" s="836"/>
      <c r="C818" s="836"/>
      <c r="D818" s="836"/>
      <c r="E818" s="836"/>
      <c r="F818" s="836"/>
      <c r="G818" s="836"/>
      <c r="H818" s="836"/>
      <c r="I818" s="836"/>
      <c r="J818" s="836"/>
      <c r="K818" s="836"/>
      <c r="L818" s="836"/>
      <c r="M818" s="836"/>
      <c r="N818" s="836"/>
      <c r="O818" s="836"/>
      <c r="P818" s="836"/>
      <c r="Q818" s="836"/>
      <c r="R818" s="836"/>
      <c r="S818" s="836"/>
      <c r="T818" s="836"/>
      <c r="U818" s="836"/>
      <c r="V818" s="836"/>
      <c r="W818" s="836"/>
      <c r="X818" s="836"/>
      <c r="Y818" s="836"/>
      <c r="Z818" s="836"/>
      <c r="AA818" s="836"/>
      <c r="AB818" s="836"/>
      <c r="AC818" s="836"/>
      <c r="AD818" s="836"/>
      <c r="AE818" s="836"/>
      <c r="AF818" s="836"/>
      <c r="AG818" s="836"/>
      <c r="AH818" s="836"/>
      <c r="AI818" s="836"/>
      <c r="AJ818" s="836"/>
      <c r="AK818" s="836"/>
      <c r="AL818" s="836"/>
    </row>
    <row r="819">
      <c r="A819" s="1308"/>
      <c r="B819" s="836"/>
      <c r="C819" s="836"/>
      <c r="D819" s="836"/>
      <c r="E819" s="836"/>
      <c r="F819" s="836"/>
      <c r="G819" s="836"/>
      <c r="H819" s="836"/>
      <c r="I819" s="836"/>
      <c r="J819" s="836"/>
      <c r="K819" s="836"/>
      <c r="L819" s="836"/>
      <c r="M819" s="836"/>
      <c r="N819" s="836"/>
      <c r="O819" s="836"/>
      <c r="P819" s="836"/>
      <c r="Q819" s="836"/>
      <c r="R819" s="836"/>
      <c r="S819" s="836"/>
      <c r="T819" s="836"/>
      <c r="U819" s="836"/>
      <c r="V819" s="836"/>
      <c r="W819" s="836"/>
      <c r="X819" s="836"/>
      <c r="Y819" s="836"/>
      <c r="Z819" s="836"/>
      <c r="AA819" s="836"/>
      <c r="AB819" s="836"/>
      <c r="AC819" s="836"/>
      <c r="AD819" s="836"/>
      <c r="AE819" s="836"/>
      <c r="AF819" s="836"/>
      <c r="AG819" s="836"/>
      <c r="AH819" s="836"/>
      <c r="AI819" s="836"/>
      <c r="AJ819" s="836"/>
      <c r="AK819" s="836"/>
      <c r="AL819" s="836"/>
    </row>
    <row r="820">
      <c r="A820" s="1308"/>
      <c r="B820" s="836"/>
      <c r="C820" s="836"/>
      <c r="D820" s="836"/>
      <c r="E820" s="836"/>
      <c r="F820" s="836"/>
      <c r="G820" s="836"/>
      <c r="H820" s="836"/>
      <c r="I820" s="836"/>
      <c r="J820" s="836"/>
      <c r="K820" s="836"/>
      <c r="L820" s="836"/>
      <c r="M820" s="836"/>
      <c r="N820" s="836"/>
      <c r="O820" s="836"/>
      <c r="P820" s="836"/>
      <c r="Q820" s="836"/>
      <c r="R820" s="836"/>
      <c r="S820" s="836"/>
      <c r="T820" s="836"/>
      <c r="U820" s="836"/>
      <c r="V820" s="836"/>
      <c r="W820" s="836"/>
      <c r="X820" s="836"/>
      <c r="Y820" s="836"/>
      <c r="Z820" s="836"/>
      <c r="AA820" s="836"/>
      <c r="AB820" s="836"/>
      <c r="AC820" s="836"/>
      <c r="AD820" s="836"/>
      <c r="AE820" s="836"/>
      <c r="AF820" s="836"/>
      <c r="AG820" s="836"/>
      <c r="AH820" s="836"/>
      <c r="AI820" s="836"/>
      <c r="AJ820" s="836"/>
      <c r="AK820" s="836"/>
      <c r="AL820" s="836"/>
    </row>
    <row r="821">
      <c r="A821" s="1308"/>
      <c r="B821" s="836"/>
      <c r="C821" s="836"/>
      <c r="D821" s="836"/>
      <c r="E821" s="836"/>
      <c r="F821" s="836"/>
      <c r="G821" s="836"/>
      <c r="H821" s="836"/>
      <c r="I821" s="836"/>
      <c r="J821" s="836"/>
      <c r="K821" s="836"/>
      <c r="L821" s="836"/>
      <c r="M821" s="836"/>
      <c r="N821" s="836"/>
      <c r="O821" s="836"/>
      <c r="P821" s="836"/>
      <c r="Q821" s="836"/>
      <c r="R821" s="836"/>
      <c r="S821" s="836"/>
      <c r="T821" s="836"/>
      <c r="U821" s="836"/>
      <c r="V821" s="836"/>
      <c r="W821" s="836"/>
      <c r="X821" s="836"/>
      <c r="Y821" s="836"/>
      <c r="Z821" s="836"/>
      <c r="AA821" s="836"/>
      <c r="AB821" s="836"/>
      <c r="AC821" s="836"/>
      <c r="AD821" s="836"/>
      <c r="AE821" s="836"/>
      <c r="AF821" s="836"/>
      <c r="AG821" s="836"/>
      <c r="AH821" s="836"/>
      <c r="AI821" s="836"/>
      <c r="AJ821" s="836"/>
      <c r="AK821" s="836"/>
      <c r="AL821" s="836"/>
    </row>
    <row r="822">
      <c r="A822" s="1308"/>
      <c r="B822" s="836"/>
      <c r="C822" s="836"/>
      <c r="D822" s="836"/>
      <c r="E822" s="836"/>
      <c r="F822" s="836"/>
      <c r="G822" s="836"/>
      <c r="H822" s="836"/>
      <c r="I822" s="836"/>
      <c r="J822" s="836"/>
      <c r="K822" s="836"/>
      <c r="L822" s="836"/>
      <c r="M822" s="836"/>
      <c r="N822" s="836"/>
      <c r="O822" s="836"/>
      <c r="P822" s="836"/>
      <c r="Q822" s="836"/>
      <c r="R822" s="836"/>
      <c r="S822" s="836"/>
      <c r="T822" s="836"/>
      <c r="U822" s="836"/>
      <c r="V822" s="836"/>
      <c r="W822" s="836"/>
      <c r="X822" s="836"/>
      <c r="Y822" s="836"/>
      <c r="Z822" s="836"/>
      <c r="AA822" s="836"/>
      <c r="AB822" s="836"/>
      <c r="AC822" s="836"/>
      <c r="AD822" s="836"/>
      <c r="AE822" s="836"/>
      <c r="AF822" s="836"/>
      <c r="AG822" s="836"/>
      <c r="AH822" s="836"/>
      <c r="AI822" s="836"/>
      <c r="AJ822" s="836"/>
      <c r="AK822" s="836"/>
      <c r="AL822" s="836"/>
    </row>
    <row r="823">
      <c r="A823" s="1308"/>
      <c r="B823" s="836"/>
      <c r="C823" s="836"/>
      <c r="D823" s="836"/>
      <c r="E823" s="836"/>
      <c r="F823" s="836"/>
      <c r="G823" s="836"/>
      <c r="H823" s="836"/>
      <c r="I823" s="836"/>
      <c r="J823" s="836"/>
      <c r="K823" s="836"/>
      <c r="L823" s="836"/>
      <c r="M823" s="836"/>
      <c r="N823" s="836"/>
      <c r="O823" s="836"/>
      <c r="P823" s="836"/>
      <c r="Q823" s="836"/>
      <c r="R823" s="836"/>
      <c r="S823" s="836"/>
      <c r="T823" s="836"/>
      <c r="U823" s="836"/>
      <c r="V823" s="836"/>
      <c r="W823" s="836"/>
      <c r="X823" s="836"/>
      <c r="Y823" s="836"/>
      <c r="Z823" s="836"/>
      <c r="AA823" s="836"/>
      <c r="AB823" s="836"/>
      <c r="AC823" s="836"/>
      <c r="AD823" s="836"/>
      <c r="AE823" s="836"/>
      <c r="AF823" s="836"/>
      <c r="AG823" s="836"/>
      <c r="AH823" s="836"/>
      <c r="AI823" s="836"/>
      <c r="AJ823" s="836"/>
      <c r="AK823" s="836"/>
      <c r="AL823" s="836"/>
    </row>
    <row r="824">
      <c r="A824" s="1308"/>
      <c r="B824" s="836"/>
      <c r="C824" s="836"/>
      <c r="D824" s="836"/>
      <c r="E824" s="836"/>
      <c r="F824" s="836"/>
      <c r="G824" s="836"/>
      <c r="H824" s="836"/>
      <c r="I824" s="836"/>
      <c r="J824" s="836"/>
      <c r="K824" s="836"/>
      <c r="L824" s="836"/>
      <c r="M824" s="836"/>
      <c r="N824" s="836"/>
      <c r="O824" s="836"/>
      <c r="P824" s="836"/>
      <c r="Q824" s="836"/>
      <c r="R824" s="836"/>
      <c r="S824" s="836"/>
      <c r="T824" s="836"/>
      <c r="U824" s="836"/>
      <c r="V824" s="836"/>
      <c r="W824" s="836"/>
      <c r="X824" s="836"/>
      <c r="Y824" s="836"/>
      <c r="Z824" s="836"/>
      <c r="AA824" s="836"/>
      <c r="AB824" s="836"/>
      <c r="AC824" s="836"/>
      <c r="AD824" s="836"/>
      <c r="AE824" s="836"/>
      <c r="AF824" s="836"/>
      <c r="AG824" s="836"/>
      <c r="AH824" s="836"/>
      <c r="AI824" s="836"/>
      <c r="AJ824" s="836"/>
      <c r="AK824" s="836"/>
      <c r="AL824" s="836"/>
    </row>
    <row r="825">
      <c r="A825" s="1308"/>
      <c r="B825" s="836"/>
      <c r="C825" s="836"/>
      <c r="D825" s="836"/>
      <c r="E825" s="836"/>
      <c r="F825" s="836"/>
      <c r="G825" s="836"/>
      <c r="H825" s="836"/>
      <c r="I825" s="836"/>
      <c r="J825" s="836"/>
      <c r="K825" s="836"/>
      <c r="L825" s="836"/>
      <c r="M825" s="836"/>
      <c r="N825" s="836"/>
      <c r="O825" s="836"/>
      <c r="P825" s="836"/>
      <c r="Q825" s="836"/>
      <c r="R825" s="836"/>
      <c r="S825" s="836"/>
      <c r="T825" s="836"/>
      <c r="U825" s="836"/>
      <c r="V825" s="836"/>
      <c r="W825" s="836"/>
      <c r="X825" s="836"/>
      <c r="Y825" s="836"/>
      <c r="Z825" s="836"/>
      <c r="AA825" s="836"/>
      <c r="AB825" s="836"/>
      <c r="AC825" s="836"/>
      <c r="AD825" s="836"/>
      <c r="AE825" s="836"/>
      <c r="AF825" s="836"/>
      <c r="AG825" s="836"/>
      <c r="AH825" s="836"/>
      <c r="AI825" s="836"/>
      <c r="AJ825" s="836"/>
      <c r="AK825" s="836"/>
      <c r="AL825" s="836"/>
    </row>
    <row r="826">
      <c r="A826" s="1308"/>
      <c r="B826" s="836"/>
      <c r="C826" s="836"/>
      <c r="D826" s="836"/>
      <c r="E826" s="836"/>
      <c r="F826" s="836"/>
      <c r="G826" s="836"/>
      <c r="H826" s="836"/>
      <c r="I826" s="836"/>
      <c r="J826" s="836"/>
      <c r="K826" s="836"/>
      <c r="L826" s="836"/>
      <c r="M826" s="836"/>
      <c r="N826" s="836"/>
      <c r="O826" s="836"/>
      <c r="P826" s="836"/>
      <c r="Q826" s="836"/>
      <c r="R826" s="836"/>
      <c r="S826" s="836"/>
      <c r="T826" s="836"/>
      <c r="U826" s="836"/>
      <c r="V826" s="836"/>
      <c r="W826" s="836"/>
      <c r="X826" s="836"/>
      <c r="Y826" s="836"/>
      <c r="Z826" s="836"/>
      <c r="AA826" s="836"/>
      <c r="AB826" s="836"/>
      <c r="AC826" s="836"/>
      <c r="AD826" s="836"/>
      <c r="AE826" s="836"/>
      <c r="AF826" s="836"/>
      <c r="AG826" s="836"/>
      <c r="AH826" s="836"/>
      <c r="AI826" s="836"/>
      <c r="AJ826" s="836"/>
      <c r="AK826" s="836"/>
      <c r="AL826" s="836"/>
    </row>
    <row r="827">
      <c r="A827" s="1308"/>
      <c r="B827" s="836"/>
      <c r="C827" s="836"/>
      <c r="D827" s="836"/>
      <c r="E827" s="836"/>
      <c r="F827" s="836"/>
      <c r="G827" s="836"/>
      <c r="H827" s="836"/>
      <c r="I827" s="836"/>
      <c r="J827" s="836"/>
      <c r="K827" s="836"/>
      <c r="L827" s="836"/>
      <c r="M827" s="836"/>
      <c r="N827" s="836"/>
      <c r="O827" s="836"/>
      <c r="P827" s="836"/>
      <c r="Q827" s="836"/>
      <c r="R827" s="836"/>
      <c r="S827" s="836"/>
      <c r="T827" s="836"/>
      <c r="U827" s="836"/>
      <c r="V827" s="836"/>
      <c r="W827" s="836"/>
      <c r="X827" s="836"/>
      <c r="Y827" s="836"/>
      <c r="Z827" s="836"/>
      <c r="AA827" s="836"/>
      <c r="AB827" s="836"/>
      <c r="AC827" s="836"/>
      <c r="AD827" s="836"/>
      <c r="AE827" s="836"/>
      <c r="AF827" s="836"/>
      <c r="AG827" s="836"/>
      <c r="AH827" s="836"/>
      <c r="AI827" s="836"/>
      <c r="AJ827" s="836"/>
      <c r="AK827" s="836"/>
      <c r="AL827" s="836"/>
    </row>
    <row r="828">
      <c r="A828" s="1308"/>
      <c r="B828" s="836"/>
      <c r="C828" s="836"/>
      <c r="D828" s="836"/>
      <c r="E828" s="836"/>
      <c r="F828" s="836"/>
      <c r="G828" s="836"/>
      <c r="H828" s="836"/>
      <c r="I828" s="836"/>
      <c r="J828" s="836"/>
      <c r="K828" s="836"/>
      <c r="L828" s="836"/>
      <c r="M828" s="836"/>
      <c r="N828" s="836"/>
      <c r="O828" s="836"/>
      <c r="P828" s="836"/>
      <c r="Q828" s="836"/>
      <c r="R828" s="836"/>
      <c r="S828" s="836"/>
      <c r="T828" s="836"/>
      <c r="U828" s="836"/>
      <c r="V828" s="836"/>
      <c r="W828" s="836"/>
      <c r="X828" s="836"/>
      <c r="Y828" s="836"/>
      <c r="Z828" s="836"/>
      <c r="AA828" s="836"/>
      <c r="AB828" s="836"/>
      <c r="AC828" s="836"/>
      <c r="AD828" s="836"/>
      <c r="AE828" s="836"/>
      <c r="AF828" s="836"/>
      <c r="AG828" s="836"/>
      <c r="AH828" s="836"/>
      <c r="AI828" s="836"/>
      <c r="AJ828" s="836"/>
      <c r="AK828" s="836"/>
      <c r="AL828" s="836"/>
    </row>
    <row r="829">
      <c r="A829" s="1308"/>
      <c r="B829" s="836"/>
      <c r="C829" s="836"/>
      <c r="D829" s="836"/>
      <c r="E829" s="836"/>
      <c r="F829" s="836"/>
      <c r="G829" s="836"/>
      <c r="H829" s="836"/>
      <c r="I829" s="836"/>
      <c r="J829" s="836"/>
      <c r="K829" s="836"/>
      <c r="L829" s="836"/>
      <c r="M829" s="836"/>
      <c r="N829" s="836"/>
      <c r="O829" s="836"/>
      <c r="P829" s="836"/>
      <c r="Q829" s="836"/>
      <c r="R829" s="836"/>
      <c r="S829" s="836"/>
      <c r="T829" s="836"/>
      <c r="U829" s="836"/>
      <c r="V829" s="836"/>
      <c r="W829" s="836"/>
      <c r="X829" s="836"/>
      <c r="Y829" s="836"/>
      <c r="Z829" s="836"/>
      <c r="AA829" s="836"/>
      <c r="AB829" s="836"/>
      <c r="AC829" s="836"/>
      <c r="AD829" s="836"/>
      <c r="AE829" s="836"/>
      <c r="AF829" s="836"/>
      <c r="AG829" s="836"/>
      <c r="AH829" s="836"/>
      <c r="AI829" s="836"/>
      <c r="AJ829" s="836"/>
      <c r="AK829" s="836"/>
      <c r="AL829" s="836"/>
    </row>
    <row r="830">
      <c r="A830" s="1308"/>
      <c r="B830" s="836"/>
      <c r="C830" s="836"/>
      <c r="D830" s="836"/>
      <c r="E830" s="836"/>
      <c r="F830" s="836"/>
      <c r="G830" s="836"/>
      <c r="H830" s="836"/>
      <c r="I830" s="836"/>
      <c r="J830" s="836"/>
      <c r="K830" s="836"/>
      <c r="L830" s="836"/>
      <c r="M830" s="836"/>
      <c r="N830" s="836"/>
      <c r="O830" s="836"/>
      <c r="P830" s="836"/>
      <c r="Q830" s="836"/>
      <c r="R830" s="836"/>
      <c r="S830" s="836"/>
      <c r="T830" s="836"/>
      <c r="U830" s="836"/>
      <c r="V830" s="836"/>
      <c r="W830" s="836"/>
      <c r="X830" s="836"/>
      <c r="Y830" s="836"/>
      <c r="Z830" s="836"/>
      <c r="AA830" s="836"/>
      <c r="AB830" s="836"/>
      <c r="AC830" s="836"/>
      <c r="AD830" s="836"/>
      <c r="AE830" s="836"/>
      <c r="AF830" s="836"/>
      <c r="AG830" s="836"/>
      <c r="AH830" s="836"/>
      <c r="AI830" s="836"/>
      <c r="AJ830" s="836"/>
      <c r="AK830" s="836"/>
      <c r="AL830" s="836"/>
    </row>
    <row r="831">
      <c r="A831" s="1308"/>
      <c r="B831" s="836"/>
      <c r="C831" s="836"/>
      <c r="D831" s="836"/>
      <c r="E831" s="836"/>
      <c r="F831" s="836"/>
      <c r="G831" s="836"/>
      <c r="H831" s="836"/>
      <c r="I831" s="836"/>
      <c r="J831" s="836"/>
      <c r="K831" s="836"/>
      <c r="L831" s="836"/>
      <c r="M831" s="836"/>
      <c r="N831" s="836"/>
      <c r="O831" s="836"/>
      <c r="P831" s="836"/>
      <c r="Q831" s="836"/>
      <c r="R831" s="836"/>
      <c r="S831" s="836"/>
      <c r="T831" s="836"/>
      <c r="U831" s="836"/>
      <c r="V831" s="836"/>
      <c r="W831" s="836"/>
      <c r="X831" s="836"/>
      <c r="Y831" s="836"/>
      <c r="Z831" s="836"/>
      <c r="AA831" s="836"/>
      <c r="AB831" s="836"/>
      <c r="AC831" s="836"/>
      <c r="AD831" s="836"/>
      <c r="AE831" s="836"/>
      <c r="AF831" s="836"/>
      <c r="AG831" s="836"/>
      <c r="AH831" s="836"/>
      <c r="AI831" s="836"/>
      <c r="AJ831" s="836"/>
      <c r="AK831" s="836"/>
      <c r="AL831" s="836"/>
    </row>
    <row r="832">
      <c r="A832" s="1308"/>
      <c r="B832" s="836"/>
      <c r="C832" s="836"/>
      <c r="D832" s="836"/>
      <c r="E832" s="836"/>
      <c r="F832" s="836"/>
      <c r="G832" s="836"/>
      <c r="H832" s="836"/>
      <c r="I832" s="836"/>
      <c r="J832" s="836"/>
      <c r="K832" s="836"/>
      <c r="L832" s="836"/>
      <c r="M832" s="836"/>
      <c r="N832" s="836"/>
      <c r="O832" s="836"/>
      <c r="P832" s="836"/>
      <c r="Q832" s="836"/>
      <c r="R832" s="836"/>
      <c r="S832" s="836"/>
      <c r="T832" s="836"/>
      <c r="U832" s="836"/>
      <c r="V832" s="836"/>
      <c r="W832" s="836"/>
      <c r="X832" s="836"/>
      <c r="Y832" s="836"/>
      <c r="Z832" s="836"/>
      <c r="AA832" s="836"/>
      <c r="AB832" s="836"/>
      <c r="AC832" s="836"/>
      <c r="AD832" s="836"/>
      <c r="AE832" s="836"/>
      <c r="AF832" s="836"/>
      <c r="AG832" s="836"/>
      <c r="AH832" s="836"/>
      <c r="AI832" s="836"/>
      <c r="AJ832" s="836"/>
      <c r="AK832" s="836"/>
      <c r="AL832" s="836"/>
    </row>
    <row r="833">
      <c r="A833" s="1308"/>
      <c r="B833" s="836"/>
      <c r="C833" s="836"/>
      <c r="D833" s="836"/>
      <c r="E833" s="836"/>
      <c r="F833" s="836"/>
      <c r="G833" s="836"/>
      <c r="H833" s="836"/>
      <c r="I833" s="836"/>
      <c r="J833" s="836"/>
      <c r="K833" s="836"/>
      <c r="L833" s="836"/>
      <c r="M833" s="836"/>
      <c r="N833" s="836"/>
      <c r="O833" s="836"/>
      <c r="P833" s="836"/>
      <c r="Q833" s="836"/>
      <c r="R833" s="836"/>
      <c r="S833" s="836"/>
      <c r="T833" s="836"/>
      <c r="U833" s="836"/>
      <c r="V833" s="836"/>
      <c r="W833" s="836"/>
      <c r="X833" s="836"/>
      <c r="Y833" s="836"/>
      <c r="Z833" s="836"/>
      <c r="AA833" s="836"/>
      <c r="AB833" s="836"/>
      <c r="AC833" s="836"/>
      <c r="AD833" s="836"/>
      <c r="AE833" s="836"/>
      <c r="AF833" s="836"/>
      <c r="AG833" s="836"/>
      <c r="AH833" s="836"/>
      <c r="AI833" s="836"/>
      <c r="AJ833" s="836"/>
      <c r="AK833" s="836"/>
      <c r="AL833" s="836"/>
    </row>
    <row r="834">
      <c r="A834" s="1308"/>
      <c r="B834" s="836"/>
      <c r="C834" s="836"/>
      <c r="D834" s="836"/>
      <c r="E834" s="836"/>
      <c r="F834" s="836"/>
      <c r="G834" s="836"/>
      <c r="H834" s="836"/>
      <c r="I834" s="836"/>
      <c r="J834" s="836"/>
      <c r="K834" s="836"/>
      <c r="L834" s="836"/>
      <c r="M834" s="836"/>
      <c r="N834" s="836"/>
      <c r="O834" s="836"/>
      <c r="P834" s="836"/>
      <c r="Q834" s="836"/>
      <c r="R834" s="836"/>
      <c r="S834" s="836"/>
      <c r="T834" s="836"/>
      <c r="U834" s="836"/>
      <c r="V834" s="836"/>
      <c r="W834" s="836"/>
      <c r="X834" s="836"/>
      <c r="Y834" s="836"/>
      <c r="Z834" s="836"/>
      <c r="AA834" s="836"/>
      <c r="AB834" s="836"/>
      <c r="AC834" s="836"/>
      <c r="AD834" s="836"/>
      <c r="AE834" s="836"/>
      <c r="AF834" s="836"/>
      <c r="AG834" s="836"/>
      <c r="AH834" s="836"/>
      <c r="AI834" s="836"/>
      <c r="AJ834" s="836"/>
      <c r="AK834" s="836"/>
      <c r="AL834" s="836"/>
    </row>
    <row r="835">
      <c r="A835" s="1308"/>
      <c r="B835" s="836"/>
      <c r="C835" s="836"/>
      <c r="D835" s="836"/>
      <c r="E835" s="836"/>
      <c r="F835" s="836"/>
      <c r="G835" s="836"/>
      <c r="H835" s="836"/>
      <c r="I835" s="836"/>
      <c r="J835" s="836"/>
      <c r="K835" s="836"/>
      <c r="L835" s="836"/>
      <c r="M835" s="836"/>
      <c r="N835" s="836"/>
      <c r="O835" s="836"/>
      <c r="P835" s="836"/>
      <c r="Q835" s="836"/>
      <c r="R835" s="836"/>
      <c r="S835" s="836"/>
      <c r="T835" s="836"/>
      <c r="U835" s="836"/>
      <c r="V835" s="836"/>
      <c r="W835" s="836"/>
      <c r="X835" s="836"/>
      <c r="Y835" s="836"/>
      <c r="Z835" s="836"/>
      <c r="AA835" s="836"/>
      <c r="AB835" s="836"/>
      <c r="AC835" s="836"/>
      <c r="AD835" s="836"/>
      <c r="AE835" s="836"/>
      <c r="AF835" s="836"/>
      <c r="AG835" s="836"/>
      <c r="AH835" s="836"/>
      <c r="AI835" s="836"/>
      <c r="AJ835" s="836"/>
      <c r="AK835" s="836"/>
      <c r="AL835" s="836"/>
    </row>
    <row r="836">
      <c r="A836" s="1308"/>
      <c r="B836" s="836"/>
      <c r="C836" s="836"/>
      <c r="D836" s="836"/>
      <c r="E836" s="836"/>
      <c r="F836" s="836"/>
      <c r="G836" s="836"/>
      <c r="H836" s="836"/>
      <c r="I836" s="836"/>
      <c r="J836" s="836"/>
      <c r="K836" s="836"/>
      <c r="L836" s="836"/>
      <c r="M836" s="836"/>
      <c r="N836" s="836"/>
      <c r="O836" s="836"/>
      <c r="P836" s="836"/>
      <c r="Q836" s="836"/>
      <c r="R836" s="836"/>
      <c r="S836" s="836"/>
      <c r="T836" s="836"/>
      <c r="U836" s="836"/>
      <c r="V836" s="836"/>
      <c r="W836" s="836"/>
      <c r="X836" s="836"/>
      <c r="Y836" s="836"/>
      <c r="Z836" s="836"/>
      <c r="AA836" s="836"/>
      <c r="AB836" s="836"/>
      <c r="AC836" s="836"/>
      <c r="AD836" s="836"/>
      <c r="AE836" s="836"/>
      <c r="AF836" s="836"/>
      <c r="AG836" s="836"/>
      <c r="AH836" s="836"/>
      <c r="AI836" s="836"/>
      <c r="AJ836" s="836"/>
      <c r="AK836" s="836"/>
      <c r="AL836" s="836"/>
    </row>
    <row r="837">
      <c r="A837" s="1308"/>
      <c r="B837" s="836"/>
      <c r="C837" s="836"/>
      <c r="D837" s="836"/>
      <c r="E837" s="836"/>
      <c r="F837" s="836"/>
      <c r="G837" s="836"/>
      <c r="H837" s="836"/>
      <c r="I837" s="836"/>
      <c r="J837" s="836"/>
      <c r="K837" s="836"/>
      <c r="L837" s="836"/>
      <c r="M837" s="836"/>
      <c r="N837" s="836"/>
      <c r="O837" s="836"/>
      <c r="P837" s="836"/>
      <c r="Q837" s="836"/>
      <c r="R837" s="836"/>
      <c r="S837" s="836"/>
      <c r="T837" s="836"/>
      <c r="U837" s="836"/>
      <c r="V837" s="836"/>
      <c r="W837" s="836"/>
      <c r="X837" s="836"/>
      <c r="Y837" s="836"/>
      <c r="Z837" s="836"/>
      <c r="AA837" s="836"/>
      <c r="AB837" s="836"/>
      <c r="AC837" s="836"/>
      <c r="AD837" s="836"/>
      <c r="AE837" s="836"/>
      <c r="AF837" s="836"/>
      <c r="AG837" s="836"/>
      <c r="AH837" s="836"/>
      <c r="AI837" s="836"/>
      <c r="AJ837" s="836"/>
      <c r="AK837" s="836"/>
      <c r="AL837" s="836"/>
    </row>
    <row r="838">
      <c r="A838" s="1308"/>
      <c r="B838" s="836"/>
      <c r="C838" s="836"/>
      <c r="D838" s="836"/>
      <c r="E838" s="836"/>
      <c r="F838" s="836"/>
      <c r="G838" s="836"/>
      <c r="H838" s="836"/>
      <c r="I838" s="836"/>
      <c r="J838" s="836"/>
      <c r="K838" s="836"/>
      <c r="L838" s="836"/>
      <c r="M838" s="836"/>
      <c r="N838" s="836"/>
      <c r="O838" s="836"/>
      <c r="P838" s="836"/>
      <c r="Q838" s="836"/>
      <c r="R838" s="836"/>
      <c r="S838" s="836"/>
      <c r="T838" s="836"/>
      <c r="U838" s="836"/>
      <c r="V838" s="836"/>
      <c r="W838" s="836"/>
      <c r="X838" s="836"/>
      <c r="Y838" s="836"/>
      <c r="Z838" s="836"/>
      <c r="AA838" s="836"/>
      <c r="AB838" s="836"/>
      <c r="AC838" s="836"/>
      <c r="AD838" s="836"/>
      <c r="AE838" s="836"/>
      <c r="AF838" s="836"/>
      <c r="AG838" s="836"/>
      <c r="AH838" s="836"/>
      <c r="AI838" s="836"/>
      <c r="AJ838" s="836"/>
      <c r="AK838" s="836"/>
      <c r="AL838" s="836"/>
    </row>
    <row r="839">
      <c r="A839" s="1308"/>
      <c r="B839" s="836"/>
      <c r="C839" s="836"/>
      <c r="D839" s="836"/>
      <c r="E839" s="836"/>
      <c r="F839" s="836"/>
      <c r="G839" s="836"/>
      <c r="H839" s="836"/>
      <c r="I839" s="836"/>
      <c r="J839" s="836"/>
      <c r="K839" s="836"/>
      <c r="L839" s="836"/>
      <c r="M839" s="836"/>
      <c r="N839" s="836"/>
      <c r="O839" s="836"/>
      <c r="P839" s="836"/>
      <c r="Q839" s="836"/>
      <c r="R839" s="836"/>
      <c r="S839" s="836"/>
      <c r="T839" s="836"/>
      <c r="U839" s="836"/>
      <c r="V839" s="836"/>
      <c r="W839" s="836"/>
      <c r="X839" s="836"/>
      <c r="Y839" s="836"/>
      <c r="Z839" s="836"/>
      <c r="AA839" s="836"/>
      <c r="AB839" s="836"/>
      <c r="AC839" s="836"/>
      <c r="AD839" s="836"/>
      <c r="AE839" s="836"/>
      <c r="AF839" s="836"/>
      <c r="AG839" s="836"/>
      <c r="AH839" s="836"/>
      <c r="AI839" s="836"/>
      <c r="AJ839" s="836"/>
      <c r="AK839" s="836"/>
      <c r="AL839" s="836"/>
    </row>
    <row r="840">
      <c r="A840" s="1308"/>
      <c r="B840" s="836"/>
      <c r="C840" s="836"/>
      <c r="D840" s="836"/>
      <c r="E840" s="836"/>
      <c r="F840" s="836"/>
      <c r="G840" s="836"/>
      <c r="H840" s="836"/>
      <c r="I840" s="836"/>
      <c r="J840" s="836"/>
      <c r="K840" s="836"/>
      <c r="L840" s="836"/>
      <c r="M840" s="836"/>
      <c r="N840" s="836"/>
      <c r="O840" s="836"/>
      <c r="P840" s="836"/>
      <c r="Q840" s="836"/>
      <c r="R840" s="836"/>
      <c r="S840" s="836"/>
      <c r="T840" s="836"/>
      <c r="U840" s="836"/>
      <c r="V840" s="836"/>
      <c r="W840" s="836"/>
      <c r="X840" s="836"/>
      <c r="Y840" s="836"/>
      <c r="Z840" s="836"/>
      <c r="AA840" s="836"/>
      <c r="AB840" s="836"/>
      <c r="AC840" s="836"/>
      <c r="AD840" s="836"/>
      <c r="AE840" s="836"/>
      <c r="AF840" s="836"/>
      <c r="AG840" s="836"/>
      <c r="AH840" s="836"/>
      <c r="AI840" s="836"/>
      <c r="AJ840" s="836"/>
      <c r="AK840" s="836"/>
      <c r="AL840" s="836"/>
    </row>
    <row r="841">
      <c r="A841" s="1308"/>
      <c r="B841" s="836"/>
      <c r="C841" s="836"/>
      <c r="D841" s="836"/>
      <c r="E841" s="836"/>
      <c r="F841" s="836"/>
      <c r="G841" s="836"/>
      <c r="H841" s="836"/>
      <c r="I841" s="836"/>
      <c r="J841" s="836"/>
      <c r="K841" s="836"/>
      <c r="L841" s="836"/>
      <c r="M841" s="836"/>
      <c r="N841" s="836"/>
      <c r="O841" s="836"/>
      <c r="P841" s="836"/>
      <c r="Q841" s="836"/>
      <c r="R841" s="836"/>
      <c r="S841" s="836"/>
      <c r="T841" s="836"/>
      <c r="U841" s="836"/>
      <c r="V841" s="836"/>
      <c r="W841" s="836"/>
      <c r="X841" s="836"/>
      <c r="Y841" s="836"/>
      <c r="Z841" s="836"/>
      <c r="AA841" s="836"/>
      <c r="AB841" s="836"/>
      <c r="AC841" s="836"/>
      <c r="AD841" s="836"/>
      <c r="AE841" s="836"/>
      <c r="AF841" s="836"/>
      <c r="AG841" s="836"/>
      <c r="AH841" s="836"/>
      <c r="AI841" s="836"/>
      <c r="AJ841" s="836"/>
      <c r="AK841" s="836"/>
      <c r="AL841" s="836"/>
    </row>
    <row r="842">
      <c r="A842" s="1308"/>
      <c r="B842" s="836"/>
      <c r="C842" s="836"/>
      <c r="D842" s="836"/>
      <c r="E842" s="836"/>
      <c r="F842" s="836"/>
      <c r="G842" s="836"/>
      <c r="H842" s="836"/>
      <c r="I842" s="836"/>
      <c r="J842" s="836"/>
      <c r="K842" s="836"/>
      <c r="L842" s="836"/>
      <c r="M842" s="836"/>
      <c r="N842" s="836"/>
      <c r="O842" s="836"/>
      <c r="P842" s="836"/>
      <c r="Q842" s="836"/>
      <c r="R842" s="836"/>
      <c r="S842" s="836"/>
      <c r="T842" s="836"/>
      <c r="U842" s="836"/>
      <c r="V842" s="836"/>
      <c r="W842" s="836"/>
      <c r="X842" s="836"/>
      <c r="Y842" s="836"/>
      <c r="Z842" s="836"/>
      <c r="AA842" s="836"/>
      <c r="AB842" s="836"/>
      <c r="AC842" s="836"/>
      <c r="AD842" s="836"/>
      <c r="AE842" s="836"/>
      <c r="AF842" s="836"/>
      <c r="AG842" s="836"/>
      <c r="AH842" s="836"/>
      <c r="AI842" s="836"/>
      <c r="AJ842" s="836"/>
      <c r="AK842" s="836"/>
      <c r="AL842" s="836"/>
    </row>
    <row r="843">
      <c r="A843" s="1308"/>
      <c r="B843" s="836"/>
      <c r="C843" s="836"/>
      <c r="D843" s="836"/>
      <c r="E843" s="836"/>
      <c r="F843" s="836"/>
      <c r="G843" s="836"/>
      <c r="H843" s="836"/>
      <c r="I843" s="836"/>
      <c r="J843" s="836"/>
      <c r="K843" s="836"/>
      <c r="L843" s="836"/>
      <c r="M843" s="836"/>
      <c r="N843" s="836"/>
      <c r="O843" s="836"/>
      <c r="P843" s="836"/>
      <c r="Q843" s="836"/>
      <c r="R843" s="836"/>
      <c r="S843" s="836"/>
      <c r="T843" s="836"/>
      <c r="U843" s="836"/>
      <c r="V843" s="836"/>
      <c r="W843" s="836"/>
      <c r="X843" s="836"/>
      <c r="Y843" s="836"/>
      <c r="Z843" s="836"/>
      <c r="AA843" s="836"/>
      <c r="AB843" s="836"/>
      <c r="AC843" s="836"/>
      <c r="AD843" s="836"/>
      <c r="AE843" s="836"/>
      <c r="AF843" s="836"/>
      <c r="AG843" s="836"/>
      <c r="AH843" s="836"/>
      <c r="AI843" s="836"/>
      <c r="AJ843" s="836"/>
      <c r="AK843" s="836"/>
      <c r="AL843" s="836"/>
    </row>
    <row r="844">
      <c r="A844" s="1308"/>
      <c r="B844" s="836"/>
      <c r="C844" s="836"/>
      <c r="D844" s="836"/>
      <c r="E844" s="836"/>
      <c r="F844" s="836"/>
      <c r="G844" s="836"/>
      <c r="H844" s="836"/>
      <c r="I844" s="836"/>
      <c r="J844" s="836"/>
      <c r="K844" s="836"/>
      <c r="L844" s="836"/>
      <c r="M844" s="836"/>
      <c r="N844" s="836"/>
      <c r="O844" s="836"/>
      <c r="P844" s="836"/>
      <c r="Q844" s="836"/>
      <c r="R844" s="836"/>
      <c r="S844" s="836"/>
      <c r="T844" s="836"/>
      <c r="U844" s="836"/>
      <c r="V844" s="836"/>
      <c r="W844" s="836"/>
      <c r="X844" s="836"/>
      <c r="Y844" s="836"/>
      <c r="Z844" s="836"/>
      <c r="AA844" s="836"/>
      <c r="AB844" s="836"/>
      <c r="AC844" s="836"/>
      <c r="AD844" s="836"/>
      <c r="AE844" s="836"/>
      <c r="AF844" s="836"/>
      <c r="AG844" s="836"/>
      <c r="AH844" s="836"/>
      <c r="AI844" s="836"/>
      <c r="AJ844" s="836"/>
      <c r="AK844" s="836"/>
      <c r="AL844" s="836"/>
    </row>
    <row r="845">
      <c r="A845" s="1308"/>
      <c r="B845" s="836"/>
      <c r="C845" s="836"/>
      <c r="D845" s="836"/>
      <c r="E845" s="836"/>
      <c r="F845" s="836"/>
      <c r="G845" s="836"/>
      <c r="H845" s="836"/>
      <c r="I845" s="836"/>
      <c r="J845" s="836"/>
      <c r="K845" s="836"/>
      <c r="L845" s="836"/>
      <c r="M845" s="836"/>
      <c r="N845" s="836"/>
      <c r="O845" s="836"/>
      <c r="P845" s="836"/>
      <c r="Q845" s="836"/>
      <c r="R845" s="836"/>
      <c r="S845" s="836"/>
      <c r="T845" s="836"/>
      <c r="U845" s="836"/>
      <c r="V845" s="836"/>
      <c r="W845" s="836"/>
      <c r="X845" s="836"/>
      <c r="Y845" s="836"/>
      <c r="Z845" s="836"/>
      <c r="AA845" s="836"/>
      <c r="AB845" s="836"/>
      <c r="AC845" s="836"/>
      <c r="AD845" s="836"/>
      <c r="AE845" s="836"/>
      <c r="AF845" s="836"/>
      <c r="AG845" s="836"/>
      <c r="AH845" s="836"/>
      <c r="AI845" s="836"/>
      <c r="AJ845" s="836"/>
      <c r="AK845" s="836"/>
      <c r="AL845" s="836"/>
    </row>
    <row r="846">
      <c r="A846" s="1308"/>
      <c r="B846" s="836"/>
      <c r="C846" s="836"/>
      <c r="D846" s="836"/>
      <c r="E846" s="836"/>
      <c r="F846" s="836"/>
      <c r="G846" s="836"/>
      <c r="H846" s="836"/>
      <c r="I846" s="836"/>
      <c r="J846" s="836"/>
      <c r="K846" s="836"/>
      <c r="L846" s="836"/>
      <c r="M846" s="836"/>
      <c r="N846" s="836"/>
      <c r="O846" s="836"/>
      <c r="P846" s="836"/>
      <c r="Q846" s="836"/>
      <c r="R846" s="836"/>
      <c r="S846" s="836"/>
      <c r="T846" s="836"/>
      <c r="U846" s="836"/>
      <c r="V846" s="836"/>
      <c r="W846" s="836"/>
      <c r="X846" s="836"/>
      <c r="Y846" s="836"/>
      <c r="Z846" s="836"/>
      <c r="AA846" s="836"/>
      <c r="AB846" s="836"/>
      <c r="AC846" s="836"/>
      <c r="AD846" s="836"/>
      <c r="AE846" s="836"/>
      <c r="AF846" s="836"/>
      <c r="AG846" s="836"/>
      <c r="AH846" s="836"/>
      <c r="AI846" s="836"/>
      <c r="AJ846" s="836"/>
      <c r="AK846" s="836"/>
      <c r="AL846" s="836"/>
    </row>
    <row r="847">
      <c r="A847" s="1308"/>
      <c r="B847" s="836"/>
      <c r="C847" s="836"/>
      <c r="D847" s="836"/>
      <c r="E847" s="836"/>
      <c r="F847" s="836"/>
      <c r="G847" s="836"/>
      <c r="H847" s="836"/>
      <c r="I847" s="836"/>
      <c r="J847" s="836"/>
      <c r="K847" s="836"/>
      <c r="L847" s="836"/>
      <c r="M847" s="836"/>
      <c r="N847" s="836"/>
      <c r="O847" s="836"/>
      <c r="P847" s="836"/>
      <c r="Q847" s="836"/>
      <c r="R847" s="836"/>
      <c r="S847" s="836"/>
      <c r="T847" s="836"/>
      <c r="U847" s="836"/>
      <c r="V847" s="836"/>
      <c r="W847" s="836"/>
      <c r="X847" s="836"/>
      <c r="Y847" s="836"/>
      <c r="Z847" s="836"/>
      <c r="AA847" s="836"/>
      <c r="AB847" s="836"/>
      <c r="AC847" s="836"/>
      <c r="AD847" s="836"/>
      <c r="AE847" s="836"/>
      <c r="AF847" s="836"/>
      <c r="AG847" s="836"/>
      <c r="AH847" s="836"/>
      <c r="AI847" s="836"/>
      <c r="AJ847" s="836"/>
      <c r="AK847" s="836"/>
      <c r="AL847" s="836"/>
    </row>
    <row r="848">
      <c r="A848" s="1308"/>
      <c r="B848" s="836"/>
      <c r="C848" s="836"/>
      <c r="D848" s="836"/>
      <c r="E848" s="836"/>
      <c r="F848" s="836"/>
      <c r="G848" s="836"/>
      <c r="H848" s="836"/>
      <c r="I848" s="836"/>
      <c r="J848" s="836"/>
      <c r="K848" s="836"/>
      <c r="L848" s="836"/>
      <c r="M848" s="836"/>
      <c r="N848" s="836"/>
      <c r="O848" s="836"/>
      <c r="P848" s="836"/>
      <c r="Q848" s="836"/>
      <c r="R848" s="836"/>
      <c r="S848" s="836"/>
      <c r="T848" s="836"/>
      <c r="U848" s="836"/>
      <c r="V848" s="836"/>
      <c r="W848" s="836"/>
      <c r="X848" s="836"/>
      <c r="Y848" s="836"/>
      <c r="Z848" s="836"/>
      <c r="AA848" s="836"/>
      <c r="AB848" s="836"/>
      <c r="AC848" s="836"/>
      <c r="AD848" s="836"/>
      <c r="AE848" s="836"/>
      <c r="AF848" s="836"/>
      <c r="AG848" s="836"/>
      <c r="AH848" s="836"/>
      <c r="AI848" s="836"/>
      <c r="AJ848" s="836"/>
      <c r="AK848" s="836"/>
      <c r="AL848" s="836"/>
    </row>
    <row r="849">
      <c r="A849" s="1308"/>
      <c r="B849" s="836"/>
      <c r="C849" s="836"/>
      <c r="D849" s="836"/>
      <c r="E849" s="836"/>
      <c r="F849" s="836"/>
      <c r="G849" s="836"/>
      <c r="H849" s="836"/>
      <c r="I849" s="836"/>
      <c r="J849" s="836"/>
      <c r="K849" s="836"/>
      <c r="L849" s="836"/>
      <c r="M849" s="836"/>
      <c r="N849" s="836"/>
      <c r="O849" s="836"/>
      <c r="P849" s="836"/>
      <c r="Q849" s="836"/>
      <c r="R849" s="836"/>
      <c r="S849" s="836"/>
      <c r="T849" s="836"/>
      <c r="U849" s="836"/>
      <c r="V849" s="836"/>
      <c r="W849" s="836"/>
      <c r="X849" s="836"/>
      <c r="Y849" s="836"/>
      <c r="Z849" s="836"/>
      <c r="AA849" s="836"/>
      <c r="AB849" s="836"/>
      <c r="AC849" s="836"/>
      <c r="AD849" s="836"/>
      <c r="AE849" s="836"/>
      <c r="AF849" s="836"/>
      <c r="AG849" s="836"/>
      <c r="AH849" s="836"/>
      <c r="AI849" s="836"/>
      <c r="AJ849" s="836"/>
      <c r="AK849" s="836"/>
      <c r="AL849" s="836"/>
    </row>
    <row r="850">
      <c r="A850" s="1308"/>
      <c r="B850" s="836"/>
      <c r="C850" s="836"/>
      <c r="D850" s="836"/>
      <c r="E850" s="836"/>
      <c r="F850" s="836"/>
      <c r="G850" s="836"/>
      <c r="H850" s="836"/>
      <c r="I850" s="836"/>
      <c r="J850" s="836"/>
      <c r="K850" s="836"/>
      <c r="L850" s="836"/>
      <c r="M850" s="836"/>
      <c r="N850" s="836"/>
      <c r="O850" s="836"/>
      <c r="P850" s="836"/>
      <c r="Q850" s="836"/>
      <c r="R850" s="836"/>
      <c r="S850" s="836"/>
      <c r="T850" s="836"/>
      <c r="U850" s="836"/>
      <c r="V850" s="836"/>
      <c r="W850" s="836"/>
      <c r="X850" s="836"/>
      <c r="Y850" s="836"/>
      <c r="Z850" s="836"/>
      <c r="AA850" s="836"/>
      <c r="AB850" s="836"/>
      <c r="AC850" s="836"/>
      <c r="AD850" s="836"/>
      <c r="AE850" s="836"/>
      <c r="AF850" s="836"/>
      <c r="AG850" s="836"/>
      <c r="AH850" s="836"/>
      <c r="AI850" s="836"/>
      <c r="AJ850" s="836"/>
      <c r="AK850" s="836"/>
      <c r="AL850" s="836"/>
    </row>
    <row r="851">
      <c r="A851" s="1308"/>
      <c r="B851" s="836"/>
      <c r="C851" s="836"/>
      <c r="D851" s="836"/>
      <c r="E851" s="836"/>
      <c r="F851" s="836"/>
      <c r="G851" s="836"/>
      <c r="H851" s="836"/>
      <c r="I851" s="836"/>
      <c r="J851" s="836"/>
      <c r="K851" s="836"/>
      <c r="L851" s="836"/>
      <c r="M851" s="836"/>
      <c r="N851" s="836"/>
      <c r="O851" s="836"/>
      <c r="P851" s="836"/>
      <c r="Q851" s="836"/>
      <c r="R851" s="836"/>
      <c r="S851" s="836"/>
      <c r="T851" s="836"/>
      <c r="U851" s="836"/>
      <c r="V851" s="836"/>
      <c r="W851" s="836"/>
      <c r="X851" s="836"/>
      <c r="Y851" s="836"/>
      <c r="Z851" s="836"/>
      <c r="AA851" s="836"/>
      <c r="AB851" s="836"/>
      <c r="AC851" s="836"/>
      <c r="AD851" s="836"/>
      <c r="AE851" s="836"/>
      <c r="AF851" s="836"/>
      <c r="AG851" s="836"/>
      <c r="AH851" s="836"/>
      <c r="AI851" s="836"/>
      <c r="AJ851" s="836"/>
      <c r="AK851" s="836"/>
      <c r="AL851" s="836"/>
    </row>
    <row r="852">
      <c r="A852" s="1308"/>
      <c r="B852" s="836"/>
      <c r="C852" s="836"/>
      <c r="D852" s="836"/>
      <c r="E852" s="836"/>
      <c r="F852" s="836"/>
      <c r="G852" s="836"/>
      <c r="H852" s="836"/>
      <c r="I852" s="836"/>
      <c r="J852" s="836"/>
      <c r="K852" s="836"/>
      <c r="L852" s="836"/>
      <c r="M852" s="836"/>
      <c r="N852" s="836"/>
      <c r="O852" s="836"/>
      <c r="P852" s="836"/>
      <c r="Q852" s="836"/>
      <c r="R852" s="836"/>
      <c r="S852" s="836"/>
      <c r="T852" s="836"/>
      <c r="U852" s="836"/>
      <c r="V852" s="836"/>
      <c r="W852" s="836"/>
      <c r="X852" s="836"/>
      <c r="Y852" s="836"/>
      <c r="Z852" s="836"/>
      <c r="AA852" s="836"/>
      <c r="AB852" s="836"/>
      <c r="AC852" s="836"/>
      <c r="AD852" s="836"/>
      <c r="AE852" s="836"/>
      <c r="AF852" s="836"/>
      <c r="AG852" s="836"/>
      <c r="AH852" s="836"/>
      <c r="AI852" s="836"/>
      <c r="AJ852" s="836"/>
      <c r="AK852" s="836"/>
      <c r="AL852" s="836"/>
    </row>
    <row r="853">
      <c r="A853" s="1308"/>
      <c r="B853" s="836"/>
      <c r="C853" s="836"/>
      <c r="D853" s="836"/>
      <c r="E853" s="836"/>
      <c r="F853" s="836"/>
      <c r="G853" s="836"/>
      <c r="H853" s="836"/>
      <c r="I853" s="836"/>
      <c r="J853" s="836"/>
      <c r="K853" s="836"/>
      <c r="L853" s="836"/>
      <c r="M853" s="836"/>
      <c r="N853" s="836"/>
      <c r="O853" s="836"/>
      <c r="P853" s="836"/>
      <c r="Q853" s="836"/>
      <c r="R853" s="836"/>
      <c r="S853" s="836"/>
      <c r="T853" s="836"/>
      <c r="U853" s="836"/>
      <c r="V853" s="836"/>
      <c r="W853" s="836"/>
      <c r="X853" s="836"/>
      <c r="Y853" s="836"/>
      <c r="Z853" s="836"/>
      <c r="AA853" s="836"/>
      <c r="AB853" s="836"/>
      <c r="AC853" s="836"/>
      <c r="AD853" s="836"/>
      <c r="AE853" s="836"/>
      <c r="AF853" s="836"/>
      <c r="AG853" s="836"/>
      <c r="AH853" s="836"/>
      <c r="AI853" s="836"/>
      <c r="AJ853" s="836"/>
      <c r="AK853" s="836"/>
      <c r="AL853" s="836"/>
    </row>
    <row r="854">
      <c r="A854" s="1308"/>
      <c r="B854" s="836"/>
      <c r="C854" s="836"/>
      <c r="D854" s="836"/>
      <c r="E854" s="836"/>
      <c r="F854" s="836"/>
      <c r="G854" s="836"/>
      <c r="H854" s="836"/>
      <c r="I854" s="836"/>
      <c r="J854" s="836"/>
      <c r="K854" s="836"/>
      <c r="L854" s="836"/>
      <c r="M854" s="836"/>
      <c r="N854" s="836"/>
      <c r="O854" s="836"/>
      <c r="P854" s="836"/>
      <c r="Q854" s="836"/>
      <c r="R854" s="836"/>
      <c r="S854" s="836"/>
      <c r="T854" s="836"/>
      <c r="U854" s="836"/>
      <c r="V854" s="836"/>
      <c r="W854" s="836"/>
      <c r="X854" s="836"/>
      <c r="Y854" s="836"/>
      <c r="Z854" s="836"/>
      <c r="AA854" s="836"/>
      <c r="AB854" s="836"/>
      <c r="AC854" s="836"/>
      <c r="AD854" s="836"/>
      <c r="AE854" s="836"/>
      <c r="AF854" s="836"/>
      <c r="AG854" s="836"/>
      <c r="AH854" s="836"/>
      <c r="AI854" s="836"/>
      <c r="AJ854" s="836"/>
      <c r="AK854" s="836"/>
      <c r="AL854" s="836"/>
    </row>
    <row r="855">
      <c r="A855" s="1308"/>
      <c r="B855" s="836"/>
      <c r="C855" s="836"/>
      <c r="D855" s="836"/>
      <c r="E855" s="836"/>
      <c r="F855" s="836"/>
      <c r="G855" s="836"/>
      <c r="H855" s="836"/>
      <c r="I855" s="836"/>
      <c r="J855" s="836"/>
      <c r="K855" s="836"/>
      <c r="L855" s="836"/>
      <c r="M855" s="836"/>
      <c r="N855" s="836"/>
      <c r="O855" s="836"/>
      <c r="P855" s="836"/>
      <c r="Q855" s="836"/>
      <c r="R855" s="836"/>
      <c r="S855" s="836"/>
      <c r="T855" s="836"/>
      <c r="U855" s="836"/>
      <c r="V855" s="836"/>
      <c r="W855" s="836"/>
      <c r="X855" s="836"/>
      <c r="Y855" s="836"/>
      <c r="Z855" s="836"/>
      <c r="AA855" s="836"/>
      <c r="AB855" s="836"/>
      <c r="AC855" s="836"/>
      <c r="AD855" s="836"/>
      <c r="AE855" s="836"/>
      <c r="AF855" s="836"/>
      <c r="AG855" s="836"/>
      <c r="AH855" s="836"/>
      <c r="AI855" s="836"/>
      <c r="AJ855" s="836"/>
      <c r="AK855" s="836"/>
      <c r="AL855" s="836"/>
    </row>
    <row r="856">
      <c r="A856" s="1308"/>
      <c r="B856" s="836"/>
      <c r="C856" s="836"/>
      <c r="D856" s="836"/>
      <c r="E856" s="836"/>
      <c r="F856" s="836"/>
      <c r="G856" s="836"/>
      <c r="H856" s="836"/>
      <c r="I856" s="836"/>
      <c r="J856" s="836"/>
      <c r="K856" s="836"/>
      <c r="L856" s="836"/>
      <c r="M856" s="836"/>
      <c r="N856" s="836"/>
      <c r="O856" s="836"/>
      <c r="P856" s="836"/>
      <c r="Q856" s="836"/>
      <c r="R856" s="836"/>
      <c r="S856" s="836"/>
      <c r="T856" s="836"/>
      <c r="U856" s="836"/>
      <c r="V856" s="836"/>
      <c r="W856" s="836"/>
      <c r="X856" s="836"/>
      <c r="Y856" s="836"/>
      <c r="Z856" s="836"/>
      <c r="AA856" s="836"/>
      <c r="AB856" s="836"/>
      <c r="AC856" s="836"/>
      <c r="AD856" s="836"/>
      <c r="AE856" s="836"/>
      <c r="AF856" s="836"/>
      <c r="AG856" s="836"/>
      <c r="AH856" s="836"/>
      <c r="AI856" s="836"/>
      <c r="AJ856" s="836"/>
      <c r="AK856" s="836"/>
      <c r="AL856" s="836"/>
    </row>
    <row r="857">
      <c r="A857" s="1308"/>
      <c r="B857" s="836"/>
      <c r="C857" s="836"/>
      <c r="D857" s="836"/>
      <c r="E857" s="836"/>
      <c r="F857" s="836"/>
      <c r="G857" s="836"/>
      <c r="H857" s="836"/>
      <c r="I857" s="836"/>
      <c r="J857" s="836"/>
      <c r="K857" s="836"/>
      <c r="L857" s="836"/>
      <c r="M857" s="836"/>
      <c r="N857" s="836"/>
      <c r="O857" s="836"/>
      <c r="P857" s="836"/>
      <c r="Q857" s="836"/>
      <c r="R857" s="836"/>
      <c r="S857" s="836"/>
      <c r="T857" s="836"/>
      <c r="U857" s="836"/>
      <c r="V857" s="836"/>
      <c r="W857" s="836"/>
      <c r="X857" s="836"/>
      <c r="Y857" s="836"/>
      <c r="Z857" s="836"/>
      <c r="AA857" s="836"/>
      <c r="AB857" s="836"/>
      <c r="AC857" s="836"/>
      <c r="AD857" s="836"/>
      <c r="AE857" s="836"/>
      <c r="AF857" s="836"/>
      <c r="AG857" s="836"/>
      <c r="AH857" s="836"/>
      <c r="AI857" s="836"/>
      <c r="AJ857" s="836"/>
      <c r="AK857" s="836"/>
      <c r="AL857" s="836"/>
    </row>
    <row r="858">
      <c r="A858" s="1308"/>
      <c r="B858" s="836"/>
      <c r="C858" s="836"/>
      <c r="D858" s="836"/>
      <c r="E858" s="836"/>
      <c r="F858" s="836"/>
      <c r="G858" s="836"/>
      <c r="H858" s="836"/>
      <c r="I858" s="836"/>
      <c r="J858" s="836"/>
      <c r="K858" s="836"/>
      <c r="L858" s="836"/>
      <c r="M858" s="836"/>
      <c r="N858" s="836"/>
      <c r="O858" s="836"/>
      <c r="P858" s="836"/>
      <c r="Q858" s="836"/>
      <c r="R858" s="836"/>
      <c r="S858" s="836"/>
      <c r="T858" s="836"/>
      <c r="U858" s="836"/>
      <c r="V858" s="836"/>
      <c r="W858" s="836"/>
      <c r="X858" s="836"/>
      <c r="Y858" s="836"/>
      <c r="Z858" s="836"/>
      <c r="AA858" s="836"/>
      <c r="AB858" s="836"/>
      <c r="AC858" s="836"/>
      <c r="AD858" s="836"/>
      <c r="AE858" s="836"/>
      <c r="AF858" s="836"/>
      <c r="AG858" s="836"/>
      <c r="AH858" s="836"/>
      <c r="AI858" s="836"/>
      <c r="AJ858" s="836"/>
      <c r="AK858" s="836"/>
      <c r="AL858" s="836"/>
    </row>
    <row r="859">
      <c r="A859" s="1308"/>
      <c r="B859" s="836"/>
      <c r="C859" s="836"/>
      <c r="D859" s="836"/>
      <c r="E859" s="836"/>
      <c r="F859" s="836"/>
      <c r="G859" s="836"/>
      <c r="H859" s="836"/>
      <c r="I859" s="836"/>
      <c r="J859" s="836"/>
      <c r="K859" s="836"/>
      <c r="L859" s="836"/>
      <c r="M859" s="836"/>
      <c r="N859" s="836"/>
      <c r="O859" s="836"/>
      <c r="P859" s="836"/>
      <c r="Q859" s="836"/>
      <c r="R859" s="836"/>
      <c r="S859" s="836"/>
      <c r="T859" s="836"/>
      <c r="U859" s="836"/>
      <c r="V859" s="836"/>
      <c r="W859" s="836"/>
      <c r="X859" s="836"/>
      <c r="Y859" s="836"/>
      <c r="Z859" s="836"/>
      <c r="AA859" s="836"/>
      <c r="AB859" s="836"/>
      <c r="AC859" s="836"/>
      <c r="AD859" s="836"/>
      <c r="AE859" s="836"/>
      <c r="AF859" s="836"/>
      <c r="AG859" s="836"/>
      <c r="AH859" s="836"/>
      <c r="AI859" s="836"/>
      <c r="AJ859" s="836"/>
      <c r="AK859" s="836"/>
      <c r="AL859" s="836"/>
    </row>
    <row r="860">
      <c r="A860" s="1308"/>
      <c r="B860" s="836"/>
      <c r="C860" s="836"/>
      <c r="D860" s="836"/>
      <c r="E860" s="836"/>
      <c r="F860" s="836"/>
      <c r="G860" s="836"/>
      <c r="H860" s="836"/>
      <c r="I860" s="836"/>
      <c r="J860" s="836"/>
      <c r="K860" s="836"/>
      <c r="L860" s="836"/>
      <c r="M860" s="836"/>
      <c r="N860" s="836"/>
      <c r="O860" s="836"/>
      <c r="P860" s="836"/>
      <c r="Q860" s="836"/>
      <c r="R860" s="836"/>
      <c r="S860" s="836"/>
      <c r="T860" s="836"/>
      <c r="U860" s="836"/>
      <c r="V860" s="836"/>
      <c r="W860" s="836"/>
      <c r="X860" s="836"/>
      <c r="Y860" s="836"/>
      <c r="Z860" s="836"/>
      <c r="AA860" s="836"/>
      <c r="AB860" s="836"/>
      <c r="AC860" s="836"/>
      <c r="AD860" s="836"/>
      <c r="AE860" s="836"/>
      <c r="AF860" s="836"/>
      <c r="AG860" s="836"/>
      <c r="AH860" s="836"/>
      <c r="AI860" s="836"/>
      <c r="AJ860" s="836"/>
      <c r="AK860" s="836"/>
      <c r="AL860" s="836"/>
    </row>
    <row r="861">
      <c r="A861" s="1308"/>
      <c r="B861" s="836"/>
      <c r="C861" s="836"/>
      <c r="D861" s="836"/>
      <c r="E861" s="836"/>
      <c r="F861" s="836"/>
      <c r="G861" s="836"/>
      <c r="H861" s="836"/>
      <c r="I861" s="836"/>
      <c r="J861" s="836"/>
      <c r="K861" s="836"/>
      <c r="L861" s="836"/>
      <c r="M861" s="836"/>
      <c r="N861" s="836"/>
      <c r="O861" s="836"/>
      <c r="P861" s="836"/>
      <c r="Q861" s="836"/>
      <c r="R861" s="836"/>
      <c r="S861" s="836"/>
      <c r="T861" s="836"/>
      <c r="U861" s="836"/>
      <c r="V861" s="836"/>
      <c r="W861" s="836"/>
      <c r="X861" s="836"/>
      <c r="Y861" s="836"/>
      <c r="Z861" s="836"/>
      <c r="AA861" s="836"/>
      <c r="AB861" s="836"/>
      <c r="AC861" s="836"/>
      <c r="AD861" s="836"/>
      <c r="AE861" s="836"/>
      <c r="AF861" s="836"/>
      <c r="AG861" s="836"/>
      <c r="AH861" s="836"/>
      <c r="AI861" s="836"/>
      <c r="AJ861" s="836"/>
      <c r="AK861" s="836"/>
      <c r="AL861" s="836"/>
    </row>
    <row r="862">
      <c r="A862" s="1308"/>
      <c r="B862" s="836"/>
      <c r="C862" s="836"/>
      <c r="D862" s="836"/>
      <c r="E862" s="836"/>
      <c r="F862" s="836"/>
      <c r="G862" s="836"/>
      <c r="H862" s="836"/>
      <c r="I862" s="836"/>
      <c r="J862" s="836"/>
      <c r="K862" s="836"/>
      <c r="L862" s="836"/>
      <c r="M862" s="836"/>
      <c r="N862" s="836"/>
      <c r="O862" s="836"/>
      <c r="P862" s="836"/>
      <c r="Q862" s="836"/>
      <c r="R862" s="836"/>
      <c r="S862" s="836"/>
      <c r="T862" s="836"/>
      <c r="U862" s="836"/>
      <c r="V862" s="836"/>
      <c r="W862" s="836"/>
      <c r="X862" s="836"/>
      <c r="Y862" s="836"/>
      <c r="Z862" s="836"/>
      <c r="AA862" s="836"/>
      <c r="AB862" s="836"/>
      <c r="AC862" s="836"/>
      <c r="AD862" s="836"/>
      <c r="AE862" s="836"/>
      <c r="AF862" s="836"/>
      <c r="AG862" s="836"/>
      <c r="AH862" s="836"/>
      <c r="AI862" s="836"/>
      <c r="AJ862" s="836"/>
      <c r="AK862" s="836"/>
      <c r="AL862" s="836"/>
    </row>
    <row r="863">
      <c r="A863" s="1308"/>
      <c r="B863" s="836"/>
      <c r="C863" s="836"/>
      <c r="D863" s="836"/>
      <c r="E863" s="836"/>
      <c r="F863" s="836"/>
      <c r="G863" s="836"/>
      <c r="H863" s="836"/>
      <c r="I863" s="836"/>
      <c r="J863" s="836"/>
      <c r="K863" s="836"/>
      <c r="L863" s="836"/>
      <c r="M863" s="836"/>
      <c r="N863" s="836"/>
      <c r="O863" s="836"/>
      <c r="P863" s="836"/>
      <c r="Q863" s="836"/>
      <c r="R863" s="836"/>
      <c r="S863" s="836"/>
      <c r="T863" s="836"/>
      <c r="U863" s="836"/>
      <c r="V863" s="836"/>
      <c r="W863" s="836"/>
      <c r="X863" s="836"/>
      <c r="Y863" s="836"/>
      <c r="Z863" s="836"/>
      <c r="AA863" s="836"/>
      <c r="AB863" s="836"/>
      <c r="AC863" s="836"/>
      <c r="AD863" s="836"/>
      <c r="AE863" s="836"/>
      <c r="AF863" s="836"/>
      <c r="AG863" s="836"/>
      <c r="AH863" s="836"/>
      <c r="AI863" s="836"/>
      <c r="AJ863" s="836"/>
      <c r="AK863" s="836"/>
      <c r="AL863" s="836"/>
    </row>
    <row r="864">
      <c r="A864" s="1308"/>
      <c r="B864" s="836"/>
      <c r="C864" s="836"/>
      <c r="D864" s="836"/>
      <c r="E864" s="836"/>
      <c r="F864" s="836"/>
      <c r="G864" s="836"/>
      <c r="H864" s="836"/>
      <c r="I864" s="836"/>
      <c r="J864" s="836"/>
      <c r="K864" s="836"/>
      <c r="L864" s="836"/>
      <c r="M864" s="836"/>
      <c r="N864" s="836"/>
      <c r="O864" s="836"/>
      <c r="P864" s="836"/>
      <c r="Q864" s="836"/>
      <c r="R864" s="836"/>
      <c r="S864" s="836"/>
      <c r="T864" s="836"/>
      <c r="U864" s="836"/>
      <c r="V864" s="836"/>
      <c r="W864" s="836"/>
      <c r="X864" s="836"/>
      <c r="Y864" s="836"/>
      <c r="Z864" s="836"/>
      <c r="AA864" s="836"/>
      <c r="AB864" s="836"/>
      <c r="AC864" s="836"/>
      <c r="AD864" s="836"/>
      <c r="AE864" s="836"/>
      <c r="AF864" s="836"/>
      <c r="AG864" s="836"/>
      <c r="AH864" s="836"/>
      <c r="AI864" s="836"/>
      <c r="AJ864" s="836"/>
      <c r="AK864" s="836"/>
      <c r="AL864" s="836"/>
    </row>
    <row r="865">
      <c r="A865" s="1308"/>
      <c r="B865" s="836"/>
      <c r="C865" s="836"/>
      <c r="D865" s="836"/>
      <c r="E865" s="836"/>
      <c r="F865" s="836"/>
      <c r="G865" s="836"/>
      <c r="H865" s="836"/>
      <c r="I865" s="836"/>
      <c r="J865" s="836"/>
      <c r="K865" s="836"/>
      <c r="L865" s="836"/>
      <c r="M865" s="836"/>
      <c r="N865" s="836"/>
      <c r="O865" s="836"/>
      <c r="P865" s="836"/>
      <c r="Q865" s="836"/>
      <c r="R865" s="836"/>
      <c r="S865" s="836"/>
      <c r="T865" s="836"/>
      <c r="U865" s="836"/>
      <c r="V865" s="836"/>
      <c r="W865" s="836"/>
      <c r="X865" s="836"/>
      <c r="Y865" s="836"/>
      <c r="Z865" s="836"/>
      <c r="AA865" s="836"/>
      <c r="AB865" s="836"/>
      <c r="AC865" s="836"/>
      <c r="AD865" s="836"/>
      <c r="AE865" s="836"/>
      <c r="AF865" s="836"/>
      <c r="AG865" s="836"/>
      <c r="AH865" s="836"/>
      <c r="AI865" s="836"/>
      <c r="AJ865" s="836"/>
      <c r="AK865" s="836"/>
      <c r="AL865" s="836"/>
    </row>
    <row r="866">
      <c r="A866" s="1308"/>
      <c r="B866" s="836"/>
      <c r="C866" s="836"/>
      <c r="D866" s="836"/>
      <c r="E866" s="836"/>
      <c r="F866" s="836"/>
      <c r="G866" s="836"/>
      <c r="H866" s="836"/>
      <c r="I866" s="836"/>
      <c r="J866" s="836"/>
      <c r="K866" s="836"/>
      <c r="L866" s="836"/>
      <c r="M866" s="836"/>
      <c r="N866" s="836"/>
      <c r="O866" s="836"/>
      <c r="P866" s="836"/>
      <c r="Q866" s="836"/>
      <c r="R866" s="836"/>
      <c r="S866" s="836"/>
      <c r="T866" s="836"/>
      <c r="U866" s="836"/>
      <c r="V866" s="836"/>
      <c r="W866" s="836"/>
      <c r="X866" s="836"/>
      <c r="Y866" s="836"/>
      <c r="Z866" s="836"/>
      <c r="AA866" s="836"/>
      <c r="AB866" s="836"/>
      <c r="AC866" s="836"/>
      <c r="AD866" s="836"/>
      <c r="AE866" s="836"/>
      <c r="AF866" s="836"/>
      <c r="AG866" s="836"/>
      <c r="AH866" s="836"/>
      <c r="AI866" s="836"/>
      <c r="AJ866" s="836"/>
      <c r="AK866" s="836"/>
      <c r="AL866" s="836"/>
    </row>
    <row r="867">
      <c r="A867" s="1308"/>
      <c r="B867" s="836"/>
      <c r="C867" s="836"/>
      <c r="D867" s="836"/>
      <c r="E867" s="836"/>
      <c r="F867" s="836"/>
      <c r="G867" s="836"/>
      <c r="H867" s="836"/>
      <c r="I867" s="836"/>
      <c r="J867" s="836"/>
      <c r="K867" s="836"/>
      <c r="L867" s="836"/>
      <c r="M867" s="836"/>
      <c r="N867" s="836"/>
      <c r="O867" s="836"/>
      <c r="P867" s="836"/>
      <c r="Q867" s="836"/>
      <c r="R867" s="836"/>
      <c r="S867" s="836"/>
      <c r="T867" s="836"/>
      <c r="U867" s="836"/>
      <c r="V867" s="836"/>
      <c r="W867" s="836"/>
      <c r="X867" s="836"/>
      <c r="Y867" s="836"/>
      <c r="Z867" s="836"/>
      <c r="AA867" s="836"/>
      <c r="AB867" s="836"/>
      <c r="AC867" s="836"/>
      <c r="AD867" s="836"/>
      <c r="AE867" s="836"/>
      <c r="AF867" s="836"/>
      <c r="AG867" s="836"/>
      <c r="AH867" s="836"/>
      <c r="AI867" s="836"/>
      <c r="AJ867" s="836"/>
      <c r="AK867" s="836"/>
      <c r="AL867" s="836"/>
    </row>
    <row r="868">
      <c r="A868" s="1308"/>
      <c r="B868" s="836"/>
      <c r="C868" s="836"/>
      <c r="D868" s="836"/>
      <c r="E868" s="836"/>
      <c r="F868" s="836"/>
      <c r="G868" s="836"/>
      <c r="H868" s="836"/>
      <c r="I868" s="836"/>
      <c r="J868" s="836"/>
      <c r="K868" s="836"/>
      <c r="L868" s="836"/>
      <c r="M868" s="836"/>
      <c r="N868" s="836"/>
      <c r="O868" s="836"/>
      <c r="P868" s="836"/>
      <c r="Q868" s="836"/>
      <c r="R868" s="836"/>
      <c r="S868" s="836"/>
      <c r="T868" s="836"/>
      <c r="U868" s="836"/>
      <c r="V868" s="836"/>
      <c r="W868" s="836"/>
      <c r="X868" s="836"/>
      <c r="Y868" s="836"/>
      <c r="Z868" s="836"/>
      <c r="AA868" s="836"/>
      <c r="AB868" s="836"/>
      <c r="AC868" s="836"/>
      <c r="AD868" s="836"/>
      <c r="AE868" s="836"/>
      <c r="AF868" s="836"/>
      <c r="AG868" s="836"/>
      <c r="AH868" s="836"/>
      <c r="AI868" s="836"/>
      <c r="AJ868" s="836"/>
      <c r="AK868" s="836"/>
      <c r="AL868" s="836"/>
    </row>
    <row r="869">
      <c r="A869" s="1308"/>
      <c r="B869" s="836"/>
      <c r="C869" s="836"/>
      <c r="D869" s="836"/>
      <c r="E869" s="836"/>
      <c r="F869" s="836"/>
      <c r="G869" s="836"/>
      <c r="H869" s="836"/>
      <c r="I869" s="836"/>
      <c r="J869" s="836"/>
      <c r="K869" s="836"/>
      <c r="L869" s="836"/>
      <c r="M869" s="836"/>
      <c r="N869" s="836"/>
      <c r="O869" s="836"/>
      <c r="P869" s="836"/>
      <c r="Q869" s="836"/>
      <c r="R869" s="836"/>
      <c r="S869" s="836"/>
      <c r="T869" s="836"/>
      <c r="U869" s="836"/>
      <c r="V869" s="836"/>
      <c r="W869" s="836"/>
      <c r="X869" s="836"/>
      <c r="Y869" s="836"/>
      <c r="Z869" s="836"/>
      <c r="AA869" s="836"/>
      <c r="AB869" s="836"/>
      <c r="AC869" s="836"/>
      <c r="AD869" s="836"/>
      <c r="AE869" s="836"/>
      <c r="AF869" s="836"/>
      <c r="AG869" s="836"/>
      <c r="AH869" s="836"/>
      <c r="AI869" s="836"/>
      <c r="AJ869" s="836"/>
      <c r="AK869" s="836"/>
      <c r="AL869" s="836"/>
    </row>
    <row r="870">
      <c r="A870" s="1308"/>
      <c r="B870" s="836"/>
      <c r="C870" s="836"/>
      <c r="D870" s="836"/>
      <c r="E870" s="836"/>
      <c r="F870" s="836"/>
      <c r="G870" s="836"/>
      <c r="H870" s="836"/>
      <c r="I870" s="836"/>
      <c r="J870" s="836"/>
      <c r="K870" s="836"/>
      <c r="L870" s="836"/>
      <c r="M870" s="836"/>
      <c r="N870" s="836"/>
      <c r="O870" s="836"/>
      <c r="P870" s="836"/>
      <c r="Q870" s="836"/>
      <c r="R870" s="836"/>
      <c r="S870" s="836"/>
      <c r="T870" s="836"/>
      <c r="U870" s="836"/>
      <c r="V870" s="836"/>
      <c r="W870" s="836"/>
      <c r="X870" s="836"/>
      <c r="Y870" s="836"/>
      <c r="Z870" s="836"/>
      <c r="AA870" s="836"/>
      <c r="AB870" s="836"/>
      <c r="AC870" s="836"/>
      <c r="AD870" s="836"/>
      <c r="AE870" s="836"/>
      <c r="AF870" s="836"/>
      <c r="AG870" s="836"/>
      <c r="AH870" s="836"/>
      <c r="AI870" s="836"/>
      <c r="AJ870" s="836"/>
      <c r="AK870" s="836"/>
      <c r="AL870" s="836"/>
    </row>
    <row r="871">
      <c r="A871" s="1308"/>
      <c r="B871" s="836"/>
      <c r="C871" s="836"/>
      <c r="D871" s="836"/>
      <c r="E871" s="836"/>
      <c r="F871" s="836"/>
      <c r="G871" s="836"/>
      <c r="H871" s="836"/>
      <c r="I871" s="836"/>
      <c r="J871" s="836"/>
      <c r="K871" s="836"/>
      <c r="L871" s="836"/>
      <c r="M871" s="836"/>
      <c r="N871" s="836"/>
      <c r="O871" s="836"/>
      <c r="P871" s="836"/>
      <c r="Q871" s="836"/>
      <c r="R871" s="836"/>
      <c r="S871" s="836"/>
      <c r="T871" s="836"/>
      <c r="U871" s="836"/>
      <c r="V871" s="836"/>
      <c r="W871" s="836"/>
      <c r="X871" s="836"/>
      <c r="Y871" s="836"/>
      <c r="Z871" s="836"/>
      <c r="AA871" s="836"/>
      <c r="AB871" s="836"/>
      <c r="AC871" s="836"/>
      <c r="AD871" s="836"/>
      <c r="AE871" s="836"/>
      <c r="AF871" s="836"/>
      <c r="AG871" s="836"/>
      <c r="AH871" s="836"/>
      <c r="AI871" s="836"/>
      <c r="AJ871" s="836"/>
      <c r="AK871" s="836"/>
      <c r="AL871" s="836"/>
    </row>
    <row r="872">
      <c r="A872" s="1308"/>
      <c r="B872" s="836"/>
      <c r="C872" s="836"/>
      <c r="D872" s="836"/>
      <c r="E872" s="836"/>
      <c r="F872" s="836"/>
      <c r="G872" s="836"/>
      <c r="H872" s="836"/>
      <c r="I872" s="836"/>
      <c r="J872" s="836"/>
      <c r="K872" s="836"/>
      <c r="L872" s="836"/>
      <c r="M872" s="836"/>
      <c r="N872" s="836"/>
      <c r="O872" s="836"/>
      <c r="P872" s="836"/>
      <c r="Q872" s="836"/>
      <c r="R872" s="836"/>
      <c r="S872" s="836"/>
      <c r="T872" s="836"/>
      <c r="U872" s="836"/>
      <c r="V872" s="836"/>
      <c r="W872" s="836"/>
      <c r="X872" s="836"/>
      <c r="Y872" s="836"/>
      <c r="Z872" s="836"/>
      <c r="AA872" s="836"/>
      <c r="AB872" s="836"/>
      <c r="AC872" s="836"/>
      <c r="AD872" s="836"/>
      <c r="AE872" s="836"/>
      <c r="AF872" s="836"/>
      <c r="AG872" s="836"/>
      <c r="AH872" s="836"/>
      <c r="AI872" s="836"/>
      <c r="AJ872" s="836"/>
      <c r="AK872" s="836"/>
      <c r="AL872" s="836"/>
    </row>
    <row r="873">
      <c r="A873" s="1308"/>
      <c r="B873" s="836"/>
      <c r="C873" s="836"/>
      <c r="D873" s="836"/>
      <c r="E873" s="836"/>
      <c r="F873" s="836"/>
      <c r="G873" s="836"/>
      <c r="H873" s="836"/>
      <c r="I873" s="836"/>
      <c r="J873" s="836"/>
      <c r="K873" s="836"/>
      <c r="L873" s="836"/>
      <c r="M873" s="836"/>
      <c r="N873" s="836"/>
      <c r="O873" s="836"/>
      <c r="P873" s="836"/>
      <c r="Q873" s="836"/>
      <c r="R873" s="836"/>
      <c r="S873" s="836"/>
      <c r="T873" s="836"/>
      <c r="U873" s="836"/>
      <c r="V873" s="836"/>
      <c r="W873" s="836"/>
      <c r="X873" s="836"/>
      <c r="Y873" s="836"/>
      <c r="Z873" s="836"/>
      <c r="AA873" s="836"/>
      <c r="AB873" s="836"/>
      <c r="AC873" s="836"/>
      <c r="AD873" s="836"/>
      <c r="AE873" s="836"/>
      <c r="AF873" s="836"/>
      <c r="AG873" s="836"/>
      <c r="AH873" s="836"/>
      <c r="AI873" s="836"/>
      <c r="AJ873" s="836"/>
      <c r="AK873" s="836"/>
      <c r="AL873" s="836"/>
    </row>
    <row r="874">
      <c r="A874" s="1308"/>
      <c r="B874" s="836"/>
      <c r="C874" s="836"/>
      <c r="D874" s="836"/>
      <c r="E874" s="836"/>
      <c r="F874" s="836"/>
      <c r="G874" s="836"/>
      <c r="H874" s="836"/>
      <c r="I874" s="836"/>
      <c r="J874" s="836"/>
      <c r="K874" s="836"/>
      <c r="L874" s="836"/>
      <c r="M874" s="836"/>
      <c r="N874" s="836"/>
      <c r="O874" s="836"/>
      <c r="P874" s="836"/>
      <c r="Q874" s="836"/>
      <c r="R874" s="836"/>
      <c r="S874" s="836"/>
      <c r="T874" s="836"/>
      <c r="U874" s="836"/>
      <c r="V874" s="836"/>
      <c r="W874" s="836"/>
      <c r="X874" s="836"/>
      <c r="Y874" s="836"/>
      <c r="Z874" s="836"/>
      <c r="AA874" s="836"/>
      <c r="AB874" s="836"/>
      <c r="AC874" s="836"/>
      <c r="AD874" s="836"/>
      <c r="AE874" s="836"/>
      <c r="AF874" s="836"/>
      <c r="AG874" s="836"/>
      <c r="AH874" s="836"/>
      <c r="AI874" s="836"/>
      <c r="AJ874" s="836"/>
      <c r="AK874" s="836"/>
      <c r="AL874" s="836"/>
    </row>
    <row r="875">
      <c r="A875" s="1308"/>
      <c r="B875" s="836"/>
      <c r="C875" s="836"/>
      <c r="D875" s="836"/>
      <c r="E875" s="836"/>
      <c r="F875" s="836"/>
      <c r="G875" s="836"/>
      <c r="H875" s="836"/>
      <c r="I875" s="836"/>
      <c r="J875" s="836"/>
      <c r="K875" s="836"/>
      <c r="L875" s="836"/>
      <c r="M875" s="836"/>
      <c r="N875" s="836"/>
      <c r="O875" s="836"/>
      <c r="P875" s="836"/>
      <c r="Q875" s="836"/>
      <c r="R875" s="836"/>
      <c r="S875" s="836"/>
      <c r="T875" s="836"/>
      <c r="U875" s="836"/>
      <c r="V875" s="836"/>
      <c r="W875" s="836"/>
      <c r="X875" s="836"/>
      <c r="Y875" s="836"/>
      <c r="Z875" s="836"/>
      <c r="AA875" s="836"/>
      <c r="AB875" s="836"/>
      <c r="AC875" s="836"/>
      <c r="AD875" s="836"/>
      <c r="AE875" s="836"/>
      <c r="AF875" s="836"/>
      <c r="AG875" s="836"/>
      <c r="AH875" s="836"/>
      <c r="AI875" s="836"/>
      <c r="AJ875" s="836"/>
      <c r="AK875" s="836"/>
      <c r="AL875" s="836"/>
    </row>
    <row r="876">
      <c r="A876" s="1308"/>
      <c r="B876" s="836"/>
      <c r="C876" s="836"/>
      <c r="D876" s="836"/>
      <c r="E876" s="836"/>
      <c r="F876" s="836"/>
      <c r="G876" s="836"/>
      <c r="H876" s="836"/>
      <c r="I876" s="836"/>
      <c r="J876" s="836"/>
      <c r="K876" s="836"/>
      <c r="L876" s="836"/>
      <c r="M876" s="836"/>
      <c r="N876" s="836"/>
      <c r="O876" s="836"/>
      <c r="P876" s="836"/>
      <c r="Q876" s="836"/>
      <c r="R876" s="836"/>
      <c r="S876" s="836"/>
      <c r="T876" s="836"/>
      <c r="U876" s="836"/>
      <c r="V876" s="836"/>
      <c r="W876" s="836"/>
      <c r="X876" s="836"/>
      <c r="Y876" s="836"/>
      <c r="Z876" s="836"/>
      <c r="AA876" s="836"/>
      <c r="AB876" s="836"/>
      <c r="AC876" s="836"/>
      <c r="AD876" s="836"/>
      <c r="AE876" s="836"/>
      <c r="AF876" s="836"/>
      <c r="AG876" s="836"/>
      <c r="AH876" s="836"/>
      <c r="AI876" s="836"/>
      <c r="AJ876" s="836"/>
      <c r="AK876" s="836"/>
      <c r="AL876" s="836"/>
    </row>
    <row r="877">
      <c r="A877" s="1308"/>
      <c r="B877" s="836"/>
      <c r="C877" s="836"/>
      <c r="D877" s="836"/>
      <c r="E877" s="836"/>
      <c r="F877" s="836"/>
      <c r="G877" s="836"/>
      <c r="H877" s="836"/>
      <c r="I877" s="836"/>
      <c r="J877" s="836"/>
      <c r="K877" s="836"/>
      <c r="L877" s="836"/>
      <c r="M877" s="836"/>
      <c r="N877" s="836"/>
      <c r="O877" s="836"/>
      <c r="P877" s="836"/>
      <c r="Q877" s="836"/>
      <c r="R877" s="836"/>
      <c r="S877" s="836"/>
      <c r="T877" s="836"/>
      <c r="U877" s="836"/>
      <c r="V877" s="836"/>
      <c r="W877" s="836"/>
      <c r="X877" s="836"/>
      <c r="Y877" s="836"/>
      <c r="Z877" s="836"/>
      <c r="AA877" s="836"/>
      <c r="AB877" s="836"/>
      <c r="AC877" s="836"/>
      <c r="AD877" s="836"/>
      <c r="AE877" s="836"/>
      <c r="AF877" s="836"/>
      <c r="AG877" s="836"/>
      <c r="AH877" s="836"/>
      <c r="AI877" s="836"/>
      <c r="AJ877" s="836"/>
      <c r="AK877" s="836"/>
      <c r="AL877" s="836"/>
    </row>
    <row r="878">
      <c r="A878" s="1308"/>
      <c r="B878" s="836"/>
      <c r="C878" s="836"/>
      <c r="D878" s="836"/>
      <c r="E878" s="836"/>
      <c r="F878" s="836"/>
      <c r="G878" s="836"/>
      <c r="H878" s="836"/>
      <c r="I878" s="836"/>
      <c r="J878" s="836"/>
      <c r="K878" s="836"/>
      <c r="L878" s="836"/>
      <c r="M878" s="836"/>
      <c r="N878" s="836"/>
      <c r="O878" s="836"/>
      <c r="P878" s="836"/>
      <c r="Q878" s="836"/>
      <c r="R878" s="836"/>
      <c r="S878" s="836"/>
      <c r="T878" s="836"/>
      <c r="U878" s="836"/>
      <c r="V878" s="836"/>
      <c r="W878" s="836"/>
      <c r="X878" s="836"/>
      <c r="Y878" s="836"/>
      <c r="Z878" s="836"/>
      <c r="AA878" s="836"/>
      <c r="AB878" s="836"/>
      <c r="AC878" s="836"/>
      <c r="AD878" s="836"/>
      <c r="AE878" s="836"/>
      <c r="AF878" s="836"/>
      <c r="AG878" s="836"/>
      <c r="AH878" s="836"/>
      <c r="AI878" s="836"/>
      <c r="AJ878" s="836"/>
      <c r="AK878" s="836"/>
      <c r="AL878" s="836"/>
    </row>
    <row r="879">
      <c r="A879" s="1308"/>
      <c r="B879" s="836"/>
      <c r="C879" s="836"/>
      <c r="D879" s="836"/>
      <c r="E879" s="836"/>
      <c r="F879" s="836"/>
      <c r="G879" s="836"/>
      <c r="H879" s="836"/>
      <c r="I879" s="836"/>
      <c r="J879" s="836"/>
      <c r="K879" s="836"/>
      <c r="L879" s="836"/>
      <c r="M879" s="836"/>
      <c r="N879" s="836"/>
      <c r="O879" s="836"/>
      <c r="P879" s="836"/>
      <c r="Q879" s="836"/>
      <c r="R879" s="836"/>
      <c r="S879" s="836"/>
      <c r="T879" s="836"/>
      <c r="U879" s="836"/>
      <c r="V879" s="836"/>
      <c r="W879" s="836"/>
      <c r="X879" s="836"/>
      <c r="Y879" s="836"/>
      <c r="Z879" s="836"/>
      <c r="AA879" s="836"/>
      <c r="AB879" s="836"/>
      <c r="AC879" s="836"/>
      <c r="AD879" s="836"/>
      <c r="AE879" s="836"/>
      <c r="AF879" s="836"/>
      <c r="AG879" s="836"/>
      <c r="AH879" s="836"/>
      <c r="AI879" s="836"/>
      <c r="AJ879" s="836"/>
      <c r="AK879" s="836"/>
      <c r="AL879" s="836"/>
    </row>
    <row r="880">
      <c r="A880" s="1308"/>
      <c r="B880" s="836"/>
      <c r="C880" s="836"/>
      <c r="D880" s="836"/>
      <c r="E880" s="836"/>
      <c r="F880" s="836"/>
      <c r="G880" s="836"/>
      <c r="H880" s="836"/>
      <c r="I880" s="836"/>
      <c r="J880" s="836"/>
      <c r="K880" s="836"/>
      <c r="L880" s="836"/>
      <c r="M880" s="836"/>
      <c r="N880" s="836"/>
      <c r="O880" s="836"/>
      <c r="P880" s="836"/>
      <c r="Q880" s="836"/>
      <c r="R880" s="836"/>
      <c r="S880" s="836"/>
      <c r="T880" s="836"/>
      <c r="U880" s="836"/>
      <c r="V880" s="836"/>
      <c r="W880" s="836"/>
      <c r="X880" s="836"/>
      <c r="Y880" s="836"/>
      <c r="Z880" s="836"/>
      <c r="AA880" s="836"/>
      <c r="AB880" s="836"/>
      <c r="AC880" s="836"/>
      <c r="AD880" s="836"/>
      <c r="AE880" s="836"/>
      <c r="AF880" s="836"/>
      <c r="AG880" s="836"/>
      <c r="AH880" s="836"/>
      <c r="AI880" s="836"/>
      <c r="AJ880" s="836"/>
      <c r="AK880" s="836"/>
      <c r="AL880" s="836"/>
    </row>
    <row r="881">
      <c r="A881" s="1308"/>
      <c r="B881" s="836"/>
      <c r="C881" s="836"/>
      <c r="D881" s="836"/>
      <c r="E881" s="836"/>
      <c r="F881" s="836"/>
      <c r="G881" s="836"/>
      <c r="H881" s="836"/>
      <c r="I881" s="836"/>
      <c r="J881" s="836"/>
      <c r="K881" s="836"/>
      <c r="L881" s="836"/>
      <c r="M881" s="836"/>
      <c r="N881" s="836"/>
      <c r="O881" s="836"/>
      <c r="P881" s="836"/>
      <c r="Q881" s="836"/>
      <c r="R881" s="836"/>
      <c r="S881" s="836"/>
      <c r="T881" s="836"/>
      <c r="U881" s="836"/>
      <c r="V881" s="836"/>
      <c r="W881" s="836"/>
      <c r="X881" s="836"/>
      <c r="Y881" s="836"/>
      <c r="Z881" s="836"/>
      <c r="AA881" s="836"/>
      <c r="AB881" s="836"/>
      <c r="AC881" s="836"/>
      <c r="AD881" s="836"/>
      <c r="AE881" s="836"/>
      <c r="AF881" s="836"/>
      <c r="AG881" s="836"/>
      <c r="AH881" s="836"/>
      <c r="AI881" s="836"/>
      <c r="AJ881" s="836"/>
      <c r="AK881" s="836"/>
      <c r="AL881" s="836"/>
    </row>
    <row r="882">
      <c r="A882" s="1308"/>
      <c r="B882" s="836"/>
      <c r="C882" s="836"/>
      <c r="D882" s="836"/>
      <c r="E882" s="836"/>
      <c r="F882" s="836"/>
      <c r="G882" s="836"/>
      <c r="H882" s="836"/>
      <c r="I882" s="836"/>
      <c r="J882" s="836"/>
      <c r="K882" s="836"/>
      <c r="L882" s="836"/>
      <c r="M882" s="836"/>
      <c r="N882" s="836"/>
      <c r="O882" s="836"/>
      <c r="P882" s="836"/>
      <c r="Q882" s="836"/>
      <c r="R882" s="836"/>
      <c r="S882" s="836"/>
      <c r="T882" s="836"/>
      <c r="U882" s="836"/>
      <c r="V882" s="836"/>
      <c r="W882" s="836"/>
      <c r="X882" s="836"/>
      <c r="Y882" s="836"/>
      <c r="Z882" s="836"/>
      <c r="AA882" s="836"/>
      <c r="AB882" s="836"/>
      <c r="AC882" s="836"/>
      <c r="AD882" s="836"/>
      <c r="AE882" s="836"/>
      <c r="AF882" s="836"/>
      <c r="AG882" s="836"/>
      <c r="AH882" s="836"/>
      <c r="AI882" s="836"/>
      <c r="AJ882" s="836"/>
      <c r="AK882" s="836"/>
      <c r="AL882" s="836"/>
    </row>
    <row r="883">
      <c r="A883" s="1308"/>
      <c r="B883" s="836"/>
      <c r="C883" s="836"/>
      <c r="D883" s="836"/>
      <c r="E883" s="836"/>
      <c r="F883" s="836"/>
      <c r="G883" s="836"/>
      <c r="H883" s="836"/>
      <c r="I883" s="836"/>
      <c r="J883" s="836"/>
      <c r="K883" s="836"/>
      <c r="L883" s="836"/>
      <c r="M883" s="836"/>
      <c r="N883" s="836"/>
      <c r="O883" s="836"/>
      <c r="P883" s="836"/>
      <c r="Q883" s="836"/>
      <c r="R883" s="836"/>
      <c r="S883" s="836"/>
      <c r="T883" s="836"/>
      <c r="U883" s="836"/>
      <c r="V883" s="836"/>
      <c r="W883" s="836"/>
      <c r="X883" s="836"/>
      <c r="Y883" s="836"/>
      <c r="Z883" s="836"/>
      <c r="AA883" s="836"/>
      <c r="AB883" s="836"/>
      <c r="AC883" s="836"/>
      <c r="AD883" s="836"/>
      <c r="AE883" s="836"/>
      <c r="AF883" s="836"/>
      <c r="AG883" s="836"/>
      <c r="AH883" s="836"/>
      <c r="AI883" s="836"/>
      <c r="AJ883" s="836"/>
      <c r="AK883" s="836"/>
      <c r="AL883" s="836"/>
    </row>
    <row r="884">
      <c r="A884" s="1308"/>
      <c r="B884" s="836"/>
      <c r="C884" s="836"/>
      <c r="D884" s="836"/>
      <c r="E884" s="836"/>
      <c r="F884" s="836"/>
      <c r="G884" s="836"/>
      <c r="H884" s="836"/>
      <c r="I884" s="836"/>
      <c r="J884" s="836"/>
      <c r="K884" s="836"/>
      <c r="L884" s="836"/>
      <c r="M884" s="836"/>
      <c r="N884" s="836"/>
      <c r="O884" s="836"/>
      <c r="P884" s="836"/>
      <c r="Q884" s="836"/>
      <c r="R884" s="836"/>
      <c r="S884" s="836"/>
      <c r="T884" s="836"/>
      <c r="U884" s="836"/>
      <c r="V884" s="836"/>
      <c r="W884" s="836"/>
      <c r="X884" s="836"/>
      <c r="Y884" s="836"/>
      <c r="Z884" s="836"/>
      <c r="AA884" s="836"/>
      <c r="AB884" s="836"/>
      <c r="AC884" s="836"/>
      <c r="AD884" s="836"/>
      <c r="AE884" s="836"/>
      <c r="AF884" s="836"/>
      <c r="AG884" s="836"/>
      <c r="AH884" s="836"/>
      <c r="AI884" s="836"/>
      <c r="AJ884" s="836"/>
      <c r="AK884" s="836"/>
      <c r="AL884" s="836"/>
    </row>
    <row r="885">
      <c r="A885" s="1308"/>
      <c r="B885" s="836"/>
      <c r="C885" s="836"/>
      <c r="D885" s="836"/>
      <c r="E885" s="836"/>
      <c r="F885" s="836"/>
      <c r="G885" s="836"/>
      <c r="H885" s="836"/>
      <c r="I885" s="836"/>
      <c r="J885" s="836"/>
      <c r="K885" s="836"/>
      <c r="L885" s="836"/>
      <c r="M885" s="836"/>
      <c r="N885" s="836"/>
      <c r="O885" s="836"/>
      <c r="P885" s="836"/>
      <c r="Q885" s="836"/>
      <c r="R885" s="836"/>
      <c r="S885" s="836"/>
      <c r="T885" s="836"/>
      <c r="U885" s="836"/>
      <c r="V885" s="836"/>
      <c r="W885" s="836"/>
      <c r="X885" s="836"/>
      <c r="Y885" s="836"/>
      <c r="Z885" s="836"/>
      <c r="AA885" s="836"/>
      <c r="AB885" s="836"/>
      <c r="AC885" s="836"/>
      <c r="AD885" s="836"/>
      <c r="AE885" s="836"/>
      <c r="AF885" s="836"/>
      <c r="AG885" s="836"/>
      <c r="AH885" s="836"/>
      <c r="AI885" s="836"/>
      <c r="AJ885" s="836"/>
      <c r="AK885" s="836"/>
      <c r="AL885" s="836"/>
    </row>
    <row r="886">
      <c r="A886" s="1308"/>
      <c r="B886" s="836"/>
      <c r="C886" s="836"/>
      <c r="D886" s="836"/>
      <c r="E886" s="836"/>
      <c r="F886" s="836"/>
      <c r="G886" s="836"/>
      <c r="H886" s="836"/>
      <c r="I886" s="836"/>
      <c r="J886" s="836"/>
      <c r="K886" s="836"/>
      <c r="L886" s="836"/>
      <c r="M886" s="836"/>
      <c r="N886" s="836"/>
      <c r="O886" s="836"/>
      <c r="P886" s="836"/>
      <c r="Q886" s="836"/>
      <c r="R886" s="836"/>
      <c r="S886" s="836"/>
      <c r="T886" s="836"/>
      <c r="U886" s="836"/>
      <c r="V886" s="836"/>
      <c r="W886" s="836"/>
      <c r="X886" s="836"/>
      <c r="Y886" s="836"/>
      <c r="Z886" s="836"/>
      <c r="AA886" s="836"/>
      <c r="AB886" s="836"/>
      <c r="AC886" s="836"/>
      <c r="AD886" s="836"/>
      <c r="AE886" s="836"/>
      <c r="AF886" s="836"/>
      <c r="AG886" s="836"/>
      <c r="AH886" s="836"/>
      <c r="AI886" s="836"/>
      <c r="AJ886" s="836"/>
      <c r="AK886" s="836"/>
      <c r="AL886" s="836"/>
    </row>
    <row r="887">
      <c r="A887" s="1308"/>
      <c r="B887" s="836"/>
      <c r="C887" s="836"/>
      <c r="D887" s="836"/>
      <c r="E887" s="836"/>
      <c r="F887" s="836"/>
      <c r="G887" s="836"/>
      <c r="H887" s="836"/>
      <c r="I887" s="836"/>
      <c r="J887" s="836"/>
      <c r="K887" s="836"/>
      <c r="L887" s="836"/>
      <c r="M887" s="836"/>
      <c r="N887" s="836"/>
      <c r="O887" s="836"/>
      <c r="P887" s="836"/>
      <c r="Q887" s="836"/>
      <c r="R887" s="836"/>
      <c r="S887" s="836"/>
      <c r="T887" s="836"/>
      <c r="U887" s="836"/>
      <c r="V887" s="836"/>
      <c r="W887" s="836"/>
      <c r="X887" s="836"/>
      <c r="Y887" s="836"/>
      <c r="Z887" s="836"/>
      <c r="AA887" s="836"/>
      <c r="AB887" s="836"/>
      <c r="AC887" s="836"/>
      <c r="AD887" s="836"/>
      <c r="AE887" s="836"/>
      <c r="AF887" s="836"/>
      <c r="AG887" s="836"/>
      <c r="AH887" s="836"/>
      <c r="AI887" s="836"/>
      <c r="AJ887" s="836"/>
      <c r="AK887" s="836"/>
      <c r="AL887" s="836"/>
    </row>
    <row r="888">
      <c r="A888" s="1308"/>
      <c r="B888" s="836"/>
      <c r="C888" s="836"/>
      <c r="D888" s="836"/>
      <c r="E888" s="836"/>
      <c r="F888" s="836"/>
      <c r="G888" s="836"/>
      <c r="H888" s="836"/>
      <c r="I888" s="836"/>
      <c r="J888" s="836"/>
      <c r="K888" s="836"/>
      <c r="L888" s="836"/>
      <c r="M888" s="836"/>
      <c r="N888" s="836"/>
      <c r="O888" s="836"/>
      <c r="P888" s="836"/>
      <c r="Q888" s="836"/>
      <c r="R888" s="836"/>
      <c r="S888" s="836"/>
      <c r="T888" s="836"/>
      <c r="U888" s="836"/>
      <c r="V888" s="836"/>
      <c r="W888" s="836"/>
      <c r="X888" s="836"/>
      <c r="Y888" s="836"/>
      <c r="Z888" s="836"/>
      <c r="AA888" s="836"/>
      <c r="AB888" s="836"/>
      <c r="AC888" s="836"/>
      <c r="AD888" s="836"/>
      <c r="AE888" s="836"/>
      <c r="AF888" s="836"/>
      <c r="AG888" s="836"/>
      <c r="AH888" s="836"/>
      <c r="AI888" s="836"/>
      <c r="AJ888" s="836"/>
      <c r="AK888" s="836"/>
      <c r="AL888" s="836"/>
    </row>
    <row r="889">
      <c r="A889" s="1308"/>
      <c r="B889" s="836"/>
      <c r="C889" s="836"/>
      <c r="D889" s="836"/>
      <c r="E889" s="836"/>
      <c r="F889" s="836"/>
      <c r="G889" s="836"/>
      <c r="H889" s="836"/>
      <c r="I889" s="836"/>
      <c r="J889" s="836"/>
      <c r="K889" s="836"/>
      <c r="L889" s="836"/>
      <c r="M889" s="836"/>
      <c r="N889" s="836"/>
      <c r="O889" s="836"/>
      <c r="P889" s="836"/>
      <c r="Q889" s="836"/>
      <c r="R889" s="836"/>
      <c r="S889" s="836"/>
      <c r="T889" s="836"/>
      <c r="U889" s="836"/>
      <c r="V889" s="836"/>
      <c r="W889" s="836"/>
      <c r="X889" s="836"/>
      <c r="Y889" s="836"/>
      <c r="Z889" s="836"/>
      <c r="AA889" s="836"/>
      <c r="AB889" s="836"/>
      <c r="AC889" s="836"/>
      <c r="AD889" s="836"/>
      <c r="AE889" s="836"/>
      <c r="AF889" s="836"/>
      <c r="AG889" s="836"/>
      <c r="AH889" s="836"/>
      <c r="AI889" s="836"/>
      <c r="AJ889" s="836"/>
      <c r="AK889" s="836"/>
      <c r="AL889" s="836"/>
    </row>
    <row r="890">
      <c r="A890" s="1308"/>
      <c r="B890" s="836"/>
      <c r="C890" s="836"/>
      <c r="D890" s="836"/>
      <c r="E890" s="836"/>
      <c r="F890" s="836"/>
      <c r="G890" s="836"/>
      <c r="H890" s="836"/>
      <c r="I890" s="836"/>
      <c r="J890" s="836"/>
      <c r="K890" s="836"/>
      <c r="L890" s="836"/>
      <c r="M890" s="836"/>
      <c r="N890" s="836"/>
      <c r="O890" s="836"/>
      <c r="P890" s="836"/>
      <c r="Q890" s="836"/>
      <c r="R890" s="836"/>
      <c r="S890" s="836"/>
      <c r="T890" s="836"/>
      <c r="U890" s="836"/>
      <c r="V890" s="836"/>
      <c r="W890" s="836"/>
      <c r="X890" s="836"/>
      <c r="Y890" s="836"/>
      <c r="Z890" s="836"/>
      <c r="AA890" s="836"/>
      <c r="AB890" s="836"/>
      <c r="AC890" s="836"/>
      <c r="AD890" s="836"/>
      <c r="AE890" s="836"/>
      <c r="AF890" s="836"/>
      <c r="AG890" s="836"/>
      <c r="AH890" s="836"/>
      <c r="AI890" s="836"/>
      <c r="AJ890" s="836"/>
      <c r="AK890" s="836"/>
      <c r="AL890" s="836"/>
    </row>
    <row r="891">
      <c r="A891" s="1308"/>
      <c r="B891" s="836"/>
      <c r="C891" s="836"/>
      <c r="D891" s="836"/>
      <c r="E891" s="836"/>
      <c r="F891" s="836"/>
      <c r="G891" s="836"/>
      <c r="H891" s="836"/>
      <c r="I891" s="836"/>
      <c r="J891" s="836"/>
      <c r="K891" s="836"/>
      <c r="L891" s="836"/>
      <c r="M891" s="836"/>
      <c r="N891" s="836"/>
      <c r="O891" s="836"/>
      <c r="P891" s="836"/>
      <c r="Q891" s="836"/>
      <c r="R891" s="836"/>
      <c r="S891" s="836"/>
      <c r="T891" s="836"/>
      <c r="U891" s="836"/>
      <c r="V891" s="836"/>
      <c r="W891" s="836"/>
      <c r="X891" s="836"/>
      <c r="Y891" s="836"/>
      <c r="Z891" s="836"/>
      <c r="AA891" s="836"/>
      <c r="AB891" s="836"/>
      <c r="AC891" s="836"/>
      <c r="AD891" s="836"/>
      <c r="AE891" s="836"/>
      <c r="AF891" s="836"/>
      <c r="AG891" s="836"/>
      <c r="AH891" s="836"/>
      <c r="AI891" s="836"/>
      <c r="AJ891" s="836"/>
      <c r="AK891" s="836"/>
      <c r="AL891" s="836"/>
    </row>
    <row r="892">
      <c r="A892" s="1308"/>
      <c r="B892" s="836"/>
      <c r="C892" s="836"/>
      <c r="D892" s="836"/>
      <c r="E892" s="836"/>
      <c r="F892" s="836"/>
      <c r="G892" s="836"/>
      <c r="H892" s="836"/>
      <c r="I892" s="836"/>
      <c r="J892" s="836"/>
      <c r="K892" s="836"/>
      <c r="L892" s="836"/>
      <c r="M892" s="836"/>
      <c r="N892" s="836"/>
      <c r="O892" s="836"/>
      <c r="P892" s="836"/>
      <c r="Q892" s="836"/>
      <c r="R892" s="836"/>
      <c r="S892" s="836"/>
      <c r="T892" s="836"/>
      <c r="U892" s="836"/>
      <c r="V892" s="836"/>
      <c r="W892" s="836"/>
      <c r="X892" s="836"/>
      <c r="Y892" s="836"/>
      <c r="Z892" s="836"/>
      <c r="AA892" s="836"/>
      <c r="AB892" s="836"/>
      <c r="AC892" s="836"/>
      <c r="AD892" s="836"/>
      <c r="AE892" s="836"/>
      <c r="AF892" s="836"/>
      <c r="AG892" s="836"/>
      <c r="AH892" s="836"/>
      <c r="AI892" s="836"/>
      <c r="AJ892" s="836"/>
      <c r="AK892" s="836"/>
      <c r="AL892" s="836"/>
    </row>
    <row r="893">
      <c r="A893" s="1308"/>
      <c r="B893" s="836"/>
      <c r="C893" s="836"/>
      <c r="D893" s="836"/>
      <c r="E893" s="836"/>
      <c r="F893" s="836"/>
      <c r="G893" s="836"/>
      <c r="H893" s="836"/>
      <c r="I893" s="836"/>
      <c r="J893" s="836"/>
      <c r="K893" s="836"/>
      <c r="L893" s="836"/>
      <c r="M893" s="836"/>
      <c r="N893" s="836"/>
      <c r="O893" s="836"/>
      <c r="P893" s="836"/>
      <c r="Q893" s="836"/>
      <c r="R893" s="836"/>
      <c r="S893" s="836"/>
      <c r="T893" s="836"/>
      <c r="U893" s="836"/>
      <c r="V893" s="836"/>
      <c r="W893" s="836"/>
      <c r="X893" s="836"/>
      <c r="Y893" s="836"/>
      <c r="Z893" s="836"/>
      <c r="AA893" s="836"/>
      <c r="AB893" s="836"/>
      <c r="AC893" s="836"/>
      <c r="AD893" s="836"/>
      <c r="AE893" s="836"/>
      <c r="AF893" s="836"/>
      <c r="AG893" s="836"/>
      <c r="AH893" s="836"/>
      <c r="AI893" s="836"/>
      <c r="AJ893" s="836"/>
      <c r="AK893" s="836"/>
      <c r="AL893" s="836"/>
    </row>
    <row r="894">
      <c r="A894" s="1308"/>
      <c r="B894" s="836"/>
      <c r="C894" s="836"/>
      <c r="D894" s="836"/>
      <c r="E894" s="836"/>
      <c r="F894" s="836"/>
      <c r="G894" s="836"/>
      <c r="H894" s="836"/>
      <c r="I894" s="836"/>
      <c r="J894" s="836"/>
      <c r="K894" s="836"/>
      <c r="L894" s="836"/>
      <c r="M894" s="836"/>
      <c r="N894" s="836"/>
      <c r="O894" s="836"/>
      <c r="P894" s="836"/>
      <c r="Q894" s="836"/>
      <c r="R894" s="836"/>
      <c r="S894" s="836"/>
      <c r="T894" s="836"/>
      <c r="U894" s="836"/>
      <c r="V894" s="836"/>
      <c r="W894" s="836"/>
      <c r="X894" s="836"/>
      <c r="Y894" s="836"/>
      <c r="Z894" s="836"/>
      <c r="AA894" s="836"/>
      <c r="AB894" s="836"/>
      <c r="AC894" s="836"/>
      <c r="AD894" s="836"/>
      <c r="AE894" s="836"/>
      <c r="AF894" s="836"/>
      <c r="AG894" s="836"/>
      <c r="AH894" s="836"/>
      <c r="AI894" s="836"/>
      <c r="AJ894" s="836"/>
      <c r="AK894" s="836"/>
      <c r="AL894" s="836"/>
    </row>
    <row r="895">
      <c r="A895" s="1308"/>
      <c r="B895" s="836"/>
      <c r="C895" s="836"/>
      <c r="D895" s="836"/>
      <c r="E895" s="836"/>
      <c r="F895" s="836"/>
      <c r="G895" s="836"/>
      <c r="H895" s="836"/>
      <c r="I895" s="836"/>
      <c r="J895" s="836"/>
      <c r="K895" s="836"/>
      <c r="L895" s="836"/>
      <c r="M895" s="836"/>
      <c r="N895" s="836"/>
      <c r="O895" s="836"/>
      <c r="P895" s="836"/>
      <c r="Q895" s="836"/>
      <c r="R895" s="836"/>
      <c r="S895" s="836"/>
      <c r="T895" s="836"/>
      <c r="U895" s="836"/>
      <c r="V895" s="836"/>
      <c r="W895" s="836"/>
      <c r="X895" s="836"/>
      <c r="Y895" s="836"/>
      <c r="Z895" s="836"/>
      <c r="AA895" s="836"/>
      <c r="AB895" s="836"/>
      <c r="AC895" s="836"/>
      <c r="AD895" s="836"/>
      <c r="AE895" s="836"/>
      <c r="AF895" s="836"/>
      <c r="AG895" s="836"/>
      <c r="AH895" s="836"/>
      <c r="AI895" s="836"/>
      <c r="AJ895" s="836"/>
      <c r="AK895" s="836"/>
      <c r="AL895" s="836"/>
    </row>
    <row r="896">
      <c r="A896" s="1308"/>
      <c r="B896" s="836"/>
      <c r="C896" s="836"/>
      <c r="D896" s="836"/>
      <c r="E896" s="836"/>
      <c r="F896" s="836"/>
      <c r="G896" s="836"/>
      <c r="H896" s="836"/>
      <c r="I896" s="836"/>
      <c r="J896" s="836"/>
      <c r="K896" s="836"/>
      <c r="L896" s="836"/>
      <c r="M896" s="836"/>
      <c r="N896" s="836"/>
      <c r="O896" s="836"/>
      <c r="P896" s="836"/>
      <c r="Q896" s="836"/>
      <c r="R896" s="836"/>
      <c r="S896" s="836"/>
      <c r="T896" s="836"/>
      <c r="U896" s="836"/>
      <c r="V896" s="836"/>
      <c r="W896" s="836"/>
      <c r="X896" s="836"/>
      <c r="Y896" s="836"/>
      <c r="Z896" s="836"/>
      <c r="AA896" s="836"/>
      <c r="AB896" s="836"/>
      <c r="AC896" s="836"/>
      <c r="AD896" s="836"/>
      <c r="AE896" s="836"/>
      <c r="AF896" s="836"/>
      <c r="AG896" s="836"/>
      <c r="AH896" s="836"/>
      <c r="AI896" s="836"/>
      <c r="AJ896" s="836"/>
      <c r="AK896" s="836"/>
      <c r="AL896" s="836"/>
    </row>
    <row r="897">
      <c r="A897" s="1308"/>
      <c r="B897" s="836"/>
      <c r="C897" s="836"/>
      <c r="D897" s="836"/>
      <c r="E897" s="836"/>
      <c r="F897" s="836"/>
      <c r="G897" s="836"/>
      <c r="H897" s="836"/>
      <c r="I897" s="836"/>
      <c r="J897" s="836"/>
      <c r="K897" s="836"/>
      <c r="L897" s="836"/>
      <c r="M897" s="836"/>
      <c r="N897" s="836"/>
      <c r="O897" s="836"/>
      <c r="P897" s="836"/>
      <c r="Q897" s="836"/>
      <c r="R897" s="836"/>
      <c r="S897" s="836"/>
      <c r="T897" s="836"/>
      <c r="U897" s="836"/>
      <c r="V897" s="836"/>
      <c r="W897" s="836"/>
      <c r="X897" s="836"/>
      <c r="Y897" s="836"/>
      <c r="Z897" s="836"/>
      <c r="AA897" s="836"/>
      <c r="AB897" s="836"/>
      <c r="AC897" s="836"/>
      <c r="AD897" s="836"/>
      <c r="AE897" s="836"/>
      <c r="AF897" s="836"/>
      <c r="AG897" s="836"/>
      <c r="AH897" s="836"/>
      <c r="AI897" s="836"/>
      <c r="AJ897" s="836"/>
      <c r="AK897" s="836"/>
      <c r="AL897" s="836"/>
    </row>
    <row r="898">
      <c r="A898" s="1308"/>
      <c r="B898" s="836"/>
      <c r="C898" s="836"/>
      <c r="D898" s="836"/>
      <c r="E898" s="836"/>
      <c r="F898" s="836"/>
      <c r="G898" s="836"/>
      <c r="H898" s="836"/>
      <c r="I898" s="836"/>
      <c r="J898" s="836"/>
      <c r="K898" s="836"/>
      <c r="L898" s="836"/>
      <c r="M898" s="836"/>
      <c r="N898" s="836"/>
      <c r="O898" s="836"/>
      <c r="P898" s="836"/>
      <c r="Q898" s="836"/>
      <c r="R898" s="836"/>
      <c r="S898" s="836"/>
      <c r="T898" s="836"/>
      <c r="U898" s="836"/>
      <c r="V898" s="836"/>
      <c r="W898" s="836"/>
      <c r="X898" s="836"/>
      <c r="Y898" s="836"/>
      <c r="Z898" s="836"/>
      <c r="AA898" s="836"/>
      <c r="AB898" s="836"/>
      <c r="AC898" s="836"/>
      <c r="AD898" s="836"/>
      <c r="AE898" s="836"/>
      <c r="AF898" s="836"/>
      <c r="AG898" s="836"/>
      <c r="AH898" s="836"/>
      <c r="AI898" s="836"/>
      <c r="AJ898" s="836"/>
      <c r="AK898" s="836"/>
      <c r="AL898" s="836"/>
    </row>
    <row r="899">
      <c r="A899" s="1308"/>
      <c r="B899" s="836"/>
      <c r="C899" s="836"/>
      <c r="D899" s="836"/>
      <c r="E899" s="836"/>
      <c r="F899" s="836"/>
      <c r="G899" s="836"/>
      <c r="H899" s="836"/>
      <c r="I899" s="836"/>
      <c r="J899" s="836"/>
      <c r="K899" s="836"/>
      <c r="L899" s="836"/>
      <c r="M899" s="836"/>
      <c r="N899" s="836"/>
      <c r="O899" s="836"/>
      <c r="P899" s="836"/>
      <c r="Q899" s="836"/>
      <c r="R899" s="836"/>
      <c r="S899" s="836"/>
      <c r="T899" s="836"/>
      <c r="U899" s="836"/>
      <c r="V899" s="836"/>
      <c r="W899" s="836"/>
      <c r="X899" s="836"/>
      <c r="Y899" s="836"/>
      <c r="Z899" s="836"/>
      <c r="AA899" s="836"/>
      <c r="AB899" s="836"/>
      <c r="AC899" s="836"/>
      <c r="AD899" s="836"/>
      <c r="AE899" s="836"/>
      <c r="AF899" s="836"/>
      <c r="AG899" s="836"/>
      <c r="AH899" s="836"/>
      <c r="AI899" s="836"/>
      <c r="AJ899" s="836"/>
      <c r="AK899" s="836"/>
      <c r="AL899" s="836"/>
    </row>
    <row r="900">
      <c r="A900" s="1308"/>
      <c r="B900" s="836"/>
      <c r="C900" s="836"/>
      <c r="D900" s="836"/>
      <c r="E900" s="836"/>
      <c r="F900" s="836"/>
      <c r="G900" s="836"/>
      <c r="H900" s="836"/>
      <c r="I900" s="836"/>
      <c r="J900" s="836"/>
      <c r="K900" s="836"/>
      <c r="L900" s="836"/>
      <c r="M900" s="836"/>
      <c r="N900" s="836"/>
      <c r="O900" s="836"/>
      <c r="P900" s="836"/>
      <c r="Q900" s="836"/>
      <c r="R900" s="836"/>
      <c r="S900" s="836"/>
      <c r="T900" s="836"/>
      <c r="U900" s="836"/>
      <c r="V900" s="836"/>
      <c r="W900" s="836"/>
      <c r="X900" s="836"/>
      <c r="Y900" s="836"/>
      <c r="Z900" s="836"/>
      <c r="AA900" s="836"/>
      <c r="AB900" s="836"/>
      <c r="AC900" s="836"/>
      <c r="AD900" s="836"/>
      <c r="AE900" s="836"/>
      <c r="AF900" s="836"/>
      <c r="AG900" s="836"/>
      <c r="AH900" s="836"/>
      <c r="AI900" s="836"/>
      <c r="AJ900" s="836"/>
      <c r="AK900" s="836"/>
      <c r="AL900" s="836"/>
    </row>
    <row r="901">
      <c r="A901" s="1308"/>
      <c r="B901" s="836"/>
      <c r="C901" s="836"/>
      <c r="D901" s="836"/>
      <c r="E901" s="836"/>
      <c r="F901" s="836"/>
      <c r="G901" s="836"/>
      <c r="H901" s="836"/>
      <c r="I901" s="836"/>
      <c r="J901" s="836"/>
      <c r="K901" s="836"/>
      <c r="L901" s="836"/>
      <c r="M901" s="836"/>
      <c r="N901" s="836"/>
      <c r="O901" s="836"/>
      <c r="P901" s="836"/>
      <c r="Q901" s="836"/>
      <c r="R901" s="836"/>
      <c r="S901" s="836"/>
      <c r="T901" s="836"/>
      <c r="U901" s="836"/>
      <c r="V901" s="836"/>
      <c r="W901" s="836"/>
      <c r="X901" s="836"/>
      <c r="Y901" s="836"/>
      <c r="Z901" s="836"/>
      <c r="AA901" s="836"/>
      <c r="AB901" s="836"/>
      <c r="AC901" s="836"/>
      <c r="AD901" s="836"/>
      <c r="AE901" s="836"/>
      <c r="AF901" s="836"/>
      <c r="AG901" s="836"/>
      <c r="AH901" s="836"/>
      <c r="AI901" s="836"/>
      <c r="AJ901" s="836"/>
      <c r="AK901" s="836"/>
      <c r="AL901" s="836"/>
    </row>
    <row r="902">
      <c r="A902" s="1308"/>
      <c r="B902" s="836"/>
      <c r="C902" s="836"/>
      <c r="D902" s="836"/>
      <c r="E902" s="836"/>
      <c r="F902" s="836"/>
      <c r="G902" s="836"/>
      <c r="H902" s="836"/>
      <c r="I902" s="836"/>
      <c r="J902" s="836"/>
      <c r="K902" s="836"/>
      <c r="L902" s="836"/>
      <c r="M902" s="836"/>
      <c r="N902" s="836"/>
      <c r="O902" s="836"/>
      <c r="P902" s="836"/>
      <c r="Q902" s="836"/>
      <c r="R902" s="836"/>
      <c r="S902" s="836"/>
      <c r="T902" s="836"/>
      <c r="U902" s="836"/>
      <c r="V902" s="836"/>
      <c r="W902" s="836"/>
      <c r="X902" s="836"/>
      <c r="Y902" s="836"/>
      <c r="Z902" s="836"/>
      <c r="AA902" s="836"/>
      <c r="AB902" s="836"/>
      <c r="AC902" s="836"/>
      <c r="AD902" s="836"/>
      <c r="AE902" s="836"/>
      <c r="AF902" s="836"/>
      <c r="AG902" s="836"/>
      <c r="AH902" s="836"/>
      <c r="AI902" s="836"/>
      <c r="AJ902" s="836"/>
      <c r="AK902" s="836"/>
      <c r="AL902" s="836"/>
    </row>
    <row r="903">
      <c r="A903" s="1308"/>
      <c r="B903" s="836"/>
      <c r="C903" s="836"/>
      <c r="D903" s="836"/>
      <c r="E903" s="836"/>
      <c r="F903" s="836"/>
      <c r="G903" s="836"/>
      <c r="H903" s="836"/>
      <c r="I903" s="836"/>
      <c r="J903" s="836"/>
      <c r="K903" s="836"/>
      <c r="L903" s="836"/>
      <c r="M903" s="836"/>
      <c r="N903" s="836"/>
      <c r="O903" s="836"/>
      <c r="P903" s="836"/>
      <c r="Q903" s="836"/>
      <c r="R903" s="836"/>
      <c r="S903" s="836"/>
      <c r="T903" s="836"/>
      <c r="U903" s="836"/>
      <c r="V903" s="836"/>
      <c r="W903" s="836"/>
      <c r="X903" s="836"/>
      <c r="Y903" s="836"/>
      <c r="Z903" s="836"/>
      <c r="AA903" s="836"/>
      <c r="AB903" s="836"/>
      <c r="AC903" s="836"/>
      <c r="AD903" s="836"/>
      <c r="AE903" s="836"/>
      <c r="AF903" s="836"/>
      <c r="AG903" s="836"/>
      <c r="AH903" s="836"/>
      <c r="AI903" s="836"/>
      <c r="AJ903" s="836"/>
      <c r="AK903" s="836"/>
      <c r="AL903" s="836"/>
    </row>
    <row r="904">
      <c r="A904" s="1308"/>
      <c r="B904" s="836"/>
      <c r="C904" s="836"/>
      <c r="D904" s="836"/>
      <c r="E904" s="836"/>
      <c r="F904" s="836"/>
      <c r="G904" s="836"/>
      <c r="H904" s="836"/>
      <c r="I904" s="836"/>
      <c r="J904" s="836"/>
      <c r="K904" s="836"/>
      <c r="L904" s="836"/>
      <c r="M904" s="836"/>
      <c r="N904" s="836"/>
      <c r="O904" s="836"/>
      <c r="P904" s="836"/>
      <c r="Q904" s="836"/>
      <c r="R904" s="836"/>
      <c r="S904" s="836"/>
      <c r="T904" s="836"/>
      <c r="U904" s="836"/>
      <c r="V904" s="836"/>
      <c r="W904" s="836"/>
      <c r="X904" s="836"/>
      <c r="Y904" s="836"/>
      <c r="Z904" s="836"/>
      <c r="AA904" s="836"/>
      <c r="AB904" s="836"/>
      <c r="AC904" s="836"/>
      <c r="AD904" s="836"/>
      <c r="AE904" s="836"/>
      <c r="AF904" s="836"/>
      <c r="AG904" s="836"/>
      <c r="AH904" s="836"/>
      <c r="AI904" s="836"/>
      <c r="AJ904" s="836"/>
      <c r="AK904" s="836"/>
      <c r="AL904" s="836"/>
    </row>
    <row r="905">
      <c r="A905" s="1308"/>
      <c r="B905" s="836"/>
      <c r="C905" s="836"/>
      <c r="D905" s="836"/>
      <c r="E905" s="836"/>
      <c r="F905" s="836"/>
      <c r="G905" s="836"/>
      <c r="H905" s="836"/>
      <c r="I905" s="836"/>
      <c r="J905" s="836"/>
      <c r="K905" s="836"/>
      <c r="L905" s="836"/>
      <c r="M905" s="836"/>
      <c r="N905" s="836"/>
      <c r="O905" s="836"/>
      <c r="P905" s="836"/>
      <c r="Q905" s="836"/>
      <c r="R905" s="836"/>
      <c r="S905" s="836"/>
      <c r="T905" s="836"/>
      <c r="U905" s="836"/>
      <c r="V905" s="836"/>
      <c r="W905" s="836"/>
      <c r="X905" s="836"/>
      <c r="Y905" s="836"/>
      <c r="Z905" s="836"/>
      <c r="AA905" s="836"/>
      <c r="AB905" s="836"/>
      <c r="AC905" s="836"/>
      <c r="AD905" s="836"/>
      <c r="AE905" s="836"/>
      <c r="AF905" s="836"/>
      <c r="AG905" s="836"/>
      <c r="AH905" s="836"/>
      <c r="AI905" s="836"/>
      <c r="AJ905" s="836"/>
      <c r="AK905" s="836"/>
      <c r="AL905" s="836"/>
    </row>
    <row r="906">
      <c r="A906" s="1308"/>
      <c r="B906" s="836"/>
      <c r="C906" s="836"/>
      <c r="D906" s="836"/>
      <c r="E906" s="836"/>
      <c r="F906" s="836"/>
      <c r="G906" s="836"/>
      <c r="H906" s="836"/>
      <c r="I906" s="836"/>
      <c r="J906" s="836"/>
      <c r="K906" s="836"/>
      <c r="L906" s="836"/>
      <c r="M906" s="836"/>
      <c r="N906" s="836"/>
      <c r="O906" s="836"/>
      <c r="P906" s="836"/>
      <c r="Q906" s="836"/>
      <c r="R906" s="836"/>
      <c r="S906" s="836"/>
      <c r="T906" s="836"/>
      <c r="U906" s="836"/>
      <c r="V906" s="836"/>
      <c r="W906" s="836"/>
      <c r="X906" s="836"/>
      <c r="Y906" s="836"/>
      <c r="Z906" s="836"/>
      <c r="AA906" s="836"/>
      <c r="AB906" s="836"/>
      <c r="AC906" s="836"/>
      <c r="AD906" s="836"/>
      <c r="AE906" s="836"/>
      <c r="AF906" s="836"/>
      <c r="AG906" s="836"/>
      <c r="AH906" s="836"/>
      <c r="AI906" s="836"/>
      <c r="AJ906" s="836"/>
      <c r="AK906" s="836"/>
      <c r="AL906" s="836"/>
    </row>
    <row r="907">
      <c r="A907" s="1308"/>
      <c r="B907" s="836"/>
      <c r="C907" s="836"/>
      <c r="D907" s="836"/>
      <c r="E907" s="836"/>
      <c r="F907" s="836"/>
      <c r="G907" s="836"/>
      <c r="H907" s="836"/>
      <c r="I907" s="836"/>
      <c r="J907" s="836"/>
      <c r="K907" s="836"/>
      <c r="L907" s="836"/>
      <c r="M907" s="836"/>
      <c r="N907" s="836"/>
      <c r="O907" s="836"/>
      <c r="P907" s="836"/>
      <c r="Q907" s="836"/>
      <c r="R907" s="836"/>
      <c r="S907" s="836"/>
      <c r="T907" s="836"/>
      <c r="U907" s="836"/>
      <c r="V907" s="836"/>
      <c r="W907" s="836"/>
      <c r="X907" s="836"/>
      <c r="Y907" s="836"/>
      <c r="Z907" s="836"/>
      <c r="AA907" s="836"/>
      <c r="AB907" s="836"/>
      <c r="AC907" s="836"/>
      <c r="AD907" s="836"/>
      <c r="AE907" s="836"/>
      <c r="AF907" s="836"/>
      <c r="AG907" s="836"/>
      <c r="AH907" s="836"/>
      <c r="AI907" s="836"/>
      <c r="AJ907" s="836"/>
      <c r="AK907" s="836"/>
      <c r="AL907" s="836"/>
    </row>
    <row r="908">
      <c r="A908" s="1308"/>
      <c r="B908" s="836"/>
      <c r="C908" s="836"/>
      <c r="D908" s="836"/>
      <c r="E908" s="836"/>
      <c r="F908" s="836"/>
      <c r="G908" s="836"/>
      <c r="H908" s="836"/>
      <c r="I908" s="836"/>
      <c r="J908" s="836"/>
      <c r="K908" s="836"/>
      <c r="L908" s="836"/>
      <c r="M908" s="836"/>
      <c r="N908" s="836"/>
      <c r="O908" s="836"/>
      <c r="P908" s="836"/>
      <c r="Q908" s="836"/>
      <c r="R908" s="836"/>
      <c r="S908" s="836"/>
      <c r="T908" s="836"/>
      <c r="U908" s="836"/>
      <c r="V908" s="836"/>
      <c r="W908" s="836"/>
      <c r="X908" s="836"/>
      <c r="Y908" s="836"/>
      <c r="Z908" s="836"/>
      <c r="AA908" s="836"/>
      <c r="AB908" s="836"/>
      <c r="AC908" s="836"/>
      <c r="AD908" s="836"/>
      <c r="AE908" s="836"/>
      <c r="AF908" s="836"/>
      <c r="AG908" s="836"/>
      <c r="AH908" s="836"/>
      <c r="AI908" s="836"/>
      <c r="AJ908" s="836"/>
      <c r="AK908" s="836"/>
      <c r="AL908" s="836"/>
    </row>
    <row r="909">
      <c r="A909" s="1308"/>
      <c r="B909" s="836"/>
      <c r="C909" s="836"/>
      <c r="D909" s="836"/>
      <c r="E909" s="836"/>
      <c r="F909" s="836"/>
      <c r="G909" s="836"/>
      <c r="H909" s="836"/>
      <c r="I909" s="836"/>
      <c r="J909" s="836"/>
      <c r="K909" s="836"/>
      <c r="L909" s="836"/>
      <c r="M909" s="836"/>
      <c r="N909" s="836"/>
      <c r="O909" s="836"/>
      <c r="P909" s="836"/>
      <c r="Q909" s="836"/>
      <c r="R909" s="836"/>
      <c r="S909" s="836"/>
      <c r="T909" s="836"/>
      <c r="U909" s="836"/>
      <c r="V909" s="836"/>
      <c r="W909" s="836"/>
      <c r="X909" s="836"/>
      <c r="Y909" s="836"/>
      <c r="Z909" s="836"/>
      <c r="AA909" s="836"/>
      <c r="AB909" s="836"/>
      <c r="AC909" s="836"/>
      <c r="AD909" s="836"/>
      <c r="AE909" s="836"/>
      <c r="AF909" s="836"/>
      <c r="AG909" s="836"/>
      <c r="AH909" s="836"/>
      <c r="AI909" s="836"/>
      <c r="AJ909" s="836"/>
      <c r="AK909" s="836"/>
      <c r="AL909" s="836"/>
    </row>
    <row r="910">
      <c r="A910" s="1308"/>
      <c r="B910" s="836"/>
      <c r="C910" s="836"/>
      <c r="D910" s="836"/>
      <c r="E910" s="836"/>
      <c r="F910" s="836"/>
      <c r="G910" s="836"/>
      <c r="H910" s="836"/>
      <c r="I910" s="836"/>
      <c r="J910" s="836"/>
      <c r="K910" s="836"/>
      <c r="L910" s="836"/>
      <c r="M910" s="836"/>
      <c r="N910" s="836"/>
      <c r="O910" s="836"/>
      <c r="P910" s="836"/>
      <c r="Q910" s="836"/>
      <c r="R910" s="836"/>
      <c r="S910" s="836"/>
      <c r="T910" s="836"/>
      <c r="U910" s="836"/>
      <c r="V910" s="836"/>
      <c r="W910" s="836"/>
      <c r="X910" s="836"/>
      <c r="Y910" s="836"/>
      <c r="Z910" s="836"/>
      <c r="AA910" s="836"/>
      <c r="AB910" s="836"/>
      <c r="AC910" s="836"/>
      <c r="AD910" s="836"/>
      <c r="AE910" s="836"/>
      <c r="AF910" s="836"/>
      <c r="AG910" s="836"/>
      <c r="AH910" s="836"/>
      <c r="AI910" s="836"/>
      <c r="AJ910" s="836"/>
      <c r="AK910" s="836"/>
      <c r="AL910" s="836"/>
    </row>
    <row r="911">
      <c r="A911" s="1308"/>
      <c r="B911" s="836"/>
      <c r="C911" s="836"/>
      <c r="D911" s="836"/>
      <c r="E911" s="836"/>
      <c r="F911" s="836"/>
      <c r="G911" s="836"/>
      <c r="H911" s="836"/>
      <c r="I911" s="836"/>
      <c r="J911" s="836"/>
      <c r="K911" s="836"/>
      <c r="L911" s="836"/>
      <c r="M911" s="836"/>
      <c r="N911" s="836"/>
      <c r="O911" s="836"/>
      <c r="P911" s="836"/>
      <c r="Q911" s="836"/>
      <c r="R911" s="836"/>
      <c r="S911" s="836"/>
      <c r="T911" s="836"/>
      <c r="U911" s="836"/>
      <c r="V911" s="836"/>
      <c r="W911" s="836"/>
      <c r="X911" s="836"/>
      <c r="Y911" s="836"/>
      <c r="Z911" s="836"/>
      <c r="AA911" s="836"/>
      <c r="AB911" s="836"/>
      <c r="AC911" s="836"/>
      <c r="AD911" s="836"/>
      <c r="AE911" s="836"/>
      <c r="AF911" s="836"/>
      <c r="AG911" s="836"/>
      <c r="AH911" s="836"/>
      <c r="AI911" s="836"/>
      <c r="AJ911" s="836"/>
      <c r="AK911" s="836"/>
      <c r="AL911" s="836"/>
    </row>
    <row r="912">
      <c r="A912" s="1308"/>
      <c r="B912" s="836"/>
      <c r="C912" s="836"/>
      <c r="D912" s="836"/>
      <c r="E912" s="836"/>
      <c r="F912" s="836"/>
      <c r="G912" s="836"/>
      <c r="H912" s="836"/>
      <c r="I912" s="836"/>
      <c r="J912" s="836"/>
      <c r="K912" s="836"/>
      <c r="L912" s="836"/>
      <c r="M912" s="836"/>
      <c r="N912" s="836"/>
      <c r="O912" s="836"/>
      <c r="P912" s="836"/>
      <c r="Q912" s="836"/>
      <c r="R912" s="836"/>
      <c r="S912" s="836"/>
      <c r="T912" s="836"/>
      <c r="U912" s="836"/>
      <c r="V912" s="836"/>
      <c r="W912" s="836"/>
      <c r="X912" s="836"/>
      <c r="Y912" s="836"/>
      <c r="Z912" s="836"/>
      <c r="AA912" s="836"/>
      <c r="AB912" s="836"/>
      <c r="AC912" s="836"/>
      <c r="AD912" s="836"/>
      <c r="AE912" s="836"/>
      <c r="AF912" s="836"/>
      <c r="AG912" s="836"/>
      <c r="AH912" s="836"/>
      <c r="AI912" s="836"/>
      <c r="AJ912" s="836"/>
      <c r="AK912" s="836"/>
      <c r="AL912" s="836"/>
    </row>
    <row r="913">
      <c r="A913" s="1308"/>
      <c r="B913" s="836"/>
      <c r="C913" s="836"/>
      <c r="D913" s="836"/>
      <c r="E913" s="836"/>
      <c r="F913" s="836"/>
      <c r="G913" s="836"/>
      <c r="H913" s="836"/>
      <c r="I913" s="836"/>
      <c r="J913" s="836"/>
      <c r="K913" s="836"/>
      <c r="L913" s="836"/>
      <c r="M913" s="836"/>
      <c r="N913" s="836"/>
      <c r="O913" s="836"/>
      <c r="P913" s="836"/>
      <c r="Q913" s="836"/>
      <c r="R913" s="836"/>
      <c r="S913" s="836"/>
      <c r="T913" s="836"/>
      <c r="U913" s="836"/>
      <c r="V913" s="836"/>
      <c r="W913" s="836"/>
      <c r="X913" s="836"/>
      <c r="Y913" s="836"/>
      <c r="Z913" s="836"/>
      <c r="AA913" s="836"/>
      <c r="AB913" s="836"/>
      <c r="AC913" s="836"/>
      <c r="AD913" s="836"/>
      <c r="AE913" s="836"/>
      <c r="AF913" s="836"/>
      <c r="AG913" s="836"/>
      <c r="AH913" s="836"/>
      <c r="AI913" s="836"/>
      <c r="AJ913" s="836"/>
      <c r="AK913" s="836"/>
      <c r="AL913" s="836"/>
    </row>
    <row r="914">
      <c r="A914" s="1308"/>
      <c r="B914" s="836"/>
      <c r="C914" s="836"/>
      <c r="D914" s="836"/>
      <c r="E914" s="836"/>
      <c r="F914" s="836"/>
      <c r="G914" s="836"/>
      <c r="H914" s="836"/>
      <c r="I914" s="836"/>
      <c r="J914" s="836"/>
      <c r="K914" s="836"/>
      <c r="L914" s="836"/>
      <c r="M914" s="836"/>
      <c r="N914" s="836"/>
      <c r="O914" s="836"/>
      <c r="P914" s="836"/>
      <c r="Q914" s="836"/>
      <c r="R914" s="836"/>
      <c r="S914" s="836"/>
      <c r="T914" s="836"/>
      <c r="U914" s="836"/>
      <c r="V914" s="836"/>
      <c r="W914" s="836"/>
      <c r="X914" s="836"/>
      <c r="Y914" s="836"/>
      <c r="Z914" s="836"/>
      <c r="AA914" s="836"/>
      <c r="AB914" s="836"/>
      <c r="AC914" s="836"/>
      <c r="AD914" s="836"/>
      <c r="AE914" s="836"/>
      <c r="AF914" s="836"/>
      <c r="AG914" s="836"/>
      <c r="AH914" s="836"/>
      <c r="AI914" s="836"/>
      <c r="AJ914" s="836"/>
      <c r="AK914" s="836"/>
      <c r="AL914" s="836"/>
    </row>
    <row r="915">
      <c r="A915" s="1308"/>
      <c r="B915" s="836"/>
      <c r="C915" s="836"/>
      <c r="D915" s="836"/>
      <c r="E915" s="836"/>
      <c r="F915" s="836"/>
      <c r="G915" s="836"/>
      <c r="H915" s="836"/>
      <c r="I915" s="836"/>
      <c r="J915" s="836"/>
      <c r="K915" s="836"/>
      <c r="L915" s="836"/>
      <c r="M915" s="836"/>
      <c r="N915" s="836"/>
      <c r="O915" s="836"/>
      <c r="P915" s="836"/>
      <c r="Q915" s="836"/>
      <c r="R915" s="836"/>
      <c r="S915" s="836"/>
      <c r="T915" s="836"/>
      <c r="U915" s="836"/>
      <c r="V915" s="836"/>
      <c r="W915" s="836"/>
      <c r="X915" s="836"/>
      <c r="Y915" s="836"/>
      <c r="Z915" s="836"/>
      <c r="AA915" s="836"/>
      <c r="AB915" s="836"/>
      <c r="AC915" s="836"/>
      <c r="AD915" s="836"/>
      <c r="AE915" s="836"/>
      <c r="AF915" s="836"/>
      <c r="AG915" s="836"/>
      <c r="AH915" s="836"/>
      <c r="AI915" s="836"/>
      <c r="AJ915" s="836"/>
      <c r="AK915" s="836"/>
      <c r="AL915" s="836"/>
    </row>
    <row r="916">
      <c r="A916" s="1308"/>
      <c r="B916" s="836"/>
      <c r="C916" s="836"/>
      <c r="D916" s="836"/>
      <c r="E916" s="836"/>
      <c r="F916" s="836"/>
      <c r="G916" s="836"/>
      <c r="H916" s="836"/>
      <c r="I916" s="836"/>
      <c r="J916" s="836"/>
      <c r="K916" s="836"/>
      <c r="L916" s="836"/>
      <c r="M916" s="836"/>
      <c r="N916" s="836"/>
      <c r="O916" s="836"/>
      <c r="P916" s="836"/>
      <c r="Q916" s="836"/>
      <c r="R916" s="836"/>
      <c r="S916" s="836"/>
      <c r="T916" s="836"/>
      <c r="U916" s="836"/>
      <c r="V916" s="836"/>
      <c r="W916" s="836"/>
      <c r="X916" s="836"/>
      <c r="Y916" s="836"/>
      <c r="Z916" s="836"/>
      <c r="AA916" s="836"/>
      <c r="AB916" s="836"/>
      <c r="AC916" s="836"/>
      <c r="AD916" s="836"/>
      <c r="AE916" s="836"/>
      <c r="AF916" s="836"/>
      <c r="AG916" s="836"/>
      <c r="AH916" s="836"/>
      <c r="AI916" s="836"/>
      <c r="AJ916" s="836"/>
      <c r="AK916" s="836"/>
      <c r="AL916" s="836"/>
    </row>
    <row r="917">
      <c r="A917" s="1308"/>
      <c r="B917" s="836"/>
      <c r="C917" s="836"/>
      <c r="D917" s="836"/>
      <c r="E917" s="836"/>
      <c r="F917" s="836"/>
      <c r="G917" s="836"/>
      <c r="H917" s="836"/>
      <c r="I917" s="836"/>
      <c r="J917" s="836"/>
      <c r="K917" s="836"/>
      <c r="L917" s="836"/>
      <c r="M917" s="836"/>
      <c r="N917" s="836"/>
      <c r="O917" s="836"/>
      <c r="P917" s="836"/>
      <c r="Q917" s="836"/>
      <c r="R917" s="836"/>
      <c r="S917" s="836"/>
      <c r="T917" s="836"/>
      <c r="U917" s="836"/>
      <c r="V917" s="836"/>
      <c r="W917" s="836"/>
      <c r="X917" s="836"/>
      <c r="Y917" s="836"/>
      <c r="Z917" s="836"/>
      <c r="AA917" s="836"/>
      <c r="AB917" s="836"/>
      <c r="AC917" s="836"/>
      <c r="AD917" s="836"/>
      <c r="AE917" s="836"/>
      <c r="AF917" s="836"/>
      <c r="AG917" s="836"/>
      <c r="AH917" s="836"/>
      <c r="AI917" s="836"/>
      <c r="AJ917" s="836"/>
      <c r="AK917" s="836"/>
      <c r="AL917" s="836"/>
    </row>
    <row r="918">
      <c r="A918" s="1308"/>
      <c r="B918" s="836"/>
      <c r="C918" s="836"/>
      <c r="D918" s="836"/>
      <c r="E918" s="836"/>
      <c r="F918" s="836"/>
      <c r="G918" s="836"/>
      <c r="H918" s="836"/>
      <c r="I918" s="836"/>
      <c r="J918" s="836"/>
      <c r="K918" s="836"/>
      <c r="L918" s="836"/>
      <c r="M918" s="836"/>
      <c r="N918" s="836"/>
      <c r="O918" s="836"/>
      <c r="P918" s="836"/>
      <c r="Q918" s="836"/>
      <c r="R918" s="836"/>
      <c r="S918" s="836"/>
      <c r="T918" s="836"/>
      <c r="U918" s="836"/>
      <c r="V918" s="836"/>
      <c r="W918" s="836"/>
      <c r="X918" s="836"/>
      <c r="Y918" s="836"/>
      <c r="Z918" s="836"/>
      <c r="AA918" s="836"/>
      <c r="AB918" s="836"/>
      <c r="AC918" s="836"/>
      <c r="AD918" s="836"/>
      <c r="AE918" s="836"/>
      <c r="AF918" s="836"/>
      <c r="AG918" s="836"/>
      <c r="AH918" s="836"/>
      <c r="AI918" s="836"/>
      <c r="AJ918" s="836"/>
      <c r="AK918" s="836"/>
      <c r="AL918" s="836"/>
    </row>
    <row r="919">
      <c r="A919" s="1308"/>
      <c r="B919" s="836"/>
      <c r="C919" s="836"/>
      <c r="D919" s="836"/>
      <c r="E919" s="836"/>
      <c r="F919" s="836"/>
      <c r="G919" s="836"/>
      <c r="H919" s="836"/>
      <c r="I919" s="836"/>
      <c r="J919" s="836"/>
      <c r="K919" s="836"/>
      <c r="L919" s="836"/>
      <c r="M919" s="836"/>
      <c r="N919" s="836"/>
      <c r="O919" s="836"/>
      <c r="P919" s="836"/>
      <c r="Q919" s="836"/>
      <c r="R919" s="836"/>
      <c r="S919" s="836"/>
      <c r="T919" s="836"/>
      <c r="U919" s="836"/>
      <c r="V919" s="836"/>
      <c r="W919" s="836"/>
      <c r="X919" s="836"/>
      <c r="Y919" s="836"/>
      <c r="Z919" s="836"/>
      <c r="AA919" s="836"/>
      <c r="AB919" s="836"/>
      <c r="AC919" s="836"/>
      <c r="AD919" s="836"/>
      <c r="AE919" s="836"/>
      <c r="AF919" s="836"/>
      <c r="AG919" s="836"/>
      <c r="AH919" s="836"/>
      <c r="AI919" s="836"/>
      <c r="AJ919" s="836"/>
      <c r="AK919" s="836"/>
      <c r="AL919" s="836"/>
    </row>
    <row r="920">
      <c r="A920" s="1308"/>
      <c r="B920" s="836"/>
      <c r="C920" s="836"/>
      <c r="D920" s="836"/>
      <c r="E920" s="836"/>
      <c r="F920" s="836"/>
      <c r="G920" s="836"/>
      <c r="H920" s="836"/>
      <c r="I920" s="836"/>
      <c r="J920" s="836"/>
      <c r="K920" s="836"/>
      <c r="L920" s="836"/>
      <c r="M920" s="836"/>
      <c r="N920" s="836"/>
      <c r="O920" s="836"/>
      <c r="P920" s="836"/>
      <c r="Q920" s="836"/>
      <c r="R920" s="836"/>
      <c r="S920" s="836"/>
      <c r="T920" s="836"/>
      <c r="U920" s="836"/>
      <c r="V920" s="836"/>
      <c r="W920" s="836"/>
      <c r="X920" s="836"/>
      <c r="Y920" s="836"/>
      <c r="Z920" s="836"/>
      <c r="AA920" s="836"/>
      <c r="AB920" s="836"/>
      <c r="AC920" s="836"/>
      <c r="AD920" s="836"/>
      <c r="AE920" s="836"/>
      <c r="AF920" s="836"/>
      <c r="AG920" s="836"/>
      <c r="AH920" s="836"/>
      <c r="AI920" s="836"/>
      <c r="AJ920" s="836"/>
      <c r="AK920" s="836"/>
      <c r="AL920" s="836"/>
    </row>
    <row r="921">
      <c r="A921" s="1308"/>
      <c r="B921" s="836"/>
      <c r="C921" s="836"/>
      <c r="D921" s="836"/>
      <c r="E921" s="836"/>
      <c r="F921" s="836"/>
      <c r="G921" s="836"/>
      <c r="H921" s="836"/>
      <c r="I921" s="836"/>
      <c r="J921" s="836"/>
      <c r="K921" s="836"/>
      <c r="L921" s="836"/>
      <c r="M921" s="836"/>
      <c r="N921" s="836"/>
      <c r="O921" s="836"/>
      <c r="P921" s="836"/>
      <c r="Q921" s="836"/>
      <c r="R921" s="836"/>
      <c r="S921" s="836"/>
      <c r="T921" s="836"/>
      <c r="U921" s="836"/>
      <c r="V921" s="836"/>
      <c r="W921" s="836"/>
      <c r="X921" s="836"/>
      <c r="Y921" s="836"/>
      <c r="Z921" s="836"/>
      <c r="AA921" s="836"/>
      <c r="AB921" s="836"/>
      <c r="AC921" s="836"/>
      <c r="AD921" s="836"/>
      <c r="AE921" s="836"/>
      <c r="AF921" s="836"/>
      <c r="AG921" s="836"/>
      <c r="AH921" s="836"/>
      <c r="AI921" s="836"/>
      <c r="AJ921" s="836"/>
      <c r="AK921" s="836"/>
      <c r="AL921" s="836"/>
    </row>
    <row r="922">
      <c r="A922" s="1308"/>
      <c r="B922" s="836"/>
      <c r="C922" s="836"/>
      <c r="D922" s="836"/>
      <c r="E922" s="836"/>
      <c r="F922" s="836"/>
      <c r="G922" s="836"/>
      <c r="H922" s="836"/>
      <c r="I922" s="836"/>
      <c r="J922" s="836"/>
      <c r="K922" s="836"/>
      <c r="L922" s="836"/>
      <c r="M922" s="836"/>
      <c r="N922" s="836"/>
      <c r="O922" s="836"/>
      <c r="P922" s="836"/>
      <c r="Q922" s="836"/>
      <c r="R922" s="836"/>
      <c r="S922" s="836"/>
      <c r="T922" s="836"/>
      <c r="U922" s="836"/>
      <c r="V922" s="836"/>
      <c r="W922" s="836"/>
      <c r="X922" s="836"/>
      <c r="Y922" s="836"/>
      <c r="Z922" s="836"/>
      <c r="AA922" s="836"/>
      <c r="AB922" s="836"/>
      <c r="AC922" s="836"/>
      <c r="AD922" s="836"/>
      <c r="AE922" s="836"/>
      <c r="AF922" s="836"/>
      <c r="AG922" s="836"/>
      <c r="AH922" s="836"/>
      <c r="AI922" s="836"/>
      <c r="AJ922" s="836"/>
      <c r="AK922" s="836"/>
      <c r="AL922" s="836"/>
    </row>
    <row r="923">
      <c r="A923" s="1308"/>
      <c r="B923" s="836"/>
      <c r="C923" s="836"/>
      <c r="D923" s="836"/>
      <c r="E923" s="836"/>
      <c r="F923" s="836"/>
      <c r="G923" s="836"/>
      <c r="H923" s="836"/>
      <c r="I923" s="836"/>
      <c r="J923" s="836"/>
      <c r="K923" s="836"/>
      <c r="L923" s="836"/>
      <c r="M923" s="836"/>
      <c r="N923" s="836"/>
      <c r="O923" s="836"/>
      <c r="P923" s="836"/>
      <c r="Q923" s="836"/>
      <c r="R923" s="836"/>
      <c r="S923" s="836"/>
      <c r="T923" s="836"/>
      <c r="U923" s="836"/>
      <c r="V923" s="836"/>
      <c r="W923" s="836"/>
      <c r="X923" s="836"/>
      <c r="Y923" s="836"/>
      <c r="Z923" s="836"/>
      <c r="AA923" s="836"/>
      <c r="AB923" s="836"/>
      <c r="AC923" s="836"/>
      <c r="AD923" s="836"/>
      <c r="AE923" s="836"/>
      <c r="AF923" s="836"/>
      <c r="AG923" s="836"/>
      <c r="AH923" s="836"/>
      <c r="AI923" s="836"/>
      <c r="AJ923" s="836"/>
      <c r="AK923" s="836"/>
      <c r="AL923" s="836"/>
    </row>
    <row r="924">
      <c r="A924" s="1308"/>
      <c r="B924" s="836"/>
      <c r="C924" s="836"/>
      <c r="D924" s="836"/>
      <c r="E924" s="836"/>
      <c r="F924" s="836"/>
      <c r="G924" s="836"/>
      <c r="H924" s="836"/>
      <c r="I924" s="836"/>
      <c r="J924" s="836"/>
      <c r="K924" s="836"/>
      <c r="L924" s="836"/>
      <c r="M924" s="836"/>
      <c r="N924" s="836"/>
      <c r="O924" s="836"/>
      <c r="P924" s="836"/>
      <c r="Q924" s="836"/>
      <c r="R924" s="836"/>
      <c r="S924" s="836"/>
      <c r="T924" s="836"/>
      <c r="U924" s="836"/>
      <c r="V924" s="836"/>
      <c r="W924" s="836"/>
      <c r="X924" s="836"/>
      <c r="Y924" s="836"/>
      <c r="Z924" s="836"/>
      <c r="AA924" s="836"/>
      <c r="AB924" s="836"/>
      <c r="AC924" s="836"/>
      <c r="AD924" s="836"/>
      <c r="AE924" s="836"/>
      <c r="AF924" s="836"/>
      <c r="AG924" s="836"/>
      <c r="AH924" s="836"/>
      <c r="AI924" s="836"/>
      <c r="AJ924" s="836"/>
      <c r="AK924" s="836"/>
      <c r="AL924" s="836"/>
    </row>
    <row r="925">
      <c r="A925" s="1308"/>
      <c r="B925" s="836"/>
      <c r="C925" s="836"/>
      <c r="D925" s="836"/>
      <c r="E925" s="836"/>
      <c r="F925" s="836"/>
      <c r="G925" s="836"/>
      <c r="H925" s="836"/>
      <c r="I925" s="836"/>
      <c r="J925" s="836"/>
      <c r="K925" s="836"/>
      <c r="L925" s="836"/>
      <c r="M925" s="836"/>
      <c r="N925" s="836"/>
      <c r="O925" s="836"/>
      <c r="P925" s="836"/>
      <c r="Q925" s="836"/>
      <c r="R925" s="836"/>
      <c r="S925" s="836"/>
      <c r="T925" s="836"/>
      <c r="U925" s="836"/>
      <c r="V925" s="836"/>
      <c r="W925" s="836"/>
      <c r="X925" s="836"/>
      <c r="Y925" s="836"/>
      <c r="Z925" s="836"/>
      <c r="AA925" s="836"/>
      <c r="AB925" s="836"/>
      <c r="AC925" s="836"/>
      <c r="AD925" s="836"/>
      <c r="AE925" s="836"/>
      <c r="AF925" s="836"/>
      <c r="AG925" s="836"/>
      <c r="AH925" s="836"/>
      <c r="AI925" s="836"/>
      <c r="AJ925" s="836"/>
      <c r="AK925" s="836"/>
      <c r="AL925" s="836"/>
    </row>
    <row r="926">
      <c r="A926" s="1308"/>
      <c r="B926" s="836"/>
      <c r="C926" s="836"/>
      <c r="D926" s="836"/>
      <c r="E926" s="836"/>
      <c r="F926" s="836"/>
      <c r="G926" s="836"/>
      <c r="H926" s="836"/>
      <c r="I926" s="836"/>
      <c r="J926" s="836"/>
      <c r="K926" s="836"/>
      <c r="L926" s="836"/>
      <c r="M926" s="836"/>
      <c r="N926" s="836"/>
      <c r="O926" s="836"/>
      <c r="P926" s="836"/>
      <c r="Q926" s="836"/>
      <c r="R926" s="836"/>
      <c r="S926" s="836"/>
      <c r="T926" s="836"/>
      <c r="U926" s="836"/>
      <c r="V926" s="836"/>
      <c r="W926" s="836"/>
      <c r="X926" s="836"/>
      <c r="Y926" s="836"/>
      <c r="Z926" s="836"/>
      <c r="AA926" s="836"/>
      <c r="AB926" s="836"/>
      <c r="AC926" s="836"/>
      <c r="AD926" s="836"/>
      <c r="AE926" s="836"/>
      <c r="AF926" s="836"/>
      <c r="AG926" s="836"/>
      <c r="AH926" s="836"/>
      <c r="AI926" s="836"/>
      <c r="AJ926" s="836"/>
      <c r="AK926" s="836"/>
      <c r="AL926" s="836"/>
    </row>
    <row r="927">
      <c r="A927" s="1308"/>
      <c r="B927" s="836"/>
      <c r="C927" s="836"/>
      <c r="D927" s="836"/>
      <c r="E927" s="836"/>
      <c r="F927" s="836"/>
      <c r="G927" s="836"/>
      <c r="H927" s="836"/>
      <c r="I927" s="836"/>
      <c r="J927" s="836"/>
      <c r="K927" s="836"/>
      <c r="L927" s="836"/>
      <c r="M927" s="836"/>
      <c r="N927" s="836"/>
      <c r="O927" s="836"/>
      <c r="P927" s="836"/>
      <c r="Q927" s="836"/>
      <c r="R927" s="836"/>
      <c r="S927" s="836"/>
      <c r="T927" s="836"/>
      <c r="U927" s="836"/>
      <c r="V927" s="836"/>
      <c r="W927" s="836"/>
      <c r="X927" s="836"/>
      <c r="Y927" s="836"/>
      <c r="Z927" s="836"/>
      <c r="AA927" s="836"/>
      <c r="AB927" s="836"/>
      <c r="AC927" s="836"/>
      <c r="AD927" s="836"/>
      <c r="AE927" s="836"/>
      <c r="AF927" s="836"/>
      <c r="AG927" s="836"/>
      <c r="AH927" s="836"/>
      <c r="AI927" s="836"/>
      <c r="AJ927" s="836"/>
      <c r="AK927" s="836"/>
      <c r="AL927" s="836"/>
    </row>
    <row r="928">
      <c r="A928" s="1308"/>
      <c r="B928" s="836"/>
      <c r="C928" s="836"/>
      <c r="D928" s="836"/>
      <c r="E928" s="836"/>
      <c r="F928" s="836"/>
      <c r="G928" s="836"/>
      <c r="H928" s="836"/>
      <c r="I928" s="836"/>
      <c r="J928" s="836"/>
      <c r="K928" s="836"/>
      <c r="L928" s="836"/>
      <c r="M928" s="836"/>
      <c r="N928" s="836"/>
      <c r="O928" s="836"/>
      <c r="P928" s="836"/>
      <c r="Q928" s="836"/>
      <c r="R928" s="836"/>
      <c r="S928" s="836"/>
      <c r="T928" s="836"/>
      <c r="U928" s="836"/>
      <c r="V928" s="836"/>
      <c r="W928" s="836"/>
      <c r="X928" s="836"/>
      <c r="Y928" s="836"/>
      <c r="Z928" s="836"/>
      <c r="AA928" s="836"/>
      <c r="AB928" s="836"/>
      <c r="AC928" s="836"/>
      <c r="AD928" s="836"/>
      <c r="AE928" s="836"/>
      <c r="AF928" s="836"/>
      <c r="AG928" s="836"/>
      <c r="AH928" s="836"/>
      <c r="AI928" s="836"/>
      <c r="AJ928" s="836"/>
      <c r="AK928" s="836"/>
      <c r="AL928" s="836"/>
    </row>
    <row r="929">
      <c r="A929" s="1308"/>
      <c r="B929" s="836"/>
      <c r="C929" s="836"/>
      <c r="D929" s="836"/>
      <c r="E929" s="836"/>
      <c r="F929" s="836"/>
      <c r="G929" s="836"/>
      <c r="H929" s="836"/>
      <c r="I929" s="836"/>
      <c r="J929" s="836"/>
      <c r="K929" s="836"/>
      <c r="L929" s="836"/>
      <c r="M929" s="836"/>
      <c r="N929" s="836"/>
      <c r="O929" s="836"/>
      <c r="P929" s="836"/>
      <c r="Q929" s="836"/>
      <c r="R929" s="836"/>
      <c r="S929" s="836"/>
      <c r="T929" s="836"/>
      <c r="U929" s="836"/>
      <c r="V929" s="836"/>
      <c r="W929" s="836"/>
      <c r="X929" s="836"/>
      <c r="Y929" s="836"/>
      <c r="Z929" s="836"/>
      <c r="AA929" s="836"/>
      <c r="AB929" s="836"/>
      <c r="AC929" s="836"/>
      <c r="AD929" s="836"/>
      <c r="AE929" s="836"/>
      <c r="AF929" s="836"/>
      <c r="AG929" s="836"/>
      <c r="AH929" s="836"/>
      <c r="AI929" s="836"/>
      <c r="AJ929" s="836"/>
      <c r="AK929" s="836"/>
      <c r="AL929" s="836"/>
    </row>
    <row r="930">
      <c r="A930" s="1308"/>
      <c r="B930" s="836"/>
      <c r="C930" s="836"/>
      <c r="D930" s="836"/>
      <c r="E930" s="836"/>
      <c r="F930" s="836"/>
      <c r="G930" s="836"/>
      <c r="H930" s="836"/>
      <c r="I930" s="836"/>
      <c r="J930" s="836"/>
      <c r="K930" s="836"/>
      <c r="L930" s="836"/>
      <c r="M930" s="836"/>
      <c r="N930" s="836"/>
      <c r="O930" s="836"/>
      <c r="P930" s="836"/>
      <c r="Q930" s="836"/>
      <c r="R930" s="836"/>
      <c r="S930" s="836"/>
      <c r="T930" s="836"/>
      <c r="U930" s="836"/>
      <c r="V930" s="836"/>
      <c r="W930" s="836"/>
      <c r="X930" s="836"/>
      <c r="Y930" s="836"/>
      <c r="Z930" s="836"/>
      <c r="AA930" s="836"/>
      <c r="AB930" s="836"/>
      <c r="AC930" s="836"/>
      <c r="AD930" s="836"/>
      <c r="AE930" s="836"/>
      <c r="AF930" s="836"/>
      <c r="AG930" s="836"/>
      <c r="AH930" s="836"/>
      <c r="AI930" s="836"/>
      <c r="AJ930" s="836"/>
      <c r="AK930" s="836"/>
      <c r="AL930" s="836"/>
    </row>
    <row r="931">
      <c r="A931" s="1308"/>
      <c r="B931" s="836"/>
      <c r="C931" s="836"/>
      <c r="D931" s="836"/>
      <c r="E931" s="836"/>
      <c r="F931" s="836"/>
      <c r="G931" s="836"/>
      <c r="H931" s="836"/>
      <c r="I931" s="836"/>
      <c r="J931" s="836"/>
      <c r="K931" s="836"/>
      <c r="L931" s="836"/>
      <c r="M931" s="836"/>
      <c r="N931" s="836"/>
      <c r="O931" s="836"/>
      <c r="P931" s="836"/>
      <c r="Q931" s="836"/>
      <c r="R931" s="836"/>
      <c r="S931" s="836"/>
      <c r="T931" s="836"/>
      <c r="U931" s="836"/>
      <c r="V931" s="836"/>
      <c r="W931" s="836"/>
      <c r="X931" s="836"/>
      <c r="Y931" s="836"/>
      <c r="Z931" s="836"/>
      <c r="AA931" s="836"/>
      <c r="AB931" s="836"/>
      <c r="AC931" s="836"/>
      <c r="AD931" s="836"/>
      <c r="AE931" s="836"/>
      <c r="AF931" s="836"/>
      <c r="AG931" s="836"/>
      <c r="AH931" s="836"/>
      <c r="AI931" s="836"/>
      <c r="AJ931" s="836"/>
      <c r="AK931" s="836"/>
      <c r="AL931" s="836"/>
    </row>
    <row r="932">
      <c r="A932" s="1308"/>
      <c r="B932" s="836"/>
      <c r="C932" s="836"/>
      <c r="D932" s="836"/>
      <c r="E932" s="836"/>
      <c r="F932" s="836"/>
      <c r="G932" s="836"/>
      <c r="H932" s="836"/>
      <c r="I932" s="836"/>
      <c r="J932" s="836"/>
      <c r="K932" s="836"/>
      <c r="L932" s="836"/>
      <c r="M932" s="836"/>
      <c r="N932" s="836"/>
      <c r="O932" s="836"/>
      <c r="P932" s="836"/>
      <c r="Q932" s="836"/>
      <c r="R932" s="836"/>
      <c r="S932" s="836"/>
      <c r="T932" s="836"/>
      <c r="U932" s="836"/>
      <c r="V932" s="836"/>
      <c r="W932" s="836"/>
      <c r="X932" s="836"/>
      <c r="Y932" s="836"/>
      <c r="Z932" s="836"/>
      <c r="AA932" s="836"/>
      <c r="AB932" s="836"/>
      <c r="AC932" s="836"/>
      <c r="AD932" s="836"/>
      <c r="AE932" s="836"/>
      <c r="AF932" s="836"/>
      <c r="AG932" s="836"/>
      <c r="AH932" s="836"/>
      <c r="AI932" s="836"/>
      <c r="AJ932" s="836"/>
      <c r="AK932" s="836"/>
      <c r="AL932" s="836"/>
    </row>
    <row r="933">
      <c r="A933" s="1308"/>
      <c r="B933" s="836"/>
      <c r="C933" s="836"/>
      <c r="D933" s="836"/>
      <c r="E933" s="836"/>
      <c r="F933" s="836"/>
      <c r="G933" s="836"/>
      <c r="H933" s="836"/>
      <c r="I933" s="836"/>
      <c r="J933" s="836"/>
      <c r="K933" s="836"/>
      <c r="L933" s="836"/>
      <c r="M933" s="836"/>
      <c r="N933" s="836"/>
      <c r="O933" s="836"/>
      <c r="P933" s="836"/>
      <c r="Q933" s="836"/>
      <c r="R933" s="836"/>
      <c r="S933" s="836"/>
      <c r="T933" s="836"/>
      <c r="U933" s="836"/>
      <c r="V933" s="836"/>
      <c r="W933" s="836"/>
      <c r="X933" s="836"/>
      <c r="Y933" s="836"/>
      <c r="Z933" s="836"/>
      <c r="AA933" s="836"/>
      <c r="AB933" s="836"/>
      <c r="AC933" s="836"/>
      <c r="AD933" s="836"/>
      <c r="AE933" s="836"/>
      <c r="AF933" s="836"/>
      <c r="AG933" s="836"/>
      <c r="AH933" s="836"/>
      <c r="AI933" s="836"/>
      <c r="AJ933" s="836"/>
      <c r="AK933" s="836"/>
      <c r="AL933" s="836"/>
    </row>
    <row r="934">
      <c r="A934" s="1308"/>
      <c r="B934" s="836"/>
      <c r="C934" s="836"/>
      <c r="D934" s="836"/>
      <c r="E934" s="836"/>
      <c r="F934" s="836"/>
      <c r="G934" s="836"/>
      <c r="H934" s="836"/>
      <c r="I934" s="836"/>
      <c r="J934" s="836"/>
      <c r="K934" s="836"/>
      <c r="L934" s="836"/>
      <c r="M934" s="836"/>
      <c r="N934" s="836"/>
      <c r="O934" s="836"/>
      <c r="P934" s="836"/>
      <c r="Q934" s="836"/>
      <c r="R934" s="836"/>
      <c r="S934" s="836"/>
      <c r="T934" s="836"/>
      <c r="U934" s="836"/>
      <c r="V934" s="836"/>
      <c r="W934" s="836"/>
      <c r="X934" s="836"/>
      <c r="Y934" s="836"/>
      <c r="Z934" s="836"/>
      <c r="AA934" s="836"/>
      <c r="AB934" s="836"/>
      <c r="AC934" s="836"/>
      <c r="AD934" s="836"/>
      <c r="AE934" s="836"/>
      <c r="AF934" s="836"/>
      <c r="AG934" s="836"/>
      <c r="AH934" s="836"/>
      <c r="AI934" s="836"/>
      <c r="AJ934" s="836"/>
      <c r="AK934" s="836"/>
      <c r="AL934" s="836"/>
    </row>
    <row r="935">
      <c r="A935" s="1308"/>
      <c r="B935" s="836"/>
      <c r="C935" s="836"/>
      <c r="D935" s="836"/>
      <c r="E935" s="836"/>
      <c r="F935" s="836"/>
      <c r="G935" s="836"/>
      <c r="H935" s="836"/>
      <c r="I935" s="836"/>
      <c r="J935" s="836"/>
      <c r="K935" s="836"/>
      <c r="L935" s="836"/>
      <c r="M935" s="836"/>
      <c r="N935" s="836"/>
      <c r="O935" s="836"/>
      <c r="P935" s="836"/>
      <c r="Q935" s="836"/>
      <c r="R935" s="836"/>
      <c r="S935" s="836"/>
      <c r="T935" s="836"/>
      <c r="U935" s="836"/>
      <c r="V935" s="836"/>
      <c r="W935" s="836"/>
      <c r="X935" s="836"/>
      <c r="Y935" s="836"/>
      <c r="Z935" s="836"/>
      <c r="AA935" s="836"/>
      <c r="AB935" s="836"/>
      <c r="AC935" s="836"/>
      <c r="AD935" s="836"/>
      <c r="AE935" s="836"/>
      <c r="AF935" s="836"/>
      <c r="AG935" s="836"/>
      <c r="AH935" s="836"/>
      <c r="AI935" s="836"/>
      <c r="AJ935" s="836"/>
      <c r="AK935" s="836"/>
      <c r="AL935" s="836"/>
    </row>
    <row r="936">
      <c r="A936" s="1308"/>
      <c r="B936" s="836"/>
      <c r="C936" s="836"/>
      <c r="D936" s="836"/>
      <c r="E936" s="836"/>
      <c r="F936" s="836"/>
      <c r="G936" s="836"/>
      <c r="H936" s="836"/>
      <c r="I936" s="836"/>
      <c r="J936" s="836"/>
      <c r="K936" s="836"/>
      <c r="L936" s="836"/>
      <c r="M936" s="836"/>
      <c r="N936" s="836"/>
      <c r="O936" s="836"/>
      <c r="P936" s="836"/>
      <c r="Q936" s="836"/>
      <c r="R936" s="836"/>
      <c r="S936" s="836"/>
      <c r="T936" s="836"/>
      <c r="U936" s="836"/>
      <c r="V936" s="836"/>
      <c r="W936" s="836"/>
      <c r="X936" s="836"/>
      <c r="Y936" s="836"/>
      <c r="Z936" s="836"/>
      <c r="AA936" s="836"/>
      <c r="AB936" s="836"/>
      <c r="AC936" s="836"/>
      <c r="AD936" s="836"/>
      <c r="AE936" s="836"/>
      <c r="AF936" s="836"/>
      <c r="AG936" s="836"/>
      <c r="AH936" s="836"/>
      <c r="AI936" s="836"/>
      <c r="AJ936" s="836"/>
      <c r="AK936" s="836"/>
      <c r="AL936" s="836"/>
    </row>
    <row r="937">
      <c r="A937" s="1308"/>
      <c r="B937" s="836"/>
      <c r="C937" s="836"/>
      <c r="D937" s="836"/>
      <c r="E937" s="836"/>
      <c r="F937" s="836"/>
      <c r="G937" s="836"/>
      <c r="H937" s="836"/>
      <c r="I937" s="836"/>
      <c r="J937" s="836"/>
      <c r="K937" s="836"/>
      <c r="L937" s="836"/>
      <c r="M937" s="836"/>
      <c r="N937" s="836"/>
      <c r="O937" s="836"/>
      <c r="P937" s="836"/>
      <c r="Q937" s="836"/>
      <c r="R937" s="836"/>
      <c r="S937" s="836"/>
      <c r="T937" s="836"/>
      <c r="U937" s="836"/>
      <c r="V937" s="836"/>
      <c r="W937" s="836"/>
      <c r="X937" s="836"/>
      <c r="Y937" s="836"/>
      <c r="Z937" s="836"/>
      <c r="AA937" s="836"/>
      <c r="AB937" s="836"/>
      <c r="AC937" s="836"/>
      <c r="AD937" s="836"/>
      <c r="AE937" s="836"/>
      <c r="AF937" s="836"/>
      <c r="AG937" s="836"/>
      <c r="AH937" s="836"/>
      <c r="AI937" s="836"/>
      <c r="AJ937" s="836"/>
      <c r="AK937" s="836"/>
      <c r="AL937" s="836"/>
    </row>
    <row r="938">
      <c r="A938" s="1308"/>
      <c r="B938" s="836"/>
      <c r="C938" s="836"/>
      <c r="D938" s="836"/>
      <c r="E938" s="836"/>
      <c r="F938" s="836"/>
      <c r="G938" s="836"/>
      <c r="H938" s="836"/>
      <c r="I938" s="836"/>
      <c r="J938" s="836"/>
      <c r="K938" s="836"/>
      <c r="L938" s="836"/>
      <c r="M938" s="836"/>
      <c r="N938" s="836"/>
      <c r="O938" s="836"/>
      <c r="P938" s="836"/>
      <c r="Q938" s="836"/>
      <c r="R938" s="836"/>
      <c r="S938" s="836"/>
      <c r="T938" s="836"/>
      <c r="U938" s="836"/>
      <c r="V938" s="836"/>
      <c r="W938" s="836"/>
      <c r="X938" s="836"/>
      <c r="Y938" s="836"/>
      <c r="Z938" s="836"/>
      <c r="AA938" s="836"/>
      <c r="AB938" s="836"/>
      <c r="AC938" s="836"/>
      <c r="AD938" s="836"/>
      <c r="AE938" s="836"/>
      <c r="AF938" s="836"/>
      <c r="AG938" s="836"/>
      <c r="AH938" s="836"/>
      <c r="AI938" s="836"/>
      <c r="AJ938" s="836"/>
      <c r="AK938" s="836"/>
      <c r="AL938" s="836"/>
    </row>
    <row r="939">
      <c r="A939" s="1308"/>
      <c r="B939" s="836"/>
      <c r="C939" s="836"/>
      <c r="D939" s="836"/>
      <c r="E939" s="836"/>
      <c r="F939" s="836"/>
      <c r="G939" s="836"/>
      <c r="H939" s="836"/>
      <c r="I939" s="836"/>
      <c r="J939" s="836"/>
      <c r="K939" s="836"/>
      <c r="L939" s="836"/>
      <c r="M939" s="836"/>
      <c r="N939" s="836"/>
      <c r="O939" s="836"/>
      <c r="P939" s="836"/>
      <c r="Q939" s="836"/>
      <c r="R939" s="836"/>
      <c r="S939" s="836"/>
      <c r="T939" s="836"/>
      <c r="U939" s="836"/>
      <c r="V939" s="836"/>
      <c r="W939" s="836"/>
      <c r="X939" s="836"/>
      <c r="Y939" s="836"/>
      <c r="Z939" s="836"/>
      <c r="AA939" s="836"/>
      <c r="AB939" s="836"/>
      <c r="AC939" s="836"/>
      <c r="AD939" s="836"/>
      <c r="AE939" s="836"/>
      <c r="AF939" s="836"/>
      <c r="AG939" s="836"/>
      <c r="AH939" s="836"/>
      <c r="AI939" s="836"/>
      <c r="AJ939" s="836"/>
      <c r="AK939" s="836"/>
      <c r="AL939" s="836"/>
    </row>
    <row r="940">
      <c r="A940" s="1308"/>
      <c r="B940" s="836"/>
      <c r="C940" s="836"/>
      <c r="D940" s="836"/>
      <c r="E940" s="836"/>
      <c r="F940" s="836"/>
      <c r="G940" s="836"/>
      <c r="H940" s="836"/>
      <c r="I940" s="836"/>
      <c r="J940" s="836"/>
      <c r="K940" s="836"/>
      <c r="L940" s="836"/>
      <c r="M940" s="836"/>
      <c r="N940" s="836"/>
      <c r="O940" s="836"/>
      <c r="P940" s="836"/>
      <c r="Q940" s="836"/>
      <c r="R940" s="836"/>
      <c r="S940" s="836"/>
      <c r="T940" s="836"/>
      <c r="U940" s="836"/>
      <c r="V940" s="836"/>
      <c r="W940" s="836"/>
      <c r="X940" s="836"/>
      <c r="Y940" s="836"/>
      <c r="Z940" s="836"/>
      <c r="AA940" s="836"/>
      <c r="AB940" s="836"/>
      <c r="AC940" s="836"/>
      <c r="AD940" s="836"/>
      <c r="AE940" s="836"/>
      <c r="AF940" s="836"/>
      <c r="AG940" s="836"/>
      <c r="AH940" s="836"/>
      <c r="AI940" s="836"/>
      <c r="AJ940" s="836"/>
      <c r="AK940" s="836"/>
      <c r="AL940" s="836"/>
    </row>
    <row r="941">
      <c r="A941" s="1308"/>
      <c r="B941" s="836"/>
      <c r="C941" s="836"/>
      <c r="D941" s="836"/>
      <c r="E941" s="836"/>
      <c r="F941" s="836"/>
      <c r="G941" s="836"/>
      <c r="H941" s="836"/>
      <c r="I941" s="836"/>
      <c r="J941" s="836"/>
      <c r="K941" s="836"/>
      <c r="L941" s="836"/>
      <c r="M941" s="836"/>
      <c r="N941" s="836"/>
      <c r="O941" s="836"/>
      <c r="P941" s="836"/>
      <c r="Q941" s="836"/>
      <c r="R941" s="836"/>
      <c r="S941" s="836"/>
      <c r="T941" s="836"/>
      <c r="U941" s="836"/>
      <c r="V941" s="836"/>
      <c r="W941" s="836"/>
      <c r="X941" s="836"/>
      <c r="Y941" s="836"/>
      <c r="Z941" s="836"/>
      <c r="AA941" s="836"/>
      <c r="AB941" s="836"/>
      <c r="AC941" s="836"/>
      <c r="AD941" s="836"/>
      <c r="AE941" s="836"/>
      <c r="AF941" s="836"/>
      <c r="AG941" s="836"/>
      <c r="AH941" s="836"/>
      <c r="AI941" s="836"/>
      <c r="AJ941" s="836"/>
      <c r="AK941" s="836"/>
      <c r="AL941" s="836"/>
    </row>
    <row r="942">
      <c r="A942" s="1308"/>
      <c r="B942" s="836"/>
      <c r="C942" s="836"/>
      <c r="D942" s="836"/>
      <c r="E942" s="836"/>
      <c r="F942" s="836"/>
      <c r="G942" s="836"/>
      <c r="H942" s="836"/>
      <c r="I942" s="836"/>
      <c r="J942" s="836"/>
      <c r="K942" s="836"/>
      <c r="L942" s="836"/>
      <c r="M942" s="836"/>
      <c r="N942" s="836"/>
      <c r="O942" s="836"/>
      <c r="P942" s="836"/>
      <c r="Q942" s="836"/>
      <c r="R942" s="836"/>
      <c r="S942" s="836"/>
      <c r="T942" s="836"/>
      <c r="U942" s="836"/>
      <c r="V942" s="836"/>
      <c r="W942" s="836"/>
      <c r="X942" s="836"/>
      <c r="Y942" s="836"/>
      <c r="Z942" s="836"/>
      <c r="AA942" s="836"/>
      <c r="AB942" s="836"/>
      <c r="AC942" s="836"/>
      <c r="AD942" s="836"/>
      <c r="AE942" s="836"/>
      <c r="AF942" s="836"/>
      <c r="AG942" s="836"/>
      <c r="AH942" s="836"/>
      <c r="AI942" s="836"/>
      <c r="AJ942" s="836"/>
      <c r="AK942" s="836"/>
      <c r="AL942" s="836"/>
    </row>
    <row r="943">
      <c r="A943" s="1308"/>
      <c r="B943" s="836"/>
      <c r="C943" s="836"/>
      <c r="D943" s="836"/>
      <c r="E943" s="836"/>
      <c r="F943" s="836"/>
      <c r="G943" s="836"/>
      <c r="H943" s="836"/>
      <c r="I943" s="836"/>
      <c r="J943" s="836"/>
      <c r="K943" s="836"/>
      <c r="L943" s="836"/>
      <c r="M943" s="836"/>
      <c r="N943" s="836"/>
      <c r="O943" s="836"/>
      <c r="P943" s="836"/>
      <c r="Q943" s="836"/>
      <c r="R943" s="836"/>
      <c r="S943" s="836"/>
      <c r="T943" s="836"/>
      <c r="U943" s="836"/>
      <c r="V943" s="836"/>
      <c r="W943" s="836"/>
      <c r="X943" s="836"/>
      <c r="Y943" s="836"/>
      <c r="Z943" s="836"/>
      <c r="AA943" s="836"/>
      <c r="AB943" s="836"/>
      <c r="AC943" s="836"/>
      <c r="AD943" s="836"/>
      <c r="AE943" s="836"/>
      <c r="AF943" s="836"/>
      <c r="AG943" s="836"/>
      <c r="AH943" s="836"/>
      <c r="AI943" s="836"/>
      <c r="AJ943" s="836"/>
      <c r="AK943" s="836"/>
      <c r="AL943" s="836"/>
    </row>
    <row r="944">
      <c r="A944" s="1308"/>
      <c r="B944" s="836"/>
      <c r="C944" s="836"/>
      <c r="D944" s="836"/>
      <c r="E944" s="836"/>
      <c r="F944" s="836"/>
      <c r="G944" s="836"/>
      <c r="H944" s="836"/>
      <c r="I944" s="836"/>
      <c r="J944" s="836"/>
      <c r="K944" s="836"/>
      <c r="L944" s="836"/>
      <c r="M944" s="836"/>
      <c r="N944" s="836"/>
      <c r="O944" s="836"/>
      <c r="P944" s="836"/>
      <c r="Q944" s="836"/>
      <c r="R944" s="836"/>
      <c r="S944" s="836"/>
      <c r="T944" s="836"/>
      <c r="U944" s="836"/>
      <c r="V944" s="836"/>
      <c r="W944" s="836"/>
      <c r="X944" s="836"/>
      <c r="Y944" s="836"/>
      <c r="Z944" s="836"/>
      <c r="AA944" s="836"/>
      <c r="AB944" s="836"/>
      <c r="AC944" s="836"/>
      <c r="AD944" s="836"/>
      <c r="AE944" s="836"/>
      <c r="AF944" s="836"/>
      <c r="AG944" s="836"/>
      <c r="AH944" s="836"/>
      <c r="AI944" s="836"/>
      <c r="AJ944" s="836"/>
      <c r="AK944" s="836"/>
      <c r="AL944" s="836"/>
    </row>
    <row r="945">
      <c r="A945" s="1308"/>
      <c r="B945" s="836"/>
      <c r="C945" s="836"/>
      <c r="D945" s="836"/>
      <c r="E945" s="836"/>
      <c r="F945" s="836"/>
      <c r="G945" s="836"/>
      <c r="H945" s="836"/>
      <c r="I945" s="836"/>
      <c r="J945" s="836"/>
      <c r="K945" s="836"/>
      <c r="L945" s="836"/>
      <c r="M945" s="836"/>
      <c r="N945" s="836"/>
      <c r="O945" s="836"/>
      <c r="P945" s="836"/>
      <c r="Q945" s="836"/>
      <c r="R945" s="836"/>
      <c r="S945" s="836"/>
      <c r="T945" s="836"/>
      <c r="U945" s="836"/>
      <c r="V945" s="836"/>
      <c r="W945" s="836"/>
      <c r="X945" s="836"/>
      <c r="Y945" s="836"/>
      <c r="Z945" s="836"/>
      <c r="AA945" s="836"/>
      <c r="AB945" s="836"/>
      <c r="AC945" s="836"/>
      <c r="AD945" s="836"/>
      <c r="AE945" s="836"/>
      <c r="AF945" s="836"/>
      <c r="AG945" s="836"/>
      <c r="AH945" s="836"/>
      <c r="AI945" s="836"/>
      <c r="AJ945" s="836"/>
      <c r="AK945" s="836"/>
      <c r="AL945" s="836"/>
    </row>
    <row r="946">
      <c r="A946" s="1308"/>
      <c r="B946" s="836"/>
      <c r="C946" s="836"/>
      <c r="D946" s="836"/>
      <c r="E946" s="836"/>
      <c r="F946" s="836"/>
      <c r="G946" s="836"/>
      <c r="H946" s="836"/>
      <c r="I946" s="836"/>
      <c r="J946" s="836"/>
      <c r="K946" s="836"/>
      <c r="L946" s="836"/>
      <c r="M946" s="836"/>
      <c r="N946" s="836"/>
      <c r="O946" s="836"/>
      <c r="P946" s="836"/>
      <c r="Q946" s="836"/>
      <c r="R946" s="836"/>
      <c r="S946" s="836"/>
      <c r="T946" s="836"/>
      <c r="U946" s="836"/>
      <c r="V946" s="836"/>
      <c r="W946" s="836"/>
      <c r="X946" s="836"/>
      <c r="Y946" s="836"/>
      <c r="Z946" s="836"/>
      <c r="AA946" s="836"/>
      <c r="AB946" s="836"/>
      <c r="AC946" s="836"/>
      <c r="AD946" s="836"/>
      <c r="AE946" s="836"/>
      <c r="AF946" s="836"/>
      <c r="AG946" s="836"/>
      <c r="AH946" s="836"/>
      <c r="AI946" s="836"/>
      <c r="AJ946" s="836"/>
      <c r="AK946" s="836"/>
      <c r="AL946" s="836"/>
    </row>
    <row r="947">
      <c r="A947" s="1308"/>
      <c r="B947" s="836"/>
      <c r="C947" s="836"/>
      <c r="D947" s="836"/>
      <c r="E947" s="836"/>
      <c r="F947" s="836"/>
      <c r="G947" s="836"/>
      <c r="H947" s="836"/>
      <c r="I947" s="836"/>
      <c r="J947" s="836"/>
      <c r="K947" s="836"/>
      <c r="L947" s="836"/>
      <c r="M947" s="836"/>
      <c r="N947" s="836"/>
      <c r="O947" s="836"/>
      <c r="P947" s="836"/>
      <c r="Q947" s="836"/>
      <c r="R947" s="836"/>
      <c r="S947" s="836"/>
      <c r="T947" s="836"/>
      <c r="U947" s="836"/>
      <c r="V947" s="836"/>
      <c r="W947" s="836"/>
      <c r="X947" s="836"/>
      <c r="Y947" s="836"/>
      <c r="Z947" s="836"/>
      <c r="AA947" s="836"/>
      <c r="AB947" s="836"/>
      <c r="AC947" s="836"/>
      <c r="AD947" s="836"/>
      <c r="AE947" s="836"/>
      <c r="AF947" s="836"/>
      <c r="AG947" s="836"/>
      <c r="AH947" s="836"/>
      <c r="AI947" s="836"/>
      <c r="AJ947" s="836"/>
      <c r="AK947" s="836"/>
      <c r="AL947" s="836"/>
    </row>
    <row r="948">
      <c r="A948" s="1308"/>
      <c r="B948" s="836"/>
      <c r="C948" s="836"/>
      <c r="D948" s="836"/>
      <c r="E948" s="836"/>
      <c r="F948" s="836"/>
      <c r="G948" s="836"/>
      <c r="H948" s="836"/>
      <c r="I948" s="836"/>
      <c r="J948" s="836"/>
      <c r="K948" s="836"/>
      <c r="L948" s="836"/>
      <c r="M948" s="836"/>
      <c r="N948" s="836"/>
      <c r="O948" s="836"/>
      <c r="P948" s="836"/>
      <c r="Q948" s="836"/>
      <c r="R948" s="836"/>
      <c r="S948" s="836"/>
      <c r="T948" s="836"/>
      <c r="U948" s="836"/>
      <c r="V948" s="836"/>
      <c r="W948" s="836"/>
      <c r="X948" s="836"/>
      <c r="Y948" s="836"/>
      <c r="Z948" s="836"/>
      <c r="AA948" s="836"/>
      <c r="AB948" s="836"/>
      <c r="AC948" s="836"/>
      <c r="AD948" s="836"/>
      <c r="AE948" s="836"/>
      <c r="AF948" s="836"/>
      <c r="AG948" s="836"/>
      <c r="AH948" s="836"/>
      <c r="AI948" s="836"/>
      <c r="AJ948" s="836"/>
      <c r="AK948" s="836"/>
      <c r="AL948" s="836"/>
    </row>
    <row r="949">
      <c r="A949" s="1308"/>
      <c r="B949" s="836"/>
      <c r="C949" s="836"/>
      <c r="D949" s="836"/>
      <c r="E949" s="836"/>
      <c r="F949" s="836"/>
      <c r="G949" s="836"/>
      <c r="H949" s="836"/>
      <c r="I949" s="836"/>
      <c r="J949" s="836"/>
      <c r="K949" s="836"/>
      <c r="L949" s="836"/>
      <c r="M949" s="836"/>
      <c r="N949" s="836"/>
      <c r="O949" s="836"/>
      <c r="P949" s="836"/>
      <c r="Q949" s="836"/>
      <c r="R949" s="836"/>
      <c r="S949" s="836"/>
      <c r="T949" s="836"/>
      <c r="U949" s="836"/>
      <c r="V949" s="836"/>
      <c r="W949" s="836"/>
      <c r="X949" s="836"/>
      <c r="Y949" s="836"/>
      <c r="Z949" s="836"/>
      <c r="AA949" s="836"/>
      <c r="AB949" s="836"/>
      <c r="AC949" s="836"/>
      <c r="AD949" s="836"/>
      <c r="AE949" s="836"/>
      <c r="AF949" s="836"/>
      <c r="AG949" s="836"/>
      <c r="AH949" s="836"/>
      <c r="AI949" s="836"/>
      <c r="AJ949" s="836"/>
      <c r="AK949" s="836"/>
      <c r="AL949" s="836"/>
    </row>
    <row r="950">
      <c r="A950" s="1308"/>
      <c r="B950" s="836"/>
      <c r="C950" s="836"/>
      <c r="D950" s="836"/>
      <c r="E950" s="836"/>
      <c r="F950" s="836"/>
      <c r="G950" s="836"/>
      <c r="H950" s="836"/>
      <c r="I950" s="836"/>
      <c r="J950" s="836"/>
      <c r="K950" s="836"/>
      <c r="L950" s="836"/>
      <c r="M950" s="836"/>
      <c r="N950" s="836"/>
      <c r="O950" s="836"/>
      <c r="P950" s="836"/>
      <c r="Q950" s="836"/>
      <c r="R950" s="836"/>
      <c r="S950" s="836"/>
      <c r="T950" s="836"/>
      <c r="U950" s="836"/>
      <c r="V950" s="836"/>
      <c r="W950" s="836"/>
      <c r="X950" s="836"/>
      <c r="Y950" s="836"/>
      <c r="Z950" s="836"/>
      <c r="AA950" s="836"/>
      <c r="AB950" s="836"/>
      <c r="AC950" s="836"/>
      <c r="AD950" s="836"/>
      <c r="AE950" s="836"/>
      <c r="AF950" s="836"/>
      <c r="AG950" s="836"/>
      <c r="AH950" s="836"/>
      <c r="AI950" s="836"/>
      <c r="AJ950" s="836"/>
      <c r="AK950" s="836"/>
      <c r="AL950" s="836"/>
    </row>
    <row r="951">
      <c r="A951" s="1308"/>
      <c r="B951" s="836"/>
      <c r="C951" s="836"/>
      <c r="D951" s="836"/>
      <c r="E951" s="836"/>
      <c r="F951" s="836"/>
      <c r="G951" s="836"/>
      <c r="H951" s="836"/>
      <c r="I951" s="836"/>
      <c r="J951" s="836"/>
      <c r="K951" s="836"/>
      <c r="L951" s="836"/>
      <c r="M951" s="836"/>
      <c r="N951" s="836"/>
      <c r="O951" s="836"/>
      <c r="P951" s="836"/>
      <c r="Q951" s="836"/>
      <c r="R951" s="836"/>
      <c r="S951" s="836"/>
      <c r="T951" s="836"/>
      <c r="U951" s="836"/>
      <c r="V951" s="836"/>
      <c r="W951" s="836"/>
      <c r="X951" s="836"/>
      <c r="Y951" s="836"/>
      <c r="Z951" s="836"/>
      <c r="AA951" s="836"/>
      <c r="AB951" s="836"/>
      <c r="AC951" s="836"/>
      <c r="AD951" s="836"/>
      <c r="AE951" s="836"/>
      <c r="AF951" s="836"/>
      <c r="AG951" s="836"/>
      <c r="AH951" s="836"/>
      <c r="AI951" s="836"/>
      <c r="AJ951" s="836"/>
      <c r="AK951" s="836"/>
      <c r="AL951" s="836"/>
    </row>
    <row r="952">
      <c r="A952" s="1308"/>
      <c r="B952" s="836"/>
      <c r="C952" s="836"/>
      <c r="D952" s="836"/>
      <c r="E952" s="836"/>
      <c r="F952" s="836"/>
      <c r="G952" s="836"/>
      <c r="H952" s="836"/>
      <c r="I952" s="836"/>
      <c r="J952" s="836"/>
      <c r="K952" s="836"/>
      <c r="L952" s="836"/>
      <c r="M952" s="836"/>
      <c r="N952" s="836"/>
      <c r="O952" s="836"/>
      <c r="P952" s="836"/>
      <c r="Q952" s="836"/>
      <c r="R952" s="836"/>
      <c r="S952" s="836"/>
      <c r="T952" s="836"/>
      <c r="U952" s="836"/>
      <c r="V952" s="836"/>
      <c r="W952" s="836"/>
      <c r="X952" s="836"/>
      <c r="Y952" s="836"/>
      <c r="Z952" s="836"/>
      <c r="AA952" s="836"/>
      <c r="AB952" s="836"/>
      <c r="AC952" s="836"/>
      <c r="AD952" s="836"/>
      <c r="AE952" s="836"/>
      <c r="AF952" s="836"/>
      <c r="AG952" s="836"/>
      <c r="AH952" s="836"/>
      <c r="AI952" s="836"/>
      <c r="AJ952" s="836"/>
      <c r="AK952" s="836"/>
      <c r="AL952" s="836"/>
    </row>
    <row r="953">
      <c r="A953" s="1308"/>
      <c r="B953" s="836"/>
      <c r="C953" s="836"/>
      <c r="D953" s="836"/>
      <c r="E953" s="836"/>
      <c r="F953" s="836"/>
      <c r="G953" s="836"/>
      <c r="H953" s="836"/>
      <c r="I953" s="836"/>
      <c r="J953" s="836"/>
      <c r="K953" s="836"/>
      <c r="L953" s="836"/>
      <c r="M953" s="836"/>
      <c r="N953" s="836"/>
      <c r="O953" s="836"/>
      <c r="P953" s="836"/>
      <c r="Q953" s="836"/>
      <c r="R953" s="836"/>
      <c r="S953" s="836"/>
      <c r="T953" s="836"/>
      <c r="U953" s="836"/>
      <c r="V953" s="836"/>
      <c r="W953" s="836"/>
      <c r="X953" s="836"/>
      <c r="Y953" s="836"/>
      <c r="Z953" s="836"/>
      <c r="AA953" s="836"/>
      <c r="AB953" s="836"/>
      <c r="AC953" s="836"/>
      <c r="AD953" s="836"/>
      <c r="AE953" s="836"/>
      <c r="AF953" s="836"/>
      <c r="AG953" s="836"/>
      <c r="AH953" s="836"/>
      <c r="AI953" s="836"/>
      <c r="AJ953" s="836"/>
      <c r="AK953" s="836"/>
      <c r="AL953" s="836"/>
    </row>
    <row r="954">
      <c r="A954" s="1308"/>
      <c r="B954" s="836"/>
      <c r="C954" s="836"/>
      <c r="D954" s="836"/>
      <c r="E954" s="836"/>
      <c r="F954" s="836"/>
      <c r="G954" s="836"/>
      <c r="H954" s="836"/>
      <c r="I954" s="836"/>
      <c r="J954" s="836"/>
      <c r="K954" s="836"/>
      <c r="L954" s="836"/>
      <c r="M954" s="836"/>
      <c r="N954" s="836"/>
      <c r="O954" s="836"/>
      <c r="P954" s="836"/>
      <c r="Q954" s="836"/>
      <c r="R954" s="836"/>
      <c r="S954" s="836"/>
      <c r="T954" s="836"/>
      <c r="U954" s="836"/>
      <c r="V954" s="836"/>
      <c r="W954" s="836"/>
      <c r="X954" s="836"/>
      <c r="Y954" s="836"/>
      <c r="Z954" s="836"/>
      <c r="AA954" s="836"/>
      <c r="AB954" s="836"/>
      <c r="AC954" s="836"/>
      <c r="AD954" s="836"/>
      <c r="AE954" s="836"/>
      <c r="AF954" s="836"/>
      <c r="AG954" s="836"/>
      <c r="AH954" s="836"/>
      <c r="AI954" s="836"/>
      <c r="AJ954" s="836"/>
      <c r="AK954" s="836"/>
      <c r="AL954" s="836"/>
    </row>
    <row r="955">
      <c r="A955" s="1308"/>
      <c r="B955" s="836"/>
      <c r="C955" s="836"/>
      <c r="D955" s="836"/>
      <c r="E955" s="836"/>
      <c r="F955" s="836"/>
      <c r="G955" s="836"/>
      <c r="H955" s="836"/>
      <c r="I955" s="836"/>
      <c r="J955" s="836"/>
      <c r="K955" s="836"/>
      <c r="L955" s="836"/>
      <c r="M955" s="836"/>
      <c r="N955" s="836"/>
      <c r="O955" s="836"/>
      <c r="P955" s="836"/>
      <c r="Q955" s="836"/>
      <c r="R955" s="836"/>
      <c r="S955" s="836"/>
      <c r="T955" s="836"/>
      <c r="U955" s="836"/>
      <c r="V955" s="836"/>
      <c r="W955" s="836"/>
      <c r="X955" s="836"/>
      <c r="Y955" s="836"/>
      <c r="Z955" s="836"/>
      <c r="AA955" s="836"/>
      <c r="AB955" s="836"/>
      <c r="AC955" s="836"/>
      <c r="AD955" s="836"/>
      <c r="AE955" s="836"/>
      <c r="AF955" s="836"/>
      <c r="AG955" s="836"/>
      <c r="AH955" s="836"/>
      <c r="AI955" s="836"/>
      <c r="AJ955" s="836"/>
      <c r="AK955" s="836"/>
      <c r="AL955" s="836"/>
    </row>
    <row r="956">
      <c r="A956" s="1308"/>
      <c r="B956" s="836"/>
      <c r="C956" s="836"/>
      <c r="D956" s="836"/>
      <c r="E956" s="836"/>
      <c r="F956" s="836"/>
      <c r="G956" s="836"/>
      <c r="H956" s="836"/>
      <c r="I956" s="836"/>
      <c r="J956" s="836"/>
      <c r="K956" s="836"/>
      <c r="L956" s="836"/>
      <c r="M956" s="836"/>
      <c r="N956" s="836"/>
      <c r="O956" s="836"/>
      <c r="P956" s="836"/>
      <c r="Q956" s="836"/>
      <c r="R956" s="836"/>
      <c r="S956" s="836"/>
      <c r="T956" s="836"/>
      <c r="U956" s="836"/>
      <c r="V956" s="836"/>
      <c r="W956" s="836"/>
      <c r="X956" s="836"/>
      <c r="Y956" s="836"/>
      <c r="Z956" s="836"/>
      <c r="AA956" s="836"/>
      <c r="AB956" s="836"/>
      <c r="AC956" s="836"/>
      <c r="AD956" s="836"/>
      <c r="AE956" s="836"/>
      <c r="AF956" s="836"/>
      <c r="AG956" s="836"/>
      <c r="AH956" s="836"/>
      <c r="AI956" s="836"/>
      <c r="AJ956" s="836"/>
      <c r="AK956" s="836"/>
      <c r="AL956" s="836"/>
    </row>
    <row r="957">
      <c r="A957" s="1308"/>
      <c r="B957" s="836"/>
      <c r="C957" s="836"/>
      <c r="D957" s="836"/>
      <c r="E957" s="836"/>
      <c r="F957" s="836"/>
      <c r="G957" s="836"/>
      <c r="H957" s="836"/>
      <c r="I957" s="836"/>
      <c r="J957" s="836"/>
      <c r="K957" s="836"/>
      <c r="L957" s="836"/>
      <c r="M957" s="836"/>
      <c r="N957" s="836"/>
      <c r="O957" s="836"/>
      <c r="P957" s="836"/>
      <c r="Q957" s="836"/>
      <c r="R957" s="836"/>
      <c r="S957" s="836"/>
      <c r="T957" s="836"/>
      <c r="U957" s="836"/>
      <c r="V957" s="836"/>
      <c r="W957" s="836"/>
      <c r="X957" s="836"/>
      <c r="Y957" s="836"/>
      <c r="Z957" s="836"/>
      <c r="AA957" s="836"/>
      <c r="AB957" s="836"/>
      <c r="AC957" s="836"/>
      <c r="AD957" s="836"/>
      <c r="AE957" s="836"/>
      <c r="AF957" s="836"/>
      <c r="AG957" s="836"/>
      <c r="AH957" s="836"/>
      <c r="AI957" s="836"/>
      <c r="AJ957" s="836"/>
      <c r="AK957" s="836"/>
      <c r="AL957" s="836"/>
    </row>
    <row r="958">
      <c r="A958" s="1308"/>
      <c r="B958" s="836"/>
      <c r="C958" s="836"/>
      <c r="D958" s="836"/>
      <c r="E958" s="836"/>
      <c r="F958" s="836"/>
      <c r="G958" s="836"/>
      <c r="H958" s="836"/>
      <c r="I958" s="836"/>
      <c r="J958" s="836"/>
      <c r="K958" s="836"/>
      <c r="L958" s="836"/>
      <c r="M958" s="836"/>
      <c r="N958" s="836"/>
      <c r="O958" s="836"/>
      <c r="P958" s="836"/>
      <c r="Q958" s="836"/>
      <c r="R958" s="836"/>
      <c r="S958" s="836"/>
      <c r="T958" s="836"/>
      <c r="U958" s="836"/>
      <c r="V958" s="836"/>
      <c r="W958" s="836"/>
      <c r="X958" s="836"/>
      <c r="Y958" s="836"/>
      <c r="Z958" s="836"/>
      <c r="AA958" s="836"/>
      <c r="AB958" s="836"/>
      <c r="AC958" s="836"/>
      <c r="AD958" s="836"/>
      <c r="AE958" s="836"/>
      <c r="AF958" s="836"/>
      <c r="AG958" s="836"/>
      <c r="AH958" s="836"/>
      <c r="AI958" s="836"/>
      <c r="AJ958" s="836"/>
      <c r="AK958" s="836"/>
      <c r="AL958" s="836"/>
    </row>
    <row r="959">
      <c r="A959" s="1308"/>
      <c r="B959" s="836"/>
      <c r="C959" s="836"/>
      <c r="D959" s="836"/>
      <c r="E959" s="836"/>
      <c r="F959" s="836"/>
      <c r="G959" s="836"/>
      <c r="H959" s="836"/>
      <c r="I959" s="836"/>
      <c r="J959" s="836"/>
      <c r="K959" s="836"/>
      <c r="L959" s="836"/>
      <c r="M959" s="836"/>
      <c r="N959" s="836"/>
      <c r="O959" s="836"/>
      <c r="P959" s="836"/>
      <c r="Q959" s="836"/>
      <c r="R959" s="836"/>
      <c r="S959" s="836"/>
      <c r="T959" s="836"/>
      <c r="U959" s="836"/>
      <c r="V959" s="836"/>
      <c r="W959" s="836"/>
      <c r="X959" s="836"/>
      <c r="Y959" s="836"/>
      <c r="Z959" s="836"/>
      <c r="AA959" s="836"/>
      <c r="AB959" s="836"/>
      <c r="AC959" s="836"/>
      <c r="AD959" s="836"/>
      <c r="AE959" s="836"/>
      <c r="AF959" s="836"/>
      <c r="AG959" s="836"/>
      <c r="AH959" s="836"/>
      <c r="AI959" s="836"/>
      <c r="AJ959" s="836"/>
      <c r="AK959" s="836"/>
      <c r="AL959" s="836"/>
    </row>
    <row r="960">
      <c r="A960" s="1308"/>
      <c r="B960" s="836"/>
      <c r="C960" s="836"/>
      <c r="D960" s="836"/>
      <c r="E960" s="836"/>
      <c r="F960" s="836"/>
      <c r="G960" s="836"/>
      <c r="H960" s="836"/>
      <c r="I960" s="836"/>
      <c r="J960" s="836"/>
      <c r="K960" s="836"/>
      <c r="L960" s="836"/>
      <c r="M960" s="836"/>
      <c r="N960" s="836"/>
      <c r="O960" s="836"/>
      <c r="P960" s="836"/>
      <c r="Q960" s="836"/>
      <c r="R960" s="836"/>
      <c r="S960" s="836"/>
      <c r="T960" s="836"/>
      <c r="U960" s="836"/>
      <c r="V960" s="836"/>
      <c r="W960" s="836"/>
      <c r="X960" s="836"/>
      <c r="Y960" s="836"/>
      <c r="Z960" s="836"/>
      <c r="AA960" s="836"/>
      <c r="AB960" s="836"/>
      <c r="AC960" s="836"/>
      <c r="AD960" s="836"/>
      <c r="AE960" s="836"/>
      <c r="AF960" s="836"/>
      <c r="AG960" s="836"/>
      <c r="AH960" s="836"/>
      <c r="AI960" s="836"/>
      <c r="AJ960" s="836"/>
      <c r="AK960" s="836"/>
      <c r="AL960" s="836"/>
    </row>
    <row r="961">
      <c r="A961" s="1308"/>
      <c r="B961" s="836"/>
      <c r="C961" s="836"/>
      <c r="D961" s="836"/>
      <c r="E961" s="836"/>
      <c r="F961" s="836"/>
      <c r="G961" s="836"/>
      <c r="H961" s="836"/>
      <c r="I961" s="836"/>
      <c r="J961" s="836"/>
      <c r="K961" s="836"/>
      <c r="L961" s="836"/>
      <c r="M961" s="836"/>
      <c r="N961" s="836"/>
      <c r="O961" s="836"/>
      <c r="P961" s="836"/>
      <c r="Q961" s="836"/>
      <c r="R961" s="836"/>
      <c r="S961" s="836"/>
      <c r="T961" s="836"/>
      <c r="U961" s="836"/>
      <c r="V961" s="836"/>
      <c r="W961" s="836"/>
      <c r="X961" s="836"/>
      <c r="Y961" s="836"/>
      <c r="Z961" s="836"/>
      <c r="AA961" s="836"/>
      <c r="AB961" s="836"/>
      <c r="AC961" s="836"/>
      <c r="AD961" s="836"/>
      <c r="AE961" s="836"/>
      <c r="AF961" s="836"/>
      <c r="AG961" s="836"/>
      <c r="AH961" s="836"/>
      <c r="AI961" s="836"/>
      <c r="AJ961" s="836"/>
      <c r="AK961" s="836"/>
      <c r="AL961" s="836"/>
    </row>
    <row r="962">
      <c r="A962" s="1308"/>
      <c r="B962" s="836"/>
      <c r="C962" s="836"/>
      <c r="D962" s="836"/>
      <c r="E962" s="836"/>
      <c r="F962" s="836"/>
      <c r="G962" s="836"/>
      <c r="H962" s="836"/>
      <c r="I962" s="836"/>
      <c r="J962" s="836"/>
      <c r="K962" s="836"/>
      <c r="L962" s="836"/>
      <c r="M962" s="836"/>
      <c r="N962" s="836"/>
      <c r="O962" s="836"/>
      <c r="P962" s="836"/>
      <c r="Q962" s="836"/>
      <c r="R962" s="836"/>
      <c r="S962" s="836"/>
      <c r="T962" s="836"/>
      <c r="U962" s="836"/>
      <c r="V962" s="836"/>
      <c r="W962" s="836"/>
      <c r="X962" s="836"/>
      <c r="Y962" s="836"/>
      <c r="Z962" s="836"/>
      <c r="AA962" s="836"/>
      <c r="AB962" s="836"/>
      <c r="AC962" s="836"/>
      <c r="AD962" s="836"/>
      <c r="AE962" s="836"/>
      <c r="AF962" s="836"/>
      <c r="AG962" s="836"/>
      <c r="AH962" s="836"/>
      <c r="AI962" s="836"/>
      <c r="AJ962" s="836"/>
      <c r="AK962" s="836"/>
      <c r="AL962" s="836"/>
    </row>
    <row r="963">
      <c r="A963" s="1308"/>
      <c r="B963" s="836"/>
      <c r="C963" s="836"/>
      <c r="D963" s="836"/>
      <c r="E963" s="836"/>
      <c r="F963" s="836"/>
      <c r="G963" s="836"/>
      <c r="H963" s="836"/>
      <c r="I963" s="836"/>
      <c r="J963" s="836"/>
      <c r="K963" s="836"/>
      <c r="L963" s="836"/>
      <c r="M963" s="836"/>
      <c r="N963" s="836"/>
      <c r="O963" s="836"/>
      <c r="P963" s="836"/>
      <c r="Q963" s="836"/>
      <c r="R963" s="836"/>
      <c r="S963" s="836"/>
      <c r="T963" s="836"/>
      <c r="U963" s="836"/>
      <c r="V963" s="836"/>
      <c r="W963" s="836"/>
      <c r="X963" s="836"/>
      <c r="Y963" s="836"/>
      <c r="Z963" s="836"/>
      <c r="AA963" s="836"/>
      <c r="AB963" s="836"/>
      <c r="AC963" s="836"/>
      <c r="AD963" s="836"/>
      <c r="AE963" s="836"/>
      <c r="AF963" s="836"/>
      <c r="AG963" s="836"/>
      <c r="AH963" s="836"/>
      <c r="AI963" s="836"/>
      <c r="AJ963" s="836"/>
      <c r="AK963" s="836"/>
      <c r="AL963" s="836"/>
    </row>
    <row r="964">
      <c r="A964" s="1308"/>
      <c r="B964" s="836"/>
      <c r="C964" s="836"/>
      <c r="D964" s="836"/>
      <c r="E964" s="836"/>
      <c r="F964" s="836"/>
      <c r="G964" s="836"/>
      <c r="H964" s="836"/>
      <c r="I964" s="836"/>
      <c r="J964" s="836"/>
      <c r="K964" s="836"/>
      <c r="L964" s="836"/>
      <c r="M964" s="836"/>
      <c r="N964" s="836"/>
      <c r="O964" s="836"/>
      <c r="P964" s="836"/>
      <c r="Q964" s="836"/>
      <c r="R964" s="836"/>
      <c r="S964" s="836"/>
      <c r="T964" s="836"/>
      <c r="U964" s="836"/>
      <c r="V964" s="836"/>
      <c r="W964" s="836"/>
      <c r="X964" s="836"/>
      <c r="Y964" s="836"/>
      <c r="Z964" s="836"/>
      <c r="AA964" s="836"/>
      <c r="AB964" s="836"/>
      <c r="AC964" s="836"/>
      <c r="AD964" s="836"/>
      <c r="AE964" s="836"/>
      <c r="AF964" s="836"/>
      <c r="AG964" s="836"/>
      <c r="AH964" s="836"/>
      <c r="AI964" s="836"/>
      <c r="AJ964" s="836"/>
      <c r="AK964" s="836"/>
      <c r="AL964" s="836"/>
    </row>
    <row r="965">
      <c r="A965" s="1308"/>
      <c r="B965" s="836"/>
      <c r="C965" s="836"/>
      <c r="D965" s="836"/>
      <c r="E965" s="836"/>
      <c r="F965" s="836"/>
      <c r="G965" s="836"/>
      <c r="H965" s="836"/>
      <c r="I965" s="836"/>
      <c r="J965" s="836"/>
      <c r="K965" s="836"/>
      <c r="L965" s="836"/>
      <c r="M965" s="836"/>
      <c r="N965" s="836"/>
      <c r="O965" s="836"/>
      <c r="P965" s="836"/>
      <c r="Q965" s="836"/>
      <c r="R965" s="836"/>
      <c r="S965" s="836"/>
      <c r="T965" s="836"/>
      <c r="U965" s="836"/>
      <c r="V965" s="836"/>
      <c r="W965" s="836"/>
      <c r="X965" s="836"/>
      <c r="Y965" s="836"/>
      <c r="Z965" s="836"/>
      <c r="AA965" s="836"/>
      <c r="AB965" s="836"/>
      <c r="AC965" s="836"/>
      <c r="AD965" s="836"/>
      <c r="AE965" s="836"/>
      <c r="AF965" s="836"/>
      <c r="AG965" s="836"/>
      <c r="AH965" s="836"/>
      <c r="AI965" s="836"/>
      <c r="AJ965" s="836"/>
      <c r="AK965" s="836"/>
      <c r="AL965" s="836"/>
    </row>
    <row r="966">
      <c r="A966" s="1308"/>
      <c r="B966" s="836"/>
      <c r="C966" s="836"/>
      <c r="D966" s="836"/>
      <c r="E966" s="836"/>
      <c r="F966" s="836"/>
      <c r="G966" s="836"/>
      <c r="H966" s="836"/>
      <c r="I966" s="836"/>
      <c r="J966" s="836"/>
      <c r="K966" s="836"/>
      <c r="L966" s="836"/>
      <c r="M966" s="836"/>
      <c r="N966" s="836"/>
      <c r="O966" s="836"/>
      <c r="P966" s="836"/>
      <c r="Q966" s="836"/>
      <c r="R966" s="836"/>
      <c r="S966" s="836"/>
      <c r="T966" s="836"/>
      <c r="U966" s="836"/>
      <c r="V966" s="836"/>
      <c r="W966" s="836"/>
      <c r="X966" s="836"/>
      <c r="Y966" s="836"/>
      <c r="Z966" s="836"/>
      <c r="AA966" s="836"/>
      <c r="AB966" s="836"/>
      <c r="AC966" s="836"/>
      <c r="AD966" s="836"/>
      <c r="AE966" s="836"/>
      <c r="AF966" s="836"/>
      <c r="AG966" s="836"/>
      <c r="AH966" s="836"/>
      <c r="AI966" s="836"/>
      <c r="AJ966" s="836"/>
      <c r="AK966" s="836"/>
      <c r="AL966" s="836"/>
    </row>
    <row r="967">
      <c r="A967" s="1308"/>
      <c r="B967" s="836"/>
      <c r="C967" s="836"/>
      <c r="D967" s="836"/>
      <c r="E967" s="836"/>
      <c r="F967" s="836"/>
      <c r="G967" s="836"/>
      <c r="H967" s="836"/>
      <c r="I967" s="836"/>
      <c r="J967" s="836"/>
      <c r="K967" s="836"/>
      <c r="L967" s="836"/>
      <c r="M967" s="836"/>
      <c r="N967" s="836"/>
      <c r="O967" s="836"/>
      <c r="P967" s="836"/>
      <c r="Q967" s="836"/>
      <c r="R967" s="836"/>
      <c r="S967" s="836"/>
      <c r="T967" s="836"/>
      <c r="U967" s="836"/>
      <c r="V967" s="836"/>
      <c r="W967" s="836"/>
      <c r="X967" s="836"/>
      <c r="Y967" s="836"/>
      <c r="Z967" s="836"/>
      <c r="AA967" s="836"/>
      <c r="AB967" s="836"/>
      <c r="AC967" s="836"/>
      <c r="AD967" s="836"/>
      <c r="AE967" s="836"/>
      <c r="AF967" s="836"/>
      <c r="AG967" s="836"/>
      <c r="AH967" s="836"/>
      <c r="AI967" s="836"/>
      <c r="AJ967" s="836"/>
      <c r="AK967" s="836"/>
      <c r="AL967" s="836"/>
    </row>
    <row r="968">
      <c r="A968" s="1308"/>
      <c r="B968" s="836"/>
      <c r="C968" s="836"/>
      <c r="D968" s="836"/>
      <c r="E968" s="836"/>
      <c r="F968" s="836"/>
      <c r="G968" s="836"/>
      <c r="H968" s="836"/>
      <c r="I968" s="836"/>
      <c r="J968" s="836"/>
      <c r="K968" s="836"/>
      <c r="L968" s="836"/>
      <c r="M968" s="836"/>
      <c r="N968" s="836"/>
      <c r="O968" s="836"/>
      <c r="P968" s="836"/>
      <c r="Q968" s="836"/>
      <c r="R968" s="836"/>
      <c r="S968" s="836"/>
      <c r="T968" s="836"/>
      <c r="U968" s="836"/>
      <c r="V968" s="836"/>
      <c r="W968" s="836"/>
      <c r="X968" s="836"/>
      <c r="Y968" s="836"/>
      <c r="Z968" s="836"/>
      <c r="AA968" s="836"/>
      <c r="AB968" s="836"/>
      <c r="AC968" s="836"/>
      <c r="AD968" s="836"/>
      <c r="AE968" s="836"/>
      <c r="AF968" s="836"/>
      <c r="AG968" s="836"/>
      <c r="AH968" s="836"/>
      <c r="AI968" s="836"/>
      <c r="AJ968" s="836"/>
      <c r="AK968" s="836"/>
      <c r="AL968" s="836"/>
    </row>
    <row r="969">
      <c r="A969" s="1308"/>
      <c r="B969" s="836"/>
      <c r="C969" s="836"/>
      <c r="D969" s="836"/>
      <c r="E969" s="836"/>
      <c r="F969" s="836"/>
      <c r="G969" s="836"/>
      <c r="H969" s="836"/>
      <c r="I969" s="836"/>
      <c r="J969" s="836"/>
      <c r="K969" s="836"/>
      <c r="L969" s="836"/>
      <c r="M969" s="836"/>
      <c r="N969" s="836"/>
      <c r="O969" s="836"/>
      <c r="P969" s="836"/>
      <c r="Q969" s="836"/>
      <c r="R969" s="836"/>
      <c r="S969" s="836"/>
      <c r="T969" s="836"/>
      <c r="U969" s="836"/>
      <c r="V969" s="836"/>
      <c r="W969" s="836"/>
      <c r="X969" s="836"/>
      <c r="Y969" s="836"/>
      <c r="Z969" s="836"/>
      <c r="AA969" s="836"/>
      <c r="AB969" s="836"/>
      <c r="AC969" s="836"/>
      <c r="AD969" s="836"/>
      <c r="AE969" s="836"/>
      <c r="AF969" s="836"/>
      <c r="AG969" s="836"/>
      <c r="AH969" s="836"/>
      <c r="AI969" s="836"/>
      <c r="AJ969" s="836"/>
      <c r="AK969" s="836"/>
      <c r="AL969" s="836"/>
    </row>
    <row r="970">
      <c r="A970" s="1308"/>
      <c r="B970" s="836"/>
      <c r="C970" s="836"/>
      <c r="D970" s="836"/>
      <c r="E970" s="836"/>
      <c r="F970" s="836"/>
      <c r="G970" s="836"/>
      <c r="H970" s="836"/>
      <c r="I970" s="836"/>
      <c r="J970" s="836"/>
      <c r="K970" s="836"/>
      <c r="L970" s="836"/>
      <c r="M970" s="836"/>
      <c r="N970" s="836"/>
      <c r="O970" s="836"/>
      <c r="P970" s="836"/>
      <c r="Q970" s="836"/>
      <c r="R970" s="836"/>
      <c r="S970" s="836"/>
      <c r="T970" s="836"/>
      <c r="U970" s="836"/>
      <c r="V970" s="836"/>
      <c r="W970" s="836"/>
      <c r="X970" s="836"/>
      <c r="Y970" s="836"/>
      <c r="Z970" s="836"/>
      <c r="AA970" s="836"/>
      <c r="AB970" s="836"/>
      <c r="AC970" s="836"/>
      <c r="AD970" s="836"/>
      <c r="AE970" s="836"/>
      <c r="AF970" s="836"/>
      <c r="AG970" s="836"/>
      <c r="AH970" s="836"/>
      <c r="AI970" s="836"/>
      <c r="AJ970" s="836"/>
      <c r="AK970" s="836"/>
      <c r="AL970" s="836"/>
    </row>
    <row r="971">
      <c r="A971" s="1308"/>
      <c r="B971" s="836"/>
      <c r="C971" s="836"/>
      <c r="D971" s="836"/>
      <c r="E971" s="836"/>
      <c r="F971" s="836"/>
      <c r="G971" s="836"/>
      <c r="H971" s="836"/>
      <c r="I971" s="836"/>
      <c r="J971" s="836"/>
      <c r="K971" s="836"/>
      <c r="L971" s="836"/>
      <c r="M971" s="836"/>
      <c r="N971" s="836"/>
      <c r="O971" s="836"/>
      <c r="P971" s="836"/>
      <c r="Q971" s="836"/>
      <c r="R971" s="836"/>
      <c r="S971" s="836"/>
      <c r="T971" s="836"/>
      <c r="U971" s="836"/>
      <c r="V971" s="836"/>
      <c r="W971" s="836"/>
      <c r="X971" s="836"/>
      <c r="Y971" s="836"/>
      <c r="Z971" s="836"/>
      <c r="AA971" s="836"/>
      <c r="AB971" s="836"/>
      <c r="AC971" s="836"/>
      <c r="AD971" s="836"/>
      <c r="AE971" s="836"/>
      <c r="AF971" s="836"/>
      <c r="AG971" s="836"/>
      <c r="AH971" s="836"/>
      <c r="AI971" s="836"/>
      <c r="AJ971" s="836"/>
      <c r="AK971" s="836"/>
      <c r="AL971" s="836"/>
    </row>
    <row r="972">
      <c r="A972" s="1308"/>
      <c r="B972" s="836"/>
      <c r="C972" s="836"/>
      <c r="D972" s="836"/>
      <c r="E972" s="836"/>
      <c r="F972" s="836"/>
      <c r="G972" s="836"/>
      <c r="H972" s="836"/>
      <c r="I972" s="836"/>
      <c r="J972" s="836"/>
      <c r="K972" s="836"/>
      <c r="L972" s="836"/>
      <c r="M972" s="836"/>
      <c r="N972" s="836"/>
      <c r="O972" s="836"/>
      <c r="P972" s="836"/>
      <c r="Q972" s="836"/>
      <c r="R972" s="836"/>
      <c r="S972" s="836"/>
      <c r="T972" s="836"/>
      <c r="U972" s="836"/>
      <c r="V972" s="836"/>
      <c r="W972" s="836"/>
      <c r="X972" s="836"/>
      <c r="Y972" s="836"/>
      <c r="Z972" s="836"/>
      <c r="AA972" s="836"/>
      <c r="AB972" s="836"/>
      <c r="AC972" s="836"/>
      <c r="AD972" s="836"/>
      <c r="AE972" s="836"/>
      <c r="AF972" s="836"/>
      <c r="AG972" s="836"/>
      <c r="AH972" s="836"/>
      <c r="AI972" s="836"/>
      <c r="AJ972" s="836"/>
      <c r="AK972" s="836"/>
      <c r="AL972" s="836"/>
    </row>
    <row r="973">
      <c r="A973" s="1308"/>
      <c r="B973" s="836"/>
      <c r="C973" s="836"/>
      <c r="D973" s="836"/>
      <c r="E973" s="836"/>
      <c r="F973" s="836"/>
      <c r="G973" s="836"/>
      <c r="H973" s="836"/>
      <c r="I973" s="836"/>
      <c r="J973" s="836"/>
      <c r="K973" s="836"/>
      <c r="L973" s="836"/>
      <c r="M973" s="836"/>
      <c r="N973" s="836"/>
      <c r="O973" s="836"/>
      <c r="P973" s="836"/>
      <c r="Q973" s="836"/>
      <c r="R973" s="836"/>
      <c r="S973" s="836"/>
      <c r="T973" s="836"/>
      <c r="U973" s="836"/>
      <c r="V973" s="836"/>
      <c r="W973" s="836"/>
      <c r="X973" s="836"/>
      <c r="Y973" s="836"/>
      <c r="Z973" s="836"/>
      <c r="AA973" s="836"/>
      <c r="AB973" s="836"/>
      <c r="AC973" s="836"/>
      <c r="AD973" s="836"/>
      <c r="AE973" s="836"/>
      <c r="AF973" s="836"/>
      <c r="AG973" s="836"/>
      <c r="AH973" s="836"/>
      <c r="AI973" s="836"/>
      <c r="AJ973" s="836"/>
      <c r="AK973" s="836"/>
      <c r="AL973" s="836"/>
    </row>
    <row r="974">
      <c r="A974" s="1308"/>
      <c r="B974" s="836"/>
      <c r="C974" s="836"/>
      <c r="D974" s="836"/>
      <c r="E974" s="836"/>
      <c r="F974" s="836"/>
      <c r="G974" s="836"/>
      <c r="H974" s="836"/>
      <c r="I974" s="836"/>
      <c r="J974" s="836"/>
      <c r="K974" s="836"/>
      <c r="L974" s="836"/>
      <c r="M974" s="836"/>
      <c r="N974" s="836"/>
      <c r="O974" s="836"/>
      <c r="P974" s="836"/>
      <c r="Q974" s="836"/>
      <c r="R974" s="836"/>
      <c r="S974" s="836"/>
      <c r="T974" s="836"/>
      <c r="U974" s="836"/>
      <c r="V974" s="836"/>
      <c r="W974" s="836"/>
      <c r="X974" s="836"/>
      <c r="Y974" s="836"/>
      <c r="Z974" s="836"/>
      <c r="AA974" s="836"/>
      <c r="AB974" s="836"/>
      <c r="AC974" s="836"/>
      <c r="AD974" s="836"/>
      <c r="AE974" s="836"/>
      <c r="AF974" s="836"/>
      <c r="AG974" s="836"/>
      <c r="AH974" s="836"/>
      <c r="AI974" s="836"/>
      <c r="AJ974" s="836"/>
      <c r="AK974" s="836"/>
      <c r="AL974" s="836"/>
    </row>
    <row r="975">
      <c r="A975" s="1308"/>
      <c r="B975" s="836"/>
      <c r="C975" s="836"/>
      <c r="D975" s="836"/>
      <c r="E975" s="836"/>
      <c r="F975" s="836"/>
      <c r="G975" s="836"/>
      <c r="H975" s="836"/>
      <c r="I975" s="836"/>
      <c r="J975" s="836"/>
      <c r="K975" s="836"/>
      <c r="L975" s="836"/>
      <c r="M975" s="836"/>
      <c r="N975" s="836"/>
      <c r="O975" s="836"/>
      <c r="P975" s="836"/>
      <c r="Q975" s="836"/>
      <c r="R975" s="836"/>
      <c r="S975" s="836"/>
      <c r="T975" s="836"/>
      <c r="U975" s="836"/>
      <c r="V975" s="836"/>
      <c r="W975" s="836"/>
      <c r="X975" s="836"/>
      <c r="Y975" s="836"/>
      <c r="Z975" s="836"/>
      <c r="AA975" s="836"/>
      <c r="AB975" s="836"/>
      <c r="AC975" s="836"/>
      <c r="AD975" s="836"/>
      <c r="AE975" s="836"/>
      <c r="AF975" s="836"/>
      <c r="AG975" s="836"/>
      <c r="AH975" s="836"/>
      <c r="AI975" s="836"/>
      <c r="AJ975" s="836"/>
      <c r="AK975" s="836"/>
      <c r="AL975" s="836"/>
    </row>
    <row r="976">
      <c r="A976" s="1308"/>
      <c r="B976" s="836"/>
      <c r="C976" s="836"/>
      <c r="D976" s="836"/>
      <c r="E976" s="836"/>
      <c r="F976" s="836"/>
      <c r="G976" s="836"/>
      <c r="H976" s="836"/>
      <c r="I976" s="836"/>
      <c r="J976" s="836"/>
      <c r="K976" s="836"/>
      <c r="L976" s="836"/>
      <c r="M976" s="836"/>
      <c r="N976" s="836"/>
      <c r="O976" s="836"/>
      <c r="P976" s="836"/>
      <c r="Q976" s="836"/>
      <c r="R976" s="836"/>
      <c r="S976" s="836"/>
      <c r="T976" s="836"/>
      <c r="U976" s="836"/>
      <c r="V976" s="836"/>
      <c r="W976" s="836"/>
      <c r="X976" s="836"/>
      <c r="Y976" s="836"/>
      <c r="Z976" s="836"/>
      <c r="AA976" s="836"/>
      <c r="AB976" s="836"/>
      <c r="AC976" s="836"/>
      <c r="AD976" s="836"/>
      <c r="AE976" s="836"/>
      <c r="AF976" s="836"/>
      <c r="AG976" s="836"/>
      <c r="AH976" s="836"/>
      <c r="AI976" s="836"/>
      <c r="AJ976" s="836"/>
      <c r="AK976" s="836"/>
      <c r="AL976" s="836"/>
    </row>
    <row r="977">
      <c r="A977" s="1308"/>
      <c r="B977" s="836"/>
      <c r="C977" s="836"/>
      <c r="D977" s="836"/>
      <c r="E977" s="836"/>
      <c r="F977" s="836"/>
      <c r="G977" s="836"/>
      <c r="H977" s="836"/>
      <c r="I977" s="836"/>
      <c r="J977" s="836"/>
      <c r="K977" s="836"/>
      <c r="L977" s="836"/>
      <c r="M977" s="836"/>
      <c r="N977" s="836"/>
      <c r="O977" s="836"/>
      <c r="P977" s="836"/>
      <c r="Q977" s="836"/>
      <c r="R977" s="836"/>
      <c r="S977" s="836"/>
      <c r="T977" s="836"/>
      <c r="U977" s="836"/>
      <c r="V977" s="836"/>
      <c r="W977" s="836"/>
      <c r="X977" s="836"/>
      <c r="Y977" s="836"/>
      <c r="Z977" s="836"/>
      <c r="AA977" s="836"/>
      <c r="AB977" s="836"/>
      <c r="AC977" s="836"/>
      <c r="AD977" s="836"/>
      <c r="AE977" s="836"/>
      <c r="AF977" s="836"/>
      <c r="AG977" s="836"/>
      <c r="AH977" s="836"/>
      <c r="AI977" s="836"/>
      <c r="AJ977" s="836"/>
      <c r="AK977" s="836"/>
      <c r="AL977" s="836"/>
    </row>
    <row r="978">
      <c r="A978" s="1308"/>
      <c r="B978" s="836"/>
      <c r="C978" s="836"/>
      <c r="D978" s="836"/>
      <c r="E978" s="836"/>
      <c r="F978" s="836"/>
      <c r="G978" s="836"/>
      <c r="H978" s="836"/>
      <c r="I978" s="836"/>
      <c r="J978" s="836"/>
      <c r="K978" s="836"/>
      <c r="L978" s="836"/>
      <c r="M978" s="836"/>
      <c r="N978" s="836"/>
      <c r="O978" s="836"/>
      <c r="P978" s="836"/>
      <c r="Q978" s="836"/>
      <c r="R978" s="836"/>
      <c r="S978" s="836"/>
      <c r="T978" s="836"/>
      <c r="U978" s="836"/>
      <c r="V978" s="836"/>
      <c r="W978" s="836"/>
      <c r="X978" s="836"/>
      <c r="Y978" s="836"/>
      <c r="Z978" s="836"/>
      <c r="AA978" s="836"/>
      <c r="AB978" s="836"/>
      <c r="AC978" s="836"/>
      <c r="AD978" s="836"/>
      <c r="AE978" s="836"/>
      <c r="AF978" s="836"/>
      <c r="AG978" s="836"/>
      <c r="AH978" s="836"/>
      <c r="AI978" s="836"/>
      <c r="AJ978" s="836"/>
      <c r="AK978" s="836"/>
      <c r="AL978" s="836"/>
    </row>
    <row r="979">
      <c r="A979" s="1308"/>
      <c r="B979" s="836"/>
      <c r="C979" s="836"/>
      <c r="D979" s="836"/>
      <c r="E979" s="836"/>
      <c r="F979" s="836"/>
      <c r="G979" s="836"/>
      <c r="H979" s="836"/>
      <c r="I979" s="836"/>
      <c r="J979" s="836"/>
      <c r="K979" s="836"/>
      <c r="L979" s="836"/>
      <c r="M979" s="836"/>
      <c r="N979" s="836"/>
      <c r="O979" s="836"/>
      <c r="P979" s="836"/>
      <c r="Q979" s="836"/>
      <c r="R979" s="836"/>
      <c r="S979" s="836"/>
      <c r="T979" s="836"/>
      <c r="U979" s="836"/>
      <c r="V979" s="836"/>
      <c r="W979" s="836"/>
      <c r="X979" s="836"/>
      <c r="Y979" s="836"/>
      <c r="Z979" s="836"/>
      <c r="AA979" s="836"/>
      <c r="AB979" s="836"/>
      <c r="AC979" s="836"/>
      <c r="AD979" s="836"/>
      <c r="AE979" s="836"/>
      <c r="AF979" s="836"/>
      <c r="AG979" s="836"/>
      <c r="AH979" s="836"/>
      <c r="AI979" s="836"/>
      <c r="AJ979" s="836"/>
      <c r="AK979" s="836"/>
      <c r="AL979" s="836"/>
    </row>
    <row r="980">
      <c r="A980" s="1308"/>
      <c r="B980" s="836"/>
      <c r="C980" s="836"/>
      <c r="D980" s="836"/>
      <c r="E980" s="836"/>
      <c r="F980" s="836"/>
      <c r="G980" s="836"/>
      <c r="H980" s="836"/>
      <c r="I980" s="836"/>
      <c r="J980" s="836"/>
      <c r="K980" s="836"/>
      <c r="L980" s="836"/>
      <c r="M980" s="836"/>
      <c r="N980" s="836"/>
      <c r="O980" s="836"/>
      <c r="P980" s="836"/>
      <c r="Q980" s="836"/>
      <c r="R980" s="836"/>
      <c r="S980" s="836"/>
      <c r="T980" s="836"/>
      <c r="U980" s="836"/>
      <c r="V980" s="836"/>
      <c r="W980" s="836"/>
      <c r="X980" s="836"/>
      <c r="Y980" s="836"/>
      <c r="Z980" s="836"/>
      <c r="AA980" s="836"/>
      <c r="AB980" s="836"/>
      <c r="AC980" s="836"/>
      <c r="AD980" s="836"/>
      <c r="AE980" s="836"/>
      <c r="AF980" s="836"/>
      <c r="AG980" s="836"/>
      <c r="AH980" s="836"/>
      <c r="AI980" s="836"/>
      <c r="AJ980" s="836"/>
      <c r="AK980" s="836"/>
      <c r="AL980" s="836"/>
    </row>
    <row r="981">
      <c r="A981" s="1308"/>
      <c r="B981" s="836"/>
      <c r="C981" s="836"/>
      <c r="D981" s="836"/>
      <c r="E981" s="836"/>
      <c r="F981" s="836"/>
      <c r="G981" s="836"/>
      <c r="H981" s="836"/>
      <c r="I981" s="836"/>
      <c r="J981" s="836"/>
      <c r="K981" s="836"/>
      <c r="L981" s="836"/>
      <c r="M981" s="836"/>
      <c r="N981" s="836"/>
      <c r="O981" s="836"/>
      <c r="P981" s="836"/>
      <c r="Q981" s="836"/>
      <c r="R981" s="836"/>
      <c r="S981" s="836"/>
      <c r="T981" s="836"/>
      <c r="U981" s="836"/>
      <c r="V981" s="836"/>
      <c r="W981" s="836"/>
      <c r="X981" s="836"/>
      <c r="Y981" s="836"/>
      <c r="Z981" s="836"/>
      <c r="AA981" s="836"/>
      <c r="AB981" s="836"/>
      <c r="AC981" s="836"/>
      <c r="AD981" s="836"/>
      <c r="AE981" s="836"/>
      <c r="AF981" s="836"/>
      <c r="AG981" s="836"/>
      <c r="AH981" s="836"/>
      <c r="AI981" s="836"/>
      <c r="AJ981" s="836"/>
      <c r="AK981" s="836"/>
      <c r="AL981" s="836"/>
    </row>
    <row r="982">
      <c r="A982" s="1308"/>
      <c r="B982" s="836"/>
      <c r="C982" s="836"/>
      <c r="D982" s="836"/>
      <c r="E982" s="836"/>
      <c r="F982" s="836"/>
      <c r="G982" s="836"/>
      <c r="H982" s="836"/>
      <c r="I982" s="836"/>
      <c r="J982" s="836"/>
      <c r="K982" s="836"/>
      <c r="L982" s="836"/>
      <c r="M982" s="836"/>
      <c r="N982" s="836"/>
      <c r="O982" s="836"/>
      <c r="P982" s="836"/>
      <c r="Q982" s="836"/>
      <c r="R982" s="836"/>
      <c r="S982" s="836"/>
      <c r="T982" s="836"/>
      <c r="U982" s="836"/>
      <c r="V982" s="836"/>
      <c r="W982" s="836"/>
      <c r="X982" s="836"/>
      <c r="Y982" s="836"/>
      <c r="Z982" s="836"/>
      <c r="AA982" s="836"/>
      <c r="AB982" s="836"/>
      <c r="AC982" s="836"/>
      <c r="AD982" s="836"/>
      <c r="AE982" s="836"/>
      <c r="AF982" s="836"/>
      <c r="AG982" s="836"/>
      <c r="AH982" s="836"/>
      <c r="AI982" s="836"/>
      <c r="AJ982" s="836"/>
      <c r="AK982" s="836"/>
      <c r="AL982" s="836"/>
    </row>
    <row r="983">
      <c r="A983" s="1308"/>
      <c r="B983" s="836"/>
      <c r="C983" s="836"/>
      <c r="D983" s="836"/>
      <c r="E983" s="836"/>
      <c r="F983" s="836"/>
      <c r="G983" s="836"/>
      <c r="H983" s="836"/>
      <c r="I983" s="836"/>
      <c r="J983" s="836"/>
      <c r="K983" s="836"/>
      <c r="L983" s="836"/>
      <c r="M983" s="836"/>
      <c r="N983" s="836"/>
      <c r="O983" s="836"/>
      <c r="P983" s="836"/>
      <c r="Q983" s="836"/>
      <c r="R983" s="836"/>
      <c r="S983" s="836"/>
      <c r="T983" s="836"/>
      <c r="U983" s="836"/>
      <c r="V983" s="836"/>
      <c r="W983" s="836"/>
      <c r="X983" s="836"/>
      <c r="Y983" s="836"/>
      <c r="Z983" s="836"/>
      <c r="AA983" s="836"/>
      <c r="AB983" s="836"/>
      <c r="AC983" s="836"/>
      <c r="AD983" s="836"/>
      <c r="AE983" s="836"/>
      <c r="AF983" s="836"/>
      <c r="AG983" s="836"/>
      <c r="AH983" s="836"/>
      <c r="AI983" s="836"/>
      <c r="AJ983" s="836"/>
      <c r="AK983" s="836"/>
      <c r="AL983" s="836"/>
    </row>
    <row r="984">
      <c r="A984" s="1308"/>
      <c r="B984" s="836"/>
      <c r="C984" s="836"/>
      <c r="D984" s="836"/>
      <c r="E984" s="836"/>
      <c r="F984" s="836"/>
      <c r="G984" s="836"/>
      <c r="H984" s="836"/>
      <c r="I984" s="836"/>
      <c r="J984" s="836"/>
      <c r="K984" s="836"/>
      <c r="L984" s="836"/>
      <c r="M984" s="836"/>
      <c r="N984" s="836"/>
      <c r="O984" s="836"/>
      <c r="P984" s="836"/>
      <c r="Q984" s="836"/>
      <c r="R984" s="836"/>
      <c r="S984" s="836"/>
      <c r="T984" s="836"/>
      <c r="U984" s="836"/>
      <c r="V984" s="836"/>
      <c r="W984" s="836"/>
      <c r="X984" s="836"/>
      <c r="Y984" s="836"/>
      <c r="Z984" s="836"/>
      <c r="AA984" s="836"/>
      <c r="AB984" s="836"/>
      <c r="AC984" s="836"/>
      <c r="AD984" s="836"/>
      <c r="AE984" s="836"/>
      <c r="AF984" s="836"/>
      <c r="AG984" s="836"/>
      <c r="AH984" s="836"/>
      <c r="AI984" s="836"/>
      <c r="AJ984" s="836"/>
      <c r="AK984" s="836"/>
      <c r="AL984" s="836"/>
    </row>
    <row r="985">
      <c r="A985" s="1308"/>
      <c r="B985" s="836"/>
      <c r="C985" s="836"/>
      <c r="D985" s="836"/>
      <c r="E985" s="836"/>
      <c r="F985" s="836"/>
      <c r="G985" s="836"/>
      <c r="H985" s="836"/>
      <c r="I985" s="836"/>
      <c r="J985" s="836"/>
      <c r="K985" s="836"/>
      <c r="L985" s="836"/>
      <c r="M985" s="836"/>
      <c r="N985" s="836"/>
      <c r="O985" s="836"/>
      <c r="P985" s="836"/>
      <c r="Q985" s="836"/>
      <c r="R985" s="836"/>
      <c r="S985" s="836"/>
      <c r="T985" s="836"/>
      <c r="U985" s="836"/>
      <c r="V985" s="836"/>
      <c r="W985" s="836"/>
      <c r="X985" s="836"/>
      <c r="Y985" s="836"/>
      <c r="Z985" s="836"/>
      <c r="AA985" s="836"/>
      <c r="AB985" s="836"/>
      <c r="AC985" s="836"/>
      <c r="AD985" s="836"/>
      <c r="AE985" s="836"/>
      <c r="AF985" s="836"/>
      <c r="AG985" s="836"/>
      <c r="AH985" s="836"/>
      <c r="AI985" s="836"/>
      <c r="AJ985" s="836"/>
      <c r="AK985" s="836"/>
      <c r="AL985" s="836"/>
    </row>
    <row r="986">
      <c r="A986" s="1308"/>
      <c r="B986" s="836"/>
      <c r="C986" s="836"/>
      <c r="D986" s="836"/>
      <c r="E986" s="836"/>
      <c r="F986" s="836"/>
      <c r="G986" s="836"/>
      <c r="H986" s="836"/>
      <c r="I986" s="836"/>
      <c r="J986" s="836"/>
      <c r="K986" s="836"/>
      <c r="L986" s="836"/>
      <c r="M986" s="836"/>
      <c r="N986" s="836"/>
      <c r="O986" s="836"/>
      <c r="P986" s="836"/>
      <c r="Q986" s="836"/>
      <c r="R986" s="836"/>
      <c r="S986" s="836"/>
      <c r="T986" s="836"/>
      <c r="U986" s="836"/>
      <c r="V986" s="836"/>
      <c r="W986" s="836"/>
      <c r="X986" s="836"/>
      <c r="Y986" s="836"/>
      <c r="Z986" s="836"/>
      <c r="AA986" s="836"/>
      <c r="AB986" s="836"/>
      <c r="AC986" s="836"/>
      <c r="AD986" s="836"/>
      <c r="AE986" s="836"/>
      <c r="AF986" s="836"/>
      <c r="AG986" s="836"/>
      <c r="AH986" s="836"/>
      <c r="AI986" s="836"/>
      <c r="AJ986" s="836"/>
      <c r="AK986" s="836"/>
      <c r="AL986" s="836"/>
    </row>
    <row r="987">
      <c r="A987" s="1308"/>
      <c r="B987" s="836"/>
      <c r="C987" s="836"/>
      <c r="D987" s="836"/>
      <c r="E987" s="836"/>
      <c r="F987" s="836"/>
      <c r="G987" s="836"/>
      <c r="H987" s="836"/>
      <c r="I987" s="836"/>
      <c r="J987" s="836"/>
      <c r="K987" s="836"/>
      <c r="L987" s="836"/>
      <c r="M987" s="836"/>
      <c r="N987" s="836"/>
      <c r="O987" s="836"/>
      <c r="P987" s="836"/>
      <c r="Q987" s="836"/>
      <c r="R987" s="836"/>
      <c r="S987" s="836"/>
      <c r="T987" s="836"/>
      <c r="U987" s="836"/>
      <c r="V987" s="836"/>
      <c r="W987" s="836"/>
      <c r="X987" s="836"/>
      <c r="Y987" s="836"/>
      <c r="Z987" s="836"/>
      <c r="AA987" s="836"/>
      <c r="AB987" s="836"/>
      <c r="AC987" s="836"/>
      <c r="AD987" s="836"/>
      <c r="AE987" s="836"/>
      <c r="AF987" s="836"/>
      <c r="AG987" s="836"/>
      <c r="AH987" s="836"/>
      <c r="AI987" s="836"/>
      <c r="AJ987" s="836"/>
      <c r="AK987" s="836"/>
      <c r="AL987" s="836"/>
    </row>
    <row r="988">
      <c r="A988" s="1308"/>
      <c r="B988" s="836"/>
      <c r="C988" s="836"/>
      <c r="D988" s="836"/>
      <c r="E988" s="836"/>
      <c r="F988" s="836"/>
      <c r="G988" s="836"/>
      <c r="H988" s="836"/>
      <c r="I988" s="836"/>
      <c r="J988" s="836"/>
      <c r="K988" s="836"/>
      <c r="L988" s="836"/>
      <c r="M988" s="836"/>
      <c r="N988" s="836"/>
      <c r="O988" s="836"/>
      <c r="P988" s="836"/>
      <c r="Q988" s="836"/>
      <c r="R988" s="836"/>
      <c r="S988" s="836"/>
      <c r="T988" s="836"/>
      <c r="U988" s="836"/>
      <c r="V988" s="836"/>
      <c r="W988" s="836"/>
      <c r="X988" s="836"/>
      <c r="Y988" s="836"/>
      <c r="Z988" s="836"/>
      <c r="AA988" s="836"/>
      <c r="AB988" s="836"/>
      <c r="AC988" s="836"/>
      <c r="AD988" s="836"/>
      <c r="AE988" s="836"/>
      <c r="AF988" s="836"/>
      <c r="AG988" s="836"/>
      <c r="AH988" s="836"/>
      <c r="AI988" s="836"/>
      <c r="AJ988" s="836"/>
      <c r="AK988" s="836"/>
      <c r="AL988" s="836"/>
    </row>
    <row r="989">
      <c r="A989" s="1308"/>
      <c r="B989" s="836"/>
      <c r="C989" s="836"/>
      <c r="D989" s="836"/>
      <c r="E989" s="836"/>
      <c r="F989" s="836"/>
      <c r="G989" s="836"/>
      <c r="H989" s="836"/>
      <c r="I989" s="836"/>
      <c r="J989" s="836"/>
      <c r="K989" s="836"/>
      <c r="L989" s="836"/>
      <c r="M989" s="836"/>
      <c r="N989" s="836"/>
      <c r="O989" s="836"/>
      <c r="P989" s="836"/>
      <c r="Q989" s="836"/>
      <c r="R989" s="836"/>
      <c r="S989" s="836"/>
      <c r="T989" s="836"/>
      <c r="U989" s="836"/>
      <c r="V989" s="836"/>
      <c r="W989" s="836"/>
      <c r="X989" s="836"/>
      <c r="Y989" s="836"/>
      <c r="Z989" s="836"/>
      <c r="AA989" s="836"/>
      <c r="AB989" s="836"/>
      <c r="AC989" s="836"/>
      <c r="AD989" s="836"/>
      <c r="AE989" s="836"/>
      <c r="AF989" s="836"/>
      <c r="AG989" s="836"/>
      <c r="AH989" s="836"/>
      <c r="AI989" s="836"/>
      <c r="AJ989" s="836"/>
      <c r="AK989" s="836"/>
      <c r="AL989" s="836"/>
    </row>
    <row r="990">
      <c r="A990" s="1308"/>
      <c r="B990" s="836"/>
      <c r="C990" s="836"/>
      <c r="D990" s="836"/>
      <c r="E990" s="836"/>
      <c r="F990" s="836"/>
      <c r="G990" s="836"/>
      <c r="H990" s="836"/>
      <c r="I990" s="836"/>
      <c r="J990" s="836"/>
      <c r="K990" s="836"/>
      <c r="L990" s="836"/>
      <c r="M990" s="836"/>
      <c r="N990" s="836"/>
      <c r="O990" s="836"/>
      <c r="P990" s="836"/>
      <c r="Q990" s="836"/>
      <c r="R990" s="836"/>
      <c r="S990" s="836"/>
      <c r="T990" s="836"/>
      <c r="U990" s="836"/>
      <c r="V990" s="836"/>
      <c r="W990" s="836"/>
      <c r="X990" s="836"/>
      <c r="Y990" s="836"/>
      <c r="Z990" s="836"/>
      <c r="AA990" s="836"/>
      <c r="AB990" s="836"/>
      <c r="AC990" s="836"/>
      <c r="AD990" s="836"/>
      <c r="AE990" s="836"/>
      <c r="AF990" s="836"/>
      <c r="AG990" s="836"/>
      <c r="AH990" s="836"/>
      <c r="AI990" s="836"/>
      <c r="AJ990" s="836"/>
      <c r="AK990" s="836"/>
      <c r="AL990" s="836"/>
    </row>
    <row r="991">
      <c r="A991" s="1308"/>
      <c r="B991" s="836"/>
      <c r="C991" s="836"/>
      <c r="D991" s="836"/>
      <c r="E991" s="836"/>
      <c r="F991" s="836"/>
      <c r="G991" s="836"/>
      <c r="H991" s="836"/>
      <c r="I991" s="836"/>
      <c r="J991" s="836"/>
      <c r="K991" s="836"/>
      <c r="L991" s="836"/>
      <c r="M991" s="836"/>
      <c r="N991" s="836"/>
      <c r="O991" s="836"/>
      <c r="P991" s="836"/>
      <c r="Q991" s="836"/>
      <c r="R991" s="836"/>
      <c r="S991" s="836"/>
      <c r="T991" s="836"/>
      <c r="U991" s="836"/>
      <c r="V991" s="836"/>
      <c r="W991" s="836"/>
      <c r="X991" s="836"/>
      <c r="Y991" s="836"/>
      <c r="Z991" s="836"/>
      <c r="AA991" s="836"/>
      <c r="AB991" s="836"/>
      <c r="AC991" s="836"/>
      <c r="AD991" s="836"/>
      <c r="AE991" s="836"/>
      <c r="AF991" s="836"/>
      <c r="AG991" s="836"/>
      <c r="AH991" s="836"/>
      <c r="AI991" s="836"/>
      <c r="AJ991" s="836"/>
      <c r="AK991" s="836"/>
      <c r="AL991" s="836"/>
    </row>
    <row r="992">
      <c r="A992" s="1308"/>
      <c r="B992" s="836"/>
      <c r="C992" s="836"/>
      <c r="D992" s="836"/>
      <c r="E992" s="836"/>
      <c r="F992" s="836"/>
      <c r="G992" s="836"/>
      <c r="H992" s="836"/>
      <c r="I992" s="836"/>
      <c r="J992" s="836"/>
      <c r="K992" s="836"/>
      <c r="L992" s="836"/>
      <c r="M992" s="836"/>
      <c r="N992" s="836"/>
      <c r="O992" s="836"/>
      <c r="P992" s="836"/>
      <c r="Q992" s="836"/>
      <c r="R992" s="836"/>
      <c r="S992" s="836"/>
      <c r="T992" s="836"/>
      <c r="U992" s="836"/>
      <c r="V992" s="836"/>
      <c r="W992" s="836"/>
      <c r="X992" s="836"/>
      <c r="Y992" s="836"/>
      <c r="Z992" s="836"/>
      <c r="AA992" s="836"/>
      <c r="AB992" s="836"/>
      <c r="AC992" s="836"/>
      <c r="AD992" s="836"/>
      <c r="AE992" s="836"/>
      <c r="AF992" s="836"/>
      <c r="AG992" s="836"/>
      <c r="AH992" s="836"/>
      <c r="AI992" s="836"/>
      <c r="AJ992" s="836"/>
      <c r="AK992" s="836"/>
      <c r="AL992" s="836"/>
    </row>
    <row r="993">
      <c r="A993" s="1308"/>
      <c r="B993" s="836"/>
      <c r="C993" s="836"/>
      <c r="D993" s="836"/>
      <c r="E993" s="836"/>
      <c r="F993" s="836"/>
      <c r="G993" s="836"/>
      <c r="H993" s="836"/>
      <c r="I993" s="836"/>
      <c r="J993" s="836"/>
      <c r="K993" s="836"/>
      <c r="L993" s="836"/>
      <c r="M993" s="836"/>
      <c r="N993" s="836"/>
      <c r="O993" s="836"/>
      <c r="P993" s="836"/>
      <c r="Q993" s="836"/>
      <c r="R993" s="836"/>
      <c r="S993" s="836"/>
      <c r="T993" s="836"/>
      <c r="U993" s="836"/>
      <c r="V993" s="836"/>
      <c r="W993" s="836"/>
      <c r="X993" s="836"/>
      <c r="Y993" s="836"/>
      <c r="Z993" s="836"/>
      <c r="AA993" s="836"/>
      <c r="AB993" s="836"/>
      <c r="AC993" s="836"/>
      <c r="AD993" s="836"/>
      <c r="AE993" s="836"/>
      <c r="AF993" s="836"/>
      <c r="AG993" s="836"/>
      <c r="AH993" s="836"/>
      <c r="AI993" s="836"/>
      <c r="AJ993" s="836"/>
      <c r="AK993" s="836"/>
      <c r="AL993" s="836"/>
    </row>
    <row r="994">
      <c r="A994" s="1308"/>
      <c r="B994" s="836"/>
      <c r="C994" s="836"/>
      <c r="D994" s="836"/>
      <c r="E994" s="836"/>
      <c r="F994" s="836"/>
      <c r="G994" s="836"/>
      <c r="H994" s="836"/>
      <c r="I994" s="836"/>
      <c r="J994" s="836"/>
      <c r="K994" s="836"/>
      <c r="L994" s="836"/>
      <c r="M994" s="836"/>
      <c r="N994" s="836"/>
      <c r="O994" s="836"/>
      <c r="P994" s="836"/>
      <c r="Q994" s="836"/>
      <c r="R994" s="836"/>
      <c r="S994" s="836"/>
      <c r="T994" s="836"/>
      <c r="U994" s="836"/>
      <c r="V994" s="836"/>
      <c r="W994" s="836"/>
      <c r="X994" s="836"/>
      <c r="Y994" s="836"/>
      <c r="Z994" s="836"/>
      <c r="AA994" s="836"/>
      <c r="AB994" s="836"/>
      <c r="AC994" s="836"/>
      <c r="AD994" s="836"/>
      <c r="AE994" s="836"/>
      <c r="AF994" s="836"/>
      <c r="AG994" s="836"/>
      <c r="AH994" s="836"/>
      <c r="AI994" s="836"/>
      <c r="AJ994" s="836"/>
      <c r="AK994" s="836"/>
      <c r="AL994" s="836"/>
    </row>
    <row r="995">
      <c r="A995" s="1308"/>
      <c r="B995" s="836"/>
      <c r="C995" s="836"/>
      <c r="D995" s="836"/>
      <c r="E995" s="836"/>
      <c r="F995" s="836"/>
      <c r="G995" s="836"/>
      <c r="H995" s="836"/>
      <c r="I995" s="836"/>
      <c r="J995" s="836"/>
      <c r="K995" s="836"/>
      <c r="L995" s="836"/>
      <c r="M995" s="836"/>
      <c r="N995" s="836"/>
      <c r="O995" s="836"/>
      <c r="P995" s="836"/>
      <c r="Q995" s="836"/>
      <c r="R995" s="836"/>
      <c r="S995" s="836"/>
      <c r="T995" s="836"/>
      <c r="U995" s="836"/>
      <c r="V995" s="836"/>
      <c r="W995" s="836"/>
      <c r="X995" s="836"/>
      <c r="Y995" s="836"/>
      <c r="Z995" s="836"/>
      <c r="AA995" s="836"/>
      <c r="AB995" s="836"/>
      <c r="AC995" s="836"/>
      <c r="AD995" s="836"/>
      <c r="AE995" s="836"/>
      <c r="AF995" s="836"/>
      <c r="AG995" s="836"/>
      <c r="AH995" s="836"/>
      <c r="AI995" s="836"/>
      <c r="AJ995" s="836"/>
      <c r="AK995" s="836"/>
      <c r="AL995" s="836"/>
    </row>
    <row r="996">
      <c r="A996" s="1308"/>
      <c r="B996" s="836"/>
      <c r="C996" s="836"/>
      <c r="D996" s="836"/>
      <c r="E996" s="836"/>
      <c r="F996" s="836"/>
      <c r="G996" s="836"/>
      <c r="H996" s="836"/>
      <c r="I996" s="836"/>
      <c r="J996" s="836"/>
      <c r="K996" s="836"/>
      <c r="L996" s="836"/>
      <c r="M996" s="836"/>
      <c r="N996" s="836"/>
      <c r="O996" s="836"/>
      <c r="P996" s="836"/>
      <c r="Q996" s="836"/>
      <c r="R996" s="836"/>
      <c r="S996" s="836"/>
      <c r="T996" s="836"/>
      <c r="U996" s="836"/>
      <c r="V996" s="836"/>
      <c r="W996" s="836"/>
      <c r="X996" s="836"/>
      <c r="Y996" s="836"/>
      <c r="Z996" s="836"/>
      <c r="AA996" s="836"/>
      <c r="AB996" s="836"/>
      <c r="AC996" s="836"/>
      <c r="AD996" s="836"/>
      <c r="AE996" s="836"/>
      <c r="AF996" s="836"/>
      <c r="AG996" s="836"/>
      <c r="AH996" s="836"/>
      <c r="AI996" s="836"/>
      <c r="AJ996" s="836"/>
      <c r="AK996" s="836"/>
      <c r="AL996" s="836"/>
    </row>
  </sheetData>
  <autoFilter ref="$A$1:$AI$90">
    <sortState ref="A1:AI90">
      <sortCondition ref="B1:B90"/>
      <sortCondition ref="A1:A90"/>
      <sortCondition descending="1" ref="G1:G90"/>
      <sortCondition descending="1" ref="D1:D90"/>
      <sortCondition descending="1" ref="F1:F90"/>
      <sortCondition ref="C1:C90"/>
    </sortState>
  </autoFilter>
  <customSheetViews>
    <customSheetView guid="{51370DF4-9E49-41EE-A9C0-DBDAF537DDC1}" filter="1" showAutoFilter="1">
      <autoFilter ref="$A$4:$AH$90">
        <sortState ref="A4:AH90">
          <sortCondition ref="B4:B90"/>
          <sortCondition descending="1" ref="D4:D90"/>
        </sortState>
      </autoFilter>
    </customSheetView>
  </customSheetViews>
  <printOptions gridLines="1" horizontalCentered="1"/>
  <pageMargins bottom="0.75" footer="0.0" header="0.0" left="0.7" right="0.7" top="0.75"/>
  <pageSetup cellComments="atEnd" orientation="landscape" pageOrder="overThenDown"/>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43"/>
    <col customWidth="1" min="15" max="17" width="25.57"/>
  </cols>
  <sheetData>
    <row r="1">
      <c r="A1" s="1311" t="s">
        <v>5997</v>
      </c>
      <c r="B1" s="1312" t="s">
        <v>5998</v>
      </c>
      <c r="C1" s="1277"/>
      <c r="D1" s="1277"/>
      <c r="E1" s="1277"/>
      <c r="F1" s="1277"/>
      <c r="G1" s="1277"/>
      <c r="H1" s="1277"/>
      <c r="I1" s="1277"/>
      <c r="J1" s="1277"/>
      <c r="K1" s="1277"/>
      <c r="L1" s="1277"/>
      <c r="M1" s="1277"/>
      <c r="N1" s="1278"/>
      <c r="O1" s="1313" t="s">
        <v>5999</v>
      </c>
      <c r="P1" s="1313" t="s">
        <v>6000</v>
      </c>
      <c r="Q1" s="1313" t="s">
        <v>6001</v>
      </c>
      <c r="R1" s="1313"/>
    </row>
    <row r="2" ht="40.5" customHeight="1">
      <c r="A2" s="1314" t="s">
        <v>6002</v>
      </c>
      <c r="B2" s="1315"/>
      <c r="C2" s="1315"/>
      <c r="D2" s="1315"/>
      <c r="E2" s="1316"/>
      <c r="F2" s="1317" t="s">
        <v>6003</v>
      </c>
      <c r="G2" s="1318" t="s">
        <v>5581</v>
      </c>
      <c r="H2" s="1318" t="s">
        <v>6004</v>
      </c>
      <c r="I2" s="1318" t="s">
        <v>6005</v>
      </c>
      <c r="J2" s="1318" t="s">
        <v>6006</v>
      </c>
      <c r="K2" s="1319" t="s">
        <v>6007</v>
      </c>
      <c r="L2" s="1315"/>
      <c r="M2" s="1316"/>
      <c r="N2" s="1320"/>
      <c r="O2" s="1321" t="str">
        <f>IFERROR(__xludf.DUMMYFUNCTION("QUERY(Programs_ranks,""select A WHERE B &gt; 0 ORDER BY B DESC LIMIT 3"")"),"MA, Harvard ")</f>
        <v>MA, Harvard </v>
      </c>
      <c r="P2" s="1321" t="str">
        <f>IFERROR(__xludf.DUMMYFUNCTION("QUERY(Programs_ranks,""select A WHERE C &gt; 0 ORDER BY C DESC LIMIT 3"")"),"NC, Duke")</f>
        <v>NC, Duke</v>
      </c>
      <c r="Q2" s="1321" t="str">
        <f>IFERROR(__xludf.DUMMYFUNCTION("QUERY(Programs_ranks,""select A WHERE D &gt; 0 ORDER BY D DESC LIMIT 3"")"),"GA, Emory")</f>
        <v>GA, Emory</v>
      </c>
    </row>
    <row r="3" ht="44.25" customHeight="1">
      <c r="A3" s="1322"/>
      <c r="B3" s="1"/>
      <c r="C3" s="1"/>
      <c r="D3" s="1"/>
      <c r="E3" s="172"/>
      <c r="F3" s="1323"/>
      <c r="G3" s="1324" t="s">
        <v>5769</v>
      </c>
      <c r="H3" s="1325">
        <v>1.0</v>
      </c>
      <c r="I3" s="1326">
        <v>0.0</v>
      </c>
      <c r="J3" s="1327">
        <v>0.0</v>
      </c>
      <c r="K3" s="1328"/>
      <c r="M3" s="1329"/>
      <c r="N3" s="1320"/>
      <c r="O3" s="1321" t="str">
        <f>IFERROR(__xludf.DUMMYFUNCTION("""COMPUTED_VALUE"""),"TX, MDACC")</f>
        <v>TX, MDACC</v>
      </c>
      <c r="P3" s="1321" t="str">
        <f>IFERROR(__xludf.DUMMYFUNCTION("""COMPUTED_VALUE"""),"TX, MDACC")</f>
        <v>TX, MDACC</v>
      </c>
      <c r="Q3" s="1321" t="str">
        <f>IFERROR(__xludf.DUMMYFUNCTION("""COMPUTED_VALUE"""),"MD, Johns Hopkins ")</f>
        <v>MD, Johns Hopkins </v>
      </c>
    </row>
    <row r="4">
      <c r="A4" s="1330" t="s">
        <v>6008</v>
      </c>
      <c r="B4" s="1330" t="s">
        <v>6009</v>
      </c>
      <c r="C4" s="1331">
        <v>0.0</v>
      </c>
      <c r="D4" s="1330" t="s">
        <v>6010</v>
      </c>
      <c r="E4" s="1331">
        <v>5.0</v>
      </c>
      <c r="F4" s="1323"/>
      <c r="G4" s="1324" t="s">
        <v>6011</v>
      </c>
      <c r="H4" s="1326">
        <v>0.0</v>
      </c>
      <c r="I4" s="1325">
        <v>1.0</v>
      </c>
      <c r="J4" s="1327">
        <v>0.0</v>
      </c>
      <c r="K4" s="1328"/>
      <c r="M4" s="1329"/>
      <c r="N4" s="1332"/>
      <c r="O4" s="1321" t="str">
        <f>IFERROR(__xludf.DUMMYFUNCTION("""COMPUTED_VALUE"""),"NY, Memorial Sloan Kettering")</f>
        <v>NY, Memorial Sloan Kettering</v>
      </c>
      <c r="P4" s="1321" t="str">
        <f>IFERROR(__xludf.DUMMYFUNCTION("""COMPUTED_VALUE"""),"CA, Stanford ")</f>
        <v>CA, Stanford </v>
      </c>
      <c r="Q4" s="1321" t="str">
        <f>IFERROR(__xludf.DUMMYFUNCTION("""COMPUTED_VALUE"""),"OH, Cleveland Clinic")</f>
        <v>OH, Cleveland Clinic</v>
      </c>
    </row>
    <row r="5">
      <c r="A5" s="1333" t="s">
        <v>6012</v>
      </c>
      <c r="B5" s="1321" t="s">
        <v>6004</v>
      </c>
      <c r="C5" s="1321" t="s">
        <v>6005</v>
      </c>
      <c r="D5" s="1321" t="s">
        <v>6006</v>
      </c>
      <c r="E5" s="1321" t="s">
        <v>3725</v>
      </c>
      <c r="F5" s="1334"/>
      <c r="G5" s="1335" t="s">
        <v>4301</v>
      </c>
      <c r="H5" s="1327">
        <v>0.0</v>
      </c>
      <c r="I5" s="1327">
        <v>0.0</v>
      </c>
      <c r="J5" s="1336">
        <v>1.0</v>
      </c>
      <c r="K5" s="1322"/>
      <c r="L5" s="1"/>
      <c r="M5" s="172"/>
      <c r="N5" s="1337"/>
    </row>
    <row r="6">
      <c r="A6" s="1338" t="s">
        <v>6013</v>
      </c>
      <c r="B6" s="1277"/>
      <c r="C6" s="1277"/>
      <c r="D6" s="1277"/>
      <c r="E6" s="1277"/>
      <c r="F6" s="1277"/>
      <c r="G6" s="1277"/>
      <c r="H6" s="1277"/>
      <c r="I6" s="1277"/>
      <c r="J6" s="1277"/>
      <c r="K6" s="1277"/>
      <c r="L6" s="1277"/>
      <c r="M6" s="1277"/>
      <c r="N6" s="1278"/>
    </row>
    <row r="7">
      <c r="A7" s="1339" t="s">
        <v>6014</v>
      </c>
      <c r="B7" s="1313">
        <f t="shared" ref="B7:E7" si="1">sum(B8:B150)</f>
        <v>62</v>
      </c>
      <c r="C7" s="1313">
        <f t="shared" si="1"/>
        <v>34</v>
      </c>
      <c r="D7" s="1313">
        <f t="shared" si="1"/>
        <v>40</v>
      </c>
      <c r="E7" s="1313">
        <f t="shared" si="1"/>
        <v>136</v>
      </c>
      <c r="F7" s="1340" t="s">
        <v>6015</v>
      </c>
      <c r="G7" s="1277"/>
      <c r="H7" s="1277"/>
      <c r="I7" s="1277"/>
      <c r="J7" s="1277"/>
      <c r="K7" s="1277"/>
      <c r="L7" s="1277"/>
      <c r="M7" s="1277"/>
      <c r="N7" s="1278"/>
    </row>
    <row r="8">
      <c r="A8" s="660" t="s">
        <v>15</v>
      </c>
      <c r="B8" s="1341">
        <v>0.0</v>
      </c>
      <c r="C8" s="1341">
        <v>0.0</v>
      </c>
      <c r="D8" s="1341">
        <v>0.0</v>
      </c>
      <c r="E8" s="1342">
        <f t="shared" ref="E8:E16" si="2">SUM(B8:D8)</f>
        <v>0</v>
      </c>
      <c r="F8" s="1343"/>
      <c r="G8" s="1"/>
      <c r="H8" s="1"/>
      <c r="I8" s="1"/>
      <c r="J8" s="1"/>
      <c r="K8" s="1"/>
      <c r="L8" s="1"/>
      <c r="M8" s="1"/>
      <c r="N8" s="172"/>
    </row>
    <row r="9">
      <c r="A9" s="668" t="s">
        <v>16</v>
      </c>
      <c r="B9" s="1341">
        <v>2.0</v>
      </c>
      <c r="C9" s="1341">
        <v>1.0</v>
      </c>
      <c r="D9" s="1341">
        <v>0.0</v>
      </c>
      <c r="E9" s="1342">
        <f t="shared" si="2"/>
        <v>3</v>
      </c>
      <c r="F9" s="1343"/>
      <c r="G9" s="1"/>
      <c r="H9" s="1"/>
      <c r="I9" s="1"/>
      <c r="J9" s="1"/>
      <c r="K9" s="1"/>
      <c r="L9" s="1"/>
      <c r="M9" s="1"/>
      <c r="N9" s="172"/>
    </row>
    <row r="10">
      <c r="A10" s="679" t="s">
        <v>3634</v>
      </c>
      <c r="B10" s="1341">
        <v>0.0</v>
      </c>
      <c r="C10" s="1341">
        <v>0.0</v>
      </c>
      <c r="D10" s="1341">
        <v>0.0</v>
      </c>
      <c r="E10" s="1342">
        <f t="shared" si="2"/>
        <v>0</v>
      </c>
      <c r="F10" s="1343"/>
      <c r="G10" s="1"/>
      <c r="H10" s="1"/>
      <c r="I10" s="1"/>
      <c r="J10" s="1"/>
      <c r="K10" s="1"/>
      <c r="L10" s="1"/>
      <c r="M10" s="1"/>
      <c r="N10" s="172"/>
    </row>
    <row r="11">
      <c r="A11" s="685" t="s">
        <v>3636</v>
      </c>
      <c r="B11" s="1341">
        <v>0.0</v>
      </c>
      <c r="C11" s="1341">
        <v>0.0</v>
      </c>
      <c r="D11" s="1341">
        <v>0.0</v>
      </c>
      <c r="E11" s="1342">
        <f t="shared" si="2"/>
        <v>0</v>
      </c>
      <c r="F11" s="1344"/>
      <c r="G11" s="1277"/>
      <c r="H11" s="1277"/>
      <c r="I11" s="1277"/>
      <c r="J11" s="1277"/>
      <c r="K11" s="1277"/>
      <c r="L11" s="1277"/>
      <c r="M11" s="1277"/>
      <c r="N11" s="1278"/>
    </row>
    <row r="12">
      <c r="A12" s="660" t="s">
        <v>24</v>
      </c>
      <c r="B12" s="1341">
        <v>0.0</v>
      </c>
      <c r="C12" s="1341">
        <v>0.0</v>
      </c>
      <c r="D12" s="1341">
        <v>0.0</v>
      </c>
      <c r="E12" s="1342">
        <f t="shared" si="2"/>
        <v>0</v>
      </c>
      <c r="F12" s="1343"/>
      <c r="G12" s="1"/>
      <c r="H12" s="1"/>
      <c r="I12" s="1"/>
      <c r="J12" s="1"/>
      <c r="K12" s="1"/>
      <c r="L12" s="1"/>
      <c r="M12" s="1"/>
      <c r="N12" s="172"/>
    </row>
    <row r="13">
      <c r="A13" s="668" t="s">
        <v>25</v>
      </c>
      <c r="B13" s="1341">
        <v>0.0</v>
      </c>
      <c r="C13" s="1341">
        <v>0.0</v>
      </c>
      <c r="D13" s="1341">
        <v>0.0</v>
      </c>
      <c r="E13" s="1342">
        <f t="shared" si="2"/>
        <v>0</v>
      </c>
      <c r="F13" s="1343"/>
      <c r="G13" s="1"/>
      <c r="H13" s="1"/>
      <c r="I13" s="1"/>
      <c r="J13" s="1"/>
      <c r="K13" s="1"/>
      <c r="L13" s="1"/>
      <c r="M13" s="1"/>
      <c r="N13" s="172"/>
    </row>
    <row r="14">
      <c r="A14" s="685" t="s">
        <v>28</v>
      </c>
      <c r="B14" s="1341">
        <v>0.0</v>
      </c>
      <c r="C14" s="1341">
        <v>0.0</v>
      </c>
      <c r="D14" s="1341">
        <v>0.0</v>
      </c>
      <c r="E14" s="1342">
        <f t="shared" si="2"/>
        <v>0</v>
      </c>
      <c r="F14" s="1343"/>
      <c r="G14" s="1"/>
      <c r="H14" s="1"/>
      <c r="I14" s="1"/>
      <c r="J14" s="1"/>
      <c r="K14" s="1"/>
      <c r="L14" s="1"/>
      <c r="M14" s="1"/>
      <c r="N14" s="172"/>
    </row>
    <row r="15">
      <c r="A15" s="660" t="s">
        <v>29</v>
      </c>
      <c r="B15" s="1341">
        <v>0.0</v>
      </c>
      <c r="C15" s="1341">
        <v>0.0</v>
      </c>
      <c r="D15" s="1341">
        <v>0.0</v>
      </c>
      <c r="E15" s="1342">
        <f t="shared" si="2"/>
        <v>0</v>
      </c>
      <c r="F15" s="1343"/>
      <c r="G15" s="1"/>
      <c r="H15" s="1"/>
      <c r="I15" s="1"/>
      <c r="J15" s="1"/>
      <c r="K15" s="1"/>
      <c r="L15" s="1"/>
      <c r="M15" s="1"/>
      <c r="N15" s="172"/>
    </row>
    <row r="16">
      <c r="A16" s="668" t="s">
        <v>30</v>
      </c>
      <c r="B16" s="1341">
        <v>0.0</v>
      </c>
      <c r="C16" s="1341">
        <v>0.0</v>
      </c>
      <c r="D16" s="1341">
        <v>0.0</v>
      </c>
      <c r="E16" s="1342">
        <f t="shared" si="2"/>
        <v>0</v>
      </c>
      <c r="F16" s="1343"/>
      <c r="G16" s="1"/>
      <c r="H16" s="1"/>
      <c r="I16" s="1"/>
      <c r="J16" s="1"/>
      <c r="K16" s="1"/>
      <c r="L16" s="1"/>
      <c r="M16" s="1"/>
      <c r="N16" s="172"/>
    </row>
    <row r="17">
      <c r="A17" s="668" t="s">
        <v>35</v>
      </c>
      <c r="B17" s="1341">
        <v>0.0</v>
      </c>
      <c r="C17" s="1341">
        <v>0.0</v>
      </c>
      <c r="D17" s="1341">
        <v>0.0</v>
      </c>
      <c r="E17" s="1345">
        <v>0.0</v>
      </c>
      <c r="F17" s="1343"/>
      <c r="G17" s="1"/>
      <c r="H17" s="1"/>
      <c r="I17" s="1"/>
      <c r="J17" s="1"/>
      <c r="K17" s="1"/>
      <c r="L17" s="1"/>
      <c r="M17" s="1"/>
      <c r="N17" s="172"/>
    </row>
    <row r="18">
      <c r="A18" s="668" t="s">
        <v>36</v>
      </c>
      <c r="B18" s="1341">
        <v>0.0</v>
      </c>
      <c r="C18" s="1341">
        <v>0.0</v>
      </c>
      <c r="D18" s="1341">
        <v>0.0</v>
      </c>
      <c r="E18" s="1342">
        <f t="shared" ref="E18:E50" si="3">SUM(B18:D18)</f>
        <v>0</v>
      </c>
      <c r="F18" s="1344"/>
      <c r="G18" s="1277"/>
      <c r="H18" s="1277"/>
      <c r="I18" s="1277"/>
      <c r="J18" s="1277"/>
      <c r="K18" s="1277"/>
      <c r="L18" s="1277"/>
      <c r="M18" s="1277"/>
      <c r="N18" s="1278"/>
    </row>
    <row r="19">
      <c r="A19" s="668" t="s">
        <v>42</v>
      </c>
      <c r="B19" s="1341">
        <v>0.0</v>
      </c>
      <c r="C19" s="1341">
        <v>0.0</v>
      </c>
      <c r="D19" s="1341">
        <v>0.0</v>
      </c>
      <c r="E19" s="1342">
        <f t="shared" si="3"/>
        <v>0</v>
      </c>
      <c r="F19" s="1343"/>
      <c r="G19" s="1"/>
      <c r="H19" s="1"/>
      <c r="I19" s="1"/>
      <c r="J19" s="1"/>
      <c r="K19" s="1"/>
      <c r="L19" s="1"/>
      <c r="M19" s="1"/>
      <c r="N19" s="172"/>
    </row>
    <row r="20">
      <c r="A20" s="668" t="s">
        <v>61</v>
      </c>
      <c r="B20" s="1341">
        <v>4.0</v>
      </c>
      <c r="C20" s="1341">
        <v>2.0</v>
      </c>
      <c r="D20" s="1341">
        <v>2.0</v>
      </c>
      <c r="E20" s="1342">
        <f t="shared" si="3"/>
        <v>8</v>
      </c>
      <c r="F20" s="1346" t="s">
        <v>6016</v>
      </c>
      <c r="G20" s="1"/>
      <c r="H20" s="1"/>
      <c r="I20" s="1"/>
      <c r="J20" s="1"/>
      <c r="K20" s="1"/>
      <c r="L20" s="1"/>
      <c r="M20" s="1"/>
      <c r="N20" s="172"/>
    </row>
    <row r="21">
      <c r="A21" s="668" t="s">
        <v>70</v>
      </c>
      <c r="B21" s="1341">
        <v>0.0</v>
      </c>
      <c r="C21" s="1341">
        <v>0.0</v>
      </c>
      <c r="D21" s="1341">
        <v>0.0</v>
      </c>
      <c r="E21" s="1342">
        <f t="shared" si="3"/>
        <v>0</v>
      </c>
      <c r="F21" s="1347"/>
      <c r="G21" s="1"/>
      <c r="H21" s="1"/>
      <c r="I21" s="1"/>
      <c r="J21" s="1"/>
      <c r="K21" s="1"/>
      <c r="L21" s="1"/>
      <c r="M21" s="1"/>
      <c r="N21" s="172"/>
    </row>
    <row r="22">
      <c r="A22" s="668" t="s">
        <v>78</v>
      </c>
      <c r="B22" s="1341">
        <v>1.0</v>
      </c>
      <c r="C22" s="1341">
        <v>2.0</v>
      </c>
      <c r="D22" s="1341">
        <v>0.0</v>
      </c>
      <c r="E22" s="1342">
        <f t="shared" si="3"/>
        <v>3</v>
      </c>
      <c r="F22" s="1347"/>
      <c r="G22" s="1"/>
      <c r="H22" s="1"/>
      <c r="I22" s="1"/>
      <c r="J22" s="1"/>
      <c r="K22" s="1"/>
      <c r="L22" s="1"/>
      <c r="M22" s="1"/>
      <c r="N22" s="172"/>
    </row>
    <row r="23">
      <c r="A23" s="685" t="s">
        <v>3637</v>
      </c>
      <c r="B23" s="1341">
        <v>0.0</v>
      </c>
      <c r="C23" s="1341">
        <v>0.0</v>
      </c>
      <c r="D23" s="1341">
        <v>0.0</v>
      </c>
      <c r="E23" s="1342">
        <f t="shared" si="3"/>
        <v>0</v>
      </c>
      <c r="F23" s="1343"/>
      <c r="G23" s="1"/>
      <c r="H23" s="1"/>
      <c r="I23" s="1"/>
      <c r="J23" s="1"/>
      <c r="K23" s="1"/>
      <c r="L23" s="1"/>
      <c r="M23" s="1"/>
      <c r="N23" s="172"/>
    </row>
    <row r="24">
      <c r="A24" s="668" t="s">
        <v>87</v>
      </c>
      <c r="B24" s="1341">
        <v>1.0</v>
      </c>
      <c r="C24" s="1341">
        <v>1.0</v>
      </c>
      <c r="D24" s="1341">
        <v>2.0</v>
      </c>
      <c r="E24" s="1342">
        <f t="shared" si="3"/>
        <v>4</v>
      </c>
      <c r="F24" s="1343"/>
      <c r="G24" s="1"/>
      <c r="H24" s="1"/>
      <c r="I24" s="1"/>
      <c r="J24" s="1"/>
      <c r="K24" s="1"/>
      <c r="L24" s="1"/>
      <c r="M24" s="1"/>
      <c r="N24" s="172"/>
    </row>
    <row r="25">
      <c r="A25" s="668" t="s">
        <v>93</v>
      </c>
      <c r="B25" s="1341">
        <v>1.0</v>
      </c>
      <c r="C25" s="1341">
        <v>0.0</v>
      </c>
      <c r="D25" s="1341">
        <v>2.0</v>
      </c>
      <c r="E25" s="1342">
        <f t="shared" si="3"/>
        <v>3</v>
      </c>
      <c r="F25" s="1347" t="s">
        <v>6017</v>
      </c>
      <c r="G25" s="1"/>
      <c r="H25" s="1"/>
      <c r="I25" s="1"/>
      <c r="J25" s="1"/>
      <c r="K25" s="1"/>
      <c r="L25" s="1"/>
      <c r="M25" s="1"/>
      <c r="N25" s="172"/>
    </row>
    <row r="26">
      <c r="A26" s="685" t="s">
        <v>105</v>
      </c>
      <c r="B26" s="1341">
        <v>0.0</v>
      </c>
      <c r="C26" s="1341">
        <v>0.0</v>
      </c>
      <c r="D26" s="1341">
        <v>0.0</v>
      </c>
      <c r="E26" s="1342">
        <f t="shared" si="3"/>
        <v>0</v>
      </c>
      <c r="F26" s="1344"/>
      <c r="G26" s="1277"/>
      <c r="H26" s="1277"/>
      <c r="I26" s="1277"/>
      <c r="J26" s="1277"/>
      <c r="K26" s="1277"/>
      <c r="L26" s="1277"/>
      <c r="M26" s="1277"/>
      <c r="N26" s="1278"/>
    </row>
    <row r="27">
      <c r="A27" s="660" t="s">
        <v>107</v>
      </c>
      <c r="B27" s="1341">
        <v>0.0</v>
      </c>
      <c r="C27" s="1341">
        <v>0.0</v>
      </c>
      <c r="D27" s="1341">
        <v>0.0</v>
      </c>
      <c r="E27" s="1342">
        <f t="shared" si="3"/>
        <v>0</v>
      </c>
      <c r="F27" s="1343"/>
      <c r="G27" s="1"/>
      <c r="H27" s="1"/>
      <c r="I27" s="1"/>
      <c r="J27" s="1"/>
      <c r="K27" s="1"/>
      <c r="L27" s="1"/>
      <c r="M27" s="1"/>
      <c r="N27" s="172"/>
    </row>
    <row r="28">
      <c r="A28" s="668" t="s">
        <v>108</v>
      </c>
      <c r="B28" s="1341">
        <v>0.0</v>
      </c>
      <c r="C28" s="1341">
        <v>0.0</v>
      </c>
      <c r="D28" s="1341">
        <v>0.0</v>
      </c>
      <c r="E28" s="1342">
        <f t="shared" si="3"/>
        <v>0</v>
      </c>
      <c r="F28" s="1344"/>
      <c r="G28" s="1277"/>
      <c r="H28" s="1277"/>
      <c r="I28" s="1277"/>
      <c r="J28" s="1277"/>
      <c r="K28" s="1277"/>
      <c r="L28" s="1277"/>
      <c r="M28" s="1277"/>
      <c r="N28" s="1278"/>
    </row>
    <row r="29">
      <c r="A29" s="660" t="s">
        <v>109</v>
      </c>
      <c r="B29" s="1341">
        <v>0.0</v>
      </c>
      <c r="C29" s="1341">
        <v>0.0</v>
      </c>
      <c r="D29" s="1341">
        <v>0.0</v>
      </c>
      <c r="E29" s="1342">
        <f t="shared" si="3"/>
        <v>0</v>
      </c>
      <c r="F29" s="1343"/>
      <c r="G29" s="1"/>
      <c r="H29" s="1"/>
      <c r="I29" s="1"/>
      <c r="J29" s="1"/>
      <c r="K29" s="1"/>
      <c r="L29" s="1"/>
      <c r="M29" s="1"/>
      <c r="N29" s="172"/>
    </row>
    <row r="30">
      <c r="A30" s="668" t="s">
        <v>110</v>
      </c>
      <c r="B30" s="1341">
        <v>0.0</v>
      </c>
      <c r="C30" s="1341">
        <v>2.0</v>
      </c>
      <c r="D30" s="1341">
        <v>0.0</v>
      </c>
      <c r="E30" s="1342">
        <f t="shared" si="3"/>
        <v>2</v>
      </c>
      <c r="F30" s="1344"/>
      <c r="G30" s="1277"/>
      <c r="H30" s="1277"/>
      <c r="I30" s="1277"/>
      <c r="J30" s="1277"/>
      <c r="K30" s="1277"/>
      <c r="L30" s="1277"/>
      <c r="M30" s="1277"/>
      <c r="N30" s="1278"/>
    </row>
    <row r="31">
      <c r="A31" s="660" t="s">
        <v>128</v>
      </c>
      <c r="B31" s="1341">
        <v>0.0</v>
      </c>
      <c r="C31" s="1341">
        <v>0.0</v>
      </c>
      <c r="D31" s="1341">
        <v>0.0</v>
      </c>
      <c r="E31" s="1342">
        <f t="shared" si="3"/>
        <v>0</v>
      </c>
      <c r="F31" s="1343"/>
      <c r="G31" s="1"/>
      <c r="H31" s="1"/>
      <c r="I31" s="1"/>
      <c r="J31" s="1"/>
      <c r="K31" s="1"/>
      <c r="L31" s="1"/>
      <c r="M31" s="1"/>
      <c r="N31" s="172"/>
    </row>
    <row r="32">
      <c r="A32" s="668" t="s">
        <v>129</v>
      </c>
      <c r="B32" s="1341">
        <v>0.0</v>
      </c>
      <c r="C32" s="1341">
        <v>0.0</v>
      </c>
      <c r="D32" s="1341">
        <v>0.0</v>
      </c>
      <c r="E32" s="1342">
        <f t="shared" si="3"/>
        <v>0</v>
      </c>
      <c r="F32" s="1343"/>
      <c r="G32" s="1"/>
      <c r="H32" s="1"/>
      <c r="I32" s="1"/>
      <c r="J32" s="1"/>
      <c r="K32" s="1"/>
      <c r="L32" s="1"/>
      <c r="M32" s="1"/>
      <c r="N32" s="172"/>
    </row>
    <row r="33">
      <c r="A33" s="679" t="s">
        <v>130</v>
      </c>
      <c r="B33" s="1341">
        <v>0.0</v>
      </c>
      <c r="C33" s="1341">
        <v>0.0</v>
      </c>
      <c r="D33" s="1341">
        <v>0.0</v>
      </c>
      <c r="E33" s="1342">
        <f t="shared" si="3"/>
        <v>0</v>
      </c>
      <c r="F33" s="1343"/>
      <c r="G33" s="1"/>
      <c r="H33" s="1"/>
      <c r="I33" s="1"/>
      <c r="J33" s="1"/>
      <c r="K33" s="1"/>
      <c r="L33" s="1"/>
      <c r="M33" s="1"/>
      <c r="N33" s="172"/>
    </row>
    <row r="34">
      <c r="A34" s="685" t="s">
        <v>131</v>
      </c>
      <c r="B34" s="1341">
        <v>0.0</v>
      </c>
      <c r="C34" s="1341">
        <v>0.0</v>
      </c>
      <c r="D34" s="1341">
        <v>1.0</v>
      </c>
      <c r="E34" s="1342">
        <f t="shared" si="3"/>
        <v>1</v>
      </c>
      <c r="F34" s="1344"/>
      <c r="G34" s="1277"/>
      <c r="H34" s="1277"/>
      <c r="I34" s="1277"/>
      <c r="J34" s="1277"/>
      <c r="K34" s="1277"/>
      <c r="L34" s="1277"/>
      <c r="M34" s="1277"/>
      <c r="N34" s="1278"/>
    </row>
    <row r="35">
      <c r="A35" s="694" t="s">
        <v>3638</v>
      </c>
      <c r="B35" s="1341">
        <v>0.0</v>
      </c>
      <c r="C35" s="1341">
        <v>0.0</v>
      </c>
      <c r="D35" s="1341">
        <v>2.0</v>
      </c>
      <c r="E35" s="1342">
        <f t="shared" si="3"/>
        <v>2</v>
      </c>
      <c r="F35" s="1343"/>
      <c r="G35" s="1"/>
      <c r="H35" s="1"/>
      <c r="I35" s="1"/>
      <c r="J35" s="1"/>
      <c r="K35" s="1"/>
      <c r="L35" s="1"/>
      <c r="M35" s="1"/>
      <c r="N35" s="172"/>
    </row>
    <row r="36">
      <c r="A36" s="668" t="s">
        <v>141</v>
      </c>
      <c r="B36" s="1341">
        <v>0.0</v>
      </c>
      <c r="C36" s="1341">
        <v>0.0</v>
      </c>
      <c r="D36" s="1341">
        <v>1.0</v>
      </c>
      <c r="E36" s="1342">
        <f t="shared" si="3"/>
        <v>1</v>
      </c>
      <c r="F36" s="1343"/>
      <c r="G36" s="1"/>
      <c r="H36" s="1"/>
      <c r="I36" s="1"/>
      <c r="J36" s="1"/>
      <c r="K36" s="1"/>
      <c r="L36" s="1"/>
      <c r="M36" s="1"/>
      <c r="N36" s="172"/>
    </row>
    <row r="37">
      <c r="A37" s="685" t="s">
        <v>3640</v>
      </c>
      <c r="B37" s="1341">
        <v>0.0</v>
      </c>
      <c r="C37" s="1341">
        <v>0.0</v>
      </c>
      <c r="D37" s="1341">
        <v>0.0</v>
      </c>
      <c r="E37" s="1342">
        <f t="shared" si="3"/>
        <v>0</v>
      </c>
      <c r="F37" s="1343"/>
      <c r="G37" s="1"/>
      <c r="H37" s="1"/>
      <c r="I37" s="1"/>
      <c r="J37" s="1"/>
      <c r="K37" s="1"/>
      <c r="L37" s="1"/>
      <c r="M37" s="1"/>
      <c r="N37" s="172"/>
    </row>
    <row r="38">
      <c r="A38" s="660" t="s">
        <v>149</v>
      </c>
      <c r="B38" s="1341">
        <v>0.0</v>
      </c>
      <c r="C38" s="1341">
        <v>0.0</v>
      </c>
      <c r="D38" s="1341">
        <v>0.0</v>
      </c>
      <c r="E38" s="1342">
        <f t="shared" si="3"/>
        <v>0</v>
      </c>
      <c r="F38" s="1343"/>
      <c r="G38" s="1"/>
      <c r="H38" s="1"/>
      <c r="I38" s="1"/>
      <c r="J38" s="1"/>
      <c r="K38" s="1"/>
      <c r="L38" s="1"/>
      <c r="M38" s="1"/>
      <c r="N38" s="172"/>
    </row>
    <row r="39">
      <c r="A39" s="668" t="s">
        <v>150</v>
      </c>
      <c r="B39" s="1341">
        <v>0.0</v>
      </c>
      <c r="C39" s="1341">
        <v>0.0</v>
      </c>
      <c r="D39" s="1341">
        <v>4.0</v>
      </c>
      <c r="E39" s="1342">
        <f t="shared" si="3"/>
        <v>4</v>
      </c>
      <c r="F39" s="1343"/>
      <c r="G39" s="1"/>
      <c r="H39" s="1"/>
      <c r="I39" s="1"/>
      <c r="J39" s="1"/>
      <c r="K39" s="1"/>
      <c r="L39" s="1"/>
      <c r="M39" s="1"/>
      <c r="N39" s="172"/>
    </row>
    <row r="40">
      <c r="A40" s="679" t="s">
        <v>158</v>
      </c>
      <c r="B40" s="1341">
        <v>0.0</v>
      </c>
      <c r="C40" s="1341">
        <v>0.0</v>
      </c>
      <c r="D40" s="1341">
        <v>0.0</v>
      </c>
      <c r="E40" s="1342">
        <f t="shared" si="3"/>
        <v>0</v>
      </c>
      <c r="F40" s="1343"/>
      <c r="G40" s="1"/>
      <c r="H40" s="1"/>
      <c r="I40" s="1"/>
      <c r="J40" s="1"/>
      <c r="K40" s="1"/>
      <c r="L40" s="1"/>
      <c r="M40" s="1"/>
      <c r="N40" s="172"/>
    </row>
    <row r="41">
      <c r="A41" s="1348" t="s">
        <v>6018</v>
      </c>
      <c r="B41" s="1341">
        <v>0.0</v>
      </c>
      <c r="C41" s="1341">
        <v>0.0</v>
      </c>
      <c r="D41" s="1341">
        <v>1.0</v>
      </c>
      <c r="E41" s="1342">
        <f t="shared" si="3"/>
        <v>1</v>
      </c>
      <c r="F41" s="1343"/>
      <c r="G41" s="1"/>
      <c r="H41" s="1"/>
      <c r="I41" s="1"/>
      <c r="J41" s="1"/>
      <c r="K41" s="1"/>
      <c r="L41" s="1"/>
      <c r="M41" s="1"/>
      <c r="N41" s="172"/>
    </row>
    <row r="42">
      <c r="A42" s="660" t="s">
        <v>164</v>
      </c>
      <c r="B42" s="1341">
        <v>0.0</v>
      </c>
      <c r="C42" s="1341">
        <v>0.0</v>
      </c>
      <c r="D42" s="1341">
        <v>0.0</v>
      </c>
      <c r="E42" s="1342">
        <f t="shared" si="3"/>
        <v>0</v>
      </c>
      <c r="F42" s="1343"/>
      <c r="G42" s="1"/>
      <c r="H42" s="1"/>
      <c r="I42" s="1"/>
      <c r="J42" s="1"/>
      <c r="K42" s="1"/>
      <c r="L42" s="1"/>
      <c r="M42" s="1"/>
      <c r="N42" s="172"/>
    </row>
    <row r="43">
      <c r="A43" s="668" t="s">
        <v>165</v>
      </c>
      <c r="B43" s="1341">
        <v>0.0</v>
      </c>
      <c r="C43" s="1341">
        <v>0.0</v>
      </c>
      <c r="D43" s="1341">
        <v>0.0</v>
      </c>
      <c r="E43" s="1342">
        <f t="shared" si="3"/>
        <v>0</v>
      </c>
      <c r="F43" s="1343"/>
      <c r="G43" s="1"/>
      <c r="H43" s="1"/>
      <c r="I43" s="1"/>
      <c r="J43" s="1"/>
      <c r="K43" s="1"/>
      <c r="L43" s="1"/>
      <c r="M43" s="1"/>
      <c r="N43" s="172"/>
    </row>
    <row r="44">
      <c r="A44" s="685" t="s">
        <v>6019</v>
      </c>
      <c r="B44" s="1341">
        <v>2.0</v>
      </c>
      <c r="C44" s="1341">
        <v>1.0</v>
      </c>
      <c r="D44" s="1341">
        <v>0.0</v>
      </c>
      <c r="E44" s="1342">
        <f t="shared" si="3"/>
        <v>3</v>
      </c>
      <c r="F44" s="1349" t="s">
        <v>6020</v>
      </c>
      <c r="G44" s="1277"/>
      <c r="H44" s="1277"/>
      <c r="I44" s="1277"/>
      <c r="J44" s="1277"/>
      <c r="K44" s="1277"/>
      <c r="L44" s="1277"/>
      <c r="M44" s="1277"/>
      <c r="N44" s="1278"/>
    </row>
    <row r="45">
      <c r="A45" s="668" t="s">
        <v>3642</v>
      </c>
      <c r="B45" s="1341">
        <v>0.0</v>
      </c>
      <c r="C45" s="1341">
        <v>1.0</v>
      </c>
      <c r="D45" s="1341">
        <v>0.0</v>
      </c>
      <c r="E45" s="1342">
        <f t="shared" si="3"/>
        <v>1</v>
      </c>
      <c r="F45" s="1343"/>
      <c r="G45" s="1"/>
      <c r="H45" s="1"/>
      <c r="I45" s="1"/>
      <c r="J45" s="1"/>
      <c r="K45" s="1"/>
      <c r="L45" s="1"/>
      <c r="M45" s="1"/>
      <c r="N45" s="172"/>
    </row>
    <row r="46">
      <c r="A46" s="668" t="s">
        <v>186</v>
      </c>
      <c r="B46" s="1341">
        <v>1.0</v>
      </c>
      <c r="C46" s="1341">
        <v>1.0</v>
      </c>
      <c r="D46" s="1341">
        <v>2.0</v>
      </c>
      <c r="E46" s="1342">
        <f t="shared" si="3"/>
        <v>4</v>
      </c>
      <c r="F46" s="1343"/>
      <c r="G46" s="1"/>
      <c r="H46" s="1"/>
      <c r="I46" s="1"/>
      <c r="J46" s="1"/>
      <c r="K46" s="1"/>
      <c r="L46" s="1"/>
      <c r="M46" s="1"/>
      <c r="N46" s="172"/>
    </row>
    <row r="47">
      <c r="A47" s="660" t="s">
        <v>207</v>
      </c>
      <c r="B47" s="1341">
        <v>0.0</v>
      </c>
      <c r="C47" s="1341">
        <v>0.0</v>
      </c>
      <c r="D47" s="1341">
        <v>0.0</v>
      </c>
      <c r="E47" s="1342">
        <f t="shared" si="3"/>
        <v>0</v>
      </c>
      <c r="F47" s="1343"/>
      <c r="G47" s="1"/>
      <c r="H47" s="1"/>
      <c r="I47" s="1"/>
      <c r="J47" s="1"/>
      <c r="K47" s="1"/>
      <c r="L47" s="1"/>
      <c r="M47" s="1"/>
      <c r="N47" s="172"/>
    </row>
    <row r="48">
      <c r="A48" s="668" t="s">
        <v>208</v>
      </c>
      <c r="B48" s="1341">
        <v>0.0</v>
      </c>
      <c r="C48" s="1341">
        <v>0.0</v>
      </c>
      <c r="D48" s="1341">
        <v>0.0</v>
      </c>
      <c r="E48" s="1342">
        <f t="shared" si="3"/>
        <v>0</v>
      </c>
      <c r="F48" s="1343"/>
      <c r="G48" s="1"/>
      <c r="H48" s="1"/>
      <c r="I48" s="1"/>
      <c r="J48" s="1"/>
      <c r="K48" s="1"/>
      <c r="L48" s="1"/>
      <c r="M48" s="1"/>
      <c r="N48" s="172"/>
    </row>
    <row r="49">
      <c r="A49" s="660" t="s">
        <v>211</v>
      </c>
      <c r="B49" s="1341">
        <v>0.0</v>
      </c>
      <c r="C49" s="1341">
        <v>0.0</v>
      </c>
      <c r="D49" s="1341">
        <v>0.0</v>
      </c>
      <c r="E49" s="1342">
        <f t="shared" si="3"/>
        <v>0</v>
      </c>
      <c r="F49" s="1343"/>
      <c r="G49" s="1"/>
      <c r="H49" s="1"/>
      <c r="I49" s="1"/>
      <c r="J49" s="1"/>
      <c r="K49" s="1"/>
      <c r="L49" s="1"/>
      <c r="M49" s="1"/>
      <c r="N49" s="172"/>
    </row>
    <row r="50">
      <c r="A50" s="668" t="s">
        <v>211</v>
      </c>
      <c r="B50" s="1341">
        <v>0.0</v>
      </c>
      <c r="C50" s="1341">
        <v>0.0</v>
      </c>
      <c r="D50" s="1341">
        <v>0.0</v>
      </c>
      <c r="E50" s="1342">
        <f t="shared" si="3"/>
        <v>0</v>
      </c>
      <c r="F50" s="1344"/>
      <c r="G50" s="1277"/>
      <c r="H50" s="1277"/>
      <c r="I50" s="1277"/>
      <c r="J50" s="1277"/>
      <c r="K50" s="1277"/>
      <c r="L50" s="1277"/>
      <c r="M50" s="1277"/>
      <c r="N50" s="1278"/>
    </row>
    <row r="51">
      <c r="A51" s="660" t="s">
        <v>213</v>
      </c>
      <c r="B51" s="1341">
        <v>0.0</v>
      </c>
      <c r="C51" s="1341">
        <v>0.0</v>
      </c>
      <c r="D51" s="1341">
        <v>0.0</v>
      </c>
      <c r="E51" s="1345">
        <v>0.0</v>
      </c>
      <c r="F51" s="1343"/>
      <c r="G51" s="1"/>
      <c r="H51" s="1"/>
      <c r="I51" s="1"/>
      <c r="J51" s="1"/>
      <c r="K51" s="1"/>
      <c r="L51" s="1"/>
      <c r="M51" s="1"/>
      <c r="N51" s="172"/>
    </row>
    <row r="52">
      <c r="A52" s="668" t="s">
        <v>214</v>
      </c>
      <c r="B52" s="1341">
        <v>0.0</v>
      </c>
      <c r="C52" s="1341">
        <v>0.0</v>
      </c>
      <c r="D52" s="1341">
        <v>0.0</v>
      </c>
      <c r="E52" s="1342">
        <f t="shared" ref="E52:E55" si="4">SUM(B52:D52)</f>
        <v>0</v>
      </c>
      <c r="F52" s="1343"/>
      <c r="G52" s="1"/>
      <c r="H52" s="1"/>
      <c r="I52" s="1"/>
      <c r="J52" s="1"/>
      <c r="K52" s="1"/>
      <c r="L52" s="1"/>
      <c r="M52" s="1"/>
      <c r="N52" s="172"/>
    </row>
    <row r="53">
      <c r="A53" s="668" t="s">
        <v>218</v>
      </c>
      <c r="B53" s="1341">
        <v>0.0</v>
      </c>
      <c r="C53" s="1341">
        <v>0.0</v>
      </c>
      <c r="D53" s="1341">
        <v>0.0</v>
      </c>
      <c r="E53" s="1342">
        <f t="shared" si="4"/>
        <v>0</v>
      </c>
      <c r="F53" s="1343"/>
      <c r="G53" s="1"/>
      <c r="H53" s="1"/>
      <c r="I53" s="1"/>
      <c r="J53" s="1"/>
      <c r="K53" s="1"/>
      <c r="L53" s="1"/>
      <c r="M53" s="1"/>
      <c r="N53" s="172"/>
    </row>
    <row r="54">
      <c r="A54" s="660" t="s">
        <v>219</v>
      </c>
      <c r="B54" s="1341">
        <v>0.0</v>
      </c>
      <c r="C54" s="1341">
        <v>0.0</v>
      </c>
      <c r="D54" s="1341">
        <v>0.0</v>
      </c>
      <c r="E54" s="1342">
        <f t="shared" si="4"/>
        <v>0</v>
      </c>
      <c r="F54" s="1343"/>
      <c r="G54" s="1"/>
      <c r="H54" s="1"/>
      <c r="I54" s="1"/>
      <c r="J54" s="1"/>
      <c r="K54" s="1"/>
      <c r="L54" s="1"/>
      <c r="M54" s="1"/>
      <c r="N54" s="172"/>
    </row>
    <row r="55">
      <c r="A55" s="668" t="s">
        <v>220</v>
      </c>
      <c r="B55" s="1341">
        <v>16.0</v>
      </c>
      <c r="C55" s="1341">
        <v>2.0</v>
      </c>
      <c r="D55" s="1341">
        <v>0.0</v>
      </c>
      <c r="E55" s="1342">
        <f t="shared" si="4"/>
        <v>18</v>
      </c>
      <c r="F55" s="1350" t="s">
        <v>6021</v>
      </c>
      <c r="G55" s="1"/>
      <c r="H55" s="1"/>
      <c r="I55" s="1"/>
      <c r="J55" s="1"/>
      <c r="K55" s="1"/>
      <c r="L55" s="1"/>
      <c r="M55" s="1"/>
      <c r="N55" s="172"/>
    </row>
    <row r="56">
      <c r="A56" s="668" t="s">
        <v>232</v>
      </c>
      <c r="B56" s="1341">
        <v>0.0</v>
      </c>
      <c r="C56" s="1341">
        <v>0.0</v>
      </c>
      <c r="D56" s="1341">
        <v>0.0</v>
      </c>
      <c r="E56" s="1345">
        <v>0.0</v>
      </c>
      <c r="F56" s="1343"/>
      <c r="G56" s="1"/>
      <c r="H56" s="1"/>
      <c r="I56" s="1"/>
      <c r="J56" s="1"/>
      <c r="K56" s="1"/>
      <c r="L56" s="1"/>
      <c r="M56" s="1"/>
      <c r="N56" s="172"/>
    </row>
    <row r="57">
      <c r="A57" s="660" t="s">
        <v>233</v>
      </c>
      <c r="B57" s="1341">
        <v>0.0</v>
      </c>
      <c r="C57" s="1341">
        <v>0.0</v>
      </c>
      <c r="D57" s="1341">
        <v>0.0</v>
      </c>
      <c r="E57" s="1342">
        <f t="shared" ref="E57:E64" si="5">SUM(B57:D57)</f>
        <v>0</v>
      </c>
      <c r="F57" s="1343"/>
      <c r="G57" s="1"/>
      <c r="H57" s="1"/>
      <c r="I57" s="1"/>
      <c r="J57" s="1"/>
      <c r="K57" s="1"/>
      <c r="L57" s="1"/>
      <c r="M57" s="1"/>
      <c r="N57" s="172"/>
    </row>
    <row r="58">
      <c r="A58" s="668" t="s">
        <v>236</v>
      </c>
      <c r="B58" s="1341">
        <v>4.0</v>
      </c>
      <c r="C58" s="1341">
        <v>1.0</v>
      </c>
      <c r="D58" s="1341">
        <v>3.0</v>
      </c>
      <c r="E58" s="1342">
        <f t="shared" si="5"/>
        <v>8</v>
      </c>
      <c r="F58" s="1347" t="s">
        <v>6022</v>
      </c>
      <c r="G58" s="1"/>
      <c r="H58" s="1"/>
      <c r="I58" s="1"/>
      <c r="J58" s="1"/>
      <c r="K58" s="1"/>
      <c r="L58" s="1"/>
      <c r="M58" s="1"/>
      <c r="N58" s="172"/>
    </row>
    <row r="59">
      <c r="A59" s="704" t="s">
        <v>243</v>
      </c>
      <c r="B59" s="1341">
        <v>0.0</v>
      </c>
      <c r="C59" s="1341">
        <v>1.0</v>
      </c>
      <c r="D59" s="1341">
        <v>0.0</v>
      </c>
      <c r="E59" s="1342">
        <f t="shared" si="5"/>
        <v>1</v>
      </c>
      <c r="F59" s="1343"/>
      <c r="G59" s="1"/>
      <c r="H59" s="1"/>
      <c r="I59" s="1"/>
      <c r="J59" s="1"/>
      <c r="K59" s="1"/>
      <c r="L59" s="1"/>
      <c r="M59" s="1"/>
      <c r="N59" s="172"/>
    </row>
    <row r="60">
      <c r="A60" s="660" t="s">
        <v>253</v>
      </c>
      <c r="B60" s="1341">
        <v>1.0</v>
      </c>
      <c r="C60" s="1341">
        <v>0.0</v>
      </c>
      <c r="D60" s="1341">
        <v>0.0</v>
      </c>
      <c r="E60" s="1342">
        <f t="shared" si="5"/>
        <v>1</v>
      </c>
      <c r="F60" s="1343"/>
      <c r="G60" s="1"/>
      <c r="H60" s="1"/>
      <c r="I60" s="1"/>
      <c r="J60" s="1"/>
      <c r="K60" s="1"/>
      <c r="L60" s="1"/>
      <c r="M60" s="1"/>
      <c r="N60" s="172"/>
    </row>
    <row r="61">
      <c r="A61" s="668" t="s">
        <v>3644</v>
      </c>
      <c r="B61" s="1341">
        <v>0.0</v>
      </c>
      <c r="C61" s="1341">
        <v>0.0</v>
      </c>
      <c r="D61" s="1341">
        <v>0.0</v>
      </c>
      <c r="E61" s="1342">
        <f t="shared" si="5"/>
        <v>0</v>
      </c>
      <c r="F61" s="1343"/>
      <c r="G61" s="1"/>
      <c r="H61" s="1"/>
      <c r="I61" s="1"/>
      <c r="J61" s="1"/>
      <c r="K61" s="1"/>
      <c r="L61" s="1"/>
      <c r="M61" s="1"/>
      <c r="N61" s="172"/>
    </row>
    <row r="62">
      <c r="A62" s="668" t="s">
        <v>255</v>
      </c>
      <c r="B62" s="1341">
        <v>0.0</v>
      </c>
      <c r="C62" s="1341">
        <v>0.0</v>
      </c>
      <c r="D62" s="1341">
        <v>0.0</v>
      </c>
      <c r="E62" s="1342">
        <f t="shared" si="5"/>
        <v>0</v>
      </c>
      <c r="F62" s="1347" t="s">
        <v>6023</v>
      </c>
      <c r="G62" s="1"/>
      <c r="H62" s="1"/>
      <c r="I62" s="1"/>
      <c r="J62" s="1"/>
      <c r="K62" s="1"/>
      <c r="L62" s="1"/>
      <c r="M62" s="1"/>
      <c r="N62" s="172"/>
    </row>
    <row r="63">
      <c r="A63" s="668" t="s">
        <v>261</v>
      </c>
      <c r="B63" s="1341">
        <v>0.0</v>
      </c>
      <c r="C63" s="1341">
        <v>0.0</v>
      </c>
      <c r="D63" s="1341">
        <v>0.0</v>
      </c>
      <c r="E63" s="1342">
        <f t="shared" si="5"/>
        <v>0</v>
      </c>
      <c r="F63" s="1343"/>
      <c r="G63" s="1"/>
      <c r="H63" s="1"/>
      <c r="I63" s="1"/>
      <c r="J63" s="1"/>
      <c r="K63" s="1"/>
      <c r="L63" s="1"/>
      <c r="M63" s="1"/>
      <c r="N63" s="172"/>
    </row>
    <row r="64">
      <c r="A64" s="668" t="s">
        <v>262</v>
      </c>
      <c r="B64" s="1341">
        <v>1.0</v>
      </c>
      <c r="C64" s="1341">
        <v>1.0</v>
      </c>
      <c r="D64" s="1341">
        <v>2.0</v>
      </c>
      <c r="E64" s="1342">
        <f t="shared" si="5"/>
        <v>4</v>
      </c>
      <c r="F64" s="1343"/>
      <c r="G64" s="1"/>
      <c r="H64" s="1"/>
      <c r="I64" s="1"/>
      <c r="J64" s="1"/>
      <c r="K64" s="1"/>
      <c r="L64" s="1"/>
      <c r="M64" s="1"/>
      <c r="N64" s="172"/>
    </row>
    <row r="65">
      <c r="A65" s="660" t="s">
        <v>266</v>
      </c>
      <c r="B65" s="1341">
        <v>0.0</v>
      </c>
      <c r="C65" s="1341">
        <v>0.0</v>
      </c>
      <c r="D65" s="1341">
        <v>0.0</v>
      </c>
      <c r="E65" s="1345">
        <v>0.0</v>
      </c>
      <c r="F65" s="1343"/>
      <c r="G65" s="1"/>
      <c r="H65" s="1"/>
      <c r="I65" s="1"/>
      <c r="J65" s="1"/>
      <c r="K65" s="1"/>
      <c r="L65" s="1"/>
      <c r="M65" s="1"/>
      <c r="N65" s="172"/>
    </row>
    <row r="66">
      <c r="A66" s="668" t="s">
        <v>267</v>
      </c>
      <c r="B66" s="1341"/>
      <c r="C66" s="1341"/>
      <c r="D66" s="1341"/>
      <c r="E66" s="1342">
        <f t="shared" ref="E66:E94" si="6">SUM(B66:D66)</f>
        <v>0</v>
      </c>
      <c r="F66" s="1351" t="s">
        <v>6024</v>
      </c>
      <c r="G66" s="1"/>
      <c r="H66" s="1"/>
      <c r="I66" s="1"/>
      <c r="J66" s="1"/>
      <c r="K66" s="1"/>
      <c r="L66" s="1"/>
      <c r="M66" s="1"/>
      <c r="N66" s="172"/>
    </row>
    <row r="67">
      <c r="A67" s="685" t="s">
        <v>278</v>
      </c>
      <c r="B67" s="1341">
        <v>0.0</v>
      </c>
      <c r="C67" s="1341">
        <v>0.0</v>
      </c>
      <c r="D67" s="1341">
        <v>0.0</v>
      </c>
      <c r="E67" s="1342">
        <f t="shared" si="6"/>
        <v>0</v>
      </c>
      <c r="F67" s="1343"/>
      <c r="G67" s="1"/>
      <c r="H67" s="1"/>
      <c r="I67" s="1"/>
      <c r="J67" s="1"/>
      <c r="K67" s="1"/>
      <c r="L67" s="1"/>
      <c r="M67" s="1"/>
      <c r="N67" s="172"/>
    </row>
    <row r="68">
      <c r="A68" s="660" t="s">
        <v>280</v>
      </c>
      <c r="B68" s="1341">
        <v>0.0</v>
      </c>
      <c r="C68" s="1341">
        <v>0.0</v>
      </c>
      <c r="D68" s="1341">
        <v>0.0</v>
      </c>
      <c r="E68" s="1342">
        <f t="shared" si="6"/>
        <v>0</v>
      </c>
      <c r="F68" s="1343"/>
      <c r="G68" s="1"/>
      <c r="H68" s="1"/>
      <c r="I68" s="1"/>
      <c r="J68" s="1"/>
      <c r="K68" s="1"/>
      <c r="L68" s="1"/>
      <c r="M68" s="1"/>
      <c r="N68" s="172"/>
    </row>
    <row r="69">
      <c r="A69" s="668" t="s">
        <v>281</v>
      </c>
      <c r="B69" s="1341">
        <v>5.0</v>
      </c>
      <c r="C69" s="1341">
        <v>2.0</v>
      </c>
      <c r="D69" s="1341">
        <v>1.0</v>
      </c>
      <c r="E69" s="1342">
        <f t="shared" si="6"/>
        <v>8</v>
      </c>
      <c r="F69" s="1343"/>
      <c r="G69" s="1"/>
      <c r="H69" s="1"/>
      <c r="I69" s="1"/>
      <c r="J69" s="1"/>
      <c r="K69" s="1"/>
      <c r="L69" s="1"/>
      <c r="M69" s="1"/>
      <c r="N69" s="172"/>
    </row>
    <row r="70">
      <c r="A70" s="660" t="s">
        <v>287</v>
      </c>
      <c r="B70" s="1341">
        <v>0.0</v>
      </c>
      <c r="C70" s="1341">
        <v>0.0</v>
      </c>
      <c r="D70" s="1341">
        <v>0.0</v>
      </c>
      <c r="E70" s="1342">
        <f t="shared" si="6"/>
        <v>0</v>
      </c>
      <c r="F70" s="1343"/>
      <c r="G70" s="1"/>
      <c r="H70" s="1"/>
      <c r="I70" s="1"/>
      <c r="J70" s="1"/>
      <c r="K70" s="1"/>
      <c r="L70" s="1"/>
      <c r="M70" s="1"/>
      <c r="N70" s="172"/>
    </row>
    <row r="71">
      <c r="A71" s="668" t="s">
        <v>288</v>
      </c>
      <c r="B71" s="1341">
        <v>2.0</v>
      </c>
      <c r="C71" s="1341">
        <v>3.0</v>
      </c>
      <c r="D71" s="1341">
        <v>0.0</v>
      </c>
      <c r="E71" s="1342">
        <f t="shared" si="6"/>
        <v>5</v>
      </c>
      <c r="F71" s="1343"/>
      <c r="G71" s="1"/>
      <c r="H71" s="1"/>
      <c r="I71" s="1"/>
      <c r="J71" s="1"/>
      <c r="K71" s="1"/>
      <c r="L71" s="1"/>
      <c r="M71" s="1"/>
      <c r="N71" s="172"/>
    </row>
    <row r="72">
      <c r="A72" s="668" t="s">
        <v>297</v>
      </c>
      <c r="B72" s="1341">
        <v>0.0</v>
      </c>
      <c r="C72" s="1341">
        <v>1.0</v>
      </c>
      <c r="D72" s="1341">
        <v>0.0</v>
      </c>
      <c r="E72" s="1342">
        <f t="shared" si="6"/>
        <v>1</v>
      </c>
      <c r="F72" s="1344"/>
      <c r="G72" s="1277"/>
      <c r="H72" s="1277"/>
      <c r="I72" s="1277"/>
      <c r="J72" s="1277"/>
      <c r="K72" s="1277"/>
      <c r="L72" s="1277"/>
      <c r="M72" s="1277"/>
      <c r="N72" s="1278"/>
    </row>
    <row r="73">
      <c r="A73" s="685" t="s">
        <v>300</v>
      </c>
      <c r="B73" s="1341">
        <v>0.0</v>
      </c>
      <c r="C73" s="1341">
        <v>0.0</v>
      </c>
      <c r="D73" s="1341">
        <v>0.0</v>
      </c>
      <c r="E73" s="1342">
        <f t="shared" si="6"/>
        <v>0</v>
      </c>
      <c r="F73" s="1344"/>
      <c r="G73" s="1277"/>
      <c r="H73" s="1277"/>
      <c r="I73" s="1277"/>
      <c r="J73" s="1277"/>
      <c r="K73" s="1277"/>
      <c r="L73" s="1277"/>
      <c r="M73" s="1277"/>
      <c r="N73" s="1278"/>
    </row>
    <row r="74">
      <c r="A74" s="660" t="s">
        <v>301</v>
      </c>
      <c r="B74" s="1341">
        <v>0.0</v>
      </c>
      <c r="C74" s="1341">
        <v>0.0</v>
      </c>
      <c r="D74" s="1341">
        <v>0.0</v>
      </c>
      <c r="E74" s="1342">
        <f t="shared" si="6"/>
        <v>0</v>
      </c>
      <c r="F74" s="1344"/>
      <c r="G74" s="1277"/>
      <c r="H74" s="1277"/>
      <c r="I74" s="1277"/>
      <c r="J74" s="1277"/>
      <c r="K74" s="1277"/>
      <c r="L74" s="1277"/>
      <c r="M74" s="1277"/>
      <c r="N74" s="1278"/>
    </row>
    <row r="75">
      <c r="A75" s="668" t="s">
        <v>302</v>
      </c>
      <c r="B75" s="1341">
        <v>0.0</v>
      </c>
      <c r="C75" s="1341">
        <v>0.0</v>
      </c>
      <c r="D75" s="1341">
        <v>0.0</v>
      </c>
      <c r="E75" s="1342">
        <f t="shared" si="6"/>
        <v>0</v>
      </c>
      <c r="F75" s="1343"/>
      <c r="G75" s="1"/>
      <c r="H75" s="1"/>
      <c r="I75" s="1"/>
      <c r="J75" s="1"/>
      <c r="K75" s="1"/>
      <c r="L75" s="1"/>
      <c r="M75" s="1"/>
      <c r="N75" s="172"/>
    </row>
    <row r="76">
      <c r="A76" s="697" t="s">
        <v>303</v>
      </c>
      <c r="B76" s="1341">
        <v>0.0</v>
      </c>
      <c r="C76" s="1341">
        <v>0.0</v>
      </c>
      <c r="D76" s="1341">
        <v>0.0</v>
      </c>
      <c r="E76" s="1342">
        <f t="shared" si="6"/>
        <v>0</v>
      </c>
      <c r="F76" s="1343"/>
      <c r="G76" s="1"/>
      <c r="H76" s="1"/>
      <c r="I76" s="1"/>
      <c r="J76" s="1"/>
      <c r="K76" s="1"/>
      <c r="L76" s="1"/>
      <c r="M76" s="1"/>
      <c r="N76" s="172"/>
    </row>
    <row r="77">
      <c r="A77" s="704" t="s">
        <v>304</v>
      </c>
      <c r="B77" s="1341">
        <v>0.0</v>
      </c>
      <c r="C77" s="1341">
        <v>0.0</v>
      </c>
      <c r="D77" s="1341">
        <v>0.0</v>
      </c>
      <c r="E77" s="1342">
        <f t="shared" si="6"/>
        <v>0</v>
      </c>
      <c r="F77" s="1343"/>
      <c r="G77" s="1"/>
      <c r="H77" s="1"/>
      <c r="I77" s="1"/>
      <c r="J77" s="1"/>
      <c r="K77" s="1"/>
      <c r="L77" s="1"/>
      <c r="M77" s="1"/>
      <c r="N77" s="172"/>
    </row>
    <row r="78">
      <c r="A78" s="660" t="s">
        <v>305</v>
      </c>
      <c r="B78" s="1341">
        <v>0.0</v>
      </c>
      <c r="C78" s="1341">
        <v>0.0</v>
      </c>
      <c r="D78" s="1341">
        <v>0.0</v>
      </c>
      <c r="E78" s="1342">
        <f t="shared" si="6"/>
        <v>0</v>
      </c>
      <c r="F78" s="1343"/>
      <c r="G78" s="1"/>
      <c r="H78" s="1"/>
      <c r="I78" s="1"/>
      <c r="J78" s="1"/>
      <c r="K78" s="1"/>
      <c r="L78" s="1"/>
      <c r="M78" s="1"/>
      <c r="N78" s="172"/>
    </row>
    <row r="79">
      <c r="A79" s="668" t="s">
        <v>306</v>
      </c>
      <c r="B79" s="1341">
        <v>0.0</v>
      </c>
      <c r="C79" s="1341">
        <v>0.0</v>
      </c>
      <c r="D79" s="1341">
        <v>0.0</v>
      </c>
      <c r="E79" s="1342">
        <f t="shared" si="6"/>
        <v>0</v>
      </c>
      <c r="F79" s="1343"/>
      <c r="G79" s="1"/>
      <c r="H79" s="1"/>
      <c r="I79" s="1"/>
      <c r="J79" s="1"/>
      <c r="K79" s="1"/>
      <c r="L79" s="1"/>
      <c r="M79" s="1"/>
      <c r="N79" s="172"/>
    </row>
    <row r="80">
      <c r="A80" s="705" t="s">
        <v>310</v>
      </c>
      <c r="B80" s="1341">
        <v>0.0</v>
      </c>
      <c r="C80" s="1341">
        <v>0.0</v>
      </c>
      <c r="D80" s="1341">
        <v>0.0</v>
      </c>
      <c r="E80" s="1342">
        <f t="shared" si="6"/>
        <v>0</v>
      </c>
      <c r="F80" s="1343"/>
      <c r="G80" s="1"/>
      <c r="H80" s="1"/>
      <c r="I80" s="1"/>
      <c r="J80" s="1"/>
      <c r="K80" s="1"/>
      <c r="L80" s="1"/>
      <c r="M80" s="1"/>
      <c r="N80" s="172"/>
    </row>
    <row r="81">
      <c r="A81" s="706" t="s">
        <v>3645</v>
      </c>
      <c r="B81" s="1341">
        <v>0.0</v>
      </c>
      <c r="C81" s="1341">
        <v>0.0</v>
      </c>
      <c r="D81" s="1341">
        <v>1.0</v>
      </c>
      <c r="E81" s="1342">
        <f t="shared" si="6"/>
        <v>1</v>
      </c>
      <c r="F81" s="1343"/>
      <c r="G81" s="1"/>
      <c r="H81" s="1"/>
      <c r="I81" s="1"/>
      <c r="J81" s="1"/>
      <c r="K81" s="1"/>
      <c r="L81" s="1"/>
      <c r="M81" s="1"/>
      <c r="N81" s="172"/>
    </row>
    <row r="82">
      <c r="A82" s="706" t="s">
        <v>316</v>
      </c>
      <c r="B82" s="1341">
        <v>6.0</v>
      </c>
      <c r="C82" s="1341">
        <v>1.0</v>
      </c>
      <c r="D82" s="1341">
        <v>0.0</v>
      </c>
      <c r="E82" s="1342">
        <f t="shared" si="6"/>
        <v>7</v>
      </c>
      <c r="F82" s="1347" t="s">
        <v>6025</v>
      </c>
      <c r="G82" s="1"/>
      <c r="H82" s="1"/>
      <c r="I82" s="1"/>
      <c r="J82" s="1"/>
      <c r="K82" s="1"/>
      <c r="L82" s="1"/>
      <c r="M82" s="1"/>
      <c r="N82" s="172"/>
    </row>
    <row r="83">
      <c r="A83" s="706" t="s">
        <v>326</v>
      </c>
      <c r="B83" s="1341">
        <v>0.0</v>
      </c>
      <c r="C83" s="1341">
        <v>0.0</v>
      </c>
      <c r="D83" s="1341">
        <v>0.0</v>
      </c>
      <c r="E83" s="1342">
        <f t="shared" si="6"/>
        <v>0</v>
      </c>
      <c r="F83" s="1343"/>
      <c r="G83" s="1"/>
      <c r="H83" s="1"/>
      <c r="I83" s="1"/>
      <c r="J83" s="1"/>
      <c r="K83" s="1"/>
      <c r="L83" s="1"/>
      <c r="M83" s="1"/>
      <c r="N83" s="172"/>
    </row>
    <row r="84">
      <c r="A84" s="707" t="s">
        <v>332</v>
      </c>
      <c r="B84" s="1341">
        <v>0.0</v>
      </c>
      <c r="C84" s="1341">
        <v>0.0</v>
      </c>
      <c r="D84" s="1341">
        <v>0.0</v>
      </c>
      <c r="E84" s="1342">
        <f t="shared" si="6"/>
        <v>0</v>
      </c>
      <c r="F84" s="1343"/>
      <c r="G84" s="1"/>
      <c r="H84" s="1"/>
      <c r="I84" s="1"/>
      <c r="J84" s="1"/>
      <c r="K84" s="1"/>
      <c r="L84" s="1"/>
      <c r="M84" s="1"/>
      <c r="N84" s="172"/>
    </row>
    <row r="85">
      <c r="A85" s="706" t="s">
        <v>330</v>
      </c>
      <c r="B85" s="1341">
        <v>0.0</v>
      </c>
      <c r="C85" s="1341">
        <v>0.0</v>
      </c>
      <c r="D85" s="1341">
        <v>0.0</v>
      </c>
      <c r="E85" s="1342">
        <f t="shared" si="6"/>
        <v>0</v>
      </c>
      <c r="F85" s="1343"/>
      <c r="G85" s="1"/>
      <c r="H85" s="1"/>
      <c r="I85" s="1"/>
      <c r="J85" s="1"/>
      <c r="K85" s="1"/>
      <c r="L85" s="1"/>
      <c r="M85" s="1"/>
      <c r="N85" s="172"/>
    </row>
    <row r="86">
      <c r="A86" s="706" t="s">
        <v>333</v>
      </c>
      <c r="B86" s="1341">
        <v>0.0</v>
      </c>
      <c r="C86" s="1341">
        <v>0.0</v>
      </c>
      <c r="D86" s="1341">
        <v>0.0</v>
      </c>
      <c r="E86" s="1342">
        <f t="shared" si="6"/>
        <v>0</v>
      </c>
      <c r="F86" s="1343"/>
      <c r="G86" s="1"/>
      <c r="H86" s="1"/>
      <c r="I86" s="1"/>
      <c r="J86" s="1"/>
      <c r="K86" s="1"/>
      <c r="L86" s="1"/>
      <c r="M86" s="1"/>
      <c r="N86" s="172"/>
    </row>
    <row r="87">
      <c r="A87" s="1352" t="s">
        <v>338</v>
      </c>
      <c r="B87" s="1341">
        <v>0.0</v>
      </c>
      <c r="C87" s="1341">
        <v>0.0</v>
      </c>
      <c r="D87" s="1341">
        <v>0.0</v>
      </c>
      <c r="E87" s="1342">
        <f t="shared" si="6"/>
        <v>0</v>
      </c>
      <c r="F87" s="1343"/>
      <c r="G87" s="1"/>
      <c r="H87" s="1"/>
      <c r="I87" s="1"/>
      <c r="J87" s="1"/>
      <c r="K87" s="1"/>
      <c r="L87" s="1"/>
      <c r="M87" s="1"/>
      <c r="N87" s="172"/>
    </row>
    <row r="88">
      <c r="A88" s="706" t="s">
        <v>339</v>
      </c>
      <c r="B88" s="1341">
        <v>0.0</v>
      </c>
      <c r="C88" s="1341">
        <v>0.0</v>
      </c>
      <c r="D88" s="1341">
        <v>2.0</v>
      </c>
      <c r="E88" s="1342">
        <f t="shared" si="6"/>
        <v>2</v>
      </c>
      <c r="F88" s="1343"/>
      <c r="G88" s="1"/>
      <c r="H88" s="1"/>
      <c r="I88" s="1"/>
      <c r="J88" s="1"/>
      <c r="K88" s="1"/>
      <c r="L88" s="1"/>
      <c r="M88" s="1"/>
      <c r="N88" s="172"/>
    </row>
    <row r="89">
      <c r="A89" s="706" t="s">
        <v>344</v>
      </c>
      <c r="B89" s="1341">
        <v>0.0</v>
      </c>
      <c r="C89" s="1341">
        <v>0.0</v>
      </c>
      <c r="D89" s="1341">
        <v>0.0</v>
      </c>
      <c r="E89" s="1342">
        <f t="shared" si="6"/>
        <v>0</v>
      </c>
      <c r="F89" s="1343"/>
      <c r="G89" s="1"/>
      <c r="H89" s="1"/>
      <c r="I89" s="1"/>
      <c r="J89" s="1"/>
      <c r="K89" s="1"/>
      <c r="L89" s="1"/>
      <c r="M89" s="1"/>
      <c r="N89" s="172"/>
    </row>
    <row r="90">
      <c r="A90" s="706" t="s">
        <v>345</v>
      </c>
      <c r="B90" s="1341">
        <v>0.0</v>
      </c>
      <c r="C90" s="1341">
        <v>0.0</v>
      </c>
      <c r="D90" s="1341">
        <v>0.0</v>
      </c>
      <c r="E90" s="1342">
        <f t="shared" si="6"/>
        <v>0</v>
      </c>
      <c r="F90" s="1344"/>
      <c r="G90" s="1277"/>
      <c r="H90" s="1277"/>
      <c r="I90" s="1277"/>
      <c r="J90" s="1277"/>
      <c r="K90" s="1277"/>
      <c r="L90" s="1277"/>
      <c r="M90" s="1277"/>
      <c r="N90" s="1278"/>
    </row>
    <row r="91">
      <c r="A91" s="707" t="s">
        <v>3646</v>
      </c>
      <c r="B91" s="1341">
        <v>0.0</v>
      </c>
      <c r="C91" s="1341">
        <v>0.0</v>
      </c>
      <c r="D91" s="1341">
        <v>0.0</v>
      </c>
      <c r="E91" s="1342">
        <f t="shared" si="6"/>
        <v>0</v>
      </c>
      <c r="F91" s="1353"/>
      <c r="G91" s="1277"/>
      <c r="H91" s="1277"/>
      <c r="I91" s="1277"/>
      <c r="J91" s="1277"/>
      <c r="K91" s="1277"/>
      <c r="L91" s="1277"/>
      <c r="M91" s="1277"/>
      <c r="N91" s="1278"/>
    </row>
    <row r="92">
      <c r="A92" s="707" t="s">
        <v>347</v>
      </c>
      <c r="B92" s="1341">
        <v>0.0</v>
      </c>
      <c r="C92" s="1341">
        <v>0.0</v>
      </c>
      <c r="D92" s="1341">
        <v>0.0</v>
      </c>
      <c r="E92" s="1342">
        <f t="shared" si="6"/>
        <v>0</v>
      </c>
      <c r="F92" s="1343"/>
      <c r="G92" s="1"/>
      <c r="H92" s="1"/>
      <c r="I92" s="1"/>
      <c r="J92" s="1"/>
      <c r="K92" s="1"/>
      <c r="L92" s="1"/>
      <c r="M92" s="1"/>
      <c r="N92" s="172"/>
    </row>
    <row r="93">
      <c r="A93" s="706" t="s">
        <v>348</v>
      </c>
      <c r="B93" s="1341">
        <v>0.0</v>
      </c>
      <c r="C93" s="1341">
        <v>0.0</v>
      </c>
      <c r="D93" s="1341">
        <v>0.0</v>
      </c>
      <c r="E93" s="1342">
        <f t="shared" si="6"/>
        <v>0</v>
      </c>
      <c r="F93" s="1343"/>
      <c r="G93" s="1"/>
      <c r="H93" s="1"/>
      <c r="I93" s="1"/>
      <c r="J93" s="1"/>
      <c r="K93" s="1"/>
      <c r="L93" s="1"/>
      <c r="M93" s="1"/>
      <c r="N93" s="172"/>
    </row>
    <row r="94">
      <c r="A94" s="708" t="s">
        <v>351</v>
      </c>
      <c r="B94" s="1341">
        <v>0.0</v>
      </c>
      <c r="C94" s="1341">
        <v>0.0</v>
      </c>
      <c r="D94" s="1341">
        <v>0.0</v>
      </c>
      <c r="E94" s="1342">
        <f t="shared" si="6"/>
        <v>0</v>
      </c>
      <c r="F94" s="1344"/>
      <c r="G94" s="1277"/>
      <c r="H94" s="1277"/>
      <c r="I94" s="1277"/>
      <c r="J94" s="1277"/>
      <c r="K94" s="1277"/>
      <c r="L94" s="1277"/>
      <c r="M94" s="1277"/>
      <c r="N94" s="1278"/>
    </row>
    <row r="95">
      <c r="A95" s="706" t="s">
        <v>352</v>
      </c>
      <c r="B95" s="1341">
        <v>0.0</v>
      </c>
      <c r="C95" s="1341">
        <v>0.0</v>
      </c>
      <c r="D95" s="1341">
        <v>0.0</v>
      </c>
      <c r="E95" s="1345">
        <v>0.0</v>
      </c>
      <c r="F95" s="1343"/>
      <c r="G95" s="1"/>
      <c r="H95" s="1"/>
      <c r="I95" s="1"/>
      <c r="J95" s="1"/>
      <c r="K95" s="1"/>
      <c r="L95" s="1"/>
      <c r="M95" s="1"/>
      <c r="N95" s="172"/>
    </row>
    <row r="96">
      <c r="A96" s="706" t="s">
        <v>356</v>
      </c>
      <c r="B96" s="1341">
        <v>1.0</v>
      </c>
      <c r="C96" s="1341">
        <v>1.0</v>
      </c>
      <c r="D96" s="1341">
        <v>3.0</v>
      </c>
      <c r="E96" s="1342">
        <f t="shared" ref="E96:E114" si="7">SUM(B96:D96)</f>
        <v>5</v>
      </c>
      <c r="F96" s="1343"/>
      <c r="G96" s="1"/>
      <c r="H96" s="1"/>
      <c r="I96" s="1"/>
      <c r="J96" s="1"/>
      <c r="K96" s="1"/>
      <c r="L96" s="1"/>
      <c r="M96" s="1"/>
      <c r="N96" s="172"/>
    </row>
    <row r="97">
      <c r="A97" s="706" t="s">
        <v>362</v>
      </c>
      <c r="B97" s="1341">
        <v>0.0</v>
      </c>
      <c r="C97" s="1341">
        <v>1.0</v>
      </c>
      <c r="D97" s="1341">
        <v>0.0</v>
      </c>
      <c r="E97" s="1342">
        <f t="shared" si="7"/>
        <v>1</v>
      </c>
      <c r="F97" s="1343"/>
      <c r="G97" s="1"/>
      <c r="H97" s="1"/>
      <c r="I97" s="1"/>
      <c r="J97" s="1"/>
      <c r="K97" s="1"/>
      <c r="L97" s="1"/>
      <c r="M97" s="1"/>
      <c r="N97" s="172"/>
    </row>
    <row r="98">
      <c r="A98" s="706" t="s">
        <v>371</v>
      </c>
      <c r="B98" s="1341">
        <v>1.0</v>
      </c>
      <c r="C98" s="1341">
        <v>0.0</v>
      </c>
      <c r="D98" s="1341">
        <v>0.0</v>
      </c>
      <c r="E98" s="1342">
        <f t="shared" si="7"/>
        <v>1</v>
      </c>
      <c r="F98" s="1343"/>
      <c r="G98" s="1"/>
      <c r="H98" s="1"/>
      <c r="I98" s="1"/>
      <c r="J98" s="1"/>
      <c r="K98" s="1"/>
      <c r="L98" s="1"/>
      <c r="M98" s="1"/>
      <c r="N98" s="172"/>
    </row>
    <row r="99">
      <c r="A99" s="708" t="s">
        <v>375</v>
      </c>
      <c r="B99" s="1341">
        <v>0.0</v>
      </c>
      <c r="C99" s="1341">
        <v>0.0</v>
      </c>
      <c r="D99" s="1341">
        <v>0.0</v>
      </c>
      <c r="E99" s="1342">
        <f t="shared" si="7"/>
        <v>0</v>
      </c>
      <c r="F99" s="1343"/>
      <c r="G99" s="1"/>
      <c r="H99" s="1"/>
      <c r="I99" s="1"/>
      <c r="J99" s="1"/>
      <c r="K99" s="1"/>
      <c r="L99" s="1"/>
      <c r="M99" s="1"/>
      <c r="N99" s="172"/>
    </row>
    <row r="100">
      <c r="A100" s="706" t="s">
        <v>3647</v>
      </c>
      <c r="B100" s="1341">
        <v>0.0</v>
      </c>
      <c r="C100" s="1341">
        <v>0.0</v>
      </c>
      <c r="D100" s="1341">
        <v>0.0</v>
      </c>
      <c r="E100" s="1342">
        <f t="shared" si="7"/>
        <v>0</v>
      </c>
      <c r="F100" s="1343"/>
      <c r="G100" s="1"/>
      <c r="H100" s="1"/>
      <c r="I100" s="1"/>
      <c r="J100" s="1"/>
      <c r="K100" s="1"/>
      <c r="L100" s="1"/>
      <c r="M100" s="1"/>
      <c r="N100" s="172"/>
    </row>
    <row r="101">
      <c r="A101" s="705" t="s">
        <v>379</v>
      </c>
      <c r="B101" s="1341">
        <v>0.0</v>
      </c>
      <c r="C101" s="1341">
        <v>0.0</v>
      </c>
      <c r="D101" s="1341">
        <v>0.0</v>
      </c>
      <c r="E101" s="1342">
        <f t="shared" si="7"/>
        <v>0</v>
      </c>
      <c r="F101" s="1343"/>
      <c r="G101" s="1"/>
      <c r="H101" s="1"/>
      <c r="I101" s="1"/>
      <c r="J101" s="1"/>
      <c r="K101" s="1"/>
      <c r="L101" s="1"/>
      <c r="M101" s="1"/>
      <c r="N101" s="172"/>
    </row>
    <row r="102">
      <c r="A102" s="707" t="s">
        <v>380</v>
      </c>
      <c r="B102" s="1341">
        <v>0.0</v>
      </c>
      <c r="C102" s="1341">
        <v>0.0</v>
      </c>
      <c r="D102" s="1341">
        <v>2.0</v>
      </c>
      <c r="E102" s="1342">
        <f t="shared" si="7"/>
        <v>2</v>
      </c>
      <c r="F102" s="1343"/>
      <c r="G102" s="1"/>
      <c r="H102" s="1"/>
      <c r="I102" s="1"/>
      <c r="J102" s="1"/>
      <c r="K102" s="1"/>
      <c r="L102" s="1"/>
      <c r="M102" s="1"/>
      <c r="N102" s="172"/>
    </row>
    <row r="103">
      <c r="A103" s="708" t="s">
        <v>386</v>
      </c>
      <c r="B103" s="1341">
        <v>0.0</v>
      </c>
      <c r="C103" s="1341">
        <v>0.0</v>
      </c>
      <c r="D103" s="1341">
        <v>0.0</v>
      </c>
      <c r="E103" s="1342">
        <f t="shared" si="7"/>
        <v>0</v>
      </c>
      <c r="F103" s="1343"/>
      <c r="G103" s="1"/>
      <c r="H103" s="1"/>
      <c r="I103" s="1"/>
      <c r="J103" s="1"/>
      <c r="K103" s="1"/>
      <c r="L103" s="1"/>
      <c r="M103" s="1"/>
      <c r="N103" s="172"/>
    </row>
    <row r="104">
      <c r="A104" s="706" t="s">
        <v>387</v>
      </c>
      <c r="B104" s="1341">
        <v>0.0</v>
      </c>
      <c r="C104" s="1341">
        <v>0.0</v>
      </c>
      <c r="D104" s="1341">
        <v>0.0</v>
      </c>
      <c r="E104" s="1342">
        <f t="shared" si="7"/>
        <v>0</v>
      </c>
      <c r="F104" s="1343"/>
      <c r="G104" s="1"/>
      <c r="H104" s="1"/>
      <c r="I104" s="1"/>
      <c r="J104" s="1"/>
      <c r="K104" s="1"/>
      <c r="L104" s="1"/>
      <c r="M104" s="1"/>
      <c r="N104" s="172"/>
    </row>
    <row r="105">
      <c r="A105" s="706" t="s">
        <v>392</v>
      </c>
      <c r="B105" s="1341">
        <v>0.0</v>
      </c>
      <c r="C105" s="1341">
        <v>0.0</v>
      </c>
      <c r="D105" s="1341">
        <v>0.0</v>
      </c>
      <c r="E105" s="1342">
        <f t="shared" si="7"/>
        <v>0</v>
      </c>
      <c r="F105" s="1343"/>
      <c r="G105" s="1"/>
      <c r="H105" s="1"/>
      <c r="I105" s="1"/>
      <c r="J105" s="1"/>
      <c r="K105" s="1"/>
      <c r="L105" s="1"/>
      <c r="M105" s="1"/>
      <c r="N105" s="172"/>
    </row>
    <row r="106">
      <c r="A106" s="706" t="s">
        <v>394</v>
      </c>
      <c r="B106" s="1341">
        <v>4.0</v>
      </c>
      <c r="C106" s="1341">
        <v>2.0</v>
      </c>
      <c r="D106" s="1341">
        <v>3.0</v>
      </c>
      <c r="E106" s="1342">
        <f t="shared" si="7"/>
        <v>9</v>
      </c>
      <c r="F106" s="1343"/>
      <c r="G106" s="1"/>
      <c r="H106" s="1"/>
      <c r="I106" s="1"/>
      <c r="J106" s="1"/>
      <c r="K106" s="1"/>
      <c r="L106" s="1"/>
      <c r="M106" s="1"/>
      <c r="N106" s="172"/>
    </row>
    <row r="107">
      <c r="A107" s="706" t="s">
        <v>406</v>
      </c>
      <c r="B107" s="1341">
        <v>0.0</v>
      </c>
      <c r="C107" s="1341">
        <v>0.0</v>
      </c>
      <c r="D107" s="1341">
        <v>1.0</v>
      </c>
      <c r="E107" s="1342">
        <f t="shared" si="7"/>
        <v>1</v>
      </c>
      <c r="F107" s="1343"/>
      <c r="G107" s="1"/>
      <c r="H107" s="1"/>
      <c r="I107" s="1"/>
      <c r="J107" s="1"/>
      <c r="K107" s="1"/>
      <c r="L107" s="1"/>
      <c r="M107" s="1"/>
      <c r="N107" s="172"/>
    </row>
    <row r="108">
      <c r="A108" s="708" t="s">
        <v>410</v>
      </c>
      <c r="B108" s="1341">
        <v>0.0</v>
      </c>
      <c r="C108" s="1341">
        <v>0.0</v>
      </c>
      <c r="D108" s="1341">
        <v>0.0</v>
      </c>
      <c r="E108" s="1342">
        <f t="shared" si="7"/>
        <v>0</v>
      </c>
      <c r="F108" s="1343"/>
      <c r="G108" s="1"/>
      <c r="H108" s="1"/>
      <c r="I108" s="1"/>
      <c r="J108" s="1"/>
      <c r="K108" s="1"/>
      <c r="L108" s="1"/>
      <c r="M108" s="1"/>
      <c r="N108" s="172"/>
    </row>
    <row r="109">
      <c r="A109" s="706" t="s">
        <v>411</v>
      </c>
      <c r="B109" s="1341">
        <v>0.0</v>
      </c>
      <c r="C109" s="1341">
        <v>0.0</v>
      </c>
      <c r="D109" s="1341">
        <v>0.0</v>
      </c>
      <c r="E109" s="1342">
        <f t="shared" si="7"/>
        <v>0</v>
      </c>
      <c r="F109" s="1343"/>
      <c r="G109" s="1"/>
      <c r="H109" s="1"/>
      <c r="I109" s="1"/>
      <c r="J109" s="1"/>
      <c r="K109" s="1"/>
      <c r="L109" s="1"/>
      <c r="M109" s="1"/>
      <c r="N109" s="172"/>
    </row>
    <row r="110">
      <c r="A110" s="708" t="s">
        <v>412</v>
      </c>
      <c r="B110" s="1341">
        <v>0.0</v>
      </c>
      <c r="C110" s="1341">
        <v>0.0</v>
      </c>
      <c r="D110" s="1341">
        <v>0.0</v>
      </c>
      <c r="E110" s="1342">
        <f t="shared" si="7"/>
        <v>0</v>
      </c>
      <c r="F110" s="1343"/>
      <c r="G110" s="1"/>
      <c r="H110" s="1"/>
      <c r="I110" s="1"/>
      <c r="J110" s="1"/>
      <c r="K110" s="1"/>
      <c r="L110" s="1"/>
      <c r="M110" s="1"/>
      <c r="N110" s="172"/>
    </row>
    <row r="111">
      <c r="A111" s="706" t="s">
        <v>414</v>
      </c>
      <c r="B111" s="1341">
        <v>1.0</v>
      </c>
      <c r="C111" s="1341">
        <v>2.0</v>
      </c>
      <c r="D111" s="1341">
        <v>0.0</v>
      </c>
      <c r="E111" s="1342">
        <f t="shared" si="7"/>
        <v>3</v>
      </c>
      <c r="F111" s="1344"/>
      <c r="G111" s="1277"/>
      <c r="H111" s="1277"/>
      <c r="I111" s="1277"/>
      <c r="J111" s="1277"/>
      <c r="K111" s="1277"/>
      <c r="L111" s="1277"/>
      <c r="M111" s="1277"/>
      <c r="N111" s="1278"/>
    </row>
    <row r="112">
      <c r="A112" s="707" t="s">
        <v>6026</v>
      </c>
      <c r="B112" s="1341">
        <v>0.0</v>
      </c>
      <c r="C112" s="1341">
        <v>0.0</v>
      </c>
      <c r="D112" s="1341">
        <v>0.0</v>
      </c>
      <c r="E112" s="1342">
        <f t="shared" si="7"/>
        <v>0</v>
      </c>
      <c r="F112" s="1343"/>
      <c r="G112" s="1"/>
      <c r="H112" s="1"/>
      <c r="I112" s="1"/>
      <c r="J112" s="1"/>
      <c r="K112" s="1"/>
      <c r="L112" s="1"/>
      <c r="M112" s="1"/>
      <c r="N112" s="172"/>
    </row>
    <row r="113">
      <c r="A113" s="708" t="s">
        <v>419</v>
      </c>
      <c r="B113" s="1341">
        <v>0.0</v>
      </c>
      <c r="C113" s="1341">
        <v>0.0</v>
      </c>
      <c r="D113" s="1341">
        <v>0.0</v>
      </c>
      <c r="E113" s="1342">
        <f t="shared" si="7"/>
        <v>0</v>
      </c>
      <c r="F113" s="1344"/>
      <c r="G113" s="1277"/>
      <c r="H113" s="1277"/>
      <c r="I113" s="1277"/>
      <c r="J113" s="1277"/>
      <c r="K113" s="1277"/>
      <c r="L113" s="1277"/>
      <c r="M113" s="1277"/>
      <c r="N113" s="1278"/>
    </row>
    <row r="114">
      <c r="A114" s="707" t="s">
        <v>6027</v>
      </c>
      <c r="B114" s="1341">
        <v>0.0</v>
      </c>
      <c r="C114" s="1341">
        <v>1.0</v>
      </c>
      <c r="D114" s="1341">
        <v>0.0</v>
      </c>
      <c r="E114" s="1342">
        <f t="shared" si="7"/>
        <v>1</v>
      </c>
      <c r="F114" s="1343"/>
      <c r="G114" s="1"/>
      <c r="H114" s="1"/>
      <c r="I114" s="1"/>
      <c r="J114" s="1"/>
      <c r="K114" s="1"/>
      <c r="L114" s="1"/>
      <c r="M114" s="1"/>
      <c r="N114" s="172"/>
    </row>
    <row r="115">
      <c r="A115" s="707" t="s">
        <v>6028</v>
      </c>
      <c r="B115" s="1341">
        <v>0.0</v>
      </c>
      <c r="C115" s="1341">
        <v>0.0</v>
      </c>
      <c r="D115" s="1341">
        <v>0.0</v>
      </c>
      <c r="E115" s="1345">
        <v>0.0</v>
      </c>
      <c r="F115" s="1343"/>
      <c r="G115" s="1"/>
      <c r="H115" s="1"/>
      <c r="I115" s="1"/>
      <c r="J115" s="1"/>
      <c r="K115" s="1"/>
      <c r="L115" s="1"/>
      <c r="M115" s="1"/>
      <c r="N115" s="172"/>
    </row>
    <row r="116">
      <c r="A116" s="706" t="s">
        <v>421</v>
      </c>
      <c r="B116" s="1341">
        <v>7.0</v>
      </c>
      <c r="C116" s="1341">
        <v>3.0</v>
      </c>
      <c r="D116" s="1341">
        <v>3.0</v>
      </c>
      <c r="E116" s="1342">
        <f t="shared" ref="E116:E130" si="8">SUM(B116:D116)</f>
        <v>13</v>
      </c>
      <c r="F116" s="1347" t="s">
        <v>6029</v>
      </c>
      <c r="G116" s="1"/>
      <c r="H116" s="1"/>
      <c r="I116" s="1"/>
      <c r="J116" s="1"/>
      <c r="K116" s="1"/>
      <c r="L116" s="1"/>
      <c r="M116" s="1"/>
      <c r="N116" s="172"/>
    </row>
    <row r="117">
      <c r="A117" s="707" t="s">
        <v>447</v>
      </c>
      <c r="B117" s="1341">
        <v>0.0</v>
      </c>
      <c r="C117" s="1341">
        <v>0.0</v>
      </c>
      <c r="D117" s="1341">
        <v>0.0</v>
      </c>
      <c r="E117" s="1342">
        <f t="shared" si="8"/>
        <v>0</v>
      </c>
      <c r="F117" s="1344"/>
      <c r="G117" s="1277"/>
      <c r="H117" s="1277"/>
      <c r="I117" s="1277"/>
      <c r="J117" s="1277"/>
      <c r="K117" s="1277"/>
      <c r="L117" s="1277"/>
      <c r="M117" s="1277"/>
      <c r="N117" s="1278"/>
    </row>
    <row r="118">
      <c r="A118" s="706" t="s">
        <v>3650</v>
      </c>
      <c r="B118" s="1341">
        <v>0.0</v>
      </c>
      <c r="C118" s="1341">
        <v>0.0</v>
      </c>
      <c r="D118" s="1341">
        <v>1.0</v>
      </c>
      <c r="E118" s="1342">
        <f t="shared" si="8"/>
        <v>1</v>
      </c>
      <c r="F118" s="1343"/>
      <c r="G118" s="1"/>
      <c r="H118" s="1"/>
      <c r="I118" s="1"/>
      <c r="J118" s="1"/>
      <c r="K118" s="1"/>
      <c r="L118" s="1"/>
      <c r="M118" s="1"/>
      <c r="N118" s="172"/>
    </row>
    <row r="119">
      <c r="A119" s="708" t="s">
        <v>467</v>
      </c>
      <c r="B119" s="1341">
        <v>0.0</v>
      </c>
      <c r="C119" s="1341">
        <v>0.0</v>
      </c>
      <c r="D119" s="1341">
        <v>0.0</v>
      </c>
      <c r="E119" s="1342">
        <f t="shared" si="8"/>
        <v>0</v>
      </c>
      <c r="F119" s="1343"/>
      <c r="G119" s="1"/>
      <c r="H119" s="1"/>
      <c r="I119" s="1"/>
      <c r="J119" s="1"/>
      <c r="K119" s="1"/>
      <c r="L119" s="1"/>
      <c r="M119" s="1"/>
      <c r="N119" s="172"/>
    </row>
    <row r="120">
      <c r="A120" s="707" t="s">
        <v>468</v>
      </c>
      <c r="B120" s="1341">
        <v>1.0</v>
      </c>
      <c r="C120" s="1341">
        <v>1.0</v>
      </c>
      <c r="D120" s="1341">
        <v>0.0</v>
      </c>
      <c r="E120" s="1342">
        <f t="shared" si="8"/>
        <v>2</v>
      </c>
      <c r="F120" s="1343"/>
      <c r="G120" s="1"/>
      <c r="H120" s="1"/>
      <c r="I120" s="1"/>
      <c r="J120" s="1"/>
      <c r="K120" s="1"/>
      <c r="L120" s="1"/>
      <c r="M120" s="1"/>
      <c r="N120" s="172"/>
    </row>
    <row r="121">
      <c r="A121" s="708" t="s">
        <v>473</v>
      </c>
      <c r="B121" s="1341">
        <v>0.0</v>
      </c>
      <c r="C121" s="1341">
        <v>0.0</v>
      </c>
      <c r="D121" s="1341">
        <v>0.0</v>
      </c>
      <c r="E121" s="1342">
        <f t="shared" si="8"/>
        <v>0</v>
      </c>
      <c r="F121" s="1344"/>
      <c r="G121" s="1277"/>
      <c r="H121" s="1277"/>
      <c r="I121" s="1277"/>
      <c r="J121" s="1277"/>
      <c r="K121" s="1277"/>
      <c r="L121" s="1277"/>
      <c r="M121" s="1277"/>
      <c r="N121" s="1278"/>
    </row>
    <row r="122">
      <c r="A122" s="706" t="s">
        <v>474</v>
      </c>
      <c r="B122" s="1341">
        <v>0.0</v>
      </c>
      <c r="C122" s="1341">
        <v>0.0</v>
      </c>
      <c r="D122" s="1341">
        <v>0.0</v>
      </c>
      <c r="E122" s="1342">
        <f t="shared" si="8"/>
        <v>0</v>
      </c>
      <c r="F122" s="1343"/>
      <c r="G122" s="1"/>
      <c r="H122" s="1"/>
      <c r="I122" s="1"/>
      <c r="J122" s="1"/>
      <c r="K122" s="1"/>
      <c r="L122" s="1"/>
      <c r="M122" s="1"/>
      <c r="N122" s="172"/>
    </row>
    <row r="123">
      <c r="A123" s="706" t="s">
        <v>476</v>
      </c>
      <c r="B123" s="1341">
        <v>0.0</v>
      </c>
      <c r="C123" s="1341">
        <v>0.0</v>
      </c>
      <c r="D123" s="1341">
        <v>0.0</v>
      </c>
      <c r="E123" s="1342">
        <f t="shared" si="8"/>
        <v>0</v>
      </c>
      <c r="F123" s="1343"/>
      <c r="G123" s="1"/>
      <c r="H123" s="1"/>
      <c r="I123" s="1"/>
      <c r="J123" s="1"/>
      <c r="K123" s="1"/>
      <c r="L123" s="1"/>
      <c r="M123" s="1"/>
      <c r="N123" s="172"/>
    </row>
    <row r="124">
      <c r="A124" s="708" t="s">
        <v>477</v>
      </c>
      <c r="B124" s="1341">
        <v>0.0</v>
      </c>
      <c r="C124" s="1341">
        <v>0.0</v>
      </c>
      <c r="D124" s="1341">
        <v>0.0</v>
      </c>
      <c r="E124" s="1342">
        <f t="shared" si="8"/>
        <v>0</v>
      </c>
      <c r="F124" s="1353"/>
      <c r="G124" s="1277"/>
      <c r="H124" s="1277"/>
      <c r="I124" s="1277"/>
      <c r="J124" s="1277"/>
      <c r="K124" s="1277"/>
      <c r="L124" s="1277"/>
      <c r="M124" s="1277"/>
      <c r="N124" s="1278"/>
    </row>
    <row r="125">
      <c r="A125" s="706" t="s">
        <v>478</v>
      </c>
      <c r="B125" s="1341">
        <v>0.0</v>
      </c>
      <c r="C125" s="1341">
        <v>0.0</v>
      </c>
      <c r="D125" s="1341">
        <v>0.0</v>
      </c>
      <c r="E125" s="1342">
        <f t="shared" si="8"/>
        <v>0</v>
      </c>
      <c r="F125" s="1347" t="s">
        <v>6030</v>
      </c>
      <c r="G125" s="1"/>
      <c r="H125" s="1"/>
      <c r="I125" s="1"/>
      <c r="J125" s="1"/>
      <c r="K125" s="1"/>
      <c r="L125" s="1"/>
      <c r="M125" s="1"/>
      <c r="N125" s="172"/>
    </row>
    <row r="126">
      <c r="A126" s="708" t="s">
        <v>482</v>
      </c>
      <c r="B126" s="1341">
        <v>0.0</v>
      </c>
      <c r="C126" s="1341">
        <v>0.0</v>
      </c>
      <c r="D126" s="1341">
        <v>0.0</v>
      </c>
      <c r="E126" s="1342">
        <f t="shared" si="8"/>
        <v>0</v>
      </c>
      <c r="F126" s="1343"/>
      <c r="G126" s="1"/>
      <c r="H126" s="1"/>
      <c r="I126" s="1"/>
      <c r="J126" s="1"/>
      <c r="K126" s="1"/>
      <c r="L126" s="1"/>
      <c r="M126" s="1"/>
      <c r="N126" s="172"/>
    </row>
    <row r="127">
      <c r="A127" s="706" t="s">
        <v>483</v>
      </c>
      <c r="B127" s="1341">
        <v>0.0</v>
      </c>
      <c r="C127" s="1341">
        <v>0.0</v>
      </c>
      <c r="D127" s="1341">
        <v>0.0</v>
      </c>
      <c r="E127" s="1342">
        <f t="shared" si="8"/>
        <v>0</v>
      </c>
      <c r="F127" s="1343"/>
      <c r="G127" s="1"/>
      <c r="H127" s="1"/>
      <c r="I127" s="1"/>
      <c r="J127" s="1"/>
      <c r="K127" s="1"/>
      <c r="L127" s="1"/>
      <c r="M127" s="1"/>
      <c r="N127" s="172"/>
    </row>
    <row r="128">
      <c r="A128" s="706" t="s">
        <v>3651</v>
      </c>
      <c r="B128" s="1341">
        <v>0.0</v>
      </c>
      <c r="C128" s="1341">
        <v>0.0</v>
      </c>
      <c r="D128" s="1341">
        <v>1.0</v>
      </c>
      <c r="E128" s="1342">
        <f t="shared" si="8"/>
        <v>1</v>
      </c>
      <c r="F128" s="1347" t="s">
        <v>6031</v>
      </c>
      <c r="G128" s="1"/>
      <c r="H128" s="1"/>
      <c r="I128" s="1"/>
      <c r="J128" s="1"/>
      <c r="K128" s="1"/>
      <c r="L128" s="1"/>
      <c r="M128" s="1"/>
      <c r="N128" s="172"/>
    </row>
    <row r="129">
      <c r="A129" s="708" t="s">
        <v>487</v>
      </c>
      <c r="B129" s="1341">
        <v>0.0</v>
      </c>
      <c r="C129" s="1341">
        <v>0.0</v>
      </c>
      <c r="D129" s="1341">
        <v>0.0</v>
      </c>
      <c r="E129" s="1342">
        <f t="shared" si="8"/>
        <v>0</v>
      </c>
      <c r="F129" s="1343"/>
      <c r="G129" s="1"/>
      <c r="H129" s="1"/>
      <c r="I129" s="1"/>
      <c r="J129" s="1"/>
      <c r="K129" s="1"/>
      <c r="L129" s="1"/>
      <c r="M129" s="1"/>
      <c r="N129" s="172"/>
    </row>
    <row r="130">
      <c r="A130" s="706" t="s">
        <v>488</v>
      </c>
      <c r="B130" s="1341">
        <v>0.0</v>
      </c>
      <c r="C130" s="1341">
        <v>0.0</v>
      </c>
      <c r="D130" s="1341">
        <v>0.0</v>
      </c>
      <c r="E130" s="1342">
        <f t="shared" si="8"/>
        <v>0</v>
      </c>
      <c r="F130" s="1343"/>
      <c r="G130" s="1"/>
      <c r="H130" s="1"/>
      <c r="I130" s="1"/>
      <c r="J130" s="1"/>
      <c r="K130" s="1"/>
      <c r="L130" s="1"/>
      <c r="M130" s="1"/>
      <c r="N130" s="172"/>
    </row>
    <row r="131">
      <c r="A131" s="1354"/>
      <c r="B131" s="1342"/>
      <c r="C131" s="1342"/>
      <c r="D131" s="1342"/>
      <c r="E131" s="1342"/>
      <c r="F131" s="1344"/>
      <c r="G131" s="1277"/>
      <c r="H131" s="1277"/>
      <c r="I131" s="1277"/>
      <c r="J131" s="1277"/>
      <c r="K131" s="1277"/>
      <c r="L131" s="1277"/>
      <c r="M131" s="1277"/>
      <c r="N131" s="1278"/>
    </row>
    <row r="132">
      <c r="A132" s="1354"/>
      <c r="B132" s="1342"/>
      <c r="C132" s="1342"/>
      <c r="D132" s="1342"/>
      <c r="E132" s="1342"/>
      <c r="F132" s="1343"/>
      <c r="G132" s="1"/>
      <c r="H132" s="1"/>
      <c r="I132" s="1"/>
      <c r="J132" s="1"/>
      <c r="K132" s="1"/>
      <c r="L132" s="1"/>
      <c r="M132" s="1"/>
      <c r="N132" s="172"/>
    </row>
    <row r="133">
      <c r="A133" s="1355" t="s">
        <v>6032</v>
      </c>
      <c r="B133" s="1277"/>
      <c r="C133" s="1277"/>
      <c r="D133" s="1277"/>
      <c r="E133" s="1277"/>
      <c r="F133" s="1277"/>
      <c r="G133" s="1277"/>
      <c r="H133" s="1277"/>
      <c r="I133" s="1277"/>
      <c r="J133" s="1277"/>
      <c r="K133" s="1277"/>
      <c r="L133" s="1277"/>
      <c r="M133" s="1277"/>
      <c r="N133" s="1278"/>
    </row>
    <row r="134">
      <c r="A134" s="1356" t="s">
        <v>6033</v>
      </c>
      <c r="B134" s="1357" t="s">
        <v>6034</v>
      </c>
      <c r="C134" s="1342"/>
      <c r="D134" s="1342"/>
      <c r="E134" s="1342"/>
      <c r="F134" s="1344"/>
      <c r="G134" s="1277"/>
      <c r="H134" s="1277"/>
      <c r="I134" s="1277"/>
      <c r="J134" s="1277"/>
      <c r="K134" s="1277"/>
      <c r="L134" s="1277"/>
      <c r="M134" s="1277"/>
      <c r="N134" s="1278"/>
    </row>
    <row r="135">
      <c r="A135" s="1356" t="s">
        <v>6035</v>
      </c>
      <c r="B135" s="1342"/>
      <c r="C135" s="1342"/>
      <c r="D135" s="1342"/>
      <c r="E135" s="1342"/>
      <c r="F135" s="1343"/>
      <c r="G135" s="1"/>
      <c r="H135" s="1"/>
      <c r="I135" s="1"/>
      <c r="J135" s="1"/>
      <c r="K135" s="1"/>
      <c r="L135" s="1"/>
      <c r="M135" s="1"/>
      <c r="N135" s="172"/>
    </row>
    <row r="136">
      <c r="A136" s="1356" t="s">
        <v>5897</v>
      </c>
      <c r="B136" s="1342"/>
      <c r="C136" s="1342"/>
      <c r="D136" s="1342"/>
      <c r="E136" s="1342"/>
      <c r="F136" s="1344"/>
      <c r="G136" s="1277"/>
      <c r="H136" s="1277"/>
      <c r="I136" s="1277"/>
      <c r="J136" s="1277"/>
      <c r="K136" s="1277"/>
      <c r="L136" s="1277"/>
      <c r="M136" s="1277"/>
      <c r="N136" s="1278"/>
    </row>
    <row r="137">
      <c r="A137" s="1358" t="s">
        <v>6036</v>
      </c>
      <c r="B137" s="1342"/>
      <c r="C137" s="1342"/>
      <c r="D137" s="1342"/>
      <c r="E137" s="1342"/>
      <c r="F137" s="1347" t="s">
        <v>6037</v>
      </c>
      <c r="G137" s="1"/>
      <c r="H137" s="1"/>
      <c r="I137" s="1"/>
      <c r="J137" s="1"/>
      <c r="K137" s="1"/>
      <c r="L137" s="1"/>
      <c r="M137" s="1"/>
      <c r="N137" s="172"/>
    </row>
    <row r="138" ht="81.0" customHeight="1">
      <c r="A138" s="1356" t="s">
        <v>6038</v>
      </c>
      <c r="B138" s="1342"/>
      <c r="C138" s="1342"/>
      <c r="D138" s="1342"/>
      <c r="E138" s="1342"/>
      <c r="F138" s="1347" t="s">
        <v>6039</v>
      </c>
      <c r="G138" s="1"/>
      <c r="H138" s="1"/>
      <c r="I138" s="1"/>
      <c r="J138" s="1"/>
      <c r="K138" s="1"/>
      <c r="L138" s="1"/>
      <c r="M138" s="1"/>
      <c r="N138" s="172"/>
    </row>
    <row r="139">
      <c r="A139" s="1356" t="s">
        <v>6040</v>
      </c>
      <c r="B139" s="1342"/>
      <c r="C139" s="1342"/>
      <c r="D139" s="1342"/>
      <c r="E139" s="1342"/>
      <c r="F139" s="1343"/>
      <c r="G139" s="1"/>
      <c r="H139" s="1"/>
      <c r="I139" s="1"/>
      <c r="J139" s="1"/>
      <c r="K139" s="1"/>
      <c r="L139" s="1"/>
      <c r="M139" s="1"/>
      <c r="N139" s="172"/>
    </row>
    <row r="140">
      <c r="A140" s="1356" t="s">
        <v>6041</v>
      </c>
      <c r="B140" s="1342"/>
      <c r="C140" s="1342"/>
      <c r="D140" s="1342"/>
      <c r="E140" s="1342"/>
      <c r="F140" s="1344"/>
      <c r="G140" s="1277"/>
      <c r="H140" s="1277"/>
      <c r="I140" s="1277"/>
      <c r="J140" s="1277"/>
      <c r="K140" s="1277"/>
      <c r="L140" s="1277"/>
      <c r="M140" s="1277"/>
      <c r="N140" s="1278"/>
    </row>
    <row r="141">
      <c r="A141" s="1356" t="s">
        <v>6042</v>
      </c>
      <c r="B141" s="1342"/>
      <c r="C141" s="1342"/>
      <c r="D141" s="1342"/>
      <c r="E141" s="1342"/>
      <c r="F141" s="1344"/>
      <c r="G141" s="1277"/>
      <c r="H141" s="1277"/>
      <c r="I141" s="1277"/>
      <c r="J141" s="1277"/>
      <c r="K141" s="1277"/>
      <c r="L141" s="1277"/>
      <c r="M141" s="1277"/>
      <c r="N141" s="1278"/>
    </row>
    <row r="142">
      <c r="A142" s="1356" t="s">
        <v>6043</v>
      </c>
      <c r="B142" s="1359" t="s">
        <v>6044</v>
      </c>
      <c r="C142" s="1342"/>
      <c r="D142" s="1342"/>
      <c r="E142" s="1342"/>
      <c r="F142" s="1344"/>
      <c r="G142" s="1277"/>
      <c r="H142" s="1277"/>
      <c r="I142" s="1277"/>
      <c r="J142" s="1277"/>
      <c r="K142" s="1277"/>
      <c r="L142" s="1277"/>
      <c r="M142" s="1277"/>
      <c r="N142" s="1278"/>
    </row>
    <row r="143">
      <c r="A143" s="1356" t="s">
        <v>6045</v>
      </c>
      <c r="B143" s="1342"/>
      <c r="C143" s="1342"/>
      <c r="D143" s="1342"/>
      <c r="E143" s="1342"/>
      <c r="F143" s="1343"/>
      <c r="G143" s="1"/>
      <c r="H143" s="1"/>
      <c r="I143" s="1"/>
      <c r="J143" s="1"/>
      <c r="K143" s="1"/>
      <c r="L143" s="1"/>
      <c r="M143" s="1"/>
      <c r="N143" s="172"/>
    </row>
    <row r="144">
      <c r="A144" s="1356" t="s">
        <v>6046</v>
      </c>
      <c r="B144" s="1357" t="s">
        <v>6047</v>
      </c>
      <c r="C144" s="1345" t="s">
        <v>6048</v>
      </c>
      <c r="D144" s="1342"/>
      <c r="E144" s="1342"/>
      <c r="F144" s="1343"/>
      <c r="G144" s="1"/>
      <c r="H144" s="1"/>
      <c r="I144" s="1"/>
      <c r="J144" s="1"/>
      <c r="K144" s="1"/>
      <c r="L144" s="1"/>
      <c r="M144" s="1"/>
      <c r="N144" s="172"/>
    </row>
    <row r="145">
      <c r="A145" s="1356" t="s">
        <v>6049</v>
      </c>
      <c r="B145" s="1342"/>
      <c r="C145" s="1342"/>
      <c r="D145" s="1342"/>
      <c r="E145" s="1342"/>
      <c r="F145" s="1343"/>
      <c r="G145" s="1"/>
      <c r="H145" s="1"/>
      <c r="I145" s="1"/>
      <c r="J145" s="1"/>
      <c r="K145" s="1"/>
      <c r="L145" s="1"/>
      <c r="M145" s="1"/>
      <c r="N145" s="172"/>
    </row>
    <row r="146">
      <c r="A146" s="1354"/>
      <c r="B146" s="1342"/>
      <c r="C146" s="1342"/>
      <c r="D146" s="1342"/>
      <c r="E146" s="1342"/>
      <c r="F146" s="1343"/>
      <c r="G146" s="1"/>
      <c r="H146" s="1"/>
      <c r="I146" s="1"/>
      <c r="J146" s="1"/>
      <c r="K146" s="1"/>
      <c r="L146" s="1"/>
      <c r="M146" s="1"/>
      <c r="N146" s="172"/>
    </row>
    <row r="147">
      <c r="A147" s="1354"/>
      <c r="B147" s="1342"/>
      <c r="C147" s="1342"/>
      <c r="D147" s="1342"/>
      <c r="E147" s="1342"/>
      <c r="F147" s="1344"/>
      <c r="G147" s="1277"/>
      <c r="H147" s="1277"/>
      <c r="I147" s="1277"/>
      <c r="J147" s="1277"/>
      <c r="K147" s="1277"/>
      <c r="L147" s="1277"/>
      <c r="M147" s="1277"/>
      <c r="N147" s="1278"/>
    </row>
    <row r="148">
      <c r="A148" s="1354"/>
      <c r="B148" s="1342"/>
      <c r="C148" s="1342"/>
      <c r="D148" s="1342"/>
      <c r="E148" s="1342"/>
      <c r="F148" s="1344"/>
      <c r="G148" s="1277"/>
      <c r="H148" s="1277"/>
      <c r="I148" s="1277"/>
      <c r="J148" s="1277"/>
      <c r="K148" s="1277"/>
      <c r="L148" s="1277"/>
      <c r="M148" s="1277"/>
      <c r="N148" s="1278"/>
    </row>
    <row r="149">
      <c r="A149" s="1354"/>
      <c r="B149" s="1342"/>
      <c r="C149" s="1342"/>
      <c r="D149" s="1342"/>
      <c r="E149" s="1342"/>
      <c r="F149" s="1343"/>
      <c r="G149" s="1"/>
      <c r="H149" s="1"/>
      <c r="I149" s="1"/>
      <c r="J149" s="1"/>
      <c r="K149" s="1"/>
      <c r="L149" s="1"/>
      <c r="M149" s="1"/>
      <c r="N149" s="172"/>
    </row>
    <row r="150">
      <c r="A150" s="1354"/>
      <c r="B150" s="1342"/>
      <c r="C150" s="1342"/>
      <c r="D150" s="1342"/>
      <c r="E150" s="1342"/>
      <c r="F150" s="1343"/>
      <c r="G150" s="1"/>
      <c r="H150" s="1"/>
      <c r="I150" s="1"/>
      <c r="J150" s="1"/>
      <c r="K150" s="1"/>
      <c r="L150" s="1"/>
      <c r="M150" s="1"/>
      <c r="N150" s="172"/>
    </row>
    <row r="151">
      <c r="A151" s="1332"/>
      <c r="B151" s="1360"/>
      <c r="C151" s="1360"/>
      <c r="D151" s="1360"/>
      <c r="E151" s="1360"/>
      <c r="F151" s="1332"/>
      <c r="G151" s="1332"/>
      <c r="H151" s="1332"/>
      <c r="I151" s="1332"/>
      <c r="J151" s="1332"/>
      <c r="K151" s="1332"/>
      <c r="L151" s="1332"/>
      <c r="M151" s="1332"/>
      <c r="N151" s="1332"/>
    </row>
    <row r="153">
      <c r="A153" s="1332"/>
    </row>
    <row r="154">
      <c r="A154" s="1320"/>
    </row>
    <row r="155">
      <c r="A155" s="1332"/>
    </row>
    <row r="156">
      <c r="A156" s="1332"/>
    </row>
    <row r="157">
      <c r="A157" s="1332"/>
    </row>
    <row r="158">
      <c r="A158" s="1332"/>
    </row>
    <row r="159">
      <c r="A159" s="1332"/>
    </row>
    <row r="160">
      <c r="A160" s="1332"/>
      <c r="H160" s="1320" t="s">
        <v>3</v>
      </c>
    </row>
    <row r="161">
      <c r="A161" s="1332"/>
    </row>
  </sheetData>
  <mergeCells count="176">
    <mergeCell ref="B1:N1"/>
    <mergeCell ref="A2:E3"/>
    <mergeCell ref="F2:F5"/>
    <mergeCell ref="K2:M5"/>
    <mergeCell ref="A6:N6"/>
    <mergeCell ref="F7:N7"/>
    <mergeCell ref="F8:N8"/>
    <mergeCell ref="F9:N9"/>
    <mergeCell ref="F10:N10"/>
    <mergeCell ref="F11:N11"/>
    <mergeCell ref="F12:N12"/>
    <mergeCell ref="F13:N13"/>
    <mergeCell ref="F14:N14"/>
    <mergeCell ref="F15:N15"/>
    <mergeCell ref="F16:N16"/>
    <mergeCell ref="F17:N17"/>
    <mergeCell ref="F18:N18"/>
    <mergeCell ref="F19:N19"/>
    <mergeCell ref="F20:N20"/>
    <mergeCell ref="F21:N21"/>
    <mergeCell ref="F22:N22"/>
    <mergeCell ref="F23:N23"/>
    <mergeCell ref="F24:N24"/>
    <mergeCell ref="F25:N25"/>
    <mergeCell ref="F26:N26"/>
    <mergeCell ref="F27:N27"/>
    <mergeCell ref="F28:N28"/>
    <mergeCell ref="F29:N29"/>
    <mergeCell ref="F30:N30"/>
    <mergeCell ref="F31:N31"/>
    <mergeCell ref="F32:N32"/>
    <mergeCell ref="F33:N33"/>
    <mergeCell ref="F34:N34"/>
    <mergeCell ref="F35:N35"/>
    <mergeCell ref="F36:N36"/>
    <mergeCell ref="F37:N37"/>
    <mergeCell ref="F38:N38"/>
    <mergeCell ref="F39:N39"/>
    <mergeCell ref="F40:N40"/>
    <mergeCell ref="F41:N41"/>
    <mergeCell ref="F42:N42"/>
    <mergeCell ref="F43:N43"/>
    <mergeCell ref="F44:N44"/>
    <mergeCell ref="F45:N45"/>
    <mergeCell ref="F46:N46"/>
    <mergeCell ref="F47:N47"/>
    <mergeCell ref="F48:N48"/>
    <mergeCell ref="F49:N49"/>
    <mergeCell ref="F50:N50"/>
    <mergeCell ref="F51:N51"/>
    <mergeCell ref="F52:N52"/>
    <mergeCell ref="F53:N53"/>
    <mergeCell ref="F54:N54"/>
    <mergeCell ref="F55:N55"/>
    <mergeCell ref="F56:N56"/>
    <mergeCell ref="F57:N57"/>
    <mergeCell ref="F58:N58"/>
    <mergeCell ref="F59:N59"/>
    <mergeCell ref="F60:N60"/>
    <mergeCell ref="F61:N61"/>
    <mergeCell ref="F62:N62"/>
    <mergeCell ref="F63:N63"/>
    <mergeCell ref="F64:N64"/>
    <mergeCell ref="F65:N65"/>
    <mergeCell ref="F66:N66"/>
    <mergeCell ref="F67:N67"/>
    <mergeCell ref="F68:N68"/>
    <mergeCell ref="F69:N69"/>
    <mergeCell ref="F70:N70"/>
    <mergeCell ref="F71:N71"/>
    <mergeCell ref="F72:N72"/>
    <mergeCell ref="F73:N73"/>
    <mergeCell ref="F74:N74"/>
    <mergeCell ref="F75:N75"/>
    <mergeCell ref="F76:N76"/>
    <mergeCell ref="F77:N77"/>
    <mergeCell ref="F78:N78"/>
    <mergeCell ref="F79:N79"/>
    <mergeCell ref="F80:N80"/>
    <mergeCell ref="F81:N81"/>
    <mergeCell ref="F82:N82"/>
    <mergeCell ref="F83:N83"/>
    <mergeCell ref="F84:N84"/>
    <mergeCell ref="F85:N85"/>
    <mergeCell ref="F86:N86"/>
    <mergeCell ref="F87:N87"/>
    <mergeCell ref="F88:N88"/>
    <mergeCell ref="F89:N89"/>
    <mergeCell ref="F90:N90"/>
    <mergeCell ref="F91:N91"/>
    <mergeCell ref="F92:N92"/>
    <mergeCell ref="F93:N93"/>
    <mergeCell ref="F94:N94"/>
    <mergeCell ref="F95:N95"/>
    <mergeCell ref="F96:N96"/>
    <mergeCell ref="F97:N97"/>
    <mergeCell ref="F98:N98"/>
    <mergeCell ref="F99:N99"/>
    <mergeCell ref="F149:N149"/>
    <mergeCell ref="F150:N150"/>
    <mergeCell ref="B153:G153"/>
    <mergeCell ref="H153:K153"/>
    <mergeCell ref="L153:N153"/>
    <mergeCell ref="H154:K154"/>
    <mergeCell ref="L154:N154"/>
    <mergeCell ref="B154:G154"/>
    <mergeCell ref="B155:G155"/>
    <mergeCell ref="H155:K155"/>
    <mergeCell ref="L155:N155"/>
    <mergeCell ref="B156:G156"/>
    <mergeCell ref="H156:K156"/>
    <mergeCell ref="L156:N156"/>
    <mergeCell ref="H159:K159"/>
    <mergeCell ref="L159:N159"/>
    <mergeCell ref="B160:G160"/>
    <mergeCell ref="H160:K160"/>
    <mergeCell ref="L160:N160"/>
    <mergeCell ref="B161:G161"/>
    <mergeCell ref="H161:K161"/>
    <mergeCell ref="L161:N161"/>
    <mergeCell ref="B157:G157"/>
    <mergeCell ref="H157:K157"/>
    <mergeCell ref="L157:N157"/>
    <mergeCell ref="B158:G158"/>
    <mergeCell ref="H158:K158"/>
    <mergeCell ref="L158:N158"/>
    <mergeCell ref="B159:G159"/>
    <mergeCell ref="F100:N100"/>
    <mergeCell ref="F101:N101"/>
    <mergeCell ref="F102:N102"/>
    <mergeCell ref="F103:N103"/>
    <mergeCell ref="F104:N104"/>
    <mergeCell ref="F105:N105"/>
    <mergeCell ref="F106:N106"/>
    <mergeCell ref="F107:N107"/>
    <mergeCell ref="F108:N108"/>
    <mergeCell ref="F109:N109"/>
    <mergeCell ref="F110:N110"/>
    <mergeCell ref="F111:N111"/>
    <mergeCell ref="F112:N112"/>
    <mergeCell ref="F113:N113"/>
    <mergeCell ref="F114:N114"/>
    <mergeCell ref="F115:N115"/>
    <mergeCell ref="F116:N116"/>
    <mergeCell ref="F117:N117"/>
    <mergeCell ref="F118:N118"/>
    <mergeCell ref="F119:N119"/>
    <mergeCell ref="F120:N120"/>
    <mergeCell ref="F121:N121"/>
    <mergeCell ref="F122:N122"/>
    <mergeCell ref="F123:N123"/>
    <mergeCell ref="F124:N124"/>
    <mergeCell ref="F125:N125"/>
    <mergeCell ref="F126:N126"/>
    <mergeCell ref="F127:N127"/>
    <mergeCell ref="F128:N128"/>
    <mergeCell ref="F129:N129"/>
    <mergeCell ref="F130:N130"/>
    <mergeCell ref="F131:N131"/>
    <mergeCell ref="F132:N132"/>
    <mergeCell ref="A133:N133"/>
    <mergeCell ref="F134:N134"/>
    <mergeCell ref="F135:N135"/>
    <mergeCell ref="F136:N136"/>
    <mergeCell ref="F137:N137"/>
    <mergeCell ref="F138:N138"/>
    <mergeCell ref="F139:N139"/>
    <mergeCell ref="F140:N140"/>
    <mergeCell ref="F141:N141"/>
    <mergeCell ref="F142:N142"/>
    <mergeCell ref="F143:N143"/>
    <mergeCell ref="F144:N144"/>
    <mergeCell ref="F145:N145"/>
    <mergeCell ref="F146:N146"/>
    <mergeCell ref="F147:N147"/>
    <mergeCell ref="F148:N148"/>
  </mergeCells>
  <conditionalFormatting sqref="B8:D130">
    <cfRule type="colorScale" priority="1">
      <colorScale>
        <cfvo type="formula" val="0"/>
        <cfvo type="formula" val="3"/>
        <cfvo type="formula" val="5"/>
        <color rgb="FFFFFFFF"/>
        <color rgb="FFFFE8A8"/>
        <color rgb="FFFFD666"/>
      </colorScale>
    </cfRule>
  </conditionalFormatting>
  <conditionalFormatting sqref="C8:C130">
    <cfRule type="colorScale" priority="2">
      <colorScale>
        <cfvo type="formula" val="0"/>
        <cfvo type="formula" val="3"/>
        <cfvo type="formula" val="6"/>
        <color rgb="FFFFFFFF"/>
        <color rgb="FFFFEBB3"/>
        <color rgb="FFFFD666"/>
      </colorScale>
    </cfRule>
  </conditionalFormatting>
  <conditionalFormatting sqref="D8:D130">
    <cfRule type="colorScale" priority="3">
      <colorScale>
        <cfvo type="formula" val="0"/>
        <cfvo type="formula" val="3"/>
        <cfvo type="formula" val="6"/>
        <color rgb="FFFFFFFF"/>
        <color rgb="FFFFEBB3"/>
        <color rgb="FFFFD666"/>
      </colorScale>
    </cfRule>
  </conditionalFormatting>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8" width="21.57"/>
  </cols>
  <sheetData>
    <row r="1">
      <c r="A1" t="s">
        <v>6050</v>
      </c>
      <c r="B1" s="11" t="s">
        <v>6051</v>
      </c>
    </row>
    <row r="2">
      <c r="A2" s="1361">
        <v>44275.535844756945</v>
      </c>
      <c r="B2" s="11" t="s">
        <v>6052</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pageSetUpPr fitToPage="1"/>
  </sheetPr>
  <sheetViews>
    <sheetView workbookViewId="0">
      <pane xSplit="1.0" topLeftCell="B1" activePane="topRight" state="frozen"/>
      <selection activeCell="C2" sqref="C2" pane="topRight"/>
    </sheetView>
  </sheetViews>
  <sheetFormatPr customHeight="1" defaultColWidth="14.43" defaultRowHeight="15.75"/>
  <cols>
    <col customWidth="1" min="1" max="1" width="30.29"/>
    <col customWidth="1" min="2" max="2" width="36.43"/>
    <col customWidth="1" min="3" max="3" width="72.14"/>
    <col customWidth="1" min="4" max="4" width="23.57"/>
    <col customWidth="1" min="5" max="5" width="18.14"/>
    <col customWidth="1" min="6" max="6" width="30.0"/>
    <col customWidth="1" min="7" max="7" width="33.71"/>
    <col customWidth="1" min="8" max="8" width="23.57"/>
    <col customWidth="1" min="9" max="9" width="25.71"/>
    <col customWidth="1" min="10" max="10" width="67.43"/>
  </cols>
  <sheetData>
    <row r="1" ht="17.25" customHeight="1">
      <c r="A1" s="11" t="s">
        <v>3</v>
      </c>
      <c r="B1" s="7" t="s">
        <v>4</v>
      </c>
      <c r="D1" s="8"/>
      <c r="G1" s="9"/>
      <c r="H1" s="9"/>
      <c r="I1" s="9"/>
      <c r="J1" s="9"/>
      <c r="K1" s="10"/>
      <c r="L1" s="10"/>
    </row>
    <row r="2">
      <c r="A2" s="12" t="s">
        <v>6053</v>
      </c>
      <c r="B2" s="13" t="s">
        <v>6</v>
      </c>
      <c r="C2" s="12" t="s">
        <v>7</v>
      </c>
      <c r="D2" s="12" t="s">
        <v>6054</v>
      </c>
      <c r="E2" s="12" t="s">
        <v>6055</v>
      </c>
      <c r="F2" s="13" t="s">
        <v>10</v>
      </c>
      <c r="G2" s="12" t="s">
        <v>11</v>
      </c>
      <c r="H2" s="12" t="s">
        <v>12</v>
      </c>
      <c r="I2" s="12" t="s">
        <v>13</v>
      </c>
      <c r="J2" s="13" t="s">
        <v>14</v>
      </c>
      <c r="K2" s="14"/>
      <c r="L2" s="14"/>
    </row>
    <row r="3">
      <c r="A3" s="15" t="s">
        <v>15</v>
      </c>
      <c r="B3" s="16"/>
      <c r="C3" s="16"/>
      <c r="D3" s="16"/>
      <c r="E3" s="16"/>
      <c r="F3" s="16"/>
      <c r="G3" s="16"/>
      <c r="H3" s="16"/>
      <c r="I3" s="16"/>
      <c r="J3" s="16"/>
      <c r="K3" s="14"/>
      <c r="L3" s="14"/>
    </row>
    <row r="4">
      <c r="A4" s="17" t="s">
        <v>16</v>
      </c>
      <c r="B4" s="18" t="s">
        <v>6056</v>
      </c>
      <c r="C4" s="18" t="s">
        <v>6057</v>
      </c>
      <c r="D4" s="18"/>
      <c r="E4" s="18" t="s">
        <v>47</v>
      </c>
      <c r="F4" s="18" t="s">
        <v>6058</v>
      </c>
      <c r="G4" s="18" t="s">
        <v>6057</v>
      </c>
      <c r="H4" s="18" t="s">
        <v>6059</v>
      </c>
      <c r="I4" s="18" t="s">
        <v>6060</v>
      </c>
      <c r="J4" s="19"/>
      <c r="K4" s="14"/>
      <c r="L4" s="14"/>
    </row>
    <row r="5">
      <c r="A5" s="17" t="s">
        <v>16</v>
      </c>
      <c r="B5" s="18" t="s">
        <v>6061</v>
      </c>
      <c r="C5" s="18" t="s">
        <v>41</v>
      </c>
      <c r="D5" s="18" t="s">
        <v>6062</v>
      </c>
      <c r="E5" s="18" t="s">
        <v>47</v>
      </c>
      <c r="F5" s="18" t="s">
        <v>6063</v>
      </c>
      <c r="G5" s="18" t="s">
        <v>6064</v>
      </c>
      <c r="H5" s="18" t="s">
        <v>5906</v>
      </c>
      <c r="I5" s="18" t="s">
        <v>6065</v>
      </c>
      <c r="J5" s="19"/>
      <c r="K5" s="14"/>
      <c r="L5" s="14"/>
    </row>
    <row r="6">
      <c r="A6" s="17" t="s">
        <v>16</v>
      </c>
      <c r="B6" s="18" t="s">
        <v>6066</v>
      </c>
      <c r="C6" s="18"/>
      <c r="D6" s="19"/>
      <c r="E6" s="19"/>
      <c r="F6" s="19"/>
      <c r="G6" s="19"/>
      <c r="H6" s="19"/>
      <c r="I6" s="19"/>
      <c r="J6" s="18"/>
      <c r="K6" s="14"/>
      <c r="L6" s="14"/>
    </row>
    <row r="7">
      <c r="A7" s="21" t="s">
        <v>22</v>
      </c>
      <c r="B7" s="16"/>
      <c r="C7" s="22"/>
      <c r="D7" s="16"/>
      <c r="E7" s="16"/>
      <c r="F7" s="16"/>
      <c r="G7" s="16"/>
      <c r="H7" s="16"/>
      <c r="I7" s="16"/>
      <c r="J7" s="16"/>
      <c r="K7" s="14"/>
      <c r="L7" s="14"/>
    </row>
    <row r="8">
      <c r="A8" s="23" t="s">
        <v>23</v>
      </c>
      <c r="B8" s="18"/>
      <c r="C8" s="18"/>
      <c r="D8" s="19"/>
      <c r="E8" s="19"/>
      <c r="F8" s="19"/>
      <c r="G8" s="19"/>
      <c r="H8" s="19"/>
      <c r="I8" s="19"/>
      <c r="J8" s="19"/>
      <c r="K8" s="14"/>
      <c r="L8" s="14"/>
    </row>
    <row r="9">
      <c r="A9" s="15" t="s">
        <v>24</v>
      </c>
      <c r="B9" s="16"/>
      <c r="C9" s="16"/>
      <c r="D9" s="16"/>
      <c r="E9" s="16"/>
      <c r="F9" s="16"/>
      <c r="G9" s="16"/>
      <c r="H9" s="16"/>
      <c r="I9" s="16"/>
      <c r="J9" s="22"/>
      <c r="K9" s="14"/>
      <c r="L9" s="14"/>
    </row>
    <row r="10">
      <c r="A10" s="17" t="s">
        <v>25</v>
      </c>
      <c r="B10" s="24" t="s">
        <v>6067</v>
      </c>
      <c r="C10" s="24" t="s">
        <v>6068</v>
      </c>
      <c r="D10" s="24" t="s">
        <v>6069</v>
      </c>
      <c r="E10" s="24" t="s">
        <v>113</v>
      </c>
      <c r="F10" s="24" t="s">
        <v>6070</v>
      </c>
      <c r="G10" s="24" t="s">
        <v>6071</v>
      </c>
      <c r="H10" s="24" t="s">
        <v>6072</v>
      </c>
      <c r="I10" s="24" t="s">
        <v>6073</v>
      </c>
      <c r="J10" s="14"/>
      <c r="K10" s="14"/>
      <c r="L10" s="14"/>
    </row>
    <row r="11">
      <c r="A11" s="17" t="s">
        <v>28</v>
      </c>
      <c r="B11" s="25" t="s">
        <v>6074</v>
      </c>
      <c r="C11" s="25" t="s">
        <v>6075</v>
      </c>
      <c r="D11" s="25" t="s">
        <v>119</v>
      </c>
      <c r="E11" s="25" t="s">
        <v>113</v>
      </c>
      <c r="F11" s="25" t="s">
        <v>6076</v>
      </c>
      <c r="G11" s="25" t="s">
        <v>6077</v>
      </c>
      <c r="H11" s="25" t="s">
        <v>6078</v>
      </c>
      <c r="I11" s="26"/>
      <c r="J11" s="26"/>
      <c r="K11" s="26"/>
      <c r="L11" s="26"/>
    </row>
    <row r="12">
      <c r="A12" s="17" t="s">
        <v>28</v>
      </c>
      <c r="B12" s="26"/>
      <c r="C12" s="26"/>
      <c r="D12" s="26"/>
      <c r="E12" s="26"/>
      <c r="F12" s="26"/>
      <c r="G12" s="26"/>
      <c r="H12" s="26"/>
      <c r="I12" s="26"/>
      <c r="J12" s="26"/>
      <c r="K12" s="26"/>
      <c r="L12" s="26"/>
    </row>
    <row r="13">
      <c r="A13" s="15" t="s">
        <v>29</v>
      </c>
      <c r="B13" s="16"/>
      <c r="C13" s="16"/>
      <c r="D13" s="16"/>
      <c r="E13" s="16"/>
      <c r="F13" s="16"/>
      <c r="G13" s="16"/>
      <c r="H13" s="16"/>
      <c r="I13" s="16"/>
      <c r="J13" s="16"/>
      <c r="K13" s="14"/>
      <c r="L13" s="14"/>
    </row>
    <row r="14">
      <c r="A14" s="17" t="s">
        <v>30</v>
      </c>
      <c r="B14" s="18" t="s">
        <v>6079</v>
      </c>
      <c r="C14" s="18" t="s">
        <v>383</v>
      </c>
      <c r="D14" s="18" t="s">
        <v>429</v>
      </c>
      <c r="E14" s="18" t="s">
        <v>47</v>
      </c>
      <c r="F14" s="18" t="s">
        <v>6080</v>
      </c>
      <c r="G14" s="18" t="s">
        <v>445</v>
      </c>
      <c r="H14" s="18" t="s">
        <v>6081</v>
      </c>
      <c r="I14" s="18" t="s">
        <v>4702</v>
      </c>
      <c r="J14" s="18"/>
      <c r="K14" s="14"/>
      <c r="L14" s="14"/>
    </row>
    <row r="15">
      <c r="A15" s="17" t="s">
        <v>35</v>
      </c>
      <c r="B15" s="25"/>
      <c r="C15" s="25"/>
      <c r="D15" s="25"/>
      <c r="E15" s="25"/>
      <c r="F15" s="25"/>
      <c r="G15" s="25"/>
      <c r="H15" s="25"/>
      <c r="I15" s="25"/>
      <c r="J15" s="26"/>
      <c r="K15" s="14"/>
      <c r="L15" s="14"/>
    </row>
    <row r="16">
      <c r="A16" s="17" t="s">
        <v>35</v>
      </c>
      <c r="B16" s="25"/>
      <c r="C16" s="25"/>
      <c r="D16" s="25"/>
      <c r="E16" s="25"/>
      <c r="F16" s="25"/>
      <c r="G16" s="25"/>
      <c r="H16" s="25"/>
      <c r="I16" s="25"/>
      <c r="J16" s="26"/>
      <c r="K16" s="14"/>
      <c r="L16" s="14"/>
    </row>
    <row r="17">
      <c r="A17" s="17" t="s">
        <v>36</v>
      </c>
      <c r="B17" s="18"/>
      <c r="C17" s="18"/>
      <c r="D17" s="18"/>
      <c r="E17" s="18"/>
      <c r="F17" s="19"/>
      <c r="G17" s="19"/>
      <c r="H17" s="19"/>
      <c r="I17" s="18"/>
      <c r="J17" s="19"/>
      <c r="K17" s="14"/>
      <c r="L17" s="14"/>
    </row>
    <row r="18">
      <c r="A18" s="17" t="s">
        <v>36</v>
      </c>
      <c r="B18" s="18"/>
      <c r="C18" s="18"/>
      <c r="D18" s="18"/>
      <c r="E18" s="18"/>
      <c r="F18" s="18"/>
      <c r="G18" s="18"/>
      <c r="H18" s="18"/>
      <c r="I18" s="18"/>
      <c r="J18" s="18"/>
      <c r="K18" s="14"/>
      <c r="L18" s="14"/>
    </row>
    <row r="19" ht="18.0" customHeight="1">
      <c r="A19" s="17" t="s">
        <v>42</v>
      </c>
      <c r="B19" s="25" t="s">
        <v>6082</v>
      </c>
      <c r="C19" s="25" t="s">
        <v>3716</v>
      </c>
      <c r="D19" s="25"/>
      <c r="E19" s="25" t="s">
        <v>47</v>
      </c>
      <c r="F19" s="25"/>
      <c r="G19" s="25"/>
      <c r="H19" s="25"/>
      <c r="I19" s="25" t="s">
        <v>6083</v>
      </c>
      <c r="J19" s="26"/>
      <c r="K19" s="14"/>
      <c r="L19" s="14"/>
    </row>
    <row r="20">
      <c r="A20" s="17" t="s">
        <v>42</v>
      </c>
      <c r="B20" s="25" t="s">
        <v>6084</v>
      </c>
      <c r="C20" s="25" t="s">
        <v>6085</v>
      </c>
      <c r="D20" s="25"/>
      <c r="E20" s="25" t="s">
        <v>47</v>
      </c>
      <c r="F20" s="25"/>
      <c r="G20" s="25"/>
      <c r="H20" s="25"/>
      <c r="I20" s="25" t="s">
        <v>6085</v>
      </c>
      <c r="J20" s="26"/>
      <c r="K20" s="14"/>
      <c r="L20" s="14"/>
    </row>
    <row r="21">
      <c r="A21" s="23" t="s">
        <v>43</v>
      </c>
      <c r="B21" s="18" t="s">
        <v>6086</v>
      </c>
      <c r="C21" s="27" t="s">
        <v>5769</v>
      </c>
      <c r="D21" s="18" t="s">
        <v>46</v>
      </c>
      <c r="E21" s="18" t="s">
        <v>47</v>
      </c>
      <c r="F21" s="18" t="s">
        <v>6087</v>
      </c>
      <c r="G21" s="18" t="s">
        <v>6088</v>
      </c>
      <c r="H21" s="18" t="s">
        <v>6089</v>
      </c>
      <c r="I21" s="18" t="s">
        <v>6090</v>
      </c>
      <c r="J21" s="18"/>
      <c r="K21" s="14"/>
      <c r="L21" s="14"/>
    </row>
    <row r="22">
      <c r="A22" s="23" t="s">
        <v>43</v>
      </c>
      <c r="B22" s="18" t="s">
        <v>6091</v>
      </c>
      <c r="C22" s="27" t="s">
        <v>6092</v>
      </c>
      <c r="D22" s="18" t="s">
        <v>429</v>
      </c>
      <c r="E22" s="18"/>
      <c r="F22" s="19"/>
      <c r="G22" s="19"/>
      <c r="H22" s="19"/>
      <c r="I22" s="19"/>
      <c r="J22" s="19"/>
      <c r="K22" s="14"/>
      <c r="L22" s="14"/>
    </row>
    <row r="23">
      <c r="A23" s="23" t="s">
        <v>43</v>
      </c>
      <c r="B23" s="18" t="s">
        <v>6093</v>
      </c>
      <c r="C23" s="18" t="s">
        <v>224</v>
      </c>
      <c r="D23" s="18"/>
      <c r="E23" s="18"/>
      <c r="F23" s="18"/>
      <c r="G23" s="18"/>
      <c r="H23" s="18"/>
      <c r="I23" s="18"/>
      <c r="J23" s="19"/>
      <c r="K23" s="14"/>
      <c r="L23" s="14"/>
    </row>
    <row r="24">
      <c r="A24" s="17" t="s">
        <v>61</v>
      </c>
      <c r="B24" s="18" t="s">
        <v>6094</v>
      </c>
      <c r="C24" s="18" t="s">
        <v>6095</v>
      </c>
      <c r="D24" s="18" t="s">
        <v>56</v>
      </c>
      <c r="E24" s="19"/>
      <c r="F24" s="19"/>
      <c r="G24" s="19"/>
      <c r="H24" s="19"/>
      <c r="I24" s="19"/>
      <c r="J24" s="19"/>
      <c r="K24" s="14"/>
      <c r="L24" s="14"/>
    </row>
    <row r="25">
      <c r="A25" s="17" t="s">
        <v>70</v>
      </c>
      <c r="C25" s="28"/>
      <c r="D25" s="25"/>
      <c r="E25" s="25"/>
      <c r="F25" s="26"/>
      <c r="G25" s="26"/>
      <c r="H25" s="26"/>
      <c r="I25" s="26"/>
      <c r="J25" s="26"/>
      <c r="K25" s="14"/>
      <c r="L25" s="14"/>
    </row>
    <row r="26">
      <c r="A26" s="17" t="s">
        <v>70</v>
      </c>
      <c r="B26" s="25"/>
      <c r="C26" s="29"/>
      <c r="D26" s="26"/>
      <c r="E26" s="26"/>
      <c r="F26" s="26"/>
      <c r="G26" s="26"/>
      <c r="H26" s="26"/>
      <c r="I26" s="26"/>
      <c r="J26" s="26"/>
      <c r="K26" s="14"/>
      <c r="L26" s="14"/>
    </row>
    <row r="27">
      <c r="A27" s="17" t="s">
        <v>78</v>
      </c>
      <c r="B27" s="30" t="s">
        <v>6096</v>
      </c>
      <c r="C27" s="18" t="s">
        <v>5785</v>
      </c>
      <c r="D27" s="18" t="s">
        <v>46</v>
      </c>
      <c r="E27" s="18"/>
      <c r="F27" s="18"/>
      <c r="G27" s="18" t="s">
        <v>5785</v>
      </c>
      <c r="H27" s="18"/>
      <c r="I27" s="18"/>
      <c r="J27" s="19"/>
      <c r="K27" s="14"/>
      <c r="L27" s="14"/>
    </row>
    <row r="28">
      <c r="A28" s="17" t="s">
        <v>78</v>
      </c>
      <c r="B28" s="30" t="s">
        <v>6097</v>
      </c>
      <c r="C28" s="27" t="s">
        <v>6098</v>
      </c>
      <c r="D28" s="18"/>
      <c r="E28" s="18"/>
      <c r="F28" s="18"/>
      <c r="G28" s="18"/>
      <c r="H28" s="18"/>
      <c r="I28" s="18"/>
      <c r="J28" s="19"/>
      <c r="K28" s="14"/>
      <c r="L28" s="14"/>
    </row>
    <row r="29">
      <c r="A29" s="17" t="s">
        <v>78</v>
      </c>
      <c r="B29" s="30" t="s">
        <v>6099</v>
      </c>
      <c r="C29" s="18" t="s">
        <v>4301</v>
      </c>
      <c r="D29" s="18" t="s">
        <v>46</v>
      </c>
      <c r="E29" s="18"/>
      <c r="F29" s="18"/>
      <c r="G29" s="18"/>
      <c r="H29" s="18"/>
      <c r="I29" s="18"/>
      <c r="J29" s="19"/>
      <c r="K29" s="14"/>
      <c r="L29" s="14"/>
    </row>
    <row r="30">
      <c r="A30" s="17" t="s">
        <v>87</v>
      </c>
      <c r="B30" s="25" t="s">
        <v>6100</v>
      </c>
      <c r="C30" s="25" t="s">
        <v>55</v>
      </c>
      <c r="D30" s="25" t="s">
        <v>429</v>
      </c>
      <c r="E30" s="25" t="s">
        <v>57</v>
      </c>
      <c r="F30" s="25"/>
      <c r="G30" s="25" t="s">
        <v>59</v>
      </c>
      <c r="H30" s="25"/>
      <c r="I30" s="25" t="s">
        <v>6101</v>
      </c>
      <c r="J30" s="25" t="s">
        <v>6102</v>
      </c>
      <c r="K30" s="14"/>
      <c r="L30" s="14"/>
    </row>
    <row r="31" ht="15.75" customHeight="1">
      <c r="A31" s="17" t="s">
        <v>87</v>
      </c>
      <c r="B31" s="25" t="s">
        <v>6103</v>
      </c>
      <c r="C31" s="25" t="s">
        <v>55</v>
      </c>
      <c r="D31" s="25" t="s">
        <v>429</v>
      </c>
      <c r="E31" s="25" t="s">
        <v>57</v>
      </c>
      <c r="F31" s="25"/>
      <c r="G31" s="25" t="s">
        <v>5647</v>
      </c>
      <c r="H31" s="25"/>
      <c r="I31" s="25" t="s">
        <v>4301</v>
      </c>
      <c r="J31" s="25"/>
      <c r="K31" s="14"/>
      <c r="L31" s="14"/>
    </row>
    <row r="32">
      <c r="A32" s="17" t="s">
        <v>87</v>
      </c>
      <c r="B32" s="25" t="s">
        <v>6104</v>
      </c>
      <c r="C32" s="25" t="s">
        <v>55</v>
      </c>
      <c r="D32" s="25" t="s">
        <v>6105</v>
      </c>
      <c r="E32" s="25" t="s">
        <v>57</v>
      </c>
      <c r="F32" s="25"/>
      <c r="G32" s="25" t="s">
        <v>6106</v>
      </c>
      <c r="H32" s="25" t="s">
        <v>5651</v>
      </c>
      <c r="I32" s="25" t="s">
        <v>85</v>
      </c>
      <c r="J32" s="25"/>
      <c r="K32" s="14"/>
      <c r="L32" s="14"/>
    </row>
    <row r="33">
      <c r="A33" s="17" t="s">
        <v>93</v>
      </c>
      <c r="B33" s="18" t="s">
        <v>6107</v>
      </c>
      <c r="C33" s="18" t="s">
        <v>444</v>
      </c>
      <c r="D33" s="18" t="s">
        <v>429</v>
      </c>
      <c r="E33" s="18"/>
      <c r="F33" s="19"/>
      <c r="G33" s="18" t="s">
        <v>6108</v>
      </c>
      <c r="H33" s="18"/>
      <c r="I33" s="18"/>
      <c r="J33" s="18"/>
      <c r="K33" s="14"/>
      <c r="L33" s="14"/>
    </row>
    <row r="34">
      <c r="A34" s="17" t="s">
        <v>93</v>
      </c>
      <c r="B34" s="18" t="s">
        <v>6109</v>
      </c>
      <c r="C34" s="18" t="s">
        <v>5701</v>
      </c>
      <c r="D34" s="18" t="s">
        <v>6069</v>
      </c>
      <c r="E34" s="18" t="s">
        <v>113</v>
      </c>
      <c r="F34" s="18" t="s">
        <v>6110</v>
      </c>
      <c r="G34" s="18" t="s">
        <v>6111</v>
      </c>
      <c r="H34" s="18" t="s">
        <v>5312</v>
      </c>
      <c r="I34" s="18" t="s">
        <v>6112</v>
      </c>
      <c r="J34" s="19"/>
      <c r="K34" s="14"/>
      <c r="L34" s="14"/>
    </row>
    <row r="35">
      <c r="A35" s="23" t="s">
        <v>93</v>
      </c>
      <c r="B35" s="18" t="s">
        <v>6113</v>
      </c>
      <c r="C35" s="18" t="s">
        <v>224</v>
      </c>
      <c r="D35" s="19"/>
      <c r="E35" s="19"/>
      <c r="F35" s="19"/>
      <c r="G35" s="19"/>
      <c r="H35" s="19"/>
      <c r="I35" s="19"/>
      <c r="J35" s="19"/>
      <c r="K35" s="14"/>
      <c r="L35" s="14"/>
    </row>
    <row r="36">
      <c r="A36" s="23" t="s">
        <v>105</v>
      </c>
      <c r="B36" s="25" t="s">
        <v>6114</v>
      </c>
      <c r="C36" s="25" t="s">
        <v>5842</v>
      </c>
      <c r="D36" s="25" t="s">
        <v>6069</v>
      </c>
      <c r="E36" s="25" t="s">
        <v>113</v>
      </c>
      <c r="F36" s="26"/>
      <c r="G36" s="25" t="s">
        <v>6115</v>
      </c>
      <c r="H36" s="25" t="s">
        <v>6116</v>
      </c>
      <c r="I36" s="25" t="s">
        <v>4702</v>
      </c>
      <c r="J36" s="26"/>
      <c r="K36" s="14"/>
      <c r="L36" s="14"/>
    </row>
    <row r="37">
      <c r="A37" s="23" t="s">
        <v>105</v>
      </c>
      <c r="B37" s="25"/>
      <c r="C37" s="25"/>
      <c r="D37" s="26"/>
      <c r="E37" s="26"/>
      <c r="F37" s="26"/>
      <c r="G37" s="26"/>
      <c r="H37" s="26"/>
      <c r="I37" s="26"/>
      <c r="J37" s="26"/>
      <c r="K37" s="14"/>
      <c r="L37" s="14"/>
    </row>
    <row r="38">
      <c r="A38" s="15" t="s">
        <v>107</v>
      </c>
      <c r="B38" s="16"/>
      <c r="C38" s="16"/>
      <c r="D38" s="16"/>
      <c r="E38" s="16"/>
      <c r="F38" s="16"/>
      <c r="G38" s="16"/>
      <c r="H38" s="16"/>
      <c r="I38" s="16"/>
      <c r="J38" s="16"/>
      <c r="K38" s="14"/>
      <c r="L38" s="14"/>
    </row>
    <row r="39">
      <c r="A39" s="17" t="s">
        <v>108</v>
      </c>
      <c r="B39" s="18" t="s">
        <v>6117</v>
      </c>
      <c r="C39" s="18" t="s">
        <v>5974</v>
      </c>
      <c r="D39" s="18"/>
      <c r="E39" s="18" t="s">
        <v>113</v>
      </c>
      <c r="F39" s="18" t="s">
        <v>6118</v>
      </c>
      <c r="G39" s="18" t="s">
        <v>6119</v>
      </c>
      <c r="H39" s="18" t="s">
        <v>6120</v>
      </c>
      <c r="I39" s="18" t="s">
        <v>6098</v>
      </c>
      <c r="J39" s="18"/>
      <c r="K39" s="14"/>
      <c r="L39" s="14"/>
    </row>
    <row r="40">
      <c r="A40" s="17" t="s">
        <v>108</v>
      </c>
      <c r="B40" s="18" t="s">
        <v>6121</v>
      </c>
      <c r="C40" s="18" t="s">
        <v>5657</v>
      </c>
      <c r="D40" s="19"/>
      <c r="E40" s="18" t="s">
        <v>57</v>
      </c>
      <c r="F40" s="18" t="s">
        <v>6122</v>
      </c>
      <c r="G40" s="18" t="s">
        <v>6123</v>
      </c>
      <c r="H40" s="18" t="s">
        <v>6124</v>
      </c>
      <c r="I40" s="18" t="s">
        <v>6125</v>
      </c>
      <c r="J40" s="19"/>
      <c r="K40" s="14"/>
      <c r="L40" s="14"/>
    </row>
    <row r="41">
      <c r="A41" s="15" t="s">
        <v>109</v>
      </c>
      <c r="B41" s="16"/>
      <c r="C41" s="16"/>
      <c r="D41" s="16"/>
      <c r="E41" s="16"/>
      <c r="F41" s="16"/>
      <c r="G41" s="16"/>
      <c r="H41" s="16"/>
      <c r="I41" s="16"/>
      <c r="J41" s="16"/>
      <c r="K41" s="14"/>
      <c r="L41" s="14"/>
    </row>
    <row r="42">
      <c r="A42" s="17" t="s">
        <v>110</v>
      </c>
      <c r="B42" s="18" t="s">
        <v>6126</v>
      </c>
      <c r="C42" s="18" t="s">
        <v>127</v>
      </c>
      <c r="D42" s="18"/>
      <c r="E42" s="18" t="s">
        <v>113</v>
      </c>
      <c r="F42" s="18"/>
      <c r="G42" s="18" t="s">
        <v>6127</v>
      </c>
      <c r="H42" s="18" t="s">
        <v>6128</v>
      </c>
      <c r="I42" s="18" t="s">
        <v>231</v>
      </c>
      <c r="J42" s="18"/>
      <c r="K42" s="14"/>
      <c r="L42" s="14"/>
    </row>
    <row r="43">
      <c r="A43" s="17" t="s">
        <v>110</v>
      </c>
      <c r="B43" s="18" t="s">
        <v>6129</v>
      </c>
      <c r="C43" s="18" t="s">
        <v>6130</v>
      </c>
      <c r="D43" s="18" t="s">
        <v>6069</v>
      </c>
      <c r="E43" s="18" t="s">
        <v>113</v>
      </c>
      <c r="F43" s="19"/>
      <c r="G43" s="18" t="s">
        <v>6131</v>
      </c>
      <c r="H43" s="18" t="s">
        <v>6132</v>
      </c>
      <c r="I43" s="18" t="s">
        <v>5746</v>
      </c>
      <c r="J43" s="19"/>
      <c r="K43" s="14"/>
      <c r="L43" s="14"/>
    </row>
    <row r="44">
      <c r="A44" s="17" t="s">
        <v>110</v>
      </c>
      <c r="B44" s="18"/>
      <c r="C44" s="19"/>
      <c r="D44" s="19"/>
      <c r="E44" s="19"/>
      <c r="F44" s="19"/>
      <c r="G44" s="19"/>
      <c r="H44" s="19"/>
      <c r="I44" s="19"/>
      <c r="J44" s="19"/>
      <c r="K44" s="14"/>
      <c r="L44" s="14"/>
    </row>
    <row r="45">
      <c r="A45" s="15" t="s">
        <v>128</v>
      </c>
      <c r="B45" s="16"/>
      <c r="C45" s="16"/>
      <c r="D45" s="16"/>
      <c r="E45" s="16"/>
      <c r="F45" s="16"/>
      <c r="G45" s="16"/>
      <c r="H45" s="16"/>
      <c r="I45" s="16"/>
      <c r="J45" s="16"/>
      <c r="K45" s="14"/>
      <c r="L45" s="14"/>
    </row>
    <row r="46">
      <c r="A46" s="17" t="s">
        <v>129</v>
      </c>
      <c r="B46" s="27" t="s">
        <v>6133</v>
      </c>
      <c r="C46" s="18" t="s">
        <v>6134</v>
      </c>
      <c r="D46" s="18" t="s">
        <v>46</v>
      </c>
      <c r="E46" s="18" t="s">
        <v>47</v>
      </c>
      <c r="F46" s="18" t="s">
        <v>6135</v>
      </c>
      <c r="G46" s="18"/>
      <c r="H46" s="18"/>
      <c r="I46" s="18"/>
      <c r="J46" s="18"/>
      <c r="K46" s="14"/>
      <c r="L46" s="14"/>
    </row>
    <row r="47">
      <c r="A47" s="15" t="s">
        <v>130</v>
      </c>
      <c r="B47" s="31"/>
      <c r="C47" s="31"/>
      <c r="D47" s="31"/>
      <c r="E47" s="31"/>
      <c r="F47" s="31"/>
      <c r="G47" s="31"/>
      <c r="H47" s="31"/>
      <c r="I47" s="31"/>
      <c r="J47" s="32"/>
      <c r="K47" s="14"/>
      <c r="L47" s="14"/>
    </row>
    <row r="48">
      <c r="A48" s="23" t="s">
        <v>131</v>
      </c>
      <c r="B48" s="18" t="s">
        <v>6136</v>
      </c>
      <c r="C48" s="18" t="s">
        <v>6137</v>
      </c>
      <c r="D48" s="19"/>
      <c r="E48" s="18" t="s">
        <v>113</v>
      </c>
      <c r="F48" s="18"/>
      <c r="G48" s="18" t="s">
        <v>5424</v>
      </c>
      <c r="H48" s="18" t="s">
        <v>6138</v>
      </c>
      <c r="I48" s="18" t="s">
        <v>6137</v>
      </c>
      <c r="J48" s="18"/>
      <c r="K48" s="14"/>
      <c r="L48" s="14"/>
    </row>
    <row r="49">
      <c r="A49" s="17" t="s">
        <v>134</v>
      </c>
      <c r="B49" s="25" t="s">
        <v>6139</v>
      </c>
      <c r="C49" s="25" t="s">
        <v>6140</v>
      </c>
      <c r="D49" s="25"/>
      <c r="E49" s="25"/>
      <c r="F49" s="25"/>
      <c r="G49" s="25"/>
      <c r="H49" s="25"/>
      <c r="I49" s="25"/>
      <c r="J49" s="26"/>
      <c r="K49" s="14"/>
      <c r="L49" s="14"/>
    </row>
    <row r="50">
      <c r="A50" s="17" t="s">
        <v>134</v>
      </c>
      <c r="B50" s="25" t="s">
        <v>6141</v>
      </c>
      <c r="C50" s="25" t="s">
        <v>6142</v>
      </c>
      <c r="D50" s="25" t="s">
        <v>6069</v>
      </c>
      <c r="E50" s="25" t="s">
        <v>47</v>
      </c>
      <c r="F50" s="25"/>
      <c r="G50" s="25"/>
      <c r="H50" s="25"/>
      <c r="I50" s="25"/>
      <c r="J50" s="26"/>
      <c r="K50" s="14"/>
      <c r="L50" s="14"/>
    </row>
    <row r="51">
      <c r="A51" s="17" t="s">
        <v>141</v>
      </c>
      <c r="B51" s="18" t="s">
        <v>6143</v>
      </c>
      <c r="C51" s="18" t="s">
        <v>5309</v>
      </c>
      <c r="D51" s="18" t="s">
        <v>6062</v>
      </c>
      <c r="E51" s="18" t="s">
        <v>3860</v>
      </c>
      <c r="F51" s="19"/>
      <c r="G51" s="18" t="s">
        <v>6144</v>
      </c>
      <c r="H51" s="18" t="s">
        <v>5296</v>
      </c>
      <c r="I51" s="18" t="s">
        <v>416</v>
      </c>
      <c r="J51" s="19"/>
      <c r="K51" s="14"/>
      <c r="L51" s="14"/>
    </row>
    <row r="52">
      <c r="A52" s="17" t="s">
        <v>141</v>
      </c>
      <c r="B52" s="18" t="s">
        <v>6145</v>
      </c>
      <c r="C52" s="18" t="s">
        <v>6146</v>
      </c>
      <c r="D52" s="19"/>
      <c r="E52" s="18" t="s">
        <v>113</v>
      </c>
      <c r="F52" s="19"/>
      <c r="G52" s="19"/>
      <c r="H52" s="19"/>
      <c r="I52" s="19"/>
      <c r="J52" s="19"/>
      <c r="K52" s="14"/>
      <c r="L52" s="14"/>
    </row>
    <row r="53">
      <c r="A53" s="23" t="s">
        <v>143</v>
      </c>
      <c r="B53" s="25" t="s">
        <v>6147</v>
      </c>
      <c r="C53" s="25" t="s">
        <v>6148</v>
      </c>
      <c r="D53" s="25" t="s">
        <v>6069</v>
      </c>
      <c r="E53" s="26"/>
      <c r="F53" s="26"/>
      <c r="G53" s="26"/>
      <c r="H53" s="26"/>
      <c r="I53" s="26"/>
      <c r="J53" s="26"/>
      <c r="K53" s="14"/>
      <c r="L53" s="14"/>
    </row>
    <row r="54">
      <c r="A54" s="17" t="s">
        <v>143</v>
      </c>
      <c r="B54" s="25" t="s">
        <v>6149</v>
      </c>
      <c r="C54" s="25" t="s">
        <v>6150</v>
      </c>
      <c r="D54" s="25" t="s">
        <v>6062</v>
      </c>
      <c r="E54" s="25" t="s">
        <v>113</v>
      </c>
      <c r="F54" s="25" t="s">
        <v>6151</v>
      </c>
      <c r="G54" s="25" t="s">
        <v>6152</v>
      </c>
      <c r="H54" s="25" t="s">
        <v>6153</v>
      </c>
      <c r="I54" s="25" t="s">
        <v>65</v>
      </c>
      <c r="J54" s="25" t="s">
        <v>6154</v>
      </c>
      <c r="K54" s="14"/>
      <c r="L54" s="14"/>
    </row>
    <row r="55">
      <c r="A55" s="15" t="s">
        <v>149</v>
      </c>
      <c r="B55" s="16"/>
      <c r="C55" s="16"/>
      <c r="D55" s="16"/>
      <c r="E55" s="16"/>
      <c r="F55" s="16"/>
      <c r="G55" s="16"/>
      <c r="H55" s="16"/>
      <c r="I55" s="16"/>
      <c r="J55" s="16"/>
      <c r="K55" s="14"/>
      <c r="L55" s="14"/>
    </row>
    <row r="56">
      <c r="A56" s="17" t="s">
        <v>150</v>
      </c>
      <c r="B56" s="18" t="s">
        <v>6155</v>
      </c>
      <c r="C56" s="18" t="s">
        <v>423</v>
      </c>
      <c r="D56" s="18" t="s">
        <v>6156</v>
      </c>
      <c r="E56" s="18" t="s">
        <v>47</v>
      </c>
      <c r="F56" s="19"/>
      <c r="G56" s="18" t="s">
        <v>6157</v>
      </c>
      <c r="H56" s="18" t="s">
        <v>6158</v>
      </c>
      <c r="I56" s="18" t="s">
        <v>6159</v>
      </c>
      <c r="J56" s="19"/>
      <c r="K56" s="14"/>
      <c r="L56" s="14"/>
    </row>
    <row r="57">
      <c r="A57" s="17" t="s">
        <v>150</v>
      </c>
      <c r="B57" s="18"/>
      <c r="C57" s="18" t="s">
        <v>6160</v>
      </c>
      <c r="D57" s="18"/>
      <c r="E57" s="18"/>
      <c r="F57" s="18"/>
      <c r="G57" s="19"/>
      <c r="H57" s="18"/>
      <c r="I57" s="18"/>
      <c r="J57" s="19"/>
      <c r="K57" s="14"/>
      <c r="L57" s="14"/>
    </row>
    <row r="58">
      <c r="A58" s="17" t="s">
        <v>150</v>
      </c>
      <c r="B58" s="18" t="s">
        <v>6161</v>
      </c>
      <c r="C58" s="18" t="s">
        <v>6162</v>
      </c>
      <c r="D58" s="18" t="s">
        <v>6069</v>
      </c>
      <c r="E58" s="18" t="s">
        <v>47</v>
      </c>
      <c r="F58" s="18" t="s">
        <v>6163</v>
      </c>
      <c r="G58" s="19"/>
      <c r="H58" s="18"/>
      <c r="I58" s="18"/>
      <c r="J58" s="19"/>
      <c r="K58" s="14"/>
      <c r="L58" s="14"/>
    </row>
    <row r="59">
      <c r="A59" s="17" t="s">
        <v>150</v>
      </c>
      <c r="B59" s="18" t="s">
        <v>6164</v>
      </c>
      <c r="C59" s="18" t="s">
        <v>294</v>
      </c>
      <c r="D59" s="18" t="s">
        <v>6062</v>
      </c>
      <c r="E59" s="19"/>
      <c r="F59" s="19"/>
      <c r="G59" s="19"/>
      <c r="H59" s="19"/>
      <c r="I59" s="19"/>
      <c r="J59" s="19"/>
      <c r="K59" s="14"/>
      <c r="L59" s="14"/>
    </row>
    <row r="60">
      <c r="A60" s="15" t="s">
        <v>164</v>
      </c>
      <c r="B60" s="16"/>
      <c r="C60" s="16"/>
      <c r="D60" s="16"/>
      <c r="E60" s="16"/>
      <c r="F60" s="16"/>
      <c r="G60" s="16"/>
      <c r="H60" s="16"/>
      <c r="I60" s="16"/>
      <c r="J60" s="16"/>
      <c r="K60" s="14"/>
      <c r="L60" s="14"/>
    </row>
    <row r="61">
      <c r="A61" s="17" t="s">
        <v>165</v>
      </c>
      <c r="B61" s="18" t="s">
        <v>6165</v>
      </c>
      <c r="C61" s="18" t="s">
        <v>6166</v>
      </c>
      <c r="D61" s="18" t="s">
        <v>119</v>
      </c>
      <c r="E61" s="18"/>
      <c r="F61" s="18"/>
      <c r="G61" s="18" t="s">
        <v>6167</v>
      </c>
      <c r="H61" s="18" t="s">
        <v>6168</v>
      </c>
      <c r="I61" s="18" t="s">
        <v>6169</v>
      </c>
      <c r="J61" s="19"/>
      <c r="K61" s="14"/>
      <c r="L61" s="14"/>
    </row>
    <row r="62">
      <c r="A62" s="23" t="s">
        <v>165</v>
      </c>
      <c r="B62" s="33" t="s">
        <v>6170</v>
      </c>
      <c r="C62" s="18"/>
      <c r="D62" s="19"/>
      <c r="E62" s="19"/>
      <c r="F62" s="19"/>
      <c r="G62" s="19"/>
      <c r="H62" s="19"/>
      <c r="I62" s="19"/>
      <c r="J62" s="19"/>
      <c r="K62" s="14"/>
      <c r="L62" s="14"/>
    </row>
    <row r="63">
      <c r="A63" s="23" t="s">
        <v>165</v>
      </c>
      <c r="B63" s="33" t="s">
        <v>6171</v>
      </c>
      <c r="C63" s="18" t="s">
        <v>6172</v>
      </c>
      <c r="D63" s="19"/>
      <c r="E63" s="18" t="s">
        <v>3860</v>
      </c>
      <c r="F63" s="19"/>
      <c r="G63" s="18" t="s">
        <v>6173</v>
      </c>
      <c r="H63" s="18" t="s">
        <v>6174</v>
      </c>
      <c r="I63" s="18" t="s">
        <v>85</v>
      </c>
      <c r="J63" s="19"/>
      <c r="K63" s="14"/>
      <c r="L63" s="14"/>
    </row>
    <row r="64">
      <c r="A64" s="23" t="s">
        <v>170</v>
      </c>
      <c r="B64" s="25" t="s">
        <v>6175</v>
      </c>
      <c r="C64" s="25" t="s">
        <v>4698</v>
      </c>
      <c r="D64" s="25"/>
      <c r="E64" s="25"/>
      <c r="F64" s="25"/>
      <c r="G64" s="25"/>
      <c r="H64" s="25"/>
      <c r="I64" s="25"/>
      <c r="J64" s="25"/>
      <c r="K64" s="14"/>
      <c r="L64" s="14"/>
    </row>
    <row r="65">
      <c r="A65" s="23" t="s">
        <v>170</v>
      </c>
      <c r="B65" s="25" t="s">
        <v>6176</v>
      </c>
      <c r="C65" s="25" t="s">
        <v>6177</v>
      </c>
      <c r="D65" s="25"/>
      <c r="E65" s="25"/>
      <c r="F65" s="25"/>
      <c r="G65" s="25"/>
      <c r="H65" s="25"/>
      <c r="I65" s="25"/>
      <c r="J65" s="25"/>
      <c r="K65" s="14"/>
      <c r="L65" s="14"/>
    </row>
    <row r="66">
      <c r="A66" s="23" t="s">
        <v>177</v>
      </c>
      <c r="B66" s="18" t="s">
        <v>6178</v>
      </c>
      <c r="C66" s="11" t="s">
        <v>6179</v>
      </c>
      <c r="D66" s="18" t="s">
        <v>6180</v>
      </c>
      <c r="E66" s="18" t="s">
        <v>47</v>
      </c>
      <c r="F66" s="18" t="s">
        <v>6181</v>
      </c>
      <c r="G66" s="18" t="s">
        <v>5430</v>
      </c>
      <c r="H66" s="18" t="s">
        <v>6182</v>
      </c>
      <c r="I66" s="18" t="s">
        <v>6183</v>
      </c>
      <c r="J66" s="19"/>
      <c r="K66" s="14"/>
      <c r="L66" s="14"/>
    </row>
    <row r="67">
      <c r="A67" s="23" t="s">
        <v>177</v>
      </c>
      <c r="B67" s="18" t="s">
        <v>6184</v>
      </c>
      <c r="C67" s="18" t="s">
        <v>6185</v>
      </c>
      <c r="D67" s="18"/>
      <c r="E67" s="18"/>
      <c r="F67" s="18"/>
      <c r="G67" s="18"/>
      <c r="H67" s="18"/>
      <c r="I67" s="18"/>
      <c r="J67" s="19"/>
      <c r="K67" s="14"/>
      <c r="L67" s="14"/>
    </row>
    <row r="68">
      <c r="A68" s="17" t="s">
        <v>186</v>
      </c>
      <c r="B68" s="25" t="s">
        <v>6186</v>
      </c>
      <c r="C68" s="25" t="s">
        <v>6187</v>
      </c>
      <c r="D68" s="25"/>
      <c r="E68" s="25" t="s">
        <v>47</v>
      </c>
      <c r="F68" s="25" t="s">
        <v>6188</v>
      </c>
      <c r="G68" s="25" t="s">
        <v>439</v>
      </c>
      <c r="H68" s="25"/>
      <c r="I68" s="25" t="s">
        <v>444</v>
      </c>
      <c r="J68" s="26"/>
      <c r="K68" s="26"/>
      <c r="L68" s="26"/>
    </row>
    <row r="69">
      <c r="A69" s="17" t="s">
        <v>186</v>
      </c>
      <c r="B69" s="25" t="s">
        <v>6189</v>
      </c>
      <c r="C69" s="25" t="s">
        <v>4698</v>
      </c>
      <c r="D69" s="25"/>
      <c r="E69" s="25"/>
      <c r="F69" s="26"/>
      <c r="G69" s="26"/>
      <c r="H69" s="26"/>
      <c r="I69" s="26"/>
      <c r="J69" s="26"/>
      <c r="K69" s="26"/>
      <c r="L69" s="26"/>
    </row>
    <row r="70">
      <c r="A70" s="17" t="s">
        <v>186</v>
      </c>
      <c r="B70" s="25" t="s">
        <v>6190</v>
      </c>
      <c r="C70" s="25" t="s">
        <v>6191</v>
      </c>
      <c r="D70" s="25"/>
      <c r="E70" s="25"/>
      <c r="F70" s="26"/>
      <c r="G70" s="25"/>
      <c r="H70" s="26"/>
      <c r="I70" s="26"/>
      <c r="J70" s="26"/>
      <c r="K70" s="26"/>
      <c r="L70" s="26"/>
    </row>
    <row r="71">
      <c r="A71" s="15" t="s">
        <v>207</v>
      </c>
      <c r="B71" s="16"/>
      <c r="C71" s="16"/>
      <c r="D71" s="16"/>
      <c r="E71" s="16"/>
      <c r="F71" s="16"/>
      <c r="G71" s="16"/>
      <c r="H71" s="16"/>
      <c r="I71" s="16"/>
      <c r="J71" s="16"/>
      <c r="K71" s="14"/>
      <c r="L71" s="14"/>
    </row>
    <row r="72">
      <c r="A72" s="17" t="s">
        <v>208</v>
      </c>
      <c r="B72" s="18" t="s">
        <v>6192</v>
      </c>
      <c r="C72" s="18" t="s">
        <v>6193</v>
      </c>
      <c r="D72" s="18"/>
      <c r="E72" s="18"/>
      <c r="F72" s="18"/>
      <c r="G72" s="18"/>
      <c r="H72" s="18"/>
      <c r="I72" s="18"/>
      <c r="J72" s="19"/>
      <c r="K72" s="14"/>
      <c r="L72" s="14"/>
    </row>
    <row r="73">
      <c r="A73" s="15" t="s">
        <v>211</v>
      </c>
      <c r="B73" s="16"/>
      <c r="C73" s="16"/>
      <c r="D73" s="16"/>
      <c r="E73" s="16"/>
      <c r="F73" s="16"/>
      <c r="G73" s="16"/>
      <c r="H73" s="16"/>
      <c r="I73" s="16"/>
      <c r="J73" s="16"/>
      <c r="K73" s="14"/>
      <c r="L73" s="14"/>
    </row>
    <row r="74">
      <c r="A74" s="17" t="s">
        <v>211</v>
      </c>
      <c r="B74" s="24"/>
      <c r="C74" s="24"/>
      <c r="D74" s="14"/>
      <c r="E74" s="14"/>
      <c r="F74" s="14"/>
      <c r="G74" s="14"/>
      <c r="H74" s="14"/>
      <c r="I74" s="14"/>
      <c r="J74" s="14"/>
      <c r="K74" s="14"/>
      <c r="L74" s="14"/>
    </row>
    <row r="75">
      <c r="A75" s="17" t="s">
        <v>211</v>
      </c>
      <c r="B75" s="24"/>
      <c r="C75" s="14"/>
      <c r="D75" s="14"/>
      <c r="E75" s="14"/>
      <c r="F75" s="14"/>
      <c r="G75" s="14"/>
      <c r="H75" s="14"/>
      <c r="I75" s="14"/>
      <c r="J75" s="14"/>
      <c r="K75" s="14"/>
      <c r="L75" s="14"/>
    </row>
    <row r="76">
      <c r="A76" s="15" t="s">
        <v>213</v>
      </c>
      <c r="B76" s="16"/>
      <c r="C76" s="16"/>
      <c r="D76" s="16"/>
      <c r="E76" s="16"/>
      <c r="F76" s="16"/>
      <c r="G76" s="16"/>
      <c r="H76" s="16"/>
      <c r="I76" s="16"/>
      <c r="J76" s="16"/>
      <c r="K76" s="14"/>
      <c r="L76" s="14"/>
    </row>
    <row r="77">
      <c r="A77" s="17" t="s">
        <v>214</v>
      </c>
      <c r="B77" s="19"/>
      <c r="C77" s="19"/>
      <c r="D77" s="19"/>
      <c r="E77" s="19"/>
      <c r="F77" s="19"/>
      <c r="G77" s="19"/>
      <c r="H77" s="19"/>
      <c r="I77" s="19"/>
      <c r="J77" s="19"/>
      <c r="K77" s="14"/>
      <c r="L77" s="14"/>
    </row>
    <row r="78">
      <c r="A78" s="17" t="s">
        <v>214</v>
      </c>
      <c r="B78" s="19"/>
      <c r="C78" s="19"/>
      <c r="D78" s="19"/>
      <c r="E78" s="19"/>
      <c r="F78" s="19"/>
      <c r="G78" s="19"/>
      <c r="H78" s="19"/>
      <c r="I78" s="19"/>
      <c r="J78" s="19"/>
      <c r="K78" s="14"/>
      <c r="L78" s="14"/>
    </row>
    <row r="79">
      <c r="A79" s="17" t="s">
        <v>218</v>
      </c>
      <c r="B79" s="25" t="s">
        <v>6194</v>
      </c>
      <c r="C79" s="25" t="s">
        <v>6195</v>
      </c>
      <c r="D79" s="25" t="s">
        <v>6196</v>
      </c>
      <c r="E79" s="26"/>
      <c r="F79" s="25"/>
      <c r="G79" s="25" t="s">
        <v>6197</v>
      </c>
      <c r="H79" s="25" t="s">
        <v>6198</v>
      </c>
      <c r="I79" s="25"/>
      <c r="J79" s="26"/>
      <c r="K79" s="14"/>
      <c r="L79" s="14"/>
    </row>
    <row r="80">
      <c r="A80" s="17" t="s">
        <v>218</v>
      </c>
      <c r="B80" s="25"/>
      <c r="C80" s="25"/>
      <c r="D80" s="26"/>
      <c r="E80" s="26"/>
      <c r="F80" s="26"/>
      <c r="G80" s="26"/>
      <c r="H80" s="26"/>
      <c r="I80" s="26"/>
      <c r="J80" s="26"/>
      <c r="K80" s="14"/>
      <c r="L80" s="14"/>
    </row>
    <row r="81">
      <c r="A81" s="15" t="s">
        <v>219</v>
      </c>
      <c r="B81" s="16"/>
      <c r="C81" s="16"/>
      <c r="D81" s="16"/>
      <c r="E81" s="16"/>
      <c r="F81" s="16"/>
      <c r="G81" s="16"/>
      <c r="H81" s="16"/>
      <c r="I81" s="16"/>
      <c r="J81" s="16"/>
      <c r="K81" s="14"/>
      <c r="L81" s="14"/>
    </row>
    <row r="82">
      <c r="A82" s="17" t="s">
        <v>220</v>
      </c>
      <c r="B82" s="18" t="s">
        <v>6199</v>
      </c>
      <c r="C82" s="18" t="s">
        <v>444</v>
      </c>
      <c r="D82" s="18"/>
      <c r="E82" s="18"/>
      <c r="F82" s="19"/>
      <c r="G82" s="18" t="s">
        <v>5791</v>
      </c>
      <c r="H82" s="19"/>
      <c r="I82" s="19"/>
      <c r="J82" s="19"/>
      <c r="K82" s="14"/>
      <c r="L82" s="14"/>
    </row>
    <row r="83">
      <c r="A83" s="17" t="s">
        <v>220</v>
      </c>
      <c r="B83" s="18" t="s">
        <v>6200</v>
      </c>
      <c r="C83" s="18" t="s">
        <v>242</v>
      </c>
      <c r="D83" s="18" t="s">
        <v>46</v>
      </c>
      <c r="E83" s="18"/>
      <c r="F83" s="19"/>
      <c r="G83" s="19"/>
      <c r="H83" s="19"/>
      <c r="I83" s="19"/>
      <c r="J83" s="19"/>
      <c r="K83" s="14"/>
      <c r="L83" s="14"/>
    </row>
    <row r="84">
      <c r="A84" s="17" t="s">
        <v>220</v>
      </c>
      <c r="B84" s="18" t="s">
        <v>6201</v>
      </c>
      <c r="C84" s="18" t="s">
        <v>6202</v>
      </c>
      <c r="D84" s="18" t="s">
        <v>46</v>
      </c>
      <c r="E84" s="18"/>
      <c r="F84" s="19"/>
      <c r="G84" s="19"/>
      <c r="H84" s="19"/>
      <c r="I84" s="19"/>
      <c r="J84" s="19"/>
      <c r="K84" s="14"/>
      <c r="L84" s="14"/>
    </row>
    <row r="85">
      <c r="A85" s="17" t="s">
        <v>220</v>
      </c>
      <c r="B85" s="18" t="s">
        <v>6203</v>
      </c>
      <c r="C85" s="27" t="s">
        <v>224</v>
      </c>
      <c r="D85" s="19"/>
      <c r="E85" s="19"/>
      <c r="F85" s="19"/>
      <c r="G85" s="19"/>
      <c r="H85" s="19"/>
      <c r="I85" s="19"/>
      <c r="J85" s="19"/>
      <c r="K85" s="14"/>
      <c r="L85" s="14"/>
    </row>
    <row r="86">
      <c r="A86" s="23" t="s">
        <v>220</v>
      </c>
      <c r="B86" s="18" t="s">
        <v>6204</v>
      </c>
      <c r="C86" s="18" t="s">
        <v>92</v>
      </c>
      <c r="D86" s="18" t="s">
        <v>46</v>
      </c>
      <c r="E86" s="19"/>
      <c r="F86" s="19"/>
      <c r="G86" s="19"/>
      <c r="H86" s="19"/>
      <c r="I86" s="19"/>
      <c r="J86" s="19"/>
      <c r="K86" s="14"/>
      <c r="L86" s="14"/>
    </row>
    <row r="87">
      <c r="A87" s="17" t="s">
        <v>220</v>
      </c>
      <c r="B87" s="18" t="s">
        <v>6205</v>
      </c>
      <c r="C87" s="18" t="s">
        <v>224</v>
      </c>
      <c r="D87" s="19"/>
      <c r="E87" s="19"/>
      <c r="F87" s="18"/>
      <c r="G87" s="19"/>
      <c r="H87" s="19"/>
      <c r="I87" s="19"/>
      <c r="J87" s="19"/>
      <c r="K87" s="14"/>
      <c r="L87" s="14"/>
    </row>
    <row r="88">
      <c r="A88" s="17" t="s">
        <v>232</v>
      </c>
      <c r="B88" s="25"/>
      <c r="C88" s="25"/>
      <c r="D88" s="26"/>
      <c r="E88" s="25"/>
      <c r="F88" s="25"/>
      <c r="G88" s="25"/>
      <c r="H88" s="25"/>
      <c r="I88" s="25"/>
      <c r="J88" s="26"/>
      <c r="K88" s="14"/>
      <c r="L88" s="14"/>
    </row>
    <row r="89">
      <c r="A89" s="17" t="s">
        <v>232</v>
      </c>
      <c r="B89" s="25"/>
      <c r="C89" s="25"/>
      <c r="D89" s="26"/>
      <c r="E89" s="25"/>
      <c r="F89" s="25"/>
      <c r="G89" s="25"/>
      <c r="H89" s="25"/>
      <c r="I89" s="25"/>
      <c r="J89" s="26"/>
      <c r="K89" s="14"/>
      <c r="L89" s="14"/>
    </row>
    <row r="90">
      <c r="A90" s="15" t="s">
        <v>233</v>
      </c>
      <c r="B90" s="16"/>
      <c r="C90" s="16"/>
      <c r="D90" s="16"/>
      <c r="E90" s="16"/>
      <c r="F90" s="16"/>
      <c r="G90" s="16"/>
      <c r="H90" s="16"/>
      <c r="I90" s="16"/>
      <c r="J90" s="16"/>
      <c r="K90" s="14"/>
      <c r="L90" s="14"/>
    </row>
    <row r="91">
      <c r="A91" s="34" t="s">
        <v>234</v>
      </c>
      <c r="B91" s="18" t="s">
        <v>6206</v>
      </c>
      <c r="C91" s="18" t="s">
        <v>6207</v>
      </c>
      <c r="D91" s="18" t="s">
        <v>429</v>
      </c>
      <c r="E91" s="18" t="s">
        <v>113</v>
      </c>
      <c r="F91" s="18" t="s">
        <v>6208</v>
      </c>
      <c r="G91" s="18" t="s">
        <v>6209</v>
      </c>
      <c r="H91" s="18" t="s">
        <v>6210</v>
      </c>
      <c r="I91" s="18" t="s">
        <v>6211</v>
      </c>
      <c r="J91" s="18"/>
      <c r="K91" s="14"/>
      <c r="L91" s="14"/>
    </row>
    <row r="92">
      <c r="A92" s="17" t="s">
        <v>236</v>
      </c>
      <c r="B92" s="18" t="s">
        <v>6212</v>
      </c>
      <c r="C92" s="18" t="s">
        <v>6207</v>
      </c>
      <c r="D92" s="18" t="s">
        <v>46</v>
      </c>
      <c r="E92" s="18" t="s">
        <v>113</v>
      </c>
      <c r="F92" s="18" t="s">
        <v>6213</v>
      </c>
      <c r="G92" s="18" t="s">
        <v>6214</v>
      </c>
      <c r="H92" s="18" t="s">
        <v>6215</v>
      </c>
      <c r="I92" s="18" t="s">
        <v>6216</v>
      </c>
      <c r="J92" s="19"/>
      <c r="K92" s="14"/>
      <c r="L92" s="14"/>
    </row>
    <row r="93">
      <c r="A93" s="17" t="s">
        <v>236</v>
      </c>
      <c r="B93" s="18" t="s">
        <v>6217</v>
      </c>
      <c r="C93" s="18" t="s">
        <v>155</v>
      </c>
      <c r="D93" s="18" t="s">
        <v>66</v>
      </c>
      <c r="E93" s="18" t="s">
        <v>113</v>
      </c>
      <c r="F93" s="18" t="s">
        <v>6218</v>
      </c>
      <c r="G93" s="18" t="s">
        <v>360</v>
      </c>
      <c r="H93" s="18" t="s">
        <v>6219</v>
      </c>
      <c r="I93" s="18" t="s">
        <v>360</v>
      </c>
      <c r="J93" s="18"/>
      <c r="K93" s="14"/>
      <c r="L93" s="14"/>
    </row>
    <row r="94">
      <c r="A94" s="17" t="s">
        <v>236</v>
      </c>
      <c r="B94" s="18" t="s">
        <v>6220</v>
      </c>
      <c r="C94" s="18" t="s">
        <v>5769</v>
      </c>
      <c r="D94" s="18" t="s">
        <v>46</v>
      </c>
      <c r="E94" s="18" t="s">
        <v>113</v>
      </c>
      <c r="F94" s="18"/>
      <c r="G94" s="18"/>
      <c r="H94" s="18"/>
      <c r="I94" s="18"/>
      <c r="J94" s="19"/>
      <c r="K94" s="14"/>
      <c r="L94" s="14"/>
    </row>
    <row r="95">
      <c r="A95" s="17" t="s">
        <v>243</v>
      </c>
      <c r="B95" s="25" t="s">
        <v>6221</v>
      </c>
      <c r="C95" s="25" t="s">
        <v>6222</v>
      </c>
      <c r="D95" s="25" t="s">
        <v>6223</v>
      </c>
      <c r="E95" s="25" t="s">
        <v>47</v>
      </c>
      <c r="F95" s="25" t="s">
        <v>6224</v>
      </c>
      <c r="G95" s="25" t="s">
        <v>360</v>
      </c>
      <c r="H95" s="25" t="s">
        <v>5862</v>
      </c>
      <c r="I95" s="25" t="s">
        <v>6225</v>
      </c>
      <c r="J95" s="26"/>
      <c r="K95" s="14"/>
      <c r="L95" s="14"/>
    </row>
    <row r="96">
      <c r="A96" s="17" t="s">
        <v>243</v>
      </c>
      <c r="B96" s="25"/>
      <c r="C96" s="25"/>
      <c r="D96" s="26"/>
      <c r="E96" s="26"/>
      <c r="F96" s="26"/>
      <c r="G96" s="25"/>
      <c r="H96" s="26"/>
      <c r="I96" s="26"/>
      <c r="J96" s="26"/>
      <c r="K96" s="14"/>
      <c r="L96" s="14"/>
    </row>
    <row r="97">
      <c r="A97" s="17" t="s">
        <v>243</v>
      </c>
      <c r="B97" s="25"/>
      <c r="C97" s="25"/>
      <c r="D97" s="26"/>
      <c r="E97" s="25"/>
      <c r="F97" s="25"/>
      <c r="G97" s="25"/>
      <c r="H97" s="25"/>
      <c r="I97" s="25"/>
      <c r="J97" s="26"/>
      <c r="K97" s="14"/>
      <c r="L97" s="14"/>
    </row>
    <row r="98">
      <c r="A98" s="15" t="s">
        <v>253</v>
      </c>
      <c r="B98" s="16"/>
      <c r="C98" s="16"/>
      <c r="D98" s="16"/>
      <c r="E98" s="16"/>
      <c r="F98" s="16"/>
      <c r="G98" s="16"/>
      <c r="H98" s="16"/>
      <c r="I98" s="16"/>
      <c r="J98" s="16"/>
      <c r="K98" s="14"/>
      <c r="L98" s="14"/>
    </row>
    <row r="99">
      <c r="A99" s="23" t="s">
        <v>254</v>
      </c>
      <c r="B99" s="19"/>
      <c r="C99" s="19"/>
      <c r="D99" s="19"/>
      <c r="E99" s="19"/>
      <c r="F99" s="19"/>
      <c r="G99" s="19"/>
      <c r="H99" s="19"/>
      <c r="I99" s="19"/>
      <c r="J99" s="19"/>
      <c r="K99" s="14"/>
      <c r="L99" s="14"/>
    </row>
    <row r="100">
      <c r="A100" s="17" t="s">
        <v>255</v>
      </c>
      <c r="B100" s="25" t="s">
        <v>6226</v>
      </c>
      <c r="C100" s="25" t="s">
        <v>5765</v>
      </c>
      <c r="D100" s="26"/>
      <c r="E100" s="25" t="s">
        <v>57</v>
      </c>
      <c r="F100" s="26"/>
      <c r="G100" s="25" t="s">
        <v>6227</v>
      </c>
      <c r="H100" s="25" t="s">
        <v>6228</v>
      </c>
      <c r="I100" s="25" t="s">
        <v>6229</v>
      </c>
      <c r="J100" s="26"/>
      <c r="K100" s="14"/>
      <c r="L100" s="14"/>
    </row>
    <row r="101">
      <c r="A101" s="17" t="s">
        <v>255</v>
      </c>
      <c r="B101" s="25" t="s">
        <v>6230</v>
      </c>
      <c r="C101" s="25" t="s">
        <v>224</v>
      </c>
      <c r="D101" s="25" t="s">
        <v>119</v>
      </c>
      <c r="E101" s="26"/>
      <c r="F101" s="26"/>
      <c r="G101" s="26"/>
      <c r="H101" s="26"/>
      <c r="I101" s="26"/>
      <c r="J101" s="26"/>
      <c r="K101" s="14"/>
      <c r="L101" s="14"/>
    </row>
    <row r="102">
      <c r="A102" s="17" t="s">
        <v>255</v>
      </c>
      <c r="B102" s="25" t="s">
        <v>6231</v>
      </c>
      <c r="C102" s="25" t="s">
        <v>38</v>
      </c>
      <c r="D102" s="26"/>
      <c r="E102" s="25" t="s">
        <v>113</v>
      </c>
      <c r="F102" s="26"/>
      <c r="G102" s="26"/>
      <c r="H102" s="26"/>
      <c r="I102" s="26"/>
      <c r="J102" s="26"/>
      <c r="K102" s="14"/>
      <c r="L102" s="14"/>
    </row>
    <row r="103">
      <c r="A103" s="17" t="s">
        <v>261</v>
      </c>
      <c r="B103" s="18" t="s">
        <v>6232</v>
      </c>
      <c r="C103" s="18"/>
      <c r="D103" s="19"/>
      <c r="E103" s="18"/>
      <c r="F103" s="19"/>
      <c r="G103" s="18"/>
      <c r="H103" s="19"/>
      <c r="I103" s="19"/>
      <c r="J103" s="19"/>
      <c r="K103" s="14"/>
      <c r="L103" s="14"/>
    </row>
    <row r="104">
      <c r="A104" s="17" t="s">
        <v>262</v>
      </c>
      <c r="B104" s="26"/>
      <c r="C104" s="26"/>
      <c r="D104" s="26"/>
      <c r="E104" s="26"/>
      <c r="F104" s="26"/>
      <c r="G104" s="26"/>
      <c r="H104" s="26"/>
      <c r="I104" s="26"/>
      <c r="J104" s="26"/>
      <c r="K104" s="14"/>
      <c r="L104" s="14"/>
    </row>
    <row r="105">
      <c r="A105" s="17" t="s">
        <v>262</v>
      </c>
      <c r="B105" s="26"/>
      <c r="C105" s="26"/>
      <c r="D105" s="26"/>
      <c r="E105" s="26"/>
      <c r="F105" s="26"/>
      <c r="G105" s="26"/>
      <c r="H105" s="26"/>
      <c r="I105" s="26"/>
      <c r="J105" s="26"/>
      <c r="K105" s="14"/>
      <c r="L105" s="14"/>
    </row>
    <row r="106">
      <c r="A106" s="17" t="s">
        <v>262</v>
      </c>
      <c r="B106" s="26"/>
      <c r="C106" s="26"/>
      <c r="D106" s="26"/>
      <c r="E106" s="26"/>
      <c r="F106" s="26"/>
      <c r="G106" s="26"/>
      <c r="H106" s="26"/>
      <c r="I106" s="26"/>
      <c r="J106" s="26"/>
      <c r="K106" s="14"/>
      <c r="L106" s="14"/>
    </row>
    <row r="107">
      <c r="A107" s="15" t="s">
        <v>266</v>
      </c>
      <c r="B107" s="16"/>
      <c r="C107" s="16"/>
      <c r="D107" s="16"/>
      <c r="E107" s="16"/>
      <c r="F107" s="16"/>
      <c r="G107" s="16"/>
      <c r="H107" s="16"/>
      <c r="I107" s="16"/>
      <c r="J107" s="16"/>
      <c r="K107" s="14"/>
      <c r="L107" s="14"/>
    </row>
    <row r="108">
      <c r="A108" s="17" t="s">
        <v>267</v>
      </c>
      <c r="B108" s="18" t="s">
        <v>6233</v>
      </c>
      <c r="C108" s="18" t="s">
        <v>6234</v>
      </c>
      <c r="D108" s="18"/>
      <c r="E108" s="18" t="s">
        <v>113</v>
      </c>
      <c r="F108" s="18"/>
      <c r="G108" s="18" t="s">
        <v>6235</v>
      </c>
      <c r="H108" s="18" t="s">
        <v>6236</v>
      </c>
      <c r="I108" s="18" t="s">
        <v>6237</v>
      </c>
      <c r="J108" s="18"/>
      <c r="K108" s="14"/>
      <c r="L108" s="14"/>
    </row>
    <row r="109">
      <c r="A109" s="17" t="s">
        <v>267</v>
      </c>
      <c r="B109" s="18" t="s">
        <v>6238</v>
      </c>
      <c r="C109" s="18" t="s">
        <v>112</v>
      </c>
      <c r="D109" s="19"/>
      <c r="E109" s="18" t="s">
        <v>113</v>
      </c>
      <c r="F109" s="18"/>
      <c r="G109" s="18" t="s">
        <v>6239</v>
      </c>
      <c r="H109" s="18" t="s">
        <v>6240</v>
      </c>
      <c r="I109" s="18" t="s">
        <v>6241</v>
      </c>
      <c r="J109" s="18"/>
      <c r="K109" s="14"/>
      <c r="L109" s="14"/>
    </row>
    <row r="110">
      <c r="A110" s="17" t="s">
        <v>267</v>
      </c>
      <c r="B110" s="18" t="s">
        <v>6242</v>
      </c>
      <c r="C110" s="18" t="s">
        <v>6243</v>
      </c>
      <c r="D110" s="18"/>
      <c r="E110" s="18"/>
      <c r="F110" s="18" t="s">
        <v>6244</v>
      </c>
      <c r="G110" s="18"/>
      <c r="H110" s="18"/>
      <c r="I110" s="18"/>
      <c r="J110" s="18"/>
      <c r="K110" s="14"/>
      <c r="L110" s="14"/>
    </row>
    <row r="111">
      <c r="A111" s="17" t="s">
        <v>278</v>
      </c>
      <c r="B111" s="26"/>
      <c r="C111" s="25" t="s">
        <v>3</v>
      </c>
      <c r="D111" s="26"/>
      <c r="E111" s="26"/>
      <c r="F111" s="26"/>
      <c r="G111" s="26"/>
      <c r="H111" s="26"/>
      <c r="I111" s="26"/>
      <c r="J111" s="26"/>
      <c r="K111" s="14"/>
      <c r="L111" s="14"/>
    </row>
    <row r="112">
      <c r="A112" s="15" t="s">
        <v>280</v>
      </c>
      <c r="B112" s="16"/>
      <c r="C112" s="16"/>
      <c r="D112" s="16"/>
      <c r="E112" s="16"/>
      <c r="F112" s="16"/>
      <c r="G112" s="16"/>
      <c r="H112" s="16"/>
      <c r="I112" s="16"/>
      <c r="J112" s="16"/>
      <c r="K112" s="14"/>
      <c r="L112" s="14"/>
    </row>
    <row r="113">
      <c r="A113" s="17" t="s">
        <v>281</v>
      </c>
      <c r="B113" s="18" t="s">
        <v>6245</v>
      </c>
      <c r="C113" s="18" t="s">
        <v>358</v>
      </c>
      <c r="D113" s="18" t="s">
        <v>66</v>
      </c>
      <c r="E113" s="18" t="s">
        <v>113</v>
      </c>
      <c r="F113" s="18" t="s">
        <v>6246</v>
      </c>
      <c r="G113" s="18" t="s">
        <v>6247</v>
      </c>
      <c r="H113" s="18" t="s">
        <v>6248</v>
      </c>
      <c r="I113" s="18" t="s">
        <v>6249</v>
      </c>
      <c r="J113" s="19"/>
      <c r="K113" s="14"/>
      <c r="L113" s="14"/>
    </row>
    <row r="114">
      <c r="A114" s="17" t="s">
        <v>281</v>
      </c>
      <c r="B114" s="18" t="s">
        <v>6250</v>
      </c>
      <c r="C114" s="18" t="s">
        <v>5452</v>
      </c>
      <c r="D114" s="18" t="s">
        <v>46</v>
      </c>
      <c r="E114" s="19"/>
      <c r="F114" s="19"/>
      <c r="G114" s="19"/>
      <c r="H114" s="19"/>
      <c r="I114" s="19"/>
      <c r="J114" s="19"/>
      <c r="K114" s="14"/>
      <c r="L114" s="14"/>
    </row>
    <row r="115">
      <c r="A115" s="17" t="s">
        <v>281</v>
      </c>
      <c r="B115" s="18" t="s">
        <v>6251</v>
      </c>
      <c r="C115" s="18" t="s">
        <v>360</v>
      </c>
      <c r="D115" s="18" t="s">
        <v>119</v>
      </c>
      <c r="E115" s="18" t="s">
        <v>5924</v>
      </c>
      <c r="F115" s="18" t="s">
        <v>6252</v>
      </c>
      <c r="G115" s="18" t="s">
        <v>6253</v>
      </c>
      <c r="H115" s="18" t="s">
        <v>6254</v>
      </c>
      <c r="I115" s="18" t="s">
        <v>6255</v>
      </c>
      <c r="J115" s="19"/>
      <c r="K115" s="14"/>
      <c r="L115" s="14"/>
    </row>
    <row r="116">
      <c r="A116" s="17" t="s">
        <v>281</v>
      </c>
      <c r="B116" s="18" t="s">
        <v>6256</v>
      </c>
      <c r="C116" s="18" t="s">
        <v>6257</v>
      </c>
      <c r="D116" s="18" t="s">
        <v>6069</v>
      </c>
      <c r="E116" s="18"/>
      <c r="F116" s="18"/>
      <c r="G116" s="18"/>
      <c r="H116" s="18"/>
      <c r="I116" s="18"/>
      <c r="J116" s="18"/>
      <c r="K116" s="14"/>
      <c r="L116" s="14"/>
    </row>
    <row r="117">
      <c r="A117" s="15" t="s">
        <v>287</v>
      </c>
      <c r="B117" s="16"/>
      <c r="C117" s="16"/>
      <c r="D117" s="16"/>
      <c r="E117" s="16"/>
      <c r="F117" s="16"/>
      <c r="G117" s="16"/>
      <c r="H117" s="16"/>
      <c r="I117" s="16"/>
      <c r="J117" s="16"/>
      <c r="K117" s="14"/>
      <c r="L117" s="14"/>
    </row>
    <row r="118">
      <c r="A118" s="17" t="s">
        <v>288</v>
      </c>
      <c r="B118" s="18" t="s">
        <v>6258</v>
      </c>
      <c r="C118" s="18" t="s">
        <v>5636</v>
      </c>
      <c r="D118" s="19"/>
      <c r="E118" s="18" t="s">
        <v>47</v>
      </c>
      <c r="F118" s="18" t="s">
        <v>6259</v>
      </c>
      <c r="G118" s="18"/>
      <c r="H118" s="18"/>
      <c r="I118" s="18"/>
      <c r="J118" s="18" t="s">
        <v>6260</v>
      </c>
      <c r="K118" s="14"/>
      <c r="L118" s="14"/>
    </row>
    <row r="119">
      <c r="A119" s="17" t="s">
        <v>288</v>
      </c>
      <c r="B119" s="18" t="s">
        <v>6261</v>
      </c>
      <c r="C119" s="18" t="s">
        <v>6262</v>
      </c>
      <c r="D119" s="18" t="s">
        <v>6105</v>
      </c>
      <c r="E119" s="18" t="s">
        <v>47</v>
      </c>
      <c r="F119" s="18" t="s">
        <v>6263</v>
      </c>
      <c r="G119" s="18" t="s">
        <v>6262</v>
      </c>
      <c r="H119" s="18" t="s">
        <v>205</v>
      </c>
      <c r="I119" s="18" t="s">
        <v>231</v>
      </c>
      <c r="J119" s="18"/>
      <c r="K119" s="14"/>
      <c r="L119" s="14"/>
    </row>
    <row r="120">
      <c r="A120" s="17" t="s">
        <v>288</v>
      </c>
      <c r="B120" s="18" t="s">
        <v>6264</v>
      </c>
      <c r="C120" s="18" t="s">
        <v>5710</v>
      </c>
      <c r="D120" s="18"/>
      <c r="E120" s="18"/>
      <c r="F120" s="18"/>
      <c r="G120" s="18"/>
      <c r="H120" s="18"/>
      <c r="I120" s="18"/>
      <c r="J120" s="18"/>
      <c r="K120" s="14"/>
      <c r="L120" s="14"/>
    </row>
    <row r="121">
      <c r="A121" s="23" t="s">
        <v>295</v>
      </c>
      <c r="B121" s="18" t="s">
        <v>6265</v>
      </c>
      <c r="C121" s="18" t="s">
        <v>335</v>
      </c>
      <c r="D121" s="18" t="s">
        <v>46</v>
      </c>
      <c r="E121" s="18"/>
      <c r="F121" s="18"/>
      <c r="G121" s="18"/>
      <c r="H121" s="18"/>
      <c r="I121" s="18"/>
      <c r="J121" s="19"/>
      <c r="K121" s="14"/>
      <c r="L121" s="14"/>
    </row>
    <row r="122">
      <c r="A122" s="17" t="s">
        <v>297</v>
      </c>
      <c r="B122" s="25" t="s">
        <v>6266</v>
      </c>
      <c r="C122" s="25" t="s">
        <v>5711</v>
      </c>
      <c r="D122" s="25" t="s">
        <v>6069</v>
      </c>
      <c r="E122" s="25" t="s">
        <v>47</v>
      </c>
      <c r="F122" s="25" t="s">
        <v>6267</v>
      </c>
      <c r="G122" s="25" t="s">
        <v>6268</v>
      </c>
      <c r="H122" s="25" t="s">
        <v>6269</v>
      </c>
      <c r="I122" s="25" t="s">
        <v>5711</v>
      </c>
      <c r="J122" s="26"/>
      <c r="K122" s="14"/>
      <c r="L122" s="14"/>
    </row>
    <row r="123">
      <c r="A123" s="17" t="s">
        <v>297</v>
      </c>
      <c r="B123" s="25" t="s">
        <v>6270</v>
      </c>
      <c r="C123" s="25" t="s">
        <v>6271</v>
      </c>
      <c r="D123" s="26"/>
      <c r="E123" s="25"/>
      <c r="F123" s="25"/>
      <c r="G123" s="25"/>
      <c r="H123" s="25"/>
      <c r="I123" s="25"/>
      <c r="J123" s="26"/>
      <c r="K123" s="14"/>
      <c r="L123" s="14"/>
    </row>
    <row r="124">
      <c r="A124" s="17" t="s">
        <v>300</v>
      </c>
      <c r="B124" s="18" t="s">
        <v>6272</v>
      </c>
      <c r="C124" s="18" t="s">
        <v>155</v>
      </c>
      <c r="D124" s="18"/>
      <c r="E124" s="18"/>
      <c r="F124" s="18"/>
      <c r="G124" s="18"/>
      <c r="H124" s="18"/>
      <c r="I124" s="18"/>
      <c r="J124" s="19"/>
      <c r="K124" s="14"/>
      <c r="L124" s="14"/>
    </row>
    <row r="125">
      <c r="A125" s="15" t="s">
        <v>301</v>
      </c>
      <c r="B125" s="16"/>
      <c r="C125" s="16"/>
      <c r="D125" s="16"/>
      <c r="E125" s="16"/>
      <c r="F125" s="16"/>
      <c r="G125" s="16"/>
      <c r="H125" s="16"/>
      <c r="I125" s="16"/>
      <c r="J125" s="16"/>
      <c r="K125" s="14"/>
      <c r="L125" s="14"/>
    </row>
    <row r="126">
      <c r="A126" s="17" t="s">
        <v>302</v>
      </c>
      <c r="B126" s="18" t="s">
        <v>6273</v>
      </c>
      <c r="C126" s="18" t="s">
        <v>277</v>
      </c>
      <c r="D126" s="19"/>
      <c r="E126" s="19"/>
      <c r="F126" s="19"/>
      <c r="G126" s="19"/>
      <c r="H126" s="19"/>
      <c r="I126" s="19"/>
      <c r="J126" s="19"/>
      <c r="K126" s="14"/>
      <c r="L126" s="14"/>
    </row>
    <row r="127">
      <c r="A127" s="21" t="s">
        <v>303</v>
      </c>
      <c r="B127" s="16"/>
      <c r="C127" s="16"/>
      <c r="D127" s="16"/>
      <c r="E127" s="16"/>
      <c r="F127" s="16"/>
      <c r="G127" s="16"/>
      <c r="H127" s="16"/>
      <c r="I127" s="16"/>
      <c r="J127" s="16"/>
      <c r="K127" s="14"/>
      <c r="L127" s="14"/>
    </row>
    <row r="128">
      <c r="A128" s="23" t="s">
        <v>304</v>
      </c>
      <c r="B128" s="19"/>
      <c r="C128" s="19"/>
      <c r="D128" s="19"/>
      <c r="E128" s="19"/>
      <c r="F128" s="19"/>
      <c r="G128" s="14"/>
      <c r="H128" s="14"/>
      <c r="I128" s="14"/>
      <c r="J128" s="14"/>
      <c r="K128" s="14"/>
      <c r="L128" s="14"/>
    </row>
    <row r="129">
      <c r="A129" s="15" t="s">
        <v>305</v>
      </c>
      <c r="B129" s="16"/>
      <c r="C129" s="16"/>
      <c r="D129" s="22"/>
      <c r="E129" s="16"/>
      <c r="F129" s="16"/>
      <c r="G129" s="16"/>
      <c r="H129" s="16"/>
      <c r="I129" s="16"/>
      <c r="J129" s="16"/>
      <c r="K129" s="14"/>
      <c r="L129" s="14"/>
    </row>
    <row r="130">
      <c r="A130" s="17" t="s">
        <v>306</v>
      </c>
      <c r="B130" s="18"/>
      <c r="C130" s="18"/>
      <c r="D130" s="18"/>
      <c r="E130" s="18"/>
      <c r="F130" s="18"/>
      <c r="G130" s="18"/>
      <c r="H130" s="18"/>
      <c r="I130" s="18"/>
      <c r="J130" s="18"/>
      <c r="K130" s="14"/>
      <c r="L130" s="14"/>
    </row>
    <row r="131">
      <c r="A131" s="17" t="s">
        <v>306</v>
      </c>
      <c r="B131" s="19"/>
      <c r="C131" s="18"/>
      <c r="D131" s="19"/>
      <c r="E131" s="19"/>
      <c r="F131" s="19"/>
      <c r="G131" s="19"/>
      <c r="H131" s="19"/>
      <c r="I131" s="19"/>
      <c r="J131" s="19"/>
      <c r="K131" s="14"/>
      <c r="L131" s="14"/>
    </row>
    <row r="132">
      <c r="A132" s="35" t="s">
        <v>310</v>
      </c>
      <c r="B132" s="16"/>
      <c r="C132" s="16"/>
      <c r="D132" s="16"/>
      <c r="E132" s="16"/>
      <c r="F132" s="16"/>
      <c r="G132" s="16"/>
      <c r="H132" s="16"/>
      <c r="I132" s="16"/>
      <c r="J132" s="16"/>
      <c r="K132" s="14"/>
      <c r="L132" s="14"/>
    </row>
    <row r="133">
      <c r="A133" s="40" t="s">
        <v>3645</v>
      </c>
      <c r="B133" s="18" t="s">
        <v>6274</v>
      </c>
      <c r="C133" s="18" t="s">
        <v>6275</v>
      </c>
      <c r="D133" s="18" t="s">
        <v>46</v>
      </c>
      <c r="E133" s="18" t="s">
        <v>6276</v>
      </c>
      <c r="F133" s="18" t="s">
        <v>6277</v>
      </c>
      <c r="G133" s="18" t="s">
        <v>6278</v>
      </c>
      <c r="H133" s="18" t="s">
        <v>6279</v>
      </c>
      <c r="I133" s="18" t="s">
        <v>6280</v>
      </c>
      <c r="J133" s="19"/>
      <c r="K133" s="14"/>
      <c r="L133" s="14"/>
    </row>
    <row r="134">
      <c r="A134" s="40" t="s">
        <v>316</v>
      </c>
      <c r="B134" s="25" t="s">
        <v>6281</v>
      </c>
      <c r="C134" s="25" t="s">
        <v>6282</v>
      </c>
      <c r="D134" s="25"/>
      <c r="E134" s="25" t="s">
        <v>47</v>
      </c>
      <c r="F134" s="25"/>
      <c r="G134" s="25" t="s">
        <v>6283</v>
      </c>
      <c r="H134" s="25" t="s">
        <v>5384</v>
      </c>
      <c r="I134" s="25" t="s">
        <v>6284</v>
      </c>
      <c r="J134" s="25"/>
      <c r="K134" s="14"/>
      <c r="L134" s="14"/>
    </row>
    <row r="135">
      <c r="A135" s="40" t="s">
        <v>316</v>
      </c>
      <c r="B135" s="25" t="s">
        <v>6285</v>
      </c>
      <c r="C135" s="25" t="s">
        <v>6286</v>
      </c>
      <c r="D135" s="25" t="s">
        <v>66</v>
      </c>
      <c r="E135" s="25"/>
      <c r="F135" s="26"/>
      <c r="G135" s="25"/>
      <c r="H135" s="26"/>
      <c r="I135" s="26"/>
      <c r="J135" s="26"/>
      <c r="K135" s="14"/>
      <c r="L135" s="14"/>
    </row>
    <row r="136">
      <c r="A136" s="40" t="s">
        <v>316</v>
      </c>
      <c r="B136" s="25" t="s">
        <v>6287</v>
      </c>
      <c r="C136" s="25" t="s">
        <v>6288</v>
      </c>
      <c r="D136" s="25" t="s">
        <v>429</v>
      </c>
      <c r="E136" s="25" t="s">
        <v>113</v>
      </c>
      <c r="F136" s="25"/>
      <c r="G136" s="25"/>
      <c r="H136" s="26"/>
      <c r="I136" s="25"/>
      <c r="J136" s="25"/>
      <c r="K136" s="14"/>
      <c r="L136" s="14"/>
    </row>
    <row r="137">
      <c r="A137" s="40" t="s">
        <v>316</v>
      </c>
      <c r="B137" s="25" t="s">
        <v>6289</v>
      </c>
      <c r="C137" s="25" t="s">
        <v>6290</v>
      </c>
      <c r="D137" s="25" t="s">
        <v>46</v>
      </c>
      <c r="E137" s="25"/>
      <c r="F137" s="25"/>
      <c r="G137" s="25"/>
      <c r="H137" s="26"/>
      <c r="I137" s="25"/>
      <c r="J137" s="25"/>
      <c r="K137" s="14"/>
      <c r="L137" s="14"/>
    </row>
    <row r="138">
      <c r="A138" s="40" t="s">
        <v>316</v>
      </c>
      <c r="B138" s="25" t="s">
        <v>6291</v>
      </c>
      <c r="C138" s="25" t="s">
        <v>6292</v>
      </c>
      <c r="D138" s="25" t="s">
        <v>46</v>
      </c>
      <c r="E138" s="25"/>
      <c r="F138" s="26"/>
      <c r="G138" s="25"/>
      <c r="H138" s="26"/>
      <c r="I138" s="25"/>
      <c r="J138" s="25"/>
      <c r="K138" s="14"/>
      <c r="L138" s="14"/>
    </row>
    <row r="139">
      <c r="A139" s="40" t="s">
        <v>316</v>
      </c>
      <c r="B139" s="25" t="s">
        <v>6293</v>
      </c>
      <c r="C139" s="25" t="s">
        <v>52</v>
      </c>
      <c r="D139" s="25" t="s">
        <v>66</v>
      </c>
      <c r="E139" s="25"/>
      <c r="F139" s="25"/>
      <c r="G139" s="25"/>
      <c r="H139" s="25"/>
      <c r="I139" s="25"/>
      <c r="J139" s="25"/>
      <c r="K139" s="14"/>
      <c r="L139" s="14"/>
    </row>
    <row r="140">
      <c r="A140" s="36" t="s">
        <v>326</v>
      </c>
      <c r="B140" s="11" t="s">
        <v>6294</v>
      </c>
      <c r="C140" s="18" t="s">
        <v>5373</v>
      </c>
      <c r="D140" s="18"/>
      <c r="E140" s="18"/>
      <c r="F140" s="18"/>
      <c r="G140" s="18"/>
      <c r="H140" s="19"/>
      <c r="I140" s="18"/>
      <c r="J140" s="18"/>
      <c r="K140" s="14"/>
      <c r="L140" s="14"/>
    </row>
    <row r="141">
      <c r="A141" s="36" t="s">
        <v>326</v>
      </c>
      <c r="B141" s="41" t="s">
        <v>6295</v>
      </c>
      <c r="C141" s="18" t="s">
        <v>52</v>
      </c>
      <c r="D141" s="18"/>
      <c r="E141" s="18"/>
      <c r="F141" s="18"/>
      <c r="G141" s="18"/>
      <c r="H141" s="19"/>
      <c r="I141" s="18"/>
      <c r="J141" s="19"/>
      <c r="K141" s="14"/>
      <c r="L141" s="14"/>
    </row>
    <row r="142">
      <c r="A142" s="40" t="s">
        <v>330</v>
      </c>
      <c r="B142" s="25" t="s">
        <v>6296</v>
      </c>
      <c r="C142" s="25" t="s">
        <v>6297</v>
      </c>
      <c r="D142" s="25" t="s">
        <v>6298</v>
      </c>
      <c r="E142" s="25" t="s">
        <v>47</v>
      </c>
      <c r="F142" s="25" t="s">
        <v>6299</v>
      </c>
      <c r="G142" s="25" t="s">
        <v>6300</v>
      </c>
      <c r="H142" s="25" t="s">
        <v>6301</v>
      </c>
      <c r="I142" s="25" t="s">
        <v>6302</v>
      </c>
      <c r="J142" s="25" t="s">
        <v>6303</v>
      </c>
      <c r="K142" s="14"/>
      <c r="L142" s="14"/>
    </row>
    <row r="143">
      <c r="A143" s="40" t="s">
        <v>330</v>
      </c>
      <c r="B143" s="25" t="s">
        <v>6304</v>
      </c>
      <c r="C143" s="25" t="s">
        <v>6305</v>
      </c>
      <c r="D143" s="25"/>
      <c r="E143" s="25" t="s">
        <v>4297</v>
      </c>
      <c r="F143" s="25" t="s">
        <v>6306</v>
      </c>
      <c r="G143" s="25" t="s">
        <v>6307</v>
      </c>
      <c r="H143" s="25" t="s">
        <v>6308</v>
      </c>
      <c r="I143" s="25" t="s">
        <v>405</v>
      </c>
      <c r="J143" s="25" t="s">
        <v>6303</v>
      </c>
      <c r="K143" s="14"/>
      <c r="L143" s="14"/>
    </row>
    <row r="144">
      <c r="A144" s="36" t="s">
        <v>332</v>
      </c>
      <c r="B144" s="25" t="s">
        <v>6309</v>
      </c>
      <c r="C144" s="25" t="s">
        <v>6310</v>
      </c>
      <c r="D144" s="25"/>
      <c r="E144" s="25"/>
      <c r="F144" s="26"/>
      <c r="G144" s="25"/>
      <c r="H144" s="26"/>
      <c r="I144" s="26"/>
      <c r="J144" s="25"/>
      <c r="K144" s="14"/>
      <c r="L144" s="14"/>
    </row>
    <row r="145">
      <c r="A145" s="40" t="s">
        <v>333</v>
      </c>
      <c r="B145" s="18" t="s">
        <v>6311</v>
      </c>
      <c r="C145" s="18" t="s">
        <v>6312</v>
      </c>
      <c r="D145" s="18" t="s">
        <v>6313</v>
      </c>
      <c r="E145" s="18" t="s">
        <v>6314</v>
      </c>
      <c r="F145" s="18" t="s">
        <v>6315</v>
      </c>
      <c r="G145" s="18" t="s">
        <v>6316</v>
      </c>
      <c r="H145" s="18" t="s">
        <v>6317</v>
      </c>
      <c r="I145" s="18" t="s">
        <v>6318</v>
      </c>
      <c r="J145" s="19"/>
      <c r="K145" s="14"/>
      <c r="L145" s="14"/>
    </row>
    <row r="146">
      <c r="A146" s="40" t="s">
        <v>333</v>
      </c>
      <c r="B146" s="18" t="s">
        <v>6319</v>
      </c>
      <c r="C146" s="18" t="s">
        <v>6320</v>
      </c>
      <c r="D146" s="18"/>
      <c r="E146" s="18"/>
      <c r="F146" s="19"/>
      <c r="G146" s="18"/>
      <c r="H146" s="19"/>
      <c r="I146" s="19"/>
      <c r="J146" s="18" t="s">
        <v>6321</v>
      </c>
      <c r="K146" s="14"/>
      <c r="L146" s="14"/>
    </row>
    <row r="147">
      <c r="A147" s="36" t="s">
        <v>332</v>
      </c>
      <c r="B147" s="42"/>
      <c r="C147" s="25"/>
      <c r="D147" s="25"/>
      <c r="E147" s="25"/>
      <c r="F147" s="26"/>
      <c r="G147" s="25"/>
      <c r="H147" s="26"/>
      <c r="I147" s="26"/>
      <c r="J147" s="25"/>
      <c r="K147" s="14"/>
      <c r="L147" s="14"/>
    </row>
    <row r="148">
      <c r="A148" s="40" t="s">
        <v>338</v>
      </c>
      <c r="B148" s="1362" t="s">
        <v>6322</v>
      </c>
      <c r="C148" s="18"/>
      <c r="D148" s="19"/>
      <c r="E148" s="18"/>
      <c r="F148" s="19"/>
      <c r="G148" s="19"/>
      <c r="H148" s="19"/>
      <c r="I148" s="19"/>
      <c r="J148" s="19"/>
      <c r="K148" s="14"/>
      <c r="L148" s="14"/>
    </row>
    <row r="149">
      <c r="A149" s="40" t="s">
        <v>338</v>
      </c>
      <c r="B149" s="1362" t="s">
        <v>6323</v>
      </c>
      <c r="C149" s="18" t="s">
        <v>6324</v>
      </c>
      <c r="D149" s="19"/>
      <c r="E149" s="18"/>
      <c r="F149" s="19"/>
      <c r="G149" s="19"/>
      <c r="H149" s="19"/>
      <c r="I149" s="19"/>
      <c r="J149" s="19"/>
      <c r="K149" s="14"/>
      <c r="L149" s="14"/>
    </row>
    <row r="150">
      <c r="A150" s="36" t="s">
        <v>339</v>
      </c>
      <c r="B150" s="25" t="s">
        <v>3</v>
      </c>
      <c r="C150" s="25" t="s">
        <v>5373</v>
      </c>
      <c r="D150" s="25"/>
      <c r="E150" s="25"/>
      <c r="F150" s="26"/>
      <c r="G150" s="25"/>
      <c r="H150" s="26"/>
      <c r="I150" s="26"/>
      <c r="J150" s="26"/>
      <c r="K150" s="14"/>
      <c r="L150" s="14"/>
    </row>
    <row r="151">
      <c r="A151" s="36" t="s">
        <v>339</v>
      </c>
      <c r="B151" s="25" t="s">
        <v>6325</v>
      </c>
      <c r="C151" s="25" t="s">
        <v>3716</v>
      </c>
      <c r="D151" s="25" t="s">
        <v>46</v>
      </c>
      <c r="E151" s="25"/>
      <c r="F151" s="25"/>
      <c r="G151" s="25"/>
      <c r="H151" s="25"/>
      <c r="I151" s="25"/>
      <c r="J151" s="25"/>
      <c r="K151" s="14"/>
      <c r="L151" s="14"/>
    </row>
    <row r="152">
      <c r="A152" s="36" t="s">
        <v>339</v>
      </c>
      <c r="B152" s="25"/>
      <c r="C152" s="25"/>
      <c r="D152" s="25"/>
      <c r="E152" s="25"/>
      <c r="F152" s="25"/>
      <c r="G152" s="25"/>
      <c r="H152" s="25"/>
      <c r="I152" s="25"/>
      <c r="J152" s="25"/>
      <c r="K152" s="14"/>
      <c r="L152" s="14"/>
    </row>
    <row r="153">
      <c r="A153" s="40" t="s">
        <v>344</v>
      </c>
      <c r="B153" s="19"/>
      <c r="C153" s="19"/>
      <c r="D153" s="19"/>
      <c r="E153" s="19"/>
      <c r="F153" s="19"/>
      <c r="G153" s="19"/>
      <c r="H153" s="19"/>
      <c r="I153" s="19"/>
      <c r="J153" s="19"/>
      <c r="K153" s="14"/>
      <c r="L153" s="14"/>
    </row>
    <row r="154">
      <c r="A154" s="36" t="s">
        <v>345</v>
      </c>
      <c r="B154" s="26"/>
      <c r="C154" s="25"/>
      <c r="D154" s="26"/>
      <c r="E154" s="26"/>
      <c r="F154" s="26"/>
      <c r="G154" s="26"/>
      <c r="H154" s="26"/>
      <c r="I154" s="26"/>
      <c r="J154" s="26"/>
      <c r="K154" s="14"/>
      <c r="L154" s="14"/>
    </row>
    <row r="155">
      <c r="A155" s="40" t="s">
        <v>345</v>
      </c>
      <c r="B155" s="26"/>
      <c r="C155" s="26"/>
      <c r="D155" s="26"/>
      <c r="E155" s="26"/>
      <c r="F155" s="26"/>
      <c r="G155" s="26"/>
      <c r="H155" s="26"/>
      <c r="I155" s="26"/>
      <c r="J155" s="26"/>
      <c r="K155" s="14"/>
      <c r="L155" s="14"/>
    </row>
    <row r="156">
      <c r="A156" s="40" t="s">
        <v>346</v>
      </c>
      <c r="B156" s="25"/>
      <c r="C156" s="25"/>
      <c r="D156" s="25"/>
      <c r="E156" s="26"/>
      <c r="F156" s="26"/>
      <c r="G156" s="26"/>
      <c r="H156" s="26"/>
      <c r="I156" s="26"/>
      <c r="J156" s="25"/>
      <c r="K156" s="14"/>
      <c r="L156" s="14"/>
    </row>
    <row r="157">
      <c r="A157" s="40" t="s">
        <v>346</v>
      </c>
      <c r="B157" s="25"/>
      <c r="C157" s="25"/>
      <c r="D157" s="25"/>
      <c r="E157" s="26"/>
      <c r="F157" s="26"/>
      <c r="G157" s="26"/>
      <c r="H157" s="26"/>
      <c r="I157" s="26"/>
      <c r="J157" s="25"/>
      <c r="K157" s="14"/>
      <c r="L157" s="14"/>
    </row>
    <row r="158">
      <c r="A158" s="36" t="s">
        <v>347</v>
      </c>
      <c r="B158" s="18" t="s">
        <v>6326</v>
      </c>
      <c r="C158" s="18" t="s">
        <v>6327</v>
      </c>
      <c r="D158" s="18" t="s">
        <v>6328</v>
      </c>
      <c r="E158" s="18" t="s">
        <v>113</v>
      </c>
      <c r="F158" s="18" t="s">
        <v>6329</v>
      </c>
      <c r="G158" s="18" t="s">
        <v>6330</v>
      </c>
      <c r="H158" s="18" t="s">
        <v>6331</v>
      </c>
      <c r="I158" s="18" t="s">
        <v>3762</v>
      </c>
      <c r="J158" s="18"/>
      <c r="K158" s="14"/>
      <c r="L158" s="14"/>
    </row>
    <row r="159">
      <c r="A159" s="40" t="s">
        <v>348</v>
      </c>
      <c r="B159" s="25"/>
      <c r="C159" s="25"/>
      <c r="D159" s="25"/>
      <c r="E159" s="25"/>
      <c r="F159" s="26"/>
      <c r="G159" s="25"/>
      <c r="H159" s="25"/>
      <c r="I159" s="25"/>
      <c r="J159" s="26"/>
      <c r="K159" s="14"/>
      <c r="L159" s="14"/>
    </row>
    <row r="160">
      <c r="A160" s="40" t="s">
        <v>348</v>
      </c>
      <c r="B160" s="26"/>
      <c r="C160" s="26"/>
      <c r="D160" s="25"/>
      <c r="E160" s="26"/>
      <c r="F160" s="26"/>
      <c r="G160" s="26"/>
      <c r="H160" s="26"/>
      <c r="I160" s="26"/>
      <c r="J160" s="26"/>
      <c r="K160" s="14"/>
      <c r="L160" s="14"/>
    </row>
    <row r="161">
      <c r="A161" s="48" t="s">
        <v>351</v>
      </c>
      <c r="B161" s="16"/>
      <c r="C161" s="16"/>
      <c r="D161" s="16"/>
      <c r="E161" s="16"/>
      <c r="F161" s="16"/>
      <c r="G161" s="16"/>
      <c r="H161" s="16"/>
      <c r="I161" s="16"/>
      <c r="J161" s="16"/>
      <c r="K161" s="14"/>
      <c r="L161" s="14"/>
    </row>
    <row r="162">
      <c r="A162" s="40" t="s">
        <v>352</v>
      </c>
      <c r="B162" s="24"/>
      <c r="C162" s="14"/>
      <c r="D162" s="14"/>
      <c r="E162" s="14"/>
      <c r="F162" s="14"/>
      <c r="G162" s="14"/>
      <c r="H162" s="14"/>
      <c r="I162" s="14"/>
      <c r="J162" s="14"/>
      <c r="K162" s="14"/>
      <c r="L162" s="14"/>
    </row>
    <row r="163">
      <c r="A163" s="40" t="s">
        <v>356</v>
      </c>
      <c r="B163" s="34" t="s">
        <v>6332</v>
      </c>
      <c r="C163" s="34" t="s">
        <v>6333</v>
      </c>
      <c r="D163" s="34"/>
      <c r="E163" s="34" t="s">
        <v>47</v>
      </c>
      <c r="F163" s="34" t="s">
        <v>6334</v>
      </c>
      <c r="G163" s="34" t="s">
        <v>6335</v>
      </c>
      <c r="H163" s="34" t="s">
        <v>6336</v>
      </c>
      <c r="I163" s="34" t="s">
        <v>155</v>
      </c>
      <c r="J163" s="34" t="s">
        <v>6337</v>
      </c>
      <c r="K163" s="49"/>
      <c r="L163" s="49"/>
    </row>
    <row r="164">
      <c r="A164" s="40" t="s">
        <v>356</v>
      </c>
      <c r="B164" s="34" t="s">
        <v>6338</v>
      </c>
      <c r="C164" s="34" t="s">
        <v>6339</v>
      </c>
      <c r="D164" s="34" t="s">
        <v>6313</v>
      </c>
      <c r="E164" s="34" t="s">
        <v>47</v>
      </c>
      <c r="F164" s="34" t="s">
        <v>6340</v>
      </c>
      <c r="G164" s="34" t="s">
        <v>6341</v>
      </c>
      <c r="H164" s="34" t="s">
        <v>6342</v>
      </c>
      <c r="I164" s="34" t="s">
        <v>6343</v>
      </c>
      <c r="J164" s="34" t="s">
        <v>6344</v>
      </c>
      <c r="K164" s="49"/>
      <c r="L164" s="49"/>
    </row>
    <row r="165">
      <c r="A165" s="40" t="s">
        <v>356</v>
      </c>
      <c r="B165" s="34" t="s">
        <v>6345</v>
      </c>
      <c r="C165" s="34" t="s">
        <v>5888</v>
      </c>
      <c r="D165" s="49"/>
      <c r="E165" s="49"/>
      <c r="F165" s="49"/>
      <c r="G165" s="49"/>
      <c r="H165" s="49"/>
      <c r="I165" s="49"/>
      <c r="J165" s="49"/>
      <c r="K165" s="49"/>
      <c r="L165" s="49"/>
    </row>
    <row r="166">
      <c r="A166" s="40" t="s">
        <v>362</v>
      </c>
      <c r="B166" s="18" t="s">
        <v>6346</v>
      </c>
      <c r="C166" s="18" t="s">
        <v>6347</v>
      </c>
      <c r="D166" s="18"/>
      <c r="E166" s="18" t="s">
        <v>113</v>
      </c>
      <c r="F166" s="18" t="s">
        <v>6348</v>
      </c>
      <c r="G166" s="18"/>
      <c r="H166" s="18"/>
      <c r="I166" s="18"/>
      <c r="J166" s="19"/>
      <c r="K166" s="19"/>
      <c r="L166" s="19"/>
    </row>
    <row r="167">
      <c r="A167" s="40" t="s">
        <v>362</v>
      </c>
      <c r="B167" s="18" t="s">
        <v>6349</v>
      </c>
      <c r="C167" s="18" t="s">
        <v>6350</v>
      </c>
      <c r="D167" s="18"/>
      <c r="E167" s="18"/>
      <c r="F167" s="18"/>
      <c r="G167" s="18"/>
      <c r="H167" s="18"/>
      <c r="I167" s="18"/>
      <c r="J167" s="19"/>
      <c r="K167" s="19"/>
      <c r="L167" s="19"/>
    </row>
    <row r="168">
      <c r="A168" s="40" t="s">
        <v>371</v>
      </c>
      <c r="B168" s="34" t="s">
        <v>6351</v>
      </c>
      <c r="C168" s="34" t="s">
        <v>5888</v>
      </c>
      <c r="D168" s="34"/>
      <c r="E168" s="34" t="s">
        <v>57</v>
      </c>
      <c r="F168" s="34" t="s">
        <v>6352</v>
      </c>
      <c r="G168" s="34" t="s">
        <v>6353</v>
      </c>
      <c r="H168" s="34" t="s">
        <v>6354</v>
      </c>
      <c r="I168" s="34" t="s">
        <v>5888</v>
      </c>
      <c r="J168" s="49"/>
      <c r="K168" s="49"/>
      <c r="L168" s="49"/>
    </row>
    <row r="169">
      <c r="A169" s="36" t="s">
        <v>371</v>
      </c>
      <c r="B169" s="34"/>
      <c r="C169" s="34" t="s">
        <v>6355</v>
      </c>
      <c r="D169" s="49"/>
      <c r="E169" s="49"/>
      <c r="F169" s="49"/>
      <c r="G169" s="49"/>
      <c r="H169" s="49"/>
      <c r="I169" s="49"/>
      <c r="J169" s="49"/>
      <c r="K169" s="49"/>
      <c r="L169" s="49"/>
    </row>
    <row r="170">
      <c r="A170" s="48" t="s">
        <v>375</v>
      </c>
      <c r="B170" s="16"/>
      <c r="C170" s="16"/>
      <c r="D170" s="16"/>
      <c r="E170" s="16"/>
      <c r="F170" s="16"/>
      <c r="G170" s="16"/>
      <c r="H170" s="16"/>
      <c r="I170" s="16"/>
      <c r="J170" s="16"/>
      <c r="K170" s="14"/>
      <c r="L170" s="14"/>
    </row>
    <row r="171">
      <c r="A171" s="36" t="s">
        <v>376</v>
      </c>
      <c r="B171" s="19"/>
      <c r="C171" s="1363"/>
      <c r="D171" s="19"/>
      <c r="E171" s="19"/>
      <c r="F171" s="19"/>
      <c r="G171" s="19"/>
      <c r="H171" s="19"/>
      <c r="I171" s="19"/>
      <c r="J171" s="19"/>
      <c r="K171" s="14"/>
      <c r="L171" s="14"/>
    </row>
    <row r="172">
      <c r="A172" s="48" t="s">
        <v>386</v>
      </c>
      <c r="B172" s="16"/>
      <c r="C172" s="16"/>
      <c r="D172" s="16"/>
      <c r="E172" s="16"/>
      <c r="F172" s="16"/>
      <c r="G172" s="16"/>
      <c r="H172" s="16"/>
      <c r="I172" s="16"/>
      <c r="J172" s="16"/>
      <c r="K172" s="14"/>
      <c r="L172" s="14"/>
    </row>
    <row r="173">
      <c r="A173" s="40" t="s">
        <v>387</v>
      </c>
      <c r="B173" s="25" t="s">
        <v>6356</v>
      </c>
      <c r="C173" s="25" t="s">
        <v>6357</v>
      </c>
      <c r="D173" s="25" t="s">
        <v>46</v>
      </c>
      <c r="E173" s="25" t="s">
        <v>47</v>
      </c>
      <c r="F173" s="25" t="s">
        <v>6358</v>
      </c>
      <c r="G173" s="25" t="s">
        <v>6300</v>
      </c>
      <c r="H173" s="25" t="s">
        <v>6359</v>
      </c>
      <c r="I173" s="25" t="s">
        <v>335</v>
      </c>
      <c r="J173" s="26"/>
      <c r="K173" s="14"/>
      <c r="L173" s="14"/>
    </row>
    <row r="174">
      <c r="A174" s="40" t="s">
        <v>387</v>
      </c>
      <c r="B174" s="25" t="s">
        <v>6360</v>
      </c>
      <c r="C174" s="25" t="s">
        <v>6357</v>
      </c>
      <c r="D174" s="26"/>
      <c r="E174" s="25" t="s">
        <v>47</v>
      </c>
      <c r="F174" s="25" t="s">
        <v>6361</v>
      </c>
      <c r="G174" s="25" t="s">
        <v>6362</v>
      </c>
      <c r="H174" s="25" t="s">
        <v>6363</v>
      </c>
      <c r="I174" s="25" t="s">
        <v>5847</v>
      </c>
      <c r="J174" s="26"/>
      <c r="K174" s="14"/>
      <c r="L174" s="14"/>
    </row>
    <row r="175">
      <c r="A175" s="40" t="s">
        <v>392</v>
      </c>
      <c r="B175" s="18" t="s">
        <v>6364</v>
      </c>
      <c r="C175" s="18" t="s">
        <v>6365</v>
      </c>
      <c r="D175" s="19"/>
      <c r="E175" s="19"/>
      <c r="F175" s="18" t="s">
        <v>6366</v>
      </c>
      <c r="G175" s="18" t="s">
        <v>6367</v>
      </c>
      <c r="H175" s="18" t="s">
        <v>6368</v>
      </c>
      <c r="I175" s="18" t="s">
        <v>6369</v>
      </c>
      <c r="J175" s="19"/>
      <c r="K175" s="14"/>
      <c r="L175" s="14"/>
    </row>
    <row r="176">
      <c r="A176" s="40" t="s">
        <v>392</v>
      </c>
      <c r="B176" s="18" t="s">
        <v>6370</v>
      </c>
      <c r="C176" s="18" t="s">
        <v>5423</v>
      </c>
      <c r="D176" s="19"/>
      <c r="E176" s="19"/>
      <c r="F176" s="19"/>
      <c r="G176" s="19"/>
      <c r="H176" s="19"/>
      <c r="I176" s="19"/>
      <c r="J176" s="19"/>
      <c r="K176" s="14"/>
      <c r="L176" s="14"/>
    </row>
    <row r="177">
      <c r="A177" s="40" t="s">
        <v>392</v>
      </c>
      <c r="B177" s="18" t="s">
        <v>6371</v>
      </c>
      <c r="C177" s="18" t="s">
        <v>5423</v>
      </c>
      <c r="D177" s="19"/>
      <c r="E177" s="19"/>
      <c r="F177" s="18" t="s">
        <v>6372</v>
      </c>
      <c r="G177" s="19"/>
      <c r="H177" s="19"/>
      <c r="I177" s="19"/>
      <c r="J177" s="19"/>
      <c r="K177" s="14"/>
      <c r="L177" s="14"/>
    </row>
    <row r="178">
      <c r="A178" s="40" t="s">
        <v>394</v>
      </c>
      <c r="B178" s="25" t="s">
        <v>6373</v>
      </c>
      <c r="C178" s="25" t="s">
        <v>383</v>
      </c>
      <c r="D178" s="25"/>
      <c r="E178" s="25"/>
      <c r="F178" s="25"/>
      <c r="G178" s="26"/>
      <c r="H178" s="25"/>
      <c r="I178" s="25"/>
      <c r="J178" s="26"/>
      <c r="K178" s="14"/>
      <c r="L178" s="14"/>
    </row>
    <row r="179">
      <c r="A179" s="40" t="s">
        <v>394</v>
      </c>
      <c r="B179" s="25" t="s">
        <v>6374</v>
      </c>
      <c r="C179" s="25" t="s">
        <v>3722</v>
      </c>
      <c r="D179" s="25"/>
      <c r="E179" s="25" t="s">
        <v>113</v>
      </c>
      <c r="F179" s="25" t="s">
        <v>6375</v>
      </c>
      <c r="G179" s="26"/>
      <c r="H179" s="25"/>
      <c r="I179" s="25"/>
      <c r="J179" s="26"/>
      <c r="K179" s="14"/>
      <c r="L179" s="14"/>
    </row>
    <row r="180">
      <c r="A180" s="40" t="s">
        <v>394</v>
      </c>
      <c r="B180" s="51" t="s">
        <v>6376</v>
      </c>
      <c r="C180" s="51" t="s">
        <v>6377</v>
      </c>
      <c r="D180" s="25" t="s">
        <v>6069</v>
      </c>
      <c r="E180" s="25" t="s">
        <v>47</v>
      </c>
      <c r="F180" s="25" t="s">
        <v>6378</v>
      </c>
      <c r="G180" s="26"/>
      <c r="H180" s="26"/>
      <c r="I180" s="26"/>
      <c r="J180" s="26"/>
      <c r="K180" s="14"/>
      <c r="L180" s="14"/>
    </row>
    <row r="181">
      <c r="A181" s="40" t="s">
        <v>394</v>
      </c>
      <c r="B181" s="25" t="s">
        <v>6379</v>
      </c>
      <c r="C181" s="25" t="s">
        <v>6380</v>
      </c>
      <c r="D181" s="25" t="s">
        <v>6381</v>
      </c>
      <c r="E181" s="25"/>
      <c r="F181" s="25" t="s">
        <v>6382</v>
      </c>
      <c r="G181" s="26"/>
      <c r="H181" s="25"/>
      <c r="I181" s="25"/>
      <c r="J181" s="26"/>
      <c r="K181" s="14"/>
      <c r="L181" s="14"/>
    </row>
    <row r="182">
      <c r="A182" s="40" t="s">
        <v>406</v>
      </c>
      <c r="B182" s="25" t="s">
        <v>6379</v>
      </c>
      <c r="C182" s="18" t="s">
        <v>6383</v>
      </c>
      <c r="D182" s="14"/>
      <c r="E182" s="14"/>
      <c r="F182" s="14"/>
      <c r="G182" s="14"/>
      <c r="H182" s="14"/>
      <c r="I182" s="14"/>
      <c r="J182" s="14"/>
      <c r="K182" s="14"/>
      <c r="L182" s="14"/>
    </row>
    <row r="183">
      <c r="A183" s="40" t="s">
        <v>406</v>
      </c>
      <c r="C183" s="24"/>
      <c r="D183" s="24"/>
      <c r="E183" s="24"/>
      <c r="F183" s="24" t="s">
        <v>6384</v>
      </c>
      <c r="G183" s="14"/>
      <c r="H183" s="14"/>
      <c r="I183" s="14"/>
      <c r="J183" s="14"/>
      <c r="K183" s="14"/>
      <c r="L183" s="14"/>
    </row>
    <row r="184">
      <c r="A184" s="48" t="s">
        <v>410</v>
      </c>
      <c r="B184" s="16"/>
      <c r="C184" s="16"/>
      <c r="D184" s="16"/>
      <c r="E184" s="16"/>
      <c r="F184" s="16"/>
      <c r="G184" s="16"/>
      <c r="H184" s="16"/>
      <c r="I184" s="16"/>
      <c r="J184" s="16"/>
      <c r="K184" s="14"/>
      <c r="L184" s="14"/>
    </row>
    <row r="185">
      <c r="A185" s="52" t="s">
        <v>411</v>
      </c>
      <c r="K185" s="14"/>
      <c r="L185" s="14"/>
    </row>
    <row r="186">
      <c r="A186" s="48" t="s">
        <v>412</v>
      </c>
      <c r="B186" s="16"/>
      <c r="C186" s="16"/>
      <c r="D186" s="16"/>
      <c r="E186" s="16"/>
      <c r="F186" s="16"/>
      <c r="G186" s="16"/>
      <c r="H186" s="16"/>
      <c r="I186" s="16"/>
      <c r="J186" s="16"/>
      <c r="K186" s="14"/>
      <c r="L186" s="14"/>
    </row>
    <row r="187">
      <c r="A187" s="40" t="s">
        <v>413</v>
      </c>
      <c r="B187" s="18"/>
      <c r="C187" s="19"/>
      <c r="D187" s="19"/>
      <c r="E187" s="19"/>
      <c r="F187" s="19"/>
      <c r="G187" s="19"/>
      <c r="H187" s="19"/>
      <c r="I187" s="19"/>
      <c r="J187" s="19"/>
      <c r="K187" s="14"/>
      <c r="L187" s="14"/>
    </row>
    <row r="188">
      <c r="A188" s="40" t="s">
        <v>414</v>
      </c>
      <c r="B188" s="25" t="s">
        <v>6385</v>
      </c>
      <c r="C188" s="25" t="s">
        <v>18</v>
      </c>
      <c r="D188" s="25"/>
      <c r="E188" s="25" t="s">
        <v>47</v>
      </c>
      <c r="F188" s="25" t="s">
        <v>6386</v>
      </c>
      <c r="G188" s="25" t="s">
        <v>6387</v>
      </c>
      <c r="H188" s="25" t="s">
        <v>6388</v>
      </c>
      <c r="I188" s="25" t="s">
        <v>18</v>
      </c>
      <c r="J188" s="26"/>
      <c r="K188" s="14"/>
      <c r="L188" s="14"/>
    </row>
    <row r="189">
      <c r="A189" s="40" t="s">
        <v>414</v>
      </c>
      <c r="B189" s="25" t="s">
        <v>6389</v>
      </c>
      <c r="C189" s="25" t="s">
        <v>5972</v>
      </c>
      <c r="D189" s="25"/>
      <c r="E189" s="25"/>
      <c r="F189" s="26"/>
      <c r="G189" s="25"/>
      <c r="H189" s="26"/>
      <c r="I189" s="25"/>
      <c r="J189" s="26"/>
      <c r="K189" s="14"/>
      <c r="L189" s="14"/>
    </row>
    <row r="190">
      <c r="A190" s="40" t="s">
        <v>414</v>
      </c>
      <c r="B190" s="25" t="s">
        <v>6390</v>
      </c>
      <c r="C190" s="25" t="s">
        <v>6391</v>
      </c>
      <c r="D190" s="25" t="s">
        <v>46</v>
      </c>
      <c r="E190" s="25"/>
      <c r="F190" s="25"/>
      <c r="G190" s="25"/>
      <c r="H190" s="25"/>
      <c r="I190" s="25"/>
      <c r="J190" s="26"/>
      <c r="K190" s="14"/>
      <c r="L190" s="14"/>
    </row>
    <row r="191">
      <c r="A191" s="48" t="s">
        <v>419</v>
      </c>
      <c r="B191" s="22"/>
      <c r="C191" s="16"/>
      <c r="D191" s="16"/>
      <c r="E191" s="16"/>
      <c r="F191" s="16"/>
      <c r="G191" s="16"/>
      <c r="H191" s="16"/>
      <c r="I191" s="16"/>
      <c r="J191" s="16"/>
      <c r="K191" s="14"/>
      <c r="L191" s="14"/>
    </row>
    <row r="192">
      <c r="A192" s="40" t="s">
        <v>420</v>
      </c>
      <c r="B192" s="25"/>
      <c r="C192" s="53" t="s">
        <v>6392</v>
      </c>
      <c r="D192" s="25"/>
      <c r="E192" s="25"/>
      <c r="F192" s="26"/>
      <c r="G192" s="26"/>
      <c r="H192" s="25"/>
      <c r="I192" s="26"/>
      <c r="J192" s="26"/>
      <c r="K192" s="14"/>
      <c r="L192" s="14"/>
    </row>
    <row r="193">
      <c r="A193" s="40" t="s">
        <v>420</v>
      </c>
      <c r="B193" s="25"/>
      <c r="C193" s="25" t="s">
        <v>6137</v>
      </c>
      <c r="D193" s="25"/>
      <c r="E193" s="25"/>
      <c r="F193" s="26"/>
      <c r="G193" s="25"/>
      <c r="H193" s="25"/>
      <c r="I193" s="25"/>
      <c r="J193" s="26"/>
      <c r="K193" s="14"/>
      <c r="L193" s="14"/>
    </row>
    <row r="194">
      <c r="A194" s="40" t="s">
        <v>421</v>
      </c>
      <c r="B194" s="11" t="s">
        <v>6393</v>
      </c>
      <c r="C194" s="11" t="s">
        <v>6394</v>
      </c>
      <c r="D194" s="11" t="s">
        <v>46</v>
      </c>
      <c r="E194" s="11" t="s">
        <v>113</v>
      </c>
      <c r="F194" s="11" t="s">
        <v>6395</v>
      </c>
      <c r="G194" s="11" t="s">
        <v>6396</v>
      </c>
      <c r="H194" s="11" t="s">
        <v>182</v>
      </c>
      <c r="K194" s="54"/>
      <c r="L194" s="54"/>
    </row>
    <row r="195">
      <c r="A195" s="40" t="s">
        <v>421</v>
      </c>
      <c r="B195" s="11" t="s">
        <v>6397</v>
      </c>
      <c r="C195" s="11" t="s">
        <v>6398</v>
      </c>
      <c r="E195" s="11" t="s">
        <v>113</v>
      </c>
      <c r="G195" s="11" t="s">
        <v>6399</v>
      </c>
      <c r="H195" s="11" t="s">
        <v>6400</v>
      </c>
      <c r="I195" s="11" t="s">
        <v>6401</v>
      </c>
      <c r="K195" s="14"/>
      <c r="L195" s="14"/>
    </row>
    <row r="196">
      <c r="A196" s="40" t="s">
        <v>421</v>
      </c>
      <c r="B196" s="11" t="s">
        <v>6402</v>
      </c>
      <c r="C196" s="11" t="s">
        <v>6403</v>
      </c>
      <c r="D196" s="11" t="s">
        <v>46</v>
      </c>
      <c r="E196" s="11" t="s">
        <v>47</v>
      </c>
      <c r="F196" s="11" t="s">
        <v>6404</v>
      </c>
      <c r="G196" s="11" t="s">
        <v>6405</v>
      </c>
      <c r="H196" s="11" t="s">
        <v>440</v>
      </c>
      <c r="I196" s="11" t="s">
        <v>6406</v>
      </c>
      <c r="K196" s="14"/>
      <c r="L196" s="14"/>
    </row>
    <row r="197">
      <c r="A197" s="40" t="s">
        <v>421</v>
      </c>
      <c r="B197" s="11" t="s">
        <v>6407</v>
      </c>
      <c r="C197" s="11" t="s">
        <v>6408</v>
      </c>
      <c r="E197" s="11" t="s">
        <v>113</v>
      </c>
      <c r="K197" s="14"/>
      <c r="L197" s="14"/>
    </row>
    <row r="198">
      <c r="A198" s="40" t="s">
        <v>421</v>
      </c>
      <c r="B198" s="11" t="s">
        <v>6409</v>
      </c>
      <c r="C198" s="11" t="s">
        <v>323</v>
      </c>
      <c r="D198" s="11" t="s">
        <v>119</v>
      </c>
      <c r="E198" s="11" t="s">
        <v>113</v>
      </c>
      <c r="F198" s="11" t="s">
        <v>6410</v>
      </c>
      <c r="G198" s="11" t="s">
        <v>6396</v>
      </c>
      <c r="H198" s="11" t="s">
        <v>6411</v>
      </c>
      <c r="I198" s="11" t="s">
        <v>5447</v>
      </c>
      <c r="K198" s="14"/>
      <c r="L198" s="14"/>
    </row>
    <row r="199">
      <c r="A199" s="36" t="s">
        <v>421</v>
      </c>
      <c r="B199" s="11" t="s">
        <v>6412</v>
      </c>
      <c r="C199" s="11" t="s">
        <v>52</v>
      </c>
      <c r="D199" s="11" t="s">
        <v>46</v>
      </c>
      <c r="E199" s="11" t="s">
        <v>113</v>
      </c>
      <c r="F199" s="11" t="s">
        <v>6413</v>
      </c>
      <c r="G199" s="11" t="s">
        <v>6283</v>
      </c>
      <c r="H199" s="11" t="s">
        <v>6414</v>
      </c>
      <c r="I199" s="11" t="s">
        <v>6380</v>
      </c>
      <c r="K199" s="14"/>
      <c r="L199" s="14"/>
    </row>
    <row r="200">
      <c r="A200" s="36" t="s">
        <v>447</v>
      </c>
      <c r="B200" s="25"/>
      <c r="C200" s="26"/>
      <c r="D200" s="26"/>
      <c r="E200" s="25"/>
      <c r="F200" s="26"/>
      <c r="G200" s="26"/>
      <c r="H200" s="26"/>
      <c r="I200" s="26"/>
      <c r="J200" s="26"/>
      <c r="K200" s="26"/>
      <c r="L200" s="26"/>
    </row>
    <row r="201">
      <c r="A201" s="55" t="s">
        <v>448</v>
      </c>
      <c r="B201" s="24" t="s">
        <v>6415</v>
      </c>
      <c r="C201" s="24"/>
      <c r="D201" s="24"/>
      <c r="E201" s="24"/>
      <c r="F201" s="24"/>
      <c r="G201" s="24"/>
      <c r="H201" s="24"/>
      <c r="I201" s="24"/>
      <c r="J201" s="14"/>
      <c r="K201" s="14"/>
      <c r="L201" s="14"/>
    </row>
    <row r="202">
      <c r="A202" s="36" t="s">
        <v>448</v>
      </c>
      <c r="B202" s="24" t="s">
        <v>6416</v>
      </c>
      <c r="C202" s="24" t="s">
        <v>6417</v>
      </c>
      <c r="D202" s="24" t="s">
        <v>119</v>
      </c>
      <c r="E202" s="24" t="s">
        <v>47</v>
      </c>
      <c r="F202" s="24" t="s">
        <v>6418</v>
      </c>
      <c r="G202" s="24" t="s">
        <v>6419</v>
      </c>
      <c r="H202" s="24" t="s">
        <v>6420</v>
      </c>
      <c r="I202" s="24" t="s">
        <v>6421</v>
      </c>
      <c r="J202" s="14"/>
      <c r="K202" s="14"/>
      <c r="L202" s="14"/>
    </row>
    <row r="203">
      <c r="A203" s="36" t="s">
        <v>448</v>
      </c>
      <c r="B203" s="24" t="s">
        <v>6422</v>
      </c>
      <c r="C203" s="24" t="s">
        <v>439</v>
      </c>
      <c r="D203" s="14"/>
      <c r="E203" s="24"/>
      <c r="F203" s="14"/>
      <c r="G203" s="24"/>
      <c r="H203" s="24"/>
      <c r="I203" s="24"/>
      <c r="J203" s="14"/>
      <c r="K203" s="14"/>
      <c r="L203" s="14"/>
    </row>
    <row r="204">
      <c r="A204" s="48" t="s">
        <v>467</v>
      </c>
      <c r="B204" s="16"/>
      <c r="C204" s="16"/>
      <c r="D204" s="16"/>
      <c r="E204" s="16"/>
      <c r="F204" s="16"/>
      <c r="G204" s="16"/>
      <c r="H204" s="16"/>
      <c r="I204" s="16"/>
      <c r="J204" s="16"/>
      <c r="K204" s="14"/>
      <c r="L204" s="14"/>
    </row>
    <row r="205">
      <c r="A205" s="40" t="s">
        <v>468</v>
      </c>
      <c r="B205" s="18" t="s">
        <v>6423</v>
      </c>
      <c r="C205" s="18" t="s">
        <v>6424</v>
      </c>
      <c r="D205" s="19"/>
      <c r="E205" s="18"/>
      <c r="F205" s="18"/>
      <c r="G205" s="18"/>
      <c r="H205" s="18"/>
      <c r="I205" s="18"/>
      <c r="J205" s="19"/>
      <c r="K205" s="14"/>
      <c r="L205" s="14"/>
    </row>
    <row r="206">
      <c r="A206" s="36" t="s">
        <v>468</v>
      </c>
      <c r="B206" s="18" t="s">
        <v>6425</v>
      </c>
      <c r="C206" s="18" t="s">
        <v>396</v>
      </c>
      <c r="D206" s="19"/>
      <c r="E206" s="18"/>
      <c r="F206" s="18"/>
      <c r="G206" s="18"/>
      <c r="H206" s="19"/>
      <c r="I206" s="19"/>
      <c r="J206" s="19"/>
      <c r="K206" s="14"/>
      <c r="L206" s="14"/>
    </row>
    <row r="207">
      <c r="A207" s="48" t="s">
        <v>473</v>
      </c>
      <c r="B207" s="16"/>
      <c r="C207" s="16"/>
      <c r="D207" s="16"/>
      <c r="E207" s="16"/>
      <c r="F207" s="16"/>
      <c r="G207" s="16"/>
      <c r="H207" s="16"/>
      <c r="I207" s="16"/>
      <c r="J207" s="16"/>
      <c r="K207" s="14"/>
      <c r="L207" s="14"/>
    </row>
    <row r="208">
      <c r="A208" s="40" t="s">
        <v>474</v>
      </c>
      <c r="B208" s="18"/>
      <c r="C208" s="18"/>
      <c r="D208" s="19"/>
      <c r="E208" s="19"/>
      <c r="F208" s="19"/>
      <c r="G208" s="18"/>
      <c r="H208" s="19"/>
      <c r="I208" s="19"/>
      <c r="J208" s="19"/>
      <c r="K208" s="14"/>
      <c r="L208" s="14"/>
    </row>
    <row r="209">
      <c r="A209" s="40" t="s">
        <v>474</v>
      </c>
      <c r="B209" s="18"/>
      <c r="C209" s="18"/>
      <c r="D209" s="19"/>
      <c r="E209" s="19"/>
      <c r="F209" s="19"/>
      <c r="G209" s="18"/>
      <c r="H209" s="19"/>
      <c r="I209" s="19"/>
      <c r="J209" s="19"/>
      <c r="K209" s="14"/>
      <c r="L209" s="14"/>
    </row>
    <row r="210">
      <c r="A210" s="40" t="s">
        <v>476</v>
      </c>
      <c r="B210" s="26"/>
      <c r="C210" s="57"/>
      <c r="D210" s="26"/>
      <c r="E210" s="26"/>
      <c r="F210" s="26"/>
      <c r="G210" s="26"/>
      <c r="H210" s="26"/>
      <c r="I210" s="26"/>
      <c r="J210" s="26"/>
      <c r="K210" s="14"/>
      <c r="L210" s="14"/>
    </row>
    <row r="211">
      <c r="A211" s="40" t="s">
        <v>476</v>
      </c>
      <c r="B211" s="26"/>
      <c r="C211" s="26"/>
      <c r="D211" s="26"/>
      <c r="E211" s="26"/>
      <c r="F211" s="26"/>
      <c r="G211" s="26"/>
      <c r="H211" s="26"/>
      <c r="I211" s="26"/>
      <c r="J211" s="26"/>
      <c r="K211" s="14"/>
      <c r="L211" s="14"/>
    </row>
    <row r="212">
      <c r="A212" s="48" t="s">
        <v>477</v>
      </c>
      <c r="B212" s="16"/>
      <c r="C212" s="16"/>
      <c r="D212" s="16"/>
      <c r="E212" s="16"/>
      <c r="F212" s="16"/>
      <c r="G212" s="16"/>
      <c r="H212" s="16"/>
      <c r="I212" s="16"/>
      <c r="J212" s="16"/>
      <c r="K212" s="14"/>
      <c r="L212" s="14"/>
    </row>
    <row r="213">
      <c r="A213" s="40" t="s">
        <v>478</v>
      </c>
      <c r="B213" s="18" t="s">
        <v>6426</v>
      </c>
      <c r="C213" s="30" t="s">
        <v>5459</v>
      </c>
      <c r="D213" s="18" t="s">
        <v>6427</v>
      </c>
      <c r="E213" s="18" t="s">
        <v>47</v>
      </c>
      <c r="F213" s="18" t="s">
        <v>6428</v>
      </c>
      <c r="G213" s="18" t="s">
        <v>6429</v>
      </c>
      <c r="H213" s="19"/>
      <c r="I213" s="18" t="s">
        <v>6430</v>
      </c>
      <c r="J213" s="19"/>
      <c r="K213" s="14"/>
      <c r="L213" s="14"/>
    </row>
    <row r="214">
      <c r="A214" s="40" t="s">
        <v>478</v>
      </c>
      <c r="B214" s="18" t="s">
        <v>6431</v>
      </c>
      <c r="C214" s="18" t="s">
        <v>231</v>
      </c>
      <c r="D214" s="18" t="s">
        <v>46</v>
      </c>
      <c r="E214" s="19"/>
      <c r="F214" s="18"/>
      <c r="G214" s="19"/>
      <c r="H214" s="19"/>
      <c r="I214" s="19"/>
      <c r="J214" s="18"/>
      <c r="K214" s="14"/>
      <c r="L214" s="14"/>
    </row>
    <row r="215">
      <c r="A215" s="40" t="s">
        <v>478</v>
      </c>
      <c r="B215" s="18" t="s">
        <v>6432</v>
      </c>
      <c r="C215" s="18" t="s">
        <v>5642</v>
      </c>
      <c r="D215" s="19"/>
      <c r="E215" s="18"/>
      <c r="F215" s="19"/>
      <c r="G215" s="19"/>
      <c r="H215" s="19"/>
      <c r="I215" s="19"/>
      <c r="J215" s="19"/>
      <c r="K215" s="14"/>
      <c r="L215" s="14"/>
    </row>
    <row r="216">
      <c r="A216" s="48" t="s">
        <v>482</v>
      </c>
      <c r="B216" s="16"/>
      <c r="C216" s="16"/>
      <c r="D216" s="16"/>
      <c r="E216" s="16"/>
      <c r="F216" s="16"/>
      <c r="G216" s="16"/>
      <c r="H216" s="16"/>
      <c r="I216" s="16"/>
      <c r="J216" s="16"/>
      <c r="K216" s="14"/>
      <c r="L216" s="14"/>
    </row>
    <row r="217">
      <c r="A217" s="36" t="s">
        <v>483</v>
      </c>
      <c r="B217" s="18" t="s">
        <v>6433</v>
      </c>
      <c r="C217" s="18" t="s">
        <v>2948</v>
      </c>
      <c r="D217" s="18" t="s">
        <v>6069</v>
      </c>
      <c r="E217" s="18" t="s">
        <v>113</v>
      </c>
      <c r="F217" s="18" t="s">
        <v>6434</v>
      </c>
      <c r="G217" s="18" t="s">
        <v>6435</v>
      </c>
      <c r="H217" s="18" t="s">
        <v>6436</v>
      </c>
      <c r="I217" s="18" t="s">
        <v>5765</v>
      </c>
      <c r="J217" s="18" t="s">
        <v>6437</v>
      </c>
      <c r="K217" s="14"/>
      <c r="L217" s="14"/>
    </row>
    <row r="218">
      <c r="A218" s="36" t="s">
        <v>484</v>
      </c>
      <c r="B218" s="25" t="s">
        <v>6438</v>
      </c>
      <c r="C218" s="25"/>
      <c r="D218" s="25" t="s">
        <v>119</v>
      </c>
      <c r="E218" s="25" t="s">
        <v>47</v>
      </c>
      <c r="F218" s="25" t="s">
        <v>6439</v>
      </c>
      <c r="G218" s="25" t="s">
        <v>6440</v>
      </c>
      <c r="H218" s="25" t="s">
        <v>5628</v>
      </c>
      <c r="I218" s="25" t="s">
        <v>472</v>
      </c>
      <c r="J218" s="26"/>
      <c r="K218" s="14"/>
      <c r="L218" s="14"/>
    </row>
    <row r="219">
      <c r="A219" s="36" t="s">
        <v>484</v>
      </c>
      <c r="B219" s="25" t="s">
        <v>6441</v>
      </c>
      <c r="C219" s="25" t="s">
        <v>6442</v>
      </c>
      <c r="D219" s="25" t="s">
        <v>46</v>
      </c>
      <c r="E219" s="25" t="s">
        <v>47</v>
      </c>
      <c r="F219" s="25" t="s">
        <v>6443</v>
      </c>
      <c r="G219" s="25" t="s">
        <v>6444</v>
      </c>
      <c r="H219" s="25" t="s">
        <v>6445</v>
      </c>
      <c r="I219" s="25" t="s">
        <v>6446</v>
      </c>
      <c r="J219" s="26"/>
      <c r="K219" s="14"/>
      <c r="L219" s="14"/>
    </row>
    <row r="220">
      <c r="A220" s="40" t="s">
        <v>3651</v>
      </c>
      <c r="B220" s="25" t="s">
        <v>6447</v>
      </c>
      <c r="C220" s="25" t="s">
        <v>6444</v>
      </c>
      <c r="D220" s="25"/>
      <c r="E220" s="25" t="s">
        <v>57</v>
      </c>
      <c r="F220" s="25"/>
      <c r="G220" s="25" t="s">
        <v>6448</v>
      </c>
      <c r="H220" s="25" t="s">
        <v>5995</v>
      </c>
      <c r="I220" s="25" t="s">
        <v>6449</v>
      </c>
      <c r="J220" s="26"/>
      <c r="K220" s="14"/>
      <c r="L220" s="14"/>
    </row>
    <row r="221">
      <c r="A221" s="48" t="s">
        <v>487</v>
      </c>
      <c r="B221" s="16"/>
      <c r="C221" s="16"/>
      <c r="D221" s="16"/>
      <c r="E221" s="16"/>
      <c r="F221" s="16"/>
      <c r="G221" s="16"/>
      <c r="H221" s="16"/>
      <c r="I221" s="16"/>
      <c r="J221" s="16"/>
      <c r="K221" s="14"/>
      <c r="L221" s="14"/>
    </row>
    <row r="222">
      <c r="A222" s="40" t="s">
        <v>488</v>
      </c>
      <c r="B222" s="18"/>
      <c r="C222" s="19"/>
      <c r="D222" s="19"/>
      <c r="E222" s="19"/>
      <c r="F222" s="19"/>
      <c r="G222" s="19"/>
      <c r="H222" s="19"/>
      <c r="I222" s="19"/>
      <c r="J222" s="18"/>
      <c r="K222" s="14"/>
      <c r="L222" s="14"/>
    </row>
    <row r="223">
      <c r="A223" s="48"/>
      <c r="B223" s="16"/>
      <c r="C223" s="16"/>
      <c r="D223" s="16"/>
      <c r="E223" s="16"/>
      <c r="F223" s="16"/>
      <c r="G223" s="16"/>
      <c r="H223" s="16"/>
      <c r="I223" s="16"/>
      <c r="J223" s="16"/>
      <c r="K223" s="14"/>
      <c r="L223" s="14"/>
    </row>
    <row r="224">
      <c r="A224" s="58" t="s">
        <v>489</v>
      </c>
      <c r="B224" s="18"/>
      <c r="C224" s="19"/>
      <c r="D224" s="19"/>
      <c r="E224" s="19"/>
      <c r="F224" s="19"/>
      <c r="G224" s="19"/>
      <c r="H224" s="19"/>
      <c r="I224" s="19"/>
      <c r="J224" s="18"/>
      <c r="K224" s="14"/>
      <c r="L224" s="14"/>
    </row>
    <row r="225">
      <c r="A225" s="58" t="s">
        <v>490</v>
      </c>
      <c r="B225" s="18"/>
      <c r="C225" s="19"/>
      <c r="D225" s="19"/>
      <c r="E225" s="19"/>
      <c r="F225" s="19"/>
      <c r="G225" s="19"/>
      <c r="H225" s="19"/>
      <c r="I225" s="19"/>
      <c r="J225" s="18"/>
      <c r="K225" s="14"/>
      <c r="L225" s="14"/>
    </row>
    <row r="226">
      <c r="A226" s="58" t="s">
        <v>491</v>
      </c>
      <c r="B226" s="18">
        <v>35.0</v>
      </c>
      <c r="C226" s="19"/>
      <c r="D226" s="19"/>
      <c r="E226" s="19"/>
      <c r="F226" s="19"/>
      <c r="G226" s="19"/>
      <c r="H226" s="19"/>
      <c r="I226" s="19"/>
      <c r="J226" s="18"/>
      <c r="K226" s="14"/>
      <c r="L226" s="14"/>
    </row>
    <row r="227">
      <c r="A227" s="58" t="s">
        <v>492</v>
      </c>
      <c r="B227" s="18">
        <v>32.0</v>
      </c>
      <c r="C227" s="19"/>
      <c r="D227" s="19"/>
      <c r="E227" s="19"/>
      <c r="F227" s="19"/>
      <c r="G227" s="19"/>
      <c r="H227" s="19"/>
      <c r="I227" s="19"/>
      <c r="J227" s="18"/>
      <c r="K227" s="14"/>
      <c r="L227" s="14"/>
    </row>
    <row r="228">
      <c r="A228" s="58" t="s">
        <v>493</v>
      </c>
      <c r="B228" s="18"/>
      <c r="C228" s="19"/>
      <c r="D228" s="19"/>
      <c r="E228" s="19"/>
      <c r="F228" s="19"/>
      <c r="G228" s="19"/>
      <c r="H228" s="19"/>
      <c r="I228" s="19"/>
      <c r="J228" s="18"/>
      <c r="K228" s="14"/>
      <c r="L228" s="14"/>
    </row>
  </sheetData>
  <mergeCells count="1">
    <mergeCell ref="D1:F1"/>
  </mergeCells>
  <printOptions gridLines="1" horizontalCentered="1"/>
  <pageMargins bottom="0.75" footer="0.0" header="0.0" left="0.7" right="0.7" top="0.75"/>
  <pageSetup fitToHeight="0" cellComments="atEnd" orientation="landscape" pageOrder="overThenDown"/>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8.29"/>
    <col customWidth="1" min="2" max="2" width="62.57"/>
    <col customWidth="1" min="3" max="3" width="24.29"/>
    <col customWidth="1" min="4" max="4" width="28.14"/>
    <col customWidth="1" min="5" max="5" width="27.0"/>
    <col customWidth="1" min="6" max="6" width="20.71"/>
    <col customWidth="1" min="7" max="7" width="23.0"/>
    <col customWidth="1" min="8" max="8" width="22.71"/>
    <col customWidth="1" min="9" max="9" width="19.43"/>
    <col customWidth="1" min="10" max="10" width="21.0"/>
    <col customWidth="1" min="11" max="11" width="21.86"/>
  </cols>
  <sheetData>
    <row r="1">
      <c r="A1" s="1364" t="s">
        <v>6450</v>
      </c>
      <c r="B1" s="1365" t="s">
        <v>6451</v>
      </c>
      <c r="C1" s="1364" t="s">
        <v>6452</v>
      </c>
      <c r="D1" s="1365" t="s">
        <v>6453</v>
      </c>
      <c r="E1" s="1365" t="s">
        <v>6454</v>
      </c>
      <c r="F1" s="1364" t="s">
        <v>6455</v>
      </c>
      <c r="G1" s="1365" t="s">
        <v>6456</v>
      </c>
      <c r="H1" s="1364" t="s">
        <v>6457</v>
      </c>
      <c r="I1" s="1366" t="s">
        <v>6458</v>
      </c>
      <c r="J1" s="1367" t="s">
        <v>6459</v>
      </c>
      <c r="K1" s="1366" t="s">
        <v>6460</v>
      </c>
      <c r="L1" s="1366" t="s">
        <v>6461</v>
      </c>
      <c r="M1" s="1308"/>
      <c r="N1" s="1308"/>
      <c r="O1" s="1308"/>
      <c r="P1" s="1308"/>
      <c r="Q1" s="1308"/>
      <c r="R1" s="1308"/>
      <c r="S1" s="1308"/>
      <c r="T1" s="1308"/>
      <c r="U1" s="1308"/>
      <c r="V1" s="1308"/>
    </row>
    <row r="2">
      <c r="A2" s="833" t="s">
        <v>6462</v>
      </c>
      <c r="B2" s="190" t="s">
        <v>6463</v>
      </c>
      <c r="C2" s="190" t="s">
        <v>6464</v>
      </c>
      <c r="D2" s="190" t="s">
        <v>6465</v>
      </c>
      <c r="E2" s="190" t="s">
        <v>6466</v>
      </c>
      <c r="F2" s="190" t="s">
        <v>6467</v>
      </c>
      <c r="G2" s="190" t="s">
        <v>6468</v>
      </c>
      <c r="H2" s="190" t="s">
        <v>6469</v>
      </c>
      <c r="I2" s="190" t="s">
        <v>6470</v>
      </c>
      <c r="J2" s="190" t="s">
        <v>6471</v>
      </c>
      <c r="K2" s="190" t="s">
        <v>6472</v>
      </c>
      <c r="L2" s="190" t="s">
        <v>6473</v>
      </c>
      <c r="M2" s="1308"/>
      <c r="N2" s="1308"/>
      <c r="O2" s="1308"/>
      <c r="P2" s="1308"/>
      <c r="Q2" s="1308"/>
      <c r="R2" s="1308"/>
      <c r="S2" s="1308"/>
      <c r="T2" s="1308"/>
      <c r="U2" s="1308"/>
      <c r="V2" s="1308"/>
    </row>
    <row r="3">
      <c r="A3" s="833" t="s">
        <v>6474</v>
      </c>
      <c r="B3" s="190" t="s">
        <v>6475</v>
      </c>
      <c r="C3" s="190" t="s">
        <v>6476</v>
      </c>
      <c r="D3" s="1368" t="s">
        <v>6477</v>
      </c>
      <c r="E3" s="190" t="s">
        <v>6478</v>
      </c>
      <c r="F3" s="190" t="s">
        <v>6479</v>
      </c>
      <c r="G3" s="190" t="s">
        <v>6480</v>
      </c>
      <c r="H3" s="190" t="s">
        <v>6481</v>
      </c>
      <c r="I3" s="190"/>
      <c r="J3" s="1308"/>
      <c r="K3" s="1308"/>
      <c r="L3" s="1308"/>
      <c r="M3" s="1308"/>
      <c r="N3" s="1308"/>
      <c r="O3" s="1308"/>
      <c r="P3" s="1308"/>
      <c r="Q3" s="1308"/>
      <c r="R3" s="1308"/>
      <c r="S3" s="1308"/>
      <c r="T3" s="1308"/>
      <c r="U3" s="1308"/>
      <c r="V3" s="1308"/>
    </row>
    <row r="4" ht="138.75" customHeight="1">
      <c r="A4" s="833"/>
      <c r="B4" s="190" t="s">
        <v>6482</v>
      </c>
      <c r="C4" s="190" t="s">
        <v>6483</v>
      </c>
      <c r="D4" s="190" t="s">
        <v>85</v>
      </c>
      <c r="E4" s="190" t="s">
        <v>6484</v>
      </c>
      <c r="F4" s="190" t="s">
        <v>6485</v>
      </c>
      <c r="G4" s="1308"/>
      <c r="H4" s="190"/>
      <c r="I4" s="190"/>
      <c r="J4" s="1308"/>
      <c r="K4" s="1308"/>
      <c r="L4" s="1308"/>
      <c r="M4" s="1308"/>
      <c r="N4" s="1308"/>
      <c r="O4" s="1308"/>
      <c r="P4" s="1308"/>
      <c r="Q4" s="1308"/>
      <c r="R4" s="1308"/>
      <c r="S4" s="1308"/>
      <c r="T4" s="1308"/>
      <c r="U4" s="1308"/>
      <c r="V4" s="1308"/>
    </row>
    <row r="5">
      <c r="A5" s="833" t="s">
        <v>6486</v>
      </c>
      <c r="B5" s="190" t="s">
        <v>6487</v>
      </c>
      <c r="C5" s="190" t="s">
        <v>6488</v>
      </c>
      <c r="D5" s="190"/>
      <c r="E5" s="190"/>
      <c r="F5" s="190" t="s">
        <v>6489</v>
      </c>
      <c r="G5" s="1308"/>
      <c r="H5" s="190"/>
      <c r="I5" s="1308"/>
      <c r="J5" s="1308"/>
      <c r="K5" s="1308"/>
      <c r="L5" s="1308"/>
      <c r="M5" s="1308"/>
      <c r="N5" s="1308"/>
      <c r="O5" s="1308"/>
      <c r="P5" s="1308"/>
      <c r="Q5" s="1308"/>
      <c r="R5" s="1308"/>
      <c r="S5" s="1308"/>
      <c r="T5" s="1308"/>
      <c r="U5" s="1308"/>
      <c r="V5" s="1308"/>
    </row>
    <row r="6">
      <c r="A6" s="833" t="s">
        <v>6490</v>
      </c>
      <c r="B6" s="190" t="s">
        <v>6491</v>
      </c>
      <c r="C6" s="190" t="s">
        <v>6492</v>
      </c>
      <c r="D6" s="190"/>
      <c r="E6" s="190"/>
      <c r="F6" s="190" t="s">
        <v>5992</v>
      </c>
      <c r="G6" s="1308"/>
      <c r="H6" s="190"/>
      <c r="I6" s="1308"/>
      <c r="J6" s="1308"/>
      <c r="K6" s="1308"/>
      <c r="L6" s="1308"/>
      <c r="M6" s="1308"/>
      <c r="N6" s="1308"/>
      <c r="O6" s="1308"/>
      <c r="P6" s="1308"/>
      <c r="Q6" s="1308"/>
      <c r="R6" s="1308"/>
      <c r="S6" s="1308"/>
      <c r="T6" s="1308"/>
      <c r="U6" s="1308"/>
      <c r="V6" s="1308"/>
    </row>
    <row r="7">
      <c r="A7" s="833" t="s">
        <v>6493</v>
      </c>
      <c r="B7" s="6" t="s">
        <v>6494</v>
      </c>
      <c r="C7" s="190" t="s">
        <v>6495</v>
      </c>
      <c r="D7" s="1308"/>
      <c r="E7" s="1308"/>
      <c r="F7" s="190" t="s">
        <v>6496</v>
      </c>
      <c r="G7" s="1308"/>
      <c r="H7" s="190"/>
      <c r="I7" s="1308"/>
      <c r="J7" s="1308"/>
      <c r="K7" s="1308"/>
      <c r="L7" s="1308"/>
      <c r="M7" s="1308"/>
      <c r="N7" s="1308"/>
      <c r="O7" s="1308"/>
      <c r="P7" s="1308"/>
      <c r="Q7" s="1308"/>
      <c r="R7" s="1308"/>
      <c r="S7" s="1308"/>
      <c r="T7" s="1308"/>
      <c r="U7" s="1308"/>
      <c r="V7" s="1308"/>
    </row>
    <row r="8" ht="46.5" customHeight="1">
      <c r="A8" s="833" t="s">
        <v>6497</v>
      </c>
      <c r="B8" s="190" t="s">
        <v>6498</v>
      </c>
      <c r="C8" s="190" t="s">
        <v>6499</v>
      </c>
      <c r="D8" s="1308"/>
      <c r="E8" s="1308"/>
      <c r="F8" s="190" t="s">
        <v>6500</v>
      </c>
      <c r="G8" s="1308"/>
      <c r="H8" s="190"/>
      <c r="I8" s="1308"/>
      <c r="J8" s="1308"/>
      <c r="K8" s="1308"/>
      <c r="L8" s="1308"/>
      <c r="M8" s="1308"/>
      <c r="N8" s="1308"/>
      <c r="O8" s="1308"/>
      <c r="P8" s="1308"/>
      <c r="Q8" s="1308"/>
      <c r="R8" s="1308"/>
      <c r="S8" s="1308"/>
      <c r="T8" s="1308"/>
      <c r="U8" s="1308"/>
      <c r="V8" s="1308"/>
    </row>
    <row r="9" ht="81.0" customHeight="1">
      <c r="A9" s="833" t="s">
        <v>6501</v>
      </c>
      <c r="B9" s="190" t="s">
        <v>6502</v>
      </c>
      <c r="C9" s="190" t="s">
        <v>6312</v>
      </c>
      <c r="D9" s="1308"/>
      <c r="E9" s="1308"/>
      <c r="F9" s="190" t="s">
        <v>6503</v>
      </c>
      <c r="G9" s="1308"/>
      <c r="H9" s="190"/>
      <c r="I9" s="1308"/>
      <c r="J9" s="1308"/>
      <c r="K9" s="1308"/>
      <c r="L9" s="1308"/>
      <c r="M9" s="1308"/>
      <c r="N9" s="1308"/>
      <c r="O9" s="1308"/>
      <c r="P9" s="1308"/>
      <c r="Q9" s="1308"/>
      <c r="R9" s="1308"/>
      <c r="S9" s="1308"/>
      <c r="T9" s="1308"/>
      <c r="U9" s="1308"/>
      <c r="V9" s="1308"/>
    </row>
    <row r="10">
      <c r="A10" s="833" t="s">
        <v>6504</v>
      </c>
      <c r="B10" s="1308"/>
      <c r="C10" s="190"/>
      <c r="D10" s="1308"/>
      <c r="E10" s="1308"/>
      <c r="F10" s="190" t="s">
        <v>6505</v>
      </c>
      <c r="G10" s="190"/>
      <c r="H10" s="190"/>
      <c r="I10" s="190"/>
      <c r="J10" s="1308"/>
      <c r="K10" s="1308"/>
      <c r="L10" s="1308"/>
      <c r="M10" s="1308"/>
      <c r="N10" s="1308"/>
      <c r="O10" s="1308"/>
      <c r="P10" s="1308"/>
      <c r="Q10" s="1308"/>
      <c r="R10" s="1308"/>
      <c r="S10" s="1308"/>
      <c r="T10" s="1308"/>
      <c r="U10" s="1308"/>
      <c r="V10" s="1308"/>
    </row>
    <row r="11">
      <c r="A11" s="833" t="s">
        <v>6506</v>
      </c>
      <c r="B11" s="1308"/>
      <c r="C11" s="190"/>
      <c r="D11" s="1308"/>
      <c r="E11" s="1308"/>
      <c r="F11" s="190" t="s">
        <v>6507</v>
      </c>
      <c r="G11" s="190"/>
      <c r="H11" s="190"/>
      <c r="I11" s="190"/>
      <c r="J11" s="1308"/>
      <c r="K11" s="1308"/>
      <c r="L11" s="1308"/>
      <c r="M11" s="1308"/>
      <c r="N11" s="1308"/>
      <c r="O11" s="1308"/>
      <c r="P11" s="1308"/>
      <c r="Q11" s="1308"/>
      <c r="R11" s="1308"/>
      <c r="S11" s="1308"/>
      <c r="T11" s="1308"/>
      <c r="U11" s="1308"/>
      <c r="V11" s="1308"/>
    </row>
    <row r="12">
      <c r="A12" s="833"/>
      <c r="B12" s="1308"/>
      <c r="C12" s="190"/>
      <c r="D12" s="1308"/>
      <c r="E12" s="1308"/>
      <c r="F12" s="190" t="s">
        <v>6508</v>
      </c>
      <c r="G12" s="190"/>
      <c r="H12" s="1308"/>
      <c r="I12" s="190"/>
      <c r="J12" s="1308"/>
      <c r="K12" s="1308"/>
      <c r="L12" s="1308"/>
      <c r="M12" s="1308"/>
      <c r="N12" s="1308"/>
      <c r="O12" s="1308"/>
      <c r="P12" s="1308"/>
      <c r="Q12" s="1308"/>
      <c r="R12" s="1308"/>
      <c r="S12" s="1308"/>
      <c r="T12" s="1308"/>
      <c r="U12" s="1308"/>
      <c r="V12" s="1308"/>
    </row>
    <row r="13">
      <c r="A13" s="833"/>
      <c r="B13" s="1308"/>
      <c r="C13" s="190"/>
      <c r="D13" s="1308"/>
      <c r="E13" s="1308"/>
      <c r="F13" s="1308"/>
      <c r="G13" s="190"/>
      <c r="H13" s="1308"/>
      <c r="I13" s="190"/>
      <c r="J13" s="1308"/>
      <c r="K13" s="1308"/>
      <c r="L13" s="1308"/>
      <c r="M13" s="1308"/>
      <c r="N13" s="1308"/>
      <c r="O13" s="1308"/>
      <c r="P13" s="1308"/>
      <c r="Q13" s="1308"/>
      <c r="R13" s="1308"/>
      <c r="S13" s="1308"/>
      <c r="T13" s="1308"/>
      <c r="U13" s="1308"/>
      <c r="V13" s="1308"/>
    </row>
    <row r="14">
      <c r="A14" s="833"/>
      <c r="B14" s="1308"/>
      <c r="C14" s="190"/>
      <c r="D14" s="1308"/>
      <c r="E14" s="1308"/>
      <c r="F14" s="1308"/>
      <c r="G14" s="190"/>
      <c r="H14" s="1308"/>
      <c r="I14" s="190"/>
      <c r="J14" s="1308"/>
      <c r="K14" s="1308"/>
      <c r="L14" s="1308"/>
      <c r="M14" s="1308"/>
      <c r="N14" s="1308"/>
      <c r="O14" s="1308"/>
      <c r="P14" s="1308"/>
      <c r="Q14" s="1308"/>
      <c r="R14" s="1308"/>
      <c r="S14" s="1308"/>
      <c r="T14" s="1308"/>
      <c r="U14" s="1308"/>
      <c r="V14" s="1308"/>
    </row>
    <row r="15">
      <c r="A15" s="833"/>
      <c r="B15" s="1308"/>
      <c r="C15" s="1308"/>
      <c r="D15" s="1308"/>
      <c r="E15" s="1308"/>
      <c r="F15" s="1308"/>
      <c r="G15" s="190"/>
      <c r="H15" s="1308"/>
      <c r="I15" s="190"/>
      <c r="J15" s="1308"/>
      <c r="K15" s="1308"/>
      <c r="L15" s="1308"/>
      <c r="M15" s="1308"/>
      <c r="N15" s="1308"/>
      <c r="O15" s="1308"/>
      <c r="P15" s="1308"/>
      <c r="Q15" s="1308"/>
      <c r="R15" s="1308"/>
      <c r="S15" s="1308"/>
      <c r="T15" s="1308"/>
      <c r="U15" s="1308"/>
      <c r="V15" s="1308"/>
    </row>
    <row r="16">
      <c r="A16" s="833"/>
      <c r="B16" s="1308"/>
      <c r="C16" s="1308"/>
      <c r="D16" s="1308"/>
      <c r="E16" s="1308"/>
      <c r="F16" s="1308"/>
      <c r="G16" s="190"/>
      <c r="H16" s="1308"/>
      <c r="I16" s="190"/>
      <c r="J16" s="1308"/>
      <c r="K16" s="1308"/>
      <c r="L16" s="1308"/>
      <c r="M16" s="1308"/>
      <c r="N16" s="1308"/>
      <c r="O16" s="1308"/>
      <c r="P16" s="1308"/>
      <c r="Q16" s="1308"/>
      <c r="R16" s="1308"/>
      <c r="S16" s="1308"/>
      <c r="T16" s="1308"/>
      <c r="U16" s="1308"/>
      <c r="V16" s="1308"/>
    </row>
    <row r="17">
      <c r="A17" s="833"/>
      <c r="B17" s="1308"/>
      <c r="C17" s="1308"/>
      <c r="D17" s="1308"/>
      <c r="E17" s="1308"/>
      <c r="F17" s="1308"/>
      <c r="G17" s="190"/>
      <c r="H17" s="1308"/>
      <c r="I17" s="190"/>
      <c r="J17" s="1308"/>
      <c r="K17" s="1308"/>
      <c r="L17" s="1308"/>
      <c r="M17" s="1308"/>
      <c r="N17" s="1308"/>
      <c r="O17" s="1308"/>
      <c r="P17" s="1308"/>
      <c r="Q17" s="1308"/>
      <c r="R17" s="1308"/>
      <c r="S17" s="1308"/>
      <c r="T17" s="1308"/>
      <c r="U17" s="1308"/>
      <c r="V17" s="1308"/>
    </row>
    <row r="18">
      <c r="A18" s="833"/>
      <c r="C18" s="190"/>
      <c r="D18" s="1308"/>
      <c r="E18" s="1308"/>
      <c r="F18" s="1308"/>
      <c r="G18" s="190"/>
      <c r="H18" s="1308"/>
      <c r="I18" s="190" t="s">
        <v>3</v>
      </c>
      <c r="J18" s="1308"/>
      <c r="K18" s="1308"/>
      <c r="L18" s="1308"/>
      <c r="M18" s="1308"/>
      <c r="N18" s="1308"/>
      <c r="O18" s="1308"/>
      <c r="P18" s="1308"/>
      <c r="Q18" s="1308"/>
      <c r="R18" s="1308"/>
      <c r="S18" s="1308"/>
      <c r="T18" s="1308"/>
      <c r="U18" s="1308"/>
      <c r="V18" s="1308"/>
    </row>
    <row r="19">
      <c r="A19" s="833"/>
      <c r="B19" s="190"/>
      <c r="C19" s="1308"/>
      <c r="D19" s="1308"/>
      <c r="E19" s="1308"/>
      <c r="F19" s="1308"/>
      <c r="G19" s="1308"/>
      <c r="H19" s="1308"/>
      <c r="I19" s="190"/>
      <c r="J19" s="1308"/>
      <c r="K19" s="1308"/>
      <c r="L19" s="1308"/>
      <c r="M19" s="1308"/>
      <c r="N19" s="1308"/>
      <c r="O19" s="1308"/>
      <c r="P19" s="1308"/>
      <c r="Q19" s="1308"/>
      <c r="R19" s="1308"/>
      <c r="S19" s="1308"/>
      <c r="T19" s="1308"/>
      <c r="U19" s="1308"/>
      <c r="V19" s="1308"/>
    </row>
    <row r="20">
      <c r="A20" s="836"/>
      <c r="B20" s="1308"/>
      <c r="C20" s="1308"/>
      <c r="D20" s="1308"/>
      <c r="E20" s="1308"/>
      <c r="F20" s="1308"/>
      <c r="G20" s="1308"/>
      <c r="H20" s="1308"/>
      <c r="I20" s="190"/>
      <c r="J20" s="1308"/>
      <c r="K20" s="1308"/>
      <c r="L20" s="1308"/>
      <c r="M20" s="1308"/>
      <c r="N20" s="1308"/>
      <c r="O20" s="1308"/>
      <c r="P20" s="1308"/>
      <c r="Q20" s="1308"/>
      <c r="R20" s="1308"/>
      <c r="S20" s="1308"/>
      <c r="T20" s="1308"/>
      <c r="U20" s="1308"/>
      <c r="V20" s="1308"/>
    </row>
    <row r="21">
      <c r="A21" s="836"/>
      <c r="B21" s="1308"/>
      <c r="C21" s="1308"/>
      <c r="D21" s="1308"/>
      <c r="E21" s="1308"/>
      <c r="F21" s="1308"/>
      <c r="G21" s="1308"/>
      <c r="H21" s="1308"/>
      <c r="I21" s="1308"/>
      <c r="J21" s="1308"/>
      <c r="K21" s="1308"/>
      <c r="L21" s="1308"/>
      <c r="M21" s="1308"/>
      <c r="N21" s="1308"/>
      <c r="O21" s="1308"/>
      <c r="P21" s="1308"/>
      <c r="Q21" s="1308"/>
      <c r="R21" s="1308"/>
      <c r="S21" s="1308"/>
      <c r="T21" s="1308"/>
      <c r="U21" s="1308"/>
      <c r="V21" s="1308"/>
    </row>
    <row r="22">
      <c r="A22" s="836"/>
      <c r="B22" s="1308"/>
      <c r="C22" s="1308"/>
      <c r="D22" s="1308"/>
      <c r="E22" s="1308"/>
      <c r="F22" s="1308"/>
      <c r="G22" s="1308"/>
      <c r="H22" s="1308"/>
      <c r="I22" s="1308"/>
      <c r="J22" s="1308"/>
      <c r="K22" s="1308"/>
      <c r="L22" s="1308"/>
      <c r="M22" s="1308"/>
      <c r="N22" s="1308"/>
      <c r="O22" s="1308"/>
      <c r="P22" s="1308"/>
      <c r="Q22" s="1308"/>
      <c r="R22" s="1308"/>
      <c r="S22" s="1308"/>
      <c r="T22" s="1308"/>
      <c r="U22" s="1308"/>
      <c r="V22" s="1308"/>
    </row>
    <row r="23">
      <c r="A23" s="836"/>
      <c r="B23" s="1308"/>
      <c r="C23" s="1308"/>
      <c r="D23" s="1308"/>
      <c r="E23" s="1308"/>
      <c r="F23" s="1308"/>
      <c r="G23" s="1308"/>
      <c r="H23" s="1308"/>
      <c r="I23" s="1308"/>
      <c r="J23" s="1308"/>
      <c r="K23" s="1308"/>
      <c r="L23" s="1308"/>
      <c r="M23" s="1308"/>
      <c r="N23" s="1308"/>
      <c r="O23" s="1308"/>
      <c r="P23" s="1308"/>
      <c r="Q23" s="1308"/>
      <c r="R23" s="1308"/>
      <c r="S23" s="1308"/>
      <c r="T23" s="1308"/>
      <c r="U23" s="1308"/>
      <c r="V23" s="1308"/>
    </row>
    <row r="24">
      <c r="A24" s="836"/>
      <c r="B24" s="1308"/>
      <c r="C24" s="1308"/>
      <c r="D24" s="1308"/>
      <c r="E24" s="1308"/>
      <c r="F24" s="1308"/>
      <c r="G24" s="1308"/>
      <c r="H24" s="1308"/>
      <c r="I24" s="1308"/>
      <c r="J24" s="1308"/>
      <c r="K24" s="1308"/>
      <c r="L24" s="1308"/>
      <c r="M24" s="1308"/>
      <c r="N24" s="1308"/>
      <c r="O24" s="1308"/>
      <c r="P24" s="1308"/>
      <c r="Q24" s="1308"/>
      <c r="R24" s="1308"/>
      <c r="S24" s="1308"/>
      <c r="T24" s="1308"/>
      <c r="U24" s="1308"/>
      <c r="V24" s="1308"/>
    </row>
    <row r="25">
      <c r="A25" s="836"/>
      <c r="B25" s="1308"/>
      <c r="C25" s="1308"/>
      <c r="D25" s="1308"/>
      <c r="E25" s="1308"/>
      <c r="F25" s="1308"/>
      <c r="G25" s="1308"/>
      <c r="H25" s="1308"/>
      <c r="I25" s="1308"/>
      <c r="J25" s="1308"/>
      <c r="K25" s="1308"/>
      <c r="L25" s="1308"/>
      <c r="M25" s="1308"/>
      <c r="N25" s="1308"/>
      <c r="O25" s="1308"/>
      <c r="P25" s="1308"/>
      <c r="Q25" s="1308"/>
      <c r="R25" s="1308"/>
      <c r="S25" s="1308"/>
      <c r="T25" s="1308"/>
      <c r="U25" s="1308"/>
      <c r="V25" s="1308"/>
    </row>
    <row r="26">
      <c r="A26" s="836"/>
      <c r="B26" s="1308"/>
      <c r="C26" s="1308"/>
      <c r="D26" s="1308"/>
      <c r="E26" s="1308"/>
      <c r="F26" s="1308"/>
      <c r="G26" s="1308"/>
      <c r="H26" s="1308"/>
      <c r="I26" s="1308"/>
      <c r="J26" s="1308"/>
      <c r="K26" s="1308"/>
      <c r="L26" s="1308"/>
      <c r="M26" s="1308"/>
      <c r="N26" s="1308"/>
      <c r="O26" s="1308"/>
      <c r="P26" s="1308"/>
      <c r="Q26" s="1308"/>
      <c r="R26" s="1308"/>
      <c r="S26" s="1308"/>
      <c r="T26" s="1308"/>
      <c r="U26" s="1308"/>
      <c r="V26" s="1308"/>
    </row>
    <row r="27">
      <c r="A27" s="836"/>
      <c r="B27" s="1308"/>
      <c r="C27" s="1308"/>
      <c r="D27" s="1308"/>
      <c r="E27" s="1308"/>
      <c r="F27" s="1308"/>
      <c r="G27" s="1308"/>
      <c r="H27" s="1308"/>
      <c r="I27" s="1308"/>
      <c r="J27" s="1308"/>
      <c r="K27" s="1308"/>
      <c r="L27" s="1308"/>
      <c r="M27" s="1308"/>
      <c r="N27" s="1308"/>
      <c r="O27" s="1308"/>
      <c r="P27" s="1308"/>
      <c r="Q27" s="1308"/>
      <c r="R27" s="1308"/>
      <c r="S27" s="1308"/>
      <c r="T27" s="1308"/>
      <c r="U27" s="1308"/>
      <c r="V27" s="1308"/>
    </row>
    <row r="28">
      <c r="A28" s="836"/>
      <c r="B28" s="1308"/>
      <c r="C28" s="1308"/>
      <c r="D28" s="1308"/>
      <c r="E28" s="1308"/>
      <c r="F28" s="1308"/>
      <c r="G28" s="1308"/>
      <c r="H28" s="1308"/>
      <c r="I28" s="1308"/>
      <c r="J28" s="1308"/>
      <c r="K28" s="1308"/>
      <c r="L28" s="1308"/>
      <c r="M28" s="1308"/>
      <c r="N28" s="1308"/>
      <c r="O28" s="1308"/>
      <c r="P28" s="1308"/>
      <c r="Q28" s="1308"/>
      <c r="R28" s="1308"/>
      <c r="S28" s="1308"/>
      <c r="T28" s="1308"/>
      <c r="U28" s="1308"/>
      <c r="V28" s="1308"/>
    </row>
    <row r="29">
      <c r="A29" s="836"/>
      <c r="B29" s="1308"/>
      <c r="C29" s="1308"/>
      <c r="D29" s="1308"/>
      <c r="E29" s="1308"/>
      <c r="F29" s="1308"/>
      <c r="G29" s="1308"/>
      <c r="H29" s="1308"/>
      <c r="I29" s="1308"/>
      <c r="J29" s="1308"/>
      <c r="K29" s="1308"/>
      <c r="L29" s="1308"/>
      <c r="M29" s="1308"/>
      <c r="N29" s="1308"/>
      <c r="O29" s="1308"/>
      <c r="P29" s="1308"/>
      <c r="Q29" s="1308"/>
      <c r="R29" s="1308"/>
      <c r="S29" s="1308"/>
      <c r="T29" s="1308"/>
      <c r="U29" s="1308"/>
      <c r="V29" s="1308"/>
    </row>
    <row r="30">
      <c r="A30" s="836"/>
      <c r="B30" s="1308"/>
      <c r="C30" s="1308"/>
      <c r="D30" s="1308"/>
      <c r="E30" s="1308"/>
      <c r="F30" s="1308"/>
      <c r="G30" s="1308"/>
      <c r="H30" s="1308"/>
      <c r="I30" s="1308"/>
      <c r="J30" s="1308"/>
      <c r="K30" s="1308"/>
      <c r="L30" s="1308"/>
      <c r="M30" s="1308"/>
      <c r="N30" s="1308"/>
      <c r="O30" s="1308"/>
      <c r="P30" s="1308"/>
      <c r="Q30" s="1308"/>
      <c r="R30" s="1308"/>
      <c r="S30" s="1308"/>
      <c r="T30" s="1308"/>
      <c r="U30" s="1308"/>
      <c r="V30" s="1308"/>
    </row>
    <row r="31">
      <c r="A31" s="836"/>
      <c r="B31" s="1308"/>
      <c r="C31" s="1308"/>
      <c r="D31" s="1308"/>
      <c r="E31" s="1308"/>
      <c r="F31" s="1308"/>
      <c r="G31" s="1308"/>
      <c r="H31" s="1308"/>
      <c r="I31" s="1308"/>
      <c r="J31" s="1308"/>
      <c r="K31" s="1308"/>
      <c r="L31" s="1308"/>
      <c r="M31" s="1308"/>
      <c r="N31" s="1308"/>
      <c r="O31" s="1308"/>
      <c r="P31" s="1308"/>
      <c r="Q31" s="1308"/>
      <c r="R31" s="1308"/>
      <c r="S31" s="1308"/>
      <c r="T31" s="1308"/>
      <c r="U31" s="1308"/>
      <c r="V31" s="1308"/>
    </row>
    <row r="32">
      <c r="A32" s="836"/>
      <c r="B32" s="1308"/>
      <c r="C32" s="1308"/>
      <c r="D32" s="1308"/>
      <c r="E32" s="1308"/>
      <c r="F32" s="1308"/>
      <c r="G32" s="1308"/>
      <c r="H32" s="1308"/>
      <c r="I32" s="1308"/>
      <c r="J32" s="1308"/>
      <c r="K32" s="1308"/>
      <c r="L32" s="1308"/>
      <c r="M32" s="1308"/>
      <c r="N32" s="1308"/>
      <c r="O32" s="1308"/>
      <c r="P32" s="1308"/>
      <c r="Q32" s="1308"/>
      <c r="R32" s="1308"/>
      <c r="S32" s="1308"/>
      <c r="T32" s="1308"/>
      <c r="U32" s="1308"/>
      <c r="V32" s="1308"/>
    </row>
    <row r="33">
      <c r="A33" s="836"/>
      <c r="B33" s="1308"/>
      <c r="C33" s="1308"/>
      <c r="D33" s="1308"/>
      <c r="E33" s="1308"/>
      <c r="F33" s="1308"/>
      <c r="G33" s="1308"/>
      <c r="H33" s="1308"/>
      <c r="I33" s="1308"/>
      <c r="J33" s="1308"/>
      <c r="K33" s="1308"/>
      <c r="L33" s="1308"/>
      <c r="M33" s="1308"/>
      <c r="N33" s="1308"/>
      <c r="O33" s="1308"/>
      <c r="P33" s="1308"/>
      <c r="Q33" s="1308"/>
      <c r="R33" s="1308"/>
      <c r="S33" s="1308"/>
      <c r="T33" s="1308"/>
      <c r="U33" s="1308"/>
      <c r="V33" s="1308"/>
    </row>
    <row r="34">
      <c r="A34" s="836"/>
      <c r="B34" s="1308"/>
      <c r="C34" s="1308"/>
      <c r="D34" s="1308"/>
      <c r="E34" s="1308"/>
      <c r="F34" s="1308"/>
      <c r="G34" s="1308"/>
      <c r="H34" s="1308"/>
      <c r="I34" s="1308"/>
      <c r="J34" s="1308"/>
      <c r="K34" s="1308"/>
      <c r="L34" s="1308"/>
      <c r="M34" s="1308"/>
      <c r="N34" s="1308"/>
      <c r="O34" s="1308"/>
      <c r="P34" s="1308"/>
      <c r="Q34" s="1308"/>
      <c r="R34" s="1308"/>
      <c r="S34" s="1308"/>
      <c r="T34" s="1308"/>
      <c r="U34" s="1308"/>
      <c r="V34" s="1308"/>
    </row>
    <row r="35">
      <c r="A35" s="836"/>
      <c r="B35" s="1308"/>
      <c r="C35" s="1308"/>
      <c r="D35" s="1308"/>
      <c r="E35" s="1308"/>
      <c r="F35" s="1308"/>
      <c r="G35" s="1308"/>
      <c r="H35" s="1308"/>
      <c r="I35" s="1308"/>
      <c r="J35" s="1308"/>
      <c r="K35" s="1308"/>
      <c r="L35" s="1308"/>
      <c r="M35" s="1308"/>
      <c r="N35" s="1308"/>
      <c r="O35" s="1308"/>
      <c r="P35" s="1308"/>
      <c r="Q35" s="1308"/>
      <c r="R35" s="1308"/>
      <c r="S35" s="1308"/>
      <c r="T35" s="1308"/>
      <c r="U35" s="1308"/>
      <c r="V35" s="1308"/>
    </row>
    <row r="36">
      <c r="A36" s="836"/>
      <c r="B36" s="1308"/>
      <c r="C36" s="1308"/>
      <c r="D36" s="1308"/>
      <c r="E36" s="1308"/>
      <c r="F36" s="1308"/>
      <c r="G36" s="1308"/>
      <c r="H36" s="1308"/>
      <c r="I36" s="1308"/>
      <c r="J36" s="1308"/>
      <c r="K36" s="1308"/>
      <c r="L36" s="1308"/>
      <c r="M36" s="1308"/>
      <c r="N36" s="1308"/>
      <c r="O36" s="1308"/>
      <c r="P36" s="1308"/>
      <c r="Q36" s="1308"/>
      <c r="R36" s="1308"/>
      <c r="S36" s="1308"/>
      <c r="T36" s="1308"/>
      <c r="U36" s="1308"/>
      <c r="V36" s="1308"/>
    </row>
    <row r="37">
      <c r="A37" s="836"/>
      <c r="B37" s="1308"/>
      <c r="C37" s="1308"/>
      <c r="D37" s="1308"/>
      <c r="E37" s="1308"/>
      <c r="F37" s="1308"/>
      <c r="G37" s="1308"/>
      <c r="H37" s="1308"/>
      <c r="I37" s="1308"/>
      <c r="J37" s="1308"/>
      <c r="K37" s="1308"/>
      <c r="L37" s="1308"/>
      <c r="M37" s="1308"/>
      <c r="N37" s="1308"/>
      <c r="O37" s="1308"/>
      <c r="P37" s="1308"/>
      <c r="Q37" s="1308"/>
      <c r="R37" s="1308"/>
      <c r="S37" s="1308"/>
      <c r="T37" s="1308"/>
      <c r="U37" s="1308"/>
      <c r="V37" s="1308"/>
    </row>
    <row r="38">
      <c r="A38" s="836"/>
      <c r="B38" s="1308"/>
      <c r="C38" s="1308"/>
      <c r="D38" s="1308"/>
      <c r="E38" s="1308"/>
      <c r="F38" s="1308"/>
      <c r="G38" s="1308"/>
      <c r="H38" s="1308"/>
      <c r="I38" s="1308"/>
      <c r="J38" s="1308"/>
      <c r="K38" s="1308"/>
      <c r="L38" s="1308"/>
      <c r="M38" s="1308"/>
      <c r="N38" s="1308"/>
      <c r="O38" s="1308"/>
      <c r="P38" s="1308"/>
      <c r="Q38" s="1308"/>
      <c r="R38" s="1308"/>
      <c r="S38" s="1308"/>
      <c r="T38" s="1308"/>
      <c r="U38" s="1308"/>
      <c r="V38" s="1308"/>
    </row>
    <row r="39">
      <c r="A39" s="836"/>
      <c r="B39" s="1308"/>
      <c r="C39" s="1308"/>
      <c r="D39" s="1308"/>
      <c r="E39" s="1308"/>
      <c r="F39" s="1308"/>
      <c r="G39" s="1308"/>
      <c r="H39" s="1308"/>
      <c r="I39" s="1308"/>
      <c r="J39" s="1308"/>
      <c r="K39" s="1308"/>
      <c r="L39" s="1308"/>
      <c r="M39" s="1308"/>
      <c r="N39" s="1308"/>
      <c r="O39" s="1308"/>
      <c r="P39" s="1308"/>
      <c r="Q39" s="1308"/>
      <c r="R39" s="1308"/>
      <c r="S39" s="1308"/>
      <c r="T39" s="1308"/>
      <c r="U39" s="1308"/>
      <c r="V39" s="1308"/>
    </row>
    <row r="40">
      <c r="A40" s="836"/>
      <c r="B40" s="1308"/>
      <c r="C40" s="1308"/>
      <c r="D40" s="1308"/>
      <c r="E40" s="1308"/>
      <c r="F40" s="1308"/>
      <c r="G40" s="1308"/>
      <c r="H40" s="1308"/>
      <c r="I40" s="1308"/>
      <c r="J40" s="1308"/>
      <c r="K40" s="1308"/>
      <c r="L40" s="1308"/>
      <c r="M40" s="1308"/>
      <c r="N40" s="1308"/>
      <c r="O40" s="1308"/>
      <c r="P40" s="1308"/>
      <c r="Q40" s="1308"/>
      <c r="R40" s="1308"/>
      <c r="S40" s="1308"/>
      <c r="T40" s="1308"/>
      <c r="U40" s="1308"/>
      <c r="V40" s="1308"/>
    </row>
    <row r="41">
      <c r="A41" s="836"/>
      <c r="B41" s="1308"/>
      <c r="C41" s="1308"/>
      <c r="D41" s="1308"/>
      <c r="E41" s="1308"/>
      <c r="F41" s="1308"/>
      <c r="G41" s="1308"/>
      <c r="H41" s="1308"/>
      <c r="I41" s="1308"/>
      <c r="J41" s="1308"/>
      <c r="K41" s="1308"/>
      <c r="L41" s="1308"/>
      <c r="M41" s="1308"/>
      <c r="N41" s="1308"/>
      <c r="O41" s="1308"/>
      <c r="P41" s="1308"/>
      <c r="Q41" s="1308"/>
      <c r="R41" s="1308"/>
      <c r="S41" s="1308"/>
      <c r="T41" s="1308"/>
      <c r="U41" s="1308"/>
      <c r="V41" s="1308"/>
    </row>
    <row r="42">
      <c r="A42" s="836"/>
      <c r="B42" s="1308"/>
      <c r="C42" s="1308"/>
      <c r="D42" s="1308"/>
      <c r="E42" s="1308"/>
      <c r="F42" s="1308"/>
      <c r="G42" s="1308"/>
      <c r="H42" s="1308"/>
      <c r="I42" s="1308"/>
      <c r="J42" s="1308"/>
      <c r="K42" s="1308"/>
      <c r="L42" s="1308"/>
      <c r="M42" s="1308"/>
      <c r="N42" s="1308"/>
      <c r="O42" s="1308"/>
      <c r="P42" s="1308"/>
      <c r="Q42" s="1308"/>
      <c r="R42" s="1308"/>
      <c r="S42" s="1308"/>
      <c r="T42" s="1308"/>
      <c r="U42" s="1308"/>
      <c r="V42" s="1308"/>
    </row>
    <row r="43">
      <c r="A43" s="836"/>
      <c r="B43" s="1308"/>
      <c r="C43" s="1308"/>
      <c r="D43" s="1308"/>
      <c r="E43" s="1308"/>
      <c r="F43" s="1308"/>
      <c r="G43" s="1308"/>
      <c r="H43" s="1308"/>
      <c r="I43" s="1308"/>
      <c r="J43" s="1308"/>
      <c r="K43" s="1308"/>
      <c r="L43" s="1308"/>
      <c r="M43" s="1308"/>
      <c r="N43" s="1308"/>
      <c r="O43" s="1308"/>
      <c r="P43" s="1308"/>
      <c r="Q43" s="1308"/>
      <c r="R43" s="1308"/>
      <c r="S43" s="1308"/>
      <c r="T43" s="1308"/>
      <c r="U43" s="1308"/>
      <c r="V43" s="1308"/>
    </row>
    <row r="44">
      <c r="A44" s="836"/>
      <c r="B44" s="1308"/>
      <c r="C44" s="1308"/>
      <c r="D44" s="1308"/>
      <c r="E44" s="1308"/>
      <c r="F44" s="1308"/>
      <c r="G44" s="1308"/>
      <c r="H44" s="1308"/>
      <c r="I44" s="1308"/>
      <c r="J44" s="1308"/>
      <c r="K44" s="1308"/>
      <c r="L44" s="1308"/>
      <c r="M44" s="1308"/>
      <c r="N44" s="1308"/>
      <c r="O44" s="1308"/>
      <c r="P44" s="1308"/>
      <c r="Q44" s="1308"/>
      <c r="R44" s="1308"/>
      <c r="S44" s="1308"/>
      <c r="T44" s="1308"/>
      <c r="U44" s="1308"/>
      <c r="V44" s="1308"/>
    </row>
    <row r="45">
      <c r="A45" s="836"/>
      <c r="B45" s="1308"/>
      <c r="C45" s="1308"/>
      <c r="D45" s="1308"/>
      <c r="E45" s="1308"/>
      <c r="F45" s="1308"/>
      <c r="G45" s="1308"/>
      <c r="H45" s="1308"/>
      <c r="I45" s="1308"/>
      <c r="J45" s="1308"/>
      <c r="K45" s="1308"/>
      <c r="L45" s="1308"/>
      <c r="M45" s="1308"/>
      <c r="N45" s="1308"/>
      <c r="O45" s="1308"/>
      <c r="P45" s="1308"/>
      <c r="Q45" s="1308"/>
      <c r="R45" s="1308"/>
      <c r="S45" s="1308"/>
      <c r="T45" s="1308"/>
      <c r="U45" s="1308"/>
      <c r="V45" s="1308"/>
    </row>
    <row r="46">
      <c r="A46" s="836"/>
      <c r="B46" s="1308"/>
      <c r="C46" s="1308"/>
      <c r="D46" s="1308"/>
      <c r="E46" s="1308"/>
      <c r="F46" s="1308"/>
      <c r="G46" s="1308"/>
      <c r="H46" s="1308"/>
      <c r="I46" s="1308"/>
      <c r="J46" s="1308"/>
      <c r="K46" s="1308"/>
      <c r="L46" s="1308"/>
      <c r="M46" s="1308"/>
      <c r="N46" s="1308"/>
      <c r="O46" s="1308"/>
      <c r="P46" s="1308"/>
      <c r="Q46" s="1308"/>
      <c r="R46" s="1308"/>
      <c r="S46" s="1308"/>
      <c r="T46" s="1308"/>
      <c r="U46" s="1308"/>
      <c r="V46" s="1308"/>
    </row>
    <row r="47">
      <c r="A47" s="836"/>
      <c r="B47" s="1308"/>
      <c r="C47" s="1308"/>
      <c r="D47" s="1308"/>
      <c r="E47" s="1308"/>
      <c r="F47" s="1308"/>
      <c r="G47" s="1308"/>
      <c r="H47" s="1308"/>
      <c r="I47" s="1308"/>
      <c r="J47" s="1308"/>
      <c r="K47" s="1308"/>
      <c r="L47" s="1308"/>
      <c r="M47" s="1308"/>
      <c r="N47" s="1308"/>
      <c r="O47" s="1308"/>
      <c r="P47" s="1308"/>
      <c r="Q47" s="1308"/>
      <c r="R47" s="1308"/>
      <c r="S47" s="1308"/>
      <c r="T47" s="1308"/>
      <c r="U47" s="1308"/>
      <c r="V47" s="1308"/>
    </row>
    <row r="48">
      <c r="A48" s="836"/>
      <c r="B48" s="1308"/>
      <c r="C48" s="1308"/>
      <c r="D48" s="1308"/>
      <c r="E48" s="1308"/>
      <c r="F48" s="1308"/>
      <c r="G48" s="1308"/>
      <c r="H48" s="1308"/>
      <c r="I48" s="1308"/>
      <c r="J48" s="1308"/>
      <c r="K48" s="1308"/>
      <c r="L48" s="1308"/>
      <c r="M48" s="1308"/>
      <c r="N48" s="1308"/>
      <c r="O48" s="1308"/>
      <c r="P48" s="1308"/>
      <c r="Q48" s="1308"/>
      <c r="R48" s="1308"/>
      <c r="S48" s="1308"/>
      <c r="T48" s="1308"/>
      <c r="U48" s="1308"/>
      <c r="V48" s="1308"/>
    </row>
    <row r="49">
      <c r="A49" s="836"/>
      <c r="B49" s="1308"/>
      <c r="C49" s="1308"/>
      <c r="D49" s="1308"/>
      <c r="E49" s="1308"/>
      <c r="F49" s="1308"/>
      <c r="G49" s="1308"/>
      <c r="H49" s="1308"/>
      <c r="I49" s="1308"/>
      <c r="J49" s="1308"/>
      <c r="K49" s="1308"/>
      <c r="L49" s="1308"/>
      <c r="M49" s="1308"/>
      <c r="N49" s="1308"/>
      <c r="O49" s="1308"/>
      <c r="P49" s="1308"/>
      <c r="Q49" s="1308"/>
      <c r="R49" s="1308"/>
      <c r="S49" s="1308"/>
      <c r="T49" s="1308"/>
      <c r="U49" s="1308"/>
      <c r="V49" s="1308"/>
    </row>
    <row r="50">
      <c r="A50" s="836"/>
      <c r="B50" s="1308"/>
      <c r="C50" s="1308"/>
      <c r="D50" s="1308"/>
      <c r="E50" s="1308"/>
      <c r="F50" s="1308"/>
      <c r="G50" s="1308"/>
      <c r="H50" s="1308"/>
      <c r="I50" s="1308"/>
      <c r="J50" s="1308"/>
      <c r="K50" s="1308"/>
      <c r="L50" s="1308"/>
      <c r="M50" s="1308"/>
      <c r="N50" s="1308"/>
      <c r="O50" s="1308"/>
      <c r="P50" s="1308"/>
      <c r="Q50" s="1308"/>
      <c r="R50" s="1308"/>
      <c r="S50" s="1308"/>
      <c r="T50" s="1308"/>
      <c r="U50" s="1308"/>
      <c r="V50" s="1308"/>
    </row>
    <row r="51">
      <c r="A51" s="836"/>
      <c r="B51" s="1308"/>
      <c r="C51" s="1308"/>
      <c r="D51" s="1308"/>
      <c r="E51" s="1308"/>
      <c r="F51" s="1308"/>
      <c r="G51" s="1308"/>
      <c r="H51" s="1308"/>
      <c r="I51" s="1308"/>
      <c r="J51" s="1308"/>
      <c r="K51" s="1308"/>
      <c r="L51" s="1308"/>
      <c r="M51" s="1308"/>
      <c r="N51" s="1308"/>
      <c r="O51" s="1308"/>
      <c r="P51" s="1308"/>
      <c r="Q51" s="1308"/>
      <c r="R51" s="1308"/>
      <c r="S51" s="1308"/>
      <c r="T51" s="1308"/>
      <c r="U51" s="1308"/>
      <c r="V51" s="1308"/>
    </row>
    <row r="52">
      <c r="A52" s="836"/>
      <c r="B52" s="1308"/>
      <c r="C52" s="1308"/>
      <c r="D52" s="1308"/>
      <c r="E52" s="1308"/>
      <c r="F52" s="1308"/>
      <c r="G52" s="1308"/>
      <c r="H52" s="1308"/>
      <c r="I52" s="1308"/>
      <c r="J52" s="1308"/>
      <c r="K52" s="1308"/>
      <c r="L52" s="1308"/>
      <c r="M52" s="1308"/>
      <c r="N52" s="1308"/>
      <c r="O52" s="1308"/>
      <c r="P52" s="1308"/>
      <c r="Q52" s="1308"/>
      <c r="R52" s="1308"/>
      <c r="S52" s="1308"/>
      <c r="T52" s="1308"/>
      <c r="U52" s="1308"/>
      <c r="V52" s="1308"/>
    </row>
    <row r="53">
      <c r="A53" s="836"/>
      <c r="B53" s="1308"/>
      <c r="C53" s="1308"/>
      <c r="D53" s="1308"/>
      <c r="E53" s="1308"/>
      <c r="F53" s="1308"/>
      <c r="G53" s="1308"/>
      <c r="H53" s="1308"/>
      <c r="I53" s="1308"/>
      <c r="J53" s="1308"/>
      <c r="K53" s="1308"/>
      <c r="L53" s="1308"/>
      <c r="M53" s="1308"/>
      <c r="N53" s="1308"/>
      <c r="O53" s="1308"/>
      <c r="P53" s="1308"/>
      <c r="Q53" s="1308"/>
      <c r="R53" s="1308"/>
      <c r="S53" s="1308"/>
      <c r="T53" s="1308"/>
      <c r="U53" s="1308"/>
      <c r="V53" s="1308"/>
    </row>
    <row r="54">
      <c r="A54" s="836"/>
      <c r="B54" s="1308"/>
      <c r="C54" s="1308"/>
      <c r="D54" s="1308"/>
      <c r="E54" s="1308"/>
      <c r="F54" s="1308"/>
      <c r="G54" s="1308"/>
      <c r="H54" s="1308"/>
      <c r="I54" s="1308"/>
      <c r="J54" s="1308"/>
      <c r="K54" s="1308"/>
      <c r="L54" s="1308"/>
      <c r="M54" s="1308"/>
      <c r="N54" s="1308"/>
      <c r="O54" s="1308"/>
      <c r="P54" s="1308"/>
      <c r="Q54" s="1308"/>
      <c r="R54" s="1308"/>
      <c r="S54" s="1308"/>
      <c r="T54" s="1308"/>
      <c r="U54" s="1308"/>
      <c r="V54" s="1308"/>
    </row>
    <row r="55">
      <c r="A55" s="836"/>
      <c r="B55" s="1308"/>
      <c r="C55" s="1308"/>
      <c r="D55" s="1308"/>
      <c r="E55" s="1308"/>
      <c r="F55" s="1308"/>
      <c r="G55" s="1308"/>
      <c r="H55" s="1308"/>
      <c r="I55" s="1308"/>
      <c r="J55" s="1308"/>
      <c r="K55" s="1308"/>
      <c r="L55" s="1308"/>
      <c r="M55" s="1308"/>
      <c r="N55" s="1308"/>
      <c r="O55" s="1308"/>
      <c r="P55" s="1308"/>
      <c r="Q55" s="1308"/>
      <c r="R55" s="1308"/>
      <c r="S55" s="1308"/>
      <c r="T55" s="1308"/>
      <c r="U55" s="1308"/>
      <c r="V55" s="1308"/>
    </row>
    <row r="56">
      <c r="A56" s="836"/>
      <c r="B56" s="1308"/>
      <c r="C56" s="1308"/>
      <c r="D56" s="1308"/>
      <c r="E56" s="1308"/>
      <c r="F56" s="1308"/>
      <c r="G56" s="1308"/>
      <c r="H56" s="1308"/>
      <c r="I56" s="1308"/>
      <c r="J56" s="1308"/>
      <c r="K56" s="1308"/>
      <c r="L56" s="1308"/>
      <c r="M56" s="1308"/>
      <c r="N56" s="1308"/>
      <c r="O56" s="1308"/>
      <c r="P56" s="1308"/>
      <c r="Q56" s="1308"/>
      <c r="R56" s="1308"/>
      <c r="S56" s="1308"/>
      <c r="T56" s="1308"/>
      <c r="U56" s="1308"/>
      <c r="V56" s="1308"/>
    </row>
    <row r="57">
      <c r="A57" s="836"/>
      <c r="B57" s="1308"/>
      <c r="C57" s="1308"/>
      <c r="D57" s="1308"/>
      <c r="E57" s="1308"/>
      <c r="F57" s="1308"/>
      <c r="G57" s="1308"/>
      <c r="H57" s="1308"/>
      <c r="I57" s="1308"/>
      <c r="J57" s="1308"/>
      <c r="K57" s="1308"/>
      <c r="L57" s="1308"/>
      <c r="M57" s="1308"/>
      <c r="N57" s="1308"/>
      <c r="O57" s="1308"/>
      <c r="P57" s="1308"/>
      <c r="Q57" s="1308"/>
      <c r="R57" s="1308"/>
      <c r="S57" s="1308"/>
      <c r="T57" s="1308"/>
      <c r="U57" s="1308"/>
      <c r="V57" s="1308"/>
    </row>
    <row r="58">
      <c r="A58" s="836"/>
      <c r="B58" s="1308"/>
      <c r="C58" s="1308"/>
      <c r="D58" s="1308"/>
      <c r="E58" s="1308"/>
      <c r="F58" s="1308"/>
      <c r="G58" s="1308"/>
      <c r="H58" s="1308"/>
      <c r="I58" s="1308"/>
      <c r="J58" s="1308"/>
      <c r="K58" s="1308"/>
      <c r="L58" s="1308"/>
      <c r="M58" s="1308"/>
      <c r="N58" s="1308"/>
      <c r="O58" s="1308"/>
      <c r="P58" s="1308"/>
      <c r="Q58" s="1308"/>
      <c r="R58" s="1308"/>
      <c r="S58" s="1308"/>
      <c r="T58" s="1308"/>
      <c r="U58" s="1308"/>
      <c r="V58" s="1308"/>
    </row>
    <row r="59">
      <c r="A59" s="836"/>
      <c r="B59" s="1308"/>
      <c r="C59" s="1308"/>
      <c r="D59" s="1308"/>
      <c r="E59" s="1308"/>
      <c r="F59" s="1308"/>
      <c r="G59" s="1308"/>
      <c r="H59" s="1308"/>
      <c r="I59" s="1308"/>
      <c r="J59" s="1308"/>
      <c r="K59" s="1308"/>
      <c r="L59" s="1308"/>
      <c r="M59" s="1308"/>
      <c r="N59" s="1308"/>
      <c r="O59" s="1308"/>
      <c r="P59" s="1308"/>
      <c r="Q59" s="1308"/>
      <c r="R59" s="1308"/>
      <c r="S59" s="1308"/>
      <c r="T59" s="1308"/>
      <c r="U59" s="1308"/>
      <c r="V59" s="1308"/>
    </row>
    <row r="60">
      <c r="A60" s="836"/>
      <c r="B60" s="1308"/>
      <c r="C60" s="1308"/>
      <c r="D60" s="1308"/>
      <c r="E60" s="1308"/>
      <c r="F60" s="1308"/>
      <c r="G60" s="1308"/>
      <c r="H60" s="1308"/>
      <c r="I60" s="1308"/>
      <c r="J60" s="1308"/>
      <c r="K60" s="1308"/>
      <c r="L60" s="1308"/>
      <c r="M60" s="1308"/>
      <c r="N60" s="1308"/>
      <c r="O60" s="1308"/>
      <c r="P60" s="1308"/>
      <c r="Q60" s="1308"/>
      <c r="R60" s="1308"/>
      <c r="S60" s="1308"/>
      <c r="T60" s="1308"/>
      <c r="U60" s="1308"/>
      <c r="V60" s="1308"/>
    </row>
    <row r="61">
      <c r="A61" s="836"/>
      <c r="B61" s="1308"/>
      <c r="C61" s="1308"/>
      <c r="D61" s="1308"/>
      <c r="E61" s="1308"/>
      <c r="F61" s="1308"/>
      <c r="G61" s="1308"/>
      <c r="H61" s="1308"/>
      <c r="I61" s="1308"/>
      <c r="J61" s="1308"/>
      <c r="K61" s="1308"/>
      <c r="L61" s="1308"/>
      <c r="M61" s="1308"/>
      <c r="N61" s="1308"/>
      <c r="O61" s="1308"/>
      <c r="P61" s="1308"/>
      <c r="Q61" s="1308"/>
      <c r="R61" s="1308"/>
      <c r="S61" s="1308"/>
      <c r="T61" s="1308"/>
      <c r="U61" s="1308"/>
      <c r="V61" s="1308"/>
    </row>
    <row r="62">
      <c r="A62" s="836"/>
      <c r="B62" s="1308"/>
      <c r="C62" s="1308"/>
      <c r="D62" s="1308"/>
      <c r="E62" s="1308"/>
      <c r="F62" s="1308"/>
      <c r="G62" s="1308"/>
      <c r="H62" s="1308"/>
      <c r="I62" s="1308"/>
      <c r="J62" s="1308"/>
      <c r="K62" s="1308"/>
      <c r="L62" s="1308"/>
      <c r="M62" s="1308"/>
      <c r="N62" s="1308"/>
      <c r="O62" s="1308"/>
      <c r="P62" s="1308"/>
      <c r="Q62" s="1308"/>
      <c r="R62" s="1308"/>
      <c r="S62" s="1308"/>
      <c r="T62" s="1308"/>
      <c r="U62" s="1308"/>
      <c r="V62" s="1308"/>
    </row>
    <row r="63">
      <c r="A63" s="836"/>
      <c r="B63" s="1308"/>
      <c r="C63" s="1308"/>
      <c r="D63" s="1308"/>
      <c r="E63" s="1308"/>
      <c r="F63" s="1308"/>
      <c r="G63" s="1308"/>
      <c r="H63" s="1308"/>
      <c r="I63" s="1308"/>
      <c r="J63" s="1308"/>
      <c r="K63" s="1308"/>
      <c r="L63" s="1308"/>
      <c r="M63" s="1308"/>
      <c r="N63" s="1308"/>
      <c r="O63" s="1308"/>
      <c r="P63" s="1308"/>
      <c r="Q63" s="1308"/>
      <c r="R63" s="1308"/>
      <c r="S63" s="1308"/>
      <c r="T63" s="1308"/>
      <c r="U63" s="1308"/>
      <c r="V63" s="1308"/>
    </row>
    <row r="64">
      <c r="A64" s="836"/>
      <c r="B64" s="1308"/>
      <c r="C64" s="1308"/>
      <c r="D64" s="1308"/>
      <c r="E64" s="1308"/>
      <c r="F64" s="1308"/>
      <c r="G64" s="1308"/>
      <c r="H64" s="1308"/>
      <c r="I64" s="1308"/>
      <c r="J64" s="1308"/>
      <c r="K64" s="1308"/>
      <c r="L64" s="1308"/>
      <c r="M64" s="1308"/>
      <c r="N64" s="1308"/>
      <c r="O64" s="1308"/>
      <c r="P64" s="1308"/>
      <c r="Q64" s="1308"/>
      <c r="R64" s="1308"/>
      <c r="S64" s="1308"/>
      <c r="T64" s="1308"/>
      <c r="U64" s="1308"/>
      <c r="V64" s="1308"/>
    </row>
    <row r="65">
      <c r="A65" s="836"/>
      <c r="B65" s="1308"/>
      <c r="C65" s="1308"/>
      <c r="D65" s="1308"/>
      <c r="E65" s="1308"/>
      <c r="F65" s="1308"/>
      <c r="G65" s="1308"/>
      <c r="H65" s="1308"/>
      <c r="I65" s="1308"/>
      <c r="J65" s="1308"/>
      <c r="K65" s="1308"/>
      <c r="L65" s="1308"/>
      <c r="M65" s="1308"/>
      <c r="N65" s="1308"/>
      <c r="O65" s="1308"/>
      <c r="P65" s="1308"/>
      <c r="Q65" s="1308"/>
      <c r="R65" s="1308"/>
      <c r="S65" s="1308"/>
      <c r="T65" s="1308"/>
      <c r="U65" s="1308"/>
      <c r="V65" s="1308"/>
    </row>
    <row r="66">
      <c r="A66" s="836"/>
      <c r="B66" s="1308"/>
      <c r="C66" s="1308"/>
      <c r="D66" s="1308"/>
      <c r="E66" s="1308"/>
      <c r="F66" s="1308"/>
      <c r="G66" s="1308"/>
      <c r="H66" s="1308"/>
      <c r="I66" s="1308"/>
      <c r="J66" s="1308"/>
      <c r="K66" s="1308"/>
      <c r="L66" s="1308"/>
      <c r="M66" s="1308"/>
      <c r="N66" s="1308"/>
      <c r="O66" s="1308"/>
      <c r="P66" s="1308"/>
      <c r="Q66" s="1308"/>
      <c r="R66" s="1308"/>
      <c r="S66" s="1308"/>
      <c r="T66" s="1308"/>
      <c r="U66" s="1308"/>
      <c r="V66" s="1308"/>
    </row>
    <row r="67">
      <c r="A67" s="836"/>
      <c r="B67" s="1308"/>
      <c r="C67" s="1308"/>
      <c r="D67" s="1308"/>
      <c r="E67" s="1308"/>
      <c r="F67" s="1308"/>
      <c r="G67" s="1308"/>
      <c r="H67" s="1308"/>
      <c r="I67" s="1308"/>
      <c r="J67" s="1308"/>
      <c r="K67" s="1308"/>
      <c r="L67" s="1308"/>
      <c r="M67" s="1308"/>
      <c r="N67" s="1308"/>
      <c r="O67" s="1308"/>
      <c r="P67" s="1308"/>
      <c r="Q67" s="1308"/>
      <c r="R67" s="1308"/>
      <c r="S67" s="1308"/>
      <c r="T67" s="1308"/>
      <c r="U67" s="1308"/>
      <c r="V67" s="1308"/>
    </row>
    <row r="68">
      <c r="A68" s="836"/>
      <c r="B68" s="1308"/>
      <c r="C68" s="1308"/>
      <c r="D68" s="1308"/>
      <c r="E68" s="1308"/>
      <c r="F68" s="1308"/>
      <c r="G68" s="1308"/>
      <c r="H68" s="1308"/>
      <c r="I68" s="1308"/>
      <c r="J68" s="1308"/>
      <c r="K68" s="1308"/>
      <c r="L68" s="1308"/>
      <c r="M68" s="1308"/>
      <c r="N68" s="1308"/>
      <c r="O68" s="1308"/>
      <c r="P68" s="1308"/>
      <c r="Q68" s="1308"/>
      <c r="R68" s="1308"/>
      <c r="S68" s="1308"/>
      <c r="T68" s="1308"/>
      <c r="U68" s="1308"/>
      <c r="V68" s="1308"/>
    </row>
    <row r="69">
      <c r="A69" s="836"/>
      <c r="B69" s="1308"/>
      <c r="C69" s="1308"/>
      <c r="D69" s="1308"/>
      <c r="E69" s="1308"/>
      <c r="F69" s="1308"/>
      <c r="G69" s="1308"/>
      <c r="H69" s="1308"/>
      <c r="I69" s="1308"/>
      <c r="J69" s="1308"/>
      <c r="K69" s="1308"/>
      <c r="L69" s="1308"/>
      <c r="M69" s="1308"/>
      <c r="N69" s="1308"/>
      <c r="O69" s="1308"/>
      <c r="P69" s="1308"/>
      <c r="Q69" s="1308"/>
      <c r="R69" s="1308"/>
      <c r="S69" s="1308"/>
      <c r="T69" s="1308"/>
      <c r="U69" s="1308"/>
      <c r="V69" s="1308"/>
    </row>
    <row r="70">
      <c r="A70" s="836"/>
      <c r="B70" s="1308"/>
      <c r="C70" s="1308"/>
      <c r="D70" s="1308"/>
      <c r="E70" s="1308"/>
      <c r="F70" s="1308"/>
      <c r="G70" s="1308"/>
      <c r="H70" s="1308"/>
      <c r="I70" s="1308"/>
      <c r="J70" s="1308"/>
      <c r="K70" s="1308"/>
      <c r="L70" s="1308"/>
      <c r="M70" s="1308"/>
      <c r="N70" s="1308"/>
      <c r="O70" s="1308"/>
      <c r="P70" s="1308"/>
      <c r="Q70" s="1308"/>
      <c r="R70" s="1308"/>
      <c r="S70" s="1308"/>
      <c r="T70" s="1308"/>
      <c r="U70" s="1308"/>
      <c r="V70" s="1308"/>
    </row>
    <row r="71">
      <c r="A71" s="836"/>
      <c r="B71" s="1308"/>
      <c r="C71" s="1308"/>
      <c r="D71" s="1308"/>
      <c r="E71" s="1308"/>
      <c r="F71" s="1308"/>
      <c r="G71" s="1308"/>
      <c r="H71" s="1308"/>
      <c r="I71" s="1308"/>
      <c r="J71" s="1308"/>
      <c r="K71" s="1308"/>
      <c r="L71" s="1308"/>
      <c r="M71" s="1308"/>
      <c r="N71" s="1308"/>
      <c r="O71" s="1308"/>
      <c r="P71" s="1308"/>
      <c r="Q71" s="1308"/>
      <c r="R71" s="1308"/>
      <c r="S71" s="1308"/>
      <c r="T71" s="1308"/>
      <c r="U71" s="1308"/>
      <c r="V71" s="1308"/>
    </row>
    <row r="72">
      <c r="A72" s="836"/>
      <c r="B72" s="1308"/>
      <c r="C72" s="1308"/>
      <c r="D72" s="1308"/>
      <c r="E72" s="1308"/>
      <c r="F72" s="1308"/>
      <c r="G72" s="1308"/>
      <c r="H72" s="1308"/>
      <c r="I72" s="1308"/>
      <c r="J72" s="1308"/>
      <c r="K72" s="1308"/>
      <c r="L72" s="1308"/>
      <c r="M72" s="1308"/>
      <c r="N72" s="1308"/>
      <c r="O72" s="1308"/>
      <c r="P72" s="1308"/>
      <c r="Q72" s="1308"/>
      <c r="R72" s="1308"/>
      <c r="S72" s="1308"/>
      <c r="T72" s="1308"/>
      <c r="U72" s="1308"/>
      <c r="V72" s="1308"/>
    </row>
    <row r="73">
      <c r="A73" s="836"/>
      <c r="B73" s="1308"/>
      <c r="C73" s="1308"/>
      <c r="D73" s="1308"/>
      <c r="E73" s="1308"/>
      <c r="F73" s="1308"/>
      <c r="G73" s="1308"/>
      <c r="H73" s="1308"/>
      <c r="I73" s="1308"/>
      <c r="J73" s="1308"/>
      <c r="K73" s="1308"/>
      <c r="L73" s="1308"/>
      <c r="M73" s="1308"/>
      <c r="N73" s="1308"/>
      <c r="O73" s="1308"/>
      <c r="P73" s="1308"/>
      <c r="Q73" s="1308"/>
      <c r="R73" s="1308"/>
      <c r="S73" s="1308"/>
      <c r="T73" s="1308"/>
      <c r="U73" s="1308"/>
      <c r="V73" s="1308"/>
    </row>
    <row r="74">
      <c r="A74" s="836"/>
      <c r="B74" s="1308"/>
      <c r="C74" s="1308"/>
      <c r="D74" s="1308"/>
      <c r="E74" s="1308"/>
      <c r="F74" s="1308"/>
      <c r="G74" s="1308"/>
      <c r="H74" s="1308"/>
      <c r="I74" s="1308"/>
      <c r="J74" s="1308"/>
      <c r="K74" s="1308"/>
      <c r="L74" s="1308"/>
      <c r="M74" s="1308"/>
      <c r="N74" s="1308"/>
      <c r="O74" s="1308"/>
      <c r="P74" s="1308"/>
      <c r="Q74" s="1308"/>
      <c r="R74" s="1308"/>
      <c r="S74" s="1308"/>
      <c r="T74" s="1308"/>
      <c r="U74" s="1308"/>
      <c r="V74" s="1308"/>
    </row>
    <row r="75">
      <c r="A75" s="836"/>
      <c r="B75" s="1308"/>
      <c r="C75" s="1308"/>
      <c r="D75" s="1308"/>
      <c r="E75" s="1308"/>
      <c r="F75" s="1308"/>
      <c r="G75" s="1308"/>
      <c r="H75" s="1308"/>
      <c r="I75" s="1308"/>
      <c r="J75" s="1308"/>
      <c r="K75" s="1308"/>
      <c r="L75" s="1308"/>
      <c r="M75" s="1308"/>
      <c r="N75" s="1308"/>
      <c r="O75" s="1308"/>
      <c r="P75" s="1308"/>
      <c r="Q75" s="1308"/>
      <c r="R75" s="1308"/>
      <c r="S75" s="1308"/>
      <c r="T75" s="1308"/>
      <c r="U75" s="1308"/>
      <c r="V75" s="1308"/>
    </row>
    <row r="76">
      <c r="A76" s="836"/>
      <c r="B76" s="1308"/>
      <c r="C76" s="1308"/>
      <c r="D76" s="1308"/>
      <c r="E76" s="1308"/>
      <c r="F76" s="1308"/>
      <c r="G76" s="1308"/>
      <c r="H76" s="1308"/>
      <c r="I76" s="1308"/>
      <c r="J76" s="1308"/>
      <c r="K76" s="1308"/>
      <c r="L76" s="1308"/>
      <c r="M76" s="1308"/>
      <c r="N76" s="1308"/>
      <c r="O76" s="1308"/>
      <c r="P76" s="1308"/>
      <c r="Q76" s="1308"/>
      <c r="R76" s="1308"/>
      <c r="S76" s="1308"/>
      <c r="T76" s="1308"/>
      <c r="U76" s="1308"/>
      <c r="V76" s="1308"/>
    </row>
    <row r="77">
      <c r="A77" s="836"/>
      <c r="B77" s="1308"/>
      <c r="C77" s="1308"/>
      <c r="D77" s="1308"/>
      <c r="E77" s="1308"/>
      <c r="F77" s="1308"/>
      <c r="G77" s="1308"/>
      <c r="H77" s="1308"/>
      <c r="I77" s="1308"/>
      <c r="J77" s="1308"/>
      <c r="K77" s="1308"/>
      <c r="L77" s="1308"/>
      <c r="M77" s="1308"/>
      <c r="N77" s="1308"/>
      <c r="O77" s="1308"/>
      <c r="P77" s="1308"/>
      <c r="Q77" s="1308"/>
      <c r="R77" s="1308"/>
      <c r="S77" s="1308"/>
      <c r="T77" s="1308"/>
      <c r="U77" s="1308"/>
      <c r="V77" s="1308"/>
    </row>
    <row r="78">
      <c r="A78" s="836"/>
      <c r="B78" s="1308"/>
      <c r="C78" s="1308"/>
      <c r="D78" s="1308"/>
      <c r="E78" s="1308"/>
      <c r="F78" s="1308"/>
      <c r="G78" s="1308"/>
      <c r="H78" s="1308"/>
      <c r="I78" s="1308"/>
      <c r="J78" s="1308"/>
      <c r="K78" s="1308"/>
      <c r="L78" s="1308"/>
      <c r="M78" s="1308"/>
      <c r="N78" s="1308"/>
      <c r="O78" s="1308"/>
      <c r="P78" s="1308"/>
      <c r="Q78" s="1308"/>
      <c r="R78" s="1308"/>
      <c r="S78" s="1308"/>
      <c r="T78" s="1308"/>
      <c r="U78" s="1308"/>
      <c r="V78" s="1308"/>
    </row>
    <row r="79">
      <c r="A79" s="836"/>
      <c r="B79" s="1308"/>
      <c r="C79" s="1308"/>
      <c r="D79" s="1308"/>
      <c r="E79" s="1308"/>
      <c r="F79" s="1308"/>
      <c r="G79" s="1308"/>
      <c r="H79" s="1308"/>
      <c r="I79" s="1308"/>
      <c r="J79" s="1308"/>
      <c r="K79" s="1308"/>
      <c r="L79" s="1308"/>
      <c r="M79" s="1308"/>
      <c r="N79" s="1308"/>
      <c r="O79" s="1308"/>
      <c r="P79" s="1308"/>
      <c r="Q79" s="1308"/>
      <c r="R79" s="1308"/>
      <c r="S79" s="1308"/>
      <c r="T79" s="1308"/>
      <c r="U79" s="1308"/>
      <c r="V79" s="1308"/>
    </row>
    <row r="80">
      <c r="A80" s="836"/>
      <c r="B80" s="1308"/>
      <c r="C80" s="1308"/>
      <c r="D80" s="1308"/>
      <c r="E80" s="1308"/>
      <c r="F80" s="1308"/>
      <c r="G80" s="1308"/>
      <c r="H80" s="1308"/>
      <c r="I80" s="1308"/>
      <c r="J80" s="1308"/>
      <c r="K80" s="1308"/>
      <c r="L80" s="1308"/>
      <c r="M80" s="1308"/>
      <c r="N80" s="1308"/>
      <c r="O80" s="1308"/>
      <c r="P80" s="1308"/>
      <c r="Q80" s="1308"/>
      <c r="R80" s="1308"/>
      <c r="S80" s="1308"/>
      <c r="T80" s="1308"/>
      <c r="U80" s="1308"/>
      <c r="V80" s="1308"/>
    </row>
    <row r="81">
      <c r="A81" s="836"/>
      <c r="B81" s="1308"/>
      <c r="C81" s="1308"/>
      <c r="D81" s="1308"/>
      <c r="E81" s="1308"/>
      <c r="F81" s="1308"/>
      <c r="G81" s="1308"/>
      <c r="H81" s="1308"/>
      <c r="I81" s="1308"/>
      <c r="J81" s="1308"/>
      <c r="K81" s="1308"/>
      <c r="L81" s="1308"/>
      <c r="M81" s="1308"/>
      <c r="N81" s="1308"/>
      <c r="O81" s="1308"/>
      <c r="P81" s="1308"/>
      <c r="Q81" s="1308"/>
      <c r="R81" s="1308"/>
      <c r="S81" s="1308"/>
      <c r="T81" s="1308"/>
      <c r="U81" s="1308"/>
      <c r="V81" s="1308"/>
    </row>
    <row r="82">
      <c r="A82" s="836"/>
      <c r="B82" s="1308"/>
      <c r="C82" s="1308"/>
      <c r="D82" s="1308"/>
      <c r="E82" s="1308"/>
      <c r="F82" s="1308"/>
      <c r="G82" s="1308"/>
      <c r="H82" s="1308"/>
      <c r="I82" s="1308"/>
      <c r="J82" s="1308"/>
      <c r="K82" s="1308"/>
      <c r="L82" s="1308"/>
      <c r="M82" s="1308"/>
      <c r="N82" s="1308"/>
      <c r="O82" s="1308"/>
      <c r="P82" s="1308"/>
      <c r="Q82" s="1308"/>
      <c r="R82" s="1308"/>
      <c r="S82" s="1308"/>
      <c r="T82" s="1308"/>
      <c r="U82" s="1308"/>
      <c r="V82" s="1308"/>
    </row>
    <row r="83">
      <c r="A83" s="836"/>
      <c r="B83" s="1308"/>
      <c r="C83" s="1308"/>
      <c r="D83" s="1308"/>
      <c r="E83" s="1308"/>
      <c r="F83" s="1308"/>
      <c r="G83" s="1308"/>
      <c r="H83" s="1308"/>
      <c r="I83" s="1308"/>
      <c r="J83" s="1308"/>
      <c r="K83" s="1308"/>
      <c r="L83" s="1308"/>
      <c r="M83" s="1308"/>
      <c r="N83" s="1308"/>
      <c r="O83" s="1308"/>
      <c r="P83" s="1308"/>
      <c r="Q83" s="1308"/>
      <c r="R83" s="1308"/>
      <c r="S83" s="1308"/>
      <c r="T83" s="1308"/>
      <c r="U83" s="1308"/>
      <c r="V83" s="1308"/>
    </row>
    <row r="84">
      <c r="A84" s="836"/>
      <c r="B84" s="1308"/>
      <c r="C84" s="1308"/>
      <c r="D84" s="1308"/>
      <c r="E84" s="1308"/>
      <c r="F84" s="1308"/>
      <c r="G84" s="1308"/>
      <c r="H84" s="1308"/>
      <c r="I84" s="1308"/>
      <c r="J84" s="1308"/>
      <c r="K84" s="1308"/>
      <c r="L84" s="1308"/>
      <c r="M84" s="1308"/>
      <c r="N84" s="1308"/>
      <c r="O84" s="1308"/>
      <c r="P84" s="1308"/>
      <c r="Q84" s="1308"/>
      <c r="R84" s="1308"/>
      <c r="S84" s="1308"/>
      <c r="T84" s="1308"/>
      <c r="U84" s="1308"/>
      <c r="V84" s="1308"/>
    </row>
    <row r="85">
      <c r="A85" s="836"/>
      <c r="B85" s="1308"/>
      <c r="C85" s="1308"/>
      <c r="D85" s="1308"/>
      <c r="E85" s="1308"/>
      <c r="F85" s="1308"/>
      <c r="G85" s="1308"/>
      <c r="H85" s="1308"/>
      <c r="I85" s="1308"/>
      <c r="J85" s="1308"/>
      <c r="K85" s="1308"/>
      <c r="L85" s="1308"/>
      <c r="M85" s="1308"/>
      <c r="N85" s="1308"/>
      <c r="O85" s="1308"/>
      <c r="P85" s="1308"/>
      <c r="Q85" s="1308"/>
      <c r="R85" s="1308"/>
      <c r="S85" s="1308"/>
      <c r="T85" s="1308"/>
      <c r="U85" s="1308"/>
      <c r="V85" s="1308"/>
    </row>
    <row r="86">
      <c r="A86" s="836"/>
      <c r="B86" s="1308"/>
      <c r="C86" s="1308"/>
      <c r="D86" s="1308"/>
      <c r="E86" s="1308"/>
      <c r="F86" s="1308"/>
      <c r="G86" s="1308"/>
      <c r="H86" s="1308"/>
      <c r="I86" s="1308"/>
      <c r="J86" s="1308"/>
      <c r="K86" s="1308"/>
      <c r="L86" s="1308"/>
      <c r="M86" s="1308"/>
      <c r="N86" s="1308"/>
      <c r="O86" s="1308"/>
      <c r="P86" s="1308"/>
      <c r="Q86" s="1308"/>
      <c r="R86" s="1308"/>
      <c r="S86" s="1308"/>
      <c r="T86" s="1308"/>
      <c r="U86" s="1308"/>
      <c r="V86" s="1308"/>
    </row>
    <row r="87">
      <c r="A87" s="836"/>
      <c r="B87" s="1308"/>
      <c r="C87" s="1308"/>
      <c r="D87" s="1308"/>
      <c r="E87" s="1308"/>
      <c r="F87" s="1308"/>
      <c r="G87" s="1308"/>
      <c r="H87" s="1308"/>
      <c r="I87" s="1308"/>
      <c r="J87" s="1308"/>
      <c r="K87" s="1308"/>
      <c r="L87" s="1308"/>
      <c r="M87" s="1308"/>
      <c r="N87" s="1308"/>
      <c r="O87" s="1308"/>
      <c r="P87" s="1308"/>
      <c r="Q87" s="1308"/>
      <c r="R87" s="1308"/>
      <c r="S87" s="1308"/>
      <c r="T87" s="1308"/>
      <c r="U87" s="1308"/>
      <c r="V87" s="1308"/>
    </row>
    <row r="88">
      <c r="A88" s="836"/>
      <c r="B88" s="1308"/>
      <c r="C88" s="1308"/>
      <c r="D88" s="1308"/>
      <c r="E88" s="1308"/>
      <c r="F88" s="1308"/>
      <c r="G88" s="1308"/>
      <c r="H88" s="1308"/>
      <c r="I88" s="1308"/>
      <c r="J88" s="1308"/>
      <c r="K88" s="1308"/>
      <c r="L88" s="1308"/>
      <c r="M88" s="1308"/>
      <c r="N88" s="1308"/>
      <c r="O88" s="1308"/>
      <c r="P88" s="1308"/>
      <c r="Q88" s="1308"/>
      <c r="R88" s="1308"/>
      <c r="S88" s="1308"/>
      <c r="T88" s="1308"/>
      <c r="U88" s="1308"/>
      <c r="V88" s="1308"/>
    </row>
    <row r="89">
      <c r="A89" s="836"/>
      <c r="B89" s="1308"/>
      <c r="C89" s="1308"/>
      <c r="D89" s="1308"/>
      <c r="E89" s="1308"/>
      <c r="F89" s="1308"/>
      <c r="G89" s="1308"/>
      <c r="H89" s="1308"/>
      <c r="I89" s="1308"/>
      <c r="J89" s="1308"/>
      <c r="K89" s="1308"/>
      <c r="L89" s="1308"/>
      <c r="M89" s="1308"/>
      <c r="N89" s="1308"/>
      <c r="O89" s="1308"/>
      <c r="P89" s="1308"/>
      <c r="Q89" s="1308"/>
      <c r="R89" s="1308"/>
      <c r="S89" s="1308"/>
      <c r="T89" s="1308"/>
      <c r="U89" s="1308"/>
      <c r="V89" s="1308"/>
    </row>
    <row r="90">
      <c r="A90" s="836"/>
      <c r="B90" s="1308"/>
      <c r="C90" s="1308"/>
      <c r="D90" s="1308"/>
      <c r="E90" s="1308"/>
      <c r="F90" s="1308"/>
      <c r="G90" s="1308"/>
      <c r="H90" s="1308"/>
      <c r="I90" s="1308"/>
      <c r="J90" s="1308"/>
      <c r="K90" s="1308"/>
      <c r="L90" s="1308"/>
      <c r="M90" s="1308"/>
      <c r="N90" s="1308"/>
      <c r="O90" s="1308"/>
      <c r="P90" s="1308"/>
      <c r="Q90" s="1308"/>
      <c r="R90" s="1308"/>
      <c r="S90" s="1308"/>
      <c r="T90" s="1308"/>
      <c r="U90" s="1308"/>
      <c r="V90" s="1308"/>
    </row>
    <row r="91">
      <c r="A91" s="836"/>
      <c r="B91" s="1308"/>
      <c r="C91" s="1308"/>
      <c r="D91" s="1308"/>
      <c r="E91" s="1308"/>
      <c r="F91" s="1308"/>
      <c r="G91" s="1308"/>
      <c r="H91" s="1308"/>
      <c r="I91" s="1308"/>
      <c r="J91" s="1308"/>
      <c r="K91" s="1308"/>
      <c r="L91" s="1308"/>
      <c r="M91" s="1308"/>
      <c r="N91" s="1308"/>
      <c r="O91" s="1308"/>
      <c r="P91" s="1308"/>
      <c r="Q91" s="1308"/>
      <c r="R91" s="1308"/>
      <c r="S91" s="1308"/>
      <c r="T91" s="1308"/>
      <c r="U91" s="1308"/>
      <c r="V91" s="1308"/>
    </row>
    <row r="92">
      <c r="A92" s="836"/>
      <c r="B92" s="1308"/>
      <c r="C92" s="1308"/>
      <c r="D92" s="1308"/>
      <c r="E92" s="1308"/>
      <c r="F92" s="1308"/>
      <c r="G92" s="1308"/>
      <c r="H92" s="1308"/>
      <c r="I92" s="1308"/>
      <c r="J92" s="1308"/>
      <c r="K92" s="1308"/>
      <c r="L92" s="1308"/>
      <c r="M92" s="1308"/>
      <c r="N92" s="1308"/>
      <c r="O92" s="1308"/>
      <c r="P92" s="1308"/>
      <c r="Q92" s="1308"/>
      <c r="R92" s="1308"/>
      <c r="S92" s="1308"/>
      <c r="T92" s="1308"/>
      <c r="U92" s="1308"/>
      <c r="V92" s="1308"/>
    </row>
    <row r="93">
      <c r="A93" s="836"/>
      <c r="B93" s="1308"/>
      <c r="C93" s="1308"/>
      <c r="D93" s="1308"/>
      <c r="E93" s="1308"/>
      <c r="F93" s="1308"/>
      <c r="G93" s="1308"/>
      <c r="H93" s="1308"/>
      <c r="I93" s="1308"/>
      <c r="J93" s="1308"/>
      <c r="K93" s="1308"/>
      <c r="L93" s="1308"/>
      <c r="M93" s="1308"/>
      <c r="N93" s="1308"/>
      <c r="O93" s="1308"/>
      <c r="P93" s="1308"/>
      <c r="Q93" s="1308"/>
      <c r="R93" s="1308"/>
      <c r="S93" s="1308"/>
      <c r="T93" s="1308"/>
      <c r="U93" s="1308"/>
      <c r="V93" s="1308"/>
    </row>
    <row r="94">
      <c r="A94" s="836"/>
      <c r="B94" s="1308"/>
      <c r="C94" s="1308"/>
      <c r="D94" s="1308"/>
      <c r="E94" s="1308"/>
      <c r="F94" s="1308"/>
      <c r="G94" s="1308"/>
      <c r="H94" s="1308"/>
      <c r="I94" s="1308"/>
      <c r="J94" s="1308"/>
      <c r="K94" s="1308"/>
      <c r="L94" s="1308"/>
      <c r="M94" s="1308"/>
      <c r="N94" s="1308"/>
      <c r="O94" s="1308"/>
      <c r="P94" s="1308"/>
      <c r="Q94" s="1308"/>
      <c r="R94" s="1308"/>
      <c r="S94" s="1308"/>
      <c r="T94" s="1308"/>
      <c r="U94" s="1308"/>
      <c r="V94" s="1308"/>
    </row>
    <row r="95">
      <c r="A95" s="836"/>
      <c r="B95" s="1308"/>
      <c r="C95" s="1308"/>
      <c r="D95" s="1308"/>
      <c r="E95" s="1308"/>
      <c r="F95" s="1308"/>
      <c r="G95" s="1308"/>
      <c r="H95" s="1308"/>
      <c r="I95" s="1308"/>
      <c r="J95" s="1308"/>
      <c r="K95" s="1308"/>
      <c r="L95" s="1308"/>
      <c r="M95" s="1308"/>
      <c r="N95" s="1308"/>
      <c r="O95" s="1308"/>
      <c r="P95" s="1308"/>
      <c r="Q95" s="1308"/>
      <c r="R95" s="1308"/>
      <c r="S95" s="1308"/>
      <c r="T95" s="1308"/>
      <c r="U95" s="1308"/>
      <c r="V95" s="1308"/>
    </row>
    <row r="96">
      <c r="A96" s="836"/>
      <c r="B96" s="1308"/>
      <c r="C96" s="1308"/>
      <c r="D96" s="1308"/>
      <c r="E96" s="1308"/>
      <c r="F96" s="1308"/>
      <c r="G96" s="1308"/>
      <c r="H96" s="1308"/>
      <c r="I96" s="1308"/>
      <c r="J96" s="1308"/>
      <c r="K96" s="1308"/>
      <c r="L96" s="1308"/>
      <c r="M96" s="1308"/>
      <c r="N96" s="1308"/>
      <c r="O96" s="1308"/>
      <c r="P96" s="1308"/>
      <c r="Q96" s="1308"/>
      <c r="R96" s="1308"/>
      <c r="S96" s="1308"/>
      <c r="T96" s="1308"/>
      <c r="U96" s="1308"/>
      <c r="V96" s="1308"/>
    </row>
    <row r="97">
      <c r="A97" s="836"/>
      <c r="B97" s="1308"/>
      <c r="C97" s="1308"/>
      <c r="D97" s="1308"/>
      <c r="E97" s="1308"/>
      <c r="F97" s="1308"/>
      <c r="G97" s="1308"/>
      <c r="H97" s="1308"/>
      <c r="I97" s="1308"/>
      <c r="J97" s="1308"/>
      <c r="K97" s="1308"/>
      <c r="L97" s="1308"/>
      <c r="M97" s="1308"/>
      <c r="N97" s="1308"/>
      <c r="O97" s="1308"/>
      <c r="P97" s="1308"/>
      <c r="Q97" s="1308"/>
      <c r="R97" s="1308"/>
      <c r="S97" s="1308"/>
      <c r="T97" s="1308"/>
      <c r="U97" s="1308"/>
      <c r="V97" s="1308"/>
    </row>
    <row r="98">
      <c r="A98" s="836"/>
      <c r="B98" s="1308"/>
      <c r="C98" s="1308"/>
      <c r="D98" s="1308"/>
      <c r="E98" s="1308"/>
      <c r="F98" s="1308"/>
      <c r="G98" s="1308"/>
      <c r="H98" s="1308"/>
      <c r="I98" s="1308"/>
      <c r="J98" s="1308"/>
      <c r="K98" s="1308"/>
      <c r="L98" s="1308"/>
      <c r="M98" s="1308"/>
      <c r="N98" s="1308"/>
      <c r="O98" s="1308"/>
      <c r="P98" s="1308"/>
      <c r="Q98" s="1308"/>
      <c r="R98" s="1308"/>
      <c r="S98" s="1308"/>
      <c r="T98" s="1308"/>
      <c r="U98" s="1308"/>
      <c r="V98" s="1308"/>
    </row>
    <row r="99">
      <c r="A99" s="836"/>
      <c r="B99" s="1308"/>
      <c r="C99" s="1308"/>
      <c r="D99" s="1308"/>
      <c r="E99" s="1308"/>
      <c r="F99" s="1308"/>
      <c r="G99" s="1308"/>
      <c r="H99" s="1308"/>
      <c r="I99" s="1308"/>
      <c r="J99" s="1308"/>
      <c r="K99" s="1308"/>
      <c r="L99" s="1308"/>
      <c r="M99" s="1308"/>
      <c r="N99" s="1308"/>
      <c r="O99" s="1308"/>
      <c r="P99" s="1308"/>
      <c r="Q99" s="1308"/>
      <c r="R99" s="1308"/>
      <c r="S99" s="1308"/>
      <c r="T99" s="1308"/>
      <c r="U99" s="1308"/>
      <c r="V99" s="1308"/>
    </row>
    <row r="100">
      <c r="A100" s="836"/>
      <c r="B100" s="1308"/>
      <c r="C100" s="1308"/>
      <c r="D100" s="1308"/>
      <c r="E100" s="1308"/>
      <c r="F100" s="1308"/>
      <c r="G100" s="1308"/>
      <c r="H100" s="1308"/>
      <c r="I100" s="1308"/>
      <c r="J100" s="1308"/>
      <c r="K100" s="1308"/>
      <c r="L100" s="1308"/>
      <c r="M100" s="1308"/>
      <c r="N100" s="1308"/>
      <c r="O100" s="1308"/>
      <c r="P100" s="1308"/>
      <c r="Q100" s="1308"/>
      <c r="R100" s="1308"/>
      <c r="S100" s="1308"/>
      <c r="T100" s="1308"/>
      <c r="U100" s="1308"/>
      <c r="V100" s="1308"/>
    </row>
    <row r="101">
      <c r="A101" s="836"/>
      <c r="B101" s="1308"/>
      <c r="C101" s="1308"/>
      <c r="D101" s="1308"/>
      <c r="E101" s="1308"/>
      <c r="F101" s="1308"/>
      <c r="G101" s="1308"/>
      <c r="H101" s="1308"/>
      <c r="I101" s="1308"/>
      <c r="J101" s="1308"/>
      <c r="K101" s="1308"/>
      <c r="L101" s="1308"/>
      <c r="M101" s="1308"/>
      <c r="N101" s="1308"/>
      <c r="O101" s="1308"/>
      <c r="P101" s="1308"/>
      <c r="Q101" s="1308"/>
      <c r="R101" s="1308"/>
      <c r="S101" s="1308"/>
      <c r="T101" s="1308"/>
      <c r="U101" s="1308"/>
      <c r="V101" s="1308"/>
    </row>
    <row r="102">
      <c r="A102" s="836"/>
      <c r="B102" s="1308"/>
      <c r="C102" s="1308"/>
      <c r="D102" s="1308"/>
      <c r="E102" s="1308"/>
      <c r="F102" s="1308"/>
      <c r="G102" s="1308"/>
      <c r="H102" s="1308"/>
      <c r="I102" s="1308"/>
      <c r="J102" s="1308"/>
      <c r="K102" s="1308"/>
      <c r="L102" s="1308"/>
      <c r="M102" s="1308"/>
      <c r="N102" s="1308"/>
      <c r="O102" s="1308"/>
      <c r="P102" s="1308"/>
      <c r="Q102" s="1308"/>
      <c r="R102" s="1308"/>
      <c r="S102" s="1308"/>
      <c r="T102" s="1308"/>
      <c r="U102" s="1308"/>
      <c r="V102" s="1308"/>
    </row>
    <row r="103">
      <c r="A103" s="836"/>
      <c r="B103" s="1308"/>
      <c r="C103" s="1308"/>
      <c r="D103" s="1308"/>
      <c r="E103" s="1308"/>
      <c r="F103" s="1308"/>
      <c r="G103" s="1308"/>
      <c r="H103" s="1308"/>
      <c r="I103" s="1308"/>
      <c r="J103" s="1308"/>
      <c r="K103" s="1308"/>
      <c r="L103" s="1308"/>
      <c r="M103" s="1308"/>
      <c r="N103" s="1308"/>
      <c r="O103" s="1308"/>
      <c r="P103" s="1308"/>
      <c r="Q103" s="1308"/>
      <c r="R103" s="1308"/>
      <c r="S103" s="1308"/>
      <c r="T103" s="1308"/>
      <c r="U103" s="1308"/>
      <c r="V103" s="1308"/>
    </row>
    <row r="104">
      <c r="A104" s="836"/>
      <c r="B104" s="1308"/>
      <c r="C104" s="1308"/>
      <c r="D104" s="1308"/>
      <c r="E104" s="1308"/>
      <c r="F104" s="1308"/>
      <c r="G104" s="1308"/>
      <c r="H104" s="1308"/>
      <c r="I104" s="1308"/>
      <c r="J104" s="1308"/>
      <c r="K104" s="1308"/>
      <c r="L104" s="1308"/>
      <c r="M104" s="1308"/>
      <c r="N104" s="1308"/>
      <c r="O104" s="1308"/>
      <c r="P104" s="1308"/>
      <c r="Q104" s="1308"/>
      <c r="R104" s="1308"/>
      <c r="S104" s="1308"/>
      <c r="T104" s="1308"/>
      <c r="U104" s="1308"/>
      <c r="V104" s="1308"/>
    </row>
    <row r="105">
      <c r="A105" s="836"/>
      <c r="B105" s="1308"/>
      <c r="C105" s="1308"/>
      <c r="D105" s="1308"/>
      <c r="E105" s="1308"/>
      <c r="F105" s="1308"/>
      <c r="G105" s="1308"/>
      <c r="H105" s="1308"/>
      <c r="I105" s="1308"/>
      <c r="J105" s="1308"/>
      <c r="K105" s="1308"/>
      <c r="L105" s="1308"/>
      <c r="M105" s="1308"/>
      <c r="N105" s="1308"/>
      <c r="O105" s="1308"/>
      <c r="P105" s="1308"/>
      <c r="Q105" s="1308"/>
      <c r="R105" s="1308"/>
      <c r="S105" s="1308"/>
      <c r="T105" s="1308"/>
      <c r="U105" s="1308"/>
      <c r="V105" s="1308"/>
    </row>
    <row r="106">
      <c r="A106" s="836"/>
      <c r="B106" s="1308"/>
      <c r="C106" s="1308"/>
      <c r="D106" s="1308"/>
      <c r="E106" s="1308"/>
      <c r="F106" s="1308"/>
      <c r="G106" s="1308"/>
      <c r="H106" s="1308"/>
      <c r="I106" s="1308"/>
      <c r="J106" s="1308"/>
      <c r="K106" s="1308"/>
      <c r="L106" s="1308"/>
      <c r="M106" s="1308"/>
      <c r="N106" s="1308"/>
      <c r="O106" s="1308"/>
      <c r="P106" s="1308"/>
      <c r="Q106" s="1308"/>
      <c r="R106" s="1308"/>
      <c r="S106" s="1308"/>
      <c r="T106" s="1308"/>
      <c r="U106" s="1308"/>
      <c r="V106" s="1308"/>
    </row>
    <row r="107">
      <c r="A107" s="836"/>
      <c r="B107" s="1308"/>
      <c r="C107" s="1308"/>
      <c r="D107" s="1308"/>
      <c r="E107" s="1308"/>
      <c r="F107" s="1308"/>
      <c r="G107" s="1308"/>
      <c r="H107" s="1308"/>
      <c r="I107" s="1308"/>
      <c r="J107" s="1308"/>
      <c r="K107" s="1308"/>
      <c r="L107" s="1308"/>
      <c r="M107" s="1308"/>
      <c r="N107" s="1308"/>
      <c r="O107" s="1308"/>
      <c r="P107" s="1308"/>
      <c r="Q107" s="1308"/>
      <c r="R107" s="1308"/>
      <c r="S107" s="1308"/>
      <c r="T107" s="1308"/>
      <c r="U107" s="1308"/>
      <c r="V107" s="1308"/>
    </row>
    <row r="108">
      <c r="A108" s="836"/>
      <c r="B108" s="1308"/>
      <c r="C108" s="1308"/>
      <c r="D108" s="1308"/>
      <c r="E108" s="1308"/>
      <c r="F108" s="1308"/>
      <c r="G108" s="1308"/>
      <c r="H108" s="1308"/>
      <c r="I108" s="1308"/>
      <c r="J108" s="1308"/>
      <c r="K108" s="1308"/>
      <c r="L108" s="1308"/>
      <c r="M108" s="1308"/>
      <c r="N108" s="1308"/>
      <c r="O108" s="1308"/>
      <c r="P108" s="1308"/>
      <c r="Q108" s="1308"/>
      <c r="R108" s="1308"/>
      <c r="S108" s="1308"/>
      <c r="T108" s="1308"/>
      <c r="U108" s="1308"/>
      <c r="V108" s="1308"/>
    </row>
    <row r="109">
      <c r="A109" s="836"/>
      <c r="B109" s="1308"/>
      <c r="C109" s="1308"/>
      <c r="D109" s="1308"/>
      <c r="E109" s="1308"/>
      <c r="F109" s="1308"/>
      <c r="G109" s="1308"/>
      <c r="H109" s="1308"/>
      <c r="I109" s="1308"/>
      <c r="J109" s="1308"/>
      <c r="K109" s="1308"/>
      <c r="L109" s="1308"/>
      <c r="M109" s="1308"/>
      <c r="N109" s="1308"/>
      <c r="O109" s="1308"/>
      <c r="P109" s="1308"/>
      <c r="Q109" s="1308"/>
      <c r="R109" s="1308"/>
      <c r="S109" s="1308"/>
      <c r="T109" s="1308"/>
      <c r="U109" s="1308"/>
      <c r="V109" s="1308"/>
    </row>
    <row r="110">
      <c r="A110" s="836"/>
      <c r="B110" s="1308"/>
      <c r="C110" s="1308"/>
      <c r="D110" s="1308"/>
      <c r="E110" s="1308"/>
      <c r="F110" s="1308"/>
      <c r="G110" s="1308"/>
      <c r="H110" s="1308"/>
      <c r="I110" s="1308"/>
      <c r="J110" s="1308"/>
      <c r="K110" s="1308"/>
      <c r="L110" s="1308"/>
      <c r="M110" s="1308"/>
      <c r="N110" s="1308"/>
      <c r="O110" s="1308"/>
      <c r="P110" s="1308"/>
      <c r="Q110" s="1308"/>
      <c r="R110" s="1308"/>
      <c r="S110" s="1308"/>
      <c r="T110" s="1308"/>
      <c r="U110" s="1308"/>
      <c r="V110" s="1308"/>
    </row>
    <row r="111">
      <c r="A111" s="836"/>
      <c r="B111" s="1308"/>
      <c r="C111" s="1308"/>
      <c r="D111" s="1308"/>
      <c r="E111" s="1308"/>
      <c r="F111" s="1308"/>
      <c r="G111" s="1308"/>
      <c r="H111" s="1308"/>
      <c r="I111" s="1308"/>
      <c r="J111" s="1308"/>
      <c r="K111" s="1308"/>
      <c r="L111" s="1308"/>
      <c r="M111" s="1308"/>
      <c r="N111" s="1308"/>
      <c r="O111" s="1308"/>
      <c r="P111" s="1308"/>
      <c r="Q111" s="1308"/>
      <c r="R111" s="1308"/>
      <c r="S111" s="1308"/>
      <c r="T111" s="1308"/>
      <c r="U111" s="1308"/>
      <c r="V111" s="1308"/>
    </row>
    <row r="112">
      <c r="A112" s="836"/>
      <c r="B112" s="1308"/>
      <c r="C112" s="1308"/>
      <c r="D112" s="1308"/>
      <c r="E112" s="1308"/>
      <c r="F112" s="1308"/>
      <c r="G112" s="1308"/>
      <c r="H112" s="1308"/>
      <c r="I112" s="1308"/>
      <c r="J112" s="1308"/>
      <c r="K112" s="1308"/>
      <c r="L112" s="1308"/>
      <c r="M112" s="1308"/>
      <c r="N112" s="1308"/>
      <c r="O112" s="1308"/>
      <c r="P112" s="1308"/>
      <c r="Q112" s="1308"/>
      <c r="R112" s="1308"/>
      <c r="S112" s="1308"/>
      <c r="T112" s="1308"/>
      <c r="U112" s="1308"/>
      <c r="V112" s="1308"/>
    </row>
    <row r="113">
      <c r="A113" s="836"/>
      <c r="B113" s="1308"/>
      <c r="C113" s="1308"/>
      <c r="D113" s="1308"/>
      <c r="E113" s="1308"/>
      <c r="F113" s="1308"/>
      <c r="G113" s="1308"/>
      <c r="H113" s="1308"/>
      <c r="I113" s="1308"/>
      <c r="J113" s="1308"/>
      <c r="K113" s="1308"/>
      <c r="L113" s="1308"/>
      <c r="M113" s="1308"/>
      <c r="N113" s="1308"/>
      <c r="O113" s="1308"/>
      <c r="P113" s="1308"/>
      <c r="Q113" s="1308"/>
      <c r="R113" s="1308"/>
      <c r="S113" s="1308"/>
      <c r="T113" s="1308"/>
      <c r="U113" s="1308"/>
      <c r="V113" s="1308"/>
    </row>
    <row r="114">
      <c r="A114" s="836"/>
      <c r="B114" s="1308"/>
      <c r="C114" s="1308"/>
      <c r="D114" s="1308"/>
      <c r="E114" s="1308"/>
      <c r="F114" s="1308"/>
      <c r="G114" s="1308"/>
      <c r="H114" s="1308"/>
      <c r="I114" s="1308"/>
      <c r="J114" s="1308"/>
      <c r="K114" s="1308"/>
      <c r="L114" s="1308"/>
      <c r="M114" s="1308"/>
      <c r="N114" s="1308"/>
      <c r="O114" s="1308"/>
      <c r="P114" s="1308"/>
      <c r="Q114" s="1308"/>
      <c r="R114" s="1308"/>
      <c r="S114" s="1308"/>
      <c r="T114" s="1308"/>
      <c r="U114" s="1308"/>
      <c r="V114" s="1308"/>
    </row>
    <row r="115">
      <c r="A115" s="836"/>
      <c r="B115" s="1308"/>
      <c r="C115" s="1308"/>
      <c r="D115" s="1308"/>
      <c r="E115" s="1308"/>
      <c r="F115" s="1308"/>
      <c r="G115" s="1308"/>
      <c r="H115" s="1308"/>
      <c r="I115" s="1308"/>
      <c r="J115" s="1308"/>
      <c r="K115" s="1308"/>
      <c r="L115" s="1308"/>
      <c r="M115" s="1308"/>
      <c r="N115" s="1308"/>
      <c r="O115" s="1308"/>
      <c r="P115" s="1308"/>
      <c r="Q115" s="1308"/>
      <c r="R115" s="1308"/>
      <c r="S115" s="1308"/>
      <c r="T115" s="1308"/>
      <c r="U115" s="1308"/>
      <c r="V115" s="1308"/>
    </row>
    <row r="116">
      <c r="A116" s="836"/>
      <c r="B116" s="1308"/>
      <c r="C116" s="1308"/>
      <c r="D116" s="1308"/>
      <c r="E116" s="1308"/>
      <c r="F116" s="1308"/>
      <c r="G116" s="1308"/>
      <c r="H116" s="1308"/>
      <c r="I116" s="1308"/>
      <c r="J116" s="1308"/>
      <c r="K116" s="1308"/>
      <c r="L116" s="1308"/>
      <c r="M116" s="1308"/>
      <c r="N116" s="1308"/>
      <c r="O116" s="1308"/>
      <c r="P116" s="1308"/>
      <c r="Q116" s="1308"/>
      <c r="R116" s="1308"/>
      <c r="S116" s="1308"/>
      <c r="T116" s="1308"/>
      <c r="U116" s="1308"/>
      <c r="V116" s="1308"/>
    </row>
    <row r="117">
      <c r="A117" s="836"/>
      <c r="B117" s="1308"/>
      <c r="C117" s="1308"/>
      <c r="D117" s="1308"/>
      <c r="E117" s="1308"/>
      <c r="F117" s="1308"/>
      <c r="G117" s="1308"/>
      <c r="H117" s="1308"/>
      <c r="I117" s="1308"/>
      <c r="J117" s="1308"/>
      <c r="K117" s="1308"/>
      <c r="L117" s="1308"/>
      <c r="M117" s="1308"/>
      <c r="N117" s="1308"/>
      <c r="O117" s="1308"/>
      <c r="P117" s="1308"/>
      <c r="Q117" s="1308"/>
      <c r="R117" s="1308"/>
      <c r="S117" s="1308"/>
      <c r="T117" s="1308"/>
      <c r="U117" s="1308"/>
      <c r="V117" s="1308"/>
    </row>
    <row r="118">
      <c r="A118" s="836"/>
      <c r="B118" s="1308"/>
      <c r="C118" s="1308"/>
      <c r="D118" s="1308"/>
      <c r="E118" s="1308"/>
      <c r="F118" s="1308"/>
      <c r="G118" s="1308"/>
      <c r="H118" s="1308"/>
      <c r="I118" s="1308"/>
      <c r="J118" s="1308"/>
      <c r="K118" s="1308"/>
      <c r="L118" s="1308"/>
      <c r="M118" s="1308"/>
      <c r="N118" s="1308"/>
      <c r="O118" s="1308"/>
      <c r="P118" s="1308"/>
      <c r="Q118" s="1308"/>
      <c r="R118" s="1308"/>
      <c r="S118" s="1308"/>
      <c r="T118" s="1308"/>
      <c r="U118" s="1308"/>
      <c r="V118" s="1308"/>
    </row>
    <row r="119">
      <c r="A119" s="836"/>
      <c r="B119" s="1308"/>
      <c r="C119" s="1308"/>
      <c r="D119" s="1308"/>
      <c r="E119" s="1308"/>
      <c r="F119" s="1308"/>
      <c r="G119" s="1308"/>
      <c r="H119" s="1308"/>
      <c r="I119" s="1308"/>
      <c r="J119" s="1308"/>
      <c r="K119" s="1308"/>
      <c r="L119" s="1308"/>
      <c r="M119" s="1308"/>
      <c r="N119" s="1308"/>
      <c r="O119" s="1308"/>
      <c r="P119" s="1308"/>
      <c r="Q119" s="1308"/>
      <c r="R119" s="1308"/>
      <c r="S119" s="1308"/>
      <c r="T119" s="1308"/>
      <c r="U119" s="1308"/>
      <c r="V119" s="1308"/>
    </row>
    <row r="120">
      <c r="A120" s="836"/>
      <c r="B120" s="1308"/>
      <c r="C120" s="1308"/>
      <c r="D120" s="1308"/>
      <c r="E120" s="1308"/>
      <c r="F120" s="1308"/>
      <c r="G120" s="1308"/>
      <c r="H120" s="1308"/>
      <c r="I120" s="1308"/>
      <c r="J120" s="1308"/>
      <c r="K120" s="1308"/>
      <c r="L120" s="1308"/>
      <c r="M120" s="1308"/>
      <c r="N120" s="1308"/>
      <c r="O120" s="1308"/>
      <c r="P120" s="1308"/>
      <c r="Q120" s="1308"/>
      <c r="R120" s="1308"/>
      <c r="S120" s="1308"/>
      <c r="T120" s="1308"/>
      <c r="U120" s="1308"/>
      <c r="V120" s="1308"/>
    </row>
    <row r="121">
      <c r="A121" s="836"/>
      <c r="B121" s="1308"/>
      <c r="C121" s="1308"/>
      <c r="D121" s="1308"/>
      <c r="E121" s="1308"/>
      <c r="F121" s="1308"/>
      <c r="G121" s="1308"/>
      <c r="H121" s="1308"/>
      <c r="I121" s="1308"/>
      <c r="J121" s="1308"/>
      <c r="K121" s="1308"/>
      <c r="L121" s="1308"/>
      <c r="M121" s="1308"/>
      <c r="N121" s="1308"/>
      <c r="O121" s="1308"/>
      <c r="P121" s="1308"/>
      <c r="Q121" s="1308"/>
      <c r="R121" s="1308"/>
      <c r="S121" s="1308"/>
      <c r="T121" s="1308"/>
      <c r="U121" s="1308"/>
      <c r="V121" s="1308"/>
    </row>
    <row r="122">
      <c r="A122" s="836"/>
      <c r="B122" s="1308"/>
      <c r="C122" s="1308"/>
      <c r="D122" s="1308"/>
      <c r="E122" s="1308"/>
      <c r="F122" s="1308"/>
      <c r="G122" s="1308"/>
      <c r="H122" s="1308"/>
      <c r="I122" s="1308"/>
      <c r="J122" s="1308"/>
      <c r="K122" s="1308"/>
      <c r="L122" s="1308"/>
      <c r="M122" s="1308"/>
      <c r="N122" s="1308"/>
      <c r="O122" s="1308"/>
      <c r="P122" s="1308"/>
      <c r="Q122" s="1308"/>
      <c r="R122" s="1308"/>
      <c r="S122" s="1308"/>
      <c r="T122" s="1308"/>
      <c r="U122" s="1308"/>
      <c r="V122" s="1308"/>
    </row>
    <row r="123">
      <c r="A123" s="836"/>
      <c r="B123" s="1308"/>
      <c r="C123" s="1308"/>
      <c r="D123" s="1308"/>
      <c r="E123" s="1308"/>
      <c r="F123" s="1308"/>
      <c r="G123" s="1308"/>
      <c r="H123" s="1308"/>
      <c r="I123" s="1308"/>
      <c r="J123" s="1308"/>
      <c r="K123" s="1308"/>
      <c r="L123" s="1308"/>
      <c r="M123" s="1308"/>
      <c r="N123" s="1308"/>
      <c r="O123" s="1308"/>
      <c r="P123" s="1308"/>
      <c r="Q123" s="1308"/>
      <c r="R123" s="1308"/>
      <c r="S123" s="1308"/>
      <c r="T123" s="1308"/>
      <c r="U123" s="1308"/>
      <c r="V123" s="1308"/>
    </row>
    <row r="124">
      <c r="A124" s="836"/>
      <c r="B124" s="1308"/>
      <c r="C124" s="1308"/>
      <c r="D124" s="1308"/>
      <c r="E124" s="1308"/>
      <c r="F124" s="1308"/>
      <c r="G124" s="1308"/>
      <c r="H124" s="1308"/>
      <c r="I124" s="1308"/>
      <c r="J124" s="1308"/>
      <c r="K124" s="1308"/>
      <c r="L124" s="1308"/>
      <c r="M124" s="1308"/>
      <c r="N124" s="1308"/>
      <c r="O124" s="1308"/>
      <c r="P124" s="1308"/>
      <c r="Q124" s="1308"/>
      <c r="R124" s="1308"/>
      <c r="S124" s="1308"/>
      <c r="T124" s="1308"/>
      <c r="U124" s="1308"/>
      <c r="V124" s="1308"/>
    </row>
    <row r="125">
      <c r="A125" s="836"/>
      <c r="B125" s="1308"/>
      <c r="C125" s="1308"/>
      <c r="D125" s="1308"/>
      <c r="E125" s="1308"/>
      <c r="F125" s="1308"/>
      <c r="G125" s="1308"/>
      <c r="H125" s="1308"/>
      <c r="I125" s="1308"/>
      <c r="J125" s="1308"/>
      <c r="K125" s="1308"/>
      <c r="L125" s="1308"/>
      <c r="M125" s="1308"/>
      <c r="N125" s="1308"/>
      <c r="O125" s="1308"/>
      <c r="P125" s="1308"/>
      <c r="Q125" s="1308"/>
      <c r="R125" s="1308"/>
      <c r="S125" s="1308"/>
      <c r="T125" s="1308"/>
      <c r="U125" s="1308"/>
      <c r="V125" s="1308"/>
    </row>
    <row r="126">
      <c r="A126" s="836"/>
      <c r="B126" s="1308"/>
      <c r="C126" s="1308"/>
      <c r="D126" s="1308"/>
      <c r="E126" s="1308"/>
      <c r="F126" s="1308"/>
      <c r="G126" s="1308"/>
      <c r="H126" s="1308"/>
      <c r="I126" s="1308"/>
      <c r="J126" s="1308"/>
      <c r="K126" s="1308"/>
      <c r="L126" s="1308"/>
      <c r="M126" s="1308"/>
      <c r="N126" s="1308"/>
      <c r="O126" s="1308"/>
      <c r="P126" s="1308"/>
      <c r="Q126" s="1308"/>
      <c r="R126" s="1308"/>
      <c r="S126" s="1308"/>
      <c r="T126" s="1308"/>
      <c r="U126" s="1308"/>
      <c r="V126" s="1308"/>
    </row>
    <row r="127">
      <c r="A127" s="836"/>
      <c r="B127" s="1308"/>
      <c r="C127" s="1308"/>
      <c r="D127" s="1308"/>
      <c r="E127" s="1308"/>
      <c r="F127" s="1308"/>
      <c r="G127" s="1308"/>
      <c r="H127" s="1308"/>
      <c r="I127" s="1308"/>
      <c r="J127" s="1308"/>
      <c r="K127" s="1308"/>
      <c r="L127" s="1308"/>
      <c r="M127" s="1308"/>
      <c r="N127" s="1308"/>
      <c r="O127" s="1308"/>
      <c r="P127" s="1308"/>
      <c r="Q127" s="1308"/>
      <c r="R127" s="1308"/>
      <c r="S127" s="1308"/>
      <c r="T127" s="1308"/>
      <c r="U127" s="1308"/>
      <c r="V127" s="1308"/>
    </row>
    <row r="128">
      <c r="A128" s="836"/>
      <c r="B128" s="1308"/>
      <c r="C128" s="1308"/>
      <c r="D128" s="1308"/>
      <c r="E128" s="1308"/>
      <c r="F128" s="1308"/>
      <c r="G128" s="1308"/>
      <c r="H128" s="1308"/>
      <c r="I128" s="1308"/>
      <c r="J128" s="1308"/>
      <c r="K128" s="1308"/>
      <c r="L128" s="1308"/>
      <c r="M128" s="1308"/>
      <c r="N128" s="1308"/>
      <c r="O128" s="1308"/>
      <c r="P128" s="1308"/>
      <c r="Q128" s="1308"/>
      <c r="R128" s="1308"/>
      <c r="S128" s="1308"/>
      <c r="T128" s="1308"/>
      <c r="U128" s="1308"/>
      <c r="V128" s="1308"/>
    </row>
    <row r="129">
      <c r="A129" s="836"/>
      <c r="B129" s="1308"/>
      <c r="C129" s="1308"/>
      <c r="D129" s="1308"/>
      <c r="E129" s="1308"/>
      <c r="F129" s="1308"/>
      <c r="G129" s="1308"/>
      <c r="H129" s="1308"/>
      <c r="I129" s="1308"/>
      <c r="J129" s="1308"/>
      <c r="K129" s="1308"/>
      <c r="L129" s="1308"/>
      <c r="M129" s="1308"/>
      <c r="N129" s="1308"/>
      <c r="O129" s="1308"/>
      <c r="P129" s="1308"/>
      <c r="Q129" s="1308"/>
      <c r="R129" s="1308"/>
      <c r="S129" s="1308"/>
      <c r="T129" s="1308"/>
      <c r="U129" s="1308"/>
      <c r="V129" s="1308"/>
    </row>
    <row r="130">
      <c r="A130" s="836"/>
      <c r="B130" s="1308"/>
      <c r="C130" s="1308"/>
      <c r="D130" s="1308"/>
      <c r="E130" s="1308"/>
      <c r="F130" s="1308"/>
      <c r="G130" s="1308"/>
      <c r="H130" s="1308"/>
      <c r="I130" s="1308"/>
      <c r="J130" s="1308"/>
      <c r="K130" s="1308"/>
      <c r="L130" s="1308"/>
      <c r="M130" s="1308"/>
      <c r="N130" s="1308"/>
      <c r="O130" s="1308"/>
      <c r="P130" s="1308"/>
      <c r="Q130" s="1308"/>
      <c r="R130" s="1308"/>
      <c r="S130" s="1308"/>
      <c r="T130" s="1308"/>
      <c r="U130" s="1308"/>
      <c r="V130" s="1308"/>
    </row>
    <row r="131">
      <c r="A131" s="836"/>
      <c r="B131" s="1308"/>
      <c r="C131" s="1308"/>
      <c r="D131" s="1308"/>
      <c r="E131" s="1308"/>
      <c r="F131" s="1308"/>
      <c r="G131" s="1308"/>
      <c r="H131" s="1308"/>
      <c r="I131" s="1308"/>
      <c r="J131" s="1308"/>
      <c r="K131" s="1308"/>
      <c r="L131" s="1308"/>
      <c r="M131" s="1308"/>
      <c r="N131" s="1308"/>
      <c r="O131" s="1308"/>
      <c r="P131" s="1308"/>
      <c r="Q131" s="1308"/>
      <c r="R131" s="1308"/>
      <c r="S131" s="1308"/>
      <c r="T131" s="1308"/>
      <c r="U131" s="1308"/>
      <c r="V131" s="1308"/>
    </row>
    <row r="132">
      <c r="A132" s="836"/>
      <c r="B132" s="1308"/>
      <c r="C132" s="1308"/>
      <c r="D132" s="1308"/>
      <c r="E132" s="1308"/>
      <c r="F132" s="1308"/>
      <c r="G132" s="1308"/>
      <c r="H132" s="1308"/>
      <c r="I132" s="1308"/>
      <c r="J132" s="1308"/>
      <c r="K132" s="1308"/>
      <c r="L132" s="1308"/>
      <c r="M132" s="1308"/>
      <c r="N132" s="1308"/>
      <c r="O132" s="1308"/>
      <c r="P132" s="1308"/>
      <c r="Q132" s="1308"/>
      <c r="R132" s="1308"/>
      <c r="S132" s="1308"/>
      <c r="T132" s="1308"/>
      <c r="U132" s="1308"/>
      <c r="V132" s="1308"/>
    </row>
    <row r="133">
      <c r="A133" s="836"/>
      <c r="B133" s="1308"/>
      <c r="C133" s="1308"/>
      <c r="D133" s="1308"/>
      <c r="E133" s="1308"/>
      <c r="F133" s="1308"/>
      <c r="G133" s="1308"/>
      <c r="H133" s="1308"/>
      <c r="I133" s="1308"/>
      <c r="J133" s="1308"/>
      <c r="K133" s="1308"/>
      <c r="L133" s="1308"/>
      <c r="M133" s="1308"/>
      <c r="N133" s="1308"/>
      <c r="O133" s="1308"/>
      <c r="P133" s="1308"/>
      <c r="Q133" s="1308"/>
      <c r="R133" s="1308"/>
      <c r="S133" s="1308"/>
      <c r="T133" s="1308"/>
      <c r="U133" s="1308"/>
      <c r="V133" s="1308"/>
    </row>
    <row r="134">
      <c r="A134" s="836"/>
      <c r="B134" s="1308"/>
      <c r="C134" s="1308"/>
      <c r="D134" s="1308"/>
      <c r="E134" s="1308"/>
      <c r="F134" s="1308"/>
      <c r="G134" s="1308"/>
      <c r="H134" s="1308"/>
      <c r="I134" s="1308"/>
      <c r="J134" s="1308"/>
      <c r="K134" s="1308"/>
      <c r="L134" s="1308"/>
      <c r="M134" s="1308"/>
      <c r="N134" s="1308"/>
      <c r="O134" s="1308"/>
      <c r="P134" s="1308"/>
      <c r="Q134" s="1308"/>
      <c r="R134" s="1308"/>
      <c r="S134" s="1308"/>
      <c r="T134" s="1308"/>
      <c r="U134" s="1308"/>
      <c r="V134" s="1308"/>
    </row>
    <row r="135">
      <c r="A135" s="836"/>
      <c r="B135" s="1308"/>
      <c r="C135" s="1308"/>
      <c r="D135" s="1308"/>
      <c r="E135" s="1308"/>
      <c r="F135" s="1308"/>
      <c r="G135" s="1308"/>
      <c r="H135" s="1308"/>
      <c r="I135" s="1308"/>
      <c r="J135" s="1308"/>
      <c r="K135" s="1308"/>
      <c r="L135" s="1308"/>
      <c r="M135" s="1308"/>
      <c r="N135" s="1308"/>
      <c r="O135" s="1308"/>
      <c r="P135" s="1308"/>
      <c r="Q135" s="1308"/>
      <c r="R135" s="1308"/>
      <c r="S135" s="1308"/>
      <c r="T135" s="1308"/>
      <c r="U135" s="1308"/>
      <c r="V135" s="1308"/>
    </row>
    <row r="136">
      <c r="A136" s="836"/>
      <c r="B136" s="1308"/>
      <c r="C136" s="1308"/>
      <c r="D136" s="1308"/>
      <c r="E136" s="1308"/>
      <c r="F136" s="1308"/>
      <c r="G136" s="1308"/>
      <c r="H136" s="1308"/>
      <c r="I136" s="1308"/>
      <c r="J136" s="1308"/>
      <c r="K136" s="1308"/>
      <c r="L136" s="1308"/>
      <c r="M136" s="1308"/>
      <c r="N136" s="1308"/>
      <c r="O136" s="1308"/>
      <c r="P136" s="1308"/>
      <c r="Q136" s="1308"/>
      <c r="R136" s="1308"/>
      <c r="S136" s="1308"/>
      <c r="T136" s="1308"/>
      <c r="U136" s="1308"/>
      <c r="V136" s="1308"/>
    </row>
    <row r="137">
      <c r="A137" s="836"/>
      <c r="B137" s="1308"/>
      <c r="C137" s="1308"/>
      <c r="D137" s="1308"/>
      <c r="E137" s="1308"/>
      <c r="F137" s="1308"/>
      <c r="G137" s="1308"/>
      <c r="H137" s="1308"/>
      <c r="I137" s="1308"/>
      <c r="J137" s="1308"/>
      <c r="K137" s="1308"/>
      <c r="L137" s="1308"/>
      <c r="M137" s="1308"/>
      <c r="N137" s="1308"/>
      <c r="O137" s="1308"/>
      <c r="P137" s="1308"/>
      <c r="Q137" s="1308"/>
      <c r="R137" s="1308"/>
      <c r="S137" s="1308"/>
      <c r="T137" s="1308"/>
      <c r="U137" s="1308"/>
      <c r="V137" s="1308"/>
    </row>
    <row r="138">
      <c r="A138" s="836"/>
      <c r="B138" s="1308"/>
      <c r="C138" s="1308"/>
      <c r="D138" s="1308"/>
      <c r="E138" s="1308"/>
      <c r="F138" s="1308"/>
      <c r="G138" s="1308"/>
      <c r="H138" s="1308"/>
      <c r="I138" s="1308"/>
      <c r="J138" s="1308"/>
      <c r="K138" s="1308"/>
      <c r="L138" s="1308"/>
      <c r="M138" s="1308"/>
      <c r="N138" s="1308"/>
      <c r="O138" s="1308"/>
      <c r="P138" s="1308"/>
      <c r="Q138" s="1308"/>
      <c r="R138" s="1308"/>
      <c r="S138" s="1308"/>
      <c r="T138" s="1308"/>
      <c r="U138" s="1308"/>
      <c r="V138" s="1308"/>
    </row>
    <row r="139">
      <c r="A139" s="836"/>
      <c r="B139" s="1308"/>
      <c r="C139" s="1308"/>
      <c r="D139" s="1308"/>
      <c r="E139" s="1308"/>
      <c r="F139" s="1308"/>
      <c r="G139" s="1308"/>
      <c r="H139" s="1308"/>
      <c r="I139" s="1308"/>
      <c r="J139" s="1308"/>
      <c r="K139" s="1308"/>
      <c r="L139" s="1308"/>
      <c r="M139" s="1308"/>
      <c r="N139" s="1308"/>
      <c r="O139" s="1308"/>
      <c r="P139" s="1308"/>
      <c r="Q139" s="1308"/>
      <c r="R139" s="1308"/>
      <c r="S139" s="1308"/>
      <c r="T139" s="1308"/>
      <c r="U139" s="1308"/>
      <c r="V139" s="1308"/>
    </row>
    <row r="140">
      <c r="A140" s="836"/>
      <c r="B140" s="1308"/>
      <c r="C140" s="1308"/>
      <c r="D140" s="1308"/>
      <c r="E140" s="1308"/>
      <c r="F140" s="1308"/>
      <c r="G140" s="1308"/>
      <c r="H140" s="1308"/>
      <c r="I140" s="1308"/>
      <c r="J140" s="1308"/>
      <c r="K140" s="1308"/>
      <c r="L140" s="1308"/>
      <c r="M140" s="1308"/>
      <c r="N140" s="1308"/>
      <c r="O140" s="1308"/>
      <c r="P140" s="1308"/>
      <c r="Q140" s="1308"/>
      <c r="R140" s="1308"/>
      <c r="S140" s="1308"/>
      <c r="T140" s="1308"/>
      <c r="U140" s="1308"/>
      <c r="V140" s="1308"/>
    </row>
    <row r="141">
      <c r="A141" s="836"/>
      <c r="B141" s="1308"/>
      <c r="C141" s="1308"/>
      <c r="D141" s="1308"/>
      <c r="E141" s="1308"/>
      <c r="F141" s="1308"/>
      <c r="G141" s="1308"/>
      <c r="H141" s="1308"/>
      <c r="I141" s="1308"/>
      <c r="J141" s="1308"/>
      <c r="K141" s="1308"/>
      <c r="L141" s="1308"/>
      <c r="M141" s="1308"/>
      <c r="N141" s="1308"/>
      <c r="O141" s="1308"/>
      <c r="P141" s="1308"/>
      <c r="Q141" s="1308"/>
      <c r="R141" s="1308"/>
      <c r="S141" s="1308"/>
      <c r="T141" s="1308"/>
      <c r="U141" s="1308"/>
      <c r="V141" s="1308"/>
    </row>
    <row r="142">
      <c r="A142" s="836"/>
      <c r="B142" s="1308"/>
      <c r="C142" s="1308"/>
      <c r="D142" s="1308"/>
      <c r="E142" s="1308"/>
      <c r="F142" s="1308"/>
      <c r="G142" s="1308"/>
      <c r="H142" s="1308"/>
      <c r="I142" s="1308"/>
      <c r="J142" s="1308"/>
      <c r="K142" s="1308"/>
      <c r="L142" s="1308"/>
      <c r="M142" s="1308"/>
      <c r="N142" s="1308"/>
      <c r="O142" s="1308"/>
      <c r="P142" s="1308"/>
      <c r="Q142" s="1308"/>
      <c r="R142" s="1308"/>
      <c r="S142" s="1308"/>
      <c r="T142" s="1308"/>
      <c r="U142" s="1308"/>
      <c r="V142" s="1308"/>
    </row>
    <row r="143">
      <c r="A143" s="836"/>
      <c r="B143" s="1308"/>
      <c r="C143" s="1308"/>
      <c r="D143" s="1308"/>
      <c r="E143" s="1308"/>
      <c r="F143" s="1308"/>
      <c r="G143" s="1308"/>
      <c r="H143" s="1308"/>
      <c r="I143" s="1308"/>
      <c r="J143" s="1308"/>
      <c r="K143" s="1308"/>
      <c r="L143" s="1308"/>
      <c r="M143" s="1308"/>
      <c r="N143" s="1308"/>
      <c r="O143" s="1308"/>
      <c r="P143" s="1308"/>
      <c r="Q143" s="1308"/>
      <c r="R143" s="1308"/>
      <c r="S143" s="1308"/>
      <c r="T143" s="1308"/>
      <c r="U143" s="1308"/>
      <c r="V143" s="1308"/>
    </row>
    <row r="144">
      <c r="A144" s="836"/>
      <c r="B144" s="1308"/>
      <c r="C144" s="1308"/>
      <c r="D144" s="1308"/>
      <c r="E144" s="1308"/>
      <c r="F144" s="1308"/>
      <c r="G144" s="1308"/>
      <c r="H144" s="1308"/>
      <c r="I144" s="1308"/>
      <c r="J144" s="1308"/>
      <c r="K144" s="1308"/>
      <c r="L144" s="1308"/>
      <c r="M144" s="1308"/>
      <c r="N144" s="1308"/>
      <c r="O144" s="1308"/>
      <c r="P144" s="1308"/>
      <c r="Q144" s="1308"/>
      <c r="R144" s="1308"/>
      <c r="S144" s="1308"/>
      <c r="T144" s="1308"/>
      <c r="U144" s="1308"/>
      <c r="V144" s="1308"/>
    </row>
    <row r="145">
      <c r="A145" s="836"/>
      <c r="B145" s="1308"/>
      <c r="C145" s="1308"/>
      <c r="D145" s="1308"/>
      <c r="E145" s="1308"/>
      <c r="F145" s="1308"/>
      <c r="G145" s="1308"/>
      <c r="H145" s="1308"/>
      <c r="I145" s="1308"/>
      <c r="J145" s="1308"/>
      <c r="K145" s="1308"/>
      <c r="L145" s="1308"/>
      <c r="M145" s="1308"/>
      <c r="N145" s="1308"/>
      <c r="O145" s="1308"/>
      <c r="P145" s="1308"/>
      <c r="Q145" s="1308"/>
      <c r="R145" s="1308"/>
      <c r="S145" s="1308"/>
      <c r="T145" s="1308"/>
      <c r="U145" s="1308"/>
      <c r="V145" s="1308"/>
    </row>
    <row r="146">
      <c r="A146" s="836"/>
      <c r="B146" s="1308"/>
      <c r="C146" s="1308"/>
      <c r="D146" s="1308"/>
      <c r="E146" s="1308"/>
      <c r="F146" s="1308"/>
      <c r="G146" s="1308"/>
      <c r="H146" s="1308"/>
      <c r="I146" s="1308"/>
      <c r="J146" s="1308"/>
      <c r="K146" s="1308"/>
      <c r="L146" s="1308"/>
      <c r="M146" s="1308"/>
      <c r="N146" s="1308"/>
      <c r="O146" s="1308"/>
      <c r="P146" s="1308"/>
      <c r="Q146" s="1308"/>
      <c r="R146" s="1308"/>
      <c r="S146" s="1308"/>
      <c r="T146" s="1308"/>
      <c r="U146" s="1308"/>
      <c r="V146" s="1308"/>
    </row>
    <row r="147">
      <c r="A147" s="836"/>
      <c r="B147" s="1308"/>
      <c r="C147" s="1308"/>
      <c r="D147" s="1308"/>
      <c r="E147" s="1308"/>
      <c r="F147" s="1308"/>
      <c r="G147" s="1308"/>
      <c r="H147" s="1308"/>
      <c r="I147" s="1308"/>
      <c r="J147" s="1308"/>
      <c r="K147" s="1308"/>
      <c r="L147" s="1308"/>
      <c r="M147" s="1308"/>
      <c r="N147" s="1308"/>
      <c r="O147" s="1308"/>
      <c r="P147" s="1308"/>
      <c r="Q147" s="1308"/>
      <c r="R147" s="1308"/>
      <c r="S147" s="1308"/>
      <c r="T147" s="1308"/>
      <c r="U147" s="1308"/>
      <c r="V147" s="1308"/>
    </row>
    <row r="148">
      <c r="A148" s="836"/>
      <c r="B148" s="1308"/>
      <c r="C148" s="1308"/>
      <c r="D148" s="1308"/>
      <c r="E148" s="1308"/>
      <c r="F148" s="1308"/>
      <c r="G148" s="1308"/>
      <c r="H148" s="1308"/>
      <c r="I148" s="1308"/>
      <c r="J148" s="1308"/>
      <c r="K148" s="1308"/>
      <c r="L148" s="1308"/>
      <c r="M148" s="1308"/>
      <c r="N148" s="1308"/>
      <c r="O148" s="1308"/>
      <c r="P148" s="1308"/>
      <c r="Q148" s="1308"/>
      <c r="R148" s="1308"/>
      <c r="S148" s="1308"/>
      <c r="T148" s="1308"/>
      <c r="U148" s="1308"/>
      <c r="V148" s="1308"/>
    </row>
    <row r="149">
      <c r="A149" s="836"/>
      <c r="B149" s="1308"/>
      <c r="C149" s="1308"/>
      <c r="D149" s="1308"/>
      <c r="E149" s="1308"/>
      <c r="F149" s="1308"/>
      <c r="G149" s="1308"/>
      <c r="H149" s="1308"/>
      <c r="I149" s="1308"/>
      <c r="J149" s="1308"/>
      <c r="K149" s="1308"/>
      <c r="L149" s="1308"/>
      <c r="M149" s="1308"/>
      <c r="N149" s="1308"/>
      <c r="O149" s="1308"/>
      <c r="P149" s="1308"/>
      <c r="Q149" s="1308"/>
      <c r="R149" s="1308"/>
      <c r="S149" s="1308"/>
      <c r="T149" s="1308"/>
      <c r="U149" s="1308"/>
      <c r="V149" s="1308"/>
    </row>
    <row r="150">
      <c r="A150" s="836"/>
      <c r="B150" s="1308"/>
      <c r="C150" s="1308"/>
      <c r="D150" s="1308"/>
      <c r="E150" s="1308"/>
      <c r="F150" s="1308"/>
      <c r="G150" s="1308"/>
      <c r="H150" s="1308"/>
      <c r="I150" s="1308"/>
      <c r="J150" s="1308"/>
      <c r="K150" s="1308"/>
      <c r="L150" s="1308"/>
      <c r="M150" s="1308"/>
      <c r="N150" s="1308"/>
      <c r="O150" s="1308"/>
      <c r="P150" s="1308"/>
      <c r="Q150" s="1308"/>
      <c r="R150" s="1308"/>
      <c r="S150" s="1308"/>
      <c r="T150" s="1308"/>
      <c r="U150" s="1308"/>
      <c r="V150" s="1308"/>
    </row>
    <row r="151">
      <c r="A151" s="836"/>
      <c r="B151" s="1308"/>
      <c r="C151" s="1308"/>
      <c r="D151" s="1308"/>
      <c r="E151" s="1308"/>
      <c r="F151" s="1308"/>
      <c r="G151" s="1308"/>
      <c r="H151" s="1308"/>
      <c r="I151" s="1308"/>
      <c r="J151" s="1308"/>
      <c r="K151" s="1308"/>
      <c r="L151" s="1308"/>
      <c r="M151" s="1308"/>
      <c r="N151" s="1308"/>
      <c r="O151" s="1308"/>
      <c r="P151" s="1308"/>
      <c r="Q151" s="1308"/>
      <c r="R151" s="1308"/>
      <c r="S151" s="1308"/>
      <c r="T151" s="1308"/>
      <c r="U151" s="1308"/>
      <c r="V151" s="1308"/>
    </row>
    <row r="152">
      <c r="A152" s="836"/>
      <c r="B152" s="1308"/>
      <c r="C152" s="1308"/>
      <c r="D152" s="1308"/>
      <c r="E152" s="1308"/>
      <c r="F152" s="1308"/>
      <c r="G152" s="1308"/>
      <c r="H152" s="1308"/>
      <c r="I152" s="1308"/>
      <c r="J152" s="1308"/>
      <c r="K152" s="1308"/>
      <c r="L152" s="1308"/>
      <c r="M152" s="1308"/>
      <c r="N152" s="1308"/>
      <c r="O152" s="1308"/>
      <c r="P152" s="1308"/>
      <c r="Q152" s="1308"/>
      <c r="R152" s="1308"/>
      <c r="S152" s="1308"/>
      <c r="T152" s="1308"/>
      <c r="U152" s="1308"/>
      <c r="V152" s="1308"/>
    </row>
    <row r="153">
      <c r="A153" s="836"/>
      <c r="B153" s="1308"/>
      <c r="C153" s="1308"/>
      <c r="D153" s="1308"/>
      <c r="E153" s="1308"/>
      <c r="F153" s="1308"/>
      <c r="G153" s="1308"/>
      <c r="H153" s="1308"/>
      <c r="I153" s="1308"/>
      <c r="J153" s="1308"/>
      <c r="K153" s="1308"/>
      <c r="L153" s="1308"/>
      <c r="M153" s="1308"/>
      <c r="N153" s="1308"/>
      <c r="O153" s="1308"/>
      <c r="P153" s="1308"/>
      <c r="Q153" s="1308"/>
      <c r="R153" s="1308"/>
      <c r="S153" s="1308"/>
      <c r="T153" s="1308"/>
      <c r="U153" s="1308"/>
      <c r="V153" s="1308"/>
    </row>
    <row r="154">
      <c r="A154" s="836"/>
      <c r="B154" s="1308"/>
      <c r="C154" s="1308"/>
      <c r="D154" s="1308"/>
      <c r="E154" s="1308"/>
      <c r="F154" s="1308"/>
      <c r="G154" s="1308"/>
      <c r="H154" s="1308"/>
      <c r="I154" s="1308"/>
      <c r="J154" s="1308"/>
      <c r="K154" s="1308"/>
      <c r="L154" s="1308"/>
      <c r="M154" s="1308"/>
      <c r="N154" s="1308"/>
      <c r="O154" s="1308"/>
      <c r="P154" s="1308"/>
      <c r="Q154" s="1308"/>
      <c r="R154" s="1308"/>
      <c r="S154" s="1308"/>
      <c r="T154" s="1308"/>
      <c r="U154" s="1308"/>
      <c r="V154" s="1308"/>
    </row>
    <row r="155">
      <c r="A155" s="836"/>
      <c r="B155" s="1308"/>
      <c r="C155" s="1308"/>
      <c r="D155" s="1308"/>
      <c r="E155" s="1308"/>
      <c r="F155" s="1308"/>
      <c r="G155" s="1308"/>
      <c r="H155" s="1308"/>
      <c r="I155" s="1308"/>
      <c r="J155" s="1308"/>
      <c r="K155" s="1308"/>
      <c r="L155" s="1308"/>
      <c r="M155" s="1308"/>
      <c r="N155" s="1308"/>
      <c r="O155" s="1308"/>
      <c r="P155" s="1308"/>
      <c r="Q155" s="1308"/>
      <c r="R155" s="1308"/>
      <c r="S155" s="1308"/>
      <c r="T155" s="1308"/>
      <c r="U155" s="1308"/>
      <c r="V155" s="1308"/>
    </row>
    <row r="156">
      <c r="A156" s="836"/>
      <c r="B156" s="1308"/>
      <c r="C156" s="1308"/>
      <c r="D156" s="1308"/>
      <c r="E156" s="1308"/>
      <c r="F156" s="1308"/>
      <c r="G156" s="1308"/>
      <c r="H156" s="1308"/>
      <c r="I156" s="1308"/>
      <c r="J156" s="1308"/>
      <c r="K156" s="1308"/>
      <c r="L156" s="1308"/>
      <c r="M156" s="1308"/>
      <c r="N156" s="1308"/>
      <c r="O156" s="1308"/>
      <c r="P156" s="1308"/>
      <c r="Q156" s="1308"/>
      <c r="R156" s="1308"/>
      <c r="S156" s="1308"/>
      <c r="T156" s="1308"/>
      <c r="U156" s="1308"/>
      <c r="V156" s="1308"/>
    </row>
    <row r="157">
      <c r="A157" s="836"/>
      <c r="B157" s="1308"/>
      <c r="C157" s="1308"/>
      <c r="D157" s="1308"/>
      <c r="E157" s="1308"/>
      <c r="F157" s="1308"/>
      <c r="G157" s="1308"/>
      <c r="H157" s="1308"/>
      <c r="I157" s="1308"/>
      <c r="J157" s="1308"/>
      <c r="K157" s="1308"/>
      <c r="L157" s="1308"/>
      <c r="M157" s="1308"/>
      <c r="N157" s="1308"/>
      <c r="O157" s="1308"/>
      <c r="P157" s="1308"/>
      <c r="Q157" s="1308"/>
      <c r="R157" s="1308"/>
      <c r="S157" s="1308"/>
      <c r="T157" s="1308"/>
      <c r="U157" s="1308"/>
      <c r="V157" s="1308"/>
    </row>
    <row r="158">
      <c r="A158" s="836"/>
      <c r="B158" s="1308"/>
      <c r="C158" s="1308"/>
      <c r="D158" s="1308"/>
      <c r="E158" s="1308"/>
      <c r="F158" s="1308"/>
      <c r="G158" s="1308"/>
      <c r="H158" s="1308"/>
      <c r="I158" s="1308"/>
      <c r="J158" s="1308"/>
      <c r="K158" s="1308"/>
      <c r="L158" s="1308"/>
      <c r="M158" s="1308"/>
      <c r="N158" s="1308"/>
      <c r="O158" s="1308"/>
      <c r="P158" s="1308"/>
      <c r="Q158" s="1308"/>
      <c r="R158" s="1308"/>
      <c r="S158" s="1308"/>
      <c r="T158" s="1308"/>
      <c r="U158" s="1308"/>
      <c r="V158" s="1308"/>
    </row>
    <row r="159">
      <c r="A159" s="836"/>
      <c r="B159" s="1308"/>
      <c r="C159" s="1308"/>
      <c r="D159" s="1308"/>
      <c r="E159" s="1308"/>
      <c r="F159" s="1308"/>
      <c r="G159" s="1308"/>
      <c r="H159" s="1308"/>
      <c r="I159" s="1308"/>
      <c r="J159" s="1308"/>
      <c r="K159" s="1308"/>
      <c r="L159" s="1308"/>
      <c r="M159" s="1308"/>
      <c r="N159" s="1308"/>
      <c r="O159" s="1308"/>
      <c r="P159" s="1308"/>
      <c r="Q159" s="1308"/>
      <c r="R159" s="1308"/>
      <c r="S159" s="1308"/>
      <c r="T159" s="1308"/>
      <c r="U159" s="1308"/>
      <c r="V159" s="1308"/>
    </row>
    <row r="160">
      <c r="A160" s="836"/>
      <c r="B160" s="1308"/>
      <c r="C160" s="1308"/>
      <c r="D160" s="1308"/>
      <c r="E160" s="1308"/>
      <c r="F160" s="1308"/>
      <c r="G160" s="1308"/>
      <c r="H160" s="1308"/>
      <c r="I160" s="1308"/>
      <c r="J160" s="1308"/>
      <c r="K160" s="1308"/>
      <c r="L160" s="1308"/>
      <c r="M160" s="1308"/>
      <c r="N160" s="1308"/>
      <c r="O160" s="1308"/>
      <c r="P160" s="1308"/>
      <c r="Q160" s="1308"/>
      <c r="R160" s="1308"/>
      <c r="S160" s="1308"/>
      <c r="T160" s="1308"/>
      <c r="U160" s="1308"/>
      <c r="V160" s="1308"/>
    </row>
    <row r="161">
      <c r="A161" s="836"/>
      <c r="B161" s="1308"/>
      <c r="C161" s="1308"/>
      <c r="D161" s="1308"/>
      <c r="E161" s="1308"/>
      <c r="F161" s="1308"/>
      <c r="G161" s="1308"/>
      <c r="H161" s="1308"/>
      <c r="I161" s="1308"/>
      <c r="J161" s="1308"/>
      <c r="K161" s="1308"/>
      <c r="L161" s="1308"/>
      <c r="M161" s="1308"/>
      <c r="N161" s="1308"/>
      <c r="O161" s="1308"/>
      <c r="P161" s="1308"/>
      <c r="Q161" s="1308"/>
      <c r="R161" s="1308"/>
      <c r="S161" s="1308"/>
      <c r="T161" s="1308"/>
      <c r="U161" s="1308"/>
      <c r="V161" s="1308"/>
    </row>
    <row r="162">
      <c r="A162" s="836"/>
      <c r="B162" s="1308"/>
      <c r="C162" s="1308"/>
      <c r="D162" s="1308"/>
      <c r="E162" s="1308"/>
      <c r="F162" s="1308"/>
      <c r="G162" s="1308"/>
      <c r="H162" s="1308"/>
      <c r="I162" s="1308"/>
      <c r="J162" s="1308"/>
      <c r="K162" s="1308"/>
      <c r="L162" s="1308"/>
      <c r="M162" s="1308"/>
      <c r="N162" s="1308"/>
      <c r="O162" s="1308"/>
      <c r="P162" s="1308"/>
      <c r="Q162" s="1308"/>
      <c r="R162" s="1308"/>
      <c r="S162" s="1308"/>
      <c r="T162" s="1308"/>
      <c r="U162" s="1308"/>
      <c r="V162" s="1308"/>
    </row>
    <row r="163">
      <c r="A163" s="836"/>
      <c r="B163" s="1308"/>
      <c r="C163" s="1308"/>
      <c r="D163" s="1308"/>
      <c r="E163" s="1308"/>
      <c r="F163" s="1308"/>
      <c r="G163" s="1308"/>
      <c r="H163" s="1308"/>
      <c r="I163" s="1308"/>
      <c r="J163" s="1308"/>
      <c r="K163" s="1308"/>
      <c r="L163" s="1308"/>
      <c r="M163" s="1308"/>
      <c r="N163" s="1308"/>
      <c r="O163" s="1308"/>
      <c r="P163" s="1308"/>
      <c r="Q163" s="1308"/>
      <c r="R163" s="1308"/>
      <c r="S163" s="1308"/>
      <c r="T163" s="1308"/>
      <c r="U163" s="1308"/>
      <c r="V163" s="1308"/>
    </row>
    <row r="164">
      <c r="A164" s="836"/>
      <c r="B164" s="1308"/>
      <c r="C164" s="1308"/>
      <c r="D164" s="1308"/>
      <c r="E164" s="1308"/>
      <c r="F164" s="1308"/>
      <c r="G164" s="1308"/>
      <c r="H164" s="1308"/>
      <c r="I164" s="1308"/>
      <c r="J164" s="1308"/>
      <c r="K164" s="1308"/>
      <c r="L164" s="1308"/>
      <c r="M164" s="1308"/>
      <c r="N164" s="1308"/>
      <c r="O164" s="1308"/>
      <c r="P164" s="1308"/>
      <c r="Q164" s="1308"/>
      <c r="R164" s="1308"/>
      <c r="S164" s="1308"/>
      <c r="T164" s="1308"/>
      <c r="U164" s="1308"/>
      <c r="V164" s="1308"/>
    </row>
    <row r="165">
      <c r="A165" s="836"/>
      <c r="B165" s="1308"/>
      <c r="C165" s="1308"/>
      <c r="D165" s="1308"/>
      <c r="E165" s="1308"/>
      <c r="F165" s="1308"/>
      <c r="G165" s="1308"/>
      <c r="H165" s="1308"/>
      <c r="I165" s="1308"/>
      <c r="J165" s="1308"/>
      <c r="K165" s="1308"/>
      <c r="L165" s="1308"/>
      <c r="M165" s="1308"/>
      <c r="N165" s="1308"/>
      <c r="O165" s="1308"/>
      <c r="P165" s="1308"/>
      <c r="Q165" s="1308"/>
      <c r="R165" s="1308"/>
      <c r="S165" s="1308"/>
      <c r="T165" s="1308"/>
      <c r="U165" s="1308"/>
      <c r="V165" s="1308"/>
    </row>
    <row r="166">
      <c r="A166" s="836"/>
      <c r="B166" s="1308"/>
      <c r="C166" s="1308"/>
      <c r="D166" s="1308"/>
      <c r="E166" s="1308"/>
      <c r="F166" s="1308"/>
      <c r="G166" s="1308"/>
      <c r="H166" s="1308"/>
      <c r="I166" s="1308"/>
      <c r="J166" s="1308"/>
      <c r="K166" s="1308"/>
      <c r="L166" s="1308"/>
      <c r="M166" s="1308"/>
      <c r="N166" s="1308"/>
      <c r="O166" s="1308"/>
      <c r="P166" s="1308"/>
      <c r="Q166" s="1308"/>
      <c r="R166" s="1308"/>
      <c r="S166" s="1308"/>
      <c r="T166" s="1308"/>
      <c r="U166" s="1308"/>
      <c r="V166" s="1308"/>
    </row>
    <row r="167">
      <c r="A167" s="836"/>
      <c r="B167" s="1308"/>
      <c r="C167" s="1308"/>
      <c r="D167" s="1308"/>
      <c r="E167" s="1308"/>
      <c r="F167" s="1308"/>
      <c r="G167" s="1308"/>
      <c r="H167" s="1308"/>
      <c r="I167" s="1308"/>
      <c r="J167" s="1308"/>
      <c r="K167" s="1308"/>
      <c r="L167" s="1308"/>
      <c r="M167" s="1308"/>
      <c r="N167" s="1308"/>
      <c r="O167" s="1308"/>
      <c r="P167" s="1308"/>
      <c r="Q167" s="1308"/>
      <c r="R167" s="1308"/>
      <c r="S167" s="1308"/>
      <c r="T167" s="1308"/>
      <c r="U167" s="1308"/>
      <c r="V167" s="1308"/>
    </row>
    <row r="168">
      <c r="A168" s="836"/>
      <c r="B168" s="1308"/>
      <c r="C168" s="1308"/>
      <c r="D168" s="1308"/>
      <c r="E168" s="1308"/>
      <c r="F168" s="1308"/>
      <c r="G168" s="1308"/>
      <c r="H168" s="1308"/>
      <c r="I168" s="1308"/>
      <c r="J168" s="1308"/>
      <c r="K168" s="1308"/>
      <c r="L168" s="1308"/>
      <c r="M168" s="1308"/>
      <c r="N168" s="1308"/>
      <c r="O168" s="1308"/>
      <c r="P168" s="1308"/>
      <c r="Q168" s="1308"/>
      <c r="R168" s="1308"/>
      <c r="S168" s="1308"/>
      <c r="T168" s="1308"/>
      <c r="U168" s="1308"/>
      <c r="V168" s="1308"/>
    </row>
    <row r="169">
      <c r="A169" s="836"/>
      <c r="B169" s="1308"/>
      <c r="C169" s="1308"/>
      <c r="D169" s="1308"/>
      <c r="E169" s="1308"/>
      <c r="F169" s="1308"/>
      <c r="G169" s="1308"/>
      <c r="H169" s="1308"/>
      <c r="I169" s="1308"/>
      <c r="J169" s="1308"/>
      <c r="K169" s="1308"/>
      <c r="L169" s="1308"/>
      <c r="M169" s="1308"/>
      <c r="N169" s="1308"/>
      <c r="O169" s="1308"/>
      <c r="P169" s="1308"/>
      <c r="Q169" s="1308"/>
      <c r="R169" s="1308"/>
      <c r="S169" s="1308"/>
      <c r="T169" s="1308"/>
      <c r="U169" s="1308"/>
      <c r="V169" s="1308"/>
    </row>
    <row r="170">
      <c r="A170" s="836"/>
      <c r="B170" s="1308"/>
      <c r="C170" s="1308"/>
      <c r="D170" s="1308"/>
      <c r="E170" s="1308"/>
      <c r="F170" s="1308"/>
      <c r="G170" s="1308"/>
      <c r="H170" s="1308"/>
      <c r="I170" s="1308"/>
      <c r="J170" s="1308"/>
      <c r="K170" s="1308"/>
      <c r="L170" s="1308"/>
      <c r="M170" s="1308"/>
      <c r="N170" s="1308"/>
      <c r="O170" s="1308"/>
      <c r="P170" s="1308"/>
      <c r="Q170" s="1308"/>
      <c r="R170" s="1308"/>
      <c r="S170" s="1308"/>
      <c r="T170" s="1308"/>
      <c r="U170" s="1308"/>
      <c r="V170" s="1308"/>
    </row>
    <row r="171">
      <c r="A171" s="836"/>
      <c r="B171" s="1308"/>
      <c r="C171" s="1308"/>
      <c r="D171" s="1308"/>
      <c r="E171" s="1308"/>
      <c r="F171" s="1308"/>
      <c r="G171" s="1308"/>
      <c r="H171" s="1308"/>
      <c r="I171" s="1308"/>
      <c r="J171" s="1308"/>
      <c r="K171" s="1308"/>
      <c r="L171" s="1308"/>
      <c r="M171" s="1308"/>
      <c r="N171" s="1308"/>
      <c r="O171" s="1308"/>
      <c r="P171" s="1308"/>
      <c r="Q171" s="1308"/>
      <c r="R171" s="1308"/>
      <c r="S171" s="1308"/>
      <c r="T171" s="1308"/>
      <c r="U171" s="1308"/>
      <c r="V171" s="1308"/>
    </row>
    <row r="172">
      <c r="A172" s="836"/>
      <c r="B172" s="1308"/>
      <c r="C172" s="1308"/>
      <c r="D172" s="1308"/>
      <c r="E172" s="1308"/>
      <c r="F172" s="1308"/>
      <c r="G172" s="1308"/>
      <c r="H172" s="1308"/>
      <c r="I172" s="1308"/>
      <c r="J172" s="1308"/>
      <c r="K172" s="1308"/>
      <c r="L172" s="1308"/>
      <c r="M172" s="1308"/>
      <c r="N172" s="1308"/>
      <c r="O172" s="1308"/>
      <c r="P172" s="1308"/>
      <c r="Q172" s="1308"/>
      <c r="R172" s="1308"/>
      <c r="S172" s="1308"/>
      <c r="T172" s="1308"/>
      <c r="U172" s="1308"/>
      <c r="V172" s="1308"/>
    </row>
    <row r="173">
      <c r="A173" s="836"/>
      <c r="B173" s="1308"/>
      <c r="C173" s="1308"/>
      <c r="D173" s="1308"/>
      <c r="E173" s="1308"/>
      <c r="F173" s="1308"/>
      <c r="G173" s="1308"/>
      <c r="H173" s="1308"/>
      <c r="I173" s="1308"/>
      <c r="J173" s="1308"/>
      <c r="K173" s="1308"/>
      <c r="L173" s="1308"/>
      <c r="M173" s="1308"/>
      <c r="N173" s="1308"/>
      <c r="O173" s="1308"/>
      <c r="P173" s="1308"/>
      <c r="Q173" s="1308"/>
      <c r="R173" s="1308"/>
      <c r="S173" s="1308"/>
      <c r="T173" s="1308"/>
      <c r="U173" s="1308"/>
      <c r="V173" s="1308"/>
    </row>
    <row r="174">
      <c r="A174" s="836"/>
      <c r="B174" s="1308"/>
      <c r="C174" s="1308"/>
      <c r="D174" s="1308"/>
      <c r="E174" s="1308"/>
      <c r="F174" s="1308"/>
      <c r="G174" s="1308"/>
      <c r="H174" s="1308"/>
      <c r="I174" s="1308"/>
      <c r="J174" s="1308"/>
      <c r="K174" s="1308"/>
      <c r="L174" s="1308"/>
      <c r="M174" s="1308"/>
      <c r="N174" s="1308"/>
      <c r="O174" s="1308"/>
      <c r="P174" s="1308"/>
      <c r="Q174" s="1308"/>
      <c r="R174" s="1308"/>
      <c r="S174" s="1308"/>
      <c r="T174" s="1308"/>
      <c r="U174" s="1308"/>
      <c r="V174" s="1308"/>
    </row>
    <row r="175">
      <c r="A175" s="836"/>
      <c r="B175" s="1308"/>
      <c r="C175" s="1308"/>
      <c r="D175" s="1308"/>
      <c r="E175" s="1308"/>
      <c r="F175" s="1308"/>
      <c r="G175" s="1308"/>
      <c r="H175" s="1308"/>
      <c r="I175" s="1308"/>
      <c r="J175" s="1308"/>
      <c r="K175" s="1308"/>
      <c r="L175" s="1308"/>
      <c r="M175" s="1308"/>
      <c r="N175" s="1308"/>
      <c r="O175" s="1308"/>
      <c r="P175" s="1308"/>
      <c r="Q175" s="1308"/>
      <c r="R175" s="1308"/>
      <c r="S175" s="1308"/>
      <c r="T175" s="1308"/>
      <c r="U175" s="1308"/>
      <c r="V175" s="1308"/>
    </row>
    <row r="176">
      <c r="A176" s="836"/>
      <c r="B176" s="1308"/>
      <c r="C176" s="1308"/>
      <c r="D176" s="1308"/>
      <c r="E176" s="1308"/>
      <c r="F176" s="1308"/>
      <c r="G176" s="1308"/>
      <c r="H176" s="1308"/>
      <c r="I176" s="1308"/>
      <c r="J176" s="1308"/>
      <c r="K176" s="1308"/>
      <c r="L176" s="1308"/>
      <c r="M176" s="1308"/>
      <c r="N176" s="1308"/>
      <c r="O176" s="1308"/>
      <c r="P176" s="1308"/>
      <c r="Q176" s="1308"/>
      <c r="R176" s="1308"/>
      <c r="S176" s="1308"/>
      <c r="T176" s="1308"/>
      <c r="U176" s="1308"/>
      <c r="V176" s="1308"/>
    </row>
    <row r="177">
      <c r="A177" s="836"/>
      <c r="B177" s="1308"/>
      <c r="C177" s="1308"/>
      <c r="D177" s="1308"/>
      <c r="E177" s="1308"/>
      <c r="F177" s="1308"/>
      <c r="G177" s="1308"/>
      <c r="H177" s="1308"/>
      <c r="I177" s="1308"/>
      <c r="J177" s="1308"/>
      <c r="K177" s="1308"/>
      <c r="L177" s="1308"/>
      <c r="M177" s="1308"/>
      <c r="N177" s="1308"/>
      <c r="O177" s="1308"/>
      <c r="P177" s="1308"/>
      <c r="Q177" s="1308"/>
      <c r="R177" s="1308"/>
      <c r="S177" s="1308"/>
      <c r="T177" s="1308"/>
      <c r="U177" s="1308"/>
      <c r="V177" s="1308"/>
    </row>
    <row r="178">
      <c r="A178" s="836"/>
      <c r="B178" s="1308"/>
      <c r="C178" s="1308"/>
      <c r="D178" s="1308"/>
      <c r="E178" s="1308"/>
      <c r="F178" s="1308"/>
      <c r="G178" s="1308"/>
      <c r="H178" s="1308"/>
      <c r="I178" s="1308"/>
      <c r="J178" s="1308"/>
      <c r="K178" s="1308"/>
      <c r="L178" s="1308"/>
      <c r="M178" s="1308"/>
      <c r="N178" s="1308"/>
      <c r="O178" s="1308"/>
      <c r="P178" s="1308"/>
      <c r="Q178" s="1308"/>
      <c r="R178" s="1308"/>
      <c r="S178" s="1308"/>
      <c r="T178" s="1308"/>
      <c r="U178" s="1308"/>
      <c r="V178" s="1308"/>
    </row>
    <row r="179">
      <c r="A179" s="836"/>
      <c r="B179" s="1308"/>
      <c r="C179" s="1308"/>
      <c r="D179" s="1308"/>
      <c r="E179" s="1308"/>
      <c r="F179" s="1308"/>
      <c r="G179" s="1308"/>
      <c r="H179" s="1308"/>
      <c r="I179" s="1308"/>
      <c r="J179" s="1308"/>
      <c r="K179" s="1308"/>
      <c r="L179" s="1308"/>
      <c r="M179" s="1308"/>
      <c r="N179" s="1308"/>
      <c r="O179" s="1308"/>
      <c r="P179" s="1308"/>
      <c r="Q179" s="1308"/>
      <c r="R179" s="1308"/>
      <c r="S179" s="1308"/>
      <c r="T179" s="1308"/>
      <c r="U179" s="1308"/>
      <c r="V179" s="1308"/>
    </row>
    <row r="180">
      <c r="A180" s="836"/>
      <c r="B180" s="1308"/>
      <c r="C180" s="1308"/>
      <c r="D180" s="1308"/>
      <c r="E180" s="1308"/>
      <c r="F180" s="1308"/>
      <c r="G180" s="1308"/>
      <c r="H180" s="1308"/>
      <c r="I180" s="1308"/>
      <c r="J180" s="1308"/>
      <c r="K180" s="1308"/>
      <c r="L180" s="1308"/>
      <c r="M180" s="1308"/>
      <c r="N180" s="1308"/>
      <c r="O180" s="1308"/>
      <c r="P180" s="1308"/>
      <c r="Q180" s="1308"/>
      <c r="R180" s="1308"/>
      <c r="S180" s="1308"/>
      <c r="T180" s="1308"/>
      <c r="U180" s="1308"/>
      <c r="V180" s="1308"/>
    </row>
    <row r="181">
      <c r="A181" s="836"/>
      <c r="B181" s="1308"/>
      <c r="C181" s="1308"/>
      <c r="D181" s="1308"/>
      <c r="E181" s="1308"/>
      <c r="F181" s="1308"/>
      <c r="G181" s="1308"/>
      <c r="H181" s="1308"/>
      <c r="I181" s="1308"/>
      <c r="J181" s="1308"/>
      <c r="K181" s="1308"/>
      <c r="L181" s="1308"/>
      <c r="M181" s="1308"/>
      <c r="N181" s="1308"/>
      <c r="O181" s="1308"/>
      <c r="P181" s="1308"/>
      <c r="Q181" s="1308"/>
      <c r="R181" s="1308"/>
      <c r="S181" s="1308"/>
      <c r="T181" s="1308"/>
      <c r="U181" s="1308"/>
      <c r="V181" s="1308"/>
    </row>
    <row r="182">
      <c r="A182" s="836"/>
      <c r="B182" s="1308"/>
      <c r="C182" s="1308"/>
      <c r="D182" s="1308"/>
      <c r="E182" s="1308"/>
      <c r="F182" s="1308"/>
      <c r="G182" s="1308"/>
      <c r="H182" s="1308"/>
      <c r="I182" s="1308"/>
      <c r="J182" s="1308"/>
      <c r="K182" s="1308"/>
      <c r="L182" s="1308"/>
      <c r="M182" s="1308"/>
      <c r="N182" s="1308"/>
      <c r="O182" s="1308"/>
      <c r="P182" s="1308"/>
      <c r="Q182" s="1308"/>
      <c r="R182" s="1308"/>
      <c r="S182" s="1308"/>
      <c r="T182" s="1308"/>
      <c r="U182" s="1308"/>
      <c r="V182" s="1308"/>
    </row>
    <row r="183">
      <c r="A183" s="836"/>
      <c r="B183" s="1308"/>
      <c r="C183" s="1308"/>
      <c r="D183" s="1308"/>
      <c r="E183" s="1308"/>
      <c r="F183" s="1308"/>
      <c r="G183" s="1308"/>
      <c r="H183" s="1308"/>
      <c r="I183" s="1308"/>
      <c r="J183" s="1308"/>
      <c r="K183" s="1308"/>
      <c r="L183" s="1308"/>
      <c r="M183" s="1308"/>
      <c r="N183" s="1308"/>
      <c r="O183" s="1308"/>
      <c r="P183" s="1308"/>
      <c r="Q183" s="1308"/>
      <c r="R183" s="1308"/>
      <c r="S183" s="1308"/>
      <c r="T183" s="1308"/>
      <c r="U183" s="1308"/>
      <c r="V183" s="1308"/>
    </row>
    <row r="184">
      <c r="A184" s="836"/>
      <c r="B184" s="1308"/>
      <c r="C184" s="1308"/>
      <c r="D184" s="1308"/>
      <c r="E184" s="1308"/>
      <c r="F184" s="1308"/>
      <c r="G184" s="1308"/>
      <c r="H184" s="1308"/>
      <c r="I184" s="1308"/>
      <c r="J184" s="1308"/>
      <c r="K184" s="1308"/>
      <c r="L184" s="1308"/>
      <c r="M184" s="1308"/>
      <c r="N184" s="1308"/>
      <c r="O184" s="1308"/>
      <c r="P184" s="1308"/>
      <c r="Q184" s="1308"/>
      <c r="R184" s="1308"/>
      <c r="S184" s="1308"/>
      <c r="T184" s="1308"/>
      <c r="U184" s="1308"/>
      <c r="V184" s="1308"/>
    </row>
    <row r="185">
      <c r="A185" s="836"/>
      <c r="B185" s="1308"/>
      <c r="C185" s="1308"/>
      <c r="D185" s="1308"/>
      <c r="E185" s="1308"/>
      <c r="F185" s="1308"/>
      <c r="G185" s="1308"/>
      <c r="H185" s="1308"/>
      <c r="I185" s="1308"/>
      <c r="J185" s="1308"/>
      <c r="K185" s="1308"/>
      <c r="L185" s="1308"/>
      <c r="M185" s="1308"/>
      <c r="N185" s="1308"/>
      <c r="O185" s="1308"/>
      <c r="P185" s="1308"/>
      <c r="Q185" s="1308"/>
      <c r="R185" s="1308"/>
      <c r="S185" s="1308"/>
      <c r="T185" s="1308"/>
      <c r="U185" s="1308"/>
      <c r="V185" s="1308"/>
    </row>
    <row r="186">
      <c r="A186" s="836"/>
      <c r="B186" s="1308"/>
      <c r="C186" s="1308"/>
      <c r="D186" s="1308"/>
      <c r="E186" s="1308"/>
      <c r="F186" s="1308"/>
      <c r="G186" s="1308"/>
      <c r="H186" s="1308"/>
      <c r="I186" s="1308"/>
      <c r="J186" s="1308"/>
      <c r="K186" s="1308"/>
      <c r="L186" s="1308"/>
      <c r="M186" s="1308"/>
      <c r="N186" s="1308"/>
      <c r="O186" s="1308"/>
      <c r="P186" s="1308"/>
      <c r="Q186" s="1308"/>
      <c r="R186" s="1308"/>
      <c r="S186" s="1308"/>
      <c r="T186" s="1308"/>
      <c r="U186" s="1308"/>
      <c r="V186" s="1308"/>
    </row>
    <row r="187">
      <c r="A187" s="836"/>
      <c r="B187" s="1308"/>
      <c r="C187" s="1308"/>
      <c r="D187" s="1308"/>
      <c r="E187" s="1308"/>
      <c r="F187" s="1308"/>
      <c r="G187" s="1308"/>
      <c r="H187" s="1308"/>
      <c r="I187" s="1308"/>
      <c r="J187" s="1308"/>
      <c r="K187" s="1308"/>
      <c r="L187" s="1308"/>
      <c r="M187" s="1308"/>
      <c r="N187" s="1308"/>
      <c r="O187" s="1308"/>
      <c r="P187" s="1308"/>
      <c r="Q187" s="1308"/>
      <c r="R187" s="1308"/>
      <c r="S187" s="1308"/>
      <c r="T187" s="1308"/>
      <c r="U187" s="1308"/>
      <c r="V187" s="1308"/>
    </row>
    <row r="188">
      <c r="A188" s="836"/>
      <c r="B188" s="1308"/>
      <c r="C188" s="1308"/>
      <c r="D188" s="1308"/>
      <c r="E188" s="1308"/>
      <c r="F188" s="1308"/>
      <c r="G188" s="1308"/>
      <c r="H188" s="1308"/>
      <c r="I188" s="1308"/>
      <c r="J188" s="1308"/>
      <c r="K188" s="1308"/>
      <c r="L188" s="1308"/>
      <c r="M188" s="1308"/>
      <c r="N188" s="1308"/>
      <c r="O188" s="1308"/>
      <c r="P188" s="1308"/>
      <c r="Q188" s="1308"/>
      <c r="R188" s="1308"/>
      <c r="S188" s="1308"/>
      <c r="T188" s="1308"/>
      <c r="U188" s="1308"/>
      <c r="V188" s="1308"/>
    </row>
    <row r="189">
      <c r="A189" s="836"/>
      <c r="B189" s="1308"/>
      <c r="C189" s="1308"/>
      <c r="D189" s="1308"/>
      <c r="E189" s="1308"/>
      <c r="F189" s="1308"/>
      <c r="G189" s="1308"/>
      <c r="H189" s="1308"/>
      <c r="I189" s="1308"/>
      <c r="J189" s="1308"/>
      <c r="K189" s="1308"/>
      <c r="L189" s="1308"/>
      <c r="M189" s="1308"/>
      <c r="N189" s="1308"/>
      <c r="O189" s="1308"/>
      <c r="P189" s="1308"/>
      <c r="Q189" s="1308"/>
      <c r="R189" s="1308"/>
      <c r="S189" s="1308"/>
      <c r="T189" s="1308"/>
      <c r="U189" s="1308"/>
      <c r="V189" s="1308"/>
    </row>
    <row r="190">
      <c r="A190" s="836"/>
      <c r="B190" s="1308"/>
      <c r="C190" s="1308"/>
      <c r="D190" s="1308"/>
      <c r="E190" s="1308"/>
      <c r="F190" s="1308"/>
      <c r="G190" s="1308"/>
      <c r="H190" s="1308"/>
      <c r="I190" s="1308"/>
      <c r="J190" s="1308"/>
      <c r="K190" s="1308"/>
      <c r="L190" s="1308"/>
      <c r="M190" s="1308"/>
      <c r="N190" s="1308"/>
      <c r="O190" s="1308"/>
      <c r="P190" s="1308"/>
      <c r="Q190" s="1308"/>
      <c r="R190" s="1308"/>
      <c r="S190" s="1308"/>
      <c r="T190" s="1308"/>
      <c r="U190" s="1308"/>
      <c r="V190" s="1308"/>
    </row>
    <row r="191">
      <c r="A191" s="836"/>
      <c r="B191" s="1308"/>
      <c r="C191" s="1308"/>
      <c r="D191" s="1308"/>
      <c r="E191" s="1308"/>
      <c r="F191" s="1308"/>
      <c r="G191" s="1308"/>
      <c r="H191" s="1308"/>
      <c r="I191" s="1308"/>
      <c r="J191" s="1308"/>
      <c r="K191" s="1308"/>
      <c r="L191" s="1308"/>
      <c r="M191" s="1308"/>
      <c r="N191" s="1308"/>
      <c r="O191" s="1308"/>
      <c r="P191" s="1308"/>
      <c r="Q191" s="1308"/>
      <c r="R191" s="1308"/>
      <c r="S191" s="1308"/>
      <c r="T191" s="1308"/>
      <c r="U191" s="1308"/>
      <c r="V191" s="1308"/>
    </row>
    <row r="192">
      <c r="A192" s="836"/>
      <c r="B192" s="1308"/>
      <c r="C192" s="1308"/>
      <c r="D192" s="1308"/>
      <c r="E192" s="1308"/>
      <c r="F192" s="1308"/>
      <c r="G192" s="1308"/>
      <c r="H192" s="1308"/>
      <c r="I192" s="1308"/>
      <c r="J192" s="1308"/>
      <c r="K192" s="1308"/>
      <c r="L192" s="1308"/>
      <c r="M192" s="1308"/>
      <c r="N192" s="1308"/>
      <c r="O192" s="1308"/>
      <c r="P192" s="1308"/>
      <c r="Q192" s="1308"/>
      <c r="R192" s="1308"/>
      <c r="S192" s="1308"/>
      <c r="T192" s="1308"/>
      <c r="U192" s="1308"/>
      <c r="V192" s="1308"/>
    </row>
    <row r="193">
      <c r="A193" s="836"/>
      <c r="B193" s="1308"/>
      <c r="C193" s="1308"/>
      <c r="D193" s="1308"/>
      <c r="E193" s="1308"/>
      <c r="F193" s="1308"/>
      <c r="G193" s="1308"/>
      <c r="H193" s="1308"/>
      <c r="I193" s="1308"/>
      <c r="J193" s="1308"/>
      <c r="K193" s="1308"/>
      <c r="L193" s="1308"/>
      <c r="M193" s="1308"/>
      <c r="N193" s="1308"/>
      <c r="O193" s="1308"/>
      <c r="P193" s="1308"/>
      <c r="Q193" s="1308"/>
      <c r="R193" s="1308"/>
      <c r="S193" s="1308"/>
      <c r="T193" s="1308"/>
      <c r="U193" s="1308"/>
      <c r="V193" s="1308"/>
    </row>
    <row r="194">
      <c r="A194" s="836"/>
      <c r="B194" s="1308"/>
      <c r="C194" s="1308"/>
      <c r="D194" s="1308"/>
      <c r="E194" s="1308"/>
      <c r="F194" s="1308"/>
      <c r="G194" s="1308"/>
      <c r="H194" s="1308"/>
      <c r="I194" s="1308"/>
      <c r="J194" s="1308"/>
      <c r="K194" s="1308"/>
      <c r="L194" s="1308"/>
      <c r="M194" s="1308"/>
      <c r="N194" s="1308"/>
      <c r="O194" s="1308"/>
      <c r="P194" s="1308"/>
      <c r="Q194" s="1308"/>
      <c r="R194" s="1308"/>
      <c r="S194" s="1308"/>
      <c r="T194" s="1308"/>
      <c r="U194" s="1308"/>
      <c r="V194" s="1308"/>
    </row>
    <row r="195">
      <c r="A195" s="836"/>
      <c r="B195" s="1308"/>
      <c r="C195" s="1308"/>
      <c r="D195" s="1308"/>
      <c r="E195" s="1308"/>
      <c r="F195" s="1308"/>
      <c r="G195" s="1308"/>
      <c r="H195" s="1308"/>
      <c r="I195" s="1308"/>
      <c r="J195" s="1308"/>
      <c r="K195" s="1308"/>
      <c r="L195" s="1308"/>
      <c r="M195" s="1308"/>
      <c r="N195" s="1308"/>
      <c r="O195" s="1308"/>
      <c r="P195" s="1308"/>
      <c r="Q195" s="1308"/>
      <c r="R195" s="1308"/>
      <c r="S195" s="1308"/>
      <c r="T195" s="1308"/>
      <c r="U195" s="1308"/>
      <c r="V195" s="1308"/>
    </row>
    <row r="196">
      <c r="A196" s="836"/>
      <c r="B196" s="1308"/>
      <c r="C196" s="1308"/>
      <c r="D196" s="1308"/>
      <c r="E196" s="1308"/>
      <c r="F196" s="1308"/>
      <c r="G196" s="1308"/>
      <c r="H196" s="1308"/>
      <c r="I196" s="1308"/>
      <c r="J196" s="1308"/>
      <c r="K196" s="1308"/>
      <c r="L196" s="1308"/>
      <c r="M196" s="1308"/>
      <c r="N196" s="1308"/>
      <c r="O196" s="1308"/>
      <c r="P196" s="1308"/>
      <c r="Q196" s="1308"/>
      <c r="R196" s="1308"/>
      <c r="S196" s="1308"/>
      <c r="T196" s="1308"/>
      <c r="U196" s="1308"/>
      <c r="V196" s="1308"/>
    </row>
    <row r="197">
      <c r="A197" s="836"/>
      <c r="B197" s="1308"/>
      <c r="C197" s="1308"/>
      <c r="D197" s="1308"/>
      <c r="E197" s="1308"/>
      <c r="F197" s="1308"/>
      <c r="G197" s="1308"/>
      <c r="H197" s="1308"/>
      <c r="I197" s="1308"/>
      <c r="J197" s="1308"/>
      <c r="K197" s="1308"/>
      <c r="L197" s="1308"/>
      <c r="M197" s="1308"/>
      <c r="N197" s="1308"/>
      <c r="O197" s="1308"/>
      <c r="P197" s="1308"/>
      <c r="Q197" s="1308"/>
      <c r="R197" s="1308"/>
      <c r="S197" s="1308"/>
      <c r="T197" s="1308"/>
      <c r="U197" s="1308"/>
      <c r="V197" s="1308"/>
    </row>
    <row r="198">
      <c r="A198" s="836"/>
      <c r="B198" s="1308"/>
      <c r="C198" s="1308"/>
      <c r="D198" s="1308"/>
      <c r="E198" s="1308"/>
      <c r="F198" s="1308"/>
      <c r="G198" s="1308"/>
      <c r="H198" s="1308"/>
      <c r="I198" s="1308"/>
      <c r="J198" s="1308"/>
      <c r="K198" s="1308"/>
      <c r="L198" s="1308"/>
      <c r="M198" s="1308"/>
      <c r="N198" s="1308"/>
      <c r="O198" s="1308"/>
      <c r="P198" s="1308"/>
      <c r="Q198" s="1308"/>
      <c r="R198" s="1308"/>
      <c r="S198" s="1308"/>
      <c r="T198" s="1308"/>
      <c r="U198" s="1308"/>
      <c r="V198" s="1308"/>
    </row>
    <row r="199">
      <c r="A199" s="836"/>
      <c r="B199" s="1308"/>
      <c r="C199" s="1308"/>
      <c r="D199" s="1308"/>
      <c r="E199" s="1308"/>
      <c r="F199" s="1308"/>
      <c r="G199" s="1308"/>
      <c r="H199" s="1308"/>
      <c r="I199" s="1308"/>
      <c r="J199" s="1308"/>
      <c r="K199" s="1308"/>
      <c r="L199" s="1308"/>
      <c r="M199" s="1308"/>
      <c r="N199" s="1308"/>
      <c r="O199" s="1308"/>
      <c r="P199" s="1308"/>
      <c r="Q199" s="1308"/>
      <c r="R199" s="1308"/>
      <c r="S199" s="1308"/>
      <c r="T199" s="1308"/>
      <c r="U199" s="1308"/>
      <c r="V199" s="1308"/>
    </row>
    <row r="200">
      <c r="A200" s="836"/>
      <c r="B200" s="1308"/>
      <c r="C200" s="1308"/>
      <c r="D200" s="1308"/>
      <c r="E200" s="1308"/>
      <c r="F200" s="1308"/>
      <c r="G200" s="1308"/>
      <c r="H200" s="1308"/>
      <c r="I200" s="1308"/>
      <c r="J200" s="1308"/>
      <c r="K200" s="1308"/>
      <c r="L200" s="1308"/>
      <c r="M200" s="1308"/>
      <c r="N200" s="1308"/>
      <c r="O200" s="1308"/>
      <c r="P200" s="1308"/>
      <c r="Q200" s="1308"/>
      <c r="R200" s="1308"/>
      <c r="S200" s="1308"/>
      <c r="T200" s="1308"/>
      <c r="U200" s="1308"/>
      <c r="V200" s="1308"/>
    </row>
    <row r="201">
      <c r="A201" s="836"/>
      <c r="B201" s="1308"/>
      <c r="C201" s="1308"/>
      <c r="D201" s="1308"/>
      <c r="E201" s="1308"/>
      <c r="F201" s="1308"/>
      <c r="G201" s="1308"/>
      <c r="H201" s="1308"/>
      <c r="I201" s="1308"/>
      <c r="J201" s="1308"/>
      <c r="K201" s="1308"/>
      <c r="L201" s="1308"/>
      <c r="M201" s="1308"/>
      <c r="N201" s="1308"/>
      <c r="O201" s="1308"/>
      <c r="P201" s="1308"/>
      <c r="Q201" s="1308"/>
      <c r="R201" s="1308"/>
      <c r="S201" s="1308"/>
      <c r="T201" s="1308"/>
      <c r="U201" s="1308"/>
      <c r="V201" s="1308"/>
    </row>
    <row r="202">
      <c r="A202" s="836"/>
      <c r="B202" s="1308"/>
      <c r="C202" s="1308"/>
      <c r="D202" s="1308"/>
      <c r="E202" s="1308"/>
      <c r="F202" s="1308"/>
      <c r="G202" s="1308"/>
      <c r="H202" s="1308"/>
      <c r="I202" s="1308"/>
      <c r="J202" s="1308"/>
      <c r="K202" s="1308"/>
      <c r="L202" s="1308"/>
      <c r="M202" s="1308"/>
      <c r="N202" s="1308"/>
      <c r="O202" s="1308"/>
      <c r="P202" s="1308"/>
      <c r="Q202" s="1308"/>
      <c r="R202" s="1308"/>
      <c r="S202" s="1308"/>
      <c r="T202" s="1308"/>
      <c r="U202" s="1308"/>
      <c r="V202" s="1308"/>
    </row>
    <row r="203">
      <c r="A203" s="836"/>
      <c r="B203" s="1308"/>
      <c r="C203" s="1308"/>
      <c r="D203" s="1308"/>
      <c r="E203" s="1308"/>
      <c r="F203" s="1308"/>
      <c r="G203" s="1308"/>
      <c r="H203" s="1308"/>
      <c r="I203" s="1308"/>
      <c r="J203" s="1308"/>
      <c r="K203" s="1308"/>
      <c r="L203" s="1308"/>
      <c r="M203" s="1308"/>
      <c r="N203" s="1308"/>
      <c r="O203" s="1308"/>
      <c r="P203" s="1308"/>
      <c r="Q203" s="1308"/>
      <c r="R203" s="1308"/>
      <c r="S203" s="1308"/>
      <c r="T203" s="1308"/>
      <c r="U203" s="1308"/>
      <c r="V203" s="1308"/>
    </row>
    <row r="204">
      <c r="A204" s="836"/>
      <c r="B204" s="1308"/>
      <c r="C204" s="1308"/>
      <c r="D204" s="1308"/>
      <c r="E204" s="1308"/>
      <c r="F204" s="1308"/>
      <c r="G204" s="1308"/>
      <c r="H204" s="1308"/>
      <c r="I204" s="1308"/>
      <c r="J204" s="1308"/>
      <c r="K204" s="1308"/>
      <c r="L204" s="1308"/>
      <c r="M204" s="1308"/>
      <c r="N204" s="1308"/>
      <c r="O204" s="1308"/>
      <c r="P204" s="1308"/>
      <c r="Q204" s="1308"/>
      <c r="R204" s="1308"/>
      <c r="S204" s="1308"/>
      <c r="T204" s="1308"/>
      <c r="U204" s="1308"/>
      <c r="V204" s="1308"/>
    </row>
    <row r="205">
      <c r="A205" s="836"/>
      <c r="B205" s="1308"/>
      <c r="C205" s="1308"/>
      <c r="D205" s="1308"/>
      <c r="E205" s="1308"/>
      <c r="F205" s="1308"/>
      <c r="G205" s="1308"/>
      <c r="H205" s="1308"/>
      <c r="I205" s="1308"/>
      <c r="J205" s="1308"/>
      <c r="K205" s="1308"/>
      <c r="L205" s="1308"/>
      <c r="M205" s="1308"/>
      <c r="N205" s="1308"/>
      <c r="O205" s="1308"/>
      <c r="P205" s="1308"/>
      <c r="Q205" s="1308"/>
      <c r="R205" s="1308"/>
      <c r="S205" s="1308"/>
      <c r="T205" s="1308"/>
      <c r="U205" s="1308"/>
      <c r="V205" s="1308"/>
    </row>
    <row r="206">
      <c r="A206" s="836"/>
      <c r="B206" s="1308"/>
      <c r="C206" s="1308"/>
      <c r="D206" s="1308"/>
      <c r="E206" s="1308"/>
      <c r="F206" s="1308"/>
      <c r="G206" s="1308"/>
      <c r="H206" s="1308"/>
      <c r="I206" s="1308"/>
      <c r="J206" s="1308"/>
      <c r="K206" s="1308"/>
      <c r="L206" s="1308"/>
      <c r="M206" s="1308"/>
      <c r="N206" s="1308"/>
      <c r="O206" s="1308"/>
      <c r="P206" s="1308"/>
      <c r="Q206" s="1308"/>
      <c r="R206" s="1308"/>
      <c r="S206" s="1308"/>
      <c r="T206" s="1308"/>
      <c r="U206" s="1308"/>
      <c r="V206" s="1308"/>
    </row>
    <row r="207">
      <c r="A207" s="836"/>
      <c r="B207" s="1308"/>
      <c r="C207" s="1308"/>
      <c r="D207" s="1308"/>
      <c r="E207" s="1308"/>
      <c r="F207" s="1308"/>
      <c r="G207" s="1308"/>
      <c r="H207" s="1308"/>
      <c r="I207" s="1308"/>
      <c r="J207" s="1308"/>
      <c r="K207" s="1308"/>
      <c r="L207" s="1308"/>
      <c r="M207" s="1308"/>
      <c r="N207" s="1308"/>
      <c r="O207" s="1308"/>
      <c r="P207" s="1308"/>
      <c r="Q207" s="1308"/>
      <c r="R207" s="1308"/>
      <c r="S207" s="1308"/>
      <c r="T207" s="1308"/>
      <c r="U207" s="1308"/>
      <c r="V207" s="1308"/>
    </row>
    <row r="208">
      <c r="A208" s="836"/>
      <c r="B208" s="1308"/>
      <c r="C208" s="1308"/>
      <c r="D208" s="1308"/>
      <c r="E208" s="1308"/>
      <c r="F208" s="1308"/>
      <c r="G208" s="1308"/>
      <c r="H208" s="1308"/>
      <c r="I208" s="1308"/>
      <c r="J208" s="1308"/>
      <c r="K208" s="1308"/>
      <c r="L208" s="1308"/>
      <c r="M208" s="1308"/>
      <c r="N208" s="1308"/>
      <c r="O208" s="1308"/>
      <c r="P208" s="1308"/>
      <c r="Q208" s="1308"/>
      <c r="R208" s="1308"/>
      <c r="S208" s="1308"/>
      <c r="T208" s="1308"/>
      <c r="U208" s="1308"/>
      <c r="V208" s="1308"/>
    </row>
    <row r="209">
      <c r="A209" s="836"/>
      <c r="B209" s="1308"/>
      <c r="C209" s="1308"/>
      <c r="D209" s="1308"/>
      <c r="E209" s="1308"/>
      <c r="F209" s="1308"/>
      <c r="G209" s="1308"/>
      <c r="H209" s="1308"/>
      <c r="I209" s="1308"/>
      <c r="J209" s="1308"/>
      <c r="K209" s="1308"/>
      <c r="L209" s="1308"/>
      <c r="M209" s="1308"/>
      <c r="N209" s="1308"/>
      <c r="O209" s="1308"/>
      <c r="P209" s="1308"/>
      <c r="Q209" s="1308"/>
      <c r="R209" s="1308"/>
      <c r="S209" s="1308"/>
      <c r="T209" s="1308"/>
      <c r="U209" s="1308"/>
      <c r="V209" s="1308"/>
    </row>
    <row r="210">
      <c r="A210" s="836"/>
      <c r="B210" s="1308"/>
      <c r="C210" s="1308"/>
      <c r="D210" s="1308"/>
      <c r="E210" s="1308"/>
      <c r="F210" s="1308"/>
      <c r="G210" s="1308"/>
      <c r="H210" s="1308"/>
      <c r="I210" s="1308"/>
      <c r="J210" s="1308"/>
      <c r="K210" s="1308"/>
      <c r="L210" s="1308"/>
      <c r="M210" s="1308"/>
      <c r="N210" s="1308"/>
      <c r="O210" s="1308"/>
      <c r="P210" s="1308"/>
      <c r="Q210" s="1308"/>
      <c r="R210" s="1308"/>
      <c r="S210" s="1308"/>
      <c r="T210" s="1308"/>
      <c r="U210" s="1308"/>
      <c r="V210" s="1308"/>
    </row>
    <row r="211">
      <c r="A211" s="836"/>
      <c r="B211" s="1308"/>
      <c r="C211" s="1308"/>
      <c r="D211" s="1308"/>
      <c r="E211" s="1308"/>
      <c r="F211" s="1308"/>
      <c r="G211" s="1308"/>
      <c r="H211" s="1308"/>
      <c r="I211" s="1308"/>
      <c r="J211" s="1308"/>
      <c r="K211" s="1308"/>
      <c r="L211" s="1308"/>
      <c r="M211" s="1308"/>
      <c r="N211" s="1308"/>
      <c r="O211" s="1308"/>
      <c r="P211" s="1308"/>
      <c r="Q211" s="1308"/>
      <c r="R211" s="1308"/>
      <c r="S211" s="1308"/>
      <c r="T211" s="1308"/>
      <c r="U211" s="1308"/>
      <c r="V211" s="1308"/>
    </row>
    <row r="212">
      <c r="A212" s="836"/>
      <c r="B212" s="1308"/>
      <c r="C212" s="1308"/>
      <c r="D212" s="1308"/>
      <c r="E212" s="1308"/>
      <c r="F212" s="1308"/>
      <c r="G212" s="1308"/>
      <c r="H212" s="1308"/>
      <c r="I212" s="1308"/>
      <c r="J212" s="1308"/>
      <c r="K212" s="1308"/>
      <c r="L212" s="1308"/>
      <c r="M212" s="1308"/>
      <c r="N212" s="1308"/>
      <c r="O212" s="1308"/>
      <c r="P212" s="1308"/>
      <c r="Q212" s="1308"/>
      <c r="R212" s="1308"/>
      <c r="S212" s="1308"/>
      <c r="T212" s="1308"/>
      <c r="U212" s="1308"/>
      <c r="V212" s="1308"/>
    </row>
    <row r="213">
      <c r="A213" s="836"/>
      <c r="B213" s="1308"/>
      <c r="C213" s="1308"/>
      <c r="D213" s="1308"/>
      <c r="E213" s="1308"/>
      <c r="F213" s="1308"/>
      <c r="G213" s="1308"/>
      <c r="H213" s="1308"/>
      <c r="I213" s="1308"/>
      <c r="J213" s="1308"/>
      <c r="K213" s="1308"/>
      <c r="L213" s="1308"/>
      <c r="M213" s="1308"/>
      <c r="N213" s="1308"/>
      <c r="O213" s="1308"/>
      <c r="P213" s="1308"/>
      <c r="Q213" s="1308"/>
      <c r="R213" s="1308"/>
      <c r="S213" s="1308"/>
      <c r="T213" s="1308"/>
      <c r="U213" s="1308"/>
      <c r="V213" s="1308"/>
    </row>
    <row r="214">
      <c r="A214" s="836"/>
      <c r="B214" s="1308"/>
      <c r="C214" s="1308"/>
      <c r="D214" s="1308"/>
      <c r="E214" s="1308"/>
      <c r="F214" s="1308"/>
      <c r="G214" s="1308"/>
      <c r="H214" s="1308"/>
      <c r="I214" s="1308"/>
      <c r="J214" s="1308"/>
      <c r="K214" s="1308"/>
      <c r="L214" s="1308"/>
      <c r="M214" s="1308"/>
      <c r="N214" s="1308"/>
      <c r="O214" s="1308"/>
      <c r="P214" s="1308"/>
      <c r="Q214" s="1308"/>
      <c r="R214" s="1308"/>
      <c r="S214" s="1308"/>
      <c r="T214" s="1308"/>
      <c r="U214" s="1308"/>
      <c r="V214" s="1308"/>
    </row>
    <row r="215">
      <c r="A215" s="836"/>
      <c r="B215" s="1308"/>
      <c r="C215" s="1308"/>
      <c r="D215" s="1308"/>
      <c r="E215" s="1308"/>
      <c r="F215" s="1308"/>
      <c r="G215" s="1308"/>
      <c r="H215" s="1308"/>
      <c r="I215" s="1308"/>
      <c r="J215" s="1308"/>
      <c r="K215" s="1308"/>
      <c r="L215" s="1308"/>
      <c r="M215" s="1308"/>
      <c r="N215" s="1308"/>
      <c r="O215" s="1308"/>
      <c r="P215" s="1308"/>
      <c r="Q215" s="1308"/>
      <c r="R215" s="1308"/>
      <c r="S215" s="1308"/>
      <c r="T215" s="1308"/>
      <c r="U215" s="1308"/>
      <c r="V215" s="1308"/>
    </row>
    <row r="216">
      <c r="A216" s="836"/>
      <c r="B216" s="1308"/>
      <c r="C216" s="1308"/>
      <c r="D216" s="1308"/>
      <c r="E216" s="1308"/>
      <c r="F216" s="1308"/>
      <c r="G216" s="1308"/>
      <c r="H216" s="1308"/>
      <c r="I216" s="1308"/>
      <c r="J216" s="1308"/>
      <c r="K216" s="1308"/>
      <c r="L216" s="1308"/>
      <c r="M216" s="1308"/>
      <c r="N216" s="1308"/>
      <c r="O216" s="1308"/>
      <c r="P216" s="1308"/>
      <c r="Q216" s="1308"/>
      <c r="R216" s="1308"/>
      <c r="S216" s="1308"/>
      <c r="T216" s="1308"/>
      <c r="U216" s="1308"/>
      <c r="V216" s="1308"/>
    </row>
    <row r="217">
      <c r="A217" s="836"/>
      <c r="B217" s="1308"/>
      <c r="C217" s="1308"/>
      <c r="D217" s="1308"/>
      <c r="E217" s="1308"/>
      <c r="F217" s="1308"/>
      <c r="G217" s="1308"/>
      <c r="H217" s="1308"/>
      <c r="I217" s="1308"/>
      <c r="J217" s="1308"/>
      <c r="K217" s="1308"/>
      <c r="L217" s="1308"/>
      <c r="M217" s="1308"/>
      <c r="N217" s="1308"/>
      <c r="O217" s="1308"/>
      <c r="P217" s="1308"/>
      <c r="Q217" s="1308"/>
      <c r="R217" s="1308"/>
      <c r="S217" s="1308"/>
      <c r="T217" s="1308"/>
      <c r="U217" s="1308"/>
      <c r="V217" s="1308"/>
    </row>
    <row r="218">
      <c r="A218" s="836"/>
      <c r="B218" s="1308"/>
      <c r="C218" s="1308"/>
      <c r="D218" s="1308"/>
      <c r="E218" s="1308"/>
      <c r="F218" s="1308"/>
      <c r="G218" s="1308"/>
      <c r="H218" s="1308"/>
      <c r="I218" s="1308"/>
      <c r="J218" s="1308"/>
      <c r="K218" s="1308"/>
      <c r="L218" s="1308"/>
      <c r="M218" s="1308"/>
      <c r="N218" s="1308"/>
      <c r="O218" s="1308"/>
      <c r="P218" s="1308"/>
      <c r="Q218" s="1308"/>
      <c r="R218" s="1308"/>
      <c r="S218" s="1308"/>
      <c r="T218" s="1308"/>
      <c r="U218" s="1308"/>
      <c r="V218" s="1308"/>
    </row>
    <row r="219">
      <c r="A219" s="836"/>
      <c r="B219" s="1308"/>
      <c r="C219" s="1308"/>
      <c r="D219" s="1308"/>
      <c r="E219" s="1308"/>
      <c r="F219" s="1308"/>
      <c r="G219" s="1308"/>
      <c r="H219" s="1308"/>
      <c r="I219" s="1308"/>
      <c r="J219" s="1308"/>
      <c r="K219" s="1308"/>
      <c r="L219" s="1308"/>
      <c r="M219" s="1308"/>
      <c r="N219" s="1308"/>
      <c r="O219" s="1308"/>
      <c r="P219" s="1308"/>
      <c r="Q219" s="1308"/>
      <c r="R219" s="1308"/>
      <c r="S219" s="1308"/>
      <c r="T219" s="1308"/>
      <c r="U219" s="1308"/>
      <c r="V219" s="1308"/>
    </row>
    <row r="220">
      <c r="A220" s="836"/>
      <c r="B220" s="1308"/>
      <c r="C220" s="1308"/>
      <c r="D220" s="1308"/>
      <c r="E220" s="1308"/>
      <c r="F220" s="1308"/>
      <c r="G220" s="1308"/>
      <c r="H220" s="1308"/>
      <c r="I220" s="1308"/>
      <c r="J220" s="1308"/>
      <c r="K220" s="1308"/>
      <c r="L220" s="1308"/>
      <c r="M220" s="1308"/>
      <c r="N220" s="1308"/>
      <c r="O220" s="1308"/>
      <c r="P220" s="1308"/>
      <c r="Q220" s="1308"/>
      <c r="R220" s="1308"/>
      <c r="S220" s="1308"/>
      <c r="T220" s="1308"/>
      <c r="U220" s="1308"/>
      <c r="V220" s="1308"/>
    </row>
    <row r="221">
      <c r="A221" s="836"/>
      <c r="B221" s="1308"/>
      <c r="C221" s="1308"/>
      <c r="D221" s="1308"/>
      <c r="E221" s="1308"/>
      <c r="F221" s="1308"/>
      <c r="G221" s="1308"/>
      <c r="H221" s="1308"/>
      <c r="I221" s="1308"/>
      <c r="J221" s="1308"/>
      <c r="K221" s="1308"/>
      <c r="L221" s="1308"/>
      <c r="M221" s="1308"/>
      <c r="N221" s="1308"/>
      <c r="O221" s="1308"/>
      <c r="P221" s="1308"/>
      <c r="Q221" s="1308"/>
      <c r="R221" s="1308"/>
      <c r="S221" s="1308"/>
      <c r="T221" s="1308"/>
      <c r="U221" s="1308"/>
      <c r="V221" s="1308"/>
    </row>
    <row r="222">
      <c r="A222" s="836"/>
      <c r="B222" s="1308"/>
      <c r="C222" s="1308"/>
      <c r="D222" s="1308"/>
      <c r="E222" s="1308"/>
      <c r="F222" s="1308"/>
      <c r="G222" s="1308"/>
      <c r="H222" s="1308"/>
      <c r="I222" s="1308"/>
      <c r="J222" s="1308"/>
      <c r="K222" s="1308"/>
      <c r="L222" s="1308"/>
      <c r="M222" s="1308"/>
      <c r="N222" s="1308"/>
      <c r="O222" s="1308"/>
      <c r="P222" s="1308"/>
      <c r="Q222" s="1308"/>
      <c r="R222" s="1308"/>
      <c r="S222" s="1308"/>
      <c r="T222" s="1308"/>
      <c r="U222" s="1308"/>
      <c r="V222" s="1308"/>
    </row>
    <row r="223">
      <c r="A223" s="836"/>
      <c r="B223" s="1308"/>
      <c r="C223" s="1308"/>
      <c r="D223" s="1308"/>
      <c r="E223" s="1308"/>
      <c r="F223" s="1308"/>
      <c r="G223" s="1308"/>
      <c r="H223" s="1308"/>
      <c r="I223" s="1308"/>
      <c r="J223" s="1308"/>
      <c r="K223" s="1308"/>
      <c r="L223" s="1308"/>
      <c r="M223" s="1308"/>
      <c r="N223" s="1308"/>
      <c r="O223" s="1308"/>
      <c r="P223" s="1308"/>
      <c r="Q223" s="1308"/>
      <c r="R223" s="1308"/>
      <c r="S223" s="1308"/>
      <c r="T223" s="1308"/>
      <c r="U223" s="1308"/>
      <c r="V223" s="1308"/>
    </row>
    <row r="224">
      <c r="A224" s="836"/>
      <c r="B224" s="1308"/>
      <c r="C224" s="1308"/>
      <c r="D224" s="1308"/>
      <c r="E224" s="1308"/>
      <c r="F224" s="1308"/>
      <c r="G224" s="1308"/>
      <c r="H224" s="1308"/>
      <c r="I224" s="1308"/>
      <c r="J224" s="1308"/>
      <c r="K224" s="1308"/>
      <c r="L224" s="1308"/>
      <c r="M224" s="1308"/>
      <c r="N224" s="1308"/>
      <c r="O224" s="1308"/>
      <c r="P224" s="1308"/>
      <c r="Q224" s="1308"/>
      <c r="R224" s="1308"/>
      <c r="S224" s="1308"/>
      <c r="T224" s="1308"/>
      <c r="U224" s="1308"/>
      <c r="V224" s="1308"/>
    </row>
    <row r="225">
      <c r="A225" s="836"/>
      <c r="B225" s="1308"/>
      <c r="C225" s="1308"/>
      <c r="D225" s="1308"/>
      <c r="E225" s="1308"/>
      <c r="F225" s="1308"/>
      <c r="G225" s="1308"/>
      <c r="H225" s="1308"/>
      <c r="I225" s="1308"/>
      <c r="J225" s="1308"/>
      <c r="K225" s="1308"/>
      <c r="L225" s="1308"/>
      <c r="M225" s="1308"/>
      <c r="N225" s="1308"/>
      <c r="O225" s="1308"/>
      <c r="P225" s="1308"/>
      <c r="Q225" s="1308"/>
      <c r="R225" s="1308"/>
      <c r="S225" s="1308"/>
      <c r="T225" s="1308"/>
      <c r="U225" s="1308"/>
      <c r="V225" s="1308"/>
    </row>
    <row r="226">
      <c r="A226" s="836"/>
      <c r="B226" s="1308"/>
      <c r="C226" s="1308"/>
      <c r="D226" s="1308"/>
      <c r="E226" s="1308"/>
      <c r="F226" s="1308"/>
      <c r="G226" s="1308"/>
      <c r="H226" s="1308"/>
      <c r="I226" s="1308"/>
      <c r="J226" s="1308"/>
      <c r="K226" s="1308"/>
      <c r="L226" s="1308"/>
      <c r="M226" s="1308"/>
      <c r="N226" s="1308"/>
      <c r="O226" s="1308"/>
      <c r="P226" s="1308"/>
      <c r="Q226" s="1308"/>
      <c r="R226" s="1308"/>
      <c r="S226" s="1308"/>
      <c r="T226" s="1308"/>
      <c r="U226" s="1308"/>
      <c r="V226" s="1308"/>
    </row>
    <row r="227">
      <c r="A227" s="836"/>
      <c r="B227" s="1308"/>
      <c r="C227" s="1308"/>
      <c r="D227" s="1308"/>
      <c r="E227" s="1308"/>
      <c r="F227" s="1308"/>
      <c r="G227" s="1308"/>
      <c r="H227" s="1308"/>
      <c r="I227" s="1308"/>
      <c r="J227" s="1308"/>
      <c r="K227" s="1308"/>
      <c r="L227" s="1308"/>
      <c r="M227" s="1308"/>
      <c r="N227" s="1308"/>
      <c r="O227" s="1308"/>
      <c r="P227" s="1308"/>
      <c r="Q227" s="1308"/>
      <c r="R227" s="1308"/>
      <c r="S227" s="1308"/>
      <c r="T227" s="1308"/>
      <c r="U227" s="1308"/>
      <c r="V227" s="1308"/>
    </row>
    <row r="228">
      <c r="A228" s="836"/>
      <c r="B228" s="1308"/>
      <c r="C228" s="1308"/>
      <c r="D228" s="1308"/>
      <c r="E228" s="1308"/>
      <c r="F228" s="1308"/>
      <c r="G228" s="1308"/>
      <c r="H228" s="1308"/>
      <c r="I228" s="1308"/>
      <c r="J228" s="1308"/>
      <c r="K228" s="1308"/>
      <c r="L228" s="1308"/>
      <c r="M228" s="1308"/>
      <c r="N228" s="1308"/>
      <c r="O228" s="1308"/>
      <c r="P228" s="1308"/>
      <c r="Q228" s="1308"/>
      <c r="R228" s="1308"/>
      <c r="S228" s="1308"/>
      <c r="T228" s="1308"/>
      <c r="U228" s="1308"/>
      <c r="V228" s="1308"/>
    </row>
    <row r="229">
      <c r="A229" s="836"/>
      <c r="B229" s="1308"/>
      <c r="C229" s="1308"/>
      <c r="D229" s="1308"/>
      <c r="E229" s="1308"/>
      <c r="F229" s="1308"/>
      <c r="G229" s="1308"/>
      <c r="H229" s="1308"/>
      <c r="I229" s="1308"/>
      <c r="J229" s="1308"/>
      <c r="K229" s="1308"/>
      <c r="L229" s="1308"/>
      <c r="M229" s="1308"/>
      <c r="N229" s="1308"/>
      <c r="O229" s="1308"/>
      <c r="P229" s="1308"/>
      <c r="Q229" s="1308"/>
      <c r="R229" s="1308"/>
      <c r="S229" s="1308"/>
      <c r="T229" s="1308"/>
      <c r="U229" s="1308"/>
      <c r="V229" s="1308"/>
    </row>
    <row r="230">
      <c r="A230" s="836"/>
      <c r="B230" s="1308"/>
      <c r="C230" s="1308"/>
      <c r="D230" s="1308"/>
      <c r="E230" s="1308"/>
      <c r="F230" s="1308"/>
      <c r="G230" s="1308"/>
      <c r="H230" s="1308"/>
      <c r="I230" s="1308"/>
      <c r="J230" s="1308"/>
      <c r="K230" s="1308"/>
      <c r="L230" s="1308"/>
      <c r="M230" s="1308"/>
      <c r="N230" s="1308"/>
      <c r="O230" s="1308"/>
      <c r="P230" s="1308"/>
      <c r="Q230" s="1308"/>
      <c r="R230" s="1308"/>
      <c r="S230" s="1308"/>
      <c r="T230" s="1308"/>
      <c r="U230" s="1308"/>
      <c r="V230" s="1308"/>
    </row>
    <row r="231">
      <c r="A231" s="836"/>
      <c r="B231" s="1308"/>
      <c r="C231" s="1308"/>
      <c r="D231" s="1308"/>
      <c r="E231" s="1308"/>
      <c r="F231" s="1308"/>
      <c r="G231" s="1308"/>
      <c r="H231" s="1308"/>
      <c r="I231" s="1308"/>
      <c r="J231" s="1308"/>
      <c r="K231" s="1308"/>
      <c r="L231" s="1308"/>
      <c r="M231" s="1308"/>
      <c r="N231" s="1308"/>
      <c r="O231" s="1308"/>
      <c r="P231" s="1308"/>
      <c r="Q231" s="1308"/>
      <c r="R231" s="1308"/>
      <c r="S231" s="1308"/>
      <c r="T231" s="1308"/>
      <c r="U231" s="1308"/>
      <c r="V231" s="1308"/>
    </row>
    <row r="232">
      <c r="A232" s="836"/>
      <c r="B232" s="1308"/>
      <c r="C232" s="1308"/>
      <c r="D232" s="1308"/>
      <c r="E232" s="1308"/>
      <c r="F232" s="1308"/>
      <c r="G232" s="1308"/>
      <c r="H232" s="1308"/>
      <c r="I232" s="1308"/>
      <c r="J232" s="1308"/>
      <c r="K232" s="1308"/>
      <c r="L232" s="1308"/>
      <c r="M232" s="1308"/>
      <c r="N232" s="1308"/>
      <c r="O232" s="1308"/>
      <c r="P232" s="1308"/>
      <c r="Q232" s="1308"/>
      <c r="R232" s="1308"/>
      <c r="S232" s="1308"/>
      <c r="T232" s="1308"/>
      <c r="U232" s="1308"/>
      <c r="V232" s="1308"/>
    </row>
    <row r="233">
      <c r="A233" s="836"/>
      <c r="B233" s="1308"/>
      <c r="C233" s="1308"/>
      <c r="D233" s="1308"/>
      <c r="E233" s="1308"/>
      <c r="F233" s="1308"/>
      <c r="G233" s="1308"/>
      <c r="H233" s="1308"/>
      <c r="I233" s="1308"/>
      <c r="J233" s="1308"/>
      <c r="K233" s="1308"/>
      <c r="L233" s="1308"/>
      <c r="M233" s="1308"/>
      <c r="N233" s="1308"/>
      <c r="O233" s="1308"/>
      <c r="P233" s="1308"/>
      <c r="Q233" s="1308"/>
      <c r="R233" s="1308"/>
      <c r="S233" s="1308"/>
      <c r="T233" s="1308"/>
      <c r="U233" s="1308"/>
      <c r="V233" s="1308"/>
    </row>
    <row r="234">
      <c r="A234" s="836"/>
      <c r="B234" s="1308"/>
      <c r="C234" s="1308"/>
      <c r="D234" s="1308"/>
      <c r="E234" s="1308"/>
      <c r="F234" s="1308"/>
      <c r="G234" s="1308"/>
      <c r="H234" s="1308"/>
      <c r="I234" s="1308"/>
      <c r="J234" s="1308"/>
      <c r="K234" s="1308"/>
      <c r="L234" s="1308"/>
      <c r="M234" s="1308"/>
      <c r="N234" s="1308"/>
      <c r="O234" s="1308"/>
      <c r="P234" s="1308"/>
      <c r="Q234" s="1308"/>
      <c r="R234" s="1308"/>
      <c r="S234" s="1308"/>
      <c r="T234" s="1308"/>
      <c r="U234" s="1308"/>
      <c r="V234" s="1308"/>
    </row>
    <row r="235">
      <c r="A235" s="836"/>
      <c r="B235" s="1308"/>
      <c r="C235" s="1308"/>
      <c r="D235" s="1308"/>
      <c r="E235" s="1308"/>
      <c r="F235" s="1308"/>
      <c r="G235" s="1308"/>
      <c r="H235" s="1308"/>
      <c r="I235" s="1308"/>
      <c r="J235" s="1308"/>
      <c r="K235" s="1308"/>
      <c r="L235" s="1308"/>
      <c r="M235" s="1308"/>
      <c r="N235" s="1308"/>
      <c r="O235" s="1308"/>
      <c r="P235" s="1308"/>
      <c r="Q235" s="1308"/>
      <c r="R235" s="1308"/>
      <c r="S235" s="1308"/>
      <c r="T235" s="1308"/>
      <c r="U235" s="1308"/>
      <c r="V235" s="1308"/>
    </row>
    <row r="236">
      <c r="A236" s="836"/>
      <c r="B236" s="1308"/>
      <c r="C236" s="1308"/>
      <c r="D236" s="1308"/>
      <c r="E236" s="1308"/>
      <c r="F236" s="1308"/>
      <c r="G236" s="1308"/>
      <c r="H236" s="1308"/>
      <c r="I236" s="1308"/>
      <c r="J236" s="1308"/>
      <c r="K236" s="1308"/>
      <c r="L236" s="1308"/>
      <c r="M236" s="1308"/>
      <c r="N236" s="1308"/>
      <c r="O236" s="1308"/>
      <c r="P236" s="1308"/>
      <c r="Q236" s="1308"/>
      <c r="R236" s="1308"/>
      <c r="S236" s="1308"/>
      <c r="T236" s="1308"/>
      <c r="U236" s="1308"/>
      <c r="V236" s="1308"/>
    </row>
    <row r="237">
      <c r="A237" s="836"/>
      <c r="B237" s="1308"/>
      <c r="C237" s="1308"/>
      <c r="D237" s="1308"/>
      <c r="E237" s="1308"/>
      <c r="F237" s="1308"/>
      <c r="G237" s="1308"/>
      <c r="H237" s="1308"/>
      <c r="I237" s="1308"/>
      <c r="J237" s="1308"/>
      <c r="K237" s="1308"/>
      <c r="L237" s="1308"/>
      <c r="M237" s="1308"/>
      <c r="N237" s="1308"/>
      <c r="O237" s="1308"/>
      <c r="P237" s="1308"/>
      <c r="Q237" s="1308"/>
      <c r="R237" s="1308"/>
      <c r="S237" s="1308"/>
      <c r="T237" s="1308"/>
      <c r="U237" s="1308"/>
      <c r="V237" s="1308"/>
    </row>
    <row r="238">
      <c r="A238" s="836"/>
      <c r="B238" s="1308"/>
      <c r="C238" s="1308"/>
      <c r="D238" s="1308"/>
      <c r="E238" s="1308"/>
      <c r="F238" s="1308"/>
      <c r="G238" s="1308"/>
      <c r="H238" s="1308"/>
      <c r="I238" s="1308"/>
      <c r="J238" s="1308"/>
      <c r="K238" s="1308"/>
      <c r="L238" s="1308"/>
      <c r="M238" s="1308"/>
      <c r="N238" s="1308"/>
      <c r="O238" s="1308"/>
      <c r="P238" s="1308"/>
      <c r="Q238" s="1308"/>
      <c r="R238" s="1308"/>
      <c r="S238" s="1308"/>
      <c r="T238" s="1308"/>
      <c r="U238" s="1308"/>
      <c r="V238" s="1308"/>
    </row>
    <row r="239">
      <c r="A239" s="836"/>
      <c r="B239" s="1308"/>
      <c r="C239" s="1308"/>
      <c r="D239" s="1308"/>
      <c r="E239" s="1308"/>
      <c r="F239" s="1308"/>
      <c r="G239" s="1308"/>
      <c r="H239" s="1308"/>
      <c r="I239" s="1308"/>
      <c r="J239" s="1308"/>
      <c r="K239" s="1308"/>
      <c r="L239" s="1308"/>
      <c r="M239" s="1308"/>
      <c r="N239" s="1308"/>
      <c r="O239" s="1308"/>
      <c r="P239" s="1308"/>
      <c r="Q239" s="1308"/>
      <c r="R239" s="1308"/>
      <c r="S239" s="1308"/>
      <c r="T239" s="1308"/>
      <c r="U239" s="1308"/>
      <c r="V239" s="1308"/>
    </row>
    <row r="240">
      <c r="A240" s="836"/>
      <c r="B240" s="1308"/>
      <c r="C240" s="1308"/>
      <c r="D240" s="1308"/>
      <c r="E240" s="1308"/>
      <c r="F240" s="1308"/>
      <c r="G240" s="1308"/>
      <c r="H240" s="1308"/>
      <c r="I240" s="1308"/>
      <c r="J240" s="1308"/>
      <c r="K240" s="1308"/>
      <c r="L240" s="1308"/>
      <c r="M240" s="1308"/>
      <c r="N240" s="1308"/>
      <c r="O240" s="1308"/>
      <c r="P240" s="1308"/>
      <c r="Q240" s="1308"/>
      <c r="R240" s="1308"/>
      <c r="S240" s="1308"/>
      <c r="T240" s="1308"/>
      <c r="U240" s="1308"/>
      <c r="V240" s="1308"/>
    </row>
    <row r="241">
      <c r="A241" s="836"/>
      <c r="B241" s="1308"/>
      <c r="C241" s="1308"/>
      <c r="D241" s="1308"/>
      <c r="E241" s="1308"/>
      <c r="F241" s="1308"/>
      <c r="G241" s="1308"/>
      <c r="H241" s="1308"/>
      <c r="I241" s="1308"/>
      <c r="J241" s="1308"/>
      <c r="K241" s="1308"/>
      <c r="L241" s="1308"/>
      <c r="M241" s="1308"/>
      <c r="N241" s="1308"/>
      <c r="O241" s="1308"/>
      <c r="P241" s="1308"/>
      <c r="Q241" s="1308"/>
      <c r="R241" s="1308"/>
      <c r="S241" s="1308"/>
      <c r="T241" s="1308"/>
      <c r="U241" s="1308"/>
      <c r="V241" s="1308"/>
    </row>
    <row r="242">
      <c r="A242" s="836"/>
      <c r="B242" s="1308"/>
      <c r="C242" s="1308"/>
      <c r="D242" s="1308"/>
      <c r="E242" s="1308"/>
      <c r="F242" s="1308"/>
      <c r="G242" s="1308"/>
      <c r="H242" s="1308"/>
      <c r="I242" s="1308"/>
      <c r="J242" s="1308"/>
      <c r="K242" s="1308"/>
      <c r="L242" s="1308"/>
      <c r="M242" s="1308"/>
      <c r="N242" s="1308"/>
      <c r="O242" s="1308"/>
      <c r="P242" s="1308"/>
      <c r="Q242" s="1308"/>
      <c r="R242" s="1308"/>
      <c r="S242" s="1308"/>
      <c r="T242" s="1308"/>
      <c r="U242" s="1308"/>
      <c r="V242" s="1308"/>
    </row>
    <row r="243">
      <c r="A243" s="836"/>
      <c r="B243" s="1308"/>
      <c r="C243" s="1308"/>
      <c r="D243" s="1308"/>
      <c r="E243" s="1308"/>
      <c r="F243" s="1308"/>
      <c r="G243" s="1308"/>
      <c r="H243" s="1308"/>
      <c r="I243" s="1308"/>
      <c r="J243" s="1308"/>
      <c r="K243" s="1308"/>
      <c r="L243" s="1308"/>
      <c r="M243" s="1308"/>
      <c r="N243" s="1308"/>
      <c r="O243" s="1308"/>
      <c r="P243" s="1308"/>
      <c r="Q243" s="1308"/>
      <c r="R243" s="1308"/>
      <c r="S243" s="1308"/>
      <c r="T243" s="1308"/>
      <c r="U243" s="1308"/>
      <c r="V243" s="1308"/>
    </row>
    <row r="244">
      <c r="A244" s="836"/>
      <c r="B244" s="1308"/>
      <c r="C244" s="1308"/>
      <c r="D244" s="1308"/>
      <c r="E244" s="1308"/>
      <c r="F244" s="1308"/>
      <c r="G244" s="1308"/>
      <c r="H244" s="1308"/>
      <c r="I244" s="1308"/>
      <c r="J244" s="1308"/>
      <c r="K244" s="1308"/>
      <c r="L244" s="1308"/>
      <c r="M244" s="1308"/>
      <c r="N244" s="1308"/>
      <c r="O244" s="1308"/>
      <c r="P244" s="1308"/>
      <c r="Q244" s="1308"/>
      <c r="R244" s="1308"/>
      <c r="S244" s="1308"/>
      <c r="T244" s="1308"/>
      <c r="U244" s="1308"/>
      <c r="V244" s="1308"/>
    </row>
    <row r="245">
      <c r="A245" s="836"/>
      <c r="B245" s="1308"/>
      <c r="C245" s="1308"/>
      <c r="D245" s="1308"/>
      <c r="E245" s="1308"/>
      <c r="F245" s="1308"/>
      <c r="G245" s="1308"/>
      <c r="H245" s="1308"/>
      <c r="I245" s="1308"/>
      <c r="J245" s="1308"/>
      <c r="K245" s="1308"/>
      <c r="L245" s="1308"/>
      <c r="M245" s="1308"/>
      <c r="N245" s="1308"/>
      <c r="O245" s="1308"/>
      <c r="P245" s="1308"/>
      <c r="Q245" s="1308"/>
      <c r="R245" s="1308"/>
      <c r="S245" s="1308"/>
      <c r="T245" s="1308"/>
      <c r="U245" s="1308"/>
      <c r="V245" s="1308"/>
    </row>
    <row r="246">
      <c r="A246" s="836"/>
      <c r="B246" s="1308"/>
      <c r="C246" s="1308"/>
      <c r="D246" s="1308"/>
      <c r="E246" s="1308"/>
      <c r="F246" s="1308"/>
      <c r="G246" s="1308"/>
      <c r="H246" s="1308"/>
      <c r="I246" s="1308"/>
      <c r="J246" s="1308"/>
      <c r="K246" s="1308"/>
      <c r="L246" s="1308"/>
      <c r="M246" s="1308"/>
      <c r="N246" s="1308"/>
      <c r="O246" s="1308"/>
      <c r="P246" s="1308"/>
      <c r="Q246" s="1308"/>
      <c r="R246" s="1308"/>
      <c r="S246" s="1308"/>
      <c r="T246" s="1308"/>
      <c r="U246" s="1308"/>
      <c r="V246" s="1308"/>
    </row>
    <row r="247">
      <c r="A247" s="836"/>
      <c r="B247" s="1308"/>
      <c r="C247" s="1308"/>
      <c r="D247" s="1308"/>
      <c r="E247" s="1308"/>
      <c r="F247" s="1308"/>
      <c r="G247" s="1308"/>
      <c r="H247" s="1308"/>
      <c r="I247" s="1308"/>
      <c r="J247" s="1308"/>
      <c r="K247" s="1308"/>
      <c r="L247" s="1308"/>
      <c r="M247" s="1308"/>
      <c r="N247" s="1308"/>
      <c r="O247" s="1308"/>
      <c r="P247" s="1308"/>
      <c r="Q247" s="1308"/>
      <c r="R247" s="1308"/>
      <c r="S247" s="1308"/>
      <c r="T247" s="1308"/>
      <c r="U247" s="1308"/>
      <c r="V247" s="1308"/>
    </row>
    <row r="248">
      <c r="A248" s="836"/>
      <c r="B248" s="1308"/>
      <c r="C248" s="1308"/>
      <c r="D248" s="1308"/>
      <c r="E248" s="1308"/>
      <c r="F248" s="1308"/>
      <c r="G248" s="1308"/>
      <c r="H248" s="1308"/>
      <c r="I248" s="1308"/>
      <c r="J248" s="1308"/>
      <c r="K248" s="1308"/>
      <c r="L248" s="1308"/>
      <c r="M248" s="1308"/>
      <c r="N248" s="1308"/>
      <c r="O248" s="1308"/>
      <c r="P248" s="1308"/>
      <c r="Q248" s="1308"/>
      <c r="R248" s="1308"/>
      <c r="S248" s="1308"/>
      <c r="T248" s="1308"/>
      <c r="U248" s="1308"/>
      <c r="V248" s="1308"/>
    </row>
    <row r="249">
      <c r="A249" s="836"/>
      <c r="B249" s="1308"/>
      <c r="C249" s="1308"/>
      <c r="D249" s="1308"/>
      <c r="E249" s="1308"/>
      <c r="F249" s="1308"/>
      <c r="G249" s="1308"/>
      <c r="H249" s="1308"/>
      <c r="I249" s="1308"/>
      <c r="J249" s="1308"/>
      <c r="K249" s="1308"/>
      <c r="L249" s="1308"/>
      <c r="M249" s="1308"/>
      <c r="N249" s="1308"/>
      <c r="O249" s="1308"/>
      <c r="P249" s="1308"/>
      <c r="Q249" s="1308"/>
      <c r="R249" s="1308"/>
      <c r="S249" s="1308"/>
      <c r="T249" s="1308"/>
      <c r="U249" s="1308"/>
      <c r="V249" s="1308"/>
    </row>
    <row r="250">
      <c r="A250" s="836"/>
      <c r="B250" s="1308"/>
      <c r="C250" s="1308"/>
      <c r="D250" s="1308"/>
      <c r="E250" s="1308"/>
      <c r="F250" s="1308"/>
      <c r="G250" s="1308"/>
      <c r="H250" s="1308"/>
      <c r="I250" s="1308"/>
      <c r="J250" s="1308"/>
      <c r="K250" s="1308"/>
      <c r="L250" s="1308"/>
      <c r="M250" s="1308"/>
      <c r="N250" s="1308"/>
      <c r="O250" s="1308"/>
      <c r="P250" s="1308"/>
      <c r="Q250" s="1308"/>
      <c r="R250" s="1308"/>
      <c r="S250" s="1308"/>
      <c r="T250" s="1308"/>
      <c r="U250" s="1308"/>
      <c r="V250" s="1308"/>
    </row>
    <row r="251">
      <c r="A251" s="836"/>
      <c r="B251" s="1308"/>
      <c r="C251" s="1308"/>
      <c r="D251" s="1308"/>
      <c r="E251" s="1308"/>
      <c r="F251" s="1308"/>
      <c r="G251" s="1308"/>
      <c r="H251" s="1308"/>
      <c r="I251" s="1308"/>
      <c r="J251" s="1308"/>
      <c r="K251" s="1308"/>
      <c r="L251" s="1308"/>
      <c r="M251" s="1308"/>
      <c r="N251" s="1308"/>
      <c r="O251" s="1308"/>
      <c r="P251" s="1308"/>
      <c r="Q251" s="1308"/>
      <c r="R251" s="1308"/>
      <c r="S251" s="1308"/>
      <c r="T251" s="1308"/>
      <c r="U251" s="1308"/>
      <c r="V251" s="1308"/>
    </row>
    <row r="252">
      <c r="A252" s="836"/>
      <c r="B252" s="1308"/>
      <c r="C252" s="1308"/>
      <c r="D252" s="1308"/>
      <c r="E252" s="1308"/>
      <c r="F252" s="1308"/>
      <c r="G252" s="1308"/>
      <c r="H252" s="1308"/>
      <c r="I252" s="1308"/>
      <c r="J252" s="1308"/>
      <c r="K252" s="1308"/>
      <c r="L252" s="1308"/>
      <c r="M252" s="1308"/>
      <c r="N252" s="1308"/>
      <c r="O252" s="1308"/>
      <c r="P252" s="1308"/>
      <c r="Q252" s="1308"/>
      <c r="R252" s="1308"/>
      <c r="S252" s="1308"/>
      <c r="T252" s="1308"/>
      <c r="U252" s="1308"/>
      <c r="V252" s="1308"/>
    </row>
    <row r="253">
      <c r="A253" s="836"/>
      <c r="B253" s="1308"/>
      <c r="C253" s="1308"/>
      <c r="D253" s="1308"/>
      <c r="E253" s="1308"/>
      <c r="F253" s="1308"/>
      <c r="G253" s="1308"/>
      <c r="H253" s="1308"/>
      <c r="I253" s="1308"/>
      <c r="J253" s="1308"/>
      <c r="K253" s="1308"/>
      <c r="L253" s="1308"/>
      <c r="M253" s="1308"/>
      <c r="N253" s="1308"/>
      <c r="O253" s="1308"/>
      <c r="P253" s="1308"/>
      <c r="Q253" s="1308"/>
      <c r="R253" s="1308"/>
      <c r="S253" s="1308"/>
      <c r="T253" s="1308"/>
      <c r="U253" s="1308"/>
      <c r="V253" s="1308"/>
    </row>
    <row r="254">
      <c r="A254" s="836"/>
      <c r="B254" s="1308"/>
      <c r="C254" s="1308"/>
      <c r="D254" s="1308"/>
      <c r="E254" s="1308"/>
      <c r="F254" s="1308"/>
      <c r="G254" s="1308"/>
      <c r="H254" s="1308"/>
      <c r="I254" s="1308"/>
      <c r="J254" s="1308"/>
      <c r="K254" s="1308"/>
      <c r="L254" s="1308"/>
      <c r="M254" s="1308"/>
      <c r="N254" s="1308"/>
      <c r="O254" s="1308"/>
      <c r="P254" s="1308"/>
      <c r="Q254" s="1308"/>
      <c r="R254" s="1308"/>
      <c r="S254" s="1308"/>
      <c r="T254" s="1308"/>
      <c r="U254" s="1308"/>
      <c r="V254" s="1308"/>
    </row>
    <row r="255">
      <c r="A255" s="836"/>
      <c r="B255" s="1308"/>
      <c r="C255" s="1308"/>
      <c r="D255" s="1308"/>
      <c r="E255" s="1308"/>
      <c r="F255" s="1308"/>
      <c r="G255" s="1308"/>
      <c r="H255" s="1308"/>
      <c r="I255" s="1308"/>
      <c r="J255" s="1308"/>
      <c r="K255" s="1308"/>
      <c r="L255" s="1308"/>
      <c r="M255" s="1308"/>
      <c r="N255" s="1308"/>
      <c r="O255" s="1308"/>
      <c r="P255" s="1308"/>
      <c r="Q255" s="1308"/>
      <c r="R255" s="1308"/>
      <c r="S255" s="1308"/>
      <c r="T255" s="1308"/>
      <c r="U255" s="1308"/>
      <c r="V255" s="1308"/>
    </row>
    <row r="256">
      <c r="A256" s="836"/>
      <c r="B256" s="1308"/>
      <c r="C256" s="1308"/>
      <c r="D256" s="1308"/>
      <c r="E256" s="1308"/>
      <c r="F256" s="1308"/>
      <c r="G256" s="1308"/>
      <c r="H256" s="1308"/>
      <c r="I256" s="1308"/>
      <c r="J256" s="1308"/>
      <c r="K256" s="1308"/>
      <c r="L256" s="1308"/>
      <c r="M256" s="1308"/>
      <c r="N256" s="1308"/>
      <c r="O256" s="1308"/>
      <c r="P256" s="1308"/>
      <c r="Q256" s="1308"/>
      <c r="R256" s="1308"/>
      <c r="S256" s="1308"/>
      <c r="T256" s="1308"/>
      <c r="U256" s="1308"/>
      <c r="V256" s="1308"/>
    </row>
    <row r="257">
      <c r="A257" s="836"/>
      <c r="B257" s="1308"/>
      <c r="C257" s="1308"/>
      <c r="D257" s="1308"/>
      <c r="E257" s="1308"/>
      <c r="F257" s="1308"/>
      <c r="G257" s="1308"/>
      <c r="H257" s="1308"/>
      <c r="I257" s="1308"/>
      <c r="J257" s="1308"/>
      <c r="K257" s="1308"/>
      <c r="L257" s="1308"/>
      <c r="M257" s="1308"/>
      <c r="N257" s="1308"/>
      <c r="O257" s="1308"/>
      <c r="P257" s="1308"/>
      <c r="Q257" s="1308"/>
      <c r="R257" s="1308"/>
      <c r="S257" s="1308"/>
      <c r="T257" s="1308"/>
      <c r="U257" s="1308"/>
      <c r="V257" s="1308"/>
    </row>
    <row r="258">
      <c r="A258" s="836"/>
      <c r="B258" s="1308"/>
      <c r="C258" s="1308"/>
      <c r="D258" s="1308"/>
      <c r="E258" s="1308"/>
      <c r="F258" s="1308"/>
      <c r="G258" s="1308"/>
      <c r="H258" s="1308"/>
      <c r="I258" s="1308"/>
      <c r="J258" s="1308"/>
      <c r="K258" s="1308"/>
      <c r="L258" s="1308"/>
      <c r="M258" s="1308"/>
      <c r="N258" s="1308"/>
      <c r="O258" s="1308"/>
      <c r="P258" s="1308"/>
      <c r="Q258" s="1308"/>
      <c r="R258" s="1308"/>
      <c r="S258" s="1308"/>
      <c r="T258" s="1308"/>
      <c r="U258" s="1308"/>
      <c r="V258" s="1308"/>
    </row>
    <row r="259">
      <c r="A259" s="836"/>
      <c r="B259" s="1308"/>
      <c r="C259" s="1308"/>
      <c r="D259" s="1308"/>
      <c r="E259" s="1308"/>
      <c r="F259" s="1308"/>
      <c r="G259" s="1308"/>
      <c r="H259" s="1308"/>
      <c r="I259" s="1308"/>
      <c r="J259" s="1308"/>
      <c r="K259" s="1308"/>
      <c r="L259" s="1308"/>
      <c r="M259" s="1308"/>
      <c r="N259" s="1308"/>
      <c r="O259" s="1308"/>
      <c r="P259" s="1308"/>
      <c r="Q259" s="1308"/>
      <c r="R259" s="1308"/>
      <c r="S259" s="1308"/>
      <c r="T259" s="1308"/>
      <c r="U259" s="1308"/>
      <c r="V259" s="1308"/>
    </row>
    <row r="260">
      <c r="A260" s="836"/>
      <c r="B260" s="1308"/>
      <c r="C260" s="1308"/>
      <c r="D260" s="1308"/>
      <c r="E260" s="1308"/>
      <c r="F260" s="1308"/>
      <c r="G260" s="1308"/>
      <c r="H260" s="1308"/>
      <c r="I260" s="1308"/>
      <c r="J260" s="1308"/>
      <c r="K260" s="1308"/>
      <c r="L260" s="1308"/>
      <c r="M260" s="1308"/>
      <c r="N260" s="1308"/>
      <c r="O260" s="1308"/>
      <c r="P260" s="1308"/>
      <c r="Q260" s="1308"/>
      <c r="R260" s="1308"/>
      <c r="S260" s="1308"/>
      <c r="T260" s="1308"/>
      <c r="U260" s="1308"/>
      <c r="V260" s="1308"/>
    </row>
    <row r="261">
      <c r="A261" s="836"/>
      <c r="B261" s="1308"/>
      <c r="C261" s="1308"/>
      <c r="D261" s="1308"/>
      <c r="E261" s="1308"/>
      <c r="F261" s="1308"/>
      <c r="G261" s="1308"/>
      <c r="H261" s="1308"/>
      <c r="I261" s="1308"/>
      <c r="J261" s="1308"/>
      <c r="K261" s="1308"/>
      <c r="L261" s="1308"/>
      <c r="M261" s="1308"/>
      <c r="N261" s="1308"/>
      <c r="O261" s="1308"/>
      <c r="P261" s="1308"/>
      <c r="Q261" s="1308"/>
      <c r="R261" s="1308"/>
      <c r="S261" s="1308"/>
      <c r="T261" s="1308"/>
      <c r="U261" s="1308"/>
      <c r="V261" s="1308"/>
    </row>
    <row r="262">
      <c r="A262" s="836"/>
      <c r="B262" s="1308"/>
      <c r="C262" s="1308"/>
      <c r="D262" s="1308"/>
      <c r="E262" s="1308"/>
      <c r="F262" s="1308"/>
      <c r="G262" s="1308"/>
      <c r="H262" s="1308"/>
      <c r="I262" s="1308"/>
      <c r="J262" s="1308"/>
      <c r="K262" s="1308"/>
      <c r="L262" s="1308"/>
      <c r="M262" s="1308"/>
      <c r="N262" s="1308"/>
      <c r="O262" s="1308"/>
      <c r="P262" s="1308"/>
      <c r="Q262" s="1308"/>
      <c r="R262" s="1308"/>
      <c r="S262" s="1308"/>
      <c r="T262" s="1308"/>
      <c r="U262" s="1308"/>
      <c r="V262" s="1308"/>
    </row>
    <row r="263">
      <c r="A263" s="836"/>
      <c r="B263" s="1308"/>
      <c r="C263" s="1308"/>
      <c r="D263" s="1308"/>
      <c r="E263" s="1308"/>
      <c r="F263" s="1308"/>
      <c r="G263" s="1308"/>
      <c r="H263" s="1308"/>
      <c r="I263" s="1308"/>
      <c r="J263" s="1308"/>
      <c r="K263" s="1308"/>
      <c r="L263" s="1308"/>
      <c r="M263" s="1308"/>
      <c r="N263" s="1308"/>
      <c r="O263" s="1308"/>
      <c r="P263" s="1308"/>
      <c r="Q263" s="1308"/>
      <c r="R263" s="1308"/>
      <c r="S263" s="1308"/>
      <c r="T263" s="1308"/>
      <c r="U263" s="1308"/>
      <c r="V263" s="1308"/>
    </row>
    <row r="264">
      <c r="A264" s="836"/>
      <c r="B264" s="1308"/>
      <c r="C264" s="1308"/>
      <c r="D264" s="1308"/>
      <c r="E264" s="1308"/>
      <c r="F264" s="1308"/>
      <c r="G264" s="1308"/>
      <c r="H264" s="1308"/>
      <c r="I264" s="1308"/>
      <c r="J264" s="1308"/>
      <c r="K264" s="1308"/>
      <c r="L264" s="1308"/>
      <c r="M264" s="1308"/>
      <c r="N264" s="1308"/>
      <c r="O264" s="1308"/>
      <c r="P264" s="1308"/>
      <c r="Q264" s="1308"/>
      <c r="R264" s="1308"/>
      <c r="S264" s="1308"/>
      <c r="T264" s="1308"/>
      <c r="U264" s="1308"/>
      <c r="V264" s="1308"/>
    </row>
    <row r="265">
      <c r="A265" s="836"/>
      <c r="B265" s="1308"/>
      <c r="C265" s="1308"/>
      <c r="D265" s="1308"/>
      <c r="E265" s="1308"/>
      <c r="F265" s="1308"/>
      <c r="G265" s="1308"/>
      <c r="H265" s="1308"/>
      <c r="I265" s="1308"/>
      <c r="J265" s="1308"/>
      <c r="K265" s="1308"/>
      <c r="L265" s="1308"/>
      <c r="M265" s="1308"/>
      <c r="N265" s="1308"/>
      <c r="O265" s="1308"/>
      <c r="P265" s="1308"/>
      <c r="Q265" s="1308"/>
      <c r="R265" s="1308"/>
      <c r="S265" s="1308"/>
      <c r="T265" s="1308"/>
      <c r="U265" s="1308"/>
      <c r="V265" s="1308"/>
    </row>
    <row r="266">
      <c r="A266" s="836"/>
      <c r="B266" s="1308"/>
      <c r="C266" s="1308"/>
      <c r="D266" s="1308"/>
      <c r="E266" s="1308"/>
      <c r="F266" s="1308"/>
      <c r="G266" s="1308"/>
      <c r="H266" s="1308"/>
      <c r="I266" s="1308"/>
      <c r="J266" s="1308"/>
      <c r="K266" s="1308"/>
      <c r="L266" s="1308"/>
      <c r="M266" s="1308"/>
      <c r="N266" s="1308"/>
      <c r="O266" s="1308"/>
      <c r="P266" s="1308"/>
      <c r="Q266" s="1308"/>
      <c r="R266" s="1308"/>
      <c r="S266" s="1308"/>
      <c r="T266" s="1308"/>
      <c r="U266" s="1308"/>
      <c r="V266" s="1308"/>
    </row>
    <row r="267">
      <c r="A267" s="836"/>
      <c r="B267" s="1308"/>
      <c r="C267" s="1308"/>
      <c r="D267" s="1308"/>
      <c r="E267" s="1308"/>
      <c r="F267" s="1308"/>
      <c r="G267" s="1308"/>
      <c r="H267" s="1308"/>
      <c r="I267" s="1308"/>
      <c r="J267" s="1308"/>
      <c r="K267" s="1308"/>
      <c r="L267" s="1308"/>
      <c r="M267" s="1308"/>
      <c r="N267" s="1308"/>
      <c r="O267" s="1308"/>
      <c r="P267" s="1308"/>
      <c r="Q267" s="1308"/>
      <c r="R267" s="1308"/>
      <c r="S267" s="1308"/>
      <c r="T267" s="1308"/>
      <c r="U267" s="1308"/>
      <c r="V267" s="1308"/>
    </row>
    <row r="268">
      <c r="A268" s="836"/>
      <c r="B268" s="1308"/>
      <c r="C268" s="1308"/>
      <c r="D268" s="1308"/>
      <c r="E268" s="1308"/>
      <c r="F268" s="1308"/>
      <c r="G268" s="1308"/>
      <c r="H268" s="1308"/>
      <c r="I268" s="1308"/>
      <c r="J268" s="1308"/>
      <c r="K268" s="1308"/>
      <c r="L268" s="1308"/>
      <c r="M268" s="1308"/>
      <c r="N268" s="1308"/>
      <c r="O268" s="1308"/>
      <c r="P268" s="1308"/>
      <c r="Q268" s="1308"/>
      <c r="R268" s="1308"/>
      <c r="S268" s="1308"/>
      <c r="T268" s="1308"/>
      <c r="U268" s="1308"/>
      <c r="V268" s="1308"/>
    </row>
    <row r="269">
      <c r="A269" s="836"/>
      <c r="B269" s="1308"/>
      <c r="C269" s="1308"/>
      <c r="D269" s="1308"/>
      <c r="E269" s="1308"/>
      <c r="F269" s="1308"/>
      <c r="G269" s="1308"/>
      <c r="H269" s="1308"/>
      <c r="I269" s="1308"/>
      <c r="J269" s="1308"/>
      <c r="K269" s="1308"/>
      <c r="L269" s="1308"/>
      <c r="M269" s="1308"/>
      <c r="N269" s="1308"/>
      <c r="O269" s="1308"/>
      <c r="P269" s="1308"/>
      <c r="Q269" s="1308"/>
      <c r="R269" s="1308"/>
      <c r="S269" s="1308"/>
      <c r="T269" s="1308"/>
      <c r="U269" s="1308"/>
      <c r="V269" s="1308"/>
    </row>
    <row r="270">
      <c r="A270" s="836"/>
      <c r="B270" s="1308"/>
      <c r="C270" s="1308"/>
      <c r="D270" s="1308"/>
      <c r="E270" s="1308"/>
      <c r="F270" s="1308"/>
      <c r="G270" s="1308"/>
      <c r="H270" s="1308"/>
      <c r="I270" s="1308"/>
      <c r="J270" s="1308"/>
      <c r="K270" s="1308"/>
      <c r="L270" s="1308"/>
      <c r="M270" s="1308"/>
      <c r="N270" s="1308"/>
      <c r="O270" s="1308"/>
      <c r="P270" s="1308"/>
      <c r="Q270" s="1308"/>
      <c r="R270" s="1308"/>
      <c r="S270" s="1308"/>
      <c r="T270" s="1308"/>
      <c r="U270" s="1308"/>
      <c r="V270" s="1308"/>
    </row>
    <row r="271">
      <c r="A271" s="836"/>
      <c r="B271" s="1308"/>
      <c r="C271" s="1308"/>
      <c r="D271" s="1308"/>
      <c r="E271" s="1308"/>
      <c r="F271" s="1308"/>
      <c r="G271" s="1308"/>
      <c r="H271" s="1308"/>
      <c r="I271" s="1308"/>
      <c r="J271" s="1308"/>
      <c r="K271" s="1308"/>
      <c r="L271" s="1308"/>
      <c r="M271" s="1308"/>
      <c r="N271" s="1308"/>
      <c r="O271" s="1308"/>
      <c r="P271" s="1308"/>
      <c r="Q271" s="1308"/>
      <c r="R271" s="1308"/>
      <c r="S271" s="1308"/>
      <c r="T271" s="1308"/>
      <c r="U271" s="1308"/>
      <c r="V271" s="1308"/>
    </row>
    <row r="272">
      <c r="A272" s="836"/>
      <c r="B272" s="1308"/>
      <c r="C272" s="1308"/>
      <c r="D272" s="1308"/>
      <c r="E272" s="1308"/>
      <c r="F272" s="1308"/>
      <c r="G272" s="1308"/>
      <c r="H272" s="1308"/>
      <c r="I272" s="1308"/>
      <c r="J272" s="1308"/>
      <c r="K272" s="1308"/>
      <c r="L272" s="1308"/>
      <c r="M272" s="1308"/>
      <c r="N272" s="1308"/>
      <c r="O272" s="1308"/>
      <c r="P272" s="1308"/>
      <c r="Q272" s="1308"/>
      <c r="R272" s="1308"/>
      <c r="S272" s="1308"/>
      <c r="T272" s="1308"/>
      <c r="U272" s="1308"/>
      <c r="V272" s="1308"/>
    </row>
    <row r="273">
      <c r="A273" s="836"/>
      <c r="B273" s="1308"/>
      <c r="C273" s="1308"/>
      <c r="D273" s="1308"/>
      <c r="E273" s="1308"/>
      <c r="F273" s="1308"/>
      <c r="G273" s="1308"/>
      <c r="H273" s="1308"/>
      <c r="I273" s="1308"/>
      <c r="J273" s="1308"/>
      <c r="K273" s="1308"/>
      <c r="L273" s="1308"/>
      <c r="M273" s="1308"/>
      <c r="N273" s="1308"/>
      <c r="O273" s="1308"/>
      <c r="P273" s="1308"/>
      <c r="Q273" s="1308"/>
      <c r="R273" s="1308"/>
      <c r="S273" s="1308"/>
      <c r="T273" s="1308"/>
      <c r="U273" s="1308"/>
      <c r="V273" s="1308"/>
    </row>
    <row r="274">
      <c r="A274" s="836"/>
      <c r="B274" s="1308"/>
      <c r="C274" s="1308"/>
      <c r="D274" s="1308"/>
      <c r="E274" s="1308"/>
      <c r="F274" s="1308"/>
      <c r="G274" s="1308"/>
      <c r="H274" s="1308"/>
      <c r="I274" s="1308"/>
      <c r="J274" s="1308"/>
      <c r="K274" s="1308"/>
      <c r="L274" s="1308"/>
      <c r="M274" s="1308"/>
      <c r="N274" s="1308"/>
      <c r="O274" s="1308"/>
      <c r="P274" s="1308"/>
      <c r="Q274" s="1308"/>
      <c r="R274" s="1308"/>
      <c r="S274" s="1308"/>
      <c r="T274" s="1308"/>
      <c r="U274" s="1308"/>
      <c r="V274" s="1308"/>
    </row>
    <row r="275">
      <c r="A275" s="836"/>
      <c r="B275" s="1308"/>
      <c r="C275" s="1308"/>
      <c r="D275" s="1308"/>
      <c r="E275" s="1308"/>
      <c r="F275" s="1308"/>
      <c r="G275" s="1308"/>
      <c r="H275" s="1308"/>
      <c r="I275" s="1308"/>
      <c r="J275" s="1308"/>
      <c r="K275" s="1308"/>
      <c r="L275" s="1308"/>
      <c r="M275" s="1308"/>
      <c r="N275" s="1308"/>
      <c r="O275" s="1308"/>
      <c r="P275" s="1308"/>
      <c r="Q275" s="1308"/>
      <c r="R275" s="1308"/>
      <c r="S275" s="1308"/>
      <c r="T275" s="1308"/>
      <c r="U275" s="1308"/>
      <c r="V275" s="1308"/>
    </row>
    <row r="276">
      <c r="A276" s="836"/>
      <c r="B276" s="1308"/>
      <c r="C276" s="1308"/>
      <c r="D276" s="1308"/>
      <c r="E276" s="1308"/>
      <c r="F276" s="1308"/>
      <c r="G276" s="1308"/>
      <c r="H276" s="1308"/>
      <c r="I276" s="1308"/>
      <c r="J276" s="1308"/>
      <c r="K276" s="1308"/>
      <c r="L276" s="1308"/>
      <c r="M276" s="1308"/>
      <c r="N276" s="1308"/>
      <c r="O276" s="1308"/>
      <c r="P276" s="1308"/>
      <c r="Q276" s="1308"/>
      <c r="R276" s="1308"/>
      <c r="S276" s="1308"/>
      <c r="T276" s="1308"/>
      <c r="U276" s="1308"/>
      <c r="V276" s="1308"/>
    </row>
    <row r="277">
      <c r="A277" s="836"/>
      <c r="B277" s="1308"/>
      <c r="C277" s="1308"/>
      <c r="D277" s="1308"/>
      <c r="E277" s="1308"/>
      <c r="F277" s="1308"/>
      <c r="G277" s="1308"/>
      <c r="H277" s="1308"/>
      <c r="I277" s="1308"/>
      <c r="J277" s="1308"/>
      <c r="K277" s="1308"/>
      <c r="L277" s="1308"/>
      <c r="M277" s="1308"/>
      <c r="N277" s="1308"/>
      <c r="O277" s="1308"/>
      <c r="P277" s="1308"/>
      <c r="Q277" s="1308"/>
      <c r="R277" s="1308"/>
      <c r="S277" s="1308"/>
      <c r="T277" s="1308"/>
      <c r="U277" s="1308"/>
      <c r="V277" s="1308"/>
    </row>
    <row r="278">
      <c r="A278" s="836"/>
      <c r="B278" s="1308"/>
      <c r="C278" s="1308"/>
      <c r="D278" s="1308"/>
      <c r="E278" s="1308"/>
      <c r="F278" s="1308"/>
      <c r="G278" s="1308"/>
      <c r="H278" s="1308"/>
      <c r="I278" s="1308"/>
      <c r="J278" s="1308"/>
      <c r="K278" s="1308"/>
      <c r="L278" s="1308"/>
      <c r="M278" s="1308"/>
      <c r="N278" s="1308"/>
      <c r="O278" s="1308"/>
      <c r="P278" s="1308"/>
      <c r="Q278" s="1308"/>
      <c r="R278" s="1308"/>
      <c r="S278" s="1308"/>
      <c r="T278" s="1308"/>
      <c r="U278" s="1308"/>
      <c r="V278" s="1308"/>
    </row>
    <row r="279">
      <c r="A279" s="836"/>
      <c r="B279" s="1308"/>
      <c r="C279" s="1308"/>
      <c r="D279" s="1308"/>
      <c r="E279" s="1308"/>
      <c r="F279" s="1308"/>
      <c r="G279" s="1308"/>
      <c r="H279" s="1308"/>
      <c r="I279" s="1308"/>
      <c r="J279" s="1308"/>
      <c r="K279" s="1308"/>
      <c r="L279" s="1308"/>
      <c r="M279" s="1308"/>
      <c r="N279" s="1308"/>
      <c r="O279" s="1308"/>
      <c r="P279" s="1308"/>
      <c r="Q279" s="1308"/>
      <c r="R279" s="1308"/>
      <c r="S279" s="1308"/>
      <c r="T279" s="1308"/>
      <c r="U279" s="1308"/>
      <c r="V279" s="1308"/>
    </row>
    <row r="280">
      <c r="A280" s="836"/>
      <c r="B280" s="1308"/>
      <c r="C280" s="1308"/>
      <c r="D280" s="1308"/>
      <c r="E280" s="1308"/>
      <c r="F280" s="1308"/>
      <c r="G280" s="1308"/>
      <c r="H280" s="1308"/>
      <c r="I280" s="1308"/>
      <c r="J280" s="1308"/>
      <c r="K280" s="1308"/>
      <c r="L280" s="1308"/>
      <c r="M280" s="1308"/>
      <c r="N280" s="1308"/>
      <c r="O280" s="1308"/>
      <c r="P280" s="1308"/>
      <c r="Q280" s="1308"/>
      <c r="R280" s="1308"/>
      <c r="S280" s="1308"/>
      <c r="T280" s="1308"/>
      <c r="U280" s="1308"/>
      <c r="V280" s="1308"/>
    </row>
    <row r="281">
      <c r="A281" s="836"/>
      <c r="B281" s="1308"/>
      <c r="C281" s="1308"/>
      <c r="D281" s="1308"/>
      <c r="E281" s="1308"/>
      <c r="F281" s="1308"/>
      <c r="G281" s="1308"/>
      <c r="H281" s="1308"/>
      <c r="I281" s="1308"/>
      <c r="J281" s="1308"/>
      <c r="K281" s="1308"/>
      <c r="L281" s="1308"/>
      <c r="M281" s="1308"/>
      <c r="N281" s="1308"/>
      <c r="O281" s="1308"/>
      <c r="P281" s="1308"/>
      <c r="Q281" s="1308"/>
      <c r="R281" s="1308"/>
      <c r="S281" s="1308"/>
      <c r="T281" s="1308"/>
      <c r="U281" s="1308"/>
      <c r="V281" s="1308"/>
    </row>
    <row r="282">
      <c r="A282" s="836"/>
      <c r="B282" s="1308"/>
      <c r="C282" s="1308"/>
      <c r="D282" s="1308"/>
      <c r="E282" s="1308"/>
      <c r="F282" s="1308"/>
      <c r="G282" s="1308"/>
      <c r="H282" s="1308"/>
      <c r="I282" s="1308"/>
      <c r="J282" s="1308"/>
      <c r="K282" s="1308"/>
      <c r="L282" s="1308"/>
      <c r="M282" s="1308"/>
      <c r="N282" s="1308"/>
      <c r="O282" s="1308"/>
      <c r="P282" s="1308"/>
      <c r="Q282" s="1308"/>
      <c r="R282" s="1308"/>
      <c r="S282" s="1308"/>
      <c r="T282" s="1308"/>
      <c r="U282" s="1308"/>
      <c r="V282" s="1308"/>
    </row>
    <row r="283">
      <c r="A283" s="836"/>
      <c r="B283" s="1308"/>
      <c r="C283" s="1308"/>
      <c r="D283" s="1308"/>
      <c r="E283" s="1308"/>
      <c r="F283" s="1308"/>
      <c r="G283" s="1308"/>
      <c r="H283" s="1308"/>
      <c r="I283" s="1308"/>
      <c r="J283" s="1308"/>
      <c r="K283" s="1308"/>
      <c r="L283" s="1308"/>
      <c r="M283" s="1308"/>
      <c r="N283" s="1308"/>
      <c r="O283" s="1308"/>
      <c r="P283" s="1308"/>
      <c r="Q283" s="1308"/>
      <c r="R283" s="1308"/>
      <c r="S283" s="1308"/>
      <c r="T283" s="1308"/>
      <c r="U283" s="1308"/>
      <c r="V283" s="1308"/>
    </row>
    <row r="284">
      <c r="A284" s="836"/>
      <c r="B284" s="1308"/>
      <c r="C284" s="1308"/>
      <c r="D284" s="1308"/>
      <c r="E284" s="1308"/>
      <c r="F284" s="1308"/>
      <c r="G284" s="1308"/>
      <c r="H284" s="1308"/>
      <c r="I284" s="1308"/>
      <c r="J284" s="1308"/>
      <c r="K284" s="1308"/>
      <c r="L284" s="1308"/>
      <c r="M284" s="1308"/>
      <c r="N284" s="1308"/>
      <c r="O284" s="1308"/>
      <c r="P284" s="1308"/>
      <c r="Q284" s="1308"/>
      <c r="R284" s="1308"/>
      <c r="S284" s="1308"/>
      <c r="T284" s="1308"/>
      <c r="U284" s="1308"/>
      <c r="V284" s="1308"/>
    </row>
    <row r="285">
      <c r="A285" s="836"/>
      <c r="B285" s="1308"/>
      <c r="C285" s="1308"/>
      <c r="D285" s="1308"/>
      <c r="E285" s="1308"/>
      <c r="F285" s="1308"/>
      <c r="G285" s="1308"/>
      <c r="H285" s="1308"/>
      <c r="I285" s="1308"/>
      <c r="J285" s="1308"/>
      <c r="K285" s="1308"/>
      <c r="L285" s="1308"/>
      <c r="M285" s="1308"/>
      <c r="N285" s="1308"/>
      <c r="O285" s="1308"/>
      <c r="P285" s="1308"/>
      <c r="Q285" s="1308"/>
      <c r="R285" s="1308"/>
      <c r="S285" s="1308"/>
      <c r="T285" s="1308"/>
      <c r="U285" s="1308"/>
      <c r="V285" s="1308"/>
    </row>
    <row r="286">
      <c r="A286" s="836"/>
      <c r="B286" s="1308"/>
      <c r="C286" s="1308"/>
      <c r="D286" s="1308"/>
      <c r="E286" s="1308"/>
      <c r="F286" s="1308"/>
      <c r="G286" s="1308"/>
      <c r="H286" s="1308"/>
      <c r="I286" s="1308"/>
      <c r="J286" s="1308"/>
      <c r="K286" s="1308"/>
      <c r="L286" s="1308"/>
      <c r="M286" s="1308"/>
      <c r="N286" s="1308"/>
      <c r="O286" s="1308"/>
      <c r="P286" s="1308"/>
      <c r="Q286" s="1308"/>
      <c r="R286" s="1308"/>
      <c r="S286" s="1308"/>
      <c r="T286" s="1308"/>
      <c r="U286" s="1308"/>
      <c r="V286" s="1308"/>
    </row>
    <row r="287">
      <c r="A287" s="836"/>
      <c r="B287" s="1308"/>
      <c r="C287" s="1308"/>
      <c r="D287" s="1308"/>
      <c r="E287" s="1308"/>
      <c r="F287" s="1308"/>
      <c r="G287" s="1308"/>
      <c r="H287" s="1308"/>
      <c r="I287" s="1308"/>
      <c r="J287" s="1308"/>
      <c r="K287" s="1308"/>
      <c r="L287" s="1308"/>
      <c r="M287" s="1308"/>
      <c r="N287" s="1308"/>
      <c r="O287" s="1308"/>
      <c r="P287" s="1308"/>
      <c r="Q287" s="1308"/>
      <c r="R287" s="1308"/>
      <c r="S287" s="1308"/>
      <c r="T287" s="1308"/>
      <c r="U287" s="1308"/>
      <c r="V287" s="1308"/>
    </row>
    <row r="288">
      <c r="A288" s="836"/>
      <c r="B288" s="1308"/>
      <c r="C288" s="1308"/>
      <c r="D288" s="1308"/>
      <c r="E288" s="1308"/>
      <c r="F288" s="1308"/>
      <c r="G288" s="1308"/>
      <c r="H288" s="1308"/>
      <c r="I288" s="1308"/>
      <c r="J288" s="1308"/>
      <c r="K288" s="1308"/>
      <c r="L288" s="1308"/>
      <c r="M288" s="1308"/>
      <c r="N288" s="1308"/>
      <c r="O288" s="1308"/>
      <c r="P288" s="1308"/>
      <c r="Q288" s="1308"/>
      <c r="R288" s="1308"/>
      <c r="S288" s="1308"/>
      <c r="T288" s="1308"/>
      <c r="U288" s="1308"/>
      <c r="V288" s="1308"/>
    </row>
    <row r="289">
      <c r="A289" s="836"/>
      <c r="B289" s="1308"/>
      <c r="C289" s="1308"/>
      <c r="D289" s="1308"/>
      <c r="E289" s="1308"/>
      <c r="F289" s="1308"/>
      <c r="G289" s="1308"/>
      <c r="H289" s="1308"/>
      <c r="I289" s="1308"/>
      <c r="J289" s="1308"/>
      <c r="K289" s="1308"/>
      <c r="L289" s="1308"/>
      <c r="M289" s="1308"/>
      <c r="N289" s="1308"/>
      <c r="O289" s="1308"/>
      <c r="P289" s="1308"/>
      <c r="Q289" s="1308"/>
      <c r="R289" s="1308"/>
      <c r="S289" s="1308"/>
      <c r="T289" s="1308"/>
      <c r="U289" s="1308"/>
      <c r="V289" s="1308"/>
    </row>
    <row r="290">
      <c r="A290" s="836"/>
      <c r="B290" s="1308"/>
      <c r="C290" s="1308"/>
      <c r="D290" s="1308"/>
      <c r="E290" s="1308"/>
      <c r="F290" s="1308"/>
      <c r="G290" s="1308"/>
      <c r="H290" s="1308"/>
      <c r="I290" s="1308"/>
      <c r="J290" s="1308"/>
      <c r="K290" s="1308"/>
      <c r="L290" s="1308"/>
      <c r="M290" s="1308"/>
      <c r="N290" s="1308"/>
      <c r="O290" s="1308"/>
      <c r="P290" s="1308"/>
      <c r="Q290" s="1308"/>
      <c r="R290" s="1308"/>
      <c r="S290" s="1308"/>
      <c r="T290" s="1308"/>
      <c r="U290" s="1308"/>
      <c r="V290" s="1308"/>
    </row>
    <row r="291">
      <c r="A291" s="836"/>
      <c r="B291" s="1308"/>
      <c r="C291" s="1308"/>
      <c r="D291" s="1308"/>
      <c r="E291" s="1308"/>
      <c r="F291" s="1308"/>
      <c r="G291" s="1308"/>
      <c r="H291" s="1308"/>
      <c r="I291" s="1308"/>
      <c r="J291" s="1308"/>
      <c r="K291" s="1308"/>
      <c r="L291" s="1308"/>
      <c r="M291" s="1308"/>
      <c r="N291" s="1308"/>
      <c r="O291" s="1308"/>
      <c r="P291" s="1308"/>
      <c r="Q291" s="1308"/>
      <c r="R291" s="1308"/>
      <c r="S291" s="1308"/>
      <c r="T291" s="1308"/>
      <c r="U291" s="1308"/>
      <c r="V291" s="1308"/>
    </row>
    <row r="292">
      <c r="A292" s="836"/>
      <c r="B292" s="1308"/>
      <c r="C292" s="1308"/>
      <c r="D292" s="1308"/>
      <c r="E292" s="1308"/>
      <c r="F292" s="1308"/>
      <c r="G292" s="1308"/>
      <c r="H292" s="1308"/>
      <c r="I292" s="1308"/>
      <c r="J292" s="1308"/>
      <c r="K292" s="1308"/>
      <c r="L292" s="1308"/>
      <c r="M292" s="1308"/>
      <c r="N292" s="1308"/>
      <c r="O292" s="1308"/>
      <c r="P292" s="1308"/>
      <c r="Q292" s="1308"/>
      <c r="R292" s="1308"/>
      <c r="S292" s="1308"/>
      <c r="T292" s="1308"/>
      <c r="U292" s="1308"/>
      <c r="V292" s="1308"/>
    </row>
    <row r="293">
      <c r="A293" s="836"/>
      <c r="B293" s="1308"/>
      <c r="C293" s="1308"/>
      <c r="D293" s="1308"/>
      <c r="E293" s="1308"/>
      <c r="F293" s="1308"/>
      <c r="G293" s="1308"/>
      <c r="H293" s="1308"/>
      <c r="I293" s="1308"/>
      <c r="J293" s="1308"/>
      <c r="K293" s="1308"/>
      <c r="L293" s="1308"/>
      <c r="M293" s="1308"/>
      <c r="N293" s="1308"/>
      <c r="O293" s="1308"/>
      <c r="P293" s="1308"/>
      <c r="Q293" s="1308"/>
      <c r="R293" s="1308"/>
      <c r="S293" s="1308"/>
      <c r="T293" s="1308"/>
      <c r="U293" s="1308"/>
      <c r="V293" s="1308"/>
    </row>
    <row r="294">
      <c r="A294" s="836"/>
      <c r="B294" s="1308"/>
      <c r="C294" s="1308"/>
      <c r="D294" s="1308"/>
      <c r="E294" s="1308"/>
      <c r="F294" s="1308"/>
      <c r="G294" s="1308"/>
      <c r="H294" s="1308"/>
      <c r="I294" s="1308"/>
      <c r="J294" s="1308"/>
      <c r="K294" s="1308"/>
      <c r="L294" s="1308"/>
      <c r="M294" s="1308"/>
      <c r="N294" s="1308"/>
      <c r="O294" s="1308"/>
      <c r="P294" s="1308"/>
      <c r="Q294" s="1308"/>
      <c r="R294" s="1308"/>
      <c r="S294" s="1308"/>
      <c r="T294" s="1308"/>
      <c r="U294" s="1308"/>
      <c r="V294" s="1308"/>
    </row>
    <row r="295">
      <c r="A295" s="836"/>
      <c r="B295" s="1308"/>
      <c r="C295" s="1308"/>
      <c r="D295" s="1308"/>
      <c r="E295" s="1308"/>
      <c r="F295" s="1308"/>
      <c r="G295" s="1308"/>
      <c r="H295" s="1308"/>
      <c r="I295" s="1308"/>
      <c r="J295" s="1308"/>
      <c r="K295" s="1308"/>
      <c r="L295" s="1308"/>
      <c r="M295" s="1308"/>
      <c r="N295" s="1308"/>
      <c r="O295" s="1308"/>
      <c r="P295" s="1308"/>
      <c r="Q295" s="1308"/>
      <c r="R295" s="1308"/>
      <c r="S295" s="1308"/>
      <c r="T295" s="1308"/>
      <c r="U295" s="1308"/>
      <c r="V295" s="1308"/>
    </row>
    <row r="296">
      <c r="A296" s="836"/>
      <c r="B296" s="1308"/>
      <c r="C296" s="1308"/>
      <c r="D296" s="1308"/>
      <c r="E296" s="1308"/>
      <c r="F296" s="1308"/>
      <c r="G296" s="1308"/>
      <c r="H296" s="1308"/>
      <c r="I296" s="1308"/>
      <c r="J296" s="1308"/>
      <c r="K296" s="1308"/>
      <c r="L296" s="1308"/>
      <c r="M296" s="1308"/>
      <c r="N296" s="1308"/>
      <c r="O296" s="1308"/>
      <c r="P296" s="1308"/>
      <c r="Q296" s="1308"/>
      <c r="R296" s="1308"/>
      <c r="S296" s="1308"/>
      <c r="T296" s="1308"/>
      <c r="U296" s="1308"/>
      <c r="V296" s="1308"/>
    </row>
    <row r="297">
      <c r="A297" s="836"/>
      <c r="B297" s="1308"/>
      <c r="C297" s="1308"/>
      <c r="D297" s="1308"/>
      <c r="E297" s="1308"/>
      <c r="F297" s="1308"/>
      <c r="G297" s="1308"/>
      <c r="H297" s="1308"/>
      <c r="I297" s="1308"/>
      <c r="J297" s="1308"/>
      <c r="K297" s="1308"/>
      <c r="L297" s="1308"/>
      <c r="M297" s="1308"/>
      <c r="N297" s="1308"/>
      <c r="O297" s="1308"/>
      <c r="P297" s="1308"/>
      <c r="Q297" s="1308"/>
      <c r="R297" s="1308"/>
      <c r="S297" s="1308"/>
      <c r="T297" s="1308"/>
      <c r="U297" s="1308"/>
      <c r="V297" s="1308"/>
    </row>
    <row r="298">
      <c r="A298" s="836"/>
      <c r="B298" s="1308"/>
      <c r="C298" s="1308"/>
      <c r="D298" s="1308"/>
      <c r="E298" s="1308"/>
      <c r="F298" s="1308"/>
      <c r="G298" s="1308"/>
      <c r="H298" s="1308"/>
      <c r="I298" s="1308"/>
      <c r="J298" s="1308"/>
      <c r="K298" s="1308"/>
      <c r="L298" s="1308"/>
      <c r="M298" s="1308"/>
      <c r="N298" s="1308"/>
      <c r="O298" s="1308"/>
      <c r="P298" s="1308"/>
      <c r="Q298" s="1308"/>
      <c r="R298" s="1308"/>
      <c r="S298" s="1308"/>
      <c r="T298" s="1308"/>
      <c r="U298" s="1308"/>
      <c r="V298" s="1308"/>
    </row>
    <row r="299">
      <c r="A299" s="836"/>
      <c r="B299" s="1308"/>
      <c r="C299" s="1308"/>
      <c r="D299" s="1308"/>
      <c r="E299" s="1308"/>
      <c r="F299" s="1308"/>
      <c r="G299" s="1308"/>
      <c r="H299" s="1308"/>
      <c r="I299" s="1308"/>
      <c r="J299" s="1308"/>
      <c r="K299" s="1308"/>
      <c r="L299" s="1308"/>
      <c r="M299" s="1308"/>
      <c r="N299" s="1308"/>
      <c r="O299" s="1308"/>
      <c r="P299" s="1308"/>
      <c r="Q299" s="1308"/>
      <c r="R299" s="1308"/>
      <c r="S299" s="1308"/>
      <c r="T299" s="1308"/>
      <c r="U299" s="1308"/>
      <c r="V299" s="1308"/>
    </row>
    <row r="300">
      <c r="A300" s="836"/>
      <c r="B300" s="1308"/>
      <c r="C300" s="1308"/>
      <c r="D300" s="1308"/>
      <c r="E300" s="1308"/>
      <c r="F300" s="1308"/>
      <c r="G300" s="1308"/>
      <c r="H300" s="1308"/>
      <c r="I300" s="1308"/>
      <c r="J300" s="1308"/>
      <c r="K300" s="1308"/>
      <c r="L300" s="1308"/>
      <c r="M300" s="1308"/>
      <c r="N300" s="1308"/>
      <c r="O300" s="1308"/>
      <c r="P300" s="1308"/>
      <c r="Q300" s="1308"/>
      <c r="R300" s="1308"/>
      <c r="S300" s="1308"/>
      <c r="T300" s="1308"/>
      <c r="U300" s="1308"/>
      <c r="V300" s="1308"/>
    </row>
    <row r="301">
      <c r="A301" s="836"/>
      <c r="B301" s="1308"/>
      <c r="C301" s="1308"/>
      <c r="D301" s="1308"/>
      <c r="E301" s="1308"/>
      <c r="F301" s="1308"/>
      <c r="G301" s="1308"/>
      <c r="H301" s="1308"/>
      <c r="I301" s="1308"/>
      <c r="J301" s="1308"/>
      <c r="K301" s="1308"/>
      <c r="L301" s="1308"/>
      <c r="M301" s="1308"/>
      <c r="N301" s="1308"/>
      <c r="O301" s="1308"/>
      <c r="P301" s="1308"/>
      <c r="Q301" s="1308"/>
      <c r="R301" s="1308"/>
      <c r="S301" s="1308"/>
      <c r="T301" s="1308"/>
      <c r="U301" s="1308"/>
      <c r="V301" s="1308"/>
    </row>
    <row r="302">
      <c r="A302" s="836"/>
      <c r="B302" s="1308"/>
      <c r="C302" s="1308"/>
      <c r="D302" s="1308"/>
      <c r="E302" s="1308"/>
      <c r="F302" s="1308"/>
      <c r="G302" s="1308"/>
      <c r="H302" s="1308"/>
      <c r="I302" s="1308"/>
      <c r="J302" s="1308"/>
      <c r="K302" s="1308"/>
      <c r="L302" s="1308"/>
      <c r="M302" s="1308"/>
      <c r="N302" s="1308"/>
      <c r="O302" s="1308"/>
      <c r="P302" s="1308"/>
      <c r="Q302" s="1308"/>
      <c r="R302" s="1308"/>
      <c r="S302" s="1308"/>
      <c r="T302" s="1308"/>
      <c r="U302" s="1308"/>
      <c r="V302" s="1308"/>
    </row>
    <row r="303">
      <c r="A303" s="836"/>
      <c r="B303" s="1308"/>
      <c r="C303" s="1308"/>
      <c r="D303" s="1308"/>
      <c r="E303" s="1308"/>
      <c r="F303" s="1308"/>
      <c r="G303" s="1308"/>
      <c r="H303" s="1308"/>
      <c r="I303" s="1308"/>
      <c r="J303" s="1308"/>
      <c r="K303" s="1308"/>
      <c r="L303" s="1308"/>
      <c r="M303" s="1308"/>
      <c r="N303" s="1308"/>
      <c r="O303" s="1308"/>
      <c r="P303" s="1308"/>
      <c r="Q303" s="1308"/>
      <c r="R303" s="1308"/>
      <c r="S303" s="1308"/>
      <c r="T303" s="1308"/>
      <c r="U303" s="1308"/>
      <c r="V303" s="1308"/>
    </row>
    <row r="304">
      <c r="A304" s="836"/>
      <c r="B304" s="1308"/>
      <c r="C304" s="1308"/>
      <c r="D304" s="1308"/>
      <c r="E304" s="1308"/>
      <c r="F304" s="1308"/>
      <c r="G304" s="1308"/>
      <c r="H304" s="1308"/>
      <c r="I304" s="1308"/>
      <c r="J304" s="1308"/>
      <c r="K304" s="1308"/>
      <c r="L304" s="1308"/>
      <c r="M304" s="1308"/>
      <c r="N304" s="1308"/>
      <c r="O304" s="1308"/>
      <c r="P304" s="1308"/>
      <c r="Q304" s="1308"/>
      <c r="R304" s="1308"/>
      <c r="S304" s="1308"/>
      <c r="T304" s="1308"/>
      <c r="U304" s="1308"/>
      <c r="V304" s="1308"/>
    </row>
    <row r="305">
      <c r="A305" s="836"/>
      <c r="B305" s="1308"/>
      <c r="C305" s="1308"/>
      <c r="D305" s="1308"/>
      <c r="E305" s="1308"/>
      <c r="F305" s="1308"/>
      <c r="G305" s="1308"/>
      <c r="H305" s="1308"/>
      <c r="I305" s="1308"/>
      <c r="J305" s="1308"/>
      <c r="K305" s="1308"/>
      <c r="L305" s="1308"/>
      <c r="M305" s="1308"/>
      <c r="N305" s="1308"/>
      <c r="O305" s="1308"/>
      <c r="P305" s="1308"/>
      <c r="Q305" s="1308"/>
      <c r="R305" s="1308"/>
      <c r="S305" s="1308"/>
      <c r="T305" s="1308"/>
      <c r="U305" s="1308"/>
      <c r="V305" s="1308"/>
    </row>
    <row r="306">
      <c r="A306" s="836"/>
      <c r="B306" s="1308"/>
      <c r="C306" s="1308"/>
      <c r="D306" s="1308"/>
      <c r="E306" s="1308"/>
      <c r="F306" s="1308"/>
      <c r="G306" s="1308"/>
      <c r="H306" s="1308"/>
      <c r="I306" s="1308"/>
      <c r="J306" s="1308"/>
      <c r="K306" s="1308"/>
      <c r="L306" s="1308"/>
      <c r="M306" s="1308"/>
      <c r="N306" s="1308"/>
      <c r="O306" s="1308"/>
      <c r="P306" s="1308"/>
      <c r="Q306" s="1308"/>
      <c r="R306" s="1308"/>
      <c r="S306" s="1308"/>
      <c r="T306" s="1308"/>
      <c r="U306" s="1308"/>
      <c r="V306" s="1308"/>
    </row>
    <row r="307">
      <c r="A307" s="836"/>
      <c r="B307" s="1308"/>
      <c r="C307" s="1308"/>
      <c r="D307" s="1308"/>
      <c r="E307" s="1308"/>
      <c r="F307" s="1308"/>
      <c r="G307" s="1308"/>
      <c r="H307" s="1308"/>
      <c r="I307" s="1308"/>
      <c r="J307" s="1308"/>
      <c r="K307" s="1308"/>
      <c r="L307" s="1308"/>
      <c r="M307" s="1308"/>
      <c r="N307" s="1308"/>
      <c r="O307" s="1308"/>
      <c r="P307" s="1308"/>
      <c r="Q307" s="1308"/>
      <c r="R307" s="1308"/>
      <c r="S307" s="1308"/>
      <c r="T307" s="1308"/>
      <c r="U307" s="1308"/>
      <c r="V307" s="1308"/>
    </row>
    <row r="308">
      <c r="A308" s="836"/>
      <c r="B308" s="1308"/>
      <c r="C308" s="1308"/>
      <c r="D308" s="1308"/>
      <c r="E308" s="1308"/>
      <c r="F308" s="1308"/>
      <c r="G308" s="1308"/>
      <c r="H308" s="1308"/>
      <c r="I308" s="1308"/>
      <c r="J308" s="1308"/>
      <c r="K308" s="1308"/>
      <c r="L308" s="1308"/>
      <c r="M308" s="1308"/>
      <c r="N308" s="1308"/>
      <c r="O308" s="1308"/>
      <c r="P308" s="1308"/>
      <c r="Q308" s="1308"/>
      <c r="R308" s="1308"/>
      <c r="S308" s="1308"/>
      <c r="T308" s="1308"/>
      <c r="U308" s="1308"/>
      <c r="V308" s="1308"/>
    </row>
    <row r="309">
      <c r="A309" s="836"/>
      <c r="B309" s="1308"/>
      <c r="C309" s="1308"/>
      <c r="D309" s="1308"/>
      <c r="E309" s="1308"/>
      <c r="F309" s="1308"/>
      <c r="G309" s="1308"/>
      <c r="H309" s="1308"/>
      <c r="I309" s="1308"/>
      <c r="J309" s="1308"/>
      <c r="K309" s="1308"/>
      <c r="L309" s="1308"/>
      <c r="M309" s="1308"/>
      <c r="N309" s="1308"/>
      <c r="O309" s="1308"/>
      <c r="P309" s="1308"/>
      <c r="Q309" s="1308"/>
      <c r="R309" s="1308"/>
      <c r="S309" s="1308"/>
      <c r="T309" s="1308"/>
      <c r="U309" s="1308"/>
      <c r="V309" s="1308"/>
    </row>
    <row r="310">
      <c r="A310" s="836"/>
      <c r="B310" s="1308"/>
      <c r="C310" s="1308"/>
      <c r="D310" s="1308"/>
      <c r="E310" s="1308"/>
      <c r="F310" s="1308"/>
      <c r="G310" s="1308"/>
      <c r="H310" s="1308"/>
      <c r="I310" s="1308"/>
      <c r="J310" s="1308"/>
      <c r="K310" s="1308"/>
      <c r="L310" s="1308"/>
      <c r="M310" s="1308"/>
      <c r="N310" s="1308"/>
      <c r="O310" s="1308"/>
      <c r="P310" s="1308"/>
      <c r="Q310" s="1308"/>
      <c r="R310" s="1308"/>
      <c r="S310" s="1308"/>
      <c r="T310" s="1308"/>
      <c r="U310" s="1308"/>
      <c r="V310" s="1308"/>
    </row>
    <row r="311">
      <c r="A311" s="836"/>
      <c r="B311" s="1308"/>
      <c r="C311" s="1308"/>
      <c r="D311" s="1308"/>
      <c r="E311" s="1308"/>
      <c r="F311" s="1308"/>
      <c r="G311" s="1308"/>
      <c r="H311" s="1308"/>
      <c r="I311" s="1308"/>
      <c r="J311" s="1308"/>
      <c r="K311" s="1308"/>
      <c r="L311" s="1308"/>
      <c r="M311" s="1308"/>
      <c r="N311" s="1308"/>
      <c r="O311" s="1308"/>
      <c r="P311" s="1308"/>
      <c r="Q311" s="1308"/>
      <c r="R311" s="1308"/>
      <c r="S311" s="1308"/>
      <c r="T311" s="1308"/>
      <c r="U311" s="1308"/>
      <c r="V311" s="1308"/>
    </row>
    <row r="312">
      <c r="A312" s="836"/>
      <c r="B312" s="1308"/>
      <c r="C312" s="1308"/>
      <c r="D312" s="1308"/>
      <c r="E312" s="1308"/>
      <c r="F312" s="1308"/>
      <c r="G312" s="1308"/>
      <c r="H312" s="1308"/>
      <c r="I312" s="1308"/>
      <c r="J312" s="1308"/>
      <c r="K312" s="1308"/>
      <c r="L312" s="1308"/>
      <c r="M312" s="1308"/>
      <c r="N312" s="1308"/>
      <c r="O312" s="1308"/>
      <c r="P312" s="1308"/>
      <c r="Q312" s="1308"/>
      <c r="R312" s="1308"/>
      <c r="S312" s="1308"/>
      <c r="T312" s="1308"/>
      <c r="U312" s="1308"/>
      <c r="V312" s="1308"/>
    </row>
    <row r="313">
      <c r="A313" s="836"/>
      <c r="B313" s="1308"/>
      <c r="C313" s="1308"/>
      <c r="D313" s="1308"/>
      <c r="E313" s="1308"/>
      <c r="F313" s="1308"/>
      <c r="G313" s="1308"/>
      <c r="H313" s="1308"/>
      <c r="I313" s="1308"/>
      <c r="J313" s="1308"/>
      <c r="K313" s="1308"/>
      <c r="L313" s="1308"/>
      <c r="M313" s="1308"/>
      <c r="N313" s="1308"/>
      <c r="O313" s="1308"/>
      <c r="P313" s="1308"/>
      <c r="Q313" s="1308"/>
      <c r="R313" s="1308"/>
      <c r="S313" s="1308"/>
      <c r="T313" s="1308"/>
      <c r="U313" s="1308"/>
      <c r="V313" s="1308"/>
    </row>
    <row r="314">
      <c r="A314" s="836"/>
      <c r="B314" s="1308"/>
      <c r="C314" s="1308"/>
      <c r="D314" s="1308"/>
      <c r="E314" s="1308"/>
      <c r="F314" s="1308"/>
      <c r="G314" s="1308"/>
      <c r="H314" s="1308"/>
      <c r="I314" s="1308"/>
      <c r="J314" s="1308"/>
      <c r="K314" s="1308"/>
      <c r="L314" s="1308"/>
      <c r="M314" s="1308"/>
      <c r="N314" s="1308"/>
      <c r="O314" s="1308"/>
      <c r="P314" s="1308"/>
      <c r="Q314" s="1308"/>
      <c r="R314" s="1308"/>
      <c r="S314" s="1308"/>
      <c r="T314" s="1308"/>
      <c r="U314" s="1308"/>
      <c r="V314" s="1308"/>
    </row>
    <row r="315">
      <c r="A315" s="836"/>
      <c r="B315" s="1308"/>
      <c r="C315" s="1308"/>
      <c r="D315" s="1308"/>
      <c r="E315" s="1308"/>
      <c r="F315" s="1308"/>
      <c r="G315" s="1308"/>
      <c r="H315" s="1308"/>
      <c r="I315" s="1308"/>
      <c r="J315" s="1308"/>
      <c r="K315" s="1308"/>
      <c r="L315" s="1308"/>
      <c r="M315" s="1308"/>
      <c r="N315" s="1308"/>
      <c r="O315" s="1308"/>
      <c r="P315" s="1308"/>
      <c r="Q315" s="1308"/>
      <c r="R315" s="1308"/>
      <c r="S315" s="1308"/>
      <c r="T315" s="1308"/>
      <c r="U315" s="1308"/>
      <c r="V315" s="1308"/>
    </row>
    <row r="316">
      <c r="A316" s="836"/>
      <c r="B316" s="1308"/>
      <c r="C316" s="1308"/>
      <c r="D316" s="1308"/>
      <c r="E316" s="1308"/>
      <c r="F316" s="1308"/>
      <c r="G316" s="1308"/>
      <c r="H316" s="1308"/>
      <c r="I316" s="1308"/>
      <c r="J316" s="1308"/>
      <c r="K316" s="1308"/>
      <c r="L316" s="1308"/>
      <c r="M316" s="1308"/>
      <c r="N316" s="1308"/>
      <c r="O316" s="1308"/>
      <c r="P316" s="1308"/>
      <c r="Q316" s="1308"/>
      <c r="R316" s="1308"/>
      <c r="S316" s="1308"/>
      <c r="T316" s="1308"/>
      <c r="U316" s="1308"/>
      <c r="V316" s="1308"/>
    </row>
    <row r="317">
      <c r="A317" s="836"/>
      <c r="B317" s="1308"/>
      <c r="C317" s="1308"/>
      <c r="D317" s="1308"/>
      <c r="E317" s="1308"/>
      <c r="F317" s="1308"/>
      <c r="G317" s="1308"/>
      <c r="H317" s="1308"/>
      <c r="I317" s="1308"/>
      <c r="J317" s="1308"/>
      <c r="K317" s="1308"/>
      <c r="L317" s="1308"/>
      <c r="M317" s="1308"/>
      <c r="N317" s="1308"/>
      <c r="O317" s="1308"/>
      <c r="P317" s="1308"/>
      <c r="Q317" s="1308"/>
      <c r="R317" s="1308"/>
      <c r="S317" s="1308"/>
      <c r="T317" s="1308"/>
      <c r="U317" s="1308"/>
      <c r="V317" s="1308"/>
    </row>
    <row r="318">
      <c r="A318" s="836"/>
      <c r="B318" s="1308"/>
      <c r="C318" s="1308"/>
      <c r="D318" s="1308"/>
      <c r="E318" s="1308"/>
      <c r="F318" s="1308"/>
      <c r="G318" s="1308"/>
      <c r="H318" s="1308"/>
      <c r="I318" s="1308"/>
      <c r="J318" s="1308"/>
      <c r="K318" s="1308"/>
      <c r="L318" s="1308"/>
      <c r="M318" s="1308"/>
      <c r="N318" s="1308"/>
      <c r="O318" s="1308"/>
      <c r="P318" s="1308"/>
      <c r="Q318" s="1308"/>
      <c r="R318" s="1308"/>
      <c r="S318" s="1308"/>
      <c r="T318" s="1308"/>
      <c r="U318" s="1308"/>
      <c r="V318" s="1308"/>
    </row>
    <row r="319">
      <c r="A319" s="836"/>
      <c r="B319" s="1308"/>
      <c r="C319" s="1308"/>
      <c r="D319" s="1308"/>
      <c r="E319" s="1308"/>
      <c r="F319" s="1308"/>
      <c r="G319" s="1308"/>
      <c r="H319" s="1308"/>
      <c r="I319" s="1308"/>
      <c r="J319" s="1308"/>
      <c r="K319" s="1308"/>
      <c r="L319" s="1308"/>
      <c r="M319" s="1308"/>
      <c r="N319" s="1308"/>
      <c r="O319" s="1308"/>
      <c r="P319" s="1308"/>
      <c r="Q319" s="1308"/>
      <c r="R319" s="1308"/>
      <c r="S319" s="1308"/>
      <c r="T319" s="1308"/>
      <c r="U319" s="1308"/>
      <c r="V319" s="1308"/>
    </row>
    <row r="320">
      <c r="A320" s="836"/>
      <c r="B320" s="1308"/>
      <c r="C320" s="1308"/>
      <c r="D320" s="1308"/>
      <c r="E320" s="1308"/>
      <c r="F320" s="1308"/>
      <c r="G320" s="1308"/>
      <c r="H320" s="1308"/>
      <c r="I320" s="1308"/>
      <c r="J320" s="1308"/>
      <c r="K320" s="1308"/>
      <c r="L320" s="1308"/>
      <c r="M320" s="1308"/>
      <c r="N320" s="1308"/>
      <c r="O320" s="1308"/>
      <c r="P320" s="1308"/>
      <c r="Q320" s="1308"/>
      <c r="R320" s="1308"/>
      <c r="S320" s="1308"/>
      <c r="T320" s="1308"/>
      <c r="U320" s="1308"/>
      <c r="V320" s="1308"/>
    </row>
    <row r="321">
      <c r="A321" s="836"/>
      <c r="B321" s="1308"/>
      <c r="C321" s="1308"/>
      <c r="D321" s="1308"/>
      <c r="E321" s="1308"/>
      <c r="F321" s="1308"/>
      <c r="G321" s="1308"/>
      <c r="H321" s="1308"/>
      <c r="I321" s="1308"/>
      <c r="J321" s="1308"/>
      <c r="K321" s="1308"/>
      <c r="L321" s="1308"/>
      <c r="M321" s="1308"/>
      <c r="N321" s="1308"/>
      <c r="O321" s="1308"/>
      <c r="P321" s="1308"/>
      <c r="Q321" s="1308"/>
      <c r="R321" s="1308"/>
      <c r="S321" s="1308"/>
      <c r="T321" s="1308"/>
      <c r="U321" s="1308"/>
      <c r="V321" s="1308"/>
    </row>
    <row r="322">
      <c r="A322" s="836"/>
      <c r="B322" s="1308"/>
      <c r="C322" s="1308"/>
      <c r="D322" s="1308"/>
      <c r="E322" s="1308"/>
      <c r="F322" s="1308"/>
      <c r="G322" s="1308"/>
      <c r="H322" s="1308"/>
      <c r="I322" s="1308"/>
      <c r="J322" s="1308"/>
      <c r="K322" s="1308"/>
      <c r="L322" s="1308"/>
      <c r="M322" s="1308"/>
      <c r="N322" s="1308"/>
      <c r="O322" s="1308"/>
      <c r="P322" s="1308"/>
      <c r="Q322" s="1308"/>
      <c r="R322" s="1308"/>
      <c r="S322" s="1308"/>
      <c r="T322" s="1308"/>
      <c r="U322" s="1308"/>
      <c r="V322" s="1308"/>
    </row>
    <row r="323">
      <c r="A323" s="836"/>
      <c r="B323" s="1308"/>
      <c r="C323" s="1308"/>
      <c r="D323" s="1308"/>
      <c r="E323" s="1308"/>
      <c r="F323" s="1308"/>
      <c r="G323" s="1308"/>
      <c r="H323" s="1308"/>
      <c r="I323" s="1308"/>
      <c r="J323" s="1308"/>
      <c r="K323" s="1308"/>
      <c r="L323" s="1308"/>
      <c r="M323" s="1308"/>
      <c r="N323" s="1308"/>
      <c r="O323" s="1308"/>
      <c r="P323" s="1308"/>
      <c r="Q323" s="1308"/>
      <c r="R323" s="1308"/>
      <c r="S323" s="1308"/>
      <c r="T323" s="1308"/>
      <c r="U323" s="1308"/>
      <c r="V323" s="1308"/>
    </row>
    <row r="324">
      <c r="A324" s="836"/>
      <c r="B324" s="1308"/>
      <c r="C324" s="1308"/>
      <c r="D324" s="1308"/>
      <c r="E324" s="1308"/>
      <c r="F324" s="1308"/>
      <c r="G324" s="1308"/>
      <c r="H324" s="1308"/>
      <c r="I324" s="1308"/>
      <c r="J324" s="1308"/>
      <c r="K324" s="1308"/>
      <c r="L324" s="1308"/>
      <c r="M324" s="1308"/>
      <c r="N324" s="1308"/>
      <c r="O324" s="1308"/>
      <c r="P324" s="1308"/>
      <c r="Q324" s="1308"/>
      <c r="R324" s="1308"/>
      <c r="S324" s="1308"/>
      <c r="T324" s="1308"/>
      <c r="U324" s="1308"/>
      <c r="V324" s="1308"/>
    </row>
    <row r="325">
      <c r="A325" s="836"/>
      <c r="B325" s="1308"/>
      <c r="C325" s="1308"/>
      <c r="D325" s="1308"/>
      <c r="E325" s="1308"/>
      <c r="F325" s="1308"/>
      <c r="G325" s="1308"/>
      <c r="H325" s="1308"/>
      <c r="I325" s="1308"/>
      <c r="J325" s="1308"/>
      <c r="K325" s="1308"/>
      <c r="L325" s="1308"/>
      <c r="M325" s="1308"/>
      <c r="N325" s="1308"/>
      <c r="O325" s="1308"/>
      <c r="P325" s="1308"/>
      <c r="Q325" s="1308"/>
      <c r="R325" s="1308"/>
      <c r="S325" s="1308"/>
      <c r="T325" s="1308"/>
      <c r="U325" s="1308"/>
      <c r="V325" s="1308"/>
    </row>
    <row r="326">
      <c r="A326" s="836"/>
      <c r="B326" s="1308"/>
      <c r="C326" s="1308"/>
      <c r="D326" s="1308"/>
      <c r="E326" s="1308"/>
      <c r="F326" s="1308"/>
      <c r="G326" s="1308"/>
      <c r="H326" s="1308"/>
      <c r="I326" s="1308"/>
      <c r="J326" s="1308"/>
      <c r="K326" s="1308"/>
      <c r="L326" s="1308"/>
      <c r="M326" s="1308"/>
      <c r="N326" s="1308"/>
      <c r="O326" s="1308"/>
      <c r="P326" s="1308"/>
      <c r="Q326" s="1308"/>
      <c r="R326" s="1308"/>
      <c r="S326" s="1308"/>
      <c r="T326" s="1308"/>
      <c r="U326" s="1308"/>
      <c r="V326" s="1308"/>
    </row>
    <row r="327">
      <c r="A327" s="836"/>
      <c r="B327" s="1308"/>
      <c r="C327" s="1308"/>
      <c r="D327" s="1308"/>
      <c r="E327" s="1308"/>
      <c r="F327" s="1308"/>
      <c r="G327" s="1308"/>
      <c r="H327" s="1308"/>
      <c r="I327" s="1308"/>
      <c r="J327" s="1308"/>
      <c r="K327" s="1308"/>
      <c r="L327" s="1308"/>
      <c r="M327" s="1308"/>
      <c r="N327" s="1308"/>
      <c r="O327" s="1308"/>
      <c r="P327" s="1308"/>
      <c r="Q327" s="1308"/>
      <c r="R327" s="1308"/>
      <c r="S327" s="1308"/>
      <c r="T327" s="1308"/>
      <c r="U327" s="1308"/>
      <c r="V327" s="1308"/>
    </row>
    <row r="328">
      <c r="A328" s="836"/>
      <c r="B328" s="1308"/>
      <c r="C328" s="1308"/>
      <c r="D328" s="1308"/>
      <c r="E328" s="1308"/>
      <c r="F328" s="1308"/>
      <c r="G328" s="1308"/>
      <c r="H328" s="1308"/>
      <c r="I328" s="1308"/>
      <c r="J328" s="1308"/>
      <c r="K328" s="1308"/>
      <c r="L328" s="1308"/>
      <c r="M328" s="1308"/>
      <c r="N328" s="1308"/>
      <c r="O328" s="1308"/>
      <c r="P328" s="1308"/>
      <c r="Q328" s="1308"/>
      <c r="R328" s="1308"/>
      <c r="S328" s="1308"/>
      <c r="T328" s="1308"/>
      <c r="U328" s="1308"/>
      <c r="V328" s="1308"/>
    </row>
    <row r="329">
      <c r="A329" s="836"/>
      <c r="B329" s="1308"/>
      <c r="C329" s="1308"/>
      <c r="D329" s="1308"/>
      <c r="E329" s="1308"/>
      <c r="F329" s="1308"/>
      <c r="G329" s="1308"/>
      <c r="H329" s="1308"/>
      <c r="I329" s="1308"/>
      <c r="J329" s="1308"/>
      <c r="K329" s="1308"/>
      <c r="L329" s="1308"/>
      <c r="M329" s="1308"/>
      <c r="N329" s="1308"/>
      <c r="O329" s="1308"/>
      <c r="P329" s="1308"/>
      <c r="Q329" s="1308"/>
      <c r="R329" s="1308"/>
      <c r="S329" s="1308"/>
      <c r="T329" s="1308"/>
      <c r="U329" s="1308"/>
      <c r="V329" s="1308"/>
    </row>
    <row r="330">
      <c r="A330" s="836"/>
      <c r="B330" s="1308"/>
      <c r="C330" s="1308"/>
      <c r="D330" s="1308"/>
      <c r="E330" s="1308"/>
      <c r="F330" s="1308"/>
      <c r="G330" s="1308"/>
      <c r="H330" s="1308"/>
      <c r="I330" s="1308"/>
      <c r="J330" s="1308"/>
      <c r="K330" s="1308"/>
      <c r="L330" s="1308"/>
      <c r="M330" s="1308"/>
      <c r="N330" s="1308"/>
      <c r="O330" s="1308"/>
      <c r="P330" s="1308"/>
      <c r="Q330" s="1308"/>
      <c r="R330" s="1308"/>
      <c r="S330" s="1308"/>
      <c r="T330" s="1308"/>
      <c r="U330" s="1308"/>
      <c r="V330" s="1308"/>
    </row>
    <row r="331">
      <c r="A331" s="836"/>
      <c r="B331" s="1308"/>
      <c r="C331" s="1308"/>
      <c r="D331" s="1308"/>
      <c r="E331" s="1308"/>
      <c r="F331" s="1308"/>
      <c r="G331" s="1308"/>
      <c r="H331" s="1308"/>
      <c r="I331" s="1308"/>
      <c r="J331" s="1308"/>
      <c r="K331" s="1308"/>
      <c r="L331" s="1308"/>
      <c r="M331" s="1308"/>
      <c r="N331" s="1308"/>
      <c r="O331" s="1308"/>
      <c r="P331" s="1308"/>
      <c r="Q331" s="1308"/>
      <c r="R331" s="1308"/>
      <c r="S331" s="1308"/>
      <c r="T331" s="1308"/>
      <c r="U331" s="1308"/>
      <c r="V331" s="1308"/>
    </row>
    <row r="332">
      <c r="A332" s="836"/>
      <c r="B332" s="1308"/>
      <c r="C332" s="1308"/>
      <c r="D332" s="1308"/>
      <c r="E332" s="1308"/>
      <c r="F332" s="1308"/>
      <c r="G332" s="1308"/>
      <c r="H332" s="1308"/>
      <c r="I332" s="1308"/>
      <c r="J332" s="1308"/>
      <c r="K332" s="1308"/>
      <c r="L332" s="1308"/>
      <c r="M332" s="1308"/>
      <c r="N332" s="1308"/>
      <c r="O332" s="1308"/>
      <c r="P332" s="1308"/>
      <c r="Q332" s="1308"/>
      <c r="R332" s="1308"/>
      <c r="S332" s="1308"/>
      <c r="T332" s="1308"/>
      <c r="U332" s="1308"/>
      <c r="V332" s="1308"/>
    </row>
    <row r="333">
      <c r="A333" s="836"/>
      <c r="B333" s="1308"/>
      <c r="C333" s="1308"/>
      <c r="D333" s="1308"/>
      <c r="E333" s="1308"/>
      <c r="F333" s="1308"/>
      <c r="G333" s="1308"/>
      <c r="H333" s="1308"/>
      <c r="I333" s="1308"/>
      <c r="J333" s="1308"/>
      <c r="K333" s="1308"/>
      <c r="L333" s="1308"/>
      <c r="M333" s="1308"/>
      <c r="N333" s="1308"/>
      <c r="O333" s="1308"/>
      <c r="P333" s="1308"/>
      <c r="Q333" s="1308"/>
      <c r="R333" s="1308"/>
      <c r="S333" s="1308"/>
      <c r="T333" s="1308"/>
      <c r="U333" s="1308"/>
      <c r="V333" s="1308"/>
    </row>
    <row r="334">
      <c r="A334" s="836"/>
      <c r="B334" s="1308"/>
      <c r="C334" s="1308"/>
      <c r="D334" s="1308"/>
      <c r="E334" s="1308"/>
      <c r="F334" s="1308"/>
      <c r="G334" s="1308"/>
      <c r="H334" s="1308"/>
      <c r="I334" s="1308"/>
      <c r="J334" s="1308"/>
      <c r="K334" s="1308"/>
      <c r="L334" s="1308"/>
      <c r="M334" s="1308"/>
      <c r="N334" s="1308"/>
      <c r="O334" s="1308"/>
      <c r="P334" s="1308"/>
      <c r="Q334" s="1308"/>
      <c r="R334" s="1308"/>
      <c r="S334" s="1308"/>
      <c r="T334" s="1308"/>
      <c r="U334" s="1308"/>
      <c r="V334" s="1308"/>
    </row>
    <row r="335">
      <c r="A335" s="836"/>
      <c r="B335" s="1308"/>
      <c r="C335" s="1308"/>
      <c r="D335" s="1308"/>
      <c r="E335" s="1308"/>
      <c r="F335" s="1308"/>
      <c r="G335" s="1308"/>
      <c r="H335" s="1308"/>
      <c r="I335" s="1308"/>
      <c r="J335" s="1308"/>
      <c r="K335" s="1308"/>
      <c r="L335" s="1308"/>
      <c r="M335" s="1308"/>
      <c r="N335" s="1308"/>
      <c r="O335" s="1308"/>
      <c r="P335" s="1308"/>
      <c r="Q335" s="1308"/>
      <c r="R335" s="1308"/>
      <c r="S335" s="1308"/>
      <c r="T335" s="1308"/>
      <c r="U335" s="1308"/>
      <c r="V335" s="1308"/>
    </row>
    <row r="336">
      <c r="A336" s="836"/>
      <c r="B336" s="1308"/>
      <c r="C336" s="1308"/>
      <c r="D336" s="1308"/>
      <c r="E336" s="1308"/>
      <c r="F336" s="1308"/>
      <c r="G336" s="1308"/>
      <c r="H336" s="1308"/>
      <c r="I336" s="1308"/>
      <c r="J336" s="1308"/>
      <c r="K336" s="1308"/>
      <c r="L336" s="1308"/>
      <c r="M336" s="1308"/>
      <c r="N336" s="1308"/>
      <c r="O336" s="1308"/>
      <c r="P336" s="1308"/>
      <c r="Q336" s="1308"/>
      <c r="R336" s="1308"/>
      <c r="S336" s="1308"/>
      <c r="T336" s="1308"/>
      <c r="U336" s="1308"/>
      <c r="V336" s="1308"/>
    </row>
    <row r="337">
      <c r="A337" s="836"/>
      <c r="B337" s="1308"/>
      <c r="C337" s="1308"/>
      <c r="D337" s="1308"/>
      <c r="E337" s="1308"/>
      <c r="F337" s="1308"/>
      <c r="G337" s="1308"/>
      <c r="H337" s="1308"/>
      <c r="I337" s="1308"/>
      <c r="J337" s="1308"/>
      <c r="K337" s="1308"/>
      <c r="L337" s="1308"/>
      <c r="M337" s="1308"/>
      <c r="N337" s="1308"/>
      <c r="O337" s="1308"/>
      <c r="P337" s="1308"/>
      <c r="Q337" s="1308"/>
      <c r="R337" s="1308"/>
      <c r="S337" s="1308"/>
      <c r="T337" s="1308"/>
      <c r="U337" s="1308"/>
      <c r="V337" s="1308"/>
    </row>
    <row r="338">
      <c r="A338" s="836"/>
      <c r="B338" s="1308"/>
      <c r="C338" s="1308"/>
      <c r="D338" s="1308"/>
      <c r="E338" s="1308"/>
      <c r="F338" s="1308"/>
      <c r="G338" s="1308"/>
      <c r="H338" s="1308"/>
      <c r="I338" s="1308"/>
      <c r="J338" s="1308"/>
      <c r="K338" s="1308"/>
      <c r="L338" s="1308"/>
      <c r="M338" s="1308"/>
      <c r="N338" s="1308"/>
      <c r="O338" s="1308"/>
      <c r="P338" s="1308"/>
      <c r="Q338" s="1308"/>
      <c r="R338" s="1308"/>
      <c r="S338" s="1308"/>
      <c r="T338" s="1308"/>
      <c r="U338" s="1308"/>
      <c r="V338" s="1308"/>
    </row>
    <row r="339">
      <c r="A339" s="836"/>
      <c r="B339" s="1308"/>
      <c r="C339" s="1308"/>
      <c r="D339" s="1308"/>
      <c r="E339" s="1308"/>
      <c r="F339" s="1308"/>
      <c r="G339" s="1308"/>
      <c r="H339" s="1308"/>
      <c r="I339" s="1308"/>
      <c r="J339" s="1308"/>
      <c r="K339" s="1308"/>
      <c r="L339" s="1308"/>
      <c r="M339" s="1308"/>
      <c r="N339" s="1308"/>
      <c r="O339" s="1308"/>
      <c r="P339" s="1308"/>
      <c r="Q339" s="1308"/>
      <c r="R339" s="1308"/>
      <c r="S339" s="1308"/>
      <c r="T339" s="1308"/>
      <c r="U339" s="1308"/>
      <c r="V339" s="1308"/>
    </row>
    <row r="340">
      <c r="A340" s="836"/>
      <c r="B340" s="1308"/>
      <c r="C340" s="1308"/>
      <c r="D340" s="1308"/>
      <c r="E340" s="1308"/>
      <c r="F340" s="1308"/>
      <c r="G340" s="1308"/>
      <c r="H340" s="1308"/>
      <c r="I340" s="1308"/>
      <c r="J340" s="1308"/>
      <c r="K340" s="1308"/>
      <c r="L340" s="1308"/>
      <c r="M340" s="1308"/>
      <c r="N340" s="1308"/>
      <c r="O340" s="1308"/>
      <c r="P340" s="1308"/>
      <c r="Q340" s="1308"/>
      <c r="R340" s="1308"/>
      <c r="S340" s="1308"/>
      <c r="T340" s="1308"/>
      <c r="U340" s="1308"/>
      <c r="V340" s="1308"/>
    </row>
    <row r="341">
      <c r="A341" s="836"/>
      <c r="B341" s="1308"/>
      <c r="C341" s="1308"/>
      <c r="D341" s="1308"/>
      <c r="E341" s="1308"/>
      <c r="F341" s="1308"/>
      <c r="G341" s="1308"/>
      <c r="H341" s="1308"/>
      <c r="I341" s="1308"/>
      <c r="J341" s="1308"/>
      <c r="K341" s="1308"/>
      <c r="L341" s="1308"/>
      <c r="M341" s="1308"/>
      <c r="N341" s="1308"/>
      <c r="O341" s="1308"/>
      <c r="P341" s="1308"/>
      <c r="Q341" s="1308"/>
      <c r="R341" s="1308"/>
      <c r="S341" s="1308"/>
      <c r="T341" s="1308"/>
      <c r="U341" s="1308"/>
      <c r="V341" s="1308"/>
    </row>
    <row r="342">
      <c r="A342" s="836"/>
      <c r="B342" s="1308"/>
      <c r="C342" s="1308"/>
      <c r="D342" s="1308"/>
      <c r="E342" s="1308"/>
      <c r="F342" s="1308"/>
      <c r="G342" s="1308"/>
      <c r="H342" s="1308"/>
      <c r="I342" s="1308"/>
      <c r="J342" s="1308"/>
      <c r="K342" s="1308"/>
      <c r="L342" s="1308"/>
      <c r="M342" s="1308"/>
      <c r="N342" s="1308"/>
      <c r="O342" s="1308"/>
      <c r="P342" s="1308"/>
      <c r="Q342" s="1308"/>
      <c r="R342" s="1308"/>
      <c r="S342" s="1308"/>
      <c r="T342" s="1308"/>
      <c r="U342" s="1308"/>
      <c r="V342" s="1308"/>
    </row>
    <row r="343">
      <c r="A343" s="836"/>
      <c r="B343" s="1308"/>
      <c r="C343" s="1308"/>
      <c r="D343" s="1308"/>
      <c r="E343" s="1308"/>
      <c r="F343" s="1308"/>
      <c r="G343" s="1308"/>
      <c r="H343" s="1308"/>
      <c r="I343" s="1308"/>
      <c r="J343" s="1308"/>
      <c r="K343" s="1308"/>
      <c r="L343" s="1308"/>
      <c r="M343" s="1308"/>
      <c r="N343" s="1308"/>
      <c r="O343" s="1308"/>
      <c r="P343" s="1308"/>
      <c r="Q343" s="1308"/>
      <c r="R343" s="1308"/>
      <c r="S343" s="1308"/>
      <c r="T343" s="1308"/>
      <c r="U343" s="1308"/>
      <c r="V343" s="1308"/>
    </row>
    <row r="344">
      <c r="A344" s="836"/>
      <c r="B344" s="1308"/>
      <c r="C344" s="1308"/>
      <c r="D344" s="1308"/>
      <c r="E344" s="1308"/>
      <c r="F344" s="1308"/>
      <c r="G344" s="1308"/>
      <c r="H344" s="1308"/>
      <c r="I344" s="1308"/>
      <c r="J344" s="1308"/>
      <c r="K344" s="1308"/>
      <c r="L344" s="1308"/>
      <c r="M344" s="1308"/>
      <c r="N344" s="1308"/>
      <c r="O344" s="1308"/>
      <c r="P344" s="1308"/>
      <c r="Q344" s="1308"/>
      <c r="R344" s="1308"/>
      <c r="S344" s="1308"/>
      <c r="T344" s="1308"/>
      <c r="U344" s="1308"/>
      <c r="V344" s="1308"/>
    </row>
    <row r="345">
      <c r="A345" s="836"/>
      <c r="B345" s="1308"/>
      <c r="C345" s="1308"/>
      <c r="D345" s="1308"/>
      <c r="E345" s="1308"/>
      <c r="F345" s="1308"/>
      <c r="G345" s="1308"/>
      <c r="H345" s="1308"/>
      <c r="I345" s="1308"/>
      <c r="J345" s="1308"/>
      <c r="K345" s="1308"/>
      <c r="L345" s="1308"/>
      <c r="M345" s="1308"/>
      <c r="N345" s="1308"/>
      <c r="O345" s="1308"/>
      <c r="P345" s="1308"/>
      <c r="Q345" s="1308"/>
      <c r="R345" s="1308"/>
      <c r="S345" s="1308"/>
      <c r="T345" s="1308"/>
      <c r="U345" s="1308"/>
      <c r="V345" s="1308"/>
    </row>
    <row r="346">
      <c r="A346" s="836"/>
      <c r="B346" s="1308"/>
      <c r="C346" s="1308"/>
      <c r="D346" s="1308"/>
      <c r="E346" s="1308"/>
      <c r="F346" s="1308"/>
      <c r="G346" s="1308"/>
      <c r="H346" s="1308"/>
      <c r="I346" s="1308"/>
      <c r="J346" s="1308"/>
      <c r="K346" s="1308"/>
      <c r="L346" s="1308"/>
      <c r="M346" s="1308"/>
      <c r="N346" s="1308"/>
      <c r="O346" s="1308"/>
      <c r="P346" s="1308"/>
      <c r="Q346" s="1308"/>
      <c r="R346" s="1308"/>
      <c r="S346" s="1308"/>
      <c r="T346" s="1308"/>
      <c r="U346" s="1308"/>
      <c r="V346" s="1308"/>
    </row>
    <row r="347">
      <c r="A347" s="836"/>
      <c r="B347" s="1308"/>
      <c r="C347" s="1308"/>
      <c r="D347" s="1308"/>
      <c r="E347" s="1308"/>
      <c r="F347" s="1308"/>
      <c r="G347" s="1308"/>
      <c r="H347" s="1308"/>
      <c r="I347" s="1308"/>
      <c r="J347" s="1308"/>
      <c r="K347" s="1308"/>
      <c r="L347" s="1308"/>
      <c r="M347" s="1308"/>
      <c r="N347" s="1308"/>
      <c r="O347" s="1308"/>
      <c r="P347" s="1308"/>
      <c r="Q347" s="1308"/>
      <c r="R347" s="1308"/>
      <c r="S347" s="1308"/>
      <c r="T347" s="1308"/>
      <c r="U347" s="1308"/>
      <c r="V347" s="1308"/>
    </row>
    <row r="348">
      <c r="A348" s="836"/>
      <c r="B348" s="1308"/>
      <c r="C348" s="1308"/>
      <c r="D348" s="1308"/>
      <c r="E348" s="1308"/>
      <c r="F348" s="1308"/>
      <c r="G348" s="1308"/>
      <c r="H348" s="1308"/>
      <c r="I348" s="1308"/>
      <c r="J348" s="1308"/>
      <c r="K348" s="1308"/>
      <c r="L348" s="1308"/>
      <c r="M348" s="1308"/>
      <c r="N348" s="1308"/>
      <c r="O348" s="1308"/>
      <c r="P348" s="1308"/>
      <c r="Q348" s="1308"/>
      <c r="R348" s="1308"/>
      <c r="S348" s="1308"/>
      <c r="T348" s="1308"/>
      <c r="U348" s="1308"/>
      <c r="V348" s="1308"/>
    </row>
    <row r="349">
      <c r="A349" s="836"/>
      <c r="B349" s="1308"/>
      <c r="C349" s="1308"/>
      <c r="D349" s="1308"/>
      <c r="E349" s="1308"/>
      <c r="F349" s="1308"/>
      <c r="G349" s="1308"/>
      <c r="H349" s="1308"/>
      <c r="I349" s="1308"/>
      <c r="J349" s="1308"/>
      <c r="K349" s="1308"/>
      <c r="L349" s="1308"/>
      <c r="M349" s="1308"/>
      <c r="N349" s="1308"/>
      <c r="O349" s="1308"/>
      <c r="P349" s="1308"/>
      <c r="Q349" s="1308"/>
      <c r="R349" s="1308"/>
      <c r="S349" s="1308"/>
      <c r="T349" s="1308"/>
      <c r="U349" s="1308"/>
      <c r="V349" s="1308"/>
    </row>
    <row r="350">
      <c r="A350" s="836"/>
      <c r="B350" s="1308"/>
      <c r="C350" s="1308"/>
      <c r="D350" s="1308"/>
      <c r="E350" s="1308"/>
      <c r="F350" s="1308"/>
      <c r="G350" s="1308"/>
      <c r="H350" s="1308"/>
      <c r="I350" s="1308"/>
      <c r="J350" s="1308"/>
      <c r="K350" s="1308"/>
      <c r="L350" s="1308"/>
      <c r="M350" s="1308"/>
      <c r="N350" s="1308"/>
      <c r="O350" s="1308"/>
      <c r="P350" s="1308"/>
      <c r="Q350" s="1308"/>
      <c r="R350" s="1308"/>
      <c r="S350" s="1308"/>
      <c r="T350" s="1308"/>
      <c r="U350" s="1308"/>
      <c r="V350" s="1308"/>
    </row>
    <row r="351">
      <c r="A351" s="836"/>
      <c r="B351" s="1308"/>
      <c r="C351" s="1308"/>
      <c r="D351" s="1308"/>
      <c r="E351" s="1308"/>
      <c r="F351" s="1308"/>
      <c r="G351" s="1308"/>
      <c r="H351" s="1308"/>
      <c r="I351" s="1308"/>
      <c r="J351" s="1308"/>
      <c r="K351" s="1308"/>
      <c r="L351" s="1308"/>
      <c r="M351" s="1308"/>
      <c r="N351" s="1308"/>
      <c r="O351" s="1308"/>
      <c r="P351" s="1308"/>
      <c r="Q351" s="1308"/>
      <c r="R351" s="1308"/>
      <c r="S351" s="1308"/>
      <c r="T351" s="1308"/>
      <c r="U351" s="1308"/>
      <c r="V351" s="1308"/>
    </row>
    <row r="352">
      <c r="A352" s="836"/>
      <c r="B352" s="1308"/>
      <c r="C352" s="1308"/>
      <c r="D352" s="1308"/>
      <c r="E352" s="1308"/>
      <c r="F352" s="1308"/>
      <c r="G352" s="1308"/>
      <c r="H352" s="1308"/>
      <c r="I352" s="1308"/>
      <c r="J352" s="1308"/>
      <c r="K352" s="1308"/>
      <c r="L352" s="1308"/>
      <c r="M352" s="1308"/>
      <c r="N352" s="1308"/>
      <c r="O352" s="1308"/>
      <c r="P352" s="1308"/>
      <c r="Q352" s="1308"/>
      <c r="R352" s="1308"/>
      <c r="S352" s="1308"/>
      <c r="T352" s="1308"/>
      <c r="U352" s="1308"/>
      <c r="V352" s="1308"/>
    </row>
    <row r="353">
      <c r="A353" s="836"/>
      <c r="B353" s="1308"/>
      <c r="C353" s="1308"/>
      <c r="D353" s="1308"/>
      <c r="E353" s="1308"/>
      <c r="F353" s="1308"/>
      <c r="G353" s="1308"/>
      <c r="H353" s="1308"/>
      <c r="I353" s="1308"/>
      <c r="J353" s="1308"/>
      <c r="K353" s="1308"/>
      <c r="L353" s="1308"/>
      <c r="M353" s="1308"/>
      <c r="N353" s="1308"/>
      <c r="O353" s="1308"/>
      <c r="P353" s="1308"/>
      <c r="Q353" s="1308"/>
      <c r="R353" s="1308"/>
      <c r="S353" s="1308"/>
      <c r="T353" s="1308"/>
      <c r="U353" s="1308"/>
      <c r="V353" s="1308"/>
    </row>
    <row r="354">
      <c r="A354" s="836"/>
      <c r="B354" s="1308"/>
      <c r="C354" s="1308"/>
      <c r="D354" s="1308"/>
      <c r="E354" s="1308"/>
      <c r="F354" s="1308"/>
      <c r="G354" s="1308"/>
      <c r="H354" s="1308"/>
      <c r="I354" s="1308"/>
      <c r="J354" s="1308"/>
      <c r="K354" s="1308"/>
      <c r="L354" s="1308"/>
      <c r="M354" s="1308"/>
      <c r="N354" s="1308"/>
      <c r="O354" s="1308"/>
      <c r="P354" s="1308"/>
      <c r="Q354" s="1308"/>
      <c r="R354" s="1308"/>
      <c r="S354" s="1308"/>
      <c r="T354" s="1308"/>
      <c r="U354" s="1308"/>
      <c r="V354" s="1308"/>
    </row>
    <row r="355">
      <c r="A355" s="836"/>
      <c r="B355" s="1308"/>
      <c r="C355" s="1308"/>
      <c r="D355" s="1308"/>
      <c r="E355" s="1308"/>
      <c r="F355" s="1308"/>
      <c r="G355" s="1308"/>
      <c r="H355" s="1308"/>
      <c r="I355" s="1308"/>
      <c r="J355" s="1308"/>
      <c r="K355" s="1308"/>
      <c r="L355" s="1308"/>
      <c r="M355" s="1308"/>
      <c r="N355" s="1308"/>
      <c r="O355" s="1308"/>
      <c r="P355" s="1308"/>
      <c r="Q355" s="1308"/>
      <c r="R355" s="1308"/>
      <c r="S355" s="1308"/>
      <c r="T355" s="1308"/>
      <c r="U355" s="1308"/>
      <c r="V355" s="1308"/>
    </row>
    <row r="356">
      <c r="A356" s="836"/>
      <c r="B356" s="1308"/>
      <c r="C356" s="1308"/>
      <c r="D356" s="1308"/>
      <c r="E356" s="1308"/>
      <c r="F356" s="1308"/>
      <c r="G356" s="1308"/>
      <c r="H356" s="1308"/>
      <c r="I356" s="1308"/>
      <c r="J356" s="1308"/>
      <c r="K356" s="1308"/>
      <c r="L356" s="1308"/>
      <c r="M356" s="1308"/>
      <c r="N356" s="1308"/>
      <c r="O356" s="1308"/>
      <c r="P356" s="1308"/>
      <c r="Q356" s="1308"/>
      <c r="R356" s="1308"/>
      <c r="S356" s="1308"/>
      <c r="T356" s="1308"/>
      <c r="U356" s="1308"/>
      <c r="V356" s="1308"/>
    </row>
    <row r="357">
      <c r="A357" s="836"/>
      <c r="B357" s="1308"/>
      <c r="C357" s="1308"/>
      <c r="D357" s="1308"/>
      <c r="E357" s="1308"/>
      <c r="F357" s="1308"/>
      <c r="G357" s="1308"/>
      <c r="H357" s="1308"/>
      <c r="I357" s="1308"/>
      <c r="J357" s="1308"/>
      <c r="K357" s="1308"/>
      <c r="L357" s="1308"/>
      <c r="M357" s="1308"/>
      <c r="N357" s="1308"/>
      <c r="O357" s="1308"/>
      <c r="P357" s="1308"/>
      <c r="Q357" s="1308"/>
      <c r="R357" s="1308"/>
      <c r="S357" s="1308"/>
      <c r="T357" s="1308"/>
      <c r="U357" s="1308"/>
      <c r="V357" s="1308"/>
    </row>
    <row r="358">
      <c r="A358" s="836"/>
      <c r="B358" s="1308"/>
      <c r="C358" s="1308"/>
      <c r="D358" s="1308"/>
      <c r="E358" s="1308"/>
      <c r="F358" s="1308"/>
      <c r="G358" s="1308"/>
      <c r="H358" s="1308"/>
      <c r="I358" s="1308"/>
      <c r="J358" s="1308"/>
      <c r="K358" s="1308"/>
      <c r="L358" s="1308"/>
      <c r="M358" s="1308"/>
      <c r="N358" s="1308"/>
      <c r="O358" s="1308"/>
      <c r="P358" s="1308"/>
      <c r="Q358" s="1308"/>
      <c r="R358" s="1308"/>
      <c r="S358" s="1308"/>
      <c r="T358" s="1308"/>
      <c r="U358" s="1308"/>
      <c r="V358" s="1308"/>
    </row>
    <row r="359">
      <c r="A359" s="836"/>
      <c r="B359" s="1308"/>
      <c r="C359" s="1308"/>
      <c r="D359" s="1308"/>
      <c r="E359" s="1308"/>
      <c r="F359" s="1308"/>
      <c r="G359" s="1308"/>
      <c r="H359" s="1308"/>
      <c r="I359" s="1308"/>
      <c r="J359" s="1308"/>
      <c r="K359" s="1308"/>
      <c r="L359" s="1308"/>
      <c r="M359" s="1308"/>
      <c r="N359" s="1308"/>
      <c r="O359" s="1308"/>
      <c r="P359" s="1308"/>
      <c r="Q359" s="1308"/>
      <c r="R359" s="1308"/>
      <c r="S359" s="1308"/>
      <c r="T359" s="1308"/>
      <c r="U359" s="1308"/>
      <c r="V359" s="1308"/>
    </row>
    <row r="360">
      <c r="A360" s="836"/>
      <c r="B360" s="1308"/>
      <c r="C360" s="1308"/>
      <c r="D360" s="1308"/>
      <c r="E360" s="1308"/>
      <c r="F360" s="1308"/>
      <c r="G360" s="1308"/>
      <c r="H360" s="1308"/>
      <c r="I360" s="1308"/>
      <c r="J360" s="1308"/>
      <c r="K360" s="1308"/>
      <c r="L360" s="1308"/>
      <c r="M360" s="1308"/>
      <c r="N360" s="1308"/>
      <c r="O360" s="1308"/>
      <c r="P360" s="1308"/>
      <c r="Q360" s="1308"/>
      <c r="R360" s="1308"/>
      <c r="S360" s="1308"/>
      <c r="T360" s="1308"/>
      <c r="U360" s="1308"/>
      <c r="V360" s="1308"/>
    </row>
    <row r="361">
      <c r="A361" s="836"/>
      <c r="B361" s="1308"/>
      <c r="C361" s="1308"/>
      <c r="D361" s="1308"/>
      <c r="E361" s="1308"/>
      <c r="F361" s="1308"/>
      <c r="G361" s="1308"/>
      <c r="H361" s="1308"/>
      <c r="I361" s="1308"/>
      <c r="J361" s="1308"/>
      <c r="K361" s="1308"/>
      <c r="L361" s="1308"/>
      <c r="M361" s="1308"/>
      <c r="N361" s="1308"/>
      <c r="O361" s="1308"/>
      <c r="P361" s="1308"/>
      <c r="Q361" s="1308"/>
      <c r="R361" s="1308"/>
      <c r="S361" s="1308"/>
      <c r="T361" s="1308"/>
      <c r="U361" s="1308"/>
      <c r="V361" s="1308"/>
    </row>
    <row r="362">
      <c r="A362" s="836"/>
      <c r="B362" s="1308"/>
      <c r="C362" s="1308"/>
      <c r="D362" s="1308"/>
      <c r="E362" s="1308"/>
      <c r="F362" s="1308"/>
      <c r="G362" s="1308"/>
      <c r="H362" s="1308"/>
      <c r="I362" s="1308"/>
      <c r="J362" s="1308"/>
      <c r="K362" s="1308"/>
      <c r="L362" s="1308"/>
      <c r="M362" s="1308"/>
      <c r="N362" s="1308"/>
      <c r="O362" s="1308"/>
      <c r="P362" s="1308"/>
      <c r="Q362" s="1308"/>
      <c r="R362" s="1308"/>
      <c r="S362" s="1308"/>
      <c r="T362" s="1308"/>
      <c r="U362" s="1308"/>
      <c r="V362" s="1308"/>
    </row>
    <row r="363">
      <c r="A363" s="836"/>
      <c r="B363" s="1308"/>
      <c r="C363" s="1308"/>
      <c r="D363" s="1308"/>
      <c r="E363" s="1308"/>
      <c r="F363" s="1308"/>
      <c r="G363" s="1308"/>
      <c r="H363" s="1308"/>
      <c r="I363" s="1308"/>
      <c r="J363" s="1308"/>
      <c r="K363" s="1308"/>
      <c r="L363" s="1308"/>
      <c r="M363" s="1308"/>
      <c r="N363" s="1308"/>
      <c r="O363" s="1308"/>
      <c r="P363" s="1308"/>
      <c r="Q363" s="1308"/>
      <c r="R363" s="1308"/>
      <c r="S363" s="1308"/>
      <c r="T363" s="1308"/>
      <c r="U363" s="1308"/>
      <c r="V363" s="1308"/>
    </row>
    <row r="364">
      <c r="A364" s="836"/>
      <c r="B364" s="1308"/>
      <c r="C364" s="1308"/>
      <c r="D364" s="1308"/>
      <c r="E364" s="1308"/>
      <c r="F364" s="1308"/>
      <c r="G364" s="1308"/>
      <c r="H364" s="1308"/>
      <c r="I364" s="1308"/>
      <c r="J364" s="1308"/>
      <c r="K364" s="1308"/>
      <c r="L364" s="1308"/>
      <c r="M364" s="1308"/>
      <c r="N364" s="1308"/>
      <c r="O364" s="1308"/>
      <c r="P364" s="1308"/>
      <c r="Q364" s="1308"/>
      <c r="R364" s="1308"/>
      <c r="S364" s="1308"/>
      <c r="T364" s="1308"/>
      <c r="U364" s="1308"/>
      <c r="V364" s="1308"/>
    </row>
    <row r="365">
      <c r="A365" s="836"/>
      <c r="B365" s="1308"/>
      <c r="C365" s="1308"/>
      <c r="D365" s="1308"/>
      <c r="E365" s="1308"/>
      <c r="F365" s="1308"/>
      <c r="G365" s="1308"/>
      <c r="H365" s="1308"/>
      <c r="I365" s="1308"/>
      <c r="J365" s="1308"/>
      <c r="K365" s="1308"/>
      <c r="L365" s="1308"/>
      <c r="M365" s="1308"/>
      <c r="N365" s="1308"/>
      <c r="O365" s="1308"/>
      <c r="P365" s="1308"/>
      <c r="Q365" s="1308"/>
      <c r="R365" s="1308"/>
      <c r="S365" s="1308"/>
      <c r="T365" s="1308"/>
      <c r="U365" s="1308"/>
      <c r="V365" s="1308"/>
    </row>
    <row r="366">
      <c r="A366" s="836"/>
      <c r="B366" s="1308"/>
      <c r="C366" s="1308"/>
      <c r="D366" s="1308"/>
      <c r="E366" s="1308"/>
      <c r="F366" s="1308"/>
      <c r="G366" s="1308"/>
      <c r="H366" s="1308"/>
      <c r="I366" s="1308"/>
      <c r="J366" s="1308"/>
      <c r="K366" s="1308"/>
      <c r="L366" s="1308"/>
      <c r="M366" s="1308"/>
      <c r="N366" s="1308"/>
      <c r="O366" s="1308"/>
      <c r="P366" s="1308"/>
      <c r="Q366" s="1308"/>
      <c r="R366" s="1308"/>
      <c r="S366" s="1308"/>
      <c r="T366" s="1308"/>
      <c r="U366" s="1308"/>
      <c r="V366" s="1308"/>
    </row>
    <row r="367">
      <c r="A367" s="836"/>
      <c r="B367" s="1308"/>
      <c r="C367" s="1308"/>
      <c r="D367" s="1308"/>
      <c r="E367" s="1308"/>
      <c r="F367" s="1308"/>
      <c r="G367" s="1308"/>
      <c r="H367" s="1308"/>
      <c r="I367" s="1308"/>
      <c r="J367" s="1308"/>
      <c r="K367" s="1308"/>
      <c r="L367" s="1308"/>
      <c r="M367" s="1308"/>
      <c r="N367" s="1308"/>
      <c r="O367" s="1308"/>
      <c r="P367" s="1308"/>
      <c r="Q367" s="1308"/>
      <c r="R367" s="1308"/>
      <c r="S367" s="1308"/>
      <c r="T367" s="1308"/>
      <c r="U367" s="1308"/>
      <c r="V367" s="1308"/>
    </row>
    <row r="368">
      <c r="A368" s="836"/>
      <c r="B368" s="1308"/>
      <c r="C368" s="1308"/>
      <c r="D368" s="1308"/>
      <c r="E368" s="1308"/>
      <c r="F368" s="1308"/>
      <c r="G368" s="1308"/>
      <c r="H368" s="1308"/>
      <c r="I368" s="1308"/>
      <c r="J368" s="1308"/>
      <c r="K368" s="1308"/>
      <c r="L368" s="1308"/>
      <c r="M368" s="1308"/>
      <c r="N368" s="1308"/>
      <c r="O368" s="1308"/>
      <c r="P368" s="1308"/>
      <c r="Q368" s="1308"/>
      <c r="R368" s="1308"/>
      <c r="S368" s="1308"/>
      <c r="T368" s="1308"/>
      <c r="U368" s="1308"/>
      <c r="V368" s="1308"/>
    </row>
    <row r="369">
      <c r="A369" s="836"/>
      <c r="B369" s="1308"/>
      <c r="C369" s="1308"/>
      <c r="D369" s="1308"/>
      <c r="E369" s="1308"/>
      <c r="F369" s="1308"/>
      <c r="G369" s="1308"/>
      <c r="H369" s="1308"/>
      <c r="I369" s="1308"/>
      <c r="J369" s="1308"/>
      <c r="K369" s="1308"/>
      <c r="L369" s="1308"/>
      <c r="M369" s="1308"/>
      <c r="N369" s="1308"/>
      <c r="O369" s="1308"/>
      <c r="P369" s="1308"/>
      <c r="Q369" s="1308"/>
      <c r="R369" s="1308"/>
      <c r="S369" s="1308"/>
      <c r="T369" s="1308"/>
      <c r="U369" s="1308"/>
      <c r="V369" s="1308"/>
    </row>
    <row r="370">
      <c r="A370" s="836"/>
      <c r="B370" s="1308"/>
      <c r="C370" s="1308"/>
      <c r="D370" s="1308"/>
      <c r="E370" s="1308"/>
      <c r="F370" s="1308"/>
      <c r="G370" s="1308"/>
      <c r="H370" s="1308"/>
      <c r="I370" s="1308"/>
      <c r="J370" s="1308"/>
      <c r="K370" s="1308"/>
      <c r="L370" s="1308"/>
      <c r="M370" s="1308"/>
      <c r="N370" s="1308"/>
      <c r="O370" s="1308"/>
      <c r="P370" s="1308"/>
      <c r="Q370" s="1308"/>
      <c r="R370" s="1308"/>
      <c r="S370" s="1308"/>
      <c r="T370" s="1308"/>
      <c r="U370" s="1308"/>
      <c r="V370" s="1308"/>
    </row>
    <row r="371">
      <c r="A371" s="836"/>
      <c r="B371" s="1308"/>
      <c r="C371" s="1308"/>
      <c r="D371" s="1308"/>
      <c r="E371" s="1308"/>
      <c r="F371" s="1308"/>
      <c r="G371" s="1308"/>
      <c r="H371" s="1308"/>
      <c r="I371" s="1308"/>
      <c r="J371" s="1308"/>
      <c r="K371" s="1308"/>
      <c r="L371" s="1308"/>
      <c r="M371" s="1308"/>
      <c r="N371" s="1308"/>
      <c r="O371" s="1308"/>
      <c r="P371" s="1308"/>
      <c r="Q371" s="1308"/>
      <c r="R371" s="1308"/>
      <c r="S371" s="1308"/>
      <c r="T371" s="1308"/>
      <c r="U371" s="1308"/>
      <c r="V371" s="1308"/>
    </row>
    <row r="372">
      <c r="A372" s="836"/>
      <c r="B372" s="1308"/>
      <c r="C372" s="1308"/>
      <c r="D372" s="1308"/>
      <c r="E372" s="1308"/>
      <c r="F372" s="1308"/>
      <c r="G372" s="1308"/>
      <c r="H372" s="1308"/>
      <c r="I372" s="1308"/>
      <c r="J372" s="1308"/>
      <c r="K372" s="1308"/>
      <c r="L372" s="1308"/>
      <c r="M372" s="1308"/>
      <c r="N372" s="1308"/>
      <c r="O372" s="1308"/>
      <c r="P372" s="1308"/>
      <c r="Q372" s="1308"/>
      <c r="R372" s="1308"/>
      <c r="S372" s="1308"/>
      <c r="T372" s="1308"/>
      <c r="U372" s="1308"/>
      <c r="V372" s="1308"/>
    </row>
    <row r="373">
      <c r="A373" s="836"/>
      <c r="B373" s="1308"/>
      <c r="C373" s="1308"/>
      <c r="D373" s="1308"/>
      <c r="E373" s="1308"/>
      <c r="F373" s="1308"/>
      <c r="G373" s="1308"/>
      <c r="H373" s="1308"/>
      <c r="I373" s="1308"/>
      <c r="J373" s="1308"/>
      <c r="K373" s="1308"/>
      <c r="L373" s="1308"/>
      <c r="M373" s="1308"/>
      <c r="N373" s="1308"/>
      <c r="O373" s="1308"/>
      <c r="P373" s="1308"/>
      <c r="Q373" s="1308"/>
      <c r="R373" s="1308"/>
      <c r="S373" s="1308"/>
      <c r="T373" s="1308"/>
      <c r="U373" s="1308"/>
      <c r="V373" s="1308"/>
    </row>
    <row r="374">
      <c r="A374" s="836"/>
      <c r="B374" s="1308"/>
      <c r="C374" s="1308"/>
      <c r="D374" s="1308"/>
      <c r="E374" s="1308"/>
      <c r="F374" s="1308"/>
      <c r="G374" s="1308"/>
      <c r="H374" s="1308"/>
      <c r="I374" s="1308"/>
      <c r="J374" s="1308"/>
      <c r="K374" s="1308"/>
      <c r="L374" s="1308"/>
      <c r="M374" s="1308"/>
      <c r="N374" s="1308"/>
      <c r="O374" s="1308"/>
      <c r="P374" s="1308"/>
      <c r="Q374" s="1308"/>
      <c r="R374" s="1308"/>
      <c r="S374" s="1308"/>
      <c r="T374" s="1308"/>
      <c r="U374" s="1308"/>
      <c r="V374" s="1308"/>
    </row>
    <row r="375">
      <c r="A375" s="836"/>
      <c r="B375" s="1308"/>
      <c r="C375" s="1308"/>
      <c r="D375" s="1308"/>
      <c r="E375" s="1308"/>
      <c r="F375" s="1308"/>
      <c r="G375" s="1308"/>
      <c r="H375" s="1308"/>
      <c r="I375" s="1308"/>
      <c r="J375" s="1308"/>
      <c r="K375" s="1308"/>
      <c r="L375" s="1308"/>
      <c r="M375" s="1308"/>
      <c r="N375" s="1308"/>
      <c r="O375" s="1308"/>
      <c r="P375" s="1308"/>
      <c r="Q375" s="1308"/>
      <c r="R375" s="1308"/>
      <c r="S375" s="1308"/>
      <c r="T375" s="1308"/>
      <c r="U375" s="1308"/>
      <c r="V375" s="1308"/>
    </row>
    <row r="376">
      <c r="A376" s="836"/>
      <c r="B376" s="1308"/>
      <c r="C376" s="1308"/>
      <c r="D376" s="1308"/>
      <c r="E376" s="1308"/>
      <c r="F376" s="1308"/>
      <c r="G376" s="1308"/>
      <c r="H376" s="1308"/>
      <c r="I376" s="1308"/>
      <c r="J376" s="1308"/>
      <c r="K376" s="1308"/>
      <c r="L376" s="1308"/>
      <c r="M376" s="1308"/>
      <c r="N376" s="1308"/>
      <c r="O376" s="1308"/>
      <c r="P376" s="1308"/>
      <c r="Q376" s="1308"/>
      <c r="R376" s="1308"/>
      <c r="S376" s="1308"/>
      <c r="T376" s="1308"/>
      <c r="U376" s="1308"/>
      <c r="V376" s="1308"/>
    </row>
    <row r="377">
      <c r="A377" s="836"/>
      <c r="B377" s="1308"/>
      <c r="C377" s="1308"/>
      <c r="D377" s="1308"/>
      <c r="E377" s="1308"/>
      <c r="F377" s="1308"/>
      <c r="G377" s="1308"/>
      <c r="H377" s="1308"/>
      <c r="I377" s="1308"/>
      <c r="J377" s="1308"/>
      <c r="K377" s="1308"/>
      <c r="L377" s="1308"/>
      <c r="M377" s="1308"/>
      <c r="N377" s="1308"/>
      <c r="O377" s="1308"/>
      <c r="P377" s="1308"/>
      <c r="Q377" s="1308"/>
      <c r="R377" s="1308"/>
      <c r="S377" s="1308"/>
      <c r="T377" s="1308"/>
      <c r="U377" s="1308"/>
      <c r="V377" s="1308"/>
    </row>
    <row r="378">
      <c r="A378" s="836"/>
      <c r="B378" s="1308"/>
      <c r="C378" s="1308"/>
      <c r="D378" s="1308"/>
      <c r="E378" s="1308"/>
      <c r="F378" s="1308"/>
      <c r="G378" s="1308"/>
      <c r="H378" s="1308"/>
      <c r="I378" s="1308"/>
      <c r="J378" s="1308"/>
      <c r="K378" s="1308"/>
      <c r="L378" s="1308"/>
      <c r="M378" s="1308"/>
      <c r="N378" s="1308"/>
      <c r="O378" s="1308"/>
      <c r="P378" s="1308"/>
      <c r="Q378" s="1308"/>
      <c r="R378" s="1308"/>
      <c r="S378" s="1308"/>
      <c r="T378" s="1308"/>
      <c r="U378" s="1308"/>
      <c r="V378" s="1308"/>
    </row>
    <row r="379">
      <c r="A379" s="836"/>
      <c r="B379" s="1308"/>
      <c r="C379" s="1308"/>
      <c r="D379" s="1308"/>
      <c r="E379" s="1308"/>
      <c r="F379" s="1308"/>
      <c r="G379" s="1308"/>
      <c r="H379" s="1308"/>
      <c r="I379" s="1308"/>
      <c r="J379" s="1308"/>
      <c r="K379" s="1308"/>
      <c r="L379" s="1308"/>
      <c r="M379" s="1308"/>
      <c r="N379" s="1308"/>
      <c r="O379" s="1308"/>
      <c r="P379" s="1308"/>
      <c r="Q379" s="1308"/>
      <c r="R379" s="1308"/>
      <c r="S379" s="1308"/>
      <c r="T379" s="1308"/>
      <c r="U379" s="1308"/>
      <c r="V379" s="1308"/>
    </row>
    <row r="380">
      <c r="A380" s="836"/>
      <c r="B380" s="1308"/>
      <c r="C380" s="1308"/>
      <c r="D380" s="1308"/>
      <c r="E380" s="1308"/>
      <c r="F380" s="1308"/>
      <c r="G380" s="1308"/>
      <c r="H380" s="1308"/>
      <c r="I380" s="1308"/>
      <c r="J380" s="1308"/>
      <c r="K380" s="1308"/>
      <c r="L380" s="1308"/>
      <c r="M380" s="1308"/>
      <c r="N380" s="1308"/>
      <c r="O380" s="1308"/>
      <c r="P380" s="1308"/>
      <c r="Q380" s="1308"/>
      <c r="R380" s="1308"/>
      <c r="S380" s="1308"/>
      <c r="T380" s="1308"/>
      <c r="U380" s="1308"/>
      <c r="V380" s="1308"/>
    </row>
    <row r="381">
      <c r="A381" s="836"/>
      <c r="B381" s="1308"/>
      <c r="C381" s="1308"/>
      <c r="D381" s="1308"/>
      <c r="E381" s="1308"/>
      <c r="F381" s="1308"/>
      <c r="G381" s="1308"/>
      <c r="H381" s="1308"/>
      <c r="I381" s="1308"/>
      <c r="J381" s="1308"/>
      <c r="K381" s="1308"/>
      <c r="L381" s="1308"/>
      <c r="M381" s="1308"/>
      <c r="N381" s="1308"/>
      <c r="O381" s="1308"/>
      <c r="P381" s="1308"/>
      <c r="Q381" s="1308"/>
      <c r="R381" s="1308"/>
      <c r="S381" s="1308"/>
      <c r="T381" s="1308"/>
      <c r="U381" s="1308"/>
      <c r="V381" s="1308"/>
    </row>
    <row r="382">
      <c r="A382" s="836"/>
      <c r="B382" s="1308"/>
      <c r="C382" s="1308"/>
      <c r="D382" s="1308"/>
      <c r="E382" s="1308"/>
      <c r="F382" s="1308"/>
      <c r="G382" s="1308"/>
      <c r="H382" s="1308"/>
      <c r="I382" s="1308"/>
      <c r="J382" s="1308"/>
      <c r="K382" s="1308"/>
      <c r="L382" s="1308"/>
      <c r="M382" s="1308"/>
      <c r="N382" s="1308"/>
      <c r="O382" s="1308"/>
      <c r="P382" s="1308"/>
      <c r="Q382" s="1308"/>
      <c r="R382" s="1308"/>
      <c r="S382" s="1308"/>
      <c r="T382" s="1308"/>
      <c r="U382" s="1308"/>
      <c r="V382" s="1308"/>
    </row>
    <row r="383">
      <c r="A383" s="836"/>
      <c r="B383" s="1308"/>
      <c r="C383" s="1308"/>
      <c r="D383" s="1308"/>
      <c r="E383" s="1308"/>
      <c r="F383" s="1308"/>
      <c r="G383" s="1308"/>
      <c r="H383" s="1308"/>
      <c r="I383" s="1308"/>
      <c r="J383" s="1308"/>
      <c r="K383" s="1308"/>
      <c r="L383" s="1308"/>
      <c r="M383" s="1308"/>
      <c r="N383" s="1308"/>
      <c r="O383" s="1308"/>
      <c r="P383" s="1308"/>
      <c r="Q383" s="1308"/>
      <c r="R383" s="1308"/>
      <c r="S383" s="1308"/>
      <c r="T383" s="1308"/>
      <c r="U383" s="1308"/>
      <c r="V383" s="1308"/>
    </row>
    <row r="384">
      <c r="A384" s="836"/>
      <c r="B384" s="1308"/>
      <c r="C384" s="1308"/>
      <c r="D384" s="1308"/>
      <c r="E384" s="1308"/>
      <c r="F384" s="1308"/>
      <c r="G384" s="1308"/>
      <c r="H384" s="1308"/>
      <c r="I384" s="1308"/>
      <c r="J384" s="1308"/>
      <c r="K384" s="1308"/>
      <c r="L384" s="1308"/>
      <c r="M384" s="1308"/>
      <c r="N384" s="1308"/>
      <c r="O384" s="1308"/>
      <c r="P384" s="1308"/>
      <c r="Q384" s="1308"/>
      <c r="R384" s="1308"/>
      <c r="S384" s="1308"/>
      <c r="T384" s="1308"/>
      <c r="U384" s="1308"/>
      <c r="V384" s="1308"/>
    </row>
    <row r="385">
      <c r="A385" s="836"/>
      <c r="B385" s="1308"/>
      <c r="C385" s="1308"/>
      <c r="D385" s="1308"/>
      <c r="E385" s="1308"/>
      <c r="F385" s="1308"/>
      <c r="G385" s="1308"/>
      <c r="H385" s="1308"/>
      <c r="I385" s="1308"/>
      <c r="J385" s="1308"/>
      <c r="K385" s="1308"/>
      <c r="L385" s="1308"/>
      <c r="M385" s="1308"/>
      <c r="N385" s="1308"/>
      <c r="O385" s="1308"/>
      <c r="P385" s="1308"/>
      <c r="Q385" s="1308"/>
      <c r="R385" s="1308"/>
      <c r="S385" s="1308"/>
      <c r="T385" s="1308"/>
      <c r="U385" s="1308"/>
      <c r="V385" s="1308"/>
    </row>
    <row r="386">
      <c r="A386" s="836"/>
      <c r="B386" s="1308"/>
      <c r="C386" s="1308"/>
      <c r="D386" s="1308"/>
      <c r="E386" s="1308"/>
      <c r="F386" s="1308"/>
      <c r="G386" s="1308"/>
      <c r="H386" s="1308"/>
      <c r="I386" s="1308"/>
      <c r="J386" s="1308"/>
      <c r="K386" s="1308"/>
      <c r="L386" s="1308"/>
      <c r="M386" s="1308"/>
      <c r="N386" s="1308"/>
      <c r="O386" s="1308"/>
      <c r="P386" s="1308"/>
      <c r="Q386" s="1308"/>
      <c r="R386" s="1308"/>
      <c r="S386" s="1308"/>
      <c r="T386" s="1308"/>
      <c r="U386" s="1308"/>
      <c r="V386" s="1308"/>
    </row>
    <row r="387">
      <c r="A387" s="836"/>
      <c r="B387" s="1308"/>
      <c r="C387" s="1308"/>
      <c r="D387" s="1308"/>
      <c r="E387" s="1308"/>
      <c r="F387" s="1308"/>
      <c r="G387" s="1308"/>
      <c r="H387" s="1308"/>
      <c r="I387" s="1308"/>
      <c r="J387" s="1308"/>
      <c r="K387" s="1308"/>
      <c r="L387" s="1308"/>
      <c r="M387" s="1308"/>
      <c r="N387" s="1308"/>
      <c r="O387" s="1308"/>
      <c r="P387" s="1308"/>
      <c r="Q387" s="1308"/>
      <c r="R387" s="1308"/>
      <c r="S387" s="1308"/>
      <c r="T387" s="1308"/>
      <c r="U387" s="1308"/>
      <c r="V387" s="1308"/>
    </row>
    <row r="388">
      <c r="A388" s="836"/>
      <c r="B388" s="1308"/>
      <c r="C388" s="1308"/>
      <c r="D388" s="1308"/>
      <c r="E388" s="1308"/>
      <c r="F388" s="1308"/>
      <c r="G388" s="1308"/>
      <c r="H388" s="1308"/>
      <c r="I388" s="1308"/>
      <c r="J388" s="1308"/>
      <c r="K388" s="1308"/>
      <c r="L388" s="1308"/>
      <c r="M388" s="1308"/>
      <c r="N388" s="1308"/>
      <c r="O388" s="1308"/>
      <c r="P388" s="1308"/>
      <c r="Q388" s="1308"/>
      <c r="R388" s="1308"/>
      <c r="S388" s="1308"/>
      <c r="T388" s="1308"/>
      <c r="U388" s="1308"/>
      <c r="V388" s="1308"/>
    </row>
    <row r="389">
      <c r="A389" s="836"/>
      <c r="B389" s="1308"/>
      <c r="C389" s="1308"/>
      <c r="D389" s="1308"/>
      <c r="E389" s="1308"/>
      <c r="F389" s="1308"/>
      <c r="G389" s="1308"/>
      <c r="H389" s="1308"/>
      <c r="I389" s="1308"/>
      <c r="J389" s="1308"/>
      <c r="K389" s="1308"/>
      <c r="L389" s="1308"/>
      <c r="M389" s="1308"/>
      <c r="N389" s="1308"/>
      <c r="O389" s="1308"/>
      <c r="P389" s="1308"/>
      <c r="Q389" s="1308"/>
      <c r="R389" s="1308"/>
      <c r="S389" s="1308"/>
      <c r="T389" s="1308"/>
      <c r="U389" s="1308"/>
      <c r="V389" s="1308"/>
    </row>
    <row r="390">
      <c r="A390" s="836"/>
      <c r="B390" s="1308"/>
      <c r="C390" s="1308"/>
      <c r="D390" s="1308"/>
      <c r="E390" s="1308"/>
      <c r="F390" s="1308"/>
      <c r="G390" s="1308"/>
      <c r="H390" s="1308"/>
      <c r="I390" s="1308"/>
      <c r="J390" s="1308"/>
      <c r="K390" s="1308"/>
      <c r="L390" s="1308"/>
      <c r="M390" s="1308"/>
      <c r="N390" s="1308"/>
      <c r="O390" s="1308"/>
      <c r="P390" s="1308"/>
      <c r="Q390" s="1308"/>
      <c r="R390" s="1308"/>
      <c r="S390" s="1308"/>
      <c r="T390" s="1308"/>
      <c r="U390" s="1308"/>
      <c r="V390" s="1308"/>
    </row>
    <row r="391">
      <c r="A391" s="836"/>
      <c r="B391" s="1308"/>
      <c r="C391" s="1308"/>
      <c r="D391" s="1308"/>
      <c r="E391" s="1308"/>
      <c r="F391" s="1308"/>
      <c r="G391" s="1308"/>
      <c r="H391" s="1308"/>
      <c r="I391" s="1308"/>
      <c r="J391" s="1308"/>
      <c r="K391" s="1308"/>
      <c r="L391" s="1308"/>
      <c r="M391" s="1308"/>
      <c r="N391" s="1308"/>
      <c r="O391" s="1308"/>
      <c r="P391" s="1308"/>
      <c r="Q391" s="1308"/>
      <c r="R391" s="1308"/>
      <c r="S391" s="1308"/>
      <c r="T391" s="1308"/>
      <c r="U391" s="1308"/>
      <c r="V391" s="1308"/>
    </row>
    <row r="392">
      <c r="A392" s="836"/>
      <c r="B392" s="1308"/>
      <c r="C392" s="1308"/>
      <c r="D392" s="1308"/>
      <c r="E392" s="1308"/>
      <c r="F392" s="1308"/>
      <c r="G392" s="1308"/>
      <c r="H392" s="1308"/>
      <c r="I392" s="1308"/>
      <c r="J392" s="1308"/>
      <c r="K392" s="1308"/>
      <c r="L392" s="1308"/>
      <c r="M392" s="1308"/>
      <c r="N392" s="1308"/>
      <c r="O392" s="1308"/>
      <c r="P392" s="1308"/>
      <c r="Q392" s="1308"/>
      <c r="R392" s="1308"/>
      <c r="S392" s="1308"/>
      <c r="T392" s="1308"/>
      <c r="U392" s="1308"/>
      <c r="V392" s="1308"/>
    </row>
    <row r="393">
      <c r="A393" s="836"/>
      <c r="B393" s="1308"/>
      <c r="C393" s="1308"/>
      <c r="D393" s="1308"/>
      <c r="E393" s="1308"/>
      <c r="F393" s="1308"/>
      <c r="G393" s="1308"/>
      <c r="H393" s="1308"/>
      <c r="I393" s="1308"/>
      <c r="J393" s="1308"/>
      <c r="K393" s="1308"/>
      <c r="L393" s="1308"/>
      <c r="M393" s="1308"/>
      <c r="N393" s="1308"/>
      <c r="O393" s="1308"/>
      <c r="P393" s="1308"/>
      <c r="Q393" s="1308"/>
      <c r="R393" s="1308"/>
      <c r="S393" s="1308"/>
      <c r="T393" s="1308"/>
      <c r="U393" s="1308"/>
      <c r="V393" s="1308"/>
    </row>
    <row r="394">
      <c r="A394" s="836"/>
      <c r="B394" s="1308"/>
      <c r="C394" s="1308"/>
      <c r="D394" s="1308"/>
      <c r="E394" s="1308"/>
      <c r="F394" s="1308"/>
      <c r="G394" s="1308"/>
      <c r="H394" s="1308"/>
      <c r="I394" s="1308"/>
      <c r="J394" s="1308"/>
      <c r="K394" s="1308"/>
      <c r="L394" s="1308"/>
      <c r="M394" s="1308"/>
      <c r="N394" s="1308"/>
      <c r="O394" s="1308"/>
      <c r="P394" s="1308"/>
      <c r="Q394" s="1308"/>
      <c r="R394" s="1308"/>
      <c r="S394" s="1308"/>
      <c r="T394" s="1308"/>
      <c r="U394" s="1308"/>
      <c r="V394" s="1308"/>
    </row>
    <row r="395">
      <c r="A395" s="836"/>
      <c r="B395" s="1308"/>
      <c r="C395" s="1308"/>
      <c r="D395" s="1308"/>
      <c r="E395" s="1308"/>
      <c r="F395" s="1308"/>
      <c r="G395" s="1308"/>
      <c r="H395" s="1308"/>
      <c r="I395" s="1308"/>
      <c r="J395" s="1308"/>
      <c r="K395" s="1308"/>
      <c r="L395" s="1308"/>
      <c r="M395" s="1308"/>
      <c r="N395" s="1308"/>
      <c r="O395" s="1308"/>
      <c r="P395" s="1308"/>
      <c r="Q395" s="1308"/>
      <c r="R395" s="1308"/>
      <c r="S395" s="1308"/>
      <c r="T395" s="1308"/>
      <c r="U395" s="1308"/>
      <c r="V395" s="1308"/>
    </row>
    <row r="396">
      <c r="A396" s="836"/>
      <c r="B396" s="1308"/>
      <c r="C396" s="1308"/>
      <c r="D396" s="1308"/>
      <c r="E396" s="1308"/>
      <c r="F396" s="1308"/>
      <c r="G396" s="1308"/>
      <c r="H396" s="1308"/>
      <c r="I396" s="1308"/>
      <c r="J396" s="1308"/>
      <c r="K396" s="1308"/>
      <c r="L396" s="1308"/>
      <c r="M396" s="1308"/>
      <c r="N396" s="1308"/>
      <c r="O396" s="1308"/>
      <c r="P396" s="1308"/>
      <c r="Q396" s="1308"/>
      <c r="R396" s="1308"/>
      <c r="S396" s="1308"/>
      <c r="T396" s="1308"/>
      <c r="U396" s="1308"/>
      <c r="V396" s="1308"/>
    </row>
    <row r="397">
      <c r="A397" s="836"/>
      <c r="B397" s="1308"/>
      <c r="C397" s="1308"/>
      <c r="D397" s="1308"/>
      <c r="E397" s="1308"/>
      <c r="F397" s="1308"/>
      <c r="G397" s="1308"/>
      <c r="H397" s="1308"/>
      <c r="I397" s="1308"/>
      <c r="J397" s="1308"/>
      <c r="K397" s="1308"/>
      <c r="L397" s="1308"/>
      <c r="M397" s="1308"/>
      <c r="N397" s="1308"/>
      <c r="O397" s="1308"/>
      <c r="P397" s="1308"/>
      <c r="Q397" s="1308"/>
      <c r="R397" s="1308"/>
      <c r="S397" s="1308"/>
      <c r="T397" s="1308"/>
      <c r="U397" s="1308"/>
      <c r="V397" s="1308"/>
    </row>
    <row r="398">
      <c r="A398" s="836"/>
      <c r="B398" s="1308"/>
      <c r="C398" s="1308"/>
      <c r="D398" s="1308"/>
      <c r="E398" s="1308"/>
      <c r="F398" s="1308"/>
      <c r="G398" s="1308"/>
      <c r="H398" s="1308"/>
      <c r="I398" s="1308"/>
      <c r="J398" s="1308"/>
      <c r="K398" s="1308"/>
      <c r="L398" s="1308"/>
      <c r="M398" s="1308"/>
      <c r="N398" s="1308"/>
      <c r="O398" s="1308"/>
      <c r="P398" s="1308"/>
      <c r="Q398" s="1308"/>
      <c r="R398" s="1308"/>
      <c r="S398" s="1308"/>
      <c r="T398" s="1308"/>
      <c r="U398" s="1308"/>
      <c r="V398" s="1308"/>
    </row>
    <row r="399">
      <c r="A399" s="836"/>
      <c r="B399" s="1308"/>
      <c r="C399" s="1308"/>
      <c r="D399" s="1308"/>
      <c r="E399" s="1308"/>
      <c r="F399" s="1308"/>
      <c r="G399" s="1308"/>
      <c r="H399" s="1308"/>
      <c r="I399" s="1308"/>
      <c r="J399" s="1308"/>
      <c r="K399" s="1308"/>
      <c r="L399" s="1308"/>
      <c r="M399" s="1308"/>
      <c r="N399" s="1308"/>
      <c r="O399" s="1308"/>
      <c r="P399" s="1308"/>
      <c r="Q399" s="1308"/>
      <c r="R399" s="1308"/>
      <c r="S399" s="1308"/>
      <c r="T399" s="1308"/>
      <c r="U399" s="1308"/>
      <c r="V399" s="1308"/>
    </row>
    <row r="400">
      <c r="A400" s="836"/>
      <c r="B400" s="1308"/>
      <c r="C400" s="1308"/>
      <c r="D400" s="1308"/>
      <c r="E400" s="1308"/>
      <c r="F400" s="1308"/>
      <c r="G400" s="1308"/>
      <c r="H400" s="1308"/>
      <c r="I400" s="1308"/>
      <c r="J400" s="1308"/>
      <c r="K400" s="1308"/>
      <c r="L400" s="1308"/>
      <c r="M400" s="1308"/>
      <c r="N400" s="1308"/>
      <c r="O400" s="1308"/>
      <c r="P400" s="1308"/>
      <c r="Q400" s="1308"/>
      <c r="R400" s="1308"/>
      <c r="S400" s="1308"/>
      <c r="T400" s="1308"/>
      <c r="U400" s="1308"/>
      <c r="V400" s="1308"/>
    </row>
    <row r="401">
      <c r="A401" s="836"/>
      <c r="B401" s="1308"/>
      <c r="C401" s="1308"/>
      <c r="D401" s="1308"/>
      <c r="E401" s="1308"/>
      <c r="F401" s="1308"/>
      <c r="G401" s="1308"/>
      <c r="H401" s="1308"/>
      <c r="I401" s="1308"/>
      <c r="J401" s="1308"/>
      <c r="K401" s="1308"/>
      <c r="L401" s="1308"/>
      <c r="M401" s="1308"/>
      <c r="N401" s="1308"/>
      <c r="O401" s="1308"/>
      <c r="P401" s="1308"/>
      <c r="Q401" s="1308"/>
      <c r="R401" s="1308"/>
      <c r="S401" s="1308"/>
      <c r="T401" s="1308"/>
      <c r="U401" s="1308"/>
      <c r="V401" s="1308"/>
    </row>
    <row r="402">
      <c r="A402" s="836"/>
      <c r="B402" s="1308"/>
      <c r="C402" s="1308"/>
      <c r="D402" s="1308"/>
      <c r="E402" s="1308"/>
      <c r="F402" s="1308"/>
      <c r="G402" s="1308"/>
      <c r="H402" s="1308"/>
      <c r="I402" s="1308"/>
      <c r="J402" s="1308"/>
      <c r="K402" s="1308"/>
      <c r="L402" s="1308"/>
      <c r="M402" s="1308"/>
      <c r="N402" s="1308"/>
      <c r="O402" s="1308"/>
      <c r="P402" s="1308"/>
      <c r="Q402" s="1308"/>
      <c r="R402" s="1308"/>
      <c r="S402" s="1308"/>
      <c r="T402" s="1308"/>
      <c r="U402" s="1308"/>
      <c r="V402" s="1308"/>
    </row>
    <row r="403">
      <c r="A403" s="836"/>
      <c r="B403" s="1308"/>
      <c r="C403" s="1308"/>
      <c r="D403" s="1308"/>
      <c r="E403" s="1308"/>
      <c r="F403" s="1308"/>
      <c r="G403" s="1308"/>
      <c r="H403" s="1308"/>
      <c r="I403" s="1308"/>
      <c r="J403" s="1308"/>
      <c r="K403" s="1308"/>
      <c r="L403" s="1308"/>
      <c r="M403" s="1308"/>
      <c r="N403" s="1308"/>
      <c r="O403" s="1308"/>
      <c r="P403" s="1308"/>
      <c r="Q403" s="1308"/>
      <c r="R403" s="1308"/>
      <c r="S403" s="1308"/>
      <c r="T403" s="1308"/>
      <c r="U403" s="1308"/>
      <c r="V403" s="1308"/>
    </row>
    <row r="404">
      <c r="A404" s="836"/>
      <c r="B404" s="1308"/>
      <c r="C404" s="1308"/>
      <c r="D404" s="1308"/>
      <c r="E404" s="1308"/>
      <c r="F404" s="1308"/>
      <c r="G404" s="1308"/>
      <c r="H404" s="1308"/>
      <c r="I404" s="1308"/>
      <c r="J404" s="1308"/>
      <c r="K404" s="1308"/>
      <c r="L404" s="1308"/>
      <c r="M404" s="1308"/>
      <c r="N404" s="1308"/>
      <c r="O404" s="1308"/>
      <c r="P404" s="1308"/>
      <c r="Q404" s="1308"/>
      <c r="R404" s="1308"/>
      <c r="S404" s="1308"/>
      <c r="T404" s="1308"/>
      <c r="U404" s="1308"/>
      <c r="V404" s="1308"/>
    </row>
    <row r="405">
      <c r="A405" s="836"/>
      <c r="B405" s="1308"/>
      <c r="C405" s="1308"/>
      <c r="D405" s="1308"/>
      <c r="E405" s="1308"/>
      <c r="F405" s="1308"/>
      <c r="G405" s="1308"/>
      <c r="H405" s="1308"/>
      <c r="I405" s="1308"/>
      <c r="J405" s="1308"/>
      <c r="K405" s="1308"/>
      <c r="L405" s="1308"/>
      <c r="M405" s="1308"/>
      <c r="N405" s="1308"/>
      <c r="O405" s="1308"/>
      <c r="P405" s="1308"/>
      <c r="Q405" s="1308"/>
      <c r="R405" s="1308"/>
      <c r="S405" s="1308"/>
      <c r="T405" s="1308"/>
      <c r="U405" s="1308"/>
      <c r="V405" s="1308"/>
    </row>
    <row r="406">
      <c r="A406" s="836"/>
      <c r="B406" s="1308"/>
      <c r="C406" s="1308"/>
      <c r="D406" s="1308"/>
      <c r="E406" s="1308"/>
      <c r="F406" s="1308"/>
      <c r="G406" s="1308"/>
      <c r="H406" s="1308"/>
      <c r="I406" s="1308"/>
      <c r="J406" s="1308"/>
      <c r="K406" s="1308"/>
      <c r="L406" s="1308"/>
      <c r="M406" s="1308"/>
      <c r="N406" s="1308"/>
      <c r="O406" s="1308"/>
      <c r="P406" s="1308"/>
      <c r="Q406" s="1308"/>
      <c r="R406" s="1308"/>
      <c r="S406" s="1308"/>
      <c r="T406" s="1308"/>
      <c r="U406" s="1308"/>
      <c r="V406" s="1308"/>
    </row>
    <row r="407">
      <c r="A407" s="836"/>
      <c r="B407" s="1308"/>
      <c r="C407" s="1308"/>
      <c r="D407" s="1308"/>
      <c r="E407" s="1308"/>
      <c r="F407" s="1308"/>
      <c r="G407" s="1308"/>
      <c r="H407" s="1308"/>
      <c r="I407" s="1308"/>
      <c r="J407" s="1308"/>
      <c r="K407" s="1308"/>
      <c r="L407" s="1308"/>
      <c r="M407" s="1308"/>
      <c r="N407" s="1308"/>
      <c r="O407" s="1308"/>
      <c r="P407" s="1308"/>
      <c r="Q407" s="1308"/>
      <c r="R407" s="1308"/>
      <c r="S407" s="1308"/>
      <c r="T407" s="1308"/>
      <c r="U407" s="1308"/>
      <c r="V407" s="1308"/>
    </row>
    <row r="408">
      <c r="A408" s="836"/>
      <c r="B408" s="1308"/>
      <c r="C408" s="1308"/>
      <c r="D408" s="1308"/>
      <c r="E408" s="1308"/>
      <c r="F408" s="1308"/>
      <c r="G408" s="1308"/>
      <c r="H408" s="1308"/>
      <c r="I408" s="1308"/>
      <c r="J408" s="1308"/>
      <c r="K408" s="1308"/>
      <c r="L408" s="1308"/>
      <c r="M408" s="1308"/>
      <c r="N408" s="1308"/>
      <c r="O408" s="1308"/>
      <c r="P408" s="1308"/>
      <c r="Q408" s="1308"/>
      <c r="R408" s="1308"/>
      <c r="S408" s="1308"/>
      <c r="T408" s="1308"/>
      <c r="U408" s="1308"/>
      <c r="V408" s="1308"/>
    </row>
    <row r="409">
      <c r="A409" s="836"/>
      <c r="B409" s="1308"/>
      <c r="C409" s="1308"/>
      <c r="D409" s="1308"/>
      <c r="E409" s="1308"/>
      <c r="F409" s="1308"/>
      <c r="G409" s="1308"/>
      <c r="H409" s="1308"/>
      <c r="I409" s="1308"/>
      <c r="J409" s="1308"/>
      <c r="K409" s="1308"/>
      <c r="L409" s="1308"/>
      <c r="M409" s="1308"/>
      <c r="N409" s="1308"/>
      <c r="O409" s="1308"/>
      <c r="P409" s="1308"/>
      <c r="Q409" s="1308"/>
      <c r="R409" s="1308"/>
      <c r="S409" s="1308"/>
      <c r="T409" s="1308"/>
      <c r="U409" s="1308"/>
      <c r="V409" s="1308"/>
    </row>
    <row r="410">
      <c r="A410" s="836"/>
      <c r="B410" s="1308"/>
      <c r="C410" s="1308"/>
      <c r="D410" s="1308"/>
      <c r="E410" s="1308"/>
      <c r="F410" s="1308"/>
      <c r="G410" s="1308"/>
      <c r="H410" s="1308"/>
      <c r="I410" s="1308"/>
      <c r="J410" s="1308"/>
      <c r="K410" s="1308"/>
      <c r="L410" s="1308"/>
      <c r="M410" s="1308"/>
      <c r="N410" s="1308"/>
      <c r="O410" s="1308"/>
      <c r="P410" s="1308"/>
      <c r="Q410" s="1308"/>
      <c r="R410" s="1308"/>
      <c r="S410" s="1308"/>
      <c r="T410" s="1308"/>
      <c r="U410" s="1308"/>
      <c r="V410" s="1308"/>
    </row>
    <row r="411">
      <c r="A411" s="836"/>
      <c r="B411" s="1308"/>
      <c r="C411" s="1308"/>
      <c r="D411" s="1308"/>
      <c r="E411" s="1308"/>
      <c r="F411" s="1308"/>
      <c r="G411" s="1308"/>
      <c r="H411" s="1308"/>
      <c r="I411" s="1308"/>
      <c r="J411" s="1308"/>
      <c r="K411" s="1308"/>
      <c r="L411" s="1308"/>
      <c r="M411" s="1308"/>
      <c r="N411" s="1308"/>
      <c r="O411" s="1308"/>
      <c r="P411" s="1308"/>
      <c r="Q411" s="1308"/>
      <c r="R411" s="1308"/>
      <c r="S411" s="1308"/>
      <c r="T411" s="1308"/>
      <c r="U411" s="1308"/>
      <c r="V411" s="1308"/>
    </row>
    <row r="412">
      <c r="A412" s="836"/>
      <c r="B412" s="1308"/>
      <c r="C412" s="1308"/>
      <c r="D412" s="1308"/>
      <c r="E412" s="1308"/>
      <c r="F412" s="1308"/>
      <c r="G412" s="1308"/>
      <c r="H412" s="1308"/>
      <c r="I412" s="1308"/>
      <c r="J412" s="1308"/>
      <c r="K412" s="1308"/>
      <c r="L412" s="1308"/>
      <c r="M412" s="1308"/>
      <c r="N412" s="1308"/>
      <c r="O412" s="1308"/>
      <c r="P412" s="1308"/>
      <c r="Q412" s="1308"/>
      <c r="R412" s="1308"/>
      <c r="S412" s="1308"/>
      <c r="T412" s="1308"/>
      <c r="U412" s="1308"/>
      <c r="V412" s="1308"/>
    </row>
    <row r="413">
      <c r="A413" s="836"/>
      <c r="B413" s="1308"/>
      <c r="C413" s="1308"/>
      <c r="D413" s="1308"/>
      <c r="E413" s="1308"/>
      <c r="F413" s="1308"/>
      <c r="G413" s="1308"/>
      <c r="H413" s="1308"/>
      <c r="I413" s="1308"/>
      <c r="J413" s="1308"/>
      <c r="K413" s="1308"/>
      <c r="L413" s="1308"/>
      <c r="M413" s="1308"/>
      <c r="N413" s="1308"/>
      <c r="O413" s="1308"/>
      <c r="P413" s="1308"/>
      <c r="Q413" s="1308"/>
      <c r="R413" s="1308"/>
      <c r="S413" s="1308"/>
      <c r="T413" s="1308"/>
      <c r="U413" s="1308"/>
      <c r="V413" s="1308"/>
    </row>
    <row r="414">
      <c r="A414" s="836"/>
      <c r="B414" s="1308"/>
      <c r="C414" s="1308"/>
      <c r="D414" s="1308"/>
      <c r="E414" s="1308"/>
      <c r="F414" s="1308"/>
      <c r="G414" s="1308"/>
      <c r="H414" s="1308"/>
      <c r="I414" s="1308"/>
      <c r="J414" s="1308"/>
      <c r="K414" s="1308"/>
      <c r="L414" s="1308"/>
      <c r="M414" s="1308"/>
      <c r="N414" s="1308"/>
      <c r="O414" s="1308"/>
      <c r="P414" s="1308"/>
      <c r="Q414" s="1308"/>
      <c r="R414" s="1308"/>
      <c r="S414" s="1308"/>
      <c r="T414" s="1308"/>
      <c r="U414" s="1308"/>
      <c r="V414" s="1308"/>
    </row>
    <row r="415">
      <c r="A415" s="836"/>
      <c r="B415" s="1308"/>
      <c r="C415" s="1308"/>
      <c r="D415" s="1308"/>
      <c r="E415" s="1308"/>
      <c r="F415" s="1308"/>
      <c r="G415" s="1308"/>
      <c r="H415" s="1308"/>
      <c r="I415" s="1308"/>
      <c r="J415" s="1308"/>
      <c r="K415" s="1308"/>
      <c r="L415" s="1308"/>
      <c r="M415" s="1308"/>
      <c r="N415" s="1308"/>
      <c r="O415" s="1308"/>
      <c r="P415" s="1308"/>
      <c r="Q415" s="1308"/>
      <c r="R415" s="1308"/>
      <c r="S415" s="1308"/>
      <c r="T415" s="1308"/>
      <c r="U415" s="1308"/>
      <c r="V415" s="1308"/>
    </row>
    <row r="416">
      <c r="A416" s="836"/>
      <c r="B416" s="1308"/>
      <c r="C416" s="1308"/>
      <c r="D416" s="1308"/>
      <c r="E416" s="1308"/>
      <c r="F416" s="1308"/>
      <c r="G416" s="1308"/>
      <c r="H416" s="1308"/>
      <c r="I416" s="1308"/>
      <c r="J416" s="1308"/>
      <c r="K416" s="1308"/>
      <c r="L416" s="1308"/>
      <c r="M416" s="1308"/>
      <c r="N416" s="1308"/>
      <c r="O416" s="1308"/>
      <c r="P416" s="1308"/>
      <c r="Q416" s="1308"/>
      <c r="R416" s="1308"/>
      <c r="S416" s="1308"/>
      <c r="T416" s="1308"/>
      <c r="U416" s="1308"/>
      <c r="V416" s="1308"/>
    </row>
    <row r="417">
      <c r="A417" s="836"/>
      <c r="B417" s="1308"/>
      <c r="C417" s="1308"/>
      <c r="D417" s="1308"/>
      <c r="E417" s="1308"/>
      <c r="F417" s="1308"/>
      <c r="G417" s="1308"/>
      <c r="H417" s="1308"/>
      <c r="I417" s="1308"/>
      <c r="J417" s="1308"/>
      <c r="K417" s="1308"/>
      <c r="L417" s="1308"/>
      <c r="M417" s="1308"/>
      <c r="N417" s="1308"/>
      <c r="O417" s="1308"/>
      <c r="P417" s="1308"/>
      <c r="Q417" s="1308"/>
      <c r="R417" s="1308"/>
      <c r="S417" s="1308"/>
      <c r="T417" s="1308"/>
      <c r="U417" s="1308"/>
      <c r="V417" s="1308"/>
    </row>
    <row r="418">
      <c r="A418" s="836"/>
      <c r="B418" s="1308"/>
      <c r="C418" s="1308"/>
      <c r="D418" s="1308"/>
      <c r="E418" s="1308"/>
      <c r="F418" s="1308"/>
      <c r="G418" s="1308"/>
      <c r="H418" s="1308"/>
      <c r="I418" s="1308"/>
      <c r="J418" s="1308"/>
      <c r="K418" s="1308"/>
      <c r="L418" s="1308"/>
      <c r="M418" s="1308"/>
      <c r="N418" s="1308"/>
      <c r="O418" s="1308"/>
      <c r="P418" s="1308"/>
      <c r="Q418" s="1308"/>
      <c r="R418" s="1308"/>
      <c r="S418" s="1308"/>
      <c r="T418" s="1308"/>
      <c r="U418" s="1308"/>
      <c r="V418" s="1308"/>
    </row>
    <row r="419">
      <c r="A419" s="836"/>
      <c r="B419" s="1308"/>
      <c r="C419" s="1308"/>
      <c r="D419" s="1308"/>
      <c r="E419" s="1308"/>
      <c r="F419" s="1308"/>
      <c r="G419" s="1308"/>
      <c r="H419" s="1308"/>
      <c r="I419" s="1308"/>
      <c r="J419" s="1308"/>
      <c r="K419" s="1308"/>
      <c r="L419" s="1308"/>
      <c r="M419" s="1308"/>
      <c r="N419" s="1308"/>
      <c r="O419" s="1308"/>
      <c r="P419" s="1308"/>
      <c r="Q419" s="1308"/>
      <c r="R419" s="1308"/>
      <c r="S419" s="1308"/>
      <c r="T419" s="1308"/>
      <c r="U419" s="1308"/>
      <c r="V419" s="1308"/>
    </row>
    <row r="420">
      <c r="A420" s="836"/>
      <c r="B420" s="1308"/>
      <c r="C420" s="1308"/>
      <c r="D420" s="1308"/>
      <c r="E420" s="1308"/>
      <c r="F420" s="1308"/>
      <c r="G420" s="1308"/>
      <c r="H420" s="1308"/>
      <c r="I420" s="1308"/>
      <c r="J420" s="1308"/>
      <c r="K420" s="1308"/>
      <c r="L420" s="1308"/>
      <c r="M420" s="1308"/>
      <c r="N420" s="1308"/>
      <c r="O420" s="1308"/>
      <c r="P420" s="1308"/>
      <c r="Q420" s="1308"/>
      <c r="R420" s="1308"/>
      <c r="S420" s="1308"/>
      <c r="T420" s="1308"/>
      <c r="U420" s="1308"/>
      <c r="V420" s="1308"/>
    </row>
    <row r="421">
      <c r="A421" s="836"/>
      <c r="B421" s="1308"/>
      <c r="C421" s="1308"/>
      <c r="D421" s="1308"/>
      <c r="E421" s="1308"/>
      <c r="F421" s="1308"/>
      <c r="G421" s="1308"/>
      <c r="H421" s="1308"/>
      <c r="I421" s="1308"/>
      <c r="J421" s="1308"/>
      <c r="K421" s="1308"/>
      <c r="L421" s="1308"/>
      <c r="M421" s="1308"/>
      <c r="N421" s="1308"/>
      <c r="O421" s="1308"/>
      <c r="P421" s="1308"/>
      <c r="Q421" s="1308"/>
      <c r="R421" s="1308"/>
      <c r="S421" s="1308"/>
      <c r="T421" s="1308"/>
      <c r="U421" s="1308"/>
      <c r="V421" s="1308"/>
    </row>
    <row r="422">
      <c r="A422" s="836"/>
      <c r="B422" s="1308"/>
      <c r="C422" s="1308"/>
      <c r="D422" s="1308"/>
      <c r="E422" s="1308"/>
      <c r="F422" s="1308"/>
      <c r="G422" s="1308"/>
      <c r="H422" s="1308"/>
      <c r="I422" s="1308"/>
      <c r="J422" s="1308"/>
      <c r="K422" s="1308"/>
      <c r="L422" s="1308"/>
      <c r="M422" s="1308"/>
      <c r="N422" s="1308"/>
      <c r="O422" s="1308"/>
      <c r="P422" s="1308"/>
      <c r="Q422" s="1308"/>
      <c r="R422" s="1308"/>
      <c r="S422" s="1308"/>
      <c r="T422" s="1308"/>
      <c r="U422" s="1308"/>
      <c r="V422" s="1308"/>
    </row>
    <row r="423">
      <c r="A423" s="836"/>
      <c r="B423" s="1308"/>
      <c r="C423" s="1308"/>
      <c r="D423" s="1308"/>
      <c r="E423" s="1308"/>
      <c r="F423" s="1308"/>
      <c r="G423" s="1308"/>
      <c r="H423" s="1308"/>
      <c r="I423" s="1308"/>
      <c r="J423" s="1308"/>
      <c r="K423" s="1308"/>
      <c r="L423" s="1308"/>
      <c r="M423" s="1308"/>
      <c r="N423" s="1308"/>
      <c r="O423" s="1308"/>
      <c r="P423" s="1308"/>
      <c r="Q423" s="1308"/>
      <c r="R423" s="1308"/>
      <c r="S423" s="1308"/>
      <c r="T423" s="1308"/>
      <c r="U423" s="1308"/>
      <c r="V423" s="1308"/>
    </row>
    <row r="424">
      <c r="A424" s="836"/>
      <c r="B424" s="1308"/>
      <c r="C424" s="1308"/>
      <c r="D424" s="1308"/>
      <c r="E424" s="1308"/>
      <c r="F424" s="1308"/>
      <c r="G424" s="1308"/>
      <c r="H424" s="1308"/>
      <c r="I424" s="1308"/>
      <c r="J424" s="1308"/>
      <c r="K424" s="1308"/>
      <c r="L424" s="1308"/>
      <c r="M424" s="1308"/>
      <c r="N424" s="1308"/>
      <c r="O424" s="1308"/>
      <c r="P424" s="1308"/>
      <c r="Q424" s="1308"/>
      <c r="R424" s="1308"/>
      <c r="S424" s="1308"/>
      <c r="T424" s="1308"/>
      <c r="U424" s="1308"/>
      <c r="V424" s="1308"/>
    </row>
    <row r="425">
      <c r="A425" s="836"/>
      <c r="B425" s="1308"/>
      <c r="C425" s="1308"/>
      <c r="D425" s="1308"/>
      <c r="E425" s="1308"/>
      <c r="F425" s="1308"/>
      <c r="G425" s="1308"/>
      <c r="H425" s="1308"/>
      <c r="I425" s="1308"/>
      <c r="J425" s="1308"/>
      <c r="K425" s="1308"/>
      <c r="L425" s="1308"/>
      <c r="M425" s="1308"/>
      <c r="N425" s="1308"/>
      <c r="O425" s="1308"/>
      <c r="P425" s="1308"/>
      <c r="Q425" s="1308"/>
      <c r="R425" s="1308"/>
      <c r="S425" s="1308"/>
      <c r="T425" s="1308"/>
      <c r="U425" s="1308"/>
      <c r="V425" s="1308"/>
    </row>
    <row r="426">
      <c r="A426" s="836"/>
      <c r="B426" s="1308"/>
      <c r="C426" s="1308"/>
      <c r="D426" s="1308"/>
      <c r="E426" s="1308"/>
      <c r="F426" s="1308"/>
      <c r="G426" s="1308"/>
      <c r="H426" s="1308"/>
      <c r="I426" s="1308"/>
      <c r="J426" s="1308"/>
      <c r="K426" s="1308"/>
      <c r="L426" s="1308"/>
      <c r="M426" s="1308"/>
      <c r="N426" s="1308"/>
      <c r="O426" s="1308"/>
      <c r="P426" s="1308"/>
      <c r="Q426" s="1308"/>
      <c r="R426" s="1308"/>
      <c r="S426" s="1308"/>
      <c r="T426" s="1308"/>
      <c r="U426" s="1308"/>
      <c r="V426" s="1308"/>
    </row>
    <row r="427">
      <c r="A427" s="836"/>
      <c r="B427" s="1308"/>
      <c r="C427" s="1308"/>
      <c r="D427" s="1308"/>
      <c r="E427" s="1308"/>
      <c r="F427" s="1308"/>
      <c r="G427" s="1308"/>
      <c r="H427" s="1308"/>
      <c r="I427" s="1308"/>
      <c r="J427" s="1308"/>
      <c r="K427" s="1308"/>
      <c r="L427" s="1308"/>
      <c r="M427" s="1308"/>
      <c r="N427" s="1308"/>
      <c r="O427" s="1308"/>
      <c r="P427" s="1308"/>
      <c r="Q427" s="1308"/>
      <c r="R427" s="1308"/>
      <c r="S427" s="1308"/>
      <c r="T427" s="1308"/>
      <c r="U427" s="1308"/>
      <c r="V427" s="1308"/>
    </row>
    <row r="428">
      <c r="A428" s="836"/>
      <c r="B428" s="1308"/>
      <c r="C428" s="1308"/>
      <c r="D428" s="1308"/>
      <c r="E428" s="1308"/>
      <c r="F428" s="1308"/>
      <c r="G428" s="1308"/>
      <c r="H428" s="1308"/>
      <c r="I428" s="1308"/>
      <c r="J428" s="1308"/>
      <c r="K428" s="1308"/>
      <c r="L428" s="1308"/>
      <c r="M428" s="1308"/>
      <c r="N428" s="1308"/>
      <c r="O428" s="1308"/>
      <c r="P428" s="1308"/>
      <c r="Q428" s="1308"/>
      <c r="R428" s="1308"/>
      <c r="S428" s="1308"/>
      <c r="T428" s="1308"/>
      <c r="U428" s="1308"/>
      <c r="V428" s="1308"/>
    </row>
    <row r="429">
      <c r="A429" s="836"/>
      <c r="B429" s="1308"/>
      <c r="C429" s="1308"/>
      <c r="D429" s="1308"/>
      <c r="E429" s="1308"/>
      <c r="F429" s="1308"/>
      <c r="G429" s="1308"/>
      <c r="H429" s="1308"/>
      <c r="I429" s="1308"/>
      <c r="J429" s="1308"/>
      <c r="K429" s="1308"/>
      <c r="L429" s="1308"/>
      <c r="M429" s="1308"/>
      <c r="N429" s="1308"/>
      <c r="O429" s="1308"/>
      <c r="P429" s="1308"/>
      <c r="Q429" s="1308"/>
      <c r="R429" s="1308"/>
      <c r="S429" s="1308"/>
      <c r="T429" s="1308"/>
      <c r="U429" s="1308"/>
      <c r="V429" s="1308"/>
    </row>
    <row r="430">
      <c r="A430" s="836"/>
      <c r="B430" s="1308"/>
      <c r="C430" s="1308"/>
      <c r="D430" s="1308"/>
      <c r="E430" s="1308"/>
      <c r="F430" s="1308"/>
      <c r="G430" s="1308"/>
      <c r="H430" s="1308"/>
      <c r="I430" s="1308"/>
      <c r="J430" s="1308"/>
      <c r="K430" s="1308"/>
      <c r="L430" s="1308"/>
      <c r="M430" s="1308"/>
      <c r="N430" s="1308"/>
      <c r="O430" s="1308"/>
      <c r="P430" s="1308"/>
      <c r="Q430" s="1308"/>
      <c r="R430" s="1308"/>
      <c r="S430" s="1308"/>
      <c r="T430" s="1308"/>
      <c r="U430" s="1308"/>
      <c r="V430" s="1308"/>
    </row>
    <row r="431">
      <c r="A431" s="836"/>
      <c r="B431" s="1308"/>
      <c r="C431" s="1308"/>
      <c r="D431" s="1308"/>
      <c r="E431" s="1308"/>
      <c r="F431" s="1308"/>
      <c r="G431" s="1308"/>
      <c r="H431" s="1308"/>
      <c r="I431" s="1308"/>
      <c r="J431" s="1308"/>
      <c r="K431" s="1308"/>
      <c r="L431" s="1308"/>
      <c r="M431" s="1308"/>
      <c r="N431" s="1308"/>
      <c r="O431" s="1308"/>
      <c r="P431" s="1308"/>
      <c r="Q431" s="1308"/>
      <c r="R431" s="1308"/>
      <c r="S431" s="1308"/>
      <c r="T431" s="1308"/>
      <c r="U431" s="1308"/>
      <c r="V431" s="1308"/>
    </row>
    <row r="432">
      <c r="A432" s="836"/>
      <c r="B432" s="1308"/>
      <c r="C432" s="1308"/>
      <c r="D432" s="1308"/>
      <c r="E432" s="1308"/>
      <c r="F432" s="1308"/>
      <c r="G432" s="1308"/>
      <c r="H432" s="1308"/>
      <c r="I432" s="1308"/>
      <c r="J432" s="1308"/>
      <c r="K432" s="1308"/>
      <c r="L432" s="1308"/>
      <c r="M432" s="1308"/>
      <c r="N432" s="1308"/>
      <c r="O432" s="1308"/>
      <c r="P432" s="1308"/>
      <c r="Q432" s="1308"/>
      <c r="R432" s="1308"/>
      <c r="S432" s="1308"/>
      <c r="T432" s="1308"/>
      <c r="U432" s="1308"/>
      <c r="V432" s="1308"/>
    </row>
    <row r="433">
      <c r="A433" s="836"/>
      <c r="B433" s="1308"/>
      <c r="C433" s="1308"/>
      <c r="D433" s="1308"/>
      <c r="E433" s="1308"/>
      <c r="F433" s="1308"/>
      <c r="G433" s="1308"/>
      <c r="H433" s="1308"/>
      <c r="I433" s="1308"/>
      <c r="J433" s="1308"/>
      <c r="K433" s="1308"/>
      <c r="L433" s="1308"/>
      <c r="M433" s="1308"/>
      <c r="N433" s="1308"/>
      <c r="O433" s="1308"/>
      <c r="P433" s="1308"/>
      <c r="Q433" s="1308"/>
      <c r="R433" s="1308"/>
      <c r="S433" s="1308"/>
      <c r="T433" s="1308"/>
      <c r="U433" s="1308"/>
      <c r="V433" s="1308"/>
    </row>
    <row r="434">
      <c r="A434" s="836"/>
      <c r="B434" s="1308"/>
      <c r="C434" s="1308"/>
      <c r="D434" s="1308"/>
      <c r="E434" s="1308"/>
      <c r="F434" s="1308"/>
      <c r="G434" s="1308"/>
      <c r="H434" s="1308"/>
      <c r="I434" s="1308"/>
      <c r="J434" s="1308"/>
      <c r="K434" s="1308"/>
      <c r="L434" s="1308"/>
      <c r="M434" s="1308"/>
      <c r="N434" s="1308"/>
      <c r="O434" s="1308"/>
      <c r="P434" s="1308"/>
      <c r="Q434" s="1308"/>
      <c r="R434" s="1308"/>
      <c r="S434" s="1308"/>
      <c r="T434" s="1308"/>
      <c r="U434" s="1308"/>
      <c r="V434" s="1308"/>
    </row>
    <row r="435">
      <c r="A435" s="836"/>
      <c r="B435" s="1308"/>
      <c r="C435" s="1308"/>
      <c r="D435" s="1308"/>
      <c r="E435" s="1308"/>
      <c r="F435" s="1308"/>
      <c r="G435" s="1308"/>
      <c r="H435" s="1308"/>
      <c r="I435" s="1308"/>
      <c r="J435" s="1308"/>
      <c r="K435" s="1308"/>
      <c r="L435" s="1308"/>
      <c r="M435" s="1308"/>
      <c r="N435" s="1308"/>
      <c r="O435" s="1308"/>
      <c r="P435" s="1308"/>
      <c r="Q435" s="1308"/>
      <c r="R435" s="1308"/>
      <c r="S435" s="1308"/>
      <c r="T435" s="1308"/>
      <c r="U435" s="1308"/>
      <c r="V435" s="1308"/>
    </row>
    <row r="436">
      <c r="A436" s="836"/>
      <c r="B436" s="1308"/>
      <c r="C436" s="1308"/>
      <c r="D436" s="1308"/>
      <c r="E436" s="1308"/>
      <c r="F436" s="1308"/>
      <c r="G436" s="1308"/>
      <c r="H436" s="1308"/>
      <c r="I436" s="1308"/>
      <c r="J436" s="1308"/>
      <c r="K436" s="1308"/>
      <c r="L436" s="1308"/>
      <c r="M436" s="1308"/>
      <c r="N436" s="1308"/>
      <c r="O436" s="1308"/>
      <c r="P436" s="1308"/>
      <c r="Q436" s="1308"/>
      <c r="R436" s="1308"/>
      <c r="S436" s="1308"/>
      <c r="T436" s="1308"/>
      <c r="U436" s="1308"/>
      <c r="V436" s="1308"/>
    </row>
    <row r="437">
      <c r="A437" s="836"/>
      <c r="B437" s="1308"/>
      <c r="C437" s="1308"/>
      <c r="D437" s="1308"/>
      <c r="E437" s="1308"/>
      <c r="F437" s="1308"/>
      <c r="G437" s="1308"/>
      <c r="H437" s="1308"/>
      <c r="I437" s="1308"/>
      <c r="J437" s="1308"/>
      <c r="K437" s="1308"/>
      <c r="L437" s="1308"/>
      <c r="M437" s="1308"/>
      <c r="N437" s="1308"/>
      <c r="O437" s="1308"/>
      <c r="P437" s="1308"/>
      <c r="Q437" s="1308"/>
      <c r="R437" s="1308"/>
      <c r="S437" s="1308"/>
      <c r="T437" s="1308"/>
      <c r="U437" s="1308"/>
      <c r="V437" s="1308"/>
    </row>
    <row r="438">
      <c r="A438" s="836"/>
      <c r="B438" s="1308"/>
      <c r="C438" s="1308"/>
      <c r="D438" s="1308"/>
      <c r="E438" s="1308"/>
      <c r="F438" s="1308"/>
      <c r="G438" s="1308"/>
      <c r="H438" s="1308"/>
      <c r="I438" s="1308"/>
      <c r="J438" s="1308"/>
      <c r="K438" s="1308"/>
      <c r="L438" s="1308"/>
      <c r="M438" s="1308"/>
      <c r="N438" s="1308"/>
      <c r="O438" s="1308"/>
      <c r="P438" s="1308"/>
      <c r="Q438" s="1308"/>
      <c r="R438" s="1308"/>
      <c r="S438" s="1308"/>
      <c r="T438" s="1308"/>
      <c r="U438" s="1308"/>
      <c r="V438" s="1308"/>
    </row>
    <row r="439">
      <c r="A439" s="836"/>
      <c r="B439" s="1308"/>
      <c r="C439" s="1308"/>
      <c r="D439" s="1308"/>
      <c r="E439" s="1308"/>
      <c r="F439" s="1308"/>
      <c r="G439" s="1308"/>
      <c r="H439" s="1308"/>
      <c r="I439" s="1308"/>
      <c r="J439" s="1308"/>
      <c r="K439" s="1308"/>
      <c r="L439" s="1308"/>
      <c r="M439" s="1308"/>
      <c r="N439" s="1308"/>
      <c r="O439" s="1308"/>
      <c r="P439" s="1308"/>
      <c r="Q439" s="1308"/>
      <c r="R439" s="1308"/>
      <c r="S439" s="1308"/>
      <c r="T439" s="1308"/>
      <c r="U439" s="1308"/>
      <c r="V439" s="1308"/>
    </row>
    <row r="440">
      <c r="A440" s="836"/>
      <c r="B440" s="1308"/>
      <c r="C440" s="1308"/>
      <c r="D440" s="1308"/>
      <c r="E440" s="1308"/>
      <c r="F440" s="1308"/>
      <c r="G440" s="1308"/>
      <c r="H440" s="1308"/>
      <c r="I440" s="1308"/>
      <c r="J440" s="1308"/>
      <c r="K440" s="1308"/>
      <c r="L440" s="1308"/>
      <c r="M440" s="1308"/>
      <c r="N440" s="1308"/>
      <c r="O440" s="1308"/>
      <c r="P440" s="1308"/>
      <c r="Q440" s="1308"/>
      <c r="R440" s="1308"/>
      <c r="S440" s="1308"/>
      <c r="T440" s="1308"/>
      <c r="U440" s="1308"/>
      <c r="V440" s="1308"/>
    </row>
    <row r="441">
      <c r="A441" s="836"/>
      <c r="B441" s="1308"/>
      <c r="C441" s="1308"/>
      <c r="D441" s="1308"/>
      <c r="E441" s="1308"/>
      <c r="F441" s="1308"/>
      <c r="G441" s="1308"/>
      <c r="H441" s="1308"/>
      <c r="I441" s="1308"/>
      <c r="J441" s="1308"/>
      <c r="K441" s="1308"/>
      <c r="L441" s="1308"/>
      <c r="M441" s="1308"/>
      <c r="N441" s="1308"/>
      <c r="O441" s="1308"/>
      <c r="P441" s="1308"/>
      <c r="Q441" s="1308"/>
      <c r="R441" s="1308"/>
      <c r="S441" s="1308"/>
      <c r="T441" s="1308"/>
      <c r="U441" s="1308"/>
      <c r="V441" s="1308"/>
    </row>
    <row r="442">
      <c r="A442" s="836"/>
      <c r="B442" s="1308"/>
      <c r="C442" s="1308"/>
      <c r="D442" s="1308"/>
      <c r="E442" s="1308"/>
      <c r="F442" s="1308"/>
      <c r="G442" s="1308"/>
      <c r="H442" s="1308"/>
      <c r="I442" s="1308"/>
      <c r="J442" s="1308"/>
      <c r="K442" s="1308"/>
      <c r="L442" s="1308"/>
      <c r="M442" s="1308"/>
      <c r="N442" s="1308"/>
      <c r="O442" s="1308"/>
      <c r="P442" s="1308"/>
      <c r="Q442" s="1308"/>
      <c r="R442" s="1308"/>
      <c r="S442" s="1308"/>
      <c r="T442" s="1308"/>
      <c r="U442" s="1308"/>
      <c r="V442" s="1308"/>
    </row>
    <row r="443">
      <c r="A443" s="836"/>
      <c r="B443" s="1308"/>
      <c r="C443" s="1308"/>
      <c r="D443" s="1308"/>
      <c r="E443" s="1308"/>
      <c r="F443" s="1308"/>
      <c r="G443" s="1308"/>
      <c r="H443" s="1308"/>
      <c r="I443" s="1308"/>
      <c r="J443" s="1308"/>
      <c r="K443" s="1308"/>
      <c r="L443" s="1308"/>
      <c r="M443" s="1308"/>
      <c r="N443" s="1308"/>
      <c r="O443" s="1308"/>
      <c r="P443" s="1308"/>
      <c r="Q443" s="1308"/>
      <c r="R443" s="1308"/>
      <c r="S443" s="1308"/>
      <c r="T443" s="1308"/>
      <c r="U443" s="1308"/>
      <c r="V443" s="1308"/>
    </row>
    <row r="444">
      <c r="A444" s="836"/>
      <c r="B444" s="1308"/>
      <c r="C444" s="1308"/>
      <c r="D444" s="1308"/>
      <c r="E444" s="1308"/>
      <c r="F444" s="1308"/>
      <c r="G444" s="1308"/>
      <c r="H444" s="1308"/>
      <c r="I444" s="1308"/>
      <c r="J444" s="1308"/>
      <c r="K444" s="1308"/>
      <c r="L444" s="1308"/>
      <c r="M444" s="1308"/>
      <c r="N444" s="1308"/>
      <c r="O444" s="1308"/>
      <c r="P444" s="1308"/>
      <c r="Q444" s="1308"/>
      <c r="R444" s="1308"/>
      <c r="S444" s="1308"/>
      <c r="T444" s="1308"/>
      <c r="U444" s="1308"/>
      <c r="V444" s="1308"/>
    </row>
    <row r="445">
      <c r="A445" s="836"/>
      <c r="B445" s="1308"/>
      <c r="C445" s="1308"/>
      <c r="D445" s="1308"/>
      <c r="E445" s="1308"/>
      <c r="F445" s="1308"/>
      <c r="G445" s="1308"/>
      <c r="H445" s="1308"/>
      <c r="I445" s="1308"/>
      <c r="J445" s="1308"/>
      <c r="K445" s="1308"/>
      <c r="L445" s="1308"/>
      <c r="M445" s="1308"/>
      <c r="N445" s="1308"/>
      <c r="O445" s="1308"/>
      <c r="P445" s="1308"/>
      <c r="Q445" s="1308"/>
      <c r="R445" s="1308"/>
      <c r="S445" s="1308"/>
      <c r="T445" s="1308"/>
      <c r="U445" s="1308"/>
      <c r="V445" s="1308"/>
    </row>
    <row r="446">
      <c r="A446" s="836"/>
      <c r="B446" s="1308"/>
      <c r="C446" s="1308"/>
      <c r="D446" s="1308"/>
      <c r="E446" s="1308"/>
      <c r="F446" s="1308"/>
      <c r="G446" s="1308"/>
      <c r="H446" s="1308"/>
      <c r="I446" s="1308"/>
      <c r="J446" s="1308"/>
      <c r="K446" s="1308"/>
      <c r="L446" s="1308"/>
      <c r="M446" s="1308"/>
      <c r="N446" s="1308"/>
      <c r="O446" s="1308"/>
      <c r="P446" s="1308"/>
      <c r="Q446" s="1308"/>
      <c r="R446" s="1308"/>
      <c r="S446" s="1308"/>
      <c r="T446" s="1308"/>
      <c r="U446" s="1308"/>
      <c r="V446" s="1308"/>
    </row>
    <row r="447">
      <c r="A447" s="836"/>
      <c r="B447" s="1308"/>
      <c r="C447" s="1308"/>
      <c r="D447" s="1308"/>
      <c r="E447" s="1308"/>
      <c r="F447" s="1308"/>
      <c r="G447" s="1308"/>
      <c r="H447" s="1308"/>
      <c r="I447" s="1308"/>
      <c r="J447" s="1308"/>
      <c r="K447" s="1308"/>
      <c r="L447" s="1308"/>
      <c r="M447" s="1308"/>
      <c r="N447" s="1308"/>
      <c r="O447" s="1308"/>
      <c r="P447" s="1308"/>
      <c r="Q447" s="1308"/>
      <c r="R447" s="1308"/>
      <c r="S447" s="1308"/>
      <c r="T447" s="1308"/>
      <c r="U447" s="1308"/>
      <c r="V447" s="1308"/>
    </row>
    <row r="448">
      <c r="A448" s="836"/>
      <c r="B448" s="1308"/>
      <c r="C448" s="1308"/>
      <c r="D448" s="1308"/>
      <c r="E448" s="1308"/>
      <c r="F448" s="1308"/>
      <c r="G448" s="1308"/>
      <c r="H448" s="1308"/>
      <c r="I448" s="1308"/>
      <c r="J448" s="1308"/>
      <c r="K448" s="1308"/>
      <c r="L448" s="1308"/>
      <c r="M448" s="1308"/>
      <c r="N448" s="1308"/>
      <c r="O448" s="1308"/>
      <c r="P448" s="1308"/>
      <c r="Q448" s="1308"/>
      <c r="R448" s="1308"/>
      <c r="S448" s="1308"/>
      <c r="T448" s="1308"/>
      <c r="U448" s="1308"/>
      <c r="V448" s="1308"/>
    </row>
    <row r="449">
      <c r="A449" s="836"/>
      <c r="B449" s="1308"/>
      <c r="C449" s="1308"/>
      <c r="D449" s="1308"/>
      <c r="E449" s="1308"/>
      <c r="F449" s="1308"/>
      <c r="G449" s="1308"/>
      <c r="H449" s="1308"/>
      <c r="I449" s="1308"/>
      <c r="J449" s="1308"/>
      <c r="K449" s="1308"/>
      <c r="L449" s="1308"/>
      <c r="M449" s="1308"/>
      <c r="N449" s="1308"/>
      <c r="O449" s="1308"/>
      <c r="P449" s="1308"/>
      <c r="Q449" s="1308"/>
      <c r="R449" s="1308"/>
      <c r="S449" s="1308"/>
      <c r="T449" s="1308"/>
      <c r="U449" s="1308"/>
      <c r="V449" s="1308"/>
    </row>
    <row r="450">
      <c r="A450" s="836"/>
      <c r="B450" s="1308"/>
      <c r="C450" s="1308"/>
      <c r="D450" s="1308"/>
      <c r="E450" s="1308"/>
      <c r="F450" s="1308"/>
      <c r="G450" s="1308"/>
      <c r="H450" s="1308"/>
      <c r="I450" s="1308"/>
      <c r="J450" s="1308"/>
      <c r="K450" s="1308"/>
      <c r="L450" s="1308"/>
      <c r="M450" s="1308"/>
      <c r="N450" s="1308"/>
      <c r="O450" s="1308"/>
      <c r="P450" s="1308"/>
      <c r="Q450" s="1308"/>
      <c r="R450" s="1308"/>
      <c r="S450" s="1308"/>
      <c r="T450" s="1308"/>
      <c r="U450" s="1308"/>
      <c r="V450" s="1308"/>
    </row>
    <row r="451">
      <c r="A451" s="836"/>
      <c r="B451" s="1308"/>
      <c r="C451" s="1308"/>
      <c r="D451" s="1308"/>
      <c r="E451" s="1308"/>
      <c r="F451" s="1308"/>
      <c r="G451" s="1308"/>
      <c r="H451" s="1308"/>
      <c r="I451" s="1308"/>
      <c r="J451" s="1308"/>
      <c r="K451" s="1308"/>
      <c r="L451" s="1308"/>
      <c r="M451" s="1308"/>
      <c r="N451" s="1308"/>
      <c r="O451" s="1308"/>
      <c r="P451" s="1308"/>
      <c r="Q451" s="1308"/>
      <c r="R451" s="1308"/>
      <c r="S451" s="1308"/>
      <c r="T451" s="1308"/>
      <c r="U451" s="1308"/>
      <c r="V451" s="1308"/>
    </row>
    <row r="452">
      <c r="A452" s="836"/>
      <c r="B452" s="1308"/>
      <c r="C452" s="1308"/>
      <c r="D452" s="1308"/>
      <c r="E452" s="1308"/>
      <c r="F452" s="1308"/>
      <c r="G452" s="1308"/>
      <c r="H452" s="1308"/>
      <c r="I452" s="1308"/>
      <c r="J452" s="1308"/>
      <c r="K452" s="1308"/>
      <c r="L452" s="1308"/>
      <c r="M452" s="1308"/>
      <c r="N452" s="1308"/>
      <c r="O452" s="1308"/>
      <c r="P452" s="1308"/>
      <c r="Q452" s="1308"/>
      <c r="R452" s="1308"/>
      <c r="S452" s="1308"/>
      <c r="T452" s="1308"/>
      <c r="U452" s="1308"/>
      <c r="V452" s="1308"/>
    </row>
    <row r="453">
      <c r="A453" s="836"/>
      <c r="B453" s="1308"/>
      <c r="C453" s="1308"/>
      <c r="D453" s="1308"/>
      <c r="E453" s="1308"/>
      <c r="F453" s="1308"/>
      <c r="G453" s="1308"/>
      <c r="H453" s="1308"/>
      <c r="I453" s="1308"/>
      <c r="J453" s="1308"/>
      <c r="K453" s="1308"/>
      <c r="L453" s="1308"/>
      <c r="M453" s="1308"/>
      <c r="N453" s="1308"/>
      <c r="O453" s="1308"/>
      <c r="P453" s="1308"/>
      <c r="Q453" s="1308"/>
      <c r="R453" s="1308"/>
      <c r="S453" s="1308"/>
      <c r="T453" s="1308"/>
      <c r="U453" s="1308"/>
      <c r="V453" s="1308"/>
    </row>
    <row r="454">
      <c r="A454" s="836"/>
      <c r="B454" s="1308"/>
      <c r="C454" s="1308"/>
      <c r="D454" s="1308"/>
      <c r="E454" s="1308"/>
      <c r="F454" s="1308"/>
      <c r="G454" s="1308"/>
      <c r="H454" s="1308"/>
      <c r="I454" s="1308"/>
      <c r="J454" s="1308"/>
      <c r="K454" s="1308"/>
      <c r="L454" s="1308"/>
      <c r="M454" s="1308"/>
      <c r="N454" s="1308"/>
      <c r="O454" s="1308"/>
      <c r="P454" s="1308"/>
      <c r="Q454" s="1308"/>
      <c r="R454" s="1308"/>
      <c r="S454" s="1308"/>
      <c r="T454" s="1308"/>
      <c r="U454" s="1308"/>
      <c r="V454" s="1308"/>
    </row>
    <row r="455">
      <c r="A455" s="836"/>
      <c r="B455" s="1308"/>
      <c r="C455" s="1308"/>
      <c r="D455" s="1308"/>
      <c r="E455" s="1308"/>
      <c r="F455" s="1308"/>
      <c r="G455" s="1308"/>
      <c r="H455" s="1308"/>
      <c r="I455" s="1308"/>
      <c r="J455" s="1308"/>
      <c r="K455" s="1308"/>
      <c r="L455" s="1308"/>
      <c r="M455" s="1308"/>
      <c r="N455" s="1308"/>
      <c r="O455" s="1308"/>
      <c r="P455" s="1308"/>
      <c r="Q455" s="1308"/>
      <c r="R455" s="1308"/>
      <c r="S455" s="1308"/>
      <c r="T455" s="1308"/>
      <c r="U455" s="1308"/>
      <c r="V455" s="1308"/>
    </row>
    <row r="456">
      <c r="A456" s="836"/>
      <c r="B456" s="1308"/>
      <c r="C456" s="1308"/>
      <c r="D456" s="1308"/>
      <c r="E456" s="1308"/>
      <c r="F456" s="1308"/>
      <c r="G456" s="1308"/>
      <c r="H456" s="1308"/>
      <c r="I456" s="1308"/>
      <c r="J456" s="1308"/>
      <c r="K456" s="1308"/>
      <c r="L456" s="1308"/>
      <c r="M456" s="1308"/>
      <c r="N456" s="1308"/>
      <c r="O456" s="1308"/>
      <c r="P456" s="1308"/>
      <c r="Q456" s="1308"/>
      <c r="R456" s="1308"/>
      <c r="S456" s="1308"/>
      <c r="T456" s="1308"/>
      <c r="U456" s="1308"/>
      <c r="V456" s="1308"/>
    </row>
    <row r="457">
      <c r="A457" s="836"/>
      <c r="B457" s="1308"/>
      <c r="C457" s="1308"/>
      <c r="D457" s="1308"/>
      <c r="E457" s="1308"/>
      <c r="F457" s="1308"/>
      <c r="G457" s="1308"/>
      <c r="H457" s="1308"/>
      <c r="I457" s="1308"/>
      <c r="J457" s="1308"/>
      <c r="K457" s="1308"/>
      <c r="L457" s="1308"/>
      <c r="M457" s="1308"/>
      <c r="N457" s="1308"/>
      <c r="O457" s="1308"/>
      <c r="P457" s="1308"/>
      <c r="Q457" s="1308"/>
      <c r="R457" s="1308"/>
      <c r="S457" s="1308"/>
      <c r="T457" s="1308"/>
      <c r="U457" s="1308"/>
      <c r="V457" s="1308"/>
    </row>
    <row r="458">
      <c r="A458" s="836"/>
      <c r="B458" s="1308"/>
      <c r="C458" s="1308"/>
      <c r="D458" s="1308"/>
      <c r="E458" s="1308"/>
      <c r="F458" s="1308"/>
      <c r="G458" s="1308"/>
      <c r="H458" s="1308"/>
      <c r="I458" s="1308"/>
      <c r="J458" s="1308"/>
      <c r="K458" s="1308"/>
      <c r="L458" s="1308"/>
      <c r="M458" s="1308"/>
      <c r="N458" s="1308"/>
      <c r="O458" s="1308"/>
      <c r="P458" s="1308"/>
      <c r="Q458" s="1308"/>
      <c r="R458" s="1308"/>
      <c r="S458" s="1308"/>
      <c r="T458" s="1308"/>
      <c r="U458" s="1308"/>
      <c r="V458" s="1308"/>
    </row>
    <row r="459">
      <c r="A459" s="836"/>
      <c r="B459" s="1308"/>
      <c r="C459" s="1308"/>
      <c r="D459" s="1308"/>
      <c r="E459" s="1308"/>
      <c r="F459" s="1308"/>
      <c r="G459" s="1308"/>
      <c r="H459" s="1308"/>
      <c r="I459" s="1308"/>
      <c r="J459" s="1308"/>
      <c r="K459" s="1308"/>
      <c r="L459" s="1308"/>
      <c r="M459" s="1308"/>
      <c r="N459" s="1308"/>
      <c r="O459" s="1308"/>
      <c r="P459" s="1308"/>
      <c r="Q459" s="1308"/>
      <c r="R459" s="1308"/>
      <c r="S459" s="1308"/>
      <c r="T459" s="1308"/>
      <c r="U459" s="1308"/>
      <c r="V459" s="1308"/>
    </row>
    <row r="460">
      <c r="A460" s="836"/>
      <c r="B460" s="1308"/>
      <c r="C460" s="1308"/>
      <c r="D460" s="1308"/>
      <c r="E460" s="1308"/>
      <c r="F460" s="1308"/>
      <c r="G460" s="1308"/>
      <c r="H460" s="1308"/>
      <c r="I460" s="1308"/>
      <c r="J460" s="1308"/>
      <c r="K460" s="1308"/>
      <c r="L460" s="1308"/>
      <c r="M460" s="1308"/>
      <c r="N460" s="1308"/>
      <c r="O460" s="1308"/>
      <c r="P460" s="1308"/>
      <c r="Q460" s="1308"/>
      <c r="R460" s="1308"/>
      <c r="S460" s="1308"/>
      <c r="T460" s="1308"/>
      <c r="U460" s="1308"/>
      <c r="V460" s="1308"/>
    </row>
    <row r="461">
      <c r="A461" s="836"/>
      <c r="B461" s="1308"/>
      <c r="C461" s="1308"/>
      <c r="D461" s="1308"/>
      <c r="E461" s="1308"/>
      <c r="F461" s="1308"/>
      <c r="G461" s="1308"/>
      <c r="H461" s="1308"/>
      <c r="I461" s="1308"/>
      <c r="J461" s="1308"/>
      <c r="K461" s="1308"/>
      <c r="L461" s="1308"/>
      <c r="M461" s="1308"/>
      <c r="N461" s="1308"/>
      <c r="O461" s="1308"/>
      <c r="P461" s="1308"/>
      <c r="Q461" s="1308"/>
      <c r="R461" s="1308"/>
      <c r="S461" s="1308"/>
      <c r="T461" s="1308"/>
      <c r="U461" s="1308"/>
      <c r="V461" s="1308"/>
    </row>
    <row r="462">
      <c r="A462" s="836"/>
      <c r="B462" s="1308"/>
      <c r="C462" s="1308"/>
      <c r="D462" s="1308"/>
      <c r="E462" s="1308"/>
      <c r="F462" s="1308"/>
      <c r="G462" s="1308"/>
      <c r="H462" s="1308"/>
      <c r="I462" s="1308"/>
      <c r="J462" s="1308"/>
      <c r="K462" s="1308"/>
      <c r="L462" s="1308"/>
      <c r="M462" s="1308"/>
      <c r="N462" s="1308"/>
      <c r="O462" s="1308"/>
      <c r="P462" s="1308"/>
      <c r="Q462" s="1308"/>
      <c r="R462" s="1308"/>
      <c r="S462" s="1308"/>
      <c r="T462" s="1308"/>
      <c r="U462" s="1308"/>
      <c r="V462" s="1308"/>
    </row>
    <row r="463">
      <c r="A463" s="836"/>
      <c r="B463" s="1308"/>
      <c r="C463" s="1308"/>
      <c r="D463" s="1308"/>
      <c r="E463" s="1308"/>
      <c r="F463" s="1308"/>
      <c r="G463" s="1308"/>
      <c r="H463" s="1308"/>
      <c r="I463" s="1308"/>
      <c r="J463" s="1308"/>
      <c r="K463" s="1308"/>
      <c r="L463" s="1308"/>
      <c r="M463" s="1308"/>
      <c r="N463" s="1308"/>
      <c r="O463" s="1308"/>
      <c r="P463" s="1308"/>
      <c r="Q463" s="1308"/>
      <c r="R463" s="1308"/>
      <c r="S463" s="1308"/>
      <c r="T463" s="1308"/>
      <c r="U463" s="1308"/>
      <c r="V463" s="1308"/>
    </row>
    <row r="464">
      <c r="A464" s="836"/>
      <c r="B464" s="1308"/>
      <c r="C464" s="1308"/>
      <c r="D464" s="1308"/>
      <c r="E464" s="1308"/>
      <c r="F464" s="1308"/>
      <c r="G464" s="1308"/>
      <c r="H464" s="1308"/>
      <c r="I464" s="1308"/>
      <c r="J464" s="1308"/>
      <c r="K464" s="1308"/>
      <c r="L464" s="1308"/>
      <c r="M464" s="1308"/>
      <c r="N464" s="1308"/>
      <c r="O464" s="1308"/>
      <c r="P464" s="1308"/>
      <c r="Q464" s="1308"/>
      <c r="R464" s="1308"/>
      <c r="S464" s="1308"/>
      <c r="T464" s="1308"/>
      <c r="U464" s="1308"/>
      <c r="V464" s="1308"/>
    </row>
    <row r="465">
      <c r="A465" s="836"/>
      <c r="B465" s="1308"/>
      <c r="C465" s="1308"/>
      <c r="D465" s="1308"/>
      <c r="E465" s="1308"/>
      <c r="F465" s="1308"/>
      <c r="G465" s="1308"/>
      <c r="H465" s="1308"/>
      <c r="I465" s="1308"/>
      <c r="J465" s="1308"/>
      <c r="K465" s="1308"/>
      <c r="L465" s="1308"/>
      <c r="M465" s="1308"/>
      <c r="N465" s="1308"/>
      <c r="O465" s="1308"/>
      <c r="P465" s="1308"/>
      <c r="Q465" s="1308"/>
      <c r="R465" s="1308"/>
      <c r="S465" s="1308"/>
      <c r="T465" s="1308"/>
      <c r="U465" s="1308"/>
      <c r="V465" s="1308"/>
    </row>
    <row r="466">
      <c r="A466" s="836"/>
      <c r="B466" s="1308"/>
      <c r="C466" s="1308"/>
      <c r="D466" s="1308"/>
      <c r="E466" s="1308"/>
      <c r="F466" s="1308"/>
      <c r="G466" s="1308"/>
      <c r="H466" s="1308"/>
      <c r="I466" s="1308"/>
      <c r="J466" s="1308"/>
      <c r="K466" s="1308"/>
      <c r="L466" s="1308"/>
      <c r="M466" s="1308"/>
      <c r="N466" s="1308"/>
      <c r="O466" s="1308"/>
      <c r="P466" s="1308"/>
      <c r="Q466" s="1308"/>
      <c r="R466" s="1308"/>
      <c r="S466" s="1308"/>
      <c r="T466" s="1308"/>
      <c r="U466" s="1308"/>
      <c r="V466" s="1308"/>
    </row>
    <row r="467">
      <c r="A467" s="836"/>
      <c r="B467" s="1308"/>
      <c r="C467" s="1308"/>
      <c r="D467" s="1308"/>
      <c r="E467" s="1308"/>
      <c r="F467" s="1308"/>
      <c r="G467" s="1308"/>
      <c r="H467" s="1308"/>
      <c r="I467" s="1308"/>
      <c r="J467" s="1308"/>
      <c r="K467" s="1308"/>
      <c r="L467" s="1308"/>
      <c r="M467" s="1308"/>
      <c r="N467" s="1308"/>
      <c r="O467" s="1308"/>
      <c r="P467" s="1308"/>
      <c r="Q467" s="1308"/>
      <c r="R467" s="1308"/>
      <c r="S467" s="1308"/>
      <c r="T467" s="1308"/>
      <c r="U467" s="1308"/>
      <c r="V467" s="1308"/>
    </row>
    <row r="468">
      <c r="A468" s="836"/>
      <c r="B468" s="1308"/>
      <c r="C468" s="1308"/>
      <c r="D468" s="1308"/>
      <c r="E468" s="1308"/>
      <c r="F468" s="1308"/>
      <c r="G468" s="1308"/>
      <c r="H468" s="1308"/>
      <c r="I468" s="1308"/>
      <c r="J468" s="1308"/>
      <c r="K468" s="1308"/>
      <c r="L468" s="1308"/>
      <c r="M468" s="1308"/>
      <c r="N468" s="1308"/>
      <c r="O468" s="1308"/>
      <c r="P468" s="1308"/>
      <c r="Q468" s="1308"/>
      <c r="R468" s="1308"/>
      <c r="S468" s="1308"/>
      <c r="T468" s="1308"/>
      <c r="U468" s="1308"/>
      <c r="V468" s="1308"/>
    </row>
    <row r="469">
      <c r="A469" s="836"/>
      <c r="B469" s="1308"/>
      <c r="C469" s="1308"/>
      <c r="D469" s="1308"/>
      <c r="E469" s="1308"/>
      <c r="F469" s="1308"/>
      <c r="G469" s="1308"/>
      <c r="H469" s="1308"/>
      <c r="I469" s="1308"/>
      <c r="J469" s="1308"/>
      <c r="K469" s="1308"/>
      <c r="L469" s="1308"/>
      <c r="M469" s="1308"/>
      <c r="N469" s="1308"/>
      <c r="O469" s="1308"/>
      <c r="P469" s="1308"/>
      <c r="Q469" s="1308"/>
      <c r="R469" s="1308"/>
      <c r="S469" s="1308"/>
      <c r="T469" s="1308"/>
      <c r="U469" s="1308"/>
      <c r="V469" s="1308"/>
    </row>
    <row r="470">
      <c r="A470" s="836"/>
      <c r="B470" s="1308"/>
      <c r="C470" s="1308"/>
      <c r="D470" s="1308"/>
      <c r="E470" s="1308"/>
      <c r="F470" s="1308"/>
      <c r="G470" s="1308"/>
      <c r="H470" s="1308"/>
      <c r="I470" s="1308"/>
      <c r="J470" s="1308"/>
      <c r="K470" s="1308"/>
      <c r="L470" s="1308"/>
      <c r="M470" s="1308"/>
      <c r="N470" s="1308"/>
      <c r="O470" s="1308"/>
      <c r="P470" s="1308"/>
      <c r="Q470" s="1308"/>
      <c r="R470" s="1308"/>
      <c r="S470" s="1308"/>
      <c r="T470" s="1308"/>
      <c r="U470" s="1308"/>
      <c r="V470" s="1308"/>
    </row>
    <row r="471">
      <c r="A471" s="836"/>
      <c r="B471" s="1308"/>
      <c r="C471" s="1308"/>
      <c r="D471" s="1308"/>
      <c r="E471" s="1308"/>
      <c r="F471" s="1308"/>
      <c r="G471" s="1308"/>
      <c r="H471" s="1308"/>
      <c r="I471" s="1308"/>
      <c r="J471" s="1308"/>
      <c r="K471" s="1308"/>
      <c r="L471" s="1308"/>
      <c r="M471" s="1308"/>
      <c r="N471" s="1308"/>
      <c r="O471" s="1308"/>
      <c r="P471" s="1308"/>
      <c r="Q471" s="1308"/>
      <c r="R471" s="1308"/>
      <c r="S471" s="1308"/>
      <c r="T471" s="1308"/>
      <c r="U471" s="1308"/>
      <c r="V471" s="1308"/>
    </row>
    <row r="472">
      <c r="A472" s="836"/>
      <c r="B472" s="1308"/>
      <c r="C472" s="1308"/>
      <c r="D472" s="1308"/>
      <c r="E472" s="1308"/>
      <c r="F472" s="1308"/>
      <c r="G472" s="1308"/>
      <c r="H472" s="1308"/>
      <c r="I472" s="1308"/>
      <c r="J472" s="1308"/>
      <c r="K472" s="1308"/>
      <c r="L472" s="1308"/>
      <c r="M472" s="1308"/>
      <c r="N472" s="1308"/>
      <c r="O472" s="1308"/>
      <c r="P472" s="1308"/>
      <c r="Q472" s="1308"/>
      <c r="R472" s="1308"/>
      <c r="S472" s="1308"/>
      <c r="T472" s="1308"/>
      <c r="U472" s="1308"/>
      <c r="V472" s="1308"/>
    </row>
    <row r="473">
      <c r="A473" s="836"/>
      <c r="B473" s="1308"/>
      <c r="C473" s="1308"/>
      <c r="D473" s="1308"/>
      <c r="E473" s="1308"/>
      <c r="F473" s="1308"/>
      <c r="G473" s="1308"/>
      <c r="H473" s="1308"/>
      <c r="I473" s="1308"/>
      <c r="J473" s="1308"/>
      <c r="K473" s="1308"/>
      <c r="L473" s="1308"/>
      <c r="M473" s="1308"/>
      <c r="N473" s="1308"/>
      <c r="O473" s="1308"/>
      <c r="P473" s="1308"/>
      <c r="Q473" s="1308"/>
      <c r="R473" s="1308"/>
      <c r="S473" s="1308"/>
      <c r="T473" s="1308"/>
      <c r="U473" s="1308"/>
      <c r="V473" s="1308"/>
    </row>
    <row r="474">
      <c r="A474" s="836"/>
      <c r="B474" s="1308"/>
      <c r="C474" s="1308"/>
      <c r="D474" s="1308"/>
      <c r="E474" s="1308"/>
      <c r="F474" s="1308"/>
      <c r="G474" s="1308"/>
      <c r="H474" s="1308"/>
      <c r="I474" s="1308"/>
      <c r="J474" s="1308"/>
      <c r="K474" s="1308"/>
      <c r="L474" s="1308"/>
      <c r="M474" s="1308"/>
      <c r="N474" s="1308"/>
      <c r="O474" s="1308"/>
      <c r="P474" s="1308"/>
      <c r="Q474" s="1308"/>
      <c r="R474" s="1308"/>
      <c r="S474" s="1308"/>
      <c r="T474" s="1308"/>
      <c r="U474" s="1308"/>
      <c r="V474" s="1308"/>
    </row>
    <row r="475">
      <c r="A475" s="836"/>
      <c r="B475" s="1308"/>
      <c r="C475" s="1308"/>
      <c r="D475" s="1308"/>
      <c r="E475" s="1308"/>
      <c r="F475" s="1308"/>
      <c r="G475" s="1308"/>
      <c r="H475" s="1308"/>
      <c r="I475" s="1308"/>
      <c r="J475" s="1308"/>
      <c r="K475" s="1308"/>
      <c r="L475" s="1308"/>
      <c r="M475" s="1308"/>
      <c r="N475" s="1308"/>
      <c r="O475" s="1308"/>
      <c r="P475" s="1308"/>
      <c r="Q475" s="1308"/>
      <c r="R475" s="1308"/>
      <c r="S475" s="1308"/>
      <c r="T475" s="1308"/>
      <c r="U475" s="1308"/>
      <c r="V475" s="1308"/>
    </row>
    <row r="476">
      <c r="A476" s="836"/>
      <c r="B476" s="1308"/>
      <c r="C476" s="1308"/>
      <c r="D476" s="1308"/>
      <c r="E476" s="1308"/>
      <c r="F476" s="1308"/>
      <c r="G476" s="1308"/>
      <c r="H476" s="1308"/>
      <c r="I476" s="1308"/>
      <c r="J476" s="1308"/>
      <c r="K476" s="1308"/>
      <c r="L476" s="1308"/>
      <c r="M476" s="1308"/>
      <c r="N476" s="1308"/>
      <c r="O476" s="1308"/>
      <c r="P476" s="1308"/>
      <c r="Q476" s="1308"/>
      <c r="R476" s="1308"/>
      <c r="S476" s="1308"/>
      <c r="T476" s="1308"/>
      <c r="U476" s="1308"/>
      <c r="V476" s="1308"/>
    </row>
    <row r="477">
      <c r="A477" s="836"/>
      <c r="B477" s="1308"/>
      <c r="C477" s="1308"/>
      <c r="D477" s="1308"/>
      <c r="E477" s="1308"/>
      <c r="F477" s="1308"/>
      <c r="G477" s="1308"/>
      <c r="H477" s="1308"/>
      <c r="I477" s="1308"/>
      <c r="J477" s="1308"/>
      <c r="K477" s="1308"/>
      <c r="L477" s="1308"/>
      <c r="M477" s="1308"/>
      <c r="N477" s="1308"/>
      <c r="O477" s="1308"/>
      <c r="P477" s="1308"/>
      <c r="Q477" s="1308"/>
      <c r="R477" s="1308"/>
      <c r="S477" s="1308"/>
      <c r="T477" s="1308"/>
      <c r="U477" s="1308"/>
      <c r="V477" s="1308"/>
    </row>
    <row r="478">
      <c r="A478" s="836"/>
      <c r="B478" s="1308"/>
      <c r="C478" s="1308"/>
      <c r="D478" s="1308"/>
      <c r="E478" s="1308"/>
      <c r="F478" s="1308"/>
      <c r="G478" s="1308"/>
      <c r="H478" s="1308"/>
      <c r="I478" s="1308"/>
      <c r="J478" s="1308"/>
      <c r="K478" s="1308"/>
      <c r="L478" s="1308"/>
      <c r="M478" s="1308"/>
      <c r="N478" s="1308"/>
      <c r="O478" s="1308"/>
      <c r="P478" s="1308"/>
      <c r="Q478" s="1308"/>
      <c r="R478" s="1308"/>
      <c r="S478" s="1308"/>
      <c r="T478" s="1308"/>
      <c r="U478" s="1308"/>
      <c r="V478" s="1308"/>
    </row>
    <row r="479">
      <c r="A479" s="836"/>
      <c r="B479" s="1308"/>
      <c r="C479" s="1308"/>
      <c r="D479" s="1308"/>
      <c r="E479" s="1308"/>
      <c r="F479" s="1308"/>
      <c r="G479" s="1308"/>
      <c r="H479" s="1308"/>
      <c r="I479" s="1308"/>
      <c r="J479" s="1308"/>
      <c r="K479" s="1308"/>
      <c r="L479" s="1308"/>
      <c r="M479" s="1308"/>
      <c r="N479" s="1308"/>
      <c r="O479" s="1308"/>
      <c r="P479" s="1308"/>
      <c r="Q479" s="1308"/>
      <c r="R479" s="1308"/>
      <c r="S479" s="1308"/>
      <c r="T479" s="1308"/>
      <c r="U479" s="1308"/>
      <c r="V479" s="1308"/>
    </row>
    <row r="480">
      <c r="A480" s="836"/>
      <c r="B480" s="1308"/>
      <c r="C480" s="1308"/>
      <c r="D480" s="1308"/>
      <c r="E480" s="1308"/>
      <c r="F480" s="1308"/>
      <c r="G480" s="1308"/>
      <c r="H480" s="1308"/>
      <c r="I480" s="1308"/>
      <c r="J480" s="1308"/>
      <c r="K480" s="1308"/>
      <c r="L480" s="1308"/>
      <c r="M480" s="1308"/>
      <c r="N480" s="1308"/>
      <c r="O480" s="1308"/>
      <c r="P480" s="1308"/>
      <c r="Q480" s="1308"/>
      <c r="R480" s="1308"/>
      <c r="S480" s="1308"/>
      <c r="T480" s="1308"/>
      <c r="U480" s="1308"/>
      <c r="V480" s="1308"/>
    </row>
    <row r="481">
      <c r="A481" s="836"/>
      <c r="B481" s="1308"/>
      <c r="C481" s="1308"/>
      <c r="D481" s="1308"/>
      <c r="E481" s="1308"/>
      <c r="F481" s="1308"/>
      <c r="G481" s="1308"/>
      <c r="H481" s="1308"/>
      <c r="I481" s="1308"/>
      <c r="J481" s="1308"/>
      <c r="K481" s="1308"/>
      <c r="L481" s="1308"/>
      <c r="M481" s="1308"/>
      <c r="N481" s="1308"/>
      <c r="O481" s="1308"/>
      <c r="P481" s="1308"/>
      <c r="Q481" s="1308"/>
      <c r="R481" s="1308"/>
      <c r="S481" s="1308"/>
      <c r="T481" s="1308"/>
      <c r="U481" s="1308"/>
      <c r="V481" s="1308"/>
    </row>
    <row r="482">
      <c r="A482" s="836"/>
      <c r="B482" s="1308"/>
      <c r="C482" s="1308"/>
      <c r="D482" s="1308"/>
      <c r="E482" s="1308"/>
      <c r="F482" s="1308"/>
      <c r="G482" s="1308"/>
      <c r="H482" s="1308"/>
      <c r="I482" s="1308"/>
      <c r="J482" s="1308"/>
      <c r="K482" s="1308"/>
      <c r="L482" s="1308"/>
      <c r="M482" s="1308"/>
      <c r="N482" s="1308"/>
      <c r="O482" s="1308"/>
      <c r="P482" s="1308"/>
      <c r="Q482" s="1308"/>
      <c r="R482" s="1308"/>
      <c r="S482" s="1308"/>
      <c r="T482" s="1308"/>
      <c r="U482" s="1308"/>
      <c r="V482" s="1308"/>
    </row>
    <row r="483">
      <c r="A483" s="836"/>
      <c r="B483" s="1308"/>
      <c r="C483" s="1308"/>
      <c r="D483" s="1308"/>
      <c r="E483" s="1308"/>
      <c r="F483" s="1308"/>
      <c r="G483" s="1308"/>
      <c r="H483" s="1308"/>
      <c r="I483" s="1308"/>
      <c r="J483" s="1308"/>
      <c r="K483" s="1308"/>
      <c r="L483" s="1308"/>
      <c r="M483" s="1308"/>
      <c r="N483" s="1308"/>
      <c r="O483" s="1308"/>
      <c r="P483" s="1308"/>
      <c r="Q483" s="1308"/>
      <c r="R483" s="1308"/>
      <c r="S483" s="1308"/>
      <c r="T483" s="1308"/>
      <c r="U483" s="1308"/>
      <c r="V483" s="1308"/>
    </row>
    <row r="484">
      <c r="A484" s="836"/>
      <c r="B484" s="1308"/>
      <c r="C484" s="1308"/>
      <c r="D484" s="1308"/>
      <c r="E484" s="1308"/>
      <c r="F484" s="1308"/>
      <c r="G484" s="1308"/>
      <c r="H484" s="1308"/>
      <c r="I484" s="1308"/>
      <c r="J484" s="1308"/>
      <c r="K484" s="1308"/>
      <c r="L484" s="1308"/>
      <c r="M484" s="1308"/>
      <c r="N484" s="1308"/>
      <c r="O484" s="1308"/>
      <c r="P484" s="1308"/>
      <c r="Q484" s="1308"/>
      <c r="R484" s="1308"/>
      <c r="S484" s="1308"/>
      <c r="T484" s="1308"/>
      <c r="U484" s="1308"/>
      <c r="V484" s="1308"/>
    </row>
    <row r="485">
      <c r="A485" s="836"/>
      <c r="B485" s="1308"/>
      <c r="C485" s="1308"/>
      <c r="D485" s="1308"/>
      <c r="E485" s="1308"/>
      <c r="F485" s="1308"/>
      <c r="G485" s="1308"/>
      <c r="H485" s="1308"/>
      <c r="I485" s="1308"/>
      <c r="J485" s="1308"/>
      <c r="K485" s="1308"/>
      <c r="L485" s="1308"/>
      <c r="M485" s="1308"/>
      <c r="N485" s="1308"/>
      <c r="O485" s="1308"/>
      <c r="P485" s="1308"/>
      <c r="Q485" s="1308"/>
      <c r="R485" s="1308"/>
      <c r="S485" s="1308"/>
      <c r="T485" s="1308"/>
      <c r="U485" s="1308"/>
      <c r="V485" s="1308"/>
    </row>
    <row r="486">
      <c r="A486" s="836"/>
      <c r="B486" s="1308"/>
      <c r="C486" s="1308"/>
      <c r="D486" s="1308"/>
      <c r="E486" s="1308"/>
      <c r="F486" s="1308"/>
      <c r="G486" s="1308"/>
      <c r="H486" s="1308"/>
      <c r="I486" s="1308"/>
      <c r="J486" s="1308"/>
      <c r="K486" s="1308"/>
      <c r="L486" s="1308"/>
      <c r="M486" s="1308"/>
      <c r="N486" s="1308"/>
      <c r="O486" s="1308"/>
      <c r="P486" s="1308"/>
      <c r="Q486" s="1308"/>
      <c r="R486" s="1308"/>
      <c r="S486" s="1308"/>
      <c r="T486" s="1308"/>
      <c r="U486" s="1308"/>
      <c r="V486" s="1308"/>
    </row>
    <row r="487">
      <c r="A487" s="836"/>
      <c r="B487" s="1308"/>
      <c r="C487" s="1308"/>
      <c r="D487" s="1308"/>
      <c r="E487" s="1308"/>
      <c r="F487" s="1308"/>
      <c r="G487" s="1308"/>
      <c r="H487" s="1308"/>
      <c r="I487" s="1308"/>
      <c r="J487" s="1308"/>
      <c r="K487" s="1308"/>
      <c r="L487" s="1308"/>
      <c r="M487" s="1308"/>
      <c r="N487" s="1308"/>
      <c r="O487" s="1308"/>
      <c r="P487" s="1308"/>
      <c r="Q487" s="1308"/>
      <c r="R487" s="1308"/>
      <c r="S487" s="1308"/>
      <c r="T487" s="1308"/>
      <c r="U487" s="1308"/>
      <c r="V487" s="1308"/>
    </row>
    <row r="488">
      <c r="A488" s="836"/>
      <c r="B488" s="1308"/>
      <c r="C488" s="1308"/>
      <c r="D488" s="1308"/>
      <c r="E488" s="1308"/>
      <c r="F488" s="1308"/>
      <c r="G488" s="1308"/>
      <c r="H488" s="1308"/>
      <c r="I488" s="1308"/>
      <c r="J488" s="1308"/>
      <c r="K488" s="1308"/>
      <c r="L488" s="1308"/>
      <c r="M488" s="1308"/>
      <c r="N488" s="1308"/>
      <c r="O488" s="1308"/>
      <c r="P488" s="1308"/>
      <c r="Q488" s="1308"/>
      <c r="R488" s="1308"/>
      <c r="S488" s="1308"/>
      <c r="T488" s="1308"/>
      <c r="U488" s="1308"/>
      <c r="V488" s="1308"/>
    </row>
    <row r="489">
      <c r="A489" s="836"/>
      <c r="B489" s="1308"/>
      <c r="C489" s="1308"/>
      <c r="D489" s="1308"/>
      <c r="E489" s="1308"/>
      <c r="F489" s="1308"/>
      <c r="G489" s="1308"/>
      <c r="H489" s="1308"/>
      <c r="I489" s="1308"/>
      <c r="J489" s="1308"/>
      <c r="K489" s="1308"/>
      <c r="L489" s="1308"/>
      <c r="M489" s="1308"/>
      <c r="N489" s="1308"/>
      <c r="O489" s="1308"/>
      <c r="P489" s="1308"/>
      <c r="Q489" s="1308"/>
      <c r="R489" s="1308"/>
      <c r="S489" s="1308"/>
      <c r="T489" s="1308"/>
      <c r="U489" s="1308"/>
      <c r="V489" s="1308"/>
    </row>
    <row r="490">
      <c r="A490" s="836"/>
      <c r="B490" s="1308"/>
      <c r="C490" s="1308"/>
      <c r="D490" s="1308"/>
      <c r="E490" s="1308"/>
      <c r="F490" s="1308"/>
      <c r="G490" s="1308"/>
      <c r="H490" s="1308"/>
      <c r="I490" s="1308"/>
      <c r="J490" s="1308"/>
      <c r="K490" s="1308"/>
      <c r="L490" s="1308"/>
      <c r="M490" s="1308"/>
      <c r="N490" s="1308"/>
      <c r="O490" s="1308"/>
      <c r="P490" s="1308"/>
      <c r="Q490" s="1308"/>
      <c r="R490" s="1308"/>
      <c r="S490" s="1308"/>
      <c r="T490" s="1308"/>
      <c r="U490" s="1308"/>
      <c r="V490" s="1308"/>
    </row>
    <row r="491">
      <c r="A491" s="836"/>
      <c r="B491" s="1308"/>
      <c r="C491" s="1308"/>
      <c r="D491" s="1308"/>
      <c r="E491" s="1308"/>
      <c r="F491" s="1308"/>
      <c r="G491" s="1308"/>
      <c r="H491" s="1308"/>
      <c r="I491" s="1308"/>
      <c r="J491" s="1308"/>
      <c r="K491" s="1308"/>
      <c r="L491" s="1308"/>
      <c r="M491" s="1308"/>
      <c r="N491" s="1308"/>
      <c r="O491" s="1308"/>
      <c r="P491" s="1308"/>
      <c r="Q491" s="1308"/>
      <c r="R491" s="1308"/>
      <c r="S491" s="1308"/>
      <c r="T491" s="1308"/>
      <c r="U491" s="1308"/>
      <c r="V491" s="1308"/>
    </row>
    <row r="492">
      <c r="A492" s="836"/>
      <c r="B492" s="1308"/>
      <c r="C492" s="1308"/>
      <c r="D492" s="1308"/>
      <c r="E492" s="1308"/>
      <c r="F492" s="1308"/>
      <c r="G492" s="1308"/>
      <c r="H492" s="1308"/>
      <c r="I492" s="1308"/>
      <c r="J492" s="1308"/>
      <c r="K492" s="1308"/>
      <c r="L492" s="1308"/>
      <c r="M492" s="1308"/>
      <c r="N492" s="1308"/>
      <c r="O492" s="1308"/>
      <c r="P492" s="1308"/>
      <c r="Q492" s="1308"/>
      <c r="R492" s="1308"/>
      <c r="S492" s="1308"/>
      <c r="T492" s="1308"/>
      <c r="U492" s="1308"/>
      <c r="V492" s="1308"/>
    </row>
    <row r="493">
      <c r="A493" s="836"/>
      <c r="B493" s="1308"/>
      <c r="C493" s="1308"/>
      <c r="D493" s="1308"/>
      <c r="E493" s="1308"/>
      <c r="F493" s="1308"/>
      <c r="G493" s="1308"/>
      <c r="H493" s="1308"/>
      <c r="I493" s="1308"/>
      <c r="J493" s="1308"/>
      <c r="K493" s="1308"/>
      <c r="L493" s="1308"/>
      <c r="M493" s="1308"/>
      <c r="N493" s="1308"/>
      <c r="O493" s="1308"/>
      <c r="P493" s="1308"/>
      <c r="Q493" s="1308"/>
      <c r="R493" s="1308"/>
      <c r="S493" s="1308"/>
      <c r="T493" s="1308"/>
      <c r="U493" s="1308"/>
      <c r="V493" s="1308"/>
    </row>
    <row r="494">
      <c r="A494" s="836"/>
      <c r="B494" s="1308"/>
      <c r="C494" s="1308"/>
      <c r="D494" s="1308"/>
      <c r="E494" s="1308"/>
      <c r="F494" s="1308"/>
      <c r="G494" s="1308"/>
      <c r="H494" s="1308"/>
      <c r="I494" s="1308"/>
      <c r="J494" s="1308"/>
      <c r="K494" s="1308"/>
      <c r="L494" s="1308"/>
      <c r="M494" s="1308"/>
      <c r="N494" s="1308"/>
      <c r="O494" s="1308"/>
      <c r="P494" s="1308"/>
      <c r="Q494" s="1308"/>
      <c r="R494" s="1308"/>
      <c r="S494" s="1308"/>
      <c r="T494" s="1308"/>
      <c r="U494" s="1308"/>
      <c r="V494" s="1308"/>
    </row>
    <row r="495">
      <c r="A495" s="836"/>
      <c r="B495" s="1308"/>
      <c r="C495" s="1308"/>
      <c r="D495" s="1308"/>
      <c r="E495" s="1308"/>
      <c r="F495" s="1308"/>
      <c r="G495" s="1308"/>
      <c r="H495" s="1308"/>
      <c r="I495" s="1308"/>
      <c r="J495" s="1308"/>
      <c r="K495" s="1308"/>
      <c r="L495" s="1308"/>
      <c r="M495" s="1308"/>
      <c r="N495" s="1308"/>
      <c r="O495" s="1308"/>
      <c r="P495" s="1308"/>
      <c r="Q495" s="1308"/>
      <c r="R495" s="1308"/>
      <c r="S495" s="1308"/>
      <c r="T495" s="1308"/>
      <c r="U495" s="1308"/>
      <c r="V495" s="1308"/>
    </row>
    <row r="496">
      <c r="A496" s="836"/>
      <c r="B496" s="1308"/>
      <c r="C496" s="1308"/>
      <c r="D496" s="1308"/>
      <c r="E496" s="1308"/>
      <c r="F496" s="1308"/>
      <c r="G496" s="1308"/>
      <c r="H496" s="1308"/>
      <c r="I496" s="1308"/>
      <c r="J496" s="1308"/>
      <c r="K496" s="1308"/>
      <c r="L496" s="1308"/>
      <c r="M496" s="1308"/>
      <c r="N496" s="1308"/>
      <c r="O496" s="1308"/>
      <c r="P496" s="1308"/>
      <c r="Q496" s="1308"/>
      <c r="R496" s="1308"/>
      <c r="S496" s="1308"/>
      <c r="T496" s="1308"/>
      <c r="U496" s="1308"/>
      <c r="V496" s="1308"/>
    </row>
    <row r="497">
      <c r="A497" s="836"/>
      <c r="B497" s="1308"/>
      <c r="C497" s="1308"/>
      <c r="D497" s="1308"/>
      <c r="E497" s="1308"/>
      <c r="F497" s="1308"/>
      <c r="G497" s="1308"/>
      <c r="H497" s="1308"/>
      <c r="I497" s="1308"/>
      <c r="J497" s="1308"/>
      <c r="K497" s="1308"/>
      <c r="L497" s="1308"/>
      <c r="M497" s="1308"/>
      <c r="N497" s="1308"/>
      <c r="O497" s="1308"/>
      <c r="P497" s="1308"/>
      <c r="Q497" s="1308"/>
      <c r="R497" s="1308"/>
      <c r="S497" s="1308"/>
      <c r="T497" s="1308"/>
      <c r="U497" s="1308"/>
      <c r="V497" s="1308"/>
    </row>
    <row r="498">
      <c r="A498" s="836"/>
      <c r="B498" s="1308"/>
      <c r="C498" s="1308"/>
      <c r="D498" s="1308"/>
      <c r="E498" s="1308"/>
      <c r="F498" s="1308"/>
      <c r="G498" s="1308"/>
      <c r="H498" s="1308"/>
      <c r="I498" s="1308"/>
      <c r="J498" s="1308"/>
      <c r="K498" s="1308"/>
      <c r="L498" s="1308"/>
      <c r="M498" s="1308"/>
      <c r="N498" s="1308"/>
      <c r="O498" s="1308"/>
      <c r="P498" s="1308"/>
      <c r="Q498" s="1308"/>
      <c r="R498" s="1308"/>
      <c r="S498" s="1308"/>
      <c r="T498" s="1308"/>
      <c r="U498" s="1308"/>
      <c r="V498" s="1308"/>
    </row>
    <row r="499">
      <c r="A499" s="836"/>
      <c r="B499" s="1308"/>
      <c r="C499" s="1308"/>
      <c r="D499" s="1308"/>
      <c r="E499" s="1308"/>
      <c r="F499" s="1308"/>
      <c r="G499" s="1308"/>
      <c r="H499" s="1308"/>
      <c r="I499" s="1308"/>
      <c r="J499" s="1308"/>
      <c r="K499" s="1308"/>
      <c r="L499" s="1308"/>
      <c r="M499" s="1308"/>
      <c r="N499" s="1308"/>
      <c r="O499" s="1308"/>
      <c r="P499" s="1308"/>
      <c r="Q499" s="1308"/>
      <c r="R499" s="1308"/>
      <c r="S499" s="1308"/>
      <c r="T499" s="1308"/>
      <c r="U499" s="1308"/>
      <c r="V499" s="1308"/>
    </row>
    <row r="500">
      <c r="A500" s="836"/>
      <c r="B500" s="1308"/>
      <c r="C500" s="1308"/>
      <c r="D500" s="1308"/>
      <c r="E500" s="1308"/>
      <c r="F500" s="1308"/>
      <c r="G500" s="1308"/>
      <c r="H500" s="1308"/>
      <c r="I500" s="1308"/>
      <c r="J500" s="1308"/>
      <c r="K500" s="1308"/>
      <c r="L500" s="1308"/>
      <c r="M500" s="1308"/>
      <c r="N500" s="1308"/>
      <c r="O500" s="1308"/>
      <c r="P500" s="1308"/>
      <c r="Q500" s="1308"/>
      <c r="R500" s="1308"/>
      <c r="S500" s="1308"/>
      <c r="T500" s="1308"/>
      <c r="U500" s="1308"/>
      <c r="V500" s="1308"/>
    </row>
    <row r="501">
      <c r="A501" s="836"/>
      <c r="B501" s="1308"/>
      <c r="C501" s="1308"/>
      <c r="D501" s="1308"/>
      <c r="E501" s="1308"/>
      <c r="F501" s="1308"/>
      <c r="G501" s="1308"/>
      <c r="H501" s="1308"/>
      <c r="I501" s="1308"/>
      <c r="J501" s="1308"/>
      <c r="K501" s="1308"/>
      <c r="L501" s="1308"/>
      <c r="M501" s="1308"/>
      <c r="N501" s="1308"/>
      <c r="O501" s="1308"/>
      <c r="P501" s="1308"/>
      <c r="Q501" s="1308"/>
      <c r="R501" s="1308"/>
      <c r="S501" s="1308"/>
      <c r="T501" s="1308"/>
      <c r="U501" s="1308"/>
      <c r="V501" s="1308"/>
    </row>
    <row r="502">
      <c r="A502" s="836"/>
      <c r="B502" s="1308"/>
      <c r="C502" s="1308"/>
      <c r="D502" s="1308"/>
      <c r="E502" s="1308"/>
      <c r="F502" s="1308"/>
      <c r="G502" s="1308"/>
      <c r="H502" s="1308"/>
      <c r="I502" s="1308"/>
      <c r="J502" s="1308"/>
      <c r="K502" s="1308"/>
      <c r="L502" s="1308"/>
      <c r="M502" s="1308"/>
      <c r="N502" s="1308"/>
      <c r="O502" s="1308"/>
      <c r="P502" s="1308"/>
      <c r="Q502" s="1308"/>
      <c r="R502" s="1308"/>
      <c r="S502" s="1308"/>
      <c r="T502" s="1308"/>
      <c r="U502" s="1308"/>
      <c r="V502" s="1308"/>
    </row>
    <row r="503">
      <c r="A503" s="836"/>
      <c r="B503" s="1308"/>
      <c r="C503" s="1308"/>
      <c r="D503" s="1308"/>
      <c r="E503" s="1308"/>
      <c r="F503" s="1308"/>
      <c r="G503" s="1308"/>
      <c r="H503" s="1308"/>
      <c r="I503" s="1308"/>
      <c r="J503" s="1308"/>
      <c r="K503" s="1308"/>
      <c r="L503" s="1308"/>
      <c r="M503" s="1308"/>
      <c r="N503" s="1308"/>
      <c r="O503" s="1308"/>
      <c r="P503" s="1308"/>
      <c r="Q503" s="1308"/>
      <c r="R503" s="1308"/>
      <c r="S503" s="1308"/>
      <c r="T503" s="1308"/>
      <c r="U503" s="1308"/>
      <c r="V503" s="1308"/>
    </row>
    <row r="504">
      <c r="A504" s="836"/>
      <c r="B504" s="1308"/>
      <c r="C504" s="1308"/>
      <c r="D504" s="1308"/>
      <c r="E504" s="1308"/>
      <c r="F504" s="1308"/>
      <c r="G504" s="1308"/>
      <c r="H504" s="1308"/>
      <c r="I504" s="1308"/>
      <c r="J504" s="1308"/>
      <c r="K504" s="1308"/>
      <c r="L504" s="1308"/>
      <c r="M504" s="1308"/>
      <c r="N504" s="1308"/>
      <c r="O504" s="1308"/>
      <c r="P504" s="1308"/>
      <c r="Q504" s="1308"/>
      <c r="R504" s="1308"/>
      <c r="S504" s="1308"/>
      <c r="T504" s="1308"/>
      <c r="U504" s="1308"/>
      <c r="V504" s="1308"/>
    </row>
    <row r="505">
      <c r="A505" s="836"/>
      <c r="B505" s="1308"/>
      <c r="C505" s="1308"/>
      <c r="D505" s="1308"/>
      <c r="E505" s="1308"/>
      <c r="F505" s="1308"/>
      <c r="G505" s="1308"/>
      <c r="H505" s="1308"/>
      <c r="I505" s="1308"/>
      <c r="J505" s="1308"/>
      <c r="K505" s="1308"/>
      <c r="L505" s="1308"/>
      <c r="M505" s="1308"/>
      <c r="N505" s="1308"/>
      <c r="O505" s="1308"/>
      <c r="P505" s="1308"/>
      <c r="Q505" s="1308"/>
      <c r="R505" s="1308"/>
      <c r="S505" s="1308"/>
      <c r="T505" s="1308"/>
      <c r="U505" s="1308"/>
      <c r="V505" s="1308"/>
    </row>
    <row r="506">
      <c r="A506" s="836"/>
      <c r="B506" s="1308"/>
      <c r="C506" s="1308"/>
      <c r="D506" s="1308"/>
      <c r="E506" s="1308"/>
      <c r="F506" s="1308"/>
      <c r="G506" s="1308"/>
      <c r="H506" s="1308"/>
      <c r="I506" s="1308"/>
      <c r="J506" s="1308"/>
      <c r="K506" s="1308"/>
      <c r="L506" s="1308"/>
      <c r="M506" s="1308"/>
      <c r="N506" s="1308"/>
      <c r="O506" s="1308"/>
      <c r="P506" s="1308"/>
      <c r="Q506" s="1308"/>
      <c r="R506" s="1308"/>
      <c r="S506" s="1308"/>
      <c r="T506" s="1308"/>
      <c r="U506" s="1308"/>
      <c r="V506" s="1308"/>
    </row>
    <row r="507">
      <c r="A507" s="836"/>
      <c r="B507" s="1308"/>
      <c r="C507" s="1308"/>
      <c r="D507" s="1308"/>
      <c r="E507" s="1308"/>
      <c r="F507" s="1308"/>
      <c r="G507" s="1308"/>
      <c r="H507" s="1308"/>
      <c r="I507" s="1308"/>
      <c r="J507" s="1308"/>
      <c r="K507" s="1308"/>
      <c r="L507" s="1308"/>
      <c r="M507" s="1308"/>
      <c r="N507" s="1308"/>
      <c r="O507" s="1308"/>
      <c r="P507" s="1308"/>
      <c r="Q507" s="1308"/>
      <c r="R507" s="1308"/>
      <c r="S507" s="1308"/>
      <c r="T507" s="1308"/>
      <c r="U507" s="1308"/>
      <c r="V507" s="1308"/>
    </row>
    <row r="508">
      <c r="A508" s="836"/>
      <c r="B508" s="1308"/>
      <c r="C508" s="1308"/>
      <c r="D508" s="1308"/>
      <c r="E508" s="1308"/>
      <c r="F508" s="1308"/>
      <c r="G508" s="1308"/>
      <c r="H508" s="1308"/>
      <c r="I508" s="1308"/>
      <c r="J508" s="1308"/>
      <c r="K508" s="1308"/>
      <c r="L508" s="1308"/>
      <c r="M508" s="1308"/>
      <c r="N508" s="1308"/>
      <c r="O508" s="1308"/>
      <c r="P508" s="1308"/>
      <c r="Q508" s="1308"/>
      <c r="R508" s="1308"/>
      <c r="S508" s="1308"/>
      <c r="T508" s="1308"/>
      <c r="U508" s="1308"/>
      <c r="V508" s="1308"/>
    </row>
    <row r="509">
      <c r="A509" s="836"/>
      <c r="B509" s="1308"/>
      <c r="C509" s="1308"/>
      <c r="D509" s="1308"/>
      <c r="E509" s="1308"/>
      <c r="F509" s="1308"/>
      <c r="G509" s="1308"/>
      <c r="H509" s="1308"/>
      <c r="I509" s="1308"/>
      <c r="J509" s="1308"/>
      <c r="K509" s="1308"/>
      <c r="L509" s="1308"/>
      <c r="M509" s="1308"/>
      <c r="N509" s="1308"/>
      <c r="O509" s="1308"/>
      <c r="P509" s="1308"/>
      <c r="Q509" s="1308"/>
      <c r="R509" s="1308"/>
      <c r="S509" s="1308"/>
      <c r="T509" s="1308"/>
      <c r="U509" s="1308"/>
      <c r="V509" s="1308"/>
    </row>
    <row r="510">
      <c r="A510" s="836"/>
      <c r="B510" s="1308"/>
      <c r="C510" s="1308"/>
      <c r="D510" s="1308"/>
      <c r="E510" s="1308"/>
      <c r="F510" s="1308"/>
      <c r="G510" s="1308"/>
      <c r="H510" s="1308"/>
      <c r="I510" s="1308"/>
      <c r="J510" s="1308"/>
      <c r="K510" s="1308"/>
      <c r="L510" s="1308"/>
      <c r="M510" s="1308"/>
      <c r="N510" s="1308"/>
      <c r="O510" s="1308"/>
      <c r="P510" s="1308"/>
      <c r="Q510" s="1308"/>
      <c r="R510" s="1308"/>
      <c r="S510" s="1308"/>
      <c r="T510" s="1308"/>
      <c r="U510" s="1308"/>
      <c r="V510" s="1308"/>
    </row>
    <row r="511">
      <c r="A511" s="836"/>
      <c r="B511" s="1308"/>
      <c r="C511" s="1308"/>
      <c r="D511" s="1308"/>
      <c r="E511" s="1308"/>
      <c r="F511" s="1308"/>
      <c r="G511" s="1308"/>
      <c r="H511" s="1308"/>
      <c r="I511" s="1308"/>
      <c r="J511" s="1308"/>
      <c r="K511" s="1308"/>
      <c r="L511" s="1308"/>
      <c r="M511" s="1308"/>
      <c r="N511" s="1308"/>
      <c r="O511" s="1308"/>
      <c r="P511" s="1308"/>
      <c r="Q511" s="1308"/>
      <c r="R511" s="1308"/>
      <c r="S511" s="1308"/>
      <c r="T511" s="1308"/>
      <c r="U511" s="1308"/>
      <c r="V511" s="1308"/>
    </row>
    <row r="512">
      <c r="A512" s="836"/>
      <c r="B512" s="1308"/>
      <c r="C512" s="1308"/>
      <c r="D512" s="1308"/>
      <c r="E512" s="1308"/>
      <c r="F512" s="1308"/>
      <c r="G512" s="1308"/>
      <c r="H512" s="1308"/>
      <c r="I512" s="1308"/>
      <c r="J512" s="1308"/>
      <c r="K512" s="1308"/>
      <c r="L512" s="1308"/>
      <c r="M512" s="1308"/>
      <c r="N512" s="1308"/>
      <c r="O512" s="1308"/>
      <c r="P512" s="1308"/>
      <c r="Q512" s="1308"/>
      <c r="R512" s="1308"/>
      <c r="S512" s="1308"/>
      <c r="T512" s="1308"/>
      <c r="U512" s="1308"/>
      <c r="V512" s="1308"/>
    </row>
    <row r="513">
      <c r="A513" s="836"/>
      <c r="B513" s="1308"/>
      <c r="C513" s="1308"/>
      <c r="D513" s="1308"/>
      <c r="E513" s="1308"/>
      <c r="F513" s="1308"/>
      <c r="G513" s="1308"/>
      <c r="H513" s="1308"/>
      <c r="I513" s="1308"/>
      <c r="J513" s="1308"/>
      <c r="K513" s="1308"/>
      <c r="L513" s="1308"/>
      <c r="M513" s="1308"/>
      <c r="N513" s="1308"/>
      <c r="O513" s="1308"/>
      <c r="P513" s="1308"/>
      <c r="Q513" s="1308"/>
      <c r="R513" s="1308"/>
      <c r="S513" s="1308"/>
      <c r="T513" s="1308"/>
      <c r="U513" s="1308"/>
      <c r="V513" s="1308"/>
    </row>
    <row r="514">
      <c r="A514" s="836"/>
      <c r="B514" s="1308"/>
      <c r="C514" s="1308"/>
      <c r="D514" s="1308"/>
      <c r="E514" s="1308"/>
      <c r="F514" s="1308"/>
      <c r="G514" s="1308"/>
      <c r="H514" s="1308"/>
      <c r="I514" s="1308"/>
      <c r="J514" s="1308"/>
      <c r="K514" s="1308"/>
      <c r="L514" s="1308"/>
      <c r="M514" s="1308"/>
      <c r="N514" s="1308"/>
      <c r="O514" s="1308"/>
      <c r="P514" s="1308"/>
      <c r="Q514" s="1308"/>
      <c r="R514" s="1308"/>
      <c r="S514" s="1308"/>
      <c r="T514" s="1308"/>
      <c r="U514" s="1308"/>
      <c r="V514" s="1308"/>
    </row>
    <row r="515">
      <c r="A515" s="836"/>
      <c r="B515" s="1308"/>
      <c r="C515" s="1308"/>
      <c r="D515" s="1308"/>
      <c r="E515" s="1308"/>
      <c r="F515" s="1308"/>
      <c r="G515" s="1308"/>
      <c r="H515" s="1308"/>
      <c r="I515" s="1308"/>
      <c r="J515" s="1308"/>
      <c r="K515" s="1308"/>
      <c r="L515" s="1308"/>
      <c r="M515" s="1308"/>
      <c r="N515" s="1308"/>
      <c r="O515" s="1308"/>
      <c r="P515" s="1308"/>
      <c r="Q515" s="1308"/>
      <c r="R515" s="1308"/>
      <c r="S515" s="1308"/>
      <c r="T515" s="1308"/>
      <c r="U515" s="1308"/>
      <c r="V515" s="1308"/>
    </row>
    <row r="516">
      <c r="A516" s="836"/>
      <c r="B516" s="1308"/>
      <c r="C516" s="1308"/>
      <c r="D516" s="1308"/>
      <c r="E516" s="1308"/>
      <c r="F516" s="1308"/>
      <c r="G516" s="1308"/>
      <c r="H516" s="1308"/>
      <c r="I516" s="1308"/>
      <c r="J516" s="1308"/>
      <c r="K516" s="1308"/>
      <c r="L516" s="1308"/>
      <c r="M516" s="1308"/>
      <c r="N516" s="1308"/>
      <c r="O516" s="1308"/>
      <c r="P516" s="1308"/>
      <c r="Q516" s="1308"/>
      <c r="R516" s="1308"/>
      <c r="S516" s="1308"/>
      <c r="T516" s="1308"/>
      <c r="U516" s="1308"/>
      <c r="V516" s="1308"/>
    </row>
    <row r="517">
      <c r="A517" s="836"/>
      <c r="B517" s="1308"/>
      <c r="C517" s="1308"/>
      <c r="D517" s="1308"/>
      <c r="E517" s="1308"/>
      <c r="F517" s="1308"/>
      <c r="G517" s="1308"/>
      <c r="H517" s="1308"/>
      <c r="I517" s="1308"/>
      <c r="J517" s="1308"/>
      <c r="K517" s="1308"/>
      <c r="L517" s="1308"/>
      <c r="M517" s="1308"/>
      <c r="N517" s="1308"/>
      <c r="O517" s="1308"/>
      <c r="P517" s="1308"/>
      <c r="Q517" s="1308"/>
      <c r="R517" s="1308"/>
      <c r="S517" s="1308"/>
      <c r="T517" s="1308"/>
      <c r="U517" s="1308"/>
      <c r="V517" s="1308"/>
    </row>
    <row r="518">
      <c r="A518" s="836"/>
      <c r="B518" s="1308"/>
      <c r="C518" s="1308"/>
      <c r="D518" s="1308"/>
      <c r="E518" s="1308"/>
      <c r="F518" s="1308"/>
      <c r="G518" s="1308"/>
      <c r="H518" s="1308"/>
      <c r="I518" s="1308"/>
      <c r="J518" s="1308"/>
      <c r="K518" s="1308"/>
      <c r="L518" s="1308"/>
      <c r="M518" s="1308"/>
      <c r="N518" s="1308"/>
      <c r="O518" s="1308"/>
      <c r="P518" s="1308"/>
      <c r="Q518" s="1308"/>
      <c r="R518" s="1308"/>
      <c r="S518" s="1308"/>
      <c r="T518" s="1308"/>
      <c r="U518" s="1308"/>
      <c r="V518" s="1308"/>
    </row>
    <row r="519">
      <c r="A519" s="836"/>
      <c r="B519" s="1308"/>
      <c r="C519" s="1308"/>
      <c r="D519" s="1308"/>
      <c r="E519" s="1308"/>
      <c r="F519" s="1308"/>
      <c r="G519" s="1308"/>
      <c r="H519" s="1308"/>
      <c r="I519" s="1308"/>
      <c r="J519" s="1308"/>
      <c r="K519" s="1308"/>
      <c r="L519" s="1308"/>
      <c r="M519" s="1308"/>
      <c r="N519" s="1308"/>
      <c r="O519" s="1308"/>
      <c r="P519" s="1308"/>
      <c r="Q519" s="1308"/>
      <c r="R519" s="1308"/>
      <c r="S519" s="1308"/>
      <c r="T519" s="1308"/>
      <c r="U519" s="1308"/>
      <c r="V519" s="1308"/>
    </row>
    <row r="520">
      <c r="A520" s="836"/>
      <c r="B520" s="1308"/>
      <c r="C520" s="1308"/>
      <c r="D520" s="1308"/>
      <c r="E520" s="1308"/>
      <c r="F520" s="1308"/>
      <c r="G520" s="1308"/>
      <c r="H520" s="1308"/>
      <c r="I520" s="1308"/>
      <c r="J520" s="1308"/>
      <c r="K520" s="1308"/>
      <c r="L520" s="1308"/>
      <c r="M520" s="1308"/>
      <c r="N520" s="1308"/>
      <c r="O520" s="1308"/>
      <c r="P520" s="1308"/>
      <c r="Q520" s="1308"/>
      <c r="R520" s="1308"/>
      <c r="S520" s="1308"/>
      <c r="T520" s="1308"/>
      <c r="U520" s="1308"/>
      <c r="V520" s="1308"/>
    </row>
    <row r="521">
      <c r="A521" s="836"/>
      <c r="B521" s="1308"/>
      <c r="C521" s="1308"/>
      <c r="D521" s="1308"/>
      <c r="E521" s="1308"/>
      <c r="F521" s="1308"/>
      <c r="G521" s="1308"/>
      <c r="H521" s="1308"/>
      <c r="I521" s="1308"/>
      <c r="J521" s="1308"/>
      <c r="K521" s="1308"/>
      <c r="L521" s="1308"/>
      <c r="M521" s="1308"/>
      <c r="N521" s="1308"/>
      <c r="O521" s="1308"/>
      <c r="P521" s="1308"/>
      <c r="Q521" s="1308"/>
      <c r="R521" s="1308"/>
      <c r="S521" s="1308"/>
      <c r="T521" s="1308"/>
      <c r="U521" s="1308"/>
      <c r="V521" s="1308"/>
    </row>
    <row r="522">
      <c r="A522" s="836"/>
      <c r="B522" s="1308"/>
      <c r="C522" s="1308"/>
      <c r="D522" s="1308"/>
      <c r="E522" s="1308"/>
      <c r="F522" s="1308"/>
      <c r="G522" s="1308"/>
      <c r="H522" s="1308"/>
      <c r="I522" s="1308"/>
      <c r="J522" s="1308"/>
      <c r="K522" s="1308"/>
      <c r="L522" s="1308"/>
      <c r="M522" s="1308"/>
      <c r="N522" s="1308"/>
      <c r="O522" s="1308"/>
      <c r="P522" s="1308"/>
      <c r="Q522" s="1308"/>
      <c r="R522" s="1308"/>
      <c r="S522" s="1308"/>
      <c r="T522" s="1308"/>
      <c r="U522" s="1308"/>
      <c r="V522" s="1308"/>
    </row>
    <row r="523">
      <c r="A523" s="836"/>
      <c r="B523" s="1308"/>
      <c r="C523" s="1308"/>
      <c r="D523" s="1308"/>
      <c r="E523" s="1308"/>
      <c r="F523" s="1308"/>
      <c r="G523" s="1308"/>
      <c r="H523" s="1308"/>
      <c r="I523" s="1308"/>
      <c r="J523" s="1308"/>
      <c r="K523" s="1308"/>
      <c r="L523" s="1308"/>
      <c r="M523" s="1308"/>
      <c r="N523" s="1308"/>
      <c r="O523" s="1308"/>
      <c r="P523" s="1308"/>
      <c r="Q523" s="1308"/>
      <c r="R523" s="1308"/>
      <c r="S523" s="1308"/>
      <c r="T523" s="1308"/>
      <c r="U523" s="1308"/>
      <c r="V523" s="1308"/>
    </row>
    <row r="524">
      <c r="A524" s="836"/>
      <c r="B524" s="1308"/>
      <c r="C524" s="1308"/>
      <c r="D524" s="1308"/>
      <c r="E524" s="1308"/>
      <c r="F524" s="1308"/>
      <c r="G524" s="1308"/>
      <c r="H524" s="1308"/>
      <c r="I524" s="1308"/>
      <c r="J524" s="1308"/>
      <c r="K524" s="1308"/>
      <c r="L524" s="1308"/>
      <c r="M524" s="1308"/>
      <c r="N524" s="1308"/>
      <c r="O524" s="1308"/>
      <c r="P524" s="1308"/>
      <c r="Q524" s="1308"/>
      <c r="R524" s="1308"/>
      <c r="S524" s="1308"/>
      <c r="T524" s="1308"/>
      <c r="U524" s="1308"/>
      <c r="V524" s="1308"/>
    </row>
    <row r="525">
      <c r="A525" s="836"/>
      <c r="B525" s="1308"/>
      <c r="C525" s="1308"/>
      <c r="D525" s="1308"/>
      <c r="E525" s="1308"/>
      <c r="F525" s="1308"/>
      <c r="G525" s="1308"/>
      <c r="H525" s="1308"/>
      <c r="I525" s="1308"/>
      <c r="J525" s="1308"/>
      <c r="K525" s="1308"/>
      <c r="L525" s="1308"/>
      <c r="M525" s="1308"/>
      <c r="N525" s="1308"/>
      <c r="O525" s="1308"/>
      <c r="P525" s="1308"/>
      <c r="Q525" s="1308"/>
      <c r="R525" s="1308"/>
      <c r="S525" s="1308"/>
      <c r="T525" s="1308"/>
      <c r="U525" s="1308"/>
      <c r="V525" s="1308"/>
    </row>
    <row r="526">
      <c r="A526" s="836"/>
      <c r="B526" s="1308"/>
      <c r="C526" s="1308"/>
      <c r="D526" s="1308"/>
      <c r="E526" s="1308"/>
      <c r="F526" s="1308"/>
      <c r="G526" s="1308"/>
      <c r="H526" s="1308"/>
      <c r="I526" s="1308"/>
      <c r="J526" s="1308"/>
      <c r="K526" s="1308"/>
      <c r="L526" s="1308"/>
      <c r="M526" s="1308"/>
      <c r="N526" s="1308"/>
      <c r="O526" s="1308"/>
      <c r="P526" s="1308"/>
      <c r="Q526" s="1308"/>
      <c r="R526" s="1308"/>
      <c r="S526" s="1308"/>
      <c r="T526" s="1308"/>
      <c r="U526" s="1308"/>
      <c r="V526" s="1308"/>
    </row>
    <row r="527">
      <c r="A527" s="836"/>
      <c r="B527" s="1308"/>
      <c r="C527" s="1308"/>
      <c r="D527" s="1308"/>
      <c r="E527" s="1308"/>
      <c r="F527" s="1308"/>
      <c r="G527" s="1308"/>
      <c r="H527" s="1308"/>
      <c r="I527" s="1308"/>
      <c r="J527" s="1308"/>
      <c r="K527" s="1308"/>
      <c r="L527" s="1308"/>
      <c r="M527" s="1308"/>
      <c r="N527" s="1308"/>
      <c r="O527" s="1308"/>
      <c r="P527" s="1308"/>
      <c r="Q527" s="1308"/>
      <c r="R527" s="1308"/>
      <c r="S527" s="1308"/>
      <c r="T527" s="1308"/>
      <c r="U527" s="1308"/>
      <c r="V527" s="1308"/>
    </row>
    <row r="528">
      <c r="A528" s="836"/>
      <c r="B528" s="1308"/>
      <c r="C528" s="1308"/>
      <c r="D528" s="1308"/>
      <c r="E528" s="1308"/>
      <c r="F528" s="1308"/>
      <c r="G528" s="1308"/>
      <c r="H528" s="1308"/>
      <c r="I528" s="1308"/>
      <c r="J528" s="1308"/>
      <c r="K528" s="1308"/>
      <c r="L528" s="1308"/>
      <c r="M528" s="1308"/>
      <c r="N528" s="1308"/>
      <c r="O528" s="1308"/>
      <c r="P528" s="1308"/>
      <c r="Q528" s="1308"/>
      <c r="R528" s="1308"/>
      <c r="S528" s="1308"/>
      <c r="T528" s="1308"/>
      <c r="U528" s="1308"/>
      <c r="V528" s="1308"/>
    </row>
    <row r="529">
      <c r="A529" s="836"/>
      <c r="B529" s="1308"/>
      <c r="C529" s="1308"/>
      <c r="D529" s="1308"/>
      <c r="E529" s="1308"/>
      <c r="F529" s="1308"/>
      <c r="G529" s="1308"/>
      <c r="H529" s="1308"/>
      <c r="I529" s="1308"/>
      <c r="J529" s="1308"/>
      <c r="K529" s="1308"/>
      <c r="L529" s="1308"/>
      <c r="M529" s="1308"/>
      <c r="N529" s="1308"/>
      <c r="O529" s="1308"/>
      <c r="P529" s="1308"/>
      <c r="Q529" s="1308"/>
      <c r="R529" s="1308"/>
      <c r="S529" s="1308"/>
      <c r="T529" s="1308"/>
      <c r="U529" s="1308"/>
      <c r="V529" s="1308"/>
    </row>
    <row r="530">
      <c r="A530" s="836"/>
      <c r="B530" s="1308"/>
      <c r="C530" s="1308"/>
      <c r="D530" s="1308"/>
      <c r="E530" s="1308"/>
      <c r="F530" s="1308"/>
      <c r="G530" s="1308"/>
      <c r="H530" s="1308"/>
      <c r="I530" s="1308"/>
      <c r="J530" s="1308"/>
      <c r="K530" s="1308"/>
      <c r="L530" s="1308"/>
      <c r="M530" s="1308"/>
      <c r="N530" s="1308"/>
      <c r="O530" s="1308"/>
      <c r="P530" s="1308"/>
      <c r="Q530" s="1308"/>
      <c r="R530" s="1308"/>
      <c r="S530" s="1308"/>
      <c r="T530" s="1308"/>
      <c r="U530" s="1308"/>
      <c r="V530" s="1308"/>
    </row>
    <row r="531">
      <c r="A531" s="836"/>
      <c r="B531" s="1308"/>
      <c r="C531" s="1308"/>
      <c r="D531" s="1308"/>
      <c r="E531" s="1308"/>
      <c r="F531" s="1308"/>
      <c r="G531" s="1308"/>
      <c r="H531" s="1308"/>
      <c r="I531" s="1308"/>
      <c r="J531" s="1308"/>
      <c r="K531" s="1308"/>
      <c r="L531" s="1308"/>
      <c r="M531" s="1308"/>
      <c r="N531" s="1308"/>
      <c r="O531" s="1308"/>
      <c r="P531" s="1308"/>
      <c r="Q531" s="1308"/>
      <c r="R531" s="1308"/>
      <c r="S531" s="1308"/>
      <c r="T531" s="1308"/>
      <c r="U531" s="1308"/>
      <c r="V531" s="1308"/>
    </row>
    <row r="532">
      <c r="A532" s="836"/>
      <c r="B532" s="1308"/>
      <c r="C532" s="1308"/>
      <c r="D532" s="1308"/>
      <c r="E532" s="1308"/>
      <c r="F532" s="1308"/>
      <c r="G532" s="1308"/>
      <c r="H532" s="1308"/>
      <c r="I532" s="1308"/>
      <c r="J532" s="1308"/>
      <c r="K532" s="1308"/>
      <c r="L532" s="1308"/>
      <c r="M532" s="1308"/>
      <c r="N532" s="1308"/>
      <c r="O532" s="1308"/>
      <c r="P532" s="1308"/>
      <c r="Q532" s="1308"/>
      <c r="R532" s="1308"/>
      <c r="S532" s="1308"/>
      <c r="T532" s="1308"/>
      <c r="U532" s="1308"/>
      <c r="V532" s="1308"/>
    </row>
    <row r="533">
      <c r="A533" s="836"/>
      <c r="B533" s="1308"/>
      <c r="C533" s="1308"/>
      <c r="D533" s="1308"/>
      <c r="E533" s="1308"/>
      <c r="F533" s="1308"/>
      <c r="G533" s="1308"/>
      <c r="H533" s="1308"/>
      <c r="I533" s="1308"/>
      <c r="J533" s="1308"/>
      <c r="K533" s="1308"/>
      <c r="L533" s="1308"/>
      <c r="M533" s="1308"/>
      <c r="N533" s="1308"/>
      <c r="O533" s="1308"/>
      <c r="P533" s="1308"/>
      <c r="Q533" s="1308"/>
      <c r="R533" s="1308"/>
      <c r="S533" s="1308"/>
      <c r="T533" s="1308"/>
      <c r="U533" s="1308"/>
      <c r="V533" s="1308"/>
    </row>
    <row r="534">
      <c r="A534" s="836"/>
      <c r="B534" s="1308"/>
      <c r="C534" s="1308"/>
      <c r="D534" s="1308"/>
      <c r="E534" s="1308"/>
      <c r="F534" s="1308"/>
      <c r="G534" s="1308"/>
      <c r="H534" s="1308"/>
      <c r="I534" s="1308"/>
      <c r="J534" s="1308"/>
      <c r="K534" s="1308"/>
      <c r="L534" s="1308"/>
      <c r="M534" s="1308"/>
      <c r="N534" s="1308"/>
      <c r="O534" s="1308"/>
      <c r="P534" s="1308"/>
      <c r="Q534" s="1308"/>
      <c r="R534" s="1308"/>
      <c r="S534" s="1308"/>
      <c r="T534" s="1308"/>
      <c r="U534" s="1308"/>
      <c r="V534" s="1308"/>
    </row>
    <row r="535">
      <c r="A535" s="836"/>
      <c r="B535" s="1308"/>
      <c r="C535" s="1308"/>
      <c r="D535" s="1308"/>
      <c r="E535" s="1308"/>
      <c r="F535" s="1308"/>
      <c r="G535" s="1308"/>
      <c r="H535" s="1308"/>
      <c r="I535" s="1308"/>
      <c r="J535" s="1308"/>
      <c r="K535" s="1308"/>
      <c r="L535" s="1308"/>
      <c r="M535" s="1308"/>
      <c r="N535" s="1308"/>
      <c r="O535" s="1308"/>
      <c r="P535" s="1308"/>
      <c r="Q535" s="1308"/>
      <c r="R535" s="1308"/>
      <c r="S535" s="1308"/>
      <c r="T535" s="1308"/>
      <c r="U535" s="1308"/>
      <c r="V535" s="1308"/>
    </row>
    <row r="536">
      <c r="A536" s="836"/>
      <c r="B536" s="1308"/>
      <c r="C536" s="1308"/>
      <c r="D536" s="1308"/>
      <c r="E536" s="1308"/>
      <c r="F536" s="1308"/>
      <c r="G536" s="1308"/>
      <c r="H536" s="1308"/>
      <c r="I536" s="1308"/>
      <c r="J536" s="1308"/>
      <c r="K536" s="1308"/>
      <c r="L536" s="1308"/>
      <c r="M536" s="1308"/>
      <c r="N536" s="1308"/>
      <c r="O536" s="1308"/>
      <c r="P536" s="1308"/>
      <c r="Q536" s="1308"/>
      <c r="R536" s="1308"/>
      <c r="S536" s="1308"/>
      <c r="T536" s="1308"/>
      <c r="U536" s="1308"/>
      <c r="V536" s="1308"/>
    </row>
    <row r="537">
      <c r="A537" s="836"/>
      <c r="B537" s="1308"/>
      <c r="C537" s="1308"/>
      <c r="D537" s="1308"/>
      <c r="E537" s="1308"/>
      <c r="F537" s="1308"/>
      <c r="G537" s="1308"/>
      <c r="H537" s="1308"/>
      <c r="I537" s="1308"/>
      <c r="J537" s="1308"/>
      <c r="K537" s="1308"/>
      <c r="L537" s="1308"/>
      <c r="M537" s="1308"/>
      <c r="N537" s="1308"/>
      <c r="O537" s="1308"/>
      <c r="P537" s="1308"/>
      <c r="Q537" s="1308"/>
      <c r="R537" s="1308"/>
      <c r="S537" s="1308"/>
      <c r="T537" s="1308"/>
      <c r="U537" s="1308"/>
      <c r="V537" s="1308"/>
    </row>
    <row r="538">
      <c r="A538" s="836"/>
      <c r="B538" s="1308"/>
      <c r="C538" s="1308"/>
      <c r="D538" s="1308"/>
      <c r="E538" s="1308"/>
      <c r="F538" s="1308"/>
      <c r="G538" s="1308"/>
      <c r="H538" s="1308"/>
      <c r="I538" s="1308"/>
      <c r="J538" s="1308"/>
      <c r="K538" s="1308"/>
      <c r="L538" s="1308"/>
      <c r="M538" s="1308"/>
      <c r="N538" s="1308"/>
      <c r="O538" s="1308"/>
      <c r="P538" s="1308"/>
      <c r="Q538" s="1308"/>
      <c r="R538" s="1308"/>
      <c r="S538" s="1308"/>
      <c r="T538" s="1308"/>
      <c r="U538" s="1308"/>
      <c r="V538" s="1308"/>
    </row>
    <row r="539">
      <c r="A539" s="836"/>
      <c r="B539" s="1308"/>
      <c r="C539" s="1308"/>
      <c r="D539" s="1308"/>
      <c r="E539" s="1308"/>
      <c r="F539" s="1308"/>
      <c r="G539" s="1308"/>
      <c r="H539" s="1308"/>
      <c r="I539" s="1308"/>
      <c r="J539" s="1308"/>
      <c r="K539" s="1308"/>
      <c r="L539" s="1308"/>
      <c r="M539" s="1308"/>
      <c r="N539" s="1308"/>
      <c r="O539" s="1308"/>
      <c r="P539" s="1308"/>
      <c r="Q539" s="1308"/>
      <c r="R539" s="1308"/>
      <c r="S539" s="1308"/>
      <c r="T539" s="1308"/>
      <c r="U539" s="1308"/>
      <c r="V539" s="1308"/>
    </row>
    <row r="540">
      <c r="A540" s="836"/>
      <c r="B540" s="1308"/>
      <c r="C540" s="1308"/>
      <c r="D540" s="1308"/>
      <c r="E540" s="1308"/>
      <c r="F540" s="1308"/>
      <c r="G540" s="1308"/>
      <c r="H540" s="1308"/>
      <c r="I540" s="1308"/>
      <c r="J540" s="1308"/>
      <c r="K540" s="1308"/>
      <c r="L540" s="1308"/>
      <c r="M540" s="1308"/>
      <c r="N540" s="1308"/>
      <c r="O540" s="1308"/>
      <c r="P540" s="1308"/>
      <c r="Q540" s="1308"/>
      <c r="R540" s="1308"/>
      <c r="S540" s="1308"/>
      <c r="T540" s="1308"/>
      <c r="U540" s="1308"/>
      <c r="V540" s="1308"/>
    </row>
    <row r="541">
      <c r="A541" s="836"/>
      <c r="B541" s="1308"/>
      <c r="C541" s="1308"/>
      <c r="D541" s="1308"/>
      <c r="E541" s="1308"/>
      <c r="F541" s="1308"/>
      <c r="G541" s="1308"/>
      <c r="H541" s="1308"/>
      <c r="I541" s="1308"/>
      <c r="J541" s="1308"/>
      <c r="K541" s="1308"/>
      <c r="L541" s="1308"/>
      <c r="M541" s="1308"/>
      <c r="N541" s="1308"/>
      <c r="O541" s="1308"/>
      <c r="P541" s="1308"/>
      <c r="Q541" s="1308"/>
      <c r="R541" s="1308"/>
      <c r="S541" s="1308"/>
      <c r="T541" s="1308"/>
      <c r="U541" s="1308"/>
      <c r="V541" s="1308"/>
    </row>
    <row r="542">
      <c r="A542" s="836"/>
      <c r="B542" s="1308"/>
      <c r="C542" s="1308"/>
      <c r="D542" s="1308"/>
      <c r="E542" s="1308"/>
      <c r="F542" s="1308"/>
      <c r="G542" s="1308"/>
      <c r="H542" s="1308"/>
      <c r="I542" s="1308"/>
      <c r="J542" s="1308"/>
      <c r="K542" s="1308"/>
      <c r="L542" s="1308"/>
      <c r="M542" s="1308"/>
      <c r="N542" s="1308"/>
      <c r="O542" s="1308"/>
      <c r="P542" s="1308"/>
      <c r="Q542" s="1308"/>
      <c r="R542" s="1308"/>
      <c r="S542" s="1308"/>
      <c r="T542" s="1308"/>
      <c r="U542" s="1308"/>
      <c r="V542" s="1308"/>
    </row>
    <row r="543">
      <c r="A543" s="836"/>
      <c r="B543" s="1308"/>
      <c r="C543" s="1308"/>
      <c r="D543" s="1308"/>
      <c r="E543" s="1308"/>
      <c r="F543" s="1308"/>
      <c r="G543" s="1308"/>
      <c r="H543" s="1308"/>
      <c r="I543" s="1308"/>
      <c r="J543" s="1308"/>
      <c r="K543" s="1308"/>
      <c r="L543" s="1308"/>
      <c r="M543" s="1308"/>
      <c r="N543" s="1308"/>
      <c r="O543" s="1308"/>
      <c r="P543" s="1308"/>
      <c r="Q543" s="1308"/>
      <c r="R543" s="1308"/>
      <c r="S543" s="1308"/>
      <c r="T543" s="1308"/>
      <c r="U543" s="1308"/>
      <c r="V543" s="1308"/>
    </row>
    <row r="544">
      <c r="A544" s="836"/>
      <c r="B544" s="1308"/>
      <c r="C544" s="1308"/>
      <c r="D544" s="1308"/>
      <c r="E544" s="1308"/>
      <c r="F544" s="1308"/>
      <c r="G544" s="1308"/>
      <c r="H544" s="1308"/>
      <c r="I544" s="1308"/>
      <c r="J544" s="1308"/>
      <c r="K544" s="1308"/>
      <c r="L544" s="1308"/>
      <c r="M544" s="1308"/>
      <c r="N544" s="1308"/>
      <c r="O544" s="1308"/>
      <c r="P544" s="1308"/>
      <c r="Q544" s="1308"/>
      <c r="R544" s="1308"/>
      <c r="S544" s="1308"/>
      <c r="T544" s="1308"/>
      <c r="U544" s="1308"/>
      <c r="V544" s="1308"/>
    </row>
    <row r="545">
      <c r="A545" s="836"/>
      <c r="B545" s="1308"/>
      <c r="C545" s="1308"/>
      <c r="D545" s="1308"/>
      <c r="E545" s="1308"/>
      <c r="F545" s="1308"/>
      <c r="G545" s="1308"/>
      <c r="H545" s="1308"/>
      <c r="I545" s="1308"/>
      <c r="J545" s="1308"/>
      <c r="K545" s="1308"/>
      <c r="L545" s="1308"/>
      <c r="M545" s="1308"/>
      <c r="N545" s="1308"/>
      <c r="O545" s="1308"/>
      <c r="P545" s="1308"/>
      <c r="Q545" s="1308"/>
      <c r="R545" s="1308"/>
      <c r="S545" s="1308"/>
      <c r="T545" s="1308"/>
      <c r="U545" s="1308"/>
      <c r="V545" s="1308"/>
    </row>
    <row r="546">
      <c r="A546" s="836"/>
      <c r="B546" s="1308"/>
      <c r="C546" s="1308"/>
      <c r="D546" s="1308"/>
      <c r="E546" s="1308"/>
      <c r="F546" s="1308"/>
      <c r="G546" s="1308"/>
      <c r="H546" s="1308"/>
      <c r="I546" s="1308"/>
      <c r="J546" s="1308"/>
      <c r="K546" s="1308"/>
      <c r="L546" s="1308"/>
      <c r="M546" s="1308"/>
      <c r="N546" s="1308"/>
      <c r="O546" s="1308"/>
      <c r="P546" s="1308"/>
      <c r="Q546" s="1308"/>
      <c r="R546" s="1308"/>
      <c r="S546" s="1308"/>
      <c r="T546" s="1308"/>
      <c r="U546" s="1308"/>
      <c r="V546" s="1308"/>
    </row>
    <row r="547">
      <c r="A547" s="836"/>
      <c r="B547" s="1308"/>
      <c r="C547" s="1308"/>
      <c r="D547" s="1308"/>
      <c r="E547" s="1308"/>
      <c r="F547" s="1308"/>
      <c r="G547" s="1308"/>
      <c r="H547" s="1308"/>
      <c r="I547" s="1308"/>
      <c r="J547" s="1308"/>
      <c r="K547" s="1308"/>
      <c r="L547" s="1308"/>
      <c r="M547" s="1308"/>
      <c r="N547" s="1308"/>
      <c r="O547" s="1308"/>
      <c r="P547" s="1308"/>
      <c r="Q547" s="1308"/>
      <c r="R547" s="1308"/>
      <c r="S547" s="1308"/>
      <c r="T547" s="1308"/>
      <c r="U547" s="1308"/>
      <c r="V547" s="1308"/>
    </row>
    <row r="548">
      <c r="A548" s="836"/>
      <c r="B548" s="1308"/>
      <c r="C548" s="1308"/>
      <c r="D548" s="1308"/>
      <c r="E548" s="1308"/>
      <c r="F548" s="1308"/>
      <c r="G548" s="1308"/>
      <c r="H548" s="1308"/>
      <c r="I548" s="1308"/>
      <c r="J548" s="1308"/>
      <c r="K548" s="1308"/>
      <c r="L548" s="1308"/>
      <c r="M548" s="1308"/>
      <c r="N548" s="1308"/>
      <c r="O548" s="1308"/>
      <c r="P548" s="1308"/>
      <c r="Q548" s="1308"/>
      <c r="R548" s="1308"/>
      <c r="S548" s="1308"/>
      <c r="T548" s="1308"/>
      <c r="U548" s="1308"/>
      <c r="V548" s="1308"/>
    </row>
    <row r="549">
      <c r="A549" s="836"/>
      <c r="B549" s="1308"/>
      <c r="C549" s="1308"/>
      <c r="D549" s="1308"/>
      <c r="E549" s="1308"/>
      <c r="F549" s="1308"/>
      <c r="G549" s="1308"/>
      <c r="H549" s="1308"/>
      <c r="I549" s="1308"/>
      <c r="J549" s="1308"/>
      <c r="K549" s="1308"/>
      <c r="L549" s="1308"/>
      <c r="M549" s="1308"/>
      <c r="N549" s="1308"/>
      <c r="O549" s="1308"/>
      <c r="P549" s="1308"/>
      <c r="Q549" s="1308"/>
      <c r="R549" s="1308"/>
      <c r="S549" s="1308"/>
      <c r="T549" s="1308"/>
      <c r="U549" s="1308"/>
      <c r="V549" s="1308"/>
    </row>
    <row r="550">
      <c r="A550" s="836"/>
      <c r="B550" s="1308"/>
      <c r="C550" s="1308"/>
      <c r="D550" s="1308"/>
      <c r="E550" s="1308"/>
      <c r="F550" s="1308"/>
      <c r="G550" s="1308"/>
      <c r="H550" s="1308"/>
      <c r="I550" s="1308"/>
      <c r="J550" s="1308"/>
      <c r="K550" s="1308"/>
      <c r="L550" s="1308"/>
      <c r="M550" s="1308"/>
      <c r="N550" s="1308"/>
      <c r="O550" s="1308"/>
      <c r="P550" s="1308"/>
      <c r="Q550" s="1308"/>
      <c r="R550" s="1308"/>
      <c r="S550" s="1308"/>
      <c r="T550" s="1308"/>
      <c r="U550" s="1308"/>
      <c r="V550" s="1308"/>
    </row>
    <row r="551">
      <c r="A551" s="836"/>
      <c r="B551" s="1308"/>
      <c r="C551" s="1308"/>
      <c r="D551" s="1308"/>
      <c r="E551" s="1308"/>
      <c r="F551" s="1308"/>
      <c r="G551" s="1308"/>
      <c r="H551" s="1308"/>
      <c r="I551" s="1308"/>
      <c r="J551" s="1308"/>
      <c r="K551" s="1308"/>
      <c r="L551" s="1308"/>
      <c r="M551" s="1308"/>
      <c r="N551" s="1308"/>
      <c r="O551" s="1308"/>
      <c r="P551" s="1308"/>
      <c r="Q551" s="1308"/>
      <c r="R551" s="1308"/>
      <c r="S551" s="1308"/>
      <c r="T551" s="1308"/>
      <c r="U551" s="1308"/>
      <c r="V551" s="1308"/>
    </row>
    <row r="552">
      <c r="A552" s="836"/>
      <c r="B552" s="1308"/>
      <c r="C552" s="1308"/>
      <c r="D552" s="1308"/>
      <c r="E552" s="1308"/>
      <c r="F552" s="1308"/>
      <c r="G552" s="1308"/>
      <c r="H552" s="1308"/>
      <c r="I552" s="1308"/>
      <c r="J552" s="1308"/>
      <c r="K552" s="1308"/>
      <c r="L552" s="1308"/>
      <c r="M552" s="1308"/>
      <c r="N552" s="1308"/>
      <c r="O552" s="1308"/>
      <c r="P552" s="1308"/>
      <c r="Q552" s="1308"/>
      <c r="R552" s="1308"/>
      <c r="S552" s="1308"/>
      <c r="T552" s="1308"/>
      <c r="U552" s="1308"/>
      <c r="V552" s="1308"/>
    </row>
    <row r="553">
      <c r="A553" s="836"/>
      <c r="B553" s="1308"/>
      <c r="C553" s="1308"/>
      <c r="D553" s="1308"/>
      <c r="E553" s="1308"/>
      <c r="F553" s="1308"/>
      <c r="G553" s="1308"/>
      <c r="H553" s="1308"/>
      <c r="I553" s="1308"/>
      <c r="J553" s="1308"/>
      <c r="K553" s="1308"/>
      <c r="L553" s="1308"/>
      <c r="M553" s="1308"/>
      <c r="N553" s="1308"/>
      <c r="O553" s="1308"/>
      <c r="P553" s="1308"/>
      <c r="Q553" s="1308"/>
      <c r="R553" s="1308"/>
      <c r="S553" s="1308"/>
      <c r="T553" s="1308"/>
      <c r="U553" s="1308"/>
      <c r="V553" s="1308"/>
    </row>
    <row r="554">
      <c r="A554" s="836"/>
      <c r="B554" s="1308"/>
      <c r="C554" s="1308"/>
      <c r="D554" s="1308"/>
      <c r="E554" s="1308"/>
      <c r="F554" s="1308"/>
      <c r="G554" s="1308"/>
      <c r="H554" s="1308"/>
      <c r="I554" s="1308"/>
      <c r="J554" s="1308"/>
      <c r="K554" s="1308"/>
      <c r="L554" s="1308"/>
      <c r="M554" s="1308"/>
      <c r="N554" s="1308"/>
      <c r="O554" s="1308"/>
      <c r="P554" s="1308"/>
      <c r="Q554" s="1308"/>
      <c r="R554" s="1308"/>
      <c r="S554" s="1308"/>
      <c r="T554" s="1308"/>
      <c r="U554" s="1308"/>
      <c r="V554" s="1308"/>
    </row>
    <row r="555">
      <c r="A555" s="836"/>
      <c r="B555" s="1308"/>
      <c r="C555" s="1308"/>
      <c r="D555" s="1308"/>
      <c r="E555" s="1308"/>
      <c r="F555" s="1308"/>
      <c r="G555" s="1308"/>
      <c r="H555" s="1308"/>
      <c r="I555" s="1308"/>
      <c r="J555" s="1308"/>
      <c r="K555" s="1308"/>
      <c r="L555" s="1308"/>
      <c r="M555" s="1308"/>
      <c r="N555" s="1308"/>
      <c r="O555" s="1308"/>
      <c r="P555" s="1308"/>
      <c r="Q555" s="1308"/>
      <c r="R555" s="1308"/>
      <c r="S555" s="1308"/>
      <c r="T555" s="1308"/>
      <c r="U555" s="1308"/>
      <c r="V555" s="1308"/>
    </row>
    <row r="556">
      <c r="A556" s="836"/>
      <c r="B556" s="1308"/>
      <c r="C556" s="1308"/>
      <c r="D556" s="1308"/>
      <c r="E556" s="1308"/>
      <c r="F556" s="1308"/>
      <c r="G556" s="1308"/>
      <c r="H556" s="1308"/>
      <c r="I556" s="1308"/>
      <c r="J556" s="1308"/>
      <c r="K556" s="1308"/>
      <c r="L556" s="1308"/>
      <c r="M556" s="1308"/>
      <c r="N556" s="1308"/>
      <c r="O556" s="1308"/>
      <c r="P556" s="1308"/>
      <c r="Q556" s="1308"/>
      <c r="R556" s="1308"/>
      <c r="S556" s="1308"/>
      <c r="T556" s="1308"/>
      <c r="U556" s="1308"/>
      <c r="V556" s="1308"/>
    </row>
    <row r="557">
      <c r="A557" s="836"/>
      <c r="B557" s="1308"/>
      <c r="C557" s="1308"/>
      <c r="D557" s="1308"/>
      <c r="E557" s="1308"/>
      <c r="F557" s="1308"/>
      <c r="G557" s="1308"/>
      <c r="H557" s="1308"/>
      <c r="I557" s="1308"/>
      <c r="J557" s="1308"/>
      <c r="K557" s="1308"/>
      <c r="L557" s="1308"/>
      <c r="M557" s="1308"/>
      <c r="N557" s="1308"/>
      <c r="O557" s="1308"/>
      <c r="P557" s="1308"/>
      <c r="Q557" s="1308"/>
      <c r="R557" s="1308"/>
      <c r="S557" s="1308"/>
      <c r="T557" s="1308"/>
      <c r="U557" s="1308"/>
      <c r="V557" s="1308"/>
    </row>
    <row r="558">
      <c r="A558" s="836"/>
      <c r="B558" s="1308"/>
      <c r="C558" s="1308"/>
      <c r="D558" s="1308"/>
      <c r="E558" s="1308"/>
      <c r="F558" s="1308"/>
      <c r="G558" s="1308"/>
      <c r="H558" s="1308"/>
      <c r="I558" s="1308"/>
      <c r="J558" s="1308"/>
      <c r="K558" s="1308"/>
      <c r="L558" s="1308"/>
      <c r="M558" s="1308"/>
      <c r="N558" s="1308"/>
      <c r="O558" s="1308"/>
      <c r="P558" s="1308"/>
      <c r="Q558" s="1308"/>
      <c r="R558" s="1308"/>
      <c r="S558" s="1308"/>
      <c r="T558" s="1308"/>
      <c r="U558" s="1308"/>
      <c r="V558" s="1308"/>
    </row>
    <row r="559">
      <c r="A559" s="836"/>
      <c r="B559" s="1308"/>
      <c r="C559" s="1308"/>
      <c r="D559" s="1308"/>
      <c r="E559" s="1308"/>
      <c r="F559" s="1308"/>
      <c r="G559" s="1308"/>
      <c r="H559" s="1308"/>
      <c r="I559" s="1308"/>
      <c r="J559" s="1308"/>
      <c r="K559" s="1308"/>
      <c r="L559" s="1308"/>
      <c r="M559" s="1308"/>
      <c r="N559" s="1308"/>
      <c r="O559" s="1308"/>
      <c r="P559" s="1308"/>
      <c r="Q559" s="1308"/>
      <c r="R559" s="1308"/>
      <c r="S559" s="1308"/>
      <c r="T559" s="1308"/>
      <c r="U559" s="1308"/>
      <c r="V559" s="1308"/>
    </row>
    <row r="560">
      <c r="A560" s="836"/>
      <c r="B560" s="1308"/>
      <c r="C560" s="1308"/>
      <c r="D560" s="1308"/>
      <c r="E560" s="1308"/>
      <c r="F560" s="1308"/>
      <c r="G560" s="1308"/>
      <c r="H560" s="1308"/>
      <c r="I560" s="1308"/>
      <c r="J560" s="1308"/>
      <c r="K560" s="1308"/>
      <c r="L560" s="1308"/>
      <c r="M560" s="1308"/>
      <c r="N560" s="1308"/>
      <c r="O560" s="1308"/>
      <c r="P560" s="1308"/>
      <c r="Q560" s="1308"/>
      <c r="R560" s="1308"/>
      <c r="S560" s="1308"/>
      <c r="T560" s="1308"/>
      <c r="U560" s="1308"/>
      <c r="V560" s="1308"/>
    </row>
    <row r="561">
      <c r="A561" s="836"/>
      <c r="B561" s="1308"/>
      <c r="C561" s="1308"/>
      <c r="D561" s="1308"/>
      <c r="E561" s="1308"/>
      <c r="F561" s="1308"/>
      <c r="G561" s="1308"/>
      <c r="H561" s="1308"/>
      <c r="I561" s="1308"/>
      <c r="J561" s="1308"/>
      <c r="K561" s="1308"/>
      <c r="L561" s="1308"/>
      <c r="M561" s="1308"/>
      <c r="N561" s="1308"/>
      <c r="O561" s="1308"/>
      <c r="P561" s="1308"/>
      <c r="Q561" s="1308"/>
      <c r="R561" s="1308"/>
      <c r="S561" s="1308"/>
      <c r="T561" s="1308"/>
      <c r="U561" s="1308"/>
      <c r="V561" s="1308"/>
    </row>
    <row r="562">
      <c r="A562" s="836"/>
      <c r="B562" s="1308"/>
      <c r="C562" s="1308"/>
      <c r="D562" s="1308"/>
      <c r="E562" s="1308"/>
      <c r="F562" s="1308"/>
      <c r="G562" s="1308"/>
      <c r="H562" s="1308"/>
      <c r="I562" s="1308"/>
      <c r="J562" s="1308"/>
      <c r="K562" s="1308"/>
      <c r="L562" s="1308"/>
      <c r="M562" s="1308"/>
      <c r="N562" s="1308"/>
      <c r="O562" s="1308"/>
      <c r="P562" s="1308"/>
      <c r="Q562" s="1308"/>
      <c r="R562" s="1308"/>
      <c r="S562" s="1308"/>
      <c r="T562" s="1308"/>
      <c r="U562" s="1308"/>
      <c r="V562" s="1308"/>
    </row>
    <row r="563">
      <c r="A563" s="836"/>
      <c r="B563" s="1308"/>
      <c r="C563" s="1308"/>
      <c r="D563" s="1308"/>
      <c r="E563" s="1308"/>
      <c r="F563" s="1308"/>
      <c r="G563" s="1308"/>
      <c r="H563" s="1308"/>
      <c r="I563" s="1308"/>
      <c r="J563" s="1308"/>
      <c r="K563" s="1308"/>
      <c r="L563" s="1308"/>
      <c r="M563" s="1308"/>
      <c r="N563" s="1308"/>
      <c r="O563" s="1308"/>
      <c r="P563" s="1308"/>
      <c r="Q563" s="1308"/>
      <c r="R563" s="1308"/>
      <c r="S563" s="1308"/>
      <c r="T563" s="1308"/>
      <c r="U563" s="1308"/>
      <c r="V563" s="1308"/>
    </row>
    <row r="564">
      <c r="A564" s="836"/>
      <c r="B564" s="1308"/>
      <c r="C564" s="1308"/>
      <c r="D564" s="1308"/>
      <c r="E564" s="1308"/>
      <c r="F564" s="1308"/>
      <c r="G564" s="1308"/>
      <c r="H564" s="1308"/>
      <c r="I564" s="1308"/>
      <c r="J564" s="1308"/>
      <c r="K564" s="1308"/>
      <c r="L564" s="1308"/>
      <c r="M564" s="1308"/>
      <c r="N564" s="1308"/>
      <c r="O564" s="1308"/>
      <c r="P564" s="1308"/>
      <c r="Q564" s="1308"/>
      <c r="R564" s="1308"/>
      <c r="S564" s="1308"/>
      <c r="T564" s="1308"/>
      <c r="U564" s="1308"/>
      <c r="V564" s="1308"/>
    </row>
    <row r="565">
      <c r="A565" s="836"/>
      <c r="B565" s="1308"/>
      <c r="C565" s="1308"/>
      <c r="D565" s="1308"/>
      <c r="E565" s="1308"/>
      <c r="F565" s="1308"/>
      <c r="G565" s="1308"/>
      <c r="H565" s="1308"/>
      <c r="I565" s="1308"/>
      <c r="J565" s="1308"/>
      <c r="K565" s="1308"/>
      <c r="L565" s="1308"/>
      <c r="M565" s="1308"/>
      <c r="N565" s="1308"/>
      <c r="O565" s="1308"/>
      <c r="P565" s="1308"/>
      <c r="Q565" s="1308"/>
      <c r="R565" s="1308"/>
      <c r="S565" s="1308"/>
      <c r="T565" s="1308"/>
      <c r="U565" s="1308"/>
      <c r="V565" s="1308"/>
    </row>
    <row r="566">
      <c r="A566" s="836"/>
      <c r="B566" s="1308"/>
      <c r="C566" s="1308"/>
      <c r="D566" s="1308"/>
      <c r="E566" s="1308"/>
      <c r="F566" s="1308"/>
      <c r="G566" s="1308"/>
      <c r="H566" s="1308"/>
      <c r="I566" s="1308"/>
      <c r="J566" s="1308"/>
      <c r="K566" s="1308"/>
      <c r="L566" s="1308"/>
      <c r="M566" s="1308"/>
      <c r="N566" s="1308"/>
      <c r="O566" s="1308"/>
      <c r="P566" s="1308"/>
      <c r="Q566" s="1308"/>
      <c r="R566" s="1308"/>
      <c r="S566" s="1308"/>
      <c r="T566" s="1308"/>
      <c r="U566" s="1308"/>
      <c r="V566" s="1308"/>
    </row>
    <row r="567">
      <c r="A567" s="836"/>
      <c r="B567" s="1308"/>
      <c r="C567" s="1308"/>
      <c r="D567" s="1308"/>
      <c r="E567" s="1308"/>
      <c r="F567" s="1308"/>
      <c r="G567" s="1308"/>
      <c r="H567" s="1308"/>
      <c r="I567" s="1308"/>
      <c r="J567" s="1308"/>
      <c r="K567" s="1308"/>
      <c r="L567" s="1308"/>
      <c r="M567" s="1308"/>
      <c r="N567" s="1308"/>
      <c r="O567" s="1308"/>
      <c r="P567" s="1308"/>
      <c r="Q567" s="1308"/>
      <c r="R567" s="1308"/>
      <c r="S567" s="1308"/>
      <c r="T567" s="1308"/>
      <c r="U567" s="1308"/>
      <c r="V567" s="1308"/>
    </row>
    <row r="568">
      <c r="A568" s="836"/>
      <c r="B568" s="1308"/>
      <c r="C568" s="1308"/>
      <c r="D568" s="1308"/>
      <c r="E568" s="1308"/>
      <c r="F568" s="1308"/>
      <c r="G568" s="1308"/>
      <c r="H568" s="1308"/>
      <c r="I568" s="1308"/>
      <c r="J568" s="1308"/>
      <c r="K568" s="1308"/>
      <c r="L568" s="1308"/>
      <c r="M568" s="1308"/>
      <c r="N568" s="1308"/>
      <c r="O568" s="1308"/>
      <c r="P568" s="1308"/>
      <c r="Q568" s="1308"/>
      <c r="R568" s="1308"/>
      <c r="S568" s="1308"/>
      <c r="T568" s="1308"/>
      <c r="U568" s="1308"/>
      <c r="V568" s="1308"/>
    </row>
    <row r="569">
      <c r="A569" s="836"/>
      <c r="B569" s="1308"/>
      <c r="C569" s="1308"/>
      <c r="D569" s="1308"/>
      <c r="E569" s="1308"/>
      <c r="F569" s="1308"/>
      <c r="G569" s="1308"/>
      <c r="H569" s="1308"/>
      <c r="I569" s="1308"/>
      <c r="J569" s="1308"/>
      <c r="K569" s="1308"/>
      <c r="L569" s="1308"/>
      <c r="M569" s="1308"/>
      <c r="N569" s="1308"/>
      <c r="O569" s="1308"/>
      <c r="P569" s="1308"/>
      <c r="Q569" s="1308"/>
      <c r="R569" s="1308"/>
      <c r="S569" s="1308"/>
      <c r="T569" s="1308"/>
      <c r="U569" s="1308"/>
      <c r="V569" s="1308"/>
    </row>
    <row r="570">
      <c r="A570" s="836"/>
      <c r="B570" s="1308"/>
      <c r="C570" s="1308"/>
      <c r="D570" s="1308"/>
      <c r="E570" s="1308"/>
      <c r="F570" s="1308"/>
      <c r="G570" s="1308"/>
      <c r="H570" s="1308"/>
      <c r="I570" s="1308"/>
      <c r="J570" s="1308"/>
      <c r="K570" s="1308"/>
      <c r="L570" s="1308"/>
      <c r="M570" s="1308"/>
      <c r="N570" s="1308"/>
      <c r="O570" s="1308"/>
      <c r="P570" s="1308"/>
      <c r="Q570" s="1308"/>
      <c r="R570" s="1308"/>
      <c r="S570" s="1308"/>
      <c r="T570" s="1308"/>
      <c r="U570" s="1308"/>
      <c r="V570" s="1308"/>
    </row>
    <row r="571">
      <c r="A571" s="836"/>
      <c r="B571" s="1308"/>
      <c r="C571" s="1308"/>
      <c r="D571" s="1308"/>
      <c r="E571" s="1308"/>
      <c r="F571" s="1308"/>
      <c r="G571" s="1308"/>
      <c r="H571" s="1308"/>
      <c r="I571" s="1308"/>
      <c r="J571" s="1308"/>
      <c r="K571" s="1308"/>
      <c r="L571" s="1308"/>
      <c r="M571" s="1308"/>
      <c r="N571" s="1308"/>
      <c r="O571" s="1308"/>
      <c r="P571" s="1308"/>
      <c r="Q571" s="1308"/>
      <c r="R571" s="1308"/>
      <c r="S571" s="1308"/>
      <c r="T571" s="1308"/>
      <c r="U571" s="1308"/>
      <c r="V571" s="1308"/>
    </row>
    <row r="572">
      <c r="A572" s="836"/>
      <c r="B572" s="1308"/>
      <c r="C572" s="1308"/>
      <c r="D572" s="1308"/>
      <c r="E572" s="1308"/>
      <c r="F572" s="1308"/>
      <c r="G572" s="1308"/>
      <c r="H572" s="1308"/>
      <c r="I572" s="1308"/>
      <c r="J572" s="1308"/>
      <c r="K572" s="1308"/>
      <c r="L572" s="1308"/>
      <c r="M572" s="1308"/>
      <c r="N572" s="1308"/>
      <c r="O572" s="1308"/>
      <c r="P572" s="1308"/>
      <c r="Q572" s="1308"/>
      <c r="R572" s="1308"/>
      <c r="S572" s="1308"/>
      <c r="T572" s="1308"/>
      <c r="U572" s="1308"/>
      <c r="V572" s="1308"/>
    </row>
    <row r="573">
      <c r="A573" s="836"/>
      <c r="B573" s="1308"/>
      <c r="C573" s="1308"/>
      <c r="D573" s="1308"/>
      <c r="E573" s="1308"/>
      <c r="F573" s="1308"/>
      <c r="G573" s="1308"/>
      <c r="H573" s="1308"/>
      <c r="I573" s="1308"/>
      <c r="J573" s="1308"/>
      <c r="K573" s="1308"/>
      <c r="L573" s="1308"/>
      <c r="M573" s="1308"/>
      <c r="N573" s="1308"/>
      <c r="O573" s="1308"/>
      <c r="P573" s="1308"/>
      <c r="Q573" s="1308"/>
      <c r="R573" s="1308"/>
      <c r="S573" s="1308"/>
      <c r="T573" s="1308"/>
      <c r="U573" s="1308"/>
      <c r="V573" s="1308"/>
    </row>
    <row r="574">
      <c r="A574" s="836"/>
      <c r="B574" s="1308"/>
      <c r="C574" s="1308"/>
      <c r="D574" s="1308"/>
      <c r="E574" s="1308"/>
      <c r="F574" s="1308"/>
      <c r="G574" s="1308"/>
      <c r="H574" s="1308"/>
      <c r="I574" s="1308"/>
      <c r="J574" s="1308"/>
      <c r="K574" s="1308"/>
      <c r="L574" s="1308"/>
      <c r="M574" s="1308"/>
      <c r="N574" s="1308"/>
      <c r="O574" s="1308"/>
      <c r="P574" s="1308"/>
      <c r="Q574" s="1308"/>
      <c r="R574" s="1308"/>
      <c r="S574" s="1308"/>
      <c r="T574" s="1308"/>
      <c r="U574" s="1308"/>
      <c r="V574" s="1308"/>
    </row>
    <row r="575">
      <c r="A575" s="836"/>
      <c r="B575" s="1308"/>
      <c r="C575" s="1308"/>
      <c r="D575" s="1308"/>
      <c r="E575" s="1308"/>
      <c r="F575" s="1308"/>
      <c r="G575" s="1308"/>
      <c r="H575" s="1308"/>
      <c r="I575" s="1308"/>
      <c r="J575" s="1308"/>
      <c r="K575" s="1308"/>
      <c r="L575" s="1308"/>
      <c r="M575" s="1308"/>
      <c r="N575" s="1308"/>
      <c r="O575" s="1308"/>
      <c r="P575" s="1308"/>
      <c r="Q575" s="1308"/>
      <c r="R575" s="1308"/>
      <c r="S575" s="1308"/>
      <c r="T575" s="1308"/>
      <c r="U575" s="1308"/>
      <c r="V575" s="1308"/>
    </row>
    <row r="576">
      <c r="A576" s="836"/>
      <c r="B576" s="1308"/>
      <c r="C576" s="1308"/>
      <c r="D576" s="1308"/>
      <c r="E576" s="1308"/>
      <c r="F576" s="1308"/>
      <c r="G576" s="1308"/>
      <c r="H576" s="1308"/>
      <c r="I576" s="1308"/>
      <c r="J576" s="1308"/>
      <c r="K576" s="1308"/>
      <c r="L576" s="1308"/>
      <c r="M576" s="1308"/>
      <c r="N576" s="1308"/>
      <c r="O576" s="1308"/>
      <c r="P576" s="1308"/>
      <c r="Q576" s="1308"/>
      <c r="R576" s="1308"/>
      <c r="S576" s="1308"/>
      <c r="T576" s="1308"/>
      <c r="U576" s="1308"/>
      <c r="V576" s="1308"/>
    </row>
    <row r="577">
      <c r="A577" s="836"/>
      <c r="B577" s="1308"/>
      <c r="C577" s="1308"/>
      <c r="D577" s="1308"/>
      <c r="E577" s="1308"/>
      <c r="F577" s="1308"/>
      <c r="G577" s="1308"/>
      <c r="H577" s="1308"/>
      <c r="I577" s="1308"/>
      <c r="J577" s="1308"/>
      <c r="K577" s="1308"/>
      <c r="L577" s="1308"/>
      <c r="M577" s="1308"/>
      <c r="N577" s="1308"/>
      <c r="O577" s="1308"/>
      <c r="P577" s="1308"/>
      <c r="Q577" s="1308"/>
      <c r="R577" s="1308"/>
      <c r="S577" s="1308"/>
      <c r="T577" s="1308"/>
      <c r="U577" s="1308"/>
      <c r="V577" s="1308"/>
    </row>
    <row r="578">
      <c r="A578" s="836"/>
      <c r="B578" s="1308"/>
      <c r="C578" s="1308"/>
      <c r="D578" s="1308"/>
      <c r="E578" s="1308"/>
      <c r="F578" s="1308"/>
      <c r="G578" s="1308"/>
      <c r="H578" s="1308"/>
      <c r="I578" s="1308"/>
      <c r="J578" s="1308"/>
      <c r="K578" s="1308"/>
      <c r="L578" s="1308"/>
      <c r="M578" s="1308"/>
      <c r="N578" s="1308"/>
      <c r="O578" s="1308"/>
      <c r="P578" s="1308"/>
      <c r="Q578" s="1308"/>
      <c r="R578" s="1308"/>
      <c r="S578" s="1308"/>
      <c r="T578" s="1308"/>
      <c r="U578" s="1308"/>
      <c r="V578" s="1308"/>
    </row>
    <row r="579">
      <c r="A579" s="836"/>
      <c r="B579" s="1308"/>
      <c r="C579" s="1308"/>
      <c r="D579" s="1308"/>
      <c r="E579" s="1308"/>
      <c r="F579" s="1308"/>
      <c r="G579" s="1308"/>
      <c r="H579" s="1308"/>
      <c r="I579" s="1308"/>
      <c r="J579" s="1308"/>
      <c r="K579" s="1308"/>
      <c r="L579" s="1308"/>
      <c r="M579" s="1308"/>
      <c r="N579" s="1308"/>
      <c r="O579" s="1308"/>
      <c r="P579" s="1308"/>
      <c r="Q579" s="1308"/>
      <c r="R579" s="1308"/>
      <c r="S579" s="1308"/>
      <c r="T579" s="1308"/>
      <c r="U579" s="1308"/>
      <c r="V579" s="1308"/>
    </row>
    <row r="580">
      <c r="A580" s="836"/>
      <c r="B580" s="1308"/>
      <c r="C580" s="1308"/>
      <c r="D580" s="1308"/>
      <c r="E580" s="1308"/>
      <c r="F580" s="1308"/>
      <c r="G580" s="1308"/>
      <c r="H580" s="1308"/>
      <c r="I580" s="1308"/>
      <c r="J580" s="1308"/>
      <c r="K580" s="1308"/>
      <c r="L580" s="1308"/>
      <c r="M580" s="1308"/>
      <c r="N580" s="1308"/>
      <c r="O580" s="1308"/>
      <c r="P580" s="1308"/>
      <c r="Q580" s="1308"/>
      <c r="R580" s="1308"/>
      <c r="S580" s="1308"/>
      <c r="T580" s="1308"/>
      <c r="U580" s="1308"/>
      <c r="V580" s="1308"/>
    </row>
    <row r="581">
      <c r="A581" s="836"/>
      <c r="B581" s="1308"/>
      <c r="C581" s="1308"/>
      <c r="D581" s="1308"/>
      <c r="E581" s="1308"/>
      <c r="F581" s="1308"/>
      <c r="G581" s="1308"/>
      <c r="H581" s="1308"/>
      <c r="I581" s="1308"/>
      <c r="J581" s="1308"/>
      <c r="K581" s="1308"/>
      <c r="L581" s="1308"/>
      <c r="M581" s="1308"/>
      <c r="N581" s="1308"/>
      <c r="O581" s="1308"/>
      <c r="P581" s="1308"/>
      <c r="Q581" s="1308"/>
      <c r="R581" s="1308"/>
      <c r="S581" s="1308"/>
      <c r="T581" s="1308"/>
      <c r="U581" s="1308"/>
      <c r="V581" s="1308"/>
    </row>
    <row r="582">
      <c r="A582" s="836"/>
      <c r="B582" s="1308"/>
      <c r="C582" s="1308"/>
      <c r="D582" s="1308"/>
      <c r="E582" s="1308"/>
      <c r="F582" s="1308"/>
      <c r="G582" s="1308"/>
      <c r="H582" s="1308"/>
      <c r="I582" s="1308"/>
      <c r="J582" s="1308"/>
      <c r="K582" s="1308"/>
      <c r="L582" s="1308"/>
      <c r="M582" s="1308"/>
      <c r="N582" s="1308"/>
      <c r="O582" s="1308"/>
      <c r="P582" s="1308"/>
      <c r="Q582" s="1308"/>
      <c r="R582" s="1308"/>
      <c r="S582" s="1308"/>
      <c r="T582" s="1308"/>
      <c r="U582" s="1308"/>
      <c r="V582" s="1308"/>
    </row>
    <row r="583">
      <c r="A583" s="836"/>
      <c r="B583" s="1308"/>
      <c r="C583" s="1308"/>
      <c r="D583" s="1308"/>
      <c r="E583" s="1308"/>
      <c r="F583" s="1308"/>
      <c r="G583" s="1308"/>
      <c r="H583" s="1308"/>
      <c r="I583" s="1308"/>
      <c r="J583" s="1308"/>
      <c r="K583" s="1308"/>
      <c r="L583" s="1308"/>
      <c r="M583" s="1308"/>
      <c r="N583" s="1308"/>
      <c r="O583" s="1308"/>
      <c r="P583" s="1308"/>
      <c r="Q583" s="1308"/>
      <c r="R583" s="1308"/>
      <c r="S583" s="1308"/>
      <c r="T583" s="1308"/>
      <c r="U583" s="1308"/>
      <c r="V583" s="1308"/>
    </row>
    <row r="584">
      <c r="A584" s="836"/>
      <c r="B584" s="1308"/>
      <c r="C584" s="1308"/>
      <c r="D584" s="1308"/>
      <c r="E584" s="1308"/>
      <c r="F584" s="1308"/>
      <c r="G584" s="1308"/>
      <c r="H584" s="1308"/>
      <c r="I584" s="1308"/>
      <c r="J584" s="1308"/>
      <c r="K584" s="1308"/>
      <c r="L584" s="1308"/>
      <c r="M584" s="1308"/>
      <c r="N584" s="1308"/>
      <c r="O584" s="1308"/>
      <c r="P584" s="1308"/>
      <c r="Q584" s="1308"/>
      <c r="R584" s="1308"/>
      <c r="S584" s="1308"/>
      <c r="T584" s="1308"/>
      <c r="U584" s="1308"/>
      <c r="V584" s="1308"/>
    </row>
    <row r="585">
      <c r="A585" s="836"/>
      <c r="B585" s="1308"/>
      <c r="C585" s="1308"/>
      <c r="D585" s="1308"/>
      <c r="E585" s="1308"/>
      <c r="F585" s="1308"/>
      <c r="G585" s="1308"/>
      <c r="H585" s="1308"/>
      <c r="I585" s="1308"/>
      <c r="J585" s="1308"/>
      <c r="K585" s="1308"/>
      <c r="L585" s="1308"/>
      <c r="M585" s="1308"/>
      <c r="N585" s="1308"/>
      <c r="O585" s="1308"/>
      <c r="P585" s="1308"/>
      <c r="Q585" s="1308"/>
      <c r="R585" s="1308"/>
      <c r="S585" s="1308"/>
      <c r="T585" s="1308"/>
      <c r="U585" s="1308"/>
      <c r="V585" s="1308"/>
    </row>
    <row r="586">
      <c r="A586" s="836"/>
      <c r="B586" s="1308"/>
      <c r="C586" s="1308"/>
      <c r="D586" s="1308"/>
      <c r="E586" s="1308"/>
      <c r="F586" s="1308"/>
      <c r="G586" s="1308"/>
      <c r="H586" s="1308"/>
      <c r="I586" s="1308"/>
      <c r="J586" s="1308"/>
      <c r="K586" s="1308"/>
      <c r="L586" s="1308"/>
      <c r="M586" s="1308"/>
      <c r="N586" s="1308"/>
      <c r="O586" s="1308"/>
      <c r="P586" s="1308"/>
      <c r="Q586" s="1308"/>
      <c r="R586" s="1308"/>
      <c r="S586" s="1308"/>
      <c r="T586" s="1308"/>
      <c r="U586" s="1308"/>
      <c r="V586" s="1308"/>
    </row>
    <row r="587">
      <c r="A587" s="836"/>
      <c r="B587" s="1308"/>
      <c r="C587" s="1308"/>
      <c r="D587" s="1308"/>
      <c r="E587" s="1308"/>
      <c r="F587" s="1308"/>
      <c r="G587" s="1308"/>
      <c r="H587" s="1308"/>
      <c r="I587" s="1308"/>
      <c r="J587" s="1308"/>
      <c r="K587" s="1308"/>
      <c r="L587" s="1308"/>
      <c r="M587" s="1308"/>
      <c r="N587" s="1308"/>
      <c r="O587" s="1308"/>
      <c r="P587" s="1308"/>
      <c r="Q587" s="1308"/>
      <c r="R587" s="1308"/>
      <c r="S587" s="1308"/>
      <c r="T587" s="1308"/>
      <c r="U587" s="1308"/>
      <c r="V587" s="1308"/>
    </row>
    <row r="588">
      <c r="A588" s="836"/>
      <c r="B588" s="1308"/>
      <c r="C588" s="1308"/>
      <c r="D588" s="1308"/>
      <c r="E588" s="1308"/>
      <c r="F588" s="1308"/>
      <c r="G588" s="1308"/>
      <c r="H588" s="1308"/>
      <c r="I588" s="1308"/>
      <c r="J588" s="1308"/>
      <c r="K588" s="1308"/>
      <c r="L588" s="1308"/>
      <c r="M588" s="1308"/>
      <c r="N588" s="1308"/>
      <c r="O588" s="1308"/>
      <c r="P588" s="1308"/>
      <c r="Q588" s="1308"/>
      <c r="R588" s="1308"/>
      <c r="S588" s="1308"/>
      <c r="T588" s="1308"/>
      <c r="U588" s="1308"/>
      <c r="V588" s="1308"/>
    </row>
    <row r="589">
      <c r="A589" s="836"/>
      <c r="B589" s="1308"/>
      <c r="C589" s="1308"/>
      <c r="D589" s="1308"/>
      <c r="E589" s="1308"/>
      <c r="F589" s="1308"/>
      <c r="G589" s="1308"/>
      <c r="H589" s="1308"/>
      <c r="I589" s="1308"/>
      <c r="J589" s="1308"/>
      <c r="K589" s="1308"/>
      <c r="L589" s="1308"/>
      <c r="M589" s="1308"/>
      <c r="N589" s="1308"/>
      <c r="O589" s="1308"/>
      <c r="P589" s="1308"/>
      <c r="Q589" s="1308"/>
      <c r="R589" s="1308"/>
      <c r="S589" s="1308"/>
      <c r="T589" s="1308"/>
      <c r="U589" s="1308"/>
      <c r="V589" s="1308"/>
    </row>
    <row r="590">
      <c r="A590" s="836"/>
      <c r="B590" s="1308"/>
      <c r="C590" s="1308"/>
      <c r="D590" s="1308"/>
      <c r="E590" s="1308"/>
      <c r="F590" s="1308"/>
      <c r="G590" s="1308"/>
      <c r="H590" s="1308"/>
      <c r="I590" s="1308"/>
      <c r="J590" s="1308"/>
      <c r="K590" s="1308"/>
      <c r="L590" s="1308"/>
      <c r="M590" s="1308"/>
      <c r="N590" s="1308"/>
      <c r="O590" s="1308"/>
      <c r="P590" s="1308"/>
      <c r="Q590" s="1308"/>
      <c r="R590" s="1308"/>
      <c r="S590" s="1308"/>
      <c r="T590" s="1308"/>
      <c r="U590" s="1308"/>
      <c r="V590" s="1308"/>
    </row>
    <row r="591">
      <c r="A591" s="836"/>
      <c r="B591" s="1308"/>
      <c r="C591" s="1308"/>
      <c r="D591" s="1308"/>
      <c r="E591" s="1308"/>
      <c r="F591" s="1308"/>
      <c r="G591" s="1308"/>
      <c r="H591" s="1308"/>
      <c r="I591" s="1308"/>
      <c r="J591" s="1308"/>
      <c r="K591" s="1308"/>
      <c r="L591" s="1308"/>
      <c r="M591" s="1308"/>
      <c r="N591" s="1308"/>
      <c r="O591" s="1308"/>
      <c r="P591" s="1308"/>
      <c r="Q591" s="1308"/>
      <c r="R591" s="1308"/>
      <c r="S591" s="1308"/>
      <c r="T591" s="1308"/>
      <c r="U591" s="1308"/>
      <c r="V591" s="1308"/>
    </row>
    <row r="592">
      <c r="A592" s="836"/>
      <c r="B592" s="1308"/>
      <c r="C592" s="1308"/>
      <c r="D592" s="1308"/>
      <c r="E592" s="1308"/>
      <c r="F592" s="1308"/>
      <c r="G592" s="1308"/>
      <c r="H592" s="1308"/>
      <c r="I592" s="1308"/>
      <c r="J592" s="1308"/>
      <c r="K592" s="1308"/>
      <c r="L592" s="1308"/>
      <c r="M592" s="1308"/>
      <c r="N592" s="1308"/>
      <c r="O592" s="1308"/>
      <c r="P592" s="1308"/>
      <c r="Q592" s="1308"/>
      <c r="R592" s="1308"/>
      <c r="S592" s="1308"/>
      <c r="T592" s="1308"/>
      <c r="U592" s="1308"/>
      <c r="V592" s="1308"/>
    </row>
    <row r="593">
      <c r="A593" s="836"/>
      <c r="B593" s="1308"/>
      <c r="C593" s="1308"/>
      <c r="D593" s="1308"/>
      <c r="E593" s="1308"/>
      <c r="F593" s="1308"/>
      <c r="G593" s="1308"/>
      <c r="H593" s="1308"/>
      <c r="I593" s="1308"/>
      <c r="J593" s="1308"/>
      <c r="K593" s="1308"/>
      <c r="L593" s="1308"/>
      <c r="M593" s="1308"/>
      <c r="N593" s="1308"/>
      <c r="O593" s="1308"/>
      <c r="P593" s="1308"/>
      <c r="Q593" s="1308"/>
      <c r="R593" s="1308"/>
      <c r="S593" s="1308"/>
      <c r="T593" s="1308"/>
      <c r="U593" s="1308"/>
      <c r="V593" s="1308"/>
    </row>
    <row r="594">
      <c r="A594" s="836"/>
      <c r="B594" s="1308"/>
      <c r="C594" s="1308"/>
      <c r="D594" s="1308"/>
      <c r="E594" s="1308"/>
      <c r="F594" s="1308"/>
      <c r="G594" s="1308"/>
      <c r="H594" s="1308"/>
      <c r="I594" s="1308"/>
      <c r="J594" s="1308"/>
      <c r="K594" s="1308"/>
      <c r="L594" s="1308"/>
      <c r="M594" s="1308"/>
      <c r="N594" s="1308"/>
      <c r="O594" s="1308"/>
      <c r="P594" s="1308"/>
      <c r="Q594" s="1308"/>
      <c r="R594" s="1308"/>
      <c r="S594" s="1308"/>
      <c r="T594" s="1308"/>
      <c r="U594" s="1308"/>
      <c r="V594" s="1308"/>
    </row>
    <row r="595">
      <c r="A595" s="836"/>
      <c r="B595" s="1308"/>
      <c r="C595" s="1308"/>
      <c r="D595" s="1308"/>
      <c r="E595" s="1308"/>
      <c r="F595" s="1308"/>
      <c r="G595" s="1308"/>
      <c r="H595" s="1308"/>
      <c r="I595" s="1308"/>
      <c r="J595" s="1308"/>
      <c r="K595" s="1308"/>
      <c r="L595" s="1308"/>
      <c r="M595" s="1308"/>
      <c r="N595" s="1308"/>
      <c r="O595" s="1308"/>
      <c r="P595" s="1308"/>
      <c r="Q595" s="1308"/>
      <c r="R595" s="1308"/>
      <c r="S595" s="1308"/>
      <c r="T595" s="1308"/>
      <c r="U595" s="1308"/>
      <c r="V595" s="1308"/>
    </row>
    <row r="596">
      <c r="A596" s="836"/>
      <c r="B596" s="1308"/>
      <c r="C596" s="1308"/>
      <c r="D596" s="1308"/>
      <c r="E596" s="1308"/>
      <c r="F596" s="1308"/>
      <c r="G596" s="1308"/>
      <c r="H596" s="1308"/>
      <c r="I596" s="1308"/>
      <c r="J596" s="1308"/>
      <c r="K596" s="1308"/>
      <c r="L596" s="1308"/>
      <c r="M596" s="1308"/>
      <c r="N596" s="1308"/>
      <c r="O596" s="1308"/>
      <c r="P596" s="1308"/>
      <c r="Q596" s="1308"/>
      <c r="R596" s="1308"/>
      <c r="S596" s="1308"/>
      <c r="T596" s="1308"/>
      <c r="U596" s="1308"/>
      <c r="V596" s="1308"/>
    </row>
    <row r="597">
      <c r="A597" s="836"/>
      <c r="B597" s="1308"/>
      <c r="C597" s="1308"/>
      <c r="D597" s="1308"/>
      <c r="E597" s="1308"/>
      <c r="F597" s="1308"/>
      <c r="G597" s="1308"/>
      <c r="H597" s="1308"/>
      <c r="I597" s="1308"/>
      <c r="J597" s="1308"/>
      <c r="K597" s="1308"/>
      <c r="L597" s="1308"/>
      <c r="M597" s="1308"/>
      <c r="N597" s="1308"/>
      <c r="O597" s="1308"/>
      <c r="P597" s="1308"/>
      <c r="Q597" s="1308"/>
      <c r="R597" s="1308"/>
      <c r="S597" s="1308"/>
      <c r="T597" s="1308"/>
      <c r="U597" s="1308"/>
      <c r="V597" s="1308"/>
    </row>
    <row r="598">
      <c r="A598" s="836"/>
      <c r="B598" s="1308"/>
      <c r="C598" s="1308"/>
      <c r="D598" s="1308"/>
      <c r="E598" s="1308"/>
      <c r="F598" s="1308"/>
      <c r="G598" s="1308"/>
      <c r="H598" s="1308"/>
      <c r="I598" s="1308"/>
      <c r="J598" s="1308"/>
      <c r="K598" s="1308"/>
      <c r="L598" s="1308"/>
      <c r="M598" s="1308"/>
      <c r="N598" s="1308"/>
      <c r="O598" s="1308"/>
      <c r="P598" s="1308"/>
      <c r="Q598" s="1308"/>
      <c r="R598" s="1308"/>
      <c r="S598" s="1308"/>
      <c r="T598" s="1308"/>
      <c r="U598" s="1308"/>
      <c r="V598" s="1308"/>
    </row>
    <row r="599">
      <c r="A599" s="836"/>
      <c r="B599" s="1308"/>
      <c r="C599" s="1308"/>
      <c r="D599" s="1308"/>
      <c r="E599" s="1308"/>
      <c r="F599" s="1308"/>
      <c r="G599" s="1308"/>
      <c r="H599" s="1308"/>
      <c r="I599" s="1308"/>
      <c r="J599" s="1308"/>
      <c r="K599" s="1308"/>
      <c r="L599" s="1308"/>
      <c r="M599" s="1308"/>
      <c r="N599" s="1308"/>
      <c r="O599" s="1308"/>
      <c r="P599" s="1308"/>
      <c r="Q599" s="1308"/>
      <c r="R599" s="1308"/>
      <c r="S599" s="1308"/>
      <c r="T599" s="1308"/>
      <c r="U599" s="1308"/>
      <c r="V599" s="1308"/>
    </row>
    <row r="600">
      <c r="A600" s="836"/>
      <c r="B600" s="1308"/>
      <c r="C600" s="1308"/>
      <c r="D600" s="1308"/>
      <c r="E600" s="1308"/>
      <c r="F600" s="1308"/>
      <c r="G600" s="1308"/>
      <c r="H600" s="1308"/>
      <c r="I600" s="1308"/>
      <c r="J600" s="1308"/>
      <c r="K600" s="1308"/>
      <c r="L600" s="1308"/>
      <c r="M600" s="1308"/>
      <c r="N600" s="1308"/>
      <c r="O600" s="1308"/>
      <c r="P600" s="1308"/>
      <c r="Q600" s="1308"/>
      <c r="R600" s="1308"/>
      <c r="S600" s="1308"/>
      <c r="T600" s="1308"/>
      <c r="U600" s="1308"/>
      <c r="V600" s="1308"/>
    </row>
    <row r="601">
      <c r="A601" s="836"/>
      <c r="B601" s="1308"/>
      <c r="C601" s="1308"/>
      <c r="D601" s="1308"/>
      <c r="E601" s="1308"/>
      <c r="F601" s="1308"/>
      <c r="G601" s="1308"/>
      <c r="H601" s="1308"/>
      <c r="I601" s="1308"/>
      <c r="J601" s="1308"/>
      <c r="K601" s="1308"/>
      <c r="L601" s="1308"/>
      <c r="M601" s="1308"/>
      <c r="N601" s="1308"/>
      <c r="O601" s="1308"/>
      <c r="P601" s="1308"/>
      <c r="Q601" s="1308"/>
      <c r="R601" s="1308"/>
      <c r="S601" s="1308"/>
      <c r="T601" s="1308"/>
      <c r="U601" s="1308"/>
      <c r="V601" s="1308"/>
    </row>
    <row r="602">
      <c r="A602" s="836"/>
      <c r="B602" s="1308"/>
      <c r="C602" s="1308"/>
      <c r="D602" s="1308"/>
      <c r="E602" s="1308"/>
      <c r="F602" s="1308"/>
      <c r="G602" s="1308"/>
      <c r="H602" s="1308"/>
      <c r="I602" s="1308"/>
      <c r="J602" s="1308"/>
      <c r="K602" s="1308"/>
      <c r="L602" s="1308"/>
      <c r="M602" s="1308"/>
      <c r="N602" s="1308"/>
      <c r="O602" s="1308"/>
      <c r="P602" s="1308"/>
      <c r="Q602" s="1308"/>
      <c r="R602" s="1308"/>
      <c r="S602" s="1308"/>
      <c r="T602" s="1308"/>
      <c r="U602" s="1308"/>
      <c r="V602" s="1308"/>
    </row>
    <row r="603">
      <c r="A603" s="836"/>
      <c r="B603" s="1308"/>
      <c r="C603" s="1308"/>
      <c r="D603" s="1308"/>
      <c r="E603" s="1308"/>
      <c r="F603" s="1308"/>
      <c r="G603" s="1308"/>
      <c r="H603" s="1308"/>
      <c r="I603" s="1308"/>
      <c r="J603" s="1308"/>
      <c r="K603" s="1308"/>
      <c r="L603" s="1308"/>
      <c r="M603" s="1308"/>
      <c r="N603" s="1308"/>
      <c r="O603" s="1308"/>
      <c r="P603" s="1308"/>
      <c r="Q603" s="1308"/>
      <c r="R603" s="1308"/>
      <c r="S603" s="1308"/>
      <c r="T603" s="1308"/>
      <c r="U603" s="1308"/>
      <c r="V603" s="1308"/>
    </row>
    <row r="604">
      <c r="A604" s="836"/>
      <c r="B604" s="1308"/>
      <c r="C604" s="1308"/>
      <c r="D604" s="1308"/>
      <c r="E604" s="1308"/>
      <c r="F604" s="1308"/>
      <c r="G604" s="1308"/>
      <c r="H604" s="1308"/>
      <c r="I604" s="1308"/>
      <c r="J604" s="1308"/>
      <c r="K604" s="1308"/>
      <c r="L604" s="1308"/>
      <c r="M604" s="1308"/>
      <c r="N604" s="1308"/>
      <c r="O604" s="1308"/>
      <c r="P604" s="1308"/>
      <c r="Q604" s="1308"/>
      <c r="R604" s="1308"/>
      <c r="S604" s="1308"/>
      <c r="T604" s="1308"/>
      <c r="U604" s="1308"/>
      <c r="V604" s="1308"/>
    </row>
    <row r="605">
      <c r="A605" s="836"/>
      <c r="B605" s="1308"/>
      <c r="C605" s="1308"/>
      <c r="D605" s="1308"/>
      <c r="E605" s="1308"/>
      <c r="F605" s="1308"/>
      <c r="G605" s="1308"/>
      <c r="H605" s="1308"/>
      <c r="I605" s="1308"/>
      <c r="J605" s="1308"/>
      <c r="K605" s="1308"/>
      <c r="L605" s="1308"/>
      <c r="M605" s="1308"/>
      <c r="N605" s="1308"/>
      <c r="O605" s="1308"/>
      <c r="P605" s="1308"/>
      <c r="Q605" s="1308"/>
      <c r="R605" s="1308"/>
      <c r="S605" s="1308"/>
      <c r="T605" s="1308"/>
      <c r="U605" s="1308"/>
      <c r="V605" s="1308"/>
    </row>
    <row r="606">
      <c r="A606" s="836"/>
      <c r="B606" s="1308"/>
      <c r="C606" s="1308"/>
      <c r="D606" s="1308"/>
      <c r="E606" s="1308"/>
      <c r="F606" s="1308"/>
      <c r="G606" s="1308"/>
      <c r="H606" s="1308"/>
      <c r="I606" s="1308"/>
      <c r="J606" s="1308"/>
      <c r="K606" s="1308"/>
      <c r="L606" s="1308"/>
      <c r="M606" s="1308"/>
      <c r="N606" s="1308"/>
      <c r="O606" s="1308"/>
      <c r="P606" s="1308"/>
      <c r="Q606" s="1308"/>
      <c r="R606" s="1308"/>
      <c r="S606" s="1308"/>
      <c r="T606" s="1308"/>
      <c r="U606" s="1308"/>
      <c r="V606" s="1308"/>
    </row>
    <row r="607">
      <c r="A607" s="836"/>
      <c r="B607" s="1308"/>
      <c r="C607" s="1308"/>
      <c r="D607" s="1308"/>
      <c r="E607" s="1308"/>
      <c r="F607" s="1308"/>
      <c r="G607" s="1308"/>
      <c r="H607" s="1308"/>
      <c r="I607" s="1308"/>
      <c r="J607" s="1308"/>
      <c r="K607" s="1308"/>
      <c r="L607" s="1308"/>
      <c r="M607" s="1308"/>
      <c r="N607" s="1308"/>
      <c r="O607" s="1308"/>
      <c r="P607" s="1308"/>
      <c r="Q607" s="1308"/>
      <c r="R607" s="1308"/>
      <c r="S607" s="1308"/>
      <c r="T607" s="1308"/>
      <c r="U607" s="1308"/>
      <c r="V607" s="1308"/>
    </row>
    <row r="608">
      <c r="A608" s="836"/>
      <c r="B608" s="1308"/>
      <c r="C608" s="1308"/>
      <c r="D608" s="1308"/>
      <c r="E608" s="1308"/>
      <c r="F608" s="1308"/>
      <c r="G608" s="1308"/>
      <c r="H608" s="1308"/>
      <c r="I608" s="1308"/>
      <c r="J608" s="1308"/>
      <c r="K608" s="1308"/>
      <c r="L608" s="1308"/>
      <c r="M608" s="1308"/>
      <c r="N608" s="1308"/>
      <c r="O608" s="1308"/>
      <c r="P608" s="1308"/>
      <c r="Q608" s="1308"/>
      <c r="R608" s="1308"/>
      <c r="S608" s="1308"/>
      <c r="T608" s="1308"/>
      <c r="U608" s="1308"/>
      <c r="V608" s="1308"/>
    </row>
    <row r="609">
      <c r="A609" s="836"/>
      <c r="B609" s="1308"/>
      <c r="C609" s="1308"/>
      <c r="D609" s="1308"/>
      <c r="E609" s="1308"/>
      <c r="F609" s="1308"/>
      <c r="G609" s="1308"/>
      <c r="H609" s="1308"/>
      <c r="I609" s="1308"/>
      <c r="J609" s="1308"/>
      <c r="K609" s="1308"/>
      <c r="L609" s="1308"/>
      <c r="M609" s="1308"/>
      <c r="N609" s="1308"/>
      <c r="O609" s="1308"/>
      <c r="P609" s="1308"/>
      <c r="Q609" s="1308"/>
      <c r="R609" s="1308"/>
      <c r="S609" s="1308"/>
      <c r="T609" s="1308"/>
      <c r="U609" s="1308"/>
      <c r="V609" s="1308"/>
    </row>
    <row r="610">
      <c r="A610" s="836"/>
      <c r="B610" s="1308"/>
      <c r="C610" s="1308"/>
      <c r="D610" s="1308"/>
      <c r="E610" s="1308"/>
      <c r="F610" s="1308"/>
      <c r="G610" s="1308"/>
      <c r="H610" s="1308"/>
      <c r="I610" s="1308"/>
      <c r="J610" s="1308"/>
      <c r="K610" s="1308"/>
      <c r="L610" s="1308"/>
      <c r="M610" s="1308"/>
      <c r="N610" s="1308"/>
      <c r="O610" s="1308"/>
      <c r="P610" s="1308"/>
      <c r="Q610" s="1308"/>
      <c r="R610" s="1308"/>
      <c r="S610" s="1308"/>
      <c r="T610" s="1308"/>
      <c r="U610" s="1308"/>
      <c r="V610" s="1308"/>
    </row>
    <row r="611">
      <c r="A611" s="836"/>
      <c r="B611" s="1308"/>
      <c r="C611" s="1308"/>
      <c r="D611" s="1308"/>
      <c r="E611" s="1308"/>
      <c r="F611" s="1308"/>
      <c r="G611" s="1308"/>
      <c r="H611" s="1308"/>
      <c r="I611" s="1308"/>
      <c r="J611" s="1308"/>
      <c r="K611" s="1308"/>
      <c r="L611" s="1308"/>
      <c r="M611" s="1308"/>
      <c r="N611" s="1308"/>
      <c r="O611" s="1308"/>
      <c r="P611" s="1308"/>
      <c r="Q611" s="1308"/>
      <c r="R611" s="1308"/>
      <c r="S611" s="1308"/>
      <c r="T611" s="1308"/>
      <c r="U611" s="1308"/>
      <c r="V611" s="1308"/>
    </row>
    <row r="612">
      <c r="A612" s="836"/>
      <c r="B612" s="1308"/>
      <c r="C612" s="1308"/>
      <c r="D612" s="1308"/>
      <c r="E612" s="1308"/>
      <c r="F612" s="1308"/>
      <c r="G612" s="1308"/>
      <c r="H612" s="1308"/>
      <c r="I612" s="1308"/>
      <c r="J612" s="1308"/>
      <c r="K612" s="1308"/>
      <c r="L612" s="1308"/>
      <c r="M612" s="1308"/>
      <c r="N612" s="1308"/>
      <c r="O612" s="1308"/>
      <c r="P612" s="1308"/>
      <c r="Q612" s="1308"/>
      <c r="R612" s="1308"/>
      <c r="S612" s="1308"/>
      <c r="T612" s="1308"/>
      <c r="U612" s="1308"/>
      <c r="V612" s="1308"/>
    </row>
    <row r="613">
      <c r="A613" s="836"/>
      <c r="B613" s="1308"/>
      <c r="C613" s="1308"/>
      <c r="D613" s="1308"/>
      <c r="E613" s="1308"/>
      <c r="F613" s="1308"/>
      <c r="G613" s="1308"/>
      <c r="H613" s="1308"/>
      <c r="I613" s="1308"/>
      <c r="J613" s="1308"/>
      <c r="K613" s="1308"/>
      <c r="L613" s="1308"/>
      <c r="M613" s="1308"/>
      <c r="N613" s="1308"/>
      <c r="O613" s="1308"/>
      <c r="P613" s="1308"/>
      <c r="Q613" s="1308"/>
      <c r="R613" s="1308"/>
      <c r="S613" s="1308"/>
      <c r="T613" s="1308"/>
      <c r="U613" s="1308"/>
      <c r="V613" s="1308"/>
    </row>
    <row r="614">
      <c r="A614" s="836"/>
      <c r="B614" s="1308"/>
      <c r="C614" s="1308"/>
      <c r="D614" s="1308"/>
      <c r="E614" s="1308"/>
      <c r="F614" s="1308"/>
      <c r="G614" s="1308"/>
      <c r="H614" s="1308"/>
      <c r="I614" s="1308"/>
      <c r="J614" s="1308"/>
      <c r="K614" s="1308"/>
      <c r="L614" s="1308"/>
      <c r="M614" s="1308"/>
      <c r="N614" s="1308"/>
      <c r="O614" s="1308"/>
      <c r="P614" s="1308"/>
      <c r="Q614" s="1308"/>
      <c r="R614" s="1308"/>
      <c r="S614" s="1308"/>
      <c r="T614" s="1308"/>
      <c r="U614" s="1308"/>
      <c r="V614" s="1308"/>
    </row>
    <row r="615">
      <c r="A615" s="836"/>
      <c r="B615" s="1308"/>
      <c r="C615" s="1308"/>
      <c r="D615" s="1308"/>
      <c r="E615" s="1308"/>
      <c r="F615" s="1308"/>
      <c r="G615" s="1308"/>
      <c r="H615" s="1308"/>
      <c r="I615" s="1308"/>
      <c r="J615" s="1308"/>
      <c r="K615" s="1308"/>
      <c r="L615" s="1308"/>
      <c r="M615" s="1308"/>
      <c r="N615" s="1308"/>
      <c r="O615" s="1308"/>
      <c r="P615" s="1308"/>
      <c r="Q615" s="1308"/>
      <c r="R615" s="1308"/>
      <c r="S615" s="1308"/>
      <c r="T615" s="1308"/>
      <c r="U615" s="1308"/>
      <c r="V615" s="1308"/>
    </row>
    <row r="616">
      <c r="A616" s="836"/>
      <c r="B616" s="1308"/>
      <c r="C616" s="1308"/>
      <c r="D616" s="1308"/>
      <c r="E616" s="1308"/>
      <c r="F616" s="1308"/>
      <c r="G616" s="1308"/>
      <c r="H616" s="1308"/>
      <c r="I616" s="1308"/>
      <c r="J616" s="1308"/>
      <c r="K616" s="1308"/>
      <c r="L616" s="1308"/>
      <c r="M616" s="1308"/>
      <c r="N616" s="1308"/>
      <c r="O616" s="1308"/>
      <c r="P616" s="1308"/>
      <c r="Q616" s="1308"/>
      <c r="R616" s="1308"/>
      <c r="S616" s="1308"/>
      <c r="T616" s="1308"/>
      <c r="U616" s="1308"/>
      <c r="V616" s="1308"/>
    </row>
    <row r="617">
      <c r="A617" s="836"/>
      <c r="B617" s="1308"/>
      <c r="C617" s="1308"/>
      <c r="D617" s="1308"/>
      <c r="E617" s="1308"/>
      <c r="F617" s="1308"/>
      <c r="G617" s="1308"/>
      <c r="H617" s="1308"/>
      <c r="I617" s="1308"/>
      <c r="J617" s="1308"/>
      <c r="K617" s="1308"/>
      <c r="L617" s="1308"/>
      <c r="M617" s="1308"/>
      <c r="N617" s="1308"/>
      <c r="O617" s="1308"/>
      <c r="P617" s="1308"/>
      <c r="Q617" s="1308"/>
      <c r="R617" s="1308"/>
      <c r="S617" s="1308"/>
      <c r="T617" s="1308"/>
      <c r="U617" s="1308"/>
      <c r="V617" s="1308"/>
    </row>
    <row r="618">
      <c r="A618" s="836"/>
      <c r="B618" s="1308"/>
      <c r="C618" s="1308"/>
      <c r="D618" s="1308"/>
      <c r="E618" s="1308"/>
      <c r="F618" s="1308"/>
      <c r="G618" s="1308"/>
      <c r="H618" s="1308"/>
      <c r="I618" s="1308"/>
      <c r="J618" s="1308"/>
      <c r="K618" s="1308"/>
      <c r="L618" s="1308"/>
      <c r="M618" s="1308"/>
      <c r="N618" s="1308"/>
      <c r="O618" s="1308"/>
      <c r="P618" s="1308"/>
      <c r="Q618" s="1308"/>
      <c r="R618" s="1308"/>
      <c r="S618" s="1308"/>
      <c r="T618" s="1308"/>
      <c r="U618" s="1308"/>
      <c r="V618" s="1308"/>
    </row>
    <row r="619">
      <c r="A619" s="836"/>
      <c r="B619" s="1308"/>
      <c r="C619" s="1308"/>
      <c r="D619" s="1308"/>
      <c r="E619" s="1308"/>
      <c r="F619" s="1308"/>
      <c r="G619" s="1308"/>
      <c r="H619" s="1308"/>
      <c r="I619" s="1308"/>
      <c r="J619" s="1308"/>
      <c r="K619" s="1308"/>
      <c r="L619" s="1308"/>
      <c r="M619" s="1308"/>
      <c r="N619" s="1308"/>
      <c r="O619" s="1308"/>
      <c r="P619" s="1308"/>
      <c r="Q619" s="1308"/>
      <c r="R619" s="1308"/>
      <c r="S619" s="1308"/>
      <c r="T619" s="1308"/>
      <c r="U619" s="1308"/>
      <c r="V619" s="1308"/>
    </row>
    <row r="620">
      <c r="A620" s="836"/>
      <c r="B620" s="1308"/>
      <c r="C620" s="1308"/>
      <c r="D620" s="1308"/>
      <c r="E620" s="1308"/>
      <c r="F620" s="1308"/>
      <c r="G620" s="1308"/>
      <c r="H620" s="1308"/>
      <c r="I620" s="1308"/>
      <c r="J620" s="1308"/>
      <c r="K620" s="1308"/>
      <c r="L620" s="1308"/>
      <c r="M620" s="1308"/>
      <c r="N620" s="1308"/>
      <c r="O620" s="1308"/>
      <c r="P620" s="1308"/>
      <c r="Q620" s="1308"/>
      <c r="R620" s="1308"/>
      <c r="S620" s="1308"/>
      <c r="T620" s="1308"/>
      <c r="U620" s="1308"/>
      <c r="V620" s="1308"/>
    </row>
    <row r="621">
      <c r="A621" s="836"/>
      <c r="B621" s="1308"/>
      <c r="C621" s="1308"/>
      <c r="D621" s="1308"/>
      <c r="E621" s="1308"/>
      <c r="F621" s="1308"/>
      <c r="G621" s="1308"/>
      <c r="H621" s="1308"/>
      <c r="I621" s="1308"/>
      <c r="J621" s="1308"/>
      <c r="K621" s="1308"/>
      <c r="L621" s="1308"/>
      <c r="M621" s="1308"/>
      <c r="N621" s="1308"/>
      <c r="O621" s="1308"/>
      <c r="P621" s="1308"/>
      <c r="Q621" s="1308"/>
      <c r="R621" s="1308"/>
      <c r="S621" s="1308"/>
      <c r="T621" s="1308"/>
      <c r="U621" s="1308"/>
      <c r="V621" s="1308"/>
    </row>
    <row r="622">
      <c r="A622" s="836"/>
      <c r="B622" s="1308"/>
      <c r="C622" s="1308"/>
      <c r="D622" s="1308"/>
      <c r="E622" s="1308"/>
      <c r="F622" s="1308"/>
      <c r="G622" s="1308"/>
      <c r="H622" s="1308"/>
      <c r="I622" s="1308"/>
      <c r="J622" s="1308"/>
      <c r="K622" s="1308"/>
      <c r="L622" s="1308"/>
      <c r="M622" s="1308"/>
      <c r="N622" s="1308"/>
      <c r="O622" s="1308"/>
      <c r="P622" s="1308"/>
      <c r="Q622" s="1308"/>
      <c r="R622" s="1308"/>
      <c r="S622" s="1308"/>
      <c r="T622" s="1308"/>
      <c r="U622" s="1308"/>
      <c r="V622" s="1308"/>
    </row>
    <row r="623">
      <c r="A623" s="836"/>
      <c r="B623" s="1308"/>
      <c r="C623" s="1308"/>
      <c r="D623" s="1308"/>
      <c r="E623" s="1308"/>
      <c r="F623" s="1308"/>
      <c r="G623" s="1308"/>
      <c r="H623" s="1308"/>
      <c r="I623" s="1308"/>
      <c r="J623" s="1308"/>
      <c r="K623" s="1308"/>
      <c r="L623" s="1308"/>
      <c r="M623" s="1308"/>
      <c r="N623" s="1308"/>
      <c r="O623" s="1308"/>
      <c r="P623" s="1308"/>
      <c r="Q623" s="1308"/>
      <c r="R623" s="1308"/>
      <c r="S623" s="1308"/>
      <c r="T623" s="1308"/>
      <c r="U623" s="1308"/>
      <c r="V623" s="1308"/>
    </row>
    <row r="624">
      <c r="A624" s="836"/>
      <c r="B624" s="1308"/>
      <c r="C624" s="1308"/>
      <c r="D624" s="1308"/>
      <c r="E624" s="1308"/>
      <c r="F624" s="1308"/>
      <c r="G624" s="1308"/>
      <c r="H624" s="1308"/>
      <c r="I624" s="1308"/>
      <c r="J624" s="1308"/>
      <c r="K624" s="1308"/>
      <c r="L624" s="1308"/>
      <c r="M624" s="1308"/>
      <c r="N624" s="1308"/>
      <c r="O624" s="1308"/>
      <c r="P624" s="1308"/>
      <c r="Q624" s="1308"/>
      <c r="R624" s="1308"/>
      <c r="S624" s="1308"/>
      <c r="T624" s="1308"/>
      <c r="U624" s="1308"/>
      <c r="V624" s="1308"/>
    </row>
    <row r="625">
      <c r="A625" s="836"/>
      <c r="B625" s="1308"/>
      <c r="C625" s="1308"/>
      <c r="D625" s="1308"/>
      <c r="E625" s="1308"/>
      <c r="F625" s="1308"/>
      <c r="G625" s="1308"/>
      <c r="H625" s="1308"/>
      <c r="I625" s="1308"/>
      <c r="J625" s="1308"/>
      <c r="K625" s="1308"/>
      <c r="L625" s="1308"/>
      <c r="M625" s="1308"/>
      <c r="N625" s="1308"/>
      <c r="O625" s="1308"/>
      <c r="P625" s="1308"/>
      <c r="Q625" s="1308"/>
      <c r="R625" s="1308"/>
      <c r="S625" s="1308"/>
      <c r="T625" s="1308"/>
      <c r="U625" s="1308"/>
      <c r="V625" s="1308"/>
    </row>
    <row r="626">
      <c r="A626" s="836"/>
      <c r="B626" s="1308"/>
      <c r="C626" s="1308"/>
      <c r="D626" s="1308"/>
      <c r="E626" s="1308"/>
      <c r="F626" s="1308"/>
      <c r="G626" s="1308"/>
      <c r="H626" s="1308"/>
      <c r="I626" s="1308"/>
      <c r="J626" s="1308"/>
      <c r="K626" s="1308"/>
      <c r="L626" s="1308"/>
      <c r="M626" s="1308"/>
      <c r="N626" s="1308"/>
      <c r="O626" s="1308"/>
      <c r="P626" s="1308"/>
      <c r="Q626" s="1308"/>
      <c r="R626" s="1308"/>
      <c r="S626" s="1308"/>
      <c r="T626" s="1308"/>
      <c r="U626" s="1308"/>
      <c r="V626" s="1308"/>
    </row>
    <row r="627">
      <c r="A627" s="836"/>
      <c r="B627" s="1308"/>
      <c r="C627" s="1308"/>
      <c r="D627" s="1308"/>
      <c r="E627" s="1308"/>
      <c r="F627" s="1308"/>
      <c r="G627" s="1308"/>
      <c r="H627" s="1308"/>
      <c r="I627" s="1308"/>
      <c r="J627" s="1308"/>
      <c r="K627" s="1308"/>
      <c r="L627" s="1308"/>
      <c r="M627" s="1308"/>
      <c r="N627" s="1308"/>
      <c r="O627" s="1308"/>
      <c r="P627" s="1308"/>
      <c r="Q627" s="1308"/>
      <c r="R627" s="1308"/>
      <c r="S627" s="1308"/>
      <c r="T627" s="1308"/>
      <c r="U627" s="1308"/>
      <c r="V627" s="1308"/>
    </row>
    <row r="628">
      <c r="A628" s="836"/>
      <c r="B628" s="1308"/>
      <c r="C628" s="1308"/>
      <c r="D628" s="1308"/>
      <c r="E628" s="1308"/>
      <c r="F628" s="1308"/>
      <c r="G628" s="1308"/>
      <c r="H628" s="1308"/>
      <c r="I628" s="1308"/>
      <c r="J628" s="1308"/>
      <c r="K628" s="1308"/>
      <c r="L628" s="1308"/>
      <c r="M628" s="1308"/>
      <c r="N628" s="1308"/>
      <c r="O628" s="1308"/>
      <c r="P628" s="1308"/>
      <c r="Q628" s="1308"/>
      <c r="R628" s="1308"/>
      <c r="S628" s="1308"/>
      <c r="T628" s="1308"/>
      <c r="U628" s="1308"/>
      <c r="V628" s="1308"/>
    </row>
    <row r="629">
      <c r="A629" s="836"/>
      <c r="B629" s="1308"/>
      <c r="C629" s="1308"/>
      <c r="D629" s="1308"/>
      <c r="E629" s="1308"/>
      <c r="F629" s="1308"/>
      <c r="G629" s="1308"/>
      <c r="H629" s="1308"/>
      <c r="I629" s="1308"/>
      <c r="J629" s="1308"/>
      <c r="K629" s="1308"/>
      <c r="L629" s="1308"/>
      <c r="M629" s="1308"/>
      <c r="N629" s="1308"/>
      <c r="O629" s="1308"/>
      <c r="P629" s="1308"/>
      <c r="Q629" s="1308"/>
      <c r="R629" s="1308"/>
      <c r="S629" s="1308"/>
      <c r="T629" s="1308"/>
      <c r="U629" s="1308"/>
      <c r="V629" s="1308"/>
    </row>
    <row r="630">
      <c r="A630" s="836"/>
      <c r="B630" s="1308"/>
      <c r="C630" s="1308"/>
      <c r="D630" s="1308"/>
      <c r="E630" s="1308"/>
      <c r="F630" s="1308"/>
      <c r="G630" s="1308"/>
      <c r="H630" s="1308"/>
      <c r="I630" s="1308"/>
      <c r="J630" s="1308"/>
      <c r="K630" s="1308"/>
      <c r="L630" s="1308"/>
      <c r="M630" s="1308"/>
      <c r="N630" s="1308"/>
      <c r="O630" s="1308"/>
      <c r="P630" s="1308"/>
      <c r="Q630" s="1308"/>
      <c r="R630" s="1308"/>
      <c r="S630" s="1308"/>
      <c r="T630" s="1308"/>
      <c r="U630" s="1308"/>
      <c r="V630" s="1308"/>
    </row>
    <row r="631">
      <c r="A631" s="836"/>
      <c r="B631" s="1308"/>
      <c r="C631" s="1308"/>
      <c r="D631" s="1308"/>
      <c r="E631" s="1308"/>
      <c r="F631" s="1308"/>
      <c r="G631" s="1308"/>
      <c r="H631" s="1308"/>
      <c r="I631" s="1308"/>
      <c r="J631" s="1308"/>
      <c r="K631" s="1308"/>
      <c r="L631" s="1308"/>
      <c r="M631" s="1308"/>
      <c r="N631" s="1308"/>
      <c r="O631" s="1308"/>
      <c r="P631" s="1308"/>
      <c r="Q631" s="1308"/>
      <c r="R631" s="1308"/>
      <c r="S631" s="1308"/>
      <c r="T631" s="1308"/>
      <c r="U631" s="1308"/>
      <c r="V631" s="1308"/>
    </row>
    <row r="632">
      <c r="A632" s="836"/>
      <c r="B632" s="1308"/>
      <c r="C632" s="1308"/>
      <c r="D632" s="1308"/>
      <c r="E632" s="1308"/>
      <c r="F632" s="1308"/>
      <c r="G632" s="1308"/>
      <c r="H632" s="1308"/>
      <c r="I632" s="1308"/>
      <c r="J632" s="1308"/>
      <c r="K632" s="1308"/>
      <c r="L632" s="1308"/>
      <c r="M632" s="1308"/>
      <c r="N632" s="1308"/>
      <c r="O632" s="1308"/>
      <c r="P632" s="1308"/>
      <c r="Q632" s="1308"/>
      <c r="R632" s="1308"/>
      <c r="S632" s="1308"/>
      <c r="T632" s="1308"/>
      <c r="U632" s="1308"/>
      <c r="V632" s="1308"/>
    </row>
    <row r="633">
      <c r="A633" s="836"/>
      <c r="B633" s="1308"/>
      <c r="C633" s="1308"/>
      <c r="D633" s="1308"/>
      <c r="E633" s="1308"/>
      <c r="F633" s="1308"/>
      <c r="G633" s="1308"/>
      <c r="H633" s="1308"/>
      <c r="I633" s="1308"/>
      <c r="J633" s="1308"/>
      <c r="K633" s="1308"/>
      <c r="L633" s="1308"/>
      <c r="M633" s="1308"/>
      <c r="N633" s="1308"/>
      <c r="O633" s="1308"/>
      <c r="P633" s="1308"/>
      <c r="Q633" s="1308"/>
      <c r="R633" s="1308"/>
      <c r="S633" s="1308"/>
      <c r="T633" s="1308"/>
      <c r="U633" s="1308"/>
      <c r="V633" s="1308"/>
    </row>
    <row r="634">
      <c r="A634" s="836"/>
      <c r="B634" s="1308"/>
      <c r="C634" s="1308"/>
      <c r="D634" s="1308"/>
      <c r="E634" s="1308"/>
      <c r="F634" s="1308"/>
      <c r="G634" s="1308"/>
      <c r="H634" s="1308"/>
      <c r="I634" s="1308"/>
      <c r="J634" s="1308"/>
      <c r="K634" s="1308"/>
      <c r="L634" s="1308"/>
      <c r="M634" s="1308"/>
      <c r="N634" s="1308"/>
      <c r="O634" s="1308"/>
      <c r="P634" s="1308"/>
      <c r="Q634" s="1308"/>
      <c r="R634" s="1308"/>
      <c r="S634" s="1308"/>
      <c r="T634" s="1308"/>
      <c r="U634" s="1308"/>
      <c r="V634" s="1308"/>
    </row>
    <row r="635">
      <c r="A635" s="836"/>
      <c r="B635" s="1308"/>
      <c r="C635" s="1308"/>
      <c r="D635" s="1308"/>
      <c r="E635" s="1308"/>
      <c r="F635" s="1308"/>
      <c r="G635" s="1308"/>
      <c r="H635" s="1308"/>
      <c r="I635" s="1308"/>
      <c r="J635" s="1308"/>
      <c r="K635" s="1308"/>
      <c r="L635" s="1308"/>
      <c r="M635" s="1308"/>
      <c r="N635" s="1308"/>
      <c r="O635" s="1308"/>
      <c r="P635" s="1308"/>
      <c r="Q635" s="1308"/>
      <c r="R635" s="1308"/>
      <c r="S635" s="1308"/>
      <c r="T635" s="1308"/>
      <c r="U635" s="1308"/>
      <c r="V635" s="1308"/>
    </row>
    <row r="636">
      <c r="A636" s="836"/>
      <c r="B636" s="1308"/>
      <c r="C636" s="1308"/>
      <c r="D636" s="1308"/>
      <c r="E636" s="1308"/>
      <c r="F636" s="1308"/>
      <c r="G636" s="1308"/>
      <c r="H636" s="1308"/>
      <c r="I636" s="1308"/>
      <c r="J636" s="1308"/>
      <c r="K636" s="1308"/>
      <c r="L636" s="1308"/>
      <c r="M636" s="1308"/>
      <c r="N636" s="1308"/>
      <c r="O636" s="1308"/>
      <c r="P636" s="1308"/>
      <c r="Q636" s="1308"/>
      <c r="R636" s="1308"/>
      <c r="S636" s="1308"/>
      <c r="T636" s="1308"/>
      <c r="U636" s="1308"/>
      <c r="V636" s="1308"/>
    </row>
    <row r="637">
      <c r="A637" s="836"/>
      <c r="B637" s="1308"/>
      <c r="C637" s="1308"/>
      <c r="D637" s="1308"/>
      <c r="E637" s="1308"/>
      <c r="F637" s="1308"/>
      <c r="G637" s="1308"/>
      <c r="H637" s="1308"/>
      <c r="I637" s="1308"/>
      <c r="J637" s="1308"/>
      <c r="K637" s="1308"/>
      <c r="L637" s="1308"/>
      <c r="M637" s="1308"/>
      <c r="N637" s="1308"/>
      <c r="O637" s="1308"/>
      <c r="P637" s="1308"/>
      <c r="Q637" s="1308"/>
      <c r="R637" s="1308"/>
      <c r="S637" s="1308"/>
      <c r="T637" s="1308"/>
      <c r="U637" s="1308"/>
      <c r="V637" s="1308"/>
    </row>
    <row r="638">
      <c r="A638" s="836"/>
      <c r="B638" s="1308"/>
      <c r="C638" s="1308"/>
      <c r="D638" s="1308"/>
      <c r="E638" s="1308"/>
      <c r="F638" s="1308"/>
      <c r="G638" s="1308"/>
      <c r="H638" s="1308"/>
      <c r="I638" s="1308"/>
      <c r="J638" s="1308"/>
      <c r="K638" s="1308"/>
      <c r="L638" s="1308"/>
      <c r="M638" s="1308"/>
      <c r="N638" s="1308"/>
      <c r="O638" s="1308"/>
      <c r="P638" s="1308"/>
      <c r="Q638" s="1308"/>
      <c r="R638" s="1308"/>
      <c r="S638" s="1308"/>
      <c r="T638" s="1308"/>
      <c r="U638" s="1308"/>
      <c r="V638" s="1308"/>
    </row>
    <row r="639">
      <c r="A639" s="836"/>
      <c r="B639" s="1308"/>
      <c r="C639" s="1308"/>
      <c r="D639" s="1308"/>
      <c r="E639" s="1308"/>
      <c r="F639" s="1308"/>
      <c r="G639" s="1308"/>
      <c r="H639" s="1308"/>
      <c r="I639" s="1308"/>
      <c r="J639" s="1308"/>
      <c r="K639" s="1308"/>
      <c r="L639" s="1308"/>
      <c r="M639" s="1308"/>
      <c r="N639" s="1308"/>
      <c r="O639" s="1308"/>
      <c r="P639" s="1308"/>
      <c r="Q639" s="1308"/>
      <c r="R639" s="1308"/>
      <c r="S639" s="1308"/>
      <c r="T639" s="1308"/>
      <c r="U639" s="1308"/>
      <c r="V639" s="1308"/>
    </row>
    <row r="640">
      <c r="A640" s="836"/>
      <c r="B640" s="1308"/>
      <c r="C640" s="1308"/>
      <c r="D640" s="1308"/>
      <c r="E640" s="1308"/>
      <c r="F640" s="1308"/>
      <c r="G640" s="1308"/>
      <c r="H640" s="1308"/>
      <c r="I640" s="1308"/>
      <c r="J640" s="1308"/>
      <c r="K640" s="1308"/>
      <c r="L640" s="1308"/>
      <c r="M640" s="1308"/>
      <c r="N640" s="1308"/>
      <c r="O640" s="1308"/>
      <c r="P640" s="1308"/>
      <c r="Q640" s="1308"/>
      <c r="R640" s="1308"/>
      <c r="S640" s="1308"/>
      <c r="T640" s="1308"/>
      <c r="U640" s="1308"/>
      <c r="V640" s="1308"/>
    </row>
    <row r="641">
      <c r="A641" s="836"/>
      <c r="B641" s="1308"/>
      <c r="C641" s="1308"/>
      <c r="D641" s="1308"/>
      <c r="E641" s="1308"/>
      <c r="F641" s="1308"/>
      <c r="G641" s="1308"/>
      <c r="H641" s="1308"/>
      <c r="I641" s="1308"/>
      <c r="J641" s="1308"/>
      <c r="K641" s="1308"/>
      <c r="L641" s="1308"/>
      <c r="M641" s="1308"/>
      <c r="N641" s="1308"/>
      <c r="O641" s="1308"/>
      <c r="P641" s="1308"/>
      <c r="Q641" s="1308"/>
      <c r="R641" s="1308"/>
      <c r="S641" s="1308"/>
      <c r="T641" s="1308"/>
      <c r="U641" s="1308"/>
      <c r="V641" s="1308"/>
    </row>
    <row r="642">
      <c r="A642" s="836"/>
      <c r="B642" s="1308"/>
      <c r="C642" s="1308"/>
      <c r="D642" s="1308"/>
      <c r="E642" s="1308"/>
      <c r="F642" s="1308"/>
      <c r="G642" s="1308"/>
      <c r="H642" s="1308"/>
      <c r="I642" s="1308"/>
      <c r="J642" s="1308"/>
      <c r="K642" s="1308"/>
      <c r="L642" s="1308"/>
      <c r="M642" s="1308"/>
      <c r="N642" s="1308"/>
      <c r="O642" s="1308"/>
      <c r="P642" s="1308"/>
      <c r="Q642" s="1308"/>
      <c r="R642" s="1308"/>
      <c r="S642" s="1308"/>
      <c r="T642" s="1308"/>
      <c r="U642" s="1308"/>
      <c r="V642" s="1308"/>
    </row>
    <row r="643">
      <c r="A643" s="836"/>
      <c r="B643" s="1308"/>
      <c r="C643" s="1308"/>
      <c r="D643" s="1308"/>
      <c r="E643" s="1308"/>
      <c r="F643" s="1308"/>
      <c r="G643" s="1308"/>
      <c r="H643" s="1308"/>
      <c r="I643" s="1308"/>
      <c r="J643" s="1308"/>
      <c r="K643" s="1308"/>
      <c r="L643" s="1308"/>
      <c r="M643" s="1308"/>
      <c r="N643" s="1308"/>
      <c r="O643" s="1308"/>
      <c r="P643" s="1308"/>
      <c r="Q643" s="1308"/>
      <c r="R643" s="1308"/>
      <c r="S643" s="1308"/>
      <c r="T643" s="1308"/>
      <c r="U643" s="1308"/>
      <c r="V643" s="1308"/>
    </row>
    <row r="644">
      <c r="A644" s="836"/>
      <c r="B644" s="1308"/>
      <c r="C644" s="1308"/>
      <c r="D644" s="1308"/>
      <c r="E644" s="1308"/>
      <c r="F644" s="1308"/>
      <c r="G644" s="1308"/>
      <c r="H644" s="1308"/>
      <c r="I644" s="1308"/>
      <c r="J644" s="1308"/>
      <c r="K644" s="1308"/>
      <c r="L644" s="1308"/>
      <c r="M644" s="1308"/>
      <c r="N644" s="1308"/>
      <c r="O644" s="1308"/>
      <c r="P644" s="1308"/>
      <c r="Q644" s="1308"/>
      <c r="R644" s="1308"/>
      <c r="S644" s="1308"/>
      <c r="T644" s="1308"/>
      <c r="U644" s="1308"/>
      <c r="V644" s="1308"/>
    </row>
    <row r="645">
      <c r="A645" s="836"/>
      <c r="B645" s="1308"/>
      <c r="C645" s="1308"/>
      <c r="D645" s="1308"/>
      <c r="E645" s="1308"/>
      <c r="F645" s="1308"/>
      <c r="G645" s="1308"/>
      <c r="H645" s="1308"/>
      <c r="I645" s="1308"/>
      <c r="J645" s="1308"/>
      <c r="K645" s="1308"/>
      <c r="L645" s="1308"/>
      <c r="M645" s="1308"/>
      <c r="N645" s="1308"/>
      <c r="O645" s="1308"/>
      <c r="P645" s="1308"/>
      <c r="Q645" s="1308"/>
      <c r="R645" s="1308"/>
      <c r="S645" s="1308"/>
      <c r="T645" s="1308"/>
      <c r="U645" s="1308"/>
      <c r="V645" s="1308"/>
    </row>
    <row r="646">
      <c r="A646" s="836"/>
      <c r="B646" s="1308"/>
      <c r="C646" s="1308"/>
      <c r="D646" s="1308"/>
      <c r="E646" s="1308"/>
      <c r="F646" s="1308"/>
      <c r="G646" s="1308"/>
      <c r="H646" s="1308"/>
      <c r="I646" s="1308"/>
      <c r="J646" s="1308"/>
      <c r="K646" s="1308"/>
      <c r="L646" s="1308"/>
      <c r="M646" s="1308"/>
      <c r="N646" s="1308"/>
      <c r="O646" s="1308"/>
      <c r="P646" s="1308"/>
      <c r="Q646" s="1308"/>
      <c r="R646" s="1308"/>
      <c r="S646" s="1308"/>
      <c r="T646" s="1308"/>
      <c r="U646" s="1308"/>
      <c r="V646" s="1308"/>
    </row>
    <row r="647">
      <c r="A647" s="836"/>
      <c r="B647" s="1308"/>
      <c r="C647" s="1308"/>
      <c r="D647" s="1308"/>
      <c r="E647" s="1308"/>
      <c r="F647" s="1308"/>
      <c r="G647" s="1308"/>
      <c r="H647" s="1308"/>
      <c r="I647" s="1308"/>
      <c r="J647" s="1308"/>
      <c r="K647" s="1308"/>
      <c r="L647" s="1308"/>
      <c r="M647" s="1308"/>
      <c r="N647" s="1308"/>
      <c r="O647" s="1308"/>
      <c r="P647" s="1308"/>
      <c r="Q647" s="1308"/>
      <c r="R647" s="1308"/>
      <c r="S647" s="1308"/>
      <c r="T647" s="1308"/>
      <c r="U647" s="1308"/>
      <c r="V647" s="1308"/>
    </row>
    <row r="648">
      <c r="A648" s="836"/>
      <c r="B648" s="1308"/>
      <c r="C648" s="1308"/>
      <c r="D648" s="1308"/>
      <c r="E648" s="1308"/>
      <c r="F648" s="1308"/>
      <c r="G648" s="1308"/>
      <c r="H648" s="1308"/>
      <c r="I648" s="1308"/>
      <c r="J648" s="1308"/>
      <c r="K648" s="1308"/>
      <c r="L648" s="1308"/>
      <c r="M648" s="1308"/>
      <c r="N648" s="1308"/>
      <c r="O648" s="1308"/>
      <c r="P648" s="1308"/>
      <c r="Q648" s="1308"/>
      <c r="R648" s="1308"/>
      <c r="S648" s="1308"/>
      <c r="T648" s="1308"/>
      <c r="U648" s="1308"/>
      <c r="V648" s="1308"/>
    </row>
    <row r="649">
      <c r="A649" s="836"/>
      <c r="B649" s="1308"/>
      <c r="C649" s="1308"/>
      <c r="D649" s="1308"/>
      <c r="E649" s="1308"/>
      <c r="F649" s="1308"/>
      <c r="G649" s="1308"/>
      <c r="H649" s="1308"/>
      <c r="I649" s="1308"/>
      <c r="J649" s="1308"/>
      <c r="K649" s="1308"/>
      <c r="L649" s="1308"/>
      <c r="M649" s="1308"/>
      <c r="N649" s="1308"/>
      <c r="O649" s="1308"/>
      <c r="P649" s="1308"/>
      <c r="Q649" s="1308"/>
      <c r="R649" s="1308"/>
      <c r="S649" s="1308"/>
      <c r="T649" s="1308"/>
      <c r="U649" s="1308"/>
      <c r="V649" s="1308"/>
    </row>
    <row r="650">
      <c r="A650" s="836"/>
      <c r="B650" s="1308"/>
      <c r="C650" s="1308"/>
      <c r="D650" s="1308"/>
      <c r="E650" s="1308"/>
      <c r="F650" s="1308"/>
      <c r="G650" s="1308"/>
      <c r="H650" s="1308"/>
      <c r="I650" s="1308"/>
      <c r="J650" s="1308"/>
      <c r="K650" s="1308"/>
      <c r="L650" s="1308"/>
      <c r="M650" s="1308"/>
      <c r="N650" s="1308"/>
      <c r="O650" s="1308"/>
      <c r="P650" s="1308"/>
      <c r="Q650" s="1308"/>
      <c r="R650" s="1308"/>
      <c r="S650" s="1308"/>
      <c r="T650" s="1308"/>
      <c r="U650" s="1308"/>
      <c r="V650" s="1308"/>
    </row>
    <row r="651">
      <c r="A651" s="836"/>
      <c r="B651" s="1308"/>
      <c r="C651" s="1308"/>
      <c r="D651" s="1308"/>
      <c r="E651" s="1308"/>
      <c r="F651" s="1308"/>
      <c r="G651" s="1308"/>
      <c r="H651" s="1308"/>
      <c r="I651" s="1308"/>
      <c r="J651" s="1308"/>
      <c r="K651" s="1308"/>
      <c r="L651" s="1308"/>
      <c r="M651" s="1308"/>
      <c r="N651" s="1308"/>
      <c r="O651" s="1308"/>
      <c r="P651" s="1308"/>
      <c r="Q651" s="1308"/>
      <c r="R651" s="1308"/>
      <c r="S651" s="1308"/>
      <c r="T651" s="1308"/>
      <c r="U651" s="1308"/>
      <c r="V651" s="1308"/>
    </row>
    <row r="652">
      <c r="A652" s="836"/>
      <c r="B652" s="1308"/>
      <c r="C652" s="1308"/>
      <c r="D652" s="1308"/>
      <c r="E652" s="1308"/>
      <c r="F652" s="1308"/>
      <c r="G652" s="1308"/>
      <c r="H652" s="1308"/>
      <c r="I652" s="1308"/>
      <c r="J652" s="1308"/>
      <c r="K652" s="1308"/>
      <c r="L652" s="1308"/>
      <c r="M652" s="1308"/>
      <c r="N652" s="1308"/>
      <c r="O652" s="1308"/>
      <c r="P652" s="1308"/>
      <c r="Q652" s="1308"/>
      <c r="R652" s="1308"/>
      <c r="S652" s="1308"/>
      <c r="T652" s="1308"/>
      <c r="U652" s="1308"/>
      <c r="V652" s="1308"/>
    </row>
    <row r="653">
      <c r="A653" s="836"/>
      <c r="B653" s="1308"/>
      <c r="C653" s="1308"/>
      <c r="D653" s="1308"/>
      <c r="E653" s="1308"/>
      <c r="F653" s="1308"/>
      <c r="G653" s="1308"/>
      <c r="H653" s="1308"/>
      <c r="I653" s="1308"/>
      <c r="J653" s="1308"/>
      <c r="K653" s="1308"/>
      <c r="L653" s="1308"/>
      <c r="M653" s="1308"/>
      <c r="N653" s="1308"/>
      <c r="O653" s="1308"/>
      <c r="P653" s="1308"/>
      <c r="Q653" s="1308"/>
      <c r="R653" s="1308"/>
      <c r="S653" s="1308"/>
      <c r="T653" s="1308"/>
      <c r="U653" s="1308"/>
      <c r="V653" s="1308"/>
    </row>
    <row r="654">
      <c r="A654" s="836"/>
      <c r="B654" s="1308"/>
      <c r="C654" s="1308"/>
      <c r="D654" s="1308"/>
      <c r="E654" s="1308"/>
      <c r="F654" s="1308"/>
      <c r="G654" s="1308"/>
      <c r="H654" s="1308"/>
      <c r="I654" s="1308"/>
      <c r="J654" s="1308"/>
      <c r="K654" s="1308"/>
      <c r="L654" s="1308"/>
      <c r="M654" s="1308"/>
      <c r="N654" s="1308"/>
      <c r="O654" s="1308"/>
      <c r="P654" s="1308"/>
      <c r="Q654" s="1308"/>
      <c r="R654" s="1308"/>
      <c r="S654" s="1308"/>
      <c r="T654" s="1308"/>
      <c r="U654" s="1308"/>
      <c r="V654" s="1308"/>
    </row>
    <row r="655">
      <c r="A655" s="836"/>
      <c r="B655" s="1308"/>
      <c r="C655" s="1308"/>
      <c r="D655" s="1308"/>
      <c r="E655" s="1308"/>
      <c r="F655" s="1308"/>
      <c r="G655" s="1308"/>
      <c r="H655" s="1308"/>
      <c r="I655" s="1308"/>
      <c r="J655" s="1308"/>
      <c r="K655" s="1308"/>
      <c r="L655" s="1308"/>
      <c r="M655" s="1308"/>
      <c r="N655" s="1308"/>
      <c r="O655" s="1308"/>
      <c r="P655" s="1308"/>
      <c r="Q655" s="1308"/>
      <c r="R655" s="1308"/>
      <c r="S655" s="1308"/>
      <c r="T655" s="1308"/>
      <c r="U655" s="1308"/>
      <c r="V655" s="1308"/>
    </row>
    <row r="656">
      <c r="A656" s="836"/>
      <c r="B656" s="1308"/>
      <c r="C656" s="1308"/>
      <c r="D656" s="1308"/>
      <c r="E656" s="1308"/>
      <c r="F656" s="1308"/>
      <c r="G656" s="1308"/>
      <c r="H656" s="1308"/>
      <c r="I656" s="1308"/>
      <c r="J656" s="1308"/>
      <c r="K656" s="1308"/>
      <c r="L656" s="1308"/>
      <c r="M656" s="1308"/>
      <c r="N656" s="1308"/>
      <c r="O656" s="1308"/>
      <c r="P656" s="1308"/>
      <c r="Q656" s="1308"/>
      <c r="R656" s="1308"/>
      <c r="S656" s="1308"/>
      <c r="T656" s="1308"/>
      <c r="U656" s="1308"/>
      <c r="V656" s="1308"/>
    </row>
    <row r="657">
      <c r="A657" s="836"/>
      <c r="B657" s="1308"/>
      <c r="C657" s="1308"/>
      <c r="D657" s="1308"/>
      <c r="E657" s="1308"/>
      <c r="F657" s="1308"/>
      <c r="G657" s="1308"/>
      <c r="H657" s="1308"/>
      <c r="I657" s="1308"/>
      <c r="J657" s="1308"/>
      <c r="K657" s="1308"/>
      <c r="L657" s="1308"/>
      <c r="M657" s="1308"/>
      <c r="N657" s="1308"/>
      <c r="O657" s="1308"/>
      <c r="P657" s="1308"/>
      <c r="Q657" s="1308"/>
      <c r="R657" s="1308"/>
      <c r="S657" s="1308"/>
      <c r="T657" s="1308"/>
      <c r="U657" s="1308"/>
      <c r="V657" s="1308"/>
    </row>
    <row r="658">
      <c r="A658" s="836"/>
      <c r="B658" s="1308"/>
      <c r="C658" s="1308"/>
      <c r="D658" s="1308"/>
      <c r="E658" s="1308"/>
      <c r="F658" s="1308"/>
      <c r="G658" s="1308"/>
      <c r="H658" s="1308"/>
      <c r="I658" s="1308"/>
      <c r="J658" s="1308"/>
      <c r="K658" s="1308"/>
      <c r="L658" s="1308"/>
      <c r="M658" s="1308"/>
      <c r="N658" s="1308"/>
      <c r="O658" s="1308"/>
      <c r="P658" s="1308"/>
      <c r="Q658" s="1308"/>
      <c r="R658" s="1308"/>
      <c r="S658" s="1308"/>
      <c r="T658" s="1308"/>
      <c r="U658" s="1308"/>
      <c r="V658" s="1308"/>
    </row>
    <row r="659">
      <c r="A659" s="836"/>
      <c r="B659" s="1308"/>
      <c r="C659" s="1308"/>
      <c r="D659" s="1308"/>
      <c r="E659" s="1308"/>
      <c r="F659" s="1308"/>
      <c r="G659" s="1308"/>
      <c r="H659" s="1308"/>
      <c r="I659" s="1308"/>
      <c r="J659" s="1308"/>
      <c r="K659" s="1308"/>
      <c r="L659" s="1308"/>
      <c r="M659" s="1308"/>
      <c r="N659" s="1308"/>
      <c r="O659" s="1308"/>
      <c r="P659" s="1308"/>
      <c r="Q659" s="1308"/>
      <c r="R659" s="1308"/>
      <c r="S659" s="1308"/>
      <c r="T659" s="1308"/>
      <c r="U659" s="1308"/>
      <c r="V659" s="1308"/>
    </row>
    <row r="660">
      <c r="A660" s="836"/>
      <c r="B660" s="1308"/>
      <c r="C660" s="1308"/>
      <c r="D660" s="1308"/>
      <c r="E660" s="1308"/>
      <c r="F660" s="1308"/>
      <c r="G660" s="1308"/>
      <c r="H660" s="1308"/>
      <c r="I660" s="1308"/>
      <c r="J660" s="1308"/>
      <c r="K660" s="1308"/>
      <c r="L660" s="1308"/>
      <c r="M660" s="1308"/>
      <c r="N660" s="1308"/>
      <c r="O660" s="1308"/>
      <c r="P660" s="1308"/>
      <c r="Q660" s="1308"/>
      <c r="R660" s="1308"/>
      <c r="S660" s="1308"/>
      <c r="T660" s="1308"/>
      <c r="U660" s="1308"/>
      <c r="V660" s="1308"/>
    </row>
    <row r="661">
      <c r="A661" s="836"/>
      <c r="B661" s="1308"/>
      <c r="C661" s="1308"/>
      <c r="D661" s="1308"/>
      <c r="E661" s="1308"/>
      <c r="F661" s="1308"/>
      <c r="G661" s="1308"/>
      <c r="H661" s="1308"/>
      <c r="I661" s="1308"/>
      <c r="J661" s="1308"/>
      <c r="K661" s="1308"/>
      <c r="L661" s="1308"/>
      <c r="M661" s="1308"/>
      <c r="N661" s="1308"/>
      <c r="O661" s="1308"/>
      <c r="P661" s="1308"/>
      <c r="Q661" s="1308"/>
      <c r="R661" s="1308"/>
      <c r="S661" s="1308"/>
      <c r="T661" s="1308"/>
      <c r="U661" s="1308"/>
      <c r="V661" s="1308"/>
    </row>
    <row r="662">
      <c r="A662" s="836"/>
      <c r="B662" s="1308"/>
      <c r="C662" s="1308"/>
      <c r="D662" s="1308"/>
      <c r="E662" s="1308"/>
      <c r="F662" s="1308"/>
      <c r="G662" s="1308"/>
      <c r="H662" s="1308"/>
      <c r="I662" s="1308"/>
      <c r="J662" s="1308"/>
      <c r="K662" s="1308"/>
      <c r="L662" s="1308"/>
      <c r="M662" s="1308"/>
      <c r="N662" s="1308"/>
      <c r="O662" s="1308"/>
      <c r="P662" s="1308"/>
      <c r="Q662" s="1308"/>
      <c r="R662" s="1308"/>
      <c r="S662" s="1308"/>
      <c r="T662" s="1308"/>
      <c r="U662" s="1308"/>
      <c r="V662" s="1308"/>
    </row>
    <row r="663">
      <c r="A663" s="836"/>
      <c r="B663" s="1308"/>
      <c r="C663" s="1308"/>
      <c r="D663" s="1308"/>
      <c r="E663" s="1308"/>
      <c r="F663" s="1308"/>
      <c r="G663" s="1308"/>
      <c r="H663" s="1308"/>
      <c r="I663" s="1308"/>
      <c r="J663" s="1308"/>
      <c r="K663" s="1308"/>
      <c r="L663" s="1308"/>
      <c r="M663" s="1308"/>
      <c r="N663" s="1308"/>
      <c r="O663" s="1308"/>
      <c r="P663" s="1308"/>
      <c r="Q663" s="1308"/>
      <c r="R663" s="1308"/>
      <c r="S663" s="1308"/>
      <c r="T663" s="1308"/>
      <c r="U663" s="1308"/>
      <c r="V663" s="1308"/>
    </row>
    <row r="664">
      <c r="A664" s="836"/>
      <c r="B664" s="1308"/>
      <c r="C664" s="1308"/>
      <c r="D664" s="1308"/>
      <c r="E664" s="1308"/>
      <c r="F664" s="1308"/>
      <c r="G664" s="1308"/>
      <c r="H664" s="1308"/>
      <c r="I664" s="1308"/>
      <c r="J664" s="1308"/>
      <c r="K664" s="1308"/>
      <c r="L664" s="1308"/>
      <c r="M664" s="1308"/>
      <c r="N664" s="1308"/>
      <c r="O664" s="1308"/>
      <c r="P664" s="1308"/>
      <c r="Q664" s="1308"/>
      <c r="R664" s="1308"/>
      <c r="S664" s="1308"/>
      <c r="T664" s="1308"/>
      <c r="U664" s="1308"/>
      <c r="V664" s="1308"/>
    </row>
    <row r="665">
      <c r="A665" s="836"/>
      <c r="B665" s="1308"/>
      <c r="C665" s="1308"/>
      <c r="D665" s="1308"/>
      <c r="E665" s="1308"/>
      <c r="F665" s="1308"/>
      <c r="G665" s="1308"/>
      <c r="H665" s="1308"/>
      <c r="I665" s="1308"/>
      <c r="J665" s="1308"/>
      <c r="K665" s="1308"/>
      <c r="L665" s="1308"/>
      <c r="M665" s="1308"/>
      <c r="N665" s="1308"/>
      <c r="O665" s="1308"/>
      <c r="P665" s="1308"/>
      <c r="Q665" s="1308"/>
      <c r="R665" s="1308"/>
      <c r="S665" s="1308"/>
      <c r="T665" s="1308"/>
      <c r="U665" s="1308"/>
      <c r="V665" s="1308"/>
    </row>
    <row r="666">
      <c r="A666" s="836"/>
      <c r="B666" s="1308"/>
      <c r="C666" s="1308"/>
      <c r="D666" s="1308"/>
      <c r="E666" s="1308"/>
      <c r="F666" s="1308"/>
      <c r="G666" s="1308"/>
      <c r="H666" s="1308"/>
      <c r="I666" s="1308"/>
      <c r="J666" s="1308"/>
      <c r="K666" s="1308"/>
      <c r="L666" s="1308"/>
      <c r="M666" s="1308"/>
      <c r="N666" s="1308"/>
      <c r="O666" s="1308"/>
      <c r="P666" s="1308"/>
      <c r="Q666" s="1308"/>
      <c r="R666" s="1308"/>
      <c r="S666" s="1308"/>
      <c r="T666" s="1308"/>
      <c r="U666" s="1308"/>
      <c r="V666" s="1308"/>
    </row>
    <row r="667">
      <c r="A667" s="836"/>
      <c r="B667" s="1308"/>
      <c r="C667" s="1308"/>
      <c r="D667" s="1308"/>
      <c r="E667" s="1308"/>
      <c r="F667" s="1308"/>
      <c r="G667" s="1308"/>
      <c r="H667" s="1308"/>
      <c r="I667" s="1308"/>
      <c r="J667" s="1308"/>
      <c r="K667" s="1308"/>
      <c r="L667" s="1308"/>
      <c r="M667" s="1308"/>
      <c r="N667" s="1308"/>
      <c r="O667" s="1308"/>
      <c r="P667" s="1308"/>
      <c r="Q667" s="1308"/>
      <c r="R667" s="1308"/>
      <c r="S667" s="1308"/>
      <c r="T667" s="1308"/>
      <c r="U667" s="1308"/>
      <c r="V667" s="1308"/>
    </row>
    <row r="668">
      <c r="A668" s="836"/>
      <c r="B668" s="1308"/>
      <c r="C668" s="1308"/>
      <c r="D668" s="1308"/>
      <c r="E668" s="1308"/>
      <c r="F668" s="1308"/>
      <c r="G668" s="1308"/>
      <c r="H668" s="1308"/>
      <c r="I668" s="1308"/>
      <c r="J668" s="1308"/>
      <c r="K668" s="1308"/>
      <c r="L668" s="1308"/>
      <c r="M668" s="1308"/>
      <c r="N668" s="1308"/>
      <c r="O668" s="1308"/>
      <c r="P668" s="1308"/>
      <c r="Q668" s="1308"/>
      <c r="R668" s="1308"/>
      <c r="S668" s="1308"/>
      <c r="T668" s="1308"/>
      <c r="U668" s="1308"/>
      <c r="V668" s="1308"/>
    </row>
    <row r="669">
      <c r="A669" s="836"/>
      <c r="B669" s="1308"/>
      <c r="C669" s="1308"/>
      <c r="D669" s="1308"/>
      <c r="E669" s="1308"/>
      <c r="F669" s="1308"/>
      <c r="G669" s="1308"/>
      <c r="H669" s="1308"/>
      <c r="I669" s="1308"/>
      <c r="J669" s="1308"/>
      <c r="K669" s="1308"/>
      <c r="L669" s="1308"/>
      <c r="M669" s="1308"/>
      <c r="N669" s="1308"/>
      <c r="O669" s="1308"/>
      <c r="P669" s="1308"/>
      <c r="Q669" s="1308"/>
      <c r="R669" s="1308"/>
      <c r="S669" s="1308"/>
      <c r="T669" s="1308"/>
      <c r="U669" s="1308"/>
      <c r="V669" s="1308"/>
    </row>
    <row r="670">
      <c r="A670" s="836"/>
      <c r="B670" s="1308"/>
      <c r="C670" s="1308"/>
      <c r="D670" s="1308"/>
      <c r="E670" s="1308"/>
      <c r="F670" s="1308"/>
      <c r="G670" s="1308"/>
      <c r="H670" s="1308"/>
      <c r="I670" s="1308"/>
      <c r="J670" s="1308"/>
      <c r="K670" s="1308"/>
      <c r="L670" s="1308"/>
      <c r="M670" s="1308"/>
      <c r="N670" s="1308"/>
      <c r="O670" s="1308"/>
      <c r="P670" s="1308"/>
      <c r="Q670" s="1308"/>
      <c r="R670" s="1308"/>
      <c r="S670" s="1308"/>
      <c r="T670" s="1308"/>
      <c r="U670" s="1308"/>
      <c r="V670" s="1308"/>
    </row>
    <row r="671">
      <c r="A671" s="836"/>
      <c r="B671" s="1308"/>
      <c r="C671" s="1308"/>
      <c r="D671" s="1308"/>
      <c r="E671" s="1308"/>
      <c r="F671" s="1308"/>
      <c r="G671" s="1308"/>
      <c r="H671" s="1308"/>
      <c r="I671" s="1308"/>
      <c r="J671" s="1308"/>
      <c r="K671" s="1308"/>
      <c r="L671" s="1308"/>
      <c r="M671" s="1308"/>
      <c r="N671" s="1308"/>
      <c r="O671" s="1308"/>
      <c r="P671" s="1308"/>
      <c r="Q671" s="1308"/>
      <c r="R671" s="1308"/>
      <c r="S671" s="1308"/>
      <c r="T671" s="1308"/>
      <c r="U671" s="1308"/>
      <c r="V671" s="1308"/>
    </row>
    <row r="672">
      <c r="A672" s="836"/>
      <c r="B672" s="1308"/>
      <c r="C672" s="1308"/>
      <c r="D672" s="1308"/>
      <c r="E672" s="1308"/>
      <c r="F672" s="1308"/>
      <c r="G672" s="1308"/>
      <c r="H672" s="1308"/>
      <c r="I672" s="1308"/>
      <c r="J672" s="1308"/>
      <c r="K672" s="1308"/>
      <c r="L672" s="1308"/>
      <c r="M672" s="1308"/>
      <c r="N672" s="1308"/>
      <c r="O672" s="1308"/>
      <c r="P672" s="1308"/>
      <c r="Q672" s="1308"/>
      <c r="R672" s="1308"/>
      <c r="S672" s="1308"/>
      <c r="T672" s="1308"/>
      <c r="U672" s="1308"/>
      <c r="V672" s="1308"/>
    </row>
    <row r="673">
      <c r="A673" s="836"/>
      <c r="B673" s="1308"/>
      <c r="C673" s="1308"/>
      <c r="D673" s="1308"/>
      <c r="E673" s="1308"/>
      <c r="F673" s="1308"/>
      <c r="G673" s="1308"/>
      <c r="H673" s="1308"/>
      <c r="I673" s="1308"/>
      <c r="J673" s="1308"/>
      <c r="K673" s="1308"/>
      <c r="L673" s="1308"/>
      <c r="M673" s="1308"/>
      <c r="N673" s="1308"/>
      <c r="O673" s="1308"/>
      <c r="P673" s="1308"/>
      <c r="Q673" s="1308"/>
      <c r="R673" s="1308"/>
      <c r="S673" s="1308"/>
      <c r="T673" s="1308"/>
      <c r="U673" s="1308"/>
      <c r="V673" s="1308"/>
    </row>
    <row r="674">
      <c r="A674" s="836"/>
      <c r="B674" s="1308"/>
      <c r="C674" s="1308"/>
      <c r="D674" s="1308"/>
      <c r="E674" s="1308"/>
      <c r="F674" s="1308"/>
      <c r="G674" s="1308"/>
      <c r="H674" s="1308"/>
      <c r="I674" s="1308"/>
      <c r="J674" s="1308"/>
      <c r="K674" s="1308"/>
      <c r="L674" s="1308"/>
      <c r="M674" s="1308"/>
      <c r="N674" s="1308"/>
      <c r="O674" s="1308"/>
      <c r="P674" s="1308"/>
      <c r="Q674" s="1308"/>
      <c r="R674" s="1308"/>
      <c r="S674" s="1308"/>
      <c r="T674" s="1308"/>
      <c r="U674" s="1308"/>
      <c r="V674" s="1308"/>
    </row>
    <row r="675">
      <c r="A675" s="836"/>
      <c r="B675" s="1308"/>
      <c r="C675" s="1308"/>
      <c r="D675" s="1308"/>
      <c r="E675" s="1308"/>
      <c r="F675" s="1308"/>
      <c r="G675" s="1308"/>
      <c r="H675" s="1308"/>
      <c r="I675" s="1308"/>
      <c r="J675" s="1308"/>
      <c r="K675" s="1308"/>
      <c r="L675" s="1308"/>
      <c r="M675" s="1308"/>
      <c r="N675" s="1308"/>
      <c r="O675" s="1308"/>
      <c r="P675" s="1308"/>
      <c r="Q675" s="1308"/>
      <c r="R675" s="1308"/>
      <c r="S675" s="1308"/>
      <c r="T675" s="1308"/>
      <c r="U675" s="1308"/>
      <c r="V675" s="1308"/>
    </row>
    <row r="676">
      <c r="A676" s="836"/>
      <c r="B676" s="1308"/>
      <c r="C676" s="1308"/>
      <c r="D676" s="1308"/>
      <c r="E676" s="1308"/>
      <c r="F676" s="1308"/>
      <c r="G676" s="1308"/>
      <c r="H676" s="1308"/>
      <c r="I676" s="1308"/>
      <c r="J676" s="1308"/>
      <c r="K676" s="1308"/>
      <c r="L676" s="1308"/>
      <c r="M676" s="1308"/>
      <c r="N676" s="1308"/>
      <c r="O676" s="1308"/>
      <c r="P676" s="1308"/>
      <c r="Q676" s="1308"/>
      <c r="R676" s="1308"/>
      <c r="S676" s="1308"/>
      <c r="T676" s="1308"/>
      <c r="U676" s="1308"/>
      <c r="V676" s="1308"/>
    </row>
    <row r="677">
      <c r="A677" s="836"/>
      <c r="B677" s="1308"/>
      <c r="C677" s="1308"/>
      <c r="D677" s="1308"/>
      <c r="E677" s="1308"/>
      <c r="F677" s="1308"/>
      <c r="G677" s="1308"/>
      <c r="H677" s="1308"/>
      <c r="I677" s="1308"/>
      <c r="J677" s="1308"/>
      <c r="K677" s="1308"/>
      <c r="L677" s="1308"/>
      <c r="M677" s="1308"/>
      <c r="N677" s="1308"/>
      <c r="O677" s="1308"/>
      <c r="P677" s="1308"/>
      <c r="Q677" s="1308"/>
      <c r="R677" s="1308"/>
      <c r="S677" s="1308"/>
      <c r="T677" s="1308"/>
      <c r="U677" s="1308"/>
      <c r="V677" s="1308"/>
    </row>
    <row r="678">
      <c r="A678" s="836"/>
      <c r="B678" s="1308"/>
      <c r="C678" s="1308"/>
      <c r="D678" s="1308"/>
      <c r="E678" s="1308"/>
      <c r="F678" s="1308"/>
      <c r="G678" s="1308"/>
      <c r="H678" s="1308"/>
      <c r="I678" s="1308"/>
      <c r="J678" s="1308"/>
      <c r="K678" s="1308"/>
      <c r="L678" s="1308"/>
      <c r="M678" s="1308"/>
      <c r="N678" s="1308"/>
      <c r="O678" s="1308"/>
      <c r="P678" s="1308"/>
      <c r="Q678" s="1308"/>
      <c r="R678" s="1308"/>
      <c r="S678" s="1308"/>
      <c r="T678" s="1308"/>
      <c r="U678" s="1308"/>
      <c r="V678" s="1308"/>
    </row>
    <row r="679">
      <c r="A679" s="836"/>
      <c r="B679" s="1308"/>
      <c r="C679" s="1308"/>
      <c r="D679" s="1308"/>
      <c r="E679" s="1308"/>
      <c r="F679" s="1308"/>
      <c r="G679" s="1308"/>
      <c r="H679" s="1308"/>
      <c r="I679" s="1308"/>
      <c r="J679" s="1308"/>
      <c r="K679" s="1308"/>
      <c r="L679" s="1308"/>
      <c r="M679" s="1308"/>
      <c r="N679" s="1308"/>
      <c r="O679" s="1308"/>
      <c r="P679" s="1308"/>
      <c r="Q679" s="1308"/>
      <c r="R679" s="1308"/>
      <c r="S679" s="1308"/>
      <c r="T679" s="1308"/>
      <c r="U679" s="1308"/>
      <c r="V679" s="1308"/>
    </row>
    <row r="680">
      <c r="A680" s="836"/>
      <c r="B680" s="1308"/>
      <c r="C680" s="1308"/>
      <c r="D680" s="1308"/>
      <c r="E680" s="1308"/>
      <c r="F680" s="1308"/>
      <c r="G680" s="1308"/>
      <c r="H680" s="1308"/>
      <c r="I680" s="1308"/>
      <c r="J680" s="1308"/>
      <c r="K680" s="1308"/>
      <c r="L680" s="1308"/>
      <c r="M680" s="1308"/>
      <c r="N680" s="1308"/>
      <c r="O680" s="1308"/>
      <c r="P680" s="1308"/>
      <c r="Q680" s="1308"/>
      <c r="R680" s="1308"/>
      <c r="S680" s="1308"/>
      <c r="T680" s="1308"/>
      <c r="U680" s="1308"/>
      <c r="V680" s="1308"/>
    </row>
    <row r="681">
      <c r="A681" s="836"/>
      <c r="B681" s="1308"/>
      <c r="C681" s="1308"/>
      <c r="D681" s="1308"/>
      <c r="E681" s="1308"/>
      <c r="F681" s="1308"/>
      <c r="G681" s="1308"/>
      <c r="H681" s="1308"/>
      <c r="I681" s="1308"/>
      <c r="J681" s="1308"/>
      <c r="K681" s="1308"/>
      <c r="L681" s="1308"/>
      <c r="M681" s="1308"/>
      <c r="N681" s="1308"/>
      <c r="O681" s="1308"/>
      <c r="P681" s="1308"/>
      <c r="Q681" s="1308"/>
      <c r="R681" s="1308"/>
      <c r="S681" s="1308"/>
      <c r="T681" s="1308"/>
      <c r="U681" s="1308"/>
      <c r="V681" s="1308"/>
    </row>
    <row r="682">
      <c r="A682" s="836"/>
      <c r="B682" s="1308"/>
      <c r="C682" s="1308"/>
      <c r="D682" s="1308"/>
      <c r="E682" s="1308"/>
      <c r="F682" s="1308"/>
      <c r="G682" s="1308"/>
      <c r="H682" s="1308"/>
      <c r="I682" s="1308"/>
      <c r="J682" s="1308"/>
      <c r="K682" s="1308"/>
      <c r="L682" s="1308"/>
      <c r="M682" s="1308"/>
      <c r="N682" s="1308"/>
      <c r="O682" s="1308"/>
      <c r="P682" s="1308"/>
      <c r="Q682" s="1308"/>
      <c r="R682" s="1308"/>
      <c r="S682" s="1308"/>
      <c r="T682" s="1308"/>
      <c r="U682" s="1308"/>
      <c r="V682" s="1308"/>
    </row>
    <row r="683">
      <c r="A683" s="836"/>
      <c r="B683" s="1308"/>
      <c r="C683" s="1308"/>
      <c r="D683" s="1308"/>
      <c r="E683" s="1308"/>
      <c r="F683" s="1308"/>
      <c r="G683" s="1308"/>
      <c r="H683" s="1308"/>
      <c r="I683" s="1308"/>
      <c r="J683" s="1308"/>
      <c r="K683" s="1308"/>
      <c r="L683" s="1308"/>
      <c r="M683" s="1308"/>
      <c r="N683" s="1308"/>
      <c r="O683" s="1308"/>
      <c r="P683" s="1308"/>
      <c r="Q683" s="1308"/>
      <c r="R683" s="1308"/>
      <c r="S683" s="1308"/>
      <c r="T683" s="1308"/>
      <c r="U683" s="1308"/>
      <c r="V683" s="1308"/>
    </row>
    <row r="684">
      <c r="A684" s="836"/>
      <c r="B684" s="1308"/>
      <c r="C684" s="1308"/>
      <c r="D684" s="1308"/>
      <c r="E684" s="1308"/>
      <c r="F684" s="1308"/>
      <c r="G684" s="1308"/>
      <c r="H684" s="1308"/>
      <c r="I684" s="1308"/>
      <c r="J684" s="1308"/>
      <c r="K684" s="1308"/>
      <c r="L684" s="1308"/>
      <c r="M684" s="1308"/>
      <c r="N684" s="1308"/>
      <c r="O684" s="1308"/>
      <c r="P684" s="1308"/>
      <c r="Q684" s="1308"/>
      <c r="R684" s="1308"/>
      <c r="S684" s="1308"/>
      <c r="T684" s="1308"/>
      <c r="U684" s="1308"/>
      <c r="V684" s="1308"/>
    </row>
    <row r="685">
      <c r="A685" s="836"/>
      <c r="B685" s="1308"/>
      <c r="C685" s="1308"/>
      <c r="D685" s="1308"/>
      <c r="E685" s="1308"/>
      <c r="F685" s="1308"/>
      <c r="G685" s="1308"/>
      <c r="H685" s="1308"/>
      <c r="I685" s="1308"/>
      <c r="J685" s="1308"/>
      <c r="K685" s="1308"/>
      <c r="L685" s="1308"/>
      <c r="M685" s="1308"/>
      <c r="N685" s="1308"/>
      <c r="O685" s="1308"/>
      <c r="P685" s="1308"/>
      <c r="Q685" s="1308"/>
      <c r="R685" s="1308"/>
      <c r="S685" s="1308"/>
      <c r="T685" s="1308"/>
      <c r="U685" s="1308"/>
      <c r="V685" s="1308"/>
    </row>
    <row r="686">
      <c r="A686" s="836"/>
      <c r="B686" s="1308"/>
      <c r="C686" s="1308"/>
      <c r="D686" s="1308"/>
      <c r="E686" s="1308"/>
      <c r="F686" s="1308"/>
      <c r="G686" s="1308"/>
      <c r="H686" s="1308"/>
      <c r="I686" s="1308"/>
      <c r="J686" s="1308"/>
      <c r="K686" s="1308"/>
      <c r="L686" s="1308"/>
      <c r="M686" s="1308"/>
      <c r="N686" s="1308"/>
      <c r="O686" s="1308"/>
      <c r="P686" s="1308"/>
      <c r="Q686" s="1308"/>
      <c r="R686" s="1308"/>
      <c r="S686" s="1308"/>
      <c r="T686" s="1308"/>
      <c r="U686" s="1308"/>
      <c r="V686" s="1308"/>
    </row>
    <row r="687">
      <c r="A687" s="836"/>
      <c r="B687" s="1308"/>
      <c r="C687" s="1308"/>
      <c r="D687" s="1308"/>
      <c r="E687" s="1308"/>
      <c r="F687" s="1308"/>
      <c r="G687" s="1308"/>
      <c r="H687" s="1308"/>
      <c r="I687" s="1308"/>
      <c r="J687" s="1308"/>
      <c r="K687" s="1308"/>
      <c r="L687" s="1308"/>
      <c r="M687" s="1308"/>
      <c r="N687" s="1308"/>
      <c r="O687" s="1308"/>
      <c r="P687" s="1308"/>
      <c r="Q687" s="1308"/>
      <c r="R687" s="1308"/>
      <c r="S687" s="1308"/>
      <c r="T687" s="1308"/>
      <c r="U687" s="1308"/>
      <c r="V687" s="1308"/>
    </row>
    <row r="688">
      <c r="A688" s="836"/>
      <c r="B688" s="1308"/>
      <c r="C688" s="1308"/>
      <c r="D688" s="1308"/>
      <c r="E688" s="1308"/>
      <c r="F688" s="1308"/>
      <c r="G688" s="1308"/>
      <c r="H688" s="1308"/>
      <c r="I688" s="1308"/>
      <c r="J688" s="1308"/>
      <c r="K688" s="1308"/>
      <c r="L688" s="1308"/>
      <c r="M688" s="1308"/>
      <c r="N688" s="1308"/>
      <c r="O688" s="1308"/>
      <c r="P688" s="1308"/>
      <c r="Q688" s="1308"/>
      <c r="R688" s="1308"/>
      <c r="S688" s="1308"/>
      <c r="T688" s="1308"/>
      <c r="U688" s="1308"/>
      <c r="V688" s="1308"/>
    </row>
    <row r="689">
      <c r="A689" s="836"/>
      <c r="B689" s="1308"/>
      <c r="C689" s="1308"/>
      <c r="D689" s="1308"/>
      <c r="E689" s="1308"/>
      <c r="F689" s="1308"/>
      <c r="G689" s="1308"/>
      <c r="H689" s="1308"/>
      <c r="I689" s="1308"/>
      <c r="J689" s="1308"/>
      <c r="K689" s="1308"/>
      <c r="L689" s="1308"/>
      <c r="M689" s="1308"/>
      <c r="N689" s="1308"/>
      <c r="O689" s="1308"/>
      <c r="P689" s="1308"/>
      <c r="Q689" s="1308"/>
      <c r="R689" s="1308"/>
      <c r="S689" s="1308"/>
      <c r="T689" s="1308"/>
      <c r="U689" s="1308"/>
      <c r="V689" s="1308"/>
    </row>
    <row r="690">
      <c r="A690" s="836"/>
      <c r="B690" s="1308"/>
      <c r="C690" s="1308"/>
      <c r="D690" s="1308"/>
      <c r="E690" s="1308"/>
      <c r="F690" s="1308"/>
      <c r="G690" s="1308"/>
      <c r="H690" s="1308"/>
      <c r="I690" s="1308"/>
      <c r="J690" s="1308"/>
      <c r="K690" s="1308"/>
      <c r="L690" s="1308"/>
      <c r="M690" s="1308"/>
      <c r="N690" s="1308"/>
      <c r="O690" s="1308"/>
      <c r="P690" s="1308"/>
      <c r="Q690" s="1308"/>
      <c r="R690" s="1308"/>
      <c r="S690" s="1308"/>
      <c r="T690" s="1308"/>
      <c r="U690" s="1308"/>
      <c r="V690" s="1308"/>
    </row>
    <row r="691">
      <c r="A691" s="836"/>
      <c r="B691" s="1308"/>
      <c r="C691" s="1308"/>
      <c r="D691" s="1308"/>
      <c r="E691" s="1308"/>
      <c r="F691" s="1308"/>
      <c r="G691" s="1308"/>
      <c r="H691" s="1308"/>
      <c r="I691" s="1308"/>
      <c r="J691" s="1308"/>
      <c r="K691" s="1308"/>
      <c r="L691" s="1308"/>
      <c r="M691" s="1308"/>
      <c r="N691" s="1308"/>
      <c r="O691" s="1308"/>
      <c r="P691" s="1308"/>
      <c r="Q691" s="1308"/>
      <c r="R691" s="1308"/>
      <c r="S691" s="1308"/>
      <c r="T691" s="1308"/>
      <c r="U691" s="1308"/>
      <c r="V691" s="1308"/>
    </row>
    <row r="692">
      <c r="A692" s="836"/>
      <c r="B692" s="1308"/>
      <c r="C692" s="1308"/>
      <c r="D692" s="1308"/>
      <c r="E692" s="1308"/>
      <c r="F692" s="1308"/>
      <c r="G692" s="1308"/>
      <c r="H692" s="1308"/>
      <c r="I692" s="1308"/>
      <c r="J692" s="1308"/>
      <c r="K692" s="1308"/>
      <c r="L692" s="1308"/>
      <c r="M692" s="1308"/>
      <c r="N692" s="1308"/>
      <c r="O692" s="1308"/>
      <c r="P692" s="1308"/>
      <c r="Q692" s="1308"/>
      <c r="R692" s="1308"/>
      <c r="S692" s="1308"/>
      <c r="T692" s="1308"/>
      <c r="U692" s="1308"/>
      <c r="V692" s="1308"/>
    </row>
    <row r="693">
      <c r="A693" s="836"/>
      <c r="B693" s="1308"/>
      <c r="C693" s="1308"/>
      <c r="D693" s="1308"/>
      <c r="E693" s="1308"/>
      <c r="F693" s="1308"/>
      <c r="G693" s="1308"/>
      <c r="H693" s="1308"/>
      <c r="I693" s="1308"/>
      <c r="J693" s="1308"/>
      <c r="K693" s="1308"/>
      <c r="L693" s="1308"/>
      <c r="M693" s="1308"/>
      <c r="N693" s="1308"/>
      <c r="O693" s="1308"/>
      <c r="P693" s="1308"/>
      <c r="Q693" s="1308"/>
      <c r="R693" s="1308"/>
      <c r="S693" s="1308"/>
      <c r="T693" s="1308"/>
      <c r="U693" s="1308"/>
      <c r="V693" s="1308"/>
    </row>
    <row r="694">
      <c r="A694" s="836"/>
      <c r="B694" s="1308"/>
      <c r="C694" s="1308"/>
      <c r="D694" s="1308"/>
      <c r="E694" s="1308"/>
      <c r="F694" s="1308"/>
      <c r="G694" s="1308"/>
      <c r="H694" s="1308"/>
      <c r="I694" s="1308"/>
      <c r="J694" s="1308"/>
      <c r="K694" s="1308"/>
      <c r="L694" s="1308"/>
      <c r="M694" s="1308"/>
      <c r="N694" s="1308"/>
      <c r="O694" s="1308"/>
      <c r="P694" s="1308"/>
      <c r="Q694" s="1308"/>
      <c r="R694" s="1308"/>
      <c r="S694" s="1308"/>
      <c r="T694" s="1308"/>
      <c r="U694" s="1308"/>
      <c r="V694" s="1308"/>
    </row>
    <row r="695">
      <c r="A695" s="836"/>
      <c r="B695" s="1308"/>
      <c r="C695" s="1308"/>
      <c r="D695" s="1308"/>
      <c r="E695" s="1308"/>
      <c r="F695" s="1308"/>
      <c r="G695" s="1308"/>
      <c r="H695" s="1308"/>
      <c r="I695" s="1308"/>
      <c r="J695" s="1308"/>
      <c r="K695" s="1308"/>
      <c r="L695" s="1308"/>
      <c r="M695" s="1308"/>
      <c r="N695" s="1308"/>
      <c r="O695" s="1308"/>
      <c r="P695" s="1308"/>
      <c r="Q695" s="1308"/>
      <c r="R695" s="1308"/>
      <c r="S695" s="1308"/>
      <c r="T695" s="1308"/>
      <c r="U695" s="1308"/>
      <c r="V695" s="1308"/>
    </row>
    <row r="696">
      <c r="A696" s="836"/>
      <c r="B696" s="1308"/>
      <c r="C696" s="1308"/>
      <c r="D696" s="1308"/>
      <c r="E696" s="1308"/>
      <c r="F696" s="1308"/>
      <c r="G696" s="1308"/>
      <c r="H696" s="1308"/>
      <c r="I696" s="1308"/>
      <c r="J696" s="1308"/>
      <c r="K696" s="1308"/>
      <c r="L696" s="1308"/>
      <c r="M696" s="1308"/>
      <c r="N696" s="1308"/>
      <c r="O696" s="1308"/>
      <c r="P696" s="1308"/>
      <c r="Q696" s="1308"/>
      <c r="R696" s="1308"/>
      <c r="S696" s="1308"/>
      <c r="T696" s="1308"/>
      <c r="U696" s="1308"/>
      <c r="V696" s="1308"/>
    </row>
    <row r="697">
      <c r="A697" s="836"/>
      <c r="B697" s="1308"/>
      <c r="C697" s="1308"/>
      <c r="D697" s="1308"/>
      <c r="E697" s="1308"/>
      <c r="F697" s="1308"/>
      <c r="G697" s="1308"/>
      <c r="H697" s="1308"/>
      <c r="I697" s="1308"/>
      <c r="J697" s="1308"/>
      <c r="K697" s="1308"/>
      <c r="L697" s="1308"/>
      <c r="M697" s="1308"/>
      <c r="N697" s="1308"/>
      <c r="O697" s="1308"/>
      <c r="P697" s="1308"/>
      <c r="Q697" s="1308"/>
      <c r="R697" s="1308"/>
      <c r="S697" s="1308"/>
      <c r="T697" s="1308"/>
      <c r="U697" s="1308"/>
      <c r="V697" s="1308"/>
    </row>
    <row r="698">
      <c r="A698" s="836"/>
      <c r="B698" s="1308"/>
      <c r="C698" s="1308"/>
      <c r="D698" s="1308"/>
      <c r="E698" s="1308"/>
      <c r="F698" s="1308"/>
      <c r="G698" s="1308"/>
      <c r="H698" s="1308"/>
      <c r="I698" s="1308"/>
      <c r="J698" s="1308"/>
      <c r="K698" s="1308"/>
      <c r="L698" s="1308"/>
      <c r="M698" s="1308"/>
      <c r="N698" s="1308"/>
      <c r="O698" s="1308"/>
      <c r="P698" s="1308"/>
      <c r="Q698" s="1308"/>
      <c r="R698" s="1308"/>
      <c r="S698" s="1308"/>
      <c r="T698" s="1308"/>
      <c r="U698" s="1308"/>
      <c r="V698" s="1308"/>
    </row>
    <row r="699">
      <c r="A699" s="836"/>
      <c r="B699" s="1308"/>
      <c r="C699" s="1308"/>
      <c r="D699" s="1308"/>
      <c r="E699" s="1308"/>
      <c r="F699" s="1308"/>
      <c r="G699" s="1308"/>
      <c r="H699" s="1308"/>
      <c r="I699" s="1308"/>
      <c r="J699" s="1308"/>
      <c r="K699" s="1308"/>
      <c r="L699" s="1308"/>
      <c r="M699" s="1308"/>
      <c r="N699" s="1308"/>
      <c r="O699" s="1308"/>
      <c r="P699" s="1308"/>
      <c r="Q699" s="1308"/>
      <c r="R699" s="1308"/>
      <c r="S699" s="1308"/>
      <c r="T699" s="1308"/>
      <c r="U699" s="1308"/>
      <c r="V699" s="1308"/>
    </row>
    <row r="700">
      <c r="A700" s="836"/>
      <c r="B700" s="1308"/>
      <c r="C700" s="1308"/>
      <c r="D700" s="1308"/>
      <c r="E700" s="1308"/>
      <c r="F700" s="1308"/>
      <c r="G700" s="1308"/>
      <c r="H700" s="1308"/>
      <c r="I700" s="1308"/>
      <c r="J700" s="1308"/>
      <c r="K700" s="1308"/>
      <c r="L700" s="1308"/>
      <c r="M700" s="1308"/>
      <c r="N700" s="1308"/>
      <c r="O700" s="1308"/>
      <c r="P700" s="1308"/>
      <c r="Q700" s="1308"/>
      <c r="R700" s="1308"/>
      <c r="S700" s="1308"/>
      <c r="T700" s="1308"/>
      <c r="U700" s="1308"/>
      <c r="V700" s="1308"/>
    </row>
    <row r="701">
      <c r="A701" s="836"/>
      <c r="B701" s="1308"/>
      <c r="C701" s="1308"/>
      <c r="D701" s="1308"/>
      <c r="E701" s="1308"/>
      <c r="F701" s="1308"/>
      <c r="G701" s="1308"/>
      <c r="H701" s="1308"/>
      <c r="I701" s="1308"/>
      <c r="J701" s="1308"/>
      <c r="K701" s="1308"/>
      <c r="L701" s="1308"/>
      <c r="M701" s="1308"/>
      <c r="N701" s="1308"/>
      <c r="O701" s="1308"/>
      <c r="P701" s="1308"/>
      <c r="Q701" s="1308"/>
      <c r="R701" s="1308"/>
      <c r="S701" s="1308"/>
      <c r="T701" s="1308"/>
      <c r="U701" s="1308"/>
      <c r="V701" s="1308"/>
    </row>
    <row r="702">
      <c r="A702" s="836"/>
      <c r="B702" s="1308"/>
      <c r="C702" s="1308"/>
      <c r="D702" s="1308"/>
      <c r="E702" s="1308"/>
      <c r="F702" s="1308"/>
      <c r="G702" s="1308"/>
      <c r="H702" s="1308"/>
      <c r="I702" s="1308"/>
      <c r="J702" s="1308"/>
      <c r="K702" s="1308"/>
      <c r="L702" s="1308"/>
      <c r="M702" s="1308"/>
      <c r="N702" s="1308"/>
      <c r="O702" s="1308"/>
      <c r="P702" s="1308"/>
      <c r="Q702" s="1308"/>
      <c r="R702" s="1308"/>
      <c r="S702" s="1308"/>
      <c r="T702" s="1308"/>
      <c r="U702" s="1308"/>
      <c r="V702" s="1308"/>
    </row>
    <row r="703">
      <c r="A703" s="836"/>
      <c r="B703" s="1308"/>
      <c r="C703" s="1308"/>
      <c r="D703" s="1308"/>
      <c r="E703" s="1308"/>
      <c r="F703" s="1308"/>
      <c r="G703" s="1308"/>
      <c r="H703" s="1308"/>
      <c r="I703" s="1308"/>
      <c r="J703" s="1308"/>
      <c r="K703" s="1308"/>
      <c r="L703" s="1308"/>
      <c r="M703" s="1308"/>
      <c r="N703" s="1308"/>
      <c r="O703" s="1308"/>
      <c r="P703" s="1308"/>
      <c r="Q703" s="1308"/>
      <c r="R703" s="1308"/>
      <c r="S703" s="1308"/>
      <c r="T703" s="1308"/>
      <c r="U703" s="1308"/>
      <c r="V703" s="1308"/>
    </row>
    <row r="704">
      <c r="A704" s="836"/>
      <c r="B704" s="1308"/>
      <c r="C704" s="1308"/>
      <c r="D704" s="1308"/>
      <c r="E704" s="1308"/>
      <c r="F704" s="1308"/>
      <c r="G704" s="1308"/>
      <c r="H704" s="1308"/>
      <c r="I704" s="1308"/>
      <c r="J704" s="1308"/>
      <c r="K704" s="1308"/>
      <c r="L704" s="1308"/>
      <c r="M704" s="1308"/>
      <c r="N704" s="1308"/>
      <c r="O704" s="1308"/>
      <c r="P704" s="1308"/>
      <c r="Q704" s="1308"/>
      <c r="R704" s="1308"/>
      <c r="S704" s="1308"/>
      <c r="T704" s="1308"/>
      <c r="U704" s="1308"/>
      <c r="V704" s="1308"/>
    </row>
    <row r="705">
      <c r="A705" s="836"/>
      <c r="B705" s="1308"/>
      <c r="C705" s="1308"/>
      <c r="D705" s="1308"/>
      <c r="E705" s="1308"/>
      <c r="F705" s="1308"/>
      <c r="G705" s="1308"/>
      <c r="H705" s="1308"/>
      <c r="I705" s="1308"/>
      <c r="J705" s="1308"/>
      <c r="K705" s="1308"/>
      <c r="L705" s="1308"/>
      <c r="M705" s="1308"/>
      <c r="N705" s="1308"/>
      <c r="O705" s="1308"/>
      <c r="P705" s="1308"/>
      <c r="Q705" s="1308"/>
      <c r="R705" s="1308"/>
      <c r="S705" s="1308"/>
      <c r="T705" s="1308"/>
      <c r="U705" s="1308"/>
      <c r="V705" s="1308"/>
    </row>
    <row r="706">
      <c r="A706" s="836"/>
      <c r="B706" s="1308"/>
      <c r="C706" s="1308"/>
      <c r="D706" s="1308"/>
      <c r="E706" s="1308"/>
      <c r="F706" s="1308"/>
      <c r="G706" s="1308"/>
      <c r="H706" s="1308"/>
      <c r="I706" s="1308"/>
      <c r="J706" s="1308"/>
      <c r="K706" s="1308"/>
      <c r="L706" s="1308"/>
      <c r="M706" s="1308"/>
      <c r="N706" s="1308"/>
      <c r="O706" s="1308"/>
      <c r="P706" s="1308"/>
      <c r="Q706" s="1308"/>
      <c r="R706" s="1308"/>
      <c r="S706" s="1308"/>
      <c r="T706" s="1308"/>
      <c r="U706" s="1308"/>
      <c r="V706" s="1308"/>
    </row>
    <row r="707">
      <c r="A707" s="836"/>
      <c r="B707" s="1308"/>
      <c r="C707" s="1308"/>
      <c r="D707" s="1308"/>
      <c r="E707" s="1308"/>
      <c r="F707" s="1308"/>
      <c r="G707" s="1308"/>
      <c r="H707" s="1308"/>
      <c r="I707" s="1308"/>
      <c r="J707" s="1308"/>
      <c r="K707" s="1308"/>
      <c r="L707" s="1308"/>
      <c r="M707" s="1308"/>
      <c r="N707" s="1308"/>
      <c r="O707" s="1308"/>
      <c r="P707" s="1308"/>
      <c r="Q707" s="1308"/>
      <c r="R707" s="1308"/>
      <c r="S707" s="1308"/>
      <c r="T707" s="1308"/>
      <c r="U707" s="1308"/>
      <c r="V707" s="1308"/>
    </row>
    <row r="708">
      <c r="A708" s="836"/>
      <c r="B708" s="1308"/>
      <c r="C708" s="1308"/>
      <c r="D708" s="1308"/>
      <c r="E708" s="1308"/>
      <c r="F708" s="1308"/>
      <c r="G708" s="1308"/>
      <c r="H708" s="1308"/>
      <c r="I708" s="1308"/>
      <c r="J708" s="1308"/>
      <c r="K708" s="1308"/>
      <c r="L708" s="1308"/>
      <c r="M708" s="1308"/>
      <c r="N708" s="1308"/>
      <c r="O708" s="1308"/>
      <c r="P708" s="1308"/>
      <c r="Q708" s="1308"/>
      <c r="R708" s="1308"/>
      <c r="S708" s="1308"/>
      <c r="T708" s="1308"/>
      <c r="U708" s="1308"/>
      <c r="V708" s="1308"/>
    </row>
    <row r="709">
      <c r="A709" s="836"/>
      <c r="B709" s="1308"/>
      <c r="C709" s="1308"/>
      <c r="D709" s="1308"/>
      <c r="E709" s="1308"/>
      <c r="F709" s="1308"/>
      <c r="G709" s="1308"/>
      <c r="H709" s="1308"/>
      <c r="I709" s="1308"/>
      <c r="J709" s="1308"/>
      <c r="K709" s="1308"/>
      <c r="L709" s="1308"/>
      <c r="M709" s="1308"/>
      <c r="N709" s="1308"/>
      <c r="O709" s="1308"/>
      <c r="P709" s="1308"/>
      <c r="Q709" s="1308"/>
      <c r="R709" s="1308"/>
      <c r="S709" s="1308"/>
      <c r="T709" s="1308"/>
      <c r="U709" s="1308"/>
      <c r="V709" s="1308"/>
    </row>
    <row r="710">
      <c r="A710" s="836"/>
      <c r="B710" s="1308"/>
      <c r="C710" s="1308"/>
      <c r="D710" s="1308"/>
      <c r="E710" s="1308"/>
      <c r="F710" s="1308"/>
      <c r="G710" s="1308"/>
      <c r="H710" s="1308"/>
      <c r="I710" s="1308"/>
      <c r="J710" s="1308"/>
      <c r="K710" s="1308"/>
      <c r="L710" s="1308"/>
      <c r="M710" s="1308"/>
      <c r="N710" s="1308"/>
      <c r="O710" s="1308"/>
      <c r="P710" s="1308"/>
      <c r="Q710" s="1308"/>
      <c r="R710" s="1308"/>
      <c r="S710" s="1308"/>
      <c r="T710" s="1308"/>
      <c r="U710" s="1308"/>
      <c r="V710" s="1308"/>
    </row>
    <row r="711">
      <c r="A711" s="836"/>
      <c r="B711" s="1308"/>
      <c r="C711" s="1308"/>
      <c r="D711" s="1308"/>
      <c r="E711" s="1308"/>
      <c r="F711" s="1308"/>
      <c r="G711" s="1308"/>
      <c r="H711" s="1308"/>
      <c r="I711" s="1308"/>
      <c r="J711" s="1308"/>
      <c r="K711" s="1308"/>
      <c r="L711" s="1308"/>
      <c r="M711" s="1308"/>
      <c r="N711" s="1308"/>
      <c r="O711" s="1308"/>
      <c r="P711" s="1308"/>
      <c r="Q711" s="1308"/>
      <c r="R711" s="1308"/>
      <c r="S711" s="1308"/>
      <c r="T711" s="1308"/>
      <c r="U711" s="1308"/>
      <c r="V711" s="1308"/>
    </row>
    <row r="712">
      <c r="A712" s="836"/>
      <c r="B712" s="1308"/>
      <c r="C712" s="1308"/>
      <c r="D712" s="1308"/>
      <c r="E712" s="1308"/>
      <c r="F712" s="1308"/>
      <c r="G712" s="1308"/>
      <c r="H712" s="1308"/>
      <c r="I712" s="1308"/>
      <c r="J712" s="1308"/>
      <c r="K712" s="1308"/>
      <c r="L712" s="1308"/>
      <c r="M712" s="1308"/>
      <c r="N712" s="1308"/>
      <c r="O712" s="1308"/>
      <c r="P712" s="1308"/>
      <c r="Q712" s="1308"/>
      <c r="R712" s="1308"/>
      <c r="S712" s="1308"/>
      <c r="T712" s="1308"/>
      <c r="U712" s="1308"/>
      <c r="V712" s="1308"/>
    </row>
    <row r="713">
      <c r="A713" s="836"/>
      <c r="B713" s="1308"/>
      <c r="C713" s="1308"/>
      <c r="D713" s="1308"/>
      <c r="E713" s="1308"/>
      <c r="F713" s="1308"/>
      <c r="G713" s="1308"/>
      <c r="H713" s="1308"/>
      <c r="I713" s="1308"/>
      <c r="J713" s="1308"/>
      <c r="K713" s="1308"/>
      <c r="L713" s="1308"/>
      <c r="M713" s="1308"/>
      <c r="N713" s="1308"/>
      <c r="O713" s="1308"/>
      <c r="P713" s="1308"/>
      <c r="Q713" s="1308"/>
      <c r="R713" s="1308"/>
      <c r="S713" s="1308"/>
      <c r="T713" s="1308"/>
      <c r="U713" s="1308"/>
      <c r="V713" s="1308"/>
    </row>
    <row r="714">
      <c r="A714" s="836"/>
      <c r="B714" s="1308"/>
      <c r="C714" s="1308"/>
      <c r="D714" s="1308"/>
      <c r="E714" s="1308"/>
      <c r="F714" s="1308"/>
      <c r="G714" s="1308"/>
      <c r="H714" s="1308"/>
      <c r="I714" s="1308"/>
      <c r="J714" s="1308"/>
      <c r="K714" s="1308"/>
      <c r="L714" s="1308"/>
      <c r="M714" s="1308"/>
      <c r="N714" s="1308"/>
      <c r="O714" s="1308"/>
      <c r="P714" s="1308"/>
      <c r="Q714" s="1308"/>
      <c r="R714" s="1308"/>
      <c r="S714" s="1308"/>
      <c r="T714" s="1308"/>
      <c r="U714" s="1308"/>
      <c r="V714" s="1308"/>
    </row>
    <row r="715">
      <c r="A715" s="836"/>
      <c r="B715" s="1308"/>
      <c r="C715" s="1308"/>
      <c r="D715" s="1308"/>
      <c r="E715" s="1308"/>
      <c r="F715" s="1308"/>
      <c r="G715" s="1308"/>
      <c r="H715" s="1308"/>
      <c r="I715" s="1308"/>
      <c r="J715" s="1308"/>
      <c r="K715" s="1308"/>
      <c r="L715" s="1308"/>
      <c r="M715" s="1308"/>
      <c r="N715" s="1308"/>
      <c r="O715" s="1308"/>
      <c r="P715" s="1308"/>
      <c r="Q715" s="1308"/>
      <c r="R715" s="1308"/>
      <c r="S715" s="1308"/>
      <c r="T715" s="1308"/>
      <c r="U715" s="1308"/>
      <c r="V715" s="1308"/>
    </row>
    <row r="716">
      <c r="A716" s="836"/>
      <c r="B716" s="1308"/>
      <c r="C716" s="1308"/>
      <c r="D716" s="1308"/>
      <c r="E716" s="1308"/>
      <c r="F716" s="1308"/>
      <c r="G716" s="1308"/>
      <c r="H716" s="1308"/>
      <c r="I716" s="1308"/>
      <c r="J716" s="1308"/>
      <c r="K716" s="1308"/>
      <c r="L716" s="1308"/>
      <c r="M716" s="1308"/>
      <c r="N716" s="1308"/>
      <c r="O716" s="1308"/>
      <c r="P716" s="1308"/>
      <c r="Q716" s="1308"/>
      <c r="R716" s="1308"/>
      <c r="S716" s="1308"/>
      <c r="T716" s="1308"/>
      <c r="U716" s="1308"/>
      <c r="V716" s="1308"/>
    </row>
    <row r="717">
      <c r="A717" s="836"/>
      <c r="B717" s="1308"/>
      <c r="C717" s="1308"/>
      <c r="D717" s="1308"/>
      <c r="E717" s="1308"/>
      <c r="F717" s="1308"/>
      <c r="G717" s="1308"/>
      <c r="H717" s="1308"/>
      <c r="I717" s="1308"/>
      <c r="J717" s="1308"/>
      <c r="K717" s="1308"/>
      <c r="L717" s="1308"/>
      <c r="M717" s="1308"/>
      <c r="N717" s="1308"/>
      <c r="O717" s="1308"/>
      <c r="P717" s="1308"/>
      <c r="Q717" s="1308"/>
      <c r="R717" s="1308"/>
      <c r="S717" s="1308"/>
      <c r="T717" s="1308"/>
      <c r="U717" s="1308"/>
      <c r="V717" s="1308"/>
    </row>
    <row r="718">
      <c r="A718" s="836"/>
      <c r="B718" s="1308"/>
      <c r="C718" s="1308"/>
      <c r="D718" s="1308"/>
      <c r="E718" s="1308"/>
      <c r="F718" s="1308"/>
      <c r="G718" s="1308"/>
      <c r="H718" s="1308"/>
      <c r="I718" s="1308"/>
      <c r="J718" s="1308"/>
      <c r="K718" s="1308"/>
      <c r="L718" s="1308"/>
      <c r="M718" s="1308"/>
      <c r="N718" s="1308"/>
      <c r="O718" s="1308"/>
      <c r="P718" s="1308"/>
      <c r="Q718" s="1308"/>
      <c r="R718" s="1308"/>
      <c r="S718" s="1308"/>
      <c r="T718" s="1308"/>
      <c r="U718" s="1308"/>
      <c r="V718" s="1308"/>
    </row>
    <row r="719">
      <c r="A719" s="836"/>
      <c r="B719" s="1308"/>
      <c r="C719" s="1308"/>
      <c r="D719" s="1308"/>
      <c r="E719" s="1308"/>
      <c r="F719" s="1308"/>
      <c r="G719" s="1308"/>
      <c r="H719" s="1308"/>
      <c r="I719" s="1308"/>
      <c r="J719" s="1308"/>
      <c r="K719" s="1308"/>
      <c r="L719" s="1308"/>
      <c r="M719" s="1308"/>
      <c r="N719" s="1308"/>
      <c r="O719" s="1308"/>
      <c r="P719" s="1308"/>
      <c r="Q719" s="1308"/>
      <c r="R719" s="1308"/>
      <c r="S719" s="1308"/>
      <c r="T719" s="1308"/>
      <c r="U719" s="1308"/>
      <c r="V719" s="1308"/>
    </row>
    <row r="720">
      <c r="A720" s="836"/>
      <c r="B720" s="1308"/>
      <c r="C720" s="1308"/>
      <c r="D720" s="1308"/>
      <c r="E720" s="1308"/>
      <c r="F720" s="1308"/>
      <c r="G720" s="1308"/>
      <c r="H720" s="1308"/>
      <c r="I720" s="1308"/>
      <c r="J720" s="1308"/>
      <c r="K720" s="1308"/>
      <c r="L720" s="1308"/>
      <c r="M720" s="1308"/>
      <c r="N720" s="1308"/>
      <c r="O720" s="1308"/>
      <c r="P720" s="1308"/>
      <c r="Q720" s="1308"/>
      <c r="R720" s="1308"/>
      <c r="S720" s="1308"/>
      <c r="T720" s="1308"/>
      <c r="U720" s="1308"/>
      <c r="V720" s="1308"/>
    </row>
    <row r="721">
      <c r="A721" s="836"/>
      <c r="B721" s="1308"/>
      <c r="C721" s="1308"/>
      <c r="D721" s="1308"/>
      <c r="E721" s="1308"/>
      <c r="F721" s="1308"/>
      <c r="G721" s="1308"/>
      <c r="H721" s="1308"/>
      <c r="I721" s="1308"/>
      <c r="J721" s="1308"/>
      <c r="K721" s="1308"/>
      <c r="L721" s="1308"/>
      <c r="M721" s="1308"/>
      <c r="N721" s="1308"/>
      <c r="O721" s="1308"/>
      <c r="P721" s="1308"/>
      <c r="Q721" s="1308"/>
      <c r="R721" s="1308"/>
      <c r="S721" s="1308"/>
      <c r="T721" s="1308"/>
      <c r="U721" s="1308"/>
      <c r="V721" s="1308"/>
    </row>
    <row r="722">
      <c r="A722" s="836"/>
      <c r="B722" s="1308"/>
      <c r="C722" s="1308"/>
      <c r="D722" s="1308"/>
      <c r="E722" s="1308"/>
      <c r="F722" s="1308"/>
      <c r="G722" s="1308"/>
      <c r="H722" s="1308"/>
      <c r="I722" s="1308"/>
      <c r="J722" s="1308"/>
      <c r="K722" s="1308"/>
      <c r="L722" s="1308"/>
      <c r="M722" s="1308"/>
      <c r="N722" s="1308"/>
      <c r="O722" s="1308"/>
      <c r="P722" s="1308"/>
      <c r="Q722" s="1308"/>
      <c r="R722" s="1308"/>
      <c r="S722" s="1308"/>
      <c r="T722" s="1308"/>
      <c r="U722" s="1308"/>
      <c r="V722" s="1308"/>
    </row>
    <row r="723">
      <c r="A723" s="836"/>
      <c r="B723" s="1308"/>
      <c r="C723" s="1308"/>
      <c r="D723" s="1308"/>
      <c r="E723" s="1308"/>
      <c r="F723" s="1308"/>
      <c r="G723" s="1308"/>
      <c r="H723" s="1308"/>
      <c r="I723" s="1308"/>
      <c r="J723" s="1308"/>
      <c r="K723" s="1308"/>
      <c r="L723" s="1308"/>
      <c r="M723" s="1308"/>
      <c r="N723" s="1308"/>
      <c r="O723" s="1308"/>
      <c r="P723" s="1308"/>
      <c r="Q723" s="1308"/>
      <c r="R723" s="1308"/>
      <c r="S723" s="1308"/>
      <c r="T723" s="1308"/>
      <c r="U723" s="1308"/>
      <c r="V723" s="1308"/>
    </row>
    <row r="724">
      <c r="A724" s="836"/>
      <c r="B724" s="1308"/>
      <c r="C724" s="1308"/>
      <c r="D724" s="1308"/>
      <c r="E724" s="1308"/>
      <c r="F724" s="1308"/>
      <c r="G724" s="1308"/>
      <c r="H724" s="1308"/>
      <c r="I724" s="1308"/>
      <c r="J724" s="1308"/>
      <c r="K724" s="1308"/>
      <c r="L724" s="1308"/>
      <c r="M724" s="1308"/>
      <c r="N724" s="1308"/>
      <c r="O724" s="1308"/>
      <c r="P724" s="1308"/>
      <c r="Q724" s="1308"/>
      <c r="R724" s="1308"/>
      <c r="S724" s="1308"/>
      <c r="T724" s="1308"/>
      <c r="U724" s="1308"/>
      <c r="V724" s="1308"/>
    </row>
    <row r="725">
      <c r="A725" s="836"/>
      <c r="B725" s="1308"/>
      <c r="C725" s="1308"/>
      <c r="D725" s="1308"/>
      <c r="E725" s="1308"/>
      <c r="F725" s="1308"/>
      <c r="G725" s="1308"/>
      <c r="H725" s="1308"/>
      <c r="I725" s="1308"/>
      <c r="J725" s="1308"/>
      <c r="K725" s="1308"/>
      <c r="L725" s="1308"/>
      <c r="M725" s="1308"/>
      <c r="N725" s="1308"/>
      <c r="O725" s="1308"/>
      <c r="P725" s="1308"/>
      <c r="Q725" s="1308"/>
      <c r="R725" s="1308"/>
      <c r="S725" s="1308"/>
      <c r="T725" s="1308"/>
      <c r="U725" s="1308"/>
      <c r="V725" s="1308"/>
    </row>
    <row r="726">
      <c r="A726" s="836"/>
      <c r="B726" s="1308"/>
      <c r="C726" s="1308"/>
      <c r="D726" s="1308"/>
      <c r="E726" s="1308"/>
      <c r="F726" s="1308"/>
      <c r="G726" s="1308"/>
      <c r="H726" s="1308"/>
      <c r="I726" s="1308"/>
      <c r="J726" s="1308"/>
      <c r="K726" s="1308"/>
      <c r="L726" s="1308"/>
      <c r="M726" s="1308"/>
      <c r="N726" s="1308"/>
      <c r="O726" s="1308"/>
      <c r="P726" s="1308"/>
      <c r="Q726" s="1308"/>
      <c r="R726" s="1308"/>
      <c r="S726" s="1308"/>
      <c r="T726" s="1308"/>
      <c r="U726" s="1308"/>
      <c r="V726" s="1308"/>
    </row>
    <row r="727">
      <c r="A727" s="836"/>
      <c r="B727" s="1308"/>
      <c r="C727" s="1308"/>
      <c r="D727" s="1308"/>
      <c r="E727" s="1308"/>
      <c r="F727" s="1308"/>
      <c r="G727" s="1308"/>
      <c r="H727" s="1308"/>
      <c r="I727" s="1308"/>
      <c r="J727" s="1308"/>
      <c r="K727" s="1308"/>
      <c r="L727" s="1308"/>
      <c r="M727" s="1308"/>
      <c r="N727" s="1308"/>
      <c r="O727" s="1308"/>
      <c r="P727" s="1308"/>
      <c r="Q727" s="1308"/>
      <c r="R727" s="1308"/>
      <c r="S727" s="1308"/>
      <c r="T727" s="1308"/>
      <c r="U727" s="1308"/>
      <c r="V727" s="1308"/>
    </row>
    <row r="728">
      <c r="A728" s="836"/>
      <c r="B728" s="1308"/>
      <c r="C728" s="1308"/>
      <c r="D728" s="1308"/>
      <c r="E728" s="1308"/>
      <c r="F728" s="1308"/>
      <c r="G728" s="1308"/>
      <c r="H728" s="1308"/>
      <c r="I728" s="1308"/>
      <c r="J728" s="1308"/>
      <c r="K728" s="1308"/>
      <c r="L728" s="1308"/>
      <c r="M728" s="1308"/>
      <c r="N728" s="1308"/>
      <c r="O728" s="1308"/>
      <c r="P728" s="1308"/>
      <c r="Q728" s="1308"/>
      <c r="R728" s="1308"/>
      <c r="S728" s="1308"/>
      <c r="T728" s="1308"/>
      <c r="U728" s="1308"/>
      <c r="V728" s="1308"/>
    </row>
    <row r="729">
      <c r="A729" s="836"/>
      <c r="B729" s="1308"/>
      <c r="C729" s="1308"/>
      <c r="D729" s="1308"/>
      <c r="E729" s="1308"/>
      <c r="F729" s="1308"/>
      <c r="G729" s="1308"/>
      <c r="H729" s="1308"/>
      <c r="I729" s="1308"/>
      <c r="J729" s="1308"/>
      <c r="K729" s="1308"/>
      <c r="L729" s="1308"/>
      <c r="M729" s="1308"/>
      <c r="N729" s="1308"/>
      <c r="O729" s="1308"/>
      <c r="P729" s="1308"/>
      <c r="Q729" s="1308"/>
      <c r="R729" s="1308"/>
      <c r="S729" s="1308"/>
      <c r="T729" s="1308"/>
      <c r="U729" s="1308"/>
      <c r="V729" s="1308"/>
    </row>
    <row r="730">
      <c r="A730" s="836"/>
      <c r="B730" s="1308"/>
      <c r="C730" s="1308"/>
      <c r="D730" s="1308"/>
      <c r="E730" s="1308"/>
      <c r="F730" s="1308"/>
      <c r="G730" s="1308"/>
      <c r="H730" s="1308"/>
      <c r="I730" s="1308"/>
      <c r="J730" s="1308"/>
      <c r="K730" s="1308"/>
      <c r="L730" s="1308"/>
      <c r="M730" s="1308"/>
      <c r="N730" s="1308"/>
      <c r="O730" s="1308"/>
      <c r="P730" s="1308"/>
      <c r="Q730" s="1308"/>
      <c r="R730" s="1308"/>
      <c r="S730" s="1308"/>
      <c r="T730" s="1308"/>
      <c r="U730" s="1308"/>
      <c r="V730" s="1308"/>
    </row>
    <row r="731">
      <c r="A731" s="836"/>
      <c r="B731" s="1308"/>
      <c r="C731" s="1308"/>
      <c r="D731" s="1308"/>
      <c r="E731" s="1308"/>
      <c r="F731" s="1308"/>
      <c r="G731" s="1308"/>
      <c r="H731" s="1308"/>
      <c r="I731" s="1308"/>
      <c r="J731" s="1308"/>
      <c r="K731" s="1308"/>
      <c r="L731" s="1308"/>
      <c r="M731" s="1308"/>
      <c r="N731" s="1308"/>
      <c r="O731" s="1308"/>
      <c r="P731" s="1308"/>
      <c r="Q731" s="1308"/>
      <c r="R731" s="1308"/>
      <c r="S731" s="1308"/>
      <c r="T731" s="1308"/>
      <c r="U731" s="1308"/>
      <c r="V731" s="1308"/>
    </row>
    <row r="732">
      <c r="A732" s="836"/>
      <c r="B732" s="1308"/>
      <c r="C732" s="1308"/>
      <c r="D732" s="1308"/>
      <c r="E732" s="1308"/>
      <c r="F732" s="1308"/>
      <c r="G732" s="1308"/>
      <c r="H732" s="1308"/>
      <c r="I732" s="1308"/>
      <c r="J732" s="1308"/>
      <c r="K732" s="1308"/>
      <c r="L732" s="1308"/>
      <c r="M732" s="1308"/>
      <c r="N732" s="1308"/>
      <c r="O732" s="1308"/>
      <c r="P732" s="1308"/>
      <c r="Q732" s="1308"/>
      <c r="R732" s="1308"/>
      <c r="S732" s="1308"/>
      <c r="T732" s="1308"/>
      <c r="U732" s="1308"/>
      <c r="V732" s="1308"/>
    </row>
    <row r="733">
      <c r="A733" s="836"/>
      <c r="B733" s="1308"/>
      <c r="C733" s="1308"/>
      <c r="D733" s="1308"/>
      <c r="E733" s="1308"/>
      <c r="F733" s="1308"/>
      <c r="G733" s="1308"/>
      <c r="H733" s="1308"/>
      <c r="I733" s="1308"/>
      <c r="J733" s="1308"/>
      <c r="K733" s="1308"/>
      <c r="L733" s="1308"/>
      <c r="M733" s="1308"/>
      <c r="N733" s="1308"/>
      <c r="O733" s="1308"/>
      <c r="P733" s="1308"/>
      <c r="Q733" s="1308"/>
      <c r="R733" s="1308"/>
      <c r="S733" s="1308"/>
      <c r="T733" s="1308"/>
      <c r="U733" s="1308"/>
      <c r="V733" s="1308"/>
    </row>
    <row r="734">
      <c r="A734" s="836"/>
      <c r="B734" s="1308"/>
      <c r="C734" s="1308"/>
      <c r="D734" s="1308"/>
      <c r="E734" s="1308"/>
      <c r="F734" s="1308"/>
      <c r="G734" s="1308"/>
      <c r="H734" s="1308"/>
      <c r="I734" s="1308"/>
      <c r="J734" s="1308"/>
      <c r="K734" s="1308"/>
      <c r="L734" s="1308"/>
      <c r="M734" s="1308"/>
      <c r="N734" s="1308"/>
      <c r="O734" s="1308"/>
      <c r="P734" s="1308"/>
      <c r="Q734" s="1308"/>
      <c r="R734" s="1308"/>
      <c r="S734" s="1308"/>
      <c r="T734" s="1308"/>
      <c r="U734" s="1308"/>
      <c r="V734" s="1308"/>
    </row>
    <row r="735">
      <c r="A735" s="836"/>
      <c r="B735" s="1308"/>
      <c r="C735" s="1308"/>
      <c r="D735" s="1308"/>
      <c r="E735" s="1308"/>
      <c r="F735" s="1308"/>
      <c r="G735" s="1308"/>
      <c r="H735" s="1308"/>
      <c r="I735" s="1308"/>
      <c r="J735" s="1308"/>
      <c r="K735" s="1308"/>
      <c r="L735" s="1308"/>
      <c r="M735" s="1308"/>
      <c r="N735" s="1308"/>
      <c r="O735" s="1308"/>
      <c r="P735" s="1308"/>
      <c r="Q735" s="1308"/>
      <c r="R735" s="1308"/>
      <c r="S735" s="1308"/>
      <c r="T735" s="1308"/>
      <c r="U735" s="1308"/>
      <c r="V735" s="1308"/>
    </row>
    <row r="736">
      <c r="A736" s="836"/>
      <c r="B736" s="1308"/>
      <c r="C736" s="1308"/>
      <c r="D736" s="1308"/>
      <c r="E736" s="1308"/>
      <c r="F736" s="1308"/>
      <c r="G736" s="1308"/>
      <c r="H736" s="1308"/>
      <c r="I736" s="1308"/>
      <c r="J736" s="1308"/>
      <c r="K736" s="1308"/>
      <c r="L736" s="1308"/>
      <c r="M736" s="1308"/>
      <c r="N736" s="1308"/>
      <c r="O736" s="1308"/>
      <c r="P736" s="1308"/>
      <c r="Q736" s="1308"/>
      <c r="R736" s="1308"/>
      <c r="S736" s="1308"/>
      <c r="T736" s="1308"/>
      <c r="U736" s="1308"/>
      <c r="V736" s="1308"/>
    </row>
    <row r="737">
      <c r="A737" s="836"/>
      <c r="B737" s="1308"/>
      <c r="C737" s="1308"/>
      <c r="D737" s="1308"/>
      <c r="E737" s="1308"/>
      <c r="F737" s="1308"/>
      <c r="G737" s="1308"/>
      <c r="H737" s="1308"/>
      <c r="I737" s="1308"/>
      <c r="J737" s="1308"/>
      <c r="K737" s="1308"/>
      <c r="L737" s="1308"/>
      <c r="M737" s="1308"/>
      <c r="N737" s="1308"/>
      <c r="O737" s="1308"/>
      <c r="P737" s="1308"/>
      <c r="Q737" s="1308"/>
      <c r="R737" s="1308"/>
      <c r="S737" s="1308"/>
      <c r="T737" s="1308"/>
      <c r="U737" s="1308"/>
      <c r="V737" s="1308"/>
    </row>
    <row r="738">
      <c r="A738" s="836"/>
      <c r="B738" s="1308"/>
      <c r="C738" s="1308"/>
      <c r="D738" s="1308"/>
      <c r="E738" s="1308"/>
      <c r="F738" s="1308"/>
      <c r="G738" s="1308"/>
      <c r="H738" s="1308"/>
      <c r="I738" s="1308"/>
      <c r="J738" s="1308"/>
      <c r="K738" s="1308"/>
      <c r="L738" s="1308"/>
      <c r="M738" s="1308"/>
      <c r="N738" s="1308"/>
      <c r="O738" s="1308"/>
      <c r="P738" s="1308"/>
      <c r="Q738" s="1308"/>
      <c r="R738" s="1308"/>
      <c r="S738" s="1308"/>
      <c r="T738" s="1308"/>
      <c r="U738" s="1308"/>
      <c r="V738" s="1308"/>
    </row>
    <row r="739">
      <c r="A739" s="836"/>
      <c r="B739" s="1308"/>
      <c r="C739" s="1308"/>
      <c r="D739" s="1308"/>
      <c r="E739" s="1308"/>
      <c r="F739" s="1308"/>
      <c r="G739" s="1308"/>
      <c r="H739" s="1308"/>
      <c r="I739" s="1308"/>
      <c r="J739" s="1308"/>
      <c r="K739" s="1308"/>
      <c r="L739" s="1308"/>
      <c r="M739" s="1308"/>
      <c r="N739" s="1308"/>
      <c r="O739" s="1308"/>
      <c r="P739" s="1308"/>
      <c r="Q739" s="1308"/>
      <c r="R739" s="1308"/>
      <c r="S739" s="1308"/>
      <c r="T739" s="1308"/>
      <c r="U739" s="1308"/>
      <c r="V739" s="1308"/>
    </row>
    <row r="740">
      <c r="A740" s="836"/>
      <c r="B740" s="1308"/>
      <c r="C740" s="1308"/>
      <c r="D740" s="1308"/>
      <c r="E740" s="1308"/>
      <c r="F740" s="1308"/>
      <c r="G740" s="1308"/>
      <c r="H740" s="1308"/>
      <c r="I740" s="1308"/>
      <c r="J740" s="1308"/>
      <c r="K740" s="1308"/>
      <c r="L740" s="1308"/>
      <c r="M740" s="1308"/>
      <c r="N740" s="1308"/>
      <c r="O740" s="1308"/>
      <c r="P740" s="1308"/>
      <c r="Q740" s="1308"/>
      <c r="R740" s="1308"/>
      <c r="S740" s="1308"/>
      <c r="T740" s="1308"/>
      <c r="U740" s="1308"/>
      <c r="V740" s="1308"/>
    </row>
    <row r="741">
      <c r="A741" s="836"/>
      <c r="B741" s="1308"/>
      <c r="C741" s="1308"/>
      <c r="D741" s="1308"/>
      <c r="E741" s="1308"/>
      <c r="F741" s="1308"/>
      <c r="G741" s="1308"/>
      <c r="H741" s="1308"/>
      <c r="I741" s="1308"/>
      <c r="J741" s="1308"/>
      <c r="K741" s="1308"/>
      <c r="L741" s="1308"/>
      <c r="M741" s="1308"/>
      <c r="N741" s="1308"/>
      <c r="O741" s="1308"/>
      <c r="P741" s="1308"/>
      <c r="Q741" s="1308"/>
      <c r="R741" s="1308"/>
      <c r="S741" s="1308"/>
      <c r="T741" s="1308"/>
      <c r="U741" s="1308"/>
      <c r="V741" s="1308"/>
    </row>
    <row r="742">
      <c r="A742" s="836"/>
      <c r="B742" s="1308"/>
      <c r="C742" s="1308"/>
      <c r="D742" s="1308"/>
      <c r="E742" s="1308"/>
      <c r="F742" s="1308"/>
      <c r="G742" s="1308"/>
      <c r="H742" s="1308"/>
      <c r="I742" s="1308"/>
      <c r="J742" s="1308"/>
      <c r="K742" s="1308"/>
      <c r="L742" s="1308"/>
      <c r="M742" s="1308"/>
      <c r="N742" s="1308"/>
      <c r="O742" s="1308"/>
      <c r="P742" s="1308"/>
      <c r="Q742" s="1308"/>
      <c r="R742" s="1308"/>
      <c r="S742" s="1308"/>
      <c r="T742" s="1308"/>
      <c r="U742" s="1308"/>
      <c r="V742" s="1308"/>
    </row>
    <row r="743">
      <c r="A743" s="836"/>
      <c r="B743" s="1308"/>
      <c r="C743" s="1308"/>
      <c r="D743" s="1308"/>
      <c r="E743" s="1308"/>
      <c r="F743" s="1308"/>
      <c r="G743" s="1308"/>
      <c r="H743" s="1308"/>
      <c r="I743" s="1308"/>
      <c r="J743" s="1308"/>
      <c r="K743" s="1308"/>
      <c r="L743" s="1308"/>
      <c r="M743" s="1308"/>
      <c r="N743" s="1308"/>
      <c r="O743" s="1308"/>
      <c r="P743" s="1308"/>
      <c r="Q743" s="1308"/>
      <c r="R743" s="1308"/>
      <c r="S743" s="1308"/>
      <c r="T743" s="1308"/>
      <c r="U743" s="1308"/>
      <c r="V743" s="1308"/>
    </row>
    <row r="744">
      <c r="A744" s="836"/>
      <c r="B744" s="1308"/>
      <c r="C744" s="1308"/>
      <c r="D744" s="1308"/>
      <c r="E744" s="1308"/>
      <c r="F744" s="1308"/>
      <c r="G744" s="1308"/>
      <c r="H744" s="1308"/>
      <c r="I744" s="1308"/>
      <c r="J744" s="1308"/>
      <c r="K744" s="1308"/>
      <c r="L744" s="1308"/>
      <c r="M744" s="1308"/>
      <c r="N744" s="1308"/>
      <c r="O744" s="1308"/>
      <c r="P744" s="1308"/>
      <c r="Q744" s="1308"/>
      <c r="R744" s="1308"/>
      <c r="S744" s="1308"/>
      <c r="T744" s="1308"/>
      <c r="U744" s="1308"/>
      <c r="V744" s="1308"/>
    </row>
    <row r="745">
      <c r="A745" s="836"/>
      <c r="B745" s="1308"/>
      <c r="C745" s="1308"/>
      <c r="D745" s="1308"/>
      <c r="E745" s="1308"/>
      <c r="F745" s="1308"/>
      <c r="G745" s="1308"/>
      <c r="H745" s="1308"/>
      <c r="I745" s="1308"/>
      <c r="J745" s="1308"/>
      <c r="K745" s="1308"/>
      <c r="L745" s="1308"/>
      <c r="M745" s="1308"/>
      <c r="N745" s="1308"/>
      <c r="O745" s="1308"/>
      <c r="P745" s="1308"/>
      <c r="Q745" s="1308"/>
      <c r="R745" s="1308"/>
      <c r="S745" s="1308"/>
      <c r="T745" s="1308"/>
      <c r="U745" s="1308"/>
      <c r="V745" s="1308"/>
    </row>
    <row r="746">
      <c r="A746" s="836"/>
      <c r="B746" s="1308"/>
      <c r="C746" s="1308"/>
      <c r="D746" s="1308"/>
      <c r="E746" s="1308"/>
      <c r="F746" s="1308"/>
      <c r="G746" s="1308"/>
      <c r="H746" s="1308"/>
      <c r="I746" s="1308"/>
      <c r="J746" s="1308"/>
      <c r="K746" s="1308"/>
      <c r="L746" s="1308"/>
      <c r="M746" s="1308"/>
      <c r="N746" s="1308"/>
      <c r="O746" s="1308"/>
      <c r="P746" s="1308"/>
      <c r="Q746" s="1308"/>
      <c r="R746" s="1308"/>
      <c r="S746" s="1308"/>
      <c r="T746" s="1308"/>
      <c r="U746" s="1308"/>
      <c r="V746" s="1308"/>
    </row>
    <row r="747">
      <c r="A747" s="836"/>
      <c r="B747" s="1308"/>
      <c r="C747" s="1308"/>
      <c r="D747" s="1308"/>
      <c r="E747" s="1308"/>
      <c r="F747" s="1308"/>
      <c r="G747" s="1308"/>
      <c r="H747" s="1308"/>
      <c r="I747" s="1308"/>
      <c r="J747" s="1308"/>
      <c r="K747" s="1308"/>
      <c r="L747" s="1308"/>
      <c r="M747" s="1308"/>
      <c r="N747" s="1308"/>
      <c r="O747" s="1308"/>
      <c r="P747" s="1308"/>
      <c r="Q747" s="1308"/>
      <c r="R747" s="1308"/>
      <c r="S747" s="1308"/>
      <c r="T747" s="1308"/>
      <c r="U747" s="1308"/>
      <c r="V747" s="1308"/>
    </row>
    <row r="748">
      <c r="A748" s="836"/>
      <c r="B748" s="1308"/>
      <c r="C748" s="1308"/>
      <c r="D748" s="1308"/>
      <c r="E748" s="1308"/>
      <c r="F748" s="1308"/>
      <c r="G748" s="1308"/>
      <c r="H748" s="1308"/>
      <c r="I748" s="1308"/>
      <c r="J748" s="1308"/>
      <c r="K748" s="1308"/>
      <c r="L748" s="1308"/>
      <c r="M748" s="1308"/>
      <c r="N748" s="1308"/>
      <c r="O748" s="1308"/>
      <c r="P748" s="1308"/>
      <c r="Q748" s="1308"/>
      <c r="R748" s="1308"/>
      <c r="S748" s="1308"/>
      <c r="T748" s="1308"/>
      <c r="U748" s="1308"/>
      <c r="V748" s="1308"/>
    </row>
    <row r="749">
      <c r="A749" s="836"/>
      <c r="B749" s="1308"/>
      <c r="C749" s="1308"/>
      <c r="D749" s="1308"/>
      <c r="E749" s="1308"/>
      <c r="F749" s="1308"/>
      <c r="G749" s="1308"/>
      <c r="H749" s="1308"/>
      <c r="I749" s="1308"/>
      <c r="J749" s="1308"/>
      <c r="K749" s="1308"/>
      <c r="L749" s="1308"/>
      <c r="M749" s="1308"/>
      <c r="N749" s="1308"/>
      <c r="O749" s="1308"/>
      <c r="P749" s="1308"/>
      <c r="Q749" s="1308"/>
      <c r="R749" s="1308"/>
      <c r="S749" s="1308"/>
      <c r="T749" s="1308"/>
      <c r="U749" s="1308"/>
      <c r="V749" s="1308"/>
    </row>
    <row r="750">
      <c r="A750" s="836"/>
      <c r="B750" s="1308"/>
      <c r="C750" s="1308"/>
      <c r="D750" s="1308"/>
      <c r="E750" s="1308"/>
      <c r="F750" s="1308"/>
      <c r="G750" s="1308"/>
      <c r="H750" s="1308"/>
      <c r="I750" s="1308"/>
      <c r="J750" s="1308"/>
      <c r="K750" s="1308"/>
      <c r="L750" s="1308"/>
      <c r="M750" s="1308"/>
      <c r="N750" s="1308"/>
      <c r="O750" s="1308"/>
      <c r="P750" s="1308"/>
      <c r="Q750" s="1308"/>
      <c r="R750" s="1308"/>
      <c r="S750" s="1308"/>
      <c r="T750" s="1308"/>
      <c r="U750" s="1308"/>
      <c r="V750" s="1308"/>
    </row>
    <row r="751">
      <c r="A751" s="836"/>
      <c r="B751" s="1308"/>
      <c r="C751" s="1308"/>
      <c r="D751" s="1308"/>
      <c r="E751" s="1308"/>
      <c r="F751" s="1308"/>
      <c r="G751" s="1308"/>
      <c r="H751" s="1308"/>
      <c r="I751" s="1308"/>
      <c r="J751" s="1308"/>
      <c r="K751" s="1308"/>
      <c r="L751" s="1308"/>
      <c r="M751" s="1308"/>
      <c r="N751" s="1308"/>
      <c r="O751" s="1308"/>
      <c r="P751" s="1308"/>
      <c r="Q751" s="1308"/>
      <c r="R751" s="1308"/>
      <c r="S751" s="1308"/>
      <c r="T751" s="1308"/>
      <c r="U751" s="1308"/>
      <c r="V751" s="1308"/>
    </row>
    <row r="752">
      <c r="A752" s="836"/>
      <c r="B752" s="1308"/>
      <c r="C752" s="1308"/>
      <c r="D752" s="1308"/>
      <c r="E752" s="1308"/>
      <c r="F752" s="1308"/>
      <c r="G752" s="1308"/>
      <c r="H752" s="1308"/>
      <c r="I752" s="1308"/>
      <c r="J752" s="1308"/>
      <c r="K752" s="1308"/>
      <c r="L752" s="1308"/>
      <c r="M752" s="1308"/>
      <c r="N752" s="1308"/>
      <c r="O752" s="1308"/>
      <c r="P752" s="1308"/>
      <c r="Q752" s="1308"/>
      <c r="R752" s="1308"/>
      <c r="S752" s="1308"/>
      <c r="T752" s="1308"/>
      <c r="U752" s="1308"/>
      <c r="V752" s="1308"/>
    </row>
    <row r="753">
      <c r="A753" s="836"/>
      <c r="B753" s="1308"/>
      <c r="C753" s="1308"/>
      <c r="D753" s="1308"/>
      <c r="E753" s="1308"/>
      <c r="F753" s="1308"/>
      <c r="G753" s="1308"/>
      <c r="H753" s="1308"/>
      <c r="I753" s="1308"/>
      <c r="J753" s="1308"/>
      <c r="K753" s="1308"/>
      <c r="L753" s="1308"/>
      <c r="M753" s="1308"/>
      <c r="N753" s="1308"/>
      <c r="O753" s="1308"/>
      <c r="P753" s="1308"/>
      <c r="Q753" s="1308"/>
      <c r="R753" s="1308"/>
      <c r="S753" s="1308"/>
      <c r="T753" s="1308"/>
      <c r="U753" s="1308"/>
      <c r="V753" s="1308"/>
    </row>
    <row r="754">
      <c r="A754" s="836"/>
      <c r="B754" s="1308"/>
      <c r="C754" s="1308"/>
      <c r="D754" s="1308"/>
      <c r="E754" s="1308"/>
      <c r="F754" s="1308"/>
      <c r="G754" s="1308"/>
      <c r="H754" s="1308"/>
      <c r="I754" s="1308"/>
      <c r="J754" s="1308"/>
      <c r="K754" s="1308"/>
      <c r="L754" s="1308"/>
      <c r="M754" s="1308"/>
      <c r="N754" s="1308"/>
      <c r="O754" s="1308"/>
      <c r="P754" s="1308"/>
      <c r="Q754" s="1308"/>
      <c r="R754" s="1308"/>
      <c r="S754" s="1308"/>
      <c r="T754" s="1308"/>
      <c r="U754" s="1308"/>
      <c r="V754" s="1308"/>
    </row>
    <row r="755">
      <c r="A755" s="836"/>
      <c r="B755" s="1308"/>
      <c r="C755" s="1308"/>
      <c r="D755" s="1308"/>
      <c r="E755" s="1308"/>
      <c r="F755" s="1308"/>
      <c r="G755" s="1308"/>
      <c r="H755" s="1308"/>
      <c r="I755" s="1308"/>
      <c r="J755" s="1308"/>
      <c r="K755" s="1308"/>
      <c r="L755" s="1308"/>
      <c r="M755" s="1308"/>
      <c r="N755" s="1308"/>
      <c r="O755" s="1308"/>
      <c r="P755" s="1308"/>
      <c r="Q755" s="1308"/>
      <c r="R755" s="1308"/>
      <c r="S755" s="1308"/>
      <c r="T755" s="1308"/>
      <c r="U755" s="1308"/>
      <c r="V755" s="1308"/>
    </row>
    <row r="756">
      <c r="A756" s="836"/>
      <c r="B756" s="1308"/>
      <c r="C756" s="1308"/>
      <c r="D756" s="1308"/>
      <c r="E756" s="1308"/>
      <c r="F756" s="1308"/>
      <c r="G756" s="1308"/>
      <c r="H756" s="1308"/>
      <c r="I756" s="1308"/>
      <c r="J756" s="1308"/>
      <c r="K756" s="1308"/>
      <c r="L756" s="1308"/>
      <c r="M756" s="1308"/>
      <c r="N756" s="1308"/>
      <c r="O756" s="1308"/>
      <c r="P756" s="1308"/>
      <c r="Q756" s="1308"/>
      <c r="R756" s="1308"/>
      <c r="S756" s="1308"/>
      <c r="T756" s="1308"/>
      <c r="U756" s="1308"/>
      <c r="V756" s="1308"/>
    </row>
    <row r="757">
      <c r="A757" s="836"/>
      <c r="B757" s="1308"/>
      <c r="C757" s="1308"/>
      <c r="D757" s="1308"/>
      <c r="E757" s="1308"/>
      <c r="F757" s="1308"/>
      <c r="G757" s="1308"/>
      <c r="H757" s="1308"/>
      <c r="I757" s="1308"/>
      <c r="J757" s="1308"/>
      <c r="K757" s="1308"/>
      <c r="L757" s="1308"/>
      <c r="M757" s="1308"/>
      <c r="N757" s="1308"/>
      <c r="O757" s="1308"/>
      <c r="P757" s="1308"/>
      <c r="Q757" s="1308"/>
      <c r="R757" s="1308"/>
      <c r="S757" s="1308"/>
      <c r="T757" s="1308"/>
      <c r="U757" s="1308"/>
      <c r="V757" s="1308"/>
    </row>
    <row r="758">
      <c r="A758" s="836"/>
      <c r="B758" s="1308"/>
      <c r="C758" s="1308"/>
      <c r="D758" s="1308"/>
      <c r="E758" s="1308"/>
      <c r="F758" s="1308"/>
      <c r="G758" s="1308"/>
      <c r="H758" s="1308"/>
      <c r="I758" s="1308"/>
      <c r="J758" s="1308"/>
      <c r="K758" s="1308"/>
      <c r="L758" s="1308"/>
      <c r="M758" s="1308"/>
      <c r="N758" s="1308"/>
      <c r="O758" s="1308"/>
      <c r="P758" s="1308"/>
      <c r="Q758" s="1308"/>
      <c r="R758" s="1308"/>
      <c r="S758" s="1308"/>
      <c r="T758" s="1308"/>
      <c r="U758" s="1308"/>
      <c r="V758" s="1308"/>
    </row>
    <row r="759">
      <c r="A759" s="836"/>
      <c r="B759" s="1308"/>
      <c r="C759" s="1308"/>
      <c r="D759" s="1308"/>
      <c r="E759" s="1308"/>
      <c r="F759" s="1308"/>
      <c r="G759" s="1308"/>
      <c r="H759" s="1308"/>
      <c r="I759" s="1308"/>
      <c r="J759" s="1308"/>
      <c r="K759" s="1308"/>
      <c r="L759" s="1308"/>
      <c r="M759" s="1308"/>
      <c r="N759" s="1308"/>
      <c r="O759" s="1308"/>
      <c r="P759" s="1308"/>
      <c r="Q759" s="1308"/>
      <c r="R759" s="1308"/>
      <c r="S759" s="1308"/>
      <c r="T759" s="1308"/>
      <c r="U759" s="1308"/>
      <c r="V759" s="1308"/>
    </row>
    <row r="760">
      <c r="A760" s="836"/>
      <c r="B760" s="1308"/>
      <c r="C760" s="1308"/>
      <c r="D760" s="1308"/>
      <c r="E760" s="1308"/>
      <c r="F760" s="1308"/>
      <c r="G760" s="1308"/>
      <c r="H760" s="1308"/>
      <c r="I760" s="1308"/>
      <c r="J760" s="1308"/>
      <c r="K760" s="1308"/>
      <c r="L760" s="1308"/>
      <c r="M760" s="1308"/>
      <c r="N760" s="1308"/>
      <c r="O760" s="1308"/>
      <c r="P760" s="1308"/>
      <c r="Q760" s="1308"/>
      <c r="R760" s="1308"/>
      <c r="S760" s="1308"/>
      <c r="T760" s="1308"/>
      <c r="U760" s="1308"/>
      <c r="V760" s="1308"/>
    </row>
    <row r="761">
      <c r="A761" s="836"/>
      <c r="B761" s="1308"/>
      <c r="C761" s="1308"/>
      <c r="D761" s="1308"/>
      <c r="E761" s="1308"/>
      <c r="F761" s="1308"/>
      <c r="G761" s="1308"/>
      <c r="H761" s="1308"/>
      <c r="I761" s="1308"/>
      <c r="J761" s="1308"/>
      <c r="K761" s="1308"/>
      <c r="L761" s="1308"/>
      <c r="M761" s="1308"/>
      <c r="N761" s="1308"/>
      <c r="O761" s="1308"/>
      <c r="P761" s="1308"/>
      <c r="Q761" s="1308"/>
      <c r="R761" s="1308"/>
      <c r="S761" s="1308"/>
      <c r="T761" s="1308"/>
      <c r="U761" s="1308"/>
      <c r="V761" s="1308"/>
    </row>
    <row r="762">
      <c r="A762" s="836"/>
      <c r="B762" s="1308"/>
      <c r="C762" s="1308"/>
      <c r="D762" s="1308"/>
      <c r="E762" s="1308"/>
      <c r="F762" s="1308"/>
      <c r="G762" s="1308"/>
      <c r="H762" s="1308"/>
      <c r="I762" s="1308"/>
      <c r="J762" s="1308"/>
      <c r="K762" s="1308"/>
      <c r="L762" s="1308"/>
      <c r="M762" s="1308"/>
      <c r="N762" s="1308"/>
      <c r="O762" s="1308"/>
      <c r="P762" s="1308"/>
      <c r="Q762" s="1308"/>
      <c r="R762" s="1308"/>
      <c r="S762" s="1308"/>
      <c r="T762" s="1308"/>
      <c r="U762" s="1308"/>
      <c r="V762" s="1308"/>
    </row>
    <row r="763">
      <c r="A763" s="836"/>
      <c r="B763" s="1308"/>
      <c r="C763" s="1308"/>
      <c r="D763" s="1308"/>
      <c r="E763" s="1308"/>
      <c r="F763" s="1308"/>
      <c r="G763" s="1308"/>
      <c r="H763" s="1308"/>
      <c r="I763" s="1308"/>
      <c r="J763" s="1308"/>
      <c r="K763" s="1308"/>
      <c r="L763" s="1308"/>
      <c r="M763" s="1308"/>
      <c r="N763" s="1308"/>
      <c r="O763" s="1308"/>
      <c r="P763" s="1308"/>
      <c r="Q763" s="1308"/>
      <c r="R763" s="1308"/>
      <c r="S763" s="1308"/>
      <c r="T763" s="1308"/>
      <c r="U763" s="1308"/>
      <c r="V763" s="1308"/>
    </row>
    <row r="764">
      <c r="A764" s="836"/>
      <c r="B764" s="1308"/>
      <c r="C764" s="1308"/>
      <c r="D764" s="1308"/>
      <c r="E764" s="1308"/>
      <c r="F764" s="1308"/>
      <c r="G764" s="1308"/>
      <c r="H764" s="1308"/>
      <c r="I764" s="1308"/>
      <c r="J764" s="1308"/>
      <c r="K764" s="1308"/>
      <c r="L764" s="1308"/>
      <c r="M764" s="1308"/>
      <c r="N764" s="1308"/>
      <c r="O764" s="1308"/>
      <c r="P764" s="1308"/>
      <c r="Q764" s="1308"/>
      <c r="R764" s="1308"/>
      <c r="S764" s="1308"/>
      <c r="T764" s="1308"/>
      <c r="U764" s="1308"/>
      <c r="V764" s="1308"/>
    </row>
    <row r="765">
      <c r="A765" s="836"/>
      <c r="B765" s="1308"/>
      <c r="C765" s="1308"/>
      <c r="D765" s="1308"/>
      <c r="E765" s="1308"/>
      <c r="F765" s="1308"/>
      <c r="G765" s="1308"/>
      <c r="H765" s="1308"/>
      <c r="I765" s="1308"/>
      <c r="J765" s="1308"/>
      <c r="K765" s="1308"/>
      <c r="L765" s="1308"/>
      <c r="M765" s="1308"/>
      <c r="N765" s="1308"/>
      <c r="O765" s="1308"/>
      <c r="P765" s="1308"/>
      <c r="Q765" s="1308"/>
      <c r="R765" s="1308"/>
      <c r="S765" s="1308"/>
      <c r="T765" s="1308"/>
      <c r="U765" s="1308"/>
      <c r="V765" s="1308"/>
    </row>
    <row r="766">
      <c r="A766" s="836"/>
      <c r="B766" s="1308"/>
      <c r="C766" s="1308"/>
      <c r="D766" s="1308"/>
      <c r="E766" s="1308"/>
      <c r="F766" s="1308"/>
      <c r="G766" s="1308"/>
      <c r="H766" s="1308"/>
      <c r="I766" s="1308"/>
      <c r="J766" s="1308"/>
      <c r="K766" s="1308"/>
      <c r="L766" s="1308"/>
      <c r="M766" s="1308"/>
      <c r="N766" s="1308"/>
      <c r="O766" s="1308"/>
      <c r="P766" s="1308"/>
      <c r="Q766" s="1308"/>
      <c r="R766" s="1308"/>
      <c r="S766" s="1308"/>
      <c r="T766" s="1308"/>
      <c r="U766" s="1308"/>
      <c r="V766" s="1308"/>
    </row>
    <row r="767">
      <c r="A767" s="836"/>
      <c r="B767" s="1308"/>
      <c r="C767" s="1308"/>
      <c r="D767" s="1308"/>
      <c r="E767" s="1308"/>
      <c r="F767" s="1308"/>
      <c r="G767" s="1308"/>
      <c r="H767" s="1308"/>
      <c r="I767" s="1308"/>
      <c r="J767" s="1308"/>
      <c r="K767" s="1308"/>
      <c r="L767" s="1308"/>
      <c r="M767" s="1308"/>
      <c r="N767" s="1308"/>
      <c r="O767" s="1308"/>
      <c r="P767" s="1308"/>
      <c r="Q767" s="1308"/>
      <c r="R767" s="1308"/>
      <c r="S767" s="1308"/>
      <c r="T767" s="1308"/>
      <c r="U767" s="1308"/>
      <c r="V767" s="1308"/>
    </row>
    <row r="768">
      <c r="A768" s="836"/>
      <c r="B768" s="1308"/>
      <c r="C768" s="1308"/>
      <c r="D768" s="1308"/>
      <c r="E768" s="1308"/>
      <c r="F768" s="1308"/>
      <c r="G768" s="1308"/>
      <c r="H768" s="1308"/>
      <c r="I768" s="1308"/>
      <c r="J768" s="1308"/>
      <c r="K768" s="1308"/>
      <c r="L768" s="1308"/>
      <c r="M768" s="1308"/>
      <c r="N768" s="1308"/>
      <c r="O768" s="1308"/>
      <c r="P768" s="1308"/>
      <c r="Q768" s="1308"/>
      <c r="R768" s="1308"/>
      <c r="S768" s="1308"/>
      <c r="T768" s="1308"/>
      <c r="U768" s="1308"/>
      <c r="V768" s="1308"/>
    </row>
    <row r="769">
      <c r="A769" s="836"/>
      <c r="B769" s="1308"/>
      <c r="C769" s="1308"/>
      <c r="D769" s="1308"/>
      <c r="E769" s="1308"/>
      <c r="F769" s="1308"/>
      <c r="G769" s="1308"/>
      <c r="H769" s="1308"/>
      <c r="I769" s="1308"/>
      <c r="J769" s="1308"/>
      <c r="K769" s="1308"/>
      <c r="L769" s="1308"/>
      <c r="M769" s="1308"/>
      <c r="N769" s="1308"/>
      <c r="O769" s="1308"/>
      <c r="P769" s="1308"/>
      <c r="Q769" s="1308"/>
      <c r="R769" s="1308"/>
      <c r="S769" s="1308"/>
      <c r="T769" s="1308"/>
      <c r="U769" s="1308"/>
      <c r="V769" s="1308"/>
    </row>
    <row r="770">
      <c r="A770" s="836"/>
      <c r="B770" s="1308"/>
      <c r="C770" s="1308"/>
      <c r="D770" s="1308"/>
      <c r="E770" s="1308"/>
      <c r="F770" s="1308"/>
      <c r="G770" s="1308"/>
      <c r="H770" s="1308"/>
      <c r="I770" s="1308"/>
      <c r="J770" s="1308"/>
      <c r="K770" s="1308"/>
      <c r="L770" s="1308"/>
      <c r="M770" s="1308"/>
      <c r="N770" s="1308"/>
      <c r="O770" s="1308"/>
      <c r="P770" s="1308"/>
      <c r="Q770" s="1308"/>
      <c r="R770" s="1308"/>
      <c r="S770" s="1308"/>
      <c r="T770" s="1308"/>
      <c r="U770" s="1308"/>
      <c r="V770" s="1308"/>
    </row>
    <row r="771">
      <c r="A771" s="836"/>
      <c r="B771" s="1308"/>
      <c r="C771" s="1308"/>
      <c r="D771" s="1308"/>
      <c r="E771" s="1308"/>
      <c r="F771" s="1308"/>
      <c r="G771" s="1308"/>
      <c r="H771" s="1308"/>
      <c r="I771" s="1308"/>
      <c r="J771" s="1308"/>
      <c r="K771" s="1308"/>
      <c r="L771" s="1308"/>
      <c r="M771" s="1308"/>
      <c r="N771" s="1308"/>
      <c r="O771" s="1308"/>
      <c r="P771" s="1308"/>
      <c r="Q771" s="1308"/>
      <c r="R771" s="1308"/>
      <c r="S771" s="1308"/>
      <c r="T771" s="1308"/>
      <c r="U771" s="1308"/>
      <c r="V771" s="1308"/>
    </row>
    <row r="772">
      <c r="A772" s="836"/>
      <c r="B772" s="1308"/>
      <c r="C772" s="1308"/>
      <c r="D772" s="1308"/>
      <c r="E772" s="1308"/>
      <c r="F772" s="1308"/>
      <c r="G772" s="1308"/>
      <c r="H772" s="1308"/>
      <c r="I772" s="1308"/>
      <c r="J772" s="1308"/>
      <c r="K772" s="1308"/>
      <c r="L772" s="1308"/>
      <c r="M772" s="1308"/>
      <c r="N772" s="1308"/>
      <c r="O772" s="1308"/>
      <c r="P772" s="1308"/>
      <c r="Q772" s="1308"/>
      <c r="R772" s="1308"/>
      <c r="S772" s="1308"/>
      <c r="T772" s="1308"/>
      <c r="U772" s="1308"/>
      <c r="V772" s="1308"/>
    </row>
    <row r="773">
      <c r="A773" s="836"/>
      <c r="B773" s="1308"/>
      <c r="C773" s="1308"/>
      <c r="D773" s="1308"/>
      <c r="E773" s="1308"/>
      <c r="F773" s="1308"/>
      <c r="G773" s="1308"/>
      <c r="H773" s="1308"/>
      <c r="I773" s="1308"/>
      <c r="J773" s="1308"/>
      <c r="K773" s="1308"/>
      <c r="L773" s="1308"/>
      <c r="M773" s="1308"/>
      <c r="N773" s="1308"/>
      <c r="O773" s="1308"/>
      <c r="P773" s="1308"/>
      <c r="Q773" s="1308"/>
      <c r="R773" s="1308"/>
      <c r="S773" s="1308"/>
      <c r="T773" s="1308"/>
      <c r="U773" s="1308"/>
      <c r="V773" s="1308"/>
    </row>
    <row r="774">
      <c r="A774" s="836"/>
      <c r="B774" s="1308"/>
      <c r="C774" s="1308"/>
      <c r="D774" s="1308"/>
      <c r="E774" s="1308"/>
      <c r="F774" s="1308"/>
      <c r="G774" s="1308"/>
      <c r="H774" s="1308"/>
      <c r="I774" s="1308"/>
      <c r="J774" s="1308"/>
      <c r="K774" s="1308"/>
      <c r="L774" s="1308"/>
      <c r="M774" s="1308"/>
      <c r="N774" s="1308"/>
      <c r="O774" s="1308"/>
      <c r="P774" s="1308"/>
      <c r="Q774" s="1308"/>
      <c r="R774" s="1308"/>
      <c r="S774" s="1308"/>
      <c r="T774" s="1308"/>
      <c r="U774" s="1308"/>
      <c r="V774" s="1308"/>
    </row>
    <row r="775">
      <c r="A775" s="836"/>
      <c r="B775" s="1308"/>
      <c r="C775" s="1308"/>
      <c r="D775" s="1308"/>
      <c r="E775" s="1308"/>
      <c r="F775" s="1308"/>
      <c r="G775" s="1308"/>
      <c r="H775" s="1308"/>
      <c r="I775" s="1308"/>
      <c r="J775" s="1308"/>
      <c r="K775" s="1308"/>
      <c r="L775" s="1308"/>
      <c r="M775" s="1308"/>
      <c r="N775" s="1308"/>
      <c r="O775" s="1308"/>
      <c r="P775" s="1308"/>
      <c r="Q775" s="1308"/>
      <c r="R775" s="1308"/>
      <c r="S775" s="1308"/>
      <c r="T775" s="1308"/>
      <c r="U775" s="1308"/>
      <c r="V775" s="1308"/>
    </row>
    <row r="776">
      <c r="A776" s="836"/>
      <c r="B776" s="1308"/>
      <c r="C776" s="1308"/>
      <c r="D776" s="1308"/>
      <c r="E776" s="1308"/>
      <c r="F776" s="1308"/>
      <c r="G776" s="1308"/>
      <c r="H776" s="1308"/>
      <c r="I776" s="1308"/>
      <c r="J776" s="1308"/>
      <c r="K776" s="1308"/>
      <c r="L776" s="1308"/>
      <c r="M776" s="1308"/>
      <c r="N776" s="1308"/>
      <c r="O776" s="1308"/>
      <c r="P776" s="1308"/>
      <c r="Q776" s="1308"/>
      <c r="R776" s="1308"/>
      <c r="S776" s="1308"/>
      <c r="T776" s="1308"/>
      <c r="U776" s="1308"/>
      <c r="V776" s="1308"/>
    </row>
    <row r="777">
      <c r="A777" s="836"/>
      <c r="B777" s="1308"/>
      <c r="C777" s="1308"/>
      <c r="D777" s="1308"/>
      <c r="E777" s="1308"/>
      <c r="F777" s="1308"/>
      <c r="G777" s="1308"/>
      <c r="H777" s="1308"/>
      <c r="I777" s="1308"/>
      <c r="J777" s="1308"/>
      <c r="K777" s="1308"/>
      <c r="L777" s="1308"/>
      <c r="M777" s="1308"/>
      <c r="N777" s="1308"/>
      <c r="O777" s="1308"/>
      <c r="P777" s="1308"/>
      <c r="Q777" s="1308"/>
      <c r="R777" s="1308"/>
      <c r="S777" s="1308"/>
      <c r="T777" s="1308"/>
      <c r="U777" s="1308"/>
      <c r="V777" s="1308"/>
    </row>
    <row r="778">
      <c r="A778" s="836"/>
      <c r="B778" s="1308"/>
      <c r="C778" s="1308"/>
      <c r="D778" s="1308"/>
      <c r="E778" s="1308"/>
      <c r="F778" s="1308"/>
      <c r="G778" s="1308"/>
      <c r="H778" s="1308"/>
      <c r="I778" s="1308"/>
      <c r="J778" s="1308"/>
      <c r="K778" s="1308"/>
      <c r="L778" s="1308"/>
      <c r="M778" s="1308"/>
      <c r="N778" s="1308"/>
      <c r="O778" s="1308"/>
      <c r="P778" s="1308"/>
      <c r="Q778" s="1308"/>
      <c r="R778" s="1308"/>
      <c r="S778" s="1308"/>
      <c r="T778" s="1308"/>
      <c r="U778" s="1308"/>
      <c r="V778" s="1308"/>
    </row>
    <row r="779">
      <c r="A779" s="836"/>
      <c r="B779" s="1308"/>
      <c r="C779" s="1308"/>
      <c r="D779" s="1308"/>
      <c r="E779" s="1308"/>
      <c r="F779" s="1308"/>
      <c r="G779" s="1308"/>
      <c r="H779" s="1308"/>
      <c r="I779" s="1308"/>
      <c r="J779" s="1308"/>
      <c r="K779" s="1308"/>
      <c r="L779" s="1308"/>
      <c r="M779" s="1308"/>
      <c r="N779" s="1308"/>
      <c r="O779" s="1308"/>
      <c r="P779" s="1308"/>
      <c r="Q779" s="1308"/>
      <c r="R779" s="1308"/>
      <c r="S779" s="1308"/>
      <c r="T779" s="1308"/>
      <c r="U779" s="1308"/>
      <c r="V779" s="1308"/>
    </row>
    <row r="780">
      <c r="A780" s="836"/>
      <c r="B780" s="1308"/>
      <c r="C780" s="1308"/>
      <c r="D780" s="1308"/>
      <c r="E780" s="1308"/>
      <c r="F780" s="1308"/>
      <c r="G780" s="1308"/>
      <c r="H780" s="1308"/>
      <c r="I780" s="1308"/>
      <c r="J780" s="1308"/>
      <c r="K780" s="1308"/>
      <c r="L780" s="1308"/>
      <c r="M780" s="1308"/>
      <c r="N780" s="1308"/>
      <c r="O780" s="1308"/>
      <c r="P780" s="1308"/>
      <c r="Q780" s="1308"/>
      <c r="R780" s="1308"/>
      <c r="S780" s="1308"/>
      <c r="T780" s="1308"/>
      <c r="U780" s="1308"/>
      <c r="V780" s="1308"/>
    </row>
    <row r="781">
      <c r="A781" s="836"/>
      <c r="B781" s="1308"/>
      <c r="C781" s="1308"/>
      <c r="D781" s="1308"/>
      <c r="E781" s="1308"/>
      <c r="F781" s="1308"/>
      <c r="G781" s="1308"/>
      <c r="H781" s="1308"/>
      <c r="I781" s="1308"/>
      <c r="J781" s="1308"/>
      <c r="K781" s="1308"/>
      <c r="L781" s="1308"/>
      <c r="M781" s="1308"/>
      <c r="N781" s="1308"/>
      <c r="O781" s="1308"/>
      <c r="P781" s="1308"/>
      <c r="Q781" s="1308"/>
      <c r="R781" s="1308"/>
      <c r="S781" s="1308"/>
      <c r="T781" s="1308"/>
      <c r="U781" s="1308"/>
      <c r="V781" s="1308"/>
    </row>
    <row r="782">
      <c r="A782" s="836"/>
      <c r="B782" s="1308"/>
      <c r="C782" s="1308"/>
      <c r="D782" s="1308"/>
      <c r="E782" s="1308"/>
      <c r="F782" s="1308"/>
      <c r="G782" s="1308"/>
      <c r="H782" s="1308"/>
      <c r="I782" s="1308"/>
      <c r="J782" s="1308"/>
      <c r="K782" s="1308"/>
      <c r="L782" s="1308"/>
      <c r="M782" s="1308"/>
      <c r="N782" s="1308"/>
      <c r="O782" s="1308"/>
      <c r="P782" s="1308"/>
      <c r="Q782" s="1308"/>
      <c r="R782" s="1308"/>
      <c r="S782" s="1308"/>
      <c r="T782" s="1308"/>
      <c r="U782" s="1308"/>
      <c r="V782" s="1308"/>
    </row>
    <row r="783">
      <c r="A783" s="836"/>
      <c r="B783" s="1308"/>
      <c r="C783" s="1308"/>
      <c r="D783" s="1308"/>
      <c r="E783" s="1308"/>
      <c r="F783" s="1308"/>
      <c r="G783" s="1308"/>
      <c r="H783" s="1308"/>
      <c r="I783" s="1308"/>
      <c r="J783" s="1308"/>
      <c r="K783" s="1308"/>
      <c r="L783" s="1308"/>
      <c r="M783" s="1308"/>
      <c r="N783" s="1308"/>
      <c r="O783" s="1308"/>
      <c r="P783" s="1308"/>
      <c r="Q783" s="1308"/>
      <c r="R783" s="1308"/>
      <c r="S783" s="1308"/>
      <c r="T783" s="1308"/>
      <c r="U783" s="1308"/>
      <c r="V783" s="1308"/>
    </row>
    <row r="784">
      <c r="A784" s="836"/>
      <c r="B784" s="1308"/>
      <c r="C784" s="1308"/>
      <c r="D784" s="1308"/>
      <c r="E784" s="1308"/>
      <c r="F784" s="1308"/>
      <c r="G784" s="1308"/>
      <c r="H784" s="1308"/>
      <c r="I784" s="1308"/>
      <c r="J784" s="1308"/>
      <c r="K784" s="1308"/>
      <c r="L784" s="1308"/>
      <c r="M784" s="1308"/>
      <c r="N784" s="1308"/>
      <c r="O784" s="1308"/>
      <c r="P784" s="1308"/>
      <c r="Q784" s="1308"/>
      <c r="R784" s="1308"/>
      <c r="S784" s="1308"/>
      <c r="T784" s="1308"/>
      <c r="U784" s="1308"/>
      <c r="V784" s="1308"/>
    </row>
    <row r="785">
      <c r="A785" s="836"/>
      <c r="B785" s="1308"/>
      <c r="C785" s="1308"/>
      <c r="D785" s="1308"/>
      <c r="E785" s="1308"/>
      <c r="F785" s="1308"/>
      <c r="G785" s="1308"/>
      <c r="H785" s="1308"/>
      <c r="I785" s="1308"/>
      <c r="J785" s="1308"/>
      <c r="K785" s="1308"/>
      <c r="L785" s="1308"/>
      <c r="M785" s="1308"/>
      <c r="N785" s="1308"/>
      <c r="O785" s="1308"/>
      <c r="P785" s="1308"/>
      <c r="Q785" s="1308"/>
      <c r="R785" s="1308"/>
      <c r="S785" s="1308"/>
      <c r="T785" s="1308"/>
      <c r="U785" s="1308"/>
      <c r="V785" s="1308"/>
    </row>
    <row r="786">
      <c r="A786" s="836"/>
      <c r="B786" s="1308"/>
      <c r="C786" s="1308"/>
      <c r="D786" s="1308"/>
      <c r="E786" s="1308"/>
      <c r="F786" s="1308"/>
      <c r="G786" s="1308"/>
      <c r="H786" s="1308"/>
      <c r="I786" s="1308"/>
      <c r="J786" s="1308"/>
      <c r="K786" s="1308"/>
      <c r="L786" s="1308"/>
      <c r="M786" s="1308"/>
      <c r="N786" s="1308"/>
      <c r="O786" s="1308"/>
      <c r="P786" s="1308"/>
      <c r="Q786" s="1308"/>
      <c r="R786" s="1308"/>
      <c r="S786" s="1308"/>
      <c r="T786" s="1308"/>
      <c r="U786" s="1308"/>
      <c r="V786" s="1308"/>
    </row>
    <row r="787">
      <c r="A787" s="836"/>
      <c r="B787" s="1308"/>
      <c r="C787" s="1308"/>
      <c r="D787" s="1308"/>
      <c r="E787" s="1308"/>
      <c r="F787" s="1308"/>
      <c r="G787" s="1308"/>
      <c r="H787" s="1308"/>
      <c r="I787" s="1308"/>
      <c r="J787" s="1308"/>
      <c r="K787" s="1308"/>
      <c r="L787" s="1308"/>
      <c r="M787" s="1308"/>
      <c r="N787" s="1308"/>
      <c r="O787" s="1308"/>
      <c r="P787" s="1308"/>
      <c r="Q787" s="1308"/>
      <c r="R787" s="1308"/>
      <c r="S787" s="1308"/>
      <c r="T787" s="1308"/>
      <c r="U787" s="1308"/>
      <c r="V787" s="1308"/>
    </row>
    <row r="788">
      <c r="A788" s="836"/>
      <c r="B788" s="1308"/>
      <c r="C788" s="1308"/>
      <c r="D788" s="1308"/>
      <c r="E788" s="1308"/>
      <c r="F788" s="1308"/>
      <c r="G788" s="1308"/>
      <c r="H788" s="1308"/>
      <c r="I788" s="1308"/>
      <c r="J788" s="1308"/>
      <c r="K788" s="1308"/>
      <c r="L788" s="1308"/>
      <c r="M788" s="1308"/>
      <c r="N788" s="1308"/>
      <c r="O788" s="1308"/>
      <c r="P788" s="1308"/>
      <c r="Q788" s="1308"/>
      <c r="R788" s="1308"/>
      <c r="S788" s="1308"/>
      <c r="T788" s="1308"/>
      <c r="U788" s="1308"/>
      <c r="V788" s="1308"/>
    </row>
    <row r="789">
      <c r="A789" s="836"/>
      <c r="B789" s="1308"/>
      <c r="C789" s="1308"/>
      <c r="D789" s="1308"/>
      <c r="E789" s="1308"/>
      <c r="F789" s="1308"/>
      <c r="G789" s="1308"/>
      <c r="H789" s="1308"/>
      <c r="I789" s="1308"/>
      <c r="J789" s="1308"/>
      <c r="K789" s="1308"/>
      <c r="L789" s="1308"/>
      <c r="M789" s="1308"/>
      <c r="N789" s="1308"/>
      <c r="O789" s="1308"/>
      <c r="P789" s="1308"/>
      <c r="Q789" s="1308"/>
      <c r="R789" s="1308"/>
      <c r="S789" s="1308"/>
      <c r="T789" s="1308"/>
      <c r="U789" s="1308"/>
      <c r="V789" s="1308"/>
    </row>
    <row r="790">
      <c r="A790" s="836"/>
      <c r="B790" s="1308"/>
      <c r="C790" s="1308"/>
      <c r="D790" s="1308"/>
      <c r="E790" s="1308"/>
      <c r="F790" s="1308"/>
      <c r="G790" s="1308"/>
      <c r="H790" s="1308"/>
      <c r="I790" s="1308"/>
      <c r="J790" s="1308"/>
      <c r="K790" s="1308"/>
      <c r="L790" s="1308"/>
      <c r="M790" s="1308"/>
      <c r="N790" s="1308"/>
      <c r="O790" s="1308"/>
      <c r="P790" s="1308"/>
      <c r="Q790" s="1308"/>
      <c r="R790" s="1308"/>
      <c r="S790" s="1308"/>
      <c r="T790" s="1308"/>
      <c r="U790" s="1308"/>
      <c r="V790" s="1308"/>
    </row>
    <row r="791">
      <c r="A791" s="836"/>
      <c r="B791" s="1308"/>
      <c r="C791" s="1308"/>
      <c r="D791" s="1308"/>
      <c r="E791" s="1308"/>
      <c r="F791" s="1308"/>
      <c r="G791" s="1308"/>
      <c r="H791" s="1308"/>
      <c r="I791" s="1308"/>
      <c r="J791" s="1308"/>
      <c r="K791" s="1308"/>
      <c r="L791" s="1308"/>
      <c r="M791" s="1308"/>
      <c r="N791" s="1308"/>
      <c r="O791" s="1308"/>
      <c r="P791" s="1308"/>
      <c r="Q791" s="1308"/>
      <c r="R791" s="1308"/>
      <c r="S791" s="1308"/>
      <c r="T791" s="1308"/>
      <c r="U791" s="1308"/>
      <c r="V791" s="1308"/>
    </row>
    <row r="792">
      <c r="A792" s="836"/>
      <c r="B792" s="1308"/>
      <c r="C792" s="1308"/>
      <c r="D792" s="1308"/>
      <c r="E792" s="1308"/>
      <c r="F792" s="1308"/>
      <c r="G792" s="1308"/>
      <c r="H792" s="1308"/>
      <c r="I792" s="1308"/>
      <c r="J792" s="1308"/>
      <c r="K792" s="1308"/>
      <c r="L792" s="1308"/>
      <c r="M792" s="1308"/>
      <c r="N792" s="1308"/>
      <c r="O792" s="1308"/>
      <c r="P792" s="1308"/>
      <c r="Q792" s="1308"/>
      <c r="R792" s="1308"/>
      <c r="S792" s="1308"/>
      <c r="T792" s="1308"/>
      <c r="U792" s="1308"/>
      <c r="V792" s="1308"/>
    </row>
    <row r="793">
      <c r="A793" s="836"/>
      <c r="B793" s="1308"/>
      <c r="C793" s="1308"/>
      <c r="D793" s="1308"/>
      <c r="E793" s="1308"/>
      <c r="F793" s="1308"/>
      <c r="G793" s="1308"/>
      <c r="H793" s="1308"/>
      <c r="I793" s="1308"/>
      <c r="J793" s="1308"/>
      <c r="K793" s="1308"/>
      <c r="L793" s="1308"/>
      <c r="M793" s="1308"/>
      <c r="N793" s="1308"/>
      <c r="O793" s="1308"/>
      <c r="P793" s="1308"/>
      <c r="Q793" s="1308"/>
      <c r="R793" s="1308"/>
      <c r="S793" s="1308"/>
      <c r="T793" s="1308"/>
      <c r="U793" s="1308"/>
      <c r="V793" s="1308"/>
    </row>
    <row r="794">
      <c r="A794" s="836"/>
      <c r="B794" s="1308"/>
      <c r="C794" s="1308"/>
      <c r="D794" s="1308"/>
      <c r="E794" s="1308"/>
      <c r="F794" s="1308"/>
      <c r="G794" s="1308"/>
      <c r="H794" s="1308"/>
      <c r="I794" s="1308"/>
      <c r="J794" s="1308"/>
      <c r="K794" s="1308"/>
      <c r="L794" s="1308"/>
      <c r="M794" s="1308"/>
      <c r="N794" s="1308"/>
      <c r="O794" s="1308"/>
      <c r="P794" s="1308"/>
      <c r="Q794" s="1308"/>
      <c r="R794" s="1308"/>
      <c r="S794" s="1308"/>
      <c r="T794" s="1308"/>
      <c r="U794" s="1308"/>
      <c r="V794" s="1308"/>
    </row>
    <row r="795">
      <c r="A795" s="836"/>
      <c r="B795" s="1308"/>
      <c r="C795" s="1308"/>
      <c r="D795" s="1308"/>
      <c r="E795" s="1308"/>
      <c r="F795" s="1308"/>
      <c r="G795" s="1308"/>
      <c r="H795" s="1308"/>
      <c r="I795" s="1308"/>
      <c r="J795" s="1308"/>
      <c r="K795" s="1308"/>
      <c r="L795" s="1308"/>
      <c r="M795" s="1308"/>
      <c r="N795" s="1308"/>
      <c r="O795" s="1308"/>
      <c r="P795" s="1308"/>
      <c r="Q795" s="1308"/>
      <c r="R795" s="1308"/>
      <c r="S795" s="1308"/>
      <c r="T795" s="1308"/>
      <c r="U795" s="1308"/>
      <c r="V795" s="1308"/>
    </row>
    <row r="796">
      <c r="A796" s="836"/>
      <c r="B796" s="1308"/>
      <c r="C796" s="1308"/>
      <c r="D796" s="1308"/>
      <c r="E796" s="1308"/>
      <c r="F796" s="1308"/>
      <c r="G796" s="1308"/>
      <c r="H796" s="1308"/>
      <c r="I796" s="1308"/>
      <c r="J796" s="1308"/>
      <c r="K796" s="1308"/>
      <c r="L796" s="1308"/>
      <c r="M796" s="1308"/>
      <c r="N796" s="1308"/>
      <c r="O796" s="1308"/>
      <c r="P796" s="1308"/>
      <c r="Q796" s="1308"/>
      <c r="R796" s="1308"/>
      <c r="S796" s="1308"/>
      <c r="T796" s="1308"/>
      <c r="U796" s="1308"/>
      <c r="V796" s="1308"/>
    </row>
    <row r="797">
      <c r="A797" s="836"/>
      <c r="B797" s="1308"/>
      <c r="C797" s="1308"/>
      <c r="D797" s="1308"/>
      <c r="E797" s="1308"/>
      <c r="F797" s="1308"/>
      <c r="G797" s="1308"/>
      <c r="H797" s="1308"/>
      <c r="I797" s="1308"/>
      <c r="J797" s="1308"/>
      <c r="K797" s="1308"/>
      <c r="L797" s="1308"/>
      <c r="M797" s="1308"/>
      <c r="N797" s="1308"/>
      <c r="O797" s="1308"/>
      <c r="P797" s="1308"/>
      <c r="Q797" s="1308"/>
      <c r="R797" s="1308"/>
      <c r="S797" s="1308"/>
      <c r="T797" s="1308"/>
      <c r="U797" s="1308"/>
      <c r="V797" s="1308"/>
    </row>
    <row r="798">
      <c r="A798" s="836"/>
      <c r="B798" s="1308"/>
      <c r="C798" s="1308"/>
      <c r="D798" s="1308"/>
      <c r="E798" s="1308"/>
      <c r="F798" s="1308"/>
      <c r="G798" s="1308"/>
      <c r="H798" s="1308"/>
      <c r="I798" s="1308"/>
      <c r="J798" s="1308"/>
      <c r="K798" s="1308"/>
      <c r="L798" s="1308"/>
      <c r="M798" s="1308"/>
      <c r="N798" s="1308"/>
      <c r="O798" s="1308"/>
      <c r="P798" s="1308"/>
      <c r="Q798" s="1308"/>
      <c r="R798" s="1308"/>
      <c r="S798" s="1308"/>
      <c r="T798" s="1308"/>
      <c r="U798" s="1308"/>
      <c r="V798" s="1308"/>
    </row>
    <row r="799">
      <c r="A799" s="836"/>
      <c r="B799" s="1308"/>
      <c r="C799" s="1308"/>
      <c r="D799" s="1308"/>
      <c r="E799" s="1308"/>
      <c r="F799" s="1308"/>
      <c r="G799" s="1308"/>
      <c r="H799" s="1308"/>
      <c r="I799" s="1308"/>
      <c r="J799" s="1308"/>
      <c r="K799" s="1308"/>
      <c r="L799" s="1308"/>
      <c r="M799" s="1308"/>
      <c r="N799" s="1308"/>
      <c r="O799" s="1308"/>
      <c r="P799" s="1308"/>
      <c r="Q799" s="1308"/>
      <c r="R799" s="1308"/>
      <c r="S799" s="1308"/>
      <c r="T799" s="1308"/>
      <c r="U799" s="1308"/>
      <c r="V799" s="1308"/>
    </row>
    <row r="800">
      <c r="A800" s="836"/>
      <c r="B800" s="1308"/>
      <c r="C800" s="1308"/>
      <c r="D800" s="1308"/>
      <c r="E800" s="1308"/>
      <c r="F800" s="1308"/>
      <c r="G800" s="1308"/>
      <c r="H800" s="1308"/>
      <c r="I800" s="1308"/>
      <c r="J800" s="1308"/>
      <c r="K800" s="1308"/>
      <c r="L800" s="1308"/>
      <c r="M800" s="1308"/>
      <c r="N800" s="1308"/>
      <c r="O800" s="1308"/>
      <c r="P800" s="1308"/>
      <c r="Q800" s="1308"/>
      <c r="R800" s="1308"/>
      <c r="S800" s="1308"/>
      <c r="T800" s="1308"/>
      <c r="U800" s="1308"/>
      <c r="V800" s="1308"/>
    </row>
    <row r="801">
      <c r="A801" s="836"/>
      <c r="B801" s="1308"/>
      <c r="C801" s="1308"/>
      <c r="D801" s="1308"/>
      <c r="E801" s="1308"/>
      <c r="F801" s="1308"/>
      <c r="G801" s="1308"/>
      <c r="H801" s="1308"/>
      <c r="I801" s="1308"/>
      <c r="J801" s="1308"/>
      <c r="K801" s="1308"/>
      <c r="L801" s="1308"/>
      <c r="M801" s="1308"/>
      <c r="N801" s="1308"/>
      <c r="O801" s="1308"/>
      <c r="P801" s="1308"/>
      <c r="Q801" s="1308"/>
      <c r="R801" s="1308"/>
      <c r="S801" s="1308"/>
      <c r="T801" s="1308"/>
      <c r="U801" s="1308"/>
      <c r="V801" s="1308"/>
    </row>
    <row r="802">
      <c r="A802" s="836"/>
      <c r="B802" s="1308"/>
      <c r="C802" s="1308"/>
      <c r="D802" s="1308"/>
      <c r="E802" s="1308"/>
      <c r="F802" s="1308"/>
      <c r="G802" s="1308"/>
      <c r="H802" s="1308"/>
      <c r="I802" s="1308"/>
      <c r="J802" s="1308"/>
      <c r="K802" s="1308"/>
      <c r="L802" s="1308"/>
      <c r="M802" s="1308"/>
      <c r="N802" s="1308"/>
      <c r="O802" s="1308"/>
      <c r="P802" s="1308"/>
      <c r="Q802" s="1308"/>
      <c r="R802" s="1308"/>
      <c r="S802" s="1308"/>
      <c r="T802" s="1308"/>
      <c r="U802" s="1308"/>
      <c r="V802" s="1308"/>
    </row>
    <row r="803">
      <c r="A803" s="836"/>
      <c r="B803" s="1308"/>
      <c r="C803" s="1308"/>
      <c r="D803" s="1308"/>
      <c r="E803" s="1308"/>
      <c r="F803" s="1308"/>
      <c r="G803" s="1308"/>
      <c r="H803" s="1308"/>
      <c r="I803" s="1308"/>
      <c r="J803" s="1308"/>
      <c r="K803" s="1308"/>
      <c r="L803" s="1308"/>
      <c r="M803" s="1308"/>
      <c r="N803" s="1308"/>
      <c r="O803" s="1308"/>
      <c r="P803" s="1308"/>
      <c r="Q803" s="1308"/>
      <c r="R803" s="1308"/>
      <c r="S803" s="1308"/>
      <c r="T803" s="1308"/>
      <c r="U803" s="1308"/>
      <c r="V803" s="1308"/>
    </row>
    <row r="804">
      <c r="A804" s="836"/>
      <c r="B804" s="1308"/>
      <c r="C804" s="1308"/>
      <c r="D804" s="1308"/>
      <c r="E804" s="1308"/>
      <c r="F804" s="1308"/>
      <c r="G804" s="1308"/>
      <c r="H804" s="1308"/>
      <c r="I804" s="1308"/>
      <c r="J804" s="1308"/>
      <c r="K804" s="1308"/>
      <c r="L804" s="1308"/>
      <c r="M804" s="1308"/>
      <c r="N804" s="1308"/>
      <c r="O804" s="1308"/>
      <c r="P804" s="1308"/>
      <c r="Q804" s="1308"/>
      <c r="R804" s="1308"/>
      <c r="S804" s="1308"/>
      <c r="T804" s="1308"/>
      <c r="U804" s="1308"/>
      <c r="V804" s="1308"/>
    </row>
    <row r="805">
      <c r="A805" s="836"/>
      <c r="B805" s="1308"/>
      <c r="C805" s="1308"/>
      <c r="D805" s="1308"/>
      <c r="E805" s="1308"/>
      <c r="F805" s="1308"/>
      <c r="G805" s="1308"/>
      <c r="H805" s="1308"/>
      <c r="I805" s="1308"/>
      <c r="J805" s="1308"/>
      <c r="K805" s="1308"/>
      <c r="L805" s="1308"/>
      <c r="M805" s="1308"/>
      <c r="N805" s="1308"/>
      <c r="O805" s="1308"/>
      <c r="P805" s="1308"/>
      <c r="Q805" s="1308"/>
      <c r="R805" s="1308"/>
      <c r="S805" s="1308"/>
      <c r="T805" s="1308"/>
      <c r="U805" s="1308"/>
      <c r="V805" s="1308"/>
    </row>
    <row r="806">
      <c r="A806" s="836"/>
      <c r="B806" s="1308"/>
      <c r="C806" s="1308"/>
      <c r="D806" s="1308"/>
      <c r="E806" s="1308"/>
      <c r="F806" s="1308"/>
      <c r="G806" s="1308"/>
      <c r="H806" s="1308"/>
      <c r="I806" s="1308"/>
      <c r="J806" s="1308"/>
      <c r="K806" s="1308"/>
      <c r="L806" s="1308"/>
      <c r="M806" s="1308"/>
      <c r="N806" s="1308"/>
      <c r="O806" s="1308"/>
      <c r="P806" s="1308"/>
      <c r="Q806" s="1308"/>
      <c r="R806" s="1308"/>
      <c r="S806" s="1308"/>
      <c r="T806" s="1308"/>
      <c r="U806" s="1308"/>
      <c r="V806" s="1308"/>
    </row>
    <row r="807">
      <c r="A807" s="836"/>
      <c r="B807" s="1308"/>
      <c r="C807" s="1308"/>
      <c r="D807" s="1308"/>
      <c r="E807" s="1308"/>
      <c r="F807" s="1308"/>
      <c r="G807" s="1308"/>
      <c r="H807" s="1308"/>
      <c r="I807" s="1308"/>
      <c r="J807" s="1308"/>
      <c r="K807" s="1308"/>
      <c r="L807" s="1308"/>
      <c r="M807" s="1308"/>
      <c r="N807" s="1308"/>
      <c r="O807" s="1308"/>
      <c r="P807" s="1308"/>
      <c r="Q807" s="1308"/>
      <c r="R807" s="1308"/>
      <c r="S807" s="1308"/>
      <c r="T807" s="1308"/>
      <c r="U807" s="1308"/>
      <c r="V807" s="1308"/>
    </row>
    <row r="808">
      <c r="A808" s="836"/>
      <c r="B808" s="1308"/>
      <c r="C808" s="1308"/>
      <c r="D808" s="1308"/>
      <c r="E808" s="1308"/>
      <c r="F808" s="1308"/>
      <c r="G808" s="1308"/>
      <c r="H808" s="1308"/>
      <c r="I808" s="1308"/>
      <c r="J808" s="1308"/>
      <c r="K808" s="1308"/>
      <c r="L808" s="1308"/>
      <c r="M808" s="1308"/>
      <c r="N808" s="1308"/>
      <c r="O808" s="1308"/>
      <c r="P808" s="1308"/>
      <c r="Q808" s="1308"/>
      <c r="R808" s="1308"/>
      <c r="S808" s="1308"/>
      <c r="T808" s="1308"/>
      <c r="U808" s="1308"/>
      <c r="V808" s="1308"/>
    </row>
    <row r="809">
      <c r="A809" s="836"/>
      <c r="B809" s="1308"/>
      <c r="C809" s="1308"/>
      <c r="D809" s="1308"/>
      <c r="E809" s="1308"/>
      <c r="F809" s="1308"/>
      <c r="G809" s="1308"/>
      <c r="H809" s="1308"/>
      <c r="I809" s="1308"/>
      <c r="J809" s="1308"/>
      <c r="K809" s="1308"/>
      <c r="L809" s="1308"/>
      <c r="M809" s="1308"/>
      <c r="N809" s="1308"/>
      <c r="O809" s="1308"/>
      <c r="P809" s="1308"/>
      <c r="Q809" s="1308"/>
      <c r="R809" s="1308"/>
      <c r="S809" s="1308"/>
      <c r="T809" s="1308"/>
      <c r="U809" s="1308"/>
      <c r="V809" s="1308"/>
    </row>
    <row r="810">
      <c r="A810" s="836"/>
      <c r="B810" s="1308"/>
      <c r="C810" s="1308"/>
      <c r="D810" s="1308"/>
      <c r="E810" s="1308"/>
      <c r="F810" s="1308"/>
      <c r="G810" s="1308"/>
      <c r="H810" s="1308"/>
      <c r="I810" s="1308"/>
      <c r="J810" s="1308"/>
      <c r="K810" s="1308"/>
      <c r="L810" s="1308"/>
      <c r="M810" s="1308"/>
      <c r="N810" s="1308"/>
      <c r="O810" s="1308"/>
      <c r="P810" s="1308"/>
      <c r="Q810" s="1308"/>
      <c r="R810" s="1308"/>
      <c r="S810" s="1308"/>
      <c r="T810" s="1308"/>
      <c r="U810" s="1308"/>
      <c r="V810" s="1308"/>
    </row>
    <row r="811">
      <c r="A811" s="836"/>
      <c r="B811" s="1308"/>
      <c r="C811" s="1308"/>
      <c r="D811" s="1308"/>
      <c r="E811" s="1308"/>
      <c r="F811" s="1308"/>
      <c r="G811" s="1308"/>
      <c r="H811" s="1308"/>
      <c r="I811" s="1308"/>
      <c r="J811" s="1308"/>
      <c r="K811" s="1308"/>
      <c r="L811" s="1308"/>
      <c r="M811" s="1308"/>
      <c r="N811" s="1308"/>
      <c r="O811" s="1308"/>
      <c r="P811" s="1308"/>
      <c r="Q811" s="1308"/>
      <c r="R811" s="1308"/>
      <c r="S811" s="1308"/>
      <c r="T811" s="1308"/>
      <c r="U811" s="1308"/>
      <c r="V811" s="1308"/>
    </row>
    <row r="812">
      <c r="A812" s="836"/>
      <c r="B812" s="1308"/>
      <c r="C812" s="1308"/>
      <c r="D812" s="1308"/>
      <c r="E812" s="1308"/>
      <c r="F812" s="1308"/>
      <c r="G812" s="1308"/>
      <c r="H812" s="1308"/>
      <c r="I812" s="1308"/>
      <c r="J812" s="1308"/>
      <c r="K812" s="1308"/>
      <c r="L812" s="1308"/>
      <c r="M812" s="1308"/>
      <c r="N812" s="1308"/>
      <c r="O812" s="1308"/>
      <c r="P812" s="1308"/>
      <c r="Q812" s="1308"/>
      <c r="R812" s="1308"/>
      <c r="S812" s="1308"/>
      <c r="T812" s="1308"/>
      <c r="U812" s="1308"/>
      <c r="V812" s="1308"/>
    </row>
    <row r="813">
      <c r="A813" s="836"/>
      <c r="B813" s="1308"/>
      <c r="C813" s="1308"/>
      <c r="D813" s="1308"/>
      <c r="E813" s="1308"/>
      <c r="F813" s="1308"/>
      <c r="G813" s="1308"/>
      <c r="H813" s="1308"/>
      <c r="I813" s="1308"/>
      <c r="J813" s="1308"/>
      <c r="K813" s="1308"/>
      <c r="L813" s="1308"/>
      <c r="M813" s="1308"/>
      <c r="N813" s="1308"/>
      <c r="O813" s="1308"/>
      <c r="P813" s="1308"/>
      <c r="Q813" s="1308"/>
      <c r="R813" s="1308"/>
      <c r="S813" s="1308"/>
      <c r="T813" s="1308"/>
      <c r="U813" s="1308"/>
      <c r="V813" s="1308"/>
    </row>
    <row r="814">
      <c r="A814" s="836"/>
      <c r="B814" s="1308"/>
      <c r="C814" s="1308"/>
      <c r="D814" s="1308"/>
      <c r="E814" s="1308"/>
      <c r="F814" s="1308"/>
      <c r="G814" s="1308"/>
      <c r="H814" s="1308"/>
      <c r="I814" s="1308"/>
      <c r="J814" s="1308"/>
      <c r="K814" s="1308"/>
      <c r="L814" s="1308"/>
      <c r="M814" s="1308"/>
      <c r="N814" s="1308"/>
      <c r="O814" s="1308"/>
      <c r="P814" s="1308"/>
      <c r="Q814" s="1308"/>
      <c r="R814" s="1308"/>
      <c r="S814" s="1308"/>
      <c r="T814" s="1308"/>
      <c r="U814" s="1308"/>
      <c r="V814" s="1308"/>
    </row>
    <row r="815">
      <c r="A815" s="836"/>
      <c r="B815" s="1308"/>
      <c r="C815" s="1308"/>
      <c r="D815" s="1308"/>
      <c r="E815" s="1308"/>
      <c r="F815" s="1308"/>
      <c r="G815" s="1308"/>
      <c r="H815" s="1308"/>
      <c r="I815" s="1308"/>
      <c r="J815" s="1308"/>
      <c r="K815" s="1308"/>
      <c r="L815" s="1308"/>
      <c r="M815" s="1308"/>
      <c r="N815" s="1308"/>
      <c r="O815" s="1308"/>
      <c r="P815" s="1308"/>
      <c r="Q815" s="1308"/>
      <c r="R815" s="1308"/>
      <c r="S815" s="1308"/>
      <c r="T815" s="1308"/>
      <c r="U815" s="1308"/>
      <c r="V815" s="1308"/>
    </row>
    <row r="816">
      <c r="A816" s="836"/>
      <c r="B816" s="1308"/>
      <c r="C816" s="1308"/>
      <c r="D816" s="1308"/>
      <c r="E816" s="1308"/>
      <c r="F816" s="1308"/>
      <c r="G816" s="1308"/>
      <c r="H816" s="1308"/>
      <c r="I816" s="1308"/>
      <c r="J816" s="1308"/>
      <c r="K816" s="1308"/>
      <c r="L816" s="1308"/>
      <c r="M816" s="1308"/>
      <c r="N816" s="1308"/>
      <c r="O816" s="1308"/>
      <c r="P816" s="1308"/>
      <c r="Q816" s="1308"/>
      <c r="R816" s="1308"/>
      <c r="S816" s="1308"/>
      <c r="T816" s="1308"/>
      <c r="U816" s="1308"/>
      <c r="V816" s="1308"/>
    </row>
    <row r="817">
      <c r="A817" s="836"/>
      <c r="B817" s="1308"/>
      <c r="C817" s="1308"/>
      <c r="D817" s="1308"/>
      <c r="E817" s="1308"/>
      <c r="F817" s="1308"/>
      <c r="G817" s="1308"/>
      <c r="H817" s="1308"/>
      <c r="I817" s="1308"/>
      <c r="J817" s="1308"/>
      <c r="K817" s="1308"/>
      <c r="L817" s="1308"/>
      <c r="M817" s="1308"/>
      <c r="N817" s="1308"/>
      <c r="O817" s="1308"/>
      <c r="P817" s="1308"/>
      <c r="Q817" s="1308"/>
      <c r="R817" s="1308"/>
      <c r="S817" s="1308"/>
      <c r="T817" s="1308"/>
      <c r="U817" s="1308"/>
      <c r="V817" s="1308"/>
    </row>
    <row r="818">
      <c r="A818" s="836"/>
      <c r="B818" s="1308"/>
      <c r="C818" s="1308"/>
      <c r="D818" s="1308"/>
      <c r="E818" s="1308"/>
      <c r="F818" s="1308"/>
      <c r="G818" s="1308"/>
      <c r="H818" s="1308"/>
      <c r="I818" s="1308"/>
      <c r="J818" s="1308"/>
      <c r="K818" s="1308"/>
      <c r="L818" s="1308"/>
      <c r="M818" s="1308"/>
      <c r="N818" s="1308"/>
      <c r="O818" s="1308"/>
      <c r="P818" s="1308"/>
      <c r="Q818" s="1308"/>
      <c r="R818" s="1308"/>
      <c r="S818" s="1308"/>
      <c r="T818" s="1308"/>
      <c r="U818" s="1308"/>
      <c r="V818" s="1308"/>
    </row>
    <row r="819">
      <c r="A819" s="836"/>
      <c r="B819" s="1308"/>
      <c r="C819" s="1308"/>
      <c r="D819" s="1308"/>
      <c r="E819" s="1308"/>
      <c r="F819" s="1308"/>
      <c r="G819" s="1308"/>
      <c r="H819" s="1308"/>
      <c r="I819" s="1308"/>
      <c r="J819" s="1308"/>
      <c r="K819" s="1308"/>
      <c r="L819" s="1308"/>
      <c r="M819" s="1308"/>
      <c r="N819" s="1308"/>
      <c r="O819" s="1308"/>
      <c r="P819" s="1308"/>
      <c r="Q819" s="1308"/>
      <c r="R819" s="1308"/>
      <c r="S819" s="1308"/>
      <c r="T819" s="1308"/>
      <c r="U819" s="1308"/>
      <c r="V819" s="1308"/>
    </row>
    <row r="820">
      <c r="A820" s="836"/>
      <c r="B820" s="1308"/>
      <c r="C820" s="1308"/>
      <c r="D820" s="1308"/>
      <c r="E820" s="1308"/>
      <c r="F820" s="1308"/>
      <c r="G820" s="1308"/>
      <c r="H820" s="1308"/>
      <c r="I820" s="1308"/>
      <c r="J820" s="1308"/>
      <c r="K820" s="1308"/>
      <c r="L820" s="1308"/>
      <c r="M820" s="1308"/>
      <c r="N820" s="1308"/>
      <c r="O820" s="1308"/>
      <c r="P820" s="1308"/>
      <c r="Q820" s="1308"/>
      <c r="R820" s="1308"/>
      <c r="S820" s="1308"/>
      <c r="T820" s="1308"/>
      <c r="U820" s="1308"/>
      <c r="V820" s="1308"/>
    </row>
    <row r="821">
      <c r="A821" s="836"/>
      <c r="B821" s="1308"/>
      <c r="C821" s="1308"/>
      <c r="D821" s="1308"/>
      <c r="E821" s="1308"/>
      <c r="F821" s="1308"/>
      <c r="G821" s="1308"/>
      <c r="H821" s="1308"/>
      <c r="I821" s="1308"/>
      <c r="J821" s="1308"/>
      <c r="K821" s="1308"/>
      <c r="L821" s="1308"/>
      <c r="M821" s="1308"/>
      <c r="N821" s="1308"/>
      <c r="O821" s="1308"/>
      <c r="P821" s="1308"/>
      <c r="Q821" s="1308"/>
      <c r="R821" s="1308"/>
      <c r="S821" s="1308"/>
      <c r="T821" s="1308"/>
      <c r="U821" s="1308"/>
      <c r="V821" s="1308"/>
    </row>
    <row r="822">
      <c r="A822" s="836"/>
      <c r="B822" s="1308"/>
      <c r="C822" s="1308"/>
      <c r="D822" s="1308"/>
      <c r="E822" s="1308"/>
      <c r="F822" s="1308"/>
      <c r="G822" s="1308"/>
      <c r="H822" s="1308"/>
      <c r="I822" s="1308"/>
      <c r="J822" s="1308"/>
      <c r="K822" s="1308"/>
      <c r="L822" s="1308"/>
      <c r="M822" s="1308"/>
      <c r="N822" s="1308"/>
      <c r="O822" s="1308"/>
      <c r="P822" s="1308"/>
      <c r="Q822" s="1308"/>
      <c r="R822" s="1308"/>
      <c r="S822" s="1308"/>
      <c r="T822" s="1308"/>
      <c r="U822" s="1308"/>
      <c r="V822" s="1308"/>
    </row>
    <row r="823">
      <c r="A823" s="836"/>
      <c r="B823" s="1308"/>
      <c r="C823" s="1308"/>
      <c r="D823" s="1308"/>
      <c r="E823" s="1308"/>
      <c r="F823" s="1308"/>
      <c r="G823" s="1308"/>
      <c r="H823" s="1308"/>
      <c r="I823" s="1308"/>
      <c r="J823" s="1308"/>
      <c r="K823" s="1308"/>
      <c r="L823" s="1308"/>
      <c r="M823" s="1308"/>
      <c r="N823" s="1308"/>
      <c r="O823" s="1308"/>
      <c r="P823" s="1308"/>
      <c r="Q823" s="1308"/>
      <c r="R823" s="1308"/>
      <c r="S823" s="1308"/>
      <c r="T823" s="1308"/>
      <c r="U823" s="1308"/>
      <c r="V823" s="1308"/>
    </row>
    <row r="824">
      <c r="A824" s="836"/>
      <c r="B824" s="1308"/>
      <c r="C824" s="1308"/>
      <c r="D824" s="1308"/>
      <c r="E824" s="1308"/>
      <c r="F824" s="1308"/>
      <c r="G824" s="1308"/>
      <c r="H824" s="1308"/>
      <c r="I824" s="1308"/>
      <c r="J824" s="1308"/>
      <c r="K824" s="1308"/>
      <c r="L824" s="1308"/>
      <c r="M824" s="1308"/>
      <c r="N824" s="1308"/>
      <c r="O824" s="1308"/>
      <c r="P824" s="1308"/>
      <c r="Q824" s="1308"/>
      <c r="R824" s="1308"/>
      <c r="S824" s="1308"/>
      <c r="T824" s="1308"/>
      <c r="U824" s="1308"/>
      <c r="V824" s="1308"/>
    </row>
    <row r="825">
      <c r="A825" s="836"/>
      <c r="B825" s="1308"/>
      <c r="C825" s="1308"/>
      <c r="D825" s="1308"/>
      <c r="E825" s="1308"/>
      <c r="F825" s="1308"/>
      <c r="G825" s="1308"/>
      <c r="H825" s="1308"/>
      <c r="I825" s="1308"/>
      <c r="J825" s="1308"/>
      <c r="K825" s="1308"/>
      <c r="L825" s="1308"/>
      <c r="M825" s="1308"/>
      <c r="N825" s="1308"/>
      <c r="O825" s="1308"/>
      <c r="P825" s="1308"/>
      <c r="Q825" s="1308"/>
      <c r="R825" s="1308"/>
      <c r="S825" s="1308"/>
      <c r="T825" s="1308"/>
      <c r="U825" s="1308"/>
      <c r="V825" s="1308"/>
    </row>
    <row r="826">
      <c r="A826" s="836"/>
      <c r="B826" s="1308"/>
      <c r="C826" s="1308"/>
      <c r="D826" s="1308"/>
      <c r="E826" s="1308"/>
      <c r="F826" s="1308"/>
      <c r="G826" s="1308"/>
      <c r="H826" s="1308"/>
      <c r="I826" s="1308"/>
      <c r="J826" s="1308"/>
      <c r="K826" s="1308"/>
      <c r="L826" s="1308"/>
      <c r="M826" s="1308"/>
      <c r="N826" s="1308"/>
      <c r="O826" s="1308"/>
      <c r="P826" s="1308"/>
      <c r="Q826" s="1308"/>
      <c r="R826" s="1308"/>
      <c r="S826" s="1308"/>
      <c r="T826" s="1308"/>
      <c r="U826" s="1308"/>
      <c r="V826" s="1308"/>
    </row>
    <row r="827">
      <c r="A827" s="836"/>
      <c r="B827" s="1308"/>
      <c r="C827" s="1308"/>
      <c r="D827" s="1308"/>
      <c r="E827" s="1308"/>
      <c r="F827" s="1308"/>
      <c r="G827" s="1308"/>
      <c r="H827" s="1308"/>
      <c r="I827" s="1308"/>
      <c r="J827" s="1308"/>
      <c r="K827" s="1308"/>
      <c r="L827" s="1308"/>
      <c r="M827" s="1308"/>
      <c r="N827" s="1308"/>
      <c r="O827" s="1308"/>
      <c r="P827" s="1308"/>
      <c r="Q827" s="1308"/>
      <c r="R827" s="1308"/>
      <c r="S827" s="1308"/>
      <c r="T827" s="1308"/>
      <c r="U827" s="1308"/>
      <c r="V827" s="1308"/>
    </row>
    <row r="828">
      <c r="A828" s="836"/>
      <c r="B828" s="1308"/>
      <c r="C828" s="1308"/>
      <c r="D828" s="1308"/>
      <c r="E828" s="1308"/>
      <c r="F828" s="1308"/>
      <c r="G828" s="1308"/>
      <c r="H828" s="1308"/>
      <c r="I828" s="1308"/>
      <c r="J828" s="1308"/>
      <c r="K828" s="1308"/>
      <c r="L828" s="1308"/>
      <c r="M828" s="1308"/>
      <c r="N828" s="1308"/>
      <c r="O828" s="1308"/>
      <c r="P828" s="1308"/>
      <c r="Q828" s="1308"/>
      <c r="R828" s="1308"/>
      <c r="S828" s="1308"/>
      <c r="T828" s="1308"/>
      <c r="U828" s="1308"/>
      <c r="V828" s="1308"/>
    </row>
    <row r="829">
      <c r="A829" s="836"/>
      <c r="B829" s="1308"/>
      <c r="C829" s="1308"/>
      <c r="D829" s="1308"/>
      <c r="E829" s="1308"/>
      <c r="F829" s="1308"/>
      <c r="G829" s="1308"/>
      <c r="H829" s="1308"/>
      <c r="I829" s="1308"/>
      <c r="J829" s="1308"/>
      <c r="K829" s="1308"/>
      <c r="L829" s="1308"/>
      <c r="M829" s="1308"/>
      <c r="N829" s="1308"/>
      <c r="O829" s="1308"/>
      <c r="P829" s="1308"/>
      <c r="Q829" s="1308"/>
      <c r="R829" s="1308"/>
      <c r="S829" s="1308"/>
      <c r="T829" s="1308"/>
      <c r="U829" s="1308"/>
      <c r="V829" s="1308"/>
    </row>
    <row r="830">
      <c r="A830" s="836"/>
      <c r="B830" s="1308"/>
      <c r="C830" s="1308"/>
      <c r="D830" s="1308"/>
      <c r="E830" s="1308"/>
      <c r="F830" s="1308"/>
      <c r="G830" s="1308"/>
      <c r="H830" s="1308"/>
      <c r="I830" s="1308"/>
      <c r="J830" s="1308"/>
      <c r="K830" s="1308"/>
      <c r="L830" s="1308"/>
      <c r="M830" s="1308"/>
      <c r="N830" s="1308"/>
      <c r="O830" s="1308"/>
      <c r="P830" s="1308"/>
      <c r="Q830" s="1308"/>
      <c r="R830" s="1308"/>
      <c r="S830" s="1308"/>
      <c r="T830" s="1308"/>
      <c r="U830" s="1308"/>
      <c r="V830" s="1308"/>
    </row>
    <row r="831">
      <c r="A831" s="836"/>
      <c r="B831" s="1308"/>
      <c r="C831" s="1308"/>
      <c r="D831" s="1308"/>
      <c r="E831" s="1308"/>
      <c r="F831" s="1308"/>
      <c r="G831" s="1308"/>
      <c r="H831" s="1308"/>
      <c r="I831" s="1308"/>
      <c r="J831" s="1308"/>
      <c r="K831" s="1308"/>
      <c r="L831" s="1308"/>
      <c r="M831" s="1308"/>
      <c r="N831" s="1308"/>
      <c r="O831" s="1308"/>
      <c r="P831" s="1308"/>
      <c r="Q831" s="1308"/>
      <c r="R831" s="1308"/>
      <c r="S831" s="1308"/>
      <c r="T831" s="1308"/>
      <c r="U831" s="1308"/>
      <c r="V831" s="1308"/>
    </row>
    <row r="832">
      <c r="A832" s="836"/>
      <c r="B832" s="1308"/>
      <c r="C832" s="1308"/>
      <c r="D832" s="1308"/>
      <c r="E832" s="1308"/>
      <c r="F832" s="1308"/>
      <c r="G832" s="1308"/>
      <c r="H832" s="1308"/>
      <c r="I832" s="1308"/>
      <c r="J832" s="1308"/>
      <c r="K832" s="1308"/>
      <c r="L832" s="1308"/>
      <c r="M832" s="1308"/>
      <c r="N832" s="1308"/>
      <c r="O832" s="1308"/>
      <c r="P832" s="1308"/>
      <c r="Q832" s="1308"/>
      <c r="R832" s="1308"/>
      <c r="S832" s="1308"/>
      <c r="T832" s="1308"/>
      <c r="U832" s="1308"/>
      <c r="V832" s="1308"/>
    </row>
    <row r="833">
      <c r="A833" s="836"/>
      <c r="B833" s="1308"/>
      <c r="C833" s="1308"/>
      <c r="D833" s="1308"/>
      <c r="E833" s="1308"/>
      <c r="F833" s="1308"/>
      <c r="G833" s="1308"/>
      <c r="H833" s="1308"/>
      <c r="I833" s="1308"/>
      <c r="J833" s="1308"/>
      <c r="K833" s="1308"/>
      <c r="L833" s="1308"/>
      <c r="M833" s="1308"/>
      <c r="N833" s="1308"/>
      <c r="O833" s="1308"/>
      <c r="P833" s="1308"/>
      <c r="Q833" s="1308"/>
      <c r="R833" s="1308"/>
      <c r="S833" s="1308"/>
      <c r="T833" s="1308"/>
      <c r="U833" s="1308"/>
      <c r="V833" s="1308"/>
    </row>
    <row r="834">
      <c r="A834" s="836"/>
      <c r="B834" s="1308"/>
      <c r="C834" s="1308"/>
      <c r="D834" s="1308"/>
      <c r="E834" s="1308"/>
      <c r="F834" s="1308"/>
      <c r="G834" s="1308"/>
      <c r="H834" s="1308"/>
      <c r="I834" s="1308"/>
      <c r="J834" s="1308"/>
      <c r="K834" s="1308"/>
      <c r="L834" s="1308"/>
      <c r="M834" s="1308"/>
      <c r="N834" s="1308"/>
      <c r="O834" s="1308"/>
      <c r="P834" s="1308"/>
      <c r="Q834" s="1308"/>
      <c r="R834" s="1308"/>
      <c r="S834" s="1308"/>
      <c r="T834" s="1308"/>
      <c r="U834" s="1308"/>
      <c r="V834" s="1308"/>
    </row>
    <row r="835">
      <c r="A835" s="836"/>
      <c r="B835" s="1308"/>
      <c r="C835" s="1308"/>
      <c r="D835" s="1308"/>
      <c r="E835" s="1308"/>
      <c r="F835" s="1308"/>
      <c r="G835" s="1308"/>
      <c r="H835" s="1308"/>
      <c r="I835" s="1308"/>
      <c r="J835" s="1308"/>
      <c r="K835" s="1308"/>
      <c r="L835" s="1308"/>
      <c r="M835" s="1308"/>
      <c r="N835" s="1308"/>
      <c r="O835" s="1308"/>
      <c r="P835" s="1308"/>
      <c r="Q835" s="1308"/>
      <c r="R835" s="1308"/>
      <c r="S835" s="1308"/>
      <c r="T835" s="1308"/>
      <c r="U835" s="1308"/>
      <c r="V835" s="1308"/>
    </row>
    <row r="836">
      <c r="A836" s="836"/>
      <c r="B836" s="1308"/>
      <c r="C836" s="1308"/>
      <c r="D836" s="1308"/>
      <c r="E836" s="1308"/>
      <c r="F836" s="1308"/>
      <c r="G836" s="1308"/>
      <c r="H836" s="1308"/>
      <c r="I836" s="1308"/>
      <c r="J836" s="1308"/>
      <c r="K836" s="1308"/>
      <c r="L836" s="1308"/>
      <c r="M836" s="1308"/>
      <c r="N836" s="1308"/>
      <c r="O836" s="1308"/>
      <c r="P836" s="1308"/>
      <c r="Q836" s="1308"/>
      <c r="R836" s="1308"/>
      <c r="S836" s="1308"/>
      <c r="T836" s="1308"/>
      <c r="U836" s="1308"/>
      <c r="V836" s="1308"/>
    </row>
    <row r="837">
      <c r="A837" s="836"/>
      <c r="B837" s="1308"/>
      <c r="C837" s="1308"/>
      <c r="D837" s="1308"/>
      <c r="E837" s="1308"/>
      <c r="F837" s="1308"/>
      <c r="G837" s="1308"/>
      <c r="H837" s="1308"/>
      <c r="I837" s="1308"/>
      <c r="J837" s="1308"/>
      <c r="K837" s="1308"/>
      <c r="L837" s="1308"/>
      <c r="M837" s="1308"/>
      <c r="N837" s="1308"/>
      <c r="O837" s="1308"/>
      <c r="P837" s="1308"/>
      <c r="Q837" s="1308"/>
      <c r="R837" s="1308"/>
      <c r="S837" s="1308"/>
      <c r="T837" s="1308"/>
      <c r="U837" s="1308"/>
      <c r="V837" s="1308"/>
    </row>
    <row r="838">
      <c r="A838" s="836"/>
      <c r="B838" s="1308"/>
      <c r="C838" s="1308"/>
      <c r="D838" s="1308"/>
      <c r="E838" s="1308"/>
      <c r="F838" s="1308"/>
      <c r="G838" s="1308"/>
      <c r="H838" s="1308"/>
      <c r="I838" s="1308"/>
      <c r="J838" s="1308"/>
      <c r="K838" s="1308"/>
      <c r="L838" s="1308"/>
      <c r="M838" s="1308"/>
      <c r="N838" s="1308"/>
      <c r="O838" s="1308"/>
      <c r="P838" s="1308"/>
      <c r="Q838" s="1308"/>
      <c r="R838" s="1308"/>
      <c r="S838" s="1308"/>
      <c r="T838" s="1308"/>
      <c r="U838" s="1308"/>
      <c r="V838" s="1308"/>
    </row>
    <row r="839">
      <c r="A839" s="836"/>
      <c r="B839" s="1308"/>
      <c r="C839" s="1308"/>
      <c r="D839" s="1308"/>
      <c r="E839" s="1308"/>
      <c r="F839" s="1308"/>
      <c r="G839" s="1308"/>
      <c r="H839" s="1308"/>
      <c r="I839" s="1308"/>
      <c r="J839" s="1308"/>
      <c r="K839" s="1308"/>
      <c r="L839" s="1308"/>
      <c r="M839" s="1308"/>
      <c r="N839" s="1308"/>
      <c r="O839" s="1308"/>
      <c r="P839" s="1308"/>
      <c r="Q839" s="1308"/>
      <c r="R839" s="1308"/>
      <c r="S839" s="1308"/>
      <c r="T839" s="1308"/>
      <c r="U839" s="1308"/>
      <c r="V839" s="1308"/>
    </row>
    <row r="840">
      <c r="A840" s="836"/>
      <c r="B840" s="1308"/>
      <c r="C840" s="1308"/>
      <c r="D840" s="1308"/>
      <c r="E840" s="1308"/>
      <c r="F840" s="1308"/>
      <c r="G840" s="1308"/>
      <c r="H840" s="1308"/>
      <c r="I840" s="1308"/>
      <c r="J840" s="1308"/>
      <c r="K840" s="1308"/>
      <c r="L840" s="1308"/>
      <c r="M840" s="1308"/>
      <c r="N840" s="1308"/>
      <c r="O840" s="1308"/>
      <c r="P840" s="1308"/>
      <c r="Q840" s="1308"/>
      <c r="R840" s="1308"/>
      <c r="S840" s="1308"/>
      <c r="T840" s="1308"/>
      <c r="U840" s="1308"/>
      <c r="V840" s="1308"/>
    </row>
    <row r="841">
      <c r="A841" s="836"/>
      <c r="B841" s="1308"/>
      <c r="C841" s="1308"/>
      <c r="D841" s="1308"/>
      <c r="E841" s="1308"/>
      <c r="F841" s="1308"/>
      <c r="G841" s="1308"/>
      <c r="H841" s="1308"/>
      <c r="I841" s="1308"/>
      <c r="J841" s="1308"/>
      <c r="K841" s="1308"/>
      <c r="L841" s="1308"/>
      <c r="M841" s="1308"/>
      <c r="N841" s="1308"/>
      <c r="O841" s="1308"/>
      <c r="P841" s="1308"/>
      <c r="Q841" s="1308"/>
      <c r="R841" s="1308"/>
      <c r="S841" s="1308"/>
      <c r="T841" s="1308"/>
      <c r="U841" s="1308"/>
      <c r="V841" s="1308"/>
    </row>
    <row r="842">
      <c r="A842" s="836"/>
      <c r="B842" s="1308"/>
      <c r="C842" s="1308"/>
      <c r="D842" s="1308"/>
      <c r="E842" s="1308"/>
      <c r="F842" s="1308"/>
      <c r="G842" s="1308"/>
      <c r="H842" s="1308"/>
      <c r="I842" s="1308"/>
      <c r="J842" s="1308"/>
      <c r="K842" s="1308"/>
      <c r="L842" s="1308"/>
      <c r="M842" s="1308"/>
      <c r="N842" s="1308"/>
      <c r="O842" s="1308"/>
      <c r="P842" s="1308"/>
      <c r="Q842" s="1308"/>
      <c r="R842" s="1308"/>
      <c r="S842" s="1308"/>
      <c r="T842" s="1308"/>
      <c r="U842" s="1308"/>
      <c r="V842" s="1308"/>
    </row>
    <row r="843">
      <c r="A843" s="836"/>
      <c r="B843" s="1308"/>
      <c r="C843" s="1308"/>
      <c r="D843" s="1308"/>
      <c r="E843" s="1308"/>
      <c r="F843" s="1308"/>
      <c r="G843" s="1308"/>
      <c r="H843" s="1308"/>
      <c r="I843" s="1308"/>
      <c r="J843" s="1308"/>
      <c r="K843" s="1308"/>
      <c r="L843" s="1308"/>
      <c r="M843" s="1308"/>
      <c r="N843" s="1308"/>
      <c r="O843" s="1308"/>
      <c r="P843" s="1308"/>
      <c r="Q843" s="1308"/>
      <c r="R843" s="1308"/>
      <c r="S843" s="1308"/>
      <c r="T843" s="1308"/>
      <c r="U843" s="1308"/>
      <c r="V843" s="1308"/>
    </row>
    <row r="844">
      <c r="A844" s="836"/>
      <c r="B844" s="1308"/>
      <c r="C844" s="1308"/>
      <c r="D844" s="1308"/>
      <c r="E844" s="1308"/>
      <c r="F844" s="1308"/>
      <c r="G844" s="1308"/>
      <c r="H844" s="1308"/>
      <c r="I844" s="1308"/>
      <c r="J844" s="1308"/>
      <c r="K844" s="1308"/>
      <c r="L844" s="1308"/>
      <c r="M844" s="1308"/>
      <c r="N844" s="1308"/>
      <c r="O844" s="1308"/>
      <c r="P844" s="1308"/>
      <c r="Q844" s="1308"/>
      <c r="R844" s="1308"/>
      <c r="S844" s="1308"/>
      <c r="T844" s="1308"/>
      <c r="U844" s="1308"/>
      <c r="V844" s="1308"/>
    </row>
    <row r="845">
      <c r="A845" s="836"/>
      <c r="B845" s="1308"/>
      <c r="C845" s="1308"/>
      <c r="D845" s="1308"/>
      <c r="E845" s="1308"/>
      <c r="F845" s="1308"/>
      <c r="G845" s="1308"/>
      <c r="H845" s="1308"/>
      <c r="I845" s="1308"/>
      <c r="J845" s="1308"/>
      <c r="K845" s="1308"/>
      <c r="L845" s="1308"/>
      <c r="M845" s="1308"/>
      <c r="N845" s="1308"/>
      <c r="O845" s="1308"/>
      <c r="P845" s="1308"/>
      <c r="Q845" s="1308"/>
      <c r="R845" s="1308"/>
      <c r="S845" s="1308"/>
      <c r="T845" s="1308"/>
      <c r="U845" s="1308"/>
      <c r="V845" s="1308"/>
    </row>
    <row r="846">
      <c r="A846" s="836"/>
      <c r="B846" s="1308"/>
      <c r="C846" s="1308"/>
      <c r="D846" s="1308"/>
      <c r="E846" s="1308"/>
      <c r="F846" s="1308"/>
      <c r="G846" s="1308"/>
      <c r="H846" s="1308"/>
      <c r="I846" s="1308"/>
      <c r="J846" s="1308"/>
      <c r="K846" s="1308"/>
      <c r="L846" s="1308"/>
      <c r="M846" s="1308"/>
      <c r="N846" s="1308"/>
      <c r="O846" s="1308"/>
      <c r="P846" s="1308"/>
      <c r="Q846" s="1308"/>
      <c r="R846" s="1308"/>
      <c r="S846" s="1308"/>
      <c r="T846" s="1308"/>
      <c r="U846" s="1308"/>
      <c r="V846" s="1308"/>
    </row>
    <row r="847">
      <c r="A847" s="836"/>
      <c r="B847" s="1308"/>
      <c r="C847" s="1308"/>
      <c r="D847" s="1308"/>
      <c r="E847" s="1308"/>
      <c r="F847" s="1308"/>
      <c r="G847" s="1308"/>
      <c r="H847" s="1308"/>
      <c r="I847" s="1308"/>
      <c r="J847" s="1308"/>
      <c r="K847" s="1308"/>
      <c r="L847" s="1308"/>
      <c r="M847" s="1308"/>
      <c r="N847" s="1308"/>
      <c r="O847" s="1308"/>
      <c r="P847" s="1308"/>
      <c r="Q847" s="1308"/>
      <c r="R847" s="1308"/>
      <c r="S847" s="1308"/>
      <c r="T847" s="1308"/>
      <c r="U847" s="1308"/>
      <c r="V847" s="1308"/>
    </row>
    <row r="848">
      <c r="A848" s="836"/>
      <c r="B848" s="1308"/>
      <c r="C848" s="1308"/>
      <c r="D848" s="1308"/>
      <c r="E848" s="1308"/>
      <c r="F848" s="1308"/>
      <c r="G848" s="1308"/>
      <c r="H848" s="1308"/>
      <c r="I848" s="1308"/>
      <c r="J848" s="1308"/>
      <c r="K848" s="1308"/>
      <c r="L848" s="1308"/>
      <c r="M848" s="1308"/>
      <c r="N848" s="1308"/>
      <c r="O848" s="1308"/>
      <c r="P848" s="1308"/>
      <c r="Q848" s="1308"/>
      <c r="R848" s="1308"/>
      <c r="S848" s="1308"/>
      <c r="T848" s="1308"/>
      <c r="U848" s="1308"/>
      <c r="V848" s="1308"/>
    </row>
    <row r="849">
      <c r="A849" s="836"/>
      <c r="B849" s="1308"/>
      <c r="C849" s="1308"/>
      <c r="D849" s="1308"/>
      <c r="E849" s="1308"/>
      <c r="F849" s="1308"/>
      <c r="G849" s="1308"/>
      <c r="H849" s="1308"/>
      <c r="I849" s="1308"/>
      <c r="J849" s="1308"/>
      <c r="K849" s="1308"/>
      <c r="L849" s="1308"/>
      <c r="M849" s="1308"/>
      <c r="N849" s="1308"/>
      <c r="O849" s="1308"/>
      <c r="P849" s="1308"/>
      <c r="Q849" s="1308"/>
      <c r="R849" s="1308"/>
      <c r="S849" s="1308"/>
      <c r="T849" s="1308"/>
      <c r="U849" s="1308"/>
      <c r="V849" s="1308"/>
    </row>
    <row r="850">
      <c r="A850" s="836"/>
      <c r="B850" s="1308"/>
      <c r="C850" s="1308"/>
      <c r="D850" s="1308"/>
      <c r="E850" s="1308"/>
      <c r="F850" s="1308"/>
      <c r="G850" s="1308"/>
      <c r="H850" s="1308"/>
      <c r="I850" s="1308"/>
      <c r="J850" s="1308"/>
      <c r="K850" s="1308"/>
      <c r="L850" s="1308"/>
      <c r="M850" s="1308"/>
      <c r="N850" s="1308"/>
      <c r="O850" s="1308"/>
      <c r="P850" s="1308"/>
      <c r="Q850" s="1308"/>
      <c r="R850" s="1308"/>
      <c r="S850" s="1308"/>
      <c r="T850" s="1308"/>
      <c r="U850" s="1308"/>
      <c r="V850" s="1308"/>
    </row>
    <row r="851">
      <c r="A851" s="836"/>
      <c r="B851" s="1308"/>
      <c r="C851" s="1308"/>
      <c r="D851" s="1308"/>
      <c r="E851" s="1308"/>
      <c r="F851" s="1308"/>
      <c r="G851" s="1308"/>
      <c r="H851" s="1308"/>
      <c r="I851" s="1308"/>
      <c r="J851" s="1308"/>
      <c r="K851" s="1308"/>
      <c r="L851" s="1308"/>
      <c r="M851" s="1308"/>
      <c r="N851" s="1308"/>
      <c r="O851" s="1308"/>
      <c r="P851" s="1308"/>
      <c r="Q851" s="1308"/>
      <c r="R851" s="1308"/>
      <c r="S851" s="1308"/>
      <c r="T851" s="1308"/>
      <c r="U851" s="1308"/>
      <c r="V851" s="1308"/>
    </row>
    <row r="852">
      <c r="A852" s="836"/>
      <c r="B852" s="1308"/>
      <c r="C852" s="1308"/>
      <c r="D852" s="1308"/>
      <c r="E852" s="1308"/>
      <c r="F852" s="1308"/>
      <c r="G852" s="1308"/>
      <c r="H852" s="1308"/>
      <c r="I852" s="1308"/>
      <c r="J852" s="1308"/>
      <c r="K852" s="1308"/>
      <c r="L852" s="1308"/>
      <c r="M852" s="1308"/>
      <c r="N852" s="1308"/>
      <c r="O852" s="1308"/>
      <c r="P852" s="1308"/>
      <c r="Q852" s="1308"/>
      <c r="R852" s="1308"/>
      <c r="S852" s="1308"/>
      <c r="T852" s="1308"/>
      <c r="U852" s="1308"/>
      <c r="V852" s="1308"/>
    </row>
    <row r="853">
      <c r="A853" s="836"/>
      <c r="B853" s="1308"/>
      <c r="C853" s="1308"/>
      <c r="D853" s="1308"/>
      <c r="E853" s="1308"/>
      <c r="F853" s="1308"/>
      <c r="G853" s="1308"/>
      <c r="H853" s="1308"/>
      <c r="I853" s="1308"/>
      <c r="J853" s="1308"/>
      <c r="K853" s="1308"/>
      <c r="L853" s="1308"/>
      <c r="M853" s="1308"/>
      <c r="N853" s="1308"/>
      <c r="O853" s="1308"/>
      <c r="P853" s="1308"/>
      <c r="Q853" s="1308"/>
      <c r="R853" s="1308"/>
      <c r="S853" s="1308"/>
      <c r="T853" s="1308"/>
      <c r="U853" s="1308"/>
      <c r="V853" s="1308"/>
    </row>
    <row r="854">
      <c r="A854" s="836"/>
      <c r="B854" s="1308"/>
      <c r="C854" s="1308"/>
      <c r="D854" s="1308"/>
      <c r="E854" s="1308"/>
      <c r="F854" s="1308"/>
      <c r="G854" s="1308"/>
      <c r="H854" s="1308"/>
      <c r="I854" s="1308"/>
      <c r="J854" s="1308"/>
      <c r="K854" s="1308"/>
      <c r="L854" s="1308"/>
      <c r="M854" s="1308"/>
      <c r="N854" s="1308"/>
      <c r="O854" s="1308"/>
      <c r="P854" s="1308"/>
      <c r="Q854" s="1308"/>
      <c r="R854" s="1308"/>
      <c r="S854" s="1308"/>
      <c r="T854" s="1308"/>
      <c r="U854" s="1308"/>
      <c r="V854" s="1308"/>
    </row>
    <row r="855">
      <c r="A855" s="836"/>
      <c r="B855" s="1308"/>
      <c r="C855" s="1308"/>
      <c r="D855" s="1308"/>
      <c r="E855" s="1308"/>
      <c r="F855" s="1308"/>
      <c r="G855" s="1308"/>
      <c r="H855" s="1308"/>
      <c r="I855" s="1308"/>
      <c r="J855" s="1308"/>
      <c r="K855" s="1308"/>
      <c r="L855" s="1308"/>
      <c r="M855" s="1308"/>
      <c r="N855" s="1308"/>
      <c r="O855" s="1308"/>
      <c r="P855" s="1308"/>
      <c r="Q855" s="1308"/>
      <c r="R855" s="1308"/>
      <c r="S855" s="1308"/>
      <c r="T855" s="1308"/>
      <c r="U855" s="1308"/>
      <c r="V855" s="1308"/>
    </row>
    <row r="856">
      <c r="A856" s="836"/>
      <c r="B856" s="1308"/>
      <c r="C856" s="1308"/>
      <c r="D856" s="1308"/>
      <c r="E856" s="1308"/>
      <c r="F856" s="1308"/>
      <c r="G856" s="1308"/>
      <c r="H856" s="1308"/>
      <c r="I856" s="1308"/>
      <c r="J856" s="1308"/>
      <c r="K856" s="1308"/>
      <c r="L856" s="1308"/>
      <c r="M856" s="1308"/>
      <c r="N856" s="1308"/>
      <c r="O856" s="1308"/>
      <c r="P856" s="1308"/>
      <c r="Q856" s="1308"/>
      <c r="R856" s="1308"/>
      <c r="S856" s="1308"/>
      <c r="T856" s="1308"/>
      <c r="U856" s="1308"/>
      <c r="V856" s="1308"/>
    </row>
    <row r="857">
      <c r="A857" s="836"/>
      <c r="B857" s="1308"/>
      <c r="C857" s="1308"/>
      <c r="D857" s="1308"/>
      <c r="E857" s="1308"/>
      <c r="F857" s="1308"/>
      <c r="G857" s="1308"/>
      <c r="H857" s="1308"/>
      <c r="I857" s="1308"/>
      <c r="J857" s="1308"/>
      <c r="K857" s="1308"/>
      <c r="L857" s="1308"/>
      <c r="M857" s="1308"/>
      <c r="N857" s="1308"/>
      <c r="O857" s="1308"/>
      <c r="P857" s="1308"/>
      <c r="Q857" s="1308"/>
      <c r="R857" s="1308"/>
      <c r="S857" s="1308"/>
      <c r="T857" s="1308"/>
      <c r="U857" s="1308"/>
      <c r="V857" s="1308"/>
    </row>
    <row r="858">
      <c r="A858" s="836"/>
      <c r="B858" s="1308"/>
      <c r="C858" s="1308"/>
      <c r="D858" s="1308"/>
      <c r="E858" s="1308"/>
      <c r="F858" s="1308"/>
      <c r="G858" s="1308"/>
      <c r="H858" s="1308"/>
      <c r="I858" s="1308"/>
      <c r="J858" s="1308"/>
      <c r="K858" s="1308"/>
      <c r="L858" s="1308"/>
      <c r="M858" s="1308"/>
      <c r="N858" s="1308"/>
      <c r="O858" s="1308"/>
      <c r="P858" s="1308"/>
      <c r="Q858" s="1308"/>
      <c r="R858" s="1308"/>
      <c r="S858" s="1308"/>
      <c r="T858" s="1308"/>
      <c r="U858" s="1308"/>
      <c r="V858" s="1308"/>
    </row>
    <row r="859">
      <c r="A859" s="836"/>
      <c r="B859" s="1308"/>
      <c r="C859" s="1308"/>
      <c r="D859" s="1308"/>
      <c r="E859" s="1308"/>
      <c r="F859" s="1308"/>
      <c r="G859" s="1308"/>
      <c r="H859" s="1308"/>
      <c r="I859" s="1308"/>
      <c r="J859" s="1308"/>
      <c r="K859" s="1308"/>
      <c r="L859" s="1308"/>
      <c r="M859" s="1308"/>
      <c r="N859" s="1308"/>
      <c r="O859" s="1308"/>
      <c r="P859" s="1308"/>
      <c r="Q859" s="1308"/>
      <c r="R859" s="1308"/>
      <c r="S859" s="1308"/>
      <c r="T859" s="1308"/>
      <c r="U859" s="1308"/>
      <c r="V859" s="1308"/>
    </row>
    <row r="860">
      <c r="A860" s="836"/>
      <c r="B860" s="1308"/>
      <c r="C860" s="1308"/>
      <c r="D860" s="1308"/>
      <c r="E860" s="1308"/>
      <c r="F860" s="1308"/>
      <c r="G860" s="1308"/>
      <c r="H860" s="1308"/>
      <c r="I860" s="1308"/>
      <c r="J860" s="1308"/>
      <c r="K860" s="1308"/>
      <c r="L860" s="1308"/>
      <c r="M860" s="1308"/>
      <c r="N860" s="1308"/>
      <c r="O860" s="1308"/>
      <c r="P860" s="1308"/>
      <c r="Q860" s="1308"/>
      <c r="R860" s="1308"/>
      <c r="S860" s="1308"/>
      <c r="T860" s="1308"/>
      <c r="U860" s="1308"/>
      <c r="V860" s="1308"/>
    </row>
    <row r="861">
      <c r="A861" s="836"/>
      <c r="B861" s="1308"/>
      <c r="C861" s="1308"/>
      <c r="D861" s="1308"/>
      <c r="E861" s="1308"/>
      <c r="F861" s="1308"/>
      <c r="G861" s="1308"/>
      <c r="H861" s="1308"/>
      <c r="I861" s="1308"/>
      <c r="J861" s="1308"/>
      <c r="K861" s="1308"/>
      <c r="L861" s="1308"/>
      <c r="M861" s="1308"/>
      <c r="N861" s="1308"/>
      <c r="O861" s="1308"/>
      <c r="P861" s="1308"/>
      <c r="Q861" s="1308"/>
      <c r="R861" s="1308"/>
      <c r="S861" s="1308"/>
      <c r="T861" s="1308"/>
      <c r="U861" s="1308"/>
      <c r="V861" s="1308"/>
    </row>
    <row r="862">
      <c r="A862" s="836"/>
      <c r="B862" s="1308"/>
      <c r="C862" s="1308"/>
      <c r="D862" s="1308"/>
      <c r="E862" s="1308"/>
      <c r="F862" s="1308"/>
      <c r="G862" s="1308"/>
      <c r="H862" s="1308"/>
      <c r="I862" s="1308"/>
      <c r="J862" s="1308"/>
      <c r="K862" s="1308"/>
      <c r="L862" s="1308"/>
      <c r="M862" s="1308"/>
      <c r="N862" s="1308"/>
      <c r="O862" s="1308"/>
      <c r="P862" s="1308"/>
      <c r="Q862" s="1308"/>
      <c r="R862" s="1308"/>
      <c r="S862" s="1308"/>
      <c r="T862" s="1308"/>
      <c r="U862" s="1308"/>
      <c r="V862" s="1308"/>
    </row>
    <row r="863">
      <c r="A863" s="836"/>
      <c r="B863" s="1308"/>
      <c r="C863" s="1308"/>
      <c r="D863" s="1308"/>
      <c r="E863" s="1308"/>
      <c r="F863" s="1308"/>
      <c r="G863" s="1308"/>
      <c r="H863" s="1308"/>
      <c r="I863" s="1308"/>
      <c r="J863" s="1308"/>
      <c r="K863" s="1308"/>
      <c r="L863" s="1308"/>
      <c r="M863" s="1308"/>
      <c r="N863" s="1308"/>
      <c r="O863" s="1308"/>
      <c r="P863" s="1308"/>
      <c r="Q863" s="1308"/>
      <c r="R863" s="1308"/>
      <c r="S863" s="1308"/>
      <c r="T863" s="1308"/>
      <c r="U863" s="1308"/>
      <c r="V863" s="1308"/>
    </row>
    <row r="864">
      <c r="A864" s="836"/>
      <c r="B864" s="1308"/>
      <c r="C864" s="1308"/>
      <c r="D864" s="1308"/>
      <c r="E864" s="1308"/>
      <c r="F864" s="1308"/>
      <c r="G864" s="1308"/>
      <c r="H864" s="1308"/>
      <c r="I864" s="1308"/>
      <c r="J864" s="1308"/>
      <c r="K864" s="1308"/>
      <c r="L864" s="1308"/>
      <c r="M864" s="1308"/>
      <c r="N864" s="1308"/>
      <c r="O864" s="1308"/>
      <c r="P864" s="1308"/>
      <c r="Q864" s="1308"/>
      <c r="R864" s="1308"/>
      <c r="S864" s="1308"/>
      <c r="T864" s="1308"/>
      <c r="U864" s="1308"/>
      <c r="V864" s="1308"/>
    </row>
    <row r="865">
      <c r="A865" s="836"/>
      <c r="B865" s="1308"/>
      <c r="C865" s="1308"/>
      <c r="D865" s="1308"/>
      <c r="E865" s="1308"/>
      <c r="F865" s="1308"/>
      <c r="G865" s="1308"/>
      <c r="H865" s="1308"/>
      <c r="I865" s="1308"/>
      <c r="J865" s="1308"/>
      <c r="K865" s="1308"/>
      <c r="L865" s="1308"/>
      <c r="M865" s="1308"/>
      <c r="N865" s="1308"/>
      <c r="O865" s="1308"/>
      <c r="P865" s="1308"/>
      <c r="Q865" s="1308"/>
      <c r="R865" s="1308"/>
      <c r="S865" s="1308"/>
      <c r="T865" s="1308"/>
      <c r="U865" s="1308"/>
      <c r="V865" s="1308"/>
    </row>
    <row r="866">
      <c r="A866" s="836"/>
      <c r="B866" s="1308"/>
      <c r="C866" s="1308"/>
      <c r="D866" s="1308"/>
      <c r="E866" s="1308"/>
      <c r="F866" s="1308"/>
      <c r="G866" s="1308"/>
      <c r="H866" s="1308"/>
      <c r="I866" s="1308"/>
      <c r="J866" s="1308"/>
      <c r="K866" s="1308"/>
      <c r="L866" s="1308"/>
      <c r="M866" s="1308"/>
      <c r="N866" s="1308"/>
      <c r="O866" s="1308"/>
      <c r="P866" s="1308"/>
      <c r="Q866" s="1308"/>
      <c r="R866" s="1308"/>
      <c r="S866" s="1308"/>
      <c r="T866" s="1308"/>
      <c r="U866" s="1308"/>
      <c r="V866" s="1308"/>
    </row>
    <row r="867">
      <c r="A867" s="836"/>
      <c r="B867" s="1308"/>
      <c r="C867" s="1308"/>
      <c r="D867" s="1308"/>
      <c r="E867" s="1308"/>
      <c r="F867" s="1308"/>
      <c r="G867" s="1308"/>
      <c r="H867" s="1308"/>
      <c r="I867" s="1308"/>
      <c r="J867" s="1308"/>
      <c r="K867" s="1308"/>
      <c r="L867" s="1308"/>
      <c r="M867" s="1308"/>
      <c r="N867" s="1308"/>
      <c r="O867" s="1308"/>
      <c r="P867" s="1308"/>
      <c r="Q867" s="1308"/>
      <c r="R867" s="1308"/>
      <c r="S867" s="1308"/>
      <c r="T867" s="1308"/>
      <c r="U867" s="1308"/>
      <c r="V867" s="1308"/>
    </row>
    <row r="868">
      <c r="A868" s="836"/>
      <c r="B868" s="1308"/>
      <c r="C868" s="1308"/>
      <c r="D868" s="1308"/>
      <c r="E868" s="1308"/>
      <c r="F868" s="1308"/>
      <c r="G868" s="1308"/>
      <c r="H868" s="1308"/>
      <c r="I868" s="1308"/>
      <c r="J868" s="1308"/>
      <c r="K868" s="1308"/>
      <c r="L868" s="1308"/>
      <c r="M868" s="1308"/>
      <c r="N868" s="1308"/>
      <c r="O868" s="1308"/>
      <c r="P868" s="1308"/>
      <c r="Q868" s="1308"/>
      <c r="R868" s="1308"/>
      <c r="S868" s="1308"/>
      <c r="T868" s="1308"/>
      <c r="U868" s="1308"/>
      <c r="V868" s="1308"/>
    </row>
    <row r="869">
      <c r="A869" s="836"/>
      <c r="B869" s="1308"/>
      <c r="C869" s="1308"/>
      <c r="D869" s="1308"/>
      <c r="E869" s="1308"/>
      <c r="F869" s="1308"/>
      <c r="G869" s="1308"/>
      <c r="H869" s="1308"/>
      <c r="I869" s="1308"/>
      <c r="J869" s="1308"/>
      <c r="K869" s="1308"/>
      <c r="L869" s="1308"/>
      <c r="M869" s="1308"/>
      <c r="N869" s="1308"/>
      <c r="O869" s="1308"/>
      <c r="P869" s="1308"/>
      <c r="Q869" s="1308"/>
      <c r="R869" s="1308"/>
      <c r="S869" s="1308"/>
      <c r="T869" s="1308"/>
      <c r="U869" s="1308"/>
      <c r="V869" s="1308"/>
    </row>
    <row r="870">
      <c r="A870" s="836"/>
      <c r="B870" s="1308"/>
      <c r="C870" s="1308"/>
      <c r="D870" s="1308"/>
      <c r="E870" s="1308"/>
      <c r="F870" s="1308"/>
      <c r="G870" s="1308"/>
      <c r="H870" s="1308"/>
      <c r="I870" s="1308"/>
      <c r="J870" s="1308"/>
      <c r="K870" s="1308"/>
      <c r="L870" s="1308"/>
      <c r="M870" s="1308"/>
      <c r="N870" s="1308"/>
      <c r="O870" s="1308"/>
      <c r="P870" s="1308"/>
      <c r="Q870" s="1308"/>
      <c r="R870" s="1308"/>
      <c r="S870" s="1308"/>
      <c r="T870" s="1308"/>
      <c r="U870" s="1308"/>
      <c r="V870" s="1308"/>
    </row>
    <row r="871">
      <c r="A871" s="836"/>
      <c r="B871" s="1308"/>
      <c r="C871" s="1308"/>
      <c r="D871" s="1308"/>
      <c r="E871" s="1308"/>
      <c r="F871" s="1308"/>
      <c r="G871" s="1308"/>
      <c r="H871" s="1308"/>
      <c r="I871" s="1308"/>
      <c r="J871" s="1308"/>
      <c r="K871" s="1308"/>
      <c r="L871" s="1308"/>
      <c r="M871" s="1308"/>
      <c r="N871" s="1308"/>
      <c r="O871" s="1308"/>
      <c r="P871" s="1308"/>
      <c r="Q871" s="1308"/>
      <c r="R871" s="1308"/>
      <c r="S871" s="1308"/>
      <c r="T871" s="1308"/>
      <c r="U871" s="1308"/>
      <c r="V871" s="1308"/>
    </row>
    <row r="872">
      <c r="A872" s="836"/>
      <c r="B872" s="1308"/>
      <c r="C872" s="1308"/>
      <c r="D872" s="1308"/>
      <c r="E872" s="1308"/>
      <c r="F872" s="1308"/>
      <c r="G872" s="1308"/>
      <c r="H872" s="1308"/>
      <c r="I872" s="1308"/>
      <c r="J872" s="1308"/>
      <c r="K872" s="1308"/>
      <c r="L872" s="1308"/>
      <c r="M872" s="1308"/>
      <c r="N872" s="1308"/>
      <c r="O872" s="1308"/>
      <c r="P872" s="1308"/>
      <c r="Q872" s="1308"/>
      <c r="R872" s="1308"/>
      <c r="S872" s="1308"/>
      <c r="T872" s="1308"/>
      <c r="U872" s="1308"/>
      <c r="V872" s="1308"/>
    </row>
    <row r="873">
      <c r="A873" s="836"/>
      <c r="B873" s="1308"/>
      <c r="C873" s="1308"/>
      <c r="D873" s="1308"/>
      <c r="E873" s="1308"/>
      <c r="F873" s="1308"/>
      <c r="G873" s="1308"/>
      <c r="H873" s="1308"/>
      <c r="I873" s="1308"/>
      <c r="J873" s="1308"/>
      <c r="K873" s="1308"/>
      <c r="L873" s="1308"/>
      <c r="M873" s="1308"/>
      <c r="N873" s="1308"/>
      <c r="O873" s="1308"/>
      <c r="P873" s="1308"/>
      <c r="Q873" s="1308"/>
      <c r="R873" s="1308"/>
      <c r="S873" s="1308"/>
      <c r="T873" s="1308"/>
      <c r="U873" s="1308"/>
      <c r="V873" s="1308"/>
    </row>
    <row r="874">
      <c r="A874" s="836"/>
      <c r="B874" s="1308"/>
      <c r="C874" s="1308"/>
      <c r="D874" s="1308"/>
      <c r="E874" s="1308"/>
      <c r="F874" s="1308"/>
      <c r="G874" s="1308"/>
      <c r="H874" s="1308"/>
      <c r="I874" s="1308"/>
      <c r="J874" s="1308"/>
      <c r="K874" s="1308"/>
      <c r="L874" s="1308"/>
      <c r="M874" s="1308"/>
      <c r="N874" s="1308"/>
      <c r="O874" s="1308"/>
      <c r="P874" s="1308"/>
      <c r="Q874" s="1308"/>
      <c r="R874" s="1308"/>
      <c r="S874" s="1308"/>
      <c r="T874" s="1308"/>
      <c r="U874" s="1308"/>
      <c r="V874" s="1308"/>
    </row>
    <row r="875">
      <c r="A875" s="836"/>
      <c r="B875" s="1308"/>
      <c r="C875" s="1308"/>
      <c r="D875" s="1308"/>
      <c r="E875" s="1308"/>
      <c r="F875" s="1308"/>
      <c r="G875" s="1308"/>
      <c r="H875" s="1308"/>
      <c r="I875" s="1308"/>
      <c r="J875" s="1308"/>
      <c r="K875" s="1308"/>
      <c r="L875" s="1308"/>
      <c r="M875" s="1308"/>
      <c r="N875" s="1308"/>
      <c r="O875" s="1308"/>
      <c r="P875" s="1308"/>
      <c r="Q875" s="1308"/>
      <c r="R875" s="1308"/>
      <c r="S875" s="1308"/>
      <c r="T875" s="1308"/>
      <c r="U875" s="1308"/>
      <c r="V875" s="1308"/>
    </row>
    <row r="876">
      <c r="A876" s="836"/>
      <c r="B876" s="1308"/>
      <c r="C876" s="1308"/>
      <c r="D876" s="1308"/>
      <c r="E876" s="1308"/>
      <c r="F876" s="1308"/>
      <c r="G876" s="1308"/>
      <c r="H876" s="1308"/>
      <c r="I876" s="1308"/>
      <c r="J876" s="1308"/>
      <c r="K876" s="1308"/>
      <c r="L876" s="1308"/>
      <c r="M876" s="1308"/>
      <c r="N876" s="1308"/>
      <c r="O876" s="1308"/>
      <c r="P876" s="1308"/>
      <c r="Q876" s="1308"/>
      <c r="R876" s="1308"/>
      <c r="S876" s="1308"/>
      <c r="T876" s="1308"/>
      <c r="U876" s="1308"/>
      <c r="V876" s="1308"/>
    </row>
    <row r="877">
      <c r="A877" s="836"/>
      <c r="B877" s="1308"/>
      <c r="C877" s="1308"/>
      <c r="D877" s="1308"/>
      <c r="E877" s="1308"/>
      <c r="F877" s="1308"/>
      <c r="G877" s="1308"/>
      <c r="H877" s="1308"/>
      <c r="I877" s="1308"/>
      <c r="J877" s="1308"/>
      <c r="K877" s="1308"/>
      <c r="L877" s="1308"/>
      <c r="M877" s="1308"/>
      <c r="N877" s="1308"/>
      <c r="O877" s="1308"/>
      <c r="P877" s="1308"/>
      <c r="Q877" s="1308"/>
      <c r="R877" s="1308"/>
      <c r="S877" s="1308"/>
      <c r="T877" s="1308"/>
      <c r="U877" s="1308"/>
      <c r="V877" s="1308"/>
    </row>
    <row r="878">
      <c r="A878" s="836"/>
      <c r="B878" s="1308"/>
      <c r="C878" s="1308"/>
      <c r="D878" s="1308"/>
      <c r="E878" s="1308"/>
      <c r="F878" s="1308"/>
      <c r="G878" s="1308"/>
      <c r="H878" s="1308"/>
      <c r="I878" s="1308"/>
      <c r="J878" s="1308"/>
      <c r="K878" s="1308"/>
      <c r="L878" s="1308"/>
      <c r="M878" s="1308"/>
      <c r="N878" s="1308"/>
      <c r="O878" s="1308"/>
      <c r="P878" s="1308"/>
      <c r="Q878" s="1308"/>
      <c r="R878" s="1308"/>
      <c r="S878" s="1308"/>
      <c r="T878" s="1308"/>
      <c r="U878" s="1308"/>
      <c r="V878" s="1308"/>
    </row>
    <row r="879">
      <c r="A879" s="836"/>
      <c r="B879" s="1308"/>
      <c r="C879" s="1308"/>
      <c r="D879" s="1308"/>
      <c r="E879" s="1308"/>
      <c r="F879" s="1308"/>
      <c r="G879" s="1308"/>
      <c r="H879" s="1308"/>
      <c r="I879" s="1308"/>
      <c r="J879" s="1308"/>
      <c r="K879" s="1308"/>
      <c r="L879" s="1308"/>
      <c r="M879" s="1308"/>
      <c r="N879" s="1308"/>
      <c r="O879" s="1308"/>
      <c r="P879" s="1308"/>
      <c r="Q879" s="1308"/>
      <c r="R879" s="1308"/>
      <c r="S879" s="1308"/>
      <c r="T879" s="1308"/>
      <c r="U879" s="1308"/>
      <c r="V879" s="1308"/>
    </row>
    <row r="880">
      <c r="A880" s="836"/>
      <c r="B880" s="1308"/>
      <c r="C880" s="1308"/>
      <c r="D880" s="1308"/>
      <c r="E880" s="1308"/>
      <c r="F880" s="1308"/>
      <c r="G880" s="1308"/>
      <c r="H880" s="1308"/>
      <c r="I880" s="1308"/>
      <c r="J880" s="1308"/>
      <c r="K880" s="1308"/>
      <c r="L880" s="1308"/>
      <c r="M880" s="1308"/>
      <c r="N880" s="1308"/>
      <c r="O880" s="1308"/>
      <c r="P880" s="1308"/>
      <c r="Q880" s="1308"/>
      <c r="R880" s="1308"/>
      <c r="S880" s="1308"/>
      <c r="T880" s="1308"/>
      <c r="U880" s="1308"/>
      <c r="V880" s="1308"/>
    </row>
    <row r="881">
      <c r="A881" s="836"/>
      <c r="B881" s="1308"/>
      <c r="C881" s="1308"/>
      <c r="D881" s="1308"/>
      <c r="E881" s="1308"/>
      <c r="F881" s="1308"/>
      <c r="G881" s="1308"/>
      <c r="H881" s="1308"/>
      <c r="I881" s="1308"/>
      <c r="J881" s="1308"/>
      <c r="K881" s="1308"/>
      <c r="L881" s="1308"/>
      <c r="M881" s="1308"/>
      <c r="N881" s="1308"/>
      <c r="O881" s="1308"/>
      <c r="P881" s="1308"/>
      <c r="Q881" s="1308"/>
      <c r="R881" s="1308"/>
      <c r="S881" s="1308"/>
      <c r="T881" s="1308"/>
      <c r="U881" s="1308"/>
      <c r="V881" s="1308"/>
    </row>
    <row r="882">
      <c r="A882" s="836"/>
      <c r="B882" s="1308"/>
      <c r="C882" s="1308"/>
      <c r="D882" s="1308"/>
      <c r="E882" s="1308"/>
      <c r="F882" s="1308"/>
      <c r="G882" s="1308"/>
      <c r="H882" s="1308"/>
      <c r="I882" s="1308"/>
      <c r="J882" s="1308"/>
      <c r="K882" s="1308"/>
      <c r="L882" s="1308"/>
      <c r="M882" s="1308"/>
      <c r="N882" s="1308"/>
      <c r="O882" s="1308"/>
      <c r="P882" s="1308"/>
      <c r="Q882" s="1308"/>
      <c r="R882" s="1308"/>
      <c r="S882" s="1308"/>
      <c r="T882" s="1308"/>
      <c r="U882" s="1308"/>
      <c r="V882" s="1308"/>
    </row>
    <row r="883">
      <c r="A883" s="836"/>
      <c r="B883" s="1308"/>
      <c r="C883" s="1308"/>
      <c r="D883" s="1308"/>
      <c r="E883" s="1308"/>
      <c r="F883" s="1308"/>
      <c r="G883" s="1308"/>
      <c r="H883" s="1308"/>
      <c r="I883" s="1308"/>
      <c r="J883" s="1308"/>
      <c r="K883" s="1308"/>
      <c r="L883" s="1308"/>
      <c r="M883" s="1308"/>
      <c r="N883" s="1308"/>
      <c r="O883" s="1308"/>
      <c r="P883" s="1308"/>
      <c r="Q883" s="1308"/>
      <c r="R883" s="1308"/>
      <c r="S883" s="1308"/>
      <c r="T883" s="1308"/>
      <c r="U883" s="1308"/>
      <c r="V883" s="1308"/>
    </row>
    <row r="884">
      <c r="A884" s="836"/>
      <c r="B884" s="1308"/>
      <c r="C884" s="1308"/>
      <c r="D884" s="1308"/>
      <c r="E884" s="1308"/>
      <c r="F884" s="1308"/>
      <c r="G884" s="1308"/>
      <c r="H884" s="1308"/>
      <c r="I884" s="1308"/>
      <c r="J884" s="1308"/>
      <c r="K884" s="1308"/>
      <c r="L884" s="1308"/>
      <c r="M884" s="1308"/>
      <c r="N884" s="1308"/>
      <c r="O884" s="1308"/>
      <c r="P884" s="1308"/>
      <c r="Q884" s="1308"/>
      <c r="R884" s="1308"/>
      <c r="S884" s="1308"/>
      <c r="T884" s="1308"/>
      <c r="U884" s="1308"/>
      <c r="V884" s="1308"/>
    </row>
    <row r="885">
      <c r="A885" s="836"/>
      <c r="B885" s="1308"/>
      <c r="C885" s="1308"/>
      <c r="D885" s="1308"/>
      <c r="E885" s="1308"/>
      <c r="F885" s="1308"/>
      <c r="G885" s="1308"/>
      <c r="H885" s="1308"/>
      <c r="I885" s="1308"/>
      <c r="J885" s="1308"/>
      <c r="K885" s="1308"/>
      <c r="L885" s="1308"/>
      <c r="M885" s="1308"/>
      <c r="N885" s="1308"/>
      <c r="O885" s="1308"/>
      <c r="P885" s="1308"/>
      <c r="Q885" s="1308"/>
      <c r="R885" s="1308"/>
      <c r="S885" s="1308"/>
      <c r="T885" s="1308"/>
      <c r="U885" s="1308"/>
      <c r="V885" s="1308"/>
    </row>
    <row r="886">
      <c r="A886" s="836"/>
      <c r="B886" s="1308"/>
      <c r="C886" s="1308"/>
      <c r="D886" s="1308"/>
      <c r="E886" s="1308"/>
      <c r="F886" s="1308"/>
      <c r="G886" s="1308"/>
      <c r="H886" s="1308"/>
      <c r="I886" s="1308"/>
      <c r="J886" s="1308"/>
      <c r="K886" s="1308"/>
      <c r="L886" s="1308"/>
      <c r="M886" s="1308"/>
      <c r="N886" s="1308"/>
      <c r="O886" s="1308"/>
      <c r="P886" s="1308"/>
      <c r="Q886" s="1308"/>
      <c r="R886" s="1308"/>
      <c r="S886" s="1308"/>
      <c r="T886" s="1308"/>
      <c r="U886" s="1308"/>
      <c r="V886" s="1308"/>
    </row>
    <row r="887">
      <c r="A887" s="836"/>
      <c r="B887" s="1308"/>
      <c r="C887" s="1308"/>
      <c r="D887" s="1308"/>
      <c r="E887" s="1308"/>
      <c r="F887" s="1308"/>
      <c r="G887" s="1308"/>
      <c r="H887" s="1308"/>
      <c r="I887" s="1308"/>
      <c r="J887" s="1308"/>
      <c r="K887" s="1308"/>
      <c r="L887" s="1308"/>
      <c r="M887" s="1308"/>
      <c r="N887" s="1308"/>
      <c r="O887" s="1308"/>
      <c r="P887" s="1308"/>
      <c r="Q887" s="1308"/>
      <c r="R887" s="1308"/>
      <c r="S887" s="1308"/>
      <c r="T887" s="1308"/>
      <c r="U887" s="1308"/>
      <c r="V887" s="1308"/>
    </row>
    <row r="888">
      <c r="A888" s="836"/>
      <c r="B888" s="1308"/>
      <c r="C888" s="1308"/>
      <c r="D888" s="1308"/>
      <c r="E888" s="1308"/>
      <c r="F888" s="1308"/>
      <c r="G888" s="1308"/>
      <c r="H888" s="1308"/>
      <c r="I888" s="1308"/>
      <c r="J888" s="1308"/>
      <c r="K888" s="1308"/>
      <c r="L888" s="1308"/>
      <c r="M888" s="1308"/>
      <c r="N888" s="1308"/>
      <c r="O888" s="1308"/>
      <c r="P888" s="1308"/>
      <c r="Q888" s="1308"/>
      <c r="R888" s="1308"/>
      <c r="S888" s="1308"/>
      <c r="T888" s="1308"/>
      <c r="U888" s="1308"/>
      <c r="V888" s="1308"/>
    </row>
    <row r="889">
      <c r="A889" s="836"/>
      <c r="B889" s="1308"/>
      <c r="C889" s="1308"/>
      <c r="D889" s="1308"/>
      <c r="E889" s="1308"/>
      <c r="F889" s="1308"/>
      <c r="G889" s="1308"/>
      <c r="H889" s="1308"/>
      <c r="I889" s="1308"/>
      <c r="J889" s="1308"/>
      <c r="K889" s="1308"/>
      <c r="L889" s="1308"/>
      <c r="M889" s="1308"/>
      <c r="N889" s="1308"/>
      <c r="O889" s="1308"/>
      <c r="P889" s="1308"/>
      <c r="Q889" s="1308"/>
      <c r="R889" s="1308"/>
      <c r="S889" s="1308"/>
      <c r="T889" s="1308"/>
      <c r="U889" s="1308"/>
      <c r="V889" s="1308"/>
    </row>
    <row r="890">
      <c r="A890" s="836"/>
      <c r="B890" s="1308"/>
      <c r="C890" s="1308"/>
      <c r="D890" s="1308"/>
      <c r="E890" s="1308"/>
      <c r="F890" s="1308"/>
      <c r="G890" s="1308"/>
      <c r="H890" s="1308"/>
      <c r="I890" s="1308"/>
      <c r="J890" s="1308"/>
      <c r="K890" s="1308"/>
      <c r="L890" s="1308"/>
      <c r="M890" s="1308"/>
      <c r="N890" s="1308"/>
      <c r="O890" s="1308"/>
      <c r="P890" s="1308"/>
      <c r="Q890" s="1308"/>
      <c r="R890" s="1308"/>
      <c r="S890" s="1308"/>
      <c r="T890" s="1308"/>
      <c r="U890" s="1308"/>
      <c r="V890" s="1308"/>
    </row>
    <row r="891">
      <c r="A891" s="836"/>
      <c r="B891" s="1308"/>
      <c r="C891" s="1308"/>
      <c r="D891" s="1308"/>
      <c r="E891" s="1308"/>
      <c r="F891" s="1308"/>
      <c r="G891" s="1308"/>
      <c r="H891" s="1308"/>
      <c r="I891" s="1308"/>
      <c r="J891" s="1308"/>
      <c r="K891" s="1308"/>
      <c r="L891" s="1308"/>
      <c r="M891" s="1308"/>
      <c r="N891" s="1308"/>
      <c r="O891" s="1308"/>
      <c r="P891" s="1308"/>
      <c r="Q891" s="1308"/>
      <c r="R891" s="1308"/>
      <c r="S891" s="1308"/>
      <c r="T891" s="1308"/>
      <c r="U891" s="1308"/>
      <c r="V891" s="1308"/>
    </row>
    <row r="892">
      <c r="A892" s="836"/>
      <c r="B892" s="1308"/>
      <c r="C892" s="1308"/>
      <c r="D892" s="1308"/>
      <c r="E892" s="1308"/>
      <c r="F892" s="1308"/>
      <c r="G892" s="1308"/>
      <c r="H892" s="1308"/>
      <c r="I892" s="1308"/>
      <c r="J892" s="1308"/>
      <c r="K892" s="1308"/>
      <c r="L892" s="1308"/>
      <c r="M892" s="1308"/>
      <c r="N892" s="1308"/>
      <c r="O892" s="1308"/>
      <c r="P892" s="1308"/>
      <c r="Q892" s="1308"/>
      <c r="R892" s="1308"/>
      <c r="S892" s="1308"/>
      <c r="T892" s="1308"/>
      <c r="U892" s="1308"/>
      <c r="V892" s="1308"/>
    </row>
    <row r="893">
      <c r="A893" s="836"/>
      <c r="B893" s="1308"/>
      <c r="C893" s="1308"/>
      <c r="D893" s="1308"/>
      <c r="E893" s="1308"/>
      <c r="F893" s="1308"/>
      <c r="G893" s="1308"/>
      <c r="H893" s="1308"/>
      <c r="I893" s="1308"/>
      <c r="J893" s="1308"/>
      <c r="K893" s="1308"/>
      <c r="L893" s="1308"/>
      <c r="M893" s="1308"/>
      <c r="N893" s="1308"/>
      <c r="O893" s="1308"/>
      <c r="P893" s="1308"/>
      <c r="Q893" s="1308"/>
      <c r="R893" s="1308"/>
      <c r="S893" s="1308"/>
      <c r="T893" s="1308"/>
      <c r="U893" s="1308"/>
      <c r="V893" s="1308"/>
    </row>
    <row r="894">
      <c r="A894" s="836"/>
      <c r="B894" s="1308"/>
      <c r="C894" s="1308"/>
      <c r="D894" s="1308"/>
      <c r="E894" s="1308"/>
      <c r="F894" s="1308"/>
      <c r="G894" s="1308"/>
      <c r="H894" s="1308"/>
      <c r="I894" s="1308"/>
      <c r="J894" s="1308"/>
      <c r="K894" s="1308"/>
      <c r="L894" s="1308"/>
      <c r="M894" s="1308"/>
      <c r="N894" s="1308"/>
      <c r="O894" s="1308"/>
      <c r="P894" s="1308"/>
      <c r="Q894" s="1308"/>
      <c r="R894" s="1308"/>
      <c r="S894" s="1308"/>
      <c r="T894" s="1308"/>
      <c r="U894" s="1308"/>
      <c r="V894" s="1308"/>
    </row>
    <row r="895">
      <c r="A895" s="836"/>
      <c r="B895" s="1308"/>
      <c r="C895" s="1308"/>
      <c r="D895" s="1308"/>
      <c r="E895" s="1308"/>
      <c r="F895" s="1308"/>
      <c r="G895" s="1308"/>
      <c r="H895" s="1308"/>
      <c r="I895" s="1308"/>
      <c r="J895" s="1308"/>
      <c r="K895" s="1308"/>
      <c r="L895" s="1308"/>
      <c r="M895" s="1308"/>
      <c r="N895" s="1308"/>
      <c r="O895" s="1308"/>
      <c r="P895" s="1308"/>
      <c r="Q895" s="1308"/>
      <c r="R895" s="1308"/>
      <c r="S895" s="1308"/>
      <c r="T895" s="1308"/>
      <c r="U895" s="1308"/>
      <c r="V895" s="1308"/>
    </row>
    <row r="896">
      <c r="A896" s="836"/>
      <c r="B896" s="1308"/>
      <c r="C896" s="1308"/>
      <c r="D896" s="1308"/>
      <c r="E896" s="1308"/>
      <c r="F896" s="1308"/>
      <c r="G896" s="1308"/>
      <c r="H896" s="1308"/>
      <c r="I896" s="1308"/>
      <c r="J896" s="1308"/>
      <c r="K896" s="1308"/>
      <c r="L896" s="1308"/>
      <c r="M896" s="1308"/>
      <c r="N896" s="1308"/>
      <c r="O896" s="1308"/>
      <c r="P896" s="1308"/>
      <c r="Q896" s="1308"/>
      <c r="R896" s="1308"/>
      <c r="S896" s="1308"/>
      <c r="T896" s="1308"/>
      <c r="U896" s="1308"/>
      <c r="V896" s="1308"/>
    </row>
    <row r="897">
      <c r="A897" s="836"/>
      <c r="B897" s="1308"/>
      <c r="C897" s="1308"/>
      <c r="D897" s="1308"/>
      <c r="E897" s="1308"/>
      <c r="F897" s="1308"/>
      <c r="G897" s="1308"/>
      <c r="H897" s="1308"/>
      <c r="I897" s="1308"/>
      <c r="J897" s="1308"/>
      <c r="K897" s="1308"/>
      <c r="L897" s="1308"/>
      <c r="M897" s="1308"/>
      <c r="N897" s="1308"/>
      <c r="O897" s="1308"/>
      <c r="P897" s="1308"/>
      <c r="Q897" s="1308"/>
      <c r="R897" s="1308"/>
      <c r="S897" s="1308"/>
      <c r="T897" s="1308"/>
      <c r="U897" s="1308"/>
      <c r="V897" s="1308"/>
    </row>
    <row r="898">
      <c r="A898" s="836"/>
      <c r="B898" s="1308"/>
      <c r="C898" s="1308"/>
      <c r="D898" s="1308"/>
      <c r="E898" s="1308"/>
      <c r="F898" s="1308"/>
      <c r="G898" s="1308"/>
      <c r="H898" s="1308"/>
      <c r="I898" s="1308"/>
      <c r="J898" s="1308"/>
      <c r="K898" s="1308"/>
      <c r="L898" s="1308"/>
      <c r="M898" s="1308"/>
      <c r="N898" s="1308"/>
      <c r="O898" s="1308"/>
      <c r="P898" s="1308"/>
      <c r="Q898" s="1308"/>
      <c r="R898" s="1308"/>
      <c r="S898" s="1308"/>
      <c r="T898" s="1308"/>
      <c r="U898" s="1308"/>
      <c r="V898" s="1308"/>
    </row>
    <row r="899">
      <c r="A899" s="836"/>
      <c r="B899" s="1308"/>
      <c r="C899" s="1308"/>
      <c r="D899" s="1308"/>
      <c r="E899" s="1308"/>
      <c r="F899" s="1308"/>
      <c r="G899" s="1308"/>
      <c r="H899" s="1308"/>
      <c r="I899" s="1308"/>
      <c r="J899" s="1308"/>
      <c r="K899" s="1308"/>
      <c r="L899" s="1308"/>
      <c r="M899" s="1308"/>
      <c r="N899" s="1308"/>
      <c r="O899" s="1308"/>
      <c r="P899" s="1308"/>
      <c r="Q899" s="1308"/>
      <c r="R899" s="1308"/>
      <c r="S899" s="1308"/>
      <c r="T899" s="1308"/>
      <c r="U899" s="1308"/>
      <c r="V899" s="1308"/>
    </row>
    <row r="900">
      <c r="A900" s="836"/>
      <c r="B900" s="1308"/>
      <c r="C900" s="1308"/>
      <c r="D900" s="1308"/>
      <c r="E900" s="1308"/>
      <c r="F900" s="1308"/>
      <c r="G900" s="1308"/>
      <c r="H900" s="1308"/>
      <c r="I900" s="1308"/>
      <c r="J900" s="1308"/>
      <c r="K900" s="1308"/>
      <c r="L900" s="1308"/>
      <c r="M900" s="1308"/>
      <c r="N900" s="1308"/>
      <c r="O900" s="1308"/>
      <c r="P900" s="1308"/>
      <c r="Q900" s="1308"/>
      <c r="R900" s="1308"/>
      <c r="S900" s="1308"/>
      <c r="T900" s="1308"/>
      <c r="U900" s="1308"/>
      <c r="V900" s="1308"/>
    </row>
    <row r="901">
      <c r="A901" s="836"/>
      <c r="B901" s="1308"/>
      <c r="C901" s="1308"/>
      <c r="D901" s="1308"/>
      <c r="E901" s="1308"/>
      <c r="F901" s="1308"/>
      <c r="G901" s="1308"/>
      <c r="H901" s="1308"/>
      <c r="I901" s="1308"/>
      <c r="J901" s="1308"/>
      <c r="K901" s="1308"/>
      <c r="L901" s="1308"/>
      <c r="M901" s="1308"/>
      <c r="N901" s="1308"/>
      <c r="O901" s="1308"/>
      <c r="P901" s="1308"/>
      <c r="Q901" s="1308"/>
      <c r="R901" s="1308"/>
      <c r="S901" s="1308"/>
      <c r="T901" s="1308"/>
      <c r="U901" s="1308"/>
      <c r="V901" s="1308"/>
    </row>
    <row r="902">
      <c r="A902" s="836"/>
      <c r="B902" s="1308"/>
      <c r="C902" s="1308"/>
      <c r="D902" s="1308"/>
      <c r="E902" s="1308"/>
      <c r="F902" s="1308"/>
      <c r="G902" s="1308"/>
      <c r="H902" s="1308"/>
      <c r="I902" s="1308"/>
      <c r="J902" s="1308"/>
      <c r="K902" s="1308"/>
      <c r="L902" s="1308"/>
      <c r="M902" s="1308"/>
      <c r="N902" s="1308"/>
      <c r="O902" s="1308"/>
      <c r="P902" s="1308"/>
      <c r="Q902" s="1308"/>
      <c r="R902" s="1308"/>
      <c r="S902" s="1308"/>
      <c r="T902" s="1308"/>
      <c r="U902" s="1308"/>
      <c r="V902" s="1308"/>
    </row>
    <row r="903">
      <c r="A903" s="836"/>
      <c r="B903" s="1308"/>
      <c r="C903" s="1308"/>
      <c r="D903" s="1308"/>
      <c r="E903" s="1308"/>
      <c r="F903" s="1308"/>
      <c r="G903" s="1308"/>
      <c r="H903" s="1308"/>
      <c r="I903" s="1308"/>
      <c r="J903" s="1308"/>
      <c r="K903" s="1308"/>
      <c r="L903" s="1308"/>
      <c r="M903" s="1308"/>
      <c r="N903" s="1308"/>
      <c r="O903" s="1308"/>
      <c r="P903" s="1308"/>
      <c r="Q903" s="1308"/>
      <c r="R903" s="1308"/>
      <c r="S903" s="1308"/>
      <c r="T903" s="1308"/>
      <c r="U903" s="1308"/>
      <c r="V903" s="1308"/>
    </row>
    <row r="904">
      <c r="A904" s="836"/>
      <c r="B904" s="1308"/>
      <c r="C904" s="1308"/>
      <c r="D904" s="1308"/>
      <c r="E904" s="1308"/>
      <c r="F904" s="1308"/>
      <c r="G904" s="1308"/>
      <c r="H904" s="1308"/>
      <c r="I904" s="1308"/>
      <c r="J904" s="1308"/>
      <c r="K904" s="1308"/>
      <c r="L904" s="1308"/>
      <c r="M904" s="1308"/>
      <c r="N904" s="1308"/>
      <c r="O904" s="1308"/>
      <c r="P904" s="1308"/>
      <c r="Q904" s="1308"/>
      <c r="R904" s="1308"/>
      <c r="S904" s="1308"/>
      <c r="T904" s="1308"/>
      <c r="U904" s="1308"/>
      <c r="V904" s="1308"/>
    </row>
    <row r="905">
      <c r="A905" s="836"/>
      <c r="B905" s="1308"/>
      <c r="C905" s="1308"/>
      <c r="D905" s="1308"/>
      <c r="E905" s="1308"/>
      <c r="F905" s="1308"/>
      <c r="G905" s="1308"/>
      <c r="H905" s="1308"/>
      <c r="I905" s="1308"/>
      <c r="J905" s="1308"/>
      <c r="K905" s="1308"/>
      <c r="L905" s="1308"/>
      <c r="M905" s="1308"/>
      <c r="N905" s="1308"/>
      <c r="O905" s="1308"/>
      <c r="P905" s="1308"/>
      <c r="Q905" s="1308"/>
      <c r="R905" s="1308"/>
      <c r="S905" s="1308"/>
      <c r="T905" s="1308"/>
      <c r="U905" s="1308"/>
      <c r="V905" s="1308"/>
    </row>
    <row r="906">
      <c r="A906" s="836"/>
      <c r="B906" s="1308"/>
      <c r="C906" s="1308"/>
      <c r="D906" s="1308"/>
      <c r="E906" s="1308"/>
      <c r="F906" s="1308"/>
      <c r="G906" s="1308"/>
      <c r="H906" s="1308"/>
      <c r="I906" s="1308"/>
      <c r="J906" s="1308"/>
      <c r="K906" s="1308"/>
      <c r="L906" s="1308"/>
      <c r="M906" s="1308"/>
      <c r="N906" s="1308"/>
      <c r="O906" s="1308"/>
      <c r="P906" s="1308"/>
      <c r="Q906" s="1308"/>
      <c r="R906" s="1308"/>
      <c r="S906" s="1308"/>
      <c r="T906" s="1308"/>
      <c r="U906" s="1308"/>
      <c r="V906" s="1308"/>
    </row>
    <row r="907">
      <c r="A907" s="836"/>
      <c r="B907" s="1308"/>
      <c r="C907" s="1308"/>
      <c r="D907" s="1308"/>
      <c r="E907" s="1308"/>
      <c r="F907" s="1308"/>
      <c r="G907" s="1308"/>
      <c r="H907" s="1308"/>
      <c r="I907" s="1308"/>
      <c r="J907" s="1308"/>
      <c r="K907" s="1308"/>
      <c r="L907" s="1308"/>
      <c r="M907" s="1308"/>
      <c r="N907" s="1308"/>
      <c r="O907" s="1308"/>
      <c r="P907" s="1308"/>
      <c r="Q907" s="1308"/>
      <c r="R907" s="1308"/>
      <c r="S907" s="1308"/>
      <c r="T907" s="1308"/>
      <c r="U907" s="1308"/>
      <c r="V907" s="1308"/>
    </row>
    <row r="908">
      <c r="A908" s="836"/>
      <c r="B908" s="1308"/>
      <c r="C908" s="1308"/>
      <c r="D908" s="1308"/>
      <c r="E908" s="1308"/>
      <c r="F908" s="1308"/>
      <c r="G908" s="1308"/>
      <c r="H908" s="1308"/>
      <c r="I908" s="1308"/>
      <c r="J908" s="1308"/>
      <c r="K908" s="1308"/>
      <c r="L908" s="1308"/>
      <c r="M908" s="1308"/>
      <c r="N908" s="1308"/>
      <c r="O908" s="1308"/>
      <c r="P908" s="1308"/>
      <c r="Q908" s="1308"/>
      <c r="R908" s="1308"/>
      <c r="S908" s="1308"/>
      <c r="T908" s="1308"/>
      <c r="U908" s="1308"/>
      <c r="V908" s="1308"/>
    </row>
    <row r="909">
      <c r="A909" s="836"/>
      <c r="B909" s="1308"/>
      <c r="C909" s="1308"/>
      <c r="D909" s="1308"/>
      <c r="E909" s="1308"/>
      <c r="F909" s="1308"/>
      <c r="G909" s="1308"/>
      <c r="H909" s="1308"/>
      <c r="I909" s="1308"/>
      <c r="J909" s="1308"/>
      <c r="K909" s="1308"/>
      <c r="L909" s="1308"/>
      <c r="M909" s="1308"/>
      <c r="N909" s="1308"/>
      <c r="O909" s="1308"/>
      <c r="P909" s="1308"/>
      <c r="Q909" s="1308"/>
      <c r="R909" s="1308"/>
      <c r="S909" s="1308"/>
      <c r="T909" s="1308"/>
      <c r="U909" s="1308"/>
      <c r="V909" s="1308"/>
    </row>
    <row r="910">
      <c r="A910" s="836"/>
      <c r="B910" s="1308"/>
      <c r="C910" s="1308"/>
      <c r="D910" s="1308"/>
      <c r="E910" s="1308"/>
      <c r="F910" s="1308"/>
      <c r="G910" s="1308"/>
      <c r="H910" s="1308"/>
      <c r="I910" s="1308"/>
      <c r="J910" s="1308"/>
      <c r="K910" s="1308"/>
      <c r="L910" s="1308"/>
      <c r="M910" s="1308"/>
      <c r="N910" s="1308"/>
      <c r="O910" s="1308"/>
      <c r="P910" s="1308"/>
      <c r="Q910" s="1308"/>
      <c r="R910" s="1308"/>
      <c r="S910" s="1308"/>
      <c r="T910" s="1308"/>
      <c r="U910" s="1308"/>
      <c r="V910" s="1308"/>
    </row>
    <row r="911">
      <c r="A911" s="836"/>
      <c r="B911" s="1308"/>
      <c r="C911" s="1308"/>
      <c r="D911" s="1308"/>
      <c r="E911" s="1308"/>
      <c r="F911" s="1308"/>
      <c r="G911" s="1308"/>
      <c r="H911" s="1308"/>
      <c r="I911" s="1308"/>
      <c r="J911" s="1308"/>
      <c r="K911" s="1308"/>
      <c r="L911" s="1308"/>
      <c r="M911" s="1308"/>
      <c r="N911" s="1308"/>
      <c r="O911" s="1308"/>
      <c r="P911" s="1308"/>
      <c r="Q911" s="1308"/>
      <c r="R911" s="1308"/>
      <c r="S911" s="1308"/>
      <c r="T911" s="1308"/>
      <c r="U911" s="1308"/>
      <c r="V911" s="1308"/>
    </row>
    <row r="912">
      <c r="A912" s="836"/>
      <c r="B912" s="1308"/>
      <c r="C912" s="1308"/>
      <c r="D912" s="1308"/>
      <c r="E912" s="1308"/>
      <c r="F912" s="1308"/>
      <c r="G912" s="1308"/>
      <c r="H912" s="1308"/>
      <c r="I912" s="1308"/>
      <c r="J912" s="1308"/>
      <c r="K912" s="1308"/>
      <c r="L912" s="1308"/>
      <c r="M912" s="1308"/>
      <c r="N912" s="1308"/>
      <c r="O912" s="1308"/>
      <c r="P912" s="1308"/>
      <c r="Q912" s="1308"/>
      <c r="R912" s="1308"/>
      <c r="S912" s="1308"/>
      <c r="T912" s="1308"/>
      <c r="U912" s="1308"/>
      <c r="V912" s="1308"/>
    </row>
    <row r="913">
      <c r="A913" s="836"/>
      <c r="B913" s="1308"/>
      <c r="C913" s="1308"/>
      <c r="D913" s="1308"/>
      <c r="E913" s="1308"/>
      <c r="F913" s="1308"/>
      <c r="G913" s="1308"/>
      <c r="H913" s="1308"/>
      <c r="I913" s="1308"/>
      <c r="J913" s="1308"/>
      <c r="K913" s="1308"/>
      <c r="L913" s="1308"/>
      <c r="M913" s="1308"/>
      <c r="N913" s="1308"/>
      <c r="O913" s="1308"/>
      <c r="P913" s="1308"/>
      <c r="Q913" s="1308"/>
      <c r="R913" s="1308"/>
      <c r="S913" s="1308"/>
      <c r="T913" s="1308"/>
      <c r="U913" s="1308"/>
      <c r="V913" s="1308"/>
    </row>
    <row r="914">
      <c r="A914" s="836"/>
      <c r="B914" s="1308"/>
      <c r="C914" s="1308"/>
      <c r="D914" s="1308"/>
      <c r="E914" s="1308"/>
      <c r="F914" s="1308"/>
      <c r="G914" s="1308"/>
      <c r="H914" s="1308"/>
      <c r="I914" s="1308"/>
      <c r="J914" s="1308"/>
      <c r="K914" s="1308"/>
      <c r="L914" s="1308"/>
      <c r="M914" s="1308"/>
      <c r="N914" s="1308"/>
      <c r="O914" s="1308"/>
      <c r="P914" s="1308"/>
      <c r="Q914" s="1308"/>
      <c r="R914" s="1308"/>
      <c r="S914" s="1308"/>
      <c r="T914" s="1308"/>
      <c r="U914" s="1308"/>
      <c r="V914" s="1308"/>
    </row>
    <row r="915">
      <c r="A915" s="836"/>
      <c r="B915" s="1308"/>
      <c r="C915" s="1308"/>
      <c r="D915" s="1308"/>
      <c r="E915" s="1308"/>
      <c r="F915" s="1308"/>
      <c r="G915" s="1308"/>
      <c r="H915" s="1308"/>
      <c r="I915" s="1308"/>
      <c r="J915" s="1308"/>
      <c r="K915" s="1308"/>
      <c r="L915" s="1308"/>
      <c r="M915" s="1308"/>
      <c r="N915" s="1308"/>
      <c r="O915" s="1308"/>
      <c r="P915" s="1308"/>
      <c r="Q915" s="1308"/>
      <c r="R915" s="1308"/>
      <c r="S915" s="1308"/>
      <c r="T915" s="1308"/>
      <c r="U915" s="1308"/>
      <c r="V915" s="1308"/>
    </row>
    <row r="916">
      <c r="A916" s="836"/>
      <c r="B916" s="1308"/>
      <c r="C916" s="1308"/>
      <c r="D916" s="1308"/>
      <c r="E916" s="1308"/>
      <c r="F916" s="1308"/>
      <c r="G916" s="1308"/>
      <c r="H916" s="1308"/>
      <c r="I916" s="1308"/>
      <c r="J916" s="1308"/>
      <c r="K916" s="1308"/>
      <c r="L916" s="1308"/>
      <c r="M916" s="1308"/>
      <c r="N916" s="1308"/>
      <c r="O916" s="1308"/>
      <c r="P916" s="1308"/>
      <c r="Q916" s="1308"/>
      <c r="R916" s="1308"/>
      <c r="S916" s="1308"/>
      <c r="T916" s="1308"/>
      <c r="U916" s="1308"/>
      <c r="V916" s="1308"/>
    </row>
    <row r="917">
      <c r="A917" s="836"/>
      <c r="B917" s="1308"/>
      <c r="C917" s="1308"/>
      <c r="D917" s="1308"/>
      <c r="E917" s="1308"/>
      <c r="F917" s="1308"/>
      <c r="G917" s="1308"/>
      <c r="H917" s="1308"/>
      <c r="I917" s="1308"/>
      <c r="J917" s="1308"/>
      <c r="K917" s="1308"/>
      <c r="L917" s="1308"/>
      <c r="M917" s="1308"/>
      <c r="N917" s="1308"/>
      <c r="O917" s="1308"/>
      <c r="P917" s="1308"/>
      <c r="Q917" s="1308"/>
      <c r="R917" s="1308"/>
      <c r="S917" s="1308"/>
      <c r="T917" s="1308"/>
      <c r="U917" s="1308"/>
      <c r="V917" s="1308"/>
    </row>
    <row r="918">
      <c r="A918" s="836"/>
      <c r="B918" s="1308"/>
      <c r="C918" s="1308"/>
      <c r="D918" s="1308"/>
      <c r="E918" s="1308"/>
      <c r="F918" s="1308"/>
      <c r="G918" s="1308"/>
      <c r="H918" s="1308"/>
      <c r="I918" s="1308"/>
      <c r="J918" s="1308"/>
      <c r="K918" s="1308"/>
      <c r="L918" s="1308"/>
      <c r="M918" s="1308"/>
      <c r="N918" s="1308"/>
      <c r="O918" s="1308"/>
      <c r="P918" s="1308"/>
      <c r="Q918" s="1308"/>
      <c r="R918" s="1308"/>
      <c r="S918" s="1308"/>
      <c r="T918" s="1308"/>
      <c r="U918" s="1308"/>
      <c r="V918" s="1308"/>
    </row>
    <row r="919">
      <c r="A919" s="836"/>
      <c r="B919" s="1308"/>
      <c r="C919" s="1308"/>
      <c r="D919" s="1308"/>
      <c r="E919" s="1308"/>
      <c r="F919" s="1308"/>
      <c r="G919" s="1308"/>
      <c r="H919" s="1308"/>
      <c r="I919" s="1308"/>
      <c r="J919" s="1308"/>
      <c r="K919" s="1308"/>
      <c r="L919" s="1308"/>
      <c r="M919" s="1308"/>
      <c r="N919" s="1308"/>
      <c r="O919" s="1308"/>
      <c r="P919" s="1308"/>
      <c r="Q919" s="1308"/>
      <c r="R919" s="1308"/>
      <c r="S919" s="1308"/>
      <c r="T919" s="1308"/>
      <c r="U919" s="1308"/>
      <c r="V919" s="1308"/>
    </row>
    <row r="920">
      <c r="A920" s="836"/>
      <c r="B920" s="1308"/>
      <c r="C920" s="1308"/>
      <c r="D920" s="1308"/>
      <c r="E920" s="1308"/>
      <c r="F920" s="1308"/>
      <c r="G920" s="1308"/>
      <c r="H920" s="1308"/>
      <c r="I920" s="1308"/>
      <c r="J920" s="1308"/>
      <c r="K920" s="1308"/>
      <c r="L920" s="1308"/>
      <c r="M920" s="1308"/>
      <c r="N920" s="1308"/>
      <c r="O920" s="1308"/>
      <c r="P920" s="1308"/>
      <c r="Q920" s="1308"/>
      <c r="R920" s="1308"/>
      <c r="S920" s="1308"/>
      <c r="T920" s="1308"/>
      <c r="U920" s="1308"/>
      <c r="V920" s="1308"/>
    </row>
    <row r="921">
      <c r="A921" s="836"/>
      <c r="B921" s="1308"/>
      <c r="C921" s="1308"/>
      <c r="D921" s="1308"/>
      <c r="E921" s="1308"/>
      <c r="F921" s="1308"/>
      <c r="G921" s="1308"/>
      <c r="H921" s="1308"/>
      <c r="I921" s="1308"/>
      <c r="J921" s="1308"/>
      <c r="K921" s="1308"/>
      <c r="L921" s="1308"/>
      <c r="M921" s="1308"/>
      <c r="N921" s="1308"/>
      <c r="O921" s="1308"/>
      <c r="P921" s="1308"/>
      <c r="Q921" s="1308"/>
      <c r="R921" s="1308"/>
      <c r="S921" s="1308"/>
      <c r="T921" s="1308"/>
      <c r="U921" s="1308"/>
      <c r="V921" s="1308"/>
    </row>
    <row r="922">
      <c r="A922" s="836"/>
      <c r="B922" s="1308"/>
      <c r="C922" s="1308"/>
      <c r="D922" s="1308"/>
      <c r="E922" s="1308"/>
      <c r="F922" s="1308"/>
      <c r="G922" s="1308"/>
      <c r="H922" s="1308"/>
      <c r="I922" s="1308"/>
      <c r="J922" s="1308"/>
      <c r="K922" s="1308"/>
      <c r="L922" s="1308"/>
      <c r="M922" s="1308"/>
      <c r="N922" s="1308"/>
      <c r="O922" s="1308"/>
      <c r="P922" s="1308"/>
      <c r="Q922" s="1308"/>
      <c r="R922" s="1308"/>
      <c r="S922" s="1308"/>
      <c r="T922" s="1308"/>
      <c r="U922" s="1308"/>
      <c r="V922" s="1308"/>
    </row>
    <row r="923">
      <c r="A923" s="836"/>
      <c r="B923" s="1308"/>
      <c r="C923" s="1308"/>
      <c r="D923" s="1308"/>
      <c r="E923" s="1308"/>
      <c r="F923" s="1308"/>
      <c r="G923" s="1308"/>
      <c r="H923" s="1308"/>
      <c r="I923" s="1308"/>
      <c r="J923" s="1308"/>
      <c r="K923" s="1308"/>
      <c r="L923" s="1308"/>
      <c r="M923" s="1308"/>
      <c r="N923" s="1308"/>
      <c r="O923" s="1308"/>
      <c r="P923" s="1308"/>
      <c r="Q923" s="1308"/>
      <c r="R923" s="1308"/>
      <c r="S923" s="1308"/>
      <c r="T923" s="1308"/>
      <c r="U923" s="1308"/>
      <c r="V923" s="1308"/>
    </row>
    <row r="924">
      <c r="A924" s="836"/>
      <c r="B924" s="1308"/>
      <c r="C924" s="1308"/>
      <c r="D924" s="1308"/>
      <c r="E924" s="1308"/>
      <c r="F924" s="1308"/>
      <c r="G924" s="1308"/>
      <c r="H924" s="1308"/>
      <c r="I924" s="1308"/>
      <c r="J924" s="1308"/>
      <c r="K924" s="1308"/>
      <c r="L924" s="1308"/>
      <c r="M924" s="1308"/>
      <c r="N924" s="1308"/>
      <c r="O924" s="1308"/>
      <c r="P924" s="1308"/>
      <c r="Q924" s="1308"/>
      <c r="R924" s="1308"/>
      <c r="S924" s="1308"/>
      <c r="T924" s="1308"/>
      <c r="U924" s="1308"/>
      <c r="V924" s="1308"/>
    </row>
    <row r="925">
      <c r="A925" s="836"/>
      <c r="B925" s="1308"/>
      <c r="C925" s="1308"/>
      <c r="D925" s="1308"/>
      <c r="E925" s="1308"/>
      <c r="F925" s="1308"/>
      <c r="G925" s="1308"/>
      <c r="H925" s="1308"/>
      <c r="I925" s="1308"/>
      <c r="J925" s="1308"/>
      <c r="K925" s="1308"/>
      <c r="L925" s="1308"/>
      <c r="M925" s="1308"/>
      <c r="N925" s="1308"/>
      <c r="O925" s="1308"/>
      <c r="P925" s="1308"/>
      <c r="Q925" s="1308"/>
      <c r="R925" s="1308"/>
      <c r="S925" s="1308"/>
      <c r="T925" s="1308"/>
      <c r="U925" s="1308"/>
      <c r="V925" s="1308"/>
    </row>
    <row r="926">
      <c r="A926" s="836"/>
      <c r="B926" s="1308"/>
      <c r="C926" s="1308"/>
      <c r="D926" s="1308"/>
      <c r="E926" s="1308"/>
      <c r="F926" s="1308"/>
      <c r="G926" s="1308"/>
      <c r="H926" s="1308"/>
      <c r="I926" s="1308"/>
      <c r="J926" s="1308"/>
      <c r="K926" s="1308"/>
      <c r="L926" s="1308"/>
      <c r="M926" s="1308"/>
      <c r="N926" s="1308"/>
      <c r="O926" s="1308"/>
      <c r="P926" s="1308"/>
      <c r="Q926" s="1308"/>
      <c r="R926" s="1308"/>
      <c r="S926" s="1308"/>
      <c r="T926" s="1308"/>
      <c r="U926" s="1308"/>
      <c r="V926" s="1308"/>
    </row>
    <row r="927">
      <c r="A927" s="836"/>
      <c r="B927" s="1308"/>
      <c r="C927" s="1308"/>
      <c r="D927" s="1308"/>
      <c r="E927" s="1308"/>
      <c r="F927" s="1308"/>
      <c r="G927" s="1308"/>
      <c r="H927" s="1308"/>
      <c r="I927" s="1308"/>
      <c r="J927" s="1308"/>
      <c r="K927" s="1308"/>
      <c r="L927" s="1308"/>
      <c r="M927" s="1308"/>
      <c r="N927" s="1308"/>
      <c r="O927" s="1308"/>
      <c r="P927" s="1308"/>
      <c r="Q927" s="1308"/>
      <c r="R927" s="1308"/>
      <c r="S927" s="1308"/>
      <c r="T927" s="1308"/>
      <c r="U927" s="1308"/>
      <c r="V927" s="1308"/>
    </row>
    <row r="928">
      <c r="A928" s="836"/>
      <c r="B928" s="1308"/>
      <c r="C928" s="1308"/>
      <c r="D928" s="1308"/>
      <c r="E928" s="1308"/>
      <c r="F928" s="1308"/>
      <c r="G928" s="1308"/>
      <c r="H928" s="1308"/>
      <c r="I928" s="1308"/>
      <c r="J928" s="1308"/>
      <c r="K928" s="1308"/>
      <c r="L928" s="1308"/>
      <c r="M928" s="1308"/>
      <c r="N928" s="1308"/>
      <c r="O928" s="1308"/>
      <c r="P928" s="1308"/>
      <c r="Q928" s="1308"/>
      <c r="R928" s="1308"/>
      <c r="S928" s="1308"/>
      <c r="T928" s="1308"/>
      <c r="U928" s="1308"/>
      <c r="V928" s="1308"/>
    </row>
    <row r="929">
      <c r="A929" s="836"/>
      <c r="B929" s="1308"/>
      <c r="C929" s="1308"/>
      <c r="D929" s="1308"/>
      <c r="E929" s="1308"/>
      <c r="F929" s="1308"/>
      <c r="G929" s="1308"/>
      <c r="H929" s="1308"/>
      <c r="I929" s="1308"/>
      <c r="J929" s="1308"/>
      <c r="K929" s="1308"/>
      <c r="L929" s="1308"/>
      <c r="M929" s="1308"/>
      <c r="N929" s="1308"/>
      <c r="O929" s="1308"/>
      <c r="P929" s="1308"/>
      <c r="Q929" s="1308"/>
      <c r="R929" s="1308"/>
      <c r="S929" s="1308"/>
      <c r="T929" s="1308"/>
      <c r="U929" s="1308"/>
      <c r="V929" s="1308"/>
    </row>
    <row r="930">
      <c r="A930" s="836"/>
      <c r="B930" s="1308"/>
      <c r="C930" s="1308"/>
      <c r="D930" s="1308"/>
      <c r="E930" s="1308"/>
      <c r="F930" s="1308"/>
      <c r="G930" s="1308"/>
      <c r="H930" s="1308"/>
      <c r="I930" s="1308"/>
      <c r="J930" s="1308"/>
      <c r="K930" s="1308"/>
      <c r="L930" s="1308"/>
      <c r="M930" s="1308"/>
      <c r="N930" s="1308"/>
      <c r="O930" s="1308"/>
      <c r="P930" s="1308"/>
      <c r="Q930" s="1308"/>
      <c r="R930" s="1308"/>
      <c r="S930" s="1308"/>
      <c r="T930" s="1308"/>
      <c r="U930" s="1308"/>
      <c r="V930" s="1308"/>
    </row>
    <row r="931">
      <c r="A931" s="836"/>
      <c r="B931" s="1308"/>
      <c r="C931" s="1308"/>
      <c r="D931" s="1308"/>
      <c r="E931" s="1308"/>
      <c r="F931" s="1308"/>
      <c r="G931" s="1308"/>
      <c r="H931" s="1308"/>
      <c r="I931" s="1308"/>
      <c r="J931" s="1308"/>
      <c r="K931" s="1308"/>
      <c r="L931" s="1308"/>
      <c r="M931" s="1308"/>
      <c r="N931" s="1308"/>
      <c r="O931" s="1308"/>
      <c r="P931" s="1308"/>
      <c r="Q931" s="1308"/>
      <c r="R931" s="1308"/>
      <c r="S931" s="1308"/>
      <c r="T931" s="1308"/>
      <c r="U931" s="1308"/>
      <c r="V931" s="1308"/>
    </row>
    <row r="932">
      <c r="A932" s="836"/>
      <c r="B932" s="1308"/>
      <c r="C932" s="1308"/>
      <c r="D932" s="1308"/>
      <c r="E932" s="1308"/>
      <c r="F932" s="1308"/>
      <c r="G932" s="1308"/>
      <c r="H932" s="1308"/>
      <c r="I932" s="1308"/>
      <c r="J932" s="1308"/>
      <c r="K932" s="1308"/>
      <c r="L932" s="1308"/>
      <c r="M932" s="1308"/>
      <c r="N932" s="1308"/>
      <c r="O932" s="1308"/>
      <c r="P932" s="1308"/>
      <c r="Q932" s="1308"/>
      <c r="R932" s="1308"/>
      <c r="S932" s="1308"/>
      <c r="T932" s="1308"/>
      <c r="U932" s="1308"/>
      <c r="V932" s="1308"/>
    </row>
    <row r="933">
      <c r="A933" s="836"/>
      <c r="B933" s="1308"/>
      <c r="C933" s="1308"/>
      <c r="D933" s="1308"/>
      <c r="E933" s="1308"/>
      <c r="F933" s="1308"/>
      <c r="G933" s="1308"/>
      <c r="H933" s="1308"/>
      <c r="I933" s="1308"/>
      <c r="J933" s="1308"/>
      <c r="K933" s="1308"/>
      <c r="L933" s="1308"/>
      <c r="M933" s="1308"/>
      <c r="N933" s="1308"/>
      <c r="O933" s="1308"/>
      <c r="P933" s="1308"/>
      <c r="Q933" s="1308"/>
      <c r="R933" s="1308"/>
      <c r="S933" s="1308"/>
      <c r="T933" s="1308"/>
      <c r="U933" s="1308"/>
      <c r="V933" s="1308"/>
    </row>
    <row r="934">
      <c r="A934" s="836"/>
      <c r="B934" s="1308"/>
      <c r="C934" s="1308"/>
      <c r="D934" s="1308"/>
      <c r="E934" s="1308"/>
      <c r="F934" s="1308"/>
      <c r="G934" s="1308"/>
      <c r="H934" s="1308"/>
      <c r="I934" s="1308"/>
      <c r="J934" s="1308"/>
      <c r="K934" s="1308"/>
      <c r="L934" s="1308"/>
      <c r="M934" s="1308"/>
      <c r="N934" s="1308"/>
      <c r="O934" s="1308"/>
      <c r="P934" s="1308"/>
      <c r="Q934" s="1308"/>
      <c r="R934" s="1308"/>
      <c r="S934" s="1308"/>
      <c r="T934" s="1308"/>
      <c r="U934" s="1308"/>
      <c r="V934" s="1308"/>
    </row>
    <row r="935">
      <c r="A935" s="836"/>
      <c r="B935" s="1308"/>
      <c r="C935" s="1308"/>
      <c r="D935" s="1308"/>
      <c r="E935" s="1308"/>
      <c r="F935" s="1308"/>
      <c r="G935" s="1308"/>
      <c r="H935" s="1308"/>
      <c r="I935" s="1308"/>
      <c r="J935" s="1308"/>
      <c r="K935" s="1308"/>
      <c r="L935" s="1308"/>
      <c r="M935" s="1308"/>
      <c r="N935" s="1308"/>
      <c r="O935" s="1308"/>
      <c r="P935" s="1308"/>
      <c r="Q935" s="1308"/>
      <c r="R935" s="1308"/>
      <c r="S935" s="1308"/>
      <c r="T935" s="1308"/>
      <c r="U935" s="1308"/>
      <c r="V935" s="1308"/>
    </row>
    <row r="936">
      <c r="A936" s="836"/>
      <c r="B936" s="1308"/>
      <c r="C936" s="1308"/>
      <c r="D936" s="1308"/>
      <c r="E936" s="1308"/>
      <c r="F936" s="1308"/>
      <c r="G936" s="1308"/>
      <c r="H936" s="1308"/>
      <c r="I936" s="1308"/>
      <c r="J936" s="1308"/>
      <c r="K936" s="1308"/>
      <c r="L936" s="1308"/>
      <c r="M936" s="1308"/>
      <c r="N936" s="1308"/>
      <c r="O936" s="1308"/>
      <c r="P936" s="1308"/>
      <c r="Q936" s="1308"/>
      <c r="R936" s="1308"/>
      <c r="S936" s="1308"/>
      <c r="T936" s="1308"/>
      <c r="U936" s="1308"/>
      <c r="V936" s="1308"/>
    </row>
    <row r="937">
      <c r="A937" s="836"/>
      <c r="B937" s="1308"/>
      <c r="C937" s="1308"/>
      <c r="D937" s="1308"/>
      <c r="E937" s="1308"/>
      <c r="F937" s="1308"/>
      <c r="G937" s="1308"/>
      <c r="H937" s="1308"/>
      <c r="I937" s="1308"/>
      <c r="J937" s="1308"/>
      <c r="K937" s="1308"/>
      <c r="L937" s="1308"/>
      <c r="M937" s="1308"/>
      <c r="N937" s="1308"/>
      <c r="O937" s="1308"/>
      <c r="P937" s="1308"/>
      <c r="Q937" s="1308"/>
      <c r="R937" s="1308"/>
      <c r="S937" s="1308"/>
      <c r="T937" s="1308"/>
      <c r="U937" s="1308"/>
      <c r="V937" s="1308"/>
    </row>
    <row r="938">
      <c r="A938" s="836"/>
      <c r="B938" s="1308"/>
      <c r="C938" s="1308"/>
      <c r="D938" s="1308"/>
      <c r="E938" s="1308"/>
      <c r="F938" s="1308"/>
      <c r="G938" s="1308"/>
      <c r="H938" s="1308"/>
      <c r="I938" s="1308"/>
      <c r="J938" s="1308"/>
      <c r="K938" s="1308"/>
      <c r="L938" s="1308"/>
      <c r="M938" s="1308"/>
      <c r="N938" s="1308"/>
      <c r="O938" s="1308"/>
      <c r="P938" s="1308"/>
      <c r="Q938" s="1308"/>
      <c r="R938" s="1308"/>
      <c r="S938" s="1308"/>
      <c r="T938" s="1308"/>
      <c r="U938" s="1308"/>
      <c r="V938" s="1308"/>
    </row>
    <row r="939">
      <c r="A939" s="836"/>
      <c r="B939" s="1308"/>
      <c r="C939" s="1308"/>
      <c r="D939" s="1308"/>
      <c r="E939" s="1308"/>
      <c r="F939" s="1308"/>
      <c r="G939" s="1308"/>
      <c r="H939" s="1308"/>
      <c r="I939" s="1308"/>
      <c r="J939" s="1308"/>
      <c r="K939" s="1308"/>
      <c r="L939" s="1308"/>
      <c r="M939" s="1308"/>
      <c r="N939" s="1308"/>
      <c r="O939" s="1308"/>
      <c r="P939" s="1308"/>
      <c r="Q939" s="1308"/>
      <c r="R939" s="1308"/>
      <c r="S939" s="1308"/>
      <c r="T939" s="1308"/>
      <c r="U939" s="1308"/>
      <c r="V939" s="1308"/>
    </row>
    <row r="940">
      <c r="A940" s="836"/>
      <c r="B940" s="1308"/>
      <c r="C940" s="1308"/>
      <c r="D940" s="1308"/>
      <c r="E940" s="1308"/>
      <c r="F940" s="1308"/>
      <c r="G940" s="1308"/>
      <c r="H940" s="1308"/>
      <c r="I940" s="1308"/>
      <c r="J940" s="1308"/>
      <c r="K940" s="1308"/>
      <c r="L940" s="1308"/>
      <c r="M940" s="1308"/>
      <c r="N940" s="1308"/>
      <c r="O940" s="1308"/>
      <c r="P940" s="1308"/>
      <c r="Q940" s="1308"/>
      <c r="R940" s="1308"/>
      <c r="S940" s="1308"/>
      <c r="T940" s="1308"/>
      <c r="U940" s="1308"/>
      <c r="V940" s="1308"/>
    </row>
    <row r="941">
      <c r="A941" s="836"/>
      <c r="B941" s="1308"/>
      <c r="C941" s="1308"/>
      <c r="D941" s="1308"/>
      <c r="E941" s="1308"/>
      <c r="F941" s="1308"/>
      <c r="G941" s="1308"/>
      <c r="H941" s="1308"/>
      <c r="I941" s="1308"/>
      <c r="J941" s="1308"/>
      <c r="K941" s="1308"/>
      <c r="L941" s="1308"/>
      <c r="M941" s="1308"/>
      <c r="N941" s="1308"/>
      <c r="O941" s="1308"/>
      <c r="P941" s="1308"/>
      <c r="Q941" s="1308"/>
      <c r="R941" s="1308"/>
      <c r="S941" s="1308"/>
      <c r="T941" s="1308"/>
      <c r="U941" s="1308"/>
      <c r="V941" s="1308"/>
    </row>
    <row r="942">
      <c r="A942" s="836"/>
      <c r="B942" s="1308"/>
      <c r="C942" s="1308"/>
      <c r="D942" s="1308"/>
      <c r="E942" s="1308"/>
      <c r="F942" s="1308"/>
      <c r="G942" s="1308"/>
      <c r="H942" s="1308"/>
      <c r="I942" s="1308"/>
      <c r="J942" s="1308"/>
      <c r="K942" s="1308"/>
      <c r="L942" s="1308"/>
      <c r="M942" s="1308"/>
      <c r="N942" s="1308"/>
      <c r="O942" s="1308"/>
      <c r="P942" s="1308"/>
      <c r="Q942" s="1308"/>
      <c r="R942" s="1308"/>
      <c r="S942" s="1308"/>
      <c r="T942" s="1308"/>
      <c r="U942" s="1308"/>
      <c r="V942" s="1308"/>
    </row>
    <row r="943">
      <c r="A943" s="836"/>
      <c r="B943" s="1308"/>
      <c r="C943" s="1308"/>
      <c r="D943" s="1308"/>
      <c r="E943" s="1308"/>
      <c r="F943" s="1308"/>
      <c r="G943" s="1308"/>
      <c r="H943" s="1308"/>
      <c r="I943" s="1308"/>
      <c r="J943" s="1308"/>
      <c r="K943" s="1308"/>
      <c r="L943" s="1308"/>
      <c r="M943" s="1308"/>
      <c r="N943" s="1308"/>
      <c r="O943" s="1308"/>
      <c r="P943" s="1308"/>
      <c r="Q943" s="1308"/>
      <c r="R943" s="1308"/>
      <c r="S943" s="1308"/>
      <c r="T943" s="1308"/>
      <c r="U943" s="1308"/>
      <c r="V943" s="1308"/>
    </row>
    <row r="944">
      <c r="A944" s="836"/>
      <c r="B944" s="1308"/>
      <c r="C944" s="1308"/>
      <c r="D944" s="1308"/>
      <c r="E944" s="1308"/>
      <c r="F944" s="1308"/>
      <c r="G944" s="1308"/>
      <c r="H944" s="1308"/>
      <c r="I944" s="1308"/>
      <c r="J944" s="1308"/>
      <c r="K944" s="1308"/>
      <c r="L944" s="1308"/>
      <c r="M944" s="1308"/>
      <c r="N944" s="1308"/>
      <c r="O944" s="1308"/>
      <c r="P944" s="1308"/>
      <c r="Q944" s="1308"/>
      <c r="R944" s="1308"/>
      <c r="S944" s="1308"/>
      <c r="T944" s="1308"/>
      <c r="U944" s="1308"/>
      <c r="V944" s="1308"/>
    </row>
    <row r="945">
      <c r="A945" s="836"/>
      <c r="B945" s="1308"/>
      <c r="C945" s="1308"/>
      <c r="D945" s="1308"/>
      <c r="E945" s="1308"/>
      <c r="F945" s="1308"/>
      <c r="G945" s="1308"/>
      <c r="H945" s="1308"/>
      <c r="I945" s="1308"/>
      <c r="J945" s="1308"/>
      <c r="K945" s="1308"/>
      <c r="L945" s="1308"/>
      <c r="M945" s="1308"/>
      <c r="N945" s="1308"/>
      <c r="O945" s="1308"/>
      <c r="P945" s="1308"/>
      <c r="Q945" s="1308"/>
      <c r="R945" s="1308"/>
      <c r="S945" s="1308"/>
      <c r="T945" s="1308"/>
      <c r="U945" s="1308"/>
      <c r="V945" s="1308"/>
    </row>
    <row r="946">
      <c r="A946" s="836"/>
      <c r="B946" s="1308"/>
      <c r="C946" s="1308"/>
      <c r="D946" s="1308"/>
      <c r="E946" s="1308"/>
      <c r="F946" s="1308"/>
      <c r="G946" s="1308"/>
      <c r="H946" s="1308"/>
      <c r="I946" s="1308"/>
      <c r="J946" s="1308"/>
      <c r="K946" s="1308"/>
      <c r="L946" s="1308"/>
      <c r="M946" s="1308"/>
      <c r="N946" s="1308"/>
      <c r="O946" s="1308"/>
      <c r="P946" s="1308"/>
      <c r="Q946" s="1308"/>
      <c r="R946" s="1308"/>
      <c r="S946" s="1308"/>
      <c r="T946" s="1308"/>
      <c r="U946" s="1308"/>
      <c r="V946" s="1308"/>
    </row>
    <row r="947">
      <c r="A947" s="836"/>
      <c r="B947" s="1308"/>
      <c r="C947" s="1308"/>
      <c r="D947" s="1308"/>
      <c r="E947" s="1308"/>
      <c r="F947" s="1308"/>
      <c r="G947" s="1308"/>
      <c r="H947" s="1308"/>
      <c r="I947" s="1308"/>
      <c r="J947" s="1308"/>
      <c r="K947" s="1308"/>
      <c r="L947" s="1308"/>
      <c r="M947" s="1308"/>
      <c r="N947" s="1308"/>
      <c r="O947" s="1308"/>
      <c r="P947" s="1308"/>
      <c r="Q947" s="1308"/>
      <c r="R947" s="1308"/>
      <c r="S947" s="1308"/>
      <c r="T947" s="1308"/>
      <c r="U947" s="1308"/>
      <c r="V947" s="1308"/>
    </row>
    <row r="948">
      <c r="A948" s="836"/>
      <c r="B948" s="1308"/>
      <c r="C948" s="1308"/>
      <c r="D948" s="1308"/>
      <c r="E948" s="1308"/>
      <c r="F948" s="1308"/>
      <c r="G948" s="1308"/>
      <c r="H948" s="1308"/>
      <c r="I948" s="1308"/>
      <c r="J948" s="1308"/>
      <c r="K948" s="1308"/>
      <c r="L948" s="1308"/>
      <c r="M948" s="1308"/>
      <c r="N948" s="1308"/>
      <c r="O948" s="1308"/>
      <c r="P948" s="1308"/>
      <c r="Q948" s="1308"/>
      <c r="R948" s="1308"/>
      <c r="S948" s="1308"/>
      <c r="T948" s="1308"/>
      <c r="U948" s="1308"/>
      <c r="V948" s="1308"/>
    </row>
    <row r="949">
      <c r="A949" s="836"/>
      <c r="B949" s="1308"/>
      <c r="C949" s="1308"/>
      <c r="D949" s="1308"/>
      <c r="E949" s="1308"/>
      <c r="F949" s="1308"/>
      <c r="G949" s="1308"/>
      <c r="H949" s="1308"/>
      <c r="I949" s="1308"/>
      <c r="J949" s="1308"/>
      <c r="K949" s="1308"/>
      <c r="L949" s="1308"/>
      <c r="M949" s="1308"/>
      <c r="N949" s="1308"/>
      <c r="O949" s="1308"/>
      <c r="P949" s="1308"/>
      <c r="Q949" s="1308"/>
      <c r="R949" s="1308"/>
      <c r="S949" s="1308"/>
      <c r="T949" s="1308"/>
      <c r="U949" s="1308"/>
      <c r="V949" s="1308"/>
    </row>
    <row r="950">
      <c r="A950" s="836"/>
      <c r="B950" s="1308"/>
      <c r="C950" s="1308"/>
      <c r="D950" s="1308"/>
      <c r="E950" s="1308"/>
      <c r="F950" s="1308"/>
      <c r="G950" s="1308"/>
      <c r="H950" s="1308"/>
      <c r="I950" s="1308"/>
      <c r="J950" s="1308"/>
      <c r="K950" s="1308"/>
      <c r="L950" s="1308"/>
      <c r="M950" s="1308"/>
      <c r="N950" s="1308"/>
      <c r="O950" s="1308"/>
      <c r="P950" s="1308"/>
      <c r="Q950" s="1308"/>
      <c r="R950" s="1308"/>
      <c r="S950" s="1308"/>
      <c r="T950" s="1308"/>
      <c r="U950" s="1308"/>
      <c r="V950" s="1308"/>
    </row>
    <row r="951">
      <c r="A951" s="836"/>
      <c r="B951" s="1308"/>
      <c r="C951" s="1308"/>
      <c r="D951" s="1308"/>
      <c r="E951" s="1308"/>
      <c r="F951" s="1308"/>
      <c r="G951" s="1308"/>
      <c r="H951" s="1308"/>
      <c r="I951" s="1308"/>
      <c r="J951" s="1308"/>
      <c r="K951" s="1308"/>
      <c r="L951" s="1308"/>
      <c r="M951" s="1308"/>
      <c r="N951" s="1308"/>
      <c r="O951" s="1308"/>
      <c r="P951" s="1308"/>
      <c r="Q951" s="1308"/>
      <c r="R951" s="1308"/>
      <c r="S951" s="1308"/>
      <c r="T951" s="1308"/>
      <c r="U951" s="1308"/>
      <c r="V951" s="1308"/>
    </row>
    <row r="952">
      <c r="A952" s="836"/>
      <c r="B952" s="1308"/>
      <c r="C952" s="1308"/>
      <c r="D952" s="1308"/>
      <c r="E952" s="1308"/>
      <c r="F952" s="1308"/>
      <c r="G952" s="1308"/>
      <c r="H952" s="1308"/>
      <c r="I952" s="1308"/>
      <c r="J952" s="1308"/>
      <c r="K952" s="1308"/>
      <c r="L952" s="1308"/>
      <c r="M952" s="1308"/>
      <c r="N952" s="1308"/>
      <c r="O952" s="1308"/>
      <c r="P952" s="1308"/>
      <c r="Q952" s="1308"/>
      <c r="R952" s="1308"/>
      <c r="S952" s="1308"/>
      <c r="T952" s="1308"/>
      <c r="U952" s="1308"/>
      <c r="V952" s="1308"/>
    </row>
    <row r="953">
      <c r="A953" s="836"/>
      <c r="B953" s="1308"/>
      <c r="C953" s="1308"/>
      <c r="D953" s="1308"/>
      <c r="E953" s="1308"/>
      <c r="F953" s="1308"/>
      <c r="G953" s="1308"/>
      <c r="H953" s="1308"/>
      <c r="I953" s="1308"/>
      <c r="J953" s="1308"/>
      <c r="K953" s="1308"/>
      <c r="L953" s="1308"/>
      <c r="M953" s="1308"/>
      <c r="N953" s="1308"/>
      <c r="O953" s="1308"/>
      <c r="P953" s="1308"/>
      <c r="Q953" s="1308"/>
      <c r="R953" s="1308"/>
      <c r="S953" s="1308"/>
      <c r="T953" s="1308"/>
      <c r="U953" s="1308"/>
      <c r="V953" s="1308"/>
    </row>
    <row r="954">
      <c r="A954" s="836"/>
      <c r="B954" s="1308"/>
      <c r="C954" s="1308"/>
      <c r="D954" s="1308"/>
      <c r="E954" s="1308"/>
      <c r="F954" s="1308"/>
      <c r="G954" s="1308"/>
      <c r="H954" s="1308"/>
      <c r="I954" s="1308"/>
      <c r="J954" s="1308"/>
      <c r="K954" s="1308"/>
      <c r="L954" s="1308"/>
      <c r="M954" s="1308"/>
      <c r="N954" s="1308"/>
      <c r="O954" s="1308"/>
      <c r="P954" s="1308"/>
      <c r="Q954" s="1308"/>
      <c r="R954" s="1308"/>
      <c r="S954" s="1308"/>
      <c r="T954" s="1308"/>
      <c r="U954" s="1308"/>
      <c r="V954" s="1308"/>
    </row>
    <row r="955">
      <c r="A955" s="836"/>
      <c r="B955" s="1308"/>
      <c r="C955" s="1308"/>
      <c r="D955" s="1308"/>
      <c r="E955" s="1308"/>
      <c r="F955" s="1308"/>
      <c r="G955" s="1308"/>
      <c r="H955" s="1308"/>
      <c r="I955" s="1308"/>
      <c r="J955" s="1308"/>
      <c r="K955" s="1308"/>
      <c r="L955" s="1308"/>
      <c r="M955" s="1308"/>
      <c r="N955" s="1308"/>
      <c r="O955" s="1308"/>
      <c r="P955" s="1308"/>
      <c r="Q955" s="1308"/>
      <c r="R955" s="1308"/>
      <c r="S955" s="1308"/>
      <c r="T955" s="1308"/>
      <c r="U955" s="1308"/>
      <c r="V955" s="1308"/>
    </row>
    <row r="956">
      <c r="A956" s="836"/>
      <c r="B956" s="1308"/>
      <c r="C956" s="1308"/>
      <c r="D956" s="1308"/>
      <c r="E956" s="1308"/>
      <c r="F956" s="1308"/>
      <c r="G956" s="1308"/>
      <c r="H956" s="1308"/>
      <c r="I956" s="1308"/>
      <c r="J956" s="1308"/>
      <c r="K956" s="1308"/>
      <c r="L956" s="1308"/>
      <c r="M956" s="1308"/>
      <c r="N956" s="1308"/>
      <c r="O956" s="1308"/>
      <c r="P956" s="1308"/>
      <c r="Q956" s="1308"/>
      <c r="R956" s="1308"/>
      <c r="S956" s="1308"/>
      <c r="T956" s="1308"/>
      <c r="U956" s="1308"/>
      <c r="V956" s="1308"/>
    </row>
    <row r="957">
      <c r="A957" s="836"/>
      <c r="B957" s="1308"/>
      <c r="C957" s="1308"/>
      <c r="D957" s="1308"/>
      <c r="E957" s="1308"/>
      <c r="F957" s="1308"/>
      <c r="G957" s="1308"/>
      <c r="H957" s="1308"/>
      <c r="I957" s="1308"/>
      <c r="J957" s="1308"/>
      <c r="K957" s="1308"/>
      <c r="L957" s="1308"/>
      <c r="M957" s="1308"/>
      <c r="N957" s="1308"/>
      <c r="O957" s="1308"/>
      <c r="P957" s="1308"/>
      <c r="Q957" s="1308"/>
      <c r="R957" s="1308"/>
      <c r="S957" s="1308"/>
      <c r="T957" s="1308"/>
      <c r="U957" s="1308"/>
      <c r="V957" s="1308"/>
    </row>
    <row r="958">
      <c r="A958" s="836"/>
      <c r="B958" s="1308"/>
      <c r="C958" s="1308"/>
      <c r="D958" s="1308"/>
      <c r="E958" s="1308"/>
      <c r="F958" s="1308"/>
      <c r="G958" s="1308"/>
      <c r="H958" s="1308"/>
      <c r="I958" s="1308"/>
      <c r="J958" s="1308"/>
      <c r="K958" s="1308"/>
      <c r="L958" s="1308"/>
      <c r="M958" s="1308"/>
      <c r="N958" s="1308"/>
      <c r="O958" s="1308"/>
      <c r="P958" s="1308"/>
      <c r="Q958" s="1308"/>
      <c r="R958" s="1308"/>
      <c r="S958" s="1308"/>
      <c r="T958" s="1308"/>
      <c r="U958" s="1308"/>
      <c r="V958" s="1308"/>
    </row>
    <row r="959">
      <c r="A959" s="836"/>
      <c r="B959" s="1308"/>
      <c r="C959" s="1308"/>
      <c r="D959" s="1308"/>
      <c r="E959" s="1308"/>
      <c r="F959" s="1308"/>
      <c r="G959" s="1308"/>
      <c r="H959" s="1308"/>
      <c r="I959" s="1308"/>
      <c r="J959" s="1308"/>
      <c r="K959" s="1308"/>
      <c r="L959" s="1308"/>
      <c r="M959" s="1308"/>
      <c r="N959" s="1308"/>
      <c r="O959" s="1308"/>
      <c r="P959" s="1308"/>
      <c r="Q959" s="1308"/>
      <c r="R959" s="1308"/>
      <c r="S959" s="1308"/>
      <c r="T959" s="1308"/>
      <c r="U959" s="1308"/>
      <c r="V959" s="1308"/>
    </row>
    <row r="960">
      <c r="A960" s="836"/>
      <c r="B960" s="1308"/>
      <c r="C960" s="1308"/>
      <c r="D960" s="1308"/>
      <c r="E960" s="1308"/>
      <c r="F960" s="1308"/>
      <c r="G960" s="1308"/>
      <c r="H960" s="1308"/>
      <c r="I960" s="1308"/>
      <c r="J960" s="1308"/>
      <c r="K960" s="1308"/>
      <c r="L960" s="1308"/>
      <c r="M960" s="1308"/>
      <c r="N960" s="1308"/>
      <c r="O960" s="1308"/>
      <c r="P960" s="1308"/>
      <c r="Q960" s="1308"/>
      <c r="R960" s="1308"/>
      <c r="S960" s="1308"/>
      <c r="T960" s="1308"/>
      <c r="U960" s="1308"/>
      <c r="V960" s="1308"/>
    </row>
    <row r="961">
      <c r="A961" s="836"/>
      <c r="B961" s="1308"/>
      <c r="C961" s="1308"/>
      <c r="D961" s="1308"/>
      <c r="E961" s="1308"/>
      <c r="F961" s="1308"/>
      <c r="G961" s="1308"/>
      <c r="H961" s="1308"/>
      <c r="I961" s="1308"/>
      <c r="J961" s="1308"/>
      <c r="K961" s="1308"/>
      <c r="L961" s="1308"/>
      <c r="M961" s="1308"/>
      <c r="N961" s="1308"/>
      <c r="O961" s="1308"/>
      <c r="P961" s="1308"/>
      <c r="Q961" s="1308"/>
      <c r="R961" s="1308"/>
      <c r="S961" s="1308"/>
      <c r="T961" s="1308"/>
      <c r="U961" s="1308"/>
      <c r="V961" s="1308"/>
    </row>
    <row r="962">
      <c r="A962" s="836"/>
      <c r="B962" s="1308"/>
      <c r="C962" s="1308"/>
      <c r="D962" s="1308"/>
      <c r="E962" s="1308"/>
      <c r="F962" s="1308"/>
      <c r="G962" s="1308"/>
      <c r="H962" s="1308"/>
      <c r="I962" s="1308"/>
      <c r="J962" s="1308"/>
      <c r="K962" s="1308"/>
      <c r="L962" s="1308"/>
      <c r="M962" s="1308"/>
      <c r="N962" s="1308"/>
      <c r="O962" s="1308"/>
      <c r="P962" s="1308"/>
      <c r="Q962" s="1308"/>
      <c r="R962" s="1308"/>
      <c r="S962" s="1308"/>
      <c r="T962" s="1308"/>
      <c r="U962" s="1308"/>
      <c r="V962" s="1308"/>
    </row>
    <row r="963">
      <c r="A963" s="836"/>
      <c r="B963" s="1308"/>
      <c r="C963" s="1308"/>
      <c r="D963" s="1308"/>
      <c r="E963" s="1308"/>
      <c r="F963" s="1308"/>
      <c r="G963" s="1308"/>
      <c r="H963" s="1308"/>
      <c r="I963" s="1308"/>
      <c r="J963" s="1308"/>
      <c r="K963" s="1308"/>
      <c r="L963" s="1308"/>
      <c r="M963" s="1308"/>
      <c r="N963" s="1308"/>
      <c r="O963" s="1308"/>
      <c r="P963" s="1308"/>
      <c r="Q963" s="1308"/>
      <c r="R963" s="1308"/>
      <c r="S963" s="1308"/>
      <c r="T963" s="1308"/>
      <c r="U963" s="1308"/>
      <c r="V963" s="1308"/>
    </row>
    <row r="964">
      <c r="A964" s="836"/>
      <c r="B964" s="1308"/>
      <c r="C964" s="1308"/>
      <c r="D964" s="1308"/>
      <c r="E964" s="1308"/>
      <c r="F964" s="1308"/>
      <c r="G964" s="1308"/>
      <c r="H964" s="1308"/>
      <c r="I964" s="1308"/>
      <c r="J964" s="1308"/>
      <c r="K964" s="1308"/>
      <c r="L964" s="1308"/>
      <c r="M964" s="1308"/>
      <c r="N964" s="1308"/>
      <c r="O964" s="1308"/>
      <c r="P964" s="1308"/>
      <c r="Q964" s="1308"/>
      <c r="R964" s="1308"/>
      <c r="S964" s="1308"/>
      <c r="T964" s="1308"/>
      <c r="U964" s="1308"/>
      <c r="V964" s="1308"/>
    </row>
    <row r="965">
      <c r="A965" s="836"/>
      <c r="B965" s="1308"/>
      <c r="C965" s="1308"/>
      <c r="D965" s="1308"/>
      <c r="E965" s="1308"/>
      <c r="F965" s="1308"/>
      <c r="G965" s="1308"/>
      <c r="H965" s="1308"/>
      <c r="I965" s="1308"/>
      <c r="J965" s="1308"/>
      <c r="K965" s="1308"/>
      <c r="L965" s="1308"/>
      <c r="M965" s="1308"/>
      <c r="N965" s="1308"/>
      <c r="O965" s="1308"/>
      <c r="P965" s="1308"/>
      <c r="Q965" s="1308"/>
      <c r="R965" s="1308"/>
      <c r="S965" s="1308"/>
      <c r="T965" s="1308"/>
      <c r="U965" s="1308"/>
      <c r="V965" s="1308"/>
    </row>
    <row r="966">
      <c r="A966" s="836"/>
      <c r="B966" s="1308"/>
      <c r="C966" s="1308"/>
      <c r="D966" s="1308"/>
      <c r="E966" s="1308"/>
      <c r="F966" s="1308"/>
      <c r="G966" s="1308"/>
      <c r="H966" s="1308"/>
      <c r="I966" s="1308"/>
      <c r="J966" s="1308"/>
      <c r="K966" s="1308"/>
      <c r="L966" s="1308"/>
      <c r="M966" s="1308"/>
      <c r="N966" s="1308"/>
      <c r="O966" s="1308"/>
      <c r="P966" s="1308"/>
      <c r="Q966" s="1308"/>
      <c r="R966" s="1308"/>
      <c r="S966" s="1308"/>
      <c r="T966" s="1308"/>
      <c r="U966" s="1308"/>
      <c r="V966" s="1308"/>
    </row>
    <row r="967">
      <c r="A967" s="836"/>
      <c r="B967" s="1308"/>
      <c r="C967" s="1308"/>
      <c r="D967" s="1308"/>
      <c r="E967" s="1308"/>
      <c r="F967" s="1308"/>
      <c r="G967" s="1308"/>
      <c r="H967" s="1308"/>
      <c r="I967" s="1308"/>
      <c r="J967" s="1308"/>
      <c r="K967" s="1308"/>
      <c r="L967" s="1308"/>
      <c r="M967" s="1308"/>
      <c r="N967" s="1308"/>
      <c r="O967" s="1308"/>
      <c r="P967" s="1308"/>
      <c r="Q967" s="1308"/>
      <c r="R967" s="1308"/>
      <c r="S967" s="1308"/>
      <c r="T967" s="1308"/>
      <c r="U967" s="1308"/>
      <c r="V967" s="1308"/>
    </row>
    <row r="968">
      <c r="A968" s="836"/>
      <c r="B968" s="1308"/>
      <c r="C968" s="1308"/>
      <c r="D968" s="1308"/>
      <c r="E968" s="1308"/>
      <c r="F968" s="1308"/>
      <c r="G968" s="1308"/>
      <c r="H968" s="1308"/>
      <c r="I968" s="1308"/>
      <c r="J968" s="1308"/>
      <c r="K968" s="1308"/>
      <c r="L968" s="1308"/>
      <c r="M968" s="1308"/>
      <c r="N968" s="1308"/>
      <c r="O968" s="1308"/>
      <c r="P968" s="1308"/>
      <c r="Q968" s="1308"/>
      <c r="R968" s="1308"/>
      <c r="S968" s="1308"/>
      <c r="T968" s="1308"/>
      <c r="U968" s="1308"/>
      <c r="V968" s="1308"/>
    </row>
    <row r="969">
      <c r="A969" s="836"/>
      <c r="B969" s="1308"/>
      <c r="C969" s="1308"/>
      <c r="D969" s="1308"/>
      <c r="E969" s="1308"/>
      <c r="F969" s="1308"/>
      <c r="G969" s="1308"/>
      <c r="H969" s="1308"/>
      <c r="I969" s="1308"/>
      <c r="J969" s="1308"/>
      <c r="K969" s="1308"/>
      <c r="L969" s="1308"/>
      <c r="M969" s="1308"/>
      <c r="N969" s="1308"/>
      <c r="O969" s="1308"/>
      <c r="P969" s="1308"/>
      <c r="Q969" s="1308"/>
      <c r="R969" s="1308"/>
      <c r="S969" s="1308"/>
      <c r="T969" s="1308"/>
      <c r="U969" s="1308"/>
      <c r="V969" s="1308"/>
    </row>
    <row r="970">
      <c r="A970" s="836"/>
      <c r="B970" s="1308"/>
      <c r="C970" s="1308"/>
      <c r="D970" s="1308"/>
      <c r="E970" s="1308"/>
      <c r="F970" s="1308"/>
      <c r="G970" s="1308"/>
      <c r="H970" s="1308"/>
      <c r="I970" s="1308"/>
      <c r="J970" s="1308"/>
      <c r="K970" s="1308"/>
      <c r="L970" s="1308"/>
      <c r="M970" s="1308"/>
      <c r="N970" s="1308"/>
      <c r="O970" s="1308"/>
      <c r="P970" s="1308"/>
      <c r="Q970" s="1308"/>
      <c r="R970" s="1308"/>
      <c r="S970" s="1308"/>
      <c r="T970" s="1308"/>
      <c r="U970" s="1308"/>
      <c r="V970" s="1308"/>
    </row>
    <row r="971">
      <c r="A971" s="836"/>
      <c r="B971" s="1308"/>
      <c r="C971" s="1308"/>
      <c r="D971" s="1308"/>
      <c r="E971" s="1308"/>
      <c r="F971" s="1308"/>
      <c r="G971" s="1308"/>
      <c r="H971" s="1308"/>
      <c r="I971" s="1308"/>
      <c r="J971" s="1308"/>
      <c r="K971" s="1308"/>
      <c r="L971" s="1308"/>
      <c r="M971" s="1308"/>
      <c r="N971" s="1308"/>
      <c r="O971" s="1308"/>
      <c r="P971" s="1308"/>
      <c r="Q971" s="1308"/>
      <c r="R971" s="1308"/>
      <c r="S971" s="1308"/>
      <c r="T971" s="1308"/>
      <c r="U971" s="1308"/>
      <c r="V971" s="1308"/>
    </row>
    <row r="972">
      <c r="A972" s="836"/>
      <c r="B972" s="1308"/>
      <c r="C972" s="1308"/>
      <c r="D972" s="1308"/>
      <c r="E972" s="1308"/>
      <c r="F972" s="1308"/>
      <c r="G972" s="1308"/>
      <c r="H972" s="1308"/>
      <c r="I972" s="1308"/>
      <c r="J972" s="1308"/>
      <c r="K972" s="1308"/>
      <c r="L972" s="1308"/>
      <c r="M972" s="1308"/>
      <c r="N972" s="1308"/>
      <c r="O972" s="1308"/>
      <c r="P972" s="1308"/>
      <c r="Q972" s="1308"/>
      <c r="R972" s="1308"/>
      <c r="S972" s="1308"/>
      <c r="T972" s="1308"/>
      <c r="U972" s="1308"/>
      <c r="V972" s="1308"/>
    </row>
    <row r="973">
      <c r="A973" s="836"/>
      <c r="B973" s="1308"/>
      <c r="C973" s="1308"/>
      <c r="D973" s="1308"/>
      <c r="E973" s="1308"/>
      <c r="F973" s="1308"/>
      <c r="G973" s="1308"/>
      <c r="H973" s="1308"/>
      <c r="I973" s="1308"/>
      <c r="J973" s="1308"/>
      <c r="K973" s="1308"/>
      <c r="L973" s="1308"/>
      <c r="M973" s="1308"/>
      <c r="N973" s="1308"/>
      <c r="O973" s="1308"/>
      <c r="P973" s="1308"/>
      <c r="Q973" s="1308"/>
      <c r="R973" s="1308"/>
      <c r="S973" s="1308"/>
      <c r="T973" s="1308"/>
      <c r="U973" s="1308"/>
      <c r="V973" s="1308"/>
    </row>
    <row r="974">
      <c r="A974" s="836"/>
      <c r="B974" s="1308"/>
      <c r="C974" s="1308"/>
      <c r="D974" s="1308"/>
      <c r="E974" s="1308"/>
      <c r="F974" s="1308"/>
      <c r="G974" s="1308"/>
      <c r="H974" s="1308"/>
      <c r="I974" s="1308"/>
      <c r="J974" s="1308"/>
      <c r="K974" s="1308"/>
      <c r="L974" s="1308"/>
      <c r="M974" s="1308"/>
      <c r="N974" s="1308"/>
      <c r="O974" s="1308"/>
      <c r="P974" s="1308"/>
      <c r="Q974" s="1308"/>
      <c r="R974" s="1308"/>
      <c r="S974" s="1308"/>
      <c r="T974" s="1308"/>
      <c r="U974" s="1308"/>
      <c r="V974" s="1308"/>
    </row>
    <row r="975">
      <c r="A975" s="836"/>
      <c r="B975" s="1308"/>
      <c r="C975" s="1308"/>
      <c r="D975" s="1308"/>
      <c r="E975" s="1308"/>
      <c r="F975" s="1308"/>
      <c r="G975" s="1308"/>
      <c r="H975" s="1308"/>
      <c r="I975" s="1308"/>
      <c r="J975" s="1308"/>
      <c r="K975" s="1308"/>
      <c r="L975" s="1308"/>
      <c r="M975" s="1308"/>
      <c r="N975" s="1308"/>
      <c r="O975" s="1308"/>
      <c r="P975" s="1308"/>
      <c r="Q975" s="1308"/>
      <c r="R975" s="1308"/>
      <c r="S975" s="1308"/>
      <c r="T975" s="1308"/>
      <c r="U975" s="1308"/>
      <c r="V975" s="1308"/>
    </row>
    <row r="976">
      <c r="A976" s="836"/>
      <c r="B976" s="1308"/>
      <c r="C976" s="1308"/>
      <c r="D976" s="1308"/>
      <c r="E976" s="1308"/>
      <c r="F976" s="1308"/>
      <c r="G976" s="1308"/>
      <c r="H976" s="1308"/>
      <c r="I976" s="1308"/>
      <c r="J976" s="1308"/>
      <c r="K976" s="1308"/>
      <c r="L976" s="1308"/>
      <c r="M976" s="1308"/>
      <c r="N976" s="1308"/>
      <c r="O976" s="1308"/>
      <c r="P976" s="1308"/>
      <c r="Q976" s="1308"/>
      <c r="R976" s="1308"/>
      <c r="S976" s="1308"/>
      <c r="T976" s="1308"/>
      <c r="U976" s="1308"/>
      <c r="V976" s="1308"/>
    </row>
    <row r="977">
      <c r="A977" s="836"/>
      <c r="B977" s="1308"/>
      <c r="C977" s="1308"/>
      <c r="D977" s="1308"/>
      <c r="E977" s="1308"/>
      <c r="F977" s="1308"/>
      <c r="G977" s="1308"/>
      <c r="H977" s="1308"/>
      <c r="I977" s="1308"/>
      <c r="J977" s="1308"/>
      <c r="K977" s="1308"/>
      <c r="L977" s="1308"/>
      <c r="M977" s="1308"/>
      <c r="N977" s="1308"/>
      <c r="O977" s="1308"/>
      <c r="P977" s="1308"/>
      <c r="Q977" s="1308"/>
      <c r="R977" s="1308"/>
      <c r="S977" s="1308"/>
      <c r="T977" s="1308"/>
      <c r="U977" s="1308"/>
      <c r="V977" s="1308"/>
    </row>
    <row r="978">
      <c r="A978" s="836"/>
      <c r="B978" s="1308"/>
      <c r="C978" s="1308"/>
      <c r="D978" s="1308"/>
      <c r="E978" s="1308"/>
      <c r="F978" s="1308"/>
      <c r="G978" s="1308"/>
      <c r="H978" s="1308"/>
      <c r="I978" s="1308"/>
      <c r="J978" s="1308"/>
      <c r="K978" s="1308"/>
      <c r="L978" s="1308"/>
      <c r="M978" s="1308"/>
      <c r="N978" s="1308"/>
      <c r="O978" s="1308"/>
      <c r="P978" s="1308"/>
      <c r="Q978" s="1308"/>
      <c r="R978" s="1308"/>
      <c r="S978" s="1308"/>
      <c r="T978" s="1308"/>
      <c r="U978" s="1308"/>
      <c r="V978" s="1308"/>
    </row>
    <row r="979">
      <c r="A979" s="836"/>
      <c r="B979" s="1308"/>
      <c r="C979" s="1308"/>
      <c r="D979" s="1308"/>
      <c r="E979" s="1308"/>
      <c r="F979" s="1308"/>
      <c r="G979" s="1308"/>
      <c r="H979" s="1308"/>
      <c r="I979" s="1308"/>
      <c r="J979" s="1308"/>
      <c r="K979" s="1308"/>
      <c r="L979" s="1308"/>
      <c r="M979" s="1308"/>
      <c r="N979" s="1308"/>
      <c r="O979" s="1308"/>
      <c r="P979" s="1308"/>
      <c r="Q979" s="1308"/>
      <c r="R979" s="1308"/>
      <c r="S979" s="1308"/>
      <c r="T979" s="1308"/>
      <c r="U979" s="1308"/>
      <c r="V979" s="1308"/>
    </row>
    <row r="980">
      <c r="A980" s="836"/>
      <c r="B980" s="1308"/>
      <c r="C980" s="1308"/>
      <c r="D980" s="1308"/>
      <c r="E980" s="1308"/>
      <c r="F980" s="1308"/>
      <c r="G980" s="1308"/>
      <c r="H980" s="1308"/>
      <c r="I980" s="1308"/>
      <c r="J980" s="1308"/>
      <c r="K980" s="1308"/>
      <c r="L980" s="1308"/>
      <c r="M980" s="1308"/>
      <c r="N980" s="1308"/>
      <c r="O980" s="1308"/>
      <c r="P980" s="1308"/>
      <c r="Q980" s="1308"/>
      <c r="R980" s="1308"/>
      <c r="S980" s="1308"/>
      <c r="T980" s="1308"/>
      <c r="U980" s="1308"/>
      <c r="V980" s="1308"/>
    </row>
    <row r="981">
      <c r="A981" s="836"/>
      <c r="B981" s="1308"/>
      <c r="C981" s="1308"/>
      <c r="D981" s="1308"/>
      <c r="E981" s="1308"/>
      <c r="F981" s="1308"/>
      <c r="G981" s="1308"/>
      <c r="H981" s="1308"/>
      <c r="I981" s="1308"/>
      <c r="J981" s="1308"/>
      <c r="K981" s="1308"/>
      <c r="L981" s="1308"/>
      <c r="M981" s="1308"/>
      <c r="N981" s="1308"/>
      <c r="O981" s="1308"/>
      <c r="P981" s="1308"/>
      <c r="Q981" s="1308"/>
      <c r="R981" s="1308"/>
      <c r="S981" s="1308"/>
      <c r="T981" s="1308"/>
      <c r="U981" s="1308"/>
      <c r="V981" s="1308"/>
    </row>
    <row r="982">
      <c r="A982" s="836"/>
      <c r="B982" s="1308"/>
      <c r="C982" s="1308"/>
      <c r="D982" s="1308"/>
      <c r="E982" s="1308"/>
      <c r="F982" s="1308"/>
      <c r="G982" s="1308"/>
      <c r="H982" s="1308"/>
      <c r="I982" s="1308"/>
      <c r="J982" s="1308"/>
      <c r="K982" s="1308"/>
      <c r="L982" s="1308"/>
      <c r="M982" s="1308"/>
      <c r="N982" s="1308"/>
      <c r="O982" s="1308"/>
      <c r="P982" s="1308"/>
      <c r="Q982" s="1308"/>
      <c r="R982" s="1308"/>
      <c r="S982" s="1308"/>
      <c r="T982" s="1308"/>
      <c r="U982" s="1308"/>
      <c r="V982" s="1308"/>
    </row>
    <row r="983">
      <c r="A983" s="836"/>
      <c r="B983" s="1308"/>
      <c r="C983" s="1308"/>
      <c r="D983" s="1308"/>
      <c r="E983" s="1308"/>
      <c r="F983" s="1308"/>
      <c r="G983" s="1308"/>
      <c r="H983" s="1308"/>
      <c r="I983" s="1308"/>
      <c r="J983" s="1308"/>
      <c r="K983" s="1308"/>
      <c r="L983" s="1308"/>
      <c r="M983" s="1308"/>
      <c r="N983" s="1308"/>
      <c r="O983" s="1308"/>
      <c r="P983" s="1308"/>
      <c r="Q983" s="1308"/>
      <c r="R983" s="1308"/>
      <c r="S983" s="1308"/>
      <c r="T983" s="1308"/>
      <c r="U983" s="1308"/>
      <c r="V983" s="1308"/>
    </row>
    <row r="984">
      <c r="A984" s="836"/>
      <c r="B984" s="1308"/>
      <c r="C984" s="1308"/>
      <c r="D984" s="1308"/>
      <c r="E984" s="1308"/>
      <c r="F984" s="1308"/>
      <c r="G984" s="1308"/>
      <c r="H984" s="1308"/>
      <c r="I984" s="1308"/>
      <c r="J984" s="1308"/>
      <c r="K984" s="1308"/>
      <c r="L984" s="1308"/>
      <c r="M984" s="1308"/>
      <c r="N984" s="1308"/>
      <c r="O984" s="1308"/>
      <c r="P984" s="1308"/>
      <c r="Q984" s="1308"/>
      <c r="R984" s="1308"/>
      <c r="S984" s="1308"/>
      <c r="T984" s="1308"/>
      <c r="U984" s="1308"/>
      <c r="V984" s="1308"/>
    </row>
    <row r="985">
      <c r="A985" s="836"/>
      <c r="B985" s="1308"/>
      <c r="C985" s="1308"/>
      <c r="D985" s="1308"/>
      <c r="E985" s="1308"/>
      <c r="F985" s="1308"/>
      <c r="G985" s="1308"/>
      <c r="H985" s="1308"/>
      <c r="I985" s="1308"/>
      <c r="J985" s="1308"/>
      <c r="K985" s="1308"/>
      <c r="L985" s="1308"/>
      <c r="M985" s="1308"/>
      <c r="N985" s="1308"/>
      <c r="O985" s="1308"/>
      <c r="P985" s="1308"/>
      <c r="Q985" s="1308"/>
      <c r="R985" s="1308"/>
      <c r="S985" s="1308"/>
      <c r="T985" s="1308"/>
      <c r="U985" s="1308"/>
      <c r="V985" s="1308"/>
    </row>
    <row r="986">
      <c r="A986" s="836"/>
      <c r="B986" s="1308"/>
      <c r="C986" s="1308"/>
      <c r="D986" s="1308"/>
      <c r="E986" s="1308"/>
      <c r="F986" s="1308"/>
      <c r="G986" s="1308"/>
      <c r="H986" s="1308"/>
      <c r="I986" s="1308"/>
      <c r="J986" s="1308"/>
      <c r="K986" s="1308"/>
      <c r="L986" s="1308"/>
      <c r="M986" s="1308"/>
      <c r="N986" s="1308"/>
      <c r="O986" s="1308"/>
      <c r="P986" s="1308"/>
      <c r="Q986" s="1308"/>
      <c r="R986" s="1308"/>
      <c r="S986" s="1308"/>
      <c r="T986" s="1308"/>
      <c r="U986" s="1308"/>
      <c r="V986" s="1308"/>
    </row>
    <row r="987">
      <c r="A987" s="836"/>
      <c r="B987" s="1308"/>
      <c r="C987" s="1308"/>
      <c r="D987" s="1308"/>
      <c r="E987" s="1308"/>
      <c r="F987" s="1308"/>
      <c r="G987" s="1308"/>
      <c r="H987" s="1308"/>
      <c r="I987" s="1308"/>
      <c r="J987" s="1308"/>
      <c r="K987" s="1308"/>
      <c r="L987" s="1308"/>
      <c r="M987" s="1308"/>
      <c r="N987" s="1308"/>
      <c r="O987" s="1308"/>
      <c r="P987" s="1308"/>
      <c r="Q987" s="1308"/>
      <c r="R987" s="1308"/>
      <c r="S987" s="1308"/>
      <c r="T987" s="1308"/>
      <c r="U987" s="1308"/>
      <c r="V987" s="1308"/>
    </row>
    <row r="988">
      <c r="A988" s="836"/>
      <c r="B988" s="1308"/>
      <c r="C988" s="1308"/>
      <c r="D988" s="1308"/>
      <c r="E988" s="1308"/>
      <c r="F988" s="1308"/>
      <c r="G988" s="1308"/>
      <c r="H988" s="1308"/>
      <c r="I988" s="1308"/>
      <c r="J988" s="1308"/>
      <c r="K988" s="1308"/>
      <c r="L988" s="1308"/>
      <c r="M988" s="1308"/>
      <c r="N988" s="1308"/>
      <c r="O988" s="1308"/>
      <c r="P988" s="1308"/>
      <c r="Q988" s="1308"/>
      <c r="R988" s="1308"/>
      <c r="S988" s="1308"/>
      <c r="T988" s="1308"/>
      <c r="U988" s="1308"/>
      <c r="V988" s="1308"/>
    </row>
    <row r="989">
      <c r="A989" s="836"/>
      <c r="B989" s="1308"/>
      <c r="C989" s="1308"/>
      <c r="D989" s="1308"/>
      <c r="E989" s="1308"/>
      <c r="F989" s="1308"/>
      <c r="G989" s="1308"/>
      <c r="H989" s="1308"/>
      <c r="I989" s="1308"/>
      <c r="J989" s="1308"/>
      <c r="K989" s="1308"/>
      <c r="L989" s="1308"/>
      <c r="M989" s="1308"/>
      <c r="N989" s="1308"/>
      <c r="O989" s="1308"/>
      <c r="P989" s="1308"/>
      <c r="Q989" s="1308"/>
      <c r="R989" s="1308"/>
      <c r="S989" s="1308"/>
      <c r="T989" s="1308"/>
      <c r="U989" s="1308"/>
      <c r="V989" s="1308"/>
    </row>
    <row r="990">
      <c r="A990" s="836"/>
      <c r="B990" s="1308"/>
      <c r="C990" s="1308"/>
      <c r="D990" s="1308"/>
      <c r="E990" s="1308"/>
      <c r="F990" s="1308"/>
      <c r="G990" s="1308"/>
      <c r="H990" s="1308"/>
      <c r="I990" s="1308"/>
      <c r="J990" s="1308"/>
      <c r="K990" s="1308"/>
      <c r="L990" s="1308"/>
      <c r="M990" s="1308"/>
      <c r="N990" s="1308"/>
      <c r="O990" s="1308"/>
      <c r="P990" s="1308"/>
      <c r="Q990" s="1308"/>
      <c r="R990" s="1308"/>
      <c r="S990" s="1308"/>
      <c r="T990" s="1308"/>
      <c r="U990" s="1308"/>
      <c r="V990" s="1308"/>
    </row>
    <row r="991">
      <c r="A991" s="836"/>
      <c r="B991" s="1308"/>
      <c r="C991" s="1308"/>
      <c r="D991" s="1308"/>
      <c r="E991" s="1308"/>
      <c r="F991" s="1308"/>
      <c r="G991" s="1308"/>
      <c r="H991" s="1308"/>
      <c r="I991" s="1308"/>
      <c r="J991" s="1308"/>
      <c r="K991" s="1308"/>
      <c r="L991" s="1308"/>
      <c r="M991" s="1308"/>
      <c r="N991" s="1308"/>
      <c r="O991" s="1308"/>
      <c r="P991" s="1308"/>
      <c r="Q991" s="1308"/>
      <c r="R991" s="1308"/>
      <c r="S991" s="1308"/>
      <c r="T991" s="1308"/>
      <c r="U991" s="1308"/>
      <c r="V991" s="1308"/>
    </row>
    <row r="992">
      <c r="A992" s="836"/>
      <c r="B992" s="1308"/>
      <c r="C992" s="1308"/>
      <c r="D992" s="1308"/>
      <c r="E992" s="1308"/>
      <c r="F992" s="1308"/>
      <c r="G992" s="1308"/>
      <c r="H992" s="1308"/>
      <c r="I992" s="1308"/>
      <c r="J992" s="1308"/>
      <c r="K992" s="1308"/>
      <c r="L992" s="1308"/>
      <c r="M992" s="1308"/>
      <c r="N992" s="1308"/>
      <c r="O992" s="1308"/>
      <c r="P992" s="1308"/>
      <c r="Q992" s="1308"/>
      <c r="R992" s="1308"/>
      <c r="S992" s="1308"/>
      <c r="T992" s="1308"/>
      <c r="U992" s="1308"/>
      <c r="V992" s="1308"/>
    </row>
    <row r="993">
      <c r="A993" s="836"/>
      <c r="B993" s="1308"/>
      <c r="C993" s="1308"/>
      <c r="D993" s="1308"/>
      <c r="E993" s="1308"/>
      <c r="F993" s="1308"/>
      <c r="G993" s="1308"/>
      <c r="H993" s="1308"/>
      <c r="I993" s="1308"/>
      <c r="J993" s="1308"/>
      <c r="K993" s="1308"/>
      <c r="L993" s="1308"/>
      <c r="M993" s="1308"/>
      <c r="N993" s="1308"/>
      <c r="O993" s="1308"/>
      <c r="P993" s="1308"/>
      <c r="Q993" s="1308"/>
      <c r="R993" s="1308"/>
      <c r="S993" s="1308"/>
      <c r="T993" s="1308"/>
      <c r="U993" s="1308"/>
      <c r="V993" s="1308"/>
    </row>
    <row r="994">
      <c r="A994" s="836"/>
      <c r="B994" s="1308"/>
      <c r="C994" s="1308"/>
      <c r="D994" s="1308"/>
      <c r="E994" s="1308"/>
      <c r="F994" s="1308"/>
      <c r="G994" s="1308"/>
      <c r="H994" s="1308"/>
      <c r="I994" s="1308"/>
      <c r="J994" s="1308"/>
      <c r="K994" s="1308"/>
      <c r="L994" s="1308"/>
      <c r="M994" s="1308"/>
      <c r="N994" s="1308"/>
      <c r="O994" s="1308"/>
      <c r="P994" s="1308"/>
      <c r="Q994" s="1308"/>
      <c r="R994" s="1308"/>
      <c r="S994" s="1308"/>
      <c r="T994" s="1308"/>
      <c r="U994" s="1308"/>
      <c r="V994" s="1308"/>
    </row>
    <row r="995">
      <c r="A995" s="836"/>
      <c r="B995" s="1308"/>
      <c r="C995" s="1308"/>
      <c r="D995" s="1308"/>
      <c r="E995" s="1308"/>
      <c r="F995" s="1308"/>
      <c r="G995" s="1308"/>
      <c r="H995" s="1308"/>
      <c r="I995" s="1308"/>
      <c r="J995" s="1308"/>
      <c r="K995" s="1308"/>
      <c r="L995" s="1308"/>
      <c r="M995" s="1308"/>
      <c r="N995" s="1308"/>
      <c r="O995" s="1308"/>
      <c r="P995" s="1308"/>
      <c r="Q995" s="1308"/>
      <c r="R995" s="1308"/>
      <c r="S995" s="1308"/>
      <c r="T995" s="1308"/>
      <c r="U995" s="1308"/>
      <c r="V995" s="1308"/>
    </row>
    <row r="996">
      <c r="A996" s="836"/>
      <c r="B996" s="1308"/>
      <c r="C996" s="1308"/>
      <c r="D996" s="1308"/>
      <c r="E996" s="1308"/>
      <c r="F996" s="1308"/>
      <c r="G996" s="1308"/>
      <c r="H996" s="1308"/>
      <c r="I996" s="1308"/>
      <c r="J996" s="1308"/>
      <c r="K996" s="1308"/>
      <c r="L996" s="1308"/>
      <c r="M996" s="1308"/>
      <c r="N996" s="1308"/>
      <c r="O996" s="1308"/>
      <c r="P996" s="1308"/>
      <c r="Q996" s="1308"/>
      <c r="R996" s="1308"/>
      <c r="S996" s="1308"/>
      <c r="T996" s="1308"/>
      <c r="U996" s="1308"/>
      <c r="V996" s="1308"/>
    </row>
    <row r="997">
      <c r="A997" s="836"/>
      <c r="B997" s="1308"/>
      <c r="C997" s="1308"/>
      <c r="D997" s="1308"/>
      <c r="E997" s="1308"/>
      <c r="F997" s="1308"/>
      <c r="G997" s="1308"/>
      <c r="H997" s="1308"/>
      <c r="I997" s="1308"/>
      <c r="J997" s="1308"/>
      <c r="K997" s="1308"/>
      <c r="L997" s="1308"/>
      <c r="M997" s="1308"/>
      <c r="N997" s="1308"/>
      <c r="O997" s="1308"/>
      <c r="P997" s="1308"/>
      <c r="Q997" s="1308"/>
      <c r="R997" s="1308"/>
      <c r="S997" s="1308"/>
      <c r="T997" s="1308"/>
      <c r="U997" s="1308"/>
      <c r="V997" s="1308"/>
    </row>
    <row r="998">
      <c r="A998" s="836"/>
      <c r="B998" s="1308"/>
      <c r="C998" s="1308"/>
      <c r="D998" s="1308"/>
      <c r="E998" s="1308"/>
      <c r="F998" s="1308"/>
      <c r="G998" s="1308"/>
      <c r="H998" s="1308"/>
      <c r="I998" s="1308"/>
      <c r="J998" s="1308"/>
      <c r="K998" s="1308"/>
      <c r="L998" s="1308"/>
      <c r="M998" s="1308"/>
      <c r="N998" s="1308"/>
      <c r="O998" s="1308"/>
      <c r="P998" s="1308"/>
      <c r="Q998" s="1308"/>
      <c r="R998" s="1308"/>
      <c r="S998" s="1308"/>
      <c r="T998" s="1308"/>
      <c r="U998" s="1308"/>
      <c r="V998" s="1308"/>
    </row>
    <row r="999">
      <c r="A999" s="836"/>
      <c r="B999" s="1308"/>
      <c r="C999" s="1308"/>
      <c r="D999" s="1308"/>
      <c r="E999" s="1308"/>
      <c r="F999" s="1308"/>
      <c r="G999" s="1308"/>
      <c r="H999" s="1308"/>
      <c r="I999" s="1308"/>
      <c r="J999" s="1308"/>
      <c r="K999" s="1308"/>
      <c r="L999" s="1308"/>
      <c r="M999" s="1308"/>
      <c r="N999" s="1308"/>
      <c r="O999" s="1308"/>
      <c r="P999" s="1308"/>
      <c r="Q999" s="1308"/>
      <c r="R999" s="1308"/>
      <c r="S999" s="1308"/>
      <c r="T999" s="1308"/>
      <c r="U999" s="1308"/>
      <c r="V999" s="1308"/>
    </row>
    <row r="1000">
      <c r="A1000" s="836"/>
      <c r="B1000" s="1308"/>
      <c r="C1000" s="1308"/>
      <c r="D1000" s="1308"/>
      <c r="E1000" s="1308"/>
      <c r="F1000" s="1308"/>
      <c r="G1000" s="1308"/>
      <c r="H1000" s="1308"/>
      <c r="I1000" s="1308"/>
      <c r="J1000" s="1308"/>
      <c r="K1000" s="1308"/>
      <c r="L1000" s="1308"/>
      <c r="M1000" s="1308"/>
      <c r="N1000" s="1308"/>
      <c r="O1000" s="1308"/>
      <c r="P1000" s="1308"/>
      <c r="Q1000" s="1308"/>
      <c r="R1000" s="1308"/>
      <c r="S1000" s="1308"/>
      <c r="T1000" s="1308"/>
      <c r="U1000" s="1308"/>
      <c r="V1000" s="1308"/>
    </row>
    <row r="1001">
      <c r="A1001" s="836"/>
      <c r="B1001" s="1308"/>
      <c r="C1001" s="1308"/>
      <c r="D1001" s="1308"/>
      <c r="E1001" s="1308"/>
      <c r="F1001" s="1308"/>
      <c r="G1001" s="1308"/>
      <c r="H1001" s="1308"/>
      <c r="I1001" s="1308"/>
      <c r="J1001" s="1308"/>
      <c r="K1001" s="1308"/>
      <c r="L1001" s="1308"/>
      <c r="M1001" s="1308"/>
      <c r="N1001" s="1308"/>
      <c r="O1001" s="1308"/>
      <c r="P1001" s="1308"/>
      <c r="Q1001" s="1308"/>
      <c r="R1001" s="1308"/>
      <c r="S1001" s="1308"/>
      <c r="T1001" s="1308"/>
      <c r="U1001" s="1308"/>
      <c r="V1001" s="1308"/>
    </row>
    <row r="1002">
      <c r="A1002" s="836"/>
      <c r="B1002" s="1308"/>
      <c r="C1002" s="1308"/>
      <c r="D1002" s="1308"/>
      <c r="E1002" s="1308"/>
      <c r="F1002" s="1308"/>
      <c r="G1002" s="1308"/>
      <c r="H1002" s="1308"/>
      <c r="I1002" s="1308"/>
      <c r="J1002" s="1308"/>
      <c r="K1002" s="1308"/>
      <c r="L1002" s="1308"/>
      <c r="M1002" s="1308"/>
      <c r="N1002" s="1308"/>
      <c r="O1002" s="1308"/>
      <c r="P1002" s="1308"/>
      <c r="Q1002" s="1308"/>
      <c r="R1002" s="1308"/>
      <c r="S1002" s="1308"/>
      <c r="T1002" s="1308"/>
      <c r="U1002" s="1308"/>
      <c r="V1002" s="1308"/>
    </row>
    <row r="1003">
      <c r="A1003" s="836"/>
      <c r="B1003" s="1308"/>
      <c r="C1003" s="1308"/>
      <c r="D1003" s="1308"/>
      <c r="E1003" s="1308"/>
      <c r="F1003" s="1308"/>
      <c r="G1003" s="1308"/>
      <c r="H1003" s="1308"/>
      <c r="I1003" s="1308"/>
      <c r="J1003" s="1308"/>
      <c r="K1003" s="1308"/>
      <c r="L1003" s="1308"/>
      <c r="M1003" s="1308"/>
      <c r="N1003" s="1308"/>
      <c r="O1003" s="1308"/>
      <c r="P1003" s="1308"/>
      <c r="Q1003" s="1308"/>
      <c r="R1003" s="1308"/>
      <c r="S1003" s="1308"/>
      <c r="T1003" s="1308"/>
      <c r="U1003" s="1308"/>
      <c r="V1003" s="1308"/>
    </row>
    <row r="1004">
      <c r="A1004" s="836"/>
      <c r="B1004" s="1308"/>
      <c r="C1004" s="1308"/>
      <c r="D1004" s="1308"/>
      <c r="E1004" s="1308"/>
      <c r="F1004" s="1308"/>
      <c r="G1004" s="1308"/>
      <c r="H1004" s="1308"/>
      <c r="I1004" s="1308"/>
      <c r="J1004" s="1308"/>
      <c r="K1004" s="1308"/>
      <c r="L1004" s="1308"/>
      <c r="M1004" s="1308"/>
      <c r="N1004" s="1308"/>
      <c r="O1004" s="1308"/>
      <c r="P1004" s="1308"/>
      <c r="Q1004" s="1308"/>
      <c r="R1004" s="1308"/>
      <c r="S1004" s="1308"/>
      <c r="T1004" s="1308"/>
      <c r="U1004" s="1308"/>
      <c r="V1004" s="1308"/>
    </row>
    <row r="1005">
      <c r="A1005" s="836"/>
      <c r="B1005" s="1308"/>
      <c r="C1005" s="1308"/>
      <c r="D1005" s="1308"/>
      <c r="E1005" s="1308"/>
      <c r="F1005" s="1308"/>
      <c r="G1005" s="1308"/>
      <c r="H1005" s="1308"/>
      <c r="I1005" s="1308"/>
      <c r="J1005" s="1308"/>
      <c r="K1005" s="1308"/>
      <c r="L1005" s="1308"/>
      <c r="M1005" s="1308"/>
      <c r="N1005" s="1308"/>
      <c r="O1005" s="1308"/>
      <c r="P1005" s="1308"/>
      <c r="Q1005" s="1308"/>
      <c r="R1005" s="1308"/>
      <c r="S1005" s="1308"/>
      <c r="T1005" s="1308"/>
      <c r="U1005" s="1308"/>
      <c r="V1005" s="1308"/>
    </row>
    <row r="1006">
      <c r="A1006" s="836"/>
      <c r="B1006" s="1308"/>
      <c r="C1006" s="1308"/>
      <c r="D1006" s="1308"/>
      <c r="E1006" s="1308"/>
      <c r="F1006" s="1308"/>
      <c r="G1006" s="1308"/>
      <c r="H1006" s="1308"/>
      <c r="I1006" s="1308"/>
      <c r="J1006" s="1308"/>
      <c r="K1006" s="1308"/>
      <c r="L1006" s="1308"/>
      <c r="M1006" s="1308"/>
      <c r="N1006" s="1308"/>
      <c r="O1006" s="1308"/>
      <c r="P1006" s="1308"/>
      <c r="Q1006" s="1308"/>
      <c r="R1006" s="1308"/>
      <c r="S1006" s="1308"/>
      <c r="T1006" s="1308"/>
      <c r="U1006" s="1308"/>
      <c r="V1006" s="1308"/>
    </row>
    <row r="1007">
      <c r="A1007" s="836"/>
      <c r="B1007" s="1308"/>
      <c r="C1007" s="1308"/>
      <c r="D1007" s="1308"/>
      <c r="E1007" s="1308"/>
      <c r="F1007" s="1308"/>
      <c r="G1007" s="1308"/>
      <c r="H1007" s="1308"/>
      <c r="I1007" s="1308"/>
      <c r="J1007" s="1308"/>
      <c r="K1007" s="1308"/>
      <c r="L1007" s="1308"/>
      <c r="M1007" s="1308"/>
      <c r="N1007" s="1308"/>
      <c r="O1007" s="1308"/>
      <c r="P1007" s="1308"/>
      <c r="Q1007" s="1308"/>
      <c r="R1007" s="1308"/>
      <c r="S1007" s="1308"/>
      <c r="T1007" s="1308"/>
      <c r="U1007" s="1308"/>
      <c r="V1007" s="1308"/>
    </row>
    <row r="1008">
      <c r="A1008" s="836"/>
      <c r="B1008" s="1308"/>
      <c r="C1008" s="1308"/>
      <c r="D1008" s="1308"/>
      <c r="E1008" s="1308"/>
      <c r="F1008" s="1308"/>
      <c r="G1008" s="1308"/>
      <c r="H1008" s="1308"/>
      <c r="I1008" s="1308"/>
      <c r="J1008" s="1308"/>
      <c r="K1008" s="1308"/>
      <c r="L1008" s="1308"/>
      <c r="M1008" s="1308"/>
      <c r="N1008" s="1308"/>
      <c r="O1008" s="1308"/>
      <c r="P1008" s="1308"/>
      <c r="Q1008" s="1308"/>
      <c r="R1008" s="1308"/>
      <c r="S1008" s="1308"/>
      <c r="T1008" s="1308"/>
      <c r="U1008" s="1308"/>
      <c r="V1008" s="1308"/>
    </row>
  </sheetData>
  <mergeCells count="1">
    <mergeCell ref="A18:B18"/>
  </mergeCells>
  <printOptions gridLines="1" horizontalCentered="1"/>
  <pageMargins bottom="0.75" footer="0.0" header="0.0" left="0.7" right="0.7" top="0.75"/>
  <pageSetup fitToHeight="0" paperSize="9" cellComments="atEnd" orientation="landscape" pageOrder="overThenDown"/>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pageSetUpPr fitToPage="1"/>
  </sheetPr>
  <sheetViews>
    <sheetView workbookViewId="0">
      <pane ySplit="6.0" topLeftCell="A7" activePane="bottomLeft" state="frozen"/>
      <selection activeCell="B8" sqref="B8" pane="bottomLeft"/>
    </sheetView>
  </sheetViews>
  <sheetFormatPr customHeight="1" defaultColWidth="14.43" defaultRowHeight="15.75"/>
  <cols>
    <col customWidth="1" min="1" max="1" width="29.29"/>
    <col customWidth="1" min="2" max="2" width="7.43"/>
    <col customWidth="1" min="3" max="3" width="10.0"/>
    <col customWidth="1" min="4" max="4" width="17.0"/>
    <col customWidth="1" min="5" max="5" width="10.14"/>
    <col customWidth="1" min="6" max="6" width="11.71"/>
    <col customWidth="1" min="7" max="7" width="39.14"/>
    <col customWidth="1" min="8" max="8" width="6.14"/>
    <col customWidth="1" min="9" max="9" width="6.86"/>
    <col customWidth="1" min="10" max="10" width="7.0"/>
    <col customWidth="1" min="11" max="11" width="6.43"/>
    <col customWidth="1" min="12" max="15" width="7.0"/>
    <col customWidth="1" min="16" max="16" width="11.71"/>
    <col customWidth="1" min="17" max="17" width="10.71"/>
    <col customWidth="1" min="18" max="18" width="12.14"/>
    <col customWidth="1" min="19" max="19" width="13.14"/>
    <col customWidth="1" min="20" max="20" width="10.43"/>
    <col customWidth="1" min="21" max="21" width="15.14"/>
    <col customWidth="1" min="22" max="22" width="10.57"/>
    <col customWidth="1" min="23" max="23" width="10.43"/>
    <col customWidth="1" min="24" max="24" width="10.0"/>
    <col customWidth="1" min="25" max="30" width="11.14"/>
    <col customWidth="1" min="40" max="40" width="18.71"/>
  </cols>
  <sheetData>
    <row r="1" ht="30.75" customHeight="1">
      <c r="A1" s="11"/>
      <c r="B1" s="1369" t="str">
        <f>CONCATENATE("Invites Today — first: ",countif(H:H,TODAY()),"   repeat: ",COUNTIF(I:O,TODAY()))</f>
        <v>Invites Today — first: 0   repeat: 0</v>
      </c>
      <c r="V1" s="1370"/>
      <c r="W1" s="1370"/>
      <c r="X1" s="1370"/>
      <c r="Y1" s="1370"/>
      <c r="Z1" s="1370"/>
      <c r="AA1" s="1370"/>
      <c r="AB1" s="1370"/>
      <c r="AC1" s="1370"/>
      <c r="AD1" s="1370"/>
      <c r="AE1" s="1371"/>
      <c r="AF1" s="1372"/>
      <c r="AG1" s="1372"/>
      <c r="AH1" s="1372"/>
      <c r="AI1" s="1373"/>
      <c r="AO1" s="1374"/>
      <c r="AP1" s="1374"/>
      <c r="AQ1" s="1374"/>
    </row>
    <row r="2" ht="37.5" customHeight="1">
      <c r="A2" s="1375">
        <f>countif(B5:B146, "yes")</f>
        <v>86</v>
      </c>
      <c r="B2" s="1376" t="str">
        <f>IFERROR(__xludf.DUMMYFUNCTION("IFERROR(JOIN(char(10)&amp;""&gt; "",""Program Names:"",FILTER(A5:A126,H5:H126=TODAY())),""Program Names:""&amp;char(10)&amp;""None"")"),"Program Names:
None")</f>
        <v>Program Names:
None</v>
      </c>
      <c r="E2" s="1377" t="s">
        <v>4724</v>
      </c>
      <c r="F2" s="1377" t="s">
        <v>6509</v>
      </c>
      <c r="G2" s="1378" t="s">
        <v>14</v>
      </c>
      <c r="H2" s="1378" t="s">
        <v>6510</v>
      </c>
      <c r="P2" s="1379" t="s">
        <v>4727</v>
      </c>
      <c r="Q2" s="1378" t="s">
        <v>4728</v>
      </c>
      <c r="R2" s="1378" t="s">
        <v>4729</v>
      </c>
      <c r="S2" s="1378" t="s">
        <v>4730</v>
      </c>
      <c r="T2" s="1380" t="s">
        <v>4731</v>
      </c>
      <c r="U2" s="1381" t="s">
        <v>4732</v>
      </c>
      <c r="V2" s="1382" t="s">
        <v>4733</v>
      </c>
      <c r="AA2" s="1024"/>
      <c r="AB2" s="1383" t="s">
        <v>4734</v>
      </c>
      <c r="AD2" s="1024"/>
      <c r="AE2" s="1383" t="s">
        <v>6511</v>
      </c>
      <c r="AH2" s="1024"/>
      <c r="AI2" s="1379"/>
      <c r="AO2" s="1384"/>
      <c r="AP2" s="1384"/>
      <c r="AQ2" s="1384"/>
    </row>
    <row r="3" ht="60.0" customHeight="1">
      <c r="A3" s="1385" t="str">
        <f>CONCATENATE("Second wave today: ",COUNTIF(I:I,TODAY()),char(10),"Third wave today: ",countif(J:J,today()),char(10),"4th–8th wave today: ",COUNTIF(K:O,TODAY()))</f>
        <v>Second wave today: 0
Third wave today: 0
4th–8th wave today: 0</v>
      </c>
      <c r="B3" s="1376" t="str">
        <f>IFERROR(__xludf.DUMMYFUNCTION("IFERROR(JOIN(char(10)&amp;""&gt; "",""Program Names:"",FILTER(A5:A126,I5:I126=TODAY())),""Program Names:""&amp;char(10)&amp;""None"")"),"Program Names:
None")</f>
        <v>Program Names:
None</v>
      </c>
      <c r="U3" s="1024"/>
      <c r="V3" s="1382"/>
      <c r="W3" s="1382"/>
      <c r="X3" s="1382"/>
      <c r="Y3" s="1382"/>
      <c r="Z3" s="1382"/>
      <c r="AA3" s="1386"/>
      <c r="AB3" s="1382"/>
      <c r="AC3" s="1382"/>
      <c r="AD3" s="1386"/>
      <c r="AE3" s="1387"/>
      <c r="AF3" s="1387"/>
      <c r="AG3" s="1387"/>
      <c r="AH3" s="1388"/>
      <c r="AI3" s="1389"/>
      <c r="AO3" s="1390"/>
      <c r="AP3" s="1390"/>
      <c r="AQ3" s="1390"/>
    </row>
    <row r="4" ht="29.25" customHeight="1">
      <c r="A4" s="1391"/>
      <c r="B4" s="1387" t="s">
        <v>4735</v>
      </c>
      <c r="C4" s="1392" t="s">
        <v>4736</v>
      </c>
      <c r="D4" s="11" t="s">
        <v>6512</v>
      </c>
      <c r="E4" s="1393"/>
      <c r="F4" s="1393"/>
      <c r="G4" s="1394"/>
      <c r="H4" s="1395" t="s">
        <v>4737</v>
      </c>
      <c r="I4" s="1395" t="s">
        <v>4738</v>
      </c>
      <c r="J4" s="1395" t="s">
        <v>4739</v>
      </c>
      <c r="K4" s="1395" t="s">
        <v>4740</v>
      </c>
      <c r="L4" s="1395" t="s">
        <v>4741</v>
      </c>
      <c r="M4" s="1395" t="s">
        <v>4742</v>
      </c>
      <c r="N4" s="1395" t="s">
        <v>4743</v>
      </c>
      <c r="O4" s="1395" t="s">
        <v>4744</v>
      </c>
      <c r="P4" s="1394"/>
      <c r="Q4" s="1394"/>
      <c r="R4" s="1396"/>
      <c r="S4" s="1394"/>
      <c r="T4" s="1394"/>
      <c r="U4" s="1394"/>
      <c r="V4" s="1382" t="s">
        <v>4745</v>
      </c>
      <c r="W4" s="1382" t="s">
        <v>4746</v>
      </c>
      <c r="X4" s="1382" t="s">
        <v>4747</v>
      </c>
      <c r="Y4" s="1382" t="s">
        <v>4748</v>
      </c>
      <c r="Z4" s="1380" t="s">
        <v>4749</v>
      </c>
      <c r="AA4" s="1381" t="s">
        <v>4750</v>
      </c>
      <c r="AB4" s="1380"/>
      <c r="AC4" s="1380"/>
      <c r="AD4" s="1381"/>
      <c r="AE4" s="1379" t="s">
        <v>4745</v>
      </c>
      <c r="AF4" s="1379" t="s">
        <v>4746</v>
      </c>
      <c r="AG4" s="1379" t="s">
        <v>4747</v>
      </c>
      <c r="AH4" s="1397" t="s">
        <v>4748</v>
      </c>
      <c r="AI4" s="1398" t="s">
        <v>6513</v>
      </c>
      <c r="AO4" s="1390"/>
      <c r="AP4" s="1390"/>
      <c r="AQ4" s="1390"/>
    </row>
    <row r="5">
      <c r="A5" s="660" t="s">
        <v>15</v>
      </c>
      <c r="B5" s="1399"/>
      <c r="C5" s="1400"/>
      <c r="D5" s="1400"/>
      <c r="E5" s="1401"/>
      <c r="F5" s="1401"/>
      <c r="G5" s="1402"/>
      <c r="H5" s="1403"/>
      <c r="I5" s="1404"/>
      <c r="J5" s="1405"/>
      <c r="K5" s="1405"/>
      <c r="L5" s="1405"/>
      <c r="M5" s="1405"/>
      <c r="N5" s="1405"/>
      <c r="O5" s="1405"/>
      <c r="P5" s="1405"/>
      <c r="Q5" s="1405"/>
      <c r="R5" s="1405"/>
      <c r="S5" s="1405"/>
      <c r="T5" s="1402"/>
      <c r="U5" s="1406"/>
      <c r="V5" s="1405"/>
      <c r="W5" s="1405"/>
      <c r="X5" s="1405"/>
      <c r="Y5" s="1405"/>
      <c r="Z5" s="1405"/>
      <c r="AA5" s="1407"/>
      <c r="AB5" s="1405"/>
      <c r="AC5" s="1405"/>
      <c r="AD5" s="1407"/>
      <c r="AE5" s="1405"/>
      <c r="AF5" s="1405"/>
      <c r="AG5" s="1405"/>
      <c r="AH5" s="1407"/>
      <c r="AI5" s="1408"/>
      <c r="AO5" s="1409"/>
      <c r="AP5" s="1409"/>
      <c r="AQ5" s="1409"/>
    </row>
    <row r="6">
      <c r="A6" s="668" t="s">
        <v>16</v>
      </c>
      <c r="B6" s="1410" t="s">
        <v>113</v>
      </c>
      <c r="C6" s="1410" t="str">
        <f>if(COUNTA(H6:J6)&lt;COUNTA(AB6:AD6),"Yes","No")</f>
        <v>No</v>
      </c>
      <c r="D6" s="1410">
        <v>3.0</v>
      </c>
      <c r="E6" s="809">
        <v>1.0</v>
      </c>
      <c r="F6" s="809"/>
      <c r="G6" s="809"/>
      <c r="H6" s="1411">
        <v>43739.0</v>
      </c>
      <c r="I6" s="1412">
        <v>43783.0</v>
      </c>
      <c r="J6" s="1410"/>
      <c r="K6" s="1410"/>
      <c r="L6" s="1410"/>
      <c r="M6" s="1410"/>
      <c r="N6" s="1410"/>
      <c r="O6" s="1410"/>
      <c r="P6" s="1410" t="s">
        <v>4777</v>
      </c>
      <c r="Q6" s="1410">
        <v>28.0</v>
      </c>
      <c r="R6" s="1410" t="s">
        <v>6514</v>
      </c>
      <c r="S6" s="1413"/>
      <c r="T6" s="1414"/>
      <c r="U6" s="1415"/>
      <c r="V6" s="1416">
        <v>43774.0</v>
      </c>
      <c r="W6" s="1416">
        <v>43802.0</v>
      </c>
      <c r="X6" s="1416">
        <v>43837.0</v>
      </c>
      <c r="Y6" s="1417"/>
      <c r="Z6" s="1417"/>
      <c r="AA6" s="1418"/>
      <c r="AB6" s="1419">
        <v>43383.0</v>
      </c>
      <c r="AC6" s="1419">
        <v>43384.0</v>
      </c>
      <c r="AD6" s="1420"/>
      <c r="AE6" s="1421">
        <v>43410.0</v>
      </c>
      <c r="AF6" s="1421">
        <v>43438.0</v>
      </c>
      <c r="AG6" s="1421">
        <v>43473.0</v>
      </c>
      <c r="AH6" s="1422"/>
      <c r="AI6" s="1423"/>
      <c r="AO6" s="1424"/>
      <c r="AP6" s="1424"/>
      <c r="AQ6" s="1425"/>
    </row>
    <row r="7">
      <c r="A7" s="679" t="s">
        <v>3634</v>
      </c>
      <c r="B7" s="1426"/>
      <c r="C7" s="1426"/>
      <c r="D7" s="1426"/>
      <c r="E7" s="1427"/>
      <c r="F7" s="1427"/>
      <c r="G7" s="1427"/>
      <c r="H7" s="1428"/>
      <c r="I7" s="1429"/>
      <c r="J7" s="1430"/>
      <c r="K7" s="1426"/>
      <c r="L7" s="1426"/>
      <c r="M7" s="1426"/>
      <c r="N7" s="1426"/>
      <c r="O7" s="1426"/>
      <c r="P7" s="1426"/>
      <c r="Q7" s="1426"/>
      <c r="R7" s="1426"/>
      <c r="S7" s="1430"/>
      <c r="T7" s="1401"/>
      <c r="U7" s="1431"/>
      <c r="V7" s="1432"/>
      <c r="W7" s="1432"/>
      <c r="X7" s="1432"/>
      <c r="Y7" s="1432"/>
      <c r="Z7" s="1432"/>
      <c r="AA7" s="1433"/>
      <c r="AB7" s="1434"/>
      <c r="AC7" s="1434"/>
      <c r="AD7" s="1435"/>
      <c r="AE7" s="1436"/>
      <c r="AF7" s="1430"/>
      <c r="AG7" s="1430"/>
      <c r="AH7" s="1437"/>
      <c r="AI7" s="1423"/>
      <c r="AO7" s="1424"/>
      <c r="AP7" s="1424"/>
      <c r="AQ7" s="1424"/>
    </row>
    <row r="8">
      <c r="A8" s="685" t="s">
        <v>3636</v>
      </c>
      <c r="B8" s="1410" t="s">
        <v>113</v>
      </c>
      <c r="C8" s="1410" t="str">
        <f>if(COUNTA(H8:J8)&lt;COUNTA(AB8:AD8),"Yes","No")</f>
        <v>Yes</v>
      </c>
      <c r="D8" s="1410">
        <v>1.0</v>
      </c>
      <c r="E8" s="809">
        <v>1.0</v>
      </c>
      <c r="F8" s="809"/>
      <c r="G8" s="809"/>
      <c r="H8" s="1411">
        <v>43774.0</v>
      </c>
      <c r="I8" s="1412"/>
      <c r="J8" s="1438"/>
      <c r="K8" s="1410"/>
      <c r="L8" s="1410"/>
      <c r="M8" s="1410"/>
      <c r="N8" s="1410"/>
      <c r="O8" s="1410"/>
      <c r="P8" s="1410" t="s">
        <v>4765</v>
      </c>
      <c r="Q8" s="1439">
        <v>5.0</v>
      </c>
      <c r="R8" s="1410" t="s">
        <v>4791</v>
      </c>
      <c r="S8" s="1413"/>
      <c r="T8" s="1414"/>
      <c r="U8" s="1415"/>
      <c r="V8" s="1417"/>
      <c r="W8" s="1417"/>
      <c r="X8" s="1417"/>
      <c r="Y8" s="1417"/>
      <c r="Z8" s="1417"/>
      <c r="AA8" s="1418"/>
      <c r="AB8" s="1419">
        <v>43419.0</v>
      </c>
      <c r="AC8" s="1419">
        <v>43420.0</v>
      </c>
      <c r="AD8" s="1420">
        <v>43423.0</v>
      </c>
      <c r="AE8" s="1421">
        <v>43490.0</v>
      </c>
      <c r="AF8" s="1413"/>
      <c r="AG8" s="1413"/>
      <c r="AH8" s="1422"/>
      <c r="AI8" s="1423"/>
      <c r="AO8" s="1424"/>
      <c r="AP8" s="1424"/>
      <c r="AQ8" s="1424"/>
    </row>
    <row r="9">
      <c r="A9" s="660" t="s">
        <v>24</v>
      </c>
      <c r="B9" s="1426"/>
      <c r="C9" s="1430"/>
      <c r="D9" s="1430"/>
      <c r="E9" s="1427"/>
      <c r="F9" s="1427"/>
      <c r="G9" s="1427"/>
      <c r="H9" s="1440"/>
      <c r="I9" s="1441"/>
      <c r="J9" s="1430"/>
      <c r="K9" s="1426"/>
      <c r="L9" s="1426"/>
      <c r="M9" s="1426"/>
      <c r="N9" s="1426"/>
      <c r="O9" s="1426"/>
      <c r="P9" s="1426"/>
      <c r="Q9" s="1426"/>
      <c r="R9" s="1426"/>
      <c r="S9" s="1442"/>
      <c r="T9" s="1401"/>
      <c r="U9" s="1431"/>
      <c r="V9" s="1432"/>
      <c r="W9" s="1432"/>
      <c r="X9" s="1432"/>
      <c r="Y9" s="1432"/>
      <c r="Z9" s="1432"/>
      <c r="AA9" s="1433"/>
      <c r="AB9" s="1434"/>
      <c r="AC9" s="1434"/>
      <c r="AD9" s="1435"/>
      <c r="AE9" s="1442"/>
      <c r="AF9" s="1442"/>
      <c r="AG9" s="1430"/>
      <c r="AH9" s="1437"/>
      <c r="AI9" s="1423"/>
      <c r="AO9" s="1424"/>
      <c r="AP9" s="1424"/>
      <c r="AQ9" s="1424"/>
    </row>
    <row r="10" ht="15.0" customHeight="1">
      <c r="A10" s="668" t="s">
        <v>25</v>
      </c>
      <c r="B10" s="1410" t="s">
        <v>113</v>
      </c>
      <c r="C10" s="1410" t="str">
        <f t="shared" ref="C10:C11" si="1">if(COUNTA(H10:J10)&lt;COUNTA(AB10:AD10),"Yes","No")</f>
        <v>No</v>
      </c>
      <c r="D10" s="1410">
        <v>1.0</v>
      </c>
      <c r="E10" s="809">
        <v>0.0</v>
      </c>
      <c r="F10" s="809"/>
      <c r="G10" s="800" t="s">
        <v>6515</v>
      </c>
      <c r="H10" s="1411">
        <v>43755.0</v>
      </c>
      <c r="I10" s="1412">
        <v>43773.0</v>
      </c>
      <c r="J10" s="1438">
        <v>43782.0</v>
      </c>
      <c r="K10" s="1410"/>
      <c r="L10" s="1410"/>
      <c r="M10" s="1438"/>
      <c r="N10" s="1410"/>
      <c r="O10" s="1410"/>
      <c r="P10" s="1410" t="s">
        <v>4777</v>
      </c>
      <c r="Q10" s="809" t="s">
        <v>6516</v>
      </c>
      <c r="R10" s="1410" t="s">
        <v>6517</v>
      </c>
      <c r="S10" s="1413"/>
      <c r="T10" s="1414"/>
      <c r="V10" s="1443">
        <v>43802.0</v>
      </c>
      <c r="W10" s="1416">
        <v>43809.0</v>
      </c>
      <c r="X10" s="1417"/>
      <c r="Y10" s="1417"/>
      <c r="Z10" s="1417"/>
      <c r="AA10" s="1418"/>
      <c r="AB10" s="1419">
        <v>43391.0</v>
      </c>
      <c r="AC10" s="1419">
        <v>43412.0</v>
      </c>
      <c r="AD10" s="1420">
        <v>43424.0</v>
      </c>
      <c r="AE10" s="1438">
        <v>43438.0</v>
      </c>
      <c r="AF10" s="1438">
        <v>43445.0</v>
      </c>
      <c r="AG10" s="1438"/>
      <c r="AH10" s="1422"/>
      <c r="AI10" s="1423"/>
      <c r="AO10" s="1424"/>
      <c r="AP10" s="1424"/>
      <c r="AQ10" s="1424"/>
    </row>
    <row r="11" ht="18.0" customHeight="1">
      <c r="A11" s="685" t="s">
        <v>4756</v>
      </c>
      <c r="B11" s="1410" t="s">
        <v>113</v>
      </c>
      <c r="C11" s="1410" t="str">
        <f t="shared" si="1"/>
        <v>No</v>
      </c>
      <c r="D11" s="1444">
        <v>2.0</v>
      </c>
      <c r="E11" s="809">
        <v>2.0</v>
      </c>
      <c r="F11" s="809"/>
      <c r="G11" s="1445" t="s">
        <v>6518</v>
      </c>
      <c r="H11" s="1411">
        <v>43747.0</v>
      </c>
      <c r="I11" s="1438">
        <v>43756.0</v>
      </c>
      <c r="J11" s="1421">
        <v>43780.0</v>
      </c>
      <c r="K11" s="1410"/>
      <c r="L11" s="1410"/>
      <c r="M11" s="1410"/>
      <c r="N11" s="1410"/>
      <c r="O11" s="1410"/>
      <c r="P11" s="1410" t="s">
        <v>4777</v>
      </c>
      <c r="Q11" s="1410">
        <v>45.0</v>
      </c>
      <c r="R11" s="1410" t="s">
        <v>6519</v>
      </c>
      <c r="S11" s="1410"/>
      <c r="T11" s="809"/>
      <c r="U11" s="1415"/>
      <c r="V11" s="1416">
        <v>43775.0</v>
      </c>
      <c r="W11" s="1416">
        <v>43805.0</v>
      </c>
      <c r="X11" s="1416">
        <v>43815.0</v>
      </c>
      <c r="Y11" s="1416">
        <v>43843.0</v>
      </c>
      <c r="Z11" s="1417"/>
      <c r="AA11" s="1418"/>
      <c r="AB11" s="1419">
        <v>43370.0</v>
      </c>
      <c r="AC11" s="1419"/>
      <c r="AD11" s="1420"/>
      <c r="AE11" s="1438">
        <v>43406.0</v>
      </c>
      <c r="AF11" s="1438">
        <v>43437.0</v>
      </c>
      <c r="AG11" s="1413"/>
      <c r="AH11" s="1422"/>
      <c r="AI11" s="1423"/>
      <c r="AO11" s="1424"/>
      <c r="AP11" s="1424"/>
      <c r="AQ11" s="1424"/>
    </row>
    <row r="12">
      <c r="A12" s="660" t="s">
        <v>29</v>
      </c>
      <c r="B12" s="1430"/>
      <c r="C12" s="1430"/>
      <c r="D12" s="1430"/>
      <c r="E12" s="1401"/>
      <c r="F12" s="1401"/>
      <c r="G12" s="1401"/>
      <c r="H12" s="1428" t="s">
        <v>3</v>
      </c>
      <c r="I12" s="1429"/>
      <c r="J12" s="1430"/>
      <c r="K12" s="1430"/>
      <c r="L12" s="1430"/>
      <c r="M12" s="1430"/>
      <c r="N12" s="1430"/>
      <c r="O12" s="1430"/>
      <c r="P12" s="1430"/>
      <c r="Q12" s="1430"/>
      <c r="R12" s="1430"/>
      <c r="S12" s="1430"/>
      <c r="T12" s="1401"/>
      <c r="U12" s="1431"/>
      <c r="V12" s="1432"/>
      <c r="W12" s="1432"/>
      <c r="X12" s="1432"/>
      <c r="Y12" s="1432"/>
      <c r="Z12" s="1432"/>
      <c r="AA12" s="1433"/>
      <c r="AB12" s="1434"/>
      <c r="AC12" s="1434"/>
      <c r="AD12" s="1435"/>
      <c r="AE12" s="1430"/>
      <c r="AF12" s="1430"/>
      <c r="AG12" s="1430"/>
      <c r="AH12" s="1437"/>
      <c r="AI12" s="1423"/>
      <c r="AO12" s="1424"/>
      <c r="AP12" s="1424"/>
      <c r="AQ12" s="1424"/>
    </row>
    <row r="13">
      <c r="A13" s="685" t="s">
        <v>4758</v>
      </c>
      <c r="B13" s="1410" t="s">
        <v>113</v>
      </c>
      <c r="C13" s="1410" t="str">
        <f>if(COUNTA(H13:J13)&lt;COUNTA(AB13:AD13),"Yes","No")</f>
        <v>No</v>
      </c>
      <c r="D13" s="1410">
        <v>1.0</v>
      </c>
      <c r="E13" s="809"/>
      <c r="F13" s="809"/>
      <c r="G13" s="809"/>
      <c r="H13" s="1411">
        <v>43759.0</v>
      </c>
      <c r="I13" s="1438">
        <v>43781.0</v>
      </c>
      <c r="J13" s="1446"/>
      <c r="K13" s="1410"/>
      <c r="L13" s="1410"/>
      <c r="M13" s="1410"/>
      <c r="N13" s="1410"/>
      <c r="O13" s="1410"/>
      <c r="P13" s="1410" t="s">
        <v>4777</v>
      </c>
      <c r="Q13" s="1410">
        <v>7.0</v>
      </c>
      <c r="R13" s="1410" t="s">
        <v>6520</v>
      </c>
      <c r="S13" s="1413"/>
      <c r="T13" s="809"/>
      <c r="U13" s="1415"/>
      <c r="V13" s="1416">
        <v>43811.0</v>
      </c>
      <c r="W13" s="1416">
        <v>43846.0</v>
      </c>
      <c r="X13" s="1417"/>
      <c r="Y13" s="1417"/>
      <c r="Z13" s="1417"/>
      <c r="AA13" s="1418"/>
      <c r="AB13" s="1419">
        <v>43405.0</v>
      </c>
      <c r="AC13" s="1419"/>
      <c r="AD13" s="1420"/>
      <c r="AE13" s="1438">
        <v>43441.0</v>
      </c>
      <c r="AF13" s="1438">
        <v>43495.0</v>
      </c>
      <c r="AG13" s="1413"/>
      <c r="AH13" s="1422"/>
      <c r="AI13" s="1423"/>
      <c r="AO13" s="1424"/>
      <c r="AP13" s="1424"/>
      <c r="AQ13" s="1424"/>
    </row>
    <row r="14">
      <c r="A14" s="668" t="s">
        <v>35</v>
      </c>
      <c r="B14" s="1410" t="s">
        <v>113</v>
      </c>
      <c r="C14" s="1410" t="str">
        <f>if(COUNTA(H14:K14)&lt;COUNTA(AB14:AD14),"Yes","No")</f>
        <v>No</v>
      </c>
      <c r="D14" s="1410">
        <v>2.0</v>
      </c>
      <c r="E14" s="1414"/>
      <c r="F14" s="1414"/>
      <c r="H14" s="1411">
        <v>43774.0</v>
      </c>
      <c r="I14" s="1412">
        <v>43775.0</v>
      </c>
      <c r="J14" s="1412">
        <v>43776.0</v>
      </c>
      <c r="K14" s="1447">
        <v>43777.0</v>
      </c>
      <c r="L14" s="1438">
        <v>43803.0</v>
      </c>
      <c r="M14" s="1438"/>
      <c r="N14" s="1438"/>
      <c r="O14" s="1438"/>
      <c r="P14" s="1410" t="s">
        <v>4752</v>
      </c>
      <c r="Q14" s="1410">
        <v>5.0</v>
      </c>
      <c r="R14" s="1410" t="s">
        <v>4791</v>
      </c>
      <c r="S14" s="1413"/>
      <c r="T14" s="1414"/>
      <c r="U14" s="1415"/>
      <c r="V14" s="1416">
        <v>43471.0</v>
      </c>
      <c r="W14" s="1417"/>
      <c r="X14" s="1417"/>
      <c r="Y14" s="1417"/>
      <c r="Z14" s="1417"/>
      <c r="AA14" s="1418"/>
      <c r="AB14" s="1419">
        <v>43396.0</v>
      </c>
      <c r="AC14" s="1419">
        <v>43397.0</v>
      </c>
      <c r="AD14" s="1420">
        <v>43405.0</v>
      </c>
      <c r="AE14" s="1438">
        <v>43451.0</v>
      </c>
      <c r="AF14" s="1438">
        <v>43472.0</v>
      </c>
      <c r="AG14" s="1438">
        <v>43480.0</v>
      </c>
      <c r="AH14" s="1448"/>
      <c r="AI14" s="1423"/>
      <c r="AO14" s="1424"/>
      <c r="AP14" s="1424"/>
      <c r="AQ14" s="1424"/>
    </row>
    <row r="15">
      <c r="A15" s="668" t="s">
        <v>36</v>
      </c>
      <c r="B15" s="1410" t="s">
        <v>113</v>
      </c>
      <c r="C15" s="1410" t="str">
        <f t="shared" ref="C15:C23" si="2">if(COUNTA(H15:J15)&lt;COUNTA(AB15:AD15),"Yes","No")</f>
        <v>No</v>
      </c>
      <c r="D15" s="1410">
        <v>2.0</v>
      </c>
      <c r="E15" s="809">
        <v>0.0</v>
      </c>
      <c r="F15" s="809"/>
      <c r="G15" s="809"/>
      <c r="H15" s="1411">
        <v>43741.0</v>
      </c>
      <c r="I15" s="1412">
        <v>43768.0</v>
      </c>
      <c r="J15" s="1438">
        <v>43780.0</v>
      </c>
      <c r="K15" s="1438">
        <v>43781.0</v>
      </c>
      <c r="L15" s="1410"/>
      <c r="M15" s="1410"/>
      <c r="N15" s="1410"/>
      <c r="O15" s="1410"/>
      <c r="P15" s="1410" t="s">
        <v>4777</v>
      </c>
      <c r="Q15" s="1410">
        <v>13.0</v>
      </c>
      <c r="R15" s="1410" t="s">
        <v>6521</v>
      </c>
      <c r="S15" s="1413"/>
      <c r="T15" s="1414"/>
      <c r="U15" s="1415"/>
      <c r="V15" s="1416">
        <v>43774.0</v>
      </c>
      <c r="W15" s="1416">
        <v>43788.0</v>
      </c>
      <c r="X15" s="1416">
        <v>43816.0</v>
      </c>
      <c r="Y15" s="1417"/>
      <c r="Z15" s="1417"/>
      <c r="AA15" s="1418"/>
      <c r="AB15" s="1419">
        <v>43377.0</v>
      </c>
      <c r="AC15" s="1419"/>
      <c r="AD15" s="1420"/>
      <c r="AE15" s="1438">
        <v>43417.0</v>
      </c>
      <c r="AF15" s="1438">
        <v>43431.0</v>
      </c>
      <c r="AG15" s="1438">
        <v>43480.0</v>
      </c>
      <c r="AH15" s="1422"/>
      <c r="AI15" s="1423"/>
      <c r="AO15" s="1424"/>
      <c r="AP15" s="1424"/>
      <c r="AQ15" s="1424"/>
    </row>
    <row r="16">
      <c r="A16" s="685" t="s">
        <v>4762</v>
      </c>
      <c r="B16" s="1410" t="s">
        <v>113</v>
      </c>
      <c r="C16" s="1410" t="str">
        <f t="shared" si="2"/>
        <v>No</v>
      </c>
      <c r="D16" s="1410">
        <v>2.0</v>
      </c>
      <c r="E16" s="1414"/>
      <c r="F16" s="1414"/>
      <c r="G16" s="1414"/>
      <c r="H16" s="1411">
        <v>43787.0</v>
      </c>
      <c r="I16" s="1412"/>
      <c r="J16" s="1438"/>
      <c r="K16" s="1438"/>
      <c r="L16" s="1410"/>
      <c r="M16" s="1410"/>
      <c r="N16" s="1410"/>
      <c r="O16" s="1410"/>
      <c r="P16" s="1410" t="s">
        <v>4777</v>
      </c>
      <c r="Q16" s="1410">
        <v>4.0</v>
      </c>
      <c r="R16" s="1410" t="s">
        <v>4769</v>
      </c>
      <c r="S16" s="1413"/>
      <c r="T16" s="1414"/>
      <c r="U16" s="1415"/>
      <c r="V16" s="1416">
        <v>43861.0</v>
      </c>
      <c r="W16" s="1416">
        <v>43868.0</v>
      </c>
      <c r="X16" s="1417"/>
      <c r="Y16" s="1417"/>
      <c r="Z16" s="1417"/>
      <c r="AA16" s="1418"/>
      <c r="AB16" s="1419">
        <v>43430.0</v>
      </c>
      <c r="AC16" s="1419"/>
      <c r="AD16" s="1420"/>
      <c r="AE16" s="1438">
        <v>43490.0</v>
      </c>
      <c r="AF16" s="1438">
        <v>43497.0</v>
      </c>
      <c r="AG16" s="1413"/>
      <c r="AH16" s="1422"/>
      <c r="AI16" s="1423"/>
      <c r="AO16" s="1424"/>
      <c r="AP16" s="1424"/>
      <c r="AQ16" s="1424"/>
    </row>
    <row r="17" ht="15.75" customHeight="1">
      <c r="A17" s="668" t="s">
        <v>61</v>
      </c>
      <c r="B17" s="1410" t="s">
        <v>113</v>
      </c>
      <c r="C17" s="1410" t="str">
        <f t="shared" si="2"/>
        <v>Yes</v>
      </c>
      <c r="D17" s="1410">
        <v>4.0</v>
      </c>
      <c r="E17" s="809"/>
      <c r="F17" s="809"/>
      <c r="G17" s="809" t="s">
        <v>6522</v>
      </c>
      <c r="H17" s="1411">
        <v>43759.0</v>
      </c>
      <c r="I17" s="1412"/>
      <c r="J17" s="1438"/>
      <c r="K17" s="1438"/>
      <c r="L17" s="1410"/>
      <c r="M17" s="1410"/>
      <c r="N17" s="1410"/>
      <c r="O17" s="1410"/>
      <c r="P17" s="1410" t="s">
        <v>4777</v>
      </c>
      <c r="Q17" s="1410" t="s">
        <v>6523</v>
      </c>
      <c r="R17" s="1410" t="s">
        <v>6524</v>
      </c>
      <c r="S17" s="1413"/>
      <c r="T17" s="1414"/>
      <c r="U17" s="1449"/>
      <c r="V17" s="1416">
        <v>43788.0</v>
      </c>
      <c r="W17" s="1450">
        <v>43804.0</v>
      </c>
      <c r="X17" s="1416">
        <v>43817.0</v>
      </c>
      <c r="Y17" s="1417"/>
      <c r="Z17" s="1417"/>
      <c r="AA17" s="1418"/>
      <c r="AB17" s="1419">
        <v>43416.0</v>
      </c>
      <c r="AC17" s="1419">
        <v>43417.0</v>
      </c>
      <c r="AD17" s="1420"/>
      <c r="AE17" s="1438">
        <v>43440.0</v>
      </c>
      <c r="AF17" s="1438">
        <v>43448.0</v>
      </c>
      <c r="AG17" s="1438">
        <v>43481.0</v>
      </c>
      <c r="AH17" s="1451"/>
      <c r="AI17" s="1423"/>
      <c r="AO17" s="1424"/>
      <c r="AP17" s="1424"/>
      <c r="AQ17" s="1424"/>
    </row>
    <row r="18" ht="15.0" customHeight="1">
      <c r="A18" s="685" t="s">
        <v>4767</v>
      </c>
      <c r="B18" s="1410" t="s">
        <v>113</v>
      </c>
      <c r="C18" s="1410" t="str">
        <f t="shared" si="2"/>
        <v>No</v>
      </c>
      <c r="D18" s="1410">
        <v>2.0</v>
      </c>
      <c r="E18" s="1414"/>
      <c r="F18" s="1414"/>
      <c r="G18" s="809" t="s">
        <v>6525</v>
      </c>
      <c r="H18" s="1411">
        <v>43747.0</v>
      </c>
      <c r="I18" s="1412">
        <v>43748.0</v>
      </c>
      <c r="J18" s="1410"/>
      <c r="K18" s="1410"/>
      <c r="L18" s="1410"/>
      <c r="M18" s="1410"/>
      <c r="N18" s="1410"/>
      <c r="O18" s="1410"/>
      <c r="P18" s="1410" t="s">
        <v>4777</v>
      </c>
      <c r="Q18" s="1410">
        <v>17.0</v>
      </c>
      <c r="R18" s="1410" t="s">
        <v>4770</v>
      </c>
      <c r="S18" s="1410" t="s">
        <v>6526</v>
      </c>
      <c r="T18" s="1414"/>
      <c r="U18" s="1415"/>
      <c r="V18" s="1416">
        <v>43787.0</v>
      </c>
      <c r="W18" s="1416">
        <v>43805.0</v>
      </c>
      <c r="X18" s="1416">
        <v>43815.0</v>
      </c>
      <c r="Y18" s="1417"/>
      <c r="Z18" s="1417"/>
      <c r="AA18" s="1418"/>
      <c r="AB18" s="1419">
        <v>43406.0</v>
      </c>
      <c r="AC18" s="1419"/>
      <c r="AD18" s="1420"/>
      <c r="AE18" s="1438">
        <v>43437.0</v>
      </c>
      <c r="AF18" s="1438">
        <v>43448.0</v>
      </c>
      <c r="AG18" s="1438">
        <v>43476.0</v>
      </c>
      <c r="AH18" s="1422"/>
      <c r="AI18" s="1423"/>
      <c r="AO18" s="1424"/>
      <c r="AP18" s="1424"/>
      <c r="AQ18" s="1424"/>
    </row>
    <row r="19">
      <c r="A19" s="692" t="s">
        <v>3637</v>
      </c>
      <c r="B19" s="1410" t="s">
        <v>5026</v>
      </c>
      <c r="C19" s="1410" t="str">
        <f t="shared" si="2"/>
        <v>Yes</v>
      </c>
      <c r="D19" s="1410">
        <v>1.0</v>
      </c>
      <c r="E19" s="809"/>
      <c r="F19" s="809"/>
      <c r="G19" s="809"/>
      <c r="H19" s="1411"/>
      <c r="I19" s="1412"/>
      <c r="J19" s="1438"/>
      <c r="K19" s="1413"/>
      <c r="L19" s="1413"/>
      <c r="M19" s="1413"/>
      <c r="N19" s="1413"/>
      <c r="O19" s="1413"/>
      <c r="P19" s="1410"/>
      <c r="Q19" s="1410"/>
      <c r="R19" s="1410"/>
      <c r="S19" s="1413"/>
      <c r="T19" s="1414"/>
      <c r="U19" s="1415"/>
      <c r="V19" s="1417"/>
      <c r="W19" s="1417"/>
      <c r="X19" s="1417"/>
      <c r="Y19" s="1417"/>
      <c r="Z19" s="1417"/>
      <c r="AA19" s="1418"/>
      <c r="AB19" s="1419">
        <v>43425.0</v>
      </c>
      <c r="AC19" s="1419">
        <v>43432.0</v>
      </c>
      <c r="AD19" s="1420">
        <v>43439.0</v>
      </c>
      <c r="AE19" s="1438">
        <v>43452.0</v>
      </c>
      <c r="AF19" s="1438">
        <v>43501.0</v>
      </c>
      <c r="AG19" s="1413"/>
      <c r="AH19" s="1422"/>
      <c r="AI19" s="1423"/>
      <c r="AO19" s="1424"/>
      <c r="AP19" s="1424"/>
      <c r="AQ19" s="1424"/>
    </row>
    <row r="20">
      <c r="A20" s="668" t="s">
        <v>78</v>
      </c>
      <c r="B20" s="1410" t="s">
        <v>113</v>
      </c>
      <c r="C20" s="1410" t="str">
        <f t="shared" si="2"/>
        <v>No</v>
      </c>
      <c r="D20" s="1410">
        <v>3.0</v>
      </c>
      <c r="E20" s="809"/>
      <c r="F20" s="809"/>
      <c r="G20" s="809"/>
      <c r="H20" s="1411">
        <v>43769.0</v>
      </c>
      <c r="I20" s="1412">
        <v>43782.0</v>
      </c>
      <c r="J20" s="1438">
        <v>43791.0</v>
      </c>
      <c r="K20" s="1410"/>
      <c r="L20" s="1410"/>
      <c r="M20" s="1410"/>
      <c r="N20" s="1410"/>
      <c r="O20" s="1410"/>
      <c r="P20" s="1410" t="s">
        <v>4825</v>
      </c>
      <c r="Q20" s="1410">
        <v>6.0</v>
      </c>
      <c r="R20" s="1410" t="s">
        <v>6527</v>
      </c>
      <c r="S20" s="1413"/>
      <c r="T20" s="1414"/>
      <c r="U20" s="1415"/>
      <c r="V20" s="1416">
        <v>43812.0</v>
      </c>
      <c r="W20" s="1416">
        <v>43475.0</v>
      </c>
      <c r="X20" s="1416">
        <v>43482.0</v>
      </c>
      <c r="Y20" s="1417"/>
      <c r="Z20" s="1417"/>
      <c r="AA20" s="1418"/>
      <c r="AB20" s="1419">
        <v>43403.0</v>
      </c>
      <c r="AC20" s="1419"/>
      <c r="AD20" s="1420"/>
      <c r="AE20" s="1438">
        <v>43441.0</v>
      </c>
      <c r="AF20" s="1438">
        <v>43448.0</v>
      </c>
      <c r="AG20" s="1438">
        <v>43476.0</v>
      </c>
      <c r="AH20" s="1422"/>
      <c r="AI20" s="1423"/>
      <c r="AO20" s="1424"/>
      <c r="AP20" s="1424"/>
      <c r="AQ20" s="1424"/>
    </row>
    <row r="21">
      <c r="A21" s="668" t="s">
        <v>87</v>
      </c>
      <c r="B21" s="1410" t="s">
        <v>113</v>
      </c>
      <c r="C21" s="1410" t="str">
        <f t="shared" si="2"/>
        <v>Yes</v>
      </c>
      <c r="D21" s="1410">
        <v>3.0</v>
      </c>
      <c r="E21" s="809">
        <v>5.0</v>
      </c>
      <c r="F21" s="809">
        <v>2.0</v>
      </c>
      <c r="G21" s="809"/>
      <c r="H21" s="1411">
        <v>43752.0</v>
      </c>
      <c r="I21" s="1452"/>
      <c r="J21" s="1438"/>
      <c r="K21" s="1410"/>
      <c r="L21" s="1410"/>
      <c r="M21" s="1410"/>
      <c r="N21" s="1410"/>
      <c r="O21" s="1410"/>
      <c r="P21" s="1410" t="s">
        <v>4765</v>
      </c>
      <c r="Q21" s="1410">
        <v>8.0</v>
      </c>
      <c r="R21" s="1410" t="s">
        <v>6528</v>
      </c>
      <c r="S21" s="1410"/>
      <c r="T21" s="1414"/>
      <c r="U21" s="1449" t="s">
        <v>6529</v>
      </c>
      <c r="V21" s="1416">
        <v>43812.0</v>
      </c>
      <c r="W21" s="1416">
        <v>43482.0</v>
      </c>
      <c r="X21" s="1417"/>
      <c r="Y21" s="1417"/>
      <c r="Z21" s="1417"/>
      <c r="AA21" s="1418"/>
      <c r="AB21" s="1419">
        <v>43382.0</v>
      </c>
      <c r="AC21" s="1453">
        <v>43434.0</v>
      </c>
      <c r="AD21" s="1420"/>
      <c r="AE21" s="1438">
        <v>43441.0</v>
      </c>
      <c r="AF21" s="1438">
        <v>43448.0</v>
      </c>
      <c r="AG21" s="1438">
        <v>43476.0</v>
      </c>
      <c r="AH21" s="1422"/>
      <c r="AI21" s="1423"/>
      <c r="AO21" s="1424"/>
      <c r="AP21" s="1424"/>
      <c r="AQ21" s="1424"/>
    </row>
    <row r="22" ht="15.0" customHeight="1">
      <c r="A22" s="668" t="s">
        <v>93</v>
      </c>
      <c r="B22" s="1410" t="s">
        <v>113</v>
      </c>
      <c r="C22" s="1410" t="str">
        <f t="shared" si="2"/>
        <v>No</v>
      </c>
      <c r="D22" s="1410">
        <v>3.0</v>
      </c>
      <c r="E22" s="809"/>
      <c r="F22" s="809"/>
      <c r="G22" s="809" t="s">
        <v>6530</v>
      </c>
      <c r="H22" s="1411">
        <v>43760.0</v>
      </c>
      <c r="I22" s="1412">
        <v>43761.0</v>
      </c>
      <c r="J22" s="1438"/>
      <c r="K22" s="1410"/>
      <c r="L22" s="1410"/>
      <c r="M22" s="1410"/>
      <c r="N22" s="1410"/>
      <c r="O22" s="1410"/>
      <c r="P22" s="1410" t="s">
        <v>4765</v>
      </c>
      <c r="Q22" s="1410">
        <v>9.0</v>
      </c>
      <c r="R22" s="1410" t="s">
        <v>6531</v>
      </c>
      <c r="S22" s="1413"/>
      <c r="T22" s="809"/>
      <c r="U22" s="1449" t="s">
        <v>6532</v>
      </c>
      <c r="V22" s="1416">
        <v>43808.0</v>
      </c>
      <c r="W22" s="1416">
        <v>43815.0</v>
      </c>
      <c r="X22" s="1416">
        <v>43478.0</v>
      </c>
      <c r="Y22" s="1417"/>
      <c r="Z22" s="1417"/>
      <c r="AA22" s="1418"/>
      <c r="AB22" s="1419">
        <v>43395.0</v>
      </c>
      <c r="AC22" s="1419">
        <v>43396.0</v>
      </c>
      <c r="AD22" s="1420"/>
      <c r="AE22" s="1438">
        <v>43433.0</v>
      </c>
      <c r="AF22" s="1421">
        <v>43448.0</v>
      </c>
      <c r="AG22" s="1438">
        <v>43482.0</v>
      </c>
      <c r="AH22" s="1422"/>
      <c r="AI22" s="1423"/>
      <c r="AO22" s="1424"/>
      <c r="AP22" s="1424"/>
      <c r="AQ22" s="1424"/>
    </row>
    <row r="23">
      <c r="A23" s="685" t="s">
        <v>105</v>
      </c>
      <c r="B23" s="1410" t="s">
        <v>113</v>
      </c>
      <c r="C23" s="1410" t="str">
        <f t="shared" si="2"/>
        <v>Yes</v>
      </c>
      <c r="D23" s="1410">
        <v>2.0</v>
      </c>
      <c r="E23" s="1414"/>
      <c r="F23" s="1414"/>
      <c r="G23" s="809"/>
      <c r="H23" s="1411">
        <v>43770.0</v>
      </c>
      <c r="I23" s="1412"/>
      <c r="J23" s="1413"/>
      <c r="K23" s="1410"/>
      <c r="L23" s="1410"/>
      <c r="M23" s="1410"/>
      <c r="N23" s="1410"/>
      <c r="O23" s="1410"/>
      <c r="P23" s="1410" t="s">
        <v>4777</v>
      </c>
      <c r="Q23" s="1410">
        <v>4.0</v>
      </c>
      <c r="R23" s="1410" t="s">
        <v>4769</v>
      </c>
      <c r="S23" s="1413"/>
      <c r="T23" s="1414"/>
      <c r="U23" s="1449" t="s">
        <v>6533</v>
      </c>
      <c r="V23" s="1416">
        <v>43804.0</v>
      </c>
      <c r="W23" s="1416">
        <v>43811.0</v>
      </c>
      <c r="X23" s="1416">
        <v>43474.0</v>
      </c>
      <c r="Y23" s="1417"/>
      <c r="Z23" s="1417"/>
      <c r="AA23" s="1418"/>
      <c r="AB23" s="1419">
        <v>43416.0</v>
      </c>
      <c r="AC23" s="1419">
        <v>43419.0</v>
      </c>
      <c r="AD23" s="1420"/>
      <c r="AE23" s="1438">
        <v>43440.0</v>
      </c>
      <c r="AF23" s="1438">
        <v>43447.0</v>
      </c>
      <c r="AG23" s="1438">
        <v>43475.0</v>
      </c>
      <c r="AH23" s="1422"/>
      <c r="AI23" s="1423"/>
      <c r="AO23" s="1424"/>
      <c r="AP23" s="1424"/>
      <c r="AQ23" s="1424"/>
    </row>
    <row r="24">
      <c r="A24" s="660" t="s">
        <v>107</v>
      </c>
      <c r="B24" s="1430"/>
      <c r="C24" s="1426"/>
      <c r="D24" s="1426"/>
      <c r="E24" s="1401"/>
      <c r="F24" s="1401"/>
      <c r="G24" s="1401"/>
      <c r="H24" s="1440"/>
      <c r="I24" s="1429"/>
      <c r="J24" s="1430"/>
      <c r="K24" s="1430"/>
      <c r="L24" s="1430"/>
      <c r="M24" s="1430"/>
      <c r="N24" s="1430"/>
      <c r="O24" s="1430"/>
      <c r="P24" s="1430"/>
      <c r="Q24" s="1430"/>
      <c r="R24" s="1426"/>
      <c r="S24" s="1430"/>
      <c r="T24" s="1401"/>
      <c r="U24" s="1431"/>
      <c r="V24" s="1432"/>
      <c r="W24" s="1432"/>
      <c r="X24" s="1432"/>
      <c r="Y24" s="1432"/>
      <c r="Z24" s="1432"/>
      <c r="AA24" s="1433"/>
      <c r="AB24" s="1434"/>
      <c r="AC24" s="1434"/>
      <c r="AD24" s="1435"/>
      <c r="AE24" s="1430"/>
      <c r="AF24" s="1430"/>
      <c r="AG24" s="1430"/>
      <c r="AH24" s="1437"/>
      <c r="AI24" s="1423"/>
      <c r="AO24" s="1424"/>
      <c r="AP24" s="1424"/>
      <c r="AQ24" s="1424"/>
    </row>
    <row r="25" ht="21.75" customHeight="1">
      <c r="A25" s="685" t="s">
        <v>4775</v>
      </c>
      <c r="B25" s="1410" t="s">
        <v>113</v>
      </c>
      <c r="C25" s="1410" t="str">
        <f>if(COUNTA(H25:J25)&lt;COUNTA(AB25:AD25),"Yes","No")</f>
        <v>No</v>
      </c>
      <c r="D25" s="1410">
        <v>2.0</v>
      </c>
      <c r="E25" s="809"/>
      <c r="F25" s="809"/>
      <c r="G25" s="809" t="s">
        <v>6534</v>
      </c>
      <c r="H25" s="1411">
        <v>43774.0</v>
      </c>
      <c r="I25" s="1452"/>
      <c r="J25" s="1413"/>
      <c r="K25" s="1410"/>
      <c r="L25" s="1410"/>
      <c r="M25" s="1410"/>
      <c r="N25" s="1410"/>
      <c r="O25" s="1410"/>
      <c r="P25" s="1410" t="s">
        <v>4752</v>
      </c>
      <c r="Q25" s="1410">
        <v>46.0</v>
      </c>
      <c r="R25" s="1410" t="s">
        <v>6535</v>
      </c>
      <c r="S25" s="1413"/>
      <c r="T25" s="1414"/>
      <c r="U25" s="1415"/>
      <c r="V25" s="1416">
        <v>43803.0</v>
      </c>
      <c r="W25" s="1416">
        <v>43810.0</v>
      </c>
      <c r="X25" s="1416">
        <v>43838.0</v>
      </c>
      <c r="Y25" s="1417"/>
      <c r="Z25" s="1417"/>
      <c r="AA25" s="1418"/>
      <c r="AB25" s="1419">
        <v>43405.0</v>
      </c>
      <c r="AC25" s="1419"/>
      <c r="AD25" s="1420"/>
      <c r="AE25" s="1438">
        <v>43433.0</v>
      </c>
      <c r="AF25" s="1438">
        <v>43444.0</v>
      </c>
      <c r="AG25" s="1413"/>
      <c r="AH25" s="1422"/>
      <c r="AI25" s="1423"/>
      <c r="AO25" s="1424"/>
      <c r="AP25" s="1424"/>
      <c r="AQ25" s="1424"/>
    </row>
    <row r="26">
      <c r="A26" s="660" t="s">
        <v>109</v>
      </c>
      <c r="B26" s="1426"/>
      <c r="C26" s="1426"/>
      <c r="D26" s="1426"/>
      <c r="E26" s="1401"/>
      <c r="F26" s="1401"/>
      <c r="G26" s="1401"/>
      <c r="H26" s="1440"/>
      <c r="I26" s="1429"/>
      <c r="J26" s="1430"/>
      <c r="K26" s="1430"/>
      <c r="L26" s="1430"/>
      <c r="M26" s="1430"/>
      <c r="N26" s="1430"/>
      <c r="O26" s="1430"/>
      <c r="P26" s="1430"/>
      <c r="Q26" s="1430"/>
      <c r="R26" s="1430"/>
      <c r="S26" s="1430"/>
      <c r="T26" s="1401"/>
      <c r="U26" s="1431"/>
      <c r="V26" s="1432"/>
      <c r="W26" s="1432"/>
      <c r="X26" s="1432"/>
      <c r="Y26" s="1432"/>
      <c r="Z26" s="1432"/>
      <c r="AA26" s="1433"/>
      <c r="AB26" s="1434"/>
      <c r="AC26" s="1434"/>
      <c r="AD26" s="1435"/>
      <c r="AE26" s="1430"/>
      <c r="AF26" s="1430"/>
      <c r="AG26" s="1430"/>
      <c r="AH26" s="1437"/>
      <c r="AI26" s="1423"/>
      <c r="AO26" s="1424"/>
      <c r="AP26" s="1424"/>
      <c r="AQ26" s="1424"/>
    </row>
    <row r="27">
      <c r="A27" s="668" t="s">
        <v>110</v>
      </c>
      <c r="B27" s="1410" t="s">
        <v>113</v>
      </c>
      <c r="C27" s="1410" t="str">
        <f>if(COUNTA(H27:J27)&lt;COUNTA(AB27:AD27),"Yes","No")</f>
        <v>No</v>
      </c>
      <c r="D27" s="809">
        <v>3.0</v>
      </c>
      <c r="E27" s="809">
        <v>2.0</v>
      </c>
      <c r="F27" s="809"/>
      <c r="G27" s="1454"/>
      <c r="H27" s="1455">
        <v>43767.0</v>
      </c>
      <c r="I27" s="1452"/>
      <c r="J27" s="1413"/>
      <c r="K27" s="1410"/>
      <c r="L27" s="1410"/>
      <c r="M27" s="1410"/>
      <c r="N27" s="1410"/>
      <c r="O27" s="1410"/>
      <c r="P27" s="1410" t="s">
        <v>4777</v>
      </c>
      <c r="Q27" s="1410">
        <v>7.0</v>
      </c>
      <c r="R27" s="1410" t="s">
        <v>6536</v>
      </c>
      <c r="S27" s="1413"/>
      <c r="T27" s="809"/>
      <c r="U27" s="1449" t="s">
        <v>6537</v>
      </c>
      <c r="V27" s="1416">
        <v>43804.0</v>
      </c>
      <c r="W27" s="1416">
        <v>43811.0</v>
      </c>
      <c r="X27" s="1416">
        <v>43846.0</v>
      </c>
      <c r="Y27" s="1417"/>
      <c r="Z27" s="1417"/>
      <c r="AA27" s="1418"/>
      <c r="AB27" s="1419">
        <v>43409.0</v>
      </c>
      <c r="AC27" s="1419"/>
      <c r="AD27" s="1420"/>
      <c r="AE27" s="1438">
        <v>43440.0</v>
      </c>
      <c r="AF27" s="1438">
        <v>43447.0</v>
      </c>
      <c r="AG27" s="1413"/>
      <c r="AH27" s="1422"/>
      <c r="AI27" s="1423"/>
      <c r="AO27" s="1424"/>
      <c r="AP27" s="1424"/>
      <c r="AQ27" s="1424"/>
    </row>
    <row r="28">
      <c r="A28" s="660" t="s">
        <v>128</v>
      </c>
      <c r="B28" s="1430"/>
      <c r="C28" s="1430"/>
      <c r="D28" s="1430"/>
      <c r="E28" s="1401"/>
      <c r="F28" s="1401"/>
      <c r="G28" s="1401"/>
      <c r="H28" s="1440"/>
      <c r="I28" s="1429"/>
      <c r="J28" s="1430"/>
      <c r="K28" s="1430"/>
      <c r="L28" s="1430"/>
      <c r="M28" s="1430"/>
      <c r="N28" s="1430"/>
      <c r="O28" s="1430"/>
      <c r="P28" s="1430"/>
      <c r="Q28" s="1430"/>
      <c r="R28" s="1426"/>
      <c r="S28" s="1430"/>
      <c r="T28" s="1401"/>
      <c r="U28" s="1431"/>
      <c r="V28" s="1432"/>
      <c r="W28" s="1432"/>
      <c r="X28" s="1432"/>
      <c r="Y28" s="1432"/>
      <c r="Z28" s="1432"/>
      <c r="AA28" s="1433"/>
      <c r="AB28" s="1434"/>
      <c r="AC28" s="1434"/>
      <c r="AD28" s="1435"/>
      <c r="AE28" s="1430"/>
      <c r="AF28" s="1430"/>
      <c r="AG28" s="1430"/>
      <c r="AH28" s="1437"/>
      <c r="AI28" s="1423"/>
      <c r="AO28" s="1424"/>
      <c r="AP28" s="1424"/>
      <c r="AQ28" s="1424"/>
    </row>
    <row r="29">
      <c r="A29" s="668" t="s">
        <v>129</v>
      </c>
      <c r="B29" s="1410" t="s">
        <v>113</v>
      </c>
      <c r="C29" s="1410" t="str">
        <f>if(COUNTA(H29:J29)&lt;COUNTA(AB29:AD29),"Yes","No")</f>
        <v>No</v>
      </c>
      <c r="D29" s="1410">
        <v>1.0</v>
      </c>
      <c r="E29" s="809"/>
      <c r="F29" s="809"/>
      <c r="G29" s="809"/>
      <c r="H29" s="1411">
        <v>43759.0</v>
      </c>
      <c r="I29" s="1412">
        <v>43790.0</v>
      </c>
      <c r="J29" s="1438"/>
      <c r="K29" s="1410"/>
      <c r="L29" s="1410"/>
      <c r="M29" s="1410"/>
      <c r="N29" s="1410"/>
      <c r="O29" s="1410"/>
      <c r="P29" s="1410" t="s">
        <v>4765</v>
      </c>
      <c r="Q29" s="1410">
        <v>4.0</v>
      </c>
      <c r="R29" s="1410" t="s">
        <v>4769</v>
      </c>
      <c r="S29" s="1413"/>
      <c r="T29" s="1414"/>
      <c r="U29" s="1415"/>
      <c r="V29" s="1416">
        <v>43804.0</v>
      </c>
      <c r="W29" s="1416">
        <v>43839.0</v>
      </c>
      <c r="X29" s="1416">
        <v>43853.0</v>
      </c>
      <c r="Y29" s="1417"/>
      <c r="Z29" s="1417"/>
      <c r="AA29" s="1418"/>
      <c r="AB29" s="1419">
        <v>43390.0</v>
      </c>
      <c r="AC29" s="1419">
        <v>43399.0</v>
      </c>
      <c r="AD29" s="1420"/>
      <c r="AE29" s="1438">
        <v>43433.0</v>
      </c>
      <c r="AF29" s="1438">
        <v>43447.0</v>
      </c>
      <c r="AG29" s="1438">
        <v>43475.0</v>
      </c>
      <c r="AH29" s="1422"/>
      <c r="AI29" s="1423"/>
      <c r="AO29" s="1424"/>
      <c r="AP29" s="1424"/>
      <c r="AQ29" s="1424"/>
    </row>
    <row r="30">
      <c r="A30" s="679" t="s">
        <v>130</v>
      </c>
      <c r="B30" s="1430"/>
      <c r="C30" s="1430"/>
      <c r="D30" s="1430"/>
      <c r="E30" s="1401"/>
      <c r="F30" s="1401"/>
      <c r="G30" s="1401"/>
      <c r="H30" s="1440"/>
      <c r="I30" s="1429"/>
      <c r="J30" s="1430"/>
      <c r="K30" s="1430"/>
      <c r="L30" s="1430"/>
      <c r="M30" s="1430"/>
      <c r="N30" s="1430"/>
      <c r="O30" s="1430"/>
      <c r="P30" s="1430"/>
      <c r="Q30" s="1430"/>
      <c r="R30" s="1430"/>
      <c r="S30" s="1430"/>
      <c r="T30" s="1401"/>
      <c r="U30" s="1431"/>
      <c r="V30" s="1432"/>
      <c r="W30" s="1432"/>
      <c r="X30" s="1432"/>
      <c r="Y30" s="1432"/>
      <c r="Z30" s="1432"/>
      <c r="AA30" s="1433"/>
      <c r="AB30" s="1434"/>
      <c r="AC30" s="1434"/>
      <c r="AD30" s="1435"/>
      <c r="AE30" s="1430"/>
      <c r="AF30" s="1430"/>
      <c r="AG30" s="1430"/>
      <c r="AH30" s="1437"/>
      <c r="AI30" s="1423"/>
      <c r="AO30" s="1424"/>
      <c r="AP30" s="1424"/>
      <c r="AQ30" s="1424"/>
    </row>
    <row r="31">
      <c r="A31" s="685" t="s">
        <v>131</v>
      </c>
      <c r="B31" s="1456" t="s">
        <v>113</v>
      </c>
      <c r="C31" s="1410" t="str">
        <f t="shared" ref="C31:C34" si="3">if(COUNTA(H31:J31)&lt;COUNTA(AB31:AD31),"Yes","No")</f>
        <v>No</v>
      </c>
      <c r="D31" s="1410">
        <v>1.0</v>
      </c>
      <c r="E31" s="1414"/>
      <c r="F31" s="1414"/>
      <c r="G31" s="1414"/>
      <c r="H31" s="1411">
        <v>43756.0</v>
      </c>
      <c r="I31" s="1412">
        <v>43760.0</v>
      </c>
      <c r="J31" s="1438">
        <v>43769.0</v>
      </c>
      <c r="K31" s="1438">
        <v>43794.0</v>
      </c>
      <c r="L31" s="1410"/>
      <c r="M31" s="1410"/>
      <c r="N31" s="1410"/>
      <c r="O31" s="1410"/>
      <c r="P31" s="1410" t="s">
        <v>4777</v>
      </c>
      <c r="Q31" s="1410">
        <v>8.0</v>
      </c>
      <c r="R31" s="1410" t="s">
        <v>6538</v>
      </c>
      <c r="S31" s="1413"/>
      <c r="T31" s="1414"/>
      <c r="U31" s="1449" t="s">
        <v>6539</v>
      </c>
      <c r="V31" s="1416">
        <v>43818.0</v>
      </c>
      <c r="W31" s="1416">
        <v>43843.0</v>
      </c>
      <c r="X31" s="1416">
        <v>43850.0</v>
      </c>
      <c r="Y31" s="1416"/>
      <c r="Z31" s="1417"/>
      <c r="AA31" s="1418"/>
      <c r="AB31" s="1419">
        <v>43409.0</v>
      </c>
      <c r="AC31" s="1419">
        <v>43425.0</v>
      </c>
      <c r="AD31" s="1420"/>
      <c r="AE31" s="1438">
        <v>43441.0</v>
      </c>
      <c r="AF31" s="1438">
        <v>43448.0</v>
      </c>
      <c r="AG31" s="1438">
        <v>43118.0</v>
      </c>
      <c r="AH31" s="1422"/>
      <c r="AI31" s="1423"/>
      <c r="AO31" s="1424"/>
      <c r="AP31" s="1424"/>
      <c r="AQ31" s="1424"/>
    </row>
    <row r="32">
      <c r="A32" s="694" t="s">
        <v>3638</v>
      </c>
      <c r="B32" s="1410" t="s">
        <v>113</v>
      </c>
      <c r="C32" s="1410" t="str">
        <f t="shared" si="3"/>
        <v>Yes</v>
      </c>
      <c r="D32" s="1410">
        <v>2.0</v>
      </c>
      <c r="E32" s="1457"/>
      <c r="F32" s="1457"/>
      <c r="G32" s="1457"/>
      <c r="H32" s="1411">
        <v>43774.0</v>
      </c>
      <c r="I32" s="1421">
        <v>43777.0</v>
      </c>
      <c r="J32" s="1438"/>
      <c r="K32" s="1438"/>
      <c r="L32" s="1438"/>
      <c r="M32" s="1410"/>
      <c r="N32" s="1410"/>
      <c r="O32" s="1410"/>
      <c r="P32" s="1410" t="s">
        <v>6540</v>
      </c>
      <c r="Q32" s="1410">
        <v>4.0</v>
      </c>
      <c r="R32" s="1410" t="s">
        <v>6541</v>
      </c>
      <c r="S32" s="1413"/>
      <c r="T32" s="1414"/>
      <c r="U32" s="1415"/>
      <c r="V32" s="1416">
        <v>43808.0</v>
      </c>
      <c r="W32" s="1416">
        <v>43836.0</v>
      </c>
      <c r="X32" s="1417"/>
      <c r="Y32" s="1417"/>
      <c r="Z32" s="1417"/>
      <c r="AA32" s="1418"/>
      <c r="AB32" s="1419">
        <v>43403.0</v>
      </c>
      <c r="AC32" s="1419">
        <v>43411.0</v>
      </c>
      <c r="AD32" s="1420">
        <v>43418.0</v>
      </c>
      <c r="AE32" s="1438">
        <v>43437.0</v>
      </c>
      <c r="AF32" s="1438">
        <v>43472.0</v>
      </c>
      <c r="AG32" s="1413"/>
      <c r="AH32" s="1422"/>
      <c r="AI32" s="1423"/>
      <c r="AO32" s="1424"/>
      <c r="AP32" s="1424"/>
      <c r="AQ32" s="1424"/>
    </row>
    <row r="33">
      <c r="A33" s="668" t="s">
        <v>141</v>
      </c>
      <c r="B33" s="1410" t="s">
        <v>113</v>
      </c>
      <c r="C33" s="1410" t="str">
        <f t="shared" si="3"/>
        <v>Yes</v>
      </c>
      <c r="D33" s="1410">
        <v>2.0</v>
      </c>
      <c r="E33" s="809"/>
      <c r="F33" s="809"/>
      <c r="G33" s="809"/>
      <c r="H33" s="1411">
        <v>43746.0</v>
      </c>
      <c r="I33" s="1412"/>
      <c r="J33" s="1413"/>
      <c r="K33" s="1410"/>
      <c r="L33" s="1410"/>
      <c r="M33" s="1410"/>
      <c r="N33" s="1410"/>
      <c r="O33" s="1410"/>
      <c r="P33" s="1410" t="s">
        <v>4777</v>
      </c>
      <c r="Q33" s="1410">
        <v>13.0</v>
      </c>
      <c r="R33" s="1410" t="s">
        <v>6542</v>
      </c>
      <c r="S33" s="1410"/>
      <c r="T33" s="809"/>
      <c r="U33" s="1449"/>
      <c r="V33" s="1416">
        <v>43784.0</v>
      </c>
      <c r="W33" s="1416">
        <v>43854.0</v>
      </c>
      <c r="X33" s="1417"/>
      <c r="Y33" s="1417"/>
      <c r="Z33" s="1417"/>
      <c r="AA33" s="1418"/>
      <c r="AB33" s="1419">
        <v>43397.0</v>
      </c>
      <c r="AC33" s="1419">
        <v>43423.0</v>
      </c>
      <c r="AD33" s="1420"/>
      <c r="AE33" s="1438">
        <v>43476.0</v>
      </c>
      <c r="AF33" s="1410"/>
      <c r="AG33" s="1413"/>
      <c r="AH33" s="1422"/>
      <c r="AI33" s="1423"/>
      <c r="AO33" s="1424"/>
      <c r="AP33" s="1424"/>
      <c r="AQ33" s="1424"/>
    </row>
    <row r="34">
      <c r="A34" s="685" t="s">
        <v>4784</v>
      </c>
      <c r="B34" s="1410" t="s">
        <v>113</v>
      </c>
      <c r="C34" s="1410" t="str">
        <f t="shared" si="3"/>
        <v>Yes</v>
      </c>
      <c r="D34" s="1410">
        <v>2.0</v>
      </c>
      <c r="E34" s="809"/>
      <c r="F34" s="809"/>
      <c r="G34" s="809" t="s">
        <v>6543</v>
      </c>
      <c r="H34" s="1411">
        <v>43752.0</v>
      </c>
      <c r="I34" s="1438">
        <v>43787.0</v>
      </c>
      <c r="J34" s="1447"/>
      <c r="K34" s="1438"/>
      <c r="L34" s="1410"/>
      <c r="M34" s="1410"/>
      <c r="N34" s="1410"/>
      <c r="O34" s="1410"/>
      <c r="P34" s="1410" t="s">
        <v>6544</v>
      </c>
      <c r="Q34" s="1410">
        <v>5.0</v>
      </c>
      <c r="R34" s="1410" t="s">
        <v>4798</v>
      </c>
      <c r="S34" s="1413"/>
      <c r="T34" s="1414"/>
      <c r="U34" s="1415"/>
      <c r="V34" s="1416">
        <v>43843.0</v>
      </c>
      <c r="W34" s="1416">
        <v>43847.0</v>
      </c>
      <c r="X34" s="1416">
        <v>43852.0</v>
      </c>
      <c r="Y34" s="1417"/>
      <c r="Z34" s="1417"/>
      <c r="AA34" s="1418"/>
      <c r="AB34" s="1419">
        <v>43413.0</v>
      </c>
      <c r="AC34" s="1419">
        <v>43416.0</v>
      </c>
      <c r="AD34" s="1420">
        <v>43418.0</v>
      </c>
      <c r="AE34" s="1438">
        <v>43472.0</v>
      </c>
      <c r="AF34" s="1438">
        <v>43479.0</v>
      </c>
      <c r="AG34" s="1438">
        <v>43490.0</v>
      </c>
      <c r="AH34" s="1422"/>
      <c r="AI34" s="1423"/>
      <c r="AO34" s="1424"/>
      <c r="AP34" s="1424"/>
      <c r="AQ34" s="1424"/>
    </row>
    <row r="35">
      <c r="A35" s="660" t="s">
        <v>149</v>
      </c>
      <c r="B35" s="1427"/>
      <c r="C35" s="1430"/>
      <c r="D35" s="1430"/>
      <c r="E35" s="1427"/>
      <c r="F35" s="1427"/>
      <c r="G35" s="1427"/>
      <c r="H35" s="1428"/>
      <c r="I35" s="1429"/>
      <c r="J35" s="1430"/>
      <c r="K35" s="1426"/>
      <c r="L35" s="1426"/>
      <c r="M35" s="1426"/>
      <c r="N35" s="1426"/>
      <c r="O35" s="1426"/>
      <c r="P35" s="1426"/>
      <c r="Q35" s="1426"/>
      <c r="R35" s="1426"/>
      <c r="S35" s="1430"/>
      <c r="T35" s="1401"/>
      <c r="U35" s="1431"/>
      <c r="V35" s="1432"/>
      <c r="W35" s="1432"/>
      <c r="X35" s="1432"/>
      <c r="Y35" s="1432"/>
      <c r="Z35" s="1432"/>
      <c r="AA35" s="1433"/>
      <c r="AB35" s="1434"/>
      <c r="AC35" s="1434"/>
      <c r="AD35" s="1435"/>
      <c r="AE35" s="1442"/>
      <c r="AF35" s="1442"/>
      <c r="AG35" s="1442"/>
      <c r="AH35" s="1458"/>
      <c r="AI35" s="1423"/>
      <c r="AO35" s="1424"/>
      <c r="AP35" s="1424"/>
      <c r="AQ35" s="1424"/>
    </row>
    <row r="36">
      <c r="A36" s="668" t="s">
        <v>150</v>
      </c>
      <c r="B36" s="1410" t="s">
        <v>113</v>
      </c>
      <c r="C36" s="1410" t="str">
        <f>if(COUNTA(H36:J36)&lt;COUNTA(AB36:AD36),"Yes","No")</f>
        <v>No</v>
      </c>
      <c r="D36" s="1410">
        <v>4.0</v>
      </c>
      <c r="E36" s="809">
        <v>1.0</v>
      </c>
      <c r="F36" s="809"/>
      <c r="G36" s="809"/>
      <c r="H36" s="1411">
        <v>43766.0</v>
      </c>
      <c r="I36" s="1412">
        <v>43790.0</v>
      </c>
      <c r="J36" s="1413"/>
      <c r="K36" s="1410"/>
      <c r="L36" s="1410"/>
      <c r="M36" s="1410"/>
      <c r="N36" s="1410"/>
      <c r="O36" s="1410"/>
      <c r="P36" s="1410" t="s">
        <v>4777</v>
      </c>
      <c r="Q36" s="1410">
        <v>13.0</v>
      </c>
      <c r="R36" s="1410" t="s">
        <v>6545</v>
      </c>
      <c r="S36" s="1410"/>
      <c r="T36" s="1414"/>
      <c r="U36" s="1415"/>
      <c r="V36" s="1416">
        <v>43804.0</v>
      </c>
      <c r="W36" s="1416">
        <v>43819.0</v>
      </c>
      <c r="X36" s="1416">
        <v>43468.0</v>
      </c>
      <c r="Y36" s="1416">
        <v>43471.0</v>
      </c>
      <c r="Z36" s="1417"/>
      <c r="AA36" s="1418"/>
      <c r="AB36" s="1419">
        <v>43417.0</v>
      </c>
      <c r="AC36" s="1419"/>
      <c r="AD36" s="1420"/>
      <c r="AE36" s="1438">
        <v>43469.0</v>
      </c>
      <c r="AF36" s="1438">
        <v>43476.0</v>
      </c>
      <c r="AG36" s="1438">
        <v>43490.0</v>
      </c>
      <c r="AH36" s="1448"/>
      <c r="AI36" s="1423"/>
      <c r="AO36" s="1424"/>
      <c r="AP36" s="1424"/>
      <c r="AQ36" s="1424"/>
    </row>
    <row r="37">
      <c r="A37" s="660" t="s">
        <v>164</v>
      </c>
      <c r="B37" s="1430"/>
      <c r="C37" s="1430"/>
      <c r="D37" s="1430"/>
      <c r="E37" s="1401"/>
      <c r="F37" s="1401"/>
      <c r="G37" s="1401"/>
      <c r="H37" s="1440"/>
      <c r="I37" s="1429"/>
      <c r="J37" s="1430"/>
      <c r="K37" s="1430"/>
      <c r="L37" s="1430"/>
      <c r="M37" s="1430"/>
      <c r="N37" s="1430"/>
      <c r="O37" s="1430"/>
      <c r="P37" s="1430"/>
      <c r="Q37" s="1430"/>
      <c r="R37" s="1430"/>
      <c r="S37" s="1430"/>
      <c r="T37" s="1401"/>
      <c r="U37" s="1431"/>
      <c r="V37" s="1432"/>
      <c r="W37" s="1432"/>
      <c r="X37" s="1432"/>
      <c r="Y37" s="1432"/>
      <c r="Z37" s="1432"/>
      <c r="AA37" s="1433"/>
      <c r="AB37" s="1434"/>
      <c r="AC37" s="1434"/>
      <c r="AD37" s="1435"/>
      <c r="AE37" s="1430"/>
      <c r="AF37" s="1430"/>
      <c r="AG37" s="1430"/>
      <c r="AH37" s="1437"/>
      <c r="AI37" s="1423"/>
      <c r="AO37" s="1424"/>
      <c r="AP37" s="1424"/>
      <c r="AQ37" s="1424"/>
    </row>
    <row r="38">
      <c r="A38" s="668" t="s">
        <v>165</v>
      </c>
      <c r="B38" s="1410" t="s">
        <v>113</v>
      </c>
      <c r="C38" s="1410" t="str">
        <f t="shared" ref="C38:C41" si="4">if(COUNTA(H38:J38)&lt;COUNTA(AB38:AD38),"Yes","No")</f>
        <v>No</v>
      </c>
      <c r="D38" s="1410">
        <v>3.0</v>
      </c>
      <c r="E38" s="809">
        <v>1.0</v>
      </c>
      <c r="F38" s="1414"/>
      <c r="G38" s="809"/>
      <c r="H38" s="1411">
        <v>43754.0</v>
      </c>
      <c r="I38" s="1412">
        <v>43777.0</v>
      </c>
      <c r="J38" s="1410"/>
      <c r="K38" s="1410"/>
      <c r="L38" s="1410"/>
      <c r="M38" s="1410"/>
      <c r="N38" s="1410"/>
      <c r="O38" s="1410"/>
      <c r="P38" s="1410" t="s">
        <v>4765</v>
      </c>
      <c r="Q38" s="1410">
        <v>5.0</v>
      </c>
      <c r="R38" s="1410" t="s">
        <v>6546</v>
      </c>
      <c r="S38" s="1413"/>
      <c r="T38" s="809"/>
      <c r="U38" s="1449"/>
      <c r="V38" s="1416">
        <v>43808.0</v>
      </c>
      <c r="W38" s="1416">
        <v>43819.0</v>
      </c>
      <c r="X38" s="1416">
        <v>43843.0</v>
      </c>
      <c r="Y38" s="1417"/>
      <c r="Z38" s="1417"/>
      <c r="AA38" s="1418"/>
      <c r="AB38" s="1419">
        <v>43396.0</v>
      </c>
      <c r="AC38" s="1419">
        <v>43434.0</v>
      </c>
      <c r="AD38" s="1420"/>
      <c r="AE38" s="1438">
        <v>43441.0</v>
      </c>
      <c r="AF38" s="1438">
        <v>43455.0</v>
      </c>
      <c r="AG38" s="1410"/>
      <c r="AH38" s="1422"/>
      <c r="AI38" s="1423"/>
      <c r="AO38" s="1424"/>
      <c r="AP38" s="1424"/>
      <c r="AQ38" s="1424"/>
    </row>
    <row r="39">
      <c r="A39" s="685" t="s">
        <v>170</v>
      </c>
      <c r="B39" s="1456" t="s">
        <v>113</v>
      </c>
      <c r="C39" s="1410" t="str">
        <f t="shared" si="4"/>
        <v>No</v>
      </c>
      <c r="D39" s="1410">
        <v>2.0</v>
      </c>
      <c r="E39" s="809">
        <v>1.0</v>
      </c>
      <c r="F39" s="809"/>
      <c r="G39" s="809"/>
      <c r="H39" s="1411">
        <v>43776.0</v>
      </c>
      <c r="I39" s="1452"/>
      <c r="J39" s="1413"/>
      <c r="K39" s="1410"/>
      <c r="L39" s="1410"/>
      <c r="M39" s="1410"/>
      <c r="N39" s="1410"/>
      <c r="O39" s="1410"/>
      <c r="P39" s="1410" t="s">
        <v>4765</v>
      </c>
      <c r="Q39" s="1410">
        <v>5.0</v>
      </c>
      <c r="R39" s="1410" t="s">
        <v>4791</v>
      </c>
      <c r="S39" s="1413"/>
      <c r="T39" s="1414"/>
      <c r="U39" s="1415"/>
      <c r="V39" s="1416">
        <v>43805.0</v>
      </c>
      <c r="W39" s="1416">
        <v>43836.0</v>
      </c>
      <c r="X39" s="1416">
        <v>43861.0</v>
      </c>
      <c r="Y39" s="1417"/>
      <c r="Z39" s="1417"/>
      <c r="AA39" s="1418"/>
      <c r="AB39" s="1419">
        <v>43406.0</v>
      </c>
      <c r="AC39" s="1419"/>
      <c r="AD39" s="1420"/>
      <c r="AE39" s="1438">
        <v>43448.0</v>
      </c>
      <c r="AF39" s="1438">
        <v>43476.0</v>
      </c>
      <c r="AG39" s="1413"/>
      <c r="AH39" s="1422"/>
      <c r="AI39" s="1423"/>
      <c r="AO39" s="1424"/>
      <c r="AP39" s="1424"/>
      <c r="AQ39" s="1424"/>
    </row>
    <row r="40">
      <c r="A40" s="1459" t="s">
        <v>177</v>
      </c>
      <c r="B40" s="1456" t="s">
        <v>113</v>
      </c>
      <c r="C40" s="1410" t="str">
        <f t="shared" si="4"/>
        <v>No</v>
      </c>
      <c r="D40" s="1460">
        <v>2.0</v>
      </c>
      <c r="E40" s="1454">
        <v>1.0</v>
      </c>
      <c r="F40" s="1461"/>
      <c r="G40" s="1461"/>
      <c r="H40" s="1462">
        <v>43755.0</v>
      </c>
      <c r="I40" s="1463"/>
      <c r="J40" s="1464"/>
      <c r="K40" s="1460"/>
      <c r="L40" s="1460"/>
      <c r="M40" s="1460"/>
      <c r="N40" s="1460"/>
      <c r="O40" s="1460"/>
      <c r="P40" s="1410" t="s">
        <v>4765</v>
      </c>
      <c r="Q40" s="1460">
        <v>11.0</v>
      </c>
      <c r="R40" s="1460" t="s">
        <v>4755</v>
      </c>
      <c r="S40" s="1464"/>
      <c r="T40" s="1454"/>
      <c r="U40" s="1465"/>
      <c r="V40" s="1466">
        <v>43791.0</v>
      </c>
      <c r="W40" s="1466">
        <v>43805.0</v>
      </c>
      <c r="X40" s="1466">
        <v>43812.0</v>
      </c>
      <c r="Y40" s="1467"/>
      <c r="Z40" s="1467"/>
      <c r="AA40" s="1468"/>
      <c r="AB40" s="1419"/>
      <c r="AC40" s="1419"/>
      <c r="AD40" s="1420"/>
      <c r="AE40" s="1447"/>
      <c r="AF40" s="1447"/>
      <c r="AG40" s="1447"/>
      <c r="AH40" s="1469"/>
      <c r="AI40" s="1423"/>
      <c r="AO40" s="1424"/>
      <c r="AP40" s="1424"/>
      <c r="AQ40" s="1424"/>
    </row>
    <row r="41">
      <c r="A41" s="685" t="s">
        <v>4792</v>
      </c>
      <c r="B41" s="1410" t="s">
        <v>113</v>
      </c>
      <c r="C41" s="1410" t="str">
        <f t="shared" si="4"/>
        <v>No</v>
      </c>
      <c r="D41" s="1410">
        <v>3.0</v>
      </c>
      <c r="E41" s="809">
        <v>1.0</v>
      </c>
      <c r="F41" s="1414"/>
      <c r="G41" s="1414"/>
      <c r="H41" s="1411">
        <v>43770.0</v>
      </c>
      <c r="I41" s="1412">
        <v>43773.0</v>
      </c>
      <c r="J41" s="1413"/>
      <c r="K41" s="1410"/>
      <c r="L41" s="1410"/>
      <c r="M41" s="1410"/>
      <c r="N41" s="1410"/>
      <c r="O41" s="1410"/>
      <c r="P41" s="1410" t="s">
        <v>4765</v>
      </c>
      <c r="Q41" s="1410">
        <v>11.0</v>
      </c>
      <c r="R41" s="1410" t="s">
        <v>6547</v>
      </c>
      <c r="S41" s="1410"/>
      <c r="T41" s="1414"/>
      <c r="U41" s="1449"/>
      <c r="V41" s="1416">
        <v>43801.0</v>
      </c>
      <c r="W41" s="1416">
        <v>43808.0</v>
      </c>
      <c r="X41" s="1417"/>
      <c r="Y41" s="1417"/>
      <c r="Z41" s="1417"/>
      <c r="AA41" s="1418"/>
      <c r="AB41" s="1419">
        <v>43376.0</v>
      </c>
      <c r="AC41" s="1419">
        <v>43377.0</v>
      </c>
      <c r="AD41" s="1420"/>
      <c r="AE41" s="1438">
        <v>43409.0</v>
      </c>
      <c r="AF41" s="1438">
        <v>43416.0</v>
      </c>
      <c r="AG41" s="1413"/>
      <c r="AH41" s="1422"/>
      <c r="AI41" s="1423"/>
      <c r="AO41" s="1424"/>
      <c r="AP41" s="1424"/>
      <c r="AQ41" s="1424"/>
    </row>
    <row r="42">
      <c r="A42" s="660" t="s">
        <v>207</v>
      </c>
      <c r="B42" s="1430"/>
      <c r="C42" s="1430"/>
      <c r="D42" s="1430"/>
      <c r="E42" s="1401"/>
      <c r="F42" s="1401"/>
      <c r="G42" s="1401"/>
      <c r="H42" s="1440"/>
      <c r="I42" s="1429"/>
      <c r="J42" s="1430"/>
      <c r="K42" s="1430"/>
      <c r="L42" s="1430"/>
      <c r="M42" s="1430"/>
      <c r="N42" s="1430"/>
      <c r="O42" s="1430"/>
      <c r="P42" s="1430"/>
      <c r="Q42" s="1430"/>
      <c r="R42" s="1430"/>
      <c r="S42" s="1430"/>
      <c r="T42" s="1401"/>
      <c r="U42" s="1431"/>
      <c r="V42" s="1432"/>
      <c r="W42" s="1432"/>
      <c r="X42" s="1432"/>
      <c r="Y42" s="1432"/>
      <c r="Z42" s="1432"/>
      <c r="AA42" s="1433"/>
      <c r="AB42" s="1434"/>
      <c r="AC42" s="1434"/>
      <c r="AD42" s="1435"/>
      <c r="AE42" s="1430"/>
      <c r="AF42" s="1430"/>
      <c r="AG42" s="1430"/>
      <c r="AH42" s="1437"/>
      <c r="AI42" s="1423"/>
      <c r="AO42" s="1424"/>
      <c r="AP42" s="1424"/>
      <c r="AQ42" s="1424"/>
    </row>
    <row r="43">
      <c r="A43" s="668" t="s">
        <v>208</v>
      </c>
      <c r="B43" s="1410" t="s">
        <v>113</v>
      </c>
      <c r="C43" s="1410" t="str">
        <f>if(COUNTA(H43:J43)&lt;COUNTA(AB43:AD43),"Yes","No")</f>
        <v>No</v>
      </c>
      <c r="D43" s="1410">
        <v>1.0</v>
      </c>
      <c r="E43" s="809">
        <v>2.0</v>
      </c>
      <c r="F43" s="809"/>
      <c r="G43" s="809"/>
      <c r="H43" s="1411">
        <v>43749.0</v>
      </c>
      <c r="I43" s="1412">
        <v>43760.0</v>
      </c>
      <c r="J43" s="1413"/>
      <c r="K43" s="1410"/>
      <c r="L43" s="1410"/>
      <c r="M43" s="1410"/>
      <c r="N43" s="1410"/>
      <c r="O43" s="1410"/>
      <c r="P43" s="1410" t="s">
        <v>4765</v>
      </c>
      <c r="Q43" s="1410">
        <v>8.0</v>
      </c>
      <c r="R43" s="1410" t="s">
        <v>6538</v>
      </c>
      <c r="S43" s="1413"/>
      <c r="T43" s="1414"/>
      <c r="U43" s="1415"/>
      <c r="V43" s="1416">
        <v>43781.0</v>
      </c>
      <c r="W43" s="1416">
        <v>43788.0</v>
      </c>
      <c r="X43" s="1416">
        <v>43802.0</v>
      </c>
      <c r="Y43" s="1417"/>
      <c r="Z43" s="1417"/>
      <c r="AA43" s="1418"/>
      <c r="AB43" s="1419">
        <v>43399.0</v>
      </c>
      <c r="AC43" s="1419"/>
      <c r="AD43" s="1420"/>
      <c r="AE43" s="1438">
        <v>43444.0</v>
      </c>
      <c r="AF43" s="1438">
        <v>43451.0</v>
      </c>
      <c r="AG43" s="1470">
        <v>43474.0</v>
      </c>
      <c r="AH43" s="1422"/>
      <c r="AI43" s="1423"/>
      <c r="AO43" s="1424"/>
      <c r="AP43" s="1424"/>
      <c r="AQ43" s="1424"/>
    </row>
    <row r="44">
      <c r="A44" s="660" t="s">
        <v>211</v>
      </c>
      <c r="B44" s="1430"/>
      <c r="C44" s="1430"/>
      <c r="D44" s="1430"/>
      <c r="E44" s="1401"/>
      <c r="F44" s="1401"/>
      <c r="G44" s="1401"/>
      <c r="H44" s="1440"/>
      <c r="I44" s="1429"/>
      <c r="J44" s="1430"/>
      <c r="K44" s="1430"/>
      <c r="L44" s="1430"/>
      <c r="M44" s="1430"/>
      <c r="N44" s="1430"/>
      <c r="O44" s="1430"/>
      <c r="P44" s="1430"/>
      <c r="Q44" s="1430"/>
      <c r="R44" s="1430"/>
      <c r="S44" s="1430"/>
      <c r="T44" s="1401"/>
      <c r="U44" s="1431"/>
      <c r="V44" s="1432"/>
      <c r="W44" s="1432"/>
      <c r="X44" s="1432"/>
      <c r="Y44" s="1432"/>
      <c r="Z44" s="1432"/>
      <c r="AA44" s="1433"/>
      <c r="AB44" s="1434"/>
      <c r="AC44" s="1434"/>
      <c r="AD44" s="1435"/>
      <c r="AE44" s="1430"/>
      <c r="AF44" s="1430"/>
      <c r="AG44" s="1430"/>
      <c r="AH44" s="1437"/>
      <c r="AI44" s="1423"/>
      <c r="AO44" s="1424"/>
      <c r="AP44" s="1424"/>
      <c r="AQ44" s="1424"/>
    </row>
    <row r="45" ht="15.0" customHeight="1">
      <c r="A45" s="668" t="s">
        <v>211</v>
      </c>
      <c r="B45" s="1410" t="s">
        <v>113</v>
      </c>
      <c r="C45" s="1410" t="str">
        <f>if(COUNTA(H45:J45)&lt;COUNTA(AB45:AD45),"Yes","No")</f>
        <v>No</v>
      </c>
      <c r="D45" s="1410">
        <v>2.0</v>
      </c>
      <c r="E45" s="1414"/>
      <c r="F45" s="1414"/>
      <c r="G45" s="1471" t="s">
        <v>6548</v>
      </c>
      <c r="H45" s="1411">
        <v>43745.0</v>
      </c>
      <c r="I45" s="1412"/>
      <c r="J45" s="1413"/>
      <c r="K45" s="1410"/>
      <c r="L45" s="1410"/>
      <c r="M45" s="1410"/>
      <c r="N45" s="1410"/>
      <c r="O45" s="1410"/>
      <c r="P45" s="1410" t="s">
        <v>4765</v>
      </c>
      <c r="Q45" s="1410">
        <v>18.0</v>
      </c>
      <c r="R45" s="1410" t="s">
        <v>6549</v>
      </c>
      <c r="S45" s="1410"/>
      <c r="T45" s="809"/>
      <c r="U45" s="1415"/>
      <c r="V45" s="1416">
        <v>43790.0</v>
      </c>
      <c r="W45" s="1416">
        <v>43804.0</v>
      </c>
      <c r="X45" s="1416">
        <v>43809.0</v>
      </c>
      <c r="Y45" s="1416">
        <v>43844.0</v>
      </c>
      <c r="Z45" s="1416"/>
      <c r="AA45" s="1472"/>
      <c r="AB45" s="1419"/>
      <c r="AC45" s="1419"/>
      <c r="AD45" s="1420"/>
      <c r="AE45" s="1438">
        <v>43434.0</v>
      </c>
      <c r="AF45" s="1438">
        <v>43445.0</v>
      </c>
      <c r="AG45" s="1438">
        <v>43477.0</v>
      </c>
      <c r="AH45" s="1422"/>
      <c r="AI45" s="1423"/>
      <c r="AO45" s="1424"/>
      <c r="AP45" s="1424"/>
      <c r="AQ45" s="1424"/>
    </row>
    <row r="46">
      <c r="A46" s="660" t="s">
        <v>213</v>
      </c>
      <c r="B46" s="1430"/>
      <c r="C46" s="1430"/>
      <c r="D46" s="1430"/>
      <c r="E46" s="1401"/>
      <c r="F46" s="1401"/>
      <c r="G46" s="1401"/>
      <c r="H46" s="1440"/>
      <c r="I46" s="1429"/>
      <c r="J46" s="1430"/>
      <c r="K46" s="1430"/>
      <c r="L46" s="1430"/>
      <c r="M46" s="1430"/>
      <c r="N46" s="1430"/>
      <c r="O46" s="1430"/>
      <c r="P46" s="1430"/>
      <c r="Q46" s="1430"/>
      <c r="R46" s="1430"/>
      <c r="S46" s="1430"/>
      <c r="T46" s="1401"/>
      <c r="U46" s="1431"/>
      <c r="V46" s="1432"/>
      <c r="W46" s="1432"/>
      <c r="X46" s="1432"/>
      <c r="Y46" s="1432"/>
      <c r="Z46" s="1432"/>
      <c r="AA46" s="1433"/>
      <c r="AB46" s="1434"/>
      <c r="AC46" s="1434"/>
      <c r="AD46" s="1435"/>
      <c r="AE46" s="1430"/>
      <c r="AF46" s="1430"/>
      <c r="AG46" s="1430"/>
      <c r="AH46" s="1437"/>
      <c r="AI46" s="1423"/>
      <c r="AO46" s="1424"/>
      <c r="AP46" s="1424"/>
      <c r="AQ46" s="1424"/>
    </row>
    <row r="47">
      <c r="A47" s="685" t="s">
        <v>4795</v>
      </c>
      <c r="B47" s="1410" t="s">
        <v>113</v>
      </c>
      <c r="C47" s="1410" t="str">
        <f t="shared" ref="C47:C48" si="5">if(COUNTA(H47:J47)&lt;COUNTA(AB47:AD47),"Yes","No")</f>
        <v>No</v>
      </c>
      <c r="D47" s="1410">
        <v>2.0</v>
      </c>
      <c r="E47" s="1414"/>
      <c r="F47" s="1414"/>
      <c r="G47" s="1473"/>
      <c r="H47" s="1411">
        <v>43769.0</v>
      </c>
      <c r="I47" s="1412">
        <v>43770.0</v>
      </c>
      <c r="J47" s="1438">
        <v>43774.0</v>
      </c>
      <c r="K47" s="1438">
        <v>43780.0</v>
      </c>
      <c r="L47" s="1410"/>
      <c r="M47" s="1410"/>
      <c r="N47" s="1410"/>
      <c r="O47" s="1410"/>
      <c r="P47" s="1410" t="s">
        <v>4777</v>
      </c>
      <c r="Q47" s="1410">
        <v>5.0</v>
      </c>
      <c r="R47" s="1410" t="s">
        <v>6550</v>
      </c>
      <c r="S47" s="1413"/>
      <c r="T47" s="1414"/>
      <c r="U47" s="1415"/>
      <c r="V47" s="1416">
        <v>43813.0</v>
      </c>
      <c r="W47" s="1416">
        <v>43490.0</v>
      </c>
      <c r="X47" s="1417"/>
      <c r="Y47" s="1417"/>
      <c r="Z47" s="1417"/>
      <c r="AA47" s="1418"/>
      <c r="AB47" s="1419">
        <v>43390.0</v>
      </c>
      <c r="AC47" s="1419"/>
      <c r="AD47" s="1420"/>
      <c r="AE47" s="1438">
        <v>43477.0</v>
      </c>
      <c r="AF47" s="1438">
        <v>43498.0</v>
      </c>
      <c r="AG47" s="1410"/>
      <c r="AH47" s="1422"/>
      <c r="AI47" s="1423"/>
      <c r="AO47" s="1424"/>
      <c r="AP47" s="1424"/>
      <c r="AQ47" s="1424"/>
    </row>
    <row r="48">
      <c r="A48" s="685" t="s">
        <v>4797</v>
      </c>
      <c r="B48" s="1410" t="s">
        <v>113</v>
      </c>
      <c r="C48" s="1410" t="str">
        <f t="shared" si="5"/>
        <v>Yes</v>
      </c>
      <c r="D48" s="1410">
        <v>2.0</v>
      </c>
      <c r="E48" s="809"/>
      <c r="F48" s="1414"/>
      <c r="G48" s="1473"/>
      <c r="H48" s="1411">
        <v>43732.0</v>
      </c>
      <c r="I48" s="1412"/>
      <c r="J48" s="1410"/>
      <c r="K48" s="1410"/>
      <c r="L48" s="1410"/>
      <c r="M48" s="1410"/>
      <c r="N48" s="1410"/>
      <c r="O48" s="1410"/>
      <c r="P48" s="1410" t="s">
        <v>4765</v>
      </c>
      <c r="Q48" s="1410">
        <v>19.0</v>
      </c>
      <c r="R48" s="1410" t="s">
        <v>6551</v>
      </c>
      <c r="S48" s="1413"/>
      <c r="T48" s="1414"/>
      <c r="U48" s="1415"/>
      <c r="V48" s="1416">
        <v>43780.0</v>
      </c>
      <c r="W48" s="1416">
        <v>43808.0</v>
      </c>
      <c r="X48" s="1416">
        <v>43843.0</v>
      </c>
      <c r="Y48" s="1417"/>
      <c r="Z48" s="1417"/>
      <c r="AA48" s="1418"/>
      <c r="AB48" s="1419">
        <v>43388.0</v>
      </c>
      <c r="AC48" s="1419">
        <v>43425.0</v>
      </c>
      <c r="AD48" s="1420"/>
      <c r="AE48" s="1474">
        <v>43444.0</v>
      </c>
      <c r="AF48" s="1474">
        <v>43479.0</v>
      </c>
      <c r="AG48" s="1421">
        <v>43493.0</v>
      </c>
      <c r="AH48" s="1422"/>
      <c r="AI48" s="1423"/>
      <c r="AO48" s="1424"/>
      <c r="AP48" s="1424"/>
      <c r="AQ48" s="1424"/>
    </row>
    <row r="49" ht="18.0" customHeight="1">
      <c r="A49" s="660" t="s">
        <v>219</v>
      </c>
      <c r="B49" s="1430"/>
      <c r="C49" s="1430"/>
      <c r="D49" s="1430"/>
      <c r="E49" s="1401"/>
      <c r="F49" s="1401"/>
      <c r="G49" s="1401"/>
      <c r="H49" s="1440"/>
      <c r="I49" s="1429"/>
      <c r="J49" s="1430"/>
      <c r="K49" s="1430"/>
      <c r="L49" s="1430"/>
      <c r="M49" s="1430"/>
      <c r="N49" s="1430"/>
      <c r="O49" s="1430"/>
      <c r="P49" s="1430"/>
      <c r="Q49" s="1430"/>
      <c r="R49" s="1430"/>
      <c r="S49" s="1430"/>
      <c r="T49" s="1401"/>
      <c r="U49" s="1431"/>
      <c r="V49" s="1432"/>
      <c r="W49" s="1432"/>
      <c r="X49" s="1432"/>
      <c r="Y49" s="1432"/>
      <c r="Z49" s="1432"/>
      <c r="AA49" s="1433"/>
      <c r="AB49" s="1434"/>
      <c r="AC49" s="1434"/>
      <c r="AD49" s="1435"/>
      <c r="AE49" s="1430"/>
      <c r="AF49" s="1430"/>
      <c r="AG49" s="1430"/>
      <c r="AH49" s="1437"/>
      <c r="AI49" s="1423"/>
      <c r="AO49" s="1424"/>
      <c r="AP49" s="1424"/>
      <c r="AQ49" s="1424"/>
    </row>
    <row r="50">
      <c r="A50" s="668" t="s">
        <v>220</v>
      </c>
      <c r="B50" s="1410" t="s">
        <v>113</v>
      </c>
      <c r="C50" s="1410" t="str">
        <f t="shared" ref="C50:C51" si="6">if(COUNTA(H50:J50)&lt;COUNTA(AB50:AD50),"Yes","No")</f>
        <v>No</v>
      </c>
      <c r="D50" s="1410">
        <v>6.0</v>
      </c>
      <c r="E50" s="809">
        <v>7.0</v>
      </c>
      <c r="F50" s="809"/>
      <c r="G50" s="809"/>
      <c r="H50" s="1411">
        <v>43763.0</v>
      </c>
      <c r="I50" s="1452"/>
      <c r="J50" s="1413"/>
      <c r="K50" s="1413"/>
      <c r="L50" s="1413"/>
      <c r="M50" s="1413"/>
      <c r="N50" s="1413"/>
      <c r="O50" s="1413"/>
      <c r="P50" s="1410" t="s">
        <v>4777</v>
      </c>
      <c r="Q50" s="1410">
        <v>8.0</v>
      </c>
      <c r="R50" s="1410" t="s">
        <v>6552</v>
      </c>
      <c r="S50" s="1413"/>
      <c r="T50" s="1414"/>
      <c r="U50" s="1449" t="s">
        <v>6553</v>
      </c>
      <c r="V50" s="1416">
        <v>43805.0</v>
      </c>
      <c r="W50" s="1416">
        <v>43468.0</v>
      </c>
      <c r="X50" s="1416">
        <v>43489.0</v>
      </c>
      <c r="Y50" s="1417"/>
      <c r="Z50" s="1417"/>
      <c r="AA50" s="1418"/>
      <c r="AB50" s="1419">
        <v>43396.0</v>
      </c>
      <c r="AC50" s="1419"/>
      <c r="AD50" s="1420"/>
      <c r="AE50" s="1474">
        <v>43434.0</v>
      </c>
      <c r="AF50" s="1421">
        <v>43448.0</v>
      </c>
      <c r="AG50" s="1421">
        <v>43469.0</v>
      </c>
      <c r="AH50" s="1422"/>
      <c r="AI50" s="1475"/>
      <c r="AO50" s="1424"/>
      <c r="AP50" s="1424"/>
      <c r="AQ50" s="1424"/>
    </row>
    <row r="51">
      <c r="A51" s="668" t="s">
        <v>232</v>
      </c>
      <c r="B51" s="1410" t="s">
        <v>113</v>
      </c>
      <c r="C51" s="1410" t="str">
        <f t="shared" si="6"/>
        <v>No</v>
      </c>
      <c r="D51" s="1410">
        <v>3.0</v>
      </c>
      <c r="E51" s="809">
        <v>2.0</v>
      </c>
      <c r="F51" s="809"/>
      <c r="G51" s="809"/>
      <c r="H51" s="1411">
        <v>43756.0</v>
      </c>
      <c r="I51" s="1412">
        <v>43763.0</v>
      </c>
      <c r="J51" s="1438">
        <v>43801.0</v>
      </c>
      <c r="K51" s="1410"/>
      <c r="L51" s="1410"/>
      <c r="M51" s="1410"/>
      <c r="N51" s="1410"/>
      <c r="O51" s="1410"/>
      <c r="P51" s="1410" t="s">
        <v>4777</v>
      </c>
      <c r="Q51" s="1410">
        <v>13.0</v>
      </c>
      <c r="R51" s="1410" t="s">
        <v>6554</v>
      </c>
      <c r="S51" s="1413"/>
      <c r="T51" s="1414"/>
      <c r="U51" s="1415"/>
      <c r="V51" s="1416">
        <v>43791.0</v>
      </c>
      <c r="W51" s="1416">
        <v>43812.0</v>
      </c>
      <c r="X51" s="1416">
        <v>43833.0</v>
      </c>
      <c r="Y51" s="1417"/>
      <c r="Z51" s="1417"/>
      <c r="AA51" s="1418"/>
      <c r="AB51" s="1419">
        <v>43402.0</v>
      </c>
      <c r="AC51" s="1419">
        <v>43413.0</v>
      </c>
      <c r="AD51" s="1420"/>
      <c r="AE51" s="1438">
        <v>43448.0</v>
      </c>
      <c r="AF51" s="1438">
        <v>43469.0</v>
      </c>
      <c r="AG51" s="1438">
        <v>43483.0</v>
      </c>
      <c r="AH51" s="1422"/>
      <c r="AI51" s="1423"/>
      <c r="AO51" s="1424"/>
      <c r="AP51" s="1424"/>
      <c r="AQ51" s="1424"/>
    </row>
    <row r="52">
      <c r="A52" s="660" t="s">
        <v>233</v>
      </c>
      <c r="B52" s="1430"/>
      <c r="C52" s="1430"/>
      <c r="D52" s="1430"/>
      <c r="E52" s="1401"/>
      <c r="F52" s="1401"/>
      <c r="G52" s="1401"/>
      <c r="H52" s="1440"/>
      <c r="I52" s="1429"/>
      <c r="J52" s="1430"/>
      <c r="K52" s="1430"/>
      <c r="L52" s="1430"/>
      <c r="M52" s="1430"/>
      <c r="N52" s="1430"/>
      <c r="O52" s="1430"/>
      <c r="P52" s="1430"/>
      <c r="Q52" s="1430"/>
      <c r="R52" s="1430"/>
      <c r="S52" s="1430"/>
      <c r="T52" s="1401"/>
      <c r="U52" s="1431"/>
      <c r="V52" s="1432"/>
      <c r="W52" s="1432"/>
      <c r="X52" s="1432"/>
      <c r="Y52" s="1432"/>
      <c r="Z52" s="1432"/>
      <c r="AA52" s="1433"/>
      <c r="AB52" s="1434"/>
      <c r="AC52" s="1434"/>
      <c r="AD52" s="1435"/>
      <c r="AE52" s="1430"/>
      <c r="AF52" s="1430"/>
      <c r="AG52" s="1430"/>
      <c r="AH52" s="1437"/>
      <c r="AI52" s="1423"/>
      <c r="AO52" s="1424"/>
      <c r="AP52" s="1424"/>
      <c r="AQ52" s="1424"/>
    </row>
    <row r="53">
      <c r="A53" s="668" t="s">
        <v>236</v>
      </c>
      <c r="B53" s="1410" t="s">
        <v>113</v>
      </c>
      <c r="C53" s="1410" t="str">
        <f t="shared" ref="C53:C54" si="7">if(COUNTA(H53:J53)&lt;COUNTA(AB53:AD53),"Yes","No")</f>
        <v>Yes</v>
      </c>
      <c r="D53" s="1410">
        <v>4.0</v>
      </c>
      <c r="E53" s="1410">
        <v>1.0</v>
      </c>
      <c r="F53" s="1410">
        <v>1.0</v>
      </c>
      <c r="G53" s="1185"/>
      <c r="H53" s="1411">
        <v>43767.0</v>
      </c>
      <c r="I53" s="1412"/>
      <c r="J53" s="1413"/>
      <c r="K53" s="1410"/>
      <c r="L53" s="1410"/>
      <c r="M53" s="1410"/>
      <c r="N53" s="1410"/>
      <c r="O53" s="1410"/>
      <c r="P53" s="1410" t="s">
        <v>4777</v>
      </c>
      <c r="Q53" s="1410">
        <v>8.0</v>
      </c>
      <c r="R53" s="1410" t="s">
        <v>4774</v>
      </c>
      <c r="S53" s="1413"/>
      <c r="T53" s="809"/>
      <c r="U53" s="1449" t="s">
        <v>6555</v>
      </c>
      <c r="V53" s="1416">
        <v>43805.0</v>
      </c>
      <c r="W53" s="1416">
        <v>43812.0</v>
      </c>
      <c r="X53" s="1416">
        <v>43475.0</v>
      </c>
      <c r="Y53" s="1417"/>
      <c r="Z53" s="1417"/>
      <c r="AA53" s="1418"/>
      <c r="AB53" s="1419">
        <v>43410.0</v>
      </c>
      <c r="AC53" s="1419">
        <v>43420.0</v>
      </c>
      <c r="AD53" s="1420"/>
      <c r="AE53" s="1438">
        <v>43437.0</v>
      </c>
      <c r="AF53" s="1438">
        <v>43444.0</v>
      </c>
      <c r="AG53" s="1438">
        <v>43472.0</v>
      </c>
      <c r="AH53" s="1422"/>
      <c r="AI53" s="1423"/>
      <c r="AO53" s="1424"/>
      <c r="AP53" s="1424"/>
      <c r="AQ53" s="1424"/>
    </row>
    <row r="54">
      <c r="A54" s="1476" t="s">
        <v>4802</v>
      </c>
      <c r="B54" s="1410" t="s">
        <v>113</v>
      </c>
      <c r="C54" s="1410" t="str">
        <f t="shared" si="7"/>
        <v>Yes</v>
      </c>
      <c r="D54" s="1410">
        <v>3.0</v>
      </c>
      <c r="E54" s="809"/>
      <c r="F54" s="809"/>
      <c r="G54" s="809"/>
      <c r="H54" s="1411">
        <v>43766.0</v>
      </c>
      <c r="I54" s="1477"/>
      <c r="J54" s="1477"/>
      <c r="K54" s="1477"/>
      <c r="L54" s="1394"/>
      <c r="M54" s="1394"/>
      <c r="N54" s="1394"/>
      <c r="O54" s="1394"/>
      <c r="P54" s="1410" t="s">
        <v>4777</v>
      </c>
      <c r="Q54" s="1410">
        <v>5.0</v>
      </c>
      <c r="R54" s="1410" t="s">
        <v>4791</v>
      </c>
      <c r="S54" s="1394"/>
      <c r="T54" s="1394"/>
      <c r="U54" s="1478"/>
      <c r="V54" s="1416">
        <v>43777.0</v>
      </c>
      <c r="W54" s="1416">
        <v>43794.0</v>
      </c>
      <c r="X54" s="1417"/>
      <c r="Y54" s="1417"/>
      <c r="Z54" s="1417"/>
      <c r="AA54" s="1418"/>
      <c r="AB54" s="1419">
        <v>43419.0</v>
      </c>
      <c r="AC54" s="1419">
        <v>43430.0</v>
      </c>
      <c r="AD54" s="1420">
        <v>43431.0</v>
      </c>
      <c r="AE54" s="1438">
        <v>43441.0</v>
      </c>
      <c r="AF54" s="1438">
        <v>43448.0</v>
      </c>
      <c r="AG54" s="1477">
        <v>43497.0</v>
      </c>
      <c r="AH54" s="1479"/>
      <c r="AI54" s="1480"/>
      <c r="AJ54" s="1480"/>
      <c r="AK54" s="1480"/>
      <c r="AL54" s="1480"/>
      <c r="AM54" s="1480"/>
      <c r="AN54" s="1480"/>
      <c r="AO54" s="1480"/>
      <c r="AP54" s="1480"/>
      <c r="AQ54" s="1480"/>
    </row>
    <row r="55">
      <c r="A55" s="660" t="s">
        <v>253</v>
      </c>
      <c r="B55" s="1430"/>
      <c r="C55" s="1430"/>
      <c r="D55" s="1430"/>
      <c r="E55" s="1401"/>
      <c r="F55" s="1401"/>
      <c r="G55" s="1401"/>
      <c r="H55" s="1440"/>
      <c r="I55" s="1429"/>
      <c r="J55" s="1430"/>
      <c r="K55" s="1430"/>
      <c r="L55" s="1430"/>
      <c r="M55" s="1430"/>
      <c r="N55" s="1430"/>
      <c r="O55" s="1430"/>
      <c r="P55" s="1430"/>
      <c r="Q55" s="1430"/>
      <c r="R55" s="1430"/>
      <c r="S55" s="1430"/>
      <c r="T55" s="1401"/>
      <c r="U55" s="1431"/>
      <c r="V55" s="1432"/>
      <c r="W55" s="1432"/>
      <c r="X55" s="1432"/>
      <c r="Y55" s="1432"/>
      <c r="Z55" s="1432"/>
      <c r="AA55" s="1433"/>
      <c r="AB55" s="1434"/>
      <c r="AC55" s="1434"/>
      <c r="AD55" s="1435"/>
      <c r="AE55" s="1430"/>
      <c r="AF55" s="1430"/>
      <c r="AG55" s="1430"/>
      <c r="AH55" s="1437"/>
      <c r="AI55" s="1423"/>
      <c r="AO55" s="1424"/>
      <c r="AP55" s="1424"/>
      <c r="AQ55" s="1424"/>
    </row>
    <row r="56">
      <c r="A56" s="668" t="s">
        <v>3644</v>
      </c>
      <c r="B56" s="1410" t="s">
        <v>113</v>
      </c>
      <c r="C56" s="1410" t="str">
        <f t="shared" ref="C56:C59" si="8">if(COUNTA(H56:J56)&lt;COUNTA(AB56:AD56),"Yes","No")</f>
        <v>Yes</v>
      </c>
      <c r="D56" s="1410">
        <v>1.0</v>
      </c>
      <c r="E56" s="809">
        <v>1.0</v>
      </c>
      <c r="F56" s="809"/>
      <c r="G56" s="1185"/>
      <c r="H56" s="1411">
        <v>43753.0</v>
      </c>
      <c r="I56" s="1412"/>
      <c r="J56" s="1438"/>
      <c r="K56" s="1410"/>
      <c r="L56" s="1410"/>
      <c r="M56" s="1410"/>
      <c r="N56" s="1410"/>
      <c r="O56" s="1410"/>
      <c r="P56" s="1410" t="s">
        <v>4765</v>
      </c>
      <c r="Q56" s="1439">
        <v>7.0</v>
      </c>
      <c r="R56" s="1410" t="s">
        <v>6520</v>
      </c>
      <c r="S56" s="1413"/>
      <c r="T56" s="809"/>
      <c r="U56" s="1449"/>
      <c r="V56" s="1416">
        <v>43787.0</v>
      </c>
      <c r="W56" s="1416">
        <v>43794.0</v>
      </c>
      <c r="X56" s="1416">
        <v>43836.0</v>
      </c>
      <c r="Y56" s="1417"/>
      <c r="Z56" s="1417"/>
      <c r="AA56" s="1418"/>
      <c r="AB56" s="1419">
        <v>43399.0</v>
      </c>
      <c r="AC56" s="1419">
        <v>43406.0</v>
      </c>
      <c r="AD56" s="1420">
        <v>43418.0</v>
      </c>
      <c r="AE56" s="1438">
        <v>43416.0</v>
      </c>
      <c r="AF56" s="1438">
        <v>43472.0</v>
      </c>
      <c r="AG56" s="1438">
        <v>43479.0</v>
      </c>
      <c r="AH56" s="1422"/>
      <c r="AI56" s="1423"/>
      <c r="AO56" s="1424"/>
      <c r="AP56" s="1424"/>
      <c r="AQ56" s="1424"/>
    </row>
    <row r="57">
      <c r="A57" s="685" t="s">
        <v>4804</v>
      </c>
      <c r="B57" s="1410" t="s">
        <v>113</v>
      </c>
      <c r="C57" s="1410" t="str">
        <f t="shared" si="8"/>
        <v>Yes</v>
      </c>
      <c r="D57" s="1410">
        <v>3.0</v>
      </c>
      <c r="E57" s="1481">
        <v>2.0</v>
      </c>
      <c r="F57" s="1481"/>
      <c r="H57" s="1411">
        <v>43770.0</v>
      </c>
      <c r="I57" s="1412"/>
      <c r="J57" s="1438"/>
      <c r="K57" s="1410"/>
      <c r="L57" s="1410"/>
      <c r="M57" s="1410"/>
      <c r="N57" s="1410"/>
      <c r="O57" s="1410"/>
      <c r="P57" s="1410" t="s">
        <v>4765</v>
      </c>
      <c r="Q57" s="1410">
        <v>10.0</v>
      </c>
      <c r="R57" s="1410" t="s">
        <v>6556</v>
      </c>
      <c r="S57" s="1410"/>
      <c r="T57" s="809"/>
      <c r="U57" s="1449" t="s">
        <v>6557</v>
      </c>
      <c r="V57" s="1416">
        <v>43808.0</v>
      </c>
      <c r="W57" s="1416">
        <v>43819.0</v>
      </c>
      <c r="X57" s="1416">
        <v>43836.0</v>
      </c>
      <c r="Y57" s="1417"/>
      <c r="Z57" s="1417"/>
      <c r="AA57" s="1418"/>
      <c r="AB57" s="1419">
        <v>43406.0</v>
      </c>
      <c r="AC57" s="1419">
        <v>43433.0</v>
      </c>
      <c r="AD57" s="1420"/>
      <c r="AE57" s="1438">
        <v>43448.0</v>
      </c>
      <c r="AF57" s="1438">
        <v>43476.0</v>
      </c>
      <c r="AG57" s="1438">
        <v>43483.0</v>
      </c>
      <c r="AH57" s="1422"/>
      <c r="AI57" s="1454"/>
      <c r="AO57" s="1424"/>
      <c r="AP57" s="1424"/>
      <c r="AQ57" s="1424"/>
    </row>
    <row r="58">
      <c r="A58" s="668" t="s">
        <v>261</v>
      </c>
      <c r="B58" s="1410" t="s">
        <v>113</v>
      </c>
      <c r="C58" s="1410" t="str">
        <f t="shared" si="8"/>
        <v>No</v>
      </c>
      <c r="D58" s="1410">
        <v>1.0</v>
      </c>
      <c r="E58" s="809"/>
      <c r="F58" s="809"/>
      <c r="G58" s="809"/>
      <c r="H58" s="1411">
        <v>43769.0</v>
      </c>
      <c r="I58" s="1452"/>
      <c r="J58" s="1413"/>
      <c r="K58" s="1410"/>
      <c r="L58" s="1410"/>
      <c r="M58" s="1410"/>
      <c r="N58" s="1410"/>
      <c r="O58" s="1410"/>
      <c r="P58" s="1410" t="s">
        <v>4765</v>
      </c>
      <c r="Q58" s="1410">
        <v>2.0</v>
      </c>
      <c r="R58" s="1410" t="s">
        <v>6558</v>
      </c>
      <c r="S58" s="1413"/>
      <c r="T58" s="1414"/>
      <c r="U58" s="1415"/>
      <c r="V58" s="1416">
        <v>43806.0</v>
      </c>
      <c r="W58" s="1417"/>
      <c r="X58" s="1417"/>
      <c r="Y58" s="1417"/>
      <c r="Z58" s="1417"/>
      <c r="AA58" s="1418"/>
      <c r="AB58" s="1419">
        <v>43406.0</v>
      </c>
      <c r="AC58" s="1419"/>
      <c r="AD58" s="1420"/>
      <c r="AE58" s="1438">
        <v>43435.0</v>
      </c>
      <c r="AF58" s="1438">
        <v>43436.0</v>
      </c>
      <c r="AG58" s="1413"/>
      <c r="AH58" s="1422"/>
      <c r="AI58" s="1423"/>
      <c r="AO58" s="1424"/>
      <c r="AP58" s="1424"/>
      <c r="AQ58" s="1424"/>
    </row>
    <row r="59">
      <c r="A59" s="668" t="s">
        <v>262</v>
      </c>
      <c r="B59" s="1410" t="s">
        <v>113</v>
      </c>
      <c r="C59" s="1410" t="str">
        <f t="shared" si="8"/>
        <v>Yes</v>
      </c>
      <c r="D59" s="1410">
        <v>3.0</v>
      </c>
      <c r="E59" s="809">
        <v>2.0</v>
      </c>
      <c r="F59" s="1414"/>
      <c r="G59" s="809"/>
      <c r="H59" s="1411">
        <v>43752.0</v>
      </c>
      <c r="I59" s="1412">
        <v>43753.0</v>
      </c>
      <c r="J59" s="1438"/>
      <c r="K59" s="1410"/>
      <c r="L59" s="1410"/>
      <c r="M59" s="1410"/>
      <c r="N59" s="1410"/>
      <c r="O59" s="1410"/>
      <c r="P59" s="1410" t="s">
        <v>4777</v>
      </c>
      <c r="Q59" s="1410">
        <v>15.0</v>
      </c>
      <c r="R59" s="1410" t="s">
        <v>6559</v>
      </c>
      <c r="S59" s="1413"/>
      <c r="T59" s="1414"/>
      <c r="U59" s="1415"/>
      <c r="V59" s="1416">
        <v>43789.0</v>
      </c>
      <c r="W59" s="1416">
        <v>43803.0</v>
      </c>
      <c r="X59" s="1416">
        <v>43817.0</v>
      </c>
      <c r="Y59" s="1417"/>
      <c r="Z59" s="1417"/>
      <c r="AA59" s="1418"/>
      <c r="AB59" s="1419">
        <v>43410.0</v>
      </c>
      <c r="AC59" s="1419">
        <v>43412.0</v>
      </c>
      <c r="AD59" s="1420">
        <v>43430.0</v>
      </c>
      <c r="AE59" s="1438">
        <v>43445.0</v>
      </c>
      <c r="AF59" s="1438">
        <v>43452.0</v>
      </c>
      <c r="AG59" s="1413"/>
      <c r="AH59" s="1422"/>
      <c r="AI59" s="1423"/>
      <c r="AO59" s="1424"/>
      <c r="AP59" s="1424"/>
      <c r="AQ59" s="1424"/>
    </row>
    <row r="60">
      <c r="A60" s="660" t="s">
        <v>266</v>
      </c>
      <c r="B60" s="1430"/>
      <c r="C60" s="1430"/>
      <c r="D60" s="1430"/>
      <c r="E60" s="1401"/>
      <c r="F60" s="1401"/>
      <c r="G60" s="1401"/>
      <c r="H60" s="1440"/>
      <c r="I60" s="1429"/>
      <c r="J60" s="1430"/>
      <c r="K60" s="1430"/>
      <c r="L60" s="1430"/>
      <c r="M60" s="1430"/>
      <c r="N60" s="1430"/>
      <c r="O60" s="1430"/>
      <c r="P60" s="1430"/>
      <c r="Q60" s="1430"/>
      <c r="R60" s="1430"/>
      <c r="S60" s="1430"/>
      <c r="T60" s="1401"/>
      <c r="U60" s="1431"/>
      <c r="V60" s="1432"/>
      <c r="W60" s="1432"/>
      <c r="X60" s="1432"/>
      <c r="Y60" s="1432"/>
      <c r="Z60" s="1432"/>
      <c r="AA60" s="1433"/>
      <c r="AB60" s="1434"/>
      <c r="AC60" s="1434"/>
      <c r="AD60" s="1435"/>
      <c r="AE60" s="1430"/>
      <c r="AF60" s="1430"/>
      <c r="AG60" s="1430"/>
      <c r="AH60" s="1437"/>
      <c r="AI60" s="1423"/>
      <c r="AO60" s="1424"/>
      <c r="AP60" s="1424"/>
      <c r="AQ60" s="1424"/>
    </row>
    <row r="61" ht="15.75" customHeight="1">
      <c r="A61" s="685" t="s">
        <v>4809</v>
      </c>
      <c r="B61" s="1410" t="s">
        <v>113</v>
      </c>
      <c r="C61" s="1410" t="str">
        <f t="shared" ref="C61:C62" si="9">if(COUNTA(H61:J61)&lt;COUNTA(AB61:AD61),"Yes","No")</f>
        <v>No</v>
      </c>
      <c r="D61" s="1410">
        <v>3.0</v>
      </c>
      <c r="E61" s="1482">
        <v>2.0</v>
      </c>
      <c r="F61" s="1482"/>
      <c r="G61" s="809"/>
      <c r="H61" s="1411">
        <v>43745.0</v>
      </c>
      <c r="I61" s="1412"/>
      <c r="J61" s="1410"/>
      <c r="K61" s="1410"/>
      <c r="L61" s="1410"/>
      <c r="M61" s="1410"/>
      <c r="N61" s="1410"/>
      <c r="O61" s="1410"/>
      <c r="P61" s="1410" t="s">
        <v>6544</v>
      </c>
      <c r="Q61" s="1410">
        <v>10.0</v>
      </c>
      <c r="R61" s="1410" t="s">
        <v>6560</v>
      </c>
      <c r="S61" s="1413"/>
      <c r="T61" s="809"/>
      <c r="U61" s="1449" t="s">
        <v>6561</v>
      </c>
      <c r="V61" s="1416">
        <v>43770.0</v>
      </c>
      <c r="W61" s="1416">
        <v>43774.0</v>
      </c>
      <c r="X61" s="1416">
        <v>43776.0</v>
      </c>
      <c r="Y61" s="1417"/>
      <c r="Z61" s="1417"/>
      <c r="AA61" s="1418"/>
      <c r="AB61" s="1419">
        <v>43378.0</v>
      </c>
      <c r="AC61" s="1419"/>
      <c r="AD61" s="1420"/>
      <c r="AE61" s="1438">
        <v>43405.0</v>
      </c>
      <c r="AF61" s="1438">
        <v>43410.0</v>
      </c>
      <c r="AG61" s="1438">
        <v>43412.0</v>
      </c>
      <c r="AH61" s="1422"/>
      <c r="AI61" s="1423"/>
      <c r="AO61" s="1424"/>
      <c r="AP61" s="1424"/>
      <c r="AQ61" s="1424"/>
    </row>
    <row r="62">
      <c r="A62" s="685" t="s">
        <v>4812</v>
      </c>
      <c r="B62" s="1410" t="s">
        <v>113</v>
      </c>
      <c r="C62" s="1410" t="str">
        <f t="shared" si="9"/>
        <v>No</v>
      </c>
      <c r="D62" s="1483">
        <v>1.0</v>
      </c>
      <c r="E62" s="1484"/>
      <c r="F62" s="1484"/>
      <c r="G62" s="1484"/>
      <c r="H62" s="1485">
        <v>43760.0</v>
      </c>
      <c r="I62" s="1486">
        <v>43761.0</v>
      </c>
      <c r="J62" s="1487">
        <v>43762.0</v>
      </c>
      <c r="K62" s="1488">
        <v>43763.0</v>
      </c>
      <c r="L62" s="1488">
        <v>43767.0</v>
      </c>
      <c r="M62" s="1488">
        <v>43768.0</v>
      </c>
      <c r="N62" s="1488">
        <v>43769.0</v>
      </c>
      <c r="O62" s="1488">
        <v>43787.0</v>
      </c>
      <c r="P62" s="1489" t="s">
        <v>4777</v>
      </c>
      <c r="Q62" s="1489">
        <v>9.0</v>
      </c>
      <c r="R62" s="1489" t="s">
        <v>6562</v>
      </c>
      <c r="S62" s="1410"/>
      <c r="T62" s="809"/>
      <c r="U62" s="1449"/>
      <c r="V62" s="1416">
        <v>43812.0</v>
      </c>
      <c r="W62" s="1416">
        <v>43847.0</v>
      </c>
      <c r="X62" s="1417"/>
      <c r="Y62" s="1417"/>
      <c r="Z62" s="1417"/>
      <c r="AA62" s="1418"/>
      <c r="AB62" s="1419">
        <v>43389.0</v>
      </c>
      <c r="AC62" s="1419">
        <v>43410.0</v>
      </c>
      <c r="AD62" s="1420">
        <v>43413.0</v>
      </c>
      <c r="AE62" s="1490">
        <v>43413.0</v>
      </c>
      <c r="AF62" s="1491">
        <v>43111.0</v>
      </c>
      <c r="AG62" s="1438"/>
      <c r="AH62" s="1492"/>
      <c r="AI62" s="1423"/>
      <c r="AO62" s="1424"/>
      <c r="AP62" s="1424"/>
      <c r="AQ62" s="1424"/>
    </row>
    <row r="63">
      <c r="A63" s="660" t="s">
        <v>280</v>
      </c>
      <c r="B63" s="1430"/>
      <c r="C63" s="1430"/>
      <c r="D63" s="1430"/>
      <c r="E63" s="1493"/>
      <c r="F63" s="1493"/>
      <c r="G63" s="1494"/>
      <c r="H63" s="1440"/>
      <c r="I63" s="1429"/>
      <c r="J63" s="1430"/>
      <c r="K63" s="1430"/>
      <c r="L63" s="1430"/>
      <c r="M63" s="1430"/>
      <c r="N63" s="1430"/>
      <c r="O63" s="1430"/>
      <c r="P63" s="1430"/>
      <c r="Q63" s="1430"/>
      <c r="R63" s="1426"/>
      <c r="S63" s="1430"/>
      <c r="T63" s="1401"/>
      <c r="U63" s="1431"/>
      <c r="V63" s="1432"/>
      <c r="W63" s="1432"/>
      <c r="X63" s="1432"/>
      <c r="Y63" s="1432"/>
      <c r="Z63" s="1432"/>
      <c r="AA63" s="1433"/>
      <c r="AB63" s="1434"/>
      <c r="AC63" s="1434"/>
      <c r="AD63" s="1435"/>
      <c r="AE63" s="1430"/>
      <c r="AF63" s="1430"/>
      <c r="AG63" s="1430"/>
      <c r="AH63" s="1437"/>
      <c r="AI63" s="1423"/>
      <c r="AO63" s="1424"/>
      <c r="AP63" s="1424"/>
      <c r="AQ63" s="1424"/>
    </row>
    <row r="64">
      <c r="A64" s="668" t="s">
        <v>281</v>
      </c>
      <c r="B64" s="1410" t="s">
        <v>113</v>
      </c>
      <c r="C64" s="1410" t="str">
        <f>if(COUNTA(H64:J64)&lt;COUNTA(AB64:AD64),"Yes","No")</f>
        <v>Yes</v>
      </c>
      <c r="D64" s="1410">
        <v>4.0</v>
      </c>
      <c r="E64" s="1410">
        <v>2.0</v>
      </c>
      <c r="F64" s="1412"/>
      <c r="G64" s="1412"/>
      <c r="H64" s="1411">
        <v>43784.0</v>
      </c>
      <c r="I64" s="1412"/>
      <c r="J64" s="1438"/>
      <c r="K64" s="1438"/>
      <c r="L64" s="1410"/>
      <c r="M64" s="1410"/>
      <c r="N64" s="1410"/>
      <c r="O64" s="1410"/>
      <c r="P64" s="1410" t="s">
        <v>4777</v>
      </c>
      <c r="Q64" s="1410">
        <v>10.0</v>
      </c>
      <c r="R64" s="1410" t="s">
        <v>6560</v>
      </c>
      <c r="S64" s="1413"/>
      <c r="T64" s="1414"/>
      <c r="U64" s="1415"/>
      <c r="V64" s="1416">
        <v>43818.0</v>
      </c>
      <c r="W64" s="1416">
        <v>43850.0</v>
      </c>
      <c r="X64" s="1416">
        <v>43837.0</v>
      </c>
      <c r="Y64" s="1417"/>
      <c r="Z64" s="1417"/>
      <c r="AA64" s="1418"/>
      <c r="AB64" s="1419">
        <v>43416.0</v>
      </c>
      <c r="AC64" s="1419">
        <v>43417.0</v>
      </c>
      <c r="AD64" s="1420">
        <v>43423.0</v>
      </c>
      <c r="AE64" s="1438">
        <v>43451.0</v>
      </c>
      <c r="AF64" s="1438">
        <v>43469.0</v>
      </c>
      <c r="AG64" s="1438">
        <v>43486.0</v>
      </c>
      <c r="AH64" s="1422"/>
      <c r="AI64" s="1423"/>
      <c r="AO64" s="1424"/>
      <c r="AP64" s="1424"/>
      <c r="AQ64" s="1424"/>
    </row>
    <row r="65">
      <c r="A65" s="660" t="s">
        <v>287</v>
      </c>
      <c r="B65" s="1426"/>
      <c r="C65" s="1426"/>
      <c r="D65" s="1426"/>
      <c r="E65" s="1401"/>
      <c r="F65" s="1401"/>
      <c r="G65" s="1401"/>
      <c r="H65" s="1440"/>
      <c r="I65" s="1430"/>
      <c r="J65" s="1430"/>
      <c r="K65" s="1430"/>
      <c r="L65" s="1430"/>
      <c r="M65" s="1430"/>
      <c r="N65" s="1430"/>
      <c r="O65" s="1430"/>
      <c r="P65" s="1430"/>
      <c r="Q65" s="1430"/>
      <c r="R65" s="1430"/>
      <c r="S65" s="1430"/>
      <c r="T65" s="1401"/>
      <c r="U65" s="1431"/>
      <c r="V65" s="1432"/>
      <c r="W65" s="1432"/>
      <c r="X65" s="1432"/>
      <c r="Y65" s="1432"/>
      <c r="Z65" s="1432"/>
      <c r="AA65" s="1433"/>
      <c r="AB65" s="1434"/>
      <c r="AC65" s="1434"/>
      <c r="AD65" s="1435"/>
      <c r="AE65" s="1442"/>
      <c r="AF65" s="1442"/>
      <c r="AG65" s="1442"/>
      <c r="AH65" s="1437"/>
      <c r="AI65" s="1423"/>
      <c r="AO65" s="1424"/>
      <c r="AP65" s="1424"/>
      <c r="AQ65" s="1424"/>
    </row>
    <row r="66">
      <c r="A66" s="668" t="s">
        <v>288</v>
      </c>
      <c r="B66" s="1410" t="s">
        <v>113</v>
      </c>
      <c r="C66" s="1410" t="str">
        <f t="shared" ref="C66:C68" si="10">if(COUNTA(H66:J66)&lt;COUNTA(AB66:AD66),"Yes","No")</f>
        <v>No</v>
      </c>
      <c r="D66" s="1410">
        <v>4.0</v>
      </c>
      <c r="E66" s="809">
        <v>1.0</v>
      </c>
      <c r="F66" s="809"/>
      <c r="G66" s="1414"/>
      <c r="H66" s="1411">
        <v>43759.0</v>
      </c>
      <c r="I66" s="1452"/>
      <c r="J66" s="1413"/>
      <c r="K66" s="1410"/>
      <c r="L66" s="1410"/>
      <c r="M66" s="1410"/>
      <c r="N66" s="1410"/>
      <c r="O66" s="1410"/>
      <c r="P66" s="1410" t="s">
        <v>4777</v>
      </c>
      <c r="Q66" s="1410">
        <v>18.0</v>
      </c>
      <c r="R66" s="1410" t="s">
        <v>6563</v>
      </c>
      <c r="S66" s="1410"/>
      <c r="T66" s="1495"/>
      <c r="U66" s="1496"/>
      <c r="V66" s="1416">
        <v>43780.0</v>
      </c>
      <c r="W66" s="1416">
        <v>43801.0</v>
      </c>
      <c r="X66" s="1416">
        <v>43815.0</v>
      </c>
      <c r="Y66" s="1417"/>
      <c r="Z66" s="1417"/>
      <c r="AA66" s="1418"/>
      <c r="AB66" s="1419">
        <v>43395.0</v>
      </c>
      <c r="AC66" s="1419"/>
      <c r="AD66" s="1420"/>
      <c r="AE66" s="1438">
        <v>43416.0</v>
      </c>
      <c r="AF66" s="1438">
        <v>43444.0</v>
      </c>
      <c r="AG66" s="1438">
        <v>43479.0</v>
      </c>
      <c r="AH66" s="1422"/>
      <c r="AI66" s="1423"/>
      <c r="AO66" s="1424"/>
      <c r="AP66" s="1424"/>
      <c r="AQ66" s="1424"/>
    </row>
    <row r="67">
      <c r="A67" s="668" t="s">
        <v>297</v>
      </c>
      <c r="B67" s="1410" t="s">
        <v>113</v>
      </c>
      <c r="C67" s="1410" t="str">
        <f t="shared" si="10"/>
        <v>Yes</v>
      </c>
      <c r="D67" s="1410">
        <v>2.0</v>
      </c>
      <c r="E67" s="809">
        <v>1.0</v>
      </c>
      <c r="F67" s="1414"/>
      <c r="G67" s="1414"/>
      <c r="H67" s="1411">
        <v>43755.0</v>
      </c>
      <c r="I67" s="1412"/>
      <c r="J67" s="1413"/>
      <c r="K67" s="1410"/>
      <c r="L67" s="1410"/>
      <c r="M67" s="1410"/>
      <c r="N67" s="1410"/>
      <c r="O67" s="1410"/>
      <c r="P67" s="1410" t="s">
        <v>4765</v>
      </c>
      <c r="Q67" s="1410">
        <v>12.0</v>
      </c>
      <c r="R67" s="1410" t="s">
        <v>6564</v>
      </c>
      <c r="S67" s="1413"/>
      <c r="T67" s="1414"/>
      <c r="U67" s="1415"/>
      <c r="V67" s="1416">
        <v>43787.0</v>
      </c>
      <c r="W67" s="1416">
        <v>43805.0</v>
      </c>
      <c r="X67" s="1416">
        <v>43816.0</v>
      </c>
      <c r="Y67" s="1417"/>
      <c r="Z67" s="1417"/>
      <c r="AA67" s="1418"/>
      <c r="AB67" s="1419">
        <v>43404.0</v>
      </c>
      <c r="AC67" s="1419">
        <v>43434.0</v>
      </c>
      <c r="AD67" s="1420"/>
      <c r="AE67" s="1438">
        <v>43445.0</v>
      </c>
      <c r="AF67" s="1438">
        <v>43451.0</v>
      </c>
      <c r="AG67" s="1438">
        <v>43476.0</v>
      </c>
      <c r="AH67" s="1422"/>
      <c r="AI67" s="1423"/>
      <c r="AO67" s="1424"/>
      <c r="AP67" s="1424"/>
      <c r="AQ67" s="1424"/>
    </row>
    <row r="68">
      <c r="A68" s="685" t="s">
        <v>300</v>
      </c>
      <c r="B68" s="1410" t="s">
        <v>113</v>
      </c>
      <c r="C68" s="1410" t="str">
        <f t="shared" si="10"/>
        <v>No</v>
      </c>
      <c r="D68" s="1410">
        <v>1.0</v>
      </c>
      <c r="E68" s="809">
        <v>2.0</v>
      </c>
      <c r="F68" s="809"/>
      <c r="G68" s="809"/>
      <c r="H68" s="1411">
        <v>43756.0</v>
      </c>
      <c r="I68" s="1412">
        <v>43767.0</v>
      </c>
      <c r="J68" s="1447">
        <v>43768.0</v>
      </c>
      <c r="K68" s="1410"/>
      <c r="L68" s="1410"/>
      <c r="M68" s="1410"/>
      <c r="N68" s="1410"/>
      <c r="O68" s="1410"/>
      <c r="P68" s="1410" t="s">
        <v>4765</v>
      </c>
      <c r="Q68" s="1410">
        <v>5.0</v>
      </c>
      <c r="R68" s="1410" t="s">
        <v>4791</v>
      </c>
      <c r="S68" s="1413"/>
      <c r="T68" s="1414"/>
      <c r="U68" s="1415"/>
      <c r="V68" s="1497">
        <v>43802.0</v>
      </c>
      <c r="W68" s="1416">
        <v>43815.0</v>
      </c>
      <c r="X68" s="1417"/>
      <c r="Y68" s="1417"/>
      <c r="Z68" s="1417"/>
      <c r="AA68" s="1418"/>
      <c r="AB68" s="1419">
        <v>43418.0</v>
      </c>
      <c r="AC68" s="1419"/>
      <c r="AD68" s="1420"/>
      <c r="AE68" s="1438">
        <v>43444.0</v>
      </c>
      <c r="AF68" s="1438">
        <v>43472.0</v>
      </c>
      <c r="AG68" s="1438"/>
      <c r="AH68" s="1422"/>
      <c r="AI68" s="1423"/>
      <c r="AO68" s="1424"/>
      <c r="AP68" s="1424"/>
      <c r="AQ68" s="1424"/>
    </row>
    <row r="69">
      <c r="A69" s="660" t="s">
        <v>301</v>
      </c>
      <c r="B69" s="1430"/>
      <c r="C69" s="1430"/>
      <c r="D69" s="1430"/>
      <c r="E69" s="1401"/>
      <c r="F69" s="1401"/>
      <c r="G69" s="1401"/>
      <c r="H69" s="1440"/>
      <c r="I69" s="1429"/>
      <c r="J69" s="1430"/>
      <c r="K69" s="1430"/>
      <c r="L69" s="1430"/>
      <c r="M69" s="1430"/>
      <c r="N69" s="1430"/>
      <c r="O69" s="1430"/>
      <c r="P69" s="1430"/>
      <c r="Q69" s="1430"/>
      <c r="R69" s="1430"/>
      <c r="S69" s="1430"/>
      <c r="T69" s="1401"/>
      <c r="U69" s="1431"/>
      <c r="V69" s="1432"/>
      <c r="W69" s="1432"/>
      <c r="X69" s="1432"/>
      <c r="Y69" s="1432"/>
      <c r="Z69" s="1432"/>
      <c r="AA69" s="1433"/>
      <c r="AB69" s="1434"/>
      <c r="AC69" s="1434"/>
      <c r="AD69" s="1435"/>
      <c r="AE69" s="1430"/>
      <c r="AF69" s="1430"/>
      <c r="AG69" s="1430"/>
      <c r="AH69" s="1437"/>
      <c r="AI69" s="1423"/>
      <c r="AO69" s="1424"/>
      <c r="AP69" s="1424"/>
      <c r="AQ69" s="1424"/>
    </row>
    <row r="70">
      <c r="A70" s="685" t="s">
        <v>4816</v>
      </c>
      <c r="B70" s="1410" t="s">
        <v>113</v>
      </c>
      <c r="C70" s="1410" t="str">
        <f>if(COUNTA(H70:J70)&lt;COUNTA(AB70:AD70),"Yes","No")</f>
        <v>No</v>
      </c>
      <c r="D70" s="1410">
        <v>1.0</v>
      </c>
      <c r="E70" s="809">
        <v>2.0</v>
      </c>
      <c r="F70" s="809"/>
      <c r="G70" s="1414"/>
      <c r="H70" s="1411">
        <v>43773.0</v>
      </c>
      <c r="I70" s="1412">
        <v>43774.0</v>
      </c>
      <c r="J70" s="1413"/>
      <c r="K70" s="1413"/>
      <c r="L70" s="1413"/>
      <c r="M70" s="1413"/>
      <c r="N70" s="1413"/>
      <c r="O70" s="1413"/>
      <c r="P70" s="1410" t="s">
        <v>4765</v>
      </c>
      <c r="Q70" s="1410">
        <v>5.0</v>
      </c>
      <c r="R70" s="1410" t="s">
        <v>6546</v>
      </c>
      <c r="S70" s="1413"/>
      <c r="T70" s="1414"/>
      <c r="U70" s="1415"/>
      <c r="V70" s="1417"/>
      <c r="W70" s="1417"/>
      <c r="X70" s="1417"/>
      <c r="Y70" s="1417"/>
      <c r="Z70" s="1417"/>
      <c r="AA70" s="1418"/>
      <c r="AB70" s="1419">
        <v>43417.0</v>
      </c>
      <c r="AC70" s="1419"/>
      <c r="AD70" s="1420"/>
      <c r="AE70" s="1410"/>
      <c r="AF70" s="1410"/>
      <c r="AG70" s="1410"/>
      <c r="AH70" s="1422"/>
      <c r="AI70" s="1423"/>
      <c r="AO70" s="1424"/>
      <c r="AP70" s="1424"/>
      <c r="AQ70" s="1424"/>
    </row>
    <row r="71">
      <c r="A71" s="697" t="s">
        <v>303</v>
      </c>
      <c r="B71" s="1426"/>
      <c r="C71" s="1426"/>
      <c r="D71" s="1426"/>
      <c r="E71" s="1401"/>
      <c r="F71" s="1401"/>
      <c r="G71" s="1401"/>
      <c r="H71" s="1428"/>
      <c r="I71" s="1429"/>
      <c r="J71" s="1430"/>
      <c r="K71" s="1430"/>
      <c r="L71" s="1430"/>
      <c r="M71" s="1430"/>
      <c r="N71" s="1430"/>
      <c r="O71" s="1430"/>
      <c r="P71" s="1430"/>
      <c r="Q71" s="1426"/>
      <c r="R71" s="1426"/>
      <c r="S71" s="1430"/>
      <c r="T71" s="1401"/>
      <c r="U71" s="1431"/>
      <c r="V71" s="1432"/>
      <c r="W71" s="1432"/>
      <c r="X71" s="1432"/>
      <c r="Y71" s="1432"/>
      <c r="Z71" s="1432"/>
      <c r="AA71" s="1433"/>
      <c r="AB71" s="1434"/>
      <c r="AC71" s="1434"/>
      <c r="AD71" s="1435"/>
      <c r="AE71" s="1426"/>
      <c r="AF71" s="1426"/>
      <c r="AG71" s="1426"/>
      <c r="AH71" s="1437"/>
      <c r="AI71" s="1423"/>
      <c r="AO71" s="1424"/>
      <c r="AP71" s="1424"/>
      <c r="AQ71" s="1424"/>
    </row>
    <row r="72">
      <c r="A72" s="704" t="s">
        <v>304</v>
      </c>
      <c r="B72" s="1410" t="s">
        <v>113</v>
      </c>
      <c r="C72" s="1410" t="str">
        <f>if(COUNTA(H72:J72)&lt;COUNTA(AB72:AD72),"Yes","No")</f>
        <v>No</v>
      </c>
      <c r="D72" s="1410">
        <v>1.0</v>
      </c>
      <c r="E72" s="809">
        <v>2.0</v>
      </c>
      <c r="F72" s="1414"/>
      <c r="G72" s="1414"/>
      <c r="H72" s="1411">
        <v>43745.0</v>
      </c>
      <c r="I72" s="1412">
        <v>43752.0</v>
      </c>
      <c r="J72" s="1438">
        <v>43753.0</v>
      </c>
      <c r="K72" s="1438">
        <v>43766.0</v>
      </c>
      <c r="L72" s="1438"/>
      <c r="M72" s="1410"/>
      <c r="N72" s="1410"/>
      <c r="O72" s="1410"/>
      <c r="P72" s="1410" t="s">
        <v>4777</v>
      </c>
      <c r="Q72" s="1410">
        <v>18.0</v>
      </c>
      <c r="R72" s="1410" t="s">
        <v>6565</v>
      </c>
      <c r="S72" s="1410"/>
      <c r="T72" s="1414"/>
      <c r="U72" s="1415"/>
      <c r="V72" s="1416">
        <v>43759.0</v>
      </c>
      <c r="W72" s="1416">
        <v>43766.0</v>
      </c>
      <c r="X72" s="1416">
        <v>43770.0</v>
      </c>
      <c r="Y72" s="1416">
        <v>43777.0</v>
      </c>
      <c r="Z72" s="1416"/>
      <c r="AA72" s="1472"/>
      <c r="AB72" s="1419" t="e">
        <v>#N/A</v>
      </c>
      <c r="AC72" s="1419" t="e">
        <v>#N/A</v>
      </c>
      <c r="AD72" s="1420" t="e">
        <v>#N/A</v>
      </c>
      <c r="AE72" s="1438">
        <v>43416.0</v>
      </c>
      <c r="AF72" s="1438">
        <v>43423.0</v>
      </c>
      <c r="AG72" s="1438">
        <v>43451.0</v>
      </c>
      <c r="AH72" s="1422"/>
      <c r="AI72" s="1423"/>
      <c r="AO72" s="1424"/>
      <c r="AP72" s="1424"/>
      <c r="AQ72" s="1424"/>
    </row>
    <row r="73">
      <c r="A73" s="660" t="s">
        <v>305</v>
      </c>
      <c r="B73" s="1430"/>
      <c r="C73" s="1430"/>
      <c r="D73" s="1430"/>
      <c r="E73" s="1401"/>
      <c r="F73" s="1401"/>
      <c r="G73" s="1498"/>
      <c r="H73" s="1440"/>
      <c r="I73" s="1429"/>
      <c r="J73" s="1430"/>
      <c r="K73" s="1430"/>
      <c r="L73" s="1430"/>
      <c r="M73" s="1430"/>
      <c r="N73" s="1430"/>
      <c r="O73" s="1430"/>
      <c r="P73" s="1430"/>
      <c r="Q73" s="1430"/>
      <c r="R73" s="1430"/>
      <c r="S73" s="1430"/>
      <c r="T73" s="1401"/>
      <c r="U73" s="1431"/>
      <c r="V73" s="1499"/>
      <c r="W73" s="1499"/>
      <c r="X73" s="1432"/>
      <c r="Y73" s="1432"/>
      <c r="Z73" s="1432"/>
      <c r="AA73" s="1433"/>
      <c r="AB73" s="1434"/>
      <c r="AC73" s="1434"/>
      <c r="AD73" s="1435"/>
      <c r="AE73" s="1430"/>
      <c r="AF73" s="1430"/>
      <c r="AG73" s="1430"/>
      <c r="AH73" s="1437"/>
      <c r="AI73" s="1423"/>
      <c r="AO73" s="1424"/>
      <c r="AP73" s="1424"/>
      <c r="AQ73" s="1424"/>
    </row>
    <row r="74">
      <c r="A74" s="668" t="s">
        <v>306</v>
      </c>
      <c r="B74" s="1410" t="s">
        <v>113</v>
      </c>
      <c r="C74" s="1410" t="str">
        <f>if(COUNTA(H74:J74)&lt;COUNTA(AB74:AD74),"Yes","No")</f>
        <v>Yes</v>
      </c>
      <c r="D74" s="1410">
        <v>2.0</v>
      </c>
      <c r="E74" s="1414"/>
      <c r="F74" s="1414"/>
      <c r="G74" s="1414"/>
      <c r="H74" s="1411">
        <v>43749.0</v>
      </c>
      <c r="I74" s="1412"/>
      <c r="J74" s="1438"/>
      <c r="K74" s="1410"/>
      <c r="L74" s="1410"/>
      <c r="M74" s="1410"/>
      <c r="N74" s="1410"/>
      <c r="O74" s="1410"/>
      <c r="P74" s="1410" t="s">
        <v>4777</v>
      </c>
      <c r="Q74" s="1410">
        <v>9.0</v>
      </c>
      <c r="R74" s="1410" t="s">
        <v>6566</v>
      </c>
      <c r="S74" s="1413"/>
      <c r="T74" s="809"/>
      <c r="U74" s="1449" t="s">
        <v>6567</v>
      </c>
      <c r="V74" s="1416">
        <v>43805.0</v>
      </c>
      <c r="W74" s="1416">
        <v>43812.0</v>
      </c>
      <c r="X74" s="1417"/>
      <c r="Y74" s="1417"/>
      <c r="Z74" s="1417"/>
      <c r="AA74" s="1418"/>
      <c r="AB74" s="1419">
        <v>43403.0</v>
      </c>
      <c r="AC74" s="1419">
        <v>43438.0</v>
      </c>
      <c r="AD74" s="1420">
        <v>43830.0</v>
      </c>
      <c r="AE74" s="1438">
        <v>43441.0</v>
      </c>
      <c r="AF74" s="1438">
        <v>43448.0</v>
      </c>
      <c r="AG74" s="1447">
        <v>43483.0</v>
      </c>
      <c r="AH74" s="1422"/>
      <c r="AI74" s="1475"/>
      <c r="AO74" s="1424"/>
      <c r="AP74" s="1424"/>
      <c r="AQ74" s="1424"/>
    </row>
    <row r="75">
      <c r="A75" s="705" t="s">
        <v>310</v>
      </c>
      <c r="B75" s="1430"/>
      <c r="C75" s="1430"/>
      <c r="D75" s="1430"/>
      <c r="E75" s="1401"/>
      <c r="F75" s="1401"/>
      <c r="G75" s="1401"/>
      <c r="H75" s="1440"/>
      <c r="I75" s="1429"/>
      <c r="J75" s="1430"/>
      <c r="K75" s="1430"/>
      <c r="L75" s="1430"/>
      <c r="M75" s="1430"/>
      <c r="N75" s="1430"/>
      <c r="O75" s="1430"/>
      <c r="P75" s="1430"/>
      <c r="Q75" s="1426"/>
      <c r="R75" s="1430"/>
      <c r="S75" s="1430"/>
      <c r="T75" s="1401"/>
      <c r="U75" s="1431"/>
      <c r="V75" s="1432"/>
      <c r="W75" s="1432"/>
      <c r="X75" s="1432"/>
      <c r="Y75" s="1432"/>
      <c r="Z75" s="1500"/>
      <c r="AA75" s="1433"/>
      <c r="AB75" s="1434"/>
      <c r="AC75" s="1434"/>
      <c r="AD75" s="1435"/>
      <c r="AE75" s="1430"/>
      <c r="AF75" s="1430"/>
      <c r="AG75" s="1430"/>
      <c r="AH75" s="1437"/>
      <c r="AI75" s="1423"/>
      <c r="AO75" s="1424"/>
      <c r="AP75" s="1424"/>
      <c r="AQ75" s="1424"/>
    </row>
    <row r="76">
      <c r="A76" s="706" t="s">
        <v>3645</v>
      </c>
      <c r="B76" s="1410" t="s">
        <v>113</v>
      </c>
      <c r="C76" s="1410" t="str">
        <f t="shared" ref="C76:C88" si="11">if(COUNTA(H76:J76)&lt;COUNTA(AB76:AD76),"Yes","No")</f>
        <v>No</v>
      </c>
      <c r="D76" s="1410">
        <v>1.0</v>
      </c>
      <c r="E76" s="809">
        <v>3.0</v>
      </c>
      <c r="F76" s="809"/>
      <c r="G76" s="1473"/>
      <c r="H76" s="1411">
        <v>43740.0</v>
      </c>
      <c r="I76" s="1412">
        <v>43747.0</v>
      </c>
      <c r="J76" s="1438">
        <v>43748.0</v>
      </c>
      <c r="K76" s="1438">
        <v>43752.0</v>
      </c>
      <c r="L76" s="1438">
        <v>43754.0</v>
      </c>
      <c r="M76" s="1438">
        <v>43760.0</v>
      </c>
      <c r="N76" s="1438">
        <v>43769.0</v>
      </c>
      <c r="O76" s="1438">
        <v>43773.0</v>
      </c>
      <c r="P76" s="1410" t="s">
        <v>4777</v>
      </c>
      <c r="Q76" s="1410">
        <v>15.0</v>
      </c>
      <c r="R76" s="1410" t="s">
        <v>6568</v>
      </c>
      <c r="S76" s="1413"/>
      <c r="T76" s="1414"/>
      <c r="U76" s="1415"/>
      <c r="V76" s="1416">
        <v>43783.0</v>
      </c>
      <c r="W76" s="1416">
        <v>43804.0</v>
      </c>
      <c r="X76" s="1416">
        <v>43847.0</v>
      </c>
      <c r="Y76" s="1417"/>
      <c r="Z76" s="1501"/>
      <c r="AA76" s="1418"/>
      <c r="AB76" s="1419">
        <v>43395.0</v>
      </c>
      <c r="AC76" s="1419">
        <v>43420.0</v>
      </c>
      <c r="AD76" s="1420">
        <v>43482.0</v>
      </c>
      <c r="AE76" s="1421">
        <v>43441.0</v>
      </c>
      <c r="AF76" s="1421">
        <v>43454.0</v>
      </c>
      <c r="AG76" s="1438">
        <v>43475.0</v>
      </c>
      <c r="AH76" s="1448">
        <v>43489.0</v>
      </c>
      <c r="AI76" s="1423"/>
      <c r="AO76" s="1424"/>
      <c r="AP76" s="1424"/>
      <c r="AQ76" s="1424"/>
    </row>
    <row r="77" ht="20.25" customHeight="1">
      <c r="A77" s="706" t="s">
        <v>316</v>
      </c>
      <c r="B77" s="1410" t="s">
        <v>113</v>
      </c>
      <c r="C77" s="1410" t="str">
        <f t="shared" si="11"/>
        <v>No</v>
      </c>
      <c r="D77" s="1410">
        <v>6.0</v>
      </c>
      <c r="E77" s="1502"/>
      <c r="F77" s="1502"/>
      <c r="G77" s="1503"/>
      <c r="H77" s="1411">
        <v>43770.0</v>
      </c>
      <c r="I77" s="1452"/>
      <c r="J77" s="1413"/>
      <c r="K77" s="1410"/>
      <c r="L77" s="1410"/>
      <c r="M77" s="1410"/>
      <c r="N77" s="1410"/>
      <c r="O77" s="1410"/>
      <c r="P77" s="1410" t="s">
        <v>4765</v>
      </c>
      <c r="Q77" s="1410">
        <v>8.0</v>
      </c>
      <c r="R77" s="1410" t="s">
        <v>6569</v>
      </c>
      <c r="S77" s="1413"/>
      <c r="T77" s="809"/>
      <c r="U77" s="1449" t="s">
        <v>6570</v>
      </c>
      <c r="V77" s="1416">
        <v>43789.0</v>
      </c>
      <c r="W77" s="1416">
        <v>43810.0</v>
      </c>
      <c r="X77" s="1416">
        <v>43473.0</v>
      </c>
      <c r="Y77" s="1417"/>
      <c r="Z77" s="1501"/>
      <c r="AA77" s="1418"/>
      <c r="AB77" s="1419">
        <v>43403.0</v>
      </c>
      <c r="AC77" s="1419"/>
      <c r="AD77" s="1420"/>
      <c r="AE77" s="1438">
        <v>43418.0</v>
      </c>
      <c r="AF77" s="1438">
        <v>43453.0</v>
      </c>
      <c r="AG77" s="1438">
        <v>43488.0</v>
      </c>
      <c r="AH77" s="1422"/>
      <c r="AI77" s="1454"/>
      <c r="AO77" s="1424"/>
      <c r="AP77" s="1424"/>
      <c r="AQ77" s="1424"/>
    </row>
    <row r="78">
      <c r="A78" s="706" t="s">
        <v>326</v>
      </c>
      <c r="B78" s="1410" t="s">
        <v>113</v>
      </c>
      <c r="C78" s="1410" t="str">
        <f t="shared" si="11"/>
        <v>Yes</v>
      </c>
      <c r="D78" s="1410">
        <v>2.0</v>
      </c>
      <c r="E78" s="809">
        <v>4.0</v>
      </c>
      <c r="F78" s="809"/>
      <c r="G78" s="809"/>
      <c r="H78" s="1462">
        <v>43763.0</v>
      </c>
      <c r="I78" s="1412"/>
      <c r="J78" s="1413"/>
      <c r="K78" s="1410"/>
      <c r="L78" s="1410"/>
      <c r="M78" s="1410"/>
      <c r="N78" s="1410"/>
      <c r="O78" s="1410"/>
      <c r="P78" s="1410" t="s">
        <v>4777</v>
      </c>
      <c r="Q78" s="1410">
        <v>5.0</v>
      </c>
      <c r="R78" s="1410" t="s">
        <v>6546</v>
      </c>
      <c r="S78" s="1413"/>
      <c r="T78" s="1414"/>
      <c r="U78" s="1449"/>
      <c r="V78" s="1416">
        <v>43802.0</v>
      </c>
      <c r="W78" s="1416">
        <v>43809.0</v>
      </c>
      <c r="X78" s="1416">
        <v>43839.0</v>
      </c>
      <c r="Y78" s="1417"/>
      <c r="Z78" s="1501"/>
      <c r="AA78" s="1418"/>
      <c r="AB78" s="1419">
        <v>43381.0</v>
      </c>
      <c r="AC78" s="1419">
        <v>43420.0</v>
      </c>
      <c r="AD78" s="1420"/>
      <c r="AE78" s="1421">
        <v>43441.0</v>
      </c>
      <c r="AF78" s="1446">
        <v>43455.0</v>
      </c>
      <c r="AG78" s="1438">
        <v>43472.0</v>
      </c>
      <c r="AH78" s="1448">
        <v>43481.0</v>
      </c>
      <c r="AI78" s="1423"/>
      <c r="AO78" s="1424"/>
      <c r="AP78" s="1424"/>
      <c r="AQ78" s="1424"/>
    </row>
    <row r="79">
      <c r="A79" s="707" t="s">
        <v>332</v>
      </c>
      <c r="B79" s="1410" t="s">
        <v>113</v>
      </c>
      <c r="C79" s="1410" t="str">
        <f t="shared" si="11"/>
        <v>Yes</v>
      </c>
      <c r="D79" s="1410">
        <v>2.0</v>
      </c>
      <c r="E79" s="1414"/>
      <c r="F79" s="1414"/>
      <c r="G79" s="1414"/>
      <c r="H79" s="1411">
        <v>43749.0</v>
      </c>
      <c r="I79" s="1438"/>
      <c r="J79" s="1413"/>
      <c r="K79" s="1413"/>
      <c r="L79" s="1413"/>
      <c r="M79" s="1413"/>
      <c r="N79" s="1413"/>
      <c r="O79" s="1413"/>
      <c r="P79" s="1410" t="s">
        <v>4777</v>
      </c>
      <c r="Q79" s="1410">
        <v>11.0</v>
      </c>
      <c r="R79" s="1410" t="s">
        <v>6551</v>
      </c>
      <c r="S79" s="1413"/>
      <c r="T79" s="1414"/>
      <c r="U79" s="1415"/>
      <c r="V79" s="1416">
        <v>43783.0</v>
      </c>
      <c r="W79" s="1416">
        <v>43788.0</v>
      </c>
      <c r="X79" s="1416">
        <v>43803.0</v>
      </c>
      <c r="Y79" s="1416">
        <v>43809.0</v>
      </c>
      <c r="Z79" s="1416"/>
      <c r="AA79" s="1472"/>
      <c r="AB79" s="1419">
        <v>43405.0</v>
      </c>
      <c r="AC79" s="1419">
        <v>43483.0</v>
      </c>
      <c r="AD79" s="1420"/>
      <c r="AE79" s="1438">
        <v>43468.0</v>
      </c>
      <c r="AF79" s="1438">
        <v>43475.0</v>
      </c>
      <c r="AG79" s="1438">
        <v>43482.0</v>
      </c>
      <c r="AH79" s="1448">
        <v>43497.0</v>
      </c>
      <c r="AI79" s="1423"/>
      <c r="AO79" s="1424"/>
      <c r="AP79" s="1424"/>
      <c r="AQ79" s="1424"/>
    </row>
    <row r="80" ht="17.25" customHeight="1">
      <c r="A80" s="706" t="s">
        <v>330</v>
      </c>
      <c r="B80" s="1410" t="s">
        <v>113</v>
      </c>
      <c r="C80" s="1410" t="str">
        <f t="shared" si="11"/>
        <v>Yes</v>
      </c>
      <c r="D80" s="1410">
        <v>2.0</v>
      </c>
      <c r="E80" s="809"/>
      <c r="F80" s="809"/>
      <c r="G80" s="1504"/>
      <c r="H80" s="1411">
        <v>43755.0</v>
      </c>
      <c r="I80" s="1412"/>
      <c r="J80" s="1413"/>
      <c r="K80" s="1410"/>
      <c r="L80" s="1410"/>
      <c r="M80" s="1410"/>
      <c r="N80" s="1410"/>
      <c r="O80" s="1410"/>
      <c r="P80" s="1410" t="s">
        <v>4765</v>
      </c>
      <c r="Q80" s="1410">
        <v>10.0</v>
      </c>
      <c r="R80" s="1410" t="s">
        <v>4761</v>
      </c>
      <c r="S80" s="1413"/>
      <c r="T80" s="809"/>
      <c r="U80" s="1449"/>
      <c r="V80" s="1416">
        <v>43781.0</v>
      </c>
      <c r="W80" s="1416">
        <v>43788.0</v>
      </c>
      <c r="X80" s="1416">
        <v>43811.0</v>
      </c>
      <c r="Y80" s="1416">
        <v>43817.0</v>
      </c>
      <c r="Z80" s="1416">
        <v>43837.0</v>
      </c>
      <c r="AA80" s="1472">
        <v>43846.0</v>
      </c>
      <c r="AB80" s="1419">
        <v>43417.0</v>
      </c>
      <c r="AC80" s="1419">
        <v>43420.0</v>
      </c>
      <c r="AD80" s="1420"/>
      <c r="AE80" s="1438">
        <v>43438.0</v>
      </c>
      <c r="AF80" s="1438">
        <v>43446.0</v>
      </c>
      <c r="AG80" s="1438">
        <v>43452.0</v>
      </c>
      <c r="AH80" s="1422"/>
      <c r="AI80" s="1423"/>
      <c r="AO80" s="1424"/>
      <c r="AP80" s="1424"/>
      <c r="AQ80" s="1424"/>
    </row>
    <row r="81">
      <c r="A81" s="706" t="s">
        <v>333</v>
      </c>
      <c r="B81" s="1410" t="s">
        <v>113</v>
      </c>
      <c r="C81" s="1410" t="str">
        <f t="shared" si="11"/>
        <v>No</v>
      </c>
      <c r="D81" s="1410">
        <v>2.0</v>
      </c>
      <c r="E81" s="809">
        <v>2.0</v>
      </c>
      <c r="F81" s="809"/>
      <c r="G81" s="809"/>
      <c r="H81" s="1411">
        <v>43752.0</v>
      </c>
      <c r="I81" s="1412">
        <v>43794.0</v>
      </c>
      <c r="J81" s="1413"/>
      <c r="K81" s="1410"/>
      <c r="L81" s="1410"/>
      <c r="M81" s="1410"/>
      <c r="N81" s="1410"/>
      <c r="O81" s="1410"/>
      <c r="P81" s="1410" t="s">
        <v>4765</v>
      </c>
      <c r="Q81" s="1410">
        <v>5.0</v>
      </c>
      <c r="R81" s="1410" t="s">
        <v>6550</v>
      </c>
      <c r="S81" s="1413"/>
      <c r="T81" s="1414"/>
      <c r="U81" s="1415"/>
      <c r="V81" s="1416">
        <v>43787.0</v>
      </c>
      <c r="W81" s="1416">
        <v>43805.0</v>
      </c>
      <c r="X81" s="1417"/>
      <c r="Y81" s="1417"/>
      <c r="Z81" s="1417"/>
      <c r="AA81" s="1418"/>
      <c r="AB81" s="1419">
        <v>43396.0</v>
      </c>
      <c r="AC81" s="1419"/>
      <c r="AD81" s="1420"/>
      <c r="AE81" s="1438">
        <v>43469.0</v>
      </c>
      <c r="AF81" s="1438">
        <v>43476.0</v>
      </c>
      <c r="AG81" s="1413"/>
      <c r="AH81" s="1422"/>
      <c r="AI81" s="1423"/>
      <c r="AO81" s="1424"/>
      <c r="AP81" s="1424"/>
      <c r="AQ81" s="1424"/>
    </row>
    <row r="82">
      <c r="A82" s="706" t="s">
        <v>338</v>
      </c>
      <c r="B82" s="1410" t="s">
        <v>113</v>
      </c>
      <c r="C82" s="1410" t="str">
        <f t="shared" si="11"/>
        <v>No</v>
      </c>
      <c r="D82" s="1410">
        <v>2.0</v>
      </c>
      <c r="E82" s="809"/>
      <c r="F82" s="809"/>
      <c r="G82" s="1414"/>
      <c r="H82" s="1411">
        <v>43767.0</v>
      </c>
      <c r="I82" s="1438">
        <v>43817.0</v>
      </c>
      <c r="J82" s="1413"/>
      <c r="K82" s="1410"/>
      <c r="L82" s="1410"/>
      <c r="M82" s="1410"/>
      <c r="N82" s="1410"/>
      <c r="O82" s="1410"/>
      <c r="P82" s="1410" t="s">
        <v>4777</v>
      </c>
      <c r="Q82" s="1410">
        <v>2.0</v>
      </c>
      <c r="R82" s="1410" t="s">
        <v>6571</v>
      </c>
      <c r="S82" s="1413"/>
      <c r="T82" s="1414"/>
      <c r="U82" s="1415"/>
      <c r="V82" s="1416">
        <v>43817.0</v>
      </c>
      <c r="W82" s="1450">
        <v>43845.0</v>
      </c>
      <c r="X82" s="1416">
        <v>43859.0</v>
      </c>
      <c r="Y82" s="1417"/>
      <c r="Z82" s="1417"/>
      <c r="AA82" s="1418"/>
      <c r="AB82" s="1419">
        <v>43392.0</v>
      </c>
      <c r="AC82" s="1419"/>
      <c r="AD82" s="1420"/>
      <c r="AE82" s="1438">
        <v>43446.0</v>
      </c>
      <c r="AF82" s="1438">
        <v>43474.0</v>
      </c>
      <c r="AG82" s="1413"/>
      <c r="AH82" s="1422"/>
      <c r="AI82" s="1423"/>
      <c r="AO82" s="1424"/>
      <c r="AP82" s="1424"/>
      <c r="AQ82" s="1424"/>
    </row>
    <row r="83">
      <c r="A83" s="706" t="s">
        <v>339</v>
      </c>
      <c r="B83" s="1410" t="s">
        <v>113</v>
      </c>
      <c r="C83" s="1410" t="str">
        <f t="shared" si="11"/>
        <v>Yes</v>
      </c>
      <c r="D83" s="1410">
        <v>3.0</v>
      </c>
      <c r="E83" s="809"/>
      <c r="F83" s="809"/>
      <c r="G83" s="809"/>
      <c r="H83" s="1411">
        <v>43756.0</v>
      </c>
      <c r="I83" s="1412"/>
      <c r="J83" s="1413"/>
      <c r="K83" s="1410"/>
      <c r="L83" s="1410"/>
      <c r="M83" s="1410"/>
      <c r="N83" s="1410"/>
      <c r="O83" s="1410"/>
      <c r="P83" s="1410" t="s">
        <v>4765</v>
      </c>
      <c r="Q83" s="1410">
        <v>5.0</v>
      </c>
      <c r="R83" s="1410" t="s">
        <v>6550</v>
      </c>
      <c r="S83" s="1413"/>
      <c r="T83" s="1414"/>
      <c r="U83" s="1415"/>
      <c r="V83" s="1417"/>
      <c r="W83" s="1417"/>
      <c r="X83" s="1417"/>
      <c r="Y83" s="1417"/>
      <c r="Z83" s="1417"/>
      <c r="AA83" s="1418"/>
      <c r="AB83" s="1419">
        <v>43399.0</v>
      </c>
      <c r="AC83" s="1419">
        <v>43425.0</v>
      </c>
      <c r="AD83" s="1420"/>
      <c r="AE83" s="1438">
        <v>43433.0</v>
      </c>
      <c r="AF83" s="1438">
        <v>43440.0</v>
      </c>
      <c r="AG83" s="1413"/>
      <c r="AH83" s="1422"/>
      <c r="AI83" s="1423"/>
      <c r="AO83" s="1424"/>
      <c r="AP83" s="1424"/>
      <c r="AQ83" s="1424"/>
    </row>
    <row r="84">
      <c r="A84" s="706" t="s">
        <v>344</v>
      </c>
      <c r="B84" s="1410" t="s">
        <v>113</v>
      </c>
      <c r="C84" s="1410" t="str">
        <f t="shared" si="11"/>
        <v>Yes</v>
      </c>
      <c r="D84" s="1410">
        <v>1.0</v>
      </c>
      <c r="E84" s="809"/>
      <c r="F84" s="1414"/>
      <c r="G84" s="1414"/>
      <c r="H84" s="1411">
        <v>43735.0</v>
      </c>
      <c r="I84" s="1412"/>
      <c r="J84" s="1410"/>
      <c r="K84" s="1410"/>
      <c r="L84" s="1410"/>
      <c r="M84" s="1410"/>
      <c r="N84" s="1410"/>
      <c r="O84" s="1410"/>
      <c r="P84" s="1410" t="s">
        <v>4777</v>
      </c>
      <c r="Q84" s="1410">
        <v>10.0</v>
      </c>
      <c r="R84" s="1410" t="s">
        <v>4796</v>
      </c>
      <c r="S84" s="1413"/>
      <c r="T84" s="1414"/>
      <c r="U84" s="1415"/>
      <c r="V84" s="1416">
        <v>43762.0</v>
      </c>
      <c r="W84" s="1416">
        <v>43783.0</v>
      </c>
      <c r="X84" s="1416">
        <v>43811.0</v>
      </c>
      <c r="Y84" s="1417"/>
      <c r="Z84" s="1417"/>
      <c r="AA84" s="1418"/>
      <c r="AB84" s="1419">
        <v>43378.0</v>
      </c>
      <c r="AC84" s="1419">
        <v>43433.0</v>
      </c>
      <c r="AD84" s="1420"/>
      <c r="AE84" s="1438">
        <v>43412.0</v>
      </c>
      <c r="AF84" s="1438">
        <v>43434.0</v>
      </c>
      <c r="AG84" s="1438">
        <v>43440.0</v>
      </c>
      <c r="AH84" s="1448">
        <v>43475.0</v>
      </c>
      <c r="AI84" s="1423"/>
      <c r="AO84" s="1424"/>
      <c r="AP84" s="1424"/>
      <c r="AQ84" s="1424"/>
    </row>
    <row r="85">
      <c r="A85" s="706" t="s">
        <v>345</v>
      </c>
      <c r="B85" s="1410" t="s">
        <v>5026</v>
      </c>
      <c r="C85" s="1410" t="str">
        <f t="shared" si="11"/>
        <v>No</v>
      </c>
      <c r="D85" s="1410">
        <v>2.0</v>
      </c>
      <c r="E85" s="809"/>
      <c r="F85" s="809"/>
      <c r="G85" s="1414"/>
      <c r="H85" s="1411">
        <v>43794.0</v>
      </c>
      <c r="I85" s="1452"/>
      <c r="J85" s="1413"/>
      <c r="K85" s="1410"/>
      <c r="L85" s="1410"/>
      <c r="M85" s="1410"/>
      <c r="N85" s="1410"/>
      <c r="O85" s="1410"/>
      <c r="P85" s="1410" t="s">
        <v>6540</v>
      </c>
      <c r="Q85" s="1410">
        <v>5.0</v>
      </c>
      <c r="R85" s="1410" t="s">
        <v>6572</v>
      </c>
      <c r="S85" s="1413"/>
      <c r="T85" s="1414"/>
      <c r="U85" s="1415"/>
      <c r="V85" s="1416">
        <v>43815.0</v>
      </c>
      <c r="W85" s="1416">
        <v>43851.0</v>
      </c>
      <c r="X85" s="1417"/>
      <c r="Y85" s="1417"/>
      <c r="Z85" s="1417"/>
      <c r="AA85" s="1418"/>
      <c r="AB85" s="1419">
        <v>43412.0</v>
      </c>
      <c r="AC85" s="1419"/>
      <c r="AD85" s="1420"/>
      <c r="AE85" s="1438">
        <v>43495.0</v>
      </c>
      <c r="AF85" s="1438">
        <v>43502.0</v>
      </c>
      <c r="AG85" s="1413"/>
      <c r="AH85" s="1422"/>
      <c r="AI85" s="1423"/>
      <c r="AO85" s="1424"/>
      <c r="AP85" s="1424"/>
      <c r="AQ85" s="1424"/>
    </row>
    <row r="86">
      <c r="A86" s="707" t="s">
        <v>3646</v>
      </c>
      <c r="B86" s="1410" t="s">
        <v>113</v>
      </c>
      <c r="C86" s="1410" t="str">
        <f t="shared" si="11"/>
        <v>No</v>
      </c>
      <c r="D86" s="1410">
        <v>1.0</v>
      </c>
      <c r="E86" s="809"/>
      <c r="F86" s="809"/>
      <c r="G86" s="809"/>
      <c r="H86" s="1411">
        <v>43740.0</v>
      </c>
      <c r="I86" s="1412">
        <v>43741.0</v>
      </c>
      <c r="J86" s="1438">
        <v>43767.0</v>
      </c>
      <c r="K86" s="1410"/>
      <c r="L86" s="1410"/>
      <c r="M86" s="1410"/>
      <c r="N86" s="1410"/>
      <c r="O86" s="1410"/>
      <c r="P86" s="1410" t="s">
        <v>4765</v>
      </c>
      <c r="Q86" s="1410">
        <v>6.0</v>
      </c>
      <c r="R86" s="1410" t="s">
        <v>6573</v>
      </c>
      <c r="S86" s="1413"/>
      <c r="T86" s="1414"/>
      <c r="U86" s="1415"/>
      <c r="V86" s="1416">
        <v>43804.0</v>
      </c>
      <c r="W86" s="1416">
        <v>43839.0</v>
      </c>
      <c r="X86" s="1416">
        <v>43846.0</v>
      </c>
      <c r="Y86" s="1417"/>
      <c r="Z86" s="1417"/>
      <c r="AA86" s="1418"/>
      <c r="AB86" s="1419">
        <v>43398.0</v>
      </c>
      <c r="AC86" s="1419"/>
      <c r="AD86" s="1420"/>
      <c r="AE86" s="1438">
        <v>43454.0</v>
      </c>
      <c r="AF86" s="1438">
        <v>43479.0</v>
      </c>
      <c r="AG86" s="1413"/>
      <c r="AH86" s="1422"/>
      <c r="AI86" s="1423"/>
      <c r="AO86" s="1424"/>
      <c r="AP86" s="1424"/>
      <c r="AQ86" s="1424"/>
    </row>
    <row r="87">
      <c r="A87" s="707" t="s">
        <v>4832</v>
      </c>
      <c r="B87" s="1410" t="s">
        <v>113</v>
      </c>
      <c r="C87" s="1410" t="str">
        <f t="shared" si="11"/>
        <v>No</v>
      </c>
      <c r="D87" s="1410">
        <v>2.0</v>
      </c>
      <c r="E87" s="809">
        <v>1.0</v>
      </c>
      <c r="F87" s="809"/>
      <c r="G87" s="1414">
        <f>sum(D76:D88)</f>
        <v>28</v>
      </c>
      <c r="H87" s="1411">
        <v>43738.0</v>
      </c>
      <c r="I87" s="1412"/>
      <c r="J87" s="1410"/>
      <c r="K87" s="1410"/>
      <c r="L87" s="1410"/>
      <c r="M87" s="1410"/>
      <c r="N87" s="1410"/>
      <c r="O87" s="1410"/>
      <c r="P87" s="1410" t="s">
        <v>4765</v>
      </c>
      <c r="Q87" s="1410">
        <v>4.0</v>
      </c>
      <c r="R87" s="1410" t="s">
        <v>6574</v>
      </c>
      <c r="S87" s="1413"/>
      <c r="T87" s="809"/>
      <c r="U87" s="1449"/>
      <c r="V87" s="1416">
        <v>43770.0</v>
      </c>
      <c r="W87" s="1416">
        <v>43787.0</v>
      </c>
      <c r="X87" s="1417"/>
      <c r="Y87" s="1417"/>
      <c r="Z87" s="1417"/>
      <c r="AA87" s="1418"/>
      <c r="AB87" s="1419">
        <v>43385.0</v>
      </c>
      <c r="AC87" s="1419"/>
      <c r="AD87" s="1420"/>
      <c r="AE87" s="1438">
        <v>43413.0</v>
      </c>
      <c r="AF87" s="1438">
        <v>43434.0</v>
      </c>
      <c r="AG87" s="1413"/>
      <c r="AH87" s="1422"/>
      <c r="AI87" s="1423"/>
      <c r="AO87" s="1424"/>
      <c r="AP87" s="1424"/>
      <c r="AQ87" s="1424"/>
    </row>
    <row r="88">
      <c r="A88" s="707" t="s">
        <v>4834</v>
      </c>
      <c r="B88" s="1410" t="s">
        <v>113</v>
      </c>
      <c r="C88" s="1410" t="str">
        <f t="shared" si="11"/>
        <v>No</v>
      </c>
      <c r="D88" s="1410">
        <v>2.0</v>
      </c>
      <c r="E88" s="809"/>
      <c r="F88" s="809"/>
      <c r="G88" s="809"/>
      <c r="H88" s="1411">
        <v>43776.0</v>
      </c>
      <c r="I88" s="1412">
        <v>43777.0</v>
      </c>
      <c r="J88" s="1447">
        <v>43796.0</v>
      </c>
      <c r="K88" s="1438"/>
      <c r="L88" s="1438"/>
      <c r="M88" s="1410"/>
      <c r="N88" s="1410"/>
      <c r="O88" s="1410"/>
      <c r="P88" s="1410" t="s">
        <v>4777</v>
      </c>
      <c r="Q88" s="1410">
        <v>4.0</v>
      </c>
      <c r="R88" s="1410" t="s">
        <v>4769</v>
      </c>
      <c r="S88" s="1413"/>
      <c r="T88" s="1414"/>
      <c r="U88" s="1415"/>
      <c r="V88" s="1416">
        <v>43834.0</v>
      </c>
      <c r="W88" s="1416">
        <v>40189.0</v>
      </c>
      <c r="X88" s="1416">
        <v>43848.0</v>
      </c>
      <c r="Y88" s="1417"/>
      <c r="Z88" s="1417"/>
      <c r="AA88" s="1505" t="s">
        <v>3</v>
      </c>
      <c r="AB88" s="1419">
        <v>43418.0</v>
      </c>
      <c r="AC88" s="1419">
        <v>43420.0</v>
      </c>
      <c r="AD88" s="1420">
        <v>43424.0</v>
      </c>
      <c r="AE88" s="1438">
        <v>43470.0</v>
      </c>
      <c r="AF88" s="1438">
        <v>43477.0</v>
      </c>
      <c r="AG88" s="1448">
        <v>43491.0</v>
      </c>
      <c r="AH88" s="1448"/>
      <c r="AI88" s="1423"/>
      <c r="AO88" s="1424"/>
      <c r="AP88" s="1424"/>
      <c r="AQ88" s="1424"/>
    </row>
    <row r="89">
      <c r="A89" s="708" t="s">
        <v>351</v>
      </c>
      <c r="B89" s="1430"/>
      <c r="C89" s="1430"/>
      <c r="D89" s="1430"/>
      <c r="E89" s="1401"/>
      <c r="F89" s="1401"/>
      <c r="G89" s="1401"/>
      <c r="H89" s="1440"/>
      <c r="I89" s="1429"/>
      <c r="J89" s="1430"/>
      <c r="K89" s="1430"/>
      <c r="L89" s="1430"/>
      <c r="M89" s="1430"/>
      <c r="N89" s="1430"/>
      <c r="O89" s="1430"/>
      <c r="P89" s="1430"/>
      <c r="Q89" s="1430"/>
      <c r="R89" s="1430"/>
      <c r="S89" s="1430"/>
      <c r="T89" s="1401"/>
      <c r="U89" s="1431"/>
      <c r="V89" s="1432"/>
      <c r="W89" s="1432"/>
      <c r="X89" s="1432"/>
      <c r="Y89" s="1432"/>
      <c r="Z89" s="1432"/>
      <c r="AA89" s="1433"/>
      <c r="AB89" s="1434"/>
      <c r="AC89" s="1434"/>
      <c r="AD89" s="1435"/>
      <c r="AE89" s="1430"/>
      <c r="AF89" s="1430"/>
      <c r="AG89" s="1430"/>
      <c r="AH89" s="1437"/>
      <c r="AI89" s="1423"/>
      <c r="AO89" s="1424"/>
      <c r="AP89" s="1424"/>
      <c r="AQ89" s="1424"/>
    </row>
    <row r="90" ht="13.5" customHeight="1">
      <c r="A90" s="706" t="s">
        <v>352</v>
      </c>
      <c r="B90" s="1410" t="s">
        <v>113</v>
      </c>
      <c r="C90" s="1410" t="str">
        <f t="shared" ref="C90:C93" si="12">if(COUNTA(H90:J90)&lt;COUNTA(AB90:AD90),"Yes","No")</f>
        <v>No</v>
      </c>
      <c r="D90" s="1410">
        <v>1.0</v>
      </c>
      <c r="E90" s="809">
        <v>1.0</v>
      </c>
      <c r="F90" s="1414"/>
      <c r="G90" s="809" t="s">
        <v>6575</v>
      </c>
      <c r="H90" s="1411">
        <v>43747.0</v>
      </c>
      <c r="I90" s="1412">
        <v>43748.0</v>
      </c>
      <c r="J90" s="1438">
        <v>43768.0</v>
      </c>
      <c r="K90" s="1410"/>
      <c r="L90" s="1410"/>
      <c r="M90" s="1410"/>
      <c r="N90" s="1410"/>
      <c r="O90" s="1410"/>
      <c r="P90" s="1410" t="s">
        <v>4765</v>
      </c>
      <c r="Q90" s="1410">
        <v>14.0</v>
      </c>
      <c r="R90" s="1410" t="s">
        <v>6549</v>
      </c>
      <c r="S90" s="1413"/>
      <c r="T90" s="1414"/>
      <c r="U90" s="1415"/>
      <c r="V90" s="1416">
        <v>43781.0</v>
      </c>
      <c r="W90" s="1416">
        <v>43783.0</v>
      </c>
      <c r="X90" s="1416">
        <v>43790.0</v>
      </c>
      <c r="Y90" s="1417"/>
      <c r="Z90" s="1417"/>
      <c r="AA90" s="1418"/>
      <c r="AB90" s="1419">
        <v>43430.0</v>
      </c>
      <c r="AC90" s="1419">
        <v>43431.0</v>
      </c>
      <c r="AD90" s="1420">
        <v>43437.0</v>
      </c>
      <c r="AE90" s="1438">
        <v>43475.0</v>
      </c>
      <c r="AF90" s="1438">
        <v>43477.0</v>
      </c>
      <c r="AG90" s="1413"/>
      <c r="AH90" s="1422"/>
      <c r="AI90" s="1423"/>
      <c r="AO90" s="1424"/>
      <c r="AP90" s="1424"/>
      <c r="AQ90" s="1424"/>
    </row>
    <row r="91">
      <c r="A91" s="706" t="s">
        <v>356</v>
      </c>
      <c r="B91" s="1410" t="s">
        <v>113</v>
      </c>
      <c r="C91" s="1410" t="str">
        <f t="shared" si="12"/>
        <v>Yes</v>
      </c>
      <c r="D91" s="1410">
        <v>3.0</v>
      </c>
      <c r="E91" s="809">
        <v>2.0</v>
      </c>
      <c r="F91" s="809"/>
      <c r="G91" s="809"/>
      <c r="H91" s="1411">
        <v>43754.0</v>
      </c>
      <c r="I91" s="1412"/>
      <c r="J91" s="1413"/>
      <c r="K91" s="1410"/>
      <c r="L91" s="1410"/>
      <c r="M91" s="1410"/>
      <c r="N91" s="1410"/>
      <c r="O91" s="1410"/>
      <c r="P91" s="1410" t="s">
        <v>4765</v>
      </c>
      <c r="Q91" s="1410">
        <v>18.0</v>
      </c>
      <c r="R91" s="1410" t="s">
        <v>6576</v>
      </c>
      <c r="S91" s="1410" t="s">
        <v>6577</v>
      </c>
      <c r="T91" s="809"/>
      <c r="U91" s="1449"/>
      <c r="V91" s="1416">
        <v>43836.0</v>
      </c>
      <c r="W91" s="1416">
        <v>43843.0</v>
      </c>
      <c r="X91" s="1416">
        <v>43850.0</v>
      </c>
      <c r="Y91" s="1416">
        <v>43857.0</v>
      </c>
      <c r="Z91" s="1416"/>
      <c r="AA91" s="1472"/>
      <c r="AB91" s="1419">
        <v>43410.0</v>
      </c>
      <c r="AC91" s="1419">
        <v>43453.0</v>
      </c>
      <c r="AD91" s="1420"/>
      <c r="AE91" s="1438">
        <v>43472.0</v>
      </c>
      <c r="AF91" s="1438">
        <v>43479.0</v>
      </c>
      <c r="AG91" s="1438">
        <v>43486.0</v>
      </c>
      <c r="AH91" s="1448">
        <v>43493.0</v>
      </c>
      <c r="AI91" s="1423"/>
      <c r="AO91" s="1424"/>
      <c r="AP91" s="1424"/>
      <c r="AQ91" s="1424"/>
    </row>
    <row r="92">
      <c r="A92" s="707" t="s">
        <v>4135</v>
      </c>
      <c r="B92" s="1410" t="s">
        <v>113</v>
      </c>
      <c r="C92" s="1410" t="str">
        <f t="shared" si="12"/>
        <v>No</v>
      </c>
      <c r="D92" s="1410">
        <v>2.0</v>
      </c>
      <c r="E92" s="809">
        <v>1.0</v>
      </c>
      <c r="F92" s="809"/>
      <c r="G92" s="809"/>
      <c r="H92" s="1411">
        <v>43756.0</v>
      </c>
      <c r="I92" s="1412">
        <v>43760.0</v>
      </c>
      <c r="J92" s="1413"/>
      <c r="K92" s="1410"/>
      <c r="L92" s="1410"/>
      <c r="M92" s="1410"/>
      <c r="N92" s="1410"/>
      <c r="O92" s="1410"/>
      <c r="P92" s="1410" t="s">
        <v>4765</v>
      </c>
      <c r="Q92" s="1410">
        <v>10.0</v>
      </c>
      <c r="R92" s="1410" t="s">
        <v>6578</v>
      </c>
      <c r="T92" s="1506" t="s">
        <v>6579</v>
      </c>
      <c r="U92" s="1449"/>
      <c r="V92" s="1416">
        <v>43811.0</v>
      </c>
      <c r="W92" s="1416">
        <v>43816.0</v>
      </c>
      <c r="X92" s="1416">
        <v>43846.0</v>
      </c>
      <c r="Y92" s="1417"/>
      <c r="Z92" s="1417"/>
      <c r="AA92" s="1418"/>
      <c r="AB92" s="1419">
        <v>43403.0</v>
      </c>
      <c r="AC92" s="1419">
        <v>43434.0</v>
      </c>
      <c r="AD92" s="1420"/>
      <c r="AE92" s="1438">
        <v>43451.0</v>
      </c>
      <c r="AF92" s="1438">
        <v>43482.0</v>
      </c>
      <c r="AG92" s="1438">
        <v>43489.0</v>
      </c>
      <c r="AH92" s="1422"/>
      <c r="AI92" s="1423"/>
      <c r="AO92" s="1424"/>
      <c r="AP92" s="1424"/>
      <c r="AQ92" s="1424"/>
    </row>
    <row r="93">
      <c r="A93" s="707" t="s">
        <v>4837</v>
      </c>
      <c r="B93" s="1410" t="s">
        <v>113</v>
      </c>
      <c r="C93" s="1410" t="str">
        <f t="shared" si="12"/>
        <v>Yes</v>
      </c>
      <c r="D93" s="1410">
        <v>2.0</v>
      </c>
      <c r="E93" s="1410">
        <v>3.0</v>
      </c>
      <c r="F93" s="1410"/>
      <c r="G93" s="1394"/>
      <c r="H93" s="1411">
        <v>43742.0</v>
      </c>
      <c r="I93" s="1412"/>
      <c r="J93" s="1410"/>
      <c r="K93" s="1410"/>
      <c r="L93" s="1410"/>
      <c r="M93" s="1410"/>
      <c r="N93" s="1410"/>
      <c r="O93" s="1410"/>
      <c r="P93" s="1410" t="s">
        <v>4765</v>
      </c>
      <c r="Q93" s="1410">
        <v>15.0</v>
      </c>
      <c r="R93" s="1410" t="s">
        <v>6580</v>
      </c>
      <c r="S93" s="1413"/>
      <c r="T93" s="1414"/>
      <c r="U93" s="1415"/>
      <c r="V93" s="1416">
        <v>43789.0</v>
      </c>
      <c r="W93" s="1416">
        <v>43803.0</v>
      </c>
      <c r="X93" s="1416">
        <v>43816.0</v>
      </c>
      <c r="Y93" s="1417"/>
      <c r="Z93" s="1417"/>
      <c r="AA93" s="1418"/>
      <c r="AB93" s="1419">
        <v>43382.0</v>
      </c>
      <c r="AC93" s="1419">
        <v>43423.0</v>
      </c>
      <c r="AD93" s="1420"/>
      <c r="AE93" s="1438">
        <v>43434.0</v>
      </c>
      <c r="AF93" s="1438">
        <v>43441.0</v>
      </c>
      <c r="AG93" s="1438">
        <v>43476.0</v>
      </c>
      <c r="AH93" s="1422"/>
      <c r="AI93" s="1423"/>
      <c r="AO93" s="1424"/>
      <c r="AP93" s="1424"/>
      <c r="AQ93" s="1424"/>
    </row>
    <row r="94">
      <c r="A94" s="708" t="s">
        <v>375</v>
      </c>
      <c r="B94" s="1430"/>
      <c r="C94" s="1426"/>
      <c r="D94" s="1426"/>
      <c r="E94" s="1401"/>
      <c r="F94" s="1401"/>
      <c r="G94" s="1401"/>
      <c r="H94" s="1440"/>
      <c r="I94" s="1429"/>
      <c r="J94" s="1430"/>
      <c r="K94" s="1430"/>
      <c r="L94" s="1430"/>
      <c r="M94" s="1430"/>
      <c r="N94" s="1430"/>
      <c r="O94" s="1430"/>
      <c r="P94" s="1430"/>
      <c r="Q94" s="1426"/>
      <c r="R94" s="1430"/>
      <c r="S94" s="1430"/>
      <c r="T94" s="1401"/>
      <c r="U94" s="1431"/>
      <c r="V94" s="1432"/>
      <c r="W94" s="1432"/>
      <c r="X94" s="1432"/>
      <c r="Y94" s="1432"/>
      <c r="Z94" s="1432"/>
      <c r="AA94" s="1433"/>
      <c r="AB94" s="1434"/>
      <c r="AC94" s="1434"/>
      <c r="AD94" s="1435"/>
      <c r="AE94" s="1430"/>
      <c r="AF94" s="1430"/>
      <c r="AG94" s="1430"/>
      <c r="AH94" s="1437"/>
      <c r="AI94" s="1423"/>
      <c r="AO94" s="1424"/>
      <c r="AP94" s="1424"/>
      <c r="AQ94" s="1424"/>
    </row>
    <row r="95">
      <c r="A95" s="707" t="s">
        <v>4839</v>
      </c>
      <c r="B95" s="1410" t="s">
        <v>113</v>
      </c>
      <c r="C95" s="1410" t="str">
        <f>if(COUNTA(H95:J95)&lt;COUNTA(AB95:AD95),"Yes","No")</f>
        <v>No</v>
      </c>
      <c r="D95" s="1410">
        <v>2.0</v>
      </c>
      <c r="E95" s="809">
        <v>1.0</v>
      </c>
      <c r="F95" s="1414"/>
      <c r="G95" s="1414"/>
      <c r="H95" s="1411">
        <v>43756.0</v>
      </c>
      <c r="I95" s="1507">
        <v>43782.0</v>
      </c>
      <c r="J95" s="1410"/>
      <c r="K95" s="1410"/>
      <c r="L95" s="1410"/>
      <c r="M95" s="1410"/>
      <c r="N95" s="1410"/>
      <c r="O95" s="1410"/>
      <c r="P95" s="1410" t="s">
        <v>4765</v>
      </c>
      <c r="Q95" s="1410">
        <v>3.0</v>
      </c>
      <c r="R95" s="1410" t="s">
        <v>6581</v>
      </c>
      <c r="S95" s="1413"/>
      <c r="T95" s="1414"/>
      <c r="U95" s="1415"/>
      <c r="V95" s="1416">
        <v>43819.0</v>
      </c>
      <c r="W95" s="1416">
        <v>43833.0</v>
      </c>
      <c r="X95" s="1417"/>
      <c r="Y95" s="1417"/>
      <c r="Z95" s="1417"/>
      <c r="AA95" s="1418"/>
      <c r="AB95" s="1419">
        <v>43385.0</v>
      </c>
      <c r="AC95" s="1419">
        <v>43399.0</v>
      </c>
      <c r="AD95" s="1420"/>
      <c r="AE95" s="1438">
        <v>43441.0</v>
      </c>
      <c r="AF95" s="1438">
        <v>43476.0</v>
      </c>
      <c r="AG95" s="1413"/>
      <c r="AH95" s="1422"/>
      <c r="AI95" s="1423"/>
      <c r="AO95" s="1424"/>
      <c r="AP95" s="1424"/>
      <c r="AQ95" s="1424"/>
    </row>
    <row r="96">
      <c r="A96" s="705" t="s">
        <v>379</v>
      </c>
      <c r="B96" s="1430"/>
      <c r="C96" s="1430"/>
      <c r="D96" s="1430"/>
      <c r="E96" s="1401"/>
      <c r="F96" s="1401"/>
      <c r="G96" s="1401"/>
      <c r="H96" s="1440"/>
      <c r="I96" s="1429"/>
      <c r="J96" s="1430"/>
      <c r="K96" s="1430"/>
      <c r="L96" s="1430"/>
      <c r="M96" s="1430"/>
      <c r="N96" s="1430"/>
      <c r="O96" s="1430"/>
      <c r="P96" s="1430"/>
      <c r="Q96" s="1430"/>
      <c r="R96" s="1430"/>
      <c r="S96" s="1430"/>
      <c r="T96" s="1401"/>
      <c r="U96" s="1431"/>
      <c r="V96" s="1432"/>
      <c r="W96" s="1432"/>
      <c r="X96" s="1432"/>
      <c r="Y96" s="1432"/>
      <c r="Z96" s="1432"/>
      <c r="AA96" s="1433"/>
      <c r="AB96" s="1434"/>
      <c r="AC96" s="1434"/>
      <c r="AD96" s="1435"/>
      <c r="AE96" s="1430"/>
      <c r="AF96" s="1430"/>
      <c r="AG96" s="1430"/>
      <c r="AH96" s="1437"/>
      <c r="AI96" s="1423"/>
      <c r="AO96" s="1424"/>
      <c r="AP96" s="1424"/>
      <c r="AQ96" s="1424"/>
    </row>
    <row r="97">
      <c r="A97" s="706" t="s">
        <v>3648</v>
      </c>
      <c r="B97" s="1410" t="s">
        <v>113</v>
      </c>
      <c r="C97" s="1410" t="str">
        <f>if(COUNTA(H97:J97)&lt;COUNTA(AB97:AD97),"Yes","No")</f>
        <v>Yes</v>
      </c>
      <c r="D97" s="1410">
        <v>0.0</v>
      </c>
      <c r="E97" s="809">
        <v>1.0</v>
      </c>
      <c r="F97" s="809"/>
      <c r="G97" s="809" t="s">
        <v>6582</v>
      </c>
      <c r="H97" s="1411">
        <v>43770.0</v>
      </c>
      <c r="I97" s="1412"/>
      <c r="J97" s="1413"/>
      <c r="K97" s="1410"/>
      <c r="L97" s="1410"/>
      <c r="M97" s="1410"/>
      <c r="N97" s="1410"/>
      <c r="O97" s="1410"/>
      <c r="P97" s="1410" t="s">
        <v>4765</v>
      </c>
      <c r="Q97" s="1410">
        <v>5.0</v>
      </c>
      <c r="R97" s="1410" t="s">
        <v>4791</v>
      </c>
      <c r="S97" s="1410"/>
      <c r="T97" s="1508"/>
      <c r="U97" s="1449"/>
      <c r="V97" s="1416"/>
      <c r="W97" s="1416"/>
      <c r="X97" s="1417"/>
      <c r="Y97" s="1417"/>
      <c r="Z97" s="1417"/>
      <c r="AA97" s="1418"/>
      <c r="AB97" s="1419">
        <v>43413.0</v>
      </c>
      <c r="AC97" s="1419">
        <v>43423.0</v>
      </c>
      <c r="AD97" s="1420"/>
      <c r="AE97" s="1438">
        <v>43446.0</v>
      </c>
      <c r="AF97" s="1438">
        <v>43453.0</v>
      </c>
      <c r="AG97" s="1438">
        <v>43481.0</v>
      </c>
      <c r="AH97" s="1422"/>
      <c r="AI97" s="1423"/>
      <c r="AO97" s="1424"/>
      <c r="AP97" s="1424"/>
      <c r="AQ97" s="1424"/>
    </row>
    <row r="98">
      <c r="A98" s="708" t="s">
        <v>386</v>
      </c>
      <c r="B98" s="1430"/>
      <c r="C98" s="1430"/>
      <c r="D98" s="1430"/>
      <c r="E98" s="1401"/>
      <c r="F98" s="1401"/>
      <c r="G98" s="1401"/>
      <c r="H98" s="1440"/>
      <c r="I98" s="1429"/>
      <c r="J98" s="1430"/>
      <c r="K98" s="1430"/>
      <c r="L98" s="1430"/>
      <c r="M98" s="1430"/>
      <c r="N98" s="1430"/>
      <c r="O98" s="1430"/>
      <c r="P98" s="1430"/>
      <c r="Q98" s="1426"/>
      <c r="R98" s="1430"/>
      <c r="S98" s="1430"/>
      <c r="T98" s="1401"/>
      <c r="U98" s="1431"/>
      <c r="V98" s="1432"/>
      <c r="W98" s="1432"/>
      <c r="X98" s="1432"/>
      <c r="Y98" s="1432"/>
      <c r="Z98" s="1432"/>
      <c r="AA98" s="1433"/>
      <c r="AB98" s="1434"/>
      <c r="AC98" s="1434"/>
      <c r="AD98" s="1435"/>
      <c r="AE98" s="1430"/>
      <c r="AF98" s="1430"/>
      <c r="AG98" s="1430"/>
      <c r="AH98" s="1437"/>
      <c r="AI98" s="1423"/>
      <c r="AO98" s="1424"/>
      <c r="AP98" s="1424"/>
      <c r="AQ98" s="1424"/>
    </row>
    <row r="99">
      <c r="A99" s="715" t="s">
        <v>3649</v>
      </c>
      <c r="B99" s="1410" t="s">
        <v>113</v>
      </c>
      <c r="C99" s="1410" t="str">
        <f t="shared" ref="C99:C103" si="13">if(COUNTA(H99:J99)&lt;COUNTA(AB99:AD99),"Yes","No")</f>
        <v>No</v>
      </c>
      <c r="D99" s="1460">
        <v>1.0</v>
      </c>
      <c r="E99" s="1461"/>
      <c r="F99" s="1461"/>
      <c r="G99" s="1461"/>
      <c r="H99" s="1462">
        <v>43761.0</v>
      </c>
      <c r="I99" s="1509"/>
      <c r="J99" s="1464"/>
      <c r="K99" s="1460"/>
      <c r="L99" s="1460"/>
      <c r="M99" s="1460"/>
      <c r="N99" s="1460"/>
      <c r="O99" s="1460"/>
      <c r="P99" s="1460" t="s">
        <v>4765</v>
      </c>
      <c r="Q99" s="1460">
        <v>1.0</v>
      </c>
      <c r="R99" s="1460" t="s">
        <v>6583</v>
      </c>
      <c r="S99" s="1464"/>
      <c r="T99" s="1461"/>
      <c r="U99" s="1510"/>
      <c r="V99" s="1466">
        <v>43843.0</v>
      </c>
      <c r="W99" s="1466">
        <v>43857.0</v>
      </c>
      <c r="X99" s="1467"/>
      <c r="Y99" s="1467"/>
      <c r="Z99" s="1467"/>
      <c r="AA99" s="1468"/>
      <c r="AB99" s="1419"/>
      <c r="AC99" s="1419"/>
      <c r="AD99" s="1420"/>
      <c r="AE99" s="1464"/>
      <c r="AF99" s="1464"/>
      <c r="AG99" s="1464"/>
      <c r="AH99" s="1469"/>
      <c r="AI99" s="1423"/>
      <c r="AO99" s="1424"/>
      <c r="AP99" s="1424"/>
      <c r="AQ99" s="1424"/>
    </row>
    <row r="100">
      <c r="A100" s="706" t="s">
        <v>387</v>
      </c>
      <c r="B100" s="1410" t="s">
        <v>113</v>
      </c>
      <c r="C100" s="1410" t="str">
        <f t="shared" si="13"/>
        <v>No</v>
      </c>
      <c r="D100" s="1410">
        <v>2.0</v>
      </c>
      <c r="E100" s="809">
        <v>0.0</v>
      </c>
      <c r="F100" s="809"/>
      <c r="G100" s="809"/>
      <c r="H100" s="1411">
        <v>43760.0</v>
      </c>
      <c r="I100" s="1412">
        <v>43761.0</v>
      </c>
      <c r="J100" s="1438">
        <v>43767.0</v>
      </c>
      <c r="K100" s="1410"/>
      <c r="L100" s="1410"/>
      <c r="M100" s="1410"/>
      <c r="N100" s="1410"/>
      <c r="O100" s="1410"/>
      <c r="P100" s="1410" t="s">
        <v>4777</v>
      </c>
      <c r="Q100" s="1410">
        <v>7.0</v>
      </c>
      <c r="R100" s="1410" t="s">
        <v>4796</v>
      </c>
      <c r="S100" s="1410"/>
      <c r="T100" s="1414"/>
      <c r="U100" s="1415"/>
      <c r="V100" s="1416">
        <v>43812.0</v>
      </c>
      <c r="W100" s="1416">
        <v>43815.0</v>
      </c>
      <c r="X100" s="1417"/>
      <c r="Y100" s="1417"/>
      <c r="Z100" s="1417"/>
      <c r="AA100" s="1418"/>
      <c r="AB100" s="1419">
        <v>43404.0</v>
      </c>
      <c r="AC100" s="1419">
        <v>43432.0</v>
      </c>
      <c r="AD100" s="1420"/>
      <c r="AE100" s="1438">
        <v>43445.0</v>
      </c>
      <c r="AF100" s="1438">
        <v>43448.0</v>
      </c>
      <c r="AG100" s="1438">
        <v>43451.0</v>
      </c>
      <c r="AH100" s="1422"/>
      <c r="AI100" s="1423"/>
      <c r="AO100" s="1424"/>
      <c r="AP100" s="1424"/>
      <c r="AQ100" s="1424"/>
    </row>
    <row r="101">
      <c r="A101" s="706" t="s">
        <v>392</v>
      </c>
      <c r="B101" s="1410" t="s">
        <v>113</v>
      </c>
      <c r="C101" s="1410" t="str">
        <f t="shared" si="13"/>
        <v>No</v>
      </c>
      <c r="D101" s="1410">
        <v>3.0</v>
      </c>
      <c r="E101" s="809">
        <v>1.0</v>
      </c>
      <c r="F101" s="809"/>
      <c r="G101" s="809"/>
      <c r="H101" s="1411">
        <v>43753.0</v>
      </c>
      <c r="I101" s="1412">
        <v>43781.0</v>
      </c>
      <c r="J101" s="1413"/>
      <c r="K101" s="1410"/>
      <c r="L101" s="1410"/>
      <c r="M101" s="1410"/>
      <c r="N101" s="1410"/>
      <c r="O101" s="1410"/>
      <c r="P101" s="1410" t="s">
        <v>4777</v>
      </c>
      <c r="Q101" s="1410">
        <v>12.0</v>
      </c>
      <c r="R101" s="1410" t="s">
        <v>6584</v>
      </c>
      <c r="S101" s="1410" t="s">
        <v>6585</v>
      </c>
      <c r="T101" s="809"/>
      <c r="U101" s="1449"/>
      <c r="V101" s="1416">
        <v>43802.0</v>
      </c>
      <c r="W101" s="1416">
        <v>43819.0</v>
      </c>
      <c r="X101" s="1416">
        <v>43479.0</v>
      </c>
      <c r="Y101" s="1417"/>
      <c r="Z101" s="1417"/>
      <c r="AA101" s="1418"/>
      <c r="AB101" s="1419">
        <v>43402.0</v>
      </c>
      <c r="AC101" s="1419">
        <v>43451.0</v>
      </c>
      <c r="AD101" s="1420"/>
      <c r="AE101" s="1438">
        <v>43452.0</v>
      </c>
      <c r="AF101" s="1438">
        <v>43469.0</v>
      </c>
      <c r="AG101" s="1438">
        <v>43480.0</v>
      </c>
      <c r="AH101" s="1422"/>
      <c r="AI101" s="1423"/>
      <c r="AO101" s="1424"/>
      <c r="AP101" s="1424"/>
      <c r="AQ101" s="1424"/>
    </row>
    <row r="102">
      <c r="A102" s="706" t="s">
        <v>394</v>
      </c>
      <c r="B102" s="1410" t="s">
        <v>113</v>
      </c>
      <c r="C102" s="1410" t="str">
        <f t="shared" si="13"/>
        <v>No</v>
      </c>
      <c r="D102" s="1410">
        <v>4.0</v>
      </c>
      <c r="E102" s="1511">
        <v>1.0</v>
      </c>
      <c r="F102" s="1511">
        <v>1.0</v>
      </c>
      <c r="G102" s="41"/>
      <c r="H102" s="1411">
        <v>43759.0</v>
      </c>
      <c r="I102" s="1412">
        <v>43763.0</v>
      </c>
      <c r="J102" s="1447"/>
      <c r="K102" s="1410"/>
      <c r="L102" s="1410"/>
      <c r="M102" s="1410"/>
      <c r="N102" s="1410"/>
      <c r="O102" s="1410"/>
      <c r="P102" s="1410" t="s">
        <v>4777</v>
      </c>
      <c r="Q102" s="1410">
        <v>16.0</v>
      </c>
      <c r="R102" s="1410" t="s">
        <v>6586</v>
      </c>
      <c r="S102" s="1413"/>
      <c r="T102" s="1414"/>
      <c r="U102" s="1415"/>
      <c r="V102" s="1416">
        <v>43801.0</v>
      </c>
      <c r="W102" s="1416">
        <v>43803.0</v>
      </c>
      <c r="X102" s="1416">
        <v>43810.0</v>
      </c>
      <c r="Y102" s="1417"/>
      <c r="Z102" s="1417"/>
      <c r="AA102" s="1418"/>
      <c r="AB102" s="1419">
        <v>43413.0</v>
      </c>
      <c r="AC102" s="1419">
        <v>43418.0</v>
      </c>
      <c r="AD102" s="1420"/>
      <c r="AE102" s="1438">
        <v>43444.0</v>
      </c>
      <c r="AF102" s="1438">
        <v>43447.0</v>
      </c>
      <c r="AG102" s="1438">
        <v>43472.0</v>
      </c>
      <c r="AH102" s="1422"/>
      <c r="AI102" s="1454"/>
      <c r="AO102" s="1424"/>
      <c r="AP102" s="1424"/>
      <c r="AQ102" s="1424"/>
    </row>
    <row r="103">
      <c r="A103" s="706" t="s">
        <v>406</v>
      </c>
      <c r="B103" s="1456" t="s">
        <v>113</v>
      </c>
      <c r="C103" s="1410" t="str">
        <f t="shared" si="13"/>
        <v>No</v>
      </c>
      <c r="D103" s="1410">
        <v>2.0</v>
      </c>
      <c r="E103" s="1414"/>
      <c r="F103" s="1414"/>
      <c r="G103" s="1414"/>
      <c r="H103" s="1411">
        <v>43754.0</v>
      </c>
      <c r="I103" s="1412">
        <v>43755.0</v>
      </c>
      <c r="J103" s="1438">
        <v>43773.0</v>
      </c>
      <c r="K103" s="1410"/>
      <c r="L103" s="1410"/>
      <c r="M103" s="1410"/>
      <c r="N103" s="1410"/>
      <c r="O103" s="1410"/>
      <c r="P103" s="1410" t="s">
        <v>4777</v>
      </c>
      <c r="Q103" s="1410">
        <v>6.0</v>
      </c>
      <c r="R103" s="1410" t="s">
        <v>4788</v>
      </c>
      <c r="S103" s="1410"/>
      <c r="T103" s="809"/>
      <c r="U103" s="1449"/>
      <c r="V103" s="1416">
        <v>43784.0</v>
      </c>
      <c r="W103" s="1416">
        <v>43791.0</v>
      </c>
      <c r="X103" s="1417"/>
      <c r="Y103" s="1417"/>
      <c r="Z103" s="1417"/>
      <c r="AA103" s="1418"/>
      <c r="AB103" s="1419">
        <v>43406.0</v>
      </c>
      <c r="AC103" s="1419"/>
      <c r="AD103" s="1420"/>
      <c r="AE103" s="1438">
        <v>43469.0</v>
      </c>
      <c r="AF103" s="1438">
        <v>43474.0</v>
      </c>
      <c r="AG103" s="1413"/>
      <c r="AH103" s="1422"/>
      <c r="AI103" s="1423"/>
      <c r="AO103" s="1424"/>
      <c r="AP103" s="1424"/>
      <c r="AQ103" s="1424"/>
    </row>
    <row r="104">
      <c r="A104" s="708" t="s">
        <v>410</v>
      </c>
      <c r="B104" s="1430"/>
      <c r="C104" s="1430"/>
      <c r="D104" s="1430"/>
      <c r="E104" s="1401"/>
      <c r="F104" s="1401"/>
      <c r="G104" s="1401"/>
      <c r="H104" s="1440"/>
      <c r="I104" s="1429"/>
      <c r="J104" s="1430"/>
      <c r="K104" s="1430"/>
      <c r="L104" s="1430"/>
      <c r="M104" s="1430"/>
      <c r="N104" s="1430"/>
      <c r="O104" s="1430"/>
      <c r="P104" s="1430"/>
      <c r="Q104" s="1430"/>
      <c r="R104" s="1430"/>
      <c r="S104" s="1430"/>
      <c r="T104" s="1401"/>
      <c r="U104" s="1431"/>
      <c r="V104" s="1432"/>
      <c r="W104" s="1432"/>
      <c r="X104" s="1432"/>
      <c r="Y104" s="1432"/>
      <c r="Z104" s="1432"/>
      <c r="AA104" s="1433"/>
      <c r="AB104" s="1434"/>
      <c r="AC104" s="1434"/>
      <c r="AD104" s="1435"/>
      <c r="AE104" s="1430"/>
      <c r="AF104" s="1430"/>
      <c r="AG104" s="1430"/>
      <c r="AH104" s="1437"/>
      <c r="AI104" s="1423"/>
      <c r="AO104" s="1424"/>
      <c r="AP104" s="1424"/>
      <c r="AQ104" s="1424"/>
    </row>
    <row r="105">
      <c r="A105" s="706" t="s">
        <v>411</v>
      </c>
      <c r="B105" s="1410" t="s">
        <v>113</v>
      </c>
      <c r="C105" s="1410" t="str">
        <f>if(COUNTA(H105:J105)&lt;COUNTA(AB105:AD105),"Yes","No")</f>
        <v>No</v>
      </c>
      <c r="D105" s="1410">
        <v>1.0</v>
      </c>
      <c r="E105" s="809"/>
      <c r="F105" s="1414"/>
      <c r="G105" s="1414"/>
      <c r="H105" s="1411">
        <v>43748.0</v>
      </c>
      <c r="I105" s="1412">
        <v>43768.0</v>
      </c>
      <c r="J105" s="1438"/>
      <c r="K105" s="1410"/>
      <c r="L105" s="1410"/>
      <c r="M105" s="1410"/>
      <c r="N105" s="1410"/>
      <c r="O105" s="1410"/>
      <c r="P105" s="1410" t="s">
        <v>4777</v>
      </c>
      <c r="Q105" s="1410">
        <v>2.0</v>
      </c>
      <c r="R105" s="1410" t="s">
        <v>4835</v>
      </c>
      <c r="S105" s="1413"/>
      <c r="T105" s="809"/>
      <c r="U105" s="1449"/>
      <c r="V105" s="1416">
        <v>43802.0</v>
      </c>
      <c r="W105" s="1416">
        <v>43811.0</v>
      </c>
      <c r="X105" s="1417"/>
      <c r="Y105" s="1417"/>
      <c r="Z105" s="1417"/>
      <c r="AA105" s="1418"/>
      <c r="AB105" s="1419">
        <v>43405.0</v>
      </c>
      <c r="AC105" s="1419"/>
      <c r="AD105" s="1420"/>
      <c r="AE105" s="1421">
        <v>43438.0</v>
      </c>
      <c r="AF105" s="1421">
        <v>43447.0</v>
      </c>
      <c r="AG105" s="1413"/>
      <c r="AH105" s="1422"/>
      <c r="AI105" s="1423"/>
      <c r="AO105" s="1424"/>
      <c r="AP105" s="1424"/>
      <c r="AQ105" s="1424"/>
    </row>
    <row r="106">
      <c r="A106" s="708" t="s">
        <v>412</v>
      </c>
      <c r="B106" s="1430"/>
      <c r="C106" s="1430"/>
      <c r="D106" s="1430"/>
      <c r="E106" s="1401"/>
      <c r="F106" s="1401"/>
      <c r="G106" s="1401"/>
      <c r="H106" s="1440"/>
      <c r="I106" s="1429"/>
      <c r="J106" s="1430"/>
      <c r="K106" s="1430"/>
      <c r="L106" s="1430"/>
      <c r="M106" s="1430"/>
      <c r="N106" s="1430"/>
      <c r="O106" s="1430"/>
      <c r="P106" s="1430"/>
      <c r="Q106" s="1430"/>
      <c r="R106" s="1426"/>
      <c r="S106" s="1430"/>
      <c r="T106" s="1401"/>
      <c r="U106" s="1431"/>
      <c r="V106" s="1432"/>
      <c r="W106" s="1432"/>
      <c r="X106" s="1432"/>
      <c r="Y106" s="1432"/>
      <c r="Z106" s="1432"/>
      <c r="AA106" s="1433"/>
      <c r="AB106" s="1434"/>
      <c r="AC106" s="1434"/>
      <c r="AD106" s="1435"/>
      <c r="AE106" s="1430"/>
      <c r="AF106" s="1430"/>
      <c r="AG106" s="1430"/>
      <c r="AH106" s="1437"/>
      <c r="AI106" s="1423"/>
      <c r="AO106" s="1424"/>
      <c r="AP106" s="1424"/>
      <c r="AQ106" s="1424"/>
    </row>
    <row r="107">
      <c r="A107" s="706" t="s">
        <v>414</v>
      </c>
      <c r="B107" s="1410" t="s">
        <v>113</v>
      </c>
      <c r="C107" s="1410" t="str">
        <f>if(COUNTA(H107:J107)&lt;COUNTA(AB107:AD107),"Yes","No")</f>
        <v>No</v>
      </c>
      <c r="D107" s="1410">
        <v>3.0</v>
      </c>
      <c r="E107" s="809">
        <v>3.0</v>
      </c>
      <c r="F107" s="1414"/>
      <c r="G107" s="809" t="s">
        <v>6587</v>
      </c>
      <c r="H107" s="1411">
        <v>43773.0</v>
      </c>
      <c r="I107" s="1447">
        <v>43777.0</v>
      </c>
      <c r="J107" s="1438">
        <v>43781.0</v>
      </c>
      <c r="K107" s="1438">
        <v>43787.0</v>
      </c>
      <c r="L107" s="1410"/>
      <c r="M107" s="1410"/>
      <c r="N107" s="1410"/>
      <c r="O107" s="1410"/>
      <c r="P107" s="1410" t="s">
        <v>4765</v>
      </c>
      <c r="Q107" s="1410">
        <v>9.0</v>
      </c>
      <c r="R107" s="1410" t="s">
        <v>4770</v>
      </c>
      <c r="S107" s="1410"/>
      <c r="T107" s="1414"/>
      <c r="U107" s="1415"/>
      <c r="V107" s="1512">
        <v>43808.0</v>
      </c>
      <c r="W107" s="1416">
        <v>43482.0</v>
      </c>
      <c r="X107" s="1416">
        <v>43489.0</v>
      </c>
      <c r="Y107" s="1416">
        <v>43868.0</v>
      </c>
      <c r="Z107" s="1417"/>
      <c r="AA107" s="1418"/>
      <c r="AB107" s="1419">
        <v>43413.0</v>
      </c>
      <c r="AC107" s="1419">
        <v>43417.0</v>
      </c>
      <c r="AD107" s="1420">
        <v>43420.0</v>
      </c>
      <c r="AE107" s="1438">
        <v>43451.0</v>
      </c>
      <c r="AF107" s="1438">
        <v>43479.0</v>
      </c>
      <c r="AG107" s="1438">
        <v>43486.0</v>
      </c>
      <c r="AH107" s="1422"/>
      <c r="AI107" s="1423"/>
      <c r="AO107" s="1424"/>
      <c r="AP107" s="1424"/>
      <c r="AQ107" s="1424"/>
    </row>
    <row r="108">
      <c r="A108" s="707" t="s">
        <v>413</v>
      </c>
      <c r="B108" s="1410" t="s">
        <v>113</v>
      </c>
      <c r="C108" s="1410"/>
      <c r="D108" s="1410">
        <v>1.0</v>
      </c>
      <c r="E108" s="809">
        <v>1.0</v>
      </c>
      <c r="F108" s="1414"/>
      <c r="G108" s="809"/>
      <c r="H108" s="1411">
        <v>43846.0</v>
      </c>
      <c r="I108" s="1447"/>
      <c r="J108" s="1438"/>
      <c r="K108" s="1438"/>
      <c r="L108" s="1410"/>
      <c r="M108" s="1410"/>
      <c r="N108" s="1410"/>
      <c r="O108" s="1410"/>
      <c r="P108" s="1410" t="s">
        <v>6588</v>
      </c>
      <c r="Q108" s="1410"/>
      <c r="R108" s="1410"/>
      <c r="S108" s="1410"/>
      <c r="T108" s="1414"/>
      <c r="U108" s="1415"/>
      <c r="V108" s="1512">
        <v>43866.0</v>
      </c>
      <c r="W108" s="1416"/>
      <c r="X108" s="1416"/>
      <c r="Y108" s="1416"/>
      <c r="Z108" s="1417"/>
      <c r="AA108" s="1418"/>
      <c r="AB108" s="1419"/>
      <c r="AC108" s="1419"/>
      <c r="AD108" s="1420"/>
      <c r="AE108" s="1438">
        <v>44132.0</v>
      </c>
      <c r="AF108" s="1438">
        <v>44140.0</v>
      </c>
      <c r="AG108" s="1438"/>
      <c r="AH108" s="1422"/>
      <c r="AI108" s="1423"/>
      <c r="AJ108" s="1423"/>
      <c r="AK108" s="1423"/>
      <c r="AL108" s="1423"/>
      <c r="AM108" s="1423"/>
      <c r="AN108" s="1423"/>
      <c r="AO108" s="1424"/>
      <c r="AP108" s="1424"/>
      <c r="AQ108" s="1424"/>
    </row>
    <row r="109">
      <c r="A109" s="708" t="s">
        <v>419</v>
      </c>
      <c r="B109" s="1430"/>
      <c r="C109" s="1430"/>
      <c r="D109" s="1430"/>
      <c r="E109" s="1401"/>
      <c r="F109" s="1401"/>
      <c r="G109" s="1401"/>
      <c r="H109" s="1426"/>
      <c r="I109" s="1429"/>
      <c r="J109" s="1430"/>
      <c r="K109" s="1430"/>
      <c r="L109" s="1430"/>
      <c r="M109" s="1430"/>
      <c r="N109" s="1430"/>
      <c r="O109" s="1430"/>
      <c r="P109" s="1430"/>
      <c r="Q109" s="1430"/>
      <c r="R109" s="1430"/>
      <c r="S109" s="1430"/>
      <c r="T109" s="1427"/>
      <c r="U109" s="1513"/>
      <c r="V109" s="1432"/>
      <c r="W109" s="1432"/>
      <c r="X109" s="1432"/>
      <c r="Y109" s="1432"/>
      <c r="Z109" s="1432"/>
      <c r="AA109" s="1433"/>
      <c r="AB109" s="1434"/>
      <c r="AC109" s="1434"/>
      <c r="AD109" s="1435"/>
      <c r="AE109" s="1430"/>
      <c r="AF109" s="1430"/>
      <c r="AG109" s="1430"/>
      <c r="AH109" s="1437"/>
      <c r="AI109" s="1423"/>
      <c r="AO109" s="1424"/>
      <c r="AP109" s="1424"/>
      <c r="AQ109" s="1424"/>
    </row>
    <row r="110">
      <c r="A110" s="707" t="s">
        <v>4852</v>
      </c>
      <c r="B110" s="1410" t="s">
        <v>113</v>
      </c>
      <c r="C110" s="1410" t="str">
        <f t="shared" ref="C110:C114" si="14">if(COUNTA(H110:J110)&lt;COUNTA(AB110:AD110),"Yes","No")</f>
        <v>No</v>
      </c>
      <c r="D110" s="1410">
        <v>2.0</v>
      </c>
      <c r="E110" s="1413"/>
      <c r="F110" s="1413"/>
      <c r="G110" s="1514"/>
      <c r="H110" s="1411">
        <v>43766.0</v>
      </c>
      <c r="I110" s="1412">
        <v>43769.0</v>
      </c>
      <c r="J110" s="1413"/>
      <c r="K110" s="1410"/>
      <c r="L110" s="1410"/>
      <c r="M110" s="1410"/>
      <c r="N110" s="1410"/>
      <c r="O110" s="1410"/>
      <c r="P110" s="1410" t="s">
        <v>4777</v>
      </c>
      <c r="Q110" s="1410">
        <v>8.0</v>
      </c>
      <c r="R110" s="1410" t="s">
        <v>6589</v>
      </c>
      <c r="S110" s="1413"/>
      <c r="T110" s="1414"/>
      <c r="U110" s="1415"/>
      <c r="V110" s="1416">
        <v>43808.0</v>
      </c>
      <c r="W110" s="1416">
        <v>43478.0</v>
      </c>
      <c r="X110" s="1416">
        <v>43492.0</v>
      </c>
      <c r="Y110" s="1416">
        <v>43496.0</v>
      </c>
      <c r="Z110" s="1417"/>
      <c r="AA110" s="1418"/>
      <c r="AB110" s="1419">
        <v>43410.0</v>
      </c>
      <c r="AC110" s="1419">
        <v>43413.0</v>
      </c>
      <c r="AD110" s="1420"/>
      <c r="AE110" s="1421">
        <v>43444.0</v>
      </c>
      <c r="AF110" s="1421">
        <v>43472.0</v>
      </c>
      <c r="AG110" s="1421">
        <v>43500.0</v>
      </c>
      <c r="AH110" s="1515"/>
      <c r="AI110" s="1423"/>
      <c r="AO110" s="1424"/>
      <c r="AP110" s="1424"/>
      <c r="AQ110" s="1424"/>
    </row>
    <row r="111">
      <c r="A111" s="706" t="s">
        <v>421</v>
      </c>
      <c r="B111" s="1410" t="s">
        <v>113</v>
      </c>
      <c r="C111" s="1410" t="str">
        <f t="shared" si="14"/>
        <v>No</v>
      </c>
      <c r="D111" s="1410">
        <v>6.0</v>
      </c>
      <c r="E111" s="809"/>
      <c r="F111" s="809">
        <v>2.0</v>
      </c>
      <c r="G111" s="809" t="s">
        <v>6590</v>
      </c>
      <c r="H111" s="1411">
        <v>43755.0</v>
      </c>
      <c r="I111" s="1452"/>
      <c r="J111" s="1413"/>
      <c r="K111" s="1410"/>
      <c r="L111" s="1410"/>
      <c r="M111" s="1410"/>
      <c r="N111" s="1410"/>
      <c r="O111" s="1410"/>
      <c r="P111" s="1410" t="s">
        <v>4777</v>
      </c>
      <c r="Q111" s="1410">
        <v>15.0</v>
      </c>
      <c r="R111" s="1410" t="s">
        <v>6591</v>
      </c>
      <c r="S111" s="1413"/>
      <c r="T111" s="809"/>
      <c r="U111" s="1449" t="s">
        <v>6592</v>
      </c>
      <c r="V111" s="1416">
        <v>43812.0</v>
      </c>
      <c r="W111" s="1416">
        <v>43819.0</v>
      </c>
      <c r="X111" s="1416">
        <v>43489.0</v>
      </c>
      <c r="Y111" s="1416">
        <v>43496.0</v>
      </c>
      <c r="Z111" s="1416"/>
      <c r="AA111" s="1472"/>
      <c r="AB111" s="1419">
        <v>43405.0</v>
      </c>
      <c r="AC111" s="1419"/>
      <c r="AD111" s="1420"/>
      <c r="AE111" s="1438"/>
      <c r="AF111" s="1438"/>
      <c r="AG111" s="1438"/>
      <c r="AH111" s="1448"/>
      <c r="AI111" s="1423"/>
      <c r="AO111" s="1424"/>
      <c r="AP111" s="1424"/>
      <c r="AQ111" s="1424"/>
    </row>
    <row r="112" hidden="1">
      <c r="A112" s="1516" t="s">
        <v>462</v>
      </c>
      <c r="B112" s="1410" t="s">
        <v>47</v>
      </c>
      <c r="C112" s="1410" t="str">
        <f t="shared" si="14"/>
        <v>Yes</v>
      </c>
      <c r="D112" s="1410">
        <v>2.0</v>
      </c>
      <c r="E112" s="1414"/>
      <c r="F112" s="1414"/>
      <c r="G112" s="809" t="s">
        <v>6593</v>
      </c>
      <c r="H112" s="1411"/>
      <c r="I112" s="1412"/>
      <c r="J112" s="1410"/>
      <c r="K112" s="1410"/>
      <c r="L112" s="1410"/>
      <c r="M112" s="1410"/>
      <c r="N112" s="1410"/>
      <c r="O112" s="1410"/>
      <c r="P112" s="1410"/>
      <c r="Q112" s="1410"/>
      <c r="R112" s="1410"/>
      <c r="S112" s="1413"/>
      <c r="T112" s="1414"/>
      <c r="U112" s="1415"/>
      <c r="V112" s="1417"/>
      <c r="W112" s="1417"/>
      <c r="X112" s="1417"/>
      <c r="Y112" s="1417"/>
      <c r="Z112" s="1417"/>
      <c r="AA112" s="1418"/>
      <c r="AB112" s="1419">
        <v>43423.0</v>
      </c>
      <c r="AC112" s="1419"/>
      <c r="AD112" s="1420"/>
      <c r="AE112" s="1438">
        <v>43434.0</v>
      </c>
      <c r="AF112" s="1438">
        <v>43448.0</v>
      </c>
      <c r="AG112" s="1438">
        <v>43476.0</v>
      </c>
      <c r="AH112" s="1448">
        <v>43483.0</v>
      </c>
      <c r="AI112" s="1423"/>
      <c r="AO112" s="1424"/>
      <c r="AP112" s="1424"/>
      <c r="AQ112" s="1424"/>
    </row>
    <row r="113">
      <c r="A113" s="707" t="s">
        <v>447</v>
      </c>
      <c r="B113" s="1410" t="s">
        <v>113</v>
      </c>
      <c r="C113" s="1410" t="str">
        <f t="shared" si="14"/>
        <v>No</v>
      </c>
      <c r="D113" s="1410">
        <v>1.0</v>
      </c>
      <c r="E113" s="1414"/>
      <c r="F113" s="1414"/>
      <c r="G113" s="1414"/>
      <c r="H113" s="1411">
        <v>43789.0</v>
      </c>
      <c r="I113" s="1412"/>
      <c r="J113" s="1413"/>
      <c r="K113" s="1410"/>
      <c r="L113" s="1410"/>
      <c r="M113" s="1410"/>
      <c r="N113" s="1410"/>
      <c r="O113" s="1410"/>
      <c r="P113" s="1410" t="s">
        <v>4777</v>
      </c>
      <c r="Q113" s="1410">
        <v>3.0</v>
      </c>
      <c r="R113" s="1410" t="s">
        <v>6581</v>
      </c>
      <c r="S113" s="1413"/>
      <c r="T113" s="1414"/>
      <c r="U113" s="1415"/>
      <c r="V113" s="1417"/>
      <c r="W113" s="1417"/>
      <c r="X113" s="1417"/>
      <c r="Y113" s="1417"/>
      <c r="Z113" s="1417"/>
      <c r="AA113" s="1418"/>
      <c r="AB113" s="1419">
        <v>43441.0</v>
      </c>
      <c r="AC113" s="1419"/>
      <c r="AD113" s="1420"/>
      <c r="AE113" s="1447">
        <v>43490.0</v>
      </c>
      <c r="AF113" s="1438"/>
      <c r="AG113" s="1438"/>
      <c r="AH113" s="1422"/>
      <c r="AI113" s="1423"/>
      <c r="AO113" s="1424"/>
      <c r="AP113" s="1424"/>
      <c r="AQ113" s="1424"/>
    </row>
    <row r="114">
      <c r="A114" s="707" t="s">
        <v>4859</v>
      </c>
      <c r="B114" s="1410" t="s">
        <v>113</v>
      </c>
      <c r="C114" s="1410" t="str">
        <f t="shared" si="14"/>
        <v>Yes</v>
      </c>
      <c r="D114" s="1410">
        <v>3.0</v>
      </c>
      <c r="E114" s="809"/>
      <c r="F114" s="809"/>
      <c r="G114" s="809"/>
      <c r="H114" s="1411">
        <v>43763.0</v>
      </c>
      <c r="I114" s="1412">
        <v>43774.0</v>
      </c>
      <c r="J114" s="1438"/>
      <c r="K114" s="1410"/>
      <c r="L114" s="1410"/>
      <c r="M114" s="1410"/>
      <c r="N114" s="1410"/>
      <c r="O114" s="1410"/>
      <c r="P114" s="1410" t="s">
        <v>4765</v>
      </c>
      <c r="Q114" s="1410">
        <v>13.0</v>
      </c>
      <c r="R114" s="1410" t="s">
        <v>6564</v>
      </c>
      <c r="S114" s="1413"/>
      <c r="T114" s="1414"/>
      <c r="U114" s="1449"/>
      <c r="V114" s="1416">
        <v>43787.0</v>
      </c>
      <c r="W114" s="1416">
        <v>43815.0</v>
      </c>
      <c r="X114" s="1416">
        <v>43853.0</v>
      </c>
      <c r="Y114" s="1416">
        <v>43864.0</v>
      </c>
      <c r="Z114" s="1417"/>
      <c r="AA114" s="1418"/>
      <c r="AB114" s="1419">
        <v>43406.0</v>
      </c>
      <c r="AC114" s="1419">
        <v>43412.0</v>
      </c>
      <c r="AD114" s="1420">
        <v>43423.0</v>
      </c>
      <c r="AE114" s="1446">
        <v>43433.0</v>
      </c>
      <c r="AF114" s="1446">
        <v>43447.0</v>
      </c>
      <c r="AG114" s="1446">
        <v>43475.0</v>
      </c>
      <c r="AH114" s="1422"/>
      <c r="AI114" s="1423"/>
      <c r="AO114" s="1424"/>
      <c r="AP114" s="1424"/>
      <c r="AQ114" s="1424"/>
    </row>
    <row r="115">
      <c r="A115" s="708" t="s">
        <v>467</v>
      </c>
      <c r="B115" s="1430"/>
      <c r="C115" s="1430"/>
      <c r="D115" s="1430"/>
      <c r="E115" s="1401"/>
      <c r="F115" s="1401"/>
      <c r="G115" s="1401"/>
      <c r="H115" s="1440"/>
      <c r="I115" s="1429"/>
      <c r="J115" s="1430"/>
      <c r="K115" s="1430"/>
      <c r="L115" s="1430"/>
      <c r="M115" s="1430"/>
      <c r="N115" s="1430"/>
      <c r="O115" s="1430"/>
      <c r="P115" s="1430"/>
      <c r="Q115" s="1430"/>
      <c r="R115" s="1430"/>
      <c r="S115" s="1430"/>
      <c r="T115" s="1401"/>
      <c r="U115" s="1431"/>
      <c r="V115" s="1432"/>
      <c r="W115" s="1432"/>
      <c r="X115" s="1432"/>
      <c r="Y115" s="1432"/>
      <c r="Z115" s="1432"/>
      <c r="AA115" s="1433"/>
      <c r="AB115" s="1434"/>
      <c r="AC115" s="1434"/>
      <c r="AD115" s="1435"/>
      <c r="AE115" s="1430"/>
      <c r="AF115" s="1430"/>
      <c r="AG115" s="1430"/>
      <c r="AH115" s="1437"/>
      <c r="AI115" s="1423"/>
      <c r="AO115" s="1424"/>
      <c r="AP115" s="1424"/>
      <c r="AQ115" s="1424"/>
    </row>
    <row r="116">
      <c r="A116" s="707" t="s">
        <v>4861</v>
      </c>
      <c r="B116" s="1410" t="s">
        <v>113</v>
      </c>
      <c r="C116" s="1410" t="str">
        <f>if(COUNTA(H116:J116)&lt;COUNTA(AB116:AD116),"Yes","No")</f>
        <v>No</v>
      </c>
      <c r="D116" s="1410">
        <v>2.0</v>
      </c>
      <c r="E116" s="1414"/>
      <c r="F116" s="1414"/>
      <c r="G116" s="1414"/>
      <c r="H116" s="1411">
        <v>43760.0</v>
      </c>
      <c r="I116" s="1412">
        <v>43762.0</v>
      </c>
      <c r="J116" s="1413"/>
      <c r="K116" s="1410"/>
      <c r="L116" s="1410"/>
      <c r="M116" s="1410"/>
      <c r="N116" s="1410"/>
      <c r="O116" s="1410"/>
      <c r="P116" s="1410" t="s">
        <v>4777</v>
      </c>
      <c r="Q116" s="1410">
        <v>6.0</v>
      </c>
      <c r="R116" s="1410" t="s">
        <v>4788</v>
      </c>
      <c r="S116" s="1410"/>
      <c r="T116" s="809"/>
      <c r="U116" s="1449"/>
      <c r="V116" s="1416">
        <v>43840.0</v>
      </c>
      <c r="W116" s="1416">
        <v>43845.0</v>
      </c>
      <c r="X116" s="1417"/>
      <c r="Y116" s="1417"/>
      <c r="Z116" s="1417"/>
      <c r="AA116" s="1418"/>
      <c r="AB116" s="1419">
        <v>43409.0</v>
      </c>
      <c r="AC116" s="1419">
        <v>43410.0</v>
      </c>
      <c r="AD116" s="1420"/>
      <c r="AE116" s="1438">
        <v>43476.0</v>
      </c>
      <c r="AF116" s="1438">
        <v>43483.0</v>
      </c>
      <c r="AG116" s="1413"/>
      <c r="AH116" s="1422"/>
      <c r="AI116" s="1423"/>
      <c r="AO116" s="1424"/>
      <c r="AP116" s="1424"/>
      <c r="AQ116" s="1424"/>
    </row>
    <row r="117">
      <c r="A117" s="708" t="s">
        <v>473</v>
      </c>
      <c r="B117" s="1430"/>
      <c r="C117" s="1430"/>
      <c r="D117" s="1430"/>
      <c r="E117" s="1401"/>
      <c r="F117" s="1401"/>
      <c r="G117" s="1401"/>
      <c r="H117" s="1440"/>
      <c r="I117" s="1429"/>
      <c r="J117" s="1430"/>
      <c r="K117" s="1430"/>
      <c r="L117" s="1430"/>
      <c r="M117" s="1430"/>
      <c r="N117" s="1430"/>
      <c r="O117" s="1430"/>
      <c r="P117" s="1430"/>
      <c r="Q117" s="1430"/>
      <c r="R117" s="1430"/>
      <c r="S117" s="1430"/>
      <c r="T117" s="1401"/>
      <c r="U117" s="1431"/>
      <c r="V117" s="1432"/>
      <c r="W117" s="1432"/>
      <c r="X117" s="1432"/>
      <c r="Y117" s="1432"/>
      <c r="Z117" s="1432"/>
      <c r="AA117" s="1433"/>
      <c r="AB117" s="1434"/>
      <c r="AC117" s="1434"/>
      <c r="AD117" s="1435"/>
      <c r="AE117" s="1430"/>
      <c r="AF117" s="1430"/>
      <c r="AG117" s="1430"/>
      <c r="AH117" s="1437"/>
      <c r="AI117" s="1423"/>
      <c r="AO117" s="1424"/>
      <c r="AP117" s="1424"/>
      <c r="AQ117" s="1424"/>
    </row>
    <row r="118">
      <c r="A118" s="706" t="s">
        <v>474</v>
      </c>
      <c r="B118" s="1439" t="s">
        <v>113</v>
      </c>
      <c r="C118" s="1410" t="str">
        <f t="shared" ref="C118:C119" si="15">if(COUNTA(H118:J118)&lt;COUNTA(AB118:AD118),"Yes","No")</f>
        <v>No</v>
      </c>
      <c r="D118" s="1410">
        <v>2.0</v>
      </c>
      <c r="E118" s="809"/>
      <c r="F118" s="809"/>
      <c r="G118" s="809" t="s">
        <v>6594</v>
      </c>
      <c r="H118" s="1411">
        <v>43742.0</v>
      </c>
      <c r="I118" s="1412">
        <v>43745.0</v>
      </c>
      <c r="J118" s="1410"/>
      <c r="K118" s="1410"/>
      <c r="L118" s="1410"/>
      <c r="M118" s="1410"/>
      <c r="N118" s="1410"/>
      <c r="O118" s="1410"/>
      <c r="P118" s="1410" t="s">
        <v>4777</v>
      </c>
      <c r="Q118" s="1410">
        <v>17.0</v>
      </c>
      <c r="R118" s="1410" t="s">
        <v>6549</v>
      </c>
      <c r="S118" s="1413"/>
      <c r="T118" s="809"/>
      <c r="U118" s="1449"/>
      <c r="V118" s="1416">
        <v>43784.0</v>
      </c>
      <c r="W118" s="1416">
        <v>43791.0</v>
      </c>
      <c r="X118" s="1416">
        <v>43847.0</v>
      </c>
      <c r="Y118" s="1416">
        <v>43861.0</v>
      </c>
      <c r="Z118" s="1416"/>
      <c r="AA118" s="1472"/>
      <c r="AB118" s="1419">
        <v>43382.0</v>
      </c>
      <c r="AC118" s="1419"/>
      <c r="AD118" s="1420"/>
      <c r="AE118" s="1517">
        <v>43420.0</v>
      </c>
      <c r="AF118" s="1517">
        <v>43448.0</v>
      </c>
      <c r="AG118" s="1517"/>
      <c r="AH118" s="1422"/>
      <c r="AI118" s="1423"/>
      <c r="AO118" s="1424"/>
      <c r="AP118" s="1424"/>
      <c r="AQ118" s="1424"/>
    </row>
    <row r="119">
      <c r="A119" s="707" t="s">
        <v>4260</v>
      </c>
      <c r="B119" s="1410" t="s">
        <v>5026</v>
      </c>
      <c r="C119" s="1410" t="str">
        <f t="shared" si="15"/>
        <v>No</v>
      </c>
      <c r="D119" s="1410">
        <v>2.0</v>
      </c>
      <c r="E119" s="809">
        <v>1.0</v>
      </c>
      <c r="F119" s="1414"/>
      <c r="G119" s="1414"/>
      <c r="H119" s="1411">
        <v>43752.0</v>
      </c>
      <c r="I119" s="1452"/>
      <c r="J119" s="1413"/>
      <c r="K119" s="1410"/>
      <c r="L119" s="1410"/>
      <c r="M119" s="1410"/>
      <c r="N119" s="1410"/>
      <c r="O119" s="1410"/>
      <c r="P119" s="1410" t="s">
        <v>4765</v>
      </c>
      <c r="Q119" s="1410">
        <v>8.0</v>
      </c>
      <c r="R119" s="1410" t="s">
        <v>6520</v>
      </c>
      <c r="S119" s="1410"/>
      <c r="T119" s="809"/>
      <c r="U119" s="1449"/>
      <c r="V119" s="1416">
        <v>43791.0</v>
      </c>
      <c r="W119" s="1416">
        <v>43806.0</v>
      </c>
      <c r="X119" s="1417"/>
      <c r="Y119" s="1417"/>
      <c r="Z119" s="1417"/>
      <c r="AA119" s="1418"/>
      <c r="AB119" s="1419">
        <v>43402.0</v>
      </c>
      <c r="AC119" s="1419"/>
      <c r="AD119" s="1420"/>
      <c r="AE119" s="1438">
        <v>43434.0</v>
      </c>
      <c r="AF119" s="1438">
        <v>43449.0</v>
      </c>
      <c r="AG119" s="1413"/>
      <c r="AH119" s="1422"/>
      <c r="AI119" s="1423"/>
      <c r="AO119" s="1424"/>
      <c r="AP119" s="1424"/>
      <c r="AQ119" s="1424"/>
    </row>
    <row r="120">
      <c r="A120" s="708" t="s">
        <v>477</v>
      </c>
      <c r="B120" s="1430"/>
      <c r="C120" s="1426"/>
      <c r="D120" s="1426"/>
      <c r="E120" s="1401"/>
      <c r="F120" s="1401"/>
      <c r="G120" s="1401"/>
      <c r="H120" s="1440"/>
      <c r="I120" s="1429"/>
      <c r="J120" s="1430"/>
      <c r="K120" s="1430"/>
      <c r="L120" s="1430"/>
      <c r="M120" s="1430"/>
      <c r="N120" s="1430"/>
      <c r="O120" s="1430"/>
      <c r="P120" s="1430"/>
      <c r="Q120" s="1430"/>
      <c r="R120" s="1430"/>
      <c r="S120" s="1430"/>
      <c r="T120" s="1401"/>
      <c r="U120" s="1431"/>
      <c r="V120" s="1432"/>
      <c r="W120" s="1432"/>
      <c r="X120" s="1432"/>
      <c r="Y120" s="1432"/>
      <c r="Z120" s="1432"/>
      <c r="AA120" s="1433"/>
      <c r="AB120" s="1434"/>
      <c r="AC120" s="1434"/>
      <c r="AD120" s="1435"/>
      <c r="AE120" s="1436"/>
      <c r="AF120" s="1436"/>
      <c r="AG120" s="1436"/>
      <c r="AH120" s="1437"/>
      <c r="AI120" s="1423"/>
      <c r="AO120" s="1424"/>
      <c r="AP120" s="1424"/>
      <c r="AQ120" s="1424"/>
    </row>
    <row r="121">
      <c r="A121" s="706" t="s">
        <v>478</v>
      </c>
      <c r="B121" s="1410" t="s">
        <v>113</v>
      </c>
      <c r="C121" s="1410" t="str">
        <f>if(COUNTA(H121:J121)&lt;COUNTA(AB121:AD121),"Yes","No")</f>
        <v>No</v>
      </c>
      <c r="D121" s="1410">
        <v>3.0</v>
      </c>
      <c r="E121" s="809">
        <v>1.0</v>
      </c>
      <c r="F121" s="809"/>
      <c r="G121" s="809" t="s">
        <v>6595</v>
      </c>
      <c r="H121" s="1411">
        <v>43769.0</v>
      </c>
      <c r="I121" s="1412"/>
      <c r="J121" s="1438"/>
      <c r="K121" s="1410"/>
      <c r="L121" s="1410"/>
      <c r="M121" s="1410"/>
      <c r="N121" s="1410"/>
      <c r="O121" s="1410"/>
      <c r="P121" s="1410" t="s">
        <v>4825</v>
      </c>
      <c r="Q121" s="1410">
        <v>11.0</v>
      </c>
      <c r="R121" s="1410" t="s">
        <v>6596</v>
      </c>
      <c r="S121" s="1413"/>
      <c r="T121" s="1414"/>
      <c r="U121" s="1415"/>
      <c r="V121" s="1416">
        <v>43808.0</v>
      </c>
      <c r="W121" s="1416">
        <v>43815.0</v>
      </c>
      <c r="X121" s="1416">
        <v>43840.0</v>
      </c>
      <c r="Y121" s="1417"/>
      <c r="Z121" s="1417"/>
      <c r="AA121" s="1418"/>
      <c r="AB121" s="1419">
        <v>43412.0</v>
      </c>
      <c r="AC121" s="1419"/>
      <c r="AD121" s="1420"/>
      <c r="AE121" s="1421">
        <v>43439.0</v>
      </c>
      <c r="AF121" s="1421">
        <v>43451.0</v>
      </c>
      <c r="AG121" s="1438">
        <v>43475.0</v>
      </c>
      <c r="AH121" s="1422"/>
      <c r="AI121" s="1423"/>
      <c r="AO121" s="1424"/>
      <c r="AP121" s="1424"/>
      <c r="AQ121" s="1424"/>
    </row>
    <row r="122">
      <c r="A122" s="708" t="s">
        <v>482</v>
      </c>
      <c r="B122" s="1430"/>
      <c r="C122" s="1430"/>
      <c r="D122" s="1430"/>
      <c r="E122" s="1401"/>
      <c r="F122" s="1401"/>
      <c r="G122" s="1401"/>
      <c r="H122" s="1440"/>
      <c r="I122" s="1429"/>
      <c r="J122" s="1430"/>
      <c r="K122" s="1430"/>
      <c r="L122" s="1430"/>
      <c r="M122" s="1430"/>
      <c r="N122" s="1430"/>
      <c r="O122" s="1430"/>
      <c r="P122" s="1430"/>
      <c r="Q122" s="1430"/>
      <c r="R122" s="1430"/>
      <c r="S122" s="1430"/>
      <c r="T122" s="1401"/>
      <c r="U122" s="1431"/>
      <c r="V122" s="1432"/>
      <c r="W122" s="1432"/>
      <c r="X122" s="1432"/>
      <c r="Y122" s="1432"/>
      <c r="Z122" s="1432"/>
      <c r="AA122" s="1433"/>
      <c r="AB122" s="1434"/>
      <c r="AC122" s="1434"/>
      <c r="AD122" s="1435"/>
      <c r="AE122" s="1430"/>
      <c r="AF122" s="1430"/>
      <c r="AG122" s="1430"/>
      <c r="AH122" s="1437"/>
      <c r="AI122" s="1423"/>
      <c r="AO122" s="1424"/>
      <c r="AP122" s="1424"/>
      <c r="AQ122" s="1424"/>
    </row>
    <row r="123">
      <c r="A123" s="706" t="s">
        <v>483</v>
      </c>
      <c r="B123" s="1410" t="s">
        <v>113</v>
      </c>
      <c r="C123" s="1410" t="str">
        <f t="shared" ref="C123:C124" si="16">if(COUNTA(H123:J123)&lt;COUNTA(AB123:AD123),"Yes","No")</f>
        <v>Yes</v>
      </c>
      <c r="D123" s="1410">
        <v>2.0</v>
      </c>
      <c r="E123" s="809">
        <v>1.0</v>
      </c>
      <c r="F123" s="809"/>
      <c r="G123" s="809"/>
      <c r="H123" s="1411">
        <v>43761.0</v>
      </c>
      <c r="I123" s="1438"/>
      <c r="J123" s="1413"/>
      <c r="K123" s="1410"/>
      <c r="L123" s="1410"/>
      <c r="M123" s="1410"/>
      <c r="N123" s="1410"/>
      <c r="O123" s="1410"/>
      <c r="P123" s="1410" t="s">
        <v>4777</v>
      </c>
      <c r="Q123" s="1410">
        <v>7.0</v>
      </c>
      <c r="R123" s="1410" t="s">
        <v>6520</v>
      </c>
      <c r="S123" s="1413"/>
      <c r="T123" s="1414"/>
      <c r="U123" s="1449" t="s">
        <v>6597</v>
      </c>
      <c r="V123" s="1416">
        <v>43790.0</v>
      </c>
      <c r="W123" s="1416">
        <v>43809.0</v>
      </c>
      <c r="X123" s="1416">
        <v>43838.0</v>
      </c>
      <c r="Y123" s="1416">
        <v>43847.0</v>
      </c>
      <c r="Z123" s="1417"/>
      <c r="AA123" s="1418"/>
      <c r="AB123" s="1419">
        <v>43404.0</v>
      </c>
      <c r="AC123" s="1419">
        <v>43413.0</v>
      </c>
      <c r="AD123" s="1420"/>
      <c r="AE123" s="1438">
        <v>43433.0</v>
      </c>
      <c r="AF123" s="1438">
        <v>43445.0</v>
      </c>
      <c r="AG123" s="1438">
        <v>43474.0</v>
      </c>
      <c r="AH123" s="1448">
        <v>43483.0</v>
      </c>
      <c r="AI123" s="1423"/>
      <c r="AO123" s="1424"/>
      <c r="AP123" s="1424"/>
      <c r="AQ123" s="1424"/>
    </row>
    <row r="124" ht="17.25" customHeight="1">
      <c r="A124" s="706" t="s">
        <v>3651</v>
      </c>
      <c r="B124" s="1410" t="s">
        <v>113</v>
      </c>
      <c r="C124" s="1410" t="str">
        <f t="shared" si="16"/>
        <v>No</v>
      </c>
      <c r="D124" s="1410">
        <v>3.0</v>
      </c>
      <c r="E124" s="809">
        <v>2.0</v>
      </c>
      <c r="F124" s="1414"/>
      <c r="G124" s="800" t="s">
        <v>6598</v>
      </c>
      <c r="H124" s="1462">
        <v>43741.0</v>
      </c>
      <c r="I124" s="1412">
        <v>43742.0</v>
      </c>
      <c r="J124" s="1507">
        <v>43745.0</v>
      </c>
      <c r="K124" s="1438">
        <v>43748.0</v>
      </c>
      <c r="L124" s="1438">
        <v>43754.0</v>
      </c>
      <c r="M124" s="1410"/>
      <c r="N124" s="1410"/>
      <c r="O124" s="1410"/>
      <c r="P124" s="809" t="s">
        <v>4777</v>
      </c>
      <c r="Q124" s="1410">
        <v>15.0</v>
      </c>
      <c r="R124" s="1410" t="s">
        <v>4753</v>
      </c>
      <c r="S124" s="1410" t="s">
        <v>6599</v>
      </c>
      <c r="T124" s="809"/>
      <c r="U124" s="1449" t="s">
        <v>6600</v>
      </c>
      <c r="V124" s="1416">
        <v>43787.0</v>
      </c>
      <c r="W124" s="1416">
        <v>43812.0</v>
      </c>
      <c r="X124" s="1416">
        <v>43815.0</v>
      </c>
      <c r="Y124" s="1416">
        <v>43836.0</v>
      </c>
      <c r="Z124" s="1416"/>
      <c r="AA124" s="1472"/>
      <c r="AB124" s="1419">
        <v>43390.0</v>
      </c>
      <c r="AC124" s="1419">
        <v>43391.0</v>
      </c>
      <c r="AD124" s="1420">
        <v>43392.0</v>
      </c>
      <c r="AE124" s="1421">
        <v>43423.0</v>
      </c>
      <c r="AF124" s="1421">
        <v>43437.0</v>
      </c>
      <c r="AG124" s="1421">
        <v>43472.0</v>
      </c>
      <c r="AH124" s="1422"/>
      <c r="AI124" s="1423"/>
      <c r="AO124" s="1424"/>
      <c r="AP124" s="1424"/>
      <c r="AQ124" s="1424"/>
    </row>
    <row r="125">
      <c r="A125" s="708" t="s">
        <v>487</v>
      </c>
      <c r="B125" s="1430"/>
      <c r="C125" s="1430"/>
      <c r="D125" s="1430"/>
      <c r="E125" s="1401"/>
      <c r="F125" s="1401"/>
      <c r="G125" s="1401"/>
      <c r="H125" s="1440"/>
      <c r="I125" s="1429"/>
      <c r="J125" s="1430"/>
      <c r="K125" s="1430"/>
      <c r="L125" s="1430"/>
      <c r="M125" s="1430"/>
      <c r="N125" s="1430"/>
      <c r="O125" s="1430"/>
      <c r="P125" s="1430"/>
      <c r="Q125" s="1430"/>
      <c r="R125" s="1430"/>
      <c r="S125" s="1430"/>
      <c r="T125" s="1401"/>
      <c r="U125" s="1431"/>
      <c r="V125" s="1432"/>
      <c r="W125" s="1432"/>
      <c r="X125" s="1432"/>
      <c r="Y125" s="1432"/>
      <c r="Z125" s="1432"/>
      <c r="AA125" s="1433"/>
      <c r="AB125" s="1434"/>
      <c r="AC125" s="1434"/>
      <c r="AD125" s="1435"/>
      <c r="AE125" s="1430"/>
      <c r="AF125" s="1430"/>
      <c r="AG125" s="1430"/>
      <c r="AH125" s="1437"/>
      <c r="AI125" s="1423"/>
      <c r="AO125" s="1424"/>
      <c r="AP125" s="1424"/>
      <c r="AQ125" s="1424"/>
    </row>
    <row r="126">
      <c r="A126" s="707" t="s">
        <v>4867</v>
      </c>
      <c r="B126" s="1410" t="s">
        <v>113</v>
      </c>
      <c r="C126" s="1410" t="str">
        <f>if(COUNTA(H126:J126)&lt;COUNTA(AB126:AD126),"Yes","No")</f>
        <v>No</v>
      </c>
      <c r="D126" s="1410">
        <v>1.0</v>
      </c>
      <c r="E126" s="809">
        <v>1.0</v>
      </c>
      <c r="F126" s="1414"/>
      <c r="G126" s="1414"/>
      <c r="H126" s="1411">
        <v>43760.0</v>
      </c>
      <c r="I126" s="1412">
        <v>43766.0</v>
      </c>
      <c r="J126" s="1410"/>
      <c r="K126" s="1410"/>
      <c r="L126" s="1410"/>
      <c r="M126" s="1410"/>
      <c r="N126" s="1410"/>
      <c r="O126" s="1410"/>
      <c r="P126" s="1410" t="s">
        <v>4777</v>
      </c>
      <c r="Q126" s="1410">
        <v>3.0</v>
      </c>
      <c r="R126" s="1410" t="s">
        <v>6601</v>
      </c>
      <c r="S126" s="1413"/>
      <c r="T126" s="1414"/>
      <c r="U126" s="1415"/>
      <c r="V126" s="1416">
        <v>43780.0</v>
      </c>
      <c r="W126" s="1416">
        <v>43808.0</v>
      </c>
      <c r="X126" s="1417"/>
      <c r="Y126" s="1417"/>
      <c r="Z126" s="1417"/>
      <c r="AA126" s="1418"/>
      <c r="AB126" s="1419">
        <v>43382.0</v>
      </c>
      <c r="AC126" s="1419">
        <v>43418.0</v>
      </c>
      <c r="AD126" s="1420"/>
      <c r="AE126" s="1421">
        <v>43430.0</v>
      </c>
      <c r="AF126" s="1421">
        <v>43451.0</v>
      </c>
      <c r="AG126" s="1413"/>
      <c r="AH126" s="1422"/>
      <c r="AI126" s="1518"/>
      <c r="AO126" s="1514"/>
      <c r="AP126" s="1514"/>
      <c r="AQ126" s="1514"/>
    </row>
    <row r="127">
      <c r="A127" s="1519">
        <v>85.0</v>
      </c>
      <c r="B127" s="1520"/>
      <c r="C127" s="1520"/>
      <c r="D127" s="1520"/>
      <c r="E127" s="1520"/>
      <c r="F127" s="1521"/>
      <c r="G127" s="1521"/>
      <c r="H127" s="1522"/>
      <c r="I127" s="1522"/>
      <c r="J127" s="1520"/>
      <c r="K127" s="1520"/>
      <c r="L127" s="1520"/>
      <c r="M127" s="1520"/>
      <c r="N127" s="1520"/>
      <c r="O127" s="1520"/>
      <c r="P127" s="1520"/>
      <c r="Q127" s="1520"/>
      <c r="R127" s="1520"/>
      <c r="S127" s="1520"/>
      <c r="T127" s="1521"/>
      <c r="U127" s="1523"/>
      <c r="V127" s="1524"/>
      <c r="W127" s="1524"/>
      <c r="X127" s="1524"/>
      <c r="Y127" s="1524"/>
      <c r="Z127" s="1524"/>
      <c r="AA127" s="1525"/>
      <c r="AB127" s="1526"/>
      <c r="AC127" s="1526"/>
      <c r="AD127" s="1527"/>
      <c r="AE127" s="1520"/>
      <c r="AF127" s="1520"/>
      <c r="AG127" s="1520"/>
      <c r="AH127" s="1528"/>
      <c r="AI127" s="1518"/>
      <c r="AO127" s="1514"/>
      <c r="AP127" s="1514"/>
      <c r="AQ127" s="1514"/>
    </row>
    <row r="128">
      <c r="A128" s="1529" t="s">
        <v>4868</v>
      </c>
      <c r="B128" s="1413"/>
      <c r="C128" s="1413"/>
      <c r="D128" s="1413">
        <f t="shared" ref="D128:E128" si="17">SUM(D6:D127)</f>
        <v>193</v>
      </c>
      <c r="E128" s="1413">
        <f t="shared" si="17"/>
        <v>76</v>
      </c>
      <c r="F128" s="1414"/>
      <c r="G128" s="1414"/>
      <c r="H128" s="1452"/>
      <c r="I128" s="1452"/>
      <c r="J128" s="1413"/>
      <c r="K128" s="1413"/>
      <c r="L128" s="1413"/>
      <c r="M128" s="1413"/>
      <c r="N128" s="1413"/>
      <c r="O128" s="1413"/>
      <c r="P128" s="1413"/>
      <c r="Q128" s="1413"/>
      <c r="R128" s="1413"/>
      <c r="S128" s="1413"/>
      <c r="T128" s="1414"/>
      <c r="U128" s="1414"/>
      <c r="V128" s="1413"/>
      <c r="W128" s="1413"/>
      <c r="X128" s="1413"/>
      <c r="Y128" s="1413"/>
      <c r="Z128" s="1413"/>
      <c r="AA128" s="1413"/>
      <c r="AB128" s="1413"/>
      <c r="AC128" s="1413"/>
      <c r="AD128" s="1413"/>
      <c r="AE128" s="1413"/>
      <c r="AF128" s="1413"/>
      <c r="AG128" s="1413"/>
      <c r="AH128" s="1413"/>
      <c r="AI128" s="1518"/>
      <c r="AO128" s="1514"/>
      <c r="AP128" s="1514"/>
      <c r="AQ128" s="1514"/>
    </row>
    <row r="129">
      <c r="A129" s="1530" t="str">
        <f>CONCATENATE(COUNTIF(B2:B126,"Yes")+COUNTIF(B2:B126,"Y"))</f>
        <v>86</v>
      </c>
      <c r="B129" s="1413"/>
      <c r="C129" s="1413"/>
      <c r="D129" s="1413"/>
      <c r="E129" s="1414"/>
      <c r="F129" s="1414"/>
      <c r="G129" s="1518"/>
      <c r="H129" s="1452"/>
      <c r="I129" s="1452"/>
      <c r="J129" s="1413"/>
      <c r="K129" s="1413"/>
      <c r="L129" s="1413"/>
      <c r="M129" s="1413"/>
      <c r="N129" s="1413"/>
      <c r="O129" s="1413"/>
      <c r="P129" s="1413"/>
      <c r="Q129" s="1413"/>
      <c r="R129" s="1413"/>
      <c r="S129" s="1413"/>
      <c r="T129" s="1414"/>
      <c r="U129" s="1414"/>
      <c r="V129" s="1413"/>
      <c r="W129" s="1413"/>
      <c r="X129" s="1413"/>
      <c r="Y129" s="1413"/>
      <c r="Z129" s="1413"/>
      <c r="AA129" s="1413"/>
      <c r="AB129" s="1413"/>
      <c r="AC129" s="1413"/>
      <c r="AD129" s="1413"/>
      <c r="AE129" s="1413"/>
      <c r="AF129" s="1413"/>
      <c r="AG129" s="1413"/>
      <c r="AH129" s="1413"/>
      <c r="AI129" s="1518"/>
      <c r="AO129" s="1514"/>
      <c r="AP129" s="1514"/>
      <c r="AQ129" s="1514"/>
    </row>
    <row r="130">
      <c r="A130" s="1531">
        <f>A129/A127</f>
        <v>1.011764706</v>
      </c>
      <c r="B130" s="1413"/>
      <c r="C130" s="1413"/>
      <c r="D130" s="1413"/>
      <c r="E130" s="1414"/>
      <c r="F130" s="1414"/>
      <c r="G130" s="1414"/>
      <c r="H130" s="1452"/>
      <c r="I130" s="1452"/>
      <c r="J130" s="1413"/>
      <c r="K130" s="1413"/>
      <c r="L130" s="1413"/>
      <c r="M130" s="1413"/>
      <c r="N130" s="1413"/>
      <c r="O130" s="1413"/>
      <c r="P130" s="1413"/>
      <c r="Q130" s="1413"/>
      <c r="R130" s="1413"/>
      <c r="S130" s="1413"/>
      <c r="T130" s="1414"/>
      <c r="U130" s="1414"/>
      <c r="V130" s="1413"/>
      <c r="W130" s="1413"/>
      <c r="X130" s="1413"/>
      <c r="Y130" s="1413"/>
      <c r="Z130" s="1413"/>
      <c r="AA130" s="1413"/>
      <c r="AB130" s="1413"/>
      <c r="AC130" s="1413"/>
      <c r="AD130" s="1413"/>
      <c r="AE130" s="1413"/>
      <c r="AF130" s="1413"/>
      <c r="AG130" s="1413"/>
      <c r="AH130" s="1413"/>
      <c r="AI130" s="1518"/>
      <c r="AO130" s="1514"/>
      <c r="AP130" s="1514"/>
      <c r="AQ130" s="1514"/>
    </row>
    <row r="131">
      <c r="A131" s="1530" t="s">
        <v>4869</v>
      </c>
      <c r="B131" s="1413"/>
      <c r="C131" s="1413"/>
      <c r="D131" s="1413"/>
      <c r="E131" s="1414"/>
      <c r="F131" s="1414"/>
      <c r="G131" s="1414"/>
      <c r="H131" s="1452"/>
      <c r="I131" s="1452"/>
      <c r="J131" s="1413"/>
      <c r="K131" s="1413"/>
      <c r="L131" s="1413"/>
      <c r="M131" s="1413"/>
      <c r="N131" s="1413"/>
      <c r="O131" s="1413"/>
      <c r="P131" s="1413"/>
      <c r="Q131" s="1413"/>
      <c r="R131" s="1413"/>
      <c r="S131" s="1413"/>
      <c r="T131" s="1414"/>
      <c r="U131" s="1414"/>
      <c r="V131" s="1413"/>
      <c r="W131" s="1413"/>
      <c r="X131" s="1413"/>
      <c r="Y131" s="1413"/>
      <c r="Z131" s="1413"/>
      <c r="AA131" s="1413"/>
      <c r="AB131" s="1413"/>
      <c r="AC131" s="1413"/>
      <c r="AD131" s="1413"/>
      <c r="AE131" s="1413"/>
      <c r="AF131" s="1413"/>
      <c r="AG131" s="1413"/>
      <c r="AH131" s="1413"/>
      <c r="AI131" s="1518"/>
      <c r="AO131" s="1514"/>
      <c r="AP131" s="1514"/>
      <c r="AQ131" s="1514"/>
    </row>
    <row r="132">
      <c r="A132" s="1532">
        <f>A127-A129</f>
        <v>-1</v>
      </c>
      <c r="B132" s="1413"/>
      <c r="C132" s="1413"/>
      <c r="D132" s="1413"/>
      <c r="E132" s="1414"/>
      <c r="F132" s="1414"/>
      <c r="G132" s="1414"/>
      <c r="H132" s="1452"/>
      <c r="I132" s="1452"/>
      <c r="J132" s="1413"/>
      <c r="K132" s="1413"/>
      <c r="L132" s="1413"/>
      <c r="M132" s="1413"/>
      <c r="N132" s="1413"/>
      <c r="O132" s="1413"/>
      <c r="P132" s="1413"/>
      <c r="Q132" s="1413"/>
      <c r="R132" s="1413"/>
      <c r="S132" s="1413"/>
      <c r="T132" s="1414"/>
      <c r="U132" s="1414"/>
      <c r="V132" s="1413"/>
      <c r="W132" s="1413"/>
      <c r="X132" s="1413"/>
      <c r="Y132" s="1413"/>
      <c r="Z132" s="1413"/>
      <c r="AA132" s="1413"/>
      <c r="AB132" s="1413"/>
      <c r="AC132" s="1413"/>
      <c r="AD132" s="1413"/>
      <c r="AE132" s="1413"/>
      <c r="AF132" s="1413"/>
      <c r="AG132" s="1413"/>
      <c r="AH132" s="1413"/>
      <c r="AI132" s="1518"/>
      <c r="AO132" s="1514"/>
      <c r="AP132" s="1514"/>
      <c r="AQ132" s="1514"/>
    </row>
    <row r="133">
      <c r="A133" s="1531">
        <f>A132/A127</f>
        <v>-0.01176470588</v>
      </c>
      <c r="B133" s="1413"/>
      <c r="C133" s="1413"/>
      <c r="D133" s="1413"/>
      <c r="E133" s="1414"/>
      <c r="F133" s="1414"/>
      <c r="G133" s="1414"/>
      <c r="H133" s="1452"/>
      <c r="I133" s="1452"/>
      <c r="J133" s="1413"/>
      <c r="K133" s="1413"/>
      <c r="L133" s="1413"/>
      <c r="M133" s="1413"/>
      <c r="N133" s="1413"/>
      <c r="O133" s="1413"/>
      <c r="P133" s="1413"/>
      <c r="Q133" s="1413"/>
      <c r="R133" s="1413"/>
      <c r="S133" s="1413"/>
      <c r="T133" s="1414"/>
      <c r="U133" s="1414"/>
      <c r="V133" s="1413"/>
      <c r="W133" s="1413"/>
      <c r="X133" s="1413"/>
      <c r="Y133" s="1413"/>
      <c r="Z133" s="1413"/>
      <c r="AA133" s="1413"/>
      <c r="AB133" s="1413"/>
      <c r="AC133" s="1413"/>
      <c r="AD133" s="1413"/>
      <c r="AE133" s="1413"/>
      <c r="AF133" s="1413"/>
      <c r="AG133" s="1413"/>
      <c r="AH133" s="1413"/>
      <c r="AI133" s="1518"/>
      <c r="AO133" s="1514"/>
      <c r="AP133" s="1514"/>
      <c r="AQ133" s="1514"/>
    </row>
    <row r="134">
      <c r="A134" s="1533"/>
      <c r="B134" s="1413"/>
      <c r="C134" s="1413"/>
      <c r="D134" s="1413"/>
      <c r="E134" s="1414"/>
      <c r="F134" s="1414"/>
      <c r="G134" s="1414"/>
      <c r="H134" s="1452"/>
      <c r="I134" s="1452"/>
      <c r="J134" s="1413"/>
      <c r="K134" s="1413"/>
      <c r="L134" s="1413"/>
      <c r="M134" s="1413"/>
      <c r="N134" s="1413"/>
      <c r="O134" s="1413"/>
      <c r="P134" s="1413"/>
      <c r="Q134" s="1413"/>
      <c r="R134" s="1413"/>
      <c r="S134" s="1413"/>
      <c r="T134" s="1414"/>
      <c r="U134" s="1414"/>
      <c r="V134" s="1413"/>
      <c r="W134" s="1413"/>
      <c r="X134" s="1413"/>
      <c r="Y134" s="1413"/>
      <c r="Z134" s="1413"/>
      <c r="AA134" s="1413"/>
      <c r="AB134" s="1413"/>
      <c r="AC134" s="1413"/>
      <c r="AD134" s="1413"/>
      <c r="AE134" s="1413"/>
      <c r="AF134" s="1413"/>
      <c r="AG134" s="1413"/>
      <c r="AH134" s="1413"/>
      <c r="AI134" s="1518"/>
      <c r="AO134" s="1514"/>
      <c r="AP134" s="1514"/>
      <c r="AQ134" s="1514"/>
    </row>
    <row r="135">
      <c r="A135" s="1533"/>
      <c r="B135" s="1413"/>
      <c r="C135" s="1413"/>
      <c r="D135" s="1413"/>
      <c r="E135" s="1414"/>
      <c r="F135" s="1414"/>
      <c r="G135" s="1414"/>
      <c r="H135" s="1452"/>
      <c r="I135" s="1452"/>
      <c r="J135" s="1413"/>
      <c r="K135" s="1413"/>
      <c r="L135" s="1413"/>
      <c r="M135" s="1413"/>
      <c r="N135" s="1413"/>
      <c r="O135" s="1413"/>
      <c r="P135" s="1413"/>
      <c r="Q135" s="1413"/>
      <c r="R135" s="1413"/>
      <c r="S135" s="1413"/>
      <c r="T135" s="1414"/>
      <c r="U135" s="1414"/>
      <c r="V135" s="1413"/>
      <c r="W135" s="1413"/>
      <c r="X135" s="1413"/>
      <c r="Y135" s="1413"/>
      <c r="Z135" s="1413"/>
      <c r="AA135" s="1413"/>
      <c r="AB135" s="1413"/>
      <c r="AC135" s="1413"/>
      <c r="AD135" s="1413"/>
      <c r="AE135" s="1413"/>
      <c r="AF135" s="1413"/>
      <c r="AG135" s="1413"/>
      <c r="AH135" s="1413"/>
      <c r="AI135" s="1518"/>
      <c r="AO135" s="1514"/>
      <c r="AP135" s="1514"/>
      <c r="AQ135" s="1514"/>
    </row>
    <row r="136" ht="88.5" customHeight="1">
      <c r="A136" s="1533"/>
      <c r="B136" s="1413"/>
      <c r="C136" s="1413"/>
      <c r="D136" s="1413"/>
      <c r="E136" s="1414"/>
      <c r="F136" s="1414"/>
      <c r="G136" s="1414"/>
      <c r="H136" s="1452"/>
      <c r="I136" s="1452"/>
      <c r="J136" s="1413"/>
      <c r="K136" s="1413"/>
      <c r="L136" s="1413"/>
      <c r="M136" s="1413"/>
      <c r="N136" s="1413"/>
      <c r="O136" s="1413"/>
      <c r="P136" s="1413"/>
      <c r="Q136" s="1413"/>
      <c r="R136" s="1413"/>
      <c r="S136" s="1413"/>
      <c r="T136" s="1414"/>
      <c r="U136" s="1414"/>
      <c r="V136" s="1413"/>
      <c r="W136" s="1413"/>
      <c r="X136" s="1413"/>
      <c r="Y136" s="1413"/>
      <c r="Z136" s="1413"/>
      <c r="AA136" s="1413"/>
      <c r="AB136" s="1413"/>
      <c r="AC136" s="1413"/>
      <c r="AD136" s="1413"/>
      <c r="AE136" s="1413"/>
      <c r="AF136" s="1413"/>
      <c r="AG136" s="1413"/>
      <c r="AH136" s="1413"/>
      <c r="AI136" s="1518"/>
      <c r="AO136" s="1514"/>
      <c r="AP136" s="1514"/>
      <c r="AQ136" s="1514"/>
    </row>
  </sheetData>
  <customSheetViews>
    <customSheetView guid="{ED30AEB8-0C6E-42FA-90A4-FF66DA38CFC1}" filter="1" showAutoFilter="1">
      <autoFilter ref="$A$4:$AH$134">
        <filterColumn colId="1">
          <filters>
            <filter val="No"/>
            <filter val="Yes"/>
          </filters>
        </filterColumn>
      </autoFilter>
    </customSheetView>
  </customSheetViews>
  <mergeCells count="150">
    <mergeCell ref="P2:P3"/>
    <mergeCell ref="Q2:Q3"/>
    <mergeCell ref="R2:R3"/>
    <mergeCell ref="S2:S3"/>
    <mergeCell ref="T2:T3"/>
    <mergeCell ref="U2:U3"/>
    <mergeCell ref="V2:AA2"/>
    <mergeCell ref="AB2:AD2"/>
    <mergeCell ref="AE2:AH2"/>
    <mergeCell ref="AI2:AN2"/>
    <mergeCell ref="B1:U1"/>
    <mergeCell ref="B2:D2"/>
    <mergeCell ref="E2:E3"/>
    <mergeCell ref="F2:F3"/>
    <mergeCell ref="G2:G3"/>
    <mergeCell ref="H2:O3"/>
    <mergeCell ref="B3:D3"/>
    <mergeCell ref="AI1:AN1"/>
    <mergeCell ref="AI3:AN3"/>
    <mergeCell ref="AI4:AN4"/>
    <mergeCell ref="AI5:AN5"/>
    <mergeCell ref="AI6:AN6"/>
    <mergeCell ref="AI7:AN7"/>
    <mergeCell ref="AI8:AN8"/>
    <mergeCell ref="AI9:AN9"/>
    <mergeCell ref="AI10:AN10"/>
    <mergeCell ref="AI11:AN11"/>
    <mergeCell ref="AI12:AN12"/>
    <mergeCell ref="AI13:AN13"/>
    <mergeCell ref="AI14:AN14"/>
    <mergeCell ref="AI15:AN15"/>
    <mergeCell ref="AI16:AN16"/>
    <mergeCell ref="AI17:AN17"/>
    <mergeCell ref="AI18:AN18"/>
    <mergeCell ref="AI19:AN19"/>
    <mergeCell ref="AI20:AN20"/>
    <mergeCell ref="AI21:AN21"/>
    <mergeCell ref="AI22:AN22"/>
    <mergeCell ref="AI23:AN23"/>
    <mergeCell ref="AI24:AN24"/>
    <mergeCell ref="AI25:AN25"/>
    <mergeCell ref="AI26:AN26"/>
    <mergeCell ref="AI27:AN27"/>
    <mergeCell ref="AI28:AN28"/>
    <mergeCell ref="AI29:AN29"/>
    <mergeCell ref="AI30:AN30"/>
    <mergeCell ref="AI31:AN31"/>
    <mergeCell ref="AI32:AN32"/>
    <mergeCell ref="AI33:AN33"/>
    <mergeCell ref="AI34:AN34"/>
    <mergeCell ref="AI35:AN35"/>
    <mergeCell ref="AI36:AN36"/>
    <mergeCell ref="AI37:AN37"/>
    <mergeCell ref="AI38:AN38"/>
    <mergeCell ref="AI39:AN39"/>
    <mergeCell ref="AI40:AN40"/>
    <mergeCell ref="AI41:AN41"/>
    <mergeCell ref="AI42:AN42"/>
    <mergeCell ref="AI43:AN43"/>
    <mergeCell ref="AI44:AN44"/>
    <mergeCell ref="AI45:AN45"/>
    <mergeCell ref="AI46:AN46"/>
    <mergeCell ref="AI47:AN47"/>
    <mergeCell ref="AI48:AN48"/>
    <mergeCell ref="AI49:AN49"/>
    <mergeCell ref="AI50:AN50"/>
    <mergeCell ref="AI51:AN51"/>
    <mergeCell ref="AI52:AN52"/>
    <mergeCell ref="AI53:AN53"/>
    <mergeCell ref="AI55:AN55"/>
    <mergeCell ref="AI56:AN56"/>
    <mergeCell ref="AI57:AN57"/>
    <mergeCell ref="AI58:AN58"/>
    <mergeCell ref="AI109:AN109"/>
    <mergeCell ref="AI110:AN110"/>
    <mergeCell ref="AI111:AN111"/>
    <mergeCell ref="AI112:AN112"/>
    <mergeCell ref="AI113:AN113"/>
    <mergeCell ref="AI114:AN114"/>
    <mergeCell ref="AI115:AN115"/>
    <mergeCell ref="AI116:AN116"/>
    <mergeCell ref="AI117:AN117"/>
    <mergeCell ref="AI118:AN118"/>
    <mergeCell ref="AI119:AN119"/>
    <mergeCell ref="AI120:AN120"/>
    <mergeCell ref="AI121:AN121"/>
    <mergeCell ref="AI122:AN122"/>
    <mergeCell ref="AI130:AN130"/>
    <mergeCell ref="AI131:AN131"/>
    <mergeCell ref="AI132:AN132"/>
    <mergeCell ref="AI133:AN133"/>
    <mergeCell ref="AI134:AN134"/>
    <mergeCell ref="AI135:AN135"/>
    <mergeCell ref="AI136:AN136"/>
    <mergeCell ref="AI123:AN123"/>
    <mergeCell ref="AI124:AN124"/>
    <mergeCell ref="AI125:AN125"/>
    <mergeCell ref="AI126:AN126"/>
    <mergeCell ref="AI127:AN127"/>
    <mergeCell ref="AI128:AN128"/>
    <mergeCell ref="AI129:AN129"/>
    <mergeCell ref="AI59:AN59"/>
    <mergeCell ref="AI60:AN60"/>
    <mergeCell ref="AI61:AN61"/>
    <mergeCell ref="AI62:AN62"/>
    <mergeCell ref="AI63:AN63"/>
    <mergeCell ref="AI64:AN64"/>
    <mergeCell ref="AI65:AN65"/>
    <mergeCell ref="AI66:AN66"/>
    <mergeCell ref="AI67:AN67"/>
    <mergeCell ref="AI68:AN68"/>
    <mergeCell ref="AI69:AN69"/>
    <mergeCell ref="AI70:AN70"/>
    <mergeCell ref="AI71:AN71"/>
    <mergeCell ref="AI72:AN72"/>
    <mergeCell ref="AI73:AN73"/>
    <mergeCell ref="AI74:AN74"/>
    <mergeCell ref="AI75:AN75"/>
    <mergeCell ref="AI76:AN76"/>
    <mergeCell ref="AI77:AN77"/>
    <mergeCell ref="AI78:AN78"/>
    <mergeCell ref="AI79:AN79"/>
    <mergeCell ref="AI80:AN80"/>
    <mergeCell ref="AI81:AN81"/>
    <mergeCell ref="AI82:AN82"/>
    <mergeCell ref="AI83:AN83"/>
    <mergeCell ref="AI84:AN84"/>
    <mergeCell ref="AI85:AN85"/>
    <mergeCell ref="AI86:AN86"/>
    <mergeCell ref="AI87:AN87"/>
    <mergeCell ref="AI88:AN88"/>
    <mergeCell ref="AI89:AN89"/>
    <mergeCell ref="AI90:AN90"/>
    <mergeCell ref="AI91:AN91"/>
    <mergeCell ref="AI92:AN92"/>
    <mergeCell ref="AI93:AN93"/>
    <mergeCell ref="AI94:AN94"/>
    <mergeCell ref="AI95:AN95"/>
    <mergeCell ref="AI96:AN96"/>
    <mergeCell ref="AI97:AN97"/>
    <mergeCell ref="AI98:AN98"/>
    <mergeCell ref="AI99:AN99"/>
    <mergeCell ref="AI100:AN100"/>
    <mergeCell ref="AI101:AN101"/>
    <mergeCell ref="AI102:AN102"/>
    <mergeCell ref="AI103:AN103"/>
    <mergeCell ref="AI104:AN104"/>
    <mergeCell ref="AI105:AN105"/>
    <mergeCell ref="AI106:AN106"/>
    <mergeCell ref="AI107:AN107"/>
  </mergeCells>
  <conditionalFormatting sqref="H2:O3 H5:H136 I5:O53 I55:O136 E64:G64">
    <cfRule type="timePeriod" dxfId="6" priority="1" timePeriod="today"/>
  </conditionalFormatting>
  <conditionalFormatting sqref="B5:B136">
    <cfRule type="containsText" dxfId="7" priority="2" operator="containsText" text="Yes">
      <formula>NOT(ISERROR(SEARCH(("Yes"),(B5))))</formula>
    </cfRule>
  </conditionalFormatting>
  <conditionalFormatting sqref="AE6:AF61 AG6:AH126 AE63:AF126">
    <cfRule type="expression" dxfId="6" priority="3">
      <formula>AND(ISNUMBER(AE6),TRUNC(AE6)&lt;TODAY())</formula>
    </cfRule>
  </conditionalFormatting>
  <conditionalFormatting sqref="AE6">
    <cfRule type="timePeriod" dxfId="5" priority="4" timePeriod="today"/>
  </conditionalFormatting>
  <conditionalFormatting sqref="AE6:AF61 AG6:AH126 AE63:AF126">
    <cfRule type="expression" dxfId="6" priority="5">
      <formula>AND(ISNUMBER(AE6),TRUNC(AE6)&lt;TODAY())</formula>
    </cfRule>
  </conditionalFormatting>
  <conditionalFormatting sqref="C6:C126">
    <cfRule type="containsText" dxfId="8" priority="6" operator="containsText" text="No">
      <formula>NOT(ISERROR(SEARCH(("No"),(C6))))</formula>
    </cfRule>
  </conditionalFormatting>
  <conditionalFormatting sqref="C6:C126">
    <cfRule type="containsText" dxfId="5" priority="7" operator="containsText" text="Yes">
      <formula>NOT(ISERROR(SEARCH(("Yes"),(C6))))</formula>
    </cfRule>
  </conditionalFormatting>
  <hyperlinks>
    <hyperlink display="Last Year Offer Dates" location="18-19 Invites!A1" ref="AB2"/>
    <hyperlink display="Last Year Dates: See &quot;18-19 invites&quot; below for more info" location="18-19 Invites!A1" ref="AE2"/>
  </hyperlinks>
  <printOptions gridLines="1" horizontalCentered="1"/>
  <pageMargins bottom="0.75" footer="0.0" header="0.0" left="0.7" right="0.7" top="0.75"/>
  <pageSetup fitToHeight="0" paperSize="9" cellComments="atEnd" orientation="landscape"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workbookViewId="0"/>
  </sheetViews>
  <sheetFormatPr customHeight="1" defaultColWidth="14.43" defaultRowHeight="15.75"/>
  <cols>
    <col customWidth="1" min="2" max="2" width="17.57"/>
  </cols>
  <sheetData>
    <row r="1">
      <c r="A1" s="1534" t="s">
        <v>2848</v>
      </c>
      <c r="B1" s="1535"/>
      <c r="C1" s="1535"/>
      <c r="D1" s="1535"/>
      <c r="E1" s="1535"/>
      <c r="F1" s="1535"/>
      <c r="G1" s="1535"/>
      <c r="H1" s="1535"/>
      <c r="I1" s="1535"/>
      <c r="J1" s="1535"/>
      <c r="K1" s="1535"/>
      <c r="L1" s="1535"/>
      <c r="M1" s="1535"/>
      <c r="N1" s="1536"/>
      <c r="O1" s="1537"/>
      <c r="P1" s="1538"/>
      <c r="Q1" s="1538"/>
      <c r="R1" s="1537"/>
      <c r="S1" s="1537"/>
      <c r="T1" s="1537"/>
      <c r="U1" s="1537"/>
      <c r="V1" s="1537"/>
      <c r="W1" s="1537"/>
      <c r="X1" s="1537"/>
      <c r="Y1" s="1537"/>
      <c r="Z1" s="1537"/>
      <c r="AA1" s="1537"/>
    </row>
    <row r="2">
      <c r="A2" s="1539" t="s">
        <v>5560</v>
      </c>
      <c r="B2" s="172"/>
      <c r="C2" s="1540" t="s">
        <v>5561</v>
      </c>
      <c r="D2" s="1541"/>
      <c r="E2" s="1540" t="s">
        <v>5562</v>
      </c>
      <c r="F2" s="1541"/>
      <c r="G2" s="1540" t="s">
        <v>5563</v>
      </c>
      <c r="H2" s="1541"/>
      <c r="I2" s="1540" t="s">
        <v>5564</v>
      </c>
      <c r="J2" s="1541"/>
      <c r="K2" s="1540" t="s">
        <v>5565</v>
      </c>
      <c r="L2" s="1541"/>
      <c r="M2" s="1542" t="s">
        <v>5566</v>
      </c>
      <c r="N2" s="1329"/>
      <c r="O2" s="1537"/>
      <c r="P2" s="1538"/>
      <c r="Q2" s="1538"/>
      <c r="R2" s="1537"/>
      <c r="S2" s="1537"/>
      <c r="T2" s="1537"/>
      <c r="U2" s="1537"/>
      <c r="V2" s="1537"/>
      <c r="W2" s="1537"/>
      <c r="X2" s="1537"/>
      <c r="Y2" s="1537"/>
      <c r="Z2" s="1537"/>
      <c r="AA2" s="1537"/>
    </row>
    <row r="3">
      <c r="A3" s="1543"/>
      <c r="B3" s="1544"/>
      <c r="C3" s="1545">
        <v>1.0</v>
      </c>
      <c r="D3" s="1546"/>
      <c r="E3" s="1545">
        <v>2.0</v>
      </c>
      <c r="F3" s="1546"/>
      <c r="G3" s="1545">
        <v>3.0</v>
      </c>
      <c r="H3" s="1546"/>
      <c r="I3" s="1545">
        <v>4.0</v>
      </c>
      <c r="J3" s="1546"/>
      <c r="K3" s="1545">
        <v>5.0</v>
      </c>
      <c r="L3" s="1546"/>
      <c r="M3" s="1547">
        <v>6.0</v>
      </c>
      <c r="N3" s="1546"/>
      <c r="O3" s="1537"/>
      <c r="P3" s="1538"/>
      <c r="Q3" s="1538"/>
      <c r="R3" s="1537"/>
      <c r="S3" s="1537"/>
      <c r="T3" s="1537"/>
      <c r="U3" s="1537"/>
      <c r="V3" s="1537"/>
      <c r="W3" s="1537"/>
      <c r="X3" s="1537"/>
      <c r="Y3" s="1537"/>
      <c r="Z3" s="1537"/>
      <c r="AA3" s="1537"/>
    </row>
    <row r="4">
      <c r="A4" s="1548"/>
      <c r="B4" s="172"/>
      <c r="C4" s="1549" t="s">
        <v>6602</v>
      </c>
      <c r="D4" s="1329"/>
      <c r="E4" s="1550"/>
      <c r="F4" s="1329"/>
      <c r="G4" s="1550"/>
      <c r="H4" s="1329"/>
      <c r="I4" s="1550"/>
      <c r="J4" s="1329"/>
      <c r="K4" s="1550"/>
      <c r="L4" s="1329"/>
      <c r="M4" s="1550"/>
      <c r="N4" s="1329"/>
      <c r="O4" s="1537"/>
      <c r="P4" s="1538"/>
      <c r="Q4" s="1538"/>
      <c r="R4" s="1537"/>
      <c r="S4" s="1537"/>
      <c r="T4" s="1537"/>
      <c r="U4" s="1537"/>
      <c r="V4" s="1537"/>
      <c r="W4" s="1537"/>
      <c r="X4" s="1537"/>
      <c r="Y4" s="1537"/>
      <c r="Z4" s="1537"/>
      <c r="AA4" s="1537"/>
    </row>
    <row r="5">
      <c r="A5" s="1545">
        <v>7.0</v>
      </c>
      <c r="B5" s="1546"/>
      <c r="C5" s="1545">
        <v>8.0</v>
      </c>
      <c r="D5" s="1546"/>
      <c r="E5" s="1545">
        <v>9.0</v>
      </c>
      <c r="F5" s="1546"/>
      <c r="G5" s="1545">
        <v>10.0</v>
      </c>
      <c r="H5" s="1546"/>
      <c r="I5" s="1545">
        <v>11.0</v>
      </c>
      <c r="J5" s="1546"/>
      <c r="K5" s="1545">
        <v>12.0</v>
      </c>
      <c r="L5" s="1546"/>
      <c r="M5" s="1545">
        <v>13.0</v>
      </c>
      <c r="N5" s="1551"/>
      <c r="O5" s="1537"/>
      <c r="P5" s="1538"/>
      <c r="Q5" s="1538"/>
      <c r="R5" s="1537"/>
      <c r="S5" s="1537"/>
      <c r="T5" s="1537"/>
      <c r="U5" s="1537"/>
      <c r="V5" s="1537"/>
      <c r="W5" s="1537"/>
      <c r="X5" s="1537"/>
      <c r="Y5" s="1537"/>
      <c r="Z5" s="1537"/>
      <c r="AA5" s="1537"/>
    </row>
    <row r="6">
      <c r="A6" s="1550"/>
      <c r="B6" s="1329"/>
      <c r="C6" s="1550"/>
      <c r="D6" s="1329"/>
      <c r="E6" s="1550"/>
      <c r="F6" s="1329"/>
      <c r="G6" s="1550"/>
      <c r="H6" s="1329"/>
      <c r="I6" s="1550"/>
      <c r="J6" s="1329"/>
      <c r="K6" s="1550"/>
      <c r="L6" s="1329"/>
      <c r="M6" s="1550"/>
      <c r="N6" s="1329"/>
      <c r="O6" s="1537"/>
      <c r="P6" s="1538"/>
      <c r="Q6" s="1538"/>
      <c r="R6" s="1537"/>
      <c r="S6" s="1537"/>
      <c r="T6" s="1537"/>
      <c r="U6" s="1537"/>
      <c r="V6" s="1537"/>
      <c r="W6" s="1537"/>
      <c r="X6" s="1537"/>
      <c r="Y6" s="1537"/>
      <c r="Z6" s="1537"/>
      <c r="AA6" s="1537"/>
    </row>
    <row r="7">
      <c r="A7" s="1545">
        <v>14.0</v>
      </c>
      <c r="B7" s="1546"/>
      <c r="C7" s="1545">
        <v>15.0</v>
      </c>
      <c r="D7" s="1546"/>
      <c r="E7" s="1545">
        <v>16.0</v>
      </c>
      <c r="F7" s="1546"/>
      <c r="G7" s="1545">
        <v>17.0</v>
      </c>
      <c r="H7" s="1546"/>
      <c r="I7" s="1545">
        <v>18.0</v>
      </c>
      <c r="J7" s="1546"/>
      <c r="K7" s="1545">
        <v>20.0</v>
      </c>
      <c r="L7" s="1546"/>
      <c r="M7" s="1545">
        <v>21.0</v>
      </c>
      <c r="N7" s="1546"/>
      <c r="O7" s="1537"/>
      <c r="P7" s="1538"/>
      <c r="Q7" s="1538"/>
      <c r="R7" s="1537"/>
      <c r="S7" s="1537"/>
      <c r="T7" s="1537"/>
      <c r="U7" s="1537"/>
      <c r="V7" s="1537"/>
      <c r="W7" s="1537"/>
      <c r="X7" s="1537"/>
      <c r="Y7" s="1537"/>
      <c r="Z7" s="1537"/>
      <c r="AA7" s="1537"/>
    </row>
    <row r="8">
      <c r="A8" s="1550"/>
      <c r="B8" s="1329"/>
      <c r="C8" s="1550"/>
      <c r="D8" s="1329"/>
      <c r="E8" s="1550"/>
      <c r="F8" s="1329"/>
      <c r="G8" s="1550"/>
      <c r="H8" s="1329"/>
      <c r="I8" s="1552"/>
      <c r="J8" s="1329"/>
      <c r="K8" s="1550"/>
      <c r="L8" s="1329"/>
      <c r="M8" s="1550"/>
      <c r="N8" s="1329"/>
      <c r="O8" s="1537"/>
      <c r="P8" s="1538"/>
      <c r="Q8" s="1538"/>
      <c r="R8" s="1537"/>
      <c r="S8" s="1537"/>
      <c r="T8" s="1537"/>
      <c r="U8" s="1537"/>
      <c r="V8" s="1537"/>
      <c r="W8" s="1537"/>
      <c r="X8" s="1537"/>
      <c r="Y8" s="1537"/>
      <c r="Z8" s="1537"/>
      <c r="AA8" s="1537"/>
    </row>
    <row r="9">
      <c r="A9" s="1545">
        <v>21.0</v>
      </c>
      <c r="B9" s="1546"/>
      <c r="C9" s="1545">
        <v>22.0</v>
      </c>
      <c r="D9" s="1546"/>
      <c r="E9" s="1545">
        <v>23.0</v>
      </c>
      <c r="F9" s="1546"/>
      <c r="G9" s="1545">
        <v>24.0</v>
      </c>
      <c r="H9" s="1546"/>
      <c r="I9" s="1545">
        <v>25.0</v>
      </c>
      <c r="J9" s="1546"/>
      <c r="K9" s="1545">
        <v>27.0</v>
      </c>
      <c r="L9" s="1546"/>
      <c r="M9" s="1545">
        <v>28.0</v>
      </c>
      <c r="N9" s="1546"/>
      <c r="O9" s="1537"/>
      <c r="P9" s="1538"/>
      <c r="Q9" s="1538"/>
      <c r="R9" s="1537"/>
      <c r="S9" s="1537"/>
      <c r="T9" s="1537"/>
      <c r="U9" s="1537"/>
      <c r="V9" s="1537"/>
      <c r="W9" s="1537"/>
      <c r="X9" s="1537"/>
      <c r="Y9" s="1537"/>
      <c r="Z9" s="1537"/>
      <c r="AA9" s="1537"/>
    </row>
    <row r="10">
      <c r="A10" s="1549" t="s">
        <v>6603</v>
      </c>
      <c r="B10" s="1329"/>
      <c r="C10" s="1550"/>
      <c r="D10" s="1329"/>
      <c r="E10" s="1550"/>
      <c r="F10" s="1329"/>
      <c r="G10" s="1552" t="s">
        <v>6604</v>
      </c>
      <c r="H10" s="1329"/>
      <c r="I10" s="1552"/>
      <c r="J10" s="1329"/>
      <c r="K10" s="1550"/>
      <c r="L10" s="1329"/>
      <c r="M10" s="1550"/>
      <c r="N10" s="1329"/>
      <c r="O10" s="1537"/>
      <c r="P10" s="1538"/>
      <c r="Q10" s="1538"/>
      <c r="R10" s="1537"/>
      <c r="S10" s="1537"/>
      <c r="T10" s="1537"/>
      <c r="U10" s="1537"/>
      <c r="V10" s="1537"/>
      <c r="W10" s="1537"/>
      <c r="X10" s="1537"/>
      <c r="Y10" s="1537"/>
      <c r="Z10" s="1537"/>
      <c r="AA10" s="1537"/>
    </row>
    <row r="11">
      <c r="A11" s="1545">
        <v>28.0</v>
      </c>
      <c r="B11" s="1546"/>
      <c r="C11" s="1545">
        <v>29.0</v>
      </c>
      <c r="D11" s="1546"/>
      <c r="E11" s="1545">
        <v>30.0</v>
      </c>
      <c r="F11" s="1546"/>
      <c r="G11" s="1553">
        <v>31.0</v>
      </c>
      <c r="H11" s="1546"/>
      <c r="I11" s="1554"/>
      <c r="J11" s="1544"/>
      <c r="K11" s="1554"/>
      <c r="L11" s="1544"/>
      <c r="M11" s="1554"/>
      <c r="N11" s="1544"/>
      <c r="O11" s="1537"/>
      <c r="P11" s="1538"/>
      <c r="Q11" s="1538"/>
      <c r="R11" s="1537"/>
      <c r="S11" s="1537"/>
      <c r="T11" s="1537"/>
      <c r="U11" s="1537"/>
      <c r="V11" s="1537"/>
      <c r="W11" s="1537"/>
      <c r="X11" s="1537"/>
      <c r="Y11" s="1537"/>
      <c r="Z11" s="1537"/>
      <c r="AA11" s="1537"/>
    </row>
    <row r="12">
      <c r="A12" s="1555" t="s">
        <v>6605</v>
      </c>
      <c r="B12" s="172"/>
      <c r="C12" s="1556"/>
      <c r="D12" s="172"/>
      <c r="E12" s="1556"/>
      <c r="F12" s="172"/>
      <c r="G12" s="1556"/>
      <c r="H12" s="172"/>
      <c r="I12" s="1557"/>
      <c r="J12" s="172"/>
      <c r="K12" s="1557"/>
      <c r="L12" s="172"/>
      <c r="M12" s="1557"/>
      <c r="N12" s="172"/>
      <c r="O12" s="1537"/>
      <c r="P12" s="1538"/>
      <c r="Q12" s="1538"/>
      <c r="R12" s="1537"/>
      <c r="S12" s="1537"/>
      <c r="T12" s="1537"/>
      <c r="U12" s="1537"/>
      <c r="V12" s="1537"/>
      <c r="W12" s="1537"/>
      <c r="X12" s="1537"/>
      <c r="Y12" s="1537"/>
      <c r="Z12" s="1537"/>
      <c r="AA12" s="1537"/>
    </row>
    <row r="13">
      <c r="A13" s="1558"/>
      <c r="B13" s="1558"/>
      <c r="C13" s="1558"/>
      <c r="D13" s="1558"/>
      <c r="E13" s="1558"/>
      <c r="F13" s="1558"/>
      <c r="G13" s="1558"/>
      <c r="H13" s="1558"/>
      <c r="I13" s="1558"/>
      <c r="J13" s="1558"/>
      <c r="K13" s="1558"/>
      <c r="L13" s="1558"/>
      <c r="M13" s="1558"/>
      <c r="N13" s="1558"/>
      <c r="O13" s="1558"/>
      <c r="P13" s="1558"/>
      <c r="Q13" s="1558"/>
      <c r="R13" s="1558"/>
      <c r="S13" s="1558"/>
      <c r="T13" s="1558"/>
      <c r="U13" s="1558"/>
      <c r="V13" s="1558"/>
      <c r="W13" s="1558"/>
      <c r="X13" s="1558"/>
      <c r="Y13" s="1558"/>
      <c r="Z13" s="1558"/>
      <c r="AA13" s="1558"/>
    </row>
    <row r="14">
      <c r="A14" s="1558"/>
      <c r="B14" s="1558"/>
      <c r="C14" s="1558"/>
      <c r="D14" s="1558"/>
      <c r="E14" s="1558"/>
      <c r="F14" s="1558"/>
      <c r="G14" s="1558"/>
      <c r="H14" s="1558"/>
      <c r="I14" s="1558"/>
      <c r="J14" s="1558"/>
      <c r="K14" s="1558"/>
      <c r="L14" s="1558"/>
      <c r="M14" s="1558"/>
      <c r="N14" s="1558"/>
      <c r="O14" s="1558"/>
      <c r="P14" s="1558"/>
      <c r="Q14" s="1558"/>
      <c r="R14" s="1558"/>
      <c r="S14" s="1558"/>
      <c r="T14" s="1558"/>
      <c r="U14" s="1558"/>
      <c r="V14" s="1558"/>
      <c r="W14" s="1558"/>
      <c r="X14" s="1558"/>
      <c r="Y14" s="1558"/>
      <c r="Z14" s="1558"/>
      <c r="AA14" s="1558"/>
    </row>
    <row r="15">
      <c r="A15" s="1559">
        <v>43770.0</v>
      </c>
      <c r="B15" s="1560"/>
      <c r="C15" s="1560"/>
      <c r="D15" s="1560"/>
      <c r="E15" s="1560"/>
      <c r="F15" s="1560"/>
      <c r="G15" s="1560"/>
      <c r="H15" s="1560"/>
      <c r="I15" s="1560"/>
      <c r="J15" s="1560"/>
      <c r="K15" s="1560"/>
      <c r="L15" s="1560"/>
      <c r="M15" s="1560"/>
      <c r="N15" s="1561"/>
      <c r="O15" s="1537"/>
      <c r="P15" s="1537"/>
      <c r="Q15" s="1537"/>
      <c r="R15" s="1537"/>
      <c r="S15" s="1537"/>
      <c r="T15" s="1537"/>
      <c r="U15" s="1537"/>
      <c r="V15" s="1537"/>
      <c r="W15" s="1537"/>
      <c r="X15" s="1537"/>
      <c r="Y15" s="1537"/>
      <c r="Z15" s="1537"/>
      <c r="AA15" s="1537"/>
    </row>
    <row r="16">
      <c r="A16" s="1539" t="s">
        <v>5560</v>
      </c>
      <c r="B16" s="172"/>
      <c r="C16" s="1540" t="s">
        <v>5561</v>
      </c>
      <c r="D16" s="1541"/>
      <c r="E16" s="1540" t="s">
        <v>5562</v>
      </c>
      <c r="F16" s="1541"/>
      <c r="G16" s="1540" t="s">
        <v>5563</v>
      </c>
      <c r="H16" s="1541"/>
      <c r="I16" s="1540" t="s">
        <v>5564</v>
      </c>
      <c r="J16" s="1541"/>
      <c r="K16" s="1540" t="s">
        <v>5565</v>
      </c>
      <c r="L16" s="1541"/>
      <c r="M16" s="1542" t="s">
        <v>5566</v>
      </c>
      <c r="N16" s="1329"/>
      <c r="O16" s="1537"/>
      <c r="P16" s="1538"/>
      <c r="Q16" s="1538"/>
      <c r="R16" s="1537"/>
      <c r="S16" s="1537"/>
      <c r="T16" s="1537"/>
      <c r="U16" s="1537"/>
      <c r="V16" s="1537"/>
      <c r="W16" s="1537"/>
      <c r="X16" s="1537"/>
      <c r="Y16" s="1537"/>
      <c r="Z16" s="1537"/>
      <c r="AA16" s="1537"/>
    </row>
    <row r="17">
      <c r="A17" s="1554"/>
      <c r="B17" s="1544"/>
      <c r="C17" s="1554"/>
      <c r="D17" s="1544"/>
      <c r="E17" s="1554"/>
      <c r="F17" s="1544"/>
      <c r="G17" s="1543"/>
      <c r="H17" s="1544"/>
      <c r="I17" s="1545">
        <v>1.0</v>
      </c>
      <c r="J17" s="1546"/>
      <c r="K17" s="1545">
        <v>2.0</v>
      </c>
      <c r="L17" s="1546"/>
      <c r="M17" s="1545">
        <v>3.0</v>
      </c>
      <c r="N17" s="1546"/>
      <c r="O17" s="1537"/>
      <c r="P17" s="1537"/>
      <c r="Q17" s="1537"/>
      <c r="R17" s="1537"/>
      <c r="S17" s="1537"/>
      <c r="T17" s="1537"/>
      <c r="U17" s="1537"/>
      <c r="V17" s="1537"/>
      <c r="W17" s="1537"/>
      <c r="X17" s="1537"/>
      <c r="Y17" s="1537"/>
      <c r="Z17" s="1537"/>
      <c r="AA17" s="1537"/>
    </row>
    <row r="18" ht="36.75" customHeight="1">
      <c r="A18" s="1562"/>
      <c r="B18" s="1329"/>
      <c r="C18" s="1562"/>
      <c r="D18" s="1329"/>
      <c r="E18" s="1562"/>
      <c r="F18" s="1329"/>
      <c r="G18" s="1563"/>
      <c r="H18" s="1329"/>
      <c r="I18" s="1564" t="s">
        <v>6606</v>
      </c>
      <c r="J18" s="1329"/>
      <c r="K18" s="1565"/>
      <c r="L18" s="1329"/>
      <c r="M18" s="1565"/>
      <c r="N18" s="1329"/>
      <c r="O18" s="1566"/>
      <c r="P18" s="1566"/>
      <c r="Q18" s="1566"/>
      <c r="R18" s="1566"/>
      <c r="S18" s="1566"/>
      <c r="T18" s="1566"/>
      <c r="U18" s="1566"/>
      <c r="V18" s="1566"/>
      <c r="W18" s="1566"/>
      <c r="X18" s="1566"/>
      <c r="Y18" s="1566"/>
      <c r="Z18" s="1566"/>
      <c r="AA18" s="1566"/>
    </row>
    <row r="19">
      <c r="A19" s="1545">
        <v>4.0</v>
      </c>
      <c r="B19" s="1546"/>
      <c r="C19" s="1545">
        <v>5.0</v>
      </c>
      <c r="D19" s="1546"/>
      <c r="E19" s="1545">
        <v>6.0</v>
      </c>
      <c r="F19" s="1546"/>
      <c r="G19" s="1545">
        <v>7.0</v>
      </c>
      <c r="H19" s="1546"/>
      <c r="I19" s="1567">
        <v>8.0</v>
      </c>
      <c r="J19" s="1568"/>
      <c r="K19" s="1545">
        <v>9.0</v>
      </c>
      <c r="L19" s="1546"/>
      <c r="M19" s="1545">
        <v>10.0</v>
      </c>
      <c r="N19" s="1546"/>
      <c r="O19" s="1537"/>
      <c r="P19" s="1537"/>
      <c r="Q19" s="1537"/>
      <c r="R19" s="1537"/>
      <c r="S19" s="1537"/>
      <c r="T19" s="1537"/>
      <c r="U19" s="1537"/>
      <c r="V19" s="1537"/>
      <c r="W19" s="1537"/>
      <c r="X19" s="1537"/>
      <c r="Y19" s="1537"/>
      <c r="Z19" s="1537"/>
      <c r="AA19" s="1537"/>
    </row>
    <row r="20">
      <c r="A20" s="1569"/>
      <c r="B20" s="1329"/>
      <c r="C20" s="1569" t="s">
        <v>6607</v>
      </c>
      <c r="D20" s="1329"/>
      <c r="E20" s="1570"/>
      <c r="F20" s="1329"/>
      <c r="G20" s="1569" t="s">
        <v>6608</v>
      </c>
      <c r="H20" s="1329"/>
      <c r="I20" s="1564" t="s">
        <v>6609</v>
      </c>
      <c r="J20" s="1329"/>
      <c r="K20" s="1571"/>
      <c r="L20" s="1572"/>
      <c r="M20" s="1565"/>
      <c r="N20" s="1329"/>
      <c r="O20" s="1566"/>
      <c r="P20" s="1566"/>
      <c r="Q20" s="1566"/>
      <c r="R20" s="1566"/>
      <c r="S20" s="1566"/>
      <c r="T20" s="1566"/>
      <c r="U20" s="1566"/>
      <c r="V20" s="1566"/>
      <c r="W20" s="1566"/>
      <c r="X20" s="1566"/>
      <c r="Y20" s="1566"/>
      <c r="Z20" s="1566"/>
      <c r="AA20" s="1566"/>
    </row>
    <row r="21">
      <c r="A21" s="1573">
        <v>11.0</v>
      </c>
      <c r="B21" s="1574"/>
      <c r="C21" s="1573">
        <v>12.0</v>
      </c>
      <c r="D21" s="1574"/>
      <c r="E21" s="1573">
        <v>13.0</v>
      </c>
      <c r="F21" s="1574"/>
      <c r="G21" s="1573">
        <v>14.0</v>
      </c>
      <c r="H21" s="1574"/>
      <c r="I21" s="1573">
        <v>15.0</v>
      </c>
      <c r="J21" s="1574"/>
      <c r="K21" s="1545">
        <v>16.0</v>
      </c>
      <c r="L21" s="1546"/>
      <c r="M21" s="1545">
        <v>17.0</v>
      </c>
      <c r="N21" s="1546"/>
      <c r="O21" s="1537"/>
      <c r="P21" s="1537"/>
      <c r="Q21" s="1537"/>
      <c r="R21" s="1537"/>
      <c r="S21" s="1537"/>
      <c r="T21" s="1537"/>
      <c r="U21" s="1537"/>
      <c r="V21" s="1537"/>
      <c r="W21" s="1537"/>
      <c r="X21" s="1537"/>
      <c r="Y21" s="1537"/>
      <c r="Z21" s="1537"/>
      <c r="AA21" s="1537"/>
    </row>
    <row r="22">
      <c r="A22" s="1564" t="s">
        <v>6610</v>
      </c>
      <c r="B22" s="1329"/>
      <c r="C22" s="1575" t="s">
        <v>6611</v>
      </c>
      <c r="D22" s="172"/>
      <c r="E22" s="1564" t="s">
        <v>6612</v>
      </c>
      <c r="F22" s="1329"/>
      <c r="G22" s="1576" t="s">
        <v>6613</v>
      </c>
      <c r="H22" s="1329"/>
      <c r="I22" s="1564" t="s">
        <v>6614</v>
      </c>
      <c r="J22" s="1329"/>
      <c r="K22" s="1550"/>
      <c r="L22" s="1329"/>
      <c r="M22" s="1550"/>
      <c r="N22" s="1329"/>
      <c r="O22" s="1537"/>
      <c r="P22" s="1537"/>
      <c r="Q22" s="1537"/>
      <c r="R22" s="1537"/>
      <c r="S22" s="1537"/>
      <c r="T22" s="1537"/>
      <c r="U22" s="1537"/>
      <c r="V22" s="1537"/>
      <c r="W22" s="1537"/>
      <c r="X22" s="1537"/>
      <c r="Y22" s="1537"/>
      <c r="Z22" s="1537"/>
      <c r="AA22" s="1537"/>
    </row>
    <row r="23">
      <c r="A23" s="1573">
        <v>18.0</v>
      </c>
      <c r="B23" s="1574"/>
      <c r="C23" s="1573">
        <v>19.0</v>
      </c>
      <c r="D23" s="1574"/>
      <c r="E23" s="1573">
        <v>20.0</v>
      </c>
      <c r="F23" s="1574"/>
      <c r="G23" s="1573">
        <v>21.0</v>
      </c>
      <c r="H23" s="1574"/>
      <c r="I23" s="1573">
        <v>22.0</v>
      </c>
      <c r="J23" s="1574"/>
      <c r="K23" s="1545">
        <v>23.0</v>
      </c>
      <c r="L23" s="1546"/>
      <c r="M23" s="1545">
        <v>24.0</v>
      </c>
      <c r="N23" s="1546"/>
      <c r="O23" s="1537"/>
      <c r="P23" s="1537"/>
      <c r="Q23" s="1537"/>
      <c r="R23" s="1537"/>
      <c r="S23" s="1537"/>
      <c r="T23" s="1537"/>
      <c r="U23" s="1537"/>
      <c r="V23" s="1537"/>
      <c r="W23" s="1537"/>
      <c r="X23" s="1537"/>
      <c r="Y23" s="1537"/>
      <c r="Z23" s="1537"/>
      <c r="AA23" s="1537"/>
    </row>
    <row r="24">
      <c r="A24" s="1564" t="s">
        <v>6615</v>
      </c>
      <c r="B24" s="1329"/>
      <c r="C24" s="1564" t="s">
        <v>6616</v>
      </c>
      <c r="D24" s="1329"/>
      <c r="E24" s="1564" t="s">
        <v>6617</v>
      </c>
      <c r="F24" s="1329"/>
      <c r="G24" s="1564" t="s">
        <v>6618</v>
      </c>
      <c r="H24" s="1329"/>
      <c r="I24" s="1564" t="s">
        <v>6619</v>
      </c>
      <c r="J24" s="1329"/>
      <c r="K24" s="1550"/>
      <c r="L24" s="1329"/>
      <c r="M24" s="1550"/>
      <c r="N24" s="1329"/>
      <c r="O24" s="1537"/>
      <c r="P24" s="1537"/>
      <c r="Q24" s="1537"/>
      <c r="R24" s="1537"/>
      <c r="S24" s="1537"/>
      <c r="T24" s="1537"/>
      <c r="U24" s="1537"/>
      <c r="V24" s="1537"/>
      <c r="W24" s="1537"/>
      <c r="X24" s="1537"/>
      <c r="Y24" s="1537"/>
      <c r="Z24" s="1537"/>
      <c r="AA24" s="1537"/>
    </row>
    <row r="25">
      <c r="A25" s="1545">
        <v>25.0</v>
      </c>
      <c r="B25" s="1546"/>
      <c r="C25" s="1545">
        <v>26.0</v>
      </c>
      <c r="D25" s="1546"/>
      <c r="E25" s="1545">
        <v>27.0</v>
      </c>
      <c r="F25" s="1546"/>
      <c r="G25" s="1545">
        <v>28.0</v>
      </c>
      <c r="H25" s="1546"/>
      <c r="I25" s="1545">
        <v>29.0</v>
      </c>
      <c r="J25" s="1546"/>
      <c r="K25" s="1553">
        <v>30.0</v>
      </c>
      <c r="L25" s="1546"/>
      <c r="M25" s="1554"/>
      <c r="N25" s="1544"/>
      <c r="O25" s="1537"/>
      <c r="P25" s="1537"/>
      <c r="Q25" s="1537"/>
      <c r="R25" s="1537"/>
      <c r="S25" s="1537"/>
      <c r="T25" s="1537"/>
      <c r="U25" s="1537"/>
      <c r="V25" s="1537"/>
      <c r="W25" s="1537"/>
      <c r="X25" s="1537"/>
      <c r="Y25" s="1537"/>
      <c r="Z25" s="1537"/>
      <c r="AA25" s="1537"/>
    </row>
    <row r="26">
      <c r="A26" s="1577" t="s">
        <v>6620</v>
      </c>
      <c r="B26" s="172"/>
      <c r="C26" s="1577"/>
      <c r="D26" s="172"/>
      <c r="E26" s="1577"/>
      <c r="F26" s="172"/>
      <c r="G26" s="1578" t="s">
        <v>6621</v>
      </c>
      <c r="H26" s="172"/>
      <c r="I26" s="1577"/>
      <c r="J26" s="172"/>
      <c r="K26" s="1579"/>
      <c r="L26" s="172"/>
      <c r="M26" s="1580"/>
      <c r="N26" s="172"/>
      <c r="O26" s="1566"/>
      <c r="P26" s="1566"/>
      <c r="Q26" s="1566"/>
      <c r="R26" s="1566"/>
      <c r="S26" s="1566"/>
      <c r="T26" s="1566"/>
      <c r="U26" s="1566"/>
      <c r="V26" s="1566"/>
      <c r="W26" s="1566"/>
      <c r="X26" s="1566"/>
      <c r="Y26" s="1566"/>
      <c r="Z26" s="1566"/>
      <c r="AA26" s="1566"/>
    </row>
    <row r="27">
      <c r="I27" s="1581"/>
      <c r="O27" s="1537"/>
      <c r="P27" s="1537"/>
      <c r="Q27" s="1537"/>
      <c r="R27" s="1537"/>
      <c r="S27" s="1537"/>
      <c r="T27" s="1537"/>
      <c r="U27" s="1537"/>
      <c r="V27" s="1537"/>
      <c r="W27" s="1537"/>
      <c r="X27" s="1537"/>
      <c r="Y27" s="1537"/>
      <c r="Z27" s="1537"/>
      <c r="AA27" s="1537"/>
    </row>
    <row r="28">
      <c r="A28" s="1582"/>
      <c r="B28" s="1582"/>
      <c r="C28" s="1582"/>
      <c r="D28" s="1582"/>
      <c r="E28" s="1537"/>
      <c r="F28" s="1537"/>
      <c r="G28" s="1537"/>
      <c r="H28" s="1537"/>
      <c r="I28" s="1537"/>
      <c r="J28" s="1537"/>
      <c r="K28" s="1582"/>
      <c r="L28" s="1582"/>
      <c r="M28" s="1582"/>
      <c r="N28" s="1582"/>
      <c r="O28" s="1537"/>
      <c r="P28" s="1537"/>
      <c r="Q28" s="1537"/>
      <c r="R28" s="1537"/>
      <c r="S28" s="1537"/>
      <c r="T28" s="1537"/>
      <c r="U28" s="1537"/>
      <c r="V28" s="1537"/>
      <c r="W28" s="1537"/>
      <c r="X28" s="1537"/>
      <c r="Y28" s="1537"/>
      <c r="Z28" s="1537"/>
      <c r="AA28" s="1537"/>
    </row>
    <row r="29">
      <c r="A29" s="1583">
        <v>43800.0</v>
      </c>
      <c r="B29" s="1277"/>
      <c r="C29" s="1277"/>
      <c r="D29" s="1277"/>
      <c r="E29" s="1277"/>
      <c r="F29" s="1277"/>
      <c r="G29" s="1277"/>
      <c r="H29" s="1277"/>
      <c r="I29" s="1277"/>
      <c r="J29" s="1277"/>
      <c r="K29" s="1277"/>
      <c r="L29" s="1277"/>
      <c r="M29" s="1277"/>
      <c r="N29" s="1278"/>
      <c r="O29" s="1537"/>
      <c r="P29" s="1537"/>
      <c r="Q29" s="1537"/>
      <c r="R29" s="1537"/>
      <c r="S29" s="1537"/>
      <c r="T29" s="1537"/>
      <c r="U29" s="1537"/>
      <c r="V29" s="1537"/>
      <c r="W29" s="1537"/>
      <c r="X29" s="1537"/>
      <c r="Y29" s="1537"/>
      <c r="Z29" s="1537"/>
      <c r="AA29" s="1537"/>
    </row>
    <row r="30">
      <c r="A30" s="1539" t="s">
        <v>5560</v>
      </c>
      <c r="B30" s="172"/>
      <c r="C30" s="1540" t="s">
        <v>5561</v>
      </c>
      <c r="D30" s="1541"/>
      <c r="E30" s="1540" t="s">
        <v>5562</v>
      </c>
      <c r="F30" s="1541"/>
      <c r="G30" s="1540" t="s">
        <v>5563</v>
      </c>
      <c r="H30" s="1541"/>
      <c r="I30" s="1540" t="s">
        <v>5564</v>
      </c>
      <c r="J30" s="1541"/>
      <c r="K30" s="1540" t="s">
        <v>5565</v>
      </c>
      <c r="L30" s="1541"/>
      <c r="M30" s="1542" t="s">
        <v>5566</v>
      </c>
      <c r="N30" s="1329"/>
      <c r="O30" s="1537"/>
      <c r="P30" s="1538"/>
      <c r="Q30" s="1538"/>
      <c r="R30" s="1537"/>
      <c r="S30" s="1537"/>
      <c r="T30" s="1537"/>
      <c r="U30" s="1537"/>
      <c r="V30" s="1537"/>
      <c r="W30" s="1537"/>
      <c r="X30" s="1537"/>
      <c r="Y30" s="1537"/>
      <c r="Z30" s="1537"/>
      <c r="AA30" s="1537"/>
    </row>
    <row r="31">
      <c r="A31" s="1554"/>
      <c r="B31" s="1544"/>
      <c r="C31" s="1554"/>
      <c r="D31" s="1544"/>
      <c r="E31" s="1554"/>
      <c r="F31" s="1544"/>
      <c r="G31" s="1554"/>
      <c r="H31" s="1544"/>
      <c r="I31" s="1554"/>
      <c r="J31" s="1544"/>
      <c r="K31" s="1543"/>
      <c r="L31" s="1544"/>
      <c r="M31" s="1545">
        <v>1.0</v>
      </c>
      <c r="N31" s="1546"/>
      <c r="O31" s="1537"/>
      <c r="P31" s="1537"/>
      <c r="Q31" s="1537"/>
      <c r="R31" s="1537"/>
      <c r="S31" s="1537"/>
      <c r="T31" s="1537"/>
      <c r="U31" s="1537"/>
      <c r="V31" s="1537"/>
      <c r="W31" s="1537"/>
      <c r="X31" s="1537"/>
      <c r="Y31" s="1537"/>
      <c r="Z31" s="1537"/>
      <c r="AA31" s="1537"/>
    </row>
    <row r="32">
      <c r="A32" s="1584"/>
      <c r="B32" s="1329"/>
      <c r="C32" s="1584"/>
      <c r="D32" s="1329"/>
      <c r="E32" s="1584"/>
      <c r="F32" s="1329"/>
      <c r="G32" s="1584"/>
      <c r="H32" s="1329"/>
      <c r="I32" s="1584"/>
      <c r="J32" s="1329"/>
      <c r="K32" s="1584"/>
      <c r="L32" s="1329"/>
      <c r="M32" s="1550"/>
      <c r="N32" s="1329"/>
      <c r="O32" s="1537"/>
      <c r="P32" s="1537"/>
      <c r="Q32" s="1537"/>
      <c r="R32" s="1537"/>
      <c r="S32" s="1537"/>
      <c r="T32" s="1537"/>
      <c r="U32" s="1537"/>
      <c r="V32" s="1537"/>
      <c r="W32" s="1537"/>
      <c r="X32" s="1537"/>
      <c r="Y32" s="1537"/>
      <c r="Z32" s="1537"/>
      <c r="AA32" s="1537"/>
    </row>
    <row r="33">
      <c r="A33" s="1585">
        <v>2.0</v>
      </c>
      <c r="B33" s="1278"/>
      <c r="C33" s="1545">
        <v>3.0</v>
      </c>
      <c r="D33" s="1546"/>
      <c r="E33" s="1545">
        <v>4.0</v>
      </c>
      <c r="F33" s="1546"/>
      <c r="G33" s="1545">
        <v>5.0</v>
      </c>
      <c r="H33" s="1546"/>
      <c r="I33" s="1545">
        <v>6.0</v>
      </c>
      <c r="J33" s="1546"/>
      <c r="K33" s="1545">
        <v>7.0</v>
      </c>
      <c r="L33" s="1546"/>
      <c r="M33" s="1545">
        <v>8.0</v>
      </c>
      <c r="N33" s="1546"/>
      <c r="O33" s="1537"/>
      <c r="P33" s="1537"/>
      <c r="Q33" s="1537"/>
      <c r="R33" s="1537"/>
      <c r="S33" s="1537"/>
      <c r="T33" s="1537"/>
      <c r="U33" s="1537"/>
      <c r="V33" s="1537"/>
      <c r="W33" s="1537"/>
      <c r="X33" s="1537"/>
      <c r="Y33" s="1537"/>
      <c r="Z33" s="1537"/>
      <c r="AA33" s="1537"/>
    </row>
    <row r="34">
      <c r="A34" s="1552" t="s">
        <v>6622</v>
      </c>
      <c r="B34" s="1329"/>
      <c r="C34" s="1586" t="s">
        <v>6623</v>
      </c>
      <c r="D34" s="1329"/>
      <c r="E34" s="1587" t="s">
        <v>6624</v>
      </c>
      <c r="F34" s="1329"/>
      <c r="G34" s="1586" t="s">
        <v>6625</v>
      </c>
      <c r="H34" s="1329"/>
      <c r="I34" s="1586" t="s">
        <v>6626</v>
      </c>
      <c r="J34" s="1329"/>
      <c r="K34" s="1552" t="s">
        <v>6627</v>
      </c>
      <c r="L34" s="1329"/>
      <c r="M34" s="1565"/>
      <c r="N34" s="1329"/>
      <c r="O34" s="1566"/>
      <c r="P34" s="1566"/>
      <c r="Q34" s="1566"/>
      <c r="R34" s="1566"/>
      <c r="S34" s="1566"/>
      <c r="T34" s="1566"/>
      <c r="U34" s="1566"/>
      <c r="V34" s="1566"/>
      <c r="W34" s="1566"/>
      <c r="X34" s="1566"/>
      <c r="Y34" s="1566"/>
      <c r="Z34" s="1566"/>
      <c r="AA34" s="1566"/>
    </row>
    <row r="35">
      <c r="A35" s="1545">
        <v>9.0</v>
      </c>
      <c r="B35" s="1546"/>
      <c r="C35" s="1545">
        <v>10.0</v>
      </c>
      <c r="D35" s="1546"/>
      <c r="E35" s="1545">
        <v>11.0</v>
      </c>
      <c r="F35" s="1546"/>
      <c r="G35" s="1545">
        <v>12.0</v>
      </c>
      <c r="H35" s="1546"/>
      <c r="I35" s="1545">
        <v>13.0</v>
      </c>
      <c r="J35" s="1546"/>
      <c r="K35" s="1545">
        <v>14.0</v>
      </c>
      <c r="L35" s="1546"/>
      <c r="M35" s="1545">
        <v>15.0</v>
      </c>
      <c r="N35" s="1546"/>
      <c r="O35" s="1537"/>
      <c r="P35" s="1537"/>
      <c r="Q35" s="1537"/>
      <c r="R35" s="1537"/>
      <c r="S35" s="1537"/>
      <c r="T35" s="1537"/>
      <c r="U35" s="1537"/>
      <c r="V35" s="1537"/>
      <c r="W35" s="1537"/>
      <c r="X35" s="1537"/>
      <c r="Y35" s="1537"/>
      <c r="Z35" s="1537"/>
      <c r="AA35" s="1537"/>
    </row>
    <row r="36" ht="83.25" customHeight="1">
      <c r="A36" s="1564" t="s">
        <v>6628</v>
      </c>
      <c r="B36" s="1329"/>
      <c r="C36" s="1564" t="s">
        <v>6629</v>
      </c>
      <c r="D36" s="1329"/>
      <c r="E36" s="1588" t="s">
        <v>6630</v>
      </c>
      <c r="F36" s="1329"/>
      <c r="G36" s="1564" t="s">
        <v>6631</v>
      </c>
      <c r="H36" s="1329"/>
      <c r="I36" s="1564" t="s">
        <v>6632</v>
      </c>
      <c r="J36" s="1329"/>
      <c r="K36" s="1552"/>
      <c r="L36" s="1329"/>
      <c r="M36" s="1565"/>
      <c r="N36" s="1329"/>
      <c r="O36" s="1566"/>
      <c r="P36" s="1566"/>
      <c r="Q36" s="1566"/>
      <c r="R36" s="1566"/>
      <c r="S36" s="1566"/>
      <c r="T36" s="1566"/>
      <c r="U36" s="1566"/>
      <c r="V36" s="1566"/>
      <c r="W36" s="1566"/>
      <c r="X36" s="1566"/>
      <c r="Y36" s="1566"/>
      <c r="Z36" s="1566"/>
      <c r="AA36" s="1566"/>
    </row>
    <row r="37">
      <c r="A37" s="1545">
        <v>16.0</v>
      </c>
      <c r="B37" s="1546"/>
      <c r="C37" s="1545">
        <v>17.0</v>
      </c>
      <c r="D37" s="1546"/>
      <c r="E37" s="1545">
        <v>18.0</v>
      </c>
      <c r="F37" s="1546"/>
      <c r="G37" s="1545">
        <v>19.0</v>
      </c>
      <c r="H37" s="1546"/>
      <c r="I37" s="1545">
        <v>20.0</v>
      </c>
      <c r="J37" s="1546"/>
      <c r="K37" s="1545">
        <v>21.0</v>
      </c>
      <c r="L37" s="1546"/>
      <c r="M37" s="1545">
        <v>22.0</v>
      </c>
      <c r="N37" s="1546"/>
      <c r="O37" s="1537"/>
      <c r="P37" s="1537"/>
      <c r="Q37" s="1537"/>
      <c r="R37" s="1537"/>
      <c r="S37" s="1537"/>
      <c r="T37" s="1537"/>
      <c r="U37" s="1537"/>
      <c r="V37" s="1537"/>
      <c r="W37" s="1537"/>
      <c r="X37" s="1537"/>
      <c r="Y37" s="1537"/>
      <c r="Z37" s="1537"/>
      <c r="AA37" s="1537"/>
    </row>
    <row r="38">
      <c r="A38" s="1589" t="s">
        <v>6633</v>
      </c>
      <c r="B38" s="1329"/>
      <c r="C38" s="1589" t="s">
        <v>6634</v>
      </c>
      <c r="D38" s="1329"/>
      <c r="E38" s="1587" t="s">
        <v>6635</v>
      </c>
      <c r="F38" s="1329"/>
      <c r="G38" s="1552"/>
      <c r="H38" s="1329"/>
      <c r="I38" s="1564" t="s">
        <v>6636</v>
      </c>
      <c r="J38" s="1329"/>
      <c r="K38" s="1565"/>
      <c r="L38" s="1329"/>
      <c r="M38" s="1565"/>
      <c r="N38" s="1329"/>
      <c r="O38" s="1566"/>
      <c r="P38" s="1566"/>
      <c r="Q38" s="1566"/>
      <c r="R38" s="1566"/>
      <c r="S38" s="1566"/>
      <c r="T38" s="1566"/>
      <c r="U38" s="1566"/>
      <c r="V38" s="1566"/>
      <c r="W38" s="1566"/>
      <c r="X38" s="1566"/>
      <c r="Y38" s="1566"/>
      <c r="Z38" s="1566"/>
      <c r="AA38" s="1566"/>
    </row>
    <row r="39">
      <c r="A39" s="1590">
        <v>23.0</v>
      </c>
      <c r="B39" s="1591"/>
      <c r="C39" s="1590">
        <v>24.0</v>
      </c>
      <c r="D39" s="1592" t="s">
        <v>6637</v>
      </c>
      <c r="E39" s="1590">
        <v>25.0</v>
      </c>
      <c r="F39" s="1592" t="s">
        <v>6638</v>
      </c>
      <c r="G39" s="1590">
        <v>26.0</v>
      </c>
      <c r="H39" s="1593"/>
      <c r="I39" s="1590">
        <v>27.0</v>
      </c>
      <c r="J39" s="1593"/>
      <c r="K39" s="1590">
        <v>28.0</v>
      </c>
      <c r="L39" s="1593"/>
      <c r="M39" s="1545">
        <v>29.0</v>
      </c>
      <c r="N39" s="1546"/>
      <c r="O39" s="1537"/>
      <c r="P39" s="1537"/>
      <c r="Q39" s="1537"/>
      <c r="R39" s="1537"/>
      <c r="S39" s="1537"/>
      <c r="T39" s="1537"/>
      <c r="U39" s="1537"/>
      <c r="V39" s="1537"/>
      <c r="W39" s="1537"/>
      <c r="X39" s="1537"/>
      <c r="Y39" s="1537"/>
      <c r="Z39" s="1537"/>
      <c r="AA39" s="1537"/>
    </row>
    <row r="40">
      <c r="A40" s="1594">
        <v>30.0</v>
      </c>
      <c r="B40" s="1595"/>
      <c r="C40" s="1596" t="s">
        <v>6639</v>
      </c>
      <c r="D40" s="172"/>
      <c r="E40" s="1597"/>
      <c r="F40" s="172"/>
      <c r="G40" s="1597"/>
      <c r="H40" s="172"/>
      <c r="I40" s="1597"/>
      <c r="J40" s="172"/>
      <c r="K40" s="1597"/>
      <c r="L40" s="172"/>
      <c r="M40" s="1556"/>
      <c r="N40" s="172"/>
      <c r="O40" s="1537"/>
      <c r="P40" s="1537"/>
      <c r="Q40" s="1537"/>
      <c r="R40" s="1537"/>
      <c r="S40" s="1537"/>
      <c r="T40" s="1537"/>
      <c r="U40" s="1537"/>
      <c r="V40" s="1537"/>
      <c r="W40" s="1537"/>
      <c r="X40" s="1537"/>
      <c r="Y40" s="1537"/>
      <c r="Z40" s="1537"/>
      <c r="AA40" s="1537"/>
    </row>
    <row r="41">
      <c r="A41" s="1582"/>
      <c r="B41" s="1582"/>
      <c r="C41" s="1582"/>
      <c r="D41" s="1582"/>
      <c r="E41" s="1582"/>
      <c r="F41" s="1582"/>
      <c r="G41" s="1582"/>
      <c r="H41" s="1582"/>
      <c r="I41" s="1582"/>
      <c r="J41" s="1582"/>
      <c r="K41" s="1582"/>
      <c r="L41" s="1582"/>
      <c r="M41" s="1582"/>
      <c r="N41" s="1582"/>
      <c r="O41" s="1537"/>
      <c r="P41" s="1537"/>
      <c r="Q41" s="1537"/>
      <c r="R41" s="1537"/>
      <c r="S41" s="1537"/>
      <c r="T41" s="1537"/>
      <c r="U41" s="1537"/>
      <c r="V41" s="1537"/>
      <c r="W41" s="1537"/>
      <c r="X41" s="1537"/>
      <c r="Y41" s="1537"/>
      <c r="Z41" s="1537"/>
      <c r="AA41" s="1537"/>
    </row>
    <row r="42">
      <c r="A42" s="1598">
        <v>43831.0</v>
      </c>
      <c r="B42" s="1560"/>
      <c r="C42" s="1560"/>
      <c r="D42" s="1560"/>
      <c r="E42" s="1560"/>
      <c r="F42" s="1560"/>
      <c r="G42" s="1560"/>
      <c r="H42" s="1560"/>
      <c r="I42" s="1560"/>
      <c r="J42" s="1560"/>
      <c r="K42" s="1560"/>
      <c r="L42" s="1560"/>
      <c r="M42" s="1560"/>
      <c r="N42" s="1561"/>
      <c r="O42" s="1537"/>
      <c r="P42" s="1537"/>
      <c r="Q42" s="1537"/>
      <c r="R42" s="1537"/>
      <c r="S42" s="1537"/>
      <c r="T42" s="1537"/>
      <c r="U42" s="1537"/>
      <c r="V42" s="1537"/>
      <c r="W42" s="1537"/>
      <c r="X42" s="1537"/>
      <c r="Y42" s="1537"/>
      <c r="Z42" s="1537"/>
      <c r="AA42" s="1537"/>
    </row>
    <row r="43">
      <c r="A43" s="1539" t="s">
        <v>5560</v>
      </c>
      <c r="B43" s="172"/>
      <c r="C43" s="1540" t="s">
        <v>5561</v>
      </c>
      <c r="D43" s="1541"/>
      <c r="E43" s="1540" t="s">
        <v>5562</v>
      </c>
      <c r="F43" s="1541"/>
      <c r="G43" s="1540" t="s">
        <v>5563</v>
      </c>
      <c r="H43" s="1541"/>
      <c r="I43" s="1540" t="s">
        <v>5564</v>
      </c>
      <c r="J43" s="1541"/>
      <c r="K43" s="1540" t="s">
        <v>5565</v>
      </c>
      <c r="L43" s="1541"/>
      <c r="M43" s="1542" t="s">
        <v>5566</v>
      </c>
      <c r="N43" s="1329"/>
      <c r="O43" s="1537"/>
      <c r="P43" s="1538"/>
      <c r="Q43" s="1538"/>
      <c r="R43" s="1537"/>
      <c r="S43" s="1537"/>
      <c r="T43" s="1537"/>
      <c r="U43" s="1537"/>
      <c r="V43" s="1537"/>
      <c r="W43" s="1537"/>
      <c r="X43" s="1537"/>
      <c r="Y43" s="1537"/>
      <c r="Z43" s="1537"/>
      <c r="AA43" s="1537"/>
    </row>
    <row r="44">
      <c r="A44" s="1554"/>
      <c r="B44" s="1544"/>
      <c r="C44" s="1543"/>
      <c r="D44" s="1544"/>
      <c r="E44" s="1545">
        <v>1.0</v>
      </c>
      <c r="F44" s="1546"/>
      <c r="G44" s="1545">
        <v>2.0</v>
      </c>
      <c r="H44" s="1546"/>
      <c r="I44" s="1545">
        <v>3.0</v>
      </c>
      <c r="J44" s="1546"/>
      <c r="K44" s="1545">
        <v>4.0</v>
      </c>
      <c r="L44" s="1546"/>
      <c r="M44" s="1545">
        <v>5.0</v>
      </c>
      <c r="N44" s="1546"/>
      <c r="O44" s="1537"/>
      <c r="P44" s="1537"/>
      <c r="Q44" s="1537"/>
      <c r="R44" s="1537"/>
      <c r="S44" s="1537"/>
      <c r="T44" s="1537"/>
      <c r="U44" s="1537"/>
      <c r="V44" s="1537"/>
      <c r="W44" s="1537"/>
      <c r="X44" s="1537"/>
      <c r="Y44" s="1537"/>
      <c r="Z44" s="1537"/>
      <c r="AA44" s="1537"/>
    </row>
    <row r="45">
      <c r="A45" s="1584"/>
      <c r="B45" s="1329"/>
      <c r="C45" s="1599"/>
      <c r="D45" s="172"/>
      <c r="E45" s="1600" t="s">
        <v>6640</v>
      </c>
      <c r="F45" s="1329"/>
      <c r="G45" s="1550"/>
      <c r="H45" s="1329"/>
      <c r="I45" s="1586" t="s">
        <v>6641</v>
      </c>
      <c r="J45" s="1329"/>
      <c r="K45" s="1569" t="s">
        <v>6642</v>
      </c>
      <c r="L45" s="1329"/>
      <c r="M45" s="1550"/>
      <c r="N45" s="1329"/>
      <c r="O45" s="1537"/>
      <c r="P45" s="1537"/>
      <c r="Q45" s="1537"/>
      <c r="R45" s="1537"/>
      <c r="S45" s="1537"/>
      <c r="T45" s="1537"/>
      <c r="U45" s="1537"/>
      <c r="V45" s="1537"/>
      <c r="W45" s="1537"/>
      <c r="X45" s="1537"/>
      <c r="Y45" s="1537"/>
      <c r="Z45" s="1537"/>
      <c r="AA45" s="1537"/>
    </row>
    <row r="46">
      <c r="A46" s="1545">
        <v>6.0</v>
      </c>
      <c r="B46" s="1546"/>
      <c r="C46" s="1545">
        <v>7.0</v>
      </c>
      <c r="D46" s="1546"/>
      <c r="E46" s="1545">
        <v>8.0</v>
      </c>
      <c r="F46" s="1546"/>
      <c r="G46" s="1545">
        <v>9.0</v>
      </c>
      <c r="H46" s="1546"/>
      <c r="I46" s="1545">
        <v>10.0</v>
      </c>
      <c r="J46" s="1546"/>
      <c r="K46" s="1573">
        <v>11.0</v>
      </c>
      <c r="L46" s="1574"/>
      <c r="M46" s="1545">
        <v>12.0</v>
      </c>
      <c r="N46" s="1546"/>
      <c r="O46" s="1537"/>
      <c r="P46" s="1537"/>
      <c r="Q46" s="1537"/>
      <c r="R46" s="1537"/>
      <c r="S46" s="1537"/>
      <c r="T46" s="1537"/>
      <c r="U46" s="1537"/>
      <c r="V46" s="1537"/>
      <c r="W46" s="1537"/>
      <c r="X46" s="1537"/>
      <c r="Y46" s="1537"/>
      <c r="Z46" s="1537"/>
      <c r="AA46" s="1537"/>
    </row>
    <row r="47">
      <c r="A47" s="1601"/>
      <c r="B47" s="1602"/>
      <c r="C47" s="1603"/>
      <c r="D47" s="1604"/>
      <c r="E47" s="1603"/>
      <c r="F47" s="1604"/>
      <c r="G47" s="1603"/>
      <c r="H47" s="1604"/>
      <c r="I47" s="1603"/>
      <c r="J47" s="1604"/>
      <c r="K47" s="1605"/>
      <c r="L47" s="1606"/>
      <c r="M47" s="1603"/>
      <c r="N47" s="1604"/>
      <c r="O47" s="1537"/>
      <c r="P47" s="1537"/>
      <c r="Q47" s="1537"/>
      <c r="R47" s="1537"/>
      <c r="S47" s="1537"/>
      <c r="T47" s="1537"/>
      <c r="U47" s="1537"/>
      <c r="V47" s="1537"/>
      <c r="W47" s="1537"/>
      <c r="X47" s="1537"/>
      <c r="Y47" s="1537"/>
      <c r="Z47" s="1537"/>
      <c r="AA47" s="1537"/>
    </row>
    <row r="48">
      <c r="A48" s="1607" t="s">
        <v>6643</v>
      </c>
      <c r="B48" s="172"/>
      <c r="C48" s="1569" t="s">
        <v>6644</v>
      </c>
      <c r="D48" s="1329"/>
      <c r="E48" s="1569" t="s">
        <v>6645</v>
      </c>
      <c r="F48" s="1329"/>
      <c r="G48" s="1564" t="s">
        <v>6646</v>
      </c>
      <c r="H48" s="1329"/>
      <c r="I48" s="1564" t="s">
        <v>6647</v>
      </c>
      <c r="J48" s="1329"/>
      <c r="K48" s="1569" t="s">
        <v>6648</v>
      </c>
      <c r="L48" s="1329"/>
      <c r="M48" s="1565"/>
      <c r="N48" s="1329"/>
      <c r="O48" s="1566"/>
      <c r="P48" s="1566"/>
      <c r="Q48" s="1566"/>
      <c r="R48" s="1566"/>
      <c r="S48" s="1566"/>
      <c r="T48" s="1566"/>
      <c r="U48" s="1566"/>
      <c r="V48" s="1566"/>
      <c r="W48" s="1566"/>
      <c r="X48" s="1566"/>
      <c r="Y48" s="1566"/>
      <c r="Z48" s="1566"/>
      <c r="AA48" s="1566"/>
    </row>
    <row r="49">
      <c r="A49" s="1608">
        <v>13.0</v>
      </c>
      <c r="B49" s="1609"/>
      <c r="C49" s="1545">
        <v>14.0</v>
      </c>
      <c r="D49" s="1546"/>
      <c r="E49" s="1545">
        <v>15.0</v>
      </c>
      <c r="F49" s="1546"/>
      <c r="G49" s="1545">
        <v>16.0</v>
      </c>
      <c r="H49" s="1546"/>
      <c r="I49" s="1545">
        <v>17.0</v>
      </c>
      <c r="J49" s="1546"/>
      <c r="K49" s="1545">
        <v>18.0</v>
      </c>
      <c r="L49" s="1546"/>
      <c r="M49" s="1545">
        <v>19.0</v>
      </c>
      <c r="N49" s="1546"/>
      <c r="O49" s="1537"/>
      <c r="P49" s="1537"/>
      <c r="Q49" s="1537"/>
      <c r="R49" s="1537"/>
      <c r="S49" s="1537"/>
      <c r="T49" s="1537"/>
      <c r="U49" s="1537"/>
      <c r="V49" s="1537"/>
      <c r="W49" s="1537"/>
      <c r="X49" s="1537"/>
      <c r="Y49" s="1537"/>
      <c r="Z49" s="1537"/>
      <c r="AA49" s="1537"/>
    </row>
    <row r="50">
      <c r="A50" s="1564" t="s">
        <v>6649</v>
      </c>
      <c r="B50" s="1329"/>
      <c r="C50" s="1564" t="s">
        <v>6650</v>
      </c>
      <c r="D50" s="1329"/>
      <c r="E50" s="1564" t="s">
        <v>6651</v>
      </c>
      <c r="F50" s="1329"/>
      <c r="G50" s="1564" t="s">
        <v>6652</v>
      </c>
      <c r="H50" s="1329"/>
      <c r="I50" s="1586" t="s">
        <v>6653</v>
      </c>
      <c r="J50" s="1329"/>
      <c r="K50" s="1552" t="s">
        <v>6654</v>
      </c>
      <c r="L50" s="1329"/>
      <c r="M50" s="1565"/>
      <c r="N50" s="1329"/>
      <c r="O50" s="1566"/>
      <c r="P50" s="1566"/>
      <c r="Q50" s="1566"/>
      <c r="R50" s="1566"/>
      <c r="S50" s="1566"/>
      <c r="T50" s="1566"/>
      <c r="U50" s="1566"/>
      <c r="V50" s="1566"/>
      <c r="W50" s="1566"/>
      <c r="X50" s="1566"/>
      <c r="Y50" s="1566"/>
      <c r="Z50" s="1566"/>
      <c r="AA50" s="1566"/>
    </row>
    <row r="51">
      <c r="A51" s="1545">
        <v>20.0</v>
      </c>
      <c r="B51" s="1546"/>
      <c r="C51" s="1545">
        <v>21.0</v>
      </c>
      <c r="D51" s="1546"/>
      <c r="E51" s="1545">
        <v>22.0</v>
      </c>
      <c r="F51" s="1546"/>
      <c r="G51" s="1545">
        <v>23.0</v>
      </c>
      <c r="H51" s="1546"/>
      <c r="I51" s="1545">
        <v>24.0</v>
      </c>
      <c r="J51" s="1546"/>
      <c r="K51" s="1545">
        <v>25.0</v>
      </c>
      <c r="L51" s="1546"/>
      <c r="M51" s="1545">
        <v>26.0</v>
      </c>
      <c r="N51" s="1546"/>
      <c r="O51" s="1537"/>
      <c r="P51" s="1537"/>
      <c r="Q51" s="1537"/>
      <c r="R51" s="1537"/>
      <c r="S51" s="1537"/>
      <c r="T51" s="1537"/>
      <c r="U51" s="1537"/>
      <c r="V51" s="1537"/>
      <c r="W51" s="1537"/>
      <c r="X51" s="1537"/>
      <c r="Y51" s="1537"/>
      <c r="Z51" s="1537"/>
      <c r="AA51" s="1537"/>
    </row>
    <row r="52">
      <c r="A52" s="1610" t="s">
        <v>6655</v>
      </c>
      <c r="B52" s="1329"/>
      <c r="C52" s="1611"/>
      <c r="D52" s="1329"/>
      <c r="E52" s="1569" t="s">
        <v>6656</v>
      </c>
      <c r="F52" s="1329"/>
      <c r="G52" s="1552" t="s">
        <v>6657</v>
      </c>
      <c r="H52" s="1329"/>
      <c r="I52" s="1564" t="s">
        <v>6658</v>
      </c>
      <c r="J52" s="1329"/>
      <c r="K52" s="1549"/>
      <c r="L52" s="1329"/>
      <c r="M52" s="1550"/>
      <c r="N52" s="1329"/>
      <c r="O52" s="1537"/>
      <c r="P52" s="1537"/>
      <c r="Q52" s="1537"/>
      <c r="R52" s="1537"/>
      <c r="S52" s="1537"/>
      <c r="T52" s="1537"/>
      <c r="U52" s="1537"/>
      <c r="V52" s="1537"/>
      <c r="W52" s="1537"/>
      <c r="X52" s="1537"/>
      <c r="Y52" s="1537"/>
      <c r="Z52" s="1537"/>
      <c r="AA52" s="1537"/>
    </row>
    <row r="53">
      <c r="A53" s="1573">
        <v>27.0</v>
      </c>
      <c r="B53" s="1574"/>
      <c r="C53" s="1573">
        <v>28.0</v>
      </c>
      <c r="D53" s="1574"/>
      <c r="E53" s="1573">
        <v>29.0</v>
      </c>
      <c r="F53" s="1574"/>
      <c r="G53" s="1545">
        <v>30.0</v>
      </c>
      <c r="H53" s="1546"/>
      <c r="I53" s="1612">
        <v>31.0</v>
      </c>
      <c r="J53" s="1613"/>
      <c r="K53" s="1554"/>
      <c r="L53" s="1544"/>
      <c r="M53" s="1614"/>
      <c r="N53" s="1615"/>
      <c r="O53" s="1537"/>
      <c r="P53" s="1537"/>
      <c r="Q53" s="1537"/>
      <c r="R53" s="1537"/>
      <c r="S53" s="1537"/>
      <c r="T53" s="1537"/>
      <c r="U53" s="1537"/>
      <c r="V53" s="1537"/>
      <c r="W53" s="1537"/>
      <c r="X53" s="1537"/>
      <c r="Y53" s="1537"/>
      <c r="Z53" s="1537"/>
      <c r="AA53" s="1537"/>
    </row>
    <row r="54">
      <c r="A54" s="1616" t="s">
        <v>6659</v>
      </c>
      <c r="C54" s="1617"/>
      <c r="E54" s="1618" t="s">
        <v>6660</v>
      </c>
      <c r="G54" s="1619"/>
      <c r="I54" s="1620" t="s">
        <v>6661</v>
      </c>
      <c r="K54" s="1621"/>
      <c r="M54" s="1621"/>
      <c r="O54" s="1566"/>
      <c r="P54" s="1566"/>
      <c r="Q54" s="1566"/>
      <c r="R54" s="1566"/>
      <c r="S54" s="1566"/>
      <c r="T54" s="1566"/>
      <c r="U54" s="1566"/>
      <c r="V54" s="1566"/>
      <c r="W54" s="1566"/>
      <c r="X54" s="1566"/>
      <c r="Y54" s="1566"/>
      <c r="Z54" s="1566"/>
      <c r="AA54" s="1566"/>
    </row>
    <row r="55">
      <c r="O55" s="1537"/>
      <c r="P55" s="1537"/>
      <c r="Q55" s="1537"/>
      <c r="R55" s="1537"/>
      <c r="S55" s="1537"/>
      <c r="T55" s="1537"/>
      <c r="U55" s="1537"/>
      <c r="V55" s="1537"/>
      <c r="W55" s="1537"/>
      <c r="X55" s="1537"/>
      <c r="Y55" s="1537"/>
      <c r="Z55" s="1537"/>
      <c r="AA55" s="1537"/>
    </row>
    <row r="56">
      <c r="A56" s="1558"/>
      <c r="B56" s="1558"/>
      <c r="C56" s="1558"/>
      <c r="D56" s="1558"/>
      <c r="E56" s="1558"/>
      <c r="F56" s="1558"/>
      <c r="G56" s="1558"/>
      <c r="H56" s="1558"/>
      <c r="I56" s="1558"/>
      <c r="J56" s="1558"/>
      <c r="K56" s="1558"/>
      <c r="L56" s="1558"/>
      <c r="M56" s="1558"/>
      <c r="N56" s="1558"/>
      <c r="O56" s="1558"/>
      <c r="P56" s="1558"/>
      <c r="Q56" s="1558"/>
      <c r="R56" s="1558"/>
      <c r="S56" s="1558"/>
      <c r="T56" s="1558"/>
      <c r="U56" s="1558"/>
      <c r="V56" s="1558"/>
      <c r="W56" s="1558"/>
      <c r="X56" s="1558"/>
      <c r="Y56" s="1558"/>
      <c r="Z56" s="1558"/>
      <c r="AA56" s="1558"/>
    </row>
    <row r="57">
      <c r="A57" s="1622">
        <v>43862.0</v>
      </c>
      <c r="B57" s="1560"/>
      <c r="C57" s="1560"/>
      <c r="D57" s="1560"/>
      <c r="E57" s="1560"/>
      <c r="F57" s="1560"/>
      <c r="G57" s="1560"/>
      <c r="H57" s="1560"/>
      <c r="I57" s="1560"/>
      <c r="J57" s="1560"/>
      <c r="K57" s="1560"/>
      <c r="L57" s="1560"/>
      <c r="M57" s="1560"/>
      <c r="N57" s="1561"/>
      <c r="O57" s="1537"/>
      <c r="P57" s="1537"/>
      <c r="Q57" s="1537"/>
      <c r="R57" s="1537"/>
      <c r="S57" s="1537"/>
      <c r="T57" s="1537"/>
      <c r="U57" s="1537"/>
      <c r="V57" s="1537"/>
      <c r="W57" s="1537"/>
      <c r="X57" s="1537"/>
      <c r="Y57" s="1537"/>
      <c r="Z57" s="1537"/>
      <c r="AA57" s="1537"/>
    </row>
    <row r="58">
      <c r="A58" s="1539" t="s">
        <v>5560</v>
      </c>
      <c r="B58" s="172"/>
      <c r="C58" s="1540" t="s">
        <v>5561</v>
      </c>
      <c r="D58" s="1541"/>
      <c r="E58" s="1540" t="s">
        <v>5562</v>
      </c>
      <c r="F58" s="1541"/>
      <c r="G58" s="1540" t="s">
        <v>5563</v>
      </c>
      <c r="H58" s="172"/>
      <c r="I58" s="1540" t="s">
        <v>5564</v>
      </c>
      <c r="J58" s="1541"/>
      <c r="K58" s="1540" t="s">
        <v>5565</v>
      </c>
      <c r="L58" s="1541"/>
      <c r="M58" s="1542" t="s">
        <v>5566</v>
      </c>
      <c r="N58" s="1329"/>
      <c r="O58" s="1537"/>
      <c r="P58" s="1538"/>
      <c r="Q58" s="1538"/>
      <c r="R58" s="1537"/>
      <c r="S58" s="1537"/>
      <c r="T58" s="1537"/>
      <c r="U58" s="1537"/>
      <c r="V58" s="1537"/>
      <c r="W58" s="1537"/>
      <c r="X58" s="1537"/>
      <c r="Y58" s="1537"/>
      <c r="Z58" s="1537"/>
      <c r="AA58" s="1537"/>
    </row>
    <row r="59">
      <c r="A59" s="1623"/>
      <c r="B59" s="1624"/>
      <c r="C59" s="1625"/>
      <c r="D59" s="1624"/>
      <c r="E59" s="1625"/>
      <c r="F59" s="1624"/>
      <c r="G59" s="1625"/>
      <c r="H59" s="1624"/>
      <c r="I59" s="1626"/>
      <c r="J59" s="1624"/>
      <c r="K59" s="1627">
        <v>1.0</v>
      </c>
      <c r="L59" s="1604"/>
      <c r="M59" s="1627">
        <v>2.0</v>
      </c>
      <c r="N59" s="1604"/>
      <c r="O59" s="1537"/>
      <c r="P59" s="1537"/>
      <c r="Q59" s="1537"/>
      <c r="R59" s="1537"/>
      <c r="S59" s="1537"/>
      <c r="T59" s="1537"/>
      <c r="U59" s="1537"/>
      <c r="V59" s="1537"/>
      <c r="W59" s="1537"/>
      <c r="X59" s="1537"/>
      <c r="Y59" s="1537"/>
      <c r="Z59" s="1537"/>
      <c r="AA59" s="1537"/>
    </row>
    <row r="60">
      <c r="A60" s="1628"/>
      <c r="B60" s="1329"/>
      <c r="C60" s="1628"/>
      <c r="D60" s="1329"/>
      <c r="E60" s="1628"/>
      <c r="F60" s="1329"/>
      <c r="G60" s="1628"/>
      <c r="H60" s="1329"/>
      <c r="I60" s="1629"/>
      <c r="J60" s="1329"/>
      <c r="K60" s="1630"/>
      <c r="L60" s="1278"/>
      <c r="M60" s="1631"/>
      <c r="N60" s="1278"/>
      <c r="O60" s="1537"/>
      <c r="P60" s="1537"/>
      <c r="Q60" s="1537"/>
      <c r="R60" s="1537"/>
      <c r="S60" s="1537"/>
      <c r="T60" s="1537"/>
      <c r="U60" s="1537"/>
      <c r="V60" s="1537"/>
      <c r="W60" s="1537"/>
      <c r="X60" s="1537"/>
      <c r="Y60" s="1537"/>
      <c r="Z60" s="1537"/>
      <c r="AA60" s="1537"/>
    </row>
    <row r="61">
      <c r="A61" s="1585">
        <v>3.0</v>
      </c>
      <c r="B61" s="1278"/>
      <c r="C61" s="1585">
        <v>4.0</v>
      </c>
      <c r="D61" s="1278"/>
      <c r="E61" s="1585">
        <v>5.0</v>
      </c>
      <c r="F61" s="1278"/>
      <c r="G61" s="1585">
        <v>6.0</v>
      </c>
      <c r="H61" s="1278"/>
      <c r="I61" s="1585">
        <v>7.0</v>
      </c>
      <c r="J61" s="1278"/>
      <c r="K61" s="1585">
        <v>8.0</v>
      </c>
      <c r="L61" s="1278"/>
      <c r="M61" s="1585">
        <v>9.0</v>
      </c>
      <c r="N61" s="1278"/>
      <c r="O61" s="1537"/>
      <c r="P61" s="1537"/>
      <c r="Q61" s="1537"/>
      <c r="R61" s="1537"/>
      <c r="S61" s="1537"/>
      <c r="T61" s="1537"/>
      <c r="U61" s="1537"/>
      <c r="V61" s="1537"/>
      <c r="W61" s="1537"/>
      <c r="X61" s="1537"/>
      <c r="Y61" s="1537"/>
      <c r="Z61" s="1537"/>
      <c r="AA61" s="1537"/>
    </row>
    <row r="62">
      <c r="A62" s="1632" t="s">
        <v>6662</v>
      </c>
      <c r="B62" s="172"/>
      <c r="C62" s="1633"/>
      <c r="D62" s="1278"/>
      <c r="E62" s="1631"/>
      <c r="F62" s="1278"/>
      <c r="G62" s="1630" t="s">
        <v>470</v>
      </c>
      <c r="H62" s="1278"/>
      <c r="I62" s="1630" t="s">
        <v>6663</v>
      </c>
      <c r="J62" s="1278"/>
      <c r="K62" s="1631"/>
      <c r="L62" s="1278"/>
      <c r="M62" s="1631"/>
      <c r="N62" s="1278"/>
      <c r="O62" s="1537"/>
      <c r="P62" s="1537"/>
      <c r="Q62" s="1537"/>
      <c r="R62" s="1537"/>
      <c r="S62" s="1537"/>
      <c r="T62" s="1537"/>
      <c r="U62" s="1537"/>
      <c r="V62" s="1537"/>
      <c r="W62" s="1537"/>
      <c r="X62" s="1537"/>
      <c r="Y62" s="1537"/>
      <c r="Z62" s="1537"/>
      <c r="AA62" s="1537"/>
    </row>
    <row r="63">
      <c r="A63" s="1634">
        <v>10.0</v>
      </c>
      <c r="B63" s="1278"/>
      <c r="C63" s="1634">
        <v>11.0</v>
      </c>
      <c r="D63" s="1278"/>
      <c r="E63" s="1634">
        <v>12.0</v>
      </c>
      <c r="F63" s="1278"/>
      <c r="G63" s="1634">
        <v>13.0</v>
      </c>
      <c r="H63" s="1278"/>
      <c r="I63" s="1634">
        <v>14.0</v>
      </c>
      <c r="J63" s="1278"/>
      <c r="K63" s="1634">
        <v>15.0</v>
      </c>
      <c r="L63" s="1278"/>
      <c r="M63" s="1634">
        <v>16.0</v>
      </c>
      <c r="N63" s="1278"/>
    </row>
    <row r="64">
      <c r="A64" s="1631"/>
      <c r="B64" s="1635"/>
      <c r="C64" s="1636"/>
      <c r="D64" s="1637"/>
      <c r="E64" s="1636"/>
      <c r="F64" s="1637"/>
      <c r="G64" s="1636"/>
      <c r="H64" s="1637"/>
      <c r="I64" s="1636"/>
      <c r="J64" s="1637"/>
      <c r="K64" s="1636"/>
      <c r="L64" s="1637"/>
      <c r="M64" s="1636"/>
      <c r="N64" s="1637"/>
    </row>
    <row r="65">
      <c r="A65" s="1634">
        <v>17.0</v>
      </c>
      <c r="B65" s="1278"/>
      <c r="C65" s="1638">
        <v>18.0</v>
      </c>
      <c r="D65" s="1278"/>
      <c r="E65" s="1638">
        <v>19.0</v>
      </c>
      <c r="F65" s="1278"/>
      <c r="G65" s="1638">
        <v>20.0</v>
      </c>
      <c r="H65" s="1278"/>
      <c r="I65" s="1638">
        <v>21.0</v>
      </c>
      <c r="J65" s="1278"/>
      <c r="K65" s="1638">
        <v>22.0</v>
      </c>
      <c r="L65" s="1278"/>
      <c r="M65" s="1638">
        <v>23.0</v>
      </c>
      <c r="N65" s="1278"/>
    </row>
    <row r="66">
      <c r="A66" s="1556"/>
      <c r="B66" s="1639"/>
      <c r="C66" s="1640"/>
      <c r="D66" s="1639"/>
      <c r="E66" s="1640"/>
      <c r="F66" s="1639"/>
      <c r="G66" s="1640"/>
      <c r="H66" s="1639"/>
      <c r="I66" s="1640"/>
      <c r="J66" s="1639"/>
      <c r="K66" s="1640"/>
      <c r="L66" s="1639"/>
      <c r="M66" s="1640"/>
      <c r="N66" s="1639"/>
    </row>
    <row r="67">
      <c r="A67" s="1641">
        <v>24.0</v>
      </c>
      <c r="B67" s="172"/>
      <c r="C67" s="1642">
        <v>25.0</v>
      </c>
      <c r="D67" s="172"/>
      <c r="E67" s="1642">
        <v>26.0</v>
      </c>
      <c r="F67" s="172"/>
      <c r="G67" s="1642">
        <v>27.0</v>
      </c>
      <c r="H67" s="172"/>
      <c r="I67" s="1642">
        <v>28.0</v>
      </c>
      <c r="J67" s="172"/>
      <c r="K67" s="1640"/>
      <c r="L67" s="1639"/>
      <c r="M67" s="1640"/>
      <c r="N67" s="1639"/>
    </row>
    <row r="68">
      <c r="A68" s="1556"/>
      <c r="B68" s="1639"/>
      <c r="C68" s="1640"/>
      <c r="D68" s="1639"/>
      <c r="E68" s="1643" t="s">
        <v>6664</v>
      </c>
      <c r="F68" s="1639"/>
      <c r="G68" s="1640"/>
      <c r="H68" s="1639"/>
      <c r="I68" s="1640"/>
      <c r="J68" s="1639"/>
      <c r="K68" s="1640"/>
      <c r="L68" s="1639"/>
      <c r="M68" s="1640"/>
      <c r="N68" s="1639"/>
    </row>
  </sheetData>
  <mergeCells count="225">
    <mergeCell ref="A62:B62"/>
    <mergeCell ref="C63:D63"/>
    <mergeCell ref="E63:F63"/>
    <mergeCell ref="G63:H63"/>
    <mergeCell ref="I63:J63"/>
    <mergeCell ref="K63:L63"/>
    <mergeCell ref="M63:N63"/>
    <mergeCell ref="A63:B63"/>
    <mergeCell ref="C65:D65"/>
    <mergeCell ref="E65:F65"/>
    <mergeCell ref="G65:H65"/>
    <mergeCell ref="I65:J65"/>
    <mergeCell ref="K65:L65"/>
    <mergeCell ref="M65:N65"/>
    <mergeCell ref="A48:B48"/>
    <mergeCell ref="C48:D48"/>
    <mergeCell ref="E48:F48"/>
    <mergeCell ref="G48:H48"/>
    <mergeCell ref="I48:J48"/>
    <mergeCell ref="K48:L48"/>
    <mergeCell ref="M48:N48"/>
    <mergeCell ref="A50:B50"/>
    <mergeCell ref="C50:D50"/>
    <mergeCell ref="E50:F50"/>
    <mergeCell ref="G50:H50"/>
    <mergeCell ref="I50:J50"/>
    <mergeCell ref="K50:L50"/>
    <mergeCell ref="M50:N50"/>
    <mergeCell ref="A52:B52"/>
    <mergeCell ref="C52:D52"/>
    <mergeCell ref="E52:F52"/>
    <mergeCell ref="G52:H52"/>
    <mergeCell ref="I52:J52"/>
    <mergeCell ref="K52:L52"/>
    <mergeCell ref="M52:N52"/>
    <mergeCell ref="C54:D54"/>
    <mergeCell ref="E54:F54"/>
    <mergeCell ref="G54:H54"/>
    <mergeCell ref="I54:J54"/>
    <mergeCell ref="K54:L54"/>
    <mergeCell ref="M54:N54"/>
    <mergeCell ref="A57:N57"/>
    <mergeCell ref="A54:B54"/>
    <mergeCell ref="C58:D58"/>
    <mergeCell ref="E58:F58"/>
    <mergeCell ref="G58:H58"/>
    <mergeCell ref="I58:J58"/>
    <mergeCell ref="K58:L58"/>
    <mergeCell ref="M58:N58"/>
    <mergeCell ref="A58:B58"/>
    <mergeCell ref="C60:D60"/>
    <mergeCell ref="E60:F60"/>
    <mergeCell ref="G60:H60"/>
    <mergeCell ref="I60:J60"/>
    <mergeCell ref="K60:L60"/>
    <mergeCell ref="M60:N60"/>
    <mergeCell ref="A65:B65"/>
    <mergeCell ref="A67:B67"/>
    <mergeCell ref="C67:D67"/>
    <mergeCell ref="E67:F67"/>
    <mergeCell ref="G67:H67"/>
    <mergeCell ref="I67:J67"/>
    <mergeCell ref="A12:B12"/>
    <mergeCell ref="C16:D16"/>
    <mergeCell ref="E16:F16"/>
    <mergeCell ref="G16:H16"/>
    <mergeCell ref="I16:J16"/>
    <mergeCell ref="K16:L16"/>
    <mergeCell ref="M16:N16"/>
    <mergeCell ref="A16:B16"/>
    <mergeCell ref="C18:D18"/>
    <mergeCell ref="E18:F18"/>
    <mergeCell ref="G18:H18"/>
    <mergeCell ref="I18:J18"/>
    <mergeCell ref="K18:L18"/>
    <mergeCell ref="M18:N18"/>
    <mergeCell ref="A18:B18"/>
    <mergeCell ref="A20:B20"/>
    <mergeCell ref="C20:D20"/>
    <mergeCell ref="E20:F20"/>
    <mergeCell ref="G20:H20"/>
    <mergeCell ref="I20:J20"/>
    <mergeCell ref="M20:N20"/>
    <mergeCell ref="A22:B22"/>
    <mergeCell ref="C22:D22"/>
    <mergeCell ref="E22:F22"/>
    <mergeCell ref="G22:H22"/>
    <mergeCell ref="I22:J22"/>
    <mergeCell ref="K22:L22"/>
    <mergeCell ref="M22:N22"/>
    <mergeCell ref="A2:B2"/>
    <mergeCell ref="C2:D2"/>
    <mergeCell ref="E2:F2"/>
    <mergeCell ref="G2:H2"/>
    <mergeCell ref="I2:J2"/>
    <mergeCell ref="K2:L2"/>
    <mergeCell ref="M2:N2"/>
    <mergeCell ref="A4:B4"/>
    <mergeCell ref="C4:D4"/>
    <mergeCell ref="E4:F4"/>
    <mergeCell ref="G4:H4"/>
    <mergeCell ref="I4:J4"/>
    <mergeCell ref="K4:L4"/>
    <mergeCell ref="M4:N4"/>
    <mergeCell ref="A6:B6"/>
    <mergeCell ref="C6:D6"/>
    <mergeCell ref="E6:F6"/>
    <mergeCell ref="G6:H6"/>
    <mergeCell ref="I6:J6"/>
    <mergeCell ref="K6:L6"/>
    <mergeCell ref="M6:N6"/>
    <mergeCell ref="A8:B8"/>
    <mergeCell ref="C8:D8"/>
    <mergeCell ref="E8:F8"/>
    <mergeCell ref="G8:H8"/>
    <mergeCell ref="I8:J8"/>
    <mergeCell ref="K8:L8"/>
    <mergeCell ref="M8:N8"/>
    <mergeCell ref="A10:B10"/>
    <mergeCell ref="C10:D10"/>
    <mergeCell ref="E10:F10"/>
    <mergeCell ref="G10:H10"/>
    <mergeCell ref="I10:J10"/>
    <mergeCell ref="K10:L10"/>
    <mergeCell ref="M10:N10"/>
    <mergeCell ref="C12:D12"/>
    <mergeCell ref="E12:F12"/>
    <mergeCell ref="G12:H12"/>
    <mergeCell ref="I12:J12"/>
    <mergeCell ref="K12:L12"/>
    <mergeCell ref="M12:N12"/>
    <mergeCell ref="A15:N15"/>
    <mergeCell ref="A24:B24"/>
    <mergeCell ref="C24:D24"/>
    <mergeCell ref="E24:F24"/>
    <mergeCell ref="G24:H24"/>
    <mergeCell ref="I24:J24"/>
    <mergeCell ref="K24:L24"/>
    <mergeCell ref="M24:N24"/>
    <mergeCell ref="A36:B36"/>
    <mergeCell ref="C36:D36"/>
    <mergeCell ref="E36:F36"/>
    <mergeCell ref="G36:H36"/>
    <mergeCell ref="I36:J36"/>
    <mergeCell ref="K36:L36"/>
    <mergeCell ref="M36:N36"/>
    <mergeCell ref="A38:B38"/>
    <mergeCell ref="C38:D38"/>
    <mergeCell ref="E38:F38"/>
    <mergeCell ref="G38:H38"/>
    <mergeCell ref="I38:J38"/>
    <mergeCell ref="K38:L38"/>
    <mergeCell ref="M38:N38"/>
    <mergeCell ref="C40:D40"/>
    <mergeCell ref="E40:F40"/>
    <mergeCell ref="G40:H40"/>
    <mergeCell ref="I40:J40"/>
    <mergeCell ref="K40:L40"/>
    <mergeCell ref="M40:N40"/>
    <mergeCell ref="A42:N42"/>
    <mergeCell ref="A43:B43"/>
    <mergeCell ref="C43:D43"/>
    <mergeCell ref="E43:F43"/>
    <mergeCell ref="G43:H43"/>
    <mergeCell ref="I43:J43"/>
    <mergeCell ref="K43:L43"/>
    <mergeCell ref="M43:N43"/>
    <mergeCell ref="A26:B26"/>
    <mergeCell ref="C26:D26"/>
    <mergeCell ref="E26:F26"/>
    <mergeCell ref="G26:H26"/>
    <mergeCell ref="I26:J26"/>
    <mergeCell ref="K26:L26"/>
    <mergeCell ref="M26:N26"/>
    <mergeCell ref="C27:D27"/>
    <mergeCell ref="E27:F27"/>
    <mergeCell ref="G27:H27"/>
    <mergeCell ref="I27:J27"/>
    <mergeCell ref="K27:L27"/>
    <mergeCell ref="M27:N27"/>
    <mergeCell ref="A29:N29"/>
    <mergeCell ref="A27:B27"/>
    <mergeCell ref="C30:D30"/>
    <mergeCell ref="E30:F30"/>
    <mergeCell ref="G30:H30"/>
    <mergeCell ref="I30:J30"/>
    <mergeCell ref="K30:L30"/>
    <mergeCell ref="M30:N30"/>
    <mergeCell ref="A30:B30"/>
    <mergeCell ref="C32:D32"/>
    <mergeCell ref="E32:F32"/>
    <mergeCell ref="G32:H32"/>
    <mergeCell ref="I32:J32"/>
    <mergeCell ref="K32:L32"/>
    <mergeCell ref="M32:N32"/>
    <mergeCell ref="K34:L34"/>
    <mergeCell ref="M34:N34"/>
    <mergeCell ref="A32:B32"/>
    <mergeCell ref="A33:B33"/>
    <mergeCell ref="A34:B34"/>
    <mergeCell ref="C34:D34"/>
    <mergeCell ref="E34:F34"/>
    <mergeCell ref="G34:H34"/>
    <mergeCell ref="I34:J34"/>
    <mergeCell ref="A45:B45"/>
    <mergeCell ref="C45:D45"/>
    <mergeCell ref="E45:F45"/>
    <mergeCell ref="G45:H45"/>
    <mergeCell ref="I45:J45"/>
    <mergeCell ref="K45:L45"/>
    <mergeCell ref="M45:N45"/>
    <mergeCell ref="A60:B60"/>
    <mergeCell ref="C61:D61"/>
    <mergeCell ref="E61:F61"/>
    <mergeCell ref="G61:H61"/>
    <mergeCell ref="I61:J61"/>
    <mergeCell ref="K61:L61"/>
    <mergeCell ref="M61:N61"/>
    <mergeCell ref="A61:B61"/>
    <mergeCell ref="C62:D62"/>
    <mergeCell ref="E62:F62"/>
    <mergeCell ref="G62:H62"/>
    <mergeCell ref="I62:J62"/>
    <mergeCell ref="K62:L62"/>
    <mergeCell ref="M62:N62"/>
  </mergeCells>
  <printOptions gridLines="1" horizontalCentered="1"/>
  <pageMargins bottom="0.75" footer="0.0" header="0.0" left="0.7" right="0.7" top="0.75"/>
  <pageSetup fitToHeight="0" cellComments="atEnd" orientation="landscape"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pane xSplit="4.0" topLeftCell="E1" activePane="topRight" state="frozen"/>
      <selection activeCell="F2" sqref="F2" pane="topRight"/>
    </sheetView>
  </sheetViews>
  <sheetFormatPr customHeight="1" defaultColWidth="14.43" defaultRowHeight="15.75"/>
  <cols>
    <col customWidth="1" min="1" max="1" width="38.29"/>
    <col customWidth="1" min="2" max="2" width="12.71"/>
    <col customWidth="1" min="3" max="3" width="13.57"/>
    <col customWidth="1" min="4" max="4" width="13.71"/>
    <col customWidth="1" min="5" max="5" width="11.43"/>
    <col customWidth="1" min="6" max="7" width="19.71"/>
    <col customWidth="1" min="8" max="8" width="61.86"/>
  </cols>
  <sheetData>
    <row r="1">
      <c r="A1" s="751" t="s">
        <v>3</v>
      </c>
      <c r="B1" s="751" t="s">
        <v>6665</v>
      </c>
      <c r="C1" s="751" t="s">
        <v>3689</v>
      </c>
      <c r="D1" s="751" t="s">
        <v>3690</v>
      </c>
      <c r="E1" s="751" t="s">
        <v>3691</v>
      </c>
      <c r="F1" s="751" t="s">
        <v>3692</v>
      </c>
      <c r="G1" s="751" t="s">
        <v>3693</v>
      </c>
      <c r="H1" s="1644" t="s">
        <v>6666</v>
      </c>
    </row>
    <row r="2" ht="15.75" customHeight="1">
      <c r="A2" s="1645" t="s">
        <v>321</v>
      </c>
      <c r="B2" s="1646"/>
      <c r="C2" s="1647">
        <v>0.0</v>
      </c>
      <c r="D2" s="1646">
        <f t="shared" ref="D2:D3" si="1">E2-C2</f>
        <v>1</v>
      </c>
      <c r="E2" s="1647">
        <v>1.0</v>
      </c>
      <c r="F2" s="1647">
        <v>3.0</v>
      </c>
      <c r="G2" s="1647" t="s">
        <v>6667</v>
      </c>
      <c r="H2" s="1648"/>
    </row>
    <row r="3" ht="15.75" customHeight="1">
      <c r="A3" s="1649" t="s">
        <v>5843</v>
      </c>
      <c r="B3" s="1650"/>
      <c r="C3" s="1651">
        <v>1.0</v>
      </c>
      <c r="D3" s="1650">
        <f t="shared" si="1"/>
        <v>0</v>
      </c>
      <c r="E3" s="1651">
        <v>1.0</v>
      </c>
      <c r="F3" s="1651">
        <v>2.0</v>
      </c>
      <c r="G3" s="1651" t="s">
        <v>3695</v>
      </c>
      <c r="H3" s="1652"/>
    </row>
    <row r="4" ht="15.75" customHeight="1">
      <c r="A4" s="1645" t="s">
        <v>335</v>
      </c>
      <c r="B4" s="1646"/>
      <c r="C4" s="1647">
        <v>0.0</v>
      </c>
      <c r="D4" s="1646">
        <v>1.0</v>
      </c>
      <c r="E4" s="1647">
        <v>1.0</v>
      </c>
      <c r="F4" s="1647"/>
      <c r="G4" s="1647" t="s">
        <v>3695</v>
      </c>
      <c r="H4" s="913" t="s">
        <v>6668</v>
      </c>
    </row>
    <row r="5" ht="15.75" customHeight="1">
      <c r="A5" s="1649" t="s">
        <v>5441</v>
      </c>
      <c r="B5" s="1650"/>
      <c r="C5" s="1651">
        <v>0.0</v>
      </c>
      <c r="D5" s="1650">
        <f>E5-C5</f>
        <v>2</v>
      </c>
      <c r="E5" s="1651">
        <v>2.0</v>
      </c>
      <c r="F5" s="1651">
        <v>2.0</v>
      </c>
      <c r="G5" s="1651" t="s">
        <v>3695</v>
      </c>
      <c r="H5" s="1653" t="s">
        <v>6669</v>
      </c>
    </row>
    <row r="6" ht="15.75" customHeight="1">
      <c r="A6" s="1645" t="s">
        <v>290</v>
      </c>
      <c r="B6" s="1646"/>
      <c r="C6" s="1647">
        <v>0.0</v>
      </c>
      <c r="D6" s="1646">
        <v>1.0</v>
      </c>
      <c r="E6" s="1647">
        <v>1.0</v>
      </c>
      <c r="F6" s="1647">
        <v>1.0</v>
      </c>
      <c r="G6" s="1647" t="s">
        <v>3695</v>
      </c>
      <c r="H6" s="1648"/>
    </row>
    <row r="7" ht="15.75" customHeight="1">
      <c r="A7" s="1649" t="s">
        <v>5423</v>
      </c>
      <c r="B7" s="1650"/>
      <c r="C7" s="1651">
        <v>0.0</v>
      </c>
      <c r="D7" s="1650">
        <v>2.0</v>
      </c>
      <c r="E7" s="1651">
        <v>2.0</v>
      </c>
      <c r="F7" s="1651">
        <v>3.0</v>
      </c>
      <c r="G7" s="1651" t="s">
        <v>3695</v>
      </c>
      <c r="H7" s="1654"/>
    </row>
    <row r="8" ht="15.75" customHeight="1">
      <c r="A8" s="1645" t="s">
        <v>5437</v>
      </c>
      <c r="B8" s="1646"/>
      <c r="C8" s="1647">
        <v>0.0</v>
      </c>
      <c r="D8" s="1646">
        <f>E8-C8</f>
        <v>2</v>
      </c>
      <c r="E8" s="1647">
        <v>2.0</v>
      </c>
      <c r="F8" s="1647">
        <v>2.0</v>
      </c>
      <c r="G8" s="1647" t="s">
        <v>3695</v>
      </c>
      <c r="H8" s="1648"/>
    </row>
    <row r="9" ht="15.75" customHeight="1">
      <c r="A9" s="1655" t="s">
        <v>5434</v>
      </c>
      <c r="B9" s="1650"/>
      <c r="C9" s="1651">
        <v>0.0</v>
      </c>
      <c r="D9" s="1650">
        <v>1.0</v>
      </c>
      <c r="E9" s="1651">
        <v>1.0</v>
      </c>
      <c r="F9" s="1651">
        <v>2.0</v>
      </c>
      <c r="G9" s="1651" t="s">
        <v>3695</v>
      </c>
      <c r="H9" s="1654"/>
    </row>
    <row r="10" ht="15.75" customHeight="1">
      <c r="A10" s="1645" t="s">
        <v>5701</v>
      </c>
      <c r="B10" s="1646"/>
      <c r="C10" s="1647">
        <v>0.0</v>
      </c>
      <c r="D10" s="1646">
        <v>1.0</v>
      </c>
      <c r="E10" s="1647">
        <v>1.0</v>
      </c>
      <c r="F10" s="1647">
        <v>3.0</v>
      </c>
      <c r="G10" s="1647" t="s">
        <v>3695</v>
      </c>
      <c r="H10" s="919" t="s">
        <v>6669</v>
      </c>
    </row>
    <row r="11" ht="15.75" customHeight="1">
      <c r="A11" s="1649" t="s">
        <v>5891</v>
      </c>
      <c r="B11" s="1650"/>
      <c r="C11" s="1651">
        <v>1.0</v>
      </c>
      <c r="D11" s="1650">
        <f t="shared" ref="D11:D12" si="2">E11-C11</f>
        <v>0</v>
      </c>
      <c r="E11" s="1651">
        <v>1.0</v>
      </c>
      <c r="F11" s="1651">
        <v>1.0</v>
      </c>
      <c r="G11" s="1651" t="s">
        <v>3695</v>
      </c>
      <c r="H11" s="1656"/>
    </row>
    <row r="12" ht="15.75" customHeight="1">
      <c r="A12" s="1645" t="s">
        <v>5770</v>
      </c>
      <c r="B12" s="1646"/>
      <c r="C12" s="1647">
        <v>0.0</v>
      </c>
      <c r="D12" s="1646">
        <f t="shared" si="2"/>
        <v>2</v>
      </c>
      <c r="E12" s="1647">
        <v>2.0</v>
      </c>
      <c r="F12" s="1647">
        <v>2.0</v>
      </c>
      <c r="G12" s="1647" t="s">
        <v>3695</v>
      </c>
      <c r="H12" s="1648"/>
    </row>
    <row r="13" ht="15.75" customHeight="1">
      <c r="A13" s="1649" t="s">
        <v>6670</v>
      </c>
      <c r="B13" s="1650"/>
      <c r="C13" s="1651">
        <v>0.0</v>
      </c>
      <c r="D13" s="1650">
        <v>2.0</v>
      </c>
      <c r="E13" s="1651">
        <v>2.0</v>
      </c>
      <c r="F13" s="1651">
        <v>2.0</v>
      </c>
      <c r="G13" s="1651" t="s">
        <v>3695</v>
      </c>
      <c r="H13" s="1654"/>
    </row>
    <row r="14" ht="15.75" customHeight="1">
      <c r="A14" s="1645" t="s">
        <v>127</v>
      </c>
      <c r="B14" s="1646"/>
      <c r="C14" s="1647">
        <v>0.0</v>
      </c>
      <c r="D14" s="1646">
        <f>E14-C14</f>
        <v>1</v>
      </c>
      <c r="E14" s="1647">
        <v>1.0</v>
      </c>
      <c r="F14" s="1647">
        <v>1.0</v>
      </c>
      <c r="G14" s="1647" t="s">
        <v>3695</v>
      </c>
      <c r="H14" s="918"/>
    </row>
    <row r="15" ht="15.75" customHeight="1">
      <c r="A15" s="1649" t="s">
        <v>6671</v>
      </c>
      <c r="B15" s="1650"/>
      <c r="C15" s="1651">
        <v>0.0</v>
      </c>
      <c r="D15" s="1650">
        <v>2.0</v>
      </c>
      <c r="E15" s="1651">
        <v>2.0</v>
      </c>
      <c r="F15" s="1651">
        <v>2.0</v>
      </c>
      <c r="G15" s="1651" t="s">
        <v>3695</v>
      </c>
      <c r="H15" s="1656"/>
    </row>
    <row r="16" ht="15.75" customHeight="1">
      <c r="A16" s="1657" t="s">
        <v>5455</v>
      </c>
      <c r="B16" s="1658"/>
      <c r="C16" s="1659">
        <v>0.0</v>
      </c>
      <c r="D16" s="1646">
        <f t="shared" ref="D16:D17" si="3">E16-C16</f>
        <v>1</v>
      </c>
      <c r="E16" s="1647">
        <v>1.0</v>
      </c>
      <c r="F16" s="1647">
        <v>1.0</v>
      </c>
      <c r="G16" s="1647" t="s">
        <v>3695</v>
      </c>
      <c r="H16" s="1648"/>
    </row>
    <row r="17" ht="15.75" customHeight="1">
      <c r="A17" s="1649" t="s">
        <v>4715</v>
      </c>
      <c r="B17" s="1660"/>
      <c r="C17" s="1661">
        <v>1.0</v>
      </c>
      <c r="D17" s="1650">
        <f t="shared" si="3"/>
        <v>1</v>
      </c>
      <c r="E17" s="1651">
        <v>2.0</v>
      </c>
      <c r="F17" s="1651">
        <v>3.0</v>
      </c>
      <c r="G17" s="1651" t="s">
        <v>3695</v>
      </c>
      <c r="H17" s="1656"/>
    </row>
    <row r="18" ht="15.75" customHeight="1">
      <c r="A18" s="1645" t="s">
        <v>77</v>
      </c>
      <c r="B18" s="1646"/>
      <c r="C18" s="1647">
        <v>0.0</v>
      </c>
      <c r="D18" s="1646">
        <v>1.0</v>
      </c>
      <c r="E18" s="1647">
        <v>1.0</v>
      </c>
      <c r="F18" s="1647">
        <v>2.0</v>
      </c>
      <c r="G18" s="1647" t="s">
        <v>3695</v>
      </c>
      <c r="H18" s="1648"/>
    </row>
    <row r="19" ht="15.75" customHeight="1">
      <c r="A19" s="1649" t="s">
        <v>472</v>
      </c>
      <c r="B19" s="1650"/>
      <c r="C19" s="1651">
        <v>0.0</v>
      </c>
      <c r="D19" s="1650">
        <f t="shared" ref="D19:D23" si="4">E19-C19</f>
        <v>2</v>
      </c>
      <c r="E19" s="1651">
        <v>2.0</v>
      </c>
      <c r="F19" s="1651">
        <v>2.0</v>
      </c>
      <c r="G19" s="1651" t="s">
        <v>3695</v>
      </c>
      <c r="H19" s="1654"/>
    </row>
    <row r="20" ht="15.75" customHeight="1">
      <c r="A20" s="1662" t="s">
        <v>6672</v>
      </c>
      <c r="B20" s="1646"/>
      <c r="C20" s="1647">
        <v>0.0</v>
      </c>
      <c r="D20" s="1646">
        <f t="shared" si="4"/>
        <v>1</v>
      </c>
      <c r="E20" s="1647">
        <v>1.0</v>
      </c>
      <c r="F20" s="1647">
        <v>1.0</v>
      </c>
      <c r="G20" s="1647" t="s">
        <v>3695</v>
      </c>
      <c r="H20" s="1648"/>
    </row>
    <row r="21" ht="15.75" customHeight="1">
      <c r="A21" s="1663" t="s">
        <v>6673</v>
      </c>
      <c r="B21" s="1651"/>
      <c r="C21" s="1651">
        <v>0.0</v>
      </c>
      <c r="D21" s="1650">
        <f t="shared" si="4"/>
        <v>2</v>
      </c>
      <c r="E21" s="1651">
        <v>2.0</v>
      </c>
      <c r="F21" s="1651">
        <v>2.0</v>
      </c>
      <c r="G21" s="1651" t="s">
        <v>3695</v>
      </c>
      <c r="H21" s="1654"/>
    </row>
    <row r="22" ht="15.75" customHeight="1">
      <c r="A22" s="1664" t="s">
        <v>250</v>
      </c>
      <c r="B22" s="1647"/>
      <c r="C22" s="1647">
        <v>0.0</v>
      </c>
      <c r="D22" s="1646">
        <f t="shared" si="4"/>
        <v>2</v>
      </c>
      <c r="E22" s="1647">
        <v>2.0</v>
      </c>
      <c r="F22" s="1647">
        <v>2.0</v>
      </c>
      <c r="G22" s="1647" t="s">
        <v>3695</v>
      </c>
      <c r="H22" s="1367" t="s">
        <v>6669</v>
      </c>
    </row>
    <row r="23" ht="15.75" customHeight="1">
      <c r="A23" s="1663" t="s">
        <v>6674</v>
      </c>
      <c r="B23" s="1651"/>
      <c r="C23" s="1651">
        <v>0.0</v>
      </c>
      <c r="D23" s="1650">
        <f t="shared" si="4"/>
        <v>1</v>
      </c>
      <c r="E23" s="1651">
        <v>1.0</v>
      </c>
      <c r="F23" s="1651">
        <v>1.0</v>
      </c>
      <c r="G23" s="1651" t="s">
        <v>3695</v>
      </c>
      <c r="H23" s="1656"/>
    </row>
    <row r="24">
      <c r="A24" s="1665" t="s">
        <v>3725</v>
      </c>
      <c r="B24" s="1665"/>
      <c r="C24" s="1665">
        <f t="shared" ref="C24:E24" si="5">sum(C2:C23)</f>
        <v>3</v>
      </c>
      <c r="D24" s="1665">
        <f t="shared" si="5"/>
        <v>29</v>
      </c>
      <c r="E24" s="1665">
        <f t="shared" si="5"/>
        <v>32</v>
      </c>
      <c r="F24" s="1666"/>
      <c r="G24" s="1666"/>
      <c r="H24" s="1667"/>
    </row>
    <row r="25" ht="48.75" customHeight="1">
      <c r="A25" s="1668" t="s">
        <v>6675</v>
      </c>
      <c r="B25" s="767"/>
      <c r="C25" s="767"/>
      <c r="D25" s="767"/>
      <c r="E25" s="768"/>
      <c r="F25" s="769"/>
      <c r="G25" s="769"/>
      <c r="H25" s="1669"/>
    </row>
    <row r="26" ht="1.5" customHeight="1">
      <c r="A26" s="1658"/>
      <c r="B26" s="1670"/>
      <c r="C26" s="1670"/>
      <c r="D26" s="1670"/>
      <c r="E26" s="1671"/>
      <c r="F26" s="1671"/>
      <c r="G26" s="1671"/>
      <c r="H26" s="1648"/>
    </row>
    <row r="27" ht="64.5" customHeight="1">
      <c r="A27" s="149" t="s">
        <v>6676</v>
      </c>
      <c r="B27" s="1672"/>
      <c r="C27" s="1672"/>
      <c r="D27" s="1672"/>
      <c r="E27" s="1673"/>
      <c r="F27" s="1673"/>
      <c r="G27" s="1673"/>
      <c r="H27" s="1674"/>
    </row>
    <row r="28" ht="144.75" customHeight="1">
      <c r="A28" s="1675" t="s">
        <v>6677</v>
      </c>
      <c r="B28" s="1670"/>
      <c r="C28" s="1670"/>
      <c r="D28" s="1670"/>
      <c r="E28" s="1671"/>
      <c r="F28" s="1671"/>
      <c r="G28" s="1671"/>
      <c r="H28" s="1648"/>
    </row>
    <row r="29" ht="72.75" customHeight="1">
      <c r="A29" s="1676" t="s">
        <v>6678</v>
      </c>
      <c r="B29" s="1677" t="s">
        <v>6679</v>
      </c>
      <c r="C29" s="1678"/>
      <c r="D29" s="1678"/>
      <c r="E29" s="1679"/>
      <c r="F29" s="1679"/>
      <c r="G29" s="1679"/>
      <c r="H29" s="1656"/>
    </row>
    <row r="30" ht="15.75" customHeight="1">
      <c r="A30" s="1658"/>
      <c r="B30" s="1670"/>
      <c r="C30" s="1670"/>
      <c r="D30" s="1670"/>
      <c r="E30" s="1671"/>
      <c r="F30" s="1671"/>
      <c r="G30" s="1671"/>
      <c r="H30" s="1648"/>
    </row>
    <row r="31" ht="15.75" customHeight="1">
      <c r="A31" s="1677"/>
      <c r="B31" s="1678"/>
      <c r="C31" s="1678"/>
      <c r="D31" s="1678"/>
      <c r="E31" s="1679"/>
      <c r="F31" s="1679"/>
      <c r="G31" s="1679"/>
      <c r="H31" s="1656"/>
    </row>
    <row r="32" ht="15.75" customHeight="1">
      <c r="A32" s="1658"/>
      <c r="B32" s="1670"/>
      <c r="C32" s="1670"/>
      <c r="D32" s="1670"/>
      <c r="E32" s="1671"/>
      <c r="F32" s="1671"/>
      <c r="G32" s="1671"/>
      <c r="H32" s="1648"/>
    </row>
    <row r="33" ht="15.75" customHeight="1">
      <c r="A33" s="1677"/>
      <c r="B33" s="1678"/>
      <c r="C33" s="1678"/>
      <c r="D33" s="1678"/>
      <c r="E33" s="1679"/>
      <c r="F33" s="1679"/>
      <c r="G33" s="1679"/>
      <c r="H33" s="1656"/>
    </row>
    <row r="34" ht="15.75" customHeight="1">
      <c r="A34" s="1658"/>
      <c r="B34" s="1670"/>
      <c r="C34" s="1670"/>
      <c r="D34" s="1670"/>
      <c r="E34" s="1671"/>
      <c r="F34" s="1671"/>
      <c r="G34" s="1671"/>
      <c r="H34" s="1648"/>
    </row>
    <row r="35" ht="15.75" customHeight="1">
      <c r="A35" s="1677"/>
      <c r="B35" s="1678"/>
      <c r="C35" s="1678"/>
      <c r="D35" s="1678"/>
      <c r="E35" s="1679"/>
      <c r="F35" s="1679"/>
      <c r="G35" s="1679"/>
      <c r="H35" s="1656"/>
    </row>
    <row r="36" ht="15.75" customHeight="1">
      <c r="A36" s="1658"/>
      <c r="B36" s="1670"/>
      <c r="C36" s="1670"/>
      <c r="D36" s="1670"/>
      <c r="E36" s="1671"/>
      <c r="F36" s="1671"/>
      <c r="G36" s="1671"/>
      <c r="H36" s="1648"/>
    </row>
    <row r="37" ht="15.75" customHeight="1">
      <c r="A37" s="1677"/>
      <c r="B37" s="1678"/>
      <c r="C37" s="1678"/>
      <c r="D37" s="1678"/>
      <c r="E37" s="1679"/>
      <c r="F37" s="1679"/>
      <c r="G37" s="1679"/>
      <c r="H37" s="1656"/>
    </row>
    <row r="38" ht="15.75" customHeight="1">
      <c r="A38" s="1658"/>
      <c r="B38" s="1670"/>
      <c r="C38" s="1670"/>
      <c r="D38" s="1670"/>
      <c r="E38" s="1671"/>
      <c r="F38" s="1671"/>
      <c r="G38" s="1671"/>
      <c r="H38" s="1648"/>
    </row>
    <row r="39" ht="15.75" customHeight="1">
      <c r="A39" s="1677"/>
      <c r="B39" s="1678"/>
      <c r="C39" s="1678"/>
      <c r="D39" s="1678"/>
      <c r="E39" s="1679"/>
      <c r="F39" s="1679"/>
      <c r="G39" s="1679"/>
      <c r="H39" s="1656"/>
    </row>
    <row r="40" ht="15.75" customHeight="1">
      <c r="A40" s="1658"/>
      <c r="B40" s="1670"/>
      <c r="C40" s="1670"/>
      <c r="D40" s="1670"/>
      <c r="E40" s="1671"/>
      <c r="F40" s="1671"/>
      <c r="G40" s="1671"/>
      <c r="H40" s="1648"/>
    </row>
    <row r="41" ht="15.75" customHeight="1">
      <c r="A41" s="1677"/>
      <c r="B41" s="1678"/>
      <c r="C41" s="1678"/>
      <c r="D41" s="1678"/>
      <c r="E41" s="1679"/>
      <c r="F41" s="1679"/>
      <c r="G41" s="1679"/>
      <c r="H41" s="1656"/>
    </row>
    <row r="42" ht="15.75" customHeight="1">
      <c r="A42" s="1658"/>
      <c r="B42" s="1670"/>
      <c r="C42" s="1670"/>
      <c r="D42" s="1670"/>
      <c r="E42" s="1671"/>
      <c r="F42" s="1671"/>
      <c r="G42" s="1671"/>
      <c r="H42" s="1648"/>
    </row>
    <row r="43" ht="15.75" customHeight="1">
      <c r="A43" s="1677"/>
      <c r="B43" s="1678"/>
      <c r="C43" s="1678"/>
      <c r="D43" s="1678"/>
      <c r="E43" s="1679"/>
      <c r="F43" s="1679"/>
      <c r="G43" s="1679"/>
      <c r="H43" s="1656"/>
    </row>
    <row r="44" ht="15.75" customHeight="1">
      <c r="A44" s="1658"/>
      <c r="B44" s="1670"/>
      <c r="C44" s="1670"/>
      <c r="D44" s="1670"/>
      <c r="E44" s="1671"/>
      <c r="F44" s="1671"/>
      <c r="G44" s="1671"/>
      <c r="H44" s="1648"/>
    </row>
    <row r="45">
      <c r="A45" s="1677"/>
      <c r="B45" s="1678"/>
      <c r="C45" s="1678"/>
      <c r="D45" s="1678"/>
      <c r="E45" s="1679"/>
      <c r="F45" s="1679"/>
      <c r="G45" s="1679"/>
      <c r="H45" s="1656"/>
    </row>
    <row r="46">
      <c r="A46" s="1658"/>
      <c r="B46" s="1670"/>
      <c r="C46" s="1670"/>
      <c r="D46" s="1670"/>
      <c r="E46" s="1671"/>
      <c r="F46" s="1671"/>
      <c r="G46" s="1671"/>
      <c r="H46" s="1648"/>
    </row>
    <row r="47">
      <c r="A47" s="1677"/>
      <c r="B47" s="1678"/>
      <c r="C47" s="1678"/>
      <c r="D47" s="1678"/>
      <c r="E47" s="1679"/>
      <c r="F47" s="1679"/>
      <c r="G47" s="1679"/>
      <c r="H47" s="1656"/>
    </row>
    <row r="48">
      <c r="A48" s="1658"/>
      <c r="B48" s="1670"/>
      <c r="C48" s="1670"/>
      <c r="D48" s="1670"/>
      <c r="E48" s="1671"/>
      <c r="F48" s="1671"/>
      <c r="G48" s="1671"/>
      <c r="H48" s="1648"/>
    </row>
    <row r="49">
      <c r="A49" s="1677"/>
      <c r="B49" s="1678"/>
      <c r="C49" s="1678"/>
      <c r="D49" s="1678"/>
      <c r="E49" s="1679"/>
      <c r="F49" s="1679"/>
      <c r="G49" s="1679"/>
      <c r="H49" s="1656"/>
    </row>
    <row r="50">
      <c r="A50" s="1658"/>
      <c r="B50" s="1670"/>
      <c r="C50" s="1670"/>
      <c r="D50" s="1670"/>
      <c r="E50" s="1671"/>
      <c r="F50" s="1671"/>
      <c r="G50" s="1671"/>
      <c r="H50" s="1648"/>
    </row>
    <row r="51">
      <c r="A51" s="1677"/>
      <c r="B51" s="1678"/>
      <c r="C51" s="1678"/>
      <c r="D51" s="1678"/>
      <c r="E51" s="1679"/>
      <c r="F51" s="1679"/>
      <c r="G51" s="1679"/>
      <c r="H51" s="1656"/>
    </row>
    <row r="52">
      <c r="A52" s="1658"/>
      <c r="B52" s="1670"/>
      <c r="C52" s="1670"/>
      <c r="D52" s="1670"/>
      <c r="E52" s="1671"/>
      <c r="F52" s="1671"/>
      <c r="G52" s="1671"/>
      <c r="H52" s="1648"/>
    </row>
    <row r="53">
      <c r="A53" s="1677"/>
      <c r="B53" s="1678"/>
      <c r="C53" s="1678"/>
      <c r="D53" s="1678"/>
      <c r="E53" s="1679"/>
      <c r="F53" s="1679"/>
      <c r="G53" s="1679"/>
      <c r="H53" s="1656"/>
    </row>
    <row r="54">
      <c r="A54" s="1658"/>
      <c r="B54" s="1670"/>
      <c r="C54" s="1670"/>
      <c r="D54" s="1670"/>
      <c r="E54" s="1671"/>
      <c r="F54" s="1671"/>
      <c r="G54" s="1671"/>
      <c r="H54" s="1648"/>
    </row>
    <row r="55">
      <c r="A55" s="1677"/>
      <c r="B55" s="1678"/>
      <c r="C55" s="1678"/>
      <c r="D55" s="1678"/>
      <c r="E55" s="1679"/>
      <c r="F55" s="1679"/>
      <c r="G55" s="1679"/>
      <c r="H55" s="1656"/>
    </row>
    <row r="56">
      <c r="A56" s="1658"/>
      <c r="B56" s="1670"/>
      <c r="C56" s="1670"/>
      <c r="D56" s="1670"/>
      <c r="E56" s="1671"/>
      <c r="F56" s="1671"/>
      <c r="G56" s="1671"/>
      <c r="H56" s="1648"/>
    </row>
    <row r="57">
      <c r="A57" s="1677"/>
      <c r="B57" s="1678"/>
      <c r="C57" s="1678"/>
      <c r="D57" s="1678"/>
      <c r="E57" s="1679"/>
      <c r="F57" s="1679"/>
      <c r="G57" s="1679"/>
      <c r="H57" s="1656"/>
    </row>
    <row r="58">
      <c r="A58" s="1658"/>
      <c r="B58" s="1670"/>
      <c r="C58" s="1670"/>
      <c r="D58" s="1670"/>
      <c r="E58" s="1671"/>
      <c r="F58" s="1671"/>
      <c r="G58" s="1671"/>
      <c r="H58" s="1648"/>
    </row>
    <row r="59">
      <c r="A59" s="1677"/>
      <c r="B59" s="1678"/>
      <c r="C59" s="1678"/>
      <c r="D59" s="1678"/>
      <c r="E59" s="1679"/>
      <c r="F59" s="1679"/>
      <c r="G59" s="1679"/>
      <c r="H59" s="1656"/>
    </row>
    <row r="60">
      <c r="A60" s="1658"/>
      <c r="B60" s="1670"/>
      <c r="C60" s="1670"/>
      <c r="D60" s="1670"/>
      <c r="E60" s="1671"/>
      <c r="F60" s="1671"/>
      <c r="G60" s="1671"/>
      <c r="H60" s="1648"/>
    </row>
    <row r="61">
      <c r="A61" s="1677"/>
      <c r="B61" s="1678"/>
      <c r="C61" s="1678"/>
      <c r="D61" s="1678"/>
      <c r="E61" s="1679"/>
      <c r="F61" s="1679"/>
      <c r="G61" s="1679"/>
      <c r="H61" s="1656"/>
    </row>
    <row r="62">
      <c r="A62" s="1658"/>
      <c r="B62" s="1670"/>
      <c r="C62" s="1670"/>
      <c r="D62" s="1670"/>
      <c r="E62" s="1671"/>
      <c r="F62" s="1671"/>
      <c r="G62" s="1671"/>
      <c r="H62" s="1648"/>
    </row>
    <row r="63">
      <c r="A63" s="1677"/>
      <c r="B63" s="1678"/>
      <c r="C63" s="1678"/>
      <c r="D63" s="1678"/>
      <c r="E63" s="1679"/>
      <c r="F63" s="1679"/>
      <c r="G63" s="1679"/>
      <c r="H63" s="1656"/>
    </row>
    <row r="64">
      <c r="A64" s="1658"/>
      <c r="B64" s="1670"/>
      <c r="C64" s="1670"/>
      <c r="D64" s="1670"/>
      <c r="E64" s="1671"/>
      <c r="F64" s="1671"/>
      <c r="G64" s="1671"/>
      <c r="H64" s="1648"/>
    </row>
    <row r="65">
      <c r="A65" s="1677"/>
      <c r="B65" s="1678"/>
      <c r="C65" s="1678"/>
      <c r="D65" s="1678"/>
      <c r="E65" s="1679"/>
      <c r="F65" s="1679"/>
      <c r="G65" s="1679"/>
      <c r="H65" s="1656"/>
    </row>
    <row r="66">
      <c r="A66" s="1658"/>
      <c r="B66" s="1670"/>
      <c r="C66" s="1670"/>
      <c r="D66" s="1670"/>
      <c r="E66" s="1671"/>
      <c r="F66" s="1671"/>
      <c r="G66" s="1671"/>
      <c r="H66" s="1648"/>
    </row>
    <row r="67">
      <c r="A67" s="1677"/>
      <c r="B67" s="1678"/>
      <c r="C67" s="1678"/>
      <c r="D67" s="1678"/>
      <c r="E67" s="1679"/>
      <c r="F67" s="1679"/>
      <c r="G67" s="1679"/>
      <c r="H67" s="1656"/>
    </row>
    <row r="68">
      <c r="A68" s="1658"/>
      <c r="B68" s="1670"/>
      <c r="C68" s="1670"/>
      <c r="D68" s="1670"/>
      <c r="E68" s="1671"/>
      <c r="F68" s="1671"/>
      <c r="G68" s="1671"/>
      <c r="H68" s="1648"/>
    </row>
    <row r="69">
      <c r="A69" s="1677"/>
      <c r="B69" s="1678"/>
      <c r="C69" s="1678"/>
      <c r="D69" s="1678"/>
      <c r="E69" s="1679"/>
      <c r="F69" s="1679"/>
      <c r="G69" s="1679"/>
      <c r="H69" s="1656"/>
    </row>
    <row r="70">
      <c r="A70" s="1658"/>
      <c r="B70" s="1670"/>
      <c r="C70" s="1670"/>
      <c r="D70" s="1670"/>
      <c r="E70" s="1671"/>
      <c r="F70" s="1671"/>
      <c r="G70" s="1671"/>
      <c r="H70" s="1648"/>
    </row>
    <row r="71">
      <c r="A71" s="1677"/>
      <c r="B71" s="1678"/>
      <c r="C71" s="1678"/>
      <c r="D71" s="1678"/>
      <c r="E71" s="1679"/>
      <c r="F71" s="1679"/>
      <c r="G71" s="1679"/>
      <c r="H71" s="1656"/>
    </row>
    <row r="72">
      <c r="A72" s="1658"/>
      <c r="B72" s="1670"/>
      <c r="C72" s="1670"/>
      <c r="D72" s="1670"/>
      <c r="E72" s="1671"/>
      <c r="F72" s="1671"/>
      <c r="G72" s="1671"/>
      <c r="H72" s="1648"/>
    </row>
    <row r="73">
      <c r="A73" s="1677"/>
      <c r="B73" s="1678"/>
      <c r="C73" s="1678"/>
      <c r="D73" s="1678"/>
      <c r="E73" s="1679"/>
      <c r="F73" s="1679"/>
      <c r="G73" s="1679"/>
      <c r="H73" s="1656"/>
    </row>
    <row r="74">
      <c r="A74" s="1658"/>
      <c r="B74" s="1670"/>
      <c r="C74" s="1670"/>
      <c r="D74" s="1670"/>
      <c r="E74" s="1671"/>
      <c r="F74" s="1671"/>
      <c r="G74" s="1671"/>
      <c r="H74" s="1648"/>
    </row>
    <row r="75">
      <c r="A75" s="1677"/>
      <c r="B75" s="1678"/>
      <c r="C75" s="1678"/>
      <c r="D75" s="1678"/>
      <c r="E75" s="1679"/>
      <c r="F75" s="1679"/>
      <c r="G75" s="1679"/>
      <c r="H75" s="1656"/>
    </row>
    <row r="76">
      <c r="A76" s="1658"/>
      <c r="B76" s="1670"/>
      <c r="C76" s="1670"/>
      <c r="D76" s="1670"/>
      <c r="E76" s="1671"/>
      <c r="F76" s="1671"/>
      <c r="G76" s="1671"/>
      <c r="H76" s="1648"/>
    </row>
    <row r="77">
      <c r="A77" s="1677"/>
      <c r="B77" s="1678"/>
      <c r="C77" s="1678"/>
      <c r="D77" s="1678"/>
      <c r="E77" s="1679"/>
      <c r="F77" s="1679"/>
      <c r="G77" s="1679"/>
      <c r="H77" s="1656"/>
    </row>
    <row r="78">
      <c r="A78" s="1658"/>
      <c r="B78" s="1670"/>
      <c r="C78" s="1670"/>
      <c r="D78" s="1670"/>
      <c r="E78" s="1671"/>
      <c r="F78" s="1671"/>
      <c r="G78" s="1671"/>
      <c r="H78" s="1648"/>
    </row>
    <row r="79">
      <c r="A79" s="1677"/>
      <c r="B79" s="1678"/>
      <c r="C79" s="1678"/>
      <c r="D79" s="1678"/>
      <c r="E79" s="1679"/>
      <c r="F79" s="1679"/>
      <c r="G79" s="1679"/>
      <c r="H79" s="1656"/>
    </row>
    <row r="80">
      <c r="A80" s="1658"/>
      <c r="B80" s="1670"/>
      <c r="C80" s="1670"/>
      <c r="D80" s="1670"/>
      <c r="E80" s="1671"/>
      <c r="F80" s="1671"/>
      <c r="G80" s="1671"/>
      <c r="H80" s="1648"/>
    </row>
    <row r="81">
      <c r="A81" s="1677"/>
      <c r="B81" s="1678"/>
      <c r="C81" s="1678"/>
      <c r="D81" s="1678"/>
      <c r="E81" s="1679"/>
      <c r="F81" s="1679"/>
      <c r="G81" s="1679"/>
      <c r="H81" s="1656"/>
    </row>
    <row r="82">
      <c r="A82" s="1658"/>
      <c r="B82" s="1670"/>
      <c r="C82" s="1670"/>
      <c r="D82" s="1670"/>
      <c r="E82" s="1671"/>
      <c r="F82" s="1671"/>
      <c r="G82" s="1671"/>
      <c r="H82" s="1648"/>
    </row>
    <row r="83">
      <c r="A83" s="1677"/>
      <c r="B83" s="1678"/>
      <c r="C83" s="1678"/>
      <c r="D83" s="1678"/>
      <c r="E83" s="1679"/>
      <c r="F83" s="1679"/>
      <c r="G83" s="1679"/>
      <c r="H83" s="1656"/>
    </row>
    <row r="84">
      <c r="A84" s="1658"/>
      <c r="B84" s="1670"/>
      <c r="C84" s="1670"/>
      <c r="D84" s="1670"/>
      <c r="E84" s="1671"/>
      <c r="F84" s="1671"/>
      <c r="G84" s="1671"/>
      <c r="H84" s="1648"/>
    </row>
    <row r="85">
      <c r="A85" s="1677"/>
      <c r="B85" s="1678"/>
      <c r="C85" s="1678"/>
      <c r="D85" s="1678"/>
      <c r="E85" s="1679"/>
      <c r="F85" s="1679"/>
      <c r="G85" s="1679"/>
      <c r="H85" s="1656"/>
    </row>
    <row r="86">
      <c r="A86" s="1658"/>
      <c r="B86" s="1670"/>
      <c r="C86" s="1670"/>
      <c r="D86" s="1670"/>
      <c r="E86" s="1671"/>
      <c r="F86" s="1671"/>
      <c r="G86" s="1671"/>
      <c r="H86" s="1648"/>
    </row>
    <row r="87">
      <c r="A87" s="1677"/>
      <c r="B87" s="1678"/>
      <c r="C87" s="1678"/>
      <c r="D87" s="1678"/>
      <c r="E87" s="1679"/>
      <c r="F87" s="1679"/>
      <c r="G87" s="1679"/>
      <c r="H87" s="1656"/>
    </row>
    <row r="88">
      <c r="A88" s="1658"/>
      <c r="B88" s="1670"/>
      <c r="C88" s="1670"/>
      <c r="D88" s="1670"/>
      <c r="E88" s="1671"/>
      <c r="F88" s="1671"/>
      <c r="G88" s="1671"/>
      <c r="H88" s="1648"/>
    </row>
    <row r="89">
      <c r="A89" s="1677"/>
      <c r="B89" s="1678"/>
      <c r="C89" s="1678"/>
      <c r="D89" s="1678"/>
      <c r="E89" s="1679"/>
      <c r="F89" s="1679"/>
      <c r="G89" s="1679"/>
      <c r="H89" s="1656"/>
    </row>
    <row r="90">
      <c r="A90" s="1658"/>
      <c r="B90" s="1670"/>
      <c r="C90" s="1670"/>
      <c r="D90" s="1670"/>
      <c r="E90" s="1671"/>
      <c r="F90" s="1671"/>
      <c r="G90" s="1671"/>
      <c r="H90" s="1648"/>
    </row>
    <row r="91">
      <c r="A91" s="1677"/>
      <c r="B91" s="1678"/>
      <c r="C91" s="1678"/>
      <c r="D91" s="1678"/>
      <c r="E91" s="1679"/>
      <c r="F91" s="1679"/>
      <c r="G91" s="1679"/>
      <c r="H91" s="1656"/>
    </row>
    <row r="92">
      <c r="A92" s="1658"/>
      <c r="B92" s="1670"/>
      <c r="C92" s="1670"/>
      <c r="D92" s="1670"/>
      <c r="E92" s="1671"/>
      <c r="F92" s="1671"/>
      <c r="G92" s="1671"/>
      <c r="H92" s="1648"/>
    </row>
    <row r="93">
      <c r="A93" s="1677"/>
      <c r="B93" s="1678"/>
      <c r="C93" s="1678"/>
      <c r="D93" s="1678"/>
      <c r="E93" s="1679"/>
      <c r="F93" s="1679"/>
      <c r="G93" s="1679"/>
      <c r="H93" s="1656"/>
    </row>
    <row r="94">
      <c r="A94" s="1658"/>
      <c r="B94" s="1670"/>
      <c r="C94" s="1670"/>
      <c r="D94" s="1670"/>
      <c r="E94" s="1671"/>
      <c r="F94" s="1671"/>
      <c r="G94" s="1671"/>
      <c r="H94" s="1648"/>
    </row>
    <row r="95">
      <c r="A95" s="1677"/>
      <c r="B95" s="1678"/>
      <c r="C95" s="1678"/>
      <c r="D95" s="1678"/>
      <c r="E95" s="1679"/>
      <c r="F95" s="1679"/>
      <c r="G95" s="1679"/>
      <c r="H95" s="1656"/>
    </row>
    <row r="96">
      <c r="A96" s="1658"/>
      <c r="B96" s="1670"/>
      <c r="C96" s="1670"/>
      <c r="D96" s="1670"/>
      <c r="E96" s="1671"/>
      <c r="F96" s="1671"/>
      <c r="G96" s="1671"/>
      <c r="H96" s="1648"/>
    </row>
    <row r="97">
      <c r="A97" s="1677"/>
      <c r="B97" s="1678"/>
      <c r="C97" s="1678"/>
      <c r="D97" s="1678"/>
      <c r="E97" s="1679"/>
      <c r="F97" s="1679"/>
      <c r="G97" s="1679"/>
      <c r="H97" s="1656"/>
    </row>
    <row r="98">
      <c r="A98" s="1658"/>
      <c r="B98" s="1670"/>
      <c r="C98" s="1670"/>
      <c r="D98" s="1670"/>
      <c r="E98" s="1671"/>
      <c r="F98" s="1671"/>
      <c r="G98" s="1671"/>
      <c r="H98" s="1648"/>
    </row>
    <row r="99">
      <c r="A99" s="1677"/>
      <c r="B99" s="1678"/>
      <c r="C99" s="1678"/>
      <c r="D99" s="1678"/>
      <c r="E99" s="1679"/>
      <c r="F99" s="1679"/>
      <c r="G99" s="1679"/>
      <c r="H99" s="1656"/>
    </row>
    <row r="100">
      <c r="A100" s="1658"/>
      <c r="B100" s="1670"/>
      <c r="C100" s="1670"/>
      <c r="D100" s="1670"/>
      <c r="E100" s="1671"/>
      <c r="F100" s="1671"/>
      <c r="G100" s="1671"/>
      <c r="H100" s="1648"/>
    </row>
    <row r="101">
      <c r="A101" s="1677"/>
      <c r="B101" s="1678"/>
      <c r="C101" s="1678"/>
      <c r="D101" s="1678"/>
      <c r="E101" s="1679"/>
      <c r="F101" s="1679"/>
      <c r="G101" s="1679"/>
      <c r="H101" s="1656"/>
    </row>
    <row r="102">
      <c r="A102" s="1658"/>
      <c r="B102" s="1670"/>
      <c r="C102" s="1670"/>
      <c r="D102" s="1670"/>
      <c r="E102" s="1671"/>
      <c r="F102" s="1671"/>
      <c r="G102" s="1671"/>
      <c r="H102" s="1648"/>
    </row>
    <row r="103">
      <c r="A103" s="1677"/>
      <c r="B103" s="1678"/>
      <c r="C103" s="1678"/>
      <c r="D103" s="1678"/>
      <c r="E103" s="1679"/>
      <c r="F103" s="1679"/>
      <c r="G103" s="1679"/>
      <c r="H103" s="1656"/>
    </row>
    <row r="104">
      <c r="A104" s="1658"/>
      <c r="B104" s="1670"/>
      <c r="C104" s="1670"/>
      <c r="D104" s="1670"/>
      <c r="E104" s="1671"/>
      <c r="F104" s="1671"/>
      <c r="G104" s="1671"/>
      <c r="H104" s="1648"/>
    </row>
    <row r="105">
      <c r="A105" s="1677"/>
      <c r="B105" s="1678"/>
      <c r="C105" s="1678"/>
      <c r="D105" s="1678"/>
      <c r="E105" s="1679"/>
      <c r="F105" s="1679"/>
      <c r="G105" s="1679"/>
      <c r="H105" s="1656"/>
    </row>
    <row r="106">
      <c r="A106" s="1658"/>
      <c r="B106" s="1670"/>
      <c r="C106" s="1670"/>
      <c r="D106" s="1670"/>
      <c r="E106" s="1671"/>
      <c r="F106" s="1671"/>
      <c r="G106" s="1671"/>
      <c r="H106" s="1648"/>
    </row>
    <row r="107">
      <c r="A107" s="1677"/>
      <c r="B107" s="1678"/>
      <c r="C107" s="1678"/>
      <c r="D107" s="1678"/>
      <c r="E107" s="1679"/>
      <c r="F107" s="1679"/>
      <c r="G107" s="1679"/>
      <c r="H107" s="1656"/>
    </row>
    <row r="108">
      <c r="A108" s="1658"/>
      <c r="B108" s="1670"/>
      <c r="C108" s="1670"/>
      <c r="D108" s="1670"/>
      <c r="E108" s="1671"/>
      <c r="F108" s="1671"/>
      <c r="G108" s="1671"/>
      <c r="H108" s="1648"/>
    </row>
    <row r="109">
      <c r="A109" s="1677"/>
      <c r="B109" s="1678"/>
      <c r="C109" s="1678"/>
      <c r="D109" s="1678"/>
      <c r="E109" s="1679"/>
      <c r="F109" s="1679"/>
      <c r="G109" s="1679"/>
      <c r="H109" s="1656"/>
    </row>
    <row r="110">
      <c r="A110" s="1658"/>
      <c r="B110" s="1670"/>
      <c r="C110" s="1670"/>
      <c r="D110" s="1670"/>
      <c r="E110" s="1671"/>
      <c r="F110" s="1671"/>
      <c r="G110" s="1671"/>
      <c r="H110" s="1648"/>
    </row>
    <row r="111">
      <c r="A111" s="1677"/>
      <c r="B111" s="1678"/>
      <c r="C111" s="1678"/>
      <c r="D111" s="1678"/>
      <c r="E111" s="1679"/>
      <c r="F111" s="1679"/>
      <c r="G111" s="1679"/>
      <c r="H111" s="1656"/>
    </row>
    <row r="112">
      <c r="A112" s="1658"/>
      <c r="B112" s="1670"/>
      <c r="C112" s="1670"/>
      <c r="D112" s="1670"/>
      <c r="E112" s="1671"/>
      <c r="F112" s="1671"/>
      <c r="G112" s="1671"/>
      <c r="H112" s="1648"/>
    </row>
    <row r="113">
      <c r="A113" s="1677"/>
      <c r="B113" s="1678"/>
      <c r="C113" s="1678"/>
      <c r="D113" s="1678"/>
      <c r="E113" s="1679"/>
      <c r="F113" s="1679"/>
      <c r="G113" s="1679"/>
      <c r="H113" s="1656"/>
    </row>
    <row r="114">
      <c r="A114" s="1658"/>
      <c r="B114" s="1670"/>
      <c r="C114" s="1670"/>
      <c r="D114" s="1670"/>
      <c r="E114" s="1671"/>
      <c r="F114" s="1671"/>
      <c r="G114" s="1671"/>
      <c r="H114" s="1648"/>
    </row>
    <row r="115">
      <c r="A115" s="1677"/>
      <c r="B115" s="1678"/>
      <c r="C115" s="1678"/>
      <c r="D115" s="1678"/>
      <c r="E115" s="1679"/>
      <c r="F115" s="1679"/>
      <c r="G115" s="1679"/>
      <c r="H115" s="1656"/>
    </row>
    <row r="116">
      <c r="A116" s="1658"/>
      <c r="B116" s="1670"/>
      <c r="C116" s="1670"/>
      <c r="D116" s="1670"/>
      <c r="E116" s="1671"/>
      <c r="F116" s="1671"/>
      <c r="G116" s="1671"/>
      <c r="H116" s="1648"/>
    </row>
    <row r="117">
      <c r="A117" s="1677"/>
      <c r="B117" s="1678"/>
      <c r="C117" s="1678"/>
      <c r="D117" s="1678"/>
      <c r="E117" s="1679"/>
      <c r="F117" s="1679"/>
      <c r="G117" s="1679"/>
      <c r="H117" s="1656"/>
    </row>
    <row r="118">
      <c r="A118" s="1658"/>
      <c r="B118" s="1670"/>
      <c r="C118" s="1670"/>
      <c r="D118" s="1670"/>
      <c r="E118" s="1671"/>
      <c r="F118" s="1671"/>
      <c r="G118" s="1671"/>
      <c r="H118" s="1648"/>
    </row>
    <row r="119">
      <c r="A119" s="1677"/>
      <c r="B119" s="1678"/>
      <c r="C119" s="1678"/>
      <c r="D119" s="1678"/>
      <c r="E119" s="1679"/>
      <c r="F119" s="1679"/>
      <c r="G119" s="1679"/>
      <c r="H119" s="1656"/>
    </row>
    <row r="120">
      <c r="A120" s="1658"/>
      <c r="B120" s="1670"/>
      <c r="C120" s="1670"/>
      <c r="D120" s="1670"/>
      <c r="E120" s="1671"/>
      <c r="F120" s="1671"/>
      <c r="G120" s="1671"/>
      <c r="H120" s="1648"/>
    </row>
    <row r="121">
      <c r="A121" s="1677"/>
      <c r="B121" s="1678"/>
      <c r="C121" s="1678"/>
      <c r="D121" s="1678"/>
      <c r="E121" s="1679"/>
      <c r="F121" s="1679"/>
      <c r="G121" s="1679"/>
      <c r="H121" s="1656"/>
    </row>
    <row r="122">
      <c r="A122" s="1658"/>
      <c r="B122" s="1670"/>
      <c r="C122" s="1670"/>
      <c r="D122" s="1670"/>
      <c r="E122" s="1671"/>
      <c r="F122" s="1671"/>
      <c r="G122" s="1671"/>
      <c r="H122" s="1648"/>
    </row>
    <row r="123">
      <c r="A123" s="1677"/>
      <c r="B123" s="1678"/>
      <c r="C123" s="1678"/>
      <c r="D123" s="1678"/>
      <c r="E123" s="1679"/>
      <c r="F123" s="1679"/>
      <c r="G123" s="1679"/>
      <c r="H123" s="1656"/>
    </row>
    <row r="124">
      <c r="A124" s="1658"/>
      <c r="B124" s="1670"/>
      <c r="C124" s="1670"/>
      <c r="D124" s="1670"/>
      <c r="E124" s="1671"/>
      <c r="F124" s="1671"/>
      <c r="G124" s="1671"/>
      <c r="H124" s="1648"/>
    </row>
    <row r="125">
      <c r="A125" s="1677"/>
      <c r="B125" s="1678"/>
      <c r="C125" s="1678"/>
      <c r="D125" s="1678"/>
      <c r="E125" s="1679"/>
      <c r="F125" s="1679"/>
      <c r="G125" s="1679"/>
      <c r="H125" s="1656"/>
    </row>
    <row r="126">
      <c r="A126" s="1658"/>
      <c r="B126" s="1670"/>
      <c r="C126" s="1670"/>
      <c r="D126" s="1670"/>
      <c r="E126" s="1671"/>
      <c r="F126" s="1671"/>
      <c r="G126" s="1671"/>
      <c r="H126" s="1648"/>
    </row>
    <row r="127">
      <c r="A127" s="1677"/>
      <c r="B127" s="1678"/>
      <c r="C127" s="1678"/>
      <c r="D127" s="1678"/>
      <c r="E127" s="1679"/>
      <c r="F127" s="1679"/>
      <c r="G127" s="1679"/>
      <c r="H127" s="1656"/>
    </row>
    <row r="128">
      <c r="A128" s="1658"/>
      <c r="B128" s="1670"/>
      <c r="C128" s="1670"/>
      <c r="D128" s="1670"/>
      <c r="E128" s="1671"/>
      <c r="F128" s="1671"/>
      <c r="G128" s="1671"/>
      <c r="H128" s="1648"/>
    </row>
    <row r="129">
      <c r="A129" s="1677"/>
      <c r="B129" s="1678"/>
      <c r="C129" s="1678"/>
      <c r="D129" s="1678"/>
      <c r="E129" s="1679"/>
      <c r="F129" s="1679"/>
      <c r="G129" s="1679"/>
      <c r="H129" s="1656"/>
    </row>
    <row r="130">
      <c r="A130" s="1658"/>
      <c r="B130" s="1670"/>
      <c r="C130" s="1670"/>
      <c r="D130" s="1670"/>
      <c r="E130" s="1671"/>
      <c r="F130" s="1671"/>
      <c r="G130" s="1671"/>
      <c r="H130" s="1648"/>
    </row>
    <row r="131">
      <c r="A131" s="1677"/>
      <c r="B131" s="1678"/>
      <c r="C131" s="1678"/>
      <c r="D131" s="1678"/>
      <c r="E131" s="1679"/>
      <c r="F131" s="1679"/>
      <c r="G131" s="1679"/>
      <c r="H131" s="1656"/>
    </row>
    <row r="132">
      <c r="A132" s="1658"/>
      <c r="B132" s="1670"/>
      <c r="C132" s="1670"/>
      <c r="D132" s="1670"/>
      <c r="E132" s="1671"/>
      <c r="F132" s="1671"/>
      <c r="G132" s="1671"/>
      <c r="H132" s="1648"/>
    </row>
    <row r="133">
      <c r="A133" s="1677"/>
      <c r="B133" s="1678"/>
      <c r="C133" s="1678"/>
      <c r="D133" s="1678"/>
      <c r="E133" s="1679"/>
      <c r="F133" s="1679"/>
      <c r="G133" s="1679"/>
      <c r="H133" s="1656"/>
    </row>
    <row r="134">
      <c r="A134" s="1658"/>
      <c r="B134" s="1670"/>
      <c r="C134" s="1670"/>
      <c r="D134" s="1670"/>
      <c r="E134" s="1671"/>
      <c r="F134" s="1671"/>
      <c r="G134" s="1671"/>
      <c r="H134" s="1648"/>
    </row>
    <row r="135">
      <c r="A135" s="1677"/>
      <c r="B135" s="1678"/>
      <c r="C135" s="1678"/>
      <c r="D135" s="1678"/>
      <c r="E135" s="1679"/>
      <c r="F135" s="1679"/>
      <c r="G135" s="1679"/>
      <c r="H135" s="1656"/>
    </row>
    <row r="136">
      <c r="A136" s="1658"/>
      <c r="B136" s="1670"/>
      <c r="C136" s="1670"/>
      <c r="D136" s="1670"/>
      <c r="E136" s="1671"/>
      <c r="F136" s="1671"/>
      <c r="G136" s="1671"/>
      <c r="H136" s="1648"/>
    </row>
    <row r="137">
      <c r="A137" s="1677"/>
      <c r="B137" s="1678"/>
      <c r="C137" s="1678"/>
      <c r="D137" s="1678"/>
      <c r="E137" s="1679"/>
      <c r="F137" s="1679"/>
      <c r="G137" s="1679"/>
      <c r="H137" s="1656"/>
    </row>
    <row r="138">
      <c r="A138" s="1658"/>
      <c r="B138" s="1670"/>
      <c r="C138" s="1670"/>
      <c r="D138" s="1670"/>
      <c r="E138" s="1671"/>
      <c r="F138" s="1671"/>
      <c r="G138" s="1671"/>
      <c r="H138" s="1648"/>
    </row>
    <row r="139">
      <c r="A139" s="1677"/>
      <c r="B139" s="1678"/>
      <c r="C139" s="1678"/>
      <c r="D139" s="1678"/>
      <c r="E139" s="1679"/>
      <c r="F139" s="1679"/>
      <c r="G139" s="1679"/>
      <c r="H139" s="1656"/>
    </row>
    <row r="140">
      <c r="A140" s="1658"/>
      <c r="B140" s="1670"/>
      <c r="C140" s="1670"/>
      <c r="D140" s="1670"/>
      <c r="E140" s="1671"/>
      <c r="F140" s="1671"/>
      <c r="G140" s="1671"/>
      <c r="H140" s="1648"/>
    </row>
    <row r="141">
      <c r="A141" s="1677"/>
      <c r="B141" s="1678"/>
      <c r="C141" s="1678"/>
      <c r="D141" s="1678"/>
      <c r="E141" s="1679"/>
      <c r="F141" s="1679"/>
      <c r="G141" s="1679"/>
      <c r="H141" s="1656"/>
    </row>
    <row r="142">
      <c r="A142" s="1658"/>
      <c r="B142" s="1670"/>
      <c r="C142" s="1670"/>
      <c r="D142" s="1670"/>
      <c r="E142" s="1671"/>
      <c r="F142" s="1671"/>
      <c r="G142" s="1671"/>
      <c r="H142" s="1648"/>
    </row>
    <row r="143">
      <c r="A143" s="1677"/>
      <c r="B143" s="1678"/>
      <c r="C143" s="1678"/>
      <c r="D143" s="1678"/>
      <c r="E143" s="1679"/>
      <c r="F143" s="1679"/>
      <c r="G143" s="1679"/>
      <c r="H143" s="1656"/>
    </row>
    <row r="144">
      <c r="A144" s="1658"/>
      <c r="B144" s="1670"/>
      <c r="C144" s="1670"/>
      <c r="D144" s="1670"/>
      <c r="E144" s="1671"/>
      <c r="F144" s="1671"/>
      <c r="G144" s="1671"/>
      <c r="H144" s="1648"/>
    </row>
    <row r="145">
      <c r="A145" s="1677"/>
      <c r="B145" s="1678"/>
      <c r="C145" s="1678"/>
      <c r="D145" s="1678"/>
      <c r="E145" s="1679"/>
      <c r="F145" s="1679"/>
      <c r="G145" s="1679"/>
      <c r="H145" s="1656"/>
    </row>
    <row r="146">
      <c r="A146" s="1658"/>
      <c r="B146" s="1670"/>
      <c r="C146" s="1670"/>
      <c r="D146" s="1670"/>
      <c r="E146" s="1671"/>
      <c r="F146" s="1671"/>
      <c r="G146" s="1671"/>
      <c r="H146" s="1648"/>
    </row>
    <row r="147">
      <c r="A147" s="1677"/>
      <c r="B147" s="1678"/>
      <c r="C147" s="1678"/>
      <c r="D147" s="1678"/>
      <c r="E147" s="1679"/>
      <c r="F147" s="1679"/>
      <c r="G147" s="1679"/>
      <c r="H147" s="1656"/>
    </row>
    <row r="148">
      <c r="A148" s="1658"/>
      <c r="B148" s="1670"/>
      <c r="C148" s="1670"/>
      <c r="D148" s="1670"/>
      <c r="E148" s="1671"/>
      <c r="F148" s="1671"/>
      <c r="G148" s="1671"/>
      <c r="H148" s="1648"/>
    </row>
    <row r="149">
      <c r="A149" s="1677"/>
      <c r="B149" s="1678"/>
      <c r="C149" s="1678"/>
      <c r="D149" s="1678"/>
      <c r="E149" s="1679"/>
      <c r="F149" s="1679"/>
      <c r="G149" s="1679"/>
      <c r="H149" s="1656"/>
    </row>
    <row r="150">
      <c r="A150" s="1658"/>
      <c r="B150" s="1670"/>
      <c r="C150" s="1670"/>
      <c r="D150" s="1670"/>
      <c r="E150" s="1671"/>
      <c r="F150" s="1671"/>
      <c r="G150" s="1671"/>
      <c r="H150" s="1648"/>
    </row>
    <row r="151">
      <c r="A151" s="1677"/>
      <c r="B151" s="1678"/>
      <c r="C151" s="1678"/>
      <c r="D151" s="1678"/>
      <c r="E151" s="1679"/>
      <c r="F151" s="1679"/>
      <c r="G151" s="1679"/>
      <c r="H151" s="1656"/>
    </row>
    <row r="152">
      <c r="A152" s="1658"/>
      <c r="B152" s="1670"/>
      <c r="C152" s="1670"/>
      <c r="D152" s="1670"/>
      <c r="E152" s="1671"/>
      <c r="F152" s="1671"/>
      <c r="G152" s="1671"/>
      <c r="H152" s="1648"/>
    </row>
    <row r="153">
      <c r="A153" s="1677"/>
      <c r="B153" s="1678"/>
      <c r="C153" s="1678"/>
      <c r="D153" s="1678"/>
      <c r="E153" s="1679"/>
      <c r="F153" s="1679"/>
      <c r="G153" s="1679"/>
      <c r="H153" s="1656"/>
    </row>
    <row r="154">
      <c r="A154" s="1658"/>
      <c r="B154" s="1670"/>
      <c r="C154" s="1670"/>
      <c r="D154" s="1670"/>
      <c r="E154" s="1671"/>
      <c r="F154" s="1671"/>
      <c r="G154" s="1671"/>
      <c r="H154" s="1648"/>
    </row>
    <row r="155">
      <c r="A155" s="1677"/>
      <c r="B155" s="1678"/>
      <c r="C155" s="1678"/>
      <c r="D155" s="1678"/>
      <c r="E155" s="1679"/>
      <c r="F155" s="1679"/>
      <c r="G155" s="1679"/>
      <c r="H155" s="1656"/>
    </row>
    <row r="156">
      <c r="A156" s="1658"/>
      <c r="B156" s="1670"/>
      <c r="C156" s="1670"/>
      <c r="D156" s="1670"/>
      <c r="E156" s="1671"/>
      <c r="F156" s="1671"/>
      <c r="G156" s="1671"/>
      <c r="H156" s="1648"/>
    </row>
    <row r="157">
      <c r="A157" s="1677"/>
      <c r="B157" s="1678"/>
      <c r="C157" s="1678"/>
      <c r="D157" s="1678"/>
      <c r="E157" s="1679"/>
      <c r="F157" s="1679"/>
      <c r="G157" s="1679"/>
      <c r="H157" s="1656"/>
    </row>
    <row r="158">
      <c r="A158" s="1658"/>
      <c r="B158" s="1670"/>
      <c r="C158" s="1670"/>
      <c r="D158" s="1670"/>
      <c r="E158" s="1671"/>
      <c r="F158" s="1671"/>
      <c r="G158" s="1671"/>
      <c r="H158" s="1648"/>
    </row>
    <row r="159">
      <c r="A159" s="1677"/>
      <c r="B159" s="1678"/>
      <c r="C159" s="1678"/>
      <c r="D159" s="1678"/>
      <c r="E159" s="1679"/>
      <c r="F159" s="1679"/>
      <c r="G159" s="1679"/>
      <c r="H159" s="1656"/>
    </row>
    <row r="160">
      <c r="A160" s="1658"/>
      <c r="B160" s="1670"/>
      <c r="C160" s="1670"/>
      <c r="D160" s="1670"/>
      <c r="E160" s="1671"/>
      <c r="F160" s="1671"/>
      <c r="G160" s="1671"/>
      <c r="H160" s="1648"/>
    </row>
    <row r="161">
      <c r="A161" s="1677"/>
      <c r="B161" s="1678"/>
      <c r="C161" s="1678"/>
      <c r="D161" s="1678"/>
      <c r="E161" s="1679"/>
      <c r="F161" s="1679"/>
      <c r="G161" s="1679"/>
      <c r="H161" s="1656"/>
    </row>
    <row r="162">
      <c r="A162" s="1658"/>
      <c r="B162" s="1670"/>
      <c r="C162" s="1670"/>
      <c r="D162" s="1670"/>
      <c r="E162" s="1671"/>
      <c r="F162" s="1671"/>
      <c r="G162" s="1671"/>
      <c r="H162" s="1648"/>
    </row>
    <row r="163">
      <c r="A163" s="1677"/>
      <c r="B163" s="1678"/>
      <c r="C163" s="1678"/>
      <c r="D163" s="1678"/>
      <c r="E163" s="1679"/>
      <c r="F163" s="1679"/>
      <c r="G163" s="1679"/>
      <c r="H163" s="1656"/>
    </row>
    <row r="164">
      <c r="A164" s="1658"/>
      <c r="B164" s="1670"/>
      <c r="C164" s="1670"/>
      <c r="D164" s="1670"/>
      <c r="E164" s="1671"/>
      <c r="F164" s="1671"/>
      <c r="G164" s="1671"/>
      <c r="H164" s="1648"/>
    </row>
    <row r="165">
      <c r="A165" s="1677"/>
      <c r="B165" s="1678"/>
      <c r="C165" s="1678"/>
      <c r="D165" s="1678"/>
      <c r="E165" s="1679"/>
      <c r="F165" s="1679"/>
      <c r="G165" s="1679"/>
      <c r="H165" s="1656"/>
    </row>
    <row r="166">
      <c r="A166" s="1658"/>
      <c r="B166" s="1670"/>
      <c r="C166" s="1670"/>
      <c r="D166" s="1670"/>
      <c r="E166" s="1671"/>
      <c r="F166" s="1671"/>
      <c r="G166" s="1671"/>
      <c r="H166" s="1648"/>
    </row>
    <row r="167">
      <c r="A167" s="1677"/>
      <c r="B167" s="1678"/>
      <c r="C167" s="1678"/>
      <c r="D167" s="1678"/>
      <c r="E167" s="1679"/>
      <c r="F167" s="1679"/>
      <c r="G167" s="1679"/>
      <c r="H167" s="1656"/>
    </row>
    <row r="168">
      <c r="A168" s="1658"/>
      <c r="B168" s="1670"/>
      <c r="C168" s="1670"/>
      <c r="D168" s="1670"/>
      <c r="E168" s="1671"/>
      <c r="F168" s="1671"/>
      <c r="G168" s="1671"/>
      <c r="H168" s="1648"/>
    </row>
    <row r="169">
      <c r="A169" s="1677"/>
      <c r="B169" s="1678"/>
      <c r="C169" s="1678"/>
      <c r="D169" s="1678"/>
      <c r="E169" s="1679"/>
      <c r="F169" s="1679"/>
      <c r="G169" s="1679"/>
      <c r="H169" s="1656"/>
    </row>
    <row r="170">
      <c r="A170" s="1658"/>
      <c r="B170" s="1670"/>
      <c r="C170" s="1670"/>
      <c r="D170" s="1670"/>
      <c r="E170" s="1671"/>
      <c r="F170" s="1671"/>
      <c r="G170" s="1671"/>
      <c r="H170" s="1648"/>
    </row>
    <row r="171">
      <c r="A171" s="1677"/>
      <c r="B171" s="1678"/>
      <c r="C171" s="1678"/>
      <c r="D171" s="1678"/>
      <c r="E171" s="1679"/>
      <c r="F171" s="1679"/>
      <c r="G171" s="1679"/>
      <c r="H171" s="1656"/>
    </row>
    <row r="172">
      <c r="A172" s="1658"/>
      <c r="B172" s="1670"/>
      <c r="C172" s="1670"/>
      <c r="D172" s="1670"/>
      <c r="E172" s="1671"/>
      <c r="F172" s="1671"/>
      <c r="G172" s="1671"/>
      <c r="H172" s="1648"/>
    </row>
    <row r="173">
      <c r="A173" s="1677"/>
      <c r="B173" s="1678"/>
      <c r="C173" s="1678"/>
      <c r="D173" s="1678"/>
      <c r="E173" s="1679"/>
      <c r="F173" s="1679"/>
      <c r="G173" s="1679"/>
      <c r="H173" s="1656"/>
    </row>
    <row r="174">
      <c r="A174" s="1658"/>
      <c r="B174" s="1670"/>
      <c r="C174" s="1670"/>
      <c r="D174" s="1670"/>
      <c r="E174" s="1671"/>
      <c r="F174" s="1671"/>
      <c r="G174" s="1671"/>
      <c r="H174" s="1648"/>
    </row>
    <row r="175">
      <c r="A175" s="1677"/>
      <c r="B175" s="1678"/>
      <c r="C175" s="1678"/>
      <c r="D175" s="1678"/>
      <c r="E175" s="1679"/>
      <c r="F175" s="1679"/>
      <c r="G175" s="1679"/>
      <c r="H175" s="1656"/>
    </row>
    <row r="176">
      <c r="A176" s="1658"/>
      <c r="B176" s="1670"/>
      <c r="C176" s="1670"/>
      <c r="D176" s="1670"/>
      <c r="E176" s="1671"/>
      <c r="F176" s="1671"/>
      <c r="G176" s="1671"/>
      <c r="H176" s="1648"/>
    </row>
    <row r="177">
      <c r="A177" s="1677"/>
      <c r="B177" s="1678"/>
      <c r="C177" s="1678"/>
      <c r="D177" s="1678"/>
      <c r="E177" s="1679"/>
      <c r="F177" s="1679"/>
      <c r="G177" s="1679"/>
      <c r="H177" s="1656"/>
    </row>
    <row r="178">
      <c r="A178" s="1658"/>
      <c r="B178" s="1670"/>
      <c r="C178" s="1670"/>
      <c r="D178" s="1670"/>
      <c r="E178" s="1671"/>
      <c r="F178" s="1671"/>
      <c r="G178" s="1671"/>
      <c r="H178" s="1648"/>
    </row>
    <row r="179">
      <c r="A179" s="1677"/>
      <c r="B179" s="1678"/>
      <c r="C179" s="1678"/>
      <c r="D179" s="1678"/>
      <c r="E179" s="1679"/>
      <c r="F179" s="1679"/>
      <c r="G179" s="1679"/>
      <c r="H179" s="1656"/>
    </row>
    <row r="180">
      <c r="A180" s="1658"/>
      <c r="B180" s="1670"/>
      <c r="C180" s="1670"/>
      <c r="D180" s="1670"/>
      <c r="E180" s="1671"/>
      <c r="F180" s="1671"/>
      <c r="G180" s="1671"/>
      <c r="H180" s="1648"/>
    </row>
    <row r="181">
      <c r="A181" s="1677"/>
      <c r="B181" s="1678"/>
      <c r="C181" s="1678"/>
      <c r="D181" s="1678"/>
      <c r="E181" s="1679"/>
      <c r="F181" s="1679"/>
      <c r="G181" s="1679"/>
      <c r="H181" s="1656"/>
    </row>
    <row r="182">
      <c r="A182" s="1658"/>
      <c r="B182" s="1670"/>
      <c r="C182" s="1670"/>
      <c r="D182" s="1670"/>
      <c r="E182" s="1671"/>
      <c r="F182" s="1671"/>
      <c r="G182" s="1671"/>
      <c r="H182" s="1648"/>
    </row>
    <row r="183">
      <c r="A183" s="1677"/>
      <c r="B183" s="1678"/>
      <c r="C183" s="1678"/>
      <c r="D183" s="1678"/>
      <c r="E183" s="1679"/>
      <c r="F183" s="1679"/>
      <c r="G183" s="1679"/>
      <c r="H183" s="1656"/>
    </row>
    <row r="184">
      <c r="A184" s="1658"/>
      <c r="B184" s="1670"/>
      <c r="C184" s="1670"/>
      <c r="D184" s="1670"/>
      <c r="E184" s="1671"/>
      <c r="F184" s="1671"/>
      <c r="G184" s="1671"/>
      <c r="H184" s="1648"/>
    </row>
    <row r="185">
      <c r="A185" s="1677"/>
      <c r="B185" s="1678"/>
      <c r="C185" s="1678"/>
      <c r="D185" s="1678"/>
      <c r="E185" s="1679"/>
      <c r="F185" s="1679"/>
      <c r="G185" s="1679"/>
      <c r="H185" s="1656"/>
    </row>
    <row r="186">
      <c r="A186" s="1658"/>
      <c r="B186" s="1670"/>
      <c r="C186" s="1670"/>
      <c r="D186" s="1670"/>
      <c r="E186" s="1671"/>
      <c r="F186" s="1671"/>
      <c r="G186" s="1671"/>
      <c r="H186" s="1648"/>
    </row>
    <row r="187">
      <c r="A187" s="1677"/>
      <c r="B187" s="1678"/>
      <c r="C187" s="1678"/>
      <c r="D187" s="1678"/>
      <c r="E187" s="1679"/>
      <c r="F187" s="1679"/>
      <c r="G187" s="1679"/>
      <c r="H187" s="1656"/>
    </row>
    <row r="188">
      <c r="A188" s="1658"/>
      <c r="B188" s="1670"/>
      <c r="C188" s="1670"/>
      <c r="D188" s="1670"/>
      <c r="E188" s="1671"/>
      <c r="F188" s="1671"/>
      <c r="G188" s="1671"/>
      <c r="H188" s="1648"/>
    </row>
    <row r="189">
      <c r="A189" s="1677"/>
      <c r="B189" s="1678"/>
      <c r="C189" s="1678"/>
      <c r="D189" s="1678"/>
      <c r="E189" s="1679"/>
      <c r="F189" s="1679"/>
      <c r="G189" s="1679"/>
      <c r="H189" s="1656"/>
    </row>
    <row r="190">
      <c r="A190" s="1658"/>
      <c r="B190" s="1670"/>
      <c r="C190" s="1670"/>
      <c r="D190" s="1670"/>
      <c r="E190" s="1671"/>
      <c r="F190" s="1671"/>
      <c r="G190" s="1671"/>
      <c r="H190" s="1648"/>
    </row>
    <row r="191">
      <c r="A191" s="1677"/>
      <c r="B191" s="1678"/>
      <c r="C191" s="1678"/>
      <c r="D191" s="1678"/>
      <c r="E191" s="1679"/>
      <c r="F191" s="1679"/>
      <c r="G191" s="1679"/>
      <c r="H191" s="1656"/>
    </row>
    <row r="192">
      <c r="A192" s="1658"/>
      <c r="B192" s="1670"/>
      <c r="C192" s="1670"/>
      <c r="D192" s="1670"/>
      <c r="E192" s="1671"/>
      <c r="F192" s="1671"/>
      <c r="G192" s="1671"/>
      <c r="H192" s="1648"/>
    </row>
    <row r="193">
      <c r="A193" s="1677"/>
      <c r="B193" s="1678"/>
      <c r="C193" s="1678"/>
      <c r="D193" s="1678"/>
      <c r="E193" s="1679"/>
      <c r="F193" s="1679"/>
      <c r="G193" s="1679"/>
      <c r="H193" s="1656"/>
    </row>
    <row r="194">
      <c r="A194" s="1658"/>
      <c r="B194" s="1670"/>
      <c r="C194" s="1670"/>
      <c r="D194" s="1670"/>
      <c r="E194" s="1671"/>
      <c r="F194" s="1671"/>
      <c r="G194" s="1671"/>
      <c r="H194" s="1648"/>
    </row>
    <row r="195">
      <c r="A195" s="1677"/>
      <c r="B195" s="1678"/>
      <c r="C195" s="1678"/>
      <c r="D195" s="1678"/>
      <c r="E195" s="1679"/>
      <c r="F195" s="1679"/>
      <c r="G195" s="1679"/>
      <c r="H195" s="1656"/>
    </row>
    <row r="196">
      <c r="A196" s="1658"/>
      <c r="B196" s="1670"/>
      <c r="C196" s="1670"/>
      <c r="D196" s="1670"/>
      <c r="E196" s="1671"/>
      <c r="F196" s="1671"/>
      <c r="G196" s="1671"/>
      <c r="H196" s="1648"/>
    </row>
    <row r="197">
      <c r="A197" s="1677"/>
      <c r="B197" s="1678"/>
      <c r="C197" s="1678"/>
      <c r="D197" s="1678"/>
      <c r="E197" s="1679"/>
      <c r="F197" s="1679"/>
      <c r="G197" s="1679"/>
      <c r="H197" s="1656"/>
    </row>
    <row r="198">
      <c r="A198" s="1658"/>
      <c r="B198" s="1670"/>
      <c r="C198" s="1670"/>
      <c r="D198" s="1670"/>
      <c r="E198" s="1671"/>
      <c r="F198" s="1671"/>
      <c r="G198" s="1671"/>
      <c r="H198" s="1648"/>
    </row>
    <row r="199">
      <c r="A199" s="1677"/>
      <c r="B199" s="1678"/>
      <c r="C199" s="1678"/>
      <c r="D199" s="1678"/>
      <c r="E199" s="1679"/>
      <c r="F199" s="1679"/>
      <c r="G199" s="1679"/>
      <c r="H199" s="1656"/>
    </row>
    <row r="200">
      <c r="A200" s="1658"/>
      <c r="B200" s="1670"/>
      <c r="C200" s="1670"/>
      <c r="D200" s="1670"/>
      <c r="E200" s="1671"/>
      <c r="F200" s="1671"/>
      <c r="G200" s="1671"/>
      <c r="H200" s="1648"/>
    </row>
    <row r="201">
      <c r="A201" s="1677"/>
      <c r="B201" s="1678"/>
      <c r="C201" s="1678"/>
      <c r="D201" s="1678"/>
      <c r="E201" s="1679"/>
      <c r="F201" s="1679"/>
      <c r="G201" s="1679"/>
      <c r="H201" s="1656"/>
    </row>
    <row r="202">
      <c r="A202" s="1658"/>
      <c r="B202" s="1670"/>
      <c r="C202" s="1670"/>
      <c r="D202" s="1670"/>
      <c r="E202" s="1671"/>
      <c r="F202" s="1671"/>
      <c r="G202" s="1671"/>
      <c r="H202" s="1648"/>
    </row>
    <row r="203">
      <c r="A203" s="1677"/>
      <c r="B203" s="1678"/>
      <c r="C203" s="1678"/>
      <c r="D203" s="1678"/>
      <c r="E203" s="1679"/>
      <c r="F203" s="1679"/>
      <c r="G203" s="1679"/>
      <c r="H203" s="1656"/>
    </row>
    <row r="204">
      <c r="A204" s="1658"/>
      <c r="B204" s="1670"/>
      <c r="C204" s="1670"/>
      <c r="D204" s="1670"/>
      <c r="E204" s="1671"/>
      <c r="F204" s="1671"/>
      <c r="G204" s="1671"/>
      <c r="H204" s="1648"/>
    </row>
    <row r="205">
      <c r="A205" s="1677"/>
      <c r="B205" s="1678"/>
      <c r="C205" s="1678"/>
      <c r="D205" s="1678"/>
      <c r="E205" s="1679"/>
      <c r="F205" s="1679"/>
      <c r="G205" s="1679"/>
      <c r="H205" s="1656"/>
    </row>
    <row r="206">
      <c r="A206" s="1658"/>
      <c r="B206" s="1670"/>
      <c r="C206" s="1670"/>
      <c r="D206" s="1670"/>
      <c r="E206" s="1671"/>
      <c r="F206" s="1671"/>
      <c r="G206" s="1671"/>
      <c r="H206" s="1648"/>
    </row>
    <row r="207">
      <c r="A207" s="1677"/>
      <c r="B207" s="1678"/>
      <c r="C207" s="1678"/>
      <c r="D207" s="1678"/>
      <c r="E207" s="1679"/>
      <c r="F207" s="1679"/>
      <c r="G207" s="1679"/>
      <c r="H207" s="1656"/>
    </row>
    <row r="208">
      <c r="A208" s="1658"/>
      <c r="B208" s="1670"/>
      <c r="C208" s="1670"/>
      <c r="D208" s="1670"/>
      <c r="E208" s="1671"/>
      <c r="F208" s="1671"/>
      <c r="G208" s="1671"/>
      <c r="H208" s="1648"/>
    </row>
    <row r="209">
      <c r="A209" s="1677"/>
      <c r="B209" s="1678"/>
      <c r="C209" s="1678"/>
      <c r="D209" s="1678"/>
      <c r="E209" s="1679"/>
      <c r="F209" s="1679"/>
      <c r="G209" s="1679"/>
      <c r="H209" s="1656"/>
    </row>
    <row r="210">
      <c r="A210" s="1658"/>
      <c r="B210" s="1670"/>
      <c r="C210" s="1670"/>
      <c r="D210" s="1670"/>
      <c r="E210" s="1671"/>
      <c r="F210" s="1671"/>
      <c r="G210" s="1671"/>
      <c r="H210" s="1648"/>
    </row>
    <row r="211">
      <c r="A211" s="1677"/>
      <c r="B211" s="1678"/>
      <c r="C211" s="1678"/>
      <c r="D211" s="1678"/>
      <c r="E211" s="1679"/>
      <c r="F211" s="1679"/>
      <c r="G211" s="1679"/>
      <c r="H211" s="1656"/>
    </row>
    <row r="212">
      <c r="A212" s="1658"/>
      <c r="B212" s="1670"/>
      <c r="C212" s="1670"/>
      <c r="D212" s="1670"/>
      <c r="E212" s="1671"/>
      <c r="F212" s="1671"/>
      <c r="G212" s="1671"/>
      <c r="H212" s="1648"/>
    </row>
    <row r="213">
      <c r="A213" s="1677"/>
      <c r="B213" s="1678"/>
      <c r="C213" s="1678"/>
      <c r="D213" s="1678"/>
      <c r="E213" s="1679"/>
      <c r="F213" s="1679"/>
      <c r="G213" s="1679"/>
      <c r="H213" s="1656"/>
    </row>
    <row r="214">
      <c r="A214" s="1658"/>
      <c r="B214" s="1670"/>
      <c r="C214" s="1670"/>
      <c r="D214" s="1670"/>
      <c r="E214" s="1671"/>
      <c r="F214" s="1671"/>
      <c r="G214" s="1671"/>
      <c r="H214" s="1648"/>
    </row>
    <row r="215">
      <c r="A215" s="1677"/>
      <c r="B215" s="1678"/>
      <c r="C215" s="1678"/>
      <c r="D215" s="1678"/>
      <c r="E215" s="1679"/>
      <c r="F215" s="1679"/>
      <c r="G215" s="1679"/>
      <c r="H215" s="1656"/>
    </row>
    <row r="216">
      <c r="A216" s="1658"/>
      <c r="B216" s="1670"/>
      <c r="C216" s="1670"/>
      <c r="D216" s="1670"/>
      <c r="E216" s="1671"/>
      <c r="F216" s="1671"/>
      <c r="G216" s="1671"/>
      <c r="H216" s="1648"/>
    </row>
    <row r="217">
      <c r="A217" s="1677"/>
      <c r="B217" s="1678"/>
      <c r="C217" s="1678"/>
      <c r="D217" s="1678"/>
      <c r="E217" s="1679"/>
      <c r="F217" s="1679"/>
      <c r="G217" s="1679"/>
      <c r="H217" s="1656"/>
    </row>
    <row r="218">
      <c r="A218" s="1658"/>
      <c r="B218" s="1670"/>
      <c r="C218" s="1670"/>
      <c r="D218" s="1670"/>
      <c r="E218" s="1671"/>
      <c r="F218" s="1671"/>
      <c r="G218" s="1671"/>
      <c r="H218" s="1648"/>
    </row>
    <row r="219">
      <c r="A219" s="1677"/>
      <c r="B219" s="1678"/>
      <c r="C219" s="1678"/>
      <c r="D219" s="1678"/>
      <c r="E219" s="1679"/>
      <c r="F219" s="1679"/>
      <c r="G219" s="1679"/>
      <c r="H219" s="1656"/>
    </row>
    <row r="220">
      <c r="A220" s="1658"/>
      <c r="B220" s="1670"/>
      <c r="C220" s="1670"/>
      <c r="D220" s="1670"/>
      <c r="E220" s="1671"/>
      <c r="F220" s="1671"/>
      <c r="G220" s="1671"/>
      <c r="H220" s="1648"/>
    </row>
    <row r="221">
      <c r="A221" s="1677"/>
      <c r="B221" s="1678"/>
      <c r="C221" s="1678"/>
      <c r="D221" s="1678"/>
      <c r="E221" s="1679"/>
      <c r="F221" s="1679"/>
      <c r="G221" s="1679"/>
      <c r="H221" s="1656"/>
    </row>
    <row r="222">
      <c r="A222" s="1658"/>
      <c r="B222" s="1670"/>
      <c r="C222" s="1670"/>
      <c r="D222" s="1670"/>
      <c r="E222" s="1671"/>
      <c r="F222" s="1671"/>
      <c r="G222" s="1671"/>
      <c r="H222" s="1648"/>
    </row>
    <row r="223">
      <c r="A223" s="1677"/>
      <c r="B223" s="1678"/>
      <c r="C223" s="1678"/>
      <c r="D223" s="1678"/>
      <c r="E223" s="1679"/>
      <c r="F223" s="1679"/>
      <c r="G223" s="1679"/>
      <c r="H223" s="1656"/>
    </row>
    <row r="224">
      <c r="A224" s="1658"/>
      <c r="B224" s="1670"/>
      <c r="C224" s="1670"/>
      <c r="D224" s="1670"/>
      <c r="E224" s="1671"/>
      <c r="F224" s="1671"/>
      <c r="G224" s="1671"/>
      <c r="H224" s="1648"/>
    </row>
    <row r="225">
      <c r="A225" s="1677"/>
      <c r="B225" s="1678"/>
      <c r="C225" s="1678"/>
      <c r="D225" s="1678"/>
      <c r="E225" s="1679"/>
      <c r="F225" s="1679"/>
      <c r="G225" s="1679"/>
      <c r="H225" s="1656"/>
    </row>
    <row r="226">
      <c r="A226" s="1658"/>
      <c r="B226" s="1670"/>
      <c r="C226" s="1670"/>
      <c r="D226" s="1670"/>
      <c r="E226" s="1671"/>
      <c r="F226" s="1671"/>
      <c r="G226" s="1671"/>
      <c r="H226" s="1648"/>
    </row>
    <row r="227">
      <c r="A227" s="1677"/>
      <c r="B227" s="1678"/>
      <c r="C227" s="1678"/>
      <c r="D227" s="1678"/>
      <c r="E227" s="1679"/>
      <c r="F227" s="1679"/>
      <c r="G227" s="1679"/>
      <c r="H227" s="1656"/>
    </row>
    <row r="228">
      <c r="A228" s="1658"/>
      <c r="B228" s="1670"/>
      <c r="C228" s="1670"/>
      <c r="D228" s="1670"/>
      <c r="E228" s="1671"/>
      <c r="F228" s="1671"/>
      <c r="G228" s="1671"/>
      <c r="H228" s="1648"/>
    </row>
    <row r="229">
      <c r="A229" s="1677"/>
      <c r="B229" s="1678"/>
      <c r="C229" s="1678"/>
      <c r="D229" s="1678"/>
      <c r="E229" s="1679"/>
      <c r="F229" s="1679"/>
      <c r="G229" s="1679"/>
      <c r="H229" s="1656"/>
    </row>
    <row r="230">
      <c r="A230" s="1658"/>
      <c r="B230" s="1670"/>
      <c r="C230" s="1670"/>
      <c r="D230" s="1670"/>
      <c r="E230" s="1671"/>
      <c r="F230" s="1671"/>
      <c r="G230" s="1671"/>
      <c r="H230" s="1648"/>
    </row>
    <row r="231">
      <c r="A231" s="1677"/>
      <c r="B231" s="1678"/>
      <c r="C231" s="1678"/>
      <c r="D231" s="1678"/>
      <c r="E231" s="1679"/>
      <c r="F231" s="1679"/>
      <c r="G231" s="1679"/>
      <c r="H231" s="1656"/>
    </row>
    <row r="232">
      <c r="A232" s="1658"/>
      <c r="B232" s="1670"/>
      <c r="C232" s="1670"/>
      <c r="D232" s="1670"/>
      <c r="E232" s="1671"/>
      <c r="F232" s="1671"/>
      <c r="G232" s="1671"/>
      <c r="H232" s="1648"/>
    </row>
    <row r="233">
      <c r="A233" s="1677"/>
      <c r="B233" s="1678"/>
      <c r="C233" s="1678"/>
      <c r="D233" s="1678"/>
      <c r="E233" s="1679"/>
      <c r="F233" s="1679"/>
      <c r="G233" s="1679"/>
      <c r="H233" s="1656"/>
    </row>
    <row r="234">
      <c r="A234" s="1658"/>
      <c r="B234" s="1670"/>
      <c r="C234" s="1670"/>
      <c r="D234" s="1670"/>
      <c r="E234" s="1671"/>
      <c r="F234" s="1671"/>
      <c r="G234" s="1671"/>
      <c r="H234" s="1648"/>
    </row>
    <row r="235">
      <c r="A235" s="1677"/>
      <c r="B235" s="1678"/>
      <c r="C235" s="1678"/>
      <c r="D235" s="1678"/>
      <c r="E235" s="1679"/>
      <c r="F235" s="1679"/>
      <c r="G235" s="1679"/>
      <c r="H235" s="1656"/>
    </row>
    <row r="236">
      <c r="A236" s="1658"/>
      <c r="B236" s="1670"/>
      <c r="C236" s="1670"/>
      <c r="D236" s="1670"/>
      <c r="E236" s="1671"/>
      <c r="F236" s="1671"/>
      <c r="G236" s="1671"/>
      <c r="H236" s="1648"/>
    </row>
    <row r="237">
      <c r="A237" s="1677"/>
      <c r="B237" s="1678"/>
      <c r="C237" s="1678"/>
      <c r="D237" s="1678"/>
      <c r="E237" s="1679"/>
      <c r="F237" s="1679"/>
      <c r="G237" s="1679"/>
      <c r="H237" s="1656"/>
    </row>
    <row r="238">
      <c r="A238" s="1658"/>
      <c r="B238" s="1670"/>
      <c r="C238" s="1670"/>
      <c r="D238" s="1670"/>
      <c r="E238" s="1671"/>
      <c r="F238" s="1671"/>
      <c r="G238" s="1671"/>
      <c r="H238" s="1648"/>
    </row>
    <row r="239">
      <c r="A239" s="1677"/>
      <c r="B239" s="1678"/>
      <c r="C239" s="1678"/>
      <c r="D239" s="1678"/>
      <c r="E239" s="1679"/>
      <c r="F239" s="1679"/>
      <c r="G239" s="1679"/>
      <c r="H239" s="1656"/>
    </row>
    <row r="240">
      <c r="A240" s="1658"/>
      <c r="B240" s="1670"/>
      <c r="C240" s="1670"/>
      <c r="D240" s="1670"/>
      <c r="E240" s="1671"/>
      <c r="F240" s="1671"/>
      <c r="G240" s="1671"/>
      <c r="H240" s="1648"/>
    </row>
    <row r="241">
      <c r="A241" s="1677"/>
      <c r="B241" s="1678"/>
      <c r="C241" s="1678"/>
      <c r="D241" s="1678"/>
      <c r="E241" s="1679"/>
      <c r="F241" s="1679"/>
      <c r="G241" s="1679"/>
      <c r="H241" s="1656"/>
    </row>
    <row r="242">
      <c r="A242" s="1658"/>
      <c r="B242" s="1670"/>
      <c r="C242" s="1670"/>
      <c r="D242" s="1670"/>
      <c r="E242" s="1671"/>
      <c r="F242" s="1671"/>
      <c r="G242" s="1671"/>
      <c r="H242" s="1648"/>
    </row>
    <row r="243">
      <c r="A243" s="1677"/>
      <c r="B243" s="1678"/>
      <c r="C243" s="1678"/>
      <c r="D243" s="1678"/>
      <c r="E243" s="1679"/>
      <c r="F243" s="1679"/>
      <c r="G243" s="1679"/>
      <c r="H243" s="1656"/>
    </row>
    <row r="244">
      <c r="A244" s="1658"/>
      <c r="B244" s="1670"/>
      <c r="C244" s="1670"/>
      <c r="D244" s="1670"/>
      <c r="E244" s="1671"/>
      <c r="F244" s="1671"/>
      <c r="G244" s="1671"/>
      <c r="H244" s="1648"/>
    </row>
    <row r="245">
      <c r="A245" s="1677"/>
      <c r="B245" s="1678"/>
      <c r="C245" s="1678"/>
      <c r="D245" s="1678"/>
      <c r="E245" s="1679"/>
      <c r="F245" s="1679"/>
      <c r="G245" s="1679"/>
      <c r="H245" s="1656"/>
    </row>
    <row r="246">
      <c r="A246" s="1658"/>
      <c r="B246" s="1670"/>
      <c r="C246" s="1670"/>
      <c r="D246" s="1670"/>
      <c r="E246" s="1671"/>
      <c r="F246" s="1671"/>
      <c r="G246" s="1671"/>
      <c r="H246" s="1648"/>
    </row>
    <row r="247">
      <c r="A247" s="1677"/>
      <c r="B247" s="1678"/>
      <c r="C247" s="1678"/>
      <c r="D247" s="1678"/>
      <c r="E247" s="1679"/>
      <c r="F247" s="1679"/>
      <c r="G247" s="1679"/>
      <c r="H247" s="1656"/>
    </row>
    <row r="248">
      <c r="A248" s="1658"/>
      <c r="B248" s="1670"/>
      <c r="C248" s="1670"/>
      <c r="D248" s="1670"/>
      <c r="E248" s="1671"/>
      <c r="F248" s="1671"/>
      <c r="G248" s="1671"/>
      <c r="H248" s="1648"/>
    </row>
    <row r="249">
      <c r="A249" s="1677"/>
      <c r="B249" s="1678"/>
      <c r="C249" s="1678"/>
      <c r="D249" s="1678"/>
      <c r="E249" s="1679"/>
      <c r="F249" s="1679"/>
      <c r="G249" s="1679"/>
      <c r="H249" s="1656"/>
    </row>
    <row r="250">
      <c r="A250" s="1658"/>
      <c r="B250" s="1670"/>
      <c r="C250" s="1670"/>
      <c r="D250" s="1670"/>
      <c r="E250" s="1671"/>
      <c r="F250" s="1671"/>
      <c r="G250" s="1671"/>
      <c r="H250" s="1648"/>
    </row>
    <row r="251">
      <c r="A251" s="1677"/>
      <c r="B251" s="1678"/>
      <c r="C251" s="1678"/>
      <c r="D251" s="1678"/>
      <c r="E251" s="1679"/>
      <c r="F251" s="1679"/>
      <c r="G251" s="1679"/>
      <c r="H251" s="1656"/>
    </row>
    <row r="252">
      <c r="A252" s="1658"/>
      <c r="B252" s="1670"/>
      <c r="C252" s="1670"/>
      <c r="D252" s="1670"/>
      <c r="E252" s="1671"/>
      <c r="F252" s="1671"/>
      <c r="G252" s="1671"/>
      <c r="H252" s="1648"/>
    </row>
    <row r="253">
      <c r="A253" s="1677"/>
      <c r="B253" s="1678"/>
      <c r="C253" s="1678"/>
      <c r="D253" s="1678"/>
      <c r="E253" s="1679"/>
      <c r="F253" s="1679"/>
      <c r="G253" s="1679"/>
      <c r="H253" s="1656"/>
    </row>
    <row r="254">
      <c r="A254" s="1658"/>
      <c r="B254" s="1670"/>
      <c r="C254" s="1670"/>
      <c r="D254" s="1670"/>
      <c r="E254" s="1671"/>
      <c r="F254" s="1671"/>
      <c r="G254" s="1671"/>
      <c r="H254" s="1648"/>
    </row>
    <row r="255">
      <c r="A255" s="1677"/>
      <c r="B255" s="1678"/>
      <c r="C255" s="1678"/>
      <c r="D255" s="1678"/>
      <c r="E255" s="1679"/>
      <c r="F255" s="1679"/>
      <c r="G255" s="1679"/>
      <c r="H255" s="1656"/>
    </row>
    <row r="256">
      <c r="A256" s="1658"/>
      <c r="B256" s="1670"/>
      <c r="C256" s="1670"/>
      <c r="D256" s="1670"/>
      <c r="E256" s="1671"/>
      <c r="F256" s="1671"/>
      <c r="G256" s="1671"/>
      <c r="H256" s="1648"/>
    </row>
    <row r="257">
      <c r="A257" s="1677"/>
      <c r="B257" s="1678"/>
      <c r="C257" s="1678"/>
      <c r="D257" s="1678"/>
      <c r="E257" s="1679"/>
      <c r="F257" s="1679"/>
      <c r="G257" s="1679"/>
      <c r="H257" s="1656"/>
    </row>
    <row r="258">
      <c r="A258" s="1658"/>
      <c r="B258" s="1670"/>
      <c r="C258" s="1670"/>
      <c r="D258" s="1670"/>
      <c r="E258" s="1671"/>
      <c r="F258" s="1671"/>
      <c r="G258" s="1671"/>
      <c r="H258" s="1648"/>
    </row>
    <row r="259">
      <c r="A259" s="1677"/>
      <c r="B259" s="1678"/>
      <c r="C259" s="1678"/>
      <c r="D259" s="1678"/>
      <c r="E259" s="1679"/>
      <c r="F259" s="1679"/>
      <c r="G259" s="1679"/>
      <c r="H259" s="1656"/>
    </row>
    <row r="260">
      <c r="A260" s="1658"/>
      <c r="B260" s="1670"/>
      <c r="C260" s="1670"/>
      <c r="D260" s="1670"/>
      <c r="E260" s="1671"/>
      <c r="F260" s="1671"/>
      <c r="G260" s="1671"/>
      <c r="H260" s="1648"/>
    </row>
    <row r="261">
      <c r="A261" s="1677"/>
      <c r="B261" s="1678"/>
      <c r="C261" s="1678"/>
      <c r="D261" s="1678"/>
      <c r="E261" s="1679"/>
      <c r="F261" s="1679"/>
      <c r="G261" s="1679"/>
      <c r="H261" s="1656"/>
    </row>
    <row r="262">
      <c r="A262" s="1658"/>
      <c r="B262" s="1670"/>
      <c r="C262" s="1670"/>
      <c r="D262" s="1670"/>
      <c r="E262" s="1671"/>
      <c r="F262" s="1671"/>
      <c r="G262" s="1671"/>
      <c r="H262" s="1648"/>
    </row>
    <row r="263">
      <c r="A263" s="1677"/>
      <c r="B263" s="1678"/>
      <c r="C263" s="1678"/>
      <c r="D263" s="1678"/>
      <c r="E263" s="1679"/>
      <c r="F263" s="1679"/>
      <c r="G263" s="1679"/>
      <c r="H263" s="1656"/>
    </row>
    <row r="264">
      <c r="A264" s="1658"/>
      <c r="B264" s="1670"/>
      <c r="C264" s="1670"/>
      <c r="D264" s="1670"/>
      <c r="E264" s="1671"/>
      <c r="F264" s="1671"/>
      <c r="G264" s="1671"/>
      <c r="H264" s="1648"/>
    </row>
    <row r="265">
      <c r="A265" s="1677"/>
      <c r="B265" s="1678"/>
      <c r="C265" s="1678"/>
      <c r="D265" s="1678"/>
      <c r="E265" s="1679"/>
      <c r="F265" s="1679"/>
      <c r="G265" s="1679"/>
      <c r="H265" s="1656"/>
    </row>
    <row r="266">
      <c r="A266" s="1658"/>
      <c r="B266" s="1670"/>
      <c r="C266" s="1670"/>
      <c r="D266" s="1670"/>
      <c r="E266" s="1671"/>
      <c r="F266" s="1671"/>
      <c r="G266" s="1671"/>
      <c r="H266" s="1648"/>
    </row>
    <row r="267">
      <c r="A267" s="1677"/>
      <c r="B267" s="1678"/>
      <c r="C267" s="1678"/>
      <c r="D267" s="1678"/>
      <c r="E267" s="1679"/>
      <c r="F267" s="1679"/>
      <c r="G267" s="1679"/>
      <c r="H267" s="1656"/>
    </row>
    <row r="268">
      <c r="A268" s="1658"/>
      <c r="B268" s="1670"/>
      <c r="C268" s="1670"/>
      <c r="D268" s="1670"/>
      <c r="E268" s="1671"/>
      <c r="F268" s="1671"/>
      <c r="G268" s="1671"/>
      <c r="H268" s="1648"/>
    </row>
    <row r="269">
      <c r="A269" s="1677"/>
      <c r="B269" s="1678"/>
      <c r="C269" s="1678"/>
      <c r="D269" s="1678"/>
      <c r="E269" s="1679"/>
      <c r="F269" s="1679"/>
      <c r="G269" s="1679"/>
      <c r="H269" s="1656"/>
    </row>
    <row r="270">
      <c r="A270" s="1658"/>
      <c r="B270" s="1670"/>
      <c r="C270" s="1670"/>
      <c r="D270" s="1670"/>
      <c r="E270" s="1671"/>
      <c r="F270" s="1671"/>
      <c r="G270" s="1671"/>
      <c r="H270" s="1648"/>
    </row>
    <row r="271">
      <c r="A271" s="1677"/>
      <c r="B271" s="1678"/>
      <c r="C271" s="1678"/>
      <c r="D271" s="1678"/>
      <c r="E271" s="1679"/>
      <c r="F271" s="1679"/>
      <c r="G271" s="1679"/>
      <c r="H271" s="1656"/>
    </row>
    <row r="272">
      <c r="A272" s="1658"/>
      <c r="B272" s="1670"/>
      <c r="C272" s="1670"/>
      <c r="D272" s="1670"/>
      <c r="E272" s="1671"/>
      <c r="F272" s="1671"/>
      <c r="G272" s="1671"/>
      <c r="H272" s="1648"/>
    </row>
    <row r="273">
      <c r="A273" s="1677"/>
      <c r="B273" s="1678"/>
      <c r="C273" s="1678"/>
      <c r="D273" s="1678"/>
      <c r="E273" s="1679"/>
      <c r="F273" s="1679"/>
      <c r="G273" s="1679"/>
      <c r="H273" s="1656"/>
    </row>
    <row r="274">
      <c r="A274" s="1658"/>
      <c r="B274" s="1670"/>
      <c r="C274" s="1670"/>
      <c r="D274" s="1670"/>
      <c r="E274" s="1671"/>
      <c r="F274" s="1671"/>
      <c r="G274" s="1671"/>
      <c r="H274" s="1648"/>
    </row>
    <row r="275">
      <c r="A275" s="1677"/>
      <c r="B275" s="1678"/>
      <c r="C275" s="1678"/>
      <c r="D275" s="1678"/>
      <c r="E275" s="1679"/>
      <c r="F275" s="1679"/>
      <c r="G275" s="1679"/>
      <c r="H275" s="1656"/>
    </row>
    <row r="276">
      <c r="A276" s="1658"/>
      <c r="B276" s="1670"/>
      <c r="C276" s="1670"/>
      <c r="D276" s="1670"/>
      <c r="E276" s="1671"/>
      <c r="F276" s="1671"/>
      <c r="G276" s="1671"/>
      <c r="H276" s="1648"/>
    </row>
    <row r="277">
      <c r="A277" s="1677"/>
      <c r="B277" s="1678"/>
      <c r="C277" s="1678"/>
      <c r="D277" s="1678"/>
      <c r="E277" s="1679"/>
      <c r="F277" s="1679"/>
      <c r="G277" s="1679"/>
      <c r="H277" s="1656"/>
    </row>
    <row r="278">
      <c r="A278" s="1658"/>
      <c r="B278" s="1670"/>
      <c r="C278" s="1670"/>
      <c r="D278" s="1670"/>
      <c r="E278" s="1671"/>
      <c r="F278" s="1671"/>
      <c r="G278" s="1671"/>
      <c r="H278" s="1648"/>
    </row>
    <row r="279">
      <c r="A279" s="1677"/>
      <c r="B279" s="1678"/>
      <c r="C279" s="1678"/>
      <c r="D279" s="1678"/>
      <c r="E279" s="1679"/>
      <c r="F279" s="1679"/>
      <c r="G279" s="1679"/>
      <c r="H279" s="1656"/>
    </row>
    <row r="280">
      <c r="A280" s="1658"/>
      <c r="B280" s="1670"/>
      <c r="C280" s="1670"/>
      <c r="D280" s="1670"/>
      <c r="E280" s="1671"/>
      <c r="F280" s="1671"/>
      <c r="G280" s="1671"/>
      <c r="H280" s="1648"/>
    </row>
    <row r="281">
      <c r="A281" s="1677"/>
      <c r="B281" s="1678"/>
      <c r="C281" s="1678"/>
      <c r="D281" s="1678"/>
      <c r="E281" s="1679"/>
      <c r="F281" s="1679"/>
      <c r="G281" s="1679"/>
      <c r="H281" s="1656"/>
    </row>
    <row r="282">
      <c r="A282" s="1658"/>
      <c r="B282" s="1670"/>
      <c r="C282" s="1670"/>
      <c r="D282" s="1670"/>
      <c r="E282" s="1671"/>
      <c r="F282" s="1671"/>
      <c r="G282" s="1671"/>
      <c r="H282" s="1648"/>
    </row>
    <row r="283">
      <c r="A283" s="1677"/>
      <c r="B283" s="1678"/>
      <c r="C283" s="1678"/>
      <c r="D283" s="1678"/>
      <c r="E283" s="1679"/>
      <c r="F283" s="1679"/>
      <c r="G283" s="1679"/>
      <c r="H283" s="1656"/>
    </row>
    <row r="284">
      <c r="A284" s="1658"/>
      <c r="B284" s="1670"/>
      <c r="C284" s="1670"/>
      <c r="D284" s="1670"/>
      <c r="E284" s="1671"/>
      <c r="F284" s="1671"/>
      <c r="G284" s="1671"/>
      <c r="H284" s="1648"/>
    </row>
    <row r="285">
      <c r="A285" s="1677"/>
      <c r="B285" s="1678"/>
      <c r="C285" s="1678"/>
      <c r="D285" s="1678"/>
      <c r="E285" s="1679"/>
      <c r="F285" s="1679"/>
      <c r="G285" s="1679"/>
      <c r="H285" s="1656"/>
    </row>
    <row r="286">
      <c r="A286" s="1658"/>
      <c r="B286" s="1670"/>
      <c r="C286" s="1670"/>
      <c r="D286" s="1670"/>
      <c r="E286" s="1671"/>
      <c r="F286" s="1671"/>
      <c r="G286" s="1671"/>
      <c r="H286" s="1648"/>
    </row>
    <row r="287">
      <c r="A287" s="1677"/>
      <c r="B287" s="1678"/>
      <c r="C287" s="1678"/>
      <c r="D287" s="1678"/>
      <c r="E287" s="1679"/>
      <c r="F287" s="1679"/>
      <c r="G287" s="1679"/>
      <c r="H287" s="1656"/>
    </row>
    <row r="288">
      <c r="A288" s="1658"/>
      <c r="B288" s="1670"/>
      <c r="C288" s="1670"/>
      <c r="D288" s="1670"/>
      <c r="E288" s="1671"/>
      <c r="F288" s="1671"/>
      <c r="G288" s="1671"/>
      <c r="H288" s="1648"/>
    </row>
    <row r="289">
      <c r="A289" s="1677"/>
      <c r="B289" s="1678"/>
      <c r="C289" s="1678"/>
      <c r="D289" s="1678"/>
      <c r="E289" s="1679"/>
      <c r="F289" s="1679"/>
      <c r="G289" s="1679"/>
      <c r="H289" s="1656"/>
    </row>
    <row r="290">
      <c r="A290" s="1658"/>
      <c r="B290" s="1670"/>
      <c r="C290" s="1670"/>
      <c r="D290" s="1670"/>
      <c r="E290" s="1671"/>
      <c r="F290" s="1671"/>
      <c r="G290" s="1671"/>
      <c r="H290" s="1648"/>
    </row>
    <row r="291">
      <c r="A291" s="1677"/>
      <c r="B291" s="1678"/>
      <c r="C291" s="1678"/>
      <c r="D291" s="1678"/>
      <c r="E291" s="1679"/>
      <c r="F291" s="1679"/>
      <c r="G291" s="1679"/>
      <c r="H291" s="1656"/>
    </row>
    <row r="292">
      <c r="A292" s="1658"/>
      <c r="B292" s="1670"/>
      <c r="C292" s="1670"/>
      <c r="D292" s="1670"/>
      <c r="E292" s="1671"/>
      <c r="F292" s="1671"/>
      <c r="G292" s="1671"/>
      <c r="H292" s="1648"/>
    </row>
    <row r="293">
      <c r="A293" s="1677"/>
      <c r="B293" s="1678"/>
      <c r="C293" s="1678"/>
      <c r="D293" s="1678"/>
      <c r="E293" s="1679"/>
      <c r="F293" s="1679"/>
      <c r="G293" s="1679"/>
      <c r="H293" s="1656"/>
    </row>
    <row r="294">
      <c r="A294" s="1658"/>
      <c r="B294" s="1670"/>
      <c r="C294" s="1670"/>
      <c r="D294" s="1670"/>
      <c r="E294" s="1671"/>
      <c r="F294" s="1671"/>
      <c r="G294" s="1671"/>
      <c r="H294" s="1648"/>
    </row>
    <row r="295">
      <c r="A295" s="1677"/>
      <c r="B295" s="1678"/>
      <c r="C295" s="1678"/>
      <c r="D295" s="1678"/>
      <c r="E295" s="1679"/>
      <c r="F295" s="1679"/>
      <c r="G295" s="1679"/>
      <c r="H295" s="1656"/>
    </row>
    <row r="296">
      <c r="A296" s="1658"/>
      <c r="B296" s="1670"/>
      <c r="C296" s="1670"/>
      <c r="D296" s="1670"/>
      <c r="E296" s="1671"/>
      <c r="F296" s="1671"/>
      <c r="G296" s="1671"/>
      <c r="H296" s="1648"/>
    </row>
    <row r="297">
      <c r="A297" s="1677"/>
      <c r="B297" s="1678"/>
      <c r="C297" s="1678"/>
      <c r="D297" s="1678"/>
      <c r="E297" s="1679"/>
      <c r="F297" s="1679"/>
      <c r="G297" s="1679"/>
      <c r="H297" s="1656"/>
    </row>
    <row r="298">
      <c r="A298" s="1658"/>
      <c r="B298" s="1670"/>
      <c r="C298" s="1670"/>
      <c r="D298" s="1670"/>
      <c r="E298" s="1671"/>
      <c r="F298" s="1671"/>
      <c r="G298" s="1671"/>
      <c r="H298" s="1648"/>
    </row>
    <row r="299">
      <c r="A299" s="1677"/>
      <c r="B299" s="1678"/>
      <c r="C299" s="1678"/>
      <c r="D299" s="1678"/>
      <c r="E299" s="1679"/>
      <c r="F299" s="1679"/>
      <c r="G299" s="1679"/>
      <c r="H299" s="1656"/>
    </row>
    <row r="300">
      <c r="A300" s="1658"/>
      <c r="B300" s="1670"/>
      <c r="C300" s="1670"/>
      <c r="D300" s="1670"/>
      <c r="E300" s="1671"/>
      <c r="F300" s="1671"/>
      <c r="G300" s="1671"/>
      <c r="H300" s="1648"/>
    </row>
    <row r="301">
      <c r="A301" s="1677"/>
      <c r="B301" s="1678"/>
      <c r="C301" s="1678"/>
      <c r="D301" s="1678"/>
      <c r="E301" s="1679"/>
      <c r="F301" s="1679"/>
      <c r="G301" s="1679"/>
      <c r="H301" s="1656"/>
    </row>
    <row r="302">
      <c r="A302" s="1658"/>
      <c r="B302" s="1670"/>
      <c r="C302" s="1670"/>
      <c r="D302" s="1670"/>
      <c r="E302" s="1671"/>
      <c r="F302" s="1671"/>
      <c r="G302" s="1671"/>
      <c r="H302" s="1648"/>
    </row>
    <row r="303">
      <c r="A303" s="1677"/>
      <c r="B303" s="1678"/>
      <c r="C303" s="1678"/>
      <c r="D303" s="1678"/>
      <c r="E303" s="1679"/>
      <c r="F303" s="1679"/>
      <c r="G303" s="1679"/>
      <c r="H303" s="1656"/>
    </row>
    <row r="304">
      <c r="A304" s="1658"/>
      <c r="B304" s="1670"/>
      <c r="C304" s="1670"/>
      <c r="D304" s="1670"/>
      <c r="E304" s="1671"/>
      <c r="F304" s="1671"/>
      <c r="G304" s="1671"/>
      <c r="H304" s="1648"/>
    </row>
    <row r="305">
      <c r="A305" s="1677"/>
      <c r="B305" s="1678"/>
      <c r="C305" s="1678"/>
      <c r="D305" s="1678"/>
      <c r="E305" s="1679"/>
      <c r="F305" s="1679"/>
      <c r="G305" s="1679"/>
      <c r="H305" s="1656"/>
    </row>
    <row r="306">
      <c r="A306" s="1658"/>
      <c r="B306" s="1670"/>
      <c r="C306" s="1670"/>
      <c r="D306" s="1670"/>
      <c r="E306" s="1671"/>
      <c r="F306" s="1671"/>
      <c r="G306" s="1671"/>
      <c r="H306" s="1648"/>
    </row>
    <row r="307">
      <c r="A307" s="1677"/>
      <c r="B307" s="1678"/>
      <c r="C307" s="1678"/>
      <c r="D307" s="1678"/>
      <c r="E307" s="1679"/>
      <c r="F307" s="1679"/>
      <c r="G307" s="1679"/>
      <c r="H307" s="1656"/>
    </row>
    <row r="308">
      <c r="A308" s="1658"/>
      <c r="B308" s="1670"/>
      <c r="C308" s="1670"/>
      <c r="D308" s="1670"/>
      <c r="E308" s="1671"/>
      <c r="F308" s="1671"/>
      <c r="G308" s="1671"/>
      <c r="H308" s="1648"/>
    </row>
    <row r="309">
      <c r="A309" s="1677"/>
      <c r="B309" s="1678"/>
      <c r="C309" s="1678"/>
      <c r="D309" s="1678"/>
      <c r="E309" s="1679"/>
      <c r="F309" s="1679"/>
      <c r="G309" s="1679"/>
      <c r="H309" s="1656"/>
    </row>
    <row r="310">
      <c r="A310" s="1658"/>
      <c r="B310" s="1670"/>
      <c r="C310" s="1670"/>
      <c r="D310" s="1670"/>
      <c r="E310" s="1671"/>
      <c r="F310" s="1671"/>
      <c r="G310" s="1671"/>
      <c r="H310" s="1648"/>
    </row>
    <row r="311">
      <c r="A311" s="1677"/>
      <c r="B311" s="1678"/>
      <c r="C311" s="1678"/>
      <c r="D311" s="1678"/>
      <c r="E311" s="1679"/>
      <c r="F311" s="1679"/>
      <c r="G311" s="1679"/>
      <c r="H311" s="1656"/>
    </row>
    <row r="312">
      <c r="A312" s="1658"/>
      <c r="B312" s="1670"/>
      <c r="C312" s="1670"/>
      <c r="D312" s="1670"/>
      <c r="E312" s="1671"/>
      <c r="F312" s="1671"/>
      <c r="G312" s="1671"/>
      <c r="H312" s="1648"/>
    </row>
    <row r="313">
      <c r="A313" s="1677"/>
      <c r="B313" s="1678"/>
      <c r="C313" s="1678"/>
      <c r="D313" s="1678"/>
      <c r="E313" s="1679"/>
      <c r="F313" s="1679"/>
      <c r="G313" s="1679"/>
      <c r="H313" s="1656"/>
    </row>
    <row r="314">
      <c r="A314" s="1658"/>
      <c r="B314" s="1670"/>
      <c r="C314" s="1670"/>
      <c r="D314" s="1670"/>
      <c r="E314" s="1671"/>
      <c r="F314" s="1671"/>
      <c r="G314" s="1671"/>
      <c r="H314" s="1648"/>
    </row>
    <row r="315">
      <c r="A315" s="1677"/>
      <c r="B315" s="1678"/>
      <c r="C315" s="1678"/>
      <c r="D315" s="1678"/>
      <c r="E315" s="1679"/>
      <c r="F315" s="1679"/>
      <c r="G315" s="1679"/>
      <c r="H315" s="1656"/>
    </row>
    <row r="316">
      <c r="A316" s="1658"/>
      <c r="B316" s="1670"/>
      <c r="C316" s="1670"/>
      <c r="D316" s="1670"/>
      <c r="E316" s="1671"/>
      <c r="F316" s="1671"/>
      <c r="G316" s="1671"/>
      <c r="H316" s="1648"/>
    </row>
    <row r="317">
      <c r="A317" s="1677"/>
      <c r="B317" s="1678"/>
      <c r="C317" s="1678"/>
      <c r="D317" s="1678"/>
      <c r="E317" s="1679"/>
      <c r="F317" s="1679"/>
      <c r="G317" s="1679"/>
      <c r="H317" s="1656"/>
    </row>
    <row r="318">
      <c r="A318" s="1658"/>
      <c r="B318" s="1670"/>
      <c r="C318" s="1670"/>
      <c r="D318" s="1670"/>
      <c r="E318" s="1671"/>
      <c r="F318" s="1671"/>
      <c r="G318" s="1671"/>
      <c r="H318" s="1648"/>
    </row>
    <row r="319">
      <c r="A319" s="1677"/>
      <c r="B319" s="1678"/>
      <c r="C319" s="1678"/>
      <c r="D319" s="1678"/>
      <c r="E319" s="1679"/>
      <c r="F319" s="1679"/>
      <c r="G319" s="1679"/>
      <c r="H319" s="1656"/>
    </row>
    <row r="320">
      <c r="A320" s="1658"/>
      <c r="B320" s="1670"/>
      <c r="C320" s="1670"/>
      <c r="D320" s="1670"/>
      <c r="E320" s="1671"/>
      <c r="F320" s="1671"/>
      <c r="G320" s="1671"/>
      <c r="H320" s="1648"/>
    </row>
    <row r="321">
      <c r="A321" s="1677"/>
      <c r="B321" s="1678"/>
      <c r="C321" s="1678"/>
      <c r="D321" s="1678"/>
      <c r="E321" s="1679"/>
      <c r="F321" s="1679"/>
      <c r="G321" s="1679"/>
      <c r="H321" s="1656"/>
    </row>
    <row r="322">
      <c r="A322" s="1658"/>
      <c r="B322" s="1670"/>
      <c r="C322" s="1670"/>
      <c r="D322" s="1670"/>
      <c r="E322" s="1671"/>
      <c r="F322" s="1671"/>
      <c r="G322" s="1671"/>
      <c r="H322" s="1648"/>
    </row>
    <row r="323">
      <c r="A323" s="1677"/>
      <c r="B323" s="1678"/>
      <c r="C323" s="1678"/>
      <c r="D323" s="1678"/>
      <c r="E323" s="1679"/>
      <c r="F323" s="1679"/>
      <c r="G323" s="1679"/>
      <c r="H323" s="1656"/>
    </row>
    <row r="324">
      <c r="A324" s="1658"/>
      <c r="B324" s="1670"/>
      <c r="C324" s="1670"/>
      <c r="D324" s="1670"/>
      <c r="E324" s="1671"/>
      <c r="F324" s="1671"/>
      <c r="G324" s="1671"/>
      <c r="H324" s="1648"/>
    </row>
    <row r="325">
      <c r="A325" s="1677"/>
      <c r="B325" s="1678"/>
      <c r="C325" s="1678"/>
      <c r="D325" s="1678"/>
      <c r="E325" s="1679"/>
      <c r="F325" s="1679"/>
      <c r="G325" s="1679"/>
      <c r="H325" s="1656"/>
    </row>
    <row r="326">
      <c r="A326" s="1658"/>
      <c r="B326" s="1670"/>
      <c r="C326" s="1670"/>
      <c r="D326" s="1670"/>
      <c r="E326" s="1671"/>
      <c r="F326" s="1671"/>
      <c r="G326" s="1671"/>
      <c r="H326" s="1648"/>
    </row>
    <row r="327">
      <c r="A327" s="1677"/>
      <c r="B327" s="1678"/>
      <c r="C327" s="1678"/>
      <c r="D327" s="1678"/>
      <c r="E327" s="1679"/>
      <c r="F327" s="1679"/>
      <c r="G327" s="1679"/>
      <c r="H327" s="1656"/>
    </row>
    <row r="328">
      <c r="A328" s="1658"/>
      <c r="B328" s="1670"/>
      <c r="C328" s="1670"/>
      <c r="D328" s="1670"/>
      <c r="E328" s="1671"/>
      <c r="F328" s="1671"/>
      <c r="G328" s="1671"/>
      <c r="H328" s="1648"/>
    </row>
    <row r="329">
      <c r="A329" s="1677"/>
      <c r="B329" s="1678"/>
      <c r="C329" s="1678"/>
      <c r="D329" s="1678"/>
      <c r="E329" s="1679"/>
      <c r="F329" s="1679"/>
      <c r="G329" s="1679"/>
      <c r="H329" s="1656"/>
    </row>
    <row r="330">
      <c r="A330" s="1658"/>
      <c r="B330" s="1670"/>
      <c r="C330" s="1670"/>
      <c r="D330" s="1670"/>
      <c r="E330" s="1671"/>
      <c r="F330" s="1671"/>
      <c r="G330" s="1671"/>
      <c r="H330" s="1648"/>
    </row>
    <row r="331">
      <c r="A331" s="1677"/>
      <c r="B331" s="1678"/>
      <c r="C331" s="1678"/>
      <c r="D331" s="1678"/>
      <c r="E331" s="1679"/>
      <c r="F331" s="1679"/>
      <c r="G331" s="1679"/>
      <c r="H331" s="1656"/>
    </row>
    <row r="332">
      <c r="A332" s="1658"/>
      <c r="B332" s="1670"/>
      <c r="C332" s="1670"/>
      <c r="D332" s="1670"/>
      <c r="E332" s="1671"/>
      <c r="F332" s="1671"/>
      <c r="G332" s="1671"/>
      <c r="H332" s="1648"/>
    </row>
    <row r="333">
      <c r="A333" s="1677"/>
      <c r="B333" s="1678"/>
      <c r="C333" s="1678"/>
      <c r="D333" s="1678"/>
      <c r="E333" s="1679"/>
      <c r="F333" s="1679"/>
      <c r="G333" s="1679"/>
      <c r="H333" s="1656"/>
    </row>
    <row r="334">
      <c r="A334" s="1658"/>
      <c r="B334" s="1670"/>
      <c r="C334" s="1670"/>
      <c r="D334" s="1670"/>
      <c r="E334" s="1671"/>
      <c r="F334" s="1671"/>
      <c r="G334" s="1671"/>
      <c r="H334" s="1648"/>
    </row>
    <row r="335">
      <c r="A335" s="1677"/>
      <c r="B335" s="1678"/>
      <c r="C335" s="1678"/>
      <c r="D335" s="1678"/>
      <c r="E335" s="1679"/>
      <c r="F335" s="1679"/>
      <c r="G335" s="1679"/>
      <c r="H335" s="1656"/>
    </row>
    <row r="336">
      <c r="A336" s="1658"/>
      <c r="B336" s="1670"/>
      <c r="C336" s="1670"/>
      <c r="D336" s="1670"/>
      <c r="E336" s="1671"/>
      <c r="F336" s="1671"/>
      <c r="G336" s="1671"/>
      <c r="H336" s="1648"/>
    </row>
    <row r="337">
      <c r="A337" s="1677"/>
      <c r="B337" s="1678"/>
      <c r="C337" s="1678"/>
      <c r="D337" s="1678"/>
      <c r="E337" s="1679"/>
      <c r="F337" s="1679"/>
      <c r="G337" s="1679"/>
      <c r="H337" s="1656"/>
    </row>
    <row r="338">
      <c r="A338" s="1658"/>
      <c r="B338" s="1670"/>
      <c r="C338" s="1670"/>
      <c r="D338" s="1670"/>
      <c r="E338" s="1671"/>
      <c r="F338" s="1671"/>
      <c r="G338" s="1671"/>
      <c r="H338" s="1648"/>
    </row>
    <row r="339">
      <c r="A339" s="1677"/>
      <c r="B339" s="1678"/>
      <c r="C339" s="1678"/>
      <c r="D339" s="1678"/>
      <c r="E339" s="1679"/>
      <c r="F339" s="1679"/>
      <c r="G339" s="1679"/>
      <c r="H339" s="1656"/>
    </row>
    <row r="340">
      <c r="A340" s="1658"/>
      <c r="B340" s="1670"/>
      <c r="C340" s="1670"/>
      <c r="D340" s="1670"/>
      <c r="E340" s="1671"/>
      <c r="F340" s="1671"/>
      <c r="G340" s="1671"/>
      <c r="H340" s="1648"/>
    </row>
    <row r="341">
      <c r="A341" s="1677"/>
      <c r="B341" s="1678"/>
      <c r="C341" s="1678"/>
      <c r="D341" s="1678"/>
      <c r="E341" s="1679"/>
      <c r="F341" s="1679"/>
      <c r="G341" s="1679"/>
      <c r="H341" s="1656"/>
    </row>
    <row r="342">
      <c r="A342" s="1658"/>
      <c r="B342" s="1670"/>
      <c r="C342" s="1670"/>
      <c r="D342" s="1670"/>
      <c r="E342" s="1671"/>
      <c r="F342" s="1671"/>
      <c r="G342" s="1671"/>
      <c r="H342" s="1648"/>
    </row>
    <row r="343">
      <c r="A343" s="1677"/>
      <c r="B343" s="1678"/>
      <c r="C343" s="1678"/>
      <c r="D343" s="1678"/>
      <c r="E343" s="1679"/>
      <c r="F343" s="1679"/>
      <c r="G343" s="1679"/>
      <c r="H343" s="1656"/>
    </row>
    <row r="344">
      <c r="A344" s="1658"/>
      <c r="B344" s="1670"/>
      <c r="C344" s="1670"/>
      <c r="D344" s="1670"/>
      <c r="E344" s="1671"/>
      <c r="F344" s="1671"/>
      <c r="G344" s="1671"/>
      <c r="H344" s="1648"/>
    </row>
    <row r="345">
      <c r="A345" s="1677"/>
      <c r="B345" s="1678"/>
      <c r="C345" s="1678"/>
      <c r="D345" s="1678"/>
      <c r="E345" s="1679"/>
      <c r="F345" s="1679"/>
      <c r="G345" s="1679"/>
      <c r="H345" s="1656"/>
    </row>
    <row r="346">
      <c r="A346" s="1658"/>
      <c r="B346" s="1670"/>
      <c r="C346" s="1670"/>
      <c r="D346" s="1670"/>
      <c r="E346" s="1671"/>
      <c r="F346" s="1671"/>
      <c r="G346" s="1671"/>
      <c r="H346" s="1648"/>
    </row>
    <row r="347">
      <c r="A347" s="1677"/>
      <c r="B347" s="1678"/>
      <c r="C347" s="1678"/>
      <c r="D347" s="1678"/>
      <c r="E347" s="1679"/>
      <c r="F347" s="1679"/>
      <c r="G347" s="1679"/>
      <c r="H347" s="1656"/>
    </row>
    <row r="348">
      <c r="A348" s="1658"/>
      <c r="B348" s="1670"/>
      <c r="C348" s="1670"/>
      <c r="D348" s="1670"/>
      <c r="E348" s="1671"/>
      <c r="F348" s="1671"/>
      <c r="G348" s="1671"/>
      <c r="H348" s="1648"/>
    </row>
    <row r="349">
      <c r="A349" s="1677"/>
      <c r="B349" s="1678"/>
      <c r="C349" s="1678"/>
      <c r="D349" s="1678"/>
      <c r="E349" s="1679"/>
      <c r="F349" s="1679"/>
      <c r="G349" s="1679"/>
      <c r="H349" s="1656"/>
    </row>
    <row r="350">
      <c r="A350" s="1658"/>
      <c r="B350" s="1670"/>
      <c r="C350" s="1670"/>
      <c r="D350" s="1670"/>
      <c r="E350" s="1671"/>
      <c r="F350" s="1671"/>
      <c r="G350" s="1671"/>
      <c r="H350" s="1648"/>
    </row>
    <row r="351">
      <c r="A351" s="1677"/>
      <c r="B351" s="1678"/>
      <c r="C351" s="1678"/>
      <c r="D351" s="1678"/>
      <c r="E351" s="1679"/>
      <c r="F351" s="1679"/>
      <c r="G351" s="1679"/>
      <c r="H351" s="1656"/>
    </row>
    <row r="352">
      <c r="A352" s="1658"/>
      <c r="B352" s="1670"/>
      <c r="C352" s="1670"/>
      <c r="D352" s="1670"/>
      <c r="E352" s="1671"/>
      <c r="F352" s="1671"/>
      <c r="G352" s="1671"/>
      <c r="H352" s="1648"/>
    </row>
    <row r="353">
      <c r="A353" s="1677"/>
      <c r="B353" s="1678"/>
      <c r="C353" s="1678"/>
      <c r="D353" s="1678"/>
      <c r="E353" s="1679"/>
      <c r="F353" s="1679"/>
      <c r="G353" s="1679"/>
      <c r="H353" s="1656"/>
    </row>
    <row r="354">
      <c r="A354" s="1658"/>
      <c r="B354" s="1670"/>
      <c r="C354" s="1670"/>
      <c r="D354" s="1670"/>
      <c r="E354" s="1671"/>
      <c r="F354" s="1671"/>
      <c r="G354" s="1671"/>
      <c r="H354" s="1648"/>
    </row>
    <row r="355">
      <c r="A355" s="1677"/>
      <c r="B355" s="1678"/>
      <c r="C355" s="1678"/>
      <c r="D355" s="1678"/>
      <c r="E355" s="1679"/>
      <c r="F355" s="1679"/>
      <c r="G355" s="1679"/>
      <c r="H355" s="1656"/>
    </row>
    <row r="356">
      <c r="A356" s="1658"/>
      <c r="B356" s="1670"/>
      <c r="C356" s="1670"/>
      <c r="D356" s="1670"/>
      <c r="E356" s="1671"/>
      <c r="F356" s="1671"/>
      <c r="G356" s="1671"/>
      <c r="H356" s="1648"/>
    </row>
    <row r="357">
      <c r="A357" s="1677"/>
      <c r="B357" s="1678"/>
      <c r="C357" s="1678"/>
      <c r="D357" s="1678"/>
      <c r="E357" s="1679"/>
      <c r="F357" s="1679"/>
      <c r="G357" s="1679"/>
      <c r="H357" s="1656"/>
    </row>
    <row r="358">
      <c r="A358" s="1658"/>
      <c r="B358" s="1670"/>
      <c r="C358" s="1670"/>
      <c r="D358" s="1670"/>
      <c r="E358" s="1671"/>
      <c r="F358" s="1671"/>
      <c r="G358" s="1671"/>
      <c r="H358" s="1648"/>
    </row>
    <row r="359">
      <c r="A359" s="1677"/>
      <c r="B359" s="1678"/>
      <c r="C359" s="1678"/>
      <c r="D359" s="1678"/>
      <c r="E359" s="1679"/>
      <c r="F359" s="1679"/>
      <c r="G359" s="1679"/>
      <c r="H359" s="1656"/>
    </row>
    <row r="360">
      <c r="A360" s="1658"/>
      <c r="B360" s="1670"/>
      <c r="C360" s="1670"/>
      <c r="D360" s="1670"/>
      <c r="E360" s="1671"/>
      <c r="F360" s="1671"/>
      <c r="G360" s="1671"/>
      <c r="H360" s="1648"/>
    </row>
    <row r="361">
      <c r="A361" s="1677"/>
      <c r="B361" s="1678"/>
      <c r="C361" s="1678"/>
      <c r="D361" s="1678"/>
      <c r="E361" s="1679"/>
      <c r="F361" s="1679"/>
      <c r="G361" s="1679"/>
      <c r="H361" s="1656"/>
    </row>
    <row r="362">
      <c r="A362" s="1658"/>
      <c r="B362" s="1670"/>
      <c r="C362" s="1670"/>
      <c r="D362" s="1670"/>
      <c r="E362" s="1671"/>
      <c r="F362" s="1671"/>
      <c r="G362" s="1671"/>
      <c r="H362" s="1648"/>
    </row>
    <row r="363">
      <c r="A363" s="1677"/>
      <c r="B363" s="1678"/>
      <c r="C363" s="1678"/>
      <c r="D363" s="1678"/>
      <c r="E363" s="1679"/>
      <c r="F363" s="1679"/>
      <c r="G363" s="1679"/>
      <c r="H363" s="1656"/>
    </row>
    <row r="364">
      <c r="A364" s="1658"/>
      <c r="B364" s="1670"/>
      <c r="C364" s="1670"/>
      <c r="D364" s="1670"/>
      <c r="E364" s="1671"/>
      <c r="F364" s="1671"/>
      <c r="G364" s="1671"/>
      <c r="H364" s="1648"/>
    </row>
    <row r="365">
      <c r="A365" s="1677"/>
      <c r="B365" s="1678"/>
      <c r="C365" s="1678"/>
      <c r="D365" s="1678"/>
      <c r="E365" s="1679"/>
      <c r="F365" s="1679"/>
      <c r="G365" s="1679"/>
      <c r="H365" s="1656"/>
    </row>
    <row r="366">
      <c r="A366" s="1658"/>
      <c r="B366" s="1670"/>
      <c r="C366" s="1670"/>
      <c r="D366" s="1670"/>
      <c r="E366" s="1671"/>
      <c r="F366" s="1671"/>
      <c r="G366" s="1671"/>
      <c r="H366" s="1648"/>
    </row>
    <row r="367">
      <c r="A367" s="1677"/>
      <c r="B367" s="1678"/>
      <c r="C367" s="1678"/>
      <c r="D367" s="1678"/>
      <c r="E367" s="1679"/>
      <c r="F367" s="1679"/>
      <c r="G367" s="1679"/>
      <c r="H367" s="1656"/>
    </row>
    <row r="368">
      <c r="A368" s="1658"/>
      <c r="B368" s="1670"/>
      <c r="C368" s="1670"/>
      <c r="D368" s="1670"/>
      <c r="E368" s="1671"/>
      <c r="F368" s="1671"/>
      <c r="G368" s="1671"/>
      <c r="H368" s="1648"/>
    </row>
    <row r="369">
      <c r="A369" s="1677"/>
      <c r="B369" s="1678"/>
      <c r="C369" s="1678"/>
      <c r="D369" s="1678"/>
      <c r="E369" s="1679"/>
      <c r="F369" s="1679"/>
      <c r="G369" s="1679"/>
      <c r="H369" s="1656"/>
    </row>
    <row r="370">
      <c r="A370" s="1658"/>
      <c r="B370" s="1670"/>
      <c r="C370" s="1670"/>
      <c r="D370" s="1670"/>
      <c r="E370" s="1671"/>
      <c r="F370" s="1671"/>
      <c r="G370" s="1671"/>
      <c r="H370" s="1648"/>
    </row>
    <row r="371">
      <c r="A371" s="1677"/>
      <c r="B371" s="1678"/>
      <c r="C371" s="1678"/>
      <c r="D371" s="1678"/>
      <c r="E371" s="1679"/>
      <c r="F371" s="1679"/>
      <c r="G371" s="1679"/>
      <c r="H371" s="1656"/>
    </row>
    <row r="372">
      <c r="A372" s="1658"/>
      <c r="B372" s="1670"/>
      <c r="C372" s="1670"/>
      <c r="D372" s="1670"/>
      <c r="E372" s="1671"/>
      <c r="F372" s="1671"/>
      <c r="G372" s="1671"/>
      <c r="H372" s="1648"/>
    </row>
    <row r="373">
      <c r="A373" s="1677"/>
      <c r="B373" s="1678"/>
      <c r="C373" s="1678"/>
      <c r="D373" s="1678"/>
      <c r="E373" s="1679"/>
      <c r="F373" s="1679"/>
      <c r="G373" s="1679"/>
      <c r="H373" s="1656"/>
    </row>
    <row r="374">
      <c r="A374" s="1658"/>
      <c r="B374" s="1670"/>
      <c r="C374" s="1670"/>
      <c r="D374" s="1670"/>
      <c r="E374" s="1671"/>
      <c r="F374" s="1671"/>
      <c r="G374" s="1671"/>
      <c r="H374" s="1648"/>
    </row>
    <row r="375">
      <c r="A375" s="1677"/>
      <c r="B375" s="1678"/>
      <c r="C375" s="1678"/>
      <c r="D375" s="1678"/>
      <c r="E375" s="1679"/>
      <c r="F375" s="1679"/>
      <c r="G375" s="1679"/>
      <c r="H375" s="1656"/>
    </row>
    <row r="376">
      <c r="A376" s="1658"/>
      <c r="B376" s="1670"/>
      <c r="C376" s="1670"/>
      <c r="D376" s="1670"/>
      <c r="E376" s="1671"/>
      <c r="F376" s="1671"/>
      <c r="G376" s="1671"/>
      <c r="H376" s="1648"/>
    </row>
    <row r="377">
      <c r="A377" s="1677"/>
      <c r="B377" s="1678"/>
      <c r="C377" s="1678"/>
      <c r="D377" s="1678"/>
      <c r="E377" s="1679"/>
      <c r="F377" s="1679"/>
      <c r="G377" s="1679"/>
      <c r="H377" s="1656"/>
    </row>
    <row r="378">
      <c r="A378" s="1658"/>
      <c r="B378" s="1670"/>
      <c r="C378" s="1670"/>
      <c r="D378" s="1670"/>
      <c r="E378" s="1671"/>
      <c r="F378" s="1671"/>
      <c r="G378" s="1671"/>
      <c r="H378" s="1648"/>
    </row>
    <row r="379">
      <c r="A379" s="1677"/>
      <c r="B379" s="1678"/>
      <c r="C379" s="1678"/>
      <c r="D379" s="1678"/>
      <c r="E379" s="1679"/>
      <c r="F379" s="1679"/>
      <c r="G379" s="1679"/>
      <c r="H379" s="1656"/>
    </row>
    <row r="380">
      <c r="A380" s="1658"/>
      <c r="B380" s="1670"/>
      <c r="C380" s="1670"/>
      <c r="D380" s="1670"/>
      <c r="E380" s="1671"/>
      <c r="F380" s="1671"/>
      <c r="G380" s="1671"/>
      <c r="H380" s="1648"/>
    </row>
    <row r="381">
      <c r="A381" s="1677"/>
      <c r="B381" s="1678"/>
      <c r="C381" s="1678"/>
      <c r="D381" s="1678"/>
      <c r="E381" s="1679"/>
      <c r="F381" s="1679"/>
      <c r="G381" s="1679"/>
      <c r="H381" s="1656"/>
    </row>
    <row r="382">
      <c r="A382" s="1658"/>
      <c r="B382" s="1670"/>
      <c r="C382" s="1670"/>
      <c r="D382" s="1670"/>
      <c r="E382" s="1671"/>
      <c r="F382" s="1671"/>
      <c r="G382" s="1671"/>
      <c r="H382" s="1648"/>
    </row>
    <row r="383">
      <c r="A383" s="1677"/>
      <c r="B383" s="1678"/>
      <c r="C383" s="1678"/>
      <c r="D383" s="1678"/>
      <c r="E383" s="1679"/>
      <c r="F383" s="1679"/>
      <c r="G383" s="1679"/>
      <c r="H383" s="1656"/>
    </row>
    <row r="384">
      <c r="A384" s="1658"/>
      <c r="B384" s="1670"/>
      <c r="C384" s="1670"/>
      <c r="D384" s="1670"/>
      <c r="E384" s="1671"/>
      <c r="F384" s="1671"/>
      <c r="G384" s="1671"/>
      <c r="H384" s="1648"/>
    </row>
    <row r="385">
      <c r="A385" s="1677"/>
      <c r="B385" s="1678"/>
      <c r="C385" s="1678"/>
      <c r="D385" s="1678"/>
      <c r="E385" s="1679"/>
      <c r="F385" s="1679"/>
      <c r="G385" s="1679"/>
      <c r="H385" s="1656"/>
    </row>
    <row r="386">
      <c r="A386" s="1658"/>
      <c r="B386" s="1670"/>
      <c r="C386" s="1670"/>
      <c r="D386" s="1670"/>
      <c r="E386" s="1671"/>
      <c r="F386" s="1671"/>
      <c r="G386" s="1671"/>
      <c r="H386" s="1648"/>
    </row>
    <row r="387">
      <c r="A387" s="1677"/>
      <c r="B387" s="1678"/>
      <c r="C387" s="1678"/>
      <c r="D387" s="1678"/>
      <c r="E387" s="1679"/>
      <c r="F387" s="1679"/>
      <c r="G387" s="1679"/>
      <c r="H387" s="1656"/>
    </row>
    <row r="388">
      <c r="A388" s="1658"/>
      <c r="B388" s="1670"/>
      <c r="C388" s="1670"/>
      <c r="D388" s="1670"/>
      <c r="E388" s="1671"/>
      <c r="F388" s="1671"/>
      <c r="G388" s="1671"/>
      <c r="H388" s="1648"/>
    </row>
    <row r="389">
      <c r="A389" s="1677"/>
      <c r="B389" s="1678"/>
      <c r="C389" s="1678"/>
      <c r="D389" s="1678"/>
      <c r="E389" s="1679"/>
      <c r="F389" s="1679"/>
      <c r="G389" s="1679"/>
      <c r="H389" s="1656"/>
    </row>
    <row r="390">
      <c r="A390" s="1658"/>
      <c r="B390" s="1670"/>
      <c r="C390" s="1670"/>
      <c r="D390" s="1670"/>
      <c r="E390" s="1671"/>
      <c r="F390" s="1671"/>
      <c r="G390" s="1671"/>
      <c r="H390" s="1648"/>
    </row>
    <row r="391">
      <c r="A391" s="1677"/>
      <c r="B391" s="1678"/>
      <c r="C391" s="1678"/>
      <c r="D391" s="1678"/>
      <c r="E391" s="1679"/>
      <c r="F391" s="1679"/>
      <c r="G391" s="1679"/>
      <c r="H391" s="1656"/>
    </row>
    <row r="392">
      <c r="A392" s="1658"/>
      <c r="B392" s="1670"/>
      <c r="C392" s="1670"/>
      <c r="D392" s="1670"/>
      <c r="E392" s="1671"/>
      <c r="F392" s="1671"/>
      <c r="G392" s="1671"/>
      <c r="H392" s="1648"/>
    </row>
    <row r="393">
      <c r="A393" s="1677"/>
      <c r="B393" s="1678"/>
      <c r="C393" s="1678"/>
      <c r="D393" s="1678"/>
      <c r="E393" s="1679"/>
      <c r="F393" s="1679"/>
      <c r="G393" s="1679"/>
      <c r="H393" s="1656"/>
    </row>
    <row r="394">
      <c r="A394" s="1658"/>
      <c r="B394" s="1670"/>
      <c r="C394" s="1670"/>
      <c r="D394" s="1670"/>
      <c r="E394" s="1671"/>
      <c r="F394" s="1671"/>
      <c r="G394" s="1671"/>
      <c r="H394" s="1648"/>
    </row>
    <row r="395">
      <c r="A395" s="1677"/>
      <c r="B395" s="1678"/>
      <c r="C395" s="1678"/>
      <c r="D395" s="1678"/>
      <c r="E395" s="1679"/>
      <c r="F395" s="1679"/>
      <c r="G395" s="1679"/>
      <c r="H395" s="1656"/>
    </row>
    <row r="396">
      <c r="A396" s="1658"/>
      <c r="B396" s="1670"/>
      <c r="C396" s="1670"/>
      <c r="D396" s="1670"/>
      <c r="E396" s="1671"/>
      <c r="F396" s="1671"/>
      <c r="G396" s="1671"/>
      <c r="H396" s="1648"/>
    </row>
    <row r="397">
      <c r="A397" s="1677"/>
      <c r="B397" s="1678"/>
      <c r="C397" s="1678"/>
      <c r="D397" s="1678"/>
      <c r="E397" s="1679"/>
      <c r="F397" s="1679"/>
      <c r="G397" s="1679"/>
      <c r="H397" s="1656"/>
    </row>
    <row r="398">
      <c r="A398" s="1658"/>
      <c r="B398" s="1670"/>
      <c r="C398" s="1670"/>
      <c r="D398" s="1670"/>
      <c r="E398" s="1671"/>
      <c r="F398" s="1671"/>
      <c r="G398" s="1671"/>
      <c r="H398" s="1648"/>
    </row>
    <row r="399">
      <c r="A399" s="1677"/>
      <c r="B399" s="1678"/>
      <c r="C399" s="1678"/>
      <c r="D399" s="1678"/>
      <c r="E399" s="1679"/>
      <c r="F399" s="1679"/>
      <c r="G399" s="1679"/>
      <c r="H399" s="1656"/>
    </row>
    <row r="400">
      <c r="A400" s="1658"/>
      <c r="B400" s="1670"/>
      <c r="C400" s="1670"/>
      <c r="D400" s="1670"/>
      <c r="E400" s="1671"/>
      <c r="F400" s="1671"/>
      <c r="G400" s="1671"/>
      <c r="H400" s="1648"/>
    </row>
    <row r="401">
      <c r="A401" s="1677"/>
      <c r="B401" s="1678"/>
      <c r="C401" s="1678"/>
      <c r="D401" s="1678"/>
      <c r="E401" s="1679"/>
      <c r="F401" s="1679"/>
      <c r="G401" s="1679"/>
      <c r="H401" s="1656"/>
    </row>
    <row r="402">
      <c r="A402" s="1658"/>
      <c r="B402" s="1670"/>
      <c r="C402" s="1670"/>
      <c r="D402" s="1670"/>
      <c r="E402" s="1671"/>
      <c r="F402" s="1671"/>
      <c r="G402" s="1671"/>
      <c r="H402" s="1648"/>
    </row>
    <row r="403">
      <c r="A403" s="1677"/>
      <c r="B403" s="1678"/>
      <c r="C403" s="1678"/>
      <c r="D403" s="1678"/>
      <c r="E403" s="1679"/>
      <c r="F403" s="1679"/>
      <c r="G403" s="1679"/>
      <c r="H403" s="1656"/>
    </row>
    <row r="404">
      <c r="A404" s="1658"/>
      <c r="B404" s="1670"/>
      <c r="C404" s="1670"/>
      <c r="D404" s="1670"/>
      <c r="E404" s="1671"/>
      <c r="F404" s="1671"/>
      <c r="G404" s="1671"/>
      <c r="H404" s="1648"/>
    </row>
    <row r="405">
      <c r="A405" s="1677"/>
      <c r="B405" s="1678"/>
      <c r="C405" s="1678"/>
      <c r="D405" s="1678"/>
      <c r="E405" s="1679"/>
      <c r="F405" s="1679"/>
      <c r="G405" s="1679"/>
      <c r="H405" s="1656"/>
    </row>
    <row r="406">
      <c r="A406" s="1658"/>
      <c r="B406" s="1670"/>
      <c r="C406" s="1670"/>
      <c r="D406" s="1670"/>
      <c r="E406" s="1671"/>
      <c r="F406" s="1671"/>
      <c r="G406" s="1671"/>
      <c r="H406" s="1648"/>
    </row>
    <row r="407">
      <c r="A407" s="1677"/>
      <c r="B407" s="1678"/>
      <c r="C407" s="1678"/>
      <c r="D407" s="1678"/>
      <c r="E407" s="1679"/>
      <c r="F407" s="1679"/>
      <c r="G407" s="1679"/>
      <c r="H407" s="1656"/>
    </row>
    <row r="408">
      <c r="A408" s="1658"/>
      <c r="B408" s="1670"/>
      <c r="C408" s="1670"/>
      <c r="D408" s="1670"/>
      <c r="E408" s="1671"/>
      <c r="F408" s="1671"/>
      <c r="G408" s="1671"/>
      <c r="H408" s="1648"/>
    </row>
    <row r="409">
      <c r="A409" s="1677"/>
      <c r="B409" s="1678"/>
      <c r="C409" s="1678"/>
      <c r="D409" s="1678"/>
      <c r="E409" s="1679"/>
      <c r="F409" s="1679"/>
      <c r="G409" s="1679"/>
      <c r="H409" s="1656"/>
    </row>
    <row r="410">
      <c r="A410" s="1658"/>
      <c r="B410" s="1670"/>
      <c r="C410" s="1670"/>
      <c r="D410" s="1670"/>
      <c r="E410" s="1671"/>
      <c r="F410" s="1671"/>
      <c r="G410" s="1671"/>
      <c r="H410" s="1648"/>
    </row>
    <row r="411">
      <c r="A411" s="1677"/>
      <c r="B411" s="1678"/>
      <c r="C411" s="1678"/>
      <c r="D411" s="1678"/>
      <c r="E411" s="1679"/>
      <c r="F411" s="1679"/>
      <c r="G411" s="1679"/>
      <c r="H411" s="1656"/>
    </row>
    <row r="412">
      <c r="A412" s="1658"/>
      <c r="B412" s="1670"/>
      <c r="C412" s="1670"/>
      <c r="D412" s="1670"/>
      <c r="E412" s="1671"/>
      <c r="F412" s="1671"/>
      <c r="G412" s="1671"/>
      <c r="H412" s="1648"/>
    </row>
    <row r="413">
      <c r="A413" s="1677"/>
      <c r="B413" s="1678"/>
      <c r="C413" s="1678"/>
      <c r="D413" s="1678"/>
      <c r="E413" s="1679"/>
      <c r="F413" s="1679"/>
      <c r="G413" s="1679"/>
      <c r="H413" s="1656"/>
    </row>
    <row r="414">
      <c r="A414" s="1658"/>
      <c r="B414" s="1670"/>
      <c r="C414" s="1670"/>
      <c r="D414" s="1670"/>
      <c r="E414" s="1671"/>
      <c r="F414" s="1671"/>
      <c r="G414" s="1671"/>
      <c r="H414" s="1648"/>
    </row>
    <row r="415">
      <c r="A415" s="1677"/>
      <c r="B415" s="1678"/>
      <c r="C415" s="1678"/>
      <c r="D415" s="1678"/>
      <c r="E415" s="1679"/>
      <c r="F415" s="1679"/>
      <c r="G415" s="1679"/>
      <c r="H415" s="1656"/>
    </row>
    <row r="416">
      <c r="A416" s="1658"/>
      <c r="B416" s="1670"/>
      <c r="C416" s="1670"/>
      <c r="D416" s="1670"/>
      <c r="E416" s="1671"/>
      <c r="F416" s="1671"/>
      <c r="G416" s="1671"/>
      <c r="H416" s="1648"/>
    </row>
    <row r="417">
      <c r="A417" s="1677"/>
      <c r="B417" s="1678"/>
      <c r="C417" s="1678"/>
      <c r="D417" s="1678"/>
      <c r="E417" s="1679"/>
      <c r="F417" s="1679"/>
      <c r="G417" s="1679"/>
      <c r="H417" s="1656"/>
    </row>
    <row r="418">
      <c r="A418" s="1658"/>
      <c r="B418" s="1670"/>
      <c r="C418" s="1670"/>
      <c r="D418" s="1670"/>
      <c r="E418" s="1671"/>
      <c r="F418" s="1671"/>
      <c r="G418" s="1671"/>
      <c r="H418" s="1648"/>
    </row>
    <row r="419">
      <c r="A419" s="1677"/>
      <c r="B419" s="1678"/>
      <c r="C419" s="1678"/>
      <c r="D419" s="1678"/>
      <c r="E419" s="1679"/>
      <c r="F419" s="1679"/>
      <c r="G419" s="1679"/>
      <c r="H419" s="1656"/>
    </row>
    <row r="420">
      <c r="A420" s="1658"/>
      <c r="B420" s="1670"/>
      <c r="C420" s="1670"/>
      <c r="D420" s="1670"/>
      <c r="E420" s="1671"/>
      <c r="F420" s="1671"/>
      <c r="G420" s="1671"/>
      <c r="H420" s="1648"/>
    </row>
    <row r="421">
      <c r="A421" s="1677"/>
      <c r="B421" s="1678"/>
      <c r="C421" s="1678"/>
      <c r="D421" s="1678"/>
      <c r="E421" s="1679"/>
      <c r="F421" s="1679"/>
      <c r="G421" s="1679"/>
      <c r="H421" s="1656"/>
    </row>
    <row r="422">
      <c r="A422" s="1658"/>
      <c r="B422" s="1670"/>
      <c r="C422" s="1670"/>
      <c r="D422" s="1670"/>
      <c r="E422" s="1671"/>
      <c r="F422" s="1671"/>
      <c r="G422" s="1671"/>
      <c r="H422" s="1648"/>
    </row>
    <row r="423">
      <c r="A423" s="1677"/>
      <c r="B423" s="1678"/>
      <c r="C423" s="1678"/>
      <c r="D423" s="1678"/>
      <c r="E423" s="1679"/>
      <c r="F423" s="1679"/>
      <c r="G423" s="1679"/>
      <c r="H423" s="1656"/>
    </row>
    <row r="424">
      <c r="A424" s="1658"/>
      <c r="B424" s="1670"/>
      <c r="C424" s="1670"/>
      <c r="D424" s="1670"/>
      <c r="E424" s="1671"/>
      <c r="F424" s="1671"/>
      <c r="G424" s="1671"/>
      <c r="H424" s="1648"/>
    </row>
    <row r="425">
      <c r="A425" s="1677"/>
      <c r="B425" s="1678"/>
      <c r="C425" s="1678"/>
      <c r="D425" s="1678"/>
      <c r="E425" s="1679"/>
      <c r="F425" s="1679"/>
      <c r="G425" s="1679"/>
      <c r="H425" s="1656"/>
    </row>
    <row r="426">
      <c r="A426" s="1658"/>
      <c r="B426" s="1670"/>
      <c r="C426" s="1670"/>
      <c r="D426" s="1670"/>
      <c r="E426" s="1671"/>
      <c r="F426" s="1671"/>
      <c r="G426" s="1671"/>
      <c r="H426" s="1648"/>
    </row>
    <row r="427">
      <c r="A427" s="1677"/>
      <c r="B427" s="1678"/>
      <c r="C427" s="1678"/>
      <c r="D427" s="1678"/>
      <c r="E427" s="1679"/>
      <c r="F427" s="1679"/>
      <c r="G427" s="1679"/>
      <c r="H427" s="1656"/>
    </row>
    <row r="428">
      <c r="A428" s="1658"/>
      <c r="B428" s="1670"/>
      <c r="C428" s="1670"/>
      <c r="D428" s="1670"/>
      <c r="E428" s="1671"/>
      <c r="F428" s="1671"/>
      <c r="G428" s="1671"/>
      <c r="H428" s="1648"/>
    </row>
    <row r="429">
      <c r="A429" s="1677"/>
      <c r="B429" s="1678"/>
      <c r="C429" s="1678"/>
      <c r="D429" s="1678"/>
      <c r="E429" s="1679"/>
      <c r="F429" s="1679"/>
      <c r="G429" s="1679"/>
      <c r="H429" s="1656"/>
    </row>
    <row r="430">
      <c r="A430" s="1658"/>
      <c r="B430" s="1670"/>
      <c r="C430" s="1670"/>
      <c r="D430" s="1670"/>
      <c r="E430" s="1671"/>
      <c r="F430" s="1671"/>
      <c r="G430" s="1671"/>
      <c r="H430" s="1648"/>
    </row>
    <row r="431">
      <c r="A431" s="1677"/>
      <c r="B431" s="1678"/>
      <c r="C431" s="1678"/>
      <c r="D431" s="1678"/>
      <c r="E431" s="1679"/>
      <c r="F431" s="1679"/>
      <c r="G431" s="1679"/>
      <c r="H431" s="1656"/>
    </row>
    <row r="432">
      <c r="A432" s="1658"/>
      <c r="B432" s="1670"/>
      <c r="C432" s="1670"/>
      <c r="D432" s="1670"/>
      <c r="E432" s="1671"/>
      <c r="F432" s="1671"/>
      <c r="G432" s="1671"/>
      <c r="H432" s="1648"/>
    </row>
    <row r="433">
      <c r="A433" s="1677"/>
      <c r="B433" s="1678"/>
      <c r="C433" s="1678"/>
      <c r="D433" s="1678"/>
      <c r="E433" s="1679"/>
      <c r="F433" s="1679"/>
      <c r="G433" s="1679"/>
      <c r="H433" s="1656"/>
    </row>
    <row r="434">
      <c r="A434" s="1658"/>
      <c r="B434" s="1670"/>
      <c r="C434" s="1670"/>
      <c r="D434" s="1670"/>
      <c r="E434" s="1671"/>
      <c r="F434" s="1671"/>
      <c r="G434" s="1671"/>
      <c r="H434" s="1648"/>
    </row>
    <row r="435">
      <c r="A435" s="1677"/>
      <c r="B435" s="1678"/>
      <c r="C435" s="1678"/>
      <c r="D435" s="1678"/>
      <c r="E435" s="1679"/>
      <c r="F435" s="1679"/>
      <c r="G435" s="1679"/>
      <c r="H435" s="1656"/>
    </row>
    <row r="436">
      <c r="A436" s="1658"/>
      <c r="B436" s="1670"/>
      <c r="C436" s="1670"/>
      <c r="D436" s="1670"/>
      <c r="E436" s="1671"/>
      <c r="F436" s="1671"/>
      <c r="G436" s="1671"/>
      <c r="H436" s="1648"/>
    </row>
    <row r="437">
      <c r="A437" s="1677"/>
      <c r="B437" s="1678"/>
      <c r="C437" s="1678"/>
      <c r="D437" s="1678"/>
      <c r="E437" s="1679"/>
      <c r="F437" s="1679"/>
      <c r="G437" s="1679"/>
      <c r="H437" s="1656"/>
    </row>
    <row r="438">
      <c r="A438" s="1658"/>
      <c r="B438" s="1670"/>
      <c r="C438" s="1670"/>
      <c r="D438" s="1670"/>
      <c r="E438" s="1671"/>
      <c r="F438" s="1671"/>
      <c r="G438" s="1671"/>
      <c r="H438" s="1648"/>
    </row>
    <row r="439">
      <c r="A439" s="1677"/>
      <c r="B439" s="1678"/>
      <c r="C439" s="1678"/>
      <c r="D439" s="1678"/>
      <c r="E439" s="1679"/>
      <c r="F439" s="1679"/>
      <c r="G439" s="1679"/>
      <c r="H439" s="1656"/>
    </row>
    <row r="440">
      <c r="A440" s="1658"/>
      <c r="B440" s="1670"/>
      <c r="C440" s="1670"/>
      <c r="D440" s="1670"/>
      <c r="E440" s="1671"/>
      <c r="F440" s="1671"/>
      <c r="G440" s="1671"/>
      <c r="H440" s="1648"/>
    </row>
    <row r="441">
      <c r="A441" s="1677"/>
      <c r="B441" s="1678"/>
      <c r="C441" s="1678"/>
      <c r="D441" s="1678"/>
      <c r="E441" s="1679"/>
      <c r="F441" s="1679"/>
      <c r="G441" s="1679"/>
      <c r="H441" s="1656"/>
    </row>
    <row r="442">
      <c r="A442" s="1658"/>
      <c r="B442" s="1670"/>
      <c r="C442" s="1670"/>
      <c r="D442" s="1670"/>
      <c r="E442" s="1671"/>
      <c r="F442" s="1671"/>
      <c r="G442" s="1671"/>
      <c r="H442" s="1648"/>
    </row>
    <row r="443">
      <c r="A443" s="1677"/>
      <c r="B443" s="1678"/>
      <c r="C443" s="1678"/>
      <c r="D443" s="1678"/>
      <c r="E443" s="1679"/>
      <c r="F443" s="1679"/>
      <c r="G443" s="1679"/>
      <c r="H443" s="1656"/>
    </row>
    <row r="444">
      <c r="A444" s="1658"/>
      <c r="B444" s="1670"/>
      <c r="C444" s="1670"/>
      <c r="D444" s="1670"/>
      <c r="E444" s="1671"/>
      <c r="F444" s="1671"/>
      <c r="G444" s="1671"/>
      <c r="H444" s="1648"/>
    </row>
    <row r="445">
      <c r="A445" s="1677"/>
      <c r="B445" s="1678"/>
      <c r="C445" s="1678"/>
      <c r="D445" s="1678"/>
      <c r="E445" s="1679"/>
      <c r="F445" s="1679"/>
      <c r="G445" s="1679"/>
      <c r="H445" s="1656"/>
    </row>
    <row r="446">
      <c r="A446" s="1658"/>
      <c r="B446" s="1670"/>
      <c r="C446" s="1670"/>
      <c r="D446" s="1670"/>
      <c r="E446" s="1671"/>
      <c r="F446" s="1671"/>
      <c r="G446" s="1671"/>
      <c r="H446" s="1648"/>
    </row>
    <row r="447">
      <c r="A447" s="1677"/>
      <c r="B447" s="1678"/>
      <c r="C447" s="1678"/>
      <c r="D447" s="1678"/>
      <c r="E447" s="1679"/>
      <c r="F447" s="1679"/>
      <c r="G447" s="1679"/>
      <c r="H447" s="1656"/>
    </row>
    <row r="448">
      <c r="A448" s="1658"/>
      <c r="B448" s="1670"/>
      <c r="C448" s="1670"/>
      <c r="D448" s="1670"/>
      <c r="E448" s="1671"/>
      <c r="F448" s="1671"/>
      <c r="G448" s="1671"/>
      <c r="H448" s="1648"/>
    </row>
    <row r="449">
      <c r="A449" s="1677"/>
      <c r="B449" s="1678"/>
      <c r="C449" s="1678"/>
      <c r="D449" s="1678"/>
      <c r="E449" s="1679"/>
      <c r="F449" s="1679"/>
      <c r="G449" s="1679"/>
      <c r="H449" s="1656"/>
    </row>
    <row r="450">
      <c r="A450" s="1658"/>
      <c r="B450" s="1670"/>
      <c r="C450" s="1670"/>
      <c r="D450" s="1670"/>
      <c r="E450" s="1671"/>
      <c r="F450" s="1671"/>
      <c r="G450" s="1671"/>
      <c r="H450" s="1648"/>
    </row>
    <row r="451">
      <c r="A451" s="1677"/>
      <c r="B451" s="1678"/>
      <c r="C451" s="1678"/>
      <c r="D451" s="1678"/>
      <c r="E451" s="1679"/>
      <c r="F451" s="1679"/>
      <c r="G451" s="1679"/>
      <c r="H451" s="1656"/>
    </row>
    <row r="452">
      <c r="A452" s="1658"/>
      <c r="B452" s="1670"/>
      <c r="C452" s="1670"/>
      <c r="D452" s="1670"/>
      <c r="E452" s="1671"/>
      <c r="F452" s="1671"/>
      <c r="G452" s="1671"/>
      <c r="H452" s="1648"/>
    </row>
    <row r="453">
      <c r="A453" s="1677"/>
      <c r="B453" s="1678"/>
      <c r="C453" s="1678"/>
      <c r="D453" s="1678"/>
      <c r="E453" s="1679"/>
      <c r="F453" s="1679"/>
      <c r="G453" s="1679"/>
      <c r="H453" s="1656"/>
    </row>
    <row r="454">
      <c r="A454" s="1658"/>
      <c r="B454" s="1670"/>
      <c r="C454" s="1670"/>
      <c r="D454" s="1670"/>
      <c r="E454" s="1671"/>
      <c r="F454" s="1671"/>
      <c r="G454" s="1671"/>
      <c r="H454" s="1648"/>
    </row>
    <row r="455">
      <c r="A455" s="1677"/>
      <c r="B455" s="1678"/>
      <c r="C455" s="1678"/>
      <c r="D455" s="1678"/>
      <c r="E455" s="1679"/>
      <c r="F455" s="1679"/>
      <c r="G455" s="1679"/>
      <c r="H455" s="1656"/>
    </row>
    <row r="456">
      <c r="A456" s="1658"/>
      <c r="B456" s="1670"/>
      <c r="C456" s="1670"/>
      <c r="D456" s="1670"/>
      <c r="E456" s="1671"/>
      <c r="F456" s="1671"/>
      <c r="G456" s="1671"/>
      <c r="H456" s="1648"/>
    </row>
    <row r="457">
      <c r="A457" s="1677"/>
      <c r="B457" s="1678"/>
      <c r="C457" s="1678"/>
      <c r="D457" s="1678"/>
      <c r="E457" s="1679"/>
      <c r="F457" s="1679"/>
      <c r="G457" s="1679"/>
      <c r="H457" s="1656"/>
    </row>
    <row r="458">
      <c r="A458" s="1658"/>
      <c r="B458" s="1670"/>
      <c r="C458" s="1670"/>
      <c r="D458" s="1670"/>
      <c r="E458" s="1671"/>
      <c r="F458" s="1671"/>
      <c r="G458" s="1671"/>
      <c r="H458" s="1648"/>
    </row>
    <row r="459">
      <c r="A459" s="1677"/>
      <c r="B459" s="1678"/>
      <c r="C459" s="1678"/>
      <c r="D459" s="1678"/>
      <c r="E459" s="1679"/>
      <c r="F459" s="1679"/>
      <c r="G459" s="1679"/>
      <c r="H459" s="1656"/>
    </row>
    <row r="460">
      <c r="A460" s="1658"/>
      <c r="B460" s="1670"/>
      <c r="C460" s="1670"/>
      <c r="D460" s="1670"/>
      <c r="E460" s="1671"/>
      <c r="F460" s="1671"/>
      <c r="G460" s="1671"/>
      <c r="H460" s="1648"/>
    </row>
    <row r="461">
      <c r="A461" s="1677"/>
      <c r="B461" s="1678"/>
      <c r="C461" s="1678"/>
      <c r="D461" s="1678"/>
      <c r="E461" s="1679"/>
      <c r="F461" s="1679"/>
      <c r="G461" s="1679"/>
      <c r="H461" s="1656"/>
    </row>
    <row r="462">
      <c r="A462" s="1658"/>
      <c r="B462" s="1670"/>
      <c r="C462" s="1670"/>
      <c r="D462" s="1670"/>
      <c r="E462" s="1671"/>
      <c r="F462" s="1671"/>
      <c r="G462" s="1671"/>
      <c r="H462" s="1648"/>
    </row>
    <row r="463">
      <c r="A463" s="1677"/>
      <c r="B463" s="1678"/>
      <c r="C463" s="1678"/>
      <c r="D463" s="1678"/>
      <c r="E463" s="1679"/>
      <c r="F463" s="1679"/>
      <c r="G463" s="1679"/>
      <c r="H463" s="1656"/>
    </row>
    <row r="464">
      <c r="A464" s="1658"/>
      <c r="B464" s="1670"/>
      <c r="C464" s="1670"/>
      <c r="D464" s="1670"/>
      <c r="E464" s="1671"/>
      <c r="F464" s="1671"/>
      <c r="G464" s="1671"/>
      <c r="H464" s="1648"/>
    </row>
    <row r="465">
      <c r="A465" s="1677"/>
      <c r="B465" s="1678"/>
      <c r="C465" s="1678"/>
      <c r="D465" s="1678"/>
      <c r="E465" s="1679"/>
      <c r="F465" s="1679"/>
      <c r="G465" s="1679"/>
      <c r="H465" s="1656"/>
    </row>
    <row r="466">
      <c r="A466" s="1658"/>
      <c r="B466" s="1670"/>
      <c r="C466" s="1670"/>
      <c r="D466" s="1670"/>
      <c r="E466" s="1671"/>
      <c r="F466" s="1671"/>
      <c r="G466" s="1671"/>
      <c r="H466" s="1648"/>
    </row>
    <row r="467">
      <c r="A467" s="1677"/>
      <c r="B467" s="1678"/>
      <c r="C467" s="1678"/>
      <c r="D467" s="1678"/>
      <c r="E467" s="1679"/>
      <c r="F467" s="1679"/>
      <c r="G467" s="1679"/>
      <c r="H467" s="1656"/>
    </row>
    <row r="468">
      <c r="A468" s="1658"/>
      <c r="B468" s="1670"/>
      <c r="C468" s="1670"/>
      <c r="D468" s="1670"/>
      <c r="E468" s="1671"/>
      <c r="F468" s="1671"/>
      <c r="G468" s="1671"/>
      <c r="H468" s="1648"/>
    </row>
    <row r="469">
      <c r="A469" s="1677"/>
      <c r="B469" s="1678"/>
      <c r="C469" s="1678"/>
      <c r="D469" s="1678"/>
      <c r="E469" s="1679"/>
      <c r="F469" s="1679"/>
      <c r="G469" s="1679"/>
      <c r="H469" s="1656"/>
    </row>
    <row r="470">
      <c r="A470" s="1658"/>
      <c r="B470" s="1670"/>
      <c r="C470" s="1670"/>
      <c r="D470" s="1670"/>
      <c r="E470" s="1671"/>
      <c r="F470" s="1671"/>
      <c r="G470" s="1671"/>
      <c r="H470" s="1648"/>
    </row>
    <row r="471">
      <c r="A471" s="1677"/>
      <c r="B471" s="1678"/>
      <c r="C471" s="1678"/>
      <c r="D471" s="1678"/>
      <c r="E471" s="1679"/>
      <c r="F471" s="1679"/>
      <c r="G471" s="1679"/>
      <c r="H471" s="1656"/>
    </row>
    <row r="472">
      <c r="A472" s="1658"/>
      <c r="B472" s="1670"/>
      <c r="C472" s="1670"/>
      <c r="D472" s="1670"/>
      <c r="E472" s="1671"/>
      <c r="F472" s="1671"/>
      <c r="G472" s="1671"/>
      <c r="H472" s="1648"/>
    </row>
    <row r="473">
      <c r="A473" s="1677"/>
      <c r="B473" s="1678"/>
      <c r="C473" s="1678"/>
      <c r="D473" s="1678"/>
      <c r="E473" s="1679"/>
      <c r="F473" s="1679"/>
      <c r="G473" s="1679"/>
      <c r="H473" s="1656"/>
    </row>
    <row r="474">
      <c r="A474" s="1658"/>
      <c r="B474" s="1670"/>
      <c r="C474" s="1670"/>
      <c r="D474" s="1670"/>
      <c r="E474" s="1671"/>
      <c r="F474" s="1671"/>
      <c r="G474" s="1671"/>
      <c r="H474" s="1648"/>
    </row>
    <row r="475">
      <c r="A475" s="1677"/>
      <c r="B475" s="1678"/>
      <c r="C475" s="1678"/>
      <c r="D475" s="1678"/>
      <c r="E475" s="1679"/>
      <c r="F475" s="1679"/>
      <c r="G475" s="1679"/>
      <c r="H475" s="1656"/>
    </row>
    <row r="476">
      <c r="A476" s="1658"/>
      <c r="B476" s="1670"/>
      <c r="C476" s="1670"/>
      <c r="D476" s="1670"/>
      <c r="E476" s="1671"/>
      <c r="F476" s="1671"/>
      <c r="G476" s="1671"/>
      <c r="H476" s="1648"/>
    </row>
    <row r="477">
      <c r="A477" s="1677"/>
      <c r="B477" s="1678"/>
      <c r="C477" s="1678"/>
      <c r="D477" s="1678"/>
      <c r="E477" s="1679"/>
      <c r="F477" s="1679"/>
      <c r="G477" s="1679"/>
      <c r="H477" s="1656"/>
    </row>
    <row r="478">
      <c r="A478" s="1658"/>
      <c r="B478" s="1670"/>
      <c r="C478" s="1670"/>
      <c r="D478" s="1670"/>
      <c r="E478" s="1671"/>
      <c r="F478" s="1671"/>
      <c r="G478" s="1671"/>
      <c r="H478" s="1648"/>
    </row>
    <row r="479">
      <c r="A479" s="1677"/>
      <c r="B479" s="1678"/>
      <c r="C479" s="1678"/>
      <c r="D479" s="1678"/>
      <c r="E479" s="1679"/>
      <c r="F479" s="1679"/>
      <c r="G479" s="1679"/>
      <c r="H479" s="1656"/>
    </row>
    <row r="480">
      <c r="A480" s="1658"/>
      <c r="B480" s="1670"/>
      <c r="C480" s="1670"/>
      <c r="D480" s="1670"/>
      <c r="E480" s="1671"/>
      <c r="F480" s="1671"/>
      <c r="G480" s="1671"/>
      <c r="H480" s="1648"/>
    </row>
    <row r="481">
      <c r="A481" s="1677"/>
      <c r="B481" s="1678"/>
      <c r="C481" s="1678"/>
      <c r="D481" s="1678"/>
      <c r="E481" s="1679"/>
      <c r="F481" s="1679"/>
      <c r="G481" s="1679"/>
      <c r="H481" s="1656"/>
    </row>
    <row r="482">
      <c r="A482" s="1658"/>
      <c r="B482" s="1670"/>
      <c r="C482" s="1670"/>
      <c r="D482" s="1670"/>
      <c r="E482" s="1671"/>
      <c r="F482" s="1671"/>
      <c r="G482" s="1671"/>
      <c r="H482" s="1648"/>
    </row>
    <row r="483">
      <c r="A483" s="1677"/>
      <c r="B483" s="1678"/>
      <c r="C483" s="1678"/>
      <c r="D483" s="1678"/>
      <c r="E483" s="1679"/>
      <c r="F483" s="1679"/>
      <c r="G483" s="1679"/>
      <c r="H483" s="1656"/>
    </row>
    <row r="484">
      <c r="A484" s="1658"/>
      <c r="B484" s="1670"/>
      <c r="C484" s="1670"/>
      <c r="D484" s="1670"/>
      <c r="E484" s="1671"/>
      <c r="F484" s="1671"/>
      <c r="G484" s="1671"/>
      <c r="H484" s="1648"/>
    </row>
    <row r="485">
      <c r="A485" s="1677"/>
      <c r="B485" s="1678"/>
      <c r="C485" s="1678"/>
      <c r="D485" s="1678"/>
      <c r="E485" s="1679"/>
      <c r="F485" s="1679"/>
      <c r="G485" s="1679"/>
      <c r="H485" s="1656"/>
    </row>
    <row r="486">
      <c r="A486" s="1658"/>
      <c r="B486" s="1670"/>
      <c r="C486" s="1670"/>
      <c r="D486" s="1670"/>
      <c r="E486" s="1671"/>
      <c r="F486" s="1671"/>
      <c r="G486" s="1671"/>
      <c r="H486" s="1648"/>
    </row>
    <row r="487">
      <c r="A487" s="1677"/>
      <c r="B487" s="1678"/>
      <c r="C487" s="1678"/>
      <c r="D487" s="1678"/>
      <c r="E487" s="1679"/>
      <c r="F487" s="1679"/>
      <c r="G487" s="1679"/>
      <c r="H487" s="1656"/>
    </row>
    <row r="488">
      <c r="A488" s="1658"/>
      <c r="B488" s="1670"/>
      <c r="C488" s="1670"/>
      <c r="D488" s="1670"/>
      <c r="E488" s="1671"/>
      <c r="F488" s="1671"/>
      <c r="G488" s="1671"/>
      <c r="H488" s="1648"/>
    </row>
    <row r="489">
      <c r="A489" s="1677"/>
      <c r="B489" s="1678"/>
      <c r="C489" s="1678"/>
      <c r="D489" s="1678"/>
      <c r="E489" s="1679"/>
      <c r="F489" s="1679"/>
      <c r="G489" s="1679"/>
      <c r="H489" s="1656"/>
    </row>
    <row r="490">
      <c r="A490" s="1658"/>
      <c r="B490" s="1670"/>
      <c r="C490" s="1670"/>
      <c r="D490" s="1670"/>
      <c r="E490" s="1671"/>
      <c r="F490" s="1671"/>
      <c r="G490" s="1671"/>
      <c r="H490" s="1648"/>
    </row>
    <row r="491">
      <c r="A491" s="1677"/>
      <c r="B491" s="1678"/>
      <c r="C491" s="1678"/>
      <c r="D491" s="1678"/>
      <c r="E491" s="1679"/>
      <c r="F491" s="1679"/>
      <c r="G491" s="1679"/>
      <c r="H491" s="1656"/>
    </row>
    <row r="492">
      <c r="A492" s="1658"/>
      <c r="B492" s="1670"/>
      <c r="C492" s="1670"/>
      <c r="D492" s="1670"/>
      <c r="E492" s="1671"/>
      <c r="F492" s="1671"/>
      <c r="G492" s="1671"/>
      <c r="H492" s="1648"/>
    </row>
    <row r="493">
      <c r="A493" s="1677"/>
      <c r="B493" s="1678"/>
      <c r="C493" s="1678"/>
      <c r="D493" s="1678"/>
      <c r="E493" s="1679"/>
      <c r="F493" s="1679"/>
      <c r="G493" s="1679"/>
      <c r="H493" s="1656"/>
    </row>
    <row r="494">
      <c r="A494" s="1658"/>
      <c r="B494" s="1670"/>
      <c r="C494" s="1670"/>
      <c r="D494" s="1670"/>
      <c r="E494" s="1671"/>
      <c r="F494" s="1671"/>
      <c r="G494" s="1671"/>
      <c r="H494" s="1648"/>
    </row>
    <row r="495">
      <c r="A495" s="1677"/>
      <c r="B495" s="1678"/>
      <c r="C495" s="1678"/>
      <c r="D495" s="1678"/>
      <c r="E495" s="1679"/>
      <c r="F495" s="1679"/>
      <c r="G495" s="1679"/>
      <c r="H495" s="1656"/>
    </row>
    <row r="496">
      <c r="A496" s="1658"/>
      <c r="B496" s="1670"/>
      <c r="C496" s="1670"/>
      <c r="D496" s="1670"/>
      <c r="E496" s="1671"/>
      <c r="F496" s="1671"/>
      <c r="G496" s="1671"/>
      <c r="H496" s="1648"/>
    </row>
    <row r="497">
      <c r="A497" s="1677"/>
      <c r="B497" s="1678"/>
      <c r="C497" s="1678"/>
      <c r="D497" s="1678"/>
      <c r="E497" s="1679"/>
      <c r="F497" s="1679"/>
      <c r="G497" s="1679"/>
      <c r="H497" s="1656"/>
    </row>
    <row r="498">
      <c r="A498" s="1658"/>
      <c r="B498" s="1670"/>
      <c r="C498" s="1670"/>
      <c r="D498" s="1670"/>
      <c r="E498" s="1671"/>
      <c r="F498" s="1671"/>
      <c r="G498" s="1671"/>
      <c r="H498" s="1648"/>
    </row>
    <row r="499">
      <c r="A499" s="1677"/>
      <c r="B499" s="1678"/>
      <c r="C499" s="1678"/>
      <c r="D499" s="1678"/>
      <c r="E499" s="1679"/>
      <c r="F499" s="1679"/>
      <c r="G499" s="1679"/>
      <c r="H499" s="1656"/>
    </row>
    <row r="500">
      <c r="A500" s="1658"/>
      <c r="B500" s="1670"/>
      <c r="C500" s="1670"/>
      <c r="D500" s="1670"/>
      <c r="E500" s="1671"/>
      <c r="F500" s="1671"/>
      <c r="G500" s="1671"/>
      <c r="H500" s="1648"/>
    </row>
    <row r="501">
      <c r="A501" s="1677"/>
      <c r="B501" s="1678"/>
      <c r="C501" s="1678"/>
      <c r="D501" s="1678"/>
      <c r="E501" s="1679"/>
      <c r="F501" s="1679"/>
      <c r="G501" s="1679"/>
      <c r="H501" s="1656"/>
    </row>
    <row r="502">
      <c r="A502" s="1658"/>
      <c r="B502" s="1670"/>
      <c r="C502" s="1670"/>
      <c r="D502" s="1670"/>
      <c r="E502" s="1671"/>
      <c r="F502" s="1671"/>
      <c r="G502" s="1671"/>
      <c r="H502" s="1648"/>
    </row>
    <row r="503">
      <c r="A503" s="1677"/>
      <c r="B503" s="1678"/>
      <c r="C503" s="1678"/>
      <c r="D503" s="1678"/>
      <c r="E503" s="1679"/>
      <c r="F503" s="1679"/>
      <c r="G503" s="1679"/>
      <c r="H503" s="1656"/>
    </row>
    <row r="504">
      <c r="A504" s="1658"/>
      <c r="B504" s="1670"/>
      <c r="C504" s="1670"/>
      <c r="D504" s="1670"/>
      <c r="E504" s="1671"/>
      <c r="F504" s="1671"/>
      <c r="G504" s="1671"/>
      <c r="H504" s="1648"/>
    </row>
    <row r="505">
      <c r="A505" s="1677"/>
      <c r="B505" s="1678"/>
      <c r="C505" s="1678"/>
      <c r="D505" s="1678"/>
      <c r="E505" s="1679"/>
      <c r="F505" s="1679"/>
      <c r="G505" s="1679"/>
      <c r="H505" s="1656"/>
    </row>
    <row r="506">
      <c r="A506" s="1658"/>
      <c r="B506" s="1670"/>
      <c r="C506" s="1670"/>
      <c r="D506" s="1670"/>
      <c r="E506" s="1671"/>
      <c r="F506" s="1671"/>
      <c r="G506" s="1671"/>
      <c r="H506" s="1648"/>
    </row>
    <row r="507">
      <c r="A507" s="1677"/>
      <c r="B507" s="1678"/>
      <c r="C507" s="1678"/>
      <c r="D507" s="1678"/>
      <c r="E507" s="1679"/>
      <c r="F507" s="1679"/>
      <c r="G507" s="1679"/>
      <c r="H507" s="1656"/>
    </row>
    <row r="508">
      <c r="A508" s="1658"/>
      <c r="B508" s="1670"/>
      <c r="C508" s="1670"/>
      <c r="D508" s="1670"/>
      <c r="E508" s="1671"/>
      <c r="F508" s="1671"/>
      <c r="G508" s="1671"/>
      <c r="H508" s="1648"/>
    </row>
    <row r="509">
      <c r="A509" s="1677"/>
      <c r="B509" s="1678"/>
      <c r="C509" s="1678"/>
      <c r="D509" s="1678"/>
      <c r="E509" s="1679"/>
      <c r="F509" s="1679"/>
      <c r="G509" s="1679"/>
      <c r="H509" s="1656"/>
    </row>
    <row r="510">
      <c r="A510" s="1658"/>
      <c r="B510" s="1670"/>
      <c r="C510" s="1670"/>
      <c r="D510" s="1670"/>
      <c r="E510" s="1671"/>
      <c r="F510" s="1671"/>
      <c r="G510" s="1671"/>
      <c r="H510" s="1648"/>
    </row>
    <row r="511">
      <c r="A511" s="1677"/>
      <c r="B511" s="1678"/>
      <c r="C511" s="1678"/>
      <c r="D511" s="1678"/>
      <c r="E511" s="1679"/>
      <c r="F511" s="1679"/>
      <c r="G511" s="1679"/>
      <c r="H511" s="1656"/>
    </row>
    <row r="512">
      <c r="A512" s="1658"/>
      <c r="B512" s="1670"/>
      <c r="C512" s="1670"/>
      <c r="D512" s="1670"/>
      <c r="E512" s="1671"/>
      <c r="F512" s="1671"/>
      <c r="G512" s="1671"/>
      <c r="H512" s="1648"/>
    </row>
    <row r="513">
      <c r="A513" s="1677"/>
      <c r="B513" s="1678"/>
      <c r="C513" s="1678"/>
      <c r="D513" s="1678"/>
      <c r="E513" s="1679"/>
      <c r="F513" s="1679"/>
      <c r="G513" s="1679"/>
      <c r="H513" s="1656"/>
    </row>
    <row r="514">
      <c r="A514" s="1658"/>
      <c r="B514" s="1670"/>
      <c r="C514" s="1670"/>
      <c r="D514" s="1670"/>
      <c r="E514" s="1671"/>
      <c r="F514" s="1671"/>
      <c r="G514" s="1671"/>
      <c r="H514" s="1648"/>
    </row>
    <row r="515">
      <c r="A515" s="1677"/>
      <c r="B515" s="1678"/>
      <c r="C515" s="1678"/>
      <c r="D515" s="1678"/>
      <c r="E515" s="1679"/>
      <c r="F515" s="1679"/>
      <c r="G515" s="1679"/>
      <c r="H515" s="1656"/>
    </row>
    <row r="516">
      <c r="A516" s="1658"/>
      <c r="B516" s="1670"/>
      <c r="C516" s="1670"/>
      <c r="D516" s="1670"/>
      <c r="E516" s="1671"/>
      <c r="F516" s="1671"/>
      <c r="G516" s="1671"/>
      <c r="H516" s="1648"/>
    </row>
    <row r="517">
      <c r="A517" s="1677"/>
      <c r="B517" s="1678"/>
      <c r="C517" s="1678"/>
      <c r="D517" s="1678"/>
      <c r="E517" s="1679"/>
      <c r="F517" s="1679"/>
      <c r="G517" s="1679"/>
      <c r="H517" s="1656"/>
    </row>
    <row r="518">
      <c r="A518" s="1658"/>
      <c r="B518" s="1670"/>
      <c r="C518" s="1670"/>
      <c r="D518" s="1670"/>
      <c r="E518" s="1671"/>
      <c r="F518" s="1671"/>
      <c r="G518" s="1671"/>
      <c r="H518" s="1648"/>
    </row>
    <row r="519">
      <c r="A519" s="1677"/>
      <c r="B519" s="1678"/>
      <c r="C519" s="1678"/>
      <c r="D519" s="1678"/>
      <c r="E519" s="1679"/>
      <c r="F519" s="1679"/>
      <c r="G519" s="1679"/>
      <c r="H519" s="1656"/>
    </row>
    <row r="520">
      <c r="A520" s="1658"/>
      <c r="B520" s="1670"/>
      <c r="C520" s="1670"/>
      <c r="D520" s="1670"/>
      <c r="E520" s="1671"/>
      <c r="F520" s="1671"/>
      <c r="G520" s="1671"/>
      <c r="H520" s="1648"/>
    </row>
    <row r="521">
      <c r="A521" s="1677"/>
      <c r="B521" s="1678"/>
      <c r="C521" s="1678"/>
      <c r="D521" s="1678"/>
      <c r="E521" s="1679"/>
      <c r="F521" s="1679"/>
      <c r="G521" s="1679"/>
      <c r="H521" s="1656"/>
    </row>
    <row r="522">
      <c r="A522" s="1658"/>
      <c r="B522" s="1670"/>
      <c r="C522" s="1670"/>
      <c r="D522" s="1670"/>
      <c r="E522" s="1671"/>
      <c r="F522" s="1671"/>
      <c r="G522" s="1671"/>
      <c r="H522" s="1648"/>
    </row>
    <row r="523">
      <c r="A523" s="1677"/>
      <c r="B523" s="1678"/>
      <c r="C523" s="1678"/>
      <c r="D523" s="1678"/>
      <c r="E523" s="1679"/>
      <c r="F523" s="1679"/>
      <c r="G523" s="1679"/>
      <c r="H523" s="1656"/>
    </row>
    <row r="524">
      <c r="A524" s="1658"/>
      <c r="B524" s="1670"/>
      <c r="C524" s="1670"/>
      <c r="D524" s="1670"/>
      <c r="E524" s="1671"/>
      <c r="F524" s="1671"/>
      <c r="G524" s="1671"/>
      <c r="H524" s="1648"/>
    </row>
    <row r="525">
      <c r="A525" s="1677"/>
      <c r="B525" s="1678"/>
      <c r="C525" s="1678"/>
      <c r="D525" s="1678"/>
      <c r="E525" s="1679"/>
      <c r="F525" s="1679"/>
      <c r="G525" s="1679"/>
      <c r="H525" s="1656"/>
    </row>
    <row r="526">
      <c r="A526" s="1658"/>
      <c r="B526" s="1670"/>
      <c r="C526" s="1670"/>
      <c r="D526" s="1670"/>
      <c r="E526" s="1671"/>
      <c r="F526" s="1671"/>
      <c r="G526" s="1671"/>
      <c r="H526" s="1648"/>
    </row>
    <row r="527">
      <c r="A527" s="1677"/>
      <c r="B527" s="1678"/>
      <c r="C527" s="1678"/>
      <c r="D527" s="1678"/>
      <c r="E527" s="1679"/>
      <c r="F527" s="1679"/>
      <c r="G527" s="1679"/>
      <c r="H527" s="1656"/>
    </row>
    <row r="528">
      <c r="A528" s="1658"/>
      <c r="B528" s="1670"/>
      <c r="C528" s="1670"/>
      <c r="D528" s="1670"/>
      <c r="E528" s="1671"/>
      <c r="F528" s="1671"/>
      <c r="G528" s="1671"/>
      <c r="H528" s="1648"/>
    </row>
    <row r="529">
      <c r="A529" s="1677"/>
      <c r="B529" s="1678"/>
      <c r="C529" s="1678"/>
      <c r="D529" s="1678"/>
      <c r="E529" s="1679"/>
      <c r="F529" s="1679"/>
      <c r="G529" s="1679"/>
      <c r="H529" s="1656"/>
    </row>
    <row r="530">
      <c r="A530" s="1658"/>
      <c r="B530" s="1670"/>
      <c r="C530" s="1670"/>
      <c r="D530" s="1670"/>
      <c r="E530" s="1671"/>
      <c r="F530" s="1671"/>
      <c r="G530" s="1671"/>
      <c r="H530" s="1648"/>
    </row>
    <row r="531">
      <c r="A531" s="1677"/>
      <c r="B531" s="1678"/>
      <c r="C531" s="1678"/>
      <c r="D531" s="1678"/>
      <c r="E531" s="1679"/>
      <c r="F531" s="1679"/>
      <c r="G531" s="1679"/>
      <c r="H531" s="1656"/>
    </row>
    <row r="532">
      <c r="A532" s="1658"/>
      <c r="B532" s="1670"/>
      <c r="C532" s="1670"/>
      <c r="D532" s="1670"/>
      <c r="E532" s="1671"/>
      <c r="F532" s="1671"/>
      <c r="G532" s="1671"/>
      <c r="H532" s="1648"/>
    </row>
    <row r="533">
      <c r="A533" s="1677"/>
      <c r="B533" s="1678"/>
      <c r="C533" s="1678"/>
      <c r="D533" s="1678"/>
      <c r="E533" s="1679"/>
      <c r="F533" s="1679"/>
      <c r="G533" s="1679"/>
      <c r="H533" s="1656"/>
    </row>
    <row r="534">
      <c r="A534" s="1658"/>
      <c r="B534" s="1670"/>
      <c r="C534" s="1670"/>
      <c r="D534" s="1670"/>
      <c r="E534" s="1671"/>
      <c r="F534" s="1671"/>
      <c r="G534" s="1671"/>
      <c r="H534" s="1648"/>
    </row>
    <row r="535">
      <c r="A535" s="1677"/>
      <c r="B535" s="1678"/>
      <c r="C535" s="1678"/>
      <c r="D535" s="1678"/>
      <c r="E535" s="1679"/>
      <c r="F535" s="1679"/>
      <c r="G535" s="1679"/>
      <c r="H535" s="1656"/>
    </row>
    <row r="536">
      <c r="A536" s="1658"/>
      <c r="B536" s="1670"/>
      <c r="C536" s="1670"/>
      <c r="D536" s="1670"/>
      <c r="E536" s="1671"/>
      <c r="F536" s="1671"/>
      <c r="G536" s="1671"/>
      <c r="H536" s="1648"/>
    </row>
    <row r="537">
      <c r="A537" s="1677"/>
      <c r="B537" s="1678"/>
      <c r="C537" s="1678"/>
      <c r="D537" s="1678"/>
      <c r="E537" s="1679"/>
      <c r="F537" s="1679"/>
      <c r="G537" s="1679"/>
      <c r="H537" s="1656"/>
    </row>
    <row r="538">
      <c r="A538" s="1658"/>
      <c r="B538" s="1670"/>
      <c r="C538" s="1670"/>
      <c r="D538" s="1670"/>
      <c r="E538" s="1671"/>
      <c r="F538" s="1671"/>
      <c r="G538" s="1671"/>
      <c r="H538" s="1648"/>
    </row>
    <row r="539">
      <c r="A539" s="1677"/>
      <c r="B539" s="1678"/>
      <c r="C539" s="1678"/>
      <c r="D539" s="1678"/>
      <c r="E539" s="1679"/>
      <c r="F539" s="1679"/>
      <c r="G539" s="1679"/>
      <c r="H539" s="1656"/>
    </row>
    <row r="540">
      <c r="A540" s="1658"/>
      <c r="B540" s="1670"/>
      <c r="C540" s="1670"/>
      <c r="D540" s="1670"/>
      <c r="E540" s="1671"/>
      <c r="F540" s="1671"/>
      <c r="G540" s="1671"/>
      <c r="H540" s="1648"/>
    </row>
    <row r="541">
      <c r="A541" s="1677"/>
      <c r="B541" s="1678"/>
      <c r="C541" s="1678"/>
      <c r="D541" s="1678"/>
      <c r="E541" s="1679"/>
      <c r="F541" s="1679"/>
      <c r="G541" s="1679"/>
      <c r="H541" s="1656"/>
    </row>
    <row r="542">
      <c r="A542" s="1658"/>
      <c r="B542" s="1670"/>
      <c r="C542" s="1670"/>
      <c r="D542" s="1670"/>
      <c r="E542" s="1671"/>
      <c r="F542" s="1671"/>
      <c r="G542" s="1671"/>
      <c r="H542" s="1648"/>
    </row>
    <row r="543">
      <c r="A543" s="1677"/>
      <c r="B543" s="1678"/>
      <c r="C543" s="1678"/>
      <c r="D543" s="1678"/>
      <c r="E543" s="1679"/>
      <c r="F543" s="1679"/>
      <c r="G543" s="1679"/>
      <c r="H543" s="1656"/>
    </row>
    <row r="544">
      <c r="A544" s="1658"/>
      <c r="B544" s="1670"/>
      <c r="C544" s="1670"/>
      <c r="D544" s="1670"/>
      <c r="E544" s="1671"/>
      <c r="F544" s="1671"/>
      <c r="G544" s="1671"/>
      <c r="H544" s="1648"/>
    </row>
    <row r="545">
      <c r="A545" s="1677"/>
      <c r="B545" s="1678"/>
      <c r="C545" s="1678"/>
      <c r="D545" s="1678"/>
      <c r="E545" s="1679"/>
      <c r="F545" s="1679"/>
      <c r="G545" s="1679"/>
      <c r="H545" s="1656"/>
    </row>
    <row r="546">
      <c r="A546" s="1658"/>
      <c r="B546" s="1670"/>
      <c r="C546" s="1670"/>
      <c r="D546" s="1670"/>
      <c r="E546" s="1671"/>
      <c r="F546" s="1671"/>
      <c r="G546" s="1671"/>
      <c r="H546" s="1648"/>
    </row>
    <row r="547">
      <c r="A547" s="1677"/>
      <c r="B547" s="1678"/>
      <c r="C547" s="1678"/>
      <c r="D547" s="1678"/>
      <c r="E547" s="1679"/>
      <c r="F547" s="1679"/>
      <c r="G547" s="1679"/>
      <c r="H547" s="1656"/>
    </row>
    <row r="548">
      <c r="A548" s="1658"/>
      <c r="B548" s="1670"/>
      <c r="C548" s="1670"/>
      <c r="D548" s="1670"/>
      <c r="E548" s="1671"/>
      <c r="F548" s="1671"/>
      <c r="G548" s="1671"/>
      <c r="H548" s="1648"/>
    </row>
    <row r="549">
      <c r="A549" s="1677"/>
      <c r="B549" s="1678"/>
      <c r="C549" s="1678"/>
      <c r="D549" s="1678"/>
      <c r="E549" s="1679"/>
      <c r="F549" s="1679"/>
      <c r="G549" s="1679"/>
      <c r="H549" s="1656"/>
    </row>
    <row r="550">
      <c r="A550" s="1658"/>
      <c r="B550" s="1670"/>
      <c r="C550" s="1670"/>
      <c r="D550" s="1670"/>
      <c r="E550" s="1671"/>
      <c r="F550" s="1671"/>
      <c r="G550" s="1671"/>
      <c r="H550" s="1648"/>
    </row>
    <row r="551">
      <c r="A551" s="1677"/>
      <c r="B551" s="1678"/>
      <c r="C551" s="1678"/>
      <c r="D551" s="1678"/>
      <c r="E551" s="1679"/>
      <c r="F551" s="1679"/>
      <c r="G551" s="1679"/>
      <c r="H551" s="1656"/>
    </row>
    <row r="552">
      <c r="A552" s="1658"/>
      <c r="B552" s="1670"/>
      <c r="C552" s="1670"/>
      <c r="D552" s="1670"/>
      <c r="E552" s="1671"/>
      <c r="F552" s="1671"/>
      <c r="G552" s="1671"/>
      <c r="H552" s="1648"/>
    </row>
    <row r="553">
      <c r="A553" s="1677"/>
      <c r="B553" s="1678"/>
      <c r="C553" s="1678"/>
      <c r="D553" s="1678"/>
      <c r="E553" s="1679"/>
      <c r="F553" s="1679"/>
      <c r="G553" s="1679"/>
      <c r="H553" s="1656"/>
    </row>
    <row r="554">
      <c r="A554" s="1658"/>
      <c r="B554" s="1670"/>
      <c r="C554" s="1670"/>
      <c r="D554" s="1670"/>
      <c r="E554" s="1671"/>
      <c r="F554" s="1671"/>
      <c r="G554" s="1671"/>
      <c r="H554" s="1648"/>
    </row>
    <row r="555">
      <c r="A555" s="1677"/>
      <c r="B555" s="1678"/>
      <c r="C555" s="1678"/>
      <c r="D555" s="1678"/>
      <c r="E555" s="1679"/>
      <c r="F555" s="1679"/>
      <c r="G555" s="1679"/>
      <c r="H555" s="1656"/>
    </row>
    <row r="556">
      <c r="A556" s="1658"/>
      <c r="B556" s="1670"/>
      <c r="C556" s="1670"/>
      <c r="D556" s="1670"/>
      <c r="E556" s="1671"/>
      <c r="F556" s="1671"/>
      <c r="G556" s="1671"/>
      <c r="H556" s="1648"/>
    </row>
    <row r="557">
      <c r="A557" s="1677"/>
      <c r="B557" s="1678"/>
      <c r="C557" s="1678"/>
      <c r="D557" s="1678"/>
      <c r="E557" s="1679"/>
      <c r="F557" s="1679"/>
      <c r="G557" s="1679"/>
      <c r="H557" s="1656"/>
    </row>
    <row r="558">
      <c r="A558" s="1658"/>
      <c r="B558" s="1670"/>
      <c r="C558" s="1670"/>
      <c r="D558" s="1670"/>
      <c r="E558" s="1671"/>
      <c r="F558" s="1671"/>
      <c r="G558" s="1671"/>
      <c r="H558" s="1648"/>
    </row>
    <row r="559">
      <c r="A559" s="1677"/>
      <c r="B559" s="1678"/>
      <c r="C559" s="1678"/>
      <c r="D559" s="1678"/>
      <c r="E559" s="1679"/>
      <c r="F559" s="1679"/>
      <c r="G559" s="1679"/>
      <c r="H559" s="1656"/>
    </row>
    <row r="560">
      <c r="A560" s="1658"/>
      <c r="B560" s="1670"/>
      <c r="C560" s="1670"/>
      <c r="D560" s="1670"/>
      <c r="E560" s="1671"/>
      <c r="F560" s="1671"/>
      <c r="G560" s="1671"/>
      <c r="H560" s="1648"/>
    </row>
    <row r="561">
      <c r="A561" s="1677"/>
      <c r="B561" s="1678"/>
      <c r="C561" s="1678"/>
      <c r="D561" s="1678"/>
      <c r="E561" s="1679"/>
      <c r="F561" s="1679"/>
      <c r="G561" s="1679"/>
      <c r="H561" s="1656"/>
    </row>
    <row r="562">
      <c r="A562" s="1658"/>
      <c r="B562" s="1670"/>
      <c r="C562" s="1670"/>
      <c r="D562" s="1670"/>
      <c r="E562" s="1671"/>
      <c r="F562" s="1671"/>
      <c r="G562" s="1671"/>
      <c r="H562" s="1648"/>
    </row>
    <row r="563">
      <c r="A563" s="1677"/>
      <c r="B563" s="1678"/>
      <c r="C563" s="1678"/>
      <c r="D563" s="1678"/>
      <c r="E563" s="1679"/>
      <c r="F563" s="1679"/>
      <c r="G563" s="1679"/>
      <c r="H563" s="1656"/>
    </row>
    <row r="564">
      <c r="A564" s="1658"/>
      <c r="B564" s="1670"/>
      <c r="C564" s="1670"/>
      <c r="D564" s="1670"/>
      <c r="E564" s="1671"/>
      <c r="F564" s="1671"/>
      <c r="G564" s="1671"/>
      <c r="H564" s="1648"/>
    </row>
    <row r="565">
      <c r="A565" s="1677"/>
      <c r="B565" s="1678"/>
      <c r="C565" s="1678"/>
      <c r="D565" s="1678"/>
      <c r="E565" s="1679"/>
      <c r="F565" s="1679"/>
      <c r="G565" s="1679"/>
      <c r="H565" s="1656"/>
    </row>
    <row r="566">
      <c r="A566" s="1658"/>
      <c r="B566" s="1670"/>
      <c r="C566" s="1670"/>
      <c r="D566" s="1670"/>
      <c r="E566" s="1671"/>
      <c r="F566" s="1671"/>
      <c r="G566" s="1671"/>
      <c r="H566" s="1648"/>
    </row>
    <row r="567">
      <c r="A567" s="1677"/>
      <c r="B567" s="1678"/>
      <c r="C567" s="1678"/>
      <c r="D567" s="1678"/>
      <c r="E567" s="1679"/>
      <c r="F567" s="1679"/>
      <c r="G567" s="1679"/>
      <c r="H567" s="1656"/>
    </row>
    <row r="568">
      <c r="A568" s="1658"/>
      <c r="B568" s="1670"/>
      <c r="C568" s="1670"/>
      <c r="D568" s="1670"/>
      <c r="E568" s="1671"/>
      <c r="F568" s="1671"/>
      <c r="G568" s="1671"/>
      <c r="H568" s="1648"/>
    </row>
    <row r="569">
      <c r="A569" s="1677"/>
      <c r="B569" s="1678"/>
      <c r="C569" s="1678"/>
      <c r="D569" s="1678"/>
      <c r="E569" s="1679"/>
      <c r="F569" s="1679"/>
      <c r="G569" s="1679"/>
      <c r="H569" s="1656"/>
    </row>
    <row r="570">
      <c r="A570" s="1658"/>
      <c r="B570" s="1670"/>
      <c r="C570" s="1670"/>
      <c r="D570" s="1670"/>
      <c r="E570" s="1671"/>
      <c r="F570" s="1671"/>
      <c r="G570" s="1671"/>
      <c r="H570" s="1648"/>
    </row>
    <row r="571">
      <c r="A571" s="1677"/>
      <c r="B571" s="1678"/>
      <c r="C571" s="1678"/>
      <c r="D571" s="1678"/>
      <c r="E571" s="1679"/>
      <c r="F571" s="1679"/>
      <c r="G571" s="1679"/>
      <c r="H571" s="1656"/>
    </row>
    <row r="572">
      <c r="A572" s="1658"/>
      <c r="B572" s="1670"/>
      <c r="C572" s="1670"/>
      <c r="D572" s="1670"/>
      <c r="E572" s="1671"/>
      <c r="F572" s="1671"/>
      <c r="G572" s="1671"/>
      <c r="H572" s="1648"/>
    </row>
    <row r="573">
      <c r="A573" s="1677"/>
      <c r="B573" s="1678"/>
      <c r="C573" s="1678"/>
      <c r="D573" s="1678"/>
      <c r="E573" s="1679"/>
      <c r="F573" s="1679"/>
      <c r="G573" s="1679"/>
      <c r="H573" s="1656"/>
    </row>
    <row r="574">
      <c r="A574" s="1658"/>
      <c r="B574" s="1670"/>
      <c r="C574" s="1670"/>
      <c r="D574" s="1670"/>
      <c r="E574" s="1671"/>
      <c r="F574" s="1671"/>
      <c r="G574" s="1671"/>
      <c r="H574" s="1648"/>
    </row>
    <row r="575">
      <c r="A575" s="1677"/>
      <c r="B575" s="1678"/>
      <c r="C575" s="1678"/>
      <c r="D575" s="1678"/>
      <c r="E575" s="1679"/>
      <c r="F575" s="1679"/>
      <c r="G575" s="1679"/>
      <c r="H575" s="1656"/>
    </row>
    <row r="576">
      <c r="A576" s="1658"/>
      <c r="B576" s="1670"/>
      <c r="C576" s="1670"/>
      <c r="D576" s="1670"/>
      <c r="E576" s="1671"/>
      <c r="F576" s="1671"/>
      <c r="G576" s="1671"/>
      <c r="H576" s="1648"/>
    </row>
    <row r="577">
      <c r="A577" s="1677"/>
      <c r="B577" s="1678"/>
      <c r="C577" s="1678"/>
      <c r="D577" s="1678"/>
      <c r="E577" s="1679"/>
      <c r="F577" s="1679"/>
      <c r="G577" s="1679"/>
      <c r="H577" s="1656"/>
    </row>
    <row r="578">
      <c r="A578" s="1658"/>
      <c r="B578" s="1670"/>
      <c r="C578" s="1670"/>
      <c r="D578" s="1670"/>
      <c r="E578" s="1671"/>
      <c r="F578" s="1671"/>
      <c r="G578" s="1671"/>
      <c r="H578" s="1648"/>
    </row>
    <row r="579">
      <c r="A579" s="1677"/>
      <c r="B579" s="1678"/>
      <c r="C579" s="1678"/>
      <c r="D579" s="1678"/>
      <c r="E579" s="1679"/>
      <c r="F579" s="1679"/>
      <c r="G579" s="1679"/>
      <c r="H579" s="1656"/>
    </row>
    <row r="580">
      <c r="A580" s="1658"/>
      <c r="B580" s="1670"/>
      <c r="C580" s="1670"/>
      <c r="D580" s="1670"/>
      <c r="E580" s="1671"/>
      <c r="F580" s="1671"/>
      <c r="G580" s="1671"/>
      <c r="H580" s="1648"/>
    </row>
    <row r="581">
      <c r="A581" s="1677"/>
      <c r="B581" s="1678"/>
      <c r="C581" s="1678"/>
      <c r="D581" s="1678"/>
      <c r="E581" s="1679"/>
      <c r="F581" s="1679"/>
      <c r="G581" s="1679"/>
      <c r="H581" s="1656"/>
    </row>
    <row r="582">
      <c r="A582" s="1658"/>
      <c r="B582" s="1670"/>
      <c r="C582" s="1670"/>
      <c r="D582" s="1670"/>
      <c r="E582" s="1671"/>
      <c r="F582" s="1671"/>
      <c r="G582" s="1671"/>
      <c r="H582" s="1648"/>
    </row>
    <row r="583">
      <c r="A583" s="1677"/>
      <c r="B583" s="1678"/>
      <c r="C583" s="1678"/>
      <c r="D583" s="1678"/>
      <c r="E583" s="1679"/>
      <c r="F583" s="1679"/>
      <c r="G583" s="1679"/>
      <c r="H583" s="1656"/>
    </row>
    <row r="584">
      <c r="A584" s="1658"/>
      <c r="B584" s="1670"/>
      <c r="C584" s="1670"/>
      <c r="D584" s="1670"/>
      <c r="E584" s="1671"/>
      <c r="F584" s="1671"/>
      <c r="G584" s="1671"/>
      <c r="H584" s="1648"/>
    </row>
    <row r="585">
      <c r="A585" s="1677"/>
      <c r="B585" s="1678"/>
      <c r="C585" s="1678"/>
      <c r="D585" s="1678"/>
      <c r="E585" s="1679"/>
      <c r="F585" s="1679"/>
      <c r="G585" s="1679"/>
      <c r="H585" s="1656"/>
    </row>
    <row r="586">
      <c r="A586" s="1658"/>
      <c r="B586" s="1670"/>
      <c r="C586" s="1670"/>
      <c r="D586" s="1670"/>
      <c r="E586" s="1671"/>
      <c r="F586" s="1671"/>
      <c r="G586" s="1671"/>
      <c r="H586" s="1648"/>
    </row>
    <row r="587">
      <c r="A587" s="1677"/>
      <c r="B587" s="1678"/>
      <c r="C587" s="1678"/>
      <c r="D587" s="1678"/>
      <c r="E587" s="1679"/>
      <c r="F587" s="1679"/>
      <c r="G587" s="1679"/>
      <c r="H587" s="1656"/>
    </row>
    <row r="588">
      <c r="A588" s="1658"/>
      <c r="B588" s="1670"/>
      <c r="C588" s="1670"/>
      <c r="D588" s="1670"/>
      <c r="E588" s="1671"/>
      <c r="F588" s="1671"/>
      <c r="G588" s="1671"/>
      <c r="H588" s="1648"/>
    </row>
    <row r="589">
      <c r="A589" s="1677"/>
      <c r="B589" s="1678"/>
      <c r="C589" s="1678"/>
      <c r="D589" s="1678"/>
      <c r="E589" s="1679"/>
      <c r="F589" s="1679"/>
      <c r="G589" s="1679"/>
      <c r="H589" s="1656"/>
    </row>
    <row r="590">
      <c r="A590" s="1658"/>
      <c r="B590" s="1670"/>
      <c r="C590" s="1670"/>
      <c r="D590" s="1670"/>
      <c r="E590" s="1671"/>
      <c r="F590" s="1671"/>
      <c r="G590" s="1671"/>
      <c r="H590" s="1648"/>
    </row>
    <row r="591">
      <c r="A591" s="1677"/>
      <c r="B591" s="1678"/>
      <c r="C591" s="1678"/>
      <c r="D591" s="1678"/>
      <c r="E591" s="1679"/>
      <c r="F591" s="1679"/>
      <c r="G591" s="1679"/>
      <c r="H591" s="1656"/>
    </row>
    <row r="592">
      <c r="A592" s="1658"/>
      <c r="B592" s="1670"/>
      <c r="C592" s="1670"/>
      <c r="D592" s="1670"/>
      <c r="E592" s="1671"/>
      <c r="F592" s="1671"/>
      <c r="G592" s="1671"/>
      <c r="H592" s="1648"/>
    </row>
    <row r="593">
      <c r="A593" s="1677"/>
      <c r="B593" s="1678"/>
      <c r="C593" s="1678"/>
      <c r="D593" s="1678"/>
      <c r="E593" s="1679"/>
      <c r="F593" s="1679"/>
      <c r="G593" s="1679"/>
      <c r="H593" s="1656"/>
    </row>
    <row r="594">
      <c r="A594" s="1658"/>
      <c r="B594" s="1670"/>
      <c r="C594" s="1670"/>
      <c r="D594" s="1670"/>
      <c r="E594" s="1671"/>
      <c r="F594" s="1671"/>
      <c r="G594" s="1671"/>
      <c r="H594" s="1648"/>
    </row>
    <row r="595">
      <c r="A595" s="1677"/>
      <c r="B595" s="1678"/>
      <c r="C595" s="1678"/>
      <c r="D595" s="1678"/>
      <c r="E595" s="1679"/>
      <c r="F595" s="1679"/>
      <c r="G595" s="1679"/>
      <c r="H595" s="1656"/>
    </row>
    <row r="596">
      <c r="A596" s="1658"/>
      <c r="B596" s="1670"/>
      <c r="C596" s="1670"/>
      <c r="D596" s="1670"/>
      <c r="E596" s="1671"/>
      <c r="F596" s="1671"/>
      <c r="G596" s="1671"/>
      <c r="H596" s="1648"/>
    </row>
    <row r="597">
      <c r="A597" s="1677"/>
      <c r="B597" s="1678"/>
      <c r="C597" s="1678"/>
      <c r="D597" s="1678"/>
      <c r="E597" s="1679"/>
      <c r="F597" s="1679"/>
      <c r="G597" s="1679"/>
      <c r="H597" s="1656"/>
    </row>
    <row r="598">
      <c r="A598" s="1658"/>
      <c r="B598" s="1670"/>
      <c r="C598" s="1670"/>
      <c r="D598" s="1670"/>
      <c r="E598" s="1671"/>
      <c r="F598" s="1671"/>
      <c r="G598" s="1671"/>
      <c r="H598" s="1648"/>
    </row>
    <row r="599">
      <c r="A599" s="1677"/>
      <c r="B599" s="1678"/>
      <c r="C599" s="1678"/>
      <c r="D599" s="1678"/>
      <c r="E599" s="1679"/>
      <c r="F599" s="1679"/>
      <c r="G599" s="1679"/>
      <c r="H599" s="1656"/>
    </row>
    <row r="600">
      <c r="A600" s="1658"/>
      <c r="B600" s="1670"/>
      <c r="C600" s="1670"/>
      <c r="D600" s="1670"/>
      <c r="E600" s="1671"/>
      <c r="F600" s="1671"/>
      <c r="G600" s="1671"/>
      <c r="H600" s="1648"/>
    </row>
    <row r="601">
      <c r="A601" s="1677"/>
      <c r="B601" s="1678"/>
      <c r="C601" s="1678"/>
      <c r="D601" s="1678"/>
      <c r="E601" s="1679"/>
      <c r="F601" s="1679"/>
      <c r="G601" s="1679"/>
      <c r="H601" s="1656"/>
    </row>
    <row r="602">
      <c r="A602" s="1658"/>
      <c r="B602" s="1670"/>
      <c r="C602" s="1670"/>
      <c r="D602" s="1670"/>
      <c r="E602" s="1671"/>
      <c r="F602" s="1671"/>
      <c r="G602" s="1671"/>
      <c r="H602" s="1648"/>
    </row>
    <row r="603">
      <c r="A603" s="1677"/>
      <c r="B603" s="1678"/>
      <c r="C603" s="1678"/>
      <c r="D603" s="1678"/>
      <c r="E603" s="1679"/>
      <c r="F603" s="1679"/>
      <c r="G603" s="1679"/>
      <c r="H603" s="1656"/>
    </row>
    <row r="604">
      <c r="A604" s="1658"/>
      <c r="B604" s="1670"/>
      <c r="C604" s="1670"/>
      <c r="D604" s="1670"/>
      <c r="E604" s="1671"/>
      <c r="F604" s="1671"/>
      <c r="G604" s="1671"/>
      <c r="H604" s="1648"/>
    </row>
    <row r="605">
      <c r="A605" s="1677"/>
      <c r="B605" s="1678"/>
      <c r="C605" s="1678"/>
      <c r="D605" s="1678"/>
      <c r="E605" s="1679"/>
      <c r="F605" s="1679"/>
      <c r="G605" s="1679"/>
      <c r="H605" s="1656"/>
    </row>
    <row r="606">
      <c r="A606" s="1658"/>
      <c r="B606" s="1670"/>
      <c r="C606" s="1670"/>
      <c r="D606" s="1670"/>
      <c r="E606" s="1671"/>
      <c r="F606" s="1671"/>
      <c r="G606" s="1671"/>
      <c r="H606" s="1648"/>
    </row>
    <row r="607">
      <c r="A607" s="1677"/>
      <c r="B607" s="1678"/>
      <c r="C607" s="1678"/>
      <c r="D607" s="1678"/>
      <c r="E607" s="1679"/>
      <c r="F607" s="1679"/>
      <c r="G607" s="1679"/>
      <c r="H607" s="1656"/>
    </row>
    <row r="608">
      <c r="A608" s="1658"/>
      <c r="B608" s="1670"/>
      <c r="C608" s="1670"/>
      <c r="D608" s="1670"/>
      <c r="E608" s="1671"/>
      <c r="F608" s="1671"/>
      <c r="G608" s="1671"/>
      <c r="H608" s="1648"/>
    </row>
    <row r="609">
      <c r="A609" s="1677"/>
      <c r="B609" s="1678"/>
      <c r="C609" s="1678"/>
      <c r="D609" s="1678"/>
      <c r="E609" s="1679"/>
      <c r="F609" s="1679"/>
      <c r="G609" s="1679"/>
      <c r="H609" s="1656"/>
    </row>
    <row r="610">
      <c r="A610" s="1658"/>
      <c r="B610" s="1670"/>
      <c r="C610" s="1670"/>
      <c r="D610" s="1670"/>
      <c r="E610" s="1671"/>
      <c r="F610" s="1671"/>
      <c r="G610" s="1671"/>
      <c r="H610" s="1648"/>
    </row>
    <row r="611">
      <c r="A611" s="1677"/>
      <c r="B611" s="1678"/>
      <c r="C611" s="1678"/>
      <c r="D611" s="1678"/>
      <c r="E611" s="1679"/>
      <c r="F611" s="1679"/>
      <c r="G611" s="1679"/>
      <c r="H611" s="1656"/>
    </row>
    <row r="612">
      <c r="A612" s="1658"/>
      <c r="B612" s="1670"/>
      <c r="C612" s="1670"/>
      <c r="D612" s="1670"/>
      <c r="E612" s="1671"/>
      <c r="F612" s="1671"/>
      <c r="G612" s="1671"/>
      <c r="H612" s="1648"/>
    </row>
    <row r="613">
      <c r="A613" s="1677"/>
      <c r="B613" s="1678"/>
      <c r="C613" s="1678"/>
      <c r="D613" s="1678"/>
      <c r="E613" s="1679"/>
      <c r="F613" s="1679"/>
      <c r="G613" s="1679"/>
      <c r="H613" s="1656"/>
    </row>
    <row r="614">
      <c r="A614" s="1658"/>
      <c r="B614" s="1670"/>
      <c r="C614" s="1670"/>
      <c r="D614" s="1670"/>
      <c r="E614" s="1671"/>
      <c r="F614" s="1671"/>
      <c r="G614" s="1671"/>
      <c r="H614" s="1648"/>
    </row>
    <row r="615">
      <c r="A615" s="1677"/>
      <c r="B615" s="1678"/>
      <c r="C615" s="1678"/>
      <c r="D615" s="1678"/>
      <c r="E615" s="1679"/>
      <c r="F615" s="1679"/>
      <c r="G615" s="1679"/>
      <c r="H615" s="1656"/>
    </row>
    <row r="616">
      <c r="A616" s="1658"/>
      <c r="B616" s="1670"/>
      <c r="C616" s="1670"/>
      <c r="D616" s="1670"/>
      <c r="E616" s="1671"/>
      <c r="F616" s="1671"/>
      <c r="G616" s="1671"/>
      <c r="H616" s="1648"/>
    </row>
    <row r="617">
      <c r="A617" s="1677"/>
      <c r="B617" s="1678"/>
      <c r="C617" s="1678"/>
      <c r="D617" s="1678"/>
      <c r="E617" s="1679"/>
      <c r="F617" s="1679"/>
      <c r="G617" s="1679"/>
      <c r="H617" s="1656"/>
    </row>
    <row r="618">
      <c r="A618" s="1658"/>
      <c r="B618" s="1670"/>
      <c r="C618" s="1670"/>
      <c r="D618" s="1670"/>
      <c r="E618" s="1671"/>
      <c r="F618" s="1671"/>
      <c r="G618" s="1671"/>
      <c r="H618" s="1648"/>
    </row>
    <row r="619">
      <c r="A619" s="1677"/>
      <c r="B619" s="1678"/>
      <c r="C619" s="1678"/>
      <c r="D619" s="1678"/>
      <c r="E619" s="1679"/>
      <c r="F619" s="1679"/>
      <c r="G619" s="1679"/>
      <c r="H619" s="1656"/>
    </row>
    <row r="620">
      <c r="A620" s="1658"/>
      <c r="B620" s="1670"/>
      <c r="C620" s="1670"/>
      <c r="D620" s="1670"/>
      <c r="E620" s="1671"/>
      <c r="F620" s="1671"/>
      <c r="G620" s="1671"/>
      <c r="H620" s="1648"/>
    </row>
    <row r="621">
      <c r="A621" s="1677"/>
      <c r="B621" s="1678"/>
      <c r="C621" s="1678"/>
      <c r="D621" s="1678"/>
      <c r="E621" s="1679"/>
      <c r="F621" s="1679"/>
      <c r="G621" s="1679"/>
      <c r="H621" s="1656"/>
    </row>
    <row r="622">
      <c r="A622" s="1658"/>
      <c r="B622" s="1670"/>
      <c r="C622" s="1670"/>
      <c r="D622" s="1670"/>
      <c r="E622" s="1671"/>
      <c r="F622" s="1671"/>
      <c r="G622" s="1671"/>
      <c r="H622" s="1648"/>
    </row>
    <row r="623">
      <c r="A623" s="1677"/>
      <c r="B623" s="1678"/>
      <c r="C623" s="1678"/>
      <c r="D623" s="1678"/>
      <c r="E623" s="1679"/>
      <c r="F623" s="1679"/>
      <c r="G623" s="1679"/>
      <c r="H623" s="1656"/>
    </row>
    <row r="624">
      <c r="A624" s="1658"/>
      <c r="B624" s="1670"/>
      <c r="C624" s="1670"/>
      <c r="D624" s="1670"/>
      <c r="E624" s="1671"/>
      <c r="F624" s="1671"/>
      <c r="G624" s="1671"/>
      <c r="H624" s="1648"/>
    </row>
    <row r="625">
      <c r="A625" s="1677"/>
      <c r="B625" s="1678"/>
      <c r="C625" s="1678"/>
      <c r="D625" s="1678"/>
      <c r="E625" s="1679"/>
      <c r="F625" s="1679"/>
      <c r="G625" s="1679"/>
      <c r="H625" s="1656"/>
    </row>
    <row r="626">
      <c r="A626" s="1658"/>
      <c r="B626" s="1670"/>
      <c r="C626" s="1670"/>
      <c r="D626" s="1670"/>
      <c r="E626" s="1671"/>
      <c r="F626" s="1671"/>
      <c r="G626" s="1671"/>
      <c r="H626" s="1648"/>
    </row>
    <row r="627">
      <c r="A627" s="1677"/>
      <c r="B627" s="1678"/>
      <c r="C627" s="1678"/>
      <c r="D627" s="1678"/>
      <c r="E627" s="1679"/>
      <c r="F627" s="1679"/>
      <c r="G627" s="1679"/>
      <c r="H627" s="1656"/>
    </row>
    <row r="628">
      <c r="A628" s="1658"/>
      <c r="B628" s="1670"/>
      <c r="C628" s="1670"/>
      <c r="D628" s="1670"/>
      <c r="E628" s="1671"/>
      <c r="F628" s="1671"/>
      <c r="G628" s="1671"/>
      <c r="H628" s="1648"/>
    </row>
    <row r="629">
      <c r="A629" s="1677"/>
      <c r="B629" s="1678"/>
      <c r="C629" s="1678"/>
      <c r="D629" s="1678"/>
      <c r="E629" s="1679"/>
      <c r="F629" s="1679"/>
      <c r="G629" s="1679"/>
      <c r="H629" s="1656"/>
    </row>
    <row r="630">
      <c r="A630" s="1658"/>
      <c r="B630" s="1670"/>
      <c r="C630" s="1670"/>
      <c r="D630" s="1670"/>
      <c r="E630" s="1671"/>
      <c r="F630" s="1671"/>
      <c r="G630" s="1671"/>
      <c r="H630" s="1648"/>
    </row>
    <row r="631">
      <c r="A631" s="1677"/>
      <c r="B631" s="1678"/>
      <c r="C631" s="1678"/>
      <c r="D631" s="1678"/>
      <c r="E631" s="1679"/>
      <c r="F631" s="1679"/>
      <c r="G631" s="1679"/>
      <c r="H631" s="1656"/>
    </row>
    <row r="632">
      <c r="A632" s="1658"/>
      <c r="B632" s="1670"/>
      <c r="C632" s="1670"/>
      <c r="D632" s="1670"/>
      <c r="E632" s="1671"/>
      <c r="F632" s="1671"/>
      <c r="G632" s="1671"/>
      <c r="H632" s="1648"/>
    </row>
    <row r="633">
      <c r="A633" s="1677"/>
      <c r="B633" s="1678"/>
      <c r="C633" s="1678"/>
      <c r="D633" s="1678"/>
      <c r="E633" s="1679"/>
      <c r="F633" s="1679"/>
      <c r="G633" s="1679"/>
      <c r="H633" s="1656"/>
    </row>
    <row r="634">
      <c r="A634" s="1658"/>
      <c r="B634" s="1670"/>
      <c r="C634" s="1670"/>
      <c r="D634" s="1670"/>
      <c r="E634" s="1671"/>
      <c r="F634" s="1671"/>
      <c r="G634" s="1671"/>
      <c r="H634" s="1648"/>
    </row>
    <row r="635">
      <c r="A635" s="1677"/>
      <c r="B635" s="1678"/>
      <c r="C635" s="1678"/>
      <c r="D635" s="1678"/>
      <c r="E635" s="1679"/>
      <c r="F635" s="1679"/>
      <c r="G635" s="1679"/>
      <c r="H635" s="1656"/>
    </row>
    <row r="636">
      <c r="A636" s="1658"/>
      <c r="B636" s="1670"/>
      <c r="C636" s="1670"/>
      <c r="D636" s="1670"/>
      <c r="E636" s="1671"/>
      <c r="F636" s="1671"/>
      <c r="G636" s="1671"/>
      <c r="H636" s="1648"/>
    </row>
    <row r="637">
      <c r="A637" s="1677"/>
      <c r="B637" s="1678"/>
      <c r="C637" s="1678"/>
      <c r="D637" s="1678"/>
      <c r="E637" s="1679"/>
      <c r="F637" s="1679"/>
      <c r="G637" s="1679"/>
      <c r="H637" s="1656"/>
    </row>
    <row r="638">
      <c r="A638" s="1658"/>
      <c r="B638" s="1670"/>
      <c r="C638" s="1670"/>
      <c r="D638" s="1670"/>
      <c r="E638" s="1671"/>
      <c r="F638" s="1671"/>
      <c r="G638" s="1671"/>
      <c r="H638" s="1648"/>
    </row>
    <row r="639">
      <c r="A639" s="1677"/>
      <c r="B639" s="1678"/>
      <c r="C639" s="1678"/>
      <c r="D639" s="1678"/>
      <c r="E639" s="1679"/>
      <c r="F639" s="1679"/>
      <c r="G639" s="1679"/>
      <c r="H639" s="1656"/>
    </row>
    <row r="640">
      <c r="A640" s="1658"/>
      <c r="B640" s="1670"/>
      <c r="C640" s="1670"/>
      <c r="D640" s="1670"/>
      <c r="E640" s="1671"/>
      <c r="F640" s="1671"/>
      <c r="G640" s="1671"/>
      <c r="H640" s="1648"/>
    </row>
    <row r="641">
      <c r="A641" s="1677"/>
      <c r="B641" s="1678"/>
      <c r="C641" s="1678"/>
      <c r="D641" s="1678"/>
      <c r="E641" s="1679"/>
      <c r="F641" s="1679"/>
      <c r="G641" s="1679"/>
      <c r="H641" s="1656"/>
    </row>
    <row r="642">
      <c r="A642" s="1658"/>
      <c r="B642" s="1670"/>
      <c r="C642" s="1670"/>
      <c r="D642" s="1670"/>
      <c r="E642" s="1671"/>
      <c r="F642" s="1671"/>
      <c r="G642" s="1671"/>
      <c r="H642" s="1648"/>
    </row>
    <row r="643">
      <c r="A643" s="1677"/>
      <c r="B643" s="1678"/>
      <c r="C643" s="1678"/>
      <c r="D643" s="1678"/>
      <c r="E643" s="1679"/>
      <c r="F643" s="1679"/>
      <c r="G643" s="1679"/>
      <c r="H643" s="1656"/>
    </row>
    <row r="644">
      <c r="A644" s="1658"/>
      <c r="B644" s="1670"/>
      <c r="C644" s="1670"/>
      <c r="D644" s="1670"/>
      <c r="E644" s="1671"/>
      <c r="F644" s="1671"/>
      <c r="G644" s="1671"/>
      <c r="H644" s="1648"/>
    </row>
    <row r="645">
      <c r="A645" s="1677"/>
      <c r="B645" s="1678"/>
      <c r="C645" s="1678"/>
      <c r="D645" s="1678"/>
      <c r="E645" s="1679"/>
      <c r="F645" s="1679"/>
      <c r="G645" s="1679"/>
      <c r="H645" s="1656"/>
    </row>
    <row r="646">
      <c r="A646" s="1658"/>
      <c r="B646" s="1670"/>
      <c r="C646" s="1670"/>
      <c r="D646" s="1670"/>
      <c r="E646" s="1671"/>
      <c r="F646" s="1671"/>
      <c r="G646" s="1671"/>
      <c r="H646" s="1648"/>
    </row>
    <row r="647">
      <c r="A647" s="1677"/>
      <c r="B647" s="1678"/>
      <c r="C647" s="1678"/>
      <c r="D647" s="1678"/>
      <c r="E647" s="1679"/>
      <c r="F647" s="1679"/>
      <c r="G647" s="1679"/>
      <c r="H647" s="1656"/>
    </row>
    <row r="648">
      <c r="A648" s="1658"/>
      <c r="B648" s="1670"/>
      <c r="C648" s="1670"/>
      <c r="D648" s="1670"/>
      <c r="E648" s="1671"/>
      <c r="F648" s="1671"/>
      <c r="G648" s="1671"/>
      <c r="H648" s="1648"/>
    </row>
    <row r="649">
      <c r="A649" s="1677"/>
      <c r="B649" s="1678"/>
      <c r="C649" s="1678"/>
      <c r="D649" s="1678"/>
      <c r="E649" s="1679"/>
      <c r="F649" s="1679"/>
      <c r="G649" s="1679"/>
      <c r="H649" s="1656"/>
    </row>
    <row r="650">
      <c r="A650" s="1658"/>
      <c r="B650" s="1670"/>
      <c r="C650" s="1670"/>
      <c r="D650" s="1670"/>
      <c r="E650" s="1671"/>
      <c r="F650" s="1671"/>
      <c r="G650" s="1671"/>
      <c r="H650" s="1648"/>
    </row>
    <row r="651">
      <c r="A651" s="1677"/>
      <c r="B651" s="1678"/>
      <c r="C651" s="1678"/>
      <c r="D651" s="1678"/>
      <c r="E651" s="1679"/>
      <c r="F651" s="1679"/>
      <c r="G651" s="1679"/>
      <c r="H651" s="1656"/>
    </row>
    <row r="652">
      <c r="A652" s="1658"/>
      <c r="B652" s="1670"/>
      <c r="C652" s="1670"/>
      <c r="D652" s="1670"/>
      <c r="E652" s="1671"/>
      <c r="F652" s="1671"/>
      <c r="G652" s="1671"/>
      <c r="H652" s="1648"/>
    </row>
    <row r="653">
      <c r="A653" s="1677"/>
      <c r="B653" s="1678"/>
      <c r="C653" s="1678"/>
      <c r="D653" s="1678"/>
      <c r="E653" s="1679"/>
      <c r="F653" s="1679"/>
      <c r="G653" s="1679"/>
      <c r="H653" s="1656"/>
    </row>
    <row r="654">
      <c r="A654" s="1658"/>
      <c r="B654" s="1670"/>
      <c r="C654" s="1670"/>
      <c r="D654" s="1670"/>
      <c r="E654" s="1671"/>
      <c r="F654" s="1671"/>
      <c r="G654" s="1671"/>
      <c r="H654" s="1648"/>
    </row>
    <row r="655">
      <c r="A655" s="1677"/>
      <c r="B655" s="1678"/>
      <c r="C655" s="1678"/>
      <c r="D655" s="1678"/>
      <c r="E655" s="1679"/>
      <c r="F655" s="1679"/>
      <c r="G655" s="1679"/>
      <c r="H655" s="1656"/>
    </row>
    <row r="656">
      <c r="A656" s="1658"/>
      <c r="B656" s="1670"/>
      <c r="C656" s="1670"/>
      <c r="D656" s="1670"/>
      <c r="E656" s="1671"/>
      <c r="F656" s="1671"/>
      <c r="G656" s="1671"/>
      <c r="H656" s="1648"/>
    </row>
    <row r="657">
      <c r="A657" s="1677"/>
      <c r="B657" s="1678"/>
      <c r="C657" s="1678"/>
      <c r="D657" s="1678"/>
      <c r="E657" s="1679"/>
      <c r="F657" s="1679"/>
      <c r="G657" s="1679"/>
      <c r="H657" s="1656"/>
    </row>
    <row r="658">
      <c r="A658" s="1658"/>
      <c r="B658" s="1670"/>
      <c r="C658" s="1670"/>
      <c r="D658" s="1670"/>
      <c r="E658" s="1671"/>
      <c r="F658" s="1671"/>
      <c r="G658" s="1671"/>
      <c r="H658" s="1648"/>
    </row>
    <row r="659">
      <c r="A659" s="1677"/>
      <c r="B659" s="1678"/>
      <c r="C659" s="1678"/>
      <c r="D659" s="1678"/>
      <c r="E659" s="1679"/>
      <c r="F659" s="1679"/>
      <c r="G659" s="1679"/>
      <c r="H659" s="1656"/>
    </row>
    <row r="660">
      <c r="A660" s="1658"/>
      <c r="B660" s="1670"/>
      <c r="C660" s="1670"/>
      <c r="D660" s="1670"/>
      <c r="E660" s="1671"/>
      <c r="F660" s="1671"/>
      <c r="G660" s="1671"/>
      <c r="H660" s="1648"/>
    </row>
    <row r="661">
      <c r="A661" s="1677"/>
      <c r="B661" s="1678"/>
      <c r="C661" s="1678"/>
      <c r="D661" s="1678"/>
      <c r="E661" s="1679"/>
      <c r="F661" s="1679"/>
      <c r="G661" s="1679"/>
      <c r="H661" s="1656"/>
    </row>
    <row r="662">
      <c r="A662" s="1658"/>
      <c r="B662" s="1670"/>
      <c r="C662" s="1670"/>
      <c r="D662" s="1670"/>
      <c r="E662" s="1671"/>
      <c r="F662" s="1671"/>
      <c r="G662" s="1671"/>
      <c r="H662" s="1648"/>
    </row>
    <row r="663">
      <c r="A663" s="1677"/>
      <c r="B663" s="1678"/>
      <c r="C663" s="1678"/>
      <c r="D663" s="1678"/>
      <c r="E663" s="1679"/>
      <c r="F663" s="1679"/>
      <c r="G663" s="1679"/>
      <c r="H663" s="1656"/>
    </row>
    <row r="664">
      <c r="A664" s="1658"/>
      <c r="B664" s="1670"/>
      <c r="C664" s="1670"/>
      <c r="D664" s="1670"/>
      <c r="E664" s="1671"/>
      <c r="F664" s="1671"/>
      <c r="G664" s="1671"/>
      <c r="H664" s="1648"/>
    </row>
    <row r="665">
      <c r="A665" s="1677"/>
      <c r="B665" s="1678"/>
      <c r="C665" s="1678"/>
      <c r="D665" s="1678"/>
      <c r="E665" s="1679"/>
      <c r="F665" s="1679"/>
      <c r="G665" s="1679"/>
      <c r="H665" s="1656"/>
    </row>
    <row r="666">
      <c r="A666" s="1658"/>
      <c r="B666" s="1670"/>
      <c r="C666" s="1670"/>
      <c r="D666" s="1670"/>
      <c r="E666" s="1671"/>
      <c r="F666" s="1671"/>
      <c r="G666" s="1671"/>
      <c r="H666" s="1648"/>
    </row>
    <row r="667">
      <c r="A667" s="1677"/>
      <c r="B667" s="1678"/>
      <c r="C667" s="1678"/>
      <c r="D667" s="1678"/>
      <c r="E667" s="1679"/>
      <c r="F667" s="1679"/>
      <c r="G667" s="1679"/>
      <c r="H667" s="1656"/>
    </row>
    <row r="668">
      <c r="A668" s="1658"/>
      <c r="B668" s="1670"/>
      <c r="C668" s="1670"/>
      <c r="D668" s="1670"/>
      <c r="E668" s="1671"/>
      <c r="F668" s="1671"/>
      <c r="G668" s="1671"/>
      <c r="H668" s="1648"/>
    </row>
    <row r="669">
      <c r="A669" s="1677"/>
      <c r="B669" s="1678"/>
      <c r="C669" s="1678"/>
      <c r="D669" s="1678"/>
      <c r="E669" s="1679"/>
      <c r="F669" s="1679"/>
      <c r="G669" s="1679"/>
      <c r="H669" s="1656"/>
    </row>
    <row r="670">
      <c r="A670" s="1658"/>
      <c r="B670" s="1670"/>
      <c r="C670" s="1670"/>
      <c r="D670" s="1670"/>
      <c r="E670" s="1671"/>
      <c r="F670" s="1671"/>
      <c r="G670" s="1671"/>
      <c r="H670" s="1648"/>
    </row>
    <row r="671">
      <c r="A671" s="1677"/>
      <c r="B671" s="1678"/>
      <c r="C671" s="1678"/>
      <c r="D671" s="1678"/>
      <c r="E671" s="1679"/>
      <c r="F671" s="1679"/>
      <c r="G671" s="1679"/>
      <c r="H671" s="1656"/>
    </row>
    <row r="672">
      <c r="A672" s="1658"/>
      <c r="B672" s="1670"/>
      <c r="C672" s="1670"/>
      <c r="D672" s="1670"/>
      <c r="E672" s="1671"/>
      <c r="F672" s="1671"/>
      <c r="G672" s="1671"/>
      <c r="H672" s="1648"/>
    </row>
    <row r="673">
      <c r="A673" s="1677"/>
      <c r="B673" s="1678"/>
      <c r="C673" s="1678"/>
      <c r="D673" s="1678"/>
      <c r="E673" s="1679"/>
      <c r="F673" s="1679"/>
      <c r="G673" s="1679"/>
      <c r="H673" s="1656"/>
    </row>
    <row r="674">
      <c r="A674" s="1658"/>
      <c r="B674" s="1670"/>
      <c r="C674" s="1670"/>
      <c r="D674" s="1670"/>
      <c r="E674" s="1671"/>
      <c r="F674" s="1671"/>
      <c r="G674" s="1671"/>
      <c r="H674" s="1648"/>
    </row>
    <row r="675">
      <c r="A675" s="1677"/>
      <c r="B675" s="1678"/>
      <c r="C675" s="1678"/>
      <c r="D675" s="1678"/>
      <c r="E675" s="1679"/>
      <c r="F675" s="1679"/>
      <c r="G675" s="1679"/>
      <c r="H675" s="1656"/>
    </row>
    <row r="676">
      <c r="A676" s="1658"/>
      <c r="B676" s="1670"/>
      <c r="C676" s="1670"/>
      <c r="D676" s="1670"/>
      <c r="E676" s="1671"/>
      <c r="F676" s="1671"/>
      <c r="G676" s="1671"/>
      <c r="H676" s="1648"/>
    </row>
    <row r="677">
      <c r="A677" s="1677"/>
      <c r="B677" s="1678"/>
      <c r="C677" s="1678"/>
      <c r="D677" s="1678"/>
      <c r="E677" s="1679"/>
      <c r="F677" s="1679"/>
      <c r="G677" s="1679"/>
      <c r="H677" s="1656"/>
    </row>
    <row r="678">
      <c r="A678" s="1658"/>
      <c r="B678" s="1670"/>
      <c r="C678" s="1670"/>
      <c r="D678" s="1670"/>
      <c r="E678" s="1671"/>
      <c r="F678" s="1671"/>
      <c r="G678" s="1671"/>
      <c r="H678" s="1648"/>
    </row>
    <row r="679">
      <c r="A679" s="1677"/>
      <c r="B679" s="1678"/>
      <c r="C679" s="1678"/>
      <c r="D679" s="1678"/>
      <c r="E679" s="1679"/>
      <c r="F679" s="1679"/>
      <c r="G679" s="1679"/>
      <c r="H679" s="1656"/>
    </row>
    <row r="680">
      <c r="A680" s="1658"/>
      <c r="B680" s="1670"/>
      <c r="C680" s="1670"/>
      <c r="D680" s="1670"/>
      <c r="E680" s="1671"/>
      <c r="F680" s="1671"/>
      <c r="G680" s="1671"/>
      <c r="H680" s="1648"/>
    </row>
    <row r="681">
      <c r="A681" s="1677"/>
      <c r="B681" s="1678"/>
      <c r="C681" s="1678"/>
      <c r="D681" s="1678"/>
      <c r="E681" s="1679"/>
      <c r="F681" s="1679"/>
      <c r="G681" s="1679"/>
      <c r="H681" s="1656"/>
    </row>
    <row r="682">
      <c r="A682" s="1658"/>
      <c r="B682" s="1670"/>
      <c r="C682" s="1670"/>
      <c r="D682" s="1670"/>
      <c r="E682" s="1671"/>
      <c r="F682" s="1671"/>
      <c r="G682" s="1671"/>
      <c r="H682" s="1648"/>
    </row>
    <row r="683">
      <c r="A683" s="1677"/>
      <c r="B683" s="1678"/>
      <c r="C683" s="1678"/>
      <c r="D683" s="1678"/>
      <c r="E683" s="1679"/>
      <c r="F683" s="1679"/>
      <c r="G683" s="1679"/>
      <c r="H683" s="1656"/>
    </row>
    <row r="684">
      <c r="A684" s="1658"/>
      <c r="B684" s="1670"/>
      <c r="C684" s="1670"/>
      <c r="D684" s="1670"/>
      <c r="E684" s="1671"/>
      <c r="F684" s="1671"/>
      <c r="G684" s="1671"/>
      <c r="H684" s="1648"/>
    </row>
    <row r="685">
      <c r="A685" s="1677"/>
      <c r="B685" s="1678"/>
      <c r="C685" s="1678"/>
      <c r="D685" s="1678"/>
      <c r="E685" s="1679"/>
      <c r="F685" s="1679"/>
      <c r="G685" s="1679"/>
      <c r="H685" s="1656"/>
    </row>
    <row r="686">
      <c r="A686" s="1658"/>
      <c r="B686" s="1670"/>
      <c r="C686" s="1670"/>
      <c r="D686" s="1670"/>
      <c r="E686" s="1671"/>
      <c r="F686" s="1671"/>
      <c r="G686" s="1671"/>
      <c r="H686" s="1648"/>
    </row>
    <row r="687">
      <c r="A687" s="1677"/>
      <c r="B687" s="1678"/>
      <c r="C687" s="1678"/>
      <c r="D687" s="1678"/>
      <c r="E687" s="1679"/>
      <c r="F687" s="1679"/>
      <c r="G687" s="1679"/>
      <c r="H687" s="1656"/>
    </row>
    <row r="688">
      <c r="A688" s="1658"/>
      <c r="B688" s="1670"/>
      <c r="C688" s="1670"/>
      <c r="D688" s="1670"/>
      <c r="E688" s="1671"/>
      <c r="F688" s="1671"/>
      <c r="G688" s="1671"/>
      <c r="H688" s="1648"/>
    </row>
    <row r="689">
      <c r="A689" s="1677"/>
      <c r="B689" s="1678"/>
      <c r="C689" s="1678"/>
      <c r="D689" s="1678"/>
      <c r="E689" s="1679"/>
      <c r="F689" s="1679"/>
      <c r="G689" s="1679"/>
      <c r="H689" s="1656"/>
    </row>
    <row r="690">
      <c r="A690" s="1658"/>
      <c r="B690" s="1670"/>
      <c r="C690" s="1670"/>
      <c r="D690" s="1670"/>
      <c r="E690" s="1671"/>
      <c r="F690" s="1671"/>
      <c r="G690" s="1671"/>
      <c r="H690" s="1648"/>
    </row>
    <row r="691">
      <c r="A691" s="1677"/>
      <c r="B691" s="1678"/>
      <c r="C691" s="1678"/>
      <c r="D691" s="1678"/>
      <c r="E691" s="1679"/>
      <c r="F691" s="1679"/>
      <c r="G691" s="1679"/>
      <c r="H691" s="1656"/>
    </row>
    <row r="692">
      <c r="A692" s="1658"/>
      <c r="B692" s="1670"/>
      <c r="C692" s="1670"/>
      <c r="D692" s="1670"/>
      <c r="E692" s="1671"/>
      <c r="F692" s="1671"/>
      <c r="G692" s="1671"/>
      <c r="H692" s="1648"/>
    </row>
    <row r="693">
      <c r="A693" s="1677"/>
      <c r="B693" s="1678"/>
      <c r="C693" s="1678"/>
      <c r="D693" s="1678"/>
      <c r="E693" s="1679"/>
      <c r="F693" s="1679"/>
      <c r="G693" s="1679"/>
      <c r="H693" s="1656"/>
    </row>
    <row r="694">
      <c r="A694" s="1658"/>
      <c r="B694" s="1670"/>
      <c r="C694" s="1670"/>
      <c r="D694" s="1670"/>
      <c r="E694" s="1671"/>
      <c r="F694" s="1671"/>
      <c r="G694" s="1671"/>
      <c r="H694" s="1648"/>
    </row>
    <row r="695">
      <c r="A695" s="1677"/>
      <c r="B695" s="1678"/>
      <c r="C695" s="1678"/>
      <c r="D695" s="1678"/>
      <c r="E695" s="1679"/>
      <c r="F695" s="1679"/>
      <c r="G695" s="1679"/>
      <c r="H695" s="1656"/>
    </row>
    <row r="696">
      <c r="A696" s="1658"/>
      <c r="B696" s="1670"/>
      <c r="C696" s="1670"/>
      <c r="D696" s="1670"/>
      <c r="E696" s="1671"/>
      <c r="F696" s="1671"/>
      <c r="G696" s="1671"/>
      <c r="H696" s="1648"/>
    </row>
    <row r="697">
      <c r="A697" s="1677"/>
      <c r="B697" s="1678"/>
      <c r="C697" s="1678"/>
      <c r="D697" s="1678"/>
      <c r="E697" s="1679"/>
      <c r="F697" s="1679"/>
      <c r="G697" s="1679"/>
      <c r="H697" s="1656"/>
    </row>
    <row r="698">
      <c r="A698" s="1658"/>
      <c r="B698" s="1670"/>
      <c r="C698" s="1670"/>
      <c r="D698" s="1670"/>
      <c r="E698" s="1671"/>
      <c r="F698" s="1671"/>
      <c r="G698" s="1671"/>
      <c r="H698" s="1648"/>
    </row>
    <row r="699">
      <c r="A699" s="1677"/>
      <c r="B699" s="1678"/>
      <c r="C699" s="1678"/>
      <c r="D699" s="1678"/>
      <c r="E699" s="1679"/>
      <c r="F699" s="1679"/>
      <c r="G699" s="1679"/>
      <c r="H699" s="1656"/>
    </row>
    <row r="700">
      <c r="A700" s="1658"/>
      <c r="B700" s="1670"/>
      <c r="C700" s="1670"/>
      <c r="D700" s="1670"/>
      <c r="E700" s="1671"/>
      <c r="F700" s="1671"/>
      <c r="G700" s="1671"/>
      <c r="H700" s="1648"/>
    </row>
    <row r="701">
      <c r="A701" s="1677"/>
      <c r="B701" s="1678"/>
      <c r="C701" s="1678"/>
      <c r="D701" s="1678"/>
      <c r="E701" s="1679"/>
      <c r="F701" s="1679"/>
      <c r="G701" s="1679"/>
      <c r="H701" s="1656"/>
    </row>
    <row r="702">
      <c r="A702" s="1658"/>
      <c r="B702" s="1670"/>
      <c r="C702" s="1670"/>
      <c r="D702" s="1670"/>
      <c r="E702" s="1671"/>
      <c r="F702" s="1671"/>
      <c r="G702" s="1671"/>
      <c r="H702" s="1648"/>
    </row>
    <row r="703">
      <c r="A703" s="1677"/>
      <c r="B703" s="1678"/>
      <c r="C703" s="1678"/>
      <c r="D703" s="1678"/>
      <c r="E703" s="1679"/>
      <c r="F703" s="1679"/>
      <c r="G703" s="1679"/>
      <c r="H703" s="1656"/>
    </row>
    <row r="704">
      <c r="A704" s="1658"/>
      <c r="B704" s="1670"/>
      <c r="C704" s="1670"/>
      <c r="D704" s="1670"/>
      <c r="E704" s="1671"/>
      <c r="F704" s="1671"/>
      <c r="G704" s="1671"/>
      <c r="H704" s="1648"/>
    </row>
    <row r="705">
      <c r="A705" s="1677"/>
      <c r="B705" s="1678"/>
      <c r="C705" s="1678"/>
      <c r="D705" s="1678"/>
      <c r="E705" s="1679"/>
      <c r="F705" s="1679"/>
      <c r="G705" s="1679"/>
      <c r="H705" s="1656"/>
    </row>
    <row r="706">
      <c r="A706" s="1658"/>
      <c r="B706" s="1670"/>
      <c r="C706" s="1670"/>
      <c r="D706" s="1670"/>
      <c r="E706" s="1671"/>
      <c r="F706" s="1671"/>
      <c r="G706" s="1671"/>
      <c r="H706" s="1648"/>
    </row>
    <row r="707">
      <c r="A707" s="1677"/>
      <c r="B707" s="1678"/>
      <c r="C707" s="1678"/>
      <c r="D707" s="1678"/>
      <c r="E707" s="1679"/>
      <c r="F707" s="1679"/>
      <c r="G707" s="1679"/>
      <c r="H707" s="1656"/>
    </row>
    <row r="708">
      <c r="A708" s="1658"/>
      <c r="B708" s="1670"/>
      <c r="C708" s="1670"/>
      <c r="D708" s="1670"/>
      <c r="E708" s="1671"/>
      <c r="F708" s="1671"/>
      <c r="G708" s="1671"/>
      <c r="H708" s="1648"/>
    </row>
    <row r="709">
      <c r="A709" s="1677"/>
      <c r="B709" s="1678"/>
      <c r="C709" s="1678"/>
      <c r="D709" s="1678"/>
      <c r="E709" s="1679"/>
      <c r="F709" s="1679"/>
      <c r="G709" s="1679"/>
      <c r="H709" s="1656"/>
    </row>
    <row r="710">
      <c r="A710" s="1658"/>
      <c r="B710" s="1670"/>
      <c r="C710" s="1670"/>
      <c r="D710" s="1670"/>
      <c r="E710" s="1671"/>
      <c r="F710" s="1671"/>
      <c r="G710" s="1671"/>
      <c r="H710" s="1648"/>
    </row>
    <row r="711">
      <c r="A711" s="1677"/>
      <c r="B711" s="1678"/>
      <c r="C711" s="1678"/>
      <c r="D711" s="1678"/>
      <c r="E711" s="1679"/>
      <c r="F711" s="1679"/>
      <c r="G711" s="1679"/>
      <c r="H711" s="1656"/>
    </row>
    <row r="712">
      <c r="A712" s="1658"/>
      <c r="B712" s="1670"/>
      <c r="C712" s="1670"/>
      <c r="D712" s="1670"/>
      <c r="E712" s="1671"/>
      <c r="F712" s="1671"/>
      <c r="G712" s="1671"/>
      <c r="H712" s="1648"/>
    </row>
    <row r="713">
      <c r="A713" s="1677"/>
      <c r="B713" s="1678"/>
      <c r="C713" s="1678"/>
      <c r="D713" s="1678"/>
      <c r="E713" s="1679"/>
      <c r="F713" s="1679"/>
      <c r="G713" s="1679"/>
      <c r="H713" s="1656"/>
    </row>
    <row r="714">
      <c r="A714" s="1658"/>
      <c r="B714" s="1670"/>
      <c r="C714" s="1670"/>
      <c r="D714" s="1670"/>
      <c r="E714" s="1671"/>
      <c r="F714" s="1671"/>
      <c r="G714" s="1671"/>
      <c r="H714" s="1648"/>
    </row>
    <row r="715">
      <c r="A715" s="1677"/>
      <c r="B715" s="1678"/>
      <c r="C715" s="1678"/>
      <c r="D715" s="1678"/>
      <c r="E715" s="1679"/>
      <c r="F715" s="1679"/>
      <c r="G715" s="1679"/>
      <c r="H715" s="1656"/>
    </row>
    <row r="716">
      <c r="A716" s="1658"/>
      <c r="B716" s="1670"/>
      <c r="C716" s="1670"/>
      <c r="D716" s="1670"/>
      <c r="E716" s="1671"/>
      <c r="F716" s="1671"/>
      <c r="G716" s="1671"/>
      <c r="H716" s="1648"/>
    </row>
    <row r="717">
      <c r="A717" s="1677"/>
      <c r="B717" s="1678"/>
      <c r="C717" s="1678"/>
      <c r="D717" s="1678"/>
      <c r="E717" s="1679"/>
      <c r="F717" s="1679"/>
      <c r="G717" s="1679"/>
      <c r="H717" s="1656"/>
    </row>
    <row r="718">
      <c r="A718" s="1658"/>
      <c r="B718" s="1670"/>
      <c r="C718" s="1670"/>
      <c r="D718" s="1670"/>
      <c r="E718" s="1671"/>
      <c r="F718" s="1671"/>
      <c r="G718" s="1671"/>
      <c r="H718" s="1648"/>
    </row>
    <row r="719">
      <c r="A719" s="1677"/>
      <c r="B719" s="1678"/>
      <c r="C719" s="1678"/>
      <c r="D719" s="1678"/>
      <c r="E719" s="1679"/>
      <c r="F719" s="1679"/>
      <c r="G719" s="1679"/>
      <c r="H719" s="1656"/>
    </row>
    <row r="720">
      <c r="A720" s="1658"/>
      <c r="B720" s="1670"/>
      <c r="C720" s="1670"/>
      <c r="D720" s="1670"/>
      <c r="E720" s="1671"/>
      <c r="F720" s="1671"/>
      <c r="G720" s="1671"/>
      <c r="H720" s="1648"/>
    </row>
    <row r="721">
      <c r="A721" s="1677"/>
      <c r="B721" s="1678"/>
      <c r="C721" s="1678"/>
      <c r="D721" s="1678"/>
      <c r="E721" s="1679"/>
      <c r="F721" s="1679"/>
      <c r="G721" s="1679"/>
      <c r="H721" s="1656"/>
    </row>
    <row r="722">
      <c r="A722" s="1658"/>
      <c r="B722" s="1670"/>
      <c r="C722" s="1670"/>
      <c r="D722" s="1670"/>
      <c r="E722" s="1671"/>
      <c r="F722" s="1671"/>
      <c r="G722" s="1671"/>
      <c r="H722" s="1648"/>
    </row>
    <row r="723">
      <c r="A723" s="1677"/>
      <c r="B723" s="1678"/>
      <c r="C723" s="1678"/>
      <c r="D723" s="1678"/>
      <c r="E723" s="1679"/>
      <c r="F723" s="1679"/>
      <c r="G723" s="1679"/>
      <c r="H723" s="1656"/>
    </row>
    <row r="724">
      <c r="A724" s="1658"/>
      <c r="B724" s="1670"/>
      <c r="C724" s="1670"/>
      <c r="D724" s="1670"/>
      <c r="E724" s="1671"/>
      <c r="F724" s="1671"/>
      <c r="G724" s="1671"/>
      <c r="H724" s="1648"/>
    </row>
    <row r="725">
      <c r="A725" s="1677"/>
      <c r="B725" s="1678"/>
      <c r="C725" s="1678"/>
      <c r="D725" s="1678"/>
      <c r="E725" s="1679"/>
      <c r="F725" s="1679"/>
      <c r="G725" s="1679"/>
      <c r="H725" s="1656"/>
    </row>
    <row r="726">
      <c r="A726" s="1658"/>
      <c r="B726" s="1670"/>
      <c r="C726" s="1670"/>
      <c r="D726" s="1670"/>
      <c r="E726" s="1671"/>
      <c r="F726" s="1671"/>
      <c r="G726" s="1671"/>
      <c r="H726" s="1648"/>
    </row>
    <row r="727">
      <c r="A727" s="1677"/>
      <c r="B727" s="1678"/>
      <c r="C727" s="1678"/>
      <c r="D727" s="1678"/>
      <c r="E727" s="1679"/>
      <c r="F727" s="1679"/>
      <c r="G727" s="1679"/>
      <c r="H727" s="1656"/>
    </row>
    <row r="728">
      <c r="A728" s="1658"/>
      <c r="B728" s="1670"/>
      <c r="C728" s="1670"/>
      <c r="D728" s="1670"/>
      <c r="E728" s="1671"/>
      <c r="F728" s="1671"/>
      <c r="G728" s="1671"/>
      <c r="H728" s="1648"/>
    </row>
    <row r="729">
      <c r="A729" s="1677"/>
      <c r="B729" s="1678"/>
      <c r="C729" s="1678"/>
      <c r="D729" s="1678"/>
      <c r="E729" s="1679"/>
      <c r="F729" s="1679"/>
      <c r="G729" s="1679"/>
      <c r="H729" s="1656"/>
    </row>
    <row r="730">
      <c r="A730" s="1658"/>
      <c r="B730" s="1670"/>
      <c r="C730" s="1670"/>
      <c r="D730" s="1670"/>
      <c r="E730" s="1671"/>
      <c r="F730" s="1671"/>
      <c r="G730" s="1671"/>
      <c r="H730" s="1648"/>
    </row>
    <row r="731">
      <c r="A731" s="1677"/>
      <c r="B731" s="1678"/>
      <c r="C731" s="1678"/>
      <c r="D731" s="1678"/>
      <c r="E731" s="1679"/>
      <c r="F731" s="1679"/>
      <c r="G731" s="1679"/>
      <c r="H731" s="1656"/>
    </row>
    <row r="732">
      <c r="A732" s="1658"/>
      <c r="B732" s="1670"/>
      <c r="C732" s="1670"/>
      <c r="D732" s="1670"/>
      <c r="E732" s="1671"/>
      <c r="F732" s="1671"/>
      <c r="G732" s="1671"/>
      <c r="H732" s="1648"/>
    </row>
    <row r="733">
      <c r="A733" s="1677"/>
      <c r="B733" s="1678"/>
      <c r="C733" s="1678"/>
      <c r="D733" s="1678"/>
      <c r="E733" s="1679"/>
      <c r="F733" s="1679"/>
      <c r="G733" s="1679"/>
      <c r="H733" s="1656"/>
    </row>
    <row r="734">
      <c r="A734" s="1658"/>
      <c r="B734" s="1670"/>
      <c r="C734" s="1670"/>
      <c r="D734" s="1670"/>
      <c r="E734" s="1671"/>
      <c r="F734" s="1671"/>
      <c r="G734" s="1671"/>
      <c r="H734" s="1648"/>
    </row>
    <row r="735">
      <c r="A735" s="1677"/>
      <c r="B735" s="1678"/>
      <c r="C735" s="1678"/>
      <c r="D735" s="1678"/>
      <c r="E735" s="1679"/>
      <c r="F735" s="1679"/>
      <c r="G735" s="1679"/>
      <c r="H735" s="1656"/>
    </row>
    <row r="736">
      <c r="A736" s="1658"/>
      <c r="B736" s="1670"/>
      <c r="C736" s="1670"/>
      <c r="D736" s="1670"/>
      <c r="E736" s="1671"/>
      <c r="F736" s="1671"/>
      <c r="G736" s="1671"/>
      <c r="H736" s="1648"/>
    </row>
    <row r="737">
      <c r="A737" s="1677"/>
      <c r="B737" s="1678"/>
      <c r="C737" s="1678"/>
      <c r="D737" s="1678"/>
      <c r="E737" s="1679"/>
      <c r="F737" s="1679"/>
      <c r="G737" s="1679"/>
      <c r="H737" s="1656"/>
    </row>
    <row r="738">
      <c r="A738" s="1658"/>
      <c r="B738" s="1670"/>
      <c r="C738" s="1670"/>
      <c r="D738" s="1670"/>
      <c r="E738" s="1671"/>
      <c r="F738" s="1671"/>
      <c r="G738" s="1671"/>
      <c r="H738" s="1648"/>
    </row>
    <row r="739">
      <c r="A739" s="1677"/>
      <c r="B739" s="1678"/>
      <c r="C739" s="1678"/>
      <c r="D739" s="1678"/>
      <c r="E739" s="1679"/>
      <c r="F739" s="1679"/>
      <c r="G739" s="1679"/>
      <c r="H739" s="1656"/>
    </row>
    <row r="740">
      <c r="A740" s="1658"/>
      <c r="B740" s="1670"/>
      <c r="C740" s="1670"/>
      <c r="D740" s="1670"/>
      <c r="E740" s="1671"/>
      <c r="F740" s="1671"/>
      <c r="G740" s="1671"/>
      <c r="H740" s="1648"/>
    </row>
    <row r="741">
      <c r="A741" s="1677"/>
      <c r="B741" s="1678"/>
      <c r="C741" s="1678"/>
      <c r="D741" s="1678"/>
      <c r="E741" s="1679"/>
      <c r="F741" s="1679"/>
      <c r="G741" s="1679"/>
      <c r="H741" s="1656"/>
    </row>
    <row r="742">
      <c r="A742" s="1658"/>
      <c r="B742" s="1670"/>
      <c r="C742" s="1670"/>
      <c r="D742" s="1670"/>
      <c r="E742" s="1671"/>
      <c r="F742" s="1671"/>
      <c r="G742" s="1671"/>
      <c r="H742" s="1648"/>
    </row>
    <row r="743">
      <c r="A743" s="1677"/>
      <c r="B743" s="1678"/>
      <c r="C743" s="1678"/>
      <c r="D743" s="1678"/>
      <c r="E743" s="1679"/>
      <c r="F743" s="1679"/>
      <c r="G743" s="1679"/>
      <c r="H743" s="1656"/>
    </row>
    <row r="744">
      <c r="A744" s="1658"/>
      <c r="B744" s="1670"/>
      <c r="C744" s="1670"/>
      <c r="D744" s="1670"/>
      <c r="E744" s="1671"/>
      <c r="F744" s="1671"/>
      <c r="G744" s="1671"/>
      <c r="H744" s="1648"/>
    </row>
    <row r="745">
      <c r="A745" s="1677"/>
      <c r="B745" s="1678"/>
      <c r="C745" s="1678"/>
      <c r="D745" s="1678"/>
      <c r="E745" s="1679"/>
      <c r="F745" s="1679"/>
      <c r="G745" s="1679"/>
      <c r="H745" s="1656"/>
    </row>
    <row r="746">
      <c r="A746" s="1658"/>
      <c r="B746" s="1670"/>
      <c r="C746" s="1670"/>
      <c r="D746" s="1670"/>
      <c r="E746" s="1671"/>
      <c r="F746" s="1671"/>
      <c r="G746" s="1671"/>
      <c r="H746" s="1648"/>
    </row>
    <row r="747">
      <c r="A747" s="1677"/>
      <c r="B747" s="1678"/>
      <c r="C747" s="1678"/>
      <c r="D747" s="1678"/>
      <c r="E747" s="1679"/>
      <c r="F747" s="1679"/>
      <c r="G747" s="1679"/>
      <c r="H747" s="1656"/>
    </row>
    <row r="748">
      <c r="A748" s="1658"/>
      <c r="B748" s="1670"/>
      <c r="C748" s="1670"/>
      <c r="D748" s="1670"/>
      <c r="E748" s="1671"/>
      <c r="F748" s="1671"/>
      <c r="G748" s="1671"/>
      <c r="H748" s="1648"/>
    </row>
    <row r="749">
      <c r="A749" s="1677"/>
      <c r="B749" s="1678"/>
      <c r="C749" s="1678"/>
      <c r="D749" s="1678"/>
      <c r="E749" s="1679"/>
      <c r="F749" s="1679"/>
      <c r="G749" s="1679"/>
      <c r="H749" s="1656"/>
    </row>
    <row r="750">
      <c r="A750" s="1658"/>
      <c r="B750" s="1670"/>
      <c r="C750" s="1670"/>
      <c r="D750" s="1670"/>
      <c r="E750" s="1671"/>
      <c r="F750" s="1671"/>
      <c r="G750" s="1671"/>
      <c r="H750" s="1648"/>
    </row>
    <row r="751">
      <c r="A751" s="1677"/>
      <c r="B751" s="1678"/>
      <c r="C751" s="1678"/>
      <c r="D751" s="1678"/>
      <c r="E751" s="1679"/>
      <c r="F751" s="1679"/>
      <c r="G751" s="1679"/>
      <c r="H751" s="1656"/>
    </row>
    <row r="752">
      <c r="A752" s="1658"/>
      <c r="B752" s="1670"/>
      <c r="C752" s="1670"/>
      <c r="D752" s="1670"/>
      <c r="E752" s="1671"/>
      <c r="F752" s="1671"/>
      <c r="G752" s="1671"/>
      <c r="H752" s="1648"/>
    </row>
    <row r="753">
      <c r="A753" s="1677"/>
      <c r="B753" s="1678"/>
      <c r="C753" s="1678"/>
      <c r="D753" s="1678"/>
      <c r="E753" s="1679"/>
      <c r="F753" s="1679"/>
      <c r="G753" s="1679"/>
      <c r="H753" s="1656"/>
    </row>
    <row r="754">
      <c r="A754" s="1658"/>
      <c r="B754" s="1670"/>
      <c r="C754" s="1670"/>
      <c r="D754" s="1670"/>
      <c r="E754" s="1671"/>
      <c r="F754" s="1671"/>
      <c r="G754" s="1671"/>
      <c r="H754" s="1648"/>
    </row>
    <row r="755">
      <c r="A755" s="1677"/>
      <c r="B755" s="1678"/>
      <c r="C755" s="1678"/>
      <c r="D755" s="1678"/>
      <c r="E755" s="1679"/>
      <c r="F755" s="1679"/>
      <c r="G755" s="1679"/>
      <c r="H755" s="1656"/>
    </row>
    <row r="756">
      <c r="A756" s="1658"/>
      <c r="B756" s="1670"/>
      <c r="C756" s="1670"/>
      <c r="D756" s="1670"/>
      <c r="E756" s="1671"/>
      <c r="F756" s="1671"/>
      <c r="G756" s="1671"/>
      <c r="H756" s="1648"/>
    </row>
    <row r="757">
      <c r="A757" s="1677"/>
      <c r="B757" s="1678"/>
      <c r="C757" s="1678"/>
      <c r="D757" s="1678"/>
      <c r="E757" s="1679"/>
      <c r="F757" s="1679"/>
      <c r="G757" s="1679"/>
      <c r="H757" s="1656"/>
    </row>
    <row r="758">
      <c r="A758" s="1658"/>
      <c r="B758" s="1670"/>
      <c r="C758" s="1670"/>
      <c r="D758" s="1670"/>
      <c r="E758" s="1671"/>
      <c r="F758" s="1671"/>
      <c r="G758" s="1671"/>
      <c r="H758" s="1648"/>
    </row>
    <row r="759">
      <c r="A759" s="1677"/>
      <c r="B759" s="1678"/>
      <c r="C759" s="1678"/>
      <c r="D759" s="1678"/>
      <c r="E759" s="1679"/>
      <c r="F759" s="1679"/>
      <c r="G759" s="1679"/>
      <c r="H759" s="1656"/>
    </row>
    <row r="760">
      <c r="A760" s="1658"/>
      <c r="B760" s="1670"/>
      <c r="C760" s="1670"/>
      <c r="D760" s="1670"/>
      <c r="E760" s="1671"/>
      <c r="F760" s="1671"/>
      <c r="G760" s="1671"/>
      <c r="H760" s="1648"/>
    </row>
    <row r="761">
      <c r="A761" s="1677"/>
      <c r="B761" s="1678"/>
      <c r="C761" s="1678"/>
      <c r="D761" s="1678"/>
      <c r="E761" s="1679"/>
      <c r="F761" s="1679"/>
      <c r="G761" s="1679"/>
      <c r="H761" s="1656"/>
    </row>
    <row r="762">
      <c r="A762" s="1658"/>
      <c r="B762" s="1670"/>
      <c r="C762" s="1670"/>
      <c r="D762" s="1670"/>
      <c r="E762" s="1671"/>
      <c r="F762" s="1671"/>
      <c r="G762" s="1671"/>
      <c r="H762" s="1648"/>
    </row>
    <row r="763">
      <c r="A763" s="1677"/>
      <c r="B763" s="1678"/>
      <c r="C763" s="1678"/>
      <c r="D763" s="1678"/>
      <c r="E763" s="1679"/>
      <c r="F763" s="1679"/>
      <c r="G763" s="1679"/>
      <c r="H763" s="1656"/>
    </row>
    <row r="764">
      <c r="A764" s="1658"/>
      <c r="B764" s="1670"/>
      <c r="C764" s="1670"/>
      <c r="D764" s="1670"/>
      <c r="E764" s="1671"/>
      <c r="F764" s="1671"/>
      <c r="G764" s="1671"/>
      <c r="H764" s="1648"/>
    </row>
    <row r="765">
      <c r="A765" s="1677"/>
      <c r="B765" s="1678"/>
      <c r="C765" s="1678"/>
      <c r="D765" s="1678"/>
      <c r="E765" s="1679"/>
      <c r="F765" s="1679"/>
      <c r="G765" s="1679"/>
      <c r="H765" s="1656"/>
    </row>
    <row r="766">
      <c r="A766" s="1658"/>
      <c r="B766" s="1670"/>
      <c r="C766" s="1670"/>
      <c r="D766" s="1670"/>
      <c r="E766" s="1671"/>
      <c r="F766" s="1671"/>
      <c r="G766" s="1671"/>
      <c r="H766" s="1648"/>
    </row>
    <row r="767">
      <c r="A767" s="1677"/>
      <c r="B767" s="1678"/>
      <c r="C767" s="1678"/>
      <c r="D767" s="1678"/>
      <c r="E767" s="1679"/>
      <c r="F767" s="1679"/>
      <c r="G767" s="1679"/>
      <c r="H767" s="1656"/>
    </row>
    <row r="768">
      <c r="A768" s="1658"/>
      <c r="B768" s="1670"/>
      <c r="C768" s="1670"/>
      <c r="D768" s="1670"/>
      <c r="E768" s="1671"/>
      <c r="F768" s="1671"/>
      <c r="G768" s="1671"/>
      <c r="H768" s="1648"/>
    </row>
    <row r="769">
      <c r="A769" s="1677"/>
      <c r="B769" s="1678"/>
      <c r="C769" s="1678"/>
      <c r="D769" s="1678"/>
      <c r="E769" s="1679"/>
      <c r="F769" s="1679"/>
      <c r="G769" s="1679"/>
      <c r="H769" s="1656"/>
    </row>
    <row r="770">
      <c r="A770" s="1658"/>
      <c r="B770" s="1670"/>
      <c r="C770" s="1670"/>
      <c r="D770" s="1670"/>
      <c r="E770" s="1671"/>
      <c r="F770" s="1671"/>
      <c r="G770" s="1671"/>
      <c r="H770" s="1648"/>
    </row>
    <row r="771">
      <c r="A771" s="1677"/>
      <c r="B771" s="1678"/>
      <c r="C771" s="1678"/>
      <c r="D771" s="1678"/>
      <c r="E771" s="1679"/>
      <c r="F771" s="1679"/>
      <c r="G771" s="1679"/>
      <c r="H771" s="1656"/>
    </row>
    <row r="772">
      <c r="A772" s="1658"/>
      <c r="B772" s="1670"/>
      <c r="C772" s="1670"/>
      <c r="D772" s="1670"/>
      <c r="E772" s="1671"/>
      <c r="F772" s="1671"/>
      <c r="G772" s="1671"/>
      <c r="H772" s="1648"/>
    </row>
    <row r="773">
      <c r="A773" s="1677"/>
      <c r="B773" s="1678"/>
      <c r="C773" s="1678"/>
      <c r="D773" s="1678"/>
      <c r="E773" s="1679"/>
      <c r="F773" s="1679"/>
      <c r="G773" s="1679"/>
      <c r="H773" s="1656"/>
    </row>
    <row r="774">
      <c r="A774" s="1658"/>
      <c r="B774" s="1670"/>
      <c r="C774" s="1670"/>
      <c r="D774" s="1670"/>
      <c r="E774" s="1671"/>
      <c r="F774" s="1671"/>
      <c r="G774" s="1671"/>
      <c r="H774" s="1648"/>
    </row>
    <row r="775">
      <c r="A775" s="1677"/>
      <c r="B775" s="1678"/>
      <c r="C775" s="1678"/>
      <c r="D775" s="1678"/>
      <c r="E775" s="1679"/>
      <c r="F775" s="1679"/>
      <c r="G775" s="1679"/>
      <c r="H775" s="1656"/>
    </row>
    <row r="776">
      <c r="A776" s="1658"/>
      <c r="B776" s="1670"/>
      <c r="C776" s="1670"/>
      <c r="D776" s="1670"/>
      <c r="E776" s="1671"/>
      <c r="F776" s="1671"/>
      <c r="G776" s="1671"/>
      <c r="H776" s="1648"/>
    </row>
    <row r="777">
      <c r="A777" s="1677"/>
      <c r="B777" s="1678"/>
      <c r="C777" s="1678"/>
      <c r="D777" s="1678"/>
      <c r="E777" s="1679"/>
      <c r="F777" s="1679"/>
      <c r="G777" s="1679"/>
      <c r="H777" s="1656"/>
    </row>
    <row r="778">
      <c r="A778" s="1658"/>
      <c r="B778" s="1670"/>
      <c r="C778" s="1670"/>
      <c r="D778" s="1670"/>
      <c r="E778" s="1671"/>
      <c r="F778" s="1671"/>
      <c r="G778" s="1671"/>
      <c r="H778" s="1648"/>
    </row>
    <row r="779">
      <c r="A779" s="1677"/>
      <c r="B779" s="1678"/>
      <c r="C779" s="1678"/>
      <c r="D779" s="1678"/>
      <c r="E779" s="1679"/>
      <c r="F779" s="1679"/>
      <c r="G779" s="1679"/>
      <c r="H779" s="1656"/>
    </row>
    <row r="780">
      <c r="A780" s="1658"/>
      <c r="B780" s="1670"/>
      <c r="C780" s="1670"/>
      <c r="D780" s="1670"/>
      <c r="E780" s="1671"/>
      <c r="F780" s="1671"/>
      <c r="G780" s="1671"/>
      <c r="H780" s="1648"/>
    </row>
    <row r="781">
      <c r="A781" s="1677"/>
      <c r="B781" s="1678"/>
      <c r="C781" s="1678"/>
      <c r="D781" s="1678"/>
      <c r="E781" s="1679"/>
      <c r="F781" s="1679"/>
      <c r="G781" s="1679"/>
      <c r="H781" s="1656"/>
    </row>
    <row r="782">
      <c r="A782" s="1658"/>
      <c r="B782" s="1670"/>
      <c r="C782" s="1670"/>
      <c r="D782" s="1670"/>
      <c r="E782" s="1671"/>
      <c r="F782" s="1671"/>
      <c r="G782" s="1671"/>
      <c r="H782" s="1648"/>
    </row>
    <row r="783">
      <c r="A783" s="1677"/>
      <c r="B783" s="1678"/>
      <c r="C783" s="1678"/>
      <c r="D783" s="1678"/>
      <c r="E783" s="1679"/>
      <c r="F783" s="1679"/>
      <c r="G783" s="1679"/>
      <c r="H783" s="1656"/>
    </row>
    <row r="784">
      <c r="A784" s="1658"/>
      <c r="B784" s="1670"/>
      <c r="C784" s="1670"/>
      <c r="D784" s="1670"/>
      <c r="E784" s="1671"/>
      <c r="F784" s="1671"/>
      <c r="G784" s="1671"/>
      <c r="H784" s="1648"/>
    </row>
    <row r="785">
      <c r="A785" s="1677"/>
      <c r="B785" s="1678"/>
      <c r="C785" s="1678"/>
      <c r="D785" s="1678"/>
      <c r="E785" s="1679"/>
      <c r="F785" s="1679"/>
      <c r="G785" s="1679"/>
      <c r="H785" s="1656"/>
    </row>
    <row r="786">
      <c r="A786" s="1658"/>
      <c r="B786" s="1670"/>
      <c r="C786" s="1670"/>
      <c r="D786" s="1670"/>
      <c r="E786" s="1671"/>
      <c r="F786" s="1671"/>
      <c r="G786" s="1671"/>
      <c r="H786" s="1648"/>
    </row>
    <row r="787">
      <c r="A787" s="1677"/>
      <c r="B787" s="1678"/>
      <c r="C787" s="1678"/>
      <c r="D787" s="1678"/>
      <c r="E787" s="1679"/>
      <c r="F787" s="1679"/>
      <c r="G787" s="1679"/>
      <c r="H787" s="1656"/>
    </row>
    <row r="788">
      <c r="A788" s="1658"/>
      <c r="B788" s="1670"/>
      <c r="C788" s="1670"/>
      <c r="D788" s="1670"/>
      <c r="E788" s="1671"/>
      <c r="F788" s="1671"/>
      <c r="G788" s="1671"/>
      <c r="H788" s="1648"/>
    </row>
    <row r="789">
      <c r="A789" s="1677"/>
      <c r="B789" s="1678"/>
      <c r="C789" s="1678"/>
      <c r="D789" s="1678"/>
      <c r="E789" s="1679"/>
      <c r="F789" s="1679"/>
      <c r="G789" s="1679"/>
      <c r="H789" s="1656"/>
    </row>
    <row r="790">
      <c r="A790" s="1658"/>
      <c r="B790" s="1670"/>
      <c r="C790" s="1670"/>
      <c r="D790" s="1670"/>
      <c r="E790" s="1671"/>
      <c r="F790" s="1671"/>
      <c r="G790" s="1671"/>
      <c r="H790" s="1648"/>
    </row>
    <row r="791">
      <c r="A791" s="1677"/>
      <c r="B791" s="1678"/>
      <c r="C791" s="1678"/>
      <c r="D791" s="1678"/>
      <c r="E791" s="1679"/>
      <c r="F791" s="1679"/>
      <c r="G791" s="1679"/>
      <c r="H791" s="1656"/>
    </row>
    <row r="792">
      <c r="A792" s="1658"/>
      <c r="B792" s="1670"/>
      <c r="C792" s="1670"/>
      <c r="D792" s="1670"/>
      <c r="E792" s="1671"/>
      <c r="F792" s="1671"/>
      <c r="G792" s="1671"/>
      <c r="H792" s="1648"/>
    </row>
    <row r="793">
      <c r="A793" s="1677"/>
      <c r="B793" s="1678"/>
      <c r="C793" s="1678"/>
      <c r="D793" s="1678"/>
      <c r="E793" s="1679"/>
      <c r="F793" s="1679"/>
      <c r="G793" s="1679"/>
      <c r="H793" s="1656"/>
    </row>
    <row r="794">
      <c r="A794" s="1658"/>
      <c r="B794" s="1670"/>
      <c r="C794" s="1670"/>
      <c r="D794" s="1670"/>
      <c r="E794" s="1671"/>
      <c r="F794" s="1671"/>
      <c r="G794" s="1671"/>
      <c r="H794" s="1648"/>
    </row>
    <row r="795">
      <c r="A795" s="1677"/>
      <c r="B795" s="1678"/>
      <c r="C795" s="1678"/>
      <c r="D795" s="1678"/>
      <c r="E795" s="1679"/>
      <c r="F795" s="1679"/>
      <c r="G795" s="1679"/>
      <c r="H795" s="1656"/>
    </row>
    <row r="796">
      <c r="A796" s="1658"/>
      <c r="B796" s="1670"/>
      <c r="C796" s="1670"/>
      <c r="D796" s="1670"/>
      <c r="E796" s="1671"/>
      <c r="F796" s="1671"/>
      <c r="G796" s="1671"/>
      <c r="H796" s="1648"/>
    </row>
    <row r="797">
      <c r="A797" s="1677"/>
      <c r="B797" s="1678"/>
      <c r="C797" s="1678"/>
      <c r="D797" s="1678"/>
      <c r="E797" s="1679"/>
      <c r="F797" s="1679"/>
      <c r="G797" s="1679"/>
      <c r="H797" s="1656"/>
    </row>
    <row r="798">
      <c r="A798" s="1658"/>
      <c r="B798" s="1670"/>
      <c r="C798" s="1670"/>
      <c r="D798" s="1670"/>
      <c r="E798" s="1671"/>
      <c r="F798" s="1671"/>
      <c r="G798" s="1671"/>
      <c r="H798" s="1648"/>
    </row>
    <row r="799">
      <c r="A799" s="1677"/>
      <c r="B799" s="1678"/>
      <c r="C799" s="1678"/>
      <c r="D799" s="1678"/>
      <c r="E799" s="1679"/>
      <c r="F799" s="1679"/>
      <c r="G799" s="1679"/>
      <c r="H799" s="1656"/>
    </row>
    <row r="800">
      <c r="A800" s="1658"/>
      <c r="B800" s="1670"/>
      <c r="C800" s="1670"/>
      <c r="D800" s="1670"/>
      <c r="E800" s="1671"/>
      <c r="F800" s="1671"/>
      <c r="G800" s="1671"/>
      <c r="H800" s="1648"/>
    </row>
    <row r="801">
      <c r="A801" s="1677"/>
      <c r="B801" s="1678"/>
      <c r="C801" s="1678"/>
      <c r="D801" s="1678"/>
      <c r="E801" s="1679"/>
      <c r="F801" s="1679"/>
      <c r="G801" s="1679"/>
      <c r="H801" s="1656"/>
    </row>
    <row r="802">
      <c r="A802" s="1658"/>
      <c r="B802" s="1670"/>
      <c r="C802" s="1670"/>
      <c r="D802" s="1670"/>
      <c r="E802" s="1671"/>
      <c r="F802" s="1671"/>
      <c r="G802" s="1671"/>
      <c r="H802" s="1648"/>
    </row>
    <row r="803">
      <c r="A803" s="1677"/>
      <c r="B803" s="1678"/>
      <c r="C803" s="1678"/>
      <c r="D803" s="1678"/>
      <c r="E803" s="1679"/>
      <c r="F803" s="1679"/>
      <c r="G803" s="1679"/>
      <c r="H803" s="1656"/>
    </row>
    <row r="804">
      <c r="A804" s="1658"/>
      <c r="B804" s="1670"/>
      <c r="C804" s="1670"/>
      <c r="D804" s="1670"/>
      <c r="E804" s="1671"/>
      <c r="F804" s="1671"/>
      <c r="G804" s="1671"/>
      <c r="H804" s="1648"/>
    </row>
    <row r="805">
      <c r="A805" s="1677"/>
      <c r="B805" s="1678"/>
      <c r="C805" s="1678"/>
      <c r="D805" s="1678"/>
      <c r="E805" s="1679"/>
      <c r="F805" s="1679"/>
      <c r="G805" s="1679"/>
      <c r="H805" s="1656"/>
    </row>
    <row r="806">
      <c r="A806" s="1658"/>
      <c r="B806" s="1670"/>
      <c r="C806" s="1670"/>
      <c r="D806" s="1670"/>
      <c r="E806" s="1671"/>
      <c r="F806" s="1671"/>
      <c r="G806" s="1671"/>
      <c r="H806" s="1648"/>
    </row>
    <row r="807">
      <c r="A807" s="1677"/>
      <c r="B807" s="1678"/>
      <c r="C807" s="1678"/>
      <c r="D807" s="1678"/>
      <c r="E807" s="1679"/>
      <c r="F807" s="1679"/>
      <c r="G807" s="1679"/>
      <c r="H807" s="1656"/>
    </row>
    <row r="808">
      <c r="A808" s="1658"/>
      <c r="B808" s="1670"/>
      <c r="C808" s="1670"/>
      <c r="D808" s="1670"/>
      <c r="E808" s="1671"/>
      <c r="F808" s="1671"/>
      <c r="G808" s="1671"/>
      <c r="H808" s="1648"/>
    </row>
    <row r="809">
      <c r="A809" s="1677"/>
      <c r="B809" s="1678"/>
      <c r="C809" s="1678"/>
      <c r="D809" s="1678"/>
      <c r="E809" s="1679"/>
      <c r="F809" s="1679"/>
      <c r="G809" s="1679"/>
      <c r="H809" s="1656"/>
    </row>
    <row r="810">
      <c r="A810" s="1658"/>
      <c r="B810" s="1670"/>
      <c r="C810" s="1670"/>
      <c r="D810" s="1670"/>
      <c r="E810" s="1671"/>
      <c r="F810" s="1671"/>
      <c r="G810" s="1671"/>
      <c r="H810" s="1648"/>
    </row>
    <row r="811">
      <c r="A811" s="1677"/>
      <c r="B811" s="1678"/>
      <c r="C811" s="1678"/>
      <c r="D811" s="1678"/>
      <c r="E811" s="1679"/>
      <c r="F811" s="1679"/>
      <c r="G811" s="1679"/>
      <c r="H811" s="1656"/>
    </row>
    <row r="812">
      <c r="A812" s="1658"/>
      <c r="B812" s="1670"/>
      <c r="C812" s="1670"/>
      <c r="D812" s="1670"/>
      <c r="E812" s="1671"/>
      <c r="F812" s="1671"/>
      <c r="G812" s="1671"/>
      <c r="H812" s="1648"/>
    </row>
    <row r="813">
      <c r="A813" s="1677"/>
      <c r="B813" s="1678"/>
      <c r="C813" s="1678"/>
      <c r="D813" s="1678"/>
      <c r="E813" s="1679"/>
      <c r="F813" s="1679"/>
      <c r="G813" s="1679"/>
      <c r="H813" s="1656"/>
    </row>
    <row r="814">
      <c r="A814" s="1658"/>
      <c r="B814" s="1670"/>
      <c r="C814" s="1670"/>
      <c r="D814" s="1670"/>
      <c r="E814" s="1671"/>
      <c r="F814" s="1671"/>
      <c r="G814" s="1671"/>
      <c r="H814" s="1648"/>
    </row>
    <row r="815">
      <c r="A815" s="1677"/>
      <c r="B815" s="1678"/>
      <c r="C815" s="1678"/>
      <c r="D815" s="1678"/>
      <c r="E815" s="1679"/>
      <c r="F815" s="1679"/>
      <c r="G815" s="1679"/>
      <c r="H815" s="1656"/>
    </row>
    <row r="816">
      <c r="A816" s="1658"/>
      <c r="B816" s="1670"/>
      <c r="C816" s="1670"/>
      <c r="D816" s="1670"/>
      <c r="E816" s="1671"/>
      <c r="F816" s="1671"/>
      <c r="G816" s="1671"/>
      <c r="H816" s="1648"/>
    </row>
    <row r="817">
      <c r="A817" s="1677"/>
      <c r="B817" s="1678"/>
      <c r="C817" s="1678"/>
      <c r="D817" s="1678"/>
      <c r="E817" s="1679"/>
      <c r="F817" s="1679"/>
      <c r="G817" s="1679"/>
      <c r="H817" s="1656"/>
    </row>
    <row r="818">
      <c r="A818" s="1658"/>
      <c r="B818" s="1670"/>
      <c r="C818" s="1670"/>
      <c r="D818" s="1670"/>
      <c r="E818" s="1671"/>
      <c r="F818" s="1671"/>
      <c r="G818" s="1671"/>
      <c r="H818" s="1648"/>
    </row>
    <row r="819">
      <c r="A819" s="1677"/>
      <c r="B819" s="1678"/>
      <c r="C819" s="1678"/>
      <c r="D819" s="1678"/>
      <c r="E819" s="1679"/>
      <c r="F819" s="1679"/>
      <c r="G819" s="1679"/>
      <c r="H819" s="1656"/>
    </row>
    <row r="820">
      <c r="A820" s="1658"/>
      <c r="B820" s="1670"/>
      <c r="C820" s="1670"/>
      <c r="D820" s="1670"/>
      <c r="E820" s="1671"/>
      <c r="F820" s="1671"/>
      <c r="G820" s="1671"/>
      <c r="H820" s="1648"/>
    </row>
    <row r="821">
      <c r="A821" s="1677"/>
      <c r="B821" s="1678"/>
      <c r="C821" s="1678"/>
      <c r="D821" s="1678"/>
      <c r="E821" s="1679"/>
      <c r="F821" s="1679"/>
      <c r="G821" s="1679"/>
      <c r="H821" s="1656"/>
    </row>
    <row r="822">
      <c r="A822" s="1658"/>
      <c r="B822" s="1670"/>
      <c r="C822" s="1670"/>
      <c r="D822" s="1670"/>
      <c r="E822" s="1671"/>
      <c r="F822" s="1671"/>
      <c r="G822" s="1671"/>
      <c r="H822" s="1648"/>
    </row>
    <row r="823">
      <c r="A823" s="1677"/>
      <c r="B823" s="1678"/>
      <c r="C823" s="1678"/>
      <c r="D823" s="1678"/>
      <c r="E823" s="1679"/>
      <c r="F823" s="1679"/>
      <c r="G823" s="1679"/>
      <c r="H823" s="1656"/>
    </row>
    <row r="824">
      <c r="A824" s="1658"/>
      <c r="B824" s="1670"/>
      <c r="C824" s="1670"/>
      <c r="D824" s="1670"/>
      <c r="E824" s="1671"/>
      <c r="F824" s="1671"/>
      <c r="G824" s="1671"/>
      <c r="H824" s="1648"/>
    </row>
    <row r="825">
      <c r="A825" s="1677"/>
      <c r="B825" s="1678"/>
      <c r="C825" s="1678"/>
      <c r="D825" s="1678"/>
      <c r="E825" s="1679"/>
      <c r="F825" s="1679"/>
      <c r="G825" s="1679"/>
      <c r="H825" s="1656"/>
    </row>
    <row r="826">
      <c r="A826" s="1658"/>
      <c r="B826" s="1670"/>
      <c r="C826" s="1670"/>
      <c r="D826" s="1670"/>
      <c r="E826" s="1671"/>
      <c r="F826" s="1671"/>
      <c r="G826" s="1671"/>
      <c r="H826" s="1648"/>
    </row>
    <row r="827">
      <c r="A827" s="1677"/>
      <c r="B827" s="1678"/>
      <c r="C827" s="1678"/>
      <c r="D827" s="1678"/>
      <c r="E827" s="1679"/>
      <c r="F827" s="1679"/>
      <c r="G827" s="1679"/>
      <c r="H827" s="1656"/>
    </row>
    <row r="828">
      <c r="A828" s="1658"/>
      <c r="B828" s="1670"/>
      <c r="C828" s="1670"/>
      <c r="D828" s="1670"/>
      <c r="E828" s="1671"/>
      <c r="F828" s="1671"/>
      <c r="G828" s="1671"/>
      <c r="H828" s="1648"/>
    </row>
    <row r="829">
      <c r="A829" s="1677"/>
      <c r="B829" s="1678"/>
      <c r="C829" s="1678"/>
      <c r="D829" s="1678"/>
      <c r="E829" s="1679"/>
      <c r="F829" s="1679"/>
      <c r="G829" s="1679"/>
      <c r="H829" s="1656"/>
    </row>
    <row r="830">
      <c r="A830" s="1658"/>
      <c r="B830" s="1670"/>
      <c r="C830" s="1670"/>
      <c r="D830" s="1670"/>
      <c r="E830" s="1671"/>
      <c r="F830" s="1671"/>
      <c r="G830" s="1671"/>
      <c r="H830" s="1648"/>
    </row>
    <row r="831">
      <c r="A831" s="1677"/>
      <c r="B831" s="1678"/>
      <c r="C831" s="1678"/>
      <c r="D831" s="1678"/>
      <c r="E831" s="1679"/>
      <c r="F831" s="1679"/>
      <c r="G831" s="1679"/>
      <c r="H831" s="1656"/>
    </row>
    <row r="832">
      <c r="A832" s="1658"/>
      <c r="B832" s="1670"/>
      <c r="C832" s="1670"/>
      <c r="D832" s="1670"/>
      <c r="E832" s="1671"/>
      <c r="F832" s="1671"/>
      <c r="G832" s="1671"/>
      <c r="H832" s="1648"/>
    </row>
    <row r="833">
      <c r="A833" s="1677"/>
      <c r="B833" s="1678"/>
      <c r="C833" s="1678"/>
      <c r="D833" s="1678"/>
      <c r="E833" s="1679"/>
      <c r="F833" s="1679"/>
      <c r="G833" s="1679"/>
      <c r="H833" s="1656"/>
    </row>
    <row r="834">
      <c r="A834" s="1658"/>
      <c r="B834" s="1670"/>
      <c r="C834" s="1670"/>
      <c r="D834" s="1670"/>
      <c r="E834" s="1671"/>
      <c r="F834" s="1671"/>
      <c r="G834" s="1671"/>
      <c r="H834" s="1648"/>
    </row>
    <row r="835">
      <c r="A835" s="1677"/>
      <c r="B835" s="1678"/>
      <c r="C835" s="1678"/>
      <c r="D835" s="1678"/>
      <c r="E835" s="1679"/>
      <c r="F835" s="1679"/>
      <c r="G835" s="1679"/>
      <c r="H835" s="1656"/>
    </row>
    <row r="836">
      <c r="A836" s="1658"/>
      <c r="B836" s="1670"/>
      <c r="C836" s="1670"/>
      <c r="D836" s="1670"/>
      <c r="E836" s="1671"/>
      <c r="F836" s="1671"/>
      <c r="G836" s="1671"/>
      <c r="H836" s="1648"/>
    </row>
    <row r="837">
      <c r="A837" s="1677"/>
      <c r="B837" s="1678"/>
      <c r="C837" s="1678"/>
      <c r="D837" s="1678"/>
      <c r="E837" s="1679"/>
      <c r="F837" s="1679"/>
      <c r="G837" s="1679"/>
      <c r="H837" s="1656"/>
    </row>
    <row r="838">
      <c r="A838" s="1658"/>
      <c r="B838" s="1670"/>
      <c r="C838" s="1670"/>
      <c r="D838" s="1670"/>
      <c r="E838" s="1671"/>
      <c r="F838" s="1671"/>
      <c r="G838" s="1671"/>
      <c r="H838" s="1648"/>
    </row>
    <row r="839">
      <c r="A839" s="1677"/>
      <c r="B839" s="1678"/>
      <c r="C839" s="1678"/>
      <c r="D839" s="1678"/>
      <c r="E839" s="1679"/>
      <c r="F839" s="1679"/>
      <c r="G839" s="1679"/>
      <c r="H839" s="1656"/>
    </row>
    <row r="840">
      <c r="A840" s="1658"/>
      <c r="B840" s="1670"/>
      <c r="C840" s="1670"/>
      <c r="D840" s="1670"/>
      <c r="E840" s="1671"/>
      <c r="F840" s="1671"/>
      <c r="G840" s="1671"/>
      <c r="H840" s="1648"/>
    </row>
    <row r="841">
      <c r="A841" s="1677"/>
      <c r="B841" s="1678"/>
      <c r="C841" s="1678"/>
      <c r="D841" s="1678"/>
      <c r="E841" s="1679"/>
      <c r="F841" s="1679"/>
      <c r="G841" s="1679"/>
      <c r="H841" s="1656"/>
    </row>
    <row r="842">
      <c r="A842" s="1658"/>
      <c r="B842" s="1670"/>
      <c r="C842" s="1670"/>
      <c r="D842" s="1670"/>
      <c r="E842" s="1671"/>
      <c r="F842" s="1671"/>
      <c r="G842" s="1671"/>
      <c r="H842" s="1648"/>
    </row>
    <row r="843">
      <c r="A843" s="1677"/>
      <c r="B843" s="1678"/>
      <c r="C843" s="1678"/>
      <c r="D843" s="1678"/>
      <c r="E843" s="1679"/>
      <c r="F843" s="1679"/>
      <c r="G843" s="1679"/>
      <c r="H843" s="1656"/>
    </row>
    <row r="844">
      <c r="A844" s="1658"/>
      <c r="B844" s="1670"/>
      <c r="C844" s="1670"/>
      <c r="D844" s="1670"/>
      <c r="E844" s="1671"/>
      <c r="F844" s="1671"/>
      <c r="G844" s="1671"/>
      <c r="H844" s="1648"/>
    </row>
    <row r="845">
      <c r="A845" s="1677"/>
      <c r="B845" s="1678"/>
      <c r="C845" s="1678"/>
      <c r="D845" s="1678"/>
      <c r="E845" s="1679"/>
      <c r="F845" s="1679"/>
      <c r="G845" s="1679"/>
      <c r="H845" s="1656"/>
    </row>
    <row r="846">
      <c r="A846" s="1658"/>
      <c r="B846" s="1670"/>
      <c r="C846" s="1670"/>
      <c r="D846" s="1670"/>
      <c r="E846" s="1671"/>
      <c r="F846" s="1671"/>
      <c r="G846" s="1671"/>
      <c r="H846" s="1648"/>
    </row>
    <row r="847">
      <c r="A847" s="1677"/>
      <c r="B847" s="1678"/>
      <c r="C847" s="1678"/>
      <c r="D847" s="1678"/>
      <c r="E847" s="1679"/>
      <c r="F847" s="1679"/>
      <c r="G847" s="1679"/>
      <c r="H847" s="1656"/>
    </row>
    <row r="848">
      <c r="A848" s="1658"/>
      <c r="B848" s="1670"/>
      <c r="C848" s="1670"/>
      <c r="D848" s="1670"/>
      <c r="E848" s="1671"/>
      <c r="F848" s="1671"/>
      <c r="G848" s="1671"/>
      <c r="H848" s="1648"/>
    </row>
    <row r="849">
      <c r="A849" s="1677"/>
      <c r="B849" s="1678"/>
      <c r="C849" s="1678"/>
      <c r="D849" s="1678"/>
      <c r="E849" s="1679"/>
      <c r="F849" s="1679"/>
      <c r="G849" s="1679"/>
      <c r="H849" s="1656"/>
    </row>
    <row r="850">
      <c r="A850" s="1658"/>
      <c r="B850" s="1670"/>
      <c r="C850" s="1670"/>
      <c r="D850" s="1670"/>
      <c r="E850" s="1671"/>
      <c r="F850" s="1671"/>
      <c r="G850" s="1671"/>
      <c r="H850" s="1648"/>
    </row>
    <row r="851">
      <c r="A851" s="1677"/>
      <c r="B851" s="1678"/>
      <c r="C851" s="1678"/>
      <c r="D851" s="1678"/>
      <c r="E851" s="1679"/>
      <c r="F851" s="1679"/>
      <c r="G851" s="1679"/>
      <c r="H851" s="1656"/>
    </row>
    <row r="852">
      <c r="A852" s="1658"/>
      <c r="B852" s="1670"/>
      <c r="C852" s="1670"/>
      <c r="D852" s="1670"/>
      <c r="E852" s="1671"/>
      <c r="F852" s="1671"/>
      <c r="G852" s="1671"/>
      <c r="H852" s="1648"/>
    </row>
    <row r="853">
      <c r="A853" s="1677"/>
      <c r="B853" s="1678"/>
      <c r="C853" s="1678"/>
      <c r="D853" s="1678"/>
      <c r="E853" s="1679"/>
      <c r="F853" s="1679"/>
      <c r="G853" s="1679"/>
      <c r="H853" s="1656"/>
    </row>
    <row r="854">
      <c r="A854" s="1658"/>
      <c r="B854" s="1670"/>
      <c r="C854" s="1670"/>
      <c r="D854" s="1670"/>
      <c r="E854" s="1671"/>
      <c r="F854" s="1671"/>
      <c r="G854" s="1671"/>
      <c r="H854" s="1648"/>
    </row>
    <row r="855">
      <c r="A855" s="1677"/>
      <c r="B855" s="1678"/>
      <c r="C855" s="1678"/>
      <c r="D855" s="1678"/>
      <c r="E855" s="1679"/>
      <c r="F855" s="1679"/>
      <c r="G855" s="1679"/>
      <c r="H855" s="1656"/>
    </row>
    <row r="856">
      <c r="A856" s="1658"/>
      <c r="B856" s="1670"/>
      <c r="C856" s="1670"/>
      <c r="D856" s="1670"/>
      <c r="E856" s="1671"/>
      <c r="F856" s="1671"/>
      <c r="G856" s="1671"/>
      <c r="H856" s="1648"/>
    </row>
    <row r="857">
      <c r="A857" s="1677"/>
      <c r="B857" s="1678"/>
      <c r="C857" s="1678"/>
      <c r="D857" s="1678"/>
      <c r="E857" s="1679"/>
      <c r="F857" s="1679"/>
      <c r="G857" s="1679"/>
      <c r="H857" s="1656"/>
    </row>
    <row r="858">
      <c r="A858" s="1658"/>
      <c r="B858" s="1670"/>
      <c r="C858" s="1670"/>
      <c r="D858" s="1670"/>
      <c r="E858" s="1671"/>
      <c r="F858" s="1671"/>
      <c r="G858" s="1671"/>
      <c r="H858" s="1648"/>
    </row>
    <row r="859">
      <c r="A859" s="1677"/>
      <c r="B859" s="1678"/>
      <c r="C859" s="1678"/>
      <c r="D859" s="1678"/>
      <c r="E859" s="1679"/>
      <c r="F859" s="1679"/>
      <c r="G859" s="1679"/>
      <c r="H859" s="1656"/>
    </row>
    <row r="860">
      <c r="A860" s="1658"/>
      <c r="B860" s="1670"/>
      <c r="C860" s="1670"/>
      <c r="D860" s="1670"/>
      <c r="E860" s="1671"/>
      <c r="F860" s="1671"/>
      <c r="G860" s="1671"/>
      <c r="H860" s="1648"/>
    </row>
    <row r="861">
      <c r="A861" s="1677"/>
      <c r="B861" s="1678"/>
      <c r="C861" s="1678"/>
      <c r="D861" s="1678"/>
      <c r="E861" s="1679"/>
      <c r="F861" s="1679"/>
      <c r="G861" s="1679"/>
      <c r="H861" s="1656"/>
    </row>
    <row r="862">
      <c r="A862" s="1658"/>
      <c r="B862" s="1670"/>
      <c r="C862" s="1670"/>
      <c r="D862" s="1670"/>
      <c r="E862" s="1671"/>
      <c r="F862" s="1671"/>
      <c r="G862" s="1671"/>
      <c r="H862" s="1648"/>
    </row>
    <row r="863">
      <c r="A863" s="1677"/>
      <c r="B863" s="1678"/>
      <c r="C863" s="1678"/>
      <c r="D863" s="1678"/>
      <c r="E863" s="1679"/>
      <c r="F863" s="1679"/>
      <c r="G863" s="1679"/>
      <c r="H863" s="1656"/>
    </row>
    <row r="864">
      <c r="A864" s="1658"/>
      <c r="B864" s="1670"/>
      <c r="C864" s="1670"/>
      <c r="D864" s="1670"/>
      <c r="E864" s="1671"/>
      <c r="F864" s="1671"/>
      <c r="G864" s="1671"/>
      <c r="H864" s="1648"/>
    </row>
    <row r="865">
      <c r="A865" s="1677"/>
      <c r="B865" s="1678"/>
      <c r="C865" s="1678"/>
      <c r="D865" s="1678"/>
      <c r="E865" s="1679"/>
      <c r="F865" s="1679"/>
      <c r="G865" s="1679"/>
      <c r="H865" s="1656"/>
    </row>
    <row r="866">
      <c r="A866" s="1658"/>
      <c r="B866" s="1670"/>
      <c r="C866" s="1670"/>
      <c r="D866" s="1670"/>
      <c r="E866" s="1671"/>
      <c r="F866" s="1671"/>
      <c r="G866" s="1671"/>
      <c r="H866" s="1648"/>
    </row>
    <row r="867">
      <c r="A867" s="1677"/>
      <c r="B867" s="1678"/>
      <c r="C867" s="1678"/>
      <c r="D867" s="1678"/>
      <c r="E867" s="1679"/>
      <c r="F867" s="1679"/>
      <c r="G867" s="1679"/>
      <c r="H867" s="1656"/>
    </row>
    <row r="868">
      <c r="A868" s="1658"/>
      <c r="B868" s="1670"/>
      <c r="C868" s="1670"/>
      <c r="D868" s="1670"/>
      <c r="E868" s="1671"/>
      <c r="F868" s="1671"/>
      <c r="G868" s="1671"/>
      <c r="H868" s="1648"/>
    </row>
    <row r="869">
      <c r="A869" s="1677"/>
      <c r="B869" s="1678"/>
      <c r="C869" s="1678"/>
      <c r="D869" s="1678"/>
      <c r="E869" s="1679"/>
      <c r="F869" s="1679"/>
      <c r="G869" s="1679"/>
      <c r="H869" s="1656"/>
    </row>
    <row r="870">
      <c r="A870" s="1658"/>
      <c r="B870" s="1670"/>
      <c r="C870" s="1670"/>
      <c r="D870" s="1670"/>
      <c r="E870" s="1671"/>
      <c r="F870" s="1671"/>
      <c r="G870" s="1671"/>
      <c r="H870" s="1648"/>
    </row>
    <row r="871">
      <c r="A871" s="1677"/>
      <c r="B871" s="1678"/>
      <c r="C871" s="1678"/>
      <c r="D871" s="1678"/>
      <c r="E871" s="1679"/>
      <c r="F871" s="1679"/>
      <c r="G871" s="1679"/>
      <c r="H871" s="1656"/>
    </row>
    <row r="872">
      <c r="A872" s="1658"/>
      <c r="B872" s="1670"/>
      <c r="C872" s="1670"/>
      <c r="D872" s="1670"/>
      <c r="E872" s="1671"/>
      <c r="F872" s="1671"/>
      <c r="G872" s="1671"/>
      <c r="H872" s="1648"/>
    </row>
    <row r="873">
      <c r="A873" s="1677"/>
      <c r="B873" s="1678"/>
      <c r="C873" s="1678"/>
      <c r="D873" s="1678"/>
      <c r="E873" s="1679"/>
      <c r="F873" s="1679"/>
      <c r="G873" s="1679"/>
      <c r="H873" s="1656"/>
    </row>
    <row r="874">
      <c r="A874" s="1658"/>
      <c r="B874" s="1670"/>
      <c r="C874" s="1670"/>
      <c r="D874" s="1670"/>
      <c r="E874" s="1671"/>
      <c r="F874" s="1671"/>
      <c r="G874" s="1671"/>
      <c r="H874" s="1648"/>
    </row>
    <row r="875">
      <c r="A875" s="1677"/>
      <c r="B875" s="1678"/>
      <c r="C875" s="1678"/>
      <c r="D875" s="1678"/>
      <c r="E875" s="1679"/>
      <c r="F875" s="1679"/>
      <c r="G875" s="1679"/>
      <c r="H875" s="1656"/>
    </row>
    <row r="876">
      <c r="A876" s="1658"/>
      <c r="B876" s="1670"/>
      <c r="C876" s="1670"/>
      <c r="D876" s="1670"/>
      <c r="E876" s="1671"/>
      <c r="F876" s="1671"/>
      <c r="G876" s="1671"/>
      <c r="H876" s="1648"/>
    </row>
    <row r="877">
      <c r="A877" s="1677"/>
      <c r="B877" s="1678"/>
      <c r="C877" s="1678"/>
      <c r="D877" s="1678"/>
      <c r="E877" s="1679"/>
      <c r="F877" s="1679"/>
      <c r="G877" s="1679"/>
      <c r="H877" s="1656"/>
    </row>
    <row r="878">
      <c r="A878" s="1658"/>
      <c r="B878" s="1670"/>
      <c r="C878" s="1670"/>
      <c r="D878" s="1670"/>
      <c r="E878" s="1671"/>
      <c r="F878" s="1671"/>
      <c r="G878" s="1671"/>
      <c r="H878" s="1648"/>
    </row>
    <row r="879">
      <c r="A879" s="1677"/>
      <c r="B879" s="1678"/>
      <c r="C879" s="1678"/>
      <c r="D879" s="1678"/>
      <c r="E879" s="1679"/>
      <c r="F879" s="1679"/>
      <c r="G879" s="1679"/>
      <c r="H879" s="1656"/>
    </row>
    <row r="880">
      <c r="A880" s="1658"/>
      <c r="B880" s="1670"/>
      <c r="C880" s="1670"/>
      <c r="D880" s="1670"/>
      <c r="E880" s="1671"/>
      <c r="F880" s="1671"/>
      <c r="G880" s="1671"/>
      <c r="H880" s="1648"/>
    </row>
    <row r="881">
      <c r="A881" s="1677"/>
      <c r="B881" s="1678"/>
      <c r="C881" s="1678"/>
      <c r="D881" s="1678"/>
      <c r="E881" s="1679"/>
      <c r="F881" s="1679"/>
      <c r="G881" s="1679"/>
      <c r="H881" s="1656"/>
    </row>
    <row r="882">
      <c r="A882" s="1658"/>
      <c r="B882" s="1670"/>
      <c r="C882" s="1670"/>
      <c r="D882" s="1670"/>
      <c r="E882" s="1671"/>
      <c r="F882" s="1671"/>
      <c r="G882" s="1671"/>
      <c r="H882" s="1648"/>
    </row>
    <row r="883">
      <c r="A883" s="1677"/>
      <c r="B883" s="1678"/>
      <c r="C883" s="1678"/>
      <c r="D883" s="1678"/>
      <c r="E883" s="1679"/>
      <c r="F883" s="1679"/>
      <c r="G883" s="1679"/>
      <c r="H883" s="1656"/>
    </row>
    <row r="884">
      <c r="A884" s="1658"/>
      <c r="B884" s="1670"/>
      <c r="C884" s="1670"/>
      <c r="D884" s="1670"/>
      <c r="E884" s="1671"/>
      <c r="F884" s="1671"/>
      <c r="G884" s="1671"/>
      <c r="H884" s="1648"/>
    </row>
    <row r="885">
      <c r="A885" s="1677"/>
      <c r="B885" s="1678"/>
      <c r="C885" s="1678"/>
      <c r="D885" s="1678"/>
      <c r="E885" s="1679"/>
      <c r="F885" s="1679"/>
      <c r="G885" s="1679"/>
      <c r="H885" s="1656"/>
    </row>
    <row r="886">
      <c r="A886" s="1658"/>
      <c r="B886" s="1670"/>
      <c r="C886" s="1670"/>
      <c r="D886" s="1670"/>
      <c r="E886" s="1671"/>
      <c r="F886" s="1671"/>
      <c r="G886" s="1671"/>
      <c r="H886" s="1648"/>
    </row>
    <row r="887">
      <c r="A887" s="1677"/>
      <c r="B887" s="1678"/>
      <c r="C887" s="1678"/>
      <c r="D887" s="1678"/>
      <c r="E887" s="1679"/>
      <c r="F887" s="1679"/>
      <c r="G887" s="1679"/>
      <c r="H887" s="1656"/>
    </row>
    <row r="888">
      <c r="A888" s="1658"/>
      <c r="B888" s="1670"/>
      <c r="C888" s="1670"/>
      <c r="D888" s="1670"/>
      <c r="E888" s="1671"/>
      <c r="F888" s="1671"/>
      <c r="G888" s="1671"/>
      <c r="H888" s="1648"/>
    </row>
    <row r="889">
      <c r="A889" s="1677"/>
      <c r="B889" s="1678"/>
      <c r="C889" s="1678"/>
      <c r="D889" s="1678"/>
      <c r="E889" s="1679"/>
      <c r="F889" s="1679"/>
      <c r="G889" s="1679"/>
      <c r="H889" s="1656"/>
    </row>
    <row r="890">
      <c r="A890" s="1658"/>
      <c r="B890" s="1670"/>
      <c r="C890" s="1670"/>
      <c r="D890" s="1670"/>
      <c r="E890" s="1671"/>
      <c r="F890" s="1671"/>
      <c r="G890" s="1671"/>
      <c r="H890" s="1648"/>
    </row>
    <row r="891">
      <c r="A891" s="1677"/>
      <c r="B891" s="1678"/>
      <c r="C891" s="1678"/>
      <c r="D891" s="1678"/>
      <c r="E891" s="1679"/>
      <c r="F891" s="1679"/>
      <c r="G891" s="1679"/>
      <c r="H891" s="1656"/>
    </row>
    <row r="892">
      <c r="A892" s="1658"/>
      <c r="B892" s="1670"/>
      <c r="C892" s="1670"/>
      <c r="D892" s="1670"/>
      <c r="E892" s="1671"/>
      <c r="F892" s="1671"/>
      <c r="G892" s="1671"/>
      <c r="H892" s="1648"/>
    </row>
    <row r="893">
      <c r="A893" s="1677"/>
      <c r="B893" s="1678"/>
      <c r="C893" s="1678"/>
      <c r="D893" s="1678"/>
      <c r="E893" s="1679"/>
      <c r="F893" s="1679"/>
      <c r="G893" s="1679"/>
      <c r="H893" s="1656"/>
    </row>
    <row r="894">
      <c r="A894" s="1658"/>
      <c r="B894" s="1670"/>
      <c r="C894" s="1670"/>
      <c r="D894" s="1670"/>
      <c r="E894" s="1671"/>
      <c r="F894" s="1671"/>
      <c r="G894" s="1671"/>
      <c r="H894" s="1648"/>
    </row>
    <row r="895">
      <c r="A895" s="1677"/>
      <c r="B895" s="1678"/>
      <c r="C895" s="1678"/>
      <c r="D895" s="1678"/>
      <c r="E895" s="1679"/>
      <c r="F895" s="1679"/>
      <c r="G895" s="1679"/>
      <c r="H895" s="1656"/>
    </row>
    <row r="896">
      <c r="A896" s="1658"/>
      <c r="B896" s="1670"/>
      <c r="C896" s="1670"/>
      <c r="D896" s="1670"/>
      <c r="E896" s="1671"/>
      <c r="F896" s="1671"/>
      <c r="G896" s="1671"/>
      <c r="H896" s="1648"/>
    </row>
    <row r="897">
      <c r="A897" s="1677"/>
      <c r="B897" s="1678"/>
      <c r="C897" s="1678"/>
      <c r="D897" s="1678"/>
      <c r="E897" s="1679"/>
      <c r="F897" s="1679"/>
      <c r="G897" s="1679"/>
      <c r="H897" s="1656"/>
    </row>
    <row r="898">
      <c r="A898" s="1658"/>
      <c r="B898" s="1670"/>
      <c r="C898" s="1670"/>
      <c r="D898" s="1670"/>
      <c r="E898" s="1671"/>
      <c r="F898" s="1671"/>
      <c r="G898" s="1671"/>
      <c r="H898" s="1648"/>
    </row>
    <row r="899">
      <c r="A899" s="1677"/>
      <c r="B899" s="1678"/>
      <c r="C899" s="1678"/>
      <c r="D899" s="1678"/>
      <c r="E899" s="1679"/>
      <c r="F899" s="1679"/>
      <c r="G899" s="1679"/>
      <c r="H899" s="1656"/>
    </row>
    <row r="900">
      <c r="A900" s="1658"/>
      <c r="B900" s="1670"/>
      <c r="C900" s="1670"/>
      <c r="D900" s="1670"/>
      <c r="E900" s="1671"/>
      <c r="F900" s="1671"/>
      <c r="G900" s="1671"/>
      <c r="H900" s="1648"/>
    </row>
    <row r="901">
      <c r="A901" s="1677"/>
      <c r="B901" s="1678"/>
      <c r="C901" s="1678"/>
      <c r="D901" s="1678"/>
      <c r="E901" s="1679"/>
      <c r="F901" s="1679"/>
      <c r="G901" s="1679"/>
      <c r="H901" s="1656"/>
    </row>
    <row r="902">
      <c r="A902" s="1658"/>
      <c r="B902" s="1670"/>
      <c r="C902" s="1670"/>
      <c r="D902" s="1670"/>
      <c r="E902" s="1671"/>
      <c r="F902" s="1671"/>
      <c r="G902" s="1671"/>
      <c r="H902" s="1648"/>
    </row>
    <row r="903">
      <c r="A903" s="1677"/>
      <c r="B903" s="1678"/>
      <c r="C903" s="1678"/>
      <c r="D903" s="1678"/>
      <c r="E903" s="1679"/>
      <c r="F903" s="1679"/>
      <c r="G903" s="1679"/>
      <c r="H903" s="1656"/>
    </row>
    <row r="904">
      <c r="A904" s="1658"/>
      <c r="B904" s="1670"/>
      <c r="C904" s="1670"/>
      <c r="D904" s="1670"/>
      <c r="E904" s="1671"/>
      <c r="F904" s="1671"/>
      <c r="G904" s="1671"/>
      <c r="H904" s="1648"/>
    </row>
    <row r="905">
      <c r="A905" s="1677"/>
      <c r="B905" s="1678"/>
      <c r="C905" s="1678"/>
      <c r="D905" s="1678"/>
      <c r="E905" s="1679"/>
      <c r="F905" s="1679"/>
      <c r="G905" s="1679"/>
      <c r="H905" s="1656"/>
    </row>
    <row r="906">
      <c r="A906" s="1658"/>
      <c r="B906" s="1670"/>
      <c r="C906" s="1670"/>
      <c r="D906" s="1670"/>
      <c r="E906" s="1671"/>
      <c r="F906" s="1671"/>
      <c r="G906" s="1671"/>
      <c r="H906" s="1648"/>
    </row>
    <row r="907">
      <c r="A907" s="1677"/>
      <c r="B907" s="1678"/>
      <c r="C907" s="1678"/>
      <c r="D907" s="1678"/>
      <c r="E907" s="1679"/>
      <c r="F907" s="1679"/>
      <c r="G907" s="1679"/>
      <c r="H907" s="1656"/>
    </row>
    <row r="908">
      <c r="A908" s="1658"/>
      <c r="B908" s="1670"/>
      <c r="C908" s="1670"/>
      <c r="D908" s="1670"/>
      <c r="E908" s="1671"/>
      <c r="F908" s="1671"/>
      <c r="G908" s="1671"/>
      <c r="H908" s="1648"/>
    </row>
    <row r="909">
      <c r="A909" s="1677"/>
      <c r="B909" s="1678"/>
      <c r="C909" s="1678"/>
      <c r="D909" s="1678"/>
      <c r="E909" s="1679"/>
      <c r="F909" s="1679"/>
      <c r="G909" s="1679"/>
      <c r="H909" s="1656"/>
    </row>
    <row r="910">
      <c r="A910" s="1658"/>
      <c r="B910" s="1670"/>
      <c r="C910" s="1670"/>
      <c r="D910" s="1670"/>
      <c r="E910" s="1671"/>
      <c r="F910" s="1671"/>
      <c r="G910" s="1671"/>
      <c r="H910" s="1648"/>
    </row>
    <row r="911">
      <c r="A911" s="1677"/>
      <c r="B911" s="1678"/>
      <c r="C911" s="1678"/>
      <c r="D911" s="1678"/>
      <c r="E911" s="1679"/>
      <c r="F911" s="1679"/>
      <c r="G911" s="1679"/>
      <c r="H911" s="1656"/>
    </row>
    <row r="912">
      <c r="A912" s="1658"/>
      <c r="B912" s="1670"/>
      <c r="C912" s="1670"/>
      <c r="D912" s="1670"/>
      <c r="E912" s="1671"/>
      <c r="F912" s="1671"/>
      <c r="G912" s="1671"/>
      <c r="H912" s="1648"/>
    </row>
    <row r="913">
      <c r="A913" s="1677"/>
      <c r="B913" s="1678"/>
      <c r="C913" s="1678"/>
      <c r="D913" s="1678"/>
      <c r="E913" s="1679"/>
      <c r="F913" s="1679"/>
      <c r="G913" s="1679"/>
      <c r="H913" s="1656"/>
    </row>
    <row r="914">
      <c r="A914" s="1658"/>
      <c r="B914" s="1670"/>
      <c r="C914" s="1670"/>
      <c r="D914" s="1670"/>
      <c r="E914" s="1671"/>
      <c r="F914" s="1671"/>
      <c r="G914" s="1671"/>
      <c r="H914" s="1648"/>
    </row>
    <row r="915">
      <c r="A915" s="1677"/>
      <c r="B915" s="1678"/>
      <c r="C915" s="1678"/>
      <c r="D915" s="1678"/>
      <c r="E915" s="1679"/>
      <c r="F915" s="1679"/>
      <c r="G915" s="1679"/>
      <c r="H915" s="1656"/>
    </row>
    <row r="916">
      <c r="A916" s="1658"/>
      <c r="B916" s="1670"/>
      <c r="C916" s="1670"/>
      <c r="D916" s="1670"/>
      <c r="E916" s="1671"/>
      <c r="F916" s="1671"/>
      <c r="G916" s="1671"/>
      <c r="H916" s="1648"/>
    </row>
    <row r="917">
      <c r="A917" s="1677"/>
      <c r="B917" s="1678"/>
      <c r="C917" s="1678"/>
      <c r="D917" s="1678"/>
      <c r="E917" s="1679"/>
      <c r="F917" s="1679"/>
      <c r="G917" s="1679"/>
      <c r="H917" s="1656"/>
    </row>
    <row r="918">
      <c r="A918" s="1658"/>
      <c r="B918" s="1670"/>
      <c r="C918" s="1670"/>
      <c r="D918" s="1670"/>
      <c r="E918" s="1671"/>
      <c r="F918" s="1671"/>
      <c r="G918" s="1671"/>
      <c r="H918" s="1648"/>
    </row>
    <row r="919">
      <c r="A919" s="1677"/>
      <c r="B919" s="1678"/>
      <c r="C919" s="1678"/>
      <c r="D919" s="1678"/>
      <c r="E919" s="1679"/>
      <c r="F919" s="1679"/>
      <c r="G919" s="1679"/>
      <c r="H919" s="1656"/>
    </row>
    <row r="920">
      <c r="A920" s="1658"/>
      <c r="B920" s="1670"/>
      <c r="C920" s="1670"/>
      <c r="D920" s="1670"/>
      <c r="E920" s="1671"/>
      <c r="F920" s="1671"/>
      <c r="G920" s="1671"/>
      <c r="H920" s="1648"/>
    </row>
    <row r="921">
      <c r="A921" s="1677"/>
      <c r="B921" s="1678"/>
      <c r="C921" s="1678"/>
      <c r="D921" s="1678"/>
      <c r="E921" s="1679"/>
      <c r="F921" s="1679"/>
      <c r="G921" s="1679"/>
      <c r="H921" s="1656"/>
    </row>
    <row r="922">
      <c r="A922" s="1658"/>
      <c r="B922" s="1670"/>
      <c r="C922" s="1670"/>
      <c r="D922" s="1670"/>
      <c r="E922" s="1671"/>
      <c r="F922" s="1671"/>
      <c r="G922" s="1671"/>
      <c r="H922" s="1648"/>
    </row>
    <row r="923">
      <c r="A923" s="1677"/>
      <c r="B923" s="1678"/>
      <c r="C923" s="1678"/>
      <c r="D923" s="1678"/>
      <c r="E923" s="1679"/>
      <c r="F923" s="1679"/>
      <c r="G923" s="1679"/>
      <c r="H923" s="1656"/>
    </row>
    <row r="924">
      <c r="A924" s="1658"/>
      <c r="B924" s="1670"/>
      <c r="C924" s="1670"/>
      <c r="D924" s="1670"/>
      <c r="E924" s="1671"/>
      <c r="F924" s="1671"/>
      <c r="G924" s="1671"/>
      <c r="H924" s="1648"/>
    </row>
    <row r="925">
      <c r="A925" s="1677"/>
      <c r="B925" s="1678"/>
      <c r="C925" s="1678"/>
      <c r="D925" s="1678"/>
      <c r="E925" s="1679"/>
      <c r="F925" s="1679"/>
      <c r="G925" s="1679"/>
      <c r="H925" s="1656"/>
    </row>
    <row r="926">
      <c r="A926" s="1658"/>
      <c r="B926" s="1670"/>
      <c r="C926" s="1670"/>
      <c r="D926" s="1670"/>
      <c r="E926" s="1671"/>
      <c r="F926" s="1671"/>
      <c r="G926" s="1671"/>
      <c r="H926" s="1648"/>
    </row>
    <row r="927">
      <c r="A927" s="1677"/>
      <c r="B927" s="1678"/>
      <c r="C927" s="1678"/>
      <c r="D927" s="1678"/>
      <c r="E927" s="1679"/>
      <c r="F927" s="1679"/>
      <c r="G927" s="1679"/>
      <c r="H927" s="1656"/>
    </row>
    <row r="928">
      <c r="A928" s="1658"/>
      <c r="B928" s="1670"/>
      <c r="C928" s="1670"/>
      <c r="D928" s="1670"/>
      <c r="E928" s="1671"/>
      <c r="F928" s="1671"/>
      <c r="G928" s="1671"/>
      <c r="H928" s="1648"/>
    </row>
    <row r="929">
      <c r="A929" s="1677"/>
      <c r="B929" s="1678"/>
      <c r="C929" s="1678"/>
      <c r="D929" s="1678"/>
      <c r="E929" s="1679"/>
      <c r="F929" s="1679"/>
      <c r="G929" s="1679"/>
      <c r="H929" s="1656"/>
    </row>
    <row r="930">
      <c r="A930" s="1658"/>
      <c r="B930" s="1670"/>
      <c r="C930" s="1670"/>
      <c r="D930" s="1670"/>
      <c r="E930" s="1671"/>
      <c r="F930" s="1671"/>
      <c r="G930" s="1671"/>
      <c r="H930" s="1648"/>
    </row>
    <row r="931">
      <c r="A931" s="1677"/>
      <c r="B931" s="1678"/>
      <c r="C931" s="1678"/>
      <c r="D931" s="1678"/>
      <c r="E931" s="1679"/>
      <c r="F931" s="1679"/>
      <c r="G931" s="1679"/>
      <c r="H931" s="1656"/>
    </row>
    <row r="932">
      <c r="A932" s="1658"/>
      <c r="B932" s="1670"/>
      <c r="C932" s="1670"/>
      <c r="D932" s="1670"/>
      <c r="E932" s="1671"/>
      <c r="F932" s="1671"/>
      <c r="G932" s="1671"/>
      <c r="H932" s="1648"/>
    </row>
    <row r="933">
      <c r="A933" s="1677"/>
      <c r="B933" s="1678"/>
      <c r="C933" s="1678"/>
      <c r="D933" s="1678"/>
      <c r="E933" s="1679"/>
      <c r="F933" s="1679"/>
      <c r="G933" s="1679"/>
      <c r="H933" s="1656"/>
    </row>
    <row r="934">
      <c r="A934" s="1658"/>
      <c r="B934" s="1670"/>
      <c r="C934" s="1670"/>
      <c r="D934" s="1670"/>
      <c r="E934" s="1671"/>
      <c r="F934" s="1671"/>
      <c r="G934" s="1671"/>
      <c r="H934" s="1648"/>
    </row>
    <row r="935">
      <c r="A935" s="1677"/>
      <c r="B935" s="1678"/>
      <c r="C935" s="1678"/>
      <c r="D935" s="1678"/>
      <c r="E935" s="1679"/>
      <c r="F935" s="1679"/>
      <c r="G935" s="1679"/>
      <c r="H935" s="1656"/>
    </row>
    <row r="936">
      <c r="A936" s="1658"/>
      <c r="B936" s="1670"/>
      <c r="C936" s="1670"/>
      <c r="D936" s="1670"/>
      <c r="E936" s="1671"/>
      <c r="F936" s="1671"/>
      <c r="G936" s="1671"/>
      <c r="H936" s="1648"/>
    </row>
    <row r="937">
      <c r="A937" s="1677"/>
      <c r="B937" s="1678"/>
      <c r="C937" s="1678"/>
      <c r="D937" s="1678"/>
      <c r="E937" s="1679"/>
      <c r="F937" s="1679"/>
      <c r="G937" s="1679"/>
      <c r="H937" s="1656"/>
    </row>
    <row r="938">
      <c r="A938" s="1658"/>
      <c r="B938" s="1670"/>
      <c r="C938" s="1670"/>
      <c r="D938" s="1670"/>
      <c r="E938" s="1671"/>
      <c r="F938" s="1671"/>
      <c r="G938" s="1671"/>
      <c r="H938" s="1648"/>
    </row>
    <row r="939">
      <c r="A939" s="1677"/>
      <c r="B939" s="1678"/>
      <c r="C939" s="1678"/>
      <c r="D939" s="1678"/>
      <c r="E939" s="1679"/>
      <c r="F939" s="1679"/>
      <c r="G939" s="1679"/>
      <c r="H939" s="1656"/>
    </row>
    <row r="940">
      <c r="A940" s="1658"/>
      <c r="B940" s="1670"/>
      <c r="C940" s="1670"/>
      <c r="D940" s="1670"/>
      <c r="E940" s="1671"/>
      <c r="F940" s="1671"/>
      <c r="G940" s="1671"/>
      <c r="H940" s="1648"/>
    </row>
    <row r="941">
      <c r="A941" s="1677"/>
      <c r="B941" s="1678"/>
      <c r="C941" s="1678"/>
      <c r="D941" s="1678"/>
      <c r="E941" s="1679"/>
      <c r="F941" s="1679"/>
      <c r="G941" s="1679"/>
      <c r="H941" s="1656"/>
    </row>
    <row r="942">
      <c r="A942" s="1658"/>
      <c r="B942" s="1670"/>
      <c r="C942" s="1670"/>
      <c r="D942" s="1670"/>
      <c r="E942" s="1671"/>
      <c r="F942" s="1671"/>
      <c r="G942" s="1671"/>
      <c r="H942" s="1648"/>
    </row>
    <row r="943">
      <c r="A943" s="1677"/>
      <c r="B943" s="1678"/>
      <c r="C943" s="1678"/>
      <c r="D943" s="1678"/>
      <c r="E943" s="1679"/>
      <c r="F943" s="1679"/>
      <c r="G943" s="1679"/>
      <c r="H943" s="1656"/>
    </row>
    <row r="944">
      <c r="A944" s="1658"/>
      <c r="B944" s="1670"/>
      <c r="C944" s="1670"/>
      <c r="D944" s="1670"/>
      <c r="E944" s="1671"/>
      <c r="F944" s="1671"/>
      <c r="G944" s="1671"/>
      <c r="H944" s="1648"/>
    </row>
    <row r="945">
      <c r="A945" s="1677"/>
      <c r="B945" s="1678"/>
      <c r="C945" s="1678"/>
      <c r="D945" s="1678"/>
      <c r="E945" s="1679"/>
      <c r="F945" s="1679"/>
      <c r="G945" s="1679"/>
      <c r="H945" s="1656"/>
    </row>
    <row r="946">
      <c r="A946" s="1658"/>
      <c r="B946" s="1670"/>
      <c r="C946" s="1670"/>
      <c r="D946" s="1670"/>
      <c r="E946" s="1671"/>
      <c r="F946" s="1671"/>
      <c r="G946" s="1671"/>
      <c r="H946" s="1648"/>
    </row>
    <row r="947">
      <c r="A947" s="1677"/>
      <c r="B947" s="1678"/>
      <c r="C947" s="1678"/>
      <c r="D947" s="1678"/>
      <c r="E947" s="1679"/>
      <c r="F947" s="1679"/>
      <c r="G947" s="1679"/>
      <c r="H947" s="1656"/>
    </row>
    <row r="948">
      <c r="A948" s="1658"/>
      <c r="B948" s="1670"/>
      <c r="C948" s="1670"/>
      <c r="D948" s="1670"/>
      <c r="E948" s="1671"/>
      <c r="F948" s="1671"/>
      <c r="G948" s="1671"/>
      <c r="H948" s="1648"/>
    </row>
    <row r="949">
      <c r="A949" s="1677"/>
      <c r="B949" s="1678"/>
      <c r="C949" s="1678"/>
      <c r="D949" s="1678"/>
      <c r="E949" s="1679"/>
      <c r="F949" s="1679"/>
      <c r="G949" s="1679"/>
      <c r="H949" s="1656"/>
    </row>
    <row r="950">
      <c r="A950" s="1658"/>
      <c r="B950" s="1670"/>
      <c r="C950" s="1670"/>
      <c r="D950" s="1670"/>
      <c r="E950" s="1671"/>
      <c r="F950" s="1671"/>
      <c r="G950" s="1671"/>
      <c r="H950" s="1648"/>
    </row>
    <row r="951">
      <c r="A951" s="1677"/>
      <c r="B951" s="1678"/>
      <c r="C951" s="1678"/>
      <c r="D951" s="1678"/>
      <c r="E951" s="1679"/>
      <c r="F951" s="1679"/>
      <c r="G951" s="1679"/>
      <c r="H951" s="1656"/>
    </row>
    <row r="952">
      <c r="A952" s="1658"/>
      <c r="B952" s="1670"/>
      <c r="C952" s="1670"/>
      <c r="D952" s="1670"/>
      <c r="E952" s="1671"/>
      <c r="F952" s="1671"/>
      <c r="G952" s="1671"/>
      <c r="H952" s="1648"/>
    </row>
    <row r="953">
      <c r="A953" s="1677"/>
      <c r="B953" s="1678"/>
      <c r="C953" s="1678"/>
      <c r="D953" s="1678"/>
      <c r="E953" s="1679"/>
      <c r="F953" s="1679"/>
      <c r="G953" s="1679"/>
      <c r="H953" s="1656"/>
    </row>
    <row r="954">
      <c r="A954" s="1658"/>
      <c r="B954" s="1670"/>
      <c r="C954" s="1670"/>
      <c r="D954" s="1670"/>
      <c r="E954" s="1671"/>
      <c r="F954" s="1671"/>
      <c r="G954" s="1671"/>
      <c r="H954" s="1648"/>
    </row>
    <row r="955">
      <c r="A955" s="1677"/>
      <c r="B955" s="1678"/>
      <c r="C955" s="1678"/>
      <c r="D955" s="1678"/>
      <c r="E955" s="1679"/>
      <c r="F955" s="1679"/>
      <c r="G955" s="1679"/>
      <c r="H955" s="1656"/>
    </row>
    <row r="956">
      <c r="A956" s="1658"/>
      <c r="B956" s="1670"/>
      <c r="C956" s="1670"/>
      <c r="D956" s="1670"/>
      <c r="E956" s="1671"/>
      <c r="F956" s="1671"/>
      <c r="G956" s="1671"/>
      <c r="H956" s="1648"/>
    </row>
    <row r="957">
      <c r="A957" s="1677"/>
      <c r="B957" s="1678"/>
      <c r="C957" s="1678"/>
      <c r="D957" s="1678"/>
      <c r="E957" s="1679"/>
      <c r="F957" s="1679"/>
      <c r="G957" s="1679"/>
      <c r="H957" s="1656"/>
    </row>
    <row r="958">
      <c r="A958" s="1658"/>
      <c r="B958" s="1670"/>
      <c r="C958" s="1670"/>
      <c r="D958" s="1670"/>
      <c r="E958" s="1671"/>
      <c r="F958" s="1671"/>
      <c r="G958" s="1671"/>
      <c r="H958" s="1648"/>
    </row>
    <row r="959">
      <c r="A959" s="1677"/>
      <c r="B959" s="1678"/>
      <c r="C959" s="1678"/>
      <c r="D959" s="1678"/>
      <c r="E959" s="1679"/>
      <c r="F959" s="1679"/>
      <c r="G959" s="1679"/>
      <c r="H959" s="1656"/>
    </row>
    <row r="960">
      <c r="A960" s="1658"/>
      <c r="B960" s="1670"/>
      <c r="C960" s="1670"/>
      <c r="D960" s="1670"/>
      <c r="E960" s="1671"/>
      <c r="F960" s="1671"/>
      <c r="G960" s="1671"/>
      <c r="H960" s="1648"/>
    </row>
    <row r="961">
      <c r="A961" s="1677"/>
      <c r="B961" s="1678"/>
      <c r="C961" s="1678"/>
      <c r="D961" s="1678"/>
      <c r="E961" s="1679"/>
      <c r="F961" s="1679"/>
      <c r="G961" s="1679"/>
      <c r="H961" s="1656"/>
    </row>
    <row r="962">
      <c r="A962" s="1658"/>
      <c r="B962" s="1670"/>
      <c r="C962" s="1670"/>
      <c r="D962" s="1670"/>
      <c r="E962" s="1671"/>
      <c r="F962" s="1671"/>
      <c r="G962" s="1671"/>
      <c r="H962" s="1648"/>
    </row>
    <row r="963">
      <c r="A963" s="1677"/>
      <c r="B963" s="1678"/>
      <c r="C963" s="1678"/>
      <c r="D963" s="1678"/>
      <c r="E963" s="1679"/>
      <c r="F963" s="1679"/>
      <c r="G963" s="1679"/>
      <c r="H963" s="1656"/>
    </row>
    <row r="964">
      <c r="A964" s="1658"/>
      <c r="B964" s="1670"/>
      <c r="C964" s="1670"/>
      <c r="D964" s="1670"/>
      <c r="E964" s="1671"/>
      <c r="F964" s="1671"/>
      <c r="G964" s="1671"/>
      <c r="H964" s="1648"/>
    </row>
    <row r="965">
      <c r="A965" s="1677"/>
      <c r="B965" s="1678"/>
      <c r="C965" s="1678"/>
      <c r="D965" s="1678"/>
      <c r="E965" s="1679"/>
      <c r="F965" s="1679"/>
      <c r="G965" s="1679"/>
      <c r="H965" s="1656"/>
    </row>
    <row r="966">
      <c r="A966" s="1658"/>
      <c r="B966" s="1670"/>
      <c r="C966" s="1670"/>
      <c r="D966" s="1670"/>
      <c r="E966" s="1671"/>
      <c r="F966" s="1671"/>
      <c r="G966" s="1671"/>
      <c r="H966" s="1648"/>
    </row>
    <row r="967">
      <c r="A967" s="1677"/>
      <c r="B967" s="1678"/>
      <c r="C967" s="1678"/>
      <c r="D967" s="1678"/>
      <c r="E967" s="1679"/>
      <c r="F967" s="1679"/>
      <c r="G967" s="1679"/>
      <c r="H967" s="1656"/>
    </row>
    <row r="968">
      <c r="A968" s="1658"/>
      <c r="B968" s="1670"/>
      <c r="C968" s="1670"/>
      <c r="D968" s="1670"/>
      <c r="E968" s="1671"/>
      <c r="F968" s="1671"/>
      <c r="G968" s="1671"/>
      <c r="H968" s="1648"/>
    </row>
    <row r="969">
      <c r="A969" s="1677"/>
      <c r="B969" s="1678"/>
      <c r="C969" s="1678"/>
      <c r="D969" s="1678"/>
      <c r="E969" s="1679"/>
      <c r="F969" s="1679"/>
      <c r="G969" s="1679"/>
      <c r="H969" s="1656"/>
    </row>
    <row r="970">
      <c r="A970" s="1658"/>
      <c r="B970" s="1670"/>
      <c r="C970" s="1670"/>
      <c r="D970" s="1670"/>
      <c r="E970" s="1671"/>
      <c r="F970" s="1671"/>
      <c r="G970" s="1671"/>
      <c r="H970" s="1648"/>
    </row>
    <row r="971">
      <c r="A971" s="1677"/>
      <c r="B971" s="1678"/>
      <c r="C971" s="1678"/>
      <c r="D971" s="1678"/>
      <c r="E971" s="1679"/>
      <c r="F971" s="1679"/>
      <c r="G971" s="1679"/>
      <c r="H971" s="1656"/>
    </row>
    <row r="972">
      <c r="A972" s="1658"/>
      <c r="B972" s="1670"/>
      <c r="C972" s="1670"/>
      <c r="D972" s="1670"/>
      <c r="E972" s="1671"/>
      <c r="F972" s="1671"/>
      <c r="G972" s="1671"/>
      <c r="H972" s="1648"/>
    </row>
    <row r="973">
      <c r="A973" s="1677"/>
      <c r="B973" s="1678"/>
      <c r="C973" s="1678"/>
      <c r="D973" s="1678"/>
      <c r="E973" s="1679"/>
      <c r="F973" s="1679"/>
      <c r="G973" s="1679"/>
      <c r="H973" s="1656"/>
    </row>
    <row r="974">
      <c r="A974" s="1658"/>
      <c r="B974" s="1670"/>
      <c r="C974" s="1670"/>
      <c r="D974" s="1670"/>
      <c r="E974" s="1671"/>
      <c r="F974" s="1671"/>
      <c r="G974" s="1671"/>
      <c r="H974" s="1648"/>
    </row>
    <row r="975">
      <c r="A975" s="1677"/>
      <c r="B975" s="1678"/>
      <c r="C975" s="1678"/>
      <c r="D975" s="1678"/>
      <c r="E975" s="1679"/>
      <c r="F975" s="1679"/>
      <c r="G975" s="1679"/>
      <c r="H975" s="1656"/>
    </row>
    <row r="976">
      <c r="A976" s="1658"/>
      <c r="B976" s="1670"/>
      <c r="C976" s="1670"/>
      <c r="D976" s="1670"/>
      <c r="E976" s="1671"/>
      <c r="F976" s="1671"/>
      <c r="G976" s="1671"/>
      <c r="H976" s="1648"/>
    </row>
    <row r="977">
      <c r="A977" s="1677"/>
      <c r="B977" s="1678"/>
      <c r="C977" s="1678"/>
      <c r="D977" s="1678"/>
      <c r="E977" s="1679"/>
      <c r="F977" s="1679"/>
      <c r="G977" s="1679"/>
      <c r="H977" s="1656"/>
    </row>
    <row r="978">
      <c r="A978" s="1658"/>
      <c r="B978" s="1670"/>
      <c r="C978" s="1670"/>
      <c r="D978" s="1670"/>
      <c r="E978" s="1671"/>
      <c r="F978" s="1671"/>
      <c r="G978" s="1671"/>
      <c r="H978" s="1648"/>
    </row>
    <row r="979">
      <c r="A979" s="1677"/>
      <c r="B979" s="1678"/>
      <c r="C979" s="1678"/>
      <c r="D979" s="1678"/>
      <c r="E979" s="1679"/>
      <c r="F979" s="1679"/>
      <c r="G979" s="1679"/>
      <c r="H979" s="1656"/>
    </row>
    <row r="980">
      <c r="A980" s="1658"/>
      <c r="B980" s="1670"/>
      <c r="C980" s="1670"/>
      <c r="D980" s="1670"/>
      <c r="E980" s="1671"/>
      <c r="F980" s="1671"/>
      <c r="G980" s="1671"/>
      <c r="H980" s="1648"/>
    </row>
    <row r="981">
      <c r="A981" s="1677"/>
      <c r="B981" s="1678"/>
      <c r="C981" s="1678"/>
      <c r="D981" s="1678"/>
      <c r="E981" s="1679"/>
      <c r="F981" s="1679"/>
      <c r="G981" s="1679"/>
      <c r="H981" s="1656"/>
    </row>
    <row r="982">
      <c r="A982" s="1658"/>
      <c r="B982" s="1670"/>
      <c r="C982" s="1670"/>
      <c r="D982" s="1670"/>
      <c r="E982" s="1671"/>
      <c r="F982" s="1671"/>
      <c r="G982" s="1671"/>
      <c r="H982" s="1648"/>
    </row>
    <row r="983">
      <c r="A983" s="1677"/>
      <c r="B983" s="1678"/>
      <c r="C983" s="1678"/>
      <c r="D983" s="1678"/>
      <c r="E983" s="1679"/>
      <c r="F983" s="1679"/>
      <c r="G983" s="1679"/>
      <c r="H983" s="1656"/>
    </row>
    <row r="984">
      <c r="A984" s="1658"/>
      <c r="B984" s="1670"/>
      <c r="C984" s="1670"/>
      <c r="D984" s="1670"/>
      <c r="E984" s="1671"/>
      <c r="F984" s="1671"/>
      <c r="G984" s="1671"/>
      <c r="H984" s="1648"/>
    </row>
    <row r="985">
      <c r="A985" s="1677"/>
      <c r="B985" s="1678"/>
      <c r="C985" s="1678"/>
      <c r="D985" s="1678"/>
      <c r="E985" s="1679"/>
      <c r="F985" s="1679"/>
      <c r="G985" s="1679"/>
      <c r="H985" s="1656"/>
    </row>
    <row r="986">
      <c r="A986" s="1658"/>
      <c r="B986" s="1670"/>
      <c r="C986" s="1670"/>
      <c r="D986" s="1670"/>
      <c r="E986" s="1671"/>
      <c r="F986" s="1671"/>
      <c r="G986" s="1671"/>
      <c r="H986" s="1648"/>
    </row>
    <row r="987">
      <c r="A987" s="1677"/>
      <c r="B987" s="1678"/>
      <c r="C987" s="1678"/>
      <c r="D987" s="1678"/>
      <c r="E987" s="1679"/>
      <c r="F987" s="1679"/>
      <c r="G987" s="1679"/>
      <c r="H987" s="1656"/>
    </row>
    <row r="988">
      <c r="A988" s="1658"/>
      <c r="B988" s="1670"/>
      <c r="C988" s="1670"/>
      <c r="D988" s="1670"/>
      <c r="E988" s="1671"/>
      <c r="F988" s="1671"/>
      <c r="G988" s="1671"/>
      <c r="H988" s="1648"/>
    </row>
    <row r="989">
      <c r="A989" s="1677"/>
      <c r="B989" s="1678"/>
      <c r="C989" s="1678"/>
      <c r="D989" s="1678"/>
      <c r="E989" s="1679"/>
      <c r="F989" s="1679"/>
      <c r="G989" s="1679"/>
      <c r="H989" s="1656"/>
    </row>
    <row r="990">
      <c r="A990" s="1658"/>
      <c r="B990" s="1670"/>
      <c r="C990" s="1670"/>
      <c r="D990" s="1670"/>
      <c r="E990" s="1671"/>
      <c r="F990" s="1671"/>
      <c r="G990" s="1671"/>
      <c r="H990" s="1648"/>
    </row>
    <row r="991">
      <c r="A991" s="1677"/>
      <c r="B991" s="1678"/>
      <c r="C991" s="1678"/>
      <c r="D991" s="1678"/>
      <c r="E991" s="1679"/>
      <c r="F991" s="1679"/>
      <c r="G991" s="1679"/>
      <c r="H991" s="1656"/>
    </row>
    <row r="992">
      <c r="A992" s="1658"/>
      <c r="B992" s="1670"/>
      <c r="C992" s="1670"/>
      <c r="D992" s="1670"/>
      <c r="E992" s="1671"/>
      <c r="F992" s="1671"/>
      <c r="G992" s="1671"/>
      <c r="H992" s="1648"/>
    </row>
    <row r="993">
      <c r="A993" s="1677"/>
      <c r="B993" s="1678"/>
      <c r="C993" s="1678"/>
      <c r="D993" s="1678"/>
      <c r="E993" s="1679"/>
      <c r="F993" s="1679"/>
      <c r="G993" s="1679"/>
      <c r="H993" s="1656"/>
    </row>
    <row r="994">
      <c r="A994" s="1658"/>
      <c r="B994" s="1670"/>
      <c r="C994" s="1670"/>
      <c r="D994" s="1670"/>
      <c r="E994" s="1671"/>
      <c r="F994" s="1671"/>
      <c r="G994" s="1671"/>
      <c r="H994" s="1648"/>
    </row>
    <row r="995">
      <c r="A995" s="1677"/>
      <c r="B995" s="1678"/>
      <c r="C995" s="1678"/>
      <c r="D995" s="1678"/>
      <c r="E995" s="1679"/>
      <c r="F995" s="1679"/>
      <c r="G995" s="1679"/>
      <c r="H995" s="1656"/>
    </row>
    <row r="996">
      <c r="A996" s="1658"/>
      <c r="B996" s="1670"/>
      <c r="C996" s="1670"/>
      <c r="D996" s="1670"/>
      <c r="E996" s="1671"/>
      <c r="F996" s="1671"/>
      <c r="G996" s="1671"/>
      <c r="H996" s="1648"/>
    </row>
    <row r="997">
      <c r="A997" s="1677"/>
      <c r="B997" s="1678"/>
      <c r="C997" s="1678"/>
      <c r="D997" s="1678"/>
      <c r="E997" s="1679"/>
      <c r="F997" s="1679"/>
      <c r="G997" s="1679"/>
      <c r="H997" s="1656"/>
    </row>
    <row r="998">
      <c r="A998" s="1658"/>
      <c r="B998" s="1670"/>
      <c r="C998" s="1670"/>
      <c r="D998" s="1670"/>
      <c r="E998" s="1671"/>
      <c r="F998" s="1671"/>
      <c r="G998" s="1671"/>
      <c r="H998" s="1648"/>
    </row>
    <row r="999">
      <c r="A999" s="1677"/>
      <c r="B999" s="1678"/>
      <c r="C999" s="1678"/>
      <c r="D999" s="1678"/>
      <c r="E999" s="1679"/>
      <c r="F999" s="1679"/>
      <c r="G999" s="1679"/>
      <c r="H999" s="1656"/>
    </row>
    <row r="1000">
      <c r="A1000" s="1658"/>
      <c r="B1000" s="1670"/>
      <c r="C1000" s="1670"/>
      <c r="D1000" s="1670"/>
      <c r="E1000" s="1671"/>
      <c r="F1000" s="1671"/>
      <c r="G1000" s="1671"/>
      <c r="H1000" s="1648"/>
    </row>
    <row r="1001">
      <c r="A1001" s="1677"/>
      <c r="B1001" s="1678"/>
      <c r="C1001" s="1678"/>
      <c r="D1001" s="1678"/>
      <c r="E1001" s="1679"/>
      <c r="F1001" s="1679"/>
      <c r="G1001" s="1679"/>
      <c r="H1001" s="1656"/>
    </row>
    <row r="1002">
      <c r="A1002" s="1658"/>
      <c r="B1002" s="1670"/>
      <c r="C1002" s="1670"/>
      <c r="D1002" s="1670"/>
      <c r="E1002" s="1671"/>
      <c r="F1002" s="1671"/>
      <c r="G1002" s="1671"/>
      <c r="H1002" s="1648"/>
    </row>
    <row r="1003">
      <c r="A1003" s="1677"/>
      <c r="B1003" s="1678"/>
      <c r="C1003" s="1678"/>
      <c r="D1003" s="1678"/>
      <c r="E1003" s="1679"/>
      <c r="F1003" s="1679"/>
      <c r="G1003" s="1679"/>
      <c r="H1003" s="1656"/>
    </row>
    <row r="1004">
      <c r="A1004" s="1658"/>
      <c r="B1004" s="1670"/>
      <c r="C1004" s="1670"/>
      <c r="D1004" s="1670"/>
      <c r="E1004" s="1671"/>
      <c r="F1004" s="1671"/>
      <c r="G1004" s="1671"/>
      <c r="H1004" s="1648"/>
    </row>
    <row r="1005">
      <c r="A1005" s="1677"/>
      <c r="B1005" s="1678"/>
      <c r="C1005" s="1678"/>
      <c r="D1005" s="1678"/>
      <c r="E1005" s="1679"/>
      <c r="F1005" s="1679"/>
      <c r="G1005" s="1679"/>
      <c r="H1005" s="1656"/>
    </row>
    <row r="1006">
      <c r="A1006" s="1658"/>
      <c r="B1006" s="1670"/>
      <c r="C1006" s="1670"/>
      <c r="D1006" s="1670"/>
      <c r="E1006" s="1671"/>
      <c r="F1006" s="1671"/>
      <c r="G1006" s="1671"/>
      <c r="H1006" s="1648"/>
    </row>
    <row r="1007">
      <c r="A1007" s="1677"/>
      <c r="B1007" s="1678"/>
      <c r="C1007" s="1678"/>
      <c r="D1007" s="1678"/>
      <c r="E1007" s="1679"/>
      <c r="F1007" s="1679"/>
      <c r="G1007" s="1679"/>
      <c r="H1007" s="1656"/>
    </row>
    <row r="1008">
      <c r="A1008" s="1658"/>
      <c r="B1008" s="1670"/>
      <c r="C1008" s="1670"/>
      <c r="D1008" s="1670"/>
      <c r="E1008" s="1671"/>
      <c r="F1008" s="1671"/>
      <c r="G1008" s="1671"/>
      <c r="H1008" s="1648"/>
    </row>
    <row r="1009">
      <c r="A1009" s="1677"/>
      <c r="B1009" s="1678"/>
      <c r="C1009" s="1678"/>
      <c r="D1009" s="1678"/>
      <c r="E1009" s="1679"/>
      <c r="F1009" s="1679"/>
      <c r="G1009" s="1679"/>
      <c r="H1009" s="1656"/>
    </row>
    <row r="1010">
      <c r="A1010" s="1658"/>
      <c r="B1010" s="1670"/>
      <c r="C1010" s="1670"/>
      <c r="D1010" s="1670"/>
      <c r="E1010" s="1671"/>
      <c r="F1010" s="1671"/>
      <c r="G1010" s="1671"/>
      <c r="H1010" s="1648"/>
    </row>
    <row r="1011">
      <c r="A1011" s="1677"/>
      <c r="B1011" s="1678"/>
      <c r="C1011" s="1678"/>
      <c r="D1011" s="1678"/>
      <c r="E1011" s="1679"/>
      <c r="F1011" s="1679"/>
      <c r="G1011" s="1679"/>
      <c r="H1011" s="1656"/>
    </row>
    <row r="1012">
      <c r="A1012" s="1658"/>
      <c r="B1012" s="1670"/>
      <c r="C1012" s="1670"/>
      <c r="D1012" s="1670"/>
      <c r="E1012" s="1671"/>
      <c r="F1012" s="1671"/>
      <c r="G1012" s="1671"/>
      <c r="H1012" s="1648"/>
    </row>
    <row r="1013">
      <c r="A1013" s="1677"/>
      <c r="B1013" s="1678"/>
      <c r="C1013" s="1678"/>
      <c r="D1013" s="1678"/>
      <c r="E1013" s="1679"/>
      <c r="F1013" s="1679"/>
      <c r="G1013" s="1679"/>
      <c r="H1013" s="1656"/>
    </row>
    <row r="1014">
      <c r="A1014" s="1658"/>
      <c r="B1014" s="1670"/>
      <c r="C1014" s="1670"/>
      <c r="D1014" s="1670"/>
      <c r="E1014" s="1671"/>
      <c r="F1014" s="1671"/>
      <c r="G1014" s="1671"/>
      <c r="H1014" s="1648"/>
    </row>
    <row r="1015">
      <c r="A1015" s="1677"/>
      <c r="B1015" s="1678"/>
      <c r="C1015" s="1678"/>
      <c r="D1015" s="1678"/>
      <c r="E1015" s="1679"/>
      <c r="F1015" s="1679"/>
      <c r="G1015" s="1679"/>
      <c r="H1015" s="1656"/>
    </row>
    <row r="1016">
      <c r="A1016" s="1658"/>
      <c r="B1016" s="1670"/>
      <c r="C1016" s="1670"/>
      <c r="D1016" s="1670"/>
      <c r="E1016" s="1671"/>
      <c r="F1016" s="1671"/>
      <c r="G1016" s="1671"/>
      <c r="H1016" s="1648"/>
    </row>
    <row r="1017">
      <c r="A1017" s="1677"/>
      <c r="B1017" s="1678"/>
      <c r="C1017" s="1678"/>
      <c r="D1017" s="1678"/>
      <c r="E1017" s="1679"/>
      <c r="F1017" s="1679"/>
      <c r="G1017" s="1679"/>
      <c r="H1017" s="1656"/>
    </row>
    <row r="1018">
      <c r="A1018" s="1658"/>
      <c r="B1018" s="1670"/>
      <c r="C1018" s="1670"/>
      <c r="D1018" s="1670"/>
      <c r="E1018" s="1671"/>
      <c r="F1018" s="1671"/>
      <c r="G1018" s="1671"/>
      <c r="H1018" s="1648"/>
    </row>
    <row r="1019">
      <c r="A1019" s="1677"/>
      <c r="B1019" s="1678"/>
      <c r="C1019" s="1678"/>
      <c r="D1019" s="1678"/>
      <c r="E1019" s="1679"/>
      <c r="F1019" s="1679"/>
      <c r="G1019" s="1679"/>
      <c r="H1019" s="1656"/>
    </row>
    <row r="1020">
      <c r="A1020" s="1658"/>
      <c r="B1020" s="1670"/>
      <c r="C1020" s="1670"/>
      <c r="D1020" s="1670"/>
      <c r="E1020" s="1671"/>
      <c r="F1020" s="1671"/>
      <c r="G1020" s="1671"/>
      <c r="H1020" s="1648"/>
    </row>
    <row r="1021">
      <c r="A1021" s="1677"/>
      <c r="B1021" s="1678"/>
      <c r="C1021" s="1678"/>
      <c r="D1021" s="1678"/>
      <c r="E1021" s="1679"/>
      <c r="F1021" s="1679"/>
      <c r="G1021" s="1679"/>
      <c r="H1021" s="1656"/>
    </row>
    <row r="1022">
      <c r="A1022" s="1658"/>
      <c r="B1022" s="1670"/>
      <c r="C1022" s="1670"/>
      <c r="D1022" s="1670"/>
      <c r="E1022" s="1671"/>
      <c r="F1022" s="1671"/>
      <c r="G1022" s="1671"/>
      <c r="H1022" s="1648"/>
    </row>
  </sheetData>
  <autoFilter ref="$A$1:$H$23">
    <sortState ref="A1:H23">
      <sortCondition descending="1" ref="C1:C23"/>
      <sortCondition ref="A1:A23"/>
    </sortState>
  </autoFilter>
  <printOptions gridLines="1" horizontalCentered="1"/>
  <pageMargins bottom="0.75" footer="0.0" header="0.0" left="0.7" right="0.7" top="0.75"/>
  <pageSetup fitToHeight="0" cellComments="atEnd" orientation="landscape" pageOrder="overThenDown"/>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pageSetUpPr fitToPage="1"/>
  </sheetPr>
  <sheetViews>
    <sheetView showGridLines="0" workbookViewId="0"/>
  </sheetViews>
  <sheetFormatPr customHeight="1" defaultColWidth="14.43" defaultRowHeight="15.75"/>
  <cols>
    <col customWidth="1" min="1" max="1" width="16.57"/>
    <col customWidth="1" min="2" max="2" width="100.29"/>
    <col customWidth="1" min="3" max="3" width="123.14"/>
    <col customWidth="1" min="4" max="4" width="93.43"/>
    <col customWidth="1" min="5" max="5" width="88.57"/>
    <col customWidth="1" min="6" max="6" width="79.29"/>
    <col customWidth="1" min="7" max="7" width="67.0"/>
    <col customWidth="1" min="8" max="8" width="100.57"/>
    <col customWidth="1" min="9" max="9" width="83.86"/>
    <col customWidth="1" min="10" max="10" width="46.86"/>
    <col customWidth="1" min="11" max="11" width="29.43"/>
    <col customWidth="1" min="12" max="12" width="37.29"/>
  </cols>
  <sheetData>
    <row r="1" ht="61.5" customHeight="1">
      <c r="A1" s="1680"/>
      <c r="B1" s="1681"/>
      <c r="C1" s="1682"/>
      <c r="D1" s="1682"/>
      <c r="E1" s="1683"/>
      <c r="F1" s="1684"/>
      <c r="G1" s="1685"/>
      <c r="H1" s="1686"/>
      <c r="I1" s="427"/>
      <c r="J1" s="427"/>
      <c r="K1" s="427"/>
      <c r="L1" s="427"/>
      <c r="M1" s="427"/>
      <c r="N1" s="427"/>
      <c r="O1" s="427"/>
      <c r="P1" s="427"/>
      <c r="Q1" s="427"/>
      <c r="R1" s="427"/>
      <c r="S1" s="427"/>
    </row>
    <row r="2" ht="78.75" customHeight="1">
      <c r="A2" s="1687"/>
      <c r="B2" s="446" t="s">
        <v>6680</v>
      </c>
      <c r="C2" s="409"/>
      <c r="D2" s="1688"/>
      <c r="E2" s="375"/>
      <c r="F2" s="1689"/>
      <c r="G2" s="1689"/>
      <c r="H2" s="1690"/>
      <c r="I2" s="1690"/>
      <c r="J2" s="1690"/>
      <c r="K2" s="1690"/>
      <c r="L2" s="1690"/>
      <c r="M2" s="1690"/>
      <c r="N2" s="1690"/>
      <c r="O2" s="378"/>
      <c r="P2" s="378"/>
      <c r="Q2" s="378"/>
      <c r="R2" s="378"/>
      <c r="S2" s="378"/>
    </row>
    <row r="3" ht="78.75" customHeight="1">
      <c r="A3" s="1687"/>
      <c r="B3" s="446"/>
      <c r="C3" s="409"/>
      <c r="D3" s="1688"/>
      <c r="E3" s="375"/>
      <c r="F3" s="1689"/>
      <c r="G3" s="1689"/>
      <c r="H3" s="1690"/>
      <c r="I3" s="1690"/>
      <c r="J3" s="1690"/>
      <c r="K3" s="1690"/>
      <c r="L3" s="1690"/>
      <c r="M3" s="1690"/>
      <c r="N3" s="1690"/>
      <c r="O3" s="378"/>
      <c r="P3" s="378"/>
      <c r="Q3" s="378"/>
      <c r="R3" s="378"/>
      <c r="S3" s="378"/>
    </row>
    <row r="4" ht="78.75" customHeight="1">
      <c r="A4" s="1687"/>
      <c r="B4" s="446" t="s">
        <v>6681</v>
      </c>
      <c r="C4" s="409"/>
      <c r="D4" s="1688"/>
      <c r="E4" s="375"/>
      <c r="F4" s="1689"/>
      <c r="G4" s="1689"/>
      <c r="H4" s="1690"/>
      <c r="I4" s="1690"/>
      <c r="J4" s="1690"/>
      <c r="K4" s="1690"/>
      <c r="L4" s="1690"/>
      <c r="M4" s="1690"/>
      <c r="N4" s="1690"/>
      <c r="O4" s="378"/>
      <c r="P4" s="378"/>
      <c r="Q4" s="378"/>
      <c r="R4" s="378"/>
      <c r="S4" s="378"/>
    </row>
    <row r="5" ht="88.5" customHeight="1">
      <c r="A5" s="1687"/>
      <c r="B5" s="446" t="s">
        <v>6682</v>
      </c>
      <c r="C5" s="409" t="s">
        <v>6683</v>
      </c>
      <c r="D5" s="1688"/>
      <c r="E5" s="375"/>
      <c r="F5" s="1689"/>
      <c r="G5" s="1689"/>
      <c r="H5" s="1690"/>
      <c r="I5" s="1690"/>
      <c r="J5" s="1690"/>
      <c r="K5" s="1690"/>
      <c r="L5" s="1690"/>
      <c r="M5" s="1690"/>
      <c r="N5" s="1690"/>
      <c r="O5" s="378"/>
      <c r="P5" s="378"/>
      <c r="Q5" s="378"/>
      <c r="R5" s="378"/>
      <c r="S5" s="378"/>
    </row>
    <row r="6" ht="54.0" customHeight="1">
      <c r="A6" s="1687"/>
      <c r="B6" s="446" t="s">
        <v>6684</v>
      </c>
      <c r="C6" s="409"/>
      <c r="D6" s="1688"/>
      <c r="E6" s="375"/>
      <c r="F6" s="1689"/>
      <c r="G6" s="1689"/>
      <c r="H6" s="1690"/>
      <c r="I6" s="1690"/>
      <c r="J6" s="1690"/>
      <c r="K6" s="1690"/>
      <c r="L6" s="1690"/>
      <c r="M6" s="1690"/>
      <c r="N6" s="1690"/>
      <c r="O6" s="378"/>
      <c r="P6" s="378"/>
      <c r="Q6" s="378"/>
      <c r="R6" s="378"/>
      <c r="S6" s="378"/>
    </row>
    <row r="7" ht="54.0" customHeight="1">
      <c r="A7" s="1687"/>
      <c r="B7" s="446" t="s">
        <v>6685</v>
      </c>
      <c r="C7" s="409"/>
      <c r="D7" s="1688"/>
      <c r="E7" s="375"/>
      <c r="F7" s="1689"/>
      <c r="G7" s="1689"/>
      <c r="H7" s="1690"/>
      <c r="I7" s="1690"/>
      <c r="J7" s="1690"/>
      <c r="K7" s="1690"/>
      <c r="L7" s="1690"/>
      <c r="M7" s="1690"/>
      <c r="N7" s="1690"/>
      <c r="O7" s="378"/>
      <c r="P7" s="378"/>
      <c r="Q7" s="378"/>
      <c r="R7" s="378"/>
      <c r="S7" s="378"/>
    </row>
    <row r="8" ht="81.0" customHeight="1">
      <c r="A8" s="1687"/>
      <c r="B8" s="446" t="s">
        <v>6686</v>
      </c>
      <c r="C8" s="409"/>
      <c r="D8" s="1688"/>
      <c r="E8" s="375"/>
      <c r="F8" s="1689"/>
      <c r="G8" s="1689"/>
      <c r="H8" s="1690"/>
      <c r="I8" s="1690"/>
      <c r="J8" s="1690"/>
      <c r="K8" s="1690"/>
      <c r="L8" s="1690"/>
      <c r="M8" s="1690"/>
      <c r="N8" s="1690"/>
      <c r="O8" s="378"/>
      <c r="P8" s="378"/>
      <c r="Q8" s="378"/>
      <c r="R8" s="378"/>
      <c r="S8" s="378"/>
    </row>
    <row r="9" ht="48.75" customHeight="1">
      <c r="A9" s="1687"/>
      <c r="B9" s="1691" t="s">
        <v>6687</v>
      </c>
      <c r="C9" s="409"/>
      <c r="D9" s="1688"/>
      <c r="E9" s="375"/>
      <c r="F9" s="1689"/>
      <c r="G9" s="1689"/>
      <c r="H9" s="1690"/>
      <c r="I9" s="1690"/>
      <c r="J9" s="1690"/>
      <c r="K9" s="1690"/>
      <c r="L9" s="1690"/>
      <c r="M9" s="1690"/>
      <c r="N9" s="1690"/>
      <c r="O9" s="378"/>
      <c r="P9" s="378"/>
      <c r="Q9" s="378"/>
      <c r="R9" s="378"/>
      <c r="S9" s="378"/>
    </row>
    <row r="10" ht="88.5" customHeight="1">
      <c r="A10" s="1687"/>
      <c r="B10" s="446" t="s">
        <v>6688</v>
      </c>
      <c r="C10" s="409"/>
      <c r="D10" s="1688"/>
      <c r="E10" s="375"/>
      <c r="F10" s="1689"/>
      <c r="G10" s="1689"/>
      <c r="H10" s="1690"/>
      <c r="I10" s="1690"/>
      <c r="J10" s="1690"/>
      <c r="K10" s="1690"/>
      <c r="L10" s="1690"/>
      <c r="M10" s="1690"/>
      <c r="N10" s="1690"/>
      <c r="O10" s="378"/>
      <c r="P10" s="378"/>
      <c r="Q10" s="378"/>
      <c r="R10" s="378"/>
      <c r="S10" s="378"/>
    </row>
    <row r="11" ht="59.25" customHeight="1">
      <c r="A11" s="1687"/>
      <c r="B11" s="446" t="s">
        <v>6689</v>
      </c>
      <c r="C11" s="409"/>
      <c r="D11" s="1688"/>
      <c r="E11" s="375"/>
      <c r="F11" s="1689"/>
      <c r="G11" s="1689"/>
      <c r="H11" s="1690"/>
      <c r="I11" s="1690"/>
      <c r="J11" s="1690"/>
      <c r="K11" s="1690"/>
      <c r="L11" s="1690"/>
      <c r="M11" s="1690"/>
      <c r="N11" s="1690"/>
      <c r="O11" s="378"/>
      <c r="P11" s="378"/>
      <c r="Q11" s="378"/>
      <c r="R11" s="378"/>
      <c r="S11" s="378"/>
    </row>
    <row r="12">
      <c r="A12" s="1687"/>
      <c r="B12" s="446" t="s">
        <v>6690</v>
      </c>
      <c r="D12" s="409" t="s">
        <v>6691</v>
      </c>
      <c r="E12" s="375"/>
      <c r="F12" s="1689"/>
      <c r="G12" s="1689"/>
      <c r="H12" s="1690"/>
      <c r="I12" s="1690"/>
      <c r="J12" s="1690"/>
      <c r="K12" s="1690"/>
      <c r="L12" s="1690"/>
      <c r="M12" s="1690"/>
      <c r="N12" s="1690"/>
      <c r="O12" s="378"/>
      <c r="P12" s="378"/>
      <c r="Q12" s="378"/>
      <c r="R12" s="378"/>
      <c r="S12" s="378"/>
    </row>
    <row r="13">
      <c r="A13" s="1687"/>
      <c r="B13" s="446" t="s">
        <v>6692</v>
      </c>
      <c r="C13" s="409"/>
      <c r="D13" s="1688"/>
      <c r="E13" s="375"/>
      <c r="F13" s="1689"/>
      <c r="G13" s="1689"/>
      <c r="H13" s="1690"/>
      <c r="I13" s="1690"/>
      <c r="J13" s="1690"/>
      <c r="K13" s="1690"/>
      <c r="L13" s="1690"/>
      <c r="M13" s="1690"/>
      <c r="N13" s="1690"/>
      <c r="O13" s="378"/>
      <c r="P13" s="378"/>
      <c r="Q13" s="378"/>
      <c r="R13" s="378"/>
      <c r="S13" s="378"/>
    </row>
    <row r="14" ht="87.75" customHeight="1">
      <c r="A14" s="1687"/>
      <c r="B14" s="446" t="s">
        <v>6693</v>
      </c>
      <c r="C14" s="409" t="s">
        <v>6694</v>
      </c>
      <c r="D14" s="1688"/>
      <c r="E14" s="375"/>
      <c r="F14" s="1689"/>
      <c r="G14" s="1689"/>
      <c r="H14" s="1690"/>
      <c r="I14" s="1690"/>
      <c r="J14" s="1690"/>
      <c r="K14" s="1690"/>
      <c r="L14" s="1690"/>
      <c r="M14" s="1690"/>
      <c r="N14" s="1690"/>
      <c r="O14" s="378"/>
      <c r="P14" s="378"/>
      <c r="Q14" s="378"/>
      <c r="R14" s="378"/>
      <c r="S14" s="378"/>
    </row>
    <row r="15" ht="126.0" customHeight="1">
      <c r="A15" s="1687"/>
      <c r="B15" s="446" t="s">
        <v>6695</v>
      </c>
      <c r="C15" s="409" t="s">
        <v>6696</v>
      </c>
      <c r="D15" s="1688"/>
      <c r="E15" s="375"/>
      <c r="F15" s="1689"/>
      <c r="G15" s="1689"/>
      <c r="H15" s="1690"/>
      <c r="I15" s="1690"/>
      <c r="J15" s="1690"/>
      <c r="K15" s="1690"/>
      <c r="L15" s="1690"/>
      <c r="M15" s="1690"/>
      <c r="N15" s="1690"/>
      <c r="O15" s="378"/>
      <c r="P15" s="378"/>
      <c r="Q15" s="378"/>
      <c r="R15" s="378"/>
      <c r="S15" s="378"/>
    </row>
    <row r="16" ht="268.5" customHeight="1">
      <c r="A16" s="1687"/>
      <c r="B16" s="446" t="s">
        <v>6697</v>
      </c>
      <c r="C16" s="409" t="s">
        <v>6698</v>
      </c>
      <c r="D16" s="1688"/>
      <c r="E16" s="375"/>
      <c r="F16" s="1689"/>
      <c r="G16" s="1689"/>
      <c r="H16" s="1690"/>
      <c r="I16" s="1690"/>
      <c r="J16" s="1690"/>
      <c r="K16" s="1690"/>
      <c r="L16" s="1690"/>
      <c r="M16" s="1690"/>
      <c r="N16" s="1690"/>
      <c r="O16" s="378"/>
      <c r="P16" s="378"/>
      <c r="Q16" s="378"/>
      <c r="R16" s="378"/>
      <c r="S16" s="378"/>
    </row>
    <row r="17" ht="97.5" customHeight="1">
      <c r="A17" s="1687"/>
      <c r="B17" s="446" t="s">
        <v>6699</v>
      </c>
      <c r="C17" s="409" t="s">
        <v>6700</v>
      </c>
      <c r="D17" s="1688"/>
      <c r="E17" s="375"/>
      <c r="F17" s="1689"/>
      <c r="G17" s="1689"/>
      <c r="H17" s="1690"/>
      <c r="I17" s="1690"/>
      <c r="J17" s="1690"/>
      <c r="K17" s="1690"/>
      <c r="L17" s="1690"/>
      <c r="M17" s="1690"/>
      <c r="N17" s="1690"/>
      <c r="O17" s="378"/>
      <c r="P17" s="378"/>
      <c r="Q17" s="378"/>
      <c r="R17" s="378"/>
      <c r="S17" s="378"/>
    </row>
    <row r="18" ht="256.5" customHeight="1">
      <c r="A18" s="1687"/>
      <c r="B18" s="446" t="s">
        <v>6701</v>
      </c>
      <c r="C18" s="409" t="s">
        <v>6702</v>
      </c>
      <c r="D18" s="1688"/>
      <c r="E18" s="375"/>
      <c r="F18" s="1689"/>
      <c r="G18" s="1689"/>
      <c r="H18" s="1690"/>
      <c r="I18" s="1690"/>
      <c r="J18" s="1690"/>
      <c r="K18" s="1690"/>
      <c r="L18" s="1690"/>
      <c r="M18" s="1690"/>
      <c r="N18" s="1690"/>
      <c r="O18" s="378"/>
      <c r="P18" s="378"/>
      <c r="Q18" s="378"/>
      <c r="R18" s="378"/>
      <c r="S18" s="378"/>
    </row>
    <row r="19" ht="183.0" customHeight="1">
      <c r="A19" s="1687"/>
      <c r="B19" s="446" t="s">
        <v>6703</v>
      </c>
      <c r="C19" s="409" t="s">
        <v>6704</v>
      </c>
      <c r="D19" s="1688" t="s">
        <v>6705</v>
      </c>
      <c r="E19" s="375"/>
      <c r="F19" s="1689"/>
      <c r="G19" s="1689"/>
      <c r="H19" s="1690"/>
      <c r="I19" s="1690"/>
      <c r="J19" s="1690"/>
      <c r="K19" s="1690"/>
      <c r="L19" s="1690"/>
      <c r="M19" s="1690"/>
      <c r="N19" s="1690"/>
      <c r="O19" s="378"/>
      <c r="P19" s="378"/>
      <c r="Q19" s="378"/>
      <c r="R19" s="378"/>
      <c r="S19" s="378"/>
    </row>
    <row r="20" ht="97.5" customHeight="1">
      <c r="A20" s="1687"/>
      <c r="B20" s="1692" t="s">
        <v>6706</v>
      </c>
      <c r="C20" s="409" t="s">
        <v>6707</v>
      </c>
      <c r="D20" s="1688"/>
      <c r="E20" s="375"/>
      <c r="F20" s="1689"/>
      <c r="G20" s="1689"/>
      <c r="H20" s="1690"/>
      <c r="I20" s="1690"/>
      <c r="J20" s="1690"/>
      <c r="K20" s="1690"/>
      <c r="L20" s="1690"/>
      <c r="M20" s="1690"/>
      <c r="N20" s="1690"/>
      <c r="O20" s="378"/>
      <c r="P20" s="378"/>
      <c r="Q20" s="378"/>
      <c r="R20" s="378"/>
      <c r="S20" s="378"/>
    </row>
    <row r="21" ht="102.75" customHeight="1">
      <c r="A21" s="1687"/>
      <c r="B21" s="1692" t="s">
        <v>6708</v>
      </c>
      <c r="C21" s="409"/>
      <c r="D21" s="1688"/>
      <c r="E21" s="375"/>
      <c r="F21" s="1689"/>
      <c r="G21" s="1689"/>
      <c r="H21" s="1690"/>
      <c r="I21" s="1690"/>
      <c r="J21" s="1690"/>
      <c r="K21" s="1690"/>
      <c r="L21" s="1690"/>
      <c r="M21" s="1690"/>
      <c r="N21" s="1690"/>
      <c r="O21" s="378"/>
      <c r="P21" s="378"/>
      <c r="Q21" s="378"/>
      <c r="R21" s="378"/>
      <c r="S21" s="378"/>
    </row>
    <row r="22" ht="66.75" customHeight="1">
      <c r="A22" s="1687"/>
      <c r="B22" s="446" t="s">
        <v>6709</v>
      </c>
      <c r="C22" s="409" t="s">
        <v>6710</v>
      </c>
      <c r="D22" s="1688"/>
      <c r="E22" s="375"/>
      <c r="F22" s="1689"/>
      <c r="G22" s="1689"/>
      <c r="H22" s="1690"/>
      <c r="I22" s="1690"/>
      <c r="J22" s="1690"/>
      <c r="K22" s="1690"/>
      <c r="L22" s="1690"/>
      <c r="M22" s="1690"/>
      <c r="N22" s="1690"/>
      <c r="O22" s="378"/>
      <c r="P22" s="378"/>
      <c r="Q22" s="378"/>
      <c r="R22" s="378"/>
      <c r="S22" s="378"/>
    </row>
    <row r="23" ht="114.0" customHeight="1">
      <c r="A23" s="1687"/>
      <c r="B23" s="437" t="s">
        <v>6711</v>
      </c>
      <c r="C23" s="409" t="s">
        <v>6712</v>
      </c>
      <c r="D23" s="1688" t="s">
        <v>6705</v>
      </c>
      <c r="E23" s="375"/>
      <c r="F23" s="1689"/>
      <c r="G23" s="1689"/>
      <c r="H23" s="1690"/>
      <c r="I23" s="1690"/>
      <c r="J23" s="1690"/>
      <c r="K23" s="1690"/>
      <c r="L23" s="1690"/>
      <c r="M23" s="1690"/>
      <c r="N23" s="1690"/>
      <c r="O23" s="378"/>
      <c r="P23" s="378"/>
      <c r="Q23" s="378"/>
      <c r="R23" s="378"/>
      <c r="S23" s="378"/>
    </row>
    <row r="24" ht="113.25" customHeight="1">
      <c r="A24" s="1687"/>
      <c r="B24" s="437" t="s">
        <v>6713</v>
      </c>
      <c r="C24" s="409"/>
      <c r="D24" s="1688"/>
      <c r="E24" s="375"/>
      <c r="F24" s="1689"/>
      <c r="G24" s="1689"/>
      <c r="H24" s="1690"/>
      <c r="I24" s="1690"/>
      <c r="J24" s="1690"/>
      <c r="K24" s="1690"/>
      <c r="L24" s="1690"/>
      <c r="M24" s="1690"/>
      <c r="N24" s="1690"/>
      <c r="O24" s="378"/>
      <c r="P24" s="378"/>
      <c r="Q24" s="378"/>
      <c r="R24" s="378"/>
      <c r="S24" s="378"/>
    </row>
    <row r="25" ht="193.5" customHeight="1">
      <c r="A25" s="1687"/>
      <c r="B25" s="437" t="s">
        <v>6714</v>
      </c>
      <c r="C25" s="409" t="s">
        <v>6715</v>
      </c>
      <c r="D25" s="1688"/>
      <c r="E25" s="375"/>
      <c r="F25" s="1689"/>
      <c r="G25" s="1689"/>
      <c r="H25" s="1690"/>
      <c r="I25" s="1690"/>
      <c r="J25" s="1690"/>
      <c r="K25" s="1690"/>
      <c r="L25" s="1690"/>
      <c r="M25" s="1690"/>
      <c r="N25" s="1690"/>
      <c r="O25" s="378"/>
      <c r="P25" s="378"/>
      <c r="Q25" s="378"/>
      <c r="R25" s="378"/>
      <c r="S25" s="378"/>
    </row>
    <row r="26" ht="42.0" customHeight="1">
      <c r="A26" s="1687"/>
      <c r="B26" s="437" t="s">
        <v>6716</v>
      </c>
      <c r="C26" s="409"/>
      <c r="D26" s="1688"/>
      <c r="E26" s="375"/>
      <c r="F26" s="1689"/>
      <c r="G26" s="1689"/>
      <c r="H26" s="1690"/>
      <c r="I26" s="1690"/>
      <c r="J26" s="1690"/>
      <c r="K26" s="1690"/>
      <c r="L26" s="1690"/>
      <c r="M26" s="1690"/>
      <c r="N26" s="1690"/>
      <c r="O26" s="378"/>
      <c r="P26" s="378"/>
      <c r="Q26" s="378"/>
      <c r="R26" s="378"/>
      <c r="S26" s="378"/>
    </row>
    <row r="27" ht="24.0" customHeight="1">
      <c r="A27" s="1687"/>
      <c r="B27" s="437" t="s">
        <v>6717</v>
      </c>
      <c r="C27" s="409"/>
      <c r="D27" s="1688"/>
      <c r="E27" s="375"/>
      <c r="F27" s="1689"/>
      <c r="G27" s="1689"/>
      <c r="H27" s="1690"/>
      <c r="I27" s="1690"/>
      <c r="J27" s="1690"/>
      <c r="K27" s="1690"/>
      <c r="L27" s="1690"/>
      <c r="M27" s="1690"/>
      <c r="N27" s="1690"/>
      <c r="O27" s="378"/>
      <c r="P27" s="378"/>
      <c r="Q27" s="378"/>
      <c r="R27" s="378"/>
      <c r="S27" s="378"/>
    </row>
    <row r="28" ht="254.25" customHeight="1">
      <c r="A28" s="1687"/>
      <c r="B28" s="437" t="s">
        <v>6718</v>
      </c>
      <c r="C28" s="409" t="s">
        <v>6719</v>
      </c>
      <c r="D28" s="1688"/>
      <c r="E28" s="375"/>
      <c r="F28" s="1689"/>
      <c r="G28" s="1689"/>
      <c r="H28" s="1690"/>
      <c r="I28" s="1690"/>
      <c r="J28" s="1690"/>
      <c r="K28" s="1690"/>
      <c r="L28" s="1690"/>
      <c r="M28" s="1690"/>
      <c r="N28" s="1690"/>
      <c r="O28" s="378"/>
      <c r="P28" s="378"/>
      <c r="Q28" s="378"/>
      <c r="R28" s="378"/>
      <c r="S28" s="378"/>
    </row>
    <row r="29" ht="60.0" customHeight="1">
      <c r="A29" s="1687"/>
      <c r="B29" s="437" t="s">
        <v>6720</v>
      </c>
      <c r="C29" s="409" t="s">
        <v>6721</v>
      </c>
      <c r="D29" s="1688"/>
      <c r="E29" s="375"/>
      <c r="F29" s="1689"/>
      <c r="G29" s="1689"/>
      <c r="H29" s="1690"/>
      <c r="I29" s="1690"/>
      <c r="J29" s="1690"/>
      <c r="K29" s="1690"/>
      <c r="L29" s="1690"/>
      <c r="M29" s="1690"/>
      <c r="N29" s="1690"/>
      <c r="O29" s="378"/>
      <c r="P29" s="378"/>
      <c r="Q29" s="378"/>
      <c r="R29" s="378"/>
      <c r="S29" s="378"/>
    </row>
    <row r="30" ht="66.75" customHeight="1">
      <c r="A30" s="1687"/>
      <c r="B30" s="437" t="s">
        <v>6722</v>
      </c>
      <c r="C30" s="409"/>
      <c r="D30" s="1688"/>
      <c r="E30" s="375"/>
      <c r="F30" s="1689"/>
      <c r="G30" s="1689"/>
      <c r="H30" s="1690"/>
      <c r="I30" s="1690"/>
      <c r="J30" s="1690"/>
      <c r="K30" s="1690"/>
      <c r="L30" s="1690"/>
      <c r="M30" s="1690"/>
      <c r="N30" s="1690"/>
      <c r="O30" s="378"/>
      <c r="P30" s="378"/>
      <c r="Q30" s="378"/>
      <c r="R30" s="378"/>
      <c r="S30" s="378"/>
    </row>
    <row r="31" ht="48.0" customHeight="1">
      <c r="A31" s="1687"/>
      <c r="B31" s="1691" t="s">
        <v>6723</v>
      </c>
      <c r="C31" s="409" t="s">
        <v>6724</v>
      </c>
      <c r="D31" s="1688"/>
      <c r="E31" s="375"/>
      <c r="F31" s="1689"/>
      <c r="G31" s="1689"/>
      <c r="H31" s="1690"/>
      <c r="I31" s="1690"/>
      <c r="J31" s="1690"/>
      <c r="K31" s="1690"/>
      <c r="L31" s="1690"/>
      <c r="M31" s="1690"/>
      <c r="N31" s="1690"/>
      <c r="O31" s="378"/>
      <c r="P31" s="378"/>
      <c r="Q31" s="378"/>
      <c r="R31" s="378"/>
      <c r="S31" s="378"/>
    </row>
    <row r="32" ht="79.5" customHeight="1">
      <c r="A32" s="1687"/>
      <c r="B32" s="437" t="s">
        <v>6725</v>
      </c>
      <c r="C32" s="409"/>
      <c r="D32" s="1688"/>
      <c r="E32" s="375"/>
      <c r="F32" s="1689"/>
      <c r="G32" s="1689"/>
      <c r="H32" s="1690"/>
      <c r="I32" s="1690"/>
      <c r="J32" s="1690"/>
      <c r="K32" s="1690"/>
      <c r="L32" s="1690"/>
      <c r="M32" s="1690"/>
      <c r="N32" s="1690"/>
      <c r="O32" s="378"/>
      <c r="P32" s="378"/>
      <c r="Q32" s="378"/>
      <c r="R32" s="378"/>
      <c r="S32" s="378"/>
    </row>
    <row r="33" ht="79.5" customHeight="1">
      <c r="A33" s="1687"/>
      <c r="B33" s="437" t="s">
        <v>6726</v>
      </c>
      <c r="C33" s="409" t="s">
        <v>6727</v>
      </c>
      <c r="D33" s="1688"/>
      <c r="E33" s="375"/>
      <c r="F33" s="1689"/>
      <c r="G33" s="1689"/>
      <c r="H33" s="1690"/>
      <c r="I33" s="1690"/>
      <c r="J33" s="1690"/>
      <c r="K33" s="1690"/>
      <c r="L33" s="1690"/>
      <c r="M33" s="1690"/>
      <c r="N33" s="1690"/>
      <c r="O33" s="378"/>
      <c r="P33" s="378"/>
      <c r="Q33" s="378"/>
      <c r="R33" s="378"/>
      <c r="S33" s="378"/>
    </row>
    <row r="34" ht="79.5" customHeight="1">
      <c r="A34" s="1687"/>
      <c r="B34" s="437" t="s">
        <v>6728</v>
      </c>
      <c r="C34" s="409"/>
      <c r="D34" s="1688"/>
      <c r="E34" s="375"/>
      <c r="F34" s="1689"/>
      <c r="G34" s="1689"/>
      <c r="H34" s="1690"/>
      <c r="I34" s="1690"/>
      <c r="J34" s="1690"/>
      <c r="K34" s="1690"/>
      <c r="L34" s="1690"/>
      <c r="M34" s="1690"/>
      <c r="N34" s="1690"/>
      <c r="O34" s="378"/>
      <c r="P34" s="378"/>
      <c r="Q34" s="378"/>
      <c r="R34" s="378"/>
      <c r="S34" s="378"/>
    </row>
    <row r="35" ht="79.5" customHeight="1">
      <c r="A35" s="1687"/>
      <c r="B35" s="437" t="s">
        <v>6729</v>
      </c>
      <c r="C35" s="409"/>
      <c r="D35" s="1688"/>
      <c r="E35" s="375"/>
      <c r="F35" s="1689"/>
      <c r="G35" s="1689"/>
      <c r="H35" s="1690"/>
      <c r="I35" s="1690"/>
      <c r="J35" s="1690"/>
      <c r="K35" s="1690"/>
      <c r="L35" s="1690"/>
      <c r="M35" s="1690"/>
      <c r="N35" s="1690"/>
      <c r="O35" s="378"/>
      <c r="P35" s="378"/>
      <c r="Q35" s="378"/>
      <c r="R35" s="378"/>
      <c r="S35" s="378"/>
    </row>
    <row r="36" ht="112.5" customHeight="1">
      <c r="A36" s="1687"/>
      <c r="B36" s="437" t="s">
        <v>6730</v>
      </c>
      <c r="C36" s="409"/>
      <c r="D36" s="1688"/>
      <c r="E36" s="375"/>
      <c r="F36" s="1689"/>
      <c r="G36" s="1689"/>
      <c r="H36" s="1690"/>
      <c r="I36" s="1690"/>
      <c r="J36" s="1690"/>
      <c r="K36" s="1690"/>
      <c r="L36" s="1690"/>
      <c r="M36" s="1690"/>
      <c r="N36" s="1690"/>
      <c r="O36" s="378"/>
      <c r="P36" s="378"/>
      <c r="Q36" s="378"/>
      <c r="R36" s="378"/>
      <c r="S36" s="378"/>
    </row>
    <row r="37" ht="171.75" customHeight="1">
      <c r="A37" s="1687"/>
      <c r="B37" s="221"/>
      <c r="C37" s="409"/>
      <c r="D37" s="1688"/>
      <c r="E37" s="375"/>
      <c r="F37" s="1689"/>
      <c r="G37" s="1689"/>
      <c r="H37" s="1690"/>
      <c r="I37" s="1690"/>
      <c r="J37" s="1690"/>
      <c r="K37" s="1690"/>
      <c r="L37" s="1690"/>
      <c r="M37" s="1690"/>
      <c r="N37" s="1690"/>
      <c r="O37" s="378"/>
      <c r="P37" s="378"/>
      <c r="Q37" s="378"/>
      <c r="R37" s="378"/>
      <c r="S37" s="378"/>
    </row>
    <row r="38">
      <c r="A38" s="1687"/>
      <c r="B38" s="1693" t="s">
        <v>1721</v>
      </c>
      <c r="C38" s="414"/>
      <c r="D38" s="1688"/>
      <c r="E38" s="375"/>
      <c r="F38" s="1689"/>
      <c r="G38" s="1689"/>
      <c r="H38" s="1690"/>
      <c r="I38" s="1690"/>
      <c r="J38" s="1690"/>
      <c r="K38" s="1690"/>
      <c r="L38" s="1690"/>
      <c r="M38" s="1690"/>
      <c r="N38" s="1690"/>
      <c r="O38" s="378"/>
      <c r="P38" s="378"/>
      <c r="Q38" s="378"/>
      <c r="R38" s="378"/>
      <c r="S38" s="378"/>
    </row>
    <row r="39">
      <c r="A39" s="1687"/>
      <c r="B39" s="1694" t="s">
        <v>1722</v>
      </c>
      <c r="C39" s="414"/>
      <c r="D39" s="1688"/>
      <c r="E39" s="375"/>
      <c r="F39" s="1689"/>
      <c r="G39" s="1689"/>
      <c r="H39" s="1690"/>
      <c r="I39" s="1690"/>
      <c r="J39" s="1690"/>
      <c r="K39" s="1690"/>
      <c r="L39" s="1690"/>
      <c r="M39" s="1690"/>
      <c r="N39" s="1690"/>
      <c r="O39" s="378"/>
      <c r="P39" s="378"/>
      <c r="Q39" s="378"/>
      <c r="R39" s="378"/>
      <c r="S39" s="378"/>
    </row>
    <row r="40">
      <c r="A40" s="1687"/>
      <c r="B40" s="414" t="s">
        <v>1723</v>
      </c>
      <c r="C40" s="414"/>
      <c r="D40" s="1688"/>
      <c r="E40" s="375"/>
      <c r="F40" s="1689"/>
      <c r="G40" s="1689"/>
      <c r="H40" s="1690"/>
      <c r="I40" s="1690"/>
      <c r="J40" s="1690"/>
      <c r="K40" s="1690"/>
      <c r="L40" s="1690"/>
      <c r="M40" s="1690"/>
      <c r="N40" s="1690"/>
      <c r="O40" s="378"/>
      <c r="P40" s="378"/>
      <c r="Q40" s="378"/>
      <c r="R40" s="378"/>
      <c r="S40" s="378"/>
    </row>
    <row r="41" ht="111.75" customHeight="1">
      <c r="A41" s="1687"/>
      <c r="B41" s="414" t="s">
        <v>1724</v>
      </c>
      <c r="C41" s="414"/>
      <c r="D41" s="1688"/>
      <c r="E41" s="375"/>
      <c r="F41" s="1689"/>
      <c r="G41" s="1689"/>
      <c r="H41" s="1690"/>
      <c r="I41" s="1690"/>
      <c r="J41" s="1690"/>
      <c r="K41" s="1690"/>
      <c r="L41" s="1690"/>
      <c r="M41" s="1690"/>
      <c r="N41" s="1690"/>
      <c r="O41" s="378"/>
      <c r="P41" s="378"/>
      <c r="Q41" s="378"/>
      <c r="R41" s="378"/>
      <c r="S41" s="378"/>
    </row>
    <row r="42" ht="66.75" customHeight="1">
      <c r="A42" s="1687"/>
      <c r="B42" s="414" t="s">
        <v>1725</v>
      </c>
      <c r="C42" s="414"/>
      <c r="D42" s="1695"/>
      <c r="E42" s="1696"/>
      <c r="F42" s="1689"/>
      <c r="G42" s="1689"/>
      <c r="H42" s="1690"/>
      <c r="I42" s="1690"/>
      <c r="J42" s="1690"/>
      <c r="K42" s="1690"/>
      <c r="L42" s="1690"/>
      <c r="M42" s="1690"/>
      <c r="N42" s="1690"/>
      <c r="O42" s="378"/>
      <c r="P42" s="378"/>
      <c r="Q42" s="378"/>
      <c r="R42" s="378"/>
      <c r="S42" s="378"/>
    </row>
    <row r="43" ht="116.25" customHeight="1">
      <c r="A43" s="1687"/>
      <c r="B43" s="1697" t="s">
        <v>1726</v>
      </c>
      <c r="C43" s="417"/>
      <c r="D43" s="1695"/>
      <c r="E43" s="1696"/>
      <c r="F43" s="1689"/>
      <c r="G43" s="1689"/>
      <c r="H43" s="1690"/>
      <c r="I43" s="1690"/>
      <c r="J43" s="1690"/>
      <c r="K43" s="1690"/>
      <c r="L43" s="1690"/>
      <c r="M43" s="1690"/>
      <c r="N43" s="1690"/>
      <c r="O43" s="378"/>
      <c r="P43" s="378"/>
      <c r="Q43" s="378"/>
      <c r="R43" s="378"/>
      <c r="S43" s="378"/>
    </row>
    <row r="44" ht="124.5" customHeight="1">
      <c r="A44" s="226"/>
      <c r="B44" s="414"/>
      <c r="C44" s="414" t="s">
        <v>1727</v>
      </c>
      <c r="D44" s="1695"/>
      <c r="E44" s="1696"/>
      <c r="F44" s="1689"/>
      <c r="G44" s="1689"/>
      <c r="H44" s="1690"/>
      <c r="I44" s="1690"/>
      <c r="J44" s="1690"/>
      <c r="K44" s="1690"/>
      <c r="L44" s="1690"/>
      <c r="M44" s="1690"/>
      <c r="N44" s="1690"/>
      <c r="O44" s="378"/>
      <c r="P44" s="378"/>
      <c r="Q44" s="378"/>
      <c r="R44" s="378"/>
      <c r="S44" s="378"/>
    </row>
    <row r="45" ht="196.5" customHeight="1">
      <c r="A45" s="1687"/>
      <c r="B45" s="414"/>
      <c r="C45" s="414"/>
      <c r="D45" s="1695"/>
      <c r="E45" s="1696"/>
      <c r="F45" s="1689"/>
      <c r="G45" s="1689"/>
      <c r="H45" s="1690"/>
      <c r="I45" s="1690"/>
      <c r="J45" s="1690"/>
      <c r="K45" s="1690"/>
      <c r="L45" s="1690"/>
      <c r="M45" s="1690"/>
      <c r="N45" s="1690"/>
      <c r="O45" s="378"/>
      <c r="P45" s="378"/>
      <c r="Q45" s="378"/>
      <c r="R45" s="378"/>
      <c r="S45" s="378"/>
    </row>
    <row r="46" ht="125.25" customHeight="1">
      <c r="A46" s="1687"/>
      <c r="B46" s="414"/>
      <c r="C46" s="414"/>
      <c r="D46" s="1695"/>
      <c r="E46" s="1696"/>
      <c r="F46" s="1689"/>
      <c r="G46" s="1689"/>
      <c r="H46" s="1690"/>
      <c r="I46" s="1690"/>
      <c r="J46" s="1690"/>
      <c r="K46" s="1690"/>
      <c r="L46" s="1690"/>
      <c r="M46" s="1690"/>
      <c r="N46" s="1690"/>
      <c r="O46" s="378"/>
      <c r="P46" s="378"/>
      <c r="Q46" s="378"/>
      <c r="R46" s="378"/>
      <c r="S46" s="378"/>
    </row>
    <row r="47" ht="37.5" customHeight="1">
      <c r="A47" s="1687"/>
      <c r="B47" s="414" t="s">
        <v>1728</v>
      </c>
      <c r="C47" s="414" t="s">
        <v>6731</v>
      </c>
      <c r="D47" s="1695"/>
      <c r="E47" s="1696"/>
      <c r="F47" s="1689"/>
      <c r="G47" s="1689"/>
      <c r="H47" s="1690"/>
      <c r="I47" s="1690"/>
      <c r="J47" s="1690"/>
      <c r="K47" s="1690"/>
      <c r="L47" s="1690"/>
      <c r="M47" s="1690"/>
      <c r="N47" s="1690"/>
      <c r="O47" s="378"/>
      <c r="P47" s="378"/>
      <c r="Q47" s="378"/>
      <c r="R47" s="378"/>
      <c r="S47" s="378"/>
    </row>
    <row r="48" ht="37.5" customHeight="1">
      <c r="A48" s="1687"/>
      <c r="B48" s="414" t="s">
        <v>1729</v>
      </c>
      <c r="C48" s="414" t="s">
        <v>1730</v>
      </c>
      <c r="D48" s="1698"/>
      <c r="E48" s="1696"/>
      <c r="F48" s="1689"/>
      <c r="G48" s="1689"/>
      <c r="H48" s="1690"/>
      <c r="I48" s="1690"/>
      <c r="J48" s="1690"/>
      <c r="K48" s="1690"/>
      <c r="L48" s="1690"/>
      <c r="M48" s="1690"/>
      <c r="N48" s="1690"/>
      <c r="O48" s="378"/>
      <c r="P48" s="378"/>
      <c r="Q48" s="378"/>
      <c r="R48" s="378"/>
      <c r="S48" s="378"/>
    </row>
    <row r="49" ht="130.5" customHeight="1">
      <c r="A49" s="1687"/>
      <c r="B49" s="414" t="s">
        <v>1731</v>
      </c>
      <c r="C49" s="414"/>
      <c r="D49" s="1698"/>
      <c r="E49" s="1696"/>
      <c r="F49" s="1689"/>
      <c r="G49" s="1689"/>
      <c r="H49" s="1690"/>
      <c r="I49" s="1690"/>
      <c r="J49" s="1690"/>
      <c r="K49" s="1690"/>
      <c r="L49" s="1690"/>
      <c r="M49" s="1690"/>
      <c r="N49" s="1690"/>
      <c r="O49" s="378"/>
      <c r="P49" s="378"/>
      <c r="Q49" s="378"/>
      <c r="R49" s="378"/>
      <c r="S49" s="378"/>
    </row>
    <row r="50" ht="37.5" customHeight="1">
      <c r="A50" s="1687"/>
      <c r="B50" s="1699" t="s">
        <v>1732</v>
      </c>
      <c r="C50" s="1693" t="s">
        <v>1733</v>
      </c>
      <c r="D50" s="1695"/>
      <c r="E50" s="1696"/>
      <c r="F50" s="1689"/>
      <c r="G50" s="1689"/>
      <c r="H50" s="1690"/>
      <c r="I50" s="1690"/>
      <c r="J50" s="1690"/>
      <c r="K50" s="1690"/>
      <c r="L50" s="1690"/>
      <c r="M50" s="1690"/>
      <c r="N50" s="1690"/>
      <c r="O50" s="378"/>
      <c r="P50" s="378"/>
      <c r="Q50" s="378"/>
      <c r="R50" s="378"/>
      <c r="S50" s="378"/>
    </row>
    <row r="51" ht="63.0" customHeight="1">
      <c r="A51" s="1687"/>
      <c r="B51" s="1699" t="s">
        <v>1734</v>
      </c>
      <c r="C51" s="421"/>
      <c r="D51" s="1698"/>
      <c r="E51" s="1696"/>
      <c r="F51" s="1689"/>
      <c r="G51" s="1689"/>
      <c r="H51" s="1690"/>
      <c r="I51" s="1690"/>
      <c r="J51" s="1690"/>
      <c r="K51" s="1690"/>
      <c r="L51" s="1690"/>
      <c r="M51" s="1690"/>
      <c r="N51" s="1690"/>
      <c r="O51" s="378"/>
      <c r="P51" s="378"/>
      <c r="Q51" s="378"/>
      <c r="R51" s="378"/>
      <c r="S51" s="378"/>
    </row>
    <row r="52" ht="42.0" customHeight="1">
      <c r="A52" s="1687"/>
      <c r="B52" s="1699" t="s">
        <v>1735</v>
      </c>
      <c r="C52" s="421"/>
      <c r="D52" s="1698"/>
      <c r="E52" s="1696"/>
      <c r="F52" s="1689"/>
      <c r="G52" s="1689"/>
      <c r="H52" s="1690"/>
      <c r="I52" s="1690"/>
      <c r="J52" s="1690"/>
      <c r="K52" s="1690"/>
      <c r="L52" s="1690"/>
      <c r="M52" s="1690"/>
      <c r="N52" s="1690"/>
      <c r="O52" s="378"/>
      <c r="P52" s="378"/>
      <c r="Q52" s="378"/>
      <c r="R52" s="378"/>
      <c r="S52" s="378"/>
    </row>
    <row r="53" ht="266.25" customHeight="1">
      <c r="A53" s="1700"/>
      <c r="B53" s="414" t="s">
        <v>1736</v>
      </c>
      <c r="C53" s="414" t="s">
        <v>1737</v>
      </c>
      <c r="D53" s="1698"/>
      <c r="E53" s="1698"/>
      <c r="F53" s="1701"/>
      <c r="G53" s="1701"/>
      <c r="H53" s="1701"/>
      <c r="I53" s="1701"/>
      <c r="J53" s="1701"/>
      <c r="K53" s="1701"/>
      <c r="L53" s="1701"/>
      <c r="M53" s="1701"/>
      <c r="N53" s="1701"/>
      <c r="O53" s="378"/>
      <c r="P53" s="378"/>
      <c r="Q53" s="378"/>
      <c r="R53" s="378"/>
      <c r="S53" s="378"/>
    </row>
    <row r="54" ht="393.0" customHeight="1">
      <c r="A54" s="1700"/>
      <c r="B54" s="1702" t="s">
        <v>1738</v>
      </c>
      <c r="C54" s="336" t="s">
        <v>6732</v>
      </c>
      <c r="D54" s="1698"/>
      <c r="E54" s="1698"/>
      <c r="F54" s="1701"/>
      <c r="G54" s="1701"/>
      <c r="H54" s="1701"/>
      <c r="I54" s="1701"/>
      <c r="J54" s="1701"/>
      <c r="K54" s="1701"/>
      <c r="L54" s="1701"/>
      <c r="M54" s="1701"/>
      <c r="N54" s="1701"/>
      <c r="O54" s="427"/>
      <c r="P54" s="427"/>
      <c r="Q54" s="427"/>
      <c r="R54" s="427"/>
      <c r="S54" s="427"/>
    </row>
    <row r="55" ht="57.0" customHeight="1">
      <c r="A55" s="1700"/>
      <c r="B55" s="1703" t="s">
        <v>1740</v>
      </c>
      <c r="C55" s="431"/>
      <c r="D55" s="1704"/>
      <c r="E55" s="1704"/>
      <c r="F55" s="1705"/>
      <c r="G55" s="1705"/>
      <c r="H55" s="1705"/>
      <c r="I55" s="1705"/>
      <c r="J55" s="1705"/>
      <c r="K55" s="1705"/>
      <c r="L55" s="1705"/>
      <c r="M55" s="1705"/>
      <c r="N55" s="1705"/>
      <c r="O55" s="427"/>
      <c r="P55" s="427"/>
      <c r="Q55" s="427"/>
      <c r="R55" s="427"/>
      <c r="S55" s="427"/>
    </row>
    <row r="56" ht="67.5" customHeight="1">
      <c r="A56" s="1700"/>
      <c r="B56" s="1706" t="s">
        <v>1741</v>
      </c>
      <c r="C56" s="336" t="s">
        <v>1742</v>
      </c>
      <c r="D56" s="1698"/>
      <c r="E56" s="1698"/>
      <c r="F56" s="1701"/>
      <c r="G56" s="1701"/>
      <c r="H56" s="1701"/>
      <c r="I56" s="1701"/>
      <c r="J56" s="1701"/>
      <c r="K56" s="1701"/>
      <c r="L56" s="1701"/>
      <c r="M56" s="1701"/>
      <c r="N56" s="1701"/>
      <c r="O56" s="427"/>
      <c r="P56" s="427"/>
      <c r="Q56" s="427"/>
      <c r="R56" s="427"/>
      <c r="S56" s="427"/>
    </row>
    <row r="57" ht="125.25" customHeight="1">
      <c r="A57" s="1700"/>
      <c r="B57" s="1707" t="s">
        <v>1743</v>
      </c>
      <c r="C57" s="431" t="s">
        <v>1744</v>
      </c>
      <c r="D57" s="1704"/>
      <c r="E57" s="1704"/>
      <c r="F57" s="1705"/>
      <c r="G57" s="1705"/>
      <c r="H57" s="1705"/>
      <c r="I57" s="1705"/>
      <c r="J57" s="1705"/>
      <c r="K57" s="1705"/>
      <c r="L57" s="1705"/>
      <c r="M57" s="1705"/>
      <c r="N57" s="1705"/>
      <c r="O57" s="427"/>
      <c r="P57" s="427"/>
      <c r="Q57" s="427"/>
      <c r="R57" s="427"/>
      <c r="S57" s="427"/>
    </row>
    <row r="58" ht="168.75" customHeight="1">
      <c r="A58" s="1700"/>
      <c r="B58" s="174" t="s">
        <v>6733</v>
      </c>
      <c r="C58" s="336" t="s">
        <v>1746</v>
      </c>
      <c r="D58" s="1698"/>
      <c r="E58" s="1698"/>
      <c r="F58" s="1701"/>
      <c r="G58" s="1701"/>
      <c r="H58" s="1701"/>
      <c r="I58" s="1701"/>
      <c r="J58" s="1701"/>
      <c r="K58" s="1701"/>
      <c r="L58" s="1701"/>
      <c r="M58" s="1701"/>
      <c r="N58" s="1701"/>
      <c r="O58" s="427"/>
      <c r="P58" s="427"/>
      <c r="Q58" s="427"/>
      <c r="R58" s="427"/>
      <c r="S58" s="427"/>
    </row>
    <row r="59" ht="75.75" customHeight="1">
      <c r="A59" s="1700"/>
      <c r="B59" s="473" t="s">
        <v>1747</v>
      </c>
      <c r="C59" s="431"/>
      <c r="D59" s="1704"/>
      <c r="E59" s="1704"/>
      <c r="F59" s="1705"/>
      <c r="G59" s="1705"/>
      <c r="H59" s="1705"/>
      <c r="I59" s="1705"/>
      <c r="J59" s="1705"/>
      <c r="K59" s="1705"/>
      <c r="L59" s="1705"/>
      <c r="M59" s="1705"/>
      <c r="N59" s="1705"/>
      <c r="O59" s="427"/>
      <c r="P59" s="427"/>
      <c r="Q59" s="427"/>
      <c r="R59" s="427"/>
      <c r="S59" s="427"/>
    </row>
    <row r="60" ht="57.0" customHeight="1">
      <c r="A60" s="1700"/>
      <c r="B60" s="463" t="s">
        <v>1748</v>
      </c>
      <c r="C60" s="336"/>
      <c r="D60" s="1698"/>
      <c r="E60" s="1698"/>
      <c r="F60" s="1701"/>
      <c r="G60" s="1701"/>
      <c r="H60" s="1701"/>
      <c r="I60" s="1701"/>
      <c r="J60" s="1701"/>
      <c r="K60" s="1701"/>
      <c r="L60" s="1701"/>
      <c r="M60" s="1701"/>
      <c r="N60" s="1701"/>
      <c r="O60" s="427"/>
      <c r="P60" s="427"/>
      <c r="Q60" s="427"/>
      <c r="R60" s="427"/>
      <c r="S60" s="427"/>
    </row>
    <row r="61" ht="187.5" customHeight="1">
      <c r="A61" s="1700"/>
      <c r="B61" s="473" t="s">
        <v>1749</v>
      </c>
      <c r="C61" s="431" t="s">
        <v>1750</v>
      </c>
      <c r="D61" s="1704"/>
      <c r="E61" s="1704"/>
      <c r="F61" s="1705"/>
      <c r="G61" s="1705"/>
      <c r="H61" s="1705"/>
      <c r="I61" s="1705"/>
      <c r="J61" s="1705"/>
      <c r="K61" s="1705"/>
      <c r="L61" s="1705"/>
      <c r="M61" s="1705"/>
      <c r="N61" s="1705"/>
      <c r="O61" s="427"/>
      <c r="P61" s="427"/>
      <c r="Q61" s="427"/>
      <c r="R61" s="427"/>
      <c r="S61" s="427"/>
    </row>
    <row r="62" ht="111.75" customHeight="1">
      <c r="A62" s="1700"/>
      <c r="B62" s="414" t="s">
        <v>1751</v>
      </c>
      <c r="C62" s="336"/>
      <c r="D62" s="1698"/>
      <c r="E62" s="1698"/>
      <c r="F62" s="1701"/>
      <c r="G62" s="1701"/>
      <c r="H62" s="1701"/>
      <c r="I62" s="1701"/>
      <c r="J62" s="1701"/>
      <c r="K62" s="1701"/>
      <c r="L62" s="1701"/>
      <c r="M62" s="1701"/>
      <c r="N62" s="1701"/>
      <c r="O62" s="427"/>
      <c r="P62" s="427"/>
      <c r="Q62" s="427"/>
      <c r="R62" s="427"/>
      <c r="S62" s="427"/>
    </row>
    <row r="63" ht="132.0" customHeight="1">
      <c r="A63" s="1700"/>
      <c r="B63" s="450" t="s">
        <v>1752</v>
      </c>
      <c r="C63" s="431" t="s">
        <v>1753</v>
      </c>
      <c r="D63" s="1704"/>
      <c r="E63" s="1704"/>
      <c r="F63" s="1705"/>
      <c r="G63" s="1705"/>
      <c r="H63" s="1705"/>
      <c r="I63" s="1705"/>
      <c r="J63" s="1705"/>
      <c r="K63" s="1705"/>
      <c r="L63" s="1705"/>
      <c r="M63" s="1705"/>
      <c r="N63" s="1705"/>
      <c r="O63" s="427"/>
      <c r="P63" s="427"/>
      <c r="Q63" s="427"/>
      <c r="R63" s="427"/>
      <c r="S63" s="427"/>
    </row>
    <row r="64" ht="126.0" customHeight="1">
      <c r="A64" s="1687"/>
      <c r="B64" s="1699" t="s">
        <v>1754</v>
      </c>
      <c r="C64" s="1708" t="s">
        <v>1755</v>
      </c>
      <c r="D64" s="1688"/>
      <c r="E64" s="1696"/>
      <c r="F64" s="1689"/>
      <c r="G64" s="1689"/>
      <c r="H64" s="1690"/>
      <c r="I64" s="1690"/>
      <c r="J64" s="1690"/>
      <c r="K64" s="1690"/>
      <c r="L64" s="1690"/>
      <c r="M64" s="1690"/>
      <c r="N64" s="1690"/>
      <c r="O64" s="427"/>
      <c r="P64" s="427"/>
      <c r="Q64" s="427"/>
      <c r="R64" s="427"/>
      <c r="S64" s="427"/>
    </row>
    <row r="65" ht="183.75" customHeight="1">
      <c r="A65" s="1687"/>
      <c r="B65" s="1709" t="s">
        <v>1756</v>
      </c>
      <c r="C65" s="450" t="s">
        <v>1757</v>
      </c>
      <c r="D65" s="1710"/>
      <c r="E65" s="1711"/>
      <c r="F65" s="38"/>
      <c r="G65" s="38"/>
      <c r="H65" s="1712"/>
      <c r="I65" s="1712"/>
      <c r="J65" s="1712"/>
      <c r="K65" s="1712"/>
      <c r="L65" s="1712"/>
      <c r="M65" s="1712"/>
      <c r="N65" s="1712"/>
      <c r="O65" s="427"/>
      <c r="P65" s="427"/>
      <c r="Q65" s="427"/>
      <c r="R65" s="427"/>
      <c r="S65" s="427"/>
    </row>
    <row r="66" ht="1.5" customHeight="1">
      <c r="A66" s="1687"/>
      <c r="B66" s="1699"/>
      <c r="C66" s="421"/>
      <c r="D66" s="1698"/>
      <c r="E66" s="1696"/>
      <c r="F66" s="1689"/>
      <c r="G66" s="1689"/>
      <c r="H66" s="1690"/>
      <c r="I66" s="1690"/>
      <c r="J66" s="1690"/>
      <c r="K66" s="1690"/>
      <c r="L66" s="1690"/>
      <c r="M66" s="1690"/>
      <c r="N66" s="1690"/>
      <c r="O66" s="427"/>
      <c r="P66" s="427"/>
      <c r="Q66" s="427"/>
      <c r="R66" s="427"/>
      <c r="S66" s="427"/>
    </row>
    <row r="67" ht="152.25" customHeight="1">
      <c r="A67" s="1687"/>
      <c r="B67" s="320" t="s">
        <v>1758</v>
      </c>
      <c r="C67" s="450"/>
      <c r="D67" s="1704"/>
      <c r="E67" s="1713"/>
      <c r="F67" s="38"/>
      <c r="G67" s="38"/>
      <c r="H67" s="1712"/>
      <c r="I67" s="1712"/>
      <c r="J67" s="1712"/>
      <c r="K67" s="1712"/>
      <c r="L67" s="1712"/>
      <c r="M67" s="1712"/>
      <c r="N67" s="1712"/>
      <c r="O67" s="427"/>
      <c r="P67" s="427"/>
      <c r="Q67" s="427"/>
      <c r="R67" s="427"/>
      <c r="S67" s="427"/>
    </row>
    <row r="68" ht="96.0" customHeight="1">
      <c r="A68" s="1687"/>
      <c r="B68" s="310" t="s">
        <v>1759</v>
      </c>
      <c r="C68" s="414"/>
      <c r="D68" s="1698"/>
      <c r="E68" s="1696"/>
      <c r="F68" s="1689"/>
      <c r="G68" s="1689"/>
      <c r="H68" s="1690"/>
      <c r="I68" s="1690"/>
      <c r="J68" s="1690"/>
      <c r="K68" s="1690"/>
      <c r="L68" s="1690"/>
      <c r="M68" s="1690"/>
      <c r="N68" s="1690"/>
      <c r="O68" s="427"/>
      <c r="P68" s="427"/>
      <c r="Q68" s="427"/>
      <c r="R68" s="427"/>
      <c r="S68" s="427"/>
    </row>
    <row r="69" ht="64.5" customHeight="1">
      <c r="A69" s="1687"/>
      <c r="B69" s="320" t="s">
        <v>1760</v>
      </c>
      <c r="C69" s="450" t="s">
        <v>1761</v>
      </c>
      <c r="D69" s="1704"/>
      <c r="E69" s="1713"/>
      <c r="F69" s="38"/>
      <c r="G69" s="38"/>
      <c r="H69" s="1712"/>
      <c r="I69" s="1712"/>
      <c r="J69" s="1712"/>
      <c r="K69" s="1712"/>
      <c r="L69" s="1712"/>
      <c r="M69" s="1712"/>
      <c r="N69" s="1712"/>
      <c r="O69" s="427"/>
      <c r="P69" s="427"/>
      <c r="Q69" s="427"/>
      <c r="R69" s="427"/>
      <c r="S69" s="427"/>
    </row>
    <row r="70" ht="179.25" customHeight="1">
      <c r="A70" s="1687"/>
      <c r="B70" s="310" t="s">
        <v>1762</v>
      </c>
      <c r="C70" s="414" t="s">
        <v>1763</v>
      </c>
      <c r="D70" s="1698"/>
      <c r="E70" s="1696"/>
      <c r="F70" s="1689"/>
      <c r="G70" s="1689"/>
      <c r="H70" s="1690"/>
      <c r="I70" s="1690"/>
      <c r="J70" s="1690"/>
      <c r="K70" s="1690"/>
      <c r="L70" s="1690"/>
      <c r="M70" s="1690"/>
      <c r="N70" s="1690"/>
      <c r="O70" s="427"/>
      <c r="P70" s="427"/>
      <c r="Q70" s="427"/>
      <c r="R70" s="427"/>
      <c r="S70" s="427"/>
    </row>
    <row r="71" ht="236.25" customHeight="1">
      <c r="A71" s="1687"/>
      <c r="B71" s="320" t="s">
        <v>1764</v>
      </c>
      <c r="C71" s="450"/>
      <c r="D71" s="1704"/>
      <c r="E71" s="1713"/>
      <c r="F71" s="38"/>
      <c r="G71" s="38"/>
      <c r="H71" s="1712"/>
      <c r="I71" s="1712"/>
      <c r="J71" s="1712"/>
      <c r="K71" s="1712"/>
      <c r="L71" s="1712"/>
      <c r="M71" s="1712"/>
      <c r="N71" s="1712"/>
      <c r="O71" s="427"/>
      <c r="P71" s="427"/>
      <c r="Q71" s="427"/>
      <c r="R71" s="427"/>
      <c r="S71" s="427"/>
    </row>
    <row r="72" ht="147.75" customHeight="1">
      <c r="A72" s="1687"/>
      <c r="B72" s="310" t="s">
        <v>1765</v>
      </c>
      <c r="C72" s="414" t="s">
        <v>1766</v>
      </c>
      <c r="D72" s="1698"/>
      <c r="E72" s="1696"/>
      <c r="F72" s="1689"/>
      <c r="G72" s="1689"/>
      <c r="H72" s="1690"/>
      <c r="I72" s="1690"/>
      <c r="J72" s="1690"/>
      <c r="K72" s="1690"/>
      <c r="L72" s="1690"/>
      <c r="M72" s="1690"/>
      <c r="N72" s="1690"/>
      <c r="O72" s="427"/>
      <c r="P72" s="427"/>
      <c r="Q72" s="427"/>
      <c r="R72" s="427"/>
      <c r="S72" s="427"/>
    </row>
    <row r="73" ht="93.0" customHeight="1">
      <c r="A73" s="1687"/>
      <c r="B73" s="320" t="s">
        <v>1767</v>
      </c>
      <c r="C73" s="450" t="s">
        <v>1768</v>
      </c>
      <c r="D73" s="1704"/>
      <c r="E73" s="1713"/>
      <c r="F73" s="38"/>
      <c r="G73" s="38"/>
      <c r="H73" s="1712"/>
      <c r="I73" s="1712"/>
      <c r="J73" s="1712"/>
      <c r="K73" s="1712"/>
      <c r="L73" s="1712"/>
      <c r="M73" s="1712"/>
      <c r="N73" s="1712"/>
      <c r="O73" s="427"/>
      <c r="P73" s="427"/>
      <c r="Q73" s="427"/>
      <c r="R73" s="427"/>
      <c r="S73" s="427"/>
    </row>
    <row r="74" ht="66.0" customHeight="1">
      <c r="A74" s="1687"/>
      <c r="B74" s="310" t="s">
        <v>1769</v>
      </c>
      <c r="C74" s="414" t="s">
        <v>1770</v>
      </c>
      <c r="D74" s="1698"/>
      <c r="E74" s="1696"/>
      <c r="F74" s="1689"/>
      <c r="G74" s="1689"/>
      <c r="H74" s="1690"/>
      <c r="I74" s="1690"/>
      <c r="J74" s="1690"/>
      <c r="K74" s="1690"/>
      <c r="L74" s="1690"/>
      <c r="M74" s="1690"/>
      <c r="N74" s="1690"/>
      <c r="O74" s="427"/>
      <c r="P74" s="427"/>
      <c r="Q74" s="427"/>
      <c r="R74" s="427"/>
      <c r="S74" s="427"/>
    </row>
    <row r="75" ht="63.0" customHeight="1">
      <c r="A75" s="1687"/>
      <c r="B75" s="320" t="s">
        <v>1771</v>
      </c>
      <c r="C75" s="450"/>
      <c r="D75" s="1704"/>
      <c r="E75" s="1713"/>
      <c r="F75" s="38"/>
      <c r="G75" s="38"/>
      <c r="H75" s="1712"/>
      <c r="I75" s="1712"/>
      <c r="J75" s="1712"/>
      <c r="K75" s="1712"/>
      <c r="L75" s="1712"/>
      <c r="M75" s="1712"/>
      <c r="N75" s="1712"/>
      <c r="O75" s="427"/>
      <c r="P75" s="427"/>
      <c r="Q75" s="427"/>
      <c r="R75" s="427"/>
      <c r="S75" s="427"/>
    </row>
    <row r="76" ht="48.75" customHeight="1">
      <c r="A76" s="1687"/>
      <c r="B76" s="310" t="s">
        <v>1772</v>
      </c>
      <c r="C76" s="414"/>
      <c r="D76" s="1698"/>
      <c r="E76" s="1696"/>
      <c r="F76" s="1689"/>
      <c r="G76" s="1689"/>
      <c r="H76" s="1690"/>
      <c r="I76" s="1690"/>
      <c r="J76" s="1690"/>
      <c r="K76" s="1690"/>
      <c r="L76" s="1690"/>
      <c r="M76" s="1690"/>
      <c r="N76" s="1690"/>
      <c r="O76" s="427"/>
      <c r="P76" s="427"/>
      <c r="Q76" s="427"/>
      <c r="R76" s="427"/>
      <c r="S76" s="427"/>
    </row>
    <row r="77">
      <c r="A77" s="1687"/>
      <c r="B77" s="320" t="s">
        <v>1773</v>
      </c>
      <c r="C77" s="450" t="s">
        <v>1774</v>
      </c>
      <c r="D77" s="1704"/>
      <c r="E77" s="1713"/>
      <c r="F77" s="38"/>
      <c r="G77" s="38"/>
      <c r="H77" s="1712"/>
      <c r="I77" s="1712"/>
      <c r="J77" s="1712"/>
      <c r="K77" s="1712"/>
      <c r="L77" s="1712"/>
      <c r="M77" s="1712"/>
      <c r="N77" s="1712"/>
      <c r="O77" s="427"/>
      <c r="P77" s="427"/>
      <c r="Q77" s="427"/>
      <c r="R77" s="427"/>
      <c r="S77" s="427"/>
    </row>
    <row r="78">
      <c r="A78" s="1687"/>
      <c r="B78" s="310" t="s">
        <v>1775</v>
      </c>
      <c r="D78" s="1698"/>
      <c r="E78" s="1696"/>
      <c r="F78" s="1689"/>
      <c r="G78" s="1689"/>
      <c r="H78" s="1690"/>
      <c r="I78" s="1690"/>
      <c r="J78" s="1690"/>
      <c r="K78" s="1690"/>
      <c r="L78" s="1690"/>
      <c r="M78" s="1690"/>
      <c r="N78" s="1690"/>
      <c r="O78" s="427"/>
      <c r="P78" s="427"/>
      <c r="Q78" s="427"/>
      <c r="R78" s="427"/>
      <c r="S78" s="427"/>
    </row>
    <row r="79" ht="106.5" customHeight="1">
      <c r="A79" s="1687"/>
      <c r="B79" s="1709" t="s">
        <v>1776</v>
      </c>
      <c r="C79" s="450" t="s">
        <v>1777</v>
      </c>
      <c r="D79" s="1704"/>
      <c r="E79" s="1713"/>
      <c r="F79" s="38"/>
      <c r="G79" s="38"/>
      <c r="H79" s="1712"/>
      <c r="I79" s="1712"/>
      <c r="J79" s="1712"/>
      <c r="K79" s="1712"/>
      <c r="L79" s="1712"/>
      <c r="M79" s="1712"/>
      <c r="N79" s="1712"/>
      <c r="O79" s="427"/>
      <c r="P79" s="427"/>
      <c r="Q79" s="427"/>
      <c r="R79" s="427"/>
      <c r="S79" s="427"/>
    </row>
    <row r="80" ht="55.5" customHeight="1">
      <c r="A80" s="1687"/>
      <c r="B80" s="1699" t="s">
        <v>1778</v>
      </c>
      <c r="C80" s="414" t="s">
        <v>1779</v>
      </c>
      <c r="D80" s="1698"/>
      <c r="E80" s="1696"/>
      <c r="F80" s="1689"/>
      <c r="G80" s="1689"/>
      <c r="H80" s="1690"/>
      <c r="I80" s="1690"/>
      <c r="J80" s="1690"/>
      <c r="K80" s="1690"/>
      <c r="L80" s="1690"/>
      <c r="M80" s="1690"/>
      <c r="N80" s="1690"/>
      <c r="O80" s="427"/>
      <c r="P80" s="427"/>
      <c r="Q80" s="427"/>
      <c r="R80" s="427"/>
      <c r="S80" s="427"/>
    </row>
    <row r="81">
      <c r="A81" s="1714"/>
      <c r="B81" s="1715"/>
      <c r="C81" s="1716"/>
      <c r="D81" s="1705"/>
      <c r="E81" s="38"/>
      <c r="F81" s="38"/>
      <c r="G81" s="38"/>
      <c r="H81" s="1712"/>
      <c r="I81" s="1712"/>
      <c r="J81" s="1712"/>
      <c r="K81" s="1712"/>
      <c r="L81" s="1712"/>
      <c r="M81" s="1712"/>
      <c r="N81" s="1712"/>
      <c r="O81" s="427"/>
      <c r="P81" s="427"/>
      <c r="Q81" s="427"/>
      <c r="R81" s="427"/>
      <c r="S81" s="427"/>
    </row>
    <row r="82" ht="253.5" customHeight="1">
      <c r="A82" s="1717"/>
      <c r="B82" s="968" t="s">
        <v>1780</v>
      </c>
      <c r="C82" s="968" t="s">
        <v>1781</v>
      </c>
      <c r="D82" s="1701"/>
      <c r="E82" s="1689"/>
      <c r="F82" s="1689"/>
      <c r="G82" s="1689"/>
      <c r="H82" s="1690"/>
      <c r="I82" s="1690"/>
      <c r="J82" s="1690"/>
      <c r="K82" s="1690"/>
      <c r="L82" s="1690"/>
      <c r="M82" s="1690"/>
      <c r="N82" s="1690"/>
      <c r="O82" s="427"/>
      <c r="P82" s="427"/>
      <c r="Q82" s="427"/>
      <c r="R82" s="427"/>
      <c r="S82" s="427"/>
    </row>
    <row r="83">
      <c r="A83" s="1717"/>
      <c r="B83" s="1715" t="s">
        <v>1782</v>
      </c>
      <c r="C83" s="1716"/>
      <c r="D83" s="1705"/>
      <c r="E83" s="38"/>
      <c r="F83" s="38"/>
      <c r="G83" s="38"/>
      <c r="H83" s="1712"/>
      <c r="I83" s="1712"/>
      <c r="J83" s="1712"/>
      <c r="K83" s="1712"/>
      <c r="L83" s="1712"/>
      <c r="M83" s="1712"/>
      <c r="N83" s="1712"/>
      <c r="O83" s="427"/>
      <c r="P83" s="427"/>
      <c r="Q83" s="427"/>
      <c r="R83" s="427"/>
      <c r="S83" s="427"/>
    </row>
    <row r="84">
      <c r="A84" s="1717"/>
      <c r="B84" s="913" t="s">
        <v>1783</v>
      </c>
      <c r="C84" s="968"/>
      <c r="D84" s="1701"/>
      <c r="E84" s="1689"/>
      <c r="F84" s="1689"/>
      <c r="G84" s="1689"/>
      <c r="H84" s="1690"/>
      <c r="I84" s="1690"/>
      <c r="J84" s="1690"/>
      <c r="K84" s="1690"/>
      <c r="L84" s="1690"/>
      <c r="M84" s="1690"/>
      <c r="N84" s="1690"/>
      <c r="O84" s="427"/>
      <c r="P84" s="427"/>
      <c r="Q84" s="427"/>
      <c r="R84" s="427"/>
      <c r="S84" s="427"/>
    </row>
    <row r="85">
      <c r="A85" s="1717"/>
      <c r="B85" s="1715" t="s">
        <v>1784</v>
      </c>
      <c r="C85" s="1716" t="s">
        <v>1785</v>
      </c>
      <c r="D85" s="1718" t="s">
        <v>3</v>
      </c>
      <c r="E85" s="38"/>
      <c r="F85" s="38"/>
      <c r="G85" s="38"/>
      <c r="H85" s="1712"/>
      <c r="I85" s="1712"/>
      <c r="J85" s="1712"/>
      <c r="K85" s="1712"/>
      <c r="L85" s="1712"/>
      <c r="M85" s="1712"/>
      <c r="N85" s="1712"/>
      <c r="O85" s="427"/>
      <c r="P85" s="427"/>
      <c r="Q85" s="427"/>
      <c r="R85" s="427"/>
      <c r="S85" s="427"/>
    </row>
    <row r="86">
      <c r="A86" s="1717"/>
      <c r="B86" s="913" t="s">
        <v>1786</v>
      </c>
      <c r="C86" s="1719"/>
      <c r="D86" s="1701"/>
      <c r="E86" s="1689"/>
      <c r="F86" s="1689"/>
      <c r="G86" s="1689"/>
      <c r="H86" s="1690"/>
      <c r="I86" s="1690"/>
      <c r="J86" s="1690"/>
      <c r="K86" s="1690"/>
      <c r="L86" s="1690"/>
      <c r="M86" s="1690"/>
      <c r="N86" s="1690"/>
      <c r="O86" s="427"/>
      <c r="P86" s="427"/>
      <c r="Q86" s="427"/>
      <c r="R86" s="427"/>
      <c r="S86" s="427"/>
    </row>
    <row r="87" ht="180.0" customHeight="1">
      <c r="A87" s="1717"/>
      <c r="B87" s="1716"/>
      <c r="C87" s="1716" t="s">
        <v>1787</v>
      </c>
      <c r="D87" s="1718" t="s">
        <v>6734</v>
      </c>
      <c r="E87" s="38"/>
      <c r="F87" s="38"/>
      <c r="G87" s="38"/>
      <c r="H87" s="1712"/>
      <c r="I87" s="1712"/>
      <c r="J87" s="1712"/>
      <c r="K87" s="1712"/>
      <c r="L87" s="1712"/>
      <c r="M87" s="1712"/>
      <c r="N87" s="1712"/>
      <c r="O87" s="427"/>
      <c r="P87" s="427"/>
      <c r="Q87" s="427"/>
      <c r="R87" s="427"/>
      <c r="S87" s="427"/>
    </row>
    <row r="88" ht="61.5" customHeight="1">
      <c r="A88" s="1717"/>
      <c r="B88" s="968" t="s">
        <v>1788</v>
      </c>
      <c r="C88" s="968" t="s">
        <v>1789</v>
      </c>
      <c r="D88" s="1701"/>
      <c r="E88" s="1689"/>
      <c r="F88" s="1689"/>
      <c r="G88" s="1689"/>
      <c r="H88" s="1690"/>
      <c r="I88" s="1690"/>
      <c r="J88" s="1690"/>
      <c r="K88" s="1690"/>
      <c r="L88" s="1690"/>
      <c r="M88" s="1690"/>
      <c r="N88" s="1690"/>
      <c r="O88" s="427"/>
      <c r="P88" s="427"/>
      <c r="Q88" s="427"/>
      <c r="R88" s="427"/>
      <c r="S88" s="427"/>
    </row>
    <row r="89" ht="42.75" customHeight="1">
      <c r="A89" s="1717"/>
      <c r="B89" s="18" t="s">
        <v>1790</v>
      </c>
      <c r="C89" s="1716" t="s">
        <v>1791</v>
      </c>
      <c r="D89" s="1705"/>
      <c r="E89" s="38"/>
      <c r="F89" s="38"/>
      <c r="G89" s="38"/>
      <c r="H89" s="1712"/>
      <c r="I89" s="1712"/>
      <c r="J89" s="1712"/>
      <c r="K89" s="1712"/>
      <c r="L89" s="1712"/>
      <c r="M89" s="1712"/>
      <c r="N89" s="1712"/>
      <c r="O89" s="427"/>
      <c r="P89" s="427"/>
      <c r="Q89" s="427"/>
      <c r="R89" s="427"/>
      <c r="S89" s="427"/>
    </row>
    <row r="90" ht="95.25" customHeight="1">
      <c r="A90" s="1720"/>
      <c r="B90" s="968" t="s">
        <v>6735</v>
      </c>
      <c r="C90" s="913"/>
      <c r="D90" s="1721"/>
      <c r="E90" s="1701"/>
      <c r="F90" s="1701"/>
      <c r="G90" s="1701"/>
      <c r="H90" s="1701"/>
      <c r="I90" s="1701"/>
      <c r="J90" s="1701"/>
      <c r="K90" s="1701"/>
      <c r="L90" s="1701"/>
      <c r="M90" s="1701"/>
      <c r="N90" s="1701"/>
      <c r="O90" s="427"/>
      <c r="P90" s="427"/>
      <c r="Q90" s="427"/>
      <c r="R90" s="427"/>
      <c r="S90" s="427"/>
    </row>
    <row r="91" ht="43.5" customHeight="1">
      <c r="A91" s="1720"/>
      <c r="B91" s="1716" t="s">
        <v>1793</v>
      </c>
      <c r="C91" s="1715" t="s">
        <v>1794</v>
      </c>
      <c r="D91" s="1718"/>
      <c r="E91" s="1705"/>
      <c r="F91" s="1705"/>
      <c r="G91" s="1705"/>
      <c r="H91" s="1705"/>
      <c r="I91" s="1705"/>
      <c r="J91" s="1705"/>
      <c r="K91" s="1705"/>
      <c r="L91" s="1705"/>
      <c r="M91" s="1705"/>
      <c r="N91" s="1705"/>
      <c r="O91" s="427"/>
      <c r="P91" s="427"/>
      <c r="Q91" s="427"/>
      <c r="R91" s="427"/>
      <c r="S91" s="427"/>
    </row>
    <row r="92" ht="75.0" customHeight="1">
      <c r="A92" s="1720"/>
      <c r="B92" s="968" t="s">
        <v>1795</v>
      </c>
      <c r="C92" s="24" t="s">
        <v>1796</v>
      </c>
      <c r="D92" s="1721" t="s">
        <v>6736</v>
      </c>
      <c r="F92" s="1701"/>
      <c r="G92" s="1701"/>
      <c r="H92" s="1701"/>
      <c r="I92" s="1701"/>
      <c r="J92" s="1701"/>
      <c r="K92" s="1701"/>
      <c r="L92" s="1701"/>
      <c r="M92" s="1701"/>
      <c r="N92" s="1701"/>
      <c r="O92" s="427"/>
      <c r="P92" s="427"/>
      <c r="Q92" s="427"/>
      <c r="R92" s="427"/>
      <c r="S92" s="427"/>
    </row>
    <row r="93" ht="43.5" customHeight="1">
      <c r="A93" s="1720"/>
      <c r="B93" s="1716" t="s">
        <v>1797</v>
      </c>
      <c r="C93" s="18" t="s">
        <v>1798</v>
      </c>
      <c r="D93" s="1705"/>
      <c r="E93" s="1705"/>
      <c r="F93" s="1705"/>
      <c r="G93" s="1705"/>
      <c r="H93" s="1705"/>
      <c r="I93" s="1705"/>
      <c r="J93" s="1705"/>
      <c r="K93" s="1705"/>
      <c r="L93" s="1705"/>
      <c r="M93" s="1705"/>
      <c r="N93" s="1705"/>
      <c r="O93" s="427"/>
      <c r="P93" s="427"/>
      <c r="Q93" s="427"/>
      <c r="R93" s="427"/>
      <c r="S93" s="427"/>
    </row>
    <row r="94" ht="43.5" customHeight="1">
      <c r="A94" s="1720"/>
      <c r="B94" s="968" t="s">
        <v>1799</v>
      </c>
      <c r="C94" s="24" t="s">
        <v>1800</v>
      </c>
      <c r="D94" s="1701"/>
      <c r="E94" s="1701"/>
      <c r="F94" s="1701"/>
      <c r="G94" s="1701"/>
      <c r="H94" s="1701"/>
      <c r="I94" s="1701"/>
      <c r="J94" s="1701"/>
      <c r="K94" s="1701"/>
      <c r="L94" s="1701"/>
      <c r="M94" s="1701"/>
      <c r="N94" s="1701"/>
      <c r="O94" s="427"/>
      <c r="P94" s="427"/>
      <c r="Q94" s="427"/>
      <c r="R94" s="427"/>
      <c r="S94" s="427"/>
    </row>
    <row r="95" ht="43.5" customHeight="1">
      <c r="A95" s="1720"/>
      <c r="B95" s="1716" t="s">
        <v>1801</v>
      </c>
      <c r="D95" s="1705"/>
      <c r="E95" s="1705"/>
      <c r="F95" s="1705"/>
      <c r="G95" s="1705"/>
      <c r="H95" s="1705"/>
      <c r="I95" s="1705"/>
      <c r="J95" s="1705"/>
      <c r="K95" s="1705"/>
      <c r="L95" s="1705"/>
      <c r="M95" s="1705"/>
      <c r="N95" s="1705"/>
      <c r="O95" s="427"/>
      <c r="P95" s="427"/>
      <c r="Q95" s="427"/>
      <c r="R95" s="427"/>
      <c r="S95" s="427"/>
    </row>
    <row r="96" ht="94.5" customHeight="1">
      <c r="A96" s="1720"/>
      <c r="B96" s="968" t="s">
        <v>1802</v>
      </c>
      <c r="D96" s="1701"/>
      <c r="E96" s="1701"/>
      <c r="F96" s="1701"/>
      <c r="G96" s="1701"/>
      <c r="H96" s="1701"/>
      <c r="I96" s="1701"/>
      <c r="J96" s="1701"/>
      <c r="K96" s="1701"/>
      <c r="L96" s="1701"/>
      <c r="M96" s="1701"/>
      <c r="N96" s="1701"/>
      <c r="O96" s="427"/>
      <c r="P96" s="427"/>
      <c r="Q96" s="427"/>
      <c r="R96" s="427"/>
      <c r="S96" s="427"/>
    </row>
    <row r="97" ht="114.0" customHeight="1">
      <c r="A97" s="1720"/>
      <c r="B97" s="1716" t="s">
        <v>1803</v>
      </c>
      <c r="D97" s="1705"/>
      <c r="E97" s="1705"/>
      <c r="F97" s="1705"/>
      <c r="G97" s="1705"/>
      <c r="H97" s="1705"/>
      <c r="I97" s="1705"/>
      <c r="J97" s="1705"/>
      <c r="K97" s="1705"/>
      <c r="L97" s="1705"/>
      <c r="M97" s="1705"/>
      <c r="N97" s="1705"/>
      <c r="O97" s="427"/>
      <c r="P97" s="427"/>
      <c r="Q97" s="427"/>
      <c r="R97" s="427"/>
      <c r="S97" s="427"/>
    </row>
    <row r="98">
      <c r="A98" s="1720"/>
      <c r="B98" s="968" t="s">
        <v>1804</v>
      </c>
      <c r="D98" s="1701"/>
      <c r="E98" s="1701"/>
      <c r="F98" s="1701"/>
      <c r="G98" s="1701"/>
      <c r="H98" s="1701"/>
      <c r="I98" s="1701"/>
      <c r="J98" s="1701"/>
      <c r="K98" s="1701"/>
      <c r="L98" s="1701"/>
      <c r="M98" s="1701"/>
      <c r="N98" s="1701"/>
      <c r="O98" s="427"/>
      <c r="P98" s="427"/>
      <c r="Q98" s="427"/>
      <c r="R98" s="427"/>
      <c r="S98" s="427"/>
    </row>
    <row r="99" ht="81.0" customHeight="1">
      <c r="A99" s="1720"/>
      <c r="B99" s="1716" t="s">
        <v>1805</v>
      </c>
      <c r="C99" s="1716" t="s">
        <v>1806</v>
      </c>
      <c r="D99" s="1705"/>
      <c r="E99" s="1705"/>
      <c r="F99" s="1705"/>
      <c r="G99" s="1705"/>
      <c r="H99" s="1705"/>
      <c r="I99" s="1705"/>
      <c r="J99" s="1705"/>
      <c r="K99" s="1705"/>
      <c r="L99" s="1705"/>
      <c r="M99" s="1705"/>
      <c r="N99" s="1705"/>
      <c r="O99" s="427"/>
      <c r="P99" s="427"/>
      <c r="Q99" s="427"/>
      <c r="R99" s="427"/>
      <c r="S99" s="427"/>
    </row>
    <row r="100" ht="81.0" customHeight="1">
      <c r="A100" s="1720"/>
      <c r="B100" s="968" t="s">
        <v>1807</v>
      </c>
      <c r="C100" s="968" t="s">
        <v>1808</v>
      </c>
      <c r="D100" s="1701"/>
      <c r="E100" s="1701"/>
      <c r="F100" s="1701"/>
      <c r="G100" s="1701"/>
      <c r="H100" s="1701"/>
      <c r="I100" s="1701"/>
      <c r="J100" s="1701"/>
      <c r="K100" s="1701"/>
      <c r="L100" s="1701"/>
      <c r="M100" s="1701"/>
      <c r="N100" s="1701"/>
      <c r="O100" s="427"/>
      <c r="P100" s="427"/>
      <c r="Q100" s="427"/>
      <c r="R100" s="427"/>
      <c r="S100" s="427"/>
    </row>
    <row r="101" ht="42.0" customHeight="1">
      <c r="A101" s="1720"/>
      <c r="B101" s="1716" t="s">
        <v>1809</v>
      </c>
      <c r="D101" s="1705"/>
      <c r="E101" s="1705"/>
      <c r="F101" s="1705"/>
      <c r="G101" s="1705"/>
      <c r="H101" s="1705"/>
      <c r="I101" s="1705"/>
      <c r="J101" s="1705"/>
      <c r="K101" s="1705"/>
      <c r="L101" s="1705"/>
      <c r="M101" s="1705"/>
      <c r="N101" s="1705"/>
      <c r="O101" s="427"/>
      <c r="P101" s="427"/>
      <c r="Q101" s="427"/>
      <c r="R101" s="427"/>
      <c r="S101" s="427"/>
    </row>
    <row r="102" ht="42.0" customHeight="1">
      <c r="A102" s="1720"/>
      <c r="B102" s="968" t="s">
        <v>1810</v>
      </c>
      <c r="C102" s="968" t="s">
        <v>1811</v>
      </c>
      <c r="D102" s="1701"/>
      <c r="E102" s="1701"/>
      <c r="F102" s="1701"/>
      <c r="G102" s="1701"/>
      <c r="H102" s="1701"/>
      <c r="I102" s="1701"/>
      <c r="J102" s="1701"/>
      <c r="K102" s="1701"/>
      <c r="L102" s="1701"/>
      <c r="M102" s="1701"/>
      <c r="N102" s="1701"/>
      <c r="O102" s="427"/>
      <c r="P102" s="427"/>
      <c r="Q102" s="427"/>
      <c r="R102" s="427"/>
      <c r="S102" s="427"/>
    </row>
    <row r="103" ht="42.0" customHeight="1">
      <c r="A103" s="1720"/>
      <c r="B103" s="1716" t="s">
        <v>1812</v>
      </c>
      <c r="C103" s="1722" t="str">
        <f>HYPERLINK("https://discord.gg/C7Pyfsj","I just started  RadOncResidents Discord server -- will start spreading to residents today. Feel free to join and carry on discussion there, graduating MS4's welcome https://discord.gg/C7Pyfsj")</f>
        <v>I just started  RadOncResidents Discord server -- will start spreading to residents today. Feel free to join and carry on discussion there, graduating MS4's welcome https://discord.gg/C7Pyfsj</v>
      </c>
      <c r="D103" s="1705"/>
      <c r="E103" s="1705"/>
      <c r="F103" s="1705"/>
      <c r="G103" s="1705"/>
      <c r="H103" s="1705"/>
      <c r="I103" s="1705"/>
      <c r="J103" s="1705"/>
      <c r="K103" s="1705"/>
      <c r="L103" s="1705"/>
      <c r="M103" s="1705"/>
      <c r="N103" s="1705"/>
      <c r="O103" s="427"/>
      <c r="P103" s="427"/>
      <c r="Q103" s="427"/>
      <c r="R103" s="427"/>
      <c r="S103" s="427"/>
    </row>
    <row r="104" ht="357.0" customHeight="1">
      <c r="A104" s="1720"/>
      <c r="B104" s="968" t="s">
        <v>1813</v>
      </c>
      <c r="C104" s="968" t="s">
        <v>1814</v>
      </c>
      <c r="D104" s="1723" t="s">
        <v>6737</v>
      </c>
      <c r="E104" s="1701"/>
      <c r="F104" s="1701"/>
      <c r="G104" s="1701"/>
      <c r="H104" s="1701"/>
      <c r="I104" s="1701"/>
      <c r="J104" s="1701"/>
      <c r="K104" s="1701"/>
      <c r="L104" s="1701"/>
      <c r="M104" s="1701"/>
      <c r="N104" s="1701"/>
      <c r="O104" s="427"/>
      <c r="P104" s="427"/>
      <c r="Q104" s="427"/>
      <c r="R104" s="427"/>
      <c r="S104" s="427"/>
    </row>
    <row r="105" ht="53.25" customHeight="1">
      <c r="A105" s="1717"/>
      <c r="B105" s="1715" t="s">
        <v>6738</v>
      </c>
      <c r="C105" s="1716" t="s">
        <v>1816</v>
      </c>
      <c r="D105" s="1724"/>
      <c r="E105" s="38"/>
      <c r="F105" s="38"/>
      <c r="G105" s="38"/>
      <c r="H105" s="1712"/>
      <c r="I105" s="1712"/>
      <c r="J105" s="1712"/>
      <c r="K105" s="1712"/>
      <c r="L105" s="1712"/>
      <c r="M105" s="1712"/>
      <c r="N105" s="1712"/>
      <c r="O105" s="427"/>
      <c r="P105" s="427"/>
      <c r="Q105" s="427"/>
      <c r="R105" s="427"/>
      <c r="S105" s="427"/>
    </row>
    <row r="106" ht="95.25" customHeight="1">
      <c r="A106" s="1717"/>
      <c r="B106" s="913" t="s">
        <v>1817</v>
      </c>
      <c r="C106" s="968" t="s">
        <v>1818</v>
      </c>
      <c r="D106" s="1723" t="s">
        <v>6739</v>
      </c>
      <c r="E106" s="1689"/>
      <c r="F106" s="1689"/>
      <c r="G106" s="1689"/>
      <c r="H106" s="1690"/>
      <c r="I106" s="1690"/>
      <c r="J106" s="1690"/>
      <c r="K106" s="1690"/>
      <c r="L106" s="1690"/>
      <c r="M106" s="1690"/>
      <c r="N106" s="1690"/>
      <c r="O106" s="427"/>
      <c r="P106" s="427"/>
      <c r="Q106" s="427"/>
      <c r="R106" s="427"/>
      <c r="S106" s="427"/>
    </row>
    <row r="107" ht="32.25" customHeight="1">
      <c r="A107" s="1717"/>
      <c r="B107" s="1725" t="s">
        <v>1819</v>
      </c>
      <c r="C107" s="1726"/>
      <c r="D107" s="1705"/>
      <c r="E107" s="38"/>
      <c r="F107" s="38"/>
      <c r="G107" s="38"/>
      <c r="H107" s="1712"/>
      <c r="I107" s="1712"/>
      <c r="J107" s="1712"/>
      <c r="K107" s="1712"/>
      <c r="L107" s="1712"/>
      <c r="M107" s="1712"/>
      <c r="N107" s="1712"/>
      <c r="O107" s="427"/>
      <c r="P107" s="427"/>
      <c r="Q107" s="427"/>
      <c r="R107" s="427"/>
      <c r="S107" s="427"/>
    </row>
    <row r="108" ht="164.25" customHeight="1">
      <c r="A108" s="1717"/>
      <c r="B108" s="968" t="s">
        <v>1820</v>
      </c>
      <c r="C108" s="968" t="s">
        <v>1821</v>
      </c>
      <c r="D108" s="1701"/>
      <c r="E108" s="1689"/>
      <c r="F108" s="1689"/>
      <c r="G108" s="1689"/>
      <c r="H108" s="1690"/>
      <c r="I108" s="1690"/>
      <c r="J108" s="1690"/>
      <c r="K108" s="1690"/>
      <c r="L108" s="1690"/>
      <c r="M108" s="1690"/>
      <c r="N108" s="1690"/>
      <c r="O108" s="427"/>
      <c r="P108" s="427"/>
      <c r="Q108" s="427"/>
      <c r="R108" s="427"/>
      <c r="S108" s="427"/>
    </row>
    <row r="109" ht="77.25" customHeight="1">
      <c r="A109" s="1717"/>
      <c r="B109" s="1716" t="s">
        <v>1822</v>
      </c>
      <c r="C109" s="1716" t="s">
        <v>1823</v>
      </c>
      <c r="D109" s="1705"/>
      <c r="E109" s="38"/>
      <c r="F109" s="38"/>
      <c r="G109" s="38"/>
      <c r="H109" s="1712"/>
      <c r="I109" s="1712"/>
      <c r="J109" s="1712"/>
      <c r="K109" s="1712"/>
      <c r="L109" s="1712"/>
      <c r="M109" s="1712"/>
      <c r="N109" s="1712"/>
      <c r="O109" s="427"/>
      <c r="P109" s="427"/>
      <c r="Q109" s="427"/>
      <c r="R109" s="427"/>
      <c r="S109" s="427"/>
    </row>
    <row r="110" ht="55.5" customHeight="1">
      <c r="A110" s="1717"/>
      <c r="B110" s="968" t="s">
        <v>1824</v>
      </c>
      <c r="C110" s="1719"/>
      <c r="D110" s="1701"/>
      <c r="E110" s="1689"/>
      <c r="F110" s="1689"/>
      <c r="G110" s="1689"/>
      <c r="H110" s="1690"/>
      <c r="I110" s="1690"/>
      <c r="J110" s="1690"/>
      <c r="K110" s="1690"/>
      <c r="L110" s="1690"/>
      <c r="M110" s="1690"/>
      <c r="N110" s="1690"/>
      <c r="O110" s="427"/>
      <c r="P110" s="427"/>
      <c r="Q110" s="427"/>
      <c r="R110" s="427"/>
      <c r="S110" s="427"/>
    </row>
    <row r="111" ht="159.0" customHeight="1">
      <c r="A111" s="1717"/>
      <c r="B111" s="1716" t="s">
        <v>1825</v>
      </c>
      <c r="C111" s="1716" t="s">
        <v>1826</v>
      </c>
      <c r="D111" s="1705"/>
      <c r="E111" s="38"/>
      <c r="F111" s="38"/>
      <c r="G111" s="38"/>
      <c r="H111" s="1712"/>
      <c r="I111" s="1712"/>
      <c r="J111" s="1712"/>
      <c r="K111" s="1712"/>
      <c r="L111" s="1712"/>
      <c r="M111" s="1712"/>
      <c r="N111" s="1712"/>
      <c r="O111" s="427"/>
      <c r="P111" s="427"/>
      <c r="Q111" s="427"/>
      <c r="R111" s="427"/>
      <c r="S111" s="427"/>
    </row>
    <row r="112" ht="212.25" customHeight="1">
      <c r="A112" s="1717"/>
      <c r="B112" s="968" t="s">
        <v>1827</v>
      </c>
      <c r="C112" s="968" t="s">
        <v>1828</v>
      </c>
      <c r="D112" s="1701"/>
      <c r="E112" s="1689"/>
      <c r="F112" s="1689"/>
      <c r="G112" s="1689"/>
      <c r="H112" s="1690"/>
      <c r="I112" s="1690"/>
      <c r="J112" s="1690"/>
      <c r="K112" s="1690"/>
      <c r="L112" s="1690"/>
      <c r="M112" s="1690"/>
      <c r="N112" s="1690"/>
      <c r="O112" s="427"/>
      <c r="P112" s="427"/>
      <c r="Q112" s="427"/>
      <c r="R112" s="427"/>
      <c r="S112" s="427"/>
    </row>
    <row r="113" ht="127.5" customHeight="1">
      <c r="A113" s="1717"/>
      <c r="B113" s="1716" t="s">
        <v>1829</v>
      </c>
      <c r="C113" s="1716"/>
      <c r="D113" s="1705"/>
      <c r="E113" s="38"/>
      <c r="F113" s="38"/>
      <c r="G113" s="38"/>
      <c r="H113" s="1712"/>
      <c r="I113" s="1712"/>
      <c r="J113" s="1712"/>
      <c r="K113" s="1712"/>
      <c r="L113" s="1712"/>
      <c r="M113" s="1712"/>
      <c r="N113" s="1712"/>
      <c r="O113" s="427"/>
      <c r="P113" s="427"/>
      <c r="Q113" s="427"/>
      <c r="R113" s="427"/>
      <c r="S113" s="427"/>
    </row>
    <row r="114" ht="48.0" customHeight="1">
      <c r="A114" s="1717"/>
      <c r="B114" s="968" t="s">
        <v>1830</v>
      </c>
      <c r="C114" s="968"/>
      <c r="D114" s="1701"/>
      <c r="E114" s="1689"/>
      <c r="F114" s="1689"/>
      <c r="G114" s="1689"/>
      <c r="H114" s="1690"/>
      <c r="I114" s="1690"/>
      <c r="J114" s="1690"/>
      <c r="K114" s="1690"/>
      <c r="L114" s="1690"/>
      <c r="M114" s="1690"/>
      <c r="N114" s="1690"/>
      <c r="O114" s="427"/>
      <c r="P114" s="427"/>
      <c r="Q114" s="427"/>
      <c r="R114" s="427"/>
      <c r="S114" s="427"/>
    </row>
    <row r="115" ht="48.0" customHeight="1">
      <c r="A115" s="1717"/>
      <c r="B115" s="1716" t="s">
        <v>1831</v>
      </c>
      <c r="C115" s="1716" t="s">
        <v>1832</v>
      </c>
      <c r="D115" s="1705"/>
      <c r="E115" s="38"/>
      <c r="F115" s="38"/>
      <c r="G115" s="38"/>
      <c r="H115" s="1712"/>
      <c r="I115" s="1712"/>
      <c r="J115" s="1712"/>
      <c r="K115" s="1712"/>
      <c r="L115" s="1712"/>
      <c r="M115" s="1712"/>
      <c r="N115" s="1712"/>
      <c r="O115" s="427"/>
      <c r="P115" s="427"/>
      <c r="Q115" s="427"/>
      <c r="R115" s="427"/>
      <c r="S115" s="427"/>
    </row>
    <row r="116" ht="149.25" customHeight="1">
      <c r="A116" s="1717"/>
      <c r="B116" s="968" t="s">
        <v>1833</v>
      </c>
      <c r="C116" s="968" t="s">
        <v>1834</v>
      </c>
      <c r="D116" s="1701"/>
      <c r="E116" s="1689"/>
      <c r="F116" s="1689"/>
      <c r="G116" s="1689"/>
      <c r="H116" s="1690"/>
      <c r="I116" s="1690"/>
      <c r="J116" s="1690"/>
      <c r="K116" s="1690"/>
      <c r="L116" s="1690"/>
      <c r="M116" s="1690"/>
      <c r="N116" s="1690"/>
      <c r="O116" s="427"/>
      <c r="P116" s="427"/>
      <c r="Q116" s="427"/>
      <c r="R116" s="427"/>
      <c r="S116" s="427"/>
    </row>
    <row r="117" ht="122.25" customHeight="1">
      <c r="A117" s="1727"/>
      <c r="B117" s="1716" t="s">
        <v>1835</v>
      </c>
      <c r="C117" s="1716"/>
      <c r="D117" s="1705"/>
      <c r="E117" s="38"/>
      <c r="F117" s="38"/>
      <c r="G117" s="38"/>
      <c r="H117" s="1712"/>
      <c r="I117" s="1712"/>
      <c r="J117" s="1712"/>
      <c r="K117" s="1712"/>
      <c r="L117" s="1712"/>
      <c r="M117" s="1712"/>
      <c r="N117" s="1712"/>
      <c r="O117" s="454"/>
      <c r="P117" s="454"/>
      <c r="Q117" s="454"/>
      <c r="R117" s="454"/>
      <c r="S117" s="454"/>
    </row>
    <row r="118" ht="161.25" customHeight="1">
      <c r="A118" s="1717"/>
      <c r="B118" s="968" t="s">
        <v>1836</v>
      </c>
      <c r="C118" s="968"/>
      <c r="D118" s="1701"/>
      <c r="E118" s="1689"/>
      <c r="F118" s="1689"/>
      <c r="G118" s="1689"/>
      <c r="H118" s="1690"/>
      <c r="I118" s="1690"/>
      <c r="J118" s="1690"/>
      <c r="K118" s="1690"/>
      <c r="L118" s="1690"/>
      <c r="M118" s="1690"/>
      <c r="N118" s="1690"/>
      <c r="O118" s="427"/>
      <c r="P118" s="427"/>
      <c r="Q118" s="427"/>
      <c r="R118" s="427"/>
      <c r="S118" s="427"/>
    </row>
    <row r="119" ht="48.75" customHeight="1">
      <c r="A119" s="1727"/>
      <c r="B119" s="1716" t="s">
        <v>1837</v>
      </c>
      <c r="C119" s="1716" t="s">
        <v>1838</v>
      </c>
      <c r="D119" s="1718" t="s">
        <v>6740</v>
      </c>
      <c r="E119" s="38"/>
      <c r="F119" s="38"/>
      <c r="G119" s="38"/>
      <c r="H119" s="1712"/>
      <c r="I119" s="1712"/>
      <c r="J119" s="1712"/>
      <c r="K119" s="1712"/>
      <c r="L119" s="1712"/>
      <c r="M119" s="1712"/>
      <c r="N119" s="1712"/>
      <c r="O119" s="454"/>
      <c r="P119" s="454"/>
      <c r="Q119" s="454"/>
      <c r="R119" s="454"/>
      <c r="S119" s="454"/>
    </row>
    <row r="120" ht="129.75" customHeight="1">
      <c r="A120" s="1717"/>
      <c r="B120" s="968" t="s">
        <v>1839</v>
      </c>
      <c r="C120" s="968" t="s">
        <v>1840</v>
      </c>
      <c r="D120" s="1701"/>
      <c r="E120" s="1689"/>
      <c r="F120" s="1689"/>
      <c r="G120" s="1689"/>
      <c r="H120" s="1690"/>
      <c r="I120" s="1690"/>
      <c r="J120" s="1690"/>
      <c r="K120" s="1690"/>
      <c r="L120" s="1690"/>
      <c r="M120" s="1690"/>
      <c r="N120" s="1690"/>
      <c r="O120" s="427"/>
      <c r="P120" s="427"/>
      <c r="Q120" s="427"/>
      <c r="R120" s="427"/>
      <c r="S120" s="427"/>
    </row>
    <row r="121" ht="48.0" customHeight="1">
      <c r="A121" s="1728"/>
      <c r="B121" s="1716" t="s">
        <v>1841</v>
      </c>
      <c r="C121" s="1729"/>
      <c r="D121" s="1730"/>
      <c r="E121" s="1705"/>
      <c r="F121" s="1705"/>
      <c r="G121" s="1705"/>
      <c r="H121" s="1705"/>
      <c r="I121" s="1705"/>
      <c r="J121" s="1705"/>
      <c r="K121" s="1705"/>
      <c r="L121" s="1705"/>
      <c r="M121" s="1705"/>
      <c r="N121" s="1705"/>
      <c r="O121" s="460"/>
      <c r="P121" s="460"/>
      <c r="Q121" s="460"/>
      <c r="R121" s="460"/>
      <c r="S121" s="460"/>
    </row>
    <row r="122" ht="141.0" customHeight="1">
      <c r="A122" s="1731"/>
      <c r="B122" s="968" t="s">
        <v>1842</v>
      </c>
      <c r="C122" s="1732" t="s">
        <v>1843</v>
      </c>
      <c r="D122" s="940"/>
      <c r="E122" s="1701"/>
      <c r="F122" s="1701"/>
      <c r="G122" s="1701"/>
      <c r="H122" s="1701"/>
      <c r="I122" s="1701"/>
      <c r="J122" s="1701"/>
      <c r="K122" s="1701"/>
      <c r="L122" s="1701"/>
      <c r="M122" s="1701"/>
      <c r="N122" s="1701"/>
      <c r="O122" s="460"/>
      <c r="P122" s="460"/>
      <c r="Q122" s="460"/>
      <c r="R122" s="460"/>
      <c r="S122" s="460"/>
    </row>
    <row r="123" ht="208.5" customHeight="1">
      <c r="A123" s="1728"/>
      <c r="B123" s="1716" t="s">
        <v>1844</v>
      </c>
      <c r="C123" s="1368" t="s">
        <v>1845</v>
      </c>
      <c r="D123" s="1730"/>
      <c r="E123" s="1705"/>
      <c r="F123" s="1705"/>
      <c r="G123" s="1705"/>
      <c r="H123" s="1705"/>
      <c r="I123" s="1705"/>
      <c r="J123" s="1705"/>
      <c r="K123" s="1705"/>
      <c r="L123" s="1705"/>
      <c r="M123" s="1705"/>
      <c r="N123" s="1705"/>
      <c r="O123" s="460"/>
      <c r="P123" s="460"/>
      <c r="Q123" s="460"/>
      <c r="R123" s="460"/>
      <c r="S123" s="460"/>
    </row>
    <row r="124" ht="142.5" customHeight="1">
      <c r="A124" s="1731"/>
      <c r="B124" s="968" t="s">
        <v>1846</v>
      </c>
      <c r="C124" s="1368"/>
      <c r="D124" s="940"/>
      <c r="E124" s="1701"/>
      <c r="F124" s="1701"/>
      <c r="G124" s="1701"/>
      <c r="H124" s="1701"/>
      <c r="I124" s="1701"/>
      <c r="J124" s="1701"/>
      <c r="K124" s="1701"/>
      <c r="L124" s="1701"/>
      <c r="M124" s="1701"/>
      <c r="N124" s="1701"/>
      <c r="O124" s="460"/>
      <c r="P124" s="460"/>
      <c r="Q124" s="460"/>
      <c r="R124" s="460"/>
      <c r="S124" s="460"/>
    </row>
    <row r="125" ht="114.75" customHeight="1">
      <c r="A125" s="1728"/>
      <c r="B125" s="1716" t="s">
        <v>1847</v>
      </c>
      <c r="C125" s="1368" t="s">
        <v>1848</v>
      </c>
      <c r="D125" s="1730"/>
      <c r="E125" s="1705"/>
      <c r="F125" s="1705"/>
      <c r="G125" s="1705"/>
      <c r="H125" s="1705"/>
      <c r="I125" s="1705"/>
      <c r="J125" s="1705"/>
      <c r="K125" s="1705"/>
      <c r="L125" s="1705"/>
      <c r="M125" s="1705"/>
      <c r="N125" s="1705"/>
      <c r="O125" s="460"/>
      <c r="P125" s="460"/>
      <c r="Q125" s="460"/>
      <c r="R125" s="460"/>
      <c r="S125" s="460"/>
    </row>
    <row r="126" ht="299.25" customHeight="1">
      <c r="A126" s="1731"/>
      <c r="B126" s="968" t="s">
        <v>1849</v>
      </c>
      <c r="C126" s="1368" t="s">
        <v>1850</v>
      </c>
      <c r="D126" s="940" t="s">
        <v>6741</v>
      </c>
      <c r="E126" s="1701"/>
      <c r="F126" s="1701"/>
      <c r="G126" s="1701"/>
      <c r="H126" s="1701"/>
      <c r="I126" s="1701"/>
      <c r="J126" s="1701"/>
      <c r="K126" s="1701"/>
      <c r="L126" s="1701"/>
      <c r="M126" s="1701"/>
      <c r="N126" s="1701"/>
      <c r="O126" s="460"/>
      <c r="P126" s="460"/>
      <c r="Q126" s="460"/>
      <c r="R126" s="460"/>
      <c r="S126" s="460"/>
    </row>
    <row r="127" ht="33.0" customHeight="1">
      <c r="A127" s="1728"/>
      <c r="B127" s="1716" t="s">
        <v>1851</v>
      </c>
      <c r="C127" s="1730"/>
      <c r="D127" s="1718"/>
      <c r="E127" s="1705"/>
      <c r="F127" s="1705"/>
      <c r="G127" s="1705"/>
      <c r="H127" s="1705"/>
      <c r="I127" s="1705"/>
      <c r="J127" s="1705"/>
      <c r="K127" s="1705"/>
      <c r="L127" s="1705"/>
      <c r="M127" s="1705"/>
      <c r="N127" s="1705"/>
      <c r="O127" s="460"/>
      <c r="P127" s="460"/>
      <c r="Q127" s="460"/>
      <c r="R127" s="460"/>
      <c r="S127" s="460"/>
    </row>
    <row r="128" ht="199.5" customHeight="1">
      <c r="A128" s="1731"/>
      <c r="B128" s="968" t="s">
        <v>1852</v>
      </c>
      <c r="C128" s="940" t="s">
        <v>1853</v>
      </c>
      <c r="D128" s="1721"/>
      <c r="E128" s="1701"/>
      <c r="F128" s="1701"/>
      <c r="G128" s="1701"/>
      <c r="H128" s="1701"/>
      <c r="I128" s="1701"/>
      <c r="J128" s="1701"/>
      <c r="K128" s="1701"/>
      <c r="L128" s="1701"/>
      <c r="M128" s="1701"/>
      <c r="N128" s="1701"/>
      <c r="O128" s="460"/>
      <c r="P128" s="460"/>
      <c r="Q128" s="460"/>
      <c r="R128" s="460"/>
      <c r="S128" s="460"/>
    </row>
    <row r="129" ht="166.5" customHeight="1">
      <c r="A129" s="1728"/>
      <c r="B129" s="1716" t="s">
        <v>1854</v>
      </c>
      <c r="C129" s="1730" t="s">
        <v>1855</v>
      </c>
      <c r="D129" s="1718"/>
      <c r="E129" s="1705"/>
      <c r="F129" s="1705"/>
      <c r="G129" s="1705"/>
      <c r="H129" s="1705"/>
      <c r="I129" s="1705"/>
      <c r="J129" s="1705"/>
      <c r="K129" s="1705"/>
      <c r="L129" s="1705"/>
      <c r="M129" s="1705"/>
      <c r="N129" s="1705"/>
      <c r="O129" s="460"/>
      <c r="P129" s="460"/>
      <c r="Q129" s="460"/>
      <c r="R129" s="460"/>
      <c r="S129" s="460"/>
    </row>
    <row r="130" ht="68.25" customHeight="1">
      <c r="A130" s="1731"/>
      <c r="B130" s="968" t="s">
        <v>1856</v>
      </c>
      <c r="C130" s="940" t="s">
        <v>1857</v>
      </c>
      <c r="D130" s="1721"/>
      <c r="E130" s="1701"/>
      <c r="F130" s="1701"/>
      <c r="G130" s="1701"/>
      <c r="H130" s="1701"/>
      <c r="I130" s="1701"/>
      <c r="J130" s="1701"/>
      <c r="K130" s="1701"/>
      <c r="L130" s="1701"/>
      <c r="M130" s="1701"/>
      <c r="N130" s="1701"/>
      <c r="O130" s="460"/>
      <c r="P130" s="460"/>
      <c r="Q130" s="460"/>
      <c r="R130" s="460"/>
      <c r="S130" s="460"/>
    </row>
    <row r="131">
      <c r="A131" s="1728"/>
      <c r="B131" s="1716" t="s">
        <v>1858</v>
      </c>
      <c r="C131" s="1730" t="s">
        <v>1859</v>
      </c>
      <c r="D131" s="1733" t="s">
        <v>6742</v>
      </c>
      <c r="E131" s="1705"/>
      <c r="F131" s="1705"/>
      <c r="G131" s="1705"/>
      <c r="H131" s="1705"/>
      <c r="I131" s="1705"/>
      <c r="J131" s="1705"/>
      <c r="K131" s="1705"/>
      <c r="L131" s="1705"/>
      <c r="M131" s="1705"/>
      <c r="N131" s="1705"/>
      <c r="O131" s="460"/>
      <c r="P131" s="460"/>
      <c r="Q131" s="460"/>
      <c r="R131" s="460"/>
      <c r="S131" s="460"/>
    </row>
    <row r="132" ht="351.75" customHeight="1">
      <c r="A132" s="1731"/>
      <c r="B132" s="968" t="s">
        <v>1860</v>
      </c>
      <c r="C132" s="1368" t="s">
        <v>1861</v>
      </c>
      <c r="D132" s="1734" t="s">
        <v>6743</v>
      </c>
      <c r="E132" s="1701"/>
      <c r="F132" s="1701"/>
      <c r="G132" s="1701"/>
      <c r="H132" s="1701"/>
      <c r="I132" s="1701"/>
      <c r="J132" s="1701"/>
      <c r="K132" s="1701"/>
      <c r="L132" s="1701"/>
      <c r="M132" s="1701"/>
      <c r="N132" s="1701"/>
      <c r="O132" s="460"/>
      <c r="P132" s="460"/>
      <c r="Q132" s="460"/>
      <c r="R132" s="460"/>
      <c r="S132" s="460"/>
    </row>
    <row r="133" ht="323.25" customHeight="1">
      <c r="A133" s="1728"/>
      <c r="B133" s="1735" t="s">
        <v>1862</v>
      </c>
      <c r="C133" s="1730"/>
      <c r="D133" s="1718"/>
      <c r="E133" s="1705"/>
      <c r="F133" s="1705"/>
      <c r="G133" s="1705"/>
      <c r="H133" s="1705"/>
      <c r="I133" s="1705"/>
      <c r="J133" s="1705"/>
      <c r="K133" s="1705"/>
      <c r="L133" s="1705"/>
      <c r="M133" s="1705"/>
      <c r="N133" s="1705"/>
      <c r="O133" s="460"/>
      <c r="P133" s="460"/>
      <c r="Q133" s="460"/>
      <c r="R133" s="460"/>
      <c r="S133" s="460"/>
    </row>
    <row r="134" ht="312.0" customHeight="1">
      <c r="A134" s="1731"/>
      <c r="B134" s="940" t="s">
        <v>1863</v>
      </c>
      <c r="C134" s="1736" t="s">
        <v>1864</v>
      </c>
      <c r="D134" s="1721"/>
      <c r="E134" s="1701"/>
      <c r="F134" s="1701"/>
      <c r="G134" s="1701"/>
      <c r="H134" s="1701"/>
      <c r="I134" s="1701"/>
      <c r="J134" s="1701"/>
      <c r="K134" s="1701"/>
      <c r="L134" s="1701"/>
      <c r="M134" s="1701"/>
      <c r="N134" s="1701"/>
      <c r="O134" s="460"/>
      <c r="P134" s="460"/>
      <c r="Q134" s="460"/>
      <c r="R134" s="460"/>
      <c r="S134" s="460"/>
    </row>
    <row r="135" ht="123.75" customHeight="1">
      <c r="A135" s="1728"/>
      <c r="B135" s="1735" t="s">
        <v>1865</v>
      </c>
      <c r="C135" s="1730" t="s">
        <v>6744</v>
      </c>
      <c r="D135" s="1718"/>
      <c r="E135" s="1705"/>
      <c r="F135" s="1705"/>
      <c r="G135" s="1705"/>
      <c r="H135" s="1705"/>
      <c r="I135" s="1705"/>
      <c r="J135" s="1705"/>
      <c r="K135" s="1705"/>
      <c r="L135" s="1705"/>
      <c r="M135" s="1705"/>
      <c r="N135" s="1705"/>
      <c r="O135" s="460"/>
      <c r="P135" s="460"/>
      <c r="Q135" s="460"/>
      <c r="R135" s="460"/>
      <c r="S135" s="460"/>
    </row>
    <row r="136" ht="51.75" customHeight="1">
      <c r="A136" s="1731"/>
      <c r="B136" s="870" t="s">
        <v>1867</v>
      </c>
      <c r="C136" s="940" t="s">
        <v>1868</v>
      </c>
      <c r="D136" s="1721"/>
      <c r="E136" s="1701"/>
      <c r="F136" s="1701"/>
      <c r="G136" s="1701"/>
      <c r="H136" s="1701"/>
      <c r="I136" s="1701"/>
      <c r="J136" s="1701"/>
      <c r="K136" s="1701"/>
      <c r="L136" s="1701"/>
      <c r="M136" s="1701"/>
      <c r="N136" s="1701"/>
      <c r="O136" s="460"/>
      <c r="P136" s="460"/>
      <c r="Q136" s="460"/>
      <c r="R136" s="460"/>
      <c r="S136" s="460"/>
    </row>
    <row r="137" ht="153.75" customHeight="1">
      <c r="A137" s="1728"/>
      <c r="B137" s="1716" t="s">
        <v>1869</v>
      </c>
      <c r="C137" s="1730" t="s">
        <v>1870</v>
      </c>
      <c r="D137" s="1718"/>
      <c r="E137" s="1705"/>
      <c r="F137" s="1705"/>
      <c r="G137" s="1705"/>
      <c r="H137" s="1705"/>
      <c r="I137" s="1705"/>
      <c r="J137" s="1705"/>
      <c r="K137" s="1705"/>
      <c r="L137" s="1705"/>
      <c r="M137" s="1705"/>
      <c r="N137" s="1705"/>
      <c r="O137" s="460"/>
      <c r="P137" s="460"/>
      <c r="Q137" s="460"/>
      <c r="R137" s="460"/>
      <c r="S137" s="460"/>
    </row>
    <row r="138" ht="134.25" customHeight="1">
      <c r="A138" s="1731"/>
      <c r="B138" s="1737" t="s">
        <v>1871</v>
      </c>
      <c r="C138" s="940" t="s">
        <v>1872</v>
      </c>
      <c r="D138" s="1721"/>
      <c r="E138" s="1701"/>
      <c r="F138" s="1701"/>
      <c r="G138" s="1701"/>
      <c r="H138" s="1701"/>
      <c r="I138" s="1701"/>
      <c r="J138" s="1701"/>
      <c r="K138" s="1701"/>
      <c r="L138" s="1701"/>
      <c r="M138" s="1701"/>
      <c r="N138" s="1701"/>
      <c r="O138" s="460"/>
      <c r="P138" s="460"/>
      <c r="Q138" s="460"/>
      <c r="R138" s="460"/>
      <c r="S138" s="460"/>
    </row>
    <row r="139">
      <c r="A139" s="1738"/>
      <c r="B139" s="1739" t="s">
        <v>1873</v>
      </c>
      <c r="C139" s="1740" t="s">
        <v>1874</v>
      </c>
      <c r="D139" s="1741"/>
      <c r="E139" s="1742"/>
      <c r="F139" s="1742"/>
      <c r="G139" s="1742"/>
      <c r="H139" s="1742"/>
      <c r="I139" s="1742"/>
      <c r="J139" s="1742"/>
      <c r="K139" s="1742"/>
      <c r="L139" s="1742"/>
      <c r="M139" s="1742"/>
      <c r="N139" s="1742"/>
      <c r="O139" s="469"/>
      <c r="P139" s="469"/>
      <c r="Q139" s="469"/>
      <c r="R139" s="469"/>
      <c r="S139" s="469"/>
    </row>
    <row r="140" ht="319.5" customHeight="1">
      <c r="A140" s="1731"/>
      <c r="B140" s="1743" t="s">
        <v>6745</v>
      </c>
      <c r="C140" s="940" t="s">
        <v>1876</v>
      </c>
      <c r="D140" s="1721"/>
      <c r="E140" s="1701"/>
      <c r="F140" s="1701"/>
      <c r="G140" s="1701"/>
      <c r="H140" s="1701"/>
      <c r="I140" s="1701"/>
      <c r="J140" s="1701"/>
      <c r="K140" s="1701"/>
      <c r="L140" s="1701"/>
      <c r="M140" s="1701"/>
      <c r="N140" s="1701"/>
      <c r="O140" s="460"/>
      <c r="P140" s="460"/>
      <c r="Q140" s="460"/>
      <c r="R140" s="460"/>
      <c r="S140" s="460"/>
    </row>
    <row r="141" ht="244.5" customHeight="1">
      <c r="A141" s="1744"/>
      <c r="B141" s="1716" t="s">
        <v>1877</v>
      </c>
      <c r="C141" s="1730" t="s">
        <v>1878</v>
      </c>
      <c r="D141" s="1718"/>
      <c r="E141" s="1705"/>
      <c r="F141" s="1705"/>
      <c r="G141" s="1705"/>
      <c r="H141" s="1705"/>
      <c r="I141" s="1705"/>
      <c r="J141" s="1705"/>
      <c r="K141" s="1705"/>
      <c r="L141" s="1705"/>
      <c r="M141" s="1705"/>
      <c r="N141" s="1705"/>
      <c r="O141" s="460"/>
      <c r="P141" s="460"/>
      <c r="Q141" s="460"/>
      <c r="R141" s="460"/>
      <c r="S141" s="460"/>
    </row>
    <row r="142" ht="237.75" customHeight="1">
      <c r="A142" s="1731"/>
      <c r="B142" s="968" t="s">
        <v>1879</v>
      </c>
      <c r="C142" s="940"/>
      <c r="D142" s="1721"/>
      <c r="E142" s="1701"/>
      <c r="F142" s="1701"/>
      <c r="G142" s="1701"/>
      <c r="H142" s="1701"/>
      <c r="I142" s="1701"/>
      <c r="J142" s="1701"/>
      <c r="K142" s="1701"/>
      <c r="L142" s="1701"/>
      <c r="M142" s="1701"/>
      <c r="N142" s="1701"/>
      <c r="O142" s="460"/>
      <c r="P142" s="460"/>
      <c r="Q142" s="460"/>
      <c r="R142" s="460"/>
      <c r="S142" s="460"/>
    </row>
    <row r="143" ht="74.25" customHeight="1">
      <c r="A143" s="1728"/>
      <c r="B143" s="1745" t="s">
        <v>1880</v>
      </c>
      <c r="C143" s="1730"/>
      <c r="D143" s="1718"/>
      <c r="E143" s="1705"/>
      <c r="F143" s="1705"/>
      <c r="G143" s="1705"/>
      <c r="H143" s="1705"/>
      <c r="I143" s="1705"/>
      <c r="J143" s="1705"/>
      <c r="K143" s="1705"/>
      <c r="L143" s="1705"/>
      <c r="M143" s="1705"/>
      <c r="N143" s="1705"/>
      <c r="O143" s="460"/>
      <c r="P143" s="460"/>
      <c r="Q143" s="460"/>
      <c r="R143" s="460"/>
      <c r="S143" s="460"/>
    </row>
    <row r="144" ht="149.25" customHeight="1">
      <c r="A144" s="1731"/>
      <c r="B144" s="1746" t="s">
        <v>1881</v>
      </c>
      <c r="C144" s="940"/>
      <c r="D144" s="1721"/>
      <c r="E144" s="1701"/>
      <c r="F144" s="1701"/>
      <c r="G144" s="1701"/>
      <c r="H144" s="1701"/>
      <c r="I144" s="1701"/>
      <c r="J144" s="1701"/>
      <c r="K144" s="1701"/>
      <c r="L144" s="1701"/>
      <c r="M144" s="1701"/>
      <c r="N144" s="1701"/>
      <c r="O144" s="460"/>
      <c r="P144" s="460"/>
      <c r="Q144" s="460"/>
      <c r="R144" s="460"/>
      <c r="S144" s="460"/>
    </row>
    <row r="145" ht="252.75" customHeight="1">
      <c r="A145" s="1728"/>
      <c r="B145" s="1745" t="s">
        <v>1882</v>
      </c>
      <c r="C145" s="1747" t="s">
        <v>1883</v>
      </c>
      <c r="D145" s="1730" t="s">
        <v>6746</v>
      </c>
      <c r="E145" s="1705"/>
      <c r="F145" s="1705"/>
      <c r="G145" s="1705"/>
      <c r="H145" s="1705"/>
      <c r="I145" s="1705"/>
      <c r="J145" s="1705"/>
      <c r="K145" s="1705"/>
      <c r="L145" s="1705"/>
      <c r="M145" s="1705"/>
      <c r="N145" s="1705"/>
      <c r="O145" s="460"/>
      <c r="P145" s="460"/>
      <c r="Q145" s="460"/>
      <c r="R145" s="460"/>
      <c r="S145" s="460"/>
    </row>
    <row r="146" ht="141.0" customHeight="1">
      <c r="A146" s="1731"/>
      <c r="B146" s="1746" t="s">
        <v>1884</v>
      </c>
      <c r="C146" s="940" t="s">
        <v>1885</v>
      </c>
      <c r="D146" s="1721"/>
      <c r="E146" s="1701"/>
      <c r="F146" s="1701"/>
      <c r="G146" s="1701"/>
      <c r="H146" s="1701"/>
      <c r="I146" s="1701"/>
      <c r="J146" s="1701"/>
      <c r="K146" s="1701"/>
      <c r="L146" s="1701"/>
      <c r="M146" s="1701"/>
      <c r="N146" s="1701"/>
      <c r="O146" s="460"/>
      <c r="P146" s="460"/>
      <c r="Q146" s="460"/>
      <c r="R146" s="460"/>
      <c r="S146" s="460"/>
    </row>
    <row r="147" ht="33.75" customHeight="1">
      <c r="A147" s="1728"/>
      <c r="B147" s="1745" t="s">
        <v>1886</v>
      </c>
      <c r="C147" s="1730"/>
      <c r="D147" s="1718"/>
      <c r="E147" s="1705"/>
      <c r="F147" s="1705"/>
      <c r="G147" s="1705"/>
      <c r="H147" s="1705"/>
      <c r="I147" s="1705"/>
      <c r="J147" s="1705"/>
      <c r="K147" s="1705"/>
      <c r="L147" s="1705"/>
      <c r="M147" s="1705"/>
      <c r="N147" s="1705"/>
      <c r="O147" s="460"/>
      <c r="P147" s="460"/>
      <c r="Q147" s="460"/>
      <c r="R147" s="460"/>
      <c r="S147" s="460"/>
    </row>
    <row r="148" ht="92.25" customHeight="1">
      <c r="A148" s="1731"/>
      <c r="B148" s="1746" t="s">
        <v>1887</v>
      </c>
      <c r="C148" s="940"/>
      <c r="D148" s="1721"/>
      <c r="E148" s="1701"/>
      <c r="F148" s="1701"/>
      <c r="G148" s="1701"/>
      <c r="H148" s="1701"/>
      <c r="I148" s="1701"/>
      <c r="J148" s="1701"/>
      <c r="K148" s="1701"/>
      <c r="L148" s="1701"/>
      <c r="M148" s="1701"/>
      <c r="N148" s="1701"/>
      <c r="O148" s="460"/>
      <c r="P148" s="460"/>
      <c r="Q148" s="460"/>
      <c r="R148" s="460"/>
      <c r="S148" s="460"/>
    </row>
    <row r="149" ht="110.25" customHeight="1">
      <c r="A149" s="1728"/>
      <c r="B149" s="1745" t="s">
        <v>1888</v>
      </c>
      <c r="C149" s="1730" t="s">
        <v>1889</v>
      </c>
      <c r="D149" s="1718"/>
      <c r="E149" s="1705"/>
      <c r="F149" s="1705"/>
      <c r="G149" s="1705"/>
      <c r="H149" s="1705"/>
      <c r="I149" s="1705"/>
      <c r="J149" s="1705"/>
      <c r="K149" s="1705"/>
      <c r="L149" s="1705"/>
      <c r="M149" s="1705"/>
      <c r="N149" s="1705"/>
      <c r="O149" s="460"/>
      <c r="P149" s="460"/>
      <c r="Q149" s="460"/>
      <c r="R149" s="460"/>
      <c r="S149" s="460"/>
    </row>
    <row r="150" ht="302.25" customHeight="1">
      <c r="A150" s="1731"/>
      <c r="B150" s="1746" t="s">
        <v>1890</v>
      </c>
      <c r="C150" s="940" t="s">
        <v>1891</v>
      </c>
      <c r="D150" s="1721"/>
      <c r="E150" s="1701"/>
      <c r="F150" s="1701"/>
      <c r="G150" s="1701"/>
      <c r="H150" s="1701"/>
      <c r="I150" s="1701"/>
      <c r="J150" s="1701"/>
      <c r="K150" s="1701"/>
      <c r="L150" s="1701"/>
      <c r="M150" s="1701"/>
      <c r="N150" s="1701"/>
      <c r="O150" s="460"/>
      <c r="P150" s="460"/>
      <c r="Q150" s="460"/>
      <c r="R150" s="460"/>
      <c r="S150" s="460"/>
    </row>
    <row r="151" ht="123.75" customHeight="1">
      <c r="A151" s="1728"/>
      <c r="B151" s="1745" t="s">
        <v>1892</v>
      </c>
      <c r="C151" s="1730" t="s">
        <v>1893</v>
      </c>
      <c r="D151" s="1718"/>
      <c r="E151" s="1705"/>
      <c r="F151" s="1705"/>
      <c r="G151" s="1705"/>
      <c r="H151" s="1705"/>
      <c r="I151" s="1705"/>
      <c r="J151" s="1705"/>
      <c r="K151" s="1705"/>
      <c r="L151" s="1705"/>
      <c r="M151" s="1705"/>
      <c r="N151" s="1705"/>
      <c r="O151" s="460"/>
      <c r="P151" s="460"/>
      <c r="Q151" s="460"/>
      <c r="R151" s="460"/>
      <c r="S151" s="460"/>
    </row>
    <row r="152" ht="138.0" customHeight="1">
      <c r="A152" s="1731"/>
      <c r="B152" s="1746" t="s">
        <v>6747</v>
      </c>
      <c r="C152" s="940" t="s">
        <v>1895</v>
      </c>
      <c r="D152" s="1721"/>
      <c r="E152" s="1701"/>
      <c r="F152" s="1701"/>
      <c r="G152" s="1701"/>
      <c r="H152" s="1701"/>
      <c r="I152" s="1701"/>
      <c r="J152" s="1701"/>
      <c r="K152" s="1701"/>
      <c r="L152" s="1701"/>
      <c r="M152" s="1701"/>
      <c r="N152" s="1701"/>
      <c r="O152" s="460"/>
      <c r="P152" s="460"/>
      <c r="Q152" s="460"/>
      <c r="R152" s="460"/>
      <c r="S152" s="460"/>
    </row>
    <row r="153" ht="124.5" customHeight="1">
      <c r="A153" s="1728"/>
      <c r="B153" s="1745" t="s">
        <v>6748</v>
      </c>
      <c r="C153" s="1730" t="s">
        <v>1893</v>
      </c>
      <c r="D153" s="1718"/>
      <c r="E153" s="1705"/>
      <c r="F153" s="1705"/>
      <c r="G153" s="1705"/>
      <c r="H153" s="1705"/>
      <c r="I153" s="1705"/>
      <c r="J153" s="1705"/>
      <c r="K153" s="1705"/>
      <c r="L153" s="1705"/>
      <c r="M153" s="1705"/>
      <c r="N153" s="1705"/>
      <c r="O153" s="460"/>
      <c r="P153" s="460"/>
      <c r="Q153" s="460"/>
      <c r="R153" s="460"/>
      <c r="S153" s="460"/>
    </row>
    <row r="154" ht="306.75" customHeight="1">
      <c r="A154" s="1731"/>
      <c r="B154" s="1746" t="s">
        <v>1897</v>
      </c>
      <c r="C154" s="940" t="s">
        <v>1898</v>
      </c>
      <c r="D154" s="1747" t="s">
        <v>6749</v>
      </c>
      <c r="E154" s="1701"/>
      <c r="F154" s="1701"/>
      <c r="G154" s="1701"/>
      <c r="H154" s="1701"/>
      <c r="I154" s="1701"/>
      <c r="J154" s="1701"/>
      <c r="K154" s="1701"/>
      <c r="L154" s="1701"/>
      <c r="M154" s="1701"/>
      <c r="N154" s="1701"/>
      <c r="O154" s="460"/>
      <c r="P154" s="460"/>
      <c r="Q154" s="460"/>
      <c r="R154" s="460"/>
      <c r="S154" s="460"/>
    </row>
    <row r="155" ht="107.25" customHeight="1">
      <c r="A155" s="1728"/>
      <c r="B155" s="1745" t="s">
        <v>1899</v>
      </c>
      <c r="C155" s="1730"/>
      <c r="D155" s="1718"/>
      <c r="E155" s="1705"/>
      <c r="F155" s="1705"/>
      <c r="G155" s="1705"/>
      <c r="H155" s="1705"/>
      <c r="I155" s="1705"/>
      <c r="J155" s="1705"/>
      <c r="K155" s="1705"/>
      <c r="L155" s="1705"/>
      <c r="M155" s="1705"/>
      <c r="N155" s="1705"/>
      <c r="O155" s="460"/>
      <c r="P155" s="460"/>
      <c r="Q155" s="460"/>
      <c r="R155" s="460"/>
      <c r="S155" s="460"/>
    </row>
    <row r="156" ht="123.75" customHeight="1">
      <c r="A156" s="1731"/>
      <c r="B156" s="1746" t="s">
        <v>1900</v>
      </c>
      <c r="C156" s="940"/>
      <c r="D156" s="1721"/>
      <c r="E156" s="1701"/>
      <c r="F156" s="1701"/>
      <c r="G156" s="1701"/>
      <c r="H156" s="1701"/>
      <c r="I156" s="1701"/>
      <c r="J156" s="1701"/>
      <c r="K156" s="1701"/>
      <c r="L156" s="1701"/>
      <c r="M156" s="1701"/>
      <c r="N156" s="1701"/>
      <c r="O156" s="460"/>
      <c r="P156" s="460"/>
      <c r="Q156" s="460"/>
      <c r="R156" s="460"/>
      <c r="S156" s="460"/>
    </row>
    <row r="157" ht="107.25" customHeight="1">
      <c r="A157" s="1728"/>
      <c r="B157" s="1745" t="s">
        <v>1901</v>
      </c>
      <c r="C157" s="1730"/>
      <c r="D157" s="1718"/>
      <c r="E157" s="1705"/>
      <c r="F157" s="1705"/>
      <c r="G157" s="1705"/>
      <c r="H157" s="1705"/>
      <c r="I157" s="1705"/>
      <c r="J157" s="1705"/>
      <c r="K157" s="1705"/>
      <c r="L157" s="1705"/>
      <c r="M157" s="1705"/>
      <c r="N157" s="1705"/>
      <c r="O157" s="460"/>
      <c r="P157" s="460"/>
      <c r="Q157" s="460"/>
      <c r="R157" s="460"/>
      <c r="S157" s="460"/>
    </row>
    <row r="158" ht="141.75" customHeight="1">
      <c r="A158" s="1731"/>
      <c r="B158" s="1746" t="s">
        <v>1902</v>
      </c>
      <c r="C158" s="940" t="s">
        <v>1903</v>
      </c>
      <c r="D158" s="1721"/>
      <c r="E158" s="1701"/>
      <c r="F158" s="1701"/>
      <c r="G158" s="1701"/>
      <c r="H158" s="1701"/>
      <c r="I158" s="1701"/>
      <c r="J158" s="1701"/>
      <c r="K158" s="1701"/>
      <c r="L158" s="1701"/>
      <c r="M158" s="1701"/>
      <c r="N158" s="1701"/>
      <c r="O158" s="460"/>
      <c r="P158" s="460"/>
      <c r="Q158" s="460"/>
      <c r="R158" s="460"/>
      <c r="S158" s="460"/>
    </row>
    <row r="159" ht="164.25" customHeight="1">
      <c r="A159" s="1728"/>
      <c r="B159" s="1745" t="s">
        <v>1904</v>
      </c>
      <c r="C159" s="1730" t="s">
        <v>1905</v>
      </c>
      <c r="D159" s="1718"/>
      <c r="E159" s="1705"/>
      <c r="F159" s="1705"/>
      <c r="G159" s="1705"/>
      <c r="H159" s="1705"/>
      <c r="I159" s="1705"/>
      <c r="J159" s="1705"/>
      <c r="K159" s="1705"/>
      <c r="L159" s="1705"/>
      <c r="M159" s="1705"/>
      <c r="N159" s="1705"/>
      <c r="O159" s="460"/>
      <c r="P159" s="460"/>
      <c r="Q159" s="460"/>
      <c r="R159" s="460"/>
      <c r="S159" s="460"/>
    </row>
    <row r="160" ht="165.0" customHeight="1">
      <c r="A160" s="1748"/>
      <c r="B160" s="1749" t="s">
        <v>6750</v>
      </c>
      <c r="C160" s="1750" t="s">
        <v>1907</v>
      </c>
      <c r="D160" s="1751" t="s">
        <v>6751</v>
      </c>
      <c r="E160" s="1752" t="s">
        <v>1908</v>
      </c>
      <c r="F160" s="1753"/>
      <c r="G160" s="1753"/>
      <c r="H160" s="1753"/>
      <c r="I160" s="1753"/>
      <c r="J160" s="1753"/>
      <c r="K160" s="1753"/>
      <c r="L160" s="1753"/>
      <c r="M160" s="1753"/>
      <c r="N160" s="1753"/>
      <c r="O160" s="482"/>
      <c r="P160" s="482"/>
      <c r="Q160" s="482"/>
      <c r="R160" s="482"/>
      <c r="S160" s="482"/>
    </row>
    <row r="161" ht="208.5" customHeight="1">
      <c r="A161" s="1728"/>
      <c r="B161" s="1754" t="s">
        <v>1909</v>
      </c>
      <c r="C161" s="1735" t="s">
        <v>1910</v>
      </c>
      <c r="D161" s="1755" t="s">
        <v>6752</v>
      </c>
      <c r="E161" s="1705"/>
      <c r="F161" s="1705"/>
      <c r="G161" s="1705"/>
      <c r="H161" s="1705"/>
      <c r="I161" s="1705"/>
      <c r="J161" s="1705"/>
      <c r="K161" s="1705"/>
      <c r="L161" s="1705"/>
      <c r="M161" s="1705"/>
      <c r="N161" s="1705"/>
      <c r="O161" s="460"/>
      <c r="P161" s="460"/>
      <c r="Q161" s="460"/>
      <c r="R161" s="460"/>
      <c r="S161" s="460"/>
    </row>
    <row r="162" ht="36.75" customHeight="1">
      <c r="A162" s="1731"/>
      <c r="B162" s="1756" t="s">
        <v>1911</v>
      </c>
      <c r="C162" s="870"/>
      <c r="D162" s="1721"/>
      <c r="E162" s="1701"/>
      <c r="F162" s="1701"/>
      <c r="G162" s="1701"/>
      <c r="H162" s="1701"/>
      <c r="I162" s="1701"/>
      <c r="J162" s="1701"/>
      <c r="K162" s="1701"/>
      <c r="L162" s="1701"/>
      <c r="M162" s="1701"/>
      <c r="N162" s="1701"/>
      <c r="O162" s="460"/>
      <c r="P162" s="460"/>
      <c r="Q162" s="460"/>
      <c r="R162" s="460"/>
      <c r="S162" s="460"/>
    </row>
    <row r="163">
      <c r="A163" s="1728"/>
      <c r="B163" s="1754" t="s">
        <v>1912</v>
      </c>
      <c r="C163" s="1735" t="s">
        <v>1913</v>
      </c>
      <c r="D163" s="1718"/>
      <c r="E163" s="1705"/>
      <c r="F163" s="1705"/>
      <c r="G163" s="1705"/>
      <c r="H163" s="1705"/>
      <c r="I163" s="1705"/>
      <c r="J163" s="1705"/>
      <c r="K163" s="1705"/>
      <c r="L163" s="1705"/>
      <c r="M163" s="1705"/>
      <c r="N163" s="1705"/>
      <c r="O163" s="460"/>
      <c r="P163" s="460"/>
      <c r="Q163" s="460"/>
      <c r="R163" s="460"/>
      <c r="S163" s="460"/>
    </row>
    <row r="164">
      <c r="A164" s="1731"/>
      <c r="B164" s="1756" t="s">
        <v>1914</v>
      </c>
      <c r="C164" s="870"/>
      <c r="D164" s="1721"/>
      <c r="E164" s="1701"/>
      <c r="F164" s="1701"/>
      <c r="G164" s="1701"/>
      <c r="H164" s="1701"/>
      <c r="I164" s="1701"/>
      <c r="J164" s="1701"/>
      <c r="K164" s="1701"/>
      <c r="L164" s="1701"/>
      <c r="M164" s="1701"/>
      <c r="N164" s="1701"/>
      <c r="O164" s="427"/>
      <c r="P164" s="427"/>
      <c r="Q164" s="427"/>
      <c r="R164" s="427"/>
      <c r="S164" s="427"/>
    </row>
    <row r="165" ht="337.5" customHeight="1">
      <c r="A165" s="1728"/>
      <c r="B165" s="1754" t="s">
        <v>1915</v>
      </c>
      <c r="C165" s="1735"/>
      <c r="D165" s="1718"/>
      <c r="E165" s="1705"/>
      <c r="F165" s="1705"/>
      <c r="G165" s="1705"/>
      <c r="H165" s="1705"/>
      <c r="I165" s="1705"/>
      <c r="J165" s="1705"/>
      <c r="K165" s="1705"/>
      <c r="L165" s="1705"/>
      <c r="M165" s="1705"/>
      <c r="N165" s="1705"/>
      <c r="O165" s="427"/>
      <c r="P165" s="427"/>
      <c r="Q165" s="427"/>
      <c r="R165" s="427"/>
      <c r="S165" s="427"/>
    </row>
    <row r="166">
      <c r="A166" s="1731"/>
      <c r="B166" s="1756" t="s">
        <v>1916</v>
      </c>
      <c r="C166" s="870" t="s">
        <v>1917</v>
      </c>
      <c r="D166" s="1721"/>
      <c r="E166" s="1701"/>
      <c r="F166" s="1701"/>
      <c r="G166" s="1701"/>
      <c r="H166" s="1701"/>
      <c r="I166" s="1701"/>
      <c r="J166" s="1701"/>
      <c r="K166" s="1701"/>
      <c r="L166" s="1701"/>
      <c r="M166" s="1701"/>
      <c r="N166" s="1701"/>
      <c r="O166" s="427"/>
      <c r="P166" s="427"/>
      <c r="Q166" s="427"/>
      <c r="R166" s="427"/>
      <c r="S166" s="427"/>
    </row>
    <row r="167">
      <c r="A167" s="1728"/>
      <c r="B167" s="1754" t="s">
        <v>1918</v>
      </c>
      <c r="C167" s="1735"/>
      <c r="D167" s="1718"/>
      <c r="E167" s="1705"/>
      <c r="F167" s="1705"/>
      <c r="G167" s="1705"/>
      <c r="H167" s="1705"/>
      <c r="I167" s="1705"/>
      <c r="J167" s="1705"/>
      <c r="K167" s="1705"/>
      <c r="L167" s="1705"/>
      <c r="M167" s="1705"/>
      <c r="N167" s="1705"/>
      <c r="O167" s="427"/>
      <c r="P167" s="427"/>
      <c r="Q167" s="427"/>
      <c r="R167" s="427"/>
      <c r="S167" s="427"/>
    </row>
    <row r="168">
      <c r="A168" s="1731"/>
      <c r="B168" s="1756" t="s">
        <v>1919</v>
      </c>
      <c r="C168" s="870"/>
      <c r="D168" s="1721"/>
      <c r="E168" s="1701"/>
      <c r="F168" s="1701"/>
      <c r="G168" s="1701"/>
      <c r="H168" s="1701"/>
      <c r="I168" s="1701"/>
      <c r="J168" s="1701"/>
      <c r="K168" s="1701"/>
      <c r="L168" s="1701"/>
      <c r="M168" s="1701"/>
      <c r="N168" s="1701"/>
      <c r="O168" s="427"/>
      <c r="P168" s="427"/>
      <c r="Q168" s="427"/>
      <c r="R168" s="427"/>
      <c r="S168" s="427"/>
    </row>
    <row r="169">
      <c r="A169" s="1728"/>
      <c r="B169" s="1754" t="s">
        <v>1920</v>
      </c>
      <c r="C169" s="1735"/>
      <c r="D169" s="1718"/>
      <c r="E169" s="1705"/>
      <c r="F169" s="1705"/>
      <c r="G169" s="1705"/>
      <c r="H169" s="1705"/>
      <c r="I169" s="1705"/>
      <c r="J169" s="1705"/>
      <c r="K169" s="1705"/>
      <c r="L169" s="1705"/>
      <c r="M169" s="1705"/>
      <c r="N169" s="1705"/>
      <c r="O169" s="427"/>
      <c r="P169" s="427"/>
      <c r="Q169" s="427"/>
      <c r="R169" s="427"/>
      <c r="S169" s="427"/>
    </row>
    <row r="170">
      <c r="A170" s="1731"/>
      <c r="B170" s="1756" t="s">
        <v>1921</v>
      </c>
      <c r="C170" s="870" t="s">
        <v>1922</v>
      </c>
      <c r="D170" s="1721"/>
      <c r="E170" s="1701"/>
      <c r="F170" s="1701"/>
      <c r="G170" s="1701"/>
      <c r="H170" s="1701"/>
      <c r="I170" s="1701"/>
      <c r="J170" s="1701"/>
      <c r="K170" s="1701"/>
      <c r="L170" s="1701"/>
      <c r="M170" s="1701"/>
      <c r="N170" s="1701"/>
      <c r="O170" s="427"/>
      <c r="P170" s="427"/>
      <c r="Q170" s="427"/>
      <c r="R170" s="427"/>
      <c r="S170" s="427"/>
    </row>
    <row r="171">
      <c r="A171" s="1728"/>
      <c r="B171" s="1754" t="s">
        <v>1923</v>
      </c>
      <c r="C171" s="1735"/>
      <c r="D171" s="1718" t="s">
        <v>6753</v>
      </c>
      <c r="E171" s="1705"/>
      <c r="F171" s="1705"/>
      <c r="G171" s="1705"/>
      <c r="H171" s="1705"/>
      <c r="I171" s="1705"/>
      <c r="J171" s="1705"/>
      <c r="K171" s="1705"/>
      <c r="L171" s="1705"/>
      <c r="M171" s="1705"/>
      <c r="N171" s="1705"/>
      <c r="O171" s="427"/>
      <c r="P171" s="427"/>
      <c r="Q171" s="427"/>
      <c r="R171" s="427"/>
      <c r="S171" s="427"/>
    </row>
    <row r="172">
      <c r="A172" s="1731"/>
      <c r="B172" s="1756" t="s">
        <v>1924</v>
      </c>
      <c r="C172" s="870"/>
      <c r="D172" s="1721"/>
      <c r="E172" s="1701"/>
      <c r="F172" s="1701"/>
      <c r="G172" s="1701"/>
      <c r="H172" s="1701"/>
      <c r="I172" s="1701"/>
      <c r="J172" s="1701"/>
      <c r="K172" s="1701"/>
      <c r="L172" s="1701"/>
      <c r="M172" s="1701"/>
      <c r="N172" s="1701"/>
      <c r="O172" s="427"/>
      <c r="P172" s="427"/>
      <c r="Q172" s="427"/>
      <c r="R172" s="427"/>
      <c r="S172" s="427"/>
    </row>
    <row r="173">
      <c r="A173" s="1728"/>
      <c r="B173" s="1754" t="s">
        <v>1925</v>
      </c>
      <c r="C173" s="1735"/>
      <c r="D173" s="1718"/>
      <c r="E173" s="1705"/>
      <c r="F173" s="1705"/>
      <c r="G173" s="1705"/>
      <c r="H173" s="1705"/>
      <c r="I173" s="1705"/>
      <c r="J173" s="1705"/>
      <c r="K173" s="1705"/>
      <c r="L173" s="1705"/>
      <c r="M173" s="1705"/>
      <c r="N173" s="1705"/>
      <c r="O173" s="427"/>
      <c r="P173" s="427"/>
      <c r="Q173" s="427"/>
      <c r="R173" s="427"/>
      <c r="S173" s="427"/>
    </row>
    <row r="174">
      <c r="A174" s="1731"/>
      <c r="B174" s="1756" t="s">
        <v>1926</v>
      </c>
      <c r="C174" s="870"/>
      <c r="D174" s="1721"/>
      <c r="E174" s="1701"/>
      <c r="F174" s="1701"/>
      <c r="G174" s="1701"/>
      <c r="H174" s="1701"/>
      <c r="I174" s="1701"/>
      <c r="J174" s="1701"/>
      <c r="K174" s="1701"/>
      <c r="L174" s="1701"/>
      <c r="M174" s="1701"/>
      <c r="N174" s="1701"/>
      <c r="O174" s="427"/>
      <c r="P174" s="427"/>
      <c r="Q174" s="427"/>
      <c r="R174" s="427"/>
      <c r="S174" s="427"/>
    </row>
    <row r="175">
      <c r="A175" s="1728"/>
      <c r="B175" s="1754" t="s">
        <v>1927</v>
      </c>
      <c r="C175" s="1735" t="s">
        <v>1928</v>
      </c>
      <c r="D175" s="1718"/>
      <c r="E175" s="1705"/>
      <c r="F175" s="1705"/>
      <c r="G175" s="1705"/>
      <c r="H175" s="1705"/>
      <c r="I175" s="1705"/>
      <c r="J175" s="1705"/>
      <c r="K175" s="1705"/>
      <c r="L175" s="1705"/>
      <c r="M175" s="1705"/>
      <c r="N175" s="1705"/>
      <c r="O175" s="427"/>
      <c r="P175" s="427"/>
      <c r="Q175" s="427"/>
      <c r="R175" s="427"/>
      <c r="S175" s="427"/>
    </row>
    <row r="176">
      <c r="A176" s="1731"/>
      <c r="B176" s="1757" t="s">
        <v>6754</v>
      </c>
      <c r="C176" s="870"/>
      <c r="D176" s="1721"/>
      <c r="E176" s="1701"/>
      <c r="F176" s="1701"/>
      <c r="G176" s="1701"/>
      <c r="H176" s="1701"/>
      <c r="I176" s="1701"/>
      <c r="J176" s="1701"/>
      <c r="K176" s="1701"/>
      <c r="L176" s="1701"/>
      <c r="M176" s="1701"/>
      <c r="N176" s="1701"/>
      <c r="O176" s="427"/>
      <c r="P176" s="427"/>
      <c r="Q176" s="427"/>
      <c r="R176" s="427"/>
      <c r="S176" s="427"/>
    </row>
    <row r="177" ht="153.75" customHeight="1">
      <c r="A177" s="1728"/>
      <c r="B177" s="1716" t="s">
        <v>1930</v>
      </c>
      <c r="C177" s="1735"/>
      <c r="D177" s="1718"/>
      <c r="E177" s="1705"/>
      <c r="F177" s="1705"/>
      <c r="G177" s="1705"/>
      <c r="H177" s="1705"/>
      <c r="I177" s="1705"/>
      <c r="J177" s="1705"/>
      <c r="K177" s="1705"/>
      <c r="L177" s="1705"/>
      <c r="M177" s="1705"/>
      <c r="N177" s="1705"/>
      <c r="O177" s="427"/>
      <c r="P177" s="427"/>
      <c r="Q177" s="427"/>
      <c r="R177" s="427"/>
      <c r="S177" s="427"/>
    </row>
    <row r="178">
      <c r="A178" s="1731"/>
      <c r="B178" s="968" t="s">
        <v>1931</v>
      </c>
      <c r="C178" s="870"/>
      <c r="D178" s="1721"/>
      <c r="E178" s="1701"/>
      <c r="F178" s="1701"/>
      <c r="G178" s="1701"/>
      <c r="H178" s="1701"/>
      <c r="I178" s="1701"/>
      <c r="J178" s="1701"/>
      <c r="K178" s="1701"/>
      <c r="L178" s="1701"/>
      <c r="M178" s="1701"/>
      <c r="N178" s="1701"/>
      <c r="O178" s="427"/>
      <c r="P178" s="427"/>
      <c r="Q178" s="427"/>
      <c r="R178" s="427"/>
      <c r="S178" s="427"/>
    </row>
    <row r="179" ht="237.0" customHeight="1">
      <c r="A179" s="1728"/>
      <c r="B179" s="1716" t="s">
        <v>1932</v>
      </c>
      <c r="C179" s="1368" t="s">
        <v>1933</v>
      </c>
      <c r="D179" s="1718"/>
      <c r="E179" s="1705"/>
      <c r="F179" s="1705"/>
      <c r="G179" s="1705"/>
      <c r="H179" s="1705"/>
      <c r="I179" s="1705"/>
      <c r="J179" s="1705"/>
      <c r="K179" s="1705"/>
      <c r="L179" s="1705"/>
      <c r="M179" s="1705"/>
      <c r="N179" s="1705"/>
      <c r="O179" s="427"/>
      <c r="P179" s="427"/>
      <c r="Q179" s="427"/>
      <c r="R179" s="427"/>
      <c r="S179" s="427"/>
    </row>
    <row r="180" ht="80.25" customHeight="1">
      <c r="A180" s="1731"/>
      <c r="B180" s="968" t="s">
        <v>1934</v>
      </c>
      <c r="C180" s="870"/>
      <c r="D180" s="1721"/>
      <c r="E180" s="1701"/>
      <c r="F180" s="1701"/>
      <c r="G180" s="1701"/>
      <c r="H180" s="1701"/>
      <c r="I180" s="1701"/>
      <c r="J180" s="1701"/>
      <c r="K180" s="1701"/>
      <c r="L180" s="1701"/>
      <c r="M180" s="1701"/>
      <c r="N180" s="1701"/>
      <c r="O180" s="427"/>
      <c r="P180" s="427"/>
      <c r="Q180" s="427"/>
      <c r="R180" s="427"/>
      <c r="S180" s="427"/>
    </row>
    <row r="181">
      <c r="A181" s="1728"/>
      <c r="B181" s="1716" t="s">
        <v>1935</v>
      </c>
      <c r="C181" s="1735" t="s">
        <v>1936</v>
      </c>
      <c r="D181" s="1718"/>
      <c r="E181" s="1705"/>
      <c r="F181" s="1705"/>
      <c r="G181" s="1705"/>
      <c r="H181" s="1705"/>
      <c r="I181" s="1705"/>
      <c r="J181" s="1705"/>
      <c r="K181" s="1705"/>
      <c r="L181" s="1705"/>
      <c r="M181" s="1705"/>
      <c r="N181" s="1705"/>
      <c r="O181" s="427"/>
      <c r="P181" s="427"/>
      <c r="Q181" s="427"/>
      <c r="R181" s="427"/>
      <c r="S181" s="427"/>
    </row>
    <row r="182">
      <c r="A182" s="1731"/>
      <c r="B182" s="968" t="s">
        <v>1937</v>
      </c>
      <c r="C182" s="1747" t="s">
        <v>1938</v>
      </c>
      <c r="D182" s="1721"/>
      <c r="E182" s="1701"/>
      <c r="F182" s="1701"/>
      <c r="G182" s="1701"/>
      <c r="H182" s="1701"/>
      <c r="I182" s="1701"/>
      <c r="J182" s="1701"/>
      <c r="K182" s="1701"/>
      <c r="L182" s="1701"/>
      <c r="M182" s="1701"/>
      <c r="N182" s="1701"/>
      <c r="O182" s="427"/>
      <c r="P182" s="427"/>
      <c r="Q182" s="427"/>
      <c r="R182" s="427"/>
      <c r="S182" s="427"/>
    </row>
    <row r="183" ht="203.25" customHeight="1">
      <c r="A183" s="1728"/>
      <c r="B183" s="1716" t="s">
        <v>1939</v>
      </c>
      <c r="C183" s="1735" t="s">
        <v>1940</v>
      </c>
      <c r="D183" s="1718"/>
      <c r="E183" s="1705"/>
      <c r="F183" s="1705"/>
      <c r="G183" s="1705"/>
      <c r="H183" s="1705"/>
      <c r="I183" s="1705"/>
      <c r="J183" s="1705"/>
      <c r="K183" s="1705"/>
      <c r="L183" s="1705"/>
      <c r="M183" s="1705"/>
      <c r="N183" s="1705"/>
      <c r="O183" s="427"/>
      <c r="P183" s="427"/>
      <c r="Q183" s="427"/>
      <c r="R183" s="427"/>
      <c r="S183" s="427"/>
    </row>
    <row r="184" ht="43.5" customHeight="1">
      <c r="A184" s="1731"/>
      <c r="B184" s="968" t="s">
        <v>1941</v>
      </c>
      <c r="C184" s="870"/>
      <c r="D184" s="1721"/>
      <c r="E184" s="1701"/>
      <c r="F184" s="1701"/>
      <c r="G184" s="1701"/>
      <c r="H184" s="1701"/>
      <c r="I184" s="1701"/>
      <c r="J184" s="1701"/>
      <c r="K184" s="1701"/>
      <c r="L184" s="1701"/>
      <c r="M184" s="1701"/>
      <c r="N184" s="1701"/>
      <c r="O184" s="427"/>
      <c r="P184" s="427"/>
      <c r="Q184" s="427"/>
      <c r="R184" s="427"/>
      <c r="S184" s="427"/>
    </row>
    <row r="185" ht="43.5" customHeight="1">
      <c r="A185" s="1728"/>
      <c r="B185" s="1716" t="s">
        <v>1942</v>
      </c>
      <c r="C185" s="1735" t="s">
        <v>1943</v>
      </c>
      <c r="D185" s="1718"/>
      <c r="E185" s="1705"/>
      <c r="F185" s="1705"/>
      <c r="G185" s="1705"/>
      <c r="H185" s="1705"/>
      <c r="I185" s="1705"/>
      <c r="J185" s="1705"/>
      <c r="K185" s="1705"/>
      <c r="L185" s="1705"/>
      <c r="M185" s="1705"/>
      <c r="N185" s="1705"/>
      <c r="O185" s="427"/>
      <c r="P185" s="427"/>
      <c r="Q185" s="427"/>
      <c r="R185" s="427"/>
      <c r="S185" s="427"/>
    </row>
    <row r="186" ht="90.0" customHeight="1">
      <c r="A186" s="1731"/>
      <c r="B186" s="968" t="s">
        <v>1944</v>
      </c>
      <c r="C186" s="870"/>
      <c r="D186" s="1721"/>
      <c r="E186" s="1701"/>
      <c r="F186" s="1701"/>
      <c r="G186" s="1701"/>
      <c r="H186" s="1701"/>
      <c r="I186" s="1701"/>
      <c r="J186" s="1701"/>
      <c r="K186" s="1701"/>
      <c r="L186" s="1701"/>
      <c r="M186" s="1701"/>
      <c r="N186" s="1701"/>
      <c r="O186" s="427"/>
      <c r="P186" s="427"/>
      <c r="Q186" s="427"/>
      <c r="R186" s="427"/>
      <c r="S186" s="427"/>
    </row>
    <row r="187" ht="44.25" customHeight="1">
      <c r="A187" s="1728"/>
      <c r="B187" s="1716" t="s">
        <v>1945</v>
      </c>
      <c r="C187" s="1735"/>
      <c r="D187" s="1718"/>
      <c r="E187" s="1705"/>
      <c r="F187" s="1705"/>
      <c r="G187" s="1705"/>
      <c r="H187" s="1705"/>
      <c r="I187" s="1705"/>
      <c r="J187" s="1705"/>
      <c r="K187" s="1705"/>
      <c r="L187" s="1705"/>
      <c r="M187" s="1705"/>
      <c r="N187" s="1705"/>
      <c r="O187" s="427"/>
      <c r="P187" s="427"/>
      <c r="Q187" s="427"/>
      <c r="R187" s="427"/>
      <c r="S187" s="427"/>
    </row>
    <row r="188" ht="213.75" customHeight="1">
      <c r="A188" s="1731"/>
      <c r="B188" s="968" t="s">
        <v>1946</v>
      </c>
      <c r="C188" s="870"/>
      <c r="D188" s="1721"/>
      <c r="E188" s="1701"/>
      <c r="F188" s="1701"/>
      <c r="G188" s="1701"/>
      <c r="H188" s="1701"/>
      <c r="I188" s="1701"/>
      <c r="J188" s="1701"/>
      <c r="K188" s="1701"/>
      <c r="L188" s="1701"/>
      <c r="M188" s="1701"/>
      <c r="N188" s="1701"/>
      <c r="O188" s="427"/>
      <c r="P188" s="427"/>
      <c r="Q188" s="427"/>
      <c r="R188" s="427"/>
      <c r="S188" s="427"/>
    </row>
    <row r="189" ht="33.0" customHeight="1">
      <c r="A189" s="1728"/>
      <c r="B189" s="1758" t="s">
        <v>1947</v>
      </c>
      <c r="C189" s="1735"/>
      <c r="D189" s="1718"/>
      <c r="E189" s="1705"/>
      <c r="F189" s="1705"/>
      <c r="G189" s="1705"/>
      <c r="H189" s="1705"/>
      <c r="I189" s="1705"/>
      <c r="J189" s="1705"/>
      <c r="K189" s="1705"/>
      <c r="L189" s="1705"/>
      <c r="M189" s="1705"/>
      <c r="N189" s="1705"/>
      <c r="O189" s="427"/>
      <c r="P189" s="427"/>
      <c r="Q189" s="427"/>
      <c r="R189" s="427"/>
      <c r="S189" s="427"/>
    </row>
    <row r="190" ht="105.0" customHeight="1">
      <c r="A190" s="1731"/>
      <c r="B190" s="1759" t="s">
        <v>1948</v>
      </c>
      <c r="C190" s="870" t="s">
        <v>1949</v>
      </c>
      <c r="D190" s="1721"/>
      <c r="E190" s="1701"/>
      <c r="F190" s="1701"/>
      <c r="G190" s="1701"/>
      <c r="H190" s="1701"/>
      <c r="I190" s="1701"/>
      <c r="J190" s="1701"/>
      <c r="K190" s="1701"/>
      <c r="L190" s="1701"/>
      <c r="M190" s="1701"/>
      <c r="N190" s="1701"/>
      <c r="O190" s="427"/>
      <c r="P190" s="427"/>
      <c r="Q190" s="427"/>
      <c r="R190" s="427"/>
      <c r="S190" s="427"/>
    </row>
    <row r="191" ht="42.0" customHeight="1">
      <c r="A191" s="1728"/>
      <c r="B191" s="1760" t="s">
        <v>1950</v>
      </c>
      <c r="C191" s="1761"/>
      <c r="D191" s="1718"/>
      <c r="E191" s="1705"/>
      <c r="F191" s="1705"/>
      <c r="G191" s="1705"/>
      <c r="H191" s="1705"/>
      <c r="I191" s="1705"/>
      <c r="J191" s="1705"/>
      <c r="K191" s="1705"/>
      <c r="L191" s="1705"/>
      <c r="M191" s="1705"/>
      <c r="N191" s="1705"/>
      <c r="O191" s="427"/>
      <c r="P191" s="427"/>
      <c r="Q191" s="427"/>
      <c r="R191" s="427"/>
      <c r="S191" s="427"/>
    </row>
    <row r="192" ht="45.0" customHeight="1">
      <c r="A192" s="1731"/>
      <c r="B192" s="1762" t="s">
        <v>1951</v>
      </c>
      <c r="C192" s="1763" t="s">
        <v>1952</v>
      </c>
      <c r="D192" s="1721"/>
      <c r="E192" s="1701"/>
      <c r="F192" s="1701"/>
      <c r="G192" s="1701"/>
      <c r="H192" s="1701"/>
      <c r="I192" s="1701"/>
      <c r="J192" s="1701"/>
      <c r="K192" s="1701"/>
      <c r="L192" s="1701"/>
      <c r="M192" s="1701"/>
      <c r="N192" s="1701"/>
      <c r="O192" s="427"/>
      <c r="P192" s="427"/>
      <c r="Q192" s="427"/>
      <c r="R192" s="427"/>
      <c r="S192" s="427"/>
    </row>
    <row r="193" ht="174.75" customHeight="1">
      <c r="A193" s="1728"/>
      <c r="B193" s="1760" t="s">
        <v>1953</v>
      </c>
      <c r="C193" s="1735" t="s">
        <v>1954</v>
      </c>
      <c r="D193" s="1718"/>
      <c r="E193" s="1705"/>
      <c r="F193" s="1705"/>
      <c r="G193" s="1705"/>
      <c r="H193" s="1705"/>
      <c r="I193" s="1705"/>
      <c r="J193" s="1705"/>
      <c r="K193" s="1705"/>
      <c r="L193" s="1705"/>
      <c r="M193" s="1705"/>
      <c r="N193" s="1705"/>
      <c r="O193" s="427"/>
      <c r="P193" s="427"/>
      <c r="Q193" s="427"/>
      <c r="R193" s="427"/>
      <c r="S193" s="427"/>
    </row>
    <row r="194" ht="73.5" customHeight="1">
      <c r="A194" s="1731"/>
      <c r="B194" s="1762" t="s">
        <v>1955</v>
      </c>
      <c r="C194" s="1764"/>
      <c r="D194" s="1721"/>
      <c r="E194" s="1701"/>
      <c r="F194" s="1701"/>
      <c r="G194" s="1701"/>
      <c r="H194" s="1701"/>
      <c r="I194" s="1701"/>
      <c r="J194" s="1701"/>
      <c r="K194" s="1701"/>
      <c r="L194" s="1701"/>
      <c r="M194" s="1701"/>
      <c r="N194" s="1701"/>
      <c r="O194" s="427"/>
      <c r="P194" s="427"/>
      <c r="Q194" s="427"/>
      <c r="R194" s="427"/>
      <c r="S194" s="427"/>
    </row>
    <row r="195" ht="83.25" customHeight="1">
      <c r="A195" s="1728"/>
      <c r="B195" s="1760" t="s">
        <v>1956</v>
      </c>
      <c r="C195" s="1735"/>
      <c r="D195" s="1718"/>
      <c r="E195" s="1705"/>
      <c r="F195" s="1705"/>
      <c r="G195" s="1705"/>
      <c r="H195" s="1705"/>
      <c r="I195" s="1705"/>
      <c r="J195" s="1705"/>
      <c r="K195" s="1705"/>
      <c r="L195" s="1705"/>
      <c r="M195" s="1705"/>
      <c r="N195" s="1705"/>
      <c r="O195" s="427"/>
      <c r="P195" s="427"/>
      <c r="Q195" s="427"/>
      <c r="R195" s="427"/>
      <c r="S195" s="427"/>
    </row>
    <row r="196" ht="50.25" customHeight="1">
      <c r="A196" s="1731"/>
      <c r="B196" s="1762" t="s">
        <v>1957</v>
      </c>
      <c r="C196" s="870" t="s">
        <v>1958</v>
      </c>
      <c r="D196" s="1721"/>
      <c r="E196" s="1701"/>
      <c r="F196" s="1701"/>
      <c r="G196" s="1701"/>
      <c r="H196" s="1701"/>
      <c r="I196" s="1701"/>
      <c r="J196" s="1701"/>
      <c r="K196" s="1701"/>
      <c r="L196" s="1701"/>
      <c r="M196" s="1701"/>
      <c r="N196" s="1701"/>
      <c r="O196" s="427"/>
      <c r="P196" s="427"/>
      <c r="Q196" s="427"/>
      <c r="R196" s="427"/>
      <c r="S196" s="427"/>
    </row>
    <row r="197" ht="50.25" customHeight="1">
      <c r="A197" s="1728"/>
      <c r="B197" s="1760" t="s">
        <v>1959</v>
      </c>
      <c r="C197" s="1735" t="s">
        <v>1960</v>
      </c>
      <c r="D197" s="1718"/>
      <c r="E197" s="1705"/>
      <c r="F197" s="1705"/>
      <c r="G197" s="1705"/>
      <c r="H197" s="1705"/>
      <c r="I197" s="1705"/>
      <c r="J197" s="1705"/>
      <c r="K197" s="1705"/>
      <c r="L197" s="1705"/>
      <c r="M197" s="1705"/>
      <c r="N197" s="1705"/>
      <c r="O197" s="427"/>
      <c r="P197" s="427"/>
      <c r="Q197" s="427"/>
      <c r="R197" s="427"/>
      <c r="S197" s="427"/>
    </row>
    <row r="198" ht="109.5" customHeight="1">
      <c r="A198" s="1731"/>
      <c r="B198" s="1762" t="s">
        <v>1961</v>
      </c>
      <c r="C198" s="870" t="s">
        <v>1962</v>
      </c>
      <c r="D198" s="1721"/>
      <c r="E198" s="1701"/>
      <c r="F198" s="1701"/>
      <c r="G198" s="1701"/>
      <c r="H198" s="1701"/>
      <c r="I198" s="1701"/>
      <c r="J198" s="1701"/>
      <c r="K198" s="1701"/>
      <c r="L198" s="1701"/>
      <c r="M198" s="1701"/>
      <c r="N198" s="1701"/>
      <c r="O198" s="427"/>
      <c r="P198" s="427"/>
      <c r="Q198" s="427"/>
      <c r="R198" s="427"/>
      <c r="S198" s="427"/>
    </row>
    <row r="199" ht="162.75" customHeight="1">
      <c r="A199" s="1728"/>
      <c r="B199" s="1760" t="s">
        <v>1963</v>
      </c>
      <c r="C199" s="1765" t="s">
        <v>1964</v>
      </c>
      <c r="D199" s="1718"/>
      <c r="E199" s="1705"/>
      <c r="F199" s="1705"/>
      <c r="G199" s="1705"/>
      <c r="H199" s="1705"/>
      <c r="I199" s="1705"/>
      <c r="J199" s="1705"/>
      <c r="K199" s="1705"/>
      <c r="L199" s="1705"/>
      <c r="M199" s="1705"/>
      <c r="N199" s="1705"/>
      <c r="O199" s="427"/>
      <c r="P199" s="427"/>
      <c r="Q199" s="427"/>
      <c r="R199" s="427"/>
      <c r="S199" s="427"/>
    </row>
    <row r="200" ht="55.5" customHeight="1">
      <c r="A200" s="1731"/>
      <c r="B200" s="1766" t="s">
        <v>1965</v>
      </c>
      <c r="C200" s="870"/>
      <c r="D200" s="1721"/>
      <c r="E200" s="1701"/>
      <c r="F200" s="1701"/>
      <c r="G200" s="1701"/>
      <c r="H200" s="1701"/>
      <c r="I200" s="1701"/>
      <c r="J200" s="1701"/>
      <c r="K200" s="1701"/>
      <c r="L200" s="1701"/>
      <c r="M200" s="1701"/>
      <c r="N200" s="1701"/>
      <c r="O200" s="427"/>
      <c r="P200" s="427"/>
      <c r="Q200" s="427"/>
      <c r="R200" s="427"/>
      <c r="S200" s="427"/>
    </row>
    <row r="201" ht="69.75" customHeight="1">
      <c r="A201" s="1728"/>
      <c r="B201" s="1767" t="s">
        <v>1966</v>
      </c>
      <c r="C201" s="1735"/>
      <c r="D201" s="1718"/>
      <c r="E201" s="1705"/>
      <c r="F201" s="1705"/>
      <c r="G201" s="1705"/>
      <c r="H201" s="1705"/>
      <c r="I201" s="1705"/>
      <c r="J201" s="1705"/>
      <c r="K201" s="1705"/>
      <c r="L201" s="1705"/>
      <c r="M201" s="1705"/>
      <c r="N201" s="1705"/>
      <c r="O201" s="427"/>
      <c r="P201" s="427"/>
      <c r="Q201" s="427"/>
      <c r="R201" s="427"/>
      <c r="S201" s="427"/>
    </row>
    <row r="202" ht="298.5" customHeight="1">
      <c r="A202" s="1731"/>
      <c r="B202" s="1766" t="s">
        <v>1967</v>
      </c>
      <c r="C202" s="1768" t="s">
        <v>1968</v>
      </c>
      <c r="D202" s="1721"/>
      <c r="E202" s="1701"/>
      <c r="F202" s="1701"/>
      <c r="G202" s="1701"/>
      <c r="H202" s="1701"/>
      <c r="I202" s="1701"/>
      <c r="J202" s="1701"/>
      <c r="K202" s="1701"/>
      <c r="L202" s="1701"/>
      <c r="M202" s="1701"/>
      <c r="N202" s="1701"/>
      <c r="O202" s="427"/>
      <c r="P202" s="427"/>
      <c r="Q202" s="427"/>
      <c r="R202" s="427"/>
      <c r="S202" s="427"/>
    </row>
    <row r="203" ht="162.75" customHeight="1">
      <c r="A203" s="1728"/>
      <c r="B203" s="1716" t="s">
        <v>1969</v>
      </c>
      <c r="C203" s="1735" t="s">
        <v>1970</v>
      </c>
      <c r="D203" s="1718"/>
      <c r="E203" s="1705"/>
      <c r="F203" s="1705"/>
      <c r="G203" s="1705"/>
      <c r="H203" s="1705"/>
      <c r="I203" s="1705"/>
      <c r="J203" s="1705"/>
      <c r="K203" s="1705"/>
      <c r="L203" s="1705"/>
      <c r="M203" s="1705"/>
      <c r="N203" s="1705"/>
      <c r="O203" s="427"/>
      <c r="P203" s="427"/>
      <c r="Q203" s="427"/>
      <c r="R203" s="427"/>
      <c r="S203" s="427"/>
    </row>
    <row r="204" ht="41.25" customHeight="1">
      <c r="A204" s="1731"/>
      <c r="B204" s="968" t="s">
        <v>6755</v>
      </c>
      <c r="C204" s="870"/>
      <c r="D204" s="1721"/>
      <c r="E204" s="1701"/>
      <c r="F204" s="1701"/>
      <c r="G204" s="1701"/>
      <c r="H204" s="1701"/>
      <c r="I204" s="1701"/>
      <c r="J204" s="1701"/>
      <c r="K204" s="1701"/>
      <c r="L204" s="1701"/>
      <c r="M204" s="1701"/>
      <c r="N204" s="1701"/>
      <c r="O204" s="427"/>
      <c r="P204" s="427"/>
      <c r="Q204" s="427"/>
      <c r="R204" s="427"/>
      <c r="S204" s="427"/>
    </row>
    <row r="205" ht="66.0" customHeight="1">
      <c r="A205" s="1728"/>
      <c r="B205" s="1716" t="s">
        <v>1972</v>
      </c>
      <c r="C205" s="1735"/>
      <c r="D205" s="1718"/>
      <c r="E205" s="1705"/>
      <c r="F205" s="1705"/>
      <c r="G205" s="1705"/>
      <c r="H205" s="1705"/>
      <c r="I205" s="1705"/>
      <c r="J205" s="1705"/>
      <c r="K205" s="1705"/>
      <c r="L205" s="1705"/>
      <c r="M205" s="1705"/>
      <c r="N205" s="1705"/>
      <c r="O205" s="427"/>
      <c r="P205" s="427"/>
      <c r="Q205" s="427"/>
      <c r="R205" s="427"/>
      <c r="S205" s="427"/>
    </row>
    <row r="206" ht="34.5" customHeight="1">
      <c r="A206" s="1731"/>
      <c r="B206" s="968" t="s">
        <v>1973</v>
      </c>
      <c r="C206" s="870"/>
      <c r="D206" s="1721"/>
      <c r="E206" s="1701"/>
      <c r="F206" s="1701"/>
      <c r="G206" s="1701"/>
      <c r="H206" s="1701"/>
      <c r="I206" s="1701"/>
      <c r="J206" s="1701"/>
      <c r="K206" s="1701"/>
      <c r="L206" s="1701"/>
      <c r="M206" s="1701"/>
      <c r="N206" s="1701"/>
      <c r="O206" s="427"/>
      <c r="P206" s="427"/>
      <c r="Q206" s="427"/>
      <c r="R206" s="427"/>
      <c r="S206" s="427"/>
    </row>
    <row r="207" ht="43.5" customHeight="1">
      <c r="A207" s="1728"/>
      <c r="B207" s="1716" t="s">
        <v>1974</v>
      </c>
      <c r="C207" s="1735"/>
      <c r="D207" s="1718"/>
      <c r="E207" s="1705"/>
      <c r="F207" s="1705"/>
      <c r="G207" s="1705"/>
      <c r="H207" s="1705"/>
      <c r="I207" s="1705"/>
      <c r="J207" s="1705"/>
      <c r="K207" s="1705"/>
      <c r="L207" s="1705"/>
      <c r="M207" s="1705"/>
      <c r="N207" s="1705"/>
      <c r="O207" s="427"/>
      <c r="P207" s="427"/>
      <c r="Q207" s="427"/>
      <c r="R207" s="427"/>
      <c r="S207" s="427"/>
    </row>
    <row r="208" ht="178.5" customHeight="1">
      <c r="A208" s="1731"/>
      <c r="B208" s="968" t="s">
        <v>1975</v>
      </c>
      <c r="C208" s="870"/>
      <c r="D208" s="1721"/>
      <c r="E208" s="1701"/>
      <c r="F208" s="1701"/>
      <c r="G208" s="1701"/>
      <c r="H208" s="1701"/>
      <c r="I208" s="1701"/>
      <c r="J208" s="1701"/>
      <c r="K208" s="1701"/>
      <c r="L208" s="1701"/>
      <c r="M208" s="1701"/>
      <c r="N208" s="1701"/>
      <c r="O208" s="427"/>
      <c r="P208" s="427"/>
      <c r="Q208" s="427"/>
      <c r="R208" s="427"/>
      <c r="S208" s="427"/>
    </row>
    <row r="209" ht="119.25" customHeight="1">
      <c r="A209" s="1728"/>
      <c r="B209" s="1716" t="s">
        <v>6756</v>
      </c>
      <c r="C209" s="1735" t="s">
        <v>1977</v>
      </c>
      <c r="D209" s="1718"/>
      <c r="E209" s="1705"/>
      <c r="F209" s="1705"/>
      <c r="G209" s="1705"/>
      <c r="H209" s="1705"/>
      <c r="I209" s="1705"/>
      <c r="J209" s="1705"/>
      <c r="K209" s="1705"/>
      <c r="L209" s="1705"/>
      <c r="M209" s="1705"/>
      <c r="N209" s="1705"/>
      <c r="O209" s="427"/>
      <c r="P209" s="427"/>
      <c r="Q209" s="427"/>
      <c r="R209" s="427"/>
      <c r="S209" s="427"/>
    </row>
    <row r="210" ht="96.75" customHeight="1">
      <c r="A210" s="1731"/>
      <c r="B210" s="968" t="s">
        <v>1978</v>
      </c>
      <c r="C210" s="870"/>
      <c r="D210" s="1721"/>
      <c r="E210" s="1701"/>
      <c r="F210" s="1701"/>
      <c r="G210" s="1701"/>
      <c r="H210" s="1701"/>
      <c r="I210" s="1701"/>
      <c r="J210" s="1701"/>
      <c r="K210" s="1701"/>
      <c r="L210" s="1701"/>
      <c r="M210" s="1701"/>
      <c r="N210" s="1701"/>
      <c r="O210" s="427"/>
      <c r="P210" s="427"/>
      <c r="Q210" s="427"/>
      <c r="R210" s="427"/>
      <c r="S210" s="427"/>
    </row>
    <row r="211" ht="174.75" customHeight="1">
      <c r="A211" s="1728"/>
      <c r="B211" s="1716" t="s">
        <v>1979</v>
      </c>
      <c r="C211" s="1735"/>
      <c r="D211" s="1718"/>
      <c r="E211" s="1705"/>
      <c r="F211" s="1705"/>
      <c r="G211" s="1705"/>
      <c r="H211" s="1705"/>
      <c r="I211" s="1705"/>
      <c r="J211" s="1705"/>
      <c r="K211" s="1705"/>
      <c r="L211" s="1705"/>
      <c r="M211" s="1705"/>
      <c r="N211" s="1705"/>
      <c r="O211" s="427"/>
      <c r="P211" s="427"/>
      <c r="Q211" s="427"/>
      <c r="R211" s="427"/>
      <c r="S211" s="427"/>
    </row>
    <row r="212" ht="96.75" customHeight="1">
      <c r="A212" s="1731"/>
      <c r="B212" s="968" t="s">
        <v>1980</v>
      </c>
      <c r="C212" s="870"/>
      <c r="D212" s="1721"/>
      <c r="E212" s="1701"/>
      <c r="F212" s="1701"/>
      <c r="G212" s="1701"/>
      <c r="H212" s="1701"/>
      <c r="I212" s="1701"/>
      <c r="J212" s="1701"/>
      <c r="K212" s="1701"/>
      <c r="L212" s="1701"/>
      <c r="M212" s="1701"/>
      <c r="N212" s="1701"/>
      <c r="O212" s="427"/>
      <c r="P212" s="427"/>
      <c r="Q212" s="427"/>
      <c r="R212" s="427"/>
      <c r="S212" s="427"/>
    </row>
    <row r="213" ht="150.75" customHeight="1">
      <c r="A213" s="1728"/>
      <c r="B213" s="1716" t="s">
        <v>1981</v>
      </c>
      <c r="C213" s="1735"/>
      <c r="D213" s="1718"/>
      <c r="E213" s="1705"/>
      <c r="F213" s="1705"/>
      <c r="G213" s="1705"/>
      <c r="H213" s="1705"/>
      <c r="I213" s="1705"/>
      <c r="J213" s="1705"/>
      <c r="K213" s="1705"/>
      <c r="L213" s="1705"/>
      <c r="M213" s="1705"/>
      <c r="N213" s="1705"/>
      <c r="O213" s="427"/>
      <c r="P213" s="427"/>
      <c r="Q213" s="427"/>
      <c r="R213" s="427"/>
      <c r="S213" s="427"/>
    </row>
    <row r="214" ht="96.75" customHeight="1">
      <c r="A214" s="1731"/>
      <c r="B214" s="968" t="s">
        <v>1982</v>
      </c>
      <c r="C214" s="870"/>
      <c r="D214" s="1721"/>
      <c r="E214" s="1701"/>
      <c r="F214" s="1701"/>
      <c r="G214" s="1701"/>
      <c r="H214" s="1701"/>
      <c r="I214" s="1701"/>
      <c r="J214" s="1701"/>
      <c r="K214" s="1701"/>
      <c r="L214" s="1701"/>
      <c r="M214" s="1701"/>
      <c r="N214" s="1701"/>
      <c r="O214" s="427"/>
      <c r="P214" s="427"/>
      <c r="Q214" s="427"/>
      <c r="R214" s="427"/>
      <c r="S214" s="427"/>
    </row>
    <row r="215" ht="96.75" customHeight="1">
      <c r="A215" s="1728"/>
      <c r="B215" s="1716" t="s">
        <v>1983</v>
      </c>
      <c r="C215" s="1735"/>
      <c r="D215" s="1718"/>
      <c r="E215" s="1705"/>
      <c r="F215" s="1705"/>
      <c r="G215" s="1705"/>
      <c r="H215" s="1705"/>
      <c r="I215" s="1705"/>
      <c r="J215" s="1705"/>
      <c r="K215" s="1705"/>
      <c r="L215" s="1705"/>
      <c r="M215" s="1705"/>
      <c r="N215" s="1705"/>
      <c r="O215" s="427"/>
      <c r="P215" s="427"/>
      <c r="Q215" s="427"/>
      <c r="R215" s="427"/>
      <c r="S215" s="427"/>
    </row>
    <row r="216" ht="200.25" customHeight="1">
      <c r="A216" s="1731"/>
      <c r="B216" s="968" t="s">
        <v>6757</v>
      </c>
      <c r="C216" s="870"/>
      <c r="D216" s="1721"/>
      <c r="E216" s="1701"/>
      <c r="F216" s="1701"/>
      <c r="G216" s="1701"/>
      <c r="H216" s="1701"/>
      <c r="I216" s="1701"/>
      <c r="J216" s="1701"/>
      <c r="K216" s="1701"/>
      <c r="L216" s="1701"/>
      <c r="M216" s="1701"/>
      <c r="N216" s="1701"/>
      <c r="O216" s="427"/>
      <c r="P216" s="427"/>
      <c r="Q216" s="427"/>
      <c r="R216" s="427"/>
      <c r="S216" s="427"/>
    </row>
    <row r="217" ht="210.0" customHeight="1">
      <c r="A217" s="1728"/>
      <c r="B217" s="1716" t="s">
        <v>6758</v>
      </c>
      <c r="C217" s="1735" t="s">
        <v>1987</v>
      </c>
      <c r="D217" s="1718"/>
      <c r="E217" s="1705"/>
      <c r="F217" s="1705"/>
      <c r="G217" s="1705"/>
      <c r="H217" s="1705"/>
      <c r="I217" s="1705"/>
      <c r="J217" s="1705"/>
      <c r="K217" s="1705"/>
      <c r="L217" s="1705"/>
      <c r="M217" s="1705"/>
      <c r="N217" s="1705"/>
      <c r="O217" s="427"/>
      <c r="P217" s="427"/>
      <c r="Q217" s="427"/>
      <c r="R217" s="427"/>
      <c r="S217" s="427"/>
    </row>
    <row r="218" ht="85.5" customHeight="1">
      <c r="A218" s="1731"/>
      <c r="B218" s="968" t="s">
        <v>1988</v>
      </c>
      <c r="C218" s="870" t="s">
        <v>1989</v>
      </c>
      <c r="D218" s="1721"/>
      <c r="E218" s="1701"/>
      <c r="F218" s="1701"/>
      <c r="G218" s="1701"/>
      <c r="H218" s="1701"/>
      <c r="I218" s="1701"/>
      <c r="J218" s="1701"/>
      <c r="K218" s="1701"/>
      <c r="L218" s="1701"/>
      <c r="M218" s="1701"/>
      <c r="N218" s="1701"/>
      <c r="O218" s="427"/>
      <c r="P218" s="427"/>
      <c r="Q218" s="427"/>
      <c r="R218" s="427"/>
      <c r="S218" s="427"/>
    </row>
    <row r="219" ht="85.5" customHeight="1">
      <c r="A219" s="1728"/>
      <c r="B219" s="1716" t="s">
        <v>1990</v>
      </c>
      <c r="C219" s="1735"/>
      <c r="D219" s="1718"/>
      <c r="E219" s="1705"/>
      <c r="F219" s="1705"/>
      <c r="G219" s="1705"/>
      <c r="H219" s="1705"/>
      <c r="I219" s="1705"/>
      <c r="J219" s="1705"/>
      <c r="K219" s="1705"/>
      <c r="L219" s="1705"/>
      <c r="M219" s="1705"/>
      <c r="N219" s="1705"/>
      <c r="O219" s="427"/>
      <c r="P219" s="427"/>
      <c r="Q219" s="427"/>
      <c r="R219" s="427"/>
      <c r="S219" s="427"/>
    </row>
    <row r="220" ht="144.0" customHeight="1">
      <c r="A220" s="1731"/>
      <c r="B220" s="968" t="s">
        <v>1991</v>
      </c>
      <c r="C220" s="870" t="s">
        <v>1992</v>
      </c>
      <c r="D220" s="1721"/>
      <c r="E220" s="1701"/>
      <c r="F220" s="1701"/>
      <c r="G220" s="1701"/>
      <c r="H220" s="1701"/>
      <c r="I220" s="1701"/>
      <c r="J220" s="1701"/>
      <c r="K220" s="1701"/>
      <c r="L220" s="1701"/>
      <c r="M220" s="1701"/>
      <c r="N220" s="1701"/>
      <c r="O220" s="427"/>
      <c r="P220" s="427"/>
      <c r="Q220" s="427"/>
      <c r="R220" s="427"/>
      <c r="S220" s="427"/>
    </row>
    <row r="221" ht="111.75" customHeight="1">
      <c r="A221" s="1728"/>
      <c r="B221" s="1716" t="s">
        <v>1993</v>
      </c>
      <c r="C221" s="1769"/>
      <c r="D221" s="1718"/>
      <c r="E221" s="1705"/>
      <c r="F221" s="1705"/>
      <c r="G221" s="1705"/>
      <c r="H221" s="1705"/>
      <c r="I221" s="1705"/>
      <c r="J221" s="1705"/>
      <c r="K221" s="1705"/>
      <c r="L221" s="1705"/>
      <c r="M221" s="1705"/>
      <c r="N221" s="1705"/>
      <c r="O221" s="427"/>
      <c r="P221" s="427"/>
      <c r="Q221" s="427"/>
      <c r="R221" s="427"/>
      <c r="S221" s="427"/>
    </row>
    <row r="222" ht="85.5" customHeight="1">
      <c r="A222" s="1731"/>
      <c r="B222" s="968" t="s">
        <v>1994</v>
      </c>
      <c r="C222" s="1770"/>
      <c r="D222" s="1721"/>
      <c r="E222" s="1701"/>
      <c r="F222" s="1701"/>
      <c r="G222" s="1701"/>
      <c r="H222" s="1701"/>
      <c r="I222" s="1701"/>
      <c r="J222" s="1701"/>
      <c r="K222" s="1701"/>
      <c r="L222" s="1701"/>
      <c r="M222" s="1701"/>
      <c r="N222" s="1701"/>
      <c r="O222" s="427"/>
      <c r="P222" s="427"/>
      <c r="Q222" s="427"/>
      <c r="R222" s="427"/>
      <c r="S222" s="427"/>
    </row>
    <row r="223" ht="85.5" customHeight="1">
      <c r="A223" s="1728"/>
      <c r="B223" s="1716" t="s">
        <v>1995</v>
      </c>
      <c r="C223" s="1735" t="s">
        <v>1996</v>
      </c>
      <c r="D223" s="1718"/>
      <c r="E223" s="1705"/>
      <c r="F223" s="1705"/>
      <c r="G223" s="1705"/>
      <c r="H223" s="1705"/>
      <c r="I223" s="1705"/>
      <c r="J223" s="1705"/>
      <c r="K223" s="1705"/>
      <c r="L223" s="1705"/>
      <c r="M223" s="1705"/>
      <c r="N223" s="1705"/>
      <c r="O223" s="427"/>
      <c r="P223" s="427"/>
      <c r="Q223" s="427"/>
      <c r="R223" s="427"/>
      <c r="S223" s="427"/>
    </row>
    <row r="224" ht="55.5" customHeight="1">
      <c r="A224" s="1731"/>
      <c r="B224" s="968" t="s">
        <v>1997</v>
      </c>
      <c r="C224" s="1770"/>
      <c r="D224" s="1721"/>
      <c r="E224" s="1701"/>
      <c r="F224" s="1701"/>
      <c r="G224" s="1701"/>
      <c r="H224" s="1701"/>
      <c r="I224" s="1701"/>
      <c r="J224" s="1701"/>
      <c r="K224" s="1701"/>
      <c r="L224" s="1701"/>
      <c r="M224" s="1701"/>
      <c r="N224" s="1701"/>
      <c r="O224" s="427"/>
      <c r="P224" s="427"/>
      <c r="Q224" s="427"/>
      <c r="R224" s="427"/>
      <c r="S224" s="427"/>
    </row>
    <row r="225" ht="135.0" customHeight="1">
      <c r="A225" s="1728"/>
      <c r="B225" s="1716" t="s">
        <v>1998</v>
      </c>
      <c r="C225" s="1735" t="s">
        <v>1999</v>
      </c>
      <c r="D225" s="1718"/>
      <c r="E225" s="1705"/>
      <c r="F225" s="1705"/>
      <c r="G225" s="1705"/>
      <c r="H225" s="1705"/>
      <c r="I225" s="1705"/>
      <c r="J225" s="1705"/>
      <c r="K225" s="1705"/>
      <c r="L225" s="1705"/>
      <c r="M225" s="1705"/>
      <c r="N225" s="1705"/>
      <c r="O225" s="427"/>
      <c r="P225" s="427"/>
      <c r="Q225" s="427"/>
      <c r="R225" s="427"/>
      <c r="S225" s="427"/>
    </row>
    <row r="226" ht="306.75" customHeight="1">
      <c r="A226" s="1731"/>
      <c r="B226" s="968" t="s">
        <v>2000</v>
      </c>
      <c r="D226" s="1771" t="s">
        <v>6759</v>
      </c>
      <c r="E226" s="1701"/>
      <c r="F226" s="1701"/>
      <c r="G226" s="1701"/>
      <c r="H226" s="1701"/>
      <c r="I226" s="1701"/>
      <c r="J226" s="1701"/>
      <c r="K226" s="1701"/>
      <c r="L226" s="1701"/>
      <c r="M226" s="1701"/>
      <c r="N226" s="1701"/>
      <c r="O226" s="427"/>
      <c r="P226" s="427"/>
      <c r="Q226" s="427"/>
      <c r="R226" s="427"/>
      <c r="S226" s="427"/>
    </row>
    <row r="227" ht="161.25" customHeight="1">
      <c r="A227" s="1728"/>
      <c r="B227" s="1716" t="s">
        <v>2001</v>
      </c>
      <c r="C227" s="1716" t="s">
        <v>2002</v>
      </c>
      <c r="D227" s="1705"/>
      <c r="E227" s="1705"/>
      <c r="F227" s="1705"/>
      <c r="G227" s="1705"/>
      <c r="H227" s="1705"/>
      <c r="I227" s="1705"/>
      <c r="J227" s="1705"/>
      <c r="K227" s="1705"/>
      <c r="L227" s="1705"/>
      <c r="M227" s="1705"/>
      <c r="N227" s="1705"/>
      <c r="O227" s="427"/>
      <c r="P227" s="427"/>
      <c r="Q227" s="427"/>
      <c r="R227" s="427"/>
      <c r="S227" s="427"/>
    </row>
    <row r="228" ht="367.5" customHeight="1">
      <c r="A228" s="1731"/>
      <c r="B228" s="968" t="s">
        <v>2003</v>
      </c>
      <c r="C228" s="968" t="s">
        <v>2004</v>
      </c>
      <c r="D228" s="1771" t="s">
        <v>6760</v>
      </c>
      <c r="E228" s="1689"/>
      <c r="F228" s="1689"/>
      <c r="G228" s="1689"/>
      <c r="H228" s="1690"/>
      <c r="I228" s="1690"/>
      <c r="J228" s="1690"/>
      <c r="K228" s="1690"/>
      <c r="L228" s="1690"/>
      <c r="M228" s="1690"/>
      <c r="N228" s="1690"/>
      <c r="O228" s="427"/>
      <c r="P228" s="427"/>
      <c r="Q228" s="427"/>
      <c r="R228" s="427"/>
      <c r="S228" s="427"/>
    </row>
    <row r="229" ht="58.5" customHeight="1">
      <c r="A229" s="1728"/>
      <c r="B229" s="1716" t="s">
        <v>2005</v>
      </c>
      <c r="C229" s="1726"/>
      <c r="D229" s="1705"/>
      <c r="E229" s="1705"/>
      <c r="F229" s="1705"/>
      <c r="G229" s="1705"/>
      <c r="H229" s="1705"/>
      <c r="I229" s="1705"/>
      <c r="J229" s="1705"/>
      <c r="K229" s="1705"/>
      <c r="L229" s="1705"/>
      <c r="M229" s="1705"/>
      <c r="N229" s="1705"/>
      <c r="O229" s="427"/>
      <c r="P229" s="427"/>
      <c r="Q229" s="427"/>
      <c r="R229" s="427"/>
      <c r="S229" s="427"/>
    </row>
    <row r="230">
      <c r="A230" s="1731"/>
      <c r="B230" s="968" t="s">
        <v>2006</v>
      </c>
      <c r="C230" s="968" t="s">
        <v>2007</v>
      </c>
      <c r="D230" s="1701"/>
      <c r="E230" s="1689"/>
      <c r="F230" s="1689"/>
      <c r="G230" s="1689"/>
      <c r="H230" s="1690"/>
      <c r="I230" s="1690"/>
      <c r="J230" s="1690"/>
      <c r="K230" s="1690"/>
      <c r="L230" s="1690"/>
      <c r="M230" s="1690"/>
      <c r="N230" s="1690"/>
      <c r="O230" s="427"/>
      <c r="P230" s="427"/>
      <c r="Q230" s="427"/>
      <c r="R230" s="427"/>
      <c r="S230" s="427"/>
    </row>
    <row r="231">
      <c r="A231" s="1728"/>
      <c r="B231" s="1716" t="s">
        <v>6761</v>
      </c>
      <c r="C231" s="1716" t="s">
        <v>2009</v>
      </c>
      <c r="D231" s="1705"/>
      <c r="E231" s="38"/>
      <c r="F231" s="38"/>
      <c r="G231" s="38"/>
      <c r="H231" s="1712"/>
      <c r="I231" s="1712"/>
      <c r="J231" s="1712"/>
      <c r="K231" s="1712"/>
      <c r="L231" s="1712"/>
      <c r="M231" s="1712"/>
      <c r="N231" s="1712"/>
      <c r="O231" s="427"/>
      <c r="P231" s="427"/>
      <c r="Q231" s="427"/>
      <c r="R231" s="427"/>
      <c r="S231" s="427"/>
    </row>
    <row r="232" ht="363.0" customHeight="1">
      <c r="A232" s="1731"/>
      <c r="B232" s="968" t="s">
        <v>2010</v>
      </c>
      <c r="C232" s="1719"/>
      <c r="D232" s="1701"/>
      <c r="E232" s="1689"/>
      <c r="F232" s="1689"/>
      <c r="G232" s="1689"/>
      <c r="H232" s="1690"/>
      <c r="I232" s="1690"/>
      <c r="J232" s="1690"/>
      <c r="K232" s="1690"/>
      <c r="L232" s="1690"/>
      <c r="M232" s="1690"/>
      <c r="N232" s="1690"/>
      <c r="O232" s="427"/>
      <c r="P232" s="427"/>
      <c r="Q232" s="427"/>
      <c r="R232" s="427"/>
      <c r="S232" s="427"/>
    </row>
    <row r="233" ht="52.5" customHeight="1">
      <c r="A233" s="1728"/>
      <c r="B233" s="1716" t="s">
        <v>2011</v>
      </c>
      <c r="C233" s="1726"/>
      <c r="D233" s="1705"/>
      <c r="E233" s="38"/>
      <c r="F233" s="38"/>
      <c r="G233" s="38"/>
      <c r="H233" s="1712"/>
      <c r="I233" s="1712"/>
      <c r="J233" s="1712"/>
      <c r="K233" s="1712"/>
      <c r="L233" s="1712"/>
      <c r="M233" s="1712"/>
      <c r="N233" s="1712"/>
      <c r="O233" s="427"/>
      <c r="P233" s="427"/>
      <c r="Q233" s="427"/>
      <c r="R233" s="427"/>
      <c r="S233" s="427"/>
    </row>
    <row r="234" ht="300.75" customHeight="1">
      <c r="A234" s="1731"/>
      <c r="B234" s="968" t="s">
        <v>2012</v>
      </c>
      <c r="C234" s="968" t="s">
        <v>2013</v>
      </c>
      <c r="D234" s="1701"/>
      <c r="E234" s="1689"/>
      <c r="F234" s="1689"/>
      <c r="G234" s="1689"/>
      <c r="H234" s="1690"/>
      <c r="I234" s="1690"/>
      <c r="J234" s="1690"/>
      <c r="K234" s="1690"/>
      <c r="L234" s="1690"/>
      <c r="M234" s="1690"/>
      <c r="N234" s="1690"/>
      <c r="O234" s="427"/>
      <c r="P234" s="427"/>
      <c r="Q234" s="427"/>
      <c r="R234" s="427"/>
      <c r="S234" s="427"/>
    </row>
    <row r="235" ht="90.0" customHeight="1">
      <c r="A235" s="1728"/>
      <c r="B235" s="1716" t="s">
        <v>2014</v>
      </c>
      <c r="C235" s="1726"/>
      <c r="D235" s="1705"/>
      <c r="E235" s="38"/>
      <c r="F235" s="38"/>
      <c r="G235" s="38"/>
      <c r="H235" s="1712"/>
      <c r="I235" s="1712"/>
      <c r="J235" s="1712"/>
      <c r="K235" s="1712"/>
      <c r="L235" s="1712"/>
      <c r="M235" s="1712"/>
      <c r="N235" s="1712"/>
      <c r="O235" s="427"/>
      <c r="P235" s="427"/>
      <c r="Q235" s="427"/>
      <c r="R235" s="427"/>
      <c r="S235" s="427"/>
    </row>
    <row r="236" ht="43.5" customHeight="1">
      <c r="A236" s="1731"/>
      <c r="B236" s="968" t="s">
        <v>2015</v>
      </c>
      <c r="C236" s="1719"/>
      <c r="D236" s="1701"/>
      <c r="E236" s="1689"/>
      <c r="F236" s="1689"/>
      <c r="G236" s="1689"/>
      <c r="H236" s="1690"/>
      <c r="I236" s="1690"/>
      <c r="J236" s="1690"/>
      <c r="K236" s="1690"/>
      <c r="L236" s="1690"/>
      <c r="M236" s="1690"/>
      <c r="N236" s="1690"/>
      <c r="O236" s="427"/>
      <c r="P236" s="427"/>
      <c r="Q236" s="427"/>
      <c r="R236" s="427"/>
      <c r="S236" s="427"/>
    </row>
    <row r="237" ht="87.0" customHeight="1">
      <c r="A237" s="1728"/>
      <c r="B237" s="1716" t="s">
        <v>2016</v>
      </c>
      <c r="C237" s="1726"/>
      <c r="D237" s="1705"/>
      <c r="E237" s="38"/>
      <c r="F237" s="38"/>
      <c r="G237" s="38"/>
      <c r="H237" s="1712"/>
      <c r="I237" s="1712"/>
      <c r="J237" s="1712"/>
      <c r="K237" s="1712"/>
      <c r="L237" s="1712"/>
      <c r="M237" s="1712"/>
      <c r="N237" s="1712"/>
      <c r="O237" s="427"/>
      <c r="P237" s="427"/>
      <c r="Q237" s="427"/>
      <c r="R237" s="427"/>
      <c r="S237" s="427"/>
    </row>
    <row r="238" ht="20.25" customHeight="1">
      <c r="A238" s="1731"/>
      <c r="B238" s="1759" t="s">
        <v>2017</v>
      </c>
      <c r="C238" s="1719"/>
      <c r="D238" s="1701"/>
      <c r="E238" s="1689"/>
      <c r="F238" s="1689"/>
      <c r="G238" s="1689"/>
      <c r="H238" s="1690"/>
      <c r="I238" s="1690"/>
      <c r="J238" s="1690"/>
      <c r="K238" s="1690"/>
      <c r="L238" s="1690"/>
      <c r="M238" s="1690"/>
      <c r="N238" s="1690"/>
      <c r="O238" s="427"/>
      <c r="P238" s="427"/>
      <c r="Q238" s="427"/>
      <c r="R238" s="427"/>
      <c r="S238" s="427"/>
    </row>
    <row r="239" ht="87.75" customHeight="1">
      <c r="A239" s="1728"/>
      <c r="B239" s="1716" t="s">
        <v>2018</v>
      </c>
      <c r="C239" s="1716"/>
      <c r="D239" s="1705"/>
      <c r="E239" s="38"/>
      <c r="F239" s="38"/>
      <c r="G239" s="38"/>
      <c r="H239" s="1712"/>
      <c r="I239" s="1712"/>
      <c r="J239" s="1712"/>
      <c r="K239" s="1712"/>
      <c r="L239" s="1712"/>
      <c r="M239" s="1712"/>
      <c r="N239" s="1712"/>
      <c r="O239" s="427"/>
      <c r="P239" s="427"/>
      <c r="Q239" s="427"/>
      <c r="R239" s="427"/>
      <c r="S239" s="427"/>
    </row>
    <row r="240" ht="103.5" customHeight="1">
      <c r="A240" s="1731"/>
      <c r="B240" s="968" t="s">
        <v>2019</v>
      </c>
      <c r="C240" s="968" t="s">
        <v>2020</v>
      </c>
      <c r="D240" s="1701"/>
      <c r="E240" s="1689"/>
      <c r="F240" s="1689"/>
      <c r="G240" s="1689"/>
      <c r="H240" s="1690"/>
      <c r="I240" s="1690"/>
      <c r="J240" s="1690"/>
      <c r="K240" s="1690"/>
      <c r="L240" s="1690"/>
      <c r="M240" s="1690"/>
      <c r="N240" s="1690"/>
      <c r="O240" s="427"/>
      <c r="P240" s="427"/>
      <c r="Q240" s="427"/>
      <c r="R240" s="427"/>
      <c r="S240" s="427"/>
    </row>
    <row r="241" ht="230.25" customHeight="1">
      <c r="A241" s="1728"/>
      <c r="B241" s="1716" t="s">
        <v>2021</v>
      </c>
      <c r="C241" s="1716" t="s">
        <v>2022</v>
      </c>
      <c r="D241" s="1705"/>
      <c r="E241" s="38"/>
      <c r="F241" s="38"/>
      <c r="G241" s="38"/>
      <c r="H241" s="1712"/>
      <c r="I241" s="1712"/>
      <c r="J241" s="1712"/>
      <c r="K241" s="1712"/>
      <c r="L241" s="1712"/>
      <c r="M241" s="1712"/>
      <c r="N241" s="1712"/>
      <c r="O241" s="427"/>
      <c r="P241" s="427"/>
      <c r="Q241" s="427"/>
      <c r="R241" s="427"/>
      <c r="S241" s="427"/>
    </row>
    <row r="242" ht="348.0" customHeight="1">
      <c r="A242" s="1731"/>
      <c r="B242" s="968" t="s">
        <v>2023</v>
      </c>
      <c r="C242" s="968" t="s">
        <v>2024</v>
      </c>
      <c r="D242" s="1701"/>
      <c r="E242" s="1689"/>
      <c r="F242" s="1689"/>
      <c r="G242" s="1689"/>
      <c r="H242" s="1690"/>
      <c r="I242" s="1690"/>
      <c r="J242" s="1690"/>
      <c r="K242" s="1690"/>
      <c r="L242" s="1690"/>
      <c r="M242" s="1690"/>
      <c r="N242" s="1690"/>
      <c r="O242" s="427"/>
      <c r="P242" s="427"/>
      <c r="Q242" s="427"/>
      <c r="R242" s="427"/>
      <c r="S242" s="427"/>
    </row>
    <row r="243" ht="124.5" customHeight="1">
      <c r="A243" s="1728"/>
      <c r="B243" s="1716" t="s">
        <v>2025</v>
      </c>
      <c r="C243" s="1716" t="s">
        <v>2026</v>
      </c>
      <c r="D243" s="1705"/>
      <c r="E243" s="38"/>
      <c r="F243" s="38"/>
      <c r="G243" s="38"/>
      <c r="H243" s="1712"/>
      <c r="I243" s="1712"/>
      <c r="J243" s="1712"/>
      <c r="K243" s="1712"/>
      <c r="L243" s="1712"/>
      <c r="M243" s="1712"/>
      <c r="N243" s="1712"/>
      <c r="O243" s="427"/>
      <c r="P243" s="427"/>
      <c r="Q243" s="427"/>
      <c r="R243" s="427"/>
      <c r="S243" s="427"/>
    </row>
    <row r="244" ht="138.0" customHeight="1">
      <c r="A244" s="1731"/>
      <c r="B244" s="968" t="s">
        <v>2027</v>
      </c>
      <c r="C244" s="968" t="s">
        <v>2028</v>
      </c>
      <c r="D244" s="1701"/>
      <c r="E244" s="1689"/>
      <c r="F244" s="1689"/>
      <c r="G244" s="1689"/>
      <c r="H244" s="1690"/>
      <c r="I244" s="1690"/>
      <c r="J244" s="1690"/>
      <c r="K244" s="1690"/>
      <c r="L244" s="1690"/>
      <c r="M244" s="1690"/>
      <c r="N244" s="1690"/>
      <c r="O244" s="427"/>
      <c r="P244" s="427"/>
      <c r="Q244" s="427"/>
      <c r="R244" s="427"/>
      <c r="S244" s="427"/>
    </row>
    <row r="245" ht="321.0" customHeight="1">
      <c r="A245" s="1728"/>
      <c r="B245" s="1716" t="s">
        <v>2029</v>
      </c>
      <c r="C245" s="1726"/>
      <c r="D245" s="1705"/>
      <c r="E245" s="38"/>
      <c r="F245" s="38"/>
      <c r="G245" s="38"/>
      <c r="H245" s="1712"/>
      <c r="I245" s="1712"/>
      <c r="J245" s="1712"/>
      <c r="K245" s="1712"/>
      <c r="L245" s="1712"/>
      <c r="M245" s="1712"/>
      <c r="N245" s="1712"/>
      <c r="O245" s="427"/>
      <c r="P245" s="427"/>
      <c r="Q245" s="427"/>
      <c r="R245" s="427"/>
      <c r="S245" s="427"/>
    </row>
    <row r="246" ht="106.5" customHeight="1">
      <c r="A246" s="1772"/>
      <c r="B246" s="1739" t="s">
        <v>2030</v>
      </c>
      <c r="C246" s="1739" t="s">
        <v>2031</v>
      </c>
      <c r="D246" s="1773"/>
      <c r="E246" s="1774"/>
      <c r="F246" s="1774"/>
      <c r="G246" s="1774"/>
      <c r="H246" s="1775"/>
      <c r="I246" s="1775"/>
      <c r="J246" s="1775"/>
      <c r="K246" s="1775"/>
      <c r="L246" s="1775"/>
      <c r="M246" s="1775"/>
      <c r="N246" s="1775"/>
      <c r="O246" s="500"/>
      <c r="P246" s="500"/>
      <c r="Q246" s="500"/>
      <c r="R246" s="500"/>
      <c r="S246" s="500"/>
    </row>
    <row r="247" ht="231.75" customHeight="1">
      <c r="A247" s="1738"/>
      <c r="B247" s="1776" t="s">
        <v>2032</v>
      </c>
      <c r="C247" s="1777" t="s">
        <v>2033</v>
      </c>
      <c r="D247" s="1777" t="s">
        <v>6762</v>
      </c>
      <c r="E247" s="1778"/>
      <c r="F247" s="1778"/>
      <c r="G247" s="1778"/>
      <c r="H247" s="1779"/>
      <c r="I247" s="1779"/>
      <c r="J247" s="1779"/>
      <c r="K247" s="1779"/>
      <c r="L247" s="1779"/>
      <c r="M247" s="1779"/>
      <c r="N247" s="1779"/>
      <c r="O247" s="500"/>
      <c r="P247" s="500"/>
      <c r="Q247" s="500"/>
      <c r="R247" s="500"/>
      <c r="S247" s="500"/>
    </row>
    <row r="248" ht="123.0" customHeight="1">
      <c r="A248" s="1731"/>
      <c r="B248" s="968" t="s">
        <v>2034</v>
      </c>
      <c r="C248" s="968" t="s">
        <v>2035</v>
      </c>
      <c r="D248" s="1701"/>
      <c r="E248" s="1689"/>
      <c r="F248" s="1689"/>
      <c r="G248" s="1689"/>
      <c r="H248" s="1690"/>
      <c r="I248" s="1690"/>
      <c r="J248" s="1690"/>
      <c r="K248" s="1690"/>
      <c r="L248" s="1690"/>
      <c r="M248" s="1690"/>
      <c r="N248" s="1690"/>
      <c r="O248" s="427"/>
      <c r="P248" s="427"/>
      <c r="Q248" s="427"/>
      <c r="R248" s="427"/>
      <c r="S248" s="427"/>
    </row>
    <row r="249" ht="289.5" customHeight="1">
      <c r="A249" s="1728"/>
      <c r="B249" s="1716" t="s">
        <v>2036</v>
      </c>
      <c r="C249" s="1716" t="s">
        <v>2037</v>
      </c>
      <c r="D249" s="1705"/>
      <c r="E249" s="38"/>
      <c r="F249" s="38"/>
      <c r="G249" s="38"/>
      <c r="H249" s="1712"/>
      <c r="I249" s="1712"/>
      <c r="J249" s="1712"/>
      <c r="K249" s="1712"/>
      <c r="L249" s="1712"/>
      <c r="M249" s="1712"/>
      <c r="N249" s="1712"/>
      <c r="O249" s="427"/>
      <c r="P249" s="427"/>
      <c r="Q249" s="427"/>
      <c r="R249" s="427"/>
      <c r="S249" s="427"/>
    </row>
    <row r="250">
      <c r="A250" s="1731"/>
      <c r="B250" s="968" t="s">
        <v>2038</v>
      </c>
      <c r="C250" s="968" t="s">
        <v>2039</v>
      </c>
      <c r="D250" s="1701"/>
      <c r="E250" s="1689"/>
      <c r="F250" s="1689"/>
      <c r="G250" s="1689"/>
      <c r="H250" s="1690"/>
      <c r="I250" s="1690"/>
      <c r="J250" s="1690"/>
      <c r="K250" s="1690"/>
      <c r="L250" s="1690"/>
      <c r="M250" s="1690"/>
      <c r="N250" s="1690"/>
      <c r="O250" s="427"/>
      <c r="P250" s="427"/>
      <c r="Q250" s="427"/>
      <c r="R250" s="427"/>
      <c r="S250" s="427"/>
    </row>
    <row r="251" ht="150.75" customHeight="1">
      <c r="A251" s="1728"/>
      <c r="B251" s="1716" t="s">
        <v>2040</v>
      </c>
      <c r="C251" s="1716" t="s">
        <v>2041</v>
      </c>
      <c r="D251" s="1705"/>
      <c r="E251" s="38"/>
      <c r="F251" s="38"/>
      <c r="G251" s="38"/>
      <c r="H251" s="1712"/>
      <c r="I251" s="1712"/>
      <c r="J251" s="1712"/>
      <c r="K251" s="1712"/>
      <c r="L251" s="1712"/>
      <c r="M251" s="1712"/>
      <c r="N251" s="1712"/>
      <c r="O251" s="427"/>
      <c r="P251" s="427"/>
      <c r="Q251" s="427"/>
      <c r="R251" s="427"/>
      <c r="S251" s="427"/>
    </row>
    <row r="252" ht="136.5" customHeight="1">
      <c r="A252" s="1731"/>
      <c r="B252" s="968" t="s">
        <v>2042</v>
      </c>
      <c r="C252" s="968"/>
      <c r="D252" s="1701"/>
      <c r="E252" s="1689"/>
      <c r="F252" s="1689"/>
      <c r="G252" s="1689"/>
      <c r="H252" s="1690"/>
      <c r="I252" s="1690"/>
      <c r="J252" s="1690"/>
      <c r="K252" s="1690"/>
      <c r="L252" s="1690"/>
      <c r="M252" s="1690"/>
      <c r="N252" s="1690"/>
      <c r="O252" s="427"/>
      <c r="P252" s="427"/>
      <c r="Q252" s="427"/>
      <c r="R252" s="427"/>
      <c r="S252" s="427"/>
    </row>
    <row r="253" ht="267.75" customHeight="1">
      <c r="A253" s="1728"/>
      <c r="B253" s="1716" t="s">
        <v>6763</v>
      </c>
      <c r="C253" s="1716" t="s">
        <v>2044</v>
      </c>
      <c r="D253" s="1705"/>
      <c r="E253" s="38"/>
      <c r="F253" s="38"/>
      <c r="G253" s="38"/>
      <c r="H253" s="1712"/>
      <c r="I253" s="1712"/>
      <c r="J253" s="1712"/>
      <c r="K253" s="1712"/>
      <c r="L253" s="1712"/>
      <c r="M253" s="1712"/>
      <c r="N253" s="1712"/>
      <c r="O253" s="427"/>
      <c r="P253" s="427"/>
      <c r="Q253" s="427"/>
      <c r="R253" s="427"/>
      <c r="S253" s="427"/>
    </row>
    <row r="254" ht="160.5" customHeight="1">
      <c r="A254" s="1731"/>
      <c r="B254" s="1766" t="s">
        <v>2045</v>
      </c>
      <c r="C254" s="968" t="s">
        <v>2046</v>
      </c>
      <c r="D254" s="1701"/>
      <c r="E254" s="1689"/>
      <c r="F254" s="1689"/>
      <c r="G254" s="1689"/>
      <c r="H254" s="1690"/>
      <c r="I254" s="1690"/>
      <c r="J254" s="1690"/>
      <c r="K254" s="1690"/>
      <c r="L254" s="1690"/>
      <c r="M254" s="1690"/>
      <c r="N254" s="1690"/>
      <c r="O254" s="427"/>
      <c r="P254" s="427"/>
      <c r="Q254" s="427"/>
      <c r="R254" s="427"/>
      <c r="S254" s="427"/>
    </row>
    <row r="255" ht="141.75" customHeight="1">
      <c r="A255" s="1728"/>
      <c r="B255" s="1716" t="s">
        <v>2047</v>
      </c>
      <c r="C255" s="1716"/>
      <c r="D255" s="1705"/>
      <c r="E255" s="38"/>
      <c r="F255" s="38"/>
      <c r="G255" s="38"/>
      <c r="H255" s="1712"/>
      <c r="I255" s="1712"/>
      <c r="J255" s="1712"/>
      <c r="K255" s="1712"/>
      <c r="L255" s="1712"/>
      <c r="M255" s="1712"/>
      <c r="N255" s="1712"/>
      <c r="O255" s="427"/>
      <c r="P255" s="427"/>
      <c r="Q255" s="427"/>
      <c r="R255" s="427"/>
      <c r="S255" s="427"/>
    </row>
    <row r="256" ht="290.25" customHeight="1">
      <c r="A256" s="1731"/>
      <c r="B256" s="968" t="s">
        <v>2048</v>
      </c>
      <c r="C256" s="968" t="s">
        <v>6764</v>
      </c>
      <c r="D256" s="1701"/>
      <c r="E256" s="1689"/>
      <c r="F256" s="1689"/>
      <c r="G256" s="1689"/>
      <c r="H256" s="1690"/>
      <c r="I256" s="1690"/>
      <c r="J256" s="1690"/>
      <c r="K256" s="1690"/>
      <c r="L256" s="1690"/>
      <c r="M256" s="1690"/>
      <c r="N256" s="1690"/>
      <c r="O256" s="427"/>
      <c r="P256" s="427"/>
      <c r="Q256" s="427"/>
      <c r="R256" s="427"/>
      <c r="S256" s="427"/>
    </row>
    <row r="257" ht="304.5" customHeight="1">
      <c r="A257" s="1728"/>
      <c r="B257" s="1716" t="s">
        <v>2050</v>
      </c>
      <c r="C257" s="1716" t="s">
        <v>2051</v>
      </c>
      <c r="D257" s="1718" t="s">
        <v>3</v>
      </c>
      <c r="E257" s="38"/>
      <c r="F257" s="38"/>
      <c r="G257" s="38"/>
      <c r="H257" s="1712"/>
      <c r="I257" s="1712"/>
      <c r="J257" s="1712"/>
      <c r="K257" s="1712"/>
      <c r="L257" s="1712"/>
      <c r="M257" s="1712"/>
      <c r="N257" s="1712"/>
      <c r="O257" s="427"/>
      <c r="P257" s="427"/>
      <c r="Q257" s="427"/>
      <c r="R257" s="427"/>
      <c r="S257" s="427"/>
    </row>
    <row r="258" ht="191.25" customHeight="1">
      <c r="A258" s="1731"/>
      <c r="B258" s="968" t="s">
        <v>2052</v>
      </c>
      <c r="C258" s="968" t="s">
        <v>2053</v>
      </c>
      <c r="D258" s="1701"/>
      <c r="E258" s="1689"/>
      <c r="F258" s="1689"/>
      <c r="G258" s="1689"/>
      <c r="H258" s="1690"/>
      <c r="I258" s="1690"/>
      <c r="J258" s="1690"/>
      <c r="K258" s="1690"/>
      <c r="L258" s="1690"/>
      <c r="M258" s="1690"/>
      <c r="N258" s="1690"/>
      <c r="O258" s="427"/>
      <c r="P258" s="427"/>
      <c r="Q258" s="427"/>
      <c r="R258" s="427"/>
      <c r="S258" s="427"/>
    </row>
    <row r="259" ht="20.25" customHeight="1">
      <c r="A259" s="1728"/>
      <c r="B259" s="1758" t="s">
        <v>2054</v>
      </c>
      <c r="C259" s="1726"/>
      <c r="D259" s="1705"/>
      <c r="E259" s="38"/>
      <c r="F259" s="38"/>
      <c r="G259" s="38"/>
      <c r="H259" s="1712"/>
      <c r="I259" s="1712"/>
      <c r="J259" s="1712"/>
      <c r="K259" s="1712"/>
      <c r="L259" s="1712"/>
      <c r="M259" s="1712"/>
      <c r="N259" s="1712"/>
      <c r="O259" s="427"/>
      <c r="P259" s="427"/>
      <c r="Q259" s="427"/>
      <c r="R259" s="427"/>
      <c r="S259" s="427"/>
    </row>
    <row r="260" ht="51.0" customHeight="1">
      <c r="A260" s="1731"/>
      <c r="B260" s="1759" t="s">
        <v>2055</v>
      </c>
      <c r="C260" s="968" t="s">
        <v>2056</v>
      </c>
      <c r="D260" s="1701"/>
      <c r="E260" s="1689"/>
      <c r="F260" s="1689"/>
      <c r="G260" s="1689"/>
      <c r="H260" s="1690"/>
      <c r="I260" s="1690"/>
      <c r="J260" s="1690"/>
      <c r="K260" s="1690"/>
      <c r="L260" s="1690"/>
      <c r="M260" s="1690"/>
      <c r="N260" s="1690"/>
      <c r="O260" s="427"/>
      <c r="P260" s="427"/>
      <c r="Q260" s="427"/>
      <c r="R260" s="427"/>
      <c r="S260" s="427"/>
    </row>
    <row r="261" ht="360.75" customHeight="1">
      <c r="A261" s="1728"/>
      <c r="B261" s="1767" t="s">
        <v>2057</v>
      </c>
      <c r="C261" s="1716" t="s">
        <v>2058</v>
      </c>
      <c r="D261" s="1705"/>
      <c r="E261" s="38"/>
      <c r="F261" s="38"/>
      <c r="G261" s="38"/>
      <c r="H261" s="1712"/>
      <c r="I261" s="1712"/>
      <c r="J261" s="1712"/>
      <c r="K261" s="1712"/>
      <c r="L261" s="1712"/>
      <c r="M261" s="1712"/>
      <c r="N261" s="1712"/>
      <c r="O261" s="427"/>
      <c r="P261" s="427"/>
      <c r="Q261" s="427"/>
      <c r="R261" s="427"/>
      <c r="S261" s="427"/>
    </row>
    <row r="262" ht="43.5" customHeight="1">
      <c r="A262" s="1731"/>
      <c r="B262" s="1766" t="s">
        <v>2059</v>
      </c>
      <c r="C262" s="968" t="s">
        <v>2060</v>
      </c>
      <c r="D262" s="1701"/>
      <c r="E262" s="1689"/>
      <c r="F262" s="1689"/>
      <c r="G262" s="1689"/>
      <c r="H262" s="1690"/>
      <c r="I262" s="1690"/>
      <c r="J262" s="1690"/>
      <c r="K262" s="1690"/>
      <c r="L262" s="1690"/>
      <c r="M262" s="1690"/>
      <c r="N262" s="1690"/>
      <c r="O262" s="427"/>
      <c r="P262" s="427"/>
      <c r="Q262" s="427"/>
      <c r="R262" s="427"/>
      <c r="S262" s="427"/>
    </row>
    <row r="263" ht="43.5" customHeight="1">
      <c r="A263" s="1728"/>
      <c r="B263" s="1767" t="s">
        <v>2061</v>
      </c>
      <c r="C263" s="1716"/>
      <c r="D263" s="1705"/>
      <c r="E263" s="38"/>
      <c r="F263" s="38"/>
      <c r="G263" s="38"/>
      <c r="H263" s="1712"/>
      <c r="I263" s="1712"/>
      <c r="J263" s="1712"/>
      <c r="K263" s="1712"/>
      <c r="L263" s="1712"/>
      <c r="M263" s="1712"/>
      <c r="N263" s="1712"/>
      <c r="O263" s="427"/>
      <c r="P263" s="427"/>
      <c r="Q263" s="427"/>
      <c r="R263" s="427"/>
      <c r="S263" s="427"/>
    </row>
    <row r="264" ht="257.25" customHeight="1">
      <c r="A264" s="1731"/>
      <c r="B264" s="1766" t="s">
        <v>2062</v>
      </c>
      <c r="C264" s="968" t="s">
        <v>2063</v>
      </c>
      <c r="D264" s="1701"/>
      <c r="E264" s="1689"/>
      <c r="F264" s="1689"/>
      <c r="G264" s="1689"/>
      <c r="H264" s="1690"/>
      <c r="I264" s="1690"/>
      <c r="J264" s="1690"/>
      <c r="K264" s="1690"/>
      <c r="L264" s="1690"/>
      <c r="M264" s="1690"/>
      <c r="N264" s="1690"/>
      <c r="O264" s="427"/>
      <c r="P264" s="427"/>
      <c r="Q264" s="427"/>
      <c r="R264" s="427"/>
      <c r="S264" s="427"/>
    </row>
    <row r="265" ht="237.75" customHeight="1">
      <c r="A265" s="1728"/>
      <c r="B265" s="1716" t="s">
        <v>2064</v>
      </c>
      <c r="C265" s="1716" t="s">
        <v>2065</v>
      </c>
      <c r="D265" s="1705"/>
      <c r="E265" s="38"/>
      <c r="F265" s="38"/>
      <c r="G265" s="38"/>
      <c r="H265" s="1712"/>
      <c r="I265" s="1712"/>
      <c r="J265" s="1712"/>
      <c r="K265" s="1712"/>
      <c r="L265" s="1712"/>
      <c r="M265" s="1712"/>
      <c r="N265" s="1712"/>
      <c r="O265" s="427"/>
      <c r="P265" s="427"/>
      <c r="Q265" s="427"/>
      <c r="R265" s="427"/>
      <c r="S265" s="427"/>
    </row>
    <row r="266" ht="65.25" customHeight="1">
      <c r="A266" s="1731"/>
      <c r="B266" s="968" t="s">
        <v>2066</v>
      </c>
      <c r="C266" s="968" t="s">
        <v>2067</v>
      </c>
      <c r="D266" s="1701"/>
      <c r="E266" s="1689"/>
      <c r="F266" s="1689"/>
      <c r="G266" s="1689"/>
      <c r="H266" s="1690"/>
      <c r="I266" s="1690"/>
      <c r="J266" s="1690"/>
      <c r="K266" s="1690"/>
      <c r="L266" s="1690"/>
      <c r="M266" s="1690"/>
      <c r="N266" s="1690"/>
      <c r="O266" s="427"/>
      <c r="P266" s="427"/>
      <c r="Q266" s="427"/>
      <c r="R266" s="427"/>
      <c r="S266" s="427"/>
    </row>
    <row r="267" ht="188.25" customHeight="1">
      <c r="A267" s="1728"/>
      <c r="B267" s="1716" t="s">
        <v>6765</v>
      </c>
      <c r="C267" s="1716" t="s">
        <v>2069</v>
      </c>
      <c r="D267" s="1705"/>
      <c r="E267" s="38"/>
      <c r="F267" s="38"/>
      <c r="G267" s="38"/>
      <c r="H267" s="1712"/>
      <c r="I267" s="1712"/>
      <c r="J267" s="1712"/>
      <c r="K267" s="1712"/>
      <c r="L267" s="1712"/>
      <c r="M267" s="1712"/>
      <c r="N267" s="1712"/>
      <c r="O267" s="427"/>
      <c r="P267" s="427"/>
      <c r="Q267" s="427"/>
      <c r="R267" s="427"/>
      <c r="S267" s="427"/>
    </row>
    <row r="268" ht="76.5" customHeight="1">
      <c r="A268" s="1731"/>
      <c r="B268" s="968" t="s">
        <v>2070</v>
      </c>
      <c r="C268" s="968" t="s">
        <v>2071</v>
      </c>
      <c r="D268" s="1701"/>
      <c r="E268" s="1689"/>
      <c r="F268" s="1689"/>
      <c r="G268" s="1689"/>
      <c r="H268" s="1690"/>
      <c r="I268" s="1690"/>
      <c r="J268" s="1690"/>
      <c r="K268" s="1690"/>
      <c r="L268" s="1690"/>
      <c r="M268" s="1690"/>
      <c r="N268" s="1690"/>
      <c r="O268" s="427"/>
      <c r="P268" s="427"/>
      <c r="Q268" s="427"/>
      <c r="R268" s="427"/>
      <c r="S268" s="427"/>
    </row>
    <row r="269" ht="195.0" customHeight="1">
      <c r="A269" s="1728"/>
      <c r="B269" s="1716" t="s">
        <v>2072</v>
      </c>
      <c r="C269" s="1716" t="s">
        <v>2073</v>
      </c>
      <c r="D269" s="1733" t="s">
        <v>6766</v>
      </c>
      <c r="E269" s="38"/>
      <c r="F269" s="38"/>
      <c r="G269" s="38"/>
      <c r="H269" s="1712"/>
      <c r="I269" s="1712"/>
      <c r="J269" s="1712"/>
      <c r="K269" s="1712"/>
      <c r="L269" s="1712"/>
      <c r="M269" s="1712"/>
      <c r="N269" s="1712"/>
      <c r="O269" s="427"/>
      <c r="P269" s="427"/>
      <c r="Q269" s="427"/>
      <c r="R269" s="427"/>
      <c r="S269" s="427"/>
    </row>
    <row r="270">
      <c r="A270" s="1731"/>
      <c r="B270" s="968"/>
      <c r="C270" s="1719"/>
      <c r="D270" s="1701"/>
      <c r="E270" s="1689"/>
      <c r="F270" s="1689"/>
      <c r="G270" s="1689"/>
      <c r="H270" s="1690"/>
      <c r="I270" s="1690"/>
      <c r="J270" s="1690"/>
      <c r="K270" s="1690"/>
      <c r="L270" s="1690"/>
      <c r="M270" s="1690"/>
      <c r="N270" s="1690"/>
      <c r="O270" s="427"/>
      <c r="P270" s="427"/>
      <c r="Q270" s="427"/>
      <c r="R270" s="427"/>
      <c r="S270" s="427"/>
    </row>
    <row r="271">
      <c r="A271" s="1728"/>
      <c r="B271" s="1716" t="s">
        <v>2074</v>
      </c>
      <c r="C271" s="1726"/>
      <c r="D271" s="1705"/>
      <c r="E271" s="38"/>
      <c r="F271" s="38"/>
      <c r="G271" s="38"/>
      <c r="H271" s="1712"/>
      <c r="I271" s="1712"/>
      <c r="J271" s="1712"/>
      <c r="K271" s="1712"/>
      <c r="L271" s="1712"/>
      <c r="M271" s="1712"/>
      <c r="N271" s="1712"/>
      <c r="O271" s="427"/>
      <c r="P271" s="427"/>
      <c r="Q271" s="427"/>
      <c r="R271" s="427"/>
      <c r="S271" s="427"/>
    </row>
    <row r="272">
      <c r="A272" s="1731"/>
      <c r="B272" s="968" t="s">
        <v>6767</v>
      </c>
      <c r="C272" s="968" t="s">
        <v>6768</v>
      </c>
      <c r="D272" s="1701"/>
      <c r="E272" s="1689"/>
      <c r="F272" s="1689"/>
      <c r="G272" s="1689"/>
      <c r="H272" s="1690"/>
      <c r="I272" s="1690"/>
      <c r="J272" s="1690"/>
      <c r="K272" s="1690"/>
      <c r="L272" s="1690"/>
      <c r="M272" s="1690"/>
      <c r="N272" s="1690"/>
      <c r="O272" s="427"/>
      <c r="P272" s="427"/>
      <c r="Q272" s="427"/>
      <c r="R272" s="427"/>
      <c r="S272" s="427"/>
    </row>
    <row r="273" ht="62.25" customHeight="1">
      <c r="A273" s="1728"/>
      <c r="B273" s="1716" t="s">
        <v>2077</v>
      </c>
      <c r="C273" s="1726"/>
      <c r="D273" s="1705"/>
      <c r="E273" s="1705"/>
      <c r="F273" s="1705"/>
      <c r="G273" s="1705"/>
      <c r="H273" s="1705"/>
      <c r="I273" s="1705"/>
      <c r="J273" s="1705"/>
      <c r="K273" s="1705"/>
      <c r="L273" s="1705"/>
      <c r="M273" s="1705"/>
      <c r="N273" s="1705"/>
      <c r="O273" s="427"/>
      <c r="P273" s="427"/>
      <c r="Q273" s="427"/>
      <c r="R273" s="427"/>
      <c r="S273" s="427"/>
    </row>
    <row r="274" ht="92.25" customHeight="1">
      <c r="A274" s="1731"/>
      <c r="B274" s="968" t="s">
        <v>2078</v>
      </c>
      <c r="C274" s="1719"/>
      <c r="D274" s="1701"/>
      <c r="E274" s="1689"/>
      <c r="F274" s="1689"/>
      <c r="G274" s="1689"/>
      <c r="H274" s="1690"/>
      <c r="I274" s="1690"/>
      <c r="J274" s="1690"/>
      <c r="K274" s="1690"/>
      <c r="L274" s="1690"/>
      <c r="M274" s="1690"/>
      <c r="N274" s="1690"/>
      <c r="O274" s="427"/>
      <c r="P274" s="427"/>
      <c r="Q274" s="427"/>
      <c r="R274" s="427"/>
      <c r="S274" s="427"/>
    </row>
    <row r="275" ht="20.25" customHeight="1">
      <c r="A275" s="1728"/>
      <c r="B275" s="1758" t="s">
        <v>2079</v>
      </c>
      <c r="C275" s="1726"/>
      <c r="D275" s="1705"/>
      <c r="E275" s="38"/>
      <c r="F275" s="38"/>
      <c r="G275" s="38"/>
      <c r="H275" s="1712"/>
      <c r="I275" s="1712"/>
      <c r="J275" s="1712"/>
      <c r="K275" s="1712"/>
      <c r="L275" s="1712"/>
      <c r="M275" s="1712"/>
      <c r="N275" s="1712"/>
      <c r="O275" s="427"/>
      <c r="P275" s="427"/>
      <c r="Q275" s="427"/>
      <c r="R275" s="427"/>
      <c r="S275" s="427"/>
    </row>
    <row r="276" ht="29.25" customHeight="1">
      <c r="A276" s="1731"/>
      <c r="B276" s="968" t="s">
        <v>6769</v>
      </c>
      <c r="C276" s="1719"/>
      <c r="D276" s="1701"/>
      <c r="E276" s="1689"/>
      <c r="F276" s="1689"/>
      <c r="G276" s="1689"/>
      <c r="H276" s="1690"/>
      <c r="I276" s="1690"/>
      <c r="J276" s="1690"/>
      <c r="K276" s="1690"/>
      <c r="L276" s="1690"/>
      <c r="M276" s="1690"/>
      <c r="N276" s="1690"/>
      <c r="O276" s="427"/>
      <c r="P276" s="427"/>
      <c r="Q276" s="427"/>
      <c r="R276" s="427"/>
      <c r="S276" s="427"/>
    </row>
    <row r="277" ht="174.0" customHeight="1">
      <c r="A277" s="1728"/>
      <c r="B277" s="1767" t="s">
        <v>2081</v>
      </c>
      <c r="C277" s="1716"/>
      <c r="D277" s="1705"/>
      <c r="E277" s="1705"/>
      <c r="F277" s="1705"/>
      <c r="G277" s="1705"/>
      <c r="H277" s="1705"/>
      <c r="I277" s="1705"/>
      <c r="J277" s="1705"/>
      <c r="K277" s="1705"/>
      <c r="L277" s="1705"/>
      <c r="M277" s="1705"/>
      <c r="N277" s="1705"/>
      <c r="O277" s="427"/>
      <c r="P277" s="427"/>
      <c r="Q277" s="427"/>
      <c r="R277" s="427"/>
      <c r="S277" s="427"/>
    </row>
    <row r="278" ht="378.0" customHeight="1">
      <c r="A278" s="1731"/>
      <c r="B278" s="968" t="s">
        <v>2082</v>
      </c>
      <c r="C278" s="968" t="s">
        <v>2083</v>
      </c>
      <c r="D278" s="1701"/>
      <c r="E278" s="1689"/>
      <c r="F278" s="1689"/>
      <c r="G278" s="1689"/>
      <c r="H278" s="1690"/>
      <c r="I278" s="1690"/>
      <c r="J278" s="1690"/>
      <c r="K278" s="1690"/>
      <c r="L278" s="1690"/>
      <c r="M278" s="1690"/>
      <c r="N278" s="1690"/>
      <c r="O278" s="427"/>
      <c r="P278" s="427"/>
      <c r="Q278" s="427"/>
      <c r="R278" s="427"/>
      <c r="S278" s="427"/>
    </row>
    <row r="279" ht="93.75" customHeight="1">
      <c r="A279" s="1728"/>
      <c r="B279" s="1716" t="s">
        <v>2084</v>
      </c>
      <c r="C279" s="1726"/>
      <c r="D279" s="1705"/>
      <c r="E279" s="38"/>
      <c r="F279" s="38"/>
      <c r="G279" s="38"/>
      <c r="H279" s="1712"/>
      <c r="I279" s="1712"/>
      <c r="J279" s="1712"/>
      <c r="K279" s="1712"/>
      <c r="L279" s="1712"/>
      <c r="M279" s="1712"/>
      <c r="N279" s="1712"/>
      <c r="O279" s="427"/>
      <c r="P279" s="427"/>
      <c r="Q279" s="427"/>
      <c r="R279" s="427"/>
      <c r="S279" s="427"/>
    </row>
    <row r="280" ht="89.25" customHeight="1">
      <c r="A280" s="1731"/>
      <c r="B280" s="968" t="s">
        <v>6770</v>
      </c>
      <c r="C280" s="1719"/>
      <c r="D280" s="1701"/>
      <c r="E280" s="1689"/>
      <c r="F280" s="1689"/>
      <c r="G280" s="1689"/>
      <c r="H280" s="1690"/>
      <c r="I280" s="1690"/>
      <c r="J280" s="1690"/>
      <c r="K280" s="1690"/>
      <c r="L280" s="1690"/>
      <c r="M280" s="1690"/>
      <c r="N280" s="1690"/>
      <c r="O280" s="427"/>
      <c r="P280" s="427"/>
      <c r="Q280" s="427"/>
      <c r="R280" s="427"/>
      <c r="S280" s="427"/>
    </row>
    <row r="281" ht="210.75" customHeight="1">
      <c r="A281" s="1728"/>
      <c r="B281" s="1716" t="s">
        <v>6770</v>
      </c>
      <c r="C281" s="1716" t="s">
        <v>2086</v>
      </c>
      <c r="D281" s="1733"/>
      <c r="E281" s="1705"/>
      <c r="F281" s="1705"/>
      <c r="G281" s="1705"/>
      <c r="H281" s="1705"/>
      <c r="I281" s="1705"/>
      <c r="J281" s="1705"/>
      <c r="K281" s="1705"/>
      <c r="L281" s="1705"/>
      <c r="M281" s="1705"/>
      <c r="N281" s="1705"/>
      <c r="O281" s="427"/>
      <c r="P281" s="427"/>
      <c r="Q281" s="427"/>
      <c r="R281" s="427"/>
      <c r="S281" s="427"/>
    </row>
    <row r="282" ht="83.25" customHeight="1">
      <c r="A282" s="1731"/>
      <c r="B282" s="968" t="s">
        <v>2087</v>
      </c>
      <c r="C282" s="968"/>
      <c r="D282" s="1771"/>
      <c r="E282" s="1701"/>
      <c r="F282" s="1701"/>
      <c r="G282" s="1701"/>
      <c r="H282" s="1701"/>
      <c r="I282" s="1701"/>
      <c r="J282" s="1701"/>
      <c r="K282" s="1701"/>
      <c r="L282" s="1701"/>
      <c r="M282" s="1701"/>
      <c r="N282" s="1701"/>
      <c r="O282" s="427"/>
      <c r="P282" s="427"/>
      <c r="Q282" s="427"/>
      <c r="R282" s="427"/>
      <c r="S282" s="427"/>
    </row>
    <row r="283">
      <c r="A283" s="1728"/>
      <c r="B283" s="1716" t="s">
        <v>2088</v>
      </c>
      <c r="C283" s="1716"/>
      <c r="D283" s="1733"/>
      <c r="E283" s="1705"/>
      <c r="F283" s="1705"/>
      <c r="G283" s="1705"/>
      <c r="H283" s="1705"/>
      <c r="I283" s="1705"/>
      <c r="J283" s="1705"/>
      <c r="K283" s="1705"/>
      <c r="L283" s="1705"/>
      <c r="M283" s="1705"/>
      <c r="N283" s="1705"/>
      <c r="O283" s="427"/>
      <c r="P283" s="427"/>
      <c r="Q283" s="427"/>
      <c r="R283" s="427"/>
      <c r="S283" s="427"/>
    </row>
    <row r="284" ht="54.75" customHeight="1">
      <c r="A284" s="1731"/>
      <c r="B284" s="968" t="s">
        <v>2089</v>
      </c>
      <c r="C284" s="968"/>
      <c r="D284" s="1771"/>
      <c r="E284" s="1701"/>
      <c r="F284" s="1701"/>
      <c r="G284" s="1701"/>
      <c r="H284" s="1701"/>
      <c r="I284" s="1701"/>
      <c r="J284" s="1701"/>
      <c r="K284" s="1701"/>
      <c r="L284" s="1701"/>
      <c r="M284" s="1701"/>
      <c r="N284" s="1701"/>
      <c r="O284" s="427"/>
      <c r="P284" s="427"/>
      <c r="Q284" s="427"/>
      <c r="R284" s="427"/>
      <c r="S284" s="427"/>
    </row>
    <row r="285" ht="88.5" customHeight="1">
      <c r="A285" s="1728"/>
      <c r="B285" s="1716" t="s">
        <v>2090</v>
      </c>
      <c r="C285" s="1716"/>
      <c r="D285" s="1733"/>
      <c r="E285" s="1705"/>
      <c r="F285" s="1705"/>
      <c r="G285" s="1705"/>
      <c r="H285" s="1705"/>
      <c r="I285" s="1705"/>
      <c r="J285" s="1705"/>
      <c r="K285" s="1705"/>
      <c r="L285" s="1705"/>
      <c r="M285" s="1705"/>
      <c r="N285" s="1705"/>
      <c r="O285" s="427"/>
      <c r="P285" s="427"/>
      <c r="Q285" s="427"/>
      <c r="R285" s="427"/>
      <c r="S285" s="427"/>
    </row>
    <row r="286" ht="317.25" customHeight="1">
      <c r="A286" s="1731"/>
      <c r="B286" s="968" t="s">
        <v>2091</v>
      </c>
      <c r="C286" s="968" t="s">
        <v>2092</v>
      </c>
      <c r="D286" s="1771"/>
      <c r="E286" s="1701"/>
      <c r="F286" s="1701"/>
      <c r="G286" s="1701"/>
      <c r="H286" s="1701"/>
      <c r="I286" s="1701"/>
      <c r="J286" s="1701"/>
      <c r="K286" s="1701"/>
      <c r="L286" s="1701"/>
      <c r="M286" s="1701"/>
      <c r="N286" s="1701"/>
      <c r="O286" s="427"/>
      <c r="P286" s="427"/>
      <c r="Q286" s="427"/>
      <c r="R286" s="427"/>
      <c r="S286" s="427"/>
    </row>
    <row r="287">
      <c r="A287" s="1728"/>
      <c r="B287" s="1716" t="s">
        <v>2093</v>
      </c>
      <c r="C287" s="1716"/>
      <c r="D287" s="1733"/>
      <c r="E287" s="1705"/>
      <c r="F287" s="1705"/>
      <c r="G287" s="1705"/>
      <c r="H287" s="1705"/>
      <c r="I287" s="1705"/>
      <c r="J287" s="1705"/>
      <c r="K287" s="1705"/>
      <c r="L287" s="1705"/>
      <c r="M287" s="1705"/>
      <c r="N287" s="1705"/>
      <c r="O287" s="427"/>
      <c r="P287" s="427"/>
      <c r="Q287" s="427"/>
      <c r="R287" s="427"/>
      <c r="S287" s="427"/>
    </row>
    <row r="288" ht="117.0" customHeight="1">
      <c r="A288" s="1731"/>
      <c r="B288" s="968" t="s">
        <v>2094</v>
      </c>
      <c r="C288" s="968"/>
      <c r="D288" s="1771"/>
      <c r="E288" s="1701"/>
      <c r="F288" s="1701"/>
      <c r="G288" s="1701"/>
      <c r="H288" s="1701"/>
      <c r="I288" s="1701"/>
      <c r="J288" s="1701"/>
      <c r="K288" s="1701"/>
      <c r="L288" s="1701"/>
      <c r="M288" s="1701"/>
      <c r="N288" s="1701"/>
      <c r="O288" s="427"/>
      <c r="P288" s="427"/>
      <c r="Q288" s="427"/>
      <c r="R288" s="427"/>
      <c r="S288" s="427"/>
    </row>
    <row r="289" ht="230.25" customHeight="1">
      <c r="A289" s="1728"/>
      <c r="B289" s="1716" t="s">
        <v>6771</v>
      </c>
      <c r="C289" s="1716" t="s">
        <v>2096</v>
      </c>
      <c r="D289" s="1733"/>
      <c r="E289" s="1705"/>
      <c r="F289" s="1705"/>
      <c r="G289" s="1705"/>
      <c r="H289" s="1705"/>
      <c r="I289" s="1705"/>
      <c r="J289" s="1705"/>
      <c r="K289" s="1705"/>
      <c r="L289" s="1705"/>
      <c r="M289" s="1705"/>
      <c r="N289" s="1705"/>
      <c r="O289" s="427"/>
      <c r="P289" s="427"/>
      <c r="Q289" s="427"/>
      <c r="R289" s="427"/>
      <c r="S289" s="427"/>
    </row>
    <row r="290" ht="36.75" customHeight="1">
      <c r="A290" s="1731"/>
      <c r="B290" s="968" t="s">
        <v>2097</v>
      </c>
      <c r="C290" s="968"/>
      <c r="D290" s="1771"/>
      <c r="E290" s="1701"/>
      <c r="F290" s="1701"/>
      <c r="G290" s="1701"/>
      <c r="H290" s="1701"/>
      <c r="I290" s="1701"/>
      <c r="J290" s="1701"/>
      <c r="K290" s="1701"/>
      <c r="L290" s="1701"/>
      <c r="M290" s="1701"/>
      <c r="N290" s="1701"/>
      <c r="O290" s="427"/>
      <c r="P290" s="427"/>
      <c r="Q290" s="427"/>
      <c r="R290" s="427"/>
      <c r="S290" s="427"/>
    </row>
    <row r="291" ht="107.25" customHeight="1">
      <c r="A291" s="1728"/>
      <c r="B291" s="1716" t="s">
        <v>2098</v>
      </c>
      <c r="C291" s="1716"/>
      <c r="D291" s="1733"/>
      <c r="E291" s="1705"/>
      <c r="F291" s="1705"/>
      <c r="G291" s="1705"/>
      <c r="H291" s="1705"/>
      <c r="I291" s="1705"/>
      <c r="J291" s="1705"/>
      <c r="K291" s="1705"/>
      <c r="L291" s="1705"/>
      <c r="M291" s="1705"/>
      <c r="N291" s="1705"/>
      <c r="O291" s="427"/>
      <c r="P291" s="427"/>
      <c r="Q291" s="427"/>
      <c r="R291" s="427"/>
      <c r="S291" s="427"/>
    </row>
    <row r="292" ht="201.0" customHeight="1">
      <c r="A292" s="1731"/>
      <c r="B292" s="968" t="s">
        <v>2099</v>
      </c>
      <c r="C292" s="968" t="s">
        <v>2100</v>
      </c>
      <c r="D292" s="1771"/>
      <c r="E292" s="1701"/>
      <c r="F292" s="1701"/>
      <c r="G292" s="1701"/>
      <c r="H292" s="1701"/>
      <c r="I292" s="1701"/>
      <c r="J292" s="1701"/>
      <c r="K292" s="1701"/>
      <c r="L292" s="1701"/>
      <c r="M292" s="1701"/>
      <c r="N292" s="1701"/>
      <c r="O292" s="427"/>
      <c r="P292" s="427"/>
      <c r="Q292" s="427"/>
      <c r="R292" s="427"/>
      <c r="S292" s="427"/>
    </row>
    <row r="293" ht="159.0" customHeight="1">
      <c r="A293" s="1728"/>
      <c r="B293" s="1716" t="s">
        <v>2101</v>
      </c>
      <c r="C293" s="1716"/>
      <c r="D293" s="1733"/>
      <c r="E293" s="1705"/>
      <c r="F293" s="1705"/>
      <c r="G293" s="1705"/>
      <c r="H293" s="1705"/>
      <c r="I293" s="1705"/>
      <c r="J293" s="1705"/>
      <c r="K293" s="1705"/>
      <c r="L293" s="1705"/>
      <c r="M293" s="1705"/>
      <c r="N293" s="1705"/>
      <c r="O293" s="427"/>
      <c r="P293" s="427"/>
      <c r="Q293" s="427"/>
      <c r="R293" s="427"/>
      <c r="S293" s="427"/>
    </row>
    <row r="294" ht="339.75" customHeight="1">
      <c r="A294" s="1731"/>
      <c r="B294" s="968" t="s">
        <v>2102</v>
      </c>
      <c r="C294" s="1780" t="s">
        <v>2103</v>
      </c>
      <c r="D294" s="1771"/>
      <c r="E294" s="1701"/>
      <c r="F294" s="1701"/>
      <c r="G294" s="1701"/>
      <c r="H294" s="1701"/>
      <c r="I294" s="1701"/>
      <c r="J294" s="1701"/>
      <c r="K294" s="1701"/>
      <c r="L294" s="1701"/>
      <c r="M294" s="1701"/>
      <c r="N294" s="1701"/>
      <c r="O294" s="427"/>
      <c r="P294" s="427"/>
      <c r="Q294" s="427"/>
      <c r="R294" s="427"/>
      <c r="S294" s="427"/>
    </row>
    <row r="295" ht="36.75" customHeight="1">
      <c r="A295" s="1728"/>
      <c r="B295" s="1716" t="s">
        <v>2104</v>
      </c>
      <c r="C295" s="1716"/>
      <c r="D295" s="1733"/>
      <c r="E295" s="1705"/>
      <c r="F295" s="1705"/>
      <c r="G295" s="1705"/>
      <c r="H295" s="1705"/>
      <c r="I295" s="1705"/>
      <c r="J295" s="1705"/>
      <c r="K295" s="1705"/>
      <c r="L295" s="1705"/>
      <c r="M295" s="1705"/>
      <c r="N295" s="1705"/>
      <c r="O295" s="427"/>
      <c r="P295" s="427"/>
      <c r="Q295" s="427"/>
      <c r="R295" s="427"/>
      <c r="S295" s="427"/>
    </row>
    <row r="296">
      <c r="A296" s="1731"/>
      <c r="B296" s="968" t="s">
        <v>2105</v>
      </c>
      <c r="C296" s="968"/>
      <c r="D296" s="1771"/>
      <c r="E296" s="1701"/>
      <c r="F296" s="1701"/>
      <c r="G296" s="1701"/>
      <c r="H296" s="1701"/>
      <c r="I296" s="1701"/>
      <c r="J296" s="1701"/>
      <c r="K296" s="1701"/>
      <c r="L296" s="1701"/>
      <c r="M296" s="1701"/>
      <c r="N296" s="1701"/>
      <c r="O296" s="427"/>
      <c r="P296" s="427"/>
      <c r="Q296" s="427"/>
      <c r="R296" s="427"/>
      <c r="S296" s="427"/>
    </row>
    <row r="297" ht="217.5" customHeight="1">
      <c r="A297" s="1728"/>
      <c r="B297" s="1716" t="s">
        <v>2106</v>
      </c>
      <c r="C297" s="1716" t="s">
        <v>6772</v>
      </c>
      <c r="D297" s="1733"/>
      <c r="E297" s="1705"/>
      <c r="F297" s="1705"/>
      <c r="G297" s="1705"/>
      <c r="H297" s="1705"/>
      <c r="I297" s="1705"/>
      <c r="J297" s="1705"/>
      <c r="K297" s="1705"/>
      <c r="L297" s="1705"/>
      <c r="M297" s="1705"/>
      <c r="N297" s="1705"/>
      <c r="O297" s="427"/>
      <c r="P297" s="427"/>
      <c r="Q297" s="427"/>
      <c r="R297" s="427"/>
      <c r="S297" s="427"/>
    </row>
    <row r="298" ht="188.25" customHeight="1">
      <c r="A298" s="1731"/>
      <c r="B298" s="968" t="s">
        <v>6773</v>
      </c>
      <c r="C298" s="968" t="s">
        <v>5215</v>
      </c>
      <c r="D298" s="1771"/>
      <c r="E298" s="1701"/>
      <c r="F298" s="1701"/>
      <c r="G298" s="1701"/>
      <c r="H298" s="1701"/>
      <c r="I298" s="1701"/>
      <c r="J298" s="1701"/>
      <c r="K298" s="1701"/>
      <c r="L298" s="1701"/>
      <c r="M298" s="1701"/>
      <c r="N298" s="1701"/>
      <c r="O298" s="427"/>
      <c r="P298" s="427"/>
      <c r="Q298" s="427"/>
      <c r="R298" s="427"/>
      <c r="S298" s="427"/>
    </row>
    <row r="299" ht="237.0" customHeight="1">
      <c r="A299" s="1728"/>
      <c r="B299" s="1716" t="s">
        <v>2110</v>
      </c>
      <c r="C299" s="1716" t="s">
        <v>2111</v>
      </c>
      <c r="D299" s="1733" t="s">
        <v>6774</v>
      </c>
      <c r="E299" s="1733" t="s">
        <v>2112</v>
      </c>
      <c r="F299" s="1705"/>
      <c r="G299" s="1705"/>
      <c r="H299" s="1705"/>
      <c r="I299" s="1705"/>
      <c r="J299" s="1705"/>
      <c r="K299" s="1705"/>
      <c r="L299" s="1705"/>
      <c r="M299" s="1705"/>
      <c r="N299" s="1705"/>
      <c r="O299" s="427"/>
      <c r="P299" s="427"/>
      <c r="Q299" s="427"/>
      <c r="R299" s="427"/>
      <c r="S299" s="427"/>
    </row>
    <row r="300" ht="168.0" customHeight="1">
      <c r="A300" s="1731"/>
      <c r="B300" s="968" t="s">
        <v>2113</v>
      </c>
      <c r="C300" s="968" t="s">
        <v>2114</v>
      </c>
      <c r="D300" s="1701"/>
      <c r="E300" s="1701"/>
      <c r="F300" s="1701"/>
      <c r="G300" s="1701"/>
      <c r="H300" s="1701"/>
      <c r="I300" s="1701"/>
      <c r="J300" s="1701"/>
      <c r="K300" s="1701"/>
      <c r="L300" s="1701"/>
      <c r="M300" s="1701"/>
      <c r="N300" s="1701"/>
      <c r="O300" s="427"/>
      <c r="P300" s="427"/>
      <c r="Q300" s="427"/>
      <c r="R300" s="427"/>
      <c r="S300" s="427"/>
    </row>
    <row r="301" ht="166.5" customHeight="1">
      <c r="A301" s="1728"/>
      <c r="B301" s="1716" t="s">
        <v>2115</v>
      </c>
      <c r="C301" s="1716"/>
      <c r="D301" s="1705"/>
      <c r="E301" s="1705"/>
      <c r="F301" s="1705"/>
      <c r="G301" s="1705"/>
      <c r="H301" s="1705"/>
      <c r="I301" s="1705"/>
      <c r="J301" s="1705"/>
      <c r="K301" s="1705"/>
      <c r="L301" s="1705"/>
      <c r="M301" s="1705"/>
      <c r="N301" s="1705"/>
      <c r="O301" s="427"/>
      <c r="P301" s="427"/>
      <c r="Q301" s="427"/>
      <c r="R301" s="427"/>
      <c r="S301" s="427"/>
    </row>
    <row r="302" ht="271.5" customHeight="1">
      <c r="A302" s="1731"/>
      <c r="B302" s="968" t="s">
        <v>6775</v>
      </c>
      <c r="C302" s="1781" t="s">
        <v>2117</v>
      </c>
      <c r="D302" s="1701"/>
      <c r="E302" s="1701"/>
      <c r="F302" s="1701"/>
      <c r="G302" s="1701"/>
      <c r="H302" s="1701"/>
      <c r="I302" s="1701"/>
      <c r="J302" s="1701"/>
      <c r="K302" s="1701"/>
      <c r="L302" s="1701"/>
      <c r="M302" s="1701"/>
      <c r="N302" s="1701"/>
      <c r="O302" s="427"/>
      <c r="P302" s="427"/>
      <c r="Q302" s="427"/>
      <c r="R302" s="427"/>
      <c r="S302" s="427"/>
    </row>
    <row r="303" ht="89.25" customHeight="1">
      <c r="A303" s="1728"/>
      <c r="B303" s="1716" t="s">
        <v>2118</v>
      </c>
      <c r="C303" s="1716"/>
      <c r="D303" s="1705"/>
      <c r="E303" s="1705"/>
      <c r="F303" s="1705"/>
      <c r="G303" s="1705"/>
      <c r="H303" s="1705"/>
      <c r="I303" s="1705"/>
      <c r="J303" s="1705"/>
      <c r="K303" s="1705"/>
      <c r="L303" s="1705"/>
      <c r="M303" s="1705"/>
      <c r="N303" s="1705"/>
      <c r="O303" s="427"/>
      <c r="P303" s="427"/>
      <c r="Q303" s="427"/>
      <c r="R303" s="427"/>
      <c r="S303" s="427"/>
    </row>
    <row r="304" ht="230.25" customHeight="1">
      <c r="A304" s="1731"/>
      <c r="B304" s="968" t="s">
        <v>2119</v>
      </c>
      <c r="C304" s="968"/>
      <c r="D304" s="1701"/>
      <c r="E304" s="1701"/>
      <c r="F304" s="1701"/>
      <c r="G304" s="1701"/>
      <c r="H304" s="1701"/>
      <c r="I304" s="1701"/>
      <c r="J304" s="1701"/>
      <c r="K304" s="1701"/>
      <c r="L304" s="1701"/>
      <c r="M304" s="1701"/>
      <c r="N304" s="1701"/>
      <c r="O304" s="427"/>
      <c r="P304" s="427"/>
      <c r="Q304" s="427"/>
      <c r="R304" s="427"/>
      <c r="S304" s="427"/>
    </row>
    <row r="305" ht="89.25" customHeight="1">
      <c r="A305" s="1728"/>
      <c r="B305" s="1716" t="s">
        <v>2120</v>
      </c>
      <c r="C305" s="1716"/>
      <c r="D305" s="1705"/>
      <c r="E305" s="1705"/>
      <c r="F305" s="1705"/>
      <c r="G305" s="1705"/>
      <c r="H305" s="1705"/>
      <c r="I305" s="1705"/>
      <c r="J305" s="1705"/>
      <c r="K305" s="1705"/>
      <c r="L305" s="1705"/>
      <c r="M305" s="1705"/>
      <c r="N305" s="1705"/>
      <c r="O305" s="427"/>
      <c r="P305" s="427"/>
      <c r="Q305" s="427"/>
      <c r="R305" s="427"/>
      <c r="S305" s="427"/>
    </row>
    <row r="306" ht="117.0" customHeight="1">
      <c r="A306" s="1731"/>
      <c r="B306" s="968" t="s">
        <v>2121</v>
      </c>
      <c r="C306" s="968"/>
      <c r="D306" s="1701"/>
      <c r="E306" s="1701"/>
      <c r="F306" s="1701"/>
      <c r="G306" s="1701"/>
      <c r="H306" s="1701"/>
      <c r="I306" s="1701"/>
      <c r="J306" s="1701"/>
      <c r="K306" s="1701"/>
      <c r="L306" s="1701"/>
      <c r="M306" s="1701"/>
      <c r="N306" s="1701"/>
      <c r="O306" s="427"/>
      <c r="P306" s="427"/>
      <c r="Q306" s="427"/>
      <c r="R306" s="427"/>
      <c r="S306" s="427"/>
    </row>
    <row r="307" ht="70.5" customHeight="1">
      <c r="A307" s="1728"/>
      <c r="B307" s="1716" t="s">
        <v>2122</v>
      </c>
      <c r="C307" s="1716" t="s">
        <v>2123</v>
      </c>
      <c r="D307" s="1705"/>
      <c r="E307" s="1705"/>
      <c r="F307" s="1705"/>
      <c r="G307" s="1705"/>
      <c r="H307" s="1705"/>
      <c r="I307" s="1705"/>
      <c r="J307" s="1705"/>
      <c r="K307" s="1705"/>
      <c r="L307" s="1705"/>
      <c r="M307" s="1705"/>
      <c r="N307" s="1705"/>
      <c r="O307" s="427"/>
      <c r="P307" s="427"/>
      <c r="Q307" s="427"/>
      <c r="R307" s="427"/>
      <c r="S307" s="427"/>
    </row>
    <row r="308" ht="138.0" customHeight="1">
      <c r="A308" s="1731"/>
      <c r="B308" s="968" t="s">
        <v>2124</v>
      </c>
      <c r="C308" s="968"/>
      <c r="D308" s="1701"/>
      <c r="E308" s="1701"/>
      <c r="F308" s="1701"/>
      <c r="G308" s="1701"/>
      <c r="H308" s="1701"/>
      <c r="I308" s="1701"/>
      <c r="J308" s="1701"/>
      <c r="K308" s="1701"/>
      <c r="L308" s="1701"/>
      <c r="M308" s="1701"/>
      <c r="N308" s="1701"/>
      <c r="O308" s="427"/>
      <c r="P308" s="427"/>
      <c r="Q308" s="427"/>
      <c r="R308" s="427"/>
      <c r="S308" s="427"/>
    </row>
    <row r="309" ht="219.0" customHeight="1">
      <c r="A309" s="1728"/>
      <c r="B309" s="1716" t="s">
        <v>2125</v>
      </c>
      <c r="C309" s="1716"/>
      <c r="D309" s="1705"/>
      <c r="E309" s="1705"/>
      <c r="F309" s="1705"/>
      <c r="G309" s="1705"/>
      <c r="H309" s="1705"/>
      <c r="I309" s="1705"/>
      <c r="J309" s="1705"/>
      <c r="K309" s="1705"/>
      <c r="L309" s="1705"/>
      <c r="M309" s="1705"/>
      <c r="N309" s="1705"/>
      <c r="O309" s="427"/>
      <c r="P309" s="427"/>
      <c r="Q309" s="427"/>
      <c r="R309" s="427"/>
      <c r="S309" s="427"/>
    </row>
    <row r="310" ht="69.0" customHeight="1">
      <c r="A310" s="1731"/>
      <c r="B310" s="968" t="s">
        <v>2126</v>
      </c>
      <c r="C310" s="968"/>
      <c r="D310" s="1701"/>
      <c r="E310" s="1701"/>
      <c r="F310" s="1701"/>
      <c r="G310" s="1701"/>
      <c r="H310" s="1701"/>
      <c r="I310" s="1701"/>
      <c r="J310" s="1701"/>
      <c r="K310" s="1701"/>
      <c r="L310" s="1701"/>
      <c r="M310" s="1701"/>
      <c r="N310" s="1701"/>
      <c r="O310" s="427"/>
      <c r="P310" s="427"/>
      <c r="Q310" s="427"/>
      <c r="R310" s="427"/>
      <c r="S310" s="427"/>
    </row>
    <row r="311" ht="92.25" customHeight="1">
      <c r="A311" s="1728"/>
      <c r="B311" s="1716" t="s">
        <v>2127</v>
      </c>
      <c r="C311" s="1716" t="s">
        <v>2128</v>
      </c>
      <c r="D311" s="1705"/>
      <c r="E311" s="1705"/>
      <c r="F311" s="1705"/>
      <c r="G311" s="1705"/>
      <c r="H311" s="1705"/>
      <c r="I311" s="1705"/>
      <c r="J311" s="1705"/>
      <c r="K311" s="1705"/>
      <c r="L311" s="1705"/>
      <c r="M311" s="1705"/>
      <c r="N311" s="1705"/>
      <c r="O311" s="427"/>
      <c r="P311" s="427"/>
      <c r="Q311" s="427"/>
      <c r="R311" s="427"/>
      <c r="S311" s="427"/>
    </row>
    <row r="312" ht="41.25" customHeight="1">
      <c r="A312" s="1731"/>
      <c r="B312" s="968" t="s">
        <v>2129</v>
      </c>
      <c r="C312" s="968"/>
      <c r="D312" s="1701"/>
      <c r="E312" s="1701"/>
      <c r="F312" s="1701"/>
      <c r="G312" s="1701"/>
      <c r="H312" s="1701"/>
      <c r="I312" s="1701"/>
      <c r="J312" s="1701"/>
      <c r="K312" s="1701"/>
      <c r="L312" s="1701"/>
      <c r="M312" s="1701"/>
      <c r="N312" s="1701"/>
      <c r="O312" s="427"/>
      <c r="P312" s="427"/>
      <c r="Q312" s="427"/>
      <c r="R312" s="427"/>
      <c r="S312" s="427"/>
    </row>
    <row r="313" ht="70.5" customHeight="1">
      <c r="A313" s="1728"/>
      <c r="B313" s="1716" t="s">
        <v>2130</v>
      </c>
      <c r="C313" s="1716" t="s">
        <v>2131</v>
      </c>
      <c r="D313" s="1705"/>
      <c r="E313" s="1705"/>
      <c r="F313" s="1705"/>
      <c r="G313" s="1705"/>
      <c r="H313" s="1705"/>
      <c r="I313" s="1705"/>
      <c r="J313" s="1705"/>
      <c r="K313" s="1705"/>
      <c r="L313" s="1705"/>
      <c r="M313" s="1705"/>
      <c r="N313" s="1705"/>
      <c r="O313" s="427"/>
      <c r="P313" s="427"/>
      <c r="Q313" s="427"/>
      <c r="R313" s="427"/>
      <c r="S313" s="427"/>
    </row>
    <row r="314" ht="408.0" customHeight="1">
      <c r="A314" s="1731"/>
      <c r="B314" s="1766" t="s">
        <v>2132</v>
      </c>
      <c r="C314" s="1782" t="s">
        <v>2133</v>
      </c>
      <c r="D314" s="968" t="s">
        <v>6776</v>
      </c>
      <c r="E314" s="1701"/>
      <c r="F314" s="1701"/>
      <c r="G314" s="1701"/>
      <c r="H314" s="1701"/>
      <c r="I314" s="1701"/>
      <c r="J314" s="1701"/>
      <c r="K314" s="1701"/>
      <c r="L314" s="1701"/>
      <c r="M314" s="1701"/>
      <c r="N314" s="1701"/>
      <c r="O314" s="427"/>
      <c r="P314" s="427"/>
      <c r="Q314" s="427"/>
      <c r="R314" s="427"/>
      <c r="S314" s="427"/>
    </row>
    <row r="315" ht="90.0" customHeight="1">
      <c r="A315" s="1728"/>
      <c r="B315" s="1716" t="s">
        <v>2134</v>
      </c>
      <c r="C315" s="1716"/>
      <c r="D315" s="1705"/>
      <c r="E315" s="1705"/>
      <c r="F315" s="1705"/>
      <c r="G315" s="1705"/>
      <c r="H315" s="1705"/>
      <c r="I315" s="1705"/>
      <c r="J315" s="1705"/>
      <c r="K315" s="1705"/>
      <c r="L315" s="1705"/>
      <c r="M315" s="1705"/>
      <c r="N315" s="1705"/>
      <c r="O315" s="427"/>
      <c r="P315" s="427"/>
      <c r="Q315" s="427"/>
      <c r="R315" s="427"/>
      <c r="S315" s="427"/>
    </row>
    <row r="316" ht="308.25" customHeight="1">
      <c r="A316" s="1731"/>
      <c r="B316" s="968" t="s">
        <v>2135</v>
      </c>
      <c r="C316" s="968" t="s">
        <v>2136</v>
      </c>
      <c r="D316" s="1701"/>
      <c r="E316" s="1701"/>
      <c r="F316" s="1701"/>
      <c r="G316" s="1701"/>
      <c r="H316" s="1701"/>
      <c r="I316" s="1701"/>
      <c r="J316" s="1701"/>
      <c r="K316" s="1701"/>
      <c r="L316" s="1701"/>
      <c r="M316" s="1701"/>
      <c r="N316" s="1701"/>
      <c r="O316" s="427"/>
      <c r="P316" s="427"/>
      <c r="Q316" s="427"/>
      <c r="R316" s="427"/>
      <c r="S316" s="427"/>
    </row>
    <row r="317" ht="78.0" customHeight="1">
      <c r="A317" s="1728"/>
      <c r="B317" s="1716" t="s">
        <v>2137</v>
      </c>
      <c r="C317" s="1716"/>
      <c r="D317" s="1705"/>
      <c r="E317" s="1705"/>
      <c r="F317" s="1705"/>
      <c r="G317" s="1705"/>
      <c r="H317" s="1705"/>
      <c r="I317" s="1705"/>
      <c r="J317" s="1705"/>
      <c r="K317" s="1705"/>
      <c r="L317" s="1705"/>
      <c r="M317" s="1705"/>
      <c r="N317" s="1705"/>
      <c r="O317" s="427"/>
      <c r="P317" s="427"/>
      <c r="Q317" s="427"/>
      <c r="R317" s="427"/>
      <c r="S317" s="427"/>
    </row>
    <row r="318" ht="195.75" customHeight="1">
      <c r="A318" s="1731"/>
      <c r="B318" s="968" t="s">
        <v>2138</v>
      </c>
      <c r="C318" s="968"/>
      <c r="D318" s="1701"/>
      <c r="E318" s="1701"/>
      <c r="F318" s="1701"/>
      <c r="G318" s="1701"/>
      <c r="H318" s="1701"/>
      <c r="I318" s="1701"/>
      <c r="J318" s="1701"/>
      <c r="K318" s="1701"/>
      <c r="L318" s="1701"/>
      <c r="M318" s="1701"/>
      <c r="N318" s="1701"/>
      <c r="O318" s="427"/>
      <c r="P318" s="427"/>
      <c r="Q318" s="427"/>
      <c r="R318" s="427"/>
      <c r="S318" s="427"/>
    </row>
    <row r="319" ht="78.0" customHeight="1">
      <c r="A319" s="1728"/>
      <c r="B319" s="1716" t="s">
        <v>2139</v>
      </c>
      <c r="C319" s="1716"/>
      <c r="D319" s="1705"/>
      <c r="E319" s="1705"/>
      <c r="F319" s="1705"/>
      <c r="G319" s="1705"/>
      <c r="H319" s="1705"/>
      <c r="I319" s="1705"/>
      <c r="J319" s="1705"/>
      <c r="K319" s="1705"/>
      <c r="L319" s="1705"/>
      <c r="M319" s="1705"/>
      <c r="N319" s="1705"/>
      <c r="O319" s="427"/>
      <c r="P319" s="427"/>
      <c r="Q319" s="427"/>
      <c r="R319" s="427"/>
      <c r="S319" s="427"/>
    </row>
    <row r="320" ht="126.0" customHeight="1">
      <c r="A320" s="1731"/>
      <c r="B320" s="968" t="s">
        <v>2140</v>
      </c>
      <c r="C320" s="968" t="s">
        <v>2141</v>
      </c>
      <c r="D320" s="1701"/>
      <c r="E320" s="1701"/>
      <c r="F320" s="1701"/>
      <c r="G320" s="1701"/>
      <c r="H320" s="1701"/>
      <c r="I320" s="1701"/>
      <c r="J320" s="1701"/>
      <c r="K320" s="1701"/>
      <c r="L320" s="1701"/>
      <c r="M320" s="1701"/>
      <c r="N320" s="1701"/>
      <c r="O320" s="427"/>
      <c r="P320" s="427"/>
      <c r="Q320" s="427"/>
      <c r="R320" s="427"/>
      <c r="S320" s="427"/>
    </row>
    <row r="321" ht="148.5" customHeight="1">
      <c r="A321" s="1728"/>
      <c r="B321" s="1716" t="s">
        <v>2142</v>
      </c>
      <c r="C321" s="1716" t="s">
        <v>2143</v>
      </c>
      <c r="D321" s="1705"/>
      <c r="E321" s="1705"/>
      <c r="F321" s="1705"/>
      <c r="G321" s="1705"/>
      <c r="H321" s="1705"/>
      <c r="I321" s="1705"/>
      <c r="J321" s="1705"/>
      <c r="K321" s="1705"/>
      <c r="L321" s="1705"/>
      <c r="M321" s="1705"/>
      <c r="N321" s="1705"/>
      <c r="O321" s="427"/>
      <c r="P321" s="427"/>
      <c r="Q321" s="427"/>
      <c r="R321" s="427"/>
      <c r="S321" s="427"/>
    </row>
    <row r="322" ht="180.0" customHeight="1">
      <c r="A322" s="1731"/>
      <c r="B322" s="1766" t="s">
        <v>2144</v>
      </c>
      <c r="C322" s="24" t="s">
        <v>2145</v>
      </c>
      <c r="D322" s="1701"/>
      <c r="E322" s="1701"/>
      <c r="F322" s="1701"/>
      <c r="G322" s="1701"/>
      <c r="H322" s="1701"/>
      <c r="I322" s="1701"/>
      <c r="J322" s="1701"/>
      <c r="K322" s="1701"/>
      <c r="L322" s="1701"/>
      <c r="M322" s="1701"/>
      <c r="N322" s="1701"/>
      <c r="O322" s="427"/>
      <c r="P322" s="427"/>
      <c r="Q322" s="427"/>
      <c r="R322" s="427"/>
      <c r="S322" s="427"/>
    </row>
    <row r="323" ht="201.75" customHeight="1">
      <c r="A323" s="1728"/>
      <c r="B323" s="1716" t="s">
        <v>2146</v>
      </c>
      <c r="C323" s="1716"/>
      <c r="D323" s="1705"/>
      <c r="E323" s="1705"/>
      <c r="F323" s="1705"/>
      <c r="G323" s="1705"/>
      <c r="H323" s="1705"/>
      <c r="I323" s="1705"/>
      <c r="J323" s="1705"/>
      <c r="K323" s="1705"/>
      <c r="L323" s="1705"/>
      <c r="M323" s="1705"/>
      <c r="N323" s="1705"/>
      <c r="O323" s="427"/>
      <c r="P323" s="427"/>
      <c r="Q323" s="427"/>
      <c r="R323" s="427"/>
      <c r="S323" s="427"/>
    </row>
    <row r="324" ht="177.75" customHeight="1">
      <c r="A324" s="1731"/>
      <c r="B324" s="968" t="s">
        <v>6777</v>
      </c>
      <c r="C324" s="968" t="s">
        <v>2148</v>
      </c>
      <c r="D324" s="1701"/>
      <c r="E324" s="1701"/>
      <c r="F324" s="1701"/>
      <c r="G324" s="1701"/>
      <c r="H324" s="1701"/>
      <c r="I324" s="1701"/>
      <c r="J324" s="1701"/>
      <c r="K324" s="1701"/>
      <c r="L324" s="1701"/>
      <c r="M324" s="1701"/>
      <c r="N324" s="1701"/>
      <c r="O324" s="427"/>
      <c r="P324" s="427"/>
      <c r="Q324" s="427"/>
      <c r="R324" s="427"/>
      <c r="S324" s="427"/>
    </row>
    <row r="325" ht="65.25" customHeight="1">
      <c r="A325" s="1728"/>
      <c r="B325" s="1716" t="s">
        <v>2149</v>
      </c>
      <c r="C325" s="1726"/>
      <c r="D325" s="1705"/>
      <c r="E325" s="1705"/>
      <c r="F325" s="1705"/>
      <c r="G325" s="1705"/>
      <c r="H325" s="1705"/>
      <c r="I325" s="1705"/>
      <c r="J325" s="1705"/>
      <c r="K325" s="1705"/>
      <c r="L325" s="1705"/>
      <c r="M325" s="1705"/>
      <c r="N325" s="1705"/>
      <c r="O325" s="427"/>
      <c r="P325" s="427"/>
      <c r="Q325" s="427"/>
      <c r="R325" s="427"/>
      <c r="S325" s="427"/>
    </row>
    <row r="326" ht="138.75" customHeight="1">
      <c r="A326" s="1731"/>
      <c r="B326" s="968" t="s">
        <v>2150</v>
      </c>
      <c r="C326" s="968" t="s">
        <v>2151</v>
      </c>
      <c r="D326" s="1701"/>
      <c r="E326" s="1701"/>
      <c r="F326" s="1701"/>
      <c r="G326" s="1701"/>
      <c r="H326" s="1701"/>
      <c r="I326" s="1701"/>
      <c r="J326" s="1701"/>
      <c r="K326" s="1701"/>
      <c r="L326" s="1701"/>
      <c r="M326" s="1701"/>
      <c r="N326" s="1701"/>
      <c r="O326" s="427"/>
      <c r="P326" s="427"/>
      <c r="Q326" s="427"/>
      <c r="R326" s="427"/>
      <c r="S326" s="427"/>
    </row>
    <row r="327" ht="87.0" customHeight="1">
      <c r="A327" s="1783"/>
      <c r="B327" s="1716" t="s">
        <v>2152</v>
      </c>
      <c r="C327" s="1726"/>
      <c r="D327" s="1705"/>
      <c r="E327" s="38"/>
      <c r="F327" s="38"/>
      <c r="G327" s="38"/>
      <c r="H327" s="1712"/>
      <c r="I327" s="1712"/>
      <c r="J327" s="1712"/>
      <c r="K327" s="1712"/>
      <c r="L327" s="1712"/>
      <c r="M327" s="1712"/>
      <c r="N327" s="1712"/>
      <c r="O327" s="427"/>
      <c r="P327" s="427"/>
      <c r="Q327" s="427"/>
      <c r="R327" s="427"/>
      <c r="S327" s="427"/>
    </row>
    <row r="328" ht="96.0" customHeight="1">
      <c r="A328" s="1731"/>
      <c r="B328" s="968" t="s">
        <v>2153</v>
      </c>
      <c r="C328" s="24" t="s">
        <v>2154</v>
      </c>
      <c r="D328" s="1721" t="s">
        <v>6778</v>
      </c>
      <c r="E328" s="1689"/>
      <c r="F328" s="1689"/>
      <c r="G328" s="1689"/>
      <c r="H328" s="1690"/>
      <c r="I328" s="1690"/>
      <c r="J328" s="1690"/>
      <c r="K328" s="1690"/>
      <c r="L328" s="1690"/>
      <c r="M328" s="1690"/>
      <c r="N328" s="1690"/>
      <c r="O328" s="427"/>
      <c r="P328" s="427"/>
      <c r="Q328" s="427"/>
      <c r="R328" s="427"/>
      <c r="S328" s="427"/>
    </row>
    <row r="329" ht="108.75" customHeight="1">
      <c r="A329" s="1784"/>
      <c r="B329" s="1735" t="s">
        <v>2155</v>
      </c>
      <c r="C329" s="1735"/>
      <c r="D329" s="1368"/>
      <c r="E329" s="1785"/>
      <c r="F329" s="37"/>
      <c r="G329" s="38"/>
      <c r="H329" s="1712"/>
      <c r="I329" s="1712"/>
      <c r="J329" s="1712"/>
      <c r="K329" s="1712"/>
      <c r="L329" s="1712"/>
      <c r="M329" s="1712"/>
      <c r="N329" s="1712"/>
      <c r="O329" s="427"/>
      <c r="P329" s="427"/>
      <c r="Q329" s="427"/>
      <c r="R329" s="427"/>
      <c r="S329" s="427"/>
    </row>
    <row r="330" ht="75.75" customHeight="1">
      <c r="A330" s="1786"/>
      <c r="B330" s="870" t="s">
        <v>2156</v>
      </c>
      <c r="C330" s="870" t="s">
        <v>2157</v>
      </c>
      <c r="D330" s="1368"/>
      <c r="E330" s="986"/>
      <c r="F330" s="1787"/>
      <c r="G330" s="1689"/>
      <c r="H330" s="1690"/>
      <c r="I330" s="1690"/>
      <c r="J330" s="1690"/>
      <c r="K330" s="1690"/>
      <c r="L330" s="1690"/>
      <c r="M330" s="1690"/>
      <c r="N330" s="1690"/>
      <c r="O330" s="427"/>
      <c r="P330" s="427"/>
      <c r="Q330" s="427"/>
      <c r="R330" s="427"/>
      <c r="S330" s="427"/>
    </row>
    <row r="331" ht="138.0" customHeight="1">
      <c r="A331" s="1784"/>
      <c r="B331" s="1735" t="s">
        <v>2158</v>
      </c>
      <c r="C331" s="1735" t="s">
        <v>2159</v>
      </c>
      <c r="D331" s="1368"/>
      <c r="E331" s="1785"/>
      <c r="F331" s="37"/>
      <c r="G331" s="38"/>
      <c r="H331" s="1712"/>
      <c r="I331" s="1712"/>
      <c r="J331" s="1712"/>
      <c r="K331" s="1712"/>
      <c r="L331" s="1712"/>
      <c r="M331" s="1712"/>
      <c r="N331" s="1712"/>
      <c r="O331" s="427"/>
      <c r="P331" s="427"/>
      <c r="Q331" s="427"/>
      <c r="R331" s="427"/>
      <c r="S331" s="427"/>
    </row>
    <row r="332" ht="218.25" customHeight="1">
      <c r="A332" s="1786"/>
      <c r="B332" s="870" t="s">
        <v>2160</v>
      </c>
      <c r="C332" s="870" t="s">
        <v>2161</v>
      </c>
      <c r="D332" s="1368"/>
      <c r="E332" s="986"/>
      <c r="F332" s="1787"/>
      <c r="G332" s="1689"/>
      <c r="H332" s="1690"/>
      <c r="I332" s="1690"/>
      <c r="J332" s="1690"/>
      <c r="K332" s="1690"/>
      <c r="L332" s="1690"/>
      <c r="M332" s="1690"/>
      <c r="N332" s="1690"/>
      <c r="O332" s="427"/>
      <c r="P332" s="427"/>
      <c r="Q332" s="427"/>
      <c r="R332" s="427"/>
      <c r="S332" s="427"/>
    </row>
    <row r="333" ht="87.75" customHeight="1">
      <c r="A333" s="1784"/>
      <c r="B333" s="1735" t="s">
        <v>2162</v>
      </c>
      <c r="C333" s="1735" t="s">
        <v>2163</v>
      </c>
      <c r="D333" s="1368"/>
      <c r="E333" s="1785"/>
      <c r="F333" s="37"/>
      <c r="G333" s="38"/>
      <c r="H333" s="1712"/>
      <c r="I333" s="1712"/>
      <c r="J333" s="1712"/>
      <c r="K333" s="1712"/>
      <c r="L333" s="1712"/>
      <c r="M333" s="1712"/>
      <c r="N333" s="1712"/>
      <c r="O333" s="427"/>
      <c r="P333" s="427"/>
      <c r="Q333" s="427"/>
      <c r="R333" s="427"/>
      <c r="S333" s="427"/>
    </row>
    <row r="334" ht="132.75" customHeight="1">
      <c r="A334" s="1786"/>
      <c r="B334" s="870" t="s">
        <v>2164</v>
      </c>
      <c r="C334" s="870"/>
      <c r="D334" s="1368"/>
      <c r="E334" s="986"/>
      <c r="F334" s="1787"/>
      <c r="G334" s="1689"/>
      <c r="H334" s="1690"/>
      <c r="I334" s="1690"/>
      <c r="J334" s="1690"/>
      <c r="K334" s="1690"/>
      <c r="L334" s="1690"/>
      <c r="M334" s="1690"/>
      <c r="N334" s="1690"/>
      <c r="O334" s="427"/>
      <c r="P334" s="427"/>
      <c r="Q334" s="427"/>
      <c r="R334" s="427"/>
      <c r="S334" s="427"/>
    </row>
    <row r="335" ht="132.75" customHeight="1">
      <c r="A335" s="1784"/>
      <c r="B335" s="1735" t="s">
        <v>2165</v>
      </c>
      <c r="C335" s="1735"/>
      <c r="D335" s="1368"/>
      <c r="E335" s="1785"/>
      <c r="F335" s="37"/>
      <c r="G335" s="38"/>
      <c r="H335" s="1712"/>
      <c r="I335" s="1712"/>
      <c r="J335" s="1712"/>
      <c r="K335" s="1712"/>
      <c r="L335" s="1712"/>
      <c r="M335" s="1712"/>
      <c r="N335" s="1712"/>
      <c r="O335" s="427"/>
      <c r="P335" s="427"/>
      <c r="Q335" s="427"/>
      <c r="R335" s="427"/>
      <c r="S335" s="427"/>
    </row>
    <row r="336" ht="132.75" customHeight="1">
      <c r="A336" s="1786"/>
      <c r="B336" s="870" t="s">
        <v>2166</v>
      </c>
      <c r="C336" s="870" t="s">
        <v>2167</v>
      </c>
      <c r="D336" s="1368"/>
      <c r="E336" s="986"/>
      <c r="F336" s="1787"/>
      <c r="G336" s="1689"/>
      <c r="H336" s="1690"/>
      <c r="I336" s="1690"/>
      <c r="J336" s="1690"/>
      <c r="K336" s="1690"/>
      <c r="L336" s="1690"/>
      <c r="M336" s="1690"/>
      <c r="N336" s="1690"/>
      <c r="O336" s="427"/>
      <c r="P336" s="427"/>
      <c r="Q336" s="427"/>
      <c r="R336" s="427"/>
      <c r="S336" s="427"/>
    </row>
    <row r="337" ht="132.75" customHeight="1">
      <c r="A337" s="1784"/>
      <c r="B337" s="1735" t="s">
        <v>2168</v>
      </c>
      <c r="C337" s="1735"/>
      <c r="D337" s="1368"/>
      <c r="E337" s="1785"/>
      <c r="F337" s="37"/>
      <c r="G337" s="38"/>
      <c r="H337" s="1712"/>
      <c r="I337" s="1712"/>
      <c r="J337" s="1712"/>
      <c r="K337" s="1712"/>
      <c r="L337" s="1712"/>
      <c r="M337" s="1712"/>
      <c r="N337" s="1712"/>
      <c r="O337" s="427"/>
      <c r="P337" s="427"/>
      <c r="Q337" s="427"/>
      <c r="R337" s="427"/>
      <c r="S337" s="427"/>
    </row>
    <row r="338" ht="132.75" customHeight="1">
      <c r="A338" s="1786">
        <v>43872.0</v>
      </c>
      <c r="B338" s="870" t="s">
        <v>2169</v>
      </c>
      <c r="C338" s="870" t="s">
        <v>2170</v>
      </c>
      <c r="D338" s="1368" t="s">
        <v>6779</v>
      </c>
      <c r="E338" s="986"/>
      <c r="F338" s="1787"/>
      <c r="G338" s="1689"/>
      <c r="H338" s="1690"/>
      <c r="I338" s="1690"/>
      <c r="J338" s="1690"/>
      <c r="K338" s="1690"/>
      <c r="L338" s="1690"/>
      <c r="M338" s="1690"/>
      <c r="N338" s="1690"/>
      <c r="O338" s="427"/>
      <c r="P338" s="427"/>
      <c r="Q338" s="427"/>
      <c r="R338" s="427"/>
      <c r="S338" s="427"/>
    </row>
    <row r="339" ht="66.75" customHeight="1">
      <c r="A339" s="1784"/>
      <c r="B339" s="1716" t="s">
        <v>2171</v>
      </c>
      <c r="D339" s="1368"/>
      <c r="E339" s="1785"/>
      <c r="F339" s="37"/>
      <c r="G339" s="38"/>
      <c r="H339" s="1712"/>
      <c r="I339" s="1712"/>
      <c r="J339" s="1712"/>
      <c r="K339" s="1712"/>
      <c r="L339" s="1712"/>
      <c r="M339" s="1712"/>
      <c r="N339" s="1712"/>
      <c r="O339" s="427"/>
      <c r="P339" s="427"/>
      <c r="Q339" s="427"/>
      <c r="R339" s="427"/>
      <c r="S339" s="427"/>
    </row>
    <row r="340" ht="138.0" customHeight="1">
      <c r="A340" s="1786">
        <v>43871.0</v>
      </c>
      <c r="B340" s="968" t="s">
        <v>2172</v>
      </c>
      <c r="C340" s="870" t="s">
        <v>2173</v>
      </c>
      <c r="D340" s="1368"/>
      <c r="E340" s="986"/>
      <c r="F340" s="1787"/>
      <c r="G340" s="1689"/>
      <c r="H340" s="1690"/>
      <c r="I340" s="1690"/>
      <c r="J340" s="1690"/>
      <c r="K340" s="1690"/>
      <c r="L340" s="1690"/>
      <c r="M340" s="1690"/>
      <c r="N340" s="1690"/>
      <c r="O340" s="427"/>
      <c r="P340" s="427"/>
      <c r="Q340" s="427"/>
      <c r="R340" s="427"/>
      <c r="S340" s="427"/>
    </row>
    <row r="341">
      <c r="A341" s="1744" t="s">
        <v>2176</v>
      </c>
      <c r="B341" s="1716" t="s">
        <v>2174</v>
      </c>
      <c r="C341" s="1735" t="s">
        <v>6780</v>
      </c>
      <c r="D341" s="1368" t="s">
        <v>6781</v>
      </c>
      <c r="E341" s="1785"/>
      <c r="F341" s="37"/>
      <c r="G341" s="38"/>
      <c r="H341" s="1712"/>
      <c r="I341" s="1712"/>
      <c r="J341" s="1712"/>
      <c r="K341" s="1712"/>
      <c r="L341" s="1712"/>
      <c r="M341" s="1712"/>
      <c r="N341" s="1712"/>
      <c r="O341" s="427"/>
      <c r="P341" s="427"/>
      <c r="Q341" s="427"/>
      <c r="R341" s="427"/>
      <c r="S341" s="427"/>
    </row>
    <row r="342" ht="66.75" customHeight="1">
      <c r="A342" s="1731"/>
      <c r="B342" s="968" t="s">
        <v>2177</v>
      </c>
      <c r="C342" s="870" t="s">
        <v>2178</v>
      </c>
      <c r="D342" s="1368"/>
      <c r="E342" s="986"/>
      <c r="F342" s="1787"/>
      <c r="G342" s="1689"/>
      <c r="H342" s="1690"/>
      <c r="I342" s="1690"/>
      <c r="J342" s="1690"/>
      <c r="K342" s="1690"/>
      <c r="L342" s="1690"/>
      <c r="M342" s="1690"/>
      <c r="N342" s="1690"/>
      <c r="O342" s="427"/>
      <c r="P342" s="427"/>
      <c r="Q342" s="427"/>
      <c r="R342" s="427"/>
      <c r="S342" s="427"/>
    </row>
    <row r="343" ht="193.5" customHeight="1">
      <c r="A343" s="1728"/>
      <c r="B343" s="1716" t="s">
        <v>2179</v>
      </c>
      <c r="C343" s="1735"/>
      <c r="D343" s="1368"/>
      <c r="E343" s="1785"/>
      <c r="F343" s="37"/>
      <c r="G343" s="38"/>
      <c r="H343" s="1712"/>
      <c r="I343" s="1712"/>
      <c r="J343" s="1712"/>
      <c r="K343" s="1712"/>
      <c r="L343" s="1712"/>
      <c r="M343" s="1712"/>
      <c r="N343" s="1712"/>
      <c r="O343" s="427"/>
      <c r="P343" s="427"/>
      <c r="Q343" s="427"/>
      <c r="R343" s="427"/>
      <c r="S343" s="427"/>
    </row>
    <row r="344" ht="66.75" customHeight="1">
      <c r="A344" s="1731"/>
      <c r="B344" s="968" t="s">
        <v>2180</v>
      </c>
      <c r="C344" s="870"/>
      <c r="D344" s="1368"/>
      <c r="E344" s="986"/>
      <c r="F344" s="1787"/>
      <c r="G344" s="1689"/>
      <c r="H344" s="1690"/>
      <c r="I344" s="1690"/>
      <c r="J344" s="1690"/>
      <c r="K344" s="1690"/>
      <c r="L344" s="1690"/>
      <c r="M344" s="1690"/>
      <c r="N344" s="1690"/>
      <c r="O344" s="427"/>
      <c r="P344" s="427"/>
      <c r="Q344" s="427"/>
      <c r="R344" s="427"/>
      <c r="S344" s="427"/>
    </row>
    <row r="345" ht="287.25" customHeight="1">
      <c r="A345" s="1728"/>
      <c r="B345" s="1716" t="s">
        <v>2181</v>
      </c>
      <c r="C345" s="1735"/>
      <c r="D345" s="1368"/>
      <c r="E345" s="1785"/>
      <c r="F345" s="37"/>
      <c r="G345" s="38"/>
      <c r="H345" s="1712"/>
      <c r="I345" s="1712"/>
      <c r="J345" s="1712"/>
      <c r="K345" s="1712"/>
      <c r="L345" s="1712"/>
      <c r="M345" s="1712"/>
      <c r="N345" s="1712"/>
      <c r="O345" s="427"/>
      <c r="P345" s="427"/>
      <c r="Q345" s="427"/>
      <c r="R345" s="427"/>
      <c r="S345" s="427"/>
    </row>
    <row r="346" ht="66.75" customHeight="1">
      <c r="A346" s="1731"/>
      <c r="B346" s="968" t="s">
        <v>2182</v>
      </c>
      <c r="C346" s="870"/>
      <c r="D346" s="1368"/>
      <c r="E346" s="986"/>
      <c r="F346" s="1787"/>
      <c r="G346" s="1689"/>
      <c r="H346" s="1690"/>
      <c r="I346" s="1690"/>
      <c r="J346" s="1690"/>
      <c r="K346" s="1690"/>
      <c r="L346" s="1690"/>
      <c r="M346" s="1690"/>
      <c r="N346" s="1690"/>
      <c r="O346" s="427"/>
      <c r="P346" s="427"/>
      <c r="Q346" s="427"/>
      <c r="R346" s="427"/>
      <c r="S346" s="427"/>
    </row>
    <row r="347" ht="95.25" customHeight="1">
      <c r="A347" s="1728"/>
      <c r="B347" s="1716" t="s">
        <v>2183</v>
      </c>
      <c r="C347" s="1735" t="s">
        <v>2184</v>
      </c>
      <c r="D347" s="1368"/>
      <c r="E347" s="1785"/>
      <c r="F347" s="37"/>
      <c r="G347" s="38"/>
      <c r="H347" s="1712"/>
      <c r="I347" s="1712"/>
      <c r="J347" s="1712"/>
      <c r="K347" s="1712"/>
      <c r="L347" s="1712"/>
      <c r="M347" s="1712"/>
      <c r="N347" s="1712"/>
      <c r="O347" s="427"/>
      <c r="P347" s="427"/>
      <c r="Q347" s="427"/>
      <c r="R347" s="427"/>
      <c r="S347" s="427"/>
    </row>
    <row r="348" ht="88.5" customHeight="1">
      <c r="A348" s="1731"/>
      <c r="B348" s="968" t="s">
        <v>2185</v>
      </c>
      <c r="C348" s="870" t="s">
        <v>2186</v>
      </c>
      <c r="D348" s="1368"/>
      <c r="E348" s="986"/>
      <c r="F348" s="1787"/>
      <c r="G348" s="1689"/>
      <c r="H348" s="1690"/>
      <c r="I348" s="1690"/>
      <c r="J348" s="1690"/>
      <c r="K348" s="1690"/>
      <c r="L348" s="1690"/>
      <c r="M348" s="1690"/>
      <c r="N348" s="1690"/>
      <c r="O348" s="427"/>
      <c r="P348" s="427"/>
      <c r="Q348" s="427"/>
      <c r="R348" s="427"/>
      <c r="S348" s="427"/>
    </row>
    <row r="349" ht="247.5" customHeight="1">
      <c r="A349" s="1728"/>
      <c r="B349" s="1716" t="s">
        <v>2187</v>
      </c>
      <c r="C349" s="1735" t="s">
        <v>2188</v>
      </c>
      <c r="D349" s="1368"/>
      <c r="E349" s="1785"/>
      <c r="F349" s="37"/>
      <c r="G349" s="38"/>
      <c r="H349" s="1712"/>
      <c r="I349" s="1712"/>
      <c r="J349" s="1712"/>
      <c r="K349" s="1712"/>
      <c r="L349" s="1712"/>
      <c r="M349" s="1712"/>
      <c r="N349" s="1712"/>
      <c r="O349" s="427"/>
      <c r="P349" s="427"/>
      <c r="Q349" s="427"/>
      <c r="R349" s="427"/>
      <c r="S349" s="427"/>
    </row>
    <row r="350" ht="124.5" customHeight="1">
      <c r="A350" s="1731"/>
      <c r="B350" s="968" t="s">
        <v>2189</v>
      </c>
      <c r="C350" s="870" t="s">
        <v>2190</v>
      </c>
      <c r="D350" s="1368"/>
      <c r="E350" s="986"/>
      <c r="F350" s="1787"/>
      <c r="G350" s="1689"/>
      <c r="H350" s="1690"/>
      <c r="I350" s="1690"/>
      <c r="J350" s="1690"/>
      <c r="K350" s="1690"/>
      <c r="L350" s="1690"/>
      <c r="M350" s="1690"/>
      <c r="N350" s="1690"/>
      <c r="O350" s="427"/>
      <c r="P350" s="427"/>
      <c r="Q350" s="427"/>
      <c r="R350" s="427"/>
      <c r="S350" s="427"/>
    </row>
    <row r="351" ht="195.0" customHeight="1">
      <c r="A351" s="1728"/>
      <c r="B351" s="1716" t="s">
        <v>2191</v>
      </c>
      <c r="C351" s="1735"/>
      <c r="D351" s="1368"/>
      <c r="E351" s="1785"/>
      <c r="F351" s="37"/>
      <c r="G351" s="38"/>
      <c r="H351" s="1712"/>
      <c r="I351" s="1712"/>
      <c r="J351" s="1712"/>
      <c r="K351" s="1712"/>
      <c r="L351" s="1712"/>
      <c r="M351" s="1712"/>
      <c r="N351" s="1712"/>
      <c r="O351" s="427"/>
      <c r="P351" s="427"/>
      <c r="Q351" s="427"/>
      <c r="R351" s="427"/>
      <c r="S351" s="427"/>
    </row>
    <row r="352" ht="63.75" customHeight="1">
      <c r="A352" s="1731"/>
      <c r="B352" s="870" t="s">
        <v>2192</v>
      </c>
      <c r="C352" s="870" t="s">
        <v>2193</v>
      </c>
      <c r="D352" s="1368"/>
      <c r="E352" s="986"/>
      <c r="F352" s="1787"/>
      <c r="G352" s="1689"/>
      <c r="H352" s="1690"/>
      <c r="I352" s="1690"/>
      <c r="J352" s="1690"/>
      <c r="K352" s="1690"/>
      <c r="L352" s="1690"/>
      <c r="M352" s="1690"/>
      <c r="N352" s="1690"/>
      <c r="O352" s="427"/>
      <c r="P352" s="427"/>
      <c r="Q352" s="427"/>
      <c r="R352" s="427"/>
      <c r="S352" s="427"/>
    </row>
    <row r="353" ht="189.75" customHeight="1">
      <c r="A353" s="1728"/>
      <c r="B353" s="1735" t="s">
        <v>6782</v>
      </c>
      <c r="C353" s="1735"/>
      <c r="D353" s="1368"/>
      <c r="E353" s="1785"/>
      <c r="F353" s="37"/>
      <c r="G353" s="38"/>
      <c r="H353" s="1712"/>
      <c r="I353" s="1712"/>
      <c r="J353" s="1712"/>
      <c r="K353" s="1712"/>
      <c r="L353" s="1712"/>
      <c r="M353" s="1712"/>
      <c r="N353" s="1712"/>
      <c r="O353" s="427"/>
      <c r="P353" s="427"/>
      <c r="Q353" s="427"/>
      <c r="R353" s="427"/>
      <c r="S353" s="427"/>
    </row>
    <row r="354" ht="680.25" customHeight="1">
      <c r="A354" s="1731"/>
      <c r="B354" s="870" t="s">
        <v>2195</v>
      </c>
      <c r="C354" s="870" t="s">
        <v>2196</v>
      </c>
      <c r="D354" s="1368" t="s">
        <v>6783</v>
      </c>
      <c r="E354" s="986"/>
      <c r="F354" s="1787"/>
      <c r="G354" s="1689"/>
      <c r="H354" s="1690"/>
      <c r="I354" s="1690"/>
      <c r="J354" s="1690"/>
      <c r="K354" s="1690"/>
      <c r="L354" s="1690"/>
      <c r="M354" s="1690"/>
      <c r="N354" s="1690"/>
      <c r="O354" s="427"/>
      <c r="P354" s="427"/>
      <c r="Q354" s="427"/>
      <c r="R354" s="427"/>
      <c r="S354" s="427"/>
    </row>
    <row r="355" ht="183.0" customHeight="1">
      <c r="A355" s="1728"/>
      <c r="B355" s="1765" t="s">
        <v>2197</v>
      </c>
      <c r="C355" s="1735" t="s">
        <v>2198</v>
      </c>
      <c r="D355" s="1368"/>
      <c r="E355" s="1785"/>
      <c r="F355" s="37"/>
      <c r="G355" s="38"/>
      <c r="H355" s="1712"/>
      <c r="I355" s="1712"/>
      <c r="J355" s="1712"/>
      <c r="K355" s="1712"/>
      <c r="L355" s="1712"/>
      <c r="M355" s="1712"/>
      <c r="N355" s="1712"/>
      <c r="O355" s="427"/>
      <c r="P355" s="427"/>
      <c r="Q355" s="427"/>
      <c r="R355" s="427"/>
      <c r="S355" s="427"/>
    </row>
    <row r="356" ht="102.0" customHeight="1">
      <c r="A356" s="1731"/>
      <c r="B356" s="870" t="s">
        <v>2199</v>
      </c>
      <c r="C356" s="870" t="s">
        <v>2200</v>
      </c>
      <c r="D356" s="1368"/>
      <c r="E356" s="986"/>
      <c r="F356" s="1787"/>
      <c r="G356" s="1689"/>
      <c r="H356" s="1690"/>
      <c r="I356" s="1690"/>
      <c r="J356" s="1690"/>
      <c r="K356" s="1690"/>
      <c r="L356" s="1690"/>
      <c r="M356" s="1690"/>
      <c r="N356" s="1690"/>
      <c r="O356" s="427"/>
      <c r="P356" s="427"/>
      <c r="Q356" s="427"/>
      <c r="R356" s="427"/>
      <c r="S356" s="427"/>
    </row>
    <row r="357" ht="361.5" customHeight="1">
      <c r="A357" s="1728"/>
      <c r="B357" s="1777" t="s">
        <v>2201</v>
      </c>
      <c r="C357" s="1716" t="s">
        <v>2202</v>
      </c>
      <c r="D357" s="1368" t="s">
        <v>6784</v>
      </c>
      <c r="E357" s="1785"/>
      <c r="F357" s="37"/>
      <c r="G357" s="38"/>
      <c r="H357" s="1712"/>
      <c r="I357" s="1712"/>
      <c r="J357" s="1712"/>
      <c r="K357" s="1712"/>
      <c r="L357" s="1712"/>
      <c r="M357" s="1712"/>
      <c r="N357" s="1712"/>
      <c r="O357" s="427"/>
      <c r="P357" s="427"/>
      <c r="Q357" s="427"/>
      <c r="R357" s="427"/>
      <c r="S357" s="427"/>
    </row>
    <row r="358" ht="168.0" customHeight="1">
      <c r="A358" s="1731"/>
      <c r="B358" s="870" t="s">
        <v>2203</v>
      </c>
      <c r="C358" s="870"/>
      <c r="D358" s="1368"/>
      <c r="E358" s="986"/>
      <c r="F358" s="1787"/>
      <c r="G358" s="1689"/>
      <c r="H358" s="1690"/>
      <c r="I358" s="1690"/>
      <c r="J358" s="1690"/>
      <c r="K358" s="1690"/>
      <c r="L358" s="1690"/>
      <c r="M358" s="1690"/>
      <c r="N358" s="1690"/>
      <c r="O358" s="427"/>
      <c r="P358" s="427"/>
      <c r="Q358" s="427"/>
      <c r="R358" s="427"/>
      <c r="S358" s="427"/>
    </row>
    <row r="359" ht="240.75" customHeight="1">
      <c r="A359" s="1728"/>
      <c r="B359" s="1735" t="s">
        <v>6785</v>
      </c>
      <c r="C359" s="1735"/>
      <c r="D359" s="1368"/>
      <c r="E359" s="1785"/>
      <c r="F359" s="37"/>
      <c r="G359" s="38"/>
      <c r="H359" s="1712"/>
      <c r="I359" s="1712"/>
      <c r="J359" s="1712"/>
      <c r="K359" s="1712"/>
      <c r="L359" s="1712"/>
      <c r="M359" s="1712"/>
      <c r="N359" s="1712"/>
      <c r="O359" s="427"/>
      <c r="P359" s="427"/>
      <c r="Q359" s="427"/>
      <c r="R359" s="427"/>
      <c r="S359" s="427"/>
    </row>
    <row r="360" ht="224.25" customHeight="1">
      <c r="A360" s="1731"/>
      <c r="B360" s="870" t="s">
        <v>2205</v>
      </c>
      <c r="C360" s="870" t="s">
        <v>2206</v>
      </c>
      <c r="D360" s="1368" t="s">
        <v>6786</v>
      </c>
      <c r="E360" s="986"/>
      <c r="F360" s="1787"/>
      <c r="G360" s="1689"/>
      <c r="H360" s="1690"/>
      <c r="I360" s="1690"/>
      <c r="J360" s="1690"/>
      <c r="K360" s="1690"/>
      <c r="L360" s="1690"/>
      <c r="M360" s="1690"/>
      <c r="N360" s="1690"/>
      <c r="O360" s="427"/>
      <c r="P360" s="427"/>
      <c r="Q360" s="427"/>
      <c r="R360" s="427"/>
      <c r="S360" s="427"/>
    </row>
    <row r="361" ht="179.25" customHeight="1">
      <c r="A361" s="1728"/>
      <c r="B361" s="1735" t="s">
        <v>2207</v>
      </c>
      <c r="C361" s="1735" t="s">
        <v>2208</v>
      </c>
      <c r="D361" s="1368"/>
      <c r="E361" s="1785"/>
      <c r="F361" s="37"/>
      <c r="G361" s="38"/>
      <c r="H361" s="1712"/>
      <c r="I361" s="1712"/>
      <c r="J361" s="1712"/>
      <c r="K361" s="1712"/>
      <c r="L361" s="1712"/>
      <c r="M361" s="1712"/>
      <c r="N361" s="1712"/>
      <c r="O361" s="427"/>
      <c r="P361" s="427"/>
      <c r="Q361" s="427"/>
      <c r="R361" s="427"/>
      <c r="S361" s="427"/>
    </row>
    <row r="362" ht="189.75" customHeight="1">
      <c r="A362" s="1731"/>
      <c r="B362" s="1766" t="s">
        <v>2209</v>
      </c>
      <c r="C362" s="870"/>
      <c r="D362" s="1368"/>
      <c r="E362" s="986"/>
      <c r="F362" s="1787"/>
      <c r="G362" s="1689"/>
      <c r="H362" s="1690"/>
      <c r="I362" s="1690"/>
      <c r="J362" s="1690"/>
      <c r="K362" s="1690"/>
      <c r="L362" s="1690"/>
      <c r="M362" s="1690"/>
      <c r="N362" s="1690"/>
      <c r="O362" s="427"/>
      <c r="P362" s="427"/>
      <c r="Q362" s="427"/>
      <c r="R362" s="427"/>
      <c r="S362" s="427"/>
    </row>
    <row r="363" ht="327.75" customHeight="1">
      <c r="A363" s="1728"/>
      <c r="B363" s="1767" t="s">
        <v>6787</v>
      </c>
      <c r="C363" s="1735" t="s">
        <v>2211</v>
      </c>
      <c r="D363" s="1368"/>
      <c r="E363" s="1785"/>
      <c r="F363" s="37"/>
      <c r="G363" s="38"/>
      <c r="H363" s="1712"/>
      <c r="I363" s="1712"/>
      <c r="J363" s="1712"/>
      <c r="K363" s="1712"/>
      <c r="L363" s="1712"/>
      <c r="M363" s="1712"/>
      <c r="N363" s="1712"/>
      <c r="O363" s="427"/>
      <c r="P363" s="427"/>
      <c r="Q363" s="427"/>
      <c r="R363" s="427"/>
      <c r="S363" s="427"/>
    </row>
    <row r="364" ht="122.25" customHeight="1">
      <c r="A364" s="1731"/>
      <c r="B364" s="1766" t="s">
        <v>2212</v>
      </c>
      <c r="C364" s="870"/>
      <c r="D364" s="1368"/>
      <c r="E364" s="986"/>
      <c r="F364" s="1787"/>
      <c r="G364" s="1689"/>
      <c r="H364" s="1690"/>
      <c r="I364" s="1690"/>
      <c r="J364" s="1690"/>
      <c r="K364" s="1690"/>
      <c r="L364" s="1690"/>
      <c r="M364" s="1690"/>
      <c r="N364" s="1690"/>
      <c r="O364" s="427"/>
      <c r="P364" s="427"/>
      <c r="Q364" s="427"/>
      <c r="R364" s="427"/>
      <c r="S364" s="427"/>
    </row>
    <row r="365" ht="82.5" customHeight="1">
      <c r="A365" s="1728"/>
      <c r="B365" s="1767" t="s">
        <v>2213</v>
      </c>
      <c r="C365" s="1735"/>
      <c r="D365" s="1368"/>
      <c r="E365" s="1785"/>
      <c r="F365" s="37"/>
      <c r="G365" s="38"/>
      <c r="H365" s="1712"/>
      <c r="I365" s="1712"/>
      <c r="J365" s="1712"/>
      <c r="K365" s="1712"/>
      <c r="L365" s="1712"/>
      <c r="M365" s="1712"/>
      <c r="N365" s="1712"/>
      <c r="O365" s="427"/>
      <c r="P365" s="427"/>
      <c r="Q365" s="427"/>
      <c r="R365" s="427"/>
      <c r="S365" s="427"/>
    </row>
    <row r="366" ht="132.0" customHeight="1">
      <c r="A366" s="1731"/>
      <c r="B366" s="1766" t="s">
        <v>2214</v>
      </c>
      <c r="C366" s="870"/>
      <c r="D366" s="1368"/>
      <c r="E366" s="986"/>
      <c r="F366" s="1787"/>
      <c r="G366" s="1689"/>
      <c r="H366" s="1690"/>
      <c r="I366" s="1690"/>
      <c r="J366" s="1690"/>
      <c r="K366" s="1690"/>
      <c r="L366" s="1690"/>
      <c r="M366" s="1690"/>
      <c r="N366" s="1690"/>
      <c r="O366" s="427"/>
      <c r="P366" s="427"/>
      <c r="Q366" s="427"/>
      <c r="R366" s="427"/>
      <c r="S366" s="427"/>
    </row>
    <row r="367" ht="111.75" customHeight="1">
      <c r="A367" s="1728"/>
      <c r="B367" s="1788"/>
      <c r="C367" s="1735"/>
      <c r="D367" s="1368"/>
      <c r="E367" s="1785"/>
      <c r="F367" s="37"/>
      <c r="G367" s="38"/>
      <c r="H367" s="1712"/>
      <c r="I367" s="1712"/>
      <c r="J367" s="1712"/>
      <c r="K367" s="1712"/>
      <c r="L367" s="1712"/>
      <c r="M367" s="1712"/>
      <c r="N367" s="1712"/>
      <c r="O367" s="427"/>
      <c r="P367" s="427"/>
      <c r="Q367" s="427"/>
      <c r="R367" s="427"/>
      <c r="S367" s="427"/>
    </row>
    <row r="368" ht="213.75" customHeight="1">
      <c r="A368" s="1731"/>
      <c r="B368" s="1766" t="s">
        <v>2215</v>
      </c>
      <c r="C368" s="870"/>
      <c r="D368" s="1368"/>
      <c r="E368" s="986"/>
      <c r="F368" s="1787"/>
      <c r="G368" s="1689"/>
      <c r="H368" s="1690"/>
      <c r="I368" s="1690"/>
      <c r="J368" s="1690"/>
      <c r="K368" s="1690"/>
      <c r="L368" s="1690"/>
      <c r="M368" s="1690"/>
      <c r="N368" s="1690"/>
      <c r="O368" s="427"/>
      <c r="P368" s="427"/>
      <c r="Q368" s="427"/>
      <c r="R368" s="427"/>
      <c r="S368" s="427"/>
    </row>
    <row r="369" ht="213.75" customHeight="1">
      <c r="A369" s="1728"/>
      <c r="B369" s="1767" t="s">
        <v>2216</v>
      </c>
      <c r="C369" s="1735"/>
      <c r="D369" s="1368"/>
      <c r="E369" s="1785"/>
      <c r="F369" s="37"/>
      <c r="G369" s="38"/>
      <c r="H369" s="1712"/>
      <c r="I369" s="1712"/>
      <c r="J369" s="1712"/>
      <c r="K369" s="1712"/>
      <c r="L369" s="1712"/>
      <c r="M369" s="1712"/>
      <c r="N369" s="1712"/>
      <c r="O369" s="427"/>
      <c r="P369" s="427"/>
      <c r="Q369" s="427"/>
      <c r="R369" s="427"/>
      <c r="S369" s="427"/>
    </row>
    <row r="370" ht="228.75" customHeight="1">
      <c r="A370" s="1731"/>
      <c r="B370" s="1766" t="s">
        <v>2217</v>
      </c>
      <c r="C370" s="870"/>
      <c r="D370" s="1368"/>
      <c r="E370" s="986"/>
      <c r="F370" s="1787"/>
      <c r="G370" s="1689"/>
      <c r="H370" s="1690"/>
      <c r="I370" s="1690"/>
      <c r="J370" s="1690"/>
      <c r="K370" s="1690"/>
      <c r="L370" s="1690"/>
      <c r="M370" s="1690"/>
      <c r="N370" s="1690"/>
      <c r="O370" s="427"/>
      <c r="P370" s="427"/>
      <c r="Q370" s="427"/>
      <c r="R370" s="427"/>
      <c r="S370" s="427"/>
    </row>
    <row r="371" ht="160.5" customHeight="1">
      <c r="A371" s="1728"/>
      <c r="B371" s="1767" t="s">
        <v>2218</v>
      </c>
      <c r="C371" s="1765"/>
      <c r="D371" s="1368"/>
      <c r="E371" s="1785"/>
      <c r="F371" s="37"/>
      <c r="G371" s="38"/>
      <c r="H371" s="1712"/>
      <c r="I371" s="1712"/>
      <c r="J371" s="1712"/>
      <c r="K371" s="1712"/>
      <c r="L371" s="1712"/>
      <c r="M371" s="1712"/>
      <c r="N371" s="1712"/>
      <c r="O371" s="427"/>
      <c r="P371" s="427"/>
      <c r="Q371" s="427"/>
      <c r="R371" s="427"/>
      <c r="S371" s="427"/>
    </row>
    <row r="372" ht="75.0" customHeight="1">
      <c r="A372" s="1731"/>
      <c r="B372" s="1766" t="s">
        <v>2219</v>
      </c>
      <c r="C372" s="870" t="s">
        <v>2220</v>
      </c>
      <c r="D372" s="1368"/>
      <c r="E372" s="986"/>
      <c r="F372" s="1787"/>
      <c r="G372" s="1689"/>
      <c r="H372" s="1690"/>
      <c r="I372" s="1690"/>
      <c r="J372" s="1690"/>
      <c r="K372" s="1690"/>
      <c r="L372" s="1690"/>
      <c r="M372" s="1690"/>
      <c r="N372" s="1690"/>
      <c r="O372" s="427"/>
      <c r="P372" s="427"/>
      <c r="Q372" s="427"/>
      <c r="R372" s="427"/>
      <c r="S372" s="427"/>
    </row>
    <row r="373" ht="63.75" customHeight="1">
      <c r="A373" s="1728"/>
      <c r="B373" s="1767"/>
      <c r="C373" s="1735"/>
      <c r="D373" s="1368"/>
      <c r="E373" s="1785"/>
      <c r="F373" s="37"/>
      <c r="G373" s="38"/>
      <c r="H373" s="1712"/>
      <c r="I373" s="1712"/>
      <c r="J373" s="1712"/>
      <c r="K373" s="1712"/>
      <c r="L373" s="1712"/>
      <c r="M373" s="1712"/>
      <c r="N373" s="1712"/>
      <c r="O373" s="427"/>
      <c r="P373" s="427"/>
      <c r="Q373" s="427"/>
      <c r="R373" s="427"/>
      <c r="S373" s="427"/>
    </row>
    <row r="374" ht="126.75" customHeight="1">
      <c r="A374" s="1731"/>
      <c r="B374" s="1766" t="s">
        <v>2221</v>
      </c>
      <c r="C374" s="870"/>
      <c r="D374" s="1368"/>
      <c r="E374" s="986"/>
      <c r="F374" s="1787"/>
      <c r="G374" s="1689"/>
      <c r="H374" s="1690"/>
      <c r="I374" s="1690"/>
      <c r="J374" s="1690"/>
      <c r="K374" s="1690"/>
      <c r="L374" s="1690"/>
      <c r="M374" s="1690"/>
      <c r="N374" s="1690"/>
      <c r="O374" s="427"/>
      <c r="P374" s="427"/>
      <c r="Q374" s="427"/>
      <c r="R374" s="427"/>
      <c r="S374" s="427"/>
    </row>
    <row r="375" ht="63.75" customHeight="1">
      <c r="A375" s="1728"/>
      <c r="B375" s="1767" t="s">
        <v>2222</v>
      </c>
      <c r="C375" s="1735" t="s">
        <v>2223</v>
      </c>
      <c r="D375" s="1368"/>
      <c r="E375" s="1785"/>
      <c r="F375" s="37"/>
      <c r="G375" s="38"/>
      <c r="H375" s="1712"/>
      <c r="I375" s="1712"/>
      <c r="J375" s="1712"/>
      <c r="K375" s="1712"/>
      <c r="L375" s="1712"/>
      <c r="M375" s="1712"/>
      <c r="N375" s="1712"/>
      <c r="O375" s="427"/>
      <c r="P375" s="427"/>
      <c r="Q375" s="427"/>
      <c r="R375" s="427"/>
      <c r="S375" s="427"/>
    </row>
    <row r="376" ht="169.5" customHeight="1">
      <c r="A376" s="1731"/>
      <c r="B376" s="1766" t="s">
        <v>2224</v>
      </c>
      <c r="C376" s="870" t="s">
        <v>2225</v>
      </c>
      <c r="D376" s="1368"/>
      <c r="E376" s="986"/>
      <c r="F376" s="1787"/>
      <c r="G376" s="1689"/>
      <c r="H376" s="1690"/>
      <c r="I376" s="1690"/>
      <c r="J376" s="1690"/>
      <c r="K376" s="1690"/>
      <c r="L376" s="1690"/>
      <c r="M376" s="1690"/>
      <c r="N376" s="1690"/>
      <c r="O376" s="427"/>
      <c r="P376" s="427"/>
      <c r="Q376" s="427"/>
      <c r="R376" s="427"/>
      <c r="S376" s="427"/>
    </row>
    <row r="377" ht="164.25" customHeight="1">
      <c r="A377" s="1728"/>
      <c r="B377" s="1767" t="s">
        <v>2224</v>
      </c>
      <c r="C377" s="1735" t="s">
        <v>2226</v>
      </c>
      <c r="D377" s="1368"/>
      <c r="E377" s="1785"/>
      <c r="F377" s="37"/>
      <c r="G377" s="38"/>
      <c r="H377" s="1712"/>
      <c r="I377" s="1712"/>
      <c r="J377" s="1712"/>
      <c r="K377" s="1712"/>
      <c r="L377" s="1712"/>
      <c r="M377" s="1712"/>
      <c r="N377" s="1712"/>
      <c r="O377" s="427"/>
      <c r="P377" s="427"/>
      <c r="Q377" s="427"/>
      <c r="R377" s="427"/>
      <c r="S377" s="427"/>
    </row>
    <row r="378" ht="159.75" customHeight="1">
      <c r="A378" s="1731"/>
      <c r="B378" s="1766" t="s">
        <v>2227</v>
      </c>
      <c r="C378" s="870"/>
      <c r="D378" s="1368"/>
      <c r="E378" s="986"/>
      <c r="F378" s="1787"/>
      <c r="G378" s="1689"/>
      <c r="H378" s="1690"/>
      <c r="I378" s="1690"/>
      <c r="J378" s="1690"/>
      <c r="K378" s="1690"/>
      <c r="L378" s="1690"/>
      <c r="M378" s="1690"/>
      <c r="N378" s="1690"/>
      <c r="O378" s="427"/>
      <c r="P378" s="427"/>
      <c r="Q378" s="427"/>
      <c r="R378" s="427"/>
      <c r="S378" s="427"/>
    </row>
    <row r="379" ht="156.75" customHeight="1">
      <c r="A379" s="1728"/>
      <c r="B379" s="1767" t="s">
        <v>2228</v>
      </c>
      <c r="C379" s="1735" t="s">
        <v>2229</v>
      </c>
      <c r="D379" s="1368"/>
      <c r="E379" s="1785"/>
      <c r="F379" s="37"/>
      <c r="G379" s="38"/>
      <c r="H379" s="1712"/>
      <c r="I379" s="1712"/>
      <c r="J379" s="1712"/>
      <c r="K379" s="1712"/>
      <c r="L379" s="1712"/>
      <c r="M379" s="1712"/>
      <c r="N379" s="1712"/>
      <c r="O379" s="427"/>
      <c r="P379" s="427"/>
      <c r="Q379" s="427"/>
      <c r="R379" s="427"/>
      <c r="S379" s="427"/>
    </row>
    <row r="380" ht="79.5" customHeight="1">
      <c r="A380" s="1731"/>
      <c r="B380" s="1766" t="s">
        <v>2230</v>
      </c>
      <c r="C380" s="870" t="s">
        <v>2231</v>
      </c>
      <c r="D380" s="1368"/>
      <c r="E380" s="986"/>
      <c r="F380" s="1787"/>
      <c r="G380" s="1689"/>
      <c r="H380" s="1690"/>
      <c r="I380" s="1690"/>
      <c r="J380" s="1690"/>
      <c r="K380" s="1690"/>
      <c r="L380" s="1690"/>
      <c r="M380" s="1690"/>
      <c r="N380" s="1690"/>
      <c r="O380" s="427"/>
      <c r="P380" s="427"/>
      <c r="Q380" s="427"/>
      <c r="R380" s="427"/>
      <c r="S380" s="427"/>
    </row>
    <row r="381" ht="99.75" customHeight="1">
      <c r="A381" s="1728"/>
      <c r="B381" s="1767" t="s">
        <v>2232</v>
      </c>
      <c r="C381" s="1789" t="s">
        <v>2233</v>
      </c>
      <c r="D381" s="1368"/>
      <c r="E381" s="1785"/>
      <c r="F381" s="37"/>
      <c r="G381" s="38"/>
      <c r="H381" s="1712"/>
      <c r="I381" s="1712"/>
      <c r="J381" s="1712"/>
      <c r="K381" s="1712"/>
      <c r="L381" s="1712"/>
      <c r="M381" s="1712"/>
      <c r="N381" s="1712"/>
      <c r="O381" s="427"/>
      <c r="P381" s="427"/>
      <c r="Q381" s="427"/>
      <c r="R381" s="427"/>
      <c r="S381" s="427"/>
    </row>
    <row r="382" ht="60.0" customHeight="1">
      <c r="A382" s="1731"/>
      <c r="B382" s="1766" t="s">
        <v>2234</v>
      </c>
      <c r="C382" s="870"/>
      <c r="D382" s="1368"/>
      <c r="E382" s="986"/>
      <c r="F382" s="1787"/>
      <c r="G382" s="1689"/>
      <c r="H382" s="1690"/>
      <c r="I382" s="1690"/>
      <c r="J382" s="1690"/>
      <c r="K382" s="1690"/>
      <c r="L382" s="1690"/>
      <c r="M382" s="1690"/>
      <c r="N382" s="1690"/>
      <c r="O382" s="427"/>
      <c r="P382" s="427"/>
      <c r="Q382" s="427"/>
      <c r="R382" s="427"/>
      <c r="S382" s="427"/>
    </row>
    <row r="383" ht="60.0" customHeight="1">
      <c r="A383" s="1728"/>
      <c r="B383" s="1767" t="s">
        <v>2235</v>
      </c>
      <c r="C383" s="1735"/>
      <c r="D383" s="1368"/>
      <c r="E383" s="1785"/>
      <c r="F383" s="37"/>
      <c r="G383" s="38"/>
      <c r="H383" s="1712"/>
      <c r="I383" s="1712"/>
      <c r="J383" s="1712"/>
      <c r="K383" s="1712"/>
      <c r="L383" s="1712"/>
      <c r="M383" s="1712"/>
      <c r="N383" s="1712"/>
      <c r="O383" s="427"/>
      <c r="P383" s="427"/>
      <c r="Q383" s="427"/>
      <c r="R383" s="427"/>
      <c r="S383" s="427"/>
    </row>
    <row r="384" ht="60.0" customHeight="1">
      <c r="A384" s="1731"/>
      <c r="B384" s="1766" t="s">
        <v>6788</v>
      </c>
      <c r="C384" s="870"/>
      <c r="D384" s="1368"/>
      <c r="E384" s="986"/>
      <c r="F384" s="1787"/>
      <c r="G384" s="1689"/>
      <c r="H384" s="1690"/>
      <c r="I384" s="1690"/>
      <c r="J384" s="1690"/>
      <c r="K384" s="1690"/>
      <c r="L384" s="1690"/>
      <c r="M384" s="1690"/>
      <c r="N384" s="1690"/>
      <c r="O384" s="427"/>
      <c r="P384" s="427"/>
      <c r="Q384" s="427"/>
      <c r="R384" s="427"/>
      <c r="S384" s="427"/>
    </row>
    <row r="385" ht="60.0" customHeight="1">
      <c r="A385" s="1728"/>
      <c r="B385" s="1767" t="s">
        <v>2237</v>
      </c>
      <c r="C385" s="1735"/>
      <c r="D385" s="1368"/>
      <c r="E385" s="1785"/>
      <c r="F385" s="37"/>
      <c r="G385" s="38"/>
      <c r="H385" s="1712"/>
      <c r="I385" s="1712"/>
      <c r="J385" s="1712"/>
      <c r="K385" s="1712"/>
      <c r="L385" s="1712"/>
      <c r="M385" s="1712"/>
      <c r="N385" s="1712"/>
      <c r="O385" s="427"/>
      <c r="P385" s="427"/>
      <c r="Q385" s="427"/>
      <c r="R385" s="427"/>
      <c r="S385" s="427"/>
    </row>
    <row r="386" ht="79.5" customHeight="1">
      <c r="A386" s="1731"/>
      <c r="B386" s="1766" t="s">
        <v>2238</v>
      </c>
      <c r="C386" s="870"/>
      <c r="D386" s="1368"/>
      <c r="E386" s="986"/>
      <c r="F386" s="1787"/>
      <c r="G386" s="1689"/>
      <c r="H386" s="1690"/>
      <c r="I386" s="1690"/>
      <c r="J386" s="1690"/>
      <c r="K386" s="1690"/>
      <c r="L386" s="1690"/>
      <c r="M386" s="1690"/>
      <c r="N386" s="1690"/>
      <c r="O386" s="427"/>
      <c r="P386" s="427"/>
      <c r="Q386" s="427"/>
      <c r="R386" s="427"/>
      <c r="S386" s="427"/>
    </row>
    <row r="387" ht="85.5" customHeight="1">
      <c r="A387" s="1728"/>
      <c r="B387" s="1767" t="s">
        <v>2239</v>
      </c>
      <c r="C387" s="1735"/>
      <c r="D387" s="1368"/>
      <c r="E387" s="1785"/>
      <c r="F387" s="37"/>
      <c r="G387" s="38"/>
      <c r="H387" s="1712"/>
      <c r="I387" s="1712"/>
      <c r="J387" s="1712"/>
      <c r="K387" s="1712"/>
      <c r="L387" s="1712"/>
      <c r="M387" s="1712"/>
      <c r="N387" s="1712"/>
      <c r="O387" s="427"/>
      <c r="P387" s="427"/>
      <c r="Q387" s="427"/>
      <c r="R387" s="427"/>
      <c r="S387" s="427"/>
    </row>
    <row r="388" ht="96.0" customHeight="1">
      <c r="A388" s="1731"/>
      <c r="B388" s="1766" t="s">
        <v>2240</v>
      </c>
      <c r="C388" s="870"/>
      <c r="D388" s="1368"/>
      <c r="E388" s="986"/>
      <c r="F388" s="1787"/>
      <c r="G388" s="1689"/>
      <c r="H388" s="1690"/>
      <c r="I388" s="1690"/>
      <c r="J388" s="1690"/>
      <c r="K388" s="1690"/>
      <c r="L388" s="1690"/>
      <c r="M388" s="1690"/>
      <c r="N388" s="1690"/>
      <c r="O388" s="427"/>
      <c r="P388" s="427"/>
      <c r="Q388" s="427"/>
      <c r="R388" s="427"/>
      <c r="S388" s="427"/>
    </row>
    <row r="389" ht="72.75" customHeight="1">
      <c r="A389" s="1728"/>
      <c r="B389" s="1767" t="s">
        <v>2241</v>
      </c>
      <c r="C389" s="1735" t="s">
        <v>2242</v>
      </c>
      <c r="D389" s="1368"/>
      <c r="E389" s="1785"/>
      <c r="F389" s="37"/>
      <c r="G389" s="38"/>
      <c r="H389" s="1712"/>
      <c r="I389" s="1712"/>
      <c r="J389" s="1712"/>
      <c r="K389" s="1712"/>
      <c r="L389" s="1712"/>
      <c r="M389" s="1712"/>
      <c r="N389" s="1712"/>
      <c r="O389" s="427"/>
      <c r="P389" s="427"/>
      <c r="Q389" s="427"/>
      <c r="R389" s="427"/>
      <c r="S389" s="427"/>
    </row>
    <row r="390" ht="78.75" customHeight="1">
      <c r="A390" s="1731"/>
      <c r="B390" s="1766" t="s">
        <v>2243</v>
      </c>
      <c r="C390" s="870"/>
      <c r="D390" s="1368"/>
      <c r="E390" s="986"/>
      <c r="F390" s="1787"/>
      <c r="G390" s="1689"/>
      <c r="H390" s="1690"/>
      <c r="I390" s="1690"/>
      <c r="J390" s="1690"/>
      <c r="K390" s="1690"/>
      <c r="L390" s="1690"/>
      <c r="M390" s="1690"/>
      <c r="N390" s="1690"/>
      <c r="O390" s="427"/>
      <c r="P390" s="427"/>
      <c r="Q390" s="427"/>
      <c r="R390" s="427"/>
      <c r="S390" s="427"/>
    </row>
    <row r="391" ht="78.75" customHeight="1">
      <c r="A391" s="1728"/>
      <c r="B391" s="1767" t="s">
        <v>2244</v>
      </c>
      <c r="C391" s="1735" t="s">
        <v>2245</v>
      </c>
      <c r="D391" s="1368"/>
      <c r="E391" s="1785"/>
      <c r="F391" s="37"/>
      <c r="G391" s="38"/>
      <c r="H391" s="1712"/>
      <c r="I391" s="1712"/>
      <c r="J391" s="1712"/>
      <c r="K391" s="1712"/>
      <c r="L391" s="1712"/>
      <c r="M391" s="1712"/>
      <c r="N391" s="1712"/>
      <c r="O391" s="427"/>
      <c r="P391" s="427"/>
      <c r="Q391" s="427"/>
      <c r="R391" s="427"/>
      <c r="S391" s="427"/>
    </row>
    <row r="392" ht="423.0" customHeight="1">
      <c r="A392" s="1731"/>
      <c r="B392" s="1766" t="s">
        <v>2246</v>
      </c>
      <c r="C392" s="870" t="s">
        <v>2247</v>
      </c>
      <c r="D392" s="1368" t="s">
        <v>6789</v>
      </c>
      <c r="E392" s="986"/>
      <c r="F392" s="1787"/>
      <c r="G392" s="1689"/>
      <c r="H392" s="1690"/>
      <c r="I392" s="1690"/>
      <c r="J392" s="1690"/>
      <c r="K392" s="1690"/>
      <c r="L392" s="1690"/>
      <c r="M392" s="1690"/>
      <c r="N392" s="1690"/>
      <c r="O392" s="427"/>
      <c r="P392" s="427"/>
      <c r="Q392" s="427"/>
      <c r="R392" s="427"/>
      <c r="S392" s="427"/>
    </row>
    <row r="393" ht="144.75" customHeight="1">
      <c r="A393" s="1728"/>
      <c r="B393" s="1767" t="s">
        <v>2248</v>
      </c>
      <c r="D393" s="1368"/>
      <c r="E393" s="1785"/>
      <c r="F393" s="37"/>
      <c r="G393" s="38"/>
      <c r="H393" s="1712"/>
      <c r="I393" s="1712"/>
      <c r="J393" s="1712"/>
      <c r="K393" s="1712"/>
      <c r="L393" s="1712"/>
      <c r="M393" s="1712"/>
      <c r="N393" s="1712"/>
      <c r="O393" s="427"/>
      <c r="P393" s="427"/>
      <c r="Q393" s="427"/>
      <c r="R393" s="427"/>
      <c r="S393" s="427"/>
    </row>
    <row r="394" ht="180.75" customHeight="1">
      <c r="A394" s="1731"/>
      <c r="B394" s="1766" t="s">
        <v>2249</v>
      </c>
      <c r="C394" s="870" t="s">
        <v>2250</v>
      </c>
      <c r="D394" s="1368"/>
      <c r="E394" s="986"/>
      <c r="F394" s="1787"/>
      <c r="G394" s="1689"/>
      <c r="H394" s="1690"/>
      <c r="I394" s="1690"/>
      <c r="J394" s="1690"/>
      <c r="K394" s="1690"/>
      <c r="L394" s="1690"/>
      <c r="M394" s="1690"/>
      <c r="N394" s="1690"/>
      <c r="O394" s="427"/>
      <c r="P394" s="427"/>
      <c r="Q394" s="427"/>
      <c r="R394" s="427"/>
      <c r="S394" s="427"/>
    </row>
    <row r="395" ht="54.0" customHeight="1">
      <c r="A395" s="1728"/>
      <c r="B395" s="1767" t="s">
        <v>2251</v>
      </c>
      <c r="D395" s="1368"/>
      <c r="E395" s="1785"/>
      <c r="F395" s="37"/>
      <c r="G395" s="38"/>
      <c r="H395" s="1712"/>
      <c r="I395" s="1712"/>
      <c r="J395" s="1712"/>
      <c r="K395" s="1712"/>
      <c r="L395" s="1712"/>
      <c r="M395" s="1712"/>
      <c r="N395" s="1712"/>
      <c r="O395" s="427"/>
      <c r="P395" s="427"/>
      <c r="Q395" s="427"/>
      <c r="R395" s="427"/>
      <c r="S395" s="427"/>
    </row>
    <row r="396" ht="54.0" customHeight="1">
      <c r="A396" s="1731"/>
      <c r="B396" s="1766" t="s">
        <v>2252</v>
      </c>
      <c r="C396" s="870"/>
      <c r="D396" s="1368"/>
      <c r="E396" s="986"/>
      <c r="F396" s="1787"/>
      <c r="G396" s="1689"/>
      <c r="H396" s="1690"/>
      <c r="I396" s="1690"/>
      <c r="J396" s="1690"/>
      <c r="K396" s="1690"/>
      <c r="L396" s="1690"/>
      <c r="M396" s="1690"/>
      <c r="N396" s="1690"/>
      <c r="O396" s="427"/>
      <c r="P396" s="427"/>
      <c r="Q396" s="427"/>
      <c r="R396" s="427"/>
      <c r="S396" s="427"/>
    </row>
    <row r="397" ht="54.0" customHeight="1">
      <c r="A397" s="1728"/>
      <c r="B397" s="1767" t="s">
        <v>2253</v>
      </c>
      <c r="C397" s="1735"/>
      <c r="D397" s="1368"/>
      <c r="E397" s="1785"/>
      <c r="F397" s="37"/>
      <c r="G397" s="38"/>
      <c r="H397" s="1712"/>
      <c r="I397" s="1712"/>
      <c r="J397" s="1712"/>
      <c r="K397" s="1712"/>
      <c r="L397" s="1712"/>
      <c r="M397" s="1712"/>
      <c r="N397" s="1712"/>
      <c r="O397" s="427"/>
      <c r="P397" s="427"/>
      <c r="Q397" s="427"/>
      <c r="R397" s="427"/>
      <c r="S397" s="427"/>
    </row>
    <row r="398" ht="95.25" customHeight="1">
      <c r="A398" s="1731"/>
      <c r="B398" s="1766" t="s">
        <v>2254</v>
      </c>
      <c r="C398" s="870" t="s">
        <v>2255</v>
      </c>
      <c r="D398" s="1368"/>
      <c r="E398" s="986"/>
      <c r="F398" s="1787"/>
      <c r="G398" s="1689"/>
      <c r="H398" s="1690"/>
      <c r="I398" s="1690"/>
      <c r="J398" s="1690"/>
      <c r="K398" s="1690"/>
      <c r="L398" s="1690"/>
      <c r="M398" s="1690"/>
      <c r="N398" s="1690"/>
      <c r="O398" s="427"/>
      <c r="P398" s="427"/>
      <c r="Q398" s="427"/>
      <c r="R398" s="427"/>
      <c r="S398" s="427"/>
    </row>
    <row r="399" ht="135.75" customHeight="1">
      <c r="A399" s="1728"/>
      <c r="B399" s="1767" t="s">
        <v>6790</v>
      </c>
      <c r="C399" s="1735"/>
      <c r="D399" s="1368"/>
      <c r="E399" s="1785"/>
      <c r="F399" s="37"/>
      <c r="G399" s="38"/>
      <c r="H399" s="1712"/>
      <c r="I399" s="1712"/>
      <c r="J399" s="1712"/>
      <c r="K399" s="1712"/>
      <c r="L399" s="1712"/>
      <c r="M399" s="1712"/>
      <c r="N399" s="1712"/>
      <c r="O399" s="427"/>
      <c r="P399" s="427"/>
      <c r="Q399" s="427"/>
      <c r="R399" s="427"/>
      <c r="S399" s="427"/>
    </row>
    <row r="400" ht="207.0" customHeight="1">
      <c r="A400" s="1731"/>
      <c r="B400" s="1766" t="s">
        <v>2257</v>
      </c>
      <c r="C400" s="1768" t="s">
        <v>2258</v>
      </c>
      <c r="D400" s="1368"/>
      <c r="E400" s="986"/>
      <c r="F400" s="1787"/>
      <c r="G400" s="1689"/>
      <c r="H400" s="1690"/>
      <c r="I400" s="1690"/>
      <c r="J400" s="1690"/>
      <c r="K400" s="1690"/>
      <c r="L400" s="1690"/>
      <c r="M400" s="1690"/>
      <c r="N400" s="1690"/>
      <c r="O400" s="427"/>
      <c r="P400" s="427"/>
      <c r="Q400" s="427"/>
      <c r="R400" s="427"/>
      <c r="S400" s="427"/>
    </row>
    <row r="401" ht="165.75" customHeight="1">
      <c r="A401" s="1728"/>
      <c r="B401" s="1767" t="s">
        <v>2259</v>
      </c>
      <c r="C401" s="1735" t="s">
        <v>2260</v>
      </c>
      <c r="D401" s="1368"/>
      <c r="E401" s="1785"/>
      <c r="F401" s="37"/>
      <c r="G401" s="38"/>
      <c r="H401" s="1712"/>
      <c r="I401" s="1712"/>
      <c r="J401" s="1712"/>
      <c r="K401" s="1712"/>
      <c r="L401" s="1712"/>
      <c r="M401" s="1712"/>
      <c r="N401" s="1712"/>
      <c r="O401" s="427"/>
      <c r="P401" s="427"/>
      <c r="Q401" s="427"/>
      <c r="R401" s="427"/>
      <c r="S401" s="427"/>
    </row>
    <row r="402" ht="97.5" customHeight="1">
      <c r="A402" s="1731"/>
      <c r="B402" s="1766" t="s">
        <v>2261</v>
      </c>
      <c r="C402" s="1768" t="s">
        <v>2262</v>
      </c>
      <c r="D402" s="1368"/>
      <c r="E402" s="986"/>
      <c r="F402" s="1787"/>
      <c r="G402" s="1689"/>
      <c r="H402" s="1690"/>
      <c r="I402" s="1690"/>
      <c r="J402" s="1690"/>
      <c r="K402" s="1690"/>
      <c r="L402" s="1690"/>
      <c r="M402" s="1690"/>
      <c r="N402" s="1690"/>
      <c r="O402" s="427"/>
      <c r="P402" s="427"/>
      <c r="Q402" s="427"/>
      <c r="R402" s="427"/>
      <c r="S402" s="427"/>
    </row>
    <row r="403" ht="110.25" customHeight="1">
      <c r="A403" s="1728"/>
      <c r="B403" s="1767" t="s">
        <v>2263</v>
      </c>
      <c r="C403" s="1765" t="s">
        <v>2264</v>
      </c>
      <c r="D403" s="1368"/>
      <c r="E403" s="1785"/>
      <c r="F403" s="37"/>
      <c r="G403" s="38"/>
      <c r="H403" s="1712"/>
      <c r="I403" s="1712"/>
      <c r="J403" s="1712"/>
      <c r="K403" s="1712"/>
      <c r="L403" s="1712"/>
      <c r="M403" s="1712"/>
      <c r="N403" s="1712"/>
      <c r="O403" s="427"/>
      <c r="P403" s="427"/>
      <c r="Q403" s="427"/>
      <c r="R403" s="427"/>
      <c r="S403" s="427"/>
    </row>
    <row r="404" ht="363.75" customHeight="1">
      <c r="A404" s="1731"/>
      <c r="B404" s="1766" t="s">
        <v>6791</v>
      </c>
      <c r="C404" s="870"/>
      <c r="D404" s="1368"/>
      <c r="E404" s="986"/>
      <c r="F404" s="1787"/>
      <c r="G404" s="1689"/>
      <c r="H404" s="1690"/>
      <c r="I404" s="1690"/>
      <c r="J404" s="1690"/>
      <c r="K404" s="1690"/>
      <c r="L404" s="1690"/>
      <c r="M404" s="1690"/>
      <c r="N404" s="1690"/>
      <c r="O404" s="427"/>
      <c r="P404" s="427"/>
      <c r="Q404" s="427"/>
      <c r="R404" s="427"/>
      <c r="S404" s="427"/>
    </row>
    <row r="405" ht="311.25" customHeight="1">
      <c r="A405" s="1728"/>
      <c r="B405" s="1767" t="s">
        <v>2266</v>
      </c>
      <c r="C405" s="1735"/>
      <c r="D405" s="1368"/>
      <c r="E405" s="1785"/>
      <c r="F405" s="37"/>
      <c r="G405" s="38"/>
      <c r="H405" s="1712"/>
      <c r="I405" s="1712"/>
      <c r="J405" s="1712"/>
      <c r="K405" s="1712"/>
      <c r="L405" s="1712"/>
      <c r="M405" s="1712"/>
      <c r="N405" s="1712"/>
      <c r="O405" s="427"/>
      <c r="P405" s="427"/>
      <c r="Q405" s="427"/>
      <c r="R405" s="427"/>
      <c r="S405" s="427"/>
    </row>
    <row r="406" ht="65.25" customHeight="1">
      <c r="A406" s="1731"/>
      <c r="B406" s="1766" t="s">
        <v>6792</v>
      </c>
      <c r="C406" s="870" t="s">
        <v>2268</v>
      </c>
      <c r="D406" s="1368"/>
      <c r="E406" s="986"/>
      <c r="F406" s="1787"/>
      <c r="G406" s="1689"/>
      <c r="H406" s="1690"/>
      <c r="I406" s="1690"/>
      <c r="J406" s="1690"/>
      <c r="K406" s="1690"/>
      <c r="L406" s="1690"/>
      <c r="M406" s="1690"/>
      <c r="N406" s="1690"/>
      <c r="O406" s="427"/>
      <c r="P406" s="427"/>
      <c r="Q406" s="427"/>
      <c r="R406" s="427"/>
      <c r="S406" s="427"/>
    </row>
    <row r="407" ht="65.25" customHeight="1">
      <c r="A407" s="1728"/>
      <c r="B407" s="1767" t="s">
        <v>2269</v>
      </c>
      <c r="C407" s="1735"/>
      <c r="D407" s="1368"/>
      <c r="E407" s="1785"/>
      <c r="F407" s="37"/>
      <c r="G407" s="38"/>
      <c r="H407" s="1712"/>
      <c r="I407" s="1712"/>
      <c r="J407" s="1712"/>
      <c r="K407" s="1712"/>
      <c r="L407" s="1712"/>
      <c r="M407" s="1712"/>
      <c r="N407" s="1712"/>
      <c r="O407" s="427"/>
      <c r="P407" s="427"/>
      <c r="Q407" s="427"/>
      <c r="R407" s="427"/>
      <c r="S407" s="427"/>
    </row>
    <row r="408" ht="65.25" customHeight="1">
      <c r="A408" s="1731"/>
      <c r="B408" s="1766" t="s">
        <v>2270</v>
      </c>
      <c r="C408" s="870"/>
      <c r="D408" s="1368"/>
      <c r="E408" s="986"/>
      <c r="F408" s="1787"/>
      <c r="G408" s="1689"/>
      <c r="H408" s="1690"/>
      <c r="I408" s="1690"/>
      <c r="J408" s="1690"/>
      <c r="K408" s="1690"/>
      <c r="L408" s="1690"/>
      <c r="M408" s="1690"/>
      <c r="N408" s="1690"/>
      <c r="O408" s="427"/>
      <c r="P408" s="427"/>
      <c r="Q408" s="427"/>
      <c r="R408" s="427"/>
      <c r="S408" s="427"/>
    </row>
    <row r="409" ht="65.25" customHeight="1">
      <c r="A409" s="1728"/>
      <c r="B409" s="1767" t="s">
        <v>2271</v>
      </c>
      <c r="C409" s="1735"/>
      <c r="D409" s="1368"/>
      <c r="E409" s="1785"/>
      <c r="F409" s="37"/>
      <c r="G409" s="38"/>
      <c r="H409" s="1712"/>
      <c r="I409" s="1712"/>
      <c r="J409" s="1712"/>
      <c r="K409" s="1712"/>
      <c r="L409" s="1712"/>
      <c r="M409" s="1712"/>
      <c r="N409" s="1712"/>
      <c r="O409" s="427"/>
      <c r="P409" s="427"/>
      <c r="Q409" s="427"/>
      <c r="R409" s="427"/>
      <c r="S409" s="427"/>
    </row>
    <row r="410" ht="65.25" customHeight="1">
      <c r="A410" s="1731"/>
      <c r="B410" s="1766" t="s">
        <v>2272</v>
      </c>
      <c r="C410" s="870"/>
      <c r="D410" s="1368"/>
      <c r="E410" s="986"/>
      <c r="F410" s="1787"/>
      <c r="G410" s="1689"/>
      <c r="H410" s="1690"/>
      <c r="I410" s="1690"/>
      <c r="J410" s="1690"/>
      <c r="K410" s="1690"/>
      <c r="L410" s="1690"/>
      <c r="M410" s="1690"/>
      <c r="N410" s="1690"/>
      <c r="O410" s="427"/>
      <c r="P410" s="427"/>
      <c r="Q410" s="427"/>
      <c r="R410" s="427"/>
      <c r="S410" s="427"/>
    </row>
    <row r="411" ht="114.0" customHeight="1">
      <c r="A411" s="1728"/>
      <c r="B411" s="1767" t="s">
        <v>2273</v>
      </c>
      <c r="C411" s="1735" t="s">
        <v>2274</v>
      </c>
      <c r="D411" s="1368"/>
      <c r="E411" s="1785"/>
      <c r="F411" s="37"/>
      <c r="G411" s="38"/>
      <c r="H411" s="1712"/>
      <c r="I411" s="1712"/>
      <c r="J411" s="1712"/>
      <c r="K411" s="1712"/>
      <c r="L411" s="1712"/>
      <c r="M411" s="1790" t="s">
        <v>2275</v>
      </c>
      <c r="N411" s="1712"/>
      <c r="O411" s="427"/>
      <c r="P411" s="427"/>
      <c r="Q411" s="427"/>
      <c r="R411" s="427"/>
      <c r="S411" s="427"/>
    </row>
    <row r="412" ht="110.25" customHeight="1">
      <c r="A412" s="1731"/>
      <c r="B412" s="1766" t="s">
        <v>2276</v>
      </c>
      <c r="C412" s="870" t="s">
        <v>2277</v>
      </c>
      <c r="D412" s="1368" t="s">
        <v>2278</v>
      </c>
      <c r="E412" s="986"/>
      <c r="F412" s="1787"/>
      <c r="G412" s="1689"/>
      <c r="H412" s="1690"/>
      <c r="I412" s="1690"/>
      <c r="J412" s="1690"/>
      <c r="K412" s="1690"/>
      <c r="L412" s="1690"/>
      <c r="M412" s="1690"/>
      <c r="N412" s="1690"/>
      <c r="O412" s="427"/>
      <c r="P412" s="427"/>
      <c r="Q412" s="427"/>
      <c r="R412" s="427"/>
      <c r="S412" s="427"/>
    </row>
    <row r="413" ht="110.25" customHeight="1">
      <c r="A413" s="1728"/>
      <c r="B413" s="1767" t="s">
        <v>6793</v>
      </c>
      <c r="C413" s="1735"/>
      <c r="D413" s="1368"/>
      <c r="E413" s="1785"/>
      <c r="F413" s="37"/>
      <c r="G413" s="38"/>
      <c r="H413" s="1712"/>
      <c r="I413" s="1712"/>
      <c r="J413" s="1712"/>
      <c r="K413" s="1712"/>
      <c r="L413" s="1712"/>
      <c r="M413" s="1712"/>
      <c r="N413" s="1712"/>
      <c r="O413" s="427"/>
      <c r="P413" s="427"/>
      <c r="Q413" s="427"/>
      <c r="R413" s="427"/>
      <c r="S413" s="427"/>
    </row>
    <row r="414" ht="65.25" customHeight="1">
      <c r="A414" s="1731"/>
      <c r="B414" s="1766" t="s">
        <v>2280</v>
      </c>
      <c r="C414" s="870" t="s">
        <v>2281</v>
      </c>
      <c r="D414" s="1368" t="s">
        <v>2282</v>
      </c>
      <c r="E414" s="986"/>
      <c r="F414" s="1787"/>
      <c r="G414" s="1689"/>
      <c r="H414" s="1690"/>
      <c r="I414" s="1690"/>
      <c r="J414" s="1690"/>
      <c r="K414" s="1690"/>
      <c r="L414" s="1690"/>
      <c r="M414" s="1690"/>
      <c r="N414" s="1690"/>
      <c r="O414" s="427"/>
      <c r="P414" s="427"/>
      <c r="Q414" s="427"/>
      <c r="R414" s="427"/>
      <c r="S414" s="427"/>
    </row>
    <row r="415" ht="146.25" customHeight="1">
      <c r="A415" s="1728"/>
      <c r="B415" s="1767" t="s">
        <v>2283</v>
      </c>
      <c r="C415" s="1735" t="s">
        <v>2284</v>
      </c>
      <c r="D415" s="1368" t="s">
        <v>2285</v>
      </c>
      <c r="E415" s="1785"/>
      <c r="F415" s="37"/>
      <c r="G415" s="38"/>
      <c r="H415" s="1712"/>
      <c r="I415" s="1712"/>
      <c r="J415" s="1712"/>
      <c r="K415" s="1712"/>
      <c r="L415" s="1712"/>
      <c r="M415" s="1712"/>
      <c r="N415" s="1712"/>
      <c r="O415" s="427"/>
      <c r="P415" s="427"/>
      <c r="Q415" s="427"/>
      <c r="R415" s="427"/>
      <c r="S415" s="427"/>
    </row>
    <row r="416" ht="121.5" customHeight="1">
      <c r="A416" s="1731"/>
      <c r="B416" s="1766" t="s">
        <v>2286</v>
      </c>
      <c r="C416" s="870" t="s">
        <v>2287</v>
      </c>
      <c r="D416" s="1368" t="s">
        <v>2288</v>
      </c>
      <c r="E416" s="986" t="s">
        <v>2289</v>
      </c>
      <c r="F416" s="986" t="s">
        <v>2290</v>
      </c>
      <c r="G416" s="986" t="s">
        <v>2291</v>
      </c>
      <c r="H416" s="1690"/>
      <c r="I416" s="1690"/>
      <c r="J416" s="1690"/>
      <c r="K416" s="1690"/>
      <c r="L416" s="1690"/>
      <c r="M416" s="1690"/>
      <c r="N416" s="1690"/>
      <c r="O416" s="427"/>
      <c r="P416" s="427"/>
      <c r="Q416" s="427"/>
      <c r="R416" s="427"/>
      <c r="S416" s="427"/>
    </row>
    <row r="417" ht="75.0" customHeight="1">
      <c r="A417" s="1728"/>
      <c r="B417" s="1767" t="s">
        <v>2292</v>
      </c>
      <c r="C417" s="1716"/>
      <c r="D417" s="1368"/>
      <c r="E417" s="1785"/>
      <c r="F417" s="37"/>
      <c r="G417" s="38"/>
      <c r="H417" s="1712"/>
      <c r="I417" s="1712"/>
      <c r="J417" s="1712"/>
      <c r="K417" s="1712"/>
      <c r="L417" s="1712"/>
      <c r="M417" s="1712"/>
      <c r="N417" s="1712"/>
      <c r="O417" s="427"/>
      <c r="P417" s="427"/>
      <c r="Q417" s="427"/>
      <c r="R417" s="427"/>
      <c r="S417" s="427"/>
    </row>
    <row r="418" ht="238.5" customHeight="1">
      <c r="A418" s="1731"/>
      <c r="B418" s="1766" t="s">
        <v>2293</v>
      </c>
      <c r="C418" s="870" t="s">
        <v>2294</v>
      </c>
      <c r="D418" s="1368"/>
      <c r="E418" s="986"/>
      <c r="F418" s="1787"/>
      <c r="G418" s="1689"/>
      <c r="H418" s="1690"/>
      <c r="I418" s="1690"/>
      <c r="J418" s="1690"/>
      <c r="K418" s="1690"/>
      <c r="L418" s="1690"/>
      <c r="M418" s="1690"/>
      <c r="N418" s="1690"/>
      <c r="O418" s="427"/>
      <c r="P418" s="427"/>
      <c r="Q418" s="427"/>
      <c r="R418" s="427"/>
      <c r="S418" s="427"/>
    </row>
    <row r="419" ht="175.5" customHeight="1">
      <c r="A419" s="1728"/>
      <c r="B419" s="1716" t="s">
        <v>2295</v>
      </c>
      <c r="C419" s="1735" t="s">
        <v>2296</v>
      </c>
      <c r="D419" s="1368"/>
      <c r="E419" s="1785"/>
      <c r="F419" s="37"/>
      <c r="G419" s="38"/>
      <c r="H419" s="1712"/>
      <c r="I419" s="1712"/>
      <c r="J419" s="1712"/>
      <c r="K419" s="1712"/>
      <c r="L419" s="1712"/>
      <c r="M419" s="1712"/>
      <c r="N419" s="1712"/>
      <c r="O419" s="427"/>
      <c r="P419" s="427"/>
      <c r="Q419" s="427"/>
      <c r="R419" s="427"/>
      <c r="S419" s="427"/>
    </row>
    <row r="420" ht="285.75" customHeight="1">
      <c r="A420" s="1731"/>
      <c r="B420" s="1766" t="s">
        <v>2297</v>
      </c>
      <c r="C420" s="1768" t="s">
        <v>6794</v>
      </c>
      <c r="D420" s="1368" t="s">
        <v>2299</v>
      </c>
      <c r="E420" s="1771" t="s">
        <v>2300</v>
      </c>
      <c r="F420" s="1787"/>
      <c r="G420" s="1689"/>
      <c r="H420" s="1690"/>
      <c r="I420" s="1690"/>
      <c r="J420" s="1690"/>
      <c r="K420" s="1690"/>
      <c r="L420" s="1690"/>
      <c r="M420" s="1690"/>
      <c r="N420" s="1690"/>
      <c r="O420" s="427"/>
      <c r="P420" s="427"/>
      <c r="Q420" s="427"/>
      <c r="R420" s="427"/>
      <c r="S420" s="427"/>
    </row>
    <row r="421" ht="192.75" customHeight="1">
      <c r="A421" s="1728"/>
      <c r="B421" s="1716" t="s">
        <v>2301</v>
      </c>
      <c r="C421" s="1791" t="s">
        <v>2302</v>
      </c>
      <c r="D421" s="1368" t="s">
        <v>2303</v>
      </c>
      <c r="E421" s="1785"/>
      <c r="F421" s="37"/>
      <c r="G421" s="38"/>
      <c r="H421" s="1712"/>
      <c r="I421" s="1712"/>
      <c r="J421" s="1712"/>
      <c r="K421" s="1712"/>
      <c r="L421" s="1712"/>
      <c r="M421" s="1712"/>
      <c r="N421" s="1712"/>
      <c r="O421" s="427"/>
      <c r="P421" s="427"/>
      <c r="Q421" s="427"/>
      <c r="R421" s="427"/>
      <c r="S421" s="427"/>
    </row>
    <row r="422" ht="153.0" customHeight="1">
      <c r="A422" s="1731"/>
      <c r="B422" s="968" t="s">
        <v>2304</v>
      </c>
      <c r="C422" s="1792" t="s">
        <v>2305</v>
      </c>
      <c r="D422" s="1368"/>
      <c r="E422" s="986"/>
      <c r="F422" s="1787"/>
      <c r="G422" s="1689"/>
      <c r="H422" s="1690"/>
      <c r="I422" s="1690"/>
      <c r="J422" s="1690"/>
      <c r="K422" s="1690"/>
      <c r="L422" s="1690"/>
      <c r="M422" s="1690"/>
      <c r="N422" s="1690"/>
      <c r="O422" s="427"/>
      <c r="P422" s="427"/>
      <c r="Q422" s="427"/>
      <c r="R422" s="427"/>
      <c r="S422" s="427"/>
    </row>
    <row r="423" ht="104.25" customHeight="1">
      <c r="A423" s="1728"/>
      <c r="B423" s="1716" t="s">
        <v>2306</v>
      </c>
      <c r="C423" s="1735" t="s">
        <v>2307</v>
      </c>
      <c r="D423" s="1368"/>
      <c r="E423" s="1785"/>
      <c r="F423" s="37"/>
      <c r="G423" s="38"/>
      <c r="H423" s="1712"/>
      <c r="I423" s="1712"/>
      <c r="J423" s="1712"/>
      <c r="K423" s="1712"/>
      <c r="L423" s="1712"/>
      <c r="M423" s="1712"/>
      <c r="N423" s="1712"/>
      <c r="O423" s="427"/>
      <c r="P423" s="427"/>
      <c r="Q423" s="427"/>
      <c r="R423" s="427"/>
      <c r="S423" s="427"/>
    </row>
    <row r="424" ht="104.25" customHeight="1">
      <c r="A424" s="1731"/>
      <c r="B424" s="968" t="s">
        <v>2308</v>
      </c>
      <c r="C424" s="870"/>
      <c r="D424" s="1368"/>
      <c r="E424" s="986"/>
      <c r="F424" s="1787"/>
      <c r="G424" s="1689"/>
      <c r="H424" s="1690"/>
      <c r="I424" s="1690"/>
      <c r="J424" s="1690"/>
      <c r="K424" s="1690"/>
      <c r="L424" s="1690"/>
      <c r="M424" s="1690"/>
      <c r="N424" s="1690"/>
      <c r="O424" s="427"/>
      <c r="P424" s="427"/>
      <c r="Q424" s="427"/>
      <c r="R424" s="427"/>
      <c r="S424" s="427"/>
    </row>
    <row r="425" ht="104.25" customHeight="1">
      <c r="A425" s="1728"/>
      <c r="B425" s="1716" t="s">
        <v>2309</v>
      </c>
      <c r="C425" s="1791" t="s">
        <v>2310</v>
      </c>
      <c r="D425" s="1368"/>
      <c r="E425" s="1785"/>
      <c r="F425" s="37"/>
      <c r="G425" s="38"/>
      <c r="H425" s="1712"/>
      <c r="I425" s="1712"/>
      <c r="J425" s="1712"/>
      <c r="K425" s="1712"/>
      <c r="L425" s="1712"/>
      <c r="M425" s="1712"/>
      <c r="N425" s="1712"/>
      <c r="O425" s="427"/>
      <c r="P425" s="427"/>
      <c r="Q425" s="427"/>
      <c r="R425" s="427"/>
      <c r="S425" s="427"/>
    </row>
    <row r="426" ht="104.25" customHeight="1">
      <c r="A426" s="1731"/>
      <c r="B426" s="968" t="s">
        <v>6795</v>
      </c>
      <c r="C426" s="1792" t="s">
        <v>2312</v>
      </c>
      <c r="D426" s="1368"/>
      <c r="E426" s="986"/>
      <c r="F426" s="1787"/>
      <c r="G426" s="1689"/>
      <c r="H426" s="1690"/>
      <c r="I426" s="1690"/>
      <c r="J426" s="1690"/>
      <c r="K426" s="1690"/>
      <c r="L426" s="1690"/>
      <c r="M426" s="1690"/>
      <c r="N426" s="1690"/>
      <c r="O426" s="427"/>
      <c r="P426" s="427"/>
      <c r="Q426" s="427"/>
      <c r="R426" s="427"/>
      <c r="S426" s="427"/>
    </row>
    <row r="427" ht="138.75" customHeight="1">
      <c r="A427" s="1728"/>
      <c r="B427" s="1716" t="s">
        <v>2313</v>
      </c>
      <c r="C427" s="1368" t="s">
        <v>2314</v>
      </c>
      <c r="D427" s="1785" t="s">
        <v>2315</v>
      </c>
      <c r="F427" s="37"/>
      <c r="G427" s="38"/>
      <c r="H427" s="1712"/>
      <c r="I427" s="1712"/>
      <c r="J427" s="1712"/>
      <c r="K427" s="1712"/>
      <c r="L427" s="1712"/>
      <c r="M427" s="1712"/>
      <c r="N427" s="1712"/>
      <c r="O427" s="427"/>
      <c r="P427" s="427"/>
      <c r="Q427" s="427"/>
      <c r="R427" s="427"/>
      <c r="S427" s="427"/>
    </row>
    <row r="428" ht="104.25" customHeight="1">
      <c r="A428" s="1731"/>
      <c r="B428" s="968" t="s">
        <v>2316</v>
      </c>
      <c r="C428" s="1793"/>
      <c r="D428" s="1368"/>
      <c r="E428" s="986"/>
      <c r="F428" s="1787"/>
      <c r="G428" s="1689"/>
      <c r="H428" s="1690"/>
      <c r="I428" s="1690"/>
      <c r="J428" s="1690"/>
      <c r="K428" s="1690"/>
      <c r="L428" s="1690"/>
      <c r="M428" s="1690"/>
      <c r="N428" s="1690"/>
      <c r="O428" s="427"/>
      <c r="P428" s="427"/>
      <c r="Q428" s="427"/>
      <c r="R428" s="427"/>
      <c r="S428" s="427"/>
    </row>
    <row r="429" ht="129.75" customHeight="1">
      <c r="A429" s="1728"/>
      <c r="B429" s="1716" t="s">
        <v>2317</v>
      </c>
      <c r="C429" s="1791" t="s">
        <v>2318</v>
      </c>
      <c r="D429" s="1368" t="s">
        <v>2319</v>
      </c>
      <c r="E429" s="1785"/>
      <c r="F429" s="37"/>
      <c r="G429" s="38"/>
      <c r="H429" s="1712"/>
      <c r="I429" s="1712"/>
      <c r="J429" s="1712"/>
      <c r="K429" s="1712"/>
      <c r="L429" s="1712"/>
      <c r="M429" s="1712"/>
      <c r="N429" s="1712"/>
      <c r="O429" s="427"/>
      <c r="P429" s="427"/>
      <c r="Q429" s="427"/>
      <c r="R429" s="427"/>
      <c r="S429" s="427"/>
    </row>
    <row r="430" ht="88.5" customHeight="1">
      <c r="A430" s="1731"/>
      <c r="B430" s="968" t="s">
        <v>2320</v>
      </c>
      <c r="C430" s="1794"/>
      <c r="D430" s="1368"/>
      <c r="E430" s="986"/>
      <c r="F430" s="1787"/>
      <c r="G430" s="1689"/>
      <c r="H430" s="1690"/>
      <c r="I430" s="1690"/>
      <c r="J430" s="1690"/>
      <c r="K430" s="1690"/>
      <c r="L430" s="1690"/>
      <c r="M430" s="1690"/>
      <c r="N430" s="1690"/>
      <c r="O430" s="427"/>
      <c r="P430" s="427"/>
      <c r="Q430" s="427"/>
      <c r="R430" s="427"/>
      <c r="S430" s="427"/>
    </row>
    <row r="431" ht="64.5" customHeight="1">
      <c r="A431" s="1728"/>
      <c r="B431" s="1716" t="s">
        <v>2321</v>
      </c>
      <c r="C431" s="1795"/>
      <c r="D431" s="1368"/>
      <c r="E431" s="1785"/>
      <c r="F431" s="37"/>
      <c r="G431" s="38"/>
      <c r="H431" s="1712"/>
      <c r="I431" s="1712"/>
      <c r="J431" s="1712"/>
      <c r="K431" s="1712"/>
      <c r="L431" s="1712"/>
      <c r="M431" s="1712"/>
      <c r="N431" s="1712"/>
      <c r="O431" s="427"/>
      <c r="P431" s="427"/>
      <c r="Q431" s="427"/>
      <c r="R431" s="427"/>
      <c r="S431" s="427"/>
    </row>
    <row r="432" ht="64.5" customHeight="1">
      <c r="A432" s="1731"/>
      <c r="B432" s="968" t="s">
        <v>2322</v>
      </c>
      <c r="C432" s="1794"/>
      <c r="D432" s="1368"/>
      <c r="E432" s="986"/>
      <c r="F432" s="1787"/>
      <c r="G432" s="1689"/>
      <c r="H432" s="1690"/>
      <c r="I432" s="1690"/>
      <c r="J432" s="1690"/>
      <c r="K432" s="1690"/>
      <c r="L432" s="1690"/>
      <c r="M432" s="1690"/>
      <c r="N432" s="1690"/>
      <c r="O432" s="427"/>
      <c r="P432" s="427"/>
      <c r="Q432" s="427"/>
      <c r="R432" s="427"/>
      <c r="S432" s="427"/>
    </row>
    <row r="433" ht="104.25" customHeight="1">
      <c r="A433" s="1728"/>
      <c r="B433" s="1716" t="s">
        <v>2323</v>
      </c>
      <c r="C433" s="1363"/>
      <c r="D433" s="1368"/>
      <c r="E433" s="1785"/>
      <c r="F433" s="37"/>
      <c r="G433" s="38"/>
      <c r="H433" s="1712"/>
      <c r="I433" s="1712"/>
      <c r="J433" s="1712"/>
      <c r="K433" s="1712"/>
      <c r="L433" s="1712"/>
      <c r="M433" s="1712"/>
      <c r="N433" s="1712"/>
      <c r="O433" s="427"/>
      <c r="P433" s="427"/>
      <c r="Q433" s="427"/>
      <c r="R433" s="427"/>
      <c r="S433" s="427"/>
    </row>
    <row r="434" ht="84.75" customHeight="1">
      <c r="A434" s="1731"/>
      <c r="B434" s="968" t="s">
        <v>2324</v>
      </c>
      <c r="C434" s="1792" t="s">
        <v>2325</v>
      </c>
      <c r="D434" s="1368"/>
      <c r="E434" s="986"/>
      <c r="F434" s="1787"/>
      <c r="G434" s="1689"/>
      <c r="H434" s="1690"/>
      <c r="I434" s="1690"/>
      <c r="J434" s="1690"/>
      <c r="K434" s="1690"/>
      <c r="L434" s="1690"/>
      <c r="M434" s="1690"/>
      <c r="N434" s="1690"/>
      <c r="O434" s="427"/>
      <c r="P434" s="427"/>
      <c r="Q434" s="427"/>
      <c r="R434" s="427"/>
      <c r="S434" s="427"/>
    </row>
    <row r="435" ht="64.5" customHeight="1">
      <c r="A435" s="1728"/>
      <c r="B435" s="1716" t="s">
        <v>6796</v>
      </c>
      <c r="C435" s="1791" t="s">
        <v>2326</v>
      </c>
      <c r="D435" s="1368"/>
      <c r="E435" s="1785"/>
      <c r="F435" s="37"/>
      <c r="G435" s="38"/>
      <c r="H435" s="1712"/>
      <c r="I435" s="1712"/>
      <c r="J435" s="1712"/>
      <c r="K435" s="1712"/>
      <c r="L435" s="1712"/>
      <c r="M435" s="1712"/>
      <c r="N435" s="1712"/>
      <c r="O435" s="427"/>
      <c r="P435" s="427"/>
      <c r="Q435" s="427"/>
      <c r="R435" s="427"/>
      <c r="S435" s="427"/>
    </row>
    <row r="436" ht="135.75" customHeight="1">
      <c r="A436" s="1731"/>
      <c r="B436" s="968"/>
      <c r="C436" s="1792" t="s">
        <v>2327</v>
      </c>
      <c r="D436" s="1368" t="s">
        <v>2328</v>
      </c>
      <c r="E436" s="986"/>
      <c r="F436" s="1787"/>
      <c r="G436" s="1689"/>
      <c r="H436" s="1690"/>
      <c r="I436" s="1690"/>
      <c r="J436" s="1690"/>
      <c r="K436" s="1690"/>
      <c r="L436" s="1690"/>
      <c r="M436" s="1690"/>
      <c r="N436" s="1690"/>
      <c r="O436" s="427"/>
      <c r="P436" s="427"/>
      <c r="Q436" s="427"/>
      <c r="R436" s="427"/>
      <c r="S436" s="427"/>
    </row>
    <row r="437" ht="130.5" customHeight="1">
      <c r="A437" s="1728"/>
      <c r="B437" s="1716" t="s">
        <v>2329</v>
      </c>
      <c r="C437" s="1791" t="s">
        <v>2330</v>
      </c>
      <c r="D437" s="1368"/>
      <c r="E437" s="1785"/>
      <c r="F437" s="37"/>
      <c r="G437" s="38"/>
      <c r="H437" s="1712"/>
      <c r="I437" s="1712"/>
      <c r="J437" s="1712"/>
      <c r="K437" s="1712"/>
      <c r="L437" s="1712"/>
      <c r="M437" s="1712"/>
      <c r="N437" s="1712"/>
      <c r="O437" s="427"/>
      <c r="P437" s="427"/>
      <c r="Q437" s="427"/>
      <c r="R437" s="427"/>
      <c r="S437" s="427"/>
    </row>
    <row r="438" ht="378.75" customHeight="1">
      <c r="A438" s="1731"/>
      <c r="B438" s="1766" t="s">
        <v>2331</v>
      </c>
      <c r="C438" s="1796" t="s">
        <v>1659</v>
      </c>
      <c r="D438" s="1368" t="s">
        <v>2332</v>
      </c>
      <c r="E438" s="986"/>
      <c r="F438" s="1787"/>
      <c r="G438" s="1689"/>
      <c r="H438" s="1690"/>
      <c r="I438" s="1690"/>
      <c r="J438" s="1690"/>
      <c r="K438" s="1690"/>
      <c r="L438" s="1690"/>
      <c r="M438" s="1690"/>
      <c r="N438" s="1690"/>
      <c r="O438" s="427"/>
      <c r="P438" s="427"/>
      <c r="Q438" s="427"/>
      <c r="R438" s="427"/>
      <c r="S438" s="427"/>
    </row>
    <row r="439" ht="239.25" customHeight="1">
      <c r="A439" s="1728"/>
      <c r="B439" s="1767" t="s">
        <v>6797</v>
      </c>
      <c r="C439" s="1797" t="s">
        <v>2334</v>
      </c>
      <c r="D439" s="1368" t="s">
        <v>2335</v>
      </c>
      <c r="E439" s="1785"/>
      <c r="F439" s="37"/>
      <c r="G439" s="38"/>
      <c r="H439" s="1712"/>
      <c r="I439" s="1712"/>
      <c r="J439" s="1712"/>
      <c r="K439" s="1712"/>
      <c r="L439" s="1712"/>
      <c r="M439" s="1712"/>
      <c r="N439" s="1712"/>
      <c r="O439" s="427"/>
      <c r="P439" s="427"/>
      <c r="Q439" s="427"/>
      <c r="R439" s="427"/>
      <c r="S439" s="427"/>
    </row>
    <row r="440" ht="282.0" customHeight="1">
      <c r="A440" s="1731"/>
      <c r="B440" s="968" t="s">
        <v>2336</v>
      </c>
      <c r="C440" s="968" t="s">
        <v>2337</v>
      </c>
      <c r="D440" s="1368" t="s">
        <v>2338</v>
      </c>
      <c r="E440" s="1771" t="s">
        <v>2339</v>
      </c>
      <c r="F440" s="1787"/>
      <c r="G440" s="1689"/>
      <c r="H440" s="1690"/>
      <c r="I440" s="1690"/>
      <c r="J440" s="1690"/>
      <c r="K440" s="1690"/>
      <c r="L440" s="1690"/>
      <c r="M440" s="1690"/>
      <c r="N440" s="1690"/>
      <c r="O440" s="427"/>
      <c r="P440" s="427"/>
      <c r="Q440" s="427"/>
      <c r="R440" s="427"/>
      <c r="S440" s="427"/>
    </row>
    <row r="441" ht="264.75" customHeight="1">
      <c r="A441" s="1728"/>
      <c r="B441" s="1716" t="s">
        <v>2340</v>
      </c>
      <c r="C441" s="1716" t="s">
        <v>2341</v>
      </c>
      <c r="D441" s="1368" t="s">
        <v>2342</v>
      </c>
      <c r="E441" s="1733" t="s">
        <v>2343</v>
      </c>
      <c r="F441" s="37"/>
      <c r="G441" s="38"/>
      <c r="H441" s="1712"/>
      <c r="I441" s="1712"/>
      <c r="J441" s="1712"/>
      <c r="K441" s="1712"/>
      <c r="L441" s="1712"/>
      <c r="M441" s="1712"/>
      <c r="N441" s="1712"/>
      <c r="O441" s="427"/>
      <c r="P441" s="427"/>
      <c r="Q441" s="427"/>
      <c r="R441" s="427"/>
      <c r="S441" s="427"/>
    </row>
    <row r="442" ht="165.75" customHeight="1">
      <c r="A442" s="1731"/>
      <c r="B442" s="968" t="s">
        <v>2344</v>
      </c>
      <c r="C442" s="968" t="s">
        <v>2345</v>
      </c>
      <c r="D442" s="1368"/>
      <c r="E442" s="1689"/>
      <c r="F442" s="1689"/>
      <c r="G442" s="1689"/>
      <c r="H442" s="1690"/>
      <c r="I442" s="1690"/>
      <c r="J442" s="1690"/>
      <c r="K442" s="1690"/>
      <c r="L442" s="1690"/>
      <c r="M442" s="1690"/>
      <c r="N442" s="1690"/>
      <c r="O442" s="427"/>
      <c r="P442" s="427"/>
      <c r="Q442" s="427"/>
      <c r="R442" s="427"/>
      <c r="S442" s="427"/>
    </row>
    <row r="443" ht="165.75" customHeight="1">
      <c r="A443" s="1728"/>
      <c r="B443" s="1716" t="s">
        <v>2346</v>
      </c>
      <c r="C443" s="1716"/>
      <c r="D443" s="1368"/>
      <c r="E443" s="38"/>
      <c r="F443" s="38"/>
      <c r="G443" s="38"/>
      <c r="H443" s="1712"/>
      <c r="I443" s="1712"/>
      <c r="J443" s="1712"/>
      <c r="K443" s="1712"/>
      <c r="L443" s="1712"/>
      <c r="M443" s="1712"/>
      <c r="N443" s="1712"/>
      <c r="O443" s="427"/>
      <c r="P443" s="427"/>
      <c r="Q443" s="427"/>
      <c r="R443" s="427"/>
      <c r="S443" s="427"/>
    </row>
    <row r="444" ht="249.75" customHeight="1">
      <c r="A444" s="1731"/>
      <c r="B444" s="1798" t="s">
        <v>2347</v>
      </c>
      <c r="C444" s="968" t="s">
        <v>2348</v>
      </c>
      <c r="D444" s="1368"/>
      <c r="E444" s="1689"/>
      <c r="F444" s="1689"/>
      <c r="G444" s="1689"/>
      <c r="H444" s="1690"/>
      <c r="I444" s="1690"/>
      <c r="J444" s="1690"/>
      <c r="K444" s="1690"/>
      <c r="L444" s="1690"/>
      <c r="M444" s="1690"/>
      <c r="N444" s="1690"/>
      <c r="O444" s="427"/>
      <c r="P444" s="427"/>
      <c r="Q444" s="427"/>
      <c r="R444" s="427"/>
      <c r="S444" s="427"/>
    </row>
    <row r="445" ht="115.5" customHeight="1">
      <c r="A445" s="1728"/>
      <c r="B445" s="1799" t="s">
        <v>2349</v>
      </c>
      <c r="C445" s="1767" t="s">
        <v>2350</v>
      </c>
      <c r="D445" s="1733" t="s">
        <v>2351</v>
      </c>
      <c r="E445" s="38"/>
      <c r="F445" s="38"/>
      <c r="G445" s="38"/>
      <c r="H445" s="1712"/>
      <c r="I445" s="1712"/>
      <c r="J445" s="1712"/>
      <c r="K445" s="1712"/>
      <c r="L445" s="1712"/>
      <c r="M445" s="1712"/>
      <c r="N445" s="1712"/>
      <c r="O445" s="427"/>
      <c r="P445" s="427"/>
      <c r="Q445" s="427"/>
      <c r="R445" s="427"/>
      <c r="S445" s="427"/>
    </row>
    <row r="446" ht="47.25" customHeight="1">
      <c r="A446" s="1731"/>
      <c r="B446" s="1800" t="s">
        <v>2352</v>
      </c>
      <c r="C446" s="1719"/>
      <c r="D446" s="1701"/>
      <c r="E446" s="1689"/>
      <c r="F446" s="1689"/>
      <c r="G446" s="1689"/>
      <c r="H446" s="1690"/>
      <c r="I446" s="1690"/>
      <c r="J446" s="1690"/>
      <c r="K446" s="1690"/>
      <c r="L446" s="1690"/>
      <c r="M446" s="1690"/>
      <c r="N446" s="1690"/>
      <c r="O446" s="427"/>
      <c r="P446" s="427"/>
      <c r="Q446" s="427"/>
      <c r="R446" s="427"/>
      <c r="S446" s="427"/>
    </row>
    <row r="447" ht="162.0" customHeight="1">
      <c r="A447" s="1784"/>
      <c r="B447" s="1801" t="s">
        <v>2353</v>
      </c>
      <c r="C447" s="1716" t="s">
        <v>6798</v>
      </c>
      <c r="D447" s="1780" t="s">
        <v>2355</v>
      </c>
      <c r="E447" s="1733" t="s">
        <v>2356</v>
      </c>
      <c r="F447" s="38"/>
      <c r="G447" s="38"/>
      <c r="H447" s="1712"/>
      <c r="I447" s="1712"/>
      <c r="J447" s="1712"/>
      <c r="K447" s="1712"/>
      <c r="L447" s="1712"/>
      <c r="M447" s="1712"/>
      <c r="N447" s="1712"/>
      <c r="O447" s="427"/>
      <c r="P447" s="427"/>
      <c r="Q447" s="427"/>
      <c r="R447" s="427"/>
      <c r="S447" s="427"/>
    </row>
    <row r="448" ht="99.75" customHeight="1">
      <c r="A448" s="1786"/>
      <c r="B448" s="1759"/>
      <c r="C448" s="968"/>
      <c r="D448" s="1780"/>
      <c r="E448" s="1771"/>
      <c r="F448" s="1689"/>
      <c r="G448" s="1689"/>
      <c r="H448" s="1690"/>
      <c r="I448" s="1690"/>
      <c r="J448" s="1690"/>
      <c r="K448" s="1690"/>
      <c r="L448" s="1690"/>
      <c r="M448" s="1690"/>
      <c r="N448" s="1690"/>
      <c r="O448" s="427"/>
      <c r="P448" s="427"/>
      <c r="Q448" s="427"/>
      <c r="R448" s="427"/>
      <c r="S448" s="427"/>
    </row>
    <row r="449" ht="36.0" customHeight="1">
      <c r="A449" s="1784"/>
      <c r="B449" s="1767" t="s">
        <v>2357</v>
      </c>
      <c r="C449" s="1716"/>
      <c r="D449" s="1780"/>
      <c r="E449" s="1733"/>
      <c r="F449" s="38"/>
      <c r="G449" s="38"/>
      <c r="H449" s="1712"/>
      <c r="I449" s="1712"/>
      <c r="J449" s="1712"/>
      <c r="K449" s="1712"/>
      <c r="L449" s="1712"/>
      <c r="M449" s="1712"/>
      <c r="N449" s="1712"/>
      <c r="O449" s="427"/>
      <c r="P449" s="427"/>
      <c r="Q449" s="427"/>
      <c r="R449" s="427"/>
      <c r="S449" s="427"/>
    </row>
    <row r="450" ht="144.0" customHeight="1">
      <c r="A450" s="1786"/>
      <c r="B450" s="1766" t="s">
        <v>2358</v>
      </c>
      <c r="C450" s="968" t="s">
        <v>2359</v>
      </c>
      <c r="D450" s="1780"/>
      <c r="E450" s="1771"/>
      <c r="F450" s="1689"/>
      <c r="G450" s="1689"/>
      <c r="H450" s="1690"/>
      <c r="I450" s="1690"/>
      <c r="J450" s="1690"/>
      <c r="K450" s="1690"/>
      <c r="L450" s="1690"/>
      <c r="M450" s="1690"/>
      <c r="N450" s="1690"/>
      <c r="O450" s="427"/>
      <c r="P450" s="427"/>
      <c r="Q450" s="427"/>
      <c r="R450" s="427"/>
      <c r="S450" s="427"/>
    </row>
    <row r="451" ht="166.5" customHeight="1">
      <c r="A451" s="1784"/>
      <c r="B451" s="1802" t="s">
        <v>2360</v>
      </c>
      <c r="C451" s="1716" t="s">
        <v>2361</v>
      </c>
      <c r="D451" s="1780"/>
      <c r="E451" s="1733"/>
      <c r="F451" s="38"/>
      <c r="G451" s="38"/>
      <c r="H451" s="1712"/>
      <c r="I451" s="1712"/>
      <c r="J451" s="1712"/>
      <c r="K451" s="1712"/>
      <c r="L451" s="1712"/>
      <c r="M451" s="1712"/>
      <c r="N451" s="1712"/>
      <c r="O451" s="427"/>
      <c r="P451" s="427"/>
      <c r="Q451" s="427"/>
      <c r="R451" s="427"/>
      <c r="S451" s="427"/>
    </row>
    <row r="452" ht="257.25" customHeight="1">
      <c r="A452" s="1786"/>
      <c r="B452" s="1766" t="s">
        <v>2362</v>
      </c>
      <c r="C452" s="968" t="s">
        <v>2363</v>
      </c>
      <c r="D452" s="1780"/>
      <c r="E452" s="1771"/>
      <c r="F452" s="1689"/>
      <c r="G452" s="1689"/>
      <c r="H452" s="1690"/>
      <c r="I452" s="1690"/>
      <c r="J452" s="1690"/>
      <c r="K452" s="1690"/>
      <c r="L452" s="1690"/>
      <c r="M452" s="1690"/>
      <c r="N452" s="1690"/>
      <c r="O452" s="427"/>
      <c r="P452" s="427"/>
      <c r="Q452" s="427"/>
      <c r="R452" s="427"/>
      <c r="S452" s="427"/>
    </row>
    <row r="453" ht="126.0" customHeight="1">
      <c r="A453" s="1784"/>
      <c r="B453" s="1716" t="s">
        <v>2364</v>
      </c>
      <c r="C453" s="1716"/>
      <c r="D453" s="1780"/>
      <c r="E453" s="1733"/>
      <c r="F453" s="38"/>
      <c r="G453" s="38"/>
      <c r="H453" s="1712"/>
      <c r="I453" s="1712"/>
      <c r="J453" s="1712"/>
      <c r="K453" s="1712"/>
      <c r="L453" s="1712"/>
      <c r="M453" s="1712"/>
      <c r="N453" s="1712"/>
      <c r="O453" s="427"/>
      <c r="P453" s="427"/>
      <c r="Q453" s="427"/>
      <c r="R453" s="427"/>
      <c r="S453" s="427"/>
    </row>
    <row r="454" ht="338.25" customHeight="1">
      <c r="A454" s="1786"/>
      <c r="B454" s="968" t="s">
        <v>2365</v>
      </c>
      <c r="C454" s="1766" t="s">
        <v>2366</v>
      </c>
      <c r="D454" s="1780" t="s">
        <v>2367</v>
      </c>
      <c r="E454" s="1771"/>
      <c r="F454" s="1689"/>
      <c r="G454" s="1689"/>
      <c r="H454" s="1690"/>
      <c r="I454" s="1690"/>
      <c r="J454" s="1690"/>
      <c r="K454" s="1690"/>
      <c r="L454" s="1690"/>
      <c r="M454" s="1690"/>
      <c r="N454" s="1690"/>
      <c r="O454" s="427"/>
      <c r="P454" s="427"/>
      <c r="Q454" s="427"/>
      <c r="R454" s="427"/>
      <c r="S454" s="427"/>
    </row>
    <row r="455" ht="183.0" customHeight="1">
      <c r="A455" s="1784"/>
      <c r="B455" s="1767" t="s">
        <v>2368</v>
      </c>
      <c r="C455" s="1716" t="s">
        <v>2369</v>
      </c>
      <c r="D455" s="1780"/>
      <c r="E455" s="1733"/>
      <c r="F455" s="38"/>
      <c r="G455" s="38"/>
      <c r="H455" s="1712"/>
      <c r="I455" s="1712"/>
      <c r="J455" s="1712"/>
      <c r="K455" s="1712"/>
      <c r="L455" s="1712"/>
      <c r="M455" s="1712"/>
      <c r="N455" s="1712"/>
      <c r="O455" s="427"/>
      <c r="P455" s="427"/>
      <c r="Q455" s="427"/>
      <c r="R455" s="427"/>
      <c r="S455" s="427"/>
    </row>
    <row r="456" ht="183.0" customHeight="1">
      <c r="A456" s="1786"/>
      <c r="B456" s="1766" t="s">
        <v>2370</v>
      </c>
      <c r="C456" s="41"/>
      <c r="D456" s="1780"/>
      <c r="E456" s="1771"/>
      <c r="F456" s="1689"/>
      <c r="G456" s="1689"/>
      <c r="H456" s="1690"/>
      <c r="I456" s="1690"/>
      <c r="J456" s="1690"/>
      <c r="K456" s="1690"/>
      <c r="L456" s="1690"/>
      <c r="M456" s="1690"/>
      <c r="N456" s="1690"/>
      <c r="O456" s="427"/>
      <c r="P456" s="427"/>
      <c r="Q456" s="427"/>
      <c r="R456" s="427"/>
      <c r="S456" s="427"/>
    </row>
    <row r="457" ht="198.0" customHeight="1">
      <c r="A457" s="1784"/>
      <c r="B457" s="1767" t="s">
        <v>2371</v>
      </c>
      <c r="C457" s="41"/>
      <c r="D457" s="1780"/>
      <c r="E457" s="1733"/>
      <c r="F457" s="38"/>
      <c r="G457" s="38"/>
      <c r="H457" s="1712"/>
      <c r="I457" s="1712"/>
      <c r="J457" s="1712"/>
      <c r="K457" s="1712"/>
      <c r="L457" s="1712"/>
      <c r="M457" s="1712"/>
      <c r="N457" s="1712"/>
      <c r="O457" s="427"/>
      <c r="P457" s="427"/>
      <c r="Q457" s="427"/>
      <c r="R457" s="427"/>
      <c r="S457" s="427"/>
    </row>
    <row r="458" ht="93.75" customHeight="1">
      <c r="A458" s="1786"/>
      <c r="B458" s="968" t="s">
        <v>2372</v>
      </c>
      <c r="C458" s="1368"/>
      <c r="D458" s="1780"/>
      <c r="E458" s="1771"/>
      <c r="F458" s="1689"/>
      <c r="G458" s="1689"/>
      <c r="H458" s="1690"/>
      <c r="I458" s="1690"/>
      <c r="J458" s="1690"/>
      <c r="K458" s="1690"/>
      <c r="L458" s="1690"/>
      <c r="M458" s="1690"/>
      <c r="N458" s="1690"/>
      <c r="O458" s="427"/>
      <c r="P458" s="427"/>
      <c r="Q458" s="427"/>
      <c r="R458" s="427"/>
      <c r="S458" s="427"/>
    </row>
    <row r="459" ht="102.75" customHeight="1">
      <c r="A459" s="1784"/>
      <c r="B459" s="1716" t="s">
        <v>2373</v>
      </c>
      <c r="C459" s="18" t="s">
        <v>2374</v>
      </c>
      <c r="D459" s="1780" t="s">
        <v>2375</v>
      </c>
      <c r="E459" s="1733"/>
      <c r="F459" s="38"/>
      <c r="G459" s="38"/>
      <c r="H459" s="1712"/>
      <c r="I459" s="1712"/>
      <c r="J459" s="1712"/>
      <c r="K459" s="1712"/>
      <c r="L459" s="1712"/>
      <c r="M459" s="1712"/>
      <c r="N459" s="1712"/>
      <c r="O459" s="427"/>
      <c r="P459" s="427"/>
      <c r="Q459" s="427"/>
      <c r="R459" s="427"/>
      <c r="S459" s="427"/>
    </row>
    <row r="460" ht="83.25" customHeight="1">
      <c r="A460" s="1786"/>
      <c r="B460" s="968" t="s">
        <v>2376</v>
      </c>
      <c r="C460" s="1368"/>
      <c r="D460" s="1780"/>
      <c r="E460" s="1771"/>
      <c r="F460" s="1689"/>
      <c r="G460" s="1689"/>
      <c r="H460" s="1690"/>
      <c r="I460" s="1690"/>
      <c r="J460" s="1690"/>
      <c r="K460" s="1690"/>
      <c r="L460" s="1690"/>
      <c r="M460" s="1690"/>
      <c r="N460" s="1690"/>
      <c r="O460" s="427"/>
      <c r="P460" s="427"/>
      <c r="Q460" s="427"/>
      <c r="R460" s="427"/>
      <c r="S460" s="427"/>
    </row>
    <row r="461" ht="29.25" customHeight="1">
      <c r="A461" s="1784"/>
      <c r="B461" s="1716" t="s">
        <v>2377</v>
      </c>
      <c r="C461" s="1368"/>
      <c r="D461" s="1780"/>
      <c r="E461" s="1733"/>
      <c r="F461" s="38"/>
      <c r="G461" s="38"/>
      <c r="H461" s="1712"/>
      <c r="I461" s="1712"/>
      <c r="J461" s="1712"/>
      <c r="K461" s="1712"/>
      <c r="L461" s="1712"/>
      <c r="M461" s="1712"/>
      <c r="N461" s="1712"/>
      <c r="O461" s="427"/>
      <c r="P461" s="427"/>
      <c r="Q461" s="427"/>
      <c r="R461" s="427"/>
      <c r="S461" s="427"/>
    </row>
    <row r="462" ht="159.75" customHeight="1">
      <c r="A462" s="1786"/>
      <c r="B462" s="968" t="s">
        <v>2378</v>
      </c>
      <c r="C462" s="1368" t="s">
        <v>6799</v>
      </c>
      <c r="D462" s="1780" t="s">
        <v>2379</v>
      </c>
      <c r="E462" s="1771"/>
      <c r="F462" s="1689"/>
      <c r="G462" s="1689"/>
      <c r="H462" s="1690"/>
      <c r="I462" s="1690"/>
      <c r="J462" s="1690"/>
      <c r="K462" s="1690"/>
      <c r="L462" s="1690"/>
      <c r="M462" s="1690"/>
      <c r="N462" s="1690"/>
      <c r="O462" s="427"/>
      <c r="P462" s="427"/>
      <c r="Q462" s="427"/>
      <c r="R462" s="427"/>
      <c r="S462" s="427"/>
    </row>
    <row r="463" ht="168.75" customHeight="1">
      <c r="A463" s="1784"/>
      <c r="B463" s="1716" t="s">
        <v>2380</v>
      </c>
      <c r="C463" s="1368"/>
      <c r="D463" s="1780"/>
      <c r="E463" s="1733"/>
      <c r="F463" s="38"/>
      <c r="G463" s="38"/>
      <c r="H463" s="1712"/>
      <c r="I463" s="1712"/>
      <c r="J463" s="1712"/>
      <c r="K463" s="1712"/>
      <c r="L463" s="1712"/>
      <c r="M463" s="1712"/>
      <c r="N463" s="1712"/>
      <c r="O463" s="427"/>
      <c r="P463" s="427"/>
      <c r="Q463" s="427"/>
      <c r="R463" s="427"/>
      <c r="S463" s="427"/>
    </row>
    <row r="464" ht="80.25" customHeight="1">
      <c r="A464" s="1803"/>
      <c r="B464" s="968" t="s">
        <v>2381</v>
      </c>
      <c r="C464" s="1368"/>
      <c r="D464" s="1780"/>
      <c r="E464" s="1771"/>
      <c r="F464" s="1689"/>
      <c r="G464" s="1689"/>
      <c r="H464" s="1690"/>
      <c r="I464" s="1690"/>
      <c r="J464" s="1690"/>
      <c r="K464" s="1690"/>
      <c r="L464" s="1690"/>
      <c r="M464" s="1690"/>
      <c r="N464" s="1690"/>
      <c r="O464" s="427"/>
      <c r="P464" s="427"/>
      <c r="Q464" s="427"/>
      <c r="R464" s="427"/>
      <c r="S464" s="427"/>
    </row>
    <row r="465" ht="368.25" customHeight="1">
      <c r="A465" s="1784"/>
      <c r="B465" s="1716" t="s">
        <v>6800</v>
      </c>
      <c r="C465" s="1368" t="s">
        <v>2383</v>
      </c>
      <c r="D465" s="1780" t="s">
        <v>2384</v>
      </c>
      <c r="E465" s="1804" t="s">
        <v>2385</v>
      </c>
      <c r="F465" s="1733" t="s">
        <v>2386</v>
      </c>
      <c r="G465" s="38"/>
      <c r="H465" s="1712"/>
      <c r="I465" s="1712"/>
      <c r="J465" s="1712"/>
      <c r="K465" s="1712"/>
      <c r="L465" s="1712"/>
      <c r="M465" s="1712"/>
      <c r="N465" s="1712"/>
      <c r="O465" s="427"/>
      <c r="P465" s="427"/>
      <c r="Q465" s="427"/>
      <c r="R465" s="427"/>
      <c r="S465" s="427"/>
    </row>
    <row r="466" ht="132.75" customHeight="1">
      <c r="A466" s="1786"/>
      <c r="B466" s="968" t="s">
        <v>2387</v>
      </c>
      <c r="C466" s="1368" t="s">
        <v>2388</v>
      </c>
      <c r="D466" s="1780"/>
      <c r="E466" s="1771"/>
      <c r="F466" s="1689"/>
      <c r="G466" s="1689"/>
      <c r="H466" s="1690"/>
      <c r="I466" s="1690"/>
      <c r="J466" s="1690"/>
      <c r="K466" s="1690"/>
      <c r="L466" s="1690"/>
      <c r="M466" s="1690"/>
      <c r="N466" s="1690"/>
      <c r="O466" s="427"/>
      <c r="P466" s="427"/>
      <c r="Q466" s="427"/>
      <c r="R466" s="427"/>
      <c r="S466" s="427"/>
    </row>
    <row r="467" ht="93.75" customHeight="1">
      <c r="A467" s="1784"/>
      <c r="B467" s="1716" t="s">
        <v>2389</v>
      </c>
      <c r="C467" s="1368" t="s">
        <v>2390</v>
      </c>
      <c r="D467" s="1780"/>
      <c r="E467" s="1733"/>
      <c r="F467" s="38"/>
      <c r="G467" s="38"/>
      <c r="H467" s="1712"/>
      <c r="I467" s="1712"/>
      <c r="J467" s="1712"/>
      <c r="K467" s="1712"/>
      <c r="L467" s="1712"/>
      <c r="M467" s="1712"/>
      <c r="N467" s="1712"/>
      <c r="O467" s="427"/>
      <c r="P467" s="427"/>
      <c r="Q467" s="427"/>
      <c r="R467" s="427"/>
      <c r="S467" s="427"/>
    </row>
    <row r="468" ht="93.75" customHeight="1">
      <c r="A468" s="1786"/>
      <c r="B468" s="968" t="s">
        <v>2391</v>
      </c>
      <c r="C468" s="1368" t="s">
        <v>2392</v>
      </c>
      <c r="D468" s="1780"/>
      <c r="E468" s="1771"/>
      <c r="F468" s="1689"/>
      <c r="G468" s="1689"/>
      <c r="H468" s="1690"/>
      <c r="I468" s="1690"/>
      <c r="J468" s="1690"/>
      <c r="K468" s="1690"/>
      <c r="L468" s="1690"/>
      <c r="M468" s="1690"/>
      <c r="N468" s="1690"/>
      <c r="O468" s="427"/>
      <c r="P468" s="427"/>
      <c r="Q468" s="427"/>
      <c r="R468" s="427"/>
      <c r="S468" s="427"/>
    </row>
    <row r="469" ht="93.75" customHeight="1">
      <c r="A469" s="1784"/>
      <c r="B469" s="1716" t="s">
        <v>2393</v>
      </c>
      <c r="C469" s="1368"/>
      <c r="D469" s="1780"/>
      <c r="E469" s="1733"/>
      <c r="F469" s="38"/>
      <c r="G469" s="38"/>
      <c r="H469" s="1712"/>
      <c r="I469" s="1712"/>
      <c r="J469" s="1712"/>
      <c r="K469" s="1712"/>
      <c r="L469" s="1712"/>
      <c r="M469" s="1712"/>
      <c r="N469" s="1712"/>
      <c r="O469" s="427"/>
      <c r="P469" s="427"/>
      <c r="Q469" s="427"/>
      <c r="R469" s="427"/>
      <c r="S469" s="427"/>
    </row>
    <row r="470" ht="225.75" customHeight="1">
      <c r="A470" s="1786"/>
      <c r="B470" s="968" t="s">
        <v>2394</v>
      </c>
      <c r="C470" s="1368" t="s">
        <v>2395</v>
      </c>
      <c r="D470" s="1780" t="s">
        <v>2396</v>
      </c>
      <c r="E470" s="1771"/>
      <c r="F470" s="1689"/>
      <c r="G470" s="1689"/>
      <c r="H470" s="1690"/>
      <c r="I470" s="1690"/>
      <c r="J470" s="1690"/>
      <c r="K470" s="1690"/>
      <c r="L470" s="1690"/>
      <c r="M470" s="1690"/>
      <c r="N470" s="1690"/>
      <c r="O470" s="427"/>
      <c r="P470" s="427"/>
      <c r="Q470" s="427"/>
      <c r="R470" s="427"/>
      <c r="S470" s="427"/>
    </row>
    <row r="471" ht="93.75" customHeight="1">
      <c r="A471" s="1784"/>
      <c r="B471" s="1716" t="s">
        <v>2397</v>
      </c>
      <c r="C471" s="1368" t="s">
        <v>6801</v>
      </c>
      <c r="D471" s="1780"/>
      <c r="E471" s="1733"/>
      <c r="F471" s="38"/>
      <c r="G471" s="38"/>
      <c r="H471" s="1712"/>
      <c r="I471" s="1712"/>
      <c r="J471" s="1712"/>
      <c r="K471" s="1712"/>
      <c r="L471" s="1712"/>
      <c r="M471" s="1712"/>
      <c r="N471" s="1712"/>
      <c r="O471" s="427"/>
      <c r="P471" s="427"/>
      <c r="Q471" s="427"/>
      <c r="R471" s="427"/>
      <c r="S471" s="427"/>
    </row>
    <row r="472" ht="279.75" customHeight="1">
      <c r="A472" s="1786"/>
      <c r="B472" s="1805" t="s">
        <v>2399</v>
      </c>
      <c r="C472" s="1368" t="s">
        <v>2400</v>
      </c>
      <c r="D472" s="1780"/>
      <c r="E472" s="1771"/>
      <c r="F472" s="1689"/>
      <c r="G472" s="1689"/>
      <c r="H472" s="1690"/>
      <c r="I472" s="1690"/>
      <c r="J472" s="1690"/>
      <c r="K472" s="1690"/>
      <c r="L472" s="1690"/>
      <c r="M472" s="1690"/>
      <c r="N472" s="1690"/>
      <c r="O472" s="427"/>
      <c r="P472" s="427"/>
      <c r="Q472" s="427"/>
      <c r="R472" s="427"/>
      <c r="S472" s="427"/>
    </row>
    <row r="473" ht="259.5" customHeight="1">
      <c r="A473" s="1784"/>
      <c r="B473" s="1716" t="s">
        <v>2401</v>
      </c>
      <c r="C473" s="1368" t="s">
        <v>2402</v>
      </c>
      <c r="D473" s="1780"/>
      <c r="E473" s="1733"/>
      <c r="F473" s="38"/>
      <c r="G473" s="38"/>
      <c r="H473" s="1712"/>
      <c r="I473" s="1712"/>
      <c r="J473" s="1712"/>
      <c r="K473" s="1712"/>
      <c r="L473" s="1712"/>
      <c r="M473" s="1712"/>
      <c r="N473" s="1712"/>
      <c r="O473" s="427"/>
      <c r="P473" s="427"/>
      <c r="Q473" s="427"/>
      <c r="R473" s="427"/>
      <c r="S473" s="427"/>
    </row>
    <row r="474" ht="93.75" customHeight="1">
      <c r="A474" s="1786"/>
      <c r="B474" s="968" t="s">
        <v>2403</v>
      </c>
      <c r="C474" s="1368"/>
      <c r="D474" s="1780"/>
      <c r="E474" s="1771"/>
      <c r="F474" s="1689"/>
      <c r="G474" s="1689"/>
      <c r="H474" s="1690"/>
      <c r="I474" s="1690"/>
      <c r="J474" s="1690"/>
      <c r="K474" s="1690"/>
      <c r="L474" s="1690"/>
      <c r="M474" s="1690"/>
      <c r="N474" s="1690"/>
      <c r="O474" s="427"/>
      <c r="P474" s="427"/>
      <c r="Q474" s="427"/>
      <c r="R474" s="427"/>
      <c r="S474" s="427"/>
    </row>
    <row r="475" ht="130.5" customHeight="1">
      <c r="A475" s="1784"/>
      <c r="B475" s="1716" t="s">
        <v>2404</v>
      </c>
      <c r="C475" s="1368"/>
      <c r="D475" s="1780"/>
      <c r="E475" s="1733"/>
      <c r="F475" s="38"/>
      <c r="G475" s="38"/>
      <c r="H475" s="1712"/>
      <c r="I475" s="1712"/>
      <c r="J475" s="1712"/>
      <c r="K475" s="1712"/>
      <c r="L475" s="1712"/>
      <c r="M475" s="1712"/>
      <c r="N475" s="1712"/>
      <c r="O475" s="427"/>
      <c r="P475" s="427"/>
      <c r="Q475" s="427"/>
      <c r="R475" s="427"/>
      <c r="S475" s="427"/>
    </row>
    <row r="476" ht="130.5" customHeight="1">
      <c r="A476" s="1786"/>
      <c r="B476" s="968" t="s">
        <v>2405</v>
      </c>
      <c r="C476" s="1368"/>
      <c r="D476" s="1780"/>
      <c r="E476" s="1771"/>
      <c r="F476" s="1689"/>
      <c r="G476" s="1689"/>
      <c r="H476" s="1690"/>
      <c r="I476" s="1690"/>
      <c r="J476" s="1690"/>
      <c r="K476" s="1690"/>
      <c r="L476" s="1690"/>
      <c r="M476" s="1690"/>
      <c r="N476" s="1690"/>
      <c r="O476" s="427"/>
      <c r="P476" s="427"/>
      <c r="Q476" s="427"/>
      <c r="R476" s="427"/>
      <c r="S476" s="427"/>
    </row>
    <row r="477" ht="395.25" customHeight="1">
      <c r="A477" s="1784"/>
      <c r="B477" s="1716" t="s">
        <v>2406</v>
      </c>
      <c r="C477" s="1732" t="s">
        <v>6802</v>
      </c>
      <c r="D477" s="1780"/>
      <c r="E477" s="1733"/>
      <c r="F477" s="38"/>
      <c r="G477" s="38"/>
      <c r="H477" s="1712"/>
      <c r="I477" s="1712"/>
      <c r="J477" s="1712"/>
      <c r="K477" s="1712"/>
      <c r="L477" s="1712"/>
      <c r="M477" s="1712"/>
      <c r="N477" s="1712"/>
      <c r="O477" s="427"/>
      <c r="P477" s="427"/>
      <c r="Q477" s="427"/>
      <c r="R477" s="427"/>
      <c r="S477" s="427"/>
    </row>
    <row r="478" ht="149.25" customHeight="1">
      <c r="A478" s="1786"/>
      <c r="B478" s="968" t="s">
        <v>2408</v>
      </c>
      <c r="C478" s="1368"/>
      <c r="D478" s="1780"/>
      <c r="E478" s="1771"/>
      <c r="F478" s="1689"/>
      <c r="G478" s="1689"/>
      <c r="H478" s="1690"/>
      <c r="I478" s="1690"/>
      <c r="J478" s="1690"/>
      <c r="K478" s="1690"/>
      <c r="L478" s="1690"/>
      <c r="M478" s="1690"/>
      <c r="N478" s="1690"/>
      <c r="O478" s="427"/>
      <c r="P478" s="427"/>
      <c r="Q478" s="427"/>
      <c r="R478" s="427"/>
      <c r="S478" s="427"/>
    </row>
    <row r="479" ht="123.0" customHeight="1">
      <c r="A479" s="1784"/>
      <c r="B479" s="1716" t="s">
        <v>2409</v>
      </c>
      <c r="C479" s="1368" t="s">
        <v>2410</v>
      </c>
      <c r="D479" s="1780"/>
      <c r="E479" s="1733"/>
      <c r="F479" s="38"/>
      <c r="G479" s="38"/>
      <c r="H479" s="1712"/>
      <c r="I479" s="1712"/>
      <c r="J479" s="1712"/>
      <c r="K479" s="1712"/>
      <c r="L479" s="1712"/>
      <c r="M479" s="1712"/>
      <c r="N479" s="1712"/>
      <c r="O479" s="427"/>
      <c r="P479" s="427"/>
      <c r="Q479" s="427"/>
      <c r="R479" s="427"/>
      <c r="S479" s="427"/>
    </row>
    <row r="480" ht="150.0" customHeight="1">
      <c r="A480" s="1786"/>
      <c r="B480" s="968" t="s">
        <v>2411</v>
      </c>
      <c r="C480" s="1368" t="s">
        <v>2412</v>
      </c>
      <c r="D480" s="1780" t="s">
        <v>2413</v>
      </c>
      <c r="E480" s="1771"/>
      <c r="F480" s="1689"/>
      <c r="G480" s="1689"/>
      <c r="H480" s="1690"/>
      <c r="I480" s="1690"/>
      <c r="J480" s="1690"/>
      <c r="K480" s="1690"/>
      <c r="L480" s="1690"/>
      <c r="M480" s="1690"/>
      <c r="N480" s="1690"/>
      <c r="O480" s="427"/>
      <c r="P480" s="427"/>
      <c r="Q480" s="427"/>
      <c r="R480" s="427"/>
      <c r="S480" s="427"/>
    </row>
    <row r="481" ht="336.0" customHeight="1">
      <c r="A481" s="1784"/>
      <c r="B481" s="1716" t="s">
        <v>2414</v>
      </c>
      <c r="C481" s="1368" t="s">
        <v>2415</v>
      </c>
      <c r="D481" s="1780" t="s">
        <v>2416</v>
      </c>
      <c r="E481" s="1733"/>
      <c r="F481" s="38"/>
      <c r="G481" s="38"/>
      <c r="H481" s="1712"/>
      <c r="I481" s="1712"/>
      <c r="J481" s="1712"/>
      <c r="K481" s="1712"/>
      <c r="L481" s="1712"/>
      <c r="M481" s="1712"/>
      <c r="N481" s="1712"/>
      <c r="O481" s="427"/>
      <c r="P481" s="427"/>
      <c r="Q481" s="427"/>
      <c r="R481" s="427"/>
      <c r="S481" s="427"/>
    </row>
    <row r="482" ht="216.0" customHeight="1">
      <c r="A482" s="1786">
        <v>43856.0</v>
      </c>
      <c r="B482" s="968" t="s">
        <v>2417</v>
      </c>
      <c r="C482" s="1368" t="s">
        <v>2418</v>
      </c>
      <c r="D482" s="1780" t="s">
        <v>2419</v>
      </c>
      <c r="E482" s="1771"/>
      <c r="F482" s="1689"/>
      <c r="G482" s="1689"/>
      <c r="H482" s="1690"/>
      <c r="I482" s="1690"/>
      <c r="J482" s="1690"/>
      <c r="K482" s="1690"/>
      <c r="L482" s="1690"/>
      <c r="M482" s="1690"/>
      <c r="N482" s="1690"/>
      <c r="O482" s="427"/>
      <c r="P482" s="427"/>
      <c r="Q482" s="427"/>
      <c r="R482" s="427"/>
      <c r="S482" s="427"/>
    </row>
    <row r="483" ht="275.25" customHeight="1">
      <c r="A483" s="1784"/>
      <c r="B483" s="1716" t="s">
        <v>2420</v>
      </c>
      <c r="C483" s="1368" t="s">
        <v>2421</v>
      </c>
      <c r="D483" s="1780" t="s">
        <v>6803</v>
      </c>
      <c r="E483" s="1733" t="s">
        <v>2423</v>
      </c>
      <c r="F483" s="38"/>
      <c r="G483" s="38"/>
      <c r="H483" s="1712"/>
      <c r="I483" s="1712"/>
      <c r="J483" s="1712"/>
      <c r="K483" s="1712"/>
      <c r="L483" s="1712"/>
      <c r="M483" s="1712"/>
      <c r="N483" s="1712"/>
      <c r="O483" s="427"/>
      <c r="P483" s="427"/>
      <c r="Q483" s="427"/>
      <c r="R483" s="427"/>
      <c r="S483" s="427"/>
    </row>
    <row r="484" ht="108.75" customHeight="1">
      <c r="A484" s="1786"/>
      <c r="B484" s="968" t="s">
        <v>2424</v>
      </c>
      <c r="C484" s="968"/>
      <c r="D484" s="1780"/>
      <c r="E484" s="1806"/>
      <c r="F484" s="1689"/>
      <c r="G484" s="1689"/>
      <c r="H484" s="1690"/>
      <c r="I484" s="1690"/>
      <c r="J484" s="1690"/>
      <c r="K484" s="1690"/>
      <c r="L484" s="1690"/>
      <c r="M484" s="1690"/>
      <c r="N484" s="1690"/>
      <c r="O484" s="427"/>
      <c r="P484" s="427"/>
      <c r="Q484" s="427"/>
      <c r="R484" s="427"/>
      <c r="S484" s="427"/>
    </row>
    <row r="485" ht="108.75" customHeight="1">
      <c r="A485" s="1784"/>
      <c r="B485" s="1716" t="s">
        <v>2425</v>
      </c>
      <c r="C485" s="1716" t="s">
        <v>2426</v>
      </c>
      <c r="D485" s="1780"/>
      <c r="E485" s="1790"/>
      <c r="F485" s="38"/>
      <c r="G485" s="38"/>
      <c r="H485" s="1712"/>
      <c r="I485" s="1712"/>
      <c r="J485" s="1712"/>
      <c r="K485" s="1712"/>
      <c r="L485" s="1712"/>
      <c r="M485" s="1712"/>
      <c r="N485" s="1712"/>
      <c r="O485" s="427"/>
      <c r="P485" s="427"/>
      <c r="Q485" s="427"/>
      <c r="R485" s="427"/>
      <c r="S485" s="427"/>
    </row>
    <row r="486" ht="108.75" customHeight="1">
      <c r="A486" s="1786"/>
      <c r="B486" s="968" t="s">
        <v>2427</v>
      </c>
      <c r="C486" s="968"/>
      <c r="D486" s="1780"/>
      <c r="E486" s="1806"/>
      <c r="F486" s="1689"/>
      <c r="G486" s="1689"/>
      <c r="H486" s="1690"/>
      <c r="I486" s="1690"/>
      <c r="J486" s="1690"/>
      <c r="K486" s="1690"/>
      <c r="L486" s="1690"/>
      <c r="M486" s="1690"/>
      <c r="N486" s="1690"/>
      <c r="O486" s="427"/>
      <c r="P486" s="427"/>
      <c r="Q486" s="427"/>
      <c r="R486" s="427"/>
      <c r="S486" s="427"/>
    </row>
    <row r="487" ht="108.75" customHeight="1">
      <c r="A487" s="1784"/>
      <c r="B487" s="1716" t="s">
        <v>2428</v>
      </c>
      <c r="C487" s="1716"/>
      <c r="D487" s="1780"/>
      <c r="E487" s="1790"/>
      <c r="F487" s="38"/>
      <c r="G487" s="38"/>
      <c r="H487" s="1712"/>
      <c r="I487" s="1712"/>
      <c r="J487" s="1712"/>
      <c r="K487" s="1712"/>
      <c r="L487" s="1712"/>
      <c r="M487" s="1712"/>
      <c r="N487" s="1712"/>
      <c r="O487" s="427"/>
      <c r="P487" s="427"/>
      <c r="Q487" s="427"/>
      <c r="R487" s="427"/>
      <c r="S487" s="427"/>
    </row>
    <row r="488" ht="108.75" customHeight="1">
      <c r="A488" s="1786"/>
      <c r="B488" s="968" t="s">
        <v>2429</v>
      </c>
      <c r="C488" s="968" t="s">
        <v>2430</v>
      </c>
      <c r="D488" s="1780"/>
      <c r="E488" s="1806"/>
      <c r="F488" s="1689"/>
      <c r="G488" s="1689"/>
      <c r="H488" s="1690"/>
      <c r="I488" s="1690"/>
      <c r="J488" s="1690"/>
      <c r="K488" s="1690"/>
      <c r="L488" s="1690"/>
      <c r="M488" s="1690"/>
      <c r="N488" s="1690"/>
      <c r="O488" s="427"/>
      <c r="P488" s="427"/>
      <c r="Q488" s="427"/>
      <c r="R488" s="427"/>
      <c r="S488" s="427"/>
    </row>
    <row r="489" ht="237.0" customHeight="1">
      <c r="A489" s="1784"/>
      <c r="B489" s="1716" t="s">
        <v>2431</v>
      </c>
      <c r="C489" s="1716" t="s">
        <v>2432</v>
      </c>
      <c r="D489" s="1780" t="s">
        <v>2433</v>
      </c>
      <c r="E489" s="1790"/>
      <c r="F489" s="38"/>
      <c r="G489" s="38"/>
      <c r="H489" s="1712"/>
      <c r="I489" s="1712"/>
      <c r="J489" s="1712"/>
      <c r="K489" s="1712"/>
      <c r="L489" s="1712"/>
      <c r="M489" s="1712"/>
      <c r="N489" s="1712"/>
      <c r="O489" s="427"/>
      <c r="P489" s="427"/>
      <c r="Q489" s="427"/>
      <c r="R489" s="427"/>
      <c r="S489" s="427"/>
    </row>
    <row r="490" ht="237.0" customHeight="1">
      <c r="A490" s="1786"/>
      <c r="B490" s="968" t="s">
        <v>2434</v>
      </c>
      <c r="C490" s="1807" t="s">
        <v>2435</v>
      </c>
      <c r="D490" s="1780" t="s">
        <v>2436</v>
      </c>
      <c r="E490" s="1806"/>
      <c r="F490" s="1689"/>
      <c r="G490" s="1689"/>
      <c r="H490" s="1690"/>
      <c r="I490" s="1690"/>
      <c r="J490" s="1690"/>
      <c r="K490" s="1690"/>
      <c r="L490" s="1690"/>
      <c r="M490" s="1690"/>
      <c r="N490" s="1690"/>
      <c r="O490" s="427"/>
      <c r="P490" s="427"/>
      <c r="Q490" s="427"/>
      <c r="R490" s="427"/>
      <c r="S490" s="427"/>
    </row>
    <row r="491" ht="237.0" customHeight="1">
      <c r="A491" s="1784"/>
      <c r="B491" s="1716" t="s">
        <v>2437</v>
      </c>
      <c r="C491" s="1808" t="s">
        <v>2438</v>
      </c>
      <c r="D491" s="1780" t="s">
        <v>2439</v>
      </c>
      <c r="E491" s="1790"/>
      <c r="F491" s="38"/>
      <c r="G491" s="38"/>
      <c r="H491" s="1712"/>
      <c r="I491" s="1712"/>
      <c r="J491" s="1712"/>
      <c r="K491" s="1712"/>
      <c r="L491" s="1712"/>
      <c r="M491" s="1712"/>
      <c r="N491" s="1712"/>
      <c r="O491" s="427"/>
      <c r="P491" s="427"/>
      <c r="Q491" s="427"/>
      <c r="R491" s="427"/>
      <c r="S491" s="427"/>
    </row>
    <row r="492" ht="62.25" customHeight="1">
      <c r="A492" s="1786">
        <v>43855.0</v>
      </c>
      <c r="B492" s="968" t="s">
        <v>2440</v>
      </c>
      <c r="C492" s="1807"/>
      <c r="D492" s="1721"/>
      <c r="E492" s="1690"/>
      <c r="F492" s="1689"/>
      <c r="G492" s="1689"/>
      <c r="H492" s="1690"/>
      <c r="I492" s="1690"/>
      <c r="J492" s="1690"/>
      <c r="K492" s="1690"/>
      <c r="L492" s="1690"/>
      <c r="M492" s="1690"/>
      <c r="N492" s="1690"/>
      <c r="O492" s="427"/>
      <c r="P492" s="427"/>
      <c r="Q492" s="427"/>
      <c r="R492" s="427"/>
      <c r="S492" s="427"/>
    </row>
    <row r="493" ht="62.25" customHeight="1">
      <c r="A493" s="1784"/>
      <c r="B493" s="1716" t="s">
        <v>2441</v>
      </c>
      <c r="C493" s="1808"/>
      <c r="D493" s="1718"/>
      <c r="E493" s="1712"/>
      <c r="F493" s="38"/>
      <c r="G493" s="38"/>
      <c r="H493" s="1712"/>
      <c r="I493" s="1712"/>
      <c r="J493" s="1712"/>
      <c r="K493" s="1712"/>
      <c r="L493" s="1712"/>
      <c r="M493" s="1712"/>
      <c r="N493" s="1712"/>
      <c r="O493" s="427"/>
      <c r="P493" s="427"/>
      <c r="Q493" s="427"/>
      <c r="R493" s="427"/>
      <c r="S493" s="427"/>
    </row>
    <row r="494" ht="62.25" customHeight="1">
      <c r="A494" s="1786">
        <v>43854.0</v>
      </c>
      <c r="B494" s="968" t="s">
        <v>2442</v>
      </c>
      <c r="C494" s="1807"/>
      <c r="D494" s="1721"/>
      <c r="E494" s="1690"/>
      <c r="F494" s="1689"/>
      <c r="G494" s="1689"/>
      <c r="H494" s="1690"/>
      <c r="I494" s="1690"/>
      <c r="J494" s="1690"/>
      <c r="K494" s="1690"/>
      <c r="L494" s="1690"/>
      <c r="M494" s="1690"/>
      <c r="N494" s="1690"/>
      <c r="O494" s="427"/>
      <c r="P494" s="427"/>
      <c r="Q494" s="427"/>
      <c r="R494" s="427"/>
      <c r="S494" s="427"/>
    </row>
    <row r="495" ht="62.25" customHeight="1">
      <c r="A495" s="1784"/>
      <c r="B495" s="1716" t="s">
        <v>2443</v>
      </c>
      <c r="C495" s="1808"/>
      <c r="D495" s="1718"/>
      <c r="E495" s="1712"/>
      <c r="F495" s="38"/>
      <c r="G495" s="38"/>
      <c r="H495" s="1712"/>
      <c r="I495" s="1712"/>
      <c r="J495" s="1712"/>
      <c r="K495" s="1712"/>
      <c r="L495" s="1712"/>
      <c r="M495" s="1712"/>
      <c r="N495" s="1712"/>
      <c r="O495" s="427"/>
      <c r="P495" s="427"/>
      <c r="Q495" s="427"/>
      <c r="R495" s="427"/>
      <c r="S495" s="427"/>
    </row>
    <row r="496" ht="62.25" customHeight="1">
      <c r="A496" s="1786"/>
      <c r="B496" s="968" t="s">
        <v>2444</v>
      </c>
      <c r="C496" s="1807"/>
      <c r="D496" s="1721"/>
      <c r="E496" s="1690"/>
      <c r="F496" s="1689"/>
      <c r="G496" s="1689"/>
      <c r="H496" s="1690"/>
      <c r="I496" s="1690"/>
      <c r="J496" s="1690"/>
      <c r="K496" s="1690"/>
      <c r="L496" s="1690"/>
      <c r="M496" s="1690"/>
      <c r="N496" s="1690"/>
      <c r="O496" s="427"/>
      <c r="P496" s="427"/>
      <c r="Q496" s="427"/>
      <c r="R496" s="427"/>
      <c r="S496" s="427"/>
    </row>
    <row r="497" ht="195.75" customHeight="1">
      <c r="A497" s="1784"/>
      <c r="B497" s="1716" t="s">
        <v>2445</v>
      </c>
      <c r="C497" s="1808" t="s">
        <v>2446</v>
      </c>
      <c r="D497" s="1718"/>
      <c r="E497" s="1712"/>
      <c r="F497" s="38"/>
      <c r="G497" s="38"/>
      <c r="H497" s="1712"/>
      <c r="I497" s="1712"/>
      <c r="J497" s="1712"/>
      <c r="K497" s="1712"/>
      <c r="L497" s="1712"/>
      <c r="M497" s="1712"/>
      <c r="N497" s="1712"/>
      <c r="O497" s="427"/>
      <c r="P497" s="427"/>
      <c r="Q497" s="427"/>
      <c r="R497" s="427"/>
      <c r="S497" s="427"/>
    </row>
    <row r="498" ht="136.5" customHeight="1">
      <c r="A498" s="1786"/>
      <c r="B498" s="968" t="s">
        <v>2447</v>
      </c>
      <c r="C498" s="1807"/>
      <c r="D498" s="1721"/>
      <c r="E498" s="1690"/>
      <c r="F498" s="1689"/>
      <c r="G498" s="1689"/>
      <c r="H498" s="1690"/>
      <c r="I498" s="1690"/>
      <c r="J498" s="1690"/>
      <c r="K498" s="1690"/>
      <c r="L498" s="1690"/>
      <c r="M498" s="1690"/>
      <c r="N498" s="1690"/>
      <c r="O498" s="427"/>
      <c r="P498" s="427"/>
      <c r="Q498" s="427"/>
      <c r="R498" s="427"/>
      <c r="S498" s="427"/>
    </row>
    <row r="499" ht="136.5" customHeight="1">
      <c r="A499" s="1784"/>
      <c r="B499" s="1716" t="s">
        <v>2448</v>
      </c>
      <c r="C499" s="1808" t="s">
        <v>2449</v>
      </c>
      <c r="D499" s="1718"/>
      <c r="E499" s="1712"/>
      <c r="F499" s="38"/>
      <c r="G499" s="38"/>
      <c r="H499" s="1712"/>
      <c r="I499" s="1712"/>
      <c r="J499" s="1712"/>
      <c r="K499" s="1712"/>
      <c r="L499" s="1712"/>
      <c r="M499" s="1712"/>
      <c r="N499" s="1712"/>
      <c r="O499" s="427"/>
      <c r="P499" s="427"/>
      <c r="Q499" s="427"/>
      <c r="R499" s="427"/>
      <c r="S499" s="427"/>
    </row>
    <row r="500" ht="136.5" customHeight="1">
      <c r="A500" s="1786"/>
      <c r="B500" s="1809" t="s">
        <v>2450</v>
      </c>
      <c r="C500" s="1807" t="s">
        <v>6804</v>
      </c>
      <c r="D500" s="1721" t="s">
        <v>2452</v>
      </c>
      <c r="E500" s="1806" t="s">
        <v>1130</v>
      </c>
      <c r="F500" s="1689"/>
      <c r="G500" s="1689"/>
      <c r="H500" s="1690"/>
      <c r="I500" s="1690"/>
      <c r="J500" s="1690"/>
      <c r="K500" s="1690"/>
      <c r="L500" s="1690"/>
      <c r="M500" s="1690"/>
      <c r="N500" s="1690"/>
      <c r="O500" s="427"/>
      <c r="P500" s="427"/>
      <c r="Q500" s="427"/>
      <c r="R500" s="427"/>
      <c r="S500" s="427"/>
    </row>
    <row r="501" ht="136.5" customHeight="1">
      <c r="A501" s="1784">
        <v>43852.0</v>
      </c>
      <c r="B501" s="1808" t="s">
        <v>2453</v>
      </c>
      <c r="C501" s="1733" t="s">
        <v>2454</v>
      </c>
      <c r="D501" s="1788"/>
      <c r="E501" s="1712"/>
      <c r="F501" s="38"/>
      <c r="G501" s="38"/>
      <c r="H501" s="1712"/>
      <c r="I501" s="1712"/>
      <c r="J501" s="1712"/>
      <c r="K501" s="1712"/>
      <c r="L501" s="1712"/>
      <c r="M501" s="1712"/>
      <c r="N501" s="1712"/>
      <c r="O501" s="427"/>
      <c r="P501" s="427"/>
      <c r="Q501" s="427"/>
      <c r="R501" s="427"/>
      <c r="S501" s="427"/>
    </row>
    <row r="502" ht="63.75" customHeight="1">
      <c r="A502" s="1786">
        <v>43852.0</v>
      </c>
      <c r="B502" s="1809" t="s">
        <v>2455</v>
      </c>
      <c r="C502" s="1807"/>
      <c r="D502" s="1701"/>
      <c r="E502" s="1690"/>
      <c r="F502" s="1689"/>
      <c r="G502" s="1689"/>
      <c r="H502" s="1690"/>
      <c r="I502" s="1690"/>
      <c r="J502" s="1690"/>
      <c r="K502" s="1690"/>
      <c r="L502" s="1690"/>
      <c r="M502" s="1690"/>
      <c r="N502" s="1690"/>
      <c r="O502" s="427"/>
      <c r="P502" s="427"/>
      <c r="Q502" s="427"/>
      <c r="R502" s="427"/>
      <c r="S502" s="427"/>
    </row>
    <row r="503" ht="242.25" customHeight="1">
      <c r="A503" s="1784">
        <v>43852.0</v>
      </c>
      <c r="B503" s="1810" t="s">
        <v>2456</v>
      </c>
      <c r="C503" s="1808" t="s">
        <v>2457</v>
      </c>
      <c r="D503" s="1733" t="s">
        <v>2458</v>
      </c>
      <c r="E503" s="1733" t="s">
        <v>2459</v>
      </c>
      <c r="F503" s="1733" t="s">
        <v>2460</v>
      </c>
      <c r="G503" s="1368" t="s">
        <v>2461</v>
      </c>
      <c r="H503" s="1712"/>
      <c r="I503" s="1712"/>
      <c r="J503" s="1712"/>
      <c r="K503" s="1712"/>
      <c r="L503" s="1712"/>
      <c r="M503" s="1712"/>
      <c r="N503" s="1712"/>
      <c r="O503" s="427"/>
      <c r="P503" s="427"/>
      <c r="Q503" s="427"/>
      <c r="R503" s="427"/>
      <c r="S503" s="427"/>
    </row>
    <row r="504" ht="63.75" customHeight="1">
      <c r="A504" s="1786">
        <v>43852.0</v>
      </c>
      <c r="B504" s="1809" t="s">
        <v>2462</v>
      </c>
      <c r="C504" s="1807" t="s">
        <v>2463</v>
      </c>
      <c r="D504" s="1701"/>
      <c r="E504" s="1690"/>
      <c r="F504" s="1689"/>
      <c r="G504" s="1689"/>
      <c r="H504" s="1690"/>
      <c r="I504" s="1690"/>
      <c r="J504" s="1690"/>
      <c r="K504" s="1690"/>
      <c r="L504" s="1690"/>
      <c r="M504" s="1690"/>
      <c r="N504" s="1690"/>
      <c r="O504" s="427"/>
      <c r="P504" s="427"/>
      <c r="Q504" s="427"/>
      <c r="R504" s="427"/>
      <c r="S504" s="427"/>
    </row>
    <row r="505" ht="98.25" customHeight="1">
      <c r="A505" s="1784">
        <v>43852.0</v>
      </c>
      <c r="B505" s="1810" t="s">
        <v>2464</v>
      </c>
      <c r="C505" s="1733" t="s">
        <v>2465</v>
      </c>
      <c r="D505" s="1718" t="s">
        <v>2466</v>
      </c>
      <c r="F505" s="38"/>
      <c r="G505" s="38"/>
      <c r="H505" s="1712"/>
      <c r="I505" s="1712"/>
      <c r="J505" s="1712"/>
      <c r="K505" s="1712"/>
      <c r="L505" s="1712"/>
      <c r="M505" s="1712"/>
      <c r="N505" s="1712"/>
      <c r="O505" s="427"/>
      <c r="P505" s="427"/>
      <c r="Q505" s="427"/>
      <c r="R505" s="427"/>
      <c r="S505" s="427"/>
    </row>
    <row r="506" ht="25.5" customHeight="1">
      <c r="A506" s="1786">
        <v>43851.0</v>
      </c>
      <c r="B506" s="1809" t="s">
        <v>2467</v>
      </c>
      <c r="C506" s="1811"/>
      <c r="D506" s="1701"/>
      <c r="E506" s="1690"/>
      <c r="F506" s="1689"/>
      <c r="G506" s="1689"/>
      <c r="H506" s="1690"/>
      <c r="I506" s="1690"/>
      <c r="J506" s="1690"/>
      <c r="K506" s="1690"/>
      <c r="L506" s="1690"/>
      <c r="M506" s="1690"/>
      <c r="N506" s="1690"/>
      <c r="O506" s="427"/>
      <c r="P506" s="427"/>
      <c r="Q506" s="427"/>
      <c r="R506" s="427"/>
      <c r="S506" s="427"/>
    </row>
    <row r="507" ht="230.25" customHeight="1">
      <c r="A507" s="1812">
        <v>43851.0</v>
      </c>
      <c r="B507" s="1813" t="s">
        <v>2468</v>
      </c>
      <c r="C507" s="1733" t="s">
        <v>2469</v>
      </c>
      <c r="D507" s="1705"/>
      <c r="E507" s="1712"/>
      <c r="F507" s="38"/>
      <c r="G507" s="38"/>
      <c r="H507" s="1712"/>
      <c r="I507" s="1712"/>
      <c r="J507" s="1712"/>
      <c r="K507" s="1712"/>
      <c r="L507" s="1712"/>
      <c r="M507" s="1712"/>
      <c r="N507" s="1712"/>
      <c r="O507" s="427"/>
      <c r="P507" s="427"/>
      <c r="Q507" s="427"/>
      <c r="R507" s="427"/>
      <c r="S507" s="427"/>
    </row>
    <row r="508" ht="270.0" customHeight="1">
      <c r="A508" s="1814"/>
      <c r="B508" s="1815" t="s">
        <v>2470</v>
      </c>
      <c r="C508" s="1816" t="s">
        <v>2471</v>
      </c>
      <c r="D508" s="1816" t="s">
        <v>2472</v>
      </c>
      <c r="E508" s="1816" t="s">
        <v>2473</v>
      </c>
      <c r="F508" s="1771" t="s">
        <v>2474</v>
      </c>
      <c r="G508" s="1689"/>
      <c r="H508" s="1690"/>
      <c r="I508" s="1690"/>
      <c r="J508" s="1690"/>
      <c r="K508" s="1690"/>
      <c r="L508" s="1690"/>
      <c r="M508" s="1690"/>
      <c r="N508" s="1690"/>
      <c r="O508" s="427"/>
      <c r="P508" s="427"/>
      <c r="Q508" s="427"/>
      <c r="R508" s="427"/>
      <c r="S508" s="427"/>
    </row>
    <row r="509" ht="156.75" customHeight="1">
      <c r="A509" s="1817"/>
      <c r="B509" s="1733" t="s">
        <v>2475</v>
      </c>
      <c r="C509" s="1733" t="s">
        <v>2476</v>
      </c>
      <c r="D509" s="1705"/>
      <c r="E509" s="38"/>
      <c r="F509" s="38"/>
      <c r="G509" s="38"/>
      <c r="H509" s="1712"/>
      <c r="I509" s="1712"/>
      <c r="J509" s="1712"/>
      <c r="K509" s="1712"/>
      <c r="L509" s="1712"/>
      <c r="M509" s="1712"/>
      <c r="N509" s="1712"/>
      <c r="O509" s="427"/>
      <c r="P509" s="427"/>
      <c r="Q509" s="427"/>
      <c r="R509" s="427"/>
      <c r="S509" s="427"/>
    </row>
    <row r="510" ht="262.5" customHeight="1">
      <c r="A510" s="1814"/>
      <c r="B510" s="1818" t="s">
        <v>2477</v>
      </c>
      <c r="C510" s="1800" t="s">
        <v>2478</v>
      </c>
      <c r="D510" s="1816"/>
      <c r="E510" s="1689"/>
      <c r="F510" s="1689"/>
      <c r="G510" s="1689"/>
      <c r="H510" s="1690"/>
      <c r="I510" s="1690"/>
      <c r="J510" s="1690"/>
      <c r="K510" s="1690"/>
      <c r="L510" s="1690"/>
      <c r="M510" s="1690"/>
      <c r="N510" s="1690"/>
      <c r="O510" s="427"/>
      <c r="P510" s="427"/>
      <c r="Q510" s="427"/>
      <c r="R510" s="427"/>
      <c r="S510" s="427"/>
    </row>
    <row r="511" ht="107.25" customHeight="1">
      <c r="A511" s="1817"/>
      <c r="B511" s="1819" t="s">
        <v>2479</v>
      </c>
      <c r="C511" s="1819" t="s">
        <v>2480</v>
      </c>
      <c r="D511" s="1705"/>
      <c r="E511" s="38"/>
      <c r="F511" s="38"/>
      <c r="G511" s="38"/>
      <c r="H511" s="1712"/>
      <c r="I511" s="1712"/>
      <c r="J511" s="1712"/>
      <c r="K511" s="1712"/>
      <c r="L511" s="1712"/>
      <c r="M511" s="1712"/>
      <c r="N511" s="1712"/>
      <c r="O511" s="427"/>
      <c r="P511" s="427"/>
      <c r="Q511" s="427"/>
      <c r="R511" s="427"/>
      <c r="S511" s="427"/>
    </row>
    <row r="512" ht="107.25" customHeight="1">
      <c r="A512" s="1814"/>
      <c r="B512" s="1818" t="s">
        <v>2481</v>
      </c>
      <c r="C512" s="1816"/>
      <c r="D512" s="1816"/>
      <c r="E512" s="1689"/>
      <c r="F512" s="1689"/>
      <c r="G512" s="1689"/>
      <c r="H512" s="1690"/>
      <c r="I512" s="1690"/>
      <c r="J512" s="1690"/>
      <c r="K512" s="1690"/>
      <c r="L512" s="1690"/>
      <c r="M512" s="1690"/>
      <c r="N512" s="1690"/>
      <c r="O512" s="427"/>
      <c r="P512" s="427"/>
      <c r="Q512" s="427"/>
      <c r="R512" s="427"/>
      <c r="S512" s="427"/>
    </row>
    <row r="513" ht="107.25" customHeight="1">
      <c r="A513" s="1817"/>
      <c r="B513" s="1819" t="s">
        <v>2482</v>
      </c>
      <c r="C513" s="1819" t="s">
        <v>2483</v>
      </c>
      <c r="D513" s="1705" t="s">
        <v>2484</v>
      </c>
      <c r="E513" s="38"/>
      <c r="F513" s="38"/>
      <c r="G513" s="38"/>
      <c r="H513" s="1712"/>
      <c r="I513" s="1712"/>
      <c r="J513" s="1712"/>
      <c r="K513" s="1712"/>
      <c r="L513" s="1712"/>
      <c r="M513" s="1712"/>
      <c r="N513" s="1712"/>
      <c r="O513" s="427"/>
      <c r="P513" s="427"/>
      <c r="Q513" s="427"/>
      <c r="R513" s="427"/>
      <c r="S513" s="427"/>
    </row>
    <row r="514" ht="108.0" customHeight="1">
      <c r="A514" s="1814"/>
      <c r="B514" s="1818" t="s">
        <v>2485</v>
      </c>
      <c r="C514" s="1816" t="s">
        <v>2486</v>
      </c>
      <c r="D514" s="1816"/>
      <c r="E514" s="1689"/>
      <c r="F514" s="1689"/>
      <c r="G514" s="1689"/>
      <c r="H514" s="1690"/>
      <c r="I514" s="1690"/>
      <c r="J514" s="1690"/>
      <c r="K514" s="1690"/>
      <c r="L514" s="1690"/>
      <c r="M514" s="1690"/>
      <c r="N514" s="1690"/>
      <c r="O514" s="427"/>
      <c r="P514" s="427"/>
      <c r="Q514" s="427"/>
      <c r="R514" s="427"/>
      <c r="S514" s="427"/>
    </row>
    <row r="515" ht="108.0" customHeight="1">
      <c r="A515" s="1817"/>
      <c r="B515" s="1819" t="s">
        <v>2487</v>
      </c>
      <c r="C515" s="1819"/>
      <c r="D515" s="1705"/>
      <c r="E515" s="38"/>
      <c r="F515" s="38"/>
      <c r="G515" s="38"/>
      <c r="H515" s="1712"/>
      <c r="I515" s="1712"/>
      <c r="J515" s="1712"/>
      <c r="K515" s="1712"/>
      <c r="L515" s="1712"/>
      <c r="M515" s="1712"/>
      <c r="N515" s="1712"/>
      <c r="O515" s="427"/>
      <c r="P515" s="427"/>
      <c r="Q515" s="427"/>
      <c r="R515" s="427"/>
      <c r="S515" s="427"/>
    </row>
    <row r="516" ht="108.0" customHeight="1">
      <c r="A516" s="1814"/>
      <c r="B516" s="1818" t="s">
        <v>2488</v>
      </c>
      <c r="C516" s="1816"/>
      <c r="D516" s="1816"/>
      <c r="E516" s="1689"/>
      <c r="F516" s="1689"/>
      <c r="G516" s="1689"/>
      <c r="H516" s="1690"/>
      <c r="I516" s="1690"/>
      <c r="J516" s="1690"/>
      <c r="K516" s="1690"/>
      <c r="L516" s="1690"/>
      <c r="M516" s="1690"/>
      <c r="N516" s="1690"/>
      <c r="O516" s="427"/>
      <c r="P516" s="427"/>
      <c r="Q516" s="427"/>
      <c r="R516" s="427"/>
      <c r="S516" s="427"/>
    </row>
    <row r="517" ht="143.25" customHeight="1">
      <c r="A517" s="1812">
        <v>43846.0</v>
      </c>
      <c r="B517" s="1819" t="s">
        <v>2489</v>
      </c>
      <c r="C517" s="1819" t="s">
        <v>2490</v>
      </c>
      <c r="D517" s="1819" t="s">
        <v>2491</v>
      </c>
      <c r="E517" s="38"/>
      <c r="F517" s="38"/>
      <c r="G517" s="38"/>
      <c r="H517" s="1712"/>
      <c r="I517" s="1712"/>
      <c r="J517" s="1712"/>
      <c r="K517" s="1712"/>
      <c r="L517" s="1712"/>
      <c r="M517" s="1712"/>
      <c r="N517" s="1712"/>
      <c r="O517" s="427"/>
      <c r="P517" s="427"/>
      <c r="Q517" s="427"/>
      <c r="R517" s="427"/>
      <c r="S517" s="427"/>
    </row>
    <row r="518" ht="170.25" customHeight="1">
      <c r="A518" s="1820">
        <v>43846.0</v>
      </c>
      <c r="B518" s="1818" t="s">
        <v>2492</v>
      </c>
      <c r="C518" s="1816" t="s">
        <v>2493</v>
      </c>
      <c r="D518" s="1816"/>
      <c r="E518" s="1689"/>
      <c r="F518" s="1689"/>
      <c r="G518" s="1689"/>
      <c r="H518" s="1690"/>
      <c r="I518" s="1690"/>
      <c r="J518" s="1690"/>
      <c r="K518" s="1690"/>
      <c r="L518" s="1690"/>
      <c r="M518" s="1690"/>
      <c r="N518" s="1690"/>
      <c r="O518" s="427"/>
      <c r="P518" s="427"/>
      <c r="Q518" s="427"/>
      <c r="R518" s="427"/>
      <c r="S518" s="427"/>
    </row>
    <row r="519" ht="246.75" customHeight="1">
      <c r="A519" s="1817"/>
      <c r="B519" s="1819" t="s">
        <v>2494</v>
      </c>
      <c r="C519" s="1821" t="s">
        <v>2495</v>
      </c>
      <c r="D519" s="1705"/>
      <c r="E519" s="38"/>
      <c r="F519" s="38"/>
      <c r="G519" s="38"/>
      <c r="H519" s="1712"/>
      <c r="I519" s="1712"/>
      <c r="J519" s="1712"/>
      <c r="K519" s="1712"/>
      <c r="L519" s="1712"/>
      <c r="M519" s="1712"/>
      <c r="N519" s="1712"/>
      <c r="O519" s="427"/>
      <c r="P519" s="427"/>
      <c r="Q519" s="427"/>
      <c r="R519" s="427"/>
      <c r="S519" s="427"/>
    </row>
    <row r="520" ht="167.25" customHeight="1">
      <c r="A520" s="1814"/>
      <c r="B520" s="1818" t="s">
        <v>2496</v>
      </c>
      <c r="C520" s="1816"/>
      <c r="D520" s="1816"/>
      <c r="E520" s="1689"/>
      <c r="F520" s="1689"/>
      <c r="G520" s="1689"/>
      <c r="H520" s="1690"/>
      <c r="I520" s="1690"/>
      <c r="J520" s="1690"/>
      <c r="K520" s="1690"/>
      <c r="L520" s="1690"/>
      <c r="M520" s="1690"/>
      <c r="N520" s="1690"/>
      <c r="O520" s="427"/>
      <c r="P520" s="427"/>
      <c r="Q520" s="427"/>
      <c r="R520" s="427"/>
      <c r="S520" s="427"/>
    </row>
    <row r="521" ht="252.75" customHeight="1">
      <c r="A521" s="1817"/>
      <c r="B521" s="1819" t="s">
        <v>2497</v>
      </c>
      <c r="C521" s="1819" t="s">
        <v>2498</v>
      </c>
      <c r="D521" s="1705"/>
      <c r="E521" s="38"/>
      <c r="F521" s="38"/>
      <c r="G521" s="38"/>
      <c r="H521" s="1712"/>
      <c r="I521" s="1712"/>
      <c r="J521" s="1712"/>
      <c r="K521" s="1712"/>
      <c r="L521" s="1712"/>
      <c r="M521" s="1712"/>
      <c r="N521" s="1712"/>
      <c r="O521" s="427"/>
      <c r="P521" s="427"/>
      <c r="Q521" s="427"/>
      <c r="R521" s="427"/>
      <c r="S521" s="427"/>
    </row>
    <row r="522" ht="72.75" customHeight="1">
      <c r="A522" s="1814"/>
      <c r="B522" s="1816" t="s">
        <v>2499</v>
      </c>
      <c r="C522" s="1816" t="s">
        <v>2500</v>
      </c>
      <c r="D522" s="1816" t="s">
        <v>2501</v>
      </c>
      <c r="E522" s="1689"/>
      <c r="F522" s="1689"/>
      <c r="G522" s="1689"/>
      <c r="H522" s="1690"/>
      <c r="I522" s="1690"/>
      <c r="J522" s="1690"/>
      <c r="K522" s="1690"/>
      <c r="L522" s="1690"/>
      <c r="M522" s="1690"/>
      <c r="N522" s="1690"/>
      <c r="O522" s="427"/>
      <c r="P522" s="427"/>
      <c r="Q522" s="427"/>
      <c r="R522" s="427"/>
      <c r="S522" s="427"/>
    </row>
    <row r="523" ht="147.75" customHeight="1">
      <c r="A523" s="1817"/>
      <c r="B523" s="1819" t="s">
        <v>2502</v>
      </c>
      <c r="C523" s="1819"/>
      <c r="D523" s="1705"/>
      <c r="E523" s="38"/>
      <c r="F523" s="38"/>
      <c r="G523" s="38"/>
      <c r="H523" s="1712"/>
      <c r="I523" s="1712"/>
      <c r="J523" s="1712"/>
      <c r="K523" s="1712"/>
      <c r="L523" s="1712"/>
      <c r="M523" s="1712"/>
      <c r="N523" s="1712"/>
      <c r="O523" s="427"/>
      <c r="P523" s="427"/>
      <c r="Q523" s="427"/>
      <c r="R523" s="427"/>
      <c r="S523" s="427"/>
    </row>
    <row r="524" ht="72.75" customHeight="1">
      <c r="A524" s="1814"/>
      <c r="B524" s="1818" t="s">
        <v>2503</v>
      </c>
      <c r="C524" s="1816" t="s">
        <v>2504</v>
      </c>
      <c r="D524" s="1816"/>
      <c r="E524" s="1689"/>
      <c r="F524" s="1689"/>
      <c r="G524" s="1689"/>
      <c r="H524" s="1690"/>
      <c r="I524" s="1690"/>
      <c r="J524" s="1690"/>
      <c r="K524" s="1690"/>
      <c r="L524" s="1690"/>
      <c r="M524" s="1690"/>
      <c r="N524" s="1690"/>
      <c r="O524" s="427"/>
      <c r="P524" s="427"/>
      <c r="Q524" s="427"/>
      <c r="R524" s="427"/>
      <c r="S524" s="427"/>
    </row>
    <row r="525" ht="72.75" customHeight="1">
      <c r="A525" s="1817"/>
      <c r="B525" s="1819" t="s">
        <v>2505</v>
      </c>
      <c r="C525" s="1819" t="s">
        <v>2506</v>
      </c>
      <c r="D525" s="1705"/>
      <c r="E525" s="38"/>
      <c r="F525" s="38"/>
      <c r="G525" s="38"/>
      <c r="H525" s="1712"/>
      <c r="I525" s="1712"/>
      <c r="J525" s="1712"/>
      <c r="K525" s="1712"/>
      <c r="L525" s="1712"/>
      <c r="M525" s="1712"/>
      <c r="N525" s="1712"/>
      <c r="O525" s="427"/>
      <c r="P525" s="427"/>
      <c r="Q525" s="427"/>
      <c r="R525" s="427"/>
      <c r="S525" s="427"/>
    </row>
    <row r="526" ht="72.75" customHeight="1">
      <c r="A526" s="1814"/>
      <c r="B526" s="1818" t="s">
        <v>2507</v>
      </c>
      <c r="C526" s="1822" t="s">
        <v>6805</v>
      </c>
      <c r="D526" s="1816"/>
      <c r="E526" s="1689"/>
      <c r="F526" s="1689"/>
      <c r="G526" s="1689"/>
      <c r="H526" s="1690"/>
      <c r="I526" s="1690"/>
      <c r="J526" s="1690"/>
      <c r="K526" s="1690"/>
      <c r="L526" s="1690"/>
      <c r="M526" s="1690"/>
      <c r="N526" s="1690"/>
      <c r="O526" s="427"/>
      <c r="P526" s="427"/>
      <c r="Q526" s="427"/>
      <c r="R526" s="427"/>
      <c r="S526" s="427"/>
    </row>
    <row r="527" ht="72.75" customHeight="1">
      <c r="A527" s="1817"/>
      <c r="B527" s="1819" t="s">
        <v>2509</v>
      </c>
      <c r="C527" s="1819"/>
      <c r="D527" s="1705"/>
      <c r="E527" s="38"/>
      <c r="F527" s="38"/>
      <c r="G527" s="38"/>
      <c r="H527" s="1712"/>
      <c r="I527" s="1712"/>
      <c r="J527" s="1712"/>
      <c r="K527" s="1712"/>
      <c r="L527" s="1712"/>
      <c r="M527" s="1712"/>
      <c r="N527" s="1712"/>
      <c r="O527" s="427"/>
      <c r="P527" s="427"/>
      <c r="Q527" s="427"/>
      <c r="R527" s="427"/>
      <c r="S527" s="427"/>
    </row>
    <row r="528" ht="72.75" customHeight="1">
      <c r="A528" s="1814"/>
      <c r="B528" s="1818" t="s">
        <v>2510</v>
      </c>
      <c r="C528" s="1800" t="s">
        <v>2511</v>
      </c>
      <c r="D528" s="1816"/>
      <c r="E528" s="1689"/>
      <c r="F528" s="1689"/>
      <c r="G528" s="1689"/>
      <c r="H528" s="1690"/>
      <c r="I528" s="1690"/>
      <c r="J528" s="1690"/>
      <c r="K528" s="1690"/>
      <c r="L528" s="1690"/>
      <c r="M528" s="1690"/>
      <c r="N528" s="1690"/>
      <c r="O528" s="427"/>
      <c r="P528" s="427"/>
      <c r="Q528" s="427"/>
      <c r="R528" s="427"/>
      <c r="S528" s="427"/>
    </row>
    <row r="529" ht="66.0" customHeight="1">
      <c r="A529" s="1817"/>
      <c r="B529" s="1819" t="s">
        <v>2512</v>
      </c>
      <c r="C529" s="1819"/>
      <c r="D529" s="1705"/>
      <c r="E529" s="38"/>
      <c r="F529" s="38"/>
      <c r="G529" s="38"/>
      <c r="H529" s="1712"/>
      <c r="I529" s="1712"/>
      <c r="J529" s="1712"/>
      <c r="K529" s="1712"/>
      <c r="L529" s="1712"/>
      <c r="M529" s="1712"/>
      <c r="N529" s="1712"/>
      <c r="O529" s="427"/>
      <c r="P529" s="427"/>
      <c r="Q529" s="427"/>
      <c r="R529" s="427"/>
      <c r="S529" s="427"/>
    </row>
    <row r="530" ht="117.75" customHeight="1">
      <c r="A530" s="1814"/>
      <c r="B530" s="1818" t="s">
        <v>2513</v>
      </c>
      <c r="C530" s="1816"/>
      <c r="D530" s="1816"/>
      <c r="E530" s="1689"/>
      <c r="F530" s="1689"/>
      <c r="G530" s="1689"/>
      <c r="H530" s="1690"/>
      <c r="I530" s="1690"/>
      <c r="J530" s="1690"/>
      <c r="K530" s="1690"/>
      <c r="L530" s="1690"/>
      <c r="M530" s="1690"/>
      <c r="N530" s="1690"/>
      <c r="O530" s="427"/>
      <c r="P530" s="427"/>
      <c r="Q530" s="427"/>
      <c r="R530" s="427"/>
      <c r="S530" s="427"/>
    </row>
    <row r="531" ht="194.25" customHeight="1">
      <c r="A531" s="1817"/>
      <c r="B531" s="1819" t="s">
        <v>2514</v>
      </c>
      <c r="C531" s="1819" t="s">
        <v>2515</v>
      </c>
      <c r="D531" s="1705" t="s">
        <v>2516</v>
      </c>
      <c r="E531" s="38"/>
      <c r="F531" s="38"/>
      <c r="G531" s="38"/>
      <c r="H531" s="1712"/>
      <c r="I531" s="1712"/>
      <c r="J531" s="1712"/>
      <c r="K531" s="1712"/>
      <c r="L531" s="1712"/>
      <c r="M531" s="1712"/>
      <c r="N531" s="1712"/>
      <c r="O531" s="427"/>
      <c r="P531" s="427"/>
      <c r="Q531" s="427"/>
      <c r="R531" s="427"/>
      <c r="S531" s="427"/>
    </row>
    <row r="532" ht="194.25" customHeight="1">
      <c r="A532" s="1820">
        <v>43842.0</v>
      </c>
      <c r="B532" s="1818" t="s">
        <v>2517</v>
      </c>
      <c r="C532" s="1816"/>
      <c r="D532" s="1816"/>
      <c r="E532" s="1689"/>
      <c r="F532" s="1689"/>
      <c r="G532" s="1689"/>
      <c r="H532" s="1690"/>
      <c r="I532" s="1690"/>
      <c r="J532" s="1690"/>
      <c r="K532" s="1690"/>
      <c r="L532" s="1690"/>
      <c r="M532" s="1690"/>
      <c r="N532" s="1690"/>
      <c r="O532" s="427"/>
      <c r="P532" s="427"/>
      <c r="Q532" s="427"/>
      <c r="R532" s="427"/>
      <c r="S532" s="427"/>
    </row>
    <row r="533" ht="194.25" customHeight="1">
      <c r="A533" s="1817"/>
      <c r="B533" s="1819" t="s">
        <v>2518</v>
      </c>
      <c r="C533" s="1819" t="s">
        <v>2519</v>
      </c>
      <c r="D533" s="1705"/>
      <c r="E533" s="38"/>
      <c r="F533" s="38"/>
      <c r="G533" s="38"/>
      <c r="H533" s="1712"/>
      <c r="I533" s="1712"/>
      <c r="J533" s="1712"/>
      <c r="K533" s="1712"/>
      <c r="L533" s="1712"/>
      <c r="M533" s="1712"/>
      <c r="N533" s="1712"/>
      <c r="O533" s="427"/>
      <c r="P533" s="427"/>
      <c r="Q533" s="427"/>
      <c r="R533" s="427"/>
      <c r="S533" s="427"/>
    </row>
    <row r="534" ht="121.5" customHeight="1">
      <c r="A534" s="1814"/>
      <c r="B534" s="1818" t="s">
        <v>2520</v>
      </c>
      <c r="C534" s="1816" t="s">
        <v>2521</v>
      </c>
      <c r="D534" s="1816" t="s">
        <v>2522</v>
      </c>
      <c r="E534" s="1823" t="s">
        <v>2523</v>
      </c>
      <c r="F534" s="1689" t="s">
        <v>2524</v>
      </c>
      <c r="G534" s="1689"/>
      <c r="H534" s="1690"/>
      <c r="I534" s="1690"/>
      <c r="J534" s="1690"/>
      <c r="K534" s="1690"/>
      <c r="L534" s="1690"/>
      <c r="M534" s="1690"/>
      <c r="N534" s="1690"/>
      <c r="O534" s="427"/>
      <c r="P534" s="427"/>
      <c r="Q534" s="427"/>
      <c r="R534" s="427"/>
      <c r="S534" s="427"/>
    </row>
    <row r="535" ht="121.5" customHeight="1">
      <c r="A535" s="1817"/>
      <c r="B535" s="1819" t="s">
        <v>2525</v>
      </c>
      <c r="C535" s="1819" t="s">
        <v>2526</v>
      </c>
      <c r="D535" s="1705"/>
      <c r="E535" s="38"/>
      <c r="F535" s="38"/>
      <c r="G535" s="38"/>
      <c r="H535" s="1712"/>
      <c r="I535" s="1712"/>
      <c r="J535" s="1712"/>
      <c r="K535" s="1712"/>
      <c r="L535" s="1712"/>
      <c r="M535" s="1712"/>
      <c r="N535" s="1712"/>
      <c r="O535" s="427"/>
      <c r="P535" s="427"/>
      <c r="Q535" s="427"/>
      <c r="R535" s="427"/>
      <c r="S535" s="427"/>
    </row>
    <row r="536" ht="236.25" customHeight="1">
      <c r="A536" s="1814"/>
      <c r="B536" s="1818" t="s">
        <v>2527</v>
      </c>
      <c r="C536" s="1816" t="s">
        <v>2528</v>
      </c>
      <c r="D536" s="1816"/>
      <c r="E536" s="1689"/>
      <c r="F536" s="1689"/>
      <c r="G536" s="1689"/>
      <c r="H536" s="1690"/>
      <c r="I536" s="1690"/>
      <c r="J536" s="1690"/>
      <c r="K536" s="1690"/>
      <c r="L536" s="1690"/>
      <c r="M536" s="1690"/>
      <c r="N536" s="1690"/>
      <c r="O536" s="427"/>
      <c r="P536" s="427"/>
      <c r="Q536" s="427"/>
      <c r="R536" s="427"/>
      <c r="S536" s="427"/>
    </row>
    <row r="537" ht="121.5" customHeight="1">
      <c r="A537" s="1728" t="s">
        <v>2530</v>
      </c>
      <c r="B537" s="1819" t="s">
        <v>2529</v>
      </c>
      <c r="C537" s="1819"/>
      <c r="D537" s="1705"/>
      <c r="E537" s="38"/>
      <c r="F537" s="38"/>
      <c r="G537" s="38"/>
      <c r="H537" s="1712"/>
      <c r="I537" s="1712"/>
      <c r="J537" s="1712"/>
      <c r="K537" s="1712"/>
      <c r="L537" s="1712"/>
      <c r="M537" s="1712"/>
      <c r="N537" s="1712"/>
      <c r="O537" s="427"/>
      <c r="P537" s="427"/>
      <c r="Q537" s="427"/>
      <c r="R537" s="427"/>
      <c r="S537" s="427"/>
    </row>
    <row r="538" ht="290.25" customHeight="1">
      <c r="A538" s="1814"/>
      <c r="B538" s="1818" t="s">
        <v>2531</v>
      </c>
      <c r="C538" s="1816"/>
      <c r="D538" s="1816"/>
      <c r="E538" s="1689"/>
      <c r="F538" s="1689"/>
      <c r="G538" s="1689"/>
      <c r="H538" s="1690"/>
      <c r="I538" s="1690"/>
      <c r="J538" s="1690"/>
      <c r="K538" s="1690"/>
      <c r="L538" s="1690"/>
      <c r="M538" s="1690"/>
      <c r="N538" s="1690"/>
      <c r="O538" s="427"/>
      <c r="P538" s="427"/>
      <c r="Q538" s="427"/>
      <c r="R538" s="427"/>
      <c r="S538" s="427"/>
    </row>
    <row r="539" ht="121.5" customHeight="1">
      <c r="A539" s="1728" t="s">
        <v>2535</v>
      </c>
      <c r="B539" s="1819" t="s">
        <v>2532</v>
      </c>
      <c r="C539" s="1733" t="s">
        <v>2533</v>
      </c>
      <c r="D539" s="1705" t="s">
        <v>2534</v>
      </c>
      <c r="E539" s="38"/>
      <c r="F539" s="38"/>
      <c r="G539" s="38"/>
      <c r="H539" s="1712"/>
      <c r="I539" s="1712"/>
      <c r="J539" s="1712"/>
      <c r="K539" s="1712"/>
      <c r="L539" s="1712"/>
      <c r="M539" s="1712"/>
      <c r="N539" s="1712"/>
      <c r="O539" s="427"/>
      <c r="P539" s="427"/>
      <c r="Q539" s="427"/>
      <c r="R539" s="427"/>
      <c r="S539" s="427"/>
    </row>
    <row r="540" ht="121.5" customHeight="1">
      <c r="A540" s="1814"/>
      <c r="B540" s="1818" t="s">
        <v>2536</v>
      </c>
      <c r="C540" s="1816"/>
      <c r="D540" s="1816"/>
      <c r="E540" s="1689"/>
      <c r="F540" s="1689"/>
      <c r="G540" s="1689"/>
      <c r="H540" s="1690"/>
      <c r="I540" s="1690"/>
      <c r="J540" s="1690"/>
      <c r="K540" s="1690"/>
      <c r="L540" s="1690"/>
      <c r="M540" s="1690"/>
      <c r="N540" s="1690"/>
      <c r="O540" s="427"/>
      <c r="P540" s="427"/>
      <c r="Q540" s="427"/>
      <c r="R540" s="427"/>
      <c r="S540" s="427"/>
    </row>
    <row r="541" ht="121.5" customHeight="1">
      <c r="A541" s="1817"/>
      <c r="B541" s="1819" t="s">
        <v>2537</v>
      </c>
      <c r="C541" s="1819"/>
      <c r="D541" s="1705"/>
      <c r="E541" s="38"/>
      <c r="F541" s="38"/>
      <c r="G541" s="38"/>
      <c r="H541" s="1712"/>
      <c r="I541" s="1712"/>
      <c r="J541" s="1712"/>
      <c r="K541" s="1712"/>
      <c r="L541" s="1712"/>
      <c r="M541" s="1712"/>
      <c r="N541" s="1712"/>
      <c r="O541" s="427"/>
      <c r="P541" s="427"/>
      <c r="Q541" s="427"/>
      <c r="R541" s="427"/>
      <c r="S541" s="427"/>
    </row>
    <row r="542" ht="121.5" customHeight="1">
      <c r="A542" s="1814"/>
      <c r="B542" s="1824" t="s">
        <v>2538</v>
      </c>
      <c r="C542" s="1816" t="s">
        <v>2539</v>
      </c>
      <c r="D542" s="1816" t="s">
        <v>2540</v>
      </c>
      <c r="E542" s="1689"/>
      <c r="F542" s="1689"/>
      <c r="G542" s="1689"/>
      <c r="H542" s="1690"/>
      <c r="I542" s="1690"/>
      <c r="J542" s="1690"/>
      <c r="K542" s="1690"/>
      <c r="L542" s="1690"/>
      <c r="M542" s="1690"/>
      <c r="N542" s="1690"/>
      <c r="O542" s="427"/>
      <c r="P542" s="427"/>
      <c r="Q542" s="427"/>
      <c r="R542" s="427"/>
      <c r="S542" s="427"/>
    </row>
    <row r="543" ht="79.5" customHeight="1">
      <c r="A543" s="1817"/>
      <c r="B543" s="1825" t="s">
        <v>2541</v>
      </c>
      <c r="C543" s="1819" t="s">
        <v>2542</v>
      </c>
      <c r="D543" s="1705"/>
      <c r="E543" s="38"/>
      <c r="F543" s="38"/>
      <c r="G543" s="38"/>
      <c r="H543" s="1712"/>
      <c r="I543" s="1712"/>
      <c r="J543" s="1712"/>
      <c r="K543" s="1712"/>
      <c r="L543" s="1712"/>
      <c r="M543" s="1712"/>
      <c r="N543" s="1712"/>
      <c r="O543" s="427"/>
      <c r="P543" s="427"/>
      <c r="Q543" s="427"/>
      <c r="R543" s="427"/>
      <c r="S543" s="427"/>
    </row>
    <row r="544" ht="116.25" customHeight="1">
      <c r="A544" s="1814"/>
      <c r="B544" s="1826" t="s">
        <v>2543</v>
      </c>
      <c r="C544" s="1816"/>
      <c r="D544" s="1816"/>
      <c r="E544" s="1689"/>
      <c r="F544" s="1689"/>
      <c r="G544" s="1689"/>
      <c r="H544" s="1690"/>
      <c r="I544" s="1690"/>
      <c r="J544" s="1690"/>
      <c r="K544" s="1690"/>
      <c r="L544" s="1690"/>
      <c r="M544" s="1690"/>
      <c r="N544" s="1690"/>
      <c r="O544" s="427"/>
      <c r="P544" s="427"/>
      <c r="Q544" s="427"/>
      <c r="R544" s="427"/>
      <c r="S544" s="427"/>
    </row>
    <row r="545" ht="86.25" customHeight="1">
      <c r="A545" s="1817"/>
      <c r="B545" s="1825" t="s">
        <v>2544</v>
      </c>
      <c r="C545" s="1819" t="s">
        <v>2545</v>
      </c>
      <c r="D545" s="1705"/>
      <c r="E545" s="38"/>
      <c r="F545" s="38"/>
      <c r="G545" s="38"/>
      <c r="H545" s="1712"/>
      <c r="I545" s="1712"/>
      <c r="J545" s="1712"/>
      <c r="K545" s="1712"/>
      <c r="L545" s="1712"/>
      <c r="M545" s="1712"/>
      <c r="N545" s="1712"/>
      <c r="O545" s="427"/>
      <c r="P545" s="427"/>
      <c r="Q545" s="427"/>
      <c r="R545" s="427"/>
      <c r="S545" s="427"/>
    </row>
    <row r="546" ht="64.5" customHeight="1">
      <c r="A546" s="1814"/>
      <c r="B546" s="1826" t="s">
        <v>2546</v>
      </c>
      <c r="C546" s="1816" t="s">
        <v>2547</v>
      </c>
      <c r="D546" s="1816"/>
      <c r="E546" s="1689"/>
      <c r="F546" s="1689"/>
      <c r="G546" s="1689"/>
      <c r="H546" s="1690"/>
      <c r="I546" s="1690"/>
      <c r="J546" s="1690"/>
      <c r="K546" s="1690"/>
      <c r="L546" s="1690"/>
      <c r="M546" s="1690"/>
      <c r="N546" s="1690"/>
      <c r="O546" s="427"/>
      <c r="P546" s="427"/>
      <c r="Q546" s="427"/>
      <c r="R546" s="427"/>
      <c r="S546" s="427"/>
    </row>
    <row r="547" ht="79.5" customHeight="1">
      <c r="A547" s="1817"/>
      <c r="B547" s="1825" t="s">
        <v>2548</v>
      </c>
      <c r="C547" s="1819" t="s">
        <v>2549</v>
      </c>
      <c r="D547" s="1705" t="s">
        <v>2550</v>
      </c>
      <c r="E547" s="1827" t="s">
        <v>2551</v>
      </c>
      <c r="F547" s="38"/>
      <c r="G547" s="38"/>
      <c r="H547" s="1712"/>
      <c r="I547" s="1712"/>
      <c r="J547" s="1712"/>
      <c r="K547" s="1712"/>
      <c r="L547" s="1712"/>
      <c r="M547" s="1712"/>
      <c r="N547" s="1712"/>
      <c r="O547" s="427"/>
      <c r="P547" s="427"/>
      <c r="Q547" s="427"/>
      <c r="R547" s="427"/>
      <c r="S547" s="427"/>
    </row>
    <row r="548" ht="91.5" customHeight="1">
      <c r="A548" s="1814"/>
      <c r="B548" s="1826" t="s">
        <v>2552</v>
      </c>
      <c r="C548" s="1816" t="s">
        <v>2553</v>
      </c>
      <c r="D548" s="1701"/>
      <c r="E548" s="1689"/>
      <c r="F548" s="1689"/>
      <c r="G548" s="1689"/>
      <c r="H548" s="1690"/>
      <c r="I548" s="1690"/>
      <c r="J548" s="1690"/>
      <c r="K548" s="1690"/>
      <c r="L548" s="1690"/>
      <c r="M548" s="1690"/>
      <c r="N548" s="1690"/>
      <c r="O548" s="427"/>
      <c r="P548" s="427"/>
      <c r="Q548" s="427"/>
      <c r="R548" s="427"/>
      <c r="S548" s="427"/>
    </row>
    <row r="549" ht="120.0" customHeight="1">
      <c r="A549" s="1812">
        <v>43837.0</v>
      </c>
      <c r="B549" s="1825" t="s">
        <v>2554</v>
      </c>
      <c r="C549" s="1819" t="s">
        <v>2555</v>
      </c>
      <c r="D549" s="1705"/>
      <c r="E549" s="38"/>
      <c r="F549" s="38"/>
      <c r="G549" s="38"/>
      <c r="H549" s="1712"/>
      <c r="I549" s="1712"/>
      <c r="J549" s="1712"/>
      <c r="K549" s="1712"/>
      <c r="L549" s="1712"/>
      <c r="M549" s="1712"/>
      <c r="N549" s="1712"/>
      <c r="O549" s="427"/>
      <c r="P549" s="427"/>
      <c r="Q549" s="427"/>
      <c r="R549" s="427"/>
      <c r="S549" s="427"/>
    </row>
    <row r="550" ht="79.5" customHeight="1">
      <c r="A550" s="1814"/>
      <c r="B550" s="1826" t="s">
        <v>2530</v>
      </c>
      <c r="C550" s="1818"/>
      <c r="D550" s="1701"/>
      <c r="E550" s="1689"/>
      <c r="F550" s="1689"/>
      <c r="G550" s="1689"/>
      <c r="H550" s="1690"/>
      <c r="I550" s="1690"/>
      <c r="J550" s="1690"/>
      <c r="K550" s="1690"/>
      <c r="L550" s="1690"/>
      <c r="M550" s="1690"/>
      <c r="N550" s="1690"/>
      <c r="O550" s="427"/>
      <c r="P550" s="427"/>
      <c r="Q550" s="427"/>
      <c r="R550" s="427"/>
      <c r="S550" s="427"/>
    </row>
    <row r="551" ht="163.5" customHeight="1">
      <c r="A551" s="1812">
        <v>43836.0</v>
      </c>
      <c r="B551" s="1828" t="s">
        <v>6806</v>
      </c>
      <c r="C551" s="1819" t="s">
        <v>2557</v>
      </c>
      <c r="D551" s="1705" t="s">
        <v>2558</v>
      </c>
      <c r="E551" s="1829" t="s">
        <v>2559</v>
      </c>
      <c r="F551" s="1712"/>
      <c r="G551" s="1712"/>
      <c r="H551" s="1712"/>
      <c r="I551" s="1712"/>
      <c r="J551" s="1712"/>
      <c r="K551" s="1712"/>
      <c r="L551" s="1712"/>
      <c r="M551" s="1712"/>
      <c r="N551" s="1712"/>
      <c r="O551" s="427"/>
      <c r="P551" s="427"/>
      <c r="Q551" s="427"/>
      <c r="R551" s="427"/>
      <c r="S551" s="427"/>
    </row>
    <row r="552" ht="265.5" customHeight="1">
      <c r="A552" s="1820">
        <v>43835.0</v>
      </c>
      <c r="B552" s="1816" t="s">
        <v>2560</v>
      </c>
      <c r="C552" s="1816" t="s">
        <v>2561</v>
      </c>
      <c r="D552" s="1701"/>
      <c r="E552" s="1823"/>
      <c r="F552" s="1823"/>
      <c r="G552" s="1690"/>
      <c r="H552" s="1690"/>
      <c r="I552" s="1690"/>
      <c r="J552" s="1690"/>
      <c r="K552" s="1690"/>
      <c r="L552" s="1690"/>
      <c r="M552" s="1690"/>
      <c r="N552" s="1690"/>
      <c r="O552" s="427"/>
      <c r="P552" s="427"/>
      <c r="Q552" s="427"/>
      <c r="R552" s="427"/>
      <c r="S552" s="427"/>
    </row>
    <row r="553" ht="459.0" customHeight="1">
      <c r="A553" s="1812">
        <v>43835.0</v>
      </c>
      <c r="B553" s="1828" t="s">
        <v>2562</v>
      </c>
      <c r="C553" s="1819"/>
      <c r="D553" s="1705"/>
      <c r="E553" s="1712"/>
      <c r="F553" s="1712"/>
      <c r="G553" s="1712"/>
      <c r="H553" s="1712"/>
      <c r="I553" s="1712"/>
      <c r="J553" s="1712"/>
      <c r="K553" s="1712"/>
      <c r="L553" s="1712"/>
      <c r="M553" s="1712"/>
      <c r="N553" s="1712"/>
      <c r="O553" s="427"/>
      <c r="P553" s="427"/>
      <c r="Q553" s="427"/>
      <c r="R553" s="427"/>
      <c r="S553" s="427"/>
    </row>
    <row r="554" ht="291.0" customHeight="1">
      <c r="A554" s="1820">
        <v>43834.0</v>
      </c>
      <c r="B554" s="1816" t="s">
        <v>2563</v>
      </c>
      <c r="C554" s="1818" t="s">
        <v>2564</v>
      </c>
      <c r="D554" s="1816"/>
      <c r="E554" s="1823"/>
      <c r="F554" s="1823"/>
      <c r="G554" s="1690"/>
      <c r="H554" s="1690"/>
      <c r="I554" s="1690"/>
      <c r="J554" s="1690"/>
      <c r="K554" s="1690"/>
      <c r="L554" s="1690"/>
      <c r="M554" s="1690"/>
      <c r="N554" s="1690"/>
      <c r="O554" s="427"/>
      <c r="P554" s="427"/>
      <c r="Q554" s="427"/>
      <c r="R554" s="427"/>
      <c r="S554" s="427"/>
    </row>
    <row r="555" ht="50.25" customHeight="1">
      <c r="A555" s="1812">
        <v>43834.0</v>
      </c>
      <c r="B555" s="1828" t="s">
        <v>2565</v>
      </c>
      <c r="C555" s="1819" t="s">
        <v>2566</v>
      </c>
      <c r="D555" s="1705"/>
      <c r="E555" s="1712"/>
      <c r="F555" s="1712"/>
      <c r="G555" s="1712"/>
      <c r="H555" s="1712"/>
      <c r="I555" s="1712"/>
      <c r="J555" s="1712"/>
      <c r="K555" s="1712"/>
      <c r="L555" s="1712"/>
      <c r="M555" s="1712"/>
      <c r="N555" s="1712"/>
      <c r="O555" s="427"/>
      <c r="P555" s="427"/>
      <c r="Q555" s="427"/>
      <c r="R555" s="427"/>
      <c r="S555" s="427"/>
    </row>
    <row r="556" ht="139.5" customHeight="1">
      <c r="A556" s="1820">
        <v>43833.0</v>
      </c>
      <c r="B556" s="1816" t="s">
        <v>2567</v>
      </c>
      <c r="C556" s="1818"/>
      <c r="D556" s="1816"/>
      <c r="E556" s="1823"/>
      <c r="F556" s="1823"/>
      <c r="G556" s="1690"/>
      <c r="H556" s="1690"/>
      <c r="I556" s="1690"/>
      <c r="J556" s="1690"/>
      <c r="K556" s="1690"/>
      <c r="L556" s="1690"/>
      <c r="M556" s="1690"/>
      <c r="N556" s="1690"/>
      <c r="O556" s="427"/>
      <c r="P556" s="427"/>
      <c r="Q556" s="427"/>
      <c r="R556" s="427"/>
      <c r="S556" s="427"/>
    </row>
    <row r="557" ht="157.5" customHeight="1">
      <c r="A557" s="1812">
        <v>43833.0</v>
      </c>
      <c r="B557" s="1828" t="s">
        <v>2568</v>
      </c>
      <c r="C557" s="1819" t="s">
        <v>2569</v>
      </c>
      <c r="D557" s="1828" t="s">
        <v>2570</v>
      </c>
      <c r="E557" s="1830" t="s">
        <v>2571</v>
      </c>
      <c r="F557" s="1712" t="s">
        <v>2572</v>
      </c>
      <c r="G557" s="1712" t="s">
        <v>2573</v>
      </c>
      <c r="H557" s="1712"/>
      <c r="I557" s="1712"/>
      <c r="J557" s="1712"/>
      <c r="K557" s="1712"/>
      <c r="L557" s="1712"/>
      <c r="M557" s="1712"/>
      <c r="N557" s="1712"/>
      <c r="O557" s="427"/>
      <c r="P557" s="427"/>
      <c r="Q557" s="427"/>
      <c r="R557" s="427"/>
      <c r="S557" s="427"/>
    </row>
    <row r="558" ht="95.25" customHeight="1">
      <c r="A558" s="1820">
        <v>43832.0</v>
      </c>
      <c r="B558" s="1816" t="s">
        <v>2574</v>
      </c>
      <c r="C558" s="1818" t="s">
        <v>2575</v>
      </c>
      <c r="D558" s="1816" t="s">
        <v>2576</v>
      </c>
      <c r="E558" s="1823"/>
      <c r="F558" s="1823"/>
      <c r="G558" s="1690"/>
      <c r="H558" s="1690"/>
      <c r="I558" s="1690"/>
      <c r="J558" s="1690"/>
      <c r="K558" s="1690"/>
      <c r="L558" s="1690"/>
      <c r="M558" s="1690"/>
      <c r="N558" s="1690"/>
      <c r="O558" s="427"/>
      <c r="P558" s="427"/>
      <c r="Q558" s="427"/>
      <c r="R558" s="427"/>
      <c r="S558" s="427"/>
    </row>
    <row r="559" ht="483.75" customHeight="1">
      <c r="A559" s="1812">
        <v>43832.0</v>
      </c>
      <c r="B559" s="1828" t="s">
        <v>2577</v>
      </c>
      <c r="C559" s="1819" t="s">
        <v>2578</v>
      </c>
      <c r="D559" s="1705" t="s">
        <v>2579</v>
      </c>
      <c r="E559" s="1712" t="s">
        <v>2580</v>
      </c>
      <c r="F559" s="1712" t="s">
        <v>2581</v>
      </c>
      <c r="G559" s="1712"/>
      <c r="H559" s="1712"/>
      <c r="I559" s="1712"/>
      <c r="J559" s="1712"/>
      <c r="K559" s="1712"/>
      <c r="L559" s="1712"/>
      <c r="M559" s="1712"/>
      <c r="N559" s="1712"/>
      <c r="O559" s="427"/>
      <c r="P559" s="427"/>
      <c r="Q559" s="427"/>
      <c r="R559" s="427"/>
      <c r="S559" s="427"/>
    </row>
    <row r="560">
      <c r="A560" s="1820">
        <v>43831.0</v>
      </c>
      <c r="B560" s="1816" t="s">
        <v>2582</v>
      </c>
      <c r="C560" s="1818" t="s">
        <v>2583</v>
      </c>
      <c r="D560" s="1816" t="s">
        <v>2584</v>
      </c>
      <c r="E560" s="1823"/>
      <c r="F560" s="1823"/>
      <c r="G560" s="1690"/>
      <c r="H560" s="1690"/>
      <c r="I560" s="1690"/>
      <c r="J560" s="1690"/>
      <c r="K560" s="1690"/>
      <c r="L560" s="1690"/>
      <c r="M560" s="1690"/>
      <c r="N560" s="1690"/>
      <c r="O560" s="427"/>
      <c r="P560" s="427"/>
      <c r="Q560" s="427"/>
      <c r="R560" s="427"/>
      <c r="S560" s="427"/>
    </row>
    <row r="561">
      <c r="A561" s="1812">
        <v>43831.0</v>
      </c>
      <c r="B561" s="1828" t="s">
        <v>2585</v>
      </c>
      <c r="C561" s="1819" t="s">
        <v>2586</v>
      </c>
      <c r="D561" s="1705" t="s">
        <v>2587</v>
      </c>
      <c r="E561" s="1712"/>
      <c r="F561" s="1712"/>
      <c r="G561" s="1712"/>
      <c r="H561" s="1712"/>
      <c r="I561" s="1712"/>
      <c r="J561" s="1712"/>
      <c r="K561" s="1712"/>
      <c r="L561" s="1712"/>
      <c r="M561" s="1712"/>
      <c r="N561" s="1712"/>
      <c r="O561" s="427"/>
      <c r="P561" s="427"/>
      <c r="Q561" s="427"/>
      <c r="R561" s="427"/>
      <c r="S561" s="427"/>
    </row>
    <row r="562">
      <c r="A562" s="1820">
        <v>43831.0</v>
      </c>
      <c r="B562" s="1816" t="s">
        <v>2588</v>
      </c>
      <c r="C562" s="1818" t="s">
        <v>2589</v>
      </c>
      <c r="D562" s="1816"/>
      <c r="E562" s="1823"/>
      <c r="F562" s="1823"/>
      <c r="G562" s="1690"/>
      <c r="H562" s="1690"/>
      <c r="I562" s="1690"/>
      <c r="J562" s="1690"/>
      <c r="K562" s="1690"/>
      <c r="L562" s="1690"/>
      <c r="M562" s="1690"/>
      <c r="N562" s="1690"/>
      <c r="O562" s="427"/>
      <c r="P562" s="427"/>
      <c r="Q562" s="427"/>
      <c r="R562" s="427"/>
      <c r="S562" s="427"/>
    </row>
    <row r="563">
      <c r="A563" s="1812">
        <v>44196.0</v>
      </c>
      <c r="B563" s="1828" t="s">
        <v>2590</v>
      </c>
      <c r="C563" s="1819" t="s">
        <v>2591</v>
      </c>
      <c r="D563" s="1705"/>
      <c r="E563" s="1712"/>
      <c r="F563" s="1712"/>
      <c r="G563" s="1712"/>
      <c r="H563" s="1712"/>
      <c r="I563" s="1712"/>
      <c r="J563" s="1712"/>
      <c r="K563" s="1712"/>
      <c r="L563" s="1712"/>
      <c r="M563" s="1712"/>
      <c r="N563" s="1712"/>
      <c r="O563" s="427"/>
      <c r="P563" s="427"/>
      <c r="Q563" s="427"/>
      <c r="R563" s="427"/>
      <c r="S563" s="427"/>
    </row>
    <row r="564" ht="211.5" customHeight="1">
      <c r="A564" s="1820">
        <v>44196.0</v>
      </c>
      <c r="B564" s="1816" t="s">
        <v>2592</v>
      </c>
      <c r="C564" s="1818" t="s">
        <v>2593</v>
      </c>
      <c r="D564" s="1816" t="s">
        <v>2594</v>
      </c>
      <c r="E564" s="1823" t="s">
        <v>2595</v>
      </c>
      <c r="F564" s="1823" t="s">
        <v>2596</v>
      </c>
      <c r="G564" s="1690"/>
      <c r="H564" s="1690"/>
      <c r="I564" s="1690"/>
      <c r="J564" s="1690"/>
      <c r="K564" s="1690"/>
      <c r="L564" s="1690"/>
      <c r="M564" s="1690"/>
      <c r="N564" s="1690"/>
      <c r="O564" s="427"/>
      <c r="P564" s="427"/>
      <c r="Q564" s="427"/>
      <c r="R564" s="427"/>
      <c r="S564" s="427"/>
    </row>
    <row r="565" ht="104.25" customHeight="1">
      <c r="A565" s="1812">
        <v>44196.0</v>
      </c>
      <c r="B565" s="1828" t="s">
        <v>2597</v>
      </c>
      <c r="C565" s="1819" t="s">
        <v>2598</v>
      </c>
      <c r="D565" s="1705" t="s">
        <v>2599</v>
      </c>
      <c r="E565" s="1712" t="s">
        <v>2600</v>
      </c>
      <c r="F565" s="1712"/>
      <c r="G565" s="1712"/>
      <c r="H565" s="1712"/>
      <c r="I565" s="1712"/>
      <c r="J565" s="1712"/>
      <c r="K565" s="1712"/>
      <c r="L565" s="1712"/>
      <c r="M565" s="1712"/>
      <c r="N565" s="1712"/>
      <c r="O565" s="427"/>
      <c r="P565" s="427"/>
      <c r="Q565" s="427"/>
      <c r="R565" s="427"/>
      <c r="S565" s="427"/>
    </row>
    <row r="566" ht="233.25" customHeight="1">
      <c r="A566" s="1820">
        <v>44195.0</v>
      </c>
      <c r="B566" s="1816" t="s">
        <v>2601</v>
      </c>
      <c r="C566" s="1818" t="s">
        <v>3</v>
      </c>
      <c r="D566" s="1701"/>
      <c r="E566" s="1823"/>
      <c r="F566" s="1823"/>
      <c r="G566" s="1690"/>
      <c r="H566" s="1690"/>
      <c r="I566" s="1690"/>
      <c r="J566" s="1690"/>
      <c r="K566" s="1690"/>
      <c r="L566" s="1690"/>
      <c r="M566" s="1690"/>
      <c r="N566" s="1690"/>
      <c r="O566" s="427"/>
      <c r="P566" s="427"/>
      <c r="Q566" s="427"/>
      <c r="R566" s="427"/>
      <c r="S566" s="427"/>
    </row>
    <row r="567" ht="221.25" customHeight="1">
      <c r="A567" s="1812">
        <v>43829.0</v>
      </c>
      <c r="B567" s="1828" t="s">
        <v>2602</v>
      </c>
      <c r="C567" s="1819" t="s">
        <v>2603</v>
      </c>
      <c r="D567" s="1705"/>
      <c r="E567" s="1712"/>
      <c r="F567" s="1712"/>
      <c r="G567" s="1712"/>
      <c r="H567" s="1712"/>
      <c r="I567" s="1712"/>
      <c r="J567" s="1712"/>
      <c r="K567" s="1712"/>
      <c r="L567" s="1712"/>
      <c r="M567" s="1712"/>
      <c r="N567" s="1712"/>
      <c r="O567" s="427"/>
      <c r="P567" s="427"/>
      <c r="Q567" s="427"/>
      <c r="R567" s="427"/>
      <c r="S567" s="427"/>
    </row>
    <row r="568" ht="237.75" customHeight="1">
      <c r="A568" s="1820">
        <v>44194.0</v>
      </c>
      <c r="B568" s="1816" t="s">
        <v>2604</v>
      </c>
      <c r="C568" s="1816" t="s">
        <v>2605</v>
      </c>
      <c r="D568" s="1816" t="s">
        <v>2606</v>
      </c>
      <c r="E568" s="1823" t="s">
        <v>2607</v>
      </c>
      <c r="F568" s="1823"/>
      <c r="G568" s="1690"/>
      <c r="H568" s="1690"/>
      <c r="I568" s="1690"/>
      <c r="J568" s="1690"/>
      <c r="K568" s="1690"/>
      <c r="L568" s="1690"/>
      <c r="M568" s="1690"/>
      <c r="N568" s="1690"/>
      <c r="O568" s="427"/>
      <c r="P568" s="427"/>
      <c r="Q568" s="427"/>
      <c r="R568" s="427"/>
      <c r="S568" s="427"/>
    </row>
    <row r="569" ht="140.25" customHeight="1">
      <c r="A569" s="1812">
        <v>44194.0</v>
      </c>
      <c r="B569" s="1819" t="s">
        <v>2608</v>
      </c>
      <c r="C569" s="1799" t="s">
        <v>2609</v>
      </c>
      <c r="D569" s="1705"/>
      <c r="E569" s="1712"/>
      <c r="F569" s="1712"/>
      <c r="G569" s="1712"/>
      <c r="H569" s="1712"/>
      <c r="I569" s="1712"/>
      <c r="J569" s="1712"/>
      <c r="K569" s="1712"/>
      <c r="L569" s="1712"/>
      <c r="M569" s="1712"/>
      <c r="N569" s="1712"/>
      <c r="O569" s="427"/>
      <c r="P569" s="427"/>
      <c r="Q569" s="427"/>
      <c r="R569" s="427"/>
      <c r="S569" s="427"/>
    </row>
    <row r="570" ht="140.25" customHeight="1">
      <c r="A570" s="1820">
        <v>44193.0</v>
      </c>
      <c r="B570" s="1816" t="s">
        <v>2610</v>
      </c>
      <c r="C570" s="1816"/>
      <c r="D570" s="1816"/>
      <c r="E570" s="1823"/>
      <c r="F570" s="1823"/>
      <c r="G570" s="1690"/>
      <c r="H570" s="1690"/>
      <c r="I570" s="1690"/>
      <c r="J570" s="1690"/>
      <c r="K570" s="1690"/>
      <c r="L570" s="1690"/>
      <c r="M570" s="1690"/>
      <c r="N570" s="1690"/>
      <c r="O570" s="427"/>
      <c r="P570" s="427"/>
      <c r="Q570" s="427"/>
      <c r="R570" s="427"/>
      <c r="S570" s="427"/>
    </row>
    <row r="571" ht="109.5" customHeight="1">
      <c r="A571" s="1812">
        <v>44192.0</v>
      </c>
      <c r="B571" s="1831" t="s">
        <v>2611</v>
      </c>
      <c r="C571" s="1831" t="s">
        <v>6807</v>
      </c>
      <c r="D571" s="1831" t="s">
        <v>2613</v>
      </c>
      <c r="E571" s="1830" t="s">
        <v>2614</v>
      </c>
      <c r="F571" s="38"/>
      <c r="G571" s="1712"/>
      <c r="H571" s="1712"/>
      <c r="I571" s="1712"/>
      <c r="J571" s="1712"/>
      <c r="K571" s="1712"/>
      <c r="L571" s="1712"/>
      <c r="M571" s="1712"/>
      <c r="N571" s="1712"/>
      <c r="O571" s="427"/>
      <c r="P571" s="427"/>
      <c r="Q571" s="427"/>
      <c r="R571" s="427"/>
      <c r="S571" s="427"/>
    </row>
    <row r="572" ht="109.5" customHeight="1">
      <c r="A572" s="1820">
        <v>44192.0</v>
      </c>
      <c r="B572" s="1816" t="s">
        <v>2615</v>
      </c>
      <c r="C572" s="1832" t="s">
        <v>2616</v>
      </c>
      <c r="D572" s="1816" t="s">
        <v>2617</v>
      </c>
      <c r="E572" s="1823"/>
      <c r="F572" s="1823"/>
      <c r="G572" s="1690"/>
      <c r="H572" s="1690"/>
      <c r="I572" s="1690"/>
      <c r="J572" s="1690"/>
      <c r="K572" s="1690"/>
      <c r="L572" s="1690"/>
      <c r="M572" s="1690"/>
      <c r="N572" s="1690"/>
      <c r="O572" s="427"/>
      <c r="P572" s="427"/>
      <c r="Q572" s="427"/>
      <c r="R572" s="427"/>
      <c r="S572" s="427"/>
    </row>
    <row r="573" ht="576.75" customHeight="1">
      <c r="A573" s="1812">
        <v>44192.0</v>
      </c>
      <c r="B573" s="1819" t="s">
        <v>2618</v>
      </c>
      <c r="C573" s="1828" t="s">
        <v>2619</v>
      </c>
      <c r="D573" s="1705" t="s">
        <v>2620</v>
      </c>
      <c r="E573" s="1830" t="s">
        <v>2621</v>
      </c>
      <c r="F573" s="1712"/>
      <c r="G573" s="1712"/>
      <c r="H573" s="1712"/>
      <c r="I573" s="1712"/>
      <c r="J573" s="1712"/>
      <c r="K573" s="1712"/>
      <c r="L573" s="1712"/>
      <c r="M573" s="1712"/>
      <c r="N573" s="1712"/>
      <c r="O573" s="427"/>
      <c r="P573" s="427"/>
      <c r="Q573" s="427"/>
      <c r="R573" s="427"/>
      <c r="S573" s="427"/>
    </row>
    <row r="574" ht="326.25" customHeight="1">
      <c r="A574" s="1820">
        <v>43826.0</v>
      </c>
      <c r="B574" s="1816" t="s">
        <v>6808</v>
      </c>
      <c r="C574" s="1816" t="s">
        <v>2623</v>
      </c>
      <c r="D574" s="1816"/>
      <c r="E574" s="1823"/>
      <c r="F574" s="1823"/>
      <c r="G574" s="1690"/>
      <c r="H574" s="1690"/>
      <c r="I574" s="1690"/>
      <c r="J574" s="1690"/>
      <c r="K574" s="1690"/>
      <c r="L574" s="1690"/>
      <c r="M574" s="1690"/>
      <c r="N574" s="1690"/>
      <c r="O574" s="427"/>
      <c r="P574" s="427"/>
      <c r="Q574" s="427"/>
      <c r="R574" s="427"/>
      <c r="S574" s="427"/>
    </row>
    <row r="575" ht="332.25" customHeight="1">
      <c r="A575" s="1812">
        <v>43826.0</v>
      </c>
      <c r="B575" s="1819" t="s">
        <v>2624</v>
      </c>
      <c r="C575" s="1828" t="s">
        <v>2625</v>
      </c>
      <c r="D575" s="1705"/>
      <c r="E575" s="1712"/>
      <c r="F575" s="1712"/>
      <c r="G575" s="1712"/>
      <c r="H575" s="1712"/>
      <c r="I575" s="1712"/>
      <c r="J575" s="1712"/>
      <c r="K575" s="1712"/>
      <c r="L575" s="1712"/>
      <c r="M575" s="1712"/>
      <c r="N575" s="1712"/>
      <c r="O575" s="427"/>
      <c r="P575" s="427"/>
      <c r="Q575" s="427"/>
      <c r="R575" s="427"/>
      <c r="S575" s="427"/>
    </row>
    <row r="576" ht="96.75" customHeight="1">
      <c r="A576" s="1820">
        <v>43825.0</v>
      </c>
      <c r="B576" s="1816" t="s">
        <v>2626</v>
      </c>
      <c r="C576" s="1816" t="s">
        <v>2627</v>
      </c>
      <c r="D576" s="1816" t="s">
        <v>2628</v>
      </c>
      <c r="E576" s="1823"/>
      <c r="F576" s="1823"/>
      <c r="G576" s="1690"/>
      <c r="H576" s="1690"/>
      <c r="I576" s="1690"/>
      <c r="J576" s="1690"/>
      <c r="K576" s="1690"/>
      <c r="L576" s="1690"/>
      <c r="M576" s="1690"/>
      <c r="N576" s="1690"/>
      <c r="O576" s="427"/>
      <c r="P576" s="427"/>
      <c r="Q576" s="427"/>
      <c r="R576" s="427"/>
      <c r="S576" s="427"/>
    </row>
    <row r="577" ht="96.75" customHeight="1">
      <c r="A577" s="1812">
        <v>43825.0</v>
      </c>
      <c r="B577" s="1819" t="s">
        <v>2629</v>
      </c>
      <c r="C577" s="1828" t="s">
        <v>2630</v>
      </c>
      <c r="D577" s="1705"/>
      <c r="E577" s="1712"/>
      <c r="F577" s="1712"/>
      <c r="G577" s="1712"/>
      <c r="H577" s="1712"/>
      <c r="I577" s="1712"/>
      <c r="J577" s="1712"/>
      <c r="K577" s="1712"/>
      <c r="L577" s="1712"/>
      <c r="M577" s="1712"/>
      <c r="N577" s="1712"/>
      <c r="O577" s="427"/>
      <c r="P577" s="427"/>
      <c r="Q577" s="427"/>
      <c r="R577" s="427"/>
      <c r="S577" s="427"/>
    </row>
    <row r="578" ht="254.25" customHeight="1">
      <c r="A578" s="1814"/>
      <c r="B578" s="1816"/>
      <c r="C578" s="1816" t="s">
        <v>2631</v>
      </c>
      <c r="D578" s="1832" t="s">
        <v>2632</v>
      </c>
      <c r="E578" s="1823"/>
      <c r="F578" s="1823"/>
      <c r="G578" s="1690"/>
      <c r="H578" s="1690"/>
      <c r="I578" s="1690"/>
      <c r="J578" s="1690"/>
      <c r="K578" s="1690"/>
      <c r="L578" s="1690"/>
      <c r="M578" s="1690"/>
      <c r="N578" s="1690"/>
      <c r="O578" s="427"/>
      <c r="P578" s="427"/>
      <c r="Q578" s="427"/>
      <c r="R578" s="427"/>
      <c r="S578" s="427"/>
    </row>
    <row r="579" ht="151.5" customHeight="1">
      <c r="A579" s="1817"/>
      <c r="B579" s="1819" t="s">
        <v>2633</v>
      </c>
      <c r="C579" s="1828" t="s">
        <v>2634</v>
      </c>
      <c r="D579" s="1705" t="s">
        <v>2635</v>
      </c>
      <c r="E579" s="1712"/>
      <c r="F579" s="1712"/>
      <c r="G579" s="1712"/>
      <c r="H579" s="1712"/>
      <c r="I579" s="1712"/>
      <c r="J579" s="1712"/>
      <c r="K579" s="1712"/>
      <c r="L579" s="1712"/>
      <c r="M579" s="1712"/>
      <c r="N579" s="1712"/>
      <c r="O579" s="427"/>
      <c r="P579" s="427"/>
      <c r="Q579" s="427"/>
      <c r="R579" s="427"/>
      <c r="S579" s="427"/>
    </row>
    <row r="580" ht="151.5" customHeight="1">
      <c r="A580" s="1814"/>
      <c r="B580" s="1816" t="s">
        <v>2636</v>
      </c>
      <c r="C580" s="1816" t="s">
        <v>2637</v>
      </c>
      <c r="D580" s="1816"/>
      <c r="E580" s="1823"/>
      <c r="F580" s="1823"/>
      <c r="G580" s="1690"/>
      <c r="H580" s="1690"/>
      <c r="I580" s="1690"/>
      <c r="J580" s="1690"/>
      <c r="K580" s="1690"/>
      <c r="L580" s="1690"/>
      <c r="M580" s="1690"/>
      <c r="N580" s="1690"/>
      <c r="O580" s="427"/>
      <c r="P580" s="427"/>
      <c r="Q580" s="427"/>
      <c r="R580" s="427"/>
      <c r="S580" s="427"/>
    </row>
    <row r="581" ht="151.5" customHeight="1">
      <c r="A581" s="1812">
        <v>43823.0</v>
      </c>
      <c r="B581" s="1819" t="s">
        <v>2638</v>
      </c>
      <c r="C581" s="1819" t="s">
        <v>2639</v>
      </c>
      <c r="D581" s="1705" t="s">
        <v>2640</v>
      </c>
      <c r="E581" s="1712" t="s">
        <v>2641</v>
      </c>
      <c r="F581" s="1833" t="s">
        <v>2642</v>
      </c>
      <c r="G581" s="1712" t="s">
        <v>2643</v>
      </c>
      <c r="H581" s="1712"/>
      <c r="I581" s="38"/>
      <c r="J581" s="1712"/>
      <c r="K581" s="1712"/>
      <c r="L581" s="1712"/>
      <c r="M581" s="1712"/>
      <c r="N581" s="1712"/>
      <c r="O581" s="427"/>
      <c r="P581" s="427"/>
      <c r="Q581" s="427"/>
      <c r="R581" s="427"/>
      <c r="S581" s="427"/>
    </row>
    <row r="582" ht="168.75" customHeight="1">
      <c r="A582" s="1814"/>
      <c r="B582" s="1816" t="s">
        <v>2644</v>
      </c>
      <c r="C582" s="1816" t="s">
        <v>2645</v>
      </c>
      <c r="D582" s="1816" t="s">
        <v>2646</v>
      </c>
      <c r="E582" s="1690"/>
      <c r="F582" s="1690"/>
      <c r="G582" s="1690"/>
      <c r="H582" s="1690"/>
      <c r="I582" s="1690"/>
      <c r="J582" s="1690"/>
      <c r="K582" s="1690"/>
      <c r="L582" s="1690"/>
      <c r="M582" s="1690"/>
      <c r="N582" s="1690"/>
      <c r="O582" s="427"/>
      <c r="P582" s="427"/>
      <c r="Q582" s="427"/>
      <c r="R582" s="427"/>
      <c r="S582" s="427"/>
    </row>
    <row r="583" ht="151.5" customHeight="1">
      <c r="A583" s="1817"/>
      <c r="B583" s="1819" t="s">
        <v>2647</v>
      </c>
      <c r="C583" s="1828" t="s">
        <v>2648</v>
      </c>
      <c r="D583" s="1705" t="s">
        <v>2649</v>
      </c>
      <c r="E583" s="1834"/>
      <c r="F583" s="1834"/>
      <c r="G583" s="1712"/>
      <c r="H583" s="1712"/>
      <c r="I583" s="1712"/>
      <c r="J583" s="1712"/>
      <c r="K583" s="1712"/>
      <c r="L583" s="1712"/>
      <c r="M583" s="1712"/>
      <c r="N583" s="1712"/>
      <c r="O583" s="427"/>
      <c r="P583" s="427"/>
      <c r="Q583" s="427"/>
      <c r="R583" s="427"/>
      <c r="S583" s="427"/>
    </row>
    <row r="584" ht="87.75" customHeight="1">
      <c r="A584" s="1814"/>
      <c r="B584" s="1816" t="s">
        <v>2650</v>
      </c>
      <c r="C584" s="1816"/>
      <c r="D584" s="1816"/>
      <c r="E584" s="1690"/>
      <c r="F584" s="1690"/>
      <c r="G584" s="1690"/>
      <c r="H584" s="1690"/>
      <c r="I584" s="1690"/>
      <c r="J584" s="1690"/>
      <c r="K584" s="1690"/>
      <c r="L584" s="1690"/>
      <c r="M584" s="1690"/>
      <c r="N584" s="1690"/>
      <c r="O584" s="427"/>
      <c r="P584" s="427"/>
      <c r="Q584" s="427"/>
      <c r="R584" s="427"/>
      <c r="S584" s="427"/>
    </row>
    <row r="585" ht="87.75" customHeight="1">
      <c r="A585" s="1812">
        <v>43822.0</v>
      </c>
      <c r="B585" s="1819" t="s">
        <v>2651</v>
      </c>
      <c r="C585" s="1828" t="s">
        <v>2652</v>
      </c>
      <c r="D585" s="1705" t="s">
        <v>2653</v>
      </c>
      <c r="E585" s="1834"/>
      <c r="F585" s="1834"/>
      <c r="G585" s="1712"/>
      <c r="H585" s="1712"/>
      <c r="I585" s="1712"/>
      <c r="J585" s="1712"/>
      <c r="K585" s="1712"/>
      <c r="L585" s="1712"/>
      <c r="M585" s="1712"/>
      <c r="N585" s="1712"/>
      <c r="O585" s="427"/>
      <c r="P585" s="427"/>
      <c r="Q585" s="427"/>
      <c r="R585" s="427"/>
      <c r="S585" s="427"/>
    </row>
    <row r="586" ht="87.75" customHeight="1">
      <c r="A586" s="1814"/>
      <c r="B586" s="1816" t="s">
        <v>2654</v>
      </c>
      <c r="C586" s="1816" t="s">
        <v>2655</v>
      </c>
      <c r="D586" s="1701" t="s">
        <v>2656</v>
      </c>
      <c r="E586" s="1689"/>
      <c r="F586" s="1690"/>
      <c r="G586" s="1690"/>
      <c r="H586" s="1690"/>
      <c r="I586" s="1690"/>
      <c r="J586" s="1690"/>
      <c r="K586" s="1690"/>
      <c r="L586" s="1690"/>
      <c r="M586" s="1690"/>
      <c r="N586" s="1690"/>
      <c r="O586" s="427"/>
      <c r="P586" s="427"/>
      <c r="Q586" s="427"/>
      <c r="R586" s="427"/>
      <c r="S586" s="427"/>
    </row>
    <row r="587" ht="87.75" customHeight="1">
      <c r="A587" s="1817"/>
      <c r="B587" s="1819" t="s">
        <v>2657</v>
      </c>
      <c r="C587" s="1828" t="s">
        <v>2658</v>
      </c>
      <c r="D587" s="1705" t="s">
        <v>2659</v>
      </c>
      <c r="E587" s="1834"/>
      <c r="F587" s="1834"/>
      <c r="G587" s="1712"/>
      <c r="H587" s="1712"/>
      <c r="I587" s="1712"/>
      <c r="J587" s="1712"/>
      <c r="K587" s="1712"/>
      <c r="L587" s="1712"/>
      <c r="M587" s="1712"/>
      <c r="N587" s="1712"/>
      <c r="O587" s="427"/>
      <c r="P587" s="427"/>
      <c r="Q587" s="427"/>
      <c r="R587" s="427"/>
      <c r="S587" s="427"/>
    </row>
    <row r="588" ht="174.75" customHeight="1">
      <c r="A588" s="1820">
        <v>43821.0</v>
      </c>
      <c r="B588" s="1816" t="s">
        <v>2660</v>
      </c>
      <c r="C588" s="1816"/>
      <c r="D588" s="1816"/>
      <c r="E588" s="1690"/>
      <c r="F588" s="1690"/>
      <c r="G588" s="1690"/>
      <c r="H588" s="1690"/>
      <c r="I588" s="1690"/>
      <c r="J588" s="1690"/>
      <c r="K588" s="1690"/>
      <c r="L588" s="1690"/>
      <c r="M588" s="1690"/>
      <c r="N588" s="1690"/>
      <c r="O588" s="427"/>
      <c r="P588" s="427"/>
      <c r="Q588" s="427"/>
      <c r="R588" s="427"/>
      <c r="S588" s="427"/>
    </row>
    <row r="589" ht="87.75" customHeight="1">
      <c r="A589" s="1812">
        <v>43820.0</v>
      </c>
      <c r="B589" s="1819" t="s">
        <v>2661</v>
      </c>
      <c r="C589" s="1828"/>
      <c r="D589" s="1705"/>
      <c r="E589" s="1834"/>
      <c r="F589" s="1834"/>
      <c r="G589" s="1712"/>
      <c r="H589" s="1712"/>
      <c r="I589" s="1712"/>
      <c r="J589" s="1712"/>
      <c r="K589" s="1712"/>
      <c r="L589" s="1712"/>
      <c r="M589" s="1712"/>
      <c r="N589" s="1712"/>
      <c r="O589" s="427"/>
      <c r="P589" s="427"/>
      <c r="Q589" s="427"/>
      <c r="R589" s="427"/>
      <c r="S589" s="427"/>
    </row>
    <row r="590" ht="87.75" customHeight="1">
      <c r="A590" s="1820">
        <v>43820.0</v>
      </c>
      <c r="B590" s="1816" t="s">
        <v>2662</v>
      </c>
      <c r="C590" s="1816"/>
      <c r="D590" s="1816"/>
      <c r="E590" s="1690"/>
      <c r="F590" s="1690"/>
      <c r="G590" s="1690"/>
      <c r="H590" s="1690"/>
      <c r="I590" s="1690"/>
      <c r="J590" s="1690"/>
      <c r="K590" s="1690"/>
      <c r="L590" s="1690"/>
      <c r="M590" s="1690"/>
      <c r="N590" s="1690"/>
      <c r="O590" s="427"/>
      <c r="P590" s="427"/>
      <c r="Q590" s="427"/>
      <c r="R590" s="427"/>
      <c r="S590" s="427"/>
    </row>
    <row r="591" ht="87.75" customHeight="1">
      <c r="A591" s="1812">
        <v>43820.0</v>
      </c>
      <c r="B591" s="1819" t="s">
        <v>2663</v>
      </c>
      <c r="C591" s="1828" t="s">
        <v>2664</v>
      </c>
      <c r="D591" s="1705"/>
      <c r="E591" s="1834"/>
      <c r="F591" s="1834"/>
      <c r="G591" s="1712"/>
      <c r="H591" s="1712"/>
      <c r="I591" s="1712"/>
      <c r="J591" s="1712"/>
      <c r="K591" s="1712"/>
      <c r="L591" s="1712"/>
      <c r="M591" s="1712"/>
      <c r="N591" s="1712"/>
      <c r="O591" s="427"/>
      <c r="P591" s="427"/>
      <c r="Q591" s="427"/>
      <c r="R591" s="427"/>
      <c r="S591" s="427"/>
    </row>
    <row r="592" ht="87.75" customHeight="1">
      <c r="A592" s="1820">
        <v>43820.0</v>
      </c>
      <c r="B592" s="1818" t="s">
        <v>2665</v>
      </c>
      <c r="C592" s="1816"/>
      <c r="D592" s="1816"/>
      <c r="E592" s="1690"/>
      <c r="F592" s="1690"/>
      <c r="G592" s="1690"/>
      <c r="H592" s="1690"/>
      <c r="I592" s="1690"/>
      <c r="J592" s="1690"/>
      <c r="K592" s="1690"/>
      <c r="L592" s="1690"/>
      <c r="M592" s="1690"/>
      <c r="N592" s="1690"/>
      <c r="O592" s="427"/>
      <c r="P592" s="427"/>
      <c r="Q592" s="427"/>
      <c r="R592" s="427"/>
      <c r="S592" s="427"/>
    </row>
    <row r="593" ht="102.0" customHeight="1">
      <c r="A593" s="1812">
        <v>43819.0</v>
      </c>
      <c r="B593" s="1819" t="s">
        <v>2666</v>
      </c>
      <c r="C593" s="1828"/>
      <c r="D593" s="1705"/>
      <c r="E593" s="1834"/>
      <c r="F593" s="1834"/>
      <c r="G593" s="1712"/>
      <c r="H593" s="1712"/>
      <c r="I593" s="1712"/>
      <c r="J593" s="1712"/>
      <c r="K593" s="1712"/>
      <c r="L593" s="1712"/>
      <c r="M593" s="1712"/>
      <c r="N593" s="1712"/>
      <c r="O593" s="427"/>
      <c r="P593" s="427"/>
      <c r="Q593" s="427"/>
      <c r="R593" s="427"/>
      <c r="S593" s="427"/>
    </row>
    <row r="594" ht="87.75" customHeight="1">
      <c r="A594" s="1820">
        <v>43819.0</v>
      </c>
      <c r="B594" s="1818" t="s">
        <v>2667</v>
      </c>
      <c r="C594" s="1816"/>
      <c r="D594" s="1816"/>
      <c r="E594" s="1690"/>
      <c r="F594" s="1690"/>
      <c r="G594" s="1690"/>
      <c r="H594" s="1690"/>
      <c r="I594" s="1690"/>
      <c r="J594" s="1690"/>
      <c r="K594" s="1690"/>
      <c r="L594" s="1690"/>
      <c r="M594" s="1690"/>
      <c r="N594" s="1690"/>
      <c r="O594" s="427"/>
      <c r="P594" s="427"/>
      <c r="Q594" s="427"/>
      <c r="R594" s="427"/>
      <c r="S594" s="427"/>
    </row>
    <row r="595" ht="133.5" customHeight="1">
      <c r="A595" s="1812">
        <v>43818.0</v>
      </c>
      <c r="B595" s="1819" t="s">
        <v>2668</v>
      </c>
      <c r="C595" s="1828" t="s">
        <v>6809</v>
      </c>
      <c r="D595" s="1705" t="s">
        <v>2670</v>
      </c>
      <c r="E595" s="1834"/>
      <c r="F595" s="1834"/>
      <c r="G595" s="1712"/>
      <c r="H595" s="1712"/>
      <c r="I595" s="1712"/>
      <c r="J595" s="1712"/>
      <c r="K595" s="1712"/>
      <c r="L595" s="1712"/>
      <c r="M595" s="1712"/>
      <c r="N595" s="1712"/>
      <c r="O595" s="427"/>
      <c r="P595" s="427"/>
      <c r="Q595" s="427"/>
      <c r="R595" s="427"/>
      <c r="S595" s="427"/>
    </row>
    <row r="596" ht="87.75" customHeight="1">
      <c r="A596" s="1820">
        <v>43818.0</v>
      </c>
      <c r="B596" s="1818" t="s">
        <v>2671</v>
      </c>
      <c r="C596" s="1816" t="s">
        <v>2672</v>
      </c>
      <c r="D596" s="1816"/>
      <c r="E596" s="1690"/>
      <c r="F596" s="1690"/>
      <c r="G596" s="1690"/>
      <c r="H596" s="1690"/>
      <c r="I596" s="1690"/>
      <c r="J596" s="1690"/>
      <c r="K596" s="1690"/>
      <c r="L596" s="1690"/>
      <c r="M596" s="1690"/>
      <c r="N596" s="1690"/>
      <c r="O596" s="427"/>
      <c r="P596" s="427"/>
      <c r="Q596" s="427"/>
      <c r="R596" s="427"/>
      <c r="S596" s="427"/>
    </row>
    <row r="597" ht="260.25" customHeight="1">
      <c r="A597" s="1812">
        <v>43818.0</v>
      </c>
      <c r="B597" s="1835" t="s">
        <v>2673</v>
      </c>
      <c r="C597" s="1828" t="s">
        <v>6810</v>
      </c>
      <c r="D597" s="1705" t="s">
        <v>2675</v>
      </c>
      <c r="E597" s="1834"/>
      <c r="F597" s="1834"/>
      <c r="G597" s="1712"/>
      <c r="H597" s="1712"/>
      <c r="I597" s="1712"/>
      <c r="J597" s="1712"/>
      <c r="K597" s="1712"/>
      <c r="L597" s="1712"/>
      <c r="M597" s="1712"/>
      <c r="N597" s="1712"/>
      <c r="O597" s="427"/>
      <c r="P597" s="427"/>
      <c r="Q597" s="427"/>
      <c r="R597" s="427"/>
      <c r="S597" s="427"/>
    </row>
    <row r="598" ht="80.25" customHeight="1">
      <c r="A598" s="1820">
        <v>43818.0</v>
      </c>
      <c r="B598" s="1836" t="s">
        <v>2676</v>
      </c>
      <c r="C598" s="1816" t="s">
        <v>2677</v>
      </c>
      <c r="D598" s="1816" t="s">
        <v>6811</v>
      </c>
      <c r="E598" s="1690"/>
      <c r="F598" s="1690"/>
      <c r="G598" s="1690"/>
      <c r="H598" s="1690"/>
      <c r="I598" s="1690"/>
      <c r="J598" s="1690"/>
      <c r="K598" s="1690"/>
      <c r="L598" s="1690"/>
      <c r="M598" s="1690"/>
      <c r="N598" s="1690"/>
      <c r="O598" s="427"/>
      <c r="P598" s="427"/>
      <c r="Q598" s="427"/>
      <c r="R598" s="427"/>
      <c r="S598" s="427"/>
    </row>
    <row r="599">
      <c r="A599" s="1817"/>
      <c r="B599" s="1837" t="s">
        <v>2679</v>
      </c>
      <c r="C599" s="1828"/>
      <c r="D599" s="1705"/>
      <c r="E599" s="38"/>
      <c r="F599" s="38"/>
      <c r="G599" s="38"/>
      <c r="H599" s="1712"/>
      <c r="I599" s="1712"/>
      <c r="J599" s="1712"/>
      <c r="K599" s="1712"/>
      <c r="L599" s="1712"/>
      <c r="M599" s="1712"/>
      <c r="N599" s="1712"/>
      <c r="O599" s="427"/>
      <c r="P599" s="427"/>
      <c r="Q599" s="427"/>
      <c r="R599" s="427"/>
      <c r="S599" s="427"/>
    </row>
    <row r="600" ht="281.25" customHeight="1">
      <c r="A600" s="1820">
        <v>43817.0</v>
      </c>
      <c r="B600" s="1838" t="s">
        <v>2680</v>
      </c>
      <c r="C600" s="1816"/>
      <c r="D600" s="1701"/>
      <c r="E600" s="1689"/>
      <c r="F600" s="1689"/>
      <c r="G600" s="1689"/>
      <c r="H600" s="1690"/>
      <c r="I600" s="1690"/>
      <c r="J600" s="1690"/>
      <c r="K600" s="1690"/>
      <c r="L600" s="1690"/>
      <c r="M600" s="1690"/>
      <c r="N600" s="1690"/>
      <c r="O600" s="427"/>
      <c r="P600" s="427"/>
      <c r="Q600" s="427"/>
      <c r="R600" s="427"/>
      <c r="S600" s="427"/>
    </row>
    <row r="601" ht="69.75" customHeight="1">
      <c r="A601" s="1812">
        <v>43817.0</v>
      </c>
      <c r="B601" s="1825" t="s">
        <v>2681</v>
      </c>
      <c r="C601" s="1828" t="s">
        <v>2682</v>
      </c>
      <c r="D601" s="1705"/>
      <c r="E601" s="38"/>
      <c r="F601" s="38"/>
      <c r="G601" s="38"/>
      <c r="H601" s="1712"/>
      <c r="I601" s="1712"/>
      <c r="J601" s="1712"/>
      <c r="K601" s="1712"/>
      <c r="L601" s="1712"/>
      <c r="M601" s="1712"/>
      <c r="N601" s="1712"/>
      <c r="O601" s="427"/>
      <c r="P601" s="427"/>
      <c r="Q601" s="427"/>
      <c r="R601" s="427"/>
      <c r="S601" s="427"/>
    </row>
    <row r="602" ht="125.25" customHeight="1">
      <c r="A602" s="1820">
        <v>43816.0</v>
      </c>
      <c r="B602" s="1826" t="s">
        <v>2683</v>
      </c>
      <c r="C602" s="1816" t="s">
        <v>2684</v>
      </c>
      <c r="D602" s="1701"/>
      <c r="E602" s="1689"/>
      <c r="F602" s="1689"/>
      <c r="G602" s="1689"/>
      <c r="H602" s="1690"/>
      <c r="I602" s="1690"/>
      <c r="J602" s="1690"/>
      <c r="K602" s="1690"/>
      <c r="L602" s="1690"/>
      <c r="M602" s="1690"/>
      <c r="N602" s="1690"/>
      <c r="O602" s="427"/>
      <c r="P602" s="427"/>
      <c r="Q602" s="427"/>
      <c r="R602" s="427"/>
      <c r="S602" s="427"/>
    </row>
    <row r="603" ht="141.75" customHeight="1">
      <c r="A603" s="1812">
        <v>43816.0</v>
      </c>
      <c r="B603" s="1825" t="s">
        <v>2685</v>
      </c>
      <c r="C603" s="1828" t="s">
        <v>2686</v>
      </c>
      <c r="D603" s="1705"/>
      <c r="E603" s="38"/>
      <c r="F603" s="38"/>
      <c r="G603" s="38"/>
      <c r="H603" s="1712"/>
      <c r="I603" s="1712"/>
      <c r="J603" s="1712"/>
      <c r="K603" s="1712"/>
      <c r="L603" s="1712"/>
      <c r="M603" s="1712"/>
      <c r="N603" s="1712"/>
      <c r="O603" s="427"/>
      <c r="P603" s="427"/>
      <c r="Q603" s="427"/>
      <c r="R603" s="427"/>
      <c r="S603" s="427"/>
    </row>
    <row r="604" ht="207.0" customHeight="1">
      <c r="A604" s="1820">
        <v>43816.0</v>
      </c>
      <c r="B604" s="1826" t="s">
        <v>2687</v>
      </c>
      <c r="C604" s="1816" t="s">
        <v>2688</v>
      </c>
      <c r="D604" s="1701"/>
      <c r="E604" s="1689"/>
      <c r="F604" s="1689"/>
      <c r="G604" s="1689"/>
      <c r="H604" s="1690"/>
      <c r="I604" s="1690"/>
      <c r="J604" s="1690"/>
      <c r="K604" s="1690"/>
      <c r="L604" s="1690"/>
      <c r="M604" s="1690"/>
      <c r="N604" s="1690"/>
      <c r="O604" s="427"/>
      <c r="P604" s="427"/>
      <c r="Q604" s="427"/>
      <c r="R604" s="427"/>
      <c r="S604" s="427"/>
    </row>
    <row r="605" ht="327.0" customHeight="1">
      <c r="A605" s="1839">
        <v>43816.0</v>
      </c>
      <c r="B605" s="1828" t="s">
        <v>2689</v>
      </c>
      <c r="C605" s="1819" t="s">
        <v>2690</v>
      </c>
      <c r="D605" s="1828"/>
      <c r="E605" s="1712"/>
      <c r="F605" s="1712"/>
      <c r="G605" s="1712"/>
      <c r="H605" s="1712"/>
      <c r="I605" s="1712"/>
      <c r="J605" s="1712"/>
      <c r="K605" s="1712"/>
      <c r="L605" s="1712"/>
      <c r="M605" s="1712"/>
      <c r="N605" s="1712"/>
      <c r="O605" s="427"/>
      <c r="P605" s="427"/>
      <c r="Q605" s="427"/>
      <c r="R605" s="427"/>
      <c r="S605" s="427"/>
    </row>
    <row r="606" ht="318.75" customHeight="1">
      <c r="A606" s="1814"/>
      <c r="B606" s="1816" t="s">
        <v>2691</v>
      </c>
      <c r="C606" s="1816" t="s">
        <v>2692</v>
      </c>
      <c r="D606" s="1816"/>
      <c r="E606" s="1690"/>
      <c r="F606" s="1690"/>
      <c r="G606" s="1690"/>
      <c r="H606" s="1823"/>
      <c r="I606" s="1690"/>
      <c r="J606" s="1690"/>
      <c r="K606" s="1690"/>
      <c r="L606" s="1690"/>
      <c r="M606" s="1690"/>
      <c r="N606" s="1690"/>
      <c r="O606" s="427"/>
      <c r="P606" s="427"/>
      <c r="Q606" s="427"/>
      <c r="R606" s="427"/>
      <c r="S606" s="427"/>
    </row>
    <row r="607">
      <c r="A607" s="1839">
        <v>43816.0</v>
      </c>
      <c r="B607" s="1828" t="s">
        <v>2693</v>
      </c>
      <c r="C607" s="1819" t="s">
        <v>2694</v>
      </c>
      <c r="D607" s="1828"/>
      <c r="E607" s="1712"/>
      <c r="F607" s="1712"/>
      <c r="G607" s="1712"/>
      <c r="H607" s="1712"/>
      <c r="I607" s="1712"/>
      <c r="J607" s="1712"/>
      <c r="K607" s="1712"/>
      <c r="L607" s="1712"/>
      <c r="M607" s="1712"/>
      <c r="N607" s="1712"/>
      <c r="O607" s="583"/>
      <c r="P607" s="583"/>
      <c r="Q607" s="583"/>
      <c r="R607" s="583"/>
      <c r="S607" s="583"/>
    </row>
    <row r="608" ht="500.25" customHeight="1">
      <c r="A608" s="1814"/>
      <c r="B608" s="1816" t="s">
        <v>2695</v>
      </c>
      <c r="C608" s="1816" t="s">
        <v>2696</v>
      </c>
      <c r="D608" s="1816"/>
      <c r="E608" s="1690"/>
      <c r="F608" s="1690"/>
      <c r="G608" s="1690"/>
      <c r="H608" s="1823"/>
      <c r="I608" s="1690"/>
      <c r="J608" s="1690"/>
      <c r="K608" s="1690"/>
      <c r="L608" s="1690"/>
      <c r="M608" s="1690"/>
      <c r="N608" s="1690"/>
      <c r="O608" s="583"/>
      <c r="P608" s="583"/>
      <c r="Q608" s="583"/>
      <c r="R608" s="583"/>
      <c r="S608" s="583"/>
    </row>
    <row r="609" ht="293.25" customHeight="1">
      <c r="A609" s="1839">
        <v>43814.0</v>
      </c>
      <c r="B609" s="1828" t="s">
        <v>2697</v>
      </c>
      <c r="C609" s="1819" t="s">
        <v>2698</v>
      </c>
      <c r="D609" s="1828"/>
      <c r="E609" s="1712"/>
      <c r="F609" s="1712"/>
      <c r="G609" s="1712"/>
      <c r="H609" s="1712"/>
      <c r="I609" s="1712"/>
      <c r="J609" s="1712"/>
      <c r="K609" s="1712"/>
      <c r="L609" s="1712"/>
      <c r="M609" s="1712"/>
      <c r="N609" s="1712"/>
      <c r="O609" s="583"/>
      <c r="P609" s="583"/>
      <c r="Q609" s="583"/>
      <c r="R609" s="583"/>
      <c r="S609" s="583"/>
    </row>
    <row r="610" ht="142.5" customHeight="1">
      <c r="A610" s="1814"/>
      <c r="B610" s="1816" t="s">
        <v>2699</v>
      </c>
      <c r="C610" s="1816"/>
      <c r="D610" s="1816"/>
      <c r="E610" s="1690"/>
      <c r="F610" s="1690"/>
      <c r="G610" s="1690"/>
      <c r="H610" s="1823"/>
      <c r="I610" s="1690"/>
      <c r="J610" s="1690"/>
      <c r="K610" s="1690"/>
      <c r="L610" s="1690"/>
      <c r="M610" s="1690"/>
      <c r="N610" s="1690"/>
      <c r="O610" s="583"/>
      <c r="P610" s="583"/>
      <c r="Q610" s="583"/>
      <c r="R610" s="583"/>
      <c r="S610" s="583"/>
    </row>
    <row r="611" ht="105.75" customHeight="1">
      <c r="A611" s="1817"/>
      <c r="B611" s="1828" t="s">
        <v>6812</v>
      </c>
      <c r="C611" s="1819"/>
      <c r="D611" s="1828"/>
      <c r="E611" s="1712"/>
      <c r="F611" s="1712"/>
      <c r="G611" s="1712"/>
      <c r="H611" s="1712"/>
      <c r="I611" s="1712"/>
      <c r="J611" s="1712"/>
      <c r="K611" s="1712"/>
      <c r="L611" s="1712"/>
      <c r="M611" s="1712"/>
      <c r="N611" s="1712"/>
      <c r="O611" s="583"/>
      <c r="P611" s="583"/>
      <c r="Q611" s="583"/>
      <c r="R611" s="583"/>
      <c r="S611" s="583"/>
    </row>
    <row r="612" ht="46.5" customHeight="1">
      <c r="A612" s="1814"/>
      <c r="B612" s="1816" t="s">
        <v>2701</v>
      </c>
      <c r="C612" s="1816"/>
      <c r="D612" s="1816"/>
      <c r="E612" s="1690"/>
      <c r="F612" s="1690"/>
      <c r="G612" s="1690"/>
      <c r="H612" s="1823"/>
      <c r="I612" s="1690"/>
      <c r="J612" s="1690"/>
      <c r="K612" s="1690"/>
      <c r="L612" s="1690"/>
      <c r="M612" s="1690"/>
      <c r="N612" s="1690"/>
      <c r="O612" s="583"/>
      <c r="P612" s="583"/>
      <c r="Q612" s="583"/>
      <c r="R612" s="583"/>
      <c r="S612" s="583"/>
    </row>
    <row r="613">
      <c r="A613" s="1817"/>
      <c r="B613" s="1828" t="s">
        <v>2702</v>
      </c>
      <c r="C613" s="1819" t="s">
        <v>2703</v>
      </c>
      <c r="D613" s="1828"/>
      <c r="E613" s="1712"/>
      <c r="F613" s="1712"/>
      <c r="G613" s="1712"/>
      <c r="H613" s="1712"/>
      <c r="I613" s="1712"/>
      <c r="J613" s="1712"/>
      <c r="K613" s="1712"/>
      <c r="L613" s="1712"/>
      <c r="M613" s="1712"/>
      <c r="N613" s="1712"/>
      <c r="O613" s="583"/>
      <c r="P613" s="583"/>
      <c r="Q613" s="583"/>
      <c r="R613" s="583"/>
      <c r="S613" s="583"/>
    </row>
    <row r="614">
      <c r="A614" s="1840">
        <v>43813.0</v>
      </c>
      <c r="B614" s="1816" t="s">
        <v>2704</v>
      </c>
      <c r="C614" s="1816"/>
      <c r="D614" s="1816"/>
      <c r="E614" s="1690"/>
      <c r="F614" s="1690"/>
      <c r="G614" s="1690"/>
      <c r="H614" s="1823"/>
      <c r="I614" s="1690"/>
      <c r="J614" s="1690"/>
      <c r="K614" s="1690"/>
      <c r="L614" s="1690"/>
      <c r="M614" s="1690"/>
      <c r="N614" s="1690"/>
      <c r="O614" s="583"/>
      <c r="P614" s="583"/>
      <c r="Q614" s="583"/>
      <c r="R614" s="583"/>
      <c r="S614" s="583"/>
    </row>
    <row r="615" ht="34.5" customHeight="1">
      <c r="A615" s="1839">
        <v>43813.0</v>
      </c>
      <c r="B615" s="1828" t="s">
        <v>6813</v>
      </c>
      <c r="C615" s="1828" t="s">
        <v>6814</v>
      </c>
      <c r="D615" s="1828" t="s">
        <v>2707</v>
      </c>
      <c r="E615" s="1712"/>
      <c r="F615" s="1712"/>
      <c r="G615" s="1712"/>
      <c r="H615" s="1712"/>
      <c r="I615" s="1712"/>
      <c r="J615" s="1712"/>
      <c r="K615" s="1712"/>
      <c r="L615" s="1712"/>
      <c r="M615" s="1712"/>
      <c r="N615" s="1712"/>
      <c r="O615" s="583"/>
      <c r="P615" s="583"/>
      <c r="Q615" s="583"/>
      <c r="R615" s="583"/>
      <c r="S615" s="583"/>
    </row>
    <row r="616" ht="57.75" customHeight="1">
      <c r="A616" s="1840">
        <v>43813.0</v>
      </c>
      <c r="B616" s="1816" t="s">
        <v>2708</v>
      </c>
      <c r="C616" s="1816"/>
      <c r="D616" s="1816"/>
      <c r="E616" s="1690"/>
      <c r="F616" s="1690"/>
      <c r="G616" s="1690"/>
      <c r="H616" s="1823"/>
      <c r="I616" s="1690"/>
      <c r="J616" s="1690"/>
      <c r="K616" s="1690"/>
      <c r="L616" s="1690"/>
      <c r="M616" s="1690"/>
      <c r="N616" s="1690"/>
      <c r="O616" s="583"/>
      <c r="P616" s="583"/>
      <c r="Q616" s="583"/>
      <c r="R616" s="583"/>
      <c r="S616" s="583"/>
    </row>
    <row r="617" ht="283.5" customHeight="1">
      <c r="A617" s="1839">
        <v>43812.0</v>
      </c>
      <c r="B617" s="1828" t="s">
        <v>2709</v>
      </c>
      <c r="C617" s="1819" t="s">
        <v>2710</v>
      </c>
      <c r="D617" s="1828"/>
      <c r="E617" s="1712"/>
      <c r="F617" s="1712"/>
      <c r="G617" s="1712"/>
      <c r="H617" s="1712"/>
      <c r="I617" s="1712"/>
      <c r="J617" s="1712"/>
      <c r="K617" s="1712"/>
      <c r="L617" s="1712"/>
      <c r="M617" s="1712"/>
      <c r="N617" s="1712"/>
      <c r="O617" s="583"/>
      <c r="P617" s="583"/>
      <c r="Q617" s="583"/>
      <c r="R617" s="583"/>
      <c r="S617" s="583"/>
    </row>
    <row r="618" ht="133.5" customHeight="1">
      <c r="A618" s="1840">
        <v>43811.0</v>
      </c>
      <c r="B618" s="1816" t="s">
        <v>2711</v>
      </c>
      <c r="C618" s="1816" t="s">
        <v>2712</v>
      </c>
      <c r="D618" s="1816"/>
      <c r="E618" s="1690"/>
      <c r="F618" s="1690"/>
      <c r="G618" s="1690"/>
      <c r="H618" s="1823"/>
      <c r="I618" s="1690"/>
      <c r="J618" s="1690"/>
      <c r="K618" s="1690"/>
      <c r="L618" s="1690"/>
      <c r="M618" s="1690"/>
      <c r="N618" s="1690"/>
      <c r="O618" s="583"/>
      <c r="P618" s="583"/>
      <c r="Q618" s="583"/>
      <c r="R618" s="583"/>
      <c r="S618" s="583"/>
    </row>
    <row r="619" ht="66.75" customHeight="1">
      <c r="A619" s="1839">
        <v>43811.0</v>
      </c>
      <c r="B619" s="1828" t="s">
        <v>2713</v>
      </c>
      <c r="C619" s="1819" t="s">
        <v>2714</v>
      </c>
      <c r="D619" s="1828"/>
      <c r="E619" s="1834"/>
      <c r="F619" s="1834"/>
      <c r="G619" s="1712"/>
      <c r="H619" s="1712"/>
      <c r="I619" s="1712"/>
      <c r="J619" s="1712"/>
      <c r="K619" s="1712"/>
      <c r="L619" s="1712"/>
      <c r="M619" s="1712"/>
      <c r="N619" s="1712"/>
      <c r="O619" s="583"/>
      <c r="P619" s="583"/>
      <c r="Q619" s="583"/>
      <c r="R619" s="583"/>
      <c r="S619" s="583"/>
    </row>
    <row r="620">
      <c r="A620" s="1814"/>
      <c r="B620" s="1816" t="s">
        <v>2715</v>
      </c>
      <c r="C620" s="1816" t="s">
        <v>2716</v>
      </c>
      <c r="D620" s="1816"/>
      <c r="E620" s="1690"/>
      <c r="F620" s="1690"/>
      <c r="G620" s="1690"/>
      <c r="H620" s="1690"/>
      <c r="I620" s="1690"/>
      <c r="J620" s="1690"/>
      <c r="K620" s="1690"/>
      <c r="L620" s="1690"/>
      <c r="M620" s="1690"/>
      <c r="N620" s="1690"/>
      <c r="O620" s="583"/>
      <c r="P620" s="583"/>
      <c r="Q620" s="583"/>
      <c r="R620" s="583"/>
      <c r="S620" s="583"/>
    </row>
    <row r="621" ht="145.5" customHeight="1">
      <c r="A621" s="1839">
        <v>43811.0</v>
      </c>
      <c r="B621" s="1828" t="s">
        <v>2717</v>
      </c>
      <c r="C621" s="1819" t="s">
        <v>2718</v>
      </c>
      <c r="D621" s="1828"/>
      <c r="E621" s="1834"/>
      <c r="F621" s="1834"/>
      <c r="G621" s="1712"/>
      <c r="H621" s="1712"/>
      <c r="I621" s="1712"/>
      <c r="J621" s="1712"/>
      <c r="K621" s="1712"/>
      <c r="L621" s="1712"/>
      <c r="M621" s="1712"/>
      <c r="N621" s="1712"/>
      <c r="O621" s="427"/>
      <c r="P621" s="427"/>
      <c r="Q621" s="427"/>
      <c r="R621" s="427"/>
      <c r="S621" s="427"/>
    </row>
    <row r="622" ht="102.0" customHeight="1">
      <c r="A622" s="1814"/>
      <c r="B622" s="1816" t="s">
        <v>2719</v>
      </c>
      <c r="C622" s="1816" t="s">
        <v>2720</v>
      </c>
      <c r="D622" s="1816"/>
      <c r="E622" s="1690"/>
      <c r="F622" s="1690"/>
      <c r="G622" s="1690"/>
      <c r="H622" s="1690"/>
      <c r="I622" s="1690"/>
      <c r="J622" s="1690"/>
      <c r="K622" s="1690"/>
      <c r="L622" s="1690"/>
      <c r="M622" s="1690"/>
      <c r="N622" s="1690"/>
      <c r="O622" s="427"/>
      <c r="P622" s="427"/>
      <c r="Q622" s="427"/>
      <c r="R622" s="427"/>
      <c r="S622" s="427"/>
    </row>
    <row r="623" ht="38.25" customHeight="1">
      <c r="A623" s="1817"/>
      <c r="B623" s="1828" t="s">
        <v>2721</v>
      </c>
      <c r="C623" s="1819"/>
      <c r="D623" s="1828"/>
      <c r="E623" s="1834"/>
      <c r="F623" s="1834"/>
      <c r="G623" s="1712"/>
      <c r="H623" s="1712"/>
      <c r="I623" s="1712"/>
      <c r="J623" s="1712"/>
      <c r="K623" s="1712"/>
      <c r="L623" s="1712"/>
      <c r="M623" s="1712"/>
      <c r="N623" s="1712"/>
      <c r="O623" s="427"/>
      <c r="P623" s="427"/>
      <c r="Q623" s="427"/>
      <c r="R623" s="427"/>
      <c r="S623" s="427"/>
    </row>
    <row r="624" ht="133.5" customHeight="1">
      <c r="A624" s="1814"/>
      <c r="B624" s="1818" t="s">
        <v>2722</v>
      </c>
      <c r="C624" s="1818" t="s">
        <v>2723</v>
      </c>
      <c r="D624" s="1816" t="s">
        <v>2724</v>
      </c>
      <c r="E624" s="1823" t="s">
        <v>2725</v>
      </c>
      <c r="F624" s="1690"/>
      <c r="G624" s="1690"/>
      <c r="H624" s="1690"/>
      <c r="I624" s="1690"/>
      <c r="J624" s="1690"/>
      <c r="K624" s="1690"/>
      <c r="L624" s="1690"/>
      <c r="M624" s="1690"/>
      <c r="N624" s="1690"/>
      <c r="O624" s="427"/>
      <c r="P624" s="427"/>
      <c r="Q624" s="427"/>
      <c r="R624" s="427"/>
      <c r="S624" s="427"/>
    </row>
    <row r="625" ht="38.25" customHeight="1">
      <c r="A625" s="1817"/>
      <c r="B625" s="1825" t="s">
        <v>2726</v>
      </c>
      <c r="C625" s="1819"/>
      <c r="D625" s="1828"/>
      <c r="E625" s="1834"/>
      <c r="F625" s="1834"/>
      <c r="G625" s="1712"/>
      <c r="H625" s="1712"/>
      <c r="I625" s="1712"/>
      <c r="J625" s="1712"/>
      <c r="K625" s="1712"/>
      <c r="L625" s="1712"/>
      <c r="M625" s="1712"/>
      <c r="N625" s="1712"/>
      <c r="O625" s="427"/>
      <c r="P625" s="427"/>
      <c r="Q625" s="427"/>
      <c r="R625" s="427"/>
      <c r="S625" s="427"/>
    </row>
    <row r="626" ht="363.0" customHeight="1">
      <c r="A626" s="1814"/>
      <c r="B626" s="1826" t="s">
        <v>2727</v>
      </c>
      <c r="C626" s="1816" t="s">
        <v>2728</v>
      </c>
      <c r="D626" s="1816"/>
      <c r="E626" s="1690"/>
      <c r="F626" s="1690"/>
      <c r="G626" s="1690"/>
      <c r="H626" s="1690"/>
      <c r="I626" s="1690"/>
      <c r="J626" s="1690"/>
      <c r="K626" s="1690"/>
      <c r="L626" s="1690"/>
      <c r="M626" s="1690"/>
      <c r="N626" s="1690"/>
      <c r="O626" s="427"/>
      <c r="P626" s="427"/>
      <c r="Q626" s="427"/>
      <c r="R626" s="427"/>
      <c r="S626" s="427"/>
    </row>
    <row r="627">
      <c r="A627" s="1817"/>
      <c r="B627" s="1825" t="s">
        <v>2729</v>
      </c>
      <c r="C627" s="1819"/>
      <c r="D627" s="1828"/>
      <c r="E627" s="1834"/>
      <c r="F627" s="1834"/>
      <c r="G627" s="1712"/>
      <c r="H627" s="1712"/>
      <c r="I627" s="1712"/>
      <c r="J627" s="1712"/>
      <c r="K627" s="1712"/>
      <c r="L627" s="1712"/>
      <c r="M627" s="1712"/>
      <c r="N627" s="1712"/>
      <c r="O627" s="427"/>
      <c r="P627" s="427"/>
      <c r="Q627" s="427"/>
      <c r="R627" s="427"/>
      <c r="S627" s="427"/>
    </row>
    <row r="628" ht="261.75" customHeight="1">
      <c r="A628" s="1814"/>
      <c r="B628" s="1841" t="s">
        <v>6815</v>
      </c>
      <c r="C628" s="1816" t="s">
        <v>2731</v>
      </c>
      <c r="D628" s="1701"/>
      <c r="E628" s="1690"/>
      <c r="F628" s="1690"/>
      <c r="G628" s="1690"/>
      <c r="H628" s="1690"/>
      <c r="I628" s="1690"/>
      <c r="J628" s="1690"/>
      <c r="K628" s="1690"/>
      <c r="L628" s="1690"/>
      <c r="M628" s="1690"/>
      <c r="N628" s="1690"/>
      <c r="O628" s="427"/>
      <c r="P628" s="427"/>
      <c r="Q628" s="427"/>
      <c r="R628" s="427"/>
      <c r="S628" s="427"/>
    </row>
    <row r="629" ht="261.75" customHeight="1">
      <c r="A629" s="1817"/>
      <c r="B629" s="1825" t="s">
        <v>2732</v>
      </c>
      <c r="C629" s="1819" t="s">
        <v>2733</v>
      </c>
      <c r="D629" s="1828"/>
      <c r="E629" s="1834"/>
      <c r="F629" s="1834"/>
      <c r="G629" s="1712"/>
      <c r="H629" s="1712"/>
      <c r="I629" s="1712"/>
      <c r="J629" s="1712"/>
      <c r="K629" s="1712"/>
      <c r="L629" s="1712"/>
      <c r="M629" s="1712"/>
      <c r="N629" s="1712"/>
      <c r="O629" s="427"/>
      <c r="P629" s="427"/>
      <c r="Q629" s="427"/>
      <c r="R629" s="427"/>
      <c r="S629" s="427"/>
    </row>
    <row r="630" ht="375.75" customHeight="1">
      <c r="A630" s="1820">
        <v>43808.0</v>
      </c>
      <c r="B630" s="1826" t="s">
        <v>2734</v>
      </c>
      <c r="C630" s="1816" t="s">
        <v>2735</v>
      </c>
      <c r="D630" s="1816" t="s">
        <v>2736</v>
      </c>
      <c r="E630" s="1690"/>
      <c r="F630" s="1690"/>
      <c r="G630" s="1690"/>
      <c r="H630" s="1690"/>
      <c r="I630" s="1690"/>
      <c r="J630" s="1690"/>
      <c r="K630" s="1690"/>
      <c r="L630" s="1690"/>
      <c r="M630" s="1690"/>
      <c r="N630" s="1690"/>
      <c r="O630" s="427"/>
      <c r="P630" s="427"/>
      <c r="Q630" s="427"/>
      <c r="R630" s="427"/>
      <c r="S630" s="427"/>
    </row>
    <row r="631" ht="255.0" customHeight="1">
      <c r="A631" s="1812">
        <v>43807.0</v>
      </c>
      <c r="B631" s="1825" t="s">
        <v>2737</v>
      </c>
      <c r="C631" s="1828" t="s">
        <v>6816</v>
      </c>
      <c r="D631" s="1828"/>
      <c r="E631" s="1834"/>
      <c r="F631" s="1834"/>
      <c r="G631" s="1712"/>
      <c r="H631" s="1712"/>
      <c r="I631" s="1712"/>
      <c r="J631" s="1712"/>
      <c r="K631" s="1712"/>
      <c r="L631" s="1712"/>
      <c r="M631" s="1712"/>
      <c r="N631" s="1712"/>
      <c r="O631" s="427"/>
      <c r="P631" s="427"/>
      <c r="Q631" s="427"/>
      <c r="R631" s="427"/>
      <c r="S631" s="427"/>
    </row>
    <row r="632" ht="192.0" customHeight="1">
      <c r="A632" s="1820">
        <v>43807.0</v>
      </c>
      <c r="B632" s="1826" t="s">
        <v>2739</v>
      </c>
      <c r="C632" s="1816"/>
      <c r="D632" s="1816"/>
      <c r="E632" s="1690"/>
      <c r="F632" s="1690"/>
      <c r="G632" s="1690"/>
      <c r="H632" s="1690"/>
      <c r="I632" s="1690"/>
      <c r="J632" s="1690"/>
      <c r="K632" s="1690"/>
      <c r="L632" s="1690"/>
      <c r="M632" s="1690"/>
      <c r="N632" s="1690"/>
      <c r="O632" s="427"/>
      <c r="P632" s="427"/>
      <c r="Q632" s="427"/>
      <c r="R632" s="427"/>
      <c r="S632" s="427"/>
    </row>
    <row r="633" ht="145.5" customHeight="1">
      <c r="A633" s="1812">
        <v>43806.0</v>
      </c>
      <c r="B633" s="1825" t="s">
        <v>2740</v>
      </c>
      <c r="C633" s="1819" t="s">
        <v>2741</v>
      </c>
      <c r="D633" s="1828"/>
      <c r="E633" s="1834"/>
      <c r="F633" s="1834"/>
      <c r="G633" s="1712"/>
      <c r="H633" s="1712"/>
      <c r="I633" s="1712"/>
      <c r="J633" s="1712"/>
      <c r="K633" s="1712"/>
      <c r="L633" s="1712"/>
      <c r="M633" s="1712"/>
      <c r="N633" s="1712"/>
      <c r="O633" s="427"/>
      <c r="P633" s="427"/>
      <c r="Q633" s="427"/>
      <c r="R633" s="427"/>
      <c r="S633" s="427"/>
    </row>
    <row r="634" ht="195.75" customHeight="1">
      <c r="A634" s="1820">
        <v>43805.0</v>
      </c>
      <c r="B634" s="1826" t="s">
        <v>6817</v>
      </c>
      <c r="C634" s="1816" t="s">
        <v>2743</v>
      </c>
      <c r="D634" s="1816"/>
      <c r="E634" s="1690"/>
      <c r="F634" s="1690"/>
      <c r="G634" s="1690"/>
      <c r="H634" s="1690"/>
      <c r="I634" s="1690"/>
      <c r="J634" s="1690"/>
      <c r="K634" s="1690"/>
      <c r="L634" s="1690"/>
      <c r="M634" s="1690"/>
      <c r="N634" s="1690"/>
      <c r="O634" s="427"/>
      <c r="P634" s="427"/>
      <c r="Q634" s="427"/>
      <c r="R634" s="427"/>
      <c r="S634" s="427"/>
    </row>
    <row r="635" ht="120.0" customHeight="1">
      <c r="A635" s="1812">
        <v>43805.0</v>
      </c>
      <c r="B635" s="1825" t="s">
        <v>6818</v>
      </c>
      <c r="C635" s="1819"/>
      <c r="D635" s="1828"/>
      <c r="E635" s="1834"/>
      <c r="F635" s="1834"/>
      <c r="G635" s="1712"/>
      <c r="H635" s="1712"/>
      <c r="I635" s="1712"/>
      <c r="J635" s="1712"/>
      <c r="K635" s="1712"/>
      <c r="L635" s="1712"/>
      <c r="M635" s="1712"/>
      <c r="N635" s="1712"/>
      <c r="O635" s="427"/>
      <c r="P635" s="427"/>
      <c r="Q635" s="427"/>
      <c r="R635" s="427"/>
      <c r="S635" s="427"/>
    </row>
    <row r="636" ht="87.0" customHeight="1">
      <c r="A636" s="1820">
        <v>43804.0</v>
      </c>
      <c r="B636" s="1826" t="s">
        <v>6819</v>
      </c>
      <c r="C636" s="1816"/>
      <c r="D636" s="1816"/>
      <c r="E636" s="1690"/>
      <c r="F636" s="1690"/>
      <c r="G636" s="1690"/>
      <c r="H636" s="1690"/>
      <c r="I636" s="1690"/>
      <c r="J636" s="1690"/>
      <c r="K636" s="1690"/>
      <c r="L636" s="1690"/>
      <c r="M636" s="1690"/>
      <c r="N636" s="1690"/>
      <c r="O636" s="427"/>
      <c r="P636" s="427"/>
      <c r="Q636" s="427"/>
      <c r="R636" s="427"/>
      <c r="S636" s="427"/>
    </row>
    <row r="637" ht="60.75" customHeight="1">
      <c r="A637" s="1812">
        <v>43804.0</v>
      </c>
      <c r="B637" s="1825" t="s">
        <v>6820</v>
      </c>
      <c r="C637" s="1819" t="s">
        <v>2747</v>
      </c>
      <c r="D637" s="1828" t="s">
        <v>2748</v>
      </c>
      <c r="E637" s="1834"/>
      <c r="F637" s="1834"/>
      <c r="G637" s="1712"/>
      <c r="H637" s="1712"/>
      <c r="I637" s="1712"/>
      <c r="J637" s="1712"/>
      <c r="K637" s="1712"/>
      <c r="L637" s="1712"/>
      <c r="M637" s="1712"/>
      <c r="N637" s="1712"/>
      <c r="O637" s="427"/>
      <c r="P637" s="427"/>
      <c r="Q637" s="427"/>
      <c r="R637" s="427"/>
      <c r="S637" s="427"/>
    </row>
    <row r="638" ht="213.0" customHeight="1">
      <c r="A638" s="1820">
        <v>43803.0</v>
      </c>
      <c r="B638" s="1826" t="s">
        <v>2749</v>
      </c>
      <c r="C638" s="1816"/>
      <c r="D638" s="1816"/>
      <c r="E638" s="1690"/>
      <c r="F638" s="1690"/>
      <c r="G638" s="1690"/>
      <c r="H638" s="1690"/>
      <c r="I638" s="1690"/>
      <c r="J638" s="1690"/>
      <c r="K638" s="1690"/>
      <c r="L638" s="1690"/>
      <c r="M638" s="1690"/>
      <c r="N638" s="1690"/>
      <c r="O638" s="427"/>
      <c r="P638" s="427"/>
      <c r="Q638" s="427"/>
      <c r="R638" s="427"/>
      <c r="S638" s="427"/>
    </row>
    <row r="639" ht="159.0" customHeight="1">
      <c r="A639" s="1812">
        <v>43804.0</v>
      </c>
      <c r="B639" s="1825" t="s">
        <v>2750</v>
      </c>
      <c r="C639" s="1819" t="s">
        <v>2751</v>
      </c>
      <c r="D639" s="1705" t="s">
        <v>2752</v>
      </c>
      <c r="E639" s="1834"/>
      <c r="F639" s="1834"/>
      <c r="G639" s="1833"/>
      <c r="H639" s="1712"/>
      <c r="I639" s="1712"/>
      <c r="J639" s="1712"/>
      <c r="K639" s="1712"/>
      <c r="L639" s="1712"/>
      <c r="M639" s="1712"/>
      <c r="N639" s="1712"/>
      <c r="O639" s="427"/>
      <c r="P639" s="427"/>
      <c r="Q639" s="427"/>
      <c r="R639" s="427"/>
      <c r="S639" s="427"/>
    </row>
    <row r="640" ht="52.5" customHeight="1">
      <c r="A640" s="1820">
        <v>43802.0</v>
      </c>
      <c r="B640" s="1826" t="s">
        <v>6821</v>
      </c>
      <c r="C640" s="1816" t="s">
        <v>2754</v>
      </c>
      <c r="D640" s="1816" t="s">
        <v>2755</v>
      </c>
      <c r="E640" s="1823" t="s">
        <v>2756</v>
      </c>
      <c r="F640" s="1823" t="s">
        <v>2757</v>
      </c>
      <c r="G640" s="1690"/>
      <c r="H640" s="1690"/>
      <c r="I640" s="1690"/>
      <c r="J640" s="1690"/>
      <c r="K640" s="1690"/>
      <c r="L640" s="1690"/>
      <c r="M640" s="1690"/>
      <c r="N640" s="1690"/>
      <c r="O640" s="427"/>
      <c r="P640" s="427"/>
      <c r="Q640" s="427"/>
      <c r="R640" s="427"/>
      <c r="S640" s="427"/>
    </row>
    <row r="641">
      <c r="A641" s="1812">
        <v>43802.0</v>
      </c>
      <c r="B641" s="1825" t="s">
        <v>2758</v>
      </c>
      <c r="C641" s="1819" t="s">
        <v>2759</v>
      </c>
      <c r="D641" s="1828" t="s">
        <v>2760</v>
      </c>
      <c r="E641" s="1834"/>
      <c r="F641" s="1834"/>
      <c r="G641" s="1712"/>
      <c r="H641" s="1712"/>
      <c r="I641" s="1712"/>
      <c r="J641" s="1712"/>
      <c r="K641" s="1712"/>
      <c r="L641" s="1712"/>
      <c r="M641" s="1712"/>
      <c r="N641" s="1712"/>
      <c r="O641" s="427"/>
      <c r="P641" s="427"/>
      <c r="Q641" s="427"/>
      <c r="R641" s="427"/>
      <c r="S641" s="427"/>
    </row>
    <row r="642">
      <c r="A642" s="1820">
        <v>43802.0</v>
      </c>
      <c r="B642" s="1826" t="s">
        <v>2761</v>
      </c>
      <c r="C642" s="1816"/>
      <c r="D642" s="1816"/>
      <c r="E642" s="1690"/>
      <c r="F642" s="1690"/>
      <c r="G642" s="1690"/>
      <c r="H642" s="1690"/>
      <c r="I642" s="1690"/>
      <c r="J642" s="1690"/>
      <c r="K642" s="1690"/>
      <c r="L642" s="1690"/>
      <c r="M642" s="1690"/>
      <c r="N642" s="1690"/>
      <c r="O642" s="427"/>
      <c r="P642" s="427"/>
      <c r="Q642" s="427"/>
      <c r="R642" s="427"/>
      <c r="S642" s="427"/>
    </row>
    <row r="643" ht="213.0" customHeight="1">
      <c r="A643" s="1812">
        <v>43802.0</v>
      </c>
      <c r="B643" s="1825" t="s">
        <v>2762</v>
      </c>
      <c r="C643" s="1819" t="s">
        <v>2763</v>
      </c>
      <c r="D643" s="1828" t="s">
        <v>2764</v>
      </c>
      <c r="E643" s="1834"/>
      <c r="F643" s="1834"/>
      <c r="G643" s="1712"/>
      <c r="H643" s="1712"/>
      <c r="I643" s="1712"/>
      <c r="J643" s="1712"/>
      <c r="K643" s="1712"/>
      <c r="L643" s="1712"/>
      <c r="M643" s="1712"/>
      <c r="N643" s="1712"/>
      <c r="O643" s="427"/>
      <c r="P643" s="427"/>
      <c r="Q643" s="427"/>
      <c r="R643" s="427"/>
      <c r="S643" s="427"/>
    </row>
    <row r="644" ht="25.5" customHeight="1">
      <c r="A644" s="1820">
        <v>43801.0</v>
      </c>
      <c r="B644" s="1826" t="s">
        <v>2761</v>
      </c>
      <c r="C644" s="1816" t="s">
        <v>2765</v>
      </c>
      <c r="D644" s="1816"/>
      <c r="E644" s="1690"/>
      <c r="F644" s="1690"/>
      <c r="G644" s="1690"/>
      <c r="H644" s="1690"/>
      <c r="I644" s="1690"/>
      <c r="J644" s="1690"/>
      <c r="K644" s="1690"/>
      <c r="L644" s="1690"/>
      <c r="M644" s="1690"/>
      <c r="N644" s="1690"/>
      <c r="O644" s="427"/>
      <c r="P644" s="427"/>
      <c r="Q644" s="427"/>
      <c r="R644" s="427"/>
      <c r="S644" s="427"/>
    </row>
    <row r="645" ht="54.75" customHeight="1">
      <c r="A645" s="1812">
        <v>43801.0</v>
      </c>
      <c r="B645" s="1825" t="s">
        <v>2766</v>
      </c>
      <c r="C645" s="1819" t="s">
        <v>2767</v>
      </c>
      <c r="D645" s="1828"/>
      <c r="E645" s="1834"/>
      <c r="F645" s="1834"/>
      <c r="G645" s="1712"/>
      <c r="H645" s="1712"/>
      <c r="I645" s="1712"/>
      <c r="J645" s="1712"/>
      <c r="K645" s="1712"/>
      <c r="L645" s="1712"/>
      <c r="M645" s="1712"/>
      <c r="N645" s="1712"/>
      <c r="O645" s="427"/>
      <c r="P645" s="427"/>
      <c r="Q645" s="427"/>
      <c r="R645" s="427"/>
      <c r="S645" s="427"/>
    </row>
    <row r="646" ht="73.5" customHeight="1">
      <c r="A646" s="1820">
        <v>43800.0</v>
      </c>
      <c r="B646" s="1842" t="s">
        <v>2768</v>
      </c>
      <c r="C646" s="1816" t="s">
        <v>2769</v>
      </c>
      <c r="D646" s="1816"/>
      <c r="E646" s="1690"/>
      <c r="F646" s="1690"/>
      <c r="G646" s="1690"/>
      <c r="H646" s="1690"/>
      <c r="I646" s="1690"/>
      <c r="J646" s="1690"/>
      <c r="K646" s="1690"/>
      <c r="L646" s="1690"/>
      <c r="M646" s="1690"/>
      <c r="N646" s="1690"/>
      <c r="O646" s="427"/>
      <c r="P646" s="427"/>
      <c r="Q646" s="427"/>
      <c r="R646" s="427"/>
      <c r="S646" s="427"/>
    </row>
    <row r="647" ht="144.0" customHeight="1">
      <c r="A647" s="1812">
        <v>43799.0</v>
      </c>
      <c r="B647" s="1825" t="s">
        <v>2770</v>
      </c>
      <c r="C647" s="1819" t="s">
        <v>2771</v>
      </c>
      <c r="D647" s="1828" t="s">
        <v>6822</v>
      </c>
      <c r="E647" s="1712" t="s">
        <v>6823</v>
      </c>
      <c r="F647" s="1834"/>
      <c r="G647" s="1712"/>
      <c r="H647" s="1712"/>
      <c r="I647" s="1712"/>
      <c r="J647" s="1712"/>
      <c r="K647" s="1712"/>
      <c r="L647" s="1712"/>
      <c r="M647" s="1712"/>
      <c r="N647" s="1712"/>
      <c r="O647" s="427"/>
      <c r="P647" s="427"/>
      <c r="Q647" s="427"/>
      <c r="R647" s="427"/>
      <c r="S647" s="427"/>
    </row>
    <row r="648" ht="57.0" customHeight="1">
      <c r="A648" s="1820">
        <v>43799.0</v>
      </c>
      <c r="B648" s="1826" t="s">
        <v>2774</v>
      </c>
      <c r="C648" s="1816" t="s">
        <v>6824</v>
      </c>
      <c r="D648" s="1816" t="s">
        <v>2776</v>
      </c>
      <c r="E648" s="1690"/>
      <c r="F648" s="1690"/>
      <c r="G648" s="1690"/>
      <c r="H648" s="1690"/>
      <c r="I648" s="1690"/>
      <c r="J648" s="1690"/>
      <c r="K648" s="1690"/>
      <c r="L648" s="1690"/>
      <c r="M648" s="1690"/>
      <c r="N648" s="1690"/>
      <c r="O648" s="427"/>
      <c r="P648" s="427"/>
      <c r="Q648" s="427"/>
      <c r="R648" s="427"/>
      <c r="S648" s="427"/>
    </row>
    <row r="649" ht="266.25" customHeight="1">
      <c r="A649" s="1812">
        <v>43799.0</v>
      </c>
      <c r="B649" s="1843" t="s">
        <v>2777</v>
      </c>
      <c r="C649" s="1819"/>
      <c r="D649" s="1828"/>
      <c r="E649" s="1834"/>
      <c r="F649" s="1834"/>
      <c r="G649" s="1712"/>
      <c r="H649" s="1712"/>
      <c r="I649" s="1712"/>
      <c r="J649" s="1712"/>
      <c r="K649" s="1712"/>
      <c r="L649" s="1712"/>
      <c r="M649" s="1712"/>
      <c r="N649" s="1712"/>
      <c r="O649" s="427"/>
      <c r="P649" s="427"/>
      <c r="Q649" s="427"/>
      <c r="R649" s="427"/>
      <c r="S649" s="427"/>
    </row>
    <row r="650" ht="213.75" customHeight="1">
      <c r="A650" s="1820">
        <v>43799.0</v>
      </c>
      <c r="B650" s="1826" t="s">
        <v>2778</v>
      </c>
      <c r="C650" s="1816"/>
      <c r="D650" s="1816" t="s">
        <v>2779</v>
      </c>
      <c r="E650" s="1690"/>
      <c r="F650" s="1690"/>
      <c r="G650" s="1690"/>
      <c r="H650" s="1690"/>
      <c r="I650" s="1690"/>
      <c r="J650" s="1690"/>
      <c r="K650" s="1690"/>
      <c r="L650" s="1690"/>
      <c r="M650" s="1690"/>
      <c r="N650" s="1690"/>
      <c r="O650" s="427"/>
      <c r="P650" s="427"/>
      <c r="Q650" s="427"/>
      <c r="R650" s="427"/>
      <c r="S650" s="427"/>
    </row>
    <row r="651" ht="84.75" customHeight="1">
      <c r="A651" s="1812">
        <v>43798.0</v>
      </c>
      <c r="B651" s="1825" t="s">
        <v>2780</v>
      </c>
      <c r="C651" s="1819" t="s">
        <v>2781</v>
      </c>
      <c r="D651" s="1705" t="s">
        <v>2782</v>
      </c>
      <c r="E651" s="1834"/>
      <c r="F651" s="1834"/>
      <c r="G651" s="1712"/>
      <c r="H651" s="1712"/>
      <c r="I651" s="1712"/>
      <c r="J651" s="1712"/>
      <c r="K651" s="1712"/>
      <c r="L651" s="1712"/>
      <c r="M651" s="1712"/>
      <c r="N651" s="1712"/>
      <c r="O651" s="427"/>
      <c r="P651" s="427"/>
      <c r="Q651" s="427"/>
      <c r="R651" s="427"/>
      <c r="S651" s="427"/>
    </row>
    <row r="652" ht="84.75" customHeight="1">
      <c r="A652" s="1820">
        <v>43798.0</v>
      </c>
      <c r="B652" s="1844" t="s">
        <v>2783</v>
      </c>
      <c r="C652" s="1818" t="s">
        <v>2784</v>
      </c>
      <c r="D652" s="1818" t="s">
        <v>2785</v>
      </c>
      <c r="E652" s="1845" t="s">
        <v>2786</v>
      </c>
      <c r="F652" s="1690" t="s">
        <v>2787</v>
      </c>
      <c r="G652" s="1690"/>
      <c r="H652" s="1690"/>
      <c r="I652" s="1690"/>
      <c r="J652" s="1690"/>
      <c r="K652" s="1690"/>
      <c r="L652" s="1690"/>
      <c r="M652" s="1690"/>
      <c r="N652" s="1690"/>
      <c r="O652" s="427"/>
      <c r="P652" s="427"/>
      <c r="Q652" s="427"/>
      <c r="R652" s="427"/>
      <c r="S652" s="427"/>
    </row>
    <row r="653" ht="84.75" customHeight="1">
      <c r="A653" s="1812">
        <v>43797.0</v>
      </c>
      <c r="B653" s="1819" t="s">
        <v>2788</v>
      </c>
      <c r="C653" s="1819" t="s">
        <v>2789</v>
      </c>
      <c r="D653" s="1705" t="s">
        <v>2790</v>
      </c>
      <c r="E653" s="1830"/>
      <c r="F653" s="1834"/>
      <c r="G653" s="1833"/>
      <c r="H653" s="1712"/>
      <c r="I653" s="1712"/>
      <c r="J653" s="1712"/>
      <c r="K653" s="1712"/>
      <c r="L653" s="1712"/>
      <c r="M653" s="1712"/>
      <c r="N653" s="1712"/>
      <c r="O653" s="427"/>
      <c r="P653" s="427"/>
      <c r="Q653" s="427"/>
      <c r="R653" s="427"/>
      <c r="S653" s="427"/>
    </row>
    <row r="654">
      <c r="A654" s="1820">
        <v>43796.0</v>
      </c>
      <c r="B654" s="1816" t="s">
        <v>6825</v>
      </c>
      <c r="C654" s="1818" t="s">
        <v>2792</v>
      </c>
      <c r="D654" s="1701"/>
      <c r="E654" s="1845"/>
      <c r="F654" s="1690"/>
      <c r="G654" s="1690"/>
      <c r="H654" s="1690"/>
      <c r="I654" s="1690"/>
      <c r="J654" s="1690"/>
      <c r="K654" s="1690"/>
      <c r="L654" s="1690"/>
      <c r="M654" s="1690"/>
      <c r="N654" s="1690"/>
      <c r="O654" s="427"/>
      <c r="P654" s="427"/>
      <c r="Q654" s="427"/>
      <c r="R654" s="427"/>
      <c r="S654" s="427"/>
    </row>
    <row r="655" ht="146.25" customHeight="1">
      <c r="A655" s="1812">
        <v>43796.0</v>
      </c>
      <c r="B655" s="1819" t="s">
        <v>2793</v>
      </c>
      <c r="C655" s="1819" t="s">
        <v>2794</v>
      </c>
      <c r="D655" s="1846"/>
      <c r="E655" s="1830"/>
      <c r="F655" s="1834"/>
      <c r="G655" s="1833"/>
      <c r="H655" s="1712"/>
      <c r="I655" s="1712"/>
      <c r="J655" s="1712"/>
      <c r="K655" s="1712"/>
      <c r="L655" s="1712"/>
      <c r="M655" s="1712"/>
      <c r="N655" s="1712"/>
      <c r="O655" s="427"/>
      <c r="P655" s="427"/>
      <c r="Q655" s="427"/>
      <c r="R655" s="427"/>
      <c r="S655" s="427"/>
    </row>
    <row r="656">
      <c r="A656" s="1820">
        <v>43795.0</v>
      </c>
      <c r="B656" s="1816" t="s">
        <v>2795</v>
      </c>
      <c r="C656" s="1818"/>
      <c r="D656" s="1701"/>
      <c r="E656" s="1845"/>
      <c r="F656" s="1690"/>
      <c r="G656" s="1690"/>
      <c r="H656" s="1690"/>
      <c r="I656" s="1690"/>
      <c r="J656" s="1690"/>
      <c r="K656" s="1690"/>
      <c r="L656" s="1690"/>
      <c r="M656" s="1690"/>
      <c r="N656" s="1690"/>
      <c r="O656" s="427"/>
      <c r="P656" s="427"/>
      <c r="Q656" s="427"/>
      <c r="R656" s="427"/>
      <c r="S656" s="427"/>
    </row>
    <row r="657">
      <c r="A657" s="1812">
        <v>43795.0</v>
      </c>
      <c r="B657" s="1828" t="s">
        <v>2796</v>
      </c>
      <c r="C657" s="1819" t="s">
        <v>2797</v>
      </c>
      <c r="D657" s="1705"/>
      <c r="E657" s="1830"/>
      <c r="F657" s="1834"/>
      <c r="G657" s="1833"/>
      <c r="H657" s="1712"/>
      <c r="I657" s="1712"/>
      <c r="J657" s="1712"/>
      <c r="K657" s="1712"/>
      <c r="L657" s="1712"/>
      <c r="M657" s="1712"/>
      <c r="N657" s="1712"/>
      <c r="O657" s="427"/>
      <c r="P657" s="427"/>
      <c r="Q657" s="427"/>
      <c r="R657" s="427"/>
      <c r="S657" s="427"/>
    </row>
    <row r="658">
      <c r="A658" s="1820">
        <v>43795.0</v>
      </c>
      <c r="B658" s="1816" t="s">
        <v>2798</v>
      </c>
      <c r="C658" s="1818"/>
      <c r="D658" s="1701"/>
      <c r="E658" s="1845"/>
      <c r="F658" s="1690"/>
      <c r="G658" s="1690"/>
      <c r="H658" s="1690"/>
      <c r="I658" s="1690"/>
      <c r="J658" s="1690"/>
      <c r="K658" s="1690"/>
      <c r="L658" s="1690"/>
      <c r="M658" s="1690"/>
      <c r="N658" s="1690"/>
      <c r="O658" s="427"/>
      <c r="P658" s="427"/>
      <c r="Q658" s="427"/>
      <c r="R658" s="427"/>
      <c r="S658" s="427"/>
    </row>
    <row r="659">
      <c r="A659" s="1812">
        <v>43795.0</v>
      </c>
      <c r="B659" s="1828" t="s">
        <v>2799</v>
      </c>
      <c r="C659" s="1819" t="s">
        <v>2800</v>
      </c>
      <c r="D659" s="1705"/>
      <c r="E659" s="1830"/>
      <c r="F659" s="1834"/>
      <c r="G659" s="1833"/>
      <c r="H659" s="1712"/>
      <c r="I659" s="1712"/>
      <c r="J659" s="1712"/>
      <c r="K659" s="1712"/>
      <c r="L659" s="1712"/>
      <c r="M659" s="1712"/>
      <c r="N659" s="1712"/>
      <c r="O659" s="427"/>
      <c r="P659" s="427"/>
      <c r="Q659" s="427"/>
      <c r="R659" s="427"/>
      <c r="S659" s="427"/>
    </row>
    <row r="660">
      <c r="A660" s="1820">
        <v>43795.0</v>
      </c>
      <c r="B660" s="1816" t="s">
        <v>2801</v>
      </c>
      <c r="C660" s="1818" t="s">
        <v>2802</v>
      </c>
      <c r="D660" s="1701"/>
      <c r="E660" s="1845"/>
      <c r="F660" s="1690"/>
      <c r="G660" s="1690"/>
      <c r="H660" s="1690"/>
      <c r="I660" s="1690"/>
      <c r="J660" s="1690"/>
      <c r="K660" s="1690"/>
      <c r="L660" s="1690"/>
      <c r="M660" s="1690"/>
      <c r="N660" s="1690"/>
      <c r="O660" s="427"/>
      <c r="P660" s="427"/>
      <c r="Q660" s="427"/>
      <c r="R660" s="427"/>
      <c r="S660" s="427"/>
    </row>
    <row r="661">
      <c r="A661" s="1812">
        <v>43794.0</v>
      </c>
      <c r="B661" s="1828" t="s">
        <v>2803</v>
      </c>
      <c r="C661" s="1819" t="s">
        <v>2804</v>
      </c>
      <c r="D661" s="1705"/>
      <c r="E661" s="1830"/>
      <c r="F661" s="1834"/>
      <c r="G661" s="1833"/>
      <c r="H661" s="1712"/>
      <c r="I661" s="1712"/>
      <c r="J661" s="1712"/>
      <c r="K661" s="1712"/>
      <c r="L661" s="1712"/>
      <c r="M661" s="1712"/>
      <c r="N661" s="1712"/>
      <c r="O661" s="427"/>
      <c r="P661" s="427"/>
      <c r="Q661" s="427"/>
      <c r="R661" s="427"/>
      <c r="S661" s="427"/>
    </row>
    <row r="662">
      <c r="A662" s="1820">
        <v>43794.0</v>
      </c>
      <c r="B662" s="1816" t="s">
        <v>2805</v>
      </c>
      <c r="C662" s="1818" t="s">
        <v>2806</v>
      </c>
      <c r="D662" s="1701"/>
      <c r="E662" s="1845"/>
      <c r="F662" s="1690"/>
      <c r="G662" s="1690"/>
      <c r="H662" s="1690"/>
      <c r="I662" s="1690"/>
      <c r="J662" s="1690"/>
      <c r="K662" s="1690"/>
      <c r="L662" s="1690"/>
      <c r="M662" s="1690"/>
      <c r="N662" s="1690"/>
      <c r="O662" s="427"/>
      <c r="P662" s="427"/>
      <c r="Q662" s="427"/>
      <c r="R662" s="427"/>
      <c r="S662" s="427"/>
    </row>
    <row r="663">
      <c r="A663" s="1812">
        <v>43794.0</v>
      </c>
      <c r="B663" s="1847" t="s">
        <v>6826</v>
      </c>
      <c r="C663" s="1819" t="s">
        <v>2808</v>
      </c>
      <c r="D663" s="1705" t="s">
        <v>2809</v>
      </c>
      <c r="E663" s="1830"/>
      <c r="F663" s="1834"/>
      <c r="G663" s="1833"/>
      <c r="H663" s="1712"/>
      <c r="I663" s="1712"/>
      <c r="J663" s="1712"/>
      <c r="K663" s="1712"/>
      <c r="L663" s="1712"/>
      <c r="M663" s="1712"/>
      <c r="N663" s="1712"/>
      <c r="O663" s="427"/>
      <c r="P663" s="427"/>
      <c r="Q663" s="427"/>
      <c r="R663" s="427"/>
      <c r="S663" s="427"/>
    </row>
    <row r="664">
      <c r="A664" s="1820">
        <v>43793.0</v>
      </c>
      <c r="B664" s="1816" t="s">
        <v>2810</v>
      </c>
      <c r="C664" s="1818" t="s">
        <v>2811</v>
      </c>
      <c r="D664" s="1701" t="s">
        <v>2812</v>
      </c>
      <c r="E664" s="1845" t="s">
        <v>2813</v>
      </c>
      <c r="F664" s="1823" t="s">
        <v>2814</v>
      </c>
      <c r="G664" s="1690"/>
      <c r="H664" s="1690"/>
      <c r="I664" s="1690"/>
      <c r="J664" s="1690"/>
      <c r="K664" s="1690"/>
      <c r="L664" s="1690"/>
      <c r="M664" s="1690"/>
      <c r="N664" s="1690"/>
      <c r="O664" s="427"/>
      <c r="P664" s="427"/>
      <c r="Q664" s="427"/>
      <c r="R664" s="427"/>
      <c r="S664" s="427"/>
    </row>
    <row r="665">
      <c r="A665" s="1812">
        <v>43793.0</v>
      </c>
      <c r="B665" s="1847" t="s">
        <v>6827</v>
      </c>
      <c r="C665" s="1819" t="s">
        <v>2817</v>
      </c>
      <c r="D665" s="1828" t="s">
        <v>6828</v>
      </c>
      <c r="E665" s="1848" t="s">
        <v>2819</v>
      </c>
      <c r="F665" s="1849" t="s">
        <v>6829</v>
      </c>
      <c r="G665" s="1850" t="s">
        <v>6830</v>
      </c>
      <c r="H665" s="1849" t="s">
        <v>6831</v>
      </c>
      <c r="I665" s="1833" t="s">
        <v>2823</v>
      </c>
      <c r="J665" s="1712"/>
      <c r="K665" s="1712"/>
      <c r="L665" s="1712"/>
      <c r="M665" s="1712"/>
      <c r="N665" s="1712"/>
      <c r="O665" s="427"/>
      <c r="P665" s="427"/>
      <c r="Q665" s="427"/>
      <c r="R665" s="427"/>
      <c r="S665" s="427"/>
    </row>
    <row r="666" ht="120.75" customHeight="1">
      <c r="A666" s="1820">
        <v>43793.0</v>
      </c>
      <c r="B666" s="1818"/>
      <c r="C666" s="1818"/>
      <c r="D666" s="1816"/>
      <c r="E666" s="1690"/>
      <c r="F666" s="1690"/>
      <c r="G666" s="1690"/>
      <c r="H666" s="1690"/>
      <c r="I666" s="1690"/>
      <c r="J666" s="1690"/>
      <c r="K666" s="1690"/>
      <c r="L666" s="1690"/>
      <c r="M666" s="1690"/>
      <c r="N666" s="1690"/>
      <c r="O666" s="427"/>
      <c r="P666" s="427"/>
      <c r="Q666" s="427"/>
      <c r="R666" s="427"/>
      <c r="S666" s="427"/>
    </row>
    <row r="667" ht="303.75" customHeight="1">
      <c r="A667" s="1817"/>
      <c r="B667" s="1819" t="s">
        <v>2824</v>
      </c>
      <c r="C667" s="1819"/>
      <c r="D667" s="1705"/>
      <c r="E667" s="1834"/>
      <c r="F667" s="1834"/>
      <c r="G667" s="1712"/>
      <c r="H667" s="1712"/>
      <c r="I667" s="1712"/>
      <c r="J667" s="1712"/>
      <c r="K667" s="1712"/>
      <c r="L667" s="1712"/>
      <c r="M667" s="1712"/>
      <c r="N667" s="1712"/>
      <c r="O667" s="427"/>
      <c r="P667" s="427"/>
      <c r="Q667" s="427"/>
      <c r="R667" s="427"/>
      <c r="S667" s="427"/>
    </row>
    <row r="668" ht="27.0" customHeight="1">
      <c r="A668" s="1814"/>
      <c r="B668" s="1851" t="s">
        <v>2825</v>
      </c>
      <c r="C668" s="1818" t="s">
        <v>2826</v>
      </c>
      <c r="D668" s="1822" t="s">
        <v>6832</v>
      </c>
      <c r="E668" s="1690"/>
      <c r="F668" s="1690"/>
      <c r="G668" s="1690"/>
      <c r="H668" s="1690"/>
      <c r="I668" s="1690"/>
      <c r="J668" s="1690"/>
      <c r="K668" s="1690"/>
      <c r="L668" s="1690"/>
      <c r="M668" s="1690"/>
      <c r="N668" s="1690"/>
      <c r="O668" s="427"/>
      <c r="P668" s="427"/>
      <c r="Q668" s="427"/>
      <c r="R668" s="427"/>
      <c r="S668" s="427"/>
    </row>
    <row r="669" ht="44.25" customHeight="1">
      <c r="A669" s="1812">
        <v>43792.0</v>
      </c>
      <c r="B669" s="1819" t="s">
        <v>2828</v>
      </c>
      <c r="C669" s="1819"/>
      <c r="D669" s="1705"/>
      <c r="E669" s="1834"/>
      <c r="F669" s="1834" t="s">
        <v>3</v>
      </c>
      <c r="G669" s="1712"/>
      <c r="H669" s="1712"/>
      <c r="I669" s="1712"/>
      <c r="J669" s="1712"/>
      <c r="K669" s="1712"/>
      <c r="L669" s="1712"/>
      <c r="M669" s="1712"/>
      <c r="N669" s="1712"/>
      <c r="O669" s="427"/>
      <c r="P669" s="427"/>
      <c r="Q669" s="427"/>
      <c r="R669" s="427"/>
      <c r="S669" s="427"/>
    </row>
    <row r="670" ht="48.75" customHeight="1">
      <c r="A670" s="1814"/>
      <c r="B670" s="1818" t="s">
        <v>2829</v>
      </c>
      <c r="C670" s="1818"/>
      <c r="D670" s="1816"/>
      <c r="E670" s="1690"/>
      <c r="F670" s="1690"/>
      <c r="G670" s="1690"/>
      <c r="H670" s="1690"/>
      <c r="I670" s="1690"/>
      <c r="J670" s="1690"/>
      <c r="K670" s="1690"/>
      <c r="L670" s="1690"/>
      <c r="M670" s="1690"/>
      <c r="N670" s="1690"/>
      <c r="O670" s="427"/>
      <c r="P670" s="427"/>
      <c r="Q670" s="427"/>
      <c r="R670" s="427"/>
      <c r="S670" s="427"/>
    </row>
    <row r="671" ht="63.75" customHeight="1">
      <c r="A671" s="1728"/>
      <c r="B671" s="1819" t="s">
        <v>2830</v>
      </c>
      <c r="C671" s="1819"/>
      <c r="D671" s="1705"/>
      <c r="E671" s="1834"/>
      <c r="F671" s="1834"/>
      <c r="G671" s="1712"/>
      <c r="H671" s="1712"/>
      <c r="I671" s="1712"/>
      <c r="J671" s="1712"/>
      <c r="K671" s="1712"/>
      <c r="L671" s="1712"/>
      <c r="M671" s="1712"/>
      <c r="N671" s="1712"/>
      <c r="O671" s="427"/>
      <c r="P671" s="427"/>
      <c r="Q671" s="427"/>
      <c r="R671" s="427"/>
      <c r="S671" s="427"/>
    </row>
    <row r="672" ht="58.5" customHeight="1">
      <c r="A672" s="1820">
        <v>43791.0</v>
      </c>
      <c r="B672" s="1818" t="s">
        <v>2831</v>
      </c>
      <c r="C672" s="1818" t="s">
        <v>2832</v>
      </c>
      <c r="D672" s="1816" t="s">
        <v>2833</v>
      </c>
      <c r="E672" s="1690"/>
      <c r="F672" s="1690"/>
      <c r="G672" s="1690"/>
      <c r="H672" s="1690"/>
      <c r="I672" s="1690"/>
      <c r="J672" s="1690"/>
      <c r="K672" s="1690"/>
      <c r="L672" s="1690"/>
      <c r="M672" s="1690"/>
      <c r="N672" s="1690"/>
      <c r="O672" s="427"/>
      <c r="P672" s="427"/>
      <c r="Q672" s="427"/>
      <c r="R672" s="427"/>
      <c r="S672" s="427"/>
    </row>
    <row r="673" ht="45.75" customHeight="1">
      <c r="A673" s="1812">
        <v>43791.0</v>
      </c>
      <c r="B673" s="1819" t="s">
        <v>2834</v>
      </c>
      <c r="C673" s="1819"/>
      <c r="D673" s="1705"/>
      <c r="E673" s="1834"/>
      <c r="F673" s="1834"/>
      <c r="G673" s="1712"/>
      <c r="H673" s="1712"/>
      <c r="I673" s="1712"/>
      <c r="J673" s="1712"/>
      <c r="K673" s="1712"/>
      <c r="L673" s="1712"/>
      <c r="M673" s="1712"/>
      <c r="N673" s="1712"/>
      <c r="O673" s="427"/>
      <c r="P673" s="427"/>
      <c r="Q673" s="427"/>
      <c r="R673" s="427"/>
      <c r="S673" s="427"/>
    </row>
    <row r="674" ht="223.5" customHeight="1">
      <c r="A674" s="1820">
        <v>43791.0</v>
      </c>
      <c r="B674" s="1818" t="s">
        <v>2835</v>
      </c>
      <c r="C674" s="1818" t="s">
        <v>2836</v>
      </c>
      <c r="D674" s="1816" t="s">
        <v>2837</v>
      </c>
      <c r="E674" s="1689"/>
      <c r="F674" s="1689"/>
      <c r="G674" s="1689"/>
      <c r="H674" s="1690"/>
      <c r="I674" s="1690"/>
      <c r="J674" s="1690"/>
      <c r="K674" s="1690"/>
      <c r="L674" s="1690"/>
      <c r="M674" s="1690"/>
      <c r="N674" s="1690"/>
      <c r="O674" s="427"/>
      <c r="P674" s="427"/>
      <c r="Q674" s="427"/>
      <c r="R674" s="427"/>
      <c r="S674" s="427"/>
    </row>
    <row r="675" ht="100.5" customHeight="1">
      <c r="A675" s="1812">
        <v>43790.0</v>
      </c>
      <c r="B675" s="1819" t="s">
        <v>2838</v>
      </c>
      <c r="C675" s="1819" t="s">
        <v>2839</v>
      </c>
      <c r="D675" s="1705"/>
      <c r="E675" s="38"/>
      <c r="F675" s="38"/>
      <c r="G675" s="38"/>
      <c r="H675" s="1712"/>
      <c r="I675" s="1712"/>
      <c r="J675" s="1712"/>
      <c r="K675" s="1712"/>
      <c r="L675" s="1712"/>
      <c r="M675" s="1712"/>
      <c r="N675" s="1712"/>
      <c r="O675" s="427"/>
      <c r="P675" s="427"/>
      <c r="Q675" s="427"/>
      <c r="R675" s="427"/>
      <c r="S675" s="427"/>
    </row>
    <row r="676">
      <c r="A676" s="1820">
        <v>43790.0</v>
      </c>
      <c r="B676" s="1816" t="s">
        <v>2840</v>
      </c>
      <c r="C676" s="1818" t="s">
        <v>2841</v>
      </c>
      <c r="D676" s="1816"/>
      <c r="E676" s="1689"/>
      <c r="F676" s="1689"/>
      <c r="G676" s="1689"/>
      <c r="H676" s="1690"/>
      <c r="I676" s="1690"/>
      <c r="J676" s="1690"/>
      <c r="K676" s="1690"/>
      <c r="L676" s="1690"/>
      <c r="M676" s="1690"/>
      <c r="N676" s="1690"/>
      <c r="O676" s="427"/>
      <c r="P676" s="427"/>
      <c r="Q676" s="427"/>
      <c r="R676" s="427"/>
      <c r="S676" s="427"/>
    </row>
    <row r="677" ht="148.5" customHeight="1">
      <c r="A677" s="1812">
        <v>43790.0</v>
      </c>
      <c r="B677" s="1828" t="s">
        <v>2842</v>
      </c>
      <c r="C677" s="1819"/>
      <c r="D677" s="1705"/>
      <c r="E677" s="38"/>
      <c r="F677" s="38"/>
      <c r="G677" s="38"/>
      <c r="H677" s="1712"/>
      <c r="I677" s="1712"/>
      <c r="J677" s="1712"/>
      <c r="K677" s="1712"/>
      <c r="L677" s="1712"/>
      <c r="M677" s="1712"/>
      <c r="N677" s="1712"/>
      <c r="O677" s="427"/>
      <c r="P677" s="427"/>
      <c r="Q677" s="427"/>
      <c r="R677" s="427"/>
      <c r="S677" s="427"/>
    </row>
    <row r="678" ht="234.75" customHeight="1">
      <c r="A678" s="1820">
        <v>43790.0</v>
      </c>
      <c r="B678" s="1816" t="s">
        <v>2843</v>
      </c>
      <c r="C678" s="1818" t="s">
        <v>2844</v>
      </c>
      <c r="D678" s="1816"/>
      <c r="E678" s="1689"/>
      <c r="F678" s="1689"/>
      <c r="G678" s="1689"/>
      <c r="H678" s="1690"/>
      <c r="I678" s="1690"/>
      <c r="J678" s="1690"/>
      <c r="K678" s="1690"/>
      <c r="L678" s="1690"/>
      <c r="M678" s="1690"/>
      <c r="N678" s="1690"/>
      <c r="O678" s="427"/>
      <c r="P678" s="427"/>
      <c r="Q678" s="427"/>
      <c r="R678" s="427"/>
      <c r="S678" s="427"/>
    </row>
    <row r="679" ht="87.0" customHeight="1">
      <c r="A679" s="1817"/>
      <c r="B679" s="1828" t="s">
        <v>2845</v>
      </c>
      <c r="C679" s="1819" t="s">
        <v>2846</v>
      </c>
      <c r="D679" s="1705"/>
      <c r="E679" s="38"/>
      <c r="F679" s="38"/>
      <c r="G679" s="38"/>
      <c r="H679" s="1712"/>
      <c r="I679" s="1712"/>
      <c r="J679" s="1712"/>
      <c r="K679" s="1712"/>
      <c r="L679" s="1712"/>
      <c r="M679" s="1712"/>
      <c r="N679" s="1712"/>
      <c r="O679" s="427"/>
      <c r="P679" s="427"/>
      <c r="Q679" s="427"/>
      <c r="R679" s="427"/>
      <c r="S679" s="427"/>
    </row>
    <row r="680" ht="59.25" customHeight="1">
      <c r="A680" s="1814"/>
      <c r="B680" s="1816" t="s">
        <v>2847</v>
      </c>
      <c r="C680" s="1818" t="s">
        <v>2848</v>
      </c>
      <c r="D680" s="1816"/>
      <c r="E680" s="1689"/>
      <c r="F680" s="1689"/>
      <c r="G680" s="1689"/>
      <c r="H680" s="1690"/>
      <c r="I680" s="1690"/>
      <c r="J680" s="1690"/>
      <c r="K680" s="1690"/>
      <c r="L680" s="1690"/>
      <c r="M680" s="1690"/>
      <c r="N680" s="1690"/>
      <c r="O680" s="427"/>
      <c r="P680" s="427"/>
      <c r="Q680" s="427"/>
      <c r="R680" s="427"/>
      <c r="S680" s="427"/>
    </row>
    <row r="681" ht="138.0" customHeight="1">
      <c r="A681" s="1817"/>
      <c r="B681" s="1828" t="s">
        <v>2849</v>
      </c>
      <c r="C681" s="1819" t="s">
        <v>2850</v>
      </c>
      <c r="D681" s="1705"/>
      <c r="E681" s="38"/>
      <c r="F681" s="38"/>
      <c r="G681" s="38"/>
      <c r="H681" s="1712"/>
      <c r="I681" s="1712"/>
      <c r="J681" s="1712"/>
      <c r="K681" s="1712"/>
      <c r="L681" s="1712"/>
      <c r="M681" s="1712"/>
      <c r="N681" s="1712"/>
      <c r="O681" s="427"/>
      <c r="P681" s="427"/>
      <c r="Q681" s="427"/>
      <c r="R681" s="427"/>
      <c r="S681" s="427"/>
    </row>
    <row r="682" ht="138.0" customHeight="1">
      <c r="A682" s="1820">
        <v>43788.0</v>
      </c>
      <c r="B682" s="1816" t="s">
        <v>2851</v>
      </c>
      <c r="C682" s="1818" t="s">
        <v>3</v>
      </c>
      <c r="D682" s="1816"/>
      <c r="E682" s="1689"/>
      <c r="F682" s="1689"/>
      <c r="G682" s="1689"/>
      <c r="H682" s="1690"/>
      <c r="I682" s="1690"/>
      <c r="J682" s="1690"/>
      <c r="K682" s="1690"/>
      <c r="L682" s="1690"/>
      <c r="M682" s="1690"/>
      <c r="N682" s="1690"/>
      <c r="O682" s="427"/>
      <c r="P682" s="427"/>
      <c r="Q682" s="427"/>
      <c r="R682" s="427"/>
      <c r="S682" s="427"/>
    </row>
    <row r="683" ht="138.0" customHeight="1">
      <c r="A683" s="1812">
        <v>43788.0</v>
      </c>
      <c r="B683" s="1828" t="s">
        <v>2852</v>
      </c>
      <c r="C683" s="1819" t="s">
        <v>2853</v>
      </c>
      <c r="D683" s="1705"/>
      <c r="E683" s="38"/>
      <c r="F683" s="38"/>
      <c r="G683" s="38"/>
      <c r="H683" s="1712"/>
      <c r="I683" s="1712"/>
      <c r="J683" s="1712"/>
      <c r="K683" s="1712"/>
      <c r="L683" s="1712"/>
      <c r="M683" s="1712"/>
      <c r="N683" s="1712"/>
      <c r="O683" s="427"/>
      <c r="P683" s="427"/>
      <c r="Q683" s="427"/>
      <c r="R683" s="427"/>
      <c r="S683" s="427"/>
    </row>
    <row r="684" ht="138.0" customHeight="1">
      <c r="A684" s="1820">
        <v>43787.0</v>
      </c>
      <c r="B684" s="1816" t="s">
        <v>2854</v>
      </c>
      <c r="C684" s="1826" t="s">
        <v>2855</v>
      </c>
      <c r="D684" s="1816"/>
      <c r="E684" s="1689"/>
      <c r="F684" s="1689"/>
      <c r="G684" s="1689"/>
      <c r="H684" s="1690"/>
      <c r="I684" s="1690"/>
      <c r="J684" s="1690"/>
      <c r="K684" s="1690"/>
      <c r="L684" s="1690"/>
      <c r="M684" s="1690"/>
      <c r="N684" s="1690"/>
      <c r="O684" s="427"/>
      <c r="P684" s="427"/>
      <c r="Q684" s="427"/>
      <c r="R684" s="427"/>
      <c r="S684" s="427"/>
    </row>
    <row r="685" ht="168.75" customHeight="1">
      <c r="A685" s="1812">
        <v>43787.0</v>
      </c>
      <c r="B685" s="1828" t="s">
        <v>2856</v>
      </c>
      <c r="C685" s="1825" t="s">
        <v>2857</v>
      </c>
      <c r="D685" s="1705"/>
      <c r="E685" s="38"/>
      <c r="F685" s="38"/>
      <c r="G685" s="38"/>
      <c r="H685" s="1712"/>
      <c r="I685" s="1712"/>
      <c r="J685" s="1712"/>
      <c r="K685" s="1712"/>
      <c r="L685" s="1712"/>
      <c r="M685" s="1712"/>
      <c r="N685" s="1712"/>
      <c r="O685" s="427"/>
      <c r="P685" s="427"/>
      <c r="Q685" s="427"/>
      <c r="R685" s="427"/>
      <c r="S685" s="427"/>
    </row>
    <row r="686" ht="138.0" customHeight="1">
      <c r="A686" s="1820">
        <v>43787.0</v>
      </c>
      <c r="B686" s="1826" t="s">
        <v>2858</v>
      </c>
      <c r="C686" s="1826" t="s">
        <v>2859</v>
      </c>
      <c r="D686" s="1816"/>
      <c r="E686" s="1689"/>
      <c r="F686" s="1689"/>
      <c r="G686" s="1689"/>
      <c r="H686" s="1690"/>
      <c r="I686" s="1690"/>
      <c r="J686" s="1690"/>
      <c r="K686" s="1690"/>
      <c r="L686" s="1690"/>
      <c r="M686" s="1690"/>
      <c r="N686" s="1690"/>
      <c r="O686" s="427"/>
      <c r="P686" s="427"/>
      <c r="Q686" s="427"/>
      <c r="R686" s="427"/>
      <c r="S686" s="427"/>
    </row>
    <row r="687" ht="104.25" customHeight="1">
      <c r="A687" s="1812">
        <v>43786.0</v>
      </c>
      <c r="B687" s="1825" t="s">
        <v>2860</v>
      </c>
      <c r="C687" s="1825" t="s">
        <v>2861</v>
      </c>
      <c r="D687" s="1705" t="s">
        <v>2862</v>
      </c>
      <c r="E687" s="38"/>
      <c r="F687" s="38"/>
      <c r="G687" s="38"/>
      <c r="H687" s="1712"/>
      <c r="I687" s="1712"/>
      <c r="J687" s="1712"/>
      <c r="K687" s="1712"/>
      <c r="L687" s="1712"/>
      <c r="M687" s="1712"/>
      <c r="N687" s="1712"/>
      <c r="O687" s="427"/>
      <c r="P687" s="427"/>
      <c r="Q687" s="427"/>
      <c r="R687" s="427"/>
      <c r="S687" s="427"/>
    </row>
    <row r="688" ht="104.25" customHeight="1">
      <c r="A688" s="1820">
        <v>43785.0</v>
      </c>
      <c r="B688" s="1816" t="s">
        <v>2863</v>
      </c>
      <c r="C688" s="1826"/>
      <c r="D688" s="1816"/>
      <c r="E688" s="1689"/>
      <c r="F688" s="1689"/>
      <c r="G688" s="1689"/>
      <c r="H688" s="1690"/>
      <c r="I688" s="1690"/>
      <c r="J688" s="1690"/>
      <c r="K688" s="1690"/>
      <c r="L688" s="1690"/>
      <c r="M688" s="1690"/>
      <c r="N688" s="1690"/>
      <c r="O688" s="427"/>
      <c r="P688" s="427"/>
      <c r="Q688" s="427"/>
      <c r="R688" s="427"/>
      <c r="S688" s="427"/>
    </row>
    <row r="689" ht="134.25" customHeight="1">
      <c r="A689" s="1812">
        <v>43785.0</v>
      </c>
      <c r="B689" s="1828" t="s">
        <v>2864</v>
      </c>
      <c r="C689" s="1825"/>
      <c r="D689" s="1705"/>
      <c r="E689" s="38"/>
      <c r="F689" s="38"/>
      <c r="G689" s="38"/>
      <c r="H689" s="1712"/>
      <c r="I689" s="1712"/>
      <c r="J689" s="1712"/>
      <c r="K689" s="1712"/>
      <c r="L689" s="1712"/>
      <c r="M689" s="1712"/>
      <c r="N689" s="1712"/>
      <c r="O689" s="427"/>
      <c r="P689" s="427"/>
      <c r="Q689" s="427"/>
      <c r="R689" s="427"/>
      <c r="S689" s="427"/>
    </row>
    <row r="690" ht="104.25" customHeight="1">
      <c r="A690" s="1820">
        <v>43785.0</v>
      </c>
      <c r="B690" s="1816" t="s">
        <v>2865</v>
      </c>
      <c r="C690" s="1826"/>
      <c r="D690" s="1816"/>
      <c r="E690" s="1689"/>
      <c r="F690" s="1689"/>
      <c r="G690" s="1689"/>
      <c r="H690" s="1690"/>
      <c r="I690" s="1690"/>
      <c r="J690" s="1690"/>
      <c r="K690" s="1690"/>
      <c r="L690" s="1690"/>
      <c r="M690" s="1690"/>
      <c r="N690" s="1690"/>
      <c r="O690" s="427"/>
      <c r="P690" s="427"/>
      <c r="Q690" s="427"/>
      <c r="R690" s="427"/>
      <c r="S690" s="427"/>
    </row>
    <row r="691" ht="104.25" customHeight="1">
      <c r="A691" s="1812">
        <v>43785.0</v>
      </c>
      <c r="B691" s="1825" t="s">
        <v>2866</v>
      </c>
      <c r="C691" s="1819"/>
      <c r="D691" s="1705"/>
      <c r="E691" s="38"/>
      <c r="F691" s="38"/>
      <c r="G691" s="38"/>
      <c r="H691" s="1712"/>
      <c r="I691" s="1712"/>
      <c r="J691" s="1712"/>
      <c r="K691" s="1712"/>
      <c r="L691" s="1712"/>
      <c r="M691" s="1712"/>
      <c r="N691" s="1712"/>
      <c r="O691" s="427"/>
      <c r="P691" s="427"/>
      <c r="Q691" s="427"/>
      <c r="R691" s="427"/>
      <c r="S691" s="427"/>
    </row>
    <row r="692" ht="104.25" customHeight="1">
      <c r="A692" s="1820">
        <v>43785.0</v>
      </c>
      <c r="B692" s="1826" t="s">
        <v>2867</v>
      </c>
      <c r="C692" s="1816" t="s">
        <v>2868</v>
      </c>
      <c r="D692" s="1816"/>
      <c r="E692" s="1689"/>
      <c r="F692" s="1689"/>
      <c r="G692" s="1689"/>
      <c r="H692" s="1690"/>
      <c r="I692" s="1690"/>
      <c r="J692" s="1690"/>
      <c r="K692" s="1690"/>
      <c r="L692" s="1690"/>
      <c r="M692" s="1690"/>
      <c r="N692" s="1690"/>
      <c r="O692" s="427"/>
      <c r="P692" s="427"/>
      <c r="Q692" s="427"/>
      <c r="R692" s="427"/>
      <c r="S692" s="427"/>
    </row>
    <row r="693" ht="78.0" customHeight="1">
      <c r="A693" s="1812">
        <v>43784.0</v>
      </c>
      <c r="B693" s="1825" t="s">
        <v>2869</v>
      </c>
      <c r="C693" s="1819"/>
      <c r="D693" s="1705"/>
      <c r="E693" s="38"/>
      <c r="F693" s="38"/>
      <c r="G693" s="38"/>
      <c r="H693" s="1712"/>
      <c r="I693" s="1712"/>
      <c r="J693" s="1712"/>
      <c r="K693" s="1712"/>
      <c r="L693" s="1712"/>
      <c r="M693" s="1712"/>
      <c r="N693" s="1712"/>
      <c r="O693" s="427"/>
      <c r="P693" s="427"/>
      <c r="Q693" s="427"/>
      <c r="R693" s="427"/>
      <c r="S693" s="427"/>
    </row>
    <row r="694" ht="78.0" customHeight="1">
      <c r="A694" s="1820">
        <v>43784.0</v>
      </c>
      <c r="B694" s="1818" t="s">
        <v>2870</v>
      </c>
      <c r="C694" s="1816" t="s">
        <v>2871</v>
      </c>
      <c r="D694" s="1816"/>
      <c r="E694" s="1689"/>
      <c r="F694" s="1689"/>
      <c r="G694" s="1689"/>
      <c r="H694" s="1690"/>
      <c r="I694" s="1690"/>
      <c r="J694" s="1690"/>
      <c r="K694" s="1690"/>
      <c r="L694" s="1690"/>
      <c r="M694" s="1690"/>
      <c r="N694" s="1690"/>
      <c r="O694" s="427"/>
      <c r="P694" s="427"/>
      <c r="Q694" s="427"/>
      <c r="R694" s="427"/>
      <c r="S694" s="427"/>
    </row>
    <row r="695" ht="78.0" customHeight="1">
      <c r="A695" s="1812">
        <v>43784.0</v>
      </c>
      <c r="B695" s="1825" t="s">
        <v>2872</v>
      </c>
      <c r="C695" s="1819" t="s">
        <v>2873</v>
      </c>
      <c r="D695" s="1705" t="s">
        <v>2874</v>
      </c>
      <c r="E695" s="38"/>
      <c r="F695" s="38"/>
      <c r="G695" s="38"/>
      <c r="H695" s="1712"/>
      <c r="I695" s="1712"/>
      <c r="J695" s="1712"/>
      <c r="K695" s="1712"/>
      <c r="L695" s="1712"/>
      <c r="M695" s="1712"/>
      <c r="N695" s="1712"/>
      <c r="O695" s="427"/>
      <c r="P695" s="427"/>
      <c r="Q695" s="427"/>
      <c r="R695" s="427"/>
      <c r="S695" s="427"/>
    </row>
    <row r="696" ht="176.25" customHeight="1">
      <c r="A696" s="1820">
        <v>43784.0</v>
      </c>
      <c r="B696" s="1826" t="s">
        <v>2875</v>
      </c>
      <c r="C696" s="1816" t="s">
        <v>1251</v>
      </c>
      <c r="D696" s="1816" t="s">
        <v>2876</v>
      </c>
      <c r="E696" s="1689"/>
      <c r="F696" s="1689"/>
      <c r="G696" s="1689"/>
      <c r="H696" s="1690"/>
      <c r="I696" s="1690"/>
      <c r="J696" s="1690"/>
      <c r="K696" s="1690"/>
      <c r="L696" s="1690"/>
      <c r="M696" s="1690"/>
      <c r="N696" s="1690"/>
      <c r="O696" s="427"/>
      <c r="P696" s="427"/>
      <c r="Q696" s="427"/>
      <c r="R696" s="427"/>
      <c r="S696" s="427"/>
    </row>
    <row r="697" ht="78.0" customHeight="1">
      <c r="A697" s="1812">
        <v>43784.0</v>
      </c>
      <c r="B697" s="1825" t="s">
        <v>2877</v>
      </c>
      <c r="C697" s="1819" t="s">
        <v>2878</v>
      </c>
      <c r="D697" s="1705"/>
      <c r="E697" s="38"/>
      <c r="F697" s="38"/>
      <c r="G697" s="38"/>
      <c r="H697" s="1712"/>
      <c r="I697" s="1712"/>
      <c r="J697" s="1712"/>
      <c r="K697" s="1712"/>
      <c r="L697" s="1712"/>
      <c r="M697" s="1712"/>
      <c r="N697" s="1712"/>
      <c r="O697" s="427"/>
      <c r="P697" s="427"/>
      <c r="Q697" s="427"/>
      <c r="R697" s="427"/>
      <c r="S697" s="427"/>
    </row>
    <row r="698" ht="256.5" customHeight="1">
      <c r="A698" s="1820">
        <v>43783.0</v>
      </c>
      <c r="B698" s="1826" t="s">
        <v>2879</v>
      </c>
      <c r="C698" s="1816" t="s">
        <v>2880</v>
      </c>
      <c r="D698" s="1816" t="s">
        <v>2881</v>
      </c>
      <c r="E698" s="1852" t="s">
        <v>2882</v>
      </c>
      <c r="F698" s="1689"/>
      <c r="G698" s="1689"/>
      <c r="H698" s="1690"/>
      <c r="I698" s="1690"/>
      <c r="J698" s="1690"/>
      <c r="K698" s="1690"/>
      <c r="L698" s="1690"/>
      <c r="M698" s="1690"/>
      <c r="N698" s="1690"/>
      <c r="O698" s="427"/>
      <c r="P698" s="427"/>
      <c r="Q698" s="427"/>
      <c r="R698" s="427"/>
      <c r="S698" s="427"/>
    </row>
    <row r="699" ht="78.0" customHeight="1">
      <c r="A699" s="1812">
        <v>43783.0</v>
      </c>
      <c r="B699" s="1825" t="s">
        <v>2883</v>
      </c>
      <c r="C699" s="1819" t="s">
        <v>2884</v>
      </c>
      <c r="D699" s="1705" t="s">
        <v>2885</v>
      </c>
      <c r="E699" s="38"/>
      <c r="F699" s="38"/>
      <c r="G699" s="38"/>
      <c r="H699" s="1712"/>
      <c r="I699" s="1712"/>
      <c r="J699" s="1712"/>
      <c r="K699" s="1712"/>
      <c r="L699" s="1712"/>
      <c r="M699" s="1712"/>
      <c r="N699" s="1712"/>
      <c r="O699" s="427"/>
      <c r="P699" s="427"/>
      <c r="Q699" s="427"/>
      <c r="R699" s="427"/>
      <c r="S699" s="427"/>
    </row>
    <row r="700" ht="119.25" customHeight="1">
      <c r="A700" s="1820">
        <v>43783.0</v>
      </c>
      <c r="B700" s="1826" t="s">
        <v>2886</v>
      </c>
      <c r="C700" s="1816"/>
      <c r="D700" s="1816"/>
      <c r="E700" s="1689"/>
      <c r="F700" s="1689"/>
      <c r="G700" s="1689"/>
      <c r="H700" s="1690"/>
      <c r="I700" s="1690"/>
      <c r="J700" s="1690"/>
      <c r="K700" s="1690"/>
      <c r="L700" s="1690"/>
      <c r="M700" s="1690"/>
      <c r="N700" s="1690"/>
      <c r="O700" s="427"/>
      <c r="P700" s="427"/>
      <c r="Q700" s="427"/>
      <c r="R700" s="427"/>
      <c r="S700" s="427"/>
    </row>
    <row r="701" ht="78.0" customHeight="1">
      <c r="A701" s="1853">
        <v>43783.0</v>
      </c>
      <c r="B701" s="1825" t="s">
        <v>2887</v>
      </c>
      <c r="C701" s="1825"/>
      <c r="D701" s="1825"/>
      <c r="E701" s="1833"/>
      <c r="F701" s="1833"/>
      <c r="G701" s="1712"/>
      <c r="H701" s="1833"/>
      <c r="I701" s="1712"/>
      <c r="J701" s="1712"/>
      <c r="K701" s="1712"/>
      <c r="L701" s="1712"/>
      <c r="M701" s="1712"/>
      <c r="N701" s="1712"/>
      <c r="O701" s="427"/>
      <c r="P701" s="427"/>
      <c r="Q701" s="427"/>
      <c r="R701" s="427"/>
      <c r="S701" s="427"/>
    </row>
    <row r="702" ht="54.0" customHeight="1">
      <c r="A702" s="1854">
        <v>43782.0</v>
      </c>
      <c r="B702" s="1826" t="s">
        <v>2888</v>
      </c>
      <c r="C702" s="1826" t="s">
        <v>2889</v>
      </c>
      <c r="D702" s="1826"/>
      <c r="E702" s="1855"/>
      <c r="F702" s="1855"/>
      <c r="G702" s="1690"/>
      <c r="H702" s="1855"/>
      <c r="I702" s="1690"/>
      <c r="J702" s="1690"/>
      <c r="K702" s="1690"/>
      <c r="L702" s="1690"/>
      <c r="M702" s="1690"/>
      <c r="N702" s="1690"/>
      <c r="O702" s="427"/>
      <c r="P702" s="427"/>
      <c r="Q702" s="427"/>
      <c r="R702" s="427"/>
      <c r="S702" s="427"/>
    </row>
    <row r="703">
      <c r="A703" s="1853">
        <v>43782.0</v>
      </c>
      <c r="B703" s="1825" t="s">
        <v>2890</v>
      </c>
      <c r="C703" s="1825" t="s">
        <v>2891</v>
      </c>
      <c r="D703" s="1825"/>
      <c r="E703" s="1833"/>
      <c r="F703" s="1833"/>
      <c r="G703" s="1712"/>
      <c r="H703" s="1833"/>
      <c r="I703" s="1712"/>
      <c r="J703" s="1712"/>
      <c r="K703" s="1712"/>
      <c r="L703" s="1712"/>
      <c r="M703" s="1712"/>
      <c r="N703" s="1712"/>
      <c r="O703" s="1856"/>
      <c r="P703" s="1856"/>
      <c r="Q703" s="378"/>
      <c r="R703" s="378"/>
      <c r="S703" s="599"/>
    </row>
    <row r="704">
      <c r="A704" s="1854">
        <v>43782.0</v>
      </c>
      <c r="B704" s="1826" t="s">
        <v>2892</v>
      </c>
      <c r="C704" s="1826" t="s">
        <v>2893</v>
      </c>
      <c r="D704" s="1701"/>
      <c r="E704" s="1689"/>
      <c r="F704" s="1855"/>
      <c r="G704" s="1690"/>
      <c r="H704" s="1855"/>
      <c r="I704" s="1690"/>
      <c r="J704" s="1690"/>
      <c r="K704" s="1690"/>
      <c r="L704" s="1690"/>
      <c r="M704" s="1690"/>
      <c r="N704" s="1690"/>
      <c r="O704" s="1856"/>
      <c r="P704" s="1856"/>
      <c r="Q704" s="378"/>
      <c r="R704" s="378"/>
      <c r="S704" s="599"/>
    </row>
    <row r="705">
      <c r="A705" s="1853">
        <v>43782.0</v>
      </c>
      <c r="B705" s="1825" t="s">
        <v>2894</v>
      </c>
      <c r="C705" s="1825" t="s">
        <v>2895</v>
      </c>
      <c r="D705" s="1825"/>
      <c r="E705" s="1833"/>
      <c r="F705" s="1833"/>
      <c r="G705" s="1712"/>
      <c r="H705" s="1833"/>
      <c r="I705" s="1712"/>
      <c r="J705" s="1712"/>
      <c r="K705" s="1712"/>
      <c r="L705" s="1712"/>
      <c r="M705" s="1712"/>
      <c r="N705" s="1712"/>
      <c r="O705" s="1856"/>
      <c r="P705" s="1856"/>
      <c r="Q705" s="378"/>
      <c r="R705" s="378"/>
      <c r="S705" s="599"/>
    </row>
    <row r="706">
      <c r="A706" s="1854">
        <v>43782.0</v>
      </c>
      <c r="B706" s="1816" t="s">
        <v>2896</v>
      </c>
      <c r="C706" s="1826"/>
      <c r="D706" s="1826"/>
      <c r="E706" s="1855"/>
      <c r="F706" s="1855"/>
      <c r="G706" s="1690"/>
      <c r="H706" s="1855"/>
      <c r="I706" s="1690"/>
      <c r="J706" s="1690"/>
      <c r="K706" s="1690"/>
      <c r="L706" s="1690"/>
      <c r="M706" s="1690"/>
      <c r="N706" s="1690"/>
      <c r="O706" s="1856"/>
      <c r="P706" s="1856"/>
      <c r="Q706" s="378"/>
      <c r="R706" s="378"/>
      <c r="S706" s="599"/>
    </row>
    <row r="707">
      <c r="A707" s="1853">
        <v>43781.0</v>
      </c>
      <c r="B707" s="1828" t="s">
        <v>2897</v>
      </c>
      <c r="C707" s="1825"/>
      <c r="D707" s="1825"/>
      <c r="E707" s="1833"/>
      <c r="F707" s="1833"/>
      <c r="G707" s="1712"/>
      <c r="H707" s="1833"/>
      <c r="I707" s="1712"/>
      <c r="J707" s="1712"/>
      <c r="K707" s="1712"/>
      <c r="L707" s="1712"/>
      <c r="M707" s="1712"/>
      <c r="N707" s="1712"/>
      <c r="O707" s="1856"/>
      <c r="P707" s="1856"/>
      <c r="Q707" s="378"/>
      <c r="R707" s="378"/>
      <c r="S707" s="599"/>
    </row>
    <row r="708">
      <c r="A708" s="1854">
        <v>43781.0</v>
      </c>
      <c r="B708" s="1816" t="s">
        <v>2898</v>
      </c>
      <c r="C708" s="1826" t="s">
        <v>2899</v>
      </c>
      <c r="D708" s="1826" t="s">
        <v>2900</v>
      </c>
      <c r="E708" s="1855"/>
      <c r="F708" s="1855"/>
      <c r="G708" s="1690"/>
      <c r="H708" s="1855"/>
      <c r="I708" s="1690"/>
      <c r="J708" s="1690"/>
      <c r="K708" s="1690"/>
      <c r="L708" s="1690"/>
      <c r="M708" s="1690"/>
      <c r="N708" s="1690"/>
      <c r="O708" s="1856"/>
      <c r="P708" s="1856"/>
      <c r="Q708" s="378"/>
      <c r="R708" s="378"/>
      <c r="S708" s="599"/>
    </row>
    <row r="709">
      <c r="A709" s="1853">
        <v>43781.0</v>
      </c>
      <c r="B709" s="1828" t="s">
        <v>2901</v>
      </c>
      <c r="C709" s="1825" t="s">
        <v>2902</v>
      </c>
      <c r="D709" s="1825" t="s">
        <v>2903</v>
      </c>
      <c r="E709" s="1833"/>
      <c r="F709" s="1833"/>
      <c r="G709" s="1712"/>
      <c r="H709" s="1833"/>
      <c r="I709" s="1712"/>
      <c r="J709" s="1712"/>
      <c r="K709" s="1712"/>
      <c r="L709" s="1712"/>
      <c r="M709" s="1712"/>
      <c r="N709" s="1712"/>
      <c r="O709" s="1856"/>
      <c r="P709" s="1856"/>
      <c r="Q709" s="378"/>
      <c r="R709" s="378"/>
      <c r="S709" s="599"/>
    </row>
    <row r="710">
      <c r="A710" s="1854">
        <v>43781.0</v>
      </c>
      <c r="B710" s="1816" t="s">
        <v>2904</v>
      </c>
      <c r="C710" s="1826" t="s">
        <v>2905</v>
      </c>
      <c r="D710" s="1826"/>
      <c r="E710" s="1855"/>
      <c r="F710" s="1855"/>
      <c r="G710" s="1690"/>
      <c r="H710" s="1855"/>
      <c r="I710" s="1690"/>
      <c r="J710" s="1690"/>
      <c r="K710" s="1690"/>
      <c r="L710" s="1690"/>
      <c r="M710" s="1690"/>
      <c r="N710" s="1690"/>
      <c r="O710" s="1856"/>
      <c r="P710" s="1856"/>
      <c r="Q710" s="378"/>
      <c r="R710" s="378"/>
      <c r="S710" s="599"/>
    </row>
    <row r="711">
      <c r="A711" s="1853">
        <v>43781.0</v>
      </c>
      <c r="B711" s="1828" t="s">
        <v>2906</v>
      </c>
      <c r="C711" s="1825" t="s">
        <v>2907</v>
      </c>
      <c r="D711" s="1825" t="s">
        <v>2908</v>
      </c>
      <c r="E711" s="1833" t="s">
        <v>2909</v>
      </c>
      <c r="F711" s="1833"/>
      <c r="G711" s="1712"/>
      <c r="H711" s="1833"/>
      <c r="I711" s="1712"/>
      <c r="J711" s="1712"/>
      <c r="K711" s="1712"/>
      <c r="L711" s="1712"/>
      <c r="M711" s="1712"/>
      <c r="N711" s="1712"/>
      <c r="O711" s="1856"/>
      <c r="P711" s="1856"/>
      <c r="Q711" s="378"/>
      <c r="R711" s="378"/>
      <c r="S711" s="599"/>
    </row>
    <row r="712">
      <c r="A712" s="1854">
        <v>43781.0</v>
      </c>
      <c r="B712" s="1816" t="s">
        <v>2910</v>
      </c>
      <c r="C712" s="1826"/>
      <c r="D712" s="1826"/>
      <c r="E712" s="1855"/>
      <c r="F712" s="1855"/>
      <c r="G712" s="1690"/>
      <c r="H712" s="1855"/>
      <c r="I712" s="1690"/>
      <c r="J712" s="1690"/>
      <c r="K712" s="1690"/>
      <c r="L712" s="1690"/>
      <c r="M712" s="1690"/>
      <c r="N712" s="1690"/>
      <c r="O712" s="1856"/>
      <c r="P712" s="1856"/>
      <c r="Q712" s="378"/>
      <c r="R712" s="378"/>
      <c r="S712" s="599"/>
    </row>
    <row r="713">
      <c r="A713" s="1853">
        <v>43781.0</v>
      </c>
      <c r="B713" s="1828" t="s">
        <v>2911</v>
      </c>
      <c r="C713" s="1825" t="s">
        <v>2912</v>
      </c>
      <c r="D713" s="1825"/>
      <c r="E713" s="1833"/>
      <c r="F713" s="1833"/>
      <c r="G713" s="1712"/>
      <c r="H713" s="1833"/>
      <c r="I713" s="1712"/>
      <c r="J713" s="1712"/>
      <c r="K713" s="1712"/>
      <c r="L713" s="1712"/>
      <c r="M713" s="1712"/>
      <c r="N713" s="1712"/>
      <c r="O713" s="1856"/>
      <c r="P713" s="1856"/>
      <c r="Q713" s="378"/>
      <c r="R713" s="378"/>
      <c r="S713" s="599"/>
    </row>
    <row r="714">
      <c r="A714" s="1854">
        <v>43781.0</v>
      </c>
      <c r="B714" s="1816" t="s">
        <v>2913</v>
      </c>
      <c r="C714" s="1826" t="s">
        <v>2914</v>
      </c>
      <c r="D714" s="1826"/>
      <c r="E714" s="1855"/>
      <c r="F714" s="1855"/>
      <c r="G714" s="1690"/>
      <c r="H714" s="1855"/>
      <c r="I714" s="1690"/>
      <c r="J714" s="1690"/>
      <c r="K714" s="1690"/>
      <c r="L714" s="1690"/>
      <c r="M714" s="1690"/>
      <c r="N714" s="1690"/>
      <c r="O714" s="1856"/>
      <c r="P714" s="1856"/>
      <c r="Q714" s="378"/>
      <c r="R714" s="378"/>
      <c r="S714" s="599"/>
    </row>
    <row r="715">
      <c r="A715" s="1853">
        <v>43781.0</v>
      </c>
      <c r="B715" s="1828" t="s">
        <v>2915</v>
      </c>
      <c r="C715" s="1825" t="s">
        <v>2916</v>
      </c>
      <c r="D715" s="1825" t="s">
        <v>2917</v>
      </c>
      <c r="E715" s="1833" t="s">
        <v>2918</v>
      </c>
      <c r="F715" s="1833" t="s">
        <v>2919</v>
      </c>
      <c r="G715" s="1712"/>
      <c r="H715" s="1833"/>
      <c r="I715" s="1712"/>
      <c r="J715" s="1712"/>
      <c r="K715" s="1712"/>
      <c r="L715" s="1712"/>
      <c r="M715" s="1712"/>
      <c r="N715" s="1712"/>
      <c r="O715" s="1856"/>
      <c r="P715" s="1856"/>
      <c r="Q715" s="378"/>
      <c r="R715" s="378"/>
      <c r="S715" s="599"/>
    </row>
    <row r="716">
      <c r="A716" s="1854">
        <v>43781.0</v>
      </c>
      <c r="B716" s="1816" t="s">
        <v>2923</v>
      </c>
      <c r="C716" s="1826" t="s">
        <v>2921</v>
      </c>
      <c r="D716" s="1826" t="s">
        <v>6833</v>
      </c>
      <c r="E716" s="1855"/>
      <c r="F716" s="1855"/>
      <c r="G716" s="1690"/>
      <c r="H716" s="1855"/>
      <c r="I716" s="1690"/>
      <c r="J716" s="1690"/>
      <c r="K716" s="1690"/>
      <c r="L716" s="1690"/>
      <c r="M716" s="1690"/>
      <c r="N716" s="1690"/>
      <c r="O716" s="1856"/>
      <c r="P716" s="1856"/>
      <c r="Q716" s="378"/>
      <c r="R716" s="378"/>
      <c r="S716" s="599"/>
    </row>
    <row r="717">
      <c r="A717" s="1853">
        <v>43780.0</v>
      </c>
      <c r="B717" s="1828" t="s">
        <v>2923</v>
      </c>
      <c r="C717" s="1825" t="s">
        <v>2924</v>
      </c>
      <c r="D717" s="1825"/>
      <c r="E717" s="1833"/>
      <c r="F717" s="1833"/>
      <c r="G717" s="1712"/>
      <c r="H717" s="1833"/>
      <c r="I717" s="1712"/>
      <c r="J717" s="1712"/>
      <c r="K717" s="1712"/>
      <c r="L717" s="1712"/>
      <c r="M717" s="1712"/>
      <c r="N717" s="1712"/>
      <c r="O717" s="1856"/>
      <c r="P717" s="1856"/>
      <c r="Q717" s="378"/>
      <c r="R717" s="378"/>
      <c r="S717" s="599"/>
    </row>
    <row r="718">
      <c r="A718" s="1854">
        <v>43780.0</v>
      </c>
      <c r="B718" s="1816" t="s">
        <v>6834</v>
      </c>
      <c r="C718" s="1826" t="s">
        <v>2926</v>
      </c>
      <c r="D718" s="1826"/>
      <c r="E718" s="1855"/>
      <c r="F718" s="1855"/>
      <c r="G718" s="1690"/>
      <c r="H718" s="1855"/>
      <c r="I718" s="1690"/>
      <c r="J718" s="1690"/>
      <c r="K718" s="1690"/>
      <c r="L718" s="1690"/>
      <c r="M718" s="1690"/>
      <c r="N718" s="1690"/>
      <c r="O718" s="1856"/>
      <c r="P718" s="1856"/>
      <c r="Q718" s="378"/>
      <c r="R718" s="378"/>
      <c r="S718" s="599"/>
    </row>
    <row r="719">
      <c r="A719" s="1853">
        <v>43780.0</v>
      </c>
      <c r="B719" s="1828" t="s">
        <v>6835</v>
      </c>
      <c r="C719" s="1825"/>
      <c r="D719" s="1825"/>
      <c r="E719" s="1833"/>
      <c r="F719" s="1833"/>
      <c r="G719" s="1712"/>
      <c r="H719" s="1833"/>
      <c r="I719" s="1712"/>
      <c r="J719" s="1712"/>
      <c r="K719" s="1712"/>
      <c r="L719" s="1712"/>
      <c r="M719" s="1712"/>
      <c r="N719" s="1712"/>
      <c r="O719" s="1856"/>
      <c r="P719" s="1856"/>
      <c r="Q719" s="378"/>
      <c r="R719" s="378"/>
      <c r="S719" s="599"/>
    </row>
    <row r="720">
      <c r="A720" s="1854">
        <v>43780.0</v>
      </c>
      <c r="B720" s="1816" t="s">
        <v>2928</v>
      </c>
      <c r="C720" s="1826"/>
      <c r="D720" s="1826"/>
      <c r="E720" s="1855"/>
      <c r="F720" s="1855"/>
      <c r="G720" s="1690"/>
      <c r="H720" s="1855"/>
      <c r="I720" s="1690"/>
      <c r="J720" s="1690"/>
      <c r="K720" s="1690"/>
      <c r="L720" s="1690"/>
      <c r="M720" s="1690"/>
      <c r="N720" s="1690"/>
      <c r="O720" s="1856"/>
      <c r="P720" s="1856"/>
      <c r="Q720" s="378"/>
      <c r="R720" s="378"/>
      <c r="S720" s="599"/>
    </row>
    <row r="721">
      <c r="A721" s="1853">
        <v>43780.0</v>
      </c>
      <c r="B721" s="1828" t="s">
        <v>2929</v>
      </c>
      <c r="C721" s="1825" t="s">
        <v>2930</v>
      </c>
      <c r="D721" s="1825"/>
      <c r="E721" s="1833"/>
      <c r="F721" s="1833"/>
      <c r="G721" s="1712"/>
      <c r="H721" s="1833"/>
      <c r="I721" s="1712"/>
      <c r="J721" s="1712"/>
      <c r="K721" s="1712"/>
      <c r="L721" s="1712"/>
      <c r="M721" s="1712"/>
      <c r="N721" s="1712"/>
      <c r="O721" s="1856"/>
      <c r="P721" s="1856"/>
      <c r="Q721" s="378"/>
      <c r="R721" s="378"/>
      <c r="S721" s="599"/>
    </row>
    <row r="722">
      <c r="A722" s="1854">
        <v>43780.0</v>
      </c>
      <c r="B722" s="1816" t="s">
        <v>2931</v>
      </c>
      <c r="C722" s="1826" t="s">
        <v>2932</v>
      </c>
      <c r="D722" s="1826"/>
      <c r="E722" s="1855"/>
      <c r="F722" s="1855"/>
      <c r="G722" s="1690"/>
      <c r="H722" s="1855"/>
      <c r="I722" s="1690"/>
      <c r="J722" s="1690"/>
      <c r="K722" s="1690"/>
      <c r="L722" s="1690"/>
      <c r="M722" s="1690"/>
      <c r="N722" s="1690"/>
      <c r="O722" s="1856"/>
      <c r="P722" s="1856"/>
      <c r="Q722" s="378"/>
      <c r="R722" s="378"/>
      <c r="S722" s="599"/>
    </row>
    <row r="723">
      <c r="A723" s="1853">
        <v>43780.0</v>
      </c>
      <c r="B723" s="1828" t="s">
        <v>2933</v>
      </c>
      <c r="C723" s="1825"/>
      <c r="D723" s="1825"/>
      <c r="E723" s="1833"/>
      <c r="F723" s="1833"/>
      <c r="G723" s="1712"/>
      <c r="H723" s="1833"/>
      <c r="I723" s="1712"/>
      <c r="J723" s="1712"/>
      <c r="K723" s="1712"/>
      <c r="L723" s="1712"/>
      <c r="M723" s="1712"/>
      <c r="N723" s="1712"/>
      <c r="O723" s="1856"/>
      <c r="P723" s="1856"/>
      <c r="Q723" s="378"/>
      <c r="R723" s="378"/>
      <c r="S723" s="599"/>
    </row>
    <row r="724">
      <c r="A724" s="1854">
        <v>43780.0</v>
      </c>
      <c r="B724" s="1816" t="s">
        <v>2934</v>
      </c>
      <c r="C724" s="1826" t="s">
        <v>2935</v>
      </c>
      <c r="D724" s="1826"/>
      <c r="E724" s="1855"/>
      <c r="F724" s="1855"/>
      <c r="G724" s="1690"/>
      <c r="H724" s="1855"/>
      <c r="I724" s="1690"/>
      <c r="J724" s="1690"/>
      <c r="K724" s="1690"/>
      <c r="L724" s="1690"/>
      <c r="M724" s="1690"/>
      <c r="N724" s="1690"/>
      <c r="O724" s="1856"/>
      <c r="P724" s="1856"/>
      <c r="Q724" s="378"/>
      <c r="R724" s="378"/>
      <c r="S724" s="599"/>
    </row>
    <row r="725" ht="72.0" customHeight="1">
      <c r="A725" s="1853">
        <v>43780.0</v>
      </c>
      <c r="B725" s="1828" t="s">
        <v>2936</v>
      </c>
      <c r="C725" s="1825" t="s">
        <v>2937</v>
      </c>
      <c r="D725" s="1825" t="s">
        <v>2938</v>
      </c>
      <c r="E725" s="1833" t="s">
        <v>2939</v>
      </c>
      <c r="F725" s="1833"/>
      <c r="G725" s="1712"/>
      <c r="H725" s="1833"/>
      <c r="I725" s="1712"/>
      <c r="J725" s="1712"/>
      <c r="K725" s="1712"/>
      <c r="L725" s="1712"/>
      <c r="M725" s="1712"/>
      <c r="N725" s="1712"/>
      <c r="O725" s="1856"/>
      <c r="P725" s="1856"/>
      <c r="Q725" s="378"/>
      <c r="R725" s="378"/>
      <c r="S725" s="599"/>
    </row>
    <row r="726" ht="381.75" customHeight="1">
      <c r="A726" s="1854">
        <v>43779.0</v>
      </c>
      <c r="B726" s="1816" t="s">
        <v>2940</v>
      </c>
      <c r="C726" s="1826" t="s">
        <v>2941</v>
      </c>
      <c r="D726" s="1826" t="s">
        <v>2942</v>
      </c>
      <c r="E726" s="1689"/>
      <c r="F726" s="1855"/>
      <c r="G726" s="1690"/>
      <c r="H726" s="1855"/>
      <c r="I726" s="1690"/>
      <c r="J726" s="1690"/>
      <c r="K726" s="1690"/>
      <c r="L726" s="1690"/>
      <c r="M726" s="1690"/>
      <c r="N726" s="1690"/>
      <c r="O726" s="1856"/>
      <c r="P726" s="1856"/>
      <c r="Q726" s="378"/>
      <c r="R726" s="378"/>
      <c r="S726" s="599"/>
    </row>
    <row r="727" ht="322.5" customHeight="1">
      <c r="A727" s="1853">
        <v>43779.0</v>
      </c>
      <c r="B727" s="1828" t="s">
        <v>2943</v>
      </c>
      <c r="C727" s="1825"/>
      <c r="D727" s="1825"/>
      <c r="E727" s="1833"/>
      <c r="F727" s="1833"/>
      <c r="G727" s="1712"/>
      <c r="H727" s="1833"/>
      <c r="I727" s="1712"/>
      <c r="J727" s="1712"/>
      <c r="K727" s="1712"/>
      <c r="L727" s="1712"/>
      <c r="M727" s="1712"/>
      <c r="N727" s="1712"/>
      <c r="O727" s="1856"/>
      <c r="P727" s="1856"/>
      <c r="Q727" s="378"/>
      <c r="R727" s="378"/>
      <c r="S727" s="599"/>
    </row>
    <row r="728" ht="169.5" customHeight="1">
      <c r="A728" s="1854">
        <v>43779.0</v>
      </c>
      <c r="B728" s="1857" t="s">
        <v>6836</v>
      </c>
      <c r="C728" s="1826" t="s">
        <v>2945</v>
      </c>
      <c r="D728" s="1826"/>
      <c r="E728" s="1855"/>
      <c r="F728" s="1855"/>
      <c r="G728" s="1690"/>
      <c r="H728" s="1855"/>
      <c r="I728" s="1690"/>
      <c r="J728" s="1690"/>
      <c r="K728" s="1690"/>
      <c r="L728" s="1690"/>
      <c r="M728" s="1690"/>
      <c r="N728" s="1690"/>
      <c r="O728" s="1856"/>
      <c r="P728" s="1856"/>
      <c r="Q728" s="378"/>
      <c r="R728" s="378"/>
      <c r="S728" s="599"/>
    </row>
    <row r="729" ht="49.5" customHeight="1">
      <c r="A729" s="1853">
        <v>43779.0</v>
      </c>
      <c r="B729" s="1858" t="s">
        <v>2946</v>
      </c>
      <c r="C729" s="1825" t="s">
        <v>2947</v>
      </c>
      <c r="D729" s="1825" t="s">
        <v>2948</v>
      </c>
      <c r="E729" s="1833" t="s">
        <v>2949</v>
      </c>
      <c r="F729" s="1712" t="s">
        <v>2950</v>
      </c>
      <c r="G729" s="38"/>
      <c r="H729" s="1833"/>
      <c r="I729" s="1712"/>
      <c r="J729" s="1712"/>
      <c r="K729" s="1712"/>
      <c r="L729" s="1712"/>
      <c r="M729" s="1712"/>
      <c r="N729" s="1712"/>
      <c r="O729" s="1856"/>
      <c r="P729" s="1856"/>
      <c r="Q729" s="378"/>
      <c r="R729" s="378"/>
      <c r="S729" s="599"/>
    </row>
    <row r="730" ht="164.25" customHeight="1">
      <c r="A730" s="1854">
        <v>43779.0</v>
      </c>
      <c r="B730" s="1826" t="s">
        <v>2951</v>
      </c>
      <c r="C730" s="1816" t="s">
        <v>2952</v>
      </c>
      <c r="D730" s="1826" t="s">
        <v>2953</v>
      </c>
      <c r="E730" s="1689"/>
      <c r="F730" s="1689"/>
      <c r="G730" s="1689"/>
      <c r="H730" s="1855"/>
      <c r="I730" s="1690"/>
      <c r="J730" s="1690"/>
      <c r="K730" s="1690"/>
      <c r="L730" s="1690"/>
      <c r="M730" s="1690"/>
      <c r="N730" s="1690"/>
      <c r="O730" s="1856"/>
      <c r="P730" s="1856"/>
      <c r="Q730" s="378"/>
      <c r="R730" s="378"/>
      <c r="S730" s="599"/>
    </row>
    <row r="731" ht="328.5" customHeight="1">
      <c r="A731" s="1853">
        <v>43778.0</v>
      </c>
      <c r="B731" s="1825" t="s">
        <v>2954</v>
      </c>
      <c r="C731" s="1828" t="s">
        <v>2955</v>
      </c>
      <c r="D731" s="1828"/>
      <c r="E731" s="38"/>
      <c r="F731" s="38"/>
      <c r="G731" s="38"/>
      <c r="H731" s="1833"/>
      <c r="I731" s="1712"/>
      <c r="J731" s="1712"/>
      <c r="K731" s="1712"/>
      <c r="L731" s="1712"/>
      <c r="M731" s="1712"/>
      <c r="N731" s="1712"/>
      <c r="O731" s="1856"/>
      <c r="P731" s="1856"/>
      <c r="Q731" s="378"/>
      <c r="R731" s="378"/>
      <c r="S731" s="599"/>
    </row>
    <row r="732" ht="469.5" customHeight="1">
      <c r="A732" s="1854">
        <v>43778.0</v>
      </c>
      <c r="B732" s="1816" t="s">
        <v>2956</v>
      </c>
      <c r="C732" s="1816" t="s">
        <v>2957</v>
      </c>
      <c r="D732" s="1816"/>
      <c r="E732" s="1689"/>
      <c r="F732" s="1689"/>
      <c r="G732" s="1689"/>
      <c r="H732" s="1855"/>
      <c r="I732" s="1690"/>
      <c r="J732" s="1690"/>
      <c r="K732" s="1690"/>
      <c r="L732" s="1690"/>
      <c r="M732" s="1690"/>
      <c r="N732" s="1690"/>
      <c r="O732" s="1856"/>
      <c r="P732" s="1856"/>
      <c r="Q732" s="378"/>
      <c r="R732" s="378"/>
      <c r="S732" s="599"/>
    </row>
    <row r="733" ht="145.5" customHeight="1">
      <c r="A733" s="1853">
        <v>43778.0</v>
      </c>
      <c r="B733" s="1828" t="s">
        <v>2958</v>
      </c>
      <c r="C733" s="1828" t="s">
        <v>2959</v>
      </c>
      <c r="D733" s="1828"/>
      <c r="E733" s="38"/>
      <c r="F733" s="38"/>
      <c r="G733" s="38"/>
      <c r="H733" s="1833"/>
      <c r="I733" s="1712"/>
      <c r="J733" s="1712"/>
      <c r="K733" s="1712"/>
      <c r="L733" s="1712"/>
      <c r="M733" s="1712"/>
      <c r="N733" s="1712"/>
      <c r="O733" s="1856"/>
      <c r="P733" s="1856"/>
      <c r="Q733" s="378"/>
      <c r="R733" s="378"/>
      <c r="S733" s="599"/>
    </row>
    <row r="734" ht="104.25" customHeight="1">
      <c r="A734" s="1854">
        <v>43778.0</v>
      </c>
      <c r="B734" s="1816" t="s">
        <v>2960</v>
      </c>
      <c r="C734" s="1816" t="s">
        <v>2961</v>
      </c>
      <c r="D734" s="1816"/>
      <c r="E734" s="1689"/>
      <c r="F734" s="1689"/>
      <c r="G734" s="1689"/>
      <c r="H734" s="1855"/>
      <c r="I734" s="1690"/>
      <c r="J734" s="1690"/>
      <c r="K734" s="1690"/>
      <c r="L734" s="1690"/>
      <c r="M734" s="1690"/>
      <c r="N734" s="1690"/>
      <c r="O734" s="1856"/>
      <c r="P734" s="1856"/>
      <c r="Q734" s="378"/>
      <c r="R734" s="378"/>
      <c r="S734" s="599"/>
    </row>
    <row r="735" ht="104.25" customHeight="1">
      <c r="A735" s="1853">
        <v>43778.0</v>
      </c>
      <c r="B735" s="1828" t="s">
        <v>2962</v>
      </c>
      <c r="C735" s="1828"/>
      <c r="D735" s="1828"/>
      <c r="E735" s="38"/>
      <c r="F735" s="38"/>
      <c r="G735" s="38"/>
      <c r="H735" s="1833"/>
      <c r="I735" s="1712"/>
      <c r="J735" s="1712"/>
      <c r="K735" s="1712"/>
      <c r="L735" s="1712"/>
      <c r="M735" s="1712"/>
      <c r="N735" s="1712"/>
      <c r="O735" s="1856"/>
      <c r="P735" s="1856"/>
      <c r="Q735" s="378"/>
      <c r="R735" s="378"/>
      <c r="S735" s="599"/>
    </row>
    <row r="736" ht="147.75" customHeight="1">
      <c r="A736" s="1854">
        <v>43777.0</v>
      </c>
      <c r="B736" s="1816" t="s">
        <v>2963</v>
      </c>
      <c r="C736" s="1816" t="s">
        <v>2964</v>
      </c>
      <c r="D736" s="1701"/>
      <c r="E736" s="1855" t="s">
        <v>2965</v>
      </c>
      <c r="F736" s="1689"/>
      <c r="G736" s="1689"/>
      <c r="H736" s="1855"/>
      <c r="I736" s="1690"/>
      <c r="J736" s="1690"/>
      <c r="K736" s="1690"/>
      <c r="L736" s="1690"/>
      <c r="M736" s="1690"/>
      <c r="N736" s="1690"/>
      <c r="O736" s="1856"/>
      <c r="P736" s="1856"/>
      <c r="Q736" s="378"/>
      <c r="R736" s="378"/>
      <c r="S736" s="599"/>
    </row>
    <row r="737" ht="104.25" customHeight="1">
      <c r="A737" s="1853">
        <v>43777.0</v>
      </c>
      <c r="B737" s="1825" t="s">
        <v>2966</v>
      </c>
      <c r="C737" s="1828" t="s">
        <v>2967</v>
      </c>
      <c r="D737" s="1705"/>
      <c r="E737" s="38"/>
      <c r="F737" s="38"/>
      <c r="G737" s="38"/>
      <c r="H737" s="1833"/>
      <c r="I737" s="1712"/>
      <c r="J737" s="1712"/>
      <c r="K737" s="1712"/>
      <c r="L737" s="1712"/>
      <c r="M737" s="1712"/>
      <c r="N737" s="1712"/>
      <c r="O737" s="1856"/>
      <c r="P737" s="1856"/>
      <c r="Q737" s="378"/>
      <c r="R737" s="378"/>
      <c r="S737" s="599"/>
    </row>
    <row r="738" ht="333.0" customHeight="1">
      <c r="A738" s="1854">
        <v>43777.0</v>
      </c>
      <c r="B738" s="1826" t="s">
        <v>2968</v>
      </c>
      <c r="C738" s="1816"/>
      <c r="D738" s="1701"/>
      <c r="E738" s="1689"/>
      <c r="F738" s="1689"/>
      <c r="G738" s="1689"/>
      <c r="H738" s="1855"/>
      <c r="I738" s="1690"/>
      <c r="J738" s="1690"/>
      <c r="K738" s="1690"/>
      <c r="L738" s="1690"/>
      <c r="M738" s="1690"/>
      <c r="N738" s="1690"/>
      <c r="O738" s="1856"/>
      <c r="P738" s="1856"/>
      <c r="Q738" s="378"/>
      <c r="R738" s="378"/>
      <c r="S738" s="599"/>
    </row>
    <row r="739" ht="221.25" customHeight="1">
      <c r="A739" s="1853">
        <v>43777.0</v>
      </c>
      <c r="B739" s="1825" t="s">
        <v>2969</v>
      </c>
      <c r="C739" s="1828" t="s">
        <v>2970</v>
      </c>
      <c r="D739" s="1705"/>
      <c r="E739" s="38" t="s">
        <v>2971</v>
      </c>
      <c r="F739" s="38"/>
      <c r="G739" s="38"/>
      <c r="H739" s="1833"/>
      <c r="I739" s="1712"/>
      <c r="J739" s="1712"/>
      <c r="K739" s="1712"/>
      <c r="L739" s="1712"/>
      <c r="M739" s="1712"/>
      <c r="N739" s="1712"/>
      <c r="O739" s="1856"/>
      <c r="P739" s="1856"/>
      <c r="Q739" s="378"/>
      <c r="R739" s="378"/>
      <c r="S739" s="599"/>
    </row>
    <row r="740" ht="132.75" customHeight="1">
      <c r="A740" s="1854">
        <v>43777.0</v>
      </c>
      <c r="B740" s="1826" t="s">
        <v>2972</v>
      </c>
      <c r="C740" s="1816" t="s">
        <v>2973</v>
      </c>
      <c r="D740" s="1816"/>
      <c r="E740" s="1855" t="s">
        <v>2974</v>
      </c>
      <c r="F740" s="1823" t="s">
        <v>2975</v>
      </c>
      <c r="G740" s="1689"/>
      <c r="H740" s="1855"/>
      <c r="I740" s="1690"/>
      <c r="J740" s="1690"/>
      <c r="K740" s="1690"/>
      <c r="L740" s="1690"/>
      <c r="M740" s="1690"/>
      <c r="N740" s="1690"/>
      <c r="O740" s="1856"/>
      <c r="P740" s="1856"/>
      <c r="Q740" s="378"/>
      <c r="R740" s="378"/>
      <c r="S740" s="599"/>
    </row>
    <row r="741" ht="104.25" customHeight="1">
      <c r="A741" s="1853">
        <v>43777.0</v>
      </c>
      <c r="B741" s="1825" t="s">
        <v>2976</v>
      </c>
      <c r="C741" s="1828" t="s">
        <v>2977</v>
      </c>
      <c r="D741" s="1828"/>
      <c r="E741" s="38" t="s">
        <v>2978</v>
      </c>
      <c r="F741" s="38"/>
      <c r="G741" s="38"/>
      <c r="H741" s="1833"/>
      <c r="I741" s="1712"/>
      <c r="J741" s="1712"/>
      <c r="K741" s="1712"/>
      <c r="L741" s="1712"/>
      <c r="M741" s="1712"/>
      <c r="N741" s="1712"/>
      <c r="O741" s="1856"/>
      <c r="P741" s="1856"/>
      <c r="Q741" s="378"/>
      <c r="R741" s="378"/>
      <c r="S741" s="599"/>
    </row>
    <row r="742" ht="198.0" customHeight="1">
      <c r="A742" s="1854">
        <v>43776.0</v>
      </c>
      <c r="B742" s="1826" t="s">
        <v>2979</v>
      </c>
      <c r="C742" s="1816"/>
      <c r="D742" s="1816"/>
      <c r="E742" s="1689"/>
      <c r="F742" s="1689"/>
      <c r="G742" s="1689"/>
      <c r="H742" s="1855"/>
      <c r="I742" s="1690"/>
      <c r="J742" s="1690"/>
      <c r="K742" s="1690"/>
      <c r="L742" s="1690"/>
      <c r="M742" s="1690"/>
      <c r="N742" s="1690"/>
      <c r="O742" s="1856"/>
      <c r="P742" s="1856"/>
      <c r="Q742" s="378"/>
      <c r="R742" s="378"/>
      <c r="S742" s="599"/>
    </row>
    <row r="743" ht="78.75" customHeight="1">
      <c r="A743" s="1853">
        <v>43776.0</v>
      </c>
      <c r="B743" s="1825" t="s">
        <v>2980</v>
      </c>
      <c r="C743" s="1828" t="s">
        <v>2981</v>
      </c>
      <c r="D743" s="1828"/>
      <c r="E743" s="38"/>
      <c r="F743" s="38"/>
      <c r="G743" s="38"/>
      <c r="H743" s="1833"/>
      <c r="I743" s="1712"/>
      <c r="J743" s="1712"/>
      <c r="K743" s="1712"/>
      <c r="L743" s="1712"/>
      <c r="M743" s="1712"/>
      <c r="N743" s="1712"/>
      <c r="O743" s="1856"/>
      <c r="P743" s="1856"/>
      <c r="Q743" s="378"/>
      <c r="R743" s="378"/>
      <c r="S743" s="599"/>
    </row>
    <row r="744" ht="174.0" customHeight="1">
      <c r="A744" s="1854">
        <v>43776.0</v>
      </c>
      <c r="B744" s="1826" t="s">
        <v>2982</v>
      </c>
      <c r="C744" s="1816" t="s">
        <v>2983</v>
      </c>
      <c r="D744" s="1816"/>
      <c r="E744" s="1689"/>
      <c r="F744" s="1689"/>
      <c r="G744" s="1689"/>
      <c r="H744" s="1855"/>
      <c r="I744" s="1690"/>
      <c r="J744" s="1690"/>
      <c r="K744" s="1690"/>
      <c r="L744" s="1690"/>
      <c r="M744" s="1690"/>
      <c r="N744" s="1690"/>
      <c r="O744" s="1856"/>
      <c r="P744" s="1856"/>
      <c r="Q744" s="378"/>
      <c r="R744" s="378"/>
      <c r="S744" s="599"/>
    </row>
    <row r="745" ht="174.0" customHeight="1">
      <c r="A745" s="1853">
        <v>43775.0</v>
      </c>
      <c r="B745" s="1825" t="s">
        <v>2984</v>
      </c>
      <c r="C745" s="1825" t="s">
        <v>2985</v>
      </c>
      <c r="D745" s="1825"/>
      <c r="E745" s="38" t="s">
        <v>2986</v>
      </c>
      <c r="F745" s="38"/>
      <c r="G745" s="38"/>
      <c r="H745" s="1833"/>
      <c r="I745" s="1712"/>
      <c r="J745" s="1712"/>
      <c r="K745" s="1712"/>
      <c r="L745" s="1712"/>
      <c r="M745" s="1712"/>
      <c r="N745" s="1712"/>
      <c r="O745" s="1856"/>
      <c r="P745" s="1856"/>
      <c r="Q745" s="378"/>
      <c r="R745" s="378"/>
      <c r="S745" s="599"/>
    </row>
    <row r="746" ht="494.25" customHeight="1">
      <c r="A746" s="1854">
        <v>43775.0</v>
      </c>
      <c r="B746" s="1826" t="s">
        <v>2987</v>
      </c>
      <c r="C746" s="1826"/>
      <c r="D746" s="1826"/>
      <c r="E746" s="1689"/>
      <c r="F746" s="1689"/>
      <c r="G746" s="1689"/>
      <c r="H746" s="1855"/>
      <c r="I746" s="1690"/>
      <c r="J746" s="1690"/>
      <c r="K746" s="1690"/>
      <c r="L746" s="1690"/>
      <c r="M746" s="1690"/>
      <c r="N746" s="1690"/>
      <c r="O746" s="1856"/>
      <c r="P746" s="1856"/>
      <c r="Q746" s="378"/>
      <c r="R746" s="378"/>
      <c r="S746" s="599"/>
    </row>
    <row r="747" ht="158.25" customHeight="1">
      <c r="A747" s="1853">
        <v>43775.0</v>
      </c>
      <c r="B747" s="1825" t="s">
        <v>2988</v>
      </c>
      <c r="C747" s="1825" t="s">
        <v>2989</v>
      </c>
      <c r="D747" s="1825"/>
      <c r="E747" s="38" t="s">
        <v>2990</v>
      </c>
      <c r="F747" s="38"/>
      <c r="G747" s="38"/>
      <c r="H747" s="1833"/>
      <c r="I747" s="1712"/>
      <c r="J747" s="1712"/>
      <c r="K747" s="1712"/>
      <c r="L747" s="1712"/>
      <c r="M747" s="1712"/>
      <c r="N747" s="1712"/>
      <c r="O747" s="1856"/>
      <c r="P747" s="1856"/>
      <c r="Q747" s="378"/>
      <c r="R747" s="378"/>
      <c r="S747" s="599"/>
    </row>
    <row r="748" ht="98.25" customHeight="1">
      <c r="A748" s="1854">
        <v>43775.0</v>
      </c>
      <c r="B748" s="1826" t="s">
        <v>2991</v>
      </c>
      <c r="C748" s="1826" t="s">
        <v>2992</v>
      </c>
      <c r="D748" s="1826"/>
      <c r="E748" s="1689" t="s">
        <v>2993</v>
      </c>
      <c r="F748" s="1689"/>
      <c r="G748" s="1689"/>
      <c r="H748" s="1855"/>
      <c r="I748" s="1690"/>
      <c r="J748" s="1690"/>
      <c r="K748" s="1690"/>
      <c r="L748" s="1690"/>
      <c r="M748" s="1690"/>
      <c r="N748" s="1690"/>
      <c r="O748" s="1856"/>
      <c r="P748" s="1856"/>
      <c r="Q748" s="378"/>
      <c r="R748" s="378"/>
      <c r="S748" s="599"/>
    </row>
    <row r="749" ht="68.25" customHeight="1">
      <c r="A749" s="1853">
        <v>43775.0</v>
      </c>
      <c r="B749" s="1825" t="s">
        <v>1251</v>
      </c>
      <c r="C749" s="1825" t="s">
        <v>2994</v>
      </c>
      <c r="D749" s="1825"/>
      <c r="E749" s="38"/>
      <c r="F749" s="38"/>
      <c r="G749" s="38"/>
      <c r="H749" s="1833"/>
      <c r="I749" s="1712"/>
      <c r="J749" s="1712"/>
      <c r="K749" s="1712"/>
      <c r="L749" s="1712"/>
      <c r="M749" s="1712"/>
      <c r="N749" s="1712"/>
      <c r="O749" s="1856"/>
      <c r="P749" s="1856"/>
      <c r="Q749" s="378"/>
      <c r="R749" s="378"/>
      <c r="S749" s="599"/>
    </row>
    <row r="750" ht="261.0" customHeight="1">
      <c r="A750" s="1814"/>
      <c r="B750" s="1826" t="s">
        <v>2995</v>
      </c>
      <c r="C750" s="1826" t="s">
        <v>2996</v>
      </c>
      <c r="D750" s="1826"/>
      <c r="E750" s="1855" t="s">
        <v>2997</v>
      </c>
      <c r="F750" s="1689" t="s">
        <v>2998</v>
      </c>
      <c r="G750" s="1689"/>
      <c r="H750" s="1855"/>
      <c r="I750" s="1690"/>
      <c r="J750" s="1690"/>
      <c r="K750" s="1690"/>
      <c r="L750" s="1690"/>
      <c r="M750" s="1690"/>
      <c r="N750" s="1690"/>
      <c r="O750" s="1856"/>
      <c r="P750" s="1856"/>
      <c r="Q750" s="378"/>
      <c r="R750" s="378"/>
      <c r="S750" s="599"/>
    </row>
    <row r="751" ht="261.0" customHeight="1">
      <c r="A751" s="1853">
        <v>43774.0</v>
      </c>
      <c r="B751" s="1828" t="s">
        <v>2999</v>
      </c>
      <c r="C751" s="1825" t="s">
        <v>3000</v>
      </c>
      <c r="D751" s="1825"/>
      <c r="E751" s="38"/>
      <c r="F751" s="38"/>
      <c r="G751" s="38"/>
      <c r="H751" s="1833"/>
      <c r="I751" s="1712"/>
      <c r="J751" s="1712"/>
      <c r="K751" s="1712"/>
      <c r="L751" s="1712"/>
      <c r="M751" s="1712"/>
      <c r="N751" s="1712"/>
      <c r="O751" s="1856"/>
      <c r="P751" s="1856"/>
      <c r="Q751" s="378"/>
      <c r="R751" s="378"/>
      <c r="S751" s="599"/>
    </row>
    <row r="752" ht="339.0" customHeight="1">
      <c r="A752" s="1854">
        <v>43774.0</v>
      </c>
      <c r="B752" s="1826" t="s">
        <v>3001</v>
      </c>
      <c r="C752" s="1826"/>
      <c r="D752" s="1826"/>
      <c r="E752" s="1689"/>
      <c r="F752" s="1689"/>
      <c r="G752" s="1689"/>
      <c r="H752" s="1855"/>
      <c r="I752" s="1690"/>
      <c r="J752" s="1690"/>
      <c r="K752" s="1690"/>
      <c r="L752" s="1690"/>
      <c r="M752" s="1690"/>
      <c r="N752" s="1690"/>
      <c r="O752" s="1856"/>
      <c r="P752" s="1856"/>
      <c r="Q752" s="378"/>
      <c r="R752" s="378"/>
      <c r="S752" s="599"/>
    </row>
    <row r="753" ht="108.0" customHeight="1">
      <c r="A753" s="1853">
        <v>43774.0</v>
      </c>
      <c r="B753" s="1825" t="s">
        <v>3002</v>
      </c>
      <c r="C753" s="1825" t="s">
        <v>3003</v>
      </c>
      <c r="D753" s="1825"/>
      <c r="E753" s="1833" t="s">
        <v>3004</v>
      </c>
      <c r="F753" s="38"/>
      <c r="G753" s="38"/>
      <c r="H753" s="1833"/>
      <c r="I753" s="1712"/>
      <c r="J753" s="1712"/>
      <c r="K753" s="1712"/>
      <c r="L753" s="1712"/>
      <c r="M753" s="1712"/>
      <c r="N753" s="1712"/>
      <c r="O753" s="1856"/>
      <c r="P753" s="1856"/>
      <c r="Q753" s="378"/>
      <c r="R753" s="378"/>
      <c r="S753" s="599"/>
    </row>
    <row r="754" ht="183.75" customHeight="1">
      <c r="A754" s="1854">
        <v>43774.0</v>
      </c>
      <c r="B754" s="1826" t="s">
        <v>3005</v>
      </c>
      <c r="C754" s="1826" t="s">
        <v>3006</v>
      </c>
      <c r="D754" s="1826"/>
      <c r="E754" s="1689"/>
      <c r="F754" s="1689"/>
      <c r="G754" s="1689"/>
      <c r="H754" s="1855"/>
      <c r="I754" s="1690"/>
      <c r="J754" s="1690"/>
      <c r="K754" s="1690"/>
      <c r="L754" s="1690"/>
      <c r="M754" s="1690"/>
      <c r="N754" s="1690"/>
      <c r="O754" s="1856"/>
      <c r="P754" s="1856"/>
      <c r="Q754" s="378"/>
      <c r="R754" s="378"/>
      <c r="S754" s="599"/>
    </row>
    <row r="755" ht="209.25" customHeight="1">
      <c r="A755" s="1853">
        <v>43774.0</v>
      </c>
      <c r="B755" s="1825" t="s">
        <v>3007</v>
      </c>
      <c r="C755" s="1825" t="s">
        <v>3008</v>
      </c>
      <c r="D755" s="1825"/>
      <c r="E755" s="38"/>
      <c r="F755" s="38"/>
      <c r="G755" s="38"/>
      <c r="H755" s="1833"/>
      <c r="I755" s="1712"/>
      <c r="J755" s="1712"/>
      <c r="K755" s="1712"/>
      <c r="L755" s="1712"/>
      <c r="M755" s="1712"/>
      <c r="N755" s="1712"/>
      <c r="O755" s="1856"/>
      <c r="P755" s="1856"/>
      <c r="Q755" s="378"/>
      <c r="R755" s="378"/>
      <c r="S755" s="599"/>
    </row>
    <row r="756" ht="108.0" customHeight="1">
      <c r="A756" s="1854">
        <v>43774.0</v>
      </c>
      <c r="B756" s="1826" t="s">
        <v>3009</v>
      </c>
      <c r="C756" s="1826" t="s">
        <v>3010</v>
      </c>
      <c r="D756" s="1701"/>
      <c r="E756" s="1689" t="s">
        <v>3011</v>
      </c>
      <c r="F756" s="1689"/>
      <c r="G756" s="1689"/>
      <c r="H756" s="1855"/>
      <c r="I756" s="1690"/>
      <c r="J756" s="1690"/>
      <c r="K756" s="1690"/>
      <c r="L756" s="1690"/>
      <c r="M756" s="1690"/>
      <c r="N756" s="1690"/>
      <c r="O756" s="1856"/>
      <c r="P756" s="1856"/>
      <c r="Q756" s="378"/>
      <c r="R756" s="378"/>
      <c r="S756" s="599"/>
    </row>
    <row r="757" ht="314.25" customHeight="1">
      <c r="A757" s="1817"/>
      <c r="B757" s="1825" t="s">
        <v>3012</v>
      </c>
      <c r="C757" s="1825" t="s">
        <v>6837</v>
      </c>
      <c r="D757" s="1705"/>
      <c r="E757" s="38"/>
      <c r="F757" s="38"/>
      <c r="G757" s="38"/>
      <c r="H757" s="1833"/>
      <c r="I757" s="1712"/>
      <c r="J757" s="1712"/>
      <c r="K757" s="1712"/>
      <c r="L757" s="1712"/>
      <c r="M757" s="1712"/>
      <c r="N757" s="1712"/>
      <c r="O757" s="1856"/>
      <c r="P757" s="1856"/>
      <c r="Q757" s="378"/>
      <c r="R757" s="378"/>
      <c r="S757" s="599"/>
    </row>
    <row r="758" ht="125.25" customHeight="1">
      <c r="A758" s="1854">
        <v>43774.0</v>
      </c>
      <c r="B758" s="1826" t="s">
        <v>3014</v>
      </c>
      <c r="C758" s="1826" t="s">
        <v>3015</v>
      </c>
      <c r="D758" s="1701"/>
      <c r="E758" s="1689"/>
      <c r="F758" s="1689"/>
      <c r="G758" s="1689"/>
      <c r="H758" s="1855"/>
      <c r="I758" s="1690"/>
      <c r="J758" s="1690"/>
      <c r="K758" s="1690"/>
      <c r="L758" s="1690"/>
      <c r="M758" s="1690"/>
      <c r="N758" s="1690"/>
      <c r="O758" s="1856"/>
      <c r="P758" s="1856"/>
      <c r="Q758" s="378"/>
      <c r="R758" s="378"/>
      <c r="S758" s="599"/>
    </row>
    <row r="759" ht="85.5" customHeight="1">
      <c r="A759" s="1853">
        <v>43774.0</v>
      </c>
      <c r="B759" s="1825" t="s">
        <v>3016</v>
      </c>
      <c r="C759" s="1825" t="s">
        <v>3017</v>
      </c>
      <c r="D759" s="1705"/>
      <c r="E759" s="38"/>
      <c r="F759" s="38"/>
      <c r="G759" s="38"/>
      <c r="H759" s="1833"/>
      <c r="I759" s="1712"/>
      <c r="J759" s="1712"/>
      <c r="K759" s="1712"/>
      <c r="L759" s="1712"/>
      <c r="M759" s="1712"/>
      <c r="N759" s="1712"/>
      <c r="O759" s="1856"/>
      <c r="P759" s="1856"/>
      <c r="Q759" s="378"/>
      <c r="R759" s="378"/>
      <c r="S759" s="599"/>
    </row>
    <row r="760" ht="161.25" customHeight="1">
      <c r="A760" s="1854">
        <v>43774.0</v>
      </c>
      <c r="B760" s="1826" t="s">
        <v>3018</v>
      </c>
      <c r="C760" s="1826"/>
      <c r="D760" s="1701"/>
      <c r="E760" s="1689"/>
      <c r="F760" s="1689"/>
      <c r="G760" s="1689"/>
      <c r="H760" s="1855"/>
      <c r="I760" s="1690"/>
      <c r="J760" s="1690"/>
      <c r="K760" s="1690"/>
      <c r="L760" s="1690"/>
      <c r="M760" s="1690"/>
      <c r="N760" s="1690"/>
      <c r="O760" s="1856"/>
      <c r="P760" s="1856"/>
      <c r="Q760" s="378"/>
      <c r="R760" s="378"/>
      <c r="S760" s="599"/>
    </row>
    <row r="761" ht="207.0" customHeight="1">
      <c r="A761" s="1853">
        <v>43774.0</v>
      </c>
      <c r="B761" s="1825" t="s">
        <v>3019</v>
      </c>
      <c r="C761" s="1825"/>
      <c r="D761" s="1705"/>
      <c r="E761" s="38"/>
      <c r="F761" s="38"/>
      <c r="G761" s="38"/>
      <c r="H761" s="1833"/>
      <c r="I761" s="1712"/>
      <c r="J761" s="1712"/>
      <c r="K761" s="1712"/>
      <c r="L761" s="1712"/>
      <c r="M761" s="1712"/>
      <c r="N761" s="1712"/>
      <c r="O761" s="1856"/>
      <c r="P761" s="1856"/>
      <c r="Q761" s="378"/>
      <c r="R761" s="378"/>
      <c r="S761" s="599"/>
    </row>
    <row r="762" ht="117.75" customHeight="1">
      <c r="A762" s="1854">
        <v>43773.0</v>
      </c>
      <c r="B762" s="1826" t="s">
        <v>3020</v>
      </c>
      <c r="C762" s="1826"/>
      <c r="D762" s="1701"/>
      <c r="E762" s="1689"/>
      <c r="F762" s="1689"/>
      <c r="G762" s="1689"/>
      <c r="H762" s="1855"/>
      <c r="I762" s="1690"/>
      <c r="J762" s="1690"/>
      <c r="K762" s="1690"/>
      <c r="L762" s="1690"/>
      <c r="M762" s="1690"/>
      <c r="N762" s="1690"/>
      <c r="O762" s="1856"/>
      <c r="P762" s="1856"/>
      <c r="Q762" s="378"/>
      <c r="R762" s="378"/>
      <c r="S762" s="599"/>
    </row>
    <row r="763" ht="117.75" customHeight="1">
      <c r="A763" s="1853">
        <v>43773.0</v>
      </c>
      <c r="B763" s="1859" t="s">
        <v>6838</v>
      </c>
      <c r="C763" s="1825" t="s">
        <v>3022</v>
      </c>
      <c r="D763" s="1705"/>
      <c r="E763" s="38"/>
      <c r="F763" s="38"/>
      <c r="G763" s="38"/>
      <c r="H763" s="1833"/>
      <c r="I763" s="1712"/>
      <c r="J763" s="1712"/>
      <c r="K763" s="1712"/>
      <c r="L763" s="1712"/>
      <c r="M763" s="1712"/>
      <c r="N763" s="1712"/>
      <c r="O763" s="1856"/>
      <c r="P763" s="1856"/>
      <c r="Q763" s="378"/>
      <c r="R763" s="378"/>
      <c r="S763" s="599"/>
    </row>
    <row r="764" ht="149.25" customHeight="1">
      <c r="A764" s="1854">
        <v>43773.0</v>
      </c>
      <c r="B764" s="1818" t="s">
        <v>3023</v>
      </c>
      <c r="C764" s="1826" t="s">
        <v>3024</v>
      </c>
      <c r="D764" s="1701"/>
      <c r="E764" s="1855" t="s">
        <v>3025</v>
      </c>
      <c r="F764" s="1689"/>
      <c r="G764" s="1689"/>
      <c r="H764" s="1855"/>
      <c r="I764" s="1690"/>
      <c r="J764" s="1690"/>
      <c r="K764" s="1690"/>
      <c r="L764" s="1690"/>
      <c r="M764" s="1690"/>
      <c r="N764" s="1690"/>
      <c r="O764" s="1856"/>
      <c r="P764" s="1856"/>
      <c r="Q764" s="378"/>
      <c r="R764" s="378"/>
      <c r="S764" s="599"/>
    </row>
    <row r="765" ht="1.5" customHeight="1">
      <c r="A765" s="1853">
        <v>43773.0</v>
      </c>
      <c r="B765" s="1819" t="s">
        <v>3026</v>
      </c>
      <c r="C765" s="1825" t="s">
        <v>3027</v>
      </c>
      <c r="D765" s="1705"/>
      <c r="E765" s="38"/>
      <c r="F765" s="38"/>
      <c r="G765" s="38"/>
      <c r="H765" s="1833"/>
      <c r="I765" s="1712"/>
      <c r="J765" s="1712"/>
      <c r="K765" s="1712"/>
      <c r="L765" s="1712"/>
      <c r="M765" s="1712"/>
      <c r="N765" s="1712"/>
      <c r="O765" s="1856"/>
      <c r="P765" s="1856"/>
      <c r="Q765" s="378"/>
      <c r="R765" s="378"/>
      <c r="S765" s="599"/>
    </row>
    <row r="766" ht="323.25" customHeight="1">
      <c r="A766" s="1854">
        <v>43773.0</v>
      </c>
      <c r="B766" s="1818" t="s">
        <v>3028</v>
      </c>
      <c r="C766" s="1826" t="s">
        <v>3029</v>
      </c>
      <c r="D766" s="1701"/>
      <c r="E766" s="1689"/>
      <c r="F766" s="1689"/>
      <c r="G766" s="1689"/>
      <c r="H766" s="1855"/>
      <c r="I766" s="1690"/>
      <c r="J766" s="1690"/>
      <c r="K766" s="1690"/>
      <c r="L766" s="1690"/>
      <c r="M766" s="1690"/>
      <c r="N766" s="1690"/>
      <c r="O766" s="1856"/>
      <c r="P766" s="1856"/>
      <c r="Q766" s="378"/>
      <c r="R766" s="378"/>
      <c r="S766" s="599"/>
    </row>
    <row r="767" ht="169.5" customHeight="1">
      <c r="A767" s="1853">
        <v>43773.0</v>
      </c>
      <c r="B767" s="1819" t="s">
        <v>3030</v>
      </c>
      <c r="C767" s="1825" t="s">
        <v>3031</v>
      </c>
      <c r="D767" s="1705"/>
      <c r="E767" s="38"/>
      <c r="F767" s="38"/>
      <c r="G767" s="38"/>
      <c r="H767" s="1833"/>
      <c r="I767" s="1712"/>
      <c r="J767" s="1712"/>
      <c r="K767" s="1712"/>
      <c r="L767" s="1712"/>
      <c r="M767" s="1712"/>
      <c r="N767" s="1712"/>
      <c r="O767" s="1856"/>
      <c r="P767" s="1856"/>
      <c r="Q767" s="378"/>
      <c r="R767" s="378"/>
      <c r="S767" s="599"/>
    </row>
    <row r="768" ht="89.25" customHeight="1">
      <c r="A768" s="1854">
        <v>43773.0</v>
      </c>
      <c r="B768" s="1818" t="s">
        <v>3032</v>
      </c>
      <c r="C768" s="1826" t="s">
        <v>3033</v>
      </c>
      <c r="D768" s="1701"/>
      <c r="E768" s="1689"/>
      <c r="F768" s="1689"/>
      <c r="G768" s="1689"/>
      <c r="H768" s="1855"/>
      <c r="I768" s="1690"/>
      <c r="J768" s="1690"/>
      <c r="K768" s="1690"/>
      <c r="L768" s="1690"/>
      <c r="M768" s="1690"/>
      <c r="N768" s="1690"/>
      <c r="O768" s="1856"/>
      <c r="P768" s="1856"/>
      <c r="Q768" s="378"/>
      <c r="R768" s="378"/>
      <c r="S768" s="599"/>
    </row>
    <row r="769" ht="57.75" customHeight="1">
      <c r="A769" s="1853">
        <v>43773.0</v>
      </c>
      <c r="B769" s="1819" t="s">
        <v>3034</v>
      </c>
      <c r="C769" s="1825" t="s">
        <v>3035</v>
      </c>
      <c r="D769" s="1705"/>
      <c r="E769" s="38"/>
      <c r="F769" s="38"/>
      <c r="G769" s="38"/>
      <c r="H769" s="1833"/>
      <c r="I769" s="1712"/>
      <c r="J769" s="1712"/>
      <c r="K769" s="1712"/>
      <c r="L769" s="1712"/>
      <c r="M769" s="1712"/>
      <c r="N769" s="1712"/>
      <c r="O769" s="1856"/>
      <c r="P769" s="1856"/>
      <c r="Q769" s="378"/>
      <c r="R769" s="378"/>
      <c r="S769" s="599"/>
    </row>
    <row r="770">
      <c r="A770" s="1854">
        <v>43773.0</v>
      </c>
      <c r="B770" s="1818" t="s">
        <v>3036</v>
      </c>
      <c r="C770" s="1826"/>
      <c r="D770" s="1701"/>
      <c r="E770" s="1689"/>
      <c r="F770" s="1689"/>
      <c r="G770" s="1689"/>
      <c r="H770" s="1855"/>
      <c r="I770" s="1690"/>
      <c r="J770" s="1690"/>
      <c r="K770" s="1690"/>
      <c r="L770" s="1690"/>
      <c r="M770" s="1690"/>
      <c r="N770" s="1690"/>
      <c r="O770" s="1856"/>
      <c r="P770" s="1856"/>
      <c r="Q770" s="378"/>
      <c r="R770" s="378"/>
      <c r="S770" s="599"/>
    </row>
    <row r="771">
      <c r="A771" s="1853">
        <v>43773.0</v>
      </c>
      <c r="B771" s="1819" t="s">
        <v>3037</v>
      </c>
      <c r="C771" s="1825" t="s">
        <v>3038</v>
      </c>
      <c r="D771" s="1705"/>
      <c r="E771" s="38"/>
      <c r="F771" s="38"/>
      <c r="G771" s="38"/>
      <c r="H771" s="1833"/>
      <c r="I771" s="1712"/>
      <c r="J771" s="1712"/>
      <c r="K771" s="1712"/>
      <c r="L771" s="1712"/>
      <c r="M771" s="1712"/>
      <c r="N771" s="1712"/>
      <c r="O771" s="1856"/>
      <c r="P771" s="1856"/>
      <c r="Q771" s="378"/>
      <c r="R771" s="378"/>
      <c r="S771" s="599"/>
    </row>
    <row r="772">
      <c r="A772" s="1854">
        <v>43772.0</v>
      </c>
      <c r="B772" s="1818" t="s">
        <v>3039</v>
      </c>
      <c r="C772" s="1826"/>
      <c r="D772" s="1701"/>
      <c r="E772" s="1689"/>
      <c r="F772" s="1689"/>
      <c r="G772" s="1689"/>
      <c r="H772" s="1855"/>
      <c r="I772" s="1690"/>
      <c r="J772" s="1690"/>
      <c r="K772" s="1690"/>
      <c r="L772" s="1690"/>
      <c r="M772" s="1690"/>
      <c r="N772" s="1690"/>
      <c r="O772" s="1856"/>
      <c r="P772" s="1856"/>
      <c r="Q772" s="378"/>
      <c r="R772" s="378"/>
      <c r="S772" s="599"/>
    </row>
    <row r="773">
      <c r="A773" s="1853">
        <v>43772.0</v>
      </c>
      <c r="B773" s="1819" t="s">
        <v>3040</v>
      </c>
      <c r="C773" s="1825" t="s">
        <v>3041</v>
      </c>
      <c r="D773" s="1705"/>
      <c r="E773" s="38"/>
      <c r="F773" s="38"/>
      <c r="G773" s="38"/>
      <c r="H773" s="1833"/>
      <c r="I773" s="1712"/>
      <c r="J773" s="1712"/>
      <c r="K773" s="1712"/>
      <c r="L773" s="1712"/>
      <c r="M773" s="1712"/>
      <c r="N773" s="1712"/>
      <c r="O773" s="1856"/>
      <c r="P773" s="1856"/>
      <c r="Q773" s="378"/>
      <c r="R773" s="378"/>
      <c r="S773" s="599"/>
    </row>
    <row r="774">
      <c r="A774" s="1854">
        <v>43771.0</v>
      </c>
      <c r="B774" s="1818" t="s">
        <v>3042</v>
      </c>
      <c r="C774" s="1826" t="s">
        <v>3043</v>
      </c>
      <c r="D774" s="1701"/>
      <c r="E774" s="1689"/>
      <c r="F774" s="1689"/>
      <c r="G774" s="1689"/>
      <c r="H774" s="1855"/>
      <c r="I774" s="1690"/>
      <c r="J774" s="1690"/>
      <c r="K774" s="1690"/>
      <c r="L774" s="1690"/>
      <c r="M774" s="1690"/>
      <c r="N774" s="1690"/>
      <c r="O774" s="1856"/>
      <c r="P774" s="1856"/>
      <c r="Q774" s="378"/>
      <c r="R774" s="378"/>
      <c r="S774" s="599"/>
    </row>
    <row r="775">
      <c r="A775" s="1853">
        <v>43771.0</v>
      </c>
      <c r="B775" s="1819" t="s">
        <v>3044</v>
      </c>
      <c r="C775" s="1825" t="s">
        <v>3045</v>
      </c>
      <c r="D775" s="1705"/>
      <c r="E775" s="38" t="s">
        <v>3046</v>
      </c>
      <c r="F775" s="38"/>
      <c r="G775" s="38"/>
      <c r="H775" s="1833"/>
      <c r="I775" s="1712"/>
      <c r="J775" s="1712"/>
      <c r="K775" s="1712"/>
      <c r="L775" s="1712"/>
      <c r="M775" s="1712"/>
      <c r="N775" s="1712"/>
      <c r="O775" s="1856"/>
      <c r="P775" s="1856"/>
      <c r="Q775" s="378"/>
      <c r="R775" s="378"/>
      <c r="S775" s="599"/>
    </row>
    <row r="776">
      <c r="A776" s="1854">
        <v>43771.0</v>
      </c>
      <c r="B776" s="1818" t="s">
        <v>3047</v>
      </c>
      <c r="C776" s="1826" t="s">
        <v>6839</v>
      </c>
      <c r="D776" s="1701"/>
      <c r="E776" s="1689"/>
      <c r="F776" s="1689"/>
      <c r="G776" s="1689"/>
      <c r="H776" s="1855"/>
      <c r="I776" s="1690"/>
      <c r="J776" s="1690"/>
      <c r="K776" s="1690"/>
      <c r="L776" s="1690"/>
      <c r="M776" s="1690"/>
      <c r="N776" s="1690"/>
      <c r="O776" s="1856"/>
      <c r="P776" s="1856"/>
      <c r="Q776" s="378"/>
      <c r="R776" s="378"/>
      <c r="S776" s="599"/>
    </row>
    <row r="777">
      <c r="A777" s="1853">
        <v>43771.0</v>
      </c>
      <c r="B777" s="1819" t="s">
        <v>6840</v>
      </c>
      <c r="C777" s="1825" t="s">
        <v>3050</v>
      </c>
      <c r="D777" s="1705"/>
      <c r="E777" s="38" t="s">
        <v>3051</v>
      </c>
      <c r="F777" s="38"/>
      <c r="G777" s="38"/>
      <c r="H777" s="1833"/>
      <c r="I777" s="1712"/>
      <c r="J777" s="1712"/>
      <c r="K777" s="1712"/>
      <c r="L777" s="1712"/>
      <c r="M777" s="1712"/>
      <c r="N777" s="1712"/>
      <c r="O777" s="1856"/>
      <c r="P777" s="1856"/>
      <c r="Q777" s="378"/>
      <c r="R777" s="378"/>
      <c r="S777" s="599"/>
    </row>
    <row r="778">
      <c r="A778" s="1854">
        <v>43771.0</v>
      </c>
      <c r="B778" s="1818" t="s">
        <v>3052</v>
      </c>
      <c r="C778" s="1826"/>
      <c r="D778" s="1701"/>
      <c r="E778" s="1689"/>
      <c r="F778" s="1689"/>
      <c r="G778" s="1689"/>
      <c r="H778" s="1855"/>
      <c r="I778" s="1690"/>
      <c r="J778" s="1690"/>
      <c r="K778" s="1690"/>
      <c r="L778" s="1690"/>
      <c r="M778" s="1690"/>
      <c r="N778" s="1690"/>
      <c r="O778" s="1856"/>
      <c r="P778" s="1856"/>
      <c r="Q778" s="378"/>
      <c r="R778" s="378"/>
      <c r="S778" s="599"/>
    </row>
    <row r="779">
      <c r="A779" s="1853">
        <v>43771.0</v>
      </c>
      <c r="B779" s="1819" t="s">
        <v>3053</v>
      </c>
      <c r="C779" s="1825" t="s">
        <v>3054</v>
      </c>
      <c r="D779" s="1705"/>
      <c r="E779" s="38" t="s">
        <v>3055</v>
      </c>
      <c r="F779" s="38" t="s">
        <v>3056</v>
      </c>
      <c r="G779" s="1833" t="s">
        <v>3057</v>
      </c>
      <c r="H779" s="38"/>
      <c r="I779" s="1712"/>
      <c r="J779" s="1712"/>
      <c r="K779" s="1712"/>
      <c r="L779" s="1712"/>
      <c r="M779" s="1712"/>
      <c r="N779" s="1712"/>
      <c r="O779" s="1856"/>
      <c r="P779" s="1856"/>
      <c r="Q779" s="378"/>
      <c r="R779" s="378"/>
      <c r="S779" s="599"/>
    </row>
    <row r="780">
      <c r="A780" s="1854">
        <v>43771.0</v>
      </c>
      <c r="B780" s="1818" t="s">
        <v>3058</v>
      </c>
      <c r="C780" s="1826" t="s">
        <v>3059</v>
      </c>
      <c r="D780" s="1701"/>
      <c r="E780" s="1689"/>
      <c r="F780" s="1689"/>
      <c r="G780" s="1689"/>
      <c r="H780" s="1855"/>
      <c r="I780" s="1690"/>
      <c r="J780" s="1690"/>
      <c r="K780" s="1690"/>
      <c r="L780" s="1690"/>
      <c r="M780" s="1690"/>
      <c r="N780" s="1690"/>
      <c r="O780" s="1856"/>
      <c r="P780" s="1856"/>
      <c r="Q780" s="378"/>
      <c r="R780" s="378"/>
      <c r="S780" s="599"/>
    </row>
    <row r="781">
      <c r="A781" s="1853">
        <v>43771.0</v>
      </c>
      <c r="B781" s="1819" t="s">
        <v>3060</v>
      </c>
      <c r="C781" s="1825" t="s">
        <v>3061</v>
      </c>
      <c r="D781" s="1705"/>
      <c r="E781" s="38"/>
      <c r="F781" s="38"/>
      <c r="G781" s="38"/>
      <c r="H781" s="1833"/>
      <c r="I781" s="1712"/>
      <c r="J781" s="1712"/>
      <c r="K781" s="1712"/>
      <c r="L781" s="1712"/>
      <c r="M781" s="1712"/>
      <c r="N781" s="1712"/>
      <c r="O781" s="1856"/>
      <c r="P781" s="1856"/>
      <c r="Q781" s="378"/>
      <c r="R781" s="378"/>
      <c r="S781" s="599"/>
    </row>
    <row r="782">
      <c r="A782" s="1854">
        <v>43771.0</v>
      </c>
      <c r="B782" s="1841" t="s">
        <v>3062</v>
      </c>
      <c r="C782" s="1826" t="s">
        <v>3063</v>
      </c>
      <c r="D782" s="1701"/>
      <c r="E782" s="1689" t="s">
        <v>3064</v>
      </c>
      <c r="F782" s="1689"/>
      <c r="G782" s="1689"/>
      <c r="H782" s="1855"/>
      <c r="I782" s="1690"/>
      <c r="J782" s="1690"/>
      <c r="K782" s="1690"/>
      <c r="L782" s="1690"/>
      <c r="M782" s="1690"/>
      <c r="N782" s="1690"/>
      <c r="O782" s="1856"/>
      <c r="P782" s="1856"/>
      <c r="Q782" s="378"/>
      <c r="R782" s="378"/>
      <c r="S782" s="599"/>
    </row>
    <row r="783">
      <c r="A783" s="1853">
        <v>43771.0</v>
      </c>
      <c r="B783" s="1825" t="s">
        <v>3065</v>
      </c>
      <c r="C783" s="1825" t="s">
        <v>3066</v>
      </c>
      <c r="D783" s="1705"/>
      <c r="E783" s="38"/>
      <c r="F783" s="38"/>
      <c r="G783" s="38"/>
      <c r="H783" s="1833"/>
      <c r="I783" s="1712"/>
      <c r="J783" s="1712"/>
      <c r="K783" s="1712"/>
      <c r="L783" s="1712"/>
      <c r="M783" s="1712"/>
      <c r="N783" s="1712"/>
      <c r="O783" s="1856"/>
      <c r="P783" s="1856"/>
      <c r="Q783" s="378"/>
      <c r="R783" s="378"/>
      <c r="S783" s="599"/>
    </row>
    <row r="784">
      <c r="A784" s="1854">
        <v>43770.0</v>
      </c>
      <c r="B784" s="1822" t="s">
        <v>3068</v>
      </c>
      <c r="C784" s="1826" t="s">
        <v>3069</v>
      </c>
      <c r="D784" s="1701"/>
      <c r="E784" s="1860" t="s">
        <v>3070</v>
      </c>
      <c r="F784" s="1855" t="s">
        <v>3071</v>
      </c>
      <c r="G784" s="1689"/>
      <c r="H784" s="1855"/>
      <c r="I784" s="1690"/>
      <c r="J784" s="1690"/>
      <c r="K784" s="1690"/>
      <c r="L784" s="1690"/>
      <c r="M784" s="1690"/>
      <c r="N784" s="1690"/>
      <c r="O784" s="1856"/>
      <c r="P784" s="1856"/>
      <c r="Q784" s="378"/>
      <c r="R784" s="378"/>
      <c r="S784" s="599"/>
    </row>
    <row r="785">
      <c r="A785" s="1853">
        <v>43770.0</v>
      </c>
      <c r="B785" s="1828" t="s">
        <v>3072</v>
      </c>
      <c r="C785" s="1825" t="s">
        <v>3073</v>
      </c>
      <c r="D785" s="1861"/>
      <c r="E785" s="38" t="s">
        <v>3074</v>
      </c>
      <c r="F785" s="38"/>
      <c r="G785" s="38"/>
      <c r="H785" s="1833"/>
      <c r="I785" s="1712"/>
      <c r="J785" s="1712"/>
      <c r="K785" s="1712"/>
      <c r="L785" s="1712"/>
      <c r="M785" s="1712"/>
      <c r="N785" s="1712"/>
      <c r="O785" s="1856"/>
      <c r="P785" s="1856"/>
      <c r="Q785" s="378"/>
      <c r="R785" s="378"/>
      <c r="S785" s="599"/>
    </row>
    <row r="786">
      <c r="A786" s="1854">
        <v>43770.0</v>
      </c>
      <c r="B786" s="1816" t="s">
        <v>3075</v>
      </c>
      <c r="C786" s="1816" t="s">
        <v>6841</v>
      </c>
      <c r="D786" s="1701"/>
      <c r="E786" s="1689"/>
      <c r="F786" s="1689"/>
      <c r="G786" s="1689"/>
      <c r="H786" s="1855"/>
      <c r="I786" s="1690"/>
      <c r="J786" s="1690"/>
      <c r="K786" s="1690"/>
      <c r="L786" s="1690"/>
      <c r="M786" s="1690"/>
      <c r="N786" s="1690"/>
      <c r="O786" s="1856"/>
      <c r="P786" s="1856"/>
      <c r="Q786" s="378"/>
      <c r="R786" s="378"/>
      <c r="S786" s="599"/>
    </row>
    <row r="787">
      <c r="A787" s="1853">
        <v>43770.0</v>
      </c>
      <c r="B787" s="1828" t="s">
        <v>3077</v>
      </c>
      <c r="C787" s="1819"/>
      <c r="D787" s="1705"/>
      <c r="E787" s="38"/>
      <c r="F787" s="38"/>
      <c r="G787" s="38"/>
      <c r="H787" s="1833"/>
      <c r="I787" s="1712"/>
      <c r="J787" s="1712"/>
      <c r="K787" s="1712"/>
      <c r="L787" s="1712"/>
      <c r="M787" s="1712"/>
      <c r="N787" s="1712"/>
      <c r="O787" s="1856"/>
      <c r="P787" s="1856"/>
      <c r="Q787" s="378"/>
      <c r="R787" s="378"/>
      <c r="S787" s="599"/>
    </row>
    <row r="788">
      <c r="A788" s="1854">
        <v>43770.0</v>
      </c>
      <c r="B788" s="1816" t="s">
        <v>3078</v>
      </c>
      <c r="C788" s="1816" t="s">
        <v>3079</v>
      </c>
      <c r="D788" s="1701"/>
      <c r="E788" s="1689"/>
      <c r="F788" s="1689"/>
      <c r="G788" s="1689"/>
      <c r="H788" s="1855"/>
      <c r="I788" s="1690"/>
      <c r="J788" s="1690"/>
      <c r="K788" s="1690"/>
      <c r="L788" s="1690"/>
      <c r="M788" s="1690"/>
      <c r="N788" s="1690"/>
      <c r="O788" s="1856"/>
      <c r="P788" s="1856"/>
      <c r="Q788" s="378"/>
      <c r="R788" s="378"/>
      <c r="S788" s="599"/>
    </row>
    <row r="789">
      <c r="A789" s="1853">
        <v>43770.0</v>
      </c>
      <c r="B789" s="1828" t="s">
        <v>3080</v>
      </c>
      <c r="C789" s="1819" t="s">
        <v>3081</v>
      </c>
      <c r="D789" s="1705"/>
      <c r="E789" s="38"/>
      <c r="F789" s="38"/>
      <c r="G789" s="38"/>
      <c r="H789" s="1833"/>
      <c r="I789" s="1712"/>
      <c r="J789" s="1712"/>
      <c r="K789" s="1712"/>
      <c r="L789" s="1712"/>
      <c r="M789" s="1712"/>
      <c r="N789" s="1712"/>
      <c r="O789" s="1856"/>
      <c r="P789" s="1856"/>
      <c r="Q789" s="378"/>
      <c r="R789" s="378"/>
      <c r="S789" s="599"/>
    </row>
    <row r="790">
      <c r="A790" s="1854">
        <v>43770.0</v>
      </c>
      <c r="B790" s="1822" t="s">
        <v>3082</v>
      </c>
      <c r="C790" s="1816"/>
      <c r="D790" s="1701"/>
      <c r="E790" s="1689"/>
      <c r="F790" s="1689"/>
      <c r="G790" s="1689"/>
      <c r="H790" s="1855"/>
      <c r="I790" s="1690"/>
      <c r="J790" s="1690"/>
      <c r="K790" s="1690"/>
      <c r="L790" s="1690"/>
      <c r="M790" s="1690"/>
      <c r="N790" s="1690"/>
      <c r="O790" s="1856"/>
      <c r="P790" s="1856"/>
      <c r="Q790" s="378"/>
      <c r="R790" s="378"/>
      <c r="S790" s="599"/>
    </row>
    <row r="791">
      <c r="A791" s="1853">
        <v>43770.0</v>
      </c>
      <c r="B791" s="1828" t="s">
        <v>3083</v>
      </c>
      <c r="C791" s="1819" t="s">
        <v>3084</v>
      </c>
      <c r="D791" s="1705"/>
      <c r="E791" s="38"/>
      <c r="F791" s="38"/>
      <c r="G791" s="38"/>
      <c r="H791" s="1833"/>
      <c r="I791" s="1712"/>
      <c r="J791" s="1712"/>
      <c r="K791" s="1712"/>
      <c r="L791" s="1712"/>
      <c r="M791" s="1712"/>
      <c r="N791" s="1712"/>
      <c r="O791" s="1856"/>
      <c r="P791" s="1856"/>
      <c r="Q791" s="378"/>
      <c r="R791" s="378"/>
      <c r="S791" s="599" t="s">
        <v>1251</v>
      </c>
    </row>
    <row r="792">
      <c r="A792" s="1854">
        <v>43770.0</v>
      </c>
      <c r="B792" s="1816" t="s">
        <v>3085</v>
      </c>
      <c r="C792" s="1816" t="s">
        <v>3086</v>
      </c>
      <c r="D792" s="1701"/>
      <c r="E792" s="1689"/>
      <c r="F792" s="1689"/>
      <c r="G792" s="1689"/>
      <c r="H792" s="1855"/>
      <c r="I792" s="1690"/>
      <c r="J792" s="1690"/>
      <c r="K792" s="1690"/>
      <c r="L792" s="1690"/>
      <c r="M792" s="1690"/>
      <c r="N792" s="1690"/>
      <c r="O792" s="1856"/>
      <c r="P792" s="1856"/>
      <c r="Q792" s="378"/>
      <c r="R792" s="378"/>
      <c r="S792" s="378"/>
    </row>
    <row r="793">
      <c r="A793" s="1853">
        <v>43770.0</v>
      </c>
      <c r="B793" s="1828" t="s">
        <v>3087</v>
      </c>
      <c r="C793" s="1819" t="s">
        <v>3088</v>
      </c>
      <c r="D793" s="1705"/>
      <c r="E793" s="38"/>
      <c r="F793" s="38"/>
      <c r="G793" s="38"/>
      <c r="H793" s="1833"/>
      <c r="I793" s="1712"/>
      <c r="J793" s="1712"/>
      <c r="K793" s="1712"/>
      <c r="L793" s="1712"/>
      <c r="M793" s="1712"/>
      <c r="N793" s="1712"/>
      <c r="O793" s="1856"/>
      <c r="P793" s="1856"/>
      <c r="Q793" s="378"/>
      <c r="R793" s="378"/>
      <c r="S793" s="378"/>
    </row>
    <row r="794">
      <c r="A794" s="1854">
        <v>43770.0</v>
      </c>
      <c r="B794" s="1822" t="s">
        <v>6842</v>
      </c>
      <c r="C794" s="1816" t="s">
        <v>3090</v>
      </c>
      <c r="D794" s="1701"/>
      <c r="E794" s="1689"/>
      <c r="F794" s="1689"/>
      <c r="G794" s="1689"/>
      <c r="H794" s="1855"/>
      <c r="I794" s="1690"/>
      <c r="J794" s="1690"/>
      <c r="K794" s="1690"/>
      <c r="L794" s="1690"/>
      <c r="M794" s="1690"/>
      <c r="N794" s="1690"/>
      <c r="O794" s="1856"/>
      <c r="P794" s="1856"/>
      <c r="Q794" s="378"/>
      <c r="R794" s="378"/>
      <c r="S794" s="378"/>
    </row>
    <row r="795">
      <c r="A795" s="1853">
        <v>43770.0</v>
      </c>
      <c r="B795" s="1828" t="s">
        <v>3091</v>
      </c>
      <c r="C795" s="1819" t="s">
        <v>3092</v>
      </c>
      <c r="D795" s="1705"/>
      <c r="E795" s="38" t="s">
        <v>3</v>
      </c>
      <c r="F795" s="38"/>
      <c r="G795" s="38"/>
      <c r="H795" s="1833"/>
      <c r="I795" s="1712"/>
      <c r="J795" s="1712"/>
      <c r="K795" s="1712"/>
      <c r="L795" s="1712"/>
      <c r="M795" s="1712"/>
      <c r="N795" s="1712"/>
      <c r="O795" s="1856"/>
      <c r="P795" s="1856"/>
      <c r="Q795" s="378"/>
      <c r="R795" s="378"/>
      <c r="S795" s="378"/>
    </row>
    <row r="796">
      <c r="A796" s="1854">
        <v>43769.0</v>
      </c>
      <c r="B796" s="1816" t="s">
        <v>3093</v>
      </c>
      <c r="C796" s="1816" t="s">
        <v>3094</v>
      </c>
      <c r="D796" s="1701"/>
      <c r="E796" s="1689"/>
      <c r="F796" s="1689"/>
      <c r="G796" s="1689"/>
      <c r="H796" s="1855"/>
      <c r="I796" s="1690"/>
      <c r="J796" s="1690"/>
      <c r="K796" s="1690"/>
      <c r="L796" s="1690"/>
      <c r="M796" s="1690"/>
      <c r="N796" s="1690"/>
      <c r="O796" s="1856"/>
      <c r="P796" s="1856"/>
      <c r="Q796" s="378"/>
      <c r="R796" s="378"/>
      <c r="S796" s="378"/>
    </row>
    <row r="797">
      <c r="A797" s="1862">
        <v>43769.0</v>
      </c>
      <c r="B797" s="1847" t="s">
        <v>3095</v>
      </c>
      <c r="C797" s="1819" t="s">
        <v>3096</v>
      </c>
      <c r="D797" s="1705"/>
      <c r="E797" s="38"/>
      <c r="F797" s="38"/>
      <c r="G797" s="38"/>
      <c r="H797" s="1833"/>
      <c r="I797" s="1712"/>
      <c r="J797" s="1712"/>
      <c r="K797" s="1712"/>
      <c r="L797" s="1712"/>
      <c r="M797" s="1712"/>
      <c r="N797" s="1712"/>
      <c r="O797" s="1856"/>
      <c r="P797" s="1856"/>
      <c r="Q797" s="378"/>
      <c r="R797" s="378"/>
      <c r="S797" s="378"/>
    </row>
    <row r="798">
      <c r="A798" s="1863">
        <v>43769.0</v>
      </c>
      <c r="B798" s="1822" t="s">
        <v>3097</v>
      </c>
      <c r="C798" s="1816" t="s">
        <v>3098</v>
      </c>
      <c r="D798" s="1701"/>
      <c r="E798" s="1689"/>
      <c r="F798" s="1689"/>
      <c r="G798" s="1689"/>
      <c r="H798" s="1855"/>
      <c r="I798" s="1690"/>
      <c r="J798" s="1690"/>
      <c r="K798" s="1690"/>
      <c r="L798" s="1690"/>
      <c r="M798" s="1690"/>
      <c r="N798" s="1690"/>
      <c r="O798" s="1856"/>
      <c r="P798" s="1856"/>
      <c r="Q798" s="378"/>
      <c r="R798" s="378"/>
      <c r="S798" s="378"/>
    </row>
    <row r="799">
      <c r="A799" s="1862">
        <v>43769.0</v>
      </c>
      <c r="B799" s="1847" t="s">
        <v>3099</v>
      </c>
      <c r="C799" s="1819" t="s">
        <v>3100</v>
      </c>
      <c r="D799" s="1705"/>
      <c r="E799" s="38"/>
      <c r="F799" s="38"/>
      <c r="G799" s="38"/>
      <c r="H799" s="1833"/>
      <c r="I799" s="1712"/>
      <c r="J799" s="1712"/>
      <c r="K799" s="1712"/>
      <c r="L799" s="1712"/>
      <c r="M799" s="1712"/>
      <c r="N799" s="1712"/>
      <c r="O799" s="1856"/>
      <c r="P799" s="1856"/>
      <c r="Q799" s="378"/>
      <c r="R799" s="378"/>
      <c r="S799" s="378"/>
    </row>
    <row r="800">
      <c r="A800" s="1863">
        <v>43769.0</v>
      </c>
      <c r="B800" s="1816" t="s">
        <v>3101</v>
      </c>
      <c r="C800" s="1816" t="s">
        <v>3102</v>
      </c>
      <c r="D800" s="1701"/>
      <c r="E800" s="1689" t="s">
        <v>3103</v>
      </c>
      <c r="F800" s="1689"/>
      <c r="G800" s="1689"/>
      <c r="H800" s="1855"/>
      <c r="I800" s="1690"/>
      <c r="J800" s="1690"/>
      <c r="K800" s="1690"/>
      <c r="L800" s="1690"/>
      <c r="M800" s="1690"/>
      <c r="N800" s="1690"/>
      <c r="O800" s="1856"/>
      <c r="P800" s="1856"/>
      <c r="Q800" s="378"/>
      <c r="R800" s="378"/>
      <c r="S800" s="378"/>
    </row>
    <row r="801">
      <c r="A801" s="1862">
        <v>43769.0</v>
      </c>
      <c r="B801" s="1828" t="s">
        <v>6843</v>
      </c>
      <c r="C801" s="1819" t="s">
        <v>3105</v>
      </c>
      <c r="D801" s="1705"/>
      <c r="E801" s="38" t="s">
        <v>3106</v>
      </c>
      <c r="F801" s="38"/>
      <c r="G801" s="38" t="s">
        <v>3107</v>
      </c>
      <c r="H801" s="1833"/>
      <c r="I801" s="1712"/>
      <c r="J801" s="1712"/>
      <c r="K801" s="1712"/>
      <c r="L801" s="1712"/>
      <c r="M801" s="1712"/>
      <c r="N801" s="1712"/>
      <c r="O801" s="1856"/>
      <c r="P801" s="1856"/>
      <c r="Q801" s="378"/>
      <c r="R801" s="378"/>
      <c r="S801" s="378"/>
    </row>
    <row r="802">
      <c r="A802" s="1863">
        <v>43768.0</v>
      </c>
      <c r="B802" s="1822" t="s">
        <v>3108</v>
      </c>
      <c r="C802" s="1816" t="s">
        <v>3109</v>
      </c>
      <c r="D802" s="1701"/>
      <c r="E802" s="1689"/>
      <c r="F802" s="1689"/>
      <c r="G802" s="1689"/>
      <c r="H802" s="1855"/>
      <c r="I802" s="1690"/>
      <c r="J802" s="1690"/>
      <c r="K802" s="1690"/>
      <c r="L802" s="1690"/>
      <c r="M802" s="1690"/>
      <c r="N802" s="1690"/>
      <c r="O802" s="1856"/>
      <c r="P802" s="1856"/>
      <c r="Q802" s="378"/>
      <c r="R802" s="378"/>
      <c r="S802" s="378"/>
    </row>
    <row r="803">
      <c r="A803" s="1862">
        <v>43768.0</v>
      </c>
      <c r="B803" s="1847" t="s">
        <v>3110</v>
      </c>
      <c r="C803" s="1819" t="s">
        <v>3111</v>
      </c>
      <c r="D803" s="1705"/>
      <c r="E803" s="38"/>
      <c r="F803" s="38"/>
      <c r="G803" s="38"/>
      <c r="H803" s="1833"/>
      <c r="I803" s="1712"/>
      <c r="J803" s="1712"/>
      <c r="K803" s="1712"/>
      <c r="L803" s="1712"/>
      <c r="M803" s="1712"/>
      <c r="N803" s="1712"/>
      <c r="O803" s="1856"/>
      <c r="P803" s="1856"/>
      <c r="Q803" s="378"/>
      <c r="R803" s="378"/>
      <c r="S803" s="378"/>
    </row>
    <row r="804">
      <c r="A804" s="1863">
        <v>43768.0</v>
      </c>
      <c r="B804" s="1816" t="s">
        <v>3112</v>
      </c>
      <c r="C804" s="1816" t="s">
        <v>3113</v>
      </c>
      <c r="D804" s="1701"/>
      <c r="E804" s="1689"/>
      <c r="F804" s="1689"/>
      <c r="G804" s="1689"/>
      <c r="H804" s="1855"/>
      <c r="I804" s="1690"/>
      <c r="J804" s="1690"/>
      <c r="K804" s="1690"/>
      <c r="L804" s="1690"/>
      <c r="M804" s="1690"/>
      <c r="N804" s="1690"/>
      <c r="O804" s="1856"/>
      <c r="P804" s="1856"/>
      <c r="Q804" s="378"/>
      <c r="R804" s="378"/>
      <c r="S804" s="378"/>
    </row>
    <row r="805">
      <c r="A805" s="1862">
        <v>43768.0</v>
      </c>
      <c r="B805" s="1828" t="s">
        <v>3114</v>
      </c>
      <c r="C805" s="1819" t="s">
        <v>3115</v>
      </c>
      <c r="D805" s="1705"/>
      <c r="E805" s="38" t="s">
        <v>6844</v>
      </c>
      <c r="F805" s="38"/>
      <c r="G805" s="38" t="s">
        <v>3117</v>
      </c>
      <c r="H805" s="1833"/>
      <c r="I805" s="1712"/>
      <c r="J805" s="1712"/>
      <c r="K805" s="1712"/>
      <c r="L805" s="1712"/>
      <c r="M805" s="1712"/>
      <c r="N805" s="1712"/>
      <c r="O805" s="1856"/>
      <c r="P805" s="1856"/>
      <c r="Q805" s="378"/>
      <c r="R805" s="378"/>
      <c r="S805" s="378"/>
    </row>
    <row r="806" ht="151.5" customHeight="1">
      <c r="A806" s="1863">
        <v>43767.0</v>
      </c>
      <c r="B806" s="1816" t="s">
        <v>3118</v>
      </c>
      <c r="C806" s="1816" t="s">
        <v>3119</v>
      </c>
      <c r="D806" s="1701" t="s">
        <v>3120</v>
      </c>
      <c r="E806" s="1689" t="s">
        <v>3121</v>
      </c>
      <c r="F806" s="1689"/>
      <c r="G806" s="1689" t="s">
        <v>3122</v>
      </c>
      <c r="H806" s="1855"/>
      <c r="I806" s="1690"/>
      <c r="J806" s="1690"/>
      <c r="K806" s="1690"/>
      <c r="L806" s="1690"/>
      <c r="M806" s="1690"/>
      <c r="N806" s="1690"/>
      <c r="O806" s="1856"/>
      <c r="P806" s="1856"/>
      <c r="Q806" s="378"/>
      <c r="R806" s="378"/>
      <c r="S806" s="378"/>
    </row>
    <row r="807">
      <c r="A807" s="1862">
        <v>43767.0</v>
      </c>
      <c r="B807" s="1828" t="s">
        <v>3123</v>
      </c>
      <c r="C807" s="1819" t="s">
        <v>3124</v>
      </c>
      <c r="D807" s="1705"/>
      <c r="E807" s="38"/>
      <c r="F807" s="38"/>
      <c r="G807" s="38"/>
      <c r="H807" s="1833"/>
      <c r="I807" s="1712"/>
      <c r="J807" s="1712"/>
      <c r="K807" s="1712"/>
      <c r="L807" s="1712"/>
      <c r="M807" s="1712"/>
      <c r="N807" s="1712"/>
      <c r="O807" s="1856"/>
      <c r="P807" s="1856"/>
      <c r="Q807" s="378"/>
      <c r="R807" s="378"/>
      <c r="S807" s="378"/>
    </row>
    <row r="808">
      <c r="A808" s="1863">
        <v>43767.0</v>
      </c>
      <c r="B808" s="1822" t="s">
        <v>3125</v>
      </c>
      <c r="C808" s="1816"/>
      <c r="D808" s="1701"/>
      <c r="E808" s="1689"/>
      <c r="F808" s="1689"/>
      <c r="G808" s="1689"/>
      <c r="H808" s="1855"/>
      <c r="I808" s="1690"/>
      <c r="J808" s="1690"/>
      <c r="K808" s="1690"/>
      <c r="L808" s="1690"/>
      <c r="M808" s="1690"/>
      <c r="N808" s="1690"/>
      <c r="O808" s="1856"/>
      <c r="P808" s="1856"/>
      <c r="Q808" s="378"/>
      <c r="R808" s="378"/>
      <c r="S808" s="378"/>
    </row>
    <row r="809">
      <c r="A809" s="1862">
        <v>43767.0</v>
      </c>
      <c r="B809" s="1828" t="s">
        <v>3126</v>
      </c>
      <c r="C809" s="1819" t="s">
        <v>3127</v>
      </c>
      <c r="D809" s="1705"/>
      <c r="E809" s="38"/>
      <c r="F809" s="38"/>
      <c r="G809" s="38"/>
      <c r="H809" s="1833"/>
      <c r="I809" s="1712"/>
      <c r="J809" s="1712"/>
      <c r="K809" s="1712"/>
      <c r="L809" s="1712"/>
      <c r="M809" s="1712"/>
      <c r="N809" s="1712"/>
      <c r="O809" s="1856"/>
      <c r="P809" s="1856"/>
      <c r="Q809" s="378"/>
      <c r="R809" s="378"/>
      <c r="S809" s="378"/>
    </row>
    <row r="810">
      <c r="A810" s="1863">
        <v>43767.0</v>
      </c>
      <c r="B810" s="1816" t="s">
        <v>3128</v>
      </c>
      <c r="C810" s="1816" t="s">
        <v>3129</v>
      </c>
      <c r="D810" s="1701"/>
      <c r="E810" s="1689" t="s">
        <v>3130</v>
      </c>
      <c r="F810" s="1689"/>
      <c r="G810" s="1689"/>
      <c r="H810" s="1855"/>
      <c r="I810" s="1690"/>
      <c r="J810" s="1690"/>
      <c r="K810" s="1690"/>
      <c r="L810" s="1690"/>
      <c r="M810" s="1690"/>
      <c r="N810" s="1690"/>
      <c r="O810" s="1856"/>
      <c r="P810" s="1856"/>
      <c r="Q810" s="378"/>
      <c r="R810" s="378"/>
      <c r="S810" s="378"/>
    </row>
    <row r="811">
      <c r="A811" s="1862">
        <v>43767.0</v>
      </c>
      <c r="B811" s="1828" t="s">
        <v>3131</v>
      </c>
      <c r="C811" s="1819" t="s">
        <v>3132</v>
      </c>
      <c r="D811" s="1705"/>
      <c r="E811" s="38"/>
      <c r="F811" s="38"/>
      <c r="G811" s="38"/>
      <c r="H811" s="1833"/>
      <c r="I811" s="1712"/>
      <c r="J811" s="1712"/>
      <c r="K811" s="1712"/>
      <c r="L811" s="1712"/>
      <c r="M811" s="1712"/>
      <c r="N811" s="1712"/>
      <c r="O811" s="1856"/>
      <c r="P811" s="1856"/>
      <c r="Q811" s="378"/>
      <c r="R811" s="378"/>
      <c r="S811" s="378"/>
    </row>
    <row r="812">
      <c r="A812" s="1863">
        <v>43767.0</v>
      </c>
      <c r="B812" s="1816" t="s">
        <v>3133</v>
      </c>
      <c r="C812" s="1816" t="s">
        <v>3134</v>
      </c>
      <c r="D812" s="1701"/>
      <c r="E812" s="1689"/>
      <c r="F812" s="1689"/>
      <c r="G812" s="1689"/>
      <c r="H812" s="1855"/>
      <c r="I812" s="1690"/>
      <c r="J812" s="1690"/>
      <c r="K812" s="1690"/>
      <c r="L812" s="1690"/>
      <c r="M812" s="1690"/>
      <c r="N812" s="1690"/>
      <c r="O812" s="1856"/>
      <c r="P812" s="1856"/>
      <c r="Q812" s="378"/>
      <c r="R812" s="378"/>
      <c r="S812" s="378"/>
    </row>
    <row r="813">
      <c r="A813" s="1862">
        <v>43767.0</v>
      </c>
      <c r="B813" s="1828" t="s">
        <v>3135</v>
      </c>
      <c r="C813" s="1819" t="s">
        <v>3136</v>
      </c>
      <c r="D813" s="1705"/>
      <c r="E813" s="38"/>
      <c r="F813" s="38"/>
      <c r="G813" s="38"/>
      <c r="H813" s="1833"/>
      <c r="I813" s="1712"/>
      <c r="J813" s="1712"/>
      <c r="K813" s="1712"/>
      <c r="L813" s="1712"/>
      <c r="M813" s="1712"/>
      <c r="N813" s="1712"/>
      <c r="O813" s="1856"/>
      <c r="P813" s="1856"/>
      <c r="Q813" s="378"/>
      <c r="R813" s="378"/>
      <c r="S813" s="378"/>
    </row>
    <row r="814">
      <c r="A814" s="1864"/>
      <c r="B814" s="1822" t="s">
        <v>6845</v>
      </c>
      <c r="C814" s="1816"/>
      <c r="D814" s="1701"/>
      <c r="E814" s="1689" t="s">
        <v>3138</v>
      </c>
      <c r="F814" s="1689"/>
      <c r="G814" s="1689" t="s">
        <v>3139</v>
      </c>
      <c r="H814" s="1855"/>
      <c r="I814" s="1690"/>
      <c r="J814" s="1690"/>
      <c r="K814" s="1690"/>
      <c r="L814" s="1690"/>
      <c r="M814" s="1690"/>
      <c r="N814" s="1690"/>
      <c r="O814" s="1856"/>
      <c r="P814" s="1856"/>
      <c r="Q814" s="378"/>
      <c r="R814" s="378"/>
      <c r="S814" s="378"/>
    </row>
    <row r="815">
      <c r="A815" s="1862">
        <v>43766.0</v>
      </c>
      <c r="B815" s="1828" t="s">
        <v>3140</v>
      </c>
      <c r="C815" s="1819" t="s">
        <v>3141</v>
      </c>
      <c r="D815" s="1705"/>
      <c r="E815" s="38" t="s">
        <v>3142</v>
      </c>
      <c r="F815" s="38"/>
      <c r="G815" s="38"/>
      <c r="H815" s="1833"/>
      <c r="I815" s="1712"/>
      <c r="J815" s="1712"/>
      <c r="K815" s="1712"/>
      <c r="L815" s="1712"/>
      <c r="M815" s="1712"/>
      <c r="N815" s="1712"/>
      <c r="O815" s="1856"/>
      <c r="P815" s="1856"/>
      <c r="Q815" s="378"/>
      <c r="R815" s="378"/>
      <c r="S815" s="378"/>
    </row>
    <row r="816">
      <c r="A816" s="1864"/>
      <c r="B816" s="1816" t="s">
        <v>3143</v>
      </c>
      <c r="C816" s="1816"/>
      <c r="D816" s="1701"/>
      <c r="E816" s="1689"/>
      <c r="F816" s="1689"/>
      <c r="G816" s="1689"/>
      <c r="H816" s="1855"/>
      <c r="I816" s="1690"/>
      <c r="J816" s="1690"/>
      <c r="K816" s="1690"/>
      <c r="L816" s="1690"/>
      <c r="M816" s="1690"/>
      <c r="N816" s="1690"/>
      <c r="O816" s="1856"/>
      <c r="P816" s="1856"/>
      <c r="Q816" s="378"/>
      <c r="R816" s="378"/>
      <c r="S816" s="378"/>
    </row>
    <row r="817">
      <c r="A817" s="1862">
        <v>43766.0</v>
      </c>
      <c r="B817" s="1828" t="s">
        <v>3144</v>
      </c>
      <c r="C817" s="1819" t="s">
        <v>3145</v>
      </c>
      <c r="D817" s="1705"/>
      <c r="E817" s="38"/>
      <c r="F817" s="38"/>
      <c r="G817" s="38"/>
      <c r="H817" s="1833"/>
      <c r="I817" s="1712"/>
      <c r="J817" s="1712"/>
      <c r="K817" s="1712"/>
      <c r="L817" s="1712"/>
      <c r="M817" s="1712"/>
      <c r="N817" s="1712"/>
      <c r="O817" s="1856"/>
      <c r="P817" s="1856"/>
      <c r="Q817" s="378"/>
      <c r="R817" s="378"/>
      <c r="S817" s="378"/>
    </row>
    <row r="818">
      <c r="A818" s="1863">
        <v>43766.0</v>
      </c>
      <c r="B818" s="1816" t="s">
        <v>3146</v>
      </c>
      <c r="C818" s="1816" t="s">
        <v>3147</v>
      </c>
      <c r="D818" s="1701"/>
      <c r="E818" s="1689"/>
      <c r="F818" s="1689"/>
      <c r="G818" s="1689"/>
      <c r="H818" s="1855"/>
      <c r="I818" s="1690"/>
      <c r="J818" s="1690"/>
      <c r="K818" s="1690"/>
      <c r="L818" s="1690"/>
      <c r="M818" s="1690"/>
      <c r="N818" s="1690"/>
      <c r="O818" s="1856"/>
      <c r="P818" s="1856"/>
      <c r="Q818" s="378"/>
      <c r="R818" s="378"/>
      <c r="S818" s="378"/>
    </row>
    <row r="819">
      <c r="A819" s="1862">
        <v>43766.0</v>
      </c>
      <c r="B819" s="1828" t="s">
        <v>3148</v>
      </c>
      <c r="C819" s="1825" t="s">
        <v>3149</v>
      </c>
      <c r="D819" s="1705"/>
      <c r="E819" s="38" t="s">
        <v>3150</v>
      </c>
      <c r="F819" s="38"/>
      <c r="G819" s="38"/>
      <c r="H819" s="1833"/>
      <c r="I819" s="1712"/>
      <c r="J819" s="1712"/>
      <c r="K819" s="1712"/>
      <c r="L819" s="1712"/>
      <c r="M819" s="1712"/>
      <c r="N819" s="1712"/>
      <c r="O819" s="1856"/>
      <c r="P819" s="1856"/>
      <c r="Q819" s="378"/>
      <c r="R819" s="378"/>
      <c r="S819" s="378"/>
    </row>
    <row r="820">
      <c r="A820" s="1863">
        <v>43766.0</v>
      </c>
      <c r="B820" s="1816" t="s">
        <v>3151</v>
      </c>
      <c r="C820" s="1816" t="s">
        <v>3152</v>
      </c>
      <c r="D820" s="1701"/>
      <c r="E820" s="1689"/>
      <c r="F820" s="1689"/>
      <c r="G820" s="1689"/>
      <c r="H820" s="1855"/>
      <c r="I820" s="1690"/>
      <c r="J820" s="1690"/>
      <c r="K820" s="1690"/>
      <c r="L820" s="1690"/>
      <c r="M820" s="1690"/>
      <c r="N820" s="1690"/>
      <c r="O820" s="1856"/>
      <c r="P820" s="1856"/>
      <c r="Q820" s="378"/>
      <c r="R820" s="378"/>
      <c r="S820" s="378"/>
    </row>
    <row r="821">
      <c r="A821" s="1862">
        <v>43766.0</v>
      </c>
      <c r="B821" s="1828" t="s">
        <v>3153</v>
      </c>
      <c r="C821" s="1819" t="s">
        <v>3154</v>
      </c>
      <c r="D821" s="1705"/>
      <c r="E821" s="38"/>
      <c r="F821" s="38"/>
      <c r="G821" s="38"/>
      <c r="H821" s="1833"/>
      <c r="I821" s="1712"/>
      <c r="J821" s="1712"/>
      <c r="K821" s="1712"/>
      <c r="L821" s="1712"/>
      <c r="M821" s="1712"/>
      <c r="N821" s="1712"/>
      <c r="O821" s="1856"/>
      <c r="P821" s="1856"/>
      <c r="Q821" s="378"/>
      <c r="R821" s="378"/>
      <c r="S821" s="378"/>
    </row>
    <row r="822">
      <c r="A822" s="1863">
        <v>43766.0</v>
      </c>
      <c r="B822" s="1822" t="s">
        <v>3155</v>
      </c>
      <c r="C822" s="1816" t="s">
        <v>3156</v>
      </c>
      <c r="D822" s="1701"/>
      <c r="E822" s="1865" t="s">
        <v>3157</v>
      </c>
      <c r="F822" s="1865"/>
      <c r="G822" s="1689"/>
      <c r="H822" s="1855"/>
      <c r="I822" s="1690"/>
      <c r="J822" s="1690"/>
      <c r="K822" s="1690"/>
      <c r="L822" s="1690"/>
      <c r="M822" s="1690"/>
      <c r="N822" s="1690"/>
      <c r="O822" s="1856"/>
      <c r="P822" s="1856"/>
      <c r="Q822" s="378"/>
      <c r="R822" s="378"/>
      <c r="S822" s="378"/>
    </row>
    <row r="823">
      <c r="A823" s="1862">
        <v>43765.0</v>
      </c>
      <c r="B823" s="1828" t="s">
        <v>3158</v>
      </c>
      <c r="C823" s="1819" t="s">
        <v>3159</v>
      </c>
      <c r="D823" s="1705"/>
      <c r="E823" s="38"/>
      <c r="F823" s="38"/>
      <c r="G823" s="38"/>
      <c r="H823" s="1833"/>
      <c r="I823" s="1712"/>
      <c r="J823" s="1712"/>
      <c r="K823" s="1712"/>
      <c r="L823" s="1712"/>
      <c r="M823" s="1712"/>
      <c r="N823" s="1712"/>
      <c r="O823" s="1856"/>
      <c r="P823" s="1856"/>
      <c r="Q823" s="378"/>
      <c r="R823" s="378"/>
      <c r="S823" s="378"/>
    </row>
    <row r="824">
      <c r="A824" s="1863">
        <v>43765.0</v>
      </c>
      <c r="B824" s="1816" t="s">
        <v>3160</v>
      </c>
      <c r="C824" s="1816"/>
      <c r="D824" s="1701"/>
      <c r="E824" s="1689"/>
      <c r="F824" s="1689"/>
      <c r="G824" s="1689"/>
      <c r="H824" s="1855"/>
      <c r="I824" s="1690"/>
      <c r="J824" s="1690"/>
      <c r="K824" s="1690"/>
      <c r="L824" s="1690"/>
      <c r="M824" s="1690"/>
      <c r="N824" s="1690"/>
      <c r="O824" s="1856"/>
      <c r="P824" s="1856"/>
      <c r="Q824" s="378"/>
      <c r="R824" s="378"/>
      <c r="S824" s="378"/>
    </row>
    <row r="825">
      <c r="A825" s="1862">
        <v>43765.0</v>
      </c>
      <c r="B825" s="1828" t="s">
        <v>3161</v>
      </c>
      <c r="C825" s="1819" t="s">
        <v>3162</v>
      </c>
      <c r="D825" s="1705"/>
      <c r="E825" s="38" t="s">
        <v>3163</v>
      </c>
      <c r="F825" s="38"/>
      <c r="G825" s="38"/>
      <c r="H825" s="1833"/>
      <c r="I825" s="1712"/>
      <c r="J825" s="1712"/>
      <c r="K825" s="1712"/>
      <c r="L825" s="1712"/>
      <c r="M825" s="1712"/>
      <c r="N825" s="1712"/>
      <c r="O825" s="1856"/>
      <c r="P825" s="1856"/>
      <c r="Q825" s="378"/>
      <c r="R825" s="378"/>
      <c r="S825" s="378"/>
    </row>
    <row r="826">
      <c r="A826" s="1854">
        <v>43764.0</v>
      </c>
      <c r="B826" s="1816" t="s">
        <v>3164</v>
      </c>
      <c r="C826" s="1816" t="s">
        <v>3165</v>
      </c>
      <c r="D826" s="1701"/>
      <c r="E826" s="1689" t="s">
        <v>3166</v>
      </c>
      <c r="F826" s="1689"/>
      <c r="G826" s="1689" t="s">
        <v>3167</v>
      </c>
      <c r="H826" s="1855"/>
      <c r="I826" s="1690"/>
      <c r="J826" s="1690"/>
      <c r="K826" s="1690"/>
      <c r="L826" s="1690"/>
      <c r="M826" s="1690"/>
      <c r="N826" s="1690"/>
      <c r="O826" s="1856"/>
      <c r="P826" s="1856"/>
      <c r="Q826" s="378"/>
      <c r="R826" s="378"/>
      <c r="S826" s="378"/>
    </row>
    <row r="827">
      <c r="A827" s="1853">
        <v>43764.0</v>
      </c>
      <c r="B827" s="1828" t="s">
        <v>6846</v>
      </c>
      <c r="C827" s="1819" t="s">
        <v>3169</v>
      </c>
      <c r="D827" s="1705"/>
      <c r="E827" s="38" t="s">
        <v>3170</v>
      </c>
      <c r="F827" s="38"/>
      <c r="G827" s="38" t="s">
        <v>3171</v>
      </c>
      <c r="H827" s="1833"/>
      <c r="I827" s="1712"/>
      <c r="J827" s="1712"/>
      <c r="K827" s="1712"/>
      <c r="L827" s="1712"/>
      <c r="M827" s="1712"/>
      <c r="N827" s="1712"/>
      <c r="O827" s="1856"/>
      <c r="P827" s="1856"/>
      <c r="Q827" s="378"/>
      <c r="R827" s="378"/>
      <c r="S827" s="378"/>
    </row>
    <row r="828">
      <c r="A828" s="1854">
        <v>43764.0</v>
      </c>
      <c r="B828" s="1816" t="s">
        <v>3172</v>
      </c>
      <c r="C828" s="1816" t="s">
        <v>3173</v>
      </c>
      <c r="D828" s="1701"/>
      <c r="E828" s="1689"/>
      <c r="F828" s="1689"/>
      <c r="G828" s="1689"/>
      <c r="H828" s="1855"/>
      <c r="I828" s="1690"/>
      <c r="J828" s="1690"/>
      <c r="K828" s="1690"/>
      <c r="L828" s="1690"/>
      <c r="M828" s="1690"/>
      <c r="N828" s="1690"/>
      <c r="O828" s="1856"/>
      <c r="P828" s="1856"/>
      <c r="Q828" s="378"/>
      <c r="R828" s="378"/>
      <c r="S828" s="378"/>
    </row>
    <row r="829">
      <c r="A829" s="1853">
        <v>43764.0</v>
      </c>
      <c r="B829" s="1828" t="s">
        <v>3174</v>
      </c>
      <c r="C829" s="1819" t="s">
        <v>3175</v>
      </c>
      <c r="D829" s="1705"/>
      <c r="E829" s="38"/>
      <c r="F829" s="38"/>
      <c r="G829" s="38"/>
      <c r="H829" s="1833"/>
      <c r="I829" s="1712"/>
      <c r="J829" s="1712"/>
      <c r="K829" s="1712"/>
      <c r="L829" s="1712"/>
      <c r="M829" s="1712"/>
      <c r="N829" s="1712"/>
      <c r="O829" s="1856"/>
      <c r="P829" s="1856"/>
      <c r="Q829" s="378"/>
      <c r="R829" s="378"/>
      <c r="S829" s="378"/>
    </row>
    <row r="830">
      <c r="A830" s="1854">
        <v>43764.0</v>
      </c>
      <c r="B830" s="1816" t="s">
        <v>3176</v>
      </c>
      <c r="C830" s="1816" t="s">
        <v>3177</v>
      </c>
      <c r="D830" s="1701"/>
      <c r="E830" s="1689" t="s">
        <v>3178</v>
      </c>
      <c r="F830" s="1689"/>
      <c r="G830" s="1689"/>
      <c r="H830" s="1855"/>
      <c r="I830" s="1690"/>
      <c r="J830" s="1690"/>
      <c r="K830" s="1690"/>
      <c r="L830" s="1690"/>
      <c r="M830" s="1690"/>
      <c r="N830" s="1690"/>
      <c r="O830" s="1856"/>
      <c r="P830" s="1856"/>
      <c r="Q830" s="378"/>
      <c r="R830" s="378"/>
      <c r="S830" s="378"/>
    </row>
    <row r="831">
      <c r="A831" s="1853">
        <v>43764.0</v>
      </c>
      <c r="B831" s="1828" t="s">
        <v>3179</v>
      </c>
      <c r="C831" s="1819" t="s">
        <v>3180</v>
      </c>
      <c r="D831" s="1705"/>
      <c r="E831" s="38"/>
      <c r="F831" s="38"/>
      <c r="G831" s="38"/>
      <c r="H831" s="1833"/>
      <c r="I831" s="1712"/>
      <c r="J831" s="1712"/>
      <c r="K831" s="1712"/>
      <c r="L831" s="1712"/>
      <c r="M831" s="1712"/>
      <c r="N831" s="1712"/>
      <c r="O831" s="1856"/>
      <c r="P831" s="1856"/>
      <c r="Q831" s="378"/>
      <c r="R831" s="378"/>
      <c r="S831" s="378"/>
    </row>
    <row r="832">
      <c r="A832" s="1854">
        <v>43763.0</v>
      </c>
      <c r="B832" s="1816" t="s">
        <v>3181</v>
      </c>
      <c r="C832" s="1800" t="s">
        <v>3182</v>
      </c>
      <c r="D832" s="1701"/>
      <c r="E832" s="1689"/>
      <c r="F832" s="1689"/>
      <c r="G832" s="1689"/>
      <c r="H832" s="1855"/>
      <c r="I832" s="1690"/>
      <c r="J832" s="1690"/>
      <c r="K832" s="1690"/>
      <c r="L832" s="1690"/>
      <c r="M832" s="1690"/>
      <c r="N832" s="1690"/>
      <c r="O832" s="1856"/>
      <c r="P832" s="1856"/>
      <c r="Q832" s="378"/>
      <c r="R832" s="378"/>
      <c r="S832" s="378"/>
    </row>
    <row r="833">
      <c r="A833" s="1853">
        <v>43763.0</v>
      </c>
      <c r="B833" s="1828" t="s">
        <v>3183</v>
      </c>
      <c r="C833" s="1819" t="s">
        <v>3184</v>
      </c>
      <c r="D833" s="1705"/>
      <c r="E833" s="38" t="s">
        <v>3185</v>
      </c>
      <c r="F833" s="38"/>
      <c r="G833" s="38"/>
      <c r="H833" s="1833"/>
      <c r="I833" s="1712"/>
      <c r="J833" s="1712"/>
      <c r="K833" s="1712"/>
      <c r="L833" s="1712"/>
      <c r="M833" s="1712"/>
      <c r="N833" s="1712"/>
      <c r="O833" s="1856"/>
      <c r="P833" s="1856"/>
      <c r="Q833" s="378"/>
      <c r="R833" s="378"/>
      <c r="S833" s="378"/>
    </row>
    <row r="834">
      <c r="A834" s="1854">
        <v>43763.0</v>
      </c>
      <c r="B834" s="1822" t="s">
        <v>3186</v>
      </c>
      <c r="C834" s="1816" t="s">
        <v>3187</v>
      </c>
      <c r="D834" s="1701"/>
      <c r="E834" s="1689" t="s">
        <v>3188</v>
      </c>
      <c r="F834" s="1689"/>
      <c r="G834" s="1689"/>
      <c r="H834" s="1855"/>
      <c r="I834" s="1690"/>
      <c r="J834" s="1690"/>
      <c r="K834" s="1690"/>
      <c r="L834" s="1690"/>
      <c r="M834" s="1690"/>
      <c r="N834" s="1690"/>
      <c r="O834" s="1856"/>
      <c r="P834" s="1856"/>
      <c r="Q834" s="378"/>
      <c r="R834" s="378"/>
      <c r="S834" s="378"/>
    </row>
    <row r="835">
      <c r="A835" s="1853">
        <v>43763.0</v>
      </c>
      <c r="B835" s="1847" t="s">
        <v>3189</v>
      </c>
      <c r="C835" s="1819" t="s">
        <v>3190</v>
      </c>
      <c r="D835" s="1705"/>
      <c r="E835" s="38"/>
      <c r="F835" s="38"/>
      <c r="G835" s="38"/>
      <c r="H835" s="1833"/>
      <c r="I835" s="1712"/>
      <c r="J835" s="1712"/>
      <c r="K835" s="1712"/>
      <c r="L835" s="1712"/>
      <c r="M835" s="1712"/>
      <c r="N835" s="1712"/>
      <c r="O835" s="1856"/>
      <c r="P835" s="1856"/>
      <c r="Q835" s="378"/>
      <c r="R835" s="378"/>
      <c r="S835" s="378"/>
    </row>
    <row r="836" ht="138.75" customHeight="1">
      <c r="A836" s="1854">
        <v>43763.0</v>
      </c>
      <c r="B836" s="1822" t="s">
        <v>3191</v>
      </c>
      <c r="C836" s="1816" t="s">
        <v>3192</v>
      </c>
      <c r="D836" s="1701"/>
      <c r="E836" s="1689" t="s">
        <v>3193</v>
      </c>
      <c r="F836" s="1689"/>
      <c r="G836" s="1689"/>
      <c r="H836" s="1855"/>
      <c r="I836" s="1690"/>
      <c r="J836" s="1690"/>
      <c r="K836" s="1690"/>
      <c r="L836" s="1690"/>
      <c r="M836" s="1690"/>
      <c r="N836" s="1690"/>
      <c r="O836" s="1856"/>
      <c r="P836" s="1856"/>
      <c r="Q836" s="378"/>
      <c r="R836" s="378"/>
      <c r="S836" s="378"/>
    </row>
    <row r="837" ht="114.0" customHeight="1">
      <c r="A837" s="1817"/>
      <c r="B837" s="1847" t="s">
        <v>3194</v>
      </c>
      <c r="C837" s="1819" t="s">
        <v>3195</v>
      </c>
      <c r="D837" s="1705"/>
      <c r="E837" s="37" t="s">
        <v>3196</v>
      </c>
      <c r="F837" s="38"/>
      <c r="G837" s="38"/>
      <c r="H837" s="1833"/>
      <c r="I837" s="1712"/>
      <c r="J837" s="1712"/>
      <c r="K837" s="1712"/>
      <c r="L837" s="1712"/>
      <c r="M837" s="1712"/>
      <c r="N837" s="1712"/>
      <c r="O837" s="1856"/>
      <c r="P837" s="1856"/>
      <c r="Q837" s="378"/>
      <c r="R837" s="378"/>
      <c r="S837" s="378"/>
    </row>
    <row r="838" ht="114.0" customHeight="1">
      <c r="A838" s="1854">
        <v>43762.0</v>
      </c>
      <c r="B838" s="1822" t="s">
        <v>3197</v>
      </c>
      <c r="C838" s="1816" t="s">
        <v>3198</v>
      </c>
      <c r="D838" s="1701"/>
      <c r="E838" s="1689" t="s">
        <v>3199</v>
      </c>
      <c r="F838" s="1689"/>
      <c r="G838" s="1689"/>
      <c r="H838" s="1855"/>
      <c r="I838" s="1690"/>
      <c r="J838" s="1690"/>
      <c r="K838" s="1690"/>
      <c r="L838" s="1690"/>
      <c r="M838" s="1690"/>
      <c r="N838" s="1690"/>
      <c r="O838" s="1856"/>
      <c r="P838" s="1856"/>
      <c r="Q838" s="378"/>
      <c r="R838" s="378"/>
      <c r="S838" s="378"/>
    </row>
    <row r="839">
      <c r="A839" s="1853">
        <v>43762.0</v>
      </c>
      <c r="B839" s="1847" t="s">
        <v>3200</v>
      </c>
      <c r="C839" s="1819" t="s">
        <v>3201</v>
      </c>
      <c r="D839" s="1705"/>
      <c r="E839" s="38"/>
      <c r="F839" s="38"/>
      <c r="G839" s="38"/>
      <c r="H839" s="1833"/>
      <c r="I839" s="1712"/>
      <c r="J839" s="1712"/>
      <c r="K839" s="1712"/>
      <c r="L839" s="1712"/>
      <c r="M839" s="1712"/>
      <c r="N839" s="1712"/>
      <c r="O839" s="1856"/>
      <c r="P839" s="1856"/>
      <c r="Q839" s="378"/>
      <c r="R839" s="378"/>
      <c r="S839" s="378"/>
    </row>
    <row r="840">
      <c r="A840" s="1854">
        <v>43762.0</v>
      </c>
      <c r="B840" s="1822" t="s">
        <v>3202</v>
      </c>
      <c r="C840" s="1816" t="s">
        <v>3203</v>
      </c>
      <c r="D840" s="1701"/>
      <c r="E840" s="1689"/>
      <c r="F840" s="1689"/>
      <c r="G840" s="1689"/>
      <c r="H840" s="1855"/>
      <c r="I840" s="1690"/>
      <c r="J840" s="1690"/>
      <c r="K840" s="1690"/>
      <c r="L840" s="1690"/>
      <c r="M840" s="1690"/>
      <c r="N840" s="1690"/>
      <c r="O840" s="1856"/>
      <c r="P840" s="1856"/>
      <c r="Q840" s="378"/>
      <c r="R840" s="378"/>
      <c r="S840" s="378"/>
    </row>
    <row r="841">
      <c r="A841" s="1853">
        <v>43762.0</v>
      </c>
      <c r="B841" s="1828" t="s">
        <v>3204</v>
      </c>
      <c r="C841" s="1866" t="s">
        <v>3205</v>
      </c>
      <c r="D841" s="1705"/>
      <c r="E841" s="1867" t="s">
        <v>3206</v>
      </c>
      <c r="F841" s="1867"/>
      <c r="G841" s="38" t="s">
        <v>3207</v>
      </c>
      <c r="H841" s="1833"/>
      <c r="I841" s="1712"/>
      <c r="J841" s="1712"/>
      <c r="K841" s="1712"/>
      <c r="L841" s="1712"/>
      <c r="M841" s="1712"/>
      <c r="N841" s="1712"/>
      <c r="O841" s="1856"/>
      <c r="P841" s="1856"/>
      <c r="Q841" s="378"/>
      <c r="R841" s="378"/>
      <c r="S841" s="378"/>
    </row>
    <row r="842" ht="234.0" customHeight="1">
      <c r="A842" s="1814"/>
      <c r="B842" s="1816" t="s">
        <v>3208</v>
      </c>
      <c r="C842" s="1816" t="s">
        <v>3209</v>
      </c>
      <c r="D842" s="1816"/>
      <c r="E842" s="1689"/>
      <c r="F842" s="1689"/>
      <c r="G842" s="1689"/>
      <c r="H842" s="1855"/>
      <c r="I842" s="1690"/>
      <c r="J842" s="1690"/>
      <c r="K842" s="1690"/>
      <c r="L842" s="1690"/>
      <c r="M842" s="1690"/>
      <c r="N842" s="1690"/>
      <c r="O842" s="1856"/>
      <c r="P842" s="1856"/>
      <c r="Q842" s="378"/>
      <c r="R842" s="378"/>
      <c r="S842" s="378"/>
    </row>
    <row r="843">
      <c r="A843" s="1868"/>
      <c r="B843" s="1828" t="s">
        <v>3210</v>
      </c>
      <c r="C843" s="1819" t="s">
        <v>3211</v>
      </c>
      <c r="D843" s="1705"/>
      <c r="E843" s="38" t="s">
        <v>3212</v>
      </c>
      <c r="F843" s="38"/>
      <c r="G843" s="38"/>
      <c r="H843" s="1833"/>
      <c r="I843" s="1712"/>
      <c r="J843" s="1712"/>
      <c r="K843" s="1712"/>
      <c r="L843" s="1712"/>
      <c r="M843" s="1712"/>
      <c r="N843" s="1712"/>
      <c r="O843" s="1856"/>
      <c r="P843" s="1856"/>
      <c r="Q843" s="378"/>
      <c r="R843" s="378"/>
      <c r="S843" s="378"/>
    </row>
    <row r="844" ht="127.5" customHeight="1">
      <c r="A844" s="1854">
        <v>43761.0</v>
      </c>
      <c r="B844" s="1818" t="s">
        <v>6847</v>
      </c>
      <c r="C844" s="1816" t="s">
        <v>6848</v>
      </c>
      <c r="D844" s="1816"/>
      <c r="E844" s="1865"/>
      <c r="F844" s="1865"/>
      <c r="G844" s="1689"/>
      <c r="H844" s="1855"/>
      <c r="I844" s="1690"/>
      <c r="J844" s="1690"/>
      <c r="K844" s="1690"/>
      <c r="L844" s="1690"/>
      <c r="M844" s="1690"/>
      <c r="N844" s="1690"/>
      <c r="O844" s="1856"/>
      <c r="P844" s="1856"/>
      <c r="Q844" s="378"/>
      <c r="R844" s="378"/>
      <c r="S844" s="378"/>
    </row>
    <row r="845" ht="264.75" customHeight="1">
      <c r="A845" s="1853">
        <v>43761.0</v>
      </c>
      <c r="B845" s="1819" t="s">
        <v>3215</v>
      </c>
      <c r="C845" s="1819" t="s">
        <v>3216</v>
      </c>
      <c r="D845" s="1705"/>
      <c r="E845" s="38"/>
      <c r="F845" s="38"/>
      <c r="G845" s="38"/>
      <c r="H845" s="1833"/>
      <c r="I845" s="1712"/>
      <c r="J845" s="1712"/>
      <c r="K845" s="1712"/>
      <c r="L845" s="1712"/>
      <c r="M845" s="1712"/>
      <c r="N845" s="1712"/>
      <c r="O845" s="1856"/>
      <c r="P845" s="1856"/>
      <c r="Q845" s="378"/>
      <c r="R845" s="378"/>
      <c r="S845" s="378"/>
    </row>
    <row r="846" ht="245.25" customHeight="1">
      <c r="A846" s="1854">
        <v>43761.0</v>
      </c>
      <c r="B846" s="1818" t="s">
        <v>3217</v>
      </c>
      <c r="C846" s="1816" t="s">
        <v>3218</v>
      </c>
      <c r="D846" s="1816"/>
      <c r="E846" s="1869" t="s">
        <v>3219</v>
      </c>
      <c r="F846" s="1869"/>
      <c r="G846" s="1689" t="s">
        <v>3220</v>
      </c>
      <c r="H846" s="1855"/>
      <c r="I846" s="1690"/>
      <c r="J846" s="1690"/>
      <c r="K846" s="1690"/>
      <c r="L846" s="1690"/>
      <c r="M846" s="1690"/>
      <c r="N846" s="1690"/>
      <c r="O846" s="1856"/>
      <c r="P846" s="1856"/>
      <c r="Q846" s="378"/>
      <c r="R846" s="378"/>
      <c r="S846" s="378"/>
    </row>
    <row r="847">
      <c r="A847" s="1853">
        <v>43760.0</v>
      </c>
      <c r="B847" s="1825" t="s">
        <v>3221</v>
      </c>
      <c r="C847" s="1819" t="s">
        <v>3222</v>
      </c>
      <c r="D847" s="1705"/>
      <c r="E847" s="1867" t="s">
        <v>3223</v>
      </c>
      <c r="F847" s="1867"/>
      <c r="G847" s="38"/>
      <c r="H847" s="1833"/>
      <c r="I847" s="1712"/>
      <c r="J847" s="1712"/>
      <c r="K847" s="1712"/>
      <c r="L847" s="1712"/>
      <c r="M847" s="1712"/>
      <c r="N847" s="1712"/>
      <c r="O847" s="1856"/>
      <c r="P847" s="1856"/>
      <c r="Q847" s="378"/>
      <c r="R847" s="378"/>
      <c r="S847" s="378"/>
    </row>
    <row r="848">
      <c r="A848" s="1854">
        <v>43760.0</v>
      </c>
      <c r="B848" s="1826" t="s">
        <v>3224</v>
      </c>
      <c r="C848" s="1816" t="s">
        <v>3225</v>
      </c>
      <c r="D848" s="1816"/>
      <c r="E848" s="1689"/>
      <c r="F848" s="1689"/>
      <c r="G848" s="1689"/>
      <c r="H848" s="1855"/>
      <c r="I848" s="1690"/>
      <c r="J848" s="1690"/>
      <c r="K848" s="1690"/>
      <c r="L848" s="1690"/>
      <c r="M848" s="1690"/>
      <c r="N848" s="1690"/>
      <c r="O848" s="1856"/>
      <c r="P848" s="1856"/>
      <c r="Q848" s="378"/>
      <c r="R848" s="378"/>
      <c r="S848" s="378"/>
    </row>
    <row r="849">
      <c r="A849" s="1870">
        <v>10.22</v>
      </c>
      <c r="B849" s="1825" t="s">
        <v>3226</v>
      </c>
      <c r="C849" s="1819" t="s">
        <v>3227</v>
      </c>
      <c r="D849" s="1705"/>
      <c r="E849" s="1867"/>
      <c r="F849" s="1867"/>
      <c r="G849" s="38"/>
      <c r="H849" s="1833"/>
      <c r="I849" s="1712"/>
      <c r="J849" s="1712"/>
      <c r="K849" s="1712"/>
      <c r="L849" s="1712"/>
      <c r="M849" s="1712"/>
      <c r="N849" s="1712"/>
      <c r="O849" s="1856"/>
      <c r="P849" s="1856"/>
      <c r="Q849" s="378"/>
      <c r="R849" s="378"/>
      <c r="S849" s="378"/>
    </row>
    <row r="850">
      <c r="A850" s="1854">
        <v>43760.0</v>
      </c>
      <c r="B850" s="1826" t="s">
        <v>6849</v>
      </c>
      <c r="C850" s="1816" t="s">
        <v>3229</v>
      </c>
      <c r="D850" s="1816"/>
      <c r="E850" s="1869"/>
      <c r="F850" s="1869"/>
      <c r="G850" s="1689"/>
      <c r="H850" s="1855"/>
      <c r="I850" s="1690"/>
      <c r="J850" s="1690"/>
      <c r="K850" s="1690"/>
      <c r="L850" s="1690"/>
      <c r="M850" s="1690"/>
      <c r="N850" s="1690"/>
      <c r="O850" s="1856"/>
      <c r="P850" s="1856"/>
      <c r="Q850" s="378"/>
      <c r="R850" s="378"/>
      <c r="S850" s="378"/>
    </row>
    <row r="851" ht="112.5" customHeight="1">
      <c r="A851" s="1853">
        <v>43760.0</v>
      </c>
      <c r="B851" s="1825" t="s">
        <v>3230</v>
      </c>
      <c r="C851" s="1819"/>
      <c r="D851" s="1705"/>
      <c r="E851" s="1867"/>
      <c r="F851" s="1867"/>
      <c r="G851" s="38"/>
      <c r="H851" s="1833"/>
      <c r="I851" s="1712"/>
      <c r="J851" s="1712"/>
      <c r="K851" s="1712"/>
      <c r="L851" s="1712"/>
      <c r="M851" s="1712"/>
      <c r="N851" s="1712"/>
      <c r="O851" s="1856"/>
      <c r="P851" s="1856"/>
      <c r="Q851" s="378"/>
      <c r="R851" s="378"/>
      <c r="S851" s="378"/>
    </row>
    <row r="852" ht="143.25" customHeight="1">
      <c r="A852" s="1854">
        <v>43760.0</v>
      </c>
      <c r="B852" s="1826" t="s">
        <v>3231</v>
      </c>
      <c r="C852" s="1816" t="s">
        <v>3232</v>
      </c>
      <c r="D852" s="1816"/>
      <c r="E852" s="1869"/>
      <c r="F852" s="1869"/>
      <c r="G852" s="1689"/>
      <c r="H852" s="1855"/>
      <c r="I852" s="1690"/>
      <c r="J852" s="1690"/>
      <c r="K852" s="1690"/>
      <c r="L852" s="1690"/>
      <c r="M852" s="1690"/>
      <c r="N852" s="1690"/>
      <c r="O852" s="1856"/>
      <c r="P852" s="1856"/>
      <c r="Q852" s="378"/>
      <c r="R852" s="378"/>
      <c r="S852" s="378"/>
    </row>
    <row r="853" ht="66.75" customHeight="1">
      <c r="A853" s="1853">
        <v>43759.0</v>
      </c>
      <c r="B853" s="1825" t="s">
        <v>3233</v>
      </c>
      <c r="C853" s="1819"/>
      <c r="D853" s="1705"/>
      <c r="E853" s="1867"/>
      <c r="F853" s="1867"/>
      <c r="G853" s="38"/>
      <c r="H853" s="1833"/>
      <c r="I853" s="1712"/>
      <c r="J853" s="1712"/>
      <c r="K853" s="1712"/>
      <c r="L853" s="1712"/>
      <c r="M853" s="1712"/>
      <c r="N853" s="1712"/>
      <c r="O853" s="1856"/>
      <c r="P853" s="1856"/>
      <c r="Q853" s="378"/>
      <c r="R853" s="378"/>
      <c r="S853" s="378"/>
    </row>
    <row r="854" ht="121.5" customHeight="1">
      <c r="A854" s="1854">
        <v>43759.0</v>
      </c>
      <c r="B854" s="1826" t="s">
        <v>3234</v>
      </c>
      <c r="C854" s="1816" t="s">
        <v>3235</v>
      </c>
      <c r="D854" s="1816"/>
      <c r="E854" s="1869"/>
      <c r="F854" s="1869"/>
      <c r="G854" s="1689"/>
      <c r="H854" s="1855"/>
      <c r="I854" s="1690"/>
      <c r="J854" s="1690"/>
      <c r="K854" s="1690"/>
      <c r="L854" s="1690"/>
      <c r="M854" s="1690"/>
      <c r="N854" s="1690"/>
      <c r="O854" s="1856"/>
      <c r="P854" s="1856"/>
      <c r="Q854" s="378"/>
      <c r="R854" s="378"/>
      <c r="S854" s="378"/>
    </row>
    <row r="855" ht="66.75" customHeight="1">
      <c r="A855" s="1853">
        <v>43759.0</v>
      </c>
      <c r="B855" s="1825" t="s">
        <v>3236</v>
      </c>
      <c r="C855" s="1819" t="s">
        <v>3237</v>
      </c>
      <c r="D855" s="1705"/>
      <c r="E855" s="1867" t="s">
        <v>3238</v>
      </c>
      <c r="F855" s="1867"/>
      <c r="G855" s="38"/>
      <c r="H855" s="1833"/>
      <c r="I855" s="1712"/>
      <c r="J855" s="1712"/>
      <c r="K855" s="1712"/>
      <c r="L855" s="1712"/>
      <c r="M855" s="1712"/>
      <c r="N855" s="1712"/>
      <c r="O855" s="1856"/>
      <c r="P855" s="1856"/>
      <c r="Q855" s="378"/>
      <c r="R855" s="378"/>
      <c r="S855" s="378"/>
    </row>
    <row r="856" ht="66.75" customHeight="1">
      <c r="A856" s="1854">
        <v>43759.0</v>
      </c>
      <c r="B856" s="1826" t="s">
        <v>3239</v>
      </c>
      <c r="C856" s="1818" t="s">
        <v>3240</v>
      </c>
      <c r="D856" s="1701"/>
      <c r="E856" s="1869"/>
      <c r="F856" s="1869"/>
      <c r="G856" s="1689"/>
      <c r="H856" s="1855"/>
      <c r="I856" s="1690"/>
      <c r="J856" s="1690"/>
      <c r="K856" s="1690"/>
      <c r="L856" s="1690"/>
      <c r="M856" s="1690"/>
      <c r="N856" s="1690"/>
      <c r="O856" s="1856"/>
      <c r="P856" s="1856"/>
      <c r="Q856" s="378"/>
      <c r="R856" s="378"/>
      <c r="S856" s="378"/>
    </row>
    <row r="857" ht="85.5" customHeight="1">
      <c r="A857" s="1853">
        <v>43759.0</v>
      </c>
      <c r="B857" s="1825" t="s">
        <v>3241</v>
      </c>
      <c r="C857" s="1819" t="s">
        <v>3242</v>
      </c>
      <c r="D857" s="1705"/>
      <c r="E857" s="1867"/>
      <c r="F857" s="1867"/>
      <c r="G857" s="38"/>
      <c r="H857" s="1833"/>
      <c r="I857" s="1712"/>
      <c r="J857" s="1712"/>
      <c r="K857" s="1712"/>
      <c r="L857" s="1712"/>
      <c r="M857" s="1712"/>
      <c r="N857" s="1712"/>
      <c r="O857" s="1856"/>
      <c r="P857" s="1856"/>
      <c r="Q857" s="378"/>
      <c r="R857" s="378"/>
      <c r="S857" s="378"/>
    </row>
    <row r="858" ht="66.75" customHeight="1">
      <c r="A858" s="1854">
        <v>43759.0</v>
      </c>
      <c r="B858" s="1826" t="s">
        <v>3243</v>
      </c>
      <c r="C858" s="1818" t="s">
        <v>3244</v>
      </c>
      <c r="D858" s="1701"/>
      <c r="E858" s="1869"/>
      <c r="F858" s="1869"/>
      <c r="G858" s="1689"/>
      <c r="H858" s="1855"/>
      <c r="I858" s="1690"/>
      <c r="J858" s="1690"/>
      <c r="K858" s="1690"/>
      <c r="L858" s="1690"/>
      <c r="M858" s="1690"/>
      <c r="N858" s="1690"/>
      <c r="O858" s="1856"/>
      <c r="P858" s="1856"/>
      <c r="Q858" s="378"/>
      <c r="R858" s="378"/>
      <c r="S858" s="378"/>
    </row>
    <row r="859" ht="66.75" customHeight="1">
      <c r="A859" s="1853">
        <v>43759.0</v>
      </c>
      <c r="B859" s="1825" t="s">
        <v>3245</v>
      </c>
      <c r="C859" s="1819" t="s">
        <v>3246</v>
      </c>
      <c r="D859" s="1705"/>
      <c r="E859" s="1867"/>
      <c r="F859" s="1867"/>
      <c r="G859" s="38"/>
      <c r="H859" s="1833"/>
      <c r="I859" s="1712"/>
      <c r="J859" s="1712"/>
      <c r="K859" s="1712"/>
      <c r="L859" s="1712"/>
      <c r="M859" s="1712"/>
      <c r="N859" s="1712"/>
      <c r="O859" s="1856"/>
      <c r="P859" s="1856"/>
      <c r="Q859" s="378"/>
      <c r="R859" s="378"/>
      <c r="S859" s="378"/>
    </row>
    <row r="860" ht="77.25" customHeight="1">
      <c r="A860" s="1854">
        <v>43759.0</v>
      </c>
      <c r="B860" s="1826" t="s">
        <v>6850</v>
      </c>
      <c r="C860" s="1818"/>
      <c r="D860" s="1701"/>
      <c r="E860" s="1869"/>
      <c r="F860" s="1869"/>
      <c r="G860" s="1689"/>
      <c r="H860" s="1855"/>
      <c r="I860" s="1690"/>
      <c r="J860" s="1690"/>
      <c r="K860" s="1690"/>
      <c r="L860" s="1690"/>
      <c r="M860" s="1690"/>
      <c r="N860" s="1690"/>
      <c r="O860" s="1856"/>
      <c r="P860" s="1856"/>
      <c r="Q860" s="378"/>
      <c r="R860" s="378"/>
      <c r="S860" s="378"/>
    </row>
    <row r="861">
      <c r="A861" s="1853">
        <v>43759.0</v>
      </c>
      <c r="B861" s="1825" t="s">
        <v>3248</v>
      </c>
      <c r="C861" s="1819" t="s">
        <v>3249</v>
      </c>
      <c r="D861" s="1705"/>
      <c r="E861" s="1867"/>
      <c r="F861" s="1867"/>
      <c r="G861" s="38"/>
      <c r="H861" s="1833"/>
      <c r="I861" s="1712"/>
      <c r="J861" s="1712"/>
      <c r="K861" s="1712"/>
      <c r="L861" s="1712"/>
      <c r="M861" s="1712"/>
      <c r="N861" s="1712"/>
      <c r="O861" s="1856"/>
      <c r="P861" s="1856"/>
      <c r="Q861" s="378"/>
      <c r="R861" s="378"/>
      <c r="S861" s="378"/>
    </row>
    <row r="862" ht="66.75" customHeight="1">
      <c r="A862" s="1854">
        <v>43758.0</v>
      </c>
      <c r="B862" s="1826" t="s">
        <v>3250</v>
      </c>
      <c r="C862" s="1818" t="s">
        <v>3251</v>
      </c>
      <c r="D862" s="1701"/>
      <c r="E862" s="1869"/>
      <c r="F862" s="1869"/>
      <c r="G862" s="1689"/>
      <c r="H862" s="1855"/>
      <c r="I862" s="1690"/>
      <c r="J862" s="1690"/>
      <c r="K862" s="1690"/>
      <c r="L862" s="1690"/>
      <c r="M862" s="1690"/>
      <c r="N862" s="1690"/>
      <c r="O862" s="1856"/>
      <c r="P862" s="1856"/>
      <c r="Q862" s="378"/>
      <c r="R862" s="378"/>
      <c r="S862" s="378"/>
    </row>
    <row r="863" ht="94.5" customHeight="1">
      <c r="A863" s="1853">
        <v>43758.0</v>
      </c>
      <c r="B863" s="1825" t="s">
        <v>3252</v>
      </c>
      <c r="C863" s="1819"/>
      <c r="D863" s="1705"/>
      <c r="E863" s="1867"/>
      <c r="F863" s="1867"/>
      <c r="G863" s="38"/>
      <c r="H863" s="1833"/>
      <c r="I863" s="1712"/>
      <c r="J863" s="1712"/>
      <c r="K863" s="1712"/>
      <c r="L863" s="1712"/>
      <c r="M863" s="1712"/>
      <c r="N863" s="1712"/>
      <c r="O863" s="1856"/>
      <c r="P863" s="1856"/>
      <c r="Q863" s="378"/>
      <c r="R863" s="378"/>
      <c r="S863" s="378"/>
    </row>
    <row r="864" ht="66.75" customHeight="1">
      <c r="A864" s="1871" t="s">
        <v>3</v>
      </c>
      <c r="B864" s="1826" t="s">
        <v>3253</v>
      </c>
      <c r="C864" s="1818" t="s">
        <v>3254</v>
      </c>
      <c r="D864" s="1701"/>
      <c r="E864" s="1869"/>
      <c r="F864" s="1869"/>
      <c r="G864" s="1689"/>
      <c r="H864" s="1855"/>
      <c r="I864" s="1690"/>
      <c r="J864" s="1690"/>
      <c r="K864" s="1690"/>
      <c r="L864" s="1690"/>
      <c r="M864" s="1690"/>
      <c r="N864" s="1690"/>
      <c r="O864" s="1856"/>
      <c r="P864" s="1856"/>
      <c r="Q864" s="378"/>
      <c r="R864" s="378"/>
      <c r="S864" s="378"/>
    </row>
    <row r="865" ht="66.75" customHeight="1">
      <c r="A865" s="1853">
        <v>43757.0</v>
      </c>
      <c r="B865" s="1825" t="s">
        <v>3255</v>
      </c>
      <c r="C865" s="1819"/>
      <c r="D865" s="1705"/>
      <c r="E865" s="1867"/>
      <c r="F865" s="1867"/>
      <c r="G865" s="38"/>
      <c r="H865" s="1833"/>
      <c r="I865" s="1712"/>
      <c r="J865" s="1712"/>
      <c r="K865" s="1712"/>
      <c r="L865" s="1712"/>
      <c r="M865" s="1712"/>
      <c r="N865" s="1712"/>
      <c r="O865" s="1856"/>
      <c r="P865" s="1856"/>
      <c r="Q865" s="378"/>
      <c r="R865" s="378"/>
      <c r="S865" s="378"/>
    </row>
    <row r="866" ht="66.75" customHeight="1">
      <c r="A866" s="1854">
        <v>43757.0</v>
      </c>
      <c r="B866" s="1826" t="s">
        <v>3256</v>
      </c>
      <c r="C866" s="1818"/>
      <c r="D866" s="1701"/>
      <c r="E866" s="1869"/>
      <c r="F866" s="1869"/>
      <c r="G866" s="1689"/>
      <c r="H866" s="1855"/>
      <c r="I866" s="1690"/>
      <c r="J866" s="1690"/>
      <c r="K866" s="1690"/>
      <c r="L866" s="1690"/>
      <c r="M866" s="1690"/>
      <c r="N866" s="1690"/>
      <c r="O866" s="1856"/>
      <c r="P866" s="1856"/>
      <c r="Q866" s="378"/>
      <c r="R866" s="378"/>
      <c r="S866" s="378"/>
    </row>
    <row r="867" ht="66.75" customHeight="1">
      <c r="A867" s="1853">
        <v>43756.0</v>
      </c>
      <c r="B867" s="1825" t="s">
        <v>3257</v>
      </c>
      <c r="C867" s="1819"/>
      <c r="D867" s="1705"/>
      <c r="E867" s="1867"/>
      <c r="F867" s="1867"/>
      <c r="G867" s="38"/>
      <c r="H867" s="1833"/>
      <c r="I867" s="1712"/>
      <c r="J867" s="1712"/>
      <c r="K867" s="1712"/>
      <c r="L867" s="1712"/>
      <c r="M867" s="1712"/>
      <c r="N867" s="1712"/>
      <c r="O867" s="1856"/>
      <c r="P867" s="1856"/>
      <c r="Q867" s="378"/>
      <c r="R867" s="378"/>
      <c r="S867" s="378"/>
    </row>
    <row r="868" ht="66.75" customHeight="1">
      <c r="A868" s="1854">
        <v>43756.0</v>
      </c>
      <c r="B868" s="1826" t="s">
        <v>3258</v>
      </c>
      <c r="C868" s="1818" t="s">
        <v>3259</v>
      </c>
      <c r="D868" s="1701"/>
      <c r="E868" s="1869" t="s">
        <v>3260</v>
      </c>
      <c r="F868" s="1869"/>
      <c r="G868" s="1689"/>
      <c r="H868" s="1855"/>
      <c r="I868" s="1690"/>
      <c r="J868" s="1690"/>
      <c r="K868" s="1690"/>
      <c r="L868" s="1690"/>
      <c r="M868" s="1690"/>
      <c r="N868" s="1690"/>
      <c r="O868" s="1856"/>
      <c r="P868" s="1856"/>
      <c r="Q868" s="378"/>
      <c r="R868" s="378"/>
      <c r="S868" s="378"/>
    </row>
    <row r="869" ht="66.75" customHeight="1">
      <c r="A869" s="1853">
        <v>43756.0</v>
      </c>
      <c r="B869" s="1825" t="s">
        <v>3261</v>
      </c>
      <c r="C869" s="1819" t="s">
        <v>3262</v>
      </c>
      <c r="D869" s="1705"/>
      <c r="E869" s="1867"/>
      <c r="F869" s="1867"/>
      <c r="G869" s="38"/>
      <c r="H869" s="1833"/>
      <c r="I869" s="1712"/>
      <c r="J869" s="1712"/>
      <c r="K869" s="1712"/>
      <c r="L869" s="1712"/>
      <c r="M869" s="1712"/>
      <c r="N869" s="1712"/>
      <c r="O869" s="1856"/>
      <c r="P869" s="1856"/>
      <c r="Q869" s="378"/>
      <c r="R869" s="378"/>
      <c r="S869" s="378"/>
    </row>
    <row r="870" ht="186.0" customHeight="1">
      <c r="A870" s="1854">
        <v>43756.0</v>
      </c>
      <c r="B870" s="1826" t="s">
        <v>3263</v>
      </c>
      <c r="C870" s="1818"/>
      <c r="D870" s="1701"/>
      <c r="E870" s="1869"/>
      <c r="F870" s="1869"/>
      <c r="G870" s="1689"/>
      <c r="H870" s="1855"/>
      <c r="I870" s="1690"/>
      <c r="J870" s="1690"/>
      <c r="K870" s="1690"/>
      <c r="L870" s="1690"/>
      <c r="M870" s="1690"/>
      <c r="N870" s="1690"/>
      <c r="O870" s="1856"/>
      <c r="P870" s="1856"/>
      <c r="Q870" s="378"/>
      <c r="R870" s="378"/>
      <c r="S870" s="378"/>
    </row>
    <row r="871" ht="66.75" customHeight="1">
      <c r="A871" s="1853">
        <v>43756.0</v>
      </c>
      <c r="B871" s="1825" t="s">
        <v>3264</v>
      </c>
      <c r="C871" s="1819" t="s">
        <v>3265</v>
      </c>
      <c r="D871" s="1705"/>
      <c r="E871" s="1867" t="s">
        <v>3266</v>
      </c>
      <c r="F871" s="1867"/>
      <c r="G871" s="38"/>
      <c r="H871" s="1833"/>
      <c r="I871" s="1712"/>
      <c r="J871" s="1712"/>
      <c r="K871" s="1712"/>
      <c r="L871" s="1712"/>
      <c r="M871" s="1712"/>
      <c r="N871" s="1712"/>
      <c r="O871" s="1856"/>
      <c r="P871" s="1856"/>
      <c r="Q871" s="378"/>
      <c r="R871" s="378"/>
      <c r="S871" s="378"/>
    </row>
    <row r="872" ht="66.75" customHeight="1">
      <c r="A872" s="1854">
        <v>43756.0</v>
      </c>
      <c r="B872" s="1826" t="s">
        <v>3267</v>
      </c>
      <c r="C872" s="1818"/>
      <c r="D872" s="1701"/>
      <c r="E872" s="1869"/>
      <c r="F872" s="1869"/>
      <c r="G872" s="1689"/>
      <c r="H872" s="1855"/>
      <c r="I872" s="1690"/>
      <c r="J872" s="1690"/>
      <c r="K872" s="1690"/>
      <c r="L872" s="1690"/>
      <c r="M872" s="1690"/>
      <c r="N872" s="1690"/>
      <c r="O872" s="1856"/>
      <c r="P872" s="1856"/>
      <c r="Q872" s="378"/>
      <c r="R872" s="378"/>
      <c r="S872" s="378"/>
    </row>
    <row r="873" ht="90.0" customHeight="1">
      <c r="A873" s="1853">
        <v>43756.0</v>
      </c>
      <c r="B873" s="1825" t="s">
        <v>3268</v>
      </c>
      <c r="C873" s="1819" t="s">
        <v>3269</v>
      </c>
      <c r="D873" s="1705"/>
      <c r="E873" s="1867"/>
      <c r="F873" s="1867"/>
      <c r="G873" s="38"/>
      <c r="H873" s="1833"/>
      <c r="I873" s="1712"/>
      <c r="J873" s="1712"/>
      <c r="K873" s="1712"/>
      <c r="L873" s="1712"/>
      <c r="M873" s="1712"/>
      <c r="N873" s="1712"/>
      <c r="O873" s="1856"/>
      <c r="P873" s="1856"/>
      <c r="Q873" s="378"/>
      <c r="R873" s="378"/>
      <c r="S873" s="378"/>
    </row>
    <row r="874" ht="66.75" customHeight="1">
      <c r="A874" s="1854">
        <v>43756.0</v>
      </c>
      <c r="B874" s="1826" t="s">
        <v>3270</v>
      </c>
      <c r="C874" s="1818" t="s">
        <v>3271</v>
      </c>
      <c r="D874" s="1701"/>
      <c r="E874" s="1869"/>
      <c r="F874" s="1869"/>
      <c r="G874" s="1689"/>
      <c r="H874" s="1855"/>
      <c r="I874" s="1690"/>
      <c r="J874" s="1690"/>
      <c r="K874" s="1690"/>
      <c r="L874" s="1690"/>
      <c r="M874" s="1690"/>
      <c r="N874" s="1690"/>
      <c r="O874" s="1856"/>
      <c r="P874" s="1856"/>
      <c r="Q874" s="378"/>
      <c r="R874" s="378"/>
      <c r="S874" s="378"/>
    </row>
    <row r="875" ht="86.25" customHeight="1">
      <c r="A875" s="1853">
        <v>43755.0</v>
      </c>
      <c r="B875" s="1825" t="s">
        <v>3272</v>
      </c>
      <c r="C875" s="1819" t="s">
        <v>3273</v>
      </c>
      <c r="D875" s="1705"/>
      <c r="E875" s="1867"/>
      <c r="F875" s="1867"/>
      <c r="G875" s="38"/>
      <c r="H875" s="1833"/>
      <c r="I875" s="1712"/>
      <c r="J875" s="1712"/>
      <c r="K875" s="1712"/>
      <c r="L875" s="1712"/>
      <c r="M875" s="1712"/>
      <c r="N875" s="1712"/>
      <c r="O875" s="1856"/>
      <c r="P875" s="1856"/>
      <c r="Q875" s="378"/>
      <c r="R875" s="378"/>
      <c r="S875" s="378"/>
    </row>
    <row r="876" ht="66.75" customHeight="1">
      <c r="A876" s="1854">
        <v>43755.0</v>
      </c>
      <c r="B876" s="1826" t="s">
        <v>3274</v>
      </c>
      <c r="C876" s="1818" t="s">
        <v>3275</v>
      </c>
      <c r="D876" s="1701"/>
      <c r="E876" s="1869"/>
      <c r="F876" s="1869"/>
      <c r="G876" s="1689"/>
      <c r="H876" s="1855"/>
      <c r="I876" s="1690"/>
      <c r="J876" s="1690"/>
      <c r="K876" s="1690"/>
      <c r="L876" s="1690"/>
      <c r="M876" s="1690"/>
      <c r="N876" s="1690"/>
      <c r="O876" s="1856"/>
      <c r="P876" s="1856"/>
      <c r="Q876" s="378"/>
      <c r="R876" s="378"/>
      <c r="S876" s="378"/>
    </row>
    <row r="877" ht="66.75" customHeight="1">
      <c r="A877" s="1853">
        <v>43755.0</v>
      </c>
      <c r="B877" s="1825" t="s">
        <v>6851</v>
      </c>
      <c r="C877" s="1819"/>
      <c r="D877" s="1705"/>
      <c r="E877" s="1867"/>
      <c r="F877" s="1867"/>
      <c r="G877" s="38"/>
      <c r="H877" s="1833"/>
      <c r="I877" s="1712"/>
      <c r="J877" s="1712"/>
      <c r="K877" s="1712"/>
      <c r="L877" s="1712"/>
      <c r="M877" s="1712"/>
      <c r="N877" s="1712"/>
      <c r="O877" s="1856"/>
      <c r="P877" s="1856"/>
      <c r="Q877" s="378"/>
      <c r="R877" s="378"/>
      <c r="S877" s="378"/>
    </row>
    <row r="878" ht="137.25" customHeight="1">
      <c r="A878" s="1854">
        <v>43755.0</v>
      </c>
      <c r="B878" s="1826" t="s">
        <v>3274</v>
      </c>
      <c r="C878" s="1816" t="s">
        <v>3277</v>
      </c>
      <c r="D878" s="1701"/>
      <c r="E878" s="1869"/>
      <c r="F878" s="1869"/>
      <c r="G878" s="1689"/>
      <c r="H878" s="1855"/>
      <c r="I878" s="1690"/>
      <c r="J878" s="1690"/>
      <c r="K878" s="1690"/>
      <c r="L878" s="1690"/>
      <c r="M878" s="1690"/>
      <c r="N878" s="1690"/>
      <c r="O878" s="1856"/>
      <c r="P878" s="1856"/>
      <c r="Q878" s="378"/>
      <c r="R878" s="378"/>
      <c r="S878" s="378"/>
    </row>
    <row r="879" ht="69.0" customHeight="1">
      <c r="A879" s="1853">
        <v>43755.0</v>
      </c>
      <c r="B879" s="1825" t="s">
        <v>3278</v>
      </c>
      <c r="C879" s="1819" t="s">
        <v>3279</v>
      </c>
      <c r="D879" s="1705"/>
      <c r="E879" s="1867"/>
      <c r="F879" s="1867"/>
      <c r="G879" s="38"/>
      <c r="H879" s="1833"/>
      <c r="I879" s="1712"/>
      <c r="J879" s="1712"/>
      <c r="K879" s="1712"/>
      <c r="L879" s="1712"/>
      <c r="M879" s="1712"/>
      <c r="N879" s="1712"/>
      <c r="O879" s="1856"/>
      <c r="P879" s="1856"/>
      <c r="Q879" s="378"/>
      <c r="R879" s="378"/>
      <c r="S879" s="378"/>
    </row>
    <row r="880">
      <c r="A880" s="1854">
        <v>43753.0</v>
      </c>
      <c r="B880" s="1826" t="s">
        <v>3280</v>
      </c>
      <c r="C880" s="1818" t="s">
        <v>3281</v>
      </c>
      <c r="D880" s="1701"/>
      <c r="E880" s="1869"/>
      <c r="F880" s="1869"/>
      <c r="G880" s="1689"/>
      <c r="H880" s="1855"/>
      <c r="I880" s="1690"/>
      <c r="J880" s="1690"/>
      <c r="K880" s="1690"/>
      <c r="L880" s="1690"/>
      <c r="M880" s="1690"/>
      <c r="N880" s="1690"/>
      <c r="O880" s="1856"/>
      <c r="P880" s="1856"/>
      <c r="Q880" s="378"/>
      <c r="R880" s="378"/>
      <c r="S880" s="378"/>
    </row>
    <row r="881">
      <c r="A881" s="1853">
        <v>43753.0</v>
      </c>
      <c r="B881" s="1825" t="s">
        <v>3282</v>
      </c>
      <c r="C881" s="1819" t="s">
        <v>3283</v>
      </c>
      <c r="D881" s="1705"/>
      <c r="E881" s="1867"/>
      <c r="F881" s="1867"/>
      <c r="G881" s="38"/>
      <c r="H881" s="1833"/>
      <c r="I881" s="1712"/>
      <c r="J881" s="1712"/>
      <c r="K881" s="1712"/>
      <c r="L881" s="1712"/>
      <c r="M881" s="1712"/>
      <c r="N881" s="1712"/>
      <c r="O881" s="1856"/>
      <c r="P881" s="1856"/>
      <c r="Q881" s="378"/>
      <c r="R881" s="378"/>
      <c r="S881" s="378"/>
    </row>
    <row r="882" ht="141.0" customHeight="1">
      <c r="A882" s="1854">
        <v>43753.0</v>
      </c>
      <c r="B882" s="1826" t="s">
        <v>3284</v>
      </c>
      <c r="C882" s="1818" t="s">
        <v>3285</v>
      </c>
      <c r="D882" s="1701"/>
      <c r="E882" s="1869" t="s">
        <v>3286</v>
      </c>
      <c r="F882" s="1869"/>
      <c r="G882" s="1689" t="s">
        <v>3287</v>
      </c>
      <c r="H882" s="1855" t="s">
        <v>3288</v>
      </c>
      <c r="I882" s="1690"/>
      <c r="J882" s="1690"/>
      <c r="K882" s="1690"/>
      <c r="L882" s="1690"/>
      <c r="M882" s="1690"/>
      <c r="N882" s="1690"/>
      <c r="O882" s="1856"/>
      <c r="P882" s="1856"/>
      <c r="Q882" s="378"/>
      <c r="R882" s="378"/>
      <c r="S882" s="378"/>
    </row>
    <row r="883" ht="103.5" customHeight="1">
      <c r="A883" s="1853">
        <v>43753.0</v>
      </c>
      <c r="B883" s="1825" t="s">
        <v>3289</v>
      </c>
      <c r="C883" s="1819"/>
      <c r="D883" s="1705"/>
      <c r="E883" s="1867"/>
      <c r="F883" s="1867"/>
      <c r="G883" s="38"/>
      <c r="H883" s="1833"/>
      <c r="I883" s="1712"/>
      <c r="J883" s="1712"/>
      <c r="K883" s="1712"/>
      <c r="L883" s="1712"/>
      <c r="M883" s="1712"/>
      <c r="N883" s="1712"/>
      <c r="O883" s="1856"/>
      <c r="P883" s="1856"/>
      <c r="Q883" s="378"/>
      <c r="R883" s="378"/>
      <c r="S883" s="378"/>
    </row>
    <row r="884">
      <c r="A884" s="1854">
        <v>43753.0</v>
      </c>
      <c r="B884" s="1826" t="s">
        <v>3290</v>
      </c>
      <c r="C884" s="1818" t="s">
        <v>3291</v>
      </c>
      <c r="D884" s="1701"/>
      <c r="E884" s="1869" t="s">
        <v>3292</v>
      </c>
      <c r="F884" s="1869"/>
      <c r="G884" s="1689"/>
      <c r="H884" s="1855"/>
      <c r="I884" s="1690"/>
      <c r="J884" s="1690"/>
      <c r="K884" s="1690"/>
      <c r="L884" s="1690"/>
      <c r="M884" s="1690"/>
      <c r="N884" s="1690"/>
      <c r="O884" s="1856"/>
      <c r="P884" s="1856"/>
      <c r="Q884" s="378"/>
      <c r="R884" s="378"/>
      <c r="S884" s="378"/>
    </row>
    <row r="885" ht="103.5" customHeight="1">
      <c r="A885" s="1853">
        <v>43753.0</v>
      </c>
      <c r="B885" s="1825" t="s">
        <v>3293</v>
      </c>
      <c r="C885" s="1819" t="s">
        <v>3294</v>
      </c>
      <c r="D885" s="1705"/>
      <c r="E885" s="1867"/>
      <c r="F885" s="1867"/>
      <c r="G885" s="38"/>
      <c r="H885" s="1833"/>
      <c r="I885" s="1712"/>
      <c r="J885" s="1712"/>
      <c r="K885" s="1712"/>
      <c r="L885" s="1712"/>
      <c r="M885" s="1712"/>
      <c r="N885" s="1712"/>
      <c r="O885" s="1856"/>
      <c r="P885" s="1856"/>
      <c r="Q885" s="378"/>
      <c r="R885" s="378"/>
      <c r="S885" s="378"/>
    </row>
    <row r="886">
      <c r="A886" s="1854">
        <v>43753.0</v>
      </c>
      <c r="B886" s="1826" t="s">
        <v>3295</v>
      </c>
      <c r="C886" s="1818" t="s">
        <v>3296</v>
      </c>
      <c r="D886" s="1701"/>
      <c r="E886" s="1869"/>
      <c r="F886" s="1869"/>
      <c r="G886" s="1689"/>
      <c r="H886" s="1855"/>
      <c r="I886" s="1690"/>
      <c r="J886" s="1690"/>
      <c r="K886" s="1690"/>
      <c r="L886" s="1690"/>
      <c r="M886" s="1690"/>
      <c r="N886" s="1690"/>
      <c r="O886" s="1856"/>
      <c r="P886" s="1856"/>
      <c r="Q886" s="378"/>
      <c r="R886" s="378"/>
      <c r="S886" s="378"/>
    </row>
    <row r="887" ht="132.75" customHeight="1">
      <c r="A887" s="1817"/>
      <c r="B887" s="1825" t="s">
        <v>3297</v>
      </c>
      <c r="C887" s="1819" t="s">
        <v>3298</v>
      </c>
      <c r="D887" s="1705"/>
      <c r="E887" s="1867"/>
      <c r="F887" s="1867"/>
      <c r="G887" s="38"/>
      <c r="H887" s="1833"/>
      <c r="I887" s="1712"/>
      <c r="J887" s="1712"/>
      <c r="K887" s="1712"/>
      <c r="L887" s="1712"/>
      <c r="M887" s="1712"/>
      <c r="N887" s="1712"/>
      <c r="O887" s="1856"/>
      <c r="P887" s="1856"/>
      <c r="Q887" s="378"/>
      <c r="R887" s="378"/>
      <c r="S887" s="378"/>
    </row>
    <row r="888" ht="187.5" customHeight="1">
      <c r="A888" s="1854">
        <v>43753.0</v>
      </c>
      <c r="B888" s="1818" t="s">
        <v>3299</v>
      </c>
      <c r="C888" s="1818" t="s">
        <v>3300</v>
      </c>
      <c r="D888" s="1701"/>
      <c r="E888" s="1869" t="s">
        <v>3301</v>
      </c>
      <c r="F888" s="1869"/>
      <c r="G888" s="1689"/>
      <c r="H888" s="1855"/>
      <c r="I888" s="1690"/>
      <c r="J888" s="1690"/>
      <c r="K888" s="1690"/>
      <c r="L888" s="1690"/>
      <c r="M888" s="1690"/>
      <c r="N888" s="1690"/>
      <c r="O888" s="1856"/>
      <c r="P888" s="1856"/>
      <c r="Q888" s="378"/>
      <c r="R888" s="378"/>
      <c r="S888" s="378"/>
    </row>
    <row r="889" ht="47.25" customHeight="1">
      <c r="A889" s="1853">
        <v>43752.0</v>
      </c>
      <c r="B889" s="1819" t="s">
        <v>3302</v>
      </c>
      <c r="C889" s="1819" t="s">
        <v>3303</v>
      </c>
      <c r="D889" s="1705"/>
      <c r="E889" s="1867" t="s">
        <v>3304</v>
      </c>
      <c r="F889" s="1867"/>
      <c r="G889" s="38" t="s">
        <v>3305</v>
      </c>
      <c r="H889" s="1833"/>
      <c r="I889" s="1712"/>
      <c r="J889" s="1712"/>
      <c r="K889" s="1712"/>
      <c r="L889" s="1712"/>
      <c r="M889" s="1712"/>
      <c r="N889" s="1712"/>
      <c r="O889" s="1856"/>
      <c r="P889" s="1856"/>
      <c r="Q889" s="378"/>
      <c r="R889" s="378"/>
      <c r="S889" s="378"/>
    </row>
    <row r="890" ht="172.5" customHeight="1">
      <c r="A890" s="1854">
        <v>43752.0</v>
      </c>
      <c r="B890" s="1826" t="s">
        <v>3306</v>
      </c>
      <c r="C890" s="1818" t="s">
        <v>3307</v>
      </c>
      <c r="D890" s="1701"/>
      <c r="E890" s="1869" t="s">
        <v>3308</v>
      </c>
      <c r="F890" s="1869"/>
      <c r="G890" s="1872" t="s">
        <v>3309</v>
      </c>
      <c r="H890" s="1855"/>
      <c r="I890" s="1690"/>
      <c r="J890" s="1690"/>
      <c r="K890" s="1690"/>
      <c r="L890" s="1690"/>
      <c r="M890" s="1690"/>
      <c r="N890" s="1690"/>
      <c r="O890" s="1856"/>
      <c r="P890" s="1856"/>
      <c r="Q890" s="378"/>
      <c r="R890" s="378"/>
      <c r="S890" s="378"/>
    </row>
    <row r="891" ht="87.75" customHeight="1">
      <c r="A891" s="1853">
        <v>43752.0</v>
      </c>
      <c r="B891" s="1825" t="s">
        <v>3310</v>
      </c>
      <c r="C891" s="1819" t="s">
        <v>3311</v>
      </c>
      <c r="D891" s="1705"/>
      <c r="E891" s="1867"/>
      <c r="F891" s="1867"/>
      <c r="G891" s="38"/>
      <c r="H891" s="1833"/>
      <c r="I891" s="1712"/>
      <c r="J891" s="1712"/>
      <c r="K891" s="1712"/>
      <c r="L891" s="1712"/>
      <c r="M891" s="1712"/>
      <c r="N891" s="1712"/>
      <c r="O891" s="1856"/>
      <c r="P891" s="1856"/>
      <c r="Q891" s="378"/>
      <c r="R891" s="378"/>
      <c r="S891" s="378"/>
    </row>
    <row r="892" ht="75.75" customHeight="1">
      <c r="A892" s="1854">
        <v>43752.0</v>
      </c>
      <c r="B892" s="1826" t="s">
        <v>3312</v>
      </c>
      <c r="C892" s="1818"/>
      <c r="D892" s="1701"/>
      <c r="E892" s="1869"/>
      <c r="F892" s="1869"/>
      <c r="G892" s="1689"/>
      <c r="H892" s="1855"/>
      <c r="I892" s="1690"/>
      <c r="J892" s="1690"/>
      <c r="K892" s="1690"/>
      <c r="L892" s="1690"/>
      <c r="M892" s="1690"/>
      <c r="N892" s="1690"/>
      <c r="O892" s="1856"/>
      <c r="P892" s="1856"/>
      <c r="Q892" s="378"/>
      <c r="R892" s="378"/>
      <c r="S892" s="378"/>
    </row>
    <row r="893" ht="137.25" customHeight="1">
      <c r="A893" s="1853">
        <v>43752.0</v>
      </c>
      <c r="B893" s="1825" t="s">
        <v>3313</v>
      </c>
      <c r="C893" s="1819" t="s">
        <v>3314</v>
      </c>
      <c r="D893" s="1705"/>
      <c r="E893" s="1867"/>
      <c r="F893" s="1867"/>
      <c r="G893" s="38"/>
      <c r="H893" s="1833"/>
      <c r="I893" s="1712"/>
      <c r="J893" s="1712"/>
      <c r="K893" s="1712"/>
      <c r="L893" s="1712"/>
      <c r="M893" s="1712"/>
      <c r="N893" s="1712"/>
      <c r="O893" s="1856"/>
      <c r="P893" s="1856"/>
      <c r="Q893" s="378"/>
      <c r="R893" s="378"/>
      <c r="S893" s="378"/>
    </row>
    <row r="894" ht="137.25" customHeight="1">
      <c r="A894" s="1854">
        <v>43752.0</v>
      </c>
      <c r="B894" s="1826" t="s">
        <v>3315</v>
      </c>
      <c r="C894" s="1818" t="s">
        <v>3316</v>
      </c>
      <c r="D894" s="1701"/>
      <c r="E894" s="1869" t="s">
        <v>3317</v>
      </c>
      <c r="F894" s="1869"/>
      <c r="G894" s="1689"/>
      <c r="H894" s="1855"/>
      <c r="I894" s="1690"/>
      <c r="J894" s="1690"/>
      <c r="K894" s="1690"/>
      <c r="L894" s="1690"/>
      <c r="M894" s="1690"/>
      <c r="N894" s="1690"/>
      <c r="O894" s="1856"/>
      <c r="P894" s="1856"/>
      <c r="Q894" s="378"/>
      <c r="R894" s="378"/>
      <c r="S894" s="378"/>
    </row>
    <row r="895">
      <c r="A895" s="1853">
        <v>43752.0</v>
      </c>
      <c r="B895" s="1825" t="s">
        <v>3318</v>
      </c>
      <c r="C895" s="1819" t="s">
        <v>3319</v>
      </c>
      <c r="D895" s="1705"/>
      <c r="E895" s="1867" t="s">
        <v>3320</v>
      </c>
      <c r="F895" s="1867"/>
      <c r="G895" s="38"/>
      <c r="H895" s="1833"/>
      <c r="I895" s="1712"/>
      <c r="J895" s="1712"/>
      <c r="K895" s="1712"/>
      <c r="L895" s="1712"/>
      <c r="M895" s="1712"/>
      <c r="N895" s="1712"/>
      <c r="O895" s="1856"/>
      <c r="P895" s="1856"/>
      <c r="Q895" s="378"/>
      <c r="R895" s="378"/>
      <c r="S895" s="378"/>
    </row>
    <row r="896" ht="107.25" customHeight="1">
      <c r="A896" s="1814"/>
      <c r="B896" s="1818" t="s">
        <v>3321</v>
      </c>
      <c r="C896" s="1816" t="s">
        <v>3322</v>
      </c>
      <c r="D896" s="1701"/>
      <c r="E896" s="1689"/>
      <c r="F896" s="1689"/>
      <c r="G896" s="1689"/>
      <c r="H896" s="1855"/>
      <c r="I896" s="1690"/>
      <c r="J896" s="1690"/>
      <c r="K896" s="1690"/>
      <c r="L896" s="1690"/>
      <c r="M896" s="1690"/>
      <c r="N896" s="1690"/>
      <c r="O896" s="1856"/>
      <c r="P896" s="1856"/>
      <c r="Q896" s="378"/>
      <c r="R896" s="378"/>
      <c r="S896" s="378"/>
    </row>
    <row r="897" ht="229.5" customHeight="1">
      <c r="A897" s="1853">
        <v>43751.0</v>
      </c>
      <c r="B897" s="1819" t="s">
        <v>3323</v>
      </c>
      <c r="C897" s="1819" t="s">
        <v>3324</v>
      </c>
      <c r="D897" s="1705"/>
      <c r="E897" s="1867"/>
      <c r="F897" s="1867"/>
      <c r="G897" s="38"/>
      <c r="H897" s="1833"/>
      <c r="I897" s="1712"/>
      <c r="J897" s="1712"/>
      <c r="K897" s="1712"/>
      <c r="L897" s="1712"/>
      <c r="M897" s="1712"/>
      <c r="N897" s="1712"/>
      <c r="O897" s="1856"/>
      <c r="P897" s="1856"/>
      <c r="Q897" s="378"/>
      <c r="R897" s="378"/>
      <c r="S897" s="378"/>
    </row>
    <row r="898" ht="107.25" customHeight="1">
      <c r="A898" s="1854">
        <v>43751.0</v>
      </c>
      <c r="B898" s="1818" t="s">
        <v>3325</v>
      </c>
      <c r="C898" s="1816" t="s">
        <v>3326</v>
      </c>
      <c r="D898" s="1701"/>
      <c r="E898" s="1869" t="s">
        <v>3327</v>
      </c>
      <c r="F898" s="1869"/>
      <c r="G898" s="1689"/>
      <c r="H898" s="1855"/>
      <c r="I898" s="1690"/>
      <c r="J898" s="1690"/>
      <c r="K898" s="1690"/>
      <c r="L898" s="1690"/>
      <c r="M898" s="1690"/>
      <c r="N898" s="1690"/>
      <c r="O898" s="1856"/>
      <c r="P898" s="1856"/>
      <c r="Q898" s="378"/>
      <c r="R898" s="378"/>
      <c r="S898" s="378"/>
    </row>
    <row r="899" ht="107.25" customHeight="1">
      <c r="A899" s="1853">
        <v>43751.0</v>
      </c>
      <c r="B899" s="1819" t="s">
        <v>3328</v>
      </c>
      <c r="C899" s="1819" t="s">
        <v>3329</v>
      </c>
      <c r="D899" s="1705"/>
      <c r="E899" s="1867" t="s">
        <v>3330</v>
      </c>
      <c r="F899" s="1867"/>
      <c r="G899" s="38"/>
      <c r="H899" s="1833"/>
      <c r="I899" s="1712"/>
      <c r="J899" s="1712"/>
      <c r="K899" s="1712"/>
      <c r="L899" s="1712"/>
      <c r="M899" s="1712"/>
      <c r="N899" s="1712"/>
      <c r="O899" s="1856"/>
      <c r="P899" s="1856"/>
      <c r="Q899" s="378"/>
      <c r="R899" s="378"/>
      <c r="S899" s="378"/>
    </row>
    <row r="900" ht="153.0" customHeight="1">
      <c r="A900" s="1854">
        <v>43751.0</v>
      </c>
      <c r="B900" s="1818" t="s">
        <v>3331</v>
      </c>
      <c r="C900" s="1816" t="s">
        <v>3332</v>
      </c>
      <c r="D900" s="1701"/>
      <c r="E900" s="1689"/>
      <c r="F900" s="1689"/>
      <c r="G900" s="1689"/>
      <c r="H900" s="1855"/>
      <c r="I900" s="1690"/>
      <c r="J900" s="1690"/>
      <c r="K900" s="1690"/>
      <c r="L900" s="1690"/>
      <c r="M900" s="1690"/>
      <c r="N900" s="1690"/>
      <c r="O900" s="1856"/>
      <c r="P900" s="1856"/>
      <c r="Q900" s="378"/>
      <c r="R900" s="378"/>
      <c r="S900" s="378"/>
    </row>
    <row r="901" ht="107.25" customHeight="1">
      <c r="A901" s="1853">
        <v>43750.0</v>
      </c>
      <c r="B901" s="1819" t="s">
        <v>3333</v>
      </c>
      <c r="C901" s="1819" t="s">
        <v>3334</v>
      </c>
      <c r="D901" s="1705"/>
      <c r="E901" s="1827" t="s">
        <v>3335</v>
      </c>
      <c r="F901" s="1827"/>
      <c r="G901" s="38"/>
      <c r="H901" s="1833"/>
      <c r="I901" s="1712"/>
      <c r="J901" s="1712"/>
      <c r="K901" s="1712"/>
      <c r="L901" s="1712"/>
      <c r="M901" s="1712"/>
      <c r="N901" s="1712"/>
      <c r="O901" s="1856"/>
      <c r="P901" s="1856"/>
      <c r="Q901" s="378"/>
      <c r="R901" s="378"/>
      <c r="S901" s="378"/>
    </row>
    <row r="902" ht="231.0" customHeight="1">
      <c r="A902" s="1854">
        <v>43750.0</v>
      </c>
      <c r="B902" s="1826" t="s">
        <v>3336</v>
      </c>
      <c r="C902" s="1816" t="s">
        <v>3337</v>
      </c>
      <c r="D902" s="1701"/>
      <c r="E902" s="1689" t="s">
        <v>3338</v>
      </c>
      <c r="F902" s="1689"/>
      <c r="G902" s="1865" t="s">
        <v>3339</v>
      </c>
      <c r="H902" s="1690" t="s">
        <v>3340</v>
      </c>
      <c r="I902" s="1855" t="s">
        <v>3341</v>
      </c>
      <c r="J902" s="1690"/>
      <c r="K902" s="1690"/>
      <c r="L902" s="1690"/>
      <c r="M902" s="1690"/>
      <c r="N902" s="1690"/>
      <c r="O902" s="1856"/>
      <c r="P902" s="1856"/>
      <c r="Q902" s="378"/>
      <c r="R902" s="378"/>
      <c r="S902" s="378"/>
    </row>
    <row r="903" ht="272.25" customHeight="1">
      <c r="A903" s="1853">
        <v>43750.0</v>
      </c>
      <c r="B903" s="1825" t="s">
        <v>3342</v>
      </c>
      <c r="C903" s="1819" t="s">
        <v>3343</v>
      </c>
      <c r="D903" s="1705"/>
      <c r="E903" s="1867" t="s">
        <v>3344</v>
      </c>
      <c r="F903" s="1867"/>
      <c r="G903" s="38" t="s">
        <v>3345</v>
      </c>
      <c r="H903" s="1833" t="s">
        <v>3346</v>
      </c>
      <c r="I903" s="1712"/>
      <c r="J903" s="1712"/>
      <c r="K903" s="1712"/>
      <c r="L903" s="1712"/>
      <c r="M903" s="1712"/>
      <c r="N903" s="1712"/>
      <c r="O903" s="1856"/>
      <c r="P903" s="1856"/>
      <c r="Q903" s="378"/>
      <c r="R903" s="378"/>
      <c r="S903" s="378"/>
    </row>
    <row r="904" ht="372.0" customHeight="1">
      <c r="A904" s="1854">
        <v>43749.0</v>
      </c>
      <c r="B904" s="1816" t="s">
        <v>3347</v>
      </c>
      <c r="C904" s="1816" t="s">
        <v>3348</v>
      </c>
      <c r="D904" s="1701"/>
      <c r="E904" s="1689" t="s">
        <v>3349</v>
      </c>
      <c r="F904" s="1689"/>
      <c r="G904" s="1689"/>
      <c r="H904" s="1689"/>
      <c r="I904" s="1690"/>
      <c r="J904" s="1690"/>
      <c r="K904" s="1690"/>
      <c r="L904" s="1690"/>
      <c r="M904" s="1690"/>
      <c r="N904" s="1690"/>
      <c r="O904" s="1856"/>
      <c r="P904" s="1856"/>
      <c r="Q904" s="378"/>
      <c r="R904" s="378"/>
      <c r="S904" s="378"/>
    </row>
    <row r="905" ht="210.75" customHeight="1">
      <c r="A905" s="1853">
        <v>43749.0</v>
      </c>
      <c r="B905" s="1819" t="s">
        <v>3350</v>
      </c>
      <c r="C905" s="1819" t="s">
        <v>3351</v>
      </c>
      <c r="D905" s="1705"/>
      <c r="E905" s="1867"/>
      <c r="F905" s="1867"/>
      <c r="G905" s="38"/>
      <c r="H905" s="38"/>
      <c r="I905" s="1712"/>
      <c r="J905" s="1712"/>
      <c r="K905" s="1712"/>
      <c r="L905" s="1712"/>
      <c r="M905" s="1712"/>
      <c r="N905" s="1712"/>
      <c r="O905" s="1856"/>
      <c r="P905" s="1856"/>
      <c r="Q905" s="378"/>
      <c r="R905" s="378"/>
      <c r="S905" s="378"/>
    </row>
    <row r="906" ht="309.0" customHeight="1">
      <c r="A906" s="1854">
        <v>43749.0</v>
      </c>
      <c r="B906" s="1816"/>
      <c r="C906" s="1816" t="s">
        <v>3352</v>
      </c>
      <c r="D906" s="1701"/>
      <c r="E906" s="1869"/>
      <c r="F906" s="1869"/>
      <c r="G906" s="1689"/>
      <c r="H906" s="1689"/>
      <c r="I906" s="1690"/>
      <c r="J906" s="1690"/>
      <c r="K906" s="1690"/>
      <c r="L906" s="1690"/>
      <c r="M906" s="1690"/>
      <c r="N906" s="1690"/>
      <c r="O906" s="1856"/>
      <c r="P906" s="1856"/>
      <c r="Q906" s="378"/>
      <c r="R906" s="378"/>
      <c r="S906" s="378"/>
    </row>
    <row r="907" ht="211.5" customHeight="1">
      <c r="A907" s="1853">
        <v>43748.0</v>
      </c>
      <c r="B907" s="1819" t="s">
        <v>3353</v>
      </c>
      <c r="C907" s="1819" t="s">
        <v>3354</v>
      </c>
      <c r="D907" s="1705"/>
      <c r="E907" s="1867"/>
      <c r="F907" s="1867"/>
      <c r="G907" s="38"/>
      <c r="H907" s="38"/>
      <c r="I907" s="1712"/>
      <c r="J907" s="1712"/>
      <c r="K907" s="1712"/>
      <c r="L907" s="1712"/>
      <c r="M907" s="1712"/>
      <c r="N907" s="1712"/>
      <c r="O907" s="1856"/>
      <c r="P907" s="1856"/>
      <c r="Q907" s="378"/>
      <c r="R907" s="378"/>
      <c r="S907" s="378"/>
    </row>
    <row r="908" ht="219.75" customHeight="1">
      <c r="A908" s="1854">
        <v>43748.0</v>
      </c>
      <c r="B908" s="1818"/>
      <c r="C908" s="1816" t="s">
        <v>3355</v>
      </c>
      <c r="D908" s="1701"/>
      <c r="E908" s="1869" t="s">
        <v>3356</v>
      </c>
      <c r="F908" s="1869"/>
      <c r="G908" s="1872" t="s">
        <v>3357</v>
      </c>
      <c r="H908" s="1689"/>
      <c r="I908" s="1690"/>
      <c r="J908" s="1690"/>
      <c r="K908" s="1690"/>
      <c r="L908" s="1690"/>
      <c r="M908" s="1690"/>
      <c r="N908" s="1690"/>
      <c r="O908" s="1856"/>
      <c r="P908" s="1856"/>
      <c r="Q908" s="378"/>
      <c r="R908" s="378"/>
      <c r="S908" s="378"/>
    </row>
    <row r="909" ht="114.0" customHeight="1">
      <c r="A909" s="1853">
        <v>43748.0</v>
      </c>
      <c r="B909" s="1819"/>
      <c r="C909" s="1819"/>
      <c r="D909" s="1705"/>
      <c r="E909" s="1867"/>
      <c r="F909" s="1867"/>
      <c r="G909" s="38"/>
      <c r="H909" s="38"/>
      <c r="I909" s="1712"/>
      <c r="J909" s="1712"/>
      <c r="K909" s="1712"/>
      <c r="L909" s="1712"/>
      <c r="M909" s="1712"/>
      <c r="N909" s="1712"/>
      <c r="O909" s="1856"/>
      <c r="P909" s="1856"/>
      <c r="Q909" s="378"/>
      <c r="R909" s="378"/>
      <c r="S909" s="378"/>
    </row>
    <row r="910" ht="270.0" customHeight="1">
      <c r="A910" s="1854">
        <v>43747.0</v>
      </c>
      <c r="B910" s="1816" t="s">
        <v>3358</v>
      </c>
      <c r="C910" s="1826" t="s">
        <v>3359</v>
      </c>
      <c r="D910" s="1841"/>
      <c r="E910" s="1869"/>
      <c r="F910" s="1869"/>
      <c r="G910" s="1689"/>
      <c r="H910" s="1689"/>
      <c r="I910" s="1690"/>
      <c r="J910" s="1690"/>
      <c r="K910" s="1690"/>
      <c r="L910" s="1690"/>
      <c r="M910" s="1690"/>
      <c r="N910" s="1690"/>
      <c r="O910" s="1856"/>
      <c r="P910" s="1856"/>
      <c r="Q910" s="378"/>
      <c r="R910" s="378"/>
      <c r="S910" s="378"/>
    </row>
    <row r="911" ht="96.75" customHeight="1">
      <c r="A911" s="1853">
        <v>43747.0</v>
      </c>
      <c r="B911" s="1819" t="s">
        <v>3360</v>
      </c>
      <c r="C911" s="1825" t="s">
        <v>3361</v>
      </c>
      <c r="D911" s="1705"/>
      <c r="E911" s="1867" t="s">
        <v>3362</v>
      </c>
      <c r="F911" s="1867"/>
      <c r="G911" s="38" t="s">
        <v>3363</v>
      </c>
      <c r="H911" s="1873" t="s">
        <v>3364</v>
      </c>
      <c r="I911" s="1712"/>
      <c r="J911" s="1712"/>
      <c r="K911" s="1712"/>
      <c r="L911" s="1712"/>
      <c r="M911" s="1712"/>
      <c r="N911" s="1712"/>
      <c r="O911" s="1856"/>
      <c r="P911" s="1856"/>
      <c r="Q911" s="378"/>
      <c r="R911" s="378"/>
      <c r="S911" s="378"/>
    </row>
    <row r="912" ht="101.25" customHeight="1">
      <c r="A912" s="1854">
        <v>43747.0</v>
      </c>
      <c r="B912" s="1818"/>
      <c r="C912" s="1826" t="s">
        <v>3365</v>
      </c>
      <c r="D912" s="1841" t="s">
        <v>3</v>
      </c>
      <c r="E912" s="1869" t="s">
        <v>3366</v>
      </c>
      <c r="F912" s="1869"/>
      <c r="G912" s="1689"/>
      <c r="H912" s="1689"/>
      <c r="I912" s="1690"/>
      <c r="J912" s="1690"/>
      <c r="K912" s="1690"/>
      <c r="L912" s="1690"/>
      <c r="M912" s="1690"/>
      <c r="N912" s="1690"/>
      <c r="O912" s="1856"/>
      <c r="P912" s="1856"/>
      <c r="Q912" s="378"/>
      <c r="R912" s="378"/>
      <c r="S912" s="378"/>
    </row>
    <row r="913" ht="367.5" customHeight="1">
      <c r="A913" s="1853">
        <v>43747.0</v>
      </c>
      <c r="B913" s="1828" t="s">
        <v>3367</v>
      </c>
      <c r="C913" s="1825" t="s">
        <v>3368</v>
      </c>
      <c r="D913" s="1705"/>
      <c r="E913" s="1867"/>
      <c r="F913" s="1867"/>
      <c r="G913" s="38" t="s">
        <v>3369</v>
      </c>
      <c r="H913" s="38"/>
      <c r="I913" s="1712"/>
      <c r="J913" s="1712"/>
      <c r="K913" s="1712"/>
      <c r="L913" s="1712"/>
      <c r="M913" s="1712"/>
      <c r="N913" s="1712"/>
      <c r="O913" s="1856"/>
      <c r="P913" s="1856"/>
      <c r="Q913" s="378"/>
      <c r="R913" s="378"/>
      <c r="S913" s="378"/>
    </row>
    <row r="914" ht="80.25" customHeight="1">
      <c r="A914" s="1854">
        <v>43746.0</v>
      </c>
      <c r="B914" s="1818" t="s">
        <v>3370</v>
      </c>
      <c r="C914" s="1826" t="s">
        <v>3371</v>
      </c>
      <c r="D914" s="1841"/>
      <c r="E914" s="1869"/>
      <c r="F914" s="1869"/>
      <c r="G914" s="1689"/>
      <c r="H914" s="1689"/>
      <c r="I914" s="1690"/>
      <c r="J914" s="1690"/>
      <c r="K914" s="1690"/>
      <c r="L914" s="1690"/>
      <c r="M914" s="1690"/>
      <c r="N914" s="1690"/>
      <c r="O914" s="1856"/>
      <c r="P914" s="1856"/>
      <c r="Q914" s="378"/>
      <c r="R914" s="378"/>
      <c r="S914" s="378"/>
    </row>
    <row r="915" ht="80.25" customHeight="1">
      <c r="A915" s="1853">
        <v>43746.0</v>
      </c>
      <c r="B915" s="1828" t="s">
        <v>3372</v>
      </c>
      <c r="C915" s="1825" t="s">
        <v>3373</v>
      </c>
      <c r="D915" s="1705"/>
      <c r="E915" s="1867" t="s">
        <v>3374</v>
      </c>
      <c r="F915" s="1867"/>
      <c r="G915" s="38" t="s">
        <v>3375</v>
      </c>
      <c r="H915" s="1873" t="s">
        <v>3376</v>
      </c>
      <c r="I915" s="1712"/>
      <c r="J915" s="1712"/>
      <c r="K915" s="1712"/>
      <c r="L915" s="1712"/>
      <c r="M915" s="1712"/>
      <c r="N915" s="1712"/>
      <c r="O915" s="1856"/>
      <c r="P915" s="1856"/>
      <c r="Q915" s="378"/>
      <c r="R915" s="378"/>
      <c r="S915" s="378"/>
    </row>
    <row r="916" ht="80.25" customHeight="1">
      <c r="A916" s="1854">
        <v>43746.0</v>
      </c>
      <c r="B916" s="1818" t="s">
        <v>3377</v>
      </c>
      <c r="C916" s="1826" t="s">
        <v>3378</v>
      </c>
      <c r="D916" s="1841"/>
      <c r="E916" s="1869" t="s">
        <v>3379</v>
      </c>
      <c r="F916" s="1869"/>
      <c r="G916" s="1689" t="s">
        <v>3380</v>
      </c>
      <c r="H916" s="1690" t="s">
        <v>3381</v>
      </c>
      <c r="I916" s="1690" t="s">
        <v>3382</v>
      </c>
      <c r="J916" s="1690" t="s">
        <v>3383</v>
      </c>
      <c r="K916" s="1690" t="s">
        <v>3384</v>
      </c>
      <c r="L916" s="1690"/>
      <c r="M916" s="1690"/>
      <c r="N916" s="1690"/>
      <c r="O916" s="1856"/>
      <c r="P916" s="1856"/>
      <c r="Q916" s="378"/>
      <c r="R916" s="378"/>
      <c r="S916" s="378"/>
    </row>
    <row r="917">
      <c r="A917" s="1853">
        <v>43745.0</v>
      </c>
      <c r="B917" s="1828" t="s">
        <v>3385</v>
      </c>
      <c r="C917" s="1825" t="s">
        <v>3386</v>
      </c>
      <c r="D917" s="1705"/>
      <c r="E917" s="1867" t="s">
        <v>3387</v>
      </c>
      <c r="F917" s="1867"/>
      <c r="G917" s="1827" t="s">
        <v>3388</v>
      </c>
      <c r="H917" s="1712"/>
      <c r="I917" s="1712"/>
      <c r="J917" s="1712"/>
      <c r="K917" s="1712"/>
      <c r="L917" s="1712"/>
      <c r="M917" s="1712"/>
      <c r="N917" s="1712"/>
      <c r="O917" s="1856"/>
      <c r="P917" s="1856"/>
      <c r="Q917" s="378"/>
      <c r="R917" s="378"/>
      <c r="S917" s="378"/>
    </row>
    <row r="918">
      <c r="A918" s="1854">
        <v>43742.0</v>
      </c>
      <c r="B918" s="1818" t="s">
        <v>3389</v>
      </c>
      <c r="C918" s="1826" t="s">
        <v>3390</v>
      </c>
      <c r="D918" s="1841"/>
      <c r="E918" s="1869" t="s">
        <v>3391</v>
      </c>
      <c r="F918" s="1869"/>
      <c r="G918" s="1689" t="s">
        <v>3392</v>
      </c>
      <c r="H918" s="1690"/>
      <c r="I918" s="1690"/>
      <c r="J918" s="1690"/>
      <c r="K918" s="1690"/>
      <c r="L918" s="1690"/>
      <c r="M918" s="1690"/>
      <c r="N918" s="1690"/>
      <c r="O918" s="1856"/>
      <c r="P918" s="1856"/>
      <c r="Q918" s="378"/>
      <c r="R918" s="378"/>
      <c r="S918" s="378"/>
    </row>
    <row r="919">
      <c r="A919" s="1853">
        <v>43742.0</v>
      </c>
      <c r="B919" s="1828" t="s">
        <v>3393</v>
      </c>
      <c r="C919" s="1825" t="s">
        <v>3394</v>
      </c>
      <c r="D919" s="1705"/>
      <c r="E919" s="1867" t="s">
        <v>3395</v>
      </c>
      <c r="F919" s="1867"/>
      <c r="G919" s="1827"/>
      <c r="H919" s="1712"/>
      <c r="I919" s="1712"/>
      <c r="J919" s="1712"/>
      <c r="K919" s="1712"/>
      <c r="L919" s="1712"/>
      <c r="M919" s="1712"/>
      <c r="N919" s="1712"/>
      <c r="O919" s="1856"/>
      <c r="P919" s="1856"/>
      <c r="Q919" s="378"/>
      <c r="R919" s="378"/>
      <c r="S919" s="378"/>
    </row>
    <row r="920">
      <c r="A920" s="1854">
        <v>43742.0</v>
      </c>
      <c r="B920" s="1818" t="s">
        <v>3396</v>
      </c>
      <c r="C920" s="1826" t="s">
        <v>3397</v>
      </c>
      <c r="D920" s="1841"/>
      <c r="E920" s="1869" t="s">
        <v>3398</v>
      </c>
      <c r="F920" s="1869"/>
      <c r="G920" s="1689"/>
      <c r="H920" s="1690"/>
      <c r="I920" s="1690"/>
      <c r="J920" s="1690"/>
      <c r="K920" s="1690"/>
      <c r="L920" s="1690"/>
      <c r="M920" s="1690"/>
      <c r="N920" s="1690"/>
      <c r="O920" s="1856"/>
      <c r="P920" s="1856"/>
      <c r="Q920" s="378"/>
      <c r="R920" s="378"/>
      <c r="S920" s="378"/>
    </row>
    <row r="921">
      <c r="A921" s="1853">
        <v>43741.0</v>
      </c>
      <c r="B921" s="1828" t="s">
        <v>3399</v>
      </c>
      <c r="C921" s="1825" t="s">
        <v>3400</v>
      </c>
      <c r="D921" s="1705"/>
      <c r="E921" s="1867"/>
      <c r="F921" s="1867"/>
      <c r="G921" s="1827"/>
      <c r="H921" s="1712"/>
      <c r="I921" s="1712"/>
      <c r="J921" s="1712"/>
      <c r="K921" s="1712"/>
      <c r="L921" s="1712"/>
      <c r="M921" s="1712"/>
      <c r="N921" s="1712"/>
      <c r="O921" s="1856"/>
      <c r="P921" s="1856"/>
      <c r="Q921" s="378"/>
      <c r="R921" s="378"/>
      <c r="S921" s="378"/>
    </row>
    <row r="922">
      <c r="A922" s="1854">
        <v>43741.0</v>
      </c>
      <c r="B922" s="1818"/>
      <c r="C922" s="1826" t="s">
        <v>3401</v>
      </c>
      <c r="D922" s="1841"/>
      <c r="E922" s="1869" t="s">
        <v>3402</v>
      </c>
      <c r="F922" s="1869"/>
      <c r="G922" s="1689" t="s">
        <v>3403</v>
      </c>
      <c r="H922" s="1690"/>
      <c r="I922" s="1690"/>
      <c r="J922" s="1690"/>
      <c r="K922" s="1690"/>
      <c r="L922" s="1690"/>
      <c r="M922" s="1690"/>
      <c r="N922" s="1690"/>
      <c r="O922" s="1856"/>
      <c r="P922" s="1856"/>
      <c r="Q922" s="378"/>
      <c r="R922" s="378"/>
      <c r="S922" s="378"/>
    </row>
    <row r="923">
      <c r="A923" s="1853">
        <v>43740.0</v>
      </c>
      <c r="B923" s="1828" t="s">
        <v>3404</v>
      </c>
      <c r="C923" s="1825" t="s">
        <v>3405</v>
      </c>
      <c r="D923" s="1705"/>
      <c r="E923" s="1827" t="s">
        <v>3406</v>
      </c>
      <c r="F923" s="1827"/>
      <c r="G923" s="1827" t="s">
        <v>3407</v>
      </c>
      <c r="H923" s="1712"/>
      <c r="I923" s="1712"/>
      <c r="J923" s="1712"/>
      <c r="K923" s="1712"/>
      <c r="L923" s="1712"/>
      <c r="M923" s="1712"/>
      <c r="N923" s="1712"/>
      <c r="O923" s="1856"/>
      <c r="P923" s="1856"/>
      <c r="Q923" s="378"/>
      <c r="R923" s="378"/>
      <c r="S923" s="378"/>
    </row>
    <row r="924">
      <c r="A924" s="1854">
        <v>43740.0</v>
      </c>
      <c r="B924" s="1818" t="s">
        <v>3408</v>
      </c>
      <c r="C924" s="1826" t="s">
        <v>3409</v>
      </c>
      <c r="D924" s="1701"/>
      <c r="E924" s="1689"/>
      <c r="F924" s="1689"/>
      <c r="G924" s="1689"/>
      <c r="H924" s="1690"/>
      <c r="I924" s="1690"/>
      <c r="J924" s="1690"/>
      <c r="K924" s="1690"/>
      <c r="L924" s="1690"/>
      <c r="M924" s="1690"/>
      <c r="N924" s="1690"/>
      <c r="O924" s="1856"/>
      <c r="P924" s="1856"/>
      <c r="Q924" s="378"/>
      <c r="R924" s="378"/>
      <c r="S924" s="378"/>
    </row>
    <row r="925">
      <c r="A925" s="1853">
        <v>43740.0</v>
      </c>
      <c r="B925" s="1828" t="s">
        <v>3410</v>
      </c>
      <c r="C925" s="1825" t="s">
        <v>3411</v>
      </c>
      <c r="D925" s="1705"/>
      <c r="E925" s="38"/>
      <c r="F925" s="38"/>
      <c r="G925" s="1827"/>
      <c r="H925" s="1712"/>
      <c r="I925" s="1712"/>
      <c r="J925" s="1712"/>
      <c r="K925" s="1712"/>
      <c r="L925" s="1712"/>
      <c r="M925" s="1712"/>
      <c r="N925" s="1712"/>
      <c r="O925" s="1856"/>
      <c r="P925" s="1856"/>
      <c r="Q925" s="378"/>
      <c r="R925" s="378"/>
      <c r="S925" s="378"/>
    </row>
    <row r="926">
      <c r="A926" s="1874">
        <v>0.0</v>
      </c>
      <c r="B926" s="1818" t="s">
        <v>3404</v>
      </c>
      <c r="C926" s="1826" t="s">
        <v>3412</v>
      </c>
      <c r="D926" s="1701"/>
      <c r="E926" s="1689" t="s">
        <v>3413</v>
      </c>
      <c r="F926" s="1689"/>
      <c r="G926" s="1689" t="s">
        <v>3414</v>
      </c>
      <c r="H926" s="1690"/>
      <c r="I926" s="1690"/>
      <c r="J926" s="1690"/>
      <c r="K926" s="1690"/>
      <c r="L926" s="1690"/>
      <c r="M926" s="1690"/>
      <c r="N926" s="1690"/>
      <c r="O926" s="1856"/>
      <c r="P926" s="1856"/>
      <c r="Q926" s="378"/>
      <c r="R926" s="378"/>
      <c r="S926" s="378"/>
    </row>
    <row r="927">
      <c r="A927" s="1853">
        <v>43739.0</v>
      </c>
      <c r="B927" s="1828" t="s">
        <v>3415</v>
      </c>
      <c r="C927" s="1825" t="s">
        <v>3416</v>
      </c>
      <c r="D927" s="1705"/>
      <c r="E927" s="38" t="s">
        <v>3417</v>
      </c>
      <c r="F927" s="38"/>
      <c r="G927" s="1827"/>
      <c r="H927" s="1712"/>
      <c r="I927" s="1712"/>
      <c r="J927" s="1712"/>
      <c r="K927" s="1712"/>
      <c r="L927" s="1712"/>
      <c r="M927" s="1712"/>
      <c r="N927" s="1712"/>
      <c r="O927" s="1856"/>
      <c r="P927" s="1856"/>
      <c r="Q927" s="378"/>
      <c r="R927" s="378"/>
      <c r="S927" s="378"/>
    </row>
    <row r="928">
      <c r="A928" s="1854">
        <v>43739.0</v>
      </c>
      <c r="B928" s="1818" t="s">
        <v>3418</v>
      </c>
      <c r="C928" s="1826" t="s">
        <v>3419</v>
      </c>
      <c r="D928" s="1701"/>
      <c r="E928" s="1689" t="s">
        <v>3420</v>
      </c>
      <c r="F928" s="1689"/>
      <c r="G928" s="1689"/>
      <c r="H928" s="1690"/>
      <c r="I928" s="1690"/>
      <c r="J928" s="1690"/>
      <c r="K928" s="1690"/>
      <c r="L928" s="1690"/>
      <c r="M928" s="1690"/>
      <c r="N928" s="1690"/>
      <c r="O928" s="1856"/>
      <c r="P928" s="1856"/>
      <c r="Q928" s="378"/>
      <c r="R928" s="378"/>
      <c r="S928" s="378"/>
    </row>
    <row r="929">
      <c r="A929" s="1853">
        <v>43739.0</v>
      </c>
      <c r="B929" s="1828" t="s">
        <v>3421</v>
      </c>
      <c r="C929" s="1825" t="s">
        <v>3422</v>
      </c>
      <c r="D929" s="1705"/>
      <c r="E929" s="38"/>
      <c r="F929" s="38"/>
      <c r="G929" s="1827" t="s">
        <v>1130</v>
      </c>
      <c r="H929" s="1712" t="s">
        <v>3423</v>
      </c>
      <c r="I929" s="1712" t="s">
        <v>3424</v>
      </c>
      <c r="J929" s="1712" t="s">
        <v>3425</v>
      </c>
      <c r="K929" s="1875" t="s">
        <v>3426</v>
      </c>
      <c r="L929" s="1712"/>
      <c r="M929" s="1712"/>
      <c r="N929" s="1712"/>
      <c r="O929" s="1856"/>
      <c r="P929" s="1856"/>
      <c r="Q929" s="378"/>
      <c r="R929" s="378"/>
      <c r="S929" s="378"/>
    </row>
    <row r="930">
      <c r="A930" s="1854">
        <v>43739.0</v>
      </c>
      <c r="B930" s="1818" t="s">
        <v>3427</v>
      </c>
      <c r="C930" s="1826" t="s">
        <v>3428</v>
      </c>
      <c r="D930" s="1701"/>
      <c r="E930" s="1689"/>
      <c r="F930" s="1689"/>
      <c r="G930" s="1689"/>
      <c r="H930" s="1690"/>
      <c r="I930" s="1690"/>
      <c r="J930" s="1690"/>
      <c r="K930" s="1690"/>
      <c r="L930" s="1690"/>
      <c r="M930" s="1690"/>
      <c r="N930" s="1690"/>
      <c r="O930" s="1856"/>
      <c r="P930" s="1856"/>
      <c r="Q930" s="378"/>
      <c r="R930" s="378"/>
      <c r="S930" s="378"/>
    </row>
    <row r="931">
      <c r="A931" s="1853">
        <v>43739.0</v>
      </c>
      <c r="B931" s="1828" t="s">
        <v>3429</v>
      </c>
      <c r="C931" s="1825" t="s">
        <v>3430</v>
      </c>
      <c r="D931" s="1705"/>
      <c r="E931" s="38" t="s">
        <v>3431</v>
      </c>
      <c r="F931" s="38"/>
      <c r="G931" s="1827"/>
      <c r="H931" s="1712"/>
      <c r="I931" s="1712"/>
      <c r="J931" s="1712"/>
      <c r="K931" s="1712"/>
      <c r="L931" s="1712"/>
      <c r="M931" s="1712"/>
      <c r="N931" s="1712"/>
      <c r="O931" s="1856"/>
      <c r="P931" s="1856"/>
      <c r="Q931" s="378"/>
      <c r="R931" s="378"/>
      <c r="S931" s="378"/>
    </row>
    <row r="932">
      <c r="A932" s="1854">
        <v>43739.0</v>
      </c>
      <c r="B932" s="1818" t="s">
        <v>3432</v>
      </c>
      <c r="C932" s="1826" t="s">
        <v>3433</v>
      </c>
      <c r="D932" s="1701"/>
      <c r="E932" s="1689"/>
      <c r="F932" s="1689"/>
      <c r="G932" s="1689"/>
      <c r="H932" s="1690"/>
      <c r="I932" s="1690"/>
      <c r="J932" s="1690"/>
      <c r="K932" s="1690"/>
      <c r="L932" s="1690"/>
      <c r="M932" s="1690"/>
      <c r="N932" s="1690"/>
      <c r="O932" s="1856"/>
      <c r="P932" s="1856"/>
      <c r="Q932" s="378"/>
      <c r="R932" s="378"/>
      <c r="S932" s="378"/>
    </row>
    <row r="933">
      <c r="A933" s="1853">
        <v>43738.0</v>
      </c>
      <c r="B933" s="1828" t="s">
        <v>3434</v>
      </c>
      <c r="C933" s="1825" t="s">
        <v>3435</v>
      </c>
      <c r="D933" s="1705"/>
      <c r="E933" s="38" t="s">
        <v>3436</v>
      </c>
      <c r="F933" s="38"/>
      <c r="G933" s="1827"/>
      <c r="H933" s="1712"/>
      <c r="I933" s="1712"/>
      <c r="J933" s="1712"/>
      <c r="K933" s="1712"/>
      <c r="L933" s="1712"/>
      <c r="M933" s="1712"/>
      <c r="N933" s="1712"/>
      <c r="O933" s="1856"/>
      <c r="P933" s="1856"/>
      <c r="Q933" s="378"/>
      <c r="R933" s="378"/>
      <c r="S933" s="378"/>
    </row>
    <row r="934">
      <c r="A934" s="1871"/>
      <c r="B934" s="1818" t="s">
        <v>3437</v>
      </c>
      <c r="C934" s="1826" t="s">
        <v>3438</v>
      </c>
      <c r="D934" s="1701"/>
      <c r="E934" s="1689" t="s">
        <v>3439</v>
      </c>
      <c r="F934" s="1689"/>
      <c r="G934" s="1689"/>
      <c r="H934" s="1689"/>
      <c r="I934" s="1690"/>
      <c r="J934" s="1690"/>
      <c r="K934" s="1690"/>
      <c r="L934" s="1690"/>
      <c r="M934" s="1690"/>
      <c r="N934" s="1690"/>
      <c r="O934" s="1856"/>
      <c r="P934" s="1856"/>
      <c r="Q934" s="378"/>
      <c r="R934" s="378"/>
      <c r="S934" s="378"/>
    </row>
    <row r="935">
      <c r="A935" s="1868"/>
      <c r="B935" s="1828" t="s">
        <v>3440</v>
      </c>
      <c r="C935" s="1825" t="s">
        <v>3441</v>
      </c>
      <c r="D935" s="1705"/>
      <c r="E935" s="1867" t="s">
        <v>3442</v>
      </c>
      <c r="F935" s="1867"/>
      <c r="G935" s="38"/>
      <c r="H935" s="1712"/>
      <c r="I935" s="1712"/>
      <c r="J935" s="1712"/>
      <c r="K935" s="1712"/>
      <c r="L935" s="1712"/>
      <c r="M935" s="1712"/>
      <c r="N935" s="1712"/>
      <c r="O935" s="1856"/>
      <c r="P935" s="1856"/>
      <c r="Q935" s="378"/>
      <c r="R935" s="378"/>
      <c r="S935" s="378"/>
    </row>
    <row r="936">
      <c r="A936" s="1871"/>
      <c r="B936" s="1818" t="s">
        <v>3443</v>
      </c>
      <c r="C936" s="1826" t="s">
        <v>3444</v>
      </c>
      <c r="D936" s="1701"/>
      <c r="E936" s="1689"/>
      <c r="F936" s="1689"/>
      <c r="G936" s="1689"/>
      <c r="H936" s="1690"/>
      <c r="I936" s="1690"/>
      <c r="J936" s="1690"/>
      <c r="K936" s="1690"/>
      <c r="L936" s="1690"/>
      <c r="M936" s="1690"/>
      <c r="N936" s="1690"/>
      <c r="O936" s="1856"/>
      <c r="P936" s="1856"/>
      <c r="Q936" s="378"/>
      <c r="R936" s="378"/>
      <c r="S936" s="378"/>
    </row>
    <row r="937">
      <c r="A937" s="1868"/>
      <c r="B937" s="1828" t="s">
        <v>3445</v>
      </c>
      <c r="C937" s="1825" t="s">
        <v>3446</v>
      </c>
      <c r="D937" s="1705"/>
      <c r="E937" s="1867" t="s">
        <v>3447</v>
      </c>
      <c r="F937" s="1867"/>
      <c r="G937" s="1827" t="s">
        <v>3448</v>
      </c>
      <c r="H937" s="1712" t="s">
        <v>3449</v>
      </c>
      <c r="I937" s="1712"/>
      <c r="J937" s="1712"/>
      <c r="K937" s="1712"/>
      <c r="L937" s="1712"/>
      <c r="M937" s="1712"/>
      <c r="N937" s="1712"/>
      <c r="O937" s="1856"/>
      <c r="P937" s="1856"/>
      <c r="Q937" s="378"/>
      <c r="R937" s="378"/>
      <c r="S937" s="378"/>
    </row>
    <row r="938">
      <c r="A938" s="1871"/>
      <c r="B938" s="1818" t="s">
        <v>3450</v>
      </c>
      <c r="C938" s="1826" t="s">
        <v>3451</v>
      </c>
      <c r="D938" s="1701"/>
      <c r="E938" s="1869" t="s">
        <v>3452</v>
      </c>
      <c r="F938" s="1869"/>
      <c r="G938" s="1689" t="s">
        <v>3453</v>
      </c>
      <c r="H938" s="1823" t="s">
        <v>3454</v>
      </c>
      <c r="I938" s="1690" t="s">
        <v>3455</v>
      </c>
      <c r="J938" s="1690"/>
      <c r="K938" s="1690"/>
      <c r="L938" s="1690"/>
      <c r="M938" s="1690"/>
      <c r="N938" s="1690"/>
      <c r="O938" s="1856"/>
      <c r="P938" s="1856"/>
      <c r="Q938" s="378"/>
      <c r="R938" s="378"/>
      <c r="S938" s="378"/>
    </row>
    <row r="939">
      <c r="A939" s="1868"/>
      <c r="B939" s="1828" t="s">
        <v>3456</v>
      </c>
      <c r="C939" s="1825" t="s">
        <v>3457</v>
      </c>
      <c r="D939" s="1705"/>
      <c r="E939" s="1867" t="s">
        <v>3458</v>
      </c>
      <c r="F939" s="1867"/>
      <c r="G939" s="1827" t="s">
        <v>3459</v>
      </c>
      <c r="H939" s="1712"/>
      <c r="I939" s="1712"/>
      <c r="J939" s="1712"/>
      <c r="K939" s="1712"/>
      <c r="L939" s="1712"/>
      <c r="M939" s="1712"/>
      <c r="N939" s="1712"/>
      <c r="O939" s="1856"/>
      <c r="P939" s="1856"/>
      <c r="Q939" s="378"/>
      <c r="R939" s="378"/>
      <c r="S939" s="378"/>
    </row>
    <row r="940">
      <c r="A940" s="1871"/>
      <c r="B940" s="1818" t="s">
        <v>3460</v>
      </c>
      <c r="C940" s="1826" t="s">
        <v>3461</v>
      </c>
      <c r="D940" s="1701"/>
      <c r="E940" s="1869"/>
      <c r="F940" s="1869"/>
      <c r="G940" s="1689"/>
      <c r="H940" s="1690"/>
      <c r="I940" s="1690"/>
      <c r="J940" s="1690"/>
      <c r="K940" s="1690"/>
      <c r="L940" s="1690"/>
      <c r="M940" s="1690"/>
      <c r="N940" s="1690"/>
      <c r="O940" s="1856"/>
      <c r="P940" s="1856"/>
      <c r="Q940" s="378"/>
      <c r="R940" s="378"/>
      <c r="S940" s="378"/>
    </row>
    <row r="941">
      <c r="A941" s="1868"/>
      <c r="B941" s="1828" t="s">
        <v>3462</v>
      </c>
      <c r="C941" s="1825" t="s">
        <v>3463</v>
      </c>
      <c r="D941" s="1705"/>
      <c r="E941" s="1867"/>
      <c r="F941" s="1867"/>
      <c r="G941" s="1827"/>
      <c r="H941" s="1712"/>
      <c r="I941" s="1712"/>
      <c r="J941" s="1712"/>
      <c r="K941" s="1712"/>
      <c r="L941" s="1712"/>
      <c r="M941" s="1712"/>
      <c r="N941" s="1712"/>
      <c r="O941" s="1856"/>
      <c r="P941" s="1856"/>
      <c r="Q941" s="378"/>
      <c r="R941" s="378"/>
      <c r="S941" s="378"/>
    </row>
    <row r="942">
      <c r="A942" s="1871"/>
      <c r="B942" s="1818" t="s">
        <v>3464</v>
      </c>
      <c r="C942" s="1826" t="s">
        <v>3465</v>
      </c>
      <c r="D942" s="1701"/>
      <c r="E942" s="1869" t="s">
        <v>3466</v>
      </c>
      <c r="F942" s="1869"/>
      <c r="G942" s="1689"/>
      <c r="H942" s="1690"/>
      <c r="I942" s="1690"/>
      <c r="J942" s="1690"/>
      <c r="K942" s="1690"/>
      <c r="L942" s="1690"/>
      <c r="M942" s="1690"/>
      <c r="N942" s="1690"/>
      <c r="O942" s="1856"/>
      <c r="P942" s="1856"/>
      <c r="Q942" s="378"/>
      <c r="R942" s="378"/>
      <c r="S942" s="378"/>
    </row>
    <row r="943">
      <c r="A943" s="1868"/>
      <c r="B943" s="1828" t="s">
        <v>3467</v>
      </c>
      <c r="C943" s="1825" t="s">
        <v>3468</v>
      </c>
      <c r="D943" s="1705"/>
      <c r="E943" s="1867" t="s">
        <v>3469</v>
      </c>
      <c r="F943" s="1867"/>
      <c r="G943" s="1827" t="s">
        <v>3470</v>
      </c>
      <c r="H943" s="1712" t="s">
        <v>3471</v>
      </c>
      <c r="I943" s="1712" t="s">
        <v>3472</v>
      </c>
      <c r="J943" s="1712"/>
      <c r="K943" s="1712"/>
      <c r="L943" s="1712"/>
      <c r="M943" s="1712"/>
      <c r="N943" s="1712"/>
      <c r="O943" s="1856"/>
      <c r="P943" s="1856"/>
      <c r="Q943" s="378"/>
      <c r="R943" s="378"/>
      <c r="S943" s="378"/>
    </row>
    <row r="944" ht="201.75" customHeight="1">
      <c r="A944" s="1871"/>
      <c r="B944" s="1818" t="s">
        <v>3473</v>
      </c>
      <c r="C944" s="1826" t="s">
        <v>3474</v>
      </c>
      <c r="D944" s="1701"/>
      <c r="E944" s="1689"/>
      <c r="F944" s="1689"/>
      <c r="G944" s="1689"/>
      <c r="H944" s="1690"/>
      <c r="I944" s="1690"/>
      <c r="J944" s="1690"/>
      <c r="K944" s="1690"/>
      <c r="L944" s="1690"/>
      <c r="M944" s="1690"/>
      <c r="N944" s="1690"/>
      <c r="O944" s="1856"/>
      <c r="P944" s="1856"/>
      <c r="Q944" s="378"/>
      <c r="R944" s="378"/>
      <c r="S944" s="378"/>
    </row>
    <row r="945">
      <c r="A945" s="1868"/>
      <c r="B945" s="1819" t="s">
        <v>3475</v>
      </c>
      <c r="C945" s="1825"/>
      <c r="D945" s="1705"/>
      <c r="E945" s="38"/>
      <c r="F945" s="38"/>
      <c r="G945" s="1827"/>
      <c r="H945" s="1712"/>
      <c r="I945" s="1712"/>
      <c r="J945" s="1712"/>
      <c r="K945" s="1712"/>
      <c r="L945" s="1712"/>
      <c r="M945" s="1712"/>
      <c r="N945" s="1712"/>
      <c r="O945" s="1856"/>
      <c r="P945" s="1856"/>
      <c r="Q945" s="378"/>
      <c r="R945" s="378"/>
      <c r="S945" s="378"/>
    </row>
    <row r="946">
      <c r="A946" s="1871"/>
      <c r="B946" s="1818" t="s">
        <v>3476</v>
      </c>
      <c r="C946" s="1826" t="s">
        <v>3477</v>
      </c>
      <c r="D946" s="1701"/>
      <c r="E946" s="1869" t="s">
        <v>3478</v>
      </c>
      <c r="F946" s="1869"/>
      <c r="G946" s="1689" t="s">
        <v>3479</v>
      </c>
      <c r="H946" s="1690" t="s">
        <v>6852</v>
      </c>
      <c r="I946" s="1690" t="s">
        <v>3481</v>
      </c>
      <c r="J946" s="1690"/>
      <c r="K946" s="1690"/>
      <c r="L946" s="1690"/>
      <c r="M946" s="1690"/>
      <c r="N946" s="1690"/>
      <c r="O946" s="1856"/>
      <c r="P946" s="1856"/>
      <c r="Q946" s="378"/>
      <c r="R946" s="378"/>
      <c r="S946" s="378"/>
    </row>
    <row r="947">
      <c r="A947" s="1868"/>
      <c r="B947" s="1819" t="s">
        <v>3482</v>
      </c>
      <c r="C947" s="1825" t="s">
        <v>3483</v>
      </c>
      <c r="D947" s="1705"/>
      <c r="E947" s="1867"/>
      <c r="F947" s="1867"/>
      <c r="G947" s="1827"/>
      <c r="H947" s="1712"/>
      <c r="I947" s="1712"/>
      <c r="J947" s="1712"/>
      <c r="K947" s="1712"/>
      <c r="L947" s="1712"/>
      <c r="M947" s="1712"/>
      <c r="N947" s="1712"/>
      <c r="O947" s="1856"/>
      <c r="P947" s="1856"/>
      <c r="Q947" s="378"/>
      <c r="R947" s="378"/>
      <c r="S947" s="378"/>
    </row>
    <row r="948">
      <c r="A948" s="1871"/>
      <c r="B948" s="1818" t="s">
        <v>3484</v>
      </c>
      <c r="C948" s="1826" t="s">
        <v>3485</v>
      </c>
      <c r="D948" s="1701"/>
      <c r="E948" s="1869" t="s">
        <v>3486</v>
      </c>
      <c r="F948" s="1869"/>
      <c r="G948" s="1689"/>
      <c r="H948" s="1690"/>
      <c r="I948" s="1690"/>
      <c r="J948" s="1690"/>
      <c r="K948" s="1690"/>
      <c r="L948" s="1690"/>
      <c r="M948" s="1690"/>
      <c r="N948" s="1690"/>
      <c r="O948" s="1856"/>
      <c r="P948" s="1856"/>
      <c r="Q948" s="378"/>
      <c r="R948" s="378"/>
      <c r="S948" s="378"/>
    </row>
    <row r="949">
      <c r="A949" s="1868"/>
      <c r="B949" s="1819" t="s">
        <v>3487</v>
      </c>
      <c r="C949" s="1825" t="s">
        <v>3488</v>
      </c>
      <c r="D949" s="1705"/>
      <c r="E949" s="1867"/>
      <c r="F949" s="1867"/>
      <c r="G949" s="1827"/>
      <c r="H949" s="1712"/>
      <c r="I949" s="1712"/>
      <c r="J949" s="1712"/>
      <c r="K949" s="1712"/>
      <c r="L949" s="1712"/>
      <c r="M949" s="1712"/>
      <c r="N949" s="1712"/>
      <c r="O949" s="378"/>
      <c r="P949" s="378"/>
      <c r="Q949" s="378"/>
      <c r="R949" s="378"/>
      <c r="S949" s="378"/>
    </row>
    <row r="950">
      <c r="A950" s="1871"/>
      <c r="B950" s="1818" t="s">
        <v>3489</v>
      </c>
      <c r="C950" s="1826" t="s">
        <v>3490</v>
      </c>
      <c r="D950" s="1701"/>
      <c r="E950" s="1869"/>
      <c r="F950" s="1869"/>
      <c r="G950" s="1689"/>
      <c r="H950" s="1690"/>
      <c r="I950" s="1690"/>
      <c r="J950" s="1690"/>
      <c r="K950" s="1690"/>
      <c r="L950" s="1690"/>
      <c r="M950" s="1690"/>
      <c r="N950" s="1690"/>
      <c r="O950" s="378"/>
      <c r="P950" s="378"/>
      <c r="Q950" s="378"/>
      <c r="R950" s="378"/>
      <c r="S950" s="378"/>
    </row>
    <row r="951">
      <c r="A951" s="1868"/>
      <c r="B951" s="1819" t="s">
        <v>3491</v>
      </c>
      <c r="C951" s="1825" t="s">
        <v>3492</v>
      </c>
      <c r="D951" s="1705"/>
      <c r="E951" s="1867" t="s">
        <v>3493</v>
      </c>
      <c r="F951" s="1867"/>
      <c r="G951" s="1827"/>
      <c r="H951" s="1712"/>
      <c r="I951" s="1712"/>
      <c r="J951" s="1712"/>
      <c r="K951" s="1712"/>
      <c r="L951" s="1712"/>
      <c r="M951" s="1712"/>
      <c r="N951" s="1712"/>
      <c r="O951" s="378"/>
      <c r="P951" s="378"/>
      <c r="Q951" s="378"/>
      <c r="R951" s="378"/>
      <c r="S951" s="378"/>
    </row>
    <row r="952">
      <c r="A952" s="1871"/>
      <c r="B952" s="1818" t="s">
        <v>3494</v>
      </c>
      <c r="C952" s="1826" t="s">
        <v>3495</v>
      </c>
      <c r="D952" s="1701"/>
      <c r="E952" s="1869"/>
      <c r="F952" s="1869"/>
      <c r="G952" s="1689"/>
      <c r="H952" s="1690"/>
      <c r="I952" s="1690"/>
      <c r="J952" s="1690"/>
      <c r="K952" s="1690"/>
      <c r="L952" s="1690"/>
      <c r="M952" s="1690"/>
      <c r="N952" s="1690"/>
      <c r="O952" s="378"/>
      <c r="P952" s="378"/>
      <c r="Q952" s="378"/>
      <c r="R952" s="378"/>
      <c r="S952" s="378"/>
    </row>
    <row r="953">
      <c r="A953" s="1868"/>
      <c r="B953" s="1819" t="s">
        <v>3496</v>
      </c>
      <c r="C953" s="1825" t="s">
        <v>3497</v>
      </c>
      <c r="D953" s="1705"/>
      <c r="E953" s="1867" t="s">
        <v>3498</v>
      </c>
      <c r="F953" s="1867"/>
      <c r="G953" s="1827"/>
      <c r="H953" s="1712"/>
      <c r="I953" s="1712"/>
      <c r="J953" s="1712"/>
      <c r="K953" s="1712"/>
      <c r="L953" s="1712"/>
      <c r="M953" s="1712"/>
      <c r="N953" s="1712"/>
      <c r="O953" s="378"/>
      <c r="P953" s="378"/>
      <c r="Q953" s="378"/>
      <c r="R953" s="378"/>
      <c r="S953" s="378"/>
    </row>
    <row r="954">
      <c r="A954" s="1871"/>
      <c r="B954" s="1818" t="s">
        <v>3499</v>
      </c>
      <c r="C954" s="1826" t="s">
        <v>3500</v>
      </c>
      <c r="D954" s="1701"/>
      <c r="E954" s="1869"/>
      <c r="F954" s="1869"/>
      <c r="G954" s="1689"/>
      <c r="H954" s="1690"/>
      <c r="I954" s="1690"/>
      <c r="J954" s="1690"/>
      <c r="K954" s="1690"/>
      <c r="L954" s="1690"/>
      <c r="M954" s="1690"/>
      <c r="N954" s="1690"/>
      <c r="O954" s="378"/>
      <c r="P954" s="378"/>
      <c r="Q954" s="378"/>
      <c r="R954" s="378"/>
      <c r="S954" s="378"/>
    </row>
    <row r="955">
      <c r="A955" s="1868"/>
      <c r="B955" s="1819" t="s">
        <v>3501</v>
      </c>
      <c r="C955" s="1825" t="s">
        <v>3502</v>
      </c>
      <c r="D955" s="1705"/>
      <c r="E955" s="1867"/>
      <c r="F955" s="1867"/>
      <c r="G955" s="1827"/>
      <c r="H955" s="1712"/>
      <c r="I955" s="1712"/>
      <c r="J955" s="1712"/>
      <c r="K955" s="1712"/>
      <c r="L955" s="1712"/>
      <c r="M955" s="1712"/>
      <c r="N955" s="1712"/>
      <c r="O955" s="378"/>
      <c r="P955" s="378"/>
      <c r="Q955" s="378"/>
      <c r="R955" s="378"/>
      <c r="S955" s="378"/>
    </row>
    <row r="956">
      <c r="A956" s="1871"/>
      <c r="B956" s="1816" t="s">
        <v>3503</v>
      </c>
      <c r="C956" s="1876" t="s">
        <v>3504</v>
      </c>
      <c r="D956" s="1701"/>
      <c r="E956" s="1869">
        <v>125.0</v>
      </c>
      <c r="F956" s="1689"/>
      <c r="G956" s="1869" t="s">
        <v>3505</v>
      </c>
      <c r="H956" s="1689"/>
      <c r="I956" s="1690"/>
      <c r="J956" s="1690"/>
      <c r="K956" s="1690"/>
      <c r="L956" s="1690"/>
      <c r="M956" s="1690"/>
      <c r="N956" s="1690"/>
      <c r="O956" s="378"/>
      <c r="P956" s="378"/>
      <c r="Q956" s="378"/>
      <c r="R956" s="378"/>
      <c r="S956" s="378"/>
    </row>
    <row r="957">
      <c r="A957" s="1868"/>
      <c r="B957" s="1828" t="s">
        <v>3506</v>
      </c>
      <c r="C957" s="1877" t="s">
        <v>3507</v>
      </c>
      <c r="D957" s="1878" t="s">
        <v>3508</v>
      </c>
      <c r="E957" s="1879" t="s">
        <v>3509</v>
      </c>
      <c r="F957" s="1867" t="s">
        <v>3510</v>
      </c>
      <c r="G957" s="37" t="s">
        <v>3511</v>
      </c>
      <c r="H957" s="38"/>
      <c r="I957" s="1712"/>
      <c r="J957" s="1712"/>
      <c r="K957" s="1712"/>
      <c r="L957" s="1712"/>
      <c r="M957" s="1712"/>
      <c r="N957" s="1712"/>
      <c r="O957" s="378"/>
      <c r="P957" s="378"/>
      <c r="Q957" s="378"/>
      <c r="R957" s="378"/>
      <c r="S957" s="378"/>
    </row>
    <row r="958">
      <c r="A958" s="1871"/>
      <c r="B958" s="1816" t="s">
        <v>3512</v>
      </c>
      <c r="C958" s="1876"/>
      <c r="D958" s="1701"/>
      <c r="E958" s="1689"/>
      <c r="F958" s="1689"/>
      <c r="G958" s="1689"/>
      <c r="H958" s="1689"/>
      <c r="I958" s="1690"/>
      <c r="J958" s="1690"/>
      <c r="K958" s="1690"/>
      <c r="L958" s="1690"/>
      <c r="M958" s="1690"/>
      <c r="N958" s="1690"/>
      <c r="O958" s="378"/>
      <c r="P958" s="378"/>
      <c r="Q958" s="378"/>
      <c r="R958" s="378"/>
      <c r="S958" s="378"/>
    </row>
    <row r="959">
      <c r="A959" s="1868"/>
      <c r="B959" s="1828" t="s">
        <v>3513</v>
      </c>
      <c r="C959" s="1877" t="s">
        <v>3514</v>
      </c>
      <c r="D959" s="1880"/>
      <c r="E959" s="1867" t="s">
        <v>3515</v>
      </c>
      <c r="F959" s="1867"/>
      <c r="G959" s="38"/>
      <c r="H959" s="38"/>
      <c r="I959" s="1712"/>
      <c r="J959" s="1712"/>
      <c r="K959" s="1712"/>
      <c r="L959" s="1712"/>
      <c r="M959" s="1712"/>
      <c r="N959" s="1712"/>
      <c r="O959" s="378"/>
      <c r="P959" s="378"/>
      <c r="Q959" s="378"/>
      <c r="R959" s="378"/>
      <c r="S959" s="378"/>
    </row>
    <row r="960">
      <c r="A960" s="1871"/>
      <c r="B960" s="1816" t="s">
        <v>3516</v>
      </c>
      <c r="C960" s="1876" t="s">
        <v>3517</v>
      </c>
      <c r="D960" s="1701"/>
      <c r="E960" s="1689" t="s">
        <v>3518</v>
      </c>
      <c r="F960" s="1689"/>
      <c r="G960" s="1869"/>
      <c r="H960" s="1689"/>
      <c r="I960" s="1690"/>
      <c r="J960" s="1690"/>
      <c r="K960" s="1690"/>
      <c r="L960" s="1690"/>
      <c r="M960" s="1690"/>
      <c r="N960" s="1690"/>
      <c r="O960" s="378"/>
      <c r="P960" s="378"/>
      <c r="Q960" s="378"/>
      <c r="R960" s="378"/>
      <c r="S960" s="378"/>
    </row>
    <row r="961">
      <c r="A961" s="1868"/>
      <c r="B961" s="1828" t="s">
        <v>3519</v>
      </c>
      <c r="C961" s="1877" t="s">
        <v>3520</v>
      </c>
      <c r="D961" s="1880"/>
      <c r="E961" s="1867"/>
      <c r="F961" s="1867"/>
      <c r="G961" s="38"/>
      <c r="H961" s="38"/>
      <c r="I961" s="1712"/>
      <c r="J961" s="1712"/>
      <c r="K961" s="1712"/>
      <c r="L961" s="1712"/>
      <c r="M961" s="1712"/>
      <c r="N961" s="1712"/>
      <c r="O961" s="378"/>
      <c r="P961" s="378"/>
      <c r="Q961" s="378"/>
      <c r="R961" s="378"/>
      <c r="S961" s="378"/>
    </row>
    <row r="962">
      <c r="A962" s="1871"/>
      <c r="B962" s="1816" t="s">
        <v>3521</v>
      </c>
      <c r="C962" s="1876" t="s">
        <v>3522</v>
      </c>
      <c r="D962" s="1701"/>
      <c r="E962" s="1689" t="s">
        <v>3523</v>
      </c>
      <c r="F962" s="1689"/>
      <c r="G962" s="1869" t="s">
        <v>3524</v>
      </c>
      <c r="H962" s="1689" t="s">
        <v>3525</v>
      </c>
      <c r="I962" s="1690"/>
      <c r="J962" s="1690"/>
      <c r="K962" s="1690"/>
      <c r="L962" s="1690"/>
      <c r="M962" s="1690"/>
      <c r="N962" s="1690"/>
      <c r="O962" s="378"/>
      <c r="P962" s="378"/>
      <c r="Q962" s="378"/>
      <c r="R962" s="378"/>
      <c r="S962" s="378"/>
    </row>
    <row r="963">
      <c r="A963" s="1868"/>
      <c r="B963" s="1828" t="s">
        <v>3526</v>
      </c>
      <c r="C963" s="1877" t="s">
        <v>3527</v>
      </c>
      <c r="D963" s="1880"/>
      <c r="E963" s="1867"/>
      <c r="F963" s="1867"/>
      <c r="G963" s="38"/>
      <c r="H963" s="38"/>
      <c r="I963" s="1712"/>
      <c r="J963" s="1712"/>
      <c r="K963" s="1712"/>
      <c r="L963" s="1712"/>
      <c r="M963" s="1712"/>
      <c r="N963" s="1712"/>
      <c r="O963" s="378"/>
      <c r="P963" s="378"/>
      <c r="Q963" s="378"/>
      <c r="R963" s="378"/>
      <c r="S963" s="378"/>
    </row>
    <row r="964">
      <c r="A964" s="1871"/>
      <c r="B964" s="1816" t="s">
        <v>3528</v>
      </c>
      <c r="C964" s="1876" t="s">
        <v>3529</v>
      </c>
      <c r="D964" s="1701" t="s">
        <v>3530</v>
      </c>
      <c r="E964" s="1689" t="s">
        <v>3531</v>
      </c>
      <c r="F964" s="1689"/>
      <c r="G964" s="1869"/>
      <c r="H964" s="1689" t="s">
        <v>3532</v>
      </c>
      <c r="I964" s="1690" t="s">
        <v>3533</v>
      </c>
      <c r="J964" s="1690" t="s">
        <v>3534</v>
      </c>
      <c r="K964" s="1690" t="s">
        <v>3535</v>
      </c>
      <c r="L964" s="1690" t="s">
        <v>3536</v>
      </c>
      <c r="M964" s="1690" t="s">
        <v>3537</v>
      </c>
      <c r="N964" s="1690" t="s">
        <v>3538</v>
      </c>
      <c r="O964" s="378"/>
      <c r="P964" s="378"/>
      <c r="Q964" s="378"/>
      <c r="R964" s="378"/>
      <c r="S964" s="378"/>
    </row>
    <row r="965">
      <c r="A965" s="1868"/>
      <c r="B965" s="1828" t="s">
        <v>3539</v>
      </c>
      <c r="C965" s="1877" t="s">
        <v>3540</v>
      </c>
      <c r="D965" s="1880"/>
      <c r="E965" s="1867"/>
      <c r="F965" s="1867"/>
      <c r="G965" s="38"/>
      <c r="H965" s="38"/>
      <c r="I965" s="1712"/>
      <c r="J965" s="1712"/>
      <c r="K965" s="1712"/>
      <c r="L965" s="1712"/>
      <c r="M965" s="1712"/>
      <c r="N965" s="1712"/>
      <c r="O965" s="378"/>
      <c r="P965" s="378"/>
      <c r="Q965" s="378"/>
      <c r="R965" s="378"/>
      <c r="S965" s="378"/>
    </row>
    <row r="966">
      <c r="A966" s="1871"/>
      <c r="B966" s="1816" t="s">
        <v>3541</v>
      </c>
      <c r="C966" s="1826"/>
      <c r="D966" s="1701"/>
      <c r="E966" s="1689"/>
      <c r="F966" s="1689"/>
      <c r="G966" s="1689"/>
      <c r="H966" s="1689"/>
      <c r="I966" s="1689"/>
      <c r="J966" s="1689"/>
      <c r="K966" s="1689"/>
      <c r="L966" s="1689"/>
      <c r="M966" s="1689"/>
      <c r="N966" s="1689"/>
      <c r="O966" s="378"/>
      <c r="P966" s="378"/>
      <c r="Q966" s="378"/>
      <c r="R966" s="378"/>
      <c r="S966" s="628"/>
    </row>
    <row r="967">
      <c r="A967" s="1868"/>
      <c r="B967" s="1828" t="s">
        <v>3542</v>
      </c>
      <c r="C967" s="1819"/>
      <c r="D967" s="1705"/>
      <c r="E967" s="38"/>
      <c r="F967" s="38"/>
      <c r="G967" s="38"/>
      <c r="H967" s="38"/>
      <c r="I967" s="38"/>
      <c r="J967" s="38"/>
      <c r="K967" s="38"/>
      <c r="L967" s="38"/>
      <c r="M967" s="38"/>
      <c r="N967" s="38"/>
      <c r="O967" s="378"/>
      <c r="P967" s="378"/>
      <c r="Q967" s="378"/>
      <c r="R967" s="378"/>
      <c r="S967" s="378"/>
    </row>
    <row r="968">
      <c r="A968" s="1881" t="s">
        <v>3543</v>
      </c>
      <c r="B968" s="1882" t="s">
        <v>3543</v>
      </c>
      <c r="C968" s="1882" t="s">
        <v>3543</v>
      </c>
      <c r="D968" s="1882" t="s">
        <v>3543</v>
      </c>
      <c r="E968" s="1882" t="s">
        <v>3543</v>
      </c>
      <c r="F968" s="1882" t="s">
        <v>3543</v>
      </c>
      <c r="G968" s="1882" t="s">
        <v>3543</v>
      </c>
      <c r="H968" s="1882" t="s">
        <v>3543</v>
      </c>
      <c r="I968" s="1882" t="s">
        <v>3543</v>
      </c>
      <c r="J968" s="1882" t="s">
        <v>3543</v>
      </c>
      <c r="K968" s="1882" t="s">
        <v>3543</v>
      </c>
      <c r="L968" s="1882" t="s">
        <v>3543</v>
      </c>
      <c r="M968" s="1882" t="s">
        <v>3543</v>
      </c>
      <c r="N968" s="1882" t="s">
        <v>3543</v>
      </c>
      <c r="O968" s="628"/>
      <c r="P968" s="628"/>
      <c r="Q968" s="628"/>
      <c r="R968" s="628"/>
      <c r="S968" s="628"/>
    </row>
    <row r="969">
      <c r="A969" s="1883" t="s">
        <v>3543</v>
      </c>
      <c r="B969" s="1884" t="s">
        <v>3543</v>
      </c>
      <c r="C969" s="1884" t="s">
        <v>3543</v>
      </c>
      <c r="D969" s="1884" t="s">
        <v>3543</v>
      </c>
      <c r="E969" s="1884" t="s">
        <v>3543</v>
      </c>
      <c r="F969" s="1884" t="s">
        <v>3543</v>
      </c>
      <c r="G969" s="1884" t="s">
        <v>3543</v>
      </c>
      <c r="H969" s="1884" t="s">
        <v>3543</v>
      </c>
      <c r="I969" s="1884" t="s">
        <v>3543</v>
      </c>
      <c r="J969" s="1884" t="s">
        <v>3543</v>
      </c>
      <c r="K969" s="1884" t="s">
        <v>3543</v>
      </c>
      <c r="L969" s="1884" t="s">
        <v>3543</v>
      </c>
      <c r="M969" s="1884" t="s">
        <v>3543</v>
      </c>
      <c r="N969" s="1884" t="s">
        <v>3543</v>
      </c>
      <c r="O969" s="628"/>
      <c r="P969" s="628"/>
      <c r="Q969" s="628"/>
      <c r="R969" s="628"/>
      <c r="S969" s="628"/>
    </row>
    <row r="970">
      <c r="A970" s="1885"/>
      <c r="B970" s="1886"/>
      <c r="C970" s="1887"/>
      <c r="D970" s="645"/>
      <c r="E970" s="647"/>
      <c r="F970" s="647"/>
      <c r="G970" s="648"/>
      <c r="H970" s="628"/>
      <c r="I970" s="628"/>
      <c r="J970" s="628"/>
      <c r="K970" s="628"/>
      <c r="L970" s="628"/>
      <c r="M970" s="628"/>
      <c r="N970" s="628"/>
      <c r="O970" s="628"/>
      <c r="P970" s="628"/>
      <c r="Q970" s="628"/>
      <c r="R970" s="628"/>
      <c r="S970" s="628"/>
    </row>
    <row r="971">
      <c r="A971" s="1885"/>
      <c r="B971" s="1888" t="s">
        <v>3544</v>
      </c>
      <c r="C971" s="1889" t="s">
        <v>3545</v>
      </c>
      <c r="D971" s="1890" t="s">
        <v>3546</v>
      </c>
      <c r="E971" s="647"/>
      <c r="F971" s="647"/>
      <c r="G971" s="648"/>
      <c r="H971" s="628"/>
      <c r="I971" s="628"/>
      <c r="J971" s="628"/>
      <c r="K971" s="628"/>
      <c r="L971" s="628"/>
      <c r="M971" s="628"/>
      <c r="N971" s="628"/>
      <c r="O971" s="628"/>
      <c r="P971" s="628"/>
      <c r="Q971" s="628"/>
      <c r="R971" s="628"/>
      <c r="S971" s="628"/>
    </row>
    <row r="972">
      <c r="A972" s="1885"/>
      <c r="B972" s="824"/>
      <c r="C972" s="1887"/>
      <c r="D972" s="645"/>
      <c r="E972" s="647"/>
      <c r="F972" s="647"/>
      <c r="G972" s="648"/>
      <c r="H972" s="628"/>
      <c r="I972" s="628"/>
      <c r="J972" s="628"/>
      <c r="K972" s="628"/>
      <c r="L972" s="628"/>
      <c r="M972" s="628"/>
      <c r="N972" s="628"/>
      <c r="O972" s="628"/>
      <c r="P972" s="628"/>
      <c r="Q972" s="628"/>
      <c r="R972" s="628"/>
      <c r="S972" s="628"/>
    </row>
    <row r="973">
      <c r="A973" s="1885"/>
      <c r="B973" s="1891" t="s">
        <v>3547</v>
      </c>
      <c r="C973" s="1887"/>
      <c r="D973" s="645"/>
      <c r="E973" s="647"/>
      <c r="F973" s="647"/>
      <c r="G973" s="648"/>
      <c r="H973" s="628"/>
      <c r="I973" s="628"/>
      <c r="J973" s="628"/>
      <c r="K973" s="628"/>
      <c r="L973" s="628"/>
      <c r="M973" s="628"/>
      <c r="N973" s="628"/>
      <c r="O973" s="628"/>
      <c r="P973" s="628"/>
      <c r="Q973" s="628"/>
      <c r="R973" s="628"/>
      <c r="S973" s="628"/>
    </row>
    <row r="974">
      <c r="A974" s="1885"/>
      <c r="B974" s="1886"/>
      <c r="C974" s="1887"/>
      <c r="D974" s="645"/>
      <c r="E974" s="647"/>
      <c r="F974" s="647"/>
      <c r="G974" s="648"/>
      <c r="H974" s="628"/>
      <c r="I974" s="628"/>
      <c r="J974" s="628"/>
      <c r="K974" s="628"/>
      <c r="L974" s="628"/>
      <c r="M974" s="628"/>
      <c r="N974" s="628"/>
      <c r="O974" s="628"/>
      <c r="P974" s="628"/>
      <c r="Q974" s="628"/>
      <c r="R974" s="628"/>
      <c r="S974" s="628"/>
    </row>
    <row r="975">
      <c r="A975" s="1885"/>
      <c r="B975" s="1886"/>
      <c r="C975" s="1887"/>
      <c r="D975" s="645"/>
      <c r="E975" s="647"/>
      <c r="F975" s="647"/>
      <c r="G975" s="648"/>
      <c r="H975" s="628"/>
      <c r="I975" s="628"/>
      <c r="J975" s="628"/>
      <c r="K975" s="628"/>
      <c r="L975" s="628"/>
      <c r="M975" s="628"/>
      <c r="N975" s="628"/>
      <c r="O975" s="628"/>
      <c r="P975" s="628"/>
      <c r="Q975" s="628"/>
      <c r="R975" s="628"/>
      <c r="S975" s="628"/>
    </row>
    <row r="976">
      <c r="A976" s="1885"/>
      <c r="B976" s="1886"/>
      <c r="C976" s="1887"/>
      <c r="D976" s="645"/>
      <c r="E976" s="647"/>
      <c r="F976" s="647"/>
      <c r="G976" s="648"/>
      <c r="H976" s="628"/>
      <c r="I976" s="628"/>
      <c r="J976" s="628"/>
      <c r="K976" s="628"/>
      <c r="L976" s="628"/>
      <c r="M976" s="628"/>
      <c r="N976" s="628"/>
      <c r="O976" s="628"/>
      <c r="P976" s="628"/>
      <c r="Q976" s="628"/>
      <c r="R976" s="628"/>
      <c r="S976" s="628"/>
    </row>
    <row r="977">
      <c r="A977" s="1885"/>
      <c r="B977" s="1886"/>
      <c r="C977" s="1887"/>
      <c r="D977" s="645"/>
      <c r="E977" s="647"/>
      <c r="F977" s="647"/>
      <c r="G977" s="648"/>
      <c r="H977" s="628"/>
      <c r="I977" s="628"/>
      <c r="J977" s="628"/>
      <c r="K977" s="628"/>
      <c r="L977" s="628"/>
      <c r="M977" s="628"/>
      <c r="N977" s="628"/>
      <c r="O977" s="628"/>
      <c r="P977" s="628"/>
      <c r="Q977" s="628"/>
      <c r="R977" s="628"/>
      <c r="S977" s="628"/>
    </row>
    <row r="978">
      <c r="A978" s="1885"/>
      <c r="B978" s="1886"/>
      <c r="C978" s="1887"/>
      <c r="D978" s="645"/>
      <c r="E978" s="647"/>
      <c r="F978" s="647"/>
      <c r="G978" s="648"/>
      <c r="H978" s="628"/>
      <c r="I978" s="628"/>
      <c r="J978" s="628"/>
      <c r="K978" s="628"/>
      <c r="L978" s="628"/>
      <c r="M978" s="628"/>
      <c r="N978" s="628"/>
      <c r="O978" s="628"/>
      <c r="P978" s="628"/>
      <c r="Q978" s="628"/>
      <c r="R978" s="628"/>
      <c r="S978" s="628"/>
    </row>
    <row r="979">
      <c r="A979" s="1885"/>
      <c r="B979" s="1886"/>
      <c r="C979" s="1887"/>
      <c r="D979" s="645"/>
      <c r="E979" s="647"/>
      <c r="F979" s="647"/>
      <c r="G979" s="648"/>
      <c r="H979" s="628"/>
      <c r="I979" s="628"/>
      <c r="J979" s="628"/>
      <c r="K979" s="628"/>
      <c r="L979" s="628"/>
      <c r="M979" s="628"/>
      <c r="N979" s="628"/>
      <c r="O979" s="628"/>
      <c r="P979" s="628"/>
      <c r="Q979" s="628"/>
      <c r="R979" s="628"/>
      <c r="S979" s="628"/>
    </row>
    <row r="980">
      <c r="A980" s="1885"/>
      <c r="B980" s="1886"/>
      <c r="C980" s="1887"/>
      <c r="D980" s="645"/>
      <c r="E980" s="647"/>
      <c r="F980" s="647"/>
      <c r="G980" s="648"/>
      <c r="H980" s="628"/>
      <c r="I980" s="628"/>
      <c r="J980" s="628"/>
      <c r="K980" s="628"/>
      <c r="L980" s="628"/>
      <c r="M980" s="628"/>
      <c r="N980" s="628"/>
      <c r="O980" s="628"/>
      <c r="P980" s="628"/>
      <c r="Q980" s="628"/>
      <c r="R980" s="628"/>
      <c r="S980" s="628"/>
    </row>
    <row r="981">
      <c r="A981" s="1885"/>
      <c r="B981" s="1886"/>
      <c r="C981" s="1887"/>
      <c r="D981" s="645"/>
      <c r="E981" s="647"/>
      <c r="F981" s="647"/>
      <c r="G981" s="648"/>
      <c r="H981" s="628"/>
      <c r="I981" s="628"/>
      <c r="J981" s="628"/>
      <c r="K981" s="628"/>
      <c r="L981" s="628"/>
      <c r="M981" s="628"/>
      <c r="N981" s="628"/>
      <c r="O981" s="628"/>
      <c r="P981" s="628"/>
      <c r="Q981" s="628"/>
      <c r="R981" s="628"/>
      <c r="S981" s="628"/>
    </row>
    <row r="982">
      <c r="A982" s="1885"/>
      <c r="B982" s="1886"/>
      <c r="C982" s="1887"/>
      <c r="D982" s="645"/>
      <c r="E982" s="647"/>
      <c r="F982" s="647"/>
      <c r="G982" s="648"/>
      <c r="H982" s="628"/>
      <c r="I982" s="628"/>
      <c r="J982" s="628"/>
      <c r="K982" s="628"/>
      <c r="L982" s="628"/>
      <c r="M982" s="628"/>
      <c r="N982" s="628"/>
      <c r="O982" s="628"/>
      <c r="P982" s="628"/>
      <c r="Q982" s="628"/>
      <c r="R982" s="628"/>
      <c r="S982" s="628"/>
    </row>
    <row r="983">
      <c r="A983" s="1885"/>
      <c r="B983" s="1886"/>
      <c r="C983" s="1887"/>
      <c r="D983" s="645"/>
      <c r="E983" s="647"/>
      <c r="F983" s="647"/>
      <c r="G983" s="648"/>
      <c r="H983" s="628"/>
      <c r="I983" s="628"/>
      <c r="J983" s="628"/>
      <c r="K983" s="628"/>
      <c r="L983" s="628"/>
      <c r="M983" s="628"/>
      <c r="N983" s="628"/>
      <c r="O983" s="628"/>
      <c r="P983" s="628"/>
      <c r="Q983" s="628"/>
      <c r="R983" s="628"/>
      <c r="S983" s="628"/>
    </row>
    <row r="984">
      <c r="A984" s="1885"/>
      <c r="B984" s="1886"/>
      <c r="C984" s="1887"/>
      <c r="D984" s="645"/>
      <c r="E984" s="647"/>
      <c r="F984" s="647"/>
      <c r="G984" s="648"/>
      <c r="H984" s="628"/>
      <c r="I984" s="628"/>
      <c r="J984" s="628"/>
      <c r="K984" s="628"/>
      <c r="L984" s="628"/>
      <c r="M984" s="628"/>
      <c r="N984" s="628"/>
      <c r="O984" s="628"/>
      <c r="P984" s="628"/>
      <c r="Q984" s="628"/>
      <c r="R984" s="628"/>
      <c r="S984" s="628"/>
    </row>
    <row r="985">
      <c r="A985" s="1885"/>
      <c r="B985" s="1886"/>
      <c r="C985" s="1887"/>
      <c r="D985" s="645"/>
      <c r="E985" s="647"/>
      <c r="F985" s="647"/>
      <c r="G985" s="648"/>
      <c r="H985" s="628"/>
      <c r="I985" s="628"/>
      <c r="J985" s="628"/>
      <c r="K985" s="628"/>
      <c r="L985" s="628"/>
      <c r="M985" s="628"/>
      <c r="N985" s="628"/>
      <c r="O985" s="628"/>
      <c r="P985" s="628"/>
      <c r="Q985" s="628"/>
      <c r="R985" s="628"/>
      <c r="S985" s="628"/>
    </row>
    <row r="986">
      <c r="A986" s="1885"/>
      <c r="B986" s="1886"/>
      <c r="C986" s="1887"/>
      <c r="D986" s="645"/>
      <c r="E986" s="647"/>
      <c r="F986" s="647"/>
      <c r="G986" s="648"/>
      <c r="H986" s="628"/>
      <c r="I986" s="628"/>
      <c r="J986" s="628"/>
      <c r="K986" s="628"/>
      <c r="L986" s="628"/>
      <c r="M986" s="628"/>
      <c r="N986" s="628"/>
      <c r="O986" s="628"/>
      <c r="P986" s="628"/>
      <c r="Q986" s="628"/>
      <c r="R986" s="628"/>
      <c r="S986" s="628"/>
    </row>
    <row r="987">
      <c r="A987" s="1885"/>
      <c r="B987" s="1886"/>
      <c r="C987" s="1887"/>
      <c r="D987" s="645"/>
      <c r="E987" s="647"/>
      <c r="F987" s="647"/>
      <c r="G987" s="648"/>
      <c r="H987" s="628"/>
      <c r="I987" s="628"/>
      <c r="J987" s="628"/>
      <c r="K987" s="628"/>
      <c r="L987" s="628"/>
      <c r="M987" s="628"/>
      <c r="N987" s="628"/>
      <c r="O987" s="628"/>
      <c r="P987" s="628"/>
      <c r="Q987" s="628"/>
      <c r="R987" s="628"/>
      <c r="S987" s="628"/>
    </row>
    <row r="988">
      <c r="A988" s="1885"/>
      <c r="B988" s="1886"/>
      <c r="C988" s="1887"/>
      <c r="D988" s="645"/>
      <c r="E988" s="647"/>
      <c r="F988" s="647"/>
      <c r="G988" s="648"/>
      <c r="H988" s="628"/>
      <c r="I988" s="628"/>
      <c r="J988" s="628"/>
      <c r="K988" s="628"/>
      <c r="L988" s="628"/>
      <c r="M988" s="628"/>
      <c r="N988" s="628"/>
      <c r="O988" s="628"/>
      <c r="P988" s="628"/>
      <c r="Q988" s="628"/>
      <c r="R988" s="628"/>
      <c r="S988" s="628"/>
    </row>
    <row r="989">
      <c r="A989" s="1885"/>
      <c r="B989" s="1886"/>
      <c r="C989" s="1887"/>
      <c r="D989" s="645"/>
      <c r="E989" s="647"/>
      <c r="F989" s="647"/>
      <c r="G989" s="648"/>
      <c r="H989" s="628"/>
      <c r="I989" s="628"/>
      <c r="J989" s="628"/>
      <c r="K989" s="628"/>
      <c r="L989" s="628"/>
      <c r="M989" s="628"/>
      <c r="N989" s="628"/>
      <c r="O989" s="628"/>
      <c r="P989" s="628"/>
      <c r="Q989" s="628"/>
      <c r="R989" s="628"/>
      <c r="S989" s="628"/>
    </row>
    <row r="990">
      <c r="A990" s="1885"/>
      <c r="B990" s="1886"/>
      <c r="C990" s="1887"/>
      <c r="D990" s="645"/>
      <c r="E990" s="647"/>
      <c r="F990" s="647"/>
      <c r="G990" s="648"/>
      <c r="H990" s="628"/>
      <c r="I990" s="628"/>
      <c r="J990" s="628"/>
      <c r="K990" s="628"/>
      <c r="L990" s="628"/>
      <c r="M990" s="628"/>
      <c r="N990" s="628"/>
      <c r="O990" s="628"/>
      <c r="P990" s="628"/>
      <c r="Q990" s="628"/>
      <c r="R990" s="628"/>
      <c r="S990" s="628"/>
    </row>
    <row r="991">
      <c r="A991" s="1885"/>
      <c r="B991" s="1886"/>
      <c r="C991" s="1887"/>
      <c r="D991" s="645"/>
      <c r="E991" s="647"/>
      <c r="F991" s="647"/>
      <c r="G991" s="648"/>
      <c r="H991" s="628"/>
      <c r="I991" s="628"/>
      <c r="J991" s="628"/>
      <c r="K991" s="628"/>
      <c r="L991" s="628"/>
      <c r="M991" s="628"/>
      <c r="N991" s="628"/>
      <c r="O991" s="628"/>
      <c r="P991" s="628"/>
      <c r="Q991" s="628"/>
      <c r="R991" s="628"/>
      <c r="S991" s="628"/>
    </row>
    <row r="992">
      <c r="A992" s="1885"/>
      <c r="B992" s="1886"/>
      <c r="C992" s="1887"/>
      <c r="D992" s="645"/>
      <c r="E992" s="647"/>
      <c r="F992" s="647"/>
      <c r="G992" s="648"/>
      <c r="H992" s="628"/>
      <c r="I992" s="628"/>
      <c r="J992" s="628"/>
      <c r="K992" s="628"/>
      <c r="L992" s="628"/>
      <c r="M992" s="628"/>
      <c r="N992" s="628"/>
      <c r="O992" s="628"/>
      <c r="P992" s="628"/>
      <c r="Q992" s="628"/>
      <c r="R992" s="628"/>
      <c r="S992" s="628"/>
    </row>
    <row r="993">
      <c r="A993" s="1885"/>
      <c r="B993" s="1886"/>
      <c r="C993" s="1887"/>
      <c r="D993" s="645"/>
      <c r="E993" s="647"/>
      <c r="F993" s="647"/>
      <c r="G993" s="648"/>
      <c r="H993" s="628"/>
      <c r="I993" s="628"/>
      <c r="J993" s="628"/>
      <c r="K993" s="628"/>
      <c r="L993" s="628"/>
      <c r="M993" s="628"/>
      <c r="N993" s="628"/>
      <c r="O993" s="628"/>
      <c r="P993" s="628"/>
      <c r="Q993" s="628"/>
      <c r="R993" s="628"/>
      <c r="S993" s="628"/>
    </row>
    <row r="994">
      <c r="A994" s="1885"/>
      <c r="B994" s="1886"/>
      <c r="C994" s="1887"/>
      <c r="D994" s="645"/>
      <c r="E994" s="647"/>
      <c r="F994" s="647"/>
      <c r="G994" s="648"/>
      <c r="H994" s="628"/>
      <c r="I994" s="628"/>
      <c r="J994" s="628"/>
      <c r="K994" s="628"/>
      <c r="L994" s="628"/>
      <c r="M994" s="628"/>
      <c r="N994" s="628"/>
      <c r="O994" s="628"/>
      <c r="P994" s="628"/>
      <c r="Q994" s="628"/>
      <c r="R994" s="628"/>
      <c r="S994" s="628"/>
    </row>
    <row r="995">
      <c r="A995" s="1885"/>
      <c r="B995" s="1886"/>
      <c r="C995" s="1887"/>
      <c r="D995" s="645"/>
      <c r="E995" s="647"/>
      <c r="F995" s="647"/>
      <c r="G995" s="648"/>
      <c r="H995" s="628"/>
      <c r="I995" s="628"/>
      <c r="J995" s="628"/>
      <c r="K995" s="628"/>
      <c r="L995" s="628"/>
      <c r="M995" s="628"/>
      <c r="N995" s="628"/>
      <c r="O995" s="628"/>
      <c r="P995" s="628"/>
      <c r="Q995" s="628"/>
      <c r="R995" s="628"/>
      <c r="S995" s="628"/>
    </row>
    <row r="996">
      <c r="A996" s="1885"/>
      <c r="B996" s="1886"/>
      <c r="C996" s="1887"/>
      <c r="D996" s="645"/>
      <c r="E996" s="647"/>
      <c r="F996" s="647"/>
      <c r="G996" s="648"/>
      <c r="H996" s="628"/>
      <c r="I996" s="628"/>
      <c r="J996" s="628"/>
      <c r="K996" s="628"/>
      <c r="L996" s="628"/>
      <c r="M996" s="628"/>
      <c r="N996" s="628"/>
      <c r="O996" s="628"/>
      <c r="P996" s="628"/>
      <c r="Q996" s="628"/>
      <c r="R996" s="628"/>
      <c r="S996" s="628"/>
    </row>
    <row r="997">
      <c r="A997" s="1885"/>
      <c r="B997" s="1886"/>
      <c r="C997" s="1887"/>
      <c r="D997" s="645"/>
      <c r="E997" s="647"/>
      <c r="F997" s="647"/>
      <c r="G997" s="648"/>
      <c r="H997" s="628"/>
      <c r="I997" s="628"/>
      <c r="J997" s="628"/>
      <c r="K997" s="628"/>
      <c r="L997" s="628"/>
      <c r="M997" s="628"/>
      <c r="N997" s="628"/>
      <c r="O997" s="628"/>
      <c r="P997" s="628"/>
      <c r="Q997" s="628"/>
      <c r="R997" s="628"/>
      <c r="S997" s="628"/>
    </row>
    <row r="998">
      <c r="A998" s="1885"/>
      <c r="B998" s="1886"/>
      <c r="C998" s="1887"/>
      <c r="D998" s="645"/>
      <c r="E998" s="647"/>
      <c r="F998" s="647"/>
      <c r="G998" s="648"/>
      <c r="H998" s="628"/>
      <c r="I998" s="628"/>
      <c r="J998" s="628"/>
      <c r="K998" s="628"/>
      <c r="L998" s="628"/>
      <c r="M998" s="628"/>
      <c r="N998" s="628"/>
      <c r="O998" s="628"/>
      <c r="P998" s="628"/>
      <c r="Q998" s="628"/>
      <c r="R998" s="628"/>
      <c r="S998" s="628"/>
    </row>
    <row r="999">
      <c r="A999" s="1885"/>
      <c r="B999" s="1886"/>
      <c r="C999" s="1887"/>
      <c r="D999" s="645"/>
      <c r="E999" s="647"/>
      <c r="F999" s="647"/>
      <c r="G999" s="648"/>
      <c r="H999" s="628"/>
      <c r="I999" s="628"/>
      <c r="J999" s="628"/>
      <c r="K999" s="628"/>
      <c r="L999" s="628"/>
      <c r="M999" s="628"/>
      <c r="N999" s="628"/>
      <c r="O999" s="628"/>
      <c r="P999" s="628"/>
      <c r="Q999" s="628"/>
      <c r="R999" s="628"/>
      <c r="S999" s="628"/>
    </row>
    <row r="1000">
      <c r="A1000" s="1885"/>
      <c r="B1000" s="1886"/>
      <c r="C1000" s="1887"/>
      <c r="D1000" s="645"/>
      <c r="E1000" s="647"/>
      <c r="F1000" s="647"/>
      <c r="G1000" s="648"/>
      <c r="H1000" s="628"/>
      <c r="I1000" s="628"/>
      <c r="J1000" s="628"/>
      <c r="K1000" s="628"/>
      <c r="L1000" s="628"/>
      <c r="M1000" s="628"/>
      <c r="N1000" s="628"/>
      <c r="O1000" s="628"/>
      <c r="P1000" s="628"/>
      <c r="Q1000" s="628"/>
      <c r="R1000" s="628"/>
      <c r="S1000" s="628"/>
    </row>
    <row r="1001">
      <c r="A1001" s="1885"/>
      <c r="B1001" s="1886"/>
      <c r="C1001" s="1887"/>
      <c r="D1001" s="645"/>
      <c r="E1001" s="647"/>
      <c r="F1001" s="647"/>
      <c r="G1001" s="648"/>
      <c r="H1001" s="628"/>
      <c r="I1001" s="628"/>
      <c r="J1001" s="628"/>
      <c r="K1001" s="628"/>
      <c r="L1001" s="628"/>
      <c r="M1001" s="628"/>
      <c r="N1001" s="628"/>
      <c r="O1001" s="628"/>
      <c r="P1001" s="628"/>
      <c r="Q1001" s="628"/>
      <c r="R1001" s="628"/>
      <c r="S1001" s="628"/>
    </row>
    <row r="1002">
      <c r="A1002" s="1885"/>
      <c r="B1002" s="1886"/>
      <c r="C1002" s="1887"/>
      <c r="D1002" s="645"/>
      <c r="E1002" s="647"/>
      <c r="F1002" s="647"/>
      <c r="G1002" s="648"/>
      <c r="H1002" s="628"/>
      <c r="I1002" s="628"/>
      <c r="J1002" s="628"/>
      <c r="K1002" s="628"/>
      <c r="L1002" s="628"/>
      <c r="M1002" s="628"/>
      <c r="N1002" s="628"/>
      <c r="O1002" s="628"/>
      <c r="P1002" s="628"/>
      <c r="Q1002" s="628"/>
      <c r="R1002" s="628"/>
      <c r="S1002" s="628"/>
    </row>
    <row r="1003">
      <c r="A1003" s="1885"/>
      <c r="B1003" s="1886"/>
      <c r="C1003" s="1887"/>
      <c r="D1003" s="645"/>
      <c r="E1003" s="647"/>
      <c r="F1003" s="647"/>
      <c r="G1003" s="648"/>
      <c r="H1003" s="628"/>
      <c r="I1003" s="628"/>
      <c r="J1003" s="628"/>
      <c r="K1003" s="628"/>
      <c r="L1003" s="628"/>
      <c r="M1003" s="628"/>
      <c r="N1003" s="628"/>
      <c r="O1003" s="628"/>
      <c r="P1003" s="628"/>
      <c r="Q1003" s="628"/>
      <c r="R1003" s="628"/>
      <c r="S1003" s="628"/>
    </row>
    <row r="1004">
      <c r="A1004" s="1885"/>
      <c r="B1004" s="1886"/>
      <c r="C1004" s="1887"/>
      <c r="D1004" s="645"/>
      <c r="E1004" s="647"/>
      <c r="F1004" s="647"/>
      <c r="G1004" s="648"/>
      <c r="H1004" s="628"/>
      <c r="I1004" s="628"/>
      <c r="J1004" s="628"/>
      <c r="K1004" s="628"/>
      <c r="L1004" s="628"/>
      <c r="M1004" s="628"/>
      <c r="N1004" s="628"/>
      <c r="O1004" s="628"/>
      <c r="P1004" s="628"/>
      <c r="Q1004" s="628"/>
      <c r="R1004" s="628"/>
      <c r="S1004" s="628"/>
    </row>
    <row r="1005">
      <c r="A1005" s="1885"/>
      <c r="B1005" s="1886"/>
      <c r="C1005" s="1887"/>
      <c r="D1005" s="645"/>
      <c r="E1005" s="647"/>
      <c r="F1005" s="647"/>
      <c r="G1005" s="648"/>
      <c r="H1005" s="628"/>
      <c r="I1005" s="628"/>
      <c r="J1005" s="628"/>
      <c r="K1005" s="628"/>
      <c r="L1005" s="628"/>
      <c r="M1005" s="628"/>
      <c r="N1005" s="628"/>
      <c r="O1005" s="628"/>
      <c r="P1005" s="628"/>
      <c r="Q1005" s="628"/>
      <c r="R1005" s="628"/>
      <c r="S1005" s="628"/>
    </row>
    <row r="1006">
      <c r="A1006" s="1885"/>
      <c r="B1006" s="1886"/>
      <c r="C1006" s="1887"/>
      <c r="D1006" s="645"/>
      <c r="E1006" s="647"/>
      <c r="F1006" s="647"/>
      <c r="G1006" s="648"/>
      <c r="H1006" s="628"/>
      <c r="I1006" s="628"/>
      <c r="J1006" s="628"/>
      <c r="K1006" s="628"/>
      <c r="L1006" s="628"/>
      <c r="M1006" s="628"/>
      <c r="N1006" s="628"/>
      <c r="O1006" s="628"/>
      <c r="P1006" s="628"/>
      <c r="Q1006" s="628"/>
      <c r="R1006" s="628"/>
      <c r="S1006" s="628"/>
    </row>
    <row r="1007">
      <c r="A1007" s="1885"/>
      <c r="B1007" s="1886"/>
      <c r="C1007" s="1887"/>
      <c r="D1007" s="645"/>
      <c r="E1007" s="647"/>
      <c r="F1007" s="647"/>
      <c r="G1007" s="648"/>
      <c r="H1007" s="628"/>
      <c r="I1007" s="628"/>
      <c r="J1007" s="628"/>
      <c r="K1007" s="628"/>
      <c r="L1007" s="628"/>
      <c r="M1007" s="628"/>
      <c r="N1007" s="628"/>
      <c r="O1007" s="628"/>
      <c r="P1007" s="628"/>
      <c r="Q1007" s="628"/>
      <c r="R1007" s="628"/>
      <c r="S1007" s="628"/>
    </row>
    <row r="1008">
      <c r="A1008" s="1885"/>
      <c r="B1008" s="1886"/>
      <c r="C1008" s="1887"/>
      <c r="D1008" s="645"/>
      <c r="E1008" s="647"/>
      <c r="F1008" s="647"/>
      <c r="G1008" s="648"/>
      <c r="H1008" s="628"/>
      <c r="I1008" s="628"/>
      <c r="J1008" s="628"/>
      <c r="K1008" s="628"/>
      <c r="L1008" s="628"/>
      <c r="M1008" s="628"/>
      <c r="N1008" s="628"/>
      <c r="O1008" s="628"/>
      <c r="P1008" s="628"/>
      <c r="Q1008" s="628"/>
      <c r="R1008" s="628"/>
      <c r="S1008" s="628"/>
    </row>
    <row r="1009">
      <c r="A1009" s="1885"/>
      <c r="B1009" s="1886"/>
      <c r="C1009" s="1887"/>
      <c r="D1009" s="645"/>
      <c r="E1009" s="647"/>
      <c r="F1009" s="647"/>
      <c r="G1009" s="648"/>
      <c r="H1009" s="628"/>
      <c r="I1009" s="628"/>
      <c r="J1009" s="628"/>
      <c r="K1009" s="628"/>
      <c r="L1009" s="628"/>
      <c r="M1009" s="628"/>
      <c r="N1009" s="628"/>
      <c r="O1009" s="628"/>
      <c r="P1009" s="628"/>
      <c r="Q1009" s="628"/>
      <c r="R1009" s="628"/>
      <c r="S1009" s="628"/>
    </row>
    <row r="1010">
      <c r="A1010" s="1885"/>
      <c r="B1010" s="1886"/>
      <c r="C1010" s="1887"/>
      <c r="D1010" s="645"/>
      <c r="E1010" s="647"/>
      <c r="F1010" s="647"/>
      <c r="G1010" s="648"/>
      <c r="H1010" s="628"/>
      <c r="I1010" s="628"/>
      <c r="J1010" s="628"/>
      <c r="K1010" s="628"/>
      <c r="L1010" s="628"/>
      <c r="M1010" s="628"/>
      <c r="N1010" s="628"/>
      <c r="O1010" s="628"/>
      <c r="P1010" s="628"/>
      <c r="Q1010" s="628"/>
      <c r="R1010" s="628"/>
      <c r="S1010" s="628"/>
    </row>
    <row r="1011">
      <c r="A1011" s="1885"/>
      <c r="B1011" s="1886"/>
      <c r="C1011" s="1887"/>
      <c r="D1011" s="645"/>
      <c r="E1011" s="647"/>
      <c r="F1011" s="647"/>
      <c r="G1011" s="648"/>
      <c r="H1011" s="628"/>
      <c r="I1011" s="628"/>
      <c r="J1011" s="628"/>
      <c r="K1011" s="628"/>
      <c r="L1011" s="628"/>
      <c r="M1011" s="628"/>
      <c r="N1011" s="628"/>
      <c r="O1011" s="628"/>
      <c r="P1011" s="628"/>
      <c r="Q1011" s="628"/>
      <c r="R1011" s="628"/>
      <c r="S1011" s="628"/>
    </row>
    <row r="1012">
      <c r="A1012" s="1885"/>
      <c r="B1012" s="1886"/>
      <c r="C1012" s="645"/>
      <c r="D1012" s="645"/>
      <c r="E1012" s="647"/>
      <c r="F1012" s="647"/>
      <c r="G1012" s="648"/>
      <c r="H1012" s="628"/>
      <c r="I1012" s="628"/>
      <c r="J1012" s="628"/>
      <c r="K1012" s="628"/>
      <c r="L1012" s="628"/>
      <c r="M1012" s="628"/>
      <c r="N1012" s="628"/>
      <c r="O1012" s="628"/>
      <c r="P1012" s="628"/>
      <c r="Q1012" s="628"/>
      <c r="R1012" s="628"/>
      <c r="S1012" s="628"/>
    </row>
    <row r="1013">
      <c r="A1013" s="1885"/>
      <c r="B1013" s="1886"/>
      <c r="C1013" s="645"/>
      <c r="D1013" s="645"/>
      <c r="E1013" s="647"/>
      <c r="F1013" s="647"/>
      <c r="G1013" s="648"/>
      <c r="H1013" s="628"/>
      <c r="I1013" s="628"/>
      <c r="J1013" s="628"/>
      <c r="K1013" s="628"/>
      <c r="L1013" s="628"/>
      <c r="M1013" s="628"/>
      <c r="N1013" s="628"/>
      <c r="O1013" s="628"/>
      <c r="P1013" s="628"/>
      <c r="Q1013" s="628"/>
      <c r="R1013" s="628"/>
      <c r="S1013" s="628"/>
    </row>
    <row r="1014">
      <c r="A1014" s="1885"/>
      <c r="B1014" s="1886"/>
      <c r="C1014" s="645"/>
      <c r="D1014" s="645"/>
      <c r="E1014" s="647"/>
      <c r="F1014" s="647"/>
      <c r="G1014" s="648"/>
      <c r="H1014" s="628"/>
      <c r="I1014" s="628"/>
      <c r="J1014" s="628"/>
      <c r="K1014" s="628"/>
      <c r="L1014" s="628"/>
      <c r="M1014" s="628"/>
      <c r="N1014" s="628"/>
      <c r="O1014" s="628"/>
      <c r="P1014" s="628"/>
      <c r="Q1014" s="628"/>
      <c r="R1014" s="628"/>
      <c r="S1014" s="628"/>
    </row>
    <row r="1015">
      <c r="A1015" s="1885"/>
      <c r="B1015" s="1886"/>
      <c r="C1015" s="645"/>
      <c r="D1015" s="645"/>
      <c r="E1015" s="647"/>
      <c r="F1015" s="647"/>
      <c r="G1015" s="648"/>
      <c r="H1015" s="628"/>
      <c r="I1015" s="628"/>
      <c r="J1015" s="628"/>
      <c r="K1015" s="628"/>
      <c r="L1015" s="628"/>
      <c r="M1015" s="628"/>
      <c r="N1015" s="628"/>
      <c r="O1015" s="628"/>
      <c r="P1015" s="628"/>
      <c r="Q1015" s="628"/>
      <c r="R1015" s="628"/>
      <c r="S1015" s="628"/>
    </row>
    <row r="1016">
      <c r="A1016" s="1885"/>
      <c r="B1016" s="1886"/>
      <c r="C1016" s="645"/>
      <c r="D1016" s="645"/>
      <c r="E1016" s="647"/>
      <c r="F1016" s="647"/>
      <c r="G1016" s="648"/>
      <c r="H1016" s="628"/>
      <c r="I1016" s="628"/>
      <c r="J1016" s="628"/>
      <c r="K1016" s="628"/>
      <c r="L1016" s="628"/>
      <c r="M1016" s="628"/>
      <c r="N1016" s="628"/>
      <c r="O1016" s="628"/>
      <c r="P1016" s="628"/>
      <c r="Q1016" s="628"/>
      <c r="R1016" s="628"/>
      <c r="S1016" s="628"/>
    </row>
    <row r="1017">
      <c r="A1017" s="1885"/>
      <c r="B1017" s="1886"/>
      <c r="C1017" s="645"/>
      <c r="D1017" s="645"/>
      <c r="E1017" s="647"/>
      <c r="F1017" s="647"/>
      <c r="G1017" s="648"/>
      <c r="H1017" s="628"/>
      <c r="I1017" s="628"/>
      <c r="J1017" s="628"/>
      <c r="K1017" s="628"/>
      <c r="L1017" s="628"/>
      <c r="M1017" s="628"/>
      <c r="N1017" s="628"/>
      <c r="O1017" s="628"/>
      <c r="P1017" s="628"/>
      <c r="Q1017" s="628"/>
      <c r="R1017" s="628"/>
      <c r="S1017" s="628"/>
    </row>
    <row r="1018">
      <c r="A1018" s="1885"/>
      <c r="B1018" s="1886"/>
      <c r="C1018" s="645"/>
      <c r="D1018" s="645"/>
      <c r="E1018" s="647"/>
      <c r="F1018" s="647"/>
      <c r="G1018" s="648"/>
      <c r="H1018" s="628"/>
      <c r="I1018" s="628"/>
      <c r="J1018" s="628"/>
      <c r="K1018" s="628"/>
      <c r="L1018" s="628"/>
      <c r="M1018" s="628"/>
      <c r="N1018" s="628"/>
      <c r="O1018" s="628"/>
      <c r="P1018" s="628"/>
      <c r="Q1018" s="628"/>
      <c r="R1018" s="628"/>
      <c r="S1018" s="628"/>
    </row>
    <row r="1019">
      <c r="A1019" s="1885"/>
      <c r="B1019" s="1886"/>
      <c r="C1019" s="645"/>
      <c r="D1019" s="645"/>
      <c r="E1019" s="647"/>
      <c r="F1019" s="647"/>
      <c r="G1019" s="648"/>
      <c r="H1019" s="628"/>
      <c r="I1019" s="628"/>
      <c r="J1019" s="628"/>
      <c r="K1019" s="628"/>
      <c r="L1019" s="628"/>
      <c r="M1019" s="628"/>
      <c r="N1019" s="628"/>
      <c r="O1019" s="628"/>
      <c r="P1019" s="628"/>
      <c r="Q1019" s="628"/>
      <c r="R1019" s="628"/>
      <c r="S1019" s="628"/>
    </row>
    <row r="1020">
      <c r="A1020" s="1885"/>
      <c r="B1020" s="1886"/>
      <c r="C1020" s="645"/>
      <c r="D1020" s="645"/>
      <c r="E1020" s="647"/>
      <c r="F1020" s="647"/>
      <c r="G1020" s="648"/>
      <c r="H1020" s="628"/>
      <c r="I1020" s="628"/>
      <c r="J1020" s="628"/>
      <c r="K1020" s="628"/>
      <c r="L1020" s="628"/>
      <c r="M1020" s="628"/>
      <c r="N1020" s="628"/>
      <c r="O1020" s="628"/>
      <c r="P1020" s="628"/>
      <c r="Q1020" s="628"/>
      <c r="R1020" s="628"/>
      <c r="S1020" s="628"/>
    </row>
    <row r="1021">
      <c r="A1021" s="1885"/>
      <c r="B1021" s="1886"/>
      <c r="C1021" s="645"/>
      <c r="D1021" s="645"/>
      <c r="E1021" s="647"/>
      <c r="F1021" s="647"/>
      <c r="G1021" s="648"/>
      <c r="H1021" s="628"/>
      <c r="I1021" s="628"/>
      <c r="J1021" s="628"/>
      <c r="K1021" s="628"/>
      <c r="L1021" s="628"/>
      <c r="M1021" s="628"/>
      <c r="N1021" s="628"/>
      <c r="O1021" s="628"/>
      <c r="P1021" s="628"/>
      <c r="Q1021" s="628"/>
      <c r="R1021" s="628"/>
      <c r="S1021" s="628"/>
    </row>
    <row r="1022">
      <c r="A1022" s="1885"/>
      <c r="B1022" s="1886"/>
      <c r="C1022" s="645"/>
      <c r="D1022" s="645"/>
      <c r="E1022" s="647"/>
      <c r="F1022" s="647"/>
      <c r="G1022" s="648"/>
      <c r="H1022" s="628"/>
      <c r="I1022" s="628"/>
      <c r="J1022" s="628"/>
      <c r="K1022" s="628"/>
      <c r="L1022" s="628"/>
      <c r="M1022" s="628"/>
      <c r="N1022" s="628"/>
      <c r="O1022" s="628"/>
      <c r="P1022" s="628"/>
      <c r="Q1022" s="628"/>
      <c r="R1022" s="628"/>
      <c r="S1022" s="628"/>
    </row>
    <row r="1023">
      <c r="A1023" s="1885"/>
      <c r="B1023" s="1886"/>
      <c r="C1023" s="645"/>
      <c r="D1023" s="645"/>
      <c r="E1023" s="647"/>
      <c r="F1023" s="647"/>
      <c r="G1023" s="648"/>
      <c r="H1023" s="628"/>
      <c r="I1023" s="628"/>
      <c r="J1023" s="628"/>
      <c r="K1023" s="628"/>
      <c r="L1023" s="628"/>
      <c r="M1023" s="628"/>
      <c r="N1023" s="628"/>
      <c r="O1023" s="628"/>
      <c r="P1023" s="628"/>
      <c r="Q1023" s="628"/>
      <c r="R1023" s="628"/>
      <c r="S1023" s="628"/>
    </row>
    <row r="1024">
      <c r="A1024" s="1885"/>
      <c r="B1024" s="1886"/>
      <c r="C1024" s="645"/>
      <c r="D1024" s="645"/>
      <c r="E1024" s="647"/>
      <c r="F1024" s="647"/>
      <c r="G1024" s="648"/>
      <c r="H1024" s="628"/>
      <c r="I1024" s="628"/>
      <c r="J1024" s="628"/>
      <c r="K1024" s="628"/>
      <c r="L1024" s="628"/>
      <c r="M1024" s="628"/>
      <c r="N1024" s="628"/>
      <c r="O1024" s="628"/>
      <c r="P1024" s="628"/>
      <c r="Q1024" s="628"/>
      <c r="R1024" s="628"/>
      <c r="S1024" s="628"/>
    </row>
    <row r="1025">
      <c r="A1025" s="1885"/>
      <c r="B1025" s="1886"/>
      <c r="C1025" s="645"/>
      <c r="D1025" s="645"/>
      <c r="E1025" s="647"/>
      <c r="F1025" s="647"/>
      <c r="G1025" s="648"/>
      <c r="H1025" s="628"/>
      <c r="I1025" s="628"/>
      <c r="J1025" s="628"/>
      <c r="K1025" s="628"/>
      <c r="L1025" s="628"/>
      <c r="M1025" s="628"/>
      <c r="N1025" s="628"/>
      <c r="O1025" s="628"/>
      <c r="P1025" s="628"/>
      <c r="Q1025" s="628"/>
      <c r="R1025" s="628"/>
      <c r="S1025" s="628"/>
    </row>
    <row r="1026">
      <c r="A1026" s="1885"/>
      <c r="B1026" s="1886"/>
      <c r="C1026" s="645"/>
      <c r="D1026" s="645"/>
      <c r="E1026" s="647"/>
      <c r="F1026" s="647"/>
      <c r="G1026" s="648"/>
      <c r="H1026" s="628"/>
      <c r="I1026" s="628"/>
      <c r="J1026" s="628"/>
      <c r="K1026" s="628"/>
      <c r="L1026" s="628"/>
      <c r="M1026" s="628"/>
      <c r="N1026" s="628"/>
      <c r="O1026" s="628"/>
      <c r="P1026" s="628"/>
      <c r="Q1026" s="628"/>
      <c r="R1026" s="628"/>
      <c r="S1026" s="628"/>
    </row>
    <row r="1027">
      <c r="A1027" s="1885"/>
      <c r="B1027" s="1886"/>
      <c r="C1027" s="645"/>
      <c r="D1027" s="645"/>
      <c r="E1027" s="647"/>
      <c r="F1027" s="647"/>
      <c r="G1027" s="648"/>
      <c r="H1027" s="628"/>
      <c r="I1027" s="628"/>
      <c r="J1027" s="628"/>
      <c r="K1027" s="628"/>
      <c r="L1027" s="628"/>
      <c r="M1027" s="628"/>
      <c r="N1027" s="628"/>
      <c r="O1027" s="628"/>
      <c r="P1027" s="628"/>
      <c r="Q1027" s="628"/>
      <c r="R1027" s="628"/>
      <c r="S1027" s="628"/>
    </row>
    <row r="1028">
      <c r="A1028" s="1885"/>
      <c r="B1028" s="1886"/>
      <c r="C1028" s="645"/>
      <c r="D1028" s="645"/>
      <c r="E1028" s="647"/>
      <c r="F1028" s="647"/>
      <c r="G1028" s="648"/>
      <c r="H1028" s="628"/>
      <c r="I1028" s="628"/>
      <c r="J1028" s="628"/>
      <c r="K1028" s="628"/>
      <c r="L1028" s="628"/>
      <c r="M1028" s="628"/>
      <c r="N1028" s="628"/>
      <c r="O1028" s="628"/>
      <c r="P1028" s="628"/>
      <c r="Q1028" s="628"/>
      <c r="R1028" s="628"/>
      <c r="S1028" s="628"/>
    </row>
    <row r="1029">
      <c r="A1029" s="1885"/>
      <c r="B1029" s="1886"/>
      <c r="C1029" s="645"/>
      <c r="D1029" s="645"/>
      <c r="E1029" s="647"/>
      <c r="F1029" s="647"/>
      <c r="G1029" s="648"/>
      <c r="H1029" s="628"/>
      <c r="I1029" s="628"/>
      <c r="J1029" s="628"/>
      <c r="K1029" s="628"/>
      <c r="L1029" s="628"/>
      <c r="M1029" s="628"/>
      <c r="N1029" s="628"/>
      <c r="O1029" s="628"/>
      <c r="P1029" s="628"/>
      <c r="Q1029" s="628"/>
      <c r="R1029" s="628"/>
      <c r="S1029" s="628"/>
    </row>
    <row r="1030">
      <c r="A1030" s="1885"/>
      <c r="B1030" s="1886"/>
      <c r="C1030" s="645"/>
      <c r="D1030" s="645"/>
      <c r="E1030" s="647"/>
      <c r="F1030" s="647"/>
      <c r="G1030" s="648"/>
      <c r="H1030" s="628"/>
      <c r="I1030" s="628"/>
      <c r="J1030" s="628"/>
      <c r="K1030" s="628"/>
      <c r="L1030" s="628"/>
      <c r="M1030" s="628"/>
      <c r="N1030" s="628"/>
      <c r="O1030" s="628"/>
      <c r="P1030" s="628"/>
      <c r="Q1030" s="628"/>
      <c r="R1030" s="628"/>
      <c r="S1030" s="628"/>
    </row>
    <row r="1031">
      <c r="A1031" s="1885"/>
      <c r="B1031" s="1886"/>
      <c r="C1031" s="645"/>
      <c r="D1031" s="645"/>
      <c r="E1031" s="647"/>
      <c r="F1031" s="647"/>
      <c r="G1031" s="648"/>
      <c r="H1031" s="628"/>
      <c r="I1031" s="628"/>
      <c r="J1031" s="628"/>
      <c r="K1031" s="628"/>
      <c r="L1031" s="628"/>
      <c r="M1031" s="628"/>
      <c r="N1031" s="628"/>
      <c r="O1031" s="628"/>
      <c r="P1031" s="628"/>
      <c r="Q1031" s="628"/>
      <c r="R1031" s="628"/>
      <c r="S1031" s="628"/>
    </row>
    <row r="1032">
      <c r="A1032" s="1885"/>
      <c r="B1032" s="1886"/>
      <c r="C1032" s="645"/>
      <c r="D1032" s="645"/>
      <c r="E1032" s="647"/>
      <c r="F1032" s="647"/>
      <c r="G1032" s="648"/>
      <c r="H1032" s="628"/>
      <c r="I1032" s="628"/>
      <c r="J1032" s="628"/>
      <c r="K1032" s="628"/>
      <c r="L1032" s="628"/>
      <c r="M1032" s="628"/>
      <c r="N1032" s="628"/>
      <c r="O1032" s="628"/>
      <c r="P1032" s="628"/>
      <c r="Q1032" s="628"/>
      <c r="R1032" s="628"/>
      <c r="S1032" s="628"/>
    </row>
    <row r="1033">
      <c r="A1033" s="1885"/>
      <c r="B1033" s="1886"/>
      <c r="C1033" s="645"/>
      <c r="D1033" s="645"/>
      <c r="E1033" s="647"/>
      <c r="F1033" s="647"/>
      <c r="G1033" s="648"/>
      <c r="H1033" s="628"/>
      <c r="I1033" s="628"/>
      <c r="J1033" s="628"/>
      <c r="K1033" s="628"/>
      <c r="L1033" s="628"/>
      <c r="M1033" s="628"/>
      <c r="N1033" s="628"/>
      <c r="O1033" s="628"/>
      <c r="P1033" s="628"/>
      <c r="Q1033" s="628"/>
      <c r="R1033" s="628"/>
      <c r="S1033" s="628"/>
    </row>
    <row r="1034">
      <c r="A1034" s="1885"/>
      <c r="B1034" s="1886"/>
      <c r="C1034" s="645"/>
      <c r="D1034" s="645"/>
      <c r="E1034" s="647"/>
      <c r="F1034" s="647"/>
      <c r="G1034" s="648"/>
      <c r="H1034" s="628"/>
      <c r="I1034" s="628"/>
      <c r="J1034" s="628"/>
      <c r="K1034" s="628"/>
      <c r="L1034" s="628"/>
      <c r="M1034" s="628"/>
      <c r="N1034" s="628"/>
      <c r="O1034" s="628"/>
      <c r="P1034" s="628"/>
      <c r="Q1034" s="628"/>
      <c r="R1034" s="628"/>
      <c r="S1034" s="628"/>
    </row>
    <row r="1035">
      <c r="A1035" s="1885"/>
      <c r="B1035" s="1886"/>
      <c r="C1035" s="645"/>
      <c r="D1035" s="645"/>
      <c r="E1035" s="647"/>
      <c r="F1035" s="647"/>
      <c r="G1035" s="648"/>
      <c r="H1035" s="628"/>
      <c r="I1035" s="628"/>
      <c r="J1035" s="628"/>
      <c r="K1035" s="628"/>
      <c r="L1035" s="628"/>
      <c r="M1035" s="628"/>
      <c r="N1035" s="628"/>
      <c r="O1035" s="628"/>
      <c r="P1035" s="628"/>
      <c r="Q1035" s="628"/>
      <c r="R1035" s="628"/>
      <c r="S1035" s="628"/>
    </row>
    <row r="1036">
      <c r="A1036" s="1885"/>
      <c r="B1036" s="1886"/>
      <c r="C1036" s="645"/>
      <c r="D1036" s="645"/>
      <c r="E1036" s="647"/>
      <c r="F1036" s="647"/>
      <c r="G1036" s="648"/>
      <c r="H1036" s="628"/>
      <c r="I1036" s="628"/>
      <c r="J1036" s="628"/>
      <c r="K1036" s="628"/>
      <c r="L1036" s="628"/>
      <c r="M1036" s="628"/>
      <c r="N1036" s="628"/>
      <c r="O1036" s="628"/>
      <c r="P1036" s="628"/>
      <c r="Q1036" s="628"/>
      <c r="R1036" s="628"/>
      <c r="S1036" s="628"/>
    </row>
    <row r="1037">
      <c r="A1037" s="1885"/>
      <c r="B1037" s="1886"/>
      <c r="C1037" s="645"/>
      <c r="D1037" s="645"/>
      <c r="E1037" s="647"/>
      <c r="F1037" s="647"/>
      <c r="G1037" s="648"/>
      <c r="H1037" s="628"/>
      <c r="I1037" s="628"/>
      <c r="J1037" s="628"/>
      <c r="K1037" s="628"/>
      <c r="L1037" s="628"/>
      <c r="M1037" s="628"/>
      <c r="N1037" s="628"/>
      <c r="O1037" s="628"/>
      <c r="P1037" s="628"/>
      <c r="Q1037" s="628"/>
      <c r="R1037" s="628"/>
      <c r="S1037" s="628"/>
    </row>
    <row r="1038">
      <c r="A1038" s="1885"/>
      <c r="B1038" s="1886"/>
      <c r="C1038" s="645"/>
      <c r="D1038" s="645"/>
      <c r="E1038" s="647"/>
      <c r="F1038" s="647"/>
      <c r="G1038" s="648"/>
      <c r="H1038" s="628"/>
      <c r="I1038" s="628"/>
      <c r="J1038" s="628"/>
      <c r="K1038" s="628"/>
      <c r="L1038" s="628"/>
      <c r="M1038" s="628"/>
      <c r="N1038" s="628"/>
      <c r="O1038" s="628"/>
      <c r="P1038" s="628"/>
      <c r="Q1038" s="628"/>
      <c r="R1038" s="628"/>
      <c r="S1038" s="628"/>
    </row>
    <row r="1039">
      <c r="A1039" s="1885"/>
      <c r="B1039" s="1886"/>
      <c r="C1039" s="645"/>
      <c r="D1039" s="645"/>
      <c r="E1039" s="647"/>
      <c r="F1039" s="647"/>
      <c r="G1039" s="648"/>
      <c r="H1039" s="628"/>
      <c r="I1039" s="628"/>
      <c r="J1039" s="628"/>
      <c r="K1039" s="628"/>
      <c r="L1039" s="628"/>
      <c r="M1039" s="628"/>
      <c r="N1039" s="628"/>
      <c r="O1039" s="628"/>
      <c r="P1039" s="628"/>
      <c r="Q1039" s="628"/>
      <c r="R1039" s="628"/>
      <c r="S1039" s="628"/>
    </row>
    <row r="1040">
      <c r="A1040" s="1885"/>
      <c r="B1040" s="1886"/>
      <c r="C1040" s="645"/>
      <c r="D1040" s="645"/>
      <c r="E1040" s="647"/>
      <c r="F1040" s="647"/>
      <c r="G1040" s="648"/>
      <c r="H1040" s="628"/>
      <c r="I1040" s="628"/>
      <c r="J1040" s="628"/>
      <c r="K1040" s="628"/>
      <c r="L1040" s="628"/>
      <c r="M1040" s="628"/>
      <c r="N1040" s="628"/>
      <c r="O1040" s="628"/>
      <c r="P1040" s="628"/>
      <c r="Q1040" s="628"/>
      <c r="R1040" s="628"/>
      <c r="S1040" s="628"/>
    </row>
    <row r="1041">
      <c r="A1041" s="1885"/>
      <c r="B1041" s="1886"/>
      <c r="C1041" s="645"/>
      <c r="D1041" s="645"/>
      <c r="E1041" s="647"/>
      <c r="F1041" s="647"/>
      <c r="G1041" s="648"/>
      <c r="H1041" s="628"/>
      <c r="I1041" s="628"/>
      <c r="J1041" s="628"/>
      <c r="K1041" s="628"/>
      <c r="L1041" s="628"/>
      <c r="M1041" s="628"/>
      <c r="N1041" s="628"/>
      <c r="O1041" s="628"/>
      <c r="P1041" s="628"/>
      <c r="Q1041" s="628"/>
      <c r="R1041" s="628"/>
      <c r="S1041" s="628"/>
    </row>
    <row r="1042">
      <c r="A1042" s="1885"/>
      <c r="B1042" s="1886"/>
      <c r="C1042" s="645"/>
      <c r="D1042" s="645"/>
      <c r="E1042" s="647"/>
      <c r="F1042" s="647"/>
      <c r="G1042" s="648"/>
      <c r="H1042" s="628"/>
      <c r="I1042" s="628"/>
      <c r="J1042" s="628"/>
      <c r="K1042" s="628"/>
      <c r="L1042" s="628"/>
      <c r="M1042" s="628"/>
      <c r="N1042" s="628"/>
      <c r="O1042" s="628"/>
      <c r="P1042" s="628"/>
      <c r="Q1042" s="628"/>
      <c r="R1042" s="628"/>
      <c r="S1042" s="628"/>
    </row>
    <row r="1043">
      <c r="A1043" s="1885"/>
      <c r="B1043" s="1886"/>
      <c r="C1043" s="645"/>
      <c r="D1043" s="645"/>
      <c r="E1043" s="647"/>
      <c r="F1043" s="647"/>
      <c r="G1043" s="648"/>
      <c r="H1043" s="628"/>
      <c r="I1043" s="628"/>
      <c r="J1043" s="628"/>
      <c r="K1043" s="628"/>
      <c r="L1043" s="628"/>
      <c r="M1043" s="628"/>
      <c r="N1043" s="628"/>
      <c r="O1043" s="628"/>
      <c r="P1043" s="628"/>
      <c r="Q1043" s="628"/>
      <c r="R1043" s="628"/>
      <c r="S1043" s="628"/>
    </row>
    <row r="1044">
      <c r="A1044" s="1885"/>
      <c r="B1044" s="1886"/>
      <c r="C1044" s="645"/>
      <c r="D1044" s="645"/>
      <c r="E1044" s="647"/>
      <c r="F1044" s="647"/>
      <c r="G1044" s="648"/>
      <c r="H1044" s="628"/>
      <c r="I1044" s="628"/>
      <c r="J1044" s="628"/>
      <c r="K1044" s="628"/>
      <c r="L1044" s="628"/>
      <c r="M1044" s="628"/>
      <c r="N1044" s="628"/>
      <c r="O1044" s="628"/>
      <c r="P1044" s="628"/>
      <c r="Q1044" s="628"/>
      <c r="R1044" s="628"/>
      <c r="S1044" s="628"/>
    </row>
    <row r="1045">
      <c r="A1045" s="1885"/>
      <c r="B1045" s="1886"/>
      <c r="C1045" s="645"/>
      <c r="D1045" s="645"/>
      <c r="E1045" s="647"/>
      <c r="F1045" s="647"/>
      <c r="G1045" s="648"/>
      <c r="H1045" s="628"/>
      <c r="I1045" s="628"/>
      <c r="J1045" s="628"/>
      <c r="K1045" s="628"/>
      <c r="L1045" s="628"/>
      <c r="M1045" s="628"/>
      <c r="N1045" s="628"/>
      <c r="O1045" s="628"/>
      <c r="P1045" s="628"/>
      <c r="Q1045" s="628"/>
      <c r="R1045" s="628"/>
      <c r="S1045" s="628"/>
    </row>
    <row r="1046">
      <c r="A1046" s="1885"/>
      <c r="B1046" s="1886"/>
      <c r="C1046" s="645"/>
      <c r="D1046" s="645"/>
      <c r="E1046" s="647"/>
      <c r="F1046" s="647"/>
      <c r="G1046" s="648"/>
      <c r="H1046" s="628"/>
      <c r="I1046" s="628"/>
      <c r="J1046" s="628"/>
      <c r="K1046" s="628"/>
      <c r="L1046" s="628"/>
      <c r="M1046" s="628"/>
      <c r="N1046" s="628"/>
      <c r="O1046" s="628"/>
      <c r="P1046" s="628"/>
      <c r="Q1046" s="628"/>
      <c r="R1046" s="628"/>
      <c r="S1046" s="628"/>
    </row>
    <row r="1047">
      <c r="A1047" s="1885"/>
      <c r="B1047" s="1886"/>
      <c r="C1047" s="645"/>
      <c r="D1047" s="645"/>
      <c r="E1047" s="647"/>
      <c r="F1047" s="647"/>
      <c r="G1047" s="648"/>
      <c r="H1047" s="628"/>
      <c r="I1047" s="628"/>
      <c r="J1047" s="628"/>
      <c r="K1047" s="628"/>
      <c r="L1047" s="628"/>
      <c r="M1047" s="628"/>
      <c r="N1047" s="628"/>
      <c r="O1047" s="628"/>
      <c r="P1047" s="628"/>
      <c r="Q1047" s="628"/>
      <c r="R1047" s="628"/>
      <c r="S1047" s="628"/>
    </row>
    <row r="1048">
      <c r="A1048" s="1885"/>
      <c r="B1048" s="1886"/>
      <c r="C1048" s="645"/>
      <c r="D1048" s="645"/>
      <c r="E1048" s="647"/>
      <c r="F1048" s="647"/>
      <c r="G1048" s="648"/>
      <c r="H1048" s="628"/>
      <c r="I1048" s="628"/>
      <c r="J1048" s="628"/>
      <c r="K1048" s="628"/>
      <c r="L1048" s="628"/>
      <c r="M1048" s="628"/>
      <c r="N1048" s="628"/>
      <c r="O1048" s="628"/>
      <c r="P1048" s="628"/>
      <c r="Q1048" s="628"/>
      <c r="R1048" s="628"/>
      <c r="S1048" s="628"/>
    </row>
    <row r="1049">
      <c r="A1049" s="1885"/>
      <c r="B1049" s="1886"/>
      <c r="C1049" s="645"/>
      <c r="D1049" s="645"/>
      <c r="E1049" s="647"/>
      <c r="F1049" s="647"/>
      <c r="G1049" s="648"/>
      <c r="H1049" s="628"/>
      <c r="I1049" s="628"/>
      <c r="J1049" s="628"/>
      <c r="K1049" s="628"/>
      <c r="L1049" s="628"/>
      <c r="M1049" s="628"/>
      <c r="N1049" s="628"/>
      <c r="O1049" s="628"/>
      <c r="P1049" s="628"/>
      <c r="Q1049" s="628"/>
      <c r="R1049" s="628"/>
      <c r="S1049" s="628"/>
    </row>
    <row r="1050">
      <c r="A1050" s="1885"/>
      <c r="B1050" s="1886"/>
      <c r="C1050" s="645"/>
      <c r="D1050" s="645"/>
      <c r="E1050" s="647"/>
      <c r="F1050" s="647"/>
      <c r="G1050" s="648"/>
      <c r="H1050" s="628"/>
      <c r="I1050" s="628"/>
      <c r="J1050" s="628"/>
      <c r="K1050" s="628"/>
      <c r="L1050" s="628"/>
      <c r="M1050" s="628"/>
      <c r="N1050" s="628"/>
      <c r="O1050" s="628"/>
      <c r="P1050" s="628"/>
      <c r="Q1050" s="628"/>
      <c r="R1050" s="628"/>
      <c r="S1050" s="628"/>
    </row>
    <row r="1051">
      <c r="A1051" s="1885"/>
      <c r="B1051" s="1886"/>
      <c r="C1051" s="645"/>
      <c r="D1051" s="645"/>
      <c r="E1051" s="647"/>
      <c r="F1051" s="647"/>
      <c r="G1051" s="648"/>
      <c r="H1051" s="628"/>
      <c r="I1051" s="628"/>
      <c r="J1051" s="628"/>
      <c r="K1051" s="628"/>
      <c r="L1051" s="628"/>
      <c r="M1051" s="628"/>
      <c r="N1051" s="628"/>
      <c r="O1051" s="628"/>
      <c r="P1051" s="628"/>
      <c r="Q1051" s="628"/>
      <c r="R1051" s="628"/>
      <c r="S1051" s="628"/>
    </row>
    <row r="1052">
      <c r="A1052" s="1885"/>
      <c r="B1052" s="1886"/>
      <c r="C1052" s="645"/>
      <c r="D1052" s="645"/>
      <c r="E1052" s="647"/>
      <c r="F1052" s="647"/>
      <c r="G1052" s="648"/>
      <c r="H1052" s="628"/>
      <c r="I1052" s="628"/>
      <c r="J1052" s="628"/>
      <c r="K1052" s="628"/>
      <c r="L1052" s="628"/>
      <c r="M1052" s="628"/>
      <c r="N1052" s="628"/>
      <c r="O1052" s="628"/>
      <c r="P1052" s="628"/>
      <c r="Q1052" s="628"/>
      <c r="R1052" s="628"/>
      <c r="S1052" s="628"/>
    </row>
    <row r="1053">
      <c r="A1053" s="1885"/>
      <c r="B1053" s="1886"/>
      <c r="C1053" s="645"/>
      <c r="D1053" s="645"/>
      <c r="E1053" s="647"/>
      <c r="F1053" s="647"/>
      <c r="G1053" s="648"/>
      <c r="H1053" s="628"/>
      <c r="I1053" s="628"/>
      <c r="J1053" s="628"/>
      <c r="K1053" s="628"/>
      <c r="L1053" s="628"/>
      <c r="M1053" s="628"/>
      <c r="N1053" s="628"/>
      <c r="O1053" s="628"/>
      <c r="P1053" s="628"/>
      <c r="Q1053" s="628"/>
      <c r="R1053" s="628"/>
      <c r="S1053" s="628"/>
    </row>
    <row r="1054">
      <c r="A1054" s="1885"/>
      <c r="B1054" s="1886"/>
      <c r="C1054" s="645"/>
      <c r="D1054" s="645"/>
      <c r="E1054" s="647"/>
      <c r="F1054" s="647"/>
      <c r="G1054" s="648"/>
      <c r="H1054" s="628"/>
      <c r="I1054" s="628"/>
      <c r="J1054" s="628"/>
      <c r="K1054" s="628"/>
      <c r="L1054" s="628"/>
      <c r="M1054" s="628"/>
      <c r="N1054" s="628"/>
      <c r="O1054" s="628"/>
      <c r="P1054" s="628"/>
      <c r="Q1054" s="628"/>
      <c r="R1054" s="628"/>
      <c r="S1054" s="628"/>
    </row>
    <row r="1055">
      <c r="A1055" s="1885"/>
      <c r="B1055" s="1886"/>
      <c r="C1055" s="645"/>
      <c r="D1055" s="645"/>
      <c r="E1055" s="647"/>
      <c r="F1055" s="647"/>
      <c r="G1055" s="648"/>
      <c r="H1055" s="628"/>
      <c r="I1055" s="628"/>
      <c r="J1055" s="628"/>
      <c r="K1055" s="628"/>
      <c r="L1055" s="628"/>
      <c r="M1055" s="628"/>
      <c r="N1055" s="628"/>
      <c r="O1055" s="628"/>
      <c r="P1055" s="628"/>
      <c r="Q1055" s="628"/>
      <c r="R1055" s="628"/>
      <c r="S1055" s="628"/>
    </row>
    <row r="1056">
      <c r="A1056" s="1885"/>
      <c r="B1056" s="1886"/>
      <c r="C1056" s="645"/>
      <c r="D1056" s="645"/>
      <c r="E1056" s="647"/>
      <c r="F1056" s="647"/>
      <c r="G1056" s="648"/>
      <c r="H1056" s="628"/>
      <c r="I1056" s="628"/>
      <c r="J1056" s="628"/>
      <c r="K1056" s="628"/>
      <c r="L1056" s="628"/>
      <c r="M1056" s="628"/>
      <c r="N1056" s="628"/>
      <c r="O1056" s="628"/>
      <c r="P1056" s="628"/>
      <c r="Q1056" s="628"/>
      <c r="R1056" s="628"/>
      <c r="S1056" s="628"/>
    </row>
    <row r="1057">
      <c r="A1057" s="1885"/>
      <c r="B1057" s="1886"/>
      <c r="C1057" s="645"/>
      <c r="D1057" s="645"/>
      <c r="E1057" s="647"/>
      <c r="F1057" s="647"/>
      <c r="G1057" s="648"/>
      <c r="H1057" s="628"/>
      <c r="I1057" s="628"/>
      <c r="J1057" s="628"/>
      <c r="K1057" s="628"/>
      <c r="L1057" s="628"/>
      <c r="M1057" s="628"/>
      <c r="N1057" s="628"/>
      <c r="O1057" s="628"/>
      <c r="P1057" s="628"/>
      <c r="Q1057" s="628"/>
      <c r="R1057" s="628"/>
      <c r="S1057" s="628"/>
    </row>
    <row r="1058">
      <c r="A1058" s="1885"/>
      <c r="B1058" s="1886"/>
      <c r="C1058" s="645"/>
      <c r="D1058" s="645"/>
      <c r="E1058" s="647"/>
      <c r="F1058" s="647"/>
      <c r="G1058" s="648"/>
      <c r="H1058" s="628"/>
      <c r="I1058" s="628"/>
      <c r="J1058" s="628"/>
      <c r="K1058" s="628"/>
      <c r="L1058" s="628"/>
      <c r="M1058" s="628"/>
      <c r="N1058" s="628"/>
      <c r="O1058" s="628"/>
      <c r="P1058" s="628"/>
      <c r="Q1058" s="628"/>
      <c r="R1058" s="628"/>
      <c r="S1058" s="628"/>
    </row>
    <row r="1059">
      <c r="A1059" s="1885"/>
      <c r="B1059" s="1886"/>
      <c r="C1059" s="645"/>
      <c r="D1059" s="645"/>
      <c r="E1059" s="647"/>
      <c r="F1059" s="647"/>
      <c r="G1059" s="648"/>
      <c r="H1059" s="628"/>
      <c r="I1059" s="628"/>
      <c r="J1059" s="628"/>
      <c r="K1059" s="628"/>
      <c r="L1059" s="628"/>
      <c r="M1059" s="628"/>
      <c r="N1059" s="628"/>
      <c r="O1059" s="628"/>
      <c r="P1059" s="628"/>
      <c r="Q1059" s="628"/>
      <c r="R1059" s="628"/>
      <c r="S1059" s="628"/>
    </row>
    <row r="1060">
      <c r="A1060" s="1885"/>
      <c r="B1060" s="1886"/>
      <c r="C1060" s="645"/>
      <c r="D1060" s="645"/>
      <c r="E1060" s="647"/>
      <c r="F1060" s="647"/>
      <c r="G1060" s="648"/>
      <c r="H1060" s="628"/>
      <c r="I1060" s="628"/>
      <c r="J1060" s="628"/>
      <c r="K1060" s="628"/>
      <c r="L1060" s="628"/>
      <c r="M1060" s="628"/>
      <c r="N1060" s="628"/>
      <c r="O1060" s="628"/>
      <c r="P1060" s="628"/>
      <c r="Q1060" s="628"/>
      <c r="R1060" s="628"/>
      <c r="S1060" s="628"/>
    </row>
    <row r="1061">
      <c r="A1061" s="1885"/>
      <c r="B1061" s="1886"/>
      <c r="C1061" s="645"/>
      <c r="D1061" s="645"/>
      <c r="E1061" s="647"/>
      <c r="F1061" s="647"/>
      <c r="G1061" s="648"/>
      <c r="H1061" s="628"/>
      <c r="I1061" s="628"/>
      <c r="J1061" s="628"/>
      <c r="K1061" s="628"/>
      <c r="L1061" s="628"/>
      <c r="M1061" s="628"/>
      <c r="N1061" s="628"/>
      <c r="O1061" s="628"/>
      <c r="P1061" s="628"/>
      <c r="Q1061" s="628"/>
      <c r="R1061" s="628"/>
      <c r="S1061" s="628"/>
    </row>
    <row r="1062">
      <c r="A1062" s="1885"/>
      <c r="B1062" s="1886"/>
      <c r="C1062" s="645"/>
      <c r="D1062" s="645"/>
      <c r="E1062" s="647"/>
      <c r="F1062" s="647"/>
      <c r="G1062" s="648"/>
      <c r="H1062" s="628"/>
      <c r="I1062" s="628"/>
      <c r="J1062" s="628"/>
      <c r="K1062" s="628"/>
      <c r="L1062" s="628"/>
      <c r="M1062" s="628"/>
      <c r="N1062" s="628"/>
      <c r="O1062" s="628"/>
      <c r="P1062" s="628"/>
      <c r="Q1062" s="628"/>
      <c r="R1062" s="628"/>
      <c r="S1062" s="628"/>
    </row>
    <row r="1063">
      <c r="A1063" s="1885"/>
      <c r="B1063" s="1886"/>
      <c r="C1063" s="645"/>
      <c r="D1063" s="645"/>
      <c r="E1063" s="647"/>
      <c r="F1063" s="647"/>
      <c r="G1063" s="648"/>
      <c r="H1063" s="628"/>
      <c r="I1063" s="628"/>
      <c r="J1063" s="628"/>
      <c r="K1063" s="628"/>
      <c r="L1063" s="628"/>
      <c r="M1063" s="628"/>
      <c r="N1063" s="628"/>
      <c r="O1063" s="628"/>
      <c r="P1063" s="628"/>
      <c r="Q1063" s="628"/>
      <c r="R1063" s="628"/>
      <c r="S1063" s="628"/>
    </row>
    <row r="1064">
      <c r="A1064" s="1885"/>
      <c r="B1064" s="1886"/>
      <c r="C1064" s="645"/>
      <c r="D1064" s="645"/>
      <c r="E1064" s="647"/>
      <c r="F1064" s="647"/>
      <c r="G1064" s="648"/>
      <c r="H1064" s="628"/>
      <c r="I1064" s="628"/>
      <c r="J1064" s="628"/>
      <c r="K1064" s="628"/>
      <c r="L1064" s="628"/>
      <c r="M1064" s="628"/>
      <c r="N1064" s="628"/>
      <c r="O1064" s="628"/>
      <c r="P1064" s="628"/>
      <c r="Q1064" s="628"/>
      <c r="R1064" s="628"/>
      <c r="S1064" s="628"/>
    </row>
    <row r="1065">
      <c r="A1065" s="1885"/>
      <c r="B1065" s="1886"/>
      <c r="C1065" s="645"/>
      <c r="D1065" s="645"/>
      <c r="E1065" s="647"/>
      <c r="F1065" s="647"/>
      <c r="G1065" s="648"/>
      <c r="H1065" s="628"/>
      <c r="I1065" s="628"/>
      <c r="J1065" s="628"/>
      <c r="K1065" s="628"/>
      <c r="L1065" s="628"/>
      <c r="M1065" s="628"/>
      <c r="N1065" s="628"/>
      <c r="O1065" s="628"/>
      <c r="P1065" s="628"/>
      <c r="Q1065" s="628"/>
      <c r="R1065" s="628"/>
      <c r="S1065" s="628"/>
    </row>
    <row r="1066">
      <c r="A1066" s="1885"/>
      <c r="B1066" s="1886"/>
      <c r="C1066" s="645"/>
      <c r="D1066" s="645"/>
      <c r="E1066" s="647"/>
      <c r="F1066" s="647"/>
      <c r="G1066" s="648"/>
      <c r="H1066" s="628"/>
      <c r="I1066" s="628"/>
      <c r="J1066" s="628"/>
      <c r="K1066" s="628"/>
      <c r="L1066" s="628"/>
      <c r="M1066" s="628"/>
      <c r="N1066" s="628"/>
      <c r="O1066" s="628"/>
      <c r="P1066" s="628"/>
      <c r="Q1066" s="628"/>
      <c r="R1066" s="628"/>
      <c r="S1066" s="628"/>
    </row>
    <row r="1067">
      <c r="A1067" s="1885"/>
      <c r="B1067" s="1886"/>
      <c r="C1067" s="645"/>
      <c r="D1067" s="645"/>
      <c r="E1067" s="647"/>
      <c r="F1067" s="647"/>
      <c r="G1067" s="648"/>
      <c r="H1067" s="628"/>
      <c r="I1067" s="628"/>
      <c r="J1067" s="628"/>
      <c r="K1067" s="628"/>
      <c r="L1067" s="628"/>
      <c r="M1067" s="628"/>
      <c r="N1067" s="628"/>
      <c r="O1067" s="628"/>
      <c r="P1067" s="628"/>
      <c r="Q1067" s="628"/>
      <c r="R1067" s="628"/>
      <c r="S1067" s="628"/>
    </row>
    <row r="1068">
      <c r="A1068" s="1885"/>
      <c r="B1068" s="1886"/>
      <c r="C1068" s="645"/>
      <c r="D1068" s="645"/>
      <c r="E1068" s="647"/>
      <c r="F1068" s="647"/>
      <c r="G1068" s="648"/>
      <c r="H1068" s="628"/>
      <c r="I1068" s="628"/>
      <c r="J1068" s="628"/>
      <c r="K1068" s="628"/>
      <c r="L1068" s="628"/>
      <c r="M1068" s="628"/>
      <c r="N1068" s="628"/>
      <c r="O1068" s="628"/>
      <c r="P1068" s="628"/>
      <c r="Q1068" s="628"/>
      <c r="R1068" s="628"/>
      <c r="S1068" s="628"/>
    </row>
    <row r="1069">
      <c r="A1069" s="1885"/>
      <c r="B1069" s="1886"/>
      <c r="C1069" s="645"/>
      <c r="D1069" s="645"/>
      <c r="E1069" s="647"/>
      <c r="F1069" s="647"/>
      <c r="G1069" s="648"/>
      <c r="H1069" s="628"/>
      <c r="I1069" s="628"/>
      <c r="J1069" s="628"/>
      <c r="K1069" s="628"/>
      <c r="L1069" s="628"/>
      <c r="M1069" s="628"/>
      <c r="N1069" s="628"/>
      <c r="O1069" s="628"/>
      <c r="P1069" s="628"/>
      <c r="Q1069" s="628"/>
      <c r="R1069" s="628"/>
      <c r="S1069" s="628"/>
    </row>
    <row r="1070">
      <c r="A1070" s="1885"/>
      <c r="B1070" s="1886"/>
      <c r="C1070" s="645"/>
      <c r="D1070" s="645"/>
      <c r="E1070" s="647"/>
      <c r="F1070" s="647"/>
      <c r="G1070" s="648"/>
      <c r="H1070" s="628"/>
      <c r="I1070" s="628"/>
      <c r="J1070" s="628"/>
      <c r="K1070" s="628"/>
      <c r="L1070" s="628"/>
      <c r="M1070" s="628"/>
      <c r="N1070" s="628"/>
      <c r="O1070" s="628"/>
      <c r="P1070" s="628"/>
      <c r="Q1070" s="628"/>
      <c r="R1070" s="628"/>
      <c r="S1070" s="628"/>
    </row>
    <row r="1071">
      <c r="A1071" s="1885"/>
      <c r="B1071" s="1886"/>
      <c r="C1071" s="645"/>
      <c r="D1071" s="645"/>
      <c r="E1071" s="647"/>
      <c r="F1071" s="647"/>
      <c r="G1071" s="648"/>
      <c r="H1071" s="628"/>
      <c r="I1071" s="628"/>
      <c r="J1071" s="628"/>
      <c r="K1071" s="628"/>
      <c r="L1071" s="628"/>
      <c r="M1071" s="628"/>
      <c r="N1071" s="628"/>
      <c r="O1071" s="628"/>
      <c r="P1071" s="628"/>
      <c r="Q1071" s="628"/>
      <c r="R1071" s="628"/>
      <c r="S1071" s="628"/>
    </row>
    <row r="1072">
      <c r="A1072" s="1885"/>
      <c r="B1072" s="1886"/>
      <c r="C1072" s="645"/>
      <c r="D1072" s="645"/>
      <c r="E1072" s="647"/>
      <c r="F1072" s="647"/>
      <c r="G1072" s="648"/>
      <c r="H1072" s="628"/>
      <c r="I1072" s="628"/>
      <c r="J1072" s="628"/>
      <c r="K1072" s="628"/>
      <c r="L1072" s="628"/>
      <c r="M1072" s="628"/>
      <c r="N1072" s="628"/>
      <c r="O1072" s="628"/>
      <c r="P1072" s="628"/>
      <c r="Q1072" s="628"/>
      <c r="R1072" s="628"/>
      <c r="S1072" s="628"/>
    </row>
    <row r="1073">
      <c r="A1073" s="1885"/>
      <c r="B1073" s="1886"/>
      <c r="C1073" s="645"/>
      <c r="D1073" s="645"/>
      <c r="E1073" s="647"/>
      <c r="F1073" s="647"/>
      <c r="G1073" s="648"/>
      <c r="H1073" s="628"/>
      <c r="I1073" s="628"/>
      <c r="J1073" s="628"/>
      <c r="K1073" s="628"/>
      <c r="L1073" s="628"/>
      <c r="M1073" s="628"/>
      <c r="N1073" s="628"/>
      <c r="O1073" s="628"/>
      <c r="P1073" s="628"/>
      <c r="Q1073" s="628"/>
      <c r="R1073" s="628"/>
      <c r="S1073" s="628"/>
    </row>
    <row r="1074">
      <c r="A1074" s="1885"/>
      <c r="B1074" s="1886"/>
      <c r="C1074" s="645"/>
      <c r="D1074" s="645"/>
      <c r="E1074" s="647"/>
      <c r="F1074" s="647"/>
      <c r="G1074" s="648"/>
      <c r="H1074" s="628"/>
      <c r="I1074" s="628"/>
      <c r="J1074" s="628"/>
      <c r="K1074" s="628"/>
      <c r="L1074" s="628"/>
      <c r="M1074" s="628"/>
      <c r="N1074" s="628"/>
      <c r="O1074" s="628"/>
      <c r="P1074" s="628"/>
      <c r="Q1074" s="628"/>
      <c r="R1074" s="628"/>
      <c r="S1074" s="628"/>
    </row>
    <row r="1075">
      <c r="A1075" s="1885"/>
      <c r="B1075" s="1886"/>
      <c r="C1075" s="645"/>
      <c r="D1075" s="645"/>
      <c r="E1075" s="647"/>
      <c r="F1075" s="647"/>
      <c r="G1075" s="648"/>
      <c r="H1075" s="628"/>
      <c r="I1075" s="628"/>
      <c r="J1075" s="628"/>
      <c r="K1075" s="628"/>
      <c r="L1075" s="628"/>
      <c r="M1075" s="628"/>
      <c r="N1075" s="628"/>
      <c r="O1075" s="628"/>
      <c r="P1075" s="628"/>
      <c r="Q1075" s="628"/>
      <c r="R1075" s="628"/>
      <c r="S1075" s="628"/>
    </row>
    <row r="1076">
      <c r="A1076" s="1885"/>
      <c r="B1076" s="1886"/>
      <c r="C1076" s="645"/>
      <c r="D1076" s="645"/>
      <c r="E1076" s="647"/>
      <c r="F1076" s="647"/>
      <c r="G1076" s="648"/>
      <c r="H1076" s="628"/>
      <c r="I1076" s="628"/>
      <c r="J1076" s="628"/>
      <c r="K1076" s="628"/>
      <c r="L1076" s="628"/>
      <c r="M1076" s="628"/>
      <c r="N1076" s="628"/>
      <c r="O1076" s="628"/>
      <c r="P1076" s="628"/>
      <c r="Q1076" s="628"/>
      <c r="R1076" s="628"/>
      <c r="S1076" s="628"/>
    </row>
    <row r="1077">
      <c r="A1077" s="1885"/>
      <c r="B1077" s="1886"/>
      <c r="C1077" s="645"/>
      <c r="D1077" s="645"/>
      <c r="E1077" s="647"/>
      <c r="F1077" s="647"/>
      <c r="G1077" s="648"/>
      <c r="H1077" s="628"/>
      <c r="I1077" s="628"/>
      <c r="J1077" s="628"/>
      <c r="K1077" s="628"/>
      <c r="L1077" s="628"/>
      <c r="M1077" s="628"/>
      <c r="N1077" s="628"/>
      <c r="O1077" s="628"/>
      <c r="P1077" s="628"/>
      <c r="Q1077" s="628"/>
      <c r="R1077" s="628"/>
      <c r="S1077" s="628"/>
    </row>
    <row r="1078">
      <c r="A1078" s="1885"/>
      <c r="B1078" s="1886"/>
      <c r="C1078" s="645"/>
      <c r="D1078" s="645"/>
      <c r="E1078" s="647"/>
      <c r="F1078" s="647"/>
      <c r="G1078" s="648"/>
      <c r="H1078" s="628"/>
      <c r="I1078" s="628"/>
      <c r="J1078" s="628"/>
      <c r="K1078" s="628"/>
      <c r="L1078" s="628"/>
      <c r="M1078" s="628"/>
      <c r="N1078" s="628"/>
      <c r="O1078" s="628"/>
      <c r="P1078" s="628"/>
      <c r="Q1078" s="628"/>
      <c r="R1078" s="628"/>
      <c r="S1078" s="628"/>
    </row>
    <row r="1079">
      <c r="A1079" s="1885"/>
      <c r="B1079" s="1886"/>
      <c r="C1079" s="645"/>
      <c r="D1079" s="645"/>
      <c r="E1079" s="647"/>
      <c r="F1079" s="647"/>
      <c r="G1079" s="648"/>
      <c r="H1079" s="628"/>
      <c r="I1079" s="628"/>
      <c r="J1079" s="628"/>
      <c r="K1079" s="628"/>
      <c r="L1079" s="628"/>
      <c r="M1079" s="628"/>
      <c r="N1079" s="628"/>
      <c r="O1079" s="628"/>
      <c r="P1079" s="628"/>
      <c r="Q1079" s="628"/>
      <c r="R1079" s="628"/>
      <c r="S1079" s="628"/>
    </row>
    <row r="1080">
      <c r="A1080" s="1885"/>
      <c r="B1080" s="1886"/>
      <c r="C1080" s="645"/>
      <c r="D1080" s="645"/>
      <c r="E1080" s="647"/>
      <c r="F1080" s="647"/>
      <c r="G1080" s="648"/>
      <c r="H1080" s="628"/>
      <c r="I1080" s="628"/>
      <c r="J1080" s="628"/>
      <c r="K1080" s="628"/>
      <c r="L1080" s="628"/>
      <c r="M1080" s="628"/>
      <c r="N1080" s="628"/>
      <c r="O1080" s="628"/>
      <c r="P1080" s="628"/>
      <c r="Q1080" s="628"/>
      <c r="R1080" s="628"/>
      <c r="S1080" s="628"/>
    </row>
    <row r="1081">
      <c r="A1081" s="1885"/>
      <c r="B1081" s="1886"/>
      <c r="C1081" s="645"/>
      <c r="D1081" s="645"/>
      <c r="E1081" s="647"/>
      <c r="F1081" s="647"/>
      <c r="G1081" s="648"/>
      <c r="H1081" s="628"/>
      <c r="I1081" s="628"/>
      <c r="J1081" s="628"/>
      <c r="K1081" s="628"/>
      <c r="L1081" s="628"/>
      <c r="M1081" s="628"/>
      <c r="N1081" s="628"/>
      <c r="O1081" s="628"/>
      <c r="P1081" s="628"/>
      <c r="Q1081" s="628"/>
      <c r="R1081" s="628"/>
      <c r="S1081" s="628"/>
    </row>
    <row r="1082">
      <c r="A1082" s="1885"/>
      <c r="B1082" s="1886"/>
      <c r="C1082" s="645"/>
      <c r="D1082" s="645"/>
      <c r="E1082" s="647"/>
      <c r="F1082" s="647"/>
      <c r="G1082" s="648"/>
      <c r="H1082" s="628"/>
      <c r="I1082" s="628"/>
      <c r="J1082" s="628"/>
      <c r="K1082" s="628"/>
      <c r="L1082" s="628"/>
      <c r="M1082" s="628"/>
      <c r="N1082" s="628"/>
      <c r="O1082" s="628"/>
      <c r="P1082" s="628"/>
      <c r="Q1082" s="628"/>
      <c r="R1082" s="628"/>
      <c r="S1082" s="628"/>
    </row>
    <row r="1083">
      <c r="A1083" s="1885"/>
      <c r="B1083" s="1886"/>
      <c r="C1083" s="645"/>
      <c r="D1083" s="645"/>
      <c r="E1083" s="647"/>
      <c r="F1083" s="647"/>
      <c r="G1083" s="648"/>
      <c r="H1083" s="628"/>
      <c r="I1083" s="628"/>
      <c r="J1083" s="628"/>
      <c r="K1083" s="628"/>
      <c r="L1083" s="628"/>
      <c r="M1083" s="628"/>
      <c r="N1083" s="628"/>
      <c r="O1083" s="628"/>
      <c r="P1083" s="628"/>
      <c r="Q1083" s="628"/>
      <c r="R1083" s="628"/>
      <c r="S1083" s="628"/>
    </row>
    <row r="1084">
      <c r="A1084" s="1885"/>
      <c r="B1084" s="1886"/>
      <c r="C1084" s="645"/>
      <c r="D1084" s="645"/>
      <c r="E1084" s="647"/>
      <c r="F1084" s="647"/>
      <c r="G1084" s="648"/>
      <c r="H1084" s="628"/>
      <c r="I1084" s="628"/>
      <c r="J1084" s="628"/>
      <c r="K1084" s="628"/>
      <c r="L1084" s="628"/>
      <c r="M1084" s="628"/>
      <c r="N1084" s="628"/>
      <c r="O1084" s="628"/>
      <c r="P1084" s="628"/>
      <c r="Q1084" s="628"/>
      <c r="R1084" s="628"/>
      <c r="S1084" s="628"/>
    </row>
    <row r="1085">
      <c r="A1085" s="1885"/>
      <c r="B1085" s="1886"/>
      <c r="C1085" s="645"/>
      <c r="D1085" s="645"/>
      <c r="E1085" s="647"/>
      <c r="F1085" s="647"/>
      <c r="G1085" s="648"/>
      <c r="H1085" s="628"/>
      <c r="I1085" s="628"/>
      <c r="J1085" s="628"/>
      <c r="K1085" s="628"/>
      <c r="L1085" s="628"/>
      <c r="M1085" s="628"/>
      <c r="N1085" s="628"/>
      <c r="O1085" s="628"/>
      <c r="P1085" s="628"/>
      <c r="Q1085" s="628"/>
      <c r="R1085" s="628"/>
      <c r="S1085" s="628"/>
    </row>
    <row r="1086">
      <c r="A1086" s="1885"/>
      <c r="B1086" s="1886"/>
      <c r="C1086" s="645"/>
      <c r="D1086" s="645"/>
      <c r="E1086" s="647"/>
      <c r="F1086" s="647"/>
      <c r="G1086" s="648"/>
      <c r="H1086" s="628"/>
      <c r="I1086" s="628"/>
      <c r="J1086" s="628"/>
      <c r="K1086" s="628"/>
      <c r="L1086" s="628"/>
      <c r="M1086" s="628"/>
      <c r="N1086" s="628"/>
      <c r="O1086" s="628"/>
      <c r="P1086" s="628"/>
      <c r="Q1086" s="628"/>
      <c r="R1086" s="628"/>
      <c r="S1086" s="628"/>
    </row>
    <row r="1087">
      <c r="A1087" s="1885"/>
      <c r="B1087" s="1886"/>
      <c r="C1087" s="645"/>
      <c r="D1087" s="645"/>
      <c r="E1087" s="647"/>
      <c r="F1087" s="647"/>
      <c r="G1087" s="648"/>
      <c r="H1087" s="628"/>
      <c r="I1087" s="628"/>
      <c r="J1087" s="628"/>
      <c r="K1087" s="628"/>
      <c r="L1087" s="628"/>
      <c r="M1087" s="628"/>
      <c r="N1087" s="628"/>
      <c r="O1087" s="628"/>
      <c r="P1087" s="628"/>
      <c r="Q1087" s="628"/>
      <c r="R1087" s="628"/>
      <c r="S1087" s="628"/>
    </row>
    <row r="1088">
      <c r="A1088" s="1885"/>
      <c r="B1088" s="1886"/>
      <c r="C1088" s="645"/>
      <c r="D1088" s="645"/>
      <c r="E1088" s="647"/>
      <c r="F1088" s="647"/>
      <c r="G1088" s="648"/>
      <c r="H1088" s="628"/>
      <c r="I1088" s="628"/>
      <c r="J1088" s="628"/>
      <c r="K1088" s="628"/>
      <c r="L1088" s="628"/>
      <c r="M1088" s="628"/>
      <c r="N1088" s="628"/>
      <c r="O1088" s="628"/>
      <c r="P1088" s="628"/>
      <c r="Q1088" s="628"/>
      <c r="R1088" s="628"/>
      <c r="S1088" s="628"/>
    </row>
    <row r="1089">
      <c r="A1089" s="1885"/>
      <c r="B1089" s="1886"/>
      <c r="C1089" s="645"/>
      <c r="D1089" s="645"/>
      <c r="E1089" s="647"/>
      <c r="F1089" s="647"/>
      <c r="G1089" s="648"/>
      <c r="H1089" s="628"/>
      <c r="I1089" s="628"/>
      <c r="J1089" s="628"/>
      <c r="K1089" s="628"/>
      <c r="L1089" s="628"/>
      <c r="M1089" s="628"/>
      <c r="N1089" s="628"/>
      <c r="O1089" s="628"/>
      <c r="P1089" s="628"/>
      <c r="Q1089" s="628"/>
      <c r="R1089" s="628"/>
      <c r="S1089" s="628"/>
    </row>
    <row r="1090">
      <c r="A1090" s="1885"/>
      <c r="B1090" s="1886"/>
      <c r="C1090" s="645"/>
      <c r="D1090" s="645"/>
      <c r="E1090" s="647"/>
      <c r="F1090" s="647"/>
      <c r="G1090" s="648"/>
      <c r="H1090" s="628"/>
      <c r="I1090" s="628"/>
      <c r="J1090" s="628"/>
      <c r="K1090" s="628"/>
      <c r="L1090" s="628"/>
      <c r="M1090" s="628"/>
      <c r="N1090" s="628"/>
      <c r="O1090" s="628"/>
      <c r="P1090" s="628"/>
      <c r="Q1090" s="628"/>
      <c r="R1090" s="628"/>
      <c r="S1090" s="628"/>
    </row>
    <row r="1091">
      <c r="A1091" s="1885"/>
      <c r="B1091" s="1886"/>
      <c r="C1091" s="645"/>
      <c r="D1091" s="645"/>
      <c r="E1091" s="647"/>
      <c r="F1091" s="647"/>
      <c r="G1091" s="648"/>
      <c r="H1091" s="628"/>
      <c r="I1091" s="628"/>
      <c r="J1091" s="628"/>
      <c r="K1091" s="628"/>
      <c r="L1091" s="628"/>
      <c r="M1091" s="628"/>
      <c r="N1091" s="628"/>
      <c r="O1091" s="628"/>
      <c r="P1091" s="628"/>
      <c r="Q1091" s="628"/>
      <c r="R1091" s="628"/>
      <c r="S1091" s="628"/>
    </row>
    <row r="1092">
      <c r="A1092" s="1885"/>
      <c r="B1092" s="1886"/>
      <c r="C1092" s="645"/>
      <c r="D1092" s="645"/>
      <c r="E1092" s="647"/>
      <c r="F1092" s="647"/>
      <c r="G1092" s="648"/>
      <c r="H1092" s="628"/>
      <c r="I1092" s="628"/>
      <c r="J1092" s="628"/>
      <c r="K1092" s="628"/>
      <c r="L1092" s="628"/>
      <c r="M1092" s="628"/>
      <c r="N1092" s="628"/>
      <c r="O1092" s="628"/>
      <c r="P1092" s="628"/>
      <c r="Q1092" s="628"/>
      <c r="R1092" s="628"/>
      <c r="S1092" s="628"/>
    </row>
    <row r="1093">
      <c r="A1093" s="1885"/>
      <c r="B1093" s="1886"/>
      <c r="C1093" s="645"/>
      <c r="D1093" s="645"/>
      <c r="E1093" s="647"/>
      <c r="F1093" s="647"/>
      <c r="G1093" s="648"/>
      <c r="H1093" s="628"/>
      <c r="I1093" s="628"/>
      <c r="J1093" s="628"/>
      <c r="K1093" s="628"/>
      <c r="L1093" s="628"/>
      <c r="M1093" s="628"/>
      <c r="N1093" s="628"/>
      <c r="O1093" s="628"/>
      <c r="P1093" s="628"/>
      <c r="Q1093" s="628"/>
      <c r="R1093" s="628"/>
      <c r="S1093" s="628"/>
    </row>
    <row r="1094">
      <c r="A1094" s="1885"/>
      <c r="B1094" s="1886"/>
      <c r="C1094" s="645"/>
      <c r="D1094" s="645"/>
      <c r="E1094" s="647"/>
      <c r="F1094" s="647"/>
      <c r="G1094" s="648"/>
      <c r="H1094" s="628"/>
      <c r="I1094" s="628"/>
      <c r="J1094" s="628"/>
      <c r="K1094" s="628"/>
      <c r="L1094" s="628"/>
      <c r="M1094" s="628"/>
      <c r="N1094" s="628"/>
      <c r="O1094" s="628"/>
      <c r="P1094" s="628"/>
      <c r="Q1094" s="628"/>
      <c r="R1094" s="628"/>
      <c r="S1094" s="628"/>
    </row>
    <row r="1095">
      <c r="A1095" s="1885"/>
      <c r="B1095" s="1886"/>
      <c r="C1095" s="645"/>
      <c r="D1095" s="645"/>
      <c r="E1095" s="647"/>
      <c r="F1095" s="647"/>
      <c r="G1095" s="648"/>
      <c r="H1095" s="628"/>
      <c r="I1095" s="628"/>
      <c r="J1095" s="628"/>
      <c r="K1095" s="628"/>
      <c r="L1095" s="628"/>
      <c r="M1095" s="628"/>
      <c r="N1095" s="628"/>
      <c r="O1095" s="628"/>
      <c r="P1095" s="628"/>
      <c r="Q1095" s="628"/>
      <c r="R1095" s="628"/>
      <c r="S1095" s="628"/>
    </row>
    <row r="1096">
      <c r="A1096" s="1885"/>
      <c r="B1096" s="1886"/>
      <c r="C1096" s="645"/>
      <c r="D1096" s="645"/>
      <c r="E1096" s="647"/>
      <c r="F1096" s="647"/>
      <c r="G1096" s="648"/>
      <c r="H1096" s="628"/>
      <c r="I1096" s="628"/>
      <c r="J1096" s="628"/>
      <c r="K1096" s="628"/>
      <c r="L1096" s="628"/>
      <c r="M1096" s="628"/>
      <c r="N1096" s="628"/>
      <c r="O1096" s="628"/>
      <c r="P1096" s="628"/>
      <c r="Q1096" s="628"/>
      <c r="R1096" s="628"/>
      <c r="S1096" s="628"/>
    </row>
    <row r="1097">
      <c r="A1097" s="1885"/>
      <c r="B1097" s="1886"/>
      <c r="C1097" s="645"/>
      <c r="D1097" s="645"/>
      <c r="E1097" s="647"/>
      <c r="F1097" s="647"/>
      <c r="G1097" s="648"/>
      <c r="H1097" s="628"/>
      <c r="I1097" s="628"/>
      <c r="J1097" s="628"/>
      <c r="K1097" s="628"/>
      <c r="L1097" s="628"/>
      <c r="M1097" s="628"/>
      <c r="N1097" s="628"/>
      <c r="O1097" s="628"/>
      <c r="P1097" s="628"/>
      <c r="Q1097" s="628"/>
      <c r="R1097" s="628"/>
      <c r="S1097" s="628"/>
    </row>
    <row r="1098">
      <c r="A1098" s="1885"/>
      <c r="B1098" s="1886"/>
      <c r="C1098" s="645"/>
      <c r="D1098" s="645"/>
      <c r="E1098" s="647"/>
      <c r="F1098" s="647"/>
      <c r="G1098" s="648"/>
      <c r="H1098" s="628"/>
      <c r="I1098" s="628"/>
      <c r="J1098" s="628"/>
      <c r="K1098" s="628"/>
      <c r="L1098" s="628"/>
      <c r="M1098" s="628"/>
      <c r="N1098" s="628"/>
      <c r="O1098" s="628"/>
      <c r="P1098" s="628"/>
      <c r="Q1098" s="628"/>
      <c r="R1098" s="628"/>
      <c r="S1098" s="628"/>
    </row>
    <row r="1099">
      <c r="A1099" s="1885"/>
      <c r="B1099" s="1886"/>
      <c r="C1099" s="645"/>
      <c r="D1099" s="645"/>
      <c r="E1099" s="647"/>
      <c r="F1099" s="647"/>
      <c r="G1099" s="648"/>
      <c r="H1099" s="628"/>
      <c r="I1099" s="628"/>
      <c r="J1099" s="628"/>
      <c r="K1099" s="628"/>
      <c r="L1099" s="628"/>
      <c r="M1099" s="628"/>
      <c r="N1099" s="628"/>
      <c r="O1099" s="628"/>
      <c r="P1099" s="628"/>
      <c r="Q1099" s="628"/>
      <c r="R1099" s="628"/>
      <c r="S1099" s="628"/>
    </row>
    <row r="1100">
      <c r="A1100" s="1885"/>
      <c r="B1100" s="1886"/>
      <c r="C1100" s="645"/>
      <c r="D1100" s="645"/>
      <c r="E1100" s="647"/>
      <c r="F1100" s="647"/>
      <c r="G1100" s="648"/>
      <c r="H1100" s="628"/>
      <c r="I1100" s="628"/>
      <c r="J1100" s="628"/>
      <c r="K1100" s="628"/>
      <c r="L1100" s="628"/>
      <c r="M1100" s="628"/>
      <c r="N1100" s="628"/>
      <c r="O1100" s="628"/>
      <c r="P1100" s="628"/>
      <c r="Q1100" s="628"/>
      <c r="R1100" s="628"/>
      <c r="S1100" s="628"/>
    </row>
    <row r="1101">
      <c r="A1101" s="1885"/>
      <c r="B1101" s="1886"/>
      <c r="C1101" s="645"/>
      <c r="D1101" s="645"/>
      <c r="E1101" s="647"/>
      <c r="F1101" s="647"/>
      <c r="G1101" s="648"/>
      <c r="H1101" s="628"/>
      <c r="I1101" s="628"/>
      <c r="J1101" s="628"/>
      <c r="K1101" s="628"/>
      <c r="L1101" s="628"/>
      <c r="M1101" s="628"/>
      <c r="N1101" s="628"/>
      <c r="O1101" s="628"/>
      <c r="P1101" s="628"/>
      <c r="Q1101" s="628"/>
      <c r="R1101" s="628"/>
      <c r="S1101" s="628"/>
    </row>
    <row r="1102">
      <c r="A1102" s="1885"/>
      <c r="B1102" s="1886"/>
      <c r="C1102" s="645"/>
      <c r="D1102" s="645"/>
      <c r="E1102" s="647"/>
      <c r="F1102" s="647"/>
      <c r="G1102" s="648"/>
      <c r="H1102" s="628"/>
      <c r="I1102" s="628"/>
      <c r="J1102" s="628"/>
      <c r="K1102" s="628"/>
      <c r="L1102" s="628"/>
      <c r="M1102" s="628"/>
      <c r="N1102" s="628"/>
      <c r="O1102" s="628"/>
      <c r="P1102" s="628"/>
      <c r="Q1102" s="628"/>
      <c r="R1102" s="628"/>
      <c r="S1102" s="628"/>
    </row>
    <row r="1103">
      <c r="A1103" s="1885"/>
      <c r="B1103" s="1886"/>
      <c r="C1103" s="645"/>
      <c r="D1103" s="645"/>
      <c r="E1103" s="647"/>
      <c r="F1103" s="647"/>
      <c r="G1103" s="648"/>
      <c r="H1103" s="628"/>
      <c r="I1103" s="628"/>
      <c r="J1103" s="628"/>
      <c r="K1103" s="628"/>
      <c r="L1103" s="628"/>
      <c r="M1103" s="628"/>
      <c r="N1103" s="628"/>
      <c r="O1103" s="628"/>
      <c r="P1103" s="628"/>
      <c r="Q1103" s="628"/>
      <c r="R1103" s="628"/>
      <c r="S1103" s="628"/>
    </row>
    <row r="1104">
      <c r="A1104" s="1885"/>
      <c r="B1104" s="1886"/>
      <c r="C1104" s="645"/>
      <c r="D1104" s="645"/>
      <c r="E1104" s="647"/>
      <c r="F1104" s="647"/>
      <c r="G1104" s="648"/>
      <c r="H1104" s="628"/>
      <c r="I1104" s="628"/>
      <c r="J1104" s="628"/>
      <c r="K1104" s="628"/>
      <c r="L1104" s="628"/>
      <c r="M1104" s="628"/>
      <c r="N1104" s="628"/>
      <c r="O1104" s="628"/>
      <c r="P1104" s="628"/>
      <c r="Q1104" s="628"/>
      <c r="R1104" s="628"/>
      <c r="S1104" s="628"/>
    </row>
    <row r="1105">
      <c r="A1105" s="1885"/>
      <c r="B1105" s="1886"/>
      <c r="C1105" s="645"/>
      <c r="D1105" s="645"/>
      <c r="E1105" s="647"/>
      <c r="F1105" s="647"/>
      <c r="G1105" s="648"/>
      <c r="H1105" s="628"/>
      <c r="I1105" s="628"/>
      <c r="J1105" s="628"/>
      <c r="K1105" s="628"/>
      <c r="L1105" s="628"/>
      <c r="M1105" s="628"/>
      <c r="N1105" s="628"/>
      <c r="O1105" s="628"/>
      <c r="P1105" s="628"/>
      <c r="Q1105" s="628"/>
      <c r="R1105" s="628"/>
      <c r="S1105" s="628"/>
    </row>
    <row r="1106">
      <c r="A1106" s="1885"/>
      <c r="B1106" s="1886"/>
      <c r="C1106" s="645"/>
      <c r="D1106" s="645"/>
      <c r="E1106" s="647"/>
      <c r="F1106" s="647"/>
      <c r="G1106" s="648"/>
      <c r="H1106" s="628"/>
      <c r="I1106" s="628"/>
      <c r="J1106" s="628"/>
      <c r="K1106" s="628"/>
      <c r="L1106" s="628"/>
      <c r="M1106" s="628"/>
      <c r="N1106" s="628"/>
      <c r="O1106" s="628"/>
      <c r="P1106" s="628"/>
      <c r="Q1106" s="628"/>
      <c r="R1106" s="628"/>
      <c r="S1106" s="628"/>
    </row>
    <row r="1107">
      <c r="A1107" s="1885"/>
      <c r="B1107" s="1886"/>
      <c r="C1107" s="645"/>
      <c r="D1107" s="645"/>
      <c r="E1107" s="647"/>
      <c r="F1107" s="647"/>
      <c r="G1107" s="648"/>
      <c r="H1107" s="628"/>
      <c r="I1107" s="628"/>
      <c r="J1107" s="628"/>
      <c r="K1107" s="628"/>
      <c r="L1107" s="628"/>
      <c r="M1107" s="628"/>
      <c r="N1107" s="628"/>
      <c r="O1107" s="628"/>
      <c r="P1107" s="628"/>
      <c r="Q1107" s="628"/>
      <c r="R1107" s="628"/>
      <c r="S1107" s="628"/>
    </row>
    <row r="1108">
      <c r="A1108" s="1885"/>
      <c r="B1108" s="1886"/>
      <c r="C1108" s="645"/>
      <c r="D1108" s="645"/>
      <c r="E1108" s="647"/>
      <c r="F1108" s="647"/>
      <c r="G1108" s="648"/>
      <c r="H1108" s="628"/>
      <c r="I1108" s="628"/>
      <c r="J1108" s="628"/>
      <c r="K1108" s="628"/>
      <c r="L1108" s="628"/>
      <c r="M1108" s="628"/>
      <c r="N1108" s="628"/>
      <c r="O1108" s="628"/>
      <c r="P1108" s="628"/>
      <c r="Q1108" s="628"/>
      <c r="R1108" s="628"/>
      <c r="S1108" s="628"/>
    </row>
    <row r="1109">
      <c r="A1109" s="1885"/>
      <c r="B1109" s="1886"/>
      <c r="C1109" s="645"/>
      <c r="D1109" s="645"/>
      <c r="E1109" s="647"/>
      <c r="F1109" s="647"/>
      <c r="G1109" s="648"/>
      <c r="H1109" s="628"/>
      <c r="I1109" s="628"/>
      <c r="J1109" s="628"/>
      <c r="K1109" s="628"/>
      <c r="L1109" s="628"/>
      <c r="M1109" s="628"/>
      <c r="N1109" s="628"/>
      <c r="O1109" s="628"/>
      <c r="P1109" s="628"/>
      <c r="Q1109" s="628"/>
      <c r="R1109" s="628"/>
      <c r="S1109" s="628"/>
    </row>
    <row r="1110">
      <c r="A1110" s="1885"/>
      <c r="B1110" s="1886"/>
      <c r="C1110" s="645"/>
      <c r="D1110" s="645"/>
      <c r="E1110" s="647"/>
      <c r="F1110" s="647"/>
      <c r="G1110" s="648"/>
      <c r="H1110" s="628"/>
      <c r="I1110" s="628"/>
      <c r="J1110" s="628"/>
      <c r="K1110" s="628"/>
      <c r="L1110" s="628"/>
      <c r="M1110" s="628"/>
      <c r="N1110" s="628"/>
      <c r="O1110" s="628"/>
      <c r="P1110" s="628"/>
      <c r="Q1110" s="628"/>
      <c r="R1110" s="628"/>
      <c r="S1110" s="628"/>
    </row>
    <row r="1111">
      <c r="A1111" s="1885"/>
      <c r="B1111" s="1886"/>
      <c r="C1111" s="645"/>
      <c r="D1111" s="645"/>
      <c r="E1111" s="647"/>
      <c r="F1111" s="647"/>
      <c r="G1111" s="648"/>
      <c r="H1111" s="628"/>
      <c r="I1111" s="628"/>
      <c r="J1111" s="628"/>
      <c r="K1111" s="628"/>
      <c r="L1111" s="628"/>
      <c r="M1111" s="628"/>
      <c r="N1111" s="628"/>
      <c r="O1111" s="628"/>
      <c r="P1111" s="628"/>
      <c r="Q1111" s="628"/>
      <c r="R1111" s="628"/>
      <c r="S1111" s="628"/>
    </row>
    <row r="1112">
      <c r="A1112" s="1885"/>
      <c r="B1112" s="1886"/>
      <c r="C1112" s="645"/>
      <c r="D1112" s="645"/>
      <c r="E1112" s="647"/>
      <c r="F1112" s="647"/>
      <c r="G1112" s="648"/>
      <c r="H1112" s="628"/>
      <c r="I1112" s="628"/>
      <c r="J1112" s="628"/>
      <c r="K1112" s="628"/>
      <c r="L1112" s="628"/>
      <c r="M1112" s="628"/>
      <c r="N1112" s="628"/>
      <c r="O1112" s="628"/>
      <c r="P1112" s="628"/>
      <c r="Q1112" s="628"/>
      <c r="R1112" s="628"/>
      <c r="S1112" s="628"/>
    </row>
    <row r="1113">
      <c r="A1113" s="1885"/>
      <c r="B1113" s="1886"/>
      <c r="C1113" s="645"/>
      <c r="D1113" s="645"/>
      <c r="E1113" s="647"/>
      <c r="F1113" s="647"/>
      <c r="G1113" s="648"/>
      <c r="H1113" s="628"/>
      <c r="I1113" s="628"/>
      <c r="J1113" s="628"/>
      <c r="K1113" s="628"/>
      <c r="L1113" s="628"/>
      <c r="M1113" s="628"/>
      <c r="N1113" s="628"/>
      <c r="O1113" s="628"/>
      <c r="P1113" s="628"/>
      <c r="Q1113" s="628"/>
      <c r="R1113" s="628"/>
      <c r="S1113" s="628"/>
    </row>
    <row r="1114">
      <c r="A1114" s="1885"/>
      <c r="B1114" s="1886"/>
      <c r="C1114" s="645"/>
      <c r="D1114" s="645"/>
      <c r="E1114" s="647"/>
      <c r="F1114" s="647"/>
      <c r="G1114" s="648"/>
      <c r="H1114" s="628"/>
      <c r="I1114" s="628"/>
      <c r="J1114" s="628"/>
      <c r="K1114" s="628"/>
      <c r="L1114" s="628"/>
      <c r="M1114" s="628"/>
      <c r="N1114" s="628"/>
      <c r="O1114" s="628"/>
      <c r="P1114" s="628"/>
      <c r="Q1114" s="628"/>
      <c r="R1114" s="628"/>
      <c r="S1114" s="628"/>
    </row>
    <row r="1115">
      <c r="A1115" s="1885"/>
      <c r="B1115" s="1886"/>
      <c r="C1115" s="645"/>
      <c r="D1115" s="645"/>
      <c r="E1115" s="647"/>
      <c r="F1115" s="647"/>
      <c r="G1115" s="648"/>
      <c r="H1115" s="628"/>
      <c r="I1115" s="628"/>
      <c r="J1115" s="628"/>
      <c r="K1115" s="628"/>
      <c r="L1115" s="628"/>
      <c r="M1115" s="628"/>
      <c r="N1115" s="628"/>
      <c r="O1115" s="628"/>
      <c r="P1115" s="628"/>
      <c r="Q1115" s="628"/>
      <c r="R1115" s="628"/>
      <c r="S1115" s="628"/>
    </row>
    <row r="1116">
      <c r="A1116" s="1885"/>
      <c r="B1116" s="1886"/>
      <c r="C1116" s="645"/>
      <c r="D1116" s="645"/>
      <c r="E1116" s="647"/>
      <c r="F1116" s="647"/>
      <c r="G1116" s="648"/>
      <c r="H1116" s="628"/>
      <c r="I1116" s="628"/>
      <c r="J1116" s="628"/>
      <c r="K1116" s="628"/>
      <c r="L1116" s="628"/>
      <c r="M1116" s="628"/>
      <c r="N1116" s="628"/>
      <c r="O1116" s="628"/>
      <c r="P1116" s="628"/>
      <c r="Q1116" s="628"/>
      <c r="R1116" s="628"/>
      <c r="S1116" s="628"/>
    </row>
    <row r="1117">
      <c r="A1117" s="1885"/>
      <c r="B1117" s="1886"/>
      <c r="C1117" s="645"/>
      <c r="D1117" s="645"/>
      <c r="E1117" s="647"/>
      <c r="F1117" s="647"/>
      <c r="G1117" s="648"/>
      <c r="H1117" s="628"/>
      <c r="I1117" s="628"/>
      <c r="J1117" s="628"/>
      <c r="K1117" s="628"/>
      <c r="L1117" s="628"/>
      <c r="M1117" s="628"/>
      <c r="N1117" s="628"/>
      <c r="O1117" s="628"/>
      <c r="P1117" s="628"/>
      <c r="Q1117" s="628"/>
      <c r="R1117" s="628"/>
      <c r="S1117" s="628"/>
    </row>
    <row r="1118">
      <c r="A1118" s="1885"/>
      <c r="B1118" s="1886"/>
      <c r="C1118" s="645"/>
      <c r="D1118" s="645"/>
      <c r="E1118" s="647"/>
      <c r="F1118" s="647"/>
      <c r="G1118" s="648"/>
      <c r="H1118" s="628"/>
      <c r="I1118" s="628"/>
      <c r="J1118" s="628"/>
      <c r="K1118" s="628"/>
      <c r="L1118" s="628"/>
      <c r="M1118" s="628"/>
      <c r="N1118" s="628"/>
      <c r="O1118" s="628"/>
      <c r="P1118" s="628"/>
      <c r="Q1118" s="628"/>
      <c r="R1118" s="628"/>
      <c r="S1118" s="628"/>
    </row>
    <row r="1119">
      <c r="A1119" s="1885"/>
      <c r="B1119" s="1886"/>
      <c r="C1119" s="645"/>
      <c r="D1119" s="645"/>
      <c r="E1119" s="647"/>
      <c r="F1119" s="647"/>
      <c r="G1119" s="648"/>
      <c r="H1119" s="628"/>
      <c r="I1119" s="628"/>
      <c r="J1119" s="628"/>
      <c r="K1119" s="628"/>
      <c r="L1119" s="628"/>
      <c r="M1119" s="628"/>
      <c r="N1119" s="628"/>
      <c r="O1119" s="628"/>
      <c r="P1119" s="628"/>
      <c r="Q1119" s="628"/>
      <c r="R1119" s="628"/>
      <c r="S1119" s="628"/>
    </row>
    <row r="1120">
      <c r="A1120" s="1885"/>
      <c r="B1120" s="1886"/>
      <c r="C1120" s="645"/>
      <c r="D1120" s="645"/>
      <c r="E1120" s="647"/>
      <c r="F1120" s="647"/>
      <c r="G1120" s="648"/>
      <c r="H1120" s="628"/>
      <c r="I1120" s="628"/>
      <c r="J1120" s="628"/>
      <c r="K1120" s="628"/>
      <c r="L1120" s="628"/>
      <c r="M1120" s="628"/>
      <c r="N1120" s="628"/>
      <c r="O1120" s="628"/>
      <c r="P1120" s="628"/>
      <c r="Q1120" s="628"/>
      <c r="R1120" s="628"/>
      <c r="S1120" s="628"/>
    </row>
    <row r="1121">
      <c r="A1121" s="1885"/>
      <c r="B1121" s="1886"/>
      <c r="C1121" s="645"/>
      <c r="D1121" s="645"/>
      <c r="E1121" s="647"/>
      <c r="F1121" s="647"/>
      <c r="G1121" s="648"/>
      <c r="H1121" s="628"/>
      <c r="I1121" s="628"/>
      <c r="J1121" s="628"/>
      <c r="K1121" s="628"/>
      <c r="L1121" s="628"/>
      <c r="M1121" s="628"/>
      <c r="N1121" s="628"/>
      <c r="O1121" s="628"/>
      <c r="P1121" s="628"/>
      <c r="Q1121" s="628"/>
      <c r="R1121" s="628"/>
      <c r="S1121" s="628"/>
    </row>
    <row r="1122">
      <c r="A1122" s="1885"/>
      <c r="B1122" s="1886"/>
      <c r="C1122" s="645"/>
      <c r="D1122" s="645"/>
      <c r="E1122" s="647"/>
      <c r="F1122" s="647"/>
      <c r="G1122" s="648"/>
      <c r="H1122" s="628"/>
      <c r="I1122" s="628"/>
      <c r="J1122" s="628"/>
      <c r="K1122" s="628"/>
      <c r="L1122" s="628"/>
      <c r="M1122" s="628"/>
      <c r="N1122" s="628"/>
      <c r="O1122" s="628"/>
      <c r="P1122" s="628"/>
      <c r="Q1122" s="628"/>
      <c r="R1122" s="628"/>
      <c r="S1122" s="628"/>
    </row>
    <row r="1123">
      <c r="A1123" s="1885"/>
      <c r="B1123" s="1886"/>
      <c r="C1123" s="645"/>
      <c r="D1123" s="645"/>
      <c r="E1123" s="647"/>
      <c r="F1123" s="647"/>
      <c r="G1123" s="648"/>
      <c r="H1123" s="628"/>
      <c r="I1123" s="628"/>
      <c r="J1123" s="628"/>
      <c r="K1123" s="628"/>
      <c r="L1123" s="628"/>
      <c r="M1123" s="628"/>
      <c r="N1123" s="628"/>
      <c r="O1123" s="628"/>
      <c r="P1123" s="628"/>
      <c r="Q1123" s="628"/>
      <c r="R1123" s="628"/>
      <c r="S1123" s="628"/>
    </row>
    <row r="1124">
      <c r="A1124" s="1885"/>
      <c r="B1124" s="1886"/>
      <c r="C1124" s="645"/>
      <c r="D1124" s="645"/>
      <c r="E1124" s="647"/>
      <c r="F1124" s="647"/>
      <c r="G1124" s="648"/>
      <c r="H1124" s="628"/>
      <c r="I1124" s="628"/>
      <c r="J1124" s="628"/>
      <c r="K1124" s="628"/>
      <c r="L1124" s="628"/>
      <c r="M1124" s="628"/>
      <c r="N1124" s="628"/>
      <c r="O1124" s="628"/>
      <c r="P1124" s="628"/>
      <c r="Q1124" s="628"/>
      <c r="R1124" s="628"/>
      <c r="S1124" s="628"/>
    </row>
    <row r="1125">
      <c r="A1125" s="1885"/>
      <c r="B1125" s="1886"/>
      <c r="C1125" s="645"/>
      <c r="D1125" s="645"/>
      <c r="E1125" s="647"/>
      <c r="F1125" s="647"/>
      <c r="G1125" s="648"/>
      <c r="H1125" s="628"/>
      <c r="I1125" s="628"/>
      <c r="J1125" s="628"/>
      <c r="K1125" s="628"/>
      <c r="L1125" s="628"/>
      <c r="M1125" s="628"/>
      <c r="N1125" s="628"/>
      <c r="O1125" s="628"/>
      <c r="P1125" s="628"/>
      <c r="Q1125" s="628"/>
      <c r="R1125" s="628"/>
      <c r="S1125" s="628"/>
    </row>
    <row r="1126">
      <c r="A1126" s="1885"/>
      <c r="B1126" s="1886"/>
      <c r="C1126" s="645"/>
      <c r="D1126" s="645"/>
      <c r="E1126" s="647"/>
      <c r="F1126" s="647"/>
      <c r="G1126" s="648"/>
      <c r="H1126" s="628"/>
      <c r="I1126" s="628"/>
      <c r="J1126" s="628"/>
      <c r="K1126" s="628"/>
      <c r="L1126" s="628"/>
      <c r="M1126" s="628"/>
      <c r="N1126" s="628"/>
      <c r="O1126" s="628"/>
      <c r="P1126" s="628"/>
      <c r="Q1126" s="628"/>
      <c r="R1126" s="628"/>
      <c r="S1126" s="628"/>
    </row>
    <row r="1127">
      <c r="A1127" s="1885"/>
      <c r="B1127" s="1886"/>
      <c r="C1127" s="645"/>
      <c r="D1127" s="645"/>
      <c r="E1127" s="647"/>
      <c r="F1127" s="647"/>
      <c r="G1127" s="648"/>
      <c r="H1127" s="628"/>
      <c r="I1127" s="628"/>
      <c r="J1127" s="628"/>
      <c r="K1127" s="628"/>
      <c r="L1127" s="628"/>
      <c r="M1127" s="628"/>
      <c r="N1127" s="628"/>
      <c r="O1127" s="628"/>
      <c r="P1127" s="628"/>
      <c r="Q1127" s="628"/>
      <c r="R1127" s="628"/>
      <c r="S1127" s="628"/>
    </row>
    <row r="1128">
      <c r="A1128" s="1885"/>
      <c r="B1128" s="1886"/>
      <c r="C1128" s="645"/>
      <c r="D1128" s="645"/>
      <c r="E1128" s="647"/>
      <c r="F1128" s="647"/>
      <c r="G1128" s="648"/>
      <c r="H1128" s="628"/>
      <c r="I1128" s="628"/>
      <c r="J1128" s="628"/>
      <c r="K1128" s="628"/>
      <c r="L1128" s="628"/>
      <c r="M1128" s="628"/>
      <c r="N1128" s="628"/>
      <c r="O1128" s="628"/>
      <c r="P1128" s="628"/>
      <c r="Q1128" s="628"/>
      <c r="R1128" s="628"/>
      <c r="S1128" s="628"/>
    </row>
    <row r="1129">
      <c r="A1129" s="1885"/>
      <c r="B1129" s="1886"/>
      <c r="C1129" s="645"/>
      <c r="D1129" s="645"/>
      <c r="E1129" s="647"/>
      <c r="F1129" s="647"/>
      <c r="G1129" s="648"/>
      <c r="H1129" s="628"/>
      <c r="I1129" s="628"/>
      <c r="J1129" s="628"/>
      <c r="K1129" s="628"/>
      <c r="L1129" s="628"/>
      <c r="M1129" s="628"/>
      <c r="N1129" s="628"/>
      <c r="O1129" s="628"/>
      <c r="P1129" s="628"/>
      <c r="Q1129" s="628"/>
      <c r="R1129" s="628"/>
      <c r="S1129" s="628"/>
    </row>
    <row r="1130">
      <c r="A1130" s="1885"/>
      <c r="B1130" s="1886"/>
      <c r="C1130" s="645"/>
      <c r="D1130" s="645"/>
      <c r="E1130" s="647"/>
      <c r="F1130" s="647"/>
      <c r="G1130" s="648"/>
      <c r="H1130" s="628"/>
      <c r="I1130" s="628"/>
      <c r="J1130" s="628"/>
      <c r="K1130" s="628"/>
      <c r="L1130" s="628"/>
      <c r="M1130" s="628"/>
      <c r="N1130" s="628"/>
      <c r="O1130" s="628"/>
      <c r="P1130" s="628"/>
      <c r="Q1130" s="628"/>
      <c r="R1130" s="628"/>
      <c r="S1130" s="628"/>
    </row>
    <row r="1131">
      <c r="A1131" s="1885"/>
      <c r="B1131" s="1886"/>
      <c r="C1131" s="645"/>
      <c r="D1131" s="645"/>
      <c r="E1131" s="647"/>
      <c r="F1131" s="647"/>
      <c r="G1131" s="648"/>
      <c r="H1131" s="628"/>
      <c r="I1131" s="628"/>
      <c r="J1131" s="628"/>
      <c r="K1131" s="628"/>
      <c r="L1131" s="628"/>
      <c r="M1131" s="628"/>
      <c r="N1131" s="628"/>
      <c r="O1131" s="628"/>
      <c r="P1131" s="628"/>
      <c r="Q1131" s="628"/>
      <c r="R1131" s="628"/>
      <c r="S1131" s="628"/>
    </row>
    <row r="1132">
      <c r="A1132" s="1885"/>
      <c r="B1132" s="1886"/>
      <c r="C1132" s="645"/>
      <c r="D1132" s="645"/>
      <c r="E1132" s="647"/>
      <c r="F1132" s="647"/>
      <c r="G1132" s="648"/>
      <c r="H1132" s="628"/>
      <c r="I1132" s="628"/>
      <c r="J1132" s="628"/>
      <c r="K1132" s="628"/>
      <c r="L1132" s="628"/>
      <c r="M1132" s="628"/>
      <c r="N1132" s="628"/>
      <c r="O1132" s="628"/>
      <c r="P1132" s="628"/>
      <c r="Q1132" s="628"/>
      <c r="R1132" s="628"/>
      <c r="S1132" s="628"/>
    </row>
    <row r="1133">
      <c r="A1133" s="1885"/>
      <c r="B1133" s="1886"/>
      <c r="C1133" s="645"/>
      <c r="D1133" s="645"/>
      <c r="E1133" s="647"/>
      <c r="F1133" s="647"/>
      <c r="G1133" s="648"/>
      <c r="H1133" s="628"/>
      <c r="I1133" s="628"/>
      <c r="J1133" s="628"/>
      <c r="K1133" s="628"/>
      <c r="L1133" s="628"/>
      <c r="M1133" s="628"/>
      <c r="N1133" s="628"/>
      <c r="O1133" s="628"/>
      <c r="P1133" s="628"/>
      <c r="Q1133" s="628"/>
      <c r="R1133" s="628"/>
      <c r="S1133" s="628"/>
    </row>
    <row r="1134">
      <c r="A1134" s="1885"/>
      <c r="B1134" s="1886"/>
      <c r="C1134" s="645"/>
      <c r="D1134" s="645"/>
      <c r="E1134" s="647"/>
      <c r="F1134" s="647"/>
      <c r="G1134" s="648"/>
      <c r="H1134" s="628"/>
      <c r="I1134" s="628"/>
      <c r="J1134" s="628"/>
      <c r="K1134" s="628"/>
      <c r="L1134" s="628"/>
      <c r="M1134" s="628"/>
      <c r="N1134" s="628"/>
      <c r="O1134" s="628"/>
      <c r="P1134" s="628"/>
      <c r="Q1134" s="628"/>
      <c r="R1134" s="628"/>
      <c r="S1134" s="628"/>
    </row>
    <row r="1135">
      <c r="A1135" s="1885"/>
      <c r="B1135" s="1886"/>
      <c r="C1135" s="645"/>
      <c r="D1135" s="645"/>
      <c r="E1135" s="647"/>
      <c r="F1135" s="647"/>
      <c r="G1135" s="648"/>
      <c r="H1135" s="628"/>
      <c r="I1135" s="628"/>
      <c r="J1135" s="628"/>
      <c r="K1135" s="628"/>
      <c r="L1135" s="628"/>
      <c r="M1135" s="628"/>
      <c r="N1135" s="628"/>
      <c r="O1135" s="628"/>
      <c r="P1135" s="628"/>
      <c r="Q1135" s="628"/>
      <c r="R1135" s="628"/>
      <c r="S1135" s="628"/>
    </row>
    <row r="1136">
      <c r="A1136" s="1885"/>
      <c r="B1136" s="1886"/>
      <c r="C1136" s="645"/>
      <c r="D1136" s="645"/>
      <c r="E1136" s="647"/>
      <c r="F1136" s="647"/>
      <c r="G1136" s="648"/>
      <c r="H1136" s="628"/>
      <c r="I1136" s="628"/>
      <c r="J1136" s="628"/>
      <c r="K1136" s="628"/>
      <c r="L1136" s="628"/>
      <c r="M1136" s="628"/>
      <c r="N1136" s="628"/>
      <c r="O1136" s="628"/>
      <c r="P1136" s="628"/>
      <c r="Q1136" s="628"/>
      <c r="R1136" s="628"/>
      <c r="S1136" s="628"/>
    </row>
    <row r="1137">
      <c r="A1137" s="1885"/>
      <c r="B1137" s="1886"/>
      <c r="C1137" s="645"/>
      <c r="D1137" s="645"/>
      <c r="E1137" s="647"/>
      <c r="F1137" s="647"/>
      <c r="G1137" s="648"/>
      <c r="H1137" s="628"/>
      <c r="I1137" s="628"/>
      <c r="J1137" s="628"/>
      <c r="K1137" s="628"/>
      <c r="L1137" s="628"/>
      <c r="M1137" s="628"/>
      <c r="N1137" s="628"/>
      <c r="O1137" s="628"/>
      <c r="P1137" s="628"/>
      <c r="Q1137" s="628"/>
      <c r="R1137" s="628"/>
      <c r="S1137" s="628"/>
    </row>
    <row r="1138">
      <c r="A1138" s="1885"/>
      <c r="B1138" s="1886"/>
      <c r="C1138" s="645"/>
      <c r="D1138" s="645"/>
      <c r="E1138" s="647"/>
      <c r="F1138" s="647"/>
      <c r="G1138" s="648"/>
      <c r="H1138" s="628"/>
      <c r="I1138" s="628"/>
      <c r="J1138" s="628"/>
      <c r="K1138" s="628"/>
      <c r="L1138" s="628"/>
      <c r="M1138" s="628"/>
      <c r="N1138" s="628"/>
      <c r="O1138" s="628"/>
      <c r="P1138" s="628"/>
      <c r="Q1138" s="628"/>
      <c r="R1138" s="628"/>
      <c r="S1138" s="628"/>
    </row>
    <row r="1139">
      <c r="A1139" s="1885"/>
      <c r="B1139" s="1886"/>
      <c r="C1139" s="645"/>
      <c r="D1139" s="645"/>
      <c r="E1139" s="647"/>
      <c r="F1139" s="647"/>
      <c r="G1139" s="648"/>
      <c r="H1139" s="628"/>
      <c r="I1139" s="628"/>
      <c r="J1139" s="628"/>
      <c r="K1139" s="628"/>
      <c r="L1139" s="628"/>
      <c r="M1139" s="628"/>
      <c r="N1139" s="628"/>
      <c r="O1139" s="628"/>
      <c r="P1139" s="628"/>
      <c r="Q1139" s="628"/>
      <c r="R1139" s="628"/>
      <c r="S1139" s="628"/>
    </row>
    <row r="1140">
      <c r="A1140" s="1885"/>
      <c r="B1140" s="1886"/>
      <c r="C1140" s="645"/>
      <c r="D1140" s="645"/>
      <c r="E1140" s="647"/>
      <c r="F1140" s="647"/>
      <c r="G1140" s="648"/>
      <c r="H1140" s="628"/>
      <c r="I1140" s="628"/>
      <c r="J1140" s="628"/>
      <c r="K1140" s="628"/>
      <c r="L1140" s="628"/>
      <c r="M1140" s="628"/>
      <c r="N1140" s="628"/>
      <c r="O1140" s="628"/>
      <c r="P1140" s="628"/>
      <c r="Q1140" s="628"/>
      <c r="R1140" s="628"/>
      <c r="S1140" s="628"/>
    </row>
    <row r="1141">
      <c r="A1141" s="1885"/>
      <c r="B1141" s="1886"/>
      <c r="C1141" s="645"/>
      <c r="D1141" s="645"/>
      <c r="E1141" s="647"/>
      <c r="F1141" s="647"/>
      <c r="G1141" s="648"/>
      <c r="H1141" s="628"/>
      <c r="I1141" s="628"/>
      <c r="J1141" s="628"/>
      <c r="K1141" s="628"/>
      <c r="L1141" s="628"/>
      <c r="M1141" s="628"/>
      <c r="N1141" s="628"/>
      <c r="O1141" s="628"/>
      <c r="P1141" s="628"/>
      <c r="Q1141" s="628"/>
      <c r="R1141" s="628"/>
      <c r="S1141" s="628"/>
    </row>
    <row r="1142">
      <c r="A1142" s="1885"/>
      <c r="B1142" s="1886"/>
      <c r="C1142" s="645"/>
      <c r="D1142" s="645"/>
      <c r="E1142" s="647"/>
      <c r="F1142" s="647"/>
      <c r="G1142" s="648"/>
      <c r="H1142" s="628"/>
      <c r="I1142" s="628"/>
      <c r="J1142" s="628"/>
      <c r="K1142" s="628"/>
      <c r="L1142" s="628"/>
      <c r="M1142" s="628"/>
      <c r="N1142" s="628"/>
      <c r="O1142" s="628"/>
      <c r="P1142" s="628"/>
      <c r="Q1142" s="628"/>
      <c r="R1142" s="628"/>
      <c r="S1142" s="628"/>
    </row>
    <row r="1143">
      <c r="A1143" s="1885"/>
      <c r="B1143" s="1886"/>
      <c r="C1143" s="645"/>
      <c r="D1143" s="645"/>
      <c r="E1143" s="647"/>
      <c r="F1143" s="647"/>
      <c r="G1143" s="648"/>
      <c r="H1143" s="628"/>
      <c r="I1143" s="628"/>
      <c r="J1143" s="628"/>
      <c r="K1143" s="628"/>
      <c r="L1143" s="628"/>
      <c r="M1143" s="628"/>
      <c r="N1143" s="628"/>
      <c r="O1143" s="628"/>
      <c r="P1143" s="628"/>
      <c r="Q1143" s="628"/>
      <c r="R1143" s="628"/>
      <c r="S1143" s="628"/>
    </row>
    <row r="1144">
      <c r="A1144" s="1885"/>
      <c r="B1144" s="1886"/>
      <c r="C1144" s="645"/>
      <c r="D1144" s="645"/>
      <c r="E1144" s="647"/>
      <c r="F1144" s="647"/>
      <c r="G1144" s="648"/>
      <c r="H1144" s="628"/>
      <c r="I1144" s="628"/>
      <c r="J1144" s="628"/>
      <c r="K1144" s="628"/>
      <c r="L1144" s="628"/>
      <c r="M1144" s="628"/>
      <c r="N1144" s="628"/>
      <c r="O1144" s="628"/>
      <c r="P1144" s="628"/>
      <c r="Q1144" s="628"/>
      <c r="R1144" s="628"/>
      <c r="S1144" s="628"/>
    </row>
    <row r="1145">
      <c r="A1145" s="1885"/>
      <c r="B1145" s="1886"/>
      <c r="C1145" s="645"/>
      <c r="D1145" s="645"/>
      <c r="E1145" s="647"/>
      <c r="F1145" s="647"/>
      <c r="G1145" s="648"/>
      <c r="H1145" s="628"/>
      <c r="I1145" s="628"/>
      <c r="J1145" s="628"/>
      <c r="K1145" s="628"/>
      <c r="L1145" s="628"/>
      <c r="M1145" s="628"/>
      <c r="N1145" s="628"/>
      <c r="O1145" s="628"/>
      <c r="P1145" s="628"/>
      <c r="Q1145" s="628"/>
      <c r="R1145" s="628"/>
      <c r="S1145" s="628"/>
    </row>
    <row r="1146">
      <c r="A1146" s="1885"/>
      <c r="B1146" s="1886"/>
      <c r="C1146" s="645"/>
      <c r="D1146" s="645"/>
      <c r="E1146" s="647"/>
      <c r="F1146" s="647"/>
      <c r="G1146" s="648"/>
      <c r="H1146" s="628"/>
      <c r="I1146" s="628"/>
      <c r="J1146" s="628"/>
      <c r="K1146" s="628"/>
      <c r="L1146" s="628"/>
      <c r="M1146" s="628"/>
      <c r="N1146" s="628"/>
      <c r="O1146" s="628"/>
      <c r="P1146" s="628"/>
      <c r="Q1146" s="628"/>
      <c r="R1146" s="628"/>
      <c r="S1146" s="628"/>
    </row>
    <row r="1147">
      <c r="A1147" s="1885"/>
      <c r="B1147" s="1886"/>
      <c r="C1147" s="645"/>
      <c r="D1147" s="645"/>
      <c r="E1147" s="647"/>
      <c r="F1147" s="647"/>
      <c r="G1147" s="648"/>
      <c r="H1147" s="628"/>
      <c r="I1147" s="628"/>
      <c r="J1147" s="628"/>
      <c r="K1147" s="628"/>
      <c r="L1147" s="628"/>
      <c r="M1147" s="628"/>
      <c r="N1147" s="628"/>
      <c r="O1147" s="628"/>
      <c r="P1147" s="628"/>
      <c r="Q1147" s="628"/>
      <c r="R1147" s="628"/>
      <c r="S1147" s="628"/>
    </row>
    <row r="1148">
      <c r="A1148" s="1885"/>
      <c r="B1148" s="1886"/>
      <c r="C1148" s="645"/>
      <c r="D1148" s="645"/>
      <c r="E1148" s="647"/>
      <c r="F1148" s="647"/>
      <c r="G1148" s="648"/>
      <c r="H1148" s="628"/>
      <c r="I1148" s="628"/>
      <c r="J1148" s="628"/>
      <c r="K1148" s="628"/>
      <c r="L1148" s="628"/>
      <c r="M1148" s="628"/>
      <c r="N1148" s="628"/>
      <c r="O1148" s="628"/>
      <c r="P1148" s="628"/>
      <c r="Q1148" s="628"/>
      <c r="R1148" s="628"/>
      <c r="S1148" s="628"/>
    </row>
    <row r="1149">
      <c r="A1149" s="1885"/>
      <c r="B1149" s="1886"/>
      <c r="C1149" s="645"/>
      <c r="D1149" s="645"/>
      <c r="E1149" s="647"/>
      <c r="F1149" s="647"/>
      <c r="G1149" s="648"/>
      <c r="H1149" s="628"/>
      <c r="I1149" s="628"/>
      <c r="J1149" s="628"/>
      <c r="K1149" s="628"/>
      <c r="L1149" s="628"/>
      <c r="M1149" s="628"/>
      <c r="N1149" s="628"/>
      <c r="O1149" s="628"/>
      <c r="P1149" s="628"/>
      <c r="Q1149" s="628"/>
      <c r="R1149" s="628"/>
      <c r="S1149" s="628"/>
    </row>
    <row r="1150">
      <c r="A1150" s="1885"/>
      <c r="B1150" s="1886"/>
      <c r="C1150" s="645"/>
      <c r="D1150" s="645"/>
      <c r="E1150" s="647"/>
      <c r="F1150" s="647"/>
      <c r="G1150" s="648"/>
      <c r="H1150" s="628"/>
      <c r="I1150" s="628"/>
      <c r="J1150" s="628"/>
      <c r="K1150" s="628"/>
      <c r="L1150" s="628"/>
      <c r="M1150" s="628"/>
      <c r="N1150" s="628"/>
      <c r="O1150" s="628"/>
      <c r="P1150" s="628"/>
      <c r="Q1150" s="628"/>
      <c r="R1150" s="628"/>
      <c r="S1150" s="628"/>
    </row>
    <row r="1151">
      <c r="A1151" s="1885"/>
      <c r="B1151" s="1886"/>
      <c r="C1151" s="645"/>
      <c r="D1151" s="645"/>
      <c r="E1151" s="647"/>
      <c r="F1151" s="647"/>
      <c r="G1151" s="648"/>
      <c r="H1151" s="628"/>
      <c r="I1151" s="628"/>
      <c r="J1151" s="628"/>
      <c r="K1151" s="628"/>
      <c r="L1151" s="628"/>
      <c r="M1151" s="628"/>
      <c r="N1151" s="628"/>
      <c r="O1151" s="628"/>
      <c r="P1151" s="628"/>
      <c r="Q1151" s="628"/>
      <c r="R1151" s="628"/>
      <c r="S1151" s="628"/>
    </row>
    <row r="1152">
      <c r="A1152" s="1885"/>
      <c r="B1152" s="1886"/>
      <c r="C1152" s="645"/>
      <c r="D1152" s="645"/>
      <c r="E1152" s="647"/>
      <c r="F1152" s="647"/>
      <c r="G1152" s="648"/>
      <c r="H1152" s="628"/>
      <c r="I1152" s="628"/>
      <c r="J1152" s="628"/>
      <c r="K1152" s="628"/>
      <c r="L1152" s="628"/>
      <c r="M1152" s="628"/>
      <c r="N1152" s="628"/>
      <c r="O1152" s="628"/>
      <c r="P1152" s="628"/>
      <c r="Q1152" s="628"/>
      <c r="R1152" s="628"/>
      <c r="S1152" s="628"/>
    </row>
    <row r="1153">
      <c r="A1153" s="1885"/>
      <c r="B1153" s="1886"/>
      <c r="C1153" s="645"/>
      <c r="D1153" s="645"/>
      <c r="E1153" s="647"/>
      <c r="F1153" s="647"/>
      <c r="G1153" s="648"/>
      <c r="H1153" s="628"/>
      <c r="I1153" s="628"/>
      <c r="J1153" s="628"/>
      <c r="K1153" s="628"/>
      <c r="L1153" s="628"/>
      <c r="M1153" s="628"/>
      <c r="N1153" s="628"/>
      <c r="O1153" s="628"/>
      <c r="P1153" s="628"/>
      <c r="Q1153" s="628"/>
      <c r="R1153" s="628"/>
      <c r="S1153" s="628"/>
    </row>
    <row r="1154">
      <c r="A1154" s="1885"/>
      <c r="B1154" s="1886"/>
      <c r="C1154" s="645"/>
      <c r="D1154" s="645"/>
      <c r="E1154" s="647"/>
      <c r="F1154" s="647"/>
      <c r="G1154" s="648"/>
      <c r="H1154" s="628"/>
      <c r="I1154" s="628"/>
      <c r="J1154" s="628"/>
      <c r="K1154" s="628"/>
      <c r="L1154" s="628"/>
      <c r="M1154" s="628"/>
      <c r="N1154" s="628"/>
      <c r="O1154" s="628"/>
      <c r="P1154" s="628"/>
      <c r="Q1154" s="628"/>
      <c r="R1154" s="628"/>
      <c r="S1154" s="628"/>
    </row>
    <row r="1155">
      <c r="A1155" s="1885"/>
      <c r="B1155" s="1886"/>
      <c r="C1155" s="645"/>
      <c r="D1155" s="645"/>
      <c r="E1155" s="647"/>
      <c r="F1155" s="647"/>
      <c r="G1155" s="648"/>
      <c r="H1155" s="628"/>
      <c r="I1155" s="628"/>
      <c r="J1155" s="628"/>
      <c r="K1155" s="628"/>
      <c r="L1155" s="628"/>
      <c r="M1155" s="628"/>
      <c r="N1155" s="628"/>
      <c r="O1155" s="628"/>
      <c r="P1155" s="628"/>
      <c r="Q1155" s="628"/>
      <c r="R1155" s="628"/>
      <c r="S1155" s="628"/>
    </row>
    <row r="1156">
      <c r="A1156" s="1885"/>
      <c r="B1156" s="1886"/>
      <c r="C1156" s="645"/>
      <c r="D1156" s="645"/>
      <c r="E1156" s="647"/>
      <c r="F1156" s="647"/>
      <c r="G1156" s="648"/>
      <c r="H1156" s="628"/>
      <c r="I1156" s="628"/>
      <c r="J1156" s="628"/>
      <c r="K1156" s="628"/>
      <c r="L1156" s="628"/>
      <c r="M1156" s="628"/>
      <c r="N1156" s="628"/>
      <c r="O1156" s="628"/>
      <c r="P1156" s="628"/>
      <c r="Q1156" s="628"/>
      <c r="R1156" s="628"/>
      <c r="S1156" s="628"/>
    </row>
    <row r="1157">
      <c r="A1157" s="1885"/>
      <c r="B1157" s="1886"/>
      <c r="C1157" s="645"/>
      <c r="D1157" s="645"/>
      <c r="E1157" s="647"/>
      <c r="F1157" s="647"/>
      <c r="G1157" s="648"/>
      <c r="H1157" s="628"/>
      <c r="I1157" s="628"/>
      <c r="J1157" s="628"/>
      <c r="K1157" s="628"/>
      <c r="L1157" s="628"/>
      <c r="M1157" s="628"/>
      <c r="N1157" s="628"/>
      <c r="O1157" s="628"/>
      <c r="P1157" s="628"/>
      <c r="Q1157" s="628"/>
      <c r="R1157" s="628"/>
      <c r="S1157" s="628"/>
    </row>
    <row r="1158">
      <c r="A1158" s="1885"/>
      <c r="B1158" s="1886"/>
      <c r="C1158" s="645"/>
      <c r="D1158" s="645"/>
      <c r="E1158" s="647"/>
      <c r="F1158" s="647"/>
      <c r="G1158" s="648"/>
      <c r="H1158" s="628"/>
      <c r="I1158" s="628"/>
      <c r="J1158" s="628"/>
      <c r="K1158" s="628"/>
      <c r="L1158" s="628"/>
      <c r="M1158" s="628"/>
      <c r="N1158" s="628"/>
      <c r="O1158" s="628"/>
      <c r="P1158" s="628"/>
      <c r="Q1158" s="628"/>
      <c r="R1158" s="628"/>
      <c r="S1158" s="628"/>
    </row>
    <row r="1159">
      <c r="A1159" s="1885"/>
      <c r="B1159" s="1886"/>
      <c r="C1159" s="645"/>
      <c r="D1159" s="645"/>
      <c r="E1159" s="647"/>
      <c r="F1159" s="647"/>
      <c r="G1159" s="648"/>
      <c r="H1159" s="628"/>
      <c r="I1159" s="628"/>
      <c r="J1159" s="628"/>
      <c r="K1159" s="628"/>
      <c r="L1159" s="628"/>
      <c r="M1159" s="628"/>
      <c r="N1159" s="628"/>
      <c r="O1159" s="628"/>
      <c r="P1159" s="628"/>
      <c r="Q1159" s="628"/>
      <c r="R1159" s="628"/>
      <c r="S1159" s="628"/>
    </row>
    <row r="1160">
      <c r="A1160" s="1885"/>
      <c r="B1160" s="1886"/>
      <c r="C1160" s="645"/>
      <c r="D1160" s="645"/>
      <c r="E1160" s="647"/>
      <c r="F1160" s="647"/>
      <c r="G1160" s="648"/>
      <c r="H1160" s="628"/>
      <c r="I1160" s="628"/>
      <c r="J1160" s="628"/>
      <c r="K1160" s="628"/>
      <c r="L1160" s="628"/>
      <c r="M1160" s="628"/>
      <c r="N1160" s="628"/>
      <c r="O1160" s="628"/>
      <c r="P1160" s="628"/>
      <c r="Q1160" s="628"/>
      <c r="R1160" s="628"/>
      <c r="S1160" s="628"/>
    </row>
    <row r="1161">
      <c r="A1161" s="1885"/>
      <c r="B1161" s="1886"/>
      <c r="C1161" s="645"/>
      <c r="D1161" s="645"/>
      <c r="E1161" s="647"/>
      <c r="F1161" s="647"/>
      <c r="G1161" s="648"/>
      <c r="H1161" s="628"/>
      <c r="I1161" s="628"/>
      <c r="J1161" s="628"/>
      <c r="K1161" s="628"/>
      <c r="L1161" s="628"/>
      <c r="M1161" s="628"/>
      <c r="N1161" s="628"/>
      <c r="O1161" s="628"/>
      <c r="P1161" s="628"/>
      <c r="Q1161" s="628"/>
      <c r="R1161" s="628"/>
      <c r="S1161" s="628"/>
    </row>
    <row r="1162">
      <c r="A1162" s="1885"/>
      <c r="B1162" s="1886"/>
      <c r="C1162" s="645"/>
      <c r="D1162" s="645"/>
      <c r="E1162" s="647"/>
      <c r="F1162" s="647"/>
      <c r="G1162" s="648"/>
      <c r="H1162" s="628"/>
      <c r="I1162" s="628"/>
      <c r="J1162" s="628"/>
      <c r="K1162" s="628"/>
      <c r="L1162" s="628"/>
      <c r="M1162" s="628"/>
      <c r="N1162" s="628"/>
      <c r="O1162" s="628"/>
      <c r="P1162" s="628"/>
      <c r="Q1162" s="628"/>
      <c r="R1162" s="628"/>
      <c r="S1162" s="628"/>
    </row>
    <row r="1163">
      <c r="A1163" s="1885"/>
      <c r="B1163" s="1886"/>
      <c r="C1163" s="645"/>
      <c r="D1163" s="645"/>
      <c r="E1163" s="647"/>
      <c r="F1163" s="647"/>
      <c r="G1163" s="648"/>
      <c r="H1163" s="628"/>
      <c r="I1163" s="628"/>
      <c r="J1163" s="628"/>
      <c r="K1163" s="628"/>
      <c r="L1163" s="628"/>
      <c r="M1163" s="628"/>
      <c r="N1163" s="628"/>
      <c r="O1163" s="628"/>
      <c r="P1163" s="628"/>
      <c r="Q1163" s="628"/>
      <c r="R1163" s="628"/>
      <c r="S1163" s="628"/>
    </row>
    <row r="1164">
      <c r="A1164" s="1885"/>
      <c r="B1164" s="1886"/>
      <c r="C1164" s="645"/>
      <c r="D1164" s="645"/>
      <c r="E1164" s="647"/>
      <c r="F1164" s="647"/>
      <c r="G1164" s="648"/>
      <c r="H1164" s="628"/>
      <c r="I1164" s="628"/>
      <c r="J1164" s="628"/>
      <c r="K1164" s="628"/>
      <c r="L1164" s="628"/>
      <c r="M1164" s="628"/>
      <c r="N1164" s="628"/>
      <c r="O1164" s="628"/>
      <c r="P1164" s="628"/>
      <c r="Q1164" s="628"/>
      <c r="R1164" s="628"/>
      <c r="S1164" s="628"/>
    </row>
    <row r="1165">
      <c r="A1165" s="1885"/>
      <c r="B1165" s="1886"/>
      <c r="C1165" s="645"/>
      <c r="D1165" s="645"/>
      <c r="E1165" s="647"/>
      <c r="F1165" s="647"/>
      <c r="G1165" s="648"/>
      <c r="H1165" s="628"/>
      <c r="I1165" s="628"/>
      <c r="J1165" s="628"/>
      <c r="K1165" s="628"/>
      <c r="L1165" s="628"/>
      <c r="M1165" s="628"/>
      <c r="N1165" s="628"/>
      <c r="O1165" s="628"/>
      <c r="P1165" s="628"/>
      <c r="Q1165" s="628"/>
      <c r="R1165" s="628"/>
      <c r="S1165" s="628"/>
    </row>
    <row r="1166">
      <c r="A1166" s="1885"/>
      <c r="B1166" s="1886"/>
      <c r="C1166" s="645"/>
      <c r="D1166" s="645"/>
      <c r="E1166" s="647"/>
      <c r="F1166" s="647"/>
      <c r="G1166" s="648"/>
      <c r="H1166" s="628"/>
      <c r="I1166" s="628"/>
      <c r="J1166" s="628"/>
      <c r="K1166" s="628"/>
      <c r="L1166" s="628"/>
      <c r="M1166" s="628"/>
      <c r="N1166" s="628"/>
      <c r="O1166" s="628"/>
      <c r="P1166" s="628"/>
      <c r="Q1166" s="628"/>
      <c r="R1166" s="628"/>
      <c r="S1166" s="628"/>
    </row>
    <row r="1167">
      <c r="A1167" s="1885"/>
      <c r="B1167" s="1886"/>
      <c r="C1167" s="645"/>
      <c r="D1167" s="645"/>
      <c r="E1167" s="647"/>
      <c r="F1167" s="647"/>
      <c r="G1167" s="648"/>
      <c r="H1167" s="628"/>
      <c r="I1167" s="628"/>
      <c r="J1167" s="628"/>
      <c r="K1167" s="628"/>
      <c r="L1167" s="628"/>
      <c r="M1167" s="628"/>
      <c r="N1167" s="628"/>
      <c r="O1167" s="628"/>
      <c r="P1167" s="628"/>
      <c r="Q1167" s="628"/>
      <c r="R1167" s="628"/>
      <c r="S1167" s="628"/>
    </row>
    <row r="1168">
      <c r="A1168" s="1885"/>
      <c r="B1168" s="1886"/>
      <c r="C1168" s="645"/>
      <c r="D1168" s="645"/>
      <c r="E1168" s="647"/>
      <c r="F1168" s="647"/>
      <c r="G1168" s="648"/>
      <c r="H1168" s="628"/>
      <c r="I1168" s="628"/>
      <c r="J1168" s="628"/>
      <c r="K1168" s="628"/>
      <c r="L1168" s="628"/>
      <c r="M1168" s="628"/>
      <c r="N1168" s="628"/>
      <c r="O1168" s="628"/>
      <c r="P1168" s="628"/>
      <c r="Q1168" s="628"/>
      <c r="R1168" s="628"/>
      <c r="S1168" s="628"/>
    </row>
    <row r="1169">
      <c r="A1169" s="1885"/>
      <c r="B1169" s="1886"/>
      <c r="C1169" s="645"/>
      <c r="D1169" s="645"/>
      <c r="E1169" s="647"/>
      <c r="F1169" s="647"/>
      <c r="G1169" s="648"/>
      <c r="H1169" s="628"/>
      <c r="I1169" s="628"/>
      <c r="J1169" s="628"/>
      <c r="K1169" s="628"/>
      <c r="L1169" s="628"/>
      <c r="M1169" s="628"/>
      <c r="N1169" s="628"/>
      <c r="O1169" s="628"/>
      <c r="P1169" s="628"/>
      <c r="Q1169" s="628"/>
      <c r="R1169" s="628"/>
      <c r="S1169" s="628"/>
    </row>
    <row r="1170">
      <c r="A1170" s="1885"/>
      <c r="B1170" s="1886"/>
      <c r="C1170" s="645"/>
      <c r="D1170" s="645"/>
      <c r="E1170" s="647"/>
      <c r="F1170" s="647"/>
      <c r="G1170" s="648"/>
      <c r="H1170" s="628"/>
      <c r="I1170" s="628"/>
      <c r="J1170" s="628"/>
      <c r="K1170" s="628"/>
      <c r="L1170" s="628"/>
      <c r="M1170" s="628"/>
      <c r="N1170" s="628"/>
      <c r="O1170" s="628"/>
      <c r="P1170" s="628"/>
      <c r="Q1170" s="628"/>
      <c r="R1170" s="628"/>
      <c r="S1170" s="628"/>
    </row>
    <row r="1171">
      <c r="A1171" s="1885"/>
      <c r="B1171" s="1886"/>
      <c r="C1171" s="645"/>
      <c r="D1171" s="645"/>
      <c r="E1171" s="647"/>
      <c r="F1171" s="647"/>
      <c r="G1171" s="648"/>
      <c r="H1171" s="628"/>
      <c r="I1171" s="628"/>
      <c r="J1171" s="628"/>
      <c r="K1171" s="628"/>
      <c r="L1171" s="628"/>
      <c r="M1171" s="628"/>
      <c r="N1171" s="628"/>
      <c r="O1171" s="628"/>
      <c r="P1171" s="628"/>
      <c r="Q1171" s="628"/>
      <c r="R1171" s="628"/>
      <c r="S1171" s="628"/>
    </row>
    <row r="1172">
      <c r="A1172" s="1885"/>
      <c r="B1172" s="1886"/>
      <c r="C1172" s="645"/>
      <c r="D1172" s="645"/>
      <c r="E1172" s="647"/>
      <c r="F1172" s="647"/>
      <c r="G1172" s="648"/>
      <c r="H1172" s="628"/>
      <c r="I1172" s="628"/>
      <c r="J1172" s="628"/>
      <c r="K1172" s="628"/>
      <c r="L1172" s="628"/>
      <c r="M1172" s="628"/>
      <c r="N1172" s="628"/>
      <c r="O1172" s="628"/>
      <c r="P1172" s="628"/>
      <c r="Q1172" s="628"/>
      <c r="R1172" s="628"/>
      <c r="S1172" s="628"/>
    </row>
    <row r="1173">
      <c r="A1173" s="1885"/>
      <c r="B1173" s="1886"/>
      <c r="C1173" s="645"/>
      <c r="D1173" s="645"/>
      <c r="E1173" s="647"/>
      <c r="F1173" s="647"/>
      <c r="G1173" s="648"/>
      <c r="H1173" s="628"/>
      <c r="I1173" s="628"/>
      <c r="J1173" s="628"/>
      <c r="K1173" s="628"/>
      <c r="L1173" s="628"/>
      <c r="M1173" s="628"/>
      <c r="N1173" s="628"/>
      <c r="O1173" s="628"/>
      <c r="P1173" s="628"/>
      <c r="Q1173" s="628"/>
      <c r="R1173" s="628"/>
      <c r="S1173" s="628"/>
    </row>
    <row r="1174">
      <c r="A1174" s="1885"/>
      <c r="B1174" s="1886"/>
      <c r="C1174" s="645"/>
      <c r="D1174" s="645"/>
      <c r="E1174" s="647"/>
      <c r="F1174" s="647"/>
      <c r="G1174" s="648"/>
      <c r="H1174" s="628"/>
      <c r="I1174" s="628"/>
      <c r="J1174" s="628"/>
      <c r="K1174" s="628"/>
      <c r="L1174" s="628"/>
      <c r="M1174" s="628"/>
      <c r="N1174" s="628"/>
      <c r="O1174" s="628"/>
      <c r="P1174" s="628"/>
      <c r="Q1174" s="628"/>
      <c r="R1174" s="628"/>
      <c r="S1174" s="628"/>
    </row>
    <row r="1175">
      <c r="A1175" s="1885"/>
      <c r="B1175" s="1886"/>
      <c r="C1175" s="645"/>
      <c r="D1175" s="645"/>
      <c r="E1175" s="647"/>
      <c r="F1175" s="647"/>
      <c r="G1175" s="648"/>
      <c r="H1175" s="628"/>
      <c r="I1175" s="628"/>
      <c r="J1175" s="628"/>
      <c r="K1175" s="628"/>
      <c r="L1175" s="628"/>
      <c r="M1175" s="628"/>
      <c r="N1175" s="628"/>
      <c r="O1175" s="628"/>
      <c r="P1175" s="628"/>
      <c r="Q1175" s="628"/>
      <c r="R1175" s="628"/>
      <c r="S1175" s="628"/>
    </row>
    <row r="1176">
      <c r="A1176" s="1885"/>
      <c r="B1176" s="1886"/>
      <c r="C1176" s="645"/>
      <c r="D1176" s="645"/>
      <c r="E1176" s="647"/>
      <c r="F1176" s="647"/>
      <c r="G1176" s="648"/>
      <c r="H1176" s="628"/>
      <c r="I1176" s="628"/>
      <c r="J1176" s="628"/>
      <c r="K1176" s="628"/>
      <c r="L1176" s="628"/>
      <c r="M1176" s="628"/>
      <c r="N1176" s="628"/>
      <c r="O1176" s="628"/>
      <c r="P1176" s="628"/>
      <c r="Q1176" s="628"/>
      <c r="R1176" s="628"/>
      <c r="S1176" s="628"/>
    </row>
    <row r="1177">
      <c r="A1177" s="1885"/>
      <c r="B1177" s="1886"/>
      <c r="C1177" s="645"/>
      <c r="D1177" s="645"/>
      <c r="E1177" s="647"/>
      <c r="F1177" s="647"/>
      <c r="G1177" s="648"/>
      <c r="H1177" s="628"/>
      <c r="I1177" s="628"/>
      <c r="J1177" s="628"/>
      <c r="K1177" s="628"/>
      <c r="L1177" s="628"/>
      <c r="M1177" s="628"/>
      <c r="N1177" s="628"/>
      <c r="O1177" s="628"/>
      <c r="P1177" s="628"/>
      <c r="Q1177" s="628"/>
      <c r="R1177" s="628"/>
      <c r="S1177" s="628"/>
    </row>
    <row r="1178">
      <c r="A1178" s="1885"/>
      <c r="B1178" s="1886"/>
      <c r="C1178" s="645"/>
      <c r="D1178" s="645"/>
      <c r="E1178" s="647"/>
      <c r="F1178" s="647"/>
      <c r="G1178" s="648"/>
      <c r="H1178" s="628"/>
      <c r="I1178" s="628"/>
      <c r="J1178" s="628"/>
      <c r="K1178" s="628"/>
      <c r="L1178" s="628"/>
      <c r="M1178" s="628"/>
      <c r="N1178" s="628"/>
      <c r="O1178" s="628"/>
      <c r="P1178" s="628"/>
      <c r="Q1178" s="628"/>
      <c r="R1178" s="628"/>
      <c r="S1178" s="628"/>
    </row>
    <row r="1179">
      <c r="A1179" s="1885"/>
      <c r="B1179" s="1886"/>
      <c r="C1179" s="645"/>
      <c r="D1179" s="645"/>
      <c r="E1179" s="647"/>
      <c r="F1179" s="647"/>
      <c r="G1179" s="648"/>
      <c r="H1179" s="628"/>
      <c r="I1179" s="628"/>
      <c r="J1179" s="628"/>
      <c r="K1179" s="628"/>
      <c r="L1179" s="628"/>
      <c r="M1179" s="628"/>
      <c r="N1179" s="628"/>
      <c r="O1179" s="628"/>
      <c r="P1179" s="628"/>
      <c r="Q1179" s="628"/>
      <c r="R1179" s="628"/>
      <c r="S1179" s="628"/>
    </row>
    <row r="1180">
      <c r="A1180" s="1885"/>
      <c r="B1180" s="1886"/>
      <c r="C1180" s="645"/>
      <c r="D1180" s="645"/>
      <c r="E1180" s="647"/>
      <c r="F1180" s="647"/>
      <c r="G1180" s="648"/>
      <c r="H1180" s="628"/>
      <c r="I1180" s="628"/>
      <c r="J1180" s="628"/>
      <c r="K1180" s="628"/>
      <c r="L1180" s="628"/>
      <c r="M1180" s="628"/>
      <c r="N1180" s="628"/>
      <c r="O1180" s="628"/>
      <c r="P1180" s="628"/>
      <c r="Q1180" s="628"/>
      <c r="R1180" s="628"/>
      <c r="S1180" s="628"/>
    </row>
    <row r="1181">
      <c r="A1181" s="1885"/>
      <c r="B1181" s="1886"/>
      <c r="C1181" s="645"/>
      <c r="D1181" s="645"/>
      <c r="E1181" s="647"/>
      <c r="F1181" s="647"/>
      <c r="G1181" s="648"/>
      <c r="H1181" s="628"/>
      <c r="I1181" s="628"/>
      <c r="J1181" s="628"/>
      <c r="K1181" s="628"/>
      <c r="L1181" s="628"/>
      <c r="M1181" s="628"/>
      <c r="N1181" s="628"/>
      <c r="O1181" s="628"/>
      <c r="P1181" s="628"/>
      <c r="Q1181" s="628"/>
      <c r="R1181" s="628"/>
      <c r="S1181" s="628"/>
    </row>
    <row r="1182">
      <c r="A1182" s="1885"/>
      <c r="B1182" s="1886"/>
      <c r="C1182" s="645"/>
      <c r="D1182" s="645"/>
      <c r="E1182" s="647"/>
      <c r="F1182" s="647"/>
      <c r="G1182" s="648"/>
      <c r="H1182" s="628"/>
      <c r="I1182" s="628"/>
      <c r="J1182" s="628"/>
      <c r="K1182" s="628"/>
      <c r="L1182" s="628"/>
      <c r="M1182" s="628"/>
      <c r="N1182" s="628"/>
      <c r="O1182" s="628"/>
      <c r="P1182" s="628"/>
      <c r="Q1182" s="628"/>
      <c r="R1182" s="628"/>
      <c r="S1182" s="628"/>
    </row>
    <row r="1183">
      <c r="A1183" s="1885"/>
      <c r="B1183" s="1886"/>
      <c r="C1183" s="645"/>
      <c r="D1183" s="645"/>
      <c r="E1183" s="647"/>
      <c r="F1183" s="647"/>
      <c r="G1183" s="648"/>
      <c r="H1183" s="628"/>
      <c r="I1183" s="628"/>
      <c r="J1183" s="628"/>
      <c r="K1183" s="628"/>
      <c r="L1183" s="628"/>
      <c r="M1183" s="628"/>
      <c r="N1183" s="628"/>
      <c r="O1183" s="628"/>
      <c r="P1183" s="628"/>
      <c r="Q1183" s="628"/>
      <c r="R1183" s="628"/>
      <c r="S1183" s="628"/>
    </row>
    <row r="1184">
      <c r="A1184" s="1885"/>
      <c r="B1184" s="1886"/>
      <c r="C1184" s="645"/>
      <c r="D1184" s="645"/>
      <c r="E1184" s="647"/>
      <c r="F1184" s="647"/>
      <c r="G1184" s="648"/>
      <c r="H1184" s="628"/>
      <c r="I1184" s="628"/>
      <c r="J1184" s="628"/>
      <c r="K1184" s="628"/>
      <c r="L1184" s="628"/>
      <c r="M1184" s="628"/>
      <c r="N1184" s="628"/>
      <c r="O1184" s="628"/>
      <c r="P1184" s="628"/>
      <c r="Q1184" s="628"/>
      <c r="R1184" s="628"/>
      <c r="S1184" s="628"/>
    </row>
    <row r="1185">
      <c r="A1185" s="1885"/>
      <c r="B1185" s="1886"/>
      <c r="C1185" s="645"/>
      <c r="D1185" s="645"/>
      <c r="E1185" s="647"/>
      <c r="F1185" s="647"/>
      <c r="G1185" s="648"/>
      <c r="H1185" s="628"/>
      <c r="I1185" s="628"/>
      <c r="J1185" s="628"/>
      <c r="K1185" s="628"/>
      <c r="L1185" s="628"/>
      <c r="M1185" s="628"/>
      <c r="N1185" s="628"/>
      <c r="O1185" s="628"/>
      <c r="P1185" s="628"/>
      <c r="Q1185" s="628"/>
      <c r="R1185" s="628"/>
      <c r="S1185" s="628"/>
    </row>
    <row r="1186">
      <c r="A1186" s="1885"/>
      <c r="B1186" s="1886"/>
      <c r="C1186" s="645"/>
      <c r="D1186" s="645"/>
      <c r="E1186" s="647"/>
      <c r="F1186" s="647"/>
      <c r="G1186" s="648"/>
      <c r="H1186" s="628"/>
      <c r="I1186" s="628"/>
      <c r="J1186" s="628"/>
      <c r="K1186" s="628"/>
      <c r="L1186" s="628"/>
      <c r="M1186" s="628"/>
      <c r="N1186" s="628"/>
      <c r="O1186" s="628"/>
      <c r="P1186" s="628"/>
      <c r="Q1186" s="628"/>
      <c r="R1186" s="628"/>
      <c r="S1186" s="628"/>
    </row>
    <row r="1187">
      <c r="A1187" s="1885"/>
      <c r="B1187" s="1886"/>
      <c r="C1187" s="645"/>
      <c r="D1187" s="645"/>
      <c r="E1187" s="647"/>
      <c r="F1187" s="647"/>
      <c r="G1187" s="648"/>
      <c r="H1187" s="628"/>
      <c r="I1187" s="628"/>
      <c r="J1187" s="628"/>
      <c r="K1187" s="628"/>
      <c r="L1187" s="628"/>
      <c r="M1187" s="628"/>
      <c r="N1187" s="628"/>
      <c r="O1187" s="628"/>
      <c r="P1187" s="628"/>
      <c r="Q1187" s="628"/>
      <c r="R1187" s="628"/>
      <c r="S1187" s="628"/>
    </row>
    <row r="1188">
      <c r="A1188" s="1885"/>
      <c r="B1188" s="1886"/>
      <c r="C1188" s="645"/>
      <c r="D1188" s="645"/>
      <c r="E1188" s="647"/>
      <c r="F1188" s="647"/>
      <c r="G1188" s="648"/>
      <c r="H1188" s="628"/>
      <c r="I1188" s="628"/>
      <c r="J1188" s="628"/>
      <c r="K1188" s="628"/>
      <c r="L1188" s="628"/>
      <c r="M1188" s="628"/>
      <c r="N1188" s="628"/>
      <c r="O1188" s="628"/>
      <c r="P1188" s="628"/>
      <c r="Q1188" s="628"/>
      <c r="R1188" s="628"/>
      <c r="S1188" s="628"/>
    </row>
    <row r="1189">
      <c r="A1189" s="1885"/>
      <c r="B1189" s="1886"/>
      <c r="C1189" s="645"/>
      <c r="D1189" s="645"/>
      <c r="E1189" s="647"/>
      <c r="F1189" s="647"/>
      <c r="G1189" s="648"/>
      <c r="H1189" s="628"/>
      <c r="I1189" s="628"/>
      <c r="J1189" s="628"/>
      <c r="K1189" s="628"/>
      <c r="L1189" s="628"/>
      <c r="M1189" s="628"/>
      <c r="N1189" s="628"/>
      <c r="O1189" s="628"/>
      <c r="P1189" s="628"/>
      <c r="Q1189" s="628"/>
      <c r="R1189" s="628"/>
      <c r="S1189" s="628"/>
    </row>
    <row r="1190">
      <c r="A1190" s="1885"/>
      <c r="B1190" s="1886"/>
      <c r="C1190" s="645"/>
      <c r="D1190" s="645"/>
      <c r="E1190" s="647"/>
      <c r="F1190" s="647"/>
      <c r="G1190" s="648"/>
      <c r="H1190" s="628"/>
      <c r="I1190" s="628"/>
      <c r="J1190" s="628"/>
      <c r="K1190" s="628"/>
      <c r="L1190" s="628"/>
      <c r="M1190" s="628"/>
      <c r="N1190" s="628"/>
      <c r="O1190" s="628"/>
      <c r="P1190" s="628"/>
      <c r="Q1190" s="628"/>
      <c r="R1190" s="628"/>
      <c r="S1190" s="628"/>
    </row>
    <row r="1191">
      <c r="A1191" s="1885"/>
      <c r="B1191" s="1886"/>
      <c r="C1191" s="645"/>
      <c r="D1191" s="645"/>
      <c r="E1191" s="647"/>
      <c r="F1191" s="647"/>
      <c r="G1191" s="648"/>
      <c r="H1191" s="628"/>
      <c r="I1191" s="628"/>
      <c r="J1191" s="628"/>
      <c r="K1191" s="628"/>
      <c r="L1191" s="628"/>
      <c r="M1191" s="628"/>
      <c r="N1191" s="628"/>
      <c r="O1191" s="628"/>
      <c r="P1191" s="628"/>
      <c r="Q1191" s="628"/>
      <c r="R1191" s="628"/>
      <c r="S1191" s="628"/>
    </row>
    <row r="1192">
      <c r="A1192" s="1885"/>
      <c r="B1192" s="1886"/>
      <c r="C1192" s="645"/>
      <c r="D1192" s="645"/>
      <c r="E1192" s="647"/>
      <c r="F1192" s="647"/>
      <c r="G1192" s="648"/>
      <c r="H1192" s="628"/>
      <c r="I1192" s="628"/>
      <c r="J1192" s="628"/>
      <c r="K1192" s="628"/>
      <c r="L1192" s="628"/>
      <c r="M1192" s="628"/>
      <c r="N1192" s="628"/>
      <c r="O1192" s="628"/>
      <c r="P1192" s="628"/>
      <c r="Q1192" s="628"/>
      <c r="R1192" s="628"/>
      <c r="S1192" s="628"/>
    </row>
    <row r="1193">
      <c r="A1193" s="1885"/>
      <c r="B1193" s="1886"/>
      <c r="C1193" s="645"/>
      <c r="D1193" s="645"/>
      <c r="E1193" s="647"/>
      <c r="F1193" s="647"/>
      <c r="G1193" s="648"/>
      <c r="H1193" s="628"/>
      <c r="I1193" s="628"/>
      <c r="J1193" s="628"/>
      <c r="K1193" s="628"/>
      <c r="L1193" s="628"/>
      <c r="M1193" s="628"/>
      <c r="N1193" s="628"/>
      <c r="O1193" s="628"/>
      <c r="P1193" s="628"/>
      <c r="Q1193" s="628"/>
      <c r="R1193" s="628"/>
      <c r="S1193" s="628"/>
    </row>
    <row r="1194">
      <c r="A1194" s="1885"/>
      <c r="B1194" s="1886"/>
      <c r="C1194" s="645"/>
      <c r="D1194" s="645"/>
      <c r="E1194" s="647"/>
      <c r="F1194" s="647"/>
      <c r="G1194" s="648"/>
      <c r="H1194" s="628"/>
      <c r="I1194" s="628"/>
      <c r="J1194" s="628"/>
      <c r="K1194" s="628"/>
      <c r="L1194" s="628"/>
      <c r="M1194" s="628"/>
      <c r="N1194" s="628"/>
      <c r="O1194" s="628"/>
      <c r="P1194" s="628"/>
      <c r="Q1194" s="628"/>
      <c r="R1194" s="628"/>
      <c r="S1194" s="628"/>
    </row>
    <row r="1195">
      <c r="A1195" s="1885"/>
      <c r="B1195" s="1886"/>
      <c r="C1195" s="645"/>
      <c r="D1195" s="645"/>
      <c r="E1195" s="647"/>
      <c r="F1195" s="647"/>
      <c r="G1195" s="648"/>
      <c r="H1195" s="628"/>
      <c r="I1195" s="628"/>
      <c r="J1195" s="628"/>
      <c r="K1195" s="628"/>
      <c r="L1195" s="628"/>
      <c r="M1195" s="628"/>
      <c r="N1195" s="628"/>
      <c r="O1195" s="628"/>
      <c r="P1195" s="628"/>
      <c r="Q1195" s="628"/>
      <c r="R1195" s="628"/>
      <c r="S1195" s="628"/>
    </row>
    <row r="1196">
      <c r="A1196" s="1885"/>
      <c r="B1196" s="1886"/>
      <c r="C1196" s="645"/>
      <c r="D1196" s="645"/>
      <c r="E1196" s="647"/>
      <c r="F1196" s="647"/>
      <c r="G1196" s="648"/>
      <c r="H1196" s="628"/>
      <c r="I1196" s="628"/>
      <c r="J1196" s="628"/>
      <c r="K1196" s="628"/>
      <c r="L1196" s="628"/>
      <c r="M1196" s="628"/>
      <c r="N1196" s="628"/>
      <c r="O1196" s="628"/>
      <c r="P1196" s="628"/>
      <c r="Q1196" s="628"/>
      <c r="R1196" s="628"/>
      <c r="S1196" s="628"/>
    </row>
    <row r="1197">
      <c r="A1197" s="1885"/>
      <c r="B1197" s="1886"/>
      <c r="C1197" s="645"/>
      <c r="D1197" s="645"/>
      <c r="E1197" s="647"/>
      <c r="F1197" s="647"/>
      <c r="G1197" s="648"/>
      <c r="H1197" s="628"/>
      <c r="I1197" s="628"/>
      <c r="J1197" s="628"/>
      <c r="K1197" s="628"/>
      <c r="L1197" s="628"/>
      <c r="M1197" s="628"/>
      <c r="N1197" s="628"/>
      <c r="O1197" s="628"/>
      <c r="P1197" s="628"/>
      <c r="Q1197" s="628"/>
      <c r="R1197" s="628"/>
      <c r="S1197" s="628"/>
    </row>
    <row r="1198">
      <c r="A1198" s="1885"/>
      <c r="B1198" s="1886"/>
      <c r="C1198" s="645"/>
      <c r="D1198" s="645"/>
      <c r="E1198" s="647"/>
      <c r="F1198" s="647"/>
      <c r="G1198" s="648"/>
      <c r="H1198" s="628"/>
      <c r="I1198" s="628"/>
      <c r="J1198" s="628"/>
      <c r="K1198" s="628"/>
      <c r="L1198" s="628"/>
      <c r="M1198" s="628"/>
      <c r="N1198" s="628"/>
      <c r="O1198" s="628"/>
      <c r="P1198" s="628"/>
      <c r="Q1198" s="628"/>
      <c r="R1198" s="628"/>
      <c r="S1198" s="628"/>
    </row>
    <row r="1199">
      <c r="A1199" s="1885"/>
      <c r="B1199" s="1886"/>
      <c r="C1199" s="645"/>
      <c r="D1199" s="645"/>
      <c r="E1199" s="647"/>
      <c r="F1199" s="647"/>
      <c r="G1199" s="648"/>
      <c r="H1199" s="628"/>
      <c r="I1199" s="628"/>
      <c r="J1199" s="628"/>
      <c r="K1199" s="628"/>
      <c r="L1199" s="628"/>
      <c r="M1199" s="628"/>
      <c r="N1199" s="628"/>
      <c r="O1199" s="628"/>
      <c r="P1199" s="628"/>
      <c r="Q1199" s="628"/>
      <c r="R1199" s="628"/>
      <c r="S1199" s="628"/>
    </row>
    <row r="1200">
      <c r="A1200" s="1885"/>
      <c r="B1200" s="1886"/>
      <c r="C1200" s="645"/>
      <c r="D1200" s="645"/>
      <c r="E1200" s="647"/>
      <c r="F1200" s="647"/>
      <c r="G1200" s="648"/>
      <c r="H1200" s="628"/>
      <c r="I1200" s="628"/>
      <c r="J1200" s="628"/>
      <c r="K1200" s="628"/>
      <c r="L1200" s="628"/>
      <c r="M1200" s="628"/>
      <c r="N1200" s="628"/>
      <c r="O1200" s="628"/>
      <c r="P1200" s="628"/>
      <c r="Q1200" s="628"/>
      <c r="R1200" s="628"/>
      <c r="S1200" s="628"/>
    </row>
    <row r="1201">
      <c r="A1201" s="1885"/>
      <c r="B1201" s="1886"/>
      <c r="C1201" s="645"/>
      <c r="D1201" s="645"/>
      <c r="E1201" s="647"/>
      <c r="F1201" s="647"/>
      <c r="G1201" s="648"/>
      <c r="H1201" s="628"/>
      <c r="I1201" s="628"/>
      <c r="J1201" s="628"/>
      <c r="K1201" s="628"/>
      <c r="L1201" s="628"/>
      <c r="M1201" s="628"/>
      <c r="N1201" s="628"/>
      <c r="O1201" s="628"/>
      <c r="P1201" s="628"/>
      <c r="Q1201" s="628"/>
      <c r="R1201" s="628"/>
      <c r="S1201" s="628"/>
    </row>
    <row r="1202">
      <c r="A1202" s="1885"/>
      <c r="B1202" s="1886"/>
      <c r="C1202" s="645"/>
      <c r="D1202" s="645"/>
      <c r="E1202" s="647"/>
      <c r="F1202" s="647"/>
      <c r="G1202" s="648"/>
      <c r="H1202" s="628"/>
      <c r="I1202" s="628"/>
      <c r="J1202" s="628"/>
      <c r="K1202" s="628"/>
      <c r="L1202" s="628"/>
      <c r="M1202" s="628"/>
      <c r="N1202" s="628"/>
      <c r="O1202" s="628"/>
      <c r="P1202" s="628"/>
      <c r="Q1202" s="628"/>
      <c r="R1202" s="628"/>
      <c r="S1202" s="628"/>
    </row>
    <row r="1203">
      <c r="A1203" s="1885"/>
      <c r="B1203" s="1886"/>
      <c r="C1203" s="645"/>
      <c r="D1203" s="645"/>
      <c r="E1203" s="647"/>
      <c r="F1203" s="647"/>
      <c r="G1203" s="648"/>
      <c r="H1203" s="628"/>
      <c r="I1203" s="628"/>
      <c r="J1203" s="628"/>
      <c r="K1203" s="628"/>
      <c r="L1203" s="628"/>
      <c r="M1203" s="628"/>
      <c r="N1203" s="628"/>
      <c r="O1203" s="628"/>
      <c r="P1203" s="628"/>
      <c r="Q1203" s="628"/>
      <c r="R1203" s="628"/>
      <c r="S1203" s="628"/>
    </row>
    <row r="1204">
      <c r="A1204" s="1885"/>
      <c r="B1204" s="1886"/>
      <c r="C1204" s="645"/>
      <c r="D1204" s="645"/>
      <c r="E1204" s="647"/>
      <c r="F1204" s="647"/>
      <c r="G1204" s="648"/>
      <c r="H1204" s="628"/>
      <c r="I1204" s="628"/>
      <c r="J1204" s="628"/>
      <c r="K1204" s="628"/>
      <c r="L1204" s="628"/>
      <c r="M1204" s="628"/>
      <c r="N1204" s="628"/>
      <c r="O1204" s="628"/>
      <c r="P1204" s="628"/>
      <c r="Q1204" s="628"/>
      <c r="R1204" s="628"/>
      <c r="S1204" s="628"/>
    </row>
    <row r="1205">
      <c r="A1205" s="1885"/>
      <c r="B1205" s="1886"/>
      <c r="C1205" s="645"/>
      <c r="D1205" s="645"/>
      <c r="E1205" s="647"/>
      <c r="F1205" s="647"/>
      <c r="G1205" s="648"/>
      <c r="H1205" s="628"/>
      <c r="I1205" s="628"/>
      <c r="J1205" s="628"/>
      <c r="K1205" s="628"/>
      <c r="L1205" s="628"/>
      <c r="M1205" s="628"/>
      <c r="N1205" s="628"/>
      <c r="O1205" s="628"/>
      <c r="P1205" s="628"/>
      <c r="Q1205" s="628"/>
      <c r="R1205" s="628"/>
      <c r="S1205" s="628"/>
    </row>
    <row r="1206">
      <c r="A1206" s="1885"/>
      <c r="B1206" s="1886"/>
      <c r="C1206" s="645"/>
      <c r="D1206" s="645"/>
      <c r="E1206" s="647"/>
      <c r="F1206" s="647"/>
      <c r="G1206" s="648"/>
      <c r="H1206" s="628"/>
      <c r="I1206" s="628"/>
      <c r="J1206" s="628"/>
      <c r="K1206" s="628"/>
      <c r="L1206" s="628"/>
      <c r="M1206" s="628"/>
      <c r="N1206" s="628"/>
      <c r="O1206" s="628"/>
      <c r="P1206" s="628"/>
      <c r="Q1206" s="628"/>
      <c r="R1206" s="628"/>
      <c r="S1206" s="628"/>
    </row>
    <row r="1207">
      <c r="A1207" s="1885"/>
      <c r="B1207" s="1886"/>
      <c r="C1207" s="645"/>
      <c r="D1207" s="645"/>
      <c r="E1207" s="647"/>
      <c r="F1207" s="647"/>
      <c r="G1207" s="648"/>
      <c r="H1207" s="628"/>
      <c r="I1207" s="628"/>
      <c r="J1207" s="628"/>
      <c r="K1207" s="628"/>
      <c r="L1207" s="628"/>
      <c r="M1207" s="628"/>
      <c r="N1207" s="628"/>
      <c r="O1207" s="628"/>
      <c r="P1207" s="628"/>
      <c r="Q1207" s="628"/>
      <c r="R1207" s="628"/>
      <c r="S1207" s="628"/>
    </row>
    <row r="1208">
      <c r="A1208" s="1885"/>
      <c r="B1208" s="1886"/>
      <c r="C1208" s="645"/>
      <c r="D1208" s="645"/>
      <c r="E1208" s="647"/>
      <c r="F1208" s="647"/>
      <c r="G1208" s="648"/>
      <c r="H1208" s="628"/>
      <c r="I1208" s="628"/>
      <c r="J1208" s="628"/>
      <c r="K1208" s="628"/>
      <c r="L1208" s="628"/>
      <c r="M1208" s="628"/>
      <c r="N1208" s="628"/>
      <c r="O1208" s="628"/>
      <c r="P1208" s="628"/>
      <c r="Q1208" s="628"/>
      <c r="R1208" s="628"/>
      <c r="S1208" s="628"/>
    </row>
    <row r="1209">
      <c r="A1209" s="1885"/>
      <c r="B1209" s="1886"/>
      <c r="C1209" s="645"/>
      <c r="D1209" s="645"/>
      <c r="E1209" s="647"/>
      <c r="F1209" s="647"/>
      <c r="G1209" s="648"/>
      <c r="H1209" s="628"/>
      <c r="I1209" s="628"/>
      <c r="J1209" s="628"/>
      <c r="K1209" s="628"/>
      <c r="L1209" s="628"/>
      <c r="M1209" s="628"/>
      <c r="N1209" s="628"/>
      <c r="O1209" s="628"/>
      <c r="P1209" s="628"/>
      <c r="Q1209" s="628"/>
      <c r="R1209" s="628"/>
      <c r="S1209" s="628"/>
    </row>
    <row r="1210">
      <c r="A1210" s="1885"/>
      <c r="B1210" s="1886"/>
      <c r="C1210" s="645"/>
      <c r="D1210" s="645"/>
      <c r="E1210" s="647"/>
      <c r="F1210" s="647"/>
      <c r="G1210" s="648"/>
      <c r="H1210" s="628"/>
      <c r="I1210" s="628"/>
      <c r="J1210" s="628"/>
      <c r="K1210" s="628"/>
      <c r="L1210" s="628"/>
      <c r="M1210" s="628"/>
      <c r="N1210" s="628"/>
      <c r="O1210" s="628"/>
      <c r="P1210" s="628"/>
      <c r="Q1210" s="628"/>
      <c r="R1210" s="628"/>
      <c r="S1210" s="628"/>
    </row>
    <row r="1211">
      <c r="A1211" s="1885"/>
      <c r="B1211" s="1886"/>
      <c r="C1211" s="645"/>
      <c r="D1211" s="645"/>
      <c r="E1211" s="647"/>
      <c r="F1211" s="647"/>
      <c r="G1211" s="648"/>
      <c r="H1211" s="628"/>
      <c r="I1211" s="628"/>
      <c r="J1211" s="628"/>
      <c r="K1211" s="628"/>
      <c r="L1211" s="628"/>
      <c r="M1211" s="628"/>
      <c r="N1211" s="628"/>
      <c r="O1211" s="628"/>
      <c r="P1211" s="628"/>
      <c r="Q1211" s="628"/>
      <c r="R1211" s="628"/>
      <c r="S1211" s="628"/>
    </row>
    <row r="1212">
      <c r="A1212" s="1885"/>
      <c r="B1212" s="1886"/>
      <c r="C1212" s="645"/>
      <c r="D1212" s="645"/>
      <c r="E1212" s="647"/>
      <c r="F1212" s="647"/>
      <c r="G1212" s="648"/>
      <c r="H1212" s="628"/>
      <c r="I1212" s="628"/>
      <c r="J1212" s="628"/>
      <c r="K1212" s="628"/>
      <c r="L1212" s="628"/>
      <c r="M1212" s="628"/>
      <c r="N1212" s="628"/>
      <c r="O1212" s="628"/>
      <c r="P1212" s="628"/>
      <c r="Q1212" s="628"/>
      <c r="R1212" s="628"/>
      <c r="S1212" s="628"/>
    </row>
    <row r="1213">
      <c r="A1213" s="1885"/>
      <c r="B1213" s="1886"/>
      <c r="C1213" s="645"/>
      <c r="D1213" s="645"/>
      <c r="E1213" s="647"/>
      <c r="F1213" s="647"/>
      <c r="G1213" s="648"/>
      <c r="H1213" s="628"/>
      <c r="I1213" s="628"/>
      <c r="J1213" s="628"/>
      <c r="K1213" s="628"/>
      <c r="L1213" s="628"/>
      <c r="M1213" s="628"/>
      <c r="N1213" s="628"/>
      <c r="O1213" s="628"/>
      <c r="P1213" s="628"/>
      <c r="Q1213" s="628"/>
      <c r="R1213" s="628"/>
      <c r="S1213" s="628"/>
    </row>
    <row r="1214">
      <c r="A1214" s="1885"/>
      <c r="B1214" s="1886"/>
      <c r="C1214" s="645"/>
      <c r="D1214" s="645"/>
      <c r="E1214" s="647"/>
      <c r="F1214" s="647"/>
      <c r="G1214" s="648"/>
      <c r="H1214" s="628"/>
      <c r="I1214" s="628"/>
      <c r="J1214" s="628"/>
      <c r="K1214" s="628"/>
      <c r="L1214" s="628"/>
      <c r="M1214" s="628"/>
      <c r="N1214" s="628"/>
      <c r="O1214" s="628"/>
      <c r="P1214" s="628"/>
      <c r="Q1214" s="628"/>
      <c r="R1214" s="628"/>
      <c r="S1214" s="628"/>
    </row>
    <row r="1215">
      <c r="A1215" s="1885"/>
      <c r="B1215" s="1886"/>
      <c r="C1215" s="645"/>
      <c r="D1215" s="645"/>
      <c r="E1215" s="647"/>
      <c r="F1215" s="647"/>
      <c r="G1215" s="648"/>
      <c r="H1215" s="628"/>
      <c r="I1215" s="628"/>
      <c r="J1215" s="628"/>
      <c r="K1215" s="628"/>
      <c r="L1215" s="628"/>
      <c r="M1215" s="628"/>
      <c r="N1215" s="628"/>
      <c r="O1215" s="628"/>
      <c r="P1215" s="628"/>
      <c r="Q1215" s="628"/>
      <c r="R1215" s="628"/>
      <c r="S1215" s="628"/>
    </row>
    <row r="1216">
      <c r="A1216" s="1885"/>
      <c r="B1216" s="1886"/>
      <c r="C1216" s="645"/>
      <c r="D1216" s="645"/>
      <c r="E1216" s="647"/>
      <c r="F1216" s="647"/>
      <c r="G1216" s="648"/>
      <c r="H1216" s="628"/>
      <c r="I1216" s="628"/>
      <c r="J1216" s="628"/>
      <c r="K1216" s="628"/>
      <c r="L1216" s="628"/>
      <c r="M1216" s="628"/>
      <c r="N1216" s="628"/>
      <c r="O1216" s="628"/>
      <c r="P1216" s="628"/>
      <c r="Q1216" s="628"/>
      <c r="R1216" s="628"/>
      <c r="S1216" s="628"/>
    </row>
    <row r="1217">
      <c r="A1217" s="1885"/>
      <c r="B1217" s="1886"/>
      <c r="C1217" s="645"/>
      <c r="D1217" s="645"/>
      <c r="E1217" s="647"/>
      <c r="F1217" s="647"/>
      <c r="G1217" s="648"/>
      <c r="H1217" s="628"/>
      <c r="I1217" s="628"/>
      <c r="J1217" s="628"/>
      <c r="K1217" s="628"/>
      <c r="L1217" s="628"/>
      <c r="M1217" s="628"/>
      <c r="N1217" s="628"/>
      <c r="O1217" s="628"/>
      <c r="P1217" s="628"/>
      <c r="Q1217" s="628"/>
      <c r="R1217" s="628"/>
      <c r="S1217" s="628"/>
    </row>
    <row r="1218">
      <c r="A1218" s="1885"/>
      <c r="B1218" s="1886"/>
      <c r="C1218" s="645"/>
      <c r="D1218" s="645"/>
      <c r="E1218" s="647"/>
      <c r="F1218" s="647"/>
      <c r="G1218" s="648"/>
      <c r="H1218" s="628"/>
      <c r="I1218" s="628"/>
      <c r="J1218" s="628"/>
      <c r="K1218" s="628"/>
      <c r="L1218" s="628"/>
      <c r="M1218" s="628"/>
      <c r="N1218" s="628"/>
      <c r="O1218" s="628"/>
      <c r="P1218" s="628"/>
      <c r="Q1218" s="628"/>
      <c r="R1218" s="628"/>
      <c r="S1218" s="628"/>
    </row>
    <row r="1219">
      <c r="A1219" s="1885"/>
      <c r="B1219" s="1886"/>
      <c r="C1219" s="645"/>
      <c r="D1219" s="645"/>
      <c r="E1219" s="647"/>
      <c r="F1219" s="647"/>
      <c r="G1219" s="648"/>
      <c r="H1219" s="628"/>
      <c r="I1219" s="628"/>
      <c r="J1219" s="628"/>
      <c r="K1219" s="628"/>
      <c r="L1219" s="628"/>
      <c r="M1219" s="628"/>
      <c r="N1219" s="628"/>
      <c r="O1219" s="628"/>
      <c r="P1219" s="628"/>
      <c r="Q1219" s="628"/>
      <c r="R1219" s="628"/>
      <c r="S1219" s="628"/>
    </row>
    <row r="1220">
      <c r="A1220" s="1885"/>
      <c r="B1220" s="1886"/>
      <c r="C1220" s="645"/>
      <c r="D1220" s="645"/>
      <c r="E1220" s="647"/>
      <c r="F1220" s="647"/>
      <c r="G1220" s="648"/>
      <c r="H1220" s="628"/>
      <c r="I1220" s="628"/>
      <c r="J1220" s="628"/>
      <c r="K1220" s="628"/>
      <c r="L1220" s="628"/>
      <c r="M1220" s="628"/>
      <c r="N1220" s="628"/>
      <c r="O1220" s="628"/>
      <c r="P1220" s="628"/>
      <c r="Q1220" s="628"/>
      <c r="R1220" s="628"/>
      <c r="S1220" s="628"/>
    </row>
    <row r="1221">
      <c r="A1221" s="1885"/>
      <c r="B1221" s="1886"/>
      <c r="C1221" s="645"/>
      <c r="D1221" s="645"/>
      <c r="E1221" s="647"/>
      <c r="F1221" s="647"/>
      <c r="G1221" s="648"/>
      <c r="H1221" s="628"/>
      <c r="I1221" s="628"/>
      <c r="J1221" s="628"/>
      <c r="K1221" s="628"/>
      <c r="L1221" s="628"/>
      <c r="M1221" s="628"/>
      <c r="N1221" s="628"/>
      <c r="O1221" s="628"/>
      <c r="P1221" s="628"/>
      <c r="Q1221" s="628"/>
      <c r="R1221" s="628"/>
      <c r="S1221" s="628"/>
    </row>
    <row r="1222">
      <c r="A1222" s="1885"/>
      <c r="B1222" s="1886"/>
      <c r="C1222" s="645"/>
      <c r="D1222" s="645"/>
      <c r="E1222" s="647"/>
      <c r="F1222" s="647"/>
      <c r="G1222" s="648"/>
      <c r="H1222" s="628"/>
      <c r="I1222" s="628"/>
      <c r="J1222" s="628"/>
      <c r="K1222" s="628"/>
      <c r="L1222" s="628"/>
      <c r="M1222" s="628"/>
      <c r="N1222" s="628"/>
      <c r="O1222" s="628"/>
      <c r="P1222" s="628"/>
      <c r="Q1222" s="628"/>
      <c r="R1222" s="628"/>
      <c r="S1222" s="628"/>
    </row>
    <row r="1223">
      <c r="A1223" s="1885"/>
      <c r="B1223" s="1886"/>
      <c r="C1223" s="645"/>
      <c r="D1223" s="645"/>
      <c r="E1223" s="647"/>
      <c r="F1223" s="647"/>
      <c r="G1223" s="648"/>
      <c r="H1223" s="628"/>
      <c r="I1223" s="628"/>
      <c r="J1223" s="628"/>
      <c r="K1223" s="628"/>
      <c r="L1223" s="628"/>
      <c r="M1223" s="628"/>
      <c r="N1223" s="628"/>
      <c r="O1223" s="628"/>
      <c r="P1223" s="628"/>
      <c r="Q1223" s="628"/>
      <c r="R1223" s="628"/>
      <c r="S1223" s="628"/>
    </row>
    <row r="1224">
      <c r="A1224" s="1885"/>
      <c r="B1224" s="1886"/>
      <c r="C1224" s="645"/>
      <c r="D1224" s="645"/>
      <c r="E1224" s="647"/>
      <c r="F1224" s="647"/>
      <c r="G1224" s="648"/>
      <c r="H1224" s="628"/>
      <c r="I1224" s="628"/>
      <c r="J1224" s="628"/>
      <c r="K1224" s="628"/>
      <c r="L1224" s="628"/>
      <c r="M1224" s="628"/>
      <c r="N1224" s="628"/>
      <c r="O1224" s="628"/>
      <c r="P1224" s="628"/>
      <c r="Q1224" s="628"/>
      <c r="R1224" s="628"/>
      <c r="S1224" s="628"/>
    </row>
    <row r="1225">
      <c r="A1225" s="1885"/>
      <c r="B1225" s="1886"/>
      <c r="C1225" s="645"/>
      <c r="D1225" s="645"/>
      <c r="E1225" s="647"/>
      <c r="F1225" s="647"/>
      <c r="G1225" s="648"/>
      <c r="H1225" s="628"/>
      <c r="I1225" s="628"/>
      <c r="J1225" s="628"/>
      <c r="K1225" s="628"/>
      <c r="L1225" s="628"/>
      <c r="M1225" s="628"/>
      <c r="N1225" s="628"/>
      <c r="O1225" s="628"/>
      <c r="P1225" s="628"/>
      <c r="Q1225" s="628"/>
      <c r="R1225" s="628"/>
      <c r="S1225" s="628"/>
    </row>
    <row r="1226">
      <c r="A1226" s="1885"/>
      <c r="B1226" s="1886"/>
      <c r="C1226" s="645"/>
      <c r="D1226" s="645"/>
      <c r="E1226" s="647"/>
      <c r="F1226" s="647"/>
      <c r="G1226" s="648"/>
      <c r="H1226" s="628"/>
      <c r="I1226" s="628"/>
      <c r="J1226" s="628"/>
      <c r="K1226" s="628"/>
      <c r="L1226" s="628"/>
      <c r="M1226" s="628"/>
      <c r="N1226" s="628"/>
      <c r="O1226" s="628"/>
      <c r="P1226" s="628"/>
      <c r="Q1226" s="628"/>
      <c r="R1226" s="628"/>
      <c r="S1226" s="628"/>
    </row>
    <row r="1227">
      <c r="A1227" s="1885"/>
      <c r="B1227" s="1886"/>
      <c r="C1227" s="645"/>
      <c r="D1227" s="645"/>
      <c r="E1227" s="647"/>
      <c r="F1227" s="647"/>
      <c r="G1227" s="648"/>
      <c r="H1227" s="628"/>
      <c r="I1227" s="628"/>
      <c r="J1227" s="628"/>
      <c r="K1227" s="628"/>
      <c r="L1227" s="628"/>
      <c r="M1227" s="628"/>
      <c r="N1227" s="628"/>
      <c r="O1227" s="628"/>
      <c r="P1227" s="628"/>
      <c r="Q1227" s="628"/>
      <c r="R1227" s="628"/>
      <c r="S1227" s="628"/>
    </row>
    <row r="1228">
      <c r="A1228" s="1885"/>
      <c r="B1228" s="1886"/>
      <c r="C1228" s="645"/>
      <c r="D1228" s="645"/>
      <c r="E1228" s="647"/>
      <c r="F1228" s="647"/>
      <c r="G1228" s="648"/>
      <c r="H1228" s="628"/>
      <c r="I1228" s="628"/>
      <c r="J1228" s="628"/>
      <c r="K1228" s="628"/>
      <c r="L1228" s="628"/>
      <c r="M1228" s="628"/>
      <c r="N1228" s="628"/>
      <c r="O1228" s="628"/>
      <c r="P1228" s="628"/>
      <c r="Q1228" s="628"/>
      <c r="R1228" s="628"/>
      <c r="S1228" s="628"/>
    </row>
    <row r="1229">
      <c r="A1229" s="1885"/>
      <c r="B1229" s="1886"/>
      <c r="C1229" s="645"/>
      <c r="D1229" s="645"/>
      <c r="E1229" s="647"/>
      <c r="F1229" s="647"/>
      <c r="G1229" s="648"/>
      <c r="H1229" s="628"/>
      <c r="I1229" s="628"/>
      <c r="J1229" s="628"/>
      <c r="K1229" s="628"/>
      <c r="L1229" s="628"/>
      <c r="M1229" s="628"/>
      <c r="N1229" s="628"/>
      <c r="O1229" s="628"/>
      <c r="P1229" s="628"/>
      <c r="Q1229" s="628"/>
      <c r="R1229" s="628"/>
      <c r="S1229" s="628"/>
    </row>
    <row r="1230">
      <c r="A1230" s="1885"/>
      <c r="B1230" s="1886"/>
      <c r="C1230" s="645"/>
      <c r="D1230" s="645"/>
      <c r="E1230" s="647"/>
      <c r="F1230" s="647"/>
      <c r="G1230" s="648"/>
      <c r="H1230" s="628"/>
      <c r="I1230" s="628"/>
      <c r="J1230" s="628"/>
      <c r="K1230" s="628"/>
      <c r="L1230" s="628"/>
      <c r="M1230" s="628"/>
      <c r="N1230" s="628"/>
      <c r="O1230" s="628"/>
      <c r="P1230" s="628"/>
      <c r="Q1230" s="628"/>
      <c r="R1230" s="628"/>
      <c r="S1230" s="628"/>
    </row>
    <row r="1231">
      <c r="A1231" s="1885"/>
      <c r="B1231" s="1886"/>
      <c r="C1231" s="645"/>
      <c r="D1231" s="645"/>
      <c r="E1231" s="647"/>
      <c r="F1231" s="647"/>
      <c r="G1231" s="648"/>
      <c r="H1231" s="628"/>
      <c r="I1231" s="628"/>
      <c r="J1231" s="628"/>
      <c r="K1231" s="628"/>
      <c r="L1231" s="628"/>
      <c r="M1231" s="628"/>
      <c r="N1231" s="628"/>
      <c r="O1231" s="628"/>
      <c r="P1231" s="628"/>
      <c r="Q1231" s="628"/>
      <c r="R1231" s="628"/>
      <c r="S1231" s="628"/>
    </row>
    <row r="1232">
      <c r="A1232" s="1885"/>
      <c r="B1232" s="1886"/>
      <c r="C1232" s="645"/>
      <c r="D1232" s="645"/>
      <c r="E1232" s="647"/>
      <c r="F1232" s="647"/>
      <c r="G1232" s="648"/>
      <c r="H1232" s="628"/>
      <c r="I1232" s="628"/>
      <c r="J1232" s="628"/>
      <c r="K1232" s="628"/>
      <c r="L1232" s="628"/>
      <c r="M1232" s="628"/>
      <c r="N1232" s="628"/>
      <c r="O1232" s="628"/>
      <c r="P1232" s="628"/>
      <c r="Q1232" s="628"/>
      <c r="R1232" s="628"/>
      <c r="S1232" s="628"/>
    </row>
    <row r="1233">
      <c r="A1233" s="1885"/>
      <c r="B1233" s="1886"/>
      <c r="C1233" s="645"/>
      <c r="D1233" s="645"/>
      <c r="E1233" s="647"/>
      <c r="F1233" s="647"/>
      <c r="G1233" s="648"/>
      <c r="H1233" s="628"/>
      <c r="I1233" s="628"/>
      <c r="J1233" s="628"/>
      <c r="K1233" s="628"/>
      <c r="L1233" s="628"/>
      <c r="M1233" s="628"/>
      <c r="N1233" s="628"/>
      <c r="O1233" s="628"/>
      <c r="P1233" s="628"/>
      <c r="Q1233" s="628"/>
      <c r="R1233" s="628"/>
      <c r="S1233" s="628"/>
    </row>
    <row r="1234">
      <c r="A1234" s="1885"/>
      <c r="B1234" s="1886"/>
      <c r="C1234" s="645"/>
      <c r="D1234" s="645"/>
      <c r="E1234" s="647"/>
      <c r="F1234" s="647"/>
      <c r="G1234" s="648"/>
      <c r="H1234" s="628"/>
      <c r="I1234" s="628"/>
      <c r="J1234" s="628"/>
      <c r="K1234" s="628"/>
      <c r="L1234" s="628"/>
      <c r="M1234" s="628"/>
      <c r="N1234" s="628"/>
      <c r="O1234" s="628"/>
      <c r="P1234" s="628"/>
      <c r="Q1234" s="628"/>
      <c r="R1234" s="628"/>
      <c r="S1234" s="628"/>
    </row>
    <row r="1235">
      <c r="A1235" s="1885"/>
      <c r="B1235" s="1886"/>
      <c r="C1235" s="645"/>
      <c r="D1235" s="645"/>
      <c r="E1235" s="647"/>
      <c r="F1235" s="647"/>
      <c r="G1235" s="648"/>
      <c r="H1235" s="628"/>
      <c r="I1235" s="628"/>
      <c r="J1235" s="628"/>
      <c r="K1235" s="628"/>
      <c r="L1235" s="628"/>
      <c r="M1235" s="628"/>
      <c r="N1235" s="628"/>
      <c r="O1235" s="628"/>
      <c r="P1235" s="628"/>
      <c r="Q1235" s="628"/>
      <c r="R1235" s="628"/>
      <c r="S1235" s="628"/>
    </row>
    <row r="1236">
      <c r="A1236" s="1885"/>
      <c r="B1236" s="1886"/>
      <c r="C1236" s="645"/>
      <c r="D1236" s="645"/>
      <c r="E1236" s="647"/>
      <c r="F1236" s="647"/>
      <c r="G1236" s="648"/>
      <c r="H1236" s="628"/>
      <c r="I1236" s="628"/>
      <c r="J1236" s="628"/>
      <c r="K1236" s="628"/>
      <c r="L1236" s="628"/>
      <c r="M1236" s="628"/>
      <c r="N1236" s="628"/>
      <c r="O1236" s="628"/>
      <c r="P1236" s="628"/>
      <c r="Q1236" s="628"/>
      <c r="R1236" s="628"/>
      <c r="S1236" s="628"/>
    </row>
    <row r="1237">
      <c r="A1237" s="1885"/>
      <c r="B1237" s="1886"/>
      <c r="C1237" s="645"/>
      <c r="D1237" s="645"/>
      <c r="E1237" s="647"/>
      <c r="F1237" s="647"/>
      <c r="G1237" s="648"/>
      <c r="H1237" s="628"/>
      <c r="I1237" s="628"/>
      <c r="J1237" s="628"/>
      <c r="K1237" s="628"/>
      <c r="L1237" s="628"/>
      <c r="M1237" s="628"/>
      <c r="N1237" s="628"/>
      <c r="O1237" s="628"/>
      <c r="P1237" s="628"/>
      <c r="Q1237" s="628"/>
      <c r="R1237" s="628"/>
      <c r="S1237" s="628"/>
    </row>
    <row r="1238">
      <c r="A1238" s="1885"/>
      <c r="B1238" s="1886"/>
      <c r="C1238" s="645"/>
      <c r="D1238" s="645"/>
      <c r="E1238" s="647"/>
      <c r="F1238" s="647"/>
      <c r="G1238" s="648"/>
      <c r="H1238" s="628"/>
      <c r="I1238" s="628"/>
      <c r="J1238" s="628"/>
      <c r="K1238" s="628"/>
      <c r="L1238" s="628"/>
      <c r="M1238" s="628"/>
      <c r="N1238" s="628"/>
      <c r="O1238" s="628"/>
      <c r="P1238" s="628"/>
      <c r="Q1238" s="628"/>
      <c r="R1238" s="628"/>
      <c r="S1238" s="628"/>
    </row>
    <row r="1239">
      <c r="A1239" s="1885"/>
      <c r="B1239" s="1886"/>
      <c r="C1239" s="645"/>
      <c r="D1239" s="645"/>
      <c r="E1239" s="647"/>
      <c r="F1239" s="647"/>
      <c r="G1239" s="648"/>
      <c r="H1239" s="628"/>
      <c r="I1239" s="628"/>
      <c r="J1239" s="628"/>
      <c r="K1239" s="628"/>
      <c r="L1239" s="628"/>
      <c r="M1239" s="628"/>
      <c r="N1239" s="628"/>
      <c r="O1239" s="628"/>
      <c r="P1239" s="628"/>
      <c r="Q1239" s="628"/>
      <c r="R1239" s="628"/>
      <c r="S1239" s="628"/>
    </row>
    <row r="1240">
      <c r="A1240" s="1885"/>
      <c r="B1240" s="1886"/>
      <c r="C1240" s="645"/>
      <c r="D1240" s="645"/>
      <c r="E1240" s="647"/>
      <c r="F1240" s="647"/>
      <c r="G1240" s="648"/>
      <c r="H1240" s="628"/>
      <c r="I1240" s="628"/>
      <c r="J1240" s="628"/>
      <c r="K1240" s="628"/>
      <c r="L1240" s="628"/>
      <c r="M1240" s="628"/>
      <c r="N1240" s="628"/>
      <c r="O1240" s="628"/>
      <c r="P1240" s="628"/>
      <c r="Q1240" s="628"/>
      <c r="R1240" s="628"/>
      <c r="S1240" s="628"/>
    </row>
    <row r="1241">
      <c r="A1241" s="1885"/>
      <c r="B1241" s="1886"/>
      <c r="C1241" s="645"/>
      <c r="D1241" s="645"/>
      <c r="E1241" s="647"/>
      <c r="F1241" s="647"/>
      <c r="G1241" s="648"/>
      <c r="H1241" s="628"/>
      <c r="I1241" s="628"/>
      <c r="J1241" s="628"/>
      <c r="K1241" s="628"/>
      <c r="L1241" s="628"/>
      <c r="M1241" s="628"/>
      <c r="N1241" s="628"/>
      <c r="O1241" s="628"/>
      <c r="P1241" s="628"/>
      <c r="Q1241" s="628"/>
      <c r="R1241" s="628"/>
      <c r="S1241" s="628"/>
    </row>
    <row r="1242">
      <c r="A1242" s="1885"/>
      <c r="B1242" s="1886"/>
      <c r="C1242" s="645"/>
      <c r="D1242" s="645"/>
      <c r="E1242" s="647"/>
      <c r="F1242" s="647"/>
      <c r="G1242" s="648"/>
      <c r="H1242" s="628"/>
      <c r="I1242" s="628"/>
      <c r="J1242" s="628"/>
      <c r="K1242" s="628"/>
      <c r="L1242" s="628"/>
      <c r="M1242" s="628"/>
      <c r="N1242" s="628"/>
      <c r="O1242" s="628"/>
      <c r="P1242" s="628"/>
      <c r="Q1242" s="628"/>
      <c r="R1242" s="628"/>
      <c r="S1242" s="628"/>
    </row>
    <row r="1243">
      <c r="A1243" s="1885"/>
      <c r="B1243" s="1886"/>
      <c r="C1243" s="645"/>
      <c r="D1243" s="645"/>
      <c r="E1243" s="647"/>
      <c r="F1243" s="647"/>
      <c r="G1243" s="648"/>
      <c r="H1243" s="628"/>
      <c r="I1243" s="628"/>
      <c r="J1243" s="628"/>
      <c r="K1243" s="628"/>
      <c r="L1243" s="628"/>
      <c r="M1243" s="628"/>
      <c r="N1243" s="628"/>
      <c r="O1243" s="628"/>
      <c r="P1243" s="628"/>
      <c r="Q1243" s="628"/>
      <c r="R1243" s="628"/>
      <c r="S1243" s="628"/>
    </row>
    <row r="1244">
      <c r="A1244" s="1885"/>
      <c r="B1244" s="1886"/>
      <c r="C1244" s="645"/>
      <c r="D1244" s="645"/>
      <c r="E1244" s="647"/>
      <c r="F1244" s="647"/>
      <c r="G1244" s="648"/>
      <c r="H1244" s="628"/>
      <c r="I1244" s="628"/>
      <c r="J1244" s="628"/>
      <c r="K1244" s="628"/>
      <c r="L1244" s="628"/>
      <c r="M1244" s="628"/>
      <c r="N1244" s="628"/>
      <c r="O1244" s="628"/>
      <c r="P1244" s="628"/>
      <c r="Q1244" s="628"/>
      <c r="R1244" s="628"/>
      <c r="S1244" s="628"/>
    </row>
    <row r="1245">
      <c r="A1245" s="1885"/>
      <c r="B1245" s="1886"/>
      <c r="C1245" s="645"/>
      <c r="D1245" s="645"/>
      <c r="E1245" s="647"/>
      <c r="F1245" s="647"/>
      <c r="G1245" s="648"/>
      <c r="H1245" s="628"/>
      <c r="I1245" s="628"/>
      <c r="J1245" s="628"/>
      <c r="K1245" s="628"/>
      <c r="L1245" s="628"/>
      <c r="M1245" s="628"/>
      <c r="N1245" s="628"/>
      <c r="O1245" s="628"/>
      <c r="P1245" s="628"/>
      <c r="Q1245" s="628"/>
      <c r="R1245" s="628"/>
      <c r="S1245" s="628"/>
    </row>
    <row r="1246">
      <c r="A1246" s="1885"/>
      <c r="B1246" s="1886"/>
      <c r="C1246" s="645"/>
      <c r="D1246" s="645"/>
      <c r="E1246" s="647"/>
      <c r="F1246" s="647"/>
      <c r="G1246" s="648"/>
      <c r="H1246" s="628"/>
      <c r="I1246" s="628"/>
      <c r="J1246" s="628"/>
      <c r="K1246" s="628"/>
      <c r="L1246" s="628"/>
      <c r="M1246" s="628"/>
      <c r="N1246" s="628"/>
      <c r="O1246" s="628"/>
      <c r="P1246" s="628"/>
      <c r="Q1246" s="628"/>
      <c r="R1246" s="628"/>
      <c r="S1246" s="628"/>
    </row>
    <row r="1247">
      <c r="A1247" s="1885"/>
      <c r="B1247" s="1886"/>
      <c r="C1247" s="645"/>
      <c r="D1247" s="645"/>
      <c r="E1247" s="647"/>
      <c r="F1247" s="647"/>
      <c r="G1247" s="648"/>
      <c r="H1247" s="628"/>
      <c r="I1247" s="628"/>
      <c r="J1247" s="628"/>
      <c r="K1247" s="628"/>
      <c r="L1247" s="628"/>
      <c r="M1247" s="628"/>
      <c r="N1247" s="628"/>
      <c r="O1247" s="628"/>
      <c r="P1247" s="628"/>
      <c r="Q1247" s="628"/>
      <c r="R1247" s="628"/>
      <c r="S1247" s="628"/>
    </row>
    <row r="1248">
      <c r="A1248" s="1885"/>
      <c r="B1248" s="1886"/>
      <c r="C1248" s="645"/>
      <c r="D1248" s="645"/>
      <c r="E1248" s="647"/>
      <c r="F1248" s="647"/>
      <c r="G1248" s="648"/>
      <c r="H1248" s="628"/>
      <c r="I1248" s="628"/>
      <c r="J1248" s="628"/>
      <c r="K1248" s="628"/>
      <c r="L1248" s="628"/>
      <c r="M1248" s="628"/>
      <c r="N1248" s="628"/>
      <c r="O1248" s="628"/>
      <c r="P1248" s="628"/>
      <c r="Q1248" s="628"/>
      <c r="R1248" s="628"/>
      <c r="S1248" s="628"/>
    </row>
    <row r="1249">
      <c r="A1249" s="1885"/>
      <c r="B1249" s="1886"/>
      <c r="C1249" s="645"/>
      <c r="D1249" s="645"/>
      <c r="E1249" s="647"/>
      <c r="F1249" s="647"/>
      <c r="G1249" s="648"/>
      <c r="H1249" s="628"/>
      <c r="I1249" s="628"/>
      <c r="J1249" s="628"/>
      <c r="K1249" s="628"/>
      <c r="L1249" s="628"/>
      <c r="M1249" s="628"/>
      <c r="N1249" s="628"/>
      <c r="O1249" s="628"/>
      <c r="P1249" s="628"/>
      <c r="Q1249" s="628"/>
      <c r="R1249" s="628"/>
      <c r="S1249" s="628"/>
    </row>
    <row r="1250">
      <c r="A1250" s="1885"/>
      <c r="B1250" s="1886"/>
      <c r="C1250" s="645"/>
      <c r="D1250" s="645"/>
      <c r="E1250" s="647"/>
      <c r="F1250" s="647"/>
      <c r="G1250" s="648"/>
      <c r="H1250" s="628"/>
      <c r="I1250" s="628"/>
      <c r="J1250" s="628"/>
      <c r="K1250" s="628"/>
      <c r="L1250" s="628"/>
      <c r="M1250" s="628"/>
      <c r="N1250" s="628"/>
      <c r="O1250" s="628"/>
      <c r="P1250" s="628"/>
      <c r="Q1250" s="628"/>
      <c r="R1250" s="628"/>
      <c r="S1250" s="628"/>
    </row>
    <row r="1251">
      <c r="A1251" s="1885"/>
      <c r="B1251" s="1886"/>
      <c r="C1251" s="645"/>
      <c r="D1251" s="645"/>
      <c r="E1251" s="647"/>
      <c r="F1251" s="647"/>
      <c r="G1251" s="648"/>
      <c r="H1251" s="628"/>
      <c r="I1251" s="628"/>
      <c r="J1251" s="628"/>
      <c r="K1251" s="628"/>
      <c r="L1251" s="628"/>
      <c r="M1251" s="628"/>
      <c r="N1251" s="628"/>
      <c r="O1251" s="628"/>
      <c r="P1251" s="628"/>
      <c r="Q1251" s="628"/>
      <c r="R1251" s="628"/>
      <c r="S1251" s="628"/>
    </row>
    <row r="1252">
      <c r="A1252" s="1885"/>
      <c r="B1252" s="1886"/>
      <c r="C1252" s="645"/>
      <c r="D1252" s="645"/>
      <c r="E1252" s="647"/>
      <c r="F1252" s="647"/>
      <c r="G1252" s="648"/>
      <c r="H1252" s="628"/>
      <c r="I1252" s="628"/>
      <c r="J1252" s="628"/>
      <c r="K1252" s="628"/>
      <c r="L1252" s="628"/>
      <c r="M1252" s="628"/>
      <c r="N1252" s="628"/>
      <c r="O1252" s="628"/>
      <c r="P1252" s="628"/>
      <c r="Q1252" s="628"/>
      <c r="R1252" s="628"/>
      <c r="S1252" s="628"/>
    </row>
    <row r="1253">
      <c r="A1253" s="1885"/>
      <c r="B1253" s="1886"/>
      <c r="C1253" s="645"/>
      <c r="D1253" s="645"/>
      <c r="E1253" s="647"/>
      <c r="F1253" s="647"/>
      <c r="G1253" s="648"/>
      <c r="H1253" s="628"/>
      <c r="I1253" s="628"/>
      <c r="J1253" s="628"/>
      <c r="K1253" s="628"/>
      <c r="L1253" s="628"/>
      <c r="M1253" s="628"/>
      <c r="N1253" s="628"/>
      <c r="O1253" s="628"/>
      <c r="P1253" s="628"/>
      <c r="Q1253" s="628"/>
      <c r="R1253" s="628"/>
      <c r="S1253" s="628"/>
    </row>
    <row r="1254">
      <c r="A1254" s="1885"/>
      <c r="B1254" s="1886"/>
      <c r="C1254" s="645"/>
      <c r="D1254" s="645"/>
      <c r="E1254" s="647"/>
      <c r="F1254" s="647"/>
      <c r="G1254" s="648"/>
      <c r="H1254" s="628"/>
      <c r="I1254" s="628"/>
      <c r="J1254" s="628"/>
      <c r="K1254" s="628"/>
      <c r="L1254" s="628"/>
      <c r="M1254" s="628"/>
      <c r="N1254" s="628"/>
      <c r="O1254" s="628"/>
      <c r="P1254" s="628"/>
      <c r="Q1254" s="628"/>
      <c r="R1254" s="628"/>
      <c r="S1254" s="628"/>
    </row>
    <row r="1255">
      <c r="A1255" s="1885"/>
      <c r="B1255" s="1886"/>
      <c r="C1255" s="645"/>
      <c r="D1255" s="645"/>
      <c r="E1255" s="647"/>
      <c r="F1255" s="647"/>
      <c r="G1255" s="648"/>
      <c r="H1255" s="628"/>
      <c r="I1255" s="628"/>
      <c r="J1255" s="628"/>
      <c r="K1255" s="628"/>
      <c r="L1255" s="628"/>
      <c r="M1255" s="628"/>
      <c r="N1255" s="628"/>
      <c r="O1255" s="628"/>
      <c r="P1255" s="628"/>
      <c r="Q1255" s="628"/>
      <c r="R1255" s="628"/>
      <c r="S1255" s="628"/>
    </row>
    <row r="1256">
      <c r="A1256" s="1885"/>
      <c r="B1256" s="1886"/>
      <c r="C1256" s="645"/>
      <c r="D1256" s="645"/>
      <c r="E1256" s="647"/>
      <c r="F1256" s="647"/>
      <c r="G1256" s="648"/>
      <c r="H1256" s="628"/>
      <c r="I1256" s="628"/>
      <c r="J1256" s="628"/>
      <c r="K1256" s="628"/>
      <c r="L1256" s="628"/>
      <c r="M1256" s="628"/>
      <c r="N1256" s="628"/>
      <c r="O1256" s="628"/>
      <c r="P1256" s="628"/>
      <c r="Q1256" s="628"/>
      <c r="R1256" s="628"/>
      <c r="S1256" s="628"/>
    </row>
    <row r="1257">
      <c r="A1257" s="1885"/>
      <c r="B1257" s="1886"/>
      <c r="C1257" s="645"/>
      <c r="D1257" s="645"/>
      <c r="E1257" s="647"/>
      <c r="F1257" s="647"/>
      <c r="G1257" s="648"/>
      <c r="H1257" s="628"/>
      <c r="I1257" s="628"/>
      <c r="J1257" s="628"/>
      <c r="K1257" s="628"/>
      <c r="L1257" s="628"/>
      <c r="M1257" s="628"/>
      <c r="N1257" s="628"/>
      <c r="O1257" s="628"/>
      <c r="P1257" s="628"/>
      <c r="Q1257" s="628"/>
      <c r="R1257" s="628"/>
      <c r="S1257" s="628"/>
    </row>
    <row r="1258">
      <c r="A1258" s="1885"/>
      <c r="B1258" s="1886"/>
      <c r="C1258" s="645"/>
      <c r="D1258" s="645"/>
      <c r="E1258" s="647"/>
      <c r="F1258" s="647"/>
      <c r="G1258" s="648"/>
      <c r="H1258" s="628"/>
      <c r="I1258" s="628"/>
      <c r="J1258" s="628"/>
      <c r="K1258" s="628"/>
      <c r="L1258" s="628"/>
      <c r="M1258" s="628"/>
      <c r="N1258" s="628"/>
      <c r="O1258" s="628"/>
      <c r="P1258" s="628"/>
      <c r="Q1258" s="628"/>
      <c r="R1258" s="628"/>
      <c r="S1258" s="628"/>
    </row>
    <row r="1259">
      <c r="A1259" s="1885"/>
      <c r="B1259" s="1886"/>
      <c r="C1259" s="645"/>
      <c r="D1259" s="645"/>
      <c r="E1259" s="647"/>
      <c r="F1259" s="647"/>
      <c r="G1259" s="648"/>
      <c r="H1259" s="628"/>
      <c r="I1259" s="628"/>
      <c r="J1259" s="628"/>
      <c r="K1259" s="628"/>
      <c r="L1259" s="628"/>
      <c r="M1259" s="628"/>
      <c r="N1259" s="628"/>
      <c r="O1259" s="628"/>
      <c r="P1259" s="628"/>
      <c r="Q1259" s="628"/>
      <c r="R1259" s="628"/>
      <c r="S1259" s="628"/>
    </row>
    <row r="1260">
      <c r="A1260" s="1885"/>
      <c r="B1260" s="1886"/>
      <c r="C1260" s="645"/>
      <c r="D1260" s="645"/>
      <c r="E1260" s="647"/>
      <c r="F1260" s="647"/>
      <c r="G1260" s="648"/>
      <c r="H1260" s="628"/>
      <c r="I1260" s="628"/>
      <c r="J1260" s="628"/>
      <c r="K1260" s="628"/>
      <c r="L1260" s="628"/>
      <c r="M1260" s="628"/>
      <c r="N1260" s="628"/>
      <c r="O1260" s="628"/>
      <c r="P1260" s="628"/>
      <c r="Q1260" s="628"/>
      <c r="R1260" s="628"/>
      <c r="S1260" s="628"/>
    </row>
    <row r="1261">
      <c r="A1261" s="1885"/>
      <c r="B1261" s="1886"/>
      <c r="C1261" s="645"/>
      <c r="D1261" s="645"/>
      <c r="E1261" s="647"/>
      <c r="F1261" s="647"/>
      <c r="G1261" s="648"/>
      <c r="H1261" s="628"/>
      <c r="I1261" s="628"/>
      <c r="J1261" s="628"/>
      <c r="K1261" s="628"/>
      <c r="L1261" s="628"/>
      <c r="M1261" s="628"/>
      <c r="N1261" s="628"/>
      <c r="O1261" s="628"/>
      <c r="P1261" s="628"/>
      <c r="Q1261" s="628"/>
      <c r="R1261" s="628"/>
      <c r="S1261" s="628"/>
    </row>
    <row r="1262">
      <c r="A1262" s="1885"/>
      <c r="B1262" s="1886"/>
      <c r="C1262" s="645"/>
      <c r="D1262" s="645"/>
      <c r="E1262" s="647"/>
      <c r="F1262" s="647"/>
      <c r="G1262" s="648"/>
      <c r="H1262" s="628"/>
      <c r="I1262" s="628"/>
      <c r="J1262" s="628"/>
      <c r="K1262" s="628"/>
      <c r="L1262" s="628"/>
      <c r="M1262" s="628"/>
      <c r="N1262" s="628"/>
      <c r="O1262" s="628"/>
      <c r="P1262" s="628"/>
      <c r="Q1262" s="628"/>
      <c r="R1262" s="628"/>
      <c r="S1262" s="628"/>
    </row>
    <row r="1263">
      <c r="A1263" s="1885"/>
      <c r="B1263" s="1886"/>
      <c r="C1263" s="645"/>
      <c r="D1263" s="645"/>
      <c r="E1263" s="647"/>
      <c r="F1263" s="647"/>
      <c r="G1263" s="648"/>
      <c r="H1263" s="628"/>
      <c r="I1263" s="628"/>
      <c r="J1263" s="628"/>
      <c r="K1263" s="628"/>
      <c r="L1263" s="628"/>
      <c r="M1263" s="628"/>
      <c r="N1263" s="628"/>
      <c r="O1263" s="628"/>
      <c r="P1263" s="628"/>
      <c r="Q1263" s="628"/>
      <c r="R1263" s="628"/>
      <c r="S1263" s="628"/>
    </row>
    <row r="1264">
      <c r="A1264" s="1885"/>
      <c r="B1264" s="1886"/>
      <c r="C1264" s="645"/>
      <c r="D1264" s="645"/>
      <c r="E1264" s="647"/>
      <c r="F1264" s="647"/>
      <c r="G1264" s="648"/>
      <c r="H1264" s="628"/>
      <c r="I1264" s="628"/>
      <c r="J1264" s="628"/>
      <c r="K1264" s="628"/>
      <c r="L1264" s="628"/>
      <c r="M1264" s="628"/>
      <c r="N1264" s="628"/>
      <c r="O1264" s="628"/>
      <c r="P1264" s="628"/>
      <c r="Q1264" s="628"/>
      <c r="R1264" s="628"/>
      <c r="S1264" s="628"/>
    </row>
    <row r="1265">
      <c r="A1265" s="1885"/>
      <c r="B1265" s="1886"/>
      <c r="C1265" s="645"/>
      <c r="D1265" s="645"/>
      <c r="E1265" s="647"/>
      <c r="F1265" s="647"/>
      <c r="G1265" s="648"/>
      <c r="H1265" s="628"/>
      <c r="I1265" s="628"/>
      <c r="J1265" s="628"/>
      <c r="K1265" s="628"/>
      <c r="L1265" s="628"/>
      <c r="M1265" s="628"/>
      <c r="N1265" s="628"/>
      <c r="O1265" s="628"/>
      <c r="P1265" s="628"/>
      <c r="Q1265" s="628"/>
      <c r="R1265" s="628"/>
      <c r="S1265" s="628"/>
    </row>
    <row r="1266">
      <c r="A1266" s="1885"/>
      <c r="B1266" s="1886"/>
      <c r="C1266" s="645"/>
      <c r="D1266" s="645"/>
      <c r="E1266" s="647"/>
      <c r="F1266" s="647"/>
      <c r="G1266" s="648"/>
      <c r="H1266" s="628"/>
      <c r="I1266" s="628"/>
      <c r="J1266" s="628"/>
      <c r="K1266" s="628"/>
      <c r="L1266" s="628"/>
      <c r="M1266" s="628"/>
      <c r="N1266" s="628"/>
      <c r="O1266" s="628"/>
      <c r="P1266" s="628"/>
      <c r="Q1266" s="628"/>
      <c r="R1266" s="628"/>
      <c r="S1266" s="628"/>
    </row>
    <row r="1267">
      <c r="A1267" s="1885"/>
      <c r="B1267" s="1886"/>
      <c r="C1267" s="645"/>
      <c r="D1267" s="645"/>
      <c r="E1267" s="647"/>
      <c r="F1267" s="647"/>
      <c r="G1267" s="648"/>
      <c r="H1267" s="628"/>
      <c r="I1267" s="628"/>
      <c r="J1267" s="628"/>
      <c r="K1267" s="628"/>
      <c r="L1267" s="628"/>
      <c r="M1267" s="628"/>
      <c r="N1267" s="628"/>
      <c r="O1267" s="628"/>
      <c r="P1267" s="628"/>
      <c r="Q1267" s="628"/>
      <c r="R1267" s="628"/>
      <c r="S1267" s="628"/>
    </row>
    <row r="1268">
      <c r="A1268" s="1885"/>
      <c r="B1268" s="1886"/>
      <c r="C1268" s="645"/>
      <c r="D1268" s="645"/>
      <c r="E1268" s="647"/>
      <c r="F1268" s="647"/>
      <c r="G1268" s="648"/>
      <c r="H1268" s="628"/>
      <c r="I1268" s="628"/>
      <c r="J1268" s="628"/>
      <c r="K1268" s="628"/>
      <c r="L1268" s="628"/>
      <c r="M1268" s="628"/>
      <c r="N1268" s="628"/>
      <c r="O1268" s="628"/>
      <c r="P1268" s="628"/>
      <c r="Q1268" s="628"/>
      <c r="R1268" s="628"/>
      <c r="S1268" s="628"/>
    </row>
    <row r="1269">
      <c r="A1269" s="1885"/>
      <c r="B1269" s="1886"/>
      <c r="C1269" s="645"/>
      <c r="D1269" s="645"/>
      <c r="E1269" s="647"/>
      <c r="F1269" s="647"/>
      <c r="G1269" s="648"/>
      <c r="H1269" s="628"/>
      <c r="I1269" s="628"/>
      <c r="J1269" s="628"/>
      <c r="K1269" s="628"/>
      <c r="L1269" s="628"/>
      <c r="M1269" s="628"/>
      <c r="N1269" s="628"/>
      <c r="O1269" s="628"/>
      <c r="P1269" s="628"/>
      <c r="Q1269" s="628"/>
      <c r="R1269" s="628"/>
      <c r="S1269" s="628"/>
    </row>
    <row r="1270">
      <c r="A1270" s="1885"/>
      <c r="B1270" s="1886"/>
      <c r="C1270" s="645"/>
      <c r="D1270" s="645"/>
      <c r="E1270" s="647"/>
      <c r="F1270" s="647"/>
      <c r="G1270" s="648"/>
      <c r="H1270" s="628"/>
      <c r="I1270" s="628"/>
      <c r="J1270" s="628"/>
      <c r="K1270" s="628"/>
      <c r="L1270" s="628"/>
      <c r="M1270" s="628"/>
      <c r="N1270" s="628"/>
      <c r="O1270" s="628"/>
      <c r="P1270" s="628"/>
      <c r="Q1270" s="628"/>
      <c r="R1270" s="628"/>
      <c r="S1270" s="628"/>
    </row>
    <row r="1271">
      <c r="A1271" s="1885"/>
      <c r="B1271" s="1886"/>
      <c r="C1271" s="645"/>
      <c r="D1271" s="645"/>
      <c r="E1271" s="647"/>
      <c r="F1271" s="647"/>
      <c r="G1271" s="648"/>
      <c r="H1271" s="628"/>
      <c r="I1271" s="628"/>
      <c r="J1271" s="628"/>
      <c r="K1271" s="628"/>
      <c r="L1271" s="628"/>
      <c r="M1271" s="628"/>
      <c r="N1271" s="628"/>
      <c r="O1271" s="628"/>
      <c r="P1271" s="628"/>
      <c r="Q1271" s="628"/>
      <c r="R1271" s="628"/>
      <c r="S1271" s="628"/>
    </row>
    <row r="1272">
      <c r="A1272" s="1885"/>
      <c r="B1272" s="1886"/>
      <c r="C1272" s="645"/>
      <c r="D1272" s="645"/>
      <c r="E1272" s="647"/>
      <c r="F1272" s="647"/>
      <c r="G1272" s="648"/>
      <c r="H1272" s="628"/>
      <c r="I1272" s="628"/>
      <c r="J1272" s="628"/>
      <c r="K1272" s="628"/>
      <c r="L1272" s="628"/>
      <c r="M1272" s="628"/>
      <c r="N1272" s="628"/>
      <c r="O1272" s="628"/>
      <c r="P1272" s="628"/>
      <c r="Q1272" s="628"/>
      <c r="R1272" s="628"/>
      <c r="S1272" s="628"/>
    </row>
    <row r="1273">
      <c r="A1273" s="1885"/>
      <c r="B1273" s="1886"/>
      <c r="C1273" s="645"/>
      <c r="D1273" s="645"/>
      <c r="E1273" s="647"/>
      <c r="F1273" s="647"/>
      <c r="G1273" s="648"/>
      <c r="H1273" s="628"/>
      <c r="I1273" s="628"/>
      <c r="J1273" s="628"/>
      <c r="K1273" s="628"/>
      <c r="L1273" s="628"/>
      <c r="M1273" s="628"/>
      <c r="N1273" s="628"/>
      <c r="O1273" s="628"/>
      <c r="P1273" s="628"/>
      <c r="Q1273" s="628"/>
      <c r="R1273" s="628"/>
      <c r="S1273" s="628"/>
    </row>
    <row r="1274">
      <c r="A1274" s="1885"/>
      <c r="B1274" s="1886"/>
      <c r="C1274" s="645"/>
      <c r="D1274" s="645"/>
      <c r="E1274" s="647"/>
      <c r="F1274" s="647"/>
      <c r="G1274" s="648"/>
      <c r="H1274" s="628"/>
      <c r="I1274" s="628"/>
      <c r="J1274" s="628"/>
      <c r="K1274" s="628"/>
      <c r="L1274" s="628"/>
      <c r="M1274" s="628"/>
      <c r="N1274" s="628"/>
      <c r="O1274" s="628"/>
      <c r="P1274" s="628"/>
      <c r="Q1274" s="628"/>
      <c r="R1274" s="628"/>
      <c r="S1274" s="628"/>
    </row>
    <row r="1275">
      <c r="A1275" s="1885"/>
      <c r="B1275" s="1886"/>
      <c r="C1275" s="645"/>
      <c r="D1275" s="645"/>
      <c r="E1275" s="647"/>
      <c r="F1275" s="647"/>
      <c r="G1275" s="648"/>
      <c r="H1275" s="628"/>
      <c r="I1275" s="628"/>
      <c r="J1275" s="628"/>
      <c r="K1275" s="628"/>
      <c r="L1275" s="628"/>
      <c r="M1275" s="628"/>
      <c r="N1275" s="628"/>
      <c r="O1275" s="628"/>
      <c r="P1275" s="628"/>
      <c r="Q1275" s="628"/>
      <c r="R1275" s="628"/>
      <c r="S1275" s="628"/>
    </row>
    <row r="1276">
      <c r="A1276" s="1885"/>
      <c r="B1276" s="1886"/>
      <c r="C1276" s="645"/>
      <c r="D1276" s="645"/>
      <c r="E1276" s="647"/>
      <c r="F1276" s="647"/>
      <c r="G1276" s="648"/>
      <c r="H1276" s="628"/>
      <c r="I1276" s="628"/>
      <c r="J1276" s="628"/>
      <c r="K1276" s="628"/>
      <c r="L1276" s="628"/>
      <c r="M1276" s="628"/>
      <c r="N1276" s="628"/>
      <c r="O1276" s="628"/>
      <c r="P1276" s="628"/>
      <c r="Q1276" s="628"/>
      <c r="R1276" s="628"/>
      <c r="S1276" s="628"/>
    </row>
    <row r="1277">
      <c r="A1277" s="1885"/>
      <c r="B1277" s="1886"/>
      <c r="C1277" s="645"/>
      <c r="D1277" s="645"/>
      <c r="E1277" s="647"/>
      <c r="F1277" s="647"/>
      <c r="G1277" s="648"/>
      <c r="H1277" s="628"/>
      <c r="I1277" s="628"/>
      <c r="J1277" s="628"/>
      <c r="K1277" s="628"/>
      <c r="L1277" s="628"/>
      <c r="M1277" s="628"/>
      <c r="N1277" s="628"/>
      <c r="O1277" s="628"/>
      <c r="P1277" s="628"/>
      <c r="Q1277" s="628"/>
      <c r="R1277" s="628"/>
      <c r="S1277" s="628"/>
    </row>
    <row r="1278">
      <c r="A1278" s="1885"/>
      <c r="B1278" s="1886"/>
      <c r="C1278" s="645"/>
      <c r="D1278" s="645"/>
      <c r="E1278" s="647"/>
      <c r="F1278" s="647"/>
      <c r="G1278" s="648"/>
      <c r="H1278" s="628"/>
      <c r="I1278" s="628"/>
      <c r="J1278" s="628"/>
      <c r="K1278" s="628"/>
      <c r="L1278" s="628"/>
      <c r="M1278" s="628"/>
      <c r="N1278" s="628"/>
      <c r="O1278" s="628"/>
      <c r="P1278" s="628"/>
      <c r="Q1278" s="628"/>
      <c r="R1278" s="628"/>
      <c r="S1278" s="628"/>
    </row>
    <row r="1279">
      <c r="A1279" s="1885"/>
      <c r="B1279" s="1886"/>
      <c r="C1279" s="645"/>
      <c r="D1279" s="645"/>
      <c r="E1279" s="647"/>
      <c r="F1279" s="647"/>
      <c r="G1279" s="648"/>
      <c r="H1279" s="628"/>
      <c r="I1279" s="628"/>
      <c r="J1279" s="628"/>
      <c r="K1279" s="628"/>
      <c r="L1279" s="628"/>
      <c r="M1279" s="628"/>
      <c r="N1279" s="628"/>
      <c r="O1279" s="628"/>
      <c r="P1279" s="628"/>
      <c r="Q1279" s="628"/>
      <c r="R1279" s="628"/>
      <c r="S1279" s="628"/>
    </row>
    <row r="1280">
      <c r="A1280" s="1885"/>
      <c r="B1280" s="1886"/>
      <c r="C1280" s="645"/>
      <c r="D1280" s="645"/>
      <c r="E1280" s="647"/>
      <c r="F1280" s="647"/>
      <c r="G1280" s="648"/>
      <c r="H1280" s="628"/>
      <c r="I1280" s="628"/>
      <c r="J1280" s="628"/>
      <c r="K1280" s="628"/>
      <c r="L1280" s="628"/>
      <c r="M1280" s="628"/>
      <c r="N1280" s="628"/>
      <c r="O1280" s="628"/>
      <c r="P1280" s="628"/>
      <c r="Q1280" s="628"/>
      <c r="R1280" s="628"/>
      <c r="S1280" s="628"/>
    </row>
    <row r="1281">
      <c r="A1281" s="1885"/>
      <c r="B1281" s="1886"/>
      <c r="C1281" s="645"/>
      <c r="D1281" s="645"/>
      <c r="E1281" s="647"/>
      <c r="F1281" s="647"/>
      <c r="G1281" s="648"/>
      <c r="H1281" s="628"/>
      <c r="I1281" s="628"/>
      <c r="J1281" s="628"/>
      <c r="K1281" s="628"/>
      <c r="L1281" s="628"/>
      <c r="M1281" s="628"/>
      <c r="N1281" s="628"/>
      <c r="O1281" s="628"/>
      <c r="P1281" s="628"/>
      <c r="Q1281" s="628"/>
      <c r="R1281" s="628"/>
      <c r="S1281" s="628"/>
    </row>
    <row r="1282">
      <c r="A1282" s="1885"/>
      <c r="B1282" s="1886"/>
      <c r="C1282" s="645"/>
      <c r="D1282" s="645"/>
      <c r="E1282" s="647"/>
      <c r="F1282" s="647"/>
      <c r="G1282" s="648"/>
      <c r="H1282" s="628"/>
      <c r="I1282" s="628"/>
      <c r="J1282" s="628"/>
      <c r="K1282" s="628"/>
      <c r="L1282" s="628"/>
      <c r="M1282" s="628"/>
      <c r="N1282" s="628"/>
      <c r="O1282" s="628"/>
      <c r="P1282" s="628"/>
      <c r="Q1282" s="628"/>
      <c r="R1282" s="628"/>
      <c r="S1282" s="628"/>
    </row>
    <row r="1283">
      <c r="A1283" s="1885"/>
      <c r="B1283" s="1886"/>
      <c r="C1283" s="645"/>
      <c r="D1283" s="645"/>
      <c r="E1283" s="647"/>
      <c r="F1283" s="647"/>
      <c r="G1283" s="648"/>
      <c r="H1283" s="628"/>
      <c r="I1283" s="628"/>
      <c r="J1283" s="628"/>
      <c r="K1283" s="628"/>
      <c r="L1283" s="628"/>
      <c r="M1283" s="628"/>
      <c r="N1283" s="628"/>
      <c r="O1283" s="628"/>
      <c r="P1283" s="628"/>
      <c r="Q1283" s="628"/>
      <c r="R1283" s="628"/>
      <c r="S1283" s="628"/>
    </row>
    <row r="1284">
      <c r="A1284" s="1885"/>
      <c r="B1284" s="1886"/>
      <c r="C1284" s="645"/>
      <c r="D1284" s="645"/>
      <c r="E1284" s="647"/>
      <c r="F1284" s="647"/>
      <c r="G1284" s="648"/>
      <c r="H1284" s="628"/>
      <c r="I1284" s="628"/>
      <c r="J1284" s="628"/>
      <c r="K1284" s="628"/>
      <c r="L1284" s="628"/>
      <c r="M1284" s="628"/>
      <c r="N1284" s="628"/>
      <c r="O1284" s="628"/>
      <c r="P1284" s="628"/>
      <c r="Q1284" s="628"/>
      <c r="R1284" s="628"/>
      <c r="S1284" s="628"/>
    </row>
    <row r="1285">
      <c r="A1285" s="1885"/>
      <c r="B1285" s="1886"/>
      <c r="C1285" s="645"/>
      <c r="D1285" s="645"/>
      <c r="E1285" s="647"/>
      <c r="F1285" s="647"/>
      <c r="G1285" s="648"/>
      <c r="H1285" s="628"/>
      <c r="I1285" s="628"/>
      <c r="J1285" s="628"/>
      <c r="K1285" s="628"/>
      <c r="L1285" s="628"/>
      <c r="M1285" s="628"/>
      <c r="N1285" s="628"/>
      <c r="O1285" s="628"/>
      <c r="P1285" s="628"/>
      <c r="Q1285" s="628"/>
      <c r="R1285" s="628"/>
      <c r="S1285" s="628"/>
    </row>
    <row r="1286">
      <c r="A1286" s="1885"/>
      <c r="B1286" s="1886"/>
      <c r="C1286" s="645"/>
      <c r="D1286" s="645"/>
      <c r="E1286" s="647"/>
      <c r="F1286" s="647"/>
      <c r="G1286" s="648"/>
      <c r="H1286" s="628"/>
      <c r="I1286" s="628"/>
      <c r="J1286" s="628"/>
      <c r="K1286" s="628"/>
      <c r="L1286" s="628"/>
      <c r="M1286" s="628"/>
      <c r="N1286" s="628"/>
      <c r="O1286" s="628"/>
      <c r="P1286" s="628"/>
      <c r="Q1286" s="628"/>
      <c r="R1286" s="628"/>
      <c r="S1286" s="628"/>
    </row>
    <row r="1287">
      <c r="A1287" s="1885"/>
      <c r="B1287" s="1886"/>
      <c r="C1287" s="645"/>
      <c r="D1287" s="645"/>
      <c r="E1287" s="647"/>
      <c r="F1287" s="647"/>
      <c r="G1287" s="648"/>
      <c r="H1287" s="628"/>
      <c r="I1287" s="628"/>
      <c r="J1287" s="628"/>
      <c r="K1287" s="628"/>
      <c r="L1287" s="628"/>
      <c r="M1287" s="628"/>
      <c r="N1287" s="628"/>
      <c r="O1287" s="628"/>
      <c r="P1287" s="628"/>
      <c r="Q1287" s="628"/>
      <c r="R1287" s="628"/>
      <c r="S1287" s="628"/>
    </row>
    <row r="1288">
      <c r="A1288" s="1885"/>
      <c r="B1288" s="1886"/>
      <c r="C1288" s="645"/>
      <c r="D1288" s="645"/>
      <c r="E1288" s="647"/>
      <c r="F1288" s="647"/>
      <c r="G1288" s="648"/>
      <c r="H1288" s="628"/>
      <c r="I1288" s="628"/>
      <c r="J1288" s="628"/>
      <c r="K1288" s="628"/>
      <c r="L1288" s="628"/>
      <c r="M1288" s="628"/>
      <c r="N1288" s="628"/>
      <c r="O1288" s="628"/>
      <c r="P1288" s="628"/>
      <c r="Q1288" s="628"/>
      <c r="R1288" s="628"/>
      <c r="S1288" s="628"/>
    </row>
    <row r="1289">
      <c r="A1289" s="1885"/>
      <c r="B1289" s="1886"/>
      <c r="C1289" s="645"/>
      <c r="D1289" s="645"/>
      <c r="E1289" s="647"/>
      <c r="F1289" s="647"/>
      <c r="G1289" s="648"/>
      <c r="H1289" s="628"/>
      <c r="I1289" s="628"/>
      <c r="J1289" s="628"/>
      <c r="K1289" s="628"/>
      <c r="L1289" s="628"/>
      <c r="M1289" s="628"/>
      <c r="N1289" s="628"/>
      <c r="O1289" s="628"/>
      <c r="P1289" s="628"/>
      <c r="Q1289" s="628"/>
      <c r="R1289" s="628"/>
      <c r="S1289" s="628"/>
    </row>
    <row r="1290">
      <c r="A1290" s="1885"/>
      <c r="B1290" s="1886"/>
      <c r="C1290" s="645"/>
      <c r="D1290" s="645"/>
      <c r="E1290" s="647"/>
      <c r="F1290" s="647"/>
      <c r="G1290" s="648"/>
      <c r="H1290" s="628"/>
      <c r="I1290" s="628"/>
      <c r="J1290" s="628"/>
      <c r="K1290" s="628"/>
      <c r="L1290" s="628"/>
      <c r="M1290" s="628"/>
      <c r="N1290" s="628"/>
      <c r="O1290" s="628"/>
      <c r="P1290" s="628"/>
      <c r="Q1290" s="628"/>
      <c r="R1290" s="628"/>
      <c r="S1290" s="628"/>
    </row>
    <row r="1291">
      <c r="A1291" s="1885"/>
      <c r="B1291" s="1886"/>
      <c r="C1291" s="645"/>
      <c r="D1291" s="645"/>
      <c r="E1291" s="647"/>
      <c r="F1291" s="647"/>
      <c r="G1291" s="648"/>
      <c r="H1291" s="628"/>
      <c r="I1291" s="628"/>
      <c r="J1291" s="628"/>
      <c r="K1291" s="628"/>
      <c r="L1291" s="628"/>
      <c r="M1291" s="628"/>
      <c r="N1291" s="628"/>
      <c r="O1291" s="628"/>
      <c r="P1291" s="628"/>
      <c r="Q1291" s="628"/>
      <c r="R1291" s="628"/>
      <c r="S1291" s="628"/>
    </row>
    <row r="1292">
      <c r="A1292" s="1885"/>
      <c r="B1292" s="1886"/>
      <c r="C1292" s="645"/>
      <c r="D1292" s="645"/>
      <c r="E1292" s="647"/>
      <c r="F1292" s="647"/>
      <c r="G1292" s="648"/>
      <c r="H1292" s="628"/>
      <c r="I1292" s="628"/>
      <c r="J1292" s="628"/>
      <c r="K1292" s="628"/>
      <c r="L1292" s="628"/>
      <c r="M1292" s="628"/>
      <c r="N1292" s="628"/>
      <c r="O1292" s="628"/>
      <c r="P1292" s="628"/>
      <c r="Q1292" s="628"/>
      <c r="R1292" s="628"/>
      <c r="S1292" s="628"/>
    </row>
    <row r="1293">
      <c r="A1293" s="1885"/>
      <c r="B1293" s="1886"/>
      <c r="C1293" s="645"/>
      <c r="D1293" s="645"/>
      <c r="E1293" s="647"/>
      <c r="F1293" s="647"/>
      <c r="G1293" s="648"/>
      <c r="H1293" s="628"/>
      <c r="I1293" s="628"/>
      <c r="J1293" s="628"/>
      <c r="K1293" s="628"/>
      <c r="L1293" s="628"/>
      <c r="M1293" s="628"/>
      <c r="N1293" s="628"/>
      <c r="O1293" s="628"/>
      <c r="P1293" s="628"/>
      <c r="Q1293" s="628"/>
      <c r="R1293" s="628"/>
      <c r="S1293" s="628"/>
    </row>
    <row r="1294">
      <c r="A1294" s="1885"/>
      <c r="B1294" s="1886"/>
      <c r="C1294" s="645"/>
      <c r="D1294" s="645"/>
      <c r="E1294" s="647"/>
      <c r="F1294" s="647"/>
      <c r="G1294" s="648"/>
      <c r="H1294" s="628"/>
      <c r="I1294" s="628"/>
      <c r="J1294" s="628"/>
      <c r="K1294" s="628"/>
      <c r="L1294" s="628"/>
      <c r="M1294" s="628"/>
      <c r="N1294" s="628"/>
      <c r="O1294" s="628"/>
      <c r="P1294" s="628"/>
      <c r="Q1294" s="628"/>
      <c r="R1294" s="628"/>
      <c r="S1294" s="628"/>
    </row>
    <row r="1295">
      <c r="A1295" s="1885"/>
      <c r="B1295" s="1886"/>
      <c r="C1295" s="645"/>
      <c r="D1295" s="645"/>
      <c r="E1295" s="647"/>
      <c r="F1295" s="647"/>
      <c r="G1295" s="648"/>
      <c r="H1295" s="628"/>
      <c r="I1295" s="628"/>
      <c r="J1295" s="628"/>
      <c r="K1295" s="628"/>
      <c r="L1295" s="628"/>
      <c r="M1295" s="628"/>
      <c r="N1295" s="628"/>
      <c r="O1295" s="628"/>
      <c r="P1295" s="628"/>
      <c r="Q1295" s="628"/>
      <c r="R1295" s="628"/>
      <c r="S1295" s="628"/>
    </row>
    <row r="1296">
      <c r="A1296" s="1885"/>
      <c r="B1296" s="1886"/>
      <c r="C1296" s="645"/>
      <c r="D1296" s="645"/>
      <c r="E1296" s="647"/>
      <c r="F1296" s="647"/>
      <c r="G1296" s="648"/>
      <c r="H1296" s="628"/>
      <c r="I1296" s="628"/>
      <c r="J1296" s="628"/>
      <c r="K1296" s="628"/>
      <c r="L1296" s="628"/>
      <c r="M1296" s="628"/>
      <c r="N1296" s="628"/>
      <c r="O1296" s="628"/>
      <c r="P1296" s="628"/>
      <c r="Q1296" s="628"/>
      <c r="R1296" s="628"/>
      <c r="S1296" s="628"/>
    </row>
    <row r="1297">
      <c r="A1297" s="1885"/>
      <c r="B1297" s="1886"/>
      <c r="C1297" s="645"/>
      <c r="D1297" s="645"/>
      <c r="E1297" s="647"/>
      <c r="F1297" s="647"/>
      <c r="G1297" s="648"/>
      <c r="H1297" s="628"/>
      <c r="I1297" s="628"/>
      <c r="J1297" s="628"/>
      <c r="K1297" s="628"/>
      <c r="L1297" s="628"/>
      <c r="M1297" s="628"/>
      <c r="N1297" s="628"/>
      <c r="O1297" s="628"/>
      <c r="P1297" s="628"/>
      <c r="Q1297" s="628"/>
      <c r="R1297" s="628"/>
      <c r="S1297" s="628"/>
    </row>
    <row r="1298">
      <c r="A1298" s="1885"/>
      <c r="B1298" s="1886"/>
      <c r="C1298" s="645"/>
      <c r="D1298" s="645"/>
      <c r="E1298" s="647"/>
      <c r="F1298" s="647"/>
      <c r="G1298" s="648"/>
      <c r="H1298" s="628"/>
      <c r="I1298" s="628"/>
      <c r="J1298" s="628"/>
      <c r="K1298" s="628"/>
      <c r="L1298" s="628"/>
      <c r="M1298" s="628"/>
      <c r="N1298" s="628"/>
      <c r="O1298" s="628"/>
      <c r="P1298" s="628"/>
      <c r="Q1298" s="628"/>
      <c r="R1298" s="628"/>
      <c r="S1298" s="628"/>
    </row>
    <row r="1299">
      <c r="A1299" s="1885"/>
      <c r="B1299" s="1886"/>
      <c r="C1299" s="645"/>
      <c r="D1299" s="645"/>
      <c r="E1299" s="647"/>
      <c r="F1299" s="647"/>
      <c r="G1299" s="648"/>
      <c r="H1299" s="628"/>
      <c r="I1299" s="628"/>
      <c r="J1299" s="628"/>
      <c r="K1299" s="628"/>
      <c r="L1299" s="628"/>
      <c r="M1299" s="628"/>
      <c r="N1299" s="628"/>
      <c r="O1299" s="628"/>
      <c r="P1299" s="628"/>
      <c r="Q1299" s="628"/>
      <c r="R1299" s="628"/>
      <c r="S1299" s="628"/>
    </row>
    <row r="1300">
      <c r="A1300" s="1885"/>
      <c r="B1300" s="1886"/>
      <c r="C1300" s="645"/>
      <c r="D1300" s="645"/>
      <c r="E1300" s="647"/>
      <c r="F1300" s="647"/>
      <c r="G1300" s="648"/>
      <c r="H1300" s="628"/>
      <c r="I1300" s="628"/>
      <c r="J1300" s="628"/>
      <c r="K1300" s="628"/>
      <c r="L1300" s="628"/>
      <c r="M1300" s="628"/>
      <c r="N1300" s="628"/>
      <c r="O1300" s="628"/>
      <c r="P1300" s="628"/>
      <c r="Q1300" s="628"/>
      <c r="R1300" s="628"/>
      <c r="S1300" s="628"/>
    </row>
    <row r="1301">
      <c r="A1301" s="1885"/>
      <c r="B1301" s="1886"/>
      <c r="C1301" s="645"/>
      <c r="D1301" s="645"/>
      <c r="E1301" s="647"/>
      <c r="F1301" s="647"/>
      <c r="G1301" s="648"/>
      <c r="H1301" s="628"/>
      <c r="I1301" s="628"/>
      <c r="J1301" s="628"/>
      <c r="K1301" s="628"/>
      <c r="L1301" s="628"/>
      <c r="M1301" s="628"/>
      <c r="N1301" s="628"/>
      <c r="O1301" s="628"/>
      <c r="P1301" s="628"/>
      <c r="Q1301" s="628"/>
      <c r="R1301" s="628"/>
      <c r="S1301" s="628"/>
    </row>
    <row r="1302">
      <c r="A1302" s="1885"/>
      <c r="B1302" s="1886"/>
      <c r="C1302" s="645"/>
      <c r="D1302" s="645"/>
      <c r="E1302" s="647"/>
      <c r="F1302" s="647"/>
      <c r="G1302" s="648"/>
      <c r="H1302" s="628"/>
      <c r="I1302" s="628"/>
      <c r="J1302" s="628"/>
      <c r="K1302" s="628"/>
      <c r="L1302" s="628"/>
      <c r="M1302" s="628"/>
      <c r="N1302" s="628"/>
      <c r="O1302" s="628"/>
      <c r="P1302" s="628"/>
      <c r="Q1302" s="628"/>
      <c r="R1302" s="628"/>
      <c r="S1302" s="628"/>
    </row>
    <row r="1303">
      <c r="A1303" s="1885"/>
      <c r="B1303" s="1886"/>
      <c r="C1303" s="645"/>
      <c r="D1303" s="645"/>
      <c r="E1303" s="647"/>
      <c r="F1303" s="647"/>
      <c r="G1303" s="648"/>
      <c r="H1303" s="628"/>
      <c r="I1303" s="628"/>
      <c r="J1303" s="628"/>
      <c r="K1303" s="628"/>
      <c r="L1303" s="628"/>
      <c r="M1303" s="628"/>
      <c r="N1303" s="628"/>
      <c r="O1303" s="628"/>
      <c r="P1303" s="628"/>
      <c r="Q1303" s="628"/>
      <c r="R1303" s="628"/>
      <c r="S1303" s="628"/>
    </row>
    <row r="1304">
      <c r="A1304" s="1885"/>
      <c r="B1304" s="1886"/>
      <c r="C1304" s="645"/>
      <c r="D1304" s="645"/>
      <c r="E1304" s="647"/>
      <c r="F1304" s="647"/>
      <c r="G1304" s="648"/>
      <c r="H1304" s="628"/>
      <c r="I1304" s="628"/>
      <c r="J1304" s="628"/>
      <c r="K1304" s="628"/>
      <c r="L1304" s="628"/>
      <c r="M1304" s="628"/>
      <c r="N1304" s="628"/>
      <c r="O1304" s="628"/>
      <c r="P1304" s="628"/>
      <c r="Q1304" s="628"/>
      <c r="R1304" s="628"/>
      <c r="S1304" s="628"/>
    </row>
    <row r="1305">
      <c r="A1305" s="1885"/>
      <c r="B1305" s="1886"/>
      <c r="C1305" s="645"/>
      <c r="D1305" s="645"/>
      <c r="E1305" s="647"/>
      <c r="F1305" s="647"/>
      <c r="G1305" s="648"/>
      <c r="H1305" s="628"/>
      <c r="I1305" s="628"/>
      <c r="J1305" s="628"/>
      <c r="K1305" s="628"/>
      <c r="L1305" s="628"/>
      <c r="M1305" s="628"/>
      <c r="N1305" s="628"/>
      <c r="O1305" s="628"/>
      <c r="P1305" s="628"/>
      <c r="Q1305" s="628"/>
      <c r="R1305" s="628"/>
      <c r="S1305" s="628"/>
    </row>
    <row r="1306">
      <c r="A1306" s="1885"/>
      <c r="B1306" s="1886"/>
      <c r="C1306" s="645"/>
      <c r="D1306" s="645"/>
      <c r="E1306" s="647"/>
      <c r="F1306" s="647"/>
      <c r="G1306" s="648"/>
      <c r="H1306" s="628"/>
      <c r="I1306" s="628"/>
      <c r="J1306" s="628"/>
      <c r="K1306" s="628"/>
      <c r="L1306" s="628"/>
      <c r="M1306" s="628"/>
      <c r="N1306" s="628"/>
      <c r="O1306" s="628"/>
      <c r="P1306" s="628"/>
      <c r="Q1306" s="628"/>
      <c r="R1306" s="628"/>
      <c r="S1306" s="628"/>
    </row>
    <row r="1307">
      <c r="A1307" s="1885"/>
      <c r="B1307" s="1886"/>
      <c r="C1307" s="645"/>
      <c r="D1307" s="645"/>
      <c r="E1307" s="647"/>
      <c r="F1307" s="647"/>
      <c r="G1307" s="648"/>
      <c r="H1307" s="628"/>
      <c r="I1307" s="628"/>
      <c r="J1307" s="628"/>
      <c r="K1307" s="628"/>
      <c r="L1307" s="628"/>
      <c r="M1307" s="628"/>
      <c r="N1307" s="628"/>
      <c r="O1307" s="628"/>
      <c r="P1307" s="628"/>
      <c r="Q1307" s="628"/>
      <c r="R1307" s="628"/>
      <c r="S1307" s="628"/>
    </row>
    <row r="1308">
      <c r="A1308" s="1885"/>
      <c r="B1308" s="1886"/>
      <c r="C1308" s="645"/>
      <c r="D1308" s="645"/>
      <c r="E1308" s="647"/>
      <c r="F1308" s="647"/>
      <c r="G1308" s="648"/>
      <c r="H1308" s="628"/>
      <c r="I1308" s="628"/>
      <c r="J1308" s="628"/>
      <c r="K1308" s="628"/>
      <c r="L1308" s="628"/>
      <c r="M1308" s="628"/>
      <c r="N1308" s="628"/>
      <c r="O1308" s="628"/>
      <c r="P1308" s="628"/>
      <c r="Q1308" s="628"/>
      <c r="R1308" s="628"/>
      <c r="S1308" s="628"/>
    </row>
    <row r="1309">
      <c r="A1309" s="1885"/>
      <c r="B1309" s="1886"/>
      <c r="C1309" s="645"/>
      <c r="D1309" s="645"/>
      <c r="E1309" s="647"/>
      <c r="F1309" s="647"/>
      <c r="G1309" s="648"/>
      <c r="H1309" s="628"/>
      <c r="I1309" s="628"/>
      <c r="J1309" s="628"/>
      <c r="K1309" s="628"/>
      <c r="L1309" s="628"/>
      <c r="M1309" s="628"/>
      <c r="N1309" s="628"/>
      <c r="O1309" s="628"/>
      <c r="P1309" s="628"/>
      <c r="Q1309" s="628"/>
      <c r="R1309" s="628"/>
      <c r="S1309" s="628"/>
    </row>
    <row r="1310">
      <c r="A1310" s="1885"/>
      <c r="B1310" s="1886"/>
      <c r="C1310" s="645"/>
      <c r="D1310" s="645"/>
      <c r="E1310" s="647"/>
      <c r="F1310" s="647"/>
      <c r="G1310" s="648"/>
      <c r="H1310" s="628"/>
      <c r="I1310" s="628"/>
      <c r="J1310" s="628"/>
      <c r="K1310" s="628"/>
      <c r="L1310" s="628"/>
      <c r="M1310" s="628"/>
      <c r="N1310" s="628"/>
      <c r="O1310" s="628"/>
      <c r="P1310" s="628"/>
      <c r="Q1310" s="628"/>
      <c r="R1310" s="628"/>
      <c r="S1310" s="628"/>
    </row>
    <row r="1311">
      <c r="A1311" s="1885"/>
      <c r="B1311" s="1886"/>
      <c r="C1311" s="645"/>
      <c r="D1311" s="645"/>
      <c r="E1311" s="647"/>
      <c r="F1311" s="647"/>
      <c r="G1311" s="648"/>
      <c r="H1311" s="628"/>
      <c r="I1311" s="628"/>
      <c r="J1311" s="628"/>
      <c r="K1311" s="628"/>
      <c r="L1311" s="628"/>
      <c r="M1311" s="628"/>
      <c r="N1311" s="628"/>
      <c r="O1311" s="628"/>
      <c r="P1311" s="628"/>
      <c r="Q1311" s="628"/>
      <c r="R1311" s="628"/>
      <c r="S1311" s="628"/>
    </row>
    <row r="1312">
      <c r="A1312" s="1885"/>
      <c r="B1312" s="1886"/>
      <c r="C1312" s="645"/>
      <c r="D1312" s="645"/>
      <c r="E1312" s="647"/>
      <c r="F1312" s="647"/>
      <c r="G1312" s="648"/>
      <c r="H1312" s="628"/>
      <c r="I1312" s="628"/>
      <c r="J1312" s="628"/>
      <c r="K1312" s="628"/>
      <c r="L1312" s="628"/>
      <c r="M1312" s="628"/>
      <c r="N1312" s="628"/>
      <c r="O1312" s="628"/>
      <c r="P1312" s="628"/>
      <c r="Q1312" s="628"/>
      <c r="R1312" s="628"/>
      <c r="S1312" s="628"/>
    </row>
    <row r="1313">
      <c r="A1313" s="1885"/>
      <c r="B1313" s="1886"/>
      <c r="C1313" s="645"/>
      <c r="D1313" s="645"/>
      <c r="E1313" s="647"/>
      <c r="F1313" s="647"/>
      <c r="G1313" s="648"/>
      <c r="H1313" s="628"/>
      <c r="I1313" s="628"/>
      <c r="J1313" s="628"/>
      <c r="K1313" s="628"/>
      <c r="L1313" s="628"/>
      <c r="M1313" s="628"/>
      <c r="N1313" s="628"/>
      <c r="O1313" s="628"/>
      <c r="P1313" s="628"/>
      <c r="Q1313" s="628"/>
      <c r="R1313" s="628"/>
      <c r="S1313" s="628"/>
    </row>
    <row r="1314">
      <c r="A1314" s="1885"/>
      <c r="B1314" s="1886"/>
      <c r="C1314" s="645"/>
      <c r="D1314" s="645"/>
      <c r="E1314" s="647"/>
      <c r="F1314" s="647"/>
      <c r="G1314" s="648"/>
      <c r="H1314" s="628"/>
      <c r="I1314" s="628"/>
      <c r="J1314" s="628"/>
      <c r="K1314" s="628"/>
      <c r="L1314" s="628"/>
      <c r="M1314" s="628"/>
      <c r="N1314" s="628"/>
      <c r="O1314" s="628"/>
      <c r="P1314" s="628"/>
      <c r="Q1314" s="628"/>
      <c r="R1314" s="628"/>
      <c r="S1314" s="628"/>
    </row>
    <row r="1315">
      <c r="A1315" s="1885"/>
      <c r="B1315" s="1886"/>
      <c r="C1315" s="645"/>
      <c r="D1315" s="645"/>
      <c r="E1315" s="647"/>
      <c r="F1315" s="647"/>
      <c r="G1315" s="648"/>
      <c r="H1315" s="628"/>
      <c r="I1315" s="628"/>
      <c r="J1315" s="628"/>
      <c r="K1315" s="628"/>
      <c r="L1315" s="628"/>
      <c r="M1315" s="628"/>
      <c r="N1315" s="628"/>
      <c r="O1315" s="628"/>
      <c r="P1315" s="628"/>
      <c r="Q1315" s="628"/>
      <c r="R1315" s="628"/>
      <c r="S1315" s="628"/>
    </row>
    <row r="1316">
      <c r="A1316" s="1885"/>
      <c r="B1316" s="1886"/>
      <c r="C1316" s="645"/>
      <c r="D1316" s="645"/>
      <c r="E1316" s="647"/>
      <c r="F1316" s="647"/>
      <c r="G1316" s="648"/>
      <c r="H1316" s="628"/>
      <c r="I1316" s="628"/>
      <c r="J1316" s="628"/>
      <c r="K1316" s="628"/>
      <c r="L1316" s="628"/>
      <c r="M1316" s="628"/>
      <c r="N1316" s="628"/>
      <c r="O1316" s="628"/>
      <c r="P1316" s="628"/>
      <c r="Q1316" s="628"/>
      <c r="R1316" s="628"/>
      <c r="S1316" s="628"/>
    </row>
    <row r="1317">
      <c r="A1317" s="1885"/>
      <c r="B1317" s="1886"/>
      <c r="C1317" s="645"/>
      <c r="D1317" s="645"/>
      <c r="E1317" s="647"/>
      <c r="F1317" s="647"/>
      <c r="G1317" s="648"/>
      <c r="H1317" s="628"/>
      <c r="I1317" s="628"/>
      <c r="J1317" s="628"/>
      <c r="K1317" s="628"/>
      <c r="L1317" s="628"/>
      <c r="M1317" s="628"/>
      <c r="N1317" s="628"/>
      <c r="O1317" s="628"/>
      <c r="P1317" s="628"/>
      <c r="Q1317" s="628"/>
      <c r="R1317" s="628"/>
      <c r="S1317" s="628"/>
    </row>
    <row r="1318">
      <c r="A1318" s="1885"/>
      <c r="B1318" s="1886"/>
      <c r="C1318" s="645"/>
      <c r="D1318" s="645"/>
      <c r="E1318" s="647"/>
      <c r="F1318" s="647"/>
      <c r="G1318" s="648"/>
      <c r="H1318" s="628"/>
      <c r="I1318" s="628"/>
      <c r="J1318" s="628"/>
      <c r="K1318" s="628"/>
      <c r="L1318" s="628"/>
      <c r="M1318" s="628"/>
      <c r="N1318" s="628"/>
      <c r="O1318" s="628"/>
      <c r="P1318" s="628"/>
      <c r="Q1318" s="628"/>
      <c r="R1318" s="628"/>
      <c r="S1318" s="628"/>
    </row>
    <row r="1319">
      <c r="A1319" s="1885"/>
      <c r="B1319" s="1886"/>
      <c r="C1319" s="645"/>
      <c r="D1319" s="645"/>
      <c r="E1319" s="647"/>
      <c r="F1319" s="647"/>
      <c r="G1319" s="648"/>
      <c r="H1319" s="628"/>
      <c r="I1319" s="628"/>
      <c r="J1319" s="628"/>
      <c r="K1319" s="628"/>
      <c r="L1319" s="628"/>
      <c r="M1319" s="628"/>
      <c r="N1319" s="628"/>
      <c r="O1319" s="628"/>
      <c r="P1319" s="628"/>
      <c r="Q1319" s="628"/>
      <c r="R1319" s="628"/>
      <c r="S1319" s="628"/>
    </row>
    <row r="1320">
      <c r="A1320" s="1885"/>
      <c r="B1320" s="1886"/>
      <c r="C1320" s="645"/>
      <c r="D1320" s="645"/>
      <c r="E1320" s="647"/>
      <c r="F1320" s="647"/>
      <c r="G1320" s="648"/>
      <c r="H1320" s="628"/>
      <c r="I1320" s="628"/>
      <c r="J1320" s="628"/>
      <c r="K1320" s="628"/>
      <c r="L1320" s="628"/>
      <c r="M1320" s="628"/>
      <c r="N1320" s="628"/>
      <c r="O1320" s="628"/>
      <c r="P1320" s="628"/>
      <c r="Q1320" s="628"/>
      <c r="R1320" s="628"/>
      <c r="S1320" s="628"/>
    </row>
    <row r="1321">
      <c r="A1321" s="1885"/>
      <c r="B1321" s="1886"/>
      <c r="C1321" s="645"/>
      <c r="D1321" s="645"/>
      <c r="E1321" s="647"/>
      <c r="F1321" s="647"/>
      <c r="G1321" s="648"/>
      <c r="H1321" s="628"/>
      <c r="I1321" s="628"/>
      <c r="J1321" s="628"/>
      <c r="K1321" s="628"/>
      <c r="L1321" s="628"/>
      <c r="M1321" s="628"/>
      <c r="N1321" s="628"/>
      <c r="O1321" s="628"/>
      <c r="P1321" s="628"/>
      <c r="Q1321" s="628"/>
      <c r="R1321" s="628"/>
      <c r="S1321" s="628"/>
    </row>
    <row r="1322">
      <c r="A1322" s="1885"/>
      <c r="B1322" s="1886"/>
      <c r="C1322" s="645"/>
      <c r="D1322" s="645"/>
      <c r="E1322" s="647"/>
      <c r="F1322" s="647"/>
      <c r="G1322" s="648"/>
      <c r="H1322" s="628"/>
      <c r="I1322" s="628"/>
      <c r="J1322" s="628"/>
      <c r="K1322" s="628"/>
      <c r="L1322" s="628"/>
      <c r="M1322" s="628"/>
      <c r="N1322" s="628"/>
      <c r="O1322" s="628"/>
      <c r="P1322" s="628"/>
      <c r="Q1322" s="628"/>
      <c r="R1322" s="628"/>
      <c r="S1322" s="628"/>
    </row>
    <row r="1323">
      <c r="A1323" s="1885"/>
      <c r="B1323" s="1886"/>
      <c r="C1323" s="645"/>
      <c r="D1323" s="645"/>
      <c r="E1323" s="647"/>
      <c r="F1323" s="647"/>
      <c r="G1323" s="648"/>
      <c r="H1323" s="628"/>
      <c r="I1323" s="628"/>
      <c r="J1323" s="628"/>
      <c r="K1323" s="628"/>
      <c r="L1323" s="628"/>
      <c r="M1323" s="628"/>
      <c r="N1323" s="628"/>
      <c r="O1323" s="628"/>
      <c r="P1323" s="628"/>
      <c r="Q1323" s="628"/>
      <c r="R1323" s="628"/>
      <c r="S1323" s="628"/>
    </row>
    <row r="1324">
      <c r="A1324" s="1885"/>
      <c r="B1324" s="1886"/>
      <c r="C1324" s="645"/>
      <c r="D1324" s="645"/>
      <c r="E1324" s="647"/>
      <c r="F1324" s="647"/>
      <c r="G1324" s="648"/>
      <c r="H1324" s="628"/>
      <c r="I1324" s="628"/>
      <c r="J1324" s="628"/>
      <c r="K1324" s="628"/>
      <c r="L1324" s="628"/>
      <c r="M1324" s="628"/>
      <c r="N1324" s="628"/>
      <c r="O1324" s="628"/>
      <c r="P1324" s="628"/>
      <c r="Q1324" s="628"/>
      <c r="R1324" s="628"/>
      <c r="S1324" s="628"/>
    </row>
    <row r="1325">
      <c r="A1325" s="1885"/>
      <c r="B1325" s="1886"/>
      <c r="C1325" s="645"/>
      <c r="D1325" s="645"/>
      <c r="E1325" s="647"/>
      <c r="F1325" s="647"/>
      <c r="G1325" s="648"/>
      <c r="H1325" s="628"/>
      <c r="I1325" s="628"/>
      <c r="J1325" s="628"/>
      <c r="K1325" s="628"/>
      <c r="L1325" s="628"/>
      <c r="M1325" s="628"/>
      <c r="N1325" s="628"/>
      <c r="O1325" s="628"/>
      <c r="P1325" s="628"/>
      <c r="Q1325" s="628"/>
      <c r="R1325" s="628"/>
      <c r="S1325" s="628"/>
    </row>
    <row r="1326">
      <c r="A1326" s="1885"/>
      <c r="B1326" s="1886"/>
      <c r="C1326" s="645"/>
      <c r="D1326" s="645"/>
      <c r="E1326" s="647"/>
      <c r="F1326" s="647"/>
      <c r="G1326" s="648"/>
      <c r="H1326" s="628"/>
      <c r="I1326" s="628"/>
      <c r="J1326" s="628"/>
      <c r="K1326" s="628"/>
      <c r="L1326" s="628"/>
      <c r="M1326" s="628"/>
      <c r="N1326" s="628"/>
      <c r="O1326" s="628"/>
      <c r="P1326" s="628"/>
      <c r="Q1326" s="628"/>
      <c r="R1326" s="628"/>
      <c r="S1326" s="628"/>
    </row>
    <row r="1327">
      <c r="A1327" s="1885"/>
      <c r="B1327" s="1886"/>
      <c r="C1327" s="645"/>
      <c r="D1327" s="645"/>
      <c r="E1327" s="647"/>
      <c r="F1327" s="647"/>
      <c r="G1327" s="648"/>
      <c r="H1327" s="628"/>
      <c r="I1327" s="628"/>
      <c r="J1327" s="628"/>
      <c r="K1327" s="628"/>
      <c r="L1327" s="628"/>
      <c r="M1327" s="628"/>
      <c r="N1327" s="628"/>
      <c r="O1327" s="628"/>
      <c r="P1327" s="628"/>
      <c r="Q1327" s="628"/>
      <c r="R1327" s="628"/>
      <c r="S1327" s="628"/>
    </row>
    <row r="1328">
      <c r="A1328" s="1885"/>
      <c r="B1328" s="1886"/>
      <c r="C1328" s="645"/>
      <c r="D1328" s="645"/>
      <c r="E1328" s="647"/>
      <c r="F1328" s="647"/>
      <c r="G1328" s="648"/>
      <c r="H1328" s="628"/>
      <c r="I1328" s="628"/>
      <c r="J1328" s="628"/>
      <c r="K1328" s="628"/>
      <c r="L1328" s="628"/>
      <c r="M1328" s="628"/>
      <c r="N1328" s="628"/>
      <c r="O1328" s="628"/>
      <c r="P1328" s="628"/>
      <c r="Q1328" s="628"/>
      <c r="R1328" s="628"/>
      <c r="S1328" s="628"/>
    </row>
    <row r="1329">
      <c r="A1329" s="1885"/>
      <c r="B1329" s="1886"/>
      <c r="C1329" s="645"/>
      <c r="D1329" s="645"/>
      <c r="E1329" s="647"/>
      <c r="F1329" s="647"/>
      <c r="G1329" s="648"/>
      <c r="H1329" s="628"/>
      <c r="I1329" s="628"/>
      <c r="J1329" s="628"/>
      <c r="K1329" s="628"/>
      <c r="L1329" s="628"/>
      <c r="M1329" s="628"/>
      <c r="N1329" s="628"/>
      <c r="O1329" s="628"/>
      <c r="P1329" s="628"/>
      <c r="Q1329" s="628"/>
      <c r="R1329" s="628"/>
      <c r="S1329" s="628"/>
    </row>
    <row r="1330">
      <c r="A1330" s="1885"/>
      <c r="B1330" s="1886"/>
      <c r="C1330" s="645"/>
      <c r="D1330" s="645"/>
      <c r="E1330" s="647"/>
      <c r="F1330" s="647"/>
      <c r="G1330" s="648"/>
      <c r="H1330" s="628"/>
      <c r="I1330" s="628"/>
      <c r="J1330" s="628"/>
      <c r="K1330" s="628"/>
      <c r="L1330" s="628"/>
      <c r="M1330" s="628"/>
      <c r="N1330" s="628"/>
      <c r="O1330" s="628"/>
      <c r="P1330" s="628"/>
      <c r="Q1330" s="628"/>
      <c r="R1330" s="628"/>
      <c r="S1330" s="628"/>
    </row>
    <row r="1331">
      <c r="A1331" s="1885"/>
      <c r="B1331" s="1886"/>
      <c r="C1331" s="645"/>
      <c r="D1331" s="645"/>
      <c r="E1331" s="647"/>
      <c r="F1331" s="647"/>
      <c r="G1331" s="648"/>
      <c r="H1331" s="628"/>
      <c r="I1331" s="628"/>
      <c r="J1331" s="628"/>
      <c r="K1331" s="628"/>
      <c r="L1331" s="628"/>
      <c r="M1331" s="628"/>
      <c r="N1331" s="628"/>
      <c r="O1331" s="628"/>
      <c r="P1331" s="628"/>
      <c r="Q1331" s="628"/>
      <c r="R1331" s="628"/>
      <c r="S1331" s="628"/>
    </row>
    <row r="1332">
      <c r="A1332" s="1885"/>
      <c r="B1332" s="1886"/>
      <c r="C1332" s="645"/>
      <c r="D1332" s="645"/>
      <c r="E1332" s="647"/>
      <c r="F1332" s="647"/>
      <c r="G1332" s="648"/>
      <c r="H1332" s="628"/>
      <c r="I1332" s="628"/>
      <c r="J1332" s="628"/>
      <c r="K1332" s="628"/>
      <c r="L1332" s="628"/>
      <c r="M1332" s="628"/>
      <c r="N1332" s="628"/>
      <c r="O1332" s="628"/>
      <c r="P1332" s="628"/>
      <c r="Q1332" s="628"/>
      <c r="R1332" s="628"/>
      <c r="S1332" s="628"/>
    </row>
    <row r="1333">
      <c r="A1333" s="1885"/>
      <c r="B1333" s="1886"/>
      <c r="C1333" s="645"/>
      <c r="D1333" s="645"/>
      <c r="E1333" s="647"/>
      <c r="F1333" s="647"/>
      <c r="G1333" s="648"/>
      <c r="H1333" s="628"/>
      <c r="I1333" s="628"/>
      <c r="J1333" s="628"/>
      <c r="K1333" s="628"/>
      <c r="L1333" s="628"/>
      <c r="M1333" s="628"/>
      <c r="N1333" s="628"/>
      <c r="O1333" s="628"/>
      <c r="P1333" s="628"/>
      <c r="Q1333" s="628"/>
      <c r="R1333" s="628"/>
      <c r="S1333" s="628"/>
    </row>
    <row r="1334">
      <c r="A1334" s="1885"/>
      <c r="B1334" s="1886"/>
      <c r="C1334" s="645"/>
      <c r="D1334" s="645"/>
      <c r="E1334" s="647"/>
      <c r="F1334" s="647"/>
      <c r="G1334" s="648"/>
      <c r="H1334" s="628"/>
      <c r="I1334" s="628"/>
      <c r="J1334" s="628"/>
      <c r="K1334" s="628"/>
      <c r="L1334" s="628"/>
      <c r="M1334" s="628"/>
      <c r="N1334" s="628"/>
      <c r="O1334" s="628"/>
      <c r="P1334" s="628"/>
      <c r="Q1334" s="628"/>
      <c r="R1334" s="628"/>
      <c r="S1334" s="628"/>
    </row>
    <row r="1335">
      <c r="A1335" s="1885"/>
      <c r="B1335" s="1886"/>
      <c r="C1335" s="645"/>
      <c r="D1335" s="645"/>
      <c r="E1335" s="647"/>
      <c r="F1335" s="647"/>
      <c r="G1335" s="648"/>
      <c r="H1335" s="628"/>
      <c r="I1335" s="628"/>
      <c r="J1335" s="628"/>
      <c r="K1335" s="628"/>
      <c r="L1335" s="628"/>
      <c r="M1335" s="628"/>
      <c r="N1335" s="628"/>
      <c r="O1335" s="628"/>
      <c r="P1335" s="628"/>
      <c r="Q1335" s="628"/>
      <c r="R1335" s="628"/>
      <c r="S1335" s="628"/>
    </row>
    <row r="1336">
      <c r="A1336" s="1885"/>
      <c r="B1336" s="1886"/>
      <c r="C1336" s="645"/>
      <c r="D1336" s="645"/>
      <c r="E1336" s="647"/>
      <c r="F1336" s="647"/>
      <c r="G1336" s="648"/>
      <c r="H1336" s="628"/>
      <c r="I1336" s="628"/>
      <c r="J1336" s="628"/>
      <c r="K1336" s="628"/>
      <c r="L1336" s="628"/>
      <c r="M1336" s="628"/>
      <c r="N1336" s="628"/>
      <c r="O1336" s="628"/>
      <c r="P1336" s="628"/>
      <c r="Q1336" s="628"/>
      <c r="R1336" s="628"/>
      <c r="S1336" s="628"/>
    </row>
    <row r="1337">
      <c r="A1337" s="1885"/>
      <c r="B1337" s="1886"/>
      <c r="C1337" s="645"/>
      <c r="D1337" s="645"/>
      <c r="E1337" s="647"/>
      <c r="F1337" s="647"/>
      <c r="G1337" s="648"/>
      <c r="H1337" s="628"/>
      <c r="I1337" s="628"/>
      <c r="J1337" s="628"/>
      <c r="K1337" s="628"/>
      <c r="L1337" s="628"/>
      <c r="M1337" s="628"/>
      <c r="N1337" s="628"/>
      <c r="O1337" s="628"/>
      <c r="P1337" s="628"/>
      <c r="Q1337" s="628"/>
      <c r="R1337" s="628"/>
      <c r="S1337" s="628"/>
    </row>
    <row r="1338">
      <c r="A1338" s="1885"/>
      <c r="B1338" s="1886"/>
      <c r="C1338" s="645"/>
      <c r="D1338" s="645"/>
      <c r="E1338" s="647"/>
      <c r="F1338" s="647"/>
      <c r="G1338" s="648"/>
      <c r="H1338" s="628"/>
      <c r="I1338" s="628"/>
      <c r="J1338" s="628"/>
      <c r="K1338" s="628"/>
      <c r="L1338" s="628"/>
      <c r="M1338" s="628"/>
      <c r="N1338" s="628"/>
      <c r="O1338" s="628"/>
      <c r="P1338" s="628"/>
      <c r="Q1338" s="628"/>
      <c r="R1338" s="628"/>
      <c r="S1338" s="628"/>
    </row>
    <row r="1339">
      <c r="A1339" s="1885"/>
      <c r="B1339" s="1886"/>
      <c r="C1339" s="645"/>
      <c r="D1339" s="645"/>
      <c r="E1339" s="647"/>
      <c r="F1339" s="647"/>
      <c r="G1339" s="648"/>
      <c r="H1339" s="628"/>
      <c r="I1339" s="628"/>
      <c r="J1339" s="628"/>
      <c r="K1339" s="628"/>
      <c r="L1339" s="628"/>
      <c r="M1339" s="628"/>
      <c r="N1339" s="628"/>
      <c r="O1339" s="628"/>
      <c r="P1339" s="628"/>
      <c r="Q1339" s="628"/>
      <c r="R1339" s="628"/>
      <c r="S1339" s="628"/>
    </row>
    <row r="1340">
      <c r="A1340" s="1885"/>
      <c r="B1340" s="1886"/>
      <c r="C1340" s="645"/>
      <c r="D1340" s="645"/>
      <c r="E1340" s="647"/>
      <c r="F1340" s="647"/>
      <c r="G1340" s="648"/>
      <c r="H1340" s="628"/>
      <c r="I1340" s="628"/>
      <c r="J1340" s="628"/>
      <c r="K1340" s="628"/>
      <c r="L1340" s="628"/>
      <c r="M1340" s="628"/>
      <c r="N1340" s="628"/>
      <c r="O1340" s="628"/>
      <c r="P1340" s="628"/>
      <c r="Q1340" s="628"/>
      <c r="R1340" s="628"/>
      <c r="S1340" s="628"/>
    </row>
    <row r="1341">
      <c r="A1341" s="1885"/>
      <c r="B1341" s="1886"/>
      <c r="C1341" s="645"/>
      <c r="D1341" s="645"/>
      <c r="E1341" s="647"/>
      <c r="F1341" s="647"/>
      <c r="G1341" s="648"/>
      <c r="H1341" s="628"/>
      <c r="I1341" s="628"/>
      <c r="J1341" s="628"/>
      <c r="K1341" s="628"/>
      <c r="L1341" s="628"/>
      <c r="M1341" s="628"/>
      <c r="N1341" s="628"/>
      <c r="O1341" s="628"/>
      <c r="P1341" s="628"/>
      <c r="Q1341" s="628"/>
      <c r="R1341" s="628"/>
      <c r="S1341" s="628"/>
    </row>
    <row r="1342">
      <c r="A1342" s="1885"/>
      <c r="B1342" s="1886"/>
      <c r="C1342" s="645"/>
      <c r="D1342" s="645"/>
      <c r="E1342" s="647"/>
      <c r="F1342" s="647"/>
      <c r="G1342" s="648"/>
      <c r="H1342" s="628"/>
      <c r="I1342" s="628"/>
      <c r="J1342" s="628"/>
      <c r="K1342" s="628"/>
      <c r="L1342" s="628"/>
      <c r="M1342" s="628"/>
      <c r="N1342" s="628"/>
      <c r="O1342" s="628"/>
      <c r="P1342" s="628"/>
      <c r="Q1342" s="628"/>
      <c r="R1342" s="628"/>
      <c r="S1342" s="628"/>
    </row>
    <row r="1343">
      <c r="A1343" s="1885"/>
      <c r="B1343" s="1886"/>
      <c r="C1343" s="645"/>
      <c r="D1343" s="645"/>
      <c r="E1343" s="647"/>
      <c r="F1343" s="647"/>
      <c r="G1343" s="648"/>
      <c r="H1343" s="628"/>
      <c r="I1343" s="628"/>
      <c r="J1343" s="628"/>
      <c r="K1343" s="628"/>
      <c r="L1343" s="628"/>
      <c r="M1343" s="628"/>
      <c r="N1343" s="628"/>
      <c r="O1343" s="628"/>
      <c r="P1343" s="628"/>
      <c r="Q1343" s="628"/>
      <c r="R1343" s="628"/>
      <c r="S1343" s="628"/>
    </row>
    <row r="1344">
      <c r="A1344" s="1885"/>
      <c r="B1344" s="1886"/>
      <c r="C1344" s="645"/>
      <c r="D1344" s="645"/>
      <c r="E1344" s="647"/>
      <c r="F1344" s="647"/>
      <c r="G1344" s="648"/>
      <c r="H1344" s="628"/>
      <c r="I1344" s="628"/>
      <c r="J1344" s="628"/>
      <c r="K1344" s="628"/>
      <c r="L1344" s="628"/>
      <c r="M1344" s="628"/>
      <c r="N1344" s="628"/>
      <c r="O1344" s="628"/>
      <c r="P1344" s="628"/>
      <c r="Q1344" s="628"/>
      <c r="R1344" s="628"/>
      <c r="S1344" s="628"/>
    </row>
    <row r="1345">
      <c r="A1345" s="1885"/>
      <c r="B1345" s="1886"/>
      <c r="C1345" s="645"/>
      <c r="D1345" s="645"/>
      <c r="E1345" s="647"/>
      <c r="F1345" s="647"/>
      <c r="G1345" s="648"/>
      <c r="H1345" s="628"/>
      <c r="I1345" s="628"/>
      <c r="J1345" s="628"/>
      <c r="K1345" s="628"/>
      <c r="L1345" s="628"/>
      <c r="M1345" s="628"/>
      <c r="N1345" s="628"/>
      <c r="O1345" s="628"/>
      <c r="P1345" s="628"/>
      <c r="Q1345" s="628"/>
      <c r="R1345" s="628"/>
      <c r="S1345" s="628"/>
    </row>
    <row r="1346">
      <c r="A1346" s="1885"/>
      <c r="B1346" s="1886"/>
      <c r="C1346" s="645"/>
      <c r="D1346" s="645"/>
      <c r="E1346" s="647"/>
      <c r="F1346" s="647"/>
      <c r="G1346" s="648"/>
      <c r="H1346" s="628"/>
      <c r="I1346" s="628"/>
      <c r="J1346" s="628"/>
      <c r="K1346" s="628"/>
      <c r="L1346" s="628"/>
      <c r="M1346" s="628"/>
      <c r="N1346" s="628"/>
      <c r="O1346" s="628"/>
      <c r="P1346" s="628"/>
      <c r="Q1346" s="628"/>
      <c r="R1346" s="628"/>
      <c r="S1346" s="628"/>
    </row>
    <row r="1347">
      <c r="A1347" s="1885"/>
      <c r="B1347" s="1886"/>
      <c r="C1347" s="645"/>
      <c r="D1347" s="645"/>
      <c r="E1347" s="647"/>
      <c r="F1347" s="647"/>
      <c r="G1347" s="648"/>
      <c r="H1347" s="628"/>
      <c r="I1347" s="628"/>
      <c r="J1347" s="628"/>
      <c r="K1347" s="628"/>
      <c r="L1347" s="628"/>
      <c r="M1347" s="628"/>
      <c r="N1347" s="628"/>
      <c r="O1347" s="628"/>
      <c r="P1347" s="628"/>
      <c r="Q1347" s="628"/>
      <c r="R1347" s="628"/>
      <c r="S1347" s="628"/>
    </row>
    <row r="1348">
      <c r="A1348" s="1885"/>
      <c r="B1348" s="1886"/>
      <c r="C1348" s="645"/>
      <c r="D1348" s="645"/>
      <c r="E1348" s="647"/>
      <c r="F1348" s="647"/>
      <c r="G1348" s="648"/>
      <c r="H1348" s="628"/>
      <c r="I1348" s="628"/>
      <c r="J1348" s="628"/>
      <c r="K1348" s="628"/>
      <c r="L1348" s="628"/>
      <c r="M1348" s="628"/>
      <c r="N1348" s="628"/>
      <c r="O1348" s="628"/>
      <c r="P1348" s="628"/>
      <c r="Q1348" s="628"/>
      <c r="R1348" s="628"/>
      <c r="S1348" s="628"/>
    </row>
    <row r="1349">
      <c r="A1349" s="1885"/>
      <c r="B1349" s="1886"/>
      <c r="C1349" s="645"/>
      <c r="D1349" s="645"/>
      <c r="E1349" s="647"/>
      <c r="F1349" s="647"/>
      <c r="G1349" s="648"/>
      <c r="H1349" s="628"/>
      <c r="I1349" s="628"/>
      <c r="J1349" s="628"/>
      <c r="K1349" s="628"/>
      <c r="L1349" s="628"/>
      <c r="M1349" s="628"/>
      <c r="N1349" s="628"/>
      <c r="O1349" s="628"/>
      <c r="P1349" s="628"/>
      <c r="Q1349" s="628"/>
      <c r="R1349" s="628"/>
      <c r="S1349" s="628"/>
    </row>
    <row r="1350">
      <c r="A1350" s="1885"/>
      <c r="B1350" s="1886"/>
      <c r="C1350" s="645"/>
      <c r="D1350" s="645"/>
      <c r="E1350" s="647"/>
      <c r="F1350" s="647"/>
      <c r="G1350" s="648"/>
      <c r="H1350" s="628"/>
      <c r="I1350" s="628"/>
      <c r="J1350" s="628"/>
      <c r="K1350" s="628"/>
      <c r="L1350" s="628"/>
      <c r="M1350" s="628"/>
      <c r="N1350" s="628"/>
      <c r="O1350" s="628"/>
      <c r="P1350" s="628"/>
      <c r="Q1350" s="628"/>
      <c r="R1350" s="628"/>
      <c r="S1350" s="628"/>
    </row>
    <row r="1351">
      <c r="A1351" s="1885"/>
      <c r="B1351" s="1886"/>
      <c r="C1351" s="645"/>
      <c r="D1351" s="645"/>
      <c r="E1351" s="647"/>
      <c r="F1351" s="647"/>
      <c r="G1351" s="648"/>
      <c r="H1351" s="628"/>
      <c r="I1351" s="628"/>
      <c r="J1351" s="628"/>
      <c r="K1351" s="628"/>
      <c r="L1351" s="628"/>
      <c r="M1351" s="628"/>
      <c r="N1351" s="628"/>
      <c r="O1351" s="628"/>
      <c r="P1351" s="628"/>
      <c r="Q1351" s="628"/>
      <c r="R1351" s="628"/>
      <c r="S1351" s="628"/>
    </row>
    <row r="1352">
      <c r="A1352" s="1885"/>
      <c r="B1352" s="1886"/>
      <c r="C1352" s="645"/>
      <c r="D1352" s="645"/>
      <c r="E1352" s="647"/>
      <c r="F1352" s="647"/>
      <c r="G1352" s="648"/>
      <c r="H1352" s="628"/>
      <c r="I1352" s="628"/>
      <c r="J1352" s="628"/>
      <c r="K1352" s="628"/>
      <c r="L1352" s="628"/>
      <c r="M1352" s="628"/>
      <c r="N1352" s="628"/>
      <c r="O1352" s="628"/>
      <c r="P1352" s="628"/>
      <c r="Q1352" s="628"/>
      <c r="R1352" s="628"/>
      <c r="S1352" s="628"/>
    </row>
    <row r="1353">
      <c r="A1353" s="1885"/>
      <c r="B1353" s="1886"/>
      <c r="C1353" s="645"/>
      <c r="D1353" s="645"/>
      <c r="E1353" s="647"/>
      <c r="F1353" s="647"/>
      <c r="G1353" s="648"/>
      <c r="H1353" s="628"/>
      <c r="I1353" s="628"/>
      <c r="J1353" s="628"/>
      <c r="K1353" s="628"/>
      <c r="L1353" s="628"/>
      <c r="M1353" s="628"/>
      <c r="N1353" s="628"/>
      <c r="O1353" s="628"/>
      <c r="P1353" s="628"/>
      <c r="Q1353" s="628"/>
      <c r="R1353" s="628"/>
      <c r="S1353" s="628"/>
    </row>
    <row r="1354">
      <c r="A1354" s="1885"/>
      <c r="B1354" s="1886"/>
      <c r="C1354" s="645"/>
      <c r="D1354" s="645"/>
      <c r="E1354" s="647"/>
      <c r="F1354" s="647"/>
      <c r="G1354" s="648"/>
      <c r="H1354" s="628"/>
      <c r="I1354" s="628"/>
      <c r="J1354" s="628"/>
      <c r="K1354" s="628"/>
      <c r="L1354" s="628"/>
      <c r="M1354" s="628"/>
      <c r="N1354" s="628"/>
      <c r="O1354" s="628"/>
      <c r="P1354" s="628"/>
      <c r="Q1354" s="628"/>
      <c r="R1354" s="628"/>
      <c r="S1354" s="628"/>
    </row>
    <row r="1355">
      <c r="A1355" s="1885"/>
      <c r="B1355" s="1886"/>
      <c r="C1355" s="645"/>
      <c r="D1355" s="645"/>
      <c r="E1355" s="647"/>
      <c r="F1355" s="647"/>
      <c r="G1355" s="648"/>
      <c r="H1355" s="628"/>
      <c r="I1355" s="628"/>
      <c r="J1355" s="628"/>
      <c r="K1355" s="628"/>
      <c r="L1355" s="628"/>
      <c r="M1355" s="628"/>
      <c r="N1355" s="628"/>
      <c r="O1355" s="628"/>
      <c r="P1355" s="628"/>
      <c r="Q1355" s="628"/>
      <c r="R1355" s="628"/>
      <c r="S1355" s="628"/>
    </row>
    <row r="1356">
      <c r="A1356" s="1885"/>
      <c r="B1356" s="1886"/>
      <c r="C1356" s="645"/>
      <c r="D1356" s="645"/>
      <c r="E1356" s="647"/>
      <c r="F1356" s="647"/>
      <c r="G1356" s="648"/>
      <c r="H1356" s="628"/>
      <c r="I1356" s="628"/>
      <c r="J1356" s="628"/>
      <c r="K1356" s="628"/>
      <c r="L1356" s="628"/>
      <c r="M1356" s="628"/>
      <c r="N1356" s="628"/>
      <c r="O1356" s="628"/>
      <c r="P1356" s="628"/>
      <c r="Q1356" s="628"/>
      <c r="R1356" s="628"/>
      <c r="S1356" s="628"/>
    </row>
    <row r="1357">
      <c r="A1357" s="1885"/>
      <c r="B1357" s="1886"/>
      <c r="C1357" s="645"/>
      <c r="D1357" s="645"/>
      <c r="E1357" s="647"/>
      <c r="F1357" s="647"/>
      <c r="G1357" s="648"/>
      <c r="H1357" s="628"/>
      <c r="I1357" s="628"/>
      <c r="J1357" s="628"/>
      <c r="K1357" s="628"/>
      <c r="L1357" s="628"/>
      <c r="M1357" s="628"/>
      <c r="N1357" s="628"/>
      <c r="O1357" s="628"/>
      <c r="P1357" s="628"/>
      <c r="Q1357" s="628"/>
      <c r="R1357" s="628"/>
      <c r="S1357" s="628"/>
    </row>
    <row r="1358">
      <c r="A1358" s="1885"/>
      <c r="B1358" s="1886"/>
      <c r="C1358" s="645"/>
      <c r="D1358" s="645"/>
      <c r="E1358" s="647"/>
      <c r="F1358" s="647"/>
      <c r="G1358" s="648"/>
      <c r="H1358" s="628"/>
      <c r="I1358" s="628"/>
      <c r="J1358" s="628"/>
      <c r="K1358" s="628"/>
      <c r="L1358" s="628"/>
      <c r="M1358" s="628"/>
      <c r="N1358" s="628"/>
      <c r="O1358" s="628"/>
      <c r="P1358" s="628"/>
      <c r="Q1358" s="628"/>
      <c r="R1358" s="628"/>
      <c r="S1358" s="628"/>
    </row>
    <row r="1359">
      <c r="A1359" s="1885"/>
      <c r="B1359" s="1886"/>
      <c r="C1359" s="645"/>
      <c r="D1359" s="645"/>
      <c r="E1359" s="647"/>
      <c r="F1359" s="647"/>
      <c r="G1359" s="648"/>
      <c r="H1359" s="628"/>
      <c r="I1359" s="628"/>
      <c r="J1359" s="628"/>
      <c r="K1359" s="628"/>
      <c r="L1359" s="628"/>
      <c r="M1359" s="628"/>
      <c r="N1359" s="628"/>
      <c r="O1359" s="628"/>
      <c r="P1359" s="628"/>
      <c r="Q1359" s="628"/>
      <c r="R1359" s="628"/>
      <c r="S1359" s="628"/>
    </row>
    <row r="1360">
      <c r="A1360" s="1885"/>
      <c r="B1360" s="1886"/>
      <c r="C1360" s="645"/>
      <c r="D1360" s="645"/>
      <c r="E1360" s="647"/>
      <c r="F1360" s="647"/>
      <c r="G1360" s="648"/>
      <c r="H1360" s="628"/>
      <c r="I1360" s="628"/>
      <c r="J1360" s="628"/>
      <c r="K1360" s="628"/>
      <c r="L1360" s="628"/>
      <c r="M1360" s="628"/>
      <c r="N1360" s="628"/>
      <c r="O1360" s="628"/>
      <c r="P1360" s="628"/>
      <c r="Q1360" s="628"/>
      <c r="R1360" s="628"/>
      <c r="S1360" s="628"/>
    </row>
    <row r="1361">
      <c r="A1361" s="1885"/>
      <c r="B1361" s="1886"/>
      <c r="C1361" s="645"/>
      <c r="D1361" s="645"/>
      <c r="E1361" s="647"/>
      <c r="F1361" s="647"/>
      <c r="G1361" s="648"/>
      <c r="H1361" s="628"/>
      <c r="I1361" s="628"/>
      <c r="J1361" s="628"/>
      <c r="K1361" s="628"/>
      <c r="L1361" s="628"/>
      <c r="M1361" s="628"/>
      <c r="N1361" s="628"/>
      <c r="O1361" s="628"/>
      <c r="P1361" s="628"/>
      <c r="Q1361" s="628"/>
      <c r="R1361" s="628"/>
      <c r="S1361" s="628"/>
    </row>
    <row r="1362">
      <c r="A1362" s="1885"/>
      <c r="B1362" s="1886"/>
      <c r="C1362" s="645"/>
      <c r="D1362" s="645"/>
      <c r="E1362" s="647"/>
      <c r="F1362" s="647"/>
      <c r="G1362" s="648"/>
      <c r="H1362" s="628"/>
      <c r="I1362" s="628"/>
      <c r="J1362" s="628"/>
      <c r="K1362" s="628"/>
      <c r="L1362" s="628"/>
      <c r="M1362" s="628"/>
      <c r="N1362" s="628"/>
      <c r="O1362" s="628"/>
      <c r="P1362" s="628"/>
      <c r="Q1362" s="628"/>
      <c r="R1362" s="628"/>
      <c r="S1362" s="628"/>
    </row>
    <row r="1363">
      <c r="A1363" s="1885"/>
      <c r="B1363" s="1886"/>
      <c r="C1363" s="645"/>
      <c r="D1363" s="645"/>
      <c r="E1363" s="647"/>
      <c r="F1363" s="647"/>
      <c r="G1363" s="648"/>
      <c r="H1363" s="628"/>
      <c r="I1363" s="628"/>
      <c r="J1363" s="628"/>
      <c r="K1363" s="628"/>
      <c r="L1363" s="628"/>
      <c r="M1363" s="628"/>
      <c r="N1363" s="628"/>
      <c r="O1363" s="628"/>
      <c r="P1363" s="628"/>
      <c r="Q1363" s="628"/>
      <c r="R1363" s="628"/>
      <c r="S1363" s="628"/>
    </row>
    <row r="1364">
      <c r="A1364" s="1885"/>
      <c r="B1364" s="1886"/>
      <c r="C1364" s="645"/>
      <c r="D1364" s="645"/>
      <c r="E1364" s="647"/>
      <c r="F1364" s="647"/>
      <c r="G1364" s="648"/>
      <c r="H1364" s="628"/>
      <c r="I1364" s="628"/>
      <c r="J1364" s="628"/>
      <c r="K1364" s="628"/>
      <c r="L1364" s="628"/>
      <c r="M1364" s="628"/>
      <c r="N1364" s="628"/>
      <c r="O1364" s="628"/>
      <c r="P1364" s="628"/>
      <c r="Q1364" s="628"/>
      <c r="R1364" s="628"/>
      <c r="S1364" s="628"/>
    </row>
    <row r="1365">
      <c r="A1365" s="1885"/>
      <c r="B1365" s="1886"/>
      <c r="C1365" s="645"/>
      <c r="D1365" s="645"/>
      <c r="E1365" s="647"/>
      <c r="F1365" s="647"/>
      <c r="G1365" s="648"/>
      <c r="H1365" s="628"/>
      <c r="I1365" s="628"/>
      <c r="J1365" s="628"/>
      <c r="K1365" s="628"/>
      <c r="L1365" s="628"/>
      <c r="M1365" s="628"/>
      <c r="N1365" s="628"/>
      <c r="O1365" s="628"/>
      <c r="P1365" s="628"/>
      <c r="Q1365" s="628"/>
      <c r="R1365" s="628"/>
      <c r="S1365" s="628"/>
    </row>
    <row r="1366">
      <c r="A1366" s="1885"/>
      <c r="B1366" s="1886"/>
      <c r="C1366" s="645"/>
      <c r="D1366" s="645"/>
      <c r="E1366" s="647"/>
      <c r="F1366" s="647"/>
      <c r="G1366" s="648"/>
      <c r="H1366" s="628"/>
      <c r="I1366" s="628"/>
      <c r="J1366" s="628"/>
      <c r="K1366" s="628"/>
      <c r="L1366" s="628"/>
      <c r="M1366" s="628"/>
      <c r="N1366" s="628"/>
      <c r="O1366" s="628"/>
      <c r="P1366" s="628"/>
      <c r="Q1366" s="628"/>
      <c r="R1366" s="628"/>
      <c r="S1366" s="628"/>
    </row>
    <row r="1367">
      <c r="A1367" s="1885"/>
      <c r="B1367" s="1886"/>
      <c r="C1367" s="645"/>
      <c r="D1367" s="645"/>
      <c r="E1367" s="647"/>
      <c r="F1367" s="647"/>
      <c r="G1367" s="648"/>
      <c r="H1367" s="628"/>
      <c r="I1367" s="628"/>
      <c r="J1367" s="628"/>
      <c r="K1367" s="628"/>
      <c r="L1367" s="628"/>
      <c r="M1367" s="628"/>
      <c r="N1367" s="628"/>
      <c r="O1367" s="628"/>
      <c r="P1367" s="628"/>
      <c r="Q1367" s="628"/>
      <c r="R1367" s="628"/>
      <c r="S1367" s="628"/>
    </row>
    <row r="1368">
      <c r="A1368" s="1885"/>
      <c r="B1368" s="1886"/>
      <c r="C1368" s="645"/>
      <c r="D1368" s="645"/>
      <c r="E1368" s="647"/>
      <c r="F1368" s="647"/>
      <c r="G1368" s="648"/>
      <c r="H1368" s="628"/>
      <c r="I1368" s="628"/>
      <c r="J1368" s="628"/>
      <c r="K1368" s="628"/>
      <c r="L1368" s="628"/>
      <c r="M1368" s="628"/>
      <c r="N1368" s="628"/>
      <c r="O1368" s="628"/>
      <c r="P1368" s="628"/>
      <c r="Q1368" s="628"/>
      <c r="R1368" s="628"/>
      <c r="S1368" s="628"/>
    </row>
    <row r="1369">
      <c r="A1369" s="1885"/>
      <c r="B1369" s="1886"/>
      <c r="C1369" s="645"/>
      <c r="D1369" s="645"/>
      <c r="E1369" s="647"/>
      <c r="F1369" s="647"/>
      <c r="G1369" s="648"/>
      <c r="H1369" s="628"/>
      <c r="I1369" s="628"/>
      <c r="J1369" s="628"/>
      <c r="K1369" s="628"/>
      <c r="L1369" s="628"/>
      <c r="M1369" s="628"/>
      <c r="N1369" s="628"/>
      <c r="O1369" s="628"/>
      <c r="P1369" s="628"/>
      <c r="Q1369" s="628"/>
      <c r="R1369" s="628"/>
      <c r="S1369" s="628"/>
    </row>
    <row r="1370">
      <c r="A1370" s="1885"/>
      <c r="B1370" s="1886"/>
      <c r="C1370" s="645"/>
      <c r="D1370" s="645"/>
      <c r="E1370" s="647"/>
      <c r="F1370" s="647"/>
      <c r="G1370" s="648"/>
      <c r="H1370" s="628"/>
      <c r="I1370" s="628"/>
      <c r="J1370" s="628"/>
      <c r="K1370" s="628"/>
      <c r="L1370" s="628"/>
      <c r="M1370" s="628"/>
      <c r="N1370" s="628"/>
      <c r="O1370" s="628"/>
      <c r="P1370" s="628"/>
      <c r="Q1370" s="628"/>
      <c r="R1370" s="628"/>
      <c r="S1370" s="628"/>
    </row>
    <row r="1371">
      <c r="A1371" s="1885"/>
      <c r="B1371" s="1886"/>
      <c r="C1371" s="645"/>
      <c r="D1371" s="645"/>
      <c r="E1371" s="647"/>
      <c r="F1371" s="647"/>
      <c r="G1371" s="648"/>
      <c r="H1371" s="628"/>
      <c r="I1371" s="628"/>
      <c r="J1371" s="628"/>
      <c r="K1371" s="628"/>
      <c r="L1371" s="628"/>
      <c r="M1371" s="628"/>
      <c r="N1371" s="628"/>
      <c r="O1371" s="628"/>
      <c r="P1371" s="628"/>
      <c r="Q1371" s="628"/>
      <c r="R1371" s="628"/>
      <c r="S1371" s="628"/>
    </row>
    <row r="1372">
      <c r="A1372" s="1885"/>
      <c r="B1372" s="1886"/>
      <c r="C1372" s="645"/>
      <c r="D1372" s="645"/>
      <c r="E1372" s="647"/>
      <c r="F1372" s="647"/>
      <c r="G1372" s="648"/>
      <c r="H1372" s="628"/>
      <c r="I1372" s="628"/>
      <c r="J1372" s="628"/>
      <c r="K1372" s="628"/>
      <c r="L1372" s="628"/>
      <c r="M1372" s="628"/>
      <c r="N1372" s="628"/>
      <c r="O1372" s="628"/>
      <c r="P1372" s="628"/>
      <c r="Q1372" s="628"/>
      <c r="R1372" s="628"/>
      <c r="S1372" s="628"/>
    </row>
    <row r="1373">
      <c r="A1373" s="1885"/>
      <c r="B1373" s="1886"/>
      <c r="C1373" s="645"/>
      <c r="D1373" s="645"/>
      <c r="E1373" s="647"/>
      <c r="F1373" s="647"/>
      <c r="G1373" s="648"/>
      <c r="H1373" s="628"/>
      <c r="I1373" s="628"/>
      <c r="J1373" s="628"/>
      <c r="K1373" s="628"/>
      <c r="L1373" s="628"/>
      <c r="M1373" s="628"/>
      <c r="N1373" s="628"/>
      <c r="O1373" s="628"/>
      <c r="P1373" s="628"/>
      <c r="Q1373" s="628"/>
      <c r="R1373" s="628"/>
      <c r="S1373" s="628"/>
    </row>
    <row r="1374">
      <c r="A1374" s="1885"/>
      <c r="B1374" s="1886"/>
      <c r="C1374" s="645"/>
      <c r="D1374" s="645"/>
      <c r="E1374" s="647"/>
      <c r="F1374" s="647"/>
      <c r="G1374" s="648"/>
      <c r="H1374" s="628"/>
      <c r="I1374" s="628"/>
      <c r="J1374" s="628"/>
      <c r="K1374" s="628"/>
      <c r="L1374" s="628"/>
      <c r="M1374" s="628"/>
      <c r="N1374" s="628"/>
      <c r="O1374" s="628"/>
      <c r="P1374" s="628"/>
      <c r="Q1374" s="628"/>
      <c r="R1374" s="628"/>
      <c r="S1374" s="628"/>
    </row>
    <row r="1375">
      <c r="A1375" s="1885"/>
      <c r="B1375" s="1886"/>
      <c r="C1375" s="645"/>
      <c r="D1375" s="645"/>
      <c r="E1375" s="647"/>
      <c r="F1375" s="647"/>
      <c r="G1375" s="648"/>
      <c r="H1375" s="628"/>
      <c r="I1375" s="628"/>
      <c r="J1375" s="628"/>
      <c r="K1375" s="628"/>
      <c r="L1375" s="628"/>
      <c r="M1375" s="628"/>
      <c r="N1375" s="628"/>
      <c r="O1375" s="628"/>
      <c r="P1375" s="628"/>
      <c r="Q1375" s="628"/>
      <c r="R1375" s="628"/>
      <c r="S1375" s="628"/>
    </row>
    <row r="1376">
      <c r="A1376" s="1885"/>
      <c r="B1376" s="1886"/>
      <c r="C1376" s="645"/>
      <c r="D1376" s="645"/>
      <c r="E1376" s="647"/>
      <c r="F1376" s="647"/>
      <c r="G1376" s="648"/>
      <c r="H1376" s="628"/>
      <c r="I1376" s="628"/>
      <c r="J1376" s="628"/>
      <c r="K1376" s="628"/>
      <c r="L1376" s="628"/>
      <c r="M1376" s="628"/>
      <c r="N1376" s="628"/>
      <c r="O1376" s="628"/>
      <c r="P1376" s="628"/>
      <c r="Q1376" s="628"/>
      <c r="R1376" s="628"/>
      <c r="S1376" s="628"/>
    </row>
    <row r="1377">
      <c r="A1377" s="1885"/>
      <c r="B1377" s="1886"/>
      <c r="C1377" s="645"/>
      <c r="D1377" s="645"/>
      <c r="E1377" s="647"/>
      <c r="F1377" s="647"/>
      <c r="G1377" s="648"/>
      <c r="H1377" s="628"/>
      <c r="I1377" s="628"/>
      <c r="J1377" s="628"/>
      <c r="K1377" s="628"/>
      <c r="L1377" s="628"/>
      <c r="M1377" s="628"/>
      <c r="N1377" s="628"/>
      <c r="O1377" s="628"/>
      <c r="P1377" s="628"/>
      <c r="Q1377" s="628"/>
      <c r="R1377" s="628"/>
      <c r="S1377" s="628"/>
    </row>
    <row r="1378">
      <c r="A1378" s="1885"/>
      <c r="B1378" s="1886"/>
      <c r="C1378" s="645"/>
      <c r="D1378" s="645"/>
      <c r="E1378" s="647"/>
      <c r="F1378" s="647"/>
      <c r="G1378" s="648"/>
      <c r="H1378" s="628"/>
      <c r="I1378" s="628"/>
      <c r="J1378" s="628"/>
      <c r="K1378" s="628"/>
      <c r="L1378" s="628"/>
      <c r="M1378" s="628"/>
      <c r="N1378" s="628"/>
      <c r="O1378" s="628"/>
      <c r="P1378" s="628"/>
      <c r="Q1378" s="628"/>
      <c r="R1378" s="628"/>
      <c r="S1378" s="628"/>
    </row>
    <row r="1379">
      <c r="A1379" s="1885"/>
      <c r="B1379" s="1886"/>
      <c r="C1379" s="645"/>
      <c r="D1379" s="645"/>
      <c r="E1379" s="647"/>
      <c r="F1379" s="647"/>
      <c r="G1379" s="648"/>
      <c r="H1379" s="628"/>
      <c r="I1379" s="628"/>
      <c r="J1379" s="628"/>
      <c r="K1379" s="628"/>
      <c r="L1379" s="628"/>
      <c r="M1379" s="628"/>
      <c r="N1379" s="628"/>
      <c r="O1379" s="628"/>
      <c r="P1379" s="628"/>
      <c r="Q1379" s="628"/>
      <c r="R1379" s="628"/>
      <c r="S1379" s="628"/>
    </row>
    <row r="1380">
      <c r="A1380" s="1885"/>
      <c r="B1380" s="1886"/>
      <c r="C1380" s="645"/>
      <c r="D1380" s="645"/>
      <c r="E1380" s="647"/>
      <c r="F1380" s="647"/>
      <c r="G1380" s="648"/>
      <c r="H1380" s="628"/>
      <c r="I1380" s="628"/>
      <c r="J1380" s="628"/>
      <c r="K1380" s="628"/>
      <c r="L1380" s="628"/>
      <c r="M1380" s="628"/>
      <c r="N1380" s="628"/>
      <c r="O1380" s="628"/>
      <c r="P1380" s="628"/>
      <c r="Q1380" s="628"/>
      <c r="R1380" s="628"/>
      <c r="S1380" s="628"/>
    </row>
    <row r="1381">
      <c r="A1381" s="1885"/>
      <c r="B1381" s="1886"/>
      <c r="C1381" s="645"/>
      <c r="D1381" s="645"/>
      <c r="E1381" s="647"/>
      <c r="F1381" s="647"/>
      <c r="G1381" s="648"/>
      <c r="H1381" s="628"/>
      <c r="I1381" s="628"/>
      <c r="J1381" s="628"/>
      <c r="K1381" s="628"/>
      <c r="L1381" s="628"/>
      <c r="M1381" s="628"/>
      <c r="N1381" s="628"/>
      <c r="O1381" s="628"/>
      <c r="P1381" s="628"/>
      <c r="Q1381" s="628"/>
      <c r="R1381" s="628"/>
      <c r="S1381" s="628"/>
    </row>
    <row r="1382">
      <c r="A1382" s="1885"/>
      <c r="B1382" s="1886"/>
      <c r="C1382" s="645"/>
      <c r="D1382" s="645"/>
      <c r="E1382" s="647"/>
      <c r="F1382" s="647"/>
      <c r="G1382" s="648"/>
      <c r="H1382" s="628"/>
      <c r="I1382" s="628"/>
      <c r="J1382" s="628"/>
      <c r="K1382" s="628"/>
      <c r="L1382" s="628"/>
      <c r="M1382" s="628"/>
      <c r="N1382" s="628"/>
      <c r="O1382" s="628"/>
      <c r="P1382" s="628"/>
      <c r="Q1382" s="628"/>
      <c r="R1382" s="628"/>
      <c r="S1382" s="628"/>
    </row>
    <row r="1383">
      <c r="A1383" s="1885"/>
      <c r="B1383" s="1886"/>
      <c r="C1383" s="645"/>
      <c r="D1383" s="645"/>
      <c r="E1383" s="647"/>
      <c r="F1383" s="647"/>
      <c r="G1383" s="648"/>
      <c r="H1383" s="628"/>
      <c r="I1383" s="628"/>
      <c r="J1383" s="628"/>
      <c r="K1383" s="628"/>
      <c r="L1383" s="628"/>
      <c r="M1383" s="628"/>
      <c r="N1383" s="628"/>
      <c r="O1383" s="628"/>
      <c r="P1383" s="628"/>
      <c r="Q1383" s="628"/>
      <c r="R1383" s="628"/>
      <c r="S1383" s="628"/>
    </row>
    <row r="1384">
      <c r="A1384" s="1885"/>
      <c r="B1384" s="1886"/>
      <c r="C1384" s="645"/>
      <c r="D1384" s="645"/>
      <c r="E1384" s="647"/>
      <c r="F1384" s="647"/>
      <c r="G1384" s="648"/>
      <c r="H1384" s="628"/>
      <c r="I1384" s="628"/>
      <c r="J1384" s="628"/>
      <c r="K1384" s="628"/>
      <c r="L1384" s="628"/>
      <c r="M1384" s="628"/>
      <c r="N1384" s="628"/>
      <c r="O1384" s="628"/>
      <c r="P1384" s="628"/>
      <c r="Q1384" s="628"/>
      <c r="R1384" s="628"/>
      <c r="S1384" s="628"/>
    </row>
    <row r="1385">
      <c r="A1385" s="1885"/>
      <c r="B1385" s="1886"/>
      <c r="C1385" s="645"/>
      <c r="D1385" s="645"/>
      <c r="E1385" s="647"/>
      <c r="F1385" s="647"/>
      <c r="G1385" s="648"/>
      <c r="H1385" s="628"/>
      <c r="I1385" s="628"/>
      <c r="J1385" s="628"/>
      <c r="K1385" s="628"/>
      <c r="L1385" s="628"/>
      <c r="M1385" s="628"/>
      <c r="N1385" s="628"/>
      <c r="O1385" s="628"/>
      <c r="P1385" s="628"/>
      <c r="Q1385" s="628"/>
      <c r="R1385" s="628"/>
      <c r="S1385" s="628"/>
    </row>
    <row r="1386">
      <c r="A1386" s="1885"/>
      <c r="B1386" s="1886"/>
      <c r="C1386" s="645"/>
      <c r="D1386" s="645"/>
      <c r="E1386" s="647"/>
      <c r="F1386" s="647"/>
      <c r="G1386" s="648"/>
      <c r="H1386" s="628"/>
      <c r="I1386" s="628"/>
      <c r="J1386" s="628"/>
      <c r="K1386" s="628"/>
      <c r="L1386" s="628"/>
      <c r="M1386" s="628"/>
      <c r="N1386" s="628"/>
      <c r="O1386" s="628"/>
      <c r="P1386" s="628"/>
      <c r="Q1386" s="628"/>
      <c r="R1386" s="628"/>
      <c r="S1386" s="628"/>
    </row>
    <row r="1387">
      <c r="A1387" s="1885"/>
      <c r="B1387" s="1886"/>
      <c r="C1387" s="645"/>
      <c r="D1387" s="645"/>
      <c r="E1387" s="647"/>
      <c r="F1387" s="647"/>
      <c r="G1387" s="648"/>
      <c r="H1387" s="628"/>
      <c r="I1387" s="628"/>
      <c r="J1387" s="628"/>
      <c r="K1387" s="628"/>
      <c r="L1387" s="628"/>
      <c r="M1387" s="628"/>
      <c r="N1387" s="628"/>
      <c r="O1387" s="628"/>
      <c r="P1387" s="628"/>
      <c r="Q1387" s="628"/>
      <c r="R1387" s="628"/>
      <c r="S1387" s="628"/>
    </row>
    <row r="1388">
      <c r="A1388" s="1885"/>
      <c r="B1388" s="1886"/>
      <c r="C1388" s="645"/>
      <c r="D1388" s="645"/>
      <c r="E1388" s="647"/>
      <c r="F1388" s="647"/>
      <c r="G1388" s="648"/>
      <c r="H1388" s="628"/>
      <c r="I1388" s="628"/>
      <c r="J1388" s="628"/>
      <c r="K1388" s="628"/>
      <c r="L1388" s="628"/>
      <c r="M1388" s="628"/>
      <c r="N1388" s="628"/>
      <c r="O1388" s="628"/>
      <c r="P1388" s="628"/>
      <c r="Q1388" s="628"/>
      <c r="R1388" s="628"/>
      <c r="S1388" s="628"/>
    </row>
    <row r="1389">
      <c r="A1389" s="1885"/>
      <c r="B1389" s="1886"/>
      <c r="C1389" s="645"/>
      <c r="D1389" s="645"/>
      <c r="E1389" s="647"/>
      <c r="F1389" s="647"/>
      <c r="G1389" s="648"/>
      <c r="H1389" s="628"/>
      <c r="I1389" s="628"/>
      <c r="J1389" s="628"/>
      <c r="K1389" s="628"/>
      <c r="L1389" s="628"/>
      <c r="M1389" s="628"/>
      <c r="N1389" s="628"/>
      <c r="O1389" s="628"/>
      <c r="P1389" s="628"/>
      <c r="Q1389" s="628"/>
      <c r="R1389" s="628"/>
      <c r="S1389" s="628"/>
    </row>
    <row r="1390">
      <c r="A1390" s="1885"/>
      <c r="B1390" s="1886"/>
      <c r="C1390" s="645"/>
      <c r="D1390" s="645"/>
      <c r="E1390" s="647"/>
      <c r="F1390" s="647"/>
      <c r="G1390" s="648"/>
      <c r="H1390" s="628"/>
      <c r="I1390" s="628"/>
      <c r="J1390" s="628"/>
      <c r="K1390" s="628"/>
      <c r="L1390" s="628"/>
      <c r="M1390" s="628"/>
      <c r="N1390" s="628"/>
      <c r="O1390" s="628"/>
      <c r="P1390" s="628"/>
      <c r="Q1390" s="628"/>
      <c r="R1390" s="628"/>
      <c r="S1390" s="628"/>
    </row>
    <row r="1391">
      <c r="A1391" s="1885"/>
      <c r="B1391" s="1886"/>
      <c r="C1391" s="645"/>
      <c r="D1391" s="645"/>
      <c r="E1391" s="647"/>
      <c r="F1391" s="647"/>
      <c r="G1391" s="648"/>
      <c r="H1391" s="628"/>
      <c r="I1391" s="628"/>
      <c r="J1391" s="628"/>
      <c r="K1391" s="628"/>
      <c r="L1391" s="628"/>
      <c r="M1391" s="628"/>
      <c r="N1391" s="628"/>
      <c r="O1391" s="628"/>
      <c r="P1391" s="628"/>
      <c r="Q1391" s="628"/>
      <c r="R1391" s="628"/>
      <c r="S1391" s="628"/>
    </row>
    <row r="1392">
      <c r="A1392" s="1885"/>
      <c r="B1392" s="1886"/>
      <c r="C1392" s="645"/>
      <c r="D1392" s="645"/>
      <c r="E1392" s="647"/>
      <c r="F1392" s="647"/>
      <c r="G1392" s="648"/>
      <c r="H1392" s="628"/>
      <c r="I1392" s="628"/>
      <c r="J1392" s="628"/>
      <c r="K1392" s="628"/>
      <c r="L1392" s="628"/>
      <c r="M1392" s="628"/>
      <c r="N1392" s="628"/>
      <c r="O1392" s="628"/>
      <c r="P1392" s="628"/>
      <c r="Q1392" s="628"/>
      <c r="R1392" s="628"/>
      <c r="S1392" s="628"/>
    </row>
    <row r="1393">
      <c r="A1393" s="1885"/>
      <c r="B1393" s="1886"/>
      <c r="C1393" s="645"/>
      <c r="D1393" s="645"/>
      <c r="E1393" s="647"/>
      <c r="F1393" s="647"/>
      <c r="G1393" s="648"/>
      <c r="H1393" s="628"/>
      <c r="I1393" s="628"/>
      <c r="J1393" s="628"/>
      <c r="K1393" s="628"/>
      <c r="L1393" s="628"/>
      <c r="M1393" s="628"/>
      <c r="N1393" s="628"/>
      <c r="O1393" s="628"/>
      <c r="P1393" s="628"/>
      <c r="Q1393" s="628"/>
      <c r="R1393" s="628"/>
      <c r="S1393" s="628"/>
    </row>
    <row r="1394">
      <c r="A1394" s="1885"/>
      <c r="B1394" s="1886"/>
      <c r="C1394" s="645"/>
      <c r="D1394" s="645"/>
      <c r="E1394" s="647"/>
      <c r="F1394" s="647"/>
      <c r="G1394" s="648"/>
      <c r="H1394" s="628"/>
      <c r="I1394" s="628"/>
      <c r="J1394" s="628"/>
      <c r="K1394" s="628"/>
      <c r="L1394" s="628"/>
      <c r="M1394" s="628"/>
      <c r="N1394" s="628"/>
      <c r="O1394" s="628"/>
      <c r="P1394" s="628"/>
      <c r="Q1394" s="628"/>
      <c r="R1394" s="628"/>
      <c r="S1394" s="628"/>
    </row>
    <row r="1395">
      <c r="A1395" s="1885"/>
      <c r="B1395" s="1886"/>
      <c r="C1395" s="645"/>
      <c r="D1395" s="645"/>
      <c r="E1395" s="647"/>
      <c r="F1395" s="647"/>
      <c r="G1395" s="648"/>
      <c r="H1395" s="628"/>
      <c r="I1395" s="628"/>
      <c r="J1395" s="628"/>
      <c r="K1395" s="628"/>
      <c r="L1395" s="628"/>
      <c r="M1395" s="628"/>
      <c r="N1395" s="628"/>
      <c r="O1395" s="628"/>
      <c r="P1395" s="628"/>
      <c r="Q1395" s="628"/>
      <c r="R1395" s="628"/>
      <c r="S1395" s="628"/>
    </row>
    <row r="1396">
      <c r="A1396" s="1885"/>
      <c r="B1396" s="1886"/>
      <c r="C1396" s="645"/>
      <c r="D1396" s="645"/>
      <c r="E1396" s="647"/>
      <c r="F1396" s="647"/>
      <c r="G1396" s="648"/>
      <c r="H1396" s="628"/>
      <c r="I1396" s="628"/>
      <c r="J1396" s="628"/>
      <c r="K1396" s="628"/>
      <c r="L1396" s="628"/>
      <c r="M1396" s="628"/>
      <c r="N1396" s="628"/>
      <c r="O1396" s="628"/>
      <c r="P1396" s="628"/>
      <c r="Q1396" s="628"/>
      <c r="R1396" s="628"/>
      <c r="S1396" s="628"/>
    </row>
    <row r="1397">
      <c r="A1397" s="1885"/>
      <c r="B1397" s="1886"/>
      <c r="C1397" s="645"/>
      <c r="D1397" s="645"/>
      <c r="E1397" s="647"/>
      <c r="F1397" s="647"/>
      <c r="G1397" s="648"/>
      <c r="H1397" s="628"/>
      <c r="I1397" s="628"/>
      <c r="J1397" s="628"/>
      <c r="K1397" s="628"/>
      <c r="L1397" s="628"/>
      <c r="M1397" s="628"/>
      <c r="N1397" s="628"/>
      <c r="O1397" s="628"/>
      <c r="P1397" s="628"/>
      <c r="Q1397" s="628"/>
      <c r="R1397" s="628"/>
      <c r="S1397" s="628"/>
    </row>
    <row r="1398">
      <c r="A1398" s="1885"/>
      <c r="B1398" s="1886"/>
      <c r="C1398" s="645"/>
      <c r="D1398" s="645"/>
      <c r="E1398" s="647"/>
      <c r="F1398" s="647"/>
      <c r="G1398" s="648"/>
      <c r="H1398" s="628"/>
      <c r="I1398" s="628"/>
      <c r="J1398" s="628"/>
      <c r="K1398" s="628"/>
      <c r="L1398" s="628"/>
      <c r="M1398" s="628"/>
      <c r="N1398" s="628"/>
      <c r="O1398" s="628"/>
      <c r="P1398" s="628"/>
      <c r="Q1398" s="628"/>
      <c r="R1398" s="628"/>
      <c r="S1398" s="628"/>
    </row>
    <row r="1399">
      <c r="A1399" s="1885"/>
      <c r="B1399" s="1886"/>
      <c r="C1399" s="645"/>
      <c r="D1399" s="645"/>
      <c r="E1399" s="647"/>
      <c r="F1399" s="647"/>
      <c r="G1399" s="648"/>
      <c r="H1399" s="628"/>
      <c r="I1399" s="628"/>
      <c r="J1399" s="628"/>
      <c r="K1399" s="628"/>
      <c r="L1399" s="628"/>
      <c r="M1399" s="628"/>
      <c r="N1399" s="628"/>
      <c r="O1399" s="628"/>
      <c r="P1399" s="628"/>
      <c r="Q1399" s="628"/>
      <c r="R1399" s="628"/>
      <c r="S1399" s="628"/>
    </row>
    <row r="1400">
      <c r="A1400" s="1885"/>
      <c r="B1400" s="1886"/>
      <c r="C1400" s="645"/>
      <c r="D1400" s="645"/>
      <c r="E1400" s="647"/>
      <c r="F1400" s="647"/>
      <c r="G1400" s="648"/>
      <c r="H1400" s="628"/>
      <c r="I1400" s="628"/>
      <c r="J1400" s="628"/>
      <c r="K1400" s="628"/>
      <c r="L1400" s="628"/>
      <c r="M1400" s="628"/>
      <c r="N1400" s="628"/>
      <c r="O1400" s="628"/>
      <c r="P1400" s="628"/>
      <c r="Q1400" s="628"/>
      <c r="R1400" s="628"/>
      <c r="S1400" s="628"/>
    </row>
    <row r="1401">
      <c r="A1401" s="1885"/>
      <c r="B1401" s="1886"/>
      <c r="C1401" s="645"/>
      <c r="D1401" s="645"/>
      <c r="E1401" s="647"/>
      <c r="F1401" s="647"/>
      <c r="G1401" s="648"/>
      <c r="H1401" s="628"/>
      <c r="I1401" s="628"/>
      <c r="J1401" s="628"/>
      <c r="K1401" s="628"/>
      <c r="L1401" s="628"/>
      <c r="M1401" s="628"/>
      <c r="N1401" s="628"/>
      <c r="O1401" s="628"/>
      <c r="P1401" s="628"/>
      <c r="Q1401" s="628"/>
      <c r="R1401" s="628"/>
      <c r="S1401" s="628"/>
    </row>
    <row r="1402">
      <c r="A1402" s="1885"/>
      <c r="B1402" s="1886"/>
      <c r="C1402" s="645"/>
      <c r="D1402" s="645"/>
      <c r="E1402" s="647"/>
      <c r="F1402" s="647"/>
      <c r="G1402" s="648"/>
      <c r="H1402" s="628"/>
      <c r="I1402" s="628"/>
      <c r="J1402" s="628"/>
      <c r="K1402" s="628"/>
      <c r="L1402" s="628"/>
      <c r="M1402" s="628"/>
      <c r="N1402" s="628"/>
      <c r="O1402" s="628"/>
      <c r="P1402" s="628"/>
      <c r="Q1402" s="628"/>
      <c r="R1402" s="628"/>
      <c r="S1402" s="628"/>
    </row>
    <row r="1403">
      <c r="A1403" s="1885"/>
      <c r="B1403" s="1886"/>
      <c r="C1403" s="645"/>
      <c r="D1403" s="645"/>
      <c r="E1403" s="647"/>
      <c r="F1403" s="647"/>
      <c r="G1403" s="648"/>
      <c r="H1403" s="628"/>
      <c r="I1403" s="628"/>
      <c r="J1403" s="628"/>
      <c r="K1403" s="628"/>
      <c r="L1403" s="628"/>
      <c r="M1403" s="628"/>
      <c r="N1403" s="628"/>
      <c r="O1403" s="628"/>
      <c r="P1403" s="628"/>
      <c r="Q1403" s="628"/>
      <c r="R1403" s="628"/>
      <c r="S1403" s="628"/>
    </row>
    <row r="1404">
      <c r="A1404" s="1885"/>
      <c r="B1404" s="1886"/>
      <c r="C1404" s="645"/>
      <c r="D1404" s="645"/>
      <c r="E1404" s="647"/>
      <c r="F1404" s="647"/>
      <c r="G1404" s="648"/>
      <c r="H1404" s="628"/>
      <c r="I1404" s="628"/>
      <c r="J1404" s="628"/>
      <c r="K1404" s="628"/>
      <c r="L1404" s="628"/>
      <c r="M1404" s="628"/>
      <c r="N1404" s="628"/>
      <c r="O1404" s="628"/>
      <c r="P1404" s="628"/>
      <c r="Q1404" s="628"/>
      <c r="R1404" s="628"/>
      <c r="S1404" s="628"/>
    </row>
    <row r="1405">
      <c r="A1405" s="1885"/>
      <c r="B1405" s="1886"/>
      <c r="C1405" s="645"/>
      <c r="D1405" s="645"/>
      <c r="E1405" s="647"/>
      <c r="F1405" s="647"/>
      <c r="G1405" s="648"/>
      <c r="H1405" s="628"/>
      <c r="I1405" s="628"/>
      <c r="J1405" s="628"/>
      <c r="K1405" s="628"/>
      <c r="L1405" s="628"/>
      <c r="M1405" s="628"/>
      <c r="N1405" s="628"/>
      <c r="O1405" s="628"/>
      <c r="P1405" s="628"/>
      <c r="Q1405" s="628"/>
      <c r="R1405" s="628"/>
      <c r="S1405" s="628"/>
    </row>
    <row r="1406">
      <c r="A1406" s="1885"/>
      <c r="B1406" s="1886"/>
      <c r="C1406" s="645"/>
      <c r="D1406" s="645"/>
      <c r="E1406" s="647"/>
      <c r="F1406" s="647"/>
      <c r="G1406" s="648"/>
      <c r="H1406" s="628"/>
      <c r="I1406" s="628"/>
      <c r="J1406" s="628"/>
      <c r="K1406" s="628"/>
      <c r="L1406" s="628"/>
      <c r="M1406" s="628"/>
      <c r="N1406" s="628"/>
      <c r="O1406" s="628"/>
      <c r="P1406" s="628"/>
      <c r="Q1406" s="628"/>
      <c r="R1406" s="628"/>
      <c r="S1406" s="628"/>
    </row>
    <row r="1407">
      <c r="A1407" s="1885"/>
      <c r="B1407" s="1886"/>
      <c r="C1407" s="645"/>
      <c r="D1407" s="645"/>
      <c r="E1407" s="647"/>
      <c r="F1407" s="647"/>
      <c r="G1407" s="648"/>
      <c r="H1407" s="628"/>
      <c r="I1407" s="628"/>
      <c r="J1407" s="628"/>
      <c r="K1407" s="628"/>
      <c r="L1407" s="628"/>
      <c r="M1407" s="628"/>
      <c r="N1407" s="628"/>
      <c r="O1407" s="628"/>
      <c r="P1407" s="628"/>
      <c r="Q1407" s="628"/>
      <c r="R1407" s="628"/>
      <c r="S1407" s="628"/>
    </row>
    <row r="1408">
      <c r="A1408" s="1885"/>
      <c r="B1408" s="1886"/>
      <c r="C1408" s="645"/>
      <c r="D1408" s="645"/>
      <c r="E1408" s="647"/>
      <c r="F1408" s="647"/>
      <c r="G1408" s="648"/>
      <c r="H1408" s="628"/>
      <c r="I1408" s="628"/>
      <c r="J1408" s="628"/>
      <c r="K1408" s="628"/>
      <c r="L1408" s="628"/>
      <c r="M1408" s="628"/>
      <c r="N1408" s="628"/>
      <c r="O1408" s="628"/>
      <c r="P1408" s="628"/>
      <c r="Q1408" s="628"/>
      <c r="R1408" s="628"/>
      <c r="S1408" s="628"/>
    </row>
    <row r="1409">
      <c r="A1409" s="1885"/>
      <c r="B1409" s="1886"/>
      <c r="C1409" s="645"/>
      <c r="D1409" s="645"/>
      <c r="E1409" s="647"/>
      <c r="F1409" s="647"/>
      <c r="G1409" s="648"/>
      <c r="H1409" s="628"/>
      <c r="I1409" s="628"/>
      <c r="J1409" s="628"/>
      <c r="K1409" s="628"/>
      <c r="L1409" s="628"/>
      <c r="M1409" s="628"/>
      <c r="N1409" s="628"/>
      <c r="O1409" s="628"/>
      <c r="P1409" s="628"/>
      <c r="Q1409" s="628"/>
      <c r="R1409" s="628"/>
      <c r="S1409" s="628"/>
    </row>
    <row r="1410">
      <c r="A1410" s="1885"/>
      <c r="B1410" s="1886"/>
      <c r="C1410" s="645"/>
      <c r="D1410" s="645"/>
      <c r="E1410" s="647"/>
      <c r="F1410" s="647"/>
      <c r="G1410" s="648"/>
      <c r="H1410" s="628"/>
      <c r="I1410" s="628"/>
      <c r="J1410" s="628"/>
      <c r="K1410" s="628"/>
      <c r="L1410" s="628"/>
      <c r="M1410" s="628"/>
      <c r="N1410" s="628"/>
      <c r="O1410" s="628"/>
      <c r="P1410" s="628"/>
      <c r="Q1410" s="628"/>
      <c r="R1410" s="628"/>
      <c r="S1410" s="628"/>
    </row>
    <row r="1411">
      <c r="A1411" s="1885"/>
      <c r="B1411" s="1886"/>
      <c r="C1411" s="645"/>
      <c r="D1411" s="645"/>
      <c r="E1411" s="647"/>
      <c r="F1411" s="647"/>
      <c r="G1411" s="648"/>
      <c r="H1411" s="628"/>
      <c r="I1411" s="628"/>
      <c r="J1411" s="628"/>
      <c r="K1411" s="628"/>
      <c r="L1411" s="628"/>
      <c r="M1411" s="628"/>
      <c r="N1411" s="628"/>
      <c r="O1411" s="628"/>
      <c r="P1411" s="628"/>
      <c r="Q1411" s="628"/>
      <c r="R1411" s="628"/>
      <c r="S1411" s="628"/>
    </row>
    <row r="1412">
      <c r="A1412" s="1885"/>
      <c r="B1412" s="1886"/>
      <c r="C1412" s="645"/>
      <c r="D1412" s="645"/>
      <c r="E1412" s="647"/>
      <c r="F1412" s="647"/>
      <c r="G1412" s="648"/>
      <c r="H1412" s="628"/>
      <c r="I1412" s="628"/>
      <c r="J1412" s="628"/>
      <c r="K1412" s="628"/>
      <c r="L1412" s="628"/>
      <c r="M1412" s="628"/>
      <c r="N1412" s="628"/>
      <c r="O1412" s="628"/>
      <c r="P1412" s="628"/>
      <c r="Q1412" s="628"/>
      <c r="R1412" s="628"/>
      <c r="S1412" s="628"/>
    </row>
    <row r="1413">
      <c r="A1413" s="1885"/>
      <c r="B1413" s="1886"/>
      <c r="C1413" s="645"/>
      <c r="D1413" s="645"/>
      <c r="E1413" s="647"/>
      <c r="F1413" s="647"/>
      <c r="G1413" s="648"/>
      <c r="H1413" s="628"/>
      <c r="I1413" s="628"/>
      <c r="J1413" s="628"/>
      <c r="K1413" s="628"/>
      <c r="L1413" s="628"/>
      <c r="M1413" s="628"/>
      <c r="N1413" s="628"/>
      <c r="O1413" s="628"/>
      <c r="P1413" s="628"/>
      <c r="Q1413" s="628"/>
      <c r="R1413" s="628"/>
      <c r="S1413" s="628"/>
    </row>
    <row r="1414">
      <c r="A1414" s="1885"/>
      <c r="B1414" s="1886"/>
      <c r="C1414" s="645"/>
      <c r="D1414" s="645"/>
      <c r="E1414" s="647"/>
      <c r="F1414" s="647"/>
      <c r="G1414" s="648"/>
      <c r="H1414" s="628"/>
      <c r="I1414" s="628"/>
      <c r="J1414" s="628"/>
      <c r="K1414" s="628"/>
      <c r="L1414" s="628"/>
      <c r="M1414" s="628"/>
      <c r="N1414" s="628"/>
      <c r="O1414" s="628"/>
      <c r="P1414" s="628"/>
      <c r="Q1414" s="628"/>
      <c r="R1414" s="628"/>
      <c r="S1414" s="628"/>
    </row>
    <row r="1415">
      <c r="A1415" s="1885"/>
      <c r="B1415" s="1886"/>
      <c r="C1415" s="645"/>
      <c r="D1415" s="645"/>
      <c r="E1415" s="647"/>
      <c r="F1415" s="647"/>
      <c r="G1415" s="648"/>
      <c r="H1415" s="628"/>
      <c r="I1415" s="628"/>
      <c r="J1415" s="628"/>
      <c r="K1415" s="628"/>
      <c r="L1415" s="628"/>
      <c r="M1415" s="628"/>
      <c r="N1415" s="628"/>
      <c r="O1415" s="628"/>
      <c r="P1415" s="628"/>
      <c r="Q1415" s="628"/>
      <c r="R1415" s="628"/>
      <c r="S1415" s="628"/>
    </row>
    <row r="1416">
      <c r="A1416" s="1885"/>
      <c r="B1416" s="1886"/>
      <c r="C1416" s="645"/>
      <c r="D1416" s="645"/>
      <c r="E1416" s="647"/>
      <c r="F1416" s="647"/>
      <c r="G1416" s="648"/>
      <c r="H1416" s="628"/>
      <c r="I1416" s="628"/>
      <c r="J1416" s="628"/>
      <c r="K1416" s="628"/>
      <c r="L1416" s="628"/>
      <c r="M1416" s="628"/>
      <c r="N1416" s="628"/>
      <c r="O1416" s="628"/>
      <c r="P1416" s="628"/>
      <c r="Q1416" s="628"/>
      <c r="R1416" s="628"/>
      <c r="S1416" s="628"/>
    </row>
    <row r="1417">
      <c r="A1417" s="1885"/>
      <c r="B1417" s="1886"/>
      <c r="C1417" s="645"/>
      <c r="D1417" s="645"/>
      <c r="E1417" s="647"/>
      <c r="F1417" s="647"/>
      <c r="G1417" s="648"/>
      <c r="H1417" s="628"/>
      <c r="I1417" s="628"/>
      <c r="J1417" s="628"/>
      <c r="K1417" s="628"/>
      <c r="L1417" s="628"/>
      <c r="M1417" s="628"/>
      <c r="N1417" s="628"/>
      <c r="O1417" s="628"/>
      <c r="P1417" s="628"/>
      <c r="Q1417" s="628"/>
      <c r="R1417" s="628"/>
      <c r="S1417" s="628"/>
    </row>
    <row r="1418">
      <c r="A1418" s="1885"/>
      <c r="B1418" s="1886"/>
      <c r="C1418" s="645"/>
      <c r="D1418" s="645"/>
      <c r="E1418" s="647"/>
      <c r="F1418" s="647"/>
      <c r="G1418" s="648"/>
      <c r="H1418" s="628"/>
      <c r="I1418" s="628"/>
      <c r="J1418" s="628"/>
      <c r="K1418" s="628"/>
      <c r="L1418" s="628"/>
      <c r="M1418" s="628"/>
      <c r="N1418" s="628"/>
      <c r="O1418" s="628"/>
      <c r="P1418" s="628"/>
      <c r="Q1418" s="628"/>
      <c r="R1418" s="628"/>
      <c r="S1418" s="628"/>
    </row>
    <row r="1419">
      <c r="A1419" s="1885"/>
      <c r="B1419" s="1886"/>
      <c r="C1419" s="645"/>
      <c r="D1419" s="645"/>
      <c r="E1419" s="647"/>
      <c r="F1419" s="647"/>
      <c r="G1419" s="648"/>
      <c r="H1419" s="628"/>
      <c r="I1419" s="628"/>
      <c r="J1419" s="628"/>
      <c r="K1419" s="628"/>
      <c r="L1419" s="628"/>
      <c r="M1419" s="628"/>
      <c r="N1419" s="628"/>
      <c r="O1419" s="628"/>
      <c r="P1419" s="628"/>
      <c r="Q1419" s="628"/>
      <c r="R1419" s="628"/>
      <c r="S1419" s="628"/>
    </row>
    <row r="1420">
      <c r="A1420" s="1885"/>
      <c r="B1420" s="1886"/>
      <c r="C1420" s="645"/>
      <c r="D1420" s="645"/>
      <c r="E1420" s="647"/>
      <c r="F1420" s="647"/>
      <c r="G1420" s="648"/>
      <c r="H1420" s="628"/>
      <c r="I1420" s="628"/>
      <c r="J1420" s="628"/>
      <c r="K1420" s="628"/>
      <c r="L1420" s="628"/>
      <c r="M1420" s="628"/>
      <c r="N1420" s="628"/>
      <c r="O1420" s="628"/>
      <c r="P1420" s="628"/>
      <c r="Q1420" s="628"/>
      <c r="R1420" s="628"/>
      <c r="S1420" s="628"/>
    </row>
    <row r="1421">
      <c r="A1421" s="1885"/>
      <c r="B1421" s="1886"/>
      <c r="C1421" s="645"/>
      <c r="D1421" s="645"/>
      <c r="E1421" s="647"/>
      <c r="F1421" s="647"/>
      <c r="G1421" s="648"/>
      <c r="H1421" s="628"/>
      <c r="I1421" s="628"/>
      <c r="J1421" s="628"/>
      <c r="K1421" s="628"/>
      <c r="L1421" s="628"/>
      <c r="M1421" s="628"/>
      <c r="N1421" s="628"/>
      <c r="O1421" s="628"/>
      <c r="P1421" s="628"/>
      <c r="Q1421" s="628"/>
      <c r="R1421" s="628"/>
      <c r="S1421" s="628"/>
    </row>
    <row r="1422">
      <c r="A1422" s="1885"/>
      <c r="B1422" s="1886"/>
      <c r="C1422" s="645"/>
      <c r="D1422" s="645"/>
      <c r="E1422" s="647"/>
      <c r="F1422" s="647"/>
      <c r="G1422" s="648"/>
      <c r="H1422" s="628"/>
      <c r="I1422" s="628"/>
      <c r="J1422" s="628"/>
      <c r="K1422" s="628"/>
      <c r="L1422" s="628"/>
      <c r="M1422" s="628"/>
      <c r="N1422" s="628"/>
      <c r="O1422" s="628"/>
      <c r="P1422" s="628"/>
      <c r="Q1422" s="628"/>
      <c r="R1422" s="628"/>
      <c r="S1422" s="628"/>
    </row>
    <row r="1423">
      <c r="A1423" s="1885"/>
      <c r="B1423" s="1886"/>
      <c r="C1423" s="645"/>
      <c r="D1423" s="645"/>
      <c r="E1423" s="647"/>
      <c r="F1423" s="647"/>
      <c r="G1423" s="648"/>
      <c r="H1423" s="628"/>
      <c r="I1423" s="628"/>
      <c r="J1423" s="628"/>
      <c r="K1423" s="628"/>
      <c r="L1423" s="628"/>
      <c r="M1423" s="628"/>
      <c r="N1423" s="628"/>
      <c r="O1423" s="628"/>
      <c r="P1423" s="628"/>
      <c r="Q1423" s="628"/>
      <c r="R1423" s="628"/>
      <c r="S1423" s="628"/>
    </row>
    <row r="1424">
      <c r="A1424" s="1885"/>
      <c r="B1424" s="1886"/>
      <c r="C1424" s="645"/>
      <c r="D1424" s="645"/>
      <c r="E1424" s="647"/>
      <c r="F1424" s="647"/>
      <c r="G1424" s="648"/>
      <c r="H1424" s="628"/>
      <c r="I1424" s="628"/>
      <c r="J1424" s="628"/>
      <c r="K1424" s="628"/>
      <c r="L1424" s="628"/>
      <c r="M1424" s="628"/>
      <c r="N1424" s="628"/>
      <c r="O1424" s="628"/>
      <c r="P1424" s="628"/>
      <c r="Q1424" s="628"/>
      <c r="R1424" s="628"/>
      <c r="S1424" s="628"/>
    </row>
    <row r="1425">
      <c r="A1425" s="1885"/>
      <c r="B1425" s="1886"/>
      <c r="C1425" s="645"/>
      <c r="D1425" s="645"/>
      <c r="E1425" s="647"/>
      <c r="F1425" s="647"/>
      <c r="G1425" s="648"/>
      <c r="H1425" s="628"/>
      <c r="I1425" s="628"/>
      <c r="J1425" s="628"/>
      <c r="K1425" s="628"/>
      <c r="L1425" s="628"/>
      <c r="M1425" s="628"/>
      <c r="N1425" s="628"/>
      <c r="O1425" s="628"/>
      <c r="P1425" s="628"/>
      <c r="Q1425" s="628"/>
      <c r="R1425" s="628"/>
      <c r="S1425" s="628"/>
    </row>
    <row r="1426">
      <c r="A1426" s="1885"/>
      <c r="B1426" s="1886"/>
      <c r="C1426" s="645"/>
      <c r="D1426" s="645"/>
      <c r="E1426" s="647"/>
      <c r="F1426" s="647"/>
      <c r="G1426" s="648"/>
      <c r="H1426" s="628"/>
      <c r="I1426" s="628"/>
      <c r="J1426" s="628"/>
      <c r="K1426" s="628"/>
      <c r="L1426" s="628"/>
      <c r="M1426" s="628"/>
      <c r="N1426" s="628"/>
      <c r="O1426" s="628"/>
      <c r="P1426" s="628"/>
      <c r="Q1426" s="628"/>
      <c r="R1426" s="628"/>
      <c r="S1426" s="628"/>
    </row>
    <row r="1427">
      <c r="A1427" s="1885"/>
      <c r="B1427" s="1886"/>
      <c r="C1427" s="645"/>
      <c r="D1427" s="645"/>
      <c r="E1427" s="647"/>
      <c r="F1427" s="647"/>
      <c r="G1427" s="648"/>
      <c r="H1427" s="628"/>
      <c r="I1427" s="628"/>
      <c r="J1427" s="628"/>
      <c r="K1427" s="628"/>
      <c r="L1427" s="628"/>
      <c r="M1427" s="628"/>
      <c r="N1427" s="628"/>
      <c r="O1427" s="628"/>
      <c r="P1427" s="628"/>
      <c r="Q1427" s="628"/>
      <c r="R1427" s="628"/>
      <c r="S1427" s="628"/>
    </row>
    <row r="1428">
      <c r="A1428" s="1885"/>
      <c r="B1428" s="1886"/>
      <c r="C1428" s="645"/>
      <c r="D1428" s="645"/>
      <c r="E1428" s="647"/>
      <c r="F1428" s="647"/>
      <c r="G1428" s="648"/>
      <c r="H1428" s="628"/>
      <c r="I1428" s="628"/>
      <c r="J1428" s="628"/>
      <c r="K1428" s="628"/>
      <c r="L1428" s="628"/>
      <c r="M1428" s="628"/>
      <c r="N1428" s="628"/>
      <c r="O1428" s="628"/>
      <c r="P1428" s="628"/>
      <c r="Q1428" s="628"/>
      <c r="R1428" s="628"/>
      <c r="S1428" s="628"/>
    </row>
    <row r="1429">
      <c r="A1429" s="1885"/>
      <c r="B1429" s="1886"/>
      <c r="C1429" s="645"/>
      <c r="D1429" s="645"/>
      <c r="E1429" s="647"/>
      <c r="F1429" s="647"/>
      <c r="G1429" s="648"/>
      <c r="H1429" s="628"/>
      <c r="I1429" s="628"/>
      <c r="J1429" s="628"/>
      <c r="K1429" s="628"/>
      <c r="L1429" s="628"/>
      <c r="M1429" s="628"/>
      <c r="N1429" s="628"/>
      <c r="O1429" s="628"/>
      <c r="P1429" s="628"/>
      <c r="Q1429" s="628"/>
      <c r="R1429" s="628"/>
      <c r="S1429" s="628"/>
    </row>
    <row r="1430">
      <c r="A1430" s="1885"/>
      <c r="B1430" s="1886"/>
      <c r="C1430" s="645"/>
      <c r="D1430" s="645"/>
      <c r="E1430" s="647"/>
      <c r="F1430" s="647"/>
      <c r="G1430" s="648"/>
      <c r="H1430" s="628"/>
      <c r="I1430" s="628"/>
      <c r="J1430" s="628"/>
      <c r="K1430" s="628"/>
      <c r="L1430" s="628"/>
      <c r="M1430" s="628"/>
      <c r="N1430" s="628"/>
      <c r="O1430" s="628"/>
      <c r="P1430" s="628"/>
      <c r="Q1430" s="628"/>
      <c r="R1430" s="628"/>
      <c r="S1430" s="628"/>
    </row>
    <row r="1431">
      <c r="A1431" s="1885"/>
      <c r="B1431" s="1886"/>
      <c r="C1431" s="645"/>
      <c r="D1431" s="645"/>
      <c r="E1431" s="647"/>
      <c r="F1431" s="647"/>
      <c r="G1431" s="648"/>
      <c r="H1431" s="628"/>
      <c r="I1431" s="628"/>
      <c r="J1431" s="628"/>
      <c r="K1431" s="628"/>
      <c r="L1431" s="628"/>
      <c r="M1431" s="628"/>
      <c r="N1431" s="628"/>
      <c r="O1431" s="628"/>
      <c r="P1431" s="628"/>
      <c r="Q1431" s="628"/>
      <c r="R1431" s="628"/>
      <c r="S1431" s="628"/>
    </row>
    <row r="1432">
      <c r="A1432" s="1885"/>
      <c r="B1432" s="1886"/>
      <c r="C1432" s="645"/>
      <c r="D1432" s="645"/>
      <c r="E1432" s="647"/>
      <c r="F1432" s="647"/>
      <c r="G1432" s="648"/>
      <c r="H1432" s="628"/>
      <c r="I1432" s="628"/>
      <c r="J1432" s="628"/>
      <c r="K1432" s="628"/>
      <c r="L1432" s="628"/>
      <c r="M1432" s="628"/>
      <c r="N1432" s="628"/>
      <c r="O1432" s="628"/>
      <c r="P1432" s="628"/>
      <c r="Q1432" s="628"/>
      <c r="R1432" s="628"/>
      <c r="S1432" s="628"/>
    </row>
    <row r="1433">
      <c r="A1433" s="1885"/>
      <c r="B1433" s="1886"/>
      <c r="C1433" s="645"/>
      <c r="D1433" s="645"/>
      <c r="E1433" s="647"/>
      <c r="F1433" s="647"/>
      <c r="G1433" s="648"/>
      <c r="H1433" s="628"/>
      <c r="I1433" s="628"/>
      <c r="J1433" s="628"/>
      <c r="K1433" s="628"/>
      <c r="L1433" s="628"/>
      <c r="M1433" s="628"/>
      <c r="N1433" s="628"/>
      <c r="O1433" s="628"/>
      <c r="P1433" s="628"/>
      <c r="Q1433" s="628"/>
      <c r="R1433" s="628"/>
      <c r="S1433" s="628"/>
    </row>
    <row r="1434">
      <c r="A1434" s="1885"/>
      <c r="B1434" s="1886"/>
      <c r="C1434" s="645"/>
      <c r="D1434" s="645"/>
      <c r="E1434" s="647"/>
      <c r="F1434" s="647"/>
      <c r="G1434" s="648"/>
      <c r="H1434" s="628"/>
      <c r="I1434" s="628"/>
      <c r="J1434" s="628"/>
      <c r="K1434" s="628"/>
      <c r="L1434" s="628"/>
      <c r="M1434" s="628"/>
      <c r="N1434" s="628"/>
      <c r="O1434" s="628"/>
      <c r="P1434" s="628"/>
      <c r="Q1434" s="628"/>
      <c r="R1434" s="628"/>
      <c r="S1434" s="628"/>
    </row>
    <row r="1435">
      <c r="A1435" s="1885"/>
      <c r="B1435" s="1886"/>
      <c r="C1435" s="645"/>
      <c r="D1435" s="645"/>
      <c r="E1435" s="647"/>
      <c r="F1435" s="647"/>
      <c r="G1435" s="648"/>
      <c r="H1435" s="628"/>
      <c r="I1435" s="628"/>
      <c r="J1435" s="628"/>
      <c r="K1435" s="628"/>
      <c r="L1435" s="628"/>
      <c r="M1435" s="628"/>
      <c r="N1435" s="628"/>
      <c r="O1435" s="628"/>
      <c r="P1435" s="628"/>
      <c r="Q1435" s="628"/>
      <c r="R1435" s="628"/>
      <c r="S1435" s="628"/>
    </row>
    <row r="1436">
      <c r="A1436" s="1885"/>
      <c r="B1436" s="1886"/>
      <c r="C1436" s="645"/>
      <c r="D1436" s="645"/>
      <c r="E1436" s="647"/>
      <c r="F1436" s="647"/>
      <c r="G1436" s="648"/>
      <c r="H1436" s="628"/>
      <c r="I1436" s="628"/>
      <c r="J1436" s="628"/>
      <c r="K1436" s="628"/>
      <c r="L1436" s="628"/>
      <c r="M1436" s="628"/>
      <c r="N1436" s="628"/>
      <c r="O1436" s="628"/>
      <c r="P1436" s="628"/>
      <c r="Q1436" s="628"/>
      <c r="R1436" s="628"/>
      <c r="S1436" s="628"/>
    </row>
    <row r="1437">
      <c r="A1437" s="1885"/>
      <c r="B1437" s="1886"/>
      <c r="C1437" s="645"/>
      <c r="D1437" s="645"/>
      <c r="E1437" s="647"/>
      <c r="F1437" s="647"/>
      <c r="G1437" s="648"/>
      <c r="H1437" s="628"/>
      <c r="I1437" s="628"/>
      <c r="J1437" s="628"/>
      <c r="K1437" s="628"/>
      <c r="L1437" s="628"/>
      <c r="M1437" s="628"/>
      <c r="N1437" s="628"/>
      <c r="O1437" s="628"/>
      <c r="P1437" s="628"/>
      <c r="Q1437" s="628"/>
      <c r="R1437" s="628"/>
      <c r="S1437" s="628"/>
    </row>
    <row r="1438">
      <c r="A1438" s="1885"/>
      <c r="B1438" s="1886"/>
      <c r="C1438" s="645"/>
      <c r="D1438" s="645"/>
      <c r="E1438" s="647"/>
      <c r="F1438" s="647"/>
      <c r="G1438" s="648"/>
      <c r="H1438" s="628"/>
      <c r="I1438" s="628"/>
      <c r="J1438" s="628"/>
      <c r="K1438" s="628"/>
      <c r="L1438" s="628"/>
      <c r="M1438" s="628"/>
      <c r="N1438" s="628"/>
      <c r="O1438" s="628"/>
      <c r="P1438" s="628"/>
      <c r="Q1438" s="628"/>
      <c r="R1438" s="628"/>
      <c r="S1438" s="628"/>
    </row>
    <row r="1439">
      <c r="A1439" s="1885"/>
      <c r="B1439" s="1886"/>
      <c r="C1439" s="645"/>
      <c r="D1439" s="645"/>
      <c r="E1439" s="647"/>
      <c r="F1439" s="647"/>
      <c r="G1439" s="648"/>
      <c r="H1439" s="628"/>
      <c r="I1439" s="628"/>
      <c r="J1439" s="628"/>
      <c r="K1439" s="628"/>
      <c r="L1439" s="628"/>
      <c r="M1439" s="628"/>
      <c r="N1439" s="628"/>
      <c r="O1439" s="628"/>
      <c r="P1439" s="628"/>
      <c r="Q1439" s="628"/>
      <c r="R1439" s="628"/>
      <c r="S1439" s="628"/>
    </row>
    <row r="1440">
      <c r="A1440" s="1885"/>
      <c r="B1440" s="1886"/>
      <c r="C1440" s="645"/>
      <c r="D1440" s="645"/>
      <c r="E1440" s="647"/>
      <c r="F1440" s="647"/>
      <c r="G1440" s="648"/>
      <c r="H1440" s="628"/>
      <c r="I1440" s="628"/>
      <c r="J1440" s="628"/>
      <c r="K1440" s="628"/>
      <c r="L1440" s="628"/>
      <c r="M1440" s="628"/>
      <c r="N1440" s="628"/>
      <c r="O1440" s="628"/>
      <c r="P1440" s="628"/>
      <c r="Q1440" s="628"/>
      <c r="R1440" s="628"/>
      <c r="S1440" s="628"/>
    </row>
    <row r="1441">
      <c r="A1441" s="1885"/>
      <c r="B1441" s="1886"/>
      <c r="C1441" s="645"/>
      <c r="D1441" s="645"/>
      <c r="E1441" s="647"/>
      <c r="F1441" s="647"/>
      <c r="G1441" s="648"/>
      <c r="H1441" s="628"/>
      <c r="I1441" s="628"/>
      <c r="J1441" s="628"/>
      <c r="K1441" s="628"/>
      <c r="L1441" s="628"/>
      <c r="M1441" s="628"/>
      <c r="N1441" s="628"/>
      <c r="O1441" s="628"/>
      <c r="P1441" s="628"/>
      <c r="Q1441" s="628"/>
      <c r="R1441" s="628"/>
      <c r="S1441" s="628"/>
    </row>
    <row r="1442">
      <c r="A1442" s="1885"/>
      <c r="B1442" s="1886"/>
      <c r="C1442" s="645"/>
      <c r="D1442" s="645"/>
      <c r="E1442" s="647"/>
      <c r="F1442" s="647"/>
      <c r="G1442" s="648"/>
      <c r="H1442" s="628"/>
      <c r="I1442" s="628"/>
      <c r="J1442" s="628"/>
      <c r="K1442" s="628"/>
      <c r="L1442" s="628"/>
      <c r="M1442" s="628"/>
      <c r="N1442" s="628"/>
      <c r="O1442" s="628"/>
      <c r="P1442" s="628"/>
      <c r="Q1442" s="628"/>
      <c r="R1442" s="628"/>
      <c r="S1442" s="628"/>
    </row>
    <row r="1443">
      <c r="A1443" s="1885"/>
      <c r="B1443" s="1886"/>
      <c r="C1443" s="645"/>
      <c r="D1443" s="645"/>
      <c r="E1443" s="647"/>
      <c r="F1443" s="647"/>
      <c r="G1443" s="648"/>
      <c r="H1443" s="628"/>
      <c r="I1443" s="628"/>
      <c r="J1443" s="628"/>
      <c r="K1443" s="628"/>
      <c r="L1443" s="628"/>
      <c r="M1443" s="628"/>
      <c r="N1443" s="628"/>
      <c r="O1443" s="628"/>
      <c r="P1443" s="628"/>
      <c r="Q1443" s="628"/>
      <c r="R1443" s="628"/>
      <c r="S1443" s="628"/>
    </row>
    <row r="1444">
      <c r="A1444" s="1885"/>
      <c r="B1444" s="1886"/>
      <c r="C1444" s="645"/>
      <c r="D1444" s="645"/>
      <c r="E1444" s="647"/>
      <c r="F1444" s="647"/>
      <c r="G1444" s="648"/>
      <c r="H1444" s="628"/>
      <c r="I1444" s="628"/>
      <c r="J1444" s="628"/>
      <c r="K1444" s="628"/>
      <c r="L1444" s="628"/>
      <c r="M1444" s="628"/>
      <c r="N1444" s="628"/>
      <c r="O1444" s="628"/>
      <c r="P1444" s="628"/>
      <c r="Q1444" s="628"/>
      <c r="R1444" s="628"/>
      <c r="S1444" s="628"/>
    </row>
    <row r="1445">
      <c r="A1445" s="1885"/>
      <c r="B1445" s="1886"/>
      <c r="C1445" s="645"/>
      <c r="D1445" s="645"/>
      <c r="E1445" s="647"/>
      <c r="F1445" s="647"/>
      <c r="G1445" s="648"/>
      <c r="H1445" s="628"/>
      <c r="I1445" s="628"/>
      <c r="J1445" s="628"/>
      <c r="K1445" s="628"/>
      <c r="L1445" s="628"/>
      <c r="M1445" s="628"/>
      <c r="N1445" s="628"/>
      <c r="O1445" s="628"/>
      <c r="P1445" s="628"/>
      <c r="Q1445" s="628"/>
      <c r="R1445" s="628"/>
      <c r="S1445" s="628"/>
    </row>
    <row r="1446">
      <c r="A1446" s="1885"/>
      <c r="B1446" s="1886"/>
      <c r="C1446" s="645"/>
      <c r="D1446" s="645"/>
      <c r="E1446" s="647"/>
      <c r="F1446" s="647"/>
      <c r="G1446" s="648"/>
      <c r="H1446" s="628"/>
      <c r="I1446" s="628"/>
      <c r="J1446" s="628"/>
      <c r="K1446" s="628"/>
      <c r="L1446" s="628"/>
      <c r="M1446" s="628"/>
      <c r="N1446" s="628"/>
      <c r="O1446" s="628"/>
      <c r="P1446" s="628"/>
      <c r="Q1446" s="628"/>
      <c r="R1446" s="628"/>
      <c r="S1446" s="628"/>
    </row>
    <row r="1447">
      <c r="A1447" s="1885"/>
      <c r="B1447" s="1886"/>
      <c r="C1447" s="645"/>
      <c r="D1447" s="645"/>
      <c r="E1447" s="647"/>
      <c r="F1447" s="647"/>
      <c r="G1447" s="648"/>
      <c r="H1447" s="628"/>
      <c r="I1447" s="628"/>
      <c r="J1447" s="628"/>
      <c r="K1447" s="628"/>
      <c r="L1447" s="628"/>
      <c r="M1447" s="628"/>
      <c r="N1447" s="628"/>
      <c r="O1447" s="628"/>
      <c r="P1447" s="628"/>
      <c r="Q1447" s="628"/>
      <c r="R1447" s="628"/>
      <c r="S1447" s="628"/>
    </row>
    <row r="1448">
      <c r="A1448" s="1885"/>
      <c r="B1448" s="1886"/>
      <c r="C1448" s="645"/>
      <c r="D1448" s="645"/>
      <c r="E1448" s="647"/>
      <c r="F1448" s="647"/>
      <c r="G1448" s="648"/>
      <c r="H1448" s="628"/>
      <c r="I1448" s="628"/>
      <c r="J1448" s="628"/>
      <c r="K1448" s="628"/>
      <c r="L1448" s="628"/>
      <c r="M1448" s="628"/>
      <c r="N1448" s="628"/>
      <c r="O1448" s="628"/>
      <c r="P1448" s="628"/>
      <c r="Q1448" s="628"/>
      <c r="R1448" s="628"/>
      <c r="S1448" s="628"/>
    </row>
    <row r="1449">
      <c r="A1449" s="1885"/>
      <c r="B1449" s="1886"/>
      <c r="C1449" s="645"/>
      <c r="D1449" s="645"/>
      <c r="E1449" s="647"/>
      <c r="F1449" s="647"/>
      <c r="G1449" s="648"/>
      <c r="H1449" s="628"/>
      <c r="I1449" s="628"/>
      <c r="J1449" s="628"/>
      <c r="K1449" s="628"/>
      <c r="L1449" s="628"/>
      <c r="M1449" s="628"/>
      <c r="N1449" s="628"/>
      <c r="O1449" s="628"/>
      <c r="P1449" s="628"/>
      <c r="Q1449" s="628"/>
      <c r="R1449" s="628"/>
      <c r="S1449" s="628"/>
    </row>
    <row r="1450">
      <c r="A1450" s="1885"/>
      <c r="B1450" s="1886"/>
      <c r="C1450" s="645"/>
      <c r="D1450" s="645"/>
      <c r="E1450" s="647"/>
      <c r="F1450" s="647"/>
      <c r="G1450" s="648"/>
      <c r="H1450" s="628"/>
      <c r="I1450" s="628"/>
      <c r="J1450" s="628"/>
      <c r="K1450" s="628"/>
      <c r="L1450" s="628"/>
      <c r="M1450" s="628"/>
      <c r="N1450" s="628"/>
      <c r="O1450" s="628"/>
      <c r="P1450" s="628"/>
      <c r="Q1450" s="628"/>
      <c r="R1450" s="628"/>
      <c r="S1450" s="628"/>
    </row>
    <row r="1451">
      <c r="A1451" s="1885"/>
      <c r="B1451" s="1886"/>
      <c r="C1451" s="645"/>
      <c r="D1451" s="645"/>
      <c r="E1451" s="647"/>
      <c r="F1451" s="647"/>
      <c r="G1451" s="648"/>
      <c r="H1451" s="628"/>
      <c r="I1451" s="628"/>
      <c r="J1451" s="628"/>
      <c r="K1451" s="628"/>
      <c r="L1451" s="628"/>
      <c r="M1451" s="628"/>
      <c r="N1451" s="628"/>
      <c r="O1451" s="628"/>
      <c r="P1451" s="628"/>
      <c r="Q1451" s="628"/>
      <c r="R1451" s="628"/>
      <c r="S1451" s="628"/>
    </row>
    <row r="1452">
      <c r="A1452" s="1885"/>
      <c r="B1452" s="1886"/>
      <c r="C1452" s="645"/>
      <c r="D1452" s="645"/>
      <c r="E1452" s="647"/>
      <c r="F1452" s="647"/>
      <c r="G1452" s="648"/>
      <c r="H1452" s="628"/>
      <c r="I1452" s="628"/>
      <c r="J1452" s="628"/>
      <c r="K1452" s="628"/>
      <c r="L1452" s="628"/>
      <c r="M1452" s="628"/>
      <c r="N1452" s="628"/>
      <c r="O1452" s="628"/>
      <c r="P1452" s="628"/>
      <c r="Q1452" s="628"/>
      <c r="R1452" s="628"/>
      <c r="S1452" s="628"/>
    </row>
    <row r="1453">
      <c r="A1453" s="1885"/>
      <c r="B1453" s="1886"/>
      <c r="C1453" s="645"/>
      <c r="D1453" s="645"/>
      <c r="E1453" s="647"/>
      <c r="F1453" s="647"/>
      <c r="G1453" s="648"/>
      <c r="H1453" s="628"/>
      <c r="I1453" s="628"/>
      <c r="J1453" s="628"/>
      <c r="K1453" s="628"/>
      <c r="L1453" s="628"/>
      <c r="M1453" s="628"/>
      <c r="N1453" s="628"/>
      <c r="O1453" s="628"/>
      <c r="P1453" s="628"/>
      <c r="Q1453" s="628"/>
      <c r="R1453" s="628"/>
      <c r="S1453" s="628"/>
    </row>
    <row r="1454">
      <c r="A1454" s="1885"/>
      <c r="B1454" s="1886"/>
      <c r="C1454" s="645"/>
      <c r="D1454" s="645"/>
      <c r="E1454" s="647"/>
      <c r="F1454" s="647"/>
      <c r="G1454" s="648"/>
      <c r="H1454" s="628"/>
      <c r="I1454" s="628"/>
      <c r="J1454" s="628"/>
      <c r="K1454" s="628"/>
      <c r="L1454" s="628"/>
      <c r="M1454" s="628"/>
      <c r="N1454" s="628"/>
      <c r="O1454" s="628"/>
      <c r="P1454" s="628"/>
      <c r="Q1454" s="628"/>
      <c r="R1454" s="628"/>
      <c r="S1454" s="628"/>
    </row>
    <row r="1455">
      <c r="A1455" s="1885"/>
      <c r="B1455" s="1886"/>
      <c r="C1455" s="645"/>
      <c r="D1455" s="645"/>
      <c r="E1455" s="647"/>
      <c r="F1455" s="647"/>
      <c r="G1455" s="648"/>
      <c r="H1455" s="628"/>
      <c r="I1455" s="628"/>
      <c r="J1455" s="628"/>
      <c r="K1455" s="628"/>
      <c r="L1455" s="628"/>
      <c r="M1455" s="628"/>
      <c r="N1455" s="628"/>
      <c r="O1455" s="628"/>
      <c r="P1455" s="628"/>
      <c r="Q1455" s="628"/>
      <c r="R1455" s="628"/>
      <c r="S1455" s="628"/>
    </row>
    <row r="1456">
      <c r="A1456" s="1885"/>
      <c r="B1456" s="1886"/>
      <c r="C1456" s="645"/>
      <c r="D1456" s="645"/>
      <c r="E1456" s="647"/>
      <c r="F1456" s="647"/>
      <c r="G1456" s="648"/>
      <c r="H1456" s="628"/>
      <c r="I1456" s="628"/>
      <c r="J1456" s="628"/>
      <c r="K1456" s="628"/>
      <c r="L1456" s="628"/>
      <c r="M1456" s="628"/>
      <c r="N1456" s="628"/>
      <c r="O1456" s="628"/>
      <c r="P1456" s="628"/>
      <c r="Q1456" s="628"/>
      <c r="R1456" s="628"/>
      <c r="S1456" s="628"/>
    </row>
    <row r="1457">
      <c r="A1457" s="1885"/>
      <c r="B1457" s="1886"/>
      <c r="C1457" s="645"/>
      <c r="D1457" s="645"/>
      <c r="E1457" s="647"/>
      <c r="F1457" s="647"/>
      <c r="G1457" s="648"/>
      <c r="H1457" s="628"/>
      <c r="I1457" s="628"/>
      <c r="J1457" s="628"/>
      <c r="K1457" s="628"/>
      <c r="L1457" s="628"/>
      <c r="M1457" s="628"/>
      <c r="N1457" s="628"/>
      <c r="O1457" s="628"/>
      <c r="P1457" s="628"/>
      <c r="Q1457" s="628"/>
      <c r="R1457" s="628"/>
      <c r="S1457" s="628"/>
    </row>
    <row r="1458">
      <c r="A1458" s="1885"/>
      <c r="B1458" s="1886"/>
      <c r="C1458" s="645"/>
      <c r="D1458" s="645"/>
      <c r="E1458" s="647"/>
      <c r="F1458" s="647"/>
      <c r="G1458" s="648"/>
      <c r="H1458" s="628"/>
      <c r="I1458" s="628"/>
      <c r="J1458" s="628"/>
      <c r="K1458" s="628"/>
      <c r="L1458" s="628"/>
      <c r="M1458" s="628"/>
      <c r="N1458" s="628"/>
      <c r="O1458" s="628"/>
      <c r="P1458" s="628"/>
      <c r="Q1458" s="628"/>
      <c r="R1458" s="628"/>
      <c r="S1458" s="628"/>
    </row>
    <row r="1459">
      <c r="A1459" s="1885"/>
      <c r="B1459" s="1886"/>
      <c r="C1459" s="645"/>
      <c r="D1459" s="645"/>
      <c r="E1459" s="647"/>
      <c r="F1459" s="647"/>
      <c r="G1459" s="648"/>
      <c r="H1459" s="628"/>
      <c r="I1459" s="628"/>
      <c r="J1459" s="628"/>
      <c r="K1459" s="628"/>
      <c r="L1459" s="628"/>
      <c r="M1459" s="628"/>
      <c r="N1459" s="628"/>
      <c r="O1459" s="628"/>
      <c r="P1459" s="628"/>
      <c r="Q1459" s="628"/>
      <c r="R1459" s="628"/>
      <c r="S1459" s="628"/>
    </row>
    <row r="1460">
      <c r="A1460" s="1885"/>
      <c r="B1460" s="1886"/>
      <c r="C1460" s="645"/>
      <c r="D1460" s="645"/>
      <c r="E1460" s="647"/>
      <c r="F1460" s="647"/>
      <c r="G1460" s="648"/>
      <c r="H1460" s="628"/>
      <c r="I1460" s="628"/>
      <c r="J1460" s="628"/>
      <c r="K1460" s="628"/>
      <c r="L1460" s="628"/>
      <c r="M1460" s="628"/>
      <c r="N1460" s="628"/>
      <c r="O1460" s="628"/>
      <c r="P1460" s="628"/>
      <c r="Q1460" s="628"/>
      <c r="R1460" s="628"/>
      <c r="S1460" s="628"/>
    </row>
    <row r="1461">
      <c r="A1461" s="1885"/>
      <c r="B1461" s="1886"/>
      <c r="C1461" s="645"/>
      <c r="D1461" s="645"/>
      <c r="E1461" s="647"/>
      <c r="F1461" s="647"/>
      <c r="G1461" s="648"/>
      <c r="H1461" s="628"/>
      <c r="I1461" s="628"/>
      <c r="J1461" s="628"/>
      <c r="K1461" s="628"/>
      <c r="L1461" s="628"/>
      <c r="M1461" s="628"/>
      <c r="N1461" s="628"/>
      <c r="O1461" s="628"/>
      <c r="P1461" s="628"/>
      <c r="Q1461" s="628"/>
      <c r="R1461" s="628"/>
      <c r="S1461" s="628"/>
    </row>
    <row r="1462">
      <c r="A1462" s="1885"/>
      <c r="B1462" s="1886"/>
      <c r="C1462" s="645"/>
      <c r="D1462" s="645"/>
      <c r="E1462" s="647"/>
      <c r="F1462" s="647"/>
      <c r="G1462" s="648"/>
      <c r="H1462" s="628"/>
      <c r="I1462" s="628"/>
      <c r="J1462" s="628"/>
      <c r="K1462" s="628"/>
      <c r="L1462" s="628"/>
      <c r="M1462" s="628"/>
      <c r="N1462" s="628"/>
      <c r="O1462" s="628"/>
      <c r="P1462" s="628"/>
      <c r="Q1462" s="628"/>
      <c r="R1462" s="628"/>
      <c r="S1462" s="628"/>
    </row>
    <row r="1463">
      <c r="A1463" s="1885"/>
      <c r="B1463" s="1886"/>
      <c r="C1463" s="645"/>
      <c r="D1463" s="645"/>
      <c r="E1463" s="647"/>
      <c r="F1463" s="647"/>
      <c r="G1463" s="648"/>
      <c r="H1463" s="628"/>
      <c r="I1463" s="628"/>
      <c r="J1463" s="628"/>
      <c r="K1463" s="628"/>
      <c r="L1463" s="628"/>
      <c r="M1463" s="628"/>
      <c r="N1463" s="628"/>
      <c r="O1463" s="628"/>
      <c r="P1463" s="628"/>
      <c r="Q1463" s="628"/>
      <c r="R1463" s="628"/>
      <c r="S1463" s="628"/>
    </row>
    <row r="1464">
      <c r="A1464" s="1885"/>
      <c r="B1464" s="1886"/>
      <c r="C1464" s="645"/>
      <c r="D1464" s="645"/>
      <c r="E1464" s="647"/>
      <c r="F1464" s="647"/>
      <c r="G1464" s="648"/>
      <c r="H1464" s="628"/>
      <c r="I1464" s="628"/>
      <c r="J1464" s="628"/>
      <c r="K1464" s="628"/>
      <c r="L1464" s="628"/>
      <c r="M1464" s="628"/>
      <c r="N1464" s="628"/>
      <c r="O1464" s="628"/>
      <c r="P1464" s="628"/>
      <c r="Q1464" s="628"/>
      <c r="R1464" s="628"/>
      <c r="S1464" s="628"/>
    </row>
    <row r="1465">
      <c r="A1465" s="1885"/>
      <c r="B1465" s="1886"/>
      <c r="C1465" s="645"/>
      <c r="D1465" s="645"/>
      <c r="E1465" s="647"/>
      <c r="F1465" s="647"/>
      <c r="G1465" s="648"/>
      <c r="H1465" s="628"/>
      <c r="I1465" s="628"/>
      <c r="J1465" s="628"/>
      <c r="K1465" s="628"/>
      <c r="L1465" s="628"/>
      <c r="M1465" s="628"/>
      <c r="N1465" s="628"/>
      <c r="O1465" s="628"/>
      <c r="P1465" s="628"/>
      <c r="Q1465" s="628"/>
      <c r="R1465" s="628"/>
      <c r="S1465" s="628"/>
    </row>
    <row r="1466">
      <c r="A1466" s="1885"/>
      <c r="B1466" s="1886"/>
      <c r="C1466" s="645"/>
      <c r="D1466" s="645"/>
      <c r="E1466" s="647"/>
      <c r="F1466" s="647"/>
      <c r="G1466" s="648"/>
      <c r="H1466" s="628"/>
      <c r="I1466" s="628"/>
      <c r="J1466" s="628"/>
      <c r="K1466" s="628"/>
      <c r="L1466" s="628"/>
      <c r="M1466" s="628"/>
      <c r="N1466" s="628"/>
      <c r="O1466" s="628"/>
      <c r="P1466" s="628"/>
      <c r="Q1466" s="628"/>
      <c r="R1466" s="628"/>
      <c r="S1466" s="628"/>
    </row>
    <row r="1467">
      <c r="A1467" s="1885"/>
      <c r="B1467" s="1886"/>
      <c r="C1467" s="645"/>
      <c r="D1467" s="645"/>
      <c r="E1467" s="647"/>
      <c r="F1467" s="647"/>
      <c r="G1467" s="648"/>
      <c r="H1467" s="628"/>
      <c r="I1467" s="628"/>
      <c r="J1467" s="628"/>
      <c r="K1467" s="628"/>
      <c r="L1467" s="628"/>
      <c r="M1467" s="628"/>
      <c r="N1467" s="628"/>
      <c r="O1467" s="628"/>
      <c r="P1467" s="628"/>
      <c r="Q1467" s="628"/>
      <c r="R1467" s="628"/>
      <c r="S1467" s="628"/>
    </row>
    <row r="1468">
      <c r="A1468" s="1885"/>
      <c r="B1468" s="1886"/>
      <c r="C1468" s="645"/>
      <c r="D1468" s="645"/>
      <c r="E1468" s="647"/>
      <c r="F1468" s="647"/>
      <c r="G1468" s="648"/>
      <c r="H1468" s="628"/>
      <c r="I1468" s="628"/>
      <c r="J1468" s="628"/>
      <c r="K1468" s="628"/>
      <c r="L1468" s="628"/>
      <c r="M1468" s="628"/>
      <c r="N1468" s="628"/>
      <c r="O1468" s="628"/>
      <c r="P1468" s="628"/>
      <c r="Q1468" s="628"/>
      <c r="R1468" s="628"/>
      <c r="S1468" s="628"/>
    </row>
    <row r="1469">
      <c r="A1469" s="1885"/>
      <c r="B1469" s="1886"/>
      <c r="C1469" s="645"/>
      <c r="D1469" s="645"/>
      <c r="E1469" s="647"/>
      <c r="F1469" s="647"/>
      <c r="G1469" s="648"/>
      <c r="H1469" s="628"/>
      <c r="I1469" s="628"/>
      <c r="J1469" s="628"/>
      <c r="K1469" s="628"/>
      <c r="L1469" s="628"/>
      <c r="M1469" s="628"/>
      <c r="N1469" s="628"/>
      <c r="O1469" s="628"/>
      <c r="P1469" s="628"/>
      <c r="Q1469" s="628"/>
      <c r="R1469" s="628"/>
      <c r="S1469" s="628"/>
    </row>
    <row r="1470">
      <c r="A1470" s="1885"/>
      <c r="B1470" s="1886"/>
      <c r="C1470" s="645"/>
      <c r="D1470" s="645"/>
      <c r="E1470" s="647"/>
      <c r="F1470" s="647"/>
      <c r="G1470" s="648"/>
      <c r="H1470" s="628"/>
      <c r="I1470" s="628"/>
      <c r="J1470" s="628"/>
      <c r="K1470" s="628"/>
      <c r="L1470" s="628"/>
      <c r="M1470" s="628"/>
      <c r="N1470" s="628"/>
      <c r="O1470" s="628"/>
      <c r="P1470" s="628"/>
      <c r="Q1470" s="628"/>
      <c r="R1470" s="628"/>
      <c r="S1470" s="628"/>
    </row>
    <row r="1471">
      <c r="A1471" s="1885"/>
      <c r="B1471" s="1886"/>
      <c r="C1471" s="645"/>
      <c r="D1471" s="645"/>
      <c r="E1471" s="647"/>
      <c r="F1471" s="647"/>
      <c r="G1471" s="648"/>
      <c r="H1471" s="628"/>
      <c r="I1471" s="628"/>
      <c r="J1471" s="628"/>
      <c r="K1471" s="628"/>
      <c r="L1471" s="628"/>
      <c r="M1471" s="628"/>
      <c r="N1471" s="628"/>
      <c r="O1471" s="628"/>
      <c r="P1471" s="628"/>
      <c r="Q1471" s="628"/>
      <c r="R1471" s="628"/>
      <c r="S1471" s="628"/>
    </row>
    <row r="1472">
      <c r="A1472" s="1885"/>
      <c r="B1472" s="1886"/>
      <c r="C1472" s="645"/>
      <c r="D1472" s="645"/>
      <c r="E1472" s="647"/>
      <c r="F1472" s="647"/>
      <c r="G1472" s="648"/>
      <c r="H1472" s="628"/>
      <c r="I1472" s="628"/>
      <c r="J1472" s="628"/>
      <c r="K1472" s="628"/>
      <c r="L1472" s="628"/>
      <c r="M1472" s="628"/>
      <c r="N1472" s="628"/>
      <c r="O1472" s="628"/>
      <c r="P1472" s="628"/>
      <c r="Q1472" s="628"/>
      <c r="R1472" s="628"/>
      <c r="S1472" s="628"/>
    </row>
    <row r="1473">
      <c r="A1473" s="1885"/>
      <c r="B1473" s="1886"/>
      <c r="C1473" s="645"/>
      <c r="D1473" s="645"/>
      <c r="E1473" s="647"/>
      <c r="F1473" s="647"/>
      <c r="G1473" s="648"/>
      <c r="H1473" s="628"/>
      <c r="I1473" s="628"/>
      <c r="J1473" s="628"/>
      <c r="K1473" s="628"/>
      <c r="L1473" s="628"/>
      <c r="M1473" s="628"/>
      <c r="N1473" s="628"/>
      <c r="O1473" s="628"/>
      <c r="P1473" s="628"/>
      <c r="Q1473" s="628"/>
      <c r="R1473" s="628"/>
      <c r="S1473" s="628"/>
    </row>
    <row r="1474">
      <c r="A1474" s="1885"/>
      <c r="B1474" s="1886"/>
      <c r="C1474" s="645"/>
      <c r="D1474" s="645"/>
      <c r="E1474" s="647"/>
      <c r="F1474" s="647"/>
      <c r="G1474" s="648"/>
      <c r="H1474" s="628"/>
      <c r="I1474" s="628"/>
      <c r="J1474" s="628"/>
      <c r="K1474" s="628"/>
      <c r="L1474" s="628"/>
      <c r="M1474" s="628"/>
      <c r="N1474" s="628"/>
      <c r="O1474" s="628"/>
      <c r="P1474" s="628"/>
      <c r="Q1474" s="628"/>
      <c r="R1474" s="628"/>
      <c r="S1474" s="628"/>
    </row>
    <row r="1475">
      <c r="A1475" s="1885"/>
      <c r="B1475" s="1886"/>
      <c r="C1475" s="645"/>
      <c r="D1475" s="645"/>
      <c r="E1475" s="647"/>
      <c r="F1475" s="647"/>
      <c r="G1475" s="648"/>
      <c r="H1475" s="628"/>
      <c r="I1475" s="628"/>
      <c r="J1475" s="628"/>
      <c r="K1475" s="628"/>
      <c r="L1475" s="628"/>
      <c r="M1475" s="628"/>
      <c r="N1475" s="628"/>
      <c r="O1475" s="628"/>
      <c r="P1475" s="628"/>
      <c r="Q1475" s="628"/>
      <c r="R1475" s="628"/>
      <c r="S1475" s="628"/>
    </row>
    <row r="1476">
      <c r="A1476" s="1885"/>
      <c r="B1476" s="1886"/>
      <c r="C1476" s="645"/>
      <c r="D1476" s="645"/>
      <c r="E1476" s="647"/>
      <c r="F1476" s="647"/>
      <c r="G1476" s="648"/>
      <c r="H1476" s="628"/>
      <c r="I1476" s="628"/>
      <c r="J1476" s="628"/>
      <c r="K1476" s="628"/>
      <c r="L1476" s="628"/>
      <c r="M1476" s="628"/>
      <c r="N1476" s="628"/>
      <c r="O1476" s="628"/>
      <c r="P1476" s="628"/>
      <c r="Q1476" s="628"/>
      <c r="R1476" s="628"/>
      <c r="S1476" s="628"/>
    </row>
    <row r="1477">
      <c r="A1477" s="1885"/>
      <c r="B1477" s="1886"/>
      <c r="C1477" s="645"/>
      <c r="D1477" s="645"/>
      <c r="E1477" s="647"/>
      <c r="F1477" s="647"/>
      <c r="G1477" s="648"/>
      <c r="H1477" s="628"/>
      <c r="I1477" s="628"/>
      <c r="J1477" s="628"/>
      <c r="K1477" s="628"/>
      <c r="L1477" s="628"/>
      <c r="M1477" s="628"/>
      <c r="N1477" s="628"/>
      <c r="O1477" s="628"/>
      <c r="P1477" s="628"/>
      <c r="Q1477" s="628"/>
      <c r="R1477" s="628"/>
      <c r="S1477" s="628"/>
    </row>
    <row r="1478">
      <c r="A1478" s="1885"/>
      <c r="B1478" s="1886"/>
      <c r="C1478" s="645"/>
      <c r="D1478" s="645"/>
      <c r="E1478" s="647"/>
      <c r="F1478" s="647"/>
      <c r="G1478" s="648"/>
      <c r="H1478" s="628"/>
      <c r="I1478" s="628"/>
      <c r="J1478" s="628"/>
      <c r="K1478" s="628"/>
      <c r="L1478" s="628"/>
      <c r="M1478" s="628"/>
      <c r="N1478" s="628"/>
      <c r="O1478" s="628"/>
      <c r="P1478" s="628"/>
      <c r="Q1478" s="628"/>
      <c r="R1478" s="628"/>
      <c r="S1478" s="628"/>
    </row>
    <row r="1479">
      <c r="A1479" s="1885"/>
      <c r="B1479" s="1886"/>
      <c r="C1479" s="645"/>
      <c r="D1479" s="645"/>
      <c r="E1479" s="647"/>
      <c r="F1479" s="647"/>
      <c r="G1479" s="648"/>
      <c r="H1479" s="628"/>
      <c r="I1479" s="628"/>
      <c r="J1479" s="628"/>
      <c r="K1479" s="628"/>
      <c r="L1479" s="628"/>
      <c r="M1479" s="628"/>
      <c r="N1479" s="628"/>
      <c r="O1479" s="628"/>
      <c r="P1479" s="628"/>
      <c r="Q1479" s="628"/>
      <c r="R1479" s="628"/>
      <c r="S1479" s="628"/>
    </row>
    <row r="1480">
      <c r="A1480" s="1885"/>
      <c r="B1480" s="1886"/>
      <c r="C1480" s="645"/>
      <c r="D1480" s="645"/>
      <c r="E1480" s="647"/>
      <c r="F1480" s="647"/>
      <c r="G1480" s="648"/>
      <c r="H1480" s="628"/>
      <c r="I1480" s="628"/>
      <c r="J1480" s="628"/>
      <c r="K1480" s="628"/>
      <c r="L1480" s="628"/>
      <c r="M1480" s="628"/>
      <c r="N1480" s="628"/>
      <c r="O1480" s="628"/>
      <c r="P1480" s="628"/>
      <c r="Q1480" s="628"/>
      <c r="R1480" s="628"/>
      <c r="S1480" s="628"/>
    </row>
    <row r="1481">
      <c r="A1481" s="1885"/>
      <c r="B1481" s="1886"/>
      <c r="C1481" s="645"/>
      <c r="D1481" s="645"/>
      <c r="E1481" s="647"/>
      <c r="F1481" s="647"/>
      <c r="G1481" s="648"/>
      <c r="H1481" s="628"/>
      <c r="I1481" s="628"/>
      <c r="J1481" s="628"/>
      <c r="K1481" s="628"/>
      <c r="L1481" s="628"/>
      <c r="M1481" s="628"/>
      <c r="N1481" s="628"/>
      <c r="O1481" s="628"/>
      <c r="P1481" s="628"/>
      <c r="Q1481" s="628"/>
      <c r="R1481" s="628"/>
      <c r="S1481" s="628"/>
    </row>
    <row r="1482">
      <c r="A1482" s="1885"/>
      <c r="B1482" s="1886"/>
      <c r="C1482" s="645"/>
      <c r="D1482" s="645"/>
      <c r="E1482" s="647"/>
      <c r="F1482" s="647"/>
      <c r="G1482" s="648"/>
      <c r="H1482" s="628"/>
      <c r="I1482" s="628"/>
      <c r="J1482" s="628"/>
      <c r="K1482" s="628"/>
      <c r="L1482" s="628"/>
      <c r="M1482" s="628"/>
      <c r="N1482" s="628"/>
      <c r="O1482" s="628"/>
      <c r="P1482" s="628"/>
      <c r="Q1482" s="628"/>
      <c r="R1482" s="628"/>
      <c r="S1482" s="628"/>
    </row>
    <row r="1483">
      <c r="A1483" s="1885"/>
      <c r="B1483" s="1886"/>
      <c r="C1483" s="645"/>
      <c r="D1483" s="645"/>
      <c r="E1483" s="647"/>
      <c r="F1483" s="647"/>
      <c r="G1483" s="648"/>
      <c r="H1483" s="628"/>
      <c r="I1483" s="628"/>
      <c r="J1483" s="628"/>
      <c r="K1483" s="628"/>
      <c r="L1483" s="628"/>
      <c r="M1483" s="628"/>
      <c r="N1483" s="628"/>
      <c r="O1483" s="628"/>
      <c r="P1483" s="628"/>
      <c r="Q1483" s="628"/>
      <c r="R1483" s="628"/>
      <c r="S1483" s="628"/>
    </row>
    <row r="1484">
      <c r="A1484" s="1885"/>
      <c r="B1484" s="1886"/>
      <c r="C1484" s="645"/>
      <c r="D1484" s="645"/>
      <c r="E1484" s="647"/>
      <c r="F1484" s="647"/>
      <c r="G1484" s="648"/>
      <c r="H1484" s="628"/>
      <c r="I1484" s="628"/>
      <c r="J1484" s="628"/>
      <c r="K1484" s="628"/>
      <c r="L1484" s="628"/>
      <c r="M1484" s="628"/>
      <c r="N1484" s="628"/>
      <c r="O1484" s="628"/>
      <c r="P1484" s="628"/>
      <c r="Q1484" s="628"/>
      <c r="R1484" s="628"/>
      <c r="S1484" s="628"/>
    </row>
    <row r="1485">
      <c r="A1485" s="1885"/>
      <c r="B1485" s="1886"/>
      <c r="C1485" s="645"/>
      <c r="D1485" s="645"/>
      <c r="E1485" s="647"/>
      <c r="F1485" s="647"/>
      <c r="G1485" s="648"/>
      <c r="H1485" s="628"/>
      <c r="I1485" s="628"/>
      <c r="J1485" s="628"/>
      <c r="K1485" s="628"/>
      <c r="L1485" s="628"/>
      <c r="M1485" s="628"/>
      <c r="N1485" s="628"/>
      <c r="O1485" s="628"/>
      <c r="P1485" s="628"/>
      <c r="Q1485" s="628"/>
      <c r="R1485" s="628"/>
      <c r="S1485" s="628"/>
    </row>
    <row r="1486">
      <c r="A1486" s="1885"/>
      <c r="B1486" s="1886"/>
      <c r="C1486" s="645"/>
      <c r="D1486" s="645"/>
      <c r="E1486" s="647"/>
      <c r="F1486" s="647"/>
      <c r="G1486" s="648"/>
      <c r="H1486" s="628"/>
      <c r="I1486" s="628"/>
      <c r="J1486" s="628"/>
      <c r="K1486" s="628"/>
      <c r="L1486" s="628"/>
      <c r="M1486" s="628"/>
      <c r="N1486" s="628"/>
      <c r="O1486" s="628"/>
      <c r="P1486" s="628"/>
      <c r="Q1486" s="628"/>
      <c r="R1486" s="628"/>
      <c r="S1486" s="628"/>
    </row>
    <row r="1487">
      <c r="A1487" s="1885"/>
      <c r="B1487" s="1886"/>
      <c r="C1487" s="645"/>
      <c r="D1487" s="645"/>
      <c r="E1487" s="647"/>
      <c r="F1487" s="647"/>
      <c r="G1487" s="648"/>
      <c r="H1487" s="628"/>
      <c r="I1487" s="628"/>
      <c r="J1487" s="628"/>
      <c r="K1487" s="628"/>
      <c r="L1487" s="628"/>
      <c r="M1487" s="628"/>
      <c r="N1487" s="628"/>
      <c r="O1487" s="628"/>
      <c r="P1487" s="628"/>
      <c r="Q1487" s="628"/>
      <c r="R1487" s="628"/>
      <c r="S1487" s="628"/>
    </row>
    <row r="1488">
      <c r="A1488" s="1885"/>
      <c r="B1488" s="1886"/>
      <c r="C1488" s="645"/>
      <c r="D1488" s="645"/>
      <c r="E1488" s="647"/>
      <c r="F1488" s="647"/>
      <c r="G1488" s="648"/>
      <c r="H1488" s="628"/>
      <c r="I1488" s="628"/>
      <c r="J1488" s="628"/>
      <c r="K1488" s="628"/>
      <c r="L1488" s="628"/>
      <c r="M1488" s="628"/>
      <c r="N1488" s="628"/>
      <c r="O1488" s="628"/>
      <c r="P1488" s="628"/>
      <c r="Q1488" s="628"/>
      <c r="R1488" s="628"/>
      <c r="S1488" s="628"/>
    </row>
    <row r="1489">
      <c r="A1489" s="1885"/>
      <c r="B1489" s="1886"/>
      <c r="C1489" s="645"/>
      <c r="D1489" s="645"/>
      <c r="E1489" s="647"/>
      <c r="F1489" s="647"/>
      <c r="G1489" s="648"/>
      <c r="H1489" s="628"/>
      <c r="I1489" s="628"/>
      <c r="J1489" s="628"/>
      <c r="K1489" s="628"/>
      <c r="L1489" s="628"/>
      <c r="M1489" s="628"/>
      <c r="N1489" s="628"/>
      <c r="O1489" s="628"/>
      <c r="P1489" s="628"/>
      <c r="Q1489" s="628"/>
      <c r="R1489" s="628"/>
      <c r="S1489" s="628"/>
    </row>
    <row r="1490">
      <c r="A1490" s="1885"/>
      <c r="B1490" s="1886"/>
      <c r="C1490" s="645"/>
      <c r="D1490" s="645"/>
      <c r="E1490" s="647"/>
      <c r="F1490" s="647"/>
      <c r="G1490" s="648"/>
      <c r="H1490" s="628"/>
      <c r="I1490" s="628"/>
      <c r="J1490" s="628"/>
      <c r="K1490" s="628"/>
      <c r="L1490" s="628"/>
      <c r="M1490" s="628"/>
      <c r="N1490" s="628"/>
      <c r="O1490" s="628"/>
      <c r="P1490" s="628"/>
      <c r="Q1490" s="628"/>
      <c r="R1490" s="628"/>
      <c r="S1490" s="628"/>
    </row>
    <row r="1491">
      <c r="A1491" s="1885"/>
      <c r="B1491" s="1886"/>
      <c r="C1491" s="645"/>
      <c r="D1491" s="645"/>
      <c r="E1491" s="647"/>
      <c r="F1491" s="647"/>
      <c r="G1491" s="648"/>
      <c r="H1491" s="628"/>
      <c r="I1491" s="628"/>
      <c r="J1491" s="628"/>
      <c r="K1491" s="628"/>
      <c r="L1491" s="628"/>
      <c r="M1491" s="628"/>
      <c r="N1491" s="628"/>
      <c r="O1491" s="628"/>
      <c r="P1491" s="628"/>
      <c r="Q1491" s="628"/>
      <c r="R1491" s="628"/>
      <c r="S1491" s="628"/>
    </row>
    <row r="1492">
      <c r="A1492" s="1885"/>
      <c r="B1492" s="1886"/>
      <c r="C1492" s="645"/>
      <c r="D1492" s="645"/>
      <c r="E1492" s="647"/>
      <c r="F1492" s="647"/>
      <c r="G1492" s="648"/>
      <c r="H1492" s="628"/>
      <c r="I1492" s="628"/>
      <c r="J1492" s="628"/>
      <c r="K1492" s="628"/>
      <c r="L1492" s="628"/>
      <c r="M1492" s="628"/>
      <c r="N1492" s="628"/>
      <c r="O1492" s="628"/>
      <c r="P1492" s="628"/>
      <c r="Q1492" s="628"/>
      <c r="R1492" s="628"/>
      <c r="S1492" s="628"/>
    </row>
    <row r="1493">
      <c r="A1493" s="1885"/>
      <c r="B1493" s="1886"/>
      <c r="C1493" s="645"/>
      <c r="D1493" s="645"/>
      <c r="E1493" s="647"/>
      <c r="F1493" s="647"/>
      <c r="G1493" s="648"/>
      <c r="H1493" s="628"/>
      <c r="I1493" s="628"/>
      <c r="J1493" s="628"/>
      <c r="K1493" s="628"/>
      <c r="L1493" s="628"/>
      <c r="M1493" s="628"/>
      <c r="N1493" s="628"/>
      <c r="O1493" s="628"/>
      <c r="P1493" s="628"/>
      <c r="Q1493" s="628"/>
      <c r="R1493" s="628"/>
      <c r="S1493" s="628"/>
    </row>
    <row r="1494">
      <c r="A1494" s="1885"/>
      <c r="B1494" s="1886"/>
      <c r="C1494" s="645"/>
      <c r="D1494" s="645"/>
      <c r="E1494" s="647"/>
      <c r="F1494" s="647"/>
      <c r="G1494" s="648"/>
      <c r="H1494" s="628"/>
      <c r="I1494" s="628"/>
      <c r="J1494" s="628"/>
      <c r="K1494" s="628"/>
      <c r="L1494" s="628"/>
      <c r="M1494" s="628"/>
      <c r="N1494" s="628"/>
      <c r="O1494" s="628"/>
      <c r="P1494" s="628"/>
      <c r="Q1494" s="628"/>
      <c r="R1494" s="628"/>
      <c r="S1494" s="628"/>
    </row>
    <row r="1495">
      <c r="A1495" s="1885"/>
      <c r="B1495" s="1886"/>
      <c r="C1495" s="645"/>
      <c r="D1495" s="645"/>
      <c r="E1495" s="647"/>
      <c r="F1495" s="647"/>
      <c r="G1495" s="648"/>
      <c r="H1495" s="628"/>
      <c r="I1495" s="628"/>
      <c r="J1495" s="628"/>
      <c r="K1495" s="628"/>
      <c r="L1495" s="628"/>
      <c r="M1495" s="628"/>
      <c r="N1495" s="628"/>
      <c r="O1495" s="628"/>
      <c r="P1495" s="628"/>
      <c r="Q1495" s="628"/>
      <c r="R1495" s="628"/>
      <c r="S1495" s="628"/>
    </row>
    <row r="1496">
      <c r="A1496" s="1885"/>
      <c r="B1496" s="1886"/>
      <c r="C1496" s="645"/>
      <c r="D1496" s="645"/>
      <c r="E1496" s="647"/>
      <c r="F1496" s="647"/>
      <c r="G1496" s="648"/>
      <c r="H1496" s="628"/>
      <c r="I1496" s="628"/>
      <c r="J1496" s="628"/>
      <c r="K1496" s="628"/>
      <c r="L1496" s="628"/>
      <c r="M1496" s="628"/>
      <c r="N1496" s="628"/>
      <c r="O1496" s="628"/>
      <c r="P1496" s="628"/>
      <c r="Q1496" s="628"/>
      <c r="R1496" s="628"/>
      <c r="S1496" s="628"/>
    </row>
    <row r="1497">
      <c r="A1497" s="1885"/>
      <c r="B1497" s="1886"/>
      <c r="C1497" s="645"/>
      <c r="D1497" s="645"/>
      <c r="E1497" s="647"/>
      <c r="F1497" s="647"/>
      <c r="G1497" s="648"/>
      <c r="H1497" s="628"/>
      <c r="I1497" s="628"/>
      <c r="J1497" s="628"/>
      <c r="K1497" s="628"/>
      <c r="L1497" s="628"/>
      <c r="M1497" s="628"/>
      <c r="N1497" s="628"/>
      <c r="O1497" s="628"/>
      <c r="P1497" s="628"/>
      <c r="Q1497" s="628"/>
      <c r="R1497" s="628"/>
      <c r="S1497" s="628"/>
    </row>
    <row r="1498">
      <c r="A1498" s="1885"/>
      <c r="B1498" s="1886"/>
      <c r="C1498" s="645"/>
      <c r="D1498" s="645"/>
      <c r="E1498" s="647"/>
      <c r="F1498" s="647"/>
      <c r="G1498" s="648"/>
      <c r="H1498" s="628"/>
      <c r="I1498" s="628"/>
      <c r="J1498" s="628"/>
      <c r="K1498" s="628"/>
      <c r="L1498" s="628"/>
      <c r="M1498" s="628"/>
      <c r="N1498" s="628"/>
      <c r="O1498" s="628"/>
      <c r="P1498" s="628"/>
      <c r="Q1498" s="628"/>
      <c r="R1498" s="628"/>
      <c r="S1498" s="628"/>
    </row>
    <row r="1499">
      <c r="A1499" s="1885"/>
      <c r="B1499" s="1886"/>
      <c r="C1499" s="645"/>
      <c r="D1499" s="645"/>
      <c r="E1499" s="647"/>
      <c r="F1499" s="647"/>
      <c r="G1499" s="648"/>
      <c r="H1499" s="628"/>
      <c r="I1499" s="628"/>
      <c r="J1499" s="628"/>
      <c r="K1499" s="628"/>
      <c r="L1499" s="628"/>
      <c r="M1499" s="628"/>
      <c r="N1499" s="628"/>
      <c r="O1499" s="628"/>
      <c r="P1499" s="628"/>
      <c r="Q1499" s="628"/>
      <c r="R1499" s="628"/>
      <c r="S1499" s="628"/>
    </row>
    <row r="1500">
      <c r="A1500" s="1885"/>
      <c r="B1500" s="1886"/>
      <c r="C1500" s="645"/>
      <c r="D1500" s="645"/>
      <c r="E1500" s="647"/>
      <c r="F1500" s="647"/>
      <c r="G1500" s="648"/>
      <c r="H1500" s="628"/>
      <c r="I1500" s="628"/>
      <c r="J1500" s="628"/>
      <c r="K1500" s="628"/>
      <c r="L1500" s="628"/>
      <c r="M1500" s="628"/>
      <c r="N1500" s="628"/>
      <c r="O1500" s="628"/>
      <c r="P1500" s="628"/>
      <c r="Q1500" s="628"/>
      <c r="R1500" s="628"/>
      <c r="S1500" s="628"/>
    </row>
    <row r="1501">
      <c r="A1501" s="1885"/>
      <c r="B1501" s="1886"/>
      <c r="C1501" s="645"/>
      <c r="D1501" s="645"/>
      <c r="E1501" s="647"/>
      <c r="F1501" s="647"/>
      <c r="G1501" s="648"/>
      <c r="H1501" s="628"/>
      <c r="I1501" s="628"/>
      <c r="J1501" s="628"/>
      <c r="K1501" s="628"/>
      <c r="L1501" s="628"/>
      <c r="M1501" s="628"/>
      <c r="N1501" s="628"/>
      <c r="O1501" s="628"/>
      <c r="P1501" s="628"/>
      <c r="Q1501" s="628"/>
      <c r="R1501" s="628"/>
      <c r="S1501" s="628"/>
    </row>
    <row r="1502">
      <c r="A1502" s="1885"/>
      <c r="B1502" s="1886"/>
      <c r="C1502" s="645"/>
      <c r="D1502" s="645"/>
      <c r="E1502" s="647"/>
      <c r="F1502" s="647"/>
      <c r="G1502" s="648"/>
      <c r="H1502" s="628"/>
      <c r="I1502" s="628"/>
      <c r="J1502" s="628"/>
      <c r="K1502" s="628"/>
      <c r="L1502" s="628"/>
      <c r="M1502" s="628"/>
      <c r="N1502" s="628"/>
      <c r="O1502" s="628"/>
      <c r="P1502" s="628"/>
      <c r="Q1502" s="628"/>
      <c r="R1502" s="628"/>
      <c r="S1502" s="628"/>
    </row>
    <row r="1503">
      <c r="A1503" s="1885"/>
      <c r="B1503" s="1886"/>
      <c r="C1503" s="645"/>
      <c r="D1503" s="645"/>
      <c r="E1503" s="647"/>
      <c r="F1503" s="647"/>
      <c r="G1503" s="648"/>
      <c r="H1503" s="628"/>
      <c r="I1503" s="628"/>
      <c r="J1503" s="628"/>
      <c r="K1503" s="628"/>
      <c r="L1503" s="628"/>
      <c r="M1503" s="628"/>
      <c r="N1503" s="628"/>
      <c r="O1503" s="628"/>
      <c r="P1503" s="628"/>
      <c r="Q1503" s="628"/>
      <c r="R1503" s="628"/>
      <c r="S1503" s="628"/>
    </row>
    <row r="1504">
      <c r="A1504" s="1885"/>
      <c r="B1504" s="1886"/>
      <c r="C1504" s="645"/>
      <c r="D1504" s="645"/>
      <c r="E1504" s="647"/>
      <c r="F1504" s="647"/>
      <c r="G1504" s="648"/>
      <c r="H1504" s="628"/>
      <c r="I1504" s="628"/>
      <c r="J1504" s="628"/>
      <c r="K1504" s="628"/>
      <c r="L1504" s="628"/>
      <c r="M1504" s="628"/>
      <c r="N1504" s="628"/>
      <c r="O1504" s="628"/>
      <c r="P1504" s="628"/>
      <c r="Q1504" s="628"/>
      <c r="R1504" s="628"/>
      <c r="S1504" s="628"/>
    </row>
    <row r="1505">
      <c r="A1505" s="1885"/>
      <c r="B1505" s="1886"/>
      <c r="C1505" s="645"/>
      <c r="D1505" s="645"/>
      <c r="E1505" s="647"/>
      <c r="F1505" s="647"/>
      <c r="G1505" s="648"/>
      <c r="H1505" s="628"/>
      <c r="I1505" s="628"/>
      <c r="J1505" s="628"/>
      <c r="K1505" s="628"/>
      <c r="L1505" s="628"/>
      <c r="M1505" s="628"/>
      <c r="N1505" s="628"/>
      <c r="O1505" s="628"/>
      <c r="P1505" s="628"/>
      <c r="Q1505" s="628"/>
      <c r="R1505" s="628"/>
      <c r="S1505" s="628"/>
    </row>
    <row r="1506">
      <c r="A1506" s="1885"/>
      <c r="B1506" s="1886"/>
      <c r="C1506" s="645"/>
      <c r="D1506" s="645"/>
      <c r="E1506" s="647"/>
      <c r="F1506" s="647"/>
      <c r="G1506" s="648"/>
      <c r="H1506" s="628"/>
      <c r="I1506" s="628"/>
      <c r="J1506" s="628"/>
      <c r="K1506" s="628"/>
      <c r="L1506" s="628"/>
      <c r="M1506" s="628"/>
      <c r="N1506" s="628"/>
      <c r="O1506" s="628"/>
      <c r="P1506" s="628"/>
      <c r="Q1506" s="628"/>
      <c r="R1506" s="628"/>
      <c r="S1506" s="628"/>
    </row>
    <row r="1507">
      <c r="A1507" s="1885"/>
      <c r="B1507" s="1886"/>
      <c r="C1507" s="645"/>
      <c r="D1507" s="645"/>
      <c r="E1507" s="647"/>
      <c r="F1507" s="647"/>
      <c r="G1507" s="648"/>
      <c r="H1507" s="628"/>
      <c r="I1507" s="628"/>
      <c r="J1507" s="628"/>
      <c r="K1507" s="628"/>
      <c r="L1507" s="628"/>
      <c r="M1507" s="628"/>
      <c r="N1507" s="628"/>
      <c r="O1507" s="628"/>
      <c r="P1507" s="628"/>
      <c r="Q1507" s="628"/>
      <c r="R1507" s="628"/>
      <c r="S1507" s="628"/>
    </row>
    <row r="1508">
      <c r="A1508" s="1885"/>
      <c r="B1508" s="1886"/>
      <c r="C1508" s="645"/>
      <c r="D1508" s="645"/>
      <c r="E1508" s="647"/>
      <c r="F1508" s="647"/>
      <c r="G1508" s="648"/>
      <c r="H1508" s="628"/>
      <c r="I1508" s="628"/>
      <c r="J1508" s="628"/>
      <c r="K1508" s="628"/>
      <c r="L1508" s="628"/>
      <c r="M1508" s="628"/>
      <c r="N1508" s="628"/>
      <c r="O1508" s="628"/>
      <c r="P1508" s="628"/>
      <c r="Q1508" s="628"/>
      <c r="R1508" s="628"/>
      <c r="S1508" s="628"/>
    </row>
    <row r="1509">
      <c r="A1509" s="1885"/>
      <c r="B1509" s="1886"/>
      <c r="C1509" s="645"/>
      <c r="D1509" s="645"/>
      <c r="E1509" s="647"/>
      <c r="F1509" s="647"/>
      <c r="G1509" s="648"/>
      <c r="H1509" s="628"/>
      <c r="I1509" s="628"/>
      <c r="J1509" s="628"/>
      <c r="K1509" s="628"/>
      <c r="L1509" s="628"/>
      <c r="M1509" s="628"/>
      <c r="N1509" s="628"/>
      <c r="O1509" s="628"/>
      <c r="P1509" s="628"/>
      <c r="Q1509" s="628"/>
      <c r="R1509" s="628"/>
      <c r="S1509" s="628"/>
    </row>
    <row r="1510">
      <c r="A1510" s="1885"/>
      <c r="B1510" s="1886"/>
      <c r="C1510" s="645"/>
      <c r="D1510" s="645"/>
      <c r="E1510" s="647"/>
      <c r="F1510" s="647"/>
      <c r="G1510" s="648"/>
      <c r="H1510" s="628"/>
      <c r="I1510" s="628"/>
      <c r="J1510" s="628"/>
      <c r="K1510" s="628"/>
      <c r="L1510" s="628"/>
      <c r="M1510" s="628"/>
      <c r="N1510" s="628"/>
      <c r="O1510" s="628"/>
      <c r="P1510" s="628"/>
      <c r="Q1510" s="628"/>
      <c r="R1510" s="628"/>
      <c r="S1510" s="628"/>
    </row>
    <row r="1511">
      <c r="A1511" s="1885"/>
      <c r="B1511" s="1886"/>
      <c r="C1511" s="645"/>
      <c r="D1511" s="645"/>
      <c r="E1511" s="647"/>
      <c r="F1511" s="647"/>
      <c r="G1511" s="648"/>
      <c r="H1511" s="628"/>
      <c r="I1511" s="628"/>
      <c r="J1511" s="628"/>
      <c r="K1511" s="628"/>
      <c r="L1511" s="628"/>
      <c r="M1511" s="628"/>
      <c r="N1511" s="628"/>
      <c r="O1511" s="628"/>
      <c r="P1511" s="628"/>
      <c r="Q1511" s="628"/>
      <c r="R1511" s="628"/>
      <c r="S1511" s="628"/>
    </row>
    <row r="1512">
      <c r="A1512" s="1885"/>
      <c r="B1512" s="1886"/>
      <c r="C1512" s="645"/>
      <c r="D1512" s="645"/>
      <c r="E1512" s="647"/>
      <c r="F1512" s="647"/>
      <c r="G1512" s="648"/>
      <c r="H1512" s="628"/>
      <c r="I1512" s="628"/>
      <c r="J1512" s="628"/>
      <c r="K1512" s="628"/>
      <c r="L1512" s="628"/>
      <c r="M1512" s="628"/>
      <c r="N1512" s="628"/>
      <c r="O1512" s="628"/>
      <c r="P1512" s="628"/>
      <c r="Q1512" s="628"/>
      <c r="R1512" s="628"/>
      <c r="S1512" s="628"/>
    </row>
    <row r="1513">
      <c r="A1513" s="1885"/>
      <c r="B1513" s="1886"/>
      <c r="C1513" s="645"/>
      <c r="D1513" s="645"/>
      <c r="E1513" s="647"/>
      <c r="F1513" s="647"/>
      <c r="G1513" s="648"/>
      <c r="H1513" s="628"/>
      <c r="I1513" s="628"/>
      <c r="J1513" s="628"/>
      <c r="K1513" s="628"/>
      <c r="L1513" s="628"/>
      <c r="M1513" s="628"/>
      <c r="N1513" s="628"/>
      <c r="O1513" s="628"/>
      <c r="P1513" s="628"/>
      <c r="Q1513" s="628"/>
      <c r="R1513" s="628"/>
      <c r="S1513" s="628"/>
    </row>
    <row r="1514">
      <c r="A1514" s="1885"/>
      <c r="B1514" s="1886"/>
      <c r="C1514" s="645"/>
      <c r="D1514" s="645"/>
      <c r="E1514" s="647"/>
      <c r="F1514" s="647"/>
      <c r="G1514" s="648"/>
      <c r="H1514" s="628"/>
      <c r="I1514" s="628"/>
      <c r="J1514" s="628"/>
      <c r="K1514" s="628"/>
      <c r="L1514" s="628"/>
      <c r="M1514" s="628"/>
      <c r="N1514" s="628"/>
      <c r="O1514" s="628"/>
      <c r="P1514" s="628"/>
      <c r="Q1514" s="628"/>
      <c r="R1514" s="628"/>
      <c r="S1514" s="628"/>
    </row>
    <row r="1515">
      <c r="A1515" s="1885"/>
      <c r="B1515" s="1886"/>
      <c r="C1515" s="645"/>
      <c r="D1515" s="645"/>
      <c r="E1515" s="647"/>
      <c r="F1515" s="647"/>
      <c r="G1515" s="648"/>
      <c r="H1515" s="628"/>
      <c r="I1515" s="628"/>
      <c r="J1515" s="628"/>
      <c r="K1515" s="628"/>
      <c r="L1515" s="628"/>
      <c r="M1515" s="628"/>
      <c r="N1515" s="628"/>
      <c r="O1515" s="628"/>
      <c r="P1515" s="628"/>
      <c r="Q1515" s="628"/>
      <c r="R1515" s="628"/>
      <c r="S1515" s="628"/>
    </row>
    <row r="1516">
      <c r="A1516" s="1885"/>
      <c r="B1516" s="1886"/>
      <c r="C1516" s="645"/>
      <c r="D1516" s="645"/>
      <c r="E1516" s="647"/>
      <c r="F1516" s="647"/>
      <c r="G1516" s="648"/>
      <c r="H1516" s="628"/>
      <c r="I1516" s="628"/>
      <c r="J1516" s="628"/>
      <c r="K1516" s="628"/>
      <c r="L1516" s="628"/>
      <c r="M1516" s="628"/>
      <c r="N1516" s="628"/>
      <c r="O1516" s="628"/>
      <c r="P1516" s="628"/>
      <c r="Q1516" s="628"/>
      <c r="R1516" s="628"/>
      <c r="S1516" s="628"/>
    </row>
    <row r="1517">
      <c r="A1517" s="1885"/>
      <c r="B1517" s="1886"/>
      <c r="C1517" s="645"/>
      <c r="D1517" s="645"/>
      <c r="E1517" s="647"/>
      <c r="F1517" s="647"/>
      <c r="G1517" s="648"/>
      <c r="H1517" s="628"/>
      <c r="I1517" s="628"/>
      <c r="J1517" s="628"/>
      <c r="K1517" s="628"/>
      <c r="L1517" s="628"/>
      <c r="M1517" s="628"/>
      <c r="N1517" s="628"/>
      <c r="O1517" s="628"/>
      <c r="P1517" s="628"/>
      <c r="Q1517" s="628"/>
      <c r="R1517" s="628"/>
      <c r="S1517" s="628"/>
    </row>
    <row r="1518">
      <c r="A1518" s="1885"/>
      <c r="B1518" s="1886"/>
      <c r="C1518" s="645"/>
      <c r="D1518" s="645"/>
      <c r="E1518" s="647"/>
      <c r="F1518" s="647"/>
      <c r="G1518" s="648"/>
      <c r="H1518" s="628"/>
      <c r="I1518" s="628"/>
      <c r="J1518" s="628"/>
      <c r="K1518" s="628"/>
      <c r="L1518" s="628"/>
      <c r="M1518" s="628"/>
      <c r="N1518" s="628"/>
      <c r="O1518" s="628"/>
      <c r="P1518" s="628"/>
      <c r="Q1518" s="628"/>
      <c r="R1518" s="628"/>
      <c r="S1518" s="628"/>
    </row>
    <row r="1519">
      <c r="A1519" s="1885"/>
      <c r="B1519" s="1886"/>
      <c r="C1519" s="645"/>
      <c r="D1519" s="645"/>
      <c r="E1519" s="647"/>
      <c r="F1519" s="647"/>
      <c r="G1519" s="648"/>
      <c r="H1519" s="628"/>
      <c r="I1519" s="628"/>
      <c r="J1519" s="628"/>
      <c r="K1519" s="628"/>
      <c r="L1519" s="628"/>
      <c r="M1519" s="628"/>
      <c r="N1519" s="628"/>
      <c r="O1519" s="628"/>
      <c r="P1519" s="628"/>
      <c r="Q1519" s="628"/>
      <c r="R1519" s="628"/>
      <c r="S1519" s="628"/>
    </row>
    <row r="1520">
      <c r="A1520" s="1885"/>
      <c r="B1520" s="1886"/>
      <c r="C1520" s="645"/>
      <c r="D1520" s="645"/>
      <c r="E1520" s="647"/>
      <c r="F1520" s="647"/>
      <c r="G1520" s="648"/>
      <c r="H1520" s="628"/>
      <c r="I1520" s="628"/>
      <c r="J1520" s="628"/>
      <c r="K1520" s="628"/>
      <c r="L1520" s="628"/>
      <c r="M1520" s="628"/>
      <c r="N1520" s="628"/>
      <c r="O1520" s="628"/>
      <c r="P1520" s="628"/>
      <c r="Q1520" s="628"/>
      <c r="R1520" s="628"/>
      <c r="S1520" s="628"/>
    </row>
    <row r="1521">
      <c r="A1521" s="1885"/>
      <c r="B1521" s="1886"/>
      <c r="C1521" s="645"/>
      <c r="D1521" s="645"/>
      <c r="E1521" s="647"/>
      <c r="F1521" s="647"/>
      <c r="G1521" s="648"/>
      <c r="H1521" s="628"/>
      <c r="I1521" s="628"/>
      <c r="J1521" s="628"/>
      <c r="K1521" s="628"/>
      <c r="L1521" s="628"/>
      <c r="M1521" s="628"/>
      <c r="N1521" s="628"/>
      <c r="O1521" s="628"/>
      <c r="P1521" s="628"/>
      <c r="Q1521" s="628"/>
      <c r="R1521" s="628"/>
      <c r="S1521" s="628"/>
    </row>
    <row r="1522">
      <c r="A1522" s="1885"/>
      <c r="B1522" s="1886"/>
      <c r="C1522" s="645"/>
      <c r="D1522" s="645"/>
      <c r="E1522" s="647"/>
      <c r="F1522" s="647"/>
      <c r="G1522" s="648"/>
      <c r="H1522" s="628"/>
      <c r="I1522" s="628"/>
      <c r="J1522" s="628"/>
      <c r="K1522" s="628"/>
      <c r="L1522" s="628"/>
      <c r="M1522" s="628"/>
      <c r="N1522" s="628"/>
      <c r="O1522" s="628"/>
      <c r="P1522" s="628"/>
      <c r="Q1522" s="628"/>
      <c r="R1522" s="628"/>
      <c r="S1522" s="628"/>
    </row>
    <row r="1523">
      <c r="A1523" s="1885"/>
      <c r="B1523" s="1886"/>
      <c r="C1523" s="645"/>
      <c r="D1523" s="645"/>
      <c r="E1523" s="647"/>
      <c r="F1523" s="647"/>
      <c r="G1523" s="648"/>
      <c r="H1523" s="628"/>
      <c r="I1523" s="628"/>
      <c r="J1523" s="628"/>
      <c r="K1523" s="628"/>
      <c r="L1523" s="628"/>
      <c r="M1523" s="628"/>
      <c r="N1523" s="628"/>
      <c r="O1523" s="628"/>
      <c r="P1523" s="628"/>
      <c r="Q1523" s="628"/>
      <c r="R1523" s="628"/>
      <c r="S1523" s="628"/>
    </row>
    <row r="1524">
      <c r="A1524" s="1885"/>
      <c r="B1524" s="1886"/>
      <c r="C1524" s="645"/>
      <c r="D1524" s="645"/>
      <c r="E1524" s="647"/>
      <c r="F1524" s="647"/>
      <c r="G1524" s="648"/>
      <c r="H1524" s="628"/>
      <c r="I1524" s="628"/>
      <c r="J1524" s="628"/>
      <c r="K1524" s="628"/>
      <c r="L1524" s="628"/>
      <c r="M1524" s="628"/>
      <c r="N1524" s="628"/>
      <c r="O1524" s="628"/>
      <c r="P1524" s="628"/>
      <c r="Q1524" s="628"/>
      <c r="R1524" s="628"/>
      <c r="S1524" s="628"/>
    </row>
    <row r="1525">
      <c r="A1525" s="1885"/>
      <c r="B1525" s="1886"/>
      <c r="C1525" s="645"/>
      <c r="D1525" s="645"/>
      <c r="E1525" s="647"/>
      <c r="F1525" s="647"/>
      <c r="G1525" s="648"/>
      <c r="H1525" s="628"/>
      <c r="I1525" s="628"/>
      <c r="J1525" s="628"/>
      <c r="K1525" s="628"/>
      <c r="L1525" s="628"/>
      <c r="M1525" s="628"/>
      <c r="N1525" s="628"/>
      <c r="O1525" s="628"/>
      <c r="P1525" s="628"/>
      <c r="Q1525" s="628"/>
      <c r="R1525" s="628"/>
      <c r="S1525" s="628"/>
    </row>
    <row r="1526">
      <c r="A1526" s="1885"/>
      <c r="B1526" s="1886"/>
      <c r="C1526" s="645"/>
      <c r="D1526" s="645"/>
      <c r="E1526" s="647"/>
      <c r="F1526" s="647"/>
      <c r="G1526" s="648"/>
      <c r="H1526" s="628"/>
      <c r="I1526" s="628"/>
      <c r="J1526" s="628"/>
      <c r="K1526" s="628"/>
      <c r="L1526" s="628"/>
      <c r="M1526" s="628"/>
      <c r="N1526" s="628"/>
      <c r="O1526" s="628"/>
      <c r="P1526" s="628"/>
      <c r="Q1526" s="628"/>
      <c r="R1526" s="628"/>
      <c r="S1526" s="628"/>
    </row>
    <row r="1527">
      <c r="A1527" s="1885"/>
      <c r="B1527" s="1886"/>
      <c r="C1527" s="645"/>
      <c r="D1527" s="645"/>
      <c r="E1527" s="647"/>
      <c r="F1527" s="647"/>
      <c r="G1527" s="648"/>
      <c r="H1527" s="628"/>
      <c r="I1527" s="628"/>
      <c r="J1527" s="628"/>
      <c r="K1527" s="628"/>
      <c r="L1527" s="628"/>
      <c r="M1527" s="628"/>
      <c r="N1527" s="628"/>
      <c r="O1527" s="628"/>
      <c r="P1527" s="628"/>
      <c r="Q1527" s="628"/>
      <c r="R1527" s="628"/>
      <c r="S1527" s="628"/>
    </row>
    <row r="1528">
      <c r="A1528" s="1885"/>
      <c r="B1528" s="1886"/>
      <c r="C1528" s="645"/>
      <c r="D1528" s="645"/>
      <c r="E1528" s="647"/>
      <c r="F1528" s="647"/>
      <c r="G1528" s="648"/>
      <c r="H1528" s="628"/>
      <c r="I1528" s="628"/>
      <c r="J1528" s="628"/>
      <c r="K1528" s="628"/>
      <c r="L1528" s="628"/>
      <c r="M1528" s="628"/>
      <c r="N1528" s="628"/>
      <c r="O1528" s="628"/>
      <c r="P1528" s="628"/>
      <c r="Q1528" s="628"/>
      <c r="R1528" s="628"/>
      <c r="S1528" s="628"/>
    </row>
    <row r="1529">
      <c r="A1529" s="1885"/>
      <c r="B1529" s="1886"/>
      <c r="C1529" s="645"/>
      <c r="D1529" s="645"/>
      <c r="E1529" s="647"/>
      <c r="F1529" s="647"/>
      <c r="G1529" s="648"/>
      <c r="H1529" s="628"/>
      <c r="I1529" s="628"/>
      <c r="J1529" s="628"/>
      <c r="K1529" s="628"/>
      <c r="L1529" s="628"/>
      <c r="M1529" s="628"/>
      <c r="N1529" s="628"/>
      <c r="O1529" s="628"/>
      <c r="P1529" s="628"/>
      <c r="Q1529" s="628"/>
      <c r="R1529" s="628"/>
      <c r="S1529" s="628"/>
    </row>
    <row r="1530">
      <c r="A1530" s="1885"/>
      <c r="B1530" s="1886"/>
      <c r="C1530" s="645"/>
      <c r="D1530" s="645"/>
      <c r="E1530" s="647"/>
      <c r="F1530" s="647"/>
      <c r="G1530" s="648"/>
      <c r="H1530" s="628"/>
      <c r="I1530" s="628"/>
      <c r="J1530" s="628"/>
      <c r="K1530" s="628"/>
      <c r="L1530" s="628"/>
      <c r="M1530" s="628"/>
      <c r="N1530" s="628"/>
      <c r="O1530" s="628"/>
      <c r="P1530" s="628"/>
      <c r="Q1530" s="628"/>
      <c r="R1530" s="628"/>
      <c r="S1530" s="628"/>
    </row>
    <row r="1531">
      <c r="A1531" s="1885"/>
      <c r="B1531" s="1886"/>
      <c r="C1531" s="645"/>
      <c r="D1531" s="645"/>
      <c r="E1531" s="647"/>
      <c r="F1531" s="647"/>
      <c r="G1531" s="648"/>
      <c r="H1531" s="628"/>
      <c r="I1531" s="628"/>
      <c r="J1531" s="628"/>
      <c r="K1531" s="628"/>
      <c r="L1531" s="628"/>
      <c r="M1531" s="628"/>
      <c r="N1531" s="628"/>
      <c r="O1531" s="628"/>
      <c r="P1531" s="628"/>
      <c r="Q1531" s="628"/>
      <c r="R1531" s="628"/>
      <c r="S1531" s="628"/>
    </row>
    <row r="1532">
      <c r="A1532" s="1885"/>
      <c r="B1532" s="1886"/>
      <c r="C1532" s="645"/>
      <c r="D1532" s="645"/>
      <c r="E1532" s="647"/>
      <c r="F1532" s="647"/>
      <c r="G1532" s="648"/>
      <c r="H1532" s="628"/>
      <c r="I1532" s="628"/>
      <c r="J1532" s="628"/>
      <c r="K1532" s="628"/>
      <c r="L1532" s="628"/>
      <c r="M1532" s="628"/>
      <c r="N1532" s="628"/>
      <c r="O1532" s="628"/>
      <c r="P1532" s="628"/>
      <c r="Q1532" s="628"/>
      <c r="R1532" s="628"/>
      <c r="S1532" s="628"/>
    </row>
    <row r="1533">
      <c r="A1533" s="1885"/>
      <c r="B1533" s="1886"/>
      <c r="C1533" s="645"/>
      <c r="D1533" s="645"/>
      <c r="E1533" s="647"/>
      <c r="F1533" s="647"/>
      <c r="G1533" s="648"/>
      <c r="H1533" s="628"/>
      <c r="I1533" s="628"/>
      <c r="J1533" s="628"/>
      <c r="K1533" s="628"/>
      <c r="L1533" s="628"/>
      <c r="M1533" s="628"/>
      <c r="N1533" s="628"/>
      <c r="O1533" s="628"/>
      <c r="P1533" s="628"/>
      <c r="Q1533" s="628"/>
      <c r="R1533" s="628"/>
      <c r="S1533" s="628"/>
    </row>
    <row r="1534">
      <c r="A1534" s="1885"/>
      <c r="B1534" s="1886"/>
      <c r="C1534" s="645"/>
      <c r="D1534" s="645"/>
      <c r="E1534" s="647"/>
      <c r="F1534" s="647"/>
      <c r="G1534" s="648"/>
      <c r="H1534" s="628"/>
      <c r="I1534" s="628"/>
      <c r="J1534" s="628"/>
      <c r="K1534" s="628"/>
      <c r="L1534" s="628"/>
      <c r="M1534" s="628"/>
      <c r="N1534" s="628"/>
      <c r="O1534" s="628"/>
      <c r="P1534" s="628"/>
      <c r="Q1534" s="628"/>
      <c r="R1534" s="628"/>
      <c r="S1534" s="628"/>
    </row>
    <row r="1535">
      <c r="A1535" s="1885"/>
      <c r="B1535" s="1886"/>
      <c r="C1535" s="645"/>
      <c r="D1535" s="645"/>
      <c r="E1535" s="647"/>
      <c r="F1535" s="647"/>
      <c r="G1535" s="648"/>
      <c r="H1535" s="628"/>
      <c r="I1535" s="628"/>
      <c r="J1535" s="628"/>
      <c r="K1535" s="628"/>
      <c r="L1535" s="628"/>
      <c r="M1535" s="628"/>
      <c r="N1535" s="628"/>
      <c r="O1535" s="628"/>
      <c r="P1535" s="628"/>
      <c r="Q1535" s="628"/>
      <c r="R1535" s="628"/>
      <c r="S1535" s="628"/>
    </row>
    <row r="1536">
      <c r="A1536" s="1885"/>
      <c r="B1536" s="1886"/>
      <c r="C1536" s="645"/>
      <c r="D1536" s="645"/>
      <c r="E1536" s="647"/>
      <c r="F1536" s="647"/>
      <c r="G1536" s="648"/>
      <c r="H1536" s="628"/>
      <c r="I1536" s="628"/>
      <c r="J1536" s="628"/>
      <c r="K1536" s="628"/>
      <c r="L1536" s="628"/>
      <c r="M1536" s="628"/>
      <c r="N1536" s="628"/>
      <c r="O1536" s="628"/>
      <c r="P1536" s="628"/>
      <c r="Q1536" s="628"/>
      <c r="R1536" s="628"/>
      <c r="S1536" s="628"/>
    </row>
    <row r="1537">
      <c r="A1537" s="1885"/>
      <c r="B1537" s="1886"/>
      <c r="C1537" s="645"/>
      <c r="D1537" s="645"/>
      <c r="E1537" s="647"/>
      <c r="F1537" s="647"/>
      <c r="G1537" s="648"/>
      <c r="H1537" s="628"/>
      <c r="I1537" s="628"/>
      <c r="J1537" s="628"/>
      <c r="K1537" s="628"/>
      <c r="L1537" s="628"/>
      <c r="M1537" s="628"/>
      <c r="N1537" s="628"/>
      <c r="O1537" s="628"/>
      <c r="P1537" s="628"/>
      <c r="Q1537" s="628"/>
      <c r="R1537" s="628"/>
      <c r="S1537" s="628"/>
    </row>
    <row r="1538">
      <c r="A1538" s="1885"/>
      <c r="B1538" s="1886"/>
      <c r="C1538" s="645"/>
      <c r="D1538" s="645"/>
      <c r="E1538" s="647"/>
      <c r="F1538" s="647"/>
      <c r="G1538" s="648"/>
      <c r="H1538" s="628"/>
      <c r="I1538" s="628"/>
      <c r="J1538" s="628"/>
      <c r="K1538" s="628"/>
      <c r="L1538" s="628"/>
      <c r="M1538" s="628"/>
      <c r="N1538" s="628"/>
      <c r="O1538" s="628"/>
      <c r="P1538" s="628"/>
      <c r="Q1538" s="628"/>
      <c r="R1538" s="628"/>
      <c r="S1538" s="628"/>
    </row>
    <row r="1539">
      <c r="A1539" s="1885"/>
      <c r="B1539" s="1886"/>
      <c r="C1539" s="645"/>
      <c r="D1539" s="645"/>
      <c r="E1539" s="647"/>
      <c r="F1539" s="647"/>
      <c r="G1539" s="648"/>
      <c r="H1539" s="628"/>
      <c r="I1539" s="628"/>
      <c r="J1539" s="628"/>
      <c r="K1539" s="628"/>
      <c r="L1539" s="628"/>
      <c r="M1539" s="628"/>
      <c r="N1539" s="628"/>
      <c r="O1539" s="628"/>
      <c r="P1539" s="628"/>
      <c r="Q1539" s="628"/>
      <c r="R1539" s="628"/>
      <c r="S1539" s="628"/>
    </row>
    <row r="1540">
      <c r="A1540" s="1885"/>
      <c r="B1540" s="1886"/>
      <c r="C1540" s="645"/>
      <c r="D1540" s="645"/>
      <c r="E1540" s="647"/>
      <c r="F1540" s="647"/>
      <c r="G1540" s="648"/>
      <c r="H1540" s="628"/>
      <c r="I1540" s="628"/>
      <c r="J1540" s="628"/>
      <c r="K1540" s="628"/>
      <c r="L1540" s="628"/>
      <c r="M1540" s="628"/>
      <c r="N1540" s="628"/>
      <c r="O1540" s="628"/>
      <c r="P1540" s="628"/>
      <c r="Q1540" s="628"/>
      <c r="R1540" s="628"/>
      <c r="S1540" s="628"/>
    </row>
    <row r="1541">
      <c r="A1541" s="1885"/>
      <c r="B1541" s="1886"/>
      <c r="C1541" s="645"/>
      <c r="D1541" s="645"/>
      <c r="E1541" s="647"/>
      <c r="F1541" s="647"/>
      <c r="G1541" s="648"/>
      <c r="H1541" s="628"/>
      <c r="I1541" s="628"/>
      <c r="J1541" s="628"/>
      <c r="K1541" s="628"/>
      <c r="L1541" s="628"/>
      <c r="M1541" s="628"/>
      <c r="N1541" s="628"/>
      <c r="O1541" s="628"/>
      <c r="P1541" s="628"/>
      <c r="Q1541" s="628"/>
      <c r="R1541" s="628"/>
      <c r="S1541" s="628"/>
    </row>
    <row r="1542">
      <c r="A1542" s="1885"/>
      <c r="B1542" s="1886"/>
      <c r="C1542" s="645"/>
      <c r="D1542" s="645"/>
      <c r="E1542" s="647"/>
      <c r="F1542" s="647"/>
      <c r="G1542" s="648"/>
      <c r="H1542" s="628"/>
      <c r="I1542" s="628"/>
      <c r="J1542" s="628"/>
      <c r="K1542" s="628"/>
      <c r="L1542" s="628"/>
      <c r="M1542" s="628"/>
      <c r="N1542" s="628"/>
      <c r="O1542" s="628"/>
      <c r="P1542" s="628"/>
      <c r="Q1542" s="628"/>
      <c r="R1542" s="628"/>
      <c r="S1542" s="628"/>
    </row>
    <row r="1543">
      <c r="A1543" s="1885"/>
      <c r="B1543" s="1886"/>
      <c r="C1543" s="645"/>
      <c r="D1543" s="645"/>
      <c r="E1543" s="647"/>
      <c r="F1543" s="647"/>
      <c r="G1543" s="648"/>
      <c r="H1543" s="628"/>
      <c r="I1543" s="628"/>
      <c r="J1543" s="628"/>
      <c r="K1543" s="628"/>
      <c r="L1543" s="628"/>
      <c r="M1543" s="628"/>
      <c r="N1543" s="628"/>
      <c r="O1543" s="628"/>
      <c r="P1543" s="628"/>
      <c r="Q1543" s="628"/>
      <c r="R1543" s="628"/>
      <c r="S1543" s="628"/>
    </row>
    <row r="1544">
      <c r="A1544" s="1885"/>
      <c r="B1544" s="1886"/>
      <c r="C1544" s="645"/>
      <c r="D1544" s="645"/>
      <c r="E1544" s="647"/>
      <c r="F1544" s="647"/>
      <c r="G1544" s="648"/>
      <c r="H1544" s="628"/>
      <c r="I1544" s="628"/>
      <c r="J1544" s="628"/>
      <c r="K1544" s="628"/>
      <c r="L1544" s="628"/>
      <c r="M1544" s="628"/>
      <c r="N1544" s="628"/>
      <c r="O1544" s="628"/>
      <c r="P1544" s="628"/>
      <c r="Q1544" s="628"/>
      <c r="R1544" s="628"/>
      <c r="S1544" s="628"/>
    </row>
    <row r="1545">
      <c r="A1545" s="1885"/>
      <c r="B1545" s="1886"/>
      <c r="C1545" s="645"/>
      <c r="D1545" s="645"/>
      <c r="E1545" s="647"/>
      <c r="F1545" s="647"/>
      <c r="G1545" s="648"/>
      <c r="H1545" s="628"/>
      <c r="I1545" s="628"/>
      <c r="J1545" s="628"/>
      <c r="K1545" s="628"/>
      <c r="L1545" s="628"/>
      <c r="M1545" s="628"/>
      <c r="N1545" s="628"/>
      <c r="O1545" s="628"/>
      <c r="P1545" s="628"/>
      <c r="Q1545" s="628"/>
      <c r="R1545" s="628"/>
      <c r="S1545" s="628"/>
    </row>
    <row r="1546">
      <c r="A1546" s="1885"/>
      <c r="B1546" s="1886"/>
      <c r="C1546" s="645"/>
      <c r="D1546" s="645"/>
      <c r="E1546" s="647"/>
      <c r="F1546" s="647"/>
      <c r="G1546" s="648"/>
      <c r="H1546" s="628"/>
      <c r="I1546" s="628"/>
      <c r="J1546" s="628"/>
      <c r="K1546" s="628"/>
      <c r="L1546" s="628"/>
      <c r="M1546" s="628"/>
      <c r="N1546" s="628"/>
      <c r="O1546" s="628"/>
      <c r="P1546" s="628"/>
      <c r="Q1546" s="628"/>
      <c r="R1546" s="628"/>
      <c r="S1546" s="628"/>
    </row>
    <row r="1547">
      <c r="A1547" s="1885"/>
      <c r="B1547" s="1886"/>
      <c r="C1547" s="645"/>
      <c r="D1547" s="645"/>
      <c r="E1547" s="647"/>
      <c r="F1547" s="647"/>
      <c r="G1547" s="648"/>
      <c r="H1547" s="628"/>
      <c r="I1547" s="628"/>
      <c r="J1547" s="628"/>
      <c r="K1547" s="628"/>
      <c r="L1547" s="628"/>
      <c r="M1547" s="628"/>
      <c r="N1547" s="628"/>
      <c r="O1547" s="628"/>
      <c r="P1547" s="628"/>
      <c r="Q1547" s="628"/>
      <c r="R1547" s="628"/>
      <c r="S1547" s="628"/>
    </row>
    <row r="1548">
      <c r="A1548" s="1885"/>
      <c r="B1548" s="1886"/>
      <c r="C1548" s="645"/>
      <c r="D1548" s="645"/>
      <c r="E1548" s="647"/>
      <c r="F1548" s="647"/>
      <c r="G1548" s="648"/>
      <c r="H1548" s="628"/>
      <c r="I1548" s="628"/>
      <c r="J1548" s="628"/>
      <c r="K1548" s="628"/>
      <c r="L1548" s="628"/>
      <c r="M1548" s="628"/>
      <c r="N1548" s="628"/>
      <c r="O1548" s="628"/>
      <c r="P1548" s="628"/>
      <c r="Q1548" s="628"/>
      <c r="R1548" s="628"/>
      <c r="S1548" s="628"/>
    </row>
    <row r="1549">
      <c r="A1549" s="1885"/>
      <c r="B1549" s="1886"/>
      <c r="C1549" s="645"/>
      <c r="D1549" s="645"/>
      <c r="E1549" s="647"/>
      <c r="F1549" s="647"/>
      <c r="G1549" s="648"/>
      <c r="H1549" s="628"/>
      <c r="I1549" s="628"/>
      <c r="J1549" s="628"/>
      <c r="K1549" s="628"/>
      <c r="L1549" s="628"/>
      <c r="M1549" s="628"/>
      <c r="N1549" s="628"/>
      <c r="O1549" s="628"/>
      <c r="P1549" s="628"/>
      <c r="Q1549" s="628"/>
      <c r="R1549" s="628"/>
      <c r="S1549" s="628"/>
    </row>
    <row r="1550">
      <c r="A1550" s="1885"/>
      <c r="B1550" s="1886"/>
      <c r="C1550" s="645"/>
      <c r="D1550" s="645"/>
      <c r="E1550" s="647"/>
      <c r="F1550" s="647"/>
      <c r="G1550" s="648"/>
      <c r="H1550" s="628"/>
      <c r="I1550" s="628"/>
      <c r="J1550" s="628"/>
      <c r="K1550" s="628"/>
      <c r="L1550" s="628"/>
      <c r="M1550" s="628"/>
      <c r="N1550" s="628"/>
      <c r="O1550" s="628"/>
      <c r="P1550" s="628"/>
      <c r="Q1550" s="628"/>
      <c r="R1550" s="628"/>
      <c r="S1550" s="628"/>
    </row>
    <row r="1551">
      <c r="A1551" s="1885"/>
      <c r="B1551" s="1886"/>
      <c r="C1551" s="645"/>
      <c r="D1551" s="645"/>
      <c r="E1551" s="647"/>
      <c r="F1551" s="647"/>
      <c r="G1551" s="648"/>
      <c r="H1551" s="628"/>
      <c r="I1551" s="628"/>
      <c r="J1551" s="628"/>
      <c r="K1551" s="628"/>
      <c r="L1551" s="628"/>
      <c r="M1551" s="628"/>
      <c r="N1551" s="628"/>
      <c r="O1551" s="628"/>
      <c r="P1551" s="628"/>
      <c r="Q1551" s="628"/>
      <c r="R1551" s="628"/>
      <c r="S1551" s="628"/>
    </row>
    <row r="1552">
      <c r="A1552" s="1885"/>
      <c r="B1552" s="1886"/>
      <c r="C1552" s="645"/>
      <c r="D1552" s="645"/>
      <c r="E1552" s="647"/>
      <c r="F1552" s="647"/>
      <c r="G1552" s="648"/>
      <c r="H1552" s="628"/>
      <c r="I1552" s="628"/>
      <c r="J1552" s="628"/>
      <c r="K1552" s="628"/>
      <c r="L1552" s="628"/>
      <c r="M1552" s="628"/>
      <c r="N1552" s="628"/>
      <c r="O1552" s="628"/>
      <c r="P1552" s="628"/>
      <c r="Q1552" s="628"/>
      <c r="R1552" s="628"/>
      <c r="S1552" s="628"/>
    </row>
    <row r="1553">
      <c r="A1553" s="1885"/>
      <c r="B1553" s="1886"/>
      <c r="C1553" s="645"/>
      <c r="D1553" s="645"/>
      <c r="E1553" s="647"/>
      <c r="F1553" s="647"/>
      <c r="G1553" s="648"/>
      <c r="H1553" s="628"/>
      <c r="I1553" s="628"/>
      <c r="J1553" s="628"/>
      <c r="K1553" s="628"/>
      <c r="L1553" s="628"/>
      <c r="M1553" s="628"/>
      <c r="N1553" s="628"/>
      <c r="O1553" s="628"/>
      <c r="P1553" s="628"/>
      <c r="Q1553" s="628"/>
      <c r="R1553" s="628"/>
      <c r="S1553" s="628"/>
    </row>
    <row r="1554">
      <c r="A1554" s="1885"/>
      <c r="B1554" s="1886"/>
      <c r="C1554" s="645"/>
      <c r="D1554" s="645"/>
      <c r="E1554" s="647"/>
      <c r="F1554" s="647"/>
      <c r="G1554" s="648"/>
      <c r="H1554" s="628"/>
      <c r="I1554" s="628"/>
      <c r="J1554" s="628"/>
      <c r="K1554" s="628"/>
      <c r="L1554" s="628"/>
      <c r="M1554" s="628"/>
      <c r="N1554" s="628"/>
      <c r="O1554" s="628"/>
      <c r="P1554" s="628"/>
      <c r="Q1554" s="628"/>
      <c r="R1554" s="628"/>
      <c r="S1554" s="628"/>
    </row>
    <row r="1555">
      <c r="A1555" s="1885"/>
      <c r="B1555" s="1886"/>
      <c r="C1555" s="645"/>
      <c r="D1555" s="645"/>
      <c r="E1555" s="647"/>
      <c r="F1555" s="647"/>
      <c r="G1555" s="648"/>
      <c r="H1555" s="628"/>
      <c r="I1555" s="628"/>
      <c r="J1555" s="628"/>
      <c r="K1555" s="628"/>
      <c r="L1555" s="628"/>
      <c r="M1555" s="628"/>
      <c r="N1555" s="628"/>
      <c r="O1555" s="628"/>
      <c r="P1555" s="628"/>
      <c r="Q1555" s="628"/>
      <c r="R1555" s="628"/>
      <c r="S1555" s="628"/>
    </row>
    <row r="1556">
      <c r="A1556" s="1885"/>
      <c r="B1556" s="1886"/>
      <c r="C1556" s="645"/>
      <c r="D1556" s="645"/>
      <c r="E1556" s="647"/>
      <c r="F1556" s="647"/>
      <c r="G1556" s="648"/>
      <c r="H1556" s="628"/>
      <c r="I1556" s="628"/>
      <c r="J1556" s="628"/>
      <c r="K1556" s="628"/>
      <c r="L1556" s="628"/>
      <c r="M1556" s="628"/>
      <c r="N1556" s="628"/>
      <c r="O1556" s="628"/>
      <c r="P1556" s="628"/>
      <c r="Q1556" s="628"/>
      <c r="R1556" s="628"/>
      <c r="S1556" s="628"/>
    </row>
    <row r="1557">
      <c r="A1557" s="1885"/>
      <c r="B1557" s="1886"/>
      <c r="C1557" s="645"/>
      <c r="D1557" s="645"/>
      <c r="E1557" s="647"/>
      <c r="F1557" s="647"/>
      <c r="G1557" s="648"/>
      <c r="H1557" s="628"/>
      <c r="I1557" s="628"/>
      <c r="J1557" s="628"/>
      <c r="K1557" s="628"/>
      <c r="L1557" s="628"/>
      <c r="M1557" s="628"/>
      <c r="N1557" s="628"/>
      <c r="O1557" s="628"/>
      <c r="P1557" s="628"/>
      <c r="Q1557" s="628"/>
      <c r="R1557" s="628"/>
      <c r="S1557" s="628"/>
    </row>
    <row r="1558">
      <c r="A1558" s="1885"/>
      <c r="B1558" s="1886"/>
      <c r="C1558" s="645"/>
      <c r="D1558" s="645"/>
      <c r="E1558" s="647"/>
      <c r="F1558" s="647"/>
      <c r="G1558" s="648"/>
      <c r="H1558" s="628"/>
      <c r="I1558" s="628"/>
      <c r="J1558" s="628"/>
      <c r="K1558" s="628"/>
      <c r="L1558" s="628"/>
      <c r="M1558" s="628"/>
      <c r="N1558" s="628"/>
      <c r="O1558" s="628"/>
      <c r="P1558" s="628"/>
      <c r="Q1558" s="628"/>
      <c r="R1558" s="628"/>
      <c r="S1558" s="628"/>
    </row>
    <row r="1559">
      <c r="A1559" s="1885"/>
      <c r="B1559" s="1886"/>
      <c r="C1559" s="645"/>
      <c r="D1559" s="645"/>
      <c r="E1559" s="647"/>
      <c r="F1559" s="647"/>
      <c r="G1559" s="648"/>
      <c r="H1559" s="628"/>
      <c r="I1559" s="628"/>
      <c r="J1559" s="628"/>
      <c r="K1559" s="628"/>
      <c r="L1559" s="628"/>
      <c r="M1559" s="628"/>
      <c r="N1559" s="628"/>
      <c r="O1559" s="628"/>
      <c r="P1559" s="628"/>
      <c r="Q1559" s="628"/>
      <c r="R1559" s="628"/>
      <c r="S1559" s="628"/>
    </row>
    <row r="1560">
      <c r="A1560" s="1885"/>
      <c r="B1560" s="1886"/>
      <c r="C1560" s="645"/>
      <c r="D1560" s="645"/>
      <c r="E1560" s="647"/>
      <c r="F1560" s="647"/>
      <c r="G1560" s="648"/>
      <c r="H1560" s="628"/>
      <c r="I1560" s="628"/>
      <c r="J1560" s="628"/>
      <c r="K1560" s="628"/>
      <c r="L1560" s="628"/>
      <c r="M1560" s="628"/>
      <c r="N1560" s="628"/>
      <c r="O1560" s="628"/>
      <c r="P1560" s="628"/>
      <c r="Q1560" s="628"/>
      <c r="R1560" s="628"/>
      <c r="S1560" s="628"/>
    </row>
    <row r="1561">
      <c r="A1561" s="1885"/>
      <c r="B1561" s="1886"/>
      <c r="C1561" s="645"/>
      <c r="D1561" s="645"/>
      <c r="E1561" s="647"/>
      <c r="F1561" s="647"/>
      <c r="G1561" s="648"/>
      <c r="H1561" s="628"/>
      <c r="I1561" s="628"/>
      <c r="J1561" s="628"/>
      <c r="K1561" s="628"/>
      <c r="L1561" s="628"/>
      <c r="M1561" s="628"/>
      <c r="N1561" s="628"/>
      <c r="O1561" s="628"/>
      <c r="P1561" s="628"/>
      <c r="Q1561" s="628"/>
      <c r="R1561" s="628"/>
      <c r="S1561" s="628"/>
    </row>
    <row r="1562">
      <c r="A1562" s="1885"/>
      <c r="B1562" s="1886"/>
      <c r="C1562" s="645"/>
      <c r="D1562" s="645"/>
      <c r="E1562" s="647"/>
      <c r="F1562" s="647"/>
      <c r="G1562" s="648"/>
      <c r="H1562" s="628"/>
      <c r="I1562" s="628"/>
      <c r="J1562" s="628"/>
      <c r="K1562" s="628"/>
      <c r="L1562" s="628"/>
      <c r="M1562" s="628"/>
      <c r="N1562" s="628"/>
      <c r="O1562" s="628"/>
      <c r="P1562" s="628"/>
      <c r="Q1562" s="628"/>
      <c r="R1562" s="628"/>
      <c r="S1562" s="628"/>
    </row>
    <row r="1563">
      <c r="A1563" s="1885"/>
      <c r="B1563" s="1886"/>
      <c r="C1563" s="645"/>
      <c r="D1563" s="645"/>
      <c r="E1563" s="647"/>
      <c r="F1563" s="647"/>
      <c r="G1563" s="648"/>
      <c r="H1563" s="628"/>
      <c r="I1563" s="628"/>
      <c r="J1563" s="628"/>
      <c r="K1563" s="628"/>
      <c r="L1563" s="628"/>
      <c r="M1563" s="628"/>
      <c r="N1563" s="628"/>
      <c r="O1563" s="628"/>
      <c r="P1563" s="628"/>
      <c r="Q1563" s="628"/>
      <c r="R1563" s="628"/>
      <c r="S1563" s="628"/>
    </row>
    <row r="1564">
      <c r="A1564" s="1885"/>
      <c r="B1564" s="1886"/>
      <c r="C1564" s="645"/>
      <c r="D1564" s="645"/>
      <c r="E1564" s="647"/>
      <c r="F1564" s="647"/>
      <c r="G1564" s="648"/>
      <c r="H1564" s="628"/>
      <c r="I1564" s="628"/>
      <c r="J1564" s="628"/>
      <c r="K1564" s="628"/>
      <c r="L1564" s="628"/>
      <c r="M1564" s="628"/>
      <c r="N1564" s="628"/>
      <c r="O1564" s="628"/>
      <c r="P1564" s="628"/>
      <c r="Q1564" s="628"/>
      <c r="R1564" s="628"/>
      <c r="S1564" s="628"/>
    </row>
    <row r="1565">
      <c r="A1565" s="1885"/>
      <c r="B1565" s="1886"/>
      <c r="C1565" s="645"/>
      <c r="D1565" s="645"/>
      <c r="E1565" s="647"/>
      <c r="F1565" s="647"/>
      <c r="G1565" s="648"/>
      <c r="H1565" s="628"/>
      <c r="I1565" s="628"/>
      <c r="J1565" s="628"/>
      <c r="K1565" s="628"/>
      <c r="L1565" s="628"/>
      <c r="M1565" s="628"/>
      <c r="N1565" s="628"/>
      <c r="O1565" s="628"/>
      <c r="P1565" s="628"/>
      <c r="Q1565" s="628"/>
      <c r="R1565" s="628"/>
      <c r="S1565" s="628"/>
    </row>
    <row r="1566">
      <c r="A1566" s="1885"/>
      <c r="B1566" s="1886"/>
      <c r="C1566" s="645"/>
      <c r="D1566" s="645"/>
      <c r="E1566" s="647"/>
      <c r="F1566" s="647"/>
      <c r="G1566" s="648"/>
      <c r="H1566" s="628"/>
      <c r="I1566" s="628"/>
      <c r="J1566" s="628"/>
      <c r="K1566" s="628"/>
      <c r="L1566" s="628"/>
      <c r="M1566" s="628"/>
      <c r="N1566" s="628"/>
      <c r="O1566" s="628"/>
      <c r="P1566" s="628"/>
      <c r="Q1566" s="628"/>
      <c r="R1566" s="628"/>
      <c r="S1566" s="628"/>
    </row>
    <row r="1567">
      <c r="A1567" s="1885"/>
      <c r="B1567" s="1886"/>
      <c r="C1567" s="645"/>
      <c r="D1567" s="645"/>
      <c r="E1567" s="647"/>
      <c r="F1567" s="647"/>
      <c r="G1567" s="648"/>
      <c r="H1567" s="628"/>
      <c r="I1567" s="628"/>
      <c r="J1567" s="628"/>
      <c r="K1567" s="628"/>
      <c r="L1567" s="628"/>
      <c r="M1567" s="628"/>
      <c r="N1567" s="628"/>
      <c r="O1567" s="628"/>
      <c r="P1567" s="628"/>
      <c r="Q1567" s="628"/>
      <c r="R1567" s="628"/>
      <c r="S1567" s="628"/>
    </row>
    <row r="1568">
      <c r="A1568" s="1885"/>
      <c r="B1568" s="1886"/>
      <c r="C1568" s="645"/>
      <c r="D1568" s="645"/>
      <c r="E1568" s="647"/>
      <c r="F1568" s="647"/>
      <c r="G1568" s="648"/>
      <c r="H1568" s="628"/>
      <c r="I1568" s="628"/>
      <c r="J1568" s="628"/>
      <c r="K1568" s="628"/>
      <c r="L1568" s="628"/>
      <c r="M1568" s="628"/>
      <c r="N1568" s="628"/>
      <c r="O1568" s="628"/>
      <c r="P1568" s="628"/>
      <c r="Q1568" s="628"/>
      <c r="R1568" s="628"/>
      <c r="S1568" s="628"/>
    </row>
    <row r="1569">
      <c r="A1569" s="1885"/>
      <c r="B1569" s="1886"/>
      <c r="C1569" s="645"/>
      <c r="D1569" s="645"/>
      <c r="E1569" s="647"/>
      <c r="F1569" s="647"/>
      <c r="G1569" s="648"/>
      <c r="H1569" s="628"/>
      <c r="I1569" s="628"/>
      <c r="J1569" s="628"/>
      <c r="K1569" s="628"/>
      <c r="L1569" s="628"/>
      <c r="M1569" s="628"/>
      <c r="N1569" s="628"/>
      <c r="O1569" s="628"/>
      <c r="P1569" s="628"/>
      <c r="Q1569" s="628"/>
      <c r="R1569" s="628"/>
      <c r="S1569" s="628"/>
    </row>
    <row r="1570">
      <c r="A1570" s="1885"/>
      <c r="B1570" s="1886"/>
      <c r="C1570" s="645"/>
      <c r="D1570" s="645"/>
      <c r="E1570" s="647"/>
      <c r="F1570" s="647"/>
      <c r="G1570" s="648"/>
      <c r="H1570" s="628"/>
      <c r="I1570" s="628"/>
      <c r="J1570" s="628"/>
      <c r="K1570" s="628"/>
      <c r="L1570" s="628"/>
      <c r="M1570" s="628"/>
      <c r="N1570" s="628"/>
      <c r="O1570" s="628"/>
      <c r="P1570" s="628"/>
      <c r="Q1570" s="628"/>
      <c r="R1570" s="628"/>
      <c r="S1570" s="628"/>
    </row>
    <row r="1571">
      <c r="A1571" s="1885"/>
      <c r="B1571" s="1886"/>
      <c r="C1571" s="645"/>
      <c r="D1571" s="645"/>
      <c r="E1571" s="647"/>
      <c r="F1571" s="647"/>
      <c r="G1571" s="648"/>
      <c r="H1571" s="628"/>
      <c r="I1571" s="628"/>
      <c r="J1571" s="628"/>
      <c r="K1571" s="628"/>
      <c r="L1571" s="628"/>
      <c r="M1571" s="628"/>
      <c r="N1571" s="628"/>
      <c r="O1571" s="628"/>
      <c r="P1571" s="628"/>
      <c r="Q1571" s="628"/>
      <c r="R1571" s="628"/>
      <c r="S1571" s="628"/>
    </row>
    <row r="1572">
      <c r="A1572" s="1885"/>
      <c r="B1572" s="1886"/>
      <c r="C1572" s="645"/>
      <c r="D1572" s="645"/>
      <c r="E1572" s="647"/>
      <c r="F1572" s="647"/>
      <c r="G1572" s="648"/>
      <c r="H1572" s="628"/>
      <c r="I1572" s="628"/>
      <c r="J1572" s="628"/>
      <c r="K1572" s="628"/>
      <c r="L1572" s="628"/>
      <c r="M1572" s="628"/>
      <c r="N1572" s="628"/>
      <c r="O1572" s="628"/>
      <c r="P1572" s="628"/>
      <c r="Q1572" s="628"/>
      <c r="R1572" s="628"/>
      <c r="S1572" s="628"/>
    </row>
    <row r="1573">
      <c r="A1573" s="1885"/>
      <c r="B1573" s="1886"/>
      <c r="C1573" s="645"/>
      <c r="D1573" s="645"/>
      <c r="E1573" s="647"/>
      <c r="F1573" s="647"/>
      <c r="G1573" s="648"/>
      <c r="H1573" s="628"/>
      <c r="I1573" s="628"/>
      <c r="J1573" s="628"/>
      <c r="K1573" s="628"/>
      <c r="L1573" s="628"/>
      <c r="M1573" s="628"/>
      <c r="N1573" s="628"/>
      <c r="O1573" s="628"/>
      <c r="P1573" s="628"/>
      <c r="Q1573" s="628"/>
      <c r="R1573" s="628"/>
      <c r="S1573" s="628"/>
    </row>
    <row r="1574">
      <c r="A1574" s="1885"/>
      <c r="B1574" s="1886"/>
      <c r="C1574" s="645"/>
      <c r="D1574" s="645"/>
      <c r="E1574" s="647"/>
      <c r="F1574" s="647"/>
      <c r="G1574" s="648"/>
      <c r="H1574" s="628"/>
      <c r="I1574" s="628"/>
      <c r="J1574" s="628"/>
      <c r="K1574" s="628"/>
      <c r="L1574" s="628"/>
      <c r="M1574" s="628"/>
      <c r="N1574" s="628"/>
      <c r="O1574" s="628"/>
      <c r="P1574" s="628"/>
      <c r="Q1574" s="628"/>
      <c r="R1574" s="628"/>
      <c r="S1574" s="628"/>
    </row>
    <row r="1575">
      <c r="A1575" s="1885"/>
      <c r="B1575" s="1886"/>
      <c r="C1575" s="645"/>
      <c r="D1575" s="645"/>
      <c r="E1575" s="647"/>
      <c r="F1575" s="647"/>
      <c r="G1575" s="648"/>
      <c r="H1575" s="628"/>
      <c r="I1575" s="628"/>
      <c r="J1575" s="628"/>
      <c r="K1575" s="628"/>
      <c r="L1575" s="628"/>
      <c r="M1575" s="628"/>
      <c r="N1575" s="628"/>
      <c r="O1575" s="628"/>
      <c r="P1575" s="628"/>
      <c r="Q1575" s="628"/>
      <c r="R1575" s="628"/>
      <c r="S1575" s="628"/>
    </row>
    <row r="1576">
      <c r="A1576" s="1885"/>
      <c r="B1576" s="1886"/>
      <c r="C1576" s="645"/>
      <c r="D1576" s="645"/>
      <c r="E1576" s="647"/>
      <c r="F1576" s="647"/>
      <c r="G1576" s="648"/>
      <c r="H1576" s="628"/>
      <c r="I1576" s="628"/>
      <c r="J1576" s="628"/>
      <c r="K1576" s="628"/>
      <c r="L1576" s="628"/>
      <c r="M1576" s="628"/>
      <c r="N1576" s="628"/>
      <c r="O1576" s="628"/>
      <c r="P1576" s="628"/>
      <c r="Q1576" s="628"/>
      <c r="R1576" s="628"/>
      <c r="S1576" s="628"/>
    </row>
    <row r="1577">
      <c r="A1577" s="1885"/>
      <c r="B1577" s="1886"/>
      <c r="C1577" s="645"/>
      <c r="D1577" s="645"/>
      <c r="E1577" s="647"/>
      <c r="F1577" s="647"/>
      <c r="G1577" s="648"/>
      <c r="H1577" s="628"/>
      <c r="I1577" s="628"/>
      <c r="J1577" s="628"/>
      <c r="K1577" s="628"/>
      <c r="L1577" s="628"/>
      <c r="M1577" s="628"/>
      <c r="N1577" s="628"/>
      <c r="O1577" s="628"/>
      <c r="P1577" s="628"/>
      <c r="Q1577" s="628"/>
      <c r="R1577" s="628"/>
      <c r="S1577" s="628"/>
    </row>
    <row r="1578">
      <c r="A1578" s="1885"/>
      <c r="B1578" s="1886"/>
      <c r="C1578" s="645"/>
      <c r="D1578" s="645"/>
      <c r="E1578" s="647"/>
      <c r="F1578" s="647"/>
      <c r="G1578" s="648"/>
      <c r="H1578" s="628"/>
      <c r="I1578" s="628"/>
      <c r="J1578" s="628"/>
      <c r="K1578" s="628"/>
      <c r="L1578" s="628"/>
      <c r="M1578" s="628"/>
      <c r="N1578" s="628"/>
      <c r="O1578" s="628"/>
      <c r="P1578" s="628"/>
      <c r="Q1578" s="628"/>
      <c r="R1578" s="628"/>
      <c r="S1578" s="628"/>
    </row>
    <row r="1579">
      <c r="A1579" s="1885"/>
      <c r="B1579" s="1886"/>
      <c r="C1579" s="645"/>
      <c r="D1579" s="645"/>
      <c r="E1579" s="647"/>
      <c r="F1579" s="647"/>
      <c r="G1579" s="648"/>
      <c r="H1579" s="628"/>
      <c r="I1579" s="628"/>
      <c r="J1579" s="628"/>
      <c r="K1579" s="628"/>
      <c r="L1579" s="628"/>
      <c r="M1579" s="628"/>
      <c r="N1579" s="628"/>
      <c r="O1579" s="628"/>
      <c r="P1579" s="628"/>
      <c r="Q1579" s="628"/>
      <c r="R1579" s="628"/>
      <c r="S1579" s="628"/>
    </row>
    <row r="1580">
      <c r="A1580" s="1885"/>
      <c r="B1580" s="1886"/>
      <c r="C1580" s="645"/>
      <c r="D1580" s="645"/>
      <c r="E1580" s="647"/>
      <c r="F1580" s="647"/>
      <c r="G1580" s="648"/>
      <c r="H1580" s="628"/>
      <c r="I1580" s="628"/>
      <c r="J1580" s="628"/>
      <c r="K1580" s="628"/>
      <c r="L1580" s="628"/>
      <c r="M1580" s="628"/>
      <c r="N1580" s="628"/>
      <c r="O1580" s="628"/>
      <c r="P1580" s="628"/>
      <c r="Q1580" s="628"/>
      <c r="R1580" s="628"/>
      <c r="S1580" s="628"/>
    </row>
    <row r="1581">
      <c r="A1581" s="1885"/>
      <c r="B1581" s="1886"/>
      <c r="C1581" s="645"/>
      <c r="D1581" s="645"/>
      <c r="E1581" s="647"/>
      <c r="F1581" s="647"/>
      <c r="G1581" s="648"/>
      <c r="H1581" s="628"/>
      <c r="I1581" s="628"/>
      <c r="J1581" s="628"/>
      <c r="K1581" s="628"/>
      <c r="L1581" s="628"/>
      <c r="M1581" s="628"/>
      <c r="N1581" s="628"/>
      <c r="O1581" s="628"/>
      <c r="P1581" s="628"/>
      <c r="Q1581" s="628"/>
      <c r="R1581" s="628"/>
      <c r="S1581" s="628"/>
    </row>
    <row r="1582">
      <c r="A1582" s="1885"/>
      <c r="B1582" s="1886"/>
      <c r="C1582" s="645"/>
      <c r="D1582" s="645"/>
      <c r="E1582" s="647"/>
      <c r="F1582" s="647"/>
      <c r="G1582" s="648"/>
      <c r="H1582" s="628"/>
      <c r="I1582" s="628"/>
      <c r="J1582" s="628"/>
      <c r="K1582" s="628"/>
      <c r="L1582" s="628"/>
      <c r="M1582" s="628"/>
      <c r="N1582" s="628"/>
      <c r="O1582" s="628"/>
      <c r="P1582" s="628"/>
      <c r="Q1582" s="628"/>
      <c r="R1582" s="628"/>
      <c r="S1582" s="628"/>
    </row>
    <row r="1583">
      <c r="A1583" s="1885"/>
      <c r="B1583" s="1886"/>
      <c r="C1583" s="645"/>
      <c r="D1583" s="645"/>
      <c r="E1583" s="647"/>
      <c r="F1583" s="647"/>
      <c r="G1583" s="648"/>
      <c r="H1583" s="628"/>
      <c r="I1583" s="628"/>
      <c r="J1583" s="628"/>
      <c r="K1583" s="628"/>
      <c r="L1583" s="628"/>
      <c r="M1583" s="628"/>
      <c r="N1583" s="628"/>
      <c r="O1583" s="628"/>
      <c r="P1583" s="628"/>
      <c r="Q1583" s="628"/>
      <c r="R1583" s="628"/>
      <c r="S1583" s="628"/>
    </row>
    <row r="1584">
      <c r="A1584" s="1885"/>
      <c r="B1584" s="1886"/>
      <c r="C1584" s="645"/>
      <c r="D1584" s="645"/>
      <c r="E1584" s="647"/>
      <c r="F1584" s="647"/>
      <c r="G1584" s="648"/>
      <c r="H1584" s="628"/>
      <c r="I1584" s="628"/>
      <c r="J1584" s="628"/>
      <c r="K1584" s="628"/>
      <c r="L1584" s="628"/>
      <c r="M1584" s="628"/>
      <c r="N1584" s="628"/>
      <c r="O1584" s="628"/>
      <c r="P1584" s="628"/>
      <c r="Q1584" s="628"/>
      <c r="R1584" s="628"/>
      <c r="S1584" s="628"/>
    </row>
    <row r="1585">
      <c r="A1585" s="1885"/>
      <c r="B1585" s="1886"/>
      <c r="C1585" s="645"/>
      <c r="D1585" s="645"/>
      <c r="E1585" s="647"/>
      <c r="F1585" s="647"/>
      <c r="G1585" s="648"/>
      <c r="H1585" s="628"/>
      <c r="I1585" s="628"/>
      <c r="J1585" s="628"/>
      <c r="K1585" s="628"/>
      <c r="L1585" s="628"/>
      <c r="M1585" s="628"/>
      <c r="N1585" s="628"/>
      <c r="O1585" s="628"/>
      <c r="P1585" s="628"/>
      <c r="Q1585" s="628"/>
      <c r="R1585" s="628"/>
      <c r="S1585" s="628"/>
    </row>
    <row r="1586">
      <c r="A1586" s="1885"/>
      <c r="B1586" s="1886"/>
      <c r="C1586" s="645"/>
      <c r="D1586" s="645"/>
      <c r="E1586" s="647"/>
      <c r="F1586" s="647"/>
      <c r="G1586" s="648"/>
      <c r="H1586" s="628"/>
      <c r="I1586" s="628"/>
      <c r="J1586" s="628"/>
      <c r="K1586" s="628"/>
      <c r="L1586" s="628"/>
      <c r="M1586" s="628"/>
      <c r="N1586" s="628"/>
      <c r="O1586" s="628"/>
      <c r="P1586" s="628"/>
      <c r="Q1586" s="628"/>
      <c r="R1586" s="628"/>
      <c r="S1586" s="628"/>
    </row>
    <row r="1587">
      <c r="A1587" s="1885"/>
      <c r="B1587" s="1886"/>
      <c r="C1587" s="645"/>
      <c r="D1587" s="645"/>
      <c r="E1587" s="647"/>
      <c r="F1587" s="647"/>
      <c r="G1587" s="648"/>
      <c r="H1587" s="628"/>
      <c r="I1587" s="628"/>
      <c r="J1587" s="628"/>
      <c r="K1587" s="628"/>
      <c r="L1587" s="628"/>
      <c r="M1587" s="628"/>
      <c r="N1587" s="628"/>
      <c r="O1587" s="628"/>
      <c r="P1587" s="628"/>
      <c r="Q1587" s="628"/>
      <c r="R1587" s="628"/>
      <c r="S1587" s="628"/>
    </row>
    <row r="1588">
      <c r="A1588" s="1885"/>
      <c r="B1588" s="1886"/>
      <c r="C1588" s="645"/>
      <c r="D1588" s="645"/>
      <c r="E1588" s="647"/>
      <c r="F1588" s="647"/>
      <c r="G1588" s="648"/>
      <c r="H1588" s="628"/>
      <c r="I1588" s="628"/>
      <c r="J1588" s="628"/>
      <c r="K1588" s="628"/>
      <c r="L1588" s="628"/>
      <c r="M1588" s="628"/>
      <c r="N1588" s="628"/>
      <c r="O1588" s="628"/>
      <c r="P1588" s="628"/>
      <c r="Q1588" s="628"/>
      <c r="R1588" s="628"/>
      <c r="S1588" s="628"/>
    </row>
    <row r="1589">
      <c r="A1589" s="1885"/>
      <c r="B1589" s="1886"/>
      <c r="C1589" s="645"/>
      <c r="D1589" s="645"/>
      <c r="E1589" s="647"/>
      <c r="F1589" s="647"/>
      <c r="G1589" s="648"/>
      <c r="H1589" s="628"/>
      <c r="I1589" s="628"/>
      <c r="J1589" s="628"/>
      <c r="K1589" s="628"/>
      <c r="L1589" s="628"/>
      <c r="M1589" s="628"/>
      <c r="N1589" s="628"/>
      <c r="O1589" s="628"/>
      <c r="P1589" s="628"/>
      <c r="Q1589" s="628"/>
      <c r="R1589" s="628"/>
      <c r="S1589" s="628"/>
    </row>
    <row r="1590">
      <c r="A1590" s="1885"/>
      <c r="B1590" s="1886"/>
      <c r="C1590" s="645"/>
      <c r="D1590" s="645"/>
      <c r="E1590" s="647"/>
      <c r="F1590" s="647"/>
      <c r="G1590" s="648"/>
      <c r="H1590" s="628"/>
      <c r="I1590" s="628"/>
      <c r="J1590" s="628"/>
      <c r="K1590" s="628"/>
      <c r="L1590" s="628"/>
      <c r="M1590" s="628"/>
      <c r="N1590" s="628"/>
      <c r="O1590" s="628"/>
      <c r="P1590" s="628"/>
      <c r="Q1590" s="628"/>
      <c r="R1590" s="628"/>
      <c r="S1590" s="628"/>
    </row>
    <row r="1591">
      <c r="A1591" s="1885"/>
      <c r="B1591" s="1886"/>
      <c r="C1591" s="645"/>
      <c r="D1591" s="645"/>
      <c r="E1591" s="647"/>
      <c r="F1591" s="647"/>
      <c r="G1591" s="648"/>
      <c r="H1591" s="628"/>
      <c r="I1591" s="628"/>
      <c r="J1591" s="628"/>
      <c r="K1591" s="628"/>
      <c r="L1591" s="628"/>
      <c r="M1591" s="628"/>
      <c r="N1591" s="628"/>
      <c r="O1591" s="628"/>
      <c r="P1591" s="628"/>
      <c r="Q1591" s="628"/>
      <c r="R1591" s="628"/>
      <c r="S1591" s="628"/>
    </row>
    <row r="1592">
      <c r="A1592" s="1885"/>
      <c r="B1592" s="1886"/>
      <c r="C1592" s="645"/>
      <c r="D1592" s="645"/>
      <c r="E1592" s="647"/>
      <c r="F1592" s="647"/>
      <c r="G1592" s="648"/>
      <c r="H1592" s="628"/>
      <c r="I1592" s="628"/>
      <c r="J1592" s="628"/>
      <c r="K1592" s="628"/>
      <c r="L1592" s="628"/>
      <c r="M1592" s="628"/>
      <c r="N1592" s="628"/>
      <c r="O1592" s="628"/>
      <c r="P1592" s="628"/>
      <c r="Q1592" s="628"/>
      <c r="R1592" s="628"/>
      <c r="S1592" s="628"/>
    </row>
    <row r="1593">
      <c r="A1593" s="1885"/>
      <c r="B1593" s="1886"/>
      <c r="C1593" s="645"/>
      <c r="D1593" s="645"/>
      <c r="E1593" s="647"/>
      <c r="F1593" s="647"/>
      <c r="G1593" s="648"/>
      <c r="H1593" s="628"/>
      <c r="I1593" s="628"/>
      <c r="J1593" s="628"/>
      <c r="K1593" s="628"/>
      <c r="L1593" s="628"/>
      <c r="M1593" s="628"/>
      <c r="N1593" s="628"/>
      <c r="O1593" s="628"/>
      <c r="P1593" s="628"/>
      <c r="Q1593" s="628"/>
      <c r="R1593" s="628"/>
      <c r="S1593" s="628"/>
    </row>
    <row r="1594">
      <c r="A1594" s="1885"/>
      <c r="B1594" s="1886"/>
      <c r="C1594" s="645"/>
      <c r="D1594" s="645"/>
      <c r="E1594" s="647"/>
      <c r="F1594" s="647"/>
      <c r="G1594" s="648"/>
      <c r="H1594" s="628"/>
      <c r="I1594" s="628"/>
      <c r="J1594" s="628"/>
      <c r="K1594" s="628"/>
      <c r="L1594" s="628"/>
      <c r="M1594" s="628"/>
      <c r="N1594" s="628"/>
      <c r="O1594" s="628"/>
      <c r="P1594" s="628"/>
      <c r="Q1594" s="628"/>
      <c r="R1594" s="628"/>
      <c r="S1594" s="628"/>
    </row>
    <row r="1595">
      <c r="A1595" s="1885"/>
      <c r="B1595" s="1886"/>
      <c r="C1595" s="645"/>
      <c r="D1595" s="645"/>
      <c r="E1595" s="647"/>
      <c r="F1595" s="647"/>
      <c r="G1595" s="648"/>
      <c r="H1595" s="628"/>
      <c r="I1595" s="628"/>
      <c r="J1595" s="628"/>
      <c r="K1595" s="628"/>
      <c r="L1595" s="628"/>
      <c r="M1595" s="628"/>
      <c r="N1595" s="628"/>
      <c r="O1595" s="628"/>
      <c r="P1595" s="628"/>
      <c r="Q1595" s="628"/>
      <c r="R1595" s="628"/>
      <c r="S1595" s="628"/>
    </row>
    <row r="1596">
      <c r="A1596" s="1885"/>
      <c r="B1596" s="1886"/>
      <c r="C1596" s="645"/>
      <c r="D1596" s="645"/>
      <c r="E1596" s="647"/>
      <c r="F1596" s="647"/>
      <c r="G1596" s="648"/>
      <c r="H1596" s="628"/>
      <c r="I1596" s="628"/>
      <c r="J1596" s="628"/>
      <c r="K1596" s="628"/>
      <c r="L1596" s="628"/>
      <c r="M1596" s="628"/>
      <c r="N1596" s="628"/>
      <c r="O1596" s="628"/>
      <c r="P1596" s="628"/>
      <c r="Q1596" s="628"/>
      <c r="R1596" s="628"/>
      <c r="S1596" s="628"/>
    </row>
    <row r="1597">
      <c r="A1597" s="1885"/>
      <c r="B1597" s="1886"/>
      <c r="C1597" s="645"/>
      <c r="D1597" s="645"/>
      <c r="E1597" s="647"/>
      <c r="F1597" s="647"/>
      <c r="G1597" s="648"/>
      <c r="H1597" s="628"/>
      <c r="I1597" s="628"/>
      <c r="J1597" s="628"/>
      <c r="K1597" s="628"/>
      <c r="L1597" s="628"/>
      <c r="M1597" s="628"/>
      <c r="N1597" s="628"/>
      <c r="O1597" s="628"/>
      <c r="P1597" s="628"/>
      <c r="Q1597" s="628"/>
      <c r="R1597" s="628"/>
      <c r="S1597" s="628"/>
    </row>
    <row r="1598">
      <c r="A1598" s="1885"/>
      <c r="B1598" s="1886"/>
      <c r="C1598" s="645"/>
      <c r="D1598" s="645"/>
      <c r="E1598" s="647"/>
      <c r="F1598" s="647"/>
      <c r="G1598" s="648"/>
      <c r="H1598" s="628"/>
      <c r="I1598" s="628"/>
      <c r="J1598" s="628"/>
      <c r="K1598" s="628"/>
      <c r="L1598" s="628"/>
      <c r="M1598" s="628"/>
      <c r="N1598" s="628"/>
      <c r="O1598" s="628"/>
      <c r="P1598" s="628"/>
      <c r="Q1598" s="628"/>
      <c r="R1598" s="628"/>
      <c r="S1598" s="628"/>
    </row>
    <row r="1599">
      <c r="A1599" s="1885"/>
      <c r="B1599" s="1886"/>
      <c r="C1599" s="645"/>
      <c r="D1599" s="645"/>
      <c r="E1599" s="647"/>
      <c r="F1599" s="647"/>
      <c r="G1599" s="648"/>
      <c r="H1599" s="628"/>
      <c r="I1599" s="628"/>
      <c r="J1599" s="628"/>
      <c r="K1599" s="628"/>
      <c r="L1599" s="628"/>
      <c r="M1599" s="628"/>
      <c r="N1599" s="628"/>
      <c r="O1599" s="628"/>
      <c r="P1599" s="628"/>
      <c r="Q1599" s="628"/>
      <c r="R1599" s="628"/>
      <c r="S1599" s="628"/>
    </row>
    <row r="1600">
      <c r="A1600" s="1885"/>
      <c r="B1600" s="1886"/>
      <c r="C1600" s="645"/>
      <c r="D1600" s="645"/>
      <c r="E1600" s="647"/>
      <c r="F1600" s="647"/>
      <c r="G1600" s="648"/>
      <c r="H1600" s="628"/>
      <c r="I1600" s="628"/>
      <c r="J1600" s="628"/>
      <c r="K1600" s="628"/>
      <c r="L1600" s="628"/>
      <c r="M1600" s="628"/>
      <c r="N1600" s="628"/>
      <c r="O1600" s="628"/>
      <c r="P1600" s="628"/>
      <c r="Q1600" s="628"/>
      <c r="R1600" s="628"/>
      <c r="S1600" s="628"/>
    </row>
    <row r="1601">
      <c r="A1601" s="1885"/>
      <c r="B1601" s="1886"/>
      <c r="C1601" s="645"/>
      <c r="D1601" s="645"/>
      <c r="E1601" s="647"/>
      <c r="F1601" s="647"/>
      <c r="G1601" s="648"/>
      <c r="H1601" s="628"/>
      <c r="I1601" s="628"/>
      <c r="J1601" s="628"/>
      <c r="K1601" s="628"/>
      <c r="L1601" s="628"/>
      <c r="M1601" s="628"/>
      <c r="N1601" s="628"/>
      <c r="O1601" s="628"/>
      <c r="P1601" s="628"/>
      <c r="Q1601" s="628"/>
      <c r="R1601" s="628"/>
      <c r="S1601" s="628"/>
    </row>
    <row r="1602">
      <c r="A1602" s="1885"/>
      <c r="B1602" s="1886"/>
      <c r="C1602" s="645"/>
      <c r="D1602" s="645"/>
      <c r="E1602" s="647"/>
      <c r="F1602" s="647"/>
      <c r="G1602" s="648"/>
      <c r="H1602" s="628"/>
      <c r="I1602" s="628"/>
      <c r="J1602" s="628"/>
      <c r="K1602" s="628"/>
      <c r="L1602" s="628"/>
      <c r="M1602" s="628"/>
      <c r="N1602" s="628"/>
      <c r="O1602" s="628"/>
      <c r="P1602" s="628"/>
      <c r="Q1602" s="628"/>
      <c r="R1602" s="628"/>
      <c r="S1602" s="628"/>
    </row>
    <row r="1603">
      <c r="A1603" s="1885"/>
      <c r="B1603" s="1886"/>
      <c r="C1603" s="645"/>
      <c r="D1603" s="645"/>
      <c r="E1603" s="647"/>
      <c r="F1603" s="647"/>
      <c r="G1603" s="648"/>
      <c r="H1603" s="628"/>
      <c r="I1603" s="628"/>
      <c r="J1603" s="628"/>
      <c r="K1603" s="628"/>
      <c r="L1603" s="628"/>
      <c r="M1603" s="628"/>
      <c r="N1603" s="628"/>
      <c r="O1603" s="628"/>
      <c r="P1603" s="628"/>
      <c r="Q1603" s="628"/>
      <c r="R1603" s="628"/>
      <c r="S1603" s="628"/>
    </row>
    <row r="1604">
      <c r="A1604" s="1885"/>
      <c r="B1604" s="1886"/>
      <c r="C1604" s="645"/>
      <c r="D1604" s="645"/>
      <c r="E1604" s="647"/>
      <c r="F1604" s="647"/>
      <c r="G1604" s="648"/>
      <c r="H1604" s="628"/>
      <c r="I1604" s="628"/>
      <c r="J1604" s="628"/>
      <c r="K1604" s="628"/>
      <c r="L1604" s="628"/>
      <c r="M1604" s="628"/>
      <c r="N1604" s="628"/>
      <c r="O1604" s="628"/>
      <c r="P1604" s="628"/>
      <c r="Q1604" s="628"/>
      <c r="R1604" s="628"/>
      <c r="S1604" s="628"/>
    </row>
    <row r="1605">
      <c r="A1605" s="1885"/>
      <c r="B1605" s="1886"/>
      <c r="C1605" s="645"/>
      <c r="D1605" s="645"/>
      <c r="E1605" s="647"/>
      <c r="F1605" s="647"/>
      <c r="G1605" s="648"/>
      <c r="H1605" s="628"/>
      <c r="I1605" s="628"/>
      <c r="J1605" s="628"/>
      <c r="K1605" s="628"/>
      <c r="L1605" s="628"/>
      <c r="M1605" s="628"/>
      <c r="N1605" s="628"/>
      <c r="O1605" s="628"/>
      <c r="P1605" s="628"/>
      <c r="Q1605" s="628"/>
      <c r="R1605" s="628"/>
      <c r="S1605" s="628"/>
    </row>
    <row r="1606">
      <c r="A1606" s="1885"/>
      <c r="B1606" s="1886"/>
      <c r="C1606" s="645"/>
      <c r="D1606" s="645"/>
      <c r="E1606" s="647"/>
      <c r="F1606" s="647"/>
      <c r="G1606" s="648"/>
      <c r="H1606" s="628"/>
      <c r="I1606" s="628"/>
      <c r="J1606" s="628"/>
      <c r="K1606" s="628"/>
      <c r="L1606" s="628"/>
      <c r="M1606" s="628"/>
      <c r="N1606" s="628"/>
      <c r="O1606" s="628"/>
      <c r="P1606" s="628"/>
      <c r="Q1606" s="628"/>
      <c r="R1606" s="628"/>
      <c r="S1606" s="628"/>
    </row>
    <row r="1607">
      <c r="A1607" s="1885"/>
      <c r="B1607" s="1886"/>
      <c r="C1607" s="645"/>
      <c r="D1607" s="645"/>
      <c r="E1607" s="647"/>
      <c r="F1607" s="647"/>
      <c r="G1607" s="648"/>
      <c r="H1607" s="628"/>
      <c r="I1607" s="628"/>
      <c r="J1607" s="628"/>
      <c r="K1607" s="628"/>
      <c r="L1607" s="628"/>
      <c r="M1607" s="628"/>
      <c r="N1607" s="628"/>
      <c r="O1607" s="628"/>
      <c r="P1607" s="628"/>
      <c r="Q1607" s="628"/>
      <c r="R1607" s="628"/>
      <c r="S1607" s="628"/>
    </row>
    <row r="1608">
      <c r="A1608" s="1885"/>
      <c r="B1608" s="1886"/>
      <c r="C1608" s="645"/>
      <c r="D1608" s="645"/>
      <c r="E1608" s="647"/>
      <c r="F1608" s="647"/>
      <c r="G1608" s="648"/>
      <c r="H1608" s="628"/>
      <c r="I1608" s="628"/>
      <c r="J1608" s="628"/>
      <c r="K1608" s="628"/>
      <c r="L1608" s="628"/>
      <c r="M1608" s="628"/>
      <c r="N1608" s="628"/>
      <c r="O1608" s="628"/>
      <c r="P1608" s="628"/>
      <c r="Q1608" s="628"/>
      <c r="R1608" s="628"/>
      <c r="S1608" s="628"/>
    </row>
    <row r="1609">
      <c r="A1609" s="1885"/>
      <c r="B1609" s="1886"/>
      <c r="C1609" s="645"/>
      <c r="D1609" s="645"/>
      <c r="E1609" s="647"/>
      <c r="F1609" s="647"/>
      <c r="G1609" s="648"/>
      <c r="H1609" s="628"/>
      <c r="I1609" s="628"/>
      <c r="J1609" s="628"/>
      <c r="K1609" s="628"/>
      <c r="L1609" s="628"/>
      <c r="M1609" s="628"/>
      <c r="N1609" s="628"/>
      <c r="O1609" s="628"/>
      <c r="P1609" s="628"/>
      <c r="Q1609" s="628"/>
      <c r="R1609" s="628"/>
      <c r="S1609" s="628"/>
    </row>
    <row r="1610">
      <c r="A1610" s="1885"/>
      <c r="B1610" s="1886"/>
      <c r="C1610" s="645"/>
      <c r="D1610" s="645"/>
      <c r="E1610" s="647"/>
      <c r="F1610" s="647"/>
      <c r="G1610" s="648"/>
      <c r="H1610" s="628"/>
      <c r="I1610" s="628"/>
      <c r="J1610" s="628"/>
      <c r="K1610" s="628"/>
      <c r="L1610" s="628"/>
      <c r="M1610" s="628"/>
      <c r="N1610" s="628"/>
      <c r="O1610" s="628"/>
      <c r="P1610" s="628"/>
      <c r="Q1610" s="628"/>
      <c r="R1610" s="628"/>
      <c r="S1610" s="628"/>
    </row>
    <row r="1611">
      <c r="A1611" s="1885"/>
      <c r="B1611" s="1886"/>
      <c r="C1611" s="645"/>
      <c r="D1611" s="645"/>
      <c r="E1611" s="647"/>
      <c r="F1611" s="647"/>
      <c r="G1611" s="648"/>
      <c r="H1611" s="628"/>
      <c r="I1611" s="628"/>
      <c r="J1611" s="628"/>
      <c r="K1611" s="628"/>
      <c r="L1611" s="628"/>
      <c r="M1611" s="628"/>
      <c r="N1611" s="628"/>
      <c r="O1611" s="628"/>
      <c r="P1611" s="628"/>
      <c r="Q1611" s="628"/>
      <c r="R1611" s="628"/>
      <c r="S1611" s="628"/>
    </row>
    <row r="1612">
      <c r="A1612" s="1885"/>
      <c r="B1612" s="1886"/>
      <c r="C1612" s="645"/>
      <c r="D1612" s="645"/>
      <c r="E1612" s="647"/>
      <c r="F1612" s="647"/>
      <c r="G1612" s="648"/>
      <c r="H1612" s="628"/>
      <c r="I1612" s="628"/>
      <c r="J1612" s="628"/>
      <c r="K1612" s="628"/>
      <c r="L1612" s="628"/>
      <c r="M1612" s="628"/>
      <c r="N1612" s="628"/>
      <c r="O1612" s="628"/>
      <c r="P1612" s="628"/>
      <c r="Q1612" s="628"/>
      <c r="R1612" s="628"/>
      <c r="S1612" s="628"/>
    </row>
    <row r="1613">
      <c r="A1613" s="1885"/>
      <c r="B1613" s="1886"/>
      <c r="C1613" s="645"/>
      <c r="D1613" s="645"/>
      <c r="E1613" s="647"/>
      <c r="F1613" s="647"/>
      <c r="G1613" s="648"/>
      <c r="H1613" s="628"/>
      <c r="I1613" s="628"/>
      <c r="J1613" s="628"/>
      <c r="K1613" s="628"/>
      <c r="L1613" s="628"/>
      <c r="M1613" s="628"/>
      <c r="N1613" s="628"/>
      <c r="O1613" s="628"/>
      <c r="P1613" s="628"/>
      <c r="Q1613" s="628"/>
      <c r="R1613" s="628"/>
      <c r="S1613" s="628"/>
    </row>
    <row r="1614">
      <c r="A1614" s="1885"/>
      <c r="B1614" s="1886"/>
      <c r="C1614" s="645"/>
      <c r="D1614" s="645"/>
      <c r="E1614" s="647"/>
      <c r="F1614" s="647"/>
      <c r="G1614" s="648"/>
      <c r="H1614" s="628"/>
      <c r="I1614" s="628"/>
      <c r="J1614" s="628"/>
      <c r="K1614" s="628"/>
      <c r="L1614" s="628"/>
      <c r="M1614" s="628"/>
      <c r="N1614" s="628"/>
      <c r="O1614" s="628"/>
      <c r="P1614" s="628"/>
      <c r="Q1614" s="628"/>
      <c r="R1614" s="628"/>
      <c r="S1614" s="628"/>
    </row>
    <row r="1615">
      <c r="A1615" s="1885"/>
      <c r="B1615" s="1886"/>
      <c r="C1615" s="645"/>
      <c r="D1615" s="645"/>
      <c r="E1615" s="647"/>
      <c r="F1615" s="647"/>
      <c r="G1615" s="648"/>
      <c r="H1615" s="628"/>
      <c r="I1615" s="628"/>
      <c r="J1615" s="628"/>
      <c r="K1615" s="628"/>
      <c r="L1615" s="628"/>
      <c r="M1615" s="628"/>
      <c r="N1615" s="628"/>
      <c r="O1615" s="628"/>
      <c r="P1615" s="628"/>
      <c r="Q1615" s="628"/>
      <c r="R1615" s="628"/>
      <c r="S1615" s="628"/>
    </row>
    <row r="1616">
      <c r="A1616" s="1885"/>
      <c r="B1616" s="1886"/>
      <c r="C1616" s="645"/>
      <c r="D1616" s="645"/>
      <c r="E1616" s="647"/>
      <c r="F1616" s="647"/>
      <c r="G1616" s="648"/>
      <c r="H1616" s="628"/>
      <c r="I1616" s="628"/>
      <c r="J1616" s="628"/>
      <c r="K1616" s="628"/>
      <c r="L1616" s="628"/>
      <c r="M1616" s="628"/>
      <c r="N1616" s="628"/>
      <c r="O1616" s="628"/>
      <c r="P1616" s="628"/>
      <c r="Q1616" s="628"/>
      <c r="R1616" s="628"/>
      <c r="S1616" s="628"/>
    </row>
    <row r="1617">
      <c r="A1617" s="1885"/>
      <c r="B1617" s="1886"/>
      <c r="C1617" s="645"/>
      <c r="D1617" s="645"/>
      <c r="E1617" s="647"/>
      <c r="F1617" s="647"/>
      <c r="G1617" s="648"/>
      <c r="H1617" s="628"/>
      <c r="I1617" s="628"/>
      <c r="J1617" s="628"/>
      <c r="K1617" s="628"/>
      <c r="L1617" s="628"/>
      <c r="M1617" s="628"/>
      <c r="N1617" s="628"/>
      <c r="O1617" s="628"/>
      <c r="P1617" s="628"/>
      <c r="Q1617" s="628"/>
      <c r="R1617" s="628"/>
      <c r="S1617" s="628"/>
    </row>
    <row r="1618">
      <c r="A1618" s="1885"/>
      <c r="B1618" s="1886"/>
      <c r="C1618" s="645"/>
      <c r="D1618" s="645"/>
      <c r="E1618" s="647"/>
      <c r="F1618" s="647"/>
      <c r="G1618" s="648"/>
      <c r="H1618" s="628"/>
      <c r="I1618" s="628"/>
      <c r="J1618" s="628"/>
      <c r="K1618" s="628"/>
      <c r="L1618" s="628"/>
      <c r="M1618" s="628"/>
      <c r="N1618" s="628"/>
      <c r="O1618" s="628"/>
      <c r="P1618" s="628"/>
      <c r="Q1618" s="628"/>
      <c r="R1618" s="628"/>
      <c r="S1618" s="628"/>
    </row>
    <row r="1619">
      <c r="A1619" s="1885"/>
      <c r="B1619" s="1886"/>
      <c r="C1619" s="645"/>
      <c r="D1619" s="645"/>
      <c r="E1619" s="647"/>
      <c r="F1619" s="647"/>
      <c r="G1619" s="648"/>
      <c r="H1619" s="628"/>
      <c r="I1619" s="628"/>
      <c r="J1619" s="628"/>
      <c r="K1619" s="628"/>
      <c r="L1619" s="628"/>
      <c r="M1619" s="628"/>
      <c r="N1619" s="628"/>
      <c r="O1619" s="628"/>
      <c r="P1619" s="628"/>
      <c r="Q1619" s="628"/>
      <c r="R1619" s="628"/>
      <c r="S1619" s="628"/>
    </row>
    <row r="1620">
      <c r="A1620" s="1885"/>
      <c r="B1620" s="1886"/>
      <c r="C1620" s="645"/>
      <c r="D1620" s="645"/>
      <c r="E1620" s="647"/>
      <c r="F1620" s="647"/>
      <c r="G1620" s="648"/>
      <c r="H1620" s="628"/>
      <c r="I1620" s="628"/>
      <c r="J1620" s="628"/>
      <c r="K1620" s="628"/>
      <c r="L1620" s="628"/>
      <c r="M1620" s="628"/>
      <c r="N1620" s="628"/>
      <c r="O1620" s="628"/>
      <c r="P1620" s="628"/>
      <c r="Q1620" s="628"/>
      <c r="R1620" s="628"/>
      <c r="S1620" s="628"/>
    </row>
    <row r="1621">
      <c r="A1621" s="1885"/>
      <c r="B1621" s="1886"/>
      <c r="C1621" s="645"/>
      <c r="D1621" s="645"/>
      <c r="E1621" s="647"/>
      <c r="F1621" s="647"/>
      <c r="G1621" s="648"/>
      <c r="H1621" s="628"/>
      <c r="I1621" s="628"/>
      <c r="J1621" s="628"/>
      <c r="K1621" s="628"/>
      <c r="L1621" s="628"/>
      <c r="M1621" s="628"/>
      <c r="N1621" s="628"/>
      <c r="O1621" s="628"/>
      <c r="P1621" s="628"/>
      <c r="Q1621" s="628"/>
      <c r="R1621" s="628"/>
      <c r="S1621" s="628"/>
    </row>
    <row r="1622">
      <c r="A1622" s="1885"/>
      <c r="B1622" s="1886"/>
      <c r="C1622" s="645"/>
      <c r="D1622" s="645"/>
      <c r="E1622" s="647"/>
      <c r="F1622" s="647"/>
      <c r="G1622" s="648"/>
      <c r="H1622" s="628"/>
      <c r="I1622" s="628"/>
      <c r="J1622" s="628"/>
      <c r="K1622" s="628"/>
      <c r="L1622" s="628"/>
      <c r="M1622" s="628"/>
      <c r="N1622" s="628"/>
      <c r="O1622" s="628"/>
      <c r="P1622" s="628"/>
      <c r="Q1622" s="628"/>
      <c r="R1622" s="628"/>
      <c r="S1622" s="628"/>
    </row>
    <row r="1623">
      <c r="A1623" s="1885"/>
      <c r="B1623" s="1886"/>
      <c r="C1623" s="645"/>
      <c r="D1623" s="645"/>
      <c r="E1623" s="647"/>
      <c r="F1623" s="647"/>
      <c r="G1623" s="648"/>
      <c r="H1623" s="628"/>
      <c r="I1623" s="628"/>
      <c r="J1623" s="628"/>
      <c r="K1623" s="628"/>
      <c r="L1623" s="628"/>
      <c r="M1623" s="628"/>
      <c r="N1623" s="628"/>
      <c r="O1623" s="628"/>
      <c r="P1623" s="628"/>
      <c r="Q1623" s="628"/>
      <c r="R1623" s="628"/>
      <c r="S1623" s="628"/>
    </row>
    <row r="1624">
      <c r="A1624" s="1885"/>
      <c r="B1624" s="1886"/>
      <c r="C1624" s="645"/>
      <c r="D1624" s="645"/>
      <c r="E1624" s="647"/>
      <c r="F1624" s="647"/>
      <c r="G1624" s="648"/>
      <c r="H1624" s="628"/>
      <c r="I1624" s="628"/>
      <c r="J1624" s="628"/>
      <c r="K1624" s="628"/>
      <c r="L1624" s="628"/>
      <c r="M1624" s="628"/>
      <c r="N1624" s="628"/>
      <c r="O1624" s="628"/>
      <c r="P1624" s="628"/>
      <c r="Q1624" s="628"/>
      <c r="R1624" s="628"/>
      <c r="S1624" s="628"/>
    </row>
    <row r="1625">
      <c r="A1625" s="1885"/>
      <c r="B1625" s="1886"/>
      <c r="C1625" s="645"/>
      <c r="D1625" s="645"/>
      <c r="E1625" s="647"/>
      <c r="F1625" s="647"/>
      <c r="G1625" s="648"/>
      <c r="H1625" s="628"/>
      <c r="I1625" s="628"/>
      <c r="J1625" s="628"/>
      <c r="K1625" s="628"/>
      <c r="L1625" s="628"/>
      <c r="M1625" s="628"/>
      <c r="N1625" s="628"/>
      <c r="O1625" s="628"/>
      <c r="P1625" s="628"/>
      <c r="Q1625" s="628"/>
      <c r="R1625" s="628"/>
      <c r="S1625" s="628"/>
    </row>
    <row r="1626">
      <c r="A1626" s="1885"/>
      <c r="B1626" s="1886"/>
      <c r="C1626" s="645"/>
      <c r="D1626" s="645"/>
      <c r="E1626" s="647"/>
      <c r="F1626" s="647"/>
      <c r="G1626" s="648"/>
      <c r="H1626" s="628"/>
      <c r="I1626" s="628"/>
      <c r="J1626" s="628"/>
      <c r="K1626" s="628"/>
      <c r="L1626" s="628"/>
      <c r="M1626" s="628"/>
      <c r="N1626" s="628"/>
      <c r="O1626" s="628"/>
      <c r="P1626" s="628"/>
      <c r="Q1626" s="628"/>
      <c r="R1626" s="628"/>
      <c r="S1626" s="628"/>
    </row>
    <row r="1627">
      <c r="A1627" s="1885"/>
      <c r="B1627" s="1886"/>
      <c r="C1627" s="645"/>
      <c r="D1627" s="645"/>
      <c r="E1627" s="647"/>
      <c r="F1627" s="647"/>
      <c r="G1627" s="648"/>
      <c r="H1627" s="628"/>
      <c r="I1627" s="628"/>
      <c r="J1627" s="628"/>
      <c r="K1627" s="628"/>
      <c r="L1627" s="628"/>
      <c r="M1627" s="628"/>
      <c r="N1627" s="628"/>
      <c r="O1627" s="628"/>
      <c r="P1627" s="628"/>
      <c r="Q1627" s="628"/>
      <c r="R1627" s="628"/>
      <c r="S1627" s="628"/>
    </row>
    <row r="1628">
      <c r="A1628" s="1885"/>
      <c r="B1628" s="1886"/>
      <c r="C1628" s="645"/>
      <c r="D1628" s="645"/>
      <c r="E1628" s="647"/>
      <c r="F1628" s="647"/>
      <c r="G1628" s="648"/>
      <c r="H1628" s="628"/>
      <c r="I1628" s="628"/>
      <c r="J1628" s="628"/>
      <c r="K1628" s="628"/>
      <c r="L1628" s="628"/>
      <c r="M1628" s="628"/>
      <c r="N1628" s="628"/>
      <c r="O1628" s="628"/>
      <c r="P1628" s="628"/>
      <c r="Q1628" s="628"/>
      <c r="R1628" s="628"/>
      <c r="S1628" s="628"/>
    </row>
    <row r="1629">
      <c r="A1629" s="1885"/>
      <c r="B1629" s="1886"/>
      <c r="C1629" s="645"/>
      <c r="D1629" s="645"/>
      <c r="E1629" s="647"/>
      <c r="F1629" s="647"/>
      <c r="G1629" s="648"/>
      <c r="H1629" s="628"/>
      <c r="I1629" s="628"/>
      <c r="J1629" s="628"/>
      <c r="K1629" s="628"/>
      <c r="L1629" s="628"/>
      <c r="M1629" s="628"/>
      <c r="N1629" s="628"/>
      <c r="O1629" s="628"/>
      <c r="P1629" s="628"/>
      <c r="Q1629" s="628"/>
      <c r="R1629" s="628"/>
      <c r="S1629" s="628"/>
    </row>
    <row r="1630">
      <c r="A1630" s="1885"/>
      <c r="B1630" s="1886"/>
      <c r="C1630" s="645"/>
      <c r="D1630" s="645"/>
      <c r="E1630" s="647"/>
      <c r="F1630" s="647"/>
      <c r="G1630" s="648"/>
      <c r="H1630" s="628"/>
      <c r="I1630" s="628"/>
      <c r="J1630" s="628"/>
      <c r="K1630" s="628"/>
      <c r="L1630" s="628"/>
      <c r="M1630" s="628"/>
      <c r="N1630" s="628"/>
      <c r="O1630" s="628"/>
      <c r="P1630" s="628"/>
      <c r="Q1630" s="628"/>
      <c r="R1630" s="628"/>
      <c r="S1630" s="628"/>
    </row>
    <row r="1631">
      <c r="A1631" s="1885"/>
      <c r="B1631" s="1886"/>
      <c r="C1631" s="645"/>
      <c r="D1631" s="645"/>
      <c r="E1631" s="647"/>
      <c r="F1631" s="647"/>
      <c r="G1631" s="648"/>
      <c r="H1631" s="628"/>
      <c r="I1631" s="628"/>
      <c r="J1631" s="628"/>
      <c r="K1631" s="628"/>
      <c r="L1631" s="628"/>
      <c r="M1631" s="628"/>
      <c r="N1631" s="628"/>
      <c r="O1631" s="628"/>
      <c r="P1631" s="628"/>
      <c r="Q1631" s="628"/>
      <c r="R1631" s="628"/>
      <c r="S1631" s="628"/>
    </row>
    <row r="1632">
      <c r="A1632" s="1885"/>
      <c r="B1632" s="1886"/>
      <c r="C1632" s="645"/>
      <c r="D1632" s="645"/>
      <c r="E1632" s="647"/>
      <c r="F1632" s="647"/>
      <c r="G1632" s="648"/>
      <c r="H1632" s="628"/>
      <c r="I1632" s="628"/>
      <c r="J1632" s="628"/>
      <c r="K1632" s="628"/>
      <c r="L1632" s="628"/>
      <c r="M1632" s="628"/>
      <c r="N1632" s="628"/>
      <c r="O1632" s="628"/>
      <c r="P1632" s="628"/>
      <c r="Q1632" s="628"/>
      <c r="R1632" s="628"/>
      <c r="S1632" s="628"/>
    </row>
    <row r="1633">
      <c r="A1633" s="1885"/>
      <c r="B1633" s="1886"/>
      <c r="C1633" s="645"/>
      <c r="D1633" s="645"/>
      <c r="E1633" s="647"/>
      <c r="F1633" s="647"/>
      <c r="G1633" s="648"/>
      <c r="H1633" s="628"/>
      <c r="I1633" s="628"/>
      <c r="J1633" s="628"/>
      <c r="K1633" s="628"/>
      <c r="L1633" s="628"/>
      <c r="M1633" s="628"/>
      <c r="N1633" s="628"/>
      <c r="O1633" s="628"/>
      <c r="P1633" s="628"/>
      <c r="Q1633" s="628"/>
      <c r="R1633" s="628"/>
      <c r="S1633" s="628"/>
    </row>
    <row r="1634">
      <c r="A1634" s="1885"/>
      <c r="B1634" s="1886"/>
      <c r="C1634" s="645"/>
      <c r="D1634" s="645"/>
      <c r="E1634" s="647"/>
      <c r="F1634" s="647"/>
      <c r="G1634" s="648"/>
      <c r="H1634" s="628"/>
      <c r="I1634" s="628"/>
      <c r="J1634" s="628"/>
      <c r="K1634" s="628"/>
      <c r="L1634" s="628"/>
      <c r="M1634" s="628"/>
      <c r="N1634" s="628"/>
      <c r="O1634" s="628"/>
      <c r="P1634" s="628"/>
      <c r="Q1634" s="628"/>
      <c r="R1634" s="628"/>
      <c r="S1634" s="628"/>
    </row>
    <row r="1635">
      <c r="A1635" s="1885"/>
      <c r="B1635" s="1886"/>
      <c r="C1635" s="645"/>
      <c r="D1635" s="645"/>
      <c r="E1635" s="647"/>
      <c r="F1635" s="647"/>
      <c r="G1635" s="648"/>
      <c r="H1635" s="628"/>
      <c r="I1635" s="628"/>
      <c r="J1635" s="628"/>
      <c r="K1635" s="628"/>
      <c r="L1635" s="628"/>
      <c r="M1635" s="628"/>
      <c r="N1635" s="628"/>
      <c r="O1635" s="628"/>
      <c r="P1635" s="628"/>
      <c r="Q1635" s="628"/>
      <c r="R1635" s="628"/>
      <c r="S1635" s="628"/>
    </row>
    <row r="1636">
      <c r="A1636" s="1885"/>
      <c r="B1636" s="1886"/>
      <c r="C1636" s="645"/>
      <c r="D1636" s="645"/>
      <c r="E1636" s="647"/>
      <c r="F1636" s="647"/>
      <c r="G1636" s="648"/>
      <c r="H1636" s="628"/>
      <c r="I1636" s="628"/>
      <c r="J1636" s="628"/>
      <c r="K1636" s="628"/>
      <c r="L1636" s="628"/>
      <c r="M1636" s="628"/>
      <c r="N1636" s="628"/>
      <c r="O1636" s="628"/>
      <c r="P1636" s="628"/>
      <c r="Q1636" s="628"/>
      <c r="R1636" s="628"/>
      <c r="S1636" s="628"/>
    </row>
    <row r="1637">
      <c r="A1637" s="1885"/>
      <c r="B1637" s="1886"/>
      <c r="C1637" s="645"/>
      <c r="D1637" s="645"/>
      <c r="E1637" s="647"/>
      <c r="F1637" s="647"/>
      <c r="G1637" s="648"/>
      <c r="H1637" s="628"/>
      <c r="I1637" s="628"/>
      <c r="J1637" s="628"/>
      <c r="K1637" s="628"/>
      <c r="L1637" s="628"/>
      <c r="M1637" s="628"/>
      <c r="N1637" s="628"/>
      <c r="O1637" s="628"/>
      <c r="P1637" s="628"/>
      <c r="Q1637" s="628"/>
      <c r="R1637" s="628"/>
      <c r="S1637" s="628"/>
    </row>
    <row r="1638">
      <c r="A1638" s="1885"/>
      <c r="B1638" s="1886"/>
      <c r="C1638" s="645"/>
      <c r="D1638" s="645"/>
      <c r="E1638" s="647"/>
      <c r="F1638" s="647"/>
      <c r="G1638" s="648"/>
      <c r="H1638" s="628"/>
      <c r="I1638" s="628"/>
      <c r="J1638" s="628"/>
      <c r="K1638" s="628"/>
      <c r="L1638" s="628"/>
      <c r="M1638" s="628"/>
      <c r="N1638" s="628"/>
      <c r="O1638" s="628"/>
      <c r="P1638" s="628"/>
      <c r="Q1638" s="628"/>
      <c r="R1638" s="628"/>
      <c r="S1638" s="628"/>
    </row>
    <row r="1639">
      <c r="A1639" s="1885"/>
      <c r="B1639" s="1886"/>
      <c r="C1639" s="645"/>
      <c r="D1639" s="645"/>
      <c r="E1639" s="647"/>
      <c r="F1639" s="647"/>
      <c r="G1639" s="648"/>
      <c r="H1639" s="628"/>
      <c r="I1639" s="628"/>
      <c r="J1639" s="628"/>
      <c r="K1639" s="628"/>
      <c r="L1639" s="628"/>
      <c r="M1639" s="628"/>
      <c r="N1639" s="628"/>
      <c r="O1639" s="628"/>
      <c r="P1639" s="628"/>
      <c r="Q1639" s="628"/>
      <c r="R1639" s="628"/>
      <c r="S1639" s="628"/>
    </row>
    <row r="1640">
      <c r="A1640" s="1885"/>
      <c r="B1640" s="1886"/>
      <c r="C1640" s="645"/>
      <c r="D1640" s="645"/>
      <c r="E1640" s="647"/>
      <c r="F1640" s="647"/>
      <c r="G1640" s="648"/>
      <c r="H1640" s="628"/>
      <c r="I1640" s="628"/>
      <c r="J1640" s="628"/>
      <c r="K1640" s="628"/>
      <c r="L1640" s="628"/>
      <c r="M1640" s="628"/>
      <c r="N1640" s="628"/>
      <c r="O1640" s="628"/>
      <c r="P1640" s="628"/>
      <c r="Q1640" s="628"/>
      <c r="R1640" s="628"/>
      <c r="S1640" s="628"/>
    </row>
    <row r="1641">
      <c r="A1641" s="1885"/>
      <c r="B1641" s="1886"/>
      <c r="C1641" s="645"/>
      <c r="D1641" s="645"/>
      <c r="E1641" s="647"/>
      <c r="F1641" s="647"/>
      <c r="G1641" s="648"/>
      <c r="H1641" s="628"/>
      <c r="I1641" s="628"/>
      <c r="J1641" s="628"/>
      <c r="K1641" s="628"/>
      <c r="L1641" s="628"/>
      <c r="M1641" s="628"/>
      <c r="N1641" s="628"/>
      <c r="O1641" s="628"/>
      <c r="P1641" s="628"/>
      <c r="Q1641" s="628"/>
      <c r="R1641" s="628"/>
      <c r="S1641" s="628"/>
    </row>
    <row r="1642">
      <c r="A1642" s="1885"/>
      <c r="B1642" s="1886"/>
      <c r="C1642" s="645"/>
      <c r="D1642" s="645"/>
      <c r="E1642" s="647"/>
      <c r="F1642" s="647"/>
      <c r="G1642" s="648"/>
      <c r="H1642" s="628"/>
      <c r="I1642" s="628"/>
      <c r="J1642" s="628"/>
      <c r="K1642" s="628"/>
      <c r="L1642" s="628"/>
      <c r="M1642" s="628"/>
      <c r="N1642" s="628"/>
      <c r="O1642" s="628"/>
      <c r="P1642" s="628"/>
      <c r="Q1642" s="628"/>
      <c r="R1642" s="628"/>
      <c r="S1642" s="628"/>
    </row>
    <row r="1643">
      <c r="A1643" s="1885"/>
      <c r="B1643" s="1886"/>
      <c r="C1643" s="645"/>
      <c r="D1643" s="645"/>
      <c r="E1643" s="647"/>
      <c r="F1643" s="647"/>
      <c r="G1643" s="648"/>
      <c r="H1643" s="628"/>
      <c r="I1643" s="628"/>
      <c r="J1643" s="628"/>
      <c r="K1643" s="628"/>
      <c r="L1643" s="628"/>
      <c r="M1643" s="628"/>
      <c r="N1643" s="628"/>
      <c r="O1643" s="628"/>
      <c r="P1643" s="628"/>
      <c r="Q1643" s="628"/>
      <c r="R1643" s="628"/>
      <c r="S1643" s="628"/>
    </row>
    <row r="1644">
      <c r="A1644" s="1885"/>
      <c r="B1644" s="1886"/>
      <c r="C1644" s="645"/>
      <c r="D1644" s="645"/>
      <c r="E1644" s="647"/>
      <c r="F1644" s="647"/>
      <c r="G1644" s="648"/>
      <c r="H1644" s="628"/>
      <c r="I1644" s="628"/>
      <c r="J1644" s="628"/>
      <c r="K1644" s="628"/>
      <c r="L1644" s="628"/>
      <c r="M1644" s="628"/>
      <c r="N1644" s="628"/>
      <c r="O1644" s="628"/>
      <c r="P1644" s="628"/>
      <c r="Q1644" s="628"/>
      <c r="R1644" s="628"/>
      <c r="S1644" s="628"/>
    </row>
    <row r="1645">
      <c r="A1645" s="1885"/>
      <c r="B1645" s="1886"/>
      <c r="C1645" s="645"/>
      <c r="D1645" s="645"/>
      <c r="E1645" s="647"/>
      <c r="F1645" s="647"/>
      <c r="G1645" s="648"/>
      <c r="H1645" s="628"/>
      <c r="I1645" s="628"/>
      <c r="J1645" s="628"/>
      <c r="K1645" s="628"/>
      <c r="L1645" s="628"/>
      <c r="M1645" s="628"/>
      <c r="N1645" s="628"/>
      <c r="O1645" s="628"/>
      <c r="P1645" s="628"/>
      <c r="Q1645" s="628"/>
      <c r="R1645" s="628"/>
      <c r="S1645" s="628"/>
    </row>
    <row r="1646">
      <c r="A1646" s="1885"/>
      <c r="B1646" s="1886"/>
      <c r="C1646" s="645"/>
      <c r="D1646" s="645"/>
      <c r="E1646" s="647"/>
      <c r="F1646" s="647"/>
      <c r="G1646" s="648"/>
      <c r="H1646" s="628"/>
      <c r="I1646" s="628"/>
      <c r="J1646" s="628"/>
      <c r="K1646" s="628"/>
      <c r="L1646" s="628"/>
      <c r="M1646" s="628"/>
      <c r="N1646" s="628"/>
      <c r="O1646" s="628"/>
      <c r="P1646" s="628"/>
      <c r="Q1646" s="628"/>
      <c r="R1646" s="628"/>
      <c r="S1646" s="628"/>
    </row>
    <row r="1647">
      <c r="A1647" s="1885"/>
      <c r="B1647" s="1886"/>
      <c r="C1647" s="645"/>
      <c r="D1647" s="645"/>
      <c r="E1647" s="647"/>
      <c r="F1647" s="647"/>
      <c r="G1647" s="648"/>
      <c r="H1647" s="628"/>
      <c r="I1647" s="628"/>
      <c r="J1647" s="628"/>
      <c r="K1647" s="628"/>
      <c r="L1647" s="628"/>
      <c r="M1647" s="628"/>
      <c r="N1647" s="628"/>
      <c r="O1647" s="628"/>
      <c r="P1647" s="628"/>
      <c r="Q1647" s="628"/>
      <c r="R1647" s="628"/>
      <c r="S1647" s="628"/>
    </row>
    <row r="1648">
      <c r="A1648" s="1885"/>
      <c r="B1648" s="1886"/>
      <c r="C1648" s="645"/>
      <c r="D1648" s="645"/>
      <c r="E1648" s="647"/>
      <c r="F1648" s="647"/>
      <c r="G1648" s="648"/>
      <c r="H1648" s="628"/>
      <c r="I1648" s="628"/>
      <c r="J1648" s="628"/>
      <c r="K1648" s="628"/>
      <c r="L1648" s="628"/>
      <c r="M1648" s="628"/>
      <c r="N1648" s="628"/>
      <c r="O1648" s="628"/>
      <c r="P1648" s="628"/>
      <c r="Q1648" s="628"/>
      <c r="R1648" s="628"/>
      <c r="S1648" s="628"/>
    </row>
    <row r="1649">
      <c r="A1649" s="1885"/>
      <c r="B1649" s="1886"/>
      <c r="C1649" s="645"/>
      <c r="D1649" s="645"/>
      <c r="E1649" s="647"/>
      <c r="F1649" s="647"/>
      <c r="G1649" s="648"/>
      <c r="H1649" s="628"/>
      <c r="I1649" s="628"/>
      <c r="J1649" s="628"/>
      <c r="K1649" s="628"/>
      <c r="L1649" s="628"/>
      <c r="M1649" s="628"/>
      <c r="N1649" s="628"/>
      <c r="O1649" s="628"/>
      <c r="P1649" s="628"/>
      <c r="Q1649" s="628"/>
      <c r="R1649" s="628"/>
      <c r="S1649" s="628"/>
    </row>
    <row r="1650">
      <c r="A1650" s="1885"/>
      <c r="B1650" s="1886"/>
      <c r="C1650" s="645"/>
      <c r="D1650" s="645"/>
      <c r="E1650" s="647"/>
      <c r="F1650" s="647"/>
      <c r="G1650" s="648"/>
      <c r="H1650" s="628"/>
      <c r="I1650" s="628"/>
      <c r="J1650" s="628"/>
      <c r="K1650" s="628"/>
      <c r="L1650" s="628"/>
      <c r="M1650" s="628"/>
      <c r="N1650" s="628"/>
      <c r="O1650" s="628"/>
      <c r="P1650" s="628"/>
      <c r="Q1650" s="628"/>
      <c r="R1650" s="628"/>
      <c r="S1650" s="628"/>
    </row>
    <row r="1651">
      <c r="A1651" s="1885"/>
      <c r="B1651" s="1886"/>
      <c r="C1651" s="645"/>
      <c r="D1651" s="645"/>
      <c r="E1651" s="647"/>
      <c r="F1651" s="647"/>
      <c r="G1651" s="648"/>
      <c r="H1651" s="628"/>
      <c r="I1651" s="628"/>
      <c r="J1651" s="628"/>
      <c r="K1651" s="628"/>
      <c r="L1651" s="628"/>
      <c r="M1651" s="628"/>
      <c r="N1651" s="628"/>
      <c r="O1651" s="628"/>
      <c r="P1651" s="628"/>
      <c r="Q1651" s="628"/>
      <c r="R1651" s="628"/>
      <c r="S1651" s="628"/>
    </row>
    <row r="1652">
      <c r="A1652" s="1885"/>
      <c r="B1652" s="1886"/>
      <c r="C1652" s="645"/>
      <c r="D1652" s="645"/>
      <c r="E1652" s="647"/>
      <c r="F1652" s="647"/>
      <c r="G1652" s="648"/>
      <c r="H1652" s="628"/>
      <c r="I1652" s="628"/>
      <c r="J1652" s="628"/>
      <c r="K1652" s="628"/>
      <c r="L1652" s="628"/>
      <c r="M1652" s="628"/>
      <c r="N1652" s="628"/>
      <c r="O1652" s="628"/>
      <c r="P1652" s="628"/>
      <c r="Q1652" s="628"/>
      <c r="R1652" s="628"/>
      <c r="S1652" s="628"/>
    </row>
    <row r="1653">
      <c r="A1653" s="1885"/>
      <c r="B1653" s="1886"/>
      <c r="C1653" s="645"/>
      <c r="D1653" s="645"/>
      <c r="E1653" s="647"/>
      <c r="F1653" s="647"/>
      <c r="G1653" s="648"/>
      <c r="H1653" s="628"/>
      <c r="I1653" s="628"/>
      <c r="J1653" s="628"/>
      <c r="K1653" s="628"/>
      <c r="L1653" s="628"/>
      <c r="M1653" s="628"/>
      <c r="N1653" s="628"/>
      <c r="O1653" s="628"/>
      <c r="P1653" s="628"/>
      <c r="Q1653" s="628"/>
      <c r="R1653" s="628"/>
      <c r="S1653" s="628"/>
    </row>
    <row r="1654">
      <c r="A1654" s="1885"/>
      <c r="B1654" s="1886"/>
      <c r="C1654" s="645"/>
      <c r="D1654" s="645"/>
      <c r="E1654" s="647"/>
      <c r="F1654" s="647"/>
      <c r="G1654" s="648"/>
      <c r="H1654" s="628"/>
      <c r="I1654" s="628"/>
      <c r="J1654" s="628"/>
      <c r="K1654" s="628"/>
      <c r="L1654" s="628"/>
      <c r="M1654" s="628"/>
      <c r="N1654" s="628"/>
      <c r="O1654" s="628"/>
      <c r="P1654" s="628"/>
      <c r="Q1654" s="628"/>
      <c r="R1654" s="628"/>
      <c r="S1654" s="628"/>
    </row>
    <row r="1655">
      <c r="A1655" s="1885"/>
      <c r="B1655" s="1886"/>
      <c r="C1655" s="645"/>
      <c r="D1655" s="645"/>
      <c r="E1655" s="647"/>
      <c r="F1655" s="647"/>
      <c r="G1655" s="648"/>
      <c r="H1655" s="628"/>
      <c r="I1655" s="628"/>
      <c r="J1655" s="628"/>
      <c r="K1655" s="628"/>
      <c r="L1655" s="628"/>
      <c r="M1655" s="628"/>
      <c r="N1655" s="628"/>
      <c r="O1655" s="628"/>
      <c r="P1655" s="628"/>
      <c r="Q1655" s="628"/>
      <c r="R1655" s="628"/>
      <c r="S1655" s="628"/>
    </row>
    <row r="1656">
      <c r="A1656" s="1885"/>
      <c r="B1656" s="1886"/>
      <c r="C1656" s="645"/>
      <c r="D1656" s="645"/>
      <c r="E1656" s="647"/>
      <c r="F1656" s="647"/>
      <c r="G1656" s="648"/>
      <c r="H1656" s="628"/>
      <c r="I1656" s="628"/>
      <c r="J1656" s="628"/>
      <c r="K1656" s="628"/>
      <c r="L1656" s="628"/>
      <c r="M1656" s="628"/>
      <c r="N1656" s="628"/>
      <c r="O1656" s="628"/>
      <c r="P1656" s="628"/>
      <c r="Q1656" s="628"/>
      <c r="R1656" s="628"/>
      <c r="S1656" s="628"/>
    </row>
    <row r="1657">
      <c r="A1657" s="1885"/>
      <c r="B1657" s="1886"/>
      <c r="C1657" s="645"/>
      <c r="D1657" s="645"/>
      <c r="E1657" s="647"/>
      <c r="F1657" s="647"/>
      <c r="G1657" s="648"/>
      <c r="H1657" s="628"/>
      <c r="I1657" s="628"/>
      <c r="J1657" s="628"/>
      <c r="K1657" s="628"/>
      <c r="L1657" s="628"/>
      <c r="M1657" s="628"/>
      <c r="N1657" s="628"/>
      <c r="O1657" s="628"/>
      <c r="P1657" s="628"/>
      <c r="Q1657" s="628"/>
      <c r="R1657" s="628"/>
      <c r="S1657" s="628"/>
    </row>
    <row r="1658">
      <c r="A1658" s="1885"/>
      <c r="B1658" s="1886"/>
      <c r="C1658" s="645"/>
      <c r="D1658" s="645"/>
      <c r="E1658" s="647"/>
      <c r="F1658" s="647"/>
      <c r="G1658" s="648"/>
      <c r="H1658" s="628"/>
      <c r="I1658" s="628"/>
      <c r="J1658" s="628"/>
      <c r="K1658" s="628"/>
      <c r="L1658" s="628"/>
      <c r="M1658" s="628"/>
      <c r="N1658" s="628"/>
      <c r="O1658" s="628"/>
      <c r="P1658" s="628"/>
      <c r="Q1658" s="628"/>
      <c r="R1658" s="628"/>
      <c r="S1658" s="628"/>
    </row>
    <row r="1659">
      <c r="A1659" s="1885"/>
      <c r="B1659" s="1886"/>
      <c r="C1659" s="645"/>
      <c r="D1659" s="645"/>
      <c r="E1659" s="647"/>
      <c r="F1659" s="647"/>
      <c r="G1659" s="648"/>
      <c r="H1659" s="628"/>
      <c r="I1659" s="628"/>
      <c r="J1659" s="628"/>
      <c r="K1659" s="628"/>
      <c r="L1659" s="628"/>
      <c r="M1659" s="628"/>
      <c r="N1659" s="628"/>
      <c r="O1659" s="628"/>
      <c r="P1659" s="628"/>
      <c r="Q1659" s="628"/>
      <c r="R1659" s="628"/>
      <c r="S1659" s="628"/>
    </row>
    <row r="1660">
      <c r="A1660" s="1885"/>
      <c r="B1660" s="1886"/>
      <c r="C1660" s="645"/>
      <c r="D1660" s="645"/>
      <c r="E1660" s="647"/>
      <c r="F1660" s="647"/>
      <c r="G1660" s="648"/>
      <c r="H1660" s="628"/>
      <c r="I1660" s="628"/>
      <c r="J1660" s="628"/>
      <c r="K1660" s="628"/>
      <c r="L1660" s="628"/>
      <c r="M1660" s="628"/>
      <c r="N1660" s="628"/>
      <c r="O1660" s="628"/>
      <c r="P1660" s="628"/>
      <c r="Q1660" s="628"/>
      <c r="R1660" s="628"/>
      <c r="S1660" s="628"/>
    </row>
    <row r="1661">
      <c r="A1661" s="1885"/>
      <c r="B1661" s="1886"/>
      <c r="C1661" s="645"/>
      <c r="D1661" s="645"/>
      <c r="E1661" s="647"/>
      <c r="F1661" s="647"/>
      <c r="G1661" s="648"/>
      <c r="H1661" s="628"/>
      <c r="I1661" s="628"/>
      <c r="J1661" s="628"/>
      <c r="K1661" s="628"/>
      <c r="L1661" s="628"/>
      <c r="M1661" s="628"/>
      <c r="N1661" s="628"/>
      <c r="O1661" s="628"/>
      <c r="P1661" s="628"/>
      <c r="Q1661" s="628"/>
      <c r="R1661" s="628"/>
      <c r="S1661" s="628"/>
    </row>
    <row r="1662">
      <c r="A1662" s="1885"/>
      <c r="B1662" s="1886"/>
      <c r="C1662" s="645"/>
      <c r="D1662" s="645"/>
      <c r="E1662" s="647"/>
      <c r="F1662" s="647"/>
      <c r="G1662" s="648"/>
      <c r="H1662" s="628"/>
      <c r="I1662" s="628"/>
      <c r="J1662" s="628"/>
      <c r="K1662" s="628"/>
      <c r="L1662" s="628"/>
      <c r="M1662" s="628"/>
      <c r="N1662" s="628"/>
      <c r="O1662" s="628"/>
      <c r="P1662" s="628"/>
      <c r="Q1662" s="628"/>
      <c r="R1662" s="628"/>
      <c r="S1662" s="628"/>
    </row>
    <row r="1663">
      <c r="A1663" s="1885"/>
      <c r="B1663" s="1886"/>
      <c r="C1663" s="645"/>
      <c r="D1663" s="645"/>
      <c r="E1663" s="647"/>
      <c r="F1663" s="647"/>
      <c r="G1663" s="648"/>
      <c r="H1663" s="628"/>
      <c r="I1663" s="628"/>
      <c r="J1663" s="628"/>
      <c r="K1663" s="628"/>
      <c r="L1663" s="628"/>
      <c r="M1663" s="628"/>
      <c r="N1663" s="628"/>
      <c r="O1663" s="628"/>
      <c r="P1663" s="628"/>
      <c r="Q1663" s="628"/>
      <c r="R1663" s="628"/>
      <c r="S1663" s="628"/>
    </row>
    <row r="1664">
      <c r="A1664" s="1885"/>
      <c r="B1664" s="1886"/>
      <c r="C1664" s="645"/>
      <c r="D1664" s="645"/>
      <c r="E1664" s="647"/>
      <c r="F1664" s="647"/>
      <c r="G1664" s="648"/>
      <c r="H1664" s="628"/>
      <c r="I1664" s="628"/>
      <c r="J1664" s="628"/>
      <c r="K1664" s="628"/>
      <c r="L1664" s="628"/>
      <c r="M1664" s="628"/>
      <c r="N1664" s="628"/>
      <c r="O1664" s="628"/>
      <c r="P1664" s="628"/>
      <c r="Q1664" s="628"/>
      <c r="R1664" s="628"/>
      <c r="S1664" s="628"/>
    </row>
    <row r="1665">
      <c r="A1665" s="1885"/>
      <c r="B1665" s="1886"/>
      <c r="C1665" s="645"/>
      <c r="D1665" s="645"/>
      <c r="E1665" s="647"/>
      <c r="F1665" s="647"/>
      <c r="G1665" s="648"/>
      <c r="H1665" s="628"/>
      <c r="I1665" s="628"/>
      <c r="J1665" s="628"/>
      <c r="K1665" s="628"/>
      <c r="L1665" s="628"/>
      <c r="M1665" s="628"/>
      <c r="N1665" s="628"/>
      <c r="O1665" s="628"/>
      <c r="P1665" s="628"/>
      <c r="Q1665" s="628"/>
      <c r="R1665" s="628"/>
      <c r="S1665" s="628"/>
    </row>
    <row r="1666">
      <c r="A1666" s="1885"/>
      <c r="B1666" s="1886"/>
      <c r="C1666" s="645"/>
      <c r="D1666" s="645"/>
      <c r="E1666" s="647"/>
      <c r="F1666" s="647"/>
      <c r="G1666" s="648"/>
      <c r="H1666" s="628"/>
      <c r="I1666" s="628"/>
      <c r="J1666" s="628"/>
      <c r="K1666" s="628"/>
      <c r="L1666" s="628"/>
      <c r="M1666" s="628"/>
      <c r="N1666" s="628"/>
      <c r="O1666" s="628"/>
      <c r="P1666" s="628"/>
      <c r="Q1666" s="628"/>
      <c r="R1666" s="628"/>
      <c r="S1666" s="628"/>
    </row>
    <row r="1667">
      <c r="A1667" s="1885"/>
      <c r="B1667" s="1886"/>
      <c r="C1667" s="645"/>
      <c r="D1667" s="645"/>
      <c r="E1667" s="647"/>
      <c r="F1667" s="647"/>
      <c r="G1667" s="648"/>
      <c r="H1667" s="628"/>
      <c r="I1667" s="628"/>
      <c r="J1667" s="628"/>
      <c r="K1667" s="628"/>
      <c r="L1667" s="628"/>
      <c r="M1667" s="628"/>
      <c r="N1667" s="628"/>
      <c r="O1667" s="628"/>
      <c r="P1667" s="628"/>
      <c r="Q1667" s="628"/>
      <c r="R1667" s="628"/>
      <c r="S1667" s="628"/>
    </row>
    <row r="1668">
      <c r="A1668" s="1885"/>
      <c r="B1668" s="1886"/>
      <c r="C1668" s="645"/>
      <c r="D1668" s="645"/>
      <c r="E1668" s="647"/>
      <c r="F1668" s="647"/>
      <c r="G1668" s="648"/>
      <c r="H1668" s="628"/>
      <c r="I1668" s="628"/>
      <c r="J1668" s="628"/>
      <c r="K1668" s="628"/>
      <c r="L1668" s="628"/>
      <c r="M1668" s="628"/>
      <c r="N1668" s="628"/>
      <c r="O1668" s="628"/>
      <c r="P1668" s="628"/>
      <c r="Q1668" s="628"/>
      <c r="R1668" s="628"/>
      <c r="S1668" s="628"/>
    </row>
    <row r="1669">
      <c r="A1669" s="1885"/>
      <c r="B1669" s="1886"/>
      <c r="C1669" s="645"/>
      <c r="D1669" s="645"/>
      <c r="E1669" s="647"/>
      <c r="F1669" s="647"/>
      <c r="G1669" s="648"/>
      <c r="H1669" s="628"/>
      <c r="I1669" s="628"/>
      <c r="J1669" s="628"/>
      <c r="K1669" s="628"/>
      <c r="L1669" s="628"/>
      <c r="M1669" s="628"/>
      <c r="N1669" s="628"/>
      <c r="O1669" s="628"/>
      <c r="P1669" s="628"/>
      <c r="Q1669" s="628"/>
      <c r="R1669" s="628"/>
      <c r="S1669" s="628"/>
    </row>
    <row r="1670">
      <c r="A1670" s="1885"/>
      <c r="B1670" s="1886"/>
      <c r="C1670" s="645"/>
      <c r="D1670" s="645"/>
      <c r="E1670" s="647"/>
      <c r="F1670" s="647"/>
      <c r="G1670" s="648"/>
      <c r="H1670" s="628"/>
      <c r="I1670" s="628"/>
      <c r="J1670" s="628"/>
      <c r="K1670" s="628"/>
      <c r="L1670" s="628"/>
      <c r="M1670" s="628"/>
      <c r="N1670" s="628"/>
      <c r="O1670" s="628"/>
      <c r="P1670" s="628"/>
      <c r="Q1670" s="628"/>
      <c r="R1670" s="628"/>
      <c r="S1670" s="628"/>
    </row>
    <row r="1671">
      <c r="A1671" s="1885"/>
      <c r="B1671" s="1886"/>
      <c r="C1671" s="645"/>
      <c r="D1671" s="645"/>
      <c r="E1671" s="647"/>
      <c r="F1671" s="647"/>
      <c r="G1671" s="648"/>
      <c r="H1671" s="628"/>
      <c r="I1671" s="628"/>
      <c r="J1671" s="628"/>
      <c r="K1671" s="628"/>
      <c r="L1671" s="628"/>
      <c r="M1671" s="628"/>
      <c r="N1671" s="628"/>
      <c r="O1671" s="628"/>
      <c r="P1671" s="628"/>
      <c r="Q1671" s="628"/>
      <c r="R1671" s="628"/>
      <c r="S1671" s="628"/>
    </row>
    <row r="1672">
      <c r="A1672" s="1885"/>
      <c r="B1672" s="1886"/>
      <c r="C1672" s="645"/>
      <c r="D1672" s="645"/>
      <c r="E1672" s="647"/>
      <c r="F1672" s="647"/>
      <c r="G1672" s="648"/>
      <c r="H1672" s="628"/>
      <c r="I1672" s="628"/>
      <c r="J1672" s="628"/>
      <c r="K1672" s="628"/>
      <c r="L1672" s="628"/>
      <c r="M1672" s="628"/>
      <c r="N1672" s="628"/>
      <c r="O1672" s="628"/>
      <c r="P1672" s="628"/>
      <c r="Q1672" s="628"/>
      <c r="R1672" s="628"/>
      <c r="S1672" s="628"/>
    </row>
    <row r="1673">
      <c r="A1673" s="1885"/>
      <c r="B1673" s="1886"/>
      <c r="C1673" s="645"/>
      <c r="D1673" s="645"/>
      <c r="E1673" s="647"/>
      <c r="F1673" s="647"/>
      <c r="G1673" s="648"/>
      <c r="H1673" s="628"/>
      <c r="I1673" s="628"/>
      <c r="J1673" s="628"/>
      <c r="K1673" s="628"/>
      <c r="L1673" s="628"/>
      <c r="M1673" s="628"/>
      <c r="N1673" s="628"/>
      <c r="O1673" s="628"/>
      <c r="P1673" s="628"/>
      <c r="Q1673" s="628"/>
      <c r="R1673" s="628"/>
      <c r="S1673" s="628"/>
    </row>
    <row r="1674">
      <c r="A1674" s="1885"/>
      <c r="B1674" s="1886"/>
      <c r="C1674" s="645"/>
      <c r="D1674" s="645"/>
      <c r="E1674" s="647"/>
      <c r="F1674" s="647"/>
      <c r="G1674" s="648"/>
      <c r="H1674" s="628"/>
      <c r="I1674" s="628"/>
      <c r="J1674" s="628"/>
      <c r="K1674" s="628"/>
      <c r="L1674" s="628"/>
      <c r="M1674" s="628"/>
      <c r="N1674" s="628"/>
      <c r="O1674" s="628"/>
      <c r="P1674" s="628"/>
      <c r="Q1674" s="628"/>
      <c r="R1674" s="628"/>
      <c r="S1674" s="628"/>
    </row>
    <row r="1675">
      <c r="A1675" s="1885"/>
      <c r="B1675" s="1886"/>
      <c r="C1675" s="645"/>
      <c r="D1675" s="645"/>
      <c r="E1675" s="647"/>
      <c r="F1675" s="647"/>
      <c r="G1675" s="648"/>
      <c r="H1675" s="628"/>
      <c r="I1675" s="628"/>
      <c r="J1675" s="628"/>
      <c r="K1675" s="628"/>
      <c r="L1675" s="628"/>
      <c r="M1675" s="628"/>
      <c r="N1675" s="628"/>
      <c r="O1675" s="628"/>
      <c r="P1675" s="628"/>
      <c r="Q1675" s="628"/>
      <c r="R1675" s="628"/>
      <c r="S1675" s="628"/>
    </row>
    <row r="1676">
      <c r="A1676" s="1885"/>
      <c r="B1676" s="1886"/>
      <c r="C1676" s="645"/>
      <c r="D1676" s="645"/>
      <c r="E1676" s="647"/>
      <c r="F1676" s="647"/>
      <c r="G1676" s="648"/>
      <c r="H1676" s="628"/>
      <c r="I1676" s="628"/>
      <c r="J1676" s="628"/>
      <c r="K1676" s="628"/>
      <c r="L1676" s="628"/>
      <c r="M1676" s="628"/>
      <c r="N1676" s="628"/>
      <c r="O1676" s="628"/>
      <c r="P1676" s="628"/>
      <c r="Q1676" s="628"/>
      <c r="R1676" s="628"/>
      <c r="S1676" s="628"/>
    </row>
    <row r="1677">
      <c r="A1677" s="1885"/>
      <c r="B1677" s="1886"/>
      <c r="C1677" s="645"/>
      <c r="D1677" s="645"/>
      <c r="E1677" s="647"/>
      <c r="F1677" s="647"/>
      <c r="G1677" s="648"/>
      <c r="H1677" s="628"/>
      <c r="I1677" s="628"/>
      <c r="J1677" s="628"/>
      <c r="K1677" s="628"/>
      <c r="L1677" s="628"/>
      <c r="M1677" s="628"/>
      <c r="N1677" s="628"/>
      <c r="O1677" s="628"/>
      <c r="P1677" s="628"/>
      <c r="Q1677" s="628"/>
      <c r="R1677" s="628"/>
      <c r="S1677" s="628"/>
    </row>
    <row r="1678">
      <c r="A1678" s="1885"/>
      <c r="B1678" s="1886"/>
      <c r="C1678" s="645"/>
      <c r="D1678" s="645"/>
      <c r="E1678" s="647"/>
      <c r="F1678" s="647"/>
      <c r="G1678" s="648"/>
      <c r="H1678" s="628"/>
      <c r="I1678" s="628"/>
      <c r="J1678" s="628"/>
      <c r="K1678" s="628"/>
      <c r="L1678" s="628"/>
      <c r="M1678" s="628"/>
      <c r="N1678" s="628"/>
      <c r="O1678" s="628"/>
      <c r="P1678" s="628"/>
      <c r="Q1678" s="628"/>
      <c r="R1678" s="628"/>
      <c r="S1678" s="628"/>
    </row>
    <row r="1679">
      <c r="A1679" s="1885"/>
      <c r="B1679" s="1886"/>
      <c r="C1679" s="645"/>
      <c r="D1679" s="645"/>
      <c r="E1679" s="647"/>
      <c r="F1679" s="647"/>
      <c r="G1679" s="648"/>
      <c r="H1679" s="628"/>
      <c r="I1679" s="628"/>
      <c r="J1679" s="628"/>
      <c r="K1679" s="628"/>
      <c r="L1679" s="628"/>
      <c r="M1679" s="628"/>
      <c r="N1679" s="628"/>
      <c r="O1679" s="628"/>
      <c r="P1679" s="628"/>
      <c r="Q1679" s="628"/>
      <c r="R1679" s="628"/>
      <c r="S1679" s="628"/>
    </row>
    <row r="1680">
      <c r="A1680" s="1885"/>
      <c r="B1680" s="1886"/>
      <c r="C1680" s="645"/>
      <c r="D1680" s="645"/>
      <c r="E1680" s="647"/>
      <c r="F1680" s="647"/>
      <c r="G1680" s="648"/>
      <c r="H1680" s="628"/>
      <c r="I1680" s="628"/>
      <c r="J1680" s="628"/>
      <c r="K1680" s="628"/>
      <c r="L1680" s="628"/>
      <c r="M1680" s="628"/>
      <c r="N1680" s="628"/>
      <c r="O1680" s="628"/>
      <c r="P1680" s="628"/>
      <c r="Q1680" s="628"/>
      <c r="R1680" s="628"/>
      <c r="S1680" s="628"/>
    </row>
    <row r="1681">
      <c r="A1681" s="1885"/>
      <c r="B1681" s="1886"/>
      <c r="C1681" s="645"/>
      <c r="D1681" s="645"/>
      <c r="E1681" s="647"/>
      <c r="F1681" s="647"/>
      <c r="G1681" s="648"/>
      <c r="H1681" s="628"/>
      <c r="I1681" s="628"/>
      <c r="J1681" s="628"/>
      <c r="K1681" s="628"/>
      <c r="L1681" s="628"/>
      <c r="M1681" s="628"/>
      <c r="N1681" s="628"/>
      <c r="O1681" s="628"/>
      <c r="P1681" s="628"/>
      <c r="Q1681" s="628"/>
      <c r="R1681" s="628"/>
      <c r="S1681" s="628"/>
    </row>
    <row r="1682">
      <c r="A1682" s="1885"/>
      <c r="B1682" s="1886"/>
      <c r="C1682" s="645"/>
      <c r="D1682" s="645"/>
      <c r="E1682" s="647"/>
      <c r="F1682" s="647"/>
      <c r="G1682" s="648"/>
      <c r="H1682" s="628"/>
      <c r="I1682" s="628"/>
      <c r="J1682" s="628"/>
      <c r="K1682" s="628"/>
      <c r="L1682" s="628"/>
      <c r="M1682" s="628"/>
      <c r="N1682" s="628"/>
      <c r="O1682" s="628"/>
      <c r="P1682" s="628"/>
      <c r="Q1682" s="628"/>
      <c r="R1682" s="628"/>
      <c r="S1682" s="628"/>
    </row>
    <row r="1683">
      <c r="A1683" s="1885"/>
      <c r="B1683" s="1886"/>
      <c r="C1683" s="645"/>
      <c r="D1683" s="645"/>
      <c r="E1683" s="647"/>
      <c r="F1683" s="647"/>
      <c r="G1683" s="648"/>
      <c r="H1683" s="628"/>
      <c r="I1683" s="628"/>
      <c r="J1683" s="628"/>
      <c r="K1683" s="628"/>
      <c r="L1683" s="628"/>
      <c r="M1683" s="628"/>
      <c r="N1683" s="628"/>
      <c r="O1683" s="628"/>
      <c r="P1683" s="628"/>
      <c r="Q1683" s="628"/>
      <c r="R1683" s="628"/>
      <c r="S1683" s="628"/>
    </row>
    <row r="1684">
      <c r="A1684" s="1885"/>
      <c r="B1684" s="1886"/>
      <c r="C1684" s="645"/>
      <c r="D1684" s="645"/>
      <c r="E1684" s="647"/>
      <c r="F1684" s="647"/>
      <c r="G1684" s="648"/>
      <c r="H1684" s="628"/>
      <c r="I1684" s="628"/>
      <c r="J1684" s="628"/>
      <c r="K1684" s="628"/>
      <c r="L1684" s="628"/>
      <c r="M1684" s="628"/>
      <c r="N1684" s="628"/>
      <c r="O1684" s="628"/>
      <c r="P1684" s="628"/>
      <c r="Q1684" s="628"/>
      <c r="R1684" s="628"/>
      <c r="S1684" s="628"/>
    </row>
    <row r="1685">
      <c r="A1685" s="1885"/>
      <c r="B1685" s="1886"/>
      <c r="C1685" s="645"/>
      <c r="D1685" s="645"/>
      <c r="E1685" s="647"/>
      <c r="F1685" s="647"/>
      <c r="G1685" s="648"/>
      <c r="H1685" s="628"/>
      <c r="I1685" s="628"/>
      <c r="J1685" s="628"/>
      <c r="K1685" s="628"/>
      <c r="L1685" s="628"/>
      <c r="M1685" s="628"/>
      <c r="N1685" s="628"/>
      <c r="O1685" s="628"/>
      <c r="P1685" s="628"/>
      <c r="Q1685" s="628"/>
      <c r="R1685" s="628"/>
      <c r="S1685" s="628"/>
    </row>
    <row r="1686">
      <c r="A1686" s="1885"/>
      <c r="B1686" s="1886"/>
      <c r="C1686" s="645"/>
      <c r="D1686" s="645"/>
      <c r="E1686" s="647"/>
      <c r="F1686" s="647"/>
      <c r="G1686" s="648"/>
      <c r="H1686" s="628"/>
      <c r="I1686" s="628"/>
      <c r="J1686" s="628"/>
      <c r="K1686" s="628"/>
      <c r="L1686" s="628"/>
      <c r="M1686" s="628"/>
      <c r="N1686" s="628"/>
      <c r="O1686" s="628"/>
      <c r="P1686" s="628"/>
      <c r="Q1686" s="628"/>
      <c r="R1686" s="628"/>
      <c r="S1686" s="628"/>
    </row>
    <row r="1687">
      <c r="A1687" s="1885"/>
      <c r="B1687" s="1886"/>
      <c r="C1687" s="645"/>
      <c r="D1687" s="645"/>
      <c r="E1687" s="647"/>
      <c r="F1687" s="647"/>
      <c r="G1687" s="648"/>
      <c r="H1687" s="628"/>
      <c r="I1687" s="628"/>
      <c r="J1687" s="628"/>
      <c r="K1687" s="628"/>
      <c r="L1687" s="628"/>
      <c r="M1687" s="628"/>
      <c r="N1687" s="628"/>
      <c r="O1687" s="628"/>
      <c r="P1687" s="628"/>
      <c r="Q1687" s="628"/>
      <c r="R1687" s="628"/>
      <c r="S1687" s="628"/>
    </row>
    <row r="1688">
      <c r="A1688" s="1885"/>
      <c r="B1688" s="1886"/>
      <c r="C1688" s="645"/>
      <c r="D1688" s="645"/>
      <c r="E1688" s="647"/>
      <c r="F1688" s="647"/>
      <c r="G1688" s="648"/>
      <c r="H1688" s="628"/>
      <c r="I1688" s="628"/>
      <c r="J1688" s="628"/>
      <c r="K1688" s="628"/>
      <c r="L1688" s="628"/>
      <c r="M1688" s="628"/>
      <c r="N1688" s="628"/>
      <c r="O1688" s="628"/>
      <c r="P1688" s="628"/>
      <c r="Q1688" s="628"/>
      <c r="R1688" s="628"/>
      <c r="S1688" s="628"/>
    </row>
    <row r="1689">
      <c r="A1689" s="1885"/>
      <c r="B1689" s="1886"/>
      <c r="C1689" s="645"/>
      <c r="D1689" s="645"/>
      <c r="E1689" s="647"/>
      <c r="F1689" s="647"/>
      <c r="G1689" s="648"/>
      <c r="H1689" s="628"/>
      <c r="I1689" s="628"/>
      <c r="J1689" s="628"/>
      <c r="K1689" s="628"/>
      <c r="L1689" s="628"/>
      <c r="M1689" s="628"/>
      <c r="N1689" s="628"/>
      <c r="O1689" s="628"/>
      <c r="P1689" s="628"/>
      <c r="Q1689" s="628"/>
      <c r="R1689" s="628"/>
      <c r="S1689" s="628"/>
    </row>
    <row r="1690">
      <c r="A1690" s="1885"/>
      <c r="B1690" s="1886"/>
      <c r="C1690" s="645"/>
      <c r="D1690" s="645"/>
      <c r="E1690" s="647"/>
      <c r="F1690" s="647"/>
      <c r="G1690" s="648"/>
      <c r="H1690" s="628"/>
      <c r="I1690" s="628"/>
      <c r="J1690" s="628"/>
      <c r="K1690" s="628"/>
      <c r="L1690" s="628"/>
      <c r="M1690" s="628"/>
      <c r="N1690" s="628"/>
      <c r="O1690" s="628"/>
      <c r="P1690" s="628"/>
      <c r="Q1690" s="628"/>
      <c r="R1690" s="628"/>
      <c r="S1690" s="628"/>
    </row>
    <row r="1691">
      <c r="A1691" s="1885"/>
      <c r="B1691" s="1886"/>
      <c r="C1691" s="645"/>
      <c r="D1691" s="645"/>
      <c r="E1691" s="647"/>
      <c r="F1691" s="647"/>
      <c r="G1691" s="648"/>
      <c r="H1691" s="628"/>
      <c r="I1691" s="628"/>
      <c r="J1691" s="628"/>
      <c r="K1691" s="628"/>
      <c r="L1691" s="628"/>
      <c r="M1691" s="628"/>
      <c r="N1691" s="628"/>
      <c r="O1691" s="628"/>
      <c r="P1691" s="628"/>
      <c r="Q1691" s="628"/>
      <c r="R1691" s="628"/>
      <c r="S1691" s="628"/>
    </row>
    <row r="1692">
      <c r="A1692" s="1885"/>
      <c r="B1692" s="1886"/>
      <c r="C1692" s="645"/>
      <c r="D1692" s="645"/>
      <c r="E1692" s="647"/>
      <c r="F1692" s="647"/>
      <c r="G1692" s="648"/>
      <c r="H1692" s="628"/>
      <c r="I1692" s="628"/>
      <c r="J1692" s="628"/>
      <c r="K1692" s="628"/>
      <c r="L1692" s="628"/>
      <c r="M1692" s="628"/>
      <c r="N1692" s="628"/>
      <c r="O1692" s="628"/>
      <c r="P1692" s="628"/>
      <c r="Q1692" s="628"/>
      <c r="R1692" s="628"/>
      <c r="S1692" s="628"/>
    </row>
    <row r="1693">
      <c r="A1693" s="1885"/>
      <c r="B1693" s="1886"/>
      <c r="C1693" s="645"/>
      <c r="D1693" s="645"/>
      <c r="E1693" s="647"/>
      <c r="F1693" s="647"/>
      <c r="G1693" s="648"/>
      <c r="H1693" s="628"/>
      <c r="I1693" s="628"/>
      <c r="J1693" s="628"/>
      <c r="K1693" s="628"/>
      <c r="L1693" s="628"/>
      <c r="M1693" s="628"/>
      <c r="N1693" s="628"/>
      <c r="O1693" s="628"/>
      <c r="P1693" s="628"/>
      <c r="Q1693" s="628"/>
      <c r="R1693" s="628"/>
      <c r="S1693" s="628"/>
    </row>
    <row r="1694">
      <c r="A1694" s="1885"/>
      <c r="B1694" s="1886"/>
      <c r="C1694" s="645"/>
      <c r="D1694" s="645"/>
      <c r="E1694" s="647"/>
      <c r="F1694" s="647"/>
      <c r="G1694" s="648"/>
      <c r="H1694" s="628"/>
      <c r="I1694" s="628"/>
      <c r="J1694" s="628"/>
      <c r="K1694" s="628"/>
      <c r="L1694" s="628"/>
      <c r="M1694" s="628"/>
      <c r="N1694" s="628"/>
      <c r="O1694" s="628"/>
      <c r="P1694" s="628"/>
      <c r="Q1694" s="628"/>
      <c r="R1694" s="628"/>
      <c r="S1694" s="628"/>
    </row>
    <row r="1695">
      <c r="A1695" s="1885"/>
      <c r="B1695" s="1886"/>
      <c r="C1695" s="645"/>
      <c r="D1695" s="645"/>
      <c r="E1695" s="647"/>
      <c r="F1695" s="647"/>
      <c r="G1695" s="648"/>
      <c r="H1695" s="628"/>
      <c r="I1695" s="628"/>
      <c r="J1695" s="628"/>
      <c r="K1695" s="628"/>
      <c r="L1695" s="628"/>
      <c r="M1695" s="628"/>
      <c r="N1695" s="628"/>
      <c r="O1695" s="628"/>
      <c r="P1695" s="628"/>
      <c r="Q1695" s="628"/>
      <c r="R1695" s="628"/>
      <c r="S1695" s="628"/>
    </row>
    <row r="1696">
      <c r="A1696" s="1885"/>
      <c r="B1696" s="1886"/>
      <c r="C1696" s="645"/>
      <c r="D1696" s="645"/>
      <c r="E1696" s="647"/>
      <c r="F1696" s="647"/>
      <c r="G1696" s="648"/>
      <c r="H1696" s="628"/>
      <c r="I1696" s="628"/>
      <c r="J1696" s="628"/>
      <c r="K1696" s="628"/>
      <c r="L1696" s="628"/>
      <c r="M1696" s="628"/>
      <c r="N1696" s="628"/>
      <c r="O1696" s="628"/>
      <c r="P1696" s="628"/>
      <c r="Q1696" s="628"/>
      <c r="R1696" s="628"/>
      <c r="S1696" s="628"/>
    </row>
    <row r="1697">
      <c r="A1697" s="1885"/>
      <c r="B1697" s="1886"/>
      <c r="C1697" s="645"/>
      <c r="D1697" s="645"/>
      <c r="E1697" s="647"/>
      <c r="F1697" s="647"/>
      <c r="G1697" s="648"/>
      <c r="H1697" s="628"/>
      <c r="I1697" s="628"/>
      <c r="J1697" s="628"/>
      <c r="K1697" s="628"/>
      <c r="L1697" s="628"/>
      <c r="M1697" s="628"/>
      <c r="N1697" s="628"/>
      <c r="O1697" s="628"/>
      <c r="P1697" s="628"/>
      <c r="Q1697" s="628"/>
      <c r="R1697" s="628"/>
      <c r="S1697" s="628"/>
    </row>
    <row r="1698">
      <c r="A1698" s="1885"/>
      <c r="B1698" s="1886"/>
      <c r="C1698" s="645"/>
      <c r="D1698" s="645"/>
      <c r="E1698" s="647"/>
      <c r="F1698" s="647"/>
      <c r="G1698" s="648"/>
      <c r="H1698" s="628"/>
      <c r="I1698" s="628"/>
      <c r="J1698" s="628"/>
      <c r="K1698" s="628"/>
      <c r="L1698" s="628"/>
      <c r="M1698" s="628"/>
      <c r="N1698" s="628"/>
      <c r="O1698" s="628"/>
      <c r="P1698" s="628"/>
      <c r="Q1698" s="628"/>
      <c r="R1698" s="628"/>
      <c r="S1698" s="628"/>
    </row>
    <row r="1699">
      <c r="A1699" s="1885"/>
      <c r="B1699" s="1886"/>
      <c r="C1699" s="645"/>
      <c r="D1699" s="645"/>
      <c r="E1699" s="647"/>
      <c r="F1699" s="647"/>
      <c r="G1699" s="648"/>
      <c r="H1699" s="628"/>
      <c r="I1699" s="628"/>
      <c r="J1699" s="628"/>
      <c r="K1699" s="628"/>
      <c r="L1699" s="628"/>
      <c r="M1699" s="628"/>
      <c r="N1699" s="628"/>
      <c r="O1699" s="628"/>
      <c r="P1699" s="628"/>
      <c r="Q1699" s="628"/>
      <c r="R1699" s="628"/>
      <c r="S1699" s="628"/>
    </row>
    <row r="1700">
      <c r="A1700" s="1885"/>
      <c r="B1700" s="1886"/>
      <c r="C1700" s="645"/>
      <c r="D1700" s="645"/>
      <c r="E1700" s="647"/>
      <c r="F1700" s="647"/>
      <c r="G1700" s="648"/>
      <c r="H1700" s="628"/>
      <c r="I1700" s="628"/>
      <c r="J1700" s="628"/>
      <c r="K1700" s="628"/>
      <c r="L1700" s="628"/>
      <c r="M1700" s="628"/>
      <c r="N1700" s="628"/>
      <c r="O1700" s="628"/>
      <c r="P1700" s="628"/>
      <c r="Q1700" s="628"/>
      <c r="R1700" s="628"/>
      <c r="S1700" s="628"/>
    </row>
    <row r="1701">
      <c r="A1701" s="1885"/>
      <c r="B1701" s="1886"/>
      <c r="C1701" s="645"/>
      <c r="D1701" s="645"/>
      <c r="E1701" s="647"/>
      <c r="F1701" s="647"/>
      <c r="G1701" s="648"/>
      <c r="H1701" s="628"/>
      <c r="I1701" s="628"/>
      <c r="J1701" s="628"/>
      <c r="K1701" s="628"/>
      <c r="L1701" s="628"/>
      <c r="M1701" s="628"/>
      <c r="N1701" s="628"/>
      <c r="O1701" s="628"/>
      <c r="P1701" s="628"/>
      <c r="Q1701" s="628"/>
      <c r="R1701" s="628"/>
      <c r="S1701" s="628"/>
    </row>
    <row r="1702">
      <c r="A1702" s="1885"/>
      <c r="B1702" s="1886"/>
      <c r="C1702" s="645"/>
      <c r="D1702" s="645"/>
      <c r="E1702" s="647"/>
      <c r="F1702" s="647"/>
      <c r="G1702" s="648"/>
      <c r="H1702" s="628"/>
      <c r="I1702" s="628"/>
      <c r="J1702" s="628"/>
      <c r="K1702" s="628"/>
      <c r="L1702" s="628"/>
      <c r="M1702" s="628"/>
      <c r="N1702" s="628"/>
      <c r="O1702" s="628"/>
      <c r="P1702" s="628"/>
      <c r="Q1702" s="628"/>
      <c r="R1702" s="628"/>
      <c r="S1702" s="628"/>
    </row>
    <row r="1703">
      <c r="A1703" s="1885"/>
      <c r="B1703" s="1886"/>
      <c r="C1703" s="645"/>
      <c r="D1703" s="645"/>
      <c r="E1703" s="647"/>
      <c r="F1703" s="647"/>
      <c r="G1703" s="648"/>
      <c r="H1703" s="628"/>
      <c r="I1703" s="628"/>
      <c r="J1703" s="628"/>
      <c r="K1703" s="628"/>
      <c r="L1703" s="628"/>
      <c r="M1703" s="628"/>
      <c r="N1703" s="628"/>
      <c r="O1703" s="628"/>
      <c r="P1703" s="628"/>
      <c r="Q1703" s="628"/>
      <c r="R1703" s="628"/>
      <c r="S1703" s="628"/>
    </row>
    <row r="1704">
      <c r="A1704" s="1885"/>
      <c r="B1704" s="1886"/>
      <c r="C1704" s="645"/>
      <c r="D1704" s="645"/>
      <c r="E1704" s="647"/>
      <c r="F1704" s="647"/>
      <c r="G1704" s="648"/>
      <c r="H1704" s="628"/>
      <c r="I1704" s="628"/>
      <c r="J1704" s="628"/>
      <c r="K1704" s="628"/>
      <c r="L1704" s="628"/>
      <c r="M1704" s="628"/>
      <c r="N1704" s="628"/>
      <c r="O1704" s="628"/>
      <c r="P1704" s="628"/>
      <c r="Q1704" s="628"/>
      <c r="R1704" s="628"/>
      <c r="S1704" s="628"/>
    </row>
    <row r="1705">
      <c r="A1705" s="1885"/>
      <c r="B1705" s="1886"/>
      <c r="C1705" s="645"/>
      <c r="D1705" s="645"/>
      <c r="E1705" s="647"/>
      <c r="F1705" s="647"/>
      <c r="G1705" s="648"/>
      <c r="H1705" s="628"/>
      <c r="I1705" s="628"/>
      <c r="J1705" s="628"/>
      <c r="K1705" s="628"/>
      <c r="L1705" s="628"/>
      <c r="M1705" s="628"/>
      <c r="N1705" s="628"/>
      <c r="O1705" s="628"/>
      <c r="P1705" s="628"/>
      <c r="Q1705" s="628"/>
      <c r="R1705" s="628"/>
      <c r="S1705" s="628"/>
    </row>
    <row r="1706">
      <c r="A1706" s="1885"/>
      <c r="B1706" s="1886"/>
      <c r="C1706" s="645"/>
      <c r="D1706" s="645"/>
      <c r="E1706" s="647"/>
      <c r="F1706" s="647"/>
      <c r="G1706" s="648"/>
      <c r="H1706" s="628"/>
      <c r="I1706" s="628"/>
      <c r="J1706" s="628"/>
      <c r="K1706" s="628"/>
      <c r="L1706" s="628"/>
      <c r="M1706" s="628"/>
      <c r="N1706" s="628"/>
      <c r="O1706" s="628"/>
      <c r="P1706" s="628"/>
      <c r="Q1706" s="628"/>
      <c r="R1706" s="628"/>
      <c r="S1706" s="628"/>
    </row>
    <row r="1707">
      <c r="A1707" s="1885"/>
      <c r="B1707" s="1886"/>
      <c r="C1707" s="645"/>
      <c r="D1707" s="645"/>
      <c r="E1707" s="647"/>
      <c r="F1707" s="647"/>
      <c r="G1707" s="648"/>
      <c r="H1707" s="628"/>
      <c r="I1707" s="628"/>
      <c r="J1707" s="628"/>
      <c r="K1707" s="628"/>
      <c r="L1707" s="628"/>
      <c r="M1707" s="628"/>
      <c r="N1707" s="628"/>
      <c r="O1707" s="628"/>
      <c r="P1707" s="628"/>
      <c r="Q1707" s="628"/>
      <c r="R1707" s="628"/>
      <c r="S1707" s="628"/>
    </row>
    <row r="1708">
      <c r="A1708" s="1885"/>
      <c r="B1708" s="1886"/>
      <c r="C1708" s="645"/>
      <c r="D1708" s="645"/>
      <c r="E1708" s="647"/>
      <c r="F1708" s="647"/>
      <c r="G1708" s="648"/>
      <c r="H1708" s="628"/>
      <c r="I1708" s="628"/>
      <c r="J1708" s="628"/>
      <c r="K1708" s="628"/>
      <c r="L1708" s="628"/>
      <c r="M1708" s="628"/>
      <c r="N1708" s="628"/>
      <c r="O1708" s="628"/>
      <c r="P1708" s="628"/>
      <c r="Q1708" s="628"/>
      <c r="R1708" s="628"/>
      <c r="S1708" s="628"/>
    </row>
    <row r="1709">
      <c r="A1709" s="1885"/>
      <c r="B1709" s="1886"/>
      <c r="C1709" s="645"/>
      <c r="D1709" s="645"/>
      <c r="E1709" s="647"/>
      <c r="F1709" s="647"/>
      <c r="G1709" s="648"/>
      <c r="H1709" s="628"/>
      <c r="I1709" s="628"/>
      <c r="J1709" s="628"/>
      <c r="K1709" s="628"/>
      <c r="L1709" s="628"/>
      <c r="M1709" s="628"/>
      <c r="N1709" s="628"/>
      <c r="O1709" s="628"/>
      <c r="P1709" s="628"/>
      <c r="Q1709" s="628"/>
      <c r="R1709" s="628"/>
      <c r="S1709" s="628"/>
    </row>
    <row r="1710">
      <c r="A1710" s="1885"/>
      <c r="B1710" s="1886"/>
      <c r="C1710" s="645"/>
      <c r="D1710" s="645"/>
      <c r="E1710" s="647"/>
      <c r="F1710" s="647"/>
      <c r="G1710" s="648"/>
      <c r="H1710" s="628"/>
      <c r="I1710" s="628"/>
      <c r="J1710" s="628"/>
      <c r="K1710" s="628"/>
      <c r="L1710" s="628"/>
      <c r="M1710" s="628"/>
      <c r="N1710" s="628"/>
      <c r="O1710" s="628"/>
      <c r="P1710" s="628"/>
      <c r="Q1710" s="628"/>
      <c r="R1710" s="628"/>
      <c r="S1710" s="628"/>
    </row>
    <row r="1711">
      <c r="A1711" s="1885"/>
      <c r="B1711" s="1886"/>
      <c r="C1711" s="645"/>
      <c r="D1711" s="645"/>
      <c r="E1711" s="647"/>
      <c r="F1711" s="647"/>
      <c r="G1711" s="648"/>
      <c r="H1711" s="628"/>
      <c r="I1711" s="628"/>
      <c r="J1711" s="628"/>
      <c r="K1711" s="628"/>
      <c r="L1711" s="628"/>
      <c r="M1711" s="628"/>
      <c r="N1711" s="628"/>
      <c r="O1711" s="628"/>
      <c r="P1711" s="628"/>
      <c r="Q1711" s="628"/>
      <c r="R1711" s="628"/>
      <c r="S1711" s="628"/>
    </row>
    <row r="1712">
      <c r="A1712" s="1885"/>
      <c r="B1712" s="1886"/>
      <c r="C1712" s="645"/>
      <c r="D1712" s="645"/>
      <c r="E1712" s="647"/>
      <c r="F1712" s="647"/>
      <c r="G1712" s="648"/>
      <c r="H1712" s="628"/>
      <c r="I1712" s="628"/>
      <c r="J1712" s="628"/>
      <c r="K1712" s="628"/>
      <c r="L1712" s="628"/>
      <c r="M1712" s="628"/>
      <c r="N1712" s="628"/>
      <c r="O1712" s="628"/>
      <c r="P1712" s="628"/>
      <c r="Q1712" s="628"/>
      <c r="R1712" s="628"/>
      <c r="S1712" s="628"/>
    </row>
    <row r="1713">
      <c r="A1713" s="1885"/>
      <c r="B1713" s="1886"/>
      <c r="C1713" s="645"/>
      <c r="D1713" s="645"/>
      <c r="E1713" s="647"/>
      <c r="F1713" s="647"/>
      <c r="G1713" s="648"/>
      <c r="H1713" s="628"/>
      <c r="I1713" s="628"/>
      <c r="J1713" s="628"/>
      <c r="K1713" s="628"/>
      <c r="L1713" s="628"/>
      <c r="M1713" s="628"/>
      <c r="N1713" s="628"/>
      <c r="O1713" s="628"/>
      <c r="P1713" s="628"/>
      <c r="Q1713" s="628"/>
      <c r="R1713" s="628"/>
      <c r="S1713" s="628"/>
    </row>
    <row r="1714">
      <c r="A1714" s="1885"/>
      <c r="B1714" s="1886"/>
      <c r="C1714" s="645"/>
      <c r="D1714" s="645"/>
      <c r="E1714" s="647"/>
      <c r="F1714" s="647"/>
      <c r="G1714" s="648"/>
      <c r="H1714" s="628"/>
      <c r="I1714" s="628"/>
      <c r="J1714" s="628"/>
      <c r="K1714" s="628"/>
      <c r="L1714" s="628"/>
      <c r="M1714" s="628"/>
      <c r="N1714" s="628"/>
      <c r="O1714" s="628"/>
      <c r="P1714" s="628"/>
      <c r="Q1714" s="628"/>
      <c r="R1714" s="628"/>
      <c r="S1714" s="628"/>
    </row>
    <row r="1715">
      <c r="A1715" s="1885"/>
      <c r="B1715" s="1886"/>
      <c r="C1715" s="645"/>
      <c r="D1715" s="645"/>
      <c r="E1715" s="647"/>
      <c r="F1715" s="647"/>
      <c r="G1715" s="648"/>
      <c r="H1715" s="628"/>
      <c r="I1715" s="628"/>
      <c r="J1715" s="628"/>
      <c r="K1715" s="628"/>
      <c r="L1715" s="628"/>
      <c r="M1715" s="628"/>
      <c r="N1715" s="628"/>
      <c r="O1715" s="628"/>
      <c r="P1715" s="628"/>
      <c r="Q1715" s="628"/>
      <c r="R1715" s="628"/>
      <c r="S1715" s="628"/>
    </row>
    <row r="1716">
      <c r="A1716" s="1885"/>
      <c r="B1716" s="1886"/>
      <c r="C1716" s="645"/>
      <c r="D1716" s="645"/>
      <c r="E1716" s="647"/>
      <c r="F1716" s="647"/>
      <c r="G1716" s="648"/>
      <c r="H1716" s="628"/>
      <c r="I1716" s="628"/>
      <c r="J1716" s="628"/>
      <c r="K1716" s="628"/>
      <c r="L1716" s="628"/>
      <c r="M1716" s="628"/>
      <c r="N1716" s="628"/>
      <c r="O1716" s="628"/>
      <c r="P1716" s="628"/>
      <c r="Q1716" s="628"/>
      <c r="R1716" s="628"/>
      <c r="S1716" s="628"/>
    </row>
    <row r="1717">
      <c r="A1717" s="1885"/>
      <c r="B1717" s="1886"/>
      <c r="C1717" s="645"/>
      <c r="D1717" s="645"/>
      <c r="E1717" s="647"/>
      <c r="F1717" s="647"/>
      <c r="G1717" s="648"/>
      <c r="H1717" s="628"/>
      <c r="I1717" s="628"/>
      <c r="J1717" s="628"/>
      <c r="K1717" s="628"/>
      <c r="L1717" s="628"/>
      <c r="M1717" s="628"/>
      <c r="N1717" s="628"/>
      <c r="O1717" s="628"/>
      <c r="P1717" s="628"/>
      <c r="Q1717" s="628"/>
      <c r="R1717" s="628"/>
      <c r="S1717" s="628"/>
    </row>
    <row r="1718">
      <c r="A1718" s="1885"/>
      <c r="B1718" s="1886"/>
      <c r="C1718" s="645"/>
      <c r="D1718" s="645"/>
      <c r="E1718" s="647"/>
      <c r="F1718" s="647"/>
      <c r="G1718" s="648"/>
      <c r="H1718" s="628"/>
      <c r="I1718" s="628"/>
      <c r="J1718" s="628"/>
      <c r="K1718" s="628"/>
      <c r="L1718" s="628"/>
      <c r="M1718" s="628"/>
      <c r="N1718" s="628"/>
      <c r="O1718" s="628"/>
      <c r="P1718" s="628"/>
      <c r="Q1718" s="628"/>
      <c r="R1718" s="628"/>
      <c r="S1718" s="628"/>
    </row>
    <row r="1719">
      <c r="A1719" s="1885"/>
      <c r="B1719" s="1886"/>
      <c r="C1719" s="645"/>
      <c r="D1719" s="645"/>
      <c r="E1719" s="647"/>
      <c r="F1719" s="647"/>
      <c r="G1719" s="648"/>
      <c r="H1719" s="628"/>
      <c r="I1719" s="628"/>
      <c r="J1719" s="628"/>
      <c r="K1719" s="628"/>
      <c r="L1719" s="628"/>
      <c r="M1719" s="628"/>
      <c r="N1719" s="628"/>
      <c r="O1719" s="628"/>
      <c r="P1719" s="628"/>
      <c r="Q1719" s="628"/>
      <c r="R1719" s="628"/>
      <c r="S1719" s="628"/>
    </row>
    <row r="1720">
      <c r="A1720" s="1885"/>
      <c r="B1720" s="1886"/>
      <c r="C1720" s="645"/>
      <c r="D1720" s="645"/>
      <c r="E1720" s="647"/>
      <c r="F1720" s="647"/>
      <c r="G1720" s="648"/>
      <c r="H1720" s="628"/>
      <c r="I1720" s="628"/>
      <c r="J1720" s="628"/>
      <c r="K1720" s="628"/>
      <c r="L1720" s="628"/>
      <c r="M1720" s="628"/>
      <c r="N1720" s="628"/>
      <c r="O1720" s="628"/>
      <c r="P1720" s="628"/>
      <c r="Q1720" s="628"/>
      <c r="R1720" s="628"/>
      <c r="S1720" s="628"/>
    </row>
    <row r="1721">
      <c r="A1721" s="1885"/>
      <c r="B1721" s="1886"/>
      <c r="C1721" s="645"/>
      <c r="D1721" s="645"/>
      <c r="E1721" s="647"/>
      <c r="F1721" s="647"/>
      <c r="G1721" s="648"/>
      <c r="H1721" s="628"/>
      <c r="I1721" s="628"/>
      <c r="J1721" s="628"/>
      <c r="K1721" s="628"/>
      <c r="L1721" s="628"/>
      <c r="M1721" s="628"/>
      <c r="N1721" s="628"/>
      <c r="O1721" s="628"/>
      <c r="P1721" s="628"/>
      <c r="Q1721" s="628"/>
      <c r="R1721" s="628"/>
      <c r="S1721" s="628"/>
    </row>
    <row r="1722">
      <c r="A1722" s="1885"/>
      <c r="B1722" s="1886"/>
      <c r="C1722" s="645"/>
      <c r="D1722" s="645"/>
      <c r="E1722" s="647"/>
      <c r="F1722" s="647"/>
      <c r="G1722" s="648"/>
      <c r="H1722" s="628"/>
      <c r="I1722" s="628"/>
      <c r="J1722" s="628"/>
      <c r="K1722" s="628"/>
      <c r="L1722" s="628"/>
      <c r="M1722" s="628"/>
      <c r="N1722" s="628"/>
      <c r="O1722" s="628"/>
      <c r="P1722" s="628"/>
      <c r="Q1722" s="628"/>
      <c r="R1722" s="628"/>
      <c r="S1722" s="628"/>
    </row>
    <row r="1723">
      <c r="A1723" s="1885"/>
      <c r="B1723" s="1886"/>
      <c r="C1723" s="645"/>
      <c r="D1723" s="645"/>
      <c r="E1723" s="647"/>
      <c r="F1723" s="647"/>
      <c r="G1723" s="648"/>
      <c r="H1723" s="628"/>
      <c r="I1723" s="628"/>
      <c r="J1723" s="628"/>
      <c r="K1723" s="628"/>
      <c r="L1723" s="628"/>
      <c r="M1723" s="628"/>
      <c r="N1723" s="628"/>
      <c r="O1723" s="628"/>
      <c r="P1723" s="628"/>
      <c r="Q1723" s="628"/>
      <c r="R1723" s="628"/>
      <c r="S1723" s="628"/>
    </row>
    <row r="1724">
      <c r="A1724" s="1885"/>
      <c r="B1724" s="1886"/>
      <c r="C1724" s="645"/>
      <c r="D1724" s="645"/>
      <c r="E1724" s="647"/>
      <c r="F1724" s="647"/>
      <c r="G1724" s="648"/>
      <c r="H1724" s="628"/>
      <c r="I1724" s="628"/>
      <c r="J1724" s="628"/>
      <c r="K1724" s="628"/>
      <c r="L1724" s="628"/>
      <c r="M1724" s="628"/>
      <c r="N1724" s="628"/>
      <c r="O1724" s="628"/>
      <c r="P1724" s="628"/>
      <c r="Q1724" s="628"/>
      <c r="R1724" s="628"/>
      <c r="S1724" s="628"/>
    </row>
    <row r="1725">
      <c r="A1725" s="1885"/>
      <c r="B1725" s="1886"/>
      <c r="C1725" s="645"/>
      <c r="D1725" s="645"/>
      <c r="E1725" s="647"/>
      <c r="F1725" s="647"/>
      <c r="G1725" s="648"/>
      <c r="H1725" s="628"/>
      <c r="I1725" s="628"/>
      <c r="J1725" s="628"/>
      <c r="K1725" s="628"/>
      <c r="L1725" s="628"/>
      <c r="M1725" s="628"/>
      <c r="N1725" s="628"/>
      <c r="O1725" s="628"/>
      <c r="P1725" s="628"/>
      <c r="Q1725" s="628"/>
      <c r="R1725" s="628"/>
      <c r="S1725" s="628"/>
    </row>
    <row r="1726">
      <c r="A1726" s="1885"/>
      <c r="B1726" s="1886"/>
      <c r="C1726" s="645"/>
      <c r="D1726" s="645"/>
      <c r="E1726" s="647"/>
      <c r="F1726" s="647"/>
      <c r="G1726" s="648"/>
      <c r="H1726" s="628"/>
      <c r="I1726" s="628"/>
      <c r="J1726" s="628"/>
      <c r="K1726" s="628"/>
      <c r="L1726" s="628"/>
      <c r="M1726" s="628"/>
      <c r="N1726" s="628"/>
      <c r="O1726" s="628"/>
      <c r="P1726" s="628"/>
      <c r="Q1726" s="628"/>
      <c r="R1726" s="628"/>
      <c r="S1726" s="628"/>
    </row>
    <row r="1727">
      <c r="A1727" s="1885"/>
      <c r="B1727" s="1886"/>
      <c r="C1727" s="645"/>
      <c r="D1727" s="645"/>
      <c r="E1727" s="647"/>
      <c r="F1727" s="647"/>
      <c r="G1727" s="648"/>
      <c r="H1727" s="628"/>
      <c r="I1727" s="628"/>
      <c r="J1727" s="628"/>
      <c r="K1727" s="628"/>
      <c r="L1727" s="628"/>
      <c r="M1727" s="628"/>
      <c r="N1727" s="628"/>
      <c r="O1727" s="628"/>
      <c r="P1727" s="628"/>
      <c r="Q1727" s="628"/>
      <c r="R1727" s="628"/>
      <c r="S1727" s="628"/>
    </row>
    <row r="1728">
      <c r="A1728" s="1885"/>
      <c r="B1728" s="1886"/>
      <c r="C1728" s="645"/>
      <c r="D1728" s="645"/>
      <c r="E1728" s="647"/>
      <c r="F1728" s="647"/>
      <c r="G1728" s="648"/>
      <c r="H1728" s="628"/>
      <c r="I1728" s="628"/>
      <c r="J1728" s="628"/>
      <c r="K1728" s="628"/>
      <c r="L1728" s="628"/>
      <c r="M1728" s="628"/>
      <c r="N1728" s="628"/>
      <c r="O1728" s="628"/>
      <c r="P1728" s="628"/>
      <c r="Q1728" s="628"/>
      <c r="R1728" s="628"/>
      <c r="S1728" s="628"/>
    </row>
    <row r="1729">
      <c r="A1729" s="1885"/>
      <c r="B1729" s="1886"/>
      <c r="C1729" s="645"/>
      <c r="D1729" s="645"/>
      <c r="E1729" s="647"/>
      <c r="F1729" s="647"/>
      <c r="G1729" s="648"/>
      <c r="H1729" s="628"/>
      <c r="I1729" s="628"/>
      <c r="J1729" s="628"/>
      <c r="K1729" s="628"/>
      <c r="L1729" s="628"/>
      <c r="M1729" s="628"/>
      <c r="N1729" s="628"/>
      <c r="O1729" s="628"/>
      <c r="P1729" s="628"/>
      <c r="Q1729" s="628"/>
      <c r="R1729" s="628"/>
      <c r="S1729" s="628"/>
    </row>
    <row r="1730">
      <c r="A1730" s="1885"/>
      <c r="B1730" s="1886"/>
      <c r="C1730" s="645"/>
      <c r="D1730" s="645"/>
      <c r="E1730" s="647"/>
      <c r="F1730" s="647"/>
      <c r="G1730" s="648"/>
      <c r="H1730" s="628"/>
      <c r="I1730" s="628"/>
      <c r="J1730" s="628"/>
      <c r="K1730" s="628"/>
      <c r="L1730" s="628"/>
      <c r="M1730" s="628"/>
      <c r="N1730" s="628"/>
      <c r="O1730" s="628"/>
      <c r="P1730" s="628"/>
      <c r="Q1730" s="628"/>
      <c r="R1730" s="628"/>
      <c r="S1730" s="628"/>
    </row>
    <row r="1731">
      <c r="A1731" s="1885"/>
      <c r="B1731" s="1886"/>
      <c r="C1731" s="645"/>
      <c r="D1731" s="645"/>
      <c r="E1731" s="647"/>
      <c r="F1731" s="647"/>
      <c r="G1731" s="648"/>
      <c r="H1731" s="628"/>
      <c r="I1731" s="628"/>
      <c r="J1731" s="628"/>
      <c r="K1731" s="628"/>
      <c r="L1731" s="628"/>
      <c r="M1731" s="628"/>
      <c r="N1731" s="628"/>
      <c r="O1731" s="628"/>
      <c r="P1731" s="628"/>
      <c r="Q1731" s="628"/>
      <c r="R1731" s="628"/>
      <c r="S1731" s="628"/>
    </row>
    <row r="1732">
      <c r="A1732" s="1885"/>
      <c r="B1732" s="1886"/>
      <c r="C1732" s="645"/>
      <c r="D1732" s="645"/>
      <c r="E1732" s="647"/>
      <c r="F1732" s="647"/>
      <c r="G1732" s="648"/>
      <c r="H1732" s="628"/>
      <c r="I1732" s="628"/>
      <c r="J1732" s="628"/>
      <c r="K1732" s="628"/>
      <c r="L1732" s="628"/>
      <c r="M1732" s="628"/>
      <c r="N1732" s="628"/>
      <c r="O1732" s="628"/>
      <c r="P1732" s="628"/>
      <c r="Q1732" s="628"/>
      <c r="R1732" s="628"/>
      <c r="S1732" s="628"/>
    </row>
    <row r="1733">
      <c r="A1733" s="1885"/>
      <c r="B1733" s="1886"/>
      <c r="C1733" s="645"/>
      <c r="D1733" s="645"/>
      <c r="E1733" s="647"/>
      <c r="F1733" s="647"/>
      <c r="G1733" s="648"/>
      <c r="H1733" s="628"/>
      <c r="I1733" s="628"/>
      <c r="J1733" s="628"/>
      <c r="K1733" s="628"/>
      <c r="L1733" s="628"/>
      <c r="M1733" s="628"/>
      <c r="N1733" s="628"/>
      <c r="O1733" s="628"/>
      <c r="P1733" s="628"/>
      <c r="Q1733" s="628"/>
      <c r="R1733" s="628"/>
      <c r="S1733" s="628"/>
    </row>
    <row r="1734">
      <c r="A1734" s="1885"/>
      <c r="B1734" s="1886"/>
      <c r="C1734" s="645"/>
      <c r="D1734" s="645"/>
      <c r="E1734" s="647"/>
      <c r="F1734" s="647"/>
      <c r="G1734" s="648"/>
      <c r="H1734" s="628"/>
      <c r="I1734" s="628"/>
      <c r="J1734" s="628"/>
      <c r="K1734" s="628"/>
      <c r="L1734" s="628"/>
      <c r="M1734" s="628"/>
      <c r="N1734" s="628"/>
      <c r="O1734" s="628"/>
      <c r="P1734" s="628"/>
      <c r="Q1734" s="628"/>
      <c r="R1734" s="628"/>
      <c r="S1734" s="628"/>
    </row>
    <row r="1735">
      <c r="A1735" s="1885"/>
      <c r="B1735" s="1886"/>
      <c r="C1735" s="645"/>
      <c r="D1735" s="645"/>
      <c r="E1735" s="647"/>
      <c r="F1735" s="647"/>
      <c r="G1735" s="648"/>
      <c r="H1735" s="628"/>
      <c r="I1735" s="628"/>
      <c r="J1735" s="628"/>
      <c r="K1735" s="628"/>
      <c r="L1735" s="628"/>
      <c r="M1735" s="628"/>
      <c r="N1735" s="628"/>
      <c r="O1735" s="628"/>
      <c r="P1735" s="628"/>
      <c r="Q1735" s="628"/>
      <c r="R1735" s="628"/>
      <c r="S1735" s="628"/>
    </row>
    <row r="1736">
      <c r="A1736" s="1885"/>
      <c r="B1736" s="1886"/>
      <c r="C1736" s="645"/>
      <c r="D1736" s="645"/>
      <c r="E1736" s="647"/>
      <c r="F1736" s="647"/>
      <c r="G1736" s="648"/>
      <c r="H1736" s="628"/>
      <c r="I1736" s="628"/>
      <c r="J1736" s="628"/>
      <c r="K1736" s="628"/>
      <c r="L1736" s="628"/>
      <c r="M1736" s="628"/>
      <c r="N1736" s="628"/>
      <c r="O1736" s="628"/>
      <c r="P1736" s="628"/>
      <c r="Q1736" s="628"/>
      <c r="R1736" s="628"/>
      <c r="S1736" s="628"/>
    </row>
    <row r="1737">
      <c r="A1737" s="1885"/>
      <c r="B1737" s="1886"/>
      <c r="C1737" s="645"/>
      <c r="D1737" s="645"/>
      <c r="E1737" s="647"/>
      <c r="F1737" s="647"/>
      <c r="G1737" s="648"/>
      <c r="H1737" s="628"/>
      <c r="I1737" s="628"/>
      <c r="J1737" s="628"/>
      <c r="K1737" s="628"/>
      <c r="L1737" s="628"/>
      <c r="M1737" s="628"/>
      <c r="N1737" s="628"/>
      <c r="O1737" s="628"/>
      <c r="P1737" s="628"/>
      <c r="Q1737" s="628"/>
      <c r="R1737" s="628"/>
      <c r="S1737" s="628"/>
    </row>
    <row r="1738">
      <c r="A1738" s="1885"/>
      <c r="B1738" s="1886"/>
      <c r="C1738" s="645"/>
      <c r="D1738" s="645"/>
      <c r="E1738" s="647"/>
      <c r="F1738" s="647"/>
      <c r="G1738" s="648"/>
      <c r="H1738" s="628"/>
      <c r="I1738" s="628"/>
      <c r="J1738" s="628"/>
      <c r="K1738" s="628"/>
      <c r="L1738" s="628"/>
      <c r="M1738" s="628"/>
      <c r="N1738" s="628"/>
      <c r="O1738" s="628"/>
      <c r="P1738" s="628"/>
      <c r="Q1738" s="628"/>
      <c r="R1738" s="628"/>
      <c r="S1738" s="628"/>
    </row>
    <row r="1739">
      <c r="A1739" s="1885"/>
      <c r="B1739" s="1886"/>
      <c r="C1739" s="645"/>
      <c r="D1739" s="645"/>
      <c r="E1739" s="647"/>
      <c r="F1739" s="647"/>
      <c r="G1739" s="648"/>
      <c r="H1739" s="628"/>
      <c r="I1739" s="628"/>
      <c r="J1739" s="628"/>
      <c r="K1739" s="628"/>
      <c r="L1739" s="628"/>
      <c r="M1739" s="628"/>
      <c r="N1739" s="628"/>
      <c r="O1739" s="628"/>
      <c r="P1739" s="628"/>
      <c r="Q1739" s="628"/>
      <c r="R1739" s="628"/>
      <c r="S1739" s="628"/>
    </row>
    <row r="1740">
      <c r="A1740" s="1885"/>
      <c r="B1740" s="1886"/>
      <c r="C1740" s="645"/>
      <c r="D1740" s="645"/>
      <c r="E1740" s="647"/>
      <c r="F1740" s="647"/>
      <c r="G1740" s="648"/>
      <c r="H1740" s="628"/>
      <c r="I1740" s="628"/>
      <c r="J1740" s="628"/>
      <c r="K1740" s="628"/>
      <c r="L1740" s="628"/>
      <c r="M1740" s="628"/>
      <c r="N1740" s="628"/>
      <c r="O1740" s="628"/>
      <c r="P1740" s="628"/>
      <c r="Q1740" s="628"/>
      <c r="R1740" s="628"/>
      <c r="S1740" s="628"/>
    </row>
    <row r="1741">
      <c r="A1741" s="1885"/>
      <c r="B1741" s="1886"/>
      <c r="C1741" s="645"/>
      <c r="D1741" s="645"/>
      <c r="E1741" s="647"/>
      <c r="F1741" s="647"/>
      <c r="G1741" s="648"/>
      <c r="H1741" s="628"/>
      <c r="I1741" s="628"/>
      <c r="J1741" s="628"/>
      <c r="K1741" s="628"/>
      <c r="L1741" s="628"/>
      <c r="M1741" s="628"/>
      <c r="N1741" s="628"/>
      <c r="O1741" s="628"/>
      <c r="P1741" s="628"/>
      <c r="Q1741" s="628"/>
      <c r="R1741" s="628"/>
      <c r="S1741" s="628"/>
    </row>
    <row r="1742">
      <c r="A1742" s="1885"/>
      <c r="B1742" s="1886"/>
      <c r="C1742" s="645"/>
      <c r="D1742" s="645"/>
      <c r="E1742" s="647"/>
      <c r="F1742" s="647"/>
      <c r="G1742" s="648"/>
      <c r="H1742" s="628"/>
      <c r="I1742" s="628"/>
      <c r="J1742" s="628"/>
      <c r="K1742" s="628"/>
      <c r="L1742" s="628"/>
      <c r="M1742" s="628"/>
      <c r="N1742" s="628"/>
      <c r="O1742" s="628"/>
      <c r="P1742" s="628"/>
      <c r="Q1742" s="628"/>
      <c r="R1742" s="628"/>
      <c r="S1742" s="628"/>
    </row>
    <row r="1743">
      <c r="A1743" s="1885"/>
      <c r="B1743" s="1886"/>
      <c r="C1743" s="645"/>
      <c r="D1743" s="645"/>
      <c r="E1743" s="647"/>
      <c r="F1743" s="647"/>
      <c r="G1743" s="648"/>
      <c r="H1743" s="628"/>
      <c r="I1743" s="628"/>
      <c r="J1743" s="628"/>
      <c r="K1743" s="628"/>
      <c r="L1743" s="628"/>
      <c r="M1743" s="628"/>
      <c r="N1743" s="628"/>
      <c r="O1743" s="628"/>
      <c r="P1743" s="628"/>
      <c r="Q1743" s="628"/>
      <c r="R1743" s="628"/>
      <c r="S1743" s="628"/>
    </row>
    <row r="1744">
      <c r="A1744" s="1885"/>
      <c r="B1744" s="1886"/>
      <c r="C1744" s="645"/>
      <c r="D1744" s="645"/>
      <c r="E1744" s="647"/>
      <c r="F1744" s="647"/>
      <c r="G1744" s="648"/>
      <c r="H1744" s="628"/>
      <c r="I1744" s="628"/>
      <c r="J1744" s="628"/>
      <c r="K1744" s="628"/>
      <c r="L1744" s="628"/>
      <c r="M1744" s="628"/>
      <c r="N1744" s="628"/>
      <c r="O1744" s="628"/>
      <c r="P1744" s="628"/>
      <c r="Q1744" s="628"/>
      <c r="R1744" s="628"/>
      <c r="S1744" s="628"/>
    </row>
    <row r="1745">
      <c r="A1745" s="1885"/>
      <c r="B1745" s="1886"/>
      <c r="C1745" s="645"/>
      <c r="D1745" s="645"/>
      <c r="E1745" s="647"/>
      <c r="F1745" s="647"/>
      <c r="G1745" s="648"/>
      <c r="H1745" s="628"/>
      <c r="I1745" s="628"/>
      <c r="J1745" s="628"/>
      <c r="K1745" s="628"/>
      <c r="L1745" s="628"/>
      <c r="M1745" s="628"/>
      <c r="N1745" s="628"/>
      <c r="O1745" s="628"/>
      <c r="P1745" s="628"/>
      <c r="Q1745" s="628"/>
      <c r="R1745" s="628"/>
      <c r="S1745" s="628"/>
    </row>
    <row r="1746">
      <c r="A1746" s="1885"/>
      <c r="B1746" s="1886"/>
      <c r="C1746" s="645"/>
      <c r="D1746" s="645"/>
      <c r="E1746" s="647"/>
      <c r="F1746" s="647"/>
      <c r="G1746" s="648"/>
      <c r="H1746" s="628"/>
      <c r="I1746" s="628"/>
      <c r="J1746" s="628"/>
      <c r="K1746" s="628"/>
      <c r="L1746" s="628"/>
      <c r="M1746" s="628"/>
      <c r="N1746" s="628"/>
      <c r="O1746" s="628"/>
      <c r="P1746" s="628"/>
      <c r="Q1746" s="628"/>
      <c r="R1746" s="628"/>
      <c r="S1746" s="628"/>
    </row>
    <row r="1747">
      <c r="A1747" s="1885"/>
      <c r="B1747" s="1886"/>
      <c r="C1747" s="645"/>
      <c r="D1747" s="645"/>
      <c r="E1747" s="647"/>
      <c r="F1747" s="647"/>
      <c r="G1747" s="648"/>
      <c r="H1747" s="628"/>
      <c r="I1747" s="628"/>
      <c r="J1747" s="628"/>
      <c r="K1747" s="628"/>
      <c r="L1747" s="628"/>
      <c r="M1747" s="628"/>
      <c r="N1747" s="628"/>
      <c r="O1747" s="628"/>
      <c r="P1747" s="628"/>
      <c r="Q1747" s="628"/>
      <c r="R1747" s="628"/>
      <c r="S1747" s="628"/>
    </row>
    <row r="1748">
      <c r="A1748" s="1885"/>
      <c r="B1748" s="1886"/>
      <c r="C1748" s="645"/>
      <c r="D1748" s="645"/>
      <c r="E1748" s="647"/>
      <c r="F1748" s="647"/>
      <c r="G1748" s="648"/>
      <c r="H1748" s="628"/>
      <c r="I1748" s="628"/>
      <c r="J1748" s="628"/>
      <c r="K1748" s="628"/>
      <c r="L1748" s="628"/>
      <c r="M1748" s="628"/>
      <c r="N1748" s="628"/>
      <c r="O1748" s="628"/>
      <c r="P1748" s="628"/>
      <c r="Q1748" s="628"/>
      <c r="R1748" s="628"/>
      <c r="S1748" s="628"/>
    </row>
    <row r="1749">
      <c r="A1749" s="1885"/>
      <c r="B1749" s="1886"/>
      <c r="C1749" s="645"/>
      <c r="D1749" s="645"/>
      <c r="E1749" s="647"/>
      <c r="F1749" s="647"/>
      <c r="G1749" s="648"/>
      <c r="H1749" s="628"/>
      <c r="I1749" s="628"/>
      <c r="J1749" s="628"/>
      <c r="K1749" s="628"/>
      <c r="L1749" s="628"/>
      <c r="M1749" s="628"/>
      <c r="N1749" s="628"/>
      <c r="O1749" s="628"/>
      <c r="P1749" s="628"/>
      <c r="Q1749" s="628"/>
      <c r="R1749" s="628"/>
      <c r="S1749" s="628"/>
    </row>
    <row r="1750">
      <c r="A1750" s="1885"/>
      <c r="B1750" s="1886"/>
      <c r="C1750" s="645"/>
      <c r="D1750" s="645"/>
      <c r="E1750" s="647"/>
      <c r="F1750" s="647"/>
      <c r="G1750" s="648"/>
      <c r="H1750" s="628"/>
      <c r="I1750" s="628"/>
      <c r="J1750" s="628"/>
      <c r="K1750" s="628"/>
      <c r="L1750" s="628"/>
      <c r="M1750" s="628"/>
      <c r="N1750" s="628"/>
      <c r="O1750" s="628"/>
      <c r="P1750" s="628"/>
      <c r="Q1750" s="628"/>
      <c r="R1750" s="628"/>
      <c r="S1750" s="628"/>
    </row>
    <row r="1751">
      <c r="A1751" s="1885"/>
      <c r="B1751" s="1886"/>
      <c r="C1751" s="645"/>
      <c r="D1751" s="645"/>
      <c r="E1751" s="647"/>
      <c r="F1751" s="647"/>
      <c r="G1751" s="648"/>
      <c r="H1751" s="628"/>
      <c r="I1751" s="628"/>
      <c r="J1751" s="628"/>
      <c r="K1751" s="628"/>
      <c r="L1751" s="628"/>
      <c r="M1751" s="628"/>
      <c r="N1751" s="628"/>
      <c r="O1751" s="628"/>
      <c r="P1751" s="628"/>
      <c r="Q1751" s="628"/>
      <c r="R1751" s="628"/>
      <c r="S1751" s="628"/>
    </row>
    <row r="1752">
      <c r="A1752" s="1885"/>
      <c r="B1752" s="1886"/>
      <c r="C1752" s="645"/>
      <c r="D1752" s="645"/>
      <c r="E1752" s="647"/>
      <c r="F1752" s="647"/>
      <c r="G1752" s="648"/>
      <c r="H1752" s="628"/>
      <c r="I1752" s="628"/>
      <c r="J1752" s="628"/>
      <c r="K1752" s="628"/>
      <c r="L1752" s="628"/>
      <c r="M1752" s="628"/>
      <c r="N1752" s="628"/>
      <c r="O1752" s="628"/>
      <c r="P1752" s="628"/>
      <c r="Q1752" s="628"/>
      <c r="R1752" s="628"/>
      <c r="S1752" s="628"/>
    </row>
    <row r="1753">
      <c r="A1753" s="1885"/>
      <c r="B1753" s="1886"/>
      <c r="C1753" s="645"/>
      <c r="D1753" s="645"/>
      <c r="E1753" s="647"/>
      <c r="F1753" s="647"/>
      <c r="G1753" s="648"/>
      <c r="H1753" s="628"/>
      <c r="I1753" s="628"/>
      <c r="J1753" s="628"/>
      <c r="K1753" s="628"/>
      <c r="L1753" s="628"/>
      <c r="M1753" s="628"/>
      <c r="N1753" s="628"/>
      <c r="O1753" s="628"/>
      <c r="P1753" s="628"/>
      <c r="Q1753" s="628"/>
      <c r="R1753" s="628"/>
      <c r="S1753" s="628"/>
    </row>
    <row r="1754">
      <c r="A1754" s="1885"/>
      <c r="B1754" s="1886"/>
      <c r="C1754" s="645"/>
      <c r="D1754" s="645"/>
      <c r="E1754" s="647"/>
      <c r="F1754" s="647"/>
      <c r="G1754" s="648"/>
      <c r="H1754" s="628"/>
      <c r="I1754" s="628"/>
      <c r="J1754" s="628"/>
      <c r="K1754" s="628"/>
      <c r="L1754" s="628"/>
      <c r="M1754" s="628"/>
      <c r="N1754" s="628"/>
      <c r="O1754" s="628"/>
      <c r="P1754" s="628"/>
      <c r="Q1754" s="628"/>
      <c r="R1754" s="628"/>
      <c r="S1754" s="628"/>
    </row>
    <row r="1755">
      <c r="A1755" s="1885"/>
      <c r="B1755" s="1886"/>
      <c r="C1755" s="645"/>
      <c r="D1755" s="645"/>
      <c r="E1755" s="647"/>
      <c r="F1755" s="647"/>
      <c r="G1755" s="648"/>
      <c r="H1755" s="628"/>
      <c r="I1755" s="628"/>
      <c r="J1755" s="628"/>
      <c r="K1755" s="628"/>
      <c r="L1755" s="628"/>
      <c r="M1755" s="628"/>
      <c r="N1755" s="628"/>
      <c r="O1755" s="628"/>
      <c r="P1755" s="628"/>
      <c r="Q1755" s="628"/>
      <c r="R1755" s="628"/>
      <c r="S1755" s="628"/>
    </row>
    <row r="1756">
      <c r="A1756" s="1885"/>
      <c r="B1756" s="1886"/>
      <c r="C1756" s="645"/>
      <c r="D1756" s="645"/>
      <c r="E1756" s="647"/>
      <c r="F1756" s="647"/>
      <c r="G1756" s="648"/>
      <c r="H1756" s="628"/>
      <c r="I1756" s="628"/>
      <c r="J1756" s="628"/>
      <c r="K1756" s="628"/>
      <c r="L1756" s="628"/>
      <c r="M1756" s="628"/>
      <c r="N1756" s="628"/>
      <c r="O1756" s="628"/>
      <c r="P1756" s="628"/>
      <c r="Q1756" s="628"/>
      <c r="R1756" s="628"/>
      <c r="S1756" s="628"/>
    </row>
    <row r="1757">
      <c r="A1757" s="1885"/>
      <c r="B1757" s="1886"/>
      <c r="C1757" s="645"/>
      <c r="D1757" s="645"/>
      <c r="E1757" s="647"/>
      <c r="F1757" s="647"/>
      <c r="G1757" s="648"/>
      <c r="H1757" s="628"/>
      <c r="I1757" s="628"/>
      <c r="J1757" s="628"/>
      <c r="K1757" s="628"/>
      <c r="L1757" s="628"/>
      <c r="M1757" s="628"/>
      <c r="N1757" s="628"/>
      <c r="O1757" s="628"/>
      <c r="P1757" s="628"/>
      <c r="Q1757" s="628"/>
      <c r="R1757" s="628"/>
      <c r="S1757" s="628"/>
    </row>
    <row r="1758">
      <c r="A1758" s="1885"/>
      <c r="B1758" s="1886"/>
      <c r="C1758" s="645"/>
      <c r="D1758" s="645"/>
      <c r="E1758" s="647"/>
      <c r="F1758" s="647"/>
      <c r="G1758" s="648"/>
      <c r="H1758" s="628"/>
      <c r="I1758" s="628"/>
      <c r="J1758" s="628"/>
      <c r="K1758" s="628"/>
      <c r="L1758" s="628"/>
      <c r="M1758" s="628"/>
      <c r="N1758" s="628"/>
      <c r="O1758" s="628"/>
      <c r="P1758" s="628"/>
      <c r="Q1758" s="628"/>
      <c r="R1758" s="628"/>
      <c r="S1758" s="628"/>
    </row>
    <row r="1759">
      <c r="A1759" s="1885"/>
      <c r="B1759" s="1886"/>
      <c r="C1759" s="645"/>
      <c r="D1759" s="645"/>
      <c r="E1759" s="647"/>
      <c r="F1759" s="647"/>
      <c r="G1759" s="648"/>
      <c r="H1759" s="628"/>
      <c r="I1759" s="628"/>
      <c r="J1759" s="628"/>
      <c r="K1759" s="628"/>
      <c r="L1759" s="628"/>
      <c r="M1759" s="628"/>
      <c r="N1759" s="628"/>
      <c r="O1759" s="628"/>
      <c r="P1759" s="628"/>
      <c r="Q1759" s="628"/>
      <c r="R1759" s="628"/>
      <c r="S1759" s="628"/>
    </row>
    <row r="1760">
      <c r="A1760" s="1885"/>
      <c r="B1760" s="1886"/>
      <c r="C1760" s="645"/>
      <c r="D1760" s="645"/>
      <c r="E1760" s="647"/>
      <c r="F1760" s="647"/>
      <c r="G1760" s="648"/>
      <c r="H1760" s="628"/>
      <c r="I1760" s="628"/>
      <c r="J1760" s="628"/>
      <c r="K1760" s="628"/>
      <c r="L1760" s="628"/>
      <c r="M1760" s="628"/>
      <c r="N1760" s="628"/>
      <c r="O1760" s="628"/>
      <c r="P1760" s="628"/>
      <c r="Q1760" s="628"/>
      <c r="R1760" s="628"/>
      <c r="S1760" s="628"/>
    </row>
    <row r="1761">
      <c r="A1761" s="1885"/>
      <c r="B1761" s="1886"/>
      <c r="C1761" s="645"/>
      <c r="D1761" s="645"/>
      <c r="E1761" s="647"/>
      <c r="F1761" s="647"/>
      <c r="G1761" s="648"/>
      <c r="H1761" s="628"/>
      <c r="I1761" s="628"/>
      <c r="J1761" s="628"/>
      <c r="K1761" s="628"/>
      <c r="L1761" s="628"/>
      <c r="M1761" s="628"/>
      <c r="N1761" s="628"/>
      <c r="O1761" s="628"/>
      <c r="P1761" s="628"/>
      <c r="Q1761" s="628"/>
      <c r="R1761" s="628"/>
      <c r="S1761" s="628"/>
    </row>
    <row r="1762">
      <c r="A1762" s="1885"/>
      <c r="B1762" s="1886"/>
      <c r="C1762" s="645"/>
      <c r="D1762" s="645"/>
      <c r="E1762" s="647"/>
      <c r="F1762" s="647"/>
      <c r="G1762" s="648"/>
      <c r="H1762" s="628"/>
      <c r="I1762" s="628"/>
      <c r="J1762" s="628"/>
      <c r="K1762" s="628"/>
      <c r="L1762" s="628"/>
      <c r="M1762" s="628"/>
      <c r="N1762" s="628"/>
      <c r="O1762" s="628"/>
      <c r="P1762" s="628"/>
      <c r="Q1762" s="628"/>
      <c r="R1762" s="628"/>
      <c r="S1762" s="628"/>
    </row>
    <row r="1763">
      <c r="A1763" s="1885"/>
      <c r="B1763" s="1886"/>
      <c r="C1763" s="645"/>
      <c r="D1763" s="645"/>
      <c r="E1763" s="647"/>
      <c r="F1763" s="647"/>
      <c r="G1763" s="648"/>
      <c r="H1763" s="628"/>
      <c r="I1763" s="628"/>
      <c r="J1763" s="628"/>
      <c r="K1763" s="628"/>
      <c r="L1763" s="628"/>
      <c r="M1763" s="628"/>
      <c r="N1763" s="628"/>
      <c r="O1763" s="628"/>
      <c r="P1763" s="628"/>
      <c r="Q1763" s="628"/>
      <c r="R1763" s="628"/>
      <c r="S1763" s="628"/>
    </row>
    <row r="1764">
      <c r="A1764" s="1885"/>
      <c r="B1764" s="1886"/>
      <c r="C1764" s="645"/>
      <c r="D1764" s="645"/>
      <c r="E1764" s="647"/>
      <c r="F1764" s="647"/>
      <c r="G1764" s="648"/>
      <c r="H1764" s="628"/>
      <c r="I1764" s="628"/>
      <c r="J1764" s="628"/>
      <c r="K1764" s="628"/>
      <c r="L1764" s="628"/>
      <c r="M1764" s="628"/>
      <c r="N1764" s="628"/>
      <c r="O1764" s="628"/>
      <c r="P1764" s="628"/>
      <c r="Q1764" s="628"/>
      <c r="R1764" s="628"/>
      <c r="S1764" s="628"/>
    </row>
    <row r="1765">
      <c r="A1765" s="1885"/>
      <c r="B1765" s="1886"/>
      <c r="C1765" s="645"/>
      <c r="D1765" s="645"/>
      <c r="E1765" s="647"/>
      <c r="F1765" s="647"/>
      <c r="G1765" s="648"/>
      <c r="H1765" s="628"/>
      <c r="I1765" s="628"/>
      <c r="J1765" s="628"/>
      <c r="K1765" s="628"/>
      <c r="L1765" s="628"/>
      <c r="M1765" s="628"/>
      <c r="N1765" s="628"/>
      <c r="O1765" s="628"/>
      <c r="P1765" s="628"/>
      <c r="Q1765" s="628"/>
      <c r="R1765" s="628"/>
      <c r="S1765" s="628"/>
    </row>
    <row r="1766">
      <c r="A1766" s="1885"/>
      <c r="B1766" s="1886"/>
      <c r="C1766" s="645"/>
      <c r="D1766" s="645"/>
      <c r="E1766" s="647"/>
      <c r="F1766" s="647"/>
      <c r="G1766" s="648"/>
      <c r="H1766" s="628"/>
      <c r="I1766" s="628"/>
      <c r="J1766" s="628"/>
      <c r="K1766" s="628"/>
      <c r="L1766" s="628"/>
      <c r="M1766" s="628"/>
      <c r="N1766" s="628"/>
      <c r="O1766" s="628"/>
      <c r="P1766" s="628"/>
      <c r="Q1766" s="628"/>
      <c r="R1766" s="628"/>
      <c r="S1766" s="628"/>
    </row>
    <row r="1767">
      <c r="A1767" s="1885"/>
      <c r="B1767" s="1886"/>
      <c r="C1767" s="645"/>
      <c r="D1767" s="645"/>
      <c r="E1767" s="647"/>
      <c r="F1767" s="647"/>
      <c r="G1767" s="648"/>
      <c r="H1767" s="628"/>
      <c r="I1767" s="628"/>
      <c r="J1767" s="628"/>
      <c r="K1767" s="628"/>
      <c r="L1767" s="628"/>
      <c r="M1767" s="628"/>
      <c r="N1767" s="628"/>
      <c r="O1767" s="628"/>
      <c r="P1767" s="628"/>
      <c r="Q1767" s="628"/>
      <c r="R1767" s="628"/>
      <c r="S1767" s="628"/>
    </row>
    <row r="1768">
      <c r="A1768" s="1885"/>
      <c r="B1768" s="1886"/>
      <c r="C1768" s="645"/>
      <c r="D1768" s="645"/>
      <c r="E1768" s="647"/>
      <c r="F1768" s="647"/>
      <c r="G1768" s="648"/>
      <c r="H1768" s="628"/>
      <c r="I1768" s="628"/>
      <c r="J1768" s="628"/>
      <c r="K1768" s="628"/>
      <c r="L1768" s="628"/>
      <c r="M1768" s="628"/>
      <c r="N1768" s="628"/>
      <c r="O1768" s="628"/>
      <c r="P1768" s="628"/>
      <c r="Q1768" s="628"/>
      <c r="R1768" s="628"/>
      <c r="S1768" s="628"/>
    </row>
    <row r="1769">
      <c r="A1769" s="1885"/>
      <c r="B1769" s="1886"/>
      <c r="C1769" s="645"/>
      <c r="D1769" s="645"/>
      <c r="E1769" s="647"/>
      <c r="F1769" s="647"/>
      <c r="G1769" s="648"/>
      <c r="H1769" s="628"/>
      <c r="I1769" s="628"/>
      <c r="J1769" s="628"/>
      <c r="K1769" s="628"/>
      <c r="L1769" s="628"/>
      <c r="M1769" s="628"/>
      <c r="N1769" s="628"/>
      <c r="O1769" s="628"/>
      <c r="P1769" s="628"/>
      <c r="Q1769" s="628"/>
      <c r="R1769" s="628"/>
      <c r="S1769" s="628"/>
    </row>
    <row r="1770">
      <c r="A1770" s="1885"/>
      <c r="B1770" s="1886"/>
      <c r="C1770" s="645"/>
      <c r="D1770" s="645"/>
      <c r="E1770" s="647"/>
      <c r="F1770" s="647"/>
      <c r="G1770" s="648"/>
      <c r="H1770" s="628"/>
      <c r="I1770" s="628"/>
      <c r="J1770" s="628"/>
      <c r="K1770" s="628"/>
      <c r="L1770" s="628"/>
      <c r="M1770" s="628"/>
      <c r="N1770" s="628"/>
      <c r="O1770" s="628"/>
      <c r="P1770" s="628"/>
      <c r="Q1770" s="628"/>
      <c r="R1770" s="628"/>
      <c r="S1770" s="628"/>
    </row>
    <row r="1771">
      <c r="A1771" s="1885"/>
      <c r="B1771" s="1886"/>
      <c r="C1771" s="645"/>
      <c r="D1771" s="645"/>
      <c r="E1771" s="647"/>
      <c r="F1771" s="647"/>
      <c r="G1771" s="648"/>
      <c r="H1771" s="628"/>
      <c r="I1771" s="628"/>
      <c r="J1771" s="628"/>
      <c r="K1771" s="628"/>
      <c r="L1771" s="628"/>
      <c r="M1771" s="628"/>
      <c r="N1771" s="628"/>
      <c r="O1771" s="628"/>
      <c r="P1771" s="628"/>
      <c r="Q1771" s="628"/>
      <c r="R1771" s="628"/>
      <c r="S1771" s="628"/>
    </row>
    <row r="1772">
      <c r="A1772" s="1885"/>
      <c r="B1772" s="1886"/>
      <c r="C1772" s="645"/>
      <c r="D1772" s="645"/>
      <c r="E1772" s="647"/>
      <c r="F1772" s="647"/>
      <c r="G1772" s="648"/>
      <c r="H1772" s="628"/>
      <c r="I1772" s="628"/>
      <c r="J1772" s="628"/>
      <c r="K1772" s="628"/>
      <c r="L1772" s="628"/>
      <c r="M1772" s="628"/>
      <c r="N1772" s="628"/>
      <c r="O1772" s="628"/>
      <c r="P1772" s="628"/>
      <c r="Q1772" s="628"/>
      <c r="R1772" s="628"/>
      <c r="S1772" s="628"/>
    </row>
    <row r="1773">
      <c r="A1773" s="1885"/>
      <c r="B1773" s="1886"/>
      <c r="C1773" s="645"/>
      <c r="D1773" s="645"/>
      <c r="E1773" s="647"/>
      <c r="F1773" s="647"/>
      <c r="G1773" s="648"/>
      <c r="H1773" s="628"/>
      <c r="I1773" s="628"/>
      <c r="J1773" s="628"/>
      <c r="K1773" s="628"/>
      <c r="L1773" s="628"/>
      <c r="M1773" s="628"/>
      <c r="N1773" s="628"/>
      <c r="O1773" s="628"/>
      <c r="P1773" s="628"/>
      <c r="Q1773" s="628"/>
      <c r="R1773" s="628"/>
      <c r="S1773" s="628"/>
    </row>
    <row r="1774">
      <c r="A1774" s="1885"/>
      <c r="B1774" s="1886"/>
      <c r="C1774" s="645"/>
      <c r="D1774" s="645"/>
      <c r="E1774" s="647"/>
      <c r="F1774" s="647"/>
      <c r="G1774" s="648"/>
      <c r="H1774" s="628"/>
      <c r="I1774" s="628"/>
      <c r="J1774" s="628"/>
      <c r="K1774" s="628"/>
      <c r="L1774" s="628"/>
      <c r="M1774" s="628"/>
      <c r="N1774" s="628"/>
      <c r="O1774" s="628"/>
      <c r="P1774" s="628"/>
      <c r="Q1774" s="628"/>
      <c r="R1774" s="628"/>
      <c r="S1774" s="628"/>
    </row>
    <row r="1775">
      <c r="A1775" s="1885"/>
      <c r="B1775" s="1886"/>
      <c r="C1775" s="645"/>
      <c r="D1775" s="645"/>
      <c r="E1775" s="647"/>
      <c r="F1775" s="647"/>
      <c r="G1775" s="648"/>
      <c r="H1775" s="628"/>
      <c r="I1775" s="628"/>
      <c r="J1775" s="628"/>
      <c r="K1775" s="628"/>
      <c r="L1775" s="628"/>
      <c r="M1775" s="628"/>
      <c r="N1775" s="628"/>
      <c r="O1775" s="628"/>
      <c r="P1775" s="628"/>
      <c r="Q1775" s="628"/>
      <c r="R1775" s="628"/>
      <c r="S1775" s="628"/>
    </row>
    <row r="1776">
      <c r="A1776" s="1885"/>
      <c r="B1776" s="1886"/>
      <c r="C1776" s="645"/>
      <c r="D1776" s="645"/>
      <c r="E1776" s="647"/>
      <c r="F1776" s="647"/>
      <c r="G1776" s="648"/>
      <c r="H1776" s="628"/>
      <c r="I1776" s="628"/>
      <c r="J1776" s="628"/>
      <c r="K1776" s="628"/>
      <c r="L1776" s="628"/>
      <c r="M1776" s="628"/>
      <c r="N1776" s="628"/>
      <c r="O1776" s="628"/>
      <c r="P1776" s="628"/>
      <c r="Q1776" s="628"/>
      <c r="R1776" s="628"/>
      <c r="S1776" s="628"/>
    </row>
    <row r="1777">
      <c r="A1777" s="1885"/>
      <c r="B1777" s="1886"/>
      <c r="C1777" s="645"/>
      <c r="D1777" s="645"/>
      <c r="E1777" s="647"/>
      <c r="F1777" s="647"/>
      <c r="G1777" s="648"/>
      <c r="H1777" s="628"/>
      <c r="I1777" s="628"/>
      <c r="J1777" s="628"/>
      <c r="K1777" s="628"/>
      <c r="L1777" s="628"/>
      <c r="M1777" s="628"/>
      <c r="N1777" s="628"/>
      <c r="O1777" s="628"/>
      <c r="P1777" s="628"/>
      <c r="Q1777" s="628"/>
      <c r="R1777" s="628"/>
      <c r="S1777" s="628"/>
    </row>
    <row r="1778">
      <c r="A1778" s="1885"/>
      <c r="B1778" s="1886"/>
      <c r="C1778" s="645"/>
      <c r="D1778" s="645"/>
      <c r="E1778" s="647"/>
      <c r="F1778" s="647"/>
      <c r="G1778" s="648"/>
      <c r="H1778" s="628"/>
      <c r="I1778" s="628"/>
      <c r="J1778" s="628"/>
      <c r="K1778" s="628"/>
      <c r="L1778" s="628"/>
      <c r="M1778" s="628"/>
      <c r="N1778" s="628"/>
      <c r="O1778" s="628"/>
      <c r="P1778" s="628"/>
      <c r="Q1778" s="628"/>
      <c r="R1778" s="628"/>
      <c r="S1778" s="628"/>
    </row>
    <row r="1779">
      <c r="A1779" s="1885"/>
      <c r="B1779" s="1886"/>
      <c r="C1779" s="645"/>
      <c r="D1779" s="645"/>
      <c r="E1779" s="647"/>
      <c r="F1779" s="647"/>
      <c r="G1779" s="648"/>
      <c r="H1779" s="628"/>
      <c r="I1779" s="628"/>
      <c r="J1779" s="628"/>
      <c r="K1779" s="628"/>
      <c r="L1779" s="628"/>
      <c r="M1779" s="628"/>
      <c r="N1779" s="628"/>
      <c r="O1779" s="628"/>
      <c r="P1779" s="628"/>
      <c r="Q1779" s="628"/>
      <c r="R1779" s="628"/>
      <c r="S1779" s="628"/>
    </row>
    <row r="1780">
      <c r="A1780" s="1885"/>
      <c r="B1780" s="1886"/>
      <c r="C1780" s="645"/>
      <c r="D1780" s="645"/>
      <c r="E1780" s="647"/>
      <c r="F1780" s="647"/>
      <c r="G1780" s="648"/>
      <c r="H1780" s="628"/>
      <c r="I1780" s="628"/>
      <c r="J1780" s="628"/>
      <c r="K1780" s="628"/>
      <c r="L1780" s="628"/>
      <c r="M1780" s="628"/>
      <c r="N1780" s="628"/>
      <c r="O1780" s="628"/>
      <c r="P1780" s="628"/>
      <c r="Q1780" s="628"/>
      <c r="R1780" s="628"/>
      <c r="S1780" s="628"/>
    </row>
    <row r="1781">
      <c r="A1781" s="1885"/>
      <c r="B1781" s="1886"/>
      <c r="C1781" s="645"/>
      <c r="D1781" s="645"/>
      <c r="E1781" s="647"/>
      <c r="F1781" s="647"/>
      <c r="G1781" s="648"/>
      <c r="H1781" s="628"/>
      <c r="I1781" s="628"/>
      <c r="J1781" s="628"/>
      <c r="K1781" s="628"/>
      <c r="L1781" s="628"/>
      <c r="M1781" s="628"/>
      <c r="N1781" s="628"/>
      <c r="O1781" s="628"/>
      <c r="P1781" s="628"/>
      <c r="Q1781" s="628"/>
      <c r="R1781" s="628"/>
      <c r="S1781" s="628"/>
    </row>
    <row r="1782">
      <c r="A1782" s="1885"/>
      <c r="B1782" s="1886"/>
      <c r="C1782" s="645"/>
      <c r="D1782" s="645"/>
      <c r="E1782" s="647"/>
      <c r="F1782" s="647"/>
      <c r="G1782" s="648"/>
      <c r="H1782" s="628"/>
      <c r="I1782" s="628"/>
      <c r="J1782" s="628"/>
      <c r="K1782" s="628"/>
      <c r="L1782" s="628"/>
      <c r="M1782" s="628"/>
      <c r="N1782" s="628"/>
      <c r="O1782" s="628"/>
      <c r="P1782" s="628"/>
      <c r="Q1782" s="628"/>
      <c r="R1782" s="628"/>
      <c r="S1782" s="628"/>
    </row>
    <row r="1783">
      <c r="A1783" s="1885"/>
      <c r="B1783" s="1886"/>
      <c r="C1783" s="645"/>
      <c r="D1783" s="645"/>
      <c r="E1783" s="647"/>
      <c r="F1783" s="647"/>
      <c r="G1783" s="648"/>
      <c r="H1783" s="628"/>
      <c r="I1783" s="628"/>
      <c r="J1783" s="628"/>
      <c r="K1783" s="628"/>
      <c r="L1783" s="628"/>
      <c r="M1783" s="628"/>
      <c r="N1783" s="628"/>
      <c r="O1783" s="628"/>
      <c r="P1783" s="628"/>
      <c r="Q1783" s="628"/>
      <c r="R1783" s="628"/>
      <c r="S1783" s="628"/>
    </row>
    <row r="1784">
      <c r="A1784" s="1885"/>
      <c r="B1784" s="1886"/>
      <c r="C1784" s="645"/>
      <c r="D1784" s="645"/>
      <c r="E1784" s="647"/>
      <c r="F1784" s="647"/>
      <c r="G1784" s="648"/>
      <c r="H1784" s="628"/>
      <c r="I1784" s="628"/>
      <c r="J1784" s="628"/>
      <c r="K1784" s="628"/>
      <c r="L1784" s="628"/>
      <c r="M1784" s="628"/>
      <c r="N1784" s="628"/>
      <c r="O1784" s="628"/>
      <c r="P1784" s="628"/>
      <c r="Q1784" s="628"/>
      <c r="R1784" s="628"/>
      <c r="S1784" s="628"/>
    </row>
    <row r="1785">
      <c r="A1785" s="1885"/>
      <c r="B1785" s="1886"/>
      <c r="C1785" s="645"/>
      <c r="D1785" s="645"/>
      <c r="E1785" s="647"/>
      <c r="F1785" s="647"/>
      <c r="G1785" s="648"/>
      <c r="H1785" s="628"/>
      <c r="I1785" s="628"/>
      <c r="J1785" s="628"/>
      <c r="K1785" s="628"/>
      <c r="L1785" s="628"/>
      <c r="M1785" s="628"/>
      <c r="N1785" s="628"/>
      <c r="O1785" s="628"/>
      <c r="P1785" s="628"/>
      <c r="Q1785" s="628"/>
      <c r="R1785" s="628"/>
      <c r="S1785" s="628"/>
    </row>
    <row r="1786">
      <c r="A1786" s="1885"/>
      <c r="B1786" s="1886"/>
      <c r="C1786" s="645"/>
      <c r="D1786" s="645"/>
      <c r="E1786" s="647"/>
      <c r="F1786" s="647"/>
      <c r="G1786" s="648"/>
      <c r="H1786" s="628"/>
      <c r="I1786" s="628"/>
      <c r="J1786" s="628"/>
      <c r="K1786" s="628"/>
      <c r="L1786" s="628"/>
      <c r="M1786" s="628"/>
      <c r="N1786" s="628"/>
      <c r="O1786" s="628"/>
      <c r="P1786" s="628"/>
      <c r="Q1786" s="628"/>
      <c r="R1786" s="628"/>
      <c r="S1786" s="628"/>
    </row>
    <row r="1787">
      <c r="A1787" s="1885"/>
      <c r="B1787" s="1886"/>
      <c r="C1787" s="645"/>
      <c r="D1787" s="645"/>
      <c r="E1787" s="647"/>
      <c r="F1787" s="647"/>
      <c r="G1787" s="648"/>
      <c r="H1787" s="628"/>
      <c r="I1787" s="628"/>
      <c r="J1787" s="628"/>
      <c r="K1787" s="628"/>
      <c r="L1787" s="628"/>
      <c r="M1787" s="628"/>
      <c r="N1787" s="628"/>
      <c r="O1787" s="628"/>
      <c r="P1787" s="628"/>
      <c r="Q1787" s="628"/>
      <c r="R1787" s="628"/>
      <c r="S1787" s="628"/>
    </row>
    <row r="1788">
      <c r="A1788" s="1885"/>
      <c r="B1788" s="1886"/>
      <c r="C1788" s="645"/>
      <c r="D1788" s="645"/>
      <c r="E1788" s="647"/>
      <c r="F1788" s="647"/>
      <c r="G1788" s="648"/>
      <c r="H1788" s="628"/>
      <c r="I1788" s="628"/>
      <c r="J1788" s="628"/>
      <c r="K1788" s="628"/>
      <c r="L1788" s="628"/>
      <c r="M1788" s="628"/>
      <c r="N1788" s="628"/>
      <c r="O1788" s="628"/>
      <c r="P1788" s="628"/>
      <c r="Q1788" s="628"/>
      <c r="R1788" s="628"/>
      <c r="S1788" s="628"/>
    </row>
    <row r="1789">
      <c r="A1789" s="1885"/>
      <c r="B1789" s="1886"/>
      <c r="C1789" s="645"/>
      <c r="D1789" s="645"/>
      <c r="E1789" s="647"/>
      <c r="F1789" s="647"/>
      <c r="G1789" s="648"/>
      <c r="H1789" s="628"/>
      <c r="I1789" s="628"/>
      <c r="J1789" s="628"/>
      <c r="K1789" s="628"/>
      <c r="L1789" s="628"/>
      <c r="M1789" s="628"/>
      <c r="N1789" s="628"/>
      <c r="O1789" s="628"/>
      <c r="P1789" s="628"/>
      <c r="Q1789" s="628"/>
      <c r="R1789" s="628"/>
      <c r="S1789" s="628"/>
    </row>
    <row r="1790">
      <c r="A1790" s="1885"/>
      <c r="B1790" s="1886"/>
      <c r="C1790" s="645"/>
      <c r="D1790" s="645"/>
      <c r="E1790" s="647"/>
      <c r="F1790" s="647"/>
      <c r="G1790" s="648"/>
      <c r="H1790" s="628"/>
      <c r="I1790" s="628"/>
      <c r="J1790" s="628"/>
      <c r="K1790" s="628"/>
      <c r="L1790" s="628"/>
      <c r="M1790" s="628"/>
      <c r="N1790" s="628"/>
      <c r="O1790" s="628"/>
      <c r="P1790" s="628"/>
      <c r="Q1790" s="628"/>
      <c r="R1790" s="628"/>
      <c r="S1790" s="628"/>
    </row>
    <row r="1791">
      <c r="A1791" s="1885"/>
      <c r="B1791" s="1886"/>
      <c r="C1791" s="645"/>
      <c r="D1791" s="645"/>
      <c r="E1791" s="647"/>
      <c r="F1791" s="647"/>
      <c r="G1791" s="648"/>
      <c r="H1791" s="628"/>
      <c r="I1791" s="628"/>
      <c r="J1791" s="628"/>
      <c r="K1791" s="628"/>
      <c r="L1791" s="628"/>
      <c r="M1791" s="628"/>
      <c r="N1791" s="628"/>
      <c r="O1791" s="628"/>
      <c r="P1791" s="628"/>
      <c r="Q1791" s="628"/>
      <c r="R1791" s="628"/>
      <c r="S1791" s="628"/>
    </row>
    <row r="1792">
      <c r="A1792" s="1885"/>
      <c r="B1792" s="1886"/>
      <c r="C1792" s="645"/>
      <c r="D1792" s="645"/>
      <c r="E1792" s="647"/>
      <c r="F1792" s="647"/>
      <c r="G1792" s="648"/>
      <c r="H1792" s="628"/>
      <c r="I1792" s="628"/>
      <c r="J1792" s="628"/>
      <c r="K1792" s="628"/>
      <c r="L1792" s="628"/>
      <c r="M1792" s="628"/>
      <c r="N1792" s="628"/>
      <c r="O1792" s="628"/>
      <c r="P1792" s="628"/>
      <c r="Q1792" s="628"/>
      <c r="R1792" s="628"/>
      <c r="S1792" s="628"/>
    </row>
    <row r="1793">
      <c r="A1793" s="1885"/>
      <c r="B1793" s="1886"/>
      <c r="C1793" s="645"/>
      <c r="D1793" s="645"/>
      <c r="E1793" s="647"/>
      <c r="F1793" s="647"/>
      <c r="G1793" s="648"/>
      <c r="H1793" s="628"/>
      <c r="I1793" s="628"/>
      <c r="J1793" s="628"/>
      <c r="K1793" s="628"/>
      <c r="L1793" s="628"/>
      <c r="M1793" s="628"/>
      <c r="N1793" s="628"/>
      <c r="O1793" s="628"/>
      <c r="P1793" s="628"/>
      <c r="Q1793" s="628"/>
      <c r="R1793" s="628"/>
      <c r="S1793" s="628"/>
    </row>
    <row r="1794">
      <c r="A1794" s="1885"/>
      <c r="B1794" s="1886"/>
      <c r="C1794" s="645"/>
      <c r="D1794" s="645"/>
      <c r="E1794" s="647"/>
      <c r="F1794" s="647"/>
      <c r="G1794" s="648"/>
      <c r="H1794" s="628"/>
      <c r="I1794" s="628"/>
      <c r="J1794" s="628"/>
      <c r="K1794" s="628"/>
      <c r="L1794" s="628"/>
      <c r="M1794" s="628"/>
      <c r="N1794" s="628"/>
      <c r="O1794" s="628"/>
      <c r="P1794" s="628"/>
      <c r="Q1794" s="628"/>
      <c r="R1794" s="628"/>
      <c r="S1794" s="628"/>
    </row>
    <row r="1795">
      <c r="A1795" s="1885"/>
      <c r="B1795" s="1886"/>
      <c r="C1795" s="645"/>
      <c r="D1795" s="645"/>
      <c r="E1795" s="647"/>
      <c r="F1795" s="647"/>
      <c r="G1795" s="648"/>
      <c r="H1795" s="628"/>
      <c r="I1795" s="628"/>
      <c r="J1795" s="628"/>
      <c r="K1795" s="628"/>
      <c r="L1795" s="628"/>
      <c r="M1795" s="628"/>
      <c r="N1795" s="628"/>
      <c r="O1795" s="628"/>
      <c r="P1795" s="628"/>
      <c r="Q1795" s="628"/>
      <c r="R1795" s="628"/>
      <c r="S1795" s="628"/>
    </row>
    <row r="1796">
      <c r="A1796" s="1885"/>
      <c r="B1796" s="1886"/>
      <c r="C1796" s="645"/>
      <c r="D1796" s="645"/>
      <c r="E1796" s="647"/>
      <c r="F1796" s="647"/>
      <c r="G1796" s="648"/>
      <c r="H1796" s="628"/>
      <c r="I1796" s="628"/>
      <c r="J1796" s="628"/>
      <c r="K1796" s="628"/>
      <c r="L1796" s="628"/>
      <c r="M1796" s="628"/>
      <c r="N1796" s="628"/>
      <c r="O1796" s="628"/>
      <c r="P1796" s="628"/>
      <c r="Q1796" s="628"/>
      <c r="R1796" s="628"/>
      <c r="S1796" s="628"/>
    </row>
    <row r="1797">
      <c r="A1797" s="1885"/>
      <c r="B1797" s="1886"/>
      <c r="C1797" s="645"/>
      <c r="D1797" s="645"/>
      <c r="E1797" s="647"/>
      <c r="F1797" s="647"/>
      <c r="G1797" s="648"/>
      <c r="H1797" s="628"/>
      <c r="I1797" s="628"/>
      <c r="J1797" s="628"/>
      <c r="K1797" s="628"/>
      <c r="L1797" s="628"/>
      <c r="M1797" s="628"/>
      <c r="N1797" s="628"/>
      <c r="O1797" s="628"/>
      <c r="P1797" s="628"/>
      <c r="Q1797" s="628"/>
      <c r="R1797" s="628"/>
      <c r="S1797" s="628"/>
    </row>
    <row r="1798">
      <c r="A1798" s="1885"/>
      <c r="B1798" s="1886"/>
      <c r="C1798" s="645"/>
      <c r="D1798" s="645"/>
      <c r="E1798" s="647"/>
      <c r="F1798" s="647"/>
      <c r="G1798" s="648"/>
      <c r="H1798" s="628"/>
      <c r="I1798" s="628"/>
      <c r="J1798" s="628"/>
      <c r="K1798" s="628"/>
      <c r="L1798" s="628"/>
      <c r="M1798" s="628"/>
      <c r="N1798" s="628"/>
      <c r="O1798" s="628"/>
      <c r="P1798" s="628"/>
      <c r="Q1798" s="628"/>
      <c r="R1798" s="628"/>
      <c r="S1798" s="628"/>
    </row>
    <row r="1799">
      <c r="A1799" s="1885"/>
      <c r="B1799" s="1886"/>
      <c r="C1799" s="645"/>
      <c r="D1799" s="645"/>
      <c r="E1799" s="647"/>
      <c r="F1799" s="647"/>
      <c r="G1799" s="648"/>
      <c r="H1799" s="628"/>
      <c r="I1799" s="628"/>
      <c r="J1799" s="628"/>
      <c r="K1799" s="628"/>
      <c r="L1799" s="628"/>
      <c r="M1799" s="628"/>
      <c r="N1799" s="628"/>
      <c r="O1799" s="628"/>
      <c r="P1799" s="628"/>
      <c r="Q1799" s="628"/>
      <c r="R1799" s="628"/>
      <c r="S1799" s="628"/>
    </row>
    <row r="1800">
      <c r="A1800" s="1885"/>
      <c r="B1800" s="1886"/>
      <c r="C1800" s="645"/>
      <c r="D1800" s="645"/>
      <c r="E1800" s="647"/>
      <c r="F1800" s="647"/>
      <c r="G1800" s="648"/>
      <c r="H1800" s="628"/>
      <c r="I1800" s="628"/>
      <c r="J1800" s="628"/>
      <c r="K1800" s="628"/>
      <c r="L1800" s="628"/>
      <c r="M1800" s="628"/>
      <c r="N1800" s="628"/>
      <c r="O1800" s="628"/>
      <c r="P1800" s="628"/>
      <c r="Q1800" s="628"/>
      <c r="R1800" s="628"/>
      <c r="S1800" s="628"/>
    </row>
    <row r="1801">
      <c r="A1801" s="1885"/>
      <c r="B1801" s="1886"/>
      <c r="C1801" s="645"/>
      <c r="D1801" s="645"/>
      <c r="E1801" s="647"/>
      <c r="F1801" s="647"/>
      <c r="G1801" s="648"/>
      <c r="H1801" s="628"/>
      <c r="I1801" s="628"/>
      <c r="J1801" s="628"/>
      <c r="K1801" s="628"/>
      <c r="L1801" s="628"/>
      <c r="M1801" s="628"/>
      <c r="N1801" s="628"/>
      <c r="O1801" s="628"/>
      <c r="P1801" s="628"/>
      <c r="Q1801" s="628"/>
      <c r="R1801" s="628"/>
      <c r="S1801" s="628"/>
    </row>
    <row r="1802">
      <c r="A1802" s="1885"/>
      <c r="B1802" s="1886"/>
      <c r="C1802" s="645"/>
      <c r="D1802" s="645"/>
      <c r="E1802" s="647"/>
      <c r="F1802" s="647"/>
      <c r="G1802" s="648"/>
      <c r="H1802" s="628"/>
      <c r="I1802" s="628"/>
      <c r="J1802" s="628"/>
      <c r="K1802" s="628"/>
      <c r="L1802" s="628"/>
      <c r="M1802" s="628"/>
      <c r="N1802" s="628"/>
      <c r="O1802" s="628"/>
      <c r="P1802" s="628"/>
      <c r="Q1802" s="628"/>
      <c r="R1802" s="628"/>
      <c r="S1802" s="628"/>
    </row>
    <row r="1803">
      <c r="A1803" s="1885"/>
      <c r="B1803" s="1886"/>
      <c r="C1803" s="645"/>
      <c r="D1803" s="645"/>
      <c r="E1803" s="647"/>
      <c r="F1803" s="647"/>
      <c r="G1803" s="648"/>
      <c r="H1803" s="628"/>
      <c r="I1803" s="628"/>
      <c r="J1803" s="628"/>
      <c r="K1803" s="628"/>
      <c r="L1803" s="628"/>
      <c r="M1803" s="628"/>
      <c r="N1803" s="628"/>
      <c r="O1803" s="628"/>
      <c r="P1803" s="628"/>
      <c r="Q1803" s="628"/>
      <c r="R1803" s="628"/>
      <c r="S1803" s="628"/>
    </row>
    <row r="1804">
      <c r="A1804" s="1885"/>
      <c r="B1804" s="1886"/>
      <c r="C1804" s="645"/>
      <c r="D1804" s="645"/>
      <c r="E1804" s="647"/>
      <c r="F1804" s="647"/>
      <c r="G1804" s="648"/>
      <c r="H1804" s="628"/>
      <c r="I1804" s="628"/>
      <c r="J1804" s="628"/>
      <c r="K1804" s="628"/>
      <c r="L1804" s="628"/>
      <c r="M1804" s="628"/>
      <c r="N1804" s="628"/>
      <c r="O1804" s="628"/>
      <c r="P1804" s="628"/>
      <c r="Q1804" s="628"/>
      <c r="R1804" s="628"/>
      <c r="S1804" s="628"/>
    </row>
    <row r="1805">
      <c r="A1805" s="1885"/>
      <c r="B1805" s="1886"/>
      <c r="C1805" s="645"/>
      <c r="D1805" s="645"/>
      <c r="E1805" s="647"/>
      <c r="F1805" s="647"/>
      <c r="G1805" s="648"/>
      <c r="H1805" s="628"/>
      <c r="I1805" s="628"/>
      <c r="J1805" s="628"/>
      <c r="K1805" s="628"/>
      <c r="L1805" s="628"/>
      <c r="M1805" s="628"/>
      <c r="N1805" s="628"/>
      <c r="O1805" s="628"/>
      <c r="P1805" s="628"/>
      <c r="Q1805" s="628"/>
      <c r="R1805" s="628"/>
      <c r="S1805" s="628"/>
    </row>
    <row r="1806">
      <c r="A1806" s="1885"/>
      <c r="B1806" s="1886"/>
      <c r="C1806" s="645"/>
      <c r="D1806" s="645"/>
      <c r="E1806" s="647"/>
      <c r="F1806" s="647"/>
      <c r="G1806" s="648"/>
      <c r="H1806" s="628"/>
      <c r="I1806" s="628"/>
      <c r="J1806" s="628"/>
      <c r="K1806" s="628"/>
      <c r="L1806" s="628"/>
      <c r="M1806" s="628"/>
      <c r="N1806" s="628"/>
      <c r="O1806" s="628"/>
      <c r="P1806" s="628"/>
      <c r="Q1806" s="628"/>
      <c r="R1806" s="628"/>
      <c r="S1806" s="628"/>
    </row>
    <row r="1807">
      <c r="A1807" s="1885"/>
      <c r="B1807" s="1886"/>
      <c r="C1807" s="645"/>
      <c r="D1807" s="645"/>
      <c r="E1807" s="647"/>
      <c r="F1807" s="647"/>
      <c r="G1807" s="648"/>
      <c r="H1807" s="628"/>
      <c r="I1807" s="628"/>
      <c r="J1807" s="628"/>
      <c r="K1807" s="628"/>
      <c r="L1807" s="628"/>
      <c r="M1807" s="628"/>
      <c r="N1807" s="628"/>
      <c r="O1807" s="628"/>
      <c r="P1807" s="628"/>
      <c r="Q1807" s="628"/>
      <c r="R1807" s="628"/>
      <c r="S1807" s="628"/>
    </row>
    <row r="1808">
      <c r="A1808" s="1885"/>
      <c r="B1808" s="1886"/>
      <c r="C1808" s="645"/>
      <c r="D1808" s="645"/>
      <c r="E1808" s="647"/>
      <c r="F1808" s="647"/>
      <c r="G1808" s="648"/>
      <c r="H1808" s="628"/>
      <c r="I1808" s="628"/>
      <c r="J1808" s="628"/>
      <c r="K1808" s="628"/>
      <c r="L1808" s="628"/>
      <c r="M1808" s="628"/>
      <c r="N1808" s="628"/>
      <c r="O1808" s="628"/>
      <c r="P1808" s="628"/>
      <c r="Q1808" s="628"/>
      <c r="R1808" s="628"/>
      <c r="S1808" s="628"/>
    </row>
    <row r="1809">
      <c r="A1809" s="1885"/>
      <c r="B1809" s="1886"/>
      <c r="C1809" s="645"/>
      <c r="D1809" s="645"/>
      <c r="E1809" s="647"/>
      <c r="F1809" s="647"/>
      <c r="G1809" s="648"/>
      <c r="H1809" s="628"/>
      <c r="I1809" s="628"/>
      <c r="J1809" s="628"/>
      <c r="K1809" s="628"/>
      <c r="L1809" s="628"/>
      <c r="M1809" s="628"/>
      <c r="N1809" s="628"/>
      <c r="O1809" s="628"/>
      <c r="P1809" s="628"/>
      <c r="Q1809" s="628"/>
      <c r="R1809" s="628"/>
      <c r="S1809" s="628"/>
    </row>
    <row r="1810">
      <c r="A1810" s="1885"/>
      <c r="B1810" s="1886"/>
      <c r="C1810" s="645"/>
      <c r="D1810" s="645"/>
      <c r="E1810" s="647"/>
      <c r="F1810" s="647"/>
      <c r="G1810" s="648"/>
      <c r="H1810" s="628"/>
      <c r="I1810" s="628"/>
      <c r="J1810" s="628"/>
      <c r="K1810" s="628"/>
      <c r="L1810" s="628"/>
      <c r="M1810" s="628"/>
      <c r="N1810" s="628"/>
      <c r="O1810" s="628"/>
      <c r="P1810" s="628"/>
      <c r="Q1810" s="628"/>
      <c r="R1810" s="628"/>
      <c r="S1810" s="628"/>
    </row>
    <row r="1811">
      <c r="A1811" s="1885"/>
      <c r="B1811" s="1886"/>
      <c r="C1811" s="645"/>
      <c r="D1811" s="645"/>
      <c r="E1811" s="647"/>
      <c r="F1811" s="647"/>
      <c r="G1811" s="648"/>
      <c r="H1811" s="628"/>
      <c r="I1811" s="628"/>
      <c r="J1811" s="628"/>
      <c r="K1811" s="628"/>
      <c r="L1811" s="628"/>
      <c r="M1811" s="628"/>
      <c r="N1811" s="628"/>
      <c r="O1811" s="628"/>
      <c r="P1811" s="628"/>
      <c r="Q1811" s="628"/>
      <c r="R1811" s="628"/>
      <c r="S1811" s="628"/>
    </row>
    <row r="1812">
      <c r="A1812" s="1885"/>
      <c r="B1812" s="1886"/>
      <c r="C1812" s="645"/>
      <c r="D1812" s="645"/>
      <c r="E1812" s="647"/>
      <c r="F1812" s="647"/>
      <c r="G1812" s="648"/>
      <c r="H1812" s="628"/>
      <c r="I1812" s="628"/>
      <c r="J1812" s="628"/>
      <c r="K1812" s="628"/>
      <c r="L1812" s="628"/>
      <c r="M1812" s="628"/>
      <c r="N1812" s="628"/>
      <c r="O1812" s="628"/>
      <c r="P1812" s="628"/>
      <c r="Q1812" s="628"/>
      <c r="R1812" s="628"/>
      <c r="S1812" s="628"/>
    </row>
    <row r="1813">
      <c r="A1813" s="1885"/>
      <c r="B1813" s="1886"/>
      <c r="C1813" s="645"/>
      <c r="D1813" s="645"/>
      <c r="E1813" s="647"/>
      <c r="F1813" s="647"/>
      <c r="G1813" s="648"/>
      <c r="H1813" s="628"/>
      <c r="I1813" s="628"/>
      <c r="J1813" s="628"/>
      <c r="K1813" s="628"/>
      <c r="L1813" s="628"/>
      <c r="M1813" s="628"/>
      <c r="N1813" s="628"/>
      <c r="O1813" s="628"/>
      <c r="P1813" s="628"/>
      <c r="Q1813" s="628"/>
      <c r="R1813" s="628"/>
      <c r="S1813" s="628"/>
    </row>
    <row r="1814">
      <c r="A1814" s="1885"/>
      <c r="B1814" s="1886"/>
      <c r="C1814" s="645"/>
      <c r="D1814" s="645"/>
      <c r="E1814" s="647"/>
      <c r="F1814" s="647"/>
      <c r="G1814" s="648"/>
      <c r="H1814" s="628"/>
      <c r="I1814" s="628"/>
      <c r="J1814" s="628"/>
      <c r="K1814" s="628"/>
      <c r="L1814" s="628"/>
      <c r="M1814" s="628"/>
      <c r="N1814" s="628"/>
      <c r="O1814" s="628"/>
      <c r="P1814" s="628"/>
      <c r="Q1814" s="628"/>
      <c r="R1814" s="628"/>
      <c r="S1814" s="628"/>
    </row>
    <row r="1815">
      <c r="A1815" s="1885"/>
      <c r="B1815" s="1886"/>
      <c r="C1815" s="645"/>
      <c r="D1815" s="645"/>
      <c r="E1815" s="647"/>
      <c r="F1815" s="647"/>
      <c r="G1815" s="648"/>
      <c r="H1815" s="628"/>
      <c r="I1815" s="628"/>
      <c r="J1815" s="628"/>
      <c r="K1815" s="628"/>
      <c r="L1815" s="628"/>
      <c r="M1815" s="628"/>
      <c r="N1815" s="628"/>
      <c r="O1815" s="628"/>
      <c r="P1815" s="628"/>
      <c r="Q1815" s="628"/>
      <c r="R1815" s="628"/>
      <c r="S1815" s="628"/>
    </row>
    <row r="1816">
      <c r="A1816" s="1885"/>
      <c r="B1816" s="1886"/>
      <c r="C1816" s="645"/>
      <c r="D1816" s="645"/>
      <c r="E1816" s="647"/>
      <c r="F1816" s="647"/>
      <c r="G1816" s="648"/>
      <c r="H1816" s="628"/>
      <c r="I1816" s="628"/>
      <c r="J1816" s="628"/>
      <c r="K1816" s="628"/>
      <c r="L1816" s="628"/>
      <c r="M1816" s="628"/>
      <c r="N1816" s="628"/>
      <c r="O1816" s="628"/>
      <c r="P1816" s="628"/>
      <c r="Q1816" s="628"/>
      <c r="R1816" s="628"/>
      <c r="S1816" s="628"/>
    </row>
    <row r="1817">
      <c r="A1817" s="1885"/>
      <c r="B1817" s="1886"/>
      <c r="C1817" s="645"/>
      <c r="D1817" s="645"/>
      <c r="E1817" s="647"/>
      <c r="F1817" s="647"/>
      <c r="G1817" s="648"/>
      <c r="H1817" s="628"/>
      <c r="I1817" s="628"/>
      <c r="J1817" s="628"/>
      <c r="K1817" s="628"/>
      <c r="L1817" s="628"/>
      <c r="M1817" s="628"/>
      <c r="N1817" s="628"/>
      <c r="O1817" s="628"/>
      <c r="P1817" s="628"/>
      <c r="Q1817" s="628"/>
      <c r="R1817" s="628"/>
      <c r="S1817" s="628"/>
    </row>
    <row r="1818">
      <c r="A1818" s="1885"/>
      <c r="B1818" s="1886"/>
      <c r="C1818" s="645"/>
      <c r="D1818" s="645"/>
      <c r="E1818" s="647"/>
      <c r="F1818" s="647"/>
      <c r="G1818" s="648"/>
      <c r="H1818" s="628"/>
      <c r="I1818" s="628"/>
      <c r="J1818" s="628"/>
      <c r="K1818" s="628"/>
      <c r="L1818" s="628"/>
      <c r="M1818" s="628"/>
      <c r="N1818" s="628"/>
      <c r="O1818" s="628"/>
      <c r="P1818" s="628"/>
      <c r="Q1818" s="628"/>
      <c r="R1818" s="628"/>
      <c r="S1818" s="628"/>
    </row>
    <row r="1819">
      <c r="A1819" s="1885"/>
      <c r="B1819" s="1886"/>
      <c r="C1819" s="645"/>
      <c r="D1819" s="645"/>
      <c r="E1819" s="647"/>
      <c r="F1819" s="647"/>
      <c r="G1819" s="648"/>
      <c r="H1819" s="628"/>
      <c r="I1819" s="628"/>
      <c r="J1819" s="628"/>
      <c r="K1819" s="628"/>
      <c r="L1819" s="628"/>
      <c r="M1819" s="628"/>
      <c r="N1819" s="628"/>
      <c r="O1819" s="628"/>
      <c r="P1819" s="628"/>
      <c r="Q1819" s="628"/>
      <c r="R1819" s="628"/>
      <c r="S1819" s="628"/>
    </row>
    <row r="1820">
      <c r="A1820" s="1885"/>
      <c r="B1820" s="1886"/>
      <c r="C1820" s="645"/>
      <c r="D1820" s="645"/>
      <c r="E1820" s="647"/>
      <c r="F1820" s="647"/>
      <c r="G1820" s="648"/>
      <c r="H1820" s="628"/>
      <c r="I1820" s="628"/>
      <c r="J1820" s="628"/>
      <c r="K1820" s="628"/>
      <c r="L1820" s="628"/>
      <c r="M1820" s="628"/>
      <c r="N1820" s="628"/>
      <c r="O1820" s="628"/>
      <c r="P1820" s="628"/>
      <c r="Q1820" s="628"/>
      <c r="R1820" s="628"/>
      <c r="S1820" s="628"/>
    </row>
    <row r="1821">
      <c r="A1821" s="1885"/>
      <c r="B1821" s="1886"/>
      <c r="C1821" s="645"/>
      <c r="D1821" s="645"/>
      <c r="E1821" s="647"/>
      <c r="F1821" s="647"/>
      <c r="G1821" s="648"/>
      <c r="H1821" s="628"/>
      <c r="I1821" s="628"/>
      <c r="J1821" s="628"/>
      <c r="K1821" s="628"/>
      <c r="L1821" s="628"/>
      <c r="M1821" s="628"/>
      <c r="N1821" s="628"/>
      <c r="O1821" s="628"/>
      <c r="P1821" s="628"/>
      <c r="Q1821" s="628"/>
      <c r="R1821" s="628"/>
      <c r="S1821" s="628"/>
    </row>
    <row r="1822">
      <c r="A1822" s="1885"/>
      <c r="B1822" s="1886"/>
      <c r="C1822" s="645"/>
      <c r="D1822" s="645"/>
      <c r="E1822" s="647"/>
      <c r="F1822" s="647"/>
      <c r="G1822" s="648"/>
      <c r="H1822" s="628"/>
      <c r="I1822" s="628"/>
      <c r="J1822" s="628"/>
      <c r="K1822" s="628"/>
      <c r="L1822" s="628"/>
      <c r="M1822" s="628"/>
      <c r="N1822" s="628"/>
      <c r="O1822" s="628"/>
      <c r="P1822" s="628"/>
      <c r="Q1822" s="628"/>
      <c r="R1822" s="628"/>
      <c r="S1822" s="628"/>
    </row>
    <row r="1823">
      <c r="A1823" s="1885"/>
      <c r="B1823" s="1886"/>
      <c r="C1823" s="645"/>
      <c r="D1823" s="645"/>
      <c r="E1823" s="647"/>
      <c r="F1823" s="647"/>
      <c r="G1823" s="648"/>
      <c r="H1823" s="628"/>
      <c r="I1823" s="628"/>
      <c r="J1823" s="628"/>
      <c r="K1823" s="628"/>
      <c r="L1823" s="628"/>
      <c r="M1823" s="628"/>
      <c r="N1823" s="628"/>
      <c r="O1823" s="628"/>
      <c r="P1823" s="628"/>
      <c r="Q1823" s="628"/>
      <c r="R1823" s="628"/>
      <c r="S1823" s="628"/>
    </row>
    <row r="1824">
      <c r="A1824" s="1885"/>
      <c r="B1824" s="1886"/>
      <c r="C1824" s="645"/>
      <c r="D1824" s="1892"/>
      <c r="E1824" s="647"/>
      <c r="F1824" s="647"/>
      <c r="G1824" s="648"/>
      <c r="H1824" s="628"/>
      <c r="I1824" s="628"/>
      <c r="J1824" s="628"/>
      <c r="K1824" s="628"/>
      <c r="L1824" s="628"/>
      <c r="M1824" s="628"/>
      <c r="N1824" s="628"/>
      <c r="O1824" s="628"/>
      <c r="P1824" s="628"/>
      <c r="Q1824" s="628"/>
      <c r="R1824" s="628"/>
      <c r="S1824" s="628"/>
    </row>
    <row r="1825">
      <c r="A1825" s="1885"/>
      <c r="B1825" s="1886"/>
      <c r="C1825" s="645"/>
      <c r="D1825" s="1892"/>
      <c r="E1825" s="647"/>
      <c r="F1825" s="647"/>
      <c r="G1825" s="648"/>
      <c r="H1825" s="628"/>
      <c r="I1825" s="628"/>
      <c r="J1825" s="628"/>
      <c r="K1825" s="628"/>
      <c r="L1825" s="628"/>
      <c r="M1825" s="628"/>
      <c r="N1825" s="628"/>
      <c r="O1825" s="628"/>
      <c r="P1825" s="628"/>
      <c r="Q1825" s="628"/>
      <c r="R1825" s="628"/>
      <c r="S1825" s="628"/>
    </row>
    <row r="1826">
      <c r="A1826" s="1885"/>
      <c r="B1826" s="1886"/>
      <c r="C1826" s="645"/>
      <c r="D1826" s="1892"/>
      <c r="E1826" s="647"/>
      <c r="F1826" s="647"/>
      <c r="G1826" s="648"/>
      <c r="H1826" s="628"/>
      <c r="I1826" s="628"/>
      <c r="J1826" s="628"/>
      <c r="K1826" s="628"/>
      <c r="L1826" s="628"/>
      <c r="M1826" s="628"/>
      <c r="N1826" s="628"/>
      <c r="O1826" s="628"/>
      <c r="P1826" s="628"/>
      <c r="Q1826" s="628"/>
      <c r="R1826" s="628"/>
      <c r="S1826" s="628"/>
    </row>
    <row r="1827">
      <c r="A1827" s="1885"/>
      <c r="B1827" s="1886"/>
      <c r="C1827" s="645"/>
      <c r="D1827" s="1892"/>
      <c r="E1827" s="647"/>
      <c r="F1827" s="647"/>
      <c r="G1827" s="648"/>
      <c r="H1827" s="628"/>
      <c r="I1827" s="628"/>
      <c r="J1827" s="628"/>
      <c r="K1827" s="628"/>
      <c r="L1827" s="628"/>
      <c r="M1827" s="628"/>
      <c r="N1827" s="628"/>
      <c r="O1827" s="628"/>
      <c r="P1827" s="628"/>
      <c r="Q1827" s="628"/>
      <c r="R1827" s="628"/>
      <c r="S1827" s="628"/>
    </row>
    <row r="1828">
      <c r="A1828" s="1885"/>
      <c r="B1828" s="1886"/>
      <c r="C1828" s="645"/>
      <c r="D1828" s="1892"/>
      <c r="E1828" s="647"/>
      <c r="F1828" s="647"/>
      <c r="G1828" s="648"/>
      <c r="H1828" s="628"/>
      <c r="I1828" s="628"/>
      <c r="J1828" s="628"/>
      <c r="K1828" s="628"/>
      <c r="L1828" s="628"/>
      <c r="M1828" s="628"/>
      <c r="N1828" s="628"/>
      <c r="O1828" s="628"/>
      <c r="P1828" s="628"/>
      <c r="Q1828" s="628"/>
      <c r="R1828" s="628"/>
      <c r="S1828" s="628"/>
    </row>
    <row r="1829">
      <c r="A1829" s="1885"/>
      <c r="B1829" s="1886"/>
      <c r="C1829" s="645"/>
      <c r="D1829" s="1892"/>
      <c r="E1829" s="647"/>
      <c r="F1829" s="647"/>
      <c r="G1829" s="648"/>
      <c r="H1829" s="628"/>
      <c r="I1829" s="628"/>
      <c r="J1829" s="628"/>
      <c r="K1829" s="628"/>
      <c r="L1829" s="628"/>
      <c r="M1829" s="628"/>
      <c r="N1829" s="628"/>
      <c r="O1829" s="628"/>
      <c r="P1829" s="628"/>
      <c r="Q1829" s="628"/>
      <c r="R1829" s="628"/>
      <c r="S1829" s="628"/>
    </row>
    <row r="1830">
      <c r="A1830" s="1885"/>
      <c r="B1830" s="1886"/>
      <c r="C1830" s="645"/>
      <c r="D1830" s="1892"/>
      <c r="E1830" s="647"/>
      <c r="F1830" s="647"/>
      <c r="G1830" s="648"/>
      <c r="H1830" s="628"/>
      <c r="I1830" s="628"/>
      <c r="J1830" s="628"/>
      <c r="K1830" s="628"/>
      <c r="L1830" s="628"/>
      <c r="M1830" s="628"/>
      <c r="N1830" s="628"/>
      <c r="O1830" s="628"/>
      <c r="P1830" s="628"/>
      <c r="Q1830" s="628"/>
      <c r="R1830" s="628"/>
      <c r="S1830" s="628"/>
    </row>
    <row r="1831">
      <c r="A1831" s="1885"/>
      <c r="B1831" s="1886"/>
      <c r="C1831" s="645"/>
      <c r="D1831" s="1892"/>
      <c r="E1831" s="647"/>
      <c r="F1831" s="647"/>
      <c r="G1831" s="648"/>
      <c r="H1831" s="628"/>
      <c r="I1831" s="628"/>
      <c r="J1831" s="628"/>
      <c r="K1831" s="628"/>
      <c r="L1831" s="628"/>
      <c r="M1831" s="628"/>
      <c r="N1831" s="628"/>
      <c r="O1831" s="628"/>
      <c r="P1831" s="628"/>
      <c r="Q1831" s="628"/>
      <c r="R1831" s="628"/>
      <c r="S1831" s="628"/>
    </row>
    <row r="1832">
      <c r="A1832" s="1885"/>
      <c r="B1832" s="1886"/>
      <c r="C1832" s="645"/>
      <c r="D1832" s="1892"/>
      <c r="E1832" s="647"/>
      <c r="F1832" s="647"/>
      <c r="G1832" s="648"/>
      <c r="H1832" s="628"/>
      <c r="I1832" s="628"/>
      <c r="J1832" s="628"/>
      <c r="K1832" s="628"/>
      <c r="L1832" s="628"/>
      <c r="M1832" s="628"/>
      <c r="N1832" s="628"/>
      <c r="O1832" s="628"/>
      <c r="P1832" s="628"/>
      <c r="Q1832" s="628"/>
      <c r="R1832" s="628"/>
      <c r="S1832" s="628"/>
    </row>
    <row r="1833">
      <c r="A1833" s="1885"/>
      <c r="B1833" s="1886"/>
      <c r="C1833" s="645"/>
      <c r="D1833" s="1892"/>
      <c r="E1833" s="647"/>
      <c r="F1833" s="647"/>
      <c r="G1833" s="648"/>
      <c r="H1833" s="628"/>
      <c r="I1833" s="628"/>
      <c r="J1833" s="628"/>
      <c r="K1833" s="628"/>
      <c r="L1833" s="628"/>
      <c r="M1833" s="628"/>
      <c r="N1833" s="628"/>
      <c r="O1833" s="628"/>
      <c r="P1833" s="628"/>
      <c r="Q1833" s="628"/>
      <c r="R1833" s="628"/>
      <c r="S1833" s="628"/>
    </row>
    <row r="1834">
      <c r="A1834" s="1885"/>
      <c r="B1834" s="1886"/>
      <c r="C1834" s="645"/>
      <c r="D1834" s="1892"/>
      <c r="E1834" s="647"/>
      <c r="F1834" s="647"/>
      <c r="G1834" s="648"/>
      <c r="H1834" s="628"/>
      <c r="I1834" s="628"/>
      <c r="J1834" s="628"/>
      <c r="K1834" s="628"/>
      <c r="L1834" s="628"/>
      <c r="M1834" s="628"/>
      <c r="N1834" s="628"/>
      <c r="O1834" s="628"/>
      <c r="P1834" s="628"/>
      <c r="Q1834" s="628"/>
      <c r="R1834" s="628"/>
      <c r="S1834" s="628"/>
    </row>
    <row r="1835">
      <c r="A1835" s="1885"/>
      <c r="B1835" s="1886"/>
      <c r="C1835" s="645"/>
      <c r="D1835" s="1892"/>
      <c r="E1835" s="647"/>
      <c r="F1835" s="647"/>
      <c r="G1835" s="648"/>
      <c r="H1835" s="628"/>
      <c r="I1835" s="628"/>
      <c r="J1835" s="628"/>
      <c r="K1835" s="628"/>
      <c r="L1835" s="628"/>
      <c r="M1835" s="628"/>
      <c r="N1835" s="628"/>
      <c r="O1835" s="628"/>
      <c r="P1835" s="628"/>
      <c r="Q1835" s="628"/>
      <c r="R1835" s="628"/>
      <c r="S1835" s="628"/>
    </row>
    <row r="1836">
      <c r="A1836" s="1885"/>
      <c r="B1836" s="1886"/>
      <c r="C1836" s="645"/>
      <c r="D1836" s="1892"/>
      <c r="E1836" s="647"/>
      <c r="F1836" s="647"/>
      <c r="G1836" s="648"/>
      <c r="H1836" s="628"/>
      <c r="I1836" s="628"/>
      <c r="J1836" s="628"/>
      <c r="K1836" s="628"/>
      <c r="L1836" s="628"/>
      <c r="M1836" s="628"/>
      <c r="N1836" s="628"/>
      <c r="O1836" s="628"/>
      <c r="P1836" s="628"/>
      <c r="Q1836" s="628"/>
      <c r="R1836" s="628"/>
      <c r="S1836" s="628"/>
    </row>
    <row r="1837">
      <c r="A1837" s="1885"/>
      <c r="B1837" s="1886"/>
      <c r="C1837" s="645"/>
      <c r="D1837" s="1892"/>
      <c r="E1837" s="647"/>
      <c r="F1837" s="647"/>
      <c r="G1837" s="648"/>
      <c r="H1837" s="628"/>
      <c r="I1837" s="628"/>
      <c r="J1837" s="628"/>
      <c r="K1837" s="628"/>
      <c r="L1837" s="628"/>
      <c r="M1837" s="628"/>
      <c r="N1837" s="628"/>
      <c r="O1837" s="628"/>
      <c r="P1837" s="628"/>
      <c r="Q1837" s="628"/>
      <c r="R1837" s="628"/>
      <c r="S1837" s="628"/>
    </row>
    <row r="1838">
      <c r="A1838" s="1885"/>
      <c r="B1838" s="1886"/>
      <c r="C1838" s="645"/>
      <c r="D1838" s="1892"/>
      <c r="E1838" s="647"/>
      <c r="F1838" s="647"/>
      <c r="G1838" s="648"/>
      <c r="H1838" s="628"/>
      <c r="I1838" s="628"/>
      <c r="J1838" s="628"/>
      <c r="K1838" s="628"/>
      <c r="L1838" s="628"/>
      <c r="M1838" s="628"/>
      <c r="N1838" s="628"/>
      <c r="O1838" s="628"/>
      <c r="P1838" s="628"/>
      <c r="Q1838" s="628"/>
      <c r="R1838" s="628"/>
      <c r="S1838" s="628"/>
    </row>
    <row r="1839">
      <c r="A1839" s="1885"/>
      <c r="B1839" s="1886"/>
      <c r="C1839" s="645"/>
      <c r="D1839" s="1892"/>
      <c r="E1839" s="647"/>
      <c r="F1839" s="647"/>
      <c r="G1839" s="648"/>
      <c r="H1839" s="628"/>
      <c r="I1839" s="628"/>
      <c r="J1839" s="628"/>
      <c r="K1839" s="628"/>
      <c r="L1839" s="628"/>
      <c r="M1839" s="628"/>
      <c r="N1839" s="628"/>
      <c r="O1839" s="628"/>
      <c r="P1839" s="628"/>
      <c r="Q1839" s="628"/>
      <c r="R1839" s="628"/>
      <c r="S1839" s="628"/>
    </row>
    <row r="1840">
      <c r="A1840" s="1885"/>
      <c r="B1840" s="1886"/>
      <c r="C1840" s="645"/>
      <c r="D1840" s="1892"/>
      <c r="E1840" s="647"/>
      <c r="F1840" s="647"/>
      <c r="G1840" s="648"/>
      <c r="H1840" s="628"/>
      <c r="I1840" s="628"/>
      <c r="J1840" s="628"/>
      <c r="K1840" s="628"/>
      <c r="L1840" s="628"/>
      <c r="M1840" s="628"/>
      <c r="N1840" s="628"/>
      <c r="O1840" s="628"/>
      <c r="P1840" s="628"/>
      <c r="Q1840" s="628"/>
      <c r="R1840" s="628"/>
      <c r="S1840" s="628"/>
    </row>
    <row r="1841">
      <c r="A1841" s="1885"/>
      <c r="B1841" s="1886"/>
      <c r="C1841" s="645"/>
      <c r="D1841" s="1892"/>
      <c r="E1841" s="647"/>
      <c r="F1841" s="647"/>
      <c r="G1841" s="648"/>
      <c r="H1841" s="628"/>
      <c r="I1841" s="628"/>
      <c r="J1841" s="628"/>
      <c r="K1841" s="628"/>
      <c r="L1841" s="628"/>
      <c r="M1841" s="628"/>
      <c r="N1841" s="628"/>
      <c r="O1841" s="628"/>
      <c r="P1841" s="628"/>
      <c r="Q1841" s="628"/>
      <c r="R1841" s="628"/>
      <c r="S1841" s="628"/>
    </row>
    <row r="1842">
      <c r="A1842" s="1885"/>
      <c r="B1842" s="1886"/>
      <c r="C1842" s="645"/>
      <c r="D1842" s="1892"/>
      <c r="E1842" s="647"/>
      <c r="F1842" s="647"/>
      <c r="G1842" s="648"/>
      <c r="H1842" s="628"/>
      <c r="I1842" s="628"/>
      <c r="J1842" s="628"/>
      <c r="K1842" s="628"/>
      <c r="L1842" s="628"/>
      <c r="M1842" s="628"/>
      <c r="N1842" s="628"/>
      <c r="O1842" s="628"/>
      <c r="P1842" s="628"/>
      <c r="Q1842" s="628"/>
      <c r="R1842" s="628"/>
      <c r="S1842" s="628"/>
    </row>
    <row r="1843">
      <c r="A1843" s="1885"/>
      <c r="B1843" s="1886"/>
      <c r="C1843" s="645"/>
      <c r="D1843" s="1892"/>
      <c r="E1843" s="647"/>
      <c r="F1843" s="647"/>
      <c r="G1843" s="648"/>
      <c r="H1843" s="628"/>
      <c r="I1843" s="628"/>
      <c r="J1843" s="628"/>
      <c r="K1843" s="628"/>
      <c r="L1843" s="628"/>
      <c r="M1843" s="628"/>
      <c r="N1843" s="628"/>
      <c r="O1843" s="628"/>
      <c r="P1843" s="628"/>
      <c r="Q1843" s="628"/>
      <c r="R1843" s="628"/>
      <c r="S1843" s="628"/>
    </row>
    <row r="1844">
      <c r="A1844" s="1885"/>
      <c r="B1844" s="1886"/>
      <c r="C1844" s="645"/>
      <c r="D1844" s="1892"/>
      <c r="E1844" s="647"/>
      <c r="F1844" s="647"/>
      <c r="G1844" s="648"/>
      <c r="H1844" s="628"/>
      <c r="I1844" s="628"/>
      <c r="J1844" s="628"/>
      <c r="K1844" s="628"/>
      <c r="L1844" s="628"/>
      <c r="M1844" s="628"/>
      <c r="N1844" s="628"/>
      <c r="O1844" s="628"/>
      <c r="P1844" s="628"/>
      <c r="Q1844" s="628"/>
      <c r="R1844" s="628"/>
      <c r="S1844" s="628"/>
    </row>
    <row r="1845">
      <c r="A1845" s="1885"/>
      <c r="B1845" s="1886"/>
      <c r="C1845" s="645"/>
      <c r="D1845" s="1892"/>
      <c r="E1845" s="647"/>
      <c r="F1845" s="647"/>
      <c r="G1845" s="648"/>
      <c r="H1845" s="628"/>
      <c r="I1845" s="628"/>
      <c r="J1845" s="628"/>
      <c r="K1845" s="628"/>
      <c r="L1845" s="628"/>
      <c r="M1845" s="628"/>
      <c r="N1845" s="628"/>
      <c r="O1845" s="628"/>
      <c r="P1845" s="628"/>
      <c r="Q1845" s="628"/>
      <c r="R1845" s="628"/>
      <c r="S1845" s="628"/>
    </row>
    <row r="1846">
      <c r="A1846" s="1885"/>
      <c r="B1846" s="1886"/>
      <c r="C1846" s="645"/>
      <c r="D1846" s="1892"/>
      <c r="E1846" s="647"/>
      <c r="F1846" s="647"/>
      <c r="G1846" s="648"/>
      <c r="H1846" s="628"/>
      <c r="I1846" s="628"/>
      <c r="J1846" s="628"/>
      <c r="K1846" s="628"/>
      <c r="L1846" s="628"/>
      <c r="M1846" s="628"/>
      <c r="N1846" s="628"/>
      <c r="O1846" s="628"/>
      <c r="P1846" s="628"/>
      <c r="Q1846" s="628"/>
      <c r="R1846" s="628"/>
      <c r="S1846" s="628"/>
    </row>
    <row r="1847">
      <c r="A1847" s="1885"/>
      <c r="B1847" s="1886"/>
      <c r="C1847" s="645"/>
      <c r="D1847" s="1892"/>
      <c r="E1847" s="647"/>
      <c r="F1847" s="647"/>
      <c r="G1847" s="648"/>
      <c r="H1847" s="628"/>
      <c r="I1847" s="628"/>
      <c r="J1847" s="628"/>
      <c r="K1847" s="628"/>
      <c r="L1847" s="628"/>
      <c r="M1847" s="628"/>
      <c r="N1847" s="628"/>
      <c r="O1847" s="628"/>
      <c r="P1847" s="628"/>
      <c r="Q1847" s="628"/>
      <c r="R1847" s="628"/>
      <c r="S1847" s="628"/>
    </row>
    <row r="1848">
      <c r="A1848" s="1885"/>
      <c r="B1848" s="1886"/>
      <c r="C1848" s="645"/>
      <c r="D1848" s="1892"/>
      <c r="E1848" s="647"/>
      <c r="F1848" s="647"/>
      <c r="G1848" s="648"/>
      <c r="H1848" s="628"/>
      <c r="I1848" s="628"/>
      <c r="J1848" s="628"/>
      <c r="K1848" s="628"/>
      <c r="L1848" s="628"/>
      <c r="M1848" s="628"/>
      <c r="N1848" s="628"/>
      <c r="O1848" s="628"/>
      <c r="P1848" s="628"/>
      <c r="Q1848" s="628"/>
      <c r="R1848" s="628"/>
      <c r="S1848" s="628"/>
    </row>
    <row r="1849">
      <c r="A1849" s="1885"/>
      <c r="B1849" s="1886"/>
      <c r="C1849" s="645"/>
      <c r="D1849" s="1892"/>
      <c r="E1849" s="647"/>
      <c r="F1849" s="647"/>
      <c r="G1849" s="648"/>
      <c r="H1849" s="628"/>
      <c r="I1849" s="628"/>
      <c r="J1849" s="628"/>
      <c r="K1849" s="628"/>
      <c r="L1849" s="628"/>
      <c r="M1849" s="628"/>
      <c r="N1849" s="628"/>
      <c r="O1849" s="628"/>
      <c r="P1849" s="628"/>
      <c r="Q1849" s="628"/>
      <c r="R1849" s="628"/>
      <c r="S1849" s="628"/>
    </row>
    <row r="1850">
      <c r="A1850" s="1885"/>
      <c r="B1850" s="1886"/>
      <c r="C1850" s="645"/>
      <c r="D1850" s="1892"/>
      <c r="E1850" s="647"/>
      <c r="F1850" s="647"/>
      <c r="G1850" s="648"/>
      <c r="H1850" s="628"/>
      <c r="I1850" s="628"/>
      <c r="J1850" s="628"/>
      <c r="K1850" s="628"/>
      <c r="L1850" s="628"/>
      <c r="M1850" s="628"/>
      <c r="N1850" s="628"/>
      <c r="O1850" s="628"/>
      <c r="P1850" s="628"/>
      <c r="Q1850" s="628"/>
      <c r="R1850" s="628"/>
      <c r="S1850" s="628"/>
    </row>
    <row r="1851">
      <c r="A1851" s="1885"/>
      <c r="B1851" s="1886"/>
      <c r="C1851" s="645"/>
      <c r="D1851" s="1892"/>
      <c r="E1851" s="647"/>
      <c r="F1851" s="647"/>
      <c r="G1851" s="648"/>
      <c r="H1851" s="628"/>
      <c r="I1851" s="628"/>
      <c r="J1851" s="628"/>
      <c r="K1851" s="628"/>
      <c r="L1851" s="628"/>
      <c r="M1851" s="628"/>
      <c r="N1851" s="628"/>
      <c r="O1851" s="628"/>
      <c r="P1851" s="628"/>
      <c r="Q1851" s="628"/>
      <c r="R1851" s="628"/>
      <c r="S1851" s="628"/>
    </row>
    <row r="1852">
      <c r="A1852" s="1885"/>
      <c r="B1852" s="1886"/>
      <c r="C1852" s="645"/>
      <c r="D1852" s="1892"/>
      <c r="E1852" s="647"/>
      <c r="F1852" s="647"/>
      <c r="G1852" s="648"/>
      <c r="H1852" s="628"/>
      <c r="I1852" s="628"/>
      <c r="J1852" s="628"/>
      <c r="K1852" s="628"/>
      <c r="L1852" s="628"/>
      <c r="M1852" s="628"/>
      <c r="N1852" s="628"/>
      <c r="O1852" s="628"/>
      <c r="P1852" s="628"/>
      <c r="Q1852" s="628"/>
      <c r="R1852" s="628"/>
      <c r="S1852" s="628"/>
    </row>
    <row r="1853">
      <c r="A1853" s="1885"/>
      <c r="B1853" s="1886"/>
      <c r="C1853" s="645"/>
      <c r="D1853" s="1892"/>
      <c r="E1853" s="647"/>
      <c r="F1853" s="647"/>
      <c r="G1853" s="648"/>
      <c r="H1853" s="628"/>
      <c r="I1853" s="628"/>
      <c r="J1853" s="628"/>
      <c r="K1853" s="628"/>
      <c r="L1853" s="628"/>
      <c r="M1853" s="628"/>
      <c r="N1853" s="628"/>
      <c r="O1853" s="628"/>
      <c r="P1853" s="628"/>
      <c r="Q1853" s="628"/>
      <c r="R1853" s="628"/>
      <c r="S1853" s="628"/>
    </row>
    <row r="1854">
      <c r="A1854" s="1885"/>
      <c r="B1854" s="1886"/>
      <c r="C1854" s="645"/>
      <c r="D1854" s="1892"/>
      <c r="E1854" s="647"/>
      <c r="F1854" s="647"/>
      <c r="G1854" s="648"/>
      <c r="H1854" s="628"/>
      <c r="I1854" s="628"/>
      <c r="J1854" s="628"/>
      <c r="K1854" s="628"/>
      <c r="L1854" s="628"/>
      <c r="M1854" s="628"/>
      <c r="N1854" s="628"/>
      <c r="O1854" s="628"/>
      <c r="P1854" s="628"/>
      <c r="Q1854" s="628"/>
      <c r="R1854" s="628"/>
      <c r="S1854" s="628"/>
    </row>
    <row r="1855">
      <c r="A1855" s="1885"/>
      <c r="B1855" s="1886"/>
      <c r="C1855" s="645"/>
      <c r="D1855" s="1892"/>
      <c r="E1855" s="647"/>
      <c r="F1855" s="647"/>
      <c r="G1855" s="648"/>
      <c r="H1855" s="628"/>
      <c r="I1855" s="628"/>
      <c r="J1855" s="628"/>
      <c r="K1855" s="628"/>
      <c r="L1855" s="628"/>
      <c r="M1855" s="628"/>
      <c r="N1855" s="628"/>
      <c r="O1855" s="628"/>
      <c r="P1855" s="628"/>
      <c r="Q1855" s="628"/>
      <c r="R1855" s="628"/>
      <c r="S1855" s="628"/>
    </row>
    <row r="1856">
      <c r="A1856" s="1885"/>
      <c r="B1856" s="1886"/>
      <c r="C1856" s="645"/>
      <c r="D1856" s="1892"/>
      <c r="E1856" s="647"/>
      <c r="F1856" s="647"/>
      <c r="G1856" s="648"/>
      <c r="H1856" s="628"/>
      <c r="I1856" s="628"/>
      <c r="J1856" s="628"/>
      <c r="K1856" s="628"/>
      <c r="L1856" s="628"/>
      <c r="M1856" s="628"/>
      <c r="N1856" s="628"/>
      <c r="O1856" s="628"/>
      <c r="P1856" s="628"/>
      <c r="Q1856" s="628"/>
      <c r="R1856" s="628"/>
      <c r="S1856" s="628"/>
    </row>
    <row r="1857">
      <c r="A1857" s="1885"/>
      <c r="B1857" s="1886"/>
      <c r="C1857" s="645"/>
      <c r="D1857" s="1892"/>
      <c r="E1857" s="647"/>
      <c r="F1857" s="647"/>
      <c r="G1857" s="648"/>
      <c r="H1857" s="628"/>
      <c r="I1857" s="628"/>
      <c r="J1857" s="628"/>
      <c r="K1857" s="628"/>
      <c r="L1857" s="628"/>
      <c r="M1857" s="628"/>
      <c r="N1857" s="628"/>
      <c r="O1857" s="628"/>
      <c r="P1857" s="628"/>
      <c r="Q1857" s="628"/>
      <c r="R1857" s="628"/>
      <c r="S1857" s="628"/>
    </row>
    <row r="1858">
      <c r="A1858" s="1885"/>
      <c r="B1858" s="1886"/>
      <c r="C1858" s="645"/>
      <c r="D1858" s="1892"/>
      <c r="E1858" s="647"/>
      <c r="F1858" s="647"/>
      <c r="G1858" s="648"/>
      <c r="H1858" s="628"/>
      <c r="I1858" s="628"/>
      <c r="J1858" s="628"/>
      <c r="K1858" s="628"/>
      <c r="L1858" s="628"/>
      <c r="M1858" s="628"/>
      <c r="N1858" s="628"/>
      <c r="O1858" s="628"/>
      <c r="P1858" s="628"/>
      <c r="Q1858" s="628"/>
      <c r="R1858" s="628"/>
      <c r="S1858" s="628"/>
    </row>
    <row r="1859">
      <c r="A1859" s="1885"/>
      <c r="B1859" s="1886"/>
      <c r="C1859" s="645"/>
      <c r="D1859" s="1892"/>
      <c r="E1859" s="647"/>
      <c r="F1859" s="647"/>
      <c r="G1859" s="648"/>
      <c r="H1859" s="628"/>
      <c r="I1859" s="628"/>
      <c r="J1859" s="628"/>
      <c r="K1859" s="628"/>
      <c r="L1859" s="628"/>
      <c r="M1859" s="628"/>
      <c r="N1859" s="628"/>
      <c r="O1859" s="628"/>
      <c r="P1859" s="628"/>
      <c r="Q1859" s="628"/>
      <c r="R1859" s="628"/>
      <c r="S1859" s="628"/>
    </row>
    <row r="1860">
      <c r="A1860" s="1885"/>
      <c r="B1860" s="1886"/>
      <c r="C1860" s="645"/>
      <c r="D1860" s="1892"/>
      <c r="E1860" s="647"/>
      <c r="F1860" s="647"/>
      <c r="G1860" s="648"/>
      <c r="H1860" s="628"/>
      <c r="I1860" s="628"/>
      <c r="J1860" s="628"/>
      <c r="K1860" s="628"/>
      <c r="L1860" s="628"/>
      <c r="M1860" s="628"/>
      <c r="N1860" s="628"/>
      <c r="O1860" s="628"/>
      <c r="P1860" s="628"/>
      <c r="Q1860" s="628"/>
      <c r="R1860" s="628"/>
      <c r="S1860" s="628"/>
    </row>
    <row r="1861">
      <c r="A1861" s="1885"/>
      <c r="B1861" s="1886"/>
      <c r="C1861" s="645"/>
      <c r="D1861" s="1892"/>
      <c r="E1861" s="647"/>
      <c r="F1861" s="647"/>
      <c r="G1861" s="648"/>
      <c r="H1861" s="628"/>
      <c r="I1861" s="628"/>
      <c r="J1861" s="628"/>
      <c r="K1861" s="628"/>
      <c r="L1861" s="628"/>
      <c r="M1861" s="628"/>
      <c r="N1861" s="628"/>
      <c r="O1861" s="628"/>
      <c r="P1861" s="628"/>
      <c r="Q1861" s="628"/>
      <c r="R1861" s="628"/>
      <c r="S1861" s="628"/>
    </row>
    <row r="1862">
      <c r="A1862" s="1885"/>
      <c r="B1862" s="1886"/>
      <c r="C1862" s="645"/>
      <c r="D1862" s="1892"/>
      <c r="E1862" s="647"/>
      <c r="F1862" s="647"/>
      <c r="G1862" s="648"/>
      <c r="H1862" s="628"/>
      <c r="I1862" s="628"/>
      <c r="J1862" s="628"/>
      <c r="K1862" s="628"/>
      <c r="L1862" s="628"/>
      <c r="M1862" s="628"/>
      <c r="N1862" s="628"/>
      <c r="O1862" s="628"/>
      <c r="P1862" s="628"/>
      <c r="Q1862" s="628"/>
      <c r="R1862" s="628"/>
      <c r="S1862" s="628"/>
    </row>
    <row r="1863">
      <c r="A1863" s="1885"/>
      <c r="B1863" s="1886"/>
      <c r="C1863" s="645"/>
      <c r="D1863" s="1892"/>
      <c r="E1863" s="647"/>
      <c r="F1863" s="647"/>
      <c r="G1863" s="648"/>
      <c r="H1863" s="628"/>
      <c r="I1863" s="628"/>
      <c r="J1863" s="628"/>
      <c r="K1863" s="628"/>
      <c r="L1863" s="628"/>
      <c r="M1863" s="628"/>
      <c r="N1863" s="628"/>
      <c r="O1863" s="628"/>
      <c r="P1863" s="628"/>
      <c r="Q1863" s="628"/>
      <c r="R1863" s="628"/>
      <c r="S1863" s="628"/>
    </row>
    <row r="1864">
      <c r="A1864" s="1885"/>
      <c r="B1864" s="1886"/>
      <c r="C1864" s="645"/>
      <c r="D1864" s="1892"/>
      <c r="E1864" s="647"/>
      <c r="F1864" s="647"/>
      <c r="G1864" s="648"/>
      <c r="H1864" s="628"/>
      <c r="I1864" s="628"/>
      <c r="J1864" s="628"/>
      <c r="K1864" s="628"/>
      <c r="L1864" s="628"/>
      <c r="M1864" s="628"/>
      <c r="N1864" s="628"/>
      <c r="O1864" s="628"/>
      <c r="P1864" s="628"/>
      <c r="Q1864" s="628"/>
      <c r="R1864" s="628"/>
      <c r="S1864" s="628"/>
    </row>
    <row r="1865">
      <c r="A1865" s="1885"/>
      <c r="B1865" s="1886"/>
      <c r="C1865" s="645"/>
      <c r="D1865" s="1892"/>
      <c r="E1865" s="647"/>
      <c r="F1865" s="647"/>
      <c r="G1865" s="648"/>
      <c r="H1865" s="628"/>
      <c r="I1865" s="628"/>
      <c r="J1865" s="628"/>
      <c r="K1865" s="628"/>
      <c r="L1865" s="628"/>
      <c r="M1865" s="628"/>
      <c r="N1865" s="628"/>
      <c r="O1865" s="628"/>
      <c r="P1865" s="628"/>
      <c r="Q1865" s="628"/>
      <c r="R1865" s="628"/>
      <c r="S1865" s="628"/>
    </row>
    <row r="1866">
      <c r="A1866" s="1885"/>
      <c r="B1866" s="1886"/>
      <c r="C1866" s="645"/>
      <c r="D1866" s="1892"/>
      <c r="E1866" s="647"/>
      <c r="F1866" s="647"/>
      <c r="G1866" s="648"/>
      <c r="H1866" s="628"/>
      <c r="I1866" s="628"/>
      <c r="J1866" s="628"/>
      <c r="K1866" s="628"/>
      <c r="L1866" s="628"/>
      <c r="M1866" s="628"/>
      <c r="N1866" s="628"/>
      <c r="O1866" s="628"/>
      <c r="P1866" s="628"/>
      <c r="Q1866" s="628"/>
      <c r="R1866" s="628"/>
      <c r="S1866" s="628"/>
    </row>
    <row r="1867">
      <c r="A1867" s="1885"/>
      <c r="B1867" s="1886"/>
      <c r="C1867" s="645"/>
      <c r="D1867" s="1892"/>
      <c r="E1867" s="647"/>
      <c r="F1867" s="647"/>
      <c r="G1867" s="648"/>
      <c r="H1867" s="628"/>
      <c r="I1867" s="628"/>
      <c r="J1867" s="628"/>
      <c r="K1867" s="628"/>
      <c r="L1867" s="628"/>
      <c r="M1867" s="628"/>
      <c r="N1867" s="628"/>
      <c r="O1867" s="628"/>
      <c r="P1867" s="628"/>
      <c r="Q1867" s="628"/>
      <c r="R1867" s="628"/>
      <c r="S1867" s="628"/>
    </row>
    <row r="1868">
      <c r="A1868" s="1885"/>
      <c r="B1868" s="1886"/>
      <c r="C1868" s="645"/>
      <c r="D1868" s="1892"/>
      <c r="E1868" s="647"/>
      <c r="F1868" s="647"/>
      <c r="G1868" s="648"/>
      <c r="H1868" s="628"/>
      <c r="I1868" s="628"/>
      <c r="J1868" s="628"/>
      <c r="K1868" s="628"/>
      <c r="L1868" s="628"/>
      <c r="M1868" s="628"/>
      <c r="N1868" s="628"/>
      <c r="O1868" s="628"/>
      <c r="P1868" s="628"/>
      <c r="Q1868" s="628"/>
      <c r="R1868" s="628"/>
      <c r="S1868" s="628"/>
    </row>
    <row r="1869">
      <c r="A1869" s="1885"/>
      <c r="B1869" s="1886"/>
      <c r="C1869" s="645"/>
      <c r="D1869" s="1892"/>
      <c r="E1869" s="647"/>
      <c r="F1869" s="647"/>
      <c r="G1869" s="648"/>
      <c r="H1869" s="628"/>
      <c r="I1869" s="628"/>
      <c r="J1869" s="628"/>
      <c r="K1869" s="628"/>
      <c r="L1869" s="628"/>
      <c r="M1869" s="628"/>
      <c r="N1869" s="628"/>
      <c r="O1869" s="628"/>
      <c r="P1869" s="628"/>
      <c r="Q1869" s="628"/>
      <c r="R1869" s="628"/>
      <c r="S1869" s="628"/>
    </row>
    <row r="1870">
      <c r="A1870" s="1885"/>
      <c r="B1870" s="1886"/>
      <c r="C1870" s="645"/>
      <c r="D1870" s="1892"/>
      <c r="E1870" s="647"/>
      <c r="F1870" s="647"/>
      <c r="G1870" s="648"/>
      <c r="H1870" s="628"/>
      <c r="I1870" s="628"/>
      <c r="J1870" s="628"/>
      <c r="K1870" s="628"/>
      <c r="L1870" s="628"/>
      <c r="M1870" s="628"/>
      <c r="N1870" s="628"/>
      <c r="O1870" s="628"/>
      <c r="P1870" s="628"/>
      <c r="Q1870" s="628"/>
      <c r="R1870" s="628"/>
      <c r="S1870" s="628"/>
    </row>
    <row r="1871">
      <c r="A1871" s="1885"/>
      <c r="B1871" s="1886"/>
      <c r="C1871" s="645"/>
      <c r="D1871" s="1892"/>
      <c r="E1871" s="647"/>
      <c r="F1871" s="647"/>
      <c r="G1871" s="648"/>
      <c r="H1871" s="628"/>
      <c r="I1871" s="628"/>
      <c r="J1871" s="628"/>
      <c r="K1871" s="628"/>
      <c r="L1871" s="628"/>
      <c r="M1871" s="628"/>
      <c r="N1871" s="628"/>
      <c r="O1871" s="628"/>
      <c r="P1871" s="628"/>
      <c r="Q1871" s="628"/>
      <c r="R1871" s="628"/>
      <c r="S1871" s="628"/>
    </row>
    <row r="1872">
      <c r="A1872" s="1885"/>
      <c r="B1872" s="1886"/>
      <c r="C1872" s="645"/>
      <c r="D1872" s="1892"/>
      <c r="E1872" s="647"/>
      <c r="F1872" s="647"/>
      <c r="G1872" s="648"/>
      <c r="H1872" s="628"/>
      <c r="I1872" s="628"/>
      <c r="J1872" s="628"/>
      <c r="K1872" s="628"/>
      <c r="L1872" s="628"/>
      <c r="M1872" s="628"/>
      <c r="N1872" s="628"/>
      <c r="O1872" s="628"/>
      <c r="P1872" s="628"/>
      <c r="Q1872" s="628"/>
      <c r="R1872" s="628"/>
      <c r="S1872" s="628"/>
    </row>
    <row r="1873">
      <c r="A1873" s="1885"/>
      <c r="B1873" s="1886"/>
      <c r="C1873" s="645"/>
      <c r="D1873" s="1892"/>
      <c r="E1873" s="647"/>
      <c r="F1873" s="647"/>
      <c r="G1873" s="648"/>
      <c r="H1873" s="628"/>
      <c r="I1873" s="628"/>
      <c r="J1873" s="628"/>
      <c r="K1873" s="628"/>
      <c r="L1873" s="628"/>
      <c r="M1873" s="628"/>
      <c r="N1873" s="628"/>
      <c r="O1873" s="628"/>
      <c r="P1873" s="628"/>
      <c r="Q1873" s="628"/>
      <c r="R1873" s="628"/>
      <c r="S1873" s="628"/>
    </row>
    <row r="1874">
      <c r="A1874" s="1885"/>
      <c r="B1874" s="1886"/>
      <c r="C1874" s="645"/>
      <c r="D1874" s="1892"/>
      <c r="E1874" s="647"/>
      <c r="F1874" s="647"/>
      <c r="G1874" s="648"/>
      <c r="H1874" s="628"/>
      <c r="I1874" s="628"/>
      <c r="J1874" s="628"/>
      <c r="K1874" s="628"/>
      <c r="L1874" s="628"/>
      <c r="M1874" s="628"/>
      <c r="N1874" s="628"/>
      <c r="O1874" s="628"/>
      <c r="P1874" s="628"/>
      <c r="Q1874" s="628"/>
      <c r="R1874" s="628"/>
      <c r="S1874" s="628"/>
    </row>
    <row r="1875">
      <c r="A1875" s="1885"/>
      <c r="B1875" s="1886"/>
      <c r="C1875" s="645"/>
      <c r="D1875" s="1892"/>
      <c r="E1875" s="647"/>
      <c r="F1875" s="647"/>
      <c r="G1875" s="648"/>
      <c r="H1875" s="628"/>
      <c r="I1875" s="628"/>
      <c r="J1875" s="628"/>
      <c r="K1875" s="628"/>
      <c r="L1875" s="628"/>
      <c r="M1875" s="628"/>
      <c r="N1875" s="628"/>
      <c r="O1875" s="628"/>
      <c r="P1875" s="628"/>
      <c r="Q1875" s="628"/>
      <c r="R1875" s="628"/>
      <c r="S1875" s="628"/>
    </row>
    <row r="1876">
      <c r="A1876" s="1885"/>
      <c r="B1876" s="1886"/>
      <c r="C1876" s="645"/>
      <c r="D1876" s="1892"/>
      <c r="E1876" s="647"/>
      <c r="F1876" s="647"/>
      <c r="G1876" s="648"/>
      <c r="H1876" s="628"/>
      <c r="I1876" s="628"/>
      <c r="J1876" s="628"/>
      <c r="K1876" s="628"/>
      <c r="L1876" s="628"/>
      <c r="M1876" s="628"/>
      <c r="N1876" s="628"/>
      <c r="O1876" s="628"/>
      <c r="P1876" s="628"/>
      <c r="Q1876" s="628"/>
      <c r="R1876" s="628"/>
      <c r="S1876" s="628"/>
    </row>
    <row r="1877">
      <c r="A1877" s="1885"/>
      <c r="B1877" s="1886"/>
      <c r="C1877" s="645"/>
      <c r="D1877" s="1892"/>
      <c r="E1877" s="647"/>
      <c r="F1877" s="647"/>
      <c r="G1877" s="648"/>
      <c r="H1877" s="628"/>
      <c r="I1877" s="628"/>
      <c r="J1877" s="628"/>
      <c r="K1877" s="628"/>
      <c r="L1877" s="628"/>
      <c r="M1877" s="628"/>
      <c r="N1877" s="628"/>
      <c r="O1877" s="628"/>
      <c r="P1877" s="628"/>
      <c r="Q1877" s="628"/>
      <c r="R1877" s="628"/>
      <c r="S1877" s="628"/>
    </row>
    <row r="1878">
      <c r="A1878" s="1885"/>
      <c r="B1878" s="1886"/>
      <c r="C1878" s="645"/>
      <c r="D1878" s="1892"/>
      <c r="E1878" s="647"/>
      <c r="F1878" s="647"/>
      <c r="G1878" s="648"/>
      <c r="H1878" s="628"/>
      <c r="I1878" s="628"/>
      <c r="J1878" s="628"/>
      <c r="K1878" s="628"/>
      <c r="L1878" s="628"/>
      <c r="M1878" s="628"/>
      <c r="N1878" s="628"/>
      <c r="O1878" s="628"/>
      <c r="P1878" s="628"/>
      <c r="Q1878" s="628"/>
      <c r="R1878" s="628"/>
      <c r="S1878" s="628"/>
    </row>
    <row r="1879">
      <c r="A1879" s="1885"/>
      <c r="B1879" s="1886"/>
      <c r="C1879" s="645"/>
      <c r="D1879" s="1892"/>
      <c r="E1879" s="647"/>
      <c r="F1879" s="647"/>
      <c r="G1879" s="648"/>
      <c r="H1879" s="628"/>
      <c r="I1879" s="628"/>
      <c r="J1879" s="628"/>
      <c r="K1879" s="628"/>
      <c r="L1879" s="628"/>
      <c r="M1879" s="628"/>
      <c r="N1879" s="628"/>
      <c r="O1879" s="628"/>
      <c r="P1879" s="628"/>
      <c r="Q1879" s="628"/>
      <c r="R1879" s="628"/>
      <c r="S1879" s="628"/>
    </row>
    <row r="1880">
      <c r="A1880" s="1885"/>
      <c r="B1880" s="1886"/>
      <c r="C1880" s="645"/>
      <c r="D1880" s="1892"/>
      <c r="E1880" s="647"/>
      <c r="F1880" s="647"/>
      <c r="G1880" s="648"/>
      <c r="H1880" s="628"/>
      <c r="I1880" s="628"/>
      <c r="J1880" s="628"/>
      <c r="K1880" s="628"/>
      <c r="L1880" s="628"/>
      <c r="M1880" s="628"/>
      <c r="N1880" s="628"/>
      <c r="O1880" s="628"/>
      <c r="P1880" s="628"/>
      <c r="Q1880" s="628"/>
      <c r="R1880" s="628"/>
      <c r="S1880" s="628"/>
    </row>
    <row r="1881">
      <c r="A1881" s="1885"/>
      <c r="B1881" s="1886"/>
      <c r="C1881" s="645"/>
      <c r="D1881" s="1892"/>
      <c r="E1881" s="647"/>
      <c r="F1881" s="647"/>
      <c r="G1881" s="648"/>
      <c r="H1881" s="628"/>
      <c r="I1881" s="628"/>
      <c r="J1881" s="628"/>
      <c r="K1881" s="628"/>
      <c r="L1881" s="628"/>
      <c r="M1881" s="628"/>
      <c r="N1881" s="628"/>
      <c r="O1881" s="628"/>
      <c r="P1881" s="628"/>
      <c r="Q1881" s="628"/>
      <c r="R1881" s="628"/>
      <c r="S1881" s="628"/>
    </row>
    <row r="1882">
      <c r="A1882" s="1885"/>
      <c r="B1882" s="1886"/>
      <c r="C1882" s="645"/>
      <c r="D1882" s="1892"/>
      <c r="E1882" s="647"/>
      <c r="F1882" s="647"/>
      <c r="G1882" s="648"/>
      <c r="H1882" s="628"/>
      <c r="I1882" s="628"/>
      <c r="J1882" s="628"/>
      <c r="K1882" s="628"/>
      <c r="L1882" s="628"/>
      <c r="M1882" s="628"/>
      <c r="N1882" s="628"/>
      <c r="O1882" s="628"/>
      <c r="P1882" s="628"/>
      <c r="Q1882" s="628"/>
      <c r="R1882" s="628"/>
      <c r="S1882" s="628"/>
    </row>
    <row r="1883">
      <c r="A1883" s="1885"/>
      <c r="B1883" s="1886"/>
      <c r="C1883" s="645"/>
      <c r="D1883" s="1892"/>
      <c r="E1883" s="647"/>
      <c r="F1883" s="647"/>
      <c r="G1883" s="648"/>
      <c r="H1883" s="628"/>
      <c r="I1883" s="628"/>
      <c r="J1883" s="628"/>
      <c r="K1883" s="628"/>
      <c r="L1883" s="628"/>
      <c r="M1883" s="628"/>
      <c r="N1883" s="628"/>
      <c r="O1883" s="628"/>
      <c r="P1883" s="628"/>
      <c r="Q1883" s="628"/>
      <c r="R1883" s="628"/>
      <c r="S1883" s="628"/>
    </row>
    <row r="1884">
      <c r="A1884" s="1885"/>
      <c r="B1884" s="1886"/>
      <c r="C1884" s="645"/>
      <c r="D1884" s="1892"/>
      <c r="E1884" s="647"/>
      <c r="F1884" s="647"/>
      <c r="G1884" s="648"/>
      <c r="H1884" s="628"/>
      <c r="I1884" s="628"/>
      <c r="J1884" s="628"/>
      <c r="K1884" s="628"/>
      <c r="L1884" s="628"/>
      <c r="M1884" s="628"/>
      <c r="N1884" s="628"/>
      <c r="O1884" s="628"/>
      <c r="P1884" s="628"/>
      <c r="Q1884" s="628"/>
      <c r="R1884" s="628"/>
      <c r="S1884" s="628"/>
    </row>
    <row r="1885">
      <c r="A1885" s="1885"/>
      <c r="B1885" s="1886"/>
      <c r="C1885" s="645"/>
      <c r="D1885" s="1892"/>
      <c r="E1885" s="647"/>
      <c r="F1885" s="647"/>
      <c r="G1885" s="648"/>
      <c r="H1885" s="628"/>
      <c r="I1885" s="628"/>
      <c r="J1885" s="628"/>
      <c r="K1885" s="628"/>
      <c r="L1885" s="628"/>
      <c r="M1885" s="628"/>
      <c r="N1885" s="628"/>
      <c r="O1885" s="628"/>
      <c r="P1885" s="628"/>
      <c r="Q1885" s="628"/>
      <c r="R1885" s="628"/>
      <c r="S1885" s="628"/>
    </row>
    <row r="1886">
      <c r="A1886" s="1885"/>
      <c r="B1886" s="1886"/>
      <c r="C1886" s="645"/>
      <c r="D1886" s="1892"/>
      <c r="E1886" s="647"/>
      <c r="F1886" s="647"/>
      <c r="G1886" s="648"/>
      <c r="H1886" s="628"/>
      <c r="I1886" s="628"/>
      <c r="J1886" s="628"/>
      <c r="K1886" s="628"/>
      <c r="L1886" s="628"/>
      <c r="M1886" s="628"/>
      <c r="N1886" s="628"/>
      <c r="O1886" s="628"/>
      <c r="P1886" s="628"/>
      <c r="Q1886" s="628"/>
      <c r="R1886" s="628"/>
      <c r="S1886" s="628"/>
    </row>
    <row r="1887">
      <c r="A1887" s="1885"/>
      <c r="B1887" s="1886"/>
      <c r="C1887" s="645"/>
      <c r="D1887" s="1892"/>
      <c r="E1887" s="647"/>
      <c r="F1887" s="647"/>
      <c r="G1887" s="648"/>
      <c r="H1887" s="628"/>
      <c r="I1887" s="628"/>
      <c r="J1887" s="628"/>
      <c r="K1887" s="628"/>
      <c r="L1887" s="628"/>
      <c r="M1887" s="628"/>
      <c r="N1887" s="628"/>
      <c r="O1887" s="628"/>
      <c r="P1887" s="628"/>
      <c r="Q1887" s="628"/>
      <c r="R1887" s="628"/>
      <c r="S1887" s="628"/>
    </row>
    <row r="1888">
      <c r="A1888" s="1885"/>
      <c r="B1888" s="1886"/>
      <c r="C1888" s="645"/>
      <c r="D1888" s="1892"/>
      <c r="E1888" s="647"/>
      <c r="F1888" s="647"/>
      <c r="G1888" s="648"/>
      <c r="H1888" s="628"/>
      <c r="I1888" s="628"/>
      <c r="J1888" s="628"/>
      <c r="K1888" s="628"/>
      <c r="L1888" s="628"/>
      <c r="M1888" s="628"/>
      <c r="N1888" s="628"/>
      <c r="O1888" s="628"/>
      <c r="P1888" s="628"/>
      <c r="Q1888" s="628"/>
      <c r="R1888" s="628"/>
      <c r="S1888" s="628"/>
    </row>
    <row r="1889">
      <c r="A1889" s="1885"/>
      <c r="B1889" s="1886"/>
      <c r="C1889" s="645"/>
      <c r="D1889" s="1892"/>
      <c r="E1889" s="647"/>
      <c r="F1889" s="647"/>
      <c r="G1889" s="648"/>
      <c r="H1889" s="628"/>
      <c r="I1889" s="628"/>
      <c r="J1889" s="628"/>
      <c r="K1889" s="628"/>
      <c r="L1889" s="628"/>
      <c r="M1889" s="628"/>
      <c r="N1889" s="628"/>
      <c r="O1889" s="628"/>
      <c r="P1889" s="628"/>
      <c r="Q1889" s="628"/>
      <c r="R1889" s="628"/>
      <c r="S1889" s="628"/>
    </row>
    <row r="1890">
      <c r="A1890" s="1885"/>
      <c r="B1890" s="1886"/>
      <c r="C1890" s="645"/>
      <c r="D1890" s="1892"/>
      <c r="E1890" s="647"/>
      <c r="F1890" s="647"/>
      <c r="G1890" s="648"/>
      <c r="H1890" s="628"/>
      <c r="I1890" s="628"/>
      <c r="J1890" s="628"/>
      <c r="K1890" s="628"/>
      <c r="L1890" s="628"/>
      <c r="M1890" s="628"/>
      <c r="N1890" s="628"/>
      <c r="O1890" s="628"/>
      <c r="P1890" s="628"/>
      <c r="Q1890" s="628"/>
      <c r="R1890" s="628"/>
      <c r="S1890" s="628"/>
    </row>
    <row r="1891">
      <c r="A1891" s="1885"/>
      <c r="B1891" s="1886"/>
      <c r="C1891" s="645"/>
      <c r="D1891" s="1892"/>
      <c r="E1891" s="647"/>
      <c r="F1891" s="647"/>
      <c r="G1891" s="648"/>
      <c r="H1891" s="628"/>
      <c r="I1891" s="628"/>
      <c r="J1891" s="628"/>
      <c r="K1891" s="628"/>
      <c r="L1891" s="628"/>
      <c r="M1891" s="628"/>
      <c r="N1891" s="628"/>
      <c r="O1891" s="628"/>
      <c r="P1891" s="628"/>
      <c r="Q1891" s="628"/>
      <c r="R1891" s="628"/>
      <c r="S1891" s="628"/>
    </row>
    <row r="1892">
      <c r="A1892" s="1885"/>
      <c r="B1892" s="1886"/>
      <c r="C1892" s="645"/>
      <c r="D1892" s="1892"/>
      <c r="E1892" s="647"/>
      <c r="F1892" s="647"/>
      <c r="G1892" s="648"/>
      <c r="H1892" s="628"/>
      <c r="I1892" s="628"/>
      <c r="J1892" s="628"/>
      <c r="K1892" s="628"/>
      <c r="L1892" s="628"/>
      <c r="M1892" s="628"/>
      <c r="N1892" s="628"/>
      <c r="O1892" s="628"/>
      <c r="P1892" s="628"/>
      <c r="Q1892" s="628"/>
      <c r="R1892" s="628"/>
      <c r="S1892" s="628"/>
    </row>
    <row r="1893">
      <c r="A1893" s="1885"/>
      <c r="B1893" s="1886"/>
      <c r="C1893" s="645"/>
      <c r="D1893" s="1892"/>
      <c r="E1893" s="647"/>
      <c r="F1893" s="647"/>
      <c r="G1893" s="648"/>
      <c r="H1893" s="628"/>
      <c r="I1893" s="628"/>
      <c r="J1893" s="628"/>
      <c r="K1893" s="628"/>
      <c r="L1893" s="628"/>
      <c r="M1893" s="628"/>
      <c r="N1893" s="628"/>
      <c r="O1893" s="628"/>
      <c r="P1893" s="628"/>
      <c r="Q1893" s="628"/>
      <c r="R1893" s="628"/>
      <c r="S1893" s="628"/>
    </row>
    <row r="1894">
      <c r="A1894" s="1885"/>
      <c r="B1894" s="1886"/>
      <c r="C1894" s="645"/>
      <c r="D1894" s="1892"/>
      <c r="E1894" s="647"/>
      <c r="F1894" s="647"/>
      <c r="G1894" s="648"/>
      <c r="H1894" s="628"/>
      <c r="I1894" s="628"/>
      <c r="J1894" s="628"/>
      <c r="K1894" s="628"/>
      <c r="L1894" s="628"/>
      <c r="M1894" s="628"/>
      <c r="N1894" s="628"/>
      <c r="O1894" s="628"/>
      <c r="P1894" s="628"/>
      <c r="Q1894" s="628"/>
      <c r="R1894" s="628"/>
      <c r="S1894" s="628"/>
    </row>
    <row r="1895">
      <c r="A1895" s="1885"/>
      <c r="B1895" s="1886"/>
      <c r="C1895" s="645"/>
      <c r="D1895" s="1892"/>
      <c r="E1895" s="647"/>
      <c r="F1895" s="647"/>
      <c r="G1895" s="648"/>
      <c r="H1895" s="628"/>
      <c r="I1895" s="628"/>
      <c r="J1895" s="628"/>
      <c r="K1895" s="628"/>
      <c r="L1895" s="628"/>
      <c r="M1895" s="628"/>
      <c r="N1895" s="628"/>
      <c r="O1895" s="628"/>
      <c r="P1895" s="628"/>
      <c r="Q1895" s="628"/>
      <c r="R1895" s="628"/>
      <c r="S1895" s="628"/>
    </row>
    <row r="1896">
      <c r="A1896" s="1885"/>
      <c r="B1896" s="1886"/>
      <c r="C1896" s="645"/>
      <c r="D1896" s="1892"/>
      <c r="E1896" s="647"/>
      <c r="F1896" s="647"/>
      <c r="G1896" s="648"/>
      <c r="H1896" s="628"/>
      <c r="I1896" s="628"/>
      <c r="J1896" s="628"/>
      <c r="K1896" s="628"/>
      <c r="L1896" s="628"/>
      <c r="M1896" s="628"/>
      <c r="N1896" s="628"/>
      <c r="O1896" s="628"/>
      <c r="P1896" s="628"/>
      <c r="Q1896" s="628"/>
      <c r="R1896" s="628"/>
      <c r="S1896" s="628"/>
    </row>
    <row r="1897">
      <c r="A1897" s="1885"/>
      <c r="B1897" s="1886"/>
      <c r="C1897" s="645"/>
      <c r="D1897" s="1892"/>
      <c r="E1897" s="647"/>
      <c r="F1897" s="647"/>
      <c r="G1897" s="648"/>
      <c r="H1897" s="628"/>
      <c r="I1897" s="628"/>
      <c r="J1897" s="628"/>
      <c r="K1897" s="628"/>
      <c r="L1897" s="628"/>
      <c r="M1897" s="628"/>
      <c r="N1897" s="628"/>
      <c r="O1897" s="628"/>
      <c r="P1897" s="628"/>
      <c r="Q1897" s="628"/>
      <c r="R1897" s="628"/>
      <c r="S1897" s="628"/>
    </row>
    <row r="1898">
      <c r="A1898" s="1885"/>
      <c r="B1898" s="1886"/>
      <c r="C1898" s="645"/>
      <c r="D1898" s="1892"/>
      <c r="E1898" s="647"/>
      <c r="F1898" s="647"/>
      <c r="G1898" s="648"/>
      <c r="H1898" s="628"/>
      <c r="I1898" s="628"/>
      <c r="J1898" s="628"/>
      <c r="K1898" s="628"/>
      <c r="L1898" s="628"/>
      <c r="M1898" s="628"/>
      <c r="N1898" s="628"/>
      <c r="O1898" s="628"/>
      <c r="P1898" s="628"/>
      <c r="Q1898" s="628"/>
      <c r="R1898" s="628"/>
      <c r="S1898" s="628"/>
    </row>
    <row r="1899">
      <c r="A1899" s="1885"/>
      <c r="B1899" s="1886"/>
      <c r="C1899" s="645"/>
      <c r="D1899" s="1892"/>
      <c r="E1899" s="647"/>
      <c r="F1899" s="647"/>
      <c r="G1899" s="648"/>
      <c r="H1899" s="628"/>
      <c r="I1899" s="628"/>
      <c r="J1899" s="628"/>
      <c r="K1899" s="628"/>
      <c r="L1899" s="628"/>
      <c r="M1899" s="628"/>
      <c r="N1899" s="628"/>
      <c r="O1899" s="628"/>
      <c r="P1899" s="628"/>
      <c r="Q1899" s="628"/>
      <c r="R1899" s="628"/>
      <c r="S1899" s="628"/>
    </row>
    <row r="1900">
      <c r="A1900" s="1885"/>
      <c r="B1900" s="1886"/>
      <c r="C1900" s="645"/>
      <c r="D1900" s="1892"/>
      <c r="E1900" s="647"/>
      <c r="F1900" s="647"/>
      <c r="G1900" s="648"/>
      <c r="H1900" s="628"/>
      <c r="I1900" s="628"/>
      <c r="J1900" s="628"/>
      <c r="K1900" s="628"/>
      <c r="L1900" s="628"/>
      <c r="M1900" s="628"/>
      <c r="N1900" s="628"/>
      <c r="O1900" s="628"/>
      <c r="P1900" s="628"/>
      <c r="Q1900" s="628"/>
      <c r="R1900" s="628"/>
      <c r="S1900" s="628"/>
    </row>
    <row r="1901">
      <c r="A1901" s="1885"/>
      <c r="B1901" s="1886"/>
      <c r="C1901" s="645"/>
      <c r="D1901" s="1892"/>
      <c r="E1901" s="647"/>
      <c r="F1901" s="647"/>
      <c r="G1901" s="648"/>
      <c r="H1901" s="628"/>
      <c r="I1901" s="628"/>
      <c r="J1901" s="628"/>
      <c r="K1901" s="628"/>
      <c r="L1901" s="628"/>
      <c r="M1901" s="628"/>
      <c r="N1901" s="628"/>
      <c r="O1901" s="628"/>
      <c r="P1901" s="628"/>
      <c r="Q1901" s="628"/>
      <c r="R1901" s="628"/>
      <c r="S1901" s="628"/>
    </row>
    <row r="1902">
      <c r="A1902" s="1885"/>
      <c r="B1902" s="1886"/>
      <c r="C1902" s="645"/>
      <c r="D1902" s="1892"/>
      <c r="E1902" s="647"/>
      <c r="F1902" s="647"/>
      <c r="G1902" s="648"/>
      <c r="H1902" s="628"/>
      <c r="I1902" s="628"/>
      <c r="J1902" s="628"/>
      <c r="K1902" s="628"/>
      <c r="L1902" s="628"/>
      <c r="M1902" s="628"/>
      <c r="N1902" s="628"/>
      <c r="O1902" s="628"/>
      <c r="P1902" s="628"/>
      <c r="Q1902" s="628"/>
      <c r="R1902" s="628"/>
      <c r="S1902" s="628"/>
    </row>
    <row r="1903">
      <c r="A1903" s="1885"/>
      <c r="B1903" s="1886"/>
      <c r="C1903" s="645"/>
      <c r="D1903" s="1892"/>
      <c r="E1903" s="647"/>
      <c r="F1903" s="647"/>
      <c r="G1903" s="648"/>
      <c r="H1903" s="628"/>
      <c r="I1903" s="628"/>
      <c r="J1903" s="628"/>
      <c r="K1903" s="628"/>
      <c r="L1903" s="628"/>
      <c r="M1903" s="628"/>
      <c r="N1903" s="628"/>
      <c r="O1903" s="628"/>
      <c r="P1903" s="628"/>
      <c r="Q1903" s="628"/>
      <c r="R1903" s="628"/>
      <c r="S1903" s="628"/>
    </row>
    <row r="1904">
      <c r="A1904" s="1885"/>
      <c r="B1904" s="1886"/>
      <c r="C1904" s="645"/>
      <c r="D1904" s="1892"/>
      <c r="E1904" s="647"/>
      <c r="F1904" s="647"/>
      <c r="G1904" s="648"/>
      <c r="H1904" s="628"/>
      <c r="I1904" s="628"/>
      <c r="J1904" s="628"/>
      <c r="K1904" s="628"/>
      <c r="L1904" s="628"/>
      <c r="M1904" s="628"/>
      <c r="N1904" s="628"/>
      <c r="O1904" s="628"/>
      <c r="P1904" s="628"/>
      <c r="Q1904" s="628"/>
      <c r="R1904" s="628"/>
      <c r="S1904" s="628"/>
    </row>
    <row r="1905">
      <c r="A1905" s="1885"/>
      <c r="B1905" s="1886"/>
      <c r="C1905" s="645"/>
      <c r="D1905" s="1892"/>
      <c r="E1905" s="647"/>
      <c r="F1905" s="647"/>
      <c r="G1905" s="648"/>
      <c r="H1905" s="628"/>
      <c r="I1905" s="628"/>
      <c r="J1905" s="628"/>
      <c r="K1905" s="628"/>
      <c r="L1905" s="628"/>
      <c r="M1905" s="628"/>
      <c r="N1905" s="628"/>
      <c r="O1905" s="628"/>
      <c r="P1905" s="628"/>
      <c r="Q1905" s="628"/>
      <c r="R1905" s="628"/>
      <c r="S1905" s="628"/>
    </row>
    <row r="1906">
      <c r="A1906" s="1885"/>
      <c r="B1906" s="1886"/>
      <c r="C1906" s="645"/>
      <c r="D1906" s="1892"/>
      <c r="E1906" s="647"/>
      <c r="F1906" s="647"/>
      <c r="G1906" s="648"/>
      <c r="H1906" s="628"/>
      <c r="I1906" s="628"/>
      <c r="J1906" s="628"/>
      <c r="K1906" s="628"/>
      <c r="L1906" s="628"/>
      <c r="M1906" s="628"/>
      <c r="N1906" s="628"/>
      <c r="O1906" s="628"/>
      <c r="P1906" s="628"/>
      <c r="Q1906" s="628"/>
      <c r="R1906" s="628"/>
      <c r="S1906" s="628"/>
    </row>
    <row r="1907">
      <c r="A1907" s="1885"/>
      <c r="B1907" s="1886"/>
      <c r="C1907" s="645"/>
      <c r="D1907" s="1892"/>
      <c r="E1907" s="647"/>
      <c r="F1907" s="647"/>
      <c r="G1907" s="648"/>
      <c r="H1907" s="628"/>
      <c r="I1907" s="628"/>
      <c r="J1907" s="628"/>
      <c r="K1907" s="628"/>
      <c r="L1907" s="628"/>
      <c r="M1907" s="628"/>
      <c r="N1907" s="628"/>
      <c r="O1907" s="628"/>
      <c r="P1907" s="628"/>
      <c r="Q1907" s="628"/>
      <c r="R1907" s="628"/>
      <c r="S1907" s="628"/>
    </row>
    <row r="1908">
      <c r="A1908" s="1885"/>
      <c r="B1908" s="1886"/>
      <c r="C1908" s="645"/>
      <c r="D1908" s="1892"/>
      <c r="E1908" s="647"/>
      <c r="F1908" s="647"/>
      <c r="G1908" s="648"/>
      <c r="H1908" s="628"/>
      <c r="I1908" s="628"/>
      <c r="J1908" s="628"/>
      <c r="K1908" s="628"/>
      <c r="L1908" s="628"/>
      <c r="M1908" s="628"/>
      <c r="N1908" s="628"/>
      <c r="O1908" s="628"/>
      <c r="P1908" s="628"/>
      <c r="Q1908" s="628"/>
      <c r="R1908" s="628"/>
      <c r="S1908" s="628"/>
    </row>
    <row r="1909">
      <c r="A1909" s="1885"/>
      <c r="B1909" s="1886"/>
      <c r="C1909" s="645"/>
      <c r="D1909" s="1892"/>
      <c r="E1909" s="647"/>
      <c r="F1909" s="647"/>
      <c r="G1909" s="648"/>
      <c r="H1909" s="628"/>
      <c r="I1909" s="628"/>
      <c r="J1909" s="628"/>
      <c r="K1909" s="628"/>
      <c r="L1909" s="628"/>
      <c r="M1909" s="628"/>
      <c r="N1909" s="628"/>
      <c r="O1909" s="628"/>
      <c r="P1909" s="628"/>
      <c r="Q1909" s="628"/>
      <c r="R1909" s="628"/>
      <c r="S1909" s="628"/>
    </row>
    <row r="1910">
      <c r="A1910" s="1885"/>
      <c r="B1910" s="1886"/>
      <c r="C1910" s="645"/>
      <c r="D1910" s="1892"/>
      <c r="E1910" s="647"/>
      <c r="F1910" s="647"/>
      <c r="G1910" s="648"/>
      <c r="H1910" s="628"/>
      <c r="I1910" s="628"/>
      <c r="J1910" s="628"/>
      <c r="K1910" s="628"/>
      <c r="L1910" s="628"/>
      <c r="M1910" s="628"/>
      <c r="N1910" s="628"/>
      <c r="O1910" s="628"/>
      <c r="P1910" s="628"/>
      <c r="Q1910" s="628"/>
      <c r="R1910" s="628"/>
      <c r="S1910" s="628"/>
    </row>
    <row r="1911">
      <c r="A1911" s="1885"/>
      <c r="B1911" s="1886"/>
      <c r="C1911" s="645"/>
      <c r="D1911" s="1892"/>
      <c r="E1911" s="647"/>
      <c r="F1911" s="647"/>
      <c r="G1911" s="648"/>
      <c r="H1911" s="628"/>
      <c r="I1911" s="628"/>
      <c r="J1911" s="628"/>
      <c r="K1911" s="628"/>
      <c r="L1911" s="628"/>
      <c r="M1911" s="628"/>
      <c r="N1911" s="628"/>
      <c r="O1911" s="628"/>
      <c r="P1911" s="628"/>
      <c r="Q1911" s="628"/>
      <c r="R1911" s="628"/>
      <c r="S1911" s="628"/>
    </row>
    <row r="1912">
      <c r="A1912" s="1885"/>
      <c r="B1912" s="1886"/>
      <c r="C1912" s="645"/>
      <c r="D1912" s="1892"/>
      <c r="E1912" s="647"/>
      <c r="F1912" s="647"/>
      <c r="G1912" s="648"/>
      <c r="H1912" s="628"/>
      <c r="I1912" s="628"/>
      <c r="J1912" s="628"/>
      <c r="K1912" s="628"/>
      <c r="L1912" s="628"/>
      <c r="M1912" s="628"/>
      <c r="N1912" s="628"/>
      <c r="O1912" s="628"/>
      <c r="P1912" s="628"/>
      <c r="Q1912" s="628"/>
      <c r="R1912" s="628"/>
      <c r="S1912" s="628"/>
    </row>
    <row r="1913">
      <c r="A1913" s="1885"/>
      <c r="B1913" s="1886"/>
      <c r="C1913" s="645"/>
      <c r="D1913" s="1892"/>
      <c r="E1913" s="647"/>
      <c r="F1913" s="647"/>
      <c r="G1913" s="648"/>
      <c r="H1913" s="628"/>
      <c r="I1913" s="628"/>
      <c r="J1913" s="628"/>
      <c r="K1913" s="628"/>
      <c r="L1913" s="628"/>
      <c r="M1913" s="628"/>
      <c r="N1913" s="628"/>
      <c r="O1913" s="628"/>
      <c r="P1913" s="628"/>
      <c r="Q1913" s="628"/>
      <c r="R1913" s="628"/>
      <c r="S1913" s="628"/>
    </row>
    <row r="1914">
      <c r="A1914" s="1885"/>
      <c r="B1914" s="1886"/>
      <c r="C1914" s="645"/>
      <c r="D1914" s="1892"/>
      <c r="E1914" s="647"/>
      <c r="F1914" s="647"/>
      <c r="G1914" s="648"/>
      <c r="H1914" s="628"/>
      <c r="I1914" s="628"/>
      <c r="J1914" s="628"/>
      <c r="K1914" s="628"/>
      <c r="L1914" s="628"/>
      <c r="M1914" s="628"/>
      <c r="N1914" s="628"/>
      <c r="O1914" s="628"/>
      <c r="P1914" s="628"/>
      <c r="Q1914" s="628"/>
      <c r="R1914" s="628"/>
      <c r="S1914" s="628"/>
    </row>
    <row r="1915">
      <c r="A1915" s="1885"/>
      <c r="B1915" s="1886"/>
      <c r="C1915" s="645"/>
      <c r="D1915" s="1892"/>
      <c r="E1915" s="647"/>
      <c r="F1915" s="647"/>
      <c r="G1915" s="648"/>
      <c r="H1915" s="628"/>
      <c r="I1915" s="628"/>
      <c r="J1915" s="628"/>
      <c r="K1915" s="628"/>
      <c r="L1915" s="628"/>
      <c r="M1915" s="628"/>
      <c r="N1915" s="628"/>
      <c r="O1915" s="628"/>
      <c r="P1915" s="628"/>
      <c r="Q1915" s="628"/>
      <c r="R1915" s="628"/>
      <c r="S1915" s="628"/>
    </row>
    <row r="1916">
      <c r="A1916" s="1885"/>
      <c r="B1916" s="1886"/>
      <c r="C1916" s="645"/>
      <c r="D1916" s="1892"/>
      <c r="E1916" s="647"/>
      <c r="F1916" s="647"/>
      <c r="G1916" s="648"/>
      <c r="H1916" s="628"/>
      <c r="I1916" s="628"/>
      <c r="J1916" s="628"/>
      <c r="K1916" s="628"/>
      <c r="L1916" s="628"/>
      <c r="M1916" s="628"/>
      <c r="N1916" s="628"/>
      <c r="O1916" s="628"/>
      <c r="P1916" s="628"/>
      <c r="Q1916" s="628"/>
      <c r="R1916" s="628"/>
      <c r="S1916" s="628"/>
    </row>
    <row r="1917">
      <c r="A1917" s="1885"/>
      <c r="B1917" s="1886"/>
      <c r="C1917" s="645"/>
      <c r="D1917" s="1892"/>
      <c r="E1917" s="647"/>
      <c r="F1917" s="647"/>
      <c r="G1917" s="648"/>
      <c r="H1917" s="628"/>
      <c r="I1917" s="628"/>
      <c r="J1917" s="628"/>
      <c r="K1917" s="628"/>
      <c r="L1917" s="628"/>
      <c r="M1917" s="628"/>
      <c r="N1917" s="628"/>
      <c r="O1917" s="628"/>
      <c r="P1917" s="628"/>
      <c r="Q1917" s="628"/>
      <c r="R1917" s="628"/>
      <c r="S1917" s="628"/>
    </row>
    <row r="1918">
      <c r="A1918" s="1885"/>
      <c r="B1918" s="1886"/>
      <c r="C1918" s="645"/>
      <c r="D1918" s="1892"/>
      <c r="E1918" s="647"/>
      <c r="F1918" s="647"/>
      <c r="G1918" s="648"/>
      <c r="H1918" s="628"/>
      <c r="I1918" s="628"/>
      <c r="J1918" s="628"/>
      <c r="K1918" s="628"/>
      <c r="L1918" s="628"/>
      <c r="M1918" s="628"/>
      <c r="N1918" s="628"/>
      <c r="O1918" s="628"/>
      <c r="P1918" s="628"/>
      <c r="Q1918" s="628"/>
      <c r="R1918" s="628"/>
      <c r="S1918" s="628"/>
    </row>
    <row r="1919">
      <c r="A1919" s="1885"/>
      <c r="B1919" s="1886"/>
      <c r="C1919" s="645"/>
      <c r="D1919" s="1892"/>
      <c r="E1919" s="647"/>
      <c r="F1919" s="647"/>
      <c r="G1919" s="648"/>
      <c r="H1919" s="628"/>
      <c r="I1919" s="628"/>
      <c r="J1919" s="628"/>
      <c r="K1919" s="628"/>
      <c r="L1919" s="628"/>
      <c r="M1919" s="628"/>
      <c r="N1919" s="628"/>
      <c r="O1919" s="628"/>
      <c r="P1919" s="628"/>
      <c r="Q1919" s="628"/>
      <c r="R1919" s="628"/>
      <c r="S1919" s="628"/>
    </row>
    <row r="1920">
      <c r="A1920" s="1885"/>
      <c r="B1920" s="1886"/>
      <c r="C1920" s="645"/>
      <c r="D1920" s="1892"/>
      <c r="E1920" s="647"/>
      <c r="F1920" s="647"/>
      <c r="G1920" s="648"/>
      <c r="H1920" s="628"/>
      <c r="I1920" s="628"/>
      <c r="J1920" s="628"/>
      <c r="K1920" s="628"/>
      <c r="L1920" s="628"/>
      <c r="M1920" s="628"/>
      <c r="N1920" s="628"/>
      <c r="O1920" s="628"/>
      <c r="P1920" s="628"/>
      <c r="Q1920" s="628"/>
      <c r="R1920" s="628"/>
      <c r="S1920" s="628"/>
    </row>
    <row r="1921">
      <c r="A1921" s="1885"/>
      <c r="B1921" s="1886"/>
      <c r="C1921" s="645"/>
      <c r="D1921" s="1892"/>
      <c r="E1921" s="647"/>
      <c r="F1921" s="647"/>
      <c r="G1921" s="648"/>
      <c r="H1921" s="628"/>
      <c r="I1921" s="628"/>
      <c r="J1921" s="628"/>
      <c r="K1921" s="628"/>
      <c r="L1921" s="628"/>
      <c r="M1921" s="628"/>
      <c r="N1921" s="628"/>
      <c r="O1921" s="628"/>
      <c r="P1921" s="628"/>
      <c r="Q1921" s="628"/>
      <c r="R1921" s="628"/>
      <c r="S1921" s="628"/>
    </row>
    <row r="1922">
      <c r="A1922" s="1885"/>
      <c r="B1922" s="1886"/>
      <c r="C1922" s="645"/>
      <c r="D1922" s="1892"/>
      <c r="E1922" s="647"/>
      <c r="F1922" s="647"/>
      <c r="G1922" s="648"/>
      <c r="H1922" s="628"/>
      <c r="I1922" s="628"/>
      <c r="J1922" s="628"/>
      <c r="K1922" s="628"/>
      <c r="L1922" s="628"/>
      <c r="M1922" s="628"/>
      <c r="N1922" s="628"/>
      <c r="O1922" s="628"/>
      <c r="P1922" s="628"/>
      <c r="Q1922" s="628"/>
      <c r="R1922" s="628"/>
      <c r="S1922" s="628"/>
    </row>
    <row r="1923">
      <c r="A1923" s="1885"/>
      <c r="B1923" s="1886"/>
      <c r="C1923" s="645"/>
      <c r="D1923" s="1892"/>
      <c r="E1923" s="647"/>
      <c r="F1923" s="647"/>
      <c r="G1923" s="648"/>
      <c r="H1923" s="628"/>
      <c r="I1923" s="628"/>
      <c r="J1923" s="628"/>
      <c r="K1923" s="628"/>
      <c r="L1923" s="628"/>
      <c r="M1923" s="628"/>
      <c r="N1923" s="628"/>
      <c r="O1923" s="628"/>
      <c r="P1923" s="628"/>
      <c r="Q1923" s="628"/>
      <c r="R1923" s="628"/>
      <c r="S1923" s="628"/>
    </row>
    <row r="1924">
      <c r="A1924" s="1885"/>
      <c r="B1924" s="1886"/>
      <c r="C1924" s="645"/>
      <c r="D1924" s="1892"/>
      <c r="E1924" s="647"/>
      <c r="F1924" s="647"/>
      <c r="G1924" s="648"/>
      <c r="H1924" s="628"/>
      <c r="I1924" s="628"/>
      <c r="J1924" s="628"/>
      <c r="K1924" s="628"/>
      <c r="L1924" s="628"/>
      <c r="M1924" s="628"/>
      <c r="N1924" s="628"/>
      <c r="O1924" s="628"/>
      <c r="P1924" s="628"/>
      <c r="Q1924" s="628"/>
      <c r="R1924" s="628"/>
      <c r="S1924" s="628"/>
    </row>
    <row r="1925">
      <c r="A1925" s="1885"/>
      <c r="B1925" s="1886"/>
      <c r="C1925" s="645"/>
      <c r="D1925" s="1892"/>
      <c r="E1925" s="647"/>
      <c r="F1925" s="647"/>
      <c r="G1925" s="648"/>
      <c r="H1925" s="628"/>
      <c r="I1925" s="628"/>
      <c r="J1925" s="628"/>
      <c r="K1925" s="628"/>
      <c r="L1925" s="628"/>
      <c r="M1925" s="628"/>
      <c r="N1925" s="628"/>
      <c r="O1925" s="628"/>
      <c r="P1925" s="628"/>
      <c r="Q1925" s="628"/>
      <c r="R1925" s="628"/>
      <c r="S1925" s="628"/>
    </row>
    <row r="1926">
      <c r="A1926" s="1885"/>
      <c r="B1926" s="1886"/>
      <c r="C1926" s="645"/>
      <c r="D1926" s="1892"/>
      <c r="E1926" s="647"/>
      <c r="F1926" s="647"/>
      <c r="G1926" s="648"/>
      <c r="H1926" s="628"/>
      <c r="I1926" s="628"/>
      <c r="J1926" s="628"/>
      <c r="K1926" s="628"/>
      <c r="L1926" s="628"/>
      <c r="M1926" s="628"/>
      <c r="N1926" s="628"/>
      <c r="O1926" s="628"/>
      <c r="P1926" s="628"/>
      <c r="Q1926" s="628"/>
      <c r="R1926" s="628"/>
      <c r="S1926" s="628"/>
    </row>
    <row r="1927">
      <c r="A1927" s="1885"/>
      <c r="B1927" s="1886"/>
      <c r="C1927" s="645"/>
      <c r="D1927" s="1892"/>
      <c r="E1927" s="647"/>
      <c r="F1927" s="647"/>
      <c r="G1927" s="648"/>
      <c r="H1927" s="628"/>
      <c r="I1927" s="628"/>
      <c r="J1927" s="628"/>
      <c r="K1927" s="628"/>
      <c r="L1927" s="628"/>
      <c r="M1927" s="628"/>
      <c r="N1927" s="628"/>
      <c r="O1927" s="628"/>
      <c r="P1927" s="628"/>
      <c r="Q1927" s="628"/>
      <c r="R1927" s="628"/>
      <c r="S1927" s="628"/>
    </row>
    <row r="1928">
      <c r="A1928" s="1885"/>
      <c r="B1928" s="1886"/>
      <c r="C1928" s="645"/>
      <c r="D1928" s="1892"/>
      <c r="E1928" s="647"/>
      <c r="F1928" s="647"/>
      <c r="G1928" s="648"/>
      <c r="H1928" s="628"/>
      <c r="I1928" s="628"/>
      <c r="J1928" s="628"/>
      <c r="K1928" s="628"/>
      <c r="L1928" s="628"/>
      <c r="M1928" s="628"/>
      <c r="N1928" s="628"/>
      <c r="O1928" s="628"/>
      <c r="P1928" s="628"/>
      <c r="Q1928" s="628"/>
      <c r="R1928" s="628"/>
      <c r="S1928" s="628"/>
    </row>
    <row r="1929">
      <c r="A1929" s="1885"/>
      <c r="B1929" s="1886"/>
      <c r="C1929" s="645"/>
      <c r="D1929" s="1892"/>
      <c r="E1929" s="647"/>
      <c r="F1929" s="647"/>
      <c r="G1929" s="648"/>
      <c r="H1929" s="628"/>
      <c r="I1929" s="628"/>
      <c r="J1929" s="628"/>
      <c r="K1929" s="628"/>
      <c r="L1929" s="628"/>
      <c r="M1929" s="628"/>
      <c r="N1929" s="628"/>
      <c r="O1929" s="628"/>
      <c r="P1929" s="628"/>
      <c r="Q1929" s="628"/>
      <c r="R1929" s="628"/>
      <c r="S1929" s="628"/>
    </row>
    <row r="1930">
      <c r="A1930" s="1885"/>
      <c r="B1930" s="1886"/>
      <c r="C1930" s="645"/>
      <c r="D1930" s="1892"/>
      <c r="E1930" s="647"/>
      <c r="F1930" s="647"/>
      <c r="G1930" s="648"/>
      <c r="H1930" s="628"/>
      <c r="I1930" s="628"/>
      <c r="J1930" s="628"/>
      <c r="K1930" s="628"/>
      <c r="L1930" s="628"/>
      <c r="M1930" s="628"/>
      <c r="N1930" s="628"/>
      <c r="O1930" s="628"/>
      <c r="P1930" s="628"/>
      <c r="Q1930" s="628"/>
      <c r="R1930" s="628"/>
      <c r="S1930" s="628"/>
    </row>
    <row r="1931">
      <c r="A1931" s="1885"/>
      <c r="B1931" s="1886"/>
      <c r="C1931" s="645"/>
      <c r="D1931" s="1892"/>
      <c r="E1931" s="647"/>
      <c r="F1931" s="647"/>
      <c r="G1931" s="648"/>
      <c r="H1931" s="628"/>
      <c r="I1931" s="628"/>
      <c r="J1931" s="628"/>
      <c r="K1931" s="628"/>
      <c r="L1931" s="628"/>
      <c r="M1931" s="628"/>
      <c r="N1931" s="628"/>
      <c r="O1931" s="628"/>
      <c r="P1931" s="628"/>
      <c r="Q1931" s="628"/>
      <c r="R1931" s="628"/>
      <c r="S1931" s="628"/>
    </row>
    <row r="1932">
      <c r="A1932" s="1885"/>
      <c r="B1932" s="1886"/>
      <c r="C1932" s="645"/>
      <c r="D1932" s="1892"/>
      <c r="E1932" s="647"/>
      <c r="F1932" s="647"/>
      <c r="G1932" s="648"/>
      <c r="H1932" s="628"/>
      <c r="I1932" s="628"/>
      <c r="J1932" s="628"/>
      <c r="K1932" s="628"/>
      <c r="L1932" s="628"/>
      <c r="M1932" s="628"/>
      <c r="N1932" s="628"/>
      <c r="O1932" s="628"/>
      <c r="P1932" s="628"/>
      <c r="Q1932" s="628"/>
      <c r="R1932" s="628"/>
      <c r="S1932" s="628"/>
    </row>
    <row r="1933">
      <c r="A1933" s="1885"/>
      <c r="B1933" s="1886"/>
      <c r="C1933" s="645"/>
      <c r="D1933" s="1892"/>
      <c r="E1933" s="647"/>
      <c r="F1933" s="647"/>
      <c r="G1933" s="648"/>
      <c r="H1933" s="628"/>
      <c r="I1933" s="628"/>
      <c r="J1933" s="628"/>
      <c r="K1933" s="628"/>
      <c r="L1933" s="628"/>
      <c r="M1933" s="628"/>
      <c r="N1933" s="628"/>
      <c r="O1933" s="628"/>
      <c r="P1933" s="628"/>
      <c r="Q1933" s="628"/>
      <c r="R1933" s="628"/>
      <c r="S1933" s="628"/>
    </row>
    <row r="1934">
      <c r="A1934" s="1885"/>
      <c r="B1934" s="1886"/>
      <c r="C1934" s="645"/>
      <c r="D1934" s="1892"/>
      <c r="E1934" s="647"/>
      <c r="F1934" s="647"/>
      <c r="G1934" s="648"/>
      <c r="H1934" s="628"/>
      <c r="I1934" s="628"/>
      <c r="J1934" s="628"/>
      <c r="K1934" s="628"/>
      <c r="L1934" s="628"/>
      <c r="M1934" s="628"/>
      <c r="N1934" s="628"/>
      <c r="O1934" s="628"/>
      <c r="P1934" s="628"/>
      <c r="Q1934" s="628"/>
      <c r="R1934" s="628"/>
      <c r="S1934" s="628"/>
    </row>
    <row r="1935">
      <c r="A1935" s="1885"/>
      <c r="B1935" s="1886"/>
      <c r="C1935" s="645"/>
      <c r="D1935" s="1892"/>
      <c r="E1935" s="647"/>
      <c r="F1935" s="647"/>
      <c r="G1935" s="648"/>
      <c r="H1935" s="628"/>
      <c r="I1935" s="628"/>
      <c r="J1935" s="628"/>
      <c r="K1935" s="628"/>
      <c r="L1935" s="628"/>
      <c r="M1935" s="628"/>
      <c r="N1935" s="628"/>
      <c r="O1935" s="628"/>
      <c r="P1935" s="628"/>
      <c r="Q1935" s="628"/>
      <c r="R1935" s="628"/>
      <c r="S1935" s="628"/>
    </row>
    <row r="1936">
      <c r="A1936" s="1885"/>
      <c r="B1936" s="1886"/>
      <c r="C1936" s="645"/>
      <c r="D1936" s="1892"/>
      <c r="E1936" s="647"/>
      <c r="F1936" s="647"/>
      <c r="G1936" s="648"/>
      <c r="H1936" s="628"/>
      <c r="I1936" s="628"/>
      <c r="J1936" s="628"/>
      <c r="K1936" s="628"/>
      <c r="L1936" s="628"/>
      <c r="M1936" s="628"/>
      <c r="N1936" s="628"/>
      <c r="O1936" s="628"/>
      <c r="P1936" s="628"/>
      <c r="Q1936" s="628"/>
      <c r="R1936" s="628"/>
      <c r="S1936" s="628"/>
    </row>
    <row r="1937">
      <c r="A1937" s="1885"/>
      <c r="B1937" s="1886"/>
      <c r="C1937" s="645"/>
      <c r="D1937" s="1892"/>
      <c r="E1937" s="647"/>
      <c r="F1937" s="647"/>
      <c r="G1937" s="648"/>
      <c r="H1937" s="628"/>
      <c r="I1937" s="628"/>
      <c r="J1937" s="628"/>
      <c r="K1937" s="628"/>
      <c r="L1937" s="628"/>
      <c r="M1937" s="628"/>
      <c r="N1937" s="628"/>
      <c r="O1937" s="628"/>
      <c r="P1937" s="628"/>
      <c r="Q1937" s="628"/>
      <c r="R1937" s="628"/>
      <c r="S1937" s="628"/>
    </row>
    <row r="1938">
      <c r="A1938" s="1885"/>
      <c r="B1938" s="1886"/>
      <c r="C1938" s="645"/>
      <c r="D1938" s="1892"/>
      <c r="E1938" s="647"/>
      <c r="F1938" s="647"/>
      <c r="G1938" s="648"/>
      <c r="H1938" s="628"/>
      <c r="I1938" s="628"/>
      <c r="J1938" s="628"/>
      <c r="K1938" s="628"/>
      <c r="L1938" s="628"/>
      <c r="M1938" s="628"/>
      <c r="N1938" s="628"/>
      <c r="O1938" s="628"/>
      <c r="P1938" s="628"/>
      <c r="Q1938" s="628"/>
      <c r="R1938" s="628"/>
      <c r="S1938" s="628"/>
    </row>
    <row r="1939">
      <c r="A1939" s="1885"/>
      <c r="B1939" s="1886"/>
      <c r="C1939" s="645"/>
      <c r="D1939" s="1892"/>
      <c r="E1939" s="647"/>
      <c r="F1939" s="647"/>
      <c r="G1939" s="648"/>
      <c r="H1939" s="628"/>
      <c r="I1939" s="628"/>
      <c r="J1939" s="628"/>
      <c r="K1939" s="628"/>
      <c r="L1939" s="628"/>
      <c r="M1939" s="628"/>
      <c r="N1939" s="628"/>
      <c r="O1939" s="628"/>
      <c r="P1939" s="628"/>
      <c r="Q1939" s="628"/>
      <c r="R1939" s="628"/>
      <c r="S1939" s="628"/>
    </row>
    <row r="1940">
      <c r="A1940" s="1885"/>
      <c r="B1940" s="1886"/>
      <c r="C1940" s="645"/>
      <c r="D1940" s="1892"/>
      <c r="E1940" s="647"/>
      <c r="F1940" s="647"/>
      <c r="G1940" s="648"/>
      <c r="H1940" s="628"/>
      <c r="I1940" s="628"/>
      <c r="J1940" s="628"/>
      <c r="K1940" s="628"/>
      <c r="L1940" s="628"/>
      <c r="M1940" s="628"/>
      <c r="N1940" s="628"/>
      <c r="O1940" s="628"/>
      <c r="P1940" s="628"/>
      <c r="Q1940" s="628"/>
      <c r="R1940" s="628"/>
      <c r="S1940" s="628"/>
    </row>
    <row r="1941">
      <c r="A1941" s="1885"/>
      <c r="B1941" s="1886"/>
      <c r="C1941" s="645"/>
      <c r="D1941" s="1892"/>
      <c r="E1941" s="647"/>
      <c r="F1941" s="647"/>
      <c r="G1941" s="648"/>
      <c r="H1941" s="628"/>
      <c r="I1941" s="628"/>
      <c r="J1941" s="628"/>
      <c r="K1941" s="628"/>
      <c r="L1941" s="628"/>
      <c r="M1941" s="628"/>
      <c r="N1941" s="628"/>
      <c r="O1941" s="628"/>
      <c r="P1941" s="628"/>
      <c r="Q1941" s="628"/>
      <c r="R1941" s="628"/>
      <c r="S1941" s="628"/>
    </row>
    <row r="1942">
      <c r="A1942" s="1885"/>
      <c r="B1942" s="1886"/>
      <c r="C1942" s="645"/>
      <c r="D1942" s="1892"/>
      <c r="E1942" s="647"/>
      <c r="F1942" s="647"/>
      <c r="G1942" s="648"/>
      <c r="H1942" s="628"/>
      <c r="I1942" s="628"/>
      <c r="J1942" s="628"/>
      <c r="K1942" s="628"/>
      <c r="L1942" s="628"/>
      <c r="M1942" s="628"/>
      <c r="N1942" s="628"/>
      <c r="O1942" s="628"/>
      <c r="P1942" s="628"/>
      <c r="Q1942" s="628"/>
      <c r="R1942" s="628"/>
      <c r="S1942" s="628"/>
    </row>
    <row r="1943">
      <c r="A1943" s="1885"/>
      <c r="B1943" s="1886"/>
      <c r="C1943" s="645"/>
      <c r="D1943" s="1892"/>
      <c r="E1943" s="647"/>
      <c r="F1943" s="647"/>
      <c r="G1943" s="648"/>
      <c r="H1943" s="628"/>
      <c r="I1943" s="628"/>
      <c r="J1943" s="628"/>
      <c r="K1943" s="628"/>
      <c r="L1943" s="628"/>
      <c r="M1943" s="628"/>
      <c r="N1943" s="628"/>
      <c r="O1943" s="628"/>
      <c r="P1943" s="628"/>
      <c r="Q1943" s="628"/>
      <c r="R1943" s="628"/>
      <c r="S1943" s="628"/>
    </row>
    <row r="1944">
      <c r="A1944" s="1885"/>
      <c r="B1944" s="1886"/>
      <c r="C1944" s="645"/>
      <c r="D1944" s="1892"/>
      <c r="E1944" s="647"/>
      <c r="F1944" s="647"/>
      <c r="G1944" s="648"/>
      <c r="H1944" s="628"/>
      <c r="I1944" s="628"/>
      <c r="J1944" s="628"/>
      <c r="K1944" s="628"/>
      <c r="L1944" s="628"/>
      <c r="M1944" s="628"/>
      <c r="N1944" s="628"/>
      <c r="O1944" s="628"/>
      <c r="P1944" s="628"/>
      <c r="Q1944" s="628"/>
      <c r="R1944" s="628"/>
      <c r="S1944" s="628"/>
    </row>
    <row r="1945">
      <c r="A1945" s="1885"/>
      <c r="B1945" s="1886"/>
      <c r="C1945" s="645"/>
      <c r="D1945" s="1892"/>
      <c r="E1945" s="647"/>
      <c r="F1945" s="647"/>
      <c r="G1945" s="648"/>
      <c r="H1945" s="628"/>
      <c r="I1945" s="628"/>
      <c r="J1945" s="628"/>
      <c r="K1945" s="628"/>
      <c r="L1945" s="628"/>
      <c r="M1945" s="628"/>
      <c r="N1945" s="628"/>
      <c r="O1945" s="628"/>
      <c r="P1945" s="628"/>
      <c r="Q1945" s="628"/>
      <c r="R1945" s="628"/>
      <c r="S1945" s="628"/>
    </row>
    <row r="1946">
      <c r="A1946" s="1885"/>
      <c r="B1946" s="1886"/>
      <c r="C1946" s="645"/>
      <c r="D1946" s="1892"/>
      <c r="E1946" s="647"/>
      <c r="F1946" s="647"/>
      <c r="G1946" s="648"/>
      <c r="H1946" s="628"/>
      <c r="I1946" s="628"/>
      <c r="J1946" s="628"/>
      <c r="K1946" s="628"/>
      <c r="L1946" s="628"/>
      <c r="M1946" s="628"/>
      <c r="N1946" s="628"/>
      <c r="O1946" s="628"/>
      <c r="P1946" s="628"/>
      <c r="Q1946" s="628"/>
      <c r="R1946" s="628"/>
      <c r="S1946" s="628"/>
    </row>
    <row r="1947">
      <c r="A1947" s="1885"/>
      <c r="B1947" s="1886"/>
      <c r="C1947" s="645"/>
      <c r="D1947" s="1892"/>
      <c r="E1947" s="647"/>
      <c r="F1947" s="647"/>
      <c r="G1947" s="648"/>
      <c r="H1947" s="628"/>
      <c r="I1947" s="628"/>
      <c r="J1947" s="628"/>
      <c r="K1947" s="628"/>
      <c r="L1947" s="628"/>
      <c r="M1947" s="628"/>
      <c r="N1947" s="628"/>
      <c r="O1947" s="628"/>
      <c r="P1947" s="628"/>
      <c r="Q1947" s="628"/>
      <c r="R1947" s="628"/>
      <c r="S1947" s="628"/>
    </row>
    <row r="1948">
      <c r="A1948" s="1885"/>
      <c r="B1948" s="1886"/>
      <c r="C1948" s="645"/>
      <c r="D1948" s="1892"/>
      <c r="E1948" s="647"/>
      <c r="F1948" s="647"/>
      <c r="G1948" s="648"/>
      <c r="H1948" s="628"/>
      <c r="I1948" s="628"/>
      <c r="J1948" s="628"/>
      <c r="K1948" s="628"/>
      <c r="L1948" s="628"/>
      <c r="M1948" s="628"/>
      <c r="N1948" s="628"/>
      <c r="O1948" s="628"/>
      <c r="P1948" s="628"/>
      <c r="Q1948" s="628"/>
      <c r="R1948" s="628"/>
      <c r="S1948" s="628"/>
    </row>
    <row r="1949">
      <c r="A1949" s="1885"/>
      <c r="B1949" s="1886"/>
      <c r="C1949" s="645"/>
      <c r="D1949" s="1892"/>
      <c r="E1949" s="647"/>
      <c r="F1949" s="647"/>
      <c r="G1949" s="648"/>
      <c r="H1949" s="628"/>
      <c r="I1949" s="628"/>
      <c r="J1949" s="628"/>
      <c r="K1949" s="628"/>
      <c r="L1949" s="628"/>
      <c r="M1949" s="628"/>
      <c r="N1949" s="628"/>
      <c r="O1949" s="628"/>
      <c r="P1949" s="628"/>
      <c r="Q1949" s="628"/>
      <c r="R1949" s="628"/>
      <c r="S1949" s="628"/>
    </row>
    <row r="1950">
      <c r="A1950" s="1885"/>
      <c r="B1950" s="1886"/>
      <c r="C1950" s="645"/>
      <c r="D1950" s="1892"/>
      <c r="E1950" s="647"/>
      <c r="F1950" s="647"/>
      <c r="G1950" s="648"/>
      <c r="H1950" s="628"/>
      <c r="I1950" s="628"/>
      <c r="J1950" s="628"/>
      <c r="K1950" s="628"/>
      <c r="L1950" s="628"/>
      <c r="M1950" s="628"/>
      <c r="N1950" s="628"/>
      <c r="O1950" s="628"/>
      <c r="P1950" s="628"/>
      <c r="Q1950" s="628"/>
      <c r="R1950" s="628"/>
      <c r="S1950" s="628"/>
    </row>
    <row r="1951">
      <c r="A1951" s="1885"/>
      <c r="B1951" s="1886"/>
      <c r="C1951" s="645"/>
      <c r="D1951" s="1892"/>
      <c r="E1951" s="647"/>
      <c r="F1951" s="647"/>
      <c r="G1951" s="648"/>
      <c r="H1951" s="628"/>
      <c r="I1951" s="628"/>
      <c r="J1951" s="628"/>
      <c r="K1951" s="628"/>
      <c r="L1951" s="628"/>
      <c r="M1951" s="628"/>
      <c r="N1951" s="628"/>
      <c r="O1951" s="628"/>
      <c r="P1951" s="628"/>
      <c r="Q1951" s="628"/>
      <c r="R1951" s="628"/>
      <c r="S1951" s="628"/>
    </row>
    <row r="1952">
      <c r="A1952" s="1885"/>
      <c r="B1952" s="1886"/>
      <c r="C1952" s="645"/>
      <c r="D1952" s="1892"/>
      <c r="E1952" s="647"/>
      <c r="F1952" s="647"/>
      <c r="G1952" s="648"/>
      <c r="H1952" s="628"/>
      <c r="I1952" s="628"/>
      <c r="J1952" s="628"/>
      <c r="K1952" s="628"/>
      <c r="L1952" s="628"/>
      <c r="M1952" s="628"/>
      <c r="N1952" s="628"/>
      <c r="O1952" s="628"/>
      <c r="P1952" s="628"/>
      <c r="Q1952" s="628"/>
      <c r="R1952" s="628"/>
      <c r="S1952" s="628"/>
    </row>
    <row r="1953">
      <c r="A1953" s="1885"/>
      <c r="B1953" s="1886"/>
      <c r="C1953" s="645"/>
      <c r="D1953" s="1892"/>
      <c r="E1953" s="647"/>
      <c r="F1953" s="647"/>
      <c r="G1953" s="648"/>
      <c r="H1953" s="628"/>
      <c r="I1953" s="628"/>
      <c r="J1953" s="628"/>
      <c r="K1953" s="628"/>
      <c r="L1953" s="628"/>
      <c r="M1953" s="628"/>
      <c r="N1953" s="628"/>
      <c r="O1953" s="628"/>
      <c r="P1953" s="628"/>
      <c r="Q1953" s="628"/>
      <c r="R1953" s="628"/>
      <c r="S1953" s="628"/>
    </row>
    <row r="1954">
      <c r="A1954" s="1885"/>
      <c r="B1954" s="1886"/>
      <c r="C1954" s="645"/>
      <c r="D1954" s="1892"/>
      <c r="E1954" s="647"/>
      <c r="F1954" s="647"/>
      <c r="G1954" s="648"/>
      <c r="H1954" s="628"/>
      <c r="I1954" s="628"/>
      <c r="J1954" s="628"/>
      <c r="K1954" s="628"/>
      <c r="L1954" s="628"/>
      <c r="M1954" s="628"/>
      <c r="N1954" s="628"/>
      <c r="O1954" s="628"/>
      <c r="P1954" s="628"/>
      <c r="Q1954" s="628"/>
      <c r="R1954" s="628"/>
      <c r="S1954" s="628"/>
    </row>
    <row r="1955">
      <c r="A1955" s="1885"/>
      <c r="B1955" s="1886"/>
      <c r="C1955" s="645"/>
      <c r="D1955" s="1892"/>
      <c r="E1955" s="647"/>
      <c r="F1955" s="647"/>
      <c r="G1955" s="648"/>
      <c r="H1955" s="628"/>
      <c r="I1955" s="628"/>
      <c r="J1955" s="628"/>
      <c r="K1955" s="628"/>
      <c r="L1955" s="628"/>
      <c r="M1955" s="628"/>
      <c r="N1955" s="628"/>
      <c r="O1955" s="628"/>
      <c r="P1955" s="628"/>
      <c r="Q1955" s="628"/>
      <c r="R1955" s="628"/>
      <c r="S1955" s="628"/>
    </row>
    <row r="1956">
      <c r="A1956" s="1885"/>
      <c r="B1956" s="1886"/>
      <c r="C1956" s="645"/>
      <c r="D1956" s="1892"/>
      <c r="E1956" s="647"/>
      <c r="F1956" s="647"/>
      <c r="G1956" s="648"/>
      <c r="H1956" s="628"/>
      <c r="I1956" s="628"/>
      <c r="J1956" s="628"/>
      <c r="K1956" s="628"/>
      <c r="L1956" s="628"/>
      <c r="M1956" s="628"/>
      <c r="N1956" s="628"/>
      <c r="O1956" s="628"/>
      <c r="P1956" s="628"/>
      <c r="Q1956" s="628"/>
      <c r="R1956" s="628"/>
      <c r="S1956" s="628"/>
    </row>
  </sheetData>
  <mergeCells count="1">
    <mergeCell ref="B226:C226"/>
  </mergeCells>
  <conditionalFormatting sqref="A53:A326 D53:D120 E53:E91 F53:N969 E93:E426 D127:D131 D133:D144 D146:D313 C314 D315:D500 A328:A969 B357:B366 B368:B446 C427 E428:E464 C447:C969 E466:E504 B500:B969 D502:D969 E506:E969">
    <cfRule type="colorScale" priority="1">
      <colorScale>
        <cfvo type="min"/>
        <cfvo type="max"/>
        <color rgb="FF57BB8A"/>
        <color rgb="FFFFFFFF"/>
      </colorScale>
    </cfRule>
  </conditionalFormatting>
  <hyperlinks>
    <hyperlink r:id="rId2" ref="B9"/>
    <hyperlink r:id="rId3" ref="B31"/>
    <hyperlink r:id="rId4" ref="B138"/>
    <hyperlink r:id="rId5" ref="C160"/>
    <hyperlink r:id="rId6" ref="E160"/>
    <hyperlink r:id="rId7" ref="D161"/>
    <hyperlink r:id="rId8" ref="B176"/>
    <hyperlink r:id="rId9" ref="C192"/>
    <hyperlink r:id="rId10" ref="B247"/>
    <hyperlink r:id="rId11" ref="C381"/>
    <hyperlink r:id="rId12" ref="B444"/>
    <hyperlink r:id="rId13" ref="B447"/>
    <hyperlink r:id="rId14" ref="B542"/>
    <hyperlink r:id="rId15" ref="B597"/>
    <hyperlink r:id="rId16" ref="B598"/>
    <hyperlink r:id="rId17" ref="B646"/>
  </hyperlinks>
  <printOptions gridLines="1" horizontalCentered="1"/>
  <pageMargins bottom="0.75" footer="0.0" header="0.0" left="0.7" right="0.7" top="0.75"/>
  <pageSetup fitToHeight="0" cellComments="atEnd" orientation="landscape" pageOrder="overThenDown"/>
  <drawing r:id="rId18"/>
  <legacyDrawing r:id="rId19"/>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1.29"/>
    <col customWidth="1" min="2" max="2" width="8.29"/>
    <col customWidth="1" min="3" max="3" width="10.14"/>
    <col customWidth="1" min="4" max="4" width="84.43"/>
    <col customWidth="1" min="5" max="5" width="48.29"/>
    <col customWidth="1" min="6" max="6" width="44.14"/>
    <col customWidth="1" min="7" max="7" width="43.0"/>
    <col customWidth="1" min="8" max="8" width="54.14"/>
    <col customWidth="1" min="9" max="9" width="59.0"/>
    <col customWidth="1" min="10" max="10" width="14.71"/>
    <col customWidth="1" min="11" max="11" width="15.14"/>
    <col customWidth="1" min="12" max="13" width="11.0"/>
    <col customWidth="1" min="14" max="14" width="15.86"/>
  </cols>
  <sheetData>
    <row r="1" ht="74.25" customHeight="1">
      <c r="A1" s="772"/>
      <c r="B1" s="773"/>
      <c r="C1" s="773"/>
      <c r="D1" s="773" t="s">
        <v>3727</v>
      </c>
      <c r="E1" s="774" t="s">
        <v>3728</v>
      </c>
      <c r="F1" s="775"/>
      <c r="G1" s="773"/>
      <c r="H1" s="776"/>
      <c r="I1" s="776"/>
      <c r="J1" s="773"/>
      <c r="K1" s="773"/>
      <c r="L1" s="773"/>
      <c r="M1" s="773"/>
      <c r="N1" s="773"/>
    </row>
    <row r="2" ht="54.0" customHeight="1">
      <c r="A2" s="777" t="s">
        <v>3</v>
      </c>
      <c r="B2" s="777" t="s">
        <v>3729</v>
      </c>
      <c r="C2" s="777" t="s">
        <v>3730</v>
      </c>
      <c r="D2" s="777" t="s">
        <v>3731</v>
      </c>
      <c r="E2" s="777" t="s">
        <v>3732</v>
      </c>
      <c r="F2" s="777" t="s">
        <v>3733</v>
      </c>
      <c r="G2" s="777" t="s">
        <v>3734</v>
      </c>
      <c r="H2" s="778" t="s">
        <v>3735</v>
      </c>
      <c r="I2" s="778" t="s">
        <v>3736</v>
      </c>
      <c r="J2" s="777" t="s">
        <v>6853</v>
      </c>
      <c r="K2" s="777" t="s">
        <v>3738</v>
      </c>
      <c r="L2" s="777" t="s">
        <v>6854</v>
      </c>
      <c r="M2" s="777" t="s">
        <v>3740</v>
      </c>
      <c r="N2" s="777" t="s">
        <v>6855</v>
      </c>
    </row>
    <row r="3">
      <c r="A3" s="779" t="s">
        <v>15</v>
      </c>
      <c r="B3" s="780"/>
      <c r="C3" s="780"/>
      <c r="D3" s="781"/>
      <c r="E3" s="781"/>
      <c r="F3" s="781"/>
      <c r="G3" s="781"/>
      <c r="H3" s="782" t="s">
        <v>3742</v>
      </c>
      <c r="I3" s="781"/>
      <c r="J3" s="781"/>
      <c r="K3" s="780"/>
      <c r="L3" s="780"/>
      <c r="M3" s="780"/>
      <c r="N3" s="780"/>
    </row>
    <row r="4">
      <c r="A4" s="783" t="s">
        <v>16</v>
      </c>
      <c r="B4" s="784">
        <v>3.0</v>
      </c>
      <c r="C4" s="784">
        <v>12.0</v>
      </c>
      <c r="D4" s="785" t="s">
        <v>3743</v>
      </c>
      <c r="E4" s="785" t="s">
        <v>3744</v>
      </c>
      <c r="F4" s="785" t="s">
        <v>3745</v>
      </c>
      <c r="G4" s="786" t="s">
        <v>3746</v>
      </c>
      <c r="H4" s="787" t="s">
        <v>3747</v>
      </c>
      <c r="I4" s="785" t="s">
        <v>3748</v>
      </c>
      <c r="J4" s="785" t="s">
        <v>3749</v>
      </c>
      <c r="K4" s="784"/>
      <c r="L4" s="784" t="s">
        <v>3750</v>
      </c>
      <c r="M4" s="784" t="s">
        <v>3751</v>
      </c>
      <c r="N4" s="784" t="s">
        <v>3752</v>
      </c>
    </row>
    <row r="5">
      <c r="A5" s="788" t="s">
        <v>3634</v>
      </c>
      <c r="B5" s="780"/>
      <c r="C5" s="780"/>
      <c r="D5" s="781"/>
      <c r="E5" s="781"/>
      <c r="F5" s="781"/>
      <c r="G5" s="781"/>
      <c r="H5" s="781"/>
      <c r="I5" s="781"/>
      <c r="J5" s="781"/>
      <c r="K5" s="780"/>
      <c r="L5" s="780"/>
      <c r="M5" s="780"/>
      <c r="N5" s="780"/>
    </row>
    <row r="6">
      <c r="A6" s="789" t="s">
        <v>3636</v>
      </c>
      <c r="B6" s="784">
        <v>1.0</v>
      </c>
      <c r="C6" s="784">
        <v>2.0</v>
      </c>
      <c r="D6" s="790" t="s">
        <v>3753</v>
      </c>
      <c r="E6" s="791"/>
      <c r="F6" s="791"/>
      <c r="G6" s="791"/>
      <c r="H6" s="791"/>
      <c r="I6" s="785" t="s">
        <v>3754</v>
      </c>
      <c r="J6" s="791"/>
      <c r="K6" s="792"/>
      <c r="L6" s="792"/>
      <c r="M6" s="792"/>
      <c r="N6" s="792"/>
    </row>
    <row r="7">
      <c r="A7" s="779" t="s">
        <v>24</v>
      </c>
      <c r="B7" s="780"/>
      <c r="C7" s="780"/>
      <c r="D7" s="781"/>
      <c r="E7" s="781"/>
      <c r="F7" s="781"/>
      <c r="G7" s="781"/>
      <c r="H7" s="781"/>
      <c r="I7" s="781"/>
      <c r="J7" s="781"/>
      <c r="K7" s="780"/>
      <c r="L7" s="780"/>
      <c r="M7" s="780"/>
      <c r="N7" s="780"/>
    </row>
    <row r="8">
      <c r="A8" s="783" t="s">
        <v>25</v>
      </c>
      <c r="B8" s="784">
        <v>1.0</v>
      </c>
      <c r="C8" s="784">
        <v>5.0</v>
      </c>
      <c r="D8" s="785" t="s">
        <v>3755</v>
      </c>
      <c r="E8" s="785" t="s">
        <v>3756</v>
      </c>
      <c r="F8" s="785" t="s">
        <v>3757</v>
      </c>
      <c r="G8" s="785" t="s">
        <v>3758</v>
      </c>
      <c r="H8" s="785" t="s">
        <v>3759</v>
      </c>
      <c r="I8" s="785" t="s">
        <v>3760</v>
      </c>
      <c r="J8" s="785" t="s">
        <v>3761</v>
      </c>
      <c r="K8" s="784" t="s">
        <v>3762</v>
      </c>
      <c r="L8" s="784" t="s">
        <v>3763</v>
      </c>
      <c r="M8" s="784" t="s">
        <v>3764</v>
      </c>
      <c r="N8" s="784" t="s">
        <v>3765</v>
      </c>
    </row>
    <row r="9" ht="148.5" customHeight="1">
      <c r="A9" s="793" t="s">
        <v>28</v>
      </c>
      <c r="B9" s="784">
        <v>2.0</v>
      </c>
      <c r="C9" s="784">
        <v>7.0</v>
      </c>
      <c r="D9" s="785" t="s">
        <v>6856</v>
      </c>
      <c r="E9" s="785" t="s">
        <v>3767</v>
      </c>
      <c r="F9" s="785" t="s">
        <v>3768</v>
      </c>
      <c r="G9" s="785" t="s">
        <v>3769</v>
      </c>
      <c r="H9" s="785" t="s">
        <v>3770</v>
      </c>
      <c r="I9" s="785" t="s">
        <v>6857</v>
      </c>
      <c r="J9" s="785" t="s">
        <v>47</v>
      </c>
      <c r="K9" s="784" t="s">
        <v>189</v>
      </c>
      <c r="L9" s="784" t="s">
        <v>3772</v>
      </c>
      <c r="M9" s="784"/>
      <c r="N9" s="784" t="s">
        <v>3773</v>
      </c>
    </row>
    <row r="10">
      <c r="A10" s="779" t="s">
        <v>29</v>
      </c>
      <c r="B10" s="780"/>
      <c r="C10" s="780"/>
      <c r="D10" s="781"/>
      <c r="E10" s="781"/>
      <c r="F10" s="781"/>
      <c r="G10" s="781"/>
      <c r="H10" s="781"/>
      <c r="I10" s="781"/>
      <c r="J10" s="781"/>
      <c r="K10" s="780"/>
      <c r="L10" s="780"/>
      <c r="M10" s="780"/>
      <c r="N10" s="780"/>
    </row>
    <row r="11" ht="64.5" customHeight="1">
      <c r="A11" s="783" t="s">
        <v>35</v>
      </c>
      <c r="B11" s="784">
        <v>1.0</v>
      </c>
      <c r="C11" s="784">
        <v>5.0</v>
      </c>
      <c r="D11" s="785" t="s">
        <v>3774</v>
      </c>
      <c r="E11" s="785" t="s">
        <v>3775</v>
      </c>
      <c r="F11" s="785" t="s">
        <v>3776</v>
      </c>
      <c r="G11" s="785"/>
      <c r="H11" s="785" t="s">
        <v>3777</v>
      </c>
      <c r="I11" s="785"/>
      <c r="J11" s="785"/>
      <c r="K11" s="784"/>
      <c r="L11" s="784"/>
      <c r="M11" s="784"/>
      <c r="N11" s="784" t="s">
        <v>3778</v>
      </c>
    </row>
    <row r="12">
      <c r="A12" s="783" t="s">
        <v>30</v>
      </c>
      <c r="B12" s="784">
        <v>1.0</v>
      </c>
      <c r="C12" s="784">
        <v>4.0</v>
      </c>
      <c r="D12" s="785" t="s">
        <v>3779</v>
      </c>
      <c r="E12" s="785" t="s">
        <v>3780</v>
      </c>
      <c r="F12" s="785" t="s">
        <v>3781</v>
      </c>
      <c r="G12" s="785" t="s">
        <v>3782</v>
      </c>
      <c r="H12" s="785" t="s">
        <v>3783</v>
      </c>
      <c r="I12" s="785" t="s">
        <v>3784</v>
      </c>
      <c r="J12" s="785" t="s">
        <v>3785</v>
      </c>
      <c r="K12" s="784"/>
      <c r="L12" s="784"/>
      <c r="M12" s="784"/>
      <c r="N12" s="784" t="s">
        <v>3786</v>
      </c>
    </row>
    <row r="13" ht="119.25" customHeight="1">
      <c r="A13" s="783" t="s">
        <v>36</v>
      </c>
      <c r="B13" s="784">
        <v>2.0</v>
      </c>
      <c r="C13" s="784">
        <v>8.0</v>
      </c>
      <c r="D13" s="785" t="s">
        <v>3787</v>
      </c>
      <c r="E13" s="785"/>
      <c r="F13" s="785" t="s">
        <v>3788</v>
      </c>
      <c r="G13" s="785"/>
      <c r="H13" s="785"/>
      <c r="I13" s="785" t="s">
        <v>3789</v>
      </c>
      <c r="J13" s="785" t="s">
        <v>47</v>
      </c>
      <c r="K13" s="784" t="s">
        <v>189</v>
      </c>
      <c r="L13" s="784" t="s">
        <v>3790</v>
      </c>
      <c r="M13" s="784"/>
      <c r="N13" s="784" t="s">
        <v>3791</v>
      </c>
    </row>
    <row r="14" ht="63.75" customHeight="1">
      <c r="A14" s="794" t="s">
        <v>42</v>
      </c>
      <c r="B14" s="784">
        <v>1.0</v>
      </c>
      <c r="C14" s="784">
        <v>6.0</v>
      </c>
      <c r="D14" s="795" t="s">
        <v>3792</v>
      </c>
      <c r="E14" s="785" t="s">
        <v>3793</v>
      </c>
      <c r="G14" s="791"/>
      <c r="H14" s="791"/>
      <c r="I14" s="785" t="s">
        <v>3794</v>
      </c>
      <c r="J14" s="791"/>
      <c r="K14" s="792"/>
      <c r="L14" s="792"/>
      <c r="M14" s="792"/>
      <c r="N14" s="792"/>
    </row>
    <row r="15" ht="392.25" customHeight="1">
      <c r="A15" s="793" t="s">
        <v>43</v>
      </c>
      <c r="B15" s="784">
        <v>5.0</v>
      </c>
      <c r="C15" s="784">
        <v>17.0</v>
      </c>
      <c r="D15" s="795" t="s">
        <v>6858</v>
      </c>
      <c r="E15" s="785" t="s">
        <v>3796</v>
      </c>
      <c r="F15" s="785"/>
      <c r="G15" s="785" t="s">
        <v>3797</v>
      </c>
      <c r="H15" s="785" t="s">
        <v>6859</v>
      </c>
      <c r="I15" s="785" t="s">
        <v>6860</v>
      </c>
      <c r="J15" s="785" t="s">
        <v>113</v>
      </c>
      <c r="K15" s="784"/>
      <c r="L15" s="784" t="s">
        <v>3800</v>
      </c>
      <c r="M15" s="784" t="s">
        <v>3801</v>
      </c>
      <c r="N15" s="784" t="s">
        <v>3802</v>
      </c>
    </row>
    <row r="16" ht="72.75" customHeight="1">
      <c r="A16" s="783" t="s">
        <v>70</v>
      </c>
      <c r="B16" s="784">
        <v>2.0</v>
      </c>
      <c r="C16" s="784">
        <v>7.0</v>
      </c>
      <c r="D16" s="796" t="s">
        <v>6861</v>
      </c>
      <c r="E16" s="785"/>
      <c r="F16" s="785" t="s">
        <v>3804</v>
      </c>
      <c r="G16" s="785"/>
      <c r="H16" s="785" t="s">
        <v>3805</v>
      </c>
      <c r="I16" s="785" t="s">
        <v>3806</v>
      </c>
      <c r="J16" s="785" t="s">
        <v>3807</v>
      </c>
      <c r="K16" s="784"/>
      <c r="L16" s="784" t="s">
        <v>3808</v>
      </c>
      <c r="M16" s="784"/>
      <c r="N16" s="784" t="s">
        <v>3809</v>
      </c>
    </row>
    <row r="17">
      <c r="A17" s="793" t="s">
        <v>3637</v>
      </c>
      <c r="B17" s="784" t="s">
        <v>3810</v>
      </c>
      <c r="C17" s="784">
        <v>4.0</v>
      </c>
      <c r="D17" s="797" t="s">
        <v>3811</v>
      </c>
      <c r="E17" s="785"/>
      <c r="F17" s="785" t="s">
        <v>3812</v>
      </c>
      <c r="G17" s="785"/>
      <c r="H17" s="785" t="s">
        <v>3813</v>
      </c>
      <c r="I17" s="785" t="s">
        <v>3814</v>
      </c>
      <c r="J17" s="785" t="s">
        <v>3807</v>
      </c>
      <c r="K17" s="784"/>
      <c r="L17" s="784" t="s">
        <v>3790</v>
      </c>
      <c r="M17" s="784"/>
      <c r="N17" s="784"/>
    </row>
    <row r="18">
      <c r="A18" s="783" t="s">
        <v>78</v>
      </c>
      <c r="B18" s="784">
        <v>3.0</v>
      </c>
      <c r="C18" s="784">
        <v>12.0</v>
      </c>
      <c r="D18" s="785" t="s">
        <v>3815</v>
      </c>
      <c r="E18" s="785"/>
      <c r="F18" s="785" t="s">
        <v>3816</v>
      </c>
      <c r="G18" s="785" t="s">
        <v>3817</v>
      </c>
      <c r="H18" s="785" t="s">
        <v>3818</v>
      </c>
      <c r="I18" s="785" t="s">
        <v>3819</v>
      </c>
      <c r="J18" s="785" t="s">
        <v>3807</v>
      </c>
      <c r="K18" s="784"/>
      <c r="L18" s="784"/>
      <c r="M18" s="784"/>
      <c r="N18" s="784" t="s">
        <v>3820</v>
      </c>
    </row>
    <row r="19">
      <c r="A19" s="783" t="s">
        <v>87</v>
      </c>
      <c r="B19" s="784">
        <v>2.0</v>
      </c>
      <c r="C19" s="784">
        <v>12.0</v>
      </c>
      <c r="D19" s="785" t="s">
        <v>3821</v>
      </c>
      <c r="E19" s="787"/>
      <c r="F19" s="785" t="s">
        <v>3822</v>
      </c>
      <c r="G19" s="785" t="s">
        <v>3823</v>
      </c>
      <c r="H19" s="785"/>
      <c r="I19" s="786" t="s">
        <v>3824</v>
      </c>
      <c r="J19" s="785"/>
      <c r="K19" s="792"/>
      <c r="L19" s="784"/>
      <c r="M19" s="784" t="s">
        <v>3825</v>
      </c>
      <c r="N19" s="784"/>
    </row>
    <row r="20">
      <c r="A20" s="783" t="s">
        <v>93</v>
      </c>
      <c r="B20" s="784">
        <v>4.0</v>
      </c>
      <c r="C20" s="784">
        <v>14.0</v>
      </c>
      <c r="D20" s="785" t="s">
        <v>3826</v>
      </c>
      <c r="E20" s="785"/>
      <c r="F20" s="785"/>
      <c r="G20" s="785"/>
      <c r="H20" s="785"/>
      <c r="I20" s="785" t="s">
        <v>3827</v>
      </c>
      <c r="J20" s="785"/>
      <c r="K20" s="792"/>
      <c r="L20" s="784"/>
      <c r="M20" s="784"/>
      <c r="N20" s="784" t="s">
        <v>3828</v>
      </c>
    </row>
    <row r="21">
      <c r="A21" s="794" t="s">
        <v>3829</v>
      </c>
      <c r="B21" s="784">
        <v>2.0</v>
      </c>
      <c r="C21" s="784">
        <v>8.0</v>
      </c>
      <c r="D21" s="785" t="s">
        <v>6862</v>
      </c>
      <c r="E21" s="785"/>
      <c r="F21" s="785" t="s">
        <v>3831</v>
      </c>
      <c r="G21" s="785" t="s">
        <v>3832</v>
      </c>
      <c r="H21" s="785" t="s">
        <v>3833</v>
      </c>
      <c r="I21" s="785" t="s">
        <v>3834</v>
      </c>
      <c r="J21" s="791"/>
      <c r="K21" s="792"/>
      <c r="L21" s="792"/>
      <c r="M21" s="792"/>
      <c r="N21" s="784" t="s">
        <v>3835</v>
      </c>
    </row>
    <row r="22" ht="16.5" customHeight="1">
      <c r="A22" s="779" t="s">
        <v>107</v>
      </c>
      <c r="B22" s="780"/>
      <c r="C22" s="780"/>
      <c r="D22" s="781"/>
      <c r="E22" s="798"/>
      <c r="F22" s="781"/>
      <c r="G22" s="798"/>
      <c r="H22" s="798"/>
      <c r="I22" s="781"/>
      <c r="J22" s="781"/>
      <c r="K22" s="780"/>
      <c r="L22" s="780"/>
      <c r="M22" s="780"/>
      <c r="N22" s="780"/>
    </row>
    <row r="23">
      <c r="A23" s="783" t="s">
        <v>108</v>
      </c>
      <c r="B23" s="784">
        <v>1.0</v>
      </c>
      <c r="C23" s="784">
        <v>8.0</v>
      </c>
      <c r="D23" s="785" t="s">
        <v>3836</v>
      </c>
      <c r="E23" s="785"/>
      <c r="F23" s="785"/>
      <c r="G23" s="785"/>
      <c r="H23" s="785" t="s">
        <v>3837</v>
      </c>
      <c r="I23" s="785"/>
      <c r="J23" s="785"/>
      <c r="K23" s="784"/>
      <c r="L23" s="799"/>
      <c r="M23" s="799"/>
      <c r="N23" s="784" t="s">
        <v>3838</v>
      </c>
    </row>
    <row r="24">
      <c r="A24" s="779" t="s">
        <v>109</v>
      </c>
      <c r="B24" s="780"/>
      <c r="C24" s="780"/>
      <c r="D24" s="781"/>
      <c r="E24" s="781"/>
      <c r="F24" s="781"/>
      <c r="G24" s="781"/>
      <c r="H24" s="781"/>
      <c r="I24" s="781"/>
      <c r="J24" s="781"/>
      <c r="K24" s="780"/>
      <c r="L24" s="780"/>
      <c r="M24" s="780"/>
      <c r="N24" s="780"/>
    </row>
    <row r="25">
      <c r="A25" s="783" t="s">
        <v>110</v>
      </c>
      <c r="B25" s="784">
        <v>5.0</v>
      </c>
      <c r="C25" s="784">
        <v>14.0</v>
      </c>
      <c r="D25" s="785" t="s">
        <v>3839</v>
      </c>
      <c r="E25" s="800" t="s">
        <v>3840</v>
      </c>
      <c r="F25" s="785" t="s">
        <v>3841</v>
      </c>
      <c r="G25" s="785" t="s">
        <v>3842</v>
      </c>
      <c r="H25" s="785" t="s">
        <v>2948</v>
      </c>
      <c r="I25" s="797" t="s">
        <v>3843</v>
      </c>
      <c r="J25" s="785" t="s">
        <v>3844</v>
      </c>
      <c r="K25" s="784" t="s">
        <v>3845</v>
      </c>
      <c r="L25" s="784" t="s">
        <v>3846</v>
      </c>
      <c r="M25" s="784"/>
      <c r="N25" s="784" t="s">
        <v>3847</v>
      </c>
    </row>
    <row r="26">
      <c r="A26" s="779" t="s">
        <v>128</v>
      </c>
      <c r="B26" s="780"/>
      <c r="C26" s="780"/>
      <c r="D26" s="781"/>
      <c r="E26" s="781"/>
      <c r="F26" s="781"/>
      <c r="G26" s="781"/>
      <c r="H26" s="781"/>
      <c r="I26" s="781"/>
      <c r="J26" s="781"/>
      <c r="K26" s="780"/>
      <c r="L26" s="780"/>
      <c r="M26" s="780"/>
      <c r="N26" s="780"/>
    </row>
    <row r="27">
      <c r="A27" s="801" t="s">
        <v>112</v>
      </c>
      <c r="B27" s="784">
        <v>2.0</v>
      </c>
      <c r="C27" s="784">
        <v>6.0</v>
      </c>
      <c r="D27" s="802" t="s">
        <v>3848</v>
      </c>
      <c r="E27" s="785" t="s">
        <v>3849</v>
      </c>
      <c r="F27" s="785" t="s">
        <v>3850</v>
      </c>
      <c r="G27" s="785"/>
      <c r="H27" s="785"/>
      <c r="I27" s="786" t="s">
        <v>3</v>
      </c>
      <c r="J27" s="785" t="s">
        <v>3851</v>
      </c>
      <c r="K27" s="792"/>
      <c r="L27" s="792"/>
      <c r="M27" s="792"/>
      <c r="N27" s="784" t="s">
        <v>3852</v>
      </c>
    </row>
    <row r="28">
      <c r="A28" s="779" t="s">
        <v>130</v>
      </c>
      <c r="B28" s="780"/>
      <c r="C28" s="780"/>
      <c r="D28" s="781"/>
      <c r="E28" s="781"/>
      <c r="F28" s="781"/>
      <c r="G28" s="781"/>
      <c r="H28" s="781"/>
      <c r="I28" s="781"/>
      <c r="J28" s="781"/>
      <c r="K28" s="780"/>
      <c r="L28" s="780"/>
      <c r="M28" s="780"/>
      <c r="N28" s="780"/>
    </row>
    <row r="29">
      <c r="A29" s="794" t="s">
        <v>3853</v>
      </c>
      <c r="B29" s="784">
        <v>1.0</v>
      </c>
      <c r="C29" s="784">
        <v>4.0</v>
      </c>
      <c r="D29" s="785" t="s">
        <v>3854</v>
      </c>
      <c r="E29" s="785" t="s">
        <v>3855</v>
      </c>
      <c r="F29" s="785" t="s">
        <v>3856</v>
      </c>
      <c r="G29" s="785" t="s">
        <v>3857</v>
      </c>
      <c r="H29" s="785" t="s">
        <v>3858</v>
      </c>
      <c r="I29" s="785" t="s">
        <v>3859</v>
      </c>
      <c r="J29" s="785" t="s">
        <v>3860</v>
      </c>
      <c r="K29" s="784"/>
      <c r="L29" s="784" t="s">
        <v>3861</v>
      </c>
      <c r="M29" s="784" t="s">
        <v>3862</v>
      </c>
      <c r="N29" s="784" t="s">
        <v>3863</v>
      </c>
    </row>
    <row r="30" ht="220.5" customHeight="1">
      <c r="A30" s="783" t="s">
        <v>141</v>
      </c>
      <c r="B30" s="784">
        <v>2.0</v>
      </c>
      <c r="C30" s="784">
        <v>8.0</v>
      </c>
      <c r="D30" s="785" t="s">
        <v>3864</v>
      </c>
      <c r="E30" s="785"/>
      <c r="F30" s="785" t="s">
        <v>3865</v>
      </c>
      <c r="G30" s="785" t="s">
        <v>3866</v>
      </c>
      <c r="H30" s="785" t="s">
        <v>3867</v>
      </c>
      <c r="I30" s="785" t="s">
        <v>3868</v>
      </c>
      <c r="J30" s="785" t="s">
        <v>3869</v>
      </c>
      <c r="K30" s="784" t="s">
        <v>3870</v>
      </c>
      <c r="L30" s="784"/>
      <c r="M30" s="784" t="s">
        <v>47</v>
      </c>
      <c r="N30" s="784" t="s">
        <v>3871</v>
      </c>
    </row>
    <row r="31" ht="103.5" customHeight="1">
      <c r="A31" s="793" t="s">
        <v>3640</v>
      </c>
      <c r="B31" s="784">
        <v>2.0</v>
      </c>
      <c r="C31" s="784">
        <v>12.0</v>
      </c>
      <c r="D31" s="802" t="s">
        <v>3872</v>
      </c>
      <c r="E31" s="785" t="s">
        <v>3873</v>
      </c>
      <c r="F31" s="785" t="s">
        <v>3874</v>
      </c>
      <c r="G31" s="785" t="s">
        <v>3875</v>
      </c>
      <c r="H31" s="785" t="s">
        <v>3876</v>
      </c>
      <c r="I31" s="785"/>
      <c r="J31" s="785"/>
      <c r="K31" s="792"/>
      <c r="L31" s="792"/>
      <c r="M31" s="792"/>
      <c r="N31" s="792"/>
    </row>
    <row r="32" ht="165.0" customHeight="1">
      <c r="A32" s="803" t="s">
        <v>3877</v>
      </c>
      <c r="B32" s="784">
        <v>3.0</v>
      </c>
      <c r="C32" s="784">
        <v>10.0</v>
      </c>
      <c r="D32" s="785" t="s">
        <v>3878</v>
      </c>
      <c r="E32" s="785" t="s">
        <v>3879</v>
      </c>
      <c r="F32" s="785" t="s">
        <v>3880</v>
      </c>
      <c r="G32" s="785"/>
      <c r="H32" s="785" t="s">
        <v>3881</v>
      </c>
      <c r="I32" s="785" t="s">
        <v>3882</v>
      </c>
      <c r="J32" s="785" t="s">
        <v>3883</v>
      </c>
      <c r="K32" s="784"/>
      <c r="L32" s="784" t="s">
        <v>3884</v>
      </c>
      <c r="M32" s="784" t="s">
        <v>3885</v>
      </c>
      <c r="N32" s="784" t="s">
        <v>3886</v>
      </c>
    </row>
    <row r="33">
      <c r="A33" s="779" t="s">
        <v>149</v>
      </c>
      <c r="B33" s="780"/>
      <c r="C33" s="780"/>
      <c r="D33" s="781"/>
      <c r="E33" s="781"/>
      <c r="F33" s="781"/>
      <c r="G33" s="781"/>
      <c r="H33" s="781"/>
      <c r="I33" s="781"/>
      <c r="J33" s="781"/>
      <c r="K33" s="780"/>
      <c r="L33" s="780"/>
      <c r="M33" s="780"/>
      <c r="N33" s="780"/>
    </row>
    <row r="34" ht="124.5" customHeight="1">
      <c r="A34" s="783" t="s">
        <v>150</v>
      </c>
      <c r="B34" s="784">
        <v>5.0</v>
      </c>
      <c r="C34" s="784">
        <v>16.0</v>
      </c>
      <c r="D34" s="785" t="s">
        <v>3887</v>
      </c>
      <c r="E34" s="785" t="s">
        <v>3888</v>
      </c>
      <c r="F34" s="785" t="s">
        <v>3889</v>
      </c>
      <c r="G34" s="785" t="s">
        <v>3890</v>
      </c>
      <c r="H34" s="785" t="s">
        <v>3891</v>
      </c>
      <c r="I34" s="785" t="s">
        <v>3892</v>
      </c>
      <c r="J34" s="785" t="s">
        <v>3893</v>
      </c>
      <c r="K34" s="784" t="s">
        <v>3894</v>
      </c>
      <c r="L34" s="784" t="s">
        <v>3895</v>
      </c>
      <c r="M34" s="784" t="s">
        <v>3896</v>
      </c>
      <c r="N34" s="784" t="s">
        <v>3897</v>
      </c>
    </row>
    <row r="35">
      <c r="A35" s="779" t="s">
        <v>158</v>
      </c>
      <c r="B35" s="780"/>
      <c r="C35" s="780"/>
      <c r="D35" s="781"/>
      <c r="E35" s="781"/>
      <c r="F35" s="781"/>
      <c r="G35" s="781"/>
      <c r="H35" s="781"/>
      <c r="I35" s="781"/>
      <c r="J35" s="781"/>
      <c r="K35" s="780"/>
      <c r="L35" s="780"/>
      <c r="M35" s="780"/>
      <c r="N35" s="780"/>
    </row>
    <row r="36">
      <c r="A36" s="794" t="s">
        <v>159</v>
      </c>
      <c r="B36" s="784">
        <v>2.0</v>
      </c>
      <c r="C36" s="784">
        <v>7.0</v>
      </c>
      <c r="D36" s="785" t="s">
        <v>3898</v>
      </c>
      <c r="E36" s="785" t="s">
        <v>3899</v>
      </c>
      <c r="F36" s="785" t="s">
        <v>3900</v>
      </c>
      <c r="G36" s="785" t="s">
        <v>3901</v>
      </c>
      <c r="H36" s="785" t="s">
        <v>3902</v>
      </c>
      <c r="I36" s="785" t="s">
        <v>3903</v>
      </c>
      <c r="J36" s="785" t="s">
        <v>3904</v>
      </c>
      <c r="K36" s="784"/>
      <c r="L36" s="784" t="s">
        <v>3905</v>
      </c>
      <c r="M36" s="784"/>
      <c r="N36" s="784" t="s">
        <v>3906</v>
      </c>
    </row>
    <row r="37">
      <c r="A37" s="779" t="s">
        <v>164</v>
      </c>
      <c r="B37" s="780"/>
      <c r="C37" s="780"/>
      <c r="D37" s="781"/>
      <c r="E37" s="781"/>
      <c r="F37" s="781"/>
      <c r="G37" s="781"/>
      <c r="H37" s="781"/>
      <c r="I37" s="781"/>
      <c r="J37" s="781"/>
      <c r="K37" s="780"/>
      <c r="L37" s="780"/>
      <c r="M37" s="780"/>
      <c r="N37" s="780"/>
    </row>
    <row r="38">
      <c r="A38" s="794" t="s">
        <v>165</v>
      </c>
      <c r="B38" s="784">
        <v>2.0</v>
      </c>
      <c r="C38" s="784">
        <v>8.0</v>
      </c>
      <c r="D38" s="785" t="s">
        <v>3907</v>
      </c>
      <c r="E38" s="785" t="s">
        <v>3908</v>
      </c>
      <c r="F38" s="785" t="s">
        <v>3909</v>
      </c>
      <c r="G38" s="785" t="s">
        <v>3910</v>
      </c>
      <c r="H38" s="785" t="s">
        <v>3911</v>
      </c>
      <c r="I38" s="785" t="s">
        <v>3912</v>
      </c>
      <c r="J38" s="785" t="s">
        <v>47</v>
      </c>
      <c r="K38" s="792"/>
      <c r="L38" s="784" t="s">
        <v>3913</v>
      </c>
      <c r="M38" s="784" t="s">
        <v>3860</v>
      </c>
      <c r="N38" s="784" t="s">
        <v>3914</v>
      </c>
    </row>
    <row r="39">
      <c r="A39" s="783" t="s">
        <v>3641</v>
      </c>
      <c r="B39" s="804">
        <v>3.0</v>
      </c>
      <c r="C39" s="804">
        <v>9.0</v>
      </c>
      <c r="D39" s="796" t="s">
        <v>3915</v>
      </c>
      <c r="E39" s="785" t="s">
        <v>3916</v>
      </c>
      <c r="F39" s="785" t="s">
        <v>3816</v>
      </c>
      <c r="G39" s="785" t="s">
        <v>3917</v>
      </c>
      <c r="H39" s="785" t="s">
        <v>3918</v>
      </c>
      <c r="I39" s="785" t="s">
        <v>3919</v>
      </c>
      <c r="J39" s="785" t="s">
        <v>113</v>
      </c>
      <c r="K39" s="784"/>
      <c r="L39" s="784" t="s">
        <v>3920</v>
      </c>
      <c r="M39" s="784" t="s">
        <v>3921</v>
      </c>
      <c r="N39" s="784" t="s">
        <v>3922</v>
      </c>
    </row>
    <row r="40">
      <c r="A40" s="783" t="s">
        <v>3642</v>
      </c>
      <c r="B40" s="784">
        <v>2.0</v>
      </c>
      <c r="C40" s="784">
        <v>6.0</v>
      </c>
      <c r="D40" s="785" t="s">
        <v>3923</v>
      </c>
      <c r="E40" s="785" t="s">
        <v>3924</v>
      </c>
      <c r="F40" s="785" t="s">
        <v>3925</v>
      </c>
      <c r="G40" s="785" t="s">
        <v>3926</v>
      </c>
      <c r="H40" s="785" t="s">
        <v>3927</v>
      </c>
      <c r="I40" s="785" t="s">
        <v>3928</v>
      </c>
      <c r="J40" s="785" t="s">
        <v>47</v>
      </c>
      <c r="K40" s="784"/>
      <c r="L40" s="784" t="s">
        <v>3929</v>
      </c>
      <c r="M40" s="784"/>
      <c r="N40" s="784" t="s">
        <v>3930</v>
      </c>
    </row>
    <row r="41" ht="123.0" customHeight="1">
      <c r="A41" s="793" t="s">
        <v>186</v>
      </c>
      <c r="B41" s="784">
        <v>3.0</v>
      </c>
      <c r="C41" s="784">
        <v>11.0</v>
      </c>
      <c r="D41" s="785" t="s">
        <v>6863</v>
      </c>
      <c r="E41" s="785" t="s">
        <v>3932</v>
      </c>
      <c r="F41" s="785" t="s">
        <v>3933</v>
      </c>
      <c r="G41" s="785" t="s">
        <v>3934</v>
      </c>
      <c r="H41" s="785" t="s">
        <v>3935</v>
      </c>
      <c r="I41" s="785" t="s">
        <v>3936</v>
      </c>
      <c r="J41" s="785" t="s">
        <v>3937</v>
      </c>
      <c r="K41" s="784" t="s">
        <v>3870</v>
      </c>
      <c r="L41" s="784"/>
      <c r="M41" s="784" t="s">
        <v>3938</v>
      </c>
      <c r="N41" s="784" t="s">
        <v>3939</v>
      </c>
    </row>
    <row r="42">
      <c r="A42" s="779" t="s">
        <v>207</v>
      </c>
      <c r="B42" s="780"/>
      <c r="C42" s="780"/>
      <c r="D42" s="781"/>
      <c r="E42" s="781"/>
      <c r="F42" s="781"/>
      <c r="G42" s="781"/>
      <c r="H42" s="781"/>
      <c r="I42" s="781"/>
      <c r="J42" s="781"/>
      <c r="K42" s="780"/>
      <c r="L42" s="780"/>
      <c r="M42" s="780"/>
      <c r="N42" s="780"/>
    </row>
    <row r="43">
      <c r="A43" s="783" t="s">
        <v>208</v>
      </c>
      <c r="B43" s="784">
        <v>2.0</v>
      </c>
      <c r="C43" s="784">
        <v>7.0</v>
      </c>
      <c r="D43" s="785" t="s">
        <v>3940</v>
      </c>
      <c r="E43" s="785" t="s">
        <v>3941</v>
      </c>
      <c r="F43" s="785" t="s">
        <v>3942</v>
      </c>
      <c r="G43" s="785" t="s">
        <v>3943</v>
      </c>
      <c r="H43" s="791"/>
      <c r="I43" s="785"/>
      <c r="J43" s="785" t="s">
        <v>113</v>
      </c>
      <c r="K43" s="784" t="s">
        <v>3870</v>
      </c>
      <c r="L43" s="784" t="s">
        <v>3944</v>
      </c>
      <c r="M43" s="784" t="s">
        <v>3945</v>
      </c>
      <c r="N43" s="784" t="s">
        <v>3946</v>
      </c>
    </row>
    <row r="44">
      <c r="A44" s="779" t="s">
        <v>211</v>
      </c>
      <c r="B44" s="780"/>
      <c r="C44" s="780"/>
      <c r="D44" s="781"/>
      <c r="E44" s="781"/>
      <c r="F44" s="781"/>
      <c r="G44" s="781"/>
      <c r="H44" s="781"/>
      <c r="I44" s="781"/>
      <c r="J44" s="781"/>
      <c r="K44" s="780"/>
      <c r="L44" s="780"/>
      <c r="M44" s="780"/>
      <c r="N44" s="780"/>
    </row>
    <row r="45">
      <c r="A45" s="794" t="s">
        <v>211</v>
      </c>
      <c r="B45" s="784">
        <v>2.0</v>
      </c>
      <c r="C45" s="784"/>
      <c r="D45" s="802" t="s">
        <v>3947</v>
      </c>
      <c r="E45" s="785"/>
      <c r="F45" s="785"/>
      <c r="G45" s="785"/>
      <c r="H45" s="785"/>
      <c r="I45" s="785" t="s">
        <v>3948</v>
      </c>
      <c r="J45" s="791"/>
      <c r="K45" s="792"/>
      <c r="L45" s="792"/>
      <c r="M45" s="784" t="s">
        <v>47</v>
      </c>
      <c r="N45" s="792"/>
    </row>
    <row r="46">
      <c r="A46" s="779" t="s">
        <v>213</v>
      </c>
      <c r="B46" s="780"/>
      <c r="C46" s="780"/>
      <c r="D46" s="781"/>
      <c r="E46" s="781"/>
      <c r="F46" s="781"/>
      <c r="G46" s="781"/>
      <c r="H46" s="781"/>
      <c r="I46" s="781"/>
      <c r="J46" s="781"/>
      <c r="K46" s="780"/>
      <c r="L46" s="780"/>
      <c r="M46" s="780"/>
      <c r="N46" s="780"/>
    </row>
    <row r="47">
      <c r="A47" s="794" t="s">
        <v>214</v>
      </c>
      <c r="B47" s="784">
        <v>1.0</v>
      </c>
      <c r="C47" s="784">
        <v>6.0</v>
      </c>
      <c r="D47" s="785" t="s">
        <v>3949</v>
      </c>
      <c r="E47" s="785" t="s">
        <v>3950</v>
      </c>
      <c r="F47" s="805" t="s">
        <v>3951</v>
      </c>
      <c r="G47" s="791"/>
      <c r="H47" s="785" t="s">
        <v>3952</v>
      </c>
      <c r="I47" s="806" t="s">
        <v>3953</v>
      </c>
      <c r="J47" s="791"/>
      <c r="K47" s="792"/>
      <c r="L47" s="792"/>
      <c r="M47" s="784" t="s">
        <v>3954</v>
      </c>
      <c r="N47" s="792"/>
    </row>
    <row r="48" ht="81.75" customHeight="1">
      <c r="A48" s="783" t="s">
        <v>218</v>
      </c>
      <c r="B48" s="784">
        <v>2.0</v>
      </c>
      <c r="C48" s="784">
        <v>6.0</v>
      </c>
      <c r="D48" s="802" t="s">
        <v>3955</v>
      </c>
      <c r="E48" s="785"/>
      <c r="F48" s="791"/>
      <c r="G48" s="785"/>
      <c r="H48" s="785" t="s">
        <v>3956</v>
      </c>
      <c r="I48" s="785" t="s">
        <v>3957</v>
      </c>
      <c r="J48" s="791"/>
      <c r="K48" s="792"/>
      <c r="L48" s="792"/>
      <c r="M48" s="792"/>
      <c r="N48" s="792"/>
    </row>
    <row r="49">
      <c r="A49" s="779" t="s">
        <v>219</v>
      </c>
      <c r="B49" s="780"/>
      <c r="C49" s="780"/>
      <c r="D49" s="781"/>
      <c r="E49" s="781"/>
      <c r="F49" s="781"/>
      <c r="G49" s="781"/>
      <c r="H49" s="781"/>
      <c r="I49" s="781"/>
      <c r="J49" s="781"/>
      <c r="K49" s="780"/>
      <c r="L49" s="780"/>
      <c r="M49" s="780"/>
      <c r="N49" s="780"/>
    </row>
    <row r="50" ht="420.75" customHeight="1">
      <c r="A50" s="793" t="s">
        <v>3958</v>
      </c>
      <c r="B50" s="784">
        <v>6.0</v>
      </c>
      <c r="C50" s="784">
        <v>27.0</v>
      </c>
      <c r="D50" s="785" t="s">
        <v>3959</v>
      </c>
      <c r="E50" s="785" t="s">
        <v>3960</v>
      </c>
      <c r="F50" s="785" t="s">
        <v>3961</v>
      </c>
      <c r="G50" s="785" t="s">
        <v>3962</v>
      </c>
      <c r="H50" s="807" t="s">
        <v>3963</v>
      </c>
      <c r="I50" s="785" t="s">
        <v>3964</v>
      </c>
      <c r="J50" s="785" t="s">
        <v>3965</v>
      </c>
      <c r="K50" s="784"/>
      <c r="L50" s="784"/>
      <c r="M50" s="784" t="s">
        <v>3966</v>
      </c>
      <c r="N50" s="784"/>
    </row>
    <row r="51">
      <c r="A51" s="783" t="s">
        <v>232</v>
      </c>
      <c r="B51" s="784">
        <v>3.0</v>
      </c>
      <c r="C51" s="784">
        <v>9.0</v>
      </c>
      <c r="D51" s="785" t="s">
        <v>3967</v>
      </c>
      <c r="E51" s="785"/>
      <c r="F51" s="785"/>
      <c r="G51" s="785" t="s">
        <v>3968</v>
      </c>
      <c r="H51" s="785" t="s">
        <v>3969</v>
      </c>
      <c r="I51" s="785" t="s">
        <v>3970</v>
      </c>
      <c r="J51" s="785" t="s">
        <v>3971</v>
      </c>
      <c r="K51" s="784" t="s">
        <v>3762</v>
      </c>
      <c r="L51" s="784" t="s">
        <v>3972</v>
      </c>
      <c r="M51" s="784" t="s">
        <v>3973</v>
      </c>
      <c r="N51" s="784" t="s">
        <v>3974</v>
      </c>
    </row>
    <row r="52">
      <c r="A52" s="779" t="s">
        <v>233</v>
      </c>
      <c r="B52" s="780"/>
      <c r="C52" s="780"/>
      <c r="D52" s="781"/>
      <c r="E52" s="781"/>
      <c r="F52" s="781"/>
      <c r="G52" s="781"/>
      <c r="H52" s="781"/>
      <c r="I52" s="781"/>
      <c r="J52" s="781"/>
      <c r="K52" s="780"/>
      <c r="L52" s="780"/>
      <c r="M52" s="780"/>
      <c r="N52" s="780"/>
    </row>
    <row r="53" ht="210.75" customHeight="1">
      <c r="A53" s="783" t="s">
        <v>236</v>
      </c>
      <c r="B53" s="784">
        <v>4.0</v>
      </c>
      <c r="C53" s="784">
        <v>16.0</v>
      </c>
      <c r="D53" s="785" t="s">
        <v>3975</v>
      </c>
      <c r="E53" s="785" t="s">
        <v>3976</v>
      </c>
      <c r="F53" s="785" t="s">
        <v>3</v>
      </c>
      <c r="G53" s="785" t="s">
        <v>3977</v>
      </c>
      <c r="H53" s="785" t="s">
        <v>3978</v>
      </c>
      <c r="I53" s="785" t="s">
        <v>6864</v>
      </c>
      <c r="J53" s="785" t="s">
        <v>3980</v>
      </c>
      <c r="K53" s="784"/>
      <c r="L53" s="784" t="s">
        <v>3981</v>
      </c>
      <c r="M53" s="784" t="s">
        <v>3982</v>
      </c>
      <c r="N53" s="784" t="s">
        <v>3983</v>
      </c>
    </row>
    <row r="54">
      <c r="A54" s="783" t="s">
        <v>243</v>
      </c>
      <c r="B54" s="784">
        <v>3.0</v>
      </c>
      <c r="C54" s="784">
        <v>11.0</v>
      </c>
      <c r="D54" s="785" t="s">
        <v>3984</v>
      </c>
      <c r="E54" s="785"/>
      <c r="F54" s="785" t="s">
        <v>3985</v>
      </c>
      <c r="G54" s="785" t="s">
        <v>3986</v>
      </c>
      <c r="H54" s="785" t="s">
        <v>3987</v>
      </c>
      <c r="I54" s="785" t="s">
        <v>3988</v>
      </c>
      <c r="J54" s="785" t="s">
        <v>3989</v>
      </c>
      <c r="K54" s="784"/>
      <c r="L54" s="784" t="s">
        <v>3990</v>
      </c>
      <c r="M54" s="784" t="s">
        <v>3991</v>
      </c>
      <c r="N54" s="784" t="s">
        <v>3992</v>
      </c>
    </row>
    <row r="55">
      <c r="A55" s="779" t="s">
        <v>253</v>
      </c>
      <c r="B55" s="780"/>
      <c r="C55" s="780"/>
      <c r="D55" s="781"/>
      <c r="E55" s="781"/>
      <c r="F55" s="781"/>
      <c r="G55" s="781"/>
      <c r="H55" s="781"/>
      <c r="I55" s="781"/>
      <c r="J55" s="781"/>
      <c r="K55" s="780"/>
      <c r="L55" s="780"/>
      <c r="M55" s="780"/>
      <c r="N55" s="780"/>
    </row>
    <row r="56">
      <c r="A56" s="783" t="s">
        <v>3644</v>
      </c>
      <c r="B56" s="784">
        <v>1.0</v>
      </c>
      <c r="C56" s="784">
        <v>6.0</v>
      </c>
      <c r="D56" s="785" t="s">
        <v>3993</v>
      </c>
      <c r="E56" s="785" t="s">
        <v>3994</v>
      </c>
      <c r="F56" s="785" t="s">
        <v>3995</v>
      </c>
      <c r="G56" s="785"/>
      <c r="H56" s="785"/>
      <c r="I56" s="785" t="s">
        <v>3996</v>
      </c>
      <c r="J56" s="785" t="s">
        <v>47</v>
      </c>
      <c r="K56" s="784"/>
      <c r="L56" s="784" t="s">
        <v>3997</v>
      </c>
      <c r="M56" s="784"/>
      <c r="N56" s="784" t="s">
        <v>3998</v>
      </c>
    </row>
    <row r="57" ht="322.5" customHeight="1">
      <c r="A57" s="783" t="s">
        <v>255</v>
      </c>
      <c r="B57" s="784">
        <v>2.0</v>
      </c>
      <c r="C57" s="784">
        <v>12.0</v>
      </c>
      <c r="D57" s="785" t="s">
        <v>3999</v>
      </c>
      <c r="E57" s="785" t="s">
        <v>4000</v>
      </c>
      <c r="F57" s="785" t="s">
        <v>4001</v>
      </c>
      <c r="G57" s="785" t="s">
        <v>4002</v>
      </c>
      <c r="H57" s="796" t="s">
        <v>4003</v>
      </c>
      <c r="I57" s="785" t="s">
        <v>6865</v>
      </c>
      <c r="J57" s="785" t="s">
        <v>4005</v>
      </c>
      <c r="K57" s="784" t="s">
        <v>4006</v>
      </c>
      <c r="L57" s="784" t="s">
        <v>4007</v>
      </c>
      <c r="M57" s="784" t="s">
        <v>47</v>
      </c>
      <c r="N57" s="792"/>
    </row>
    <row r="58">
      <c r="A58" s="794" t="s">
        <v>261</v>
      </c>
      <c r="B58" s="784">
        <v>1.0</v>
      </c>
      <c r="C58" s="792"/>
      <c r="D58" s="11"/>
      <c r="E58" s="791"/>
      <c r="F58" s="791"/>
      <c r="G58" s="791"/>
      <c r="H58" s="791"/>
      <c r="I58" s="785"/>
      <c r="J58" s="791"/>
      <c r="K58" s="792"/>
      <c r="L58" s="792"/>
      <c r="M58" s="792"/>
      <c r="N58" s="792"/>
    </row>
    <row r="59">
      <c r="A59" s="783" t="s">
        <v>262</v>
      </c>
      <c r="B59" s="784">
        <v>3.0</v>
      </c>
      <c r="C59" s="784">
        <v>12.0</v>
      </c>
      <c r="D59" s="785" t="s">
        <v>4008</v>
      </c>
      <c r="E59" s="785" t="s">
        <v>4009</v>
      </c>
      <c r="F59" s="785" t="s">
        <v>4010</v>
      </c>
      <c r="G59" s="785" t="s">
        <v>4011</v>
      </c>
      <c r="H59" s="785" t="s">
        <v>4012</v>
      </c>
      <c r="I59" s="785" t="s">
        <v>4013</v>
      </c>
      <c r="J59" s="785" t="s">
        <v>47</v>
      </c>
      <c r="K59" s="784"/>
      <c r="L59" s="784" t="s">
        <v>4014</v>
      </c>
      <c r="M59" s="784"/>
      <c r="N59" s="784" t="s">
        <v>4015</v>
      </c>
    </row>
    <row r="60">
      <c r="A60" s="779" t="s">
        <v>266</v>
      </c>
      <c r="B60" s="780"/>
      <c r="C60" s="780"/>
      <c r="D60" s="781"/>
      <c r="E60" s="781"/>
      <c r="F60" s="781"/>
      <c r="G60" s="781"/>
      <c r="H60" s="781"/>
      <c r="I60" s="781"/>
      <c r="J60" s="781"/>
      <c r="K60" s="780"/>
      <c r="L60" s="780"/>
      <c r="M60" s="780"/>
      <c r="N60" s="780"/>
    </row>
    <row r="61">
      <c r="A61" s="808" t="s">
        <v>267</v>
      </c>
      <c r="B61" s="784">
        <v>3.0</v>
      </c>
      <c r="C61" s="809">
        <v>12.0</v>
      </c>
      <c r="D61" s="785" t="s">
        <v>6866</v>
      </c>
      <c r="E61" s="785" t="s">
        <v>4017</v>
      </c>
      <c r="F61" s="785" t="s">
        <v>4018</v>
      </c>
      <c r="G61" s="785" t="s">
        <v>4019</v>
      </c>
      <c r="H61" s="785" t="s">
        <v>6867</v>
      </c>
      <c r="I61" s="785" t="s">
        <v>4021</v>
      </c>
      <c r="J61" s="785" t="s">
        <v>4022</v>
      </c>
      <c r="K61" s="784" t="s">
        <v>3870</v>
      </c>
      <c r="L61" s="784" t="s">
        <v>4023</v>
      </c>
      <c r="M61" s="784" t="s">
        <v>4024</v>
      </c>
      <c r="N61" s="784" t="s">
        <v>4025</v>
      </c>
    </row>
    <row r="62">
      <c r="A62" s="783" t="s">
        <v>278</v>
      </c>
      <c r="B62" s="784">
        <v>2.0</v>
      </c>
      <c r="C62" s="784">
        <v>6.0</v>
      </c>
      <c r="D62" s="785"/>
      <c r="E62" s="785"/>
      <c r="F62" s="785"/>
      <c r="G62" s="791"/>
      <c r="H62" s="785" t="s">
        <v>4026</v>
      </c>
      <c r="I62" s="785" t="s">
        <v>4027</v>
      </c>
      <c r="J62" s="785"/>
      <c r="K62" s="792"/>
      <c r="L62" s="784"/>
      <c r="M62" s="784"/>
      <c r="N62" s="784" t="s">
        <v>4028</v>
      </c>
    </row>
    <row r="63">
      <c r="A63" s="779" t="s">
        <v>280</v>
      </c>
      <c r="B63" s="780"/>
      <c r="C63" s="780"/>
      <c r="D63" s="781"/>
      <c r="E63" s="781"/>
      <c r="F63" s="781"/>
      <c r="G63" s="781"/>
      <c r="H63" s="781"/>
      <c r="I63" s="781"/>
      <c r="J63" s="781"/>
      <c r="K63" s="780"/>
      <c r="L63" s="780"/>
      <c r="M63" s="780"/>
      <c r="N63" s="780"/>
    </row>
    <row r="64">
      <c r="A64" s="783" t="s">
        <v>281</v>
      </c>
      <c r="B64" s="784">
        <v>4.0</v>
      </c>
      <c r="C64" s="784">
        <v>16.0</v>
      </c>
      <c r="D64" s="785" t="s">
        <v>4029</v>
      </c>
      <c r="E64" s="785"/>
      <c r="F64" s="785" t="s">
        <v>4030</v>
      </c>
      <c r="G64" s="785" t="s">
        <v>4031</v>
      </c>
      <c r="H64" s="785" t="s">
        <v>4032</v>
      </c>
      <c r="I64" s="785" t="s">
        <v>1251</v>
      </c>
      <c r="J64" s="785" t="s">
        <v>113</v>
      </c>
      <c r="K64" s="792"/>
      <c r="L64" s="792"/>
      <c r="M64" s="784" t="s">
        <v>4033</v>
      </c>
      <c r="N64" s="780"/>
    </row>
    <row r="65">
      <c r="A65" s="779" t="s">
        <v>287</v>
      </c>
      <c r="B65" s="810">
        <v>2.0</v>
      </c>
      <c r="C65" s="810">
        <v>8.0</v>
      </c>
      <c r="D65" s="781"/>
      <c r="E65" s="781"/>
      <c r="F65" s="781"/>
      <c r="G65" s="781"/>
      <c r="H65" s="781"/>
      <c r="I65" s="781"/>
      <c r="J65" s="781"/>
      <c r="K65" s="780"/>
      <c r="L65" s="780"/>
      <c r="M65" s="780"/>
      <c r="N65" s="780"/>
    </row>
    <row r="66" ht="159.75" customHeight="1">
      <c r="A66" s="783" t="s">
        <v>288</v>
      </c>
      <c r="B66" s="784" t="s">
        <v>4034</v>
      </c>
      <c r="C66" s="784">
        <v>13.0</v>
      </c>
      <c r="D66" s="785" t="s">
        <v>4035</v>
      </c>
      <c r="E66" s="785" t="s">
        <v>4036</v>
      </c>
      <c r="F66" s="785" t="s">
        <v>4037</v>
      </c>
      <c r="G66" s="797" t="s">
        <v>4038</v>
      </c>
      <c r="H66" s="785" t="s">
        <v>4039</v>
      </c>
      <c r="I66" s="785" t="s">
        <v>4040</v>
      </c>
      <c r="J66" s="785" t="s">
        <v>4041</v>
      </c>
      <c r="K66" s="784"/>
      <c r="L66" s="784"/>
      <c r="M66" s="784" t="s">
        <v>4042</v>
      </c>
      <c r="N66" s="784" t="s">
        <v>4043</v>
      </c>
    </row>
    <row r="67">
      <c r="A67" s="783" t="s">
        <v>297</v>
      </c>
      <c r="B67" s="784">
        <v>2.0</v>
      </c>
      <c r="C67" s="784">
        <v>8.0</v>
      </c>
      <c r="D67" s="785" t="s">
        <v>4044</v>
      </c>
      <c r="E67" s="785" t="s">
        <v>4045</v>
      </c>
      <c r="F67" s="785"/>
      <c r="G67" s="785" t="s">
        <v>4046</v>
      </c>
      <c r="H67" s="785" t="s">
        <v>4047</v>
      </c>
      <c r="I67" s="785" t="s">
        <v>4048</v>
      </c>
      <c r="J67" s="785"/>
      <c r="K67" s="784"/>
      <c r="L67" s="784"/>
      <c r="M67" s="784" t="s">
        <v>47</v>
      </c>
      <c r="N67" s="784" t="s">
        <v>4049</v>
      </c>
    </row>
    <row r="68">
      <c r="A68" s="801" t="s">
        <v>300</v>
      </c>
      <c r="B68" s="784">
        <v>1.0</v>
      </c>
      <c r="C68" s="792"/>
      <c r="D68" s="791"/>
      <c r="E68" s="791"/>
      <c r="F68" s="791"/>
      <c r="G68" s="791"/>
      <c r="H68" s="791"/>
      <c r="I68" s="791"/>
      <c r="J68" s="791"/>
      <c r="K68" s="792"/>
      <c r="L68" s="792"/>
      <c r="M68" s="784" t="s">
        <v>47</v>
      </c>
      <c r="N68" s="792"/>
    </row>
    <row r="69">
      <c r="A69" s="779" t="s">
        <v>301</v>
      </c>
      <c r="B69" s="780"/>
      <c r="C69" s="780"/>
      <c r="D69" s="781"/>
      <c r="E69" s="781"/>
      <c r="F69" s="781"/>
      <c r="G69" s="781"/>
      <c r="H69" s="781"/>
      <c r="I69" s="781"/>
      <c r="J69" s="781"/>
      <c r="K69" s="780"/>
      <c r="L69" s="780"/>
      <c r="M69" s="780"/>
      <c r="N69" s="780"/>
    </row>
    <row r="70">
      <c r="A70" s="794" t="s">
        <v>302</v>
      </c>
      <c r="B70" s="784">
        <v>1.0</v>
      </c>
      <c r="C70" s="784"/>
      <c r="D70" s="785"/>
      <c r="E70" s="785"/>
      <c r="F70" s="785"/>
      <c r="G70" s="785"/>
      <c r="H70" s="785"/>
      <c r="I70" s="785" t="s">
        <v>4050</v>
      </c>
      <c r="J70" s="785"/>
      <c r="K70" s="792"/>
      <c r="L70" s="811"/>
      <c r="M70" s="811"/>
      <c r="N70" s="784"/>
    </row>
    <row r="71">
      <c r="A71" s="812" t="s">
        <v>303</v>
      </c>
      <c r="B71" s="780"/>
      <c r="C71" s="780"/>
      <c r="D71" s="781"/>
      <c r="E71" s="781"/>
      <c r="F71" s="781"/>
      <c r="G71" s="781"/>
      <c r="H71" s="781"/>
      <c r="I71" s="781"/>
      <c r="J71" s="781"/>
      <c r="K71" s="780"/>
      <c r="L71" s="780"/>
      <c r="M71" s="780"/>
      <c r="N71" s="780"/>
    </row>
    <row r="72" ht="112.5" customHeight="1">
      <c r="A72" s="813" t="s">
        <v>304</v>
      </c>
      <c r="B72" s="784">
        <v>1.0</v>
      </c>
      <c r="C72" s="784" t="s">
        <v>4051</v>
      </c>
      <c r="D72" s="785" t="s">
        <v>4052</v>
      </c>
      <c r="E72" s="785" t="s">
        <v>4053</v>
      </c>
      <c r="F72" s="785" t="s">
        <v>4054</v>
      </c>
      <c r="G72" s="785" t="s">
        <v>4055</v>
      </c>
      <c r="H72" s="785" t="s">
        <v>4056</v>
      </c>
      <c r="I72" s="785" t="s">
        <v>4057</v>
      </c>
      <c r="J72" s="785" t="s">
        <v>3860</v>
      </c>
      <c r="K72" s="784" t="s">
        <v>4058</v>
      </c>
      <c r="L72" s="784"/>
      <c r="M72" s="784"/>
      <c r="N72" s="784" t="s">
        <v>4059</v>
      </c>
    </row>
    <row r="73">
      <c r="A73" s="779" t="s">
        <v>305</v>
      </c>
      <c r="B73" s="780"/>
      <c r="C73" s="780"/>
      <c r="D73" s="781"/>
      <c r="E73" s="781"/>
      <c r="F73" s="781"/>
      <c r="G73" s="781"/>
      <c r="H73" s="781"/>
      <c r="I73" s="781"/>
      <c r="J73" s="781"/>
      <c r="K73" s="780"/>
      <c r="L73" s="780"/>
      <c r="M73" s="780"/>
      <c r="N73" s="780"/>
    </row>
    <row r="74" ht="305.25" customHeight="1">
      <c r="A74" s="794" t="s">
        <v>306</v>
      </c>
      <c r="B74" s="784">
        <v>2.0</v>
      </c>
      <c r="C74" s="784" t="s">
        <v>4060</v>
      </c>
      <c r="D74" s="785" t="s">
        <v>6868</v>
      </c>
      <c r="E74" s="785"/>
      <c r="F74" s="785" t="s">
        <v>4062</v>
      </c>
      <c r="G74" s="785"/>
      <c r="H74" s="785" t="s">
        <v>4063</v>
      </c>
      <c r="I74" s="785" t="s">
        <v>4064</v>
      </c>
      <c r="J74" s="785" t="s">
        <v>47</v>
      </c>
      <c r="K74" s="784" t="s">
        <v>189</v>
      </c>
      <c r="L74" s="784" t="s">
        <v>4065</v>
      </c>
      <c r="M74" s="784"/>
      <c r="N74" s="784" t="s">
        <v>4066</v>
      </c>
    </row>
    <row r="75">
      <c r="A75" s="788" t="s">
        <v>310</v>
      </c>
      <c r="B75" s="780"/>
      <c r="C75" s="780"/>
      <c r="D75" s="781"/>
      <c r="E75" s="781"/>
      <c r="F75" s="781"/>
      <c r="G75" s="781"/>
      <c r="H75" s="781"/>
      <c r="I75" s="781"/>
      <c r="J75" s="781"/>
      <c r="K75" s="780"/>
      <c r="L75" s="780"/>
      <c r="M75" s="780"/>
      <c r="N75" s="780"/>
    </row>
    <row r="76">
      <c r="A76" s="783" t="s">
        <v>3645</v>
      </c>
      <c r="B76" s="784">
        <v>1.0</v>
      </c>
      <c r="C76" s="784">
        <v>7.0</v>
      </c>
      <c r="D76" s="785"/>
      <c r="E76" s="785"/>
      <c r="F76" s="785"/>
      <c r="G76" s="785"/>
      <c r="H76" s="785" t="s">
        <v>4067</v>
      </c>
      <c r="I76" s="785"/>
      <c r="J76" s="785"/>
      <c r="K76" s="784"/>
      <c r="L76" s="784"/>
      <c r="M76" s="784"/>
      <c r="N76" s="784" t="s">
        <v>4068</v>
      </c>
    </row>
    <row r="77">
      <c r="A77" s="794" t="s">
        <v>316</v>
      </c>
      <c r="B77" s="784">
        <v>6.0</v>
      </c>
      <c r="C77" s="784">
        <v>23.0</v>
      </c>
      <c r="D77" s="785" t="s">
        <v>4069</v>
      </c>
      <c r="E77" s="807" t="s">
        <v>4070</v>
      </c>
      <c r="F77" s="785" t="s">
        <v>4071</v>
      </c>
      <c r="G77" s="785" t="s">
        <v>4072</v>
      </c>
      <c r="H77" s="785" t="s">
        <v>4073</v>
      </c>
      <c r="I77" s="785" t="s">
        <v>4074</v>
      </c>
      <c r="J77" s="785" t="s">
        <v>4075</v>
      </c>
      <c r="K77" s="792"/>
      <c r="L77" s="784" t="s">
        <v>4076</v>
      </c>
      <c r="M77" s="784" t="s">
        <v>47</v>
      </c>
      <c r="N77" s="784" t="s">
        <v>4077</v>
      </c>
    </row>
    <row r="78">
      <c r="A78" s="794" t="s">
        <v>326</v>
      </c>
      <c r="B78" s="784">
        <v>2.0</v>
      </c>
      <c r="C78" s="784">
        <v>12.0</v>
      </c>
      <c r="D78" s="785" t="s">
        <v>4078</v>
      </c>
      <c r="E78" s="785" t="s">
        <v>4079</v>
      </c>
      <c r="F78" s="785" t="s">
        <v>4080</v>
      </c>
      <c r="G78" s="785" t="s">
        <v>4081</v>
      </c>
      <c r="H78" s="785" t="s">
        <v>4082</v>
      </c>
      <c r="I78" s="785" t="s">
        <v>4083</v>
      </c>
      <c r="J78" s="785" t="s">
        <v>4084</v>
      </c>
      <c r="K78" s="792"/>
      <c r="L78" s="792"/>
      <c r="M78" s="792"/>
      <c r="N78" s="792"/>
    </row>
    <row r="79">
      <c r="A79" s="783" t="s">
        <v>330</v>
      </c>
      <c r="B79" s="784">
        <v>1.0</v>
      </c>
      <c r="C79" s="784">
        <v>8.0</v>
      </c>
      <c r="D79" s="802" t="s">
        <v>4085</v>
      </c>
      <c r="E79" s="785"/>
      <c r="F79" s="785" t="s">
        <v>4086</v>
      </c>
      <c r="G79" s="785" t="s">
        <v>4087</v>
      </c>
      <c r="H79" s="785" t="s">
        <v>4088</v>
      </c>
      <c r="I79" s="814" t="s">
        <v>6869</v>
      </c>
      <c r="J79" s="785"/>
      <c r="K79" s="784"/>
      <c r="L79" s="784"/>
      <c r="M79" s="784"/>
      <c r="N79" s="784" t="s">
        <v>4090</v>
      </c>
    </row>
    <row r="80" ht="324.0" customHeight="1">
      <c r="A80" s="783" t="s">
        <v>333</v>
      </c>
      <c r="B80" s="784">
        <v>2.0</v>
      </c>
      <c r="C80" s="784" t="s">
        <v>6870</v>
      </c>
      <c r="D80" s="802" t="s">
        <v>4092</v>
      </c>
      <c r="E80" s="785" t="s">
        <v>4093</v>
      </c>
      <c r="F80" s="809" t="s">
        <v>4094</v>
      </c>
      <c r="G80" s="785" t="s">
        <v>4095</v>
      </c>
      <c r="H80" s="785" t="s">
        <v>4096</v>
      </c>
      <c r="I80" s="785" t="s">
        <v>4097</v>
      </c>
      <c r="J80" s="785" t="s">
        <v>4098</v>
      </c>
      <c r="K80" s="784"/>
      <c r="L80" s="784" t="s">
        <v>4099</v>
      </c>
      <c r="M80" s="784" t="s">
        <v>4100</v>
      </c>
      <c r="N80" s="784" t="s">
        <v>4101</v>
      </c>
    </row>
    <row r="81" ht="57.0" customHeight="1">
      <c r="A81" s="793" t="s">
        <v>332</v>
      </c>
      <c r="B81" s="784">
        <v>1.0</v>
      </c>
      <c r="C81" s="784">
        <v>4.0</v>
      </c>
      <c r="D81" s="802" t="s">
        <v>4102</v>
      </c>
      <c r="E81" s="785"/>
      <c r="F81" s="785"/>
      <c r="H81" s="785"/>
      <c r="I81" s="785" t="s">
        <v>4103</v>
      </c>
      <c r="J81" s="785"/>
      <c r="K81" s="784"/>
      <c r="L81" s="784"/>
      <c r="M81" s="784"/>
      <c r="N81" s="784" t="s">
        <v>4104</v>
      </c>
    </row>
    <row r="82">
      <c r="A82" s="815" t="s">
        <v>338</v>
      </c>
      <c r="B82" s="784"/>
      <c r="C82" s="784"/>
      <c r="D82" s="802" t="s">
        <v>4105</v>
      </c>
      <c r="E82" s="791"/>
      <c r="F82" s="791"/>
      <c r="G82" s="785"/>
      <c r="H82" s="785"/>
      <c r="I82" s="785"/>
      <c r="J82" s="785"/>
      <c r="K82" s="792"/>
      <c r="L82" s="784"/>
      <c r="M82" s="784"/>
      <c r="N82" s="784"/>
    </row>
    <row r="83">
      <c r="A83" s="794" t="s">
        <v>339</v>
      </c>
      <c r="B83" s="784">
        <v>2.0</v>
      </c>
      <c r="C83" s="784">
        <v>10.0</v>
      </c>
      <c r="D83" s="785" t="s">
        <v>4106</v>
      </c>
      <c r="E83" s="785" t="s">
        <v>4107</v>
      </c>
      <c r="F83" s="785" t="s">
        <v>4108</v>
      </c>
      <c r="G83" s="785" t="s">
        <v>4109</v>
      </c>
      <c r="H83" s="785" t="s">
        <v>4110</v>
      </c>
      <c r="I83" s="785" t="s">
        <v>4111</v>
      </c>
      <c r="J83" s="785" t="s">
        <v>3807</v>
      </c>
      <c r="K83" s="792"/>
      <c r="L83" s="784" t="s">
        <v>4112</v>
      </c>
      <c r="M83" s="784" t="s">
        <v>4113</v>
      </c>
      <c r="N83" s="784" t="s">
        <v>4114</v>
      </c>
    </row>
    <row r="84">
      <c r="A84" s="783" t="s">
        <v>344</v>
      </c>
      <c r="B84" s="784">
        <v>1.0</v>
      </c>
      <c r="C84" s="784">
        <v>3.0</v>
      </c>
      <c r="D84" s="802" t="s">
        <v>4115</v>
      </c>
      <c r="E84" s="785"/>
      <c r="F84" s="785"/>
      <c r="G84" s="785"/>
      <c r="H84" s="785"/>
      <c r="I84" s="785" t="s">
        <v>4116</v>
      </c>
      <c r="J84" s="785"/>
      <c r="K84" s="784"/>
      <c r="L84" s="784"/>
      <c r="M84" s="784"/>
      <c r="N84" s="784"/>
    </row>
    <row r="85">
      <c r="A85" s="794" t="s">
        <v>345</v>
      </c>
      <c r="B85" s="784">
        <v>2.0</v>
      </c>
      <c r="C85" s="784"/>
      <c r="D85" s="802" t="s">
        <v>4117</v>
      </c>
      <c r="E85" s="791"/>
      <c r="F85" s="785"/>
      <c r="G85" s="785"/>
      <c r="H85" s="785"/>
      <c r="I85" s="785"/>
      <c r="J85" s="785"/>
      <c r="K85" s="792"/>
      <c r="L85" s="784"/>
      <c r="M85" s="784"/>
      <c r="N85" s="784"/>
    </row>
    <row r="86">
      <c r="A86" s="801" t="s">
        <v>3646</v>
      </c>
      <c r="B86" s="784">
        <v>2.0</v>
      </c>
      <c r="C86" s="784"/>
      <c r="D86" s="802" t="s">
        <v>4118</v>
      </c>
      <c r="E86" s="791"/>
      <c r="F86" s="785"/>
      <c r="G86" s="785"/>
      <c r="H86" s="785"/>
      <c r="I86" s="785" t="s">
        <v>4119</v>
      </c>
      <c r="J86" s="785"/>
      <c r="K86" s="784"/>
      <c r="L86" s="784"/>
      <c r="M86" s="784"/>
      <c r="N86" s="784"/>
    </row>
    <row r="87">
      <c r="A87" s="793" t="s">
        <v>347</v>
      </c>
      <c r="B87" s="784">
        <v>2.0</v>
      </c>
      <c r="C87" s="784">
        <v>6.0</v>
      </c>
      <c r="D87" s="785" t="s">
        <v>4120</v>
      </c>
      <c r="E87" s="785" t="s">
        <v>4121</v>
      </c>
      <c r="F87" s="785" t="s">
        <v>4122</v>
      </c>
      <c r="G87" s="785" t="s">
        <v>4123</v>
      </c>
      <c r="H87" s="785" t="s">
        <v>4124</v>
      </c>
      <c r="I87" s="785" t="s">
        <v>4125</v>
      </c>
      <c r="J87" s="785"/>
      <c r="K87" s="784"/>
      <c r="L87" s="784"/>
      <c r="M87" s="784" t="s">
        <v>47</v>
      </c>
      <c r="N87" s="784" t="s">
        <v>4126</v>
      </c>
    </row>
    <row r="88">
      <c r="A88" s="783" t="s">
        <v>348</v>
      </c>
      <c r="B88" s="784">
        <v>2.0</v>
      </c>
      <c r="C88" s="784">
        <v>8.0</v>
      </c>
      <c r="D88" s="785" t="s">
        <v>4127</v>
      </c>
      <c r="E88" s="785" t="s">
        <v>4128</v>
      </c>
      <c r="F88" s="791"/>
      <c r="G88" s="785"/>
      <c r="H88" s="785" t="s">
        <v>4129</v>
      </c>
      <c r="I88" s="785"/>
      <c r="J88" s="785"/>
      <c r="K88" s="792"/>
      <c r="L88" s="784"/>
      <c r="M88" s="784"/>
      <c r="N88" s="784"/>
    </row>
    <row r="89">
      <c r="A89" s="779" t="s">
        <v>351</v>
      </c>
      <c r="B89" s="780"/>
      <c r="C89" s="780"/>
      <c r="D89" s="781"/>
      <c r="E89" s="781"/>
      <c r="F89" s="781"/>
      <c r="G89" s="781"/>
      <c r="H89" s="781"/>
      <c r="I89" s="781"/>
      <c r="J89" s="781"/>
      <c r="K89" s="780"/>
      <c r="L89" s="780"/>
      <c r="M89" s="780"/>
      <c r="N89" s="780"/>
    </row>
    <row r="90">
      <c r="A90" s="783" t="s">
        <v>352</v>
      </c>
      <c r="B90" s="784">
        <v>2.0</v>
      </c>
      <c r="C90" s="784">
        <v>7.0</v>
      </c>
      <c r="D90" s="785"/>
      <c r="E90" s="785"/>
      <c r="F90" s="785"/>
      <c r="G90" s="785"/>
      <c r="H90" s="785"/>
      <c r="I90" s="785"/>
      <c r="J90" s="785"/>
      <c r="K90" s="784"/>
      <c r="L90" s="784" t="s">
        <v>4130</v>
      </c>
      <c r="M90" s="784" t="s">
        <v>47</v>
      </c>
      <c r="N90" s="784" t="s">
        <v>4131</v>
      </c>
    </row>
    <row r="91">
      <c r="A91" s="783" t="s">
        <v>356</v>
      </c>
      <c r="B91" s="784">
        <v>3.0</v>
      </c>
      <c r="C91" s="784">
        <v>12.0</v>
      </c>
      <c r="D91" s="785"/>
      <c r="E91" s="785"/>
      <c r="F91" s="785"/>
      <c r="G91" s="785"/>
      <c r="H91" s="785" t="s">
        <v>4132</v>
      </c>
      <c r="I91" s="785" t="s">
        <v>4133</v>
      </c>
      <c r="J91" s="785"/>
      <c r="K91" s="784"/>
      <c r="L91" s="784"/>
      <c r="M91" s="784"/>
      <c r="N91" s="784" t="s">
        <v>4134</v>
      </c>
    </row>
    <row r="92">
      <c r="A92" s="793" t="s">
        <v>4135</v>
      </c>
      <c r="B92" s="784">
        <v>3.0</v>
      </c>
      <c r="C92" s="784">
        <v>10.0</v>
      </c>
      <c r="D92" s="785" t="s">
        <v>4136</v>
      </c>
      <c r="E92" s="816" t="s">
        <v>4137</v>
      </c>
      <c r="F92" s="785" t="s">
        <v>4138</v>
      </c>
      <c r="G92" s="785" t="s">
        <v>4139</v>
      </c>
      <c r="H92" s="785" t="s">
        <v>4140</v>
      </c>
      <c r="I92" s="785" t="s">
        <v>4141</v>
      </c>
      <c r="J92" s="785"/>
      <c r="K92" s="784"/>
      <c r="L92" s="784"/>
      <c r="M92" s="784" t="s">
        <v>47</v>
      </c>
      <c r="N92" s="784" t="s">
        <v>4142</v>
      </c>
    </row>
    <row r="93">
      <c r="A93" s="783" t="s">
        <v>371</v>
      </c>
      <c r="B93" s="784">
        <v>1.0</v>
      </c>
      <c r="C93" s="784">
        <v>8.0</v>
      </c>
      <c r="D93" s="785" t="s">
        <v>4143</v>
      </c>
      <c r="E93" s="785"/>
      <c r="F93" s="785"/>
      <c r="G93" s="785"/>
      <c r="H93" s="785"/>
      <c r="I93" s="785" t="s">
        <v>4144</v>
      </c>
      <c r="J93" s="785" t="s">
        <v>4145</v>
      </c>
      <c r="K93" s="784"/>
      <c r="L93" s="784"/>
      <c r="M93" s="784" t="s">
        <v>4146</v>
      </c>
      <c r="N93" s="784" t="s">
        <v>4147</v>
      </c>
    </row>
    <row r="94">
      <c r="A94" s="779" t="s">
        <v>375</v>
      </c>
      <c r="B94" s="780"/>
      <c r="C94" s="780"/>
      <c r="D94" s="781"/>
      <c r="E94" s="781"/>
      <c r="F94" s="781"/>
      <c r="G94" s="781"/>
      <c r="H94" s="781"/>
      <c r="I94" s="781"/>
      <c r="J94" s="781"/>
      <c r="K94" s="780"/>
      <c r="L94" s="780"/>
      <c r="M94" s="780"/>
      <c r="N94" s="780"/>
    </row>
    <row r="95" ht="129.75" customHeight="1">
      <c r="A95" s="783" t="s">
        <v>3647</v>
      </c>
      <c r="B95" s="784">
        <v>1.0</v>
      </c>
      <c r="C95" s="784">
        <v>6.0</v>
      </c>
      <c r="D95" s="802" t="s">
        <v>6871</v>
      </c>
      <c r="E95" s="785" t="s">
        <v>6872</v>
      </c>
      <c r="F95" s="785" t="s">
        <v>4150</v>
      </c>
      <c r="G95" s="785" t="s">
        <v>4151</v>
      </c>
      <c r="H95" s="785" t="s">
        <v>6873</v>
      </c>
      <c r="I95" s="785" t="s">
        <v>6874</v>
      </c>
      <c r="J95" s="785"/>
      <c r="K95" s="784"/>
      <c r="L95" s="784"/>
      <c r="M95" s="784"/>
      <c r="N95" s="792"/>
    </row>
    <row r="96">
      <c r="A96" s="779" t="s">
        <v>379</v>
      </c>
      <c r="B96" s="780"/>
      <c r="C96" s="780"/>
      <c r="D96" s="781"/>
      <c r="E96" s="781"/>
      <c r="F96" s="781"/>
      <c r="G96" s="781"/>
      <c r="H96" s="781"/>
      <c r="I96" s="781"/>
      <c r="J96" s="781"/>
      <c r="K96" s="780"/>
      <c r="L96" s="780"/>
      <c r="M96" s="780"/>
      <c r="N96" s="780"/>
    </row>
    <row r="97">
      <c r="A97" s="783" t="s">
        <v>3648</v>
      </c>
      <c r="B97" s="784">
        <v>2.0</v>
      </c>
      <c r="C97" s="784" t="s">
        <v>4154</v>
      </c>
      <c r="D97" s="785" t="s">
        <v>4155</v>
      </c>
      <c r="E97" s="791"/>
      <c r="F97" s="785" t="s">
        <v>4156</v>
      </c>
      <c r="G97" s="785" t="s">
        <v>4157</v>
      </c>
      <c r="H97" s="785" t="s">
        <v>4158</v>
      </c>
      <c r="I97" s="785" t="s">
        <v>4159</v>
      </c>
      <c r="J97" s="785" t="s">
        <v>4160</v>
      </c>
      <c r="K97" s="792"/>
      <c r="L97" s="792"/>
      <c r="M97" s="784" t="s">
        <v>4161</v>
      </c>
      <c r="N97" s="784" t="s">
        <v>4162</v>
      </c>
    </row>
    <row r="98">
      <c r="A98" s="779" t="s">
        <v>386</v>
      </c>
      <c r="B98" s="780"/>
      <c r="C98" s="780"/>
      <c r="D98" s="781"/>
      <c r="E98" s="781"/>
      <c r="F98" s="781"/>
      <c r="G98" s="781"/>
      <c r="H98" s="781"/>
      <c r="I98" s="781"/>
      <c r="J98" s="781"/>
      <c r="K98" s="780"/>
      <c r="L98" s="780"/>
      <c r="M98" s="780"/>
      <c r="N98" s="780"/>
    </row>
    <row r="99">
      <c r="A99" s="783" t="s">
        <v>3649</v>
      </c>
      <c r="B99" s="784">
        <v>1.0</v>
      </c>
      <c r="C99" s="784">
        <v>4.0</v>
      </c>
      <c r="D99" s="802" t="s">
        <v>4163</v>
      </c>
      <c r="E99" s="791"/>
      <c r="F99" s="791"/>
      <c r="G99" s="791"/>
      <c r="H99" s="785" t="s">
        <v>4164</v>
      </c>
      <c r="I99" s="785" t="s">
        <v>4165</v>
      </c>
      <c r="J99" s="785"/>
      <c r="K99" s="792"/>
      <c r="L99" s="784"/>
      <c r="M99" s="784"/>
      <c r="N99" s="784" t="s">
        <v>3998</v>
      </c>
    </row>
    <row r="100">
      <c r="A100" s="783" t="s">
        <v>387</v>
      </c>
      <c r="B100" s="784">
        <v>2.0</v>
      </c>
      <c r="C100" s="784">
        <v>10.0</v>
      </c>
      <c r="D100" s="785" t="s">
        <v>6875</v>
      </c>
      <c r="E100" s="791"/>
      <c r="F100" s="785"/>
      <c r="G100" s="785" t="s">
        <v>4167</v>
      </c>
      <c r="H100" s="785" t="s">
        <v>4168</v>
      </c>
      <c r="I100" s="787" t="s">
        <v>4169</v>
      </c>
      <c r="J100" s="785" t="s">
        <v>4170</v>
      </c>
      <c r="K100" s="784"/>
      <c r="L100" s="784"/>
      <c r="M100" s="784" t="s">
        <v>4171</v>
      </c>
      <c r="N100" s="784" t="s">
        <v>4172</v>
      </c>
    </row>
    <row r="101">
      <c r="A101" s="783" t="s">
        <v>392</v>
      </c>
      <c r="B101" s="784">
        <v>1.0</v>
      </c>
      <c r="C101" s="784">
        <v>10.0</v>
      </c>
      <c r="D101" s="802" t="s">
        <v>6876</v>
      </c>
      <c r="E101" s="785" t="s">
        <v>4174</v>
      </c>
      <c r="F101" s="785" t="s">
        <v>4175</v>
      </c>
      <c r="G101" s="785" t="s">
        <v>4176</v>
      </c>
      <c r="H101" s="785" t="s">
        <v>4177</v>
      </c>
      <c r="I101" s="817" t="s">
        <v>6877</v>
      </c>
      <c r="J101" s="785" t="s">
        <v>4170</v>
      </c>
      <c r="K101" s="784"/>
      <c r="L101" s="784"/>
      <c r="M101" s="784"/>
      <c r="N101" s="784" t="s">
        <v>4179</v>
      </c>
    </row>
    <row r="102" ht="195.75" customHeight="1">
      <c r="A102" s="783" t="s">
        <v>394</v>
      </c>
      <c r="B102" s="784">
        <v>4.0</v>
      </c>
      <c r="C102" s="784">
        <v>17.0</v>
      </c>
      <c r="D102" s="785" t="s">
        <v>4180</v>
      </c>
      <c r="E102" s="785" t="s">
        <v>4181</v>
      </c>
      <c r="F102" s="797" t="s">
        <v>4182</v>
      </c>
      <c r="G102" s="785" t="s">
        <v>4183</v>
      </c>
      <c r="H102" s="785" t="s">
        <v>4184</v>
      </c>
      <c r="I102" s="785" t="s">
        <v>4185</v>
      </c>
      <c r="J102" s="785"/>
      <c r="K102" s="784" t="s">
        <v>4186</v>
      </c>
      <c r="L102" s="784"/>
      <c r="M102" s="784" t="s">
        <v>4187</v>
      </c>
      <c r="N102" s="784" t="s">
        <v>4188</v>
      </c>
    </row>
    <row r="103" ht="75.0" customHeight="1">
      <c r="A103" s="783" t="s">
        <v>406</v>
      </c>
      <c r="B103" s="784">
        <v>2.0</v>
      </c>
      <c r="C103" s="784">
        <v>8.0</v>
      </c>
      <c r="D103" s="802" t="s">
        <v>4189</v>
      </c>
      <c r="E103" s="785" t="s">
        <v>4190</v>
      </c>
      <c r="F103" s="785" t="s">
        <v>4191</v>
      </c>
      <c r="G103" s="785" t="s">
        <v>4192</v>
      </c>
      <c r="H103" s="785" t="s">
        <v>4193</v>
      </c>
      <c r="I103" s="785" t="s">
        <v>4194</v>
      </c>
      <c r="J103" s="785"/>
      <c r="K103" s="784"/>
      <c r="L103" s="811"/>
      <c r="M103" s="811"/>
      <c r="N103" s="784" t="s">
        <v>3974</v>
      </c>
    </row>
    <row r="104">
      <c r="A104" s="779" t="s">
        <v>410</v>
      </c>
      <c r="B104" s="780"/>
      <c r="C104" s="780"/>
      <c r="D104" s="781"/>
      <c r="E104" s="781"/>
      <c r="F104" s="781"/>
      <c r="G104" s="781"/>
      <c r="H104" s="781"/>
      <c r="I104" s="781"/>
      <c r="J104" s="781"/>
      <c r="K104" s="780"/>
      <c r="L104" s="780"/>
      <c r="M104" s="780"/>
      <c r="N104" s="780"/>
    </row>
    <row r="105" ht="61.5" customHeight="1">
      <c r="A105" s="783" t="s">
        <v>411</v>
      </c>
      <c r="B105" s="784">
        <v>1.0</v>
      </c>
      <c r="C105" s="784">
        <v>6.0</v>
      </c>
      <c r="D105" s="802" t="s">
        <v>6878</v>
      </c>
      <c r="E105" s="785" t="s">
        <v>4196</v>
      </c>
      <c r="F105" s="785" t="s">
        <v>4197</v>
      </c>
      <c r="G105" s="785"/>
      <c r="H105" s="785" t="s">
        <v>4198</v>
      </c>
      <c r="I105" s="785" t="s">
        <v>4199</v>
      </c>
      <c r="J105" s="785"/>
      <c r="K105" s="784"/>
      <c r="L105" s="784"/>
      <c r="M105" s="784" t="s">
        <v>4200</v>
      </c>
      <c r="N105" s="784"/>
    </row>
    <row r="106">
      <c r="A106" s="779" t="s">
        <v>412</v>
      </c>
      <c r="B106" s="780"/>
      <c r="C106" s="780"/>
      <c r="D106" s="781"/>
      <c r="E106" s="781"/>
      <c r="F106" s="781"/>
      <c r="G106" s="781"/>
      <c r="H106" s="781"/>
      <c r="I106" s="781"/>
      <c r="J106" s="781"/>
      <c r="K106" s="780"/>
      <c r="L106" s="780"/>
      <c r="M106" s="780"/>
      <c r="N106" s="780"/>
    </row>
    <row r="107">
      <c r="A107" s="783" t="s">
        <v>414</v>
      </c>
      <c r="B107" s="784">
        <v>3.0</v>
      </c>
      <c r="C107" s="784">
        <v>10.0</v>
      </c>
      <c r="D107" s="785" t="s">
        <v>4201</v>
      </c>
      <c r="E107" s="785" t="s">
        <v>4202</v>
      </c>
      <c r="F107" s="785" t="s">
        <v>4203</v>
      </c>
      <c r="G107" s="785" t="s">
        <v>4204</v>
      </c>
      <c r="H107" s="785" t="s">
        <v>4205</v>
      </c>
      <c r="I107" s="785" t="s">
        <v>4206</v>
      </c>
      <c r="J107" s="785" t="s">
        <v>4207</v>
      </c>
      <c r="K107" s="784" t="s">
        <v>4006</v>
      </c>
      <c r="L107" s="784"/>
      <c r="M107" s="784" t="s">
        <v>4208</v>
      </c>
      <c r="N107" s="784" t="s">
        <v>4209</v>
      </c>
    </row>
    <row r="108">
      <c r="A108" s="793" t="s">
        <v>4210</v>
      </c>
      <c r="B108" s="784">
        <v>1.0</v>
      </c>
      <c r="C108" s="792"/>
      <c r="D108" s="802" t="s">
        <v>4211</v>
      </c>
      <c r="E108" s="791"/>
      <c r="F108" s="791"/>
      <c r="G108" s="791"/>
      <c r="H108" s="791"/>
      <c r="I108" s="785" t="s">
        <v>4212</v>
      </c>
      <c r="J108" s="791"/>
      <c r="K108" s="792"/>
      <c r="L108" s="792"/>
      <c r="M108" s="792"/>
      <c r="N108" s="792"/>
    </row>
    <row r="109">
      <c r="A109" s="779" t="s">
        <v>419</v>
      </c>
      <c r="B109" s="780"/>
      <c r="C109" s="780"/>
      <c r="D109" s="781"/>
      <c r="E109" s="781"/>
      <c r="F109" s="781"/>
      <c r="G109" s="781"/>
      <c r="H109" s="781"/>
      <c r="I109" s="781"/>
      <c r="J109" s="781"/>
      <c r="K109" s="780"/>
      <c r="L109" s="780"/>
      <c r="M109" s="780"/>
      <c r="N109" s="780"/>
    </row>
    <row r="110" ht="123.75" customHeight="1">
      <c r="A110" s="793" t="s">
        <v>4213</v>
      </c>
      <c r="B110" s="784">
        <v>2.0</v>
      </c>
      <c r="C110" s="784">
        <v>8.0</v>
      </c>
      <c r="D110" s="802" t="s">
        <v>6879</v>
      </c>
      <c r="E110" s="785" t="s">
        <v>4215</v>
      </c>
      <c r="F110" s="785" t="s">
        <v>4216</v>
      </c>
      <c r="G110" s="785"/>
      <c r="H110" s="785" t="s">
        <v>4217</v>
      </c>
      <c r="I110" s="785" t="s">
        <v>4218</v>
      </c>
      <c r="J110" s="785" t="s">
        <v>4219</v>
      </c>
      <c r="K110" s="784"/>
      <c r="L110" s="784"/>
      <c r="M110" s="784"/>
      <c r="N110" s="784"/>
    </row>
    <row r="111" ht="219.0" customHeight="1">
      <c r="A111" s="783" t="s">
        <v>421</v>
      </c>
      <c r="B111" s="784">
        <v>6.0</v>
      </c>
      <c r="C111" s="784">
        <v>28.0</v>
      </c>
      <c r="D111" s="785" t="s">
        <v>4220</v>
      </c>
      <c r="E111" s="785" t="s">
        <v>4221</v>
      </c>
      <c r="F111" s="785" t="s">
        <v>4222</v>
      </c>
      <c r="G111" s="785" t="s">
        <v>4223</v>
      </c>
      <c r="H111" s="785" t="s">
        <v>4224</v>
      </c>
      <c r="I111" s="785" t="s">
        <v>4225</v>
      </c>
      <c r="J111" s="785" t="s">
        <v>4226</v>
      </c>
      <c r="K111" s="784" t="s">
        <v>4227</v>
      </c>
      <c r="L111" s="784" t="s">
        <v>4228</v>
      </c>
      <c r="M111" s="784" t="s">
        <v>4229</v>
      </c>
      <c r="N111" s="784" t="s">
        <v>4230</v>
      </c>
    </row>
    <row r="112">
      <c r="A112" s="783" t="s">
        <v>462</v>
      </c>
      <c r="B112" s="784">
        <v>2.0</v>
      </c>
      <c r="C112" s="784">
        <v>6.0</v>
      </c>
      <c r="D112" s="785" t="s">
        <v>6880</v>
      </c>
      <c r="E112" s="785" t="s">
        <v>4232</v>
      </c>
      <c r="F112" s="785" t="s">
        <v>4233</v>
      </c>
      <c r="G112" s="818" t="s">
        <v>4234</v>
      </c>
      <c r="H112" s="785" t="s">
        <v>4235</v>
      </c>
      <c r="I112" s="785" t="s">
        <v>6881</v>
      </c>
      <c r="J112" s="785" t="s">
        <v>4237</v>
      </c>
      <c r="K112" s="784"/>
      <c r="L112" s="784"/>
      <c r="M112" s="784"/>
      <c r="N112" s="784" t="s">
        <v>4238</v>
      </c>
    </row>
    <row r="113">
      <c r="A113" s="793" t="s">
        <v>447</v>
      </c>
      <c r="B113" s="784">
        <v>1.0</v>
      </c>
      <c r="C113" s="792"/>
      <c r="D113" s="802" t="s">
        <v>4239</v>
      </c>
      <c r="E113" s="791"/>
      <c r="F113" s="791"/>
      <c r="G113" s="791"/>
      <c r="H113" s="791"/>
      <c r="I113" s="785"/>
      <c r="J113" s="791"/>
      <c r="K113" s="792"/>
      <c r="L113" s="792"/>
      <c r="M113" s="792"/>
      <c r="N113" s="792"/>
    </row>
    <row r="114">
      <c r="A114" s="783" t="s">
        <v>3650</v>
      </c>
      <c r="B114" s="784">
        <v>3.0</v>
      </c>
      <c r="C114" s="784">
        <v>14.0</v>
      </c>
      <c r="D114" s="785"/>
      <c r="E114" s="785"/>
      <c r="F114" s="785" t="s">
        <v>4240</v>
      </c>
      <c r="G114" s="785" t="s">
        <v>4241</v>
      </c>
      <c r="H114" s="785" t="s">
        <v>4242</v>
      </c>
      <c r="I114" s="785"/>
      <c r="J114" s="785" t="s">
        <v>4243</v>
      </c>
      <c r="K114" s="784"/>
      <c r="L114" s="784"/>
      <c r="M114" s="784" t="s">
        <v>4244</v>
      </c>
      <c r="N114" s="784" t="s">
        <v>4245</v>
      </c>
    </row>
    <row r="115">
      <c r="A115" s="779" t="s">
        <v>467</v>
      </c>
      <c r="B115" s="780"/>
      <c r="C115" s="780"/>
      <c r="D115" s="781"/>
      <c r="E115" s="781"/>
      <c r="F115" s="781"/>
      <c r="G115" s="781"/>
      <c r="H115" s="781"/>
      <c r="I115" s="782"/>
      <c r="J115" s="781"/>
      <c r="K115" s="780"/>
      <c r="L115" s="780"/>
      <c r="M115" s="780"/>
      <c r="N115" s="780"/>
    </row>
    <row r="116">
      <c r="A116" s="793" t="s">
        <v>468</v>
      </c>
      <c r="B116" s="784">
        <v>2.0</v>
      </c>
      <c r="C116" s="792"/>
      <c r="D116" s="785" t="s">
        <v>4246</v>
      </c>
      <c r="E116" s="791"/>
      <c r="F116" s="791"/>
      <c r="G116" s="785"/>
      <c r="H116" s="785" t="s">
        <v>4247</v>
      </c>
      <c r="I116" s="785" t="s">
        <v>4248</v>
      </c>
      <c r="J116" s="791"/>
      <c r="K116" s="792"/>
      <c r="L116" s="792"/>
      <c r="M116" s="784" t="s">
        <v>4249</v>
      </c>
      <c r="N116" s="792"/>
    </row>
    <row r="117" ht="18.0" customHeight="1">
      <c r="A117" s="779" t="s">
        <v>473</v>
      </c>
      <c r="B117" s="780"/>
      <c r="C117" s="780"/>
      <c r="D117" s="781"/>
      <c r="E117" s="781"/>
      <c r="F117" s="781"/>
      <c r="G117" s="781"/>
      <c r="H117" s="781"/>
      <c r="I117" s="781"/>
      <c r="J117" s="781"/>
      <c r="K117" s="780"/>
      <c r="L117" s="780"/>
      <c r="M117" s="780"/>
      <c r="N117" s="780"/>
    </row>
    <row r="118">
      <c r="A118" s="783" t="s">
        <v>474</v>
      </c>
      <c r="B118" s="784">
        <v>1.0</v>
      </c>
      <c r="C118" s="784">
        <v>6.0</v>
      </c>
      <c r="D118" s="785" t="s">
        <v>4250</v>
      </c>
      <c r="E118" s="785" t="s">
        <v>4251</v>
      </c>
      <c r="F118" s="785" t="s">
        <v>4252</v>
      </c>
      <c r="G118" s="785" t="s">
        <v>4253</v>
      </c>
      <c r="H118" s="785" t="s">
        <v>4254</v>
      </c>
      <c r="I118" s="785" t="s">
        <v>4255</v>
      </c>
      <c r="J118" s="785" t="s">
        <v>4256</v>
      </c>
      <c r="K118" s="784" t="s">
        <v>4006</v>
      </c>
      <c r="L118" s="784" t="s">
        <v>4257</v>
      </c>
      <c r="M118" s="784" t="s">
        <v>4258</v>
      </c>
      <c r="N118" s="784" t="s">
        <v>4259</v>
      </c>
    </row>
    <row r="119">
      <c r="A119" s="793" t="s">
        <v>4260</v>
      </c>
      <c r="B119" s="784">
        <v>2.0</v>
      </c>
      <c r="C119" s="784">
        <v>7.0</v>
      </c>
      <c r="D119" s="785" t="s">
        <v>4261</v>
      </c>
      <c r="E119" s="785" t="s">
        <v>4262</v>
      </c>
      <c r="F119" s="785" t="s">
        <v>4263</v>
      </c>
      <c r="G119" s="785" t="s">
        <v>4264</v>
      </c>
      <c r="H119" s="785" t="s">
        <v>4265</v>
      </c>
      <c r="I119" s="785" t="s">
        <v>4266</v>
      </c>
      <c r="J119" s="785" t="s">
        <v>4267</v>
      </c>
      <c r="K119" s="784"/>
      <c r="L119" s="784" t="s">
        <v>4268</v>
      </c>
      <c r="M119" s="784"/>
      <c r="N119" s="784" t="s">
        <v>4269</v>
      </c>
    </row>
    <row r="120">
      <c r="A120" s="779" t="s">
        <v>477</v>
      </c>
      <c r="B120" s="780"/>
      <c r="C120" s="780"/>
      <c r="D120" s="781"/>
      <c r="E120" s="781"/>
      <c r="F120" s="781"/>
      <c r="G120" s="781"/>
      <c r="H120" s="781"/>
      <c r="I120" s="781"/>
      <c r="J120" s="781"/>
      <c r="K120" s="780"/>
      <c r="L120" s="780"/>
      <c r="M120" s="780"/>
      <c r="N120" s="780"/>
    </row>
    <row r="121">
      <c r="A121" s="783" t="s">
        <v>478</v>
      </c>
      <c r="B121" s="784">
        <v>2.0</v>
      </c>
      <c r="C121" s="784">
        <v>10.0</v>
      </c>
      <c r="D121" s="785" t="s">
        <v>4270</v>
      </c>
      <c r="E121" s="785" t="s">
        <v>4271</v>
      </c>
      <c r="F121" s="785" t="s">
        <v>4272</v>
      </c>
      <c r="G121" s="785"/>
      <c r="H121" s="785"/>
      <c r="I121" s="785"/>
      <c r="J121" s="785" t="s">
        <v>4273</v>
      </c>
      <c r="K121" s="784"/>
      <c r="L121" s="784"/>
      <c r="M121" s="784" t="s">
        <v>3825</v>
      </c>
      <c r="N121" s="784" t="s">
        <v>4274</v>
      </c>
    </row>
    <row r="122">
      <c r="A122" s="788" t="s">
        <v>4275</v>
      </c>
      <c r="B122" s="780"/>
      <c r="C122" s="780"/>
      <c r="D122" s="781"/>
      <c r="E122" s="781"/>
      <c r="F122" s="781"/>
      <c r="G122" s="781"/>
      <c r="H122" s="781"/>
      <c r="I122" s="781"/>
      <c r="J122" s="781"/>
      <c r="K122" s="780"/>
      <c r="L122" s="780"/>
      <c r="M122" s="780"/>
      <c r="N122" s="780"/>
    </row>
    <row r="123">
      <c r="A123" s="783" t="s">
        <v>483</v>
      </c>
      <c r="B123" s="784">
        <v>3.0</v>
      </c>
      <c r="C123" s="784"/>
      <c r="D123" s="785" t="s">
        <v>4276</v>
      </c>
      <c r="E123" s="785"/>
      <c r="F123" s="785"/>
      <c r="G123" s="785"/>
      <c r="H123" s="785"/>
      <c r="I123" s="785" t="s">
        <v>4277</v>
      </c>
      <c r="J123" s="785"/>
      <c r="K123" s="792"/>
      <c r="L123" s="792"/>
      <c r="M123" s="792"/>
      <c r="N123" s="784" t="s">
        <v>4278</v>
      </c>
    </row>
    <row r="124">
      <c r="A124" s="783" t="s">
        <v>3651</v>
      </c>
      <c r="B124" s="784">
        <v>2.0</v>
      </c>
      <c r="C124" s="784"/>
      <c r="D124" s="785" t="s">
        <v>6882</v>
      </c>
      <c r="E124" s="785"/>
      <c r="F124" s="785"/>
      <c r="G124" s="785"/>
      <c r="H124" s="785"/>
      <c r="I124" s="785" t="s">
        <v>4280</v>
      </c>
      <c r="J124" s="785"/>
      <c r="K124" s="784"/>
      <c r="L124" s="784"/>
      <c r="M124" s="784"/>
      <c r="N124" s="784" t="s">
        <v>4281</v>
      </c>
    </row>
    <row r="125">
      <c r="A125" s="779" t="s">
        <v>487</v>
      </c>
      <c r="B125" s="780"/>
      <c r="C125" s="780"/>
      <c r="D125" s="781"/>
      <c r="E125" s="781"/>
      <c r="F125" s="781"/>
      <c r="G125" s="781"/>
      <c r="H125" s="781"/>
      <c r="I125" s="781"/>
      <c r="J125" s="781"/>
      <c r="K125" s="780"/>
      <c r="L125" s="780"/>
      <c r="M125" s="780"/>
      <c r="N125" s="780"/>
    </row>
    <row r="126">
      <c r="A126" s="819" t="s">
        <v>488</v>
      </c>
      <c r="B126" s="809">
        <v>1.0</v>
      </c>
      <c r="C126" s="784"/>
      <c r="D126" s="802" t="s">
        <v>4282</v>
      </c>
      <c r="E126" s="820"/>
      <c r="F126" s="785"/>
      <c r="G126" s="820"/>
      <c r="H126" s="785"/>
      <c r="I126" s="785" t="s">
        <v>4283</v>
      </c>
      <c r="J126" s="820"/>
      <c r="K126" s="784"/>
      <c r="L126" s="784"/>
      <c r="M126" s="784"/>
      <c r="N126" s="784"/>
    </row>
    <row r="127">
      <c r="A127" s="821" t="s">
        <v>4284</v>
      </c>
      <c r="B127" s="792">
        <f>SUM(B4:B126)</f>
        <v>189</v>
      </c>
      <c r="C127" s="792"/>
      <c r="D127" s="785" t="s">
        <v>4285</v>
      </c>
      <c r="E127" s="791"/>
      <c r="F127" s="791"/>
      <c r="G127" s="791"/>
      <c r="H127" s="791"/>
      <c r="I127" s="791"/>
      <c r="J127" s="791"/>
      <c r="K127" s="792"/>
      <c r="L127" s="792"/>
      <c r="M127" s="792"/>
      <c r="N127" s="792"/>
    </row>
  </sheetData>
  <conditionalFormatting sqref="D59">
    <cfRule type="colorScale" priority="1">
      <colorScale>
        <cfvo type="min"/>
        <cfvo type="max"/>
        <color rgb="FF57BB8A"/>
        <color rgb="FFFFFFFF"/>
      </colorScale>
    </cfRule>
  </conditionalFormatting>
  <hyperlinks>
    <hyperlink r:id="rId1" ref="E1"/>
  </hyperlinks>
  <printOptions gridLines="1" horizontalCentered="1"/>
  <pageMargins bottom="0.75" footer="0.0" header="0.0" left="0.7" right="0.7" top="0.75"/>
  <pageSetup fitToHeight="0" cellComments="atEnd" orientation="landscape" pageOrder="overThenDown"/>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7.43"/>
    <col customWidth="1" min="2" max="3" width="15.14"/>
    <col customWidth="1" min="4" max="4" width="12.86"/>
    <col customWidth="1" min="5" max="5" width="11.29"/>
    <col customWidth="1" min="6" max="6" width="12.57"/>
    <col customWidth="1" min="7" max="7" width="11.14"/>
    <col customWidth="1" min="8" max="8" width="11.57"/>
    <col customWidth="1" min="9" max="9" width="11.71"/>
    <col customWidth="1" min="10" max="10" width="12.14"/>
    <col customWidth="1" min="11" max="11" width="13.29"/>
    <col customWidth="1" min="12" max="12" width="13.86"/>
    <col customWidth="1" min="13" max="13" width="9.14"/>
    <col customWidth="1" min="14" max="14" width="13.71"/>
    <col customWidth="1" min="15" max="15" width="8.29"/>
    <col customWidth="1" min="16" max="16" width="12.86"/>
    <col customWidth="1" min="17" max="17" width="9.43"/>
    <col customWidth="1" min="18" max="18" width="13.14"/>
    <col customWidth="1" min="19" max="19" width="27.0"/>
    <col customWidth="1" min="20" max="20" width="11.43"/>
    <col customWidth="1" min="21" max="21" width="15.29"/>
    <col customWidth="1" min="22" max="22" width="18.57"/>
    <col customWidth="1" min="23" max="23" width="22.29"/>
    <col customWidth="1" min="24" max="24" width="18.43"/>
    <col customWidth="1" min="25" max="25" width="13.71"/>
    <col customWidth="1" min="26" max="26" width="13.43"/>
    <col customWidth="1" min="27" max="27" width="12.71"/>
    <col customWidth="1" min="28" max="28" width="16.57"/>
    <col customWidth="1" min="29" max="29" width="12.86"/>
    <col customWidth="1" min="30" max="30" width="12.57"/>
    <col customWidth="1" min="31" max="31" width="13.29"/>
    <col customWidth="1" min="32" max="32" width="15.71"/>
  </cols>
  <sheetData>
    <row r="1">
      <c r="A1" s="833"/>
      <c r="B1" s="833" t="s">
        <v>5582</v>
      </c>
      <c r="C1" s="833" t="s">
        <v>5583</v>
      </c>
      <c r="D1" s="833" t="s">
        <v>5584</v>
      </c>
      <c r="E1" s="833" t="s">
        <v>5585</v>
      </c>
      <c r="F1" s="833" t="s">
        <v>6883</v>
      </c>
      <c r="G1" s="833" t="s">
        <v>5587</v>
      </c>
      <c r="H1" s="833" t="s">
        <v>5588</v>
      </c>
      <c r="I1" s="833" t="s">
        <v>5589</v>
      </c>
      <c r="J1" s="833" t="s">
        <v>5590</v>
      </c>
      <c r="K1" s="833" t="s">
        <v>5591</v>
      </c>
      <c r="L1" s="833" t="s">
        <v>5592</v>
      </c>
      <c r="M1" s="833" t="s">
        <v>5593</v>
      </c>
      <c r="N1" s="833" t="s">
        <v>5594</v>
      </c>
      <c r="O1" s="833" t="s">
        <v>5595</v>
      </c>
      <c r="P1" s="833" t="s">
        <v>5598</v>
      </c>
      <c r="Q1" s="833" t="s">
        <v>6884</v>
      </c>
      <c r="R1" s="833" t="s">
        <v>5600</v>
      </c>
      <c r="S1" s="833" t="s">
        <v>5601</v>
      </c>
      <c r="T1" s="833" t="s">
        <v>6885</v>
      </c>
      <c r="U1" s="1893" t="s">
        <v>5603</v>
      </c>
      <c r="V1" s="833" t="s">
        <v>5604</v>
      </c>
      <c r="W1" s="833" t="s">
        <v>5605</v>
      </c>
      <c r="X1" s="833" t="s">
        <v>5606</v>
      </c>
      <c r="Y1" s="833" t="s">
        <v>5607</v>
      </c>
      <c r="Z1" s="833" t="s">
        <v>5608</v>
      </c>
      <c r="AA1" s="833" t="s">
        <v>5609</v>
      </c>
      <c r="AB1" s="833" t="s">
        <v>6886</v>
      </c>
      <c r="AC1" s="833" t="s">
        <v>5610</v>
      </c>
      <c r="AD1" s="833" t="s">
        <v>5611</v>
      </c>
      <c r="AE1" s="833" t="s">
        <v>5612</v>
      </c>
      <c r="AF1" s="833" t="s">
        <v>3631</v>
      </c>
      <c r="AG1" s="833" t="s">
        <v>6887</v>
      </c>
      <c r="AH1" s="836"/>
      <c r="AI1" s="836"/>
      <c r="AJ1" s="836"/>
    </row>
    <row r="2">
      <c r="A2" s="1296" t="s">
        <v>5614</v>
      </c>
      <c r="B2" s="1296" t="s">
        <v>5615</v>
      </c>
      <c r="C2" s="1296" t="s">
        <v>5616</v>
      </c>
      <c r="D2" s="1296">
        <v>12.0</v>
      </c>
      <c r="E2" s="1296">
        <v>3.0</v>
      </c>
      <c r="F2" s="1296">
        <v>3.0</v>
      </c>
      <c r="G2" s="1296">
        <v>17.0</v>
      </c>
      <c r="H2" s="1296">
        <v>3.0</v>
      </c>
      <c r="I2" s="1296" t="s">
        <v>5617</v>
      </c>
      <c r="J2" s="1296">
        <v>40.0</v>
      </c>
      <c r="K2" s="1296" t="s">
        <v>5618</v>
      </c>
      <c r="L2" s="1296">
        <v>0.0</v>
      </c>
      <c r="M2" s="1296">
        <v>6.0</v>
      </c>
      <c r="N2" s="1296">
        <v>0.0</v>
      </c>
      <c r="O2" s="1296">
        <v>0.0</v>
      </c>
      <c r="P2" s="1296" t="s">
        <v>6888</v>
      </c>
      <c r="Q2" s="1296" t="s">
        <v>113</v>
      </c>
      <c r="R2" s="1296" t="s">
        <v>5620</v>
      </c>
      <c r="S2" s="1296" t="s">
        <v>5621</v>
      </c>
      <c r="T2" s="1296" t="s">
        <v>47</v>
      </c>
      <c r="U2" s="1894" t="s">
        <v>5622</v>
      </c>
      <c r="V2" s="1296" t="s">
        <v>113</v>
      </c>
      <c r="W2" s="1296" t="s">
        <v>47</v>
      </c>
      <c r="X2" s="1296" t="s">
        <v>5623</v>
      </c>
      <c r="Y2" s="1296" t="s">
        <v>6889</v>
      </c>
      <c r="Z2" s="1296" t="s">
        <v>113</v>
      </c>
      <c r="AA2" s="1296" t="s">
        <v>47</v>
      </c>
      <c r="AB2" s="1296" t="s">
        <v>113</v>
      </c>
      <c r="AC2" s="1298">
        <v>1.0</v>
      </c>
      <c r="AD2" s="1299">
        <v>43651.0</v>
      </c>
      <c r="AE2" s="1296">
        <v>1.0</v>
      </c>
      <c r="AG2" s="1296" t="s">
        <v>5625</v>
      </c>
    </row>
    <row r="3" ht="16.5" customHeight="1">
      <c r="A3" s="1296" t="s">
        <v>5626</v>
      </c>
      <c r="B3" s="1296" t="s">
        <v>5627</v>
      </c>
      <c r="C3" s="1296" t="s">
        <v>5628</v>
      </c>
      <c r="D3" s="1296">
        <v>4.0</v>
      </c>
      <c r="F3" s="1296">
        <v>1.0</v>
      </c>
      <c r="G3" s="1296">
        <v>14.0</v>
      </c>
      <c r="H3" s="1296">
        <v>3.0</v>
      </c>
      <c r="M3" s="1296">
        <v>4.0</v>
      </c>
      <c r="P3" s="1296" t="s">
        <v>5026</v>
      </c>
      <c r="U3" s="1895"/>
      <c r="AD3" s="1296"/>
      <c r="AE3" s="1296"/>
      <c r="AF3" s="1296" t="s">
        <v>5633</v>
      </c>
    </row>
    <row r="4">
      <c r="A4" s="1296" t="s">
        <v>472</v>
      </c>
      <c r="B4" s="1296" t="s">
        <v>5627</v>
      </c>
      <c r="C4" s="1296" t="s">
        <v>5635</v>
      </c>
      <c r="D4" s="1296">
        <v>7.0</v>
      </c>
      <c r="E4" s="1296" t="s">
        <v>6890</v>
      </c>
      <c r="F4" s="1296">
        <v>2.0</v>
      </c>
      <c r="H4" s="1296">
        <v>2.0</v>
      </c>
      <c r="J4" s="1296"/>
      <c r="K4" s="1296"/>
      <c r="L4" s="1296">
        <v>0.0</v>
      </c>
      <c r="O4" s="1296">
        <v>0.0</v>
      </c>
      <c r="S4" s="1296" t="s">
        <v>4104</v>
      </c>
      <c r="U4" s="1895"/>
      <c r="W4" s="1296" t="s">
        <v>47</v>
      </c>
      <c r="AB4" s="1296" t="s">
        <v>6891</v>
      </c>
    </row>
    <row r="5">
      <c r="A5" s="1296" t="s">
        <v>5636</v>
      </c>
      <c r="B5" s="1296" t="s">
        <v>5440</v>
      </c>
      <c r="C5" s="1296" t="s">
        <v>5637</v>
      </c>
      <c r="D5" s="1296" t="s">
        <v>6892</v>
      </c>
      <c r="E5" s="1296" t="s">
        <v>6890</v>
      </c>
      <c r="F5" s="1296">
        <v>1.0</v>
      </c>
      <c r="G5" s="1296">
        <v>5.0</v>
      </c>
      <c r="H5" s="1296">
        <v>2.0</v>
      </c>
      <c r="I5" s="1296"/>
      <c r="J5" s="1296"/>
      <c r="K5" s="1296"/>
      <c r="L5" s="1296">
        <v>1.0</v>
      </c>
      <c r="M5" s="1296">
        <v>2.0</v>
      </c>
      <c r="N5" s="1296">
        <v>0.0</v>
      </c>
      <c r="O5" s="1296">
        <v>0.0</v>
      </c>
      <c r="P5" s="1296" t="s">
        <v>47</v>
      </c>
      <c r="S5" s="1296" t="s">
        <v>4104</v>
      </c>
      <c r="U5" s="1896">
        <v>43533.0</v>
      </c>
      <c r="V5" s="1296" t="s">
        <v>47</v>
      </c>
      <c r="Y5" s="1296" t="s">
        <v>47</v>
      </c>
      <c r="Z5" s="1296" t="s">
        <v>113</v>
      </c>
      <c r="AA5" s="1296" t="s">
        <v>47</v>
      </c>
      <c r="AB5" s="1296" t="s">
        <v>3762</v>
      </c>
      <c r="AC5" s="1296"/>
    </row>
    <row r="6">
      <c r="A6" s="1296" t="s">
        <v>5441</v>
      </c>
      <c r="B6" s="1296" t="s">
        <v>5639</v>
      </c>
      <c r="C6" s="1296" t="s">
        <v>5641</v>
      </c>
      <c r="D6" s="1296"/>
      <c r="E6" s="1296"/>
      <c r="F6" s="1296">
        <v>2.0</v>
      </c>
      <c r="U6" s="1895"/>
    </row>
    <row r="7">
      <c r="A7" s="1296" t="s">
        <v>5647</v>
      </c>
      <c r="B7" s="1296" t="s">
        <v>5639</v>
      </c>
      <c r="C7" s="1296" t="s">
        <v>5648</v>
      </c>
      <c r="F7" s="1296">
        <v>1.0</v>
      </c>
      <c r="O7" s="1296" t="s">
        <v>5649</v>
      </c>
      <c r="U7" s="1895"/>
    </row>
    <row r="8">
      <c r="A8" s="1296" t="s">
        <v>5642</v>
      </c>
      <c r="B8" s="1296" t="s">
        <v>5639</v>
      </c>
      <c r="C8" s="1296" t="s">
        <v>5642</v>
      </c>
      <c r="D8" s="1296">
        <v>6.0</v>
      </c>
      <c r="E8" s="1296">
        <v>2.0</v>
      </c>
      <c r="F8" s="1296">
        <v>2.0</v>
      </c>
      <c r="P8" s="1296" t="s">
        <v>5643</v>
      </c>
      <c r="S8" s="1296" t="s">
        <v>4104</v>
      </c>
      <c r="T8" s="1296" t="s">
        <v>47</v>
      </c>
      <c r="U8" s="1895"/>
    </row>
    <row r="9" ht="17.25" customHeight="1">
      <c r="A9" s="1296" t="s">
        <v>5638</v>
      </c>
      <c r="B9" s="1296" t="s">
        <v>5639</v>
      </c>
      <c r="C9" s="1296" t="s">
        <v>5640</v>
      </c>
      <c r="D9" s="1296"/>
      <c r="E9" s="1296"/>
      <c r="F9" s="1296">
        <v>1.0</v>
      </c>
      <c r="G9" s="1296"/>
      <c r="H9" s="1296"/>
      <c r="J9" s="1296"/>
      <c r="K9" s="1296"/>
      <c r="L9" s="1296"/>
      <c r="T9" s="1296"/>
      <c r="U9" s="1895"/>
      <c r="Y9" s="1296"/>
    </row>
    <row r="10">
      <c r="A10" s="1296" t="s">
        <v>5375</v>
      </c>
      <c r="B10" s="1296" t="s">
        <v>5639</v>
      </c>
      <c r="C10" s="1296" t="s">
        <v>5640</v>
      </c>
      <c r="F10" s="1296">
        <v>2.0</v>
      </c>
      <c r="I10" s="1296"/>
      <c r="U10" s="1895"/>
    </row>
    <row r="11" ht="15.0" customHeight="1">
      <c r="A11" s="1296" t="s">
        <v>85</v>
      </c>
      <c r="B11" s="1296" t="s">
        <v>5639</v>
      </c>
      <c r="C11" s="1296" t="s">
        <v>5640</v>
      </c>
      <c r="D11" s="1296">
        <v>12.0</v>
      </c>
      <c r="E11" s="1296"/>
      <c r="F11" s="1296">
        <v>3.0</v>
      </c>
      <c r="O11" s="1296">
        <v>1.0</v>
      </c>
      <c r="R11" s="1296" t="s">
        <v>5650</v>
      </c>
      <c r="S11" s="1296"/>
      <c r="T11" s="1296"/>
      <c r="U11" s="1894">
        <v>10.0</v>
      </c>
    </row>
    <row r="12">
      <c r="A12" s="1296" t="s">
        <v>5444</v>
      </c>
      <c r="B12" s="1296" t="s">
        <v>5639</v>
      </c>
      <c r="C12" s="1296" t="s">
        <v>5640</v>
      </c>
      <c r="F12" s="1296">
        <v>2.0</v>
      </c>
      <c r="T12" s="1296" t="s">
        <v>3860</v>
      </c>
      <c r="U12" s="1895"/>
    </row>
    <row r="13">
      <c r="A13" s="1296" t="s">
        <v>4301</v>
      </c>
      <c r="B13" s="1296" t="s">
        <v>5639</v>
      </c>
      <c r="C13" s="1296" t="s">
        <v>5644</v>
      </c>
      <c r="D13" s="1296">
        <v>17.0</v>
      </c>
      <c r="E13" s="1296">
        <v>5.0</v>
      </c>
      <c r="F13" s="1296">
        <v>4.0</v>
      </c>
      <c r="G13" s="1296"/>
      <c r="P13" s="1296" t="s">
        <v>47</v>
      </c>
      <c r="S13" s="1296" t="s">
        <v>5645</v>
      </c>
      <c r="U13" s="1895"/>
    </row>
    <row r="14">
      <c r="A14" s="1296" t="s">
        <v>77</v>
      </c>
      <c r="B14" s="1296" t="s">
        <v>5639</v>
      </c>
      <c r="C14" s="1296" t="s">
        <v>5646</v>
      </c>
      <c r="D14" s="1296">
        <v>7.0</v>
      </c>
      <c r="E14" s="1296">
        <v>2.0</v>
      </c>
      <c r="F14" s="1296">
        <v>2.0</v>
      </c>
      <c r="G14" s="1296">
        <v>6.0</v>
      </c>
      <c r="H14" s="1296"/>
      <c r="I14" s="1296">
        <v>250.0</v>
      </c>
      <c r="U14" s="1895"/>
    </row>
    <row r="15">
      <c r="A15" s="1296" t="s">
        <v>55</v>
      </c>
      <c r="B15" s="1296" t="s">
        <v>5639</v>
      </c>
      <c r="C15" s="1296" t="s">
        <v>5651</v>
      </c>
      <c r="D15" s="1296">
        <v>12.0</v>
      </c>
      <c r="E15" s="1296" t="s">
        <v>6893</v>
      </c>
      <c r="F15" s="1296">
        <v>3.0</v>
      </c>
      <c r="G15" s="1296"/>
      <c r="I15" s="1296"/>
      <c r="J15" s="1296"/>
      <c r="K15" s="1296"/>
      <c r="L15" s="1296" t="s">
        <v>47</v>
      </c>
      <c r="M15" s="1296">
        <v>4.0</v>
      </c>
      <c r="N15" s="1296" t="s">
        <v>47</v>
      </c>
      <c r="O15" s="1296" t="s">
        <v>47</v>
      </c>
      <c r="P15" s="1296" t="s">
        <v>5652</v>
      </c>
      <c r="Q15" s="1296" t="s">
        <v>113</v>
      </c>
      <c r="R15" s="1296" t="s">
        <v>5620</v>
      </c>
      <c r="S15" s="1296" t="s">
        <v>5653</v>
      </c>
      <c r="T15" s="1296" t="s">
        <v>47</v>
      </c>
      <c r="U15" s="1894">
        <v>12.0</v>
      </c>
      <c r="V15" s="1296" t="s">
        <v>113</v>
      </c>
      <c r="W15" s="1296" t="s">
        <v>47</v>
      </c>
      <c r="X15" s="1296" t="s">
        <v>5654</v>
      </c>
      <c r="Y15" s="1296" t="s">
        <v>47</v>
      </c>
      <c r="Z15" s="1296" t="s">
        <v>47</v>
      </c>
      <c r="AA15" s="1296" t="s">
        <v>113</v>
      </c>
      <c r="AB15" s="1296" t="s">
        <v>113</v>
      </c>
      <c r="AC15" s="1298">
        <v>1.0</v>
      </c>
      <c r="AE15" s="1299">
        <v>43468.0</v>
      </c>
      <c r="AF15" s="1296" t="s">
        <v>5655</v>
      </c>
      <c r="AG15" s="1296" t="s">
        <v>47</v>
      </c>
    </row>
    <row r="16">
      <c r="A16" s="1296" t="s">
        <v>5459</v>
      </c>
      <c r="B16" s="1296" t="s">
        <v>5639</v>
      </c>
      <c r="C16" s="1296" t="s">
        <v>5656</v>
      </c>
      <c r="F16" s="1296">
        <v>3.0</v>
      </c>
      <c r="U16" s="1895"/>
    </row>
    <row r="17">
      <c r="A17" s="1296" t="s">
        <v>5657</v>
      </c>
      <c r="B17" s="1296" t="s">
        <v>5426</v>
      </c>
      <c r="C17" s="1296" t="s">
        <v>5658</v>
      </c>
      <c r="D17" s="1296">
        <v>8.0</v>
      </c>
      <c r="E17" s="1296">
        <v>3.0</v>
      </c>
      <c r="F17" s="1296">
        <v>2.0</v>
      </c>
      <c r="G17" s="1296">
        <v>11.0</v>
      </c>
      <c r="H17" s="1296">
        <v>5.0</v>
      </c>
      <c r="I17" s="1296" t="s">
        <v>5659</v>
      </c>
      <c r="J17" s="1296">
        <v>25.0</v>
      </c>
      <c r="K17" s="1296">
        <v>30.0</v>
      </c>
      <c r="L17" s="1296">
        <v>1.0</v>
      </c>
      <c r="M17" s="1296">
        <v>5.0</v>
      </c>
      <c r="N17" s="1296">
        <v>0.0</v>
      </c>
      <c r="O17" s="1296" t="s">
        <v>47</v>
      </c>
      <c r="P17" s="1296" t="s">
        <v>47</v>
      </c>
      <c r="Q17" s="1296"/>
      <c r="R17" s="1296" t="s">
        <v>5661</v>
      </c>
      <c r="S17" s="1296" t="s">
        <v>5662</v>
      </c>
      <c r="T17" s="1296" t="s">
        <v>3860</v>
      </c>
      <c r="U17" s="1894">
        <v>12.0</v>
      </c>
      <c r="V17" s="1296" t="s">
        <v>3860</v>
      </c>
      <c r="W17" s="1296" t="s">
        <v>3860</v>
      </c>
      <c r="X17" s="1296" t="s">
        <v>5654</v>
      </c>
      <c r="Y17" s="1296" t="s">
        <v>47</v>
      </c>
      <c r="Z17" s="1296" t="s">
        <v>113</v>
      </c>
      <c r="AA17" s="1296" t="s">
        <v>113</v>
      </c>
      <c r="AB17" s="1296" t="s">
        <v>113</v>
      </c>
      <c r="AC17" s="1298">
        <v>1.0</v>
      </c>
      <c r="AD17" s="1296" t="s">
        <v>5663</v>
      </c>
      <c r="AE17" s="1296">
        <v>1.0</v>
      </c>
    </row>
    <row r="18">
      <c r="A18" s="1296" t="s">
        <v>444</v>
      </c>
      <c r="B18" s="1296" t="s">
        <v>5664</v>
      </c>
      <c r="C18" s="1296" t="s">
        <v>5665</v>
      </c>
      <c r="D18" s="1296">
        <v>14.0</v>
      </c>
      <c r="E18" s="1296">
        <v>7.0</v>
      </c>
      <c r="F18" s="1296">
        <v>3.0</v>
      </c>
      <c r="J18" s="1296"/>
      <c r="K18" s="1296"/>
      <c r="L18" s="1296">
        <v>1.0</v>
      </c>
      <c r="M18" s="1296">
        <v>4.0</v>
      </c>
      <c r="N18" s="1296">
        <v>0.0</v>
      </c>
      <c r="O18" s="1296">
        <v>0.0</v>
      </c>
      <c r="P18" s="1296">
        <v>0.0</v>
      </c>
      <c r="Q18" s="1296"/>
      <c r="R18" s="1296" t="s">
        <v>5668</v>
      </c>
      <c r="S18" s="1296" t="s">
        <v>5662</v>
      </c>
      <c r="T18" s="1296" t="s">
        <v>113</v>
      </c>
      <c r="U18" s="1894">
        <v>12.0</v>
      </c>
      <c r="V18" s="1296" t="s">
        <v>113</v>
      </c>
      <c r="W18" s="1296" t="s">
        <v>47</v>
      </c>
      <c r="X18" s="1296" t="s">
        <v>5623</v>
      </c>
      <c r="Y18" s="1296"/>
      <c r="Z18" s="1296" t="s">
        <v>113</v>
      </c>
      <c r="AA18" s="1296" t="s">
        <v>47</v>
      </c>
      <c r="AB18" s="1296" t="s">
        <v>113</v>
      </c>
    </row>
    <row r="19">
      <c r="A19" s="1296" t="s">
        <v>240</v>
      </c>
      <c r="B19" s="1296" t="s">
        <v>5671</v>
      </c>
      <c r="C19" s="1296" t="s">
        <v>6894</v>
      </c>
      <c r="D19" s="1296">
        <v>8.0</v>
      </c>
      <c r="E19" s="1296">
        <v>3.0</v>
      </c>
      <c r="F19" s="1296">
        <v>2.0</v>
      </c>
      <c r="G19" s="1296" t="s">
        <v>5678</v>
      </c>
      <c r="H19" s="1296" t="s">
        <v>5679</v>
      </c>
      <c r="I19" s="1296" t="s">
        <v>5680</v>
      </c>
      <c r="J19" s="1296" t="s">
        <v>5681</v>
      </c>
      <c r="K19" s="1296" t="s">
        <v>5682</v>
      </c>
      <c r="L19" s="1296">
        <v>0.0</v>
      </c>
      <c r="M19" s="1296">
        <v>5.0</v>
      </c>
      <c r="N19" s="1296">
        <v>0.0</v>
      </c>
      <c r="O19" s="1296">
        <v>0.0</v>
      </c>
      <c r="P19" s="1296" t="s">
        <v>113</v>
      </c>
      <c r="Q19" s="1296"/>
      <c r="R19" s="1296" t="s">
        <v>5684</v>
      </c>
      <c r="S19" s="1296" t="s">
        <v>4104</v>
      </c>
      <c r="T19" s="1296" t="s">
        <v>47</v>
      </c>
      <c r="U19" s="1894">
        <v>12.0</v>
      </c>
      <c r="V19" s="1296" t="s">
        <v>47</v>
      </c>
      <c r="W19" s="1296" t="s">
        <v>5685</v>
      </c>
      <c r="X19" s="1296" t="s">
        <v>5654</v>
      </c>
      <c r="Y19" s="1296" t="s">
        <v>47</v>
      </c>
      <c r="Z19" s="1296" t="s">
        <v>47</v>
      </c>
      <c r="AA19" s="1296" t="s">
        <v>47</v>
      </c>
      <c r="AB19" s="1296" t="s">
        <v>113</v>
      </c>
      <c r="AC19" s="1298">
        <v>1.0</v>
      </c>
      <c r="AD19" s="1299"/>
      <c r="AE19" s="1299">
        <v>43467.0</v>
      </c>
    </row>
    <row r="20">
      <c r="A20" s="1296" t="s">
        <v>5670</v>
      </c>
      <c r="B20" s="1296" t="s">
        <v>5671</v>
      </c>
      <c r="C20" s="1296" t="s">
        <v>5672</v>
      </c>
      <c r="D20" s="1296">
        <v>4.0</v>
      </c>
      <c r="E20" s="1296">
        <v>1.0</v>
      </c>
      <c r="F20" s="1296">
        <v>1.0</v>
      </c>
      <c r="G20" s="1296">
        <v>9.0</v>
      </c>
      <c r="H20" s="1296">
        <v>3.0</v>
      </c>
      <c r="J20" s="1296"/>
      <c r="K20" s="1296"/>
      <c r="L20" s="1296">
        <v>1.0</v>
      </c>
      <c r="M20" s="1296">
        <v>3.0</v>
      </c>
      <c r="N20" s="1296">
        <v>0.0</v>
      </c>
      <c r="O20" s="1296">
        <v>0.0</v>
      </c>
      <c r="P20" s="1296" t="s">
        <v>5660</v>
      </c>
      <c r="S20" s="1296" t="s">
        <v>4104</v>
      </c>
      <c r="T20" s="1296" t="s">
        <v>47</v>
      </c>
      <c r="U20" s="1894">
        <v>8.0</v>
      </c>
      <c r="X20" s="1296" t="s">
        <v>5623</v>
      </c>
    </row>
    <row r="21">
      <c r="A21" s="1296" t="s">
        <v>5686</v>
      </c>
      <c r="B21" s="1296" t="s">
        <v>5671</v>
      </c>
      <c r="C21" s="1296" t="s">
        <v>5687</v>
      </c>
      <c r="F21" s="11">
        <v>2.0</v>
      </c>
      <c r="H21" s="1296">
        <v>3.0</v>
      </c>
      <c r="P21" s="11" t="s">
        <v>113</v>
      </c>
      <c r="U21" s="1895"/>
    </row>
    <row r="22">
      <c r="A22" s="1296" t="s">
        <v>5673</v>
      </c>
      <c r="B22" s="1296" t="s">
        <v>5671</v>
      </c>
      <c r="C22" s="1296" t="s">
        <v>5674</v>
      </c>
      <c r="D22" s="1296">
        <v>10.0</v>
      </c>
      <c r="E22" s="1296" t="s">
        <v>6890</v>
      </c>
      <c r="F22" s="1296">
        <v>2.0</v>
      </c>
      <c r="G22" s="1296">
        <v>25.0</v>
      </c>
      <c r="H22" s="1296">
        <v>5.0</v>
      </c>
      <c r="I22" s="1296">
        <v>250.0</v>
      </c>
      <c r="J22" s="1296">
        <v>25.0</v>
      </c>
      <c r="K22" s="1296">
        <v>35.0</v>
      </c>
      <c r="L22" s="1296">
        <v>0.0</v>
      </c>
      <c r="M22" s="1296">
        <v>9.0</v>
      </c>
      <c r="N22" s="1296" t="s">
        <v>5675</v>
      </c>
      <c r="O22" s="1296">
        <v>1.0</v>
      </c>
      <c r="P22" s="1296" t="s">
        <v>5676</v>
      </c>
      <c r="Q22" s="1296"/>
      <c r="R22" s="1296" t="s">
        <v>5677</v>
      </c>
      <c r="S22" s="1296" t="s">
        <v>4104</v>
      </c>
      <c r="T22" s="1296" t="s">
        <v>47</v>
      </c>
      <c r="U22" s="1894">
        <v>12.0</v>
      </c>
      <c r="V22" s="1296" t="s">
        <v>113</v>
      </c>
      <c r="W22" s="1296" t="s">
        <v>47</v>
      </c>
      <c r="X22" s="1296" t="s">
        <v>5623</v>
      </c>
      <c r="Y22" s="1296" t="s">
        <v>113</v>
      </c>
      <c r="Z22" s="1296" t="s">
        <v>113</v>
      </c>
      <c r="AA22" s="1296" t="s">
        <v>47</v>
      </c>
      <c r="AB22" s="1296" t="s">
        <v>113</v>
      </c>
      <c r="AC22" s="1298">
        <v>1.0</v>
      </c>
      <c r="AD22" s="1299"/>
      <c r="AE22" s="1299">
        <v>43467.0</v>
      </c>
    </row>
    <row r="23">
      <c r="A23" s="1296" t="s">
        <v>3722</v>
      </c>
      <c r="B23" s="1296" t="s">
        <v>5688</v>
      </c>
      <c r="C23" s="1296" t="s">
        <v>5689</v>
      </c>
      <c r="D23" s="1296">
        <v>16.0</v>
      </c>
      <c r="E23" s="1296">
        <v>4.0</v>
      </c>
      <c r="F23" s="1296">
        <v>4.0</v>
      </c>
      <c r="G23" s="1296">
        <v>28.0</v>
      </c>
      <c r="H23" s="1296">
        <v>9.0</v>
      </c>
      <c r="I23" s="1296"/>
      <c r="J23" s="1296"/>
      <c r="K23" s="1296"/>
      <c r="L23" s="1296">
        <v>1.0</v>
      </c>
      <c r="M23" s="1296">
        <v>12.0</v>
      </c>
      <c r="N23" s="1296">
        <v>0.0</v>
      </c>
      <c r="O23" s="1296">
        <v>0.0</v>
      </c>
      <c r="P23" s="1296" t="s">
        <v>113</v>
      </c>
      <c r="Q23" s="1296" t="s">
        <v>113</v>
      </c>
      <c r="R23" s="1296" t="s">
        <v>5694</v>
      </c>
      <c r="S23" s="1296" t="s">
        <v>5695</v>
      </c>
      <c r="T23" s="1296" t="s">
        <v>47</v>
      </c>
      <c r="U23" s="1894">
        <v>9.0</v>
      </c>
      <c r="V23" s="1296" t="s">
        <v>5696</v>
      </c>
      <c r="W23" s="1296" t="s">
        <v>5697</v>
      </c>
      <c r="X23" s="1296" t="s">
        <v>5623</v>
      </c>
      <c r="Y23" s="1296" t="s">
        <v>113</v>
      </c>
      <c r="Z23" s="1296" t="s">
        <v>113</v>
      </c>
      <c r="AA23" s="1296" t="s">
        <v>113</v>
      </c>
      <c r="AB23" s="1296" t="s">
        <v>6895</v>
      </c>
      <c r="AC23" s="1298">
        <v>1.0</v>
      </c>
      <c r="AD23" s="1299">
        <v>43682.0</v>
      </c>
      <c r="AE23" s="1296" t="s">
        <v>5698</v>
      </c>
      <c r="AG23" s="1296" t="s">
        <v>5700</v>
      </c>
    </row>
    <row r="24">
      <c r="A24" s="1296" t="s">
        <v>5701</v>
      </c>
      <c r="B24" s="1296" t="s">
        <v>5702</v>
      </c>
      <c r="C24" s="1296" t="s">
        <v>5446</v>
      </c>
      <c r="D24" s="1296">
        <v>8.0</v>
      </c>
      <c r="E24" s="1296">
        <v>1.0</v>
      </c>
      <c r="F24" s="1296">
        <v>2.0</v>
      </c>
      <c r="G24" s="1296">
        <v>11.0</v>
      </c>
      <c r="H24" s="1296">
        <v>2.0</v>
      </c>
      <c r="U24" s="1896">
        <v>43628.0</v>
      </c>
      <c r="V24" s="1296" t="s">
        <v>4297</v>
      </c>
      <c r="AC24" s="1298"/>
    </row>
    <row r="25">
      <c r="A25" s="1296" t="s">
        <v>4698</v>
      </c>
      <c r="B25" s="1296" t="s">
        <v>5702</v>
      </c>
      <c r="C25" s="1296" t="s">
        <v>5446</v>
      </c>
      <c r="D25" s="1296">
        <v>9.0</v>
      </c>
      <c r="E25" s="1296">
        <v>4.0</v>
      </c>
      <c r="F25" s="1296">
        <v>2.0</v>
      </c>
      <c r="G25" s="1296">
        <v>9.0</v>
      </c>
      <c r="H25" s="1296">
        <v>1.0</v>
      </c>
      <c r="I25" s="1296">
        <v>200.0</v>
      </c>
      <c r="J25" s="1296"/>
      <c r="K25" s="1296"/>
      <c r="L25" s="1296">
        <v>1.0</v>
      </c>
      <c r="M25" s="1296">
        <v>5.0</v>
      </c>
      <c r="N25" s="1296">
        <v>0.0</v>
      </c>
      <c r="O25" s="1296" t="s">
        <v>5703</v>
      </c>
      <c r="P25" s="1296" t="s">
        <v>5704</v>
      </c>
      <c r="Q25" s="1296"/>
      <c r="R25" s="1296" t="s">
        <v>5705</v>
      </c>
      <c r="S25" s="1296" t="s">
        <v>4104</v>
      </c>
      <c r="T25" s="1296" t="s">
        <v>47</v>
      </c>
      <c r="U25" s="1896">
        <v>43687.0</v>
      </c>
      <c r="V25" s="1296" t="s">
        <v>47</v>
      </c>
      <c r="W25" s="1296" t="s">
        <v>47</v>
      </c>
      <c r="X25" s="1296" t="s">
        <v>5623</v>
      </c>
      <c r="Y25" s="1296" t="s">
        <v>5703</v>
      </c>
      <c r="Z25" s="1296" t="s">
        <v>113</v>
      </c>
      <c r="AA25" s="1296" t="s">
        <v>113</v>
      </c>
      <c r="AB25" s="1296" t="s">
        <v>113</v>
      </c>
      <c r="AC25" s="1298">
        <v>1.0</v>
      </c>
      <c r="AD25" s="1299"/>
      <c r="AE25" s="1299">
        <v>43467.0</v>
      </c>
    </row>
    <row r="26">
      <c r="A26" s="1296" t="s">
        <v>5430</v>
      </c>
      <c r="B26" s="1296" t="s">
        <v>5702</v>
      </c>
      <c r="C26" s="1296" t="s">
        <v>5446</v>
      </c>
      <c r="D26" s="11">
        <v>6.0</v>
      </c>
      <c r="E26" s="11">
        <v>0.0</v>
      </c>
      <c r="F26" s="1296">
        <v>2.0</v>
      </c>
      <c r="G26" s="11">
        <v>6.0</v>
      </c>
      <c r="H26" s="11">
        <v>1.0</v>
      </c>
      <c r="I26" s="11" t="s">
        <v>5706</v>
      </c>
      <c r="J26" s="11">
        <v>30.0</v>
      </c>
      <c r="K26" s="11">
        <v>30.0</v>
      </c>
      <c r="L26" s="11">
        <v>0.0</v>
      </c>
      <c r="M26" s="11">
        <v>5.0</v>
      </c>
      <c r="N26" s="11">
        <v>0.0</v>
      </c>
      <c r="O26" s="11">
        <v>0.0</v>
      </c>
      <c r="P26" s="11" t="s">
        <v>5707</v>
      </c>
      <c r="Q26" s="11" t="s">
        <v>47</v>
      </c>
      <c r="S26" s="11" t="s">
        <v>5708</v>
      </c>
      <c r="T26" s="11" t="s">
        <v>47</v>
      </c>
      <c r="U26" s="1897">
        <v>7.0</v>
      </c>
      <c r="V26" s="11" t="s">
        <v>5532</v>
      </c>
      <c r="W26" s="11" t="s">
        <v>47</v>
      </c>
      <c r="X26" s="11" t="s">
        <v>5623</v>
      </c>
      <c r="Y26" s="11" t="s">
        <v>113</v>
      </c>
      <c r="Z26" s="11" t="s">
        <v>113</v>
      </c>
      <c r="AA26" s="11" t="s">
        <v>47</v>
      </c>
      <c r="AB26" s="11" t="s">
        <v>5532</v>
      </c>
      <c r="AC26" s="1301">
        <v>1.0</v>
      </c>
      <c r="AD26" s="1303">
        <v>44048.0</v>
      </c>
      <c r="AE26" s="11">
        <v>4.0</v>
      </c>
      <c r="AG26" s="11" t="s">
        <v>5709</v>
      </c>
    </row>
    <row r="27">
      <c r="A27" s="1296" t="s">
        <v>5710</v>
      </c>
      <c r="B27" s="1296" t="s">
        <v>5702</v>
      </c>
      <c r="C27" s="1296" t="s">
        <v>5446</v>
      </c>
      <c r="D27" s="1296">
        <v>11.0</v>
      </c>
      <c r="E27" s="1296">
        <v>3.0</v>
      </c>
      <c r="F27" s="1296">
        <v>3.0</v>
      </c>
      <c r="M27" s="1296">
        <v>4.0</v>
      </c>
      <c r="S27" s="1296" t="s">
        <v>5662</v>
      </c>
      <c r="T27" s="1296" t="s">
        <v>113</v>
      </c>
      <c r="U27" s="1894">
        <v>12.0</v>
      </c>
      <c r="V27" s="1296" t="s">
        <v>113</v>
      </c>
      <c r="X27" s="1296" t="s">
        <v>5654</v>
      </c>
      <c r="Z27" s="1296" t="s">
        <v>113</v>
      </c>
      <c r="AA27" s="1296" t="s">
        <v>113</v>
      </c>
      <c r="AB27" s="1296" t="s">
        <v>113</v>
      </c>
      <c r="AC27" s="1298">
        <v>1.0</v>
      </c>
    </row>
    <row r="28">
      <c r="A28" s="1296" t="s">
        <v>5711</v>
      </c>
      <c r="B28" s="1296" t="s">
        <v>290</v>
      </c>
      <c r="C28" s="1296" t="s">
        <v>5712</v>
      </c>
      <c r="D28" s="1296">
        <v>7.0</v>
      </c>
      <c r="E28" s="1296">
        <v>4.0</v>
      </c>
      <c r="F28" s="1296">
        <v>2.0</v>
      </c>
      <c r="G28" s="1296"/>
      <c r="H28" s="1296"/>
      <c r="I28" s="1296"/>
      <c r="J28" s="1296"/>
      <c r="K28" s="1296"/>
      <c r="L28" s="1296">
        <v>1.0</v>
      </c>
      <c r="M28" s="1296">
        <v>5.0</v>
      </c>
      <c r="N28" s="1296">
        <v>0.0</v>
      </c>
      <c r="O28" s="1296">
        <v>0.0</v>
      </c>
      <c r="P28" s="1296" t="s">
        <v>47</v>
      </c>
      <c r="Q28" s="1296"/>
      <c r="R28" s="1296" t="s">
        <v>5713</v>
      </c>
      <c r="S28" s="1296"/>
      <c r="T28" s="1296"/>
      <c r="U28" s="1894"/>
      <c r="V28" s="1296"/>
      <c r="W28" s="1296"/>
      <c r="X28" s="1296"/>
      <c r="Y28" s="1296" t="s">
        <v>113</v>
      </c>
      <c r="Z28" s="1296" t="s">
        <v>47</v>
      </c>
      <c r="AA28" s="1296" t="s">
        <v>113</v>
      </c>
      <c r="AB28" s="1296" t="s">
        <v>113</v>
      </c>
      <c r="AC28" s="1298">
        <v>1.0</v>
      </c>
      <c r="AE28" s="1296">
        <v>1.0</v>
      </c>
    </row>
    <row r="29">
      <c r="A29" s="1296" t="s">
        <v>5721</v>
      </c>
      <c r="B29" s="1296" t="s">
        <v>5434</v>
      </c>
      <c r="C29" s="1296" t="s">
        <v>5722</v>
      </c>
      <c r="D29" s="1296">
        <v>5.0</v>
      </c>
      <c r="E29" s="1296">
        <v>1.0</v>
      </c>
      <c r="F29" s="1296">
        <v>2.0</v>
      </c>
      <c r="L29" s="1296">
        <v>0.0</v>
      </c>
      <c r="M29" s="1296">
        <v>3.0</v>
      </c>
      <c r="N29" s="1296">
        <v>0.0</v>
      </c>
      <c r="O29" s="1296">
        <v>0.0</v>
      </c>
      <c r="P29" s="1296" t="s">
        <v>5660</v>
      </c>
      <c r="S29" s="1296" t="s">
        <v>5945</v>
      </c>
      <c r="T29" s="1296" t="s">
        <v>3860</v>
      </c>
      <c r="U29" s="1894">
        <v>7.0</v>
      </c>
      <c r="V29" s="1296" t="s">
        <v>4302</v>
      </c>
      <c r="W29" s="1296" t="s">
        <v>3860</v>
      </c>
      <c r="X29" s="1296" t="s">
        <v>5724</v>
      </c>
      <c r="Y29" s="1296" t="s">
        <v>47</v>
      </c>
      <c r="Z29" s="1296" t="s">
        <v>113</v>
      </c>
      <c r="AA29" s="1296" t="s">
        <v>113</v>
      </c>
      <c r="AC29" s="1298">
        <v>1.0</v>
      </c>
    </row>
    <row r="30">
      <c r="A30" s="1296" t="s">
        <v>5725</v>
      </c>
      <c r="B30" s="1296" t="s">
        <v>5726</v>
      </c>
      <c r="C30" s="1296" t="s">
        <v>5727</v>
      </c>
      <c r="E30" s="1296">
        <v>3.0</v>
      </c>
      <c r="F30" s="1296" t="s">
        <v>6896</v>
      </c>
      <c r="G30" s="1296"/>
      <c r="H30" s="1296"/>
      <c r="I30" s="1296"/>
      <c r="U30" s="1895"/>
    </row>
    <row r="31">
      <c r="A31" s="1296" t="s">
        <v>5731</v>
      </c>
      <c r="B31" s="1296" t="s">
        <v>5726</v>
      </c>
      <c r="C31" s="1296" t="s">
        <v>5732</v>
      </c>
      <c r="D31" s="1296">
        <v>6.0</v>
      </c>
      <c r="E31" s="1296">
        <v>1.0</v>
      </c>
      <c r="F31" s="1296">
        <v>2.0</v>
      </c>
      <c r="G31" s="1296">
        <v>5.0</v>
      </c>
      <c r="H31" s="1296">
        <v>1.0</v>
      </c>
      <c r="I31" s="1296">
        <v>200.0</v>
      </c>
      <c r="J31" s="1296">
        <v>25.0</v>
      </c>
      <c r="K31" s="1296">
        <v>30.0</v>
      </c>
      <c r="L31" s="1296">
        <v>0.0</v>
      </c>
      <c r="M31" s="1296">
        <v>4.0</v>
      </c>
      <c r="N31" s="1296">
        <v>1.0</v>
      </c>
      <c r="O31" s="1296">
        <v>0.0</v>
      </c>
      <c r="P31" s="1296">
        <v>0.0</v>
      </c>
      <c r="S31" s="1296" t="s">
        <v>4104</v>
      </c>
      <c r="T31" s="1296" t="s">
        <v>3860</v>
      </c>
      <c r="U31" s="1894">
        <v>6.0</v>
      </c>
      <c r="V31" s="1296" t="s">
        <v>3860</v>
      </c>
      <c r="W31" s="1296" t="s">
        <v>3860</v>
      </c>
      <c r="X31" s="1296" t="s">
        <v>5733</v>
      </c>
      <c r="Y31" s="1296" t="s">
        <v>113</v>
      </c>
      <c r="Z31" s="1296" t="s">
        <v>113</v>
      </c>
      <c r="AA31" s="1296" t="s">
        <v>47</v>
      </c>
      <c r="AC31" s="1296">
        <v>100.0</v>
      </c>
      <c r="AD31" s="1296">
        <v>9.0</v>
      </c>
      <c r="AE31" s="1296">
        <v>1.0</v>
      </c>
      <c r="AG31" s="1296" t="s">
        <v>5734</v>
      </c>
    </row>
    <row r="32">
      <c r="A32" s="1296" t="s">
        <v>123</v>
      </c>
      <c r="B32" s="1296" t="s">
        <v>5354</v>
      </c>
      <c r="C32" s="1296" t="s">
        <v>5735</v>
      </c>
      <c r="F32" s="1296">
        <v>4.0</v>
      </c>
      <c r="U32" s="1895"/>
    </row>
    <row r="33">
      <c r="A33" s="1296" t="s">
        <v>252</v>
      </c>
      <c r="B33" s="1296" t="s">
        <v>5354</v>
      </c>
      <c r="C33" s="1296" t="s">
        <v>5735</v>
      </c>
      <c r="D33" s="1296"/>
      <c r="E33" s="1296"/>
      <c r="F33" s="1296">
        <v>2.0</v>
      </c>
      <c r="U33" s="1895"/>
    </row>
    <row r="34">
      <c r="A34" s="1296" t="s">
        <v>5738</v>
      </c>
      <c r="B34" s="1296" t="s">
        <v>5739</v>
      </c>
      <c r="C34" s="1296" t="s">
        <v>5740</v>
      </c>
      <c r="F34" s="1296">
        <v>6.0</v>
      </c>
      <c r="Q34" s="1296"/>
      <c r="U34" s="1895"/>
      <c r="AC34" s="1298">
        <v>1.0</v>
      </c>
    </row>
    <row r="35">
      <c r="A35" s="1296" t="s">
        <v>4715</v>
      </c>
      <c r="B35" s="1296" t="s">
        <v>5739</v>
      </c>
      <c r="C35" s="1296" t="s">
        <v>5740</v>
      </c>
      <c r="D35" s="1296">
        <v>9.0</v>
      </c>
      <c r="E35" s="1296">
        <v>3.0</v>
      </c>
      <c r="F35" s="1296">
        <v>3.0</v>
      </c>
      <c r="L35" s="1296">
        <v>2.0</v>
      </c>
      <c r="N35" s="1296" t="s">
        <v>5026</v>
      </c>
      <c r="O35" s="1296" t="s">
        <v>3860</v>
      </c>
      <c r="P35" s="1296" t="s">
        <v>3860</v>
      </c>
      <c r="S35" s="1296" t="s">
        <v>5716</v>
      </c>
      <c r="T35" s="1296" t="s">
        <v>47</v>
      </c>
      <c r="U35" s="1894">
        <v>6.0</v>
      </c>
      <c r="V35" s="1296" t="s">
        <v>3860</v>
      </c>
      <c r="X35" s="1296" t="s">
        <v>5742</v>
      </c>
      <c r="Y35" s="1296" t="s">
        <v>3860</v>
      </c>
      <c r="AA35" s="1296" t="s">
        <v>5026</v>
      </c>
      <c r="AD35" s="1296" t="s">
        <v>6897</v>
      </c>
      <c r="AE35" s="1296">
        <v>1.0</v>
      </c>
    </row>
    <row r="36">
      <c r="A36" s="1296" t="s">
        <v>5765</v>
      </c>
      <c r="B36" s="1296" t="s">
        <v>5746</v>
      </c>
      <c r="C36" s="1296" t="s">
        <v>5766</v>
      </c>
      <c r="E36" s="1296">
        <v>4.0</v>
      </c>
      <c r="F36" s="1296">
        <v>3.0</v>
      </c>
      <c r="R36" s="1296" t="s">
        <v>5767</v>
      </c>
      <c r="S36" s="1296" t="s">
        <v>5768</v>
      </c>
      <c r="U36" s="1895"/>
    </row>
    <row r="37">
      <c r="A37" s="1296" t="s">
        <v>5753</v>
      </c>
      <c r="B37" s="1296" t="s">
        <v>5746</v>
      </c>
      <c r="C37" s="1296" t="s">
        <v>5754</v>
      </c>
      <c r="F37" s="1296">
        <v>2.0</v>
      </c>
      <c r="U37" s="1895"/>
    </row>
    <row r="38">
      <c r="A38" s="1296" t="s">
        <v>5755</v>
      </c>
      <c r="B38" s="1296" t="s">
        <v>5746</v>
      </c>
      <c r="C38" s="1296" t="s">
        <v>5754</v>
      </c>
      <c r="D38" s="1296">
        <v>6.0</v>
      </c>
      <c r="E38" s="1296">
        <v>0.0</v>
      </c>
      <c r="F38" s="1296">
        <v>1.0</v>
      </c>
      <c r="G38" s="1296" t="s">
        <v>5756</v>
      </c>
      <c r="H38" s="1296">
        <v>4.0</v>
      </c>
      <c r="I38" s="1296"/>
      <c r="J38" s="1296"/>
      <c r="K38" s="1296"/>
      <c r="L38" s="1296">
        <v>0.0</v>
      </c>
      <c r="M38" s="1296" t="s">
        <v>5757</v>
      </c>
      <c r="N38" s="1296">
        <v>0.0</v>
      </c>
      <c r="O38" s="1296" t="s">
        <v>5758</v>
      </c>
      <c r="P38" s="1296" t="s">
        <v>5759</v>
      </c>
      <c r="Q38" s="1296"/>
      <c r="R38" s="1296" t="s">
        <v>5760</v>
      </c>
      <c r="S38" s="1296" t="s">
        <v>5749</v>
      </c>
      <c r="T38" s="1296" t="s">
        <v>47</v>
      </c>
      <c r="U38" s="1894">
        <v>6.0</v>
      </c>
      <c r="W38" s="1296" t="s">
        <v>5761</v>
      </c>
      <c r="X38" s="1296" t="s">
        <v>5762</v>
      </c>
      <c r="Y38" s="1296" t="s">
        <v>113</v>
      </c>
      <c r="Z38" s="1296" t="s">
        <v>5763</v>
      </c>
      <c r="AA38" s="1296" t="s">
        <v>47</v>
      </c>
      <c r="AB38" s="1296" t="s">
        <v>113</v>
      </c>
      <c r="AC38" s="1298">
        <v>1.0</v>
      </c>
      <c r="AD38" s="1296"/>
      <c r="AE38" s="1296" t="s">
        <v>5764</v>
      </c>
    </row>
    <row r="39">
      <c r="A39" s="1296" t="s">
        <v>6898</v>
      </c>
      <c r="B39" s="1296" t="s">
        <v>5746</v>
      </c>
      <c r="C39" s="1296" t="s">
        <v>5747</v>
      </c>
      <c r="D39" s="1296">
        <v>12.0</v>
      </c>
      <c r="E39" s="1296"/>
      <c r="F39" s="1296">
        <v>3.0</v>
      </c>
      <c r="H39" s="1296">
        <v>4.0</v>
      </c>
      <c r="J39" s="1296"/>
      <c r="K39" s="1296"/>
      <c r="L39" s="1296">
        <v>1.0</v>
      </c>
      <c r="M39" s="1296">
        <v>11.0</v>
      </c>
      <c r="N39" s="1296">
        <v>0.0</v>
      </c>
      <c r="O39" s="1898">
        <v>43831.0</v>
      </c>
      <c r="P39" s="1296" t="s">
        <v>113</v>
      </c>
      <c r="Q39" s="1296"/>
      <c r="R39" s="1296" t="s">
        <v>5748</v>
      </c>
      <c r="S39" s="1296" t="s">
        <v>5749</v>
      </c>
      <c r="T39" s="1296" t="s">
        <v>47</v>
      </c>
      <c r="U39" s="1894">
        <v>12.0</v>
      </c>
      <c r="X39" s="1296" t="s">
        <v>5654</v>
      </c>
      <c r="Y39" s="1296" t="s">
        <v>113</v>
      </c>
      <c r="Z39" s="1296" t="s">
        <v>5026</v>
      </c>
      <c r="AA39" s="1296" t="s">
        <v>47</v>
      </c>
      <c r="AB39" s="1296" t="s">
        <v>113</v>
      </c>
      <c r="AC39" s="1298">
        <v>1.0</v>
      </c>
      <c r="AD39" s="1296"/>
      <c r="AE39" s="1296"/>
      <c r="AF39" s="1296" t="s">
        <v>5633</v>
      </c>
    </row>
    <row r="40">
      <c r="A40" s="1296" t="s">
        <v>273</v>
      </c>
      <c r="B40" s="1296" t="s">
        <v>5443</v>
      </c>
      <c r="C40" s="1296" t="s">
        <v>5775</v>
      </c>
      <c r="D40" s="1296">
        <v>6.0</v>
      </c>
      <c r="E40" s="1296" t="s">
        <v>6899</v>
      </c>
      <c r="F40" s="1296">
        <v>1.0</v>
      </c>
      <c r="G40" s="1296">
        <v>10.0</v>
      </c>
      <c r="H40" s="1296">
        <v>6.0</v>
      </c>
      <c r="I40" s="1296">
        <v>200.0</v>
      </c>
      <c r="J40" s="1296"/>
      <c r="K40" s="1296"/>
      <c r="L40" s="1296">
        <v>1.0</v>
      </c>
      <c r="M40" s="1296">
        <v>8.0</v>
      </c>
      <c r="N40" s="1296">
        <v>0.0</v>
      </c>
      <c r="O40" s="1296">
        <v>0.0</v>
      </c>
      <c r="P40" s="1296" t="s">
        <v>6900</v>
      </c>
      <c r="Q40" s="1296"/>
      <c r="R40" s="1296" t="s">
        <v>5776</v>
      </c>
      <c r="S40" s="1296" t="s">
        <v>4104</v>
      </c>
      <c r="T40" s="1296" t="s">
        <v>5773</v>
      </c>
      <c r="U40" s="1896">
        <v>43625.0</v>
      </c>
      <c r="W40" s="1296" t="s">
        <v>5777</v>
      </c>
      <c r="X40" s="1296" t="s">
        <v>5623</v>
      </c>
      <c r="Y40" s="1296" t="s">
        <v>47</v>
      </c>
      <c r="Z40" s="1296" t="s">
        <v>5026</v>
      </c>
      <c r="AA40" s="1296" t="s">
        <v>5026</v>
      </c>
      <c r="AB40" s="1296" t="s">
        <v>113</v>
      </c>
      <c r="AC40" s="1298">
        <v>1.0</v>
      </c>
      <c r="AD40" s="1296"/>
      <c r="AE40" s="1296">
        <v>1.0</v>
      </c>
    </row>
    <row r="41">
      <c r="A41" s="1296" t="s">
        <v>5769</v>
      </c>
      <c r="B41" s="1296" t="s">
        <v>5443</v>
      </c>
      <c r="C41" s="1296" t="s">
        <v>5770</v>
      </c>
      <c r="D41" s="1296">
        <v>12.0</v>
      </c>
      <c r="E41" s="1296">
        <v>6.0</v>
      </c>
      <c r="F41" s="1296">
        <v>3.0</v>
      </c>
      <c r="G41" s="1296">
        <v>25.0</v>
      </c>
      <c r="H41" s="1296">
        <v>8.0</v>
      </c>
      <c r="J41" s="1296"/>
      <c r="K41" s="1296"/>
      <c r="L41" s="1296">
        <v>1.0</v>
      </c>
      <c r="M41" s="1296">
        <v>6.0</v>
      </c>
      <c r="N41" s="1296">
        <v>0.0</v>
      </c>
      <c r="O41" s="1296">
        <v>0.0</v>
      </c>
      <c r="P41" s="1296" t="s">
        <v>5771</v>
      </c>
      <c r="S41" s="1296" t="s">
        <v>4104</v>
      </c>
      <c r="T41" s="1296" t="s">
        <v>5773</v>
      </c>
      <c r="U41" s="1894">
        <v>11.0</v>
      </c>
      <c r="X41" s="1296" t="s">
        <v>5623</v>
      </c>
      <c r="Y41" s="1296" t="s">
        <v>5026</v>
      </c>
      <c r="Z41" s="1296" t="s">
        <v>5026</v>
      </c>
      <c r="AA41" s="1296" t="s">
        <v>5026</v>
      </c>
      <c r="AB41" s="1296" t="s">
        <v>113</v>
      </c>
      <c r="AC41" s="1298">
        <v>1.0</v>
      </c>
      <c r="AD41" s="1296"/>
      <c r="AE41" s="1296">
        <v>1.0</v>
      </c>
    </row>
    <row r="42">
      <c r="A42" s="1296" t="s">
        <v>5778</v>
      </c>
      <c r="B42" s="1296" t="s">
        <v>5779</v>
      </c>
      <c r="C42" s="1296" t="s">
        <v>5780</v>
      </c>
      <c r="D42" s="1296">
        <v>16.0</v>
      </c>
      <c r="E42" s="1296">
        <v>4.0</v>
      </c>
      <c r="F42" s="1296">
        <v>4.0</v>
      </c>
      <c r="G42" s="1296">
        <v>25.0</v>
      </c>
      <c r="H42" s="1296">
        <v>8.0</v>
      </c>
      <c r="I42" s="1296"/>
      <c r="J42" s="1296"/>
      <c r="K42" s="1296"/>
      <c r="L42" s="1296">
        <v>1.0</v>
      </c>
      <c r="M42" s="1296">
        <v>10.0</v>
      </c>
      <c r="N42" s="1296">
        <v>0.0</v>
      </c>
      <c r="O42" s="1296">
        <v>2.0</v>
      </c>
      <c r="P42" s="1296">
        <v>1.0</v>
      </c>
      <c r="Q42" s="1296" t="s">
        <v>113</v>
      </c>
      <c r="R42" s="1296">
        <v>4.0</v>
      </c>
      <c r="S42" s="1296" t="s">
        <v>4104</v>
      </c>
      <c r="T42" s="1296" t="s">
        <v>5773</v>
      </c>
      <c r="U42" s="1894">
        <v>12.0</v>
      </c>
      <c r="V42" s="1296" t="s">
        <v>4297</v>
      </c>
      <c r="W42" s="1296" t="s">
        <v>3801</v>
      </c>
      <c r="X42" s="1296" t="s">
        <v>5781</v>
      </c>
      <c r="Y42" s="1296" t="s">
        <v>4297</v>
      </c>
      <c r="Z42" s="1296" t="s">
        <v>4297</v>
      </c>
      <c r="AA42" s="1296" t="s">
        <v>4297</v>
      </c>
      <c r="AB42" s="1296" t="s">
        <v>4297</v>
      </c>
      <c r="AC42" s="1298">
        <v>1.0</v>
      </c>
    </row>
    <row r="43">
      <c r="A43" s="1296" t="s">
        <v>5785</v>
      </c>
      <c r="B43" s="1296" t="s">
        <v>136</v>
      </c>
      <c r="C43" s="1296" t="s">
        <v>5786</v>
      </c>
      <c r="D43" s="1296"/>
      <c r="E43" s="1296"/>
      <c r="F43" s="1296">
        <v>1.0</v>
      </c>
      <c r="G43" s="1296"/>
      <c r="H43" s="1296"/>
      <c r="I43" s="1296"/>
      <c r="J43" s="1296"/>
      <c r="K43" s="1296"/>
      <c r="L43" s="1296">
        <v>0.0</v>
      </c>
      <c r="M43" s="1296">
        <v>4.0</v>
      </c>
      <c r="N43" s="1296">
        <v>0.0</v>
      </c>
      <c r="O43" s="1296">
        <v>0.0</v>
      </c>
      <c r="P43" s="1296">
        <v>0.0</v>
      </c>
      <c r="Q43" s="1296"/>
      <c r="R43" s="1296">
        <v>13.0</v>
      </c>
      <c r="S43" s="1296" t="s">
        <v>4104</v>
      </c>
      <c r="T43" s="1296" t="s">
        <v>5773</v>
      </c>
      <c r="U43" s="1894">
        <v>6.0</v>
      </c>
      <c r="W43" s="1296" t="s">
        <v>5787</v>
      </c>
      <c r="X43" s="1296" t="s">
        <v>5781</v>
      </c>
      <c r="Y43" s="1296" t="s">
        <v>4297</v>
      </c>
      <c r="Z43" s="1296" t="s">
        <v>4297</v>
      </c>
      <c r="AA43" s="1296" t="s">
        <v>3801</v>
      </c>
      <c r="AB43" s="1296" t="s">
        <v>4297</v>
      </c>
      <c r="AC43" s="1298">
        <v>1.0</v>
      </c>
    </row>
    <row r="44">
      <c r="A44" s="1296" t="s">
        <v>383</v>
      </c>
      <c r="B44" s="1296" t="s">
        <v>5328</v>
      </c>
      <c r="C44" s="1296" t="s">
        <v>5788</v>
      </c>
      <c r="F44" s="1296">
        <v>1.0</v>
      </c>
      <c r="G44" s="1296">
        <v>12.0</v>
      </c>
      <c r="O44" s="1296"/>
      <c r="P44" s="1296"/>
      <c r="U44" s="1895"/>
    </row>
    <row r="45">
      <c r="A45" s="1296" t="s">
        <v>125</v>
      </c>
      <c r="B45" s="1296" t="s">
        <v>5789</v>
      </c>
      <c r="C45" s="1296" t="s">
        <v>5790</v>
      </c>
      <c r="D45" s="1296">
        <v>9.0</v>
      </c>
      <c r="E45" s="1296">
        <v>4.0</v>
      </c>
      <c r="F45" s="1296">
        <v>2.0</v>
      </c>
      <c r="P45" s="1296" t="s">
        <v>113</v>
      </c>
      <c r="U45" s="1895"/>
    </row>
    <row r="46">
      <c r="A46" s="11" t="s">
        <v>6901</v>
      </c>
      <c r="B46" s="1296" t="s">
        <v>5792</v>
      </c>
      <c r="C46" s="1296" t="s">
        <v>5843</v>
      </c>
      <c r="D46" s="1296">
        <v>6.0</v>
      </c>
      <c r="E46" s="1296">
        <v>2.0</v>
      </c>
      <c r="F46" s="1296">
        <v>2.0</v>
      </c>
      <c r="G46" s="11">
        <v>12.0</v>
      </c>
      <c r="H46" s="11">
        <v>2.0</v>
      </c>
      <c r="J46" s="1296"/>
      <c r="K46" s="1296"/>
      <c r="L46" s="1296">
        <v>1.0</v>
      </c>
      <c r="M46" s="1296">
        <v>4.0</v>
      </c>
      <c r="R46" s="11" t="s">
        <v>6902</v>
      </c>
      <c r="S46" s="1296" t="s">
        <v>4104</v>
      </c>
      <c r="T46" s="1296" t="s">
        <v>47</v>
      </c>
      <c r="U46" s="1894">
        <v>12.0</v>
      </c>
      <c r="V46" s="11" t="s">
        <v>113</v>
      </c>
      <c r="W46" s="11" t="s">
        <v>47</v>
      </c>
      <c r="X46" s="11" t="s">
        <v>5623</v>
      </c>
      <c r="AB46" s="11" t="s">
        <v>113</v>
      </c>
      <c r="AC46" s="1301">
        <v>1.0</v>
      </c>
      <c r="AD46" s="1303">
        <v>44048.0</v>
      </c>
      <c r="AE46" s="1303">
        <v>43832.0</v>
      </c>
      <c r="AG46" s="11" t="s">
        <v>6903</v>
      </c>
    </row>
    <row r="47">
      <c r="A47" s="1296" t="s">
        <v>5816</v>
      </c>
      <c r="B47" s="1296" t="s">
        <v>5792</v>
      </c>
      <c r="C47" s="1296" t="s">
        <v>5817</v>
      </c>
      <c r="D47" s="1296"/>
      <c r="F47" s="1296">
        <v>2.0</v>
      </c>
      <c r="P47" s="1296" t="s">
        <v>5819</v>
      </c>
      <c r="U47" s="1894">
        <v>12.0</v>
      </c>
    </row>
    <row r="48">
      <c r="A48" s="1296" t="s">
        <v>5795</v>
      </c>
      <c r="B48" s="1296" t="s">
        <v>5792</v>
      </c>
      <c r="C48" s="1296" t="s">
        <v>5796</v>
      </c>
      <c r="D48" s="1296">
        <v>8.0</v>
      </c>
      <c r="E48" s="1296">
        <v>5.0</v>
      </c>
      <c r="F48" s="1296">
        <v>2.0</v>
      </c>
      <c r="G48" s="1296">
        <v>9.0</v>
      </c>
      <c r="H48" s="1296">
        <v>1.0</v>
      </c>
      <c r="J48" s="1296"/>
      <c r="K48" s="1296"/>
      <c r="L48" s="1296">
        <v>0.0</v>
      </c>
      <c r="M48" s="1296">
        <v>4.0</v>
      </c>
      <c r="N48" s="1296">
        <v>0.0</v>
      </c>
      <c r="P48" s="1296" t="s">
        <v>5794</v>
      </c>
      <c r="S48" s="1296" t="s">
        <v>4104</v>
      </c>
      <c r="T48" s="1296" t="s">
        <v>3860</v>
      </c>
      <c r="U48" s="1895"/>
      <c r="Z48" s="1296" t="s">
        <v>5026</v>
      </c>
      <c r="AA48" s="1296" t="s">
        <v>5026</v>
      </c>
      <c r="AC48" s="1298">
        <v>1.0</v>
      </c>
    </row>
    <row r="49">
      <c r="A49" s="1296" t="s">
        <v>5791</v>
      </c>
      <c r="B49" s="1296" t="s">
        <v>5792</v>
      </c>
      <c r="C49" s="1296" t="s">
        <v>5793</v>
      </c>
      <c r="F49" s="1296">
        <v>6.0</v>
      </c>
      <c r="G49" s="1296"/>
      <c r="H49" s="1296"/>
      <c r="I49" s="1296"/>
      <c r="U49" s="1895"/>
      <c r="AB49" s="1296" t="s">
        <v>47</v>
      </c>
    </row>
    <row r="50">
      <c r="A50" s="1296" t="s">
        <v>5373</v>
      </c>
      <c r="B50" s="1296" t="s">
        <v>5792</v>
      </c>
      <c r="C50" s="1296" t="s">
        <v>5797</v>
      </c>
      <c r="D50" s="1296">
        <v>11.0</v>
      </c>
      <c r="E50" s="1296">
        <v>2.0</v>
      </c>
      <c r="F50" s="1296">
        <v>2.0</v>
      </c>
      <c r="G50" s="1296" t="s">
        <v>5798</v>
      </c>
      <c r="H50" s="1296" t="s">
        <v>6904</v>
      </c>
      <c r="I50" s="1296" t="s">
        <v>5800</v>
      </c>
      <c r="L50" s="1296">
        <v>0.0</v>
      </c>
      <c r="M50" s="1296">
        <v>5.0</v>
      </c>
      <c r="N50" s="1296">
        <v>0.0</v>
      </c>
      <c r="O50" s="1296">
        <v>0.0</v>
      </c>
      <c r="P50" s="1296" t="s">
        <v>5794</v>
      </c>
      <c r="S50" s="1296" t="s">
        <v>5801</v>
      </c>
      <c r="T50" s="1296" t="s">
        <v>47</v>
      </c>
      <c r="U50" s="1894">
        <v>12.0</v>
      </c>
      <c r="V50" s="1296" t="s">
        <v>113</v>
      </c>
      <c r="W50" s="1296" t="s">
        <v>47</v>
      </c>
      <c r="X50" s="1296" t="s">
        <v>5724</v>
      </c>
      <c r="Y50" s="1296" t="s">
        <v>47</v>
      </c>
      <c r="Z50" s="1296" t="s">
        <v>113</v>
      </c>
      <c r="AA50" s="1296" t="s">
        <v>113</v>
      </c>
      <c r="AC50" s="1298">
        <v>1.0</v>
      </c>
      <c r="AD50" s="1299">
        <v>43683.0</v>
      </c>
      <c r="AE50" s="1299">
        <v>43467.0</v>
      </c>
      <c r="AG50" s="1296" t="s">
        <v>5802</v>
      </c>
    </row>
    <row r="51">
      <c r="A51" s="1296" t="s">
        <v>5807</v>
      </c>
      <c r="B51" s="1296" t="s">
        <v>5792</v>
      </c>
      <c r="C51" s="1296" t="s">
        <v>5797</v>
      </c>
      <c r="D51" s="1296">
        <v>6.0</v>
      </c>
      <c r="E51" s="1296">
        <v>1.0</v>
      </c>
      <c r="F51" s="1296">
        <v>2.0</v>
      </c>
      <c r="U51" s="1895"/>
    </row>
    <row r="52">
      <c r="A52" s="1296" t="s">
        <v>5808</v>
      </c>
      <c r="B52" s="1296" t="s">
        <v>5792</v>
      </c>
      <c r="C52" s="1296" t="s">
        <v>5797</v>
      </c>
      <c r="D52" s="1296">
        <v>10.0</v>
      </c>
      <c r="E52" s="1296">
        <v>4.0</v>
      </c>
      <c r="F52" s="1296">
        <v>3.0</v>
      </c>
      <c r="G52" s="1296"/>
      <c r="H52" s="1296"/>
      <c r="I52" s="1296"/>
      <c r="J52" s="1296"/>
      <c r="K52" s="1296"/>
      <c r="L52" s="1296" t="s">
        <v>5026</v>
      </c>
      <c r="M52" s="1296">
        <v>6.0</v>
      </c>
      <c r="N52" s="1296">
        <v>0.0</v>
      </c>
      <c r="O52" s="1296" t="s">
        <v>5809</v>
      </c>
      <c r="P52" s="1296" t="s">
        <v>5026</v>
      </c>
      <c r="Q52" s="1296"/>
      <c r="R52" s="1296" t="s">
        <v>5811</v>
      </c>
      <c r="S52" s="1296" t="s">
        <v>2948</v>
      </c>
      <c r="T52" s="1296"/>
      <c r="U52" s="1894">
        <v>12.0</v>
      </c>
      <c r="V52" s="1296" t="s">
        <v>5026</v>
      </c>
      <c r="W52" s="1296"/>
      <c r="X52" s="1296"/>
      <c r="Y52" s="1296" t="s">
        <v>3860</v>
      </c>
      <c r="Z52" s="1296" t="s">
        <v>5026</v>
      </c>
      <c r="AA52" s="1296" t="s">
        <v>5026</v>
      </c>
      <c r="AB52" s="1296" t="s">
        <v>5026</v>
      </c>
    </row>
    <row r="53">
      <c r="A53" s="1296" t="s">
        <v>5827</v>
      </c>
      <c r="B53" s="1296" t="s">
        <v>5792</v>
      </c>
      <c r="C53" s="1296" t="s">
        <v>5797</v>
      </c>
      <c r="D53" s="1296"/>
      <c r="F53" s="1296">
        <v>1.0</v>
      </c>
      <c r="U53" s="1895"/>
    </row>
    <row r="54">
      <c r="A54" s="1296" t="s">
        <v>5838</v>
      </c>
      <c r="B54" s="1296" t="s">
        <v>5792</v>
      </c>
      <c r="C54" s="1296" t="s">
        <v>5839</v>
      </c>
      <c r="F54" s="1296">
        <v>2.0</v>
      </c>
      <c r="U54" s="1895"/>
    </row>
    <row r="55">
      <c r="A55" s="1296" t="s">
        <v>5803</v>
      </c>
      <c r="B55" s="1296" t="s">
        <v>5792</v>
      </c>
      <c r="C55" s="1296" t="s">
        <v>5804</v>
      </c>
      <c r="D55" s="1296">
        <v>4.0</v>
      </c>
      <c r="E55" s="1296">
        <v>0.0</v>
      </c>
      <c r="F55" s="1296">
        <v>2.0</v>
      </c>
      <c r="G55" s="1296">
        <v>5.0</v>
      </c>
      <c r="H55" s="1296">
        <v>1.0</v>
      </c>
      <c r="M55" s="1296">
        <v>2.0</v>
      </c>
      <c r="P55" s="1296" t="s">
        <v>6905</v>
      </c>
      <c r="S55" s="1296" t="s">
        <v>4104</v>
      </c>
      <c r="U55" s="1896">
        <v>43625.0</v>
      </c>
      <c r="W55" s="1296" t="s">
        <v>5806</v>
      </c>
      <c r="X55" s="1296" t="s">
        <v>5781</v>
      </c>
      <c r="Y55" s="1296" t="s">
        <v>3801</v>
      </c>
      <c r="Z55" s="1296" t="s">
        <v>4297</v>
      </c>
      <c r="AA55" s="1296" t="s">
        <v>4297</v>
      </c>
      <c r="AB55" s="1296" t="s">
        <v>4297</v>
      </c>
      <c r="AC55" s="1298">
        <v>1.0</v>
      </c>
    </row>
    <row r="56">
      <c r="A56" s="1296" t="s">
        <v>5837</v>
      </c>
      <c r="B56" s="1296" t="s">
        <v>5792</v>
      </c>
      <c r="C56" s="1296" t="s">
        <v>6906</v>
      </c>
      <c r="D56" s="1296"/>
      <c r="E56" s="1296"/>
      <c r="F56" s="1296">
        <v>1.0</v>
      </c>
      <c r="U56" s="1895"/>
    </row>
    <row r="57">
      <c r="A57" s="1296" t="s">
        <v>5847</v>
      </c>
      <c r="B57" s="1296" t="s">
        <v>5792</v>
      </c>
      <c r="C57" s="1296" t="s">
        <v>5770</v>
      </c>
      <c r="D57" s="1296">
        <v>8.0</v>
      </c>
      <c r="E57" s="1296">
        <v>1.0</v>
      </c>
      <c r="F57" s="1296">
        <v>2.0</v>
      </c>
      <c r="H57" s="1296">
        <v>4.0</v>
      </c>
      <c r="I57" s="1296" t="s">
        <v>5617</v>
      </c>
      <c r="S57" s="1296" t="s">
        <v>4104</v>
      </c>
      <c r="T57" s="1296" t="s">
        <v>47</v>
      </c>
      <c r="U57" s="1894">
        <v>6.0</v>
      </c>
      <c r="V57" s="1296" t="s">
        <v>5848</v>
      </c>
      <c r="W57" s="1296" t="s">
        <v>5849</v>
      </c>
      <c r="X57" s="1296" t="s">
        <v>5724</v>
      </c>
      <c r="Y57" s="1296" t="s">
        <v>5026</v>
      </c>
      <c r="Z57" s="1296" t="s">
        <v>5026</v>
      </c>
      <c r="AA57" s="1296" t="s">
        <v>5850</v>
      </c>
      <c r="AB57" s="11" t="s">
        <v>6907</v>
      </c>
      <c r="AD57" s="1296" t="s">
        <v>5851</v>
      </c>
      <c r="AG57" s="1296" t="s">
        <v>5846</v>
      </c>
    </row>
    <row r="58">
      <c r="A58" s="1296" t="s">
        <v>5840</v>
      </c>
      <c r="B58" s="1296" t="s">
        <v>5792</v>
      </c>
      <c r="C58" s="1296" t="s">
        <v>5841</v>
      </c>
      <c r="D58" s="1296">
        <v>6.0</v>
      </c>
      <c r="E58" s="1296">
        <v>1.0</v>
      </c>
      <c r="F58" s="1296">
        <v>1.0</v>
      </c>
      <c r="G58" s="1296">
        <v>10.0</v>
      </c>
      <c r="H58" s="1296">
        <v>3.0</v>
      </c>
      <c r="I58" s="1296"/>
      <c r="N58" s="1296">
        <v>0.0</v>
      </c>
      <c r="O58" s="1296">
        <v>0.0</v>
      </c>
      <c r="U58" s="1894">
        <v>8.0</v>
      </c>
    </row>
    <row r="59">
      <c r="A59" s="1296" t="s">
        <v>5861</v>
      </c>
      <c r="B59" s="1296" t="s">
        <v>5852</v>
      </c>
      <c r="C59" s="1296" t="s">
        <v>5862</v>
      </c>
      <c r="D59" s="1296">
        <v>8.0</v>
      </c>
      <c r="E59" s="1296">
        <v>2.0</v>
      </c>
      <c r="F59" s="1296">
        <v>2.0</v>
      </c>
      <c r="G59" s="1296">
        <v>11.0</v>
      </c>
      <c r="H59" s="1296">
        <v>3.0</v>
      </c>
      <c r="I59" s="1296">
        <v>175.0</v>
      </c>
      <c r="J59" s="1296">
        <v>20.0</v>
      </c>
      <c r="K59" s="1296">
        <v>30.0</v>
      </c>
      <c r="L59" s="1296">
        <v>0.0</v>
      </c>
      <c r="M59" s="1296">
        <v>4.0</v>
      </c>
      <c r="N59" s="1296">
        <v>1.0</v>
      </c>
      <c r="O59" s="1296">
        <v>0.0</v>
      </c>
      <c r="P59" s="1296" t="s">
        <v>5863</v>
      </c>
      <c r="S59" s="1296" t="s">
        <v>5864</v>
      </c>
      <c r="U59" s="1896">
        <v>43625.0</v>
      </c>
      <c r="V59" s="1296" t="s">
        <v>113</v>
      </c>
      <c r="W59" s="1296" t="s">
        <v>3860</v>
      </c>
      <c r="X59" s="1296" t="s">
        <v>5865</v>
      </c>
      <c r="Y59" s="1296" t="s">
        <v>47</v>
      </c>
      <c r="Z59" s="1296" t="s">
        <v>113</v>
      </c>
      <c r="AA59" s="1296" t="s">
        <v>5026</v>
      </c>
      <c r="AB59" s="1296" t="s">
        <v>113</v>
      </c>
      <c r="AC59" s="1298">
        <v>1.0</v>
      </c>
      <c r="AD59" s="1296" t="s">
        <v>5851</v>
      </c>
      <c r="AE59" s="1296" t="s">
        <v>5866</v>
      </c>
    </row>
    <row r="60">
      <c r="A60" s="1296" t="s">
        <v>460</v>
      </c>
      <c r="B60" s="1296" t="s">
        <v>5852</v>
      </c>
      <c r="C60" s="1296" t="s">
        <v>5853</v>
      </c>
      <c r="D60" s="1296">
        <v>12.0</v>
      </c>
      <c r="E60" s="1296">
        <v>3.0</v>
      </c>
      <c r="F60" s="1296">
        <v>4.0</v>
      </c>
      <c r="G60" s="1296">
        <v>15.0</v>
      </c>
      <c r="H60" s="1296">
        <v>5.0</v>
      </c>
      <c r="I60" s="1296">
        <v>250.0</v>
      </c>
      <c r="J60" s="1296" t="s">
        <v>5854</v>
      </c>
      <c r="K60" s="1296" t="s">
        <v>5830</v>
      </c>
      <c r="L60" s="1296">
        <v>0.0</v>
      </c>
      <c r="M60" s="1296" t="s">
        <v>5855</v>
      </c>
      <c r="N60" s="1296">
        <v>0.0</v>
      </c>
      <c r="O60" s="1296">
        <v>0.0</v>
      </c>
      <c r="P60" s="1296" t="s">
        <v>5856</v>
      </c>
      <c r="Q60" s="1296"/>
      <c r="R60" s="1296" t="s">
        <v>5857</v>
      </c>
      <c r="S60" s="1296" t="s">
        <v>5723</v>
      </c>
      <c r="T60" s="1296" t="s">
        <v>6908</v>
      </c>
      <c r="U60" s="1894">
        <v>12.0</v>
      </c>
      <c r="V60" s="1296" t="s">
        <v>5858</v>
      </c>
      <c r="W60" s="1296" t="s">
        <v>47</v>
      </c>
      <c r="X60" s="1296" t="s">
        <v>5859</v>
      </c>
      <c r="Y60" s="1296" t="s">
        <v>47</v>
      </c>
      <c r="Z60" s="1296" t="s">
        <v>113</v>
      </c>
      <c r="AA60" s="1296" t="s">
        <v>113</v>
      </c>
      <c r="AB60" s="1296" t="s">
        <v>113</v>
      </c>
      <c r="AC60" s="1298">
        <v>1.0</v>
      </c>
      <c r="AD60" s="1299">
        <v>43682.0</v>
      </c>
      <c r="AE60" s="1299">
        <v>43467.0</v>
      </c>
      <c r="AG60" s="1296" t="s">
        <v>5860</v>
      </c>
    </row>
    <row r="61">
      <c r="A61" s="1296" t="s">
        <v>155</v>
      </c>
      <c r="B61" s="1296" t="s">
        <v>5852</v>
      </c>
      <c r="C61" s="1296" t="s">
        <v>5867</v>
      </c>
      <c r="D61" s="1296"/>
      <c r="F61" s="1296">
        <v>1.0</v>
      </c>
      <c r="J61" s="1296"/>
      <c r="K61" s="1296"/>
      <c r="L61" s="1296">
        <v>1.0</v>
      </c>
      <c r="N61" s="1296">
        <v>0.0</v>
      </c>
      <c r="O61" s="1296">
        <v>0.0</v>
      </c>
      <c r="P61" s="1296">
        <v>0.0</v>
      </c>
      <c r="U61" s="1895"/>
    </row>
    <row r="62">
      <c r="A62" s="1296" t="s">
        <v>5888</v>
      </c>
      <c r="B62" s="1296" t="s">
        <v>5875</v>
      </c>
      <c r="C62" s="1296" t="s">
        <v>5438</v>
      </c>
      <c r="D62" s="1296">
        <v>8.0</v>
      </c>
      <c r="E62" s="1296">
        <v>2.0</v>
      </c>
      <c r="F62" s="1296">
        <v>2.0</v>
      </c>
      <c r="G62" s="1296">
        <v>13.0</v>
      </c>
      <c r="H62" s="1296">
        <v>4.0</v>
      </c>
      <c r="M62" s="1296">
        <v>5.0</v>
      </c>
      <c r="P62" s="1296" t="s">
        <v>5889</v>
      </c>
      <c r="Q62" s="1296"/>
      <c r="R62" s="1296" t="s">
        <v>5820</v>
      </c>
      <c r="S62" s="1296" t="s">
        <v>4104</v>
      </c>
      <c r="T62" s="1296" t="s">
        <v>3860</v>
      </c>
      <c r="U62" s="1894">
        <v>6.0</v>
      </c>
      <c r="X62" s="1296" t="s">
        <v>5733</v>
      </c>
      <c r="Y62" s="1296" t="s">
        <v>47</v>
      </c>
      <c r="Z62" s="1296"/>
      <c r="AA62" s="1296" t="s">
        <v>5026</v>
      </c>
      <c r="AB62" s="1296" t="s">
        <v>5026</v>
      </c>
    </row>
    <row r="63">
      <c r="A63" s="1296" t="s">
        <v>335</v>
      </c>
      <c r="B63" s="1296" t="s">
        <v>5875</v>
      </c>
      <c r="C63" s="1296" t="s">
        <v>5876</v>
      </c>
      <c r="D63" s="1296">
        <v>7.0</v>
      </c>
      <c r="E63" s="1296">
        <v>0.0</v>
      </c>
      <c r="F63" s="1296">
        <v>1.0</v>
      </c>
      <c r="G63" s="1296" t="s">
        <v>5877</v>
      </c>
      <c r="H63" s="1296">
        <v>7.0</v>
      </c>
      <c r="I63" s="1296" t="s">
        <v>5680</v>
      </c>
      <c r="J63" s="1296">
        <v>20.0</v>
      </c>
      <c r="K63" s="1296">
        <v>20.0</v>
      </c>
      <c r="L63" s="1296">
        <v>1.0</v>
      </c>
      <c r="M63" s="1296">
        <v>3.0</v>
      </c>
      <c r="N63" s="1296">
        <v>0.0</v>
      </c>
      <c r="O63" s="1296">
        <v>0.0</v>
      </c>
      <c r="P63" s="1296">
        <v>1.0</v>
      </c>
      <c r="Q63" s="1296"/>
      <c r="R63" s="1296" t="s">
        <v>5878</v>
      </c>
      <c r="S63" s="1296" t="s">
        <v>4104</v>
      </c>
      <c r="T63" s="1296" t="s">
        <v>3860</v>
      </c>
      <c r="U63" s="1894">
        <v>11.0</v>
      </c>
      <c r="V63" s="1296" t="s">
        <v>3860</v>
      </c>
      <c r="W63" s="1296" t="s">
        <v>3860</v>
      </c>
      <c r="X63" s="1296" t="s">
        <v>5865</v>
      </c>
      <c r="Y63" s="1296" t="s">
        <v>3860</v>
      </c>
      <c r="Z63" s="1296" t="s">
        <v>5026</v>
      </c>
      <c r="AA63" s="1296" t="s">
        <v>5026</v>
      </c>
      <c r="AB63" s="1296" t="s">
        <v>5026</v>
      </c>
      <c r="AC63" s="1298">
        <v>1.0</v>
      </c>
      <c r="AD63" s="1296" t="s">
        <v>5851</v>
      </c>
      <c r="AE63" s="1296">
        <v>1.0</v>
      </c>
      <c r="AG63" s="1296" t="s">
        <v>5879</v>
      </c>
    </row>
    <row r="64">
      <c r="A64" s="1296" t="s">
        <v>5345</v>
      </c>
      <c r="B64" s="1296" t="s">
        <v>5875</v>
      </c>
      <c r="C64" s="1296" t="s">
        <v>5876</v>
      </c>
      <c r="D64" s="1296">
        <v>12.0</v>
      </c>
      <c r="E64" s="1296">
        <v>5.0</v>
      </c>
      <c r="F64" s="1296">
        <v>3.0</v>
      </c>
      <c r="G64" s="1296">
        <v>17.0</v>
      </c>
      <c r="H64" s="1296">
        <v>3.0</v>
      </c>
      <c r="J64" s="1296"/>
      <c r="K64" s="1296"/>
      <c r="L64" s="1296">
        <v>1.0</v>
      </c>
      <c r="M64" s="1296">
        <v>6.0</v>
      </c>
      <c r="N64" s="1296">
        <v>0.0</v>
      </c>
      <c r="O64" s="1296">
        <v>0.0</v>
      </c>
      <c r="P64" s="1296">
        <v>0.0</v>
      </c>
      <c r="Q64" s="1296"/>
      <c r="R64" s="1296" t="s">
        <v>5880</v>
      </c>
      <c r="S64" s="1296" t="s">
        <v>5749</v>
      </c>
      <c r="T64" s="1296" t="s">
        <v>5773</v>
      </c>
      <c r="U64" s="1897">
        <v>10.0</v>
      </c>
      <c r="V64" s="1296" t="s">
        <v>5026</v>
      </c>
      <c r="X64" s="1296" t="s">
        <v>5865</v>
      </c>
      <c r="Y64" s="1296" t="s">
        <v>3860</v>
      </c>
      <c r="Z64" s="1296" t="s">
        <v>5026</v>
      </c>
      <c r="AA64" s="1296" t="s">
        <v>5026</v>
      </c>
      <c r="AC64" s="1298">
        <v>1.0</v>
      </c>
      <c r="AD64" s="1296"/>
      <c r="AE64" s="1296">
        <v>1.0</v>
      </c>
    </row>
    <row r="65">
      <c r="A65" s="1296" t="s">
        <v>5881</v>
      </c>
      <c r="B65" s="1296" t="s">
        <v>5875</v>
      </c>
      <c r="C65" s="1296" t="s">
        <v>5882</v>
      </c>
      <c r="D65" s="1296">
        <v>10.0</v>
      </c>
      <c r="E65" s="1296">
        <v>4.0</v>
      </c>
      <c r="F65" s="1296">
        <v>2.0</v>
      </c>
      <c r="G65" s="1296">
        <v>20.0</v>
      </c>
      <c r="H65" s="1296">
        <v>7.0</v>
      </c>
      <c r="I65" s="1296">
        <v>225.0</v>
      </c>
      <c r="J65" s="1296"/>
      <c r="K65" s="1296"/>
      <c r="L65" s="1296">
        <v>1.0</v>
      </c>
      <c r="M65" s="1296">
        <v>9.0</v>
      </c>
      <c r="N65" s="1296">
        <v>0.0</v>
      </c>
      <c r="P65" s="1296" t="s">
        <v>5863</v>
      </c>
      <c r="Q65" s="1296"/>
      <c r="R65" s="1296" t="s">
        <v>5883</v>
      </c>
      <c r="S65" s="1296" t="s">
        <v>5884</v>
      </c>
      <c r="T65" s="1296"/>
      <c r="U65" s="1894">
        <v>12.0</v>
      </c>
      <c r="V65" s="1296" t="s">
        <v>6909</v>
      </c>
      <c r="W65" s="1296" t="s">
        <v>3801</v>
      </c>
      <c r="X65" s="1296" t="s">
        <v>5886</v>
      </c>
      <c r="Y65" s="1296" t="s">
        <v>3860</v>
      </c>
      <c r="Z65" s="1296" t="s">
        <v>4297</v>
      </c>
      <c r="AA65" s="1296" t="s">
        <v>4297</v>
      </c>
      <c r="AB65" s="1296" t="s">
        <v>4297</v>
      </c>
      <c r="AC65" s="1298">
        <v>1.0</v>
      </c>
      <c r="AE65" s="1296">
        <v>1.0</v>
      </c>
    </row>
    <row r="66">
      <c r="A66" s="1296" t="s">
        <v>5890</v>
      </c>
      <c r="B66" s="1296" t="s">
        <v>5891</v>
      </c>
      <c r="C66" s="1296" t="s">
        <v>5892</v>
      </c>
      <c r="D66" s="1296">
        <v>6.0</v>
      </c>
      <c r="E66" s="1296">
        <v>3.0</v>
      </c>
      <c r="F66" s="1296">
        <v>1.0</v>
      </c>
      <c r="G66" s="1296">
        <v>8.0</v>
      </c>
      <c r="H66" s="1296">
        <v>3.0</v>
      </c>
      <c r="L66" s="1296">
        <v>1.0</v>
      </c>
      <c r="M66" s="1296">
        <v>4.0</v>
      </c>
      <c r="N66" s="1296">
        <v>0.0</v>
      </c>
      <c r="O66" s="1296">
        <v>0.0</v>
      </c>
      <c r="P66" s="1296">
        <v>1.0</v>
      </c>
      <c r="Q66" s="1296"/>
      <c r="R66" s="1296" t="s">
        <v>5893</v>
      </c>
      <c r="S66" s="1296" t="s">
        <v>4104</v>
      </c>
      <c r="U66" s="1895"/>
      <c r="V66" s="1296"/>
      <c r="Z66" s="1296" t="s">
        <v>5026</v>
      </c>
      <c r="AA66" s="1296" t="s">
        <v>5026</v>
      </c>
      <c r="AB66" s="1296" t="s">
        <v>5026</v>
      </c>
      <c r="AD66" s="1296" t="s">
        <v>5894</v>
      </c>
      <c r="AE66" s="1296">
        <v>1.0</v>
      </c>
      <c r="AG66" s="1296" t="s">
        <v>5895</v>
      </c>
    </row>
    <row r="67">
      <c r="A67" s="1296" t="s">
        <v>5896</v>
      </c>
      <c r="B67" s="1296" t="s">
        <v>5897</v>
      </c>
      <c r="C67" s="1296" t="s">
        <v>5898</v>
      </c>
      <c r="D67" s="1296">
        <v>6.0</v>
      </c>
      <c r="E67" s="1296">
        <v>1.0</v>
      </c>
      <c r="F67" s="1296">
        <v>2.0</v>
      </c>
      <c r="G67" s="1296">
        <v>14.0</v>
      </c>
      <c r="H67" s="1296">
        <v>2.0</v>
      </c>
      <c r="M67" s="1296">
        <v>4.0</v>
      </c>
      <c r="S67" s="1296" t="s">
        <v>4104</v>
      </c>
      <c r="T67" s="1296" t="s">
        <v>47</v>
      </c>
      <c r="U67" s="1894">
        <v>12.0</v>
      </c>
      <c r="V67" s="1296" t="s">
        <v>5899</v>
      </c>
      <c r="W67" s="1296" t="s">
        <v>47</v>
      </c>
      <c r="X67" s="1296" t="s">
        <v>5623</v>
      </c>
      <c r="AC67" s="1298">
        <v>1.0</v>
      </c>
      <c r="AD67" s="1296"/>
      <c r="AE67" s="1296">
        <v>1.0</v>
      </c>
    </row>
    <row r="68">
      <c r="A68" s="1296" t="s">
        <v>6910</v>
      </c>
      <c r="B68" s="1296" t="s">
        <v>5901</v>
      </c>
      <c r="C68" s="1296" t="s">
        <v>5906</v>
      </c>
      <c r="D68" s="1296" t="s">
        <v>6911</v>
      </c>
      <c r="E68" s="1296">
        <v>5.0</v>
      </c>
      <c r="F68" s="1296">
        <v>2.0</v>
      </c>
      <c r="G68" s="1296">
        <v>13.0</v>
      </c>
      <c r="H68" s="1296">
        <v>7.0</v>
      </c>
      <c r="I68" s="1296"/>
      <c r="J68" s="1296"/>
      <c r="K68" s="1296"/>
      <c r="L68" s="1296" t="s">
        <v>5909</v>
      </c>
      <c r="M68" s="1296">
        <v>6.0</v>
      </c>
      <c r="N68" s="1296">
        <v>1.0</v>
      </c>
      <c r="O68" s="1296">
        <v>0.0</v>
      </c>
      <c r="P68" s="1296" t="s">
        <v>5903</v>
      </c>
      <c r="Q68" s="1296"/>
      <c r="R68" s="1296" t="s">
        <v>5912</v>
      </c>
      <c r="S68" s="1296" t="s">
        <v>4104</v>
      </c>
      <c r="T68" s="1296" t="s">
        <v>3860</v>
      </c>
      <c r="U68" s="1894">
        <v>12.0</v>
      </c>
      <c r="V68" s="1296" t="s">
        <v>3860</v>
      </c>
      <c r="W68" s="1296" t="s">
        <v>3860</v>
      </c>
      <c r="X68" s="1296" t="s">
        <v>5886</v>
      </c>
      <c r="Y68" s="1296" t="s">
        <v>5913</v>
      </c>
      <c r="Z68" s="1296" t="s">
        <v>5913</v>
      </c>
      <c r="AA68" s="1296" t="s">
        <v>47</v>
      </c>
      <c r="AB68" s="1296" t="s">
        <v>5026</v>
      </c>
      <c r="AC68" s="1298">
        <v>1.0</v>
      </c>
      <c r="AD68" s="1296"/>
      <c r="AE68" s="1296">
        <v>1.5</v>
      </c>
      <c r="AF68" s="1296" t="s">
        <v>6912</v>
      </c>
    </row>
    <row r="69">
      <c r="A69" s="1296" t="s">
        <v>5917</v>
      </c>
      <c r="B69" s="1296" t="s">
        <v>5901</v>
      </c>
      <c r="C69" s="1296" t="s">
        <v>5906</v>
      </c>
      <c r="D69" s="1296"/>
      <c r="E69" s="1296">
        <v>1.0</v>
      </c>
      <c r="F69" s="1296">
        <v>3.0</v>
      </c>
      <c r="S69" s="1296" t="s">
        <v>4104</v>
      </c>
      <c r="T69" s="1296" t="s">
        <v>47</v>
      </c>
      <c r="U69" s="1894">
        <v>10.5</v>
      </c>
      <c r="V69" s="1296" t="s">
        <v>113</v>
      </c>
      <c r="AB69" s="1296" t="s">
        <v>113</v>
      </c>
      <c r="AC69" s="1298">
        <v>1.0</v>
      </c>
      <c r="AD69" s="1299">
        <v>43683.0</v>
      </c>
      <c r="AF69" s="1296"/>
      <c r="AG69" s="1296" t="s">
        <v>5026</v>
      </c>
    </row>
    <row r="70">
      <c r="A70" s="1296" t="s">
        <v>5918</v>
      </c>
      <c r="B70" s="1296" t="s">
        <v>5901</v>
      </c>
      <c r="C70" s="1296" t="s">
        <v>5906</v>
      </c>
      <c r="D70" s="1296"/>
      <c r="E70" s="1296"/>
      <c r="F70" s="1296">
        <v>4.0</v>
      </c>
      <c r="G70" s="1296"/>
      <c r="H70" s="1296"/>
      <c r="I70" s="1296"/>
      <c r="J70" s="1296"/>
      <c r="K70" s="1296"/>
      <c r="L70" s="1296" t="s">
        <v>5919</v>
      </c>
      <c r="M70" s="1296" t="s">
        <v>5920</v>
      </c>
      <c r="N70" s="1296" t="s">
        <v>5919</v>
      </c>
      <c r="O70" s="1296">
        <v>0.0</v>
      </c>
      <c r="P70" s="1296" t="s">
        <v>5921</v>
      </c>
      <c r="Q70" s="1296" t="s">
        <v>113</v>
      </c>
      <c r="R70" s="1296" t="s">
        <v>5922</v>
      </c>
      <c r="S70" s="1296" t="s">
        <v>6913</v>
      </c>
      <c r="T70" s="1296" t="s">
        <v>47</v>
      </c>
      <c r="U70" s="1894">
        <v>12.0</v>
      </c>
      <c r="V70" s="1296" t="s">
        <v>113</v>
      </c>
      <c r="W70" s="1296" t="s">
        <v>5924</v>
      </c>
      <c r="X70" s="1296" t="s">
        <v>5859</v>
      </c>
      <c r="Y70" s="1296" t="s">
        <v>5925</v>
      </c>
      <c r="Z70" s="1296" t="s">
        <v>5926</v>
      </c>
      <c r="AA70" s="1296" t="s">
        <v>47</v>
      </c>
      <c r="AB70" s="11" t="s">
        <v>6914</v>
      </c>
      <c r="AC70" s="1298">
        <v>1.0</v>
      </c>
      <c r="AD70" s="1296" t="s">
        <v>5927</v>
      </c>
    </row>
    <row r="71">
      <c r="A71" s="1296" t="s">
        <v>5900</v>
      </c>
      <c r="B71" s="1296" t="s">
        <v>5901</v>
      </c>
      <c r="C71" s="1296" t="s">
        <v>5902</v>
      </c>
      <c r="F71" s="1296">
        <v>1.0</v>
      </c>
      <c r="U71" s="1895"/>
    </row>
    <row r="72">
      <c r="A72" s="1296" t="s">
        <v>5928</v>
      </c>
      <c r="B72" s="1296" t="s">
        <v>5901</v>
      </c>
      <c r="C72" s="1296" t="s">
        <v>5902</v>
      </c>
      <c r="D72" s="1296">
        <v>8.0</v>
      </c>
      <c r="E72" s="1296">
        <v>2.0</v>
      </c>
      <c r="F72" s="1296">
        <v>2.0</v>
      </c>
      <c r="G72" s="1296">
        <v>8.0</v>
      </c>
      <c r="H72" s="1296">
        <v>1.0</v>
      </c>
      <c r="I72" s="1296">
        <v>250.0</v>
      </c>
      <c r="J72" s="1296"/>
      <c r="K72" s="1296"/>
      <c r="L72" s="1296">
        <v>2.0</v>
      </c>
      <c r="M72" s="1296">
        <v>7.0</v>
      </c>
      <c r="N72" s="1296">
        <v>1.0</v>
      </c>
      <c r="O72" s="1296">
        <v>0.0</v>
      </c>
      <c r="P72" s="1296">
        <v>0.0</v>
      </c>
      <c r="Q72" s="1296"/>
      <c r="R72" s="1296" t="s">
        <v>5929</v>
      </c>
      <c r="S72" s="1296" t="s">
        <v>4104</v>
      </c>
      <c r="T72" s="1296" t="s">
        <v>47</v>
      </c>
      <c r="U72" s="1894">
        <v>9.0</v>
      </c>
      <c r="W72" s="1296" t="s">
        <v>5930</v>
      </c>
      <c r="X72" s="1296" t="s">
        <v>5845</v>
      </c>
      <c r="Y72" s="1296" t="s">
        <v>113</v>
      </c>
      <c r="Z72" s="1296" t="s">
        <v>113</v>
      </c>
      <c r="AA72" s="1296" t="s">
        <v>113</v>
      </c>
      <c r="AB72" s="1296" t="s">
        <v>113</v>
      </c>
      <c r="AC72" s="1298">
        <v>1.0</v>
      </c>
      <c r="AF72" s="1296"/>
    </row>
    <row r="73">
      <c r="A73" s="1296" t="s">
        <v>5931</v>
      </c>
      <c r="B73" s="1296" t="s">
        <v>5932</v>
      </c>
      <c r="C73" s="1296" t="s">
        <v>5933</v>
      </c>
      <c r="D73" s="1296">
        <v>5.0</v>
      </c>
      <c r="E73" s="1296">
        <v>3.0</v>
      </c>
      <c r="F73" s="1296">
        <v>1.0</v>
      </c>
      <c r="G73" s="1296">
        <v>6.0</v>
      </c>
      <c r="H73" s="1296">
        <v>2.0</v>
      </c>
      <c r="I73" s="1296" t="s">
        <v>5934</v>
      </c>
      <c r="J73" s="1296">
        <v>50.0</v>
      </c>
      <c r="K73" s="1296">
        <v>15.0</v>
      </c>
      <c r="L73" s="1296">
        <v>1.0</v>
      </c>
      <c r="M73" s="1296">
        <v>4.0</v>
      </c>
      <c r="N73" s="1296">
        <v>0.0</v>
      </c>
      <c r="O73" s="1296">
        <v>0.0</v>
      </c>
      <c r="P73" s="1296">
        <v>0.0</v>
      </c>
      <c r="Q73" s="1299"/>
      <c r="R73" s="1299">
        <v>43718.0</v>
      </c>
      <c r="S73" s="1296" t="s">
        <v>4104</v>
      </c>
      <c r="T73" s="1296" t="s">
        <v>3860</v>
      </c>
      <c r="U73" s="1894" t="s">
        <v>5935</v>
      </c>
      <c r="V73" s="1296" t="s">
        <v>47</v>
      </c>
      <c r="W73" s="1296" t="s">
        <v>5936</v>
      </c>
      <c r="X73" s="1296" t="s">
        <v>5937</v>
      </c>
      <c r="Y73" s="1296" t="s">
        <v>3860</v>
      </c>
      <c r="Z73" s="1296" t="s">
        <v>5026</v>
      </c>
      <c r="AA73" s="1296" t="s">
        <v>5026</v>
      </c>
      <c r="AB73" s="1296" t="s">
        <v>5026</v>
      </c>
      <c r="AC73" s="1298">
        <v>1.0</v>
      </c>
      <c r="AD73" s="1296" t="s">
        <v>5938</v>
      </c>
      <c r="AE73" s="1296">
        <v>0.0</v>
      </c>
      <c r="AF73" s="1296" t="s">
        <v>5939</v>
      </c>
      <c r="AG73" s="1296" t="s">
        <v>6915</v>
      </c>
    </row>
    <row r="74">
      <c r="A74" s="1296" t="s">
        <v>60</v>
      </c>
      <c r="B74" s="1296" t="s">
        <v>5455</v>
      </c>
      <c r="C74" s="1296" t="s">
        <v>5941</v>
      </c>
      <c r="D74" s="1296">
        <v>10.0</v>
      </c>
      <c r="E74" s="1296">
        <v>2.0</v>
      </c>
      <c r="F74" s="1296">
        <v>3.0</v>
      </c>
      <c r="G74" s="1296" t="s">
        <v>5942</v>
      </c>
      <c r="H74" s="1296">
        <v>2.0</v>
      </c>
      <c r="I74" s="1296"/>
      <c r="J74" s="1296"/>
      <c r="K74" s="1296"/>
      <c r="L74" s="1296">
        <v>0.0</v>
      </c>
      <c r="M74" s="1296">
        <v>4.0</v>
      </c>
      <c r="N74" s="1296">
        <v>0.0</v>
      </c>
      <c r="O74" s="1296">
        <v>0.0</v>
      </c>
      <c r="P74" s="1296" t="s">
        <v>5943</v>
      </c>
      <c r="Q74" s="1296"/>
      <c r="R74" s="1296" t="s">
        <v>5944</v>
      </c>
      <c r="S74" s="1296" t="s">
        <v>5945</v>
      </c>
      <c r="T74" s="1296" t="s">
        <v>3860</v>
      </c>
      <c r="U74" s="1894">
        <v>12.0</v>
      </c>
      <c r="V74" s="1296" t="s">
        <v>113</v>
      </c>
      <c r="W74" s="1296" t="s">
        <v>3860</v>
      </c>
      <c r="X74" s="1296" t="s">
        <v>5946</v>
      </c>
      <c r="Y74" s="1296" t="s">
        <v>3860</v>
      </c>
      <c r="Z74" s="1296" t="s">
        <v>5026</v>
      </c>
      <c r="AA74" s="1296" t="s">
        <v>5026</v>
      </c>
      <c r="AB74" s="1296" t="s">
        <v>5026</v>
      </c>
      <c r="AC74" s="1298">
        <v>1.0</v>
      </c>
      <c r="AD74" s="1296"/>
      <c r="AE74" s="1296">
        <v>1.5</v>
      </c>
    </row>
    <row r="75" ht="16.5" customHeight="1">
      <c r="A75" s="1296" t="s">
        <v>5965</v>
      </c>
      <c r="B75" s="1296" t="s">
        <v>5948</v>
      </c>
      <c r="C75" s="1296" t="s">
        <v>5966</v>
      </c>
      <c r="F75" s="1296">
        <v>1.0</v>
      </c>
      <c r="U75" s="1895"/>
    </row>
    <row r="76">
      <c r="A76" s="1296" t="s">
        <v>5947</v>
      </c>
      <c r="B76" s="1296" t="s">
        <v>5948</v>
      </c>
      <c r="C76" s="1296" t="s">
        <v>5949</v>
      </c>
      <c r="D76" s="1296">
        <v>8.0</v>
      </c>
      <c r="E76" s="1296">
        <v>2.0</v>
      </c>
      <c r="F76" s="1296">
        <v>2.0</v>
      </c>
      <c r="G76" s="1296">
        <v>8.0</v>
      </c>
      <c r="H76" s="1296">
        <v>2.0</v>
      </c>
      <c r="I76" s="1296">
        <v>200.0</v>
      </c>
      <c r="J76" s="1296">
        <v>20.0</v>
      </c>
      <c r="K76" s="1296">
        <v>20.0</v>
      </c>
      <c r="L76" s="1296" t="s">
        <v>5950</v>
      </c>
      <c r="M76" s="1296">
        <v>8.0</v>
      </c>
      <c r="N76" s="1296">
        <v>2.0</v>
      </c>
      <c r="O76" s="1296">
        <v>0.0</v>
      </c>
      <c r="P76" s="1296" t="s">
        <v>5950</v>
      </c>
      <c r="Q76" s="1296"/>
      <c r="R76" s="1296" t="s">
        <v>5951</v>
      </c>
      <c r="S76" s="1296" t="s">
        <v>4104</v>
      </c>
      <c r="T76" s="1296" t="s">
        <v>47</v>
      </c>
      <c r="U76" s="1894">
        <v>6.0</v>
      </c>
      <c r="V76" s="1296" t="s">
        <v>47</v>
      </c>
      <c r="W76" s="1296" t="s">
        <v>47</v>
      </c>
      <c r="X76" s="1296" t="s">
        <v>5952</v>
      </c>
      <c r="Y76" s="1296" t="s">
        <v>113</v>
      </c>
      <c r="Z76" s="1296" t="s">
        <v>113</v>
      </c>
      <c r="AA76" s="1296" t="s">
        <v>5950</v>
      </c>
      <c r="AB76" s="1296" t="s">
        <v>113</v>
      </c>
      <c r="AC76" s="1298">
        <v>1.0</v>
      </c>
      <c r="AD76" s="1299">
        <v>43682.0</v>
      </c>
      <c r="AE76" s="1296" t="s">
        <v>2948</v>
      </c>
      <c r="AF76" s="1296" t="s">
        <v>6916</v>
      </c>
    </row>
    <row r="77">
      <c r="A77" s="1296" t="s">
        <v>5962</v>
      </c>
      <c r="B77" s="1296" t="s">
        <v>5948</v>
      </c>
      <c r="C77" s="1296" t="s">
        <v>5949</v>
      </c>
      <c r="D77" s="1296">
        <v>28.0</v>
      </c>
      <c r="E77" s="1296">
        <v>9.0</v>
      </c>
      <c r="F77" s="1296">
        <v>6.0</v>
      </c>
      <c r="G77" s="1296"/>
      <c r="H77" s="1296"/>
      <c r="J77" s="1296"/>
      <c r="K77" s="1296"/>
      <c r="L77" s="1296">
        <v>2.0</v>
      </c>
      <c r="M77" s="1296" t="s">
        <v>5854</v>
      </c>
      <c r="N77" s="1296">
        <v>0.0</v>
      </c>
      <c r="O77" s="1296">
        <v>1.0</v>
      </c>
      <c r="P77" s="1296">
        <v>3.0</v>
      </c>
      <c r="Q77" s="1296"/>
      <c r="R77" s="1296" t="s">
        <v>5964</v>
      </c>
      <c r="S77" s="1296"/>
      <c r="T77" s="1296" t="s">
        <v>47</v>
      </c>
      <c r="U77" s="1894">
        <v>12.0</v>
      </c>
      <c r="V77" s="1296" t="s">
        <v>113</v>
      </c>
      <c r="W77" s="1296"/>
      <c r="X77" s="1296" t="s">
        <v>5654</v>
      </c>
      <c r="Y77" s="1296" t="s">
        <v>47</v>
      </c>
      <c r="Z77" s="1296" t="s">
        <v>113</v>
      </c>
      <c r="AA77" s="1296" t="s">
        <v>113</v>
      </c>
      <c r="AB77" s="1296" t="s">
        <v>113</v>
      </c>
    </row>
    <row r="78">
      <c r="A78" s="1296" t="s">
        <v>5954</v>
      </c>
      <c r="B78" s="1296" t="s">
        <v>5948</v>
      </c>
      <c r="C78" s="1296" t="s">
        <v>5955</v>
      </c>
      <c r="D78" s="1296">
        <v>6.0</v>
      </c>
      <c r="E78" s="1296">
        <v>3.0</v>
      </c>
      <c r="F78" s="1296">
        <v>0.0</v>
      </c>
      <c r="G78" s="1296">
        <v>8.0</v>
      </c>
      <c r="H78" s="1296">
        <v>2.0</v>
      </c>
      <c r="L78" s="1296" t="s">
        <v>5957</v>
      </c>
      <c r="M78" s="1296">
        <v>8.0</v>
      </c>
      <c r="N78" s="1296">
        <v>0.0</v>
      </c>
      <c r="O78" s="1296" t="s">
        <v>6917</v>
      </c>
      <c r="P78" s="1296" t="s">
        <v>5666</v>
      </c>
      <c r="S78" s="1296" t="s">
        <v>4104</v>
      </c>
      <c r="T78" s="1296" t="s">
        <v>47</v>
      </c>
      <c r="U78" s="1896">
        <v>43628.0</v>
      </c>
      <c r="W78" s="1296" t="s">
        <v>47</v>
      </c>
      <c r="X78" s="1296" t="s">
        <v>5952</v>
      </c>
      <c r="Y78" s="1296" t="s">
        <v>6918</v>
      </c>
      <c r="AC78" s="1298">
        <v>1.0</v>
      </c>
      <c r="AF78" s="1296" t="s">
        <v>6919</v>
      </c>
    </row>
    <row r="79">
      <c r="A79" s="1296" t="s">
        <v>5972</v>
      </c>
      <c r="B79" s="1296" t="s">
        <v>5445</v>
      </c>
      <c r="C79" s="1296" t="s">
        <v>5973</v>
      </c>
      <c r="D79" s="1296"/>
      <c r="E79" s="1296"/>
      <c r="F79" s="1296">
        <v>2.0</v>
      </c>
      <c r="G79" s="1296"/>
      <c r="P79" s="1296" t="s">
        <v>5863</v>
      </c>
      <c r="U79" s="1895"/>
    </row>
    <row r="80">
      <c r="A80" s="1296" t="s">
        <v>5974</v>
      </c>
      <c r="B80" s="1296" t="s">
        <v>5975</v>
      </c>
      <c r="C80" s="1296" t="s">
        <v>5976</v>
      </c>
      <c r="D80" s="1296">
        <v>6.0</v>
      </c>
      <c r="E80" s="1296">
        <v>1.0</v>
      </c>
      <c r="F80" s="1296">
        <v>2.0</v>
      </c>
      <c r="G80" s="1296">
        <v>6.0</v>
      </c>
      <c r="H80" s="1296">
        <v>2.0</v>
      </c>
      <c r="L80" s="1296" t="s">
        <v>5977</v>
      </c>
      <c r="M80" s="1296">
        <v>4.0</v>
      </c>
      <c r="O80" s="1296" t="s">
        <v>6920</v>
      </c>
      <c r="Q80" s="1296"/>
      <c r="R80" s="1296" t="s">
        <v>5979</v>
      </c>
      <c r="S80" s="1296" t="s">
        <v>5749</v>
      </c>
      <c r="U80" s="1894">
        <v>6.0</v>
      </c>
      <c r="Y80" s="1296" t="s">
        <v>113</v>
      </c>
      <c r="Z80" s="1296" t="s">
        <v>113</v>
      </c>
      <c r="AA80" s="1296" t="s">
        <v>5026</v>
      </c>
      <c r="AB80" s="1296" t="s">
        <v>113</v>
      </c>
      <c r="AC80" s="1298">
        <v>1.0</v>
      </c>
      <c r="AE80" s="1296">
        <v>1.5</v>
      </c>
      <c r="AF80" s="1296" t="s">
        <v>5980</v>
      </c>
    </row>
    <row r="81">
      <c r="A81" s="1296" t="s">
        <v>5981</v>
      </c>
      <c r="B81" s="1296" t="s">
        <v>5975</v>
      </c>
      <c r="C81" s="1296" t="s">
        <v>5982</v>
      </c>
      <c r="D81" s="1296">
        <v>7.0</v>
      </c>
      <c r="E81" s="1296">
        <v>1.0</v>
      </c>
      <c r="F81" s="1296">
        <v>2.0</v>
      </c>
      <c r="G81" s="1296"/>
      <c r="H81" s="1296"/>
      <c r="L81" s="1296">
        <v>0.0</v>
      </c>
      <c r="M81" s="1296">
        <v>3.0</v>
      </c>
      <c r="N81" s="1296">
        <v>0.0</v>
      </c>
      <c r="O81" s="1296" t="s">
        <v>5978</v>
      </c>
      <c r="Q81" s="1296"/>
      <c r="R81" s="1296" t="s">
        <v>5983</v>
      </c>
      <c r="S81" s="1296" t="s">
        <v>4104</v>
      </c>
      <c r="T81" s="1296" t="s">
        <v>47</v>
      </c>
      <c r="U81" s="1894">
        <v>6.0</v>
      </c>
      <c r="X81" s="1296" t="s">
        <v>5623</v>
      </c>
      <c r="Y81" s="1296" t="s">
        <v>113</v>
      </c>
      <c r="Z81" s="1296" t="s">
        <v>113</v>
      </c>
      <c r="AA81" s="1296" t="s">
        <v>113</v>
      </c>
      <c r="AB81" s="1296" t="s">
        <v>113</v>
      </c>
    </row>
    <row r="82">
      <c r="A82" s="1296" t="s">
        <v>174</v>
      </c>
      <c r="B82" s="1296" t="s">
        <v>5984</v>
      </c>
      <c r="C82" s="1296" t="s">
        <v>5985</v>
      </c>
      <c r="D82" s="1296"/>
      <c r="E82" s="1296"/>
      <c r="F82" s="1296">
        <v>3.0</v>
      </c>
      <c r="L82" s="1296" t="s">
        <v>5986</v>
      </c>
      <c r="M82" s="1296">
        <v>4.0</v>
      </c>
      <c r="N82" s="1296">
        <v>0.0</v>
      </c>
      <c r="P82" s="1296">
        <v>4.0</v>
      </c>
      <c r="T82" s="1296" t="s">
        <v>47</v>
      </c>
      <c r="U82" s="1894">
        <v>12.0</v>
      </c>
      <c r="V82" s="1296" t="s">
        <v>113</v>
      </c>
    </row>
    <row r="83">
      <c r="A83" s="1296" t="s">
        <v>112</v>
      </c>
      <c r="B83" s="1296" t="s">
        <v>5987</v>
      </c>
      <c r="C83" s="1296" t="s">
        <v>5987</v>
      </c>
      <c r="D83" s="1296"/>
      <c r="E83" s="1296">
        <v>2.0</v>
      </c>
      <c r="F83" s="1296">
        <v>1.0</v>
      </c>
      <c r="N83" s="1296">
        <v>2.0</v>
      </c>
      <c r="P83" s="1296">
        <v>1.0</v>
      </c>
      <c r="U83" s="1895"/>
    </row>
    <row r="84">
      <c r="A84" s="1296" t="s">
        <v>5989</v>
      </c>
      <c r="B84" s="1296" t="s">
        <v>5990</v>
      </c>
      <c r="C84" s="1296" t="s">
        <v>5991</v>
      </c>
      <c r="D84" s="1296">
        <v>4.0</v>
      </c>
      <c r="E84" s="1296">
        <v>2.0</v>
      </c>
      <c r="F84" s="1296">
        <v>1.0</v>
      </c>
      <c r="G84" s="1296">
        <v>7.0</v>
      </c>
      <c r="H84" s="1296">
        <v>2.0</v>
      </c>
      <c r="U84" s="1895"/>
    </row>
    <row r="85">
      <c r="A85" s="1296" t="s">
        <v>5994</v>
      </c>
      <c r="B85" s="1296" t="s">
        <v>5992</v>
      </c>
      <c r="C85" s="1296" t="s">
        <v>5995</v>
      </c>
      <c r="D85" s="1296">
        <v>8.0</v>
      </c>
      <c r="E85" s="1296">
        <v>3.0</v>
      </c>
      <c r="F85" s="1296">
        <v>3.0</v>
      </c>
      <c r="G85" s="1296">
        <v>14.0</v>
      </c>
      <c r="H85" s="1296">
        <v>3.0</v>
      </c>
      <c r="L85" s="1296">
        <v>0.0</v>
      </c>
      <c r="M85" s="1296">
        <v>5.0</v>
      </c>
      <c r="N85" s="1296">
        <v>0.0</v>
      </c>
      <c r="O85" s="1296">
        <v>1.0</v>
      </c>
      <c r="P85" s="1296">
        <v>0.0</v>
      </c>
      <c r="U85" s="1894">
        <v>12.0</v>
      </c>
      <c r="V85" s="1296" t="s">
        <v>113</v>
      </c>
      <c r="W85" s="1296" t="s">
        <v>47</v>
      </c>
      <c r="X85" s="1296" t="s">
        <v>5623</v>
      </c>
      <c r="Y85" s="1296" t="s">
        <v>113</v>
      </c>
      <c r="Z85" s="1296" t="s">
        <v>113</v>
      </c>
      <c r="AA85" s="1296" t="s">
        <v>47</v>
      </c>
      <c r="AB85" s="1296" t="s">
        <v>113</v>
      </c>
      <c r="AC85" s="1298">
        <v>1.0</v>
      </c>
    </row>
    <row r="86">
      <c r="A86" s="1296" t="s">
        <v>226</v>
      </c>
      <c r="B86" s="1296" t="s">
        <v>5992</v>
      </c>
      <c r="C86" s="1296" t="s">
        <v>5993</v>
      </c>
      <c r="D86" s="1296"/>
      <c r="E86" s="1296"/>
      <c r="F86" s="1296">
        <v>2.0</v>
      </c>
      <c r="U86" s="1895"/>
    </row>
    <row r="87">
      <c r="U87" s="1894"/>
      <c r="AC87" s="1298"/>
    </row>
    <row r="88">
      <c r="U88" s="1895"/>
    </row>
    <row r="89">
      <c r="A89" s="1308"/>
      <c r="B89" s="836"/>
      <c r="C89" s="836"/>
      <c r="D89" s="836"/>
      <c r="E89" s="1309" t="s">
        <v>5996</v>
      </c>
      <c r="F89" s="1310">
        <f>SUM(F2:F88)</f>
        <v>186</v>
      </c>
      <c r="G89" s="836"/>
      <c r="H89" s="836"/>
      <c r="I89" s="836"/>
      <c r="J89" s="836"/>
      <c r="K89" s="836"/>
      <c r="L89" s="836"/>
      <c r="M89" s="836"/>
      <c r="N89" s="836"/>
      <c r="O89" s="836"/>
      <c r="P89" s="836"/>
      <c r="Q89" s="836"/>
      <c r="R89" s="836"/>
      <c r="S89" s="836"/>
      <c r="T89" s="836"/>
      <c r="U89" s="1899"/>
      <c r="V89" s="836"/>
      <c r="W89" s="836"/>
      <c r="X89" s="836"/>
      <c r="Y89" s="836"/>
      <c r="Z89" s="836"/>
      <c r="AA89" s="836"/>
      <c r="AB89" s="836"/>
      <c r="AC89" s="836"/>
      <c r="AD89" s="836"/>
      <c r="AE89" s="836"/>
      <c r="AF89" s="836"/>
      <c r="AG89" s="836"/>
      <c r="AH89" s="836"/>
      <c r="AI89" s="836"/>
      <c r="AJ89" s="836"/>
    </row>
    <row r="90">
      <c r="A90" s="1308"/>
      <c r="B90" s="836"/>
      <c r="C90" s="836"/>
      <c r="D90" s="836"/>
      <c r="E90" s="836"/>
      <c r="F90" s="836"/>
      <c r="G90" s="836"/>
      <c r="H90" s="836"/>
      <c r="I90" s="836"/>
      <c r="J90" s="836"/>
      <c r="K90" s="836"/>
      <c r="L90" s="836"/>
      <c r="M90" s="836"/>
      <c r="N90" s="836"/>
      <c r="O90" s="836"/>
      <c r="P90" s="836"/>
      <c r="Q90" s="836"/>
      <c r="R90" s="836"/>
      <c r="S90" s="836"/>
      <c r="T90" s="836"/>
      <c r="U90" s="1899"/>
      <c r="V90" s="836"/>
      <c r="W90" s="836"/>
      <c r="X90" s="836"/>
      <c r="Y90" s="836"/>
      <c r="Z90" s="836"/>
      <c r="AA90" s="836"/>
      <c r="AB90" s="836"/>
      <c r="AC90" s="836"/>
      <c r="AD90" s="836"/>
      <c r="AE90" s="836"/>
      <c r="AF90" s="836"/>
      <c r="AG90" s="836"/>
      <c r="AH90" s="836"/>
      <c r="AI90" s="836"/>
      <c r="AJ90" s="836"/>
    </row>
    <row r="91">
      <c r="A91" s="1308"/>
      <c r="B91" s="836"/>
      <c r="C91" s="836"/>
      <c r="D91" s="836"/>
      <c r="E91" s="1308"/>
      <c r="F91" s="1308"/>
      <c r="G91" s="836"/>
      <c r="H91" s="836"/>
      <c r="I91" s="836"/>
      <c r="J91" s="836"/>
      <c r="K91" s="836"/>
      <c r="L91" s="836"/>
      <c r="M91" s="836"/>
      <c r="N91" s="836"/>
      <c r="O91" s="836"/>
      <c r="P91" s="836"/>
      <c r="Q91" s="836"/>
      <c r="R91" s="836"/>
      <c r="S91" s="836"/>
      <c r="T91" s="836"/>
      <c r="U91" s="1899"/>
      <c r="V91" s="836"/>
      <c r="W91" s="836"/>
      <c r="X91" s="836"/>
      <c r="Y91" s="836"/>
      <c r="Z91" s="836"/>
      <c r="AA91" s="836"/>
      <c r="AB91" s="836"/>
      <c r="AC91" s="836"/>
      <c r="AD91" s="836"/>
      <c r="AE91" s="836"/>
      <c r="AF91" s="836"/>
      <c r="AG91" s="836"/>
      <c r="AH91" s="836"/>
      <c r="AI91" s="836"/>
      <c r="AJ91" s="836"/>
    </row>
    <row r="92">
      <c r="A92" s="1308"/>
      <c r="B92" s="836"/>
      <c r="C92" s="836"/>
      <c r="D92" s="836"/>
      <c r="E92" s="836"/>
      <c r="F92" s="836"/>
      <c r="G92" s="836"/>
      <c r="H92" s="836"/>
      <c r="I92" s="836"/>
      <c r="J92" s="836"/>
      <c r="K92" s="836"/>
      <c r="L92" s="836"/>
      <c r="M92" s="836"/>
      <c r="N92" s="836"/>
      <c r="O92" s="836"/>
      <c r="P92" s="836"/>
      <c r="Q92" s="836"/>
      <c r="R92" s="836"/>
      <c r="S92" s="836"/>
      <c r="T92" s="836"/>
      <c r="U92" s="1899"/>
      <c r="V92" s="836"/>
      <c r="W92" s="836"/>
      <c r="X92" s="836"/>
      <c r="Y92" s="836"/>
      <c r="Z92" s="836"/>
      <c r="AA92" s="836"/>
      <c r="AB92" s="836"/>
      <c r="AC92" s="836"/>
      <c r="AD92" s="836"/>
      <c r="AE92" s="836"/>
      <c r="AF92" s="836"/>
      <c r="AG92" s="836"/>
      <c r="AH92" s="836"/>
      <c r="AI92" s="836"/>
      <c r="AJ92" s="836"/>
    </row>
    <row r="93">
      <c r="A93" s="1308"/>
      <c r="B93" s="836"/>
      <c r="C93" s="836"/>
      <c r="D93" s="836"/>
      <c r="E93" s="836"/>
      <c r="F93" s="836"/>
      <c r="G93" s="836"/>
      <c r="H93" s="836"/>
      <c r="I93" s="836"/>
      <c r="J93" s="836"/>
      <c r="K93" s="836"/>
      <c r="L93" s="836"/>
      <c r="M93" s="836"/>
      <c r="N93" s="836"/>
      <c r="O93" s="836"/>
      <c r="P93" s="836"/>
      <c r="Q93" s="836"/>
      <c r="R93" s="836"/>
      <c r="S93" s="836"/>
      <c r="T93" s="836"/>
      <c r="U93" s="1899"/>
      <c r="V93" s="836"/>
      <c r="W93" s="836"/>
      <c r="X93" s="836"/>
      <c r="Y93" s="836"/>
      <c r="Z93" s="836"/>
      <c r="AA93" s="836"/>
      <c r="AB93" s="836"/>
      <c r="AC93" s="836"/>
      <c r="AD93" s="836"/>
      <c r="AE93" s="836"/>
      <c r="AF93" s="836"/>
      <c r="AG93" s="836"/>
      <c r="AH93" s="836"/>
      <c r="AI93" s="836"/>
      <c r="AJ93" s="836"/>
    </row>
    <row r="94">
      <c r="A94" s="1308"/>
      <c r="B94" s="836"/>
      <c r="C94" s="836"/>
      <c r="D94" s="836"/>
      <c r="E94" s="836"/>
      <c r="F94" s="836"/>
      <c r="G94" s="836"/>
      <c r="H94" s="836"/>
      <c r="I94" s="836"/>
      <c r="J94" s="836"/>
      <c r="K94" s="836"/>
      <c r="L94" s="836"/>
      <c r="M94" s="836"/>
      <c r="N94" s="836"/>
      <c r="O94" s="836"/>
      <c r="P94" s="836"/>
      <c r="Q94" s="836"/>
      <c r="R94" s="836"/>
      <c r="S94" s="836"/>
      <c r="T94" s="836"/>
      <c r="U94" s="1899"/>
      <c r="V94" s="836"/>
      <c r="W94" s="836"/>
      <c r="X94" s="836"/>
      <c r="Y94" s="836"/>
      <c r="Z94" s="836"/>
      <c r="AA94" s="836"/>
      <c r="AB94" s="836"/>
      <c r="AC94" s="836"/>
      <c r="AD94" s="836"/>
      <c r="AE94" s="836"/>
      <c r="AF94" s="836"/>
      <c r="AG94" s="836"/>
      <c r="AH94" s="836"/>
      <c r="AI94" s="836"/>
      <c r="AJ94" s="836"/>
    </row>
    <row r="95">
      <c r="A95" s="1308"/>
      <c r="B95" s="836"/>
      <c r="C95" s="836"/>
      <c r="D95" s="836"/>
      <c r="E95" s="836"/>
      <c r="F95" s="836"/>
      <c r="G95" s="836"/>
      <c r="H95" s="836"/>
      <c r="I95" s="836"/>
      <c r="J95" s="836"/>
      <c r="K95" s="836"/>
      <c r="L95" s="836"/>
      <c r="M95" s="836"/>
      <c r="N95" s="836"/>
      <c r="O95" s="836"/>
      <c r="P95" s="836"/>
      <c r="Q95" s="836"/>
      <c r="R95" s="836"/>
      <c r="S95" s="836"/>
      <c r="T95" s="836"/>
      <c r="U95" s="1899"/>
      <c r="V95" s="836"/>
      <c r="W95" s="836"/>
      <c r="X95" s="836"/>
      <c r="Y95" s="836"/>
      <c r="Z95" s="836"/>
      <c r="AA95" s="836"/>
      <c r="AB95" s="836"/>
      <c r="AC95" s="836"/>
      <c r="AD95" s="836"/>
      <c r="AE95" s="836"/>
      <c r="AF95" s="836"/>
      <c r="AG95" s="836"/>
      <c r="AH95" s="836"/>
      <c r="AI95" s="836"/>
      <c r="AJ95" s="836"/>
    </row>
    <row r="96">
      <c r="A96" s="1308"/>
      <c r="B96" s="836"/>
      <c r="C96" s="836"/>
      <c r="D96" s="836"/>
      <c r="E96" s="836"/>
      <c r="F96" s="836"/>
      <c r="G96" s="836"/>
      <c r="H96" s="836"/>
      <c r="I96" s="836"/>
      <c r="J96" s="836"/>
      <c r="K96" s="836"/>
      <c r="L96" s="836"/>
      <c r="M96" s="836"/>
      <c r="N96" s="836"/>
      <c r="O96" s="836"/>
      <c r="P96" s="836"/>
      <c r="Q96" s="836"/>
      <c r="R96" s="836"/>
      <c r="S96" s="836"/>
      <c r="T96" s="836"/>
      <c r="U96" s="1899"/>
      <c r="V96" s="836"/>
      <c r="W96" s="836"/>
      <c r="X96" s="836"/>
      <c r="Y96" s="836"/>
      <c r="Z96" s="836"/>
      <c r="AA96" s="836"/>
      <c r="AB96" s="836"/>
      <c r="AC96" s="836"/>
      <c r="AD96" s="836"/>
      <c r="AE96" s="836"/>
      <c r="AF96" s="836"/>
      <c r="AG96" s="836"/>
      <c r="AH96" s="836"/>
      <c r="AI96" s="836"/>
      <c r="AJ96" s="836"/>
    </row>
    <row r="97">
      <c r="A97" s="1308"/>
      <c r="B97" s="836"/>
      <c r="C97" s="836"/>
      <c r="D97" s="836"/>
      <c r="E97" s="836"/>
      <c r="F97" s="836"/>
      <c r="G97" s="836"/>
      <c r="H97" s="836"/>
      <c r="I97" s="836"/>
      <c r="J97" s="836"/>
      <c r="K97" s="836"/>
      <c r="L97" s="836"/>
      <c r="M97" s="836"/>
      <c r="N97" s="836"/>
      <c r="O97" s="836"/>
      <c r="P97" s="836"/>
      <c r="Q97" s="836"/>
      <c r="R97" s="836"/>
      <c r="S97" s="836"/>
      <c r="T97" s="836"/>
      <c r="U97" s="1899"/>
      <c r="V97" s="836"/>
      <c r="W97" s="836"/>
      <c r="X97" s="836"/>
      <c r="Y97" s="836"/>
      <c r="Z97" s="836"/>
      <c r="AA97" s="836"/>
      <c r="AB97" s="836"/>
      <c r="AC97" s="836"/>
      <c r="AD97" s="836"/>
      <c r="AE97" s="836"/>
      <c r="AF97" s="836"/>
      <c r="AG97" s="836"/>
      <c r="AH97" s="836"/>
      <c r="AI97" s="836"/>
      <c r="AJ97" s="836"/>
    </row>
    <row r="98">
      <c r="A98" s="1308"/>
      <c r="B98" s="836"/>
      <c r="C98" s="836"/>
      <c r="D98" s="836"/>
      <c r="E98" s="836"/>
      <c r="F98" s="836"/>
      <c r="G98" s="836"/>
      <c r="H98" s="836"/>
      <c r="I98" s="836"/>
      <c r="J98" s="836"/>
      <c r="K98" s="836"/>
      <c r="L98" s="836"/>
      <c r="M98" s="836"/>
      <c r="N98" s="836"/>
      <c r="O98" s="836"/>
      <c r="P98" s="836"/>
      <c r="Q98" s="836"/>
      <c r="R98" s="836"/>
      <c r="S98" s="836"/>
      <c r="T98" s="836"/>
      <c r="U98" s="1899"/>
      <c r="V98" s="836"/>
      <c r="W98" s="836"/>
      <c r="X98" s="836"/>
      <c r="Y98" s="836"/>
      <c r="Z98" s="836"/>
      <c r="AA98" s="836"/>
      <c r="AB98" s="836"/>
      <c r="AC98" s="836"/>
      <c r="AD98" s="836"/>
      <c r="AE98" s="836"/>
      <c r="AF98" s="836"/>
      <c r="AG98" s="836"/>
      <c r="AH98" s="836"/>
      <c r="AI98" s="836"/>
      <c r="AJ98" s="836"/>
    </row>
    <row r="99">
      <c r="A99" s="1308"/>
      <c r="B99" s="836"/>
      <c r="C99" s="836"/>
      <c r="D99" s="836"/>
      <c r="E99" s="836"/>
      <c r="F99" s="836"/>
      <c r="G99" s="836"/>
      <c r="H99" s="836"/>
      <c r="I99" s="836"/>
      <c r="J99" s="836"/>
      <c r="K99" s="836"/>
      <c r="L99" s="836"/>
      <c r="M99" s="836"/>
      <c r="N99" s="836"/>
      <c r="O99" s="836"/>
      <c r="P99" s="836"/>
      <c r="Q99" s="836"/>
      <c r="R99" s="836"/>
      <c r="S99" s="836"/>
      <c r="T99" s="836"/>
      <c r="U99" s="1899"/>
      <c r="V99" s="836"/>
      <c r="W99" s="836"/>
      <c r="X99" s="836"/>
      <c r="Y99" s="836"/>
      <c r="Z99" s="836"/>
      <c r="AA99" s="836"/>
      <c r="AB99" s="836"/>
      <c r="AC99" s="836"/>
      <c r="AD99" s="836"/>
      <c r="AE99" s="836"/>
      <c r="AF99" s="836"/>
      <c r="AG99" s="836"/>
      <c r="AH99" s="836"/>
      <c r="AI99" s="836"/>
      <c r="AJ99" s="836"/>
    </row>
    <row r="100">
      <c r="A100" s="1308"/>
      <c r="B100" s="836"/>
      <c r="C100" s="836"/>
      <c r="D100" s="836"/>
      <c r="E100" s="836"/>
      <c r="F100" s="836"/>
      <c r="G100" s="836"/>
      <c r="H100" s="836"/>
      <c r="I100" s="836"/>
      <c r="J100" s="836"/>
      <c r="K100" s="836"/>
      <c r="L100" s="836"/>
      <c r="M100" s="836"/>
      <c r="N100" s="836"/>
      <c r="O100" s="836"/>
      <c r="P100" s="836"/>
      <c r="Q100" s="836"/>
      <c r="R100" s="836"/>
      <c r="S100" s="836"/>
      <c r="T100" s="836"/>
      <c r="U100" s="1899"/>
      <c r="V100" s="836"/>
      <c r="W100" s="836"/>
      <c r="X100" s="836"/>
      <c r="Y100" s="836"/>
      <c r="Z100" s="836"/>
      <c r="AA100" s="836"/>
      <c r="AB100" s="836"/>
      <c r="AC100" s="836"/>
      <c r="AD100" s="836"/>
      <c r="AE100" s="836"/>
      <c r="AF100" s="836"/>
      <c r="AG100" s="836"/>
      <c r="AH100" s="836"/>
      <c r="AI100" s="836"/>
      <c r="AJ100" s="836"/>
    </row>
    <row r="101">
      <c r="A101" s="1308"/>
      <c r="B101" s="836"/>
      <c r="C101" s="836"/>
      <c r="D101" s="836"/>
      <c r="E101" s="836"/>
      <c r="F101" s="836"/>
      <c r="G101" s="836"/>
      <c r="H101" s="836"/>
      <c r="I101" s="836"/>
      <c r="J101" s="836"/>
      <c r="K101" s="836"/>
      <c r="L101" s="836"/>
      <c r="M101" s="836"/>
      <c r="N101" s="836"/>
      <c r="O101" s="836"/>
      <c r="P101" s="836"/>
      <c r="Q101" s="836"/>
      <c r="R101" s="836"/>
      <c r="S101" s="836"/>
      <c r="T101" s="836"/>
      <c r="U101" s="1899"/>
      <c r="V101" s="836"/>
      <c r="W101" s="836"/>
      <c r="X101" s="836"/>
      <c r="Y101" s="836"/>
      <c r="Z101" s="836"/>
      <c r="AA101" s="836"/>
      <c r="AB101" s="836"/>
      <c r="AC101" s="836"/>
      <c r="AD101" s="836"/>
      <c r="AE101" s="836"/>
      <c r="AF101" s="836"/>
      <c r="AG101" s="836"/>
      <c r="AH101" s="836"/>
      <c r="AI101" s="836"/>
      <c r="AJ101" s="836"/>
    </row>
    <row r="102">
      <c r="A102" s="1308"/>
      <c r="B102" s="836"/>
      <c r="C102" s="836"/>
      <c r="D102" s="836"/>
      <c r="E102" s="836"/>
      <c r="F102" s="836"/>
      <c r="G102" s="836"/>
      <c r="H102" s="836"/>
      <c r="I102" s="836"/>
      <c r="J102" s="836"/>
      <c r="K102" s="836"/>
      <c r="L102" s="836"/>
      <c r="M102" s="836"/>
      <c r="N102" s="836"/>
      <c r="O102" s="836"/>
      <c r="P102" s="836"/>
      <c r="Q102" s="836"/>
      <c r="R102" s="836"/>
      <c r="S102" s="836"/>
      <c r="T102" s="836"/>
      <c r="U102" s="1899"/>
      <c r="V102" s="836"/>
      <c r="W102" s="836"/>
      <c r="X102" s="836"/>
      <c r="Y102" s="836"/>
      <c r="Z102" s="836"/>
      <c r="AA102" s="836"/>
      <c r="AB102" s="836"/>
      <c r="AC102" s="836"/>
      <c r="AD102" s="836"/>
      <c r="AE102" s="836"/>
      <c r="AF102" s="836"/>
      <c r="AG102" s="836"/>
      <c r="AH102" s="836"/>
      <c r="AI102" s="836"/>
      <c r="AJ102" s="836"/>
    </row>
    <row r="103">
      <c r="A103" s="1308"/>
      <c r="B103" s="836"/>
      <c r="C103" s="836"/>
      <c r="D103" s="836"/>
      <c r="E103" s="836"/>
      <c r="F103" s="836"/>
      <c r="G103" s="836"/>
      <c r="H103" s="836"/>
      <c r="I103" s="836"/>
      <c r="J103" s="836"/>
      <c r="K103" s="836"/>
      <c r="L103" s="836"/>
      <c r="M103" s="836"/>
      <c r="N103" s="836"/>
      <c r="O103" s="836"/>
      <c r="P103" s="836"/>
      <c r="Q103" s="836"/>
      <c r="R103" s="836"/>
      <c r="S103" s="836"/>
      <c r="T103" s="836"/>
      <c r="U103" s="1899"/>
      <c r="V103" s="836"/>
      <c r="W103" s="836"/>
      <c r="X103" s="836"/>
      <c r="Y103" s="836"/>
      <c r="Z103" s="836"/>
      <c r="AA103" s="836"/>
      <c r="AB103" s="836"/>
      <c r="AC103" s="836"/>
      <c r="AD103" s="836"/>
      <c r="AE103" s="836"/>
      <c r="AF103" s="836"/>
      <c r="AG103" s="836"/>
      <c r="AH103" s="836"/>
      <c r="AI103" s="836"/>
      <c r="AJ103" s="836"/>
    </row>
    <row r="104">
      <c r="A104" s="1308"/>
      <c r="B104" s="836"/>
      <c r="C104" s="836"/>
      <c r="D104" s="836"/>
      <c r="E104" s="836"/>
      <c r="F104" s="836"/>
      <c r="G104" s="836"/>
      <c r="H104" s="836"/>
      <c r="I104" s="836"/>
      <c r="J104" s="836"/>
      <c r="K104" s="836"/>
      <c r="L104" s="836"/>
      <c r="M104" s="836"/>
      <c r="N104" s="836"/>
      <c r="O104" s="836"/>
      <c r="P104" s="836"/>
      <c r="Q104" s="836"/>
      <c r="R104" s="836"/>
      <c r="S104" s="836"/>
      <c r="T104" s="836"/>
      <c r="U104" s="1899"/>
      <c r="V104" s="836"/>
      <c r="W104" s="836"/>
      <c r="X104" s="836"/>
      <c r="Y104" s="836"/>
      <c r="Z104" s="836"/>
      <c r="AA104" s="836"/>
      <c r="AB104" s="836"/>
      <c r="AC104" s="836"/>
      <c r="AD104" s="836"/>
      <c r="AE104" s="836"/>
      <c r="AF104" s="836"/>
      <c r="AG104" s="836"/>
      <c r="AH104" s="836"/>
      <c r="AI104" s="836"/>
      <c r="AJ104" s="836"/>
    </row>
    <row r="105">
      <c r="A105" s="1308"/>
      <c r="B105" s="836"/>
      <c r="C105" s="836"/>
      <c r="D105" s="836"/>
      <c r="E105" s="836"/>
      <c r="F105" s="836"/>
      <c r="G105" s="836"/>
      <c r="H105" s="836"/>
      <c r="I105" s="836"/>
      <c r="J105" s="836"/>
      <c r="K105" s="836"/>
      <c r="L105" s="836"/>
      <c r="M105" s="836"/>
      <c r="N105" s="836"/>
      <c r="O105" s="836"/>
      <c r="P105" s="836"/>
      <c r="Q105" s="836"/>
      <c r="R105" s="836"/>
      <c r="S105" s="836"/>
      <c r="T105" s="836"/>
      <c r="U105" s="1899"/>
      <c r="V105" s="836"/>
      <c r="W105" s="836"/>
      <c r="X105" s="836"/>
      <c r="Y105" s="836"/>
      <c r="Z105" s="836"/>
      <c r="AA105" s="836"/>
      <c r="AB105" s="836"/>
      <c r="AC105" s="836"/>
      <c r="AD105" s="836"/>
      <c r="AE105" s="836"/>
      <c r="AF105" s="836"/>
      <c r="AG105" s="836"/>
      <c r="AH105" s="836"/>
      <c r="AI105" s="836"/>
      <c r="AJ105" s="836"/>
    </row>
    <row r="106">
      <c r="A106" s="1308"/>
      <c r="B106" s="836"/>
      <c r="C106" s="836"/>
      <c r="D106" s="836"/>
      <c r="E106" s="836"/>
      <c r="F106" s="836"/>
      <c r="G106" s="836"/>
      <c r="H106" s="836"/>
      <c r="I106" s="836"/>
      <c r="J106" s="836"/>
      <c r="K106" s="836"/>
      <c r="L106" s="836"/>
      <c r="M106" s="836"/>
      <c r="N106" s="836"/>
      <c r="O106" s="836"/>
      <c r="P106" s="836"/>
      <c r="Q106" s="836"/>
      <c r="R106" s="836"/>
      <c r="S106" s="836"/>
      <c r="T106" s="836"/>
      <c r="U106" s="1899"/>
      <c r="V106" s="836"/>
      <c r="W106" s="836"/>
      <c r="X106" s="836"/>
      <c r="Y106" s="836"/>
      <c r="Z106" s="836"/>
      <c r="AA106" s="836"/>
      <c r="AB106" s="836"/>
      <c r="AC106" s="836"/>
      <c r="AD106" s="836"/>
      <c r="AE106" s="836"/>
      <c r="AF106" s="836"/>
      <c r="AG106" s="836"/>
      <c r="AH106" s="836"/>
      <c r="AI106" s="836"/>
      <c r="AJ106" s="836"/>
    </row>
    <row r="107">
      <c r="A107" s="1308"/>
      <c r="B107" s="836"/>
      <c r="C107" s="836"/>
      <c r="D107" s="836"/>
      <c r="E107" s="836"/>
      <c r="F107" s="836"/>
      <c r="G107" s="836"/>
      <c r="H107" s="836"/>
      <c r="I107" s="836"/>
      <c r="J107" s="836"/>
      <c r="K107" s="836"/>
      <c r="L107" s="836"/>
      <c r="M107" s="836"/>
      <c r="N107" s="836"/>
      <c r="O107" s="836"/>
      <c r="P107" s="836"/>
      <c r="Q107" s="836"/>
      <c r="R107" s="836"/>
      <c r="S107" s="836"/>
      <c r="T107" s="836"/>
      <c r="U107" s="1899"/>
      <c r="V107" s="836"/>
      <c r="W107" s="836"/>
      <c r="X107" s="836"/>
      <c r="Y107" s="836"/>
      <c r="Z107" s="836"/>
      <c r="AA107" s="836"/>
      <c r="AB107" s="836"/>
      <c r="AC107" s="836"/>
      <c r="AD107" s="836"/>
      <c r="AE107" s="836"/>
      <c r="AF107" s="836"/>
      <c r="AG107" s="836"/>
      <c r="AH107" s="836"/>
      <c r="AI107" s="836"/>
      <c r="AJ107" s="836"/>
    </row>
    <row r="108">
      <c r="A108" s="1308"/>
      <c r="B108" s="836"/>
      <c r="C108" s="836"/>
      <c r="D108" s="836"/>
      <c r="E108" s="836"/>
      <c r="F108" s="836"/>
      <c r="G108" s="836"/>
      <c r="H108" s="836"/>
      <c r="I108" s="836"/>
      <c r="J108" s="836"/>
      <c r="K108" s="836"/>
      <c r="L108" s="836"/>
      <c r="M108" s="836"/>
      <c r="N108" s="836"/>
      <c r="O108" s="836"/>
      <c r="P108" s="836"/>
      <c r="Q108" s="836"/>
      <c r="R108" s="836"/>
      <c r="S108" s="836"/>
      <c r="T108" s="836"/>
      <c r="U108" s="1899"/>
      <c r="V108" s="836"/>
      <c r="W108" s="836"/>
      <c r="X108" s="836"/>
      <c r="Y108" s="836"/>
      <c r="Z108" s="836"/>
      <c r="AA108" s="836"/>
      <c r="AB108" s="836"/>
      <c r="AC108" s="836"/>
      <c r="AD108" s="836"/>
      <c r="AE108" s="836"/>
      <c r="AF108" s="836"/>
      <c r="AG108" s="836"/>
      <c r="AH108" s="836"/>
      <c r="AI108" s="836"/>
      <c r="AJ108" s="836"/>
    </row>
    <row r="109">
      <c r="A109" s="1308"/>
      <c r="B109" s="836"/>
      <c r="C109" s="836"/>
      <c r="D109" s="836"/>
      <c r="E109" s="836"/>
      <c r="F109" s="836"/>
      <c r="G109" s="836"/>
      <c r="H109" s="836"/>
      <c r="I109" s="836"/>
      <c r="J109" s="836"/>
      <c r="K109" s="836"/>
      <c r="L109" s="836"/>
      <c r="M109" s="836"/>
      <c r="N109" s="836"/>
      <c r="O109" s="836"/>
      <c r="P109" s="836"/>
      <c r="Q109" s="836"/>
      <c r="R109" s="836"/>
      <c r="S109" s="836"/>
      <c r="T109" s="836"/>
      <c r="U109" s="1899"/>
      <c r="V109" s="836"/>
      <c r="W109" s="836"/>
      <c r="X109" s="836"/>
      <c r="Y109" s="836"/>
      <c r="Z109" s="836"/>
      <c r="AA109" s="836"/>
      <c r="AB109" s="836"/>
      <c r="AC109" s="836"/>
      <c r="AD109" s="836"/>
      <c r="AE109" s="836"/>
      <c r="AF109" s="836"/>
      <c r="AG109" s="836"/>
      <c r="AH109" s="836"/>
      <c r="AI109" s="836"/>
      <c r="AJ109" s="836"/>
    </row>
    <row r="110">
      <c r="A110" s="1308"/>
      <c r="B110" s="836"/>
      <c r="C110" s="836"/>
      <c r="D110" s="836"/>
      <c r="E110" s="836"/>
      <c r="F110" s="836"/>
      <c r="G110" s="836"/>
      <c r="H110" s="836"/>
      <c r="I110" s="836"/>
      <c r="J110" s="836"/>
      <c r="K110" s="836"/>
      <c r="L110" s="836"/>
      <c r="M110" s="836"/>
      <c r="N110" s="836"/>
      <c r="O110" s="836"/>
      <c r="P110" s="836"/>
      <c r="Q110" s="836"/>
      <c r="R110" s="836"/>
      <c r="S110" s="836"/>
      <c r="T110" s="836"/>
      <c r="U110" s="1899"/>
      <c r="V110" s="836"/>
      <c r="W110" s="836"/>
      <c r="X110" s="836"/>
      <c r="Y110" s="836"/>
      <c r="Z110" s="836"/>
      <c r="AA110" s="836"/>
      <c r="AB110" s="836"/>
      <c r="AC110" s="836"/>
      <c r="AD110" s="836"/>
      <c r="AE110" s="836"/>
      <c r="AF110" s="836"/>
      <c r="AG110" s="836"/>
      <c r="AH110" s="836"/>
      <c r="AI110" s="836"/>
      <c r="AJ110" s="836"/>
    </row>
    <row r="111">
      <c r="A111" s="1308"/>
      <c r="B111" s="836"/>
      <c r="C111" s="836"/>
      <c r="D111" s="836"/>
      <c r="E111" s="836"/>
      <c r="F111" s="836"/>
      <c r="G111" s="836"/>
      <c r="H111" s="836"/>
      <c r="I111" s="836"/>
      <c r="J111" s="836"/>
      <c r="K111" s="836"/>
      <c r="L111" s="836"/>
      <c r="M111" s="836"/>
      <c r="N111" s="836"/>
      <c r="O111" s="836"/>
      <c r="P111" s="836"/>
      <c r="Q111" s="836"/>
      <c r="R111" s="836"/>
      <c r="S111" s="836"/>
      <c r="T111" s="836"/>
      <c r="U111" s="1899"/>
      <c r="V111" s="836"/>
      <c r="W111" s="836"/>
      <c r="X111" s="836"/>
      <c r="Y111" s="836"/>
      <c r="Z111" s="836"/>
      <c r="AA111" s="836"/>
      <c r="AB111" s="836"/>
      <c r="AC111" s="836"/>
      <c r="AD111" s="836"/>
      <c r="AE111" s="836"/>
      <c r="AF111" s="836"/>
      <c r="AG111" s="836"/>
      <c r="AH111" s="836"/>
      <c r="AI111" s="836"/>
      <c r="AJ111" s="836"/>
    </row>
    <row r="112">
      <c r="A112" s="1308"/>
      <c r="B112" s="836"/>
      <c r="C112" s="836"/>
      <c r="D112" s="836"/>
      <c r="E112" s="836"/>
      <c r="F112" s="836"/>
      <c r="G112" s="836"/>
      <c r="H112" s="836"/>
      <c r="I112" s="836"/>
      <c r="J112" s="836"/>
      <c r="K112" s="836"/>
      <c r="L112" s="836"/>
      <c r="M112" s="836"/>
      <c r="N112" s="836"/>
      <c r="O112" s="836"/>
      <c r="P112" s="836"/>
      <c r="Q112" s="836"/>
      <c r="R112" s="836"/>
      <c r="S112" s="836"/>
      <c r="T112" s="836"/>
      <c r="U112" s="1899"/>
      <c r="V112" s="836"/>
      <c r="W112" s="836"/>
      <c r="X112" s="836"/>
      <c r="Y112" s="836"/>
      <c r="Z112" s="836"/>
      <c r="AA112" s="836"/>
      <c r="AB112" s="836"/>
      <c r="AC112" s="836"/>
      <c r="AD112" s="836"/>
      <c r="AE112" s="836"/>
      <c r="AF112" s="836"/>
      <c r="AG112" s="836"/>
      <c r="AH112" s="836"/>
      <c r="AI112" s="836"/>
      <c r="AJ112" s="836"/>
    </row>
    <row r="113">
      <c r="A113" s="1308"/>
      <c r="B113" s="836"/>
      <c r="C113" s="836"/>
      <c r="D113" s="836"/>
      <c r="E113" s="836"/>
      <c r="F113" s="836"/>
      <c r="G113" s="836"/>
      <c r="H113" s="836"/>
      <c r="I113" s="836"/>
      <c r="J113" s="836"/>
      <c r="K113" s="836"/>
      <c r="L113" s="836"/>
      <c r="M113" s="836"/>
      <c r="N113" s="836"/>
      <c r="O113" s="836"/>
      <c r="P113" s="836"/>
      <c r="Q113" s="836"/>
      <c r="R113" s="836"/>
      <c r="S113" s="836"/>
      <c r="T113" s="836"/>
      <c r="U113" s="1899"/>
      <c r="V113" s="836"/>
      <c r="W113" s="836"/>
      <c r="X113" s="836"/>
      <c r="Y113" s="836"/>
      <c r="Z113" s="836"/>
      <c r="AA113" s="836"/>
      <c r="AB113" s="836"/>
      <c r="AC113" s="836"/>
      <c r="AD113" s="836"/>
      <c r="AE113" s="836"/>
      <c r="AF113" s="836"/>
      <c r="AG113" s="836"/>
      <c r="AH113" s="836"/>
      <c r="AI113" s="836"/>
      <c r="AJ113" s="836"/>
    </row>
    <row r="114">
      <c r="A114" s="1308"/>
      <c r="B114" s="836"/>
      <c r="C114" s="836"/>
      <c r="D114" s="836"/>
      <c r="E114" s="836"/>
      <c r="F114" s="836"/>
      <c r="G114" s="836"/>
      <c r="H114" s="836"/>
      <c r="I114" s="836"/>
      <c r="J114" s="836"/>
      <c r="K114" s="836"/>
      <c r="L114" s="836"/>
      <c r="M114" s="836"/>
      <c r="N114" s="836"/>
      <c r="O114" s="836"/>
      <c r="P114" s="836"/>
      <c r="Q114" s="836"/>
      <c r="R114" s="836"/>
      <c r="S114" s="836"/>
      <c r="T114" s="836"/>
      <c r="U114" s="1899"/>
      <c r="V114" s="836"/>
      <c r="W114" s="836"/>
      <c r="X114" s="836"/>
      <c r="Y114" s="836"/>
      <c r="Z114" s="836"/>
      <c r="AA114" s="836"/>
      <c r="AB114" s="836"/>
      <c r="AC114" s="836"/>
      <c r="AD114" s="836"/>
      <c r="AE114" s="836"/>
      <c r="AF114" s="836"/>
      <c r="AG114" s="836"/>
      <c r="AH114" s="836"/>
      <c r="AI114" s="836"/>
      <c r="AJ114" s="836"/>
    </row>
    <row r="115">
      <c r="A115" s="1308"/>
      <c r="B115" s="836"/>
      <c r="C115" s="836"/>
      <c r="D115" s="836"/>
      <c r="E115" s="836"/>
      <c r="F115" s="836"/>
      <c r="G115" s="836"/>
      <c r="H115" s="836"/>
      <c r="I115" s="836"/>
      <c r="J115" s="836"/>
      <c r="K115" s="836"/>
      <c r="L115" s="836"/>
      <c r="M115" s="836"/>
      <c r="N115" s="836"/>
      <c r="O115" s="836"/>
      <c r="P115" s="836"/>
      <c r="Q115" s="836"/>
      <c r="R115" s="836"/>
      <c r="S115" s="836"/>
      <c r="T115" s="836"/>
      <c r="U115" s="1899"/>
      <c r="V115" s="836"/>
      <c r="W115" s="836"/>
      <c r="X115" s="836"/>
      <c r="Y115" s="836"/>
      <c r="Z115" s="836"/>
      <c r="AA115" s="836"/>
      <c r="AB115" s="836"/>
      <c r="AC115" s="836"/>
      <c r="AD115" s="836"/>
      <c r="AE115" s="836"/>
      <c r="AF115" s="836"/>
      <c r="AG115" s="836"/>
      <c r="AH115" s="836"/>
      <c r="AI115" s="836"/>
      <c r="AJ115" s="836"/>
    </row>
    <row r="116">
      <c r="A116" s="1308"/>
      <c r="B116" s="836"/>
      <c r="C116" s="836"/>
      <c r="D116" s="836"/>
      <c r="E116" s="836"/>
      <c r="F116" s="836"/>
      <c r="G116" s="836"/>
      <c r="H116" s="836"/>
      <c r="I116" s="836"/>
      <c r="J116" s="836"/>
      <c r="K116" s="836"/>
      <c r="L116" s="836"/>
      <c r="M116" s="836"/>
      <c r="N116" s="836"/>
      <c r="O116" s="836"/>
      <c r="P116" s="836"/>
      <c r="Q116" s="836"/>
      <c r="R116" s="836"/>
      <c r="S116" s="836"/>
      <c r="T116" s="836"/>
      <c r="U116" s="1899"/>
      <c r="V116" s="836"/>
      <c r="W116" s="836"/>
      <c r="X116" s="836"/>
      <c r="Y116" s="836"/>
      <c r="Z116" s="836"/>
      <c r="AA116" s="836"/>
      <c r="AB116" s="836"/>
      <c r="AC116" s="836"/>
      <c r="AD116" s="836"/>
      <c r="AE116" s="836"/>
      <c r="AF116" s="836"/>
      <c r="AG116" s="836"/>
      <c r="AH116" s="836"/>
      <c r="AI116" s="836"/>
      <c r="AJ116" s="836"/>
    </row>
    <row r="117">
      <c r="A117" s="1308"/>
      <c r="B117" s="836"/>
      <c r="C117" s="836"/>
      <c r="D117" s="836"/>
      <c r="E117" s="836"/>
      <c r="F117" s="836"/>
      <c r="G117" s="836"/>
      <c r="H117" s="836"/>
      <c r="I117" s="836"/>
      <c r="J117" s="836"/>
      <c r="K117" s="836"/>
      <c r="L117" s="836"/>
      <c r="M117" s="836"/>
      <c r="N117" s="836"/>
      <c r="O117" s="836"/>
      <c r="P117" s="836"/>
      <c r="Q117" s="836"/>
      <c r="R117" s="836"/>
      <c r="S117" s="836"/>
      <c r="T117" s="836"/>
      <c r="U117" s="1899"/>
      <c r="V117" s="836"/>
      <c r="W117" s="836"/>
      <c r="X117" s="836"/>
      <c r="Y117" s="836"/>
      <c r="Z117" s="836"/>
      <c r="AA117" s="836"/>
      <c r="AB117" s="836"/>
      <c r="AC117" s="836"/>
      <c r="AD117" s="836"/>
      <c r="AE117" s="836"/>
      <c r="AF117" s="836"/>
      <c r="AG117" s="836"/>
      <c r="AH117" s="836"/>
      <c r="AI117" s="836"/>
      <c r="AJ117" s="836"/>
    </row>
    <row r="118">
      <c r="A118" s="1308"/>
      <c r="B118" s="836"/>
      <c r="C118" s="836"/>
      <c r="D118" s="836"/>
      <c r="E118" s="836"/>
      <c r="F118" s="836"/>
      <c r="G118" s="836"/>
      <c r="H118" s="836"/>
      <c r="I118" s="836"/>
      <c r="J118" s="836"/>
      <c r="K118" s="836"/>
      <c r="L118" s="836"/>
      <c r="M118" s="836"/>
      <c r="N118" s="836"/>
      <c r="O118" s="836"/>
      <c r="P118" s="836"/>
      <c r="Q118" s="836"/>
      <c r="R118" s="836"/>
      <c r="S118" s="836"/>
      <c r="T118" s="836"/>
      <c r="U118" s="1899"/>
      <c r="V118" s="836"/>
      <c r="W118" s="836"/>
      <c r="X118" s="836"/>
      <c r="Y118" s="836"/>
      <c r="Z118" s="836"/>
      <c r="AA118" s="836"/>
      <c r="AB118" s="836"/>
      <c r="AC118" s="836"/>
      <c r="AD118" s="836"/>
      <c r="AE118" s="836"/>
      <c r="AF118" s="836"/>
      <c r="AG118" s="836"/>
      <c r="AH118" s="836"/>
      <c r="AI118" s="836"/>
      <c r="AJ118" s="836"/>
    </row>
    <row r="119">
      <c r="A119" s="1308"/>
      <c r="B119" s="836"/>
      <c r="C119" s="836"/>
      <c r="D119" s="836"/>
      <c r="E119" s="836"/>
      <c r="F119" s="836"/>
      <c r="G119" s="836"/>
      <c r="H119" s="836"/>
      <c r="I119" s="836"/>
      <c r="J119" s="836"/>
      <c r="K119" s="836"/>
      <c r="L119" s="836"/>
      <c r="M119" s="836"/>
      <c r="N119" s="836"/>
      <c r="O119" s="836"/>
      <c r="P119" s="836"/>
      <c r="Q119" s="836"/>
      <c r="R119" s="836"/>
      <c r="S119" s="836"/>
      <c r="T119" s="836"/>
      <c r="U119" s="1899"/>
      <c r="V119" s="836"/>
      <c r="W119" s="836"/>
      <c r="X119" s="836"/>
      <c r="Y119" s="836"/>
      <c r="Z119" s="836"/>
      <c r="AA119" s="836"/>
      <c r="AB119" s="836"/>
      <c r="AC119" s="836"/>
      <c r="AD119" s="836"/>
      <c r="AE119" s="836"/>
      <c r="AF119" s="836"/>
      <c r="AG119" s="836"/>
      <c r="AH119" s="836"/>
      <c r="AI119" s="836"/>
      <c r="AJ119" s="836"/>
    </row>
    <row r="120">
      <c r="A120" s="1308"/>
      <c r="B120" s="836"/>
      <c r="C120" s="836"/>
      <c r="D120" s="836"/>
      <c r="E120" s="836"/>
      <c r="F120" s="836"/>
      <c r="G120" s="836"/>
      <c r="H120" s="836"/>
      <c r="I120" s="836"/>
      <c r="J120" s="836"/>
      <c r="K120" s="836"/>
      <c r="L120" s="836"/>
      <c r="M120" s="836"/>
      <c r="N120" s="836"/>
      <c r="O120" s="836"/>
      <c r="P120" s="836"/>
      <c r="Q120" s="836"/>
      <c r="R120" s="836"/>
      <c r="S120" s="836"/>
      <c r="T120" s="836"/>
      <c r="U120" s="1899"/>
      <c r="V120" s="836"/>
      <c r="W120" s="836"/>
      <c r="X120" s="836"/>
      <c r="Y120" s="836"/>
      <c r="Z120" s="836"/>
      <c r="AA120" s="836"/>
      <c r="AB120" s="836"/>
      <c r="AC120" s="836"/>
      <c r="AD120" s="836"/>
      <c r="AE120" s="836"/>
      <c r="AF120" s="836"/>
      <c r="AG120" s="836"/>
      <c r="AH120" s="836"/>
      <c r="AI120" s="836"/>
      <c r="AJ120" s="836"/>
    </row>
    <row r="121">
      <c r="A121" s="1308"/>
      <c r="B121" s="836"/>
      <c r="C121" s="836"/>
      <c r="D121" s="836"/>
      <c r="E121" s="836"/>
      <c r="F121" s="836"/>
      <c r="G121" s="836"/>
      <c r="H121" s="836"/>
      <c r="I121" s="836"/>
      <c r="J121" s="836"/>
      <c r="K121" s="836"/>
      <c r="L121" s="836"/>
      <c r="M121" s="836"/>
      <c r="N121" s="836"/>
      <c r="O121" s="836"/>
      <c r="P121" s="836"/>
      <c r="Q121" s="836"/>
      <c r="R121" s="836"/>
      <c r="S121" s="836"/>
      <c r="T121" s="836"/>
      <c r="U121" s="1899"/>
      <c r="V121" s="836"/>
      <c r="W121" s="836"/>
      <c r="X121" s="836"/>
      <c r="Y121" s="836"/>
      <c r="Z121" s="836"/>
      <c r="AA121" s="836"/>
      <c r="AB121" s="836"/>
      <c r="AC121" s="836"/>
      <c r="AD121" s="836"/>
      <c r="AE121" s="836"/>
      <c r="AF121" s="836"/>
      <c r="AG121" s="836"/>
      <c r="AH121" s="836"/>
      <c r="AI121" s="836"/>
      <c r="AJ121" s="836"/>
    </row>
    <row r="122">
      <c r="A122" s="1308"/>
      <c r="B122" s="836"/>
      <c r="C122" s="836"/>
      <c r="D122" s="836"/>
      <c r="E122" s="836"/>
      <c r="F122" s="836"/>
      <c r="G122" s="836"/>
      <c r="H122" s="836"/>
      <c r="I122" s="836"/>
      <c r="J122" s="836"/>
      <c r="K122" s="836"/>
      <c r="L122" s="836"/>
      <c r="M122" s="836"/>
      <c r="N122" s="836"/>
      <c r="O122" s="836"/>
      <c r="P122" s="836"/>
      <c r="Q122" s="836"/>
      <c r="R122" s="836"/>
      <c r="S122" s="836"/>
      <c r="T122" s="836"/>
      <c r="U122" s="1899"/>
      <c r="V122" s="836"/>
      <c r="W122" s="836"/>
      <c r="X122" s="836"/>
      <c r="Y122" s="836"/>
      <c r="Z122" s="836"/>
      <c r="AA122" s="836"/>
      <c r="AB122" s="836"/>
      <c r="AC122" s="836"/>
      <c r="AD122" s="836"/>
      <c r="AE122" s="836"/>
      <c r="AF122" s="836"/>
      <c r="AG122" s="836"/>
      <c r="AH122" s="836"/>
      <c r="AI122" s="836"/>
      <c r="AJ122" s="836"/>
    </row>
    <row r="123">
      <c r="A123" s="1308"/>
      <c r="B123" s="836"/>
      <c r="C123" s="836"/>
      <c r="D123" s="836"/>
      <c r="E123" s="836"/>
      <c r="F123" s="836"/>
      <c r="G123" s="836"/>
      <c r="H123" s="836"/>
      <c r="I123" s="836"/>
      <c r="J123" s="836"/>
      <c r="K123" s="836"/>
      <c r="L123" s="836"/>
      <c r="M123" s="836"/>
      <c r="N123" s="836"/>
      <c r="O123" s="836"/>
      <c r="P123" s="836"/>
      <c r="Q123" s="836"/>
      <c r="R123" s="836"/>
      <c r="S123" s="836"/>
      <c r="T123" s="836"/>
      <c r="U123" s="1899"/>
      <c r="V123" s="836"/>
      <c r="W123" s="836"/>
      <c r="X123" s="836"/>
      <c r="Y123" s="836"/>
      <c r="Z123" s="836"/>
      <c r="AA123" s="836"/>
      <c r="AB123" s="836"/>
      <c r="AC123" s="836"/>
      <c r="AD123" s="836"/>
      <c r="AE123" s="836"/>
      <c r="AF123" s="836"/>
      <c r="AG123" s="836"/>
      <c r="AH123" s="836"/>
      <c r="AI123" s="836"/>
      <c r="AJ123" s="836"/>
    </row>
    <row r="124">
      <c r="A124" s="1308"/>
      <c r="B124" s="836"/>
      <c r="C124" s="836"/>
      <c r="D124" s="836"/>
      <c r="E124" s="836"/>
      <c r="F124" s="836"/>
      <c r="G124" s="836"/>
      <c r="H124" s="836"/>
      <c r="I124" s="836"/>
      <c r="J124" s="836"/>
      <c r="K124" s="836"/>
      <c r="L124" s="836"/>
      <c r="M124" s="836"/>
      <c r="N124" s="836"/>
      <c r="O124" s="836"/>
      <c r="P124" s="836"/>
      <c r="Q124" s="836"/>
      <c r="R124" s="836"/>
      <c r="S124" s="836"/>
      <c r="T124" s="836"/>
      <c r="U124" s="1899"/>
      <c r="V124" s="836"/>
      <c r="W124" s="836"/>
      <c r="X124" s="836"/>
      <c r="Y124" s="836"/>
      <c r="Z124" s="836"/>
      <c r="AA124" s="836"/>
      <c r="AB124" s="836"/>
      <c r="AC124" s="836"/>
      <c r="AD124" s="836"/>
      <c r="AE124" s="836"/>
      <c r="AF124" s="836"/>
      <c r="AG124" s="836"/>
      <c r="AH124" s="836"/>
      <c r="AI124" s="836"/>
      <c r="AJ124" s="836"/>
    </row>
    <row r="125">
      <c r="A125" s="1308"/>
      <c r="B125" s="836"/>
      <c r="C125" s="836"/>
      <c r="D125" s="836"/>
      <c r="E125" s="836"/>
      <c r="F125" s="836"/>
      <c r="G125" s="836"/>
      <c r="H125" s="836"/>
      <c r="I125" s="836"/>
      <c r="J125" s="836"/>
      <c r="K125" s="836"/>
      <c r="L125" s="836"/>
      <c r="M125" s="836"/>
      <c r="N125" s="836"/>
      <c r="O125" s="836"/>
      <c r="P125" s="836"/>
      <c r="Q125" s="836"/>
      <c r="R125" s="836"/>
      <c r="S125" s="836"/>
      <c r="T125" s="836"/>
      <c r="U125" s="1899"/>
      <c r="V125" s="836"/>
      <c r="W125" s="836"/>
      <c r="X125" s="836"/>
      <c r="Y125" s="836"/>
      <c r="Z125" s="836"/>
      <c r="AA125" s="836"/>
      <c r="AB125" s="836"/>
      <c r="AC125" s="836"/>
      <c r="AD125" s="836"/>
      <c r="AE125" s="836"/>
      <c r="AF125" s="836"/>
      <c r="AG125" s="836"/>
      <c r="AH125" s="836"/>
      <c r="AI125" s="836"/>
      <c r="AJ125" s="836"/>
    </row>
    <row r="126">
      <c r="A126" s="1308"/>
      <c r="B126" s="836"/>
      <c r="C126" s="836"/>
      <c r="D126" s="836"/>
      <c r="E126" s="836"/>
      <c r="F126" s="836"/>
      <c r="G126" s="836"/>
      <c r="H126" s="836"/>
      <c r="I126" s="836"/>
      <c r="J126" s="836"/>
      <c r="K126" s="836"/>
      <c r="L126" s="836"/>
      <c r="M126" s="836"/>
      <c r="N126" s="836"/>
      <c r="O126" s="836"/>
      <c r="P126" s="836"/>
      <c r="Q126" s="836"/>
      <c r="R126" s="836"/>
      <c r="S126" s="836"/>
      <c r="T126" s="836"/>
      <c r="U126" s="1899"/>
      <c r="V126" s="836"/>
      <c r="W126" s="836"/>
      <c r="X126" s="836"/>
      <c r="Y126" s="836"/>
      <c r="Z126" s="836"/>
      <c r="AA126" s="836"/>
      <c r="AB126" s="836"/>
      <c r="AC126" s="836"/>
      <c r="AD126" s="836"/>
      <c r="AE126" s="836"/>
      <c r="AF126" s="836"/>
      <c r="AG126" s="836"/>
      <c r="AH126" s="836"/>
      <c r="AI126" s="836"/>
      <c r="AJ126" s="836"/>
    </row>
    <row r="127">
      <c r="A127" s="1308"/>
      <c r="B127" s="836"/>
      <c r="C127" s="836"/>
      <c r="D127" s="836"/>
      <c r="E127" s="836"/>
      <c r="F127" s="836"/>
      <c r="G127" s="836"/>
      <c r="H127" s="836"/>
      <c r="I127" s="836"/>
      <c r="J127" s="836"/>
      <c r="K127" s="836"/>
      <c r="L127" s="836"/>
      <c r="M127" s="836"/>
      <c r="N127" s="836"/>
      <c r="O127" s="836"/>
      <c r="P127" s="836"/>
      <c r="Q127" s="836"/>
      <c r="R127" s="836"/>
      <c r="S127" s="836"/>
      <c r="T127" s="836"/>
      <c r="U127" s="1899"/>
      <c r="V127" s="836"/>
      <c r="W127" s="836"/>
      <c r="X127" s="836"/>
      <c r="Y127" s="836"/>
      <c r="Z127" s="836"/>
      <c r="AA127" s="836"/>
      <c r="AB127" s="836"/>
      <c r="AC127" s="836"/>
      <c r="AD127" s="836"/>
      <c r="AE127" s="836"/>
      <c r="AF127" s="836"/>
      <c r="AG127" s="836"/>
      <c r="AH127" s="836"/>
      <c r="AI127" s="836"/>
      <c r="AJ127" s="836"/>
    </row>
    <row r="128">
      <c r="A128" s="1308"/>
      <c r="B128" s="836"/>
      <c r="C128" s="836"/>
      <c r="D128" s="836"/>
      <c r="E128" s="836"/>
      <c r="F128" s="836"/>
      <c r="G128" s="836"/>
      <c r="H128" s="836"/>
      <c r="I128" s="836"/>
      <c r="J128" s="836"/>
      <c r="K128" s="836"/>
      <c r="L128" s="836"/>
      <c r="M128" s="836"/>
      <c r="N128" s="836"/>
      <c r="O128" s="836"/>
      <c r="P128" s="836"/>
      <c r="Q128" s="836"/>
      <c r="R128" s="836"/>
      <c r="S128" s="836"/>
      <c r="T128" s="836"/>
      <c r="U128" s="1899"/>
      <c r="V128" s="836"/>
      <c r="W128" s="836"/>
      <c r="X128" s="836"/>
      <c r="Y128" s="836"/>
      <c r="Z128" s="836"/>
      <c r="AA128" s="836"/>
      <c r="AB128" s="836"/>
      <c r="AC128" s="836"/>
      <c r="AD128" s="836"/>
      <c r="AE128" s="836"/>
      <c r="AF128" s="836"/>
      <c r="AG128" s="836"/>
      <c r="AH128" s="836"/>
      <c r="AI128" s="836"/>
      <c r="AJ128" s="836"/>
    </row>
    <row r="129">
      <c r="A129" s="1308"/>
      <c r="B129" s="836"/>
      <c r="C129" s="836"/>
      <c r="D129" s="836"/>
      <c r="E129" s="836"/>
      <c r="F129" s="836"/>
      <c r="G129" s="836"/>
      <c r="H129" s="836"/>
      <c r="I129" s="836"/>
      <c r="J129" s="836"/>
      <c r="K129" s="836"/>
      <c r="L129" s="836"/>
      <c r="M129" s="836"/>
      <c r="N129" s="836"/>
      <c r="O129" s="836"/>
      <c r="P129" s="836"/>
      <c r="Q129" s="836"/>
      <c r="R129" s="836"/>
      <c r="S129" s="836"/>
      <c r="T129" s="836"/>
      <c r="U129" s="1899"/>
      <c r="V129" s="836"/>
      <c r="W129" s="836"/>
      <c r="X129" s="836"/>
      <c r="Y129" s="836"/>
      <c r="Z129" s="836"/>
      <c r="AA129" s="836"/>
      <c r="AB129" s="836"/>
      <c r="AC129" s="836"/>
      <c r="AD129" s="836"/>
      <c r="AE129" s="836"/>
      <c r="AF129" s="836"/>
      <c r="AG129" s="836"/>
      <c r="AH129" s="836"/>
      <c r="AI129" s="836"/>
      <c r="AJ129" s="836"/>
    </row>
    <row r="130">
      <c r="A130" s="1308"/>
      <c r="B130" s="836"/>
      <c r="C130" s="836"/>
      <c r="D130" s="836"/>
      <c r="E130" s="836"/>
      <c r="F130" s="836"/>
      <c r="G130" s="836"/>
      <c r="H130" s="836"/>
      <c r="I130" s="836"/>
      <c r="J130" s="836"/>
      <c r="K130" s="836"/>
      <c r="L130" s="836"/>
      <c r="M130" s="836"/>
      <c r="N130" s="836"/>
      <c r="O130" s="836"/>
      <c r="P130" s="836"/>
      <c r="Q130" s="836"/>
      <c r="R130" s="836"/>
      <c r="S130" s="836"/>
      <c r="T130" s="836"/>
      <c r="U130" s="1899"/>
      <c r="V130" s="836"/>
      <c r="W130" s="836"/>
      <c r="X130" s="836"/>
      <c r="Y130" s="836"/>
      <c r="Z130" s="836"/>
      <c r="AA130" s="836"/>
      <c r="AB130" s="836"/>
      <c r="AC130" s="836"/>
      <c r="AD130" s="836"/>
      <c r="AE130" s="836"/>
      <c r="AF130" s="836"/>
      <c r="AG130" s="836"/>
      <c r="AH130" s="836"/>
      <c r="AI130" s="836"/>
      <c r="AJ130" s="836"/>
    </row>
    <row r="131">
      <c r="A131" s="1308"/>
      <c r="B131" s="836"/>
      <c r="C131" s="836"/>
      <c r="D131" s="836"/>
      <c r="E131" s="836"/>
      <c r="F131" s="836"/>
      <c r="G131" s="836"/>
      <c r="H131" s="836"/>
      <c r="I131" s="836"/>
      <c r="J131" s="836"/>
      <c r="K131" s="836"/>
      <c r="L131" s="836"/>
      <c r="M131" s="836"/>
      <c r="N131" s="836"/>
      <c r="O131" s="836"/>
      <c r="P131" s="836"/>
      <c r="Q131" s="836"/>
      <c r="R131" s="836"/>
      <c r="S131" s="836"/>
      <c r="T131" s="836"/>
      <c r="U131" s="1899"/>
      <c r="V131" s="836"/>
      <c r="W131" s="836"/>
      <c r="X131" s="836"/>
      <c r="Y131" s="836"/>
      <c r="Z131" s="836"/>
      <c r="AA131" s="836"/>
      <c r="AB131" s="836"/>
      <c r="AC131" s="836"/>
      <c r="AD131" s="836"/>
      <c r="AE131" s="836"/>
      <c r="AF131" s="836"/>
      <c r="AG131" s="836"/>
      <c r="AH131" s="836"/>
      <c r="AI131" s="836"/>
      <c r="AJ131" s="836"/>
    </row>
    <row r="132">
      <c r="A132" s="1308"/>
      <c r="B132" s="836"/>
      <c r="C132" s="836"/>
      <c r="D132" s="836"/>
      <c r="E132" s="836"/>
      <c r="F132" s="836"/>
      <c r="G132" s="836"/>
      <c r="H132" s="836"/>
      <c r="I132" s="836"/>
      <c r="J132" s="836"/>
      <c r="K132" s="836"/>
      <c r="L132" s="836"/>
      <c r="M132" s="836"/>
      <c r="N132" s="836"/>
      <c r="O132" s="836"/>
      <c r="P132" s="836"/>
      <c r="Q132" s="836"/>
      <c r="R132" s="836"/>
      <c r="S132" s="836"/>
      <c r="T132" s="836"/>
      <c r="U132" s="1899"/>
      <c r="V132" s="836"/>
      <c r="W132" s="836"/>
      <c r="X132" s="836"/>
      <c r="Y132" s="836"/>
      <c r="Z132" s="836"/>
      <c r="AA132" s="836"/>
      <c r="AB132" s="836"/>
      <c r="AC132" s="836"/>
      <c r="AD132" s="836"/>
      <c r="AE132" s="836"/>
      <c r="AF132" s="836"/>
      <c r="AG132" s="836"/>
      <c r="AH132" s="836"/>
      <c r="AI132" s="836"/>
      <c r="AJ132" s="836"/>
    </row>
    <row r="133">
      <c r="A133" s="1308"/>
      <c r="B133" s="836"/>
      <c r="C133" s="836"/>
      <c r="D133" s="836"/>
      <c r="E133" s="836"/>
      <c r="F133" s="836"/>
      <c r="G133" s="836"/>
      <c r="H133" s="836"/>
      <c r="I133" s="836"/>
      <c r="J133" s="836"/>
      <c r="K133" s="836"/>
      <c r="L133" s="836"/>
      <c r="M133" s="836"/>
      <c r="N133" s="836"/>
      <c r="O133" s="836"/>
      <c r="P133" s="836"/>
      <c r="Q133" s="836"/>
      <c r="R133" s="836"/>
      <c r="S133" s="836"/>
      <c r="T133" s="836"/>
      <c r="U133" s="1899"/>
      <c r="V133" s="836"/>
      <c r="W133" s="836"/>
      <c r="X133" s="836"/>
      <c r="Y133" s="836"/>
      <c r="Z133" s="836"/>
      <c r="AA133" s="836"/>
      <c r="AB133" s="836"/>
      <c r="AC133" s="836"/>
      <c r="AD133" s="836"/>
      <c r="AE133" s="836"/>
      <c r="AF133" s="836"/>
      <c r="AG133" s="836"/>
      <c r="AH133" s="836"/>
      <c r="AI133" s="836"/>
      <c r="AJ133" s="836"/>
    </row>
    <row r="134">
      <c r="A134" s="1308"/>
      <c r="B134" s="836"/>
      <c r="C134" s="836"/>
      <c r="D134" s="836"/>
      <c r="E134" s="836"/>
      <c r="F134" s="836"/>
      <c r="G134" s="836"/>
      <c r="H134" s="836"/>
      <c r="I134" s="836"/>
      <c r="J134" s="836"/>
      <c r="K134" s="836"/>
      <c r="L134" s="836"/>
      <c r="M134" s="836"/>
      <c r="N134" s="836"/>
      <c r="O134" s="836"/>
      <c r="P134" s="836"/>
      <c r="Q134" s="836"/>
      <c r="R134" s="836"/>
      <c r="S134" s="836"/>
      <c r="T134" s="836"/>
      <c r="U134" s="1899"/>
      <c r="V134" s="836"/>
      <c r="W134" s="836"/>
      <c r="X134" s="836"/>
      <c r="Y134" s="836"/>
      <c r="Z134" s="836"/>
      <c r="AA134" s="836"/>
      <c r="AB134" s="836"/>
      <c r="AC134" s="836"/>
      <c r="AD134" s="836"/>
      <c r="AE134" s="836"/>
      <c r="AF134" s="836"/>
      <c r="AG134" s="836"/>
      <c r="AH134" s="836"/>
      <c r="AI134" s="836"/>
      <c r="AJ134" s="836"/>
    </row>
    <row r="135">
      <c r="A135" s="1308"/>
      <c r="B135" s="836"/>
      <c r="C135" s="836"/>
      <c r="D135" s="836"/>
      <c r="E135" s="836"/>
      <c r="F135" s="836"/>
      <c r="G135" s="836"/>
      <c r="H135" s="836"/>
      <c r="I135" s="836"/>
      <c r="J135" s="836"/>
      <c r="K135" s="836"/>
      <c r="L135" s="836"/>
      <c r="M135" s="836"/>
      <c r="N135" s="836"/>
      <c r="O135" s="836"/>
      <c r="P135" s="836"/>
      <c r="Q135" s="836"/>
      <c r="R135" s="836"/>
      <c r="S135" s="836"/>
      <c r="T135" s="836"/>
      <c r="U135" s="1899"/>
      <c r="V135" s="836"/>
      <c r="W135" s="836"/>
      <c r="X135" s="836"/>
      <c r="Y135" s="836"/>
      <c r="Z135" s="836"/>
      <c r="AA135" s="836"/>
      <c r="AB135" s="836"/>
      <c r="AC135" s="836"/>
      <c r="AD135" s="836"/>
      <c r="AE135" s="836"/>
      <c r="AF135" s="836"/>
      <c r="AG135" s="836"/>
      <c r="AH135" s="836"/>
      <c r="AI135" s="836"/>
      <c r="AJ135" s="836"/>
    </row>
    <row r="136">
      <c r="A136" s="1308"/>
      <c r="B136" s="836"/>
      <c r="C136" s="836"/>
      <c r="D136" s="836"/>
      <c r="E136" s="836"/>
      <c r="F136" s="836"/>
      <c r="G136" s="836"/>
      <c r="H136" s="836"/>
      <c r="I136" s="836"/>
      <c r="J136" s="836"/>
      <c r="K136" s="836"/>
      <c r="L136" s="836"/>
      <c r="M136" s="836"/>
      <c r="N136" s="836"/>
      <c r="O136" s="836"/>
      <c r="P136" s="836"/>
      <c r="Q136" s="836"/>
      <c r="R136" s="836"/>
      <c r="S136" s="836"/>
      <c r="T136" s="836"/>
      <c r="U136" s="1899"/>
      <c r="V136" s="836"/>
      <c r="W136" s="836"/>
      <c r="X136" s="836"/>
      <c r="Y136" s="836"/>
      <c r="Z136" s="836"/>
      <c r="AA136" s="836"/>
      <c r="AB136" s="836"/>
      <c r="AC136" s="836"/>
      <c r="AD136" s="836"/>
      <c r="AE136" s="836"/>
      <c r="AF136" s="836"/>
      <c r="AG136" s="836"/>
      <c r="AH136" s="836"/>
      <c r="AI136" s="836"/>
      <c r="AJ136" s="836"/>
    </row>
    <row r="137">
      <c r="A137" s="1308"/>
      <c r="B137" s="836"/>
      <c r="C137" s="836"/>
      <c r="D137" s="836"/>
      <c r="E137" s="836"/>
      <c r="F137" s="836"/>
      <c r="G137" s="836"/>
      <c r="H137" s="836"/>
      <c r="I137" s="836"/>
      <c r="J137" s="836"/>
      <c r="K137" s="836"/>
      <c r="L137" s="836"/>
      <c r="M137" s="836"/>
      <c r="N137" s="836"/>
      <c r="O137" s="836"/>
      <c r="P137" s="836"/>
      <c r="Q137" s="836"/>
      <c r="R137" s="836"/>
      <c r="S137" s="836"/>
      <c r="T137" s="836"/>
      <c r="U137" s="1899"/>
      <c r="V137" s="836"/>
      <c r="W137" s="836"/>
      <c r="X137" s="836"/>
      <c r="Y137" s="836"/>
      <c r="Z137" s="836"/>
      <c r="AA137" s="836"/>
      <c r="AB137" s="836"/>
      <c r="AC137" s="836"/>
      <c r="AD137" s="836"/>
      <c r="AE137" s="836"/>
      <c r="AF137" s="836"/>
      <c r="AG137" s="836"/>
      <c r="AH137" s="836"/>
      <c r="AI137" s="836"/>
      <c r="AJ137" s="836"/>
    </row>
    <row r="138">
      <c r="A138" s="1308"/>
      <c r="B138" s="836"/>
      <c r="C138" s="836"/>
      <c r="D138" s="836"/>
      <c r="E138" s="836"/>
      <c r="F138" s="836"/>
      <c r="G138" s="836"/>
      <c r="H138" s="836"/>
      <c r="I138" s="836"/>
      <c r="J138" s="836"/>
      <c r="K138" s="836"/>
      <c r="L138" s="836"/>
      <c r="M138" s="836"/>
      <c r="N138" s="836"/>
      <c r="O138" s="836"/>
      <c r="P138" s="836"/>
      <c r="Q138" s="836"/>
      <c r="R138" s="836"/>
      <c r="S138" s="836"/>
      <c r="T138" s="836"/>
      <c r="U138" s="1899"/>
      <c r="V138" s="836"/>
      <c r="W138" s="836"/>
      <c r="X138" s="836"/>
      <c r="Y138" s="836"/>
      <c r="Z138" s="836"/>
      <c r="AA138" s="836"/>
      <c r="AB138" s="836"/>
      <c r="AC138" s="836"/>
      <c r="AD138" s="836"/>
      <c r="AE138" s="836"/>
      <c r="AF138" s="836"/>
      <c r="AG138" s="836"/>
      <c r="AH138" s="836"/>
      <c r="AI138" s="836"/>
      <c r="AJ138" s="836"/>
    </row>
    <row r="139">
      <c r="A139" s="1308"/>
      <c r="B139" s="836"/>
      <c r="C139" s="836"/>
      <c r="D139" s="836"/>
      <c r="E139" s="836"/>
      <c r="F139" s="836"/>
      <c r="G139" s="836"/>
      <c r="H139" s="836"/>
      <c r="I139" s="836"/>
      <c r="J139" s="836"/>
      <c r="K139" s="836"/>
      <c r="L139" s="836"/>
      <c r="M139" s="836"/>
      <c r="N139" s="836"/>
      <c r="O139" s="836"/>
      <c r="P139" s="836"/>
      <c r="Q139" s="836"/>
      <c r="R139" s="836"/>
      <c r="S139" s="836"/>
      <c r="T139" s="836"/>
      <c r="U139" s="1899"/>
      <c r="V139" s="836"/>
      <c r="W139" s="836"/>
      <c r="X139" s="836"/>
      <c r="Y139" s="836"/>
      <c r="Z139" s="836"/>
      <c r="AA139" s="836"/>
      <c r="AB139" s="836"/>
      <c r="AC139" s="836"/>
      <c r="AD139" s="836"/>
      <c r="AE139" s="836"/>
      <c r="AF139" s="836"/>
      <c r="AG139" s="836"/>
      <c r="AH139" s="836"/>
      <c r="AI139" s="836"/>
      <c r="AJ139" s="836"/>
    </row>
    <row r="140">
      <c r="A140" s="1308"/>
      <c r="B140" s="836"/>
      <c r="C140" s="836"/>
      <c r="D140" s="836"/>
      <c r="E140" s="836"/>
      <c r="F140" s="836"/>
      <c r="G140" s="836"/>
      <c r="H140" s="836"/>
      <c r="I140" s="836"/>
      <c r="J140" s="836"/>
      <c r="K140" s="836"/>
      <c r="L140" s="836"/>
      <c r="M140" s="836"/>
      <c r="N140" s="836"/>
      <c r="O140" s="836"/>
      <c r="P140" s="836"/>
      <c r="Q140" s="836"/>
      <c r="R140" s="836"/>
      <c r="S140" s="836"/>
      <c r="T140" s="836"/>
      <c r="U140" s="1899"/>
      <c r="V140" s="836"/>
      <c r="W140" s="836"/>
      <c r="X140" s="836"/>
      <c r="Y140" s="836"/>
      <c r="Z140" s="836"/>
      <c r="AA140" s="836"/>
      <c r="AB140" s="836"/>
      <c r="AC140" s="836"/>
      <c r="AD140" s="836"/>
      <c r="AE140" s="836"/>
      <c r="AF140" s="836"/>
      <c r="AG140" s="836"/>
      <c r="AH140" s="836"/>
      <c r="AI140" s="836"/>
      <c r="AJ140" s="836"/>
    </row>
    <row r="141">
      <c r="A141" s="1308"/>
      <c r="B141" s="836"/>
      <c r="C141" s="836"/>
      <c r="D141" s="836"/>
      <c r="E141" s="836"/>
      <c r="F141" s="836"/>
      <c r="G141" s="836"/>
      <c r="H141" s="836"/>
      <c r="I141" s="836"/>
      <c r="J141" s="836"/>
      <c r="K141" s="836"/>
      <c r="L141" s="836"/>
      <c r="M141" s="836"/>
      <c r="N141" s="836"/>
      <c r="O141" s="836"/>
      <c r="P141" s="836"/>
      <c r="Q141" s="836"/>
      <c r="R141" s="836"/>
      <c r="S141" s="836"/>
      <c r="T141" s="836"/>
      <c r="U141" s="1899"/>
      <c r="V141" s="836"/>
      <c r="W141" s="836"/>
      <c r="X141" s="836"/>
      <c r="Y141" s="836"/>
      <c r="Z141" s="836"/>
      <c r="AA141" s="836"/>
      <c r="AB141" s="836"/>
      <c r="AC141" s="836"/>
      <c r="AD141" s="836"/>
      <c r="AE141" s="836"/>
      <c r="AF141" s="836"/>
      <c r="AG141" s="836"/>
      <c r="AH141" s="836"/>
      <c r="AI141" s="836"/>
      <c r="AJ141" s="836"/>
    </row>
    <row r="142">
      <c r="A142" s="1308"/>
      <c r="B142" s="836"/>
      <c r="C142" s="836"/>
      <c r="D142" s="836"/>
      <c r="E142" s="836"/>
      <c r="F142" s="836"/>
      <c r="G142" s="836"/>
      <c r="H142" s="836"/>
      <c r="I142" s="836"/>
      <c r="J142" s="836"/>
      <c r="K142" s="836"/>
      <c r="L142" s="836"/>
      <c r="M142" s="836"/>
      <c r="N142" s="836"/>
      <c r="O142" s="836"/>
      <c r="P142" s="836"/>
      <c r="Q142" s="836"/>
      <c r="R142" s="836"/>
      <c r="S142" s="836"/>
      <c r="T142" s="836"/>
      <c r="U142" s="1899"/>
      <c r="V142" s="836"/>
      <c r="W142" s="836"/>
      <c r="X142" s="836"/>
      <c r="Y142" s="836"/>
      <c r="Z142" s="836"/>
      <c r="AA142" s="836"/>
      <c r="AB142" s="836"/>
      <c r="AC142" s="836"/>
      <c r="AD142" s="836"/>
      <c r="AE142" s="836"/>
      <c r="AF142" s="836"/>
      <c r="AG142" s="836"/>
      <c r="AH142" s="836"/>
      <c r="AI142" s="836"/>
      <c r="AJ142" s="836"/>
    </row>
    <row r="143">
      <c r="A143" s="1308"/>
      <c r="B143" s="836"/>
      <c r="C143" s="836"/>
      <c r="D143" s="836"/>
      <c r="E143" s="836"/>
      <c r="F143" s="836"/>
      <c r="G143" s="836"/>
      <c r="H143" s="836"/>
      <c r="I143" s="836"/>
      <c r="J143" s="836"/>
      <c r="K143" s="836"/>
      <c r="L143" s="836"/>
      <c r="M143" s="836"/>
      <c r="N143" s="836"/>
      <c r="O143" s="836"/>
      <c r="P143" s="836"/>
      <c r="Q143" s="836"/>
      <c r="R143" s="836"/>
      <c r="S143" s="836"/>
      <c r="T143" s="836"/>
      <c r="U143" s="1899"/>
      <c r="V143" s="836"/>
      <c r="W143" s="836"/>
      <c r="X143" s="836"/>
      <c r="Y143" s="836"/>
      <c r="Z143" s="836"/>
      <c r="AA143" s="836"/>
      <c r="AB143" s="836"/>
      <c r="AC143" s="836"/>
      <c r="AD143" s="836"/>
      <c r="AE143" s="836"/>
      <c r="AF143" s="836"/>
      <c r="AG143" s="836"/>
      <c r="AH143" s="836"/>
      <c r="AI143" s="836"/>
      <c r="AJ143" s="836"/>
    </row>
    <row r="144">
      <c r="A144" s="1308"/>
      <c r="B144" s="836"/>
      <c r="C144" s="836"/>
      <c r="D144" s="836"/>
      <c r="E144" s="836"/>
      <c r="F144" s="836"/>
      <c r="G144" s="836"/>
      <c r="H144" s="836"/>
      <c r="I144" s="836"/>
      <c r="J144" s="836"/>
      <c r="K144" s="836"/>
      <c r="L144" s="836"/>
      <c r="M144" s="836"/>
      <c r="N144" s="836"/>
      <c r="O144" s="836"/>
      <c r="P144" s="836"/>
      <c r="Q144" s="836"/>
      <c r="R144" s="836"/>
      <c r="S144" s="836"/>
      <c r="T144" s="836"/>
      <c r="U144" s="1899"/>
      <c r="V144" s="836"/>
      <c r="W144" s="836"/>
      <c r="X144" s="836"/>
      <c r="Y144" s="836"/>
      <c r="Z144" s="836"/>
      <c r="AA144" s="836"/>
      <c r="AB144" s="836"/>
      <c r="AC144" s="836"/>
      <c r="AD144" s="836"/>
      <c r="AE144" s="836"/>
      <c r="AF144" s="836"/>
      <c r="AG144" s="836"/>
      <c r="AH144" s="836"/>
      <c r="AI144" s="836"/>
      <c r="AJ144" s="836"/>
    </row>
    <row r="145">
      <c r="A145" s="1308"/>
      <c r="B145" s="836"/>
      <c r="C145" s="836"/>
      <c r="D145" s="836"/>
      <c r="E145" s="836"/>
      <c r="F145" s="836"/>
      <c r="G145" s="836"/>
      <c r="H145" s="836"/>
      <c r="I145" s="836"/>
      <c r="J145" s="836"/>
      <c r="K145" s="836"/>
      <c r="L145" s="836"/>
      <c r="M145" s="836"/>
      <c r="N145" s="836"/>
      <c r="O145" s="836"/>
      <c r="P145" s="836"/>
      <c r="Q145" s="836"/>
      <c r="R145" s="836"/>
      <c r="S145" s="836"/>
      <c r="T145" s="836"/>
      <c r="U145" s="1899"/>
      <c r="V145" s="836"/>
      <c r="W145" s="836"/>
      <c r="X145" s="836"/>
      <c r="Y145" s="836"/>
      <c r="Z145" s="836"/>
      <c r="AA145" s="836"/>
      <c r="AB145" s="836"/>
      <c r="AC145" s="836"/>
      <c r="AD145" s="836"/>
      <c r="AE145" s="836"/>
      <c r="AF145" s="836"/>
      <c r="AG145" s="836"/>
      <c r="AH145" s="836"/>
      <c r="AI145" s="836"/>
      <c r="AJ145" s="836"/>
    </row>
    <row r="146">
      <c r="A146" s="1308"/>
      <c r="B146" s="836"/>
      <c r="C146" s="836"/>
      <c r="D146" s="836"/>
      <c r="E146" s="836"/>
      <c r="F146" s="836"/>
      <c r="G146" s="836"/>
      <c r="H146" s="836"/>
      <c r="I146" s="836"/>
      <c r="J146" s="836"/>
      <c r="K146" s="836"/>
      <c r="L146" s="836"/>
      <c r="M146" s="836"/>
      <c r="N146" s="836"/>
      <c r="O146" s="836"/>
      <c r="P146" s="836"/>
      <c r="Q146" s="836"/>
      <c r="R146" s="836"/>
      <c r="S146" s="836"/>
      <c r="T146" s="836"/>
      <c r="U146" s="1899"/>
      <c r="V146" s="836"/>
      <c r="W146" s="836"/>
      <c r="X146" s="836"/>
      <c r="Y146" s="836"/>
      <c r="Z146" s="836"/>
      <c r="AA146" s="836"/>
      <c r="AB146" s="836"/>
      <c r="AC146" s="836"/>
      <c r="AD146" s="836"/>
      <c r="AE146" s="836"/>
      <c r="AF146" s="836"/>
      <c r="AG146" s="836"/>
      <c r="AH146" s="836"/>
      <c r="AI146" s="836"/>
      <c r="AJ146" s="836"/>
    </row>
    <row r="147">
      <c r="A147" s="1308"/>
      <c r="B147" s="836"/>
      <c r="C147" s="836"/>
      <c r="D147" s="836"/>
      <c r="E147" s="836"/>
      <c r="F147" s="836"/>
      <c r="G147" s="836"/>
      <c r="H147" s="836"/>
      <c r="I147" s="836"/>
      <c r="J147" s="836"/>
      <c r="K147" s="836"/>
      <c r="L147" s="836"/>
      <c r="M147" s="836"/>
      <c r="N147" s="836"/>
      <c r="O147" s="836"/>
      <c r="P147" s="836"/>
      <c r="Q147" s="836"/>
      <c r="R147" s="836"/>
      <c r="S147" s="836"/>
      <c r="T147" s="836"/>
      <c r="U147" s="1899"/>
      <c r="V147" s="836"/>
      <c r="W147" s="836"/>
      <c r="X147" s="836"/>
      <c r="Y147" s="836"/>
      <c r="Z147" s="836"/>
      <c r="AA147" s="836"/>
      <c r="AB147" s="836"/>
      <c r="AC147" s="836"/>
      <c r="AD147" s="836"/>
      <c r="AE147" s="836"/>
      <c r="AF147" s="836"/>
      <c r="AG147" s="836"/>
      <c r="AH147" s="836"/>
      <c r="AI147" s="836"/>
      <c r="AJ147" s="836"/>
    </row>
    <row r="148">
      <c r="A148" s="1308"/>
      <c r="B148" s="836"/>
      <c r="C148" s="836"/>
      <c r="D148" s="836"/>
      <c r="E148" s="836"/>
      <c r="F148" s="836"/>
      <c r="G148" s="836"/>
      <c r="H148" s="836"/>
      <c r="I148" s="836"/>
      <c r="J148" s="836"/>
      <c r="K148" s="836"/>
      <c r="L148" s="836"/>
      <c r="M148" s="836"/>
      <c r="N148" s="836"/>
      <c r="O148" s="836"/>
      <c r="P148" s="836"/>
      <c r="Q148" s="836"/>
      <c r="R148" s="836"/>
      <c r="S148" s="836"/>
      <c r="T148" s="836"/>
      <c r="U148" s="1899"/>
      <c r="V148" s="836"/>
      <c r="W148" s="836"/>
      <c r="X148" s="836"/>
      <c r="Y148" s="836"/>
      <c r="Z148" s="836"/>
      <c r="AA148" s="836"/>
      <c r="AB148" s="836"/>
      <c r="AC148" s="836"/>
      <c r="AD148" s="836"/>
      <c r="AE148" s="836"/>
      <c r="AF148" s="836"/>
      <c r="AG148" s="836"/>
      <c r="AH148" s="836"/>
      <c r="AI148" s="836"/>
      <c r="AJ148" s="836"/>
    </row>
    <row r="149">
      <c r="A149" s="1308"/>
      <c r="B149" s="836"/>
      <c r="C149" s="836"/>
      <c r="D149" s="836"/>
      <c r="E149" s="836"/>
      <c r="F149" s="836"/>
      <c r="G149" s="836"/>
      <c r="H149" s="836"/>
      <c r="I149" s="836"/>
      <c r="J149" s="836"/>
      <c r="K149" s="836"/>
      <c r="L149" s="836"/>
      <c r="M149" s="836"/>
      <c r="N149" s="836"/>
      <c r="O149" s="836"/>
      <c r="P149" s="836"/>
      <c r="Q149" s="836"/>
      <c r="R149" s="836"/>
      <c r="S149" s="836"/>
      <c r="T149" s="836"/>
      <c r="U149" s="1899"/>
      <c r="V149" s="836"/>
      <c r="W149" s="836"/>
      <c r="X149" s="836"/>
      <c r="Y149" s="836"/>
      <c r="Z149" s="836"/>
      <c r="AA149" s="836"/>
      <c r="AB149" s="836"/>
      <c r="AC149" s="836"/>
      <c r="AD149" s="836"/>
      <c r="AE149" s="836"/>
      <c r="AF149" s="836"/>
      <c r="AG149" s="836"/>
      <c r="AH149" s="836"/>
      <c r="AI149" s="836"/>
      <c r="AJ149" s="836"/>
    </row>
    <row r="150">
      <c r="A150" s="1308"/>
      <c r="B150" s="836"/>
      <c r="C150" s="836"/>
      <c r="D150" s="836"/>
      <c r="E150" s="836"/>
      <c r="F150" s="836"/>
      <c r="G150" s="836"/>
      <c r="H150" s="836"/>
      <c r="I150" s="836"/>
      <c r="J150" s="836"/>
      <c r="K150" s="836"/>
      <c r="L150" s="836"/>
      <c r="M150" s="836"/>
      <c r="N150" s="836"/>
      <c r="O150" s="836"/>
      <c r="P150" s="836"/>
      <c r="Q150" s="836"/>
      <c r="R150" s="836"/>
      <c r="S150" s="836"/>
      <c r="T150" s="836"/>
      <c r="U150" s="1899"/>
      <c r="V150" s="836"/>
      <c r="W150" s="836"/>
      <c r="X150" s="836"/>
      <c r="Y150" s="836"/>
      <c r="Z150" s="836"/>
      <c r="AA150" s="836"/>
      <c r="AB150" s="836"/>
      <c r="AC150" s="836"/>
      <c r="AD150" s="836"/>
      <c r="AE150" s="836"/>
      <c r="AF150" s="836"/>
      <c r="AG150" s="836"/>
      <c r="AH150" s="836"/>
      <c r="AI150" s="836"/>
      <c r="AJ150" s="836"/>
    </row>
    <row r="151">
      <c r="A151" s="1308"/>
      <c r="B151" s="836"/>
      <c r="C151" s="836"/>
      <c r="D151" s="836"/>
      <c r="E151" s="836"/>
      <c r="F151" s="836"/>
      <c r="G151" s="836"/>
      <c r="H151" s="836"/>
      <c r="I151" s="836"/>
      <c r="J151" s="836"/>
      <c r="K151" s="836"/>
      <c r="L151" s="836"/>
      <c r="M151" s="836"/>
      <c r="N151" s="836"/>
      <c r="O151" s="836"/>
      <c r="P151" s="836"/>
      <c r="Q151" s="836"/>
      <c r="R151" s="836"/>
      <c r="S151" s="836"/>
      <c r="T151" s="836"/>
      <c r="U151" s="1899"/>
      <c r="V151" s="836"/>
      <c r="W151" s="836"/>
      <c r="X151" s="836"/>
      <c r="Y151" s="836"/>
      <c r="Z151" s="836"/>
      <c r="AA151" s="836"/>
      <c r="AB151" s="836"/>
      <c r="AC151" s="836"/>
      <c r="AD151" s="836"/>
      <c r="AE151" s="836"/>
      <c r="AF151" s="836"/>
      <c r="AG151" s="836"/>
      <c r="AH151" s="836"/>
      <c r="AI151" s="836"/>
      <c r="AJ151" s="836"/>
    </row>
    <row r="152">
      <c r="A152" s="1308"/>
      <c r="B152" s="836"/>
      <c r="C152" s="836"/>
      <c r="D152" s="836"/>
      <c r="E152" s="836"/>
      <c r="F152" s="836"/>
      <c r="G152" s="836"/>
      <c r="H152" s="836"/>
      <c r="I152" s="836"/>
      <c r="J152" s="836"/>
      <c r="K152" s="836"/>
      <c r="L152" s="836"/>
      <c r="M152" s="836"/>
      <c r="N152" s="836"/>
      <c r="O152" s="836"/>
      <c r="P152" s="836"/>
      <c r="Q152" s="836"/>
      <c r="R152" s="836"/>
      <c r="S152" s="836"/>
      <c r="T152" s="836"/>
      <c r="U152" s="1899"/>
      <c r="V152" s="836"/>
      <c r="W152" s="836"/>
      <c r="X152" s="836"/>
      <c r="Y152" s="836"/>
      <c r="Z152" s="836"/>
      <c r="AA152" s="836"/>
      <c r="AB152" s="836"/>
      <c r="AC152" s="836"/>
      <c r="AD152" s="836"/>
      <c r="AE152" s="836"/>
      <c r="AF152" s="836"/>
      <c r="AG152" s="836"/>
      <c r="AH152" s="836"/>
      <c r="AI152" s="836"/>
      <c r="AJ152" s="836"/>
    </row>
    <row r="153">
      <c r="A153" s="1308"/>
      <c r="B153" s="836"/>
      <c r="C153" s="836"/>
      <c r="D153" s="836"/>
      <c r="E153" s="836"/>
      <c r="F153" s="836"/>
      <c r="G153" s="836"/>
      <c r="H153" s="836"/>
      <c r="I153" s="836"/>
      <c r="J153" s="836"/>
      <c r="K153" s="836"/>
      <c r="L153" s="836"/>
      <c r="M153" s="836"/>
      <c r="N153" s="836"/>
      <c r="O153" s="836"/>
      <c r="P153" s="836"/>
      <c r="Q153" s="836"/>
      <c r="R153" s="836"/>
      <c r="S153" s="836"/>
      <c r="T153" s="836"/>
      <c r="U153" s="1899"/>
      <c r="V153" s="836"/>
      <c r="W153" s="836"/>
      <c r="X153" s="836"/>
      <c r="Y153" s="836"/>
      <c r="Z153" s="836"/>
      <c r="AA153" s="836"/>
      <c r="AB153" s="836"/>
      <c r="AC153" s="836"/>
      <c r="AD153" s="836"/>
      <c r="AE153" s="836"/>
      <c r="AF153" s="836"/>
      <c r="AG153" s="836"/>
      <c r="AH153" s="836"/>
      <c r="AI153" s="836"/>
      <c r="AJ153" s="836"/>
    </row>
    <row r="154">
      <c r="A154" s="1308"/>
      <c r="B154" s="836"/>
      <c r="C154" s="836"/>
      <c r="D154" s="836"/>
      <c r="E154" s="836"/>
      <c r="F154" s="836"/>
      <c r="G154" s="836"/>
      <c r="H154" s="836"/>
      <c r="I154" s="836"/>
      <c r="J154" s="836"/>
      <c r="K154" s="836"/>
      <c r="L154" s="836"/>
      <c r="M154" s="836"/>
      <c r="N154" s="836"/>
      <c r="O154" s="836"/>
      <c r="P154" s="836"/>
      <c r="Q154" s="836"/>
      <c r="R154" s="836"/>
      <c r="S154" s="836"/>
      <c r="T154" s="836"/>
      <c r="U154" s="1899"/>
      <c r="V154" s="836"/>
      <c r="W154" s="836"/>
      <c r="X154" s="836"/>
      <c r="Y154" s="836"/>
      <c r="Z154" s="836"/>
      <c r="AA154" s="836"/>
      <c r="AB154" s="836"/>
      <c r="AC154" s="836"/>
      <c r="AD154" s="836"/>
      <c r="AE154" s="836"/>
      <c r="AF154" s="836"/>
      <c r="AG154" s="836"/>
      <c r="AH154" s="836"/>
      <c r="AI154" s="836"/>
      <c r="AJ154" s="836"/>
    </row>
    <row r="155">
      <c r="A155" s="1308"/>
      <c r="B155" s="836"/>
      <c r="C155" s="836"/>
      <c r="D155" s="836"/>
      <c r="E155" s="836"/>
      <c r="F155" s="836"/>
      <c r="G155" s="836"/>
      <c r="H155" s="836"/>
      <c r="I155" s="836"/>
      <c r="J155" s="836"/>
      <c r="K155" s="836"/>
      <c r="L155" s="836"/>
      <c r="M155" s="836"/>
      <c r="N155" s="836"/>
      <c r="O155" s="836"/>
      <c r="P155" s="836"/>
      <c r="Q155" s="836"/>
      <c r="R155" s="836"/>
      <c r="S155" s="836"/>
      <c r="T155" s="836"/>
      <c r="U155" s="1899"/>
      <c r="V155" s="836"/>
      <c r="W155" s="836"/>
      <c r="X155" s="836"/>
      <c r="Y155" s="836"/>
      <c r="Z155" s="836"/>
      <c r="AA155" s="836"/>
      <c r="AB155" s="836"/>
      <c r="AC155" s="836"/>
      <c r="AD155" s="836"/>
      <c r="AE155" s="836"/>
      <c r="AF155" s="836"/>
      <c r="AG155" s="836"/>
      <c r="AH155" s="836"/>
      <c r="AI155" s="836"/>
      <c r="AJ155" s="836"/>
    </row>
    <row r="156">
      <c r="A156" s="1308"/>
      <c r="B156" s="836"/>
      <c r="C156" s="836"/>
      <c r="D156" s="836"/>
      <c r="E156" s="836"/>
      <c r="F156" s="836"/>
      <c r="G156" s="836"/>
      <c r="H156" s="836"/>
      <c r="I156" s="836"/>
      <c r="J156" s="836"/>
      <c r="K156" s="836"/>
      <c r="L156" s="836"/>
      <c r="M156" s="836"/>
      <c r="N156" s="836"/>
      <c r="O156" s="836"/>
      <c r="P156" s="836"/>
      <c r="Q156" s="836"/>
      <c r="R156" s="836"/>
      <c r="S156" s="836"/>
      <c r="T156" s="836"/>
      <c r="U156" s="1899"/>
      <c r="V156" s="836"/>
      <c r="W156" s="836"/>
      <c r="X156" s="836"/>
      <c r="Y156" s="836"/>
      <c r="Z156" s="836"/>
      <c r="AA156" s="836"/>
      <c r="AB156" s="836"/>
      <c r="AC156" s="836"/>
      <c r="AD156" s="836"/>
      <c r="AE156" s="836"/>
      <c r="AF156" s="836"/>
      <c r="AG156" s="836"/>
      <c r="AH156" s="836"/>
      <c r="AI156" s="836"/>
      <c r="AJ156" s="836"/>
    </row>
    <row r="157">
      <c r="A157" s="1308"/>
      <c r="B157" s="836"/>
      <c r="C157" s="836"/>
      <c r="D157" s="836"/>
      <c r="E157" s="836"/>
      <c r="F157" s="836"/>
      <c r="G157" s="836"/>
      <c r="H157" s="836"/>
      <c r="I157" s="836"/>
      <c r="J157" s="836"/>
      <c r="K157" s="836"/>
      <c r="L157" s="836"/>
      <c r="M157" s="836"/>
      <c r="N157" s="836"/>
      <c r="O157" s="836"/>
      <c r="P157" s="836"/>
      <c r="Q157" s="836"/>
      <c r="R157" s="836"/>
      <c r="S157" s="836"/>
      <c r="T157" s="836"/>
      <c r="U157" s="1899"/>
      <c r="V157" s="836"/>
      <c r="W157" s="836"/>
      <c r="X157" s="836"/>
      <c r="Y157" s="836"/>
      <c r="Z157" s="836"/>
      <c r="AA157" s="836"/>
      <c r="AB157" s="836"/>
      <c r="AC157" s="836"/>
      <c r="AD157" s="836"/>
      <c r="AE157" s="836"/>
      <c r="AF157" s="836"/>
      <c r="AG157" s="836"/>
      <c r="AH157" s="836"/>
      <c r="AI157" s="836"/>
      <c r="AJ157" s="836"/>
    </row>
    <row r="158">
      <c r="A158" s="1308"/>
      <c r="B158" s="836"/>
      <c r="C158" s="836"/>
      <c r="D158" s="836"/>
      <c r="E158" s="836"/>
      <c r="F158" s="836"/>
      <c r="G158" s="836"/>
      <c r="H158" s="836"/>
      <c r="I158" s="836"/>
      <c r="J158" s="836"/>
      <c r="K158" s="836"/>
      <c r="L158" s="836"/>
      <c r="M158" s="836"/>
      <c r="N158" s="836"/>
      <c r="O158" s="836"/>
      <c r="P158" s="836"/>
      <c r="Q158" s="836"/>
      <c r="R158" s="836"/>
      <c r="S158" s="836"/>
      <c r="T158" s="836"/>
      <c r="U158" s="1899"/>
      <c r="V158" s="836"/>
      <c r="W158" s="836"/>
      <c r="X158" s="836"/>
      <c r="Y158" s="836"/>
      <c r="Z158" s="836"/>
      <c r="AA158" s="836"/>
      <c r="AB158" s="836"/>
      <c r="AC158" s="836"/>
      <c r="AD158" s="836"/>
      <c r="AE158" s="836"/>
      <c r="AF158" s="836"/>
      <c r="AG158" s="836"/>
      <c r="AH158" s="836"/>
      <c r="AI158" s="836"/>
      <c r="AJ158" s="836"/>
    </row>
    <row r="159">
      <c r="A159" s="1308"/>
      <c r="B159" s="836"/>
      <c r="C159" s="836"/>
      <c r="D159" s="836"/>
      <c r="E159" s="836"/>
      <c r="F159" s="836"/>
      <c r="G159" s="836"/>
      <c r="H159" s="836"/>
      <c r="I159" s="836"/>
      <c r="J159" s="836"/>
      <c r="K159" s="836"/>
      <c r="L159" s="836"/>
      <c r="M159" s="836"/>
      <c r="N159" s="836"/>
      <c r="O159" s="836"/>
      <c r="P159" s="836"/>
      <c r="Q159" s="836"/>
      <c r="R159" s="836"/>
      <c r="S159" s="836"/>
      <c r="T159" s="836"/>
      <c r="U159" s="1899"/>
      <c r="V159" s="836"/>
      <c r="W159" s="836"/>
      <c r="X159" s="836"/>
      <c r="Y159" s="836"/>
      <c r="Z159" s="836"/>
      <c r="AA159" s="836"/>
      <c r="AB159" s="836"/>
      <c r="AC159" s="836"/>
      <c r="AD159" s="836"/>
      <c r="AE159" s="836"/>
      <c r="AF159" s="836"/>
      <c r="AG159" s="836"/>
      <c r="AH159" s="836"/>
      <c r="AI159" s="836"/>
      <c r="AJ159" s="836"/>
    </row>
    <row r="160">
      <c r="A160" s="1308"/>
      <c r="B160" s="836"/>
      <c r="C160" s="836"/>
      <c r="D160" s="836"/>
      <c r="E160" s="836"/>
      <c r="F160" s="836"/>
      <c r="G160" s="836"/>
      <c r="H160" s="836"/>
      <c r="I160" s="836"/>
      <c r="J160" s="836"/>
      <c r="K160" s="836"/>
      <c r="L160" s="836"/>
      <c r="M160" s="836"/>
      <c r="N160" s="836"/>
      <c r="O160" s="836"/>
      <c r="P160" s="836"/>
      <c r="Q160" s="836"/>
      <c r="R160" s="836"/>
      <c r="S160" s="836"/>
      <c r="T160" s="836"/>
      <c r="U160" s="1899"/>
      <c r="V160" s="836"/>
      <c r="W160" s="836"/>
      <c r="X160" s="836"/>
      <c r="Y160" s="836"/>
      <c r="Z160" s="836"/>
      <c r="AA160" s="836"/>
      <c r="AB160" s="836"/>
      <c r="AC160" s="836"/>
      <c r="AD160" s="836"/>
      <c r="AE160" s="836"/>
      <c r="AF160" s="836"/>
      <c r="AG160" s="836"/>
      <c r="AH160" s="836"/>
      <c r="AI160" s="836"/>
      <c r="AJ160" s="836"/>
    </row>
    <row r="161">
      <c r="A161" s="1308"/>
      <c r="B161" s="836"/>
      <c r="C161" s="836"/>
      <c r="D161" s="836"/>
      <c r="E161" s="836"/>
      <c r="F161" s="836"/>
      <c r="G161" s="836"/>
      <c r="H161" s="836"/>
      <c r="I161" s="836"/>
      <c r="J161" s="836"/>
      <c r="K161" s="836"/>
      <c r="L161" s="836"/>
      <c r="M161" s="836"/>
      <c r="N161" s="836"/>
      <c r="O161" s="836"/>
      <c r="P161" s="836"/>
      <c r="Q161" s="836"/>
      <c r="R161" s="836"/>
      <c r="S161" s="836"/>
      <c r="T161" s="836"/>
      <c r="U161" s="1899"/>
      <c r="V161" s="836"/>
      <c r="W161" s="836"/>
      <c r="X161" s="836"/>
      <c r="Y161" s="836"/>
      <c r="Z161" s="836"/>
      <c r="AA161" s="836"/>
      <c r="AB161" s="836"/>
      <c r="AC161" s="836"/>
      <c r="AD161" s="836"/>
      <c r="AE161" s="836"/>
      <c r="AF161" s="836"/>
      <c r="AG161" s="836"/>
      <c r="AH161" s="836"/>
      <c r="AI161" s="836"/>
      <c r="AJ161" s="836"/>
    </row>
    <row r="162">
      <c r="A162" s="1308"/>
      <c r="B162" s="836"/>
      <c r="C162" s="836"/>
      <c r="D162" s="836"/>
      <c r="E162" s="836"/>
      <c r="F162" s="836"/>
      <c r="G162" s="836"/>
      <c r="H162" s="836"/>
      <c r="I162" s="836"/>
      <c r="J162" s="836"/>
      <c r="K162" s="836"/>
      <c r="L162" s="836"/>
      <c r="M162" s="836"/>
      <c r="N162" s="836"/>
      <c r="O162" s="836"/>
      <c r="P162" s="836"/>
      <c r="Q162" s="836"/>
      <c r="R162" s="836"/>
      <c r="S162" s="836"/>
      <c r="T162" s="836"/>
      <c r="U162" s="1899"/>
      <c r="V162" s="836"/>
      <c r="W162" s="836"/>
      <c r="X162" s="836"/>
      <c r="Y162" s="836"/>
      <c r="Z162" s="836"/>
      <c r="AA162" s="836"/>
      <c r="AB162" s="836"/>
      <c r="AC162" s="836"/>
      <c r="AD162" s="836"/>
      <c r="AE162" s="836"/>
      <c r="AF162" s="836"/>
      <c r="AG162" s="836"/>
      <c r="AH162" s="836"/>
      <c r="AI162" s="836"/>
      <c r="AJ162" s="836"/>
    </row>
    <row r="163">
      <c r="A163" s="1308"/>
      <c r="B163" s="836"/>
      <c r="C163" s="836"/>
      <c r="D163" s="836"/>
      <c r="E163" s="836"/>
      <c r="F163" s="836"/>
      <c r="G163" s="836"/>
      <c r="H163" s="836"/>
      <c r="I163" s="836"/>
      <c r="J163" s="836"/>
      <c r="K163" s="836"/>
      <c r="L163" s="836"/>
      <c r="M163" s="836"/>
      <c r="N163" s="836"/>
      <c r="O163" s="836"/>
      <c r="P163" s="836"/>
      <c r="Q163" s="836"/>
      <c r="R163" s="836"/>
      <c r="S163" s="836"/>
      <c r="T163" s="836"/>
      <c r="U163" s="1899"/>
      <c r="V163" s="836"/>
      <c r="W163" s="836"/>
      <c r="X163" s="836"/>
      <c r="Y163" s="836"/>
      <c r="Z163" s="836"/>
      <c r="AA163" s="836"/>
      <c r="AB163" s="836"/>
      <c r="AC163" s="836"/>
      <c r="AD163" s="836"/>
      <c r="AE163" s="836"/>
      <c r="AF163" s="836"/>
      <c r="AG163" s="836"/>
      <c r="AH163" s="836"/>
      <c r="AI163" s="836"/>
      <c r="AJ163" s="836"/>
    </row>
    <row r="164">
      <c r="A164" s="1308"/>
      <c r="B164" s="836"/>
      <c r="C164" s="836"/>
      <c r="D164" s="836"/>
      <c r="E164" s="836"/>
      <c r="F164" s="836"/>
      <c r="G164" s="836"/>
      <c r="H164" s="836"/>
      <c r="I164" s="836"/>
      <c r="J164" s="836"/>
      <c r="K164" s="836"/>
      <c r="L164" s="836"/>
      <c r="M164" s="836"/>
      <c r="N164" s="836"/>
      <c r="O164" s="836"/>
      <c r="P164" s="836"/>
      <c r="Q164" s="836"/>
      <c r="R164" s="836"/>
      <c r="S164" s="836"/>
      <c r="T164" s="836"/>
      <c r="U164" s="1899"/>
      <c r="V164" s="836"/>
      <c r="W164" s="836"/>
      <c r="X164" s="836"/>
      <c r="Y164" s="836"/>
      <c r="Z164" s="836"/>
      <c r="AA164" s="836"/>
      <c r="AB164" s="836"/>
      <c r="AC164" s="836"/>
      <c r="AD164" s="836"/>
      <c r="AE164" s="836"/>
      <c r="AF164" s="836"/>
      <c r="AG164" s="836"/>
      <c r="AH164" s="836"/>
      <c r="AI164" s="836"/>
      <c r="AJ164" s="836"/>
    </row>
    <row r="165">
      <c r="A165" s="1308"/>
      <c r="B165" s="836"/>
      <c r="C165" s="836"/>
      <c r="D165" s="836"/>
      <c r="E165" s="836"/>
      <c r="F165" s="836"/>
      <c r="G165" s="836"/>
      <c r="H165" s="836"/>
      <c r="I165" s="836"/>
      <c r="J165" s="836"/>
      <c r="K165" s="836"/>
      <c r="L165" s="836"/>
      <c r="M165" s="836"/>
      <c r="N165" s="836"/>
      <c r="O165" s="836"/>
      <c r="P165" s="836"/>
      <c r="Q165" s="836"/>
      <c r="R165" s="836"/>
      <c r="S165" s="836"/>
      <c r="T165" s="836"/>
      <c r="U165" s="1899"/>
      <c r="V165" s="836"/>
      <c r="W165" s="836"/>
      <c r="X165" s="836"/>
      <c r="Y165" s="836"/>
      <c r="Z165" s="836"/>
      <c r="AA165" s="836"/>
      <c r="AB165" s="836"/>
      <c r="AC165" s="836"/>
      <c r="AD165" s="836"/>
      <c r="AE165" s="836"/>
      <c r="AF165" s="836"/>
      <c r="AG165" s="836"/>
      <c r="AH165" s="836"/>
      <c r="AI165" s="836"/>
      <c r="AJ165" s="836"/>
    </row>
    <row r="166">
      <c r="A166" s="1308"/>
      <c r="B166" s="836"/>
      <c r="C166" s="836"/>
      <c r="D166" s="836"/>
      <c r="E166" s="836"/>
      <c r="F166" s="836"/>
      <c r="G166" s="836"/>
      <c r="H166" s="836"/>
      <c r="I166" s="836"/>
      <c r="J166" s="836"/>
      <c r="K166" s="836"/>
      <c r="L166" s="836"/>
      <c r="M166" s="836"/>
      <c r="N166" s="836"/>
      <c r="O166" s="836"/>
      <c r="P166" s="836"/>
      <c r="Q166" s="836"/>
      <c r="R166" s="836"/>
      <c r="S166" s="836"/>
      <c r="T166" s="836"/>
      <c r="U166" s="1899"/>
      <c r="V166" s="836"/>
      <c r="W166" s="836"/>
      <c r="X166" s="836"/>
      <c r="Y166" s="836"/>
      <c r="Z166" s="836"/>
      <c r="AA166" s="836"/>
      <c r="AB166" s="836"/>
      <c r="AC166" s="836"/>
      <c r="AD166" s="836"/>
      <c r="AE166" s="836"/>
      <c r="AF166" s="836"/>
      <c r="AG166" s="836"/>
      <c r="AH166" s="836"/>
      <c r="AI166" s="836"/>
      <c r="AJ166" s="836"/>
    </row>
    <row r="167">
      <c r="A167" s="1308"/>
      <c r="B167" s="836"/>
      <c r="C167" s="836"/>
      <c r="D167" s="836"/>
      <c r="E167" s="836"/>
      <c r="F167" s="836"/>
      <c r="G167" s="836"/>
      <c r="H167" s="836"/>
      <c r="I167" s="836"/>
      <c r="J167" s="836"/>
      <c r="K167" s="836"/>
      <c r="L167" s="836"/>
      <c r="M167" s="836"/>
      <c r="N167" s="836"/>
      <c r="O167" s="836"/>
      <c r="P167" s="836"/>
      <c r="Q167" s="836"/>
      <c r="R167" s="836"/>
      <c r="S167" s="836"/>
      <c r="T167" s="836"/>
      <c r="U167" s="1899"/>
      <c r="V167" s="836"/>
      <c r="W167" s="836"/>
      <c r="X167" s="836"/>
      <c r="Y167" s="836"/>
      <c r="Z167" s="836"/>
      <c r="AA167" s="836"/>
      <c r="AB167" s="836"/>
      <c r="AC167" s="836"/>
      <c r="AD167" s="836"/>
      <c r="AE167" s="836"/>
      <c r="AF167" s="836"/>
      <c r="AG167" s="836"/>
      <c r="AH167" s="836"/>
      <c r="AI167" s="836"/>
      <c r="AJ167" s="836"/>
    </row>
    <row r="168">
      <c r="A168" s="1308"/>
      <c r="B168" s="836"/>
      <c r="C168" s="836"/>
      <c r="D168" s="836"/>
      <c r="E168" s="836"/>
      <c r="F168" s="836"/>
      <c r="G168" s="836"/>
      <c r="H168" s="836"/>
      <c r="I168" s="836"/>
      <c r="J168" s="836"/>
      <c r="K168" s="836"/>
      <c r="L168" s="836"/>
      <c r="M168" s="836"/>
      <c r="N168" s="836"/>
      <c r="O168" s="836"/>
      <c r="P168" s="836"/>
      <c r="Q168" s="836"/>
      <c r="R168" s="836"/>
      <c r="S168" s="836"/>
      <c r="T168" s="836"/>
      <c r="U168" s="1899"/>
      <c r="V168" s="836"/>
      <c r="W168" s="836"/>
      <c r="X168" s="836"/>
      <c r="Y168" s="836"/>
      <c r="Z168" s="836"/>
      <c r="AA168" s="836"/>
      <c r="AB168" s="836"/>
      <c r="AC168" s="836"/>
      <c r="AD168" s="836"/>
      <c r="AE168" s="836"/>
      <c r="AF168" s="836"/>
      <c r="AG168" s="836"/>
      <c r="AH168" s="836"/>
      <c r="AI168" s="836"/>
      <c r="AJ168" s="836"/>
    </row>
    <row r="169">
      <c r="A169" s="1308"/>
      <c r="B169" s="836"/>
      <c r="C169" s="836"/>
      <c r="D169" s="836"/>
      <c r="E169" s="836"/>
      <c r="F169" s="836"/>
      <c r="G169" s="836"/>
      <c r="H169" s="836"/>
      <c r="I169" s="836"/>
      <c r="J169" s="836"/>
      <c r="K169" s="836"/>
      <c r="L169" s="836"/>
      <c r="M169" s="836"/>
      <c r="N169" s="836"/>
      <c r="O169" s="836"/>
      <c r="P169" s="836"/>
      <c r="Q169" s="836"/>
      <c r="R169" s="836"/>
      <c r="S169" s="836"/>
      <c r="T169" s="836"/>
      <c r="U169" s="1899"/>
      <c r="V169" s="836"/>
      <c r="W169" s="836"/>
      <c r="X169" s="836"/>
      <c r="Y169" s="836"/>
      <c r="Z169" s="836"/>
      <c r="AA169" s="836"/>
      <c r="AB169" s="836"/>
      <c r="AC169" s="836"/>
      <c r="AD169" s="836"/>
      <c r="AE169" s="836"/>
      <c r="AF169" s="836"/>
      <c r="AG169" s="836"/>
      <c r="AH169" s="836"/>
      <c r="AI169" s="836"/>
      <c r="AJ169" s="836"/>
    </row>
    <row r="170">
      <c r="A170" s="1308"/>
      <c r="B170" s="836"/>
      <c r="C170" s="836"/>
      <c r="D170" s="836"/>
      <c r="E170" s="836"/>
      <c r="F170" s="836"/>
      <c r="G170" s="836"/>
      <c r="H170" s="836"/>
      <c r="I170" s="836"/>
      <c r="J170" s="836"/>
      <c r="K170" s="836"/>
      <c r="L170" s="836"/>
      <c r="M170" s="836"/>
      <c r="N170" s="836"/>
      <c r="O170" s="836"/>
      <c r="P170" s="836"/>
      <c r="Q170" s="836"/>
      <c r="R170" s="836"/>
      <c r="S170" s="836"/>
      <c r="T170" s="836"/>
      <c r="U170" s="1899"/>
      <c r="V170" s="836"/>
      <c r="W170" s="836"/>
      <c r="X170" s="836"/>
      <c r="Y170" s="836"/>
      <c r="Z170" s="836"/>
      <c r="AA170" s="836"/>
      <c r="AB170" s="836"/>
      <c r="AC170" s="836"/>
      <c r="AD170" s="836"/>
      <c r="AE170" s="836"/>
      <c r="AF170" s="836"/>
      <c r="AG170" s="836"/>
      <c r="AH170" s="836"/>
      <c r="AI170" s="836"/>
      <c r="AJ170" s="836"/>
    </row>
    <row r="171">
      <c r="A171" s="1308"/>
      <c r="B171" s="836"/>
      <c r="C171" s="836"/>
      <c r="D171" s="836"/>
      <c r="E171" s="836"/>
      <c r="F171" s="836"/>
      <c r="G171" s="836"/>
      <c r="H171" s="836"/>
      <c r="I171" s="836"/>
      <c r="J171" s="836"/>
      <c r="K171" s="836"/>
      <c r="L171" s="836"/>
      <c r="M171" s="836"/>
      <c r="N171" s="836"/>
      <c r="O171" s="836"/>
      <c r="P171" s="836"/>
      <c r="Q171" s="836"/>
      <c r="R171" s="836"/>
      <c r="S171" s="836"/>
      <c r="T171" s="836"/>
      <c r="U171" s="1899"/>
      <c r="V171" s="836"/>
      <c r="W171" s="836"/>
      <c r="X171" s="836"/>
      <c r="Y171" s="836"/>
      <c r="Z171" s="836"/>
      <c r="AA171" s="836"/>
      <c r="AB171" s="836"/>
      <c r="AC171" s="836"/>
      <c r="AD171" s="836"/>
      <c r="AE171" s="836"/>
      <c r="AF171" s="836"/>
      <c r="AG171" s="836"/>
      <c r="AH171" s="836"/>
      <c r="AI171" s="836"/>
      <c r="AJ171" s="836"/>
    </row>
    <row r="172">
      <c r="A172" s="1308"/>
      <c r="B172" s="836"/>
      <c r="C172" s="836"/>
      <c r="D172" s="836"/>
      <c r="E172" s="836"/>
      <c r="F172" s="836"/>
      <c r="G172" s="836"/>
      <c r="H172" s="836"/>
      <c r="I172" s="836"/>
      <c r="J172" s="836"/>
      <c r="K172" s="836"/>
      <c r="L172" s="836"/>
      <c r="M172" s="836"/>
      <c r="N172" s="836"/>
      <c r="O172" s="836"/>
      <c r="P172" s="836"/>
      <c r="Q172" s="836"/>
      <c r="R172" s="836"/>
      <c r="S172" s="836"/>
      <c r="T172" s="836"/>
      <c r="U172" s="1899"/>
      <c r="V172" s="836"/>
      <c r="W172" s="836"/>
      <c r="X172" s="836"/>
      <c r="Y172" s="836"/>
      <c r="Z172" s="836"/>
      <c r="AA172" s="836"/>
      <c r="AB172" s="836"/>
      <c r="AC172" s="836"/>
      <c r="AD172" s="836"/>
      <c r="AE172" s="836"/>
      <c r="AF172" s="836"/>
      <c r="AG172" s="836"/>
      <c r="AH172" s="836"/>
      <c r="AI172" s="836"/>
      <c r="AJ172" s="836"/>
    </row>
    <row r="173">
      <c r="A173" s="1308"/>
      <c r="B173" s="836"/>
      <c r="C173" s="836"/>
      <c r="D173" s="836"/>
      <c r="E173" s="836"/>
      <c r="F173" s="836"/>
      <c r="G173" s="836"/>
      <c r="H173" s="836"/>
      <c r="I173" s="836"/>
      <c r="J173" s="836"/>
      <c r="K173" s="836"/>
      <c r="L173" s="836"/>
      <c r="M173" s="836"/>
      <c r="N173" s="836"/>
      <c r="O173" s="836"/>
      <c r="P173" s="836"/>
      <c r="Q173" s="836"/>
      <c r="R173" s="836"/>
      <c r="S173" s="836"/>
      <c r="T173" s="836"/>
      <c r="U173" s="1899"/>
      <c r="V173" s="836"/>
      <c r="W173" s="836"/>
      <c r="X173" s="836"/>
      <c r="Y173" s="836"/>
      <c r="Z173" s="836"/>
      <c r="AA173" s="836"/>
      <c r="AB173" s="836"/>
      <c r="AC173" s="836"/>
      <c r="AD173" s="836"/>
      <c r="AE173" s="836"/>
      <c r="AF173" s="836"/>
      <c r="AG173" s="836"/>
      <c r="AH173" s="836"/>
      <c r="AI173" s="836"/>
      <c r="AJ173" s="836"/>
    </row>
    <row r="174">
      <c r="A174" s="1308"/>
      <c r="B174" s="836"/>
      <c r="C174" s="836"/>
      <c r="D174" s="836"/>
      <c r="E174" s="836"/>
      <c r="F174" s="836"/>
      <c r="G174" s="836"/>
      <c r="H174" s="836"/>
      <c r="I174" s="836"/>
      <c r="J174" s="836"/>
      <c r="K174" s="836"/>
      <c r="L174" s="836"/>
      <c r="M174" s="836"/>
      <c r="N174" s="836"/>
      <c r="O174" s="836"/>
      <c r="P174" s="836"/>
      <c r="Q174" s="836"/>
      <c r="R174" s="836"/>
      <c r="S174" s="836"/>
      <c r="T174" s="836"/>
      <c r="U174" s="1899"/>
      <c r="V174" s="836"/>
      <c r="W174" s="836"/>
      <c r="X174" s="836"/>
      <c r="Y174" s="836"/>
      <c r="Z174" s="836"/>
      <c r="AA174" s="836"/>
      <c r="AB174" s="836"/>
      <c r="AC174" s="836"/>
      <c r="AD174" s="836"/>
      <c r="AE174" s="836"/>
      <c r="AF174" s="836"/>
      <c r="AG174" s="836"/>
      <c r="AH174" s="836"/>
      <c r="AI174" s="836"/>
      <c r="AJ174" s="836"/>
    </row>
    <row r="175">
      <c r="A175" s="1308"/>
      <c r="B175" s="836"/>
      <c r="C175" s="836"/>
      <c r="D175" s="836"/>
      <c r="E175" s="836"/>
      <c r="F175" s="836"/>
      <c r="G175" s="836"/>
      <c r="H175" s="836"/>
      <c r="I175" s="836"/>
      <c r="J175" s="836"/>
      <c r="K175" s="836"/>
      <c r="L175" s="836"/>
      <c r="M175" s="836"/>
      <c r="N175" s="836"/>
      <c r="O175" s="836"/>
      <c r="P175" s="836"/>
      <c r="Q175" s="836"/>
      <c r="R175" s="836"/>
      <c r="S175" s="836"/>
      <c r="T175" s="836"/>
      <c r="U175" s="1899"/>
      <c r="V175" s="836"/>
      <c r="W175" s="836"/>
      <c r="X175" s="836"/>
      <c r="Y175" s="836"/>
      <c r="Z175" s="836"/>
      <c r="AA175" s="836"/>
      <c r="AB175" s="836"/>
      <c r="AC175" s="836"/>
      <c r="AD175" s="836"/>
      <c r="AE175" s="836"/>
      <c r="AF175" s="836"/>
      <c r="AG175" s="836"/>
      <c r="AH175" s="836"/>
      <c r="AI175" s="836"/>
      <c r="AJ175" s="836"/>
    </row>
    <row r="176">
      <c r="A176" s="1308"/>
      <c r="B176" s="836"/>
      <c r="C176" s="836"/>
      <c r="D176" s="836"/>
      <c r="E176" s="836"/>
      <c r="F176" s="836"/>
      <c r="G176" s="836"/>
      <c r="H176" s="836"/>
      <c r="I176" s="836"/>
      <c r="J176" s="836"/>
      <c r="K176" s="836"/>
      <c r="L176" s="836"/>
      <c r="M176" s="836"/>
      <c r="N176" s="836"/>
      <c r="O176" s="836"/>
      <c r="P176" s="836"/>
      <c r="Q176" s="836"/>
      <c r="R176" s="836"/>
      <c r="S176" s="836"/>
      <c r="T176" s="836"/>
      <c r="U176" s="1899"/>
      <c r="V176" s="836"/>
      <c r="W176" s="836"/>
      <c r="X176" s="836"/>
      <c r="Y176" s="836"/>
      <c r="Z176" s="836"/>
      <c r="AA176" s="836"/>
      <c r="AB176" s="836"/>
      <c r="AC176" s="836"/>
      <c r="AD176" s="836"/>
      <c r="AE176" s="836"/>
      <c r="AF176" s="836"/>
      <c r="AG176" s="836"/>
      <c r="AH176" s="836"/>
      <c r="AI176" s="836"/>
      <c r="AJ176" s="836"/>
    </row>
    <row r="177">
      <c r="A177" s="1308"/>
      <c r="B177" s="836"/>
      <c r="C177" s="836"/>
      <c r="D177" s="836"/>
      <c r="E177" s="836"/>
      <c r="F177" s="836"/>
      <c r="G177" s="836"/>
      <c r="H177" s="836"/>
      <c r="I177" s="836"/>
      <c r="J177" s="836"/>
      <c r="K177" s="836"/>
      <c r="L177" s="836"/>
      <c r="M177" s="836"/>
      <c r="N177" s="836"/>
      <c r="O177" s="836"/>
      <c r="P177" s="836"/>
      <c r="Q177" s="836"/>
      <c r="R177" s="836"/>
      <c r="S177" s="836"/>
      <c r="T177" s="836"/>
      <c r="U177" s="1899"/>
      <c r="V177" s="836"/>
      <c r="W177" s="836"/>
      <c r="X177" s="836"/>
      <c r="Y177" s="836"/>
      <c r="Z177" s="836"/>
      <c r="AA177" s="836"/>
      <c r="AB177" s="836"/>
      <c r="AC177" s="836"/>
      <c r="AD177" s="836"/>
      <c r="AE177" s="836"/>
      <c r="AF177" s="836"/>
      <c r="AG177" s="836"/>
      <c r="AH177" s="836"/>
      <c r="AI177" s="836"/>
      <c r="AJ177" s="836"/>
    </row>
    <row r="178">
      <c r="A178" s="1308"/>
      <c r="B178" s="836"/>
      <c r="C178" s="836"/>
      <c r="D178" s="836"/>
      <c r="E178" s="836"/>
      <c r="F178" s="836"/>
      <c r="G178" s="836"/>
      <c r="H178" s="836"/>
      <c r="I178" s="836"/>
      <c r="J178" s="836"/>
      <c r="K178" s="836"/>
      <c r="L178" s="836"/>
      <c r="M178" s="836"/>
      <c r="N178" s="836"/>
      <c r="O178" s="836"/>
      <c r="P178" s="836"/>
      <c r="Q178" s="836"/>
      <c r="R178" s="836"/>
      <c r="S178" s="836"/>
      <c r="T178" s="836"/>
      <c r="U178" s="1899"/>
      <c r="V178" s="836"/>
      <c r="W178" s="836"/>
      <c r="X178" s="836"/>
      <c r="Y178" s="836"/>
      <c r="Z178" s="836"/>
      <c r="AA178" s="836"/>
      <c r="AB178" s="836"/>
      <c r="AC178" s="836"/>
      <c r="AD178" s="836"/>
      <c r="AE178" s="836"/>
      <c r="AF178" s="836"/>
      <c r="AG178" s="836"/>
      <c r="AH178" s="836"/>
      <c r="AI178" s="836"/>
      <c r="AJ178" s="836"/>
    </row>
    <row r="179">
      <c r="A179" s="1308"/>
      <c r="B179" s="836"/>
      <c r="C179" s="836"/>
      <c r="D179" s="836"/>
      <c r="E179" s="836"/>
      <c r="F179" s="836"/>
      <c r="G179" s="836"/>
      <c r="H179" s="836"/>
      <c r="I179" s="836"/>
      <c r="J179" s="836"/>
      <c r="K179" s="836"/>
      <c r="L179" s="836"/>
      <c r="M179" s="836"/>
      <c r="N179" s="836"/>
      <c r="O179" s="836"/>
      <c r="P179" s="836"/>
      <c r="Q179" s="836"/>
      <c r="R179" s="836"/>
      <c r="S179" s="836"/>
      <c r="T179" s="836"/>
      <c r="U179" s="1899"/>
      <c r="V179" s="836"/>
      <c r="W179" s="836"/>
      <c r="X179" s="836"/>
      <c r="Y179" s="836"/>
      <c r="Z179" s="836"/>
      <c r="AA179" s="836"/>
      <c r="AB179" s="836"/>
      <c r="AC179" s="836"/>
      <c r="AD179" s="836"/>
      <c r="AE179" s="836"/>
      <c r="AF179" s="836"/>
      <c r="AG179" s="836"/>
      <c r="AH179" s="836"/>
      <c r="AI179" s="836"/>
      <c r="AJ179" s="836"/>
    </row>
    <row r="180">
      <c r="A180" s="1308"/>
      <c r="B180" s="836"/>
      <c r="C180" s="836"/>
      <c r="D180" s="836"/>
      <c r="E180" s="836"/>
      <c r="F180" s="836"/>
      <c r="G180" s="836"/>
      <c r="H180" s="836"/>
      <c r="I180" s="836"/>
      <c r="J180" s="836"/>
      <c r="K180" s="836"/>
      <c r="L180" s="836"/>
      <c r="M180" s="836"/>
      <c r="N180" s="836"/>
      <c r="O180" s="836"/>
      <c r="P180" s="836"/>
      <c r="Q180" s="836"/>
      <c r="R180" s="836"/>
      <c r="S180" s="836"/>
      <c r="T180" s="836"/>
      <c r="U180" s="1899"/>
      <c r="V180" s="836"/>
      <c r="W180" s="836"/>
      <c r="X180" s="836"/>
      <c r="Y180" s="836"/>
      <c r="Z180" s="836"/>
      <c r="AA180" s="836"/>
      <c r="AB180" s="836"/>
      <c r="AC180" s="836"/>
      <c r="AD180" s="836"/>
      <c r="AE180" s="836"/>
      <c r="AF180" s="836"/>
      <c r="AG180" s="836"/>
      <c r="AH180" s="836"/>
      <c r="AI180" s="836"/>
      <c r="AJ180" s="836"/>
    </row>
    <row r="181">
      <c r="A181" s="1308"/>
      <c r="B181" s="836"/>
      <c r="C181" s="836"/>
      <c r="D181" s="836"/>
      <c r="E181" s="836"/>
      <c r="F181" s="836"/>
      <c r="G181" s="836"/>
      <c r="H181" s="836"/>
      <c r="I181" s="836"/>
      <c r="J181" s="836"/>
      <c r="K181" s="836"/>
      <c r="L181" s="836"/>
      <c r="M181" s="836"/>
      <c r="N181" s="836"/>
      <c r="O181" s="836"/>
      <c r="P181" s="836"/>
      <c r="Q181" s="836"/>
      <c r="R181" s="836"/>
      <c r="S181" s="836"/>
      <c r="T181" s="836"/>
      <c r="U181" s="1899"/>
      <c r="V181" s="836"/>
      <c r="W181" s="836"/>
      <c r="X181" s="836"/>
      <c r="Y181" s="836"/>
      <c r="Z181" s="836"/>
      <c r="AA181" s="836"/>
      <c r="AB181" s="836"/>
      <c r="AC181" s="836"/>
      <c r="AD181" s="836"/>
      <c r="AE181" s="836"/>
      <c r="AF181" s="836"/>
      <c r="AG181" s="836"/>
      <c r="AH181" s="836"/>
      <c r="AI181" s="836"/>
      <c r="AJ181" s="836"/>
    </row>
    <row r="182">
      <c r="A182" s="1308"/>
      <c r="B182" s="836"/>
      <c r="C182" s="836"/>
      <c r="D182" s="836"/>
      <c r="E182" s="836"/>
      <c r="F182" s="836"/>
      <c r="G182" s="836"/>
      <c r="H182" s="836"/>
      <c r="I182" s="836"/>
      <c r="J182" s="836"/>
      <c r="K182" s="836"/>
      <c r="L182" s="836"/>
      <c r="M182" s="836"/>
      <c r="N182" s="836"/>
      <c r="O182" s="836"/>
      <c r="P182" s="836"/>
      <c r="Q182" s="836"/>
      <c r="R182" s="836"/>
      <c r="S182" s="836"/>
      <c r="T182" s="836"/>
      <c r="U182" s="1899"/>
      <c r="V182" s="836"/>
      <c r="W182" s="836"/>
      <c r="X182" s="836"/>
      <c r="Y182" s="836"/>
      <c r="Z182" s="836"/>
      <c r="AA182" s="836"/>
      <c r="AB182" s="836"/>
      <c r="AC182" s="836"/>
      <c r="AD182" s="836"/>
      <c r="AE182" s="836"/>
      <c r="AF182" s="836"/>
      <c r="AG182" s="836"/>
      <c r="AH182" s="836"/>
      <c r="AI182" s="836"/>
      <c r="AJ182" s="836"/>
    </row>
    <row r="183">
      <c r="A183" s="1308"/>
      <c r="B183" s="836"/>
      <c r="C183" s="836"/>
      <c r="D183" s="836"/>
      <c r="E183" s="836"/>
      <c r="F183" s="836"/>
      <c r="G183" s="836"/>
      <c r="H183" s="836"/>
      <c r="I183" s="836"/>
      <c r="J183" s="836"/>
      <c r="K183" s="836"/>
      <c r="L183" s="836"/>
      <c r="M183" s="836"/>
      <c r="N183" s="836"/>
      <c r="O183" s="836"/>
      <c r="P183" s="836"/>
      <c r="Q183" s="836"/>
      <c r="R183" s="836"/>
      <c r="S183" s="836"/>
      <c r="T183" s="836"/>
      <c r="U183" s="1899"/>
      <c r="V183" s="836"/>
      <c r="W183" s="836"/>
      <c r="X183" s="836"/>
      <c r="Y183" s="836"/>
      <c r="Z183" s="836"/>
      <c r="AA183" s="836"/>
      <c r="AB183" s="836"/>
      <c r="AC183" s="836"/>
      <c r="AD183" s="836"/>
      <c r="AE183" s="836"/>
      <c r="AF183" s="836"/>
      <c r="AG183" s="836"/>
      <c r="AH183" s="836"/>
      <c r="AI183" s="836"/>
      <c r="AJ183" s="836"/>
    </row>
    <row r="184">
      <c r="A184" s="1308"/>
      <c r="B184" s="836"/>
      <c r="C184" s="836"/>
      <c r="D184" s="836"/>
      <c r="E184" s="836"/>
      <c r="F184" s="836"/>
      <c r="G184" s="836"/>
      <c r="H184" s="836"/>
      <c r="I184" s="836"/>
      <c r="J184" s="836"/>
      <c r="K184" s="836"/>
      <c r="L184" s="836"/>
      <c r="M184" s="836"/>
      <c r="N184" s="836"/>
      <c r="O184" s="836"/>
      <c r="P184" s="836"/>
      <c r="Q184" s="836"/>
      <c r="R184" s="836"/>
      <c r="S184" s="836"/>
      <c r="T184" s="836"/>
      <c r="U184" s="1899"/>
      <c r="V184" s="836"/>
      <c r="W184" s="836"/>
      <c r="X184" s="836"/>
      <c r="Y184" s="836"/>
      <c r="Z184" s="836"/>
      <c r="AA184" s="836"/>
      <c r="AB184" s="836"/>
      <c r="AC184" s="836"/>
      <c r="AD184" s="836"/>
      <c r="AE184" s="836"/>
      <c r="AF184" s="836"/>
      <c r="AG184" s="836"/>
      <c r="AH184" s="836"/>
      <c r="AI184" s="836"/>
      <c r="AJ184" s="836"/>
    </row>
    <row r="185">
      <c r="A185" s="1308"/>
      <c r="B185" s="836"/>
      <c r="C185" s="836"/>
      <c r="D185" s="836"/>
      <c r="E185" s="836"/>
      <c r="F185" s="836"/>
      <c r="G185" s="836"/>
      <c r="H185" s="836"/>
      <c r="I185" s="836"/>
      <c r="J185" s="836"/>
      <c r="K185" s="836"/>
      <c r="L185" s="836"/>
      <c r="M185" s="836"/>
      <c r="N185" s="836"/>
      <c r="O185" s="836"/>
      <c r="P185" s="836"/>
      <c r="Q185" s="836"/>
      <c r="R185" s="836"/>
      <c r="S185" s="836"/>
      <c r="T185" s="836"/>
      <c r="U185" s="1899"/>
      <c r="V185" s="836"/>
      <c r="W185" s="836"/>
      <c r="X185" s="836"/>
      <c r="Y185" s="836"/>
      <c r="Z185" s="836"/>
      <c r="AA185" s="836"/>
      <c r="AB185" s="836"/>
      <c r="AC185" s="836"/>
      <c r="AD185" s="836"/>
      <c r="AE185" s="836"/>
      <c r="AF185" s="836"/>
      <c r="AG185" s="836"/>
      <c r="AH185" s="836"/>
      <c r="AI185" s="836"/>
      <c r="AJ185" s="836"/>
    </row>
    <row r="186">
      <c r="A186" s="1308"/>
      <c r="B186" s="836"/>
      <c r="C186" s="836"/>
      <c r="D186" s="836"/>
      <c r="E186" s="836"/>
      <c r="F186" s="836"/>
      <c r="G186" s="836"/>
      <c r="H186" s="836"/>
      <c r="I186" s="836"/>
      <c r="J186" s="836"/>
      <c r="K186" s="836"/>
      <c r="L186" s="836"/>
      <c r="M186" s="836"/>
      <c r="N186" s="836"/>
      <c r="O186" s="836"/>
      <c r="P186" s="836"/>
      <c r="Q186" s="836"/>
      <c r="R186" s="836"/>
      <c r="S186" s="836"/>
      <c r="T186" s="836"/>
      <c r="U186" s="1899"/>
      <c r="V186" s="836"/>
      <c r="W186" s="836"/>
      <c r="X186" s="836"/>
      <c r="Y186" s="836"/>
      <c r="Z186" s="836"/>
      <c r="AA186" s="836"/>
      <c r="AB186" s="836"/>
      <c r="AC186" s="836"/>
      <c r="AD186" s="836"/>
      <c r="AE186" s="836"/>
      <c r="AF186" s="836"/>
      <c r="AG186" s="836"/>
      <c r="AH186" s="836"/>
      <c r="AI186" s="836"/>
      <c r="AJ186" s="836"/>
    </row>
    <row r="187">
      <c r="A187" s="1308"/>
      <c r="B187" s="836"/>
      <c r="C187" s="836"/>
      <c r="D187" s="836"/>
      <c r="E187" s="836"/>
      <c r="F187" s="836"/>
      <c r="G187" s="836"/>
      <c r="H187" s="836"/>
      <c r="I187" s="836"/>
      <c r="J187" s="836"/>
      <c r="K187" s="836"/>
      <c r="L187" s="836"/>
      <c r="M187" s="836"/>
      <c r="N187" s="836"/>
      <c r="O187" s="836"/>
      <c r="P187" s="836"/>
      <c r="Q187" s="836"/>
      <c r="R187" s="836"/>
      <c r="S187" s="836"/>
      <c r="T187" s="836"/>
      <c r="U187" s="1899"/>
      <c r="V187" s="836"/>
      <c r="W187" s="836"/>
      <c r="X187" s="836"/>
      <c r="Y187" s="836"/>
      <c r="Z187" s="836"/>
      <c r="AA187" s="836"/>
      <c r="AB187" s="836"/>
      <c r="AC187" s="836"/>
      <c r="AD187" s="836"/>
      <c r="AE187" s="836"/>
      <c r="AF187" s="836"/>
      <c r="AG187" s="836"/>
      <c r="AH187" s="836"/>
      <c r="AI187" s="836"/>
      <c r="AJ187" s="836"/>
    </row>
    <row r="188">
      <c r="A188" s="1308"/>
      <c r="B188" s="836"/>
      <c r="C188" s="836"/>
      <c r="D188" s="836"/>
      <c r="E188" s="836"/>
      <c r="F188" s="836"/>
      <c r="G188" s="836"/>
      <c r="H188" s="836"/>
      <c r="I188" s="836"/>
      <c r="J188" s="836"/>
      <c r="K188" s="836"/>
      <c r="L188" s="836"/>
      <c r="M188" s="836"/>
      <c r="N188" s="836"/>
      <c r="O188" s="836"/>
      <c r="P188" s="836"/>
      <c r="Q188" s="836"/>
      <c r="R188" s="836"/>
      <c r="S188" s="836"/>
      <c r="T188" s="836"/>
      <c r="U188" s="1899"/>
      <c r="V188" s="836"/>
      <c r="W188" s="836"/>
      <c r="X188" s="836"/>
      <c r="Y188" s="836"/>
      <c r="Z188" s="836"/>
      <c r="AA188" s="836"/>
      <c r="AB188" s="836"/>
      <c r="AC188" s="836"/>
      <c r="AD188" s="836"/>
      <c r="AE188" s="836"/>
      <c r="AF188" s="836"/>
      <c r="AG188" s="836"/>
      <c r="AH188" s="836"/>
      <c r="AI188" s="836"/>
      <c r="AJ188" s="836"/>
    </row>
    <row r="189">
      <c r="A189" s="1308"/>
      <c r="B189" s="836"/>
      <c r="C189" s="836"/>
      <c r="D189" s="836"/>
      <c r="E189" s="836"/>
      <c r="F189" s="836"/>
      <c r="G189" s="836"/>
      <c r="H189" s="836"/>
      <c r="I189" s="836"/>
      <c r="J189" s="836"/>
      <c r="K189" s="836"/>
      <c r="L189" s="836"/>
      <c r="M189" s="836"/>
      <c r="N189" s="836"/>
      <c r="O189" s="836"/>
      <c r="P189" s="836"/>
      <c r="Q189" s="836"/>
      <c r="R189" s="836"/>
      <c r="S189" s="836"/>
      <c r="T189" s="836"/>
      <c r="U189" s="1899"/>
      <c r="V189" s="836"/>
      <c r="W189" s="836"/>
      <c r="X189" s="836"/>
      <c r="Y189" s="836"/>
      <c r="Z189" s="836"/>
      <c r="AA189" s="836"/>
      <c r="AB189" s="836"/>
      <c r="AC189" s="836"/>
      <c r="AD189" s="836"/>
      <c r="AE189" s="836"/>
      <c r="AF189" s="836"/>
      <c r="AG189" s="836"/>
      <c r="AH189" s="836"/>
      <c r="AI189" s="836"/>
      <c r="AJ189" s="836"/>
    </row>
    <row r="190">
      <c r="A190" s="1308"/>
      <c r="B190" s="836"/>
      <c r="C190" s="836"/>
      <c r="D190" s="836"/>
      <c r="E190" s="836"/>
      <c r="F190" s="836"/>
      <c r="G190" s="836"/>
      <c r="H190" s="836"/>
      <c r="I190" s="836"/>
      <c r="J190" s="836"/>
      <c r="K190" s="836"/>
      <c r="L190" s="836"/>
      <c r="M190" s="836"/>
      <c r="N190" s="836"/>
      <c r="O190" s="836"/>
      <c r="P190" s="836"/>
      <c r="Q190" s="836"/>
      <c r="R190" s="836"/>
      <c r="S190" s="836"/>
      <c r="T190" s="836"/>
      <c r="U190" s="1899"/>
      <c r="V190" s="836"/>
      <c r="W190" s="836"/>
      <c r="X190" s="836"/>
      <c r="Y190" s="836"/>
      <c r="Z190" s="836"/>
      <c r="AA190" s="836"/>
      <c r="AB190" s="836"/>
      <c r="AC190" s="836"/>
      <c r="AD190" s="836"/>
      <c r="AE190" s="836"/>
      <c r="AF190" s="836"/>
      <c r="AG190" s="836"/>
      <c r="AH190" s="836"/>
      <c r="AI190" s="836"/>
      <c r="AJ190" s="836"/>
    </row>
    <row r="191">
      <c r="A191" s="1308"/>
      <c r="B191" s="836"/>
      <c r="C191" s="836"/>
      <c r="D191" s="836"/>
      <c r="E191" s="836"/>
      <c r="F191" s="836"/>
      <c r="G191" s="836"/>
      <c r="H191" s="836"/>
      <c r="I191" s="836"/>
      <c r="J191" s="836"/>
      <c r="K191" s="836"/>
      <c r="L191" s="836"/>
      <c r="M191" s="836"/>
      <c r="N191" s="836"/>
      <c r="O191" s="836"/>
      <c r="P191" s="836"/>
      <c r="Q191" s="836"/>
      <c r="R191" s="836"/>
      <c r="S191" s="836"/>
      <c r="T191" s="836"/>
      <c r="U191" s="1899"/>
      <c r="V191" s="836"/>
      <c r="W191" s="836"/>
      <c r="X191" s="836"/>
      <c r="Y191" s="836"/>
      <c r="Z191" s="836"/>
      <c r="AA191" s="836"/>
      <c r="AB191" s="836"/>
      <c r="AC191" s="836"/>
      <c r="AD191" s="836"/>
      <c r="AE191" s="836"/>
      <c r="AF191" s="836"/>
      <c r="AG191" s="836"/>
      <c r="AH191" s="836"/>
      <c r="AI191" s="836"/>
      <c r="AJ191" s="836"/>
    </row>
    <row r="192">
      <c r="A192" s="1308"/>
      <c r="B192" s="836"/>
      <c r="C192" s="836"/>
      <c r="D192" s="836"/>
      <c r="E192" s="836"/>
      <c r="F192" s="836"/>
      <c r="G192" s="836"/>
      <c r="H192" s="836"/>
      <c r="I192" s="836"/>
      <c r="J192" s="836"/>
      <c r="K192" s="836"/>
      <c r="L192" s="836"/>
      <c r="M192" s="836"/>
      <c r="N192" s="836"/>
      <c r="O192" s="836"/>
      <c r="P192" s="836"/>
      <c r="Q192" s="836"/>
      <c r="R192" s="836"/>
      <c r="S192" s="836"/>
      <c r="T192" s="836"/>
      <c r="U192" s="1899"/>
      <c r="V192" s="836"/>
      <c r="W192" s="836"/>
      <c r="X192" s="836"/>
      <c r="Y192" s="836"/>
      <c r="Z192" s="836"/>
      <c r="AA192" s="836"/>
      <c r="AB192" s="836"/>
      <c r="AC192" s="836"/>
      <c r="AD192" s="836"/>
      <c r="AE192" s="836"/>
      <c r="AF192" s="836"/>
      <c r="AG192" s="836"/>
      <c r="AH192" s="836"/>
      <c r="AI192" s="836"/>
      <c r="AJ192" s="836"/>
    </row>
    <row r="193">
      <c r="A193" s="1308"/>
      <c r="B193" s="836"/>
      <c r="C193" s="836"/>
      <c r="D193" s="836"/>
      <c r="E193" s="836"/>
      <c r="F193" s="836"/>
      <c r="G193" s="836"/>
      <c r="H193" s="836"/>
      <c r="I193" s="836"/>
      <c r="J193" s="836"/>
      <c r="K193" s="836"/>
      <c r="L193" s="836"/>
      <c r="M193" s="836"/>
      <c r="N193" s="836"/>
      <c r="O193" s="836"/>
      <c r="P193" s="836"/>
      <c r="Q193" s="836"/>
      <c r="R193" s="836"/>
      <c r="S193" s="836"/>
      <c r="T193" s="836"/>
      <c r="U193" s="1899"/>
      <c r="V193" s="836"/>
      <c r="W193" s="836"/>
      <c r="X193" s="836"/>
      <c r="Y193" s="836"/>
      <c r="Z193" s="836"/>
      <c r="AA193" s="836"/>
      <c r="AB193" s="836"/>
      <c r="AC193" s="836"/>
      <c r="AD193" s="836"/>
      <c r="AE193" s="836"/>
      <c r="AF193" s="836"/>
      <c r="AG193" s="836"/>
      <c r="AH193" s="836"/>
      <c r="AI193" s="836"/>
      <c r="AJ193" s="836"/>
    </row>
    <row r="194">
      <c r="A194" s="1308"/>
      <c r="B194" s="836"/>
      <c r="C194" s="836"/>
      <c r="D194" s="836"/>
      <c r="E194" s="836"/>
      <c r="F194" s="836"/>
      <c r="G194" s="836"/>
      <c r="H194" s="836"/>
      <c r="I194" s="836"/>
      <c r="J194" s="836"/>
      <c r="K194" s="836"/>
      <c r="L194" s="836"/>
      <c r="M194" s="836"/>
      <c r="N194" s="836"/>
      <c r="O194" s="836"/>
      <c r="P194" s="836"/>
      <c r="Q194" s="836"/>
      <c r="R194" s="836"/>
      <c r="S194" s="836"/>
      <c r="T194" s="836"/>
      <c r="U194" s="1899"/>
      <c r="V194" s="836"/>
      <c r="W194" s="836"/>
      <c r="X194" s="836"/>
      <c r="Y194" s="836"/>
      <c r="Z194" s="836"/>
      <c r="AA194" s="836"/>
      <c r="AB194" s="836"/>
      <c r="AC194" s="836"/>
      <c r="AD194" s="836"/>
      <c r="AE194" s="836"/>
      <c r="AF194" s="836"/>
      <c r="AG194" s="836"/>
      <c r="AH194" s="836"/>
      <c r="AI194" s="836"/>
      <c r="AJ194" s="836"/>
    </row>
    <row r="195">
      <c r="A195" s="1308"/>
      <c r="B195" s="836"/>
      <c r="C195" s="836"/>
      <c r="D195" s="836"/>
      <c r="E195" s="836"/>
      <c r="F195" s="836"/>
      <c r="G195" s="836"/>
      <c r="H195" s="836"/>
      <c r="I195" s="836"/>
      <c r="J195" s="836"/>
      <c r="K195" s="836"/>
      <c r="L195" s="836"/>
      <c r="M195" s="836"/>
      <c r="N195" s="836"/>
      <c r="O195" s="836"/>
      <c r="P195" s="836"/>
      <c r="Q195" s="836"/>
      <c r="R195" s="836"/>
      <c r="S195" s="836"/>
      <c r="T195" s="836"/>
      <c r="U195" s="1899"/>
      <c r="V195" s="836"/>
      <c r="W195" s="836"/>
      <c r="X195" s="836"/>
      <c r="Y195" s="836"/>
      <c r="Z195" s="836"/>
      <c r="AA195" s="836"/>
      <c r="AB195" s="836"/>
      <c r="AC195" s="836"/>
      <c r="AD195" s="836"/>
      <c r="AE195" s="836"/>
      <c r="AF195" s="836"/>
      <c r="AG195" s="836"/>
      <c r="AH195" s="836"/>
      <c r="AI195" s="836"/>
      <c r="AJ195" s="836"/>
    </row>
    <row r="196">
      <c r="A196" s="1308"/>
      <c r="B196" s="836"/>
      <c r="C196" s="836"/>
      <c r="D196" s="836"/>
      <c r="E196" s="836"/>
      <c r="F196" s="836"/>
      <c r="G196" s="836"/>
      <c r="H196" s="836"/>
      <c r="I196" s="836"/>
      <c r="J196" s="836"/>
      <c r="K196" s="836"/>
      <c r="L196" s="836"/>
      <c r="M196" s="836"/>
      <c r="N196" s="836"/>
      <c r="O196" s="836"/>
      <c r="P196" s="836"/>
      <c r="Q196" s="836"/>
      <c r="R196" s="836"/>
      <c r="S196" s="836"/>
      <c r="T196" s="836"/>
      <c r="U196" s="1899"/>
      <c r="V196" s="836"/>
      <c r="W196" s="836"/>
      <c r="X196" s="836"/>
      <c r="Y196" s="836"/>
      <c r="Z196" s="836"/>
      <c r="AA196" s="836"/>
      <c r="AB196" s="836"/>
      <c r="AC196" s="836"/>
      <c r="AD196" s="836"/>
      <c r="AE196" s="836"/>
      <c r="AF196" s="836"/>
      <c r="AG196" s="836"/>
      <c r="AH196" s="836"/>
      <c r="AI196" s="836"/>
      <c r="AJ196" s="836"/>
    </row>
    <row r="197">
      <c r="A197" s="1308"/>
      <c r="B197" s="836"/>
      <c r="C197" s="836"/>
      <c r="D197" s="836"/>
      <c r="E197" s="836"/>
      <c r="F197" s="836"/>
      <c r="G197" s="836"/>
      <c r="H197" s="836"/>
      <c r="I197" s="836"/>
      <c r="J197" s="836"/>
      <c r="K197" s="836"/>
      <c r="L197" s="836"/>
      <c r="M197" s="836"/>
      <c r="N197" s="836"/>
      <c r="O197" s="836"/>
      <c r="P197" s="836"/>
      <c r="Q197" s="836"/>
      <c r="R197" s="836"/>
      <c r="S197" s="836"/>
      <c r="T197" s="836"/>
      <c r="U197" s="1899"/>
      <c r="V197" s="836"/>
      <c r="W197" s="836"/>
      <c r="X197" s="836"/>
      <c r="Y197" s="836"/>
      <c r="Z197" s="836"/>
      <c r="AA197" s="836"/>
      <c r="AB197" s="836"/>
      <c r="AC197" s="836"/>
      <c r="AD197" s="836"/>
      <c r="AE197" s="836"/>
      <c r="AF197" s="836"/>
      <c r="AG197" s="836"/>
      <c r="AH197" s="836"/>
      <c r="AI197" s="836"/>
      <c r="AJ197" s="836"/>
    </row>
    <row r="198">
      <c r="A198" s="1308"/>
      <c r="B198" s="836"/>
      <c r="C198" s="836"/>
      <c r="D198" s="836"/>
      <c r="E198" s="836"/>
      <c r="F198" s="836"/>
      <c r="G198" s="836"/>
      <c r="H198" s="836"/>
      <c r="I198" s="836"/>
      <c r="J198" s="836"/>
      <c r="K198" s="836"/>
      <c r="L198" s="836"/>
      <c r="M198" s="836"/>
      <c r="N198" s="836"/>
      <c r="O198" s="836"/>
      <c r="P198" s="836"/>
      <c r="Q198" s="836"/>
      <c r="R198" s="836"/>
      <c r="S198" s="836"/>
      <c r="T198" s="836"/>
      <c r="U198" s="1899"/>
      <c r="V198" s="836"/>
      <c r="W198" s="836"/>
      <c r="X198" s="836"/>
      <c r="Y198" s="836"/>
      <c r="Z198" s="836"/>
      <c r="AA198" s="836"/>
      <c r="AB198" s="836"/>
      <c r="AC198" s="836"/>
      <c r="AD198" s="836"/>
      <c r="AE198" s="836"/>
      <c r="AF198" s="836"/>
      <c r="AG198" s="836"/>
      <c r="AH198" s="836"/>
      <c r="AI198" s="836"/>
      <c r="AJ198" s="836"/>
    </row>
    <row r="199">
      <c r="A199" s="1308"/>
      <c r="B199" s="836"/>
      <c r="C199" s="836"/>
      <c r="D199" s="836"/>
      <c r="E199" s="836"/>
      <c r="F199" s="836"/>
      <c r="G199" s="836"/>
      <c r="H199" s="836"/>
      <c r="I199" s="836"/>
      <c r="J199" s="836"/>
      <c r="K199" s="836"/>
      <c r="L199" s="836"/>
      <c r="M199" s="836"/>
      <c r="N199" s="836"/>
      <c r="O199" s="836"/>
      <c r="P199" s="836"/>
      <c r="Q199" s="836"/>
      <c r="R199" s="836"/>
      <c r="S199" s="836"/>
      <c r="T199" s="836"/>
      <c r="U199" s="1899"/>
      <c r="V199" s="836"/>
      <c r="W199" s="836"/>
      <c r="X199" s="836"/>
      <c r="Y199" s="836"/>
      <c r="Z199" s="836"/>
      <c r="AA199" s="836"/>
      <c r="AB199" s="836"/>
      <c r="AC199" s="836"/>
      <c r="AD199" s="836"/>
      <c r="AE199" s="836"/>
      <c r="AF199" s="836"/>
      <c r="AG199" s="836"/>
      <c r="AH199" s="836"/>
      <c r="AI199" s="836"/>
      <c r="AJ199" s="836"/>
    </row>
    <row r="200">
      <c r="A200" s="1308"/>
      <c r="B200" s="836"/>
      <c r="C200" s="836"/>
      <c r="D200" s="836"/>
      <c r="E200" s="836"/>
      <c r="F200" s="836"/>
      <c r="G200" s="836"/>
      <c r="H200" s="836"/>
      <c r="I200" s="836"/>
      <c r="J200" s="836"/>
      <c r="K200" s="836"/>
      <c r="L200" s="836"/>
      <c r="M200" s="836"/>
      <c r="N200" s="836"/>
      <c r="O200" s="836"/>
      <c r="P200" s="836"/>
      <c r="Q200" s="836"/>
      <c r="R200" s="836"/>
      <c r="S200" s="836"/>
      <c r="T200" s="836"/>
      <c r="U200" s="1899"/>
      <c r="V200" s="836"/>
      <c r="W200" s="836"/>
      <c r="X200" s="836"/>
      <c r="Y200" s="836"/>
      <c r="Z200" s="836"/>
      <c r="AA200" s="836"/>
      <c r="AB200" s="836"/>
      <c r="AC200" s="836"/>
      <c r="AD200" s="836"/>
      <c r="AE200" s="836"/>
      <c r="AF200" s="836"/>
      <c r="AG200" s="836"/>
      <c r="AH200" s="836"/>
      <c r="AI200" s="836"/>
      <c r="AJ200" s="836"/>
    </row>
    <row r="201">
      <c r="A201" s="1308"/>
      <c r="B201" s="836"/>
      <c r="C201" s="836"/>
      <c r="D201" s="836"/>
      <c r="E201" s="836"/>
      <c r="F201" s="836"/>
      <c r="G201" s="836"/>
      <c r="H201" s="836"/>
      <c r="I201" s="836"/>
      <c r="J201" s="836"/>
      <c r="K201" s="836"/>
      <c r="L201" s="836"/>
      <c r="M201" s="836"/>
      <c r="N201" s="836"/>
      <c r="O201" s="836"/>
      <c r="P201" s="836"/>
      <c r="Q201" s="836"/>
      <c r="R201" s="836"/>
      <c r="S201" s="836"/>
      <c r="T201" s="836"/>
      <c r="U201" s="1899"/>
      <c r="V201" s="836"/>
      <c r="W201" s="836"/>
      <c r="X201" s="836"/>
      <c r="Y201" s="836"/>
      <c r="Z201" s="836"/>
      <c r="AA201" s="836"/>
      <c r="AB201" s="836"/>
      <c r="AC201" s="836"/>
      <c r="AD201" s="836"/>
      <c r="AE201" s="836"/>
      <c r="AF201" s="836"/>
      <c r="AG201" s="836"/>
      <c r="AH201" s="836"/>
      <c r="AI201" s="836"/>
      <c r="AJ201" s="836"/>
    </row>
    <row r="202">
      <c r="A202" s="1308"/>
      <c r="B202" s="836"/>
      <c r="C202" s="836"/>
      <c r="D202" s="836"/>
      <c r="E202" s="836"/>
      <c r="F202" s="836"/>
      <c r="G202" s="836"/>
      <c r="H202" s="836"/>
      <c r="I202" s="836"/>
      <c r="J202" s="836"/>
      <c r="K202" s="836"/>
      <c r="L202" s="836"/>
      <c r="M202" s="836"/>
      <c r="N202" s="836"/>
      <c r="O202" s="836"/>
      <c r="P202" s="836"/>
      <c r="Q202" s="836"/>
      <c r="R202" s="836"/>
      <c r="S202" s="836"/>
      <c r="T202" s="836"/>
      <c r="U202" s="1899"/>
      <c r="V202" s="836"/>
      <c r="W202" s="836"/>
      <c r="X202" s="836"/>
      <c r="Y202" s="836"/>
      <c r="Z202" s="836"/>
      <c r="AA202" s="836"/>
      <c r="AB202" s="836"/>
      <c r="AC202" s="836"/>
      <c r="AD202" s="836"/>
      <c r="AE202" s="836"/>
      <c r="AF202" s="836"/>
      <c r="AG202" s="836"/>
      <c r="AH202" s="836"/>
      <c r="AI202" s="836"/>
      <c r="AJ202" s="836"/>
    </row>
    <row r="203">
      <c r="A203" s="1308"/>
      <c r="B203" s="836"/>
      <c r="C203" s="836"/>
      <c r="D203" s="836"/>
      <c r="E203" s="836"/>
      <c r="F203" s="836"/>
      <c r="G203" s="836"/>
      <c r="H203" s="836"/>
      <c r="I203" s="836"/>
      <c r="J203" s="836"/>
      <c r="K203" s="836"/>
      <c r="L203" s="836"/>
      <c r="M203" s="836"/>
      <c r="N203" s="836"/>
      <c r="O203" s="836"/>
      <c r="P203" s="836"/>
      <c r="Q203" s="836"/>
      <c r="R203" s="836"/>
      <c r="S203" s="836"/>
      <c r="T203" s="836"/>
      <c r="U203" s="1899"/>
      <c r="V203" s="836"/>
      <c r="W203" s="836"/>
      <c r="X203" s="836"/>
      <c r="Y203" s="836"/>
      <c r="Z203" s="836"/>
      <c r="AA203" s="836"/>
      <c r="AB203" s="836"/>
      <c r="AC203" s="836"/>
      <c r="AD203" s="836"/>
      <c r="AE203" s="836"/>
      <c r="AF203" s="836"/>
      <c r="AG203" s="836"/>
      <c r="AH203" s="836"/>
      <c r="AI203" s="836"/>
      <c r="AJ203" s="836"/>
    </row>
    <row r="204">
      <c r="A204" s="1308"/>
      <c r="B204" s="836"/>
      <c r="C204" s="836"/>
      <c r="D204" s="836"/>
      <c r="E204" s="836"/>
      <c r="F204" s="836"/>
      <c r="G204" s="836"/>
      <c r="H204" s="836"/>
      <c r="I204" s="836"/>
      <c r="J204" s="836"/>
      <c r="K204" s="836"/>
      <c r="L204" s="836"/>
      <c r="M204" s="836"/>
      <c r="N204" s="836"/>
      <c r="O204" s="836"/>
      <c r="P204" s="836"/>
      <c r="Q204" s="836"/>
      <c r="R204" s="836"/>
      <c r="S204" s="836"/>
      <c r="T204" s="836"/>
      <c r="U204" s="1899"/>
      <c r="V204" s="836"/>
      <c r="W204" s="836"/>
      <c r="X204" s="836"/>
      <c r="Y204" s="836"/>
      <c r="Z204" s="836"/>
      <c r="AA204" s="836"/>
      <c r="AB204" s="836"/>
      <c r="AC204" s="836"/>
      <c r="AD204" s="836"/>
      <c r="AE204" s="836"/>
      <c r="AF204" s="836"/>
      <c r="AG204" s="836"/>
      <c r="AH204" s="836"/>
      <c r="AI204" s="836"/>
      <c r="AJ204" s="836"/>
    </row>
    <row r="205">
      <c r="A205" s="1308"/>
      <c r="B205" s="836"/>
      <c r="C205" s="836"/>
      <c r="D205" s="836"/>
      <c r="E205" s="836"/>
      <c r="F205" s="836"/>
      <c r="G205" s="836"/>
      <c r="H205" s="836"/>
      <c r="I205" s="836"/>
      <c r="J205" s="836"/>
      <c r="K205" s="836"/>
      <c r="L205" s="836"/>
      <c r="M205" s="836"/>
      <c r="N205" s="836"/>
      <c r="O205" s="836"/>
      <c r="P205" s="836"/>
      <c r="Q205" s="836"/>
      <c r="R205" s="836"/>
      <c r="S205" s="836"/>
      <c r="T205" s="836"/>
      <c r="U205" s="1899"/>
      <c r="V205" s="836"/>
      <c r="W205" s="836"/>
      <c r="X205" s="836"/>
      <c r="Y205" s="836"/>
      <c r="Z205" s="836"/>
      <c r="AA205" s="836"/>
      <c r="AB205" s="836"/>
      <c r="AC205" s="836"/>
      <c r="AD205" s="836"/>
      <c r="AE205" s="836"/>
      <c r="AF205" s="836"/>
      <c r="AG205" s="836"/>
      <c r="AH205" s="836"/>
      <c r="AI205" s="836"/>
      <c r="AJ205" s="836"/>
    </row>
    <row r="206">
      <c r="A206" s="1308"/>
      <c r="B206" s="836"/>
      <c r="C206" s="836"/>
      <c r="D206" s="836"/>
      <c r="E206" s="836"/>
      <c r="F206" s="836"/>
      <c r="G206" s="836"/>
      <c r="H206" s="836"/>
      <c r="I206" s="836"/>
      <c r="J206" s="836"/>
      <c r="K206" s="836"/>
      <c r="L206" s="836"/>
      <c r="M206" s="836"/>
      <c r="N206" s="836"/>
      <c r="O206" s="836"/>
      <c r="P206" s="836"/>
      <c r="Q206" s="836"/>
      <c r="R206" s="836"/>
      <c r="S206" s="836"/>
      <c r="T206" s="836"/>
      <c r="U206" s="1899"/>
      <c r="V206" s="836"/>
      <c r="W206" s="836"/>
      <c r="X206" s="836"/>
      <c r="Y206" s="836"/>
      <c r="Z206" s="836"/>
      <c r="AA206" s="836"/>
      <c r="AB206" s="836"/>
      <c r="AC206" s="836"/>
      <c r="AD206" s="836"/>
      <c r="AE206" s="836"/>
      <c r="AF206" s="836"/>
      <c r="AG206" s="836"/>
      <c r="AH206" s="836"/>
      <c r="AI206" s="836"/>
      <c r="AJ206" s="836"/>
    </row>
    <row r="207">
      <c r="A207" s="1308"/>
      <c r="B207" s="836"/>
      <c r="C207" s="836"/>
      <c r="D207" s="836"/>
      <c r="E207" s="836"/>
      <c r="F207" s="836"/>
      <c r="G207" s="836"/>
      <c r="H207" s="836"/>
      <c r="I207" s="836"/>
      <c r="J207" s="836"/>
      <c r="K207" s="836"/>
      <c r="L207" s="836"/>
      <c r="M207" s="836"/>
      <c r="N207" s="836"/>
      <c r="O207" s="836"/>
      <c r="P207" s="836"/>
      <c r="Q207" s="836"/>
      <c r="R207" s="836"/>
      <c r="S207" s="836"/>
      <c r="T207" s="836"/>
      <c r="U207" s="1899"/>
      <c r="V207" s="836"/>
      <c r="W207" s="836"/>
      <c r="X207" s="836"/>
      <c r="Y207" s="836"/>
      <c r="Z207" s="836"/>
      <c r="AA207" s="836"/>
      <c r="AB207" s="836"/>
      <c r="AC207" s="836"/>
      <c r="AD207" s="836"/>
      <c r="AE207" s="836"/>
      <c r="AF207" s="836"/>
      <c r="AG207" s="836"/>
      <c r="AH207" s="836"/>
      <c r="AI207" s="836"/>
      <c r="AJ207" s="836"/>
    </row>
    <row r="208">
      <c r="A208" s="1308"/>
      <c r="B208" s="836"/>
      <c r="C208" s="836"/>
      <c r="D208" s="836"/>
      <c r="E208" s="836"/>
      <c r="F208" s="836"/>
      <c r="G208" s="836"/>
      <c r="H208" s="836"/>
      <c r="I208" s="836"/>
      <c r="J208" s="836"/>
      <c r="K208" s="836"/>
      <c r="L208" s="836"/>
      <c r="M208" s="836"/>
      <c r="N208" s="836"/>
      <c r="O208" s="836"/>
      <c r="P208" s="836"/>
      <c r="Q208" s="836"/>
      <c r="R208" s="836"/>
      <c r="S208" s="836"/>
      <c r="T208" s="836"/>
      <c r="U208" s="1899"/>
      <c r="V208" s="836"/>
      <c r="W208" s="836"/>
      <c r="X208" s="836"/>
      <c r="Y208" s="836"/>
      <c r="Z208" s="836"/>
      <c r="AA208" s="836"/>
      <c r="AB208" s="836"/>
      <c r="AC208" s="836"/>
      <c r="AD208" s="836"/>
      <c r="AE208" s="836"/>
      <c r="AF208" s="836"/>
      <c r="AG208" s="836"/>
      <c r="AH208" s="836"/>
      <c r="AI208" s="836"/>
      <c r="AJ208" s="836"/>
    </row>
    <row r="209">
      <c r="A209" s="1308"/>
      <c r="B209" s="836"/>
      <c r="C209" s="836"/>
      <c r="D209" s="836"/>
      <c r="E209" s="836"/>
      <c r="F209" s="836"/>
      <c r="G209" s="836"/>
      <c r="H209" s="836"/>
      <c r="I209" s="836"/>
      <c r="J209" s="836"/>
      <c r="K209" s="836"/>
      <c r="L209" s="836"/>
      <c r="M209" s="836"/>
      <c r="N209" s="836"/>
      <c r="O209" s="836"/>
      <c r="P209" s="836"/>
      <c r="Q209" s="836"/>
      <c r="R209" s="836"/>
      <c r="S209" s="836"/>
      <c r="T209" s="836"/>
      <c r="U209" s="1899"/>
      <c r="V209" s="836"/>
      <c r="W209" s="836"/>
      <c r="X209" s="836"/>
      <c r="Y209" s="836"/>
      <c r="Z209" s="836"/>
      <c r="AA209" s="836"/>
      <c r="AB209" s="836"/>
      <c r="AC209" s="836"/>
      <c r="AD209" s="836"/>
      <c r="AE209" s="836"/>
      <c r="AF209" s="836"/>
      <c r="AG209" s="836"/>
      <c r="AH209" s="836"/>
      <c r="AI209" s="836"/>
      <c r="AJ209" s="836"/>
    </row>
    <row r="210">
      <c r="A210" s="1308"/>
      <c r="B210" s="836"/>
      <c r="C210" s="836"/>
      <c r="D210" s="836"/>
      <c r="E210" s="836"/>
      <c r="F210" s="836"/>
      <c r="G210" s="836"/>
      <c r="H210" s="836"/>
      <c r="I210" s="836"/>
      <c r="J210" s="836"/>
      <c r="K210" s="836"/>
      <c r="L210" s="836"/>
      <c r="M210" s="836"/>
      <c r="N210" s="836"/>
      <c r="O210" s="836"/>
      <c r="P210" s="836"/>
      <c r="Q210" s="836"/>
      <c r="R210" s="836"/>
      <c r="S210" s="836"/>
      <c r="T210" s="836"/>
      <c r="U210" s="1899"/>
      <c r="V210" s="836"/>
      <c r="W210" s="836"/>
      <c r="X210" s="836"/>
      <c r="Y210" s="836"/>
      <c r="Z210" s="836"/>
      <c r="AA210" s="836"/>
      <c r="AB210" s="836"/>
      <c r="AC210" s="836"/>
      <c r="AD210" s="836"/>
      <c r="AE210" s="836"/>
      <c r="AF210" s="836"/>
      <c r="AG210" s="836"/>
      <c r="AH210" s="836"/>
      <c r="AI210" s="836"/>
      <c r="AJ210" s="836"/>
    </row>
    <row r="211">
      <c r="A211" s="1308"/>
      <c r="B211" s="836"/>
      <c r="C211" s="836"/>
      <c r="D211" s="836"/>
      <c r="E211" s="836"/>
      <c r="F211" s="836"/>
      <c r="G211" s="836"/>
      <c r="H211" s="836"/>
      <c r="I211" s="836"/>
      <c r="J211" s="836"/>
      <c r="K211" s="836"/>
      <c r="L211" s="836"/>
      <c r="M211" s="836"/>
      <c r="N211" s="836"/>
      <c r="O211" s="836"/>
      <c r="P211" s="836"/>
      <c r="Q211" s="836"/>
      <c r="R211" s="836"/>
      <c r="S211" s="836"/>
      <c r="T211" s="836"/>
      <c r="U211" s="1899"/>
      <c r="V211" s="836"/>
      <c r="W211" s="836"/>
      <c r="X211" s="836"/>
      <c r="Y211" s="836"/>
      <c r="Z211" s="836"/>
      <c r="AA211" s="836"/>
      <c r="AB211" s="836"/>
      <c r="AC211" s="836"/>
      <c r="AD211" s="836"/>
      <c r="AE211" s="836"/>
      <c r="AF211" s="836"/>
      <c r="AG211" s="836"/>
      <c r="AH211" s="836"/>
      <c r="AI211" s="836"/>
      <c r="AJ211" s="836"/>
    </row>
    <row r="212">
      <c r="A212" s="1308"/>
      <c r="B212" s="836"/>
      <c r="C212" s="836"/>
      <c r="D212" s="836"/>
      <c r="E212" s="836"/>
      <c r="F212" s="836"/>
      <c r="G212" s="836"/>
      <c r="H212" s="836"/>
      <c r="I212" s="836"/>
      <c r="J212" s="836"/>
      <c r="K212" s="836"/>
      <c r="L212" s="836"/>
      <c r="M212" s="836"/>
      <c r="N212" s="836"/>
      <c r="O212" s="836"/>
      <c r="P212" s="836"/>
      <c r="Q212" s="836"/>
      <c r="R212" s="836"/>
      <c r="S212" s="836"/>
      <c r="T212" s="836"/>
      <c r="U212" s="1899"/>
      <c r="V212" s="836"/>
      <c r="W212" s="836"/>
      <c r="X212" s="836"/>
      <c r="Y212" s="836"/>
      <c r="Z212" s="836"/>
      <c r="AA212" s="836"/>
      <c r="AB212" s="836"/>
      <c r="AC212" s="836"/>
      <c r="AD212" s="836"/>
      <c r="AE212" s="836"/>
      <c r="AF212" s="836"/>
      <c r="AG212" s="836"/>
      <c r="AH212" s="836"/>
      <c r="AI212" s="836"/>
      <c r="AJ212" s="836"/>
    </row>
    <row r="213">
      <c r="A213" s="1308"/>
      <c r="B213" s="836"/>
      <c r="C213" s="836"/>
      <c r="D213" s="836"/>
      <c r="E213" s="836"/>
      <c r="F213" s="836"/>
      <c r="G213" s="836"/>
      <c r="H213" s="836"/>
      <c r="I213" s="836"/>
      <c r="J213" s="836"/>
      <c r="K213" s="836"/>
      <c r="L213" s="836"/>
      <c r="M213" s="836"/>
      <c r="N213" s="836"/>
      <c r="O213" s="836"/>
      <c r="P213" s="836"/>
      <c r="Q213" s="836"/>
      <c r="R213" s="836"/>
      <c r="S213" s="836"/>
      <c r="T213" s="836"/>
      <c r="U213" s="1899"/>
      <c r="V213" s="836"/>
      <c r="W213" s="836"/>
      <c r="X213" s="836"/>
      <c r="Y213" s="836"/>
      <c r="Z213" s="836"/>
      <c r="AA213" s="836"/>
      <c r="AB213" s="836"/>
      <c r="AC213" s="836"/>
      <c r="AD213" s="836"/>
      <c r="AE213" s="836"/>
      <c r="AF213" s="836"/>
      <c r="AG213" s="836"/>
      <c r="AH213" s="836"/>
      <c r="AI213" s="836"/>
      <c r="AJ213" s="836"/>
    </row>
    <row r="214">
      <c r="A214" s="1308"/>
      <c r="B214" s="836"/>
      <c r="C214" s="836"/>
      <c r="D214" s="836"/>
      <c r="E214" s="836"/>
      <c r="F214" s="836"/>
      <c r="G214" s="836"/>
      <c r="H214" s="836"/>
      <c r="I214" s="836"/>
      <c r="J214" s="836"/>
      <c r="K214" s="836"/>
      <c r="L214" s="836"/>
      <c r="M214" s="836"/>
      <c r="N214" s="836"/>
      <c r="O214" s="836"/>
      <c r="P214" s="836"/>
      <c r="Q214" s="836"/>
      <c r="R214" s="836"/>
      <c r="S214" s="836"/>
      <c r="T214" s="836"/>
      <c r="U214" s="1899"/>
      <c r="V214" s="836"/>
      <c r="W214" s="836"/>
      <c r="X214" s="836"/>
      <c r="Y214" s="836"/>
      <c r="Z214" s="836"/>
      <c r="AA214" s="836"/>
      <c r="AB214" s="836"/>
      <c r="AC214" s="836"/>
      <c r="AD214" s="836"/>
      <c r="AE214" s="836"/>
      <c r="AF214" s="836"/>
      <c r="AG214" s="836"/>
      <c r="AH214" s="836"/>
      <c r="AI214" s="836"/>
      <c r="AJ214" s="836"/>
    </row>
    <row r="215">
      <c r="A215" s="1308"/>
      <c r="B215" s="836"/>
      <c r="C215" s="836"/>
      <c r="D215" s="836"/>
      <c r="E215" s="836"/>
      <c r="F215" s="836"/>
      <c r="G215" s="836"/>
      <c r="H215" s="836"/>
      <c r="I215" s="836"/>
      <c r="J215" s="836"/>
      <c r="K215" s="836"/>
      <c r="L215" s="836"/>
      <c r="M215" s="836"/>
      <c r="N215" s="836"/>
      <c r="O215" s="836"/>
      <c r="P215" s="836"/>
      <c r="Q215" s="836"/>
      <c r="R215" s="836"/>
      <c r="S215" s="836"/>
      <c r="T215" s="836"/>
      <c r="U215" s="1899"/>
      <c r="V215" s="836"/>
      <c r="W215" s="836"/>
      <c r="X215" s="836"/>
      <c r="Y215" s="836"/>
      <c r="Z215" s="836"/>
      <c r="AA215" s="836"/>
      <c r="AB215" s="836"/>
      <c r="AC215" s="836"/>
      <c r="AD215" s="836"/>
      <c r="AE215" s="836"/>
      <c r="AF215" s="836"/>
      <c r="AG215" s="836"/>
      <c r="AH215" s="836"/>
      <c r="AI215" s="836"/>
      <c r="AJ215" s="836"/>
    </row>
    <row r="216">
      <c r="A216" s="1308"/>
      <c r="B216" s="836"/>
      <c r="C216" s="836"/>
      <c r="D216" s="836"/>
      <c r="E216" s="836"/>
      <c r="F216" s="836"/>
      <c r="G216" s="836"/>
      <c r="H216" s="836"/>
      <c r="I216" s="836"/>
      <c r="J216" s="836"/>
      <c r="K216" s="836"/>
      <c r="L216" s="836"/>
      <c r="M216" s="836"/>
      <c r="N216" s="836"/>
      <c r="O216" s="836"/>
      <c r="P216" s="836"/>
      <c r="Q216" s="836"/>
      <c r="R216" s="836"/>
      <c r="S216" s="836"/>
      <c r="T216" s="836"/>
      <c r="U216" s="1899"/>
      <c r="V216" s="836"/>
      <c r="W216" s="836"/>
      <c r="X216" s="836"/>
      <c r="Y216" s="836"/>
      <c r="Z216" s="836"/>
      <c r="AA216" s="836"/>
      <c r="AB216" s="836"/>
      <c r="AC216" s="836"/>
      <c r="AD216" s="836"/>
      <c r="AE216" s="836"/>
      <c r="AF216" s="836"/>
      <c r="AG216" s="836"/>
      <c r="AH216" s="836"/>
      <c r="AI216" s="836"/>
      <c r="AJ216" s="836"/>
    </row>
    <row r="217">
      <c r="A217" s="1308"/>
      <c r="B217" s="836"/>
      <c r="C217" s="836"/>
      <c r="D217" s="836"/>
      <c r="E217" s="836"/>
      <c r="F217" s="836"/>
      <c r="G217" s="836"/>
      <c r="H217" s="836"/>
      <c r="I217" s="836"/>
      <c r="J217" s="836"/>
      <c r="K217" s="836"/>
      <c r="L217" s="836"/>
      <c r="M217" s="836"/>
      <c r="N217" s="836"/>
      <c r="O217" s="836"/>
      <c r="P217" s="836"/>
      <c r="Q217" s="836"/>
      <c r="R217" s="836"/>
      <c r="S217" s="836"/>
      <c r="T217" s="836"/>
      <c r="U217" s="1899"/>
      <c r="V217" s="836"/>
      <c r="W217" s="836"/>
      <c r="X217" s="836"/>
      <c r="Y217" s="836"/>
      <c r="Z217" s="836"/>
      <c r="AA217" s="836"/>
      <c r="AB217" s="836"/>
      <c r="AC217" s="836"/>
      <c r="AD217" s="836"/>
      <c r="AE217" s="836"/>
      <c r="AF217" s="836"/>
      <c r="AG217" s="836"/>
      <c r="AH217" s="836"/>
      <c r="AI217" s="836"/>
      <c r="AJ217" s="836"/>
    </row>
    <row r="218">
      <c r="A218" s="1308"/>
      <c r="B218" s="836"/>
      <c r="C218" s="836"/>
      <c r="D218" s="836"/>
      <c r="E218" s="836"/>
      <c r="F218" s="836"/>
      <c r="G218" s="836"/>
      <c r="H218" s="836"/>
      <c r="I218" s="836"/>
      <c r="J218" s="836"/>
      <c r="K218" s="836"/>
      <c r="L218" s="836"/>
      <c r="M218" s="836"/>
      <c r="N218" s="836"/>
      <c r="O218" s="836"/>
      <c r="P218" s="836"/>
      <c r="Q218" s="836"/>
      <c r="R218" s="836"/>
      <c r="S218" s="836"/>
      <c r="T218" s="836"/>
      <c r="U218" s="1899"/>
      <c r="V218" s="836"/>
      <c r="W218" s="836"/>
      <c r="X218" s="836"/>
      <c r="Y218" s="836"/>
      <c r="Z218" s="836"/>
      <c r="AA218" s="836"/>
      <c r="AB218" s="836"/>
      <c r="AC218" s="836"/>
      <c r="AD218" s="836"/>
      <c r="AE218" s="836"/>
      <c r="AF218" s="836"/>
      <c r="AG218" s="836"/>
      <c r="AH218" s="836"/>
      <c r="AI218" s="836"/>
      <c r="AJ218" s="836"/>
    </row>
    <row r="219">
      <c r="A219" s="1308"/>
      <c r="B219" s="836"/>
      <c r="C219" s="836"/>
      <c r="D219" s="836"/>
      <c r="E219" s="836"/>
      <c r="F219" s="836"/>
      <c r="G219" s="836"/>
      <c r="H219" s="836"/>
      <c r="I219" s="836"/>
      <c r="J219" s="836"/>
      <c r="K219" s="836"/>
      <c r="L219" s="836"/>
      <c r="M219" s="836"/>
      <c r="N219" s="836"/>
      <c r="O219" s="836"/>
      <c r="P219" s="836"/>
      <c r="Q219" s="836"/>
      <c r="R219" s="836"/>
      <c r="S219" s="836"/>
      <c r="T219" s="836"/>
      <c r="U219" s="1899"/>
      <c r="V219" s="836"/>
      <c r="W219" s="836"/>
      <c r="X219" s="836"/>
      <c r="Y219" s="836"/>
      <c r="Z219" s="836"/>
      <c r="AA219" s="836"/>
      <c r="AB219" s="836"/>
      <c r="AC219" s="836"/>
      <c r="AD219" s="836"/>
      <c r="AE219" s="836"/>
      <c r="AF219" s="836"/>
      <c r="AG219" s="836"/>
      <c r="AH219" s="836"/>
      <c r="AI219" s="836"/>
      <c r="AJ219" s="836"/>
    </row>
    <row r="220">
      <c r="A220" s="1308"/>
      <c r="B220" s="836"/>
      <c r="C220" s="836"/>
      <c r="D220" s="836"/>
      <c r="E220" s="836"/>
      <c r="F220" s="836"/>
      <c r="G220" s="836"/>
      <c r="H220" s="836"/>
      <c r="I220" s="836"/>
      <c r="J220" s="836"/>
      <c r="K220" s="836"/>
      <c r="L220" s="836"/>
      <c r="M220" s="836"/>
      <c r="N220" s="836"/>
      <c r="O220" s="836"/>
      <c r="P220" s="836"/>
      <c r="Q220" s="836"/>
      <c r="R220" s="836"/>
      <c r="S220" s="836"/>
      <c r="T220" s="836"/>
      <c r="U220" s="1899"/>
      <c r="V220" s="836"/>
      <c r="W220" s="836"/>
      <c r="X220" s="836"/>
      <c r="Y220" s="836"/>
      <c r="Z220" s="836"/>
      <c r="AA220" s="836"/>
      <c r="AB220" s="836"/>
      <c r="AC220" s="836"/>
      <c r="AD220" s="836"/>
      <c r="AE220" s="836"/>
      <c r="AF220" s="836"/>
      <c r="AG220" s="836"/>
      <c r="AH220" s="836"/>
      <c r="AI220" s="836"/>
      <c r="AJ220" s="836"/>
    </row>
    <row r="221">
      <c r="A221" s="1308"/>
      <c r="B221" s="836"/>
      <c r="C221" s="836"/>
      <c r="D221" s="836"/>
      <c r="E221" s="836"/>
      <c r="F221" s="836"/>
      <c r="G221" s="836"/>
      <c r="H221" s="836"/>
      <c r="I221" s="836"/>
      <c r="J221" s="836"/>
      <c r="K221" s="836"/>
      <c r="L221" s="836"/>
      <c r="M221" s="836"/>
      <c r="N221" s="836"/>
      <c r="O221" s="836"/>
      <c r="P221" s="836"/>
      <c r="Q221" s="836"/>
      <c r="R221" s="836"/>
      <c r="S221" s="836"/>
      <c r="T221" s="836"/>
      <c r="U221" s="1899"/>
      <c r="V221" s="836"/>
      <c r="W221" s="836"/>
      <c r="X221" s="836"/>
      <c r="Y221" s="836"/>
      <c r="Z221" s="836"/>
      <c r="AA221" s="836"/>
      <c r="AB221" s="836"/>
      <c r="AC221" s="836"/>
      <c r="AD221" s="836"/>
      <c r="AE221" s="836"/>
      <c r="AF221" s="836"/>
      <c r="AG221" s="836"/>
      <c r="AH221" s="836"/>
      <c r="AI221" s="836"/>
      <c r="AJ221" s="836"/>
    </row>
    <row r="222">
      <c r="A222" s="1308"/>
      <c r="B222" s="836"/>
      <c r="C222" s="836"/>
      <c r="D222" s="836"/>
      <c r="E222" s="836"/>
      <c r="F222" s="836"/>
      <c r="G222" s="836"/>
      <c r="H222" s="836"/>
      <c r="I222" s="836"/>
      <c r="J222" s="836"/>
      <c r="K222" s="836"/>
      <c r="L222" s="836"/>
      <c r="M222" s="836"/>
      <c r="N222" s="836"/>
      <c r="O222" s="836"/>
      <c r="P222" s="836"/>
      <c r="Q222" s="836"/>
      <c r="R222" s="836"/>
      <c r="S222" s="836"/>
      <c r="T222" s="836"/>
      <c r="U222" s="1899"/>
      <c r="V222" s="836"/>
      <c r="W222" s="836"/>
      <c r="X222" s="836"/>
      <c r="Y222" s="836"/>
      <c r="Z222" s="836"/>
      <c r="AA222" s="836"/>
      <c r="AB222" s="836"/>
      <c r="AC222" s="836"/>
      <c r="AD222" s="836"/>
      <c r="AE222" s="836"/>
      <c r="AF222" s="836"/>
      <c r="AG222" s="836"/>
      <c r="AH222" s="836"/>
      <c r="AI222" s="836"/>
      <c r="AJ222" s="836"/>
    </row>
    <row r="223">
      <c r="A223" s="1308"/>
      <c r="B223" s="836"/>
      <c r="C223" s="836"/>
      <c r="D223" s="836"/>
      <c r="E223" s="836"/>
      <c r="F223" s="836"/>
      <c r="G223" s="836"/>
      <c r="H223" s="836"/>
      <c r="I223" s="836"/>
      <c r="J223" s="836"/>
      <c r="K223" s="836"/>
      <c r="L223" s="836"/>
      <c r="M223" s="836"/>
      <c r="N223" s="836"/>
      <c r="O223" s="836"/>
      <c r="P223" s="836"/>
      <c r="Q223" s="836"/>
      <c r="R223" s="836"/>
      <c r="S223" s="836"/>
      <c r="T223" s="836"/>
      <c r="U223" s="1899"/>
      <c r="V223" s="836"/>
      <c r="W223" s="836"/>
      <c r="X223" s="836"/>
      <c r="Y223" s="836"/>
      <c r="Z223" s="836"/>
      <c r="AA223" s="836"/>
      <c r="AB223" s="836"/>
      <c r="AC223" s="836"/>
      <c r="AD223" s="836"/>
      <c r="AE223" s="836"/>
      <c r="AF223" s="836"/>
      <c r="AG223" s="836"/>
      <c r="AH223" s="836"/>
      <c r="AI223" s="836"/>
      <c r="AJ223" s="836"/>
    </row>
    <row r="224">
      <c r="A224" s="1308"/>
      <c r="B224" s="836"/>
      <c r="C224" s="836"/>
      <c r="D224" s="836"/>
      <c r="E224" s="836"/>
      <c r="F224" s="836"/>
      <c r="G224" s="836"/>
      <c r="H224" s="836"/>
      <c r="I224" s="836"/>
      <c r="J224" s="836"/>
      <c r="K224" s="836"/>
      <c r="L224" s="836"/>
      <c r="M224" s="836"/>
      <c r="N224" s="836"/>
      <c r="O224" s="836"/>
      <c r="P224" s="836"/>
      <c r="Q224" s="836"/>
      <c r="R224" s="836"/>
      <c r="S224" s="836"/>
      <c r="T224" s="836"/>
      <c r="U224" s="1899"/>
      <c r="V224" s="836"/>
      <c r="W224" s="836"/>
      <c r="X224" s="836"/>
      <c r="Y224" s="836"/>
      <c r="Z224" s="836"/>
      <c r="AA224" s="836"/>
      <c r="AB224" s="836"/>
      <c r="AC224" s="836"/>
      <c r="AD224" s="836"/>
      <c r="AE224" s="836"/>
      <c r="AF224" s="836"/>
      <c r="AG224" s="836"/>
      <c r="AH224" s="836"/>
      <c r="AI224" s="836"/>
      <c r="AJ224" s="836"/>
    </row>
    <row r="225">
      <c r="A225" s="1308"/>
      <c r="B225" s="836"/>
      <c r="C225" s="836"/>
      <c r="D225" s="836"/>
      <c r="E225" s="836"/>
      <c r="F225" s="836"/>
      <c r="G225" s="836"/>
      <c r="H225" s="836"/>
      <c r="I225" s="836"/>
      <c r="J225" s="836"/>
      <c r="K225" s="836"/>
      <c r="L225" s="836"/>
      <c r="M225" s="836"/>
      <c r="N225" s="836"/>
      <c r="O225" s="836"/>
      <c r="P225" s="836"/>
      <c r="Q225" s="836"/>
      <c r="R225" s="836"/>
      <c r="S225" s="836"/>
      <c r="T225" s="836"/>
      <c r="U225" s="1899"/>
      <c r="V225" s="836"/>
      <c r="W225" s="836"/>
      <c r="X225" s="836"/>
      <c r="Y225" s="836"/>
      <c r="Z225" s="836"/>
      <c r="AA225" s="836"/>
      <c r="AB225" s="836"/>
      <c r="AC225" s="836"/>
      <c r="AD225" s="836"/>
      <c r="AE225" s="836"/>
      <c r="AF225" s="836"/>
      <c r="AG225" s="836"/>
      <c r="AH225" s="836"/>
      <c r="AI225" s="836"/>
      <c r="AJ225" s="836"/>
    </row>
    <row r="226">
      <c r="A226" s="1308"/>
      <c r="B226" s="836"/>
      <c r="C226" s="836"/>
      <c r="D226" s="836"/>
      <c r="E226" s="836"/>
      <c r="F226" s="836"/>
      <c r="G226" s="836"/>
      <c r="H226" s="836"/>
      <c r="I226" s="836"/>
      <c r="J226" s="836"/>
      <c r="K226" s="836"/>
      <c r="L226" s="836"/>
      <c r="M226" s="836"/>
      <c r="N226" s="836"/>
      <c r="O226" s="836"/>
      <c r="P226" s="836"/>
      <c r="Q226" s="836"/>
      <c r="R226" s="836"/>
      <c r="S226" s="836"/>
      <c r="T226" s="836"/>
      <c r="U226" s="1899"/>
      <c r="V226" s="836"/>
      <c r="W226" s="836"/>
      <c r="X226" s="836"/>
      <c r="Y226" s="836"/>
      <c r="Z226" s="836"/>
      <c r="AA226" s="836"/>
      <c r="AB226" s="836"/>
      <c r="AC226" s="836"/>
      <c r="AD226" s="836"/>
      <c r="AE226" s="836"/>
      <c r="AF226" s="836"/>
      <c r="AG226" s="836"/>
      <c r="AH226" s="836"/>
      <c r="AI226" s="836"/>
      <c r="AJ226" s="836"/>
    </row>
    <row r="227">
      <c r="A227" s="1308"/>
      <c r="B227" s="836"/>
      <c r="C227" s="836"/>
      <c r="D227" s="836"/>
      <c r="E227" s="836"/>
      <c r="F227" s="836"/>
      <c r="G227" s="836"/>
      <c r="H227" s="836"/>
      <c r="I227" s="836"/>
      <c r="J227" s="836"/>
      <c r="K227" s="836"/>
      <c r="L227" s="836"/>
      <c r="M227" s="836"/>
      <c r="N227" s="836"/>
      <c r="O227" s="836"/>
      <c r="P227" s="836"/>
      <c r="Q227" s="836"/>
      <c r="R227" s="836"/>
      <c r="S227" s="836"/>
      <c r="T227" s="836"/>
      <c r="U227" s="1899"/>
      <c r="V227" s="836"/>
      <c r="W227" s="836"/>
      <c r="X227" s="836"/>
      <c r="Y227" s="836"/>
      <c r="Z227" s="836"/>
      <c r="AA227" s="836"/>
      <c r="AB227" s="836"/>
      <c r="AC227" s="836"/>
      <c r="AD227" s="836"/>
      <c r="AE227" s="836"/>
      <c r="AF227" s="836"/>
      <c r="AG227" s="836"/>
      <c r="AH227" s="836"/>
      <c r="AI227" s="836"/>
      <c r="AJ227" s="836"/>
    </row>
    <row r="228">
      <c r="A228" s="1308"/>
      <c r="B228" s="836"/>
      <c r="C228" s="836"/>
      <c r="D228" s="836"/>
      <c r="E228" s="836"/>
      <c r="F228" s="836"/>
      <c r="G228" s="836"/>
      <c r="H228" s="836"/>
      <c r="I228" s="836"/>
      <c r="J228" s="836"/>
      <c r="K228" s="836"/>
      <c r="L228" s="836"/>
      <c r="M228" s="836"/>
      <c r="N228" s="836"/>
      <c r="O228" s="836"/>
      <c r="P228" s="836"/>
      <c r="Q228" s="836"/>
      <c r="R228" s="836"/>
      <c r="S228" s="836"/>
      <c r="T228" s="836"/>
      <c r="U228" s="1899"/>
      <c r="V228" s="836"/>
      <c r="W228" s="836"/>
      <c r="X228" s="836"/>
      <c r="Y228" s="836"/>
      <c r="Z228" s="836"/>
      <c r="AA228" s="836"/>
      <c r="AB228" s="836"/>
      <c r="AC228" s="836"/>
      <c r="AD228" s="836"/>
      <c r="AE228" s="836"/>
      <c r="AF228" s="836"/>
      <c r="AG228" s="836"/>
      <c r="AH228" s="836"/>
      <c r="AI228" s="836"/>
      <c r="AJ228" s="836"/>
    </row>
    <row r="229">
      <c r="A229" s="1308"/>
      <c r="B229" s="836"/>
      <c r="C229" s="836"/>
      <c r="D229" s="836"/>
      <c r="E229" s="836"/>
      <c r="F229" s="836"/>
      <c r="G229" s="836"/>
      <c r="H229" s="836"/>
      <c r="I229" s="836"/>
      <c r="J229" s="836"/>
      <c r="K229" s="836"/>
      <c r="L229" s="836"/>
      <c r="M229" s="836"/>
      <c r="N229" s="836"/>
      <c r="O229" s="836"/>
      <c r="P229" s="836"/>
      <c r="Q229" s="836"/>
      <c r="R229" s="836"/>
      <c r="S229" s="836"/>
      <c r="T229" s="836"/>
      <c r="U229" s="1899"/>
      <c r="V229" s="836"/>
      <c r="W229" s="836"/>
      <c r="X229" s="836"/>
      <c r="Y229" s="836"/>
      <c r="Z229" s="836"/>
      <c r="AA229" s="836"/>
      <c r="AB229" s="836"/>
      <c r="AC229" s="836"/>
      <c r="AD229" s="836"/>
      <c r="AE229" s="836"/>
      <c r="AF229" s="836"/>
      <c r="AG229" s="836"/>
      <c r="AH229" s="836"/>
      <c r="AI229" s="836"/>
      <c r="AJ229" s="836"/>
    </row>
    <row r="230">
      <c r="A230" s="1308"/>
      <c r="B230" s="836"/>
      <c r="C230" s="836"/>
      <c r="D230" s="836"/>
      <c r="E230" s="836"/>
      <c r="F230" s="836"/>
      <c r="G230" s="836"/>
      <c r="H230" s="836"/>
      <c r="I230" s="836"/>
      <c r="J230" s="836"/>
      <c r="K230" s="836"/>
      <c r="L230" s="836"/>
      <c r="M230" s="836"/>
      <c r="N230" s="836"/>
      <c r="O230" s="836"/>
      <c r="P230" s="836"/>
      <c r="Q230" s="836"/>
      <c r="R230" s="836"/>
      <c r="S230" s="836"/>
      <c r="T230" s="836"/>
      <c r="U230" s="1899"/>
      <c r="V230" s="836"/>
      <c r="W230" s="836"/>
      <c r="X230" s="836"/>
      <c r="Y230" s="836"/>
      <c r="Z230" s="836"/>
      <c r="AA230" s="836"/>
      <c r="AB230" s="836"/>
      <c r="AC230" s="836"/>
      <c r="AD230" s="836"/>
      <c r="AE230" s="836"/>
      <c r="AF230" s="836"/>
      <c r="AG230" s="836"/>
      <c r="AH230" s="836"/>
      <c r="AI230" s="836"/>
      <c r="AJ230" s="836"/>
    </row>
    <row r="231">
      <c r="A231" s="1308"/>
      <c r="B231" s="836"/>
      <c r="C231" s="836"/>
      <c r="D231" s="836"/>
      <c r="E231" s="836"/>
      <c r="F231" s="836"/>
      <c r="G231" s="836"/>
      <c r="H231" s="836"/>
      <c r="I231" s="836"/>
      <c r="J231" s="836"/>
      <c r="K231" s="836"/>
      <c r="L231" s="836"/>
      <c r="M231" s="836"/>
      <c r="N231" s="836"/>
      <c r="O231" s="836"/>
      <c r="P231" s="836"/>
      <c r="Q231" s="836"/>
      <c r="R231" s="836"/>
      <c r="S231" s="836"/>
      <c r="T231" s="836"/>
      <c r="U231" s="1899"/>
      <c r="V231" s="836"/>
      <c r="W231" s="836"/>
      <c r="X231" s="836"/>
      <c r="Y231" s="836"/>
      <c r="Z231" s="836"/>
      <c r="AA231" s="836"/>
      <c r="AB231" s="836"/>
      <c r="AC231" s="836"/>
      <c r="AD231" s="836"/>
      <c r="AE231" s="836"/>
      <c r="AF231" s="836"/>
      <c r="AG231" s="836"/>
      <c r="AH231" s="836"/>
      <c r="AI231" s="836"/>
      <c r="AJ231" s="836"/>
    </row>
    <row r="232">
      <c r="A232" s="1308"/>
      <c r="B232" s="836"/>
      <c r="C232" s="836"/>
      <c r="D232" s="836"/>
      <c r="E232" s="836"/>
      <c r="F232" s="836"/>
      <c r="G232" s="836"/>
      <c r="H232" s="836"/>
      <c r="I232" s="836"/>
      <c r="J232" s="836"/>
      <c r="K232" s="836"/>
      <c r="L232" s="836"/>
      <c r="M232" s="836"/>
      <c r="N232" s="836"/>
      <c r="O232" s="836"/>
      <c r="P232" s="836"/>
      <c r="Q232" s="836"/>
      <c r="R232" s="836"/>
      <c r="S232" s="836"/>
      <c r="T232" s="836"/>
      <c r="U232" s="1899"/>
      <c r="V232" s="836"/>
      <c r="W232" s="836"/>
      <c r="X232" s="836"/>
      <c r="Y232" s="836"/>
      <c r="Z232" s="836"/>
      <c r="AA232" s="836"/>
      <c r="AB232" s="836"/>
      <c r="AC232" s="836"/>
      <c r="AD232" s="836"/>
      <c r="AE232" s="836"/>
      <c r="AF232" s="836"/>
      <c r="AG232" s="836"/>
      <c r="AH232" s="836"/>
      <c r="AI232" s="836"/>
      <c r="AJ232" s="836"/>
    </row>
    <row r="233">
      <c r="A233" s="1308"/>
      <c r="B233" s="836"/>
      <c r="C233" s="836"/>
      <c r="D233" s="836"/>
      <c r="E233" s="836"/>
      <c r="F233" s="836"/>
      <c r="G233" s="836"/>
      <c r="H233" s="836"/>
      <c r="I233" s="836"/>
      <c r="J233" s="836"/>
      <c r="K233" s="836"/>
      <c r="L233" s="836"/>
      <c r="M233" s="836"/>
      <c r="N233" s="836"/>
      <c r="O233" s="836"/>
      <c r="P233" s="836"/>
      <c r="Q233" s="836"/>
      <c r="R233" s="836"/>
      <c r="S233" s="836"/>
      <c r="T233" s="836"/>
      <c r="U233" s="1899"/>
      <c r="V233" s="836"/>
      <c r="W233" s="836"/>
      <c r="X233" s="836"/>
      <c r="Y233" s="836"/>
      <c r="Z233" s="836"/>
      <c r="AA233" s="836"/>
      <c r="AB233" s="836"/>
      <c r="AC233" s="836"/>
      <c r="AD233" s="836"/>
      <c r="AE233" s="836"/>
      <c r="AF233" s="836"/>
      <c r="AG233" s="836"/>
      <c r="AH233" s="836"/>
      <c r="AI233" s="836"/>
      <c r="AJ233" s="836"/>
    </row>
    <row r="234">
      <c r="A234" s="1308"/>
      <c r="B234" s="836"/>
      <c r="C234" s="836"/>
      <c r="D234" s="836"/>
      <c r="E234" s="836"/>
      <c r="F234" s="836"/>
      <c r="G234" s="836"/>
      <c r="H234" s="836"/>
      <c r="I234" s="836"/>
      <c r="J234" s="836"/>
      <c r="K234" s="836"/>
      <c r="L234" s="836"/>
      <c r="M234" s="836"/>
      <c r="N234" s="836"/>
      <c r="O234" s="836"/>
      <c r="P234" s="836"/>
      <c r="Q234" s="836"/>
      <c r="R234" s="836"/>
      <c r="S234" s="836"/>
      <c r="T234" s="836"/>
      <c r="U234" s="1899"/>
      <c r="V234" s="836"/>
      <c r="W234" s="836"/>
      <c r="X234" s="836"/>
      <c r="Y234" s="836"/>
      <c r="Z234" s="836"/>
      <c r="AA234" s="836"/>
      <c r="AB234" s="836"/>
      <c r="AC234" s="836"/>
      <c r="AD234" s="836"/>
      <c r="AE234" s="836"/>
      <c r="AF234" s="836"/>
      <c r="AG234" s="836"/>
      <c r="AH234" s="836"/>
      <c r="AI234" s="836"/>
      <c r="AJ234" s="836"/>
    </row>
    <row r="235">
      <c r="A235" s="1308"/>
      <c r="B235" s="836"/>
      <c r="C235" s="836"/>
      <c r="D235" s="836"/>
      <c r="E235" s="836"/>
      <c r="F235" s="836"/>
      <c r="G235" s="836"/>
      <c r="H235" s="836"/>
      <c r="I235" s="836"/>
      <c r="J235" s="836"/>
      <c r="K235" s="836"/>
      <c r="L235" s="836"/>
      <c r="M235" s="836"/>
      <c r="N235" s="836"/>
      <c r="O235" s="836"/>
      <c r="P235" s="836"/>
      <c r="Q235" s="836"/>
      <c r="R235" s="836"/>
      <c r="S235" s="836"/>
      <c r="T235" s="836"/>
      <c r="U235" s="1899"/>
      <c r="V235" s="836"/>
      <c r="W235" s="836"/>
      <c r="X235" s="836"/>
      <c r="Y235" s="836"/>
      <c r="Z235" s="836"/>
      <c r="AA235" s="836"/>
      <c r="AB235" s="836"/>
      <c r="AC235" s="836"/>
      <c r="AD235" s="836"/>
      <c r="AE235" s="836"/>
      <c r="AF235" s="836"/>
      <c r="AG235" s="836"/>
      <c r="AH235" s="836"/>
      <c r="AI235" s="836"/>
      <c r="AJ235" s="836"/>
    </row>
    <row r="236">
      <c r="A236" s="1308"/>
      <c r="B236" s="836"/>
      <c r="C236" s="836"/>
      <c r="D236" s="836"/>
      <c r="E236" s="836"/>
      <c r="F236" s="836"/>
      <c r="G236" s="836"/>
      <c r="H236" s="836"/>
      <c r="I236" s="836"/>
      <c r="J236" s="836"/>
      <c r="K236" s="836"/>
      <c r="L236" s="836"/>
      <c r="M236" s="836"/>
      <c r="N236" s="836"/>
      <c r="O236" s="836"/>
      <c r="P236" s="836"/>
      <c r="Q236" s="836"/>
      <c r="R236" s="836"/>
      <c r="S236" s="836"/>
      <c r="T236" s="836"/>
      <c r="U236" s="1899"/>
      <c r="V236" s="836"/>
      <c r="W236" s="836"/>
      <c r="X236" s="836"/>
      <c r="Y236" s="836"/>
      <c r="Z236" s="836"/>
      <c r="AA236" s="836"/>
      <c r="AB236" s="836"/>
      <c r="AC236" s="836"/>
      <c r="AD236" s="836"/>
      <c r="AE236" s="836"/>
      <c r="AF236" s="836"/>
      <c r="AG236" s="836"/>
      <c r="AH236" s="836"/>
      <c r="AI236" s="836"/>
      <c r="AJ236" s="836"/>
    </row>
    <row r="237">
      <c r="A237" s="1308"/>
      <c r="B237" s="836"/>
      <c r="C237" s="836"/>
      <c r="D237" s="836"/>
      <c r="E237" s="836"/>
      <c r="F237" s="836"/>
      <c r="G237" s="836"/>
      <c r="H237" s="836"/>
      <c r="I237" s="836"/>
      <c r="J237" s="836"/>
      <c r="K237" s="836"/>
      <c r="L237" s="836"/>
      <c r="M237" s="836"/>
      <c r="N237" s="836"/>
      <c r="O237" s="836"/>
      <c r="P237" s="836"/>
      <c r="Q237" s="836"/>
      <c r="R237" s="836"/>
      <c r="S237" s="836"/>
      <c r="T237" s="836"/>
      <c r="U237" s="1899"/>
      <c r="V237" s="836"/>
      <c r="W237" s="836"/>
      <c r="X237" s="836"/>
      <c r="Y237" s="836"/>
      <c r="Z237" s="836"/>
      <c r="AA237" s="836"/>
      <c r="AB237" s="836"/>
      <c r="AC237" s="836"/>
      <c r="AD237" s="836"/>
      <c r="AE237" s="836"/>
      <c r="AF237" s="836"/>
      <c r="AG237" s="836"/>
      <c r="AH237" s="836"/>
      <c r="AI237" s="836"/>
      <c r="AJ237" s="836"/>
    </row>
    <row r="238">
      <c r="A238" s="1308"/>
      <c r="B238" s="836"/>
      <c r="C238" s="836"/>
      <c r="D238" s="836"/>
      <c r="E238" s="836"/>
      <c r="F238" s="836"/>
      <c r="G238" s="836"/>
      <c r="H238" s="836"/>
      <c r="I238" s="836"/>
      <c r="J238" s="836"/>
      <c r="K238" s="836"/>
      <c r="L238" s="836"/>
      <c r="M238" s="836"/>
      <c r="N238" s="836"/>
      <c r="O238" s="836"/>
      <c r="P238" s="836"/>
      <c r="Q238" s="836"/>
      <c r="R238" s="836"/>
      <c r="S238" s="836"/>
      <c r="T238" s="836"/>
      <c r="U238" s="1899"/>
      <c r="V238" s="836"/>
      <c r="W238" s="836"/>
      <c r="X238" s="836"/>
      <c r="Y238" s="836"/>
      <c r="Z238" s="836"/>
      <c r="AA238" s="836"/>
      <c r="AB238" s="836"/>
      <c r="AC238" s="836"/>
      <c r="AD238" s="836"/>
      <c r="AE238" s="836"/>
      <c r="AF238" s="836"/>
      <c r="AG238" s="836"/>
      <c r="AH238" s="836"/>
      <c r="AI238" s="836"/>
      <c r="AJ238" s="836"/>
    </row>
    <row r="239">
      <c r="A239" s="1308"/>
      <c r="B239" s="836"/>
      <c r="C239" s="836"/>
      <c r="D239" s="836"/>
      <c r="E239" s="836"/>
      <c r="F239" s="836"/>
      <c r="G239" s="836"/>
      <c r="H239" s="836"/>
      <c r="I239" s="836"/>
      <c r="J239" s="836"/>
      <c r="K239" s="836"/>
      <c r="L239" s="836"/>
      <c r="M239" s="836"/>
      <c r="N239" s="836"/>
      <c r="O239" s="836"/>
      <c r="P239" s="836"/>
      <c r="Q239" s="836"/>
      <c r="R239" s="836"/>
      <c r="S239" s="836"/>
      <c r="T239" s="836"/>
      <c r="U239" s="1899"/>
      <c r="V239" s="836"/>
      <c r="W239" s="836"/>
      <c r="X239" s="836"/>
      <c r="Y239" s="836"/>
      <c r="Z239" s="836"/>
      <c r="AA239" s="836"/>
      <c r="AB239" s="836"/>
      <c r="AC239" s="836"/>
      <c r="AD239" s="836"/>
      <c r="AE239" s="836"/>
      <c r="AF239" s="836"/>
      <c r="AG239" s="836"/>
      <c r="AH239" s="836"/>
      <c r="AI239" s="836"/>
      <c r="AJ239" s="836"/>
    </row>
    <row r="240">
      <c r="A240" s="1308"/>
      <c r="B240" s="836"/>
      <c r="C240" s="836"/>
      <c r="D240" s="836"/>
      <c r="E240" s="836"/>
      <c r="F240" s="836"/>
      <c r="G240" s="836"/>
      <c r="H240" s="836"/>
      <c r="I240" s="836"/>
      <c r="J240" s="836"/>
      <c r="K240" s="836"/>
      <c r="L240" s="836"/>
      <c r="M240" s="836"/>
      <c r="N240" s="836"/>
      <c r="O240" s="836"/>
      <c r="P240" s="836"/>
      <c r="Q240" s="836"/>
      <c r="R240" s="836"/>
      <c r="S240" s="836"/>
      <c r="T240" s="836"/>
      <c r="U240" s="1899"/>
      <c r="V240" s="836"/>
      <c r="W240" s="836"/>
      <c r="X240" s="836"/>
      <c r="Y240" s="836"/>
      <c r="Z240" s="836"/>
      <c r="AA240" s="836"/>
      <c r="AB240" s="836"/>
      <c r="AC240" s="836"/>
      <c r="AD240" s="836"/>
      <c r="AE240" s="836"/>
      <c r="AF240" s="836"/>
      <c r="AG240" s="836"/>
      <c r="AH240" s="836"/>
      <c r="AI240" s="836"/>
      <c r="AJ240" s="836"/>
    </row>
    <row r="241">
      <c r="A241" s="1308"/>
      <c r="B241" s="836"/>
      <c r="C241" s="836"/>
      <c r="D241" s="836"/>
      <c r="E241" s="836"/>
      <c r="F241" s="836"/>
      <c r="G241" s="836"/>
      <c r="H241" s="836"/>
      <c r="I241" s="836"/>
      <c r="J241" s="836"/>
      <c r="K241" s="836"/>
      <c r="L241" s="836"/>
      <c r="M241" s="836"/>
      <c r="N241" s="836"/>
      <c r="O241" s="836"/>
      <c r="P241" s="836"/>
      <c r="Q241" s="836"/>
      <c r="R241" s="836"/>
      <c r="S241" s="836"/>
      <c r="T241" s="836"/>
      <c r="U241" s="1899"/>
      <c r="V241" s="836"/>
      <c r="W241" s="836"/>
      <c r="X241" s="836"/>
      <c r="Y241" s="836"/>
      <c r="Z241" s="836"/>
      <c r="AA241" s="836"/>
      <c r="AB241" s="836"/>
      <c r="AC241" s="836"/>
      <c r="AD241" s="836"/>
      <c r="AE241" s="836"/>
      <c r="AF241" s="836"/>
      <c r="AG241" s="836"/>
      <c r="AH241" s="836"/>
      <c r="AI241" s="836"/>
      <c r="AJ241" s="836"/>
    </row>
    <row r="242">
      <c r="A242" s="1308"/>
      <c r="B242" s="836"/>
      <c r="C242" s="836"/>
      <c r="D242" s="836"/>
      <c r="E242" s="836"/>
      <c r="F242" s="836"/>
      <c r="G242" s="836"/>
      <c r="H242" s="836"/>
      <c r="I242" s="836"/>
      <c r="J242" s="836"/>
      <c r="K242" s="836"/>
      <c r="L242" s="836"/>
      <c r="M242" s="836"/>
      <c r="N242" s="836"/>
      <c r="O242" s="836"/>
      <c r="P242" s="836"/>
      <c r="Q242" s="836"/>
      <c r="R242" s="836"/>
      <c r="S242" s="836"/>
      <c r="T242" s="836"/>
      <c r="U242" s="1899"/>
      <c r="V242" s="836"/>
      <c r="W242" s="836"/>
      <c r="X242" s="836"/>
      <c r="Y242" s="836"/>
      <c r="Z242" s="836"/>
      <c r="AA242" s="836"/>
      <c r="AB242" s="836"/>
      <c r="AC242" s="836"/>
      <c r="AD242" s="836"/>
      <c r="AE242" s="836"/>
      <c r="AF242" s="836"/>
      <c r="AG242" s="836"/>
      <c r="AH242" s="836"/>
      <c r="AI242" s="836"/>
      <c r="AJ242" s="836"/>
    </row>
    <row r="243">
      <c r="A243" s="1308"/>
      <c r="B243" s="836"/>
      <c r="C243" s="836"/>
      <c r="D243" s="836"/>
      <c r="E243" s="836"/>
      <c r="F243" s="836"/>
      <c r="G243" s="836"/>
      <c r="H243" s="836"/>
      <c r="I243" s="836"/>
      <c r="J243" s="836"/>
      <c r="K243" s="836"/>
      <c r="L243" s="836"/>
      <c r="M243" s="836"/>
      <c r="N243" s="836"/>
      <c r="O243" s="836"/>
      <c r="P243" s="836"/>
      <c r="Q243" s="836"/>
      <c r="R243" s="836"/>
      <c r="S243" s="836"/>
      <c r="T243" s="836"/>
      <c r="U243" s="1899"/>
      <c r="V243" s="836"/>
      <c r="W243" s="836"/>
      <c r="X243" s="836"/>
      <c r="Y243" s="836"/>
      <c r="Z243" s="836"/>
      <c r="AA243" s="836"/>
      <c r="AB243" s="836"/>
      <c r="AC243" s="836"/>
      <c r="AD243" s="836"/>
      <c r="AE243" s="836"/>
      <c r="AF243" s="836"/>
      <c r="AG243" s="836"/>
      <c r="AH243" s="836"/>
      <c r="AI243" s="836"/>
      <c r="AJ243" s="836"/>
    </row>
    <row r="244">
      <c r="A244" s="1308"/>
      <c r="B244" s="836"/>
      <c r="C244" s="836"/>
      <c r="D244" s="836"/>
      <c r="E244" s="836"/>
      <c r="F244" s="836"/>
      <c r="G244" s="836"/>
      <c r="H244" s="836"/>
      <c r="I244" s="836"/>
      <c r="J244" s="836"/>
      <c r="K244" s="836"/>
      <c r="L244" s="836"/>
      <c r="M244" s="836"/>
      <c r="N244" s="836"/>
      <c r="O244" s="836"/>
      <c r="P244" s="836"/>
      <c r="Q244" s="836"/>
      <c r="R244" s="836"/>
      <c r="S244" s="836"/>
      <c r="T244" s="836"/>
      <c r="U244" s="1899"/>
      <c r="V244" s="836"/>
      <c r="W244" s="836"/>
      <c r="X244" s="836"/>
      <c r="Y244" s="836"/>
      <c r="Z244" s="836"/>
      <c r="AA244" s="836"/>
      <c r="AB244" s="836"/>
      <c r="AC244" s="836"/>
      <c r="AD244" s="836"/>
      <c r="AE244" s="836"/>
      <c r="AF244" s="836"/>
      <c r="AG244" s="836"/>
      <c r="AH244" s="836"/>
      <c r="AI244" s="836"/>
      <c r="AJ244" s="836"/>
    </row>
    <row r="245">
      <c r="A245" s="1308"/>
      <c r="B245" s="836"/>
      <c r="C245" s="836"/>
      <c r="D245" s="836"/>
      <c r="E245" s="836"/>
      <c r="F245" s="836"/>
      <c r="G245" s="836"/>
      <c r="H245" s="836"/>
      <c r="I245" s="836"/>
      <c r="J245" s="836"/>
      <c r="K245" s="836"/>
      <c r="L245" s="836"/>
      <c r="M245" s="836"/>
      <c r="N245" s="836"/>
      <c r="O245" s="836"/>
      <c r="P245" s="836"/>
      <c r="Q245" s="836"/>
      <c r="R245" s="836"/>
      <c r="S245" s="836"/>
      <c r="T245" s="836"/>
      <c r="U245" s="1899"/>
      <c r="V245" s="836"/>
      <c r="W245" s="836"/>
      <c r="X245" s="836"/>
      <c r="Y245" s="836"/>
      <c r="Z245" s="836"/>
      <c r="AA245" s="836"/>
      <c r="AB245" s="836"/>
      <c r="AC245" s="836"/>
      <c r="AD245" s="836"/>
      <c r="AE245" s="836"/>
      <c r="AF245" s="836"/>
      <c r="AG245" s="836"/>
      <c r="AH245" s="836"/>
      <c r="AI245" s="836"/>
      <c r="AJ245" s="836"/>
    </row>
    <row r="246">
      <c r="A246" s="1308"/>
      <c r="B246" s="836"/>
      <c r="C246" s="836"/>
      <c r="D246" s="836"/>
      <c r="E246" s="836"/>
      <c r="F246" s="836"/>
      <c r="G246" s="836"/>
      <c r="H246" s="836"/>
      <c r="I246" s="836"/>
      <c r="J246" s="836"/>
      <c r="K246" s="836"/>
      <c r="L246" s="836"/>
      <c r="M246" s="836"/>
      <c r="N246" s="836"/>
      <c r="O246" s="836"/>
      <c r="P246" s="836"/>
      <c r="Q246" s="836"/>
      <c r="R246" s="836"/>
      <c r="S246" s="836"/>
      <c r="T246" s="836"/>
      <c r="U246" s="1899"/>
      <c r="V246" s="836"/>
      <c r="W246" s="836"/>
      <c r="X246" s="836"/>
      <c r="Y246" s="836"/>
      <c r="Z246" s="836"/>
      <c r="AA246" s="836"/>
      <c r="AB246" s="836"/>
      <c r="AC246" s="836"/>
      <c r="AD246" s="836"/>
      <c r="AE246" s="836"/>
      <c r="AF246" s="836"/>
      <c r="AG246" s="836"/>
      <c r="AH246" s="836"/>
      <c r="AI246" s="836"/>
      <c r="AJ246" s="836"/>
    </row>
    <row r="247">
      <c r="A247" s="1308"/>
      <c r="B247" s="836"/>
      <c r="C247" s="836"/>
      <c r="D247" s="836"/>
      <c r="E247" s="836"/>
      <c r="F247" s="836"/>
      <c r="G247" s="836"/>
      <c r="H247" s="836"/>
      <c r="I247" s="836"/>
      <c r="J247" s="836"/>
      <c r="K247" s="836"/>
      <c r="L247" s="836"/>
      <c r="M247" s="836"/>
      <c r="N247" s="836"/>
      <c r="O247" s="836"/>
      <c r="P247" s="836"/>
      <c r="Q247" s="836"/>
      <c r="R247" s="836"/>
      <c r="S247" s="836"/>
      <c r="T247" s="836"/>
      <c r="U247" s="1899"/>
      <c r="V247" s="836"/>
      <c r="W247" s="836"/>
      <c r="X247" s="836"/>
      <c r="Y247" s="836"/>
      <c r="Z247" s="836"/>
      <c r="AA247" s="836"/>
      <c r="AB247" s="836"/>
      <c r="AC247" s="836"/>
      <c r="AD247" s="836"/>
      <c r="AE247" s="836"/>
      <c r="AF247" s="836"/>
      <c r="AG247" s="836"/>
      <c r="AH247" s="836"/>
      <c r="AI247" s="836"/>
      <c r="AJ247" s="836"/>
    </row>
    <row r="248">
      <c r="A248" s="1308"/>
      <c r="B248" s="836"/>
      <c r="C248" s="836"/>
      <c r="D248" s="836"/>
      <c r="E248" s="836"/>
      <c r="F248" s="836"/>
      <c r="G248" s="836"/>
      <c r="H248" s="836"/>
      <c r="I248" s="836"/>
      <c r="J248" s="836"/>
      <c r="K248" s="836"/>
      <c r="L248" s="836"/>
      <c r="M248" s="836"/>
      <c r="N248" s="836"/>
      <c r="O248" s="836"/>
      <c r="P248" s="836"/>
      <c r="Q248" s="836"/>
      <c r="R248" s="836"/>
      <c r="S248" s="836"/>
      <c r="T248" s="836"/>
      <c r="U248" s="1899"/>
      <c r="V248" s="836"/>
      <c r="W248" s="836"/>
      <c r="X248" s="836"/>
      <c r="Y248" s="836"/>
      <c r="Z248" s="836"/>
      <c r="AA248" s="836"/>
      <c r="AB248" s="836"/>
      <c r="AC248" s="836"/>
      <c r="AD248" s="836"/>
      <c r="AE248" s="836"/>
      <c r="AF248" s="836"/>
      <c r="AG248" s="836"/>
      <c r="AH248" s="836"/>
      <c r="AI248" s="836"/>
      <c r="AJ248" s="836"/>
    </row>
    <row r="249">
      <c r="A249" s="1308"/>
      <c r="B249" s="836"/>
      <c r="C249" s="836"/>
      <c r="D249" s="836"/>
      <c r="E249" s="836"/>
      <c r="F249" s="836"/>
      <c r="G249" s="836"/>
      <c r="H249" s="836"/>
      <c r="I249" s="836"/>
      <c r="J249" s="836"/>
      <c r="K249" s="836"/>
      <c r="L249" s="836"/>
      <c r="M249" s="836"/>
      <c r="N249" s="836"/>
      <c r="O249" s="836"/>
      <c r="P249" s="836"/>
      <c r="Q249" s="836"/>
      <c r="R249" s="836"/>
      <c r="S249" s="836"/>
      <c r="T249" s="836"/>
      <c r="U249" s="1899"/>
      <c r="V249" s="836"/>
      <c r="W249" s="836"/>
      <c r="X249" s="836"/>
      <c r="Y249" s="836"/>
      <c r="Z249" s="836"/>
      <c r="AA249" s="836"/>
      <c r="AB249" s="836"/>
      <c r="AC249" s="836"/>
      <c r="AD249" s="836"/>
      <c r="AE249" s="836"/>
      <c r="AF249" s="836"/>
      <c r="AG249" s="836"/>
      <c r="AH249" s="836"/>
      <c r="AI249" s="836"/>
      <c r="AJ249" s="836"/>
    </row>
    <row r="250">
      <c r="A250" s="1308"/>
      <c r="B250" s="836"/>
      <c r="C250" s="836"/>
      <c r="D250" s="836"/>
      <c r="E250" s="836"/>
      <c r="F250" s="836"/>
      <c r="G250" s="836"/>
      <c r="H250" s="836"/>
      <c r="I250" s="836"/>
      <c r="J250" s="836"/>
      <c r="K250" s="836"/>
      <c r="L250" s="836"/>
      <c r="M250" s="836"/>
      <c r="N250" s="836"/>
      <c r="O250" s="836"/>
      <c r="P250" s="836"/>
      <c r="Q250" s="836"/>
      <c r="R250" s="836"/>
      <c r="S250" s="836"/>
      <c r="T250" s="836"/>
      <c r="U250" s="1899"/>
      <c r="V250" s="836"/>
      <c r="W250" s="836"/>
      <c r="X250" s="836"/>
      <c r="Y250" s="836"/>
      <c r="Z250" s="836"/>
      <c r="AA250" s="836"/>
      <c r="AB250" s="836"/>
      <c r="AC250" s="836"/>
      <c r="AD250" s="836"/>
      <c r="AE250" s="836"/>
      <c r="AF250" s="836"/>
      <c r="AG250" s="836"/>
      <c r="AH250" s="836"/>
      <c r="AI250" s="836"/>
      <c r="AJ250" s="836"/>
    </row>
    <row r="251">
      <c r="A251" s="1308"/>
      <c r="B251" s="836"/>
      <c r="C251" s="836"/>
      <c r="D251" s="836"/>
      <c r="E251" s="836"/>
      <c r="F251" s="836"/>
      <c r="G251" s="836"/>
      <c r="H251" s="836"/>
      <c r="I251" s="836"/>
      <c r="J251" s="836"/>
      <c r="K251" s="836"/>
      <c r="L251" s="836"/>
      <c r="M251" s="836"/>
      <c r="N251" s="836"/>
      <c r="O251" s="836"/>
      <c r="P251" s="836"/>
      <c r="Q251" s="836"/>
      <c r="R251" s="836"/>
      <c r="S251" s="836"/>
      <c r="T251" s="836"/>
      <c r="U251" s="1899"/>
      <c r="V251" s="836"/>
      <c r="W251" s="836"/>
      <c r="X251" s="836"/>
      <c r="Y251" s="836"/>
      <c r="Z251" s="836"/>
      <c r="AA251" s="836"/>
      <c r="AB251" s="836"/>
      <c r="AC251" s="836"/>
      <c r="AD251" s="836"/>
      <c r="AE251" s="836"/>
      <c r="AF251" s="836"/>
      <c r="AG251" s="836"/>
      <c r="AH251" s="836"/>
      <c r="AI251" s="836"/>
      <c r="AJ251" s="836"/>
    </row>
    <row r="252">
      <c r="A252" s="1308"/>
      <c r="B252" s="836"/>
      <c r="C252" s="836"/>
      <c r="D252" s="836"/>
      <c r="E252" s="836"/>
      <c r="F252" s="836"/>
      <c r="G252" s="836"/>
      <c r="H252" s="836"/>
      <c r="I252" s="836"/>
      <c r="J252" s="836"/>
      <c r="K252" s="836"/>
      <c r="L252" s="836"/>
      <c r="M252" s="836"/>
      <c r="N252" s="836"/>
      <c r="O252" s="836"/>
      <c r="P252" s="836"/>
      <c r="Q252" s="836"/>
      <c r="R252" s="836"/>
      <c r="S252" s="836"/>
      <c r="T252" s="836"/>
      <c r="U252" s="1899"/>
      <c r="V252" s="836"/>
      <c r="W252" s="836"/>
      <c r="X252" s="836"/>
      <c r="Y252" s="836"/>
      <c r="Z252" s="836"/>
      <c r="AA252" s="836"/>
      <c r="AB252" s="836"/>
      <c r="AC252" s="836"/>
      <c r="AD252" s="836"/>
      <c r="AE252" s="836"/>
      <c r="AF252" s="836"/>
      <c r="AG252" s="836"/>
      <c r="AH252" s="836"/>
      <c r="AI252" s="836"/>
      <c r="AJ252" s="836"/>
    </row>
    <row r="253">
      <c r="A253" s="1308"/>
      <c r="B253" s="836"/>
      <c r="C253" s="836"/>
      <c r="D253" s="836"/>
      <c r="E253" s="836"/>
      <c r="F253" s="836"/>
      <c r="G253" s="836"/>
      <c r="H253" s="836"/>
      <c r="I253" s="836"/>
      <c r="J253" s="836"/>
      <c r="K253" s="836"/>
      <c r="L253" s="836"/>
      <c r="M253" s="836"/>
      <c r="N253" s="836"/>
      <c r="O253" s="836"/>
      <c r="P253" s="836"/>
      <c r="Q253" s="836"/>
      <c r="R253" s="836"/>
      <c r="S253" s="836"/>
      <c r="T253" s="836"/>
      <c r="U253" s="1899"/>
      <c r="V253" s="836"/>
      <c r="W253" s="836"/>
      <c r="X253" s="836"/>
      <c r="Y253" s="836"/>
      <c r="Z253" s="836"/>
      <c r="AA253" s="836"/>
      <c r="AB253" s="836"/>
      <c r="AC253" s="836"/>
      <c r="AD253" s="836"/>
      <c r="AE253" s="836"/>
      <c r="AF253" s="836"/>
      <c r="AG253" s="836"/>
      <c r="AH253" s="836"/>
      <c r="AI253" s="836"/>
      <c r="AJ253" s="836"/>
    </row>
    <row r="254">
      <c r="A254" s="1308"/>
      <c r="B254" s="836"/>
      <c r="C254" s="836"/>
      <c r="D254" s="836"/>
      <c r="E254" s="836"/>
      <c r="F254" s="836"/>
      <c r="G254" s="836"/>
      <c r="H254" s="836"/>
      <c r="I254" s="836"/>
      <c r="J254" s="836"/>
      <c r="K254" s="836"/>
      <c r="L254" s="836"/>
      <c r="M254" s="836"/>
      <c r="N254" s="836"/>
      <c r="O254" s="836"/>
      <c r="P254" s="836"/>
      <c r="Q254" s="836"/>
      <c r="R254" s="836"/>
      <c r="S254" s="836"/>
      <c r="T254" s="836"/>
      <c r="U254" s="1899"/>
      <c r="V254" s="836"/>
      <c r="W254" s="836"/>
      <c r="X254" s="836"/>
      <c r="Y254" s="836"/>
      <c r="Z254" s="836"/>
      <c r="AA254" s="836"/>
      <c r="AB254" s="836"/>
      <c r="AC254" s="836"/>
      <c r="AD254" s="836"/>
      <c r="AE254" s="836"/>
      <c r="AF254" s="836"/>
      <c r="AG254" s="836"/>
      <c r="AH254" s="836"/>
      <c r="AI254" s="836"/>
      <c r="AJ254" s="836"/>
    </row>
    <row r="255">
      <c r="A255" s="1308"/>
      <c r="B255" s="836"/>
      <c r="C255" s="836"/>
      <c r="D255" s="836"/>
      <c r="E255" s="836"/>
      <c r="F255" s="836"/>
      <c r="G255" s="836"/>
      <c r="H255" s="836"/>
      <c r="I255" s="836"/>
      <c r="J255" s="836"/>
      <c r="K255" s="836"/>
      <c r="L255" s="836"/>
      <c r="M255" s="836"/>
      <c r="N255" s="836"/>
      <c r="O255" s="836"/>
      <c r="P255" s="836"/>
      <c r="Q255" s="836"/>
      <c r="R255" s="836"/>
      <c r="S255" s="836"/>
      <c r="T255" s="836"/>
      <c r="U255" s="1899"/>
      <c r="V255" s="836"/>
      <c r="W255" s="836"/>
      <c r="X255" s="836"/>
      <c r="Y255" s="836"/>
      <c r="Z255" s="836"/>
      <c r="AA255" s="836"/>
      <c r="AB255" s="836"/>
      <c r="AC255" s="836"/>
      <c r="AD255" s="836"/>
      <c r="AE255" s="836"/>
      <c r="AF255" s="836"/>
      <c r="AG255" s="836"/>
      <c r="AH255" s="836"/>
      <c r="AI255" s="836"/>
      <c r="AJ255" s="836"/>
    </row>
    <row r="256">
      <c r="A256" s="1308"/>
      <c r="B256" s="836"/>
      <c r="C256" s="836"/>
      <c r="D256" s="836"/>
      <c r="E256" s="836"/>
      <c r="F256" s="836"/>
      <c r="G256" s="836"/>
      <c r="H256" s="836"/>
      <c r="I256" s="836"/>
      <c r="J256" s="836"/>
      <c r="K256" s="836"/>
      <c r="L256" s="836"/>
      <c r="M256" s="836"/>
      <c r="N256" s="836"/>
      <c r="O256" s="836"/>
      <c r="P256" s="836"/>
      <c r="Q256" s="836"/>
      <c r="R256" s="836"/>
      <c r="S256" s="836"/>
      <c r="T256" s="836"/>
      <c r="U256" s="1899"/>
      <c r="V256" s="836"/>
      <c r="W256" s="836"/>
      <c r="X256" s="836"/>
      <c r="Y256" s="836"/>
      <c r="Z256" s="836"/>
      <c r="AA256" s="836"/>
      <c r="AB256" s="836"/>
      <c r="AC256" s="836"/>
      <c r="AD256" s="836"/>
      <c r="AE256" s="836"/>
      <c r="AF256" s="836"/>
      <c r="AG256" s="836"/>
      <c r="AH256" s="836"/>
      <c r="AI256" s="836"/>
      <c r="AJ256" s="836"/>
    </row>
    <row r="257">
      <c r="A257" s="1308"/>
      <c r="B257" s="836"/>
      <c r="C257" s="836"/>
      <c r="D257" s="836"/>
      <c r="E257" s="836"/>
      <c r="F257" s="836"/>
      <c r="G257" s="836"/>
      <c r="H257" s="836"/>
      <c r="I257" s="836"/>
      <c r="J257" s="836"/>
      <c r="K257" s="836"/>
      <c r="L257" s="836"/>
      <c r="M257" s="836"/>
      <c r="N257" s="836"/>
      <c r="O257" s="836"/>
      <c r="P257" s="836"/>
      <c r="Q257" s="836"/>
      <c r="R257" s="836"/>
      <c r="S257" s="836"/>
      <c r="T257" s="836"/>
      <c r="U257" s="1899"/>
      <c r="V257" s="836"/>
      <c r="W257" s="836"/>
      <c r="X257" s="836"/>
      <c r="Y257" s="836"/>
      <c r="Z257" s="836"/>
      <c r="AA257" s="836"/>
      <c r="AB257" s="836"/>
      <c r="AC257" s="836"/>
      <c r="AD257" s="836"/>
      <c r="AE257" s="836"/>
      <c r="AF257" s="836"/>
      <c r="AG257" s="836"/>
      <c r="AH257" s="836"/>
      <c r="AI257" s="836"/>
      <c r="AJ257" s="836"/>
    </row>
    <row r="258">
      <c r="A258" s="1308"/>
      <c r="B258" s="836"/>
      <c r="C258" s="836"/>
      <c r="D258" s="836"/>
      <c r="E258" s="836"/>
      <c r="F258" s="836"/>
      <c r="G258" s="836"/>
      <c r="H258" s="836"/>
      <c r="I258" s="836"/>
      <c r="J258" s="836"/>
      <c r="K258" s="836"/>
      <c r="L258" s="836"/>
      <c r="M258" s="836"/>
      <c r="N258" s="836"/>
      <c r="O258" s="836"/>
      <c r="P258" s="836"/>
      <c r="Q258" s="836"/>
      <c r="R258" s="836"/>
      <c r="S258" s="836"/>
      <c r="T258" s="836"/>
      <c r="U258" s="1899"/>
      <c r="V258" s="836"/>
      <c r="W258" s="836"/>
      <c r="X258" s="836"/>
      <c r="Y258" s="836"/>
      <c r="Z258" s="836"/>
      <c r="AA258" s="836"/>
      <c r="AB258" s="836"/>
      <c r="AC258" s="836"/>
      <c r="AD258" s="836"/>
      <c r="AE258" s="836"/>
      <c r="AF258" s="836"/>
      <c r="AG258" s="836"/>
      <c r="AH258" s="836"/>
      <c r="AI258" s="836"/>
      <c r="AJ258" s="836"/>
    </row>
    <row r="259">
      <c r="A259" s="1308"/>
      <c r="B259" s="836"/>
      <c r="C259" s="836"/>
      <c r="D259" s="836"/>
      <c r="E259" s="836"/>
      <c r="F259" s="836"/>
      <c r="G259" s="836"/>
      <c r="H259" s="836"/>
      <c r="I259" s="836"/>
      <c r="J259" s="836"/>
      <c r="K259" s="836"/>
      <c r="L259" s="836"/>
      <c r="M259" s="836"/>
      <c r="N259" s="836"/>
      <c r="O259" s="836"/>
      <c r="P259" s="836"/>
      <c r="Q259" s="836"/>
      <c r="R259" s="836"/>
      <c r="S259" s="836"/>
      <c r="T259" s="836"/>
      <c r="U259" s="1899"/>
      <c r="V259" s="836"/>
      <c r="W259" s="836"/>
      <c r="X259" s="836"/>
      <c r="Y259" s="836"/>
      <c r="Z259" s="836"/>
      <c r="AA259" s="836"/>
      <c r="AB259" s="836"/>
      <c r="AC259" s="836"/>
      <c r="AD259" s="836"/>
      <c r="AE259" s="836"/>
      <c r="AF259" s="836"/>
      <c r="AG259" s="836"/>
      <c r="AH259" s="836"/>
      <c r="AI259" s="836"/>
      <c r="AJ259" s="836"/>
    </row>
    <row r="260">
      <c r="A260" s="1308"/>
      <c r="B260" s="836"/>
      <c r="C260" s="836"/>
      <c r="D260" s="836"/>
      <c r="E260" s="836"/>
      <c r="F260" s="836"/>
      <c r="G260" s="836"/>
      <c r="H260" s="836"/>
      <c r="I260" s="836"/>
      <c r="J260" s="836"/>
      <c r="K260" s="836"/>
      <c r="L260" s="836"/>
      <c r="M260" s="836"/>
      <c r="N260" s="836"/>
      <c r="O260" s="836"/>
      <c r="P260" s="836"/>
      <c r="Q260" s="836"/>
      <c r="R260" s="836"/>
      <c r="S260" s="836"/>
      <c r="T260" s="836"/>
      <c r="U260" s="1899"/>
      <c r="V260" s="836"/>
      <c r="W260" s="836"/>
      <c r="X260" s="836"/>
      <c r="Y260" s="836"/>
      <c r="Z260" s="836"/>
      <c r="AA260" s="836"/>
      <c r="AB260" s="836"/>
      <c r="AC260" s="836"/>
      <c r="AD260" s="836"/>
      <c r="AE260" s="836"/>
      <c r="AF260" s="836"/>
      <c r="AG260" s="836"/>
      <c r="AH260" s="836"/>
      <c r="AI260" s="836"/>
      <c r="AJ260" s="836"/>
    </row>
    <row r="261">
      <c r="A261" s="1308"/>
      <c r="B261" s="836"/>
      <c r="C261" s="836"/>
      <c r="D261" s="836"/>
      <c r="E261" s="836"/>
      <c r="F261" s="836"/>
      <c r="G261" s="836"/>
      <c r="H261" s="836"/>
      <c r="I261" s="836"/>
      <c r="J261" s="836"/>
      <c r="K261" s="836"/>
      <c r="L261" s="836"/>
      <c r="M261" s="836"/>
      <c r="N261" s="836"/>
      <c r="O261" s="836"/>
      <c r="P261" s="836"/>
      <c r="Q261" s="836"/>
      <c r="R261" s="836"/>
      <c r="S261" s="836"/>
      <c r="T261" s="836"/>
      <c r="U261" s="1899"/>
      <c r="V261" s="836"/>
      <c r="W261" s="836"/>
      <c r="X261" s="836"/>
      <c r="Y261" s="836"/>
      <c r="Z261" s="836"/>
      <c r="AA261" s="836"/>
      <c r="AB261" s="836"/>
      <c r="AC261" s="836"/>
      <c r="AD261" s="836"/>
      <c r="AE261" s="836"/>
      <c r="AF261" s="836"/>
      <c r="AG261" s="836"/>
      <c r="AH261" s="836"/>
      <c r="AI261" s="836"/>
      <c r="AJ261" s="836"/>
    </row>
    <row r="262">
      <c r="A262" s="1308"/>
      <c r="B262" s="836"/>
      <c r="C262" s="836"/>
      <c r="D262" s="836"/>
      <c r="E262" s="836"/>
      <c r="F262" s="836"/>
      <c r="G262" s="836"/>
      <c r="H262" s="836"/>
      <c r="I262" s="836"/>
      <c r="J262" s="836"/>
      <c r="K262" s="836"/>
      <c r="L262" s="836"/>
      <c r="M262" s="836"/>
      <c r="N262" s="836"/>
      <c r="O262" s="836"/>
      <c r="P262" s="836"/>
      <c r="Q262" s="836"/>
      <c r="R262" s="836"/>
      <c r="S262" s="836"/>
      <c r="T262" s="836"/>
      <c r="U262" s="1899"/>
      <c r="V262" s="836"/>
      <c r="W262" s="836"/>
      <c r="X262" s="836"/>
      <c r="Y262" s="836"/>
      <c r="Z262" s="836"/>
      <c r="AA262" s="836"/>
      <c r="AB262" s="836"/>
      <c r="AC262" s="836"/>
      <c r="AD262" s="836"/>
      <c r="AE262" s="836"/>
      <c r="AF262" s="836"/>
      <c r="AG262" s="836"/>
      <c r="AH262" s="836"/>
      <c r="AI262" s="836"/>
      <c r="AJ262" s="836"/>
    </row>
    <row r="263">
      <c r="A263" s="1308"/>
      <c r="B263" s="836"/>
      <c r="C263" s="836"/>
      <c r="D263" s="836"/>
      <c r="E263" s="836"/>
      <c r="F263" s="836"/>
      <c r="G263" s="836"/>
      <c r="H263" s="836"/>
      <c r="I263" s="836"/>
      <c r="J263" s="836"/>
      <c r="K263" s="836"/>
      <c r="L263" s="836"/>
      <c r="M263" s="836"/>
      <c r="N263" s="836"/>
      <c r="O263" s="836"/>
      <c r="P263" s="836"/>
      <c r="Q263" s="836"/>
      <c r="R263" s="836"/>
      <c r="S263" s="836"/>
      <c r="T263" s="836"/>
      <c r="U263" s="1899"/>
      <c r="V263" s="836"/>
      <c r="W263" s="836"/>
      <c r="X263" s="836"/>
      <c r="Y263" s="836"/>
      <c r="Z263" s="836"/>
      <c r="AA263" s="836"/>
      <c r="AB263" s="836"/>
      <c r="AC263" s="836"/>
      <c r="AD263" s="836"/>
      <c r="AE263" s="836"/>
      <c r="AF263" s="836"/>
      <c r="AG263" s="836"/>
      <c r="AH263" s="836"/>
      <c r="AI263" s="836"/>
      <c r="AJ263" s="836"/>
    </row>
    <row r="264">
      <c r="A264" s="1308"/>
      <c r="B264" s="836"/>
      <c r="C264" s="836"/>
      <c r="D264" s="836"/>
      <c r="E264" s="836"/>
      <c r="F264" s="836"/>
      <c r="G264" s="836"/>
      <c r="H264" s="836"/>
      <c r="I264" s="836"/>
      <c r="J264" s="836"/>
      <c r="K264" s="836"/>
      <c r="L264" s="836"/>
      <c r="M264" s="836"/>
      <c r="N264" s="836"/>
      <c r="O264" s="836"/>
      <c r="P264" s="836"/>
      <c r="Q264" s="836"/>
      <c r="R264" s="836"/>
      <c r="S264" s="836"/>
      <c r="T264" s="836"/>
      <c r="U264" s="1899"/>
      <c r="V264" s="836"/>
      <c r="W264" s="836"/>
      <c r="X264" s="836"/>
      <c r="Y264" s="836"/>
      <c r="Z264" s="836"/>
      <c r="AA264" s="836"/>
      <c r="AB264" s="836"/>
      <c r="AC264" s="836"/>
      <c r="AD264" s="836"/>
      <c r="AE264" s="836"/>
      <c r="AF264" s="836"/>
      <c r="AG264" s="836"/>
      <c r="AH264" s="836"/>
      <c r="AI264" s="836"/>
      <c r="AJ264" s="836"/>
    </row>
    <row r="265">
      <c r="A265" s="1308"/>
      <c r="B265" s="836"/>
      <c r="C265" s="836"/>
      <c r="D265" s="836"/>
      <c r="E265" s="836"/>
      <c r="F265" s="836"/>
      <c r="G265" s="836"/>
      <c r="H265" s="836"/>
      <c r="I265" s="836"/>
      <c r="J265" s="836"/>
      <c r="K265" s="836"/>
      <c r="L265" s="836"/>
      <c r="M265" s="836"/>
      <c r="N265" s="836"/>
      <c r="O265" s="836"/>
      <c r="P265" s="836"/>
      <c r="Q265" s="836"/>
      <c r="R265" s="836"/>
      <c r="S265" s="836"/>
      <c r="T265" s="836"/>
      <c r="U265" s="1899"/>
      <c r="V265" s="836"/>
      <c r="W265" s="836"/>
      <c r="X265" s="836"/>
      <c r="Y265" s="836"/>
      <c r="Z265" s="836"/>
      <c r="AA265" s="836"/>
      <c r="AB265" s="836"/>
      <c r="AC265" s="836"/>
      <c r="AD265" s="836"/>
      <c r="AE265" s="836"/>
      <c r="AF265" s="836"/>
      <c r="AG265" s="836"/>
      <c r="AH265" s="836"/>
      <c r="AI265" s="836"/>
      <c r="AJ265" s="836"/>
    </row>
    <row r="266">
      <c r="A266" s="1308"/>
      <c r="B266" s="836"/>
      <c r="C266" s="836"/>
      <c r="D266" s="836"/>
      <c r="E266" s="836"/>
      <c r="F266" s="836"/>
      <c r="G266" s="836"/>
      <c r="H266" s="836"/>
      <c r="I266" s="836"/>
      <c r="J266" s="836"/>
      <c r="K266" s="836"/>
      <c r="L266" s="836"/>
      <c r="M266" s="836"/>
      <c r="N266" s="836"/>
      <c r="O266" s="836"/>
      <c r="P266" s="836"/>
      <c r="Q266" s="836"/>
      <c r="R266" s="836"/>
      <c r="S266" s="836"/>
      <c r="T266" s="836"/>
      <c r="U266" s="1899"/>
      <c r="V266" s="836"/>
      <c r="W266" s="836"/>
      <c r="X266" s="836"/>
      <c r="Y266" s="836"/>
      <c r="Z266" s="836"/>
      <c r="AA266" s="836"/>
      <c r="AB266" s="836"/>
      <c r="AC266" s="836"/>
      <c r="AD266" s="836"/>
      <c r="AE266" s="836"/>
      <c r="AF266" s="836"/>
      <c r="AG266" s="836"/>
      <c r="AH266" s="836"/>
      <c r="AI266" s="836"/>
      <c r="AJ266" s="836"/>
    </row>
    <row r="267">
      <c r="A267" s="1308"/>
      <c r="B267" s="836"/>
      <c r="C267" s="836"/>
      <c r="D267" s="836"/>
      <c r="E267" s="836"/>
      <c r="F267" s="836"/>
      <c r="G267" s="836"/>
      <c r="H267" s="836"/>
      <c r="I267" s="836"/>
      <c r="J267" s="836"/>
      <c r="K267" s="836"/>
      <c r="L267" s="836"/>
      <c r="M267" s="836"/>
      <c r="N267" s="836"/>
      <c r="O267" s="836"/>
      <c r="P267" s="836"/>
      <c r="Q267" s="836"/>
      <c r="R267" s="836"/>
      <c r="S267" s="836"/>
      <c r="T267" s="836"/>
      <c r="U267" s="1899"/>
      <c r="V267" s="836"/>
      <c r="W267" s="836"/>
      <c r="X267" s="836"/>
      <c r="Y267" s="836"/>
      <c r="Z267" s="836"/>
      <c r="AA267" s="836"/>
      <c r="AB267" s="836"/>
      <c r="AC267" s="836"/>
      <c r="AD267" s="836"/>
      <c r="AE267" s="836"/>
      <c r="AF267" s="836"/>
      <c r="AG267" s="836"/>
      <c r="AH267" s="836"/>
      <c r="AI267" s="836"/>
      <c r="AJ267" s="836"/>
    </row>
    <row r="268">
      <c r="A268" s="1308"/>
      <c r="B268" s="836"/>
      <c r="C268" s="836"/>
      <c r="D268" s="836"/>
      <c r="E268" s="836"/>
      <c r="F268" s="836"/>
      <c r="G268" s="836"/>
      <c r="H268" s="836"/>
      <c r="I268" s="836"/>
      <c r="J268" s="836"/>
      <c r="K268" s="836"/>
      <c r="L268" s="836"/>
      <c r="M268" s="836"/>
      <c r="N268" s="836"/>
      <c r="O268" s="836"/>
      <c r="P268" s="836"/>
      <c r="Q268" s="836"/>
      <c r="R268" s="836"/>
      <c r="S268" s="836"/>
      <c r="T268" s="836"/>
      <c r="U268" s="1899"/>
      <c r="V268" s="836"/>
      <c r="W268" s="836"/>
      <c r="X268" s="836"/>
      <c r="Y268" s="836"/>
      <c r="Z268" s="836"/>
      <c r="AA268" s="836"/>
      <c r="AB268" s="836"/>
      <c r="AC268" s="836"/>
      <c r="AD268" s="836"/>
      <c r="AE268" s="836"/>
      <c r="AF268" s="836"/>
      <c r="AG268" s="836"/>
      <c r="AH268" s="836"/>
      <c r="AI268" s="836"/>
      <c r="AJ268" s="836"/>
    </row>
    <row r="269">
      <c r="A269" s="1308"/>
      <c r="B269" s="836"/>
      <c r="C269" s="836"/>
      <c r="D269" s="836"/>
      <c r="E269" s="836"/>
      <c r="F269" s="836"/>
      <c r="G269" s="836"/>
      <c r="H269" s="836"/>
      <c r="I269" s="836"/>
      <c r="J269" s="836"/>
      <c r="K269" s="836"/>
      <c r="L269" s="836"/>
      <c r="M269" s="836"/>
      <c r="N269" s="836"/>
      <c r="O269" s="836"/>
      <c r="P269" s="836"/>
      <c r="Q269" s="836"/>
      <c r="R269" s="836"/>
      <c r="S269" s="836"/>
      <c r="T269" s="836"/>
      <c r="U269" s="1899"/>
      <c r="V269" s="836"/>
      <c r="W269" s="836"/>
      <c r="X269" s="836"/>
      <c r="Y269" s="836"/>
      <c r="Z269" s="836"/>
      <c r="AA269" s="836"/>
      <c r="AB269" s="836"/>
      <c r="AC269" s="836"/>
      <c r="AD269" s="836"/>
      <c r="AE269" s="836"/>
      <c r="AF269" s="836"/>
      <c r="AG269" s="836"/>
      <c r="AH269" s="836"/>
      <c r="AI269" s="836"/>
      <c r="AJ269" s="836"/>
    </row>
    <row r="270">
      <c r="A270" s="1308"/>
      <c r="B270" s="836"/>
      <c r="C270" s="836"/>
      <c r="D270" s="836"/>
      <c r="E270" s="836"/>
      <c r="F270" s="836"/>
      <c r="G270" s="836"/>
      <c r="H270" s="836"/>
      <c r="I270" s="836"/>
      <c r="J270" s="836"/>
      <c r="K270" s="836"/>
      <c r="L270" s="836"/>
      <c r="M270" s="836"/>
      <c r="N270" s="836"/>
      <c r="O270" s="836"/>
      <c r="P270" s="836"/>
      <c r="Q270" s="836"/>
      <c r="R270" s="836"/>
      <c r="S270" s="836"/>
      <c r="T270" s="836"/>
      <c r="U270" s="1899"/>
      <c r="V270" s="836"/>
      <c r="W270" s="836"/>
      <c r="X270" s="836"/>
      <c r="Y270" s="836"/>
      <c r="Z270" s="836"/>
      <c r="AA270" s="836"/>
      <c r="AB270" s="836"/>
      <c r="AC270" s="836"/>
      <c r="AD270" s="836"/>
      <c r="AE270" s="836"/>
      <c r="AF270" s="836"/>
      <c r="AG270" s="836"/>
      <c r="AH270" s="836"/>
      <c r="AI270" s="836"/>
      <c r="AJ270" s="836"/>
    </row>
    <row r="271">
      <c r="A271" s="1308"/>
      <c r="B271" s="836"/>
      <c r="C271" s="836"/>
      <c r="D271" s="836"/>
      <c r="E271" s="836"/>
      <c r="F271" s="836"/>
      <c r="G271" s="836"/>
      <c r="H271" s="836"/>
      <c r="I271" s="836"/>
      <c r="J271" s="836"/>
      <c r="K271" s="836"/>
      <c r="L271" s="836"/>
      <c r="M271" s="836"/>
      <c r="N271" s="836"/>
      <c r="O271" s="836"/>
      <c r="P271" s="836"/>
      <c r="Q271" s="836"/>
      <c r="R271" s="836"/>
      <c r="S271" s="836"/>
      <c r="T271" s="836"/>
      <c r="U271" s="1899"/>
      <c r="V271" s="836"/>
      <c r="W271" s="836"/>
      <c r="X271" s="836"/>
      <c r="Y271" s="836"/>
      <c r="Z271" s="836"/>
      <c r="AA271" s="836"/>
      <c r="AB271" s="836"/>
      <c r="AC271" s="836"/>
      <c r="AD271" s="836"/>
      <c r="AE271" s="836"/>
      <c r="AF271" s="836"/>
      <c r="AG271" s="836"/>
      <c r="AH271" s="836"/>
      <c r="AI271" s="836"/>
      <c r="AJ271" s="836"/>
    </row>
    <row r="272">
      <c r="A272" s="1308"/>
      <c r="B272" s="836"/>
      <c r="C272" s="836"/>
      <c r="D272" s="836"/>
      <c r="E272" s="836"/>
      <c r="F272" s="836"/>
      <c r="G272" s="836"/>
      <c r="H272" s="836"/>
      <c r="I272" s="836"/>
      <c r="J272" s="836"/>
      <c r="K272" s="836"/>
      <c r="L272" s="836"/>
      <c r="M272" s="836"/>
      <c r="N272" s="836"/>
      <c r="O272" s="836"/>
      <c r="P272" s="836"/>
      <c r="Q272" s="836"/>
      <c r="R272" s="836"/>
      <c r="S272" s="836"/>
      <c r="T272" s="836"/>
      <c r="U272" s="1899"/>
      <c r="V272" s="836"/>
      <c r="W272" s="836"/>
      <c r="X272" s="836"/>
      <c r="Y272" s="836"/>
      <c r="Z272" s="836"/>
      <c r="AA272" s="836"/>
      <c r="AB272" s="836"/>
      <c r="AC272" s="836"/>
      <c r="AD272" s="836"/>
      <c r="AE272" s="836"/>
      <c r="AF272" s="836"/>
      <c r="AG272" s="836"/>
      <c r="AH272" s="836"/>
      <c r="AI272" s="836"/>
      <c r="AJ272" s="836"/>
    </row>
    <row r="273">
      <c r="A273" s="1308"/>
      <c r="B273" s="836"/>
      <c r="C273" s="836"/>
      <c r="D273" s="836"/>
      <c r="E273" s="836"/>
      <c r="F273" s="836"/>
      <c r="G273" s="836"/>
      <c r="H273" s="836"/>
      <c r="I273" s="836"/>
      <c r="J273" s="836"/>
      <c r="K273" s="836"/>
      <c r="L273" s="836"/>
      <c r="M273" s="836"/>
      <c r="N273" s="836"/>
      <c r="O273" s="836"/>
      <c r="P273" s="836"/>
      <c r="Q273" s="836"/>
      <c r="R273" s="836"/>
      <c r="S273" s="836"/>
      <c r="T273" s="836"/>
      <c r="U273" s="1899"/>
      <c r="V273" s="836"/>
      <c r="W273" s="836"/>
      <c r="X273" s="836"/>
      <c r="Y273" s="836"/>
      <c r="Z273" s="836"/>
      <c r="AA273" s="836"/>
      <c r="AB273" s="836"/>
      <c r="AC273" s="836"/>
      <c r="AD273" s="836"/>
      <c r="AE273" s="836"/>
      <c r="AF273" s="836"/>
      <c r="AG273" s="836"/>
      <c r="AH273" s="836"/>
      <c r="AI273" s="836"/>
      <c r="AJ273" s="836"/>
    </row>
    <row r="274">
      <c r="A274" s="1308"/>
      <c r="B274" s="836"/>
      <c r="C274" s="836"/>
      <c r="D274" s="836"/>
      <c r="E274" s="836"/>
      <c r="F274" s="836"/>
      <c r="G274" s="836"/>
      <c r="H274" s="836"/>
      <c r="I274" s="836"/>
      <c r="J274" s="836"/>
      <c r="K274" s="836"/>
      <c r="L274" s="836"/>
      <c r="M274" s="836"/>
      <c r="N274" s="836"/>
      <c r="O274" s="836"/>
      <c r="P274" s="836"/>
      <c r="Q274" s="836"/>
      <c r="R274" s="836"/>
      <c r="S274" s="836"/>
      <c r="T274" s="836"/>
      <c r="U274" s="1899"/>
      <c r="V274" s="836"/>
      <c r="W274" s="836"/>
      <c r="X274" s="836"/>
      <c r="Y274" s="836"/>
      <c r="Z274" s="836"/>
      <c r="AA274" s="836"/>
      <c r="AB274" s="836"/>
      <c r="AC274" s="836"/>
      <c r="AD274" s="836"/>
      <c r="AE274" s="836"/>
      <c r="AF274" s="836"/>
      <c r="AG274" s="836"/>
      <c r="AH274" s="836"/>
      <c r="AI274" s="836"/>
      <c r="AJ274" s="836"/>
    </row>
    <row r="275">
      <c r="A275" s="1308"/>
      <c r="B275" s="836"/>
      <c r="C275" s="836"/>
      <c r="D275" s="836"/>
      <c r="E275" s="836"/>
      <c r="F275" s="836"/>
      <c r="G275" s="836"/>
      <c r="H275" s="836"/>
      <c r="I275" s="836"/>
      <c r="J275" s="836"/>
      <c r="K275" s="836"/>
      <c r="L275" s="836"/>
      <c r="M275" s="836"/>
      <c r="N275" s="836"/>
      <c r="O275" s="836"/>
      <c r="P275" s="836"/>
      <c r="Q275" s="836"/>
      <c r="R275" s="836"/>
      <c r="S275" s="836"/>
      <c r="T275" s="836"/>
      <c r="U275" s="1899"/>
      <c r="V275" s="836"/>
      <c r="W275" s="836"/>
      <c r="X275" s="836"/>
      <c r="Y275" s="836"/>
      <c r="Z275" s="836"/>
      <c r="AA275" s="836"/>
      <c r="AB275" s="836"/>
      <c r="AC275" s="836"/>
      <c r="AD275" s="836"/>
      <c r="AE275" s="836"/>
      <c r="AF275" s="836"/>
      <c r="AG275" s="836"/>
      <c r="AH275" s="836"/>
      <c r="AI275" s="836"/>
      <c r="AJ275" s="836"/>
    </row>
    <row r="276">
      <c r="A276" s="1308"/>
      <c r="B276" s="836"/>
      <c r="C276" s="836"/>
      <c r="D276" s="836"/>
      <c r="E276" s="836"/>
      <c r="F276" s="836"/>
      <c r="G276" s="836"/>
      <c r="H276" s="836"/>
      <c r="I276" s="836"/>
      <c r="J276" s="836"/>
      <c r="K276" s="836"/>
      <c r="L276" s="836"/>
      <c r="M276" s="836"/>
      <c r="N276" s="836"/>
      <c r="O276" s="836"/>
      <c r="P276" s="836"/>
      <c r="Q276" s="836"/>
      <c r="R276" s="836"/>
      <c r="S276" s="836"/>
      <c r="T276" s="836"/>
      <c r="U276" s="1899"/>
      <c r="V276" s="836"/>
      <c r="W276" s="836"/>
      <c r="X276" s="836"/>
      <c r="Y276" s="836"/>
      <c r="Z276" s="836"/>
      <c r="AA276" s="836"/>
      <c r="AB276" s="836"/>
      <c r="AC276" s="836"/>
      <c r="AD276" s="836"/>
      <c r="AE276" s="836"/>
      <c r="AF276" s="836"/>
      <c r="AG276" s="836"/>
      <c r="AH276" s="836"/>
      <c r="AI276" s="836"/>
      <c r="AJ276" s="836"/>
    </row>
    <row r="277">
      <c r="A277" s="1308"/>
      <c r="B277" s="836"/>
      <c r="C277" s="836"/>
      <c r="D277" s="836"/>
      <c r="E277" s="836"/>
      <c r="F277" s="836"/>
      <c r="G277" s="836"/>
      <c r="H277" s="836"/>
      <c r="I277" s="836"/>
      <c r="J277" s="836"/>
      <c r="K277" s="836"/>
      <c r="L277" s="836"/>
      <c r="M277" s="836"/>
      <c r="N277" s="836"/>
      <c r="O277" s="836"/>
      <c r="P277" s="836"/>
      <c r="Q277" s="836"/>
      <c r="R277" s="836"/>
      <c r="S277" s="836"/>
      <c r="T277" s="836"/>
      <c r="U277" s="1899"/>
      <c r="V277" s="836"/>
      <c r="W277" s="836"/>
      <c r="X277" s="836"/>
      <c r="Y277" s="836"/>
      <c r="Z277" s="836"/>
      <c r="AA277" s="836"/>
      <c r="AB277" s="836"/>
      <c r="AC277" s="836"/>
      <c r="AD277" s="836"/>
      <c r="AE277" s="836"/>
      <c r="AF277" s="836"/>
      <c r="AG277" s="836"/>
      <c r="AH277" s="836"/>
      <c r="AI277" s="836"/>
      <c r="AJ277" s="836"/>
    </row>
    <row r="278">
      <c r="A278" s="1308"/>
      <c r="B278" s="836"/>
      <c r="C278" s="836"/>
      <c r="D278" s="836"/>
      <c r="E278" s="836"/>
      <c r="F278" s="836"/>
      <c r="G278" s="836"/>
      <c r="H278" s="836"/>
      <c r="I278" s="836"/>
      <c r="J278" s="836"/>
      <c r="K278" s="836"/>
      <c r="L278" s="836"/>
      <c r="M278" s="836"/>
      <c r="N278" s="836"/>
      <c r="O278" s="836"/>
      <c r="P278" s="836"/>
      <c r="Q278" s="836"/>
      <c r="R278" s="836"/>
      <c r="S278" s="836"/>
      <c r="T278" s="836"/>
      <c r="U278" s="1899"/>
      <c r="V278" s="836"/>
      <c r="W278" s="836"/>
      <c r="X278" s="836"/>
      <c r="Y278" s="836"/>
      <c r="Z278" s="836"/>
      <c r="AA278" s="836"/>
      <c r="AB278" s="836"/>
      <c r="AC278" s="836"/>
      <c r="AD278" s="836"/>
      <c r="AE278" s="836"/>
      <c r="AF278" s="836"/>
      <c r="AG278" s="836"/>
      <c r="AH278" s="836"/>
      <c r="AI278" s="836"/>
      <c r="AJ278" s="836"/>
    </row>
    <row r="279">
      <c r="A279" s="1308"/>
      <c r="B279" s="836"/>
      <c r="C279" s="836"/>
      <c r="D279" s="836"/>
      <c r="E279" s="836"/>
      <c r="F279" s="836"/>
      <c r="G279" s="836"/>
      <c r="H279" s="836"/>
      <c r="I279" s="836"/>
      <c r="J279" s="836"/>
      <c r="K279" s="836"/>
      <c r="L279" s="836"/>
      <c r="M279" s="836"/>
      <c r="N279" s="836"/>
      <c r="O279" s="836"/>
      <c r="P279" s="836"/>
      <c r="Q279" s="836"/>
      <c r="R279" s="836"/>
      <c r="S279" s="836"/>
      <c r="T279" s="836"/>
      <c r="U279" s="1899"/>
      <c r="V279" s="836"/>
      <c r="W279" s="836"/>
      <c r="X279" s="836"/>
      <c r="Y279" s="836"/>
      <c r="Z279" s="836"/>
      <c r="AA279" s="836"/>
      <c r="AB279" s="836"/>
      <c r="AC279" s="836"/>
      <c r="AD279" s="836"/>
      <c r="AE279" s="836"/>
      <c r="AF279" s="836"/>
      <c r="AG279" s="836"/>
      <c r="AH279" s="836"/>
      <c r="AI279" s="836"/>
      <c r="AJ279" s="836"/>
    </row>
    <row r="280">
      <c r="A280" s="1308"/>
      <c r="B280" s="836"/>
      <c r="C280" s="836"/>
      <c r="D280" s="836"/>
      <c r="E280" s="836"/>
      <c r="F280" s="836"/>
      <c r="G280" s="836"/>
      <c r="H280" s="836"/>
      <c r="I280" s="836"/>
      <c r="J280" s="836"/>
      <c r="K280" s="836"/>
      <c r="L280" s="836"/>
      <c r="M280" s="836"/>
      <c r="N280" s="836"/>
      <c r="O280" s="836"/>
      <c r="P280" s="836"/>
      <c r="Q280" s="836"/>
      <c r="R280" s="836"/>
      <c r="S280" s="836"/>
      <c r="T280" s="836"/>
      <c r="U280" s="1899"/>
      <c r="V280" s="836"/>
      <c r="W280" s="836"/>
      <c r="X280" s="836"/>
      <c r="Y280" s="836"/>
      <c r="Z280" s="836"/>
      <c r="AA280" s="836"/>
      <c r="AB280" s="836"/>
      <c r="AC280" s="836"/>
      <c r="AD280" s="836"/>
      <c r="AE280" s="836"/>
      <c r="AF280" s="836"/>
      <c r="AG280" s="836"/>
      <c r="AH280" s="836"/>
      <c r="AI280" s="836"/>
      <c r="AJ280" s="836"/>
    </row>
    <row r="281">
      <c r="A281" s="1308"/>
      <c r="B281" s="836"/>
      <c r="C281" s="836"/>
      <c r="D281" s="836"/>
      <c r="E281" s="836"/>
      <c r="F281" s="836"/>
      <c r="G281" s="836"/>
      <c r="H281" s="836"/>
      <c r="I281" s="836"/>
      <c r="J281" s="836"/>
      <c r="K281" s="836"/>
      <c r="L281" s="836"/>
      <c r="M281" s="836"/>
      <c r="N281" s="836"/>
      <c r="O281" s="836"/>
      <c r="P281" s="836"/>
      <c r="Q281" s="836"/>
      <c r="R281" s="836"/>
      <c r="S281" s="836"/>
      <c r="T281" s="836"/>
      <c r="U281" s="1899"/>
      <c r="V281" s="836"/>
      <c r="W281" s="836"/>
      <c r="X281" s="836"/>
      <c r="Y281" s="836"/>
      <c r="Z281" s="836"/>
      <c r="AA281" s="836"/>
      <c r="AB281" s="836"/>
      <c r="AC281" s="836"/>
      <c r="AD281" s="836"/>
      <c r="AE281" s="836"/>
      <c r="AF281" s="836"/>
      <c r="AG281" s="836"/>
      <c r="AH281" s="836"/>
      <c r="AI281" s="836"/>
      <c r="AJ281" s="836"/>
    </row>
    <row r="282">
      <c r="A282" s="1308"/>
      <c r="B282" s="836"/>
      <c r="C282" s="836"/>
      <c r="D282" s="836"/>
      <c r="E282" s="836"/>
      <c r="F282" s="836"/>
      <c r="G282" s="836"/>
      <c r="H282" s="836"/>
      <c r="I282" s="836"/>
      <c r="J282" s="836"/>
      <c r="K282" s="836"/>
      <c r="L282" s="836"/>
      <c r="M282" s="836"/>
      <c r="N282" s="836"/>
      <c r="O282" s="836"/>
      <c r="P282" s="836"/>
      <c r="Q282" s="836"/>
      <c r="R282" s="836"/>
      <c r="S282" s="836"/>
      <c r="T282" s="836"/>
      <c r="U282" s="1899"/>
      <c r="V282" s="836"/>
      <c r="W282" s="836"/>
      <c r="X282" s="836"/>
      <c r="Y282" s="836"/>
      <c r="Z282" s="836"/>
      <c r="AA282" s="836"/>
      <c r="AB282" s="836"/>
      <c r="AC282" s="836"/>
      <c r="AD282" s="836"/>
      <c r="AE282" s="836"/>
      <c r="AF282" s="836"/>
      <c r="AG282" s="836"/>
      <c r="AH282" s="836"/>
      <c r="AI282" s="836"/>
      <c r="AJ282" s="836"/>
    </row>
    <row r="283">
      <c r="A283" s="1308"/>
      <c r="B283" s="836"/>
      <c r="C283" s="836"/>
      <c r="D283" s="836"/>
      <c r="E283" s="836"/>
      <c r="F283" s="836"/>
      <c r="G283" s="836"/>
      <c r="H283" s="836"/>
      <c r="I283" s="836"/>
      <c r="J283" s="836"/>
      <c r="K283" s="836"/>
      <c r="L283" s="836"/>
      <c r="M283" s="836"/>
      <c r="N283" s="836"/>
      <c r="O283" s="836"/>
      <c r="P283" s="836"/>
      <c r="Q283" s="836"/>
      <c r="R283" s="836"/>
      <c r="S283" s="836"/>
      <c r="T283" s="836"/>
      <c r="U283" s="1899"/>
      <c r="V283" s="836"/>
      <c r="W283" s="836"/>
      <c r="X283" s="836"/>
      <c r="Y283" s="836"/>
      <c r="Z283" s="836"/>
      <c r="AA283" s="836"/>
      <c r="AB283" s="836"/>
      <c r="AC283" s="836"/>
      <c r="AD283" s="836"/>
      <c r="AE283" s="836"/>
      <c r="AF283" s="836"/>
      <c r="AG283" s="836"/>
      <c r="AH283" s="836"/>
      <c r="AI283" s="836"/>
      <c r="AJ283" s="836"/>
    </row>
    <row r="284">
      <c r="A284" s="1308"/>
      <c r="B284" s="836"/>
      <c r="C284" s="836"/>
      <c r="D284" s="836"/>
      <c r="E284" s="836"/>
      <c r="F284" s="836"/>
      <c r="G284" s="836"/>
      <c r="H284" s="836"/>
      <c r="I284" s="836"/>
      <c r="J284" s="836"/>
      <c r="K284" s="836"/>
      <c r="L284" s="836"/>
      <c r="M284" s="836"/>
      <c r="N284" s="836"/>
      <c r="O284" s="836"/>
      <c r="P284" s="836"/>
      <c r="Q284" s="836"/>
      <c r="R284" s="836"/>
      <c r="S284" s="836"/>
      <c r="T284" s="836"/>
      <c r="U284" s="1899"/>
      <c r="V284" s="836"/>
      <c r="W284" s="836"/>
      <c r="X284" s="836"/>
      <c r="Y284" s="836"/>
      <c r="Z284" s="836"/>
      <c r="AA284" s="836"/>
      <c r="AB284" s="836"/>
      <c r="AC284" s="836"/>
      <c r="AD284" s="836"/>
      <c r="AE284" s="836"/>
      <c r="AF284" s="836"/>
      <c r="AG284" s="836"/>
      <c r="AH284" s="836"/>
      <c r="AI284" s="836"/>
      <c r="AJ284" s="836"/>
    </row>
    <row r="285">
      <c r="A285" s="1308"/>
      <c r="B285" s="836"/>
      <c r="C285" s="836"/>
      <c r="D285" s="836"/>
      <c r="E285" s="836"/>
      <c r="F285" s="836"/>
      <c r="G285" s="836"/>
      <c r="H285" s="836"/>
      <c r="I285" s="836"/>
      <c r="J285" s="836"/>
      <c r="K285" s="836"/>
      <c r="L285" s="836"/>
      <c r="M285" s="836"/>
      <c r="N285" s="836"/>
      <c r="O285" s="836"/>
      <c r="P285" s="836"/>
      <c r="Q285" s="836"/>
      <c r="R285" s="836"/>
      <c r="S285" s="836"/>
      <c r="T285" s="836"/>
      <c r="U285" s="1899"/>
      <c r="V285" s="836"/>
      <c r="W285" s="836"/>
      <c r="X285" s="836"/>
      <c r="Y285" s="836"/>
      <c r="Z285" s="836"/>
      <c r="AA285" s="836"/>
      <c r="AB285" s="836"/>
      <c r="AC285" s="836"/>
      <c r="AD285" s="836"/>
      <c r="AE285" s="836"/>
      <c r="AF285" s="836"/>
      <c r="AG285" s="836"/>
      <c r="AH285" s="836"/>
      <c r="AI285" s="836"/>
      <c r="AJ285" s="836"/>
    </row>
    <row r="286">
      <c r="A286" s="1308"/>
      <c r="B286" s="836"/>
      <c r="C286" s="836"/>
      <c r="D286" s="836"/>
      <c r="E286" s="836"/>
      <c r="F286" s="836"/>
      <c r="G286" s="836"/>
      <c r="H286" s="836"/>
      <c r="I286" s="836"/>
      <c r="J286" s="836"/>
      <c r="K286" s="836"/>
      <c r="L286" s="836"/>
      <c r="M286" s="836"/>
      <c r="N286" s="836"/>
      <c r="O286" s="836"/>
      <c r="P286" s="836"/>
      <c r="Q286" s="836"/>
      <c r="R286" s="836"/>
      <c r="S286" s="836"/>
      <c r="T286" s="836"/>
      <c r="U286" s="1899"/>
      <c r="V286" s="836"/>
      <c r="W286" s="836"/>
      <c r="X286" s="836"/>
      <c r="Y286" s="836"/>
      <c r="Z286" s="836"/>
      <c r="AA286" s="836"/>
      <c r="AB286" s="836"/>
      <c r="AC286" s="836"/>
      <c r="AD286" s="836"/>
      <c r="AE286" s="836"/>
      <c r="AF286" s="836"/>
      <c r="AG286" s="836"/>
      <c r="AH286" s="836"/>
      <c r="AI286" s="836"/>
      <c r="AJ286" s="836"/>
    </row>
    <row r="287">
      <c r="A287" s="1308"/>
      <c r="B287" s="836"/>
      <c r="C287" s="836"/>
      <c r="D287" s="836"/>
      <c r="E287" s="836"/>
      <c r="F287" s="836"/>
      <c r="G287" s="836"/>
      <c r="H287" s="836"/>
      <c r="I287" s="836"/>
      <c r="J287" s="836"/>
      <c r="K287" s="836"/>
      <c r="L287" s="836"/>
      <c r="M287" s="836"/>
      <c r="N287" s="836"/>
      <c r="O287" s="836"/>
      <c r="P287" s="836"/>
      <c r="Q287" s="836"/>
      <c r="R287" s="836"/>
      <c r="S287" s="836"/>
      <c r="T287" s="836"/>
      <c r="U287" s="1899"/>
      <c r="V287" s="836"/>
      <c r="W287" s="836"/>
      <c r="X287" s="836"/>
      <c r="Y287" s="836"/>
      <c r="Z287" s="836"/>
      <c r="AA287" s="836"/>
      <c r="AB287" s="836"/>
      <c r="AC287" s="836"/>
      <c r="AD287" s="836"/>
      <c r="AE287" s="836"/>
      <c r="AF287" s="836"/>
      <c r="AG287" s="836"/>
      <c r="AH287" s="836"/>
      <c r="AI287" s="836"/>
      <c r="AJ287" s="836"/>
    </row>
    <row r="288">
      <c r="A288" s="1308"/>
      <c r="B288" s="836"/>
      <c r="C288" s="836"/>
      <c r="D288" s="836"/>
      <c r="E288" s="836"/>
      <c r="F288" s="836"/>
      <c r="G288" s="836"/>
      <c r="H288" s="836"/>
      <c r="I288" s="836"/>
      <c r="J288" s="836"/>
      <c r="K288" s="836"/>
      <c r="L288" s="836"/>
      <c r="M288" s="836"/>
      <c r="N288" s="836"/>
      <c r="O288" s="836"/>
      <c r="P288" s="836"/>
      <c r="Q288" s="836"/>
      <c r="R288" s="836"/>
      <c r="S288" s="836"/>
      <c r="T288" s="836"/>
      <c r="U288" s="1899"/>
      <c r="V288" s="836"/>
      <c r="W288" s="836"/>
      <c r="X288" s="836"/>
      <c r="Y288" s="836"/>
      <c r="Z288" s="836"/>
      <c r="AA288" s="836"/>
      <c r="AB288" s="836"/>
      <c r="AC288" s="836"/>
      <c r="AD288" s="836"/>
      <c r="AE288" s="836"/>
      <c r="AF288" s="836"/>
      <c r="AG288" s="836"/>
      <c r="AH288" s="836"/>
      <c r="AI288" s="836"/>
      <c r="AJ288" s="836"/>
    </row>
    <row r="289">
      <c r="A289" s="1308"/>
      <c r="B289" s="836"/>
      <c r="C289" s="836"/>
      <c r="D289" s="836"/>
      <c r="E289" s="836"/>
      <c r="F289" s="836"/>
      <c r="G289" s="836"/>
      <c r="H289" s="836"/>
      <c r="I289" s="836"/>
      <c r="J289" s="836"/>
      <c r="K289" s="836"/>
      <c r="L289" s="836"/>
      <c r="M289" s="836"/>
      <c r="N289" s="836"/>
      <c r="O289" s="836"/>
      <c r="P289" s="836"/>
      <c r="Q289" s="836"/>
      <c r="R289" s="836"/>
      <c r="S289" s="836"/>
      <c r="T289" s="836"/>
      <c r="U289" s="1899"/>
      <c r="V289" s="836"/>
      <c r="W289" s="836"/>
      <c r="X289" s="836"/>
      <c r="Y289" s="836"/>
      <c r="Z289" s="836"/>
      <c r="AA289" s="836"/>
      <c r="AB289" s="836"/>
      <c r="AC289" s="836"/>
      <c r="AD289" s="836"/>
      <c r="AE289" s="836"/>
      <c r="AF289" s="836"/>
      <c r="AG289" s="836"/>
      <c r="AH289" s="836"/>
      <c r="AI289" s="836"/>
      <c r="AJ289" s="836"/>
    </row>
    <row r="290">
      <c r="A290" s="1308"/>
      <c r="B290" s="836"/>
      <c r="C290" s="836"/>
      <c r="D290" s="836"/>
      <c r="E290" s="836"/>
      <c r="F290" s="836"/>
      <c r="G290" s="836"/>
      <c r="H290" s="836"/>
      <c r="I290" s="836"/>
      <c r="J290" s="836"/>
      <c r="K290" s="836"/>
      <c r="L290" s="836"/>
      <c r="M290" s="836"/>
      <c r="N290" s="836"/>
      <c r="O290" s="836"/>
      <c r="P290" s="836"/>
      <c r="Q290" s="836"/>
      <c r="R290" s="836"/>
      <c r="S290" s="836"/>
      <c r="T290" s="836"/>
      <c r="U290" s="1899"/>
      <c r="V290" s="836"/>
      <c r="W290" s="836"/>
      <c r="X290" s="836"/>
      <c r="Y290" s="836"/>
      <c r="Z290" s="836"/>
      <c r="AA290" s="836"/>
      <c r="AB290" s="836"/>
      <c r="AC290" s="836"/>
      <c r="AD290" s="836"/>
      <c r="AE290" s="836"/>
      <c r="AF290" s="836"/>
      <c r="AG290" s="836"/>
      <c r="AH290" s="836"/>
      <c r="AI290" s="836"/>
      <c r="AJ290" s="836"/>
    </row>
    <row r="291">
      <c r="A291" s="1308"/>
      <c r="B291" s="836"/>
      <c r="C291" s="836"/>
      <c r="D291" s="836"/>
      <c r="E291" s="836"/>
      <c r="F291" s="836"/>
      <c r="G291" s="836"/>
      <c r="H291" s="836"/>
      <c r="I291" s="836"/>
      <c r="J291" s="836"/>
      <c r="K291" s="836"/>
      <c r="L291" s="836"/>
      <c r="M291" s="836"/>
      <c r="N291" s="836"/>
      <c r="O291" s="836"/>
      <c r="P291" s="836"/>
      <c r="Q291" s="836"/>
      <c r="R291" s="836"/>
      <c r="S291" s="836"/>
      <c r="T291" s="836"/>
      <c r="U291" s="1899"/>
      <c r="V291" s="836"/>
      <c r="W291" s="836"/>
      <c r="X291" s="836"/>
      <c r="Y291" s="836"/>
      <c r="Z291" s="836"/>
      <c r="AA291" s="836"/>
      <c r="AB291" s="836"/>
      <c r="AC291" s="836"/>
      <c r="AD291" s="836"/>
      <c r="AE291" s="836"/>
      <c r="AF291" s="836"/>
      <c r="AG291" s="836"/>
      <c r="AH291" s="836"/>
      <c r="AI291" s="836"/>
      <c r="AJ291" s="836"/>
    </row>
    <row r="292">
      <c r="A292" s="1308"/>
      <c r="B292" s="836"/>
      <c r="C292" s="836"/>
      <c r="D292" s="836"/>
      <c r="E292" s="836"/>
      <c r="F292" s="836"/>
      <c r="G292" s="836"/>
      <c r="H292" s="836"/>
      <c r="I292" s="836"/>
      <c r="J292" s="836"/>
      <c r="K292" s="836"/>
      <c r="L292" s="836"/>
      <c r="M292" s="836"/>
      <c r="N292" s="836"/>
      <c r="O292" s="836"/>
      <c r="P292" s="836"/>
      <c r="Q292" s="836"/>
      <c r="R292" s="836"/>
      <c r="S292" s="836"/>
      <c r="T292" s="836"/>
      <c r="U292" s="1899"/>
      <c r="V292" s="836"/>
      <c r="W292" s="836"/>
      <c r="X292" s="836"/>
      <c r="Y292" s="836"/>
      <c r="Z292" s="836"/>
      <c r="AA292" s="836"/>
      <c r="AB292" s="836"/>
      <c r="AC292" s="836"/>
      <c r="AD292" s="836"/>
      <c r="AE292" s="836"/>
      <c r="AF292" s="836"/>
      <c r="AG292" s="836"/>
      <c r="AH292" s="836"/>
      <c r="AI292" s="836"/>
      <c r="AJ292" s="836"/>
    </row>
    <row r="293">
      <c r="A293" s="1308"/>
      <c r="B293" s="836"/>
      <c r="C293" s="836"/>
      <c r="D293" s="836"/>
      <c r="E293" s="836"/>
      <c r="F293" s="836"/>
      <c r="G293" s="836"/>
      <c r="H293" s="836"/>
      <c r="I293" s="836"/>
      <c r="J293" s="836"/>
      <c r="K293" s="836"/>
      <c r="L293" s="836"/>
      <c r="M293" s="836"/>
      <c r="N293" s="836"/>
      <c r="O293" s="836"/>
      <c r="P293" s="836"/>
      <c r="Q293" s="836"/>
      <c r="R293" s="836"/>
      <c r="S293" s="836"/>
      <c r="T293" s="836"/>
      <c r="U293" s="1899"/>
      <c r="V293" s="836"/>
      <c r="W293" s="836"/>
      <c r="X293" s="836"/>
      <c r="Y293" s="836"/>
      <c r="Z293" s="836"/>
      <c r="AA293" s="836"/>
      <c r="AB293" s="836"/>
      <c r="AC293" s="836"/>
      <c r="AD293" s="836"/>
      <c r="AE293" s="836"/>
      <c r="AF293" s="836"/>
      <c r="AG293" s="836"/>
      <c r="AH293" s="836"/>
      <c r="AI293" s="836"/>
      <c r="AJ293" s="836"/>
    </row>
    <row r="294">
      <c r="A294" s="1308"/>
      <c r="B294" s="836"/>
      <c r="C294" s="836"/>
      <c r="D294" s="836"/>
      <c r="E294" s="836"/>
      <c r="F294" s="836"/>
      <c r="G294" s="836"/>
      <c r="H294" s="836"/>
      <c r="I294" s="836"/>
      <c r="J294" s="836"/>
      <c r="K294" s="836"/>
      <c r="L294" s="836"/>
      <c r="M294" s="836"/>
      <c r="N294" s="836"/>
      <c r="O294" s="836"/>
      <c r="P294" s="836"/>
      <c r="Q294" s="836"/>
      <c r="R294" s="836"/>
      <c r="S294" s="836"/>
      <c r="T294" s="836"/>
      <c r="U294" s="1899"/>
      <c r="V294" s="836"/>
      <c r="W294" s="836"/>
      <c r="X294" s="836"/>
      <c r="Y294" s="836"/>
      <c r="Z294" s="836"/>
      <c r="AA294" s="836"/>
      <c r="AB294" s="836"/>
      <c r="AC294" s="836"/>
      <c r="AD294" s="836"/>
      <c r="AE294" s="836"/>
      <c r="AF294" s="836"/>
      <c r="AG294" s="836"/>
      <c r="AH294" s="836"/>
      <c r="AI294" s="836"/>
      <c r="AJ294" s="836"/>
    </row>
    <row r="295">
      <c r="A295" s="1308"/>
      <c r="B295" s="836"/>
      <c r="C295" s="836"/>
      <c r="D295" s="836"/>
      <c r="E295" s="836"/>
      <c r="F295" s="836"/>
      <c r="G295" s="836"/>
      <c r="H295" s="836"/>
      <c r="I295" s="836"/>
      <c r="J295" s="836"/>
      <c r="K295" s="836"/>
      <c r="L295" s="836"/>
      <c r="M295" s="836"/>
      <c r="N295" s="836"/>
      <c r="O295" s="836"/>
      <c r="P295" s="836"/>
      <c r="Q295" s="836"/>
      <c r="R295" s="836"/>
      <c r="S295" s="836"/>
      <c r="T295" s="836"/>
      <c r="U295" s="1899"/>
      <c r="V295" s="836"/>
      <c r="W295" s="836"/>
      <c r="X295" s="836"/>
      <c r="Y295" s="836"/>
      <c r="Z295" s="836"/>
      <c r="AA295" s="836"/>
      <c r="AB295" s="836"/>
      <c r="AC295" s="836"/>
      <c r="AD295" s="836"/>
      <c r="AE295" s="836"/>
      <c r="AF295" s="836"/>
      <c r="AG295" s="836"/>
      <c r="AH295" s="836"/>
      <c r="AI295" s="836"/>
      <c r="AJ295" s="836"/>
    </row>
    <row r="296">
      <c r="A296" s="1308"/>
      <c r="B296" s="836"/>
      <c r="C296" s="836"/>
      <c r="D296" s="836"/>
      <c r="E296" s="836"/>
      <c r="F296" s="836"/>
      <c r="G296" s="836"/>
      <c r="H296" s="836"/>
      <c r="I296" s="836"/>
      <c r="J296" s="836"/>
      <c r="K296" s="836"/>
      <c r="L296" s="836"/>
      <c r="M296" s="836"/>
      <c r="N296" s="836"/>
      <c r="O296" s="836"/>
      <c r="P296" s="836"/>
      <c r="Q296" s="836"/>
      <c r="R296" s="836"/>
      <c r="S296" s="836"/>
      <c r="T296" s="836"/>
      <c r="U296" s="1899"/>
      <c r="V296" s="836"/>
      <c r="W296" s="836"/>
      <c r="X296" s="836"/>
      <c r="Y296" s="836"/>
      <c r="Z296" s="836"/>
      <c r="AA296" s="836"/>
      <c r="AB296" s="836"/>
      <c r="AC296" s="836"/>
      <c r="AD296" s="836"/>
      <c r="AE296" s="836"/>
      <c r="AF296" s="836"/>
      <c r="AG296" s="836"/>
      <c r="AH296" s="836"/>
      <c r="AI296" s="836"/>
      <c r="AJ296" s="836"/>
    </row>
    <row r="297">
      <c r="A297" s="1308"/>
      <c r="B297" s="836"/>
      <c r="C297" s="836"/>
      <c r="D297" s="836"/>
      <c r="E297" s="836"/>
      <c r="F297" s="836"/>
      <c r="G297" s="836"/>
      <c r="H297" s="836"/>
      <c r="I297" s="836"/>
      <c r="J297" s="836"/>
      <c r="K297" s="836"/>
      <c r="L297" s="836"/>
      <c r="M297" s="836"/>
      <c r="N297" s="836"/>
      <c r="O297" s="836"/>
      <c r="P297" s="836"/>
      <c r="Q297" s="836"/>
      <c r="R297" s="836"/>
      <c r="S297" s="836"/>
      <c r="T297" s="836"/>
      <c r="U297" s="1899"/>
      <c r="V297" s="836"/>
      <c r="W297" s="836"/>
      <c r="X297" s="836"/>
      <c r="Y297" s="836"/>
      <c r="Z297" s="836"/>
      <c r="AA297" s="836"/>
      <c r="AB297" s="836"/>
      <c r="AC297" s="836"/>
      <c r="AD297" s="836"/>
      <c r="AE297" s="836"/>
      <c r="AF297" s="836"/>
      <c r="AG297" s="836"/>
      <c r="AH297" s="836"/>
      <c r="AI297" s="836"/>
      <c r="AJ297" s="836"/>
    </row>
    <row r="298">
      <c r="A298" s="1308"/>
      <c r="B298" s="836"/>
      <c r="C298" s="836"/>
      <c r="D298" s="836"/>
      <c r="E298" s="836"/>
      <c r="F298" s="836"/>
      <c r="G298" s="836"/>
      <c r="H298" s="836"/>
      <c r="I298" s="836"/>
      <c r="J298" s="836"/>
      <c r="K298" s="836"/>
      <c r="L298" s="836"/>
      <c r="M298" s="836"/>
      <c r="N298" s="836"/>
      <c r="O298" s="836"/>
      <c r="P298" s="836"/>
      <c r="Q298" s="836"/>
      <c r="R298" s="836"/>
      <c r="S298" s="836"/>
      <c r="T298" s="836"/>
      <c r="U298" s="1899"/>
      <c r="V298" s="836"/>
      <c r="W298" s="836"/>
      <c r="X298" s="836"/>
      <c r="Y298" s="836"/>
      <c r="Z298" s="836"/>
      <c r="AA298" s="836"/>
      <c r="AB298" s="836"/>
      <c r="AC298" s="836"/>
      <c r="AD298" s="836"/>
      <c r="AE298" s="836"/>
      <c r="AF298" s="836"/>
      <c r="AG298" s="836"/>
      <c r="AH298" s="836"/>
      <c r="AI298" s="836"/>
      <c r="AJ298" s="836"/>
    </row>
    <row r="299">
      <c r="A299" s="1308"/>
      <c r="B299" s="836"/>
      <c r="C299" s="836"/>
      <c r="D299" s="836"/>
      <c r="E299" s="836"/>
      <c r="F299" s="836"/>
      <c r="G299" s="836"/>
      <c r="H299" s="836"/>
      <c r="I299" s="836"/>
      <c r="J299" s="836"/>
      <c r="K299" s="836"/>
      <c r="L299" s="836"/>
      <c r="M299" s="836"/>
      <c r="N299" s="836"/>
      <c r="O299" s="836"/>
      <c r="P299" s="836"/>
      <c r="Q299" s="836"/>
      <c r="R299" s="836"/>
      <c r="S299" s="836"/>
      <c r="T299" s="836"/>
      <c r="U299" s="1899"/>
      <c r="V299" s="836"/>
      <c r="W299" s="836"/>
      <c r="X299" s="836"/>
      <c r="Y299" s="836"/>
      <c r="Z299" s="836"/>
      <c r="AA299" s="836"/>
      <c r="AB299" s="836"/>
      <c r="AC299" s="836"/>
      <c r="AD299" s="836"/>
      <c r="AE299" s="836"/>
      <c r="AF299" s="836"/>
      <c r="AG299" s="836"/>
      <c r="AH299" s="836"/>
      <c r="AI299" s="836"/>
      <c r="AJ299" s="836"/>
    </row>
    <row r="300">
      <c r="A300" s="1308"/>
      <c r="B300" s="836"/>
      <c r="C300" s="836"/>
      <c r="D300" s="836"/>
      <c r="E300" s="836"/>
      <c r="F300" s="836"/>
      <c r="G300" s="836"/>
      <c r="H300" s="836"/>
      <c r="I300" s="836"/>
      <c r="J300" s="836"/>
      <c r="K300" s="836"/>
      <c r="L300" s="836"/>
      <c r="M300" s="836"/>
      <c r="N300" s="836"/>
      <c r="O300" s="836"/>
      <c r="P300" s="836"/>
      <c r="Q300" s="836"/>
      <c r="R300" s="836"/>
      <c r="S300" s="836"/>
      <c r="T300" s="836"/>
      <c r="U300" s="1899"/>
      <c r="V300" s="836"/>
      <c r="W300" s="836"/>
      <c r="X300" s="836"/>
      <c r="Y300" s="836"/>
      <c r="Z300" s="836"/>
      <c r="AA300" s="836"/>
      <c r="AB300" s="836"/>
      <c r="AC300" s="836"/>
      <c r="AD300" s="836"/>
      <c r="AE300" s="836"/>
      <c r="AF300" s="836"/>
      <c r="AG300" s="836"/>
      <c r="AH300" s="836"/>
      <c r="AI300" s="836"/>
      <c r="AJ300" s="836"/>
    </row>
    <row r="301">
      <c r="A301" s="1308"/>
      <c r="B301" s="836"/>
      <c r="C301" s="836"/>
      <c r="D301" s="836"/>
      <c r="E301" s="836"/>
      <c r="F301" s="836"/>
      <c r="G301" s="836"/>
      <c r="H301" s="836"/>
      <c r="I301" s="836"/>
      <c r="J301" s="836"/>
      <c r="K301" s="836"/>
      <c r="L301" s="836"/>
      <c r="M301" s="836"/>
      <c r="N301" s="836"/>
      <c r="O301" s="836"/>
      <c r="P301" s="836"/>
      <c r="Q301" s="836"/>
      <c r="R301" s="836"/>
      <c r="S301" s="836"/>
      <c r="T301" s="836"/>
      <c r="U301" s="1899"/>
      <c r="V301" s="836"/>
      <c r="W301" s="836"/>
      <c r="X301" s="836"/>
      <c r="Y301" s="836"/>
      <c r="Z301" s="836"/>
      <c r="AA301" s="836"/>
      <c r="AB301" s="836"/>
      <c r="AC301" s="836"/>
      <c r="AD301" s="836"/>
      <c r="AE301" s="836"/>
      <c r="AF301" s="836"/>
      <c r="AG301" s="836"/>
      <c r="AH301" s="836"/>
      <c r="AI301" s="836"/>
      <c r="AJ301" s="836"/>
    </row>
    <row r="302">
      <c r="A302" s="1308"/>
      <c r="B302" s="836"/>
      <c r="C302" s="836"/>
      <c r="D302" s="836"/>
      <c r="E302" s="836"/>
      <c r="F302" s="836"/>
      <c r="G302" s="836"/>
      <c r="H302" s="836"/>
      <c r="I302" s="836"/>
      <c r="J302" s="836"/>
      <c r="K302" s="836"/>
      <c r="L302" s="836"/>
      <c r="M302" s="836"/>
      <c r="N302" s="836"/>
      <c r="O302" s="836"/>
      <c r="P302" s="836"/>
      <c r="Q302" s="836"/>
      <c r="R302" s="836"/>
      <c r="S302" s="836"/>
      <c r="T302" s="836"/>
      <c r="U302" s="1899"/>
      <c r="V302" s="836"/>
      <c r="W302" s="836"/>
      <c r="X302" s="836"/>
      <c r="Y302" s="836"/>
      <c r="Z302" s="836"/>
      <c r="AA302" s="836"/>
      <c r="AB302" s="836"/>
      <c r="AC302" s="836"/>
      <c r="AD302" s="836"/>
      <c r="AE302" s="836"/>
      <c r="AF302" s="836"/>
      <c r="AG302" s="836"/>
      <c r="AH302" s="836"/>
      <c r="AI302" s="836"/>
      <c r="AJ302" s="836"/>
    </row>
    <row r="303">
      <c r="A303" s="1308"/>
      <c r="B303" s="836"/>
      <c r="C303" s="836"/>
      <c r="D303" s="836"/>
      <c r="E303" s="836"/>
      <c r="F303" s="836"/>
      <c r="G303" s="836"/>
      <c r="H303" s="836"/>
      <c r="I303" s="836"/>
      <c r="J303" s="836"/>
      <c r="K303" s="836"/>
      <c r="L303" s="836"/>
      <c r="M303" s="836"/>
      <c r="N303" s="836"/>
      <c r="O303" s="836"/>
      <c r="P303" s="836"/>
      <c r="Q303" s="836"/>
      <c r="R303" s="836"/>
      <c r="S303" s="836"/>
      <c r="T303" s="836"/>
      <c r="U303" s="1899"/>
      <c r="V303" s="836"/>
      <c r="W303" s="836"/>
      <c r="X303" s="836"/>
      <c r="Y303" s="836"/>
      <c r="Z303" s="836"/>
      <c r="AA303" s="836"/>
      <c r="AB303" s="836"/>
      <c r="AC303" s="836"/>
      <c r="AD303" s="836"/>
      <c r="AE303" s="836"/>
      <c r="AF303" s="836"/>
      <c r="AG303" s="836"/>
      <c r="AH303" s="836"/>
      <c r="AI303" s="836"/>
      <c r="AJ303" s="836"/>
    </row>
    <row r="304">
      <c r="A304" s="1308"/>
      <c r="B304" s="836"/>
      <c r="C304" s="836"/>
      <c r="D304" s="836"/>
      <c r="E304" s="836"/>
      <c r="F304" s="836"/>
      <c r="G304" s="836"/>
      <c r="H304" s="836"/>
      <c r="I304" s="836"/>
      <c r="J304" s="836"/>
      <c r="K304" s="836"/>
      <c r="L304" s="836"/>
      <c r="M304" s="836"/>
      <c r="N304" s="836"/>
      <c r="O304" s="836"/>
      <c r="P304" s="836"/>
      <c r="Q304" s="836"/>
      <c r="R304" s="836"/>
      <c r="S304" s="836"/>
      <c r="T304" s="836"/>
      <c r="U304" s="1899"/>
      <c r="V304" s="836"/>
      <c r="W304" s="836"/>
      <c r="X304" s="836"/>
      <c r="Y304" s="836"/>
      <c r="Z304" s="836"/>
      <c r="AA304" s="836"/>
      <c r="AB304" s="836"/>
      <c r="AC304" s="836"/>
      <c r="AD304" s="836"/>
      <c r="AE304" s="836"/>
      <c r="AF304" s="836"/>
      <c r="AG304" s="836"/>
      <c r="AH304" s="836"/>
      <c r="AI304" s="836"/>
      <c r="AJ304" s="836"/>
    </row>
    <row r="305">
      <c r="A305" s="1308"/>
      <c r="B305" s="836"/>
      <c r="C305" s="836"/>
      <c r="D305" s="836"/>
      <c r="E305" s="836"/>
      <c r="F305" s="836"/>
      <c r="G305" s="836"/>
      <c r="H305" s="836"/>
      <c r="I305" s="836"/>
      <c r="J305" s="836"/>
      <c r="K305" s="836"/>
      <c r="L305" s="836"/>
      <c r="M305" s="836"/>
      <c r="N305" s="836"/>
      <c r="O305" s="836"/>
      <c r="P305" s="836"/>
      <c r="Q305" s="836"/>
      <c r="R305" s="836"/>
      <c r="S305" s="836"/>
      <c r="T305" s="836"/>
      <c r="U305" s="1899"/>
      <c r="V305" s="836"/>
      <c r="W305" s="836"/>
      <c r="X305" s="836"/>
      <c r="Y305" s="836"/>
      <c r="Z305" s="836"/>
      <c r="AA305" s="836"/>
      <c r="AB305" s="836"/>
      <c r="AC305" s="836"/>
      <c r="AD305" s="836"/>
      <c r="AE305" s="836"/>
      <c r="AF305" s="836"/>
      <c r="AG305" s="836"/>
      <c r="AH305" s="836"/>
      <c r="AI305" s="836"/>
      <c r="AJ305" s="836"/>
    </row>
    <row r="306">
      <c r="A306" s="1308"/>
      <c r="B306" s="836"/>
      <c r="C306" s="836"/>
      <c r="D306" s="836"/>
      <c r="E306" s="836"/>
      <c r="F306" s="836"/>
      <c r="G306" s="836"/>
      <c r="H306" s="836"/>
      <c r="I306" s="836"/>
      <c r="J306" s="836"/>
      <c r="K306" s="836"/>
      <c r="L306" s="836"/>
      <c r="M306" s="836"/>
      <c r="N306" s="836"/>
      <c r="O306" s="836"/>
      <c r="P306" s="836"/>
      <c r="Q306" s="836"/>
      <c r="R306" s="836"/>
      <c r="S306" s="836"/>
      <c r="T306" s="836"/>
      <c r="U306" s="1899"/>
      <c r="V306" s="836"/>
      <c r="W306" s="836"/>
      <c r="X306" s="836"/>
      <c r="Y306" s="836"/>
      <c r="Z306" s="836"/>
      <c r="AA306" s="836"/>
      <c r="AB306" s="836"/>
      <c r="AC306" s="836"/>
      <c r="AD306" s="836"/>
      <c r="AE306" s="836"/>
      <c r="AF306" s="836"/>
      <c r="AG306" s="836"/>
      <c r="AH306" s="836"/>
      <c r="AI306" s="836"/>
      <c r="AJ306" s="836"/>
    </row>
    <row r="307">
      <c r="A307" s="1308"/>
      <c r="B307" s="836"/>
      <c r="C307" s="836"/>
      <c r="D307" s="836"/>
      <c r="E307" s="836"/>
      <c r="F307" s="836"/>
      <c r="G307" s="836"/>
      <c r="H307" s="836"/>
      <c r="I307" s="836"/>
      <c r="J307" s="836"/>
      <c r="K307" s="836"/>
      <c r="L307" s="836"/>
      <c r="M307" s="836"/>
      <c r="N307" s="836"/>
      <c r="O307" s="836"/>
      <c r="P307" s="836"/>
      <c r="Q307" s="836"/>
      <c r="R307" s="836"/>
      <c r="S307" s="836"/>
      <c r="T307" s="836"/>
      <c r="U307" s="1899"/>
      <c r="V307" s="836"/>
      <c r="W307" s="836"/>
      <c r="X307" s="836"/>
      <c r="Y307" s="836"/>
      <c r="Z307" s="836"/>
      <c r="AA307" s="836"/>
      <c r="AB307" s="836"/>
      <c r="AC307" s="836"/>
      <c r="AD307" s="836"/>
      <c r="AE307" s="836"/>
      <c r="AF307" s="836"/>
      <c r="AG307" s="836"/>
      <c r="AH307" s="836"/>
      <c r="AI307" s="836"/>
      <c r="AJ307" s="836"/>
    </row>
    <row r="308">
      <c r="A308" s="1308"/>
      <c r="B308" s="836"/>
      <c r="C308" s="836"/>
      <c r="D308" s="836"/>
      <c r="E308" s="836"/>
      <c r="F308" s="836"/>
      <c r="G308" s="836"/>
      <c r="H308" s="836"/>
      <c r="I308" s="836"/>
      <c r="J308" s="836"/>
      <c r="K308" s="836"/>
      <c r="L308" s="836"/>
      <c r="M308" s="836"/>
      <c r="N308" s="836"/>
      <c r="O308" s="836"/>
      <c r="P308" s="836"/>
      <c r="Q308" s="836"/>
      <c r="R308" s="836"/>
      <c r="S308" s="836"/>
      <c r="T308" s="836"/>
      <c r="U308" s="1899"/>
      <c r="V308" s="836"/>
      <c r="W308" s="836"/>
      <c r="X308" s="836"/>
      <c r="Y308" s="836"/>
      <c r="Z308" s="836"/>
      <c r="AA308" s="836"/>
      <c r="AB308" s="836"/>
      <c r="AC308" s="836"/>
      <c r="AD308" s="836"/>
      <c r="AE308" s="836"/>
      <c r="AF308" s="836"/>
      <c r="AG308" s="836"/>
      <c r="AH308" s="836"/>
      <c r="AI308" s="836"/>
      <c r="AJ308" s="836"/>
    </row>
    <row r="309">
      <c r="A309" s="1308"/>
      <c r="B309" s="836"/>
      <c r="C309" s="836"/>
      <c r="D309" s="836"/>
      <c r="E309" s="836"/>
      <c r="F309" s="836"/>
      <c r="G309" s="836"/>
      <c r="H309" s="836"/>
      <c r="I309" s="836"/>
      <c r="J309" s="836"/>
      <c r="K309" s="836"/>
      <c r="L309" s="836"/>
      <c r="M309" s="836"/>
      <c r="N309" s="836"/>
      <c r="O309" s="836"/>
      <c r="P309" s="836"/>
      <c r="Q309" s="836"/>
      <c r="R309" s="836"/>
      <c r="S309" s="836"/>
      <c r="T309" s="836"/>
      <c r="U309" s="1899"/>
      <c r="V309" s="836"/>
      <c r="W309" s="836"/>
      <c r="X309" s="836"/>
      <c r="Y309" s="836"/>
      <c r="Z309" s="836"/>
      <c r="AA309" s="836"/>
      <c r="AB309" s="836"/>
      <c r="AC309" s="836"/>
      <c r="AD309" s="836"/>
      <c r="AE309" s="836"/>
      <c r="AF309" s="836"/>
      <c r="AG309" s="836"/>
      <c r="AH309" s="836"/>
      <c r="AI309" s="836"/>
      <c r="AJ309" s="836"/>
    </row>
    <row r="310">
      <c r="A310" s="1308"/>
      <c r="B310" s="836"/>
      <c r="C310" s="836"/>
      <c r="D310" s="836"/>
      <c r="E310" s="836"/>
      <c r="F310" s="836"/>
      <c r="G310" s="836"/>
      <c r="H310" s="836"/>
      <c r="I310" s="836"/>
      <c r="J310" s="836"/>
      <c r="K310" s="836"/>
      <c r="L310" s="836"/>
      <c r="M310" s="836"/>
      <c r="N310" s="836"/>
      <c r="O310" s="836"/>
      <c r="P310" s="836"/>
      <c r="Q310" s="836"/>
      <c r="R310" s="836"/>
      <c r="S310" s="836"/>
      <c r="T310" s="836"/>
      <c r="U310" s="1899"/>
      <c r="V310" s="836"/>
      <c r="W310" s="836"/>
      <c r="X310" s="836"/>
      <c r="Y310" s="836"/>
      <c r="Z310" s="836"/>
      <c r="AA310" s="836"/>
      <c r="AB310" s="836"/>
      <c r="AC310" s="836"/>
      <c r="AD310" s="836"/>
      <c r="AE310" s="836"/>
      <c r="AF310" s="836"/>
      <c r="AG310" s="836"/>
      <c r="AH310" s="836"/>
      <c r="AI310" s="836"/>
      <c r="AJ310" s="836"/>
    </row>
    <row r="311">
      <c r="A311" s="1308"/>
      <c r="B311" s="836"/>
      <c r="C311" s="836"/>
      <c r="D311" s="836"/>
      <c r="E311" s="836"/>
      <c r="F311" s="836"/>
      <c r="G311" s="836"/>
      <c r="H311" s="836"/>
      <c r="I311" s="836"/>
      <c r="J311" s="836"/>
      <c r="K311" s="836"/>
      <c r="L311" s="836"/>
      <c r="M311" s="836"/>
      <c r="N311" s="836"/>
      <c r="O311" s="836"/>
      <c r="P311" s="836"/>
      <c r="Q311" s="836"/>
      <c r="R311" s="836"/>
      <c r="S311" s="836"/>
      <c r="T311" s="836"/>
      <c r="U311" s="1899"/>
      <c r="V311" s="836"/>
      <c r="W311" s="836"/>
      <c r="X311" s="836"/>
      <c r="Y311" s="836"/>
      <c r="Z311" s="836"/>
      <c r="AA311" s="836"/>
      <c r="AB311" s="836"/>
      <c r="AC311" s="836"/>
      <c r="AD311" s="836"/>
      <c r="AE311" s="836"/>
      <c r="AF311" s="836"/>
      <c r="AG311" s="836"/>
      <c r="AH311" s="836"/>
      <c r="AI311" s="836"/>
      <c r="AJ311" s="836"/>
    </row>
    <row r="312">
      <c r="A312" s="1308"/>
      <c r="B312" s="836"/>
      <c r="C312" s="836"/>
      <c r="D312" s="836"/>
      <c r="E312" s="836"/>
      <c r="F312" s="836"/>
      <c r="G312" s="836"/>
      <c r="H312" s="836"/>
      <c r="I312" s="836"/>
      <c r="J312" s="836"/>
      <c r="K312" s="836"/>
      <c r="L312" s="836"/>
      <c r="M312" s="836"/>
      <c r="N312" s="836"/>
      <c r="O312" s="836"/>
      <c r="P312" s="836"/>
      <c r="Q312" s="836"/>
      <c r="R312" s="836"/>
      <c r="S312" s="836"/>
      <c r="T312" s="836"/>
      <c r="U312" s="1899"/>
      <c r="V312" s="836"/>
      <c r="W312" s="836"/>
      <c r="X312" s="836"/>
      <c r="Y312" s="836"/>
      <c r="Z312" s="836"/>
      <c r="AA312" s="836"/>
      <c r="AB312" s="836"/>
      <c r="AC312" s="836"/>
      <c r="AD312" s="836"/>
      <c r="AE312" s="836"/>
      <c r="AF312" s="836"/>
      <c r="AG312" s="836"/>
      <c r="AH312" s="836"/>
      <c r="AI312" s="836"/>
      <c r="AJ312" s="836"/>
    </row>
    <row r="313">
      <c r="A313" s="1308"/>
      <c r="B313" s="836"/>
      <c r="C313" s="836"/>
      <c r="D313" s="836"/>
      <c r="E313" s="836"/>
      <c r="F313" s="836"/>
      <c r="G313" s="836"/>
      <c r="H313" s="836"/>
      <c r="I313" s="836"/>
      <c r="J313" s="836"/>
      <c r="K313" s="836"/>
      <c r="L313" s="836"/>
      <c r="M313" s="836"/>
      <c r="N313" s="836"/>
      <c r="O313" s="836"/>
      <c r="P313" s="836"/>
      <c r="Q313" s="836"/>
      <c r="R313" s="836"/>
      <c r="S313" s="836"/>
      <c r="T313" s="836"/>
      <c r="U313" s="1899"/>
      <c r="V313" s="836"/>
      <c r="W313" s="836"/>
      <c r="X313" s="836"/>
      <c r="Y313" s="836"/>
      <c r="Z313" s="836"/>
      <c r="AA313" s="836"/>
      <c r="AB313" s="836"/>
      <c r="AC313" s="836"/>
      <c r="AD313" s="836"/>
      <c r="AE313" s="836"/>
      <c r="AF313" s="836"/>
      <c r="AG313" s="836"/>
      <c r="AH313" s="836"/>
      <c r="AI313" s="836"/>
      <c r="AJ313" s="836"/>
    </row>
    <row r="314">
      <c r="A314" s="1308"/>
      <c r="B314" s="836"/>
      <c r="C314" s="836"/>
      <c r="D314" s="836"/>
      <c r="E314" s="836"/>
      <c r="F314" s="836"/>
      <c r="G314" s="836"/>
      <c r="H314" s="836"/>
      <c r="I314" s="836"/>
      <c r="J314" s="836"/>
      <c r="K314" s="836"/>
      <c r="L314" s="836"/>
      <c r="M314" s="836"/>
      <c r="N314" s="836"/>
      <c r="O314" s="836"/>
      <c r="P314" s="836"/>
      <c r="Q314" s="836"/>
      <c r="R314" s="836"/>
      <c r="S314" s="836"/>
      <c r="T314" s="836"/>
      <c r="U314" s="1899"/>
      <c r="V314" s="836"/>
      <c r="W314" s="836"/>
      <c r="X314" s="836"/>
      <c r="Y314" s="836"/>
      <c r="Z314" s="836"/>
      <c r="AA314" s="836"/>
      <c r="AB314" s="836"/>
      <c r="AC314" s="836"/>
      <c r="AD314" s="836"/>
      <c r="AE314" s="836"/>
      <c r="AF314" s="836"/>
      <c r="AG314" s="836"/>
      <c r="AH314" s="836"/>
      <c r="AI314" s="836"/>
      <c r="AJ314" s="836"/>
    </row>
    <row r="315">
      <c r="A315" s="1308"/>
      <c r="B315" s="836"/>
      <c r="C315" s="836"/>
      <c r="D315" s="836"/>
      <c r="E315" s="836"/>
      <c r="F315" s="836"/>
      <c r="G315" s="836"/>
      <c r="H315" s="836"/>
      <c r="I315" s="836"/>
      <c r="J315" s="836"/>
      <c r="K315" s="836"/>
      <c r="L315" s="836"/>
      <c r="M315" s="836"/>
      <c r="N315" s="836"/>
      <c r="O315" s="836"/>
      <c r="P315" s="836"/>
      <c r="Q315" s="836"/>
      <c r="R315" s="836"/>
      <c r="S315" s="836"/>
      <c r="T315" s="836"/>
      <c r="U315" s="1899"/>
      <c r="V315" s="836"/>
      <c r="W315" s="836"/>
      <c r="X315" s="836"/>
      <c r="Y315" s="836"/>
      <c r="Z315" s="836"/>
      <c r="AA315" s="836"/>
      <c r="AB315" s="836"/>
      <c r="AC315" s="836"/>
      <c r="AD315" s="836"/>
      <c r="AE315" s="836"/>
      <c r="AF315" s="836"/>
      <c r="AG315" s="836"/>
      <c r="AH315" s="836"/>
      <c r="AI315" s="836"/>
      <c r="AJ315" s="836"/>
    </row>
    <row r="316">
      <c r="A316" s="1308"/>
      <c r="B316" s="836"/>
      <c r="C316" s="836"/>
      <c r="D316" s="836"/>
      <c r="E316" s="836"/>
      <c r="F316" s="836"/>
      <c r="G316" s="836"/>
      <c r="H316" s="836"/>
      <c r="I316" s="836"/>
      <c r="J316" s="836"/>
      <c r="K316" s="836"/>
      <c r="L316" s="836"/>
      <c r="M316" s="836"/>
      <c r="N316" s="836"/>
      <c r="O316" s="836"/>
      <c r="P316" s="836"/>
      <c r="Q316" s="836"/>
      <c r="R316" s="836"/>
      <c r="S316" s="836"/>
      <c r="T316" s="836"/>
      <c r="U316" s="1899"/>
      <c r="V316" s="836"/>
      <c r="W316" s="836"/>
      <c r="X316" s="836"/>
      <c r="Y316" s="836"/>
      <c r="Z316" s="836"/>
      <c r="AA316" s="836"/>
      <c r="AB316" s="836"/>
      <c r="AC316" s="836"/>
      <c r="AD316" s="836"/>
      <c r="AE316" s="836"/>
      <c r="AF316" s="836"/>
      <c r="AG316" s="836"/>
      <c r="AH316" s="836"/>
      <c r="AI316" s="836"/>
      <c r="AJ316" s="836"/>
    </row>
    <row r="317">
      <c r="A317" s="1308"/>
      <c r="B317" s="836"/>
      <c r="C317" s="836"/>
      <c r="D317" s="836"/>
      <c r="E317" s="836"/>
      <c r="F317" s="836"/>
      <c r="G317" s="836"/>
      <c r="H317" s="836"/>
      <c r="I317" s="836"/>
      <c r="J317" s="836"/>
      <c r="K317" s="836"/>
      <c r="L317" s="836"/>
      <c r="M317" s="836"/>
      <c r="N317" s="836"/>
      <c r="O317" s="836"/>
      <c r="P317" s="836"/>
      <c r="Q317" s="836"/>
      <c r="R317" s="836"/>
      <c r="S317" s="836"/>
      <c r="T317" s="836"/>
      <c r="U317" s="1899"/>
      <c r="V317" s="836"/>
      <c r="W317" s="836"/>
      <c r="X317" s="836"/>
      <c r="Y317" s="836"/>
      <c r="Z317" s="836"/>
      <c r="AA317" s="836"/>
      <c r="AB317" s="836"/>
      <c r="AC317" s="836"/>
      <c r="AD317" s="836"/>
      <c r="AE317" s="836"/>
      <c r="AF317" s="836"/>
      <c r="AG317" s="836"/>
      <c r="AH317" s="836"/>
      <c r="AI317" s="836"/>
      <c r="AJ317" s="836"/>
    </row>
    <row r="318">
      <c r="A318" s="1308"/>
      <c r="B318" s="836"/>
      <c r="C318" s="836"/>
      <c r="D318" s="836"/>
      <c r="E318" s="836"/>
      <c r="F318" s="836"/>
      <c r="G318" s="836"/>
      <c r="H318" s="836"/>
      <c r="I318" s="836"/>
      <c r="J318" s="836"/>
      <c r="K318" s="836"/>
      <c r="L318" s="836"/>
      <c r="M318" s="836"/>
      <c r="N318" s="836"/>
      <c r="O318" s="836"/>
      <c r="P318" s="836"/>
      <c r="Q318" s="836"/>
      <c r="R318" s="836"/>
      <c r="S318" s="836"/>
      <c r="T318" s="836"/>
      <c r="U318" s="1899"/>
      <c r="V318" s="836"/>
      <c r="W318" s="836"/>
      <c r="X318" s="836"/>
      <c r="Y318" s="836"/>
      <c r="Z318" s="836"/>
      <c r="AA318" s="836"/>
      <c r="AB318" s="836"/>
      <c r="AC318" s="836"/>
      <c r="AD318" s="836"/>
      <c r="AE318" s="836"/>
      <c r="AF318" s="836"/>
      <c r="AG318" s="836"/>
      <c r="AH318" s="836"/>
      <c r="AI318" s="836"/>
      <c r="AJ318" s="836"/>
    </row>
    <row r="319">
      <c r="A319" s="1308"/>
      <c r="B319" s="836"/>
      <c r="C319" s="836"/>
      <c r="D319" s="836"/>
      <c r="E319" s="836"/>
      <c r="F319" s="836"/>
      <c r="G319" s="836"/>
      <c r="H319" s="836"/>
      <c r="I319" s="836"/>
      <c r="J319" s="836"/>
      <c r="K319" s="836"/>
      <c r="L319" s="836"/>
      <c r="M319" s="836"/>
      <c r="N319" s="836"/>
      <c r="O319" s="836"/>
      <c r="P319" s="836"/>
      <c r="Q319" s="836"/>
      <c r="R319" s="836"/>
      <c r="S319" s="836"/>
      <c r="T319" s="836"/>
      <c r="U319" s="1899"/>
      <c r="V319" s="836"/>
      <c r="W319" s="836"/>
      <c r="X319" s="836"/>
      <c r="Y319" s="836"/>
      <c r="Z319" s="836"/>
      <c r="AA319" s="836"/>
      <c r="AB319" s="836"/>
      <c r="AC319" s="836"/>
      <c r="AD319" s="836"/>
      <c r="AE319" s="836"/>
      <c r="AF319" s="836"/>
      <c r="AG319" s="836"/>
      <c r="AH319" s="836"/>
      <c r="AI319" s="836"/>
      <c r="AJ319" s="836"/>
    </row>
    <row r="320">
      <c r="A320" s="1308"/>
      <c r="B320" s="836"/>
      <c r="C320" s="836"/>
      <c r="D320" s="836"/>
      <c r="E320" s="836"/>
      <c r="F320" s="836"/>
      <c r="G320" s="836"/>
      <c r="H320" s="836"/>
      <c r="I320" s="836"/>
      <c r="J320" s="836"/>
      <c r="K320" s="836"/>
      <c r="L320" s="836"/>
      <c r="M320" s="836"/>
      <c r="N320" s="836"/>
      <c r="O320" s="836"/>
      <c r="P320" s="836"/>
      <c r="Q320" s="836"/>
      <c r="R320" s="836"/>
      <c r="S320" s="836"/>
      <c r="T320" s="836"/>
      <c r="U320" s="1899"/>
      <c r="V320" s="836"/>
      <c r="W320" s="836"/>
      <c r="X320" s="836"/>
      <c r="Y320" s="836"/>
      <c r="Z320" s="836"/>
      <c r="AA320" s="836"/>
      <c r="AB320" s="836"/>
      <c r="AC320" s="836"/>
      <c r="AD320" s="836"/>
      <c r="AE320" s="836"/>
      <c r="AF320" s="836"/>
      <c r="AG320" s="836"/>
      <c r="AH320" s="836"/>
      <c r="AI320" s="836"/>
      <c r="AJ320" s="836"/>
    </row>
    <row r="321">
      <c r="A321" s="1308"/>
      <c r="B321" s="836"/>
      <c r="C321" s="836"/>
      <c r="D321" s="836"/>
      <c r="E321" s="836"/>
      <c r="F321" s="836"/>
      <c r="G321" s="836"/>
      <c r="H321" s="836"/>
      <c r="I321" s="836"/>
      <c r="J321" s="836"/>
      <c r="K321" s="836"/>
      <c r="L321" s="836"/>
      <c r="M321" s="836"/>
      <c r="N321" s="836"/>
      <c r="O321" s="836"/>
      <c r="P321" s="836"/>
      <c r="Q321" s="836"/>
      <c r="R321" s="836"/>
      <c r="S321" s="836"/>
      <c r="T321" s="836"/>
      <c r="U321" s="1899"/>
      <c r="V321" s="836"/>
      <c r="W321" s="836"/>
      <c r="X321" s="836"/>
      <c r="Y321" s="836"/>
      <c r="Z321" s="836"/>
      <c r="AA321" s="836"/>
      <c r="AB321" s="836"/>
      <c r="AC321" s="836"/>
      <c r="AD321" s="836"/>
      <c r="AE321" s="836"/>
      <c r="AF321" s="836"/>
      <c r="AG321" s="836"/>
      <c r="AH321" s="836"/>
      <c r="AI321" s="836"/>
      <c r="AJ321" s="836"/>
    </row>
    <row r="322">
      <c r="A322" s="1308"/>
      <c r="B322" s="836"/>
      <c r="C322" s="836"/>
      <c r="D322" s="836"/>
      <c r="E322" s="836"/>
      <c r="F322" s="836"/>
      <c r="G322" s="836"/>
      <c r="H322" s="836"/>
      <c r="I322" s="836"/>
      <c r="J322" s="836"/>
      <c r="K322" s="836"/>
      <c r="L322" s="836"/>
      <c r="M322" s="836"/>
      <c r="N322" s="836"/>
      <c r="O322" s="836"/>
      <c r="P322" s="836"/>
      <c r="Q322" s="836"/>
      <c r="R322" s="836"/>
      <c r="S322" s="836"/>
      <c r="T322" s="836"/>
      <c r="U322" s="1899"/>
      <c r="V322" s="836"/>
      <c r="W322" s="836"/>
      <c r="X322" s="836"/>
      <c r="Y322" s="836"/>
      <c r="Z322" s="836"/>
      <c r="AA322" s="836"/>
      <c r="AB322" s="836"/>
      <c r="AC322" s="836"/>
      <c r="AD322" s="836"/>
      <c r="AE322" s="836"/>
      <c r="AF322" s="836"/>
      <c r="AG322" s="836"/>
      <c r="AH322" s="836"/>
      <c r="AI322" s="836"/>
      <c r="AJ322" s="836"/>
    </row>
    <row r="323">
      <c r="A323" s="1308"/>
      <c r="B323" s="836"/>
      <c r="C323" s="836"/>
      <c r="D323" s="836"/>
      <c r="E323" s="836"/>
      <c r="F323" s="836"/>
      <c r="G323" s="836"/>
      <c r="H323" s="836"/>
      <c r="I323" s="836"/>
      <c r="J323" s="836"/>
      <c r="K323" s="836"/>
      <c r="L323" s="836"/>
      <c r="M323" s="836"/>
      <c r="N323" s="836"/>
      <c r="O323" s="836"/>
      <c r="P323" s="836"/>
      <c r="Q323" s="836"/>
      <c r="R323" s="836"/>
      <c r="S323" s="836"/>
      <c r="T323" s="836"/>
      <c r="U323" s="1899"/>
      <c r="V323" s="836"/>
      <c r="W323" s="836"/>
      <c r="X323" s="836"/>
      <c r="Y323" s="836"/>
      <c r="Z323" s="836"/>
      <c r="AA323" s="836"/>
      <c r="AB323" s="836"/>
      <c r="AC323" s="836"/>
      <c r="AD323" s="836"/>
      <c r="AE323" s="836"/>
      <c r="AF323" s="836"/>
      <c r="AG323" s="836"/>
      <c r="AH323" s="836"/>
      <c r="AI323" s="836"/>
      <c r="AJ323" s="836"/>
    </row>
    <row r="324">
      <c r="A324" s="1308"/>
      <c r="B324" s="836"/>
      <c r="C324" s="836"/>
      <c r="D324" s="836"/>
      <c r="E324" s="836"/>
      <c r="F324" s="836"/>
      <c r="G324" s="836"/>
      <c r="H324" s="836"/>
      <c r="I324" s="836"/>
      <c r="J324" s="836"/>
      <c r="K324" s="836"/>
      <c r="L324" s="836"/>
      <c r="M324" s="836"/>
      <c r="N324" s="836"/>
      <c r="O324" s="836"/>
      <c r="P324" s="836"/>
      <c r="Q324" s="836"/>
      <c r="R324" s="836"/>
      <c r="S324" s="836"/>
      <c r="T324" s="836"/>
      <c r="U324" s="1899"/>
      <c r="V324" s="836"/>
      <c r="W324" s="836"/>
      <c r="X324" s="836"/>
      <c r="Y324" s="836"/>
      <c r="Z324" s="836"/>
      <c r="AA324" s="836"/>
      <c r="AB324" s="836"/>
      <c r="AC324" s="836"/>
      <c r="AD324" s="836"/>
      <c r="AE324" s="836"/>
      <c r="AF324" s="836"/>
      <c r="AG324" s="836"/>
      <c r="AH324" s="836"/>
      <c r="AI324" s="836"/>
      <c r="AJ324" s="836"/>
    </row>
    <row r="325">
      <c r="A325" s="1308"/>
      <c r="B325" s="836"/>
      <c r="C325" s="836"/>
      <c r="D325" s="836"/>
      <c r="E325" s="836"/>
      <c r="F325" s="836"/>
      <c r="G325" s="836"/>
      <c r="H325" s="836"/>
      <c r="I325" s="836"/>
      <c r="J325" s="836"/>
      <c r="K325" s="836"/>
      <c r="L325" s="836"/>
      <c r="M325" s="836"/>
      <c r="N325" s="836"/>
      <c r="O325" s="836"/>
      <c r="P325" s="836"/>
      <c r="Q325" s="836"/>
      <c r="R325" s="836"/>
      <c r="S325" s="836"/>
      <c r="T325" s="836"/>
      <c r="U325" s="1899"/>
      <c r="V325" s="836"/>
      <c r="W325" s="836"/>
      <c r="X325" s="836"/>
      <c r="Y325" s="836"/>
      <c r="Z325" s="836"/>
      <c r="AA325" s="836"/>
      <c r="AB325" s="836"/>
      <c r="AC325" s="836"/>
      <c r="AD325" s="836"/>
      <c r="AE325" s="836"/>
      <c r="AF325" s="836"/>
      <c r="AG325" s="836"/>
      <c r="AH325" s="836"/>
      <c r="AI325" s="836"/>
      <c r="AJ325" s="836"/>
    </row>
    <row r="326">
      <c r="A326" s="1308"/>
      <c r="B326" s="836"/>
      <c r="C326" s="836"/>
      <c r="D326" s="836"/>
      <c r="E326" s="836"/>
      <c r="F326" s="836"/>
      <c r="G326" s="836"/>
      <c r="H326" s="836"/>
      <c r="I326" s="836"/>
      <c r="J326" s="836"/>
      <c r="K326" s="836"/>
      <c r="L326" s="836"/>
      <c r="M326" s="836"/>
      <c r="N326" s="836"/>
      <c r="O326" s="836"/>
      <c r="P326" s="836"/>
      <c r="Q326" s="836"/>
      <c r="R326" s="836"/>
      <c r="S326" s="836"/>
      <c r="T326" s="836"/>
      <c r="U326" s="1899"/>
      <c r="V326" s="836"/>
      <c r="W326" s="836"/>
      <c r="X326" s="836"/>
      <c r="Y326" s="836"/>
      <c r="Z326" s="836"/>
      <c r="AA326" s="836"/>
      <c r="AB326" s="836"/>
      <c r="AC326" s="836"/>
      <c r="AD326" s="836"/>
      <c r="AE326" s="836"/>
      <c r="AF326" s="836"/>
      <c r="AG326" s="836"/>
      <c r="AH326" s="836"/>
      <c r="AI326" s="836"/>
      <c r="AJ326" s="836"/>
    </row>
    <row r="327">
      <c r="A327" s="1308"/>
      <c r="B327" s="836"/>
      <c r="C327" s="836"/>
      <c r="D327" s="836"/>
      <c r="E327" s="836"/>
      <c r="F327" s="836"/>
      <c r="G327" s="836"/>
      <c r="H327" s="836"/>
      <c r="I327" s="836"/>
      <c r="J327" s="836"/>
      <c r="K327" s="836"/>
      <c r="L327" s="836"/>
      <c r="M327" s="836"/>
      <c r="N327" s="836"/>
      <c r="O327" s="836"/>
      <c r="P327" s="836"/>
      <c r="Q327" s="836"/>
      <c r="R327" s="836"/>
      <c r="S327" s="836"/>
      <c r="T327" s="836"/>
      <c r="U327" s="1899"/>
      <c r="V327" s="836"/>
      <c r="W327" s="836"/>
      <c r="X327" s="836"/>
      <c r="Y327" s="836"/>
      <c r="Z327" s="836"/>
      <c r="AA327" s="836"/>
      <c r="AB327" s="836"/>
      <c r="AC327" s="836"/>
      <c r="AD327" s="836"/>
      <c r="AE327" s="836"/>
      <c r="AF327" s="836"/>
      <c r="AG327" s="836"/>
      <c r="AH327" s="836"/>
      <c r="AI327" s="836"/>
      <c r="AJ327" s="836"/>
    </row>
    <row r="328">
      <c r="A328" s="1308"/>
      <c r="B328" s="836"/>
      <c r="C328" s="836"/>
      <c r="D328" s="836"/>
      <c r="E328" s="836"/>
      <c r="F328" s="836"/>
      <c r="G328" s="836"/>
      <c r="H328" s="836"/>
      <c r="I328" s="836"/>
      <c r="J328" s="836"/>
      <c r="K328" s="836"/>
      <c r="L328" s="836"/>
      <c r="M328" s="836"/>
      <c r="N328" s="836"/>
      <c r="O328" s="836"/>
      <c r="P328" s="836"/>
      <c r="Q328" s="836"/>
      <c r="R328" s="836"/>
      <c r="S328" s="836"/>
      <c r="T328" s="836"/>
      <c r="U328" s="1899"/>
      <c r="V328" s="836"/>
      <c r="W328" s="836"/>
      <c r="X328" s="836"/>
      <c r="Y328" s="836"/>
      <c r="Z328" s="836"/>
      <c r="AA328" s="836"/>
      <c r="AB328" s="836"/>
      <c r="AC328" s="836"/>
      <c r="AD328" s="836"/>
      <c r="AE328" s="836"/>
      <c r="AF328" s="836"/>
      <c r="AG328" s="836"/>
      <c r="AH328" s="836"/>
      <c r="AI328" s="836"/>
      <c r="AJ328" s="836"/>
    </row>
    <row r="329">
      <c r="A329" s="1308"/>
      <c r="B329" s="836"/>
      <c r="C329" s="836"/>
      <c r="D329" s="836"/>
      <c r="E329" s="836"/>
      <c r="F329" s="836"/>
      <c r="G329" s="836"/>
      <c r="H329" s="836"/>
      <c r="I329" s="836"/>
      <c r="J329" s="836"/>
      <c r="K329" s="836"/>
      <c r="L329" s="836"/>
      <c r="M329" s="836"/>
      <c r="N329" s="836"/>
      <c r="O329" s="836"/>
      <c r="P329" s="836"/>
      <c r="Q329" s="836"/>
      <c r="R329" s="836"/>
      <c r="S329" s="836"/>
      <c r="T329" s="836"/>
      <c r="U329" s="1899"/>
      <c r="V329" s="836"/>
      <c r="W329" s="836"/>
      <c r="X329" s="836"/>
      <c r="Y329" s="836"/>
      <c r="Z329" s="836"/>
      <c r="AA329" s="836"/>
      <c r="AB329" s="836"/>
      <c r="AC329" s="836"/>
      <c r="AD329" s="836"/>
      <c r="AE329" s="836"/>
      <c r="AF329" s="836"/>
      <c r="AG329" s="836"/>
      <c r="AH329" s="836"/>
      <c r="AI329" s="836"/>
      <c r="AJ329" s="836"/>
    </row>
    <row r="330">
      <c r="A330" s="1308"/>
      <c r="B330" s="836"/>
      <c r="C330" s="836"/>
      <c r="D330" s="836"/>
      <c r="E330" s="836"/>
      <c r="F330" s="836"/>
      <c r="G330" s="836"/>
      <c r="H330" s="836"/>
      <c r="I330" s="836"/>
      <c r="J330" s="836"/>
      <c r="K330" s="836"/>
      <c r="L330" s="836"/>
      <c r="M330" s="836"/>
      <c r="N330" s="836"/>
      <c r="O330" s="836"/>
      <c r="P330" s="836"/>
      <c r="Q330" s="836"/>
      <c r="R330" s="836"/>
      <c r="S330" s="836"/>
      <c r="T330" s="836"/>
      <c r="U330" s="1899"/>
      <c r="V330" s="836"/>
      <c r="W330" s="836"/>
      <c r="X330" s="836"/>
      <c r="Y330" s="836"/>
      <c r="Z330" s="836"/>
      <c r="AA330" s="836"/>
      <c r="AB330" s="836"/>
      <c r="AC330" s="836"/>
      <c r="AD330" s="836"/>
      <c r="AE330" s="836"/>
      <c r="AF330" s="836"/>
      <c r="AG330" s="836"/>
      <c r="AH330" s="836"/>
      <c r="AI330" s="836"/>
      <c r="AJ330" s="836"/>
    </row>
    <row r="331">
      <c r="A331" s="1308"/>
      <c r="B331" s="836"/>
      <c r="C331" s="836"/>
      <c r="D331" s="836"/>
      <c r="E331" s="836"/>
      <c r="F331" s="836"/>
      <c r="G331" s="836"/>
      <c r="H331" s="836"/>
      <c r="I331" s="836"/>
      <c r="J331" s="836"/>
      <c r="K331" s="836"/>
      <c r="L331" s="836"/>
      <c r="M331" s="836"/>
      <c r="N331" s="836"/>
      <c r="O331" s="836"/>
      <c r="P331" s="836"/>
      <c r="Q331" s="836"/>
      <c r="R331" s="836"/>
      <c r="S331" s="836"/>
      <c r="T331" s="836"/>
      <c r="U331" s="1899"/>
      <c r="V331" s="836"/>
      <c r="W331" s="836"/>
      <c r="X331" s="836"/>
      <c r="Y331" s="836"/>
      <c r="Z331" s="836"/>
      <c r="AA331" s="836"/>
      <c r="AB331" s="836"/>
      <c r="AC331" s="836"/>
      <c r="AD331" s="836"/>
      <c r="AE331" s="836"/>
      <c r="AF331" s="836"/>
      <c r="AG331" s="836"/>
      <c r="AH331" s="836"/>
      <c r="AI331" s="836"/>
      <c r="AJ331" s="836"/>
    </row>
    <row r="332">
      <c r="A332" s="1308"/>
      <c r="B332" s="836"/>
      <c r="C332" s="836"/>
      <c r="D332" s="836"/>
      <c r="E332" s="836"/>
      <c r="F332" s="836"/>
      <c r="G332" s="836"/>
      <c r="H332" s="836"/>
      <c r="I332" s="836"/>
      <c r="J332" s="836"/>
      <c r="K332" s="836"/>
      <c r="L332" s="836"/>
      <c r="M332" s="836"/>
      <c r="N332" s="836"/>
      <c r="O332" s="836"/>
      <c r="P332" s="836"/>
      <c r="Q332" s="836"/>
      <c r="R332" s="836"/>
      <c r="S332" s="836"/>
      <c r="T332" s="836"/>
      <c r="U332" s="1899"/>
      <c r="V332" s="836"/>
      <c r="W332" s="836"/>
      <c r="X332" s="836"/>
      <c r="Y332" s="836"/>
      <c r="Z332" s="836"/>
      <c r="AA332" s="836"/>
      <c r="AB332" s="836"/>
      <c r="AC332" s="836"/>
      <c r="AD332" s="836"/>
      <c r="AE332" s="836"/>
      <c r="AF332" s="836"/>
      <c r="AG332" s="836"/>
      <c r="AH332" s="836"/>
      <c r="AI332" s="836"/>
      <c r="AJ332" s="836"/>
    </row>
    <row r="333">
      <c r="A333" s="1308"/>
      <c r="B333" s="836"/>
      <c r="C333" s="836"/>
      <c r="D333" s="836"/>
      <c r="E333" s="836"/>
      <c r="F333" s="836"/>
      <c r="G333" s="836"/>
      <c r="H333" s="836"/>
      <c r="I333" s="836"/>
      <c r="J333" s="836"/>
      <c r="K333" s="836"/>
      <c r="L333" s="836"/>
      <c r="M333" s="836"/>
      <c r="N333" s="836"/>
      <c r="O333" s="836"/>
      <c r="P333" s="836"/>
      <c r="Q333" s="836"/>
      <c r="R333" s="836"/>
      <c r="S333" s="836"/>
      <c r="T333" s="836"/>
      <c r="U333" s="1899"/>
      <c r="V333" s="836"/>
      <c r="W333" s="836"/>
      <c r="X333" s="836"/>
      <c r="Y333" s="836"/>
      <c r="Z333" s="836"/>
      <c r="AA333" s="836"/>
      <c r="AB333" s="836"/>
      <c r="AC333" s="836"/>
      <c r="AD333" s="836"/>
      <c r="AE333" s="836"/>
      <c r="AF333" s="836"/>
      <c r="AG333" s="836"/>
      <c r="AH333" s="836"/>
      <c r="AI333" s="836"/>
      <c r="AJ333" s="836"/>
    </row>
    <row r="334">
      <c r="A334" s="1308"/>
      <c r="B334" s="836"/>
      <c r="C334" s="836"/>
      <c r="D334" s="836"/>
      <c r="E334" s="836"/>
      <c r="F334" s="836"/>
      <c r="G334" s="836"/>
      <c r="H334" s="836"/>
      <c r="I334" s="836"/>
      <c r="J334" s="836"/>
      <c r="K334" s="836"/>
      <c r="L334" s="836"/>
      <c r="M334" s="836"/>
      <c r="N334" s="836"/>
      <c r="O334" s="836"/>
      <c r="P334" s="836"/>
      <c r="Q334" s="836"/>
      <c r="R334" s="836"/>
      <c r="S334" s="836"/>
      <c r="T334" s="836"/>
      <c r="U334" s="1899"/>
      <c r="V334" s="836"/>
      <c r="W334" s="836"/>
      <c r="X334" s="836"/>
      <c r="Y334" s="836"/>
      <c r="Z334" s="836"/>
      <c r="AA334" s="836"/>
      <c r="AB334" s="836"/>
      <c r="AC334" s="836"/>
      <c r="AD334" s="836"/>
      <c r="AE334" s="836"/>
      <c r="AF334" s="836"/>
      <c r="AG334" s="836"/>
      <c r="AH334" s="836"/>
      <c r="AI334" s="836"/>
      <c r="AJ334" s="836"/>
    </row>
    <row r="335">
      <c r="A335" s="1308"/>
      <c r="B335" s="836"/>
      <c r="C335" s="836"/>
      <c r="D335" s="836"/>
      <c r="E335" s="836"/>
      <c r="F335" s="836"/>
      <c r="G335" s="836"/>
      <c r="H335" s="836"/>
      <c r="I335" s="836"/>
      <c r="J335" s="836"/>
      <c r="K335" s="836"/>
      <c r="L335" s="836"/>
      <c r="M335" s="836"/>
      <c r="N335" s="836"/>
      <c r="O335" s="836"/>
      <c r="P335" s="836"/>
      <c r="Q335" s="836"/>
      <c r="R335" s="836"/>
      <c r="S335" s="836"/>
      <c r="T335" s="836"/>
      <c r="U335" s="1899"/>
      <c r="V335" s="836"/>
      <c r="W335" s="836"/>
      <c r="X335" s="836"/>
      <c r="Y335" s="836"/>
      <c r="Z335" s="836"/>
      <c r="AA335" s="836"/>
      <c r="AB335" s="836"/>
      <c r="AC335" s="836"/>
      <c r="AD335" s="836"/>
      <c r="AE335" s="836"/>
      <c r="AF335" s="836"/>
      <c r="AG335" s="836"/>
      <c r="AH335" s="836"/>
      <c r="AI335" s="836"/>
      <c r="AJ335" s="836"/>
    </row>
    <row r="336">
      <c r="A336" s="1308"/>
      <c r="B336" s="836"/>
      <c r="C336" s="836"/>
      <c r="D336" s="836"/>
      <c r="E336" s="836"/>
      <c r="F336" s="836"/>
      <c r="G336" s="836"/>
      <c r="H336" s="836"/>
      <c r="I336" s="836"/>
      <c r="J336" s="836"/>
      <c r="K336" s="836"/>
      <c r="L336" s="836"/>
      <c r="M336" s="836"/>
      <c r="N336" s="836"/>
      <c r="O336" s="836"/>
      <c r="P336" s="836"/>
      <c r="Q336" s="836"/>
      <c r="R336" s="836"/>
      <c r="S336" s="836"/>
      <c r="T336" s="836"/>
      <c r="U336" s="1899"/>
      <c r="V336" s="836"/>
      <c r="W336" s="836"/>
      <c r="X336" s="836"/>
      <c r="Y336" s="836"/>
      <c r="Z336" s="836"/>
      <c r="AA336" s="836"/>
      <c r="AB336" s="836"/>
      <c r="AC336" s="836"/>
      <c r="AD336" s="836"/>
      <c r="AE336" s="836"/>
      <c r="AF336" s="836"/>
      <c r="AG336" s="836"/>
      <c r="AH336" s="836"/>
      <c r="AI336" s="836"/>
      <c r="AJ336" s="836"/>
    </row>
    <row r="337">
      <c r="A337" s="1308"/>
      <c r="B337" s="836"/>
      <c r="C337" s="836"/>
      <c r="D337" s="836"/>
      <c r="E337" s="836"/>
      <c r="F337" s="836"/>
      <c r="G337" s="836"/>
      <c r="H337" s="836"/>
      <c r="I337" s="836"/>
      <c r="J337" s="836"/>
      <c r="K337" s="836"/>
      <c r="L337" s="836"/>
      <c r="M337" s="836"/>
      <c r="N337" s="836"/>
      <c r="O337" s="836"/>
      <c r="P337" s="836"/>
      <c r="Q337" s="836"/>
      <c r="R337" s="836"/>
      <c r="S337" s="836"/>
      <c r="T337" s="836"/>
      <c r="U337" s="1899"/>
      <c r="V337" s="836"/>
      <c r="W337" s="836"/>
      <c r="X337" s="836"/>
      <c r="Y337" s="836"/>
      <c r="Z337" s="836"/>
      <c r="AA337" s="836"/>
      <c r="AB337" s="836"/>
      <c r="AC337" s="836"/>
      <c r="AD337" s="836"/>
      <c r="AE337" s="836"/>
      <c r="AF337" s="836"/>
      <c r="AG337" s="836"/>
      <c r="AH337" s="836"/>
      <c r="AI337" s="836"/>
      <c r="AJ337" s="836"/>
    </row>
    <row r="338">
      <c r="A338" s="1308"/>
      <c r="B338" s="836"/>
      <c r="C338" s="836"/>
      <c r="D338" s="836"/>
      <c r="E338" s="836"/>
      <c r="F338" s="836"/>
      <c r="G338" s="836"/>
      <c r="H338" s="836"/>
      <c r="I338" s="836"/>
      <c r="J338" s="836"/>
      <c r="K338" s="836"/>
      <c r="L338" s="836"/>
      <c r="M338" s="836"/>
      <c r="N338" s="836"/>
      <c r="O338" s="836"/>
      <c r="P338" s="836"/>
      <c r="Q338" s="836"/>
      <c r="R338" s="836"/>
      <c r="S338" s="836"/>
      <c r="T338" s="836"/>
      <c r="U338" s="1899"/>
      <c r="V338" s="836"/>
      <c r="W338" s="836"/>
      <c r="X338" s="836"/>
      <c r="Y338" s="836"/>
      <c r="Z338" s="836"/>
      <c r="AA338" s="836"/>
      <c r="AB338" s="836"/>
      <c r="AC338" s="836"/>
      <c r="AD338" s="836"/>
      <c r="AE338" s="836"/>
      <c r="AF338" s="836"/>
      <c r="AG338" s="836"/>
      <c r="AH338" s="836"/>
      <c r="AI338" s="836"/>
      <c r="AJ338" s="836"/>
    </row>
    <row r="339">
      <c r="A339" s="1308"/>
      <c r="B339" s="836"/>
      <c r="C339" s="836"/>
      <c r="D339" s="836"/>
      <c r="E339" s="836"/>
      <c r="F339" s="836"/>
      <c r="G339" s="836"/>
      <c r="H339" s="836"/>
      <c r="I339" s="836"/>
      <c r="J339" s="836"/>
      <c r="K339" s="836"/>
      <c r="L339" s="836"/>
      <c r="M339" s="836"/>
      <c r="N339" s="836"/>
      <c r="O339" s="836"/>
      <c r="P339" s="836"/>
      <c r="Q339" s="836"/>
      <c r="R339" s="836"/>
      <c r="S339" s="836"/>
      <c r="T339" s="836"/>
      <c r="U339" s="1899"/>
      <c r="V339" s="836"/>
      <c r="W339" s="836"/>
      <c r="X339" s="836"/>
      <c r="Y339" s="836"/>
      <c r="Z339" s="836"/>
      <c r="AA339" s="836"/>
      <c r="AB339" s="836"/>
      <c r="AC339" s="836"/>
      <c r="AD339" s="836"/>
      <c r="AE339" s="836"/>
      <c r="AF339" s="836"/>
      <c r="AG339" s="836"/>
      <c r="AH339" s="836"/>
      <c r="AI339" s="836"/>
      <c r="AJ339" s="836"/>
    </row>
    <row r="340">
      <c r="A340" s="1308"/>
      <c r="B340" s="836"/>
      <c r="C340" s="836"/>
      <c r="D340" s="836"/>
      <c r="E340" s="836"/>
      <c r="F340" s="836"/>
      <c r="G340" s="836"/>
      <c r="H340" s="836"/>
      <c r="I340" s="836"/>
      <c r="J340" s="836"/>
      <c r="K340" s="836"/>
      <c r="L340" s="836"/>
      <c r="M340" s="836"/>
      <c r="N340" s="836"/>
      <c r="O340" s="836"/>
      <c r="P340" s="836"/>
      <c r="Q340" s="836"/>
      <c r="R340" s="836"/>
      <c r="S340" s="836"/>
      <c r="T340" s="836"/>
      <c r="U340" s="1899"/>
      <c r="V340" s="836"/>
      <c r="W340" s="836"/>
      <c r="X340" s="836"/>
      <c r="Y340" s="836"/>
      <c r="Z340" s="836"/>
      <c r="AA340" s="836"/>
      <c r="AB340" s="836"/>
      <c r="AC340" s="836"/>
      <c r="AD340" s="836"/>
      <c r="AE340" s="836"/>
      <c r="AF340" s="836"/>
      <c r="AG340" s="836"/>
      <c r="AH340" s="836"/>
      <c r="AI340" s="836"/>
      <c r="AJ340" s="836"/>
    </row>
    <row r="341">
      <c r="A341" s="1308"/>
      <c r="B341" s="836"/>
      <c r="C341" s="836"/>
      <c r="D341" s="836"/>
      <c r="E341" s="836"/>
      <c r="F341" s="836"/>
      <c r="G341" s="836"/>
      <c r="H341" s="836"/>
      <c r="I341" s="836"/>
      <c r="J341" s="836"/>
      <c r="K341" s="836"/>
      <c r="L341" s="836"/>
      <c r="M341" s="836"/>
      <c r="N341" s="836"/>
      <c r="O341" s="836"/>
      <c r="P341" s="836"/>
      <c r="Q341" s="836"/>
      <c r="R341" s="836"/>
      <c r="S341" s="836"/>
      <c r="T341" s="836"/>
      <c r="U341" s="1899"/>
      <c r="V341" s="836"/>
      <c r="W341" s="836"/>
      <c r="X341" s="836"/>
      <c r="Y341" s="836"/>
      <c r="Z341" s="836"/>
      <c r="AA341" s="836"/>
      <c r="AB341" s="836"/>
      <c r="AC341" s="836"/>
      <c r="AD341" s="836"/>
      <c r="AE341" s="836"/>
      <c r="AF341" s="836"/>
      <c r="AG341" s="836"/>
      <c r="AH341" s="836"/>
      <c r="AI341" s="836"/>
      <c r="AJ341" s="836"/>
    </row>
    <row r="342">
      <c r="A342" s="1308"/>
      <c r="B342" s="836"/>
      <c r="C342" s="836"/>
      <c r="D342" s="836"/>
      <c r="E342" s="836"/>
      <c r="F342" s="836"/>
      <c r="G342" s="836"/>
      <c r="H342" s="836"/>
      <c r="I342" s="836"/>
      <c r="J342" s="836"/>
      <c r="K342" s="836"/>
      <c r="L342" s="836"/>
      <c r="M342" s="836"/>
      <c r="N342" s="836"/>
      <c r="O342" s="836"/>
      <c r="P342" s="836"/>
      <c r="Q342" s="836"/>
      <c r="R342" s="836"/>
      <c r="S342" s="836"/>
      <c r="T342" s="836"/>
      <c r="U342" s="1899"/>
      <c r="V342" s="836"/>
      <c r="W342" s="836"/>
      <c r="X342" s="836"/>
      <c r="Y342" s="836"/>
      <c r="Z342" s="836"/>
      <c r="AA342" s="836"/>
      <c r="AB342" s="836"/>
      <c r="AC342" s="836"/>
      <c r="AD342" s="836"/>
      <c r="AE342" s="836"/>
      <c r="AF342" s="836"/>
      <c r="AG342" s="836"/>
      <c r="AH342" s="836"/>
      <c r="AI342" s="836"/>
      <c r="AJ342" s="836"/>
    </row>
    <row r="343">
      <c r="A343" s="1308"/>
      <c r="B343" s="836"/>
      <c r="C343" s="836"/>
      <c r="D343" s="836"/>
      <c r="E343" s="836"/>
      <c r="F343" s="836"/>
      <c r="G343" s="836"/>
      <c r="H343" s="836"/>
      <c r="I343" s="836"/>
      <c r="J343" s="836"/>
      <c r="K343" s="836"/>
      <c r="L343" s="836"/>
      <c r="M343" s="836"/>
      <c r="N343" s="836"/>
      <c r="O343" s="836"/>
      <c r="P343" s="836"/>
      <c r="Q343" s="836"/>
      <c r="R343" s="836"/>
      <c r="S343" s="836"/>
      <c r="T343" s="836"/>
      <c r="U343" s="1899"/>
      <c r="V343" s="836"/>
      <c r="W343" s="836"/>
      <c r="X343" s="836"/>
      <c r="Y343" s="836"/>
      <c r="Z343" s="836"/>
      <c r="AA343" s="836"/>
      <c r="AB343" s="836"/>
      <c r="AC343" s="836"/>
      <c r="AD343" s="836"/>
      <c r="AE343" s="836"/>
      <c r="AF343" s="836"/>
      <c r="AG343" s="836"/>
      <c r="AH343" s="836"/>
      <c r="AI343" s="836"/>
      <c r="AJ343" s="836"/>
    </row>
    <row r="344">
      <c r="A344" s="1308"/>
      <c r="B344" s="836"/>
      <c r="C344" s="836"/>
      <c r="D344" s="836"/>
      <c r="E344" s="836"/>
      <c r="F344" s="836"/>
      <c r="G344" s="836"/>
      <c r="H344" s="836"/>
      <c r="I344" s="836"/>
      <c r="J344" s="836"/>
      <c r="K344" s="836"/>
      <c r="L344" s="836"/>
      <c r="M344" s="836"/>
      <c r="N344" s="836"/>
      <c r="O344" s="836"/>
      <c r="P344" s="836"/>
      <c r="Q344" s="836"/>
      <c r="R344" s="836"/>
      <c r="S344" s="836"/>
      <c r="T344" s="836"/>
      <c r="U344" s="1899"/>
      <c r="V344" s="836"/>
      <c r="W344" s="836"/>
      <c r="X344" s="836"/>
      <c r="Y344" s="836"/>
      <c r="Z344" s="836"/>
      <c r="AA344" s="836"/>
      <c r="AB344" s="836"/>
      <c r="AC344" s="836"/>
      <c r="AD344" s="836"/>
      <c r="AE344" s="836"/>
      <c r="AF344" s="836"/>
      <c r="AG344" s="836"/>
      <c r="AH344" s="836"/>
      <c r="AI344" s="836"/>
      <c r="AJ344" s="836"/>
    </row>
    <row r="345">
      <c r="A345" s="1308"/>
      <c r="B345" s="836"/>
      <c r="C345" s="836"/>
      <c r="D345" s="836"/>
      <c r="E345" s="836"/>
      <c r="F345" s="836"/>
      <c r="G345" s="836"/>
      <c r="H345" s="836"/>
      <c r="I345" s="836"/>
      <c r="J345" s="836"/>
      <c r="K345" s="836"/>
      <c r="L345" s="836"/>
      <c r="M345" s="836"/>
      <c r="N345" s="836"/>
      <c r="O345" s="836"/>
      <c r="P345" s="836"/>
      <c r="Q345" s="836"/>
      <c r="R345" s="836"/>
      <c r="S345" s="836"/>
      <c r="T345" s="836"/>
      <c r="U345" s="1899"/>
      <c r="V345" s="836"/>
      <c r="W345" s="836"/>
      <c r="X345" s="836"/>
      <c r="Y345" s="836"/>
      <c r="Z345" s="836"/>
      <c r="AA345" s="836"/>
      <c r="AB345" s="836"/>
      <c r="AC345" s="836"/>
      <c r="AD345" s="836"/>
      <c r="AE345" s="836"/>
      <c r="AF345" s="836"/>
      <c r="AG345" s="836"/>
      <c r="AH345" s="836"/>
      <c r="AI345" s="836"/>
      <c r="AJ345" s="836"/>
    </row>
    <row r="346">
      <c r="A346" s="1308"/>
      <c r="B346" s="836"/>
      <c r="C346" s="836"/>
      <c r="D346" s="836"/>
      <c r="E346" s="836"/>
      <c r="F346" s="836"/>
      <c r="G346" s="836"/>
      <c r="H346" s="836"/>
      <c r="I346" s="836"/>
      <c r="J346" s="836"/>
      <c r="K346" s="836"/>
      <c r="L346" s="836"/>
      <c r="M346" s="836"/>
      <c r="N346" s="836"/>
      <c r="O346" s="836"/>
      <c r="P346" s="836"/>
      <c r="Q346" s="836"/>
      <c r="R346" s="836"/>
      <c r="S346" s="836"/>
      <c r="T346" s="836"/>
      <c r="U346" s="1899"/>
      <c r="V346" s="836"/>
      <c r="W346" s="836"/>
      <c r="X346" s="836"/>
      <c r="Y346" s="836"/>
      <c r="Z346" s="836"/>
      <c r="AA346" s="836"/>
      <c r="AB346" s="836"/>
      <c r="AC346" s="836"/>
      <c r="AD346" s="836"/>
      <c r="AE346" s="836"/>
      <c r="AF346" s="836"/>
      <c r="AG346" s="836"/>
      <c r="AH346" s="836"/>
      <c r="AI346" s="836"/>
      <c r="AJ346" s="836"/>
    </row>
    <row r="347">
      <c r="A347" s="1308"/>
      <c r="B347" s="836"/>
      <c r="C347" s="836"/>
      <c r="D347" s="836"/>
      <c r="E347" s="836"/>
      <c r="F347" s="836"/>
      <c r="G347" s="836"/>
      <c r="H347" s="836"/>
      <c r="I347" s="836"/>
      <c r="J347" s="836"/>
      <c r="K347" s="836"/>
      <c r="L347" s="836"/>
      <c r="M347" s="836"/>
      <c r="N347" s="836"/>
      <c r="O347" s="836"/>
      <c r="P347" s="836"/>
      <c r="Q347" s="836"/>
      <c r="R347" s="836"/>
      <c r="S347" s="836"/>
      <c r="T347" s="836"/>
      <c r="U347" s="1899"/>
      <c r="V347" s="836"/>
      <c r="W347" s="836"/>
      <c r="X347" s="836"/>
      <c r="Y347" s="836"/>
      <c r="Z347" s="836"/>
      <c r="AA347" s="836"/>
      <c r="AB347" s="836"/>
      <c r="AC347" s="836"/>
      <c r="AD347" s="836"/>
      <c r="AE347" s="836"/>
      <c r="AF347" s="836"/>
      <c r="AG347" s="836"/>
      <c r="AH347" s="836"/>
      <c r="AI347" s="836"/>
      <c r="AJ347" s="836"/>
    </row>
    <row r="348">
      <c r="A348" s="1308"/>
      <c r="B348" s="836"/>
      <c r="C348" s="836"/>
      <c r="D348" s="836"/>
      <c r="E348" s="836"/>
      <c r="F348" s="836"/>
      <c r="G348" s="836"/>
      <c r="H348" s="836"/>
      <c r="I348" s="836"/>
      <c r="J348" s="836"/>
      <c r="K348" s="836"/>
      <c r="L348" s="836"/>
      <c r="M348" s="836"/>
      <c r="N348" s="836"/>
      <c r="O348" s="836"/>
      <c r="P348" s="836"/>
      <c r="Q348" s="836"/>
      <c r="R348" s="836"/>
      <c r="S348" s="836"/>
      <c r="T348" s="836"/>
      <c r="U348" s="1899"/>
      <c r="V348" s="836"/>
      <c r="W348" s="836"/>
      <c r="X348" s="836"/>
      <c r="Y348" s="836"/>
      <c r="Z348" s="836"/>
      <c r="AA348" s="836"/>
      <c r="AB348" s="836"/>
      <c r="AC348" s="836"/>
      <c r="AD348" s="836"/>
      <c r="AE348" s="836"/>
      <c r="AF348" s="836"/>
      <c r="AG348" s="836"/>
      <c r="AH348" s="836"/>
      <c r="AI348" s="836"/>
      <c r="AJ348" s="836"/>
    </row>
    <row r="349">
      <c r="A349" s="1308"/>
      <c r="B349" s="836"/>
      <c r="C349" s="836"/>
      <c r="D349" s="836"/>
      <c r="E349" s="836"/>
      <c r="F349" s="836"/>
      <c r="G349" s="836"/>
      <c r="H349" s="836"/>
      <c r="I349" s="836"/>
      <c r="J349" s="836"/>
      <c r="K349" s="836"/>
      <c r="L349" s="836"/>
      <c r="M349" s="836"/>
      <c r="N349" s="836"/>
      <c r="O349" s="836"/>
      <c r="P349" s="836"/>
      <c r="Q349" s="836"/>
      <c r="R349" s="836"/>
      <c r="S349" s="836"/>
      <c r="T349" s="836"/>
      <c r="U349" s="1899"/>
      <c r="V349" s="836"/>
      <c r="W349" s="836"/>
      <c r="X349" s="836"/>
      <c r="Y349" s="836"/>
      <c r="Z349" s="836"/>
      <c r="AA349" s="836"/>
      <c r="AB349" s="836"/>
      <c r="AC349" s="836"/>
      <c r="AD349" s="836"/>
      <c r="AE349" s="836"/>
      <c r="AF349" s="836"/>
      <c r="AG349" s="836"/>
      <c r="AH349" s="836"/>
      <c r="AI349" s="836"/>
      <c r="AJ349" s="836"/>
    </row>
    <row r="350">
      <c r="A350" s="1308"/>
      <c r="B350" s="836"/>
      <c r="C350" s="836"/>
      <c r="D350" s="836"/>
      <c r="E350" s="836"/>
      <c r="F350" s="836"/>
      <c r="G350" s="836"/>
      <c r="H350" s="836"/>
      <c r="I350" s="836"/>
      <c r="J350" s="836"/>
      <c r="K350" s="836"/>
      <c r="L350" s="836"/>
      <c r="M350" s="836"/>
      <c r="N350" s="836"/>
      <c r="O350" s="836"/>
      <c r="P350" s="836"/>
      <c r="Q350" s="836"/>
      <c r="R350" s="836"/>
      <c r="S350" s="836"/>
      <c r="T350" s="836"/>
      <c r="U350" s="1899"/>
      <c r="V350" s="836"/>
      <c r="W350" s="836"/>
      <c r="X350" s="836"/>
      <c r="Y350" s="836"/>
      <c r="Z350" s="836"/>
      <c r="AA350" s="836"/>
      <c r="AB350" s="836"/>
      <c r="AC350" s="836"/>
      <c r="AD350" s="836"/>
      <c r="AE350" s="836"/>
      <c r="AF350" s="836"/>
      <c r="AG350" s="836"/>
      <c r="AH350" s="836"/>
      <c r="AI350" s="836"/>
      <c r="AJ350" s="836"/>
    </row>
    <row r="351">
      <c r="A351" s="1308"/>
      <c r="B351" s="836"/>
      <c r="C351" s="836"/>
      <c r="D351" s="836"/>
      <c r="E351" s="836"/>
      <c r="F351" s="836"/>
      <c r="G351" s="836"/>
      <c r="H351" s="836"/>
      <c r="I351" s="836"/>
      <c r="J351" s="836"/>
      <c r="K351" s="836"/>
      <c r="L351" s="836"/>
      <c r="M351" s="836"/>
      <c r="N351" s="836"/>
      <c r="O351" s="836"/>
      <c r="P351" s="836"/>
      <c r="Q351" s="836"/>
      <c r="R351" s="836"/>
      <c r="S351" s="836"/>
      <c r="T351" s="836"/>
      <c r="U351" s="1899"/>
      <c r="V351" s="836"/>
      <c r="W351" s="836"/>
      <c r="X351" s="836"/>
      <c r="Y351" s="836"/>
      <c r="Z351" s="836"/>
      <c r="AA351" s="836"/>
      <c r="AB351" s="836"/>
      <c r="AC351" s="836"/>
      <c r="AD351" s="836"/>
      <c r="AE351" s="836"/>
      <c r="AF351" s="836"/>
      <c r="AG351" s="836"/>
      <c r="AH351" s="836"/>
      <c r="AI351" s="836"/>
      <c r="AJ351" s="836"/>
    </row>
    <row r="352">
      <c r="A352" s="1308"/>
      <c r="B352" s="836"/>
      <c r="C352" s="836"/>
      <c r="D352" s="836"/>
      <c r="E352" s="836"/>
      <c r="F352" s="836"/>
      <c r="G352" s="836"/>
      <c r="H352" s="836"/>
      <c r="I352" s="836"/>
      <c r="J352" s="836"/>
      <c r="K352" s="836"/>
      <c r="L352" s="836"/>
      <c r="M352" s="836"/>
      <c r="N352" s="836"/>
      <c r="O352" s="836"/>
      <c r="P352" s="836"/>
      <c r="Q352" s="836"/>
      <c r="R352" s="836"/>
      <c r="S352" s="836"/>
      <c r="T352" s="836"/>
      <c r="U352" s="1899"/>
      <c r="V352" s="836"/>
      <c r="W352" s="836"/>
      <c r="X352" s="836"/>
      <c r="Y352" s="836"/>
      <c r="Z352" s="836"/>
      <c r="AA352" s="836"/>
      <c r="AB352" s="836"/>
      <c r="AC352" s="836"/>
      <c r="AD352" s="836"/>
      <c r="AE352" s="836"/>
      <c r="AF352" s="836"/>
      <c r="AG352" s="836"/>
      <c r="AH352" s="836"/>
      <c r="AI352" s="836"/>
      <c r="AJ352" s="836"/>
    </row>
    <row r="353">
      <c r="A353" s="1308"/>
      <c r="B353" s="836"/>
      <c r="C353" s="836"/>
      <c r="D353" s="836"/>
      <c r="E353" s="836"/>
      <c r="F353" s="836"/>
      <c r="G353" s="836"/>
      <c r="H353" s="836"/>
      <c r="I353" s="836"/>
      <c r="J353" s="836"/>
      <c r="K353" s="836"/>
      <c r="L353" s="836"/>
      <c r="M353" s="836"/>
      <c r="N353" s="836"/>
      <c r="O353" s="836"/>
      <c r="P353" s="836"/>
      <c r="Q353" s="836"/>
      <c r="R353" s="836"/>
      <c r="S353" s="836"/>
      <c r="T353" s="836"/>
      <c r="U353" s="1899"/>
      <c r="V353" s="836"/>
      <c r="W353" s="836"/>
      <c r="X353" s="836"/>
      <c r="Y353" s="836"/>
      <c r="Z353" s="836"/>
      <c r="AA353" s="836"/>
      <c r="AB353" s="836"/>
      <c r="AC353" s="836"/>
      <c r="AD353" s="836"/>
      <c r="AE353" s="836"/>
      <c r="AF353" s="836"/>
      <c r="AG353" s="836"/>
      <c r="AH353" s="836"/>
      <c r="AI353" s="836"/>
      <c r="AJ353" s="836"/>
    </row>
    <row r="354">
      <c r="A354" s="1308"/>
      <c r="B354" s="836"/>
      <c r="C354" s="836"/>
      <c r="D354" s="836"/>
      <c r="E354" s="836"/>
      <c r="F354" s="836"/>
      <c r="G354" s="836"/>
      <c r="H354" s="836"/>
      <c r="I354" s="836"/>
      <c r="J354" s="836"/>
      <c r="K354" s="836"/>
      <c r="L354" s="836"/>
      <c r="M354" s="836"/>
      <c r="N354" s="836"/>
      <c r="O354" s="836"/>
      <c r="P354" s="836"/>
      <c r="Q354" s="836"/>
      <c r="R354" s="836"/>
      <c r="S354" s="836"/>
      <c r="T354" s="836"/>
      <c r="U354" s="1899"/>
      <c r="V354" s="836"/>
      <c r="W354" s="836"/>
      <c r="X354" s="836"/>
      <c r="Y354" s="836"/>
      <c r="Z354" s="836"/>
      <c r="AA354" s="836"/>
      <c r="AB354" s="836"/>
      <c r="AC354" s="836"/>
      <c r="AD354" s="836"/>
      <c r="AE354" s="836"/>
      <c r="AF354" s="836"/>
      <c r="AG354" s="836"/>
      <c r="AH354" s="836"/>
      <c r="AI354" s="836"/>
      <c r="AJ354" s="836"/>
    </row>
    <row r="355">
      <c r="A355" s="1308"/>
      <c r="B355" s="836"/>
      <c r="C355" s="836"/>
      <c r="D355" s="836"/>
      <c r="E355" s="836"/>
      <c r="F355" s="836"/>
      <c r="G355" s="836"/>
      <c r="H355" s="836"/>
      <c r="I355" s="836"/>
      <c r="J355" s="836"/>
      <c r="K355" s="836"/>
      <c r="L355" s="836"/>
      <c r="M355" s="836"/>
      <c r="N355" s="836"/>
      <c r="O355" s="836"/>
      <c r="P355" s="836"/>
      <c r="Q355" s="836"/>
      <c r="R355" s="836"/>
      <c r="S355" s="836"/>
      <c r="T355" s="836"/>
      <c r="U355" s="1899"/>
      <c r="V355" s="836"/>
      <c r="W355" s="836"/>
      <c r="X355" s="836"/>
      <c r="Y355" s="836"/>
      <c r="Z355" s="836"/>
      <c r="AA355" s="836"/>
      <c r="AB355" s="836"/>
      <c r="AC355" s="836"/>
      <c r="AD355" s="836"/>
      <c r="AE355" s="836"/>
      <c r="AF355" s="836"/>
      <c r="AG355" s="836"/>
      <c r="AH355" s="836"/>
      <c r="AI355" s="836"/>
      <c r="AJ355" s="836"/>
    </row>
    <row r="356">
      <c r="A356" s="1308"/>
      <c r="B356" s="836"/>
      <c r="C356" s="836"/>
      <c r="D356" s="836"/>
      <c r="E356" s="836"/>
      <c r="F356" s="836"/>
      <c r="G356" s="836"/>
      <c r="H356" s="836"/>
      <c r="I356" s="836"/>
      <c r="J356" s="836"/>
      <c r="K356" s="836"/>
      <c r="L356" s="836"/>
      <c r="M356" s="836"/>
      <c r="N356" s="836"/>
      <c r="O356" s="836"/>
      <c r="P356" s="836"/>
      <c r="Q356" s="836"/>
      <c r="R356" s="836"/>
      <c r="S356" s="836"/>
      <c r="T356" s="836"/>
      <c r="U356" s="1899"/>
      <c r="V356" s="836"/>
      <c r="W356" s="836"/>
      <c r="X356" s="836"/>
      <c r="Y356" s="836"/>
      <c r="Z356" s="836"/>
      <c r="AA356" s="836"/>
      <c r="AB356" s="836"/>
      <c r="AC356" s="836"/>
      <c r="AD356" s="836"/>
      <c r="AE356" s="836"/>
      <c r="AF356" s="836"/>
      <c r="AG356" s="836"/>
      <c r="AH356" s="836"/>
      <c r="AI356" s="836"/>
      <c r="AJ356" s="836"/>
    </row>
    <row r="357">
      <c r="A357" s="1308"/>
      <c r="B357" s="836"/>
      <c r="C357" s="836"/>
      <c r="D357" s="836"/>
      <c r="E357" s="836"/>
      <c r="F357" s="836"/>
      <c r="G357" s="836"/>
      <c r="H357" s="836"/>
      <c r="I357" s="836"/>
      <c r="J357" s="836"/>
      <c r="K357" s="836"/>
      <c r="L357" s="836"/>
      <c r="M357" s="836"/>
      <c r="N357" s="836"/>
      <c r="O357" s="836"/>
      <c r="P357" s="836"/>
      <c r="Q357" s="836"/>
      <c r="R357" s="836"/>
      <c r="S357" s="836"/>
      <c r="T357" s="836"/>
      <c r="U357" s="1899"/>
      <c r="V357" s="836"/>
      <c r="W357" s="836"/>
      <c r="X357" s="836"/>
      <c r="Y357" s="836"/>
      <c r="Z357" s="836"/>
      <c r="AA357" s="836"/>
      <c r="AB357" s="836"/>
      <c r="AC357" s="836"/>
      <c r="AD357" s="836"/>
      <c r="AE357" s="836"/>
      <c r="AF357" s="836"/>
      <c r="AG357" s="836"/>
      <c r="AH357" s="836"/>
      <c r="AI357" s="836"/>
      <c r="AJ357" s="836"/>
    </row>
    <row r="358">
      <c r="A358" s="1308"/>
      <c r="B358" s="836"/>
      <c r="C358" s="836"/>
      <c r="D358" s="836"/>
      <c r="E358" s="836"/>
      <c r="F358" s="836"/>
      <c r="G358" s="836"/>
      <c r="H358" s="836"/>
      <c r="I358" s="836"/>
      <c r="J358" s="836"/>
      <c r="K358" s="836"/>
      <c r="L358" s="836"/>
      <c r="M358" s="836"/>
      <c r="N358" s="836"/>
      <c r="O358" s="836"/>
      <c r="P358" s="836"/>
      <c r="Q358" s="836"/>
      <c r="R358" s="836"/>
      <c r="S358" s="836"/>
      <c r="T358" s="836"/>
      <c r="U358" s="1899"/>
      <c r="V358" s="836"/>
      <c r="W358" s="836"/>
      <c r="X358" s="836"/>
      <c r="Y358" s="836"/>
      <c r="Z358" s="836"/>
      <c r="AA358" s="836"/>
      <c r="AB358" s="836"/>
      <c r="AC358" s="836"/>
      <c r="AD358" s="836"/>
      <c r="AE358" s="836"/>
      <c r="AF358" s="836"/>
      <c r="AG358" s="836"/>
      <c r="AH358" s="836"/>
      <c r="AI358" s="836"/>
      <c r="AJ358" s="836"/>
    </row>
    <row r="359">
      <c r="A359" s="1308"/>
      <c r="B359" s="836"/>
      <c r="C359" s="836"/>
      <c r="D359" s="836"/>
      <c r="E359" s="836"/>
      <c r="F359" s="836"/>
      <c r="G359" s="836"/>
      <c r="H359" s="836"/>
      <c r="I359" s="836"/>
      <c r="J359" s="836"/>
      <c r="K359" s="836"/>
      <c r="L359" s="836"/>
      <c r="M359" s="836"/>
      <c r="N359" s="836"/>
      <c r="O359" s="836"/>
      <c r="P359" s="836"/>
      <c r="Q359" s="836"/>
      <c r="R359" s="836"/>
      <c r="S359" s="836"/>
      <c r="T359" s="836"/>
      <c r="U359" s="1899"/>
      <c r="V359" s="836"/>
      <c r="W359" s="836"/>
      <c r="X359" s="836"/>
      <c r="Y359" s="836"/>
      <c r="Z359" s="836"/>
      <c r="AA359" s="836"/>
      <c r="AB359" s="836"/>
      <c r="AC359" s="836"/>
      <c r="AD359" s="836"/>
      <c r="AE359" s="836"/>
      <c r="AF359" s="836"/>
      <c r="AG359" s="836"/>
      <c r="AH359" s="836"/>
      <c r="AI359" s="836"/>
      <c r="AJ359" s="836"/>
    </row>
    <row r="360">
      <c r="A360" s="1308"/>
      <c r="B360" s="836"/>
      <c r="C360" s="836"/>
      <c r="D360" s="836"/>
      <c r="E360" s="836"/>
      <c r="F360" s="836"/>
      <c r="G360" s="836"/>
      <c r="H360" s="836"/>
      <c r="I360" s="836"/>
      <c r="J360" s="836"/>
      <c r="K360" s="836"/>
      <c r="L360" s="836"/>
      <c r="M360" s="836"/>
      <c r="N360" s="836"/>
      <c r="O360" s="836"/>
      <c r="P360" s="836"/>
      <c r="Q360" s="836"/>
      <c r="R360" s="836"/>
      <c r="S360" s="836"/>
      <c r="T360" s="836"/>
      <c r="U360" s="1899"/>
      <c r="V360" s="836"/>
      <c r="W360" s="836"/>
      <c r="X360" s="836"/>
      <c r="Y360" s="836"/>
      <c r="Z360" s="836"/>
      <c r="AA360" s="836"/>
      <c r="AB360" s="836"/>
      <c r="AC360" s="836"/>
      <c r="AD360" s="836"/>
      <c r="AE360" s="836"/>
      <c r="AF360" s="836"/>
      <c r="AG360" s="836"/>
      <c r="AH360" s="836"/>
      <c r="AI360" s="836"/>
      <c r="AJ360" s="836"/>
    </row>
    <row r="361">
      <c r="A361" s="1308"/>
      <c r="B361" s="836"/>
      <c r="C361" s="836"/>
      <c r="D361" s="836"/>
      <c r="E361" s="836"/>
      <c r="F361" s="836"/>
      <c r="G361" s="836"/>
      <c r="H361" s="836"/>
      <c r="I361" s="836"/>
      <c r="J361" s="836"/>
      <c r="K361" s="836"/>
      <c r="L361" s="836"/>
      <c r="M361" s="836"/>
      <c r="N361" s="836"/>
      <c r="O361" s="836"/>
      <c r="P361" s="836"/>
      <c r="Q361" s="836"/>
      <c r="R361" s="836"/>
      <c r="S361" s="836"/>
      <c r="T361" s="836"/>
      <c r="U361" s="1899"/>
      <c r="V361" s="836"/>
      <c r="W361" s="836"/>
      <c r="X361" s="836"/>
      <c r="Y361" s="836"/>
      <c r="Z361" s="836"/>
      <c r="AA361" s="836"/>
      <c r="AB361" s="836"/>
      <c r="AC361" s="836"/>
      <c r="AD361" s="836"/>
      <c r="AE361" s="836"/>
      <c r="AF361" s="836"/>
      <c r="AG361" s="836"/>
      <c r="AH361" s="836"/>
      <c r="AI361" s="836"/>
      <c r="AJ361" s="836"/>
    </row>
    <row r="362">
      <c r="A362" s="1308"/>
      <c r="B362" s="836"/>
      <c r="C362" s="836"/>
      <c r="D362" s="836"/>
      <c r="E362" s="836"/>
      <c r="F362" s="836"/>
      <c r="G362" s="836"/>
      <c r="H362" s="836"/>
      <c r="I362" s="836"/>
      <c r="J362" s="836"/>
      <c r="K362" s="836"/>
      <c r="L362" s="836"/>
      <c r="M362" s="836"/>
      <c r="N362" s="836"/>
      <c r="O362" s="836"/>
      <c r="P362" s="836"/>
      <c r="Q362" s="836"/>
      <c r="R362" s="836"/>
      <c r="S362" s="836"/>
      <c r="T362" s="836"/>
      <c r="U362" s="1899"/>
      <c r="V362" s="836"/>
      <c r="W362" s="836"/>
      <c r="X362" s="836"/>
      <c r="Y362" s="836"/>
      <c r="Z362" s="836"/>
      <c r="AA362" s="836"/>
      <c r="AB362" s="836"/>
      <c r="AC362" s="836"/>
      <c r="AD362" s="836"/>
      <c r="AE362" s="836"/>
      <c r="AF362" s="836"/>
      <c r="AG362" s="836"/>
      <c r="AH362" s="836"/>
      <c r="AI362" s="836"/>
      <c r="AJ362" s="836"/>
    </row>
    <row r="363">
      <c r="A363" s="1308"/>
      <c r="B363" s="836"/>
      <c r="C363" s="836"/>
      <c r="D363" s="836"/>
      <c r="E363" s="836"/>
      <c r="F363" s="836"/>
      <c r="G363" s="836"/>
      <c r="H363" s="836"/>
      <c r="I363" s="836"/>
      <c r="J363" s="836"/>
      <c r="K363" s="836"/>
      <c r="L363" s="836"/>
      <c r="M363" s="836"/>
      <c r="N363" s="836"/>
      <c r="O363" s="836"/>
      <c r="P363" s="836"/>
      <c r="Q363" s="836"/>
      <c r="R363" s="836"/>
      <c r="S363" s="836"/>
      <c r="T363" s="836"/>
      <c r="U363" s="1899"/>
      <c r="V363" s="836"/>
      <c r="W363" s="836"/>
      <c r="X363" s="836"/>
      <c r="Y363" s="836"/>
      <c r="Z363" s="836"/>
      <c r="AA363" s="836"/>
      <c r="AB363" s="836"/>
      <c r="AC363" s="836"/>
      <c r="AD363" s="836"/>
      <c r="AE363" s="836"/>
      <c r="AF363" s="836"/>
      <c r="AG363" s="836"/>
      <c r="AH363" s="836"/>
      <c r="AI363" s="836"/>
      <c r="AJ363" s="836"/>
    </row>
    <row r="364">
      <c r="A364" s="1308"/>
      <c r="B364" s="836"/>
      <c r="C364" s="836"/>
      <c r="D364" s="836"/>
      <c r="E364" s="836"/>
      <c r="F364" s="836"/>
      <c r="G364" s="836"/>
      <c r="H364" s="836"/>
      <c r="I364" s="836"/>
      <c r="J364" s="836"/>
      <c r="K364" s="836"/>
      <c r="L364" s="836"/>
      <c r="M364" s="836"/>
      <c r="N364" s="836"/>
      <c r="O364" s="836"/>
      <c r="P364" s="836"/>
      <c r="Q364" s="836"/>
      <c r="R364" s="836"/>
      <c r="S364" s="836"/>
      <c r="T364" s="836"/>
      <c r="U364" s="1899"/>
      <c r="V364" s="836"/>
      <c r="W364" s="836"/>
      <c r="X364" s="836"/>
      <c r="Y364" s="836"/>
      <c r="Z364" s="836"/>
      <c r="AA364" s="836"/>
      <c r="AB364" s="836"/>
      <c r="AC364" s="836"/>
      <c r="AD364" s="836"/>
      <c r="AE364" s="836"/>
      <c r="AF364" s="836"/>
      <c r="AG364" s="836"/>
      <c r="AH364" s="836"/>
      <c r="AI364" s="836"/>
      <c r="AJ364" s="836"/>
    </row>
    <row r="365">
      <c r="A365" s="1308"/>
      <c r="B365" s="836"/>
      <c r="C365" s="836"/>
      <c r="D365" s="836"/>
      <c r="E365" s="836"/>
      <c r="F365" s="836"/>
      <c r="G365" s="836"/>
      <c r="H365" s="836"/>
      <c r="I365" s="836"/>
      <c r="J365" s="836"/>
      <c r="K365" s="836"/>
      <c r="L365" s="836"/>
      <c r="M365" s="836"/>
      <c r="N365" s="836"/>
      <c r="O365" s="836"/>
      <c r="P365" s="836"/>
      <c r="Q365" s="836"/>
      <c r="R365" s="836"/>
      <c r="S365" s="836"/>
      <c r="T365" s="836"/>
      <c r="U365" s="1899"/>
      <c r="V365" s="836"/>
      <c r="W365" s="836"/>
      <c r="X365" s="836"/>
      <c r="Y365" s="836"/>
      <c r="Z365" s="836"/>
      <c r="AA365" s="836"/>
      <c r="AB365" s="836"/>
      <c r="AC365" s="836"/>
      <c r="AD365" s="836"/>
      <c r="AE365" s="836"/>
      <c r="AF365" s="836"/>
      <c r="AG365" s="836"/>
      <c r="AH365" s="836"/>
      <c r="AI365" s="836"/>
      <c r="AJ365" s="836"/>
    </row>
    <row r="366">
      <c r="A366" s="1308"/>
      <c r="B366" s="836"/>
      <c r="C366" s="836"/>
      <c r="D366" s="836"/>
      <c r="E366" s="836"/>
      <c r="F366" s="836"/>
      <c r="G366" s="836"/>
      <c r="H366" s="836"/>
      <c r="I366" s="836"/>
      <c r="J366" s="836"/>
      <c r="K366" s="836"/>
      <c r="L366" s="836"/>
      <c r="M366" s="836"/>
      <c r="N366" s="836"/>
      <c r="O366" s="836"/>
      <c r="P366" s="836"/>
      <c r="Q366" s="836"/>
      <c r="R366" s="836"/>
      <c r="S366" s="836"/>
      <c r="T366" s="836"/>
      <c r="U366" s="1899"/>
      <c r="V366" s="836"/>
      <c r="W366" s="836"/>
      <c r="X366" s="836"/>
      <c r="Y366" s="836"/>
      <c r="Z366" s="836"/>
      <c r="AA366" s="836"/>
      <c r="AB366" s="836"/>
      <c r="AC366" s="836"/>
      <c r="AD366" s="836"/>
      <c r="AE366" s="836"/>
      <c r="AF366" s="836"/>
      <c r="AG366" s="836"/>
      <c r="AH366" s="836"/>
      <c r="AI366" s="836"/>
      <c r="AJ366" s="836"/>
    </row>
    <row r="367">
      <c r="A367" s="1308"/>
      <c r="B367" s="836"/>
      <c r="C367" s="836"/>
      <c r="D367" s="836"/>
      <c r="E367" s="836"/>
      <c r="F367" s="836"/>
      <c r="G367" s="836"/>
      <c r="H367" s="836"/>
      <c r="I367" s="836"/>
      <c r="J367" s="836"/>
      <c r="K367" s="836"/>
      <c r="L367" s="836"/>
      <c r="M367" s="836"/>
      <c r="N367" s="836"/>
      <c r="O367" s="836"/>
      <c r="P367" s="836"/>
      <c r="Q367" s="836"/>
      <c r="R367" s="836"/>
      <c r="S367" s="836"/>
      <c r="T367" s="836"/>
      <c r="U367" s="1899"/>
      <c r="V367" s="836"/>
      <c r="W367" s="836"/>
      <c r="X367" s="836"/>
      <c r="Y367" s="836"/>
      <c r="Z367" s="836"/>
      <c r="AA367" s="836"/>
      <c r="AB367" s="836"/>
      <c r="AC367" s="836"/>
      <c r="AD367" s="836"/>
      <c r="AE367" s="836"/>
      <c r="AF367" s="836"/>
      <c r="AG367" s="836"/>
      <c r="AH367" s="836"/>
      <c r="AI367" s="836"/>
      <c r="AJ367" s="836"/>
    </row>
    <row r="368">
      <c r="A368" s="1308"/>
      <c r="B368" s="836"/>
      <c r="C368" s="836"/>
      <c r="D368" s="836"/>
      <c r="E368" s="836"/>
      <c r="F368" s="836"/>
      <c r="G368" s="836"/>
      <c r="H368" s="836"/>
      <c r="I368" s="836"/>
      <c r="J368" s="836"/>
      <c r="K368" s="836"/>
      <c r="L368" s="836"/>
      <c r="M368" s="836"/>
      <c r="N368" s="836"/>
      <c r="O368" s="836"/>
      <c r="P368" s="836"/>
      <c r="Q368" s="836"/>
      <c r="R368" s="836"/>
      <c r="S368" s="836"/>
      <c r="T368" s="836"/>
      <c r="U368" s="1899"/>
      <c r="V368" s="836"/>
      <c r="W368" s="836"/>
      <c r="X368" s="836"/>
      <c r="Y368" s="836"/>
      <c r="Z368" s="836"/>
      <c r="AA368" s="836"/>
      <c r="AB368" s="836"/>
      <c r="AC368" s="836"/>
      <c r="AD368" s="836"/>
      <c r="AE368" s="836"/>
      <c r="AF368" s="836"/>
      <c r="AG368" s="836"/>
      <c r="AH368" s="836"/>
      <c r="AI368" s="836"/>
      <c r="AJ368" s="836"/>
    </row>
    <row r="369">
      <c r="A369" s="1308"/>
      <c r="B369" s="836"/>
      <c r="C369" s="836"/>
      <c r="D369" s="836"/>
      <c r="E369" s="836"/>
      <c r="F369" s="836"/>
      <c r="G369" s="836"/>
      <c r="H369" s="836"/>
      <c r="I369" s="836"/>
      <c r="J369" s="836"/>
      <c r="K369" s="836"/>
      <c r="L369" s="836"/>
      <c r="M369" s="836"/>
      <c r="N369" s="836"/>
      <c r="O369" s="836"/>
      <c r="P369" s="836"/>
      <c r="Q369" s="836"/>
      <c r="R369" s="836"/>
      <c r="S369" s="836"/>
      <c r="T369" s="836"/>
      <c r="U369" s="1899"/>
      <c r="V369" s="836"/>
      <c r="W369" s="836"/>
      <c r="X369" s="836"/>
      <c r="Y369" s="836"/>
      <c r="Z369" s="836"/>
      <c r="AA369" s="836"/>
      <c r="AB369" s="836"/>
      <c r="AC369" s="836"/>
      <c r="AD369" s="836"/>
      <c r="AE369" s="836"/>
      <c r="AF369" s="836"/>
      <c r="AG369" s="836"/>
      <c r="AH369" s="836"/>
      <c r="AI369" s="836"/>
      <c r="AJ369" s="836"/>
    </row>
    <row r="370">
      <c r="A370" s="1308"/>
      <c r="B370" s="836"/>
      <c r="C370" s="836"/>
      <c r="D370" s="836"/>
      <c r="E370" s="836"/>
      <c r="F370" s="836"/>
      <c r="G370" s="836"/>
      <c r="H370" s="836"/>
      <c r="I370" s="836"/>
      <c r="J370" s="836"/>
      <c r="K370" s="836"/>
      <c r="L370" s="836"/>
      <c r="M370" s="836"/>
      <c r="N370" s="836"/>
      <c r="O370" s="836"/>
      <c r="P370" s="836"/>
      <c r="Q370" s="836"/>
      <c r="R370" s="836"/>
      <c r="S370" s="836"/>
      <c r="T370" s="836"/>
      <c r="U370" s="1899"/>
      <c r="V370" s="836"/>
      <c r="W370" s="836"/>
      <c r="X370" s="836"/>
      <c r="Y370" s="836"/>
      <c r="Z370" s="836"/>
      <c r="AA370" s="836"/>
      <c r="AB370" s="836"/>
      <c r="AC370" s="836"/>
      <c r="AD370" s="836"/>
      <c r="AE370" s="836"/>
      <c r="AF370" s="836"/>
      <c r="AG370" s="836"/>
      <c r="AH370" s="836"/>
      <c r="AI370" s="836"/>
      <c r="AJ370" s="836"/>
    </row>
    <row r="371">
      <c r="A371" s="1308"/>
      <c r="B371" s="836"/>
      <c r="C371" s="836"/>
      <c r="D371" s="836"/>
      <c r="E371" s="836"/>
      <c r="F371" s="836"/>
      <c r="G371" s="836"/>
      <c r="H371" s="836"/>
      <c r="I371" s="836"/>
      <c r="J371" s="836"/>
      <c r="K371" s="836"/>
      <c r="L371" s="836"/>
      <c r="M371" s="836"/>
      <c r="N371" s="836"/>
      <c r="O371" s="836"/>
      <c r="P371" s="836"/>
      <c r="Q371" s="836"/>
      <c r="R371" s="836"/>
      <c r="S371" s="836"/>
      <c r="T371" s="836"/>
      <c r="U371" s="1899"/>
      <c r="V371" s="836"/>
      <c r="W371" s="836"/>
      <c r="X371" s="836"/>
      <c r="Y371" s="836"/>
      <c r="Z371" s="836"/>
      <c r="AA371" s="836"/>
      <c r="AB371" s="836"/>
      <c r="AC371" s="836"/>
      <c r="AD371" s="836"/>
      <c r="AE371" s="836"/>
      <c r="AF371" s="836"/>
      <c r="AG371" s="836"/>
      <c r="AH371" s="836"/>
      <c r="AI371" s="836"/>
      <c r="AJ371" s="836"/>
    </row>
    <row r="372">
      <c r="A372" s="1308"/>
      <c r="B372" s="836"/>
      <c r="C372" s="836"/>
      <c r="D372" s="836"/>
      <c r="E372" s="836"/>
      <c r="F372" s="836"/>
      <c r="G372" s="836"/>
      <c r="H372" s="836"/>
      <c r="I372" s="836"/>
      <c r="J372" s="836"/>
      <c r="K372" s="836"/>
      <c r="L372" s="836"/>
      <c r="M372" s="836"/>
      <c r="N372" s="836"/>
      <c r="O372" s="836"/>
      <c r="P372" s="836"/>
      <c r="Q372" s="836"/>
      <c r="R372" s="836"/>
      <c r="S372" s="836"/>
      <c r="T372" s="836"/>
      <c r="U372" s="1899"/>
      <c r="V372" s="836"/>
      <c r="W372" s="836"/>
      <c r="X372" s="836"/>
      <c r="Y372" s="836"/>
      <c r="Z372" s="836"/>
      <c r="AA372" s="836"/>
      <c r="AB372" s="836"/>
      <c r="AC372" s="836"/>
      <c r="AD372" s="836"/>
      <c r="AE372" s="836"/>
      <c r="AF372" s="836"/>
      <c r="AG372" s="836"/>
      <c r="AH372" s="836"/>
      <c r="AI372" s="836"/>
      <c r="AJ372" s="836"/>
    </row>
    <row r="373">
      <c r="A373" s="1308"/>
      <c r="B373" s="836"/>
      <c r="C373" s="836"/>
      <c r="D373" s="836"/>
      <c r="E373" s="836"/>
      <c r="F373" s="836"/>
      <c r="G373" s="836"/>
      <c r="H373" s="836"/>
      <c r="I373" s="836"/>
      <c r="J373" s="836"/>
      <c r="K373" s="836"/>
      <c r="L373" s="836"/>
      <c r="M373" s="836"/>
      <c r="N373" s="836"/>
      <c r="O373" s="836"/>
      <c r="P373" s="836"/>
      <c r="Q373" s="836"/>
      <c r="R373" s="836"/>
      <c r="S373" s="836"/>
      <c r="T373" s="836"/>
      <c r="U373" s="1899"/>
      <c r="V373" s="836"/>
      <c r="W373" s="836"/>
      <c r="X373" s="836"/>
      <c r="Y373" s="836"/>
      <c r="Z373" s="836"/>
      <c r="AA373" s="836"/>
      <c r="AB373" s="836"/>
      <c r="AC373" s="836"/>
      <c r="AD373" s="836"/>
      <c r="AE373" s="836"/>
      <c r="AF373" s="836"/>
      <c r="AG373" s="836"/>
      <c r="AH373" s="836"/>
      <c r="AI373" s="836"/>
      <c r="AJ373" s="836"/>
    </row>
    <row r="374">
      <c r="A374" s="1308"/>
      <c r="B374" s="836"/>
      <c r="C374" s="836"/>
      <c r="D374" s="836"/>
      <c r="E374" s="836"/>
      <c r="F374" s="836"/>
      <c r="G374" s="836"/>
      <c r="H374" s="836"/>
      <c r="I374" s="836"/>
      <c r="J374" s="836"/>
      <c r="K374" s="836"/>
      <c r="L374" s="836"/>
      <c r="M374" s="836"/>
      <c r="N374" s="836"/>
      <c r="O374" s="836"/>
      <c r="P374" s="836"/>
      <c r="Q374" s="836"/>
      <c r="R374" s="836"/>
      <c r="S374" s="836"/>
      <c r="T374" s="836"/>
      <c r="U374" s="1899"/>
      <c r="V374" s="836"/>
      <c r="W374" s="836"/>
      <c r="X374" s="836"/>
      <c r="Y374" s="836"/>
      <c r="Z374" s="836"/>
      <c r="AA374" s="836"/>
      <c r="AB374" s="836"/>
      <c r="AC374" s="836"/>
      <c r="AD374" s="836"/>
      <c r="AE374" s="836"/>
      <c r="AF374" s="836"/>
      <c r="AG374" s="836"/>
      <c r="AH374" s="836"/>
      <c r="AI374" s="836"/>
      <c r="AJ374" s="836"/>
    </row>
    <row r="375">
      <c r="A375" s="1308"/>
      <c r="B375" s="836"/>
      <c r="C375" s="836"/>
      <c r="D375" s="836"/>
      <c r="E375" s="836"/>
      <c r="F375" s="836"/>
      <c r="G375" s="836"/>
      <c r="H375" s="836"/>
      <c r="I375" s="836"/>
      <c r="J375" s="836"/>
      <c r="K375" s="836"/>
      <c r="L375" s="836"/>
      <c r="M375" s="836"/>
      <c r="N375" s="836"/>
      <c r="O375" s="836"/>
      <c r="P375" s="836"/>
      <c r="Q375" s="836"/>
      <c r="R375" s="836"/>
      <c r="S375" s="836"/>
      <c r="T375" s="836"/>
      <c r="U375" s="1899"/>
      <c r="V375" s="836"/>
      <c r="W375" s="836"/>
      <c r="X375" s="836"/>
      <c r="Y375" s="836"/>
      <c r="Z375" s="836"/>
      <c r="AA375" s="836"/>
      <c r="AB375" s="836"/>
      <c r="AC375" s="836"/>
      <c r="AD375" s="836"/>
      <c r="AE375" s="836"/>
      <c r="AF375" s="836"/>
      <c r="AG375" s="836"/>
      <c r="AH375" s="836"/>
      <c r="AI375" s="836"/>
      <c r="AJ375" s="836"/>
    </row>
    <row r="376">
      <c r="A376" s="1308"/>
      <c r="B376" s="836"/>
      <c r="C376" s="836"/>
      <c r="D376" s="836"/>
      <c r="E376" s="836"/>
      <c r="F376" s="836"/>
      <c r="G376" s="836"/>
      <c r="H376" s="836"/>
      <c r="I376" s="836"/>
      <c r="J376" s="836"/>
      <c r="K376" s="836"/>
      <c r="L376" s="836"/>
      <c r="M376" s="836"/>
      <c r="N376" s="836"/>
      <c r="O376" s="836"/>
      <c r="P376" s="836"/>
      <c r="Q376" s="836"/>
      <c r="R376" s="836"/>
      <c r="S376" s="836"/>
      <c r="T376" s="836"/>
      <c r="U376" s="1899"/>
      <c r="V376" s="836"/>
      <c r="W376" s="836"/>
      <c r="X376" s="836"/>
      <c r="Y376" s="836"/>
      <c r="Z376" s="836"/>
      <c r="AA376" s="836"/>
      <c r="AB376" s="836"/>
      <c r="AC376" s="836"/>
      <c r="AD376" s="836"/>
      <c r="AE376" s="836"/>
      <c r="AF376" s="836"/>
      <c r="AG376" s="836"/>
      <c r="AH376" s="836"/>
      <c r="AI376" s="836"/>
      <c r="AJ376" s="836"/>
    </row>
    <row r="377">
      <c r="A377" s="1308"/>
      <c r="B377" s="836"/>
      <c r="C377" s="836"/>
      <c r="D377" s="836"/>
      <c r="E377" s="836"/>
      <c r="F377" s="836"/>
      <c r="G377" s="836"/>
      <c r="H377" s="836"/>
      <c r="I377" s="836"/>
      <c r="J377" s="836"/>
      <c r="K377" s="836"/>
      <c r="L377" s="836"/>
      <c r="M377" s="836"/>
      <c r="N377" s="836"/>
      <c r="O377" s="836"/>
      <c r="P377" s="836"/>
      <c r="Q377" s="836"/>
      <c r="R377" s="836"/>
      <c r="S377" s="836"/>
      <c r="T377" s="836"/>
      <c r="U377" s="1899"/>
      <c r="V377" s="836"/>
      <c r="W377" s="836"/>
      <c r="X377" s="836"/>
      <c r="Y377" s="836"/>
      <c r="Z377" s="836"/>
      <c r="AA377" s="836"/>
      <c r="AB377" s="836"/>
      <c r="AC377" s="836"/>
      <c r="AD377" s="836"/>
      <c r="AE377" s="836"/>
      <c r="AF377" s="836"/>
      <c r="AG377" s="836"/>
      <c r="AH377" s="836"/>
      <c r="AI377" s="836"/>
      <c r="AJ377" s="836"/>
    </row>
    <row r="378">
      <c r="A378" s="1308"/>
      <c r="B378" s="836"/>
      <c r="C378" s="836"/>
      <c r="D378" s="836"/>
      <c r="E378" s="836"/>
      <c r="F378" s="836"/>
      <c r="G378" s="836"/>
      <c r="H378" s="836"/>
      <c r="I378" s="836"/>
      <c r="J378" s="836"/>
      <c r="K378" s="836"/>
      <c r="L378" s="836"/>
      <c r="M378" s="836"/>
      <c r="N378" s="836"/>
      <c r="O378" s="836"/>
      <c r="P378" s="836"/>
      <c r="Q378" s="836"/>
      <c r="R378" s="836"/>
      <c r="S378" s="836"/>
      <c r="T378" s="836"/>
      <c r="U378" s="1899"/>
      <c r="V378" s="836"/>
      <c r="W378" s="836"/>
      <c r="X378" s="836"/>
      <c r="Y378" s="836"/>
      <c r="Z378" s="836"/>
      <c r="AA378" s="836"/>
      <c r="AB378" s="836"/>
      <c r="AC378" s="836"/>
      <c r="AD378" s="836"/>
      <c r="AE378" s="836"/>
      <c r="AF378" s="836"/>
      <c r="AG378" s="836"/>
      <c r="AH378" s="836"/>
      <c r="AI378" s="836"/>
      <c r="AJ378" s="836"/>
    </row>
    <row r="379">
      <c r="A379" s="1308"/>
      <c r="B379" s="836"/>
      <c r="C379" s="836"/>
      <c r="D379" s="836"/>
      <c r="E379" s="836"/>
      <c r="F379" s="836"/>
      <c r="G379" s="836"/>
      <c r="H379" s="836"/>
      <c r="I379" s="836"/>
      <c r="J379" s="836"/>
      <c r="K379" s="836"/>
      <c r="L379" s="836"/>
      <c r="M379" s="836"/>
      <c r="N379" s="836"/>
      <c r="O379" s="836"/>
      <c r="P379" s="836"/>
      <c r="Q379" s="836"/>
      <c r="R379" s="836"/>
      <c r="S379" s="836"/>
      <c r="T379" s="836"/>
      <c r="U379" s="1899"/>
      <c r="V379" s="836"/>
      <c r="W379" s="836"/>
      <c r="X379" s="836"/>
      <c r="Y379" s="836"/>
      <c r="Z379" s="836"/>
      <c r="AA379" s="836"/>
      <c r="AB379" s="836"/>
      <c r="AC379" s="836"/>
      <c r="AD379" s="836"/>
      <c r="AE379" s="836"/>
      <c r="AF379" s="836"/>
      <c r="AG379" s="836"/>
      <c r="AH379" s="836"/>
      <c r="AI379" s="836"/>
      <c r="AJ379" s="836"/>
    </row>
    <row r="380">
      <c r="A380" s="1308"/>
      <c r="B380" s="836"/>
      <c r="C380" s="836"/>
      <c r="D380" s="836"/>
      <c r="E380" s="836"/>
      <c r="F380" s="836"/>
      <c r="G380" s="836"/>
      <c r="H380" s="836"/>
      <c r="I380" s="836"/>
      <c r="J380" s="836"/>
      <c r="K380" s="836"/>
      <c r="L380" s="836"/>
      <c r="M380" s="836"/>
      <c r="N380" s="836"/>
      <c r="O380" s="836"/>
      <c r="P380" s="836"/>
      <c r="Q380" s="836"/>
      <c r="R380" s="836"/>
      <c r="S380" s="836"/>
      <c r="T380" s="836"/>
      <c r="U380" s="1899"/>
      <c r="V380" s="836"/>
      <c r="W380" s="836"/>
      <c r="X380" s="836"/>
      <c r="Y380" s="836"/>
      <c r="Z380" s="836"/>
      <c r="AA380" s="836"/>
      <c r="AB380" s="836"/>
      <c r="AC380" s="836"/>
      <c r="AD380" s="836"/>
      <c r="AE380" s="836"/>
      <c r="AF380" s="836"/>
      <c r="AG380" s="836"/>
      <c r="AH380" s="836"/>
      <c r="AI380" s="836"/>
      <c r="AJ380" s="836"/>
    </row>
    <row r="381">
      <c r="A381" s="1308"/>
      <c r="B381" s="836"/>
      <c r="C381" s="836"/>
      <c r="D381" s="836"/>
      <c r="E381" s="836"/>
      <c r="F381" s="836"/>
      <c r="G381" s="836"/>
      <c r="H381" s="836"/>
      <c r="I381" s="836"/>
      <c r="J381" s="836"/>
      <c r="K381" s="836"/>
      <c r="L381" s="836"/>
      <c r="M381" s="836"/>
      <c r="N381" s="836"/>
      <c r="O381" s="836"/>
      <c r="P381" s="836"/>
      <c r="Q381" s="836"/>
      <c r="R381" s="836"/>
      <c r="S381" s="836"/>
      <c r="T381" s="836"/>
      <c r="U381" s="1899"/>
      <c r="V381" s="836"/>
      <c r="W381" s="836"/>
      <c r="X381" s="836"/>
      <c r="Y381" s="836"/>
      <c r="Z381" s="836"/>
      <c r="AA381" s="836"/>
      <c r="AB381" s="836"/>
      <c r="AC381" s="836"/>
      <c r="AD381" s="836"/>
      <c r="AE381" s="836"/>
      <c r="AF381" s="836"/>
      <c r="AG381" s="836"/>
      <c r="AH381" s="836"/>
      <c r="AI381" s="836"/>
      <c r="AJ381" s="836"/>
    </row>
    <row r="382">
      <c r="A382" s="1308"/>
      <c r="B382" s="836"/>
      <c r="C382" s="836"/>
      <c r="D382" s="836"/>
      <c r="E382" s="836"/>
      <c r="F382" s="836"/>
      <c r="G382" s="836"/>
      <c r="H382" s="836"/>
      <c r="I382" s="836"/>
      <c r="J382" s="836"/>
      <c r="K382" s="836"/>
      <c r="L382" s="836"/>
      <c r="M382" s="836"/>
      <c r="N382" s="836"/>
      <c r="O382" s="836"/>
      <c r="P382" s="836"/>
      <c r="Q382" s="836"/>
      <c r="R382" s="836"/>
      <c r="S382" s="836"/>
      <c r="T382" s="836"/>
      <c r="U382" s="1899"/>
      <c r="V382" s="836"/>
      <c r="W382" s="836"/>
      <c r="X382" s="836"/>
      <c r="Y382" s="836"/>
      <c r="Z382" s="836"/>
      <c r="AA382" s="836"/>
      <c r="AB382" s="836"/>
      <c r="AC382" s="836"/>
      <c r="AD382" s="836"/>
      <c r="AE382" s="836"/>
      <c r="AF382" s="836"/>
      <c r="AG382" s="836"/>
      <c r="AH382" s="836"/>
      <c r="AI382" s="836"/>
      <c r="AJ382" s="836"/>
    </row>
    <row r="383">
      <c r="A383" s="1308"/>
      <c r="B383" s="836"/>
      <c r="C383" s="836"/>
      <c r="D383" s="836"/>
      <c r="E383" s="836"/>
      <c r="F383" s="836"/>
      <c r="G383" s="836"/>
      <c r="H383" s="836"/>
      <c r="I383" s="836"/>
      <c r="J383" s="836"/>
      <c r="K383" s="836"/>
      <c r="L383" s="836"/>
      <c r="M383" s="836"/>
      <c r="N383" s="836"/>
      <c r="O383" s="836"/>
      <c r="P383" s="836"/>
      <c r="Q383" s="836"/>
      <c r="R383" s="836"/>
      <c r="S383" s="836"/>
      <c r="T383" s="836"/>
      <c r="U383" s="1899"/>
      <c r="V383" s="836"/>
      <c r="W383" s="836"/>
      <c r="X383" s="836"/>
      <c r="Y383" s="836"/>
      <c r="Z383" s="836"/>
      <c r="AA383" s="836"/>
      <c r="AB383" s="836"/>
      <c r="AC383" s="836"/>
      <c r="AD383" s="836"/>
      <c r="AE383" s="836"/>
      <c r="AF383" s="836"/>
      <c r="AG383" s="836"/>
      <c r="AH383" s="836"/>
      <c r="AI383" s="836"/>
      <c r="AJ383" s="836"/>
    </row>
    <row r="384">
      <c r="A384" s="1308"/>
      <c r="B384" s="836"/>
      <c r="C384" s="836"/>
      <c r="D384" s="836"/>
      <c r="E384" s="836"/>
      <c r="F384" s="836"/>
      <c r="G384" s="836"/>
      <c r="H384" s="836"/>
      <c r="I384" s="836"/>
      <c r="J384" s="836"/>
      <c r="K384" s="836"/>
      <c r="L384" s="836"/>
      <c r="M384" s="836"/>
      <c r="N384" s="836"/>
      <c r="O384" s="836"/>
      <c r="P384" s="836"/>
      <c r="Q384" s="836"/>
      <c r="R384" s="836"/>
      <c r="S384" s="836"/>
      <c r="T384" s="836"/>
      <c r="U384" s="1899"/>
      <c r="V384" s="836"/>
      <c r="W384" s="836"/>
      <c r="X384" s="836"/>
      <c r="Y384" s="836"/>
      <c r="Z384" s="836"/>
      <c r="AA384" s="836"/>
      <c r="AB384" s="836"/>
      <c r="AC384" s="836"/>
      <c r="AD384" s="836"/>
      <c r="AE384" s="836"/>
      <c r="AF384" s="836"/>
      <c r="AG384" s="836"/>
      <c r="AH384" s="836"/>
      <c r="AI384" s="836"/>
      <c r="AJ384" s="836"/>
    </row>
    <row r="385">
      <c r="A385" s="1308"/>
      <c r="B385" s="836"/>
      <c r="C385" s="836"/>
      <c r="D385" s="836"/>
      <c r="E385" s="836"/>
      <c r="F385" s="836"/>
      <c r="G385" s="836"/>
      <c r="H385" s="836"/>
      <c r="I385" s="836"/>
      <c r="J385" s="836"/>
      <c r="K385" s="836"/>
      <c r="L385" s="836"/>
      <c r="M385" s="836"/>
      <c r="N385" s="836"/>
      <c r="O385" s="836"/>
      <c r="P385" s="836"/>
      <c r="Q385" s="836"/>
      <c r="R385" s="836"/>
      <c r="S385" s="836"/>
      <c r="T385" s="836"/>
      <c r="U385" s="1899"/>
      <c r="V385" s="836"/>
      <c r="W385" s="836"/>
      <c r="X385" s="836"/>
      <c r="Y385" s="836"/>
      <c r="Z385" s="836"/>
      <c r="AA385" s="836"/>
      <c r="AB385" s="836"/>
      <c r="AC385" s="836"/>
      <c r="AD385" s="836"/>
      <c r="AE385" s="836"/>
      <c r="AF385" s="836"/>
      <c r="AG385" s="836"/>
      <c r="AH385" s="836"/>
      <c r="AI385" s="836"/>
      <c r="AJ385" s="836"/>
    </row>
    <row r="386">
      <c r="A386" s="1308"/>
      <c r="B386" s="836"/>
      <c r="C386" s="836"/>
      <c r="D386" s="836"/>
      <c r="E386" s="836"/>
      <c r="F386" s="836"/>
      <c r="G386" s="836"/>
      <c r="H386" s="836"/>
      <c r="I386" s="836"/>
      <c r="J386" s="836"/>
      <c r="K386" s="836"/>
      <c r="L386" s="836"/>
      <c r="M386" s="836"/>
      <c r="N386" s="836"/>
      <c r="O386" s="836"/>
      <c r="P386" s="836"/>
      <c r="Q386" s="836"/>
      <c r="R386" s="836"/>
      <c r="S386" s="836"/>
      <c r="T386" s="836"/>
      <c r="U386" s="1899"/>
      <c r="V386" s="836"/>
      <c r="W386" s="836"/>
      <c r="X386" s="836"/>
      <c r="Y386" s="836"/>
      <c r="Z386" s="836"/>
      <c r="AA386" s="836"/>
      <c r="AB386" s="836"/>
      <c r="AC386" s="836"/>
      <c r="AD386" s="836"/>
      <c r="AE386" s="836"/>
      <c r="AF386" s="836"/>
      <c r="AG386" s="836"/>
      <c r="AH386" s="836"/>
      <c r="AI386" s="836"/>
      <c r="AJ386" s="836"/>
    </row>
    <row r="387">
      <c r="A387" s="1308"/>
      <c r="B387" s="836"/>
      <c r="C387" s="836"/>
      <c r="D387" s="836"/>
      <c r="E387" s="836"/>
      <c r="F387" s="836"/>
      <c r="G387" s="836"/>
      <c r="H387" s="836"/>
      <c r="I387" s="836"/>
      <c r="J387" s="836"/>
      <c r="K387" s="836"/>
      <c r="L387" s="836"/>
      <c r="M387" s="836"/>
      <c r="N387" s="836"/>
      <c r="O387" s="836"/>
      <c r="P387" s="836"/>
      <c r="Q387" s="836"/>
      <c r="R387" s="836"/>
      <c r="S387" s="836"/>
      <c r="T387" s="836"/>
      <c r="U387" s="1899"/>
      <c r="V387" s="836"/>
      <c r="W387" s="836"/>
      <c r="X387" s="836"/>
      <c r="Y387" s="836"/>
      <c r="Z387" s="836"/>
      <c r="AA387" s="836"/>
      <c r="AB387" s="836"/>
      <c r="AC387" s="836"/>
      <c r="AD387" s="836"/>
      <c r="AE387" s="836"/>
      <c r="AF387" s="836"/>
      <c r="AG387" s="836"/>
      <c r="AH387" s="836"/>
      <c r="AI387" s="836"/>
      <c r="AJ387" s="836"/>
    </row>
    <row r="388">
      <c r="A388" s="1308"/>
      <c r="B388" s="836"/>
      <c r="C388" s="836"/>
      <c r="D388" s="836"/>
      <c r="E388" s="836"/>
      <c r="F388" s="836"/>
      <c r="G388" s="836"/>
      <c r="H388" s="836"/>
      <c r="I388" s="836"/>
      <c r="J388" s="836"/>
      <c r="K388" s="836"/>
      <c r="L388" s="836"/>
      <c r="M388" s="836"/>
      <c r="N388" s="836"/>
      <c r="O388" s="836"/>
      <c r="P388" s="836"/>
      <c r="Q388" s="836"/>
      <c r="R388" s="836"/>
      <c r="S388" s="836"/>
      <c r="T388" s="836"/>
      <c r="U388" s="1899"/>
      <c r="V388" s="836"/>
      <c r="W388" s="836"/>
      <c r="X388" s="836"/>
      <c r="Y388" s="836"/>
      <c r="Z388" s="836"/>
      <c r="AA388" s="836"/>
      <c r="AB388" s="836"/>
      <c r="AC388" s="836"/>
      <c r="AD388" s="836"/>
      <c r="AE388" s="836"/>
      <c r="AF388" s="836"/>
      <c r="AG388" s="836"/>
      <c r="AH388" s="836"/>
      <c r="AI388" s="836"/>
      <c r="AJ388" s="836"/>
    </row>
    <row r="389">
      <c r="A389" s="1308"/>
      <c r="B389" s="836"/>
      <c r="C389" s="836"/>
      <c r="D389" s="836"/>
      <c r="E389" s="836"/>
      <c r="F389" s="836"/>
      <c r="G389" s="836"/>
      <c r="H389" s="836"/>
      <c r="I389" s="836"/>
      <c r="J389" s="836"/>
      <c r="K389" s="836"/>
      <c r="L389" s="836"/>
      <c r="M389" s="836"/>
      <c r="N389" s="836"/>
      <c r="O389" s="836"/>
      <c r="P389" s="836"/>
      <c r="Q389" s="836"/>
      <c r="R389" s="836"/>
      <c r="S389" s="836"/>
      <c r="T389" s="836"/>
      <c r="U389" s="1899"/>
      <c r="V389" s="836"/>
      <c r="W389" s="836"/>
      <c r="X389" s="836"/>
      <c r="Y389" s="836"/>
      <c r="Z389" s="836"/>
      <c r="AA389" s="836"/>
      <c r="AB389" s="836"/>
      <c r="AC389" s="836"/>
      <c r="AD389" s="836"/>
      <c r="AE389" s="836"/>
      <c r="AF389" s="836"/>
      <c r="AG389" s="836"/>
      <c r="AH389" s="836"/>
      <c r="AI389" s="836"/>
      <c r="AJ389" s="836"/>
    </row>
    <row r="390">
      <c r="A390" s="1308"/>
      <c r="B390" s="836"/>
      <c r="C390" s="836"/>
      <c r="D390" s="836"/>
      <c r="E390" s="836"/>
      <c r="F390" s="836"/>
      <c r="G390" s="836"/>
      <c r="H390" s="836"/>
      <c r="I390" s="836"/>
      <c r="J390" s="836"/>
      <c r="K390" s="836"/>
      <c r="L390" s="836"/>
      <c r="M390" s="836"/>
      <c r="N390" s="836"/>
      <c r="O390" s="836"/>
      <c r="P390" s="836"/>
      <c r="Q390" s="836"/>
      <c r="R390" s="836"/>
      <c r="S390" s="836"/>
      <c r="T390" s="836"/>
      <c r="U390" s="1899"/>
      <c r="V390" s="836"/>
      <c r="W390" s="836"/>
      <c r="X390" s="836"/>
      <c r="Y390" s="836"/>
      <c r="Z390" s="836"/>
      <c r="AA390" s="836"/>
      <c r="AB390" s="836"/>
      <c r="AC390" s="836"/>
      <c r="AD390" s="836"/>
      <c r="AE390" s="836"/>
      <c r="AF390" s="836"/>
      <c r="AG390" s="836"/>
      <c r="AH390" s="836"/>
      <c r="AI390" s="836"/>
      <c r="AJ390" s="836"/>
    </row>
    <row r="391">
      <c r="A391" s="1308"/>
      <c r="B391" s="836"/>
      <c r="C391" s="836"/>
      <c r="D391" s="836"/>
      <c r="E391" s="836"/>
      <c r="F391" s="836"/>
      <c r="G391" s="836"/>
      <c r="H391" s="836"/>
      <c r="I391" s="836"/>
      <c r="J391" s="836"/>
      <c r="K391" s="836"/>
      <c r="L391" s="836"/>
      <c r="M391" s="836"/>
      <c r="N391" s="836"/>
      <c r="O391" s="836"/>
      <c r="P391" s="836"/>
      <c r="Q391" s="836"/>
      <c r="R391" s="836"/>
      <c r="S391" s="836"/>
      <c r="T391" s="836"/>
      <c r="U391" s="1899"/>
      <c r="V391" s="836"/>
      <c r="W391" s="836"/>
      <c r="X391" s="836"/>
      <c r="Y391" s="836"/>
      <c r="Z391" s="836"/>
      <c r="AA391" s="836"/>
      <c r="AB391" s="836"/>
      <c r="AC391" s="836"/>
      <c r="AD391" s="836"/>
      <c r="AE391" s="836"/>
      <c r="AF391" s="836"/>
      <c r="AG391" s="836"/>
      <c r="AH391" s="836"/>
      <c r="AI391" s="836"/>
      <c r="AJ391" s="836"/>
    </row>
    <row r="392">
      <c r="A392" s="1308"/>
      <c r="B392" s="836"/>
      <c r="C392" s="836"/>
      <c r="D392" s="836"/>
      <c r="E392" s="836"/>
      <c r="F392" s="836"/>
      <c r="G392" s="836"/>
      <c r="H392" s="836"/>
      <c r="I392" s="836"/>
      <c r="J392" s="836"/>
      <c r="K392" s="836"/>
      <c r="L392" s="836"/>
      <c r="M392" s="836"/>
      <c r="N392" s="836"/>
      <c r="O392" s="836"/>
      <c r="P392" s="836"/>
      <c r="Q392" s="836"/>
      <c r="R392" s="836"/>
      <c r="S392" s="836"/>
      <c r="T392" s="836"/>
      <c r="U392" s="1899"/>
      <c r="V392" s="836"/>
      <c r="W392" s="836"/>
      <c r="X392" s="836"/>
      <c r="Y392" s="836"/>
      <c r="Z392" s="836"/>
      <c r="AA392" s="836"/>
      <c r="AB392" s="836"/>
      <c r="AC392" s="836"/>
      <c r="AD392" s="836"/>
      <c r="AE392" s="836"/>
      <c r="AF392" s="836"/>
      <c r="AG392" s="836"/>
      <c r="AH392" s="836"/>
      <c r="AI392" s="836"/>
      <c r="AJ392" s="836"/>
    </row>
    <row r="393">
      <c r="A393" s="1308"/>
      <c r="B393" s="836"/>
      <c r="C393" s="836"/>
      <c r="D393" s="836"/>
      <c r="E393" s="836"/>
      <c r="F393" s="836"/>
      <c r="G393" s="836"/>
      <c r="H393" s="836"/>
      <c r="I393" s="836"/>
      <c r="J393" s="836"/>
      <c r="K393" s="836"/>
      <c r="L393" s="836"/>
      <c r="M393" s="836"/>
      <c r="N393" s="836"/>
      <c r="O393" s="836"/>
      <c r="P393" s="836"/>
      <c r="Q393" s="836"/>
      <c r="R393" s="836"/>
      <c r="S393" s="836"/>
      <c r="T393" s="836"/>
      <c r="U393" s="1899"/>
      <c r="V393" s="836"/>
      <c r="W393" s="836"/>
      <c r="X393" s="836"/>
      <c r="Y393" s="836"/>
      <c r="Z393" s="836"/>
      <c r="AA393" s="836"/>
      <c r="AB393" s="836"/>
      <c r="AC393" s="836"/>
      <c r="AD393" s="836"/>
      <c r="AE393" s="836"/>
      <c r="AF393" s="836"/>
      <c r="AG393" s="836"/>
      <c r="AH393" s="836"/>
      <c r="AI393" s="836"/>
      <c r="AJ393" s="836"/>
    </row>
    <row r="394">
      <c r="A394" s="1308"/>
      <c r="B394" s="836"/>
      <c r="C394" s="836"/>
      <c r="D394" s="836"/>
      <c r="E394" s="836"/>
      <c r="F394" s="836"/>
      <c r="G394" s="836"/>
      <c r="H394" s="836"/>
      <c r="I394" s="836"/>
      <c r="J394" s="836"/>
      <c r="K394" s="836"/>
      <c r="L394" s="836"/>
      <c r="M394" s="836"/>
      <c r="N394" s="836"/>
      <c r="O394" s="836"/>
      <c r="P394" s="836"/>
      <c r="Q394" s="836"/>
      <c r="R394" s="836"/>
      <c r="S394" s="836"/>
      <c r="T394" s="836"/>
      <c r="U394" s="1899"/>
      <c r="V394" s="836"/>
      <c r="W394" s="836"/>
      <c r="X394" s="836"/>
      <c r="Y394" s="836"/>
      <c r="Z394" s="836"/>
      <c r="AA394" s="836"/>
      <c r="AB394" s="836"/>
      <c r="AC394" s="836"/>
      <c r="AD394" s="836"/>
      <c r="AE394" s="836"/>
      <c r="AF394" s="836"/>
      <c r="AG394" s="836"/>
      <c r="AH394" s="836"/>
      <c r="AI394" s="836"/>
      <c r="AJ394" s="836"/>
    </row>
    <row r="395">
      <c r="A395" s="1308"/>
      <c r="B395" s="836"/>
      <c r="C395" s="836"/>
      <c r="D395" s="836"/>
      <c r="E395" s="836"/>
      <c r="F395" s="836"/>
      <c r="G395" s="836"/>
      <c r="H395" s="836"/>
      <c r="I395" s="836"/>
      <c r="J395" s="836"/>
      <c r="K395" s="836"/>
      <c r="L395" s="836"/>
      <c r="M395" s="836"/>
      <c r="N395" s="836"/>
      <c r="O395" s="836"/>
      <c r="P395" s="836"/>
      <c r="Q395" s="836"/>
      <c r="R395" s="836"/>
      <c r="S395" s="836"/>
      <c r="T395" s="836"/>
      <c r="U395" s="1899"/>
      <c r="V395" s="836"/>
      <c r="W395" s="836"/>
      <c r="X395" s="836"/>
      <c r="Y395" s="836"/>
      <c r="Z395" s="836"/>
      <c r="AA395" s="836"/>
      <c r="AB395" s="836"/>
      <c r="AC395" s="836"/>
      <c r="AD395" s="836"/>
      <c r="AE395" s="836"/>
      <c r="AF395" s="836"/>
      <c r="AG395" s="836"/>
      <c r="AH395" s="836"/>
      <c r="AI395" s="836"/>
      <c r="AJ395" s="836"/>
    </row>
    <row r="396">
      <c r="A396" s="1308"/>
      <c r="B396" s="836"/>
      <c r="C396" s="836"/>
      <c r="D396" s="836"/>
      <c r="E396" s="836"/>
      <c r="F396" s="836"/>
      <c r="G396" s="836"/>
      <c r="H396" s="836"/>
      <c r="I396" s="836"/>
      <c r="J396" s="836"/>
      <c r="K396" s="836"/>
      <c r="L396" s="836"/>
      <c r="M396" s="836"/>
      <c r="N396" s="836"/>
      <c r="O396" s="836"/>
      <c r="P396" s="836"/>
      <c r="Q396" s="836"/>
      <c r="R396" s="836"/>
      <c r="S396" s="836"/>
      <c r="T396" s="836"/>
      <c r="U396" s="1899"/>
      <c r="V396" s="836"/>
      <c r="W396" s="836"/>
      <c r="X396" s="836"/>
      <c r="Y396" s="836"/>
      <c r="Z396" s="836"/>
      <c r="AA396" s="836"/>
      <c r="AB396" s="836"/>
      <c r="AC396" s="836"/>
      <c r="AD396" s="836"/>
      <c r="AE396" s="836"/>
      <c r="AF396" s="836"/>
      <c r="AG396" s="836"/>
      <c r="AH396" s="836"/>
      <c r="AI396" s="836"/>
      <c r="AJ396" s="836"/>
    </row>
    <row r="397">
      <c r="A397" s="1308"/>
      <c r="B397" s="836"/>
      <c r="C397" s="836"/>
      <c r="D397" s="836"/>
      <c r="E397" s="836"/>
      <c r="F397" s="836"/>
      <c r="G397" s="836"/>
      <c r="H397" s="836"/>
      <c r="I397" s="836"/>
      <c r="J397" s="836"/>
      <c r="K397" s="836"/>
      <c r="L397" s="836"/>
      <c r="M397" s="836"/>
      <c r="N397" s="836"/>
      <c r="O397" s="836"/>
      <c r="P397" s="836"/>
      <c r="Q397" s="836"/>
      <c r="R397" s="836"/>
      <c r="S397" s="836"/>
      <c r="T397" s="836"/>
      <c r="U397" s="1899"/>
      <c r="V397" s="836"/>
      <c r="W397" s="836"/>
      <c r="X397" s="836"/>
      <c r="Y397" s="836"/>
      <c r="Z397" s="836"/>
      <c r="AA397" s="836"/>
      <c r="AB397" s="836"/>
      <c r="AC397" s="836"/>
      <c r="AD397" s="836"/>
      <c r="AE397" s="836"/>
      <c r="AF397" s="836"/>
      <c r="AG397" s="836"/>
      <c r="AH397" s="836"/>
      <c r="AI397" s="836"/>
      <c r="AJ397" s="836"/>
    </row>
    <row r="398">
      <c r="A398" s="1308"/>
      <c r="B398" s="836"/>
      <c r="C398" s="836"/>
      <c r="D398" s="836"/>
      <c r="E398" s="836"/>
      <c r="F398" s="836"/>
      <c r="G398" s="836"/>
      <c r="H398" s="836"/>
      <c r="I398" s="836"/>
      <c r="J398" s="836"/>
      <c r="K398" s="836"/>
      <c r="L398" s="836"/>
      <c r="M398" s="836"/>
      <c r="N398" s="836"/>
      <c r="O398" s="836"/>
      <c r="P398" s="836"/>
      <c r="Q398" s="836"/>
      <c r="R398" s="836"/>
      <c r="S398" s="836"/>
      <c r="T398" s="836"/>
      <c r="U398" s="1899"/>
      <c r="V398" s="836"/>
      <c r="W398" s="836"/>
      <c r="X398" s="836"/>
      <c r="Y398" s="836"/>
      <c r="Z398" s="836"/>
      <c r="AA398" s="836"/>
      <c r="AB398" s="836"/>
      <c r="AC398" s="836"/>
      <c r="AD398" s="836"/>
      <c r="AE398" s="836"/>
      <c r="AF398" s="836"/>
      <c r="AG398" s="836"/>
      <c r="AH398" s="836"/>
      <c r="AI398" s="836"/>
      <c r="AJ398" s="836"/>
    </row>
    <row r="399">
      <c r="A399" s="1308"/>
      <c r="B399" s="836"/>
      <c r="C399" s="836"/>
      <c r="D399" s="836"/>
      <c r="E399" s="836"/>
      <c r="F399" s="836"/>
      <c r="G399" s="836"/>
      <c r="H399" s="836"/>
      <c r="I399" s="836"/>
      <c r="J399" s="836"/>
      <c r="K399" s="836"/>
      <c r="L399" s="836"/>
      <c r="M399" s="836"/>
      <c r="N399" s="836"/>
      <c r="O399" s="836"/>
      <c r="P399" s="836"/>
      <c r="Q399" s="836"/>
      <c r="R399" s="836"/>
      <c r="S399" s="836"/>
      <c r="T399" s="836"/>
      <c r="U399" s="1899"/>
      <c r="V399" s="836"/>
      <c r="W399" s="836"/>
      <c r="X399" s="836"/>
      <c r="Y399" s="836"/>
      <c r="Z399" s="836"/>
      <c r="AA399" s="836"/>
      <c r="AB399" s="836"/>
      <c r="AC399" s="836"/>
      <c r="AD399" s="836"/>
      <c r="AE399" s="836"/>
      <c r="AF399" s="836"/>
      <c r="AG399" s="836"/>
      <c r="AH399" s="836"/>
      <c r="AI399" s="836"/>
      <c r="AJ399" s="836"/>
    </row>
    <row r="400">
      <c r="A400" s="1308"/>
      <c r="B400" s="836"/>
      <c r="C400" s="836"/>
      <c r="D400" s="836"/>
      <c r="E400" s="836"/>
      <c r="F400" s="836"/>
      <c r="G400" s="836"/>
      <c r="H400" s="836"/>
      <c r="I400" s="836"/>
      <c r="J400" s="836"/>
      <c r="K400" s="836"/>
      <c r="L400" s="836"/>
      <c r="M400" s="836"/>
      <c r="N400" s="836"/>
      <c r="O400" s="836"/>
      <c r="P400" s="836"/>
      <c r="Q400" s="836"/>
      <c r="R400" s="836"/>
      <c r="S400" s="836"/>
      <c r="T400" s="836"/>
      <c r="U400" s="1899"/>
      <c r="V400" s="836"/>
      <c r="W400" s="836"/>
      <c r="X400" s="836"/>
      <c r="Y400" s="836"/>
      <c r="Z400" s="836"/>
      <c r="AA400" s="836"/>
      <c r="AB400" s="836"/>
      <c r="AC400" s="836"/>
      <c r="AD400" s="836"/>
      <c r="AE400" s="836"/>
      <c r="AF400" s="836"/>
      <c r="AG400" s="836"/>
      <c r="AH400" s="836"/>
      <c r="AI400" s="836"/>
      <c r="AJ400" s="836"/>
    </row>
    <row r="401">
      <c r="A401" s="1308"/>
      <c r="B401" s="836"/>
      <c r="C401" s="836"/>
      <c r="D401" s="836"/>
      <c r="E401" s="836"/>
      <c r="F401" s="836"/>
      <c r="G401" s="836"/>
      <c r="H401" s="836"/>
      <c r="I401" s="836"/>
      <c r="J401" s="836"/>
      <c r="K401" s="836"/>
      <c r="L401" s="836"/>
      <c r="M401" s="836"/>
      <c r="N401" s="836"/>
      <c r="O401" s="836"/>
      <c r="P401" s="836"/>
      <c r="Q401" s="836"/>
      <c r="R401" s="836"/>
      <c r="S401" s="836"/>
      <c r="T401" s="836"/>
      <c r="U401" s="1899"/>
      <c r="V401" s="836"/>
      <c r="W401" s="836"/>
      <c r="X401" s="836"/>
      <c r="Y401" s="836"/>
      <c r="Z401" s="836"/>
      <c r="AA401" s="836"/>
      <c r="AB401" s="836"/>
      <c r="AC401" s="836"/>
      <c r="AD401" s="836"/>
      <c r="AE401" s="836"/>
      <c r="AF401" s="836"/>
      <c r="AG401" s="836"/>
      <c r="AH401" s="836"/>
      <c r="AI401" s="836"/>
      <c r="AJ401" s="836"/>
    </row>
    <row r="402">
      <c r="A402" s="1308"/>
      <c r="B402" s="836"/>
      <c r="C402" s="836"/>
      <c r="D402" s="836"/>
      <c r="E402" s="836"/>
      <c r="F402" s="836"/>
      <c r="G402" s="836"/>
      <c r="H402" s="836"/>
      <c r="I402" s="836"/>
      <c r="J402" s="836"/>
      <c r="K402" s="836"/>
      <c r="L402" s="836"/>
      <c r="M402" s="836"/>
      <c r="N402" s="836"/>
      <c r="O402" s="836"/>
      <c r="P402" s="836"/>
      <c r="Q402" s="836"/>
      <c r="R402" s="836"/>
      <c r="S402" s="836"/>
      <c r="T402" s="836"/>
      <c r="U402" s="1899"/>
      <c r="V402" s="836"/>
      <c r="W402" s="836"/>
      <c r="X402" s="836"/>
      <c r="Y402" s="836"/>
      <c r="Z402" s="836"/>
      <c r="AA402" s="836"/>
      <c r="AB402" s="836"/>
      <c r="AC402" s="836"/>
      <c r="AD402" s="836"/>
      <c r="AE402" s="836"/>
      <c r="AF402" s="836"/>
      <c r="AG402" s="836"/>
      <c r="AH402" s="836"/>
      <c r="AI402" s="836"/>
      <c r="AJ402" s="836"/>
    </row>
    <row r="403">
      <c r="A403" s="1308"/>
      <c r="B403" s="836"/>
      <c r="C403" s="836"/>
      <c r="D403" s="836"/>
      <c r="E403" s="836"/>
      <c r="F403" s="836"/>
      <c r="G403" s="836"/>
      <c r="H403" s="836"/>
      <c r="I403" s="836"/>
      <c r="J403" s="836"/>
      <c r="K403" s="836"/>
      <c r="L403" s="836"/>
      <c r="M403" s="836"/>
      <c r="N403" s="836"/>
      <c r="O403" s="836"/>
      <c r="P403" s="836"/>
      <c r="Q403" s="836"/>
      <c r="R403" s="836"/>
      <c r="S403" s="836"/>
      <c r="T403" s="836"/>
      <c r="U403" s="1899"/>
      <c r="V403" s="836"/>
      <c r="W403" s="836"/>
      <c r="X403" s="836"/>
      <c r="Y403" s="836"/>
      <c r="Z403" s="836"/>
      <c r="AA403" s="836"/>
      <c r="AB403" s="836"/>
      <c r="AC403" s="836"/>
      <c r="AD403" s="836"/>
      <c r="AE403" s="836"/>
      <c r="AF403" s="836"/>
      <c r="AG403" s="836"/>
      <c r="AH403" s="836"/>
      <c r="AI403" s="836"/>
      <c r="AJ403" s="836"/>
    </row>
    <row r="404">
      <c r="A404" s="1308"/>
      <c r="B404" s="836"/>
      <c r="C404" s="836"/>
      <c r="D404" s="836"/>
      <c r="E404" s="836"/>
      <c r="F404" s="836"/>
      <c r="G404" s="836"/>
      <c r="H404" s="836"/>
      <c r="I404" s="836"/>
      <c r="J404" s="836"/>
      <c r="K404" s="836"/>
      <c r="L404" s="836"/>
      <c r="M404" s="836"/>
      <c r="N404" s="836"/>
      <c r="O404" s="836"/>
      <c r="P404" s="836"/>
      <c r="Q404" s="836"/>
      <c r="R404" s="836"/>
      <c r="S404" s="836"/>
      <c r="T404" s="836"/>
      <c r="U404" s="1899"/>
      <c r="V404" s="836"/>
      <c r="W404" s="836"/>
      <c r="X404" s="836"/>
      <c r="Y404" s="836"/>
      <c r="Z404" s="836"/>
      <c r="AA404" s="836"/>
      <c r="AB404" s="836"/>
      <c r="AC404" s="836"/>
      <c r="AD404" s="836"/>
      <c r="AE404" s="836"/>
      <c r="AF404" s="836"/>
      <c r="AG404" s="836"/>
      <c r="AH404" s="836"/>
      <c r="AI404" s="836"/>
      <c r="AJ404" s="836"/>
    </row>
    <row r="405">
      <c r="A405" s="1308"/>
      <c r="B405" s="836"/>
      <c r="C405" s="836"/>
      <c r="D405" s="836"/>
      <c r="E405" s="836"/>
      <c r="F405" s="836"/>
      <c r="G405" s="836"/>
      <c r="H405" s="836"/>
      <c r="I405" s="836"/>
      <c r="J405" s="836"/>
      <c r="K405" s="836"/>
      <c r="L405" s="836"/>
      <c r="M405" s="836"/>
      <c r="N405" s="836"/>
      <c r="O405" s="836"/>
      <c r="P405" s="836"/>
      <c r="Q405" s="836"/>
      <c r="R405" s="836"/>
      <c r="S405" s="836"/>
      <c r="T405" s="836"/>
      <c r="U405" s="1899"/>
      <c r="V405" s="836"/>
      <c r="W405" s="836"/>
      <c r="X405" s="836"/>
      <c r="Y405" s="836"/>
      <c r="Z405" s="836"/>
      <c r="AA405" s="836"/>
      <c r="AB405" s="836"/>
      <c r="AC405" s="836"/>
      <c r="AD405" s="836"/>
      <c r="AE405" s="836"/>
      <c r="AF405" s="836"/>
      <c r="AG405" s="836"/>
      <c r="AH405" s="836"/>
      <c r="AI405" s="836"/>
      <c r="AJ405" s="836"/>
    </row>
    <row r="406">
      <c r="A406" s="1308"/>
      <c r="B406" s="836"/>
      <c r="C406" s="836"/>
      <c r="D406" s="836"/>
      <c r="E406" s="836"/>
      <c r="F406" s="836"/>
      <c r="G406" s="836"/>
      <c r="H406" s="836"/>
      <c r="I406" s="836"/>
      <c r="J406" s="836"/>
      <c r="K406" s="836"/>
      <c r="L406" s="836"/>
      <c r="M406" s="836"/>
      <c r="N406" s="836"/>
      <c r="O406" s="836"/>
      <c r="P406" s="836"/>
      <c r="Q406" s="836"/>
      <c r="R406" s="836"/>
      <c r="S406" s="836"/>
      <c r="T406" s="836"/>
      <c r="U406" s="1899"/>
      <c r="V406" s="836"/>
      <c r="W406" s="836"/>
      <c r="X406" s="836"/>
      <c r="Y406" s="836"/>
      <c r="Z406" s="836"/>
      <c r="AA406" s="836"/>
      <c r="AB406" s="836"/>
      <c r="AC406" s="836"/>
      <c r="AD406" s="836"/>
      <c r="AE406" s="836"/>
      <c r="AF406" s="836"/>
      <c r="AG406" s="836"/>
      <c r="AH406" s="836"/>
      <c r="AI406" s="836"/>
      <c r="AJ406" s="836"/>
    </row>
    <row r="407">
      <c r="A407" s="1308"/>
      <c r="B407" s="836"/>
      <c r="C407" s="836"/>
      <c r="D407" s="836"/>
      <c r="E407" s="836"/>
      <c r="F407" s="836"/>
      <c r="G407" s="836"/>
      <c r="H407" s="836"/>
      <c r="I407" s="836"/>
      <c r="J407" s="836"/>
      <c r="K407" s="836"/>
      <c r="L407" s="836"/>
      <c r="M407" s="836"/>
      <c r="N407" s="836"/>
      <c r="O407" s="836"/>
      <c r="P407" s="836"/>
      <c r="Q407" s="836"/>
      <c r="R407" s="836"/>
      <c r="S407" s="836"/>
      <c r="T407" s="836"/>
      <c r="U407" s="1899"/>
      <c r="V407" s="836"/>
      <c r="W407" s="836"/>
      <c r="X407" s="836"/>
      <c r="Y407" s="836"/>
      <c r="Z407" s="836"/>
      <c r="AA407" s="836"/>
      <c r="AB407" s="836"/>
      <c r="AC407" s="836"/>
      <c r="AD407" s="836"/>
      <c r="AE407" s="836"/>
      <c r="AF407" s="836"/>
      <c r="AG407" s="836"/>
      <c r="AH407" s="836"/>
      <c r="AI407" s="836"/>
      <c r="AJ407" s="836"/>
    </row>
    <row r="408">
      <c r="A408" s="1308"/>
      <c r="B408" s="836"/>
      <c r="C408" s="836"/>
      <c r="D408" s="836"/>
      <c r="E408" s="836"/>
      <c r="F408" s="836"/>
      <c r="G408" s="836"/>
      <c r="H408" s="836"/>
      <c r="I408" s="836"/>
      <c r="J408" s="836"/>
      <c r="K408" s="836"/>
      <c r="L408" s="836"/>
      <c r="M408" s="836"/>
      <c r="N408" s="836"/>
      <c r="O408" s="836"/>
      <c r="P408" s="836"/>
      <c r="Q408" s="836"/>
      <c r="R408" s="836"/>
      <c r="S408" s="836"/>
      <c r="T408" s="836"/>
      <c r="U408" s="1899"/>
      <c r="V408" s="836"/>
      <c r="W408" s="836"/>
      <c r="X408" s="836"/>
      <c r="Y408" s="836"/>
      <c r="Z408" s="836"/>
      <c r="AA408" s="836"/>
      <c r="AB408" s="836"/>
      <c r="AC408" s="836"/>
      <c r="AD408" s="836"/>
      <c r="AE408" s="836"/>
      <c r="AF408" s="836"/>
      <c r="AG408" s="836"/>
      <c r="AH408" s="836"/>
      <c r="AI408" s="836"/>
      <c r="AJ408" s="836"/>
    </row>
    <row r="409">
      <c r="A409" s="1308"/>
      <c r="B409" s="836"/>
      <c r="C409" s="836"/>
      <c r="D409" s="836"/>
      <c r="E409" s="836"/>
      <c r="F409" s="836"/>
      <c r="G409" s="836"/>
      <c r="H409" s="836"/>
      <c r="I409" s="836"/>
      <c r="J409" s="836"/>
      <c r="K409" s="836"/>
      <c r="L409" s="836"/>
      <c r="M409" s="836"/>
      <c r="N409" s="836"/>
      <c r="O409" s="836"/>
      <c r="P409" s="836"/>
      <c r="Q409" s="836"/>
      <c r="R409" s="836"/>
      <c r="S409" s="836"/>
      <c r="T409" s="836"/>
      <c r="U409" s="1899"/>
      <c r="V409" s="836"/>
      <c r="W409" s="836"/>
      <c r="X409" s="836"/>
      <c r="Y409" s="836"/>
      <c r="Z409" s="836"/>
      <c r="AA409" s="836"/>
      <c r="AB409" s="836"/>
      <c r="AC409" s="836"/>
      <c r="AD409" s="836"/>
      <c r="AE409" s="836"/>
      <c r="AF409" s="836"/>
      <c r="AG409" s="836"/>
      <c r="AH409" s="836"/>
      <c r="AI409" s="836"/>
      <c r="AJ409" s="836"/>
    </row>
    <row r="410">
      <c r="A410" s="1308"/>
      <c r="B410" s="836"/>
      <c r="C410" s="836"/>
      <c r="D410" s="836"/>
      <c r="E410" s="836"/>
      <c r="F410" s="836"/>
      <c r="G410" s="836"/>
      <c r="H410" s="836"/>
      <c r="I410" s="836"/>
      <c r="J410" s="836"/>
      <c r="K410" s="836"/>
      <c r="L410" s="836"/>
      <c r="M410" s="836"/>
      <c r="N410" s="836"/>
      <c r="O410" s="836"/>
      <c r="P410" s="836"/>
      <c r="Q410" s="836"/>
      <c r="R410" s="836"/>
      <c r="S410" s="836"/>
      <c r="T410" s="836"/>
      <c r="U410" s="1899"/>
      <c r="V410" s="836"/>
      <c r="W410" s="836"/>
      <c r="X410" s="836"/>
      <c r="Y410" s="836"/>
      <c r="Z410" s="836"/>
      <c r="AA410" s="836"/>
      <c r="AB410" s="836"/>
      <c r="AC410" s="836"/>
      <c r="AD410" s="836"/>
      <c r="AE410" s="836"/>
      <c r="AF410" s="836"/>
      <c r="AG410" s="836"/>
      <c r="AH410" s="836"/>
      <c r="AI410" s="836"/>
      <c r="AJ410" s="836"/>
    </row>
    <row r="411">
      <c r="A411" s="1308"/>
      <c r="B411" s="836"/>
      <c r="C411" s="836"/>
      <c r="D411" s="836"/>
      <c r="E411" s="836"/>
      <c r="F411" s="836"/>
      <c r="G411" s="836"/>
      <c r="H411" s="836"/>
      <c r="I411" s="836"/>
      <c r="J411" s="836"/>
      <c r="K411" s="836"/>
      <c r="L411" s="836"/>
      <c r="M411" s="836"/>
      <c r="N411" s="836"/>
      <c r="O411" s="836"/>
      <c r="P411" s="836"/>
      <c r="Q411" s="836"/>
      <c r="R411" s="836"/>
      <c r="S411" s="836"/>
      <c r="T411" s="836"/>
      <c r="U411" s="1899"/>
      <c r="V411" s="836"/>
      <c r="W411" s="836"/>
      <c r="X411" s="836"/>
      <c r="Y411" s="836"/>
      <c r="Z411" s="836"/>
      <c r="AA411" s="836"/>
      <c r="AB411" s="836"/>
      <c r="AC411" s="836"/>
      <c r="AD411" s="836"/>
      <c r="AE411" s="836"/>
      <c r="AF411" s="836"/>
      <c r="AG411" s="836"/>
      <c r="AH411" s="836"/>
      <c r="AI411" s="836"/>
      <c r="AJ411" s="836"/>
    </row>
    <row r="412">
      <c r="A412" s="1308"/>
      <c r="B412" s="836"/>
      <c r="C412" s="836"/>
      <c r="D412" s="836"/>
      <c r="E412" s="836"/>
      <c r="F412" s="836"/>
      <c r="G412" s="836"/>
      <c r="H412" s="836"/>
      <c r="I412" s="836"/>
      <c r="J412" s="836"/>
      <c r="K412" s="836"/>
      <c r="L412" s="836"/>
      <c r="M412" s="836"/>
      <c r="N412" s="836"/>
      <c r="O412" s="836"/>
      <c r="P412" s="836"/>
      <c r="Q412" s="836"/>
      <c r="R412" s="836"/>
      <c r="S412" s="836"/>
      <c r="T412" s="836"/>
      <c r="U412" s="1899"/>
      <c r="V412" s="836"/>
      <c r="W412" s="836"/>
      <c r="X412" s="836"/>
      <c r="Y412" s="836"/>
      <c r="Z412" s="836"/>
      <c r="AA412" s="836"/>
      <c r="AB412" s="836"/>
      <c r="AC412" s="836"/>
      <c r="AD412" s="836"/>
      <c r="AE412" s="836"/>
      <c r="AF412" s="836"/>
      <c r="AG412" s="836"/>
      <c r="AH412" s="836"/>
      <c r="AI412" s="836"/>
      <c r="AJ412" s="836"/>
    </row>
    <row r="413">
      <c r="A413" s="1308"/>
      <c r="B413" s="836"/>
      <c r="C413" s="836"/>
      <c r="D413" s="836"/>
      <c r="E413" s="836"/>
      <c r="F413" s="836"/>
      <c r="G413" s="836"/>
      <c r="H413" s="836"/>
      <c r="I413" s="836"/>
      <c r="J413" s="836"/>
      <c r="K413" s="836"/>
      <c r="L413" s="836"/>
      <c r="M413" s="836"/>
      <c r="N413" s="836"/>
      <c r="O413" s="836"/>
      <c r="P413" s="836"/>
      <c r="Q413" s="836"/>
      <c r="R413" s="836"/>
      <c r="S413" s="836"/>
      <c r="T413" s="836"/>
      <c r="U413" s="1899"/>
      <c r="V413" s="836"/>
      <c r="W413" s="836"/>
      <c r="X413" s="836"/>
      <c r="Y413" s="836"/>
      <c r="Z413" s="836"/>
      <c r="AA413" s="836"/>
      <c r="AB413" s="836"/>
      <c r="AC413" s="836"/>
      <c r="AD413" s="836"/>
      <c r="AE413" s="836"/>
      <c r="AF413" s="836"/>
      <c r="AG413" s="836"/>
      <c r="AH413" s="836"/>
      <c r="AI413" s="836"/>
      <c r="AJ413" s="836"/>
    </row>
    <row r="414">
      <c r="A414" s="1308"/>
      <c r="B414" s="836"/>
      <c r="C414" s="836"/>
      <c r="D414" s="836"/>
      <c r="E414" s="836"/>
      <c r="F414" s="836"/>
      <c r="G414" s="836"/>
      <c r="H414" s="836"/>
      <c r="I414" s="836"/>
      <c r="J414" s="836"/>
      <c r="K414" s="836"/>
      <c r="L414" s="836"/>
      <c r="M414" s="836"/>
      <c r="N414" s="836"/>
      <c r="O414" s="836"/>
      <c r="P414" s="836"/>
      <c r="Q414" s="836"/>
      <c r="R414" s="836"/>
      <c r="S414" s="836"/>
      <c r="T414" s="836"/>
      <c r="U414" s="1899"/>
      <c r="V414" s="836"/>
      <c r="W414" s="836"/>
      <c r="X414" s="836"/>
      <c r="Y414" s="836"/>
      <c r="Z414" s="836"/>
      <c r="AA414" s="836"/>
      <c r="AB414" s="836"/>
      <c r="AC414" s="836"/>
      <c r="AD414" s="836"/>
      <c r="AE414" s="836"/>
      <c r="AF414" s="836"/>
      <c r="AG414" s="836"/>
      <c r="AH414" s="836"/>
      <c r="AI414" s="836"/>
      <c r="AJ414" s="836"/>
    </row>
    <row r="415">
      <c r="A415" s="1308"/>
      <c r="B415" s="836"/>
      <c r="C415" s="836"/>
      <c r="D415" s="836"/>
      <c r="E415" s="836"/>
      <c r="F415" s="836"/>
      <c r="G415" s="836"/>
      <c r="H415" s="836"/>
      <c r="I415" s="836"/>
      <c r="J415" s="836"/>
      <c r="K415" s="836"/>
      <c r="L415" s="836"/>
      <c r="M415" s="836"/>
      <c r="N415" s="836"/>
      <c r="O415" s="836"/>
      <c r="P415" s="836"/>
      <c r="Q415" s="836"/>
      <c r="R415" s="836"/>
      <c r="S415" s="836"/>
      <c r="T415" s="836"/>
      <c r="U415" s="1899"/>
      <c r="V415" s="836"/>
      <c r="W415" s="836"/>
      <c r="X415" s="836"/>
      <c r="Y415" s="836"/>
      <c r="Z415" s="836"/>
      <c r="AA415" s="836"/>
      <c r="AB415" s="836"/>
      <c r="AC415" s="836"/>
      <c r="AD415" s="836"/>
      <c r="AE415" s="836"/>
      <c r="AF415" s="836"/>
      <c r="AG415" s="836"/>
      <c r="AH415" s="836"/>
      <c r="AI415" s="836"/>
      <c r="AJ415" s="836"/>
    </row>
    <row r="416">
      <c r="A416" s="1308"/>
      <c r="B416" s="836"/>
      <c r="C416" s="836"/>
      <c r="D416" s="836"/>
      <c r="E416" s="836"/>
      <c r="F416" s="836"/>
      <c r="G416" s="836"/>
      <c r="H416" s="836"/>
      <c r="I416" s="836"/>
      <c r="J416" s="836"/>
      <c r="K416" s="836"/>
      <c r="L416" s="836"/>
      <c r="M416" s="836"/>
      <c r="N416" s="836"/>
      <c r="O416" s="836"/>
      <c r="P416" s="836"/>
      <c r="Q416" s="836"/>
      <c r="R416" s="836"/>
      <c r="S416" s="836"/>
      <c r="T416" s="836"/>
      <c r="U416" s="1899"/>
      <c r="V416" s="836"/>
      <c r="W416" s="836"/>
      <c r="X416" s="836"/>
      <c r="Y416" s="836"/>
      <c r="Z416" s="836"/>
      <c r="AA416" s="836"/>
      <c r="AB416" s="836"/>
      <c r="AC416" s="836"/>
      <c r="AD416" s="836"/>
      <c r="AE416" s="836"/>
      <c r="AF416" s="836"/>
      <c r="AG416" s="836"/>
      <c r="AH416" s="836"/>
      <c r="AI416" s="836"/>
      <c r="AJ416" s="836"/>
    </row>
    <row r="417">
      <c r="A417" s="1308"/>
      <c r="B417" s="836"/>
      <c r="C417" s="836"/>
      <c r="D417" s="836"/>
      <c r="E417" s="836"/>
      <c r="F417" s="836"/>
      <c r="G417" s="836"/>
      <c r="H417" s="836"/>
      <c r="I417" s="836"/>
      <c r="J417" s="836"/>
      <c r="K417" s="836"/>
      <c r="L417" s="836"/>
      <c r="M417" s="836"/>
      <c r="N417" s="836"/>
      <c r="O417" s="836"/>
      <c r="P417" s="836"/>
      <c r="Q417" s="836"/>
      <c r="R417" s="836"/>
      <c r="S417" s="836"/>
      <c r="T417" s="836"/>
      <c r="U417" s="1899"/>
      <c r="V417" s="836"/>
      <c r="W417" s="836"/>
      <c r="X417" s="836"/>
      <c r="Y417" s="836"/>
      <c r="Z417" s="836"/>
      <c r="AA417" s="836"/>
      <c r="AB417" s="836"/>
      <c r="AC417" s="836"/>
      <c r="AD417" s="836"/>
      <c r="AE417" s="836"/>
      <c r="AF417" s="836"/>
      <c r="AG417" s="836"/>
      <c r="AH417" s="836"/>
      <c r="AI417" s="836"/>
      <c r="AJ417" s="836"/>
    </row>
    <row r="418">
      <c r="A418" s="1308"/>
      <c r="B418" s="836"/>
      <c r="C418" s="836"/>
      <c r="D418" s="836"/>
      <c r="E418" s="836"/>
      <c r="F418" s="836"/>
      <c r="G418" s="836"/>
      <c r="H418" s="836"/>
      <c r="I418" s="836"/>
      <c r="J418" s="836"/>
      <c r="K418" s="836"/>
      <c r="L418" s="836"/>
      <c r="M418" s="836"/>
      <c r="N418" s="836"/>
      <c r="O418" s="836"/>
      <c r="P418" s="836"/>
      <c r="Q418" s="836"/>
      <c r="R418" s="836"/>
      <c r="S418" s="836"/>
      <c r="T418" s="836"/>
      <c r="U418" s="1899"/>
      <c r="V418" s="836"/>
      <c r="W418" s="836"/>
      <c r="X418" s="836"/>
      <c r="Y418" s="836"/>
      <c r="Z418" s="836"/>
      <c r="AA418" s="836"/>
      <c r="AB418" s="836"/>
      <c r="AC418" s="836"/>
      <c r="AD418" s="836"/>
      <c r="AE418" s="836"/>
      <c r="AF418" s="836"/>
      <c r="AG418" s="836"/>
      <c r="AH418" s="836"/>
      <c r="AI418" s="836"/>
      <c r="AJ418" s="836"/>
    </row>
    <row r="419">
      <c r="A419" s="1308"/>
      <c r="B419" s="836"/>
      <c r="C419" s="836"/>
      <c r="D419" s="836"/>
      <c r="E419" s="836"/>
      <c r="F419" s="836"/>
      <c r="G419" s="836"/>
      <c r="H419" s="836"/>
      <c r="I419" s="836"/>
      <c r="J419" s="836"/>
      <c r="K419" s="836"/>
      <c r="L419" s="836"/>
      <c r="M419" s="836"/>
      <c r="N419" s="836"/>
      <c r="O419" s="836"/>
      <c r="P419" s="836"/>
      <c r="Q419" s="836"/>
      <c r="R419" s="836"/>
      <c r="S419" s="836"/>
      <c r="T419" s="836"/>
      <c r="U419" s="1899"/>
      <c r="V419" s="836"/>
      <c r="W419" s="836"/>
      <c r="X419" s="836"/>
      <c r="Y419" s="836"/>
      <c r="Z419" s="836"/>
      <c r="AA419" s="836"/>
      <c r="AB419" s="836"/>
      <c r="AC419" s="836"/>
      <c r="AD419" s="836"/>
      <c r="AE419" s="836"/>
      <c r="AF419" s="836"/>
      <c r="AG419" s="836"/>
      <c r="AH419" s="836"/>
      <c r="AI419" s="836"/>
      <c r="AJ419" s="836"/>
    </row>
    <row r="420">
      <c r="A420" s="1308"/>
      <c r="B420" s="836"/>
      <c r="C420" s="836"/>
      <c r="D420" s="836"/>
      <c r="E420" s="836"/>
      <c r="F420" s="836"/>
      <c r="G420" s="836"/>
      <c r="H420" s="836"/>
      <c r="I420" s="836"/>
      <c r="J420" s="836"/>
      <c r="K420" s="836"/>
      <c r="L420" s="836"/>
      <c r="M420" s="836"/>
      <c r="N420" s="836"/>
      <c r="O420" s="836"/>
      <c r="P420" s="836"/>
      <c r="Q420" s="836"/>
      <c r="R420" s="836"/>
      <c r="S420" s="836"/>
      <c r="T420" s="836"/>
      <c r="U420" s="1899"/>
      <c r="V420" s="836"/>
      <c r="W420" s="836"/>
      <c r="X420" s="836"/>
      <c r="Y420" s="836"/>
      <c r="Z420" s="836"/>
      <c r="AA420" s="836"/>
      <c r="AB420" s="836"/>
      <c r="AC420" s="836"/>
      <c r="AD420" s="836"/>
      <c r="AE420" s="836"/>
      <c r="AF420" s="836"/>
      <c r="AG420" s="836"/>
      <c r="AH420" s="836"/>
      <c r="AI420" s="836"/>
      <c r="AJ420" s="836"/>
    </row>
    <row r="421">
      <c r="A421" s="1308"/>
      <c r="B421" s="836"/>
      <c r="C421" s="836"/>
      <c r="D421" s="836"/>
      <c r="E421" s="836"/>
      <c r="F421" s="836"/>
      <c r="G421" s="836"/>
      <c r="H421" s="836"/>
      <c r="I421" s="836"/>
      <c r="J421" s="836"/>
      <c r="K421" s="836"/>
      <c r="L421" s="836"/>
      <c r="M421" s="836"/>
      <c r="N421" s="836"/>
      <c r="O421" s="836"/>
      <c r="P421" s="836"/>
      <c r="Q421" s="836"/>
      <c r="R421" s="836"/>
      <c r="S421" s="836"/>
      <c r="T421" s="836"/>
      <c r="U421" s="1899"/>
      <c r="V421" s="836"/>
      <c r="W421" s="836"/>
      <c r="X421" s="836"/>
      <c r="Y421" s="836"/>
      <c r="Z421" s="836"/>
      <c r="AA421" s="836"/>
      <c r="AB421" s="836"/>
      <c r="AC421" s="836"/>
      <c r="AD421" s="836"/>
      <c r="AE421" s="836"/>
      <c r="AF421" s="836"/>
      <c r="AG421" s="836"/>
      <c r="AH421" s="836"/>
      <c r="AI421" s="836"/>
      <c r="AJ421" s="836"/>
    </row>
    <row r="422">
      <c r="A422" s="1308"/>
      <c r="B422" s="836"/>
      <c r="C422" s="836"/>
      <c r="D422" s="836"/>
      <c r="E422" s="836"/>
      <c r="F422" s="836"/>
      <c r="G422" s="836"/>
      <c r="H422" s="836"/>
      <c r="I422" s="836"/>
      <c r="J422" s="836"/>
      <c r="K422" s="836"/>
      <c r="L422" s="836"/>
      <c r="M422" s="836"/>
      <c r="N422" s="836"/>
      <c r="O422" s="836"/>
      <c r="P422" s="836"/>
      <c r="Q422" s="836"/>
      <c r="R422" s="836"/>
      <c r="S422" s="836"/>
      <c r="T422" s="836"/>
      <c r="U422" s="1899"/>
      <c r="V422" s="836"/>
      <c r="W422" s="836"/>
      <c r="X422" s="836"/>
      <c r="Y422" s="836"/>
      <c r="Z422" s="836"/>
      <c r="AA422" s="836"/>
      <c r="AB422" s="836"/>
      <c r="AC422" s="836"/>
      <c r="AD422" s="836"/>
      <c r="AE422" s="836"/>
      <c r="AF422" s="836"/>
      <c r="AG422" s="836"/>
      <c r="AH422" s="836"/>
      <c r="AI422" s="836"/>
      <c r="AJ422" s="836"/>
    </row>
    <row r="423">
      <c r="A423" s="1308"/>
      <c r="B423" s="836"/>
      <c r="C423" s="836"/>
      <c r="D423" s="836"/>
      <c r="E423" s="836"/>
      <c r="F423" s="836"/>
      <c r="G423" s="836"/>
      <c r="H423" s="836"/>
      <c r="I423" s="836"/>
      <c r="J423" s="836"/>
      <c r="K423" s="836"/>
      <c r="L423" s="836"/>
      <c r="M423" s="836"/>
      <c r="N423" s="836"/>
      <c r="O423" s="836"/>
      <c r="P423" s="836"/>
      <c r="Q423" s="836"/>
      <c r="R423" s="836"/>
      <c r="S423" s="836"/>
      <c r="T423" s="836"/>
      <c r="U423" s="1899"/>
      <c r="V423" s="836"/>
      <c r="W423" s="836"/>
      <c r="X423" s="836"/>
      <c r="Y423" s="836"/>
      <c r="Z423" s="836"/>
      <c r="AA423" s="836"/>
      <c r="AB423" s="836"/>
      <c r="AC423" s="836"/>
      <c r="AD423" s="836"/>
      <c r="AE423" s="836"/>
      <c r="AF423" s="836"/>
      <c r="AG423" s="836"/>
      <c r="AH423" s="836"/>
      <c r="AI423" s="836"/>
      <c r="AJ423" s="836"/>
    </row>
    <row r="424">
      <c r="A424" s="1308"/>
      <c r="B424" s="836"/>
      <c r="C424" s="836"/>
      <c r="D424" s="836"/>
      <c r="E424" s="836"/>
      <c r="F424" s="836"/>
      <c r="G424" s="836"/>
      <c r="H424" s="836"/>
      <c r="I424" s="836"/>
      <c r="J424" s="836"/>
      <c r="K424" s="836"/>
      <c r="L424" s="836"/>
      <c r="M424" s="836"/>
      <c r="N424" s="836"/>
      <c r="O424" s="836"/>
      <c r="P424" s="836"/>
      <c r="Q424" s="836"/>
      <c r="R424" s="836"/>
      <c r="S424" s="836"/>
      <c r="T424" s="836"/>
      <c r="U424" s="1899"/>
      <c r="V424" s="836"/>
      <c r="W424" s="836"/>
      <c r="X424" s="836"/>
      <c r="Y424" s="836"/>
      <c r="Z424" s="836"/>
      <c r="AA424" s="836"/>
      <c r="AB424" s="836"/>
      <c r="AC424" s="836"/>
      <c r="AD424" s="836"/>
      <c r="AE424" s="836"/>
      <c r="AF424" s="836"/>
      <c r="AG424" s="836"/>
      <c r="AH424" s="836"/>
      <c r="AI424" s="836"/>
      <c r="AJ424" s="836"/>
    </row>
    <row r="425">
      <c r="A425" s="1308"/>
      <c r="B425" s="836"/>
      <c r="C425" s="836"/>
      <c r="D425" s="836"/>
      <c r="E425" s="836"/>
      <c r="F425" s="836"/>
      <c r="G425" s="836"/>
      <c r="H425" s="836"/>
      <c r="I425" s="836"/>
      <c r="J425" s="836"/>
      <c r="K425" s="836"/>
      <c r="L425" s="836"/>
      <c r="M425" s="836"/>
      <c r="N425" s="836"/>
      <c r="O425" s="836"/>
      <c r="P425" s="836"/>
      <c r="Q425" s="836"/>
      <c r="R425" s="836"/>
      <c r="S425" s="836"/>
      <c r="T425" s="836"/>
      <c r="U425" s="1899"/>
      <c r="V425" s="836"/>
      <c r="W425" s="836"/>
      <c r="X425" s="836"/>
      <c r="Y425" s="836"/>
      <c r="Z425" s="836"/>
      <c r="AA425" s="836"/>
      <c r="AB425" s="836"/>
      <c r="AC425" s="836"/>
      <c r="AD425" s="836"/>
      <c r="AE425" s="836"/>
      <c r="AF425" s="836"/>
      <c r="AG425" s="836"/>
      <c r="AH425" s="836"/>
      <c r="AI425" s="836"/>
      <c r="AJ425" s="836"/>
    </row>
    <row r="426">
      <c r="A426" s="1308"/>
      <c r="B426" s="836"/>
      <c r="C426" s="836"/>
      <c r="D426" s="836"/>
      <c r="E426" s="836"/>
      <c r="F426" s="836"/>
      <c r="G426" s="836"/>
      <c r="H426" s="836"/>
      <c r="I426" s="836"/>
      <c r="J426" s="836"/>
      <c r="K426" s="836"/>
      <c r="L426" s="836"/>
      <c r="M426" s="836"/>
      <c r="N426" s="836"/>
      <c r="O426" s="836"/>
      <c r="P426" s="836"/>
      <c r="Q426" s="836"/>
      <c r="R426" s="836"/>
      <c r="S426" s="836"/>
      <c r="T426" s="836"/>
      <c r="U426" s="1899"/>
      <c r="V426" s="836"/>
      <c r="W426" s="836"/>
      <c r="X426" s="836"/>
      <c r="Y426" s="836"/>
      <c r="Z426" s="836"/>
      <c r="AA426" s="836"/>
      <c r="AB426" s="836"/>
      <c r="AC426" s="836"/>
      <c r="AD426" s="836"/>
      <c r="AE426" s="836"/>
      <c r="AF426" s="836"/>
      <c r="AG426" s="836"/>
      <c r="AH426" s="836"/>
      <c r="AI426" s="836"/>
      <c r="AJ426" s="836"/>
    </row>
    <row r="427">
      <c r="A427" s="1308"/>
      <c r="B427" s="836"/>
      <c r="C427" s="836"/>
      <c r="D427" s="836"/>
      <c r="E427" s="836"/>
      <c r="F427" s="836"/>
      <c r="G427" s="836"/>
      <c r="H427" s="836"/>
      <c r="I427" s="836"/>
      <c r="J427" s="836"/>
      <c r="K427" s="836"/>
      <c r="L427" s="836"/>
      <c r="M427" s="836"/>
      <c r="N427" s="836"/>
      <c r="O427" s="836"/>
      <c r="P427" s="836"/>
      <c r="Q427" s="836"/>
      <c r="R427" s="836"/>
      <c r="S427" s="836"/>
      <c r="T427" s="836"/>
      <c r="U427" s="1899"/>
      <c r="V427" s="836"/>
      <c r="W427" s="836"/>
      <c r="X427" s="836"/>
      <c r="Y427" s="836"/>
      <c r="Z427" s="836"/>
      <c r="AA427" s="836"/>
      <c r="AB427" s="836"/>
      <c r="AC427" s="836"/>
      <c r="AD427" s="836"/>
      <c r="AE427" s="836"/>
      <c r="AF427" s="836"/>
      <c r="AG427" s="836"/>
      <c r="AH427" s="836"/>
      <c r="AI427" s="836"/>
      <c r="AJ427" s="836"/>
    </row>
    <row r="428">
      <c r="A428" s="1308"/>
      <c r="B428" s="836"/>
      <c r="C428" s="836"/>
      <c r="D428" s="836"/>
      <c r="E428" s="836"/>
      <c r="F428" s="836"/>
      <c r="G428" s="836"/>
      <c r="H428" s="836"/>
      <c r="I428" s="836"/>
      <c r="J428" s="836"/>
      <c r="K428" s="836"/>
      <c r="L428" s="836"/>
      <c r="M428" s="836"/>
      <c r="N428" s="836"/>
      <c r="O428" s="836"/>
      <c r="P428" s="836"/>
      <c r="Q428" s="836"/>
      <c r="R428" s="836"/>
      <c r="S428" s="836"/>
      <c r="T428" s="836"/>
      <c r="U428" s="1899"/>
      <c r="V428" s="836"/>
      <c r="W428" s="836"/>
      <c r="X428" s="836"/>
      <c r="Y428" s="836"/>
      <c r="Z428" s="836"/>
      <c r="AA428" s="836"/>
      <c r="AB428" s="836"/>
      <c r="AC428" s="836"/>
      <c r="AD428" s="836"/>
      <c r="AE428" s="836"/>
      <c r="AF428" s="836"/>
      <c r="AG428" s="836"/>
      <c r="AH428" s="836"/>
      <c r="AI428" s="836"/>
      <c r="AJ428" s="836"/>
    </row>
    <row r="429">
      <c r="A429" s="1308"/>
      <c r="B429" s="836"/>
      <c r="C429" s="836"/>
      <c r="D429" s="836"/>
      <c r="E429" s="836"/>
      <c r="F429" s="836"/>
      <c r="G429" s="836"/>
      <c r="H429" s="836"/>
      <c r="I429" s="836"/>
      <c r="J429" s="836"/>
      <c r="K429" s="836"/>
      <c r="L429" s="836"/>
      <c r="M429" s="836"/>
      <c r="N429" s="836"/>
      <c r="O429" s="836"/>
      <c r="P429" s="836"/>
      <c r="Q429" s="836"/>
      <c r="R429" s="836"/>
      <c r="S429" s="836"/>
      <c r="T429" s="836"/>
      <c r="U429" s="1899"/>
      <c r="V429" s="836"/>
      <c r="W429" s="836"/>
      <c r="X429" s="836"/>
      <c r="Y429" s="836"/>
      <c r="Z429" s="836"/>
      <c r="AA429" s="836"/>
      <c r="AB429" s="836"/>
      <c r="AC429" s="836"/>
      <c r="AD429" s="836"/>
      <c r="AE429" s="836"/>
      <c r="AF429" s="836"/>
      <c r="AG429" s="836"/>
      <c r="AH429" s="836"/>
      <c r="AI429" s="836"/>
      <c r="AJ429" s="836"/>
    </row>
    <row r="430">
      <c r="A430" s="1308"/>
      <c r="B430" s="836"/>
      <c r="C430" s="836"/>
      <c r="D430" s="836"/>
      <c r="E430" s="836"/>
      <c r="F430" s="836"/>
      <c r="G430" s="836"/>
      <c r="H430" s="836"/>
      <c r="I430" s="836"/>
      <c r="J430" s="836"/>
      <c r="K430" s="836"/>
      <c r="L430" s="836"/>
      <c r="M430" s="836"/>
      <c r="N430" s="836"/>
      <c r="O430" s="836"/>
      <c r="P430" s="836"/>
      <c r="Q430" s="836"/>
      <c r="R430" s="836"/>
      <c r="S430" s="836"/>
      <c r="T430" s="836"/>
      <c r="U430" s="1899"/>
      <c r="V430" s="836"/>
      <c r="W430" s="836"/>
      <c r="X430" s="836"/>
      <c r="Y430" s="836"/>
      <c r="Z430" s="836"/>
      <c r="AA430" s="836"/>
      <c r="AB430" s="836"/>
      <c r="AC430" s="836"/>
      <c r="AD430" s="836"/>
      <c r="AE430" s="836"/>
      <c r="AF430" s="836"/>
      <c r="AG430" s="836"/>
      <c r="AH430" s="836"/>
      <c r="AI430" s="836"/>
      <c r="AJ430" s="836"/>
    </row>
    <row r="431">
      <c r="A431" s="1308"/>
      <c r="B431" s="836"/>
      <c r="C431" s="836"/>
      <c r="D431" s="836"/>
      <c r="E431" s="836"/>
      <c r="F431" s="836"/>
      <c r="G431" s="836"/>
      <c r="H431" s="836"/>
      <c r="I431" s="836"/>
      <c r="J431" s="836"/>
      <c r="K431" s="836"/>
      <c r="L431" s="836"/>
      <c r="M431" s="836"/>
      <c r="N431" s="836"/>
      <c r="O431" s="836"/>
      <c r="P431" s="836"/>
      <c r="Q431" s="836"/>
      <c r="R431" s="836"/>
      <c r="S431" s="836"/>
      <c r="T431" s="836"/>
      <c r="U431" s="1899"/>
      <c r="V431" s="836"/>
      <c r="W431" s="836"/>
      <c r="X431" s="836"/>
      <c r="Y431" s="836"/>
      <c r="Z431" s="836"/>
      <c r="AA431" s="836"/>
      <c r="AB431" s="836"/>
      <c r="AC431" s="836"/>
      <c r="AD431" s="836"/>
      <c r="AE431" s="836"/>
      <c r="AF431" s="836"/>
      <c r="AG431" s="836"/>
      <c r="AH431" s="836"/>
      <c r="AI431" s="836"/>
      <c r="AJ431" s="836"/>
    </row>
    <row r="432">
      <c r="A432" s="1308"/>
      <c r="B432" s="836"/>
      <c r="C432" s="836"/>
      <c r="D432" s="836"/>
      <c r="E432" s="836"/>
      <c r="F432" s="836"/>
      <c r="G432" s="836"/>
      <c r="H432" s="836"/>
      <c r="I432" s="836"/>
      <c r="J432" s="836"/>
      <c r="K432" s="836"/>
      <c r="L432" s="836"/>
      <c r="M432" s="836"/>
      <c r="N432" s="836"/>
      <c r="O432" s="836"/>
      <c r="P432" s="836"/>
      <c r="Q432" s="836"/>
      <c r="R432" s="836"/>
      <c r="S432" s="836"/>
      <c r="T432" s="836"/>
      <c r="U432" s="1899"/>
      <c r="V432" s="836"/>
      <c r="W432" s="836"/>
      <c r="X432" s="836"/>
      <c r="Y432" s="836"/>
      <c r="Z432" s="836"/>
      <c r="AA432" s="836"/>
      <c r="AB432" s="836"/>
      <c r="AC432" s="836"/>
      <c r="AD432" s="836"/>
      <c r="AE432" s="836"/>
      <c r="AF432" s="836"/>
      <c r="AG432" s="836"/>
      <c r="AH432" s="836"/>
      <c r="AI432" s="836"/>
      <c r="AJ432" s="836"/>
    </row>
    <row r="433">
      <c r="A433" s="1308"/>
      <c r="B433" s="836"/>
      <c r="C433" s="836"/>
      <c r="D433" s="836"/>
      <c r="E433" s="836"/>
      <c r="F433" s="836"/>
      <c r="G433" s="836"/>
      <c r="H433" s="836"/>
      <c r="I433" s="836"/>
      <c r="J433" s="836"/>
      <c r="K433" s="836"/>
      <c r="L433" s="836"/>
      <c r="M433" s="836"/>
      <c r="N433" s="836"/>
      <c r="O433" s="836"/>
      <c r="P433" s="836"/>
      <c r="Q433" s="836"/>
      <c r="R433" s="836"/>
      <c r="S433" s="836"/>
      <c r="T433" s="836"/>
      <c r="U433" s="1899"/>
      <c r="V433" s="836"/>
      <c r="W433" s="836"/>
      <c r="X433" s="836"/>
      <c r="Y433" s="836"/>
      <c r="Z433" s="836"/>
      <c r="AA433" s="836"/>
      <c r="AB433" s="836"/>
      <c r="AC433" s="836"/>
      <c r="AD433" s="836"/>
      <c r="AE433" s="836"/>
      <c r="AF433" s="836"/>
      <c r="AG433" s="836"/>
      <c r="AH433" s="836"/>
      <c r="AI433" s="836"/>
      <c r="AJ433" s="836"/>
    </row>
    <row r="434">
      <c r="A434" s="1308"/>
      <c r="B434" s="836"/>
      <c r="C434" s="836"/>
      <c r="D434" s="836"/>
      <c r="E434" s="836"/>
      <c r="F434" s="836"/>
      <c r="G434" s="836"/>
      <c r="H434" s="836"/>
      <c r="I434" s="836"/>
      <c r="J434" s="836"/>
      <c r="K434" s="836"/>
      <c r="L434" s="836"/>
      <c r="M434" s="836"/>
      <c r="N434" s="836"/>
      <c r="O434" s="836"/>
      <c r="P434" s="836"/>
      <c r="Q434" s="836"/>
      <c r="R434" s="836"/>
      <c r="S434" s="836"/>
      <c r="T434" s="836"/>
      <c r="U434" s="1899"/>
      <c r="V434" s="836"/>
      <c r="W434" s="836"/>
      <c r="X434" s="836"/>
      <c r="Y434" s="836"/>
      <c r="Z434" s="836"/>
      <c r="AA434" s="836"/>
      <c r="AB434" s="836"/>
      <c r="AC434" s="836"/>
      <c r="AD434" s="836"/>
      <c r="AE434" s="836"/>
      <c r="AF434" s="836"/>
      <c r="AG434" s="836"/>
      <c r="AH434" s="836"/>
      <c r="AI434" s="836"/>
      <c r="AJ434" s="836"/>
    </row>
    <row r="435">
      <c r="A435" s="1308"/>
      <c r="B435" s="836"/>
      <c r="C435" s="836"/>
      <c r="D435" s="836"/>
      <c r="E435" s="836"/>
      <c r="F435" s="836"/>
      <c r="G435" s="836"/>
      <c r="H435" s="836"/>
      <c r="I435" s="836"/>
      <c r="J435" s="836"/>
      <c r="K435" s="836"/>
      <c r="L435" s="836"/>
      <c r="M435" s="836"/>
      <c r="N435" s="836"/>
      <c r="O435" s="836"/>
      <c r="P435" s="836"/>
      <c r="Q435" s="836"/>
      <c r="R435" s="836"/>
      <c r="S435" s="836"/>
      <c r="T435" s="836"/>
      <c r="U435" s="1899"/>
      <c r="V435" s="836"/>
      <c r="W435" s="836"/>
      <c r="X435" s="836"/>
      <c r="Y435" s="836"/>
      <c r="Z435" s="836"/>
      <c r="AA435" s="836"/>
      <c r="AB435" s="836"/>
      <c r="AC435" s="836"/>
      <c r="AD435" s="836"/>
      <c r="AE435" s="836"/>
      <c r="AF435" s="836"/>
      <c r="AG435" s="836"/>
      <c r="AH435" s="836"/>
      <c r="AI435" s="836"/>
      <c r="AJ435" s="836"/>
    </row>
    <row r="436">
      <c r="A436" s="1308"/>
      <c r="B436" s="836"/>
      <c r="C436" s="836"/>
      <c r="D436" s="836"/>
      <c r="E436" s="836"/>
      <c r="F436" s="836"/>
      <c r="G436" s="836"/>
      <c r="H436" s="836"/>
      <c r="I436" s="836"/>
      <c r="J436" s="836"/>
      <c r="K436" s="836"/>
      <c r="L436" s="836"/>
      <c r="M436" s="836"/>
      <c r="N436" s="836"/>
      <c r="O436" s="836"/>
      <c r="P436" s="836"/>
      <c r="Q436" s="836"/>
      <c r="R436" s="836"/>
      <c r="S436" s="836"/>
      <c r="T436" s="836"/>
      <c r="U436" s="1899"/>
      <c r="V436" s="836"/>
      <c r="W436" s="836"/>
      <c r="X436" s="836"/>
      <c r="Y436" s="836"/>
      <c r="Z436" s="836"/>
      <c r="AA436" s="836"/>
      <c r="AB436" s="836"/>
      <c r="AC436" s="836"/>
      <c r="AD436" s="836"/>
      <c r="AE436" s="836"/>
      <c r="AF436" s="836"/>
      <c r="AG436" s="836"/>
      <c r="AH436" s="836"/>
      <c r="AI436" s="836"/>
      <c r="AJ436" s="836"/>
    </row>
    <row r="437">
      <c r="A437" s="1308"/>
      <c r="B437" s="836"/>
      <c r="C437" s="836"/>
      <c r="D437" s="836"/>
      <c r="E437" s="836"/>
      <c r="F437" s="836"/>
      <c r="G437" s="836"/>
      <c r="H437" s="836"/>
      <c r="I437" s="836"/>
      <c r="J437" s="836"/>
      <c r="K437" s="836"/>
      <c r="L437" s="836"/>
      <c r="M437" s="836"/>
      <c r="N437" s="836"/>
      <c r="O437" s="836"/>
      <c r="P437" s="836"/>
      <c r="Q437" s="836"/>
      <c r="R437" s="836"/>
      <c r="S437" s="836"/>
      <c r="T437" s="836"/>
      <c r="U437" s="1899"/>
      <c r="V437" s="836"/>
      <c r="W437" s="836"/>
      <c r="X437" s="836"/>
      <c r="Y437" s="836"/>
      <c r="Z437" s="836"/>
      <c r="AA437" s="836"/>
      <c r="AB437" s="836"/>
      <c r="AC437" s="836"/>
      <c r="AD437" s="836"/>
      <c r="AE437" s="836"/>
      <c r="AF437" s="836"/>
      <c r="AG437" s="836"/>
      <c r="AH437" s="836"/>
      <c r="AI437" s="836"/>
      <c r="AJ437" s="836"/>
    </row>
    <row r="438">
      <c r="A438" s="1308"/>
      <c r="B438" s="836"/>
      <c r="C438" s="836"/>
      <c r="D438" s="836"/>
      <c r="E438" s="836"/>
      <c r="F438" s="836"/>
      <c r="G438" s="836"/>
      <c r="H438" s="836"/>
      <c r="I438" s="836"/>
      <c r="J438" s="836"/>
      <c r="K438" s="836"/>
      <c r="L438" s="836"/>
      <c r="M438" s="836"/>
      <c r="N438" s="836"/>
      <c r="O438" s="836"/>
      <c r="P438" s="836"/>
      <c r="Q438" s="836"/>
      <c r="R438" s="836"/>
      <c r="S438" s="836"/>
      <c r="T438" s="836"/>
      <c r="U438" s="1899"/>
      <c r="V438" s="836"/>
      <c r="W438" s="836"/>
      <c r="X438" s="836"/>
      <c r="Y438" s="836"/>
      <c r="Z438" s="836"/>
      <c r="AA438" s="836"/>
      <c r="AB438" s="836"/>
      <c r="AC438" s="836"/>
      <c r="AD438" s="836"/>
      <c r="AE438" s="836"/>
      <c r="AF438" s="836"/>
      <c r="AG438" s="836"/>
      <c r="AH438" s="836"/>
      <c r="AI438" s="836"/>
      <c r="AJ438" s="836"/>
    </row>
    <row r="439">
      <c r="A439" s="1308"/>
      <c r="B439" s="836"/>
      <c r="C439" s="836"/>
      <c r="D439" s="836"/>
      <c r="E439" s="836"/>
      <c r="F439" s="836"/>
      <c r="G439" s="836"/>
      <c r="H439" s="836"/>
      <c r="I439" s="836"/>
      <c r="J439" s="836"/>
      <c r="K439" s="836"/>
      <c r="L439" s="836"/>
      <c r="M439" s="836"/>
      <c r="N439" s="836"/>
      <c r="O439" s="836"/>
      <c r="P439" s="836"/>
      <c r="Q439" s="836"/>
      <c r="R439" s="836"/>
      <c r="S439" s="836"/>
      <c r="T439" s="836"/>
      <c r="U439" s="1899"/>
      <c r="V439" s="836"/>
      <c r="W439" s="836"/>
      <c r="X439" s="836"/>
      <c r="Y439" s="836"/>
      <c r="Z439" s="836"/>
      <c r="AA439" s="836"/>
      <c r="AB439" s="836"/>
      <c r="AC439" s="836"/>
      <c r="AD439" s="836"/>
      <c r="AE439" s="836"/>
      <c r="AF439" s="836"/>
      <c r="AG439" s="836"/>
      <c r="AH439" s="836"/>
      <c r="AI439" s="836"/>
      <c r="AJ439" s="836"/>
    </row>
    <row r="440">
      <c r="A440" s="1308"/>
      <c r="B440" s="836"/>
      <c r="C440" s="836"/>
      <c r="D440" s="836"/>
      <c r="E440" s="836"/>
      <c r="F440" s="836"/>
      <c r="G440" s="836"/>
      <c r="H440" s="836"/>
      <c r="I440" s="836"/>
      <c r="J440" s="836"/>
      <c r="K440" s="836"/>
      <c r="L440" s="836"/>
      <c r="M440" s="836"/>
      <c r="N440" s="836"/>
      <c r="O440" s="836"/>
      <c r="P440" s="836"/>
      <c r="Q440" s="836"/>
      <c r="R440" s="836"/>
      <c r="S440" s="836"/>
      <c r="T440" s="836"/>
      <c r="U440" s="1899"/>
      <c r="V440" s="836"/>
      <c r="W440" s="836"/>
      <c r="X440" s="836"/>
      <c r="Y440" s="836"/>
      <c r="Z440" s="836"/>
      <c r="AA440" s="836"/>
      <c r="AB440" s="836"/>
      <c r="AC440" s="836"/>
      <c r="AD440" s="836"/>
      <c r="AE440" s="836"/>
      <c r="AF440" s="836"/>
      <c r="AG440" s="836"/>
      <c r="AH440" s="836"/>
      <c r="AI440" s="836"/>
      <c r="AJ440" s="836"/>
    </row>
    <row r="441">
      <c r="A441" s="1308"/>
      <c r="B441" s="836"/>
      <c r="C441" s="836"/>
      <c r="D441" s="836"/>
      <c r="E441" s="836"/>
      <c r="F441" s="836"/>
      <c r="G441" s="836"/>
      <c r="H441" s="836"/>
      <c r="I441" s="836"/>
      <c r="J441" s="836"/>
      <c r="K441" s="836"/>
      <c r="L441" s="836"/>
      <c r="M441" s="836"/>
      <c r="N441" s="836"/>
      <c r="O441" s="836"/>
      <c r="P441" s="836"/>
      <c r="Q441" s="836"/>
      <c r="R441" s="836"/>
      <c r="S441" s="836"/>
      <c r="T441" s="836"/>
      <c r="U441" s="1899"/>
      <c r="V441" s="836"/>
      <c r="W441" s="836"/>
      <c r="X441" s="836"/>
      <c r="Y441" s="836"/>
      <c r="Z441" s="836"/>
      <c r="AA441" s="836"/>
      <c r="AB441" s="836"/>
      <c r="AC441" s="836"/>
      <c r="AD441" s="836"/>
      <c r="AE441" s="836"/>
      <c r="AF441" s="836"/>
      <c r="AG441" s="836"/>
      <c r="AH441" s="836"/>
      <c r="AI441" s="836"/>
      <c r="AJ441" s="836"/>
    </row>
    <row r="442">
      <c r="A442" s="1308"/>
      <c r="B442" s="836"/>
      <c r="C442" s="836"/>
      <c r="D442" s="836"/>
      <c r="E442" s="836"/>
      <c r="F442" s="836"/>
      <c r="G442" s="836"/>
      <c r="H442" s="836"/>
      <c r="I442" s="836"/>
      <c r="J442" s="836"/>
      <c r="K442" s="836"/>
      <c r="L442" s="836"/>
      <c r="M442" s="836"/>
      <c r="N442" s="836"/>
      <c r="O442" s="836"/>
      <c r="P442" s="836"/>
      <c r="Q442" s="836"/>
      <c r="R442" s="836"/>
      <c r="S442" s="836"/>
      <c r="T442" s="836"/>
      <c r="U442" s="1899"/>
      <c r="V442" s="836"/>
      <c r="W442" s="836"/>
      <c r="X442" s="836"/>
      <c r="Y442" s="836"/>
      <c r="Z442" s="836"/>
      <c r="AA442" s="836"/>
      <c r="AB442" s="836"/>
      <c r="AC442" s="836"/>
      <c r="AD442" s="836"/>
      <c r="AE442" s="836"/>
      <c r="AF442" s="836"/>
      <c r="AG442" s="836"/>
      <c r="AH442" s="836"/>
      <c r="AI442" s="836"/>
      <c r="AJ442" s="836"/>
    </row>
    <row r="443">
      <c r="A443" s="1308"/>
      <c r="B443" s="836"/>
      <c r="C443" s="836"/>
      <c r="D443" s="836"/>
      <c r="E443" s="836"/>
      <c r="F443" s="836"/>
      <c r="G443" s="836"/>
      <c r="H443" s="836"/>
      <c r="I443" s="836"/>
      <c r="J443" s="836"/>
      <c r="K443" s="836"/>
      <c r="L443" s="836"/>
      <c r="M443" s="836"/>
      <c r="N443" s="836"/>
      <c r="O443" s="836"/>
      <c r="P443" s="836"/>
      <c r="Q443" s="836"/>
      <c r="R443" s="836"/>
      <c r="S443" s="836"/>
      <c r="T443" s="836"/>
      <c r="U443" s="1899"/>
      <c r="V443" s="836"/>
      <c r="W443" s="836"/>
      <c r="X443" s="836"/>
      <c r="Y443" s="836"/>
      <c r="Z443" s="836"/>
      <c r="AA443" s="836"/>
      <c r="AB443" s="836"/>
      <c r="AC443" s="836"/>
      <c r="AD443" s="836"/>
      <c r="AE443" s="836"/>
      <c r="AF443" s="836"/>
      <c r="AG443" s="836"/>
      <c r="AH443" s="836"/>
      <c r="AI443" s="836"/>
      <c r="AJ443" s="836"/>
    </row>
    <row r="444">
      <c r="A444" s="1308"/>
      <c r="B444" s="836"/>
      <c r="C444" s="836"/>
      <c r="D444" s="836"/>
      <c r="E444" s="836"/>
      <c r="F444" s="836"/>
      <c r="G444" s="836"/>
      <c r="H444" s="836"/>
      <c r="I444" s="836"/>
      <c r="J444" s="836"/>
      <c r="K444" s="836"/>
      <c r="L444" s="836"/>
      <c r="M444" s="836"/>
      <c r="N444" s="836"/>
      <c r="O444" s="836"/>
      <c r="P444" s="836"/>
      <c r="Q444" s="836"/>
      <c r="R444" s="836"/>
      <c r="S444" s="836"/>
      <c r="T444" s="836"/>
      <c r="U444" s="1899"/>
      <c r="V444" s="836"/>
      <c r="W444" s="836"/>
      <c r="X444" s="836"/>
      <c r="Y444" s="836"/>
      <c r="Z444" s="836"/>
      <c r="AA444" s="836"/>
      <c r="AB444" s="836"/>
      <c r="AC444" s="836"/>
      <c r="AD444" s="836"/>
      <c r="AE444" s="836"/>
      <c r="AF444" s="836"/>
      <c r="AG444" s="836"/>
      <c r="AH444" s="836"/>
      <c r="AI444" s="836"/>
      <c r="AJ444" s="836"/>
    </row>
    <row r="445">
      <c r="A445" s="1308"/>
      <c r="B445" s="836"/>
      <c r="C445" s="836"/>
      <c r="D445" s="836"/>
      <c r="E445" s="836"/>
      <c r="F445" s="836"/>
      <c r="G445" s="836"/>
      <c r="H445" s="836"/>
      <c r="I445" s="836"/>
      <c r="J445" s="836"/>
      <c r="K445" s="836"/>
      <c r="L445" s="836"/>
      <c r="M445" s="836"/>
      <c r="N445" s="836"/>
      <c r="O445" s="836"/>
      <c r="P445" s="836"/>
      <c r="Q445" s="836"/>
      <c r="R445" s="836"/>
      <c r="S445" s="836"/>
      <c r="T445" s="836"/>
      <c r="U445" s="1899"/>
      <c r="V445" s="836"/>
      <c r="W445" s="836"/>
      <c r="X445" s="836"/>
      <c r="Y445" s="836"/>
      <c r="Z445" s="836"/>
      <c r="AA445" s="836"/>
      <c r="AB445" s="836"/>
      <c r="AC445" s="836"/>
      <c r="AD445" s="836"/>
      <c r="AE445" s="836"/>
      <c r="AF445" s="836"/>
      <c r="AG445" s="836"/>
      <c r="AH445" s="836"/>
      <c r="AI445" s="836"/>
      <c r="AJ445" s="836"/>
    </row>
    <row r="446">
      <c r="A446" s="1308"/>
      <c r="B446" s="836"/>
      <c r="C446" s="836"/>
      <c r="D446" s="836"/>
      <c r="E446" s="836"/>
      <c r="F446" s="836"/>
      <c r="G446" s="836"/>
      <c r="H446" s="836"/>
      <c r="I446" s="836"/>
      <c r="J446" s="836"/>
      <c r="K446" s="836"/>
      <c r="L446" s="836"/>
      <c r="M446" s="836"/>
      <c r="N446" s="836"/>
      <c r="O446" s="836"/>
      <c r="P446" s="836"/>
      <c r="Q446" s="836"/>
      <c r="R446" s="836"/>
      <c r="S446" s="836"/>
      <c r="T446" s="836"/>
      <c r="U446" s="1899"/>
      <c r="V446" s="836"/>
      <c r="W446" s="836"/>
      <c r="X446" s="836"/>
      <c r="Y446" s="836"/>
      <c r="Z446" s="836"/>
      <c r="AA446" s="836"/>
      <c r="AB446" s="836"/>
      <c r="AC446" s="836"/>
      <c r="AD446" s="836"/>
      <c r="AE446" s="836"/>
      <c r="AF446" s="836"/>
      <c r="AG446" s="836"/>
      <c r="AH446" s="836"/>
      <c r="AI446" s="836"/>
      <c r="AJ446" s="836"/>
    </row>
    <row r="447">
      <c r="A447" s="1308"/>
      <c r="B447" s="836"/>
      <c r="C447" s="836"/>
      <c r="D447" s="836"/>
      <c r="E447" s="836"/>
      <c r="F447" s="836"/>
      <c r="G447" s="836"/>
      <c r="H447" s="836"/>
      <c r="I447" s="836"/>
      <c r="J447" s="836"/>
      <c r="K447" s="836"/>
      <c r="L447" s="836"/>
      <c r="M447" s="836"/>
      <c r="N447" s="836"/>
      <c r="O447" s="836"/>
      <c r="P447" s="836"/>
      <c r="Q447" s="836"/>
      <c r="R447" s="836"/>
      <c r="S447" s="836"/>
      <c r="T447" s="836"/>
      <c r="U447" s="1899"/>
      <c r="V447" s="836"/>
      <c r="W447" s="836"/>
      <c r="X447" s="836"/>
      <c r="Y447" s="836"/>
      <c r="Z447" s="836"/>
      <c r="AA447" s="836"/>
      <c r="AB447" s="836"/>
      <c r="AC447" s="836"/>
      <c r="AD447" s="836"/>
      <c r="AE447" s="836"/>
      <c r="AF447" s="836"/>
      <c r="AG447" s="836"/>
      <c r="AH447" s="836"/>
      <c r="AI447" s="836"/>
      <c r="AJ447" s="836"/>
    </row>
    <row r="448">
      <c r="A448" s="1308"/>
      <c r="B448" s="836"/>
      <c r="C448" s="836"/>
      <c r="D448" s="836"/>
      <c r="E448" s="836"/>
      <c r="F448" s="836"/>
      <c r="G448" s="836"/>
      <c r="H448" s="836"/>
      <c r="I448" s="836"/>
      <c r="J448" s="836"/>
      <c r="K448" s="836"/>
      <c r="L448" s="836"/>
      <c r="M448" s="836"/>
      <c r="N448" s="836"/>
      <c r="O448" s="836"/>
      <c r="P448" s="836"/>
      <c r="Q448" s="836"/>
      <c r="R448" s="836"/>
      <c r="S448" s="836"/>
      <c r="T448" s="836"/>
      <c r="U448" s="1899"/>
      <c r="V448" s="836"/>
      <c r="W448" s="836"/>
      <c r="X448" s="836"/>
      <c r="Y448" s="836"/>
      <c r="Z448" s="836"/>
      <c r="AA448" s="836"/>
      <c r="AB448" s="836"/>
      <c r="AC448" s="836"/>
      <c r="AD448" s="836"/>
      <c r="AE448" s="836"/>
      <c r="AF448" s="836"/>
      <c r="AG448" s="836"/>
      <c r="AH448" s="836"/>
      <c r="AI448" s="836"/>
      <c r="AJ448" s="836"/>
    </row>
    <row r="449">
      <c r="A449" s="1308"/>
      <c r="B449" s="836"/>
      <c r="C449" s="836"/>
      <c r="D449" s="836"/>
      <c r="E449" s="836"/>
      <c r="F449" s="836"/>
      <c r="G449" s="836"/>
      <c r="H449" s="836"/>
      <c r="I449" s="836"/>
      <c r="J449" s="836"/>
      <c r="K449" s="836"/>
      <c r="L449" s="836"/>
      <c r="M449" s="836"/>
      <c r="N449" s="836"/>
      <c r="O449" s="836"/>
      <c r="P449" s="836"/>
      <c r="Q449" s="836"/>
      <c r="R449" s="836"/>
      <c r="S449" s="836"/>
      <c r="T449" s="836"/>
      <c r="U449" s="1899"/>
      <c r="V449" s="836"/>
      <c r="W449" s="836"/>
      <c r="X449" s="836"/>
      <c r="Y449" s="836"/>
      <c r="Z449" s="836"/>
      <c r="AA449" s="836"/>
      <c r="AB449" s="836"/>
      <c r="AC449" s="836"/>
      <c r="AD449" s="836"/>
      <c r="AE449" s="836"/>
      <c r="AF449" s="836"/>
      <c r="AG449" s="836"/>
      <c r="AH449" s="836"/>
      <c r="AI449" s="836"/>
      <c r="AJ449" s="836"/>
    </row>
    <row r="450">
      <c r="A450" s="1308"/>
      <c r="B450" s="836"/>
      <c r="C450" s="836"/>
      <c r="D450" s="836"/>
      <c r="E450" s="836"/>
      <c r="F450" s="836"/>
      <c r="G450" s="836"/>
      <c r="H450" s="836"/>
      <c r="I450" s="836"/>
      <c r="J450" s="836"/>
      <c r="K450" s="836"/>
      <c r="L450" s="836"/>
      <c r="M450" s="836"/>
      <c r="N450" s="836"/>
      <c r="O450" s="836"/>
      <c r="P450" s="836"/>
      <c r="Q450" s="836"/>
      <c r="R450" s="836"/>
      <c r="S450" s="836"/>
      <c r="T450" s="836"/>
      <c r="U450" s="1899"/>
      <c r="V450" s="836"/>
      <c r="W450" s="836"/>
      <c r="X450" s="836"/>
      <c r="Y450" s="836"/>
      <c r="Z450" s="836"/>
      <c r="AA450" s="836"/>
      <c r="AB450" s="836"/>
      <c r="AC450" s="836"/>
      <c r="AD450" s="836"/>
      <c r="AE450" s="836"/>
      <c r="AF450" s="836"/>
      <c r="AG450" s="836"/>
      <c r="AH450" s="836"/>
      <c r="AI450" s="836"/>
      <c r="AJ450" s="836"/>
    </row>
    <row r="451">
      <c r="A451" s="1308"/>
      <c r="B451" s="836"/>
      <c r="C451" s="836"/>
      <c r="D451" s="836"/>
      <c r="E451" s="836"/>
      <c r="F451" s="836"/>
      <c r="G451" s="836"/>
      <c r="H451" s="836"/>
      <c r="I451" s="836"/>
      <c r="J451" s="836"/>
      <c r="K451" s="836"/>
      <c r="L451" s="836"/>
      <c r="M451" s="836"/>
      <c r="N451" s="836"/>
      <c r="O451" s="836"/>
      <c r="P451" s="836"/>
      <c r="Q451" s="836"/>
      <c r="R451" s="836"/>
      <c r="S451" s="836"/>
      <c r="T451" s="836"/>
      <c r="U451" s="1899"/>
      <c r="V451" s="836"/>
      <c r="W451" s="836"/>
      <c r="X451" s="836"/>
      <c r="Y451" s="836"/>
      <c r="Z451" s="836"/>
      <c r="AA451" s="836"/>
      <c r="AB451" s="836"/>
      <c r="AC451" s="836"/>
      <c r="AD451" s="836"/>
      <c r="AE451" s="836"/>
      <c r="AF451" s="836"/>
      <c r="AG451" s="836"/>
      <c r="AH451" s="836"/>
      <c r="AI451" s="836"/>
      <c r="AJ451" s="836"/>
    </row>
    <row r="452">
      <c r="A452" s="1308"/>
      <c r="B452" s="836"/>
      <c r="C452" s="836"/>
      <c r="D452" s="836"/>
      <c r="E452" s="836"/>
      <c r="F452" s="836"/>
      <c r="G452" s="836"/>
      <c r="H452" s="836"/>
      <c r="I452" s="836"/>
      <c r="J452" s="836"/>
      <c r="K452" s="836"/>
      <c r="L452" s="836"/>
      <c r="M452" s="836"/>
      <c r="N452" s="836"/>
      <c r="O452" s="836"/>
      <c r="P452" s="836"/>
      <c r="Q452" s="836"/>
      <c r="R452" s="836"/>
      <c r="S452" s="836"/>
      <c r="T452" s="836"/>
      <c r="U452" s="1899"/>
      <c r="V452" s="836"/>
      <c r="W452" s="836"/>
      <c r="X452" s="836"/>
      <c r="Y452" s="836"/>
      <c r="Z452" s="836"/>
      <c r="AA452" s="836"/>
      <c r="AB452" s="836"/>
      <c r="AC452" s="836"/>
      <c r="AD452" s="836"/>
      <c r="AE452" s="836"/>
      <c r="AF452" s="836"/>
      <c r="AG452" s="836"/>
      <c r="AH452" s="836"/>
      <c r="AI452" s="836"/>
      <c r="AJ452" s="836"/>
    </row>
    <row r="453">
      <c r="A453" s="1308"/>
      <c r="B453" s="836"/>
      <c r="C453" s="836"/>
      <c r="D453" s="836"/>
      <c r="E453" s="836"/>
      <c r="F453" s="836"/>
      <c r="G453" s="836"/>
      <c r="H453" s="836"/>
      <c r="I453" s="836"/>
      <c r="J453" s="836"/>
      <c r="K453" s="836"/>
      <c r="L453" s="836"/>
      <c r="M453" s="836"/>
      <c r="N453" s="836"/>
      <c r="O453" s="836"/>
      <c r="P453" s="836"/>
      <c r="Q453" s="836"/>
      <c r="R453" s="836"/>
      <c r="S453" s="836"/>
      <c r="T453" s="836"/>
      <c r="U453" s="1899"/>
      <c r="V453" s="836"/>
      <c r="W453" s="836"/>
      <c r="X453" s="836"/>
      <c r="Y453" s="836"/>
      <c r="Z453" s="836"/>
      <c r="AA453" s="836"/>
      <c r="AB453" s="836"/>
      <c r="AC453" s="836"/>
      <c r="AD453" s="836"/>
      <c r="AE453" s="836"/>
      <c r="AF453" s="836"/>
      <c r="AG453" s="836"/>
      <c r="AH453" s="836"/>
      <c r="AI453" s="836"/>
      <c r="AJ453" s="836"/>
    </row>
    <row r="454">
      <c r="A454" s="1308"/>
      <c r="B454" s="836"/>
      <c r="C454" s="836"/>
      <c r="D454" s="836"/>
      <c r="E454" s="836"/>
      <c r="F454" s="836"/>
      <c r="G454" s="836"/>
      <c r="H454" s="836"/>
      <c r="I454" s="836"/>
      <c r="J454" s="836"/>
      <c r="K454" s="836"/>
      <c r="L454" s="836"/>
      <c r="M454" s="836"/>
      <c r="N454" s="836"/>
      <c r="O454" s="836"/>
      <c r="P454" s="836"/>
      <c r="Q454" s="836"/>
      <c r="R454" s="836"/>
      <c r="S454" s="836"/>
      <c r="T454" s="836"/>
      <c r="U454" s="1899"/>
      <c r="V454" s="836"/>
      <c r="W454" s="836"/>
      <c r="X454" s="836"/>
      <c r="Y454" s="836"/>
      <c r="Z454" s="836"/>
      <c r="AA454" s="836"/>
      <c r="AB454" s="836"/>
      <c r="AC454" s="836"/>
      <c r="AD454" s="836"/>
      <c r="AE454" s="836"/>
      <c r="AF454" s="836"/>
      <c r="AG454" s="836"/>
      <c r="AH454" s="836"/>
      <c r="AI454" s="836"/>
      <c r="AJ454" s="836"/>
    </row>
    <row r="455">
      <c r="A455" s="1308"/>
      <c r="B455" s="836"/>
      <c r="C455" s="836"/>
      <c r="D455" s="836"/>
      <c r="E455" s="836"/>
      <c r="F455" s="836"/>
      <c r="G455" s="836"/>
      <c r="H455" s="836"/>
      <c r="I455" s="836"/>
      <c r="J455" s="836"/>
      <c r="K455" s="836"/>
      <c r="L455" s="836"/>
      <c r="M455" s="836"/>
      <c r="N455" s="836"/>
      <c r="O455" s="836"/>
      <c r="P455" s="836"/>
      <c r="Q455" s="836"/>
      <c r="R455" s="836"/>
      <c r="S455" s="836"/>
      <c r="T455" s="836"/>
      <c r="U455" s="1899"/>
      <c r="V455" s="836"/>
      <c r="W455" s="836"/>
      <c r="X455" s="836"/>
      <c r="Y455" s="836"/>
      <c r="Z455" s="836"/>
      <c r="AA455" s="836"/>
      <c r="AB455" s="836"/>
      <c r="AC455" s="836"/>
      <c r="AD455" s="836"/>
      <c r="AE455" s="836"/>
      <c r="AF455" s="836"/>
      <c r="AG455" s="836"/>
      <c r="AH455" s="836"/>
      <c r="AI455" s="836"/>
      <c r="AJ455" s="836"/>
    </row>
    <row r="456">
      <c r="A456" s="1308"/>
      <c r="B456" s="836"/>
      <c r="C456" s="836"/>
      <c r="D456" s="836"/>
      <c r="E456" s="836"/>
      <c r="F456" s="836"/>
      <c r="G456" s="836"/>
      <c r="H456" s="836"/>
      <c r="I456" s="836"/>
      <c r="J456" s="836"/>
      <c r="K456" s="836"/>
      <c r="L456" s="836"/>
      <c r="M456" s="836"/>
      <c r="N456" s="836"/>
      <c r="O456" s="836"/>
      <c r="P456" s="836"/>
      <c r="Q456" s="836"/>
      <c r="R456" s="836"/>
      <c r="S456" s="836"/>
      <c r="T456" s="836"/>
      <c r="U456" s="1899"/>
      <c r="V456" s="836"/>
      <c r="W456" s="836"/>
      <c r="X456" s="836"/>
      <c r="Y456" s="836"/>
      <c r="Z456" s="836"/>
      <c r="AA456" s="836"/>
      <c r="AB456" s="836"/>
      <c r="AC456" s="836"/>
      <c r="AD456" s="836"/>
      <c r="AE456" s="836"/>
      <c r="AF456" s="836"/>
      <c r="AG456" s="836"/>
      <c r="AH456" s="836"/>
      <c r="AI456" s="836"/>
      <c r="AJ456" s="836"/>
    </row>
    <row r="457">
      <c r="A457" s="1308"/>
      <c r="B457" s="836"/>
      <c r="C457" s="836"/>
      <c r="D457" s="836"/>
      <c r="E457" s="836"/>
      <c r="F457" s="836"/>
      <c r="G457" s="836"/>
      <c r="H457" s="836"/>
      <c r="I457" s="836"/>
      <c r="J457" s="836"/>
      <c r="K457" s="836"/>
      <c r="L457" s="836"/>
      <c r="M457" s="836"/>
      <c r="N457" s="836"/>
      <c r="O457" s="836"/>
      <c r="P457" s="836"/>
      <c r="Q457" s="836"/>
      <c r="R457" s="836"/>
      <c r="S457" s="836"/>
      <c r="T457" s="836"/>
      <c r="U457" s="1899"/>
      <c r="V457" s="836"/>
      <c r="W457" s="836"/>
      <c r="X457" s="836"/>
      <c r="Y457" s="836"/>
      <c r="Z457" s="836"/>
      <c r="AA457" s="836"/>
      <c r="AB457" s="836"/>
      <c r="AC457" s="836"/>
      <c r="AD457" s="836"/>
      <c r="AE457" s="836"/>
      <c r="AF457" s="836"/>
      <c r="AG457" s="836"/>
      <c r="AH457" s="836"/>
      <c r="AI457" s="836"/>
      <c r="AJ457" s="836"/>
    </row>
    <row r="458">
      <c r="A458" s="1308"/>
      <c r="B458" s="836"/>
      <c r="C458" s="836"/>
      <c r="D458" s="836"/>
      <c r="E458" s="836"/>
      <c r="F458" s="836"/>
      <c r="G458" s="836"/>
      <c r="H458" s="836"/>
      <c r="I458" s="836"/>
      <c r="J458" s="836"/>
      <c r="K458" s="836"/>
      <c r="L458" s="836"/>
      <c r="M458" s="836"/>
      <c r="N458" s="836"/>
      <c r="O458" s="836"/>
      <c r="P458" s="836"/>
      <c r="Q458" s="836"/>
      <c r="R458" s="836"/>
      <c r="S458" s="836"/>
      <c r="T458" s="836"/>
      <c r="U458" s="1899"/>
      <c r="V458" s="836"/>
      <c r="W458" s="836"/>
      <c r="X458" s="836"/>
      <c r="Y458" s="836"/>
      <c r="Z458" s="836"/>
      <c r="AA458" s="836"/>
      <c r="AB458" s="836"/>
      <c r="AC458" s="836"/>
      <c r="AD458" s="836"/>
      <c r="AE458" s="836"/>
      <c r="AF458" s="836"/>
      <c r="AG458" s="836"/>
      <c r="AH458" s="836"/>
      <c r="AI458" s="836"/>
      <c r="AJ458" s="836"/>
    </row>
    <row r="459">
      <c r="A459" s="1308"/>
      <c r="B459" s="836"/>
      <c r="C459" s="836"/>
      <c r="D459" s="836"/>
      <c r="E459" s="836"/>
      <c r="F459" s="836"/>
      <c r="G459" s="836"/>
      <c r="H459" s="836"/>
      <c r="I459" s="836"/>
      <c r="J459" s="836"/>
      <c r="K459" s="836"/>
      <c r="L459" s="836"/>
      <c r="M459" s="836"/>
      <c r="N459" s="836"/>
      <c r="O459" s="836"/>
      <c r="P459" s="836"/>
      <c r="Q459" s="836"/>
      <c r="R459" s="836"/>
      <c r="S459" s="836"/>
      <c r="T459" s="836"/>
      <c r="U459" s="1899"/>
      <c r="V459" s="836"/>
      <c r="W459" s="836"/>
      <c r="X459" s="836"/>
      <c r="Y459" s="836"/>
      <c r="Z459" s="836"/>
      <c r="AA459" s="836"/>
      <c r="AB459" s="836"/>
      <c r="AC459" s="836"/>
      <c r="AD459" s="836"/>
      <c r="AE459" s="836"/>
      <c r="AF459" s="836"/>
      <c r="AG459" s="836"/>
      <c r="AH459" s="836"/>
      <c r="AI459" s="836"/>
      <c r="AJ459" s="836"/>
    </row>
    <row r="460">
      <c r="A460" s="1308"/>
      <c r="B460" s="836"/>
      <c r="C460" s="836"/>
      <c r="D460" s="836"/>
      <c r="E460" s="836"/>
      <c r="F460" s="836"/>
      <c r="G460" s="836"/>
      <c r="H460" s="836"/>
      <c r="I460" s="836"/>
      <c r="J460" s="836"/>
      <c r="K460" s="836"/>
      <c r="L460" s="836"/>
      <c r="M460" s="836"/>
      <c r="N460" s="836"/>
      <c r="O460" s="836"/>
      <c r="P460" s="836"/>
      <c r="Q460" s="836"/>
      <c r="R460" s="836"/>
      <c r="S460" s="836"/>
      <c r="T460" s="836"/>
      <c r="U460" s="1899"/>
      <c r="V460" s="836"/>
      <c r="W460" s="836"/>
      <c r="X460" s="836"/>
      <c r="Y460" s="836"/>
      <c r="Z460" s="836"/>
      <c r="AA460" s="836"/>
      <c r="AB460" s="836"/>
      <c r="AC460" s="836"/>
      <c r="AD460" s="836"/>
      <c r="AE460" s="836"/>
      <c r="AF460" s="836"/>
      <c r="AG460" s="836"/>
      <c r="AH460" s="836"/>
      <c r="AI460" s="836"/>
      <c r="AJ460" s="836"/>
    </row>
    <row r="461">
      <c r="A461" s="1308"/>
      <c r="B461" s="836"/>
      <c r="C461" s="836"/>
      <c r="D461" s="836"/>
      <c r="E461" s="836"/>
      <c r="F461" s="836"/>
      <c r="G461" s="836"/>
      <c r="H461" s="836"/>
      <c r="I461" s="836"/>
      <c r="J461" s="836"/>
      <c r="K461" s="836"/>
      <c r="L461" s="836"/>
      <c r="M461" s="836"/>
      <c r="N461" s="836"/>
      <c r="O461" s="836"/>
      <c r="P461" s="836"/>
      <c r="Q461" s="836"/>
      <c r="R461" s="836"/>
      <c r="S461" s="836"/>
      <c r="T461" s="836"/>
      <c r="U461" s="1899"/>
      <c r="V461" s="836"/>
      <c r="W461" s="836"/>
      <c r="X461" s="836"/>
      <c r="Y461" s="836"/>
      <c r="Z461" s="836"/>
      <c r="AA461" s="836"/>
      <c r="AB461" s="836"/>
      <c r="AC461" s="836"/>
      <c r="AD461" s="836"/>
      <c r="AE461" s="836"/>
      <c r="AF461" s="836"/>
      <c r="AG461" s="836"/>
      <c r="AH461" s="836"/>
      <c r="AI461" s="836"/>
      <c r="AJ461" s="836"/>
    </row>
    <row r="462">
      <c r="A462" s="1308"/>
      <c r="B462" s="836"/>
      <c r="C462" s="836"/>
      <c r="D462" s="836"/>
      <c r="E462" s="836"/>
      <c r="F462" s="836"/>
      <c r="G462" s="836"/>
      <c r="H462" s="836"/>
      <c r="I462" s="836"/>
      <c r="J462" s="836"/>
      <c r="K462" s="836"/>
      <c r="L462" s="836"/>
      <c r="M462" s="836"/>
      <c r="N462" s="836"/>
      <c r="O462" s="836"/>
      <c r="P462" s="836"/>
      <c r="Q462" s="836"/>
      <c r="R462" s="836"/>
      <c r="S462" s="836"/>
      <c r="T462" s="836"/>
      <c r="U462" s="1899"/>
      <c r="V462" s="836"/>
      <c r="W462" s="836"/>
      <c r="X462" s="836"/>
      <c r="Y462" s="836"/>
      <c r="Z462" s="836"/>
      <c r="AA462" s="836"/>
      <c r="AB462" s="836"/>
      <c r="AC462" s="836"/>
      <c r="AD462" s="836"/>
      <c r="AE462" s="836"/>
      <c r="AF462" s="836"/>
      <c r="AG462" s="836"/>
      <c r="AH462" s="836"/>
      <c r="AI462" s="836"/>
      <c r="AJ462" s="836"/>
    </row>
    <row r="463">
      <c r="A463" s="1308"/>
      <c r="B463" s="836"/>
      <c r="C463" s="836"/>
      <c r="D463" s="836"/>
      <c r="E463" s="836"/>
      <c r="F463" s="836"/>
      <c r="G463" s="836"/>
      <c r="H463" s="836"/>
      <c r="I463" s="836"/>
      <c r="J463" s="836"/>
      <c r="K463" s="836"/>
      <c r="L463" s="836"/>
      <c r="M463" s="836"/>
      <c r="N463" s="836"/>
      <c r="O463" s="836"/>
      <c r="P463" s="836"/>
      <c r="Q463" s="836"/>
      <c r="R463" s="836"/>
      <c r="S463" s="836"/>
      <c r="T463" s="836"/>
      <c r="U463" s="1899"/>
      <c r="V463" s="836"/>
      <c r="W463" s="836"/>
      <c r="X463" s="836"/>
      <c r="Y463" s="836"/>
      <c r="Z463" s="836"/>
      <c r="AA463" s="836"/>
      <c r="AB463" s="836"/>
      <c r="AC463" s="836"/>
      <c r="AD463" s="836"/>
      <c r="AE463" s="836"/>
      <c r="AF463" s="836"/>
      <c r="AG463" s="836"/>
      <c r="AH463" s="836"/>
      <c r="AI463" s="836"/>
      <c r="AJ463" s="836"/>
    </row>
    <row r="464">
      <c r="A464" s="1308"/>
      <c r="B464" s="836"/>
      <c r="C464" s="836"/>
      <c r="D464" s="836"/>
      <c r="E464" s="836"/>
      <c r="F464" s="836"/>
      <c r="G464" s="836"/>
      <c r="H464" s="836"/>
      <c r="I464" s="836"/>
      <c r="J464" s="836"/>
      <c r="K464" s="836"/>
      <c r="L464" s="836"/>
      <c r="M464" s="836"/>
      <c r="N464" s="836"/>
      <c r="O464" s="836"/>
      <c r="P464" s="836"/>
      <c r="Q464" s="836"/>
      <c r="R464" s="836"/>
      <c r="S464" s="836"/>
      <c r="T464" s="836"/>
      <c r="U464" s="1899"/>
      <c r="V464" s="836"/>
      <c r="W464" s="836"/>
      <c r="X464" s="836"/>
      <c r="Y464" s="836"/>
      <c r="Z464" s="836"/>
      <c r="AA464" s="836"/>
      <c r="AB464" s="836"/>
      <c r="AC464" s="836"/>
      <c r="AD464" s="836"/>
      <c r="AE464" s="836"/>
      <c r="AF464" s="836"/>
      <c r="AG464" s="836"/>
      <c r="AH464" s="836"/>
      <c r="AI464" s="836"/>
      <c r="AJ464" s="836"/>
    </row>
    <row r="465">
      <c r="A465" s="1308"/>
      <c r="B465" s="836"/>
      <c r="C465" s="836"/>
      <c r="D465" s="836"/>
      <c r="E465" s="836"/>
      <c r="F465" s="836"/>
      <c r="G465" s="836"/>
      <c r="H465" s="836"/>
      <c r="I465" s="836"/>
      <c r="J465" s="836"/>
      <c r="K465" s="836"/>
      <c r="L465" s="836"/>
      <c r="M465" s="836"/>
      <c r="N465" s="836"/>
      <c r="O465" s="836"/>
      <c r="P465" s="836"/>
      <c r="Q465" s="836"/>
      <c r="R465" s="836"/>
      <c r="S465" s="836"/>
      <c r="T465" s="836"/>
      <c r="U465" s="1899"/>
      <c r="V465" s="836"/>
      <c r="W465" s="836"/>
      <c r="X465" s="836"/>
      <c r="Y465" s="836"/>
      <c r="Z465" s="836"/>
      <c r="AA465" s="836"/>
      <c r="AB465" s="836"/>
      <c r="AC465" s="836"/>
      <c r="AD465" s="836"/>
      <c r="AE465" s="836"/>
      <c r="AF465" s="836"/>
      <c r="AG465" s="836"/>
      <c r="AH465" s="836"/>
      <c r="AI465" s="836"/>
      <c r="AJ465" s="836"/>
    </row>
    <row r="466">
      <c r="A466" s="1308"/>
      <c r="B466" s="836"/>
      <c r="C466" s="836"/>
      <c r="D466" s="836"/>
      <c r="E466" s="836"/>
      <c r="F466" s="836"/>
      <c r="G466" s="836"/>
      <c r="H466" s="836"/>
      <c r="I466" s="836"/>
      <c r="J466" s="836"/>
      <c r="K466" s="836"/>
      <c r="L466" s="836"/>
      <c r="M466" s="836"/>
      <c r="N466" s="836"/>
      <c r="O466" s="836"/>
      <c r="P466" s="836"/>
      <c r="Q466" s="836"/>
      <c r="R466" s="836"/>
      <c r="S466" s="836"/>
      <c r="T466" s="836"/>
      <c r="U466" s="1899"/>
      <c r="V466" s="836"/>
      <c r="W466" s="836"/>
      <c r="X466" s="836"/>
      <c r="Y466" s="836"/>
      <c r="Z466" s="836"/>
      <c r="AA466" s="836"/>
      <c r="AB466" s="836"/>
      <c r="AC466" s="836"/>
      <c r="AD466" s="836"/>
      <c r="AE466" s="836"/>
      <c r="AF466" s="836"/>
      <c r="AG466" s="836"/>
      <c r="AH466" s="836"/>
      <c r="AI466" s="836"/>
      <c r="AJ466" s="836"/>
    </row>
    <row r="467">
      <c r="A467" s="1308"/>
      <c r="B467" s="836"/>
      <c r="C467" s="836"/>
      <c r="D467" s="836"/>
      <c r="E467" s="836"/>
      <c r="F467" s="836"/>
      <c r="G467" s="836"/>
      <c r="H467" s="836"/>
      <c r="I467" s="836"/>
      <c r="J467" s="836"/>
      <c r="K467" s="836"/>
      <c r="L467" s="836"/>
      <c r="M467" s="836"/>
      <c r="N467" s="836"/>
      <c r="O467" s="836"/>
      <c r="P467" s="836"/>
      <c r="Q467" s="836"/>
      <c r="R467" s="836"/>
      <c r="S467" s="836"/>
      <c r="T467" s="836"/>
      <c r="U467" s="1899"/>
      <c r="V467" s="836"/>
      <c r="W467" s="836"/>
      <c r="X467" s="836"/>
      <c r="Y467" s="836"/>
      <c r="Z467" s="836"/>
      <c r="AA467" s="836"/>
      <c r="AB467" s="836"/>
      <c r="AC467" s="836"/>
      <c r="AD467" s="836"/>
      <c r="AE467" s="836"/>
      <c r="AF467" s="836"/>
      <c r="AG467" s="836"/>
      <c r="AH467" s="836"/>
      <c r="AI467" s="836"/>
      <c r="AJ467" s="836"/>
    </row>
    <row r="468">
      <c r="A468" s="1308"/>
      <c r="B468" s="836"/>
      <c r="C468" s="836"/>
      <c r="D468" s="836"/>
      <c r="E468" s="836"/>
      <c r="F468" s="836"/>
      <c r="G468" s="836"/>
      <c r="H468" s="836"/>
      <c r="I468" s="836"/>
      <c r="J468" s="836"/>
      <c r="K468" s="836"/>
      <c r="L468" s="836"/>
      <c r="M468" s="836"/>
      <c r="N468" s="836"/>
      <c r="O468" s="836"/>
      <c r="P468" s="836"/>
      <c r="Q468" s="836"/>
      <c r="R468" s="836"/>
      <c r="S468" s="836"/>
      <c r="T468" s="836"/>
      <c r="U468" s="1899"/>
      <c r="V468" s="836"/>
      <c r="W468" s="836"/>
      <c r="X468" s="836"/>
      <c r="Y468" s="836"/>
      <c r="Z468" s="836"/>
      <c r="AA468" s="836"/>
      <c r="AB468" s="836"/>
      <c r="AC468" s="836"/>
      <c r="AD468" s="836"/>
      <c r="AE468" s="836"/>
      <c r="AF468" s="836"/>
      <c r="AG468" s="836"/>
      <c r="AH468" s="836"/>
      <c r="AI468" s="836"/>
      <c r="AJ468" s="836"/>
    </row>
    <row r="469">
      <c r="A469" s="1308"/>
      <c r="B469" s="836"/>
      <c r="C469" s="836"/>
      <c r="D469" s="836"/>
      <c r="E469" s="836"/>
      <c r="F469" s="836"/>
      <c r="G469" s="836"/>
      <c r="H469" s="836"/>
      <c r="I469" s="836"/>
      <c r="J469" s="836"/>
      <c r="K469" s="836"/>
      <c r="L469" s="836"/>
      <c r="M469" s="836"/>
      <c r="N469" s="836"/>
      <c r="O469" s="836"/>
      <c r="P469" s="836"/>
      <c r="Q469" s="836"/>
      <c r="R469" s="836"/>
      <c r="S469" s="836"/>
      <c r="T469" s="836"/>
      <c r="U469" s="1899"/>
      <c r="V469" s="836"/>
      <c r="W469" s="836"/>
      <c r="X469" s="836"/>
      <c r="Y469" s="836"/>
      <c r="Z469" s="836"/>
      <c r="AA469" s="836"/>
      <c r="AB469" s="836"/>
      <c r="AC469" s="836"/>
      <c r="AD469" s="836"/>
      <c r="AE469" s="836"/>
      <c r="AF469" s="836"/>
      <c r="AG469" s="836"/>
      <c r="AH469" s="836"/>
      <c r="AI469" s="836"/>
      <c r="AJ469" s="836"/>
    </row>
    <row r="470">
      <c r="A470" s="1308"/>
      <c r="B470" s="836"/>
      <c r="C470" s="836"/>
      <c r="D470" s="836"/>
      <c r="E470" s="836"/>
      <c r="F470" s="836"/>
      <c r="G470" s="836"/>
      <c r="H470" s="836"/>
      <c r="I470" s="836"/>
      <c r="J470" s="836"/>
      <c r="K470" s="836"/>
      <c r="L470" s="836"/>
      <c r="M470" s="836"/>
      <c r="N470" s="836"/>
      <c r="O470" s="836"/>
      <c r="P470" s="836"/>
      <c r="Q470" s="836"/>
      <c r="R470" s="836"/>
      <c r="S470" s="836"/>
      <c r="T470" s="836"/>
      <c r="U470" s="1899"/>
      <c r="V470" s="836"/>
      <c r="W470" s="836"/>
      <c r="X470" s="836"/>
      <c r="Y470" s="836"/>
      <c r="Z470" s="836"/>
      <c r="AA470" s="836"/>
      <c r="AB470" s="836"/>
      <c r="AC470" s="836"/>
      <c r="AD470" s="836"/>
      <c r="AE470" s="836"/>
      <c r="AF470" s="836"/>
      <c r="AG470" s="836"/>
      <c r="AH470" s="836"/>
      <c r="AI470" s="836"/>
      <c r="AJ470" s="836"/>
    </row>
    <row r="471">
      <c r="A471" s="1308"/>
      <c r="B471" s="836"/>
      <c r="C471" s="836"/>
      <c r="D471" s="836"/>
      <c r="E471" s="836"/>
      <c r="F471" s="836"/>
      <c r="G471" s="836"/>
      <c r="H471" s="836"/>
      <c r="I471" s="836"/>
      <c r="J471" s="836"/>
      <c r="K471" s="836"/>
      <c r="L471" s="836"/>
      <c r="M471" s="836"/>
      <c r="N471" s="836"/>
      <c r="O471" s="836"/>
      <c r="P471" s="836"/>
      <c r="Q471" s="836"/>
      <c r="R471" s="836"/>
      <c r="S471" s="836"/>
      <c r="T471" s="836"/>
      <c r="U471" s="1899"/>
      <c r="V471" s="836"/>
      <c r="W471" s="836"/>
      <c r="X471" s="836"/>
      <c r="Y471" s="836"/>
      <c r="Z471" s="836"/>
      <c r="AA471" s="836"/>
      <c r="AB471" s="836"/>
      <c r="AC471" s="836"/>
      <c r="AD471" s="836"/>
      <c r="AE471" s="836"/>
      <c r="AF471" s="836"/>
      <c r="AG471" s="836"/>
      <c r="AH471" s="836"/>
      <c r="AI471" s="836"/>
      <c r="AJ471" s="836"/>
    </row>
    <row r="472">
      <c r="A472" s="1308"/>
      <c r="B472" s="836"/>
      <c r="C472" s="836"/>
      <c r="D472" s="836"/>
      <c r="E472" s="836"/>
      <c r="F472" s="836"/>
      <c r="G472" s="836"/>
      <c r="H472" s="836"/>
      <c r="I472" s="836"/>
      <c r="J472" s="836"/>
      <c r="K472" s="836"/>
      <c r="L472" s="836"/>
      <c r="M472" s="836"/>
      <c r="N472" s="836"/>
      <c r="O472" s="836"/>
      <c r="P472" s="836"/>
      <c r="Q472" s="836"/>
      <c r="R472" s="836"/>
      <c r="S472" s="836"/>
      <c r="T472" s="836"/>
      <c r="U472" s="1899"/>
      <c r="V472" s="836"/>
      <c r="W472" s="836"/>
      <c r="X472" s="836"/>
      <c r="Y472" s="836"/>
      <c r="Z472" s="836"/>
      <c r="AA472" s="836"/>
      <c r="AB472" s="836"/>
      <c r="AC472" s="836"/>
      <c r="AD472" s="836"/>
      <c r="AE472" s="836"/>
      <c r="AF472" s="836"/>
      <c r="AG472" s="836"/>
      <c r="AH472" s="836"/>
      <c r="AI472" s="836"/>
      <c r="AJ472" s="836"/>
    </row>
    <row r="473">
      <c r="A473" s="1308"/>
      <c r="B473" s="836"/>
      <c r="C473" s="836"/>
      <c r="D473" s="836"/>
      <c r="E473" s="836"/>
      <c r="F473" s="836"/>
      <c r="G473" s="836"/>
      <c r="H473" s="836"/>
      <c r="I473" s="836"/>
      <c r="J473" s="836"/>
      <c r="K473" s="836"/>
      <c r="L473" s="836"/>
      <c r="M473" s="836"/>
      <c r="N473" s="836"/>
      <c r="O473" s="836"/>
      <c r="P473" s="836"/>
      <c r="Q473" s="836"/>
      <c r="R473" s="836"/>
      <c r="S473" s="836"/>
      <c r="T473" s="836"/>
      <c r="U473" s="1899"/>
      <c r="V473" s="836"/>
      <c r="W473" s="836"/>
      <c r="X473" s="836"/>
      <c r="Y473" s="836"/>
      <c r="Z473" s="836"/>
      <c r="AA473" s="836"/>
      <c r="AB473" s="836"/>
      <c r="AC473" s="836"/>
      <c r="AD473" s="836"/>
      <c r="AE473" s="836"/>
      <c r="AF473" s="836"/>
      <c r="AG473" s="836"/>
      <c r="AH473" s="836"/>
      <c r="AI473" s="836"/>
      <c r="AJ473" s="836"/>
    </row>
    <row r="474">
      <c r="A474" s="1308"/>
      <c r="B474" s="836"/>
      <c r="C474" s="836"/>
      <c r="D474" s="836"/>
      <c r="E474" s="836"/>
      <c r="F474" s="836"/>
      <c r="G474" s="836"/>
      <c r="H474" s="836"/>
      <c r="I474" s="836"/>
      <c r="J474" s="836"/>
      <c r="K474" s="836"/>
      <c r="L474" s="836"/>
      <c r="M474" s="836"/>
      <c r="N474" s="836"/>
      <c r="O474" s="836"/>
      <c r="P474" s="836"/>
      <c r="Q474" s="836"/>
      <c r="R474" s="836"/>
      <c r="S474" s="836"/>
      <c r="T474" s="836"/>
      <c r="U474" s="1899"/>
      <c r="V474" s="836"/>
      <c r="W474" s="836"/>
      <c r="X474" s="836"/>
      <c r="Y474" s="836"/>
      <c r="Z474" s="836"/>
      <c r="AA474" s="836"/>
      <c r="AB474" s="836"/>
      <c r="AC474" s="836"/>
      <c r="AD474" s="836"/>
      <c r="AE474" s="836"/>
      <c r="AF474" s="836"/>
      <c r="AG474" s="836"/>
      <c r="AH474" s="836"/>
      <c r="AI474" s="836"/>
      <c r="AJ474" s="836"/>
    </row>
    <row r="475">
      <c r="A475" s="1308"/>
      <c r="B475" s="836"/>
      <c r="C475" s="836"/>
      <c r="D475" s="836"/>
      <c r="E475" s="836"/>
      <c r="F475" s="836"/>
      <c r="G475" s="836"/>
      <c r="H475" s="836"/>
      <c r="I475" s="836"/>
      <c r="J475" s="836"/>
      <c r="K475" s="836"/>
      <c r="L475" s="836"/>
      <c r="M475" s="836"/>
      <c r="N475" s="836"/>
      <c r="O475" s="836"/>
      <c r="P475" s="836"/>
      <c r="Q475" s="836"/>
      <c r="R475" s="836"/>
      <c r="S475" s="836"/>
      <c r="T475" s="836"/>
      <c r="U475" s="1899"/>
      <c r="V475" s="836"/>
      <c r="W475" s="836"/>
      <c r="X475" s="836"/>
      <c r="Y475" s="836"/>
      <c r="Z475" s="836"/>
      <c r="AA475" s="836"/>
      <c r="AB475" s="836"/>
      <c r="AC475" s="836"/>
      <c r="AD475" s="836"/>
      <c r="AE475" s="836"/>
      <c r="AF475" s="836"/>
      <c r="AG475" s="836"/>
      <c r="AH475" s="836"/>
      <c r="AI475" s="836"/>
      <c r="AJ475" s="836"/>
    </row>
    <row r="476">
      <c r="A476" s="1308"/>
      <c r="B476" s="836"/>
      <c r="C476" s="836"/>
      <c r="D476" s="836"/>
      <c r="E476" s="836"/>
      <c r="F476" s="836"/>
      <c r="G476" s="836"/>
      <c r="H476" s="836"/>
      <c r="I476" s="836"/>
      <c r="J476" s="836"/>
      <c r="K476" s="836"/>
      <c r="L476" s="836"/>
      <c r="M476" s="836"/>
      <c r="N476" s="836"/>
      <c r="O476" s="836"/>
      <c r="P476" s="836"/>
      <c r="Q476" s="836"/>
      <c r="R476" s="836"/>
      <c r="S476" s="836"/>
      <c r="T476" s="836"/>
      <c r="U476" s="1899"/>
      <c r="V476" s="836"/>
      <c r="W476" s="836"/>
      <c r="X476" s="836"/>
      <c r="Y476" s="836"/>
      <c r="Z476" s="836"/>
      <c r="AA476" s="836"/>
      <c r="AB476" s="836"/>
      <c r="AC476" s="836"/>
      <c r="AD476" s="836"/>
      <c r="AE476" s="836"/>
      <c r="AF476" s="836"/>
      <c r="AG476" s="836"/>
      <c r="AH476" s="836"/>
      <c r="AI476" s="836"/>
      <c r="AJ476" s="836"/>
    </row>
    <row r="477">
      <c r="A477" s="1308"/>
      <c r="B477" s="836"/>
      <c r="C477" s="836"/>
      <c r="D477" s="836"/>
      <c r="E477" s="836"/>
      <c r="F477" s="836"/>
      <c r="G477" s="836"/>
      <c r="H477" s="836"/>
      <c r="I477" s="836"/>
      <c r="J477" s="836"/>
      <c r="K477" s="836"/>
      <c r="L477" s="836"/>
      <c r="M477" s="836"/>
      <c r="N477" s="836"/>
      <c r="O477" s="836"/>
      <c r="P477" s="836"/>
      <c r="Q477" s="836"/>
      <c r="R477" s="836"/>
      <c r="S477" s="836"/>
      <c r="T477" s="836"/>
      <c r="U477" s="1899"/>
      <c r="V477" s="836"/>
      <c r="W477" s="836"/>
      <c r="X477" s="836"/>
      <c r="Y477" s="836"/>
      <c r="Z477" s="836"/>
      <c r="AA477" s="836"/>
      <c r="AB477" s="836"/>
      <c r="AC477" s="836"/>
      <c r="AD477" s="836"/>
      <c r="AE477" s="836"/>
      <c r="AF477" s="836"/>
      <c r="AG477" s="836"/>
      <c r="AH477" s="836"/>
      <c r="AI477" s="836"/>
      <c r="AJ477" s="836"/>
    </row>
    <row r="478">
      <c r="A478" s="1308"/>
      <c r="B478" s="836"/>
      <c r="C478" s="836"/>
      <c r="D478" s="836"/>
      <c r="E478" s="836"/>
      <c r="F478" s="836"/>
      <c r="G478" s="836"/>
      <c r="H478" s="836"/>
      <c r="I478" s="836"/>
      <c r="J478" s="836"/>
      <c r="K478" s="836"/>
      <c r="L478" s="836"/>
      <c r="M478" s="836"/>
      <c r="N478" s="836"/>
      <c r="O478" s="836"/>
      <c r="P478" s="836"/>
      <c r="Q478" s="836"/>
      <c r="R478" s="836"/>
      <c r="S478" s="836"/>
      <c r="T478" s="836"/>
      <c r="U478" s="1899"/>
      <c r="V478" s="836"/>
      <c r="W478" s="836"/>
      <c r="X478" s="836"/>
      <c r="Y478" s="836"/>
      <c r="Z478" s="836"/>
      <c r="AA478" s="836"/>
      <c r="AB478" s="836"/>
      <c r="AC478" s="836"/>
      <c r="AD478" s="836"/>
      <c r="AE478" s="836"/>
      <c r="AF478" s="836"/>
      <c r="AG478" s="836"/>
      <c r="AH478" s="836"/>
      <c r="AI478" s="836"/>
      <c r="AJ478" s="836"/>
    </row>
    <row r="479">
      <c r="A479" s="1308"/>
      <c r="B479" s="836"/>
      <c r="C479" s="836"/>
      <c r="D479" s="836"/>
      <c r="E479" s="836"/>
      <c r="F479" s="836"/>
      <c r="G479" s="836"/>
      <c r="H479" s="836"/>
      <c r="I479" s="836"/>
      <c r="J479" s="836"/>
      <c r="K479" s="836"/>
      <c r="L479" s="836"/>
      <c r="M479" s="836"/>
      <c r="N479" s="836"/>
      <c r="O479" s="836"/>
      <c r="P479" s="836"/>
      <c r="Q479" s="836"/>
      <c r="R479" s="836"/>
      <c r="S479" s="836"/>
      <c r="T479" s="836"/>
      <c r="U479" s="1899"/>
      <c r="V479" s="836"/>
      <c r="W479" s="836"/>
      <c r="X479" s="836"/>
      <c r="Y479" s="836"/>
      <c r="Z479" s="836"/>
      <c r="AA479" s="836"/>
      <c r="AB479" s="836"/>
      <c r="AC479" s="836"/>
      <c r="AD479" s="836"/>
      <c r="AE479" s="836"/>
      <c r="AF479" s="836"/>
      <c r="AG479" s="836"/>
      <c r="AH479" s="836"/>
      <c r="AI479" s="836"/>
      <c r="AJ479" s="836"/>
    </row>
    <row r="480">
      <c r="A480" s="1308"/>
      <c r="B480" s="836"/>
      <c r="C480" s="836"/>
      <c r="D480" s="836"/>
      <c r="E480" s="836"/>
      <c r="F480" s="836"/>
      <c r="G480" s="836"/>
      <c r="H480" s="836"/>
      <c r="I480" s="836"/>
      <c r="J480" s="836"/>
      <c r="K480" s="836"/>
      <c r="L480" s="836"/>
      <c r="M480" s="836"/>
      <c r="N480" s="836"/>
      <c r="O480" s="836"/>
      <c r="P480" s="836"/>
      <c r="Q480" s="836"/>
      <c r="R480" s="836"/>
      <c r="S480" s="836"/>
      <c r="T480" s="836"/>
      <c r="U480" s="1899"/>
      <c r="V480" s="836"/>
      <c r="W480" s="836"/>
      <c r="X480" s="836"/>
      <c r="Y480" s="836"/>
      <c r="Z480" s="836"/>
      <c r="AA480" s="836"/>
      <c r="AB480" s="836"/>
      <c r="AC480" s="836"/>
      <c r="AD480" s="836"/>
      <c r="AE480" s="836"/>
      <c r="AF480" s="836"/>
      <c r="AG480" s="836"/>
      <c r="AH480" s="836"/>
      <c r="AI480" s="836"/>
      <c r="AJ480" s="836"/>
    </row>
    <row r="481">
      <c r="A481" s="1308"/>
      <c r="B481" s="836"/>
      <c r="C481" s="836"/>
      <c r="D481" s="836"/>
      <c r="E481" s="836"/>
      <c r="F481" s="836"/>
      <c r="G481" s="836"/>
      <c r="H481" s="836"/>
      <c r="I481" s="836"/>
      <c r="J481" s="836"/>
      <c r="K481" s="836"/>
      <c r="L481" s="836"/>
      <c r="M481" s="836"/>
      <c r="N481" s="836"/>
      <c r="O481" s="836"/>
      <c r="P481" s="836"/>
      <c r="Q481" s="836"/>
      <c r="R481" s="836"/>
      <c r="S481" s="836"/>
      <c r="T481" s="836"/>
      <c r="U481" s="1899"/>
      <c r="V481" s="836"/>
      <c r="W481" s="836"/>
      <c r="X481" s="836"/>
      <c r="Y481" s="836"/>
      <c r="Z481" s="836"/>
      <c r="AA481" s="836"/>
      <c r="AB481" s="836"/>
      <c r="AC481" s="836"/>
      <c r="AD481" s="836"/>
      <c r="AE481" s="836"/>
      <c r="AF481" s="836"/>
      <c r="AG481" s="836"/>
      <c r="AH481" s="836"/>
      <c r="AI481" s="836"/>
      <c r="AJ481" s="836"/>
    </row>
    <row r="482">
      <c r="A482" s="1308"/>
      <c r="B482" s="836"/>
      <c r="C482" s="836"/>
      <c r="D482" s="836"/>
      <c r="E482" s="836"/>
      <c r="F482" s="836"/>
      <c r="G482" s="836"/>
      <c r="H482" s="836"/>
      <c r="I482" s="836"/>
      <c r="J482" s="836"/>
      <c r="K482" s="836"/>
      <c r="L482" s="836"/>
      <c r="M482" s="836"/>
      <c r="N482" s="836"/>
      <c r="O482" s="836"/>
      <c r="P482" s="836"/>
      <c r="Q482" s="836"/>
      <c r="R482" s="836"/>
      <c r="S482" s="836"/>
      <c r="T482" s="836"/>
      <c r="U482" s="1899"/>
      <c r="V482" s="836"/>
      <c r="W482" s="836"/>
      <c r="X482" s="836"/>
      <c r="Y482" s="836"/>
      <c r="Z482" s="836"/>
      <c r="AA482" s="836"/>
      <c r="AB482" s="836"/>
      <c r="AC482" s="836"/>
      <c r="AD482" s="836"/>
      <c r="AE482" s="836"/>
      <c r="AF482" s="836"/>
      <c r="AG482" s="836"/>
      <c r="AH482" s="836"/>
      <c r="AI482" s="836"/>
      <c r="AJ482" s="836"/>
    </row>
    <row r="483">
      <c r="A483" s="1308"/>
      <c r="B483" s="836"/>
      <c r="C483" s="836"/>
      <c r="D483" s="836"/>
      <c r="E483" s="836"/>
      <c r="F483" s="836"/>
      <c r="G483" s="836"/>
      <c r="H483" s="836"/>
      <c r="I483" s="836"/>
      <c r="J483" s="836"/>
      <c r="K483" s="836"/>
      <c r="L483" s="836"/>
      <c r="M483" s="836"/>
      <c r="N483" s="836"/>
      <c r="O483" s="836"/>
      <c r="P483" s="836"/>
      <c r="Q483" s="836"/>
      <c r="R483" s="836"/>
      <c r="S483" s="836"/>
      <c r="T483" s="836"/>
      <c r="U483" s="1899"/>
      <c r="V483" s="836"/>
      <c r="W483" s="836"/>
      <c r="X483" s="836"/>
      <c r="Y483" s="836"/>
      <c r="Z483" s="836"/>
      <c r="AA483" s="836"/>
      <c r="AB483" s="836"/>
      <c r="AC483" s="836"/>
      <c r="AD483" s="836"/>
      <c r="AE483" s="836"/>
      <c r="AF483" s="836"/>
      <c r="AG483" s="836"/>
      <c r="AH483" s="836"/>
      <c r="AI483" s="836"/>
      <c r="AJ483" s="836"/>
    </row>
    <row r="484">
      <c r="A484" s="1308"/>
      <c r="B484" s="836"/>
      <c r="C484" s="836"/>
      <c r="D484" s="836"/>
      <c r="E484" s="836"/>
      <c r="F484" s="836"/>
      <c r="G484" s="836"/>
      <c r="H484" s="836"/>
      <c r="I484" s="836"/>
      <c r="J484" s="836"/>
      <c r="K484" s="836"/>
      <c r="L484" s="836"/>
      <c r="M484" s="836"/>
      <c r="N484" s="836"/>
      <c r="O484" s="836"/>
      <c r="P484" s="836"/>
      <c r="Q484" s="836"/>
      <c r="R484" s="836"/>
      <c r="S484" s="836"/>
      <c r="T484" s="836"/>
      <c r="U484" s="1899"/>
      <c r="V484" s="836"/>
      <c r="W484" s="836"/>
      <c r="X484" s="836"/>
      <c r="Y484" s="836"/>
      <c r="Z484" s="836"/>
      <c r="AA484" s="836"/>
      <c r="AB484" s="836"/>
      <c r="AC484" s="836"/>
      <c r="AD484" s="836"/>
      <c r="AE484" s="836"/>
      <c r="AF484" s="836"/>
      <c r="AG484" s="836"/>
      <c r="AH484" s="836"/>
      <c r="AI484" s="836"/>
      <c r="AJ484" s="836"/>
    </row>
    <row r="485">
      <c r="A485" s="1308"/>
      <c r="B485" s="836"/>
      <c r="C485" s="836"/>
      <c r="D485" s="836"/>
      <c r="E485" s="836"/>
      <c r="F485" s="836"/>
      <c r="G485" s="836"/>
      <c r="H485" s="836"/>
      <c r="I485" s="836"/>
      <c r="J485" s="836"/>
      <c r="K485" s="836"/>
      <c r="L485" s="836"/>
      <c r="M485" s="836"/>
      <c r="N485" s="836"/>
      <c r="O485" s="836"/>
      <c r="P485" s="836"/>
      <c r="Q485" s="836"/>
      <c r="R485" s="836"/>
      <c r="S485" s="836"/>
      <c r="T485" s="836"/>
      <c r="U485" s="1899"/>
      <c r="V485" s="836"/>
      <c r="W485" s="836"/>
      <c r="X485" s="836"/>
      <c r="Y485" s="836"/>
      <c r="Z485" s="836"/>
      <c r="AA485" s="836"/>
      <c r="AB485" s="836"/>
      <c r="AC485" s="836"/>
      <c r="AD485" s="836"/>
      <c r="AE485" s="836"/>
      <c r="AF485" s="836"/>
      <c r="AG485" s="836"/>
      <c r="AH485" s="836"/>
      <c r="AI485" s="836"/>
      <c r="AJ485" s="836"/>
    </row>
    <row r="486">
      <c r="A486" s="1308"/>
      <c r="B486" s="836"/>
      <c r="C486" s="836"/>
      <c r="D486" s="836"/>
      <c r="E486" s="836"/>
      <c r="F486" s="836"/>
      <c r="G486" s="836"/>
      <c r="H486" s="836"/>
      <c r="I486" s="836"/>
      <c r="J486" s="836"/>
      <c r="K486" s="836"/>
      <c r="L486" s="836"/>
      <c r="M486" s="836"/>
      <c r="N486" s="836"/>
      <c r="O486" s="836"/>
      <c r="P486" s="836"/>
      <c r="Q486" s="836"/>
      <c r="R486" s="836"/>
      <c r="S486" s="836"/>
      <c r="T486" s="836"/>
      <c r="U486" s="1899"/>
      <c r="V486" s="836"/>
      <c r="W486" s="836"/>
      <c r="X486" s="836"/>
      <c r="Y486" s="836"/>
      <c r="Z486" s="836"/>
      <c r="AA486" s="836"/>
      <c r="AB486" s="836"/>
      <c r="AC486" s="836"/>
      <c r="AD486" s="836"/>
      <c r="AE486" s="836"/>
      <c r="AF486" s="836"/>
      <c r="AG486" s="836"/>
      <c r="AH486" s="836"/>
      <c r="AI486" s="836"/>
      <c r="AJ486" s="836"/>
    </row>
    <row r="487">
      <c r="A487" s="1308"/>
      <c r="B487" s="836"/>
      <c r="C487" s="836"/>
      <c r="D487" s="836"/>
      <c r="E487" s="836"/>
      <c r="F487" s="836"/>
      <c r="G487" s="836"/>
      <c r="H487" s="836"/>
      <c r="I487" s="836"/>
      <c r="J487" s="836"/>
      <c r="K487" s="836"/>
      <c r="L487" s="836"/>
      <c r="M487" s="836"/>
      <c r="N487" s="836"/>
      <c r="O487" s="836"/>
      <c r="P487" s="836"/>
      <c r="Q487" s="836"/>
      <c r="R487" s="836"/>
      <c r="S487" s="836"/>
      <c r="T487" s="836"/>
      <c r="U487" s="1899"/>
      <c r="V487" s="836"/>
      <c r="W487" s="836"/>
      <c r="X487" s="836"/>
      <c r="Y487" s="836"/>
      <c r="Z487" s="836"/>
      <c r="AA487" s="836"/>
      <c r="AB487" s="836"/>
      <c r="AC487" s="836"/>
      <c r="AD487" s="836"/>
      <c r="AE487" s="836"/>
      <c r="AF487" s="836"/>
      <c r="AG487" s="836"/>
      <c r="AH487" s="836"/>
      <c r="AI487" s="836"/>
      <c r="AJ487" s="836"/>
    </row>
    <row r="488">
      <c r="A488" s="1308"/>
      <c r="B488" s="836"/>
      <c r="C488" s="836"/>
      <c r="D488" s="836"/>
      <c r="E488" s="836"/>
      <c r="F488" s="836"/>
      <c r="G488" s="836"/>
      <c r="H488" s="836"/>
      <c r="I488" s="836"/>
      <c r="J488" s="836"/>
      <c r="K488" s="836"/>
      <c r="L488" s="836"/>
      <c r="M488" s="836"/>
      <c r="N488" s="836"/>
      <c r="O488" s="836"/>
      <c r="P488" s="836"/>
      <c r="Q488" s="836"/>
      <c r="R488" s="836"/>
      <c r="S488" s="836"/>
      <c r="T488" s="836"/>
      <c r="U488" s="1899"/>
      <c r="V488" s="836"/>
      <c r="W488" s="836"/>
      <c r="X488" s="836"/>
      <c r="Y488" s="836"/>
      <c r="Z488" s="836"/>
      <c r="AA488" s="836"/>
      <c r="AB488" s="836"/>
      <c r="AC488" s="836"/>
      <c r="AD488" s="836"/>
      <c r="AE488" s="836"/>
      <c r="AF488" s="836"/>
      <c r="AG488" s="836"/>
      <c r="AH488" s="836"/>
      <c r="AI488" s="836"/>
      <c r="AJ488" s="836"/>
    </row>
    <row r="489">
      <c r="A489" s="1308"/>
      <c r="B489" s="836"/>
      <c r="C489" s="836"/>
      <c r="D489" s="836"/>
      <c r="E489" s="836"/>
      <c r="F489" s="836"/>
      <c r="G489" s="836"/>
      <c r="H489" s="836"/>
      <c r="I489" s="836"/>
      <c r="J489" s="836"/>
      <c r="K489" s="836"/>
      <c r="L489" s="836"/>
      <c r="M489" s="836"/>
      <c r="N489" s="836"/>
      <c r="O489" s="836"/>
      <c r="P489" s="836"/>
      <c r="Q489" s="836"/>
      <c r="R489" s="836"/>
      <c r="S489" s="836"/>
      <c r="T489" s="836"/>
      <c r="U489" s="1899"/>
      <c r="V489" s="836"/>
      <c r="W489" s="836"/>
      <c r="X489" s="836"/>
      <c r="Y489" s="836"/>
      <c r="Z489" s="836"/>
      <c r="AA489" s="836"/>
      <c r="AB489" s="836"/>
      <c r="AC489" s="836"/>
      <c r="AD489" s="836"/>
      <c r="AE489" s="836"/>
      <c r="AF489" s="836"/>
      <c r="AG489" s="836"/>
      <c r="AH489" s="836"/>
      <c r="AI489" s="836"/>
      <c r="AJ489" s="836"/>
    </row>
    <row r="490">
      <c r="A490" s="1308"/>
      <c r="B490" s="836"/>
      <c r="C490" s="836"/>
      <c r="D490" s="836"/>
      <c r="E490" s="836"/>
      <c r="F490" s="836"/>
      <c r="G490" s="836"/>
      <c r="H490" s="836"/>
      <c r="I490" s="836"/>
      <c r="J490" s="836"/>
      <c r="K490" s="836"/>
      <c r="L490" s="836"/>
      <c r="M490" s="836"/>
      <c r="N490" s="836"/>
      <c r="O490" s="836"/>
      <c r="P490" s="836"/>
      <c r="Q490" s="836"/>
      <c r="R490" s="836"/>
      <c r="S490" s="836"/>
      <c r="T490" s="836"/>
      <c r="U490" s="1899"/>
      <c r="V490" s="836"/>
      <c r="W490" s="836"/>
      <c r="X490" s="836"/>
      <c r="Y490" s="836"/>
      <c r="Z490" s="836"/>
      <c r="AA490" s="836"/>
      <c r="AB490" s="836"/>
      <c r="AC490" s="836"/>
      <c r="AD490" s="836"/>
      <c r="AE490" s="836"/>
      <c r="AF490" s="836"/>
      <c r="AG490" s="836"/>
      <c r="AH490" s="836"/>
      <c r="AI490" s="836"/>
      <c r="AJ490" s="836"/>
    </row>
    <row r="491">
      <c r="A491" s="1308"/>
      <c r="B491" s="836"/>
      <c r="C491" s="836"/>
      <c r="D491" s="836"/>
      <c r="E491" s="836"/>
      <c r="F491" s="836"/>
      <c r="G491" s="836"/>
      <c r="H491" s="836"/>
      <c r="I491" s="836"/>
      <c r="J491" s="836"/>
      <c r="K491" s="836"/>
      <c r="L491" s="836"/>
      <c r="M491" s="836"/>
      <c r="N491" s="836"/>
      <c r="O491" s="836"/>
      <c r="P491" s="836"/>
      <c r="Q491" s="836"/>
      <c r="R491" s="836"/>
      <c r="S491" s="836"/>
      <c r="T491" s="836"/>
      <c r="U491" s="1899"/>
      <c r="V491" s="836"/>
      <c r="W491" s="836"/>
      <c r="X491" s="836"/>
      <c r="Y491" s="836"/>
      <c r="Z491" s="836"/>
      <c r="AA491" s="836"/>
      <c r="AB491" s="836"/>
      <c r="AC491" s="836"/>
      <c r="AD491" s="836"/>
      <c r="AE491" s="836"/>
      <c r="AF491" s="836"/>
      <c r="AG491" s="836"/>
      <c r="AH491" s="836"/>
      <c r="AI491" s="836"/>
      <c r="AJ491" s="836"/>
    </row>
    <row r="492">
      <c r="A492" s="1308"/>
      <c r="B492" s="836"/>
      <c r="C492" s="836"/>
      <c r="D492" s="836"/>
      <c r="E492" s="836"/>
      <c r="F492" s="836"/>
      <c r="G492" s="836"/>
      <c r="H492" s="836"/>
      <c r="I492" s="836"/>
      <c r="J492" s="836"/>
      <c r="K492" s="836"/>
      <c r="L492" s="836"/>
      <c r="M492" s="836"/>
      <c r="N492" s="836"/>
      <c r="O492" s="836"/>
      <c r="P492" s="836"/>
      <c r="Q492" s="836"/>
      <c r="R492" s="836"/>
      <c r="S492" s="836"/>
      <c r="T492" s="836"/>
      <c r="U492" s="1899"/>
      <c r="V492" s="836"/>
      <c r="W492" s="836"/>
      <c r="X492" s="836"/>
      <c r="Y492" s="836"/>
      <c r="Z492" s="836"/>
      <c r="AA492" s="836"/>
      <c r="AB492" s="836"/>
      <c r="AC492" s="836"/>
      <c r="AD492" s="836"/>
      <c r="AE492" s="836"/>
      <c r="AF492" s="836"/>
      <c r="AG492" s="836"/>
      <c r="AH492" s="836"/>
      <c r="AI492" s="836"/>
      <c r="AJ492" s="836"/>
    </row>
    <row r="493">
      <c r="A493" s="1308"/>
      <c r="B493" s="836"/>
      <c r="C493" s="836"/>
      <c r="D493" s="836"/>
      <c r="E493" s="836"/>
      <c r="F493" s="836"/>
      <c r="G493" s="836"/>
      <c r="H493" s="836"/>
      <c r="I493" s="836"/>
      <c r="J493" s="836"/>
      <c r="K493" s="836"/>
      <c r="L493" s="836"/>
      <c r="M493" s="836"/>
      <c r="N493" s="836"/>
      <c r="O493" s="836"/>
      <c r="P493" s="836"/>
      <c r="Q493" s="836"/>
      <c r="R493" s="836"/>
      <c r="S493" s="836"/>
      <c r="T493" s="836"/>
      <c r="U493" s="1899"/>
      <c r="V493" s="836"/>
      <c r="W493" s="836"/>
      <c r="X493" s="836"/>
      <c r="Y493" s="836"/>
      <c r="Z493" s="836"/>
      <c r="AA493" s="836"/>
      <c r="AB493" s="836"/>
      <c r="AC493" s="836"/>
      <c r="AD493" s="836"/>
      <c r="AE493" s="836"/>
      <c r="AF493" s="836"/>
      <c r="AG493" s="836"/>
      <c r="AH493" s="836"/>
      <c r="AI493" s="836"/>
      <c r="AJ493" s="836"/>
    </row>
    <row r="494">
      <c r="A494" s="1308"/>
      <c r="B494" s="836"/>
      <c r="C494" s="836"/>
      <c r="D494" s="836"/>
      <c r="E494" s="836"/>
      <c r="F494" s="836"/>
      <c r="G494" s="836"/>
      <c r="H494" s="836"/>
      <c r="I494" s="836"/>
      <c r="J494" s="836"/>
      <c r="K494" s="836"/>
      <c r="L494" s="836"/>
      <c r="M494" s="836"/>
      <c r="N494" s="836"/>
      <c r="O494" s="836"/>
      <c r="P494" s="836"/>
      <c r="Q494" s="836"/>
      <c r="R494" s="836"/>
      <c r="S494" s="836"/>
      <c r="T494" s="836"/>
      <c r="U494" s="1899"/>
      <c r="V494" s="836"/>
      <c r="W494" s="836"/>
      <c r="X494" s="836"/>
      <c r="Y494" s="836"/>
      <c r="Z494" s="836"/>
      <c r="AA494" s="836"/>
      <c r="AB494" s="836"/>
      <c r="AC494" s="836"/>
      <c r="AD494" s="836"/>
      <c r="AE494" s="836"/>
      <c r="AF494" s="836"/>
      <c r="AG494" s="836"/>
      <c r="AH494" s="836"/>
      <c r="AI494" s="836"/>
      <c r="AJ494" s="836"/>
    </row>
    <row r="495">
      <c r="A495" s="1308"/>
      <c r="B495" s="836"/>
      <c r="C495" s="836"/>
      <c r="D495" s="836"/>
      <c r="E495" s="836"/>
      <c r="F495" s="836"/>
      <c r="G495" s="836"/>
      <c r="H495" s="836"/>
      <c r="I495" s="836"/>
      <c r="J495" s="836"/>
      <c r="K495" s="836"/>
      <c r="L495" s="836"/>
      <c r="M495" s="836"/>
      <c r="N495" s="836"/>
      <c r="O495" s="836"/>
      <c r="P495" s="836"/>
      <c r="Q495" s="836"/>
      <c r="R495" s="836"/>
      <c r="S495" s="836"/>
      <c r="T495" s="836"/>
      <c r="U495" s="1899"/>
      <c r="V495" s="836"/>
      <c r="W495" s="836"/>
      <c r="X495" s="836"/>
      <c r="Y495" s="836"/>
      <c r="Z495" s="836"/>
      <c r="AA495" s="836"/>
      <c r="AB495" s="836"/>
      <c r="AC495" s="836"/>
      <c r="AD495" s="836"/>
      <c r="AE495" s="836"/>
      <c r="AF495" s="836"/>
      <c r="AG495" s="836"/>
      <c r="AH495" s="836"/>
      <c r="AI495" s="836"/>
      <c r="AJ495" s="836"/>
    </row>
    <row r="496">
      <c r="A496" s="1308"/>
      <c r="B496" s="836"/>
      <c r="C496" s="836"/>
      <c r="D496" s="836"/>
      <c r="E496" s="836"/>
      <c r="F496" s="836"/>
      <c r="G496" s="836"/>
      <c r="H496" s="836"/>
      <c r="I496" s="836"/>
      <c r="J496" s="836"/>
      <c r="K496" s="836"/>
      <c r="L496" s="836"/>
      <c r="M496" s="836"/>
      <c r="N496" s="836"/>
      <c r="O496" s="836"/>
      <c r="P496" s="836"/>
      <c r="Q496" s="836"/>
      <c r="R496" s="836"/>
      <c r="S496" s="836"/>
      <c r="T496" s="836"/>
      <c r="U496" s="1899"/>
      <c r="V496" s="836"/>
      <c r="W496" s="836"/>
      <c r="X496" s="836"/>
      <c r="Y496" s="836"/>
      <c r="Z496" s="836"/>
      <c r="AA496" s="836"/>
      <c r="AB496" s="836"/>
      <c r="AC496" s="836"/>
      <c r="AD496" s="836"/>
      <c r="AE496" s="836"/>
      <c r="AF496" s="836"/>
      <c r="AG496" s="836"/>
      <c r="AH496" s="836"/>
      <c r="AI496" s="836"/>
      <c r="AJ496" s="836"/>
    </row>
    <row r="497">
      <c r="A497" s="1308"/>
      <c r="B497" s="836"/>
      <c r="C497" s="836"/>
      <c r="D497" s="836"/>
      <c r="E497" s="836"/>
      <c r="F497" s="836"/>
      <c r="G497" s="836"/>
      <c r="H497" s="836"/>
      <c r="I497" s="836"/>
      <c r="J497" s="836"/>
      <c r="K497" s="836"/>
      <c r="L497" s="836"/>
      <c r="M497" s="836"/>
      <c r="N497" s="836"/>
      <c r="O497" s="836"/>
      <c r="P497" s="836"/>
      <c r="Q497" s="836"/>
      <c r="R497" s="836"/>
      <c r="S497" s="836"/>
      <c r="T497" s="836"/>
      <c r="U497" s="1899"/>
      <c r="V497" s="836"/>
      <c r="W497" s="836"/>
      <c r="X497" s="836"/>
      <c r="Y497" s="836"/>
      <c r="Z497" s="836"/>
      <c r="AA497" s="836"/>
      <c r="AB497" s="836"/>
      <c r="AC497" s="836"/>
      <c r="AD497" s="836"/>
      <c r="AE497" s="836"/>
      <c r="AF497" s="836"/>
      <c r="AG497" s="836"/>
      <c r="AH497" s="836"/>
      <c r="AI497" s="836"/>
      <c r="AJ497" s="836"/>
    </row>
    <row r="498">
      <c r="A498" s="1308"/>
      <c r="B498" s="836"/>
      <c r="C498" s="836"/>
      <c r="D498" s="836"/>
      <c r="E498" s="836"/>
      <c r="F498" s="836"/>
      <c r="G498" s="836"/>
      <c r="H498" s="836"/>
      <c r="I498" s="836"/>
      <c r="J498" s="836"/>
      <c r="K498" s="836"/>
      <c r="L498" s="836"/>
      <c r="M498" s="836"/>
      <c r="N498" s="836"/>
      <c r="O498" s="836"/>
      <c r="P498" s="836"/>
      <c r="Q498" s="836"/>
      <c r="R498" s="836"/>
      <c r="S498" s="836"/>
      <c r="T498" s="836"/>
      <c r="U498" s="1899"/>
      <c r="V498" s="836"/>
      <c r="W498" s="836"/>
      <c r="X498" s="836"/>
      <c r="Y498" s="836"/>
      <c r="Z498" s="836"/>
      <c r="AA498" s="836"/>
      <c r="AB498" s="836"/>
      <c r="AC498" s="836"/>
      <c r="AD498" s="836"/>
      <c r="AE498" s="836"/>
      <c r="AF498" s="836"/>
      <c r="AG498" s="836"/>
      <c r="AH498" s="836"/>
      <c r="AI498" s="836"/>
      <c r="AJ498" s="836"/>
    </row>
    <row r="499">
      <c r="A499" s="1308"/>
      <c r="B499" s="836"/>
      <c r="C499" s="836"/>
      <c r="D499" s="836"/>
      <c r="E499" s="836"/>
      <c r="F499" s="836"/>
      <c r="G499" s="836"/>
      <c r="H499" s="836"/>
      <c r="I499" s="836"/>
      <c r="J499" s="836"/>
      <c r="K499" s="836"/>
      <c r="L499" s="836"/>
      <c r="M499" s="836"/>
      <c r="N499" s="836"/>
      <c r="O499" s="836"/>
      <c r="P499" s="836"/>
      <c r="Q499" s="836"/>
      <c r="R499" s="836"/>
      <c r="S499" s="836"/>
      <c r="T499" s="836"/>
      <c r="U499" s="1899"/>
      <c r="V499" s="836"/>
      <c r="W499" s="836"/>
      <c r="X499" s="836"/>
      <c r="Y499" s="836"/>
      <c r="Z499" s="836"/>
      <c r="AA499" s="836"/>
      <c r="AB499" s="836"/>
      <c r="AC499" s="836"/>
      <c r="AD499" s="836"/>
      <c r="AE499" s="836"/>
      <c r="AF499" s="836"/>
      <c r="AG499" s="836"/>
      <c r="AH499" s="836"/>
      <c r="AI499" s="836"/>
      <c r="AJ499" s="836"/>
    </row>
    <row r="500">
      <c r="A500" s="1308"/>
      <c r="B500" s="836"/>
      <c r="C500" s="836"/>
      <c r="D500" s="836"/>
      <c r="E500" s="836"/>
      <c r="F500" s="836"/>
      <c r="G500" s="836"/>
      <c r="H500" s="836"/>
      <c r="I500" s="836"/>
      <c r="J500" s="836"/>
      <c r="K500" s="836"/>
      <c r="L500" s="836"/>
      <c r="M500" s="836"/>
      <c r="N500" s="836"/>
      <c r="O500" s="836"/>
      <c r="P500" s="836"/>
      <c r="Q500" s="836"/>
      <c r="R500" s="836"/>
      <c r="S500" s="836"/>
      <c r="T500" s="836"/>
      <c r="U500" s="1899"/>
      <c r="V500" s="836"/>
      <c r="W500" s="836"/>
      <c r="X500" s="836"/>
      <c r="Y500" s="836"/>
      <c r="Z500" s="836"/>
      <c r="AA500" s="836"/>
      <c r="AB500" s="836"/>
      <c r="AC500" s="836"/>
      <c r="AD500" s="836"/>
      <c r="AE500" s="836"/>
      <c r="AF500" s="836"/>
      <c r="AG500" s="836"/>
      <c r="AH500" s="836"/>
      <c r="AI500" s="836"/>
      <c r="AJ500" s="836"/>
    </row>
    <row r="501">
      <c r="A501" s="1308"/>
      <c r="B501" s="836"/>
      <c r="C501" s="836"/>
      <c r="D501" s="836"/>
      <c r="E501" s="836"/>
      <c r="F501" s="836"/>
      <c r="G501" s="836"/>
      <c r="H501" s="836"/>
      <c r="I501" s="836"/>
      <c r="J501" s="836"/>
      <c r="K501" s="836"/>
      <c r="L501" s="836"/>
      <c r="M501" s="836"/>
      <c r="N501" s="836"/>
      <c r="O501" s="836"/>
      <c r="P501" s="836"/>
      <c r="Q501" s="836"/>
      <c r="R501" s="836"/>
      <c r="S501" s="836"/>
      <c r="T501" s="836"/>
      <c r="U501" s="1899"/>
      <c r="V501" s="836"/>
      <c r="W501" s="836"/>
      <c r="X501" s="836"/>
      <c r="Y501" s="836"/>
      <c r="Z501" s="836"/>
      <c r="AA501" s="836"/>
      <c r="AB501" s="836"/>
      <c r="AC501" s="836"/>
      <c r="AD501" s="836"/>
      <c r="AE501" s="836"/>
      <c r="AF501" s="836"/>
      <c r="AG501" s="836"/>
      <c r="AH501" s="836"/>
      <c r="AI501" s="836"/>
      <c r="AJ501" s="836"/>
    </row>
    <row r="502">
      <c r="A502" s="1308"/>
      <c r="B502" s="836"/>
      <c r="C502" s="836"/>
      <c r="D502" s="836"/>
      <c r="E502" s="836"/>
      <c r="F502" s="836"/>
      <c r="G502" s="836"/>
      <c r="H502" s="836"/>
      <c r="I502" s="836"/>
      <c r="J502" s="836"/>
      <c r="K502" s="836"/>
      <c r="L502" s="836"/>
      <c r="M502" s="836"/>
      <c r="N502" s="836"/>
      <c r="O502" s="836"/>
      <c r="P502" s="836"/>
      <c r="Q502" s="836"/>
      <c r="R502" s="836"/>
      <c r="S502" s="836"/>
      <c r="T502" s="836"/>
      <c r="U502" s="1899"/>
      <c r="V502" s="836"/>
      <c r="W502" s="836"/>
      <c r="X502" s="836"/>
      <c r="Y502" s="836"/>
      <c r="Z502" s="836"/>
      <c r="AA502" s="836"/>
      <c r="AB502" s="836"/>
      <c r="AC502" s="836"/>
      <c r="AD502" s="836"/>
      <c r="AE502" s="836"/>
      <c r="AF502" s="836"/>
      <c r="AG502" s="836"/>
      <c r="AH502" s="836"/>
      <c r="AI502" s="836"/>
      <c r="AJ502" s="836"/>
    </row>
    <row r="503">
      <c r="A503" s="1308"/>
      <c r="B503" s="836"/>
      <c r="C503" s="836"/>
      <c r="D503" s="836"/>
      <c r="E503" s="836"/>
      <c r="F503" s="836"/>
      <c r="G503" s="836"/>
      <c r="H503" s="836"/>
      <c r="I503" s="836"/>
      <c r="J503" s="836"/>
      <c r="K503" s="836"/>
      <c r="L503" s="836"/>
      <c r="M503" s="836"/>
      <c r="N503" s="836"/>
      <c r="O503" s="836"/>
      <c r="P503" s="836"/>
      <c r="Q503" s="836"/>
      <c r="R503" s="836"/>
      <c r="S503" s="836"/>
      <c r="T503" s="836"/>
      <c r="U503" s="1899"/>
      <c r="V503" s="836"/>
      <c r="W503" s="836"/>
      <c r="X503" s="836"/>
      <c r="Y503" s="836"/>
      <c r="Z503" s="836"/>
      <c r="AA503" s="836"/>
      <c r="AB503" s="836"/>
      <c r="AC503" s="836"/>
      <c r="AD503" s="836"/>
      <c r="AE503" s="836"/>
      <c r="AF503" s="836"/>
      <c r="AG503" s="836"/>
      <c r="AH503" s="836"/>
      <c r="AI503" s="836"/>
      <c r="AJ503" s="836"/>
    </row>
    <row r="504">
      <c r="A504" s="1308"/>
      <c r="B504" s="836"/>
      <c r="C504" s="836"/>
      <c r="D504" s="836"/>
      <c r="E504" s="836"/>
      <c r="F504" s="836"/>
      <c r="G504" s="836"/>
      <c r="H504" s="836"/>
      <c r="I504" s="836"/>
      <c r="J504" s="836"/>
      <c r="K504" s="836"/>
      <c r="L504" s="836"/>
      <c r="M504" s="836"/>
      <c r="N504" s="836"/>
      <c r="O504" s="836"/>
      <c r="P504" s="836"/>
      <c r="Q504" s="836"/>
      <c r="R504" s="836"/>
      <c r="S504" s="836"/>
      <c r="T504" s="836"/>
      <c r="U504" s="1899"/>
      <c r="V504" s="836"/>
      <c r="W504" s="836"/>
      <c r="X504" s="836"/>
      <c r="Y504" s="836"/>
      <c r="Z504" s="836"/>
      <c r="AA504" s="836"/>
      <c r="AB504" s="836"/>
      <c r="AC504" s="836"/>
      <c r="AD504" s="836"/>
      <c r="AE504" s="836"/>
      <c r="AF504" s="836"/>
      <c r="AG504" s="836"/>
      <c r="AH504" s="836"/>
      <c r="AI504" s="836"/>
      <c r="AJ504" s="836"/>
    </row>
    <row r="505">
      <c r="A505" s="1308"/>
      <c r="B505" s="836"/>
      <c r="C505" s="836"/>
      <c r="D505" s="836"/>
      <c r="E505" s="836"/>
      <c r="F505" s="836"/>
      <c r="G505" s="836"/>
      <c r="H505" s="836"/>
      <c r="I505" s="836"/>
      <c r="J505" s="836"/>
      <c r="K505" s="836"/>
      <c r="L505" s="836"/>
      <c r="M505" s="836"/>
      <c r="N505" s="836"/>
      <c r="O505" s="836"/>
      <c r="P505" s="836"/>
      <c r="Q505" s="836"/>
      <c r="R505" s="836"/>
      <c r="S505" s="836"/>
      <c r="T505" s="836"/>
      <c r="U505" s="1899"/>
      <c r="V505" s="836"/>
      <c r="W505" s="836"/>
      <c r="X505" s="836"/>
      <c r="Y505" s="836"/>
      <c r="Z505" s="836"/>
      <c r="AA505" s="836"/>
      <c r="AB505" s="836"/>
      <c r="AC505" s="836"/>
      <c r="AD505" s="836"/>
      <c r="AE505" s="836"/>
      <c r="AF505" s="836"/>
      <c r="AG505" s="836"/>
      <c r="AH505" s="836"/>
      <c r="AI505" s="836"/>
      <c r="AJ505" s="836"/>
    </row>
    <row r="506">
      <c r="A506" s="1308"/>
      <c r="B506" s="836"/>
      <c r="C506" s="836"/>
      <c r="D506" s="836"/>
      <c r="E506" s="836"/>
      <c r="F506" s="836"/>
      <c r="G506" s="836"/>
      <c r="H506" s="836"/>
      <c r="I506" s="836"/>
      <c r="J506" s="836"/>
      <c r="K506" s="836"/>
      <c r="L506" s="836"/>
      <c r="M506" s="836"/>
      <c r="N506" s="836"/>
      <c r="O506" s="836"/>
      <c r="P506" s="836"/>
      <c r="Q506" s="836"/>
      <c r="R506" s="836"/>
      <c r="S506" s="836"/>
      <c r="T506" s="836"/>
      <c r="U506" s="1899"/>
      <c r="V506" s="836"/>
      <c r="W506" s="836"/>
      <c r="X506" s="836"/>
      <c r="Y506" s="836"/>
      <c r="Z506" s="836"/>
      <c r="AA506" s="836"/>
      <c r="AB506" s="836"/>
      <c r="AC506" s="836"/>
      <c r="AD506" s="836"/>
      <c r="AE506" s="836"/>
      <c r="AF506" s="836"/>
      <c r="AG506" s="836"/>
      <c r="AH506" s="836"/>
      <c r="AI506" s="836"/>
      <c r="AJ506" s="836"/>
    </row>
    <row r="507">
      <c r="A507" s="1308"/>
      <c r="B507" s="836"/>
      <c r="C507" s="836"/>
      <c r="D507" s="836"/>
      <c r="E507" s="836"/>
      <c r="F507" s="836"/>
      <c r="G507" s="836"/>
      <c r="H507" s="836"/>
      <c r="I507" s="836"/>
      <c r="J507" s="836"/>
      <c r="K507" s="836"/>
      <c r="L507" s="836"/>
      <c r="M507" s="836"/>
      <c r="N507" s="836"/>
      <c r="O507" s="836"/>
      <c r="P507" s="836"/>
      <c r="Q507" s="836"/>
      <c r="R507" s="836"/>
      <c r="S507" s="836"/>
      <c r="T507" s="836"/>
      <c r="U507" s="1899"/>
      <c r="V507" s="836"/>
      <c r="W507" s="836"/>
      <c r="X507" s="836"/>
      <c r="Y507" s="836"/>
      <c r="Z507" s="836"/>
      <c r="AA507" s="836"/>
      <c r="AB507" s="836"/>
      <c r="AC507" s="836"/>
      <c r="AD507" s="836"/>
      <c r="AE507" s="836"/>
      <c r="AF507" s="836"/>
      <c r="AG507" s="836"/>
      <c r="AH507" s="836"/>
      <c r="AI507" s="836"/>
      <c r="AJ507" s="836"/>
    </row>
    <row r="508">
      <c r="A508" s="1308"/>
      <c r="B508" s="836"/>
      <c r="C508" s="836"/>
      <c r="D508" s="836"/>
      <c r="E508" s="836"/>
      <c r="F508" s="836"/>
      <c r="G508" s="836"/>
      <c r="H508" s="836"/>
      <c r="I508" s="836"/>
      <c r="J508" s="836"/>
      <c r="K508" s="836"/>
      <c r="L508" s="836"/>
      <c r="M508" s="836"/>
      <c r="N508" s="836"/>
      <c r="O508" s="836"/>
      <c r="P508" s="836"/>
      <c r="Q508" s="836"/>
      <c r="R508" s="836"/>
      <c r="S508" s="836"/>
      <c r="T508" s="836"/>
      <c r="U508" s="1899"/>
      <c r="V508" s="836"/>
      <c r="W508" s="836"/>
      <c r="X508" s="836"/>
      <c r="Y508" s="836"/>
      <c r="Z508" s="836"/>
      <c r="AA508" s="836"/>
      <c r="AB508" s="836"/>
      <c r="AC508" s="836"/>
      <c r="AD508" s="836"/>
      <c r="AE508" s="836"/>
      <c r="AF508" s="836"/>
      <c r="AG508" s="836"/>
      <c r="AH508" s="836"/>
      <c r="AI508" s="836"/>
      <c r="AJ508" s="836"/>
    </row>
    <row r="509">
      <c r="A509" s="1308"/>
      <c r="B509" s="836"/>
      <c r="C509" s="836"/>
      <c r="D509" s="836"/>
      <c r="E509" s="836"/>
      <c r="F509" s="836"/>
      <c r="G509" s="836"/>
      <c r="H509" s="836"/>
      <c r="I509" s="836"/>
      <c r="J509" s="836"/>
      <c r="K509" s="836"/>
      <c r="L509" s="836"/>
      <c r="M509" s="836"/>
      <c r="N509" s="836"/>
      <c r="O509" s="836"/>
      <c r="P509" s="836"/>
      <c r="Q509" s="836"/>
      <c r="R509" s="836"/>
      <c r="S509" s="836"/>
      <c r="T509" s="836"/>
      <c r="U509" s="1899"/>
      <c r="V509" s="836"/>
      <c r="W509" s="836"/>
      <c r="X509" s="836"/>
      <c r="Y509" s="836"/>
      <c r="Z509" s="836"/>
      <c r="AA509" s="836"/>
      <c r="AB509" s="836"/>
      <c r="AC509" s="836"/>
      <c r="AD509" s="836"/>
      <c r="AE509" s="836"/>
      <c r="AF509" s="836"/>
      <c r="AG509" s="836"/>
      <c r="AH509" s="836"/>
      <c r="AI509" s="836"/>
      <c r="AJ509" s="836"/>
    </row>
    <row r="510">
      <c r="A510" s="1308"/>
      <c r="B510" s="836"/>
      <c r="C510" s="836"/>
      <c r="D510" s="836"/>
      <c r="E510" s="836"/>
      <c r="F510" s="836"/>
      <c r="G510" s="836"/>
      <c r="H510" s="836"/>
      <c r="I510" s="836"/>
      <c r="J510" s="836"/>
      <c r="K510" s="836"/>
      <c r="L510" s="836"/>
      <c r="M510" s="836"/>
      <c r="N510" s="836"/>
      <c r="O510" s="836"/>
      <c r="P510" s="836"/>
      <c r="Q510" s="836"/>
      <c r="R510" s="836"/>
      <c r="S510" s="836"/>
      <c r="T510" s="836"/>
      <c r="U510" s="1899"/>
      <c r="V510" s="836"/>
      <c r="W510" s="836"/>
      <c r="X510" s="836"/>
      <c r="Y510" s="836"/>
      <c r="Z510" s="836"/>
      <c r="AA510" s="836"/>
      <c r="AB510" s="836"/>
      <c r="AC510" s="836"/>
      <c r="AD510" s="836"/>
      <c r="AE510" s="836"/>
      <c r="AF510" s="836"/>
      <c r="AG510" s="836"/>
      <c r="AH510" s="836"/>
      <c r="AI510" s="836"/>
      <c r="AJ510" s="836"/>
    </row>
    <row r="511">
      <c r="A511" s="1308"/>
      <c r="B511" s="836"/>
      <c r="C511" s="836"/>
      <c r="D511" s="836"/>
      <c r="E511" s="836"/>
      <c r="F511" s="836"/>
      <c r="G511" s="836"/>
      <c r="H511" s="836"/>
      <c r="I511" s="836"/>
      <c r="J511" s="836"/>
      <c r="K511" s="836"/>
      <c r="L511" s="836"/>
      <c r="M511" s="836"/>
      <c r="N511" s="836"/>
      <c r="O511" s="836"/>
      <c r="P511" s="836"/>
      <c r="Q511" s="836"/>
      <c r="R511" s="836"/>
      <c r="S511" s="836"/>
      <c r="T511" s="836"/>
      <c r="U511" s="1899"/>
      <c r="V511" s="836"/>
      <c r="W511" s="836"/>
      <c r="X511" s="836"/>
      <c r="Y511" s="836"/>
      <c r="Z511" s="836"/>
      <c r="AA511" s="836"/>
      <c r="AB511" s="836"/>
      <c r="AC511" s="836"/>
      <c r="AD511" s="836"/>
      <c r="AE511" s="836"/>
      <c r="AF511" s="836"/>
      <c r="AG511" s="836"/>
      <c r="AH511" s="836"/>
      <c r="AI511" s="836"/>
      <c r="AJ511" s="836"/>
    </row>
    <row r="512">
      <c r="A512" s="1308"/>
      <c r="B512" s="836"/>
      <c r="C512" s="836"/>
      <c r="D512" s="836"/>
      <c r="E512" s="836"/>
      <c r="F512" s="836"/>
      <c r="G512" s="836"/>
      <c r="H512" s="836"/>
      <c r="I512" s="836"/>
      <c r="J512" s="836"/>
      <c r="K512" s="836"/>
      <c r="L512" s="836"/>
      <c r="M512" s="836"/>
      <c r="N512" s="836"/>
      <c r="O512" s="836"/>
      <c r="P512" s="836"/>
      <c r="Q512" s="836"/>
      <c r="R512" s="836"/>
      <c r="S512" s="836"/>
      <c r="T512" s="836"/>
      <c r="U512" s="1899"/>
      <c r="V512" s="836"/>
      <c r="W512" s="836"/>
      <c r="X512" s="836"/>
      <c r="Y512" s="836"/>
      <c r="Z512" s="836"/>
      <c r="AA512" s="836"/>
      <c r="AB512" s="836"/>
      <c r="AC512" s="836"/>
      <c r="AD512" s="836"/>
      <c r="AE512" s="836"/>
      <c r="AF512" s="836"/>
      <c r="AG512" s="836"/>
      <c r="AH512" s="836"/>
      <c r="AI512" s="836"/>
      <c r="AJ512" s="836"/>
    </row>
    <row r="513">
      <c r="A513" s="1308"/>
      <c r="B513" s="836"/>
      <c r="C513" s="836"/>
      <c r="D513" s="836"/>
      <c r="E513" s="836"/>
      <c r="F513" s="836"/>
      <c r="G513" s="836"/>
      <c r="H513" s="836"/>
      <c r="I513" s="836"/>
      <c r="J513" s="836"/>
      <c r="K513" s="836"/>
      <c r="L513" s="836"/>
      <c r="M513" s="836"/>
      <c r="N513" s="836"/>
      <c r="O513" s="836"/>
      <c r="P513" s="836"/>
      <c r="Q513" s="836"/>
      <c r="R513" s="836"/>
      <c r="S513" s="836"/>
      <c r="T513" s="836"/>
      <c r="U513" s="1899"/>
      <c r="V513" s="836"/>
      <c r="W513" s="836"/>
      <c r="X513" s="836"/>
      <c r="Y513" s="836"/>
      <c r="Z513" s="836"/>
      <c r="AA513" s="836"/>
      <c r="AB513" s="836"/>
      <c r="AC513" s="836"/>
      <c r="AD513" s="836"/>
      <c r="AE513" s="836"/>
      <c r="AF513" s="836"/>
      <c r="AG513" s="836"/>
      <c r="AH513" s="836"/>
      <c r="AI513" s="836"/>
      <c r="AJ513" s="836"/>
    </row>
    <row r="514">
      <c r="A514" s="1308"/>
      <c r="B514" s="836"/>
      <c r="C514" s="836"/>
      <c r="D514" s="836"/>
      <c r="E514" s="836"/>
      <c r="F514" s="836"/>
      <c r="G514" s="836"/>
      <c r="H514" s="836"/>
      <c r="I514" s="836"/>
      <c r="J514" s="836"/>
      <c r="K514" s="836"/>
      <c r="L514" s="836"/>
      <c r="M514" s="836"/>
      <c r="N514" s="836"/>
      <c r="O514" s="836"/>
      <c r="P514" s="836"/>
      <c r="Q514" s="836"/>
      <c r="R514" s="836"/>
      <c r="S514" s="836"/>
      <c r="T514" s="836"/>
      <c r="U514" s="1899"/>
      <c r="V514" s="836"/>
      <c r="W514" s="836"/>
      <c r="X514" s="836"/>
      <c r="Y514" s="836"/>
      <c r="Z514" s="836"/>
      <c r="AA514" s="836"/>
      <c r="AB514" s="836"/>
      <c r="AC514" s="836"/>
      <c r="AD514" s="836"/>
      <c r="AE514" s="836"/>
      <c r="AF514" s="836"/>
      <c r="AG514" s="836"/>
      <c r="AH514" s="836"/>
      <c r="AI514" s="836"/>
      <c r="AJ514" s="836"/>
    </row>
    <row r="515">
      <c r="A515" s="1308"/>
      <c r="B515" s="836"/>
      <c r="C515" s="836"/>
      <c r="D515" s="836"/>
      <c r="E515" s="836"/>
      <c r="F515" s="836"/>
      <c r="G515" s="836"/>
      <c r="H515" s="836"/>
      <c r="I515" s="836"/>
      <c r="J515" s="836"/>
      <c r="K515" s="836"/>
      <c r="L515" s="836"/>
      <c r="M515" s="836"/>
      <c r="N515" s="836"/>
      <c r="O515" s="836"/>
      <c r="P515" s="836"/>
      <c r="Q515" s="836"/>
      <c r="R515" s="836"/>
      <c r="S515" s="836"/>
      <c r="T515" s="836"/>
      <c r="U515" s="1899"/>
      <c r="V515" s="836"/>
      <c r="W515" s="836"/>
      <c r="X515" s="836"/>
      <c r="Y515" s="836"/>
      <c r="Z515" s="836"/>
      <c r="AA515" s="836"/>
      <c r="AB515" s="836"/>
      <c r="AC515" s="836"/>
      <c r="AD515" s="836"/>
      <c r="AE515" s="836"/>
      <c r="AF515" s="836"/>
      <c r="AG515" s="836"/>
      <c r="AH515" s="836"/>
      <c r="AI515" s="836"/>
      <c r="AJ515" s="836"/>
    </row>
    <row r="516">
      <c r="A516" s="1308"/>
      <c r="B516" s="836"/>
      <c r="C516" s="836"/>
      <c r="D516" s="836"/>
      <c r="E516" s="836"/>
      <c r="F516" s="836"/>
      <c r="G516" s="836"/>
      <c r="H516" s="836"/>
      <c r="I516" s="836"/>
      <c r="J516" s="836"/>
      <c r="K516" s="836"/>
      <c r="L516" s="836"/>
      <c r="M516" s="836"/>
      <c r="N516" s="836"/>
      <c r="O516" s="836"/>
      <c r="P516" s="836"/>
      <c r="Q516" s="836"/>
      <c r="R516" s="836"/>
      <c r="S516" s="836"/>
      <c r="T516" s="836"/>
      <c r="U516" s="1899"/>
      <c r="V516" s="836"/>
      <c r="W516" s="836"/>
      <c r="X516" s="836"/>
      <c r="Y516" s="836"/>
      <c r="Z516" s="836"/>
      <c r="AA516" s="836"/>
      <c r="AB516" s="836"/>
      <c r="AC516" s="836"/>
      <c r="AD516" s="836"/>
      <c r="AE516" s="836"/>
      <c r="AF516" s="836"/>
      <c r="AG516" s="836"/>
      <c r="AH516" s="836"/>
      <c r="AI516" s="836"/>
      <c r="AJ516" s="836"/>
    </row>
    <row r="517">
      <c r="A517" s="1308"/>
      <c r="B517" s="836"/>
      <c r="C517" s="836"/>
      <c r="D517" s="836"/>
      <c r="E517" s="836"/>
      <c r="F517" s="836"/>
      <c r="G517" s="836"/>
      <c r="H517" s="836"/>
      <c r="I517" s="836"/>
      <c r="J517" s="836"/>
      <c r="K517" s="836"/>
      <c r="L517" s="836"/>
      <c r="M517" s="836"/>
      <c r="N517" s="836"/>
      <c r="O517" s="836"/>
      <c r="P517" s="836"/>
      <c r="Q517" s="836"/>
      <c r="R517" s="836"/>
      <c r="S517" s="836"/>
      <c r="T517" s="836"/>
      <c r="U517" s="1899"/>
      <c r="V517" s="836"/>
      <c r="W517" s="836"/>
      <c r="X517" s="836"/>
      <c r="Y517" s="836"/>
      <c r="Z517" s="836"/>
      <c r="AA517" s="836"/>
      <c r="AB517" s="836"/>
      <c r="AC517" s="836"/>
      <c r="AD517" s="836"/>
      <c r="AE517" s="836"/>
      <c r="AF517" s="836"/>
      <c r="AG517" s="836"/>
      <c r="AH517" s="836"/>
      <c r="AI517" s="836"/>
      <c r="AJ517" s="836"/>
    </row>
    <row r="518">
      <c r="A518" s="1308"/>
      <c r="B518" s="836"/>
      <c r="C518" s="836"/>
      <c r="D518" s="836"/>
      <c r="E518" s="836"/>
      <c r="F518" s="836"/>
      <c r="G518" s="836"/>
      <c r="H518" s="836"/>
      <c r="I518" s="836"/>
      <c r="J518" s="836"/>
      <c r="K518" s="836"/>
      <c r="L518" s="836"/>
      <c r="M518" s="836"/>
      <c r="N518" s="836"/>
      <c r="O518" s="836"/>
      <c r="P518" s="836"/>
      <c r="Q518" s="836"/>
      <c r="R518" s="836"/>
      <c r="S518" s="836"/>
      <c r="T518" s="836"/>
      <c r="U518" s="1899"/>
      <c r="V518" s="836"/>
      <c r="W518" s="836"/>
      <c r="X518" s="836"/>
      <c r="Y518" s="836"/>
      <c r="Z518" s="836"/>
      <c r="AA518" s="836"/>
      <c r="AB518" s="836"/>
      <c r="AC518" s="836"/>
      <c r="AD518" s="836"/>
      <c r="AE518" s="836"/>
      <c r="AF518" s="836"/>
      <c r="AG518" s="836"/>
      <c r="AH518" s="836"/>
      <c r="AI518" s="836"/>
      <c r="AJ518" s="836"/>
    </row>
    <row r="519">
      <c r="A519" s="1308"/>
      <c r="B519" s="836"/>
      <c r="C519" s="836"/>
      <c r="D519" s="836"/>
      <c r="E519" s="836"/>
      <c r="F519" s="836"/>
      <c r="G519" s="836"/>
      <c r="H519" s="836"/>
      <c r="I519" s="836"/>
      <c r="J519" s="836"/>
      <c r="K519" s="836"/>
      <c r="L519" s="836"/>
      <c r="M519" s="836"/>
      <c r="N519" s="836"/>
      <c r="O519" s="836"/>
      <c r="P519" s="836"/>
      <c r="Q519" s="836"/>
      <c r="R519" s="836"/>
      <c r="S519" s="836"/>
      <c r="T519" s="836"/>
      <c r="U519" s="1899"/>
      <c r="V519" s="836"/>
      <c r="W519" s="836"/>
      <c r="X519" s="836"/>
      <c r="Y519" s="836"/>
      <c r="Z519" s="836"/>
      <c r="AA519" s="836"/>
      <c r="AB519" s="836"/>
      <c r="AC519" s="836"/>
      <c r="AD519" s="836"/>
      <c r="AE519" s="836"/>
      <c r="AF519" s="836"/>
      <c r="AG519" s="836"/>
      <c r="AH519" s="836"/>
      <c r="AI519" s="836"/>
      <c r="AJ519" s="836"/>
    </row>
    <row r="520">
      <c r="A520" s="1308"/>
      <c r="B520" s="836"/>
      <c r="C520" s="836"/>
      <c r="D520" s="836"/>
      <c r="E520" s="836"/>
      <c r="F520" s="836"/>
      <c r="G520" s="836"/>
      <c r="H520" s="836"/>
      <c r="I520" s="836"/>
      <c r="J520" s="836"/>
      <c r="K520" s="836"/>
      <c r="L520" s="836"/>
      <c r="M520" s="836"/>
      <c r="N520" s="836"/>
      <c r="O520" s="836"/>
      <c r="P520" s="836"/>
      <c r="Q520" s="836"/>
      <c r="R520" s="836"/>
      <c r="S520" s="836"/>
      <c r="T520" s="836"/>
      <c r="U520" s="1899"/>
      <c r="V520" s="836"/>
      <c r="W520" s="836"/>
      <c r="X520" s="836"/>
      <c r="Y520" s="836"/>
      <c r="Z520" s="836"/>
      <c r="AA520" s="836"/>
      <c r="AB520" s="836"/>
      <c r="AC520" s="836"/>
      <c r="AD520" s="836"/>
      <c r="AE520" s="836"/>
      <c r="AF520" s="836"/>
      <c r="AG520" s="836"/>
      <c r="AH520" s="836"/>
      <c r="AI520" s="836"/>
      <c r="AJ520" s="836"/>
    </row>
    <row r="521">
      <c r="A521" s="1308"/>
      <c r="B521" s="836"/>
      <c r="C521" s="836"/>
      <c r="D521" s="836"/>
      <c r="E521" s="836"/>
      <c r="F521" s="836"/>
      <c r="G521" s="836"/>
      <c r="H521" s="836"/>
      <c r="I521" s="836"/>
      <c r="J521" s="836"/>
      <c r="K521" s="836"/>
      <c r="L521" s="836"/>
      <c r="M521" s="836"/>
      <c r="N521" s="836"/>
      <c r="O521" s="836"/>
      <c r="P521" s="836"/>
      <c r="Q521" s="836"/>
      <c r="R521" s="836"/>
      <c r="S521" s="836"/>
      <c r="T521" s="836"/>
      <c r="U521" s="1899"/>
      <c r="V521" s="836"/>
      <c r="W521" s="836"/>
      <c r="X521" s="836"/>
      <c r="Y521" s="836"/>
      <c r="Z521" s="836"/>
      <c r="AA521" s="836"/>
      <c r="AB521" s="836"/>
      <c r="AC521" s="836"/>
      <c r="AD521" s="836"/>
      <c r="AE521" s="836"/>
      <c r="AF521" s="836"/>
      <c r="AG521" s="836"/>
      <c r="AH521" s="836"/>
      <c r="AI521" s="836"/>
      <c r="AJ521" s="836"/>
    </row>
    <row r="522">
      <c r="A522" s="1308"/>
      <c r="B522" s="836"/>
      <c r="C522" s="836"/>
      <c r="D522" s="836"/>
      <c r="E522" s="836"/>
      <c r="F522" s="836"/>
      <c r="G522" s="836"/>
      <c r="H522" s="836"/>
      <c r="I522" s="836"/>
      <c r="J522" s="836"/>
      <c r="K522" s="836"/>
      <c r="L522" s="836"/>
      <c r="M522" s="836"/>
      <c r="N522" s="836"/>
      <c r="O522" s="836"/>
      <c r="P522" s="836"/>
      <c r="Q522" s="836"/>
      <c r="R522" s="836"/>
      <c r="S522" s="836"/>
      <c r="T522" s="836"/>
      <c r="U522" s="1899"/>
      <c r="V522" s="836"/>
      <c r="W522" s="836"/>
      <c r="X522" s="836"/>
      <c r="Y522" s="836"/>
      <c r="Z522" s="836"/>
      <c r="AA522" s="836"/>
      <c r="AB522" s="836"/>
      <c r="AC522" s="836"/>
      <c r="AD522" s="836"/>
      <c r="AE522" s="836"/>
      <c r="AF522" s="836"/>
      <c r="AG522" s="836"/>
      <c r="AH522" s="836"/>
      <c r="AI522" s="836"/>
      <c r="AJ522" s="836"/>
    </row>
    <row r="523">
      <c r="A523" s="1308"/>
      <c r="B523" s="836"/>
      <c r="C523" s="836"/>
      <c r="D523" s="836"/>
      <c r="E523" s="836"/>
      <c r="F523" s="836"/>
      <c r="G523" s="836"/>
      <c r="H523" s="836"/>
      <c r="I523" s="836"/>
      <c r="J523" s="836"/>
      <c r="K523" s="836"/>
      <c r="L523" s="836"/>
      <c r="M523" s="836"/>
      <c r="N523" s="836"/>
      <c r="O523" s="836"/>
      <c r="P523" s="836"/>
      <c r="Q523" s="836"/>
      <c r="R523" s="836"/>
      <c r="S523" s="836"/>
      <c r="T523" s="836"/>
      <c r="U523" s="1899"/>
      <c r="V523" s="836"/>
      <c r="W523" s="836"/>
      <c r="X523" s="836"/>
      <c r="Y523" s="836"/>
      <c r="Z523" s="836"/>
      <c r="AA523" s="836"/>
      <c r="AB523" s="836"/>
      <c r="AC523" s="836"/>
      <c r="AD523" s="836"/>
      <c r="AE523" s="836"/>
      <c r="AF523" s="836"/>
      <c r="AG523" s="836"/>
      <c r="AH523" s="836"/>
      <c r="AI523" s="836"/>
      <c r="AJ523" s="836"/>
    </row>
    <row r="524">
      <c r="A524" s="1308"/>
      <c r="B524" s="836"/>
      <c r="C524" s="836"/>
      <c r="D524" s="836"/>
      <c r="E524" s="836"/>
      <c r="F524" s="836"/>
      <c r="G524" s="836"/>
      <c r="H524" s="836"/>
      <c r="I524" s="836"/>
      <c r="J524" s="836"/>
      <c r="K524" s="836"/>
      <c r="L524" s="836"/>
      <c r="M524" s="836"/>
      <c r="N524" s="836"/>
      <c r="O524" s="836"/>
      <c r="P524" s="836"/>
      <c r="Q524" s="836"/>
      <c r="R524" s="836"/>
      <c r="S524" s="836"/>
      <c r="T524" s="836"/>
      <c r="U524" s="1899"/>
      <c r="V524" s="836"/>
      <c r="W524" s="836"/>
      <c r="X524" s="836"/>
      <c r="Y524" s="836"/>
      <c r="Z524" s="836"/>
      <c r="AA524" s="836"/>
      <c r="AB524" s="836"/>
      <c r="AC524" s="836"/>
      <c r="AD524" s="836"/>
      <c r="AE524" s="836"/>
      <c r="AF524" s="836"/>
      <c r="AG524" s="836"/>
      <c r="AH524" s="836"/>
      <c r="AI524" s="836"/>
      <c r="AJ524" s="836"/>
    </row>
    <row r="525">
      <c r="A525" s="1308"/>
      <c r="B525" s="836"/>
      <c r="C525" s="836"/>
      <c r="D525" s="836"/>
      <c r="E525" s="836"/>
      <c r="F525" s="836"/>
      <c r="G525" s="836"/>
      <c r="H525" s="836"/>
      <c r="I525" s="836"/>
      <c r="J525" s="836"/>
      <c r="K525" s="836"/>
      <c r="L525" s="836"/>
      <c r="M525" s="836"/>
      <c r="N525" s="836"/>
      <c r="O525" s="836"/>
      <c r="P525" s="836"/>
      <c r="Q525" s="836"/>
      <c r="R525" s="836"/>
      <c r="S525" s="836"/>
      <c r="T525" s="836"/>
      <c r="U525" s="1899"/>
      <c r="V525" s="836"/>
      <c r="W525" s="836"/>
      <c r="X525" s="836"/>
      <c r="Y525" s="836"/>
      <c r="Z525" s="836"/>
      <c r="AA525" s="836"/>
      <c r="AB525" s="836"/>
      <c r="AC525" s="836"/>
      <c r="AD525" s="836"/>
      <c r="AE525" s="836"/>
      <c r="AF525" s="836"/>
      <c r="AG525" s="836"/>
      <c r="AH525" s="836"/>
      <c r="AI525" s="836"/>
      <c r="AJ525" s="836"/>
    </row>
    <row r="526">
      <c r="A526" s="1308"/>
      <c r="B526" s="836"/>
      <c r="C526" s="836"/>
      <c r="D526" s="836"/>
      <c r="E526" s="836"/>
      <c r="F526" s="836"/>
      <c r="G526" s="836"/>
      <c r="H526" s="836"/>
      <c r="I526" s="836"/>
      <c r="J526" s="836"/>
      <c r="K526" s="836"/>
      <c r="L526" s="836"/>
      <c r="M526" s="836"/>
      <c r="N526" s="836"/>
      <c r="O526" s="836"/>
      <c r="P526" s="836"/>
      <c r="Q526" s="836"/>
      <c r="R526" s="836"/>
      <c r="S526" s="836"/>
      <c r="T526" s="836"/>
      <c r="U526" s="1899"/>
      <c r="V526" s="836"/>
      <c r="W526" s="836"/>
      <c r="X526" s="836"/>
      <c r="Y526" s="836"/>
      <c r="Z526" s="836"/>
      <c r="AA526" s="836"/>
      <c r="AB526" s="836"/>
      <c r="AC526" s="836"/>
      <c r="AD526" s="836"/>
      <c r="AE526" s="836"/>
      <c r="AF526" s="836"/>
      <c r="AG526" s="836"/>
      <c r="AH526" s="836"/>
      <c r="AI526" s="836"/>
      <c r="AJ526" s="836"/>
    </row>
    <row r="527">
      <c r="A527" s="1308"/>
      <c r="B527" s="836"/>
      <c r="C527" s="836"/>
      <c r="D527" s="836"/>
      <c r="E527" s="836"/>
      <c r="F527" s="836"/>
      <c r="G527" s="836"/>
      <c r="H527" s="836"/>
      <c r="I527" s="836"/>
      <c r="J527" s="836"/>
      <c r="K527" s="836"/>
      <c r="L527" s="836"/>
      <c r="M527" s="836"/>
      <c r="N527" s="836"/>
      <c r="O527" s="836"/>
      <c r="P527" s="836"/>
      <c r="Q527" s="836"/>
      <c r="R527" s="836"/>
      <c r="S527" s="836"/>
      <c r="T527" s="836"/>
      <c r="U527" s="1899"/>
      <c r="V527" s="836"/>
      <c r="W527" s="836"/>
      <c r="X527" s="836"/>
      <c r="Y527" s="836"/>
      <c r="Z527" s="836"/>
      <c r="AA527" s="836"/>
      <c r="AB527" s="836"/>
      <c r="AC527" s="836"/>
      <c r="AD527" s="836"/>
      <c r="AE527" s="836"/>
      <c r="AF527" s="836"/>
      <c r="AG527" s="836"/>
      <c r="AH527" s="836"/>
      <c r="AI527" s="836"/>
      <c r="AJ527" s="836"/>
    </row>
    <row r="528">
      <c r="A528" s="1308"/>
      <c r="B528" s="836"/>
      <c r="C528" s="836"/>
      <c r="D528" s="836"/>
      <c r="E528" s="836"/>
      <c r="F528" s="836"/>
      <c r="G528" s="836"/>
      <c r="H528" s="836"/>
      <c r="I528" s="836"/>
      <c r="J528" s="836"/>
      <c r="K528" s="836"/>
      <c r="L528" s="836"/>
      <c r="M528" s="836"/>
      <c r="N528" s="836"/>
      <c r="O528" s="836"/>
      <c r="P528" s="836"/>
      <c r="Q528" s="836"/>
      <c r="R528" s="836"/>
      <c r="S528" s="836"/>
      <c r="T528" s="836"/>
      <c r="U528" s="1899"/>
      <c r="V528" s="836"/>
      <c r="W528" s="836"/>
      <c r="X528" s="836"/>
      <c r="Y528" s="836"/>
      <c r="Z528" s="836"/>
      <c r="AA528" s="836"/>
      <c r="AB528" s="836"/>
      <c r="AC528" s="836"/>
      <c r="AD528" s="836"/>
      <c r="AE528" s="836"/>
      <c r="AF528" s="836"/>
      <c r="AG528" s="836"/>
      <c r="AH528" s="836"/>
      <c r="AI528" s="836"/>
      <c r="AJ528" s="836"/>
    </row>
    <row r="529">
      <c r="A529" s="1308"/>
      <c r="B529" s="836"/>
      <c r="C529" s="836"/>
      <c r="D529" s="836"/>
      <c r="E529" s="836"/>
      <c r="F529" s="836"/>
      <c r="G529" s="836"/>
      <c r="H529" s="836"/>
      <c r="I529" s="836"/>
      <c r="J529" s="836"/>
      <c r="K529" s="836"/>
      <c r="L529" s="836"/>
      <c r="M529" s="836"/>
      <c r="N529" s="836"/>
      <c r="O529" s="836"/>
      <c r="P529" s="836"/>
      <c r="Q529" s="836"/>
      <c r="R529" s="836"/>
      <c r="S529" s="836"/>
      <c r="T529" s="836"/>
      <c r="U529" s="1899"/>
      <c r="V529" s="836"/>
      <c r="W529" s="836"/>
      <c r="X529" s="836"/>
      <c r="Y529" s="836"/>
      <c r="Z529" s="836"/>
      <c r="AA529" s="836"/>
      <c r="AB529" s="836"/>
      <c r="AC529" s="836"/>
      <c r="AD529" s="836"/>
      <c r="AE529" s="836"/>
      <c r="AF529" s="836"/>
      <c r="AG529" s="836"/>
      <c r="AH529" s="836"/>
      <c r="AI529" s="836"/>
      <c r="AJ529" s="836"/>
    </row>
    <row r="530">
      <c r="A530" s="1308"/>
      <c r="B530" s="836"/>
      <c r="C530" s="836"/>
      <c r="D530" s="836"/>
      <c r="E530" s="836"/>
      <c r="F530" s="836"/>
      <c r="G530" s="836"/>
      <c r="H530" s="836"/>
      <c r="I530" s="836"/>
      <c r="J530" s="836"/>
      <c r="K530" s="836"/>
      <c r="L530" s="836"/>
      <c r="M530" s="836"/>
      <c r="N530" s="836"/>
      <c r="O530" s="836"/>
      <c r="P530" s="836"/>
      <c r="Q530" s="836"/>
      <c r="R530" s="836"/>
      <c r="S530" s="836"/>
      <c r="T530" s="836"/>
      <c r="U530" s="1899"/>
      <c r="V530" s="836"/>
      <c r="W530" s="836"/>
      <c r="X530" s="836"/>
      <c r="Y530" s="836"/>
      <c r="Z530" s="836"/>
      <c r="AA530" s="836"/>
      <c r="AB530" s="836"/>
      <c r="AC530" s="836"/>
      <c r="AD530" s="836"/>
      <c r="AE530" s="836"/>
      <c r="AF530" s="836"/>
      <c r="AG530" s="836"/>
      <c r="AH530" s="836"/>
      <c r="AI530" s="836"/>
      <c r="AJ530" s="836"/>
    </row>
    <row r="531">
      <c r="A531" s="1308"/>
      <c r="B531" s="836"/>
      <c r="C531" s="836"/>
      <c r="D531" s="836"/>
      <c r="E531" s="836"/>
      <c r="F531" s="836"/>
      <c r="G531" s="836"/>
      <c r="H531" s="836"/>
      <c r="I531" s="836"/>
      <c r="J531" s="836"/>
      <c r="K531" s="836"/>
      <c r="L531" s="836"/>
      <c r="M531" s="836"/>
      <c r="N531" s="836"/>
      <c r="O531" s="836"/>
      <c r="P531" s="836"/>
      <c r="Q531" s="836"/>
      <c r="R531" s="836"/>
      <c r="S531" s="836"/>
      <c r="T531" s="836"/>
      <c r="U531" s="1899"/>
      <c r="V531" s="836"/>
      <c r="W531" s="836"/>
      <c r="X531" s="836"/>
      <c r="Y531" s="836"/>
      <c r="Z531" s="836"/>
      <c r="AA531" s="836"/>
      <c r="AB531" s="836"/>
      <c r="AC531" s="836"/>
      <c r="AD531" s="836"/>
      <c r="AE531" s="836"/>
      <c r="AF531" s="836"/>
      <c r="AG531" s="836"/>
      <c r="AH531" s="836"/>
      <c r="AI531" s="836"/>
      <c r="AJ531" s="836"/>
    </row>
    <row r="532">
      <c r="A532" s="1308"/>
      <c r="B532" s="836"/>
      <c r="C532" s="836"/>
      <c r="D532" s="836"/>
      <c r="E532" s="836"/>
      <c r="F532" s="836"/>
      <c r="G532" s="836"/>
      <c r="H532" s="836"/>
      <c r="I532" s="836"/>
      <c r="J532" s="836"/>
      <c r="K532" s="836"/>
      <c r="L532" s="836"/>
      <c r="M532" s="836"/>
      <c r="N532" s="836"/>
      <c r="O532" s="836"/>
      <c r="P532" s="836"/>
      <c r="Q532" s="836"/>
      <c r="R532" s="836"/>
      <c r="S532" s="836"/>
      <c r="T532" s="836"/>
      <c r="U532" s="1899"/>
      <c r="V532" s="836"/>
      <c r="W532" s="836"/>
      <c r="X532" s="836"/>
      <c r="Y532" s="836"/>
      <c r="Z532" s="836"/>
      <c r="AA532" s="836"/>
      <c r="AB532" s="836"/>
      <c r="AC532" s="836"/>
      <c r="AD532" s="836"/>
      <c r="AE532" s="836"/>
      <c r="AF532" s="836"/>
      <c r="AG532" s="836"/>
      <c r="AH532" s="836"/>
      <c r="AI532" s="836"/>
      <c r="AJ532" s="836"/>
    </row>
    <row r="533">
      <c r="A533" s="1308"/>
      <c r="B533" s="836"/>
      <c r="C533" s="836"/>
      <c r="D533" s="836"/>
      <c r="E533" s="836"/>
      <c r="F533" s="836"/>
      <c r="G533" s="836"/>
      <c r="H533" s="836"/>
      <c r="I533" s="836"/>
      <c r="J533" s="836"/>
      <c r="K533" s="836"/>
      <c r="L533" s="836"/>
      <c r="M533" s="836"/>
      <c r="N533" s="836"/>
      <c r="O533" s="836"/>
      <c r="P533" s="836"/>
      <c r="Q533" s="836"/>
      <c r="R533" s="836"/>
      <c r="S533" s="836"/>
      <c r="T533" s="836"/>
      <c r="U533" s="1899"/>
      <c r="V533" s="836"/>
      <c r="W533" s="836"/>
      <c r="X533" s="836"/>
      <c r="Y533" s="836"/>
      <c r="Z533" s="836"/>
      <c r="AA533" s="836"/>
      <c r="AB533" s="836"/>
      <c r="AC533" s="836"/>
      <c r="AD533" s="836"/>
      <c r="AE533" s="836"/>
      <c r="AF533" s="836"/>
      <c r="AG533" s="836"/>
      <c r="AH533" s="836"/>
      <c r="AI533" s="836"/>
      <c r="AJ533" s="836"/>
    </row>
    <row r="534">
      <c r="A534" s="1308"/>
      <c r="B534" s="836"/>
      <c r="C534" s="836"/>
      <c r="D534" s="836"/>
      <c r="E534" s="836"/>
      <c r="F534" s="836"/>
      <c r="G534" s="836"/>
      <c r="H534" s="836"/>
      <c r="I534" s="836"/>
      <c r="J534" s="836"/>
      <c r="K534" s="836"/>
      <c r="L534" s="836"/>
      <c r="M534" s="836"/>
      <c r="N534" s="836"/>
      <c r="O534" s="836"/>
      <c r="P534" s="836"/>
      <c r="Q534" s="836"/>
      <c r="R534" s="836"/>
      <c r="S534" s="836"/>
      <c r="T534" s="836"/>
      <c r="U534" s="1899"/>
      <c r="V534" s="836"/>
      <c r="W534" s="836"/>
      <c r="X534" s="836"/>
      <c r="Y534" s="836"/>
      <c r="Z534" s="836"/>
      <c r="AA534" s="836"/>
      <c r="AB534" s="836"/>
      <c r="AC534" s="836"/>
      <c r="AD534" s="836"/>
      <c r="AE534" s="836"/>
      <c r="AF534" s="836"/>
      <c r="AG534" s="836"/>
      <c r="AH534" s="836"/>
      <c r="AI534" s="836"/>
      <c r="AJ534" s="836"/>
    </row>
    <row r="535">
      <c r="A535" s="1308"/>
      <c r="B535" s="836"/>
      <c r="C535" s="836"/>
      <c r="D535" s="836"/>
      <c r="E535" s="836"/>
      <c r="F535" s="836"/>
      <c r="G535" s="836"/>
      <c r="H535" s="836"/>
      <c r="I535" s="836"/>
      <c r="J535" s="836"/>
      <c r="K535" s="836"/>
      <c r="L535" s="836"/>
      <c r="M535" s="836"/>
      <c r="N535" s="836"/>
      <c r="O535" s="836"/>
      <c r="P535" s="836"/>
      <c r="Q535" s="836"/>
      <c r="R535" s="836"/>
      <c r="S535" s="836"/>
      <c r="T535" s="836"/>
      <c r="U535" s="1899"/>
      <c r="V535" s="836"/>
      <c r="W535" s="836"/>
      <c r="X535" s="836"/>
      <c r="Y535" s="836"/>
      <c r="Z535" s="836"/>
      <c r="AA535" s="836"/>
      <c r="AB535" s="836"/>
      <c r="AC535" s="836"/>
      <c r="AD535" s="836"/>
      <c r="AE535" s="836"/>
      <c r="AF535" s="836"/>
      <c r="AG535" s="836"/>
      <c r="AH535" s="836"/>
      <c r="AI535" s="836"/>
      <c r="AJ535" s="836"/>
    </row>
    <row r="536">
      <c r="A536" s="1308"/>
      <c r="B536" s="836"/>
      <c r="C536" s="836"/>
      <c r="D536" s="836"/>
      <c r="E536" s="836"/>
      <c r="F536" s="836"/>
      <c r="G536" s="836"/>
      <c r="H536" s="836"/>
      <c r="I536" s="836"/>
      <c r="J536" s="836"/>
      <c r="K536" s="836"/>
      <c r="L536" s="836"/>
      <c r="M536" s="836"/>
      <c r="N536" s="836"/>
      <c r="O536" s="836"/>
      <c r="P536" s="836"/>
      <c r="Q536" s="836"/>
      <c r="R536" s="836"/>
      <c r="S536" s="836"/>
      <c r="T536" s="836"/>
      <c r="U536" s="1899"/>
      <c r="V536" s="836"/>
      <c r="W536" s="836"/>
      <c r="X536" s="836"/>
      <c r="Y536" s="836"/>
      <c r="Z536" s="836"/>
      <c r="AA536" s="836"/>
      <c r="AB536" s="836"/>
      <c r="AC536" s="836"/>
      <c r="AD536" s="836"/>
      <c r="AE536" s="836"/>
      <c r="AF536" s="836"/>
      <c r="AG536" s="836"/>
      <c r="AH536" s="836"/>
      <c r="AI536" s="836"/>
      <c r="AJ536" s="836"/>
    </row>
    <row r="537">
      <c r="A537" s="1308"/>
      <c r="B537" s="836"/>
      <c r="C537" s="836"/>
      <c r="D537" s="836"/>
      <c r="E537" s="836"/>
      <c r="F537" s="836"/>
      <c r="G537" s="836"/>
      <c r="H537" s="836"/>
      <c r="I537" s="836"/>
      <c r="J537" s="836"/>
      <c r="K537" s="836"/>
      <c r="L537" s="836"/>
      <c r="M537" s="836"/>
      <c r="N537" s="836"/>
      <c r="O537" s="836"/>
      <c r="P537" s="836"/>
      <c r="Q537" s="836"/>
      <c r="R537" s="836"/>
      <c r="S537" s="836"/>
      <c r="T537" s="836"/>
      <c r="U537" s="1899"/>
      <c r="V537" s="836"/>
      <c r="W537" s="836"/>
      <c r="X537" s="836"/>
      <c r="Y537" s="836"/>
      <c r="Z537" s="836"/>
      <c r="AA537" s="836"/>
      <c r="AB537" s="836"/>
      <c r="AC537" s="836"/>
      <c r="AD537" s="836"/>
      <c r="AE537" s="836"/>
      <c r="AF537" s="836"/>
      <c r="AG537" s="836"/>
      <c r="AH537" s="836"/>
      <c r="AI537" s="836"/>
      <c r="AJ537" s="836"/>
    </row>
    <row r="538">
      <c r="A538" s="1308"/>
      <c r="B538" s="836"/>
      <c r="C538" s="836"/>
      <c r="D538" s="836"/>
      <c r="E538" s="836"/>
      <c r="F538" s="836"/>
      <c r="G538" s="836"/>
      <c r="H538" s="836"/>
      <c r="I538" s="836"/>
      <c r="J538" s="836"/>
      <c r="K538" s="836"/>
      <c r="L538" s="836"/>
      <c r="M538" s="836"/>
      <c r="N538" s="836"/>
      <c r="O538" s="836"/>
      <c r="P538" s="836"/>
      <c r="Q538" s="836"/>
      <c r="R538" s="836"/>
      <c r="S538" s="836"/>
      <c r="T538" s="836"/>
      <c r="U538" s="1899"/>
      <c r="V538" s="836"/>
      <c r="W538" s="836"/>
      <c r="X538" s="836"/>
      <c r="Y538" s="836"/>
      <c r="Z538" s="836"/>
      <c r="AA538" s="836"/>
      <c r="AB538" s="836"/>
      <c r="AC538" s="836"/>
      <c r="AD538" s="836"/>
      <c r="AE538" s="836"/>
      <c r="AF538" s="836"/>
      <c r="AG538" s="836"/>
      <c r="AH538" s="836"/>
      <c r="AI538" s="836"/>
      <c r="AJ538" s="836"/>
    </row>
    <row r="539">
      <c r="A539" s="1308"/>
      <c r="B539" s="836"/>
      <c r="C539" s="836"/>
      <c r="D539" s="836"/>
      <c r="E539" s="836"/>
      <c r="F539" s="836"/>
      <c r="G539" s="836"/>
      <c r="H539" s="836"/>
      <c r="I539" s="836"/>
      <c r="J539" s="836"/>
      <c r="K539" s="836"/>
      <c r="L539" s="836"/>
      <c r="M539" s="836"/>
      <c r="N539" s="836"/>
      <c r="O539" s="836"/>
      <c r="P539" s="836"/>
      <c r="Q539" s="836"/>
      <c r="R539" s="836"/>
      <c r="S539" s="836"/>
      <c r="T539" s="836"/>
      <c r="U539" s="1899"/>
      <c r="V539" s="836"/>
      <c r="W539" s="836"/>
      <c r="X539" s="836"/>
      <c r="Y539" s="836"/>
      <c r="Z539" s="836"/>
      <c r="AA539" s="836"/>
      <c r="AB539" s="836"/>
      <c r="AC539" s="836"/>
      <c r="AD539" s="836"/>
      <c r="AE539" s="836"/>
      <c r="AF539" s="836"/>
      <c r="AG539" s="836"/>
      <c r="AH539" s="836"/>
      <c r="AI539" s="836"/>
      <c r="AJ539" s="836"/>
    </row>
    <row r="540">
      <c r="A540" s="1308"/>
      <c r="B540" s="836"/>
      <c r="C540" s="836"/>
      <c r="D540" s="836"/>
      <c r="E540" s="836"/>
      <c r="F540" s="836"/>
      <c r="G540" s="836"/>
      <c r="H540" s="836"/>
      <c r="I540" s="836"/>
      <c r="J540" s="836"/>
      <c r="K540" s="836"/>
      <c r="L540" s="836"/>
      <c r="M540" s="836"/>
      <c r="N540" s="836"/>
      <c r="O540" s="836"/>
      <c r="P540" s="836"/>
      <c r="Q540" s="836"/>
      <c r="R540" s="836"/>
      <c r="S540" s="836"/>
      <c r="T540" s="836"/>
      <c r="U540" s="1899"/>
      <c r="V540" s="836"/>
      <c r="W540" s="836"/>
      <c r="X540" s="836"/>
      <c r="Y540" s="836"/>
      <c r="Z540" s="836"/>
      <c r="AA540" s="836"/>
      <c r="AB540" s="836"/>
      <c r="AC540" s="836"/>
      <c r="AD540" s="836"/>
      <c r="AE540" s="836"/>
      <c r="AF540" s="836"/>
      <c r="AG540" s="836"/>
      <c r="AH540" s="836"/>
      <c r="AI540" s="836"/>
      <c r="AJ540" s="836"/>
    </row>
    <row r="541">
      <c r="A541" s="1308"/>
      <c r="B541" s="836"/>
      <c r="C541" s="836"/>
      <c r="D541" s="836"/>
      <c r="E541" s="836"/>
      <c r="F541" s="836"/>
      <c r="G541" s="836"/>
      <c r="H541" s="836"/>
      <c r="I541" s="836"/>
      <c r="J541" s="836"/>
      <c r="K541" s="836"/>
      <c r="L541" s="836"/>
      <c r="M541" s="836"/>
      <c r="N541" s="836"/>
      <c r="O541" s="836"/>
      <c r="P541" s="836"/>
      <c r="Q541" s="836"/>
      <c r="R541" s="836"/>
      <c r="S541" s="836"/>
      <c r="T541" s="836"/>
      <c r="U541" s="1899"/>
      <c r="V541" s="836"/>
      <c r="W541" s="836"/>
      <c r="X541" s="836"/>
      <c r="Y541" s="836"/>
      <c r="Z541" s="836"/>
      <c r="AA541" s="836"/>
      <c r="AB541" s="836"/>
      <c r="AC541" s="836"/>
      <c r="AD541" s="836"/>
      <c r="AE541" s="836"/>
      <c r="AF541" s="836"/>
      <c r="AG541" s="836"/>
      <c r="AH541" s="836"/>
      <c r="AI541" s="836"/>
      <c r="AJ541" s="836"/>
    </row>
    <row r="542">
      <c r="A542" s="1308"/>
      <c r="B542" s="836"/>
      <c r="C542" s="836"/>
      <c r="D542" s="836"/>
      <c r="E542" s="836"/>
      <c r="F542" s="836"/>
      <c r="G542" s="836"/>
      <c r="H542" s="836"/>
      <c r="I542" s="836"/>
      <c r="J542" s="836"/>
      <c r="K542" s="836"/>
      <c r="L542" s="836"/>
      <c r="M542" s="836"/>
      <c r="N542" s="836"/>
      <c r="O542" s="836"/>
      <c r="P542" s="836"/>
      <c r="Q542" s="836"/>
      <c r="R542" s="836"/>
      <c r="S542" s="836"/>
      <c r="T542" s="836"/>
      <c r="U542" s="1899"/>
      <c r="V542" s="836"/>
      <c r="W542" s="836"/>
      <c r="X542" s="836"/>
      <c r="Y542" s="836"/>
      <c r="Z542" s="836"/>
      <c r="AA542" s="836"/>
      <c r="AB542" s="836"/>
      <c r="AC542" s="836"/>
      <c r="AD542" s="836"/>
      <c r="AE542" s="836"/>
      <c r="AF542" s="836"/>
      <c r="AG542" s="836"/>
      <c r="AH542" s="836"/>
      <c r="AI542" s="836"/>
      <c r="AJ542" s="836"/>
    </row>
    <row r="543">
      <c r="A543" s="1308"/>
      <c r="B543" s="836"/>
      <c r="C543" s="836"/>
      <c r="D543" s="836"/>
      <c r="E543" s="836"/>
      <c r="F543" s="836"/>
      <c r="G543" s="836"/>
      <c r="H543" s="836"/>
      <c r="I543" s="836"/>
      <c r="J543" s="836"/>
      <c r="K543" s="836"/>
      <c r="L543" s="836"/>
      <c r="M543" s="836"/>
      <c r="N543" s="836"/>
      <c r="O543" s="836"/>
      <c r="P543" s="836"/>
      <c r="Q543" s="836"/>
      <c r="R543" s="836"/>
      <c r="S543" s="836"/>
      <c r="T543" s="836"/>
      <c r="U543" s="1899"/>
      <c r="V543" s="836"/>
      <c r="W543" s="836"/>
      <c r="X543" s="836"/>
      <c r="Y543" s="836"/>
      <c r="Z543" s="836"/>
      <c r="AA543" s="836"/>
      <c r="AB543" s="836"/>
      <c r="AC543" s="836"/>
      <c r="AD543" s="836"/>
      <c r="AE543" s="836"/>
      <c r="AF543" s="836"/>
      <c r="AG543" s="836"/>
      <c r="AH543" s="836"/>
      <c r="AI543" s="836"/>
      <c r="AJ543" s="836"/>
    </row>
    <row r="544">
      <c r="A544" s="1308"/>
      <c r="B544" s="836"/>
      <c r="C544" s="836"/>
      <c r="D544" s="836"/>
      <c r="E544" s="836"/>
      <c r="F544" s="836"/>
      <c r="G544" s="836"/>
      <c r="H544" s="836"/>
      <c r="I544" s="836"/>
      <c r="J544" s="836"/>
      <c r="K544" s="836"/>
      <c r="L544" s="836"/>
      <c r="M544" s="836"/>
      <c r="N544" s="836"/>
      <c r="O544" s="836"/>
      <c r="P544" s="836"/>
      <c r="Q544" s="836"/>
      <c r="R544" s="836"/>
      <c r="S544" s="836"/>
      <c r="T544" s="836"/>
      <c r="U544" s="1899"/>
      <c r="V544" s="836"/>
      <c r="W544" s="836"/>
      <c r="X544" s="836"/>
      <c r="Y544" s="836"/>
      <c r="Z544" s="836"/>
      <c r="AA544" s="836"/>
      <c r="AB544" s="836"/>
      <c r="AC544" s="836"/>
      <c r="AD544" s="836"/>
      <c r="AE544" s="836"/>
      <c r="AF544" s="836"/>
      <c r="AG544" s="836"/>
      <c r="AH544" s="836"/>
      <c r="AI544" s="836"/>
      <c r="AJ544" s="836"/>
    </row>
    <row r="545">
      <c r="A545" s="1308"/>
      <c r="B545" s="836"/>
      <c r="C545" s="836"/>
      <c r="D545" s="836"/>
      <c r="E545" s="836"/>
      <c r="F545" s="836"/>
      <c r="G545" s="836"/>
      <c r="H545" s="836"/>
      <c r="I545" s="836"/>
      <c r="J545" s="836"/>
      <c r="K545" s="836"/>
      <c r="L545" s="836"/>
      <c r="M545" s="836"/>
      <c r="N545" s="836"/>
      <c r="O545" s="836"/>
      <c r="P545" s="836"/>
      <c r="Q545" s="836"/>
      <c r="R545" s="836"/>
      <c r="S545" s="836"/>
      <c r="T545" s="836"/>
      <c r="U545" s="1899"/>
      <c r="V545" s="836"/>
      <c r="W545" s="836"/>
      <c r="X545" s="836"/>
      <c r="Y545" s="836"/>
      <c r="Z545" s="836"/>
      <c r="AA545" s="836"/>
      <c r="AB545" s="836"/>
      <c r="AC545" s="836"/>
      <c r="AD545" s="836"/>
      <c r="AE545" s="836"/>
      <c r="AF545" s="836"/>
      <c r="AG545" s="836"/>
      <c r="AH545" s="836"/>
      <c r="AI545" s="836"/>
      <c r="AJ545" s="836"/>
    </row>
    <row r="546">
      <c r="A546" s="1308"/>
      <c r="B546" s="836"/>
      <c r="C546" s="836"/>
      <c r="D546" s="836"/>
      <c r="E546" s="836"/>
      <c r="F546" s="836"/>
      <c r="G546" s="836"/>
      <c r="H546" s="836"/>
      <c r="I546" s="836"/>
      <c r="J546" s="836"/>
      <c r="K546" s="836"/>
      <c r="L546" s="836"/>
      <c r="M546" s="836"/>
      <c r="N546" s="836"/>
      <c r="O546" s="836"/>
      <c r="P546" s="836"/>
      <c r="Q546" s="836"/>
      <c r="R546" s="836"/>
      <c r="S546" s="836"/>
      <c r="T546" s="836"/>
      <c r="U546" s="1899"/>
      <c r="V546" s="836"/>
      <c r="W546" s="836"/>
      <c r="X546" s="836"/>
      <c r="Y546" s="836"/>
      <c r="Z546" s="836"/>
      <c r="AA546" s="836"/>
      <c r="AB546" s="836"/>
      <c r="AC546" s="836"/>
      <c r="AD546" s="836"/>
      <c r="AE546" s="836"/>
      <c r="AF546" s="836"/>
      <c r="AG546" s="836"/>
      <c r="AH546" s="836"/>
      <c r="AI546" s="836"/>
      <c r="AJ546" s="836"/>
    </row>
    <row r="547">
      <c r="A547" s="1308"/>
      <c r="B547" s="836"/>
      <c r="C547" s="836"/>
      <c r="D547" s="836"/>
      <c r="E547" s="836"/>
      <c r="F547" s="836"/>
      <c r="G547" s="836"/>
      <c r="H547" s="836"/>
      <c r="I547" s="836"/>
      <c r="J547" s="836"/>
      <c r="K547" s="836"/>
      <c r="L547" s="836"/>
      <c r="M547" s="836"/>
      <c r="N547" s="836"/>
      <c r="O547" s="836"/>
      <c r="P547" s="836"/>
      <c r="Q547" s="836"/>
      <c r="R547" s="836"/>
      <c r="S547" s="836"/>
      <c r="T547" s="836"/>
      <c r="U547" s="1899"/>
      <c r="V547" s="836"/>
      <c r="W547" s="836"/>
      <c r="X547" s="836"/>
      <c r="Y547" s="836"/>
      <c r="Z547" s="836"/>
      <c r="AA547" s="836"/>
      <c r="AB547" s="836"/>
      <c r="AC547" s="836"/>
      <c r="AD547" s="836"/>
      <c r="AE547" s="836"/>
      <c r="AF547" s="836"/>
      <c r="AG547" s="836"/>
      <c r="AH547" s="836"/>
      <c r="AI547" s="836"/>
      <c r="AJ547" s="836"/>
    </row>
    <row r="548">
      <c r="A548" s="1308"/>
      <c r="B548" s="836"/>
      <c r="C548" s="836"/>
      <c r="D548" s="836"/>
      <c r="E548" s="836"/>
      <c r="F548" s="836"/>
      <c r="G548" s="836"/>
      <c r="H548" s="836"/>
      <c r="I548" s="836"/>
      <c r="J548" s="836"/>
      <c r="K548" s="836"/>
      <c r="L548" s="836"/>
      <c r="M548" s="836"/>
      <c r="N548" s="836"/>
      <c r="O548" s="836"/>
      <c r="P548" s="836"/>
      <c r="Q548" s="836"/>
      <c r="R548" s="836"/>
      <c r="S548" s="836"/>
      <c r="T548" s="836"/>
      <c r="U548" s="1899"/>
      <c r="V548" s="836"/>
      <c r="W548" s="836"/>
      <c r="X548" s="836"/>
      <c r="Y548" s="836"/>
      <c r="Z548" s="836"/>
      <c r="AA548" s="836"/>
      <c r="AB548" s="836"/>
      <c r="AC548" s="836"/>
      <c r="AD548" s="836"/>
      <c r="AE548" s="836"/>
      <c r="AF548" s="836"/>
      <c r="AG548" s="836"/>
      <c r="AH548" s="836"/>
      <c r="AI548" s="836"/>
      <c r="AJ548" s="836"/>
    </row>
    <row r="549">
      <c r="A549" s="1308"/>
      <c r="B549" s="836"/>
      <c r="C549" s="836"/>
      <c r="D549" s="836"/>
      <c r="E549" s="836"/>
      <c r="F549" s="836"/>
      <c r="G549" s="836"/>
      <c r="H549" s="836"/>
      <c r="I549" s="836"/>
      <c r="J549" s="836"/>
      <c r="K549" s="836"/>
      <c r="L549" s="836"/>
      <c r="M549" s="836"/>
      <c r="N549" s="836"/>
      <c r="O549" s="836"/>
      <c r="P549" s="836"/>
      <c r="Q549" s="836"/>
      <c r="R549" s="836"/>
      <c r="S549" s="836"/>
      <c r="T549" s="836"/>
      <c r="U549" s="1899"/>
      <c r="V549" s="836"/>
      <c r="W549" s="836"/>
      <c r="X549" s="836"/>
      <c r="Y549" s="836"/>
      <c r="Z549" s="836"/>
      <c r="AA549" s="836"/>
      <c r="AB549" s="836"/>
      <c r="AC549" s="836"/>
      <c r="AD549" s="836"/>
      <c r="AE549" s="836"/>
      <c r="AF549" s="836"/>
      <c r="AG549" s="836"/>
      <c r="AH549" s="836"/>
      <c r="AI549" s="836"/>
      <c r="AJ549" s="836"/>
    </row>
    <row r="550">
      <c r="A550" s="1308"/>
      <c r="B550" s="836"/>
      <c r="C550" s="836"/>
      <c r="D550" s="836"/>
      <c r="E550" s="836"/>
      <c r="F550" s="836"/>
      <c r="G550" s="836"/>
      <c r="H550" s="836"/>
      <c r="I550" s="836"/>
      <c r="J550" s="836"/>
      <c r="K550" s="836"/>
      <c r="L550" s="836"/>
      <c r="M550" s="836"/>
      <c r="N550" s="836"/>
      <c r="O550" s="836"/>
      <c r="P550" s="836"/>
      <c r="Q550" s="836"/>
      <c r="R550" s="836"/>
      <c r="S550" s="836"/>
      <c r="T550" s="836"/>
      <c r="U550" s="1899"/>
      <c r="V550" s="836"/>
      <c r="W550" s="836"/>
      <c r="X550" s="836"/>
      <c r="Y550" s="836"/>
      <c r="Z550" s="836"/>
      <c r="AA550" s="836"/>
      <c r="AB550" s="836"/>
      <c r="AC550" s="836"/>
      <c r="AD550" s="836"/>
      <c r="AE550" s="836"/>
      <c r="AF550" s="836"/>
      <c r="AG550" s="836"/>
      <c r="AH550" s="836"/>
      <c r="AI550" s="836"/>
      <c r="AJ550" s="836"/>
    </row>
    <row r="551">
      <c r="A551" s="1308"/>
      <c r="B551" s="836"/>
      <c r="C551" s="836"/>
      <c r="D551" s="836"/>
      <c r="E551" s="836"/>
      <c r="F551" s="836"/>
      <c r="G551" s="836"/>
      <c r="H551" s="836"/>
      <c r="I551" s="836"/>
      <c r="J551" s="836"/>
      <c r="K551" s="836"/>
      <c r="L551" s="836"/>
      <c r="M551" s="836"/>
      <c r="N551" s="836"/>
      <c r="O551" s="836"/>
      <c r="P551" s="836"/>
      <c r="Q551" s="836"/>
      <c r="R551" s="836"/>
      <c r="S551" s="836"/>
      <c r="T551" s="836"/>
      <c r="U551" s="1899"/>
      <c r="V551" s="836"/>
      <c r="W551" s="836"/>
      <c r="X551" s="836"/>
      <c r="Y551" s="836"/>
      <c r="Z551" s="836"/>
      <c r="AA551" s="836"/>
      <c r="AB551" s="836"/>
      <c r="AC551" s="836"/>
      <c r="AD551" s="836"/>
      <c r="AE551" s="836"/>
      <c r="AF551" s="836"/>
      <c r="AG551" s="836"/>
      <c r="AH551" s="836"/>
      <c r="AI551" s="836"/>
      <c r="AJ551" s="836"/>
    </row>
    <row r="552">
      <c r="A552" s="1308"/>
      <c r="B552" s="836"/>
      <c r="C552" s="836"/>
      <c r="D552" s="836"/>
      <c r="E552" s="836"/>
      <c r="F552" s="836"/>
      <c r="G552" s="836"/>
      <c r="H552" s="836"/>
      <c r="I552" s="836"/>
      <c r="J552" s="836"/>
      <c r="K552" s="836"/>
      <c r="L552" s="836"/>
      <c r="M552" s="836"/>
      <c r="N552" s="836"/>
      <c r="O552" s="836"/>
      <c r="P552" s="836"/>
      <c r="Q552" s="836"/>
      <c r="R552" s="836"/>
      <c r="S552" s="836"/>
      <c r="T552" s="836"/>
      <c r="U552" s="1899"/>
      <c r="V552" s="836"/>
      <c r="W552" s="836"/>
      <c r="X552" s="836"/>
      <c r="Y552" s="836"/>
      <c r="Z552" s="836"/>
      <c r="AA552" s="836"/>
      <c r="AB552" s="836"/>
      <c r="AC552" s="836"/>
      <c r="AD552" s="836"/>
      <c r="AE552" s="836"/>
      <c r="AF552" s="836"/>
      <c r="AG552" s="836"/>
      <c r="AH552" s="836"/>
      <c r="AI552" s="836"/>
      <c r="AJ552" s="836"/>
    </row>
    <row r="553">
      <c r="A553" s="1308"/>
      <c r="B553" s="836"/>
      <c r="C553" s="836"/>
      <c r="D553" s="836"/>
      <c r="E553" s="836"/>
      <c r="F553" s="836"/>
      <c r="G553" s="836"/>
      <c r="H553" s="836"/>
      <c r="I553" s="836"/>
      <c r="J553" s="836"/>
      <c r="K553" s="836"/>
      <c r="L553" s="836"/>
      <c r="M553" s="836"/>
      <c r="N553" s="836"/>
      <c r="O553" s="836"/>
      <c r="P553" s="836"/>
      <c r="Q553" s="836"/>
      <c r="R553" s="836"/>
      <c r="S553" s="836"/>
      <c r="T553" s="836"/>
      <c r="U553" s="1899"/>
      <c r="V553" s="836"/>
      <c r="W553" s="836"/>
      <c r="X553" s="836"/>
      <c r="Y553" s="836"/>
      <c r="Z553" s="836"/>
      <c r="AA553" s="836"/>
      <c r="AB553" s="836"/>
      <c r="AC553" s="836"/>
      <c r="AD553" s="836"/>
      <c r="AE553" s="836"/>
      <c r="AF553" s="836"/>
      <c r="AG553" s="836"/>
      <c r="AH553" s="836"/>
      <c r="AI553" s="836"/>
      <c r="AJ553" s="836"/>
    </row>
    <row r="554">
      <c r="A554" s="1308"/>
      <c r="B554" s="836"/>
      <c r="C554" s="836"/>
      <c r="D554" s="836"/>
      <c r="E554" s="836"/>
      <c r="F554" s="836"/>
      <c r="G554" s="836"/>
      <c r="H554" s="836"/>
      <c r="I554" s="836"/>
      <c r="J554" s="836"/>
      <c r="K554" s="836"/>
      <c r="L554" s="836"/>
      <c r="M554" s="836"/>
      <c r="N554" s="836"/>
      <c r="O554" s="836"/>
      <c r="P554" s="836"/>
      <c r="Q554" s="836"/>
      <c r="R554" s="836"/>
      <c r="S554" s="836"/>
      <c r="T554" s="836"/>
      <c r="U554" s="1899"/>
      <c r="V554" s="836"/>
      <c r="W554" s="836"/>
      <c r="X554" s="836"/>
      <c r="Y554" s="836"/>
      <c r="Z554" s="836"/>
      <c r="AA554" s="836"/>
      <c r="AB554" s="836"/>
      <c r="AC554" s="836"/>
      <c r="AD554" s="836"/>
      <c r="AE554" s="836"/>
      <c r="AF554" s="836"/>
      <c r="AG554" s="836"/>
      <c r="AH554" s="836"/>
      <c r="AI554" s="836"/>
      <c r="AJ554" s="836"/>
    </row>
    <row r="555">
      <c r="A555" s="1308"/>
      <c r="B555" s="836"/>
      <c r="C555" s="836"/>
      <c r="D555" s="836"/>
      <c r="E555" s="836"/>
      <c r="F555" s="836"/>
      <c r="G555" s="836"/>
      <c r="H555" s="836"/>
      <c r="I555" s="836"/>
      <c r="J555" s="836"/>
      <c r="K555" s="836"/>
      <c r="L555" s="836"/>
      <c r="M555" s="836"/>
      <c r="N555" s="836"/>
      <c r="O555" s="836"/>
      <c r="P555" s="836"/>
      <c r="Q555" s="836"/>
      <c r="R555" s="836"/>
      <c r="S555" s="836"/>
      <c r="T555" s="836"/>
      <c r="U555" s="1899"/>
      <c r="V555" s="836"/>
      <c r="W555" s="836"/>
      <c r="X555" s="836"/>
      <c r="Y555" s="836"/>
      <c r="Z555" s="836"/>
      <c r="AA555" s="836"/>
      <c r="AB555" s="836"/>
      <c r="AC555" s="836"/>
      <c r="AD555" s="836"/>
      <c r="AE555" s="836"/>
      <c r="AF555" s="836"/>
      <c r="AG555" s="836"/>
      <c r="AH555" s="836"/>
      <c r="AI555" s="836"/>
      <c r="AJ555" s="836"/>
    </row>
    <row r="556">
      <c r="A556" s="1308"/>
      <c r="B556" s="836"/>
      <c r="C556" s="836"/>
      <c r="D556" s="836"/>
      <c r="E556" s="836"/>
      <c r="F556" s="836"/>
      <c r="G556" s="836"/>
      <c r="H556" s="836"/>
      <c r="I556" s="836"/>
      <c r="J556" s="836"/>
      <c r="K556" s="836"/>
      <c r="L556" s="836"/>
      <c r="M556" s="836"/>
      <c r="N556" s="836"/>
      <c r="O556" s="836"/>
      <c r="P556" s="836"/>
      <c r="Q556" s="836"/>
      <c r="R556" s="836"/>
      <c r="S556" s="836"/>
      <c r="T556" s="836"/>
      <c r="U556" s="1899"/>
      <c r="V556" s="836"/>
      <c r="W556" s="836"/>
      <c r="X556" s="836"/>
      <c r="Y556" s="836"/>
      <c r="Z556" s="836"/>
      <c r="AA556" s="836"/>
      <c r="AB556" s="836"/>
      <c r="AC556" s="836"/>
      <c r="AD556" s="836"/>
      <c r="AE556" s="836"/>
      <c r="AF556" s="836"/>
      <c r="AG556" s="836"/>
      <c r="AH556" s="836"/>
      <c r="AI556" s="836"/>
      <c r="AJ556" s="836"/>
    </row>
    <row r="557">
      <c r="A557" s="1308"/>
      <c r="B557" s="836"/>
      <c r="C557" s="836"/>
      <c r="D557" s="836"/>
      <c r="E557" s="836"/>
      <c r="F557" s="836"/>
      <c r="G557" s="836"/>
      <c r="H557" s="836"/>
      <c r="I557" s="836"/>
      <c r="J557" s="836"/>
      <c r="K557" s="836"/>
      <c r="L557" s="836"/>
      <c r="M557" s="836"/>
      <c r="N557" s="836"/>
      <c r="O557" s="836"/>
      <c r="P557" s="836"/>
      <c r="Q557" s="836"/>
      <c r="R557" s="836"/>
      <c r="S557" s="836"/>
      <c r="T557" s="836"/>
      <c r="U557" s="1899"/>
      <c r="V557" s="836"/>
      <c r="W557" s="836"/>
      <c r="X557" s="836"/>
      <c r="Y557" s="836"/>
      <c r="Z557" s="836"/>
      <c r="AA557" s="836"/>
      <c r="AB557" s="836"/>
      <c r="AC557" s="836"/>
      <c r="AD557" s="836"/>
      <c r="AE557" s="836"/>
      <c r="AF557" s="836"/>
      <c r="AG557" s="836"/>
      <c r="AH557" s="836"/>
      <c r="AI557" s="836"/>
      <c r="AJ557" s="836"/>
    </row>
    <row r="558">
      <c r="A558" s="1308"/>
      <c r="B558" s="836"/>
      <c r="C558" s="836"/>
      <c r="D558" s="836"/>
      <c r="E558" s="836"/>
      <c r="F558" s="836"/>
      <c r="G558" s="836"/>
      <c r="H558" s="836"/>
      <c r="I558" s="836"/>
      <c r="J558" s="836"/>
      <c r="K558" s="836"/>
      <c r="L558" s="836"/>
      <c r="M558" s="836"/>
      <c r="N558" s="836"/>
      <c r="O558" s="836"/>
      <c r="P558" s="836"/>
      <c r="Q558" s="836"/>
      <c r="R558" s="836"/>
      <c r="S558" s="836"/>
      <c r="T558" s="836"/>
      <c r="U558" s="1899"/>
      <c r="V558" s="836"/>
      <c r="W558" s="836"/>
      <c r="X558" s="836"/>
      <c r="Y558" s="836"/>
      <c r="Z558" s="836"/>
      <c r="AA558" s="836"/>
      <c r="AB558" s="836"/>
      <c r="AC558" s="836"/>
      <c r="AD558" s="836"/>
      <c r="AE558" s="836"/>
      <c r="AF558" s="836"/>
      <c r="AG558" s="836"/>
      <c r="AH558" s="836"/>
      <c r="AI558" s="836"/>
      <c r="AJ558" s="836"/>
    </row>
    <row r="559">
      <c r="A559" s="1308"/>
      <c r="B559" s="836"/>
      <c r="C559" s="836"/>
      <c r="D559" s="836"/>
      <c r="E559" s="836"/>
      <c r="F559" s="836"/>
      <c r="G559" s="836"/>
      <c r="H559" s="836"/>
      <c r="I559" s="836"/>
      <c r="J559" s="836"/>
      <c r="K559" s="836"/>
      <c r="L559" s="836"/>
      <c r="M559" s="836"/>
      <c r="N559" s="836"/>
      <c r="O559" s="836"/>
      <c r="P559" s="836"/>
      <c r="Q559" s="836"/>
      <c r="R559" s="836"/>
      <c r="S559" s="836"/>
      <c r="T559" s="836"/>
      <c r="U559" s="1899"/>
      <c r="V559" s="836"/>
      <c r="W559" s="836"/>
      <c r="X559" s="836"/>
      <c r="Y559" s="836"/>
      <c r="Z559" s="836"/>
      <c r="AA559" s="836"/>
      <c r="AB559" s="836"/>
      <c r="AC559" s="836"/>
      <c r="AD559" s="836"/>
      <c r="AE559" s="836"/>
      <c r="AF559" s="836"/>
      <c r="AG559" s="836"/>
      <c r="AH559" s="836"/>
      <c r="AI559" s="836"/>
      <c r="AJ559" s="836"/>
    </row>
    <row r="560">
      <c r="A560" s="1308"/>
      <c r="B560" s="836"/>
      <c r="C560" s="836"/>
      <c r="D560" s="836"/>
      <c r="E560" s="836"/>
      <c r="F560" s="836"/>
      <c r="G560" s="836"/>
      <c r="H560" s="836"/>
      <c r="I560" s="836"/>
      <c r="J560" s="836"/>
      <c r="K560" s="836"/>
      <c r="L560" s="836"/>
      <c r="M560" s="836"/>
      <c r="N560" s="836"/>
      <c r="O560" s="836"/>
      <c r="P560" s="836"/>
      <c r="Q560" s="836"/>
      <c r="R560" s="836"/>
      <c r="S560" s="836"/>
      <c r="T560" s="836"/>
      <c r="U560" s="1899"/>
      <c r="V560" s="836"/>
      <c r="W560" s="836"/>
      <c r="X560" s="836"/>
      <c r="Y560" s="836"/>
      <c r="Z560" s="836"/>
      <c r="AA560" s="836"/>
      <c r="AB560" s="836"/>
      <c r="AC560" s="836"/>
      <c r="AD560" s="836"/>
      <c r="AE560" s="836"/>
      <c r="AF560" s="836"/>
      <c r="AG560" s="836"/>
      <c r="AH560" s="836"/>
      <c r="AI560" s="836"/>
      <c r="AJ560" s="836"/>
    </row>
    <row r="561">
      <c r="A561" s="1308"/>
      <c r="B561" s="836"/>
      <c r="C561" s="836"/>
      <c r="D561" s="836"/>
      <c r="E561" s="836"/>
      <c r="F561" s="836"/>
      <c r="G561" s="836"/>
      <c r="H561" s="836"/>
      <c r="I561" s="836"/>
      <c r="J561" s="836"/>
      <c r="K561" s="836"/>
      <c r="L561" s="836"/>
      <c r="M561" s="836"/>
      <c r="N561" s="836"/>
      <c r="O561" s="836"/>
      <c r="P561" s="836"/>
      <c r="Q561" s="836"/>
      <c r="R561" s="836"/>
      <c r="S561" s="836"/>
      <c r="T561" s="836"/>
      <c r="U561" s="1899"/>
      <c r="V561" s="836"/>
      <c r="W561" s="836"/>
      <c r="X561" s="836"/>
      <c r="Y561" s="836"/>
      <c r="Z561" s="836"/>
      <c r="AA561" s="836"/>
      <c r="AB561" s="836"/>
      <c r="AC561" s="836"/>
      <c r="AD561" s="836"/>
      <c r="AE561" s="836"/>
      <c r="AF561" s="836"/>
      <c r="AG561" s="836"/>
      <c r="AH561" s="836"/>
      <c r="AI561" s="836"/>
      <c r="AJ561" s="836"/>
    </row>
    <row r="562">
      <c r="A562" s="1308"/>
      <c r="B562" s="836"/>
      <c r="C562" s="836"/>
      <c r="D562" s="836"/>
      <c r="E562" s="836"/>
      <c r="F562" s="836"/>
      <c r="G562" s="836"/>
      <c r="H562" s="836"/>
      <c r="I562" s="836"/>
      <c r="J562" s="836"/>
      <c r="K562" s="836"/>
      <c r="L562" s="836"/>
      <c r="M562" s="836"/>
      <c r="N562" s="836"/>
      <c r="O562" s="836"/>
      <c r="P562" s="836"/>
      <c r="Q562" s="836"/>
      <c r="R562" s="836"/>
      <c r="S562" s="836"/>
      <c r="T562" s="836"/>
      <c r="U562" s="1899"/>
      <c r="V562" s="836"/>
      <c r="W562" s="836"/>
      <c r="X562" s="836"/>
      <c r="Y562" s="836"/>
      <c r="Z562" s="836"/>
      <c r="AA562" s="836"/>
      <c r="AB562" s="836"/>
      <c r="AC562" s="836"/>
      <c r="AD562" s="836"/>
      <c r="AE562" s="836"/>
      <c r="AF562" s="836"/>
      <c r="AG562" s="836"/>
      <c r="AH562" s="836"/>
      <c r="AI562" s="836"/>
      <c r="AJ562" s="836"/>
    </row>
    <row r="563">
      <c r="A563" s="1308"/>
      <c r="B563" s="836"/>
      <c r="C563" s="836"/>
      <c r="D563" s="836"/>
      <c r="E563" s="836"/>
      <c r="F563" s="836"/>
      <c r="G563" s="836"/>
      <c r="H563" s="836"/>
      <c r="I563" s="836"/>
      <c r="J563" s="836"/>
      <c r="K563" s="836"/>
      <c r="L563" s="836"/>
      <c r="M563" s="836"/>
      <c r="N563" s="836"/>
      <c r="O563" s="836"/>
      <c r="P563" s="836"/>
      <c r="Q563" s="836"/>
      <c r="R563" s="836"/>
      <c r="S563" s="836"/>
      <c r="T563" s="836"/>
      <c r="U563" s="1899"/>
      <c r="V563" s="836"/>
      <c r="W563" s="836"/>
      <c r="X563" s="836"/>
      <c r="Y563" s="836"/>
      <c r="Z563" s="836"/>
      <c r="AA563" s="836"/>
      <c r="AB563" s="836"/>
      <c r="AC563" s="836"/>
      <c r="AD563" s="836"/>
      <c r="AE563" s="836"/>
      <c r="AF563" s="836"/>
      <c r="AG563" s="836"/>
      <c r="AH563" s="836"/>
      <c r="AI563" s="836"/>
      <c r="AJ563" s="836"/>
    </row>
    <row r="564">
      <c r="A564" s="1308"/>
      <c r="B564" s="836"/>
      <c r="C564" s="836"/>
      <c r="D564" s="836"/>
      <c r="E564" s="836"/>
      <c r="F564" s="836"/>
      <c r="G564" s="836"/>
      <c r="H564" s="836"/>
      <c r="I564" s="836"/>
      <c r="J564" s="836"/>
      <c r="K564" s="836"/>
      <c r="L564" s="836"/>
      <c r="M564" s="836"/>
      <c r="N564" s="836"/>
      <c r="O564" s="836"/>
      <c r="P564" s="836"/>
      <c r="Q564" s="836"/>
      <c r="R564" s="836"/>
      <c r="S564" s="836"/>
      <c r="T564" s="836"/>
      <c r="U564" s="1899"/>
      <c r="V564" s="836"/>
      <c r="W564" s="836"/>
      <c r="X564" s="836"/>
      <c r="Y564" s="836"/>
      <c r="Z564" s="836"/>
      <c r="AA564" s="836"/>
      <c r="AB564" s="836"/>
      <c r="AC564" s="836"/>
      <c r="AD564" s="836"/>
      <c r="AE564" s="836"/>
      <c r="AF564" s="836"/>
      <c r="AG564" s="836"/>
      <c r="AH564" s="836"/>
      <c r="AI564" s="836"/>
      <c r="AJ564" s="836"/>
    </row>
    <row r="565">
      <c r="A565" s="1308"/>
      <c r="B565" s="836"/>
      <c r="C565" s="836"/>
      <c r="D565" s="836"/>
      <c r="E565" s="836"/>
      <c r="F565" s="836"/>
      <c r="G565" s="836"/>
      <c r="H565" s="836"/>
      <c r="I565" s="836"/>
      <c r="J565" s="836"/>
      <c r="K565" s="836"/>
      <c r="L565" s="836"/>
      <c r="M565" s="836"/>
      <c r="N565" s="836"/>
      <c r="O565" s="836"/>
      <c r="P565" s="836"/>
      <c r="Q565" s="836"/>
      <c r="R565" s="836"/>
      <c r="S565" s="836"/>
      <c r="T565" s="836"/>
      <c r="U565" s="1899"/>
      <c r="V565" s="836"/>
      <c r="W565" s="836"/>
      <c r="X565" s="836"/>
      <c r="Y565" s="836"/>
      <c r="Z565" s="836"/>
      <c r="AA565" s="836"/>
      <c r="AB565" s="836"/>
      <c r="AC565" s="836"/>
      <c r="AD565" s="836"/>
      <c r="AE565" s="836"/>
      <c r="AF565" s="836"/>
      <c r="AG565" s="836"/>
      <c r="AH565" s="836"/>
      <c r="AI565" s="836"/>
      <c r="AJ565" s="836"/>
    </row>
    <row r="566">
      <c r="A566" s="1308"/>
      <c r="B566" s="836"/>
      <c r="C566" s="836"/>
      <c r="D566" s="836"/>
      <c r="E566" s="836"/>
      <c r="F566" s="836"/>
      <c r="G566" s="836"/>
      <c r="H566" s="836"/>
      <c r="I566" s="836"/>
      <c r="J566" s="836"/>
      <c r="K566" s="836"/>
      <c r="L566" s="836"/>
      <c r="M566" s="836"/>
      <c r="N566" s="836"/>
      <c r="O566" s="836"/>
      <c r="P566" s="836"/>
      <c r="Q566" s="836"/>
      <c r="R566" s="836"/>
      <c r="S566" s="836"/>
      <c r="T566" s="836"/>
      <c r="U566" s="1899"/>
      <c r="V566" s="836"/>
      <c r="W566" s="836"/>
      <c r="X566" s="836"/>
      <c r="Y566" s="836"/>
      <c r="Z566" s="836"/>
      <c r="AA566" s="836"/>
      <c r="AB566" s="836"/>
      <c r="AC566" s="836"/>
      <c r="AD566" s="836"/>
      <c r="AE566" s="836"/>
      <c r="AF566" s="836"/>
      <c r="AG566" s="836"/>
      <c r="AH566" s="836"/>
      <c r="AI566" s="836"/>
      <c r="AJ566" s="836"/>
    </row>
    <row r="567">
      <c r="A567" s="1308"/>
      <c r="B567" s="836"/>
      <c r="C567" s="836"/>
      <c r="D567" s="836"/>
      <c r="E567" s="836"/>
      <c r="F567" s="836"/>
      <c r="G567" s="836"/>
      <c r="H567" s="836"/>
      <c r="I567" s="836"/>
      <c r="J567" s="836"/>
      <c r="K567" s="836"/>
      <c r="L567" s="836"/>
      <c r="M567" s="836"/>
      <c r="N567" s="836"/>
      <c r="O567" s="836"/>
      <c r="P567" s="836"/>
      <c r="Q567" s="836"/>
      <c r="R567" s="836"/>
      <c r="S567" s="836"/>
      <c r="T567" s="836"/>
      <c r="U567" s="1899"/>
      <c r="V567" s="836"/>
      <c r="W567" s="836"/>
      <c r="X567" s="836"/>
      <c r="Y567" s="836"/>
      <c r="Z567" s="836"/>
      <c r="AA567" s="836"/>
      <c r="AB567" s="836"/>
      <c r="AC567" s="836"/>
      <c r="AD567" s="836"/>
      <c r="AE567" s="836"/>
      <c r="AF567" s="836"/>
      <c r="AG567" s="836"/>
      <c r="AH567" s="836"/>
      <c r="AI567" s="836"/>
      <c r="AJ567" s="836"/>
    </row>
    <row r="568">
      <c r="A568" s="1308"/>
      <c r="B568" s="836"/>
      <c r="C568" s="836"/>
      <c r="D568" s="836"/>
      <c r="E568" s="836"/>
      <c r="F568" s="836"/>
      <c r="G568" s="836"/>
      <c r="H568" s="836"/>
      <c r="I568" s="836"/>
      <c r="J568" s="836"/>
      <c r="K568" s="836"/>
      <c r="L568" s="836"/>
      <c r="M568" s="836"/>
      <c r="N568" s="836"/>
      <c r="O568" s="836"/>
      <c r="P568" s="836"/>
      <c r="Q568" s="836"/>
      <c r="R568" s="836"/>
      <c r="S568" s="836"/>
      <c r="T568" s="836"/>
      <c r="U568" s="1899"/>
      <c r="V568" s="836"/>
      <c r="W568" s="836"/>
      <c r="X568" s="836"/>
      <c r="Y568" s="836"/>
      <c r="Z568" s="836"/>
      <c r="AA568" s="836"/>
      <c r="AB568" s="836"/>
      <c r="AC568" s="836"/>
      <c r="AD568" s="836"/>
      <c r="AE568" s="836"/>
      <c r="AF568" s="836"/>
      <c r="AG568" s="836"/>
      <c r="AH568" s="836"/>
      <c r="AI568" s="836"/>
      <c r="AJ568" s="836"/>
    </row>
    <row r="569">
      <c r="A569" s="1308"/>
      <c r="B569" s="836"/>
      <c r="C569" s="836"/>
      <c r="D569" s="836"/>
      <c r="E569" s="836"/>
      <c r="F569" s="836"/>
      <c r="G569" s="836"/>
      <c r="H569" s="836"/>
      <c r="I569" s="836"/>
      <c r="J569" s="836"/>
      <c r="K569" s="836"/>
      <c r="L569" s="836"/>
      <c r="M569" s="836"/>
      <c r="N569" s="836"/>
      <c r="O569" s="836"/>
      <c r="P569" s="836"/>
      <c r="Q569" s="836"/>
      <c r="R569" s="836"/>
      <c r="S569" s="836"/>
      <c r="T569" s="836"/>
      <c r="U569" s="1899"/>
      <c r="V569" s="836"/>
      <c r="W569" s="836"/>
      <c r="X569" s="836"/>
      <c r="Y569" s="836"/>
      <c r="Z569" s="836"/>
      <c r="AA569" s="836"/>
      <c r="AB569" s="836"/>
      <c r="AC569" s="836"/>
      <c r="AD569" s="836"/>
      <c r="AE569" s="836"/>
      <c r="AF569" s="836"/>
      <c r="AG569" s="836"/>
      <c r="AH569" s="836"/>
      <c r="AI569" s="836"/>
      <c r="AJ569" s="836"/>
    </row>
    <row r="570">
      <c r="A570" s="1308"/>
      <c r="B570" s="836"/>
      <c r="C570" s="836"/>
      <c r="D570" s="836"/>
      <c r="E570" s="836"/>
      <c r="F570" s="836"/>
      <c r="G570" s="836"/>
      <c r="H570" s="836"/>
      <c r="I570" s="836"/>
      <c r="J570" s="836"/>
      <c r="K570" s="836"/>
      <c r="L570" s="836"/>
      <c r="M570" s="836"/>
      <c r="N570" s="836"/>
      <c r="O570" s="836"/>
      <c r="P570" s="836"/>
      <c r="Q570" s="836"/>
      <c r="R570" s="836"/>
      <c r="S570" s="836"/>
      <c r="T570" s="836"/>
      <c r="U570" s="1899"/>
      <c r="V570" s="836"/>
      <c r="W570" s="836"/>
      <c r="X570" s="836"/>
      <c r="Y570" s="836"/>
      <c r="Z570" s="836"/>
      <c r="AA570" s="836"/>
      <c r="AB570" s="836"/>
      <c r="AC570" s="836"/>
      <c r="AD570" s="836"/>
      <c r="AE570" s="836"/>
      <c r="AF570" s="836"/>
      <c r="AG570" s="836"/>
      <c r="AH570" s="836"/>
      <c r="AI570" s="836"/>
      <c r="AJ570" s="836"/>
    </row>
    <row r="571">
      <c r="A571" s="1308"/>
      <c r="B571" s="836"/>
      <c r="C571" s="836"/>
      <c r="D571" s="836"/>
      <c r="E571" s="836"/>
      <c r="F571" s="836"/>
      <c r="G571" s="836"/>
      <c r="H571" s="836"/>
      <c r="I571" s="836"/>
      <c r="J571" s="836"/>
      <c r="K571" s="836"/>
      <c r="L571" s="836"/>
      <c r="M571" s="836"/>
      <c r="N571" s="836"/>
      <c r="O571" s="836"/>
      <c r="P571" s="836"/>
      <c r="Q571" s="836"/>
      <c r="R571" s="836"/>
      <c r="S571" s="836"/>
      <c r="T571" s="836"/>
      <c r="U571" s="1899"/>
      <c r="V571" s="836"/>
      <c r="W571" s="836"/>
      <c r="X571" s="836"/>
      <c r="Y571" s="836"/>
      <c r="Z571" s="836"/>
      <c r="AA571" s="836"/>
      <c r="AB571" s="836"/>
      <c r="AC571" s="836"/>
      <c r="AD571" s="836"/>
      <c r="AE571" s="836"/>
      <c r="AF571" s="836"/>
      <c r="AG571" s="836"/>
      <c r="AH571" s="836"/>
      <c r="AI571" s="836"/>
      <c r="AJ571" s="836"/>
    </row>
    <row r="572">
      <c r="A572" s="1308"/>
      <c r="B572" s="836"/>
      <c r="C572" s="836"/>
      <c r="D572" s="836"/>
      <c r="E572" s="836"/>
      <c r="F572" s="836"/>
      <c r="G572" s="836"/>
      <c r="H572" s="836"/>
      <c r="I572" s="836"/>
      <c r="J572" s="836"/>
      <c r="K572" s="836"/>
      <c r="L572" s="836"/>
      <c r="M572" s="836"/>
      <c r="N572" s="836"/>
      <c r="O572" s="836"/>
      <c r="P572" s="836"/>
      <c r="Q572" s="836"/>
      <c r="R572" s="836"/>
      <c r="S572" s="836"/>
      <c r="T572" s="836"/>
      <c r="U572" s="1899"/>
      <c r="V572" s="836"/>
      <c r="W572" s="836"/>
      <c r="X572" s="836"/>
      <c r="Y572" s="836"/>
      <c r="Z572" s="836"/>
      <c r="AA572" s="836"/>
      <c r="AB572" s="836"/>
      <c r="AC572" s="836"/>
      <c r="AD572" s="836"/>
      <c r="AE572" s="836"/>
      <c r="AF572" s="836"/>
      <c r="AG572" s="836"/>
      <c r="AH572" s="836"/>
      <c r="AI572" s="836"/>
      <c r="AJ572" s="836"/>
    </row>
    <row r="573">
      <c r="A573" s="1308"/>
      <c r="B573" s="836"/>
      <c r="C573" s="836"/>
      <c r="D573" s="836"/>
      <c r="E573" s="836"/>
      <c r="F573" s="836"/>
      <c r="G573" s="836"/>
      <c r="H573" s="836"/>
      <c r="I573" s="836"/>
      <c r="J573" s="836"/>
      <c r="K573" s="836"/>
      <c r="L573" s="836"/>
      <c r="M573" s="836"/>
      <c r="N573" s="836"/>
      <c r="O573" s="836"/>
      <c r="P573" s="836"/>
      <c r="Q573" s="836"/>
      <c r="R573" s="836"/>
      <c r="S573" s="836"/>
      <c r="T573" s="836"/>
      <c r="U573" s="1899"/>
      <c r="V573" s="836"/>
      <c r="W573" s="836"/>
      <c r="X573" s="836"/>
      <c r="Y573" s="836"/>
      <c r="Z573" s="836"/>
      <c r="AA573" s="836"/>
      <c r="AB573" s="836"/>
      <c r="AC573" s="836"/>
      <c r="AD573" s="836"/>
      <c r="AE573" s="836"/>
      <c r="AF573" s="836"/>
      <c r="AG573" s="836"/>
      <c r="AH573" s="836"/>
      <c r="AI573" s="836"/>
      <c r="AJ573" s="836"/>
    </row>
    <row r="574">
      <c r="A574" s="1308"/>
      <c r="B574" s="836"/>
      <c r="C574" s="836"/>
      <c r="D574" s="836"/>
      <c r="E574" s="836"/>
      <c r="F574" s="836"/>
      <c r="G574" s="836"/>
      <c r="H574" s="836"/>
      <c r="I574" s="836"/>
      <c r="J574" s="836"/>
      <c r="K574" s="836"/>
      <c r="L574" s="836"/>
      <c r="M574" s="836"/>
      <c r="N574" s="836"/>
      <c r="O574" s="836"/>
      <c r="P574" s="836"/>
      <c r="Q574" s="836"/>
      <c r="R574" s="836"/>
      <c r="S574" s="836"/>
      <c r="T574" s="836"/>
      <c r="U574" s="1899"/>
      <c r="V574" s="836"/>
      <c r="W574" s="836"/>
      <c r="X574" s="836"/>
      <c r="Y574" s="836"/>
      <c r="Z574" s="836"/>
      <c r="AA574" s="836"/>
      <c r="AB574" s="836"/>
      <c r="AC574" s="836"/>
      <c r="AD574" s="836"/>
      <c r="AE574" s="836"/>
      <c r="AF574" s="836"/>
      <c r="AG574" s="836"/>
      <c r="AH574" s="836"/>
      <c r="AI574" s="836"/>
      <c r="AJ574" s="836"/>
    </row>
    <row r="575">
      <c r="A575" s="1308"/>
      <c r="B575" s="836"/>
      <c r="C575" s="836"/>
      <c r="D575" s="836"/>
      <c r="E575" s="836"/>
      <c r="F575" s="836"/>
      <c r="G575" s="836"/>
      <c r="H575" s="836"/>
      <c r="I575" s="836"/>
      <c r="J575" s="836"/>
      <c r="K575" s="836"/>
      <c r="L575" s="836"/>
      <c r="M575" s="836"/>
      <c r="N575" s="836"/>
      <c r="O575" s="836"/>
      <c r="P575" s="836"/>
      <c r="Q575" s="836"/>
      <c r="R575" s="836"/>
      <c r="S575" s="836"/>
      <c r="T575" s="836"/>
      <c r="U575" s="1899"/>
      <c r="V575" s="836"/>
      <c r="W575" s="836"/>
      <c r="X575" s="836"/>
      <c r="Y575" s="836"/>
      <c r="Z575" s="836"/>
      <c r="AA575" s="836"/>
      <c r="AB575" s="836"/>
      <c r="AC575" s="836"/>
      <c r="AD575" s="836"/>
      <c r="AE575" s="836"/>
      <c r="AF575" s="836"/>
      <c r="AG575" s="836"/>
      <c r="AH575" s="836"/>
      <c r="AI575" s="836"/>
      <c r="AJ575" s="836"/>
    </row>
    <row r="576">
      <c r="A576" s="1308"/>
      <c r="B576" s="836"/>
      <c r="C576" s="836"/>
      <c r="D576" s="836"/>
      <c r="E576" s="836"/>
      <c r="F576" s="836"/>
      <c r="G576" s="836"/>
      <c r="H576" s="836"/>
      <c r="I576" s="836"/>
      <c r="J576" s="836"/>
      <c r="K576" s="836"/>
      <c r="L576" s="836"/>
      <c r="M576" s="836"/>
      <c r="N576" s="836"/>
      <c r="O576" s="836"/>
      <c r="P576" s="836"/>
      <c r="Q576" s="836"/>
      <c r="R576" s="836"/>
      <c r="S576" s="836"/>
      <c r="T576" s="836"/>
      <c r="U576" s="1899"/>
      <c r="V576" s="836"/>
      <c r="W576" s="836"/>
      <c r="X576" s="836"/>
      <c r="Y576" s="836"/>
      <c r="Z576" s="836"/>
      <c r="AA576" s="836"/>
      <c r="AB576" s="836"/>
      <c r="AC576" s="836"/>
      <c r="AD576" s="836"/>
      <c r="AE576" s="836"/>
      <c r="AF576" s="836"/>
      <c r="AG576" s="836"/>
      <c r="AH576" s="836"/>
      <c r="AI576" s="836"/>
      <c r="AJ576" s="836"/>
    </row>
    <row r="577">
      <c r="A577" s="1308"/>
      <c r="B577" s="836"/>
      <c r="C577" s="836"/>
      <c r="D577" s="836"/>
      <c r="E577" s="836"/>
      <c r="F577" s="836"/>
      <c r="G577" s="836"/>
      <c r="H577" s="836"/>
      <c r="I577" s="836"/>
      <c r="J577" s="836"/>
      <c r="K577" s="836"/>
      <c r="L577" s="836"/>
      <c r="M577" s="836"/>
      <c r="N577" s="836"/>
      <c r="O577" s="836"/>
      <c r="P577" s="836"/>
      <c r="Q577" s="836"/>
      <c r="R577" s="836"/>
      <c r="S577" s="836"/>
      <c r="T577" s="836"/>
      <c r="U577" s="1899"/>
      <c r="V577" s="836"/>
      <c r="W577" s="836"/>
      <c r="X577" s="836"/>
      <c r="Y577" s="836"/>
      <c r="Z577" s="836"/>
      <c r="AA577" s="836"/>
      <c r="AB577" s="836"/>
      <c r="AC577" s="836"/>
      <c r="AD577" s="836"/>
      <c r="AE577" s="836"/>
      <c r="AF577" s="836"/>
      <c r="AG577" s="836"/>
      <c r="AH577" s="836"/>
      <c r="AI577" s="836"/>
      <c r="AJ577" s="836"/>
    </row>
    <row r="578">
      <c r="A578" s="1308"/>
      <c r="B578" s="836"/>
      <c r="C578" s="836"/>
      <c r="D578" s="836"/>
      <c r="E578" s="836"/>
      <c r="F578" s="836"/>
      <c r="G578" s="836"/>
      <c r="H578" s="836"/>
      <c r="I578" s="836"/>
      <c r="J578" s="836"/>
      <c r="K578" s="836"/>
      <c r="L578" s="836"/>
      <c r="M578" s="836"/>
      <c r="N578" s="836"/>
      <c r="O578" s="836"/>
      <c r="P578" s="836"/>
      <c r="Q578" s="836"/>
      <c r="R578" s="836"/>
      <c r="S578" s="836"/>
      <c r="T578" s="836"/>
      <c r="U578" s="1899"/>
      <c r="V578" s="836"/>
      <c r="W578" s="836"/>
      <c r="X578" s="836"/>
      <c r="Y578" s="836"/>
      <c r="Z578" s="836"/>
      <c r="AA578" s="836"/>
      <c r="AB578" s="836"/>
      <c r="AC578" s="836"/>
      <c r="AD578" s="836"/>
      <c r="AE578" s="836"/>
      <c r="AF578" s="836"/>
      <c r="AG578" s="836"/>
      <c r="AH578" s="836"/>
      <c r="AI578" s="836"/>
      <c r="AJ578" s="836"/>
    </row>
    <row r="579">
      <c r="A579" s="1308"/>
      <c r="B579" s="836"/>
      <c r="C579" s="836"/>
      <c r="D579" s="836"/>
      <c r="E579" s="836"/>
      <c r="F579" s="836"/>
      <c r="G579" s="836"/>
      <c r="H579" s="836"/>
      <c r="I579" s="836"/>
      <c r="J579" s="836"/>
      <c r="K579" s="836"/>
      <c r="L579" s="836"/>
      <c r="M579" s="836"/>
      <c r="N579" s="836"/>
      <c r="O579" s="836"/>
      <c r="P579" s="836"/>
      <c r="Q579" s="836"/>
      <c r="R579" s="836"/>
      <c r="S579" s="836"/>
      <c r="T579" s="836"/>
      <c r="U579" s="1899"/>
      <c r="V579" s="836"/>
      <c r="W579" s="836"/>
      <c r="X579" s="836"/>
      <c r="Y579" s="836"/>
      <c r="Z579" s="836"/>
      <c r="AA579" s="836"/>
      <c r="AB579" s="836"/>
      <c r="AC579" s="836"/>
      <c r="AD579" s="836"/>
      <c r="AE579" s="836"/>
      <c r="AF579" s="836"/>
      <c r="AG579" s="836"/>
      <c r="AH579" s="836"/>
      <c r="AI579" s="836"/>
      <c r="AJ579" s="836"/>
    </row>
    <row r="580">
      <c r="A580" s="1308"/>
      <c r="B580" s="836"/>
      <c r="C580" s="836"/>
      <c r="D580" s="836"/>
      <c r="E580" s="836"/>
      <c r="F580" s="836"/>
      <c r="G580" s="836"/>
      <c r="H580" s="836"/>
      <c r="I580" s="836"/>
      <c r="J580" s="836"/>
      <c r="K580" s="836"/>
      <c r="L580" s="836"/>
      <c r="M580" s="836"/>
      <c r="N580" s="836"/>
      <c r="O580" s="836"/>
      <c r="P580" s="836"/>
      <c r="Q580" s="836"/>
      <c r="R580" s="836"/>
      <c r="S580" s="836"/>
      <c r="T580" s="836"/>
      <c r="U580" s="1899"/>
      <c r="V580" s="836"/>
      <c r="W580" s="836"/>
      <c r="X580" s="836"/>
      <c r="Y580" s="836"/>
      <c r="Z580" s="836"/>
      <c r="AA580" s="836"/>
      <c r="AB580" s="836"/>
      <c r="AC580" s="836"/>
      <c r="AD580" s="836"/>
      <c r="AE580" s="836"/>
      <c r="AF580" s="836"/>
      <c r="AG580" s="836"/>
      <c r="AH580" s="836"/>
      <c r="AI580" s="836"/>
      <c r="AJ580" s="836"/>
    </row>
    <row r="581">
      <c r="A581" s="1308"/>
      <c r="B581" s="836"/>
      <c r="C581" s="836"/>
      <c r="D581" s="836"/>
      <c r="E581" s="836"/>
      <c r="F581" s="836"/>
      <c r="G581" s="836"/>
      <c r="H581" s="836"/>
      <c r="I581" s="836"/>
      <c r="J581" s="836"/>
      <c r="K581" s="836"/>
      <c r="L581" s="836"/>
      <c r="M581" s="836"/>
      <c r="N581" s="836"/>
      <c r="O581" s="836"/>
      <c r="P581" s="836"/>
      <c r="Q581" s="836"/>
      <c r="R581" s="836"/>
      <c r="S581" s="836"/>
      <c r="T581" s="836"/>
      <c r="U581" s="1899"/>
      <c r="V581" s="836"/>
      <c r="W581" s="836"/>
      <c r="X581" s="836"/>
      <c r="Y581" s="836"/>
      <c r="Z581" s="836"/>
      <c r="AA581" s="836"/>
      <c r="AB581" s="836"/>
      <c r="AC581" s="836"/>
      <c r="AD581" s="836"/>
      <c r="AE581" s="836"/>
      <c r="AF581" s="836"/>
      <c r="AG581" s="836"/>
      <c r="AH581" s="836"/>
      <c r="AI581" s="836"/>
      <c r="AJ581" s="836"/>
    </row>
    <row r="582">
      <c r="A582" s="1308"/>
      <c r="B582" s="836"/>
      <c r="C582" s="836"/>
      <c r="D582" s="836"/>
      <c r="E582" s="836"/>
      <c r="F582" s="836"/>
      <c r="G582" s="836"/>
      <c r="H582" s="836"/>
      <c r="I582" s="836"/>
      <c r="J582" s="836"/>
      <c r="K582" s="836"/>
      <c r="L582" s="836"/>
      <c r="M582" s="836"/>
      <c r="N582" s="836"/>
      <c r="O582" s="836"/>
      <c r="P582" s="836"/>
      <c r="Q582" s="836"/>
      <c r="R582" s="836"/>
      <c r="S582" s="836"/>
      <c r="T582" s="836"/>
      <c r="U582" s="1899"/>
      <c r="V582" s="836"/>
      <c r="W582" s="836"/>
      <c r="X582" s="836"/>
      <c r="Y582" s="836"/>
      <c r="Z582" s="836"/>
      <c r="AA582" s="836"/>
      <c r="AB582" s="836"/>
      <c r="AC582" s="836"/>
      <c r="AD582" s="836"/>
      <c r="AE582" s="836"/>
      <c r="AF582" s="836"/>
      <c r="AG582" s="836"/>
      <c r="AH582" s="836"/>
      <c r="AI582" s="836"/>
      <c r="AJ582" s="836"/>
    </row>
    <row r="583">
      <c r="A583" s="1308"/>
      <c r="B583" s="836"/>
      <c r="C583" s="836"/>
      <c r="D583" s="836"/>
      <c r="E583" s="836"/>
      <c r="F583" s="836"/>
      <c r="G583" s="836"/>
      <c r="H583" s="836"/>
      <c r="I583" s="836"/>
      <c r="J583" s="836"/>
      <c r="K583" s="836"/>
      <c r="L583" s="836"/>
      <c r="M583" s="836"/>
      <c r="N583" s="836"/>
      <c r="O583" s="836"/>
      <c r="P583" s="836"/>
      <c r="Q583" s="836"/>
      <c r="R583" s="836"/>
      <c r="S583" s="836"/>
      <c r="T583" s="836"/>
      <c r="U583" s="1899"/>
      <c r="V583" s="836"/>
      <c r="W583" s="836"/>
      <c r="X583" s="836"/>
      <c r="Y583" s="836"/>
      <c r="Z583" s="836"/>
      <c r="AA583" s="836"/>
      <c r="AB583" s="836"/>
      <c r="AC583" s="836"/>
      <c r="AD583" s="836"/>
      <c r="AE583" s="836"/>
      <c r="AF583" s="836"/>
      <c r="AG583" s="836"/>
      <c r="AH583" s="836"/>
      <c r="AI583" s="836"/>
      <c r="AJ583" s="836"/>
    </row>
    <row r="584">
      <c r="A584" s="1308"/>
      <c r="B584" s="836"/>
      <c r="C584" s="836"/>
      <c r="D584" s="836"/>
      <c r="E584" s="836"/>
      <c r="F584" s="836"/>
      <c r="G584" s="836"/>
      <c r="H584" s="836"/>
      <c r="I584" s="836"/>
      <c r="J584" s="836"/>
      <c r="K584" s="836"/>
      <c r="L584" s="836"/>
      <c r="M584" s="836"/>
      <c r="N584" s="836"/>
      <c r="O584" s="836"/>
      <c r="P584" s="836"/>
      <c r="Q584" s="836"/>
      <c r="R584" s="836"/>
      <c r="S584" s="836"/>
      <c r="T584" s="836"/>
      <c r="U584" s="1899"/>
      <c r="V584" s="836"/>
      <c r="W584" s="836"/>
      <c r="X584" s="836"/>
      <c r="Y584" s="836"/>
      <c r="Z584" s="836"/>
      <c r="AA584" s="836"/>
      <c r="AB584" s="836"/>
      <c r="AC584" s="836"/>
      <c r="AD584" s="836"/>
      <c r="AE584" s="836"/>
      <c r="AF584" s="836"/>
      <c r="AG584" s="836"/>
      <c r="AH584" s="836"/>
      <c r="AI584" s="836"/>
      <c r="AJ584" s="836"/>
    </row>
    <row r="585">
      <c r="A585" s="1308"/>
      <c r="B585" s="836"/>
      <c r="C585" s="836"/>
      <c r="D585" s="836"/>
      <c r="E585" s="836"/>
      <c r="F585" s="836"/>
      <c r="G585" s="836"/>
      <c r="H585" s="836"/>
      <c r="I585" s="836"/>
      <c r="J585" s="836"/>
      <c r="K585" s="836"/>
      <c r="L585" s="836"/>
      <c r="M585" s="836"/>
      <c r="N585" s="836"/>
      <c r="O585" s="836"/>
      <c r="P585" s="836"/>
      <c r="Q585" s="836"/>
      <c r="R585" s="836"/>
      <c r="S585" s="836"/>
      <c r="T585" s="836"/>
      <c r="U585" s="1899"/>
      <c r="V585" s="836"/>
      <c r="W585" s="836"/>
      <c r="X585" s="836"/>
      <c r="Y585" s="836"/>
      <c r="Z585" s="836"/>
      <c r="AA585" s="836"/>
      <c r="AB585" s="836"/>
      <c r="AC585" s="836"/>
      <c r="AD585" s="836"/>
      <c r="AE585" s="836"/>
      <c r="AF585" s="836"/>
      <c r="AG585" s="836"/>
      <c r="AH585" s="836"/>
      <c r="AI585" s="836"/>
      <c r="AJ585" s="836"/>
    </row>
    <row r="586">
      <c r="A586" s="1308"/>
      <c r="B586" s="836"/>
      <c r="C586" s="836"/>
      <c r="D586" s="836"/>
      <c r="E586" s="836"/>
      <c r="F586" s="836"/>
      <c r="G586" s="836"/>
      <c r="H586" s="836"/>
      <c r="I586" s="836"/>
      <c r="J586" s="836"/>
      <c r="K586" s="836"/>
      <c r="L586" s="836"/>
      <c r="M586" s="836"/>
      <c r="N586" s="836"/>
      <c r="O586" s="836"/>
      <c r="P586" s="836"/>
      <c r="Q586" s="836"/>
      <c r="R586" s="836"/>
      <c r="S586" s="836"/>
      <c r="T586" s="836"/>
      <c r="U586" s="1899"/>
      <c r="V586" s="836"/>
      <c r="W586" s="836"/>
      <c r="X586" s="836"/>
      <c r="Y586" s="836"/>
      <c r="Z586" s="836"/>
      <c r="AA586" s="836"/>
      <c r="AB586" s="836"/>
      <c r="AC586" s="836"/>
      <c r="AD586" s="836"/>
      <c r="AE586" s="836"/>
      <c r="AF586" s="836"/>
      <c r="AG586" s="836"/>
      <c r="AH586" s="836"/>
      <c r="AI586" s="836"/>
      <c r="AJ586" s="836"/>
    </row>
    <row r="587">
      <c r="A587" s="1308"/>
      <c r="B587" s="836"/>
      <c r="C587" s="836"/>
      <c r="D587" s="836"/>
      <c r="E587" s="836"/>
      <c r="F587" s="836"/>
      <c r="G587" s="836"/>
      <c r="H587" s="836"/>
      <c r="I587" s="836"/>
      <c r="J587" s="836"/>
      <c r="K587" s="836"/>
      <c r="L587" s="836"/>
      <c r="M587" s="836"/>
      <c r="N587" s="836"/>
      <c r="O587" s="836"/>
      <c r="P587" s="836"/>
      <c r="Q587" s="836"/>
      <c r="R587" s="836"/>
      <c r="S587" s="836"/>
      <c r="T587" s="836"/>
      <c r="U587" s="1899"/>
      <c r="V587" s="836"/>
      <c r="W587" s="836"/>
      <c r="X587" s="836"/>
      <c r="Y587" s="836"/>
      <c r="Z587" s="836"/>
      <c r="AA587" s="836"/>
      <c r="AB587" s="836"/>
      <c r="AC587" s="836"/>
      <c r="AD587" s="836"/>
      <c r="AE587" s="836"/>
      <c r="AF587" s="836"/>
      <c r="AG587" s="836"/>
      <c r="AH587" s="836"/>
      <c r="AI587" s="836"/>
      <c r="AJ587" s="836"/>
    </row>
    <row r="588">
      <c r="A588" s="1308"/>
      <c r="B588" s="836"/>
      <c r="C588" s="836"/>
      <c r="D588" s="836"/>
      <c r="E588" s="836"/>
      <c r="F588" s="836"/>
      <c r="G588" s="836"/>
      <c r="H588" s="836"/>
      <c r="I588" s="836"/>
      <c r="J588" s="836"/>
      <c r="K588" s="836"/>
      <c r="L588" s="836"/>
      <c r="M588" s="836"/>
      <c r="N588" s="836"/>
      <c r="O588" s="836"/>
      <c r="P588" s="836"/>
      <c r="Q588" s="836"/>
      <c r="R588" s="836"/>
      <c r="S588" s="836"/>
      <c r="T588" s="836"/>
      <c r="U588" s="1899"/>
      <c r="V588" s="836"/>
      <c r="W588" s="836"/>
      <c r="X588" s="836"/>
      <c r="Y588" s="836"/>
      <c r="Z588" s="836"/>
      <c r="AA588" s="836"/>
      <c r="AB588" s="836"/>
      <c r="AC588" s="836"/>
      <c r="AD588" s="836"/>
      <c r="AE588" s="836"/>
      <c r="AF588" s="836"/>
      <c r="AG588" s="836"/>
      <c r="AH588" s="836"/>
      <c r="AI588" s="836"/>
      <c r="AJ588" s="836"/>
    </row>
    <row r="589">
      <c r="A589" s="1308"/>
      <c r="B589" s="836"/>
      <c r="C589" s="836"/>
      <c r="D589" s="836"/>
      <c r="E589" s="836"/>
      <c r="F589" s="836"/>
      <c r="G589" s="836"/>
      <c r="H589" s="836"/>
      <c r="I589" s="836"/>
      <c r="J589" s="836"/>
      <c r="K589" s="836"/>
      <c r="L589" s="836"/>
      <c r="M589" s="836"/>
      <c r="N589" s="836"/>
      <c r="O589" s="836"/>
      <c r="P589" s="836"/>
      <c r="Q589" s="836"/>
      <c r="R589" s="836"/>
      <c r="S589" s="836"/>
      <c r="T589" s="836"/>
      <c r="U589" s="1899"/>
      <c r="V589" s="836"/>
      <c r="W589" s="836"/>
      <c r="X589" s="836"/>
      <c r="Y589" s="836"/>
      <c r="Z589" s="836"/>
      <c r="AA589" s="836"/>
      <c r="AB589" s="836"/>
      <c r="AC589" s="836"/>
      <c r="AD589" s="836"/>
      <c r="AE589" s="836"/>
      <c r="AF589" s="836"/>
      <c r="AG589" s="836"/>
      <c r="AH589" s="836"/>
      <c r="AI589" s="836"/>
      <c r="AJ589" s="836"/>
    </row>
    <row r="590">
      <c r="A590" s="1308"/>
      <c r="B590" s="836"/>
      <c r="C590" s="836"/>
      <c r="D590" s="836"/>
      <c r="E590" s="836"/>
      <c r="F590" s="836"/>
      <c r="G590" s="836"/>
      <c r="H590" s="836"/>
      <c r="I590" s="836"/>
      <c r="J590" s="836"/>
      <c r="K590" s="836"/>
      <c r="L590" s="836"/>
      <c r="M590" s="836"/>
      <c r="N590" s="836"/>
      <c r="O590" s="836"/>
      <c r="P590" s="836"/>
      <c r="Q590" s="836"/>
      <c r="R590" s="836"/>
      <c r="S590" s="836"/>
      <c r="T590" s="836"/>
      <c r="U590" s="1899"/>
      <c r="V590" s="836"/>
      <c r="W590" s="836"/>
      <c r="X590" s="836"/>
      <c r="Y590" s="836"/>
      <c r="Z590" s="836"/>
      <c r="AA590" s="836"/>
      <c r="AB590" s="836"/>
      <c r="AC590" s="836"/>
      <c r="AD590" s="836"/>
      <c r="AE590" s="836"/>
      <c r="AF590" s="836"/>
      <c r="AG590" s="836"/>
      <c r="AH590" s="836"/>
      <c r="AI590" s="836"/>
      <c r="AJ590" s="836"/>
    </row>
    <row r="591">
      <c r="A591" s="1308"/>
      <c r="B591" s="836"/>
      <c r="C591" s="836"/>
      <c r="D591" s="836"/>
      <c r="E591" s="836"/>
      <c r="F591" s="836"/>
      <c r="G591" s="836"/>
      <c r="H591" s="836"/>
      <c r="I591" s="836"/>
      <c r="J591" s="836"/>
      <c r="K591" s="836"/>
      <c r="L591" s="836"/>
      <c r="M591" s="836"/>
      <c r="N591" s="836"/>
      <c r="O591" s="836"/>
      <c r="P591" s="836"/>
      <c r="Q591" s="836"/>
      <c r="R591" s="836"/>
      <c r="S591" s="836"/>
      <c r="T591" s="836"/>
      <c r="U591" s="1899"/>
      <c r="V591" s="836"/>
      <c r="W591" s="836"/>
      <c r="X591" s="836"/>
      <c r="Y591" s="836"/>
      <c r="Z591" s="836"/>
      <c r="AA591" s="836"/>
      <c r="AB591" s="836"/>
      <c r="AC591" s="836"/>
      <c r="AD591" s="836"/>
      <c r="AE591" s="836"/>
      <c r="AF591" s="836"/>
      <c r="AG591" s="836"/>
      <c r="AH591" s="836"/>
      <c r="AI591" s="836"/>
      <c r="AJ591" s="836"/>
    </row>
    <row r="592">
      <c r="A592" s="1308"/>
      <c r="B592" s="836"/>
      <c r="C592" s="836"/>
      <c r="D592" s="836"/>
      <c r="E592" s="836"/>
      <c r="F592" s="836"/>
      <c r="G592" s="836"/>
      <c r="H592" s="836"/>
      <c r="I592" s="836"/>
      <c r="J592" s="836"/>
      <c r="K592" s="836"/>
      <c r="L592" s="836"/>
      <c r="M592" s="836"/>
      <c r="N592" s="836"/>
      <c r="O592" s="836"/>
      <c r="P592" s="836"/>
      <c r="Q592" s="836"/>
      <c r="R592" s="836"/>
      <c r="S592" s="836"/>
      <c r="T592" s="836"/>
      <c r="U592" s="1899"/>
      <c r="V592" s="836"/>
      <c r="W592" s="836"/>
      <c r="X592" s="836"/>
      <c r="Y592" s="836"/>
      <c r="Z592" s="836"/>
      <c r="AA592" s="836"/>
      <c r="AB592" s="836"/>
      <c r="AC592" s="836"/>
      <c r="AD592" s="836"/>
      <c r="AE592" s="836"/>
      <c r="AF592" s="836"/>
      <c r="AG592" s="836"/>
      <c r="AH592" s="836"/>
      <c r="AI592" s="836"/>
      <c r="AJ592" s="836"/>
    </row>
    <row r="593">
      <c r="A593" s="1308"/>
      <c r="B593" s="836"/>
      <c r="C593" s="836"/>
      <c r="D593" s="836"/>
      <c r="E593" s="836"/>
      <c r="F593" s="836"/>
      <c r="G593" s="836"/>
      <c r="H593" s="836"/>
      <c r="I593" s="836"/>
      <c r="J593" s="836"/>
      <c r="K593" s="836"/>
      <c r="L593" s="836"/>
      <c r="M593" s="836"/>
      <c r="N593" s="836"/>
      <c r="O593" s="836"/>
      <c r="P593" s="836"/>
      <c r="Q593" s="836"/>
      <c r="R593" s="836"/>
      <c r="S593" s="836"/>
      <c r="T593" s="836"/>
      <c r="U593" s="1899"/>
      <c r="V593" s="836"/>
      <c r="W593" s="836"/>
      <c r="X593" s="836"/>
      <c r="Y593" s="836"/>
      <c r="Z593" s="836"/>
      <c r="AA593" s="836"/>
      <c r="AB593" s="836"/>
      <c r="AC593" s="836"/>
      <c r="AD593" s="836"/>
      <c r="AE593" s="836"/>
      <c r="AF593" s="836"/>
      <c r="AG593" s="836"/>
      <c r="AH593" s="836"/>
      <c r="AI593" s="836"/>
      <c r="AJ593" s="836"/>
    </row>
    <row r="594">
      <c r="A594" s="1308"/>
      <c r="B594" s="836"/>
      <c r="C594" s="836"/>
      <c r="D594" s="836"/>
      <c r="E594" s="836"/>
      <c r="F594" s="836"/>
      <c r="G594" s="836"/>
      <c r="H594" s="836"/>
      <c r="I594" s="836"/>
      <c r="J594" s="836"/>
      <c r="K594" s="836"/>
      <c r="L594" s="836"/>
      <c r="M594" s="836"/>
      <c r="N594" s="836"/>
      <c r="O594" s="836"/>
      <c r="P594" s="836"/>
      <c r="Q594" s="836"/>
      <c r="R594" s="836"/>
      <c r="S594" s="836"/>
      <c r="T594" s="836"/>
      <c r="U594" s="1899"/>
      <c r="V594" s="836"/>
      <c r="W594" s="836"/>
      <c r="X594" s="836"/>
      <c r="Y594" s="836"/>
      <c r="Z594" s="836"/>
      <c r="AA594" s="836"/>
      <c r="AB594" s="836"/>
      <c r="AC594" s="836"/>
      <c r="AD594" s="836"/>
      <c r="AE594" s="836"/>
      <c r="AF594" s="836"/>
      <c r="AG594" s="836"/>
      <c r="AH594" s="836"/>
      <c r="AI594" s="836"/>
      <c r="AJ594" s="836"/>
    </row>
    <row r="595">
      <c r="A595" s="1308"/>
      <c r="B595" s="836"/>
      <c r="C595" s="836"/>
      <c r="D595" s="836"/>
      <c r="E595" s="836"/>
      <c r="F595" s="836"/>
      <c r="G595" s="836"/>
      <c r="H595" s="836"/>
      <c r="I595" s="836"/>
      <c r="J595" s="836"/>
      <c r="K595" s="836"/>
      <c r="L595" s="836"/>
      <c r="M595" s="836"/>
      <c r="N595" s="836"/>
      <c r="O595" s="836"/>
      <c r="P595" s="836"/>
      <c r="Q595" s="836"/>
      <c r="R595" s="836"/>
      <c r="S595" s="836"/>
      <c r="T595" s="836"/>
      <c r="U595" s="1899"/>
      <c r="V595" s="836"/>
      <c r="W595" s="836"/>
      <c r="X595" s="836"/>
      <c r="Y595" s="836"/>
      <c r="Z595" s="836"/>
      <c r="AA595" s="836"/>
      <c r="AB595" s="836"/>
      <c r="AC595" s="836"/>
      <c r="AD595" s="836"/>
      <c r="AE595" s="836"/>
      <c r="AF595" s="836"/>
      <c r="AG595" s="836"/>
      <c r="AH595" s="836"/>
      <c r="AI595" s="836"/>
      <c r="AJ595" s="836"/>
    </row>
    <row r="596">
      <c r="A596" s="1308"/>
      <c r="B596" s="836"/>
      <c r="C596" s="836"/>
      <c r="D596" s="836"/>
      <c r="E596" s="836"/>
      <c r="F596" s="836"/>
      <c r="G596" s="836"/>
      <c r="H596" s="836"/>
      <c r="I596" s="836"/>
      <c r="J596" s="836"/>
      <c r="K596" s="836"/>
      <c r="L596" s="836"/>
      <c r="M596" s="836"/>
      <c r="N596" s="836"/>
      <c r="O596" s="836"/>
      <c r="P596" s="836"/>
      <c r="Q596" s="836"/>
      <c r="R596" s="836"/>
      <c r="S596" s="836"/>
      <c r="T596" s="836"/>
      <c r="U596" s="1899"/>
      <c r="V596" s="836"/>
      <c r="W596" s="836"/>
      <c r="X596" s="836"/>
      <c r="Y596" s="836"/>
      <c r="Z596" s="836"/>
      <c r="AA596" s="836"/>
      <c r="AB596" s="836"/>
      <c r="AC596" s="836"/>
      <c r="AD596" s="836"/>
      <c r="AE596" s="836"/>
      <c r="AF596" s="836"/>
      <c r="AG596" s="836"/>
      <c r="AH596" s="836"/>
      <c r="AI596" s="836"/>
      <c r="AJ596" s="836"/>
    </row>
    <row r="597">
      <c r="A597" s="1308"/>
      <c r="B597" s="836"/>
      <c r="C597" s="836"/>
      <c r="D597" s="836"/>
      <c r="E597" s="836"/>
      <c r="F597" s="836"/>
      <c r="G597" s="836"/>
      <c r="H597" s="836"/>
      <c r="I597" s="836"/>
      <c r="J597" s="836"/>
      <c r="K597" s="836"/>
      <c r="L597" s="836"/>
      <c r="M597" s="836"/>
      <c r="N597" s="836"/>
      <c r="O597" s="836"/>
      <c r="P597" s="836"/>
      <c r="Q597" s="836"/>
      <c r="R597" s="836"/>
      <c r="S597" s="836"/>
      <c r="T597" s="836"/>
      <c r="U597" s="1899"/>
      <c r="V597" s="836"/>
      <c r="W597" s="836"/>
      <c r="X597" s="836"/>
      <c r="Y597" s="836"/>
      <c r="Z597" s="836"/>
      <c r="AA597" s="836"/>
      <c r="AB597" s="836"/>
      <c r="AC597" s="836"/>
      <c r="AD597" s="836"/>
      <c r="AE597" s="836"/>
      <c r="AF597" s="836"/>
      <c r="AG597" s="836"/>
      <c r="AH597" s="836"/>
      <c r="AI597" s="836"/>
      <c r="AJ597" s="836"/>
    </row>
    <row r="598">
      <c r="A598" s="1308"/>
      <c r="B598" s="836"/>
      <c r="C598" s="836"/>
      <c r="D598" s="836"/>
      <c r="E598" s="836"/>
      <c r="F598" s="836"/>
      <c r="G598" s="836"/>
      <c r="H598" s="836"/>
      <c r="I598" s="836"/>
      <c r="J598" s="836"/>
      <c r="K598" s="836"/>
      <c r="L598" s="836"/>
      <c r="M598" s="836"/>
      <c r="N598" s="836"/>
      <c r="O598" s="836"/>
      <c r="P598" s="836"/>
      <c r="Q598" s="836"/>
      <c r="R598" s="836"/>
      <c r="S598" s="836"/>
      <c r="T598" s="836"/>
      <c r="U598" s="1899"/>
      <c r="V598" s="836"/>
      <c r="W598" s="836"/>
      <c r="X598" s="836"/>
      <c r="Y598" s="836"/>
      <c r="Z598" s="836"/>
      <c r="AA598" s="836"/>
      <c r="AB598" s="836"/>
      <c r="AC598" s="836"/>
      <c r="AD598" s="836"/>
      <c r="AE598" s="836"/>
      <c r="AF598" s="836"/>
      <c r="AG598" s="836"/>
      <c r="AH598" s="836"/>
      <c r="AI598" s="836"/>
      <c r="AJ598" s="836"/>
    </row>
    <row r="599">
      <c r="A599" s="1308"/>
      <c r="B599" s="836"/>
      <c r="C599" s="836"/>
      <c r="D599" s="836"/>
      <c r="E599" s="836"/>
      <c r="F599" s="836"/>
      <c r="G599" s="836"/>
      <c r="H599" s="836"/>
      <c r="I599" s="836"/>
      <c r="J599" s="836"/>
      <c r="K599" s="836"/>
      <c r="L599" s="836"/>
      <c r="M599" s="836"/>
      <c r="N599" s="836"/>
      <c r="O599" s="836"/>
      <c r="P599" s="836"/>
      <c r="Q599" s="836"/>
      <c r="R599" s="836"/>
      <c r="S599" s="836"/>
      <c r="T599" s="836"/>
      <c r="U599" s="1899"/>
      <c r="V599" s="836"/>
      <c r="W599" s="836"/>
      <c r="X599" s="836"/>
      <c r="Y599" s="836"/>
      <c r="Z599" s="836"/>
      <c r="AA599" s="836"/>
      <c r="AB599" s="836"/>
      <c r="AC599" s="836"/>
      <c r="AD599" s="836"/>
      <c r="AE599" s="836"/>
      <c r="AF599" s="836"/>
      <c r="AG599" s="836"/>
      <c r="AH599" s="836"/>
      <c r="AI599" s="836"/>
      <c r="AJ599" s="836"/>
    </row>
    <row r="600">
      <c r="A600" s="1308"/>
      <c r="B600" s="836"/>
      <c r="C600" s="836"/>
      <c r="D600" s="836"/>
      <c r="E600" s="836"/>
      <c r="F600" s="836"/>
      <c r="G600" s="836"/>
      <c r="H600" s="836"/>
      <c r="I600" s="836"/>
      <c r="J600" s="836"/>
      <c r="K600" s="836"/>
      <c r="L600" s="836"/>
      <c r="M600" s="836"/>
      <c r="N600" s="836"/>
      <c r="O600" s="836"/>
      <c r="P600" s="836"/>
      <c r="Q600" s="836"/>
      <c r="R600" s="836"/>
      <c r="S600" s="836"/>
      <c r="T600" s="836"/>
      <c r="U600" s="1899"/>
      <c r="V600" s="836"/>
      <c r="W600" s="836"/>
      <c r="X600" s="836"/>
      <c r="Y600" s="836"/>
      <c r="Z600" s="836"/>
      <c r="AA600" s="836"/>
      <c r="AB600" s="836"/>
      <c r="AC600" s="836"/>
      <c r="AD600" s="836"/>
      <c r="AE600" s="836"/>
      <c r="AF600" s="836"/>
      <c r="AG600" s="836"/>
      <c r="AH600" s="836"/>
      <c r="AI600" s="836"/>
      <c r="AJ600" s="836"/>
    </row>
    <row r="601">
      <c r="A601" s="1308"/>
      <c r="B601" s="836"/>
      <c r="C601" s="836"/>
      <c r="D601" s="836"/>
      <c r="E601" s="836"/>
      <c r="F601" s="836"/>
      <c r="G601" s="836"/>
      <c r="H601" s="836"/>
      <c r="I601" s="836"/>
      <c r="J601" s="836"/>
      <c r="K601" s="836"/>
      <c r="L601" s="836"/>
      <c r="M601" s="836"/>
      <c r="N601" s="836"/>
      <c r="O601" s="836"/>
      <c r="P601" s="836"/>
      <c r="Q601" s="836"/>
      <c r="R601" s="836"/>
      <c r="S601" s="836"/>
      <c r="T601" s="836"/>
      <c r="U601" s="1899"/>
      <c r="V601" s="836"/>
      <c r="W601" s="836"/>
      <c r="X601" s="836"/>
      <c r="Y601" s="836"/>
      <c r="Z601" s="836"/>
      <c r="AA601" s="836"/>
      <c r="AB601" s="836"/>
      <c r="AC601" s="836"/>
      <c r="AD601" s="836"/>
      <c r="AE601" s="836"/>
      <c r="AF601" s="836"/>
      <c r="AG601" s="836"/>
      <c r="AH601" s="836"/>
      <c r="AI601" s="836"/>
      <c r="AJ601" s="836"/>
    </row>
    <row r="602">
      <c r="A602" s="1308"/>
      <c r="B602" s="836"/>
      <c r="C602" s="836"/>
      <c r="D602" s="836"/>
      <c r="E602" s="836"/>
      <c r="F602" s="836"/>
      <c r="G602" s="836"/>
      <c r="H602" s="836"/>
      <c r="I602" s="836"/>
      <c r="J602" s="836"/>
      <c r="K602" s="836"/>
      <c r="L602" s="836"/>
      <c r="M602" s="836"/>
      <c r="N602" s="836"/>
      <c r="O602" s="836"/>
      <c r="P602" s="836"/>
      <c r="Q602" s="836"/>
      <c r="R602" s="836"/>
      <c r="S602" s="836"/>
      <c r="T602" s="836"/>
      <c r="U602" s="1899"/>
      <c r="V602" s="836"/>
      <c r="W602" s="836"/>
      <c r="X602" s="836"/>
      <c r="Y602" s="836"/>
      <c r="Z602" s="836"/>
      <c r="AA602" s="836"/>
      <c r="AB602" s="836"/>
      <c r="AC602" s="836"/>
      <c r="AD602" s="836"/>
      <c r="AE602" s="836"/>
      <c r="AF602" s="836"/>
      <c r="AG602" s="836"/>
      <c r="AH602" s="836"/>
      <c r="AI602" s="836"/>
      <c r="AJ602" s="836"/>
    </row>
    <row r="603">
      <c r="A603" s="1308"/>
      <c r="B603" s="836"/>
      <c r="C603" s="836"/>
      <c r="D603" s="836"/>
      <c r="E603" s="836"/>
      <c r="F603" s="836"/>
      <c r="G603" s="836"/>
      <c r="H603" s="836"/>
      <c r="I603" s="836"/>
      <c r="J603" s="836"/>
      <c r="K603" s="836"/>
      <c r="L603" s="836"/>
      <c r="M603" s="836"/>
      <c r="N603" s="836"/>
      <c r="O603" s="836"/>
      <c r="P603" s="836"/>
      <c r="Q603" s="836"/>
      <c r="R603" s="836"/>
      <c r="S603" s="836"/>
      <c r="T603" s="836"/>
      <c r="U603" s="1899"/>
      <c r="V603" s="836"/>
      <c r="W603" s="836"/>
      <c r="X603" s="836"/>
      <c r="Y603" s="836"/>
      <c r="Z603" s="836"/>
      <c r="AA603" s="836"/>
      <c r="AB603" s="836"/>
      <c r="AC603" s="836"/>
      <c r="AD603" s="836"/>
      <c r="AE603" s="836"/>
      <c r="AF603" s="836"/>
      <c r="AG603" s="836"/>
      <c r="AH603" s="836"/>
      <c r="AI603" s="836"/>
      <c r="AJ603" s="836"/>
    </row>
    <row r="604">
      <c r="A604" s="1308"/>
      <c r="B604" s="836"/>
      <c r="C604" s="836"/>
      <c r="D604" s="836"/>
      <c r="E604" s="836"/>
      <c r="F604" s="836"/>
      <c r="G604" s="836"/>
      <c r="H604" s="836"/>
      <c r="I604" s="836"/>
      <c r="J604" s="836"/>
      <c r="K604" s="836"/>
      <c r="L604" s="836"/>
      <c r="M604" s="836"/>
      <c r="N604" s="836"/>
      <c r="O604" s="836"/>
      <c r="P604" s="836"/>
      <c r="Q604" s="836"/>
      <c r="R604" s="836"/>
      <c r="S604" s="836"/>
      <c r="T604" s="836"/>
      <c r="U604" s="1899"/>
      <c r="V604" s="836"/>
      <c r="W604" s="836"/>
      <c r="X604" s="836"/>
      <c r="Y604" s="836"/>
      <c r="Z604" s="836"/>
      <c r="AA604" s="836"/>
      <c r="AB604" s="836"/>
      <c r="AC604" s="836"/>
      <c r="AD604" s="836"/>
      <c r="AE604" s="836"/>
      <c r="AF604" s="836"/>
      <c r="AG604" s="836"/>
      <c r="AH604" s="836"/>
      <c r="AI604" s="836"/>
      <c r="AJ604" s="836"/>
    </row>
    <row r="605">
      <c r="A605" s="1308"/>
      <c r="B605" s="836"/>
      <c r="C605" s="836"/>
      <c r="D605" s="836"/>
      <c r="E605" s="836"/>
      <c r="F605" s="836"/>
      <c r="G605" s="836"/>
      <c r="H605" s="836"/>
      <c r="I605" s="836"/>
      <c r="J605" s="836"/>
      <c r="K605" s="836"/>
      <c r="L605" s="836"/>
      <c r="M605" s="836"/>
      <c r="N605" s="836"/>
      <c r="O605" s="836"/>
      <c r="P605" s="836"/>
      <c r="Q605" s="836"/>
      <c r="R605" s="836"/>
      <c r="S605" s="836"/>
      <c r="T605" s="836"/>
      <c r="U605" s="1899"/>
      <c r="V605" s="836"/>
      <c r="W605" s="836"/>
      <c r="X605" s="836"/>
      <c r="Y605" s="836"/>
      <c r="Z605" s="836"/>
      <c r="AA605" s="836"/>
      <c r="AB605" s="836"/>
      <c r="AC605" s="836"/>
      <c r="AD605" s="836"/>
      <c r="AE605" s="836"/>
      <c r="AF605" s="836"/>
      <c r="AG605" s="836"/>
      <c r="AH605" s="836"/>
      <c r="AI605" s="836"/>
      <c r="AJ605" s="836"/>
    </row>
    <row r="606">
      <c r="A606" s="1308"/>
      <c r="B606" s="836"/>
      <c r="C606" s="836"/>
      <c r="D606" s="836"/>
      <c r="E606" s="836"/>
      <c r="F606" s="836"/>
      <c r="G606" s="836"/>
      <c r="H606" s="836"/>
      <c r="I606" s="836"/>
      <c r="J606" s="836"/>
      <c r="K606" s="836"/>
      <c r="L606" s="836"/>
      <c r="M606" s="836"/>
      <c r="N606" s="836"/>
      <c r="O606" s="836"/>
      <c r="P606" s="836"/>
      <c r="Q606" s="836"/>
      <c r="R606" s="836"/>
      <c r="S606" s="836"/>
      <c r="T606" s="836"/>
      <c r="U606" s="1899"/>
      <c r="V606" s="836"/>
      <c r="W606" s="836"/>
      <c r="X606" s="836"/>
      <c r="Y606" s="836"/>
      <c r="Z606" s="836"/>
      <c r="AA606" s="836"/>
      <c r="AB606" s="836"/>
      <c r="AC606" s="836"/>
      <c r="AD606" s="836"/>
      <c r="AE606" s="836"/>
      <c r="AF606" s="836"/>
      <c r="AG606" s="836"/>
      <c r="AH606" s="836"/>
      <c r="AI606" s="836"/>
      <c r="AJ606" s="836"/>
    </row>
    <row r="607">
      <c r="A607" s="1308"/>
      <c r="B607" s="836"/>
      <c r="C607" s="836"/>
      <c r="D607" s="836"/>
      <c r="E607" s="836"/>
      <c r="F607" s="836"/>
      <c r="G607" s="836"/>
      <c r="H607" s="836"/>
      <c r="I607" s="836"/>
      <c r="J607" s="836"/>
      <c r="K607" s="836"/>
      <c r="L607" s="836"/>
      <c r="M607" s="836"/>
      <c r="N607" s="836"/>
      <c r="O607" s="836"/>
      <c r="P607" s="836"/>
      <c r="Q607" s="836"/>
      <c r="R607" s="836"/>
      <c r="S607" s="836"/>
      <c r="T607" s="836"/>
      <c r="U607" s="1899"/>
      <c r="V607" s="836"/>
      <c r="W607" s="836"/>
      <c r="X607" s="836"/>
      <c r="Y607" s="836"/>
      <c r="Z607" s="836"/>
      <c r="AA607" s="836"/>
      <c r="AB607" s="836"/>
      <c r="AC607" s="836"/>
      <c r="AD607" s="836"/>
      <c r="AE607" s="836"/>
      <c r="AF607" s="836"/>
      <c r="AG607" s="836"/>
      <c r="AH607" s="836"/>
      <c r="AI607" s="836"/>
      <c r="AJ607" s="836"/>
    </row>
    <row r="608">
      <c r="A608" s="1308"/>
      <c r="B608" s="836"/>
      <c r="C608" s="836"/>
      <c r="D608" s="836"/>
      <c r="E608" s="836"/>
      <c r="F608" s="836"/>
      <c r="G608" s="836"/>
      <c r="H608" s="836"/>
      <c r="I608" s="836"/>
      <c r="J608" s="836"/>
      <c r="K608" s="836"/>
      <c r="L608" s="836"/>
      <c r="M608" s="836"/>
      <c r="N608" s="836"/>
      <c r="O608" s="836"/>
      <c r="P608" s="836"/>
      <c r="Q608" s="836"/>
      <c r="R608" s="836"/>
      <c r="S608" s="836"/>
      <c r="T608" s="836"/>
      <c r="U608" s="1899"/>
      <c r="V608" s="836"/>
      <c r="W608" s="836"/>
      <c r="X608" s="836"/>
      <c r="Y608" s="836"/>
      <c r="Z608" s="836"/>
      <c r="AA608" s="836"/>
      <c r="AB608" s="836"/>
      <c r="AC608" s="836"/>
      <c r="AD608" s="836"/>
      <c r="AE608" s="836"/>
      <c r="AF608" s="836"/>
      <c r="AG608" s="836"/>
      <c r="AH608" s="836"/>
      <c r="AI608" s="836"/>
      <c r="AJ608" s="836"/>
    </row>
    <row r="609">
      <c r="A609" s="1308"/>
      <c r="B609" s="836"/>
      <c r="C609" s="836"/>
      <c r="D609" s="836"/>
      <c r="E609" s="836"/>
      <c r="F609" s="836"/>
      <c r="G609" s="836"/>
      <c r="H609" s="836"/>
      <c r="I609" s="836"/>
      <c r="J609" s="836"/>
      <c r="K609" s="836"/>
      <c r="L609" s="836"/>
      <c r="M609" s="836"/>
      <c r="N609" s="836"/>
      <c r="O609" s="836"/>
      <c r="P609" s="836"/>
      <c r="Q609" s="836"/>
      <c r="R609" s="836"/>
      <c r="S609" s="836"/>
      <c r="T609" s="836"/>
      <c r="U609" s="1899"/>
      <c r="V609" s="836"/>
      <c r="W609" s="836"/>
      <c r="X609" s="836"/>
      <c r="Y609" s="836"/>
      <c r="Z609" s="836"/>
      <c r="AA609" s="836"/>
      <c r="AB609" s="836"/>
      <c r="AC609" s="836"/>
      <c r="AD609" s="836"/>
      <c r="AE609" s="836"/>
      <c r="AF609" s="836"/>
      <c r="AG609" s="836"/>
      <c r="AH609" s="836"/>
      <c r="AI609" s="836"/>
      <c r="AJ609" s="836"/>
    </row>
    <row r="610">
      <c r="A610" s="1308"/>
      <c r="B610" s="836"/>
      <c r="C610" s="836"/>
      <c r="D610" s="836"/>
      <c r="E610" s="836"/>
      <c r="F610" s="836"/>
      <c r="G610" s="836"/>
      <c r="H610" s="836"/>
      <c r="I610" s="836"/>
      <c r="J610" s="836"/>
      <c r="K610" s="836"/>
      <c r="L610" s="836"/>
      <c r="M610" s="836"/>
      <c r="N610" s="836"/>
      <c r="O610" s="836"/>
      <c r="P610" s="836"/>
      <c r="Q610" s="836"/>
      <c r="R610" s="836"/>
      <c r="S610" s="836"/>
      <c r="T610" s="836"/>
      <c r="U610" s="1899"/>
      <c r="V610" s="836"/>
      <c r="W610" s="836"/>
      <c r="X610" s="836"/>
      <c r="Y610" s="836"/>
      <c r="Z610" s="836"/>
      <c r="AA610" s="836"/>
      <c r="AB610" s="836"/>
      <c r="AC610" s="836"/>
      <c r="AD610" s="836"/>
      <c r="AE610" s="836"/>
      <c r="AF610" s="836"/>
      <c r="AG610" s="836"/>
      <c r="AH610" s="836"/>
      <c r="AI610" s="836"/>
      <c r="AJ610" s="836"/>
    </row>
    <row r="611">
      <c r="A611" s="1308"/>
      <c r="B611" s="836"/>
      <c r="C611" s="836"/>
      <c r="D611" s="836"/>
      <c r="E611" s="836"/>
      <c r="F611" s="836"/>
      <c r="G611" s="836"/>
      <c r="H611" s="836"/>
      <c r="I611" s="836"/>
      <c r="J611" s="836"/>
      <c r="K611" s="836"/>
      <c r="L611" s="836"/>
      <c r="M611" s="836"/>
      <c r="N611" s="836"/>
      <c r="O611" s="836"/>
      <c r="P611" s="836"/>
      <c r="Q611" s="836"/>
      <c r="R611" s="836"/>
      <c r="S611" s="836"/>
      <c r="T611" s="836"/>
      <c r="U611" s="1899"/>
      <c r="V611" s="836"/>
      <c r="W611" s="836"/>
      <c r="X611" s="836"/>
      <c r="Y611" s="836"/>
      <c r="Z611" s="836"/>
      <c r="AA611" s="836"/>
      <c r="AB611" s="836"/>
      <c r="AC611" s="836"/>
      <c r="AD611" s="836"/>
      <c r="AE611" s="836"/>
      <c r="AF611" s="836"/>
      <c r="AG611" s="836"/>
      <c r="AH611" s="836"/>
      <c r="AI611" s="836"/>
      <c r="AJ611" s="836"/>
    </row>
    <row r="612">
      <c r="A612" s="1308"/>
      <c r="B612" s="836"/>
      <c r="C612" s="836"/>
      <c r="D612" s="836"/>
      <c r="E612" s="836"/>
      <c r="F612" s="836"/>
      <c r="G612" s="836"/>
      <c r="H612" s="836"/>
      <c r="I612" s="836"/>
      <c r="J612" s="836"/>
      <c r="K612" s="836"/>
      <c r="L612" s="836"/>
      <c r="M612" s="836"/>
      <c r="N612" s="836"/>
      <c r="O612" s="836"/>
      <c r="P612" s="836"/>
      <c r="Q612" s="836"/>
      <c r="R612" s="836"/>
      <c r="S612" s="836"/>
      <c r="T612" s="836"/>
      <c r="U612" s="1899"/>
      <c r="V612" s="836"/>
      <c r="W612" s="836"/>
      <c r="X612" s="836"/>
      <c r="Y612" s="836"/>
      <c r="Z612" s="836"/>
      <c r="AA612" s="836"/>
      <c r="AB612" s="836"/>
      <c r="AC612" s="836"/>
      <c r="AD612" s="836"/>
      <c r="AE612" s="836"/>
      <c r="AF612" s="836"/>
      <c r="AG612" s="836"/>
      <c r="AH612" s="836"/>
      <c r="AI612" s="836"/>
      <c r="AJ612" s="836"/>
    </row>
    <row r="613">
      <c r="A613" s="1308"/>
      <c r="B613" s="836"/>
      <c r="C613" s="836"/>
      <c r="D613" s="836"/>
      <c r="E613" s="836"/>
      <c r="F613" s="836"/>
      <c r="G613" s="836"/>
      <c r="H613" s="836"/>
      <c r="I613" s="836"/>
      <c r="J613" s="836"/>
      <c r="K613" s="836"/>
      <c r="L613" s="836"/>
      <c r="M613" s="836"/>
      <c r="N613" s="836"/>
      <c r="O613" s="836"/>
      <c r="P613" s="836"/>
      <c r="Q613" s="836"/>
      <c r="R613" s="836"/>
      <c r="S613" s="836"/>
      <c r="T613" s="836"/>
      <c r="U613" s="1899"/>
      <c r="V613" s="836"/>
      <c r="W613" s="836"/>
      <c r="X613" s="836"/>
      <c r="Y613" s="836"/>
      <c r="Z613" s="836"/>
      <c r="AA613" s="836"/>
      <c r="AB613" s="836"/>
      <c r="AC613" s="836"/>
      <c r="AD613" s="836"/>
      <c r="AE613" s="836"/>
      <c r="AF613" s="836"/>
      <c r="AG613" s="836"/>
      <c r="AH613" s="836"/>
      <c r="AI613" s="836"/>
      <c r="AJ613" s="836"/>
    </row>
    <row r="614">
      <c r="A614" s="1308"/>
      <c r="B614" s="836"/>
      <c r="C614" s="836"/>
      <c r="D614" s="836"/>
      <c r="E614" s="836"/>
      <c r="F614" s="836"/>
      <c r="G614" s="836"/>
      <c r="H614" s="836"/>
      <c r="I614" s="836"/>
      <c r="J614" s="836"/>
      <c r="K614" s="836"/>
      <c r="L614" s="836"/>
      <c r="M614" s="836"/>
      <c r="N614" s="836"/>
      <c r="O614" s="836"/>
      <c r="P614" s="836"/>
      <c r="Q614" s="836"/>
      <c r="R614" s="836"/>
      <c r="S614" s="836"/>
      <c r="T614" s="836"/>
      <c r="U614" s="1899"/>
      <c r="V614" s="836"/>
      <c r="W614" s="836"/>
      <c r="X614" s="836"/>
      <c r="Y614" s="836"/>
      <c r="Z614" s="836"/>
      <c r="AA614" s="836"/>
      <c r="AB614" s="836"/>
      <c r="AC614" s="836"/>
      <c r="AD614" s="836"/>
      <c r="AE614" s="836"/>
      <c r="AF614" s="836"/>
      <c r="AG614" s="836"/>
      <c r="AH614" s="836"/>
      <c r="AI614" s="836"/>
      <c r="AJ614" s="836"/>
    </row>
    <row r="615">
      <c r="A615" s="1308"/>
      <c r="B615" s="836"/>
      <c r="C615" s="836"/>
      <c r="D615" s="836"/>
      <c r="E615" s="836"/>
      <c r="F615" s="836"/>
      <c r="G615" s="836"/>
      <c r="H615" s="836"/>
      <c r="I615" s="836"/>
      <c r="J615" s="836"/>
      <c r="K615" s="836"/>
      <c r="L615" s="836"/>
      <c r="M615" s="836"/>
      <c r="N615" s="836"/>
      <c r="O615" s="836"/>
      <c r="P615" s="836"/>
      <c r="Q615" s="836"/>
      <c r="R615" s="836"/>
      <c r="S615" s="836"/>
      <c r="T615" s="836"/>
      <c r="U615" s="1899"/>
      <c r="V615" s="836"/>
      <c r="W615" s="836"/>
      <c r="X615" s="836"/>
      <c r="Y615" s="836"/>
      <c r="Z615" s="836"/>
      <c r="AA615" s="836"/>
      <c r="AB615" s="836"/>
      <c r="AC615" s="836"/>
      <c r="AD615" s="836"/>
      <c r="AE615" s="836"/>
      <c r="AF615" s="836"/>
      <c r="AG615" s="836"/>
      <c r="AH615" s="836"/>
      <c r="AI615" s="836"/>
      <c r="AJ615" s="836"/>
    </row>
    <row r="616">
      <c r="A616" s="1308"/>
      <c r="B616" s="836"/>
      <c r="C616" s="836"/>
      <c r="D616" s="836"/>
      <c r="E616" s="836"/>
      <c r="F616" s="836"/>
      <c r="G616" s="836"/>
      <c r="H616" s="836"/>
      <c r="I616" s="836"/>
      <c r="J616" s="836"/>
      <c r="K616" s="836"/>
      <c r="L616" s="836"/>
      <c r="M616" s="836"/>
      <c r="N616" s="836"/>
      <c r="O616" s="836"/>
      <c r="P616" s="836"/>
      <c r="Q616" s="836"/>
      <c r="R616" s="836"/>
      <c r="S616" s="836"/>
      <c r="T616" s="836"/>
      <c r="U616" s="1899"/>
      <c r="V616" s="836"/>
      <c r="W616" s="836"/>
      <c r="X616" s="836"/>
      <c r="Y616" s="836"/>
      <c r="Z616" s="836"/>
      <c r="AA616" s="836"/>
      <c r="AB616" s="836"/>
      <c r="AC616" s="836"/>
      <c r="AD616" s="836"/>
      <c r="AE616" s="836"/>
      <c r="AF616" s="836"/>
      <c r="AG616" s="836"/>
      <c r="AH616" s="836"/>
      <c r="AI616" s="836"/>
      <c r="AJ616" s="836"/>
    </row>
    <row r="617">
      <c r="A617" s="1308"/>
      <c r="B617" s="836"/>
      <c r="C617" s="836"/>
      <c r="D617" s="836"/>
      <c r="E617" s="836"/>
      <c r="F617" s="836"/>
      <c r="G617" s="836"/>
      <c r="H617" s="836"/>
      <c r="I617" s="836"/>
      <c r="J617" s="836"/>
      <c r="K617" s="836"/>
      <c r="L617" s="836"/>
      <c r="M617" s="836"/>
      <c r="N617" s="836"/>
      <c r="O617" s="836"/>
      <c r="P617" s="836"/>
      <c r="Q617" s="836"/>
      <c r="R617" s="836"/>
      <c r="S617" s="836"/>
      <c r="T617" s="836"/>
      <c r="U617" s="1899"/>
      <c r="V617" s="836"/>
      <c r="W617" s="836"/>
      <c r="X617" s="836"/>
      <c r="Y617" s="836"/>
      <c r="Z617" s="836"/>
      <c r="AA617" s="836"/>
      <c r="AB617" s="836"/>
      <c r="AC617" s="836"/>
      <c r="AD617" s="836"/>
      <c r="AE617" s="836"/>
      <c r="AF617" s="836"/>
      <c r="AG617" s="836"/>
      <c r="AH617" s="836"/>
      <c r="AI617" s="836"/>
      <c r="AJ617" s="836"/>
    </row>
    <row r="618">
      <c r="A618" s="1308"/>
      <c r="B618" s="836"/>
      <c r="C618" s="836"/>
      <c r="D618" s="836"/>
      <c r="E618" s="836"/>
      <c r="F618" s="836"/>
      <c r="G618" s="836"/>
      <c r="H618" s="836"/>
      <c r="I618" s="836"/>
      <c r="J618" s="836"/>
      <c r="K618" s="836"/>
      <c r="L618" s="836"/>
      <c r="M618" s="836"/>
      <c r="N618" s="836"/>
      <c r="O618" s="836"/>
      <c r="P618" s="836"/>
      <c r="Q618" s="836"/>
      <c r="R618" s="836"/>
      <c r="S618" s="836"/>
      <c r="T618" s="836"/>
      <c r="U618" s="1899"/>
      <c r="V618" s="836"/>
      <c r="W618" s="836"/>
      <c r="X618" s="836"/>
      <c r="Y618" s="836"/>
      <c r="Z618" s="836"/>
      <c r="AA618" s="836"/>
      <c r="AB618" s="836"/>
      <c r="AC618" s="836"/>
      <c r="AD618" s="836"/>
      <c r="AE618" s="836"/>
      <c r="AF618" s="836"/>
      <c r="AG618" s="836"/>
      <c r="AH618" s="836"/>
      <c r="AI618" s="836"/>
      <c r="AJ618" s="836"/>
    </row>
    <row r="619">
      <c r="A619" s="1308"/>
      <c r="B619" s="836"/>
      <c r="C619" s="836"/>
      <c r="D619" s="836"/>
      <c r="E619" s="836"/>
      <c r="F619" s="836"/>
      <c r="G619" s="836"/>
      <c r="H619" s="836"/>
      <c r="I619" s="836"/>
      <c r="J619" s="836"/>
      <c r="K619" s="836"/>
      <c r="L619" s="836"/>
      <c r="M619" s="836"/>
      <c r="N619" s="836"/>
      <c r="O619" s="836"/>
      <c r="P619" s="836"/>
      <c r="Q619" s="836"/>
      <c r="R619" s="836"/>
      <c r="S619" s="836"/>
      <c r="T619" s="836"/>
      <c r="U619" s="1899"/>
      <c r="V619" s="836"/>
      <c r="W619" s="836"/>
      <c r="X619" s="836"/>
      <c r="Y619" s="836"/>
      <c r="Z619" s="836"/>
      <c r="AA619" s="836"/>
      <c r="AB619" s="836"/>
      <c r="AC619" s="836"/>
      <c r="AD619" s="836"/>
      <c r="AE619" s="836"/>
      <c r="AF619" s="836"/>
      <c r="AG619" s="836"/>
      <c r="AH619" s="836"/>
      <c r="AI619" s="836"/>
      <c r="AJ619" s="836"/>
    </row>
    <row r="620">
      <c r="A620" s="1308"/>
      <c r="B620" s="836"/>
      <c r="C620" s="836"/>
      <c r="D620" s="836"/>
      <c r="E620" s="836"/>
      <c r="F620" s="836"/>
      <c r="G620" s="836"/>
      <c r="H620" s="836"/>
      <c r="I620" s="836"/>
      <c r="J620" s="836"/>
      <c r="K620" s="836"/>
      <c r="L620" s="836"/>
      <c r="M620" s="836"/>
      <c r="N620" s="836"/>
      <c r="O620" s="836"/>
      <c r="P620" s="836"/>
      <c r="Q620" s="836"/>
      <c r="R620" s="836"/>
      <c r="S620" s="836"/>
      <c r="T620" s="836"/>
      <c r="U620" s="1899"/>
      <c r="V620" s="836"/>
      <c r="W620" s="836"/>
      <c r="X620" s="836"/>
      <c r="Y620" s="836"/>
      <c r="Z620" s="836"/>
      <c r="AA620" s="836"/>
      <c r="AB620" s="836"/>
      <c r="AC620" s="836"/>
      <c r="AD620" s="836"/>
      <c r="AE620" s="836"/>
      <c r="AF620" s="836"/>
      <c r="AG620" s="836"/>
      <c r="AH620" s="836"/>
      <c r="AI620" s="836"/>
      <c r="AJ620" s="836"/>
    </row>
    <row r="621">
      <c r="A621" s="1308"/>
      <c r="B621" s="836"/>
      <c r="C621" s="836"/>
      <c r="D621" s="836"/>
      <c r="E621" s="836"/>
      <c r="F621" s="836"/>
      <c r="G621" s="836"/>
      <c r="H621" s="836"/>
      <c r="I621" s="836"/>
      <c r="J621" s="836"/>
      <c r="K621" s="836"/>
      <c r="L621" s="836"/>
      <c r="M621" s="836"/>
      <c r="N621" s="836"/>
      <c r="O621" s="836"/>
      <c r="P621" s="836"/>
      <c r="Q621" s="836"/>
      <c r="R621" s="836"/>
      <c r="S621" s="836"/>
      <c r="T621" s="836"/>
      <c r="U621" s="1899"/>
      <c r="V621" s="836"/>
      <c r="W621" s="836"/>
      <c r="X621" s="836"/>
      <c r="Y621" s="836"/>
      <c r="Z621" s="836"/>
      <c r="AA621" s="836"/>
      <c r="AB621" s="836"/>
      <c r="AC621" s="836"/>
      <c r="AD621" s="836"/>
      <c r="AE621" s="836"/>
      <c r="AF621" s="836"/>
      <c r="AG621" s="836"/>
      <c r="AH621" s="836"/>
      <c r="AI621" s="836"/>
      <c r="AJ621" s="836"/>
    </row>
    <row r="622">
      <c r="A622" s="1308"/>
      <c r="B622" s="836"/>
      <c r="C622" s="836"/>
      <c r="D622" s="836"/>
      <c r="E622" s="836"/>
      <c r="F622" s="836"/>
      <c r="G622" s="836"/>
      <c r="H622" s="836"/>
      <c r="I622" s="836"/>
      <c r="J622" s="836"/>
      <c r="K622" s="836"/>
      <c r="L622" s="836"/>
      <c r="M622" s="836"/>
      <c r="N622" s="836"/>
      <c r="O622" s="836"/>
      <c r="P622" s="836"/>
      <c r="Q622" s="836"/>
      <c r="R622" s="836"/>
      <c r="S622" s="836"/>
      <c r="T622" s="836"/>
      <c r="U622" s="1899"/>
      <c r="V622" s="836"/>
      <c r="W622" s="836"/>
      <c r="X622" s="836"/>
      <c r="Y622" s="836"/>
      <c r="Z622" s="836"/>
      <c r="AA622" s="836"/>
      <c r="AB622" s="836"/>
      <c r="AC622" s="836"/>
      <c r="AD622" s="836"/>
      <c r="AE622" s="836"/>
      <c r="AF622" s="836"/>
      <c r="AG622" s="836"/>
      <c r="AH622" s="836"/>
      <c r="AI622" s="836"/>
      <c r="AJ622" s="836"/>
    </row>
    <row r="623">
      <c r="A623" s="1308"/>
      <c r="B623" s="836"/>
      <c r="C623" s="836"/>
      <c r="D623" s="836"/>
      <c r="E623" s="836"/>
      <c r="F623" s="836"/>
      <c r="G623" s="836"/>
      <c r="H623" s="836"/>
      <c r="I623" s="836"/>
      <c r="J623" s="836"/>
      <c r="K623" s="836"/>
      <c r="L623" s="836"/>
      <c r="M623" s="836"/>
      <c r="N623" s="836"/>
      <c r="O623" s="836"/>
      <c r="P623" s="836"/>
      <c r="Q623" s="836"/>
      <c r="R623" s="836"/>
      <c r="S623" s="836"/>
      <c r="T623" s="836"/>
      <c r="U623" s="1899"/>
      <c r="V623" s="836"/>
      <c r="W623" s="836"/>
      <c r="X623" s="836"/>
      <c r="Y623" s="836"/>
      <c r="Z623" s="836"/>
      <c r="AA623" s="836"/>
      <c r="AB623" s="836"/>
      <c r="AC623" s="836"/>
      <c r="AD623" s="836"/>
      <c r="AE623" s="836"/>
      <c r="AF623" s="836"/>
      <c r="AG623" s="836"/>
      <c r="AH623" s="836"/>
      <c r="AI623" s="836"/>
      <c r="AJ623" s="836"/>
    </row>
    <row r="624">
      <c r="A624" s="1308"/>
      <c r="B624" s="836"/>
      <c r="C624" s="836"/>
      <c r="D624" s="836"/>
      <c r="E624" s="836"/>
      <c r="F624" s="836"/>
      <c r="G624" s="836"/>
      <c r="H624" s="836"/>
      <c r="I624" s="836"/>
      <c r="J624" s="836"/>
      <c r="K624" s="836"/>
      <c r="L624" s="836"/>
      <c r="M624" s="836"/>
      <c r="N624" s="836"/>
      <c r="O624" s="836"/>
      <c r="P624" s="836"/>
      <c r="Q624" s="836"/>
      <c r="R624" s="836"/>
      <c r="S624" s="836"/>
      <c r="T624" s="836"/>
      <c r="U624" s="1899"/>
      <c r="V624" s="836"/>
      <c r="W624" s="836"/>
      <c r="X624" s="836"/>
      <c r="Y624" s="836"/>
      <c r="Z624" s="836"/>
      <c r="AA624" s="836"/>
      <c r="AB624" s="836"/>
      <c r="AC624" s="836"/>
      <c r="AD624" s="836"/>
      <c r="AE624" s="836"/>
      <c r="AF624" s="836"/>
      <c r="AG624" s="836"/>
      <c r="AH624" s="836"/>
      <c r="AI624" s="836"/>
      <c r="AJ624" s="836"/>
    </row>
    <row r="625">
      <c r="A625" s="1308"/>
      <c r="B625" s="836"/>
      <c r="C625" s="836"/>
      <c r="D625" s="836"/>
      <c r="E625" s="836"/>
      <c r="F625" s="836"/>
      <c r="G625" s="836"/>
      <c r="H625" s="836"/>
      <c r="I625" s="836"/>
      <c r="J625" s="836"/>
      <c r="K625" s="836"/>
      <c r="L625" s="836"/>
      <c r="M625" s="836"/>
      <c r="N625" s="836"/>
      <c r="O625" s="836"/>
      <c r="P625" s="836"/>
      <c r="Q625" s="836"/>
      <c r="R625" s="836"/>
      <c r="S625" s="836"/>
      <c r="T625" s="836"/>
      <c r="U625" s="1899"/>
      <c r="V625" s="836"/>
      <c r="W625" s="836"/>
      <c r="X625" s="836"/>
      <c r="Y625" s="836"/>
      <c r="Z625" s="836"/>
      <c r="AA625" s="836"/>
      <c r="AB625" s="836"/>
      <c r="AC625" s="836"/>
      <c r="AD625" s="836"/>
      <c r="AE625" s="836"/>
      <c r="AF625" s="836"/>
      <c r="AG625" s="836"/>
      <c r="AH625" s="836"/>
      <c r="AI625" s="836"/>
      <c r="AJ625" s="836"/>
    </row>
    <row r="626">
      <c r="A626" s="1308"/>
      <c r="B626" s="836"/>
      <c r="C626" s="836"/>
      <c r="D626" s="836"/>
      <c r="E626" s="836"/>
      <c r="F626" s="836"/>
      <c r="G626" s="836"/>
      <c r="H626" s="836"/>
      <c r="I626" s="836"/>
      <c r="J626" s="836"/>
      <c r="K626" s="836"/>
      <c r="L626" s="836"/>
      <c r="M626" s="836"/>
      <c r="N626" s="836"/>
      <c r="O626" s="836"/>
      <c r="P626" s="836"/>
      <c r="Q626" s="836"/>
      <c r="R626" s="836"/>
      <c r="S626" s="836"/>
      <c r="T626" s="836"/>
      <c r="U626" s="1899"/>
      <c r="V626" s="836"/>
      <c r="W626" s="836"/>
      <c r="X626" s="836"/>
      <c r="Y626" s="836"/>
      <c r="Z626" s="836"/>
      <c r="AA626" s="836"/>
      <c r="AB626" s="836"/>
      <c r="AC626" s="836"/>
      <c r="AD626" s="836"/>
      <c r="AE626" s="836"/>
      <c r="AF626" s="836"/>
      <c r="AG626" s="836"/>
      <c r="AH626" s="836"/>
      <c r="AI626" s="836"/>
      <c r="AJ626" s="836"/>
    </row>
    <row r="627">
      <c r="A627" s="1308"/>
      <c r="B627" s="836"/>
      <c r="C627" s="836"/>
      <c r="D627" s="836"/>
      <c r="E627" s="836"/>
      <c r="F627" s="836"/>
      <c r="G627" s="836"/>
      <c r="H627" s="836"/>
      <c r="I627" s="836"/>
      <c r="J627" s="836"/>
      <c r="K627" s="836"/>
      <c r="L627" s="836"/>
      <c r="M627" s="836"/>
      <c r="N627" s="836"/>
      <c r="O627" s="836"/>
      <c r="P627" s="836"/>
      <c r="Q627" s="836"/>
      <c r="R627" s="836"/>
      <c r="S627" s="836"/>
      <c r="T627" s="836"/>
      <c r="U627" s="1899"/>
      <c r="V627" s="836"/>
      <c r="W627" s="836"/>
      <c r="X627" s="836"/>
      <c r="Y627" s="836"/>
      <c r="Z627" s="836"/>
      <c r="AA627" s="836"/>
      <c r="AB627" s="836"/>
      <c r="AC627" s="836"/>
      <c r="AD627" s="836"/>
      <c r="AE627" s="836"/>
      <c r="AF627" s="836"/>
      <c r="AG627" s="836"/>
      <c r="AH627" s="836"/>
      <c r="AI627" s="836"/>
      <c r="AJ627" s="836"/>
    </row>
    <row r="628">
      <c r="A628" s="1308"/>
      <c r="B628" s="836"/>
      <c r="C628" s="836"/>
      <c r="D628" s="836"/>
      <c r="E628" s="836"/>
      <c r="F628" s="836"/>
      <c r="G628" s="836"/>
      <c r="H628" s="836"/>
      <c r="I628" s="836"/>
      <c r="J628" s="836"/>
      <c r="K628" s="836"/>
      <c r="L628" s="836"/>
      <c r="M628" s="836"/>
      <c r="N628" s="836"/>
      <c r="O628" s="836"/>
      <c r="P628" s="836"/>
      <c r="Q628" s="836"/>
      <c r="R628" s="836"/>
      <c r="S628" s="836"/>
      <c r="T628" s="836"/>
      <c r="U628" s="1899"/>
      <c r="V628" s="836"/>
      <c r="W628" s="836"/>
      <c r="X628" s="836"/>
      <c r="Y628" s="836"/>
      <c r="Z628" s="836"/>
      <c r="AA628" s="836"/>
      <c r="AB628" s="836"/>
      <c r="AC628" s="836"/>
      <c r="AD628" s="836"/>
      <c r="AE628" s="836"/>
      <c r="AF628" s="836"/>
      <c r="AG628" s="836"/>
      <c r="AH628" s="836"/>
      <c r="AI628" s="836"/>
      <c r="AJ628" s="836"/>
    </row>
    <row r="629">
      <c r="A629" s="1308"/>
      <c r="B629" s="836"/>
      <c r="C629" s="836"/>
      <c r="D629" s="836"/>
      <c r="E629" s="836"/>
      <c r="F629" s="836"/>
      <c r="G629" s="836"/>
      <c r="H629" s="836"/>
      <c r="I629" s="836"/>
      <c r="J629" s="836"/>
      <c r="K629" s="836"/>
      <c r="L629" s="836"/>
      <c r="M629" s="836"/>
      <c r="N629" s="836"/>
      <c r="O629" s="836"/>
      <c r="P629" s="836"/>
      <c r="Q629" s="836"/>
      <c r="R629" s="836"/>
      <c r="S629" s="836"/>
      <c r="T629" s="836"/>
      <c r="U629" s="1899"/>
      <c r="V629" s="836"/>
      <c r="W629" s="836"/>
      <c r="X629" s="836"/>
      <c r="Y629" s="836"/>
      <c r="Z629" s="836"/>
      <c r="AA629" s="836"/>
      <c r="AB629" s="836"/>
      <c r="AC629" s="836"/>
      <c r="AD629" s="836"/>
      <c r="AE629" s="836"/>
      <c r="AF629" s="836"/>
      <c r="AG629" s="836"/>
      <c r="AH629" s="836"/>
      <c r="AI629" s="836"/>
      <c r="AJ629" s="836"/>
    </row>
    <row r="630">
      <c r="A630" s="1308"/>
      <c r="B630" s="836"/>
      <c r="C630" s="836"/>
      <c r="D630" s="836"/>
      <c r="E630" s="836"/>
      <c r="F630" s="836"/>
      <c r="G630" s="836"/>
      <c r="H630" s="836"/>
      <c r="I630" s="836"/>
      <c r="J630" s="836"/>
      <c r="K630" s="836"/>
      <c r="L630" s="836"/>
      <c r="M630" s="836"/>
      <c r="N630" s="836"/>
      <c r="O630" s="836"/>
      <c r="P630" s="836"/>
      <c r="Q630" s="836"/>
      <c r="R630" s="836"/>
      <c r="S630" s="836"/>
      <c r="T630" s="836"/>
      <c r="U630" s="1899"/>
      <c r="V630" s="836"/>
      <c r="W630" s="836"/>
      <c r="X630" s="836"/>
      <c r="Y630" s="836"/>
      <c r="Z630" s="836"/>
      <c r="AA630" s="836"/>
      <c r="AB630" s="836"/>
      <c r="AC630" s="836"/>
      <c r="AD630" s="836"/>
      <c r="AE630" s="836"/>
      <c r="AF630" s="836"/>
      <c r="AG630" s="836"/>
      <c r="AH630" s="836"/>
      <c r="AI630" s="836"/>
      <c r="AJ630" s="836"/>
    </row>
    <row r="631">
      <c r="A631" s="1308"/>
      <c r="B631" s="836"/>
      <c r="C631" s="836"/>
      <c r="D631" s="836"/>
      <c r="E631" s="836"/>
      <c r="F631" s="836"/>
      <c r="G631" s="836"/>
      <c r="H631" s="836"/>
      <c r="I631" s="836"/>
      <c r="J631" s="836"/>
      <c r="K631" s="836"/>
      <c r="L631" s="836"/>
      <c r="M631" s="836"/>
      <c r="N631" s="836"/>
      <c r="O631" s="836"/>
      <c r="P631" s="836"/>
      <c r="Q631" s="836"/>
      <c r="R631" s="836"/>
      <c r="S631" s="836"/>
      <c r="T631" s="836"/>
      <c r="U631" s="1899"/>
      <c r="V631" s="836"/>
      <c r="W631" s="836"/>
      <c r="X631" s="836"/>
      <c r="Y631" s="836"/>
      <c r="Z631" s="836"/>
      <c r="AA631" s="836"/>
      <c r="AB631" s="836"/>
      <c r="AC631" s="836"/>
      <c r="AD631" s="836"/>
      <c r="AE631" s="836"/>
      <c r="AF631" s="836"/>
      <c r="AG631" s="836"/>
      <c r="AH631" s="836"/>
      <c r="AI631" s="836"/>
      <c r="AJ631" s="836"/>
    </row>
    <row r="632">
      <c r="A632" s="1308"/>
      <c r="B632" s="836"/>
      <c r="C632" s="836"/>
      <c r="D632" s="836"/>
      <c r="E632" s="836"/>
      <c r="F632" s="836"/>
      <c r="G632" s="836"/>
      <c r="H632" s="836"/>
      <c r="I632" s="836"/>
      <c r="J632" s="836"/>
      <c r="K632" s="836"/>
      <c r="L632" s="836"/>
      <c r="M632" s="836"/>
      <c r="N632" s="836"/>
      <c r="O632" s="836"/>
      <c r="P632" s="836"/>
      <c r="Q632" s="836"/>
      <c r="R632" s="836"/>
      <c r="S632" s="836"/>
      <c r="T632" s="836"/>
      <c r="U632" s="1899"/>
      <c r="V632" s="836"/>
      <c r="W632" s="836"/>
      <c r="X632" s="836"/>
      <c r="Y632" s="836"/>
      <c r="Z632" s="836"/>
      <c r="AA632" s="836"/>
      <c r="AB632" s="836"/>
      <c r="AC632" s="836"/>
      <c r="AD632" s="836"/>
      <c r="AE632" s="836"/>
      <c r="AF632" s="836"/>
      <c r="AG632" s="836"/>
      <c r="AH632" s="836"/>
      <c r="AI632" s="836"/>
      <c r="AJ632" s="836"/>
    </row>
    <row r="633">
      <c r="A633" s="1308"/>
      <c r="B633" s="836"/>
      <c r="C633" s="836"/>
      <c r="D633" s="836"/>
      <c r="E633" s="836"/>
      <c r="F633" s="836"/>
      <c r="G633" s="836"/>
      <c r="H633" s="836"/>
      <c r="I633" s="836"/>
      <c r="J633" s="836"/>
      <c r="K633" s="836"/>
      <c r="L633" s="836"/>
      <c r="M633" s="836"/>
      <c r="N633" s="836"/>
      <c r="O633" s="836"/>
      <c r="P633" s="836"/>
      <c r="Q633" s="836"/>
      <c r="R633" s="836"/>
      <c r="S633" s="836"/>
      <c r="T633" s="836"/>
      <c r="U633" s="1899"/>
      <c r="V633" s="836"/>
      <c r="W633" s="836"/>
      <c r="X633" s="836"/>
      <c r="Y633" s="836"/>
      <c r="Z633" s="836"/>
      <c r="AA633" s="836"/>
      <c r="AB633" s="836"/>
      <c r="AC633" s="836"/>
      <c r="AD633" s="836"/>
      <c r="AE633" s="836"/>
      <c r="AF633" s="836"/>
      <c r="AG633" s="836"/>
      <c r="AH633" s="836"/>
      <c r="AI633" s="836"/>
      <c r="AJ633" s="836"/>
    </row>
    <row r="634">
      <c r="A634" s="1308"/>
      <c r="B634" s="836"/>
      <c r="C634" s="836"/>
      <c r="D634" s="836"/>
      <c r="E634" s="836"/>
      <c r="F634" s="836"/>
      <c r="G634" s="836"/>
      <c r="H634" s="836"/>
      <c r="I634" s="836"/>
      <c r="J634" s="836"/>
      <c r="K634" s="836"/>
      <c r="L634" s="836"/>
      <c r="M634" s="836"/>
      <c r="N634" s="836"/>
      <c r="O634" s="836"/>
      <c r="P634" s="836"/>
      <c r="Q634" s="836"/>
      <c r="R634" s="836"/>
      <c r="S634" s="836"/>
      <c r="T634" s="836"/>
      <c r="U634" s="1899"/>
      <c r="V634" s="836"/>
      <c r="W634" s="836"/>
      <c r="X634" s="836"/>
      <c r="Y634" s="836"/>
      <c r="Z634" s="836"/>
      <c r="AA634" s="836"/>
      <c r="AB634" s="836"/>
      <c r="AC634" s="836"/>
      <c r="AD634" s="836"/>
      <c r="AE634" s="836"/>
      <c r="AF634" s="836"/>
      <c r="AG634" s="836"/>
      <c r="AH634" s="836"/>
      <c r="AI634" s="836"/>
      <c r="AJ634" s="836"/>
    </row>
    <row r="635">
      <c r="A635" s="1308"/>
      <c r="B635" s="836"/>
      <c r="C635" s="836"/>
      <c r="D635" s="836"/>
      <c r="E635" s="836"/>
      <c r="F635" s="836"/>
      <c r="G635" s="836"/>
      <c r="H635" s="836"/>
      <c r="I635" s="836"/>
      <c r="J635" s="836"/>
      <c r="K635" s="836"/>
      <c r="L635" s="836"/>
      <c r="M635" s="836"/>
      <c r="N635" s="836"/>
      <c r="O635" s="836"/>
      <c r="P635" s="836"/>
      <c r="Q635" s="836"/>
      <c r="R635" s="836"/>
      <c r="S635" s="836"/>
      <c r="T635" s="836"/>
      <c r="U635" s="1899"/>
      <c r="V635" s="836"/>
      <c r="W635" s="836"/>
      <c r="X635" s="836"/>
      <c r="Y635" s="836"/>
      <c r="Z635" s="836"/>
      <c r="AA635" s="836"/>
      <c r="AB635" s="836"/>
      <c r="AC635" s="836"/>
      <c r="AD635" s="836"/>
      <c r="AE635" s="836"/>
      <c r="AF635" s="836"/>
      <c r="AG635" s="836"/>
      <c r="AH635" s="836"/>
      <c r="AI635" s="836"/>
      <c r="AJ635" s="836"/>
    </row>
    <row r="636">
      <c r="A636" s="1308"/>
      <c r="B636" s="836"/>
      <c r="C636" s="836"/>
      <c r="D636" s="836"/>
      <c r="E636" s="836"/>
      <c r="F636" s="836"/>
      <c r="G636" s="836"/>
      <c r="H636" s="836"/>
      <c r="I636" s="836"/>
      <c r="J636" s="836"/>
      <c r="K636" s="836"/>
      <c r="L636" s="836"/>
      <c r="M636" s="836"/>
      <c r="N636" s="836"/>
      <c r="O636" s="836"/>
      <c r="P636" s="836"/>
      <c r="Q636" s="836"/>
      <c r="R636" s="836"/>
      <c r="S636" s="836"/>
      <c r="T636" s="836"/>
      <c r="U636" s="1899"/>
      <c r="V636" s="836"/>
      <c r="W636" s="836"/>
      <c r="X636" s="836"/>
      <c r="Y636" s="836"/>
      <c r="Z636" s="836"/>
      <c r="AA636" s="836"/>
      <c r="AB636" s="836"/>
      <c r="AC636" s="836"/>
      <c r="AD636" s="836"/>
      <c r="AE636" s="836"/>
      <c r="AF636" s="836"/>
      <c r="AG636" s="836"/>
      <c r="AH636" s="836"/>
      <c r="AI636" s="836"/>
      <c r="AJ636" s="836"/>
    </row>
    <row r="637">
      <c r="A637" s="1308"/>
      <c r="B637" s="836"/>
      <c r="C637" s="836"/>
      <c r="D637" s="836"/>
      <c r="E637" s="836"/>
      <c r="F637" s="836"/>
      <c r="G637" s="836"/>
      <c r="H637" s="836"/>
      <c r="I637" s="836"/>
      <c r="J637" s="836"/>
      <c r="K637" s="836"/>
      <c r="L637" s="836"/>
      <c r="M637" s="836"/>
      <c r="N637" s="836"/>
      <c r="O637" s="836"/>
      <c r="P637" s="836"/>
      <c r="Q637" s="836"/>
      <c r="R637" s="836"/>
      <c r="S637" s="836"/>
      <c r="T637" s="836"/>
      <c r="U637" s="1899"/>
      <c r="V637" s="836"/>
      <c r="W637" s="836"/>
      <c r="X637" s="836"/>
      <c r="Y637" s="836"/>
      <c r="Z637" s="836"/>
      <c r="AA637" s="836"/>
      <c r="AB637" s="836"/>
      <c r="AC637" s="836"/>
      <c r="AD637" s="836"/>
      <c r="AE637" s="836"/>
      <c r="AF637" s="836"/>
      <c r="AG637" s="836"/>
      <c r="AH637" s="836"/>
      <c r="AI637" s="836"/>
      <c r="AJ637" s="836"/>
    </row>
    <row r="638">
      <c r="A638" s="1308"/>
      <c r="B638" s="836"/>
      <c r="C638" s="836"/>
      <c r="D638" s="836"/>
      <c r="E638" s="836"/>
      <c r="F638" s="836"/>
      <c r="G638" s="836"/>
      <c r="H638" s="836"/>
      <c r="I638" s="836"/>
      <c r="J638" s="836"/>
      <c r="K638" s="836"/>
      <c r="L638" s="836"/>
      <c r="M638" s="836"/>
      <c r="N638" s="836"/>
      <c r="O638" s="836"/>
      <c r="P638" s="836"/>
      <c r="Q638" s="836"/>
      <c r="R638" s="836"/>
      <c r="S638" s="836"/>
      <c r="T638" s="836"/>
      <c r="U638" s="1899"/>
      <c r="V638" s="836"/>
      <c r="W638" s="836"/>
      <c r="X638" s="836"/>
      <c r="Y638" s="836"/>
      <c r="Z638" s="836"/>
      <c r="AA638" s="836"/>
      <c r="AB638" s="836"/>
      <c r="AC638" s="836"/>
      <c r="AD638" s="836"/>
      <c r="AE638" s="836"/>
      <c r="AF638" s="836"/>
      <c r="AG638" s="836"/>
      <c r="AH638" s="836"/>
      <c r="AI638" s="836"/>
      <c r="AJ638" s="836"/>
    </row>
    <row r="639">
      <c r="A639" s="1308"/>
      <c r="B639" s="836"/>
      <c r="C639" s="836"/>
      <c r="D639" s="836"/>
      <c r="E639" s="836"/>
      <c r="F639" s="836"/>
      <c r="G639" s="836"/>
      <c r="H639" s="836"/>
      <c r="I639" s="836"/>
      <c r="J639" s="836"/>
      <c r="K639" s="836"/>
      <c r="L639" s="836"/>
      <c r="M639" s="836"/>
      <c r="N639" s="836"/>
      <c r="O639" s="836"/>
      <c r="P639" s="836"/>
      <c r="Q639" s="836"/>
      <c r="R639" s="836"/>
      <c r="S639" s="836"/>
      <c r="T639" s="836"/>
      <c r="U639" s="1899"/>
      <c r="V639" s="836"/>
      <c r="W639" s="836"/>
      <c r="X639" s="836"/>
      <c r="Y639" s="836"/>
      <c r="Z639" s="836"/>
      <c r="AA639" s="836"/>
      <c r="AB639" s="836"/>
      <c r="AC639" s="836"/>
      <c r="AD639" s="836"/>
      <c r="AE639" s="836"/>
      <c r="AF639" s="836"/>
      <c r="AG639" s="836"/>
      <c r="AH639" s="836"/>
      <c r="AI639" s="836"/>
      <c r="AJ639" s="836"/>
    </row>
    <row r="640">
      <c r="A640" s="1308"/>
      <c r="B640" s="836"/>
      <c r="C640" s="836"/>
      <c r="D640" s="836"/>
      <c r="E640" s="836"/>
      <c r="F640" s="836"/>
      <c r="G640" s="836"/>
      <c r="H640" s="836"/>
      <c r="I640" s="836"/>
      <c r="J640" s="836"/>
      <c r="K640" s="836"/>
      <c r="L640" s="836"/>
      <c r="M640" s="836"/>
      <c r="N640" s="836"/>
      <c r="O640" s="836"/>
      <c r="P640" s="836"/>
      <c r="Q640" s="836"/>
      <c r="R640" s="836"/>
      <c r="S640" s="836"/>
      <c r="T640" s="836"/>
      <c r="U640" s="1899"/>
      <c r="V640" s="836"/>
      <c r="W640" s="836"/>
      <c r="X640" s="836"/>
      <c r="Y640" s="836"/>
      <c r="Z640" s="836"/>
      <c r="AA640" s="836"/>
      <c r="AB640" s="836"/>
      <c r="AC640" s="836"/>
      <c r="AD640" s="836"/>
      <c r="AE640" s="836"/>
      <c r="AF640" s="836"/>
      <c r="AG640" s="836"/>
      <c r="AH640" s="836"/>
      <c r="AI640" s="836"/>
      <c r="AJ640" s="836"/>
    </row>
    <row r="641">
      <c r="A641" s="1308"/>
      <c r="B641" s="836"/>
      <c r="C641" s="836"/>
      <c r="D641" s="836"/>
      <c r="E641" s="836"/>
      <c r="F641" s="836"/>
      <c r="G641" s="836"/>
      <c r="H641" s="836"/>
      <c r="I641" s="836"/>
      <c r="J641" s="836"/>
      <c r="K641" s="836"/>
      <c r="L641" s="836"/>
      <c r="M641" s="836"/>
      <c r="N641" s="836"/>
      <c r="O641" s="836"/>
      <c r="P641" s="836"/>
      <c r="Q641" s="836"/>
      <c r="R641" s="836"/>
      <c r="S641" s="836"/>
      <c r="T641" s="836"/>
      <c r="U641" s="1899"/>
      <c r="V641" s="836"/>
      <c r="W641" s="836"/>
      <c r="X641" s="836"/>
      <c r="Y641" s="836"/>
      <c r="Z641" s="836"/>
      <c r="AA641" s="836"/>
      <c r="AB641" s="836"/>
      <c r="AC641" s="836"/>
      <c r="AD641" s="836"/>
      <c r="AE641" s="836"/>
      <c r="AF641" s="836"/>
      <c r="AG641" s="836"/>
      <c r="AH641" s="836"/>
      <c r="AI641" s="836"/>
      <c r="AJ641" s="836"/>
    </row>
    <row r="642">
      <c r="A642" s="1308"/>
      <c r="B642" s="836"/>
      <c r="C642" s="836"/>
      <c r="D642" s="836"/>
      <c r="E642" s="836"/>
      <c r="F642" s="836"/>
      <c r="G642" s="836"/>
      <c r="H642" s="836"/>
      <c r="I642" s="836"/>
      <c r="J642" s="836"/>
      <c r="K642" s="836"/>
      <c r="L642" s="836"/>
      <c r="M642" s="836"/>
      <c r="N642" s="836"/>
      <c r="O642" s="836"/>
      <c r="P642" s="836"/>
      <c r="Q642" s="836"/>
      <c r="R642" s="836"/>
      <c r="S642" s="836"/>
      <c r="T642" s="836"/>
      <c r="U642" s="1899"/>
      <c r="V642" s="836"/>
      <c r="W642" s="836"/>
      <c r="X642" s="836"/>
      <c r="Y642" s="836"/>
      <c r="Z642" s="836"/>
      <c r="AA642" s="836"/>
      <c r="AB642" s="836"/>
      <c r="AC642" s="836"/>
      <c r="AD642" s="836"/>
      <c r="AE642" s="836"/>
      <c r="AF642" s="836"/>
      <c r="AG642" s="836"/>
      <c r="AH642" s="836"/>
      <c r="AI642" s="836"/>
      <c r="AJ642" s="836"/>
    </row>
    <row r="643">
      <c r="A643" s="1308"/>
      <c r="B643" s="836"/>
      <c r="C643" s="836"/>
      <c r="D643" s="836"/>
      <c r="E643" s="836"/>
      <c r="F643" s="836"/>
      <c r="G643" s="836"/>
      <c r="H643" s="836"/>
      <c r="I643" s="836"/>
      <c r="J643" s="836"/>
      <c r="K643" s="836"/>
      <c r="L643" s="836"/>
      <c r="M643" s="836"/>
      <c r="N643" s="836"/>
      <c r="O643" s="836"/>
      <c r="P643" s="836"/>
      <c r="Q643" s="836"/>
      <c r="R643" s="836"/>
      <c r="S643" s="836"/>
      <c r="T643" s="836"/>
      <c r="U643" s="1899"/>
      <c r="V643" s="836"/>
      <c r="W643" s="836"/>
      <c r="X643" s="836"/>
      <c r="Y643" s="836"/>
      <c r="Z643" s="836"/>
      <c r="AA643" s="836"/>
      <c r="AB643" s="836"/>
      <c r="AC643" s="836"/>
      <c r="AD643" s="836"/>
      <c r="AE643" s="836"/>
      <c r="AF643" s="836"/>
      <c r="AG643" s="836"/>
      <c r="AH643" s="836"/>
      <c r="AI643" s="836"/>
      <c r="AJ643" s="836"/>
    </row>
    <row r="644">
      <c r="A644" s="1308"/>
      <c r="B644" s="836"/>
      <c r="C644" s="836"/>
      <c r="D644" s="836"/>
      <c r="E644" s="836"/>
      <c r="F644" s="836"/>
      <c r="G644" s="836"/>
      <c r="H644" s="836"/>
      <c r="I644" s="836"/>
      <c r="J644" s="836"/>
      <c r="K644" s="836"/>
      <c r="L644" s="836"/>
      <c r="M644" s="836"/>
      <c r="N644" s="836"/>
      <c r="O644" s="836"/>
      <c r="P644" s="836"/>
      <c r="Q644" s="836"/>
      <c r="R644" s="836"/>
      <c r="S644" s="836"/>
      <c r="T644" s="836"/>
      <c r="U644" s="1899"/>
      <c r="V644" s="836"/>
      <c r="W644" s="836"/>
      <c r="X644" s="836"/>
      <c r="Y644" s="836"/>
      <c r="Z644" s="836"/>
      <c r="AA644" s="836"/>
      <c r="AB644" s="836"/>
      <c r="AC644" s="836"/>
      <c r="AD644" s="836"/>
      <c r="AE644" s="836"/>
      <c r="AF644" s="836"/>
      <c r="AG644" s="836"/>
      <c r="AH644" s="836"/>
      <c r="AI644" s="836"/>
      <c r="AJ644" s="836"/>
    </row>
    <row r="645">
      <c r="A645" s="1308"/>
      <c r="B645" s="836"/>
      <c r="C645" s="836"/>
      <c r="D645" s="836"/>
      <c r="E645" s="836"/>
      <c r="F645" s="836"/>
      <c r="G645" s="836"/>
      <c r="H645" s="836"/>
      <c r="I645" s="836"/>
      <c r="J645" s="836"/>
      <c r="K645" s="836"/>
      <c r="L645" s="836"/>
      <c r="M645" s="836"/>
      <c r="N645" s="836"/>
      <c r="O645" s="836"/>
      <c r="P645" s="836"/>
      <c r="Q645" s="836"/>
      <c r="R645" s="836"/>
      <c r="S645" s="836"/>
      <c r="T645" s="836"/>
      <c r="U645" s="1899"/>
      <c r="V645" s="836"/>
      <c r="W645" s="836"/>
      <c r="X645" s="836"/>
      <c r="Y645" s="836"/>
      <c r="Z645" s="836"/>
      <c r="AA645" s="836"/>
      <c r="AB645" s="836"/>
      <c r="AC645" s="836"/>
      <c r="AD645" s="836"/>
      <c r="AE645" s="836"/>
      <c r="AF645" s="836"/>
      <c r="AG645" s="836"/>
      <c r="AH645" s="836"/>
      <c r="AI645" s="836"/>
      <c r="AJ645" s="836"/>
    </row>
    <row r="646">
      <c r="A646" s="1308"/>
      <c r="B646" s="836"/>
      <c r="C646" s="836"/>
      <c r="D646" s="836"/>
      <c r="E646" s="836"/>
      <c r="F646" s="836"/>
      <c r="G646" s="836"/>
      <c r="H646" s="836"/>
      <c r="I646" s="836"/>
      <c r="J646" s="836"/>
      <c r="K646" s="836"/>
      <c r="L646" s="836"/>
      <c r="M646" s="836"/>
      <c r="N646" s="836"/>
      <c r="O646" s="836"/>
      <c r="P646" s="836"/>
      <c r="Q646" s="836"/>
      <c r="R646" s="836"/>
      <c r="S646" s="836"/>
      <c r="T646" s="836"/>
      <c r="U646" s="1899"/>
      <c r="V646" s="836"/>
      <c r="W646" s="836"/>
      <c r="X646" s="836"/>
      <c r="Y646" s="836"/>
      <c r="Z646" s="836"/>
      <c r="AA646" s="836"/>
      <c r="AB646" s="836"/>
      <c r="AC646" s="836"/>
      <c r="AD646" s="836"/>
      <c r="AE646" s="836"/>
      <c r="AF646" s="836"/>
      <c r="AG646" s="836"/>
      <c r="AH646" s="836"/>
      <c r="AI646" s="836"/>
      <c r="AJ646" s="836"/>
    </row>
    <row r="647">
      <c r="A647" s="1308"/>
      <c r="B647" s="836"/>
      <c r="C647" s="836"/>
      <c r="D647" s="836"/>
      <c r="E647" s="836"/>
      <c r="F647" s="836"/>
      <c r="G647" s="836"/>
      <c r="H647" s="836"/>
      <c r="I647" s="836"/>
      <c r="J647" s="836"/>
      <c r="K647" s="836"/>
      <c r="L647" s="836"/>
      <c r="M647" s="836"/>
      <c r="N647" s="836"/>
      <c r="O647" s="836"/>
      <c r="P647" s="836"/>
      <c r="Q647" s="836"/>
      <c r="R647" s="836"/>
      <c r="S647" s="836"/>
      <c r="T647" s="836"/>
      <c r="U647" s="1899"/>
      <c r="V647" s="836"/>
      <c r="W647" s="836"/>
      <c r="X647" s="836"/>
      <c r="Y647" s="836"/>
      <c r="Z647" s="836"/>
      <c r="AA647" s="836"/>
      <c r="AB647" s="836"/>
      <c r="AC647" s="836"/>
      <c r="AD647" s="836"/>
      <c r="AE647" s="836"/>
      <c r="AF647" s="836"/>
      <c r="AG647" s="836"/>
      <c r="AH647" s="836"/>
      <c r="AI647" s="836"/>
      <c r="AJ647" s="836"/>
    </row>
    <row r="648">
      <c r="A648" s="1308"/>
      <c r="B648" s="836"/>
      <c r="C648" s="836"/>
      <c r="D648" s="836"/>
      <c r="E648" s="836"/>
      <c r="F648" s="836"/>
      <c r="G648" s="836"/>
      <c r="H648" s="836"/>
      <c r="I648" s="836"/>
      <c r="J648" s="836"/>
      <c r="K648" s="836"/>
      <c r="L648" s="836"/>
      <c r="M648" s="836"/>
      <c r="N648" s="836"/>
      <c r="O648" s="836"/>
      <c r="P648" s="836"/>
      <c r="Q648" s="836"/>
      <c r="R648" s="836"/>
      <c r="S648" s="836"/>
      <c r="T648" s="836"/>
      <c r="U648" s="1899"/>
      <c r="V648" s="836"/>
      <c r="W648" s="836"/>
      <c r="X648" s="836"/>
      <c r="Y648" s="836"/>
      <c r="Z648" s="836"/>
      <c r="AA648" s="836"/>
      <c r="AB648" s="836"/>
      <c r="AC648" s="836"/>
      <c r="AD648" s="836"/>
      <c r="AE648" s="836"/>
      <c r="AF648" s="836"/>
      <c r="AG648" s="836"/>
      <c r="AH648" s="836"/>
      <c r="AI648" s="836"/>
      <c r="AJ648" s="836"/>
    </row>
    <row r="649">
      <c r="A649" s="1308"/>
      <c r="B649" s="836"/>
      <c r="C649" s="836"/>
      <c r="D649" s="836"/>
      <c r="E649" s="836"/>
      <c r="F649" s="836"/>
      <c r="G649" s="836"/>
      <c r="H649" s="836"/>
      <c r="I649" s="836"/>
      <c r="J649" s="836"/>
      <c r="K649" s="836"/>
      <c r="L649" s="836"/>
      <c r="M649" s="836"/>
      <c r="N649" s="836"/>
      <c r="O649" s="836"/>
      <c r="P649" s="836"/>
      <c r="Q649" s="836"/>
      <c r="R649" s="836"/>
      <c r="S649" s="836"/>
      <c r="T649" s="836"/>
      <c r="U649" s="1899"/>
      <c r="V649" s="836"/>
      <c r="W649" s="836"/>
      <c r="X649" s="836"/>
      <c r="Y649" s="836"/>
      <c r="Z649" s="836"/>
      <c r="AA649" s="836"/>
      <c r="AB649" s="836"/>
      <c r="AC649" s="836"/>
      <c r="AD649" s="836"/>
      <c r="AE649" s="836"/>
      <c r="AF649" s="836"/>
      <c r="AG649" s="836"/>
      <c r="AH649" s="836"/>
      <c r="AI649" s="836"/>
      <c r="AJ649" s="836"/>
    </row>
    <row r="650">
      <c r="A650" s="1308"/>
      <c r="B650" s="836"/>
      <c r="C650" s="836"/>
      <c r="D650" s="836"/>
      <c r="E650" s="836"/>
      <c r="F650" s="836"/>
      <c r="G650" s="836"/>
      <c r="H650" s="836"/>
      <c r="I650" s="836"/>
      <c r="J650" s="836"/>
      <c r="K650" s="836"/>
      <c r="L650" s="836"/>
      <c r="M650" s="836"/>
      <c r="N650" s="836"/>
      <c r="O650" s="836"/>
      <c r="P650" s="836"/>
      <c r="Q650" s="836"/>
      <c r="R650" s="836"/>
      <c r="S650" s="836"/>
      <c r="T650" s="836"/>
      <c r="U650" s="1899"/>
      <c r="V650" s="836"/>
      <c r="W650" s="836"/>
      <c r="X650" s="836"/>
      <c r="Y650" s="836"/>
      <c r="Z650" s="836"/>
      <c r="AA650" s="836"/>
      <c r="AB650" s="836"/>
      <c r="AC650" s="836"/>
      <c r="AD650" s="836"/>
      <c r="AE650" s="836"/>
      <c r="AF650" s="836"/>
      <c r="AG650" s="836"/>
      <c r="AH650" s="836"/>
      <c r="AI650" s="836"/>
      <c r="AJ650" s="836"/>
    </row>
    <row r="651">
      <c r="A651" s="1308"/>
      <c r="B651" s="836"/>
      <c r="C651" s="836"/>
      <c r="D651" s="836"/>
      <c r="E651" s="836"/>
      <c r="F651" s="836"/>
      <c r="G651" s="836"/>
      <c r="H651" s="836"/>
      <c r="I651" s="836"/>
      <c r="J651" s="836"/>
      <c r="K651" s="836"/>
      <c r="L651" s="836"/>
      <c r="M651" s="836"/>
      <c r="N651" s="836"/>
      <c r="O651" s="836"/>
      <c r="P651" s="836"/>
      <c r="Q651" s="836"/>
      <c r="R651" s="836"/>
      <c r="S651" s="836"/>
      <c r="T651" s="836"/>
      <c r="U651" s="1899"/>
      <c r="V651" s="836"/>
      <c r="W651" s="836"/>
      <c r="X651" s="836"/>
      <c r="Y651" s="836"/>
      <c r="Z651" s="836"/>
      <c r="AA651" s="836"/>
      <c r="AB651" s="836"/>
      <c r="AC651" s="836"/>
      <c r="AD651" s="836"/>
      <c r="AE651" s="836"/>
      <c r="AF651" s="836"/>
      <c r="AG651" s="836"/>
      <c r="AH651" s="836"/>
      <c r="AI651" s="836"/>
      <c r="AJ651" s="836"/>
    </row>
    <row r="652">
      <c r="A652" s="1308"/>
      <c r="B652" s="836"/>
      <c r="C652" s="836"/>
      <c r="D652" s="836"/>
      <c r="E652" s="836"/>
      <c r="F652" s="836"/>
      <c r="G652" s="836"/>
      <c r="H652" s="836"/>
      <c r="I652" s="836"/>
      <c r="J652" s="836"/>
      <c r="K652" s="836"/>
      <c r="L652" s="836"/>
      <c r="M652" s="836"/>
      <c r="N652" s="836"/>
      <c r="O652" s="836"/>
      <c r="P652" s="836"/>
      <c r="Q652" s="836"/>
      <c r="R652" s="836"/>
      <c r="S652" s="836"/>
      <c r="T652" s="836"/>
      <c r="U652" s="1899"/>
      <c r="V652" s="836"/>
      <c r="W652" s="836"/>
      <c r="X652" s="836"/>
      <c r="Y652" s="836"/>
      <c r="Z652" s="836"/>
      <c r="AA652" s="836"/>
      <c r="AB652" s="836"/>
      <c r="AC652" s="836"/>
      <c r="AD652" s="836"/>
      <c r="AE652" s="836"/>
      <c r="AF652" s="836"/>
      <c r="AG652" s="836"/>
      <c r="AH652" s="836"/>
      <c r="AI652" s="836"/>
      <c r="AJ652" s="836"/>
    </row>
    <row r="653">
      <c r="A653" s="1308"/>
      <c r="B653" s="836"/>
      <c r="C653" s="836"/>
      <c r="D653" s="836"/>
      <c r="E653" s="836"/>
      <c r="F653" s="836"/>
      <c r="G653" s="836"/>
      <c r="H653" s="836"/>
      <c r="I653" s="836"/>
      <c r="J653" s="836"/>
      <c r="K653" s="836"/>
      <c r="L653" s="836"/>
      <c r="M653" s="836"/>
      <c r="N653" s="836"/>
      <c r="O653" s="836"/>
      <c r="P653" s="836"/>
      <c r="Q653" s="836"/>
      <c r="R653" s="836"/>
      <c r="S653" s="836"/>
      <c r="T653" s="836"/>
      <c r="U653" s="1899"/>
      <c r="V653" s="836"/>
      <c r="W653" s="836"/>
      <c r="X653" s="836"/>
      <c r="Y653" s="836"/>
      <c r="Z653" s="836"/>
      <c r="AA653" s="836"/>
      <c r="AB653" s="836"/>
      <c r="AC653" s="836"/>
      <c r="AD653" s="836"/>
      <c r="AE653" s="836"/>
      <c r="AF653" s="836"/>
      <c r="AG653" s="836"/>
      <c r="AH653" s="836"/>
      <c r="AI653" s="836"/>
      <c r="AJ653" s="836"/>
    </row>
    <row r="654">
      <c r="A654" s="1308"/>
      <c r="B654" s="836"/>
      <c r="C654" s="836"/>
      <c r="D654" s="836"/>
      <c r="E654" s="836"/>
      <c r="F654" s="836"/>
      <c r="G654" s="836"/>
      <c r="H654" s="836"/>
      <c r="I654" s="836"/>
      <c r="J654" s="836"/>
      <c r="K654" s="836"/>
      <c r="L654" s="836"/>
      <c r="M654" s="836"/>
      <c r="N654" s="836"/>
      <c r="O654" s="836"/>
      <c r="P654" s="836"/>
      <c r="Q654" s="836"/>
      <c r="R654" s="836"/>
      <c r="S654" s="836"/>
      <c r="T654" s="836"/>
      <c r="U654" s="1899"/>
      <c r="V654" s="836"/>
      <c r="W654" s="836"/>
      <c r="X654" s="836"/>
      <c r="Y654" s="836"/>
      <c r="Z654" s="836"/>
      <c r="AA654" s="836"/>
      <c r="AB654" s="836"/>
      <c r="AC654" s="836"/>
      <c r="AD654" s="836"/>
      <c r="AE654" s="836"/>
      <c r="AF654" s="836"/>
      <c r="AG654" s="836"/>
      <c r="AH654" s="836"/>
      <c r="AI654" s="836"/>
      <c r="AJ654" s="836"/>
    </row>
    <row r="655">
      <c r="A655" s="1308"/>
      <c r="B655" s="836"/>
      <c r="C655" s="836"/>
      <c r="D655" s="836"/>
      <c r="E655" s="836"/>
      <c r="F655" s="836"/>
      <c r="G655" s="836"/>
      <c r="H655" s="836"/>
      <c r="I655" s="836"/>
      <c r="J655" s="836"/>
      <c r="K655" s="836"/>
      <c r="L655" s="836"/>
      <c r="M655" s="836"/>
      <c r="N655" s="836"/>
      <c r="O655" s="836"/>
      <c r="P655" s="836"/>
      <c r="Q655" s="836"/>
      <c r="R655" s="836"/>
      <c r="S655" s="836"/>
      <c r="T655" s="836"/>
      <c r="U655" s="1899"/>
      <c r="V655" s="836"/>
      <c r="W655" s="836"/>
      <c r="X655" s="836"/>
      <c r="Y655" s="836"/>
      <c r="Z655" s="836"/>
      <c r="AA655" s="836"/>
      <c r="AB655" s="836"/>
      <c r="AC655" s="836"/>
      <c r="AD655" s="836"/>
      <c r="AE655" s="836"/>
      <c r="AF655" s="836"/>
      <c r="AG655" s="836"/>
      <c r="AH655" s="836"/>
      <c r="AI655" s="836"/>
      <c r="AJ655" s="836"/>
    </row>
    <row r="656">
      <c r="A656" s="1308"/>
      <c r="B656" s="836"/>
      <c r="C656" s="836"/>
      <c r="D656" s="836"/>
      <c r="E656" s="836"/>
      <c r="F656" s="836"/>
      <c r="G656" s="836"/>
      <c r="H656" s="836"/>
      <c r="I656" s="836"/>
      <c r="J656" s="836"/>
      <c r="K656" s="836"/>
      <c r="L656" s="836"/>
      <c r="M656" s="836"/>
      <c r="N656" s="836"/>
      <c r="O656" s="836"/>
      <c r="P656" s="836"/>
      <c r="Q656" s="836"/>
      <c r="R656" s="836"/>
      <c r="S656" s="836"/>
      <c r="T656" s="836"/>
      <c r="U656" s="1899"/>
      <c r="V656" s="836"/>
      <c r="W656" s="836"/>
      <c r="X656" s="836"/>
      <c r="Y656" s="836"/>
      <c r="Z656" s="836"/>
      <c r="AA656" s="836"/>
      <c r="AB656" s="836"/>
      <c r="AC656" s="836"/>
      <c r="AD656" s="836"/>
      <c r="AE656" s="836"/>
      <c r="AF656" s="836"/>
      <c r="AG656" s="836"/>
      <c r="AH656" s="836"/>
      <c r="AI656" s="836"/>
      <c r="AJ656" s="836"/>
    </row>
    <row r="657">
      <c r="A657" s="1308"/>
      <c r="B657" s="836"/>
      <c r="C657" s="836"/>
      <c r="D657" s="836"/>
      <c r="E657" s="836"/>
      <c r="F657" s="836"/>
      <c r="G657" s="836"/>
      <c r="H657" s="836"/>
      <c r="I657" s="836"/>
      <c r="J657" s="836"/>
      <c r="K657" s="836"/>
      <c r="L657" s="836"/>
      <c r="M657" s="836"/>
      <c r="N657" s="836"/>
      <c r="O657" s="836"/>
      <c r="P657" s="836"/>
      <c r="Q657" s="836"/>
      <c r="R657" s="836"/>
      <c r="S657" s="836"/>
      <c r="T657" s="836"/>
      <c r="U657" s="1899"/>
      <c r="V657" s="836"/>
      <c r="W657" s="836"/>
      <c r="X657" s="836"/>
      <c r="Y657" s="836"/>
      <c r="Z657" s="836"/>
      <c r="AA657" s="836"/>
      <c r="AB657" s="836"/>
      <c r="AC657" s="836"/>
      <c r="AD657" s="836"/>
      <c r="AE657" s="836"/>
      <c r="AF657" s="836"/>
      <c r="AG657" s="836"/>
      <c r="AH657" s="836"/>
      <c r="AI657" s="836"/>
      <c r="AJ657" s="836"/>
    </row>
    <row r="658">
      <c r="A658" s="1308"/>
      <c r="B658" s="836"/>
      <c r="C658" s="836"/>
      <c r="D658" s="836"/>
      <c r="E658" s="836"/>
      <c r="F658" s="836"/>
      <c r="G658" s="836"/>
      <c r="H658" s="836"/>
      <c r="I658" s="836"/>
      <c r="J658" s="836"/>
      <c r="K658" s="836"/>
      <c r="L658" s="836"/>
      <c r="M658" s="836"/>
      <c r="N658" s="836"/>
      <c r="O658" s="836"/>
      <c r="P658" s="836"/>
      <c r="Q658" s="836"/>
      <c r="R658" s="836"/>
      <c r="S658" s="836"/>
      <c r="T658" s="836"/>
      <c r="U658" s="1899"/>
      <c r="V658" s="836"/>
      <c r="W658" s="836"/>
      <c r="X658" s="836"/>
      <c r="Y658" s="836"/>
      <c r="Z658" s="836"/>
      <c r="AA658" s="836"/>
      <c r="AB658" s="836"/>
      <c r="AC658" s="836"/>
      <c r="AD658" s="836"/>
      <c r="AE658" s="836"/>
      <c r="AF658" s="836"/>
      <c r="AG658" s="836"/>
      <c r="AH658" s="836"/>
      <c r="AI658" s="836"/>
      <c r="AJ658" s="836"/>
    </row>
    <row r="659">
      <c r="A659" s="1308"/>
      <c r="B659" s="836"/>
      <c r="C659" s="836"/>
      <c r="D659" s="836"/>
      <c r="E659" s="836"/>
      <c r="F659" s="836"/>
      <c r="G659" s="836"/>
      <c r="H659" s="836"/>
      <c r="I659" s="836"/>
      <c r="J659" s="836"/>
      <c r="K659" s="836"/>
      <c r="L659" s="836"/>
      <c r="M659" s="836"/>
      <c r="N659" s="836"/>
      <c r="O659" s="836"/>
      <c r="P659" s="836"/>
      <c r="Q659" s="836"/>
      <c r="R659" s="836"/>
      <c r="S659" s="836"/>
      <c r="T659" s="836"/>
      <c r="U659" s="1899"/>
      <c r="V659" s="836"/>
      <c r="W659" s="836"/>
      <c r="X659" s="836"/>
      <c r="Y659" s="836"/>
      <c r="Z659" s="836"/>
      <c r="AA659" s="836"/>
      <c r="AB659" s="836"/>
      <c r="AC659" s="836"/>
      <c r="AD659" s="836"/>
      <c r="AE659" s="836"/>
      <c r="AF659" s="836"/>
      <c r="AG659" s="836"/>
      <c r="AH659" s="836"/>
      <c r="AI659" s="836"/>
      <c r="AJ659" s="836"/>
    </row>
    <row r="660">
      <c r="A660" s="1308"/>
      <c r="B660" s="836"/>
      <c r="C660" s="836"/>
      <c r="D660" s="836"/>
      <c r="E660" s="836"/>
      <c r="F660" s="836"/>
      <c r="G660" s="836"/>
      <c r="H660" s="836"/>
      <c r="I660" s="836"/>
      <c r="J660" s="836"/>
      <c r="K660" s="836"/>
      <c r="L660" s="836"/>
      <c r="M660" s="836"/>
      <c r="N660" s="836"/>
      <c r="O660" s="836"/>
      <c r="P660" s="836"/>
      <c r="Q660" s="836"/>
      <c r="R660" s="836"/>
      <c r="S660" s="836"/>
      <c r="T660" s="836"/>
      <c r="U660" s="1899"/>
      <c r="V660" s="836"/>
      <c r="W660" s="836"/>
      <c r="X660" s="836"/>
      <c r="Y660" s="836"/>
      <c r="Z660" s="836"/>
      <c r="AA660" s="836"/>
      <c r="AB660" s="836"/>
      <c r="AC660" s="836"/>
      <c r="AD660" s="836"/>
      <c r="AE660" s="836"/>
      <c r="AF660" s="836"/>
      <c r="AG660" s="836"/>
      <c r="AH660" s="836"/>
      <c r="AI660" s="836"/>
      <c r="AJ660" s="836"/>
    </row>
    <row r="661">
      <c r="A661" s="1308"/>
      <c r="B661" s="836"/>
      <c r="C661" s="836"/>
      <c r="D661" s="836"/>
      <c r="E661" s="836"/>
      <c r="F661" s="836"/>
      <c r="G661" s="836"/>
      <c r="H661" s="836"/>
      <c r="I661" s="836"/>
      <c r="J661" s="836"/>
      <c r="K661" s="836"/>
      <c r="L661" s="836"/>
      <c r="M661" s="836"/>
      <c r="N661" s="836"/>
      <c r="O661" s="836"/>
      <c r="P661" s="836"/>
      <c r="Q661" s="836"/>
      <c r="R661" s="836"/>
      <c r="S661" s="836"/>
      <c r="T661" s="836"/>
      <c r="U661" s="1899"/>
      <c r="V661" s="836"/>
      <c r="W661" s="836"/>
      <c r="X661" s="836"/>
      <c r="Y661" s="836"/>
      <c r="Z661" s="836"/>
      <c r="AA661" s="836"/>
      <c r="AB661" s="836"/>
      <c r="AC661" s="836"/>
      <c r="AD661" s="836"/>
      <c r="AE661" s="836"/>
      <c r="AF661" s="836"/>
      <c r="AG661" s="836"/>
      <c r="AH661" s="836"/>
      <c r="AI661" s="836"/>
      <c r="AJ661" s="836"/>
    </row>
    <row r="662">
      <c r="A662" s="1308"/>
      <c r="B662" s="836"/>
      <c r="C662" s="836"/>
      <c r="D662" s="836"/>
      <c r="E662" s="836"/>
      <c r="F662" s="836"/>
      <c r="G662" s="836"/>
      <c r="H662" s="836"/>
      <c r="I662" s="836"/>
      <c r="J662" s="836"/>
      <c r="K662" s="836"/>
      <c r="L662" s="836"/>
      <c r="M662" s="836"/>
      <c r="N662" s="836"/>
      <c r="O662" s="836"/>
      <c r="P662" s="836"/>
      <c r="Q662" s="836"/>
      <c r="R662" s="836"/>
      <c r="S662" s="836"/>
      <c r="T662" s="836"/>
      <c r="U662" s="1899"/>
      <c r="V662" s="836"/>
      <c r="W662" s="836"/>
      <c r="X662" s="836"/>
      <c r="Y662" s="836"/>
      <c r="Z662" s="836"/>
      <c r="AA662" s="836"/>
      <c r="AB662" s="836"/>
      <c r="AC662" s="836"/>
      <c r="AD662" s="836"/>
      <c r="AE662" s="836"/>
      <c r="AF662" s="836"/>
      <c r="AG662" s="836"/>
      <c r="AH662" s="836"/>
      <c r="AI662" s="836"/>
      <c r="AJ662" s="836"/>
    </row>
    <row r="663">
      <c r="A663" s="1308"/>
      <c r="B663" s="836"/>
      <c r="C663" s="836"/>
      <c r="D663" s="836"/>
      <c r="E663" s="836"/>
      <c r="F663" s="836"/>
      <c r="G663" s="836"/>
      <c r="H663" s="836"/>
      <c r="I663" s="836"/>
      <c r="J663" s="836"/>
      <c r="K663" s="836"/>
      <c r="L663" s="836"/>
      <c r="M663" s="836"/>
      <c r="N663" s="836"/>
      <c r="O663" s="836"/>
      <c r="P663" s="836"/>
      <c r="Q663" s="836"/>
      <c r="R663" s="836"/>
      <c r="S663" s="836"/>
      <c r="T663" s="836"/>
      <c r="U663" s="1899"/>
      <c r="V663" s="836"/>
      <c r="W663" s="836"/>
      <c r="X663" s="836"/>
      <c r="Y663" s="836"/>
      <c r="Z663" s="836"/>
      <c r="AA663" s="836"/>
      <c r="AB663" s="836"/>
      <c r="AC663" s="836"/>
      <c r="AD663" s="836"/>
      <c r="AE663" s="836"/>
      <c r="AF663" s="836"/>
      <c r="AG663" s="836"/>
      <c r="AH663" s="836"/>
      <c r="AI663" s="836"/>
      <c r="AJ663" s="836"/>
    </row>
    <row r="664">
      <c r="A664" s="1308"/>
      <c r="B664" s="836"/>
      <c r="C664" s="836"/>
      <c r="D664" s="836"/>
      <c r="E664" s="836"/>
      <c r="F664" s="836"/>
      <c r="G664" s="836"/>
      <c r="H664" s="836"/>
      <c r="I664" s="836"/>
      <c r="J664" s="836"/>
      <c r="K664" s="836"/>
      <c r="L664" s="836"/>
      <c r="M664" s="836"/>
      <c r="N664" s="836"/>
      <c r="O664" s="836"/>
      <c r="P664" s="836"/>
      <c r="Q664" s="836"/>
      <c r="R664" s="836"/>
      <c r="S664" s="836"/>
      <c r="T664" s="836"/>
      <c r="U664" s="1899"/>
      <c r="V664" s="836"/>
      <c r="W664" s="836"/>
      <c r="X664" s="836"/>
      <c r="Y664" s="836"/>
      <c r="Z664" s="836"/>
      <c r="AA664" s="836"/>
      <c r="AB664" s="836"/>
      <c r="AC664" s="836"/>
      <c r="AD664" s="836"/>
      <c r="AE664" s="836"/>
      <c r="AF664" s="836"/>
      <c r="AG664" s="836"/>
      <c r="AH664" s="836"/>
      <c r="AI664" s="836"/>
      <c r="AJ664" s="836"/>
    </row>
    <row r="665">
      <c r="A665" s="1308"/>
      <c r="B665" s="836"/>
      <c r="C665" s="836"/>
      <c r="D665" s="836"/>
      <c r="E665" s="836"/>
      <c r="F665" s="836"/>
      <c r="G665" s="836"/>
      <c r="H665" s="836"/>
      <c r="I665" s="836"/>
      <c r="J665" s="836"/>
      <c r="K665" s="836"/>
      <c r="L665" s="836"/>
      <c r="M665" s="836"/>
      <c r="N665" s="836"/>
      <c r="O665" s="836"/>
      <c r="P665" s="836"/>
      <c r="Q665" s="836"/>
      <c r="R665" s="836"/>
      <c r="S665" s="836"/>
      <c r="T665" s="836"/>
      <c r="U665" s="1899"/>
      <c r="V665" s="836"/>
      <c r="W665" s="836"/>
      <c r="X665" s="836"/>
      <c r="Y665" s="836"/>
      <c r="Z665" s="836"/>
      <c r="AA665" s="836"/>
      <c r="AB665" s="836"/>
      <c r="AC665" s="836"/>
      <c r="AD665" s="836"/>
      <c r="AE665" s="836"/>
      <c r="AF665" s="836"/>
      <c r="AG665" s="836"/>
      <c r="AH665" s="836"/>
      <c r="AI665" s="836"/>
      <c r="AJ665" s="836"/>
    </row>
    <row r="666">
      <c r="A666" s="1308"/>
      <c r="B666" s="836"/>
      <c r="C666" s="836"/>
      <c r="D666" s="836"/>
      <c r="E666" s="836"/>
      <c r="F666" s="836"/>
      <c r="G666" s="836"/>
      <c r="H666" s="836"/>
      <c r="I666" s="836"/>
      <c r="J666" s="836"/>
      <c r="K666" s="836"/>
      <c r="L666" s="836"/>
      <c r="M666" s="836"/>
      <c r="N666" s="836"/>
      <c r="O666" s="836"/>
      <c r="P666" s="836"/>
      <c r="Q666" s="836"/>
      <c r="R666" s="836"/>
      <c r="S666" s="836"/>
      <c r="T666" s="836"/>
      <c r="U666" s="1899"/>
      <c r="V666" s="836"/>
      <c r="W666" s="836"/>
      <c r="X666" s="836"/>
      <c r="Y666" s="836"/>
      <c r="Z666" s="836"/>
      <c r="AA666" s="836"/>
      <c r="AB666" s="836"/>
      <c r="AC666" s="836"/>
      <c r="AD666" s="836"/>
      <c r="AE666" s="836"/>
      <c r="AF666" s="836"/>
      <c r="AG666" s="836"/>
      <c r="AH666" s="836"/>
      <c r="AI666" s="836"/>
      <c r="AJ666" s="836"/>
    </row>
    <row r="667">
      <c r="A667" s="1308"/>
      <c r="B667" s="836"/>
      <c r="C667" s="836"/>
      <c r="D667" s="836"/>
      <c r="E667" s="836"/>
      <c r="F667" s="836"/>
      <c r="G667" s="836"/>
      <c r="H667" s="836"/>
      <c r="I667" s="836"/>
      <c r="J667" s="836"/>
      <c r="K667" s="836"/>
      <c r="L667" s="836"/>
      <c r="M667" s="836"/>
      <c r="N667" s="836"/>
      <c r="O667" s="836"/>
      <c r="P667" s="836"/>
      <c r="Q667" s="836"/>
      <c r="R667" s="836"/>
      <c r="S667" s="836"/>
      <c r="T667" s="836"/>
      <c r="U667" s="1899"/>
      <c r="V667" s="836"/>
      <c r="W667" s="836"/>
      <c r="X667" s="836"/>
      <c r="Y667" s="836"/>
      <c r="Z667" s="836"/>
      <c r="AA667" s="836"/>
      <c r="AB667" s="836"/>
      <c r="AC667" s="836"/>
      <c r="AD667" s="836"/>
      <c r="AE667" s="836"/>
      <c r="AF667" s="836"/>
      <c r="AG667" s="836"/>
      <c r="AH667" s="836"/>
      <c r="AI667" s="836"/>
      <c r="AJ667" s="836"/>
    </row>
    <row r="668">
      <c r="A668" s="1308"/>
      <c r="B668" s="836"/>
      <c r="C668" s="836"/>
      <c r="D668" s="836"/>
      <c r="E668" s="836"/>
      <c r="F668" s="836"/>
      <c r="G668" s="836"/>
      <c r="H668" s="836"/>
      <c r="I668" s="836"/>
      <c r="J668" s="836"/>
      <c r="K668" s="836"/>
      <c r="L668" s="836"/>
      <c r="M668" s="836"/>
      <c r="N668" s="836"/>
      <c r="O668" s="836"/>
      <c r="P668" s="836"/>
      <c r="Q668" s="836"/>
      <c r="R668" s="836"/>
      <c r="S668" s="836"/>
      <c r="T668" s="836"/>
      <c r="U668" s="1899"/>
      <c r="V668" s="836"/>
      <c r="W668" s="836"/>
      <c r="X668" s="836"/>
      <c r="Y668" s="836"/>
      <c r="Z668" s="836"/>
      <c r="AA668" s="836"/>
      <c r="AB668" s="836"/>
      <c r="AC668" s="836"/>
      <c r="AD668" s="836"/>
      <c r="AE668" s="836"/>
      <c r="AF668" s="836"/>
      <c r="AG668" s="836"/>
      <c r="AH668" s="836"/>
      <c r="AI668" s="836"/>
      <c r="AJ668" s="836"/>
    </row>
    <row r="669">
      <c r="A669" s="1308"/>
      <c r="B669" s="836"/>
      <c r="C669" s="836"/>
      <c r="D669" s="836"/>
      <c r="E669" s="836"/>
      <c r="F669" s="836"/>
      <c r="G669" s="836"/>
      <c r="H669" s="836"/>
      <c r="I669" s="836"/>
      <c r="J669" s="836"/>
      <c r="K669" s="836"/>
      <c r="L669" s="836"/>
      <c r="M669" s="836"/>
      <c r="N669" s="836"/>
      <c r="O669" s="836"/>
      <c r="P669" s="836"/>
      <c r="Q669" s="836"/>
      <c r="R669" s="836"/>
      <c r="S669" s="836"/>
      <c r="T669" s="836"/>
      <c r="U669" s="1899"/>
      <c r="V669" s="836"/>
      <c r="W669" s="836"/>
      <c r="X669" s="836"/>
      <c r="Y669" s="836"/>
      <c r="Z669" s="836"/>
      <c r="AA669" s="836"/>
      <c r="AB669" s="836"/>
      <c r="AC669" s="836"/>
      <c r="AD669" s="836"/>
      <c r="AE669" s="836"/>
      <c r="AF669" s="836"/>
      <c r="AG669" s="836"/>
      <c r="AH669" s="836"/>
      <c r="AI669" s="836"/>
      <c r="AJ669" s="836"/>
    </row>
    <row r="670">
      <c r="A670" s="1308"/>
      <c r="B670" s="836"/>
      <c r="C670" s="836"/>
      <c r="D670" s="836"/>
      <c r="E670" s="836"/>
      <c r="F670" s="836"/>
      <c r="G670" s="836"/>
      <c r="H670" s="836"/>
      <c r="I670" s="836"/>
      <c r="J670" s="836"/>
      <c r="K670" s="836"/>
      <c r="L670" s="836"/>
      <c r="M670" s="836"/>
      <c r="N670" s="836"/>
      <c r="O670" s="836"/>
      <c r="P670" s="836"/>
      <c r="Q670" s="836"/>
      <c r="R670" s="836"/>
      <c r="S670" s="836"/>
      <c r="T670" s="836"/>
      <c r="U670" s="1899"/>
      <c r="V670" s="836"/>
      <c r="W670" s="836"/>
      <c r="X670" s="836"/>
      <c r="Y670" s="836"/>
      <c r="Z670" s="836"/>
      <c r="AA670" s="836"/>
      <c r="AB670" s="836"/>
      <c r="AC670" s="836"/>
      <c r="AD670" s="836"/>
      <c r="AE670" s="836"/>
      <c r="AF670" s="836"/>
      <c r="AG670" s="836"/>
      <c r="AH670" s="836"/>
      <c r="AI670" s="836"/>
      <c r="AJ670" s="836"/>
    </row>
    <row r="671">
      <c r="A671" s="1308"/>
      <c r="B671" s="836"/>
      <c r="C671" s="836"/>
      <c r="D671" s="836"/>
      <c r="E671" s="836"/>
      <c r="F671" s="836"/>
      <c r="G671" s="836"/>
      <c r="H671" s="836"/>
      <c r="I671" s="836"/>
      <c r="J671" s="836"/>
      <c r="K671" s="836"/>
      <c r="L671" s="836"/>
      <c r="M671" s="836"/>
      <c r="N671" s="836"/>
      <c r="O671" s="836"/>
      <c r="P671" s="836"/>
      <c r="Q671" s="836"/>
      <c r="R671" s="836"/>
      <c r="S671" s="836"/>
      <c r="T671" s="836"/>
      <c r="U671" s="1899"/>
      <c r="V671" s="836"/>
      <c r="W671" s="836"/>
      <c r="X671" s="836"/>
      <c r="Y671" s="836"/>
      <c r="Z671" s="836"/>
      <c r="AA671" s="836"/>
      <c r="AB671" s="836"/>
      <c r="AC671" s="836"/>
      <c r="AD671" s="836"/>
      <c r="AE671" s="836"/>
      <c r="AF671" s="836"/>
      <c r="AG671" s="836"/>
      <c r="AH671" s="836"/>
      <c r="AI671" s="836"/>
      <c r="AJ671" s="836"/>
    </row>
    <row r="672">
      <c r="A672" s="1308"/>
      <c r="B672" s="836"/>
      <c r="C672" s="836"/>
      <c r="D672" s="836"/>
      <c r="E672" s="836"/>
      <c r="F672" s="836"/>
      <c r="G672" s="836"/>
      <c r="H672" s="836"/>
      <c r="I672" s="836"/>
      <c r="J672" s="836"/>
      <c r="K672" s="836"/>
      <c r="L672" s="836"/>
      <c r="M672" s="836"/>
      <c r="N672" s="836"/>
      <c r="O672" s="836"/>
      <c r="P672" s="836"/>
      <c r="Q672" s="836"/>
      <c r="R672" s="836"/>
      <c r="S672" s="836"/>
      <c r="T672" s="836"/>
      <c r="U672" s="1899"/>
      <c r="V672" s="836"/>
      <c r="W672" s="836"/>
      <c r="X672" s="836"/>
      <c r="Y672" s="836"/>
      <c r="Z672" s="836"/>
      <c r="AA672" s="836"/>
      <c r="AB672" s="836"/>
      <c r="AC672" s="836"/>
      <c r="AD672" s="836"/>
      <c r="AE672" s="836"/>
      <c r="AF672" s="836"/>
      <c r="AG672" s="836"/>
      <c r="AH672" s="836"/>
      <c r="AI672" s="836"/>
      <c r="AJ672" s="836"/>
    </row>
    <row r="673">
      <c r="A673" s="1308"/>
      <c r="B673" s="836"/>
      <c r="C673" s="836"/>
      <c r="D673" s="836"/>
      <c r="E673" s="836"/>
      <c r="F673" s="836"/>
      <c r="G673" s="836"/>
      <c r="H673" s="836"/>
      <c r="I673" s="836"/>
      <c r="J673" s="836"/>
      <c r="K673" s="836"/>
      <c r="L673" s="836"/>
      <c r="M673" s="836"/>
      <c r="N673" s="836"/>
      <c r="O673" s="836"/>
      <c r="P673" s="836"/>
      <c r="Q673" s="836"/>
      <c r="R673" s="836"/>
      <c r="S673" s="836"/>
      <c r="T673" s="836"/>
      <c r="U673" s="1899"/>
      <c r="V673" s="836"/>
      <c r="W673" s="836"/>
      <c r="X673" s="836"/>
      <c r="Y673" s="836"/>
      <c r="Z673" s="836"/>
      <c r="AA673" s="836"/>
      <c r="AB673" s="836"/>
      <c r="AC673" s="836"/>
      <c r="AD673" s="836"/>
      <c r="AE673" s="836"/>
      <c r="AF673" s="836"/>
      <c r="AG673" s="836"/>
      <c r="AH673" s="836"/>
      <c r="AI673" s="836"/>
      <c r="AJ673" s="836"/>
    </row>
    <row r="674">
      <c r="A674" s="1308"/>
      <c r="B674" s="836"/>
      <c r="C674" s="836"/>
      <c r="D674" s="836"/>
      <c r="E674" s="836"/>
      <c r="F674" s="836"/>
      <c r="G674" s="836"/>
      <c r="H674" s="836"/>
      <c r="I674" s="836"/>
      <c r="J674" s="836"/>
      <c r="K674" s="836"/>
      <c r="L674" s="836"/>
      <c r="M674" s="836"/>
      <c r="N674" s="836"/>
      <c r="O674" s="836"/>
      <c r="P674" s="836"/>
      <c r="Q674" s="836"/>
      <c r="R674" s="836"/>
      <c r="S674" s="836"/>
      <c r="T674" s="836"/>
      <c r="U674" s="1899"/>
      <c r="V674" s="836"/>
      <c r="W674" s="836"/>
      <c r="X674" s="836"/>
      <c r="Y674" s="836"/>
      <c r="Z674" s="836"/>
      <c r="AA674" s="836"/>
      <c r="AB674" s="836"/>
      <c r="AC674" s="836"/>
      <c r="AD674" s="836"/>
      <c r="AE674" s="836"/>
      <c r="AF674" s="836"/>
      <c r="AG674" s="836"/>
      <c r="AH674" s="836"/>
      <c r="AI674" s="836"/>
      <c r="AJ674" s="836"/>
    </row>
    <row r="675">
      <c r="A675" s="1308"/>
      <c r="B675" s="836"/>
      <c r="C675" s="836"/>
      <c r="D675" s="836"/>
      <c r="E675" s="836"/>
      <c r="F675" s="836"/>
      <c r="G675" s="836"/>
      <c r="H675" s="836"/>
      <c r="I675" s="836"/>
      <c r="J675" s="836"/>
      <c r="K675" s="836"/>
      <c r="L675" s="836"/>
      <c r="M675" s="836"/>
      <c r="N675" s="836"/>
      <c r="O675" s="836"/>
      <c r="P675" s="836"/>
      <c r="Q675" s="836"/>
      <c r="R675" s="836"/>
      <c r="S675" s="836"/>
      <c r="T675" s="836"/>
      <c r="U675" s="1899"/>
      <c r="V675" s="836"/>
      <c r="W675" s="836"/>
      <c r="X675" s="836"/>
      <c r="Y675" s="836"/>
      <c r="Z675" s="836"/>
      <c r="AA675" s="836"/>
      <c r="AB675" s="836"/>
      <c r="AC675" s="836"/>
      <c r="AD675" s="836"/>
      <c r="AE675" s="836"/>
      <c r="AF675" s="836"/>
      <c r="AG675" s="836"/>
      <c r="AH675" s="836"/>
      <c r="AI675" s="836"/>
      <c r="AJ675" s="836"/>
    </row>
    <row r="676">
      <c r="A676" s="1308"/>
      <c r="B676" s="836"/>
      <c r="C676" s="836"/>
      <c r="D676" s="836"/>
      <c r="E676" s="836"/>
      <c r="F676" s="836"/>
      <c r="G676" s="836"/>
      <c r="H676" s="836"/>
      <c r="I676" s="836"/>
      <c r="J676" s="836"/>
      <c r="K676" s="836"/>
      <c r="L676" s="836"/>
      <c r="M676" s="836"/>
      <c r="N676" s="836"/>
      <c r="O676" s="836"/>
      <c r="P676" s="836"/>
      <c r="Q676" s="836"/>
      <c r="R676" s="836"/>
      <c r="S676" s="836"/>
      <c r="T676" s="836"/>
      <c r="U676" s="1899"/>
      <c r="V676" s="836"/>
      <c r="W676" s="836"/>
      <c r="X676" s="836"/>
      <c r="Y676" s="836"/>
      <c r="Z676" s="836"/>
      <c r="AA676" s="836"/>
      <c r="AB676" s="836"/>
      <c r="AC676" s="836"/>
      <c r="AD676" s="836"/>
      <c r="AE676" s="836"/>
      <c r="AF676" s="836"/>
      <c r="AG676" s="836"/>
      <c r="AH676" s="836"/>
      <c r="AI676" s="836"/>
      <c r="AJ676" s="836"/>
    </row>
    <row r="677">
      <c r="A677" s="1308"/>
      <c r="B677" s="836"/>
      <c r="C677" s="836"/>
      <c r="D677" s="836"/>
      <c r="E677" s="836"/>
      <c r="F677" s="836"/>
      <c r="G677" s="836"/>
      <c r="H677" s="836"/>
      <c r="I677" s="836"/>
      <c r="J677" s="836"/>
      <c r="K677" s="836"/>
      <c r="L677" s="836"/>
      <c r="M677" s="836"/>
      <c r="N677" s="836"/>
      <c r="O677" s="836"/>
      <c r="P677" s="836"/>
      <c r="Q677" s="836"/>
      <c r="R677" s="836"/>
      <c r="S677" s="836"/>
      <c r="T677" s="836"/>
      <c r="U677" s="1899"/>
      <c r="V677" s="836"/>
      <c r="W677" s="836"/>
      <c r="X677" s="836"/>
      <c r="Y677" s="836"/>
      <c r="Z677" s="836"/>
      <c r="AA677" s="836"/>
      <c r="AB677" s="836"/>
      <c r="AC677" s="836"/>
      <c r="AD677" s="836"/>
      <c r="AE677" s="836"/>
      <c r="AF677" s="836"/>
      <c r="AG677" s="836"/>
      <c r="AH677" s="836"/>
      <c r="AI677" s="836"/>
      <c r="AJ677" s="836"/>
    </row>
    <row r="678">
      <c r="A678" s="1308"/>
      <c r="B678" s="836"/>
      <c r="C678" s="836"/>
      <c r="D678" s="836"/>
      <c r="E678" s="836"/>
      <c r="F678" s="836"/>
      <c r="G678" s="836"/>
      <c r="H678" s="836"/>
      <c r="I678" s="836"/>
      <c r="J678" s="836"/>
      <c r="K678" s="836"/>
      <c r="L678" s="836"/>
      <c r="M678" s="836"/>
      <c r="N678" s="836"/>
      <c r="O678" s="836"/>
      <c r="P678" s="836"/>
      <c r="Q678" s="836"/>
      <c r="R678" s="836"/>
      <c r="S678" s="836"/>
      <c r="T678" s="836"/>
      <c r="U678" s="1899"/>
      <c r="V678" s="836"/>
      <c r="W678" s="836"/>
      <c r="X678" s="836"/>
      <c r="Y678" s="836"/>
      <c r="Z678" s="836"/>
      <c r="AA678" s="836"/>
      <c r="AB678" s="836"/>
      <c r="AC678" s="836"/>
      <c r="AD678" s="836"/>
      <c r="AE678" s="836"/>
      <c r="AF678" s="836"/>
      <c r="AG678" s="836"/>
      <c r="AH678" s="836"/>
      <c r="AI678" s="836"/>
      <c r="AJ678" s="836"/>
    </row>
    <row r="679">
      <c r="A679" s="1308"/>
      <c r="B679" s="836"/>
      <c r="C679" s="836"/>
      <c r="D679" s="836"/>
      <c r="E679" s="836"/>
      <c r="F679" s="836"/>
      <c r="G679" s="836"/>
      <c r="H679" s="836"/>
      <c r="I679" s="836"/>
      <c r="J679" s="836"/>
      <c r="K679" s="836"/>
      <c r="L679" s="836"/>
      <c r="M679" s="836"/>
      <c r="N679" s="836"/>
      <c r="O679" s="836"/>
      <c r="P679" s="836"/>
      <c r="Q679" s="836"/>
      <c r="R679" s="836"/>
      <c r="S679" s="836"/>
      <c r="T679" s="836"/>
      <c r="U679" s="1899"/>
      <c r="V679" s="836"/>
      <c r="W679" s="836"/>
      <c r="X679" s="836"/>
      <c r="Y679" s="836"/>
      <c r="Z679" s="836"/>
      <c r="AA679" s="836"/>
      <c r="AB679" s="836"/>
      <c r="AC679" s="836"/>
      <c r="AD679" s="836"/>
      <c r="AE679" s="836"/>
      <c r="AF679" s="836"/>
      <c r="AG679" s="836"/>
      <c r="AH679" s="836"/>
      <c r="AI679" s="836"/>
      <c r="AJ679" s="836"/>
    </row>
    <row r="680">
      <c r="A680" s="1308"/>
      <c r="B680" s="836"/>
      <c r="C680" s="836"/>
      <c r="D680" s="836"/>
      <c r="E680" s="836"/>
      <c r="F680" s="836"/>
      <c r="G680" s="836"/>
      <c r="H680" s="836"/>
      <c r="I680" s="836"/>
      <c r="J680" s="836"/>
      <c r="K680" s="836"/>
      <c r="L680" s="836"/>
      <c r="M680" s="836"/>
      <c r="N680" s="836"/>
      <c r="O680" s="836"/>
      <c r="P680" s="836"/>
      <c r="Q680" s="836"/>
      <c r="R680" s="836"/>
      <c r="S680" s="836"/>
      <c r="T680" s="836"/>
      <c r="U680" s="1899"/>
      <c r="V680" s="836"/>
      <c r="W680" s="836"/>
      <c r="X680" s="836"/>
      <c r="Y680" s="836"/>
      <c r="Z680" s="836"/>
      <c r="AA680" s="836"/>
      <c r="AB680" s="836"/>
      <c r="AC680" s="836"/>
      <c r="AD680" s="836"/>
      <c r="AE680" s="836"/>
      <c r="AF680" s="836"/>
      <c r="AG680" s="836"/>
      <c r="AH680" s="836"/>
      <c r="AI680" s="836"/>
      <c r="AJ680" s="836"/>
    </row>
    <row r="681">
      <c r="A681" s="1308"/>
      <c r="B681" s="836"/>
      <c r="C681" s="836"/>
      <c r="D681" s="836"/>
      <c r="E681" s="836"/>
      <c r="F681" s="836"/>
      <c r="G681" s="836"/>
      <c r="H681" s="836"/>
      <c r="I681" s="836"/>
      <c r="J681" s="836"/>
      <c r="K681" s="836"/>
      <c r="L681" s="836"/>
      <c r="M681" s="836"/>
      <c r="N681" s="836"/>
      <c r="O681" s="836"/>
      <c r="P681" s="836"/>
      <c r="Q681" s="836"/>
      <c r="R681" s="836"/>
      <c r="S681" s="836"/>
      <c r="T681" s="836"/>
      <c r="U681" s="1899"/>
      <c r="V681" s="836"/>
      <c r="W681" s="836"/>
      <c r="X681" s="836"/>
      <c r="Y681" s="836"/>
      <c r="Z681" s="836"/>
      <c r="AA681" s="836"/>
      <c r="AB681" s="836"/>
      <c r="AC681" s="836"/>
      <c r="AD681" s="836"/>
      <c r="AE681" s="836"/>
      <c r="AF681" s="836"/>
      <c r="AG681" s="836"/>
      <c r="AH681" s="836"/>
      <c r="AI681" s="836"/>
      <c r="AJ681" s="836"/>
    </row>
    <row r="682">
      <c r="A682" s="1308"/>
      <c r="B682" s="836"/>
      <c r="C682" s="836"/>
      <c r="D682" s="836"/>
      <c r="E682" s="836"/>
      <c r="F682" s="836"/>
      <c r="G682" s="836"/>
      <c r="H682" s="836"/>
      <c r="I682" s="836"/>
      <c r="J682" s="836"/>
      <c r="K682" s="836"/>
      <c r="L682" s="836"/>
      <c r="M682" s="836"/>
      <c r="N682" s="836"/>
      <c r="O682" s="836"/>
      <c r="P682" s="836"/>
      <c r="Q682" s="836"/>
      <c r="R682" s="836"/>
      <c r="S682" s="836"/>
      <c r="T682" s="836"/>
      <c r="U682" s="1899"/>
      <c r="V682" s="836"/>
      <c r="W682" s="836"/>
      <c r="X682" s="836"/>
      <c r="Y682" s="836"/>
      <c r="Z682" s="836"/>
      <c r="AA682" s="836"/>
      <c r="AB682" s="836"/>
      <c r="AC682" s="836"/>
      <c r="AD682" s="836"/>
      <c r="AE682" s="836"/>
      <c r="AF682" s="836"/>
      <c r="AG682" s="836"/>
      <c r="AH682" s="836"/>
      <c r="AI682" s="836"/>
      <c r="AJ682" s="836"/>
    </row>
    <row r="683">
      <c r="A683" s="1308"/>
      <c r="B683" s="836"/>
      <c r="C683" s="836"/>
      <c r="D683" s="836"/>
      <c r="E683" s="836"/>
      <c r="F683" s="836"/>
      <c r="G683" s="836"/>
      <c r="H683" s="836"/>
      <c r="I683" s="836"/>
      <c r="J683" s="836"/>
      <c r="K683" s="836"/>
      <c r="L683" s="836"/>
      <c r="M683" s="836"/>
      <c r="N683" s="836"/>
      <c r="O683" s="836"/>
      <c r="P683" s="836"/>
      <c r="Q683" s="836"/>
      <c r="R683" s="836"/>
      <c r="S683" s="836"/>
      <c r="T683" s="836"/>
      <c r="U683" s="1899"/>
      <c r="V683" s="836"/>
      <c r="W683" s="836"/>
      <c r="X683" s="836"/>
      <c r="Y683" s="836"/>
      <c r="Z683" s="836"/>
      <c r="AA683" s="836"/>
      <c r="AB683" s="836"/>
      <c r="AC683" s="836"/>
      <c r="AD683" s="836"/>
      <c r="AE683" s="836"/>
      <c r="AF683" s="836"/>
      <c r="AG683" s="836"/>
      <c r="AH683" s="836"/>
      <c r="AI683" s="836"/>
      <c r="AJ683" s="836"/>
    </row>
    <row r="684">
      <c r="A684" s="1308"/>
      <c r="B684" s="836"/>
      <c r="C684" s="836"/>
      <c r="D684" s="836"/>
      <c r="E684" s="836"/>
      <c r="F684" s="836"/>
      <c r="G684" s="836"/>
      <c r="H684" s="836"/>
      <c r="I684" s="836"/>
      <c r="J684" s="836"/>
      <c r="K684" s="836"/>
      <c r="L684" s="836"/>
      <c r="M684" s="836"/>
      <c r="N684" s="836"/>
      <c r="O684" s="836"/>
      <c r="P684" s="836"/>
      <c r="Q684" s="836"/>
      <c r="R684" s="836"/>
      <c r="S684" s="836"/>
      <c r="T684" s="836"/>
      <c r="U684" s="1899"/>
      <c r="V684" s="836"/>
      <c r="W684" s="836"/>
      <c r="X684" s="836"/>
      <c r="Y684" s="836"/>
      <c r="Z684" s="836"/>
      <c r="AA684" s="836"/>
      <c r="AB684" s="836"/>
      <c r="AC684" s="836"/>
      <c r="AD684" s="836"/>
      <c r="AE684" s="836"/>
      <c r="AF684" s="836"/>
      <c r="AG684" s="836"/>
      <c r="AH684" s="836"/>
      <c r="AI684" s="836"/>
      <c r="AJ684" s="836"/>
    </row>
    <row r="685">
      <c r="A685" s="1308"/>
      <c r="B685" s="836"/>
      <c r="C685" s="836"/>
      <c r="D685" s="836"/>
      <c r="E685" s="836"/>
      <c r="F685" s="836"/>
      <c r="G685" s="836"/>
      <c r="H685" s="836"/>
      <c r="I685" s="836"/>
      <c r="J685" s="836"/>
      <c r="K685" s="836"/>
      <c r="L685" s="836"/>
      <c r="M685" s="836"/>
      <c r="N685" s="836"/>
      <c r="O685" s="836"/>
      <c r="P685" s="836"/>
      <c r="Q685" s="836"/>
      <c r="R685" s="836"/>
      <c r="S685" s="836"/>
      <c r="T685" s="836"/>
      <c r="U685" s="1899"/>
      <c r="V685" s="836"/>
      <c r="W685" s="836"/>
      <c r="X685" s="836"/>
      <c r="Y685" s="836"/>
      <c r="Z685" s="836"/>
      <c r="AA685" s="836"/>
      <c r="AB685" s="836"/>
      <c r="AC685" s="836"/>
      <c r="AD685" s="836"/>
      <c r="AE685" s="836"/>
      <c r="AF685" s="836"/>
      <c r="AG685" s="836"/>
      <c r="AH685" s="836"/>
      <c r="AI685" s="836"/>
      <c r="AJ685" s="836"/>
    </row>
    <row r="686">
      <c r="A686" s="1308"/>
      <c r="B686" s="836"/>
      <c r="C686" s="836"/>
      <c r="D686" s="836"/>
      <c r="E686" s="836"/>
      <c r="F686" s="836"/>
      <c r="G686" s="836"/>
      <c r="H686" s="836"/>
      <c r="I686" s="836"/>
      <c r="J686" s="836"/>
      <c r="K686" s="836"/>
      <c r="L686" s="836"/>
      <c r="M686" s="836"/>
      <c r="N686" s="836"/>
      <c r="O686" s="836"/>
      <c r="P686" s="836"/>
      <c r="Q686" s="836"/>
      <c r="R686" s="836"/>
      <c r="S686" s="836"/>
      <c r="T686" s="836"/>
      <c r="U686" s="1899"/>
      <c r="V686" s="836"/>
      <c r="W686" s="836"/>
      <c r="X686" s="836"/>
      <c r="Y686" s="836"/>
      <c r="Z686" s="836"/>
      <c r="AA686" s="836"/>
      <c r="AB686" s="836"/>
      <c r="AC686" s="836"/>
      <c r="AD686" s="836"/>
      <c r="AE686" s="836"/>
      <c r="AF686" s="836"/>
      <c r="AG686" s="836"/>
      <c r="AH686" s="836"/>
      <c r="AI686" s="836"/>
      <c r="AJ686" s="836"/>
    </row>
    <row r="687">
      <c r="A687" s="1308"/>
      <c r="B687" s="836"/>
      <c r="C687" s="836"/>
      <c r="D687" s="836"/>
      <c r="E687" s="836"/>
      <c r="F687" s="836"/>
      <c r="G687" s="836"/>
      <c r="H687" s="836"/>
      <c r="I687" s="836"/>
      <c r="J687" s="836"/>
      <c r="K687" s="836"/>
      <c r="L687" s="836"/>
      <c r="M687" s="836"/>
      <c r="N687" s="836"/>
      <c r="O687" s="836"/>
      <c r="P687" s="836"/>
      <c r="Q687" s="836"/>
      <c r="R687" s="836"/>
      <c r="S687" s="836"/>
      <c r="T687" s="836"/>
      <c r="U687" s="1899"/>
      <c r="V687" s="836"/>
      <c r="W687" s="836"/>
      <c r="X687" s="836"/>
      <c r="Y687" s="836"/>
      <c r="Z687" s="836"/>
      <c r="AA687" s="836"/>
      <c r="AB687" s="836"/>
      <c r="AC687" s="836"/>
      <c r="AD687" s="836"/>
      <c r="AE687" s="836"/>
      <c r="AF687" s="836"/>
      <c r="AG687" s="836"/>
      <c r="AH687" s="836"/>
      <c r="AI687" s="836"/>
      <c r="AJ687" s="836"/>
    </row>
    <row r="688">
      <c r="A688" s="1308"/>
      <c r="B688" s="836"/>
      <c r="C688" s="836"/>
      <c r="D688" s="836"/>
      <c r="E688" s="836"/>
      <c r="F688" s="836"/>
      <c r="G688" s="836"/>
      <c r="H688" s="836"/>
      <c r="I688" s="836"/>
      <c r="J688" s="836"/>
      <c r="K688" s="836"/>
      <c r="L688" s="836"/>
      <c r="M688" s="836"/>
      <c r="N688" s="836"/>
      <c r="O688" s="836"/>
      <c r="P688" s="836"/>
      <c r="Q688" s="836"/>
      <c r="R688" s="836"/>
      <c r="S688" s="836"/>
      <c r="T688" s="836"/>
      <c r="U688" s="1899"/>
      <c r="V688" s="836"/>
      <c r="W688" s="836"/>
      <c r="X688" s="836"/>
      <c r="Y688" s="836"/>
      <c r="Z688" s="836"/>
      <c r="AA688" s="836"/>
      <c r="AB688" s="836"/>
      <c r="AC688" s="836"/>
      <c r="AD688" s="836"/>
      <c r="AE688" s="836"/>
      <c r="AF688" s="836"/>
      <c r="AG688" s="836"/>
      <c r="AH688" s="836"/>
      <c r="AI688" s="836"/>
      <c r="AJ688" s="836"/>
    </row>
    <row r="689">
      <c r="A689" s="1308"/>
      <c r="B689" s="836"/>
      <c r="C689" s="836"/>
      <c r="D689" s="836"/>
      <c r="E689" s="836"/>
      <c r="F689" s="836"/>
      <c r="G689" s="836"/>
      <c r="H689" s="836"/>
      <c r="I689" s="836"/>
      <c r="J689" s="836"/>
      <c r="K689" s="836"/>
      <c r="L689" s="836"/>
      <c r="M689" s="836"/>
      <c r="N689" s="836"/>
      <c r="O689" s="836"/>
      <c r="P689" s="836"/>
      <c r="Q689" s="836"/>
      <c r="R689" s="836"/>
      <c r="S689" s="836"/>
      <c r="T689" s="836"/>
      <c r="U689" s="1899"/>
      <c r="V689" s="836"/>
      <c r="W689" s="836"/>
      <c r="X689" s="836"/>
      <c r="Y689" s="836"/>
      <c r="Z689" s="836"/>
      <c r="AA689" s="836"/>
      <c r="AB689" s="836"/>
      <c r="AC689" s="836"/>
      <c r="AD689" s="836"/>
      <c r="AE689" s="836"/>
      <c r="AF689" s="836"/>
      <c r="AG689" s="836"/>
      <c r="AH689" s="836"/>
      <c r="AI689" s="836"/>
      <c r="AJ689" s="836"/>
    </row>
    <row r="690">
      <c r="A690" s="1308"/>
      <c r="B690" s="836"/>
      <c r="C690" s="836"/>
      <c r="D690" s="836"/>
      <c r="E690" s="836"/>
      <c r="F690" s="836"/>
      <c r="G690" s="836"/>
      <c r="H690" s="836"/>
      <c r="I690" s="836"/>
      <c r="J690" s="836"/>
      <c r="K690" s="836"/>
      <c r="L690" s="836"/>
      <c r="M690" s="836"/>
      <c r="N690" s="836"/>
      <c r="O690" s="836"/>
      <c r="P690" s="836"/>
      <c r="Q690" s="836"/>
      <c r="R690" s="836"/>
      <c r="S690" s="836"/>
      <c r="T690" s="836"/>
      <c r="U690" s="1899"/>
      <c r="V690" s="836"/>
      <c r="W690" s="836"/>
      <c r="X690" s="836"/>
      <c r="Y690" s="836"/>
      <c r="Z690" s="836"/>
      <c r="AA690" s="836"/>
      <c r="AB690" s="836"/>
      <c r="AC690" s="836"/>
      <c r="AD690" s="836"/>
      <c r="AE690" s="836"/>
      <c r="AF690" s="836"/>
      <c r="AG690" s="836"/>
      <c r="AH690" s="836"/>
      <c r="AI690" s="836"/>
      <c r="AJ690" s="836"/>
    </row>
    <row r="691">
      <c r="A691" s="1308"/>
      <c r="B691" s="836"/>
      <c r="C691" s="836"/>
      <c r="D691" s="836"/>
      <c r="E691" s="836"/>
      <c r="F691" s="836"/>
      <c r="G691" s="836"/>
      <c r="H691" s="836"/>
      <c r="I691" s="836"/>
      <c r="J691" s="836"/>
      <c r="K691" s="836"/>
      <c r="L691" s="836"/>
      <c r="M691" s="836"/>
      <c r="N691" s="836"/>
      <c r="O691" s="836"/>
      <c r="P691" s="836"/>
      <c r="Q691" s="836"/>
      <c r="R691" s="836"/>
      <c r="S691" s="836"/>
      <c r="T691" s="836"/>
      <c r="U691" s="1899"/>
      <c r="V691" s="836"/>
      <c r="W691" s="836"/>
      <c r="X691" s="836"/>
      <c r="Y691" s="836"/>
      <c r="Z691" s="836"/>
      <c r="AA691" s="836"/>
      <c r="AB691" s="836"/>
      <c r="AC691" s="836"/>
      <c r="AD691" s="836"/>
      <c r="AE691" s="836"/>
      <c r="AF691" s="836"/>
      <c r="AG691" s="836"/>
      <c r="AH691" s="836"/>
      <c r="AI691" s="836"/>
      <c r="AJ691" s="836"/>
    </row>
    <row r="692">
      <c r="A692" s="1308"/>
      <c r="B692" s="836"/>
      <c r="C692" s="836"/>
      <c r="D692" s="836"/>
      <c r="E692" s="836"/>
      <c r="F692" s="836"/>
      <c r="G692" s="836"/>
      <c r="H692" s="836"/>
      <c r="I692" s="836"/>
      <c r="J692" s="836"/>
      <c r="K692" s="836"/>
      <c r="L692" s="836"/>
      <c r="M692" s="836"/>
      <c r="N692" s="836"/>
      <c r="O692" s="836"/>
      <c r="P692" s="836"/>
      <c r="Q692" s="836"/>
      <c r="R692" s="836"/>
      <c r="S692" s="836"/>
      <c r="T692" s="836"/>
      <c r="U692" s="1899"/>
      <c r="V692" s="836"/>
      <c r="W692" s="836"/>
      <c r="X692" s="836"/>
      <c r="Y692" s="836"/>
      <c r="Z692" s="836"/>
      <c r="AA692" s="836"/>
      <c r="AB692" s="836"/>
      <c r="AC692" s="836"/>
      <c r="AD692" s="836"/>
      <c r="AE692" s="836"/>
      <c r="AF692" s="836"/>
      <c r="AG692" s="836"/>
      <c r="AH692" s="836"/>
      <c r="AI692" s="836"/>
      <c r="AJ692" s="836"/>
    </row>
    <row r="693">
      <c r="A693" s="1308"/>
      <c r="B693" s="836"/>
      <c r="C693" s="836"/>
      <c r="D693" s="836"/>
      <c r="E693" s="836"/>
      <c r="F693" s="836"/>
      <c r="G693" s="836"/>
      <c r="H693" s="836"/>
      <c r="I693" s="836"/>
      <c r="J693" s="836"/>
      <c r="K693" s="836"/>
      <c r="L693" s="836"/>
      <c r="M693" s="836"/>
      <c r="N693" s="836"/>
      <c r="O693" s="836"/>
      <c r="P693" s="836"/>
      <c r="Q693" s="836"/>
      <c r="R693" s="836"/>
      <c r="S693" s="836"/>
      <c r="T693" s="836"/>
      <c r="U693" s="1899"/>
      <c r="V693" s="836"/>
      <c r="W693" s="836"/>
      <c r="X693" s="836"/>
      <c r="Y693" s="836"/>
      <c r="Z693" s="836"/>
      <c r="AA693" s="836"/>
      <c r="AB693" s="836"/>
      <c r="AC693" s="836"/>
      <c r="AD693" s="836"/>
      <c r="AE693" s="836"/>
      <c r="AF693" s="836"/>
      <c r="AG693" s="836"/>
      <c r="AH693" s="836"/>
      <c r="AI693" s="836"/>
      <c r="AJ693" s="836"/>
    </row>
    <row r="694">
      <c r="A694" s="1308"/>
      <c r="B694" s="836"/>
      <c r="C694" s="836"/>
      <c r="D694" s="836"/>
      <c r="E694" s="836"/>
      <c r="F694" s="836"/>
      <c r="G694" s="836"/>
      <c r="H694" s="836"/>
      <c r="I694" s="836"/>
      <c r="J694" s="836"/>
      <c r="K694" s="836"/>
      <c r="L694" s="836"/>
      <c r="M694" s="836"/>
      <c r="N694" s="836"/>
      <c r="O694" s="836"/>
      <c r="P694" s="836"/>
      <c r="Q694" s="836"/>
      <c r="R694" s="836"/>
      <c r="S694" s="836"/>
      <c r="T694" s="836"/>
      <c r="U694" s="1899"/>
      <c r="V694" s="836"/>
      <c r="W694" s="836"/>
      <c r="X694" s="836"/>
      <c r="Y694" s="836"/>
      <c r="Z694" s="836"/>
      <c r="AA694" s="836"/>
      <c r="AB694" s="836"/>
      <c r="AC694" s="836"/>
      <c r="AD694" s="836"/>
      <c r="AE694" s="836"/>
      <c r="AF694" s="836"/>
      <c r="AG694" s="836"/>
      <c r="AH694" s="836"/>
      <c r="AI694" s="836"/>
      <c r="AJ694" s="836"/>
    </row>
    <row r="695">
      <c r="A695" s="1308"/>
      <c r="B695" s="836"/>
      <c r="C695" s="836"/>
      <c r="D695" s="836"/>
      <c r="E695" s="836"/>
      <c r="F695" s="836"/>
      <c r="G695" s="836"/>
      <c r="H695" s="836"/>
      <c r="I695" s="836"/>
      <c r="J695" s="836"/>
      <c r="K695" s="836"/>
      <c r="L695" s="836"/>
      <c r="M695" s="836"/>
      <c r="N695" s="836"/>
      <c r="O695" s="836"/>
      <c r="P695" s="836"/>
      <c r="Q695" s="836"/>
      <c r="R695" s="836"/>
      <c r="S695" s="836"/>
      <c r="T695" s="836"/>
      <c r="U695" s="1899"/>
      <c r="V695" s="836"/>
      <c r="W695" s="836"/>
      <c r="X695" s="836"/>
      <c r="Y695" s="836"/>
      <c r="Z695" s="836"/>
      <c r="AA695" s="836"/>
      <c r="AB695" s="836"/>
      <c r="AC695" s="836"/>
      <c r="AD695" s="836"/>
      <c r="AE695" s="836"/>
      <c r="AF695" s="836"/>
      <c r="AG695" s="836"/>
      <c r="AH695" s="836"/>
      <c r="AI695" s="836"/>
      <c r="AJ695" s="836"/>
    </row>
    <row r="696">
      <c r="A696" s="1308"/>
      <c r="B696" s="836"/>
      <c r="C696" s="836"/>
      <c r="D696" s="836"/>
      <c r="E696" s="836"/>
      <c r="F696" s="836"/>
      <c r="G696" s="836"/>
      <c r="H696" s="836"/>
      <c r="I696" s="836"/>
      <c r="J696" s="836"/>
      <c r="K696" s="836"/>
      <c r="L696" s="836"/>
      <c r="M696" s="836"/>
      <c r="N696" s="836"/>
      <c r="O696" s="836"/>
      <c r="P696" s="836"/>
      <c r="Q696" s="836"/>
      <c r="R696" s="836"/>
      <c r="S696" s="836"/>
      <c r="T696" s="836"/>
      <c r="U696" s="1899"/>
      <c r="V696" s="836"/>
      <c r="W696" s="836"/>
      <c r="X696" s="836"/>
      <c r="Y696" s="836"/>
      <c r="Z696" s="836"/>
      <c r="AA696" s="836"/>
      <c r="AB696" s="836"/>
      <c r="AC696" s="836"/>
      <c r="AD696" s="836"/>
      <c r="AE696" s="836"/>
      <c r="AF696" s="836"/>
      <c r="AG696" s="836"/>
      <c r="AH696" s="836"/>
      <c r="AI696" s="836"/>
      <c r="AJ696" s="836"/>
    </row>
    <row r="697">
      <c r="A697" s="1308"/>
      <c r="B697" s="836"/>
      <c r="C697" s="836"/>
      <c r="D697" s="836"/>
      <c r="E697" s="836"/>
      <c r="F697" s="836"/>
      <c r="G697" s="836"/>
      <c r="H697" s="836"/>
      <c r="I697" s="836"/>
      <c r="J697" s="836"/>
      <c r="K697" s="836"/>
      <c r="L697" s="836"/>
      <c r="M697" s="836"/>
      <c r="N697" s="836"/>
      <c r="O697" s="836"/>
      <c r="P697" s="836"/>
      <c r="Q697" s="836"/>
      <c r="R697" s="836"/>
      <c r="S697" s="836"/>
      <c r="T697" s="836"/>
      <c r="U697" s="1899"/>
      <c r="V697" s="836"/>
      <c r="W697" s="836"/>
      <c r="X697" s="836"/>
      <c r="Y697" s="836"/>
      <c r="Z697" s="836"/>
      <c r="AA697" s="836"/>
      <c r="AB697" s="836"/>
      <c r="AC697" s="836"/>
      <c r="AD697" s="836"/>
      <c r="AE697" s="836"/>
      <c r="AF697" s="836"/>
      <c r="AG697" s="836"/>
      <c r="AH697" s="836"/>
      <c r="AI697" s="836"/>
      <c r="AJ697" s="836"/>
    </row>
    <row r="698">
      <c r="A698" s="1308"/>
      <c r="B698" s="836"/>
      <c r="C698" s="836"/>
      <c r="D698" s="836"/>
      <c r="E698" s="836"/>
      <c r="F698" s="836"/>
      <c r="G698" s="836"/>
      <c r="H698" s="836"/>
      <c r="I698" s="836"/>
      <c r="J698" s="836"/>
      <c r="K698" s="836"/>
      <c r="L698" s="836"/>
      <c r="M698" s="836"/>
      <c r="N698" s="836"/>
      <c r="O698" s="836"/>
      <c r="P698" s="836"/>
      <c r="Q698" s="836"/>
      <c r="R698" s="836"/>
      <c r="S698" s="836"/>
      <c r="T698" s="836"/>
      <c r="U698" s="1899"/>
      <c r="V698" s="836"/>
      <c r="W698" s="836"/>
      <c r="X698" s="836"/>
      <c r="Y698" s="836"/>
      <c r="Z698" s="836"/>
      <c r="AA698" s="836"/>
      <c r="AB698" s="836"/>
      <c r="AC698" s="836"/>
      <c r="AD698" s="836"/>
      <c r="AE698" s="836"/>
      <c r="AF698" s="836"/>
      <c r="AG698" s="836"/>
      <c r="AH698" s="836"/>
      <c r="AI698" s="836"/>
      <c r="AJ698" s="836"/>
    </row>
    <row r="699">
      <c r="A699" s="1308"/>
      <c r="B699" s="836"/>
      <c r="C699" s="836"/>
      <c r="D699" s="836"/>
      <c r="E699" s="836"/>
      <c r="F699" s="836"/>
      <c r="G699" s="836"/>
      <c r="H699" s="836"/>
      <c r="I699" s="836"/>
      <c r="J699" s="836"/>
      <c r="K699" s="836"/>
      <c r="L699" s="836"/>
      <c r="M699" s="836"/>
      <c r="N699" s="836"/>
      <c r="O699" s="836"/>
      <c r="P699" s="836"/>
      <c r="Q699" s="836"/>
      <c r="R699" s="836"/>
      <c r="S699" s="836"/>
      <c r="T699" s="836"/>
      <c r="U699" s="1899"/>
      <c r="V699" s="836"/>
      <c r="W699" s="836"/>
      <c r="X699" s="836"/>
      <c r="Y699" s="836"/>
      <c r="Z699" s="836"/>
      <c r="AA699" s="836"/>
      <c r="AB699" s="836"/>
      <c r="AC699" s="836"/>
      <c r="AD699" s="836"/>
      <c r="AE699" s="836"/>
      <c r="AF699" s="836"/>
      <c r="AG699" s="836"/>
      <c r="AH699" s="836"/>
      <c r="AI699" s="836"/>
      <c r="AJ699" s="836"/>
    </row>
    <row r="700">
      <c r="A700" s="1308"/>
      <c r="B700" s="836"/>
      <c r="C700" s="836"/>
      <c r="D700" s="836"/>
      <c r="E700" s="836"/>
      <c r="F700" s="836"/>
      <c r="G700" s="836"/>
      <c r="H700" s="836"/>
      <c r="I700" s="836"/>
      <c r="J700" s="836"/>
      <c r="K700" s="836"/>
      <c r="L700" s="836"/>
      <c r="M700" s="836"/>
      <c r="N700" s="836"/>
      <c r="O700" s="836"/>
      <c r="P700" s="836"/>
      <c r="Q700" s="836"/>
      <c r="R700" s="836"/>
      <c r="S700" s="836"/>
      <c r="T700" s="836"/>
      <c r="U700" s="1899"/>
      <c r="V700" s="836"/>
      <c r="W700" s="836"/>
      <c r="X700" s="836"/>
      <c r="Y700" s="836"/>
      <c r="Z700" s="836"/>
      <c r="AA700" s="836"/>
      <c r="AB700" s="836"/>
      <c r="AC700" s="836"/>
      <c r="AD700" s="836"/>
      <c r="AE700" s="836"/>
      <c r="AF700" s="836"/>
      <c r="AG700" s="836"/>
      <c r="AH700" s="836"/>
      <c r="AI700" s="836"/>
      <c r="AJ700" s="836"/>
    </row>
    <row r="701">
      <c r="A701" s="1308"/>
      <c r="B701" s="836"/>
      <c r="C701" s="836"/>
      <c r="D701" s="836"/>
      <c r="E701" s="836"/>
      <c r="F701" s="836"/>
      <c r="G701" s="836"/>
      <c r="H701" s="836"/>
      <c r="I701" s="836"/>
      <c r="J701" s="836"/>
      <c r="K701" s="836"/>
      <c r="L701" s="836"/>
      <c r="M701" s="836"/>
      <c r="N701" s="836"/>
      <c r="O701" s="836"/>
      <c r="P701" s="836"/>
      <c r="Q701" s="836"/>
      <c r="R701" s="836"/>
      <c r="S701" s="836"/>
      <c r="T701" s="836"/>
      <c r="U701" s="1899"/>
      <c r="V701" s="836"/>
      <c r="W701" s="836"/>
      <c r="X701" s="836"/>
      <c r="Y701" s="836"/>
      <c r="Z701" s="836"/>
      <c r="AA701" s="836"/>
      <c r="AB701" s="836"/>
      <c r="AC701" s="836"/>
      <c r="AD701" s="836"/>
      <c r="AE701" s="836"/>
      <c r="AF701" s="836"/>
      <c r="AG701" s="836"/>
      <c r="AH701" s="836"/>
      <c r="AI701" s="836"/>
      <c r="AJ701" s="836"/>
    </row>
    <row r="702">
      <c r="A702" s="1308"/>
      <c r="B702" s="836"/>
      <c r="C702" s="836"/>
      <c r="D702" s="836"/>
      <c r="E702" s="836"/>
      <c r="F702" s="836"/>
      <c r="G702" s="836"/>
      <c r="H702" s="836"/>
      <c r="I702" s="836"/>
      <c r="J702" s="836"/>
      <c r="K702" s="836"/>
      <c r="L702" s="836"/>
      <c r="M702" s="836"/>
      <c r="N702" s="836"/>
      <c r="O702" s="836"/>
      <c r="P702" s="836"/>
      <c r="Q702" s="836"/>
      <c r="R702" s="836"/>
      <c r="S702" s="836"/>
      <c r="T702" s="836"/>
      <c r="U702" s="1899"/>
      <c r="V702" s="836"/>
      <c r="W702" s="836"/>
      <c r="X702" s="836"/>
      <c r="Y702" s="836"/>
      <c r="Z702" s="836"/>
      <c r="AA702" s="836"/>
      <c r="AB702" s="836"/>
      <c r="AC702" s="836"/>
      <c r="AD702" s="836"/>
      <c r="AE702" s="836"/>
      <c r="AF702" s="836"/>
      <c r="AG702" s="836"/>
      <c r="AH702" s="836"/>
      <c r="AI702" s="836"/>
      <c r="AJ702" s="836"/>
    </row>
    <row r="703">
      <c r="A703" s="1308"/>
      <c r="B703" s="836"/>
      <c r="C703" s="836"/>
      <c r="D703" s="836"/>
      <c r="E703" s="836"/>
      <c r="F703" s="836"/>
      <c r="G703" s="836"/>
      <c r="H703" s="836"/>
      <c r="I703" s="836"/>
      <c r="J703" s="836"/>
      <c r="K703" s="836"/>
      <c r="L703" s="836"/>
      <c r="M703" s="836"/>
      <c r="N703" s="836"/>
      <c r="O703" s="836"/>
      <c r="P703" s="836"/>
      <c r="Q703" s="836"/>
      <c r="R703" s="836"/>
      <c r="S703" s="836"/>
      <c r="T703" s="836"/>
      <c r="U703" s="1899"/>
      <c r="V703" s="836"/>
      <c r="W703" s="836"/>
      <c r="X703" s="836"/>
      <c r="Y703" s="836"/>
      <c r="Z703" s="836"/>
      <c r="AA703" s="836"/>
      <c r="AB703" s="836"/>
      <c r="AC703" s="836"/>
      <c r="AD703" s="836"/>
      <c r="AE703" s="836"/>
      <c r="AF703" s="836"/>
      <c r="AG703" s="836"/>
      <c r="AH703" s="836"/>
      <c r="AI703" s="836"/>
      <c r="AJ703" s="836"/>
    </row>
    <row r="704">
      <c r="A704" s="1308"/>
      <c r="B704" s="836"/>
      <c r="C704" s="836"/>
      <c r="D704" s="836"/>
      <c r="E704" s="836"/>
      <c r="F704" s="836"/>
      <c r="G704" s="836"/>
      <c r="H704" s="836"/>
      <c r="I704" s="836"/>
      <c r="J704" s="836"/>
      <c r="K704" s="836"/>
      <c r="L704" s="836"/>
      <c r="M704" s="836"/>
      <c r="N704" s="836"/>
      <c r="O704" s="836"/>
      <c r="P704" s="836"/>
      <c r="Q704" s="836"/>
      <c r="R704" s="836"/>
      <c r="S704" s="836"/>
      <c r="T704" s="836"/>
      <c r="U704" s="1899"/>
      <c r="V704" s="836"/>
      <c r="W704" s="836"/>
      <c r="X704" s="836"/>
      <c r="Y704" s="836"/>
      <c r="Z704" s="836"/>
      <c r="AA704" s="836"/>
      <c r="AB704" s="836"/>
      <c r="AC704" s="836"/>
      <c r="AD704" s="836"/>
      <c r="AE704" s="836"/>
      <c r="AF704" s="836"/>
      <c r="AG704" s="836"/>
      <c r="AH704" s="836"/>
      <c r="AI704" s="836"/>
      <c r="AJ704" s="836"/>
    </row>
    <row r="705">
      <c r="A705" s="1308"/>
      <c r="B705" s="836"/>
      <c r="C705" s="836"/>
      <c r="D705" s="836"/>
      <c r="E705" s="836"/>
      <c r="F705" s="836"/>
      <c r="G705" s="836"/>
      <c r="H705" s="836"/>
      <c r="I705" s="836"/>
      <c r="J705" s="836"/>
      <c r="K705" s="836"/>
      <c r="L705" s="836"/>
      <c r="M705" s="836"/>
      <c r="N705" s="836"/>
      <c r="O705" s="836"/>
      <c r="P705" s="836"/>
      <c r="Q705" s="836"/>
      <c r="R705" s="836"/>
      <c r="S705" s="836"/>
      <c r="T705" s="836"/>
      <c r="U705" s="1899"/>
      <c r="V705" s="836"/>
      <c r="W705" s="836"/>
      <c r="X705" s="836"/>
      <c r="Y705" s="836"/>
      <c r="Z705" s="836"/>
      <c r="AA705" s="836"/>
      <c r="AB705" s="836"/>
      <c r="AC705" s="836"/>
      <c r="AD705" s="836"/>
      <c r="AE705" s="836"/>
      <c r="AF705" s="836"/>
      <c r="AG705" s="836"/>
      <c r="AH705" s="836"/>
      <c r="AI705" s="836"/>
      <c r="AJ705" s="836"/>
    </row>
    <row r="706">
      <c r="A706" s="1308"/>
      <c r="B706" s="836"/>
      <c r="C706" s="836"/>
      <c r="D706" s="836"/>
      <c r="E706" s="836"/>
      <c r="F706" s="836"/>
      <c r="G706" s="836"/>
      <c r="H706" s="836"/>
      <c r="I706" s="836"/>
      <c r="J706" s="836"/>
      <c r="K706" s="836"/>
      <c r="L706" s="836"/>
      <c r="M706" s="836"/>
      <c r="N706" s="836"/>
      <c r="O706" s="836"/>
      <c r="P706" s="836"/>
      <c r="Q706" s="836"/>
      <c r="R706" s="836"/>
      <c r="S706" s="836"/>
      <c r="T706" s="836"/>
      <c r="U706" s="1899"/>
      <c r="V706" s="836"/>
      <c r="W706" s="836"/>
      <c r="X706" s="836"/>
      <c r="Y706" s="836"/>
      <c r="Z706" s="836"/>
      <c r="AA706" s="836"/>
      <c r="AB706" s="836"/>
      <c r="AC706" s="836"/>
      <c r="AD706" s="836"/>
      <c r="AE706" s="836"/>
      <c r="AF706" s="836"/>
      <c r="AG706" s="836"/>
      <c r="AH706" s="836"/>
      <c r="AI706" s="836"/>
      <c r="AJ706" s="836"/>
    </row>
    <row r="707">
      <c r="A707" s="1308"/>
      <c r="B707" s="836"/>
      <c r="C707" s="836"/>
      <c r="D707" s="836"/>
      <c r="E707" s="836"/>
      <c r="F707" s="836"/>
      <c r="G707" s="836"/>
      <c r="H707" s="836"/>
      <c r="I707" s="836"/>
      <c r="J707" s="836"/>
      <c r="K707" s="836"/>
      <c r="L707" s="836"/>
      <c r="M707" s="836"/>
      <c r="N707" s="836"/>
      <c r="O707" s="836"/>
      <c r="P707" s="836"/>
      <c r="Q707" s="836"/>
      <c r="R707" s="836"/>
      <c r="S707" s="836"/>
      <c r="T707" s="836"/>
      <c r="U707" s="1899"/>
      <c r="V707" s="836"/>
      <c r="W707" s="836"/>
      <c r="X707" s="836"/>
      <c r="Y707" s="836"/>
      <c r="Z707" s="836"/>
      <c r="AA707" s="836"/>
      <c r="AB707" s="836"/>
      <c r="AC707" s="836"/>
      <c r="AD707" s="836"/>
      <c r="AE707" s="836"/>
      <c r="AF707" s="836"/>
      <c r="AG707" s="836"/>
      <c r="AH707" s="836"/>
      <c r="AI707" s="836"/>
      <c r="AJ707" s="836"/>
    </row>
    <row r="708">
      <c r="A708" s="1308"/>
      <c r="B708" s="836"/>
      <c r="C708" s="836"/>
      <c r="D708" s="836"/>
      <c r="E708" s="836"/>
      <c r="F708" s="836"/>
      <c r="G708" s="836"/>
      <c r="H708" s="836"/>
      <c r="I708" s="836"/>
      <c r="J708" s="836"/>
      <c r="K708" s="836"/>
      <c r="L708" s="836"/>
      <c r="M708" s="836"/>
      <c r="N708" s="836"/>
      <c r="O708" s="836"/>
      <c r="P708" s="836"/>
      <c r="Q708" s="836"/>
      <c r="R708" s="836"/>
      <c r="S708" s="836"/>
      <c r="T708" s="836"/>
      <c r="U708" s="1899"/>
      <c r="V708" s="836"/>
      <c r="W708" s="836"/>
      <c r="X708" s="836"/>
      <c r="Y708" s="836"/>
      <c r="Z708" s="836"/>
      <c r="AA708" s="836"/>
      <c r="AB708" s="836"/>
      <c r="AC708" s="836"/>
      <c r="AD708" s="836"/>
      <c r="AE708" s="836"/>
      <c r="AF708" s="836"/>
      <c r="AG708" s="836"/>
      <c r="AH708" s="836"/>
      <c r="AI708" s="836"/>
      <c r="AJ708" s="836"/>
    </row>
    <row r="709">
      <c r="A709" s="1308"/>
      <c r="B709" s="836"/>
      <c r="C709" s="836"/>
      <c r="D709" s="836"/>
      <c r="E709" s="836"/>
      <c r="F709" s="836"/>
      <c r="G709" s="836"/>
      <c r="H709" s="836"/>
      <c r="I709" s="836"/>
      <c r="J709" s="836"/>
      <c r="K709" s="836"/>
      <c r="L709" s="836"/>
      <c r="M709" s="836"/>
      <c r="N709" s="836"/>
      <c r="O709" s="836"/>
      <c r="P709" s="836"/>
      <c r="Q709" s="836"/>
      <c r="R709" s="836"/>
      <c r="S709" s="836"/>
      <c r="T709" s="836"/>
      <c r="U709" s="1899"/>
      <c r="V709" s="836"/>
      <c r="W709" s="836"/>
      <c r="X709" s="836"/>
      <c r="Y709" s="836"/>
      <c r="Z709" s="836"/>
      <c r="AA709" s="836"/>
      <c r="AB709" s="836"/>
      <c r="AC709" s="836"/>
      <c r="AD709" s="836"/>
      <c r="AE709" s="836"/>
      <c r="AF709" s="836"/>
      <c r="AG709" s="836"/>
      <c r="AH709" s="836"/>
      <c r="AI709" s="836"/>
      <c r="AJ709" s="836"/>
    </row>
    <row r="710">
      <c r="A710" s="1308"/>
      <c r="B710" s="836"/>
      <c r="C710" s="836"/>
      <c r="D710" s="836"/>
      <c r="E710" s="836"/>
      <c r="F710" s="836"/>
      <c r="G710" s="836"/>
      <c r="H710" s="836"/>
      <c r="I710" s="836"/>
      <c r="J710" s="836"/>
      <c r="K710" s="836"/>
      <c r="L710" s="836"/>
      <c r="M710" s="836"/>
      <c r="N710" s="836"/>
      <c r="O710" s="836"/>
      <c r="P710" s="836"/>
      <c r="Q710" s="836"/>
      <c r="R710" s="836"/>
      <c r="S710" s="836"/>
      <c r="T710" s="836"/>
      <c r="U710" s="1899"/>
      <c r="V710" s="836"/>
      <c r="W710" s="836"/>
      <c r="X710" s="836"/>
      <c r="Y710" s="836"/>
      <c r="Z710" s="836"/>
      <c r="AA710" s="836"/>
      <c r="AB710" s="836"/>
      <c r="AC710" s="836"/>
      <c r="AD710" s="836"/>
      <c r="AE710" s="836"/>
      <c r="AF710" s="836"/>
      <c r="AG710" s="836"/>
      <c r="AH710" s="836"/>
      <c r="AI710" s="836"/>
      <c r="AJ710" s="836"/>
    </row>
    <row r="711">
      <c r="A711" s="1308"/>
      <c r="B711" s="836"/>
      <c r="C711" s="836"/>
      <c r="D711" s="836"/>
      <c r="E711" s="836"/>
      <c r="F711" s="836"/>
      <c r="G711" s="836"/>
      <c r="H711" s="836"/>
      <c r="I711" s="836"/>
      <c r="J711" s="836"/>
      <c r="K711" s="836"/>
      <c r="L711" s="836"/>
      <c r="M711" s="836"/>
      <c r="N711" s="836"/>
      <c r="O711" s="836"/>
      <c r="P711" s="836"/>
      <c r="Q711" s="836"/>
      <c r="R711" s="836"/>
      <c r="S711" s="836"/>
      <c r="T711" s="836"/>
      <c r="U711" s="1899"/>
      <c r="V711" s="836"/>
      <c r="W711" s="836"/>
      <c r="X711" s="836"/>
      <c r="Y711" s="836"/>
      <c r="Z711" s="836"/>
      <c r="AA711" s="836"/>
      <c r="AB711" s="836"/>
      <c r="AC711" s="836"/>
      <c r="AD711" s="836"/>
      <c r="AE711" s="836"/>
      <c r="AF711" s="836"/>
      <c r="AG711" s="836"/>
      <c r="AH711" s="836"/>
      <c r="AI711" s="836"/>
      <c r="AJ711" s="836"/>
    </row>
    <row r="712">
      <c r="A712" s="1308"/>
      <c r="B712" s="836"/>
      <c r="C712" s="836"/>
      <c r="D712" s="836"/>
      <c r="E712" s="836"/>
      <c r="F712" s="836"/>
      <c r="G712" s="836"/>
      <c r="H712" s="836"/>
      <c r="I712" s="836"/>
      <c r="J712" s="836"/>
      <c r="K712" s="836"/>
      <c r="L712" s="836"/>
      <c r="M712" s="836"/>
      <c r="N712" s="836"/>
      <c r="O712" s="836"/>
      <c r="P712" s="836"/>
      <c r="Q712" s="836"/>
      <c r="R712" s="836"/>
      <c r="S712" s="836"/>
      <c r="T712" s="836"/>
      <c r="U712" s="1899"/>
      <c r="V712" s="836"/>
      <c r="W712" s="836"/>
      <c r="X712" s="836"/>
      <c r="Y712" s="836"/>
      <c r="Z712" s="836"/>
      <c r="AA712" s="836"/>
      <c r="AB712" s="836"/>
      <c r="AC712" s="836"/>
      <c r="AD712" s="836"/>
      <c r="AE712" s="836"/>
      <c r="AF712" s="836"/>
      <c r="AG712" s="836"/>
      <c r="AH712" s="836"/>
      <c r="AI712" s="836"/>
      <c r="AJ712" s="836"/>
    </row>
    <row r="713">
      <c r="A713" s="1308"/>
      <c r="B713" s="836"/>
      <c r="C713" s="836"/>
      <c r="D713" s="836"/>
      <c r="E713" s="836"/>
      <c r="F713" s="836"/>
      <c r="G713" s="836"/>
      <c r="H713" s="836"/>
      <c r="I713" s="836"/>
      <c r="J713" s="836"/>
      <c r="K713" s="836"/>
      <c r="L713" s="836"/>
      <c r="M713" s="836"/>
      <c r="N713" s="836"/>
      <c r="O713" s="836"/>
      <c r="P713" s="836"/>
      <c r="Q713" s="836"/>
      <c r="R713" s="836"/>
      <c r="S713" s="836"/>
      <c r="T713" s="836"/>
      <c r="U713" s="1899"/>
      <c r="V713" s="836"/>
      <c r="W713" s="836"/>
      <c r="X713" s="836"/>
      <c r="Y713" s="836"/>
      <c r="Z713" s="836"/>
      <c r="AA713" s="836"/>
      <c r="AB713" s="836"/>
      <c r="AC713" s="836"/>
      <c r="AD713" s="836"/>
      <c r="AE713" s="836"/>
      <c r="AF713" s="836"/>
      <c r="AG713" s="836"/>
      <c r="AH713" s="836"/>
      <c r="AI713" s="836"/>
      <c r="AJ713" s="836"/>
    </row>
    <row r="714">
      <c r="A714" s="1308"/>
      <c r="B714" s="836"/>
      <c r="C714" s="836"/>
      <c r="D714" s="836"/>
      <c r="E714" s="836"/>
      <c r="F714" s="836"/>
      <c r="G714" s="836"/>
      <c r="H714" s="836"/>
      <c r="I714" s="836"/>
      <c r="J714" s="836"/>
      <c r="K714" s="836"/>
      <c r="L714" s="836"/>
      <c r="M714" s="836"/>
      <c r="N714" s="836"/>
      <c r="O714" s="836"/>
      <c r="P714" s="836"/>
      <c r="Q714" s="836"/>
      <c r="R714" s="836"/>
      <c r="S714" s="836"/>
      <c r="T714" s="836"/>
      <c r="U714" s="1899"/>
      <c r="V714" s="836"/>
      <c r="W714" s="836"/>
      <c r="X714" s="836"/>
      <c r="Y714" s="836"/>
      <c r="Z714" s="836"/>
      <c r="AA714" s="836"/>
      <c r="AB714" s="836"/>
      <c r="AC714" s="836"/>
      <c r="AD714" s="836"/>
      <c r="AE714" s="836"/>
      <c r="AF714" s="836"/>
      <c r="AG714" s="836"/>
      <c r="AH714" s="836"/>
      <c r="AI714" s="836"/>
      <c r="AJ714" s="836"/>
    </row>
    <row r="715">
      <c r="A715" s="1308"/>
      <c r="B715" s="836"/>
      <c r="C715" s="836"/>
      <c r="D715" s="836"/>
      <c r="E715" s="836"/>
      <c r="F715" s="836"/>
      <c r="G715" s="836"/>
      <c r="H715" s="836"/>
      <c r="I715" s="836"/>
      <c r="J715" s="836"/>
      <c r="K715" s="836"/>
      <c r="L715" s="836"/>
      <c r="M715" s="836"/>
      <c r="N715" s="836"/>
      <c r="O715" s="836"/>
      <c r="P715" s="836"/>
      <c r="Q715" s="836"/>
      <c r="R715" s="836"/>
      <c r="S715" s="836"/>
      <c r="T715" s="836"/>
      <c r="U715" s="1899"/>
      <c r="V715" s="836"/>
      <c r="W715" s="836"/>
      <c r="X715" s="836"/>
      <c r="Y715" s="836"/>
      <c r="Z715" s="836"/>
      <c r="AA715" s="836"/>
      <c r="AB715" s="836"/>
      <c r="AC715" s="836"/>
      <c r="AD715" s="836"/>
      <c r="AE715" s="836"/>
      <c r="AF715" s="836"/>
      <c r="AG715" s="836"/>
      <c r="AH715" s="836"/>
      <c r="AI715" s="836"/>
      <c r="AJ715" s="836"/>
    </row>
    <row r="716">
      <c r="A716" s="1308"/>
      <c r="B716" s="836"/>
      <c r="C716" s="836"/>
      <c r="D716" s="836"/>
      <c r="E716" s="836"/>
      <c r="F716" s="836"/>
      <c r="G716" s="836"/>
      <c r="H716" s="836"/>
      <c r="I716" s="836"/>
      <c r="J716" s="836"/>
      <c r="K716" s="836"/>
      <c r="L716" s="836"/>
      <c r="M716" s="836"/>
      <c r="N716" s="836"/>
      <c r="O716" s="836"/>
      <c r="P716" s="836"/>
      <c r="Q716" s="836"/>
      <c r="R716" s="836"/>
      <c r="S716" s="836"/>
      <c r="T716" s="836"/>
      <c r="U716" s="1899"/>
      <c r="V716" s="836"/>
      <c r="W716" s="836"/>
      <c r="X716" s="836"/>
      <c r="Y716" s="836"/>
      <c r="Z716" s="836"/>
      <c r="AA716" s="836"/>
      <c r="AB716" s="836"/>
      <c r="AC716" s="836"/>
      <c r="AD716" s="836"/>
      <c r="AE716" s="836"/>
      <c r="AF716" s="836"/>
      <c r="AG716" s="836"/>
      <c r="AH716" s="836"/>
      <c r="AI716" s="836"/>
      <c r="AJ716" s="836"/>
    </row>
    <row r="717">
      <c r="A717" s="1308"/>
      <c r="B717" s="836"/>
      <c r="C717" s="836"/>
      <c r="D717" s="836"/>
      <c r="E717" s="836"/>
      <c r="F717" s="836"/>
      <c r="G717" s="836"/>
      <c r="H717" s="836"/>
      <c r="I717" s="836"/>
      <c r="J717" s="836"/>
      <c r="K717" s="836"/>
      <c r="L717" s="836"/>
      <c r="M717" s="836"/>
      <c r="N717" s="836"/>
      <c r="O717" s="836"/>
      <c r="P717" s="836"/>
      <c r="Q717" s="836"/>
      <c r="R717" s="836"/>
      <c r="S717" s="836"/>
      <c r="T717" s="836"/>
      <c r="U717" s="1899"/>
      <c r="V717" s="836"/>
      <c r="W717" s="836"/>
      <c r="X717" s="836"/>
      <c r="Y717" s="836"/>
      <c r="Z717" s="836"/>
      <c r="AA717" s="836"/>
      <c r="AB717" s="836"/>
      <c r="AC717" s="836"/>
      <c r="AD717" s="836"/>
      <c r="AE717" s="836"/>
      <c r="AF717" s="836"/>
      <c r="AG717" s="836"/>
      <c r="AH717" s="836"/>
      <c r="AI717" s="836"/>
      <c r="AJ717" s="836"/>
    </row>
    <row r="718">
      <c r="A718" s="1308"/>
      <c r="B718" s="836"/>
      <c r="C718" s="836"/>
      <c r="D718" s="836"/>
      <c r="E718" s="836"/>
      <c r="F718" s="836"/>
      <c r="G718" s="836"/>
      <c r="H718" s="836"/>
      <c r="I718" s="836"/>
      <c r="J718" s="836"/>
      <c r="K718" s="836"/>
      <c r="L718" s="836"/>
      <c r="M718" s="836"/>
      <c r="N718" s="836"/>
      <c r="O718" s="836"/>
      <c r="P718" s="836"/>
      <c r="Q718" s="836"/>
      <c r="R718" s="836"/>
      <c r="S718" s="836"/>
      <c r="T718" s="836"/>
      <c r="U718" s="1899"/>
      <c r="V718" s="836"/>
      <c r="W718" s="836"/>
      <c r="X718" s="836"/>
      <c r="Y718" s="836"/>
      <c r="Z718" s="836"/>
      <c r="AA718" s="836"/>
      <c r="AB718" s="836"/>
      <c r="AC718" s="836"/>
      <c r="AD718" s="836"/>
      <c r="AE718" s="836"/>
      <c r="AF718" s="836"/>
      <c r="AG718" s="836"/>
      <c r="AH718" s="836"/>
      <c r="AI718" s="836"/>
      <c r="AJ718" s="836"/>
    </row>
    <row r="719">
      <c r="A719" s="1308"/>
      <c r="B719" s="836"/>
      <c r="C719" s="836"/>
      <c r="D719" s="836"/>
      <c r="E719" s="836"/>
      <c r="F719" s="836"/>
      <c r="G719" s="836"/>
      <c r="H719" s="836"/>
      <c r="I719" s="836"/>
      <c r="J719" s="836"/>
      <c r="K719" s="836"/>
      <c r="L719" s="836"/>
      <c r="M719" s="836"/>
      <c r="N719" s="836"/>
      <c r="O719" s="836"/>
      <c r="P719" s="836"/>
      <c r="Q719" s="836"/>
      <c r="R719" s="836"/>
      <c r="S719" s="836"/>
      <c r="T719" s="836"/>
      <c r="U719" s="1899"/>
      <c r="V719" s="836"/>
      <c r="W719" s="836"/>
      <c r="X719" s="836"/>
      <c r="Y719" s="836"/>
      <c r="Z719" s="836"/>
      <c r="AA719" s="836"/>
      <c r="AB719" s="836"/>
      <c r="AC719" s="836"/>
      <c r="AD719" s="836"/>
      <c r="AE719" s="836"/>
      <c r="AF719" s="836"/>
      <c r="AG719" s="836"/>
      <c r="AH719" s="836"/>
      <c r="AI719" s="836"/>
      <c r="AJ719" s="836"/>
    </row>
    <row r="720">
      <c r="A720" s="1308"/>
      <c r="B720" s="836"/>
      <c r="C720" s="836"/>
      <c r="D720" s="836"/>
      <c r="E720" s="836"/>
      <c r="F720" s="836"/>
      <c r="G720" s="836"/>
      <c r="H720" s="836"/>
      <c r="I720" s="836"/>
      <c r="J720" s="836"/>
      <c r="K720" s="836"/>
      <c r="L720" s="836"/>
      <c r="M720" s="836"/>
      <c r="N720" s="836"/>
      <c r="O720" s="836"/>
      <c r="P720" s="836"/>
      <c r="Q720" s="836"/>
      <c r="R720" s="836"/>
      <c r="S720" s="836"/>
      <c r="T720" s="836"/>
      <c r="U720" s="1899"/>
      <c r="V720" s="836"/>
      <c r="W720" s="836"/>
      <c r="X720" s="836"/>
      <c r="Y720" s="836"/>
      <c r="Z720" s="836"/>
      <c r="AA720" s="836"/>
      <c r="AB720" s="836"/>
      <c r="AC720" s="836"/>
      <c r="AD720" s="836"/>
      <c r="AE720" s="836"/>
      <c r="AF720" s="836"/>
      <c r="AG720" s="836"/>
      <c r="AH720" s="836"/>
      <c r="AI720" s="836"/>
      <c r="AJ720" s="836"/>
    </row>
    <row r="721">
      <c r="A721" s="1308"/>
      <c r="B721" s="836"/>
      <c r="C721" s="836"/>
      <c r="D721" s="836"/>
      <c r="E721" s="836"/>
      <c r="F721" s="836"/>
      <c r="G721" s="836"/>
      <c r="H721" s="836"/>
      <c r="I721" s="836"/>
      <c r="J721" s="836"/>
      <c r="K721" s="836"/>
      <c r="L721" s="836"/>
      <c r="M721" s="836"/>
      <c r="N721" s="836"/>
      <c r="O721" s="836"/>
      <c r="P721" s="836"/>
      <c r="Q721" s="836"/>
      <c r="R721" s="836"/>
      <c r="S721" s="836"/>
      <c r="T721" s="836"/>
      <c r="U721" s="1899"/>
      <c r="V721" s="836"/>
      <c r="W721" s="836"/>
      <c r="X721" s="836"/>
      <c r="Y721" s="836"/>
      <c r="Z721" s="836"/>
      <c r="AA721" s="836"/>
      <c r="AB721" s="836"/>
      <c r="AC721" s="836"/>
      <c r="AD721" s="836"/>
      <c r="AE721" s="836"/>
      <c r="AF721" s="836"/>
      <c r="AG721" s="836"/>
      <c r="AH721" s="836"/>
      <c r="AI721" s="836"/>
      <c r="AJ721" s="836"/>
    </row>
    <row r="722">
      <c r="A722" s="1308"/>
      <c r="B722" s="836"/>
      <c r="C722" s="836"/>
      <c r="D722" s="836"/>
      <c r="E722" s="836"/>
      <c r="F722" s="836"/>
      <c r="G722" s="836"/>
      <c r="H722" s="836"/>
      <c r="I722" s="836"/>
      <c r="J722" s="836"/>
      <c r="K722" s="836"/>
      <c r="L722" s="836"/>
      <c r="M722" s="836"/>
      <c r="N722" s="836"/>
      <c r="O722" s="836"/>
      <c r="P722" s="836"/>
      <c r="Q722" s="836"/>
      <c r="R722" s="836"/>
      <c r="S722" s="836"/>
      <c r="T722" s="836"/>
      <c r="U722" s="1899"/>
      <c r="V722" s="836"/>
      <c r="W722" s="836"/>
      <c r="X722" s="836"/>
      <c r="Y722" s="836"/>
      <c r="Z722" s="836"/>
      <c r="AA722" s="836"/>
      <c r="AB722" s="836"/>
      <c r="AC722" s="836"/>
      <c r="AD722" s="836"/>
      <c r="AE722" s="836"/>
      <c r="AF722" s="836"/>
      <c r="AG722" s="836"/>
      <c r="AH722" s="836"/>
      <c r="AI722" s="836"/>
      <c r="AJ722" s="836"/>
    </row>
    <row r="723">
      <c r="A723" s="1308"/>
      <c r="B723" s="836"/>
      <c r="C723" s="836"/>
      <c r="D723" s="836"/>
      <c r="E723" s="836"/>
      <c r="F723" s="836"/>
      <c r="G723" s="836"/>
      <c r="H723" s="836"/>
      <c r="I723" s="836"/>
      <c r="J723" s="836"/>
      <c r="K723" s="836"/>
      <c r="L723" s="836"/>
      <c r="M723" s="836"/>
      <c r="N723" s="836"/>
      <c r="O723" s="836"/>
      <c r="P723" s="836"/>
      <c r="Q723" s="836"/>
      <c r="R723" s="836"/>
      <c r="S723" s="836"/>
      <c r="T723" s="836"/>
      <c r="U723" s="1899"/>
      <c r="V723" s="836"/>
      <c r="W723" s="836"/>
      <c r="X723" s="836"/>
      <c r="Y723" s="836"/>
      <c r="Z723" s="836"/>
      <c r="AA723" s="836"/>
      <c r="AB723" s="836"/>
      <c r="AC723" s="836"/>
      <c r="AD723" s="836"/>
      <c r="AE723" s="836"/>
      <c r="AF723" s="836"/>
      <c r="AG723" s="836"/>
      <c r="AH723" s="836"/>
      <c r="AI723" s="836"/>
      <c r="AJ723" s="836"/>
    </row>
    <row r="724">
      <c r="A724" s="1308"/>
      <c r="B724" s="836"/>
      <c r="C724" s="836"/>
      <c r="D724" s="836"/>
      <c r="E724" s="836"/>
      <c r="F724" s="836"/>
      <c r="G724" s="836"/>
      <c r="H724" s="836"/>
      <c r="I724" s="836"/>
      <c r="J724" s="836"/>
      <c r="K724" s="836"/>
      <c r="L724" s="836"/>
      <c r="M724" s="836"/>
      <c r="N724" s="836"/>
      <c r="O724" s="836"/>
      <c r="P724" s="836"/>
      <c r="Q724" s="836"/>
      <c r="R724" s="836"/>
      <c r="S724" s="836"/>
      <c r="T724" s="836"/>
      <c r="U724" s="1899"/>
      <c r="V724" s="836"/>
      <c r="W724" s="836"/>
      <c r="X724" s="836"/>
      <c r="Y724" s="836"/>
      <c r="Z724" s="836"/>
      <c r="AA724" s="836"/>
      <c r="AB724" s="836"/>
      <c r="AC724" s="836"/>
      <c r="AD724" s="836"/>
      <c r="AE724" s="836"/>
      <c r="AF724" s="836"/>
      <c r="AG724" s="836"/>
      <c r="AH724" s="836"/>
      <c r="AI724" s="836"/>
      <c r="AJ724" s="836"/>
    </row>
    <row r="725">
      <c r="A725" s="1308"/>
      <c r="B725" s="836"/>
      <c r="C725" s="836"/>
      <c r="D725" s="836"/>
      <c r="E725" s="836"/>
      <c r="F725" s="836"/>
      <c r="G725" s="836"/>
      <c r="H725" s="836"/>
      <c r="I725" s="836"/>
      <c r="J725" s="836"/>
      <c r="K725" s="836"/>
      <c r="L725" s="836"/>
      <c r="M725" s="836"/>
      <c r="N725" s="836"/>
      <c r="O725" s="836"/>
      <c r="P725" s="836"/>
      <c r="Q725" s="836"/>
      <c r="R725" s="836"/>
      <c r="S725" s="836"/>
      <c r="T725" s="836"/>
      <c r="U725" s="1899"/>
      <c r="V725" s="836"/>
      <c r="W725" s="836"/>
      <c r="X725" s="836"/>
      <c r="Y725" s="836"/>
      <c r="Z725" s="836"/>
      <c r="AA725" s="836"/>
      <c r="AB725" s="836"/>
      <c r="AC725" s="836"/>
      <c r="AD725" s="836"/>
      <c r="AE725" s="836"/>
      <c r="AF725" s="836"/>
      <c r="AG725" s="836"/>
      <c r="AH725" s="836"/>
      <c r="AI725" s="836"/>
      <c r="AJ725" s="836"/>
    </row>
    <row r="726">
      <c r="A726" s="1308"/>
      <c r="B726" s="836"/>
      <c r="C726" s="836"/>
      <c r="D726" s="836"/>
      <c r="E726" s="836"/>
      <c r="F726" s="836"/>
      <c r="G726" s="836"/>
      <c r="H726" s="836"/>
      <c r="I726" s="836"/>
      <c r="J726" s="836"/>
      <c r="K726" s="836"/>
      <c r="L726" s="836"/>
      <c r="M726" s="836"/>
      <c r="N726" s="836"/>
      <c r="O726" s="836"/>
      <c r="P726" s="836"/>
      <c r="Q726" s="836"/>
      <c r="R726" s="836"/>
      <c r="S726" s="836"/>
      <c r="T726" s="836"/>
      <c r="U726" s="1899"/>
      <c r="V726" s="836"/>
      <c r="W726" s="836"/>
      <c r="X726" s="836"/>
      <c r="Y726" s="836"/>
      <c r="Z726" s="836"/>
      <c r="AA726" s="836"/>
      <c r="AB726" s="836"/>
      <c r="AC726" s="836"/>
      <c r="AD726" s="836"/>
      <c r="AE726" s="836"/>
      <c r="AF726" s="836"/>
      <c r="AG726" s="836"/>
      <c r="AH726" s="836"/>
      <c r="AI726" s="836"/>
      <c r="AJ726" s="836"/>
    </row>
    <row r="727">
      <c r="A727" s="1308"/>
      <c r="B727" s="836"/>
      <c r="C727" s="836"/>
      <c r="D727" s="836"/>
      <c r="E727" s="836"/>
      <c r="F727" s="836"/>
      <c r="G727" s="836"/>
      <c r="H727" s="836"/>
      <c r="I727" s="836"/>
      <c r="J727" s="836"/>
      <c r="K727" s="836"/>
      <c r="L727" s="836"/>
      <c r="M727" s="836"/>
      <c r="N727" s="836"/>
      <c r="O727" s="836"/>
      <c r="P727" s="836"/>
      <c r="Q727" s="836"/>
      <c r="R727" s="836"/>
      <c r="S727" s="836"/>
      <c r="T727" s="836"/>
      <c r="U727" s="1899"/>
      <c r="V727" s="836"/>
      <c r="W727" s="836"/>
      <c r="X727" s="836"/>
      <c r="Y727" s="836"/>
      <c r="Z727" s="836"/>
      <c r="AA727" s="836"/>
      <c r="AB727" s="836"/>
      <c r="AC727" s="836"/>
      <c r="AD727" s="836"/>
      <c r="AE727" s="836"/>
      <c r="AF727" s="836"/>
      <c r="AG727" s="836"/>
      <c r="AH727" s="836"/>
      <c r="AI727" s="836"/>
      <c r="AJ727" s="836"/>
    </row>
    <row r="728">
      <c r="A728" s="1308"/>
      <c r="B728" s="836"/>
      <c r="C728" s="836"/>
      <c r="D728" s="836"/>
      <c r="E728" s="836"/>
      <c r="F728" s="836"/>
      <c r="G728" s="836"/>
      <c r="H728" s="836"/>
      <c r="I728" s="836"/>
      <c r="J728" s="836"/>
      <c r="K728" s="836"/>
      <c r="L728" s="836"/>
      <c r="M728" s="836"/>
      <c r="N728" s="836"/>
      <c r="O728" s="836"/>
      <c r="P728" s="836"/>
      <c r="Q728" s="836"/>
      <c r="R728" s="836"/>
      <c r="S728" s="836"/>
      <c r="T728" s="836"/>
      <c r="U728" s="1899"/>
      <c r="V728" s="836"/>
      <c r="W728" s="836"/>
      <c r="X728" s="836"/>
      <c r="Y728" s="836"/>
      <c r="Z728" s="836"/>
      <c r="AA728" s="836"/>
      <c r="AB728" s="836"/>
      <c r="AC728" s="836"/>
      <c r="AD728" s="836"/>
      <c r="AE728" s="836"/>
      <c r="AF728" s="836"/>
      <c r="AG728" s="836"/>
      <c r="AH728" s="836"/>
      <c r="AI728" s="836"/>
      <c r="AJ728" s="836"/>
    </row>
    <row r="729">
      <c r="A729" s="1308"/>
      <c r="B729" s="836"/>
      <c r="C729" s="836"/>
      <c r="D729" s="836"/>
      <c r="E729" s="836"/>
      <c r="F729" s="836"/>
      <c r="G729" s="836"/>
      <c r="H729" s="836"/>
      <c r="I729" s="836"/>
      <c r="J729" s="836"/>
      <c r="K729" s="836"/>
      <c r="L729" s="836"/>
      <c r="M729" s="836"/>
      <c r="N729" s="836"/>
      <c r="O729" s="836"/>
      <c r="P729" s="836"/>
      <c r="Q729" s="836"/>
      <c r="R729" s="836"/>
      <c r="S729" s="836"/>
      <c r="T729" s="836"/>
      <c r="U729" s="1899"/>
      <c r="V729" s="836"/>
      <c r="W729" s="836"/>
      <c r="X729" s="836"/>
      <c r="Y729" s="836"/>
      <c r="Z729" s="836"/>
      <c r="AA729" s="836"/>
      <c r="AB729" s="836"/>
      <c r="AC729" s="836"/>
      <c r="AD729" s="836"/>
      <c r="AE729" s="836"/>
      <c r="AF729" s="836"/>
      <c r="AG729" s="836"/>
      <c r="AH729" s="836"/>
      <c r="AI729" s="836"/>
      <c r="AJ729" s="836"/>
    </row>
    <row r="730">
      <c r="A730" s="1308"/>
      <c r="B730" s="836"/>
      <c r="C730" s="836"/>
      <c r="D730" s="836"/>
      <c r="E730" s="836"/>
      <c r="F730" s="836"/>
      <c r="G730" s="836"/>
      <c r="H730" s="836"/>
      <c r="I730" s="836"/>
      <c r="J730" s="836"/>
      <c r="K730" s="836"/>
      <c r="L730" s="836"/>
      <c r="M730" s="836"/>
      <c r="N730" s="836"/>
      <c r="O730" s="836"/>
      <c r="P730" s="836"/>
      <c r="Q730" s="836"/>
      <c r="R730" s="836"/>
      <c r="S730" s="836"/>
      <c r="T730" s="836"/>
      <c r="U730" s="1899"/>
      <c r="V730" s="836"/>
      <c r="W730" s="836"/>
      <c r="X730" s="836"/>
      <c r="Y730" s="836"/>
      <c r="Z730" s="836"/>
      <c r="AA730" s="836"/>
      <c r="AB730" s="836"/>
      <c r="AC730" s="836"/>
      <c r="AD730" s="836"/>
      <c r="AE730" s="836"/>
      <c r="AF730" s="836"/>
      <c r="AG730" s="836"/>
      <c r="AH730" s="836"/>
      <c r="AI730" s="836"/>
      <c r="AJ730" s="836"/>
    </row>
    <row r="731">
      <c r="A731" s="1308"/>
      <c r="B731" s="836"/>
      <c r="C731" s="836"/>
      <c r="D731" s="836"/>
      <c r="E731" s="836"/>
      <c r="F731" s="836"/>
      <c r="G731" s="836"/>
      <c r="H731" s="836"/>
      <c r="I731" s="836"/>
      <c r="J731" s="836"/>
      <c r="K731" s="836"/>
      <c r="L731" s="836"/>
      <c r="M731" s="836"/>
      <c r="N731" s="836"/>
      <c r="O731" s="836"/>
      <c r="P731" s="836"/>
      <c r="Q731" s="836"/>
      <c r="R731" s="836"/>
      <c r="S731" s="836"/>
      <c r="T731" s="836"/>
      <c r="U731" s="1899"/>
      <c r="V731" s="836"/>
      <c r="W731" s="836"/>
      <c r="X731" s="836"/>
      <c r="Y731" s="836"/>
      <c r="Z731" s="836"/>
      <c r="AA731" s="836"/>
      <c r="AB731" s="836"/>
      <c r="AC731" s="836"/>
      <c r="AD731" s="836"/>
      <c r="AE731" s="836"/>
      <c r="AF731" s="836"/>
      <c r="AG731" s="836"/>
      <c r="AH731" s="836"/>
      <c r="AI731" s="836"/>
      <c r="AJ731" s="836"/>
    </row>
    <row r="732">
      <c r="A732" s="1308"/>
      <c r="B732" s="836"/>
      <c r="C732" s="836"/>
      <c r="D732" s="836"/>
      <c r="E732" s="836"/>
      <c r="F732" s="836"/>
      <c r="G732" s="836"/>
      <c r="H732" s="836"/>
      <c r="I732" s="836"/>
      <c r="J732" s="836"/>
      <c r="K732" s="836"/>
      <c r="L732" s="836"/>
      <c r="M732" s="836"/>
      <c r="N732" s="836"/>
      <c r="O732" s="836"/>
      <c r="P732" s="836"/>
      <c r="Q732" s="836"/>
      <c r="R732" s="836"/>
      <c r="S732" s="836"/>
      <c r="T732" s="836"/>
      <c r="U732" s="1899"/>
      <c r="V732" s="836"/>
      <c r="W732" s="836"/>
      <c r="X732" s="836"/>
      <c r="Y732" s="836"/>
      <c r="Z732" s="836"/>
      <c r="AA732" s="836"/>
      <c r="AB732" s="836"/>
      <c r="AC732" s="836"/>
      <c r="AD732" s="836"/>
      <c r="AE732" s="836"/>
      <c r="AF732" s="836"/>
      <c r="AG732" s="836"/>
      <c r="AH732" s="836"/>
      <c r="AI732" s="836"/>
      <c r="AJ732" s="836"/>
    </row>
    <row r="733">
      <c r="A733" s="1308"/>
      <c r="B733" s="836"/>
      <c r="C733" s="836"/>
      <c r="D733" s="836"/>
      <c r="E733" s="836"/>
      <c r="F733" s="836"/>
      <c r="G733" s="836"/>
      <c r="H733" s="836"/>
      <c r="I733" s="836"/>
      <c r="J733" s="836"/>
      <c r="K733" s="836"/>
      <c r="L733" s="836"/>
      <c r="M733" s="836"/>
      <c r="N733" s="836"/>
      <c r="O733" s="836"/>
      <c r="P733" s="836"/>
      <c r="Q733" s="836"/>
      <c r="R733" s="836"/>
      <c r="S733" s="836"/>
      <c r="T733" s="836"/>
      <c r="U733" s="1899"/>
      <c r="V733" s="836"/>
      <c r="W733" s="836"/>
      <c r="X733" s="836"/>
      <c r="Y733" s="836"/>
      <c r="Z733" s="836"/>
      <c r="AA733" s="836"/>
      <c r="AB733" s="836"/>
      <c r="AC733" s="836"/>
      <c r="AD733" s="836"/>
      <c r="AE733" s="836"/>
      <c r="AF733" s="836"/>
      <c r="AG733" s="836"/>
      <c r="AH733" s="836"/>
      <c r="AI733" s="836"/>
      <c r="AJ733" s="836"/>
    </row>
    <row r="734">
      <c r="A734" s="1308"/>
      <c r="B734" s="836"/>
      <c r="C734" s="836"/>
      <c r="D734" s="836"/>
      <c r="E734" s="836"/>
      <c r="F734" s="836"/>
      <c r="G734" s="836"/>
      <c r="H734" s="836"/>
      <c r="I734" s="836"/>
      <c r="J734" s="836"/>
      <c r="K734" s="836"/>
      <c r="L734" s="836"/>
      <c r="M734" s="836"/>
      <c r="N734" s="836"/>
      <c r="O734" s="836"/>
      <c r="P734" s="836"/>
      <c r="Q734" s="836"/>
      <c r="R734" s="836"/>
      <c r="S734" s="836"/>
      <c r="T734" s="836"/>
      <c r="U734" s="1899"/>
      <c r="V734" s="836"/>
      <c r="W734" s="836"/>
      <c r="X734" s="836"/>
      <c r="Y734" s="836"/>
      <c r="Z734" s="836"/>
      <c r="AA734" s="836"/>
      <c r="AB734" s="836"/>
      <c r="AC734" s="836"/>
      <c r="AD734" s="836"/>
      <c r="AE734" s="836"/>
      <c r="AF734" s="836"/>
      <c r="AG734" s="836"/>
      <c r="AH734" s="836"/>
      <c r="AI734" s="836"/>
      <c r="AJ734" s="836"/>
    </row>
    <row r="735">
      <c r="A735" s="1308"/>
      <c r="B735" s="836"/>
      <c r="C735" s="836"/>
      <c r="D735" s="836"/>
      <c r="E735" s="836"/>
      <c r="F735" s="836"/>
      <c r="G735" s="836"/>
      <c r="H735" s="836"/>
      <c r="I735" s="836"/>
      <c r="J735" s="836"/>
      <c r="K735" s="836"/>
      <c r="L735" s="836"/>
      <c r="M735" s="836"/>
      <c r="N735" s="836"/>
      <c r="O735" s="836"/>
      <c r="P735" s="836"/>
      <c r="Q735" s="836"/>
      <c r="R735" s="836"/>
      <c r="S735" s="836"/>
      <c r="T735" s="836"/>
      <c r="U735" s="1899"/>
      <c r="V735" s="836"/>
      <c r="W735" s="836"/>
      <c r="X735" s="836"/>
      <c r="Y735" s="836"/>
      <c r="Z735" s="836"/>
      <c r="AA735" s="836"/>
      <c r="AB735" s="836"/>
      <c r="AC735" s="836"/>
      <c r="AD735" s="836"/>
      <c r="AE735" s="836"/>
      <c r="AF735" s="836"/>
      <c r="AG735" s="836"/>
      <c r="AH735" s="836"/>
      <c r="AI735" s="836"/>
      <c r="AJ735" s="836"/>
    </row>
    <row r="736">
      <c r="A736" s="1308"/>
      <c r="B736" s="836"/>
      <c r="C736" s="836"/>
      <c r="D736" s="836"/>
      <c r="E736" s="836"/>
      <c r="F736" s="836"/>
      <c r="G736" s="836"/>
      <c r="H736" s="836"/>
      <c r="I736" s="836"/>
      <c r="J736" s="836"/>
      <c r="K736" s="836"/>
      <c r="L736" s="836"/>
      <c r="M736" s="836"/>
      <c r="N736" s="836"/>
      <c r="O736" s="836"/>
      <c r="P736" s="836"/>
      <c r="Q736" s="836"/>
      <c r="R736" s="836"/>
      <c r="S736" s="836"/>
      <c r="T736" s="836"/>
      <c r="U736" s="1899"/>
      <c r="V736" s="836"/>
      <c r="W736" s="836"/>
      <c r="X736" s="836"/>
      <c r="Y736" s="836"/>
      <c r="Z736" s="836"/>
      <c r="AA736" s="836"/>
      <c r="AB736" s="836"/>
      <c r="AC736" s="836"/>
      <c r="AD736" s="836"/>
      <c r="AE736" s="836"/>
      <c r="AF736" s="836"/>
      <c r="AG736" s="836"/>
      <c r="AH736" s="836"/>
      <c r="AI736" s="836"/>
      <c r="AJ736" s="836"/>
    </row>
    <row r="737">
      <c r="A737" s="1308"/>
      <c r="B737" s="836"/>
      <c r="C737" s="836"/>
      <c r="D737" s="836"/>
      <c r="E737" s="836"/>
      <c r="F737" s="836"/>
      <c r="G737" s="836"/>
      <c r="H737" s="836"/>
      <c r="I737" s="836"/>
      <c r="J737" s="836"/>
      <c r="K737" s="836"/>
      <c r="L737" s="836"/>
      <c r="M737" s="836"/>
      <c r="N737" s="836"/>
      <c r="O737" s="836"/>
      <c r="P737" s="836"/>
      <c r="Q737" s="836"/>
      <c r="R737" s="836"/>
      <c r="S737" s="836"/>
      <c r="T737" s="836"/>
      <c r="U737" s="1899"/>
      <c r="V737" s="836"/>
      <c r="W737" s="836"/>
      <c r="X737" s="836"/>
      <c r="Y737" s="836"/>
      <c r="Z737" s="836"/>
      <c r="AA737" s="836"/>
      <c r="AB737" s="836"/>
      <c r="AC737" s="836"/>
      <c r="AD737" s="836"/>
      <c r="AE737" s="836"/>
      <c r="AF737" s="836"/>
      <c r="AG737" s="836"/>
      <c r="AH737" s="836"/>
      <c r="AI737" s="836"/>
      <c r="AJ737" s="836"/>
    </row>
    <row r="738">
      <c r="A738" s="1308"/>
      <c r="B738" s="836"/>
      <c r="C738" s="836"/>
      <c r="D738" s="836"/>
      <c r="E738" s="836"/>
      <c r="F738" s="836"/>
      <c r="G738" s="836"/>
      <c r="H738" s="836"/>
      <c r="I738" s="836"/>
      <c r="J738" s="836"/>
      <c r="K738" s="836"/>
      <c r="L738" s="836"/>
      <c r="M738" s="836"/>
      <c r="N738" s="836"/>
      <c r="O738" s="836"/>
      <c r="P738" s="836"/>
      <c r="Q738" s="836"/>
      <c r="R738" s="836"/>
      <c r="S738" s="836"/>
      <c r="T738" s="836"/>
      <c r="U738" s="1899"/>
      <c r="V738" s="836"/>
      <c r="W738" s="836"/>
      <c r="X738" s="836"/>
      <c r="Y738" s="836"/>
      <c r="Z738" s="836"/>
      <c r="AA738" s="836"/>
      <c r="AB738" s="836"/>
      <c r="AC738" s="836"/>
      <c r="AD738" s="836"/>
      <c r="AE738" s="836"/>
      <c r="AF738" s="836"/>
      <c r="AG738" s="836"/>
      <c r="AH738" s="836"/>
      <c r="AI738" s="836"/>
      <c r="AJ738" s="836"/>
    </row>
    <row r="739">
      <c r="A739" s="1308"/>
      <c r="B739" s="836"/>
      <c r="C739" s="836"/>
      <c r="D739" s="836"/>
      <c r="E739" s="836"/>
      <c r="F739" s="836"/>
      <c r="G739" s="836"/>
      <c r="H739" s="836"/>
      <c r="I739" s="836"/>
      <c r="J739" s="836"/>
      <c r="K739" s="836"/>
      <c r="L739" s="836"/>
      <c r="M739" s="836"/>
      <c r="N739" s="836"/>
      <c r="O739" s="836"/>
      <c r="P739" s="836"/>
      <c r="Q739" s="836"/>
      <c r="R739" s="836"/>
      <c r="S739" s="836"/>
      <c r="T739" s="836"/>
      <c r="U739" s="1899"/>
      <c r="V739" s="836"/>
      <c r="W739" s="836"/>
      <c r="X739" s="836"/>
      <c r="Y739" s="836"/>
      <c r="Z739" s="836"/>
      <c r="AA739" s="836"/>
      <c r="AB739" s="836"/>
      <c r="AC739" s="836"/>
      <c r="AD739" s="836"/>
      <c r="AE739" s="836"/>
      <c r="AF739" s="836"/>
      <c r="AG739" s="836"/>
      <c r="AH739" s="836"/>
      <c r="AI739" s="836"/>
      <c r="AJ739" s="836"/>
    </row>
    <row r="740">
      <c r="A740" s="1308"/>
      <c r="B740" s="836"/>
      <c r="C740" s="836"/>
      <c r="D740" s="836"/>
      <c r="E740" s="836"/>
      <c r="F740" s="836"/>
      <c r="G740" s="836"/>
      <c r="H740" s="836"/>
      <c r="I740" s="836"/>
      <c r="J740" s="836"/>
      <c r="K740" s="836"/>
      <c r="L740" s="836"/>
      <c r="M740" s="836"/>
      <c r="N740" s="836"/>
      <c r="O740" s="836"/>
      <c r="P740" s="836"/>
      <c r="Q740" s="836"/>
      <c r="R740" s="836"/>
      <c r="S740" s="836"/>
      <c r="T740" s="836"/>
      <c r="U740" s="1899"/>
      <c r="V740" s="836"/>
      <c r="W740" s="836"/>
      <c r="X740" s="836"/>
      <c r="Y740" s="836"/>
      <c r="Z740" s="836"/>
      <c r="AA740" s="836"/>
      <c r="AB740" s="836"/>
      <c r="AC740" s="836"/>
      <c r="AD740" s="836"/>
      <c r="AE740" s="836"/>
      <c r="AF740" s="836"/>
      <c r="AG740" s="836"/>
      <c r="AH740" s="836"/>
      <c r="AI740" s="836"/>
      <c r="AJ740" s="836"/>
    </row>
    <row r="741">
      <c r="A741" s="1308"/>
      <c r="B741" s="836"/>
      <c r="C741" s="836"/>
      <c r="D741" s="836"/>
      <c r="E741" s="836"/>
      <c r="F741" s="836"/>
      <c r="G741" s="836"/>
      <c r="H741" s="836"/>
      <c r="I741" s="836"/>
      <c r="J741" s="836"/>
      <c r="K741" s="836"/>
      <c r="L741" s="836"/>
      <c r="M741" s="836"/>
      <c r="N741" s="836"/>
      <c r="O741" s="836"/>
      <c r="P741" s="836"/>
      <c r="Q741" s="836"/>
      <c r="R741" s="836"/>
      <c r="S741" s="836"/>
      <c r="T741" s="836"/>
      <c r="U741" s="1899"/>
      <c r="V741" s="836"/>
      <c r="W741" s="836"/>
      <c r="X741" s="836"/>
      <c r="Y741" s="836"/>
      <c r="Z741" s="836"/>
      <c r="AA741" s="836"/>
      <c r="AB741" s="836"/>
      <c r="AC741" s="836"/>
      <c r="AD741" s="836"/>
      <c r="AE741" s="836"/>
      <c r="AF741" s="836"/>
      <c r="AG741" s="836"/>
      <c r="AH741" s="836"/>
      <c r="AI741" s="836"/>
      <c r="AJ741" s="836"/>
    </row>
    <row r="742">
      <c r="A742" s="1308"/>
      <c r="B742" s="836"/>
      <c r="C742" s="836"/>
      <c r="D742" s="836"/>
      <c r="E742" s="836"/>
      <c r="F742" s="836"/>
      <c r="G742" s="836"/>
      <c r="H742" s="836"/>
      <c r="I742" s="836"/>
      <c r="J742" s="836"/>
      <c r="K742" s="836"/>
      <c r="L742" s="836"/>
      <c r="M742" s="836"/>
      <c r="N742" s="836"/>
      <c r="O742" s="836"/>
      <c r="P742" s="836"/>
      <c r="Q742" s="836"/>
      <c r="R742" s="836"/>
      <c r="S742" s="836"/>
      <c r="T742" s="836"/>
      <c r="U742" s="1899"/>
      <c r="V742" s="836"/>
      <c r="W742" s="836"/>
      <c r="X742" s="836"/>
      <c r="Y742" s="836"/>
      <c r="Z742" s="836"/>
      <c r="AA742" s="836"/>
      <c r="AB742" s="836"/>
      <c r="AC742" s="836"/>
      <c r="AD742" s="836"/>
      <c r="AE742" s="836"/>
      <c r="AF742" s="836"/>
      <c r="AG742" s="836"/>
      <c r="AH742" s="836"/>
      <c r="AI742" s="836"/>
      <c r="AJ742" s="836"/>
    </row>
    <row r="743">
      <c r="A743" s="1308"/>
      <c r="B743" s="836"/>
      <c r="C743" s="836"/>
      <c r="D743" s="836"/>
      <c r="E743" s="836"/>
      <c r="F743" s="836"/>
      <c r="G743" s="836"/>
      <c r="H743" s="836"/>
      <c r="I743" s="836"/>
      <c r="J743" s="836"/>
      <c r="K743" s="836"/>
      <c r="L743" s="836"/>
      <c r="M743" s="836"/>
      <c r="N743" s="836"/>
      <c r="O743" s="836"/>
      <c r="P743" s="836"/>
      <c r="Q743" s="836"/>
      <c r="R743" s="836"/>
      <c r="S743" s="836"/>
      <c r="T743" s="836"/>
      <c r="U743" s="1899"/>
      <c r="V743" s="836"/>
      <c r="W743" s="836"/>
      <c r="X743" s="836"/>
      <c r="Y743" s="836"/>
      <c r="Z743" s="836"/>
      <c r="AA743" s="836"/>
      <c r="AB743" s="836"/>
      <c r="AC743" s="836"/>
      <c r="AD743" s="836"/>
      <c r="AE743" s="836"/>
      <c r="AF743" s="836"/>
      <c r="AG743" s="836"/>
      <c r="AH743" s="836"/>
      <c r="AI743" s="836"/>
      <c r="AJ743" s="836"/>
    </row>
    <row r="744">
      <c r="A744" s="1308"/>
      <c r="B744" s="836"/>
      <c r="C744" s="836"/>
      <c r="D744" s="836"/>
      <c r="E744" s="836"/>
      <c r="F744" s="836"/>
      <c r="G744" s="836"/>
      <c r="H744" s="836"/>
      <c r="I744" s="836"/>
      <c r="J744" s="836"/>
      <c r="K744" s="836"/>
      <c r="L744" s="836"/>
      <c r="M744" s="836"/>
      <c r="N744" s="836"/>
      <c r="O744" s="836"/>
      <c r="P744" s="836"/>
      <c r="Q744" s="836"/>
      <c r="R744" s="836"/>
      <c r="S744" s="836"/>
      <c r="T744" s="836"/>
      <c r="U744" s="1899"/>
      <c r="V744" s="836"/>
      <c r="W744" s="836"/>
      <c r="X744" s="836"/>
      <c r="Y744" s="836"/>
      <c r="Z744" s="836"/>
      <c r="AA744" s="836"/>
      <c r="AB744" s="836"/>
      <c r="AC744" s="836"/>
      <c r="AD744" s="836"/>
      <c r="AE744" s="836"/>
      <c r="AF744" s="836"/>
      <c r="AG744" s="836"/>
      <c r="AH744" s="836"/>
      <c r="AI744" s="836"/>
      <c r="AJ744" s="836"/>
    </row>
    <row r="745">
      <c r="A745" s="1308"/>
      <c r="B745" s="836"/>
      <c r="C745" s="836"/>
      <c r="D745" s="836"/>
      <c r="E745" s="836"/>
      <c r="F745" s="836"/>
      <c r="G745" s="836"/>
      <c r="H745" s="836"/>
      <c r="I745" s="836"/>
      <c r="J745" s="836"/>
      <c r="K745" s="836"/>
      <c r="L745" s="836"/>
      <c r="M745" s="836"/>
      <c r="N745" s="836"/>
      <c r="O745" s="836"/>
      <c r="P745" s="836"/>
      <c r="Q745" s="836"/>
      <c r="R745" s="836"/>
      <c r="S745" s="836"/>
      <c r="T745" s="836"/>
      <c r="U745" s="1899"/>
      <c r="V745" s="836"/>
      <c r="W745" s="836"/>
      <c r="X745" s="836"/>
      <c r="Y745" s="836"/>
      <c r="Z745" s="836"/>
      <c r="AA745" s="836"/>
      <c r="AB745" s="836"/>
      <c r="AC745" s="836"/>
      <c r="AD745" s="836"/>
      <c r="AE745" s="836"/>
      <c r="AF745" s="836"/>
      <c r="AG745" s="836"/>
      <c r="AH745" s="836"/>
      <c r="AI745" s="836"/>
      <c r="AJ745" s="836"/>
    </row>
    <row r="746">
      <c r="A746" s="1308"/>
      <c r="B746" s="836"/>
      <c r="C746" s="836"/>
      <c r="D746" s="836"/>
      <c r="E746" s="836"/>
      <c r="F746" s="836"/>
      <c r="G746" s="836"/>
      <c r="H746" s="836"/>
      <c r="I746" s="836"/>
      <c r="J746" s="836"/>
      <c r="K746" s="836"/>
      <c r="L746" s="836"/>
      <c r="M746" s="836"/>
      <c r="N746" s="836"/>
      <c r="O746" s="836"/>
      <c r="P746" s="836"/>
      <c r="Q746" s="836"/>
      <c r="R746" s="836"/>
      <c r="S746" s="836"/>
      <c r="T746" s="836"/>
      <c r="U746" s="1899"/>
      <c r="V746" s="836"/>
      <c r="W746" s="836"/>
      <c r="X746" s="836"/>
      <c r="Y746" s="836"/>
      <c r="Z746" s="836"/>
      <c r="AA746" s="836"/>
      <c r="AB746" s="836"/>
      <c r="AC746" s="836"/>
      <c r="AD746" s="836"/>
      <c r="AE746" s="836"/>
      <c r="AF746" s="836"/>
      <c r="AG746" s="836"/>
      <c r="AH746" s="836"/>
      <c r="AI746" s="836"/>
      <c r="AJ746" s="836"/>
    </row>
    <row r="747">
      <c r="A747" s="1308"/>
      <c r="B747" s="836"/>
      <c r="C747" s="836"/>
      <c r="D747" s="836"/>
      <c r="E747" s="836"/>
      <c r="F747" s="836"/>
      <c r="G747" s="836"/>
      <c r="H747" s="836"/>
      <c r="I747" s="836"/>
      <c r="J747" s="836"/>
      <c r="K747" s="836"/>
      <c r="L747" s="836"/>
      <c r="M747" s="836"/>
      <c r="N747" s="836"/>
      <c r="O747" s="836"/>
      <c r="P747" s="836"/>
      <c r="Q747" s="836"/>
      <c r="R747" s="836"/>
      <c r="S747" s="836"/>
      <c r="T747" s="836"/>
      <c r="U747" s="1899"/>
      <c r="V747" s="836"/>
      <c r="W747" s="836"/>
      <c r="X747" s="836"/>
      <c r="Y747" s="836"/>
      <c r="Z747" s="836"/>
      <c r="AA747" s="836"/>
      <c r="AB747" s="836"/>
      <c r="AC747" s="836"/>
      <c r="AD747" s="836"/>
      <c r="AE747" s="836"/>
      <c r="AF747" s="836"/>
      <c r="AG747" s="836"/>
      <c r="AH747" s="836"/>
      <c r="AI747" s="836"/>
      <c r="AJ747" s="836"/>
    </row>
    <row r="748">
      <c r="A748" s="1308"/>
      <c r="B748" s="836"/>
      <c r="C748" s="836"/>
      <c r="D748" s="836"/>
      <c r="E748" s="836"/>
      <c r="F748" s="836"/>
      <c r="G748" s="836"/>
      <c r="H748" s="836"/>
      <c r="I748" s="836"/>
      <c r="J748" s="836"/>
      <c r="K748" s="836"/>
      <c r="L748" s="836"/>
      <c r="M748" s="836"/>
      <c r="N748" s="836"/>
      <c r="O748" s="836"/>
      <c r="P748" s="836"/>
      <c r="Q748" s="836"/>
      <c r="R748" s="836"/>
      <c r="S748" s="836"/>
      <c r="T748" s="836"/>
      <c r="U748" s="1899"/>
      <c r="V748" s="836"/>
      <c r="W748" s="836"/>
      <c r="X748" s="836"/>
      <c r="Y748" s="836"/>
      <c r="Z748" s="836"/>
      <c r="AA748" s="836"/>
      <c r="AB748" s="836"/>
      <c r="AC748" s="836"/>
      <c r="AD748" s="836"/>
      <c r="AE748" s="836"/>
      <c r="AF748" s="836"/>
      <c r="AG748" s="836"/>
      <c r="AH748" s="836"/>
      <c r="AI748" s="836"/>
      <c r="AJ748" s="836"/>
    </row>
    <row r="749">
      <c r="A749" s="1308"/>
      <c r="B749" s="836"/>
      <c r="C749" s="836"/>
      <c r="D749" s="836"/>
      <c r="E749" s="836"/>
      <c r="F749" s="836"/>
      <c r="G749" s="836"/>
      <c r="H749" s="836"/>
      <c r="I749" s="836"/>
      <c r="J749" s="836"/>
      <c r="K749" s="836"/>
      <c r="L749" s="836"/>
      <c r="M749" s="836"/>
      <c r="N749" s="836"/>
      <c r="O749" s="836"/>
      <c r="P749" s="836"/>
      <c r="Q749" s="836"/>
      <c r="R749" s="836"/>
      <c r="S749" s="836"/>
      <c r="T749" s="836"/>
      <c r="U749" s="1899"/>
      <c r="V749" s="836"/>
      <c r="W749" s="836"/>
      <c r="X749" s="836"/>
      <c r="Y749" s="836"/>
      <c r="Z749" s="836"/>
      <c r="AA749" s="836"/>
      <c r="AB749" s="836"/>
      <c r="AC749" s="836"/>
      <c r="AD749" s="836"/>
      <c r="AE749" s="836"/>
      <c r="AF749" s="836"/>
      <c r="AG749" s="836"/>
      <c r="AH749" s="836"/>
      <c r="AI749" s="836"/>
      <c r="AJ749" s="836"/>
    </row>
    <row r="750">
      <c r="A750" s="1308"/>
      <c r="B750" s="836"/>
      <c r="C750" s="836"/>
      <c r="D750" s="836"/>
      <c r="E750" s="836"/>
      <c r="F750" s="836"/>
      <c r="G750" s="836"/>
      <c r="H750" s="836"/>
      <c r="I750" s="836"/>
      <c r="J750" s="836"/>
      <c r="K750" s="836"/>
      <c r="L750" s="836"/>
      <c r="M750" s="836"/>
      <c r="N750" s="836"/>
      <c r="O750" s="836"/>
      <c r="P750" s="836"/>
      <c r="Q750" s="836"/>
      <c r="R750" s="836"/>
      <c r="S750" s="836"/>
      <c r="T750" s="836"/>
      <c r="U750" s="1899"/>
      <c r="V750" s="836"/>
      <c r="W750" s="836"/>
      <c r="X750" s="836"/>
      <c r="Y750" s="836"/>
      <c r="Z750" s="836"/>
      <c r="AA750" s="836"/>
      <c r="AB750" s="836"/>
      <c r="AC750" s="836"/>
      <c r="AD750" s="836"/>
      <c r="AE750" s="836"/>
      <c r="AF750" s="836"/>
      <c r="AG750" s="836"/>
      <c r="AH750" s="836"/>
      <c r="AI750" s="836"/>
      <c r="AJ750" s="836"/>
    </row>
    <row r="751">
      <c r="A751" s="1308"/>
      <c r="B751" s="836"/>
      <c r="C751" s="836"/>
      <c r="D751" s="836"/>
      <c r="E751" s="836"/>
      <c r="F751" s="836"/>
      <c r="G751" s="836"/>
      <c r="H751" s="836"/>
      <c r="I751" s="836"/>
      <c r="J751" s="836"/>
      <c r="K751" s="836"/>
      <c r="L751" s="836"/>
      <c r="M751" s="836"/>
      <c r="N751" s="836"/>
      <c r="O751" s="836"/>
      <c r="P751" s="836"/>
      <c r="Q751" s="836"/>
      <c r="R751" s="836"/>
      <c r="S751" s="836"/>
      <c r="T751" s="836"/>
      <c r="U751" s="1899"/>
      <c r="V751" s="836"/>
      <c r="W751" s="836"/>
      <c r="X751" s="836"/>
      <c r="Y751" s="836"/>
      <c r="Z751" s="836"/>
      <c r="AA751" s="836"/>
      <c r="AB751" s="836"/>
      <c r="AC751" s="836"/>
      <c r="AD751" s="836"/>
      <c r="AE751" s="836"/>
      <c r="AF751" s="836"/>
      <c r="AG751" s="836"/>
      <c r="AH751" s="836"/>
      <c r="AI751" s="836"/>
      <c r="AJ751" s="836"/>
    </row>
    <row r="752">
      <c r="A752" s="1308"/>
      <c r="B752" s="836"/>
      <c r="C752" s="836"/>
      <c r="D752" s="836"/>
      <c r="E752" s="836"/>
      <c r="F752" s="836"/>
      <c r="G752" s="836"/>
      <c r="H752" s="836"/>
      <c r="I752" s="836"/>
      <c r="J752" s="836"/>
      <c r="K752" s="836"/>
      <c r="L752" s="836"/>
      <c r="M752" s="836"/>
      <c r="N752" s="836"/>
      <c r="O752" s="836"/>
      <c r="P752" s="836"/>
      <c r="Q752" s="836"/>
      <c r="R752" s="836"/>
      <c r="S752" s="836"/>
      <c r="T752" s="836"/>
      <c r="U752" s="1899"/>
      <c r="V752" s="836"/>
      <c r="W752" s="836"/>
      <c r="X752" s="836"/>
      <c r="Y752" s="836"/>
      <c r="Z752" s="836"/>
      <c r="AA752" s="836"/>
      <c r="AB752" s="836"/>
      <c r="AC752" s="836"/>
      <c r="AD752" s="836"/>
      <c r="AE752" s="836"/>
      <c r="AF752" s="836"/>
      <c r="AG752" s="836"/>
      <c r="AH752" s="836"/>
      <c r="AI752" s="836"/>
      <c r="AJ752" s="836"/>
    </row>
    <row r="753">
      <c r="A753" s="1308"/>
      <c r="B753" s="836"/>
      <c r="C753" s="836"/>
      <c r="D753" s="836"/>
      <c r="E753" s="836"/>
      <c r="F753" s="836"/>
      <c r="G753" s="836"/>
      <c r="H753" s="836"/>
      <c r="I753" s="836"/>
      <c r="J753" s="836"/>
      <c r="K753" s="836"/>
      <c r="L753" s="836"/>
      <c r="M753" s="836"/>
      <c r="N753" s="836"/>
      <c r="O753" s="836"/>
      <c r="P753" s="836"/>
      <c r="Q753" s="836"/>
      <c r="R753" s="836"/>
      <c r="S753" s="836"/>
      <c r="T753" s="836"/>
      <c r="U753" s="1899"/>
      <c r="V753" s="836"/>
      <c r="W753" s="836"/>
      <c r="X753" s="836"/>
      <c r="Y753" s="836"/>
      <c r="Z753" s="836"/>
      <c r="AA753" s="836"/>
      <c r="AB753" s="836"/>
      <c r="AC753" s="836"/>
      <c r="AD753" s="836"/>
      <c r="AE753" s="836"/>
      <c r="AF753" s="836"/>
      <c r="AG753" s="836"/>
      <c r="AH753" s="836"/>
      <c r="AI753" s="836"/>
      <c r="AJ753" s="836"/>
    </row>
    <row r="754">
      <c r="A754" s="1308"/>
      <c r="B754" s="836"/>
      <c r="C754" s="836"/>
      <c r="D754" s="836"/>
      <c r="E754" s="836"/>
      <c r="F754" s="836"/>
      <c r="G754" s="836"/>
      <c r="H754" s="836"/>
      <c r="I754" s="836"/>
      <c r="J754" s="836"/>
      <c r="K754" s="836"/>
      <c r="L754" s="836"/>
      <c r="M754" s="836"/>
      <c r="N754" s="836"/>
      <c r="O754" s="836"/>
      <c r="P754" s="836"/>
      <c r="Q754" s="836"/>
      <c r="R754" s="836"/>
      <c r="S754" s="836"/>
      <c r="T754" s="836"/>
      <c r="U754" s="1899"/>
      <c r="V754" s="836"/>
      <c r="W754" s="836"/>
      <c r="X754" s="836"/>
      <c r="Y754" s="836"/>
      <c r="Z754" s="836"/>
      <c r="AA754" s="836"/>
      <c r="AB754" s="836"/>
      <c r="AC754" s="836"/>
      <c r="AD754" s="836"/>
      <c r="AE754" s="836"/>
      <c r="AF754" s="836"/>
      <c r="AG754" s="836"/>
      <c r="AH754" s="836"/>
      <c r="AI754" s="836"/>
      <c r="AJ754" s="836"/>
    </row>
    <row r="755">
      <c r="A755" s="1308"/>
      <c r="B755" s="836"/>
      <c r="C755" s="836"/>
      <c r="D755" s="836"/>
      <c r="E755" s="836"/>
      <c r="F755" s="836"/>
      <c r="G755" s="836"/>
      <c r="H755" s="836"/>
      <c r="I755" s="836"/>
      <c r="J755" s="836"/>
      <c r="K755" s="836"/>
      <c r="L755" s="836"/>
      <c r="M755" s="836"/>
      <c r="N755" s="836"/>
      <c r="O755" s="836"/>
      <c r="P755" s="836"/>
      <c r="Q755" s="836"/>
      <c r="R755" s="836"/>
      <c r="S755" s="836"/>
      <c r="T755" s="836"/>
      <c r="U755" s="1899"/>
      <c r="V755" s="836"/>
      <c r="W755" s="836"/>
      <c r="X755" s="836"/>
      <c r="Y755" s="836"/>
      <c r="Z755" s="836"/>
      <c r="AA755" s="836"/>
      <c r="AB755" s="836"/>
      <c r="AC755" s="836"/>
      <c r="AD755" s="836"/>
      <c r="AE755" s="836"/>
      <c r="AF755" s="836"/>
      <c r="AG755" s="836"/>
      <c r="AH755" s="836"/>
      <c r="AI755" s="836"/>
      <c r="AJ755" s="836"/>
    </row>
    <row r="756">
      <c r="A756" s="1308"/>
      <c r="B756" s="836"/>
      <c r="C756" s="836"/>
      <c r="D756" s="836"/>
      <c r="E756" s="836"/>
      <c r="F756" s="836"/>
      <c r="G756" s="836"/>
      <c r="H756" s="836"/>
      <c r="I756" s="836"/>
      <c r="J756" s="836"/>
      <c r="K756" s="836"/>
      <c r="L756" s="836"/>
      <c r="M756" s="836"/>
      <c r="N756" s="836"/>
      <c r="O756" s="836"/>
      <c r="P756" s="836"/>
      <c r="Q756" s="836"/>
      <c r="R756" s="836"/>
      <c r="S756" s="836"/>
      <c r="T756" s="836"/>
      <c r="U756" s="1899"/>
      <c r="V756" s="836"/>
      <c r="W756" s="836"/>
      <c r="X756" s="836"/>
      <c r="Y756" s="836"/>
      <c r="Z756" s="836"/>
      <c r="AA756" s="836"/>
      <c r="AB756" s="836"/>
      <c r="AC756" s="836"/>
      <c r="AD756" s="836"/>
      <c r="AE756" s="836"/>
      <c r="AF756" s="836"/>
      <c r="AG756" s="836"/>
      <c r="AH756" s="836"/>
      <c r="AI756" s="836"/>
      <c r="AJ756" s="836"/>
    </row>
    <row r="757">
      <c r="A757" s="1308"/>
      <c r="B757" s="836"/>
      <c r="C757" s="836"/>
      <c r="D757" s="836"/>
      <c r="E757" s="836"/>
      <c r="F757" s="836"/>
      <c r="G757" s="836"/>
      <c r="H757" s="836"/>
      <c r="I757" s="836"/>
      <c r="J757" s="836"/>
      <c r="K757" s="836"/>
      <c r="L757" s="836"/>
      <c r="M757" s="836"/>
      <c r="N757" s="836"/>
      <c r="O757" s="836"/>
      <c r="P757" s="836"/>
      <c r="Q757" s="836"/>
      <c r="R757" s="836"/>
      <c r="S757" s="836"/>
      <c r="T757" s="836"/>
      <c r="U757" s="1899"/>
      <c r="V757" s="836"/>
      <c r="W757" s="836"/>
      <c r="X757" s="836"/>
      <c r="Y757" s="836"/>
      <c r="Z757" s="836"/>
      <c r="AA757" s="836"/>
      <c r="AB757" s="836"/>
      <c r="AC757" s="836"/>
      <c r="AD757" s="836"/>
      <c r="AE757" s="836"/>
      <c r="AF757" s="836"/>
      <c r="AG757" s="836"/>
      <c r="AH757" s="836"/>
      <c r="AI757" s="836"/>
      <c r="AJ757" s="836"/>
    </row>
    <row r="758">
      <c r="A758" s="1308"/>
      <c r="B758" s="836"/>
      <c r="C758" s="836"/>
      <c r="D758" s="836"/>
      <c r="E758" s="836"/>
      <c r="F758" s="836"/>
      <c r="G758" s="836"/>
      <c r="H758" s="836"/>
      <c r="I758" s="836"/>
      <c r="J758" s="836"/>
      <c r="K758" s="836"/>
      <c r="L758" s="836"/>
      <c r="M758" s="836"/>
      <c r="N758" s="836"/>
      <c r="O758" s="836"/>
      <c r="P758" s="836"/>
      <c r="Q758" s="836"/>
      <c r="R758" s="836"/>
      <c r="S758" s="836"/>
      <c r="T758" s="836"/>
      <c r="U758" s="1899"/>
      <c r="V758" s="836"/>
      <c r="W758" s="836"/>
      <c r="X758" s="836"/>
      <c r="Y758" s="836"/>
      <c r="Z758" s="836"/>
      <c r="AA758" s="836"/>
      <c r="AB758" s="836"/>
      <c r="AC758" s="836"/>
      <c r="AD758" s="836"/>
      <c r="AE758" s="836"/>
      <c r="AF758" s="836"/>
      <c r="AG758" s="836"/>
      <c r="AH758" s="836"/>
      <c r="AI758" s="836"/>
      <c r="AJ758" s="836"/>
    </row>
    <row r="759">
      <c r="A759" s="1308"/>
      <c r="B759" s="836"/>
      <c r="C759" s="836"/>
      <c r="D759" s="836"/>
      <c r="E759" s="836"/>
      <c r="F759" s="836"/>
      <c r="G759" s="836"/>
      <c r="H759" s="836"/>
      <c r="I759" s="836"/>
      <c r="J759" s="836"/>
      <c r="K759" s="836"/>
      <c r="L759" s="836"/>
      <c r="M759" s="836"/>
      <c r="N759" s="836"/>
      <c r="O759" s="836"/>
      <c r="P759" s="836"/>
      <c r="Q759" s="836"/>
      <c r="R759" s="836"/>
      <c r="S759" s="836"/>
      <c r="T759" s="836"/>
      <c r="U759" s="1899"/>
      <c r="V759" s="836"/>
      <c r="W759" s="836"/>
      <c r="X759" s="836"/>
      <c r="Y759" s="836"/>
      <c r="Z759" s="836"/>
      <c r="AA759" s="836"/>
      <c r="AB759" s="836"/>
      <c r="AC759" s="836"/>
      <c r="AD759" s="836"/>
      <c r="AE759" s="836"/>
      <c r="AF759" s="836"/>
      <c r="AG759" s="836"/>
      <c r="AH759" s="836"/>
      <c r="AI759" s="836"/>
      <c r="AJ759" s="836"/>
    </row>
    <row r="760">
      <c r="A760" s="1308"/>
      <c r="B760" s="836"/>
      <c r="C760" s="836"/>
      <c r="D760" s="836"/>
      <c r="E760" s="836"/>
      <c r="F760" s="836"/>
      <c r="G760" s="836"/>
      <c r="H760" s="836"/>
      <c r="I760" s="836"/>
      <c r="J760" s="836"/>
      <c r="K760" s="836"/>
      <c r="L760" s="836"/>
      <c r="M760" s="836"/>
      <c r="N760" s="836"/>
      <c r="O760" s="836"/>
      <c r="P760" s="836"/>
      <c r="Q760" s="836"/>
      <c r="R760" s="836"/>
      <c r="S760" s="836"/>
      <c r="T760" s="836"/>
      <c r="U760" s="1899"/>
      <c r="V760" s="836"/>
      <c r="W760" s="836"/>
      <c r="X760" s="836"/>
      <c r="Y760" s="836"/>
      <c r="Z760" s="836"/>
      <c r="AA760" s="836"/>
      <c r="AB760" s="836"/>
      <c r="AC760" s="836"/>
      <c r="AD760" s="836"/>
      <c r="AE760" s="836"/>
      <c r="AF760" s="836"/>
      <c r="AG760" s="836"/>
      <c r="AH760" s="836"/>
      <c r="AI760" s="836"/>
      <c r="AJ760" s="836"/>
    </row>
    <row r="761">
      <c r="A761" s="1308"/>
      <c r="B761" s="836"/>
      <c r="C761" s="836"/>
      <c r="D761" s="836"/>
      <c r="E761" s="836"/>
      <c r="F761" s="836"/>
      <c r="G761" s="836"/>
      <c r="H761" s="836"/>
      <c r="I761" s="836"/>
      <c r="J761" s="836"/>
      <c r="K761" s="836"/>
      <c r="L761" s="836"/>
      <c r="M761" s="836"/>
      <c r="N761" s="836"/>
      <c r="O761" s="836"/>
      <c r="P761" s="836"/>
      <c r="Q761" s="836"/>
      <c r="R761" s="836"/>
      <c r="S761" s="836"/>
      <c r="T761" s="836"/>
      <c r="U761" s="1899"/>
      <c r="V761" s="836"/>
      <c r="W761" s="836"/>
      <c r="X761" s="836"/>
      <c r="Y761" s="836"/>
      <c r="Z761" s="836"/>
      <c r="AA761" s="836"/>
      <c r="AB761" s="836"/>
      <c r="AC761" s="836"/>
      <c r="AD761" s="836"/>
      <c r="AE761" s="836"/>
      <c r="AF761" s="836"/>
      <c r="AG761" s="836"/>
      <c r="AH761" s="836"/>
      <c r="AI761" s="836"/>
      <c r="AJ761" s="836"/>
    </row>
    <row r="762">
      <c r="A762" s="1308"/>
      <c r="B762" s="836"/>
      <c r="C762" s="836"/>
      <c r="D762" s="836"/>
      <c r="E762" s="836"/>
      <c r="F762" s="836"/>
      <c r="G762" s="836"/>
      <c r="H762" s="836"/>
      <c r="I762" s="836"/>
      <c r="J762" s="836"/>
      <c r="K762" s="836"/>
      <c r="L762" s="836"/>
      <c r="M762" s="836"/>
      <c r="N762" s="836"/>
      <c r="O762" s="836"/>
      <c r="P762" s="836"/>
      <c r="Q762" s="836"/>
      <c r="R762" s="836"/>
      <c r="S762" s="836"/>
      <c r="T762" s="836"/>
      <c r="U762" s="1899"/>
      <c r="V762" s="836"/>
      <c r="W762" s="836"/>
      <c r="X762" s="836"/>
      <c r="Y762" s="836"/>
      <c r="Z762" s="836"/>
      <c r="AA762" s="836"/>
      <c r="AB762" s="836"/>
      <c r="AC762" s="836"/>
      <c r="AD762" s="836"/>
      <c r="AE762" s="836"/>
      <c r="AF762" s="836"/>
      <c r="AG762" s="836"/>
      <c r="AH762" s="836"/>
      <c r="AI762" s="836"/>
      <c r="AJ762" s="836"/>
    </row>
    <row r="763">
      <c r="A763" s="1308"/>
      <c r="B763" s="836"/>
      <c r="C763" s="836"/>
      <c r="D763" s="836"/>
      <c r="E763" s="836"/>
      <c r="F763" s="836"/>
      <c r="G763" s="836"/>
      <c r="H763" s="836"/>
      <c r="I763" s="836"/>
      <c r="J763" s="836"/>
      <c r="K763" s="836"/>
      <c r="L763" s="836"/>
      <c r="M763" s="836"/>
      <c r="N763" s="836"/>
      <c r="O763" s="836"/>
      <c r="P763" s="836"/>
      <c r="Q763" s="836"/>
      <c r="R763" s="836"/>
      <c r="S763" s="836"/>
      <c r="T763" s="836"/>
      <c r="U763" s="1899"/>
      <c r="V763" s="836"/>
      <c r="W763" s="836"/>
      <c r="X763" s="836"/>
      <c r="Y763" s="836"/>
      <c r="Z763" s="836"/>
      <c r="AA763" s="836"/>
      <c r="AB763" s="836"/>
      <c r="AC763" s="836"/>
      <c r="AD763" s="836"/>
      <c r="AE763" s="836"/>
      <c r="AF763" s="836"/>
      <c r="AG763" s="836"/>
      <c r="AH763" s="836"/>
      <c r="AI763" s="836"/>
      <c r="AJ763" s="836"/>
    </row>
    <row r="764">
      <c r="A764" s="1308"/>
      <c r="B764" s="836"/>
      <c r="C764" s="836"/>
      <c r="D764" s="836"/>
      <c r="E764" s="836"/>
      <c r="F764" s="836"/>
      <c r="G764" s="836"/>
      <c r="H764" s="836"/>
      <c r="I764" s="836"/>
      <c r="J764" s="836"/>
      <c r="K764" s="836"/>
      <c r="L764" s="836"/>
      <c r="M764" s="836"/>
      <c r="N764" s="836"/>
      <c r="O764" s="836"/>
      <c r="P764" s="836"/>
      <c r="Q764" s="836"/>
      <c r="R764" s="836"/>
      <c r="S764" s="836"/>
      <c r="T764" s="836"/>
      <c r="U764" s="1899"/>
      <c r="V764" s="836"/>
      <c r="W764" s="836"/>
      <c r="X764" s="836"/>
      <c r="Y764" s="836"/>
      <c r="Z764" s="836"/>
      <c r="AA764" s="836"/>
      <c r="AB764" s="836"/>
      <c r="AC764" s="836"/>
      <c r="AD764" s="836"/>
      <c r="AE764" s="836"/>
      <c r="AF764" s="836"/>
      <c r="AG764" s="836"/>
      <c r="AH764" s="836"/>
      <c r="AI764" s="836"/>
      <c r="AJ764" s="836"/>
    </row>
    <row r="765">
      <c r="A765" s="1308"/>
      <c r="B765" s="836"/>
      <c r="C765" s="836"/>
      <c r="D765" s="836"/>
      <c r="E765" s="836"/>
      <c r="F765" s="836"/>
      <c r="G765" s="836"/>
      <c r="H765" s="836"/>
      <c r="I765" s="836"/>
      <c r="J765" s="836"/>
      <c r="K765" s="836"/>
      <c r="L765" s="836"/>
      <c r="M765" s="836"/>
      <c r="N765" s="836"/>
      <c r="O765" s="836"/>
      <c r="P765" s="836"/>
      <c r="Q765" s="836"/>
      <c r="R765" s="836"/>
      <c r="S765" s="836"/>
      <c r="T765" s="836"/>
      <c r="U765" s="1899"/>
      <c r="V765" s="836"/>
      <c r="W765" s="836"/>
      <c r="X765" s="836"/>
      <c r="Y765" s="836"/>
      <c r="Z765" s="836"/>
      <c r="AA765" s="836"/>
      <c r="AB765" s="836"/>
      <c r="AC765" s="836"/>
      <c r="AD765" s="836"/>
      <c r="AE765" s="836"/>
      <c r="AF765" s="836"/>
      <c r="AG765" s="836"/>
      <c r="AH765" s="836"/>
      <c r="AI765" s="836"/>
      <c r="AJ765" s="836"/>
    </row>
    <row r="766">
      <c r="A766" s="1308"/>
      <c r="B766" s="836"/>
      <c r="C766" s="836"/>
      <c r="D766" s="836"/>
      <c r="E766" s="836"/>
      <c r="F766" s="836"/>
      <c r="G766" s="836"/>
      <c r="H766" s="836"/>
      <c r="I766" s="836"/>
      <c r="J766" s="836"/>
      <c r="K766" s="836"/>
      <c r="L766" s="836"/>
      <c r="M766" s="836"/>
      <c r="N766" s="836"/>
      <c r="O766" s="836"/>
      <c r="P766" s="836"/>
      <c r="Q766" s="836"/>
      <c r="R766" s="836"/>
      <c r="S766" s="836"/>
      <c r="T766" s="836"/>
      <c r="U766" s="1899"/>
      <c r="V766" s="836"/>
      <c r="W766" s="836"/>
      <c r="X766" s="836"/>
      <c r="Y766" s="836"/>
      <c r="Z766" s="836"/>
      <c r="AA766" s="836"/>
      <c r="AB766" s="836"/>
      <c r="AC766" s="836"/>
      <c r="AD766" s="836"/>
      <c r="AE766" s="836"/>
      <c r="AF766" s="836"/>
      <c r="AG766" s="836"/>
      <c r="AH766" s="836"/>
      <c r="AI766" s="836"/>
      <c r="AJ766" s="836"/>
    </row>
    <row r="767">
      <c r="A767" s="1308"/>
      <c r="B767" s="836"/>
      <c r="C767" s="836"/>
      <c r="D767" s="836"/>
      <c r="E767" s="836"/>
      <c r="F767" s="836"/>
      <c r="G767" s="836"/>
      <c r="H767" s="836"/>
      <c r="I767" s="836"/>
      <c r="J767" s="836"/>
      <c r="K767" s="836"/>
      <c r="L767" s="836"/>
      <c r="M767" s="836"/>
      <c r="N767" s="836"/>
      <c r="O767" s="836"/>
      <c r="P767" s="836"/>
      <c r="Q767" s="836"/>
      <c r="R767" s="836"/>
      <c r="S767" s="836"/>
      <c r="T767" s="836"/>
      <c r="U767" s="1899"/>
      <c r="V767" s="836"/>
      <c r="W767" s="836"/>
      <c r="X767" s="836"/>
      <c r="Y767" s="836"/>
      <c r="Z767" s="836"/>
      <c r="AA767" s="836"/>
      <c r="AB767" s="836"/>
      <c r="AC767" s="836"/>
      <c r="AD767" s="836"/>
      <c r="AE767" s="836"/>
      <c r="AF767" s="836"/>
      <c r="AG767" s="836"/>
      <c r="AH767" s="836"/>
      <c r="AI767" s="836"/>
      <c r="AJ767" s="836"/>
    </row>
    <row r="768">
      <c r="A768" s="1308"/>
      <c r="B768" s="836"/>
      <c r="C768" s="836"/>
      <c r="D768" s="836"/>
      <c r="E768" s="836"/>
      <c r="F768" s="836"/>
      <c r="G768" s="836"/>
      <c r="H768" s="836"/>
      <c r="I768" s="836"/>
      <c r="J768" s="836"/>
      <c r="K768" s="836"/>
      <c r="L768" s="836"/>
      <c r="M768" s="836"/>
      <c r="N768" s="836"/>
      <c r="O768" s="836"/>
      <c r="P768" s="836"/>
      <c r="Q768" s="836"/>
      <c r="R768" s="836"/>
      <c r="S768" s="836"/>
      <c r="T768" s="836"/>
      <c r="U768" s="1899"/>
      <c r="V768" s="836"/>
      <c r="W768" s="836"/>
      <c r="X768" s="836"/>
      <c r="Y768" s="836"/>
      <c r="Z768" s="836"/>
      <c r="AA768" s="836"/>
      <c r="AB768" s="836"/>
      <c r="AC768" s="836"/>
      <c r="AD768" s="836"/>
      <c r="AE768" s="836"/>
      <c r="AF768" s="836"/>
      <c r="AG768" s="836"/>
      <c r="AH768" s="836"/>
      <c r="AI768" s="836"/>
      <c r="AJ768" s="836"/>
    </row>
    <row r="769">
      <c r="A769" s="1308"/>
      <c r="B769" s="836"/>
      <c r="C769" s="836"/>
      <c r="D769" s="836"/>
      <c r="E769" s="836"/>
      <c r="F769" s="836"/>
      <c r="G769" s="836"/>
      <c r="H769" s="836"/>
      <c r="I769" s="836"/>
      <c r="J769" s="836"/>
      <c r="K769" s="836"/>
      <c r="L769" s="836"/>
      <c r="M769" s="836"/>
      <c r="N769" s="836"/>
      <c r="O769" s="836"/>
      <c r="P769" s="836"/>
      <c r="Q769" s="836"/>
      <c r="R769" s="836"/>
      <c r="S769" s="836"/>
      <c r="T769" s="836"/>
      <c r="U769" s="1899"/>
      <c r="V769" s="836"/>
      <c r="W769" s="836"/>
      <c r="X769" s="836"/>
      <c r="Y769" s="836"/>
      <c r="Z769" s="836"/>
      <c r="AA769" s="836"/>
      <c r="AB769" s="836"/>
      <c r="AC769" s="836"/>
      <c r="AD769" s="836"/>
      <c r="AE769" s="836"/>
      <c r="AF769" s="836"/>
      <c r="AG769" s="836"/>
      <c r="AH769" s="836"/>
      <c r="AI769" s="836"/>
      <c r="AJ769" s="836"/>
    </row>
    <row r="770">
      <c r="A770" s="1308"/>
      <c r="B770" s="836"/>
      <c r="C770" s="836"/>
      <c r="D770" s="836"/>
      <c r="E770" s="836"/>
      <c r="F770" s="836"/>
      <c r="G770" s="836"/>
      <c r="H770" s="836"/>
      <c r="I770" s="836"/>
      <c r="J770" s="836"/>
      <c r="K770" s="836"/>
      <c r="L770" s="836"/>
      <c r="M770" s="836"/>
      <c r="N770" s="836"/>
      <c r="O770" s="836"/>
      <c r="P770" s="836"/>
      <c r="Q770" s="836"/>
      <c r="R770" s="836"/>
      <c r="S770" s="836"/>
      <c r="T770" s="836"/>
      <c r="U770" s="1899"/>
      <c r="V770" s="836"/>
      <c r="W770" s="836"/>
      <c r="X770" s="836"/>
      <c r="Y770" s="836"/>
      <c r="Z770" s="836"/>
      <c r="AA770" s="836"/>
      <c r="AB770" s="836"/>
      <c r="AC770" s="836"/>
      <c r="AD770" s="836"/>
      <c r="AE770" s="836"/>
      <c r="AF770" s="836"/>
      <c r="AG770" s="836"/>
      <c r="AH770" s="836"/>
      <c r="AI770" s="836"/>
      <c r="AJ770" s="836"/>
    </row>
    <row r="771">
      <c r="A771" s="1308"/>
      <c r="B771" s="836"/>
      <c r="C771" s="836"/>
      <c r="D771" s="836"/>
      <c r="E771" s="836"/>
      <c r="F771" s="836"/>
      <c r="G771" s="836"/>
      <c r="H771" s="836"/>
      <c r="I771" s="836"/>
      <c r="J771" s="836"/>
      <c r="K771" s="836"/>
      <c r="L771" s="836"/>
      <c r="M771" s="836"/>
      <c r="N771" s="836"/>
      <c r="O771" s="836"/>
      <c r="P771" s="836"/>
      <c r="Q771" s="836"/>
      <c r="R771" s="836"/>
      <c r="S771" s="836"/>
      <c r="T771" s="836"/>
      <c r="U771" s="1899"/>
      <c r="V771" s="836"/>
      <c r="W771" s="836"/>
      <c r="X771" s="836"/>
      <c r="Y771" s="836"/>
      <c r="Z771" s="836"/>
      <c r="AA771" s="836"/>
      <c r="AB771" s="836"/>
      <c r="AC771" s="836"/>
      <c r="AD771" s="836"/>
      <c r="AE771" s="836"/>
      <c r="AF771" s="836"/>
      <c r="AG771" s="836"/>
      <c r="AH771" s="836"/>
      <c r="AI771" s="836"/>
      <c r="AJ771" s="836"/>
    </row>
    <row r="772">
      <c r="A772" s="1308"/>
      <c r="B772" s="836"/>
      <c r="C772" s="836"/>
      <c r="D772" s="836"/>
      <c r="E772" s="836"/>
      <c r="F772" s="836"/>
      <c r="G772" s="836"/>
      <c r="H772" s="836"/>
      <c r="I772" s="836"/>
      <c r="J772" s="836"/>
      <c r="K772" s="836"/>
      <c r="L772" s="836"/>
      <c r="M772" s="836"/>
      <c r="N772" s="836"/>
      <c r="O772" s="836"/>
      <c r="P772" s="836"/>
      <c r="Q772" s="836"/>
      <c r="R772" s="836"/>
      <c r="S772" s="836"/>
      <c r="T772" s="836"/>
      <c r="U772" s="1899"/>
      <c r="V772" s="836"/>
      <c r="W772" s="836"/>
      <c r="X772" s="836"/>
      <c r="Y772" s="836"/>
      <c r="Z772" s="836"/>
      <c r="AA772" s="836"/>
      <c r="AB772" s="836"/>
      <c r="AC772" s="836"/>
      <c r="AD772" s="836"/>
      <c r="AE772" s="836"/>
      <c r="AF772" s="836"/>
      <c r="AG772" s="836"/>
      <c r="AH772" s="836"/>
      <c r="AI772" s="836"/>
      <c r="AJ772" s="836"/>
    </row>
    <row r="773">
      <c r="A773" s="1308"/>
      <c r="B773" s="836"/>
      <c r="C773" s="836"/>
      <c r="D773" s="836"/>
      <c r="E773" s="836"/>
      <c r="F773" s="836"/>
      <c r="G773" s="836"/>
      <c r="H773" s="836"/>
      <c r="I773" s="836"/>
      <c r="J773" s="836"/>
      <c r="K773" s="836"/>
      <c r="L773" s="836"/>
      <c r="M773" s="836"/>
      <c r="N773" s="836"/>
      <c r="O773" s="836"/>
      <c r="P773" s="836"/>
      <c r="Q773" s="836"/>
      <c r="R773" s="836"/>
      <c r="S773" s="836"/>
      <c r="T773" s="836"/>
      <c r="U773" s="1899"/>
      <c r="V773" s="836"/>
      <c r="W773" s="836"/>
      <c r="X773" s="836"/>
      <c r="Y773" s="836"/>
      <c r="Z773" s="836"/>
      <c r="AA773" s="836"/>
      <c r="AB773" s="836"/>
      <c r="AC773" s="836"/>
      <c r="AD773" s="836"/>
      <c r="AE773" s="836"/>
      <c r="AF773" s="836"/>
      <c r="AG773" s="836"/>
      <c r="AH773" s="836"/>
      <c r="AI773" s="836"/>
      <c r="AJ773" s="836"/>
    </row>
    <row r="774">
      <c r="A774" s="1308"/>
      <c r="B774" s="836"/>
      <c r="C774" s="836"/>
      <c r="D774" s="836"/>
      <c r="E774" s="836"/>
      <c r="F774" s="836"/>
      <c r="G774" s="836"/>
      <c r="H774" s="836"/>
      <c r="I774" s="836"/>
      <c r="J774" s="836"/>
      <c r="K774" s="836"/>
      <c r="L774" s="836"/>
      <c r="M774" s="836"/>
      <c r="N774" s="836"/>
      <c r="O774" s="836"/>
      <c r="P774" s="836"/>
      <c r="Q774" s="836"/>
      <c r="R774" s="836"/>
      <c r="S774" s="836"/>
      <c r="T774" s="836"/>
      <c r="U774" s="1899"/>
      <c r="V774" s="836"/>
      <c r="W774" s="836"/>
      <c r="X774" s="836"/>
      <c r="Y774" s="836"/>
      <c r="Z774" s="836"/>
      <c r="AA774" s="836"/>
      <c r="AB774" s="836"/>
      <c r="AC774" s="836"/>
      <c r="AD774" s="836"/>
      <c r="AE774" s="836"/>
      <c r="AF774" s="836"/>
      <c r="AG774" s="836"/>
      <c r="AH774" s="836"/>
      <c r="AI774" s="836"/>
      <c r="AJ774" s="836"/>
    </row>
    <row r="775">
      <c r="A775" s="1308"/>
      <c r="B775" s="836"/>
      <c r="C775" s="836"/>
      <c r="D775" s="836"/>
      <c r="E775" s="836"/>
      <c r="F775" s="836"/>
      <c r="G775" s="836"/>
      <c r="H775" s="836"/>
      <c r="I775" s="836"/>
      <c r="J775" s="836"/>
      <c r="K775" s="836"/>
      <c r="L775" s="836"/>
      <c r="M775" s="836"/>
      <c r="N775" s="836"/>
      <c r="O775" s="836"/>
      <c r="P775" s="836"/>
      <c r="Q775" s="836"/>
      <c r="R775" s="836"/>
      <c r="S775" s="836"/>
      <c r="T775" s="836"/>
      <c r="U775" s="1899"/>
      <c r="V775" s="836"/>
      <c r="W775" s="836"/>
      <c r="X775" s="836"/>
      <c r="Y775" s="836"/>
      <c r="Z775" s="836"/>
      <c r="AA775" s="836"/>
      <c r="AB775" s="836"/>
      <c r="AC775" s="836"/>
      <c r="AD775" s="836"/>
      <c r="AE775" s="836"/>
      <c r="AF775" s="836"/>
      <c r="AG775" s="836"/>
      <c r="AH775" s="836"/>
      <c r="AI775" s="836"/>
      <c r="AJ775" s="836"/>
    </row>
    <row r="776">
      <c r="A776" s="1308"/>
      <c r="B776" s="836"/>
      <c r="C776" s="836"/>
      <c r="D776" s="836"/>
      <c r="E776" s="836"/>
      <c r="F776" s="836"/>
      <c r="G776" s="836"/>
      <c r="H776" s="836"/>
      <c r="I776" s="836"/>
      <c r="J776" s="836"/>
      <c r="K776" s="836"/>
      <c r="L776" s="836"/>
      <c r="M776" s="836"/>
      <c r="N776" s="836"/>
      <c r="O776" s="836"/>
      <c r="P776" s="836"/>
      <c r="Q776" s="836"/>
      <c r="R776" s="836"/>
      <c r="S776" s="836"/>
      <c r="T776" s="836"/>
      <c r="U776" s="1899"/>
      <c r="V776" s="836"/>
      <c r="W776" s="836"/>
      <c r="X776" s="836"/>
      <c r="Y776" s="836"/>
      <c r="Z776" s="836"/>
      <c r="AA776" s="836"/>
      <c r="AB776" s="836"/>
      <c r="AC776" s="836"/>
      <c r="AD776" s="836"/>
      <c r="AE776" s="836"/>
      <c r="AF776" s="836"/>
      <c r="AG776" s="836"/>
      <c r="AH776" s="836"/>
      <c r="AI776" s="836"/>
      <c r="AJ776" s="836"/>
    </row>
    <row r="777">
      <c r="A777" s="1308"/>
      <c r="B777" s="836"/>
      <c r="C777" s="836"/>
      <c r="D777" s="836"/>
      <c r="E777" s="836"/>
      <c r="F777" s="836"/>
      <c r="G777" s="836"/>
      <c r="H777" s="836"/>
      <c r="I777" s="836"/>
      <c r="J777" s="836"/>
      <c r="K777" s="836"/>
      <c r="L777" s="836"/>
      <c r="M777" s="836"/>
      <c r="N777" s="836"/>
      <c r="O777" s="836"/>
      <c r="P777" s="836"/>
      <c r="Q777" s="836"/>
      <c r="R777" s="836"/>
      <c r="S777" s="836"/>
      <c r="T777" s="836"/>
      <c r="U777" s="1899"/>
      <c r="V777" s="836"/>
      <c r="W777" s="836"/>
      <c r="X777" s="836"/>
      <c r="Y777" s="836"/>
      <c r="Z777" s="836"/>
      <c r="AA777" s="836"/>
      <c r="AB777" s="836"/>
      <c r="AC777" s="836"/>
      <c r="AD777" s="836"/>
      <c r="AE777" s="836"/>
      <c r="AF777" s="836"/>
      <c r="AG777" s="836"/>
      <c r="AH777" s="836"/>
      <c r="AI777" s="836"/>
      <c r="AJ777" s="836"/>
    </row>
    <row r="778">
      <c r="A778" s="1308"/>
      <c r="B778" s="836"/>
      <c r="C778" s="836"/>
      <c r="D778" s="836"/>
      <c r="E778" s="836"/>
      <c r="F778" s="836"/>
      <c r="G778" s="836"/>
      <c r="H778" s="836"/>
      <c r="I778" s="836"/>
      <c r="J778" s="836"/>
      <c r="K778" s="836"/>
      <c r="L778" s="836"/>
      <c r="M778" s="836"/>
      <c r="N778" s="836"/>
      <c r="O778" s="836"/>
      <c r="P778" s="836"/>
      <c r="Q778" s="836"/>
      <c r="R778" s="836"/>
      <c r="S778" s="836"/>
      <c r="T778" s="836"/>
      <c r="U778" s="1899"/>
      <c r="V778" s="836"/>
      <c r="W778" s="836"/>
      <c r="X778" s="836"/>
      <c r="Y778" s="836"/>
      <c r="Z778" s="836"/>
      <c r="AA778" s="836"/>
      <c r="AB778" s="836"/>
      <c r="AC778" s="836"/>
      <c r="AD778" s="836"/>
      <c r="AE778" s="836"/>
      <c r="AF778" s="836"/>
      <c r="AG778" s="836"/>
      <c r="AH778" s="836"/>
      <c r="AI778" s="836"/>
      <c r="AJ778" s="836"/>
    </row>
    <row r="779">
      <c r="A779" s="1308"/>
      <c r="B779" s="836"/>
      <c r="C779" s="836"/>
      <c r="D779" s="836"/>
      <c r="E779" s="836"/>
      <c r="F779" s="836"/>
      <c r="G779" s="836"/>
      <c r="H779" s="836"/>
      <c r="I779" s="836"/>
      <c r="J779" s="836"/>
      <c r="K779" s="836"/>
      <c r="L779" s="836"/>
      <c r="M779" s="836"/>
      <c r="N779" s="836"/>
      <c r="O779" s="836"/>
      <c r="P779" s="836"/>
      <c r="Q779" s="836"/>
      <c r="R779" s="836"/>
      <c r="S779" s="836"/>
      <c r="T779" s="836"/>
      <c r="U779" s="1899"/>
      <c r="V779" s="836"/>
      <c r="W779" s="836"/>
      <c r="X779" s="836"/>
      <c r="Y779" s="836"/>
      <c r="Z779" s="836"/>
      <c r="AA779" s="836"/>
      <c r="AB779" s="836"/>
      <c r="AC779" s="836"/>
      <c r="AD779" s="836"/>
      <c r="AE779" s="836"/>
      <c r="AF779" s="836"/>
      <c r="AG779" s="836"/>
      <c r="AH779" s="836"/>
      <c r="AI779" s="836"/>
      <c r="AJ779" s="836"/>
    </row>
    <row r="780">
      <c r="A780" s="1308"/>
      <c r="B780" s="836"/>
      <c r="C780" s="836"/>
      <c r="D780" s="836"/>
      <c r="E780" s="836"/>
      <c r="F780" s="836"/>
      <c r="G780" s="836"/>
      <c r="H780" s="836"/>
      <c r="I780" s="836"/>
      <c r="J780" s="836"/>
      <c r="K780" s="836"/>
      <c r="L780" s="836"/>
      <c r="M780" s="836"/>
      <c r="N780" s="836"/>
      <c r="O780" s="836"/>
      <c r="P780" s="836"/>
      <c r="Q780" s="836"/>
      <c r="R780" s="836"/>
      <c r="S780" s="836"/>
      <c r="T780" s="836"/>
      <c r="U780" s="1899"/>
      <c r="V780" s="836"/>
      <c r="W780" s="836"/>
      <c r="X780" s="836"/>
      <c r="Y780" s="836"/>
      <c r="Z780" s="836"/>
      <c r="AA780" s="836"/>
      <c r="AB780" s="836"/>
      <c r="AC780" s="836"/>
      <c r="AD780" s="836"/>
      <c r="AE780" s="836"/>
      <c r="AF780" s="836"/>
      <c r="AG780" s="836"/>
      <c r="AH780" s="836"/>
      <c r="AI780" s="836"/>
      <c r="AJ780" s="836"/>
    </row>
    <row r="781">
      <c r="A781" s="1308"/>
      <c r="B781" s="836"/>
      <c r="C781" s="836"/>
      <c r="D781" s="836"/>
      <c r="E781" s="836"/>
      <c r="F781" s="836"/>
      <c r="G781" s="836"/>
      <c r="H781" s="836"/>
      <c r="I781" s="836"/>
      <c r="J781" s="836"/>
      <c r="K781" s="836"/>
      <c r="L781" s="836"/>
      <c r="M781" s="836"/>
      <c r="N781" s="836"/>
      <c r="O781" s="836"/>
      <c r="P781" s="836"/>
      <c r="Q781" s="836"/>
      <c r="R781" s="836"/>
      <c r="S781" s="836"/>
      <c r="T781" s="836"/>
      <c r="U781" s="1899"/>
      <c r="V781" s="836"/>
      <c r="W781" s="836"/>
      <c r="X781" s="836"/>
      <c r="Y781" s="836"/>
      <c r="Z781" s="836"/>
      <c r="AA781" s="836"/>
      <c r="AB781" s="836"/>
      <c r="AC781" s="836"/>
      <c r="AD781" s="836"/>
      <c r="AE781" s="836"/>
      <c r="AF781" s="836"/>
      <c r="AG781" s="836"/>
      <c r="AH781" s="836"/>
      <c r="AI781" s="836"/>
      <c r="AJ781" s="836"/>
    </row>
    <row r="782">
      <c r="A782" s="1308"/>
      <c r="B782" s="836"/>
      <c r="C782" s="836"/>
      <c r="D782" s="836"/>
      <c r="E782" s="836"/>
      <c r="F782" s="836"/>
      <c r="G782" s="836"/>
      <c r="H782" s="836"/>
      <c r="I782" s="836"/>
      <c r="J782" s="836"/>
      <c r="K782" s="836"/>
      <c r="L782" s="836"/>
      <c r="M782" s="836"/>
      <c r="N782" s="836"/>
      <c r="O782" s="836"/>
      <c r="P782" s="836"/>
      <c r="Q782" s="836"/>
      <c r="R782" s="836"/>
      <c r="S782" s="836"/>
      <c r="T782" s="836"/>
      <c r="U782" s="1899"/>
      <c r="V782" s="836"/>
      <c r="W782" s="836"/>
      <c r="X782" s="836"/>
      <c r="Y782" s="836"/>
      <c r="Z782" s="836"/>
      <c r="AA782" s="836"/>
      <c r="AB782" s="836"/>
      <c r="AC782" s="836"/>
      <c r="AD782" s="836"/>
      <c r="AE782" s="836"/>
      <c r="AF782" s="836"/>
      <c r="AG782" s="836"/>
      <c r="AH782" s="836"/>
      <c r="AI782" s="836"/>
      <c r="AJ782" s="836"/>
    </row>
    <row r="783">
      <c r="A783" s="1308"/>
      <c r="B783" s="836"/>
      <c r="C783" s="836"/>
      <c r="D783" s="836"/>
      <c r="E783" s="836"/>
      <c r="F783" s="836"/>
      <c r="G783" s="836"/>
      <c r="H783" s="836"/>
      <c r="I783" s="836"/>
      <c r="J783" s="836"/>
      <c r="K783" s="836"/>
      <c r="L783" s="836"/>
      <c r="M783" s="836"/>
      <c r="N783" s="836"/>
      <c r="O783" s="836"/>
      <c r="P783" s="836"/>
      <c r="Q783" s="836"/>
      <c r="R783" s="836"/>
      <c r="S783" s="836"/>
      <c r="T783" s="836"/>
      <c r="U783" s="1899"/>
      <c r="V783" s="836"/>
      <c r="W783" s="836"/>
      <c r="X783" s="836"/>
      <c r="Y783" s="836"/>
      <c r="Z783" s="836"/>
      <c r="AA783" s="836"/>
      <c r="AB783" s="836"/>
      <c r="AC783" s="836"/>
      <c r="AD783" s="836"/>
      <c r="AE783" s="836"/>
      <c r="AF783" s="836"/>
      <c r="AG783" s="836"/>
      <c r="AH783" s="836"/>
      <c r="AI783" s="836"/>
      <c r="AJ783" s="836"/>
    </row>
    <row r="784">
      <c r="A784" s="1308"/>
      <c r="B784" s="836"/>
      <c r="C784" s="836"/>
      <c r="D784" s="836"/>
      <c r="E784" s="836"/>
      <c r="F784" s="836"/>
      <c r="G784" s="836"/>
      <c r="H784" s="836"/>
      <c r="I784" s="836"/>
      <c r="J784" s="836"/>
      <c r="K784" s="836"/>
      <c r="L784" s="836"/>
      <c r="M784" s="836"/>
      <c r="N784" s="836"/>
      <c r="O784" s="836"/>
      <c r="P784" s="836"/>
      <c r="Q784" s="836"/>
      <c r="R784" s="836"/>
      <c r="S784" s="836"/>
      <c r="T784" s="836"/>
      <c r="U784" s="1899"/>
      <c r="V784" s="836"/>
      <c r="W784" s="836"/>
      <c r="X784" s="836"/>
      <c r="Y784" s="836"/>
      <c r="Z784" s="836"/>
      <c r="AA784" s="836"/>
      <c r="AB784" s="836"/>
      <c r="AC784" s="836"/>
      <c r="AD784" s="836"/>
      <c r="AE784" s="836"/>
      <c r="AF784" s="836"/>
      <c r="AG784" s="836"/>
      <c r="AH784" s="836"/>
      <c r="AI784" s="836"/>
      <c r="AJ784" s="836"/>
    </row>
    <row r="785">
      <c r="A785" s="1308"/>
      <c r="B785" s="836"/>
      <c r="C785" s="836"/>
      <c r="D785" s="836"/>
      <c r="E785" s="836"/>
      <c r="F785" s="836"/>
      <c r="G785" s="836"/>
      <c r="H785" s="836"/>
      <c r="I785" s="836"/>
      <c r="J785" s="836"/>
      <c r="K785" s="836"/>
      <c r="L785" s="836"/>
      <c r="M785" s="836"/>
      <c r="N785" s="836"/>
      <c r="O785" s="836"/>
      <c r="P785" s="836"/>
      <c r="Q785" s="836"/>
      <c r="R785" s="836"/>
      <c r="S785" s="836"/>
      <c r="T785" s="836"/>
      <c r="U785" s="1899"/>
      <c r="V785" s="836"/>
      <c r="W785" s="836"/>
      <c r="X785" s="836"/>
      <c r="Y785" s="836"/>
      <c r="Z785" s="836"/>
      <c r="AA785" s="836"/>
      <c r="AB785" s="836"/>
      <c r="AC785" s="836"/>
      <c r="AD785" s="836"/>
      <c r="AE785" s="836"/>
      <c r="AF785" s="836"/>
      <c r="AG785" s="836"/>
      <c r="AH785" s="836"/>
      <c r="AI785" s="836"/>
      <c r="AJ785" s="836"/>
    </row>
    <row r="786">
      <c r="A786" s="1308"/>
      <c r="B786" s="836"/>
      <c r="C786" s="836"/>
      <c r="D786" s="836"/>
      <c r="E786" s="836"/>
      <c r="F786" s="836"/>
      <c r="G786" s="836"/>
      <c r="H786" s="836"/>
      <c r="I786" s="836"/>
      <c r="J786" s="836"/>
      <c r="K786" s="836"/>
      <c r="L786" s="836"/>
      <c r="M786" s="836"/>
      <c r="N786" s="836"/>
      <c r="O786" s="836"/>
      <c r="P786" s="836"/>
      <c r="Q786" s="836"/>
      <c r="R786" s="836"/>
      <c r="S786" s="836"/>
      <c r="T786" s="836"/>
      <c r="U786" s="1899"/>
      <c r="V786" s="836"/>
      <c r="W786" s="836"/>
      <c r="X786" s="836"/>
      <c r="Y786" s="836"/>
      <c r="Z786" s="836"/>
      <c r="AA786" s="836"/>
      <c r="AB786" s="836"/>
      <c r="AC786" s="836"/>
      <c r="AD786" s="836"/>
      <c r="AE786" s="836"/>
      <c r="AF786" s="836"/>
      <c r="AG786" s="836"/>
      <c r="AH786" s="836"/>
      <c r="AI786" s="836"/>
      <c r="AJ786" s="836"/>
    </row>
    <row r="787">
      <c r="A787" s="1308"/>
      <c r="B787" s="836"/>
      <c r="C787" s="836"/>
      <c r="D787" s="836"/>
      <c r="E787" s="836"/>
      <c r="F787" s="836"/>
      <c r="G787" s="836"/>
      <c r="H787" s="836"/>
      <c r="I787" s="836"/>
      <c r="J787" s="836"/>
      <c r="K787" s="836"/>
      <c r="L787" s="836"/>
      <c r="M787" s="836"/>
      <c r="N787" s="836"/>
      <c r="O787" s="836"/>
      <c r="P787" s="836"/>
      <c r="Q787" s="836"/>
      <c r="R787" s="836"/>
      <c r="S787" s="836"/>
      <c r="T787" s="836"/>
      <c r="U787" s="1899"/>
      <c r="V787" s="836"/>
      <c r="W787" s="836"/>
      <c r="X787" s="836"/>
      <c r="Y787" s="836"/>
      <c r="Z787" s="836"/>
      <c r="AA787" s="836"/>
      <c r="AB787" s="836"/>
      <c r="AC787" s="836"/>
      <c r="AD787" s="836"/>
      <c r="AE787" s="836"/>
      <c r="AF787" s="836"/>
      <c r="AG787" s="836"/>
      <c r="AH787" s="836"/>
      <c r="AI787" s="836"/>
      <c r="AJ787" s="836"/>
    </row>
    <row r="788">
      <c r="A788" s="1308"/>
      <c r="B788" s="836"/>
      <c r="C788" s="836"/>
      <c r="D788" s="836"/>
      <c r="E788" s="836"/>
      <c r="F788" s="836"/>
      <c r="G788" s="836"/>
      <c r="H788" s="836"/>
      <c r="I788" s="836"/>
      <c r="J788" s="836"/>
      <c r="K788" s="836"/>
      <c r="L788" s="836"/>
      <c r="M788" s="836"/>
      <c r="N788" s="836"/>
      <c r="O788" s="836"/>
      <c r="P788" s="836"/>
      <c r="Q788" s="836"/>
      <c r="R788" s="836"/>
      <c r="S788" s="836"/>
      <c r="T788" s="836"/>
      <c r="U788" s="1899"/>
      <c r="V788" s="836"/>
      <c r="W788" s="836"/>
      <c r="X788" s="836"/>
      <c r="Y788" s="836"/>
      <c r="Z788" s="836"/>
      <c r="AA788" s="836"/>
      <c r="AB788" s="836"/>
      <c r="AC788" s="836"/>
      <c r="AD788" s="836"/>
      <c r="AE788" s="836"/>
      <c r="AF788" s="836"/>
      <c r="AG788" s="836"/>
      <c r="AH788" s="836"/>
      <c r="AI788" s="836"/>
      <c r="AJ788" s="836"/>
    </row>
    <row r="789">
      <c r="A789" s="1308"/>
      <c r="B789" s="836"/>
      <c r="C789" s="836"/>
      <c r="D789" s="836"/>
      <c r="E789" s="836"/>
      <c r="F789" s="836"/>
      <c r="G789" s="836"/>
      <c r="H789" s="836"/>
      <c r="I789" s="836"/>
      <c r="J789" s="836"/>
      <c r="K789" s="836"/>
      <c r="L789" s="836"/>
      <c r="M789" s="836"/>
      <c r="N789" s="836"/>
      <c r="O789" s="836"/>
      <c r="P789" s="836"/>
      <c r="Q789" s="836"/>
      <c r="R789" s="836"/>
      <c r="S789" s="836"/>
      <c r="T789" s="836"/>
      <c r="U789" s="1899"/>
      <c r="V789" s="836"/>
      <c r="W789" s="836"/>
      <c r="X789" s="836"/>
      <c r="Y789" s="836"/>
      <c r="Z789" s="836"/>
      <c r="AA789" s="836"/>
      <c r="AB789" s="836"/>
      <c r="AC789" s="836"/>
      <c r="AD789" s="836"/>
      <c r="AE789" s="836"/>
      <c r="AF789" s="836"/>
      <c r="AG789" s="836"/>
      <c r="AH789" s="836"/>
      <c r="AI789" s="836"/>
      <c r="AJ789" s="836"/>
    </row>
    <row r="790">
      <c r="A790" s="1308"/>
      <c r="B790" s="836"/>
      <c r="C790" s="836"/>
      <c r="D790" s="836"/>
      <c r="E790" s="836"/>
      <c r="F790" s="836"/>
      <c r="G790" s="836"/>
      <c r="H790" s="836"/>
      <c r="I790" s="836"/>
      <c r="J790" s="836"/>
      <c r="K790" s="836"/>
      <c r="L790" s="836"/>
      <c r="M790" s="836"/>
      <c r="N790" s="836"/>
      <c r="O790" s="836"/>
      <c r="P790" s="836"/>
      <c r="Q790" s="836"/>
      <c r="R790" s="836"/>
      <c r="S790" s="836"/>
      <c r="T790" s="836"/>
      <c r="U790" s="1899"/>
      <c r="V790" s="836"/>
      <c r="W790" s="836"/>
      <c r="X790" s="836"/>
      <c r="Y790" s="836"/>
      <c r="Z790" s="836"/>
      <c r="AA790" s="836"/>
      <c r="AB790" s="836"/>
      <c r="AC790" s="836"/>
      <c r="AD790" s="836"/>
      <c r="AE790" s="836"/>
      <c r="AF790" s="836"/>
      <c r="AG790" s="836"/>
      <c r="AH790" s="836"/>
      <c r="AI790" s="836"/>
      <c r="AJ790" s="836"/>
    </row>
    <row r="791">
      <c r="A791" s="1308"/>
      <c r="B791" s="836"/>
      <c r="C791" s="836"/>
      <c r="D791" s="836"/>
      <c r="E791" s="836"/>
      <c r="F791" s="836"/>
      <c r="G791" s="836"/>
      <c r="H791" s="836"/>
      <c r="I791" s="836"/>
      <c r="J791" s="836"/>
      <c r="K791" s="836"/>
      <c r="L791" s="836"/>
      <c r="M791" s="836"/>
      <c r="N791" s="836"/>
      <c r="O791" s="836"/>
      <c r="P791" s="836"/>
      <c r="Q791" s="836"/>
      <c r="R791" s="836"/>
      <c r="S791" s="836"/>
      <c r="T791" s="836"/>
      <c r="U791" s="1899"/>
      <c r="V791" s="836"/>
      <c r="W791" s="836"/>
      <c r="X791" s="836"/>
      <c r="Y791" s="836"/>
      <c r="Z791" s="836"/>
      <c r="AA791" s="836"/>
      <c r="AB791" s="836"/>
      <c r="AC791" s="836"/>
      <c r="AD791" s="836"/>
      <c r="AE791" s="836"/>
      <c r="AF791" s="836"/>
      <c r="AG791" s="836"/>
      <c r="AH791" s="836"/>
      <c r="AI791" s="836"/>
      <c r="AJ791" s="836"/>
    </row>
    <row r="792">
      <c r="A792" s="1308"/>
      <c r="B792" s="836"/>
      <c r="C792" s="836"/>
      <c r="D792" s="836"/>
      <c r="E792" s="836"/>
      <c r="F792" s="836"/>
      <c r="G792" s="836"/>
      <c r="H792" s="836"/>
      <c r="I792" s="836"/>
      <c r="J792" s="836"/>
      <c r="K792" s="836"/>
      <c r="L792" s="836"/>
      <c r="M792" s="836"/>
      <c r="N792" s="836"/>
      <c r="O792" s="836"/>
      <c r="P792" s="836"/>
      <c r="Q792" s="836"/>
      <c r="R792" s="836"/>
      <c r="S792" s="836"/>
      <c r="T792" s="836"/>
      <c r="U792" s="1899"/>
      <c r="V792" s="836"/>
      <c r="W792" s="836"/>
      <c r="X792" s="836"/>
      <c r="Y792" s="836"/>
      <c r="Z792" s="836"/>
      <c r="AA792" s="836"/>
      <c r="AB792" s="836"/>
      <c r="AC792" s="836"/>
      <c r="AD792" s="836"/>
      <c r="AE792" s="836"/>
      <c r="AF792" s="836"/>
      <c r="AG792" s="836"/>
      <c r="AH792" s="836"/>
      <c r="AI792" s="836"/>
      <c r="AJ792" s="836"/>
    </row>
    <row r="793">
      <c r="A793" s="1308"/>
      <c r="B793" s="836"/>
      <c r="C793" s="836"/>
      <c r="D793" s="836"/>
      <c r="E793" s="836"/>
      <c r="F793" s="836"/>
      <c r="G793" s="836"/>
      <c r="H793" s="836"/>
      <c r="I793" s="836"/>
      <c r="J793" s="836"/>
      <c r="K793" s="836"/>
      <c r="L793" s="836"/>
      <c r="M793" s="836"/>
      <c r="N793" s="836"/>
      <c r="O793" s="836"/>
      <c r="P793" s="836"/>
      <c r="Q793" s="836"/>
      <c r="R793" s="836"/>
      <c r="S793" s="836"/>
      <c r="T793" s="836"/>
      <c r="U793" s="1899"/>
      <c r="V793" s="836"/>
      <c r="W793" s="836"/>
      <c r="X793" s="836"/>
      <c r="Y793" s="836"/>
      <c r="Z793" s="836"/>
      <c r="AA793" s="836"/>
      <c r="AB793" s="836"/>
      <c r="AC793" s="836"/>
      <c r="AD793" s="836"/>
      <c r="AE793" s="836"/>
      <c r="AF793" s="836"/>
      <c r="AG793" s="836"/>
      <c r="AH793" s="836"/>
      <c r="AI793" s="836"/>
      <c r="AJ793" s="836"/>
    </row>
    <row r="794">
      <c r="A794" s="1308"/>
      <c r="B794" s="836"/>
      <c r="C794" s="836"/>
      <c r="D794" s="836"/>
      <c r="E794" s="836"/>
      <c r="F794" s="836"/>
      <c r="G794" s="836"/>
      <c r="H794" s="836"/>
      <c r="I794" s="836"/>
      <c r="J794" s="836"/>
      <c r="K794" s="836"/>
      <c r="L794" s="836"/>
      <c r="M794" s="836"/>
      <c r="N794" s="836"/>
      <c r="O794" s="836"/>
      <c r="P794" s="836"/>
      <c r="Q794" s="836"/>
      <c r="R794" s="836"/>
      <c r="S794" s="836"/>
      <c r="T794" s="836"/>
      <c r="U794" s="1899"/>
      <c r="V794" s="836"/>
      <c r="W794" s="836"/>
      <c r="X794" s="836"/>
      <c r="Y794" s="836"/>
      <c r="Z794" s="836"/>
      <c r="AA794" s="836"/>
      <c r="AB794" s="836"/>
      <c r="AC794" s="836"/>
      <c r="AD794" s="836"/>
      <c r="AE794" s="836"/>
      <c r="AF794" s="836"/>
      <c r="AG794" s="836"/>
      <c r="AH794" s="836"/>
      <c r="AI794" s="836"/>
      <c r="AJ794" s="836"/>
    </row>
    <row r="795">
      <c r="A795" s="1308"/>
      <c r="B795" s="836"/>
      <c r="C795" s="836"/>
      <c r="D795" s="836"/>
      <c r="E795" s="836"/>
      <c r="F795" s="836"/>
      <c r="G795" s="836"/>
      <c r="H795" s="836"/>
      <c r="I795" s="836"/>
      <c r="J795" s="836"/>
      <c r="K795" s="836"/>
      <c r="L795" s="836"/>
      <c r="M795" s="836"/>
      <c r="N795" s="836"/>
      <c r="O795" s="836"/>
      <c r="P795" s="836"/>
      <c r="Q795" s="836"/>
      <c r="R795" s="836"/>
      <c r="S795" s="836"/>
      <c r="T795" s="836"/>
      <c r="U795" s="1899"/>
      <c r="V795" s="836"/>
      <c r="W795" s="836"/>
      <c r="X795" s="836"/>
      <c r="Y795" s="836"/>
      <c r="Z795" s="836"/>
      <c r="AA795" s="836"/>
      <c r="AB795" s="836"/>
      <c r="AC795" s="836"/>
      <c r="AD795" s="836"/>
      <c r="AE795" s="836"/>
      <c r="AF795" s="836"/>
      <c r="AG795" s="836"/>
      <c r="AH795" s="836"/>
      <c r="AI795" s="836"/>
      <c r="AJ795" s="836"/>
    </row>
    <row r="796">
      <c r="A796" s="1308"/>
      <c r="B796" s="836"/>
      <c r="C796" s="836"/>
      <c r="D796" s="836"/>
      <c r="E796" s="836"/>
      <c r="F796" s="836"/>
      <c r="G796" s="836"/>
      <c r="H796" s="836"/>
      <c r="I796" s="836"/>
      <c r="J796" s="836"/>
      <c r="K796" s="836"/>
      <c r="L796" s="836"/>
      <c r="M796" s="836"/>
      <c r="N796" s="836"/>
      <c r="O796" s="836"/>
      <c r="P796" s="836"/>
      <c r="Q796" s="836"/>
      <c r="R796" s="836"/>
      <c r="S796" s="836"/>
      <c r="T796" s="836"/>
      <c r="U796" s="1899"/>
      <c r="V796" s="836"/>
      <c r="W796" s="836"/>
      <c r="X796" s="836"/>
      <c r="Y796" s="836"/>
      <c r="Z796" s="836"/>
      <c r="AA796" s="836"/>
      <c r="AB796" s="836"/>
      <c r="AC796" s="836"/>
      <c r="AD796" s="836"/>
      <c r="AE796" s="836"/>
      <c r="AF796" s="836"/>
      <c r="AG796" s="836"/>
      <c r="AH796" s="836"/>
      <c r="AI796" s="836"/>
      <c r="AJ796" s="836"/>
    </row>
    <row r="797">
      <c r="A797" s="1308"/>
      <c r="B797" s="836"/>
      <c r="C797" s="836"/>
      <c r="D797" s="836"/>
      <c r="E797" s="836"/>
      <c r="F797" s="836"/>
      <c r="G797" s="836"/>
      <c r="H797" s="836"/>
      <c r="I797" s="836"/>
      <c r="J797" s="836"/>
      <c r="K797" s="836"/>
      <c r="L797" s="836"/>
      <c r="M797" s="836"/>
      <c r="N797" s="836"/>
      <c r="O797" s="836"/>
      <c r="P797" s="836"/>
      <c r="Q797" s="836"/>
      <c r="R797" s="836"/>
      <c r="S797" s="836"/>
      <c r="T797" s="836"/>
      <c r="U797" s="1899"/>
      <c r="V797" s="836"/>
      <c r="W797" s="836"/>
      <c r="X797" s="836"/>
      <c r="Y797" s="836"/>
      <c r="Z797" s="836"/>
      <c r="AA797" s="836"/>
      <c r="AB797" s="836"/>
      <c r="AC797" s="836"/>
      <c r="AD797" s="836"/>
      <c r="AE797" s="836"/>
      <c r="AF797" s="836"/>
      <c r="AG797" s="836"/>
      <c r="AH797" s="836"/>
      <c r="AI797" s="836"/>
      <c r="AJ797" s="836"/>
    </row>
    <row r="798">
      <c r="A798" s="1308"/>
      <c r="B798" s="836"/>
      <c r="C798" s="836"/>
      <c r="D798" s="836"/>
      <c r="E798" s="836"/>
      <c r="F798" s="836"/>
      <c r="G798" s="836"/>
      <c r="H798" s="836"/>
      <c r="I798" s="836"/>
      <c r="J798" s="836"/>
      <c r="K798" s="836"/>
      <c r="L798" s="836"/>
      <c r="M798" s="836"/>
      <c r="N798" s="836"/>
      <c r="O798" s="836"/>
      <c r="P798" s="836"/>
      <c r="Q798" s="836"/>
      <c r="R798" s="836"/>
      <c r="S798" s="836"/>
      <c r="T798" s="836"/>
      <c r="U798" s="1899"/>
      <c r="V798" s="836"/>
      <c r="W798" s="836"/>
      <c r="X798" s="836"/>
      <c r="Y798" s="836"/>
      <c r="Z798" s="836"/>
      <c r="AA798" s="836"/>
      <c r="AB798" s="836"/>
      <c r="AC798" s="836"/>
      <c r="AD798" s="836"/>
      <c r="AE798" s="836"/>
      <c r="AF798" s="836"/>
      <c r="AG798" s="836"/>
      <c r="AH798" s="836"/>
      <c r="AI798" s="836"/>
      <c r="AJ798" s="836"/>
    </row>
    <row r="799">
      <c r="A799" s="1308"/>
      <c r="B799" s="836"/>
      <c r="C799" s="836"/>
      <c r="D799" s="836"/>
      <c r="E799" s="836"/>
      <c r="F799" s="836"/>
      <c r="G799" s="836"/>
      <c r="H799" s="836"/>
      <c r="I799" s="836"/>
      <c r="J799" s="836"/>
      <c r="K799" s="836"/>
      <c r="L799" s="836"/>
      <c r="M799" s="836"/>
      <c r="N799" s="836"/>
      <c r="O799" s="836"/>
      <c r="P799" s="836"/>
      <c r="Q799" s="836"/>
      <c r="R799" s="836"/>
      <c r="S799" s="836"/>
      <c r="T799" s="836"/>
      <c r="U799" s="1899"/>
      <c r="V799" s="836"/>
      <c r="W799" s="836"/>
      <c r="X799" s="836"/>
      <c r="Y799" s="836"/>
      <c r="Z799" s="836"/>
      <c r="AA799" s="836"/>
      <c r="AB799" s="836"/>
      <c r="AC799" s="836"/>
      <c r="AD799" s="836"/>
      <c r="AE799" s="836"/>
      <c r="AF799" s="836"/>
      <c r="AG799" s="836"/>
      <c r="AH799" s="836"/>
      <c r="AI799" s="836"/>
      <c r="AJ799" s="836"/>
    </row>
    <row r="800">
      <c r="A800" s="1308"/>
      <c r="B800" s="836"/>
      <c r="C800" s="836"/>
      <c r="D800" s="836"/>
      <c r="E800" s="836"/>
      <c r="F800" s="836"/>
      <c r="G800" s="836"/>
      <c r="H800" s="836"/>
      <c r="I800" s="836"/>
      <c r="J800" s="836"/>
      <c r="K800" s="836"/>
      <c r="L800" s="836"/>
      <c r="M800" s="836"/>
      <c r="N800" s="836"/>
      <c r="O800" s="836"/>
      <c r="P800" s="836"/>
      <c r="Q800" s="836"/>
      <c r="R800" s="836"/>
      <c r="S800" s="836"/>
      <c r="T800" s="836"/>
      <c r="U800" s="1899"/>
      <c r="V800" s="836"/>
      <c r="W800" s="836"/>
      <c r="X800" s="836"/>
      <c r="Y800" s="836"/>
      <c r="Z800" s="836"/>
      <c r="AA800" s="836"/>
      <c r="AB800" s="836"/>
      <c r="AC800" s="836"/>
      <c r="AD800" s="836"/>
      <c r="AE800" s="836"/>
      <c r="AF800" s="836"/>
      <c r="AG800" s="836"/>
      <c r="AH800" s="836"/>
      <c r="AI800" s="836"/>
      <c r="AJ800" s="836"/>
    </row>
    <row r="801">
      <c r="A801" s="1308"/>
      <c r="B801" s="836"/>
      <c r="C801" s="836"/>
      <c r="D801" s="836"/>
      <c r="E801" s="836"/>
      <c r="F801" s="836"/>
      <c r="G801" s="836"/>
      <c r="H801" s="836"/>
      <c r="I801" s="836"/>
      <c r="J801" s="836"/>
      <c r="K801" s="836"/>
      <c r="L801" s="836"/>
      <c r="M801" s="836"/>
      <c r="N801" s="836"/>
      <c r="O801" s="836"/>
      <c r="P801" s="836"/>
      <c r="Q801" s="836"/>
      <c r="R801" s="836"/>
      <c r="S801" s="836"/>
      <c r="T801" s="836"/>
      <c r="U801" s="1899"/>
      <c r="V801" s="836"/>
      <c r="W801" s="836"/>
      <c r="X801" s="836"/>
      <c r="Y801" s="836"/>
      <c r="Z801" s="836"/>
      <c r="AA801" s="836"/>
      <c r="AB801" s="836"/>
      <c r="AC801" s="836"/>
      <c r="AD801" s="836"/>
      <c r="AE801" s="836"/>
      <c r="AF801" s="836"/>
      <c r="AG801" s="836"/>
      <c r="AH801" s="836"/>
      <c r="AI801" s="836"/>
      <c r="AJ801" s="836"/>
    </row>
    <row r="802">
      <c r="A802" s="1308"/>
      <c r="B802" s="836"/>
      <c r="C802" s="836"/>
      <c r="D802" s="836"/>
      <c r="E802" s="836"/>
      <c r="F802" s="836"/>
      <c r="G802" s="836"/>
      <c r="H802" s="836"/>
      <c r="I802" s="836"/>
      <c r="J802" s="836"/>
      <c r="K802" s="836"/>
      <c r="L802" s="836"/>
      <c r="M802" s="836"/>
      <c r="N802" s="836"/>
      <c r="O802" s="836"/>
      <c r="P802" s="836"/>
      <c r="Q802" s="836"/>
      <c r="R802" s="836"/>
      <c r="S802" s="836"/>
      <c r="T802" s="836"/>
      <c r="U802" s="1899"/>
      <c r="V802" s="836"/>
      <c r="W802" s="836"/>
      <c r="X802" s="836"/>
      <c r="Y802" s="836"/>
      <c r="Z802" s="836"/>
      <c r="AA802" s="836"/>
      <c r="AB802" s="836"/>
      <c r="AC802" s="836"/>
      <c r="AD802" s="836"/>
      <c r="AE802" s="836"/>
      <c r="AF802" s="836"/>
      <c r="AG802" s="836"/>
      <c r="AH802" s="836"/>
      <c r="AI802" s="836"/>
      <c r="AJ802" s="836"/>
    </row>
    <row r="803">
      <c r="A803" s="1308"/>
      <c r="B803" s="836"/>
      <c r="C803" s="836"/>
      <c r="D803" s="836"/>
      <c r="E803" s="836"/>
      <c r="F803" s="836"/>
      <c r="G803" s="836"/>
      <c r="H803" s="836"/>
      <c r="I803" s="836"/>
      <c r="J803" s="836"/>
      <c r="K803" s="836"/>
      <c r="L803" s="836"/>
      <c r="M803" s="836"/>
      <c r="N803" s="836"/>
      <c r="O803" s="836"/>
      <c r="P803" s="836"/>
      <c r="Q803" s="836"/>
      <c r="R803" s="836"/>
      <c r="S803" s="836"/>
      <c r="T803" s="836"/>
      <c r="U803" s="1899"/>
      <c r="V803" s="836"/>
      <c r="W803" s="836"/>
      <c r="X803" s="836"/>
      <c r="Y803" s="836"/>
      <c r="Z803" s="836"/>
      <c r="AA803" s="836"/>
      <c r="AB803" s="836"/>
      <c r="AC803" s="836"/>
      <c r="AD803" s="836"/>
      <c r="AE803" s="836"/>
      <c r="AF803" s="836"/>
      <c r="AG803" s="836"/>
      <c r="AH803" s="836"/>
      <c r="AI803" s="836"/>
      <c r="AJ803" s="836"/>
    </row>
    <row r="804">
      <c r="A804" s="1308"/>
      <c r="B804" s="836"/>
      <c r="C804" s="836"/>
      <c r="D804" s="836"/>
      <c r="E804" s="836"/>
      <c r="F804" s="836"/>
      <c r="G804" s="836"/>
      <c r="H804" s="836"/>
      <c r="I804" s="836"/>
      <c r="J804" s="836"/>
      <c r="K804" s="836"/>
      <c r="L804" s="836"/>
      <c r="M804" s="836"/>
      <c r="N804" s="836"/>
      <c r="O804" s="836"/>
      <c r="P804" s="836"/>
      <c r="Q804" s="836"/>
      <c r="R804" s="836"/>
      <c r="S804" s="836"/>
      <c r="T804" s="836"/>
      <c r="U804" s="1899"/>
      <c r="V804" s="836"/>
      <c r="W804" s="836"/>
      <c r="X804" s="836"/>
      <c r="Y804" s="836"/>
      <c r="Z804" s="836"/>
      <c r="AA804" s="836"/>
      <c r="AB804" s="836"/>
      <c r="AC804" s="836"/>
      <c r="AD804" s="836"/>
      <c r="AE804" s="836"/>
      <c r="AF804" s="836"/>
      <c r="AG804" s="836"/>
      <c r="AH804" s="836"/>
      <c r="AI804" s="836"/>
      <c r="AJ804" s="836"/>
    </row>
    <row r="805">
      <c r="A805" s="1308"/>
      <c r="B805" s="836"/>
      <c r="C805" s="836"/>
      <c r="D805" s="836"/>
      <c r="E805" s="836"/>
      <c r="F805" s="836"/>
      <c r="G805" s="836"/>
      <c r="H805" s="836"/>
      <c r="I805" s="836"/>
      <c r="J805" s="836"/>
      <c r="K805" s="836"/>
      <c r="L805" s="836"/>
      <c r="M805" s="836"/>
      <c r="N805" s="836"/>
      <c r="O805" s="836"/>
      <c r="P805" s="836"/>
      <c r="Q805" s="836"/>
      <c r="R805" s="836"/>
      <c r="S805" s="836"/>
      <c r="T805" s="836"/>
      <c r="U805" s="1899"/>
      <c r="V805" s="836"/>
      <c r="W805" s="836"/>
      <c r="X805" s="836"/>
      <c r="Y805" s="836"/>
      <c r="Z805" s="836"/>
      <c r="AA805" s="836"/>
      <c r="AB805" s="836"/>
      <c r="AC805" s="836"/>
      <c r="AD805" s="836"/>
      <c r="AE805" s="836"/>
      <c r="AF805" s="836"/>
      <c r="AG805" s="836"/>
      <c r="AH805" s="836"/>
      <c r="AI805" s="836"/>
      <c r="AJ805" s="836"/>
    </row>
    <row r="806">
      <c r="A806" s="1308"/>
      <c r="B806" s="836"/>
      <c r="C806" s="836"/>
      <c r="D806" s="836"/>
      <c r="E806" s="836"/>
      <c r="F806" s="836"/>
      <c r="G806" s="836"/>
      <c r="H806" s="836"/>
      <c r="I806" s="836"/>
      <c r="J806" s="836"/>
      <c r="K806" s="836"/>
      <c r="L806" s="836"/>
      <c r="M806" s="836"/>
      <c r="N806" s="836"/>
      <c r="O806" s="836"/>
      <c r="P806" s="836"/>
      <c r="Q806" s="836"/>
      <c r="R806" s="836"/>
      <c r="S806" s="836"/>
      <c r="T806" s="836"/>
      <c r="U806" s="1899"/>
      <c r="V806" s="836"/>
      <c r="W806" s="836"/>
      <c r="X806" s="836"/>
      <c r="Y806" s="836"/>
      <c r="Z806" s="836"/>
      <c r="AA806" s="836"/>
      <c r="AB806" s="836"/>
      <c r="AC806" s="836"/>
      <c r="AD806" s="836"/>
      <c r="AE806" s="836"/>
      <c r="AF806" s="836"/>
      <c r="AG806" s="836"/>
      <c r="AH806" s="836"/>
      <c r="AI806" s="836"/>
      <c r="AJ806" s="836"/>
    </row>
    <row r="807">
      <c r="A807" s="1308"/>
      <c r="B807" s="836"/>
      <c r="C807" s="836"/>
      <c r="D807" s="836"/>
      <c r="E807" s="836"/>
      <c r="F807" s="836"/>
      <c r="G807" s="836"/>
      <c r="H807" s="836"/>
      <c r="I807" s="836"/>
      <c r="J807" s="836"/>
      <c r="K807" s="836"/>
      <c r="L807" s="836"/>
      <c r="M807" s="836"/>
      <c r="N807" s="836"/>
      <c r="O807" s="836"/>
      <c r="P807" s="836"/>
      <c r="Q807" s="836"/>
      <c r="R807" s="836"/>
      <c r="S807" s="836"/>
      <c r="T807" s="836"/>
      <c r="U807" s="1899"/>
      <c r="V807" s="836"/>
      <c r="W807" s="836"/>
      <c r="X807" s="836"/>
      <c r="Y807" s="836"/>
      <c r="Z807" s="836"/>
      <c r="AA807" s="836"/>
      <c r="AB807" s="836"/>
      <c r="AC807" s="836"/>
      <c r="AD807" s="836"/>
      <c r="AE807" s="836"/>
      <c r="AF807" s="836"/>
      <c r="AG807" s="836"/>
      <c r="AH807" s="836"/>
      <c r="AI807" s="836"/>
      <c r="AJ807" s="836"/>
    </row>
    <row r="808">
      <c r="A808" s="1308"/>
      <c r="B808" s="836"/>
      <c r="C808" s="836"/>
      <c r="D808" s="836"/>
      <c r="E808" s="836"/>
      <c r="F808" s="836"/>
      <c r="G808" s="836"/>
      <c r="H808" s="836"/>
      <c r="I808" s="836"/>
      <c r="J808" s="836"/>
      <c r="K808" s="836"/>
      <c r="L808" s="836"/>
      <c r="M808" s="836"/>
      <c r="N808" s="836"/>
      <c r="O808" s="836"/>
      <c r="P808" s="836"/>
      <c r="Q808" s="836"/>
      <c r="R808" s="836"/>
      <c r="S808" s="836"/>
      <c r="T808" s="836"/>
      <c r="U808" s="1899"/>
      <c r="V808" s="836"/>
      <c r="W808" s="836"/>
      <c r="X808" s="836"/>
      <c r="Y808" s="836"/>
      <c r="Z808" s="836"/>
      <c r="AA808" s="836"/>
      <c r="AB808" s="836"/>
      <c r="AC808" s="836"/>
      <c r="AD808" s="836"/>
      <c r="AE808" s="836"/>
      <c r="AF808" s="836"/>
      <c r="AG808" s="836"/>
      <c r="AH808" s="836"/>
      <c r="AI808" s="836"/>
      <c r="AJ808" s="836"/>
    </row>
    <row r="809">
      <c r="A809" s="1308"/>
      <c r="B809" s="836"/>
      <c r="C809" s="836"/>
      <c r="D809" s="836"/>
      <c r="E809" s="836"/>
      <c r="F809" s="836"/>
      <c r="G809" s="836"/>
      <c r="H809" s="836"/>
      <c r="I809" s="836"/>
      <c r="J809" s="836"/>
      <c r="K809" s="836"/>
      <c r="L809" s="836"/>
      <c r="M809" s="836"/>
      <c r="N809" s="836"/>
      <c r="O809" s="836"/>
      <c r="P809" s="836"/>
      <c r="Q809" s="836"/>
      <c r="R809" s="836"/>
      <c r="S809" s="836"/>
      <c r="T809" s="836"/>
      <c r="U809" s="1899"/>
      <c r="V809" s="836"/>
      <c r="W809" s="836"/>
      <c r="X809" s="836"/>
      <c r="Y809" s="836"/>
      <c r="Z809" s="836"/>
      <c r="AA809" s="836"/>
      <c r="AB809" s="836"/>
      <c r="AC809" s="836"/>
      <c r="AD809" s="836"/>
      <c r="AE809" s="836"/>
      <c r="AF809" s="836"/>
      <c r="AG809" s="836"/>
      <c r="AH809" s="836"/>
      <c r="AI809" s="836"/>
      <c r="AJ809" s="836"/>
    </row>
    <row r="810">
      <c r="A810" s="1308"/>
      <c r="B810" s="836"/>
      <c r="C810" s="836"/>
      <c r="D810" s="836"/>
      <c r="E810" s="836"/>
      <c r="F810" s="836"/>
      <c r="G810" s="836"/>
      <c r="H810" s="836"/>
      <c r="I810" s="836"/>
      <c r="J810" s="836"/>
      <c r="K810" s="836"/>
      <c r="L810" s="836"/>
      <c r="M810" s="836"/>
      <c r="N810" s="836"/>
      <c r="O810" s="836"/>
      <c r="P810" s="836"/>
      <c r="Q810" s="836"/>
      <c r="R810" s="836"/>
      <c r="S810" s="836"/>
      <c r="T810" s="836"/>
      <c r="U810" s="1899"/>
      <c r="V810" s="836"/>
      <c r="W810" s="836"/>
      <c r="X810" s="836"/>
      <c r="Y810" s="836"/>
      <c r="Z810" s="836"/>
      <c r="AA810" s="836"/>
      <c r="AB810" s="836"/>
      <c r="AC810" s="836"/>
      <c r="AD810" s="836"/>
      <c r="AE810" s="836"/>
      <c r="AF810" s="836"/>
      <c r="AG810" s="836"/>
      <c r="AH810" s="836"/>
      <c r="AI810" s="836"/>
      <c r="AJ810" s="836"/>
    </row>
    <row r="811">
      <c r="A811" s="1308"/>
      <c r="B811" s="836"/>
      <c r="C811" s="836"/>
      <c r="D811" s="836"/>
      <c r="E811" s="836"/>
      <c r="F811" s="836"/>
      <c r="G811" s="836"/>
      <c r="H811" s="836"/>
      <c r="I811" s="836"/>
      <c r="J811" s="836"/>
      <c r="K811" s="836"/>
      <c r="L811" s="836"/>
      <c r="M811" s="836"/>
      <c r="N811" s="836"/>
      <c r="O811" s="836"/>
      <c r="P811" s="836"/>
      <c r="Q811" s="836"/>
      <c r="R811" s="836"/>
      <c r="S811" s="836"/>
      <c r="T811" s="836"/>
      <c r="U811" s="1899"/>
      <c r="V811" s="836"/>
      <c r="W811" s="836"/>
      <c r="X811" s="836"/>
      <c r="Y811" s="836"/>
      <c r="Z811" s="836"/>
      <c r="AA811" s="836"/>
      <c r="AB811" s="836"/>
      <c r="AC811" s="836"/>
      <c r="AD811" s="836"/>
      <c r="AE811" s="836"/>
      <c r="AF811" s="836"/>
      <c r="AG811" s="836"/>
      <c r="AH811" s="836"/>
      <c r="AI811" s="836"/>
      <c r="AJ811" s="836"/>
    </row>
    <row r="812">
      <c r="A812" s="1308"/>
      <c r="B812" s="836"/>
      <c r="C812" s="836"/>
      <c r="D812" s="836"/>
      <c r="E812" s="836"/>
      <c r="F812" s="836"/>
      <c r="G812" s="836"/>
      <c r="H812" s="836"/>
      <c r="I812" s="836"/>
      <c r="J812" s="836"/>
      <c r="K812" s="836"/>
      <c r="L812" s="836"/>
      <c r="M812" s="836"/>
      <c r="N812" s="836"/>
      <c r="O812" s="836"/>
      <c r="P812" s="836"/>
      <c r="Q812" s="836"/>
      <c r="R812" s="836"/>
      <c r="S812" s="836"/>
      <c r="T812" s="836"/>
      <c r="U812" s="1899"/>
      <c r="V812" s="836"/>
      <c r="W812" s="836"/>
      <c r="X812" s="836"/>
      <c r="Y812" s="836"/>
      <c r="Z812" s="836"/>
      <c r="AA812" s="836"/>
      <c r="AB812" s="836"/>
      <c r="AC812" s="836"/>
      <c r="AD812" s="836"/>
      <c r="AE812" s="836"/>
      <c r="AF812" s="836"/>
      <c r="AG812" s="836"/>
      <c r="AH812" s="836"/>
      <c r="AI812" s="836"/>
      <c r="AJ812" s="836"/>
    </row>
    <row r="813">
      <c r="A813" s="1308"/>
      <c r="B813" s="836"/>
      <c r="C813" s="836"/>
      <c r="D813" s="836"/>
      <c r="E813" s="836"/>
      <c r="F813" s="836"/>
      <c r="G813" s="836"/>
      <c r="H813" s="836"/>
      <c r="I813" s="836"/>
      <c r="J813" s="836"/>
      <c r="K813" s="836"/>
      <c r="L813" s="836"/>
      <c r="M813" s="836"/>
      <c r="N813" s="836"/>
      <c r="O813" s="836"/>
      <c r="P813" s="836"/>
      <c r="Q813" s="836"/>
      <c r="R813" s="836"/>
      <c r="S813" s="836"/>
      <c r="T813" s="836"/>
      <c r="U813" s="1899"/>
      <c r="V813" s="836"/>
      <c r="W813" s="836"/>
      <c r="X813" s="836"/>
      <c r="Y813" s="836"/>
      <c r="Z813" s="836"/>
      <c r="AA813" s="836"/>
      <c r="AB813" s="836"/>
      <c r="AC813" s="836"/>
      <c r="AD813" s="836"/>
      <c r="AE813" s="836"/>
      <c r="AF813" s="836"/>
      <c r="AG813" s="836"/>
      <c r="AH813" s="836"/>
      <c r="AI813" s="836"/>
      <c r="AJ813" s="836"/>
    </row>
    <row r="814">
      <c r="A814" s="1308"/>
      <c r="B814" s="836"/>
      <c r="C814" s="836"/>
      <c r="D814" s="836"/>
      <c r="E814" s="836"/>
      <c r="F814" s="836"/>
      <c r="G814" s="836"/>
      <c r="H814" s="836"/>
      <c r="I814" s="836"/>
      <c r="J814" s="836"/>
      <c r="K814" s="836"/>
      <c r="L814" s="836"/>
      <c r="M814" s="836"/>
      <c r="N814" s="836"/>
      <c r="O814" s="836"/>
      <c r="P814" s="836"/>
      <c r="Q814" s="836"/>
      <c r="R814" s="836"/>
      <c r="S814" s="836"/>
      <c r="T814" s="836"/>
      <c r="U814" s="1899"/>
      <c r="V814" s="836"/>
      <c r="W814" s="836"/>
      <c r="X814" s="836"/>
      <c r="Y814" s="836"/>
      <c r="Z814" s="836"/>
      <c r="AA814" s="836"/>
      <c r="AB814" s="836"/>
      <c r="AC814" s="836"/>
      <c r="AD814" s="836"/>
      <c r="AE814" s="836"/>
      <c r="AF814" s="836"/>
      <c r="AG814" s="836"/>
      <c r="AH814" s="836"/>
      <c r="AI814" s="836"/>
      <c r="AJ814" s="836"/>
    </row>
    <row r="815">
      <c r="A815" s="1308"/>
      <c r="B815" s="836"/>
      <c r="C815" s="836"/>
      <c r="D815" s="836"/>
      <c r="E815" s="836"/>
      <c r="F815" s="836"/>
      <c r="G815" s="836"/>
      <c r="H815" s="836"/>
      <c r="I815" s="836"/>
      <c r="J815" s="836"/>
      <c r="K815" s="836"/>
      <c r="L815" s="836"/>
      <c r="M815" s="836"/>
      <c r="N815" s="836"/>
      <c r="O815" s="836"/>
      <c r="P815" s="836"/>
      <c r="Q815" s="836"/>
      <c r="R815" s="836"/>
      <c r="S815" s="836"/>
      <c r="T815" s="836"/>
      <c r="U815" s="1899"/>
      <c r="V815" s="836"/>
      <c r="W815" s="836"/>
      <c r="X815" s="836"/>
      <c r="Y815" s="836"/>
      <c r="Z815" s="836"/>
      <c r="AA815" s="836"/>
      <c r="AB815" s="836"/>
      <c r="AC815" s="836"/>
      <c r="AD815" s="836"/>
      <c r="AE815" s="836"/>
      <c r="AF815" s="836"/>
      <c r="AG815" s="836"/>
      <c r="AH815" s="836"/>
      <c r="AI815" s="836"/>
      <c r="AJ815" s="836"/>
    </row>
    <row r="816">
      <c r="A816" s="1308"/>
      <c r="B816" s="836"/>
      <c r="C816" s="836"/>
      <c r="D816" s="836"/>
      <c r="E816" s="836"/>
      <c r="F816" s="836"/>
      <c r="G816" s="836"/>
      <c r="H816" s="836"/>
      <c r="I816" s="836"/>
      <c r="J816" s="836"/>
      <c r="K816" s="836"/>
      <c r="L816" s="836"/>
      <c r="M816" s="836"/>
      <c r="N816" s="836"/>
      <c r="O816" s="836"/>
      <c r="P816" s="836"/>
      <c r="Q816" s="836"/>
      <c r="R816" s="836"/>
      <c r="S816" s="836"/>
      <c r="T816" s="836"/>
      <c r="U816" s="1899"/>
      <c r="V816" s="836"/>
      <c r="W816" s="836"/>
      <c r="X816" s="836"/>
      <c r="Y816" s="836"/>
      <c r="Z816" s="836"/>
      <c r="AA816" s="836"/>
      <c r="AB816" s="836"/>
      <c r="AC816" s="836"/>
      <c r="AD816" s="836"/>
      <c r="AE816" s="836"/>
      <c r="AF816" s="836"/>
      <c r="AG816" s="836"/>
      <c r="AH816" s="836"/>
      <c r="AI816" s="836"/>
      <c r="AJ816" s="836"/>
    </row>
    <row r="817">
      <c r="A817" s="1308"/>
      <c r="B817" s="836"/>
      <c r="C817" s="836"/>
      <c r="D817" s="836"/>
      <c r="E817" s="836"/>
      <c r="F817" s="836"/>
      <c r="G817" s="836"/>
      <c r="H817" s="836"/>
      <c r="I817" s="836"/>
      <c r="J817" s="836"/>
      <c r="K817" s="836"/>
      <c r="L817" s="836"/>
      <c r="M817" s="836"/>
      <c r="N817" s="836"/>
      <c r="O817" s="836"/>
      <c r="P817" s="836"/>
      <c r="Q817" s="836"/>
      <c r="R817" s="836"/>
      <c r="S817" s="836"/>
      <c r="T817" s="836"/>
      <c r="U817" s="1899"/>
      <c r="V817" s="836"/>
      <c r="W817" s="836"/>
      <c r="X817" s="836"/>
      <c r="Y817" s="836"/>
      <c r="Z817" s="836"/>
      <c r="AA817" s="836"/>
      <c r="AB817" s="836"/>
      <c r="AC817" s="836"/>
      <c r="AD817" s="836"/>
      <c r="AE817" s="836"/>
      <c r="AF817" s="836"/>
      <c r="AG817" s="836"/>
      <c r="AH817" s="836"/>
      <c r="AI817" s="836"/>
      <c r="AJ817" s="836"/>
    </row>
    <row r="818">
      <c r="A818" s="1308"/>
      <c r="B818" s="836"/>
      <c r="C818" s="836"/>
      <c r="D818" s="836"/>
      <c r="E818" s="836"/>
      <c r="F818" s="836"/>
      <c r="G818" s="836"/>
      <c r="H818" s="836"/>
      <c r="I818" s="836"/>
      <c r="J818" s="836"/>
      <c r="K818" s="836"/>
      <c r="L818" s="836"/>
      <c r="M818" s="836"/>
      <c r="N818" s="836"/>
      <c r="O818" s="836"/>
      <c r="P818" s="836"/>
      <c r="Q818" s="836"/>
      <c r="R818" s="836"/>
      <c r="S818" s="836"/>
      <c r="T818" s="836"/>
      <c r="U818" s="1899"/>
      <c r="V818" s="836"/>
      <c r="W818" s="836"/>
      <c r="X818" s="836"/>
      <c r="Y818" s="836"/>
      <c r="Z818" s="836"/>
      <c r="AA818" s="836"/>
      <c r="AB818" s="836"/>
      <c r="AC818" s="836"/>
      <c r="AD818" s="836"/>
      <c r="AE818" s="836"/>
      <c r="AF818" s="836"/>
      <c r="AG818" s="836"/>
      <c r="AH818" s="836"/>
      <c r="AI818" s="836"/>
      <c r="AJ818" s="836"/>
    </row>
    <row r="819">
      <c r="A819" s="1308"/>
      <c r="B819" s="836"/>
      <c r="C819" s="836"/>
      <c r="D819" s="836"/>
      <c r="E819" s="836"/>
      <c r="F819" s="836"/>
      <c r="G819" s="836"/>
      <c r="H819" s="836"/>
      <c r="I819" s="836"/>
      <c r="J819" s="836"/>
      <c r="K819" s="836"/>
      <c r="L819" s="836"/>
      <c r="M819" s="836"/>
      <c r="N819" s="836"/>
      <c r="O819" s="836"/>
      <c r="P819" s="836"/>
      <c r="Q819" s="836"/>
      <c r="R819" s="836"/>
      <c r="S819" s="836"/>
      <c r="T819" s="836"/>
      <c r="U819" s="1899"/>
      <c r="V819" s="836"/>
      <c r="W819" s="836"/>
      <c r="X819" s="836"/>
      <c r="Y819" s="836"/>
      <c r="Z819" s="836"/>
      <c r="AA819" s="836"/>
      <c r="AB819" s="836"/>
      <c r="AC819" s="836"/>
      <c r="AD819" s="836"/>
      <c r="AE819" s="836"/>
      <c r="AF819" s="836"/>
      <c r="AG819" s="836"/>
      <c r="AH819" s="836"/>
      <c r="AI819" s="836"/>
      <c r="AJ819" s="836"/>
    </row>
    <row r="820">
      <c r="A820" s="1308"/>
      <c r="B820" s="836"/>
      <c r="C820" s="836"/>
      <c r="D820" s="836"/>
      <c r="E820" s="836"/>
      <c r="F820" s="836"/>
      <c r="G820" s="836"/>
      <c r="H820" s="836"/>
      <c r="I820" s="836"/>
      <c r="J820" s="836"/>
      <c r="K820" s="836"/>
      <c r="L820" s="836"/>
      <c r="M820" s="836"/>
      <c r="N820" s="836"/>
      <c r="O820" s="836"/>
      <c r="P820" s="836"/>
      <c r="Q820" s="836"/>
      <c r="R820" s="836"/>
      <c r="S820" s="836"/>
      <c r="T820" s="836"/>
      <c r="U820" s="1899"/>
      <c r="V820" s="836"/>
      <c r="W820" s="836"/>
      <c r="X820" s="836"/>
      <c r="Y820" s="836"/>
      <c r="Z820" s="836"/>
      <c r="AA820" s="836"/>
      <c r="AB820" s="836"/>
      <c r="AC820" s="836"/>
      <c r="AD820" s="836"/>
      <c r="AE820" s="836"/>
      <c r="AF820" s="836"/>
      <c r="AG820" s="836"/>
      <c r="AH820" s="836"/>
      <c r="AI820" s="836"/>
      <c r="AJ820" s="836"/>
    </row>
    <row r="821">
      <c r="A821" s="1308"/>
      <c r="B821" s="836"/>
      <c r="C821" s="836"/>
      <c r="D821" s="836"/>
      <c r="E821" s="836"/>
      <c r="F821" s="836"/>
      <c r="G821" s="836"/>
      <c r="H821" s="836"/>
      <c r="I821" s="836"/>
      <c r="J821" s="836"/>
      <c r="K821" s="836"/>
      <c r="L821" s="836"/>
      <c r="M821" s="836"/>
      <c r="N821" s="836"/>
      <c r="O821" s="836"/>
      <c r="P821" s="836"/>
      <c r="Q821" s="836"/>
      <c r="R821" s="836"/>
      <c r="S821" s="836"/>
      <c r="T821" s="836"/>
      <c r="U821" s="1899"/>
      <c r="V821" s="836"/>
      <c r="W821" s="836"/>
      <c r="X821" s="836"/>
      <c r="Y821" s="836"/>
      <c r="Z821" s="836"/>
      <c r="AA821" s="836"/>
      <c r="AB821" s="836"/>
      <c r="AC821" s="836"/>
      <c r="AD821" s="836"/>
      <c r="AE821" s="836"/>
      <c r="AF821" s="836"/>
      <c r="AG821" s="836"/>
      <c r="AH821" s="836"/>
      <c r="AI821" s="836"/>
      <c r="AJ821" s="836"/>
    </row>
    <row r="822">
      <c r="A822" s="1308"/>
      <c r="B822" s="836"/>
      <c r="C822" s="836"/>
      <c r="D822" s="836"/>
      <c r="E822" s="836"/>
      <c r="F822" s="836"/>
      <c r="G822" s="836"/>
      <c r="H822" s="836"/>
      <c r="I822" s="836"/>
      <c r="J822" s="836"/>
      <c r="K822" s="836"/>
      <c r="L822" s="836"/>
      <c r="M822" s="836"/>
      <c r="N822" s="836"/>
      <c r="O822" s="836"/>
      <c r="P822" s="836"/>
      <c r="Q822" s="836"/>
      <c r="R822" s="836"/>
      <c r="S822" s="836"/>
      <c r="T822" s="836"/>
      <c r="U822" s="1899"/>
      <c r="V822" s="836"/>
      <c r="W822" s="836"/>
      <c r="X822" s="836"/>
      <c r="Y822" s="836"/>
      <c r="Z822" s="836"/>
      <c r="AA822" s="836"/>
      <c r="AB822" s="836"/>
      <c r="AC822" s="836"/>
      <c r="AD822" s="836"/>
      <c r="AE822" s="836"/>
      <c r="AF822" s="836"/>
      <c r="AG822" s="836"/>
      <c r="AH822" s="836"/>
      <c r="AI822" s="836"/>
      <c r="AJ822" s="836"/>
    </row>
    <row r="823">
      <c r="A823" s="1308"/>
      <c r="B823" s="836"/>
      <c r="C823" s="836"/>
      <c r="D823" s="836"/>
      <c r="E823" s="836"/>
      <c r="F823" s="836"/>
      <c r="G823" s="836"/>
      <c r="H823" s="836"/>
      <c r="I823" s="836"/>
      <c r="J823" s="836"/>
      <c r="K823" s="836"/>
      <c r="L823" s="836"/>
      <c r="M823" s="836"/>
      <c r="N823" s="836"/>
      <c r="O823" s="836"/>
      <c r="P823" s="836"/>
      <c r="Q823" s="836"/>
      <c r="R823" s="836"/>
      <c r="S823" s="836"/>
      <c r="T823" s="836"/>
      <c r="U823" s="1899"/>
      <c r="V823" s="836"/>
      <c r="W823" s="836"/>
      <c r="X823" s="836"/>
      <c r="Y823" s="836"/>
      <c r="Z823" s="836"/>
      <c r="AA823" s="836"/>
      <c r="AB823" s="836"/>
      <c r="AC823" s="836"/>
      <c r="AD823" s="836"/>
      <c r="AE823" s="836"/>
      <c r="AF823" s="836"/>
      <c r="AG823" s="836"/>
      <c r="AH823" s="836"/>
      <c r="AI823" s="836"/>
      <c r="AJ823" s="836"/>
    </row>
    <row r="824">
      <c r="A824" s="1308"/>
      <c r="B824" s="836"/>
      <c r="C824" s="836"/>
      <c r="D824" s="836"/>
      <c r="E824" s="836"/>
      <c r="F824" s="836"/>
      <c r="G824" s="836"/>
      <c r="H824" s="836"/>
      <c r="I824" s="836"/>
      <c r="J824" s="836"/>
      <c r="K824" s="836"/>
      <c r="L824" s="836"/>
      <c r="M824" s="836"/>
      <c r="N824" s="836"/>
      <c r="O824" s="836"/>
      <c r="P824" s="836"/>
      <c r="Q824" s="836"/>
      <c r="R824" s="836"/>
      <c r="S824" s="836"/>
      <c r="T824" s="836"/>
      <c r="U824" s="1899"/>
      <c r="V824" s="836"/>
      <c r="W824" s="836"/>
      <c r="X824" s="836"/>
      <c r="Y824" s="836"/>
      <c r="Z824" s="836"/>
      <c r="AA824" s="836"/>
      <c r="AB824" s="836"/>
      <c r="AC824" s="836"/>
      <c r="AD824" s="836"/>
      <c r="AE824" s="836"/>
      <c r="AF824" s="836"/>
      <c r="AG824" s="836"/>
      <c r="AH824" s="836"/>
      <c r="AI824" s="836"/>
      <c r="AJ824" s="836"/>
    </row>
    <row r="825">
      <c r="A825" s="1308"/>
      <c r="B825" s="836"/>
      <c r="C825" s="836"/>
      <c r="D825" s="836"/>
      <c r="E825" s="836"/>
      <c r="F825" s="836"/>
      <c r="G825" s="836"/>
      <c r="H825" s="836"/>
      <c r="I825" s="836"/>
      <c r="J825" s="836"/>
      <c r="K825" s="836"/>
      <c r="L825" s="836"/>
      <c r="M825" s="836"/>
      <c r="N825" s="836"/>
      <c r="O825" s="836"/>
      <c r="P825" s="836"/>
      <c r="Q825" s="836"/>
      <c r="R825" s="836"/>
      <c r="S825" s="836"/>
      <c r="T825" s="836"/>
      <c r="U825" s="1899"/>
      <c r="V825" s="836"/>
      <c r="W825" s="836"/>
      <c r="X825" s="836"/>
      <c r="Y825" s="836"/>
      <c r="Z825" s="836"/>
      <c r="AA825" s="836"/>
      <c r="AB825" s="836"/>
      <c r="AC825" s="836"/>
      <c r="AD825" s="836"/>
      <c r="AE825" s="836"/>
      <c r="AF825" s="836"/>
      <c r="AG825" s="836"/>
      <c r="AH825" s="836"/>
      <c r="AI825" s="836"/>
      <c r="AJ825" s="836"/>
    </row>
    <row r="826">
      <c r="A826" s="1308"/>
      <c r="B826" s="836"/>
      <c r="C826" s="836"/>
      <c r="D826" s="836"/>
      <c r="E826" s="836"/>
      <c r="F826" s="836"/>
      <c r="G826" s="836"/>
      <c r="H826" s="836"/>
      <c r="I826" s="836"/>
      <c r="J826" s="836"/>
      <c r="K826" s="836"/>
      <c r="L826" s="836"/>
      <c r="M826" s="836"/>
      <c r="N826" s="836"/>
      <c r="O826" s="836"/>
      <c r="P826" s="836"/>
      <c r="Q826" s="836"/>
      <c r="R826" s="836"/>
      <c r="S826" s="836"/>
      <c r="T826" s="836"/>
      <c r="U826" s="1899"/>
      <c r="V826" s="836"/>
      <c r="W826" s="836"/>
      <c r="X826" s="836"/>
      <c r="Y826" s="836"/>
      <c r="Z826" s="836"/>
      <c r="AA826" s="836"/>
      <c r="AB826" s="836"/>
      <c r="AC826" s="836"/>
      <c r="AD826" s="836"/>
      <c r="AE826" s="836"/>
      <c r="AF826" s="836"/>
      <c r="AG826" s="836"/>
      <c r="AH826" s="836"/>
      <c r="AI826" s="836"/>
      <c r="AJ826" s="836"/>
    </row>
    <row r="827">
      <c r="A827" s="1308"/>
      <c r="B827" s="836"/>
      <c r="C827" s="836"/>
      <c r="D827" s="836"/>
      <c r="E827" s="836"/>
      <c r="F827" s="836"/>
      <c r="G827" s="836"/>
      <c r="H827" s="836"/>
      <c r="I827" s="836"/>
      <c r="J827" s="836"/>
      <c r="K827" s="836"/>
      <c r="L827" s="836"/>
      <c r="M827" s="836"/>
      <c r="N827" s="836"/>
      <c r="O827" s="836"/>
      <c r="P827" s="836"/>
      <c r="Q827" s="836"/>
      <c r="R827" s="836"/>
      <c r="S827" s="836"/>
      <c r="T827" s="836"/>
      <c r="U827" s="1899"/>
      <c r="V827" s="836"/>
      <c r="W827" s="836"/>
      <c r="X827" s="836"/>
      <c r="Y827" s="836"/>
      <c r="Z827" s="836"/>
      <c r="AA827" s="836"/>
      <c r="AB827" s="836"/>
      <c r="AC827" s="836"/>
      <c r="AD827" s="836"/>
      <c r="AE827" s="836"/>
      <c r="AF827" s="836"/>
      <c r="AG827" s="836"/>
      <c r="AH827" s="836"/>
      <c r="AI827" s="836"/>
      <c r="AJ827" s="836"/>
    </row>
    <row r="828">
      <c r="A828" s="1308"/>
      <c r="B828" s="836"/>
      <c r="C828" s="836"/>
      <c r="D828" s="836"/>
      <c r="E828" s="836"/>
      <c r="F828" s="836"/>
      <c r="G828" s="836"/>
      <c r="H828" s="836"/>
      <c r="I828" s="836"/>
      <c r="J828" s="836"/>
      <c r="K828" s="836"/>
      <c r="L828" s="836"/>
      <c r="M828" s="836"/>
      <c r="N828" s="836"/>
      <c r="O828" s="836"/>
      <c r="P828" s="836"/>
      <c r="Q828" s="836"/>
      <c r="R828" s="836"/>
      <c r="S828" s="836"/>
      <c r="T828" s="836"/>
      <c r="U828" s="1899"/>
      <c r="V828" s="836"/>
      <c r="W828" s="836"/>
      <c r="X828" s="836"/>
      <c r="Y828" s="836"/>
      <c r="Z828" s="836"/>
      <c r="AA828" s="836"/>
      <c r="AB828" s="836"/>
      <c r="AC828" s="836"/>
      <c r="AD828" s="836"/>
      <c r="AE828" s="836"/>
      <c r="AF828" s="836"/>
      <c r="AG828" s="836"/>
      <c r="AH828" s="836"/>
      <c r="AI828" s="836"/>
      <c r="AJ828" s="836"/>
    </row>
    <row r="829">
      <c r="A829" s="1308"/>
      <c r="B829" s="836"/>
      <c r="C829" s="836"/>
      <c r="D829" s="836"/>
      <c r="E829" s="836"/>
      <c r="F829" s="836"/>
      <c r="G829" s="836"/>
      <c r="H829" s="836"/>
      <c r="I829" s="836"/>
      <c r="J829" s="836"/>
      <c r="K829" s="836"/>
      <c r="L829" s="836"/>
      <c r="M829" s="836"/>
      <c r="N829" s="836"/>
      <c r="O829" s="836"/>
      <c r="P829" s="836"/>
      <c r="Q829" s="836"/>
      <c r="R829" s="836"/>
      <c r="S829" s="836"/>
      <c r="T829" s="836"/>
      <c r="U829" s="1899"/>
      <c r="V829" s="836"/>
      <c r="W829" s="836"/>
      <c r="X829" s="836"/>
      <c r="Y829" s="836"/>
      <c r="Z829" s="836"/>
      <c r="AA829" s="836"/>
      <c r="AB829" s="836"/>
      <c r="AC829" s="836"/>
      <c r="AD829" s="836"/>
      <c r="AE829" s="836"/>
      <c r="AF829" s="836"/>
      <c r="AG829" s="836"/>
      <c r="AH829" s="836"/>
      <c r="AI829" s="836"/>
      <c r="AJ829" s="836"/>
    </row>
    <row r="830">
      <c r="A830" s="1308"/>
      <c r="B830" s="836"/>
      <c r="C830" s="836"/>
      <c r="D830" s="836"/>
      <c r="E830" s="836"/>
      <c r="F830" s="836"/>
      <c r="G830" s="836"/>
      <c r="H830" s="836"/>
      <c r="I830" s="836"/>
      <c r="J830" s="836"/>
      <c r="K830" s="836"/>
      <c r="L830" s="836"/>
      <c r="M830" s="836"/>
      <c r="N830" s="836"/>
      <c r="O830" s="836"/>
      <c r="P830" s="836"/>
      <c r="Q830" s="836"/>
      <c r="R830" s="836"/>
      <c r="S830" s="836"/>
      <c r="T830" s="836"/>
      <c r="U830" s="1899"/>
      <c r="V830" s="836"/>
      <c r="W830" s="836"/>
      <c r="X830" s="836"/>
      <c r="Y830" s="836"/>
      <c r="Z830" s="836"/>
      <c r="AA830" s="836"/>
      <c r="AB830" s="836"/>
      <c r="AC830" s="836"/>
      <c r="AD830" s="836"/>
      <c r="AE830" s="836"/>
      <c r="AF830" s="836"/>
      <c r="AG830" s="836"/>
      <c r="AH830" s="836"/>
      <c r="AI830" s="836"/>
      <c r="AJ830" s="836"/>
    </row>
    <row r="831">
      <c r="A831" s="1308"/>
      <c r="B831" s="836"/>
      <c r="C831" s="836"/>
      <c r="D831" s="836"/>
      <c r="E831" s="836"/>
      <c r="F831" s="836"/>
      <c r="G831" s="836"/>
      <c r="H831" s="836"/>
      <c r="I831" s="836"/>
      <c r="J831" s="836"/>
      <c r="K831" s="836"/>
      <c r="L831" s="836"/>
      <c r="M831" s="836"/>
      <c r="N831" s="836"/>
      <c r="O831" s="836"/>
      <c r="P831" s="836"/>
      <c r="Q831" s="836"/>
      <c r="R831" s="836"/>
      <c r="S831" s="836"/>
      <c r="T831" s="836"/>
      <c r="U831" s="1899"/>
      <c r="V831" s="836"/>
      <c r="W831" s="836"/>
      <c r="X831" s="836"/>
      <c r="Y831" s="836"/>
      <c r="Z831" s="836"/>
      <c r="AA831" s="836"/>
      <c r="AB831" s="836"/>
      <c r="AC831" s="836"/>
      <c r="AD831" s="836"/>
      <c r="AE831" s="836"/>
      <c r="AF831" s="836"/>
      <c r="AG831" s="836"/>
      <c r="AH831" s="836"/>
      <c r="AI831" s="836"/>
      <c r="AJ831" s="836"/>
    </row>
    <row r="832">
      <c r="A832" s="1308"/>
      <c r="B832" s="836"/>
      <c r="C832" s="836"/>
      <c r="D832" s="836"/>
      <c r="E832" s="836"/>
      <c r="F832" s="836"/>
      <c r="G832" s="836"/>
      <c r="H832" s="836"/>
      <c r="I832" s="836"/>
      <c r="J832" s="836"/>
      <c r="K832" s="836"/>
      <c r="L832" s="836"/>
      <c r="M832" s="836"/>
      <c r="N832" s="836"/>
      <c r="O832" s="836"/>
      <c r="P832" s="836"/>
      <c r="Q832" s="836"/>
      <c r="R832" s="836"/>
      <c r="S832" s="836"/>
      <c r="T832" s="836"/>
      <c r="U832" s="1899"/>
      <c r="V832" s="836"/>
      <c r="W832" s="836"/>
      <c r="X832" s="836"/>
      <c r="Y832" s="836"/>
      <c r="Z832" s="836"/>
      <c r="AA832" s="836"/>
      <c r="AB832" s="836"/>
      <c r="AC832" s="836"/>
      <c r="AD832" s="836"/>
      <c r="AE832" s="836"/>
      <c r="AF832" s="836"/>
      <c r="AG832" s="836"/>
      <c r="AH832" s="836"/>
      <c r="AI832" s="836"/>
      <c r="AJ832" s="836"/>
    </row>
    <row r="833">
      <c r="A833" s="1308"/>
      <c r="B833" s="836"/>
      <c r="C833" s="836"/>
      <c r="D833" s="836"/>
      <c r="E833" s="836"/>
      <c r="F833" s="836"/>
      <c r="G833" s="836"/>
      <c r="H833" s="836"/>
      <c r="I833" s="836"/>
      <c r="J833" s="836"/>
      <c r="K833" s="836"/>
      <c r="L833" s="836"/>
      <c r="M833" s="836"/>
      <c r="N833" s="836"/>
      <c r="O833" s="836"/>
      <c r="P833" s="836"/>
      <c r="Q833" s="836"/>
      <c r="R833" s="836"/>
      <c r="S833" s="836"/>
      <c r="T833" s="836"/>
      <c r="U833" s="1899"/>
      <c r="V833" s="836"/>
      <c r="W833" s="836"/>
      <c r="X833" s="836"/>
      <c r="Y833" s="836"/>
      <c r="Z833" s="836"/>
      <c r="AA833" s="836"/>
      <c r="AB833" s="836"/>
      <c r="AC833" s="836"/>
      <c r="AD833" s="836"/>
      <c r="AE833" s="836"/>
      <c r="AF833" s="836"/>
      <c r="AG833" s="836"/>
      <c r="AH833" s="836"/>
      <c r="AI833" s="836"/>
      <c r="AJ833" s="836"/>
    </row>
    <row r="834">
      <c r="A834" s="1308"/>
      <c r="B834" s="836"/>
      <c r="C834" s="836"/>
      <c r="D834" s="836"/>
      <c r="E834" s="836"/>
      <c r="F834" s="836"/>
      <c r="G834" s="836"/>
      <c r="H834" s="836"/>
      <c r="I834" s="836"/>
      <c r="J834" s="836"/>
      <c r="K834" s="836"/>
      <c r="L834" s="836"/>
      <c r="M834" s="836"/>
      <c r="N834" s="836"/>
      <c r="O834" s="836"/>
      <c r="P834" s="836"/>
      <c r="Q834" s="836"/>
      <c r="R834" s="836"/>
      <c r="S834" s="836"/>
      <c r="T834" s="836"/>
      <c r="U834" s="1899"/>
      <c r="V834" s="836"/>
      <c r="W834" s="836"/>
      <c r="X834" s="836"/>
      <c r="Y834" s="836"/>
      <c r="Z834" s="836"/>
      <c r="AA834" s="836"/>
      <c r="AB834" s="836"/>
      <c r="AC834" s="836"/>
      <c r="AD834" s="836"/>
      <c r="AE834" s="836"/>
      <c r="AF834" s="836"/>
      <c r="AG834" s="836"/>
      <c r="AH834" s="836"/>
      <c r="AI834" s="836"/>
      <c r="AJ834" s="836"/>
    </row>
    <row r="835">
      <c r="A835" s="1308"/>
      <c r="B835" s="836"/>
      <c r="C835" s="836"/>
      <c r="D835" s="836"/>
      <c r="E835" s="836"/>
      <c r="F835" s="836"/>
      <c r="G835" s="836"/>
      <c r="H835" s="836"/>
      <c r="I835" s="836"/>
      <c r="J835" s="836"/>
      <c r="K835" s="836"/>
      <c r="L835" s="836"/>
      <c r="M835" s="836"/>
      <c r="N835" s="836"/>
      <c r="O835" s="836"/>
      <c r="P835" s="836"/>
      <c r="Q835" s="836"/>
      <c r="R835" s="836"/>
      <c r="S835" s="836"/>
      <c r="T835" s="836"/>
      <c r="U835" s="1899"/>
      <c r="V835" s="836"/>
      <c r="W835" s="836"/>
      <c r="X835" s="836"/>
      <c r="Y835" s="836"/>
      <c r="Z835" s="836"/>
      <c r="AA835" s="836"/>
      <c r="AB835" s="836"/>
      <c r="AC835" s="836"/>
      <c r="AD835" s="836"/>
      <c r="AE835" s="836"/>
      <c r="AF835" s="836"/>
      <c r="AG835" s="836"/>
      <c r="AH835" s="836"/>
      <c r="AI835" s="836"/>
      <c r="AJ835" s="836"/>
    </row>
    <row r="836">
      <c r="A836" s="1308"/>
      <c r="B836" s="836"/>
      <c r="C836" s="836"/>
      <c r="D836" s="836"/>
      <c r="E836" s="836"/>
      <c r="F836" s="836"/>
      <c r="G836" s="836"/>
      <c r="H836" s="836"/>
      <c r="I836" s="836"/>
      <c r="J836" s="836"/>
      <c r="K836" s="836"/>
      <c r="L836" s="836"/>
      <c r="M836" s="836"/>
      <c r="N836" s="836"/>
      <c r="O836" s="836"/>
      <c r="P836" s="836"/>
      <c r="Q836" s="836"/>
      <c r="R836" s="836"/>
      <c r="S836" s="836"/>
      <c r="T836" s="836"/>
      <c r="U836" s="1899"/>
      <c r="V836" s="836"/>
      <c r="W836" s="836"/>
      <c r="X836" s="836"/>
      <c r="Y836" s="836"/>
      <c r="Z836" s="836"/>
      <c r="AA836" s="836"/>
      <c r="AB836" s="836"/>
      <c r="AC836" s="836"/>
      <c r="AD836" s="836"/>
      <c r="AE836" s="836"/>
      <c r="AF836" s="836"/>
      <c r="AG836" s="836"/>
      <c r="AH836" s="836"/>
      <c r="AI836" s="836"/>
      <c r="AJ836" s="836"/>
    </row>
    <row r="837">
      <c r="A837" s="1308"/>
      <c r="B837" s="836"/>
      <c r="C837" s="836"/>
      <c r="D837" s="836"/>
      <c r="E837" s="836"/>
      <c r="F837" s="836"/>
      <c r="G837" s="836"/>
      <c r="H837" s="836"/>
      <c r="I837" s="836"/>
      <c r="J837" s="836"/>
      <c r="K837" s="836"/>
      <c r="L837" s="836"/>
      <c r="M837" s="836"/>
      <c r="N837" s="836"/>
      <c r="O837" s="836"/>
      <c r="P837" s="836"/>
      <c r="Q837" s="836"/>
      <c r="R837" s="836"/>
      <c r="S837" s="836"/>
      <c r="T837" s="836"/>
      <c r="U837" s="1899"/>
      <c r="V837" s="836"/>
      <c r="W837" s="836"/>
      <c r="X837" s="836"/>
      <c r="Y837" s="836"/>
      <c r="Z837" s="836"/>
      <c r="AA837" s="836"/>
      <c r="AB837" s="836"/>
      <c r="AC837" s="836"/>
      <c r="AD837" s="836"/>
      <c r="AE837" s="836"/>
      <c r="AF837" s="836"/>
      <c r="AG837" s="836"/>
      <c r="AH837" s="836"/>
      <c r="AI837" s="836"/>
      <c r="AJ837" s="836"/>
    </row>
    <row r="838">
      <c r="A838" s="1308"/>
      <c r="B838" s="836"/>
      <c r="C838" s="836"/>
      <c r="D838" s="836"/>
      <c r="E838" s="836"/>
      <c r="F838" s="836"/>
      <c r="G838" s="836"/>
      <c r="H838" s="836"/>
      <c r="I838" s="836"/>
      <c r="J838" s="836"/>
      <c r="K838" s="836"/>
      <c r="L838" s="836"/>
      <c r="M838" s="836"/>
      <c r="N838" s="836"/>
      <c r="O838" s="836"/>
      <c r="P838" s="836"/>
      <c r="Q838" s="836"/>
      <c r="R838" s="836"/>
      <c r="S838" s="836"/>
      <c r="T838" s="836"/>
      <c r="U838" s="1899"/>
      <c r="V838" s="836"/>
      <c r="W838" s="836"/>
      <c r="X838" s="836"/>
      <c r="Y838" s="836"/>
      <c r="Z838" s="836"/>
      <c r="AA838" s="836"/>
      <c r="AB838" s="836"/>
      <c r="AC838" s="836"/>
      <c r="AD838" s="836"/>
      <c r="AE838" s="836"/>
      <c r="AF838" s="836"/>
      <c r="AG838" s="836"/>
      <c r="AH838" s="836"/>
      <c r="AI838" s="836"/>
      <c r="AJ838" s="836"/>
    </row>
    <row r="839">
      <c r="A839" s="1308"/>
      <c r="B839" s="836"/>
      <c r="C839" s="836"/>
      <c r="D839" s="836"/>
      <c r="E839" s="836"/>
      <c r="F839" s="836"/>
      <c r="G839" s="836"/>
      <c r="H839" s="836"/>
      <c r="I839" s="836"/>
      <c r="J839" s="836"/>
      <c r="K839" s="836"/>
      <c r="L839" s="836"/>
      <c r="M839" s="836"/>
      <c r="N839" s="836"/>
      <c r="O839" s="836"/>
      <c r="P839" s="836"/>
      <c r="Q839" s="836"/>
      <c r="R839" s="836"/>
      <c r="S839" s="836"/>
      <c r="T839" s="836"/>
      <c r="U839" s="1899"/>
      <c r="V839" s="836"/>
      <c r="W839" s="836"/>
      <c r="X839" s="836"/>
      <c r="Y839" s="836"/>
      <c r="Z839" s="836"/>
      <c r="AA839" s="836"/>
      <c r="AB839" s="836"/>
      <c r="AC839" s="836"/>
      <c r="AD839" s="836"/>
      <c r="AE839" s="836"/>
      <c r="AF839" s="836"/>
      <c r="AG839" s="836"/>
      <c r="AH839" s="836"/>
      <c r="AI839" s="836"/>
      <c r="AJ839" s="836"/>
    </row>
    <row r="840">
      <c r="A840" s="1308"/>
      <c r="B840" s="836"/>
      <c r="C840" s="836"/>
      <c r="D840" s="836"/>
      <c r="E840" s="836"/>
      <c r="F840" s="836"/>
      <c r="G840" s="836"/>
      <c r="H840" s="836"/>
      <c r="I840" s="836"/>
      <c r="J840" s="836"/>
      <c r="K840" s="836"/>
      <c r="L840" s="836"/>
      <c r="M840" s="836"/>
      <c r="N840" s="836"/>
      <c r="O840" s="836"/>
      <c r="P840" s="836"/>
      <c r="Q840" s="836"/>
      <c r="R840" s="836"/>
      <c r="S840" s="836"/>
      <c r="T840" s="836"/>
      <c r="U840" s="1899"/>
      <c r="V840" s="836"/>
      <c r="W840" s="836"/>
      <c r="X840" s="836"/>
      <c r="Y840" s="836"/>
      <c r="Z840" s="836"/>
      <c r="AA840" s="836"/>
      <c r="AB840" s="836"/>
      <c r="AC840" s="836"/>
      <c r="AD840" s="836"/>
      <c r="AE840" s="836"/>
      <c r="AF840" s="836"/>
      <c r="AG840" s="836"/>
      <c r="AH840" s="836"/>
      <c r="AI840" s="836"/>
      <c r="AJ840" s="836"/>
    </row>
    <row r="841">
      <c r="A841" s="1308"/>
      <c r="B841" s="836"/>
      <c r="C841" s="836"/>
      <c r="D841" s="836"/>
      <c r="E841" s="836"/>
      <c r="F841" s="836"/>
      <c r="G841" s="836"/>
      <c r="H841" s="836"/>
      <c r="I841" s="836"/>
      <c r="J841" s="836"/>
      <c r="K841" s="836"/>
      <c r="L841" s="836"/>
      <c r="M841" s="836"/>
      <c r="N841" s="836"/>
      <c r="O841" s="836"/>
      <c r="P841" s="836"/>
      <c r="Q841" s="836"/>
      <c r="R841" s="836"/>
      <c r="S841" s="836"/>
      <c r="T841" s="836"/>
      <c r="U841" s="1899"/>
      <c r="V841" s="836"/>
      <c r="W841" s="836"/>
      <c r="X841" s="836"/>
      <c r="Y841" s="836"/>
      <c r="Z841" s="836"/>
      <c r="AA841" s="836"/>
      <c r="AB841" s="836"/>
      <c r="AC841" s="836"/>
      <c r="AD841" s="836"/>
      <c r="AE841" s="836"/>
      <c r="AF841" s="836"/>
      <c r="AG841" s="836"/>
      <c r="AH841" s="836"/>
      <c r="AI841" s="836"/>
      <c r="AJ841" s="836"/>
    </row>
    <row r="842">
      <c r="A842" s="1308"/>
      <c r="B842" s="836"/>
      <c r="C842" s="836"/>
      <c r="D842" s="836"/>
      <c r="E842" s="836"/>
      <c r="F842" s="836"/>
      <c r="G842" s="836"/>
      <c r="H842" s="836"/>
      <c r="I842" s="836"/>
      <c r="J842" s="836"/>
      <c r="K842" s="836"/>
      <c r="L842" s="836"/>
      <c r="M842" s="836"/>
      <c r="N842" s="836"/>
      <c r="O842" s="836"/>
      <c r="P842" s="836"/>
      <c r="Q842" s="836"/>
      <c r="R842" s="836"/>
      <c r="S842" s="836"/>
      <c r="T842" s="836"/>
      <c r="U842" s="1899"/>
      <c r="V842" s="836"/>
      <c r="W842" s="836"/>
      <c r="X842" s="836"/>
      <c r="Y842" s="836"/>
      <c r="Z842" s="836"/>
      <c r="AA842" s="836"/>
      <c r="AB842" s="836"/>
      <c r="AC842" s="836"/>
      <c r="AD842" s="836"/>
      <c r="AE842" s="836"/>
      <c r="AF842" s="836"/>
      <c r="AG842" s="836"/>
      <c r="AH842" s="836"/>
      <c r="AI842" s="836"/>
      <c r="AJ842" s="836"/>
    </row>
    <row r="843">
      <c r="A843" s="1308"/>
      <c r="B843" s="836"/>
      <c r="C843" s="836"/>
      <c r="D843" s="836"/>
      <c r="E843" s="836"/>
      <c r="F843" s="836"/>
      <c r="G843" s="836"/>
      <c r="H843" s="836"/>
      <c r="I843" s="836"/>
      <c r="J843" s="836"/>
      <c r="K843" s="836"/>
      <c r="L843" s="836"/>
      <c r="M843" s="836"/>
      <c r="N843" s="836"/>
      <c r="O843" s="836"/>
      <c r="P843" s="836"/>
      <c r="Q843" s="836"/>
      <c r="R843" s="836"/>
      <c r="S843" s="836"/>
      <c r="T843" s="836"/>
      <c r="U843" s="1899"/>
      <c r="V843" s="836"/>
      <c r="W843" s="836"/>
      <c r="X843" s="836"/>
      <c r="Y843" s="836"/>
      <c r="Z843" s="836"/>
      <c r="AA843" s="836"/>
      <c r="AB843" s="836"/>
      <c r="AC843" s="836"/>
      <c r="AD843" s="836"/>
      <c r="AE843" s="836"/>
      <c r="AF843" s="836"/>
      <c r="AG843" s="836"/>
      <c r="AH843" s="836"/>
      <c r="AI843" s="836"/>
      <c r="AJ843" s="836"/>
    </row>
    <row r="844">
      <c r="A844" s="1308"/>
      <c r="B844" s="836"/>
      <c r="C844" s="836"/>
      <c r="D844" s="836"/>
      <c r="E844" s="836"/>
      <c r="F844" s="836"/>
      <c r="G844" s="836"/>
      <c r="H844" s="836"/>
      <c r="I844" s="836"/>
      <c r="J844" s="836"/>
      <c r="K844" s="836"/>
      <c r="L844" s="836"/>
      <c r="M844" s="836"/>
      <c r="N844" s="836"/>
      <c r="O844" s="836"/>
      <c r="P844" s="836"/>
      <c r="Q844" s="836"/>
      <c r="R844" s="836"/>
      <c r="S844" s="836"/>
      <c r="T844" s="836"/>
      <c r="U844" s="1899"/>
      <c r="V844" s="836"/>
      <c r="W844" s="836"/>
      <c r="X844" s="836"/>
      <c r="Y844" s="836"/>
      <c r="Z844" s="836"/>
      <c r="AA844" s="836"/>
      <c r="AB844" s="836"/>
      <c r="AC844" s="836"/>
      <c r="AD844" s="836"/>
      <c r="AE844" s="836"/>
      <c r="AF844" s="836"/>
      <c r="AG844" s="836"/>
      <c r="AH844" s="836"/>
      <c r="AI844" s="836"/>
      <c r="AJ844" s="836"/>
    </row>
    <row r="845">
      <c r="A845" s="1308"/>
      <c r="B845" s="836"/>
      <c r="C845" s="836"/>
      <c r="D845" s="836"/>
      <c r="E845" s="836"/>
      <c r="F845" s="836"/>
      <c r="G845" s="836"/>
      <c r="H845" s="836"/>
      <c r="I845" s="836"/>
      <c r="J845" s="836"/>
      <c r="K845" s="836"/>
      <c r="L845" s="836"/>
      <c r="M845" s="836"/>
      <c r="N845" s="836"/>
      <c r="O845" s="836"/>
      <c r="P845" s="836"/>
      <c r="Q845" s="836"/>
      <c r="R845" s="836"/>
      <c r="S845" s="836"/>
      <c r="T845" s="836"/>
      <c r="U845" s="1899"/>
      <c r="V845" s="836"/>
      <c r="W845" s="836"/>
      <c r="X845" s="836"/>
      <c r="Y845" s="836"/>
      <c r="Z845" s="836"/>
      <c r="AA845" s="836"/>
      <c r="AB845" s="836"/>
      <c r="AC845" s="836"/>
      <c r="AD845" s="836"/>
      <c r="AE845" s="836"/>
      <c r="AF845" s="836"/>
      <c r="AG845" s="836"/>
      <c r="AH845" s="836"/>
      <c r="AI845" s="836"/>
      <c r="AJ845" s="836"/>
    </row>
    <row r="846">
      <c r="A846" s="1308"/>
      <c r="B846" s="836"/>
      <c r="C846" s="836"/>
      <c r="D846" s="836"/>
      <c r="E846" s="836"/>
      <c r="F846" s="836"/>
      <c r="G846" s="836"/>
      <c r="H846" s="836"/>
      <c r="I846" s="836"/>
      <c r="J846" s="836"/>
      <c r="K846" s="836"/>
      <c r="L846" s="836"/>
      <c r="M846" s="836"/>
      <c r="N846" s="836"/>
      <c r="O846" s="836"/>
      <c r="P846" s="836"/>
      <c r="Q846" s="836"/>
      <c r="R846" s="836"/>
      <c r="S846" s="836"/>
      <c r="T846" s="836"/>
      <c r="U846" s="1899"/>
      <c r="V846" s="836"/>
      <c r="W846" s="836"/>
      <c r="X846" s="836"/>
      <c r="Y846" s="836"/>
      <c r="Z846" s="836"/>
      <c r="AA846" s="836"/>
      <c r="AB846" s="836"/>
      <c r="AC846" s="836"/>
      <c r="AD846" s="836"/>
      <c r="AE846" s="836"/>
      <c r="AF846" s="836"/>
      <c r="AG846" s="836"/>
      <c r="AH846" s="836"/>
      <c r="AI846" s="836"/>
      <c r="AJ846" s="836"/>
    </row>
    <row r="847">
      <c r="A847" s="1308"/>
      <c r="B847" s="836"/>
      <c r="C847" s="836"/>
      <c r="D847" s="836"/>
      <c r="E847" s="836"/>
      <c r="F847" s="836"/>
      <c r="G847" s="836"/>
      <c r="H847" s="836"/>
      <c r="I847" s="836"/>
      <c r="J847" s="836"/>
      <c r="K847" s="836"/>
      <c r="L847" s="836"/>
      <c r="M847" s="836"/>
      <c r="N847" s="836"/>
      <c r="O847" s="836"/>
      <c r="P847" s="836"/>
      <c r="Q847" s="836"/>
      <c r="R847" s="836"/>
      <c r="S847" s="836"/>
      <c r="T847" s="836"/>
      <c r="U847" s="1899"/>
      <c r="V847" s="836"/>
      <c r="W847" s="836"/>
      <c r="X847" s="836"/>
      <c r="Y847" s="836"/>
      <c r="Z847" s="836"/>
      <c r="AA847" s="836"/>
      <c r="AB847" s="836"/>
      <c r="AC847" s="836"/>
      <c r="AD847" s="836"/>
      <c r="AE847" s="836"/>
      <c r="AF847" s="836"/>
      <c r="AG847" s="836"/>
      <c r="AH847" s="836"/>
      <c r="AI847" s="836"/>
      <c r="AJ847" s="836"/>
    </row>
    <row r="848">
      <c r="A848" s="1308"/>
      <c r="B848" s="836"/>
      <c r="C848" s="836"/>
      <c r="D848" s="836"/>
      <c r="E848" s="836"/>
      <c r="F848" s="836"/>
      <c r="G848" s="836"/>
      <c r="H848" s="836"/>
      <c r="I848" s="836"/>
      <c r="J848" s="836"/>
      <c r="K848" s="836"/>
      <c r="L848" s="836"/>
      <c r="M848" s="836"/>
      <c r="N848" s="836"/>
      <c r="O848" s="836"/>
      <c r="P848" s="836"/>
      <c r="Q848" s="836"/>
      <c r="R848" s="836"/>
      <c r="S848" s="836"/>
      <c r="T848" s="836"/>
      <c r="U848" s="1899"/>
      <c r="V848" s="836"/>
      <c r="W848" s="836"/>
      <c r="X848" s="836"/>
      <c r="Y848" s="836"/>
      <c r="Z848" s="836"/>
      <c r="AA848" s="836"/>
      <c r="AB848" s="836"/>
      <c r="AC848" s="836"/>
      <c r="AD848" s="836"/>
      <c r="AE848" s="836"/>
      <c r="AF848" s="836"/>
      <c r="AG848" s="836"/>
      <c r="AH848" s="836"/>
      <c r="AI848" s="836"/>
      <c r="AJ848" s="836"/>
    </row>
    <row r="849">
      <c r="A849" s="1308"/>
      <c r="B849" s="836"/>
      <c r="C849" s="836"/>
      <c r="D849" s="836"/>
      <c r="E849" s="836"/>
      <c r="F849" s="836"/>
      <c r="G849" s="836"/>
      <c r="H849" s="836"/>
      <c r="I849" s="836"/>
      <c r="J849" s="836"/>
      <c r="K849" s="836"/>
      <c r="L849" s="836"/>
      <c r="M849" s="836"/>
      <c r="N849" s="836"/>
      <c r="O849" s="836"/>
      <c r="P849" s="836"/>
      <c r="Q849" s="836"/>
      <c r="R849" s="836"/>
      <c r="S849" s="836"/>
      <c r="T849" s="836"/>
      <c r="U849" s="1899"/>
      <c r="V849" s="836"/>
      <c r="W849" s="836"/>
      <c r="X849" s="836"/>
      <c r="Y849" s="836"/>
      <c r="Z849" s="836"/>
      <c r="AA849" s="836"/>
      <c r="AB849" s="836"/>
      <c r="AC849" s="836"/>
      <c r="AD849" s="836"/>
      <c r="AE849" s="836"/>
      <c r="AF849" s="836"/>
      <c r="AG849" s="836"/>
      <c r="AH849" s="836"/>
      <c r="AI849" s="836"/>
      <c r="AJ849" s="836"/>
    </row>
    <row r="850">
      <c r="A850" s="1308"/>
      <c r="B850" s="836"/>
      <c r="C850" s="836"/>
      <c r="D850" s="836"/>
      <c r="E850" s="836"/>
      <c r="F850" s="836"/>
      <c r="G850" s="836"/>
      <c r="H850" s="836"/>
      <c r="I850" s="836"/>
      <c r="J850" s="836"/>
      <c r="K850" s="836"/>
      <c r="L850" s="836"/>
      <c r="M850" s="836"/>
      <c r="N850" s="836"/>
      <c r="O850" s="836"/>
      <c r="P850" s="836"/>
      <c r="Q850" s="836"/>
      <c r="R850" s="836"/>
      <c r="S850" s="836"/>
      <c r="T850" s="836"/>
      <c r="U850" s="1899"/>
      <c r="V850" s="836"/>
      <c r="W850" s="836"/>
      <c r="X850" s="836"/>
      <c r="Y850" s="836"/>
      <c r="Z850" s="836"/>
      <c r="AA850" s="836"/>
      <c r="AB850" s="836"/>
      <c r="AC850" s="836"/>
      <c r="AD850" s="836"/>
      <c r="AE850" s="836"/>
      <c r="AF850" s="836"/>
      <c r="AG850" s="836"/>
      <c r="AH850" s="836"/>
      <c r="AI850" s="836"/>
      <c r="AJ850" s="836"/>
    </row>
    <row r="851">
      <c r="A851" s="1308"/>
      <c r="B851" s="836"/>
      <c r="C851" s="836"/>
      <c r="D851" s="836"/>
      <c r="E851" s="836"/>
      <c r="F851" s="836"/>
      <c r="G851" s="836"/>
      <c r="H851" s="836"/>
      <c r="I851" s="836"/>
      <c r="J851" s="836"/>
      <c r="K851" s="836"/>
      <c r="L851" s="836"/>
      <c r="M851" s="836"/>
      <c r="N851" s="836"/>
      <c r="O851" s="836"/>
      <c r="P851" s="836"/>
      <c r="Q851" s="836"/>
      <c r="R851" s="836"/>
      <c r="S851" s="836"/>
      <c r="T851" s="836"/>
      <c r="U851" s="1899"/>
      <c r="V851" s="836"/>
      <c r="W851" s="836"/>
      <c r="X851" s="836"/>
      <c r="Y851" s="836"/>
      <c r="Z851" s="836"/>
      <c r="AA851" s="836"/>
      <c r="AB851" s="836"/>
      <c r="AC851" s="836"/>
      <c r="AD851" s="836"/>
      <c r="AE851" s="836"/>
      <c r="AF851" s="836"/>
      <c r="AG851" s="836"/>
      <c r="AH851" s="836"/>
      <c r="AI851" s="836"/>
      <c r="AJ851" s="836"/>
    </row>
    <row r="852">
      <c r="A852" s="1308"/>
      <c r="B852" s="836"/>
      <c r="C852" s="836"/>
      <c r="D852" s="836"/>
      <c r="E852" s="836"/>
      <c r="F852" s="836"/>
      <c r="G852" s="836"/>
      <c r="H852" s="836"/>
      <c r="I852" s="836"/>
      <c r="J852" s="836"/>
      <c r="K852" s="836"/>
      <c r="L852" s="836"/>
      <c r="M852" s="836"/>
      <c r="N852" s="836"/>
      <c r="O852" s="836"/>
      <c r="P852" s="836"/>
      <c r="Q852" s="836"/>
      <c r="R852" s="836"/>
      <c r="S852" s="836"/>
      <c r="T852" s="836"/>
      <c r="U852" s="1899"/>
      <c r="V852" s="836"/>
      <c r="W852" s="836"/>
      <c r="X852" s="836"/>
      <c r="Y852" s="836"/>
      <c r="Z852" s="836"/>
      <c r="AA852" s="836"/>
      <c r="AB852" s="836"/>
      <c r="AC852" s="836"/>
      <c r="AD852" s="836"/>
      <c r="AE852" s="836"/>
      <c r="AF852" s="836"/>
      <c r="AG852" s="836"/>
      <c r="AH852" s="836"/>
      <c r="AI852" s="836"/>
      <c r="AJ852" s="836"/>
    </row>
    <row r="853">
      <c r="A853" s="1308"/>
      <c r="B853" s="836"/>
      <c r="C853" s="836"/>
      <c r="D853" s="836"/>
      <c r="E853" s="836"/>
      <c r="F853" s="836"/>
      <c r="G853" s="836"/>
      <c r="H853" s="836"/>
      <c r="I853" s="836"/>
      <c r="J853" s="836"/>
      <c r="K853" s="836"/>
      <c r="L853" s="836"/>
      <c r="M853" s="836"/>
      <c r="N853" s="836"/>
      <c r="O853" s="836"/>
      <c r="P853" s="836"/>
      <c r="Q853" s="836"/>
      <c r="R853" s="836"/>
      <c r="S853" s="836"/>
      <c r="T853" s="836"/>
      <c r="U853" s="1899"/>
      <c r="V853" s="836"/>
      <c r="W853" s="836"/>
      <c r="X853" s="836"/>
      <c r="Y853" s="836"/>
      <c r="Z853" s="836"/>
      <c r="AA853" s="836"/>
      <c r="AB853" s="836"/>
      <c r="AC853" s="836"/>
      <c r="AD853" s="836"/>
      <c r="AE853" s="836"/>
      <c r="AF853" s="836"/>
      <c r="AG853" s="836"/>
      <c r="AH853" s="836"/>
      <c r="AI853" s="836"/>
      <c r="AJ853" s="836"/>
    </row>
    <row r="854">
      <c r="A854" s="1308"/>
      <c r="B854" s="836"/>
      <c r="C854" s="836"/>
      <c r="D854" s="836"/>
      <c r="E854" s="836"/>
      <c r="F854" s="836"/>
      <c r="G854" s="836"/>
      <c r="H854" s="836"/>
      <c r="I854" s="836"/>
      <c r="J854" s="836"/>
      <c r="K854" s="836"/>
      <c r="L854" s="836"/>
      <c r="M854" s="836"/>
      <c r="N854" s="836"/>
      <c r="O854" s="836"/>
      <c r="P854" s="836"/>
      <c r="Q854" s="836"/>
      <c r="R854" s="836"/>
      <c r="S854" s="836"/>
      <c r="T854" s="836"/>
      <c r="U854" s="1899"/>
      <c r="V854" s="836"/>
      <c r="W854" s="836"/>
      <c r="X854" s="836"/>
      <c r="Y854" s="836"/>
      <c r="Z854" s="836"/>
      <c r="AA854" s="836"/>
      <c r="AB854" s="836"/>
      <c r="AC854" s="836"/>
      <c r="AD854" s="836"/>
      <c r="AE854" s="836"/>
      <c r="AF854" s="836"/>
      <c r="AG854" s="836"/>
      <c r="AH854" s="836"/>
      <c r="AI854" s="836"/>
      <c r="AJ854" s="836"/>
    </row>
    <row r="855">
      <c r="A855" s="1308"/>
      <c r="B855" s="836"/>
      <c r="C855" s="836"/>
      <c r="D855" s="836"/>
      <c r="E855" s="836"/>
      <c r="F855" s="836"/>
      <c r="G855" s="836"/>
      <c r="H855" s="836"/>
      <c r="I855" s="836"/>
      <c r="J855" s="836"/>
      <c r="K855" s="836"/>
      <c r="L855" s="836"/>
      <c r="M855" s="836"/>
      <c r="N855" s="836"/>
      <c r="O855" s="836"/>
      <c r="P855" s="836"/>
      <c r="Q855" s="836"/>
      <c r="R855" s="836"/>
      <c r="S855" s="836"/>
      <c r="T855" s="836"/>
      <c r="U855" s="1899"/>
      <c r="V855" s="836"/>
      <c r="W855" s="836"/>
      <c r="X855" s="836"/>
      <c r="Y855" s="836"/>
      <c r="Z855" s="836"/>
      <c r="AA855" s="836"/>
      <c r="AB855" s="836"/>
      <c r="AC855" s="836"/>
      <c r="AD855" s="836"/>
      <c r="AE855" s="836"/>
      <c r="AF855" s="836"/>
      <c r="AG855" s="836"/>
      <c r="AH855" s="836"/>
      <c r="AI855" s="836"/>
      <c r="AJ855" s="836"/>
    </row>
    <row r="856">
      <c r="A856" s="1308"/>
      <c r="B856" s="836"/>
      <c r="C856" s="836"/>
      <c r="D856" s="836"/>
      <c r="E856" s="836"/>
      <c r="F856" s="836"/>
      <c r="G856" s="836"/>
      <c r="H856" s="836"/>
      <c r="I856" s="836"/>
      <c r="J856" s="836"/>
      <c r="K856" s="836"/>
      <c r="L856" s="836"/>
      <c r="M856" s="836"/>
      <c r="N856" s="836"/>
      <c r="O856" s="836"/>
      <c r="P856" s="836"/>
      <c r="Q856" s="836"/>
      <c r="R856" s="836"/>
      <c r="S856" s="836"/>
      <c r="T856" s="836"/>
      <c r="U856" s="1899"/>
      <c r="V856" s="836"/>
      <c r="W856" s="836"/>
      <c r="X856" s="836"/>
      <c r="Y856" s="836"/>
      <c r="Z856" s="836"/>
      <c r="AA856" s="836"/>
      <c r="AB856" s="836"/>
      <c r="AC856" s="836"/>
      <c r="AD856" s="836"/>
      <c r="AE856" s="836"/>
      <c r="AF856" s="836"/>
      <c r="AG856" s="836"/>
      <c r="AH856" s="836"/>
      <c r="AI856" s="836"/>
      <c r="AJ856" s="836"/>
    </row>
    <row r="857">
      <c r="A857" s="1308"/>
      <c r="B857" s="836"/>
      <c r="C857" s="836"/>
      <c r="D857" s="836"/>
      <c r="E857" s="836"/>
      <c r="F857" s="836"/>
      <c r="G857" s="836"/>
      <c r="H857" s="836"/>
      <c r="I857" s="836"/>
      <c r="J857" s="836"/>
      <c r="K857" s="836"/>
      <c r="L857" s="836"/>
      <c r="M857" s="836"/>
      <c r="N857" s="836"/>
      <c r="O857" s="836"/>
      <c r="P857" s="836"/>
      <c r="Q857" s="836"/>
      <c r="R857" s="836"/>
      <c r="S857" s="836"/>
      <c r="T857" s="836"/>
      <c r="U857" s="1899"/>
      <c r="V857" s="836"/>
      <c r="W857" s="836"/>
      <c r="X857" s="836"/>
      <c r="Y857" s="836"/>
      <c r="Z857" s="836"/>
      <c r="AA857" s="836"/>
      <c r="AB857" s="836"/>
      <c r="AC857" s="836"/>
      <c r="AD857" s="836"/>
      <c r="AE857" s="836"/>
      <c r="AF857" s="836"/>
      <c r="AG857" s="836"/>
      <c r="AH857" s="836"/>
      <c r="AI857" s="836"/>
      <c r="AJ857" s="836"/>
    </row>
    <row r="858">
      <c r="A858" s="1308"/>
      <c r="B858" s="836"/>
      <c r="C858" s="836"/>
      <c r="D858" s="836"/>
      <c r="E858" s="836"/>
      <c r="F858" s="836"/>
      <c r="G858" s="836"/>
      <c r="H858" s="836"/>
      <c r="I858" s="836"/>
      <c r="J858" s="836"/>
      <c r="K858" s="836"/>
      <c r="L858" s="836"/>
      <c r="M858" s="836"/>
      <c r="N858" s="836"/>
      <c r="O858" s="836"/>
      <c r="P858" s="836"/>
      <c r="Q858" s="836"/>
      <c r="R858" s="836"/>
      <c r="S858" s="836"/>
      <c r="T858" s="836"/>
      <c r="U858" s="1899"/>
      <c r="V858" s="836"/>
      <c r="W858" s="836"/>
      <c r="X858" s="836"/>
      <c r="Y858" s="836"/>
      <c r="Z858" s="836"/>
      <c r="AA858" s="836"/>
      <c r="AB858" s="836"/>
      <c r="AC858" s="836"/>
      <c r="AD858" s="836"/>
      <c r="AE858" s="836"/>
      <c r="AF858" s="836"/>
      <c r="AG858" s="836"/>
      <c r="AH858" s="836"/>
      <c r="AI858" s="836"/>
      <c r="AJ858" s="836"/>
    </row>
    <row r="859">
      <c r="A859" s="1308"/>
      <c r="B859" s="836"/>
      <c r="C859" s="836"/>
      <c r="D859" s="836"/>
      <c r="E859" s="836"/>
      <c r="F859" s="836"/>
      <c r="G859" s="836"/>
      <c r="H859" s="836"/>
      <c r="I859" s="836"/>
      <c r="J859" s="836"/>
      <c r="K859" s="836"/>
      <c r="L859" s="836"/>
      <c r="M859" s="836"/>
      <c r="N859" s="836"/>
      <c r="O859" s="836"/>
      <c r="P859" s="836"/>
      <c r="Q859" s="836"/>
      <c r="R859" s="836"/>
      <c r="S859" s="836"/>
      <c r="T859" s="836"/>
      <c r="U859" s="1899"/>
      <c r="V859" s="836"/>
      <c r="W859" s="836"/>
      <c r="X859" s="836"/>
      <c r="Y859" s="836"/>
      <c r="Z859" s="836"/>
      <c r="AA859" s="836"/>
      <c r="AB859" s="836"/>
      <c r="AC859" s="836"/>
      <c r="AD859" s="836"/>
      <c r="AE859" s="836"/>
      <c r="AF859" s="836"/>
      <c r="AG859" s="836"/>
      <c r="AH859" s="836"/>
      <c r="AI859" s="836"/>
      <c r="AJ859" s="836"/>
    </row>
    <row r="860">
      <c r="A860" s="1308"/>
      <c r="B860" s="836"/>
      <c r="C860" s="836"/>
      <c r="D860" s="836"/>
      <c r="E860" s="836"/>
      <c r="F860" s="836"/>
      <c r="G860" s="836"/>
      <c r="H860" s="836"/>
      <c r="I860" s="836"/>
      <c r="J860" s="836"/>
      <c r="K860" s="836"/>
      <c r="L860" s="836"/>
      <c r="M860" s="836"/>
      <c r="N860" s="836"/>
      <c r="O860" s="836"/>
      <c r="P860" s="836"/>
      <c r="Q860" s="836"/>
      <c r="R860" s="836"/>
      <c r="S860" s="836"/>
      <c r="T860" s="836"/>
      <c r="U860" s="1899"/>
      <c r="V860" s="836"/>
      <c r="W860" s="836"/>
      <c r="X860" s="836"/>
      <c r="Y860" s="836"/>
      <c r="Z860" s="836"/>
      <c r="AA860" s="836"/>
      <c r="AB860" s="836"/>
      <c r="AC860" s="836"/>
      <c r="AD860" s="836"/>
      <c r="AE860" s="836"/>
      <c r="AF860" s="836"/>
      <c r="AG860" s="836"/>
      <c r="AH860" s="836"/>
      <c r="AI860" s="836"/>
      <c r="AJ860" s="836"/>
    </row>
    <row r="861">
      <c r="A861" s="1308"/>
      <c r="B861" s="836"/>
      <c r="C861" s="836"/>
      <c r="D861" s="836"/>
      <c r="E861" s="836"/>
      <c r="F861" s="836"/>
      <c r="G861" s="836"/>
      <c r="H861" s="836"/>
      <c r="I861" s="836"/>
      <c r="J861" s="836"/>
      <c r="K861" s="836"/>
      <c r="L861" s="836"/>
      <c r="M861" s="836"/>
      <c r="N861" s="836"/>
      <c r="O861" s="836"/>
      <c r="P861" s="836"/>
      <c r="Q861" s="836"/>
      <c r="R861" s="836"/>
      <c r="S861" s="836"/>
      <c r="T861" s="836"/>
      <c r="U861" s="1899"/>
      <c r="V861" s="836"/>
      <c r="W861" s="836"/>
      <c r="X861" s="836"/>
      <c r="Y861" s="836"/>
      <c r="Z861" s="836"/>
      <c r="AA861" s="836"/>
      <c r="AB861" s="836"/>
      <c r="AC861" s="836"/>
      <c r="AD861" s="836"/>
      <c r="AE861" s="836"/>
      <c r="AF861" s="836"/>
      <c r="AG861" s="836"/>
      <c r="AH861" s="836"/>
      <c r="AI861" s="836"/>
      <c r="AJ861" s="836"/>
    </row>
    <row r="862">
      <c r="A862" s="1308"/>
      <c r="B862" s="836"/>
      <c r="C862" s="836"/>
      <c r="D862" s="836"/>
      <c r="E862" s="836"/>
      <c r="F862" s="836"/>
      <c r="G862" s="836"/>
      <c r="H862" s="836"/>
      <c r="I862" s="836"/>
      <c r="J862" s="836"/>
      <c r="K862" s="836"/>
      <c r="L862" s="836"/>
      <c r="M862" s="836"/>
      <c r="N862" s="836"/>
      <c r="O862" s="836"/>
      <c r="P862" s="836"/>
      <c r="Q862" s="836"/>
      <c r="R862" s="836"/>
      <c r="S862" s="836"/>
      <c r="T862" s="836"/>
      <c r="U862" s="1899"/>
      <c r="V862" s="836"/>
      <c r="W862" s="836"/>
      <c r="X862" s="836"/>
      <c r="Y862" s="836"/>
      <c r="Z862" s="836"/>
      <c r="AA862" s="836"/>
      <c r="AB862" s="836"/>
      <c r="AC862" s="836"/>
      <c r="AD862" s="836"/>
      <c r="AE862" s="836"/>
      <c r="AF862" s="836"/>
      <c r="AG862" s="836"/>
      <c r="AH862" s="836"/>
      <c r="AI862" s="836"/>
      <c r="AJ862" s="836"/>
    </row>
    <row r="863">
      <c r="A863" s="1308"/>
      <c r="B863" s="836"/>
      <c r="C863" s="836"/>
      <c r="D863" s="836"/>
      <c r="E863" s="836"/>
      <c r="F863" s="836"/>
      <c r="G863" s="836"/>
      <c r="H863" s="836"/>
      <c r="I863" s="836"/>
      <c r="J863" s="836"/>
      <c r="K863" s="836"/>
      <c r="L863" s="836"/>
      <c r="M863" s="836"/>
      <c r="N863" s="836"/>
      <c r="O863" s="836"/>
      <c r="P863" s="836"/>
      <c r="Q863" s="836"/>
      <c r="R863" s="836"/>
      <c r="S863" s="836"/>
      <c r="T863" s="836"/>
      <c r="U863" s="1899"/>
      <c r="V863" s="836"/>
      <c r="W863" s="836"/>
      <c r="X863" s="836"/>
      <c r="Y863" s="836"/>
      <c r="Z863" s="836"/>
      <c r="AA863" s="836"/>
      <c r="AB863" s="836"/>
      <c r="AC863" s="836"/>
      <c r="AD863" s="836"/>
      <c r="AE863" s="836"/>
      <c r="AF863" s="836"/>
      <c r="AG863" s="836"/>
      <c r="AH863" s="836"/>
      <c r="AI863" s="836"/>
      <c r="AJ863" s="836"/>
    </row>
    <row r="864">
      <c r="A864" s="1308"/>
      <c r="B864" s="836"/>
      <c r="C864" s="836"/>
      <c r="D864" s="836"/>
      <c r="E864" s="836"/>
      <c r="F864" s="836"/>
      <c r="G864" s="836"/>
      <c r="H864" s="836"/>
      <c r="I864" s="836"/>
      <c r="J864" s="836"/>
      <c r="K864" s="836"/>
      <c r="L864" s="836"/>
      <c r="M864" s="836"/>
      <c r="N864" s="836"/>
      <c r="O864" s="836"/>
      <c r="P864" s="836"/>
      <c r="Q864" s="836"/>
      <c r="R864" s="836"/>
      <c r="S864" s="836"/>
      <c r="T864" s="836"/>
      <c r="U864" s="1899"/>
      <c r="V864" s="836"/>
      <c r="W864" s="836"/>
      <c r="X864" s="836"/>
      <c r="Y864" s="836"/>
      <c r="Z864" s="836"/>
      <c r="AA864" s="836"/>
      <c r="AB864" s="836"/>
      <c r="AC864" s="836"/>
      <c r="AD864" s="836"/>
      <c r="AE864" s="836"/>
      <c r="AF864" s="836"/>
      <c r="AG864" s="836"/>
      <c r="AH864" s="836"/>
      <c r="AI864" s="836"/>
      <c r="AJ864" s="836"/>
    </row>
    <row r="865">
      <c r="A865" s="1308"/>
      <c r="B865" s="836"/>
      <c r="C865" s="836"/>
      <c r="D865" s="836"/>
      <c r="E865" s="836"/>
      <c r="F865" s="836"/>
      <c r="G865" s="836"/>
      <c r="H865" s="836"/>
      <c r="I865" s="836"/>
      <c r="J865" s="836"/>
      <c r="K865" s="836"/>
      <c r="L865" s="836"/>
      <c r="M865" s="836"/>
      <c r="N865" s="836"/>
      <c r="O865" s="836"/>
      <c r="P865" s="836"/>
      <c r="Q865" s="836"/>
      <c r="R865" s="836"/>
      <c r="S865" s="836"/>
      <c r="T865" s="836"/>
      <c r="U865" s="1899"/>
      <c r="V865" s="836"/>
      <c r="W865" s="836"/>
      <c r="X865" s="836"/>
      <c r="Y865" s="836"/>
      <c r="Z865" s="836"/>
      <c r="AA865" s="836"/>
      <c r="AB865" s="836"/>
      <c r="AC865" s="836"/>
      <c r="AD865" s="836"/>
      <c r="AE865" s="836"/>
      <c r="AF865" s="836"/>
      <c r="AG865" s="836"/>
      <c r="AH865" s="836"/>
      <c r="AI865" s="836"/>
      <c r="AJ865" s="836"/>
    </row>
    <row r="866">
      <c r="A866" s="1308"/>
      <c r="B866" s="836"/>
      <c r="C866" s="836"/>
      <c r="D866" s="836"/>
      <c r="E866" s="836"/>
      <c r="F866" s="836"/>
      <c r="G866" s="836"/>
      <c r="H866" s="836"/>
      <c r="I866" s="836"/>
      <c r="J866" s="836"/>
      <c r="K866" s="836"/>
      <c r="L866" s="836"/>
      <c r="M866" s="836"/>
      <c r="N866" s="836"/>
      <c r="O866" s="836"/>
      <c r="P866" s="836"/>
      <c r="Q866" s="836"/>
      <c r="R866" s="836"/>
      <c r="S866" s="836"/>
      <c r="T866" s="836"/>
      <c r="U866" s="1899"/>
      <c r="V866" s="836"/>
      <c r="W866" s="836"/>
      <c r="X866" s="836"/>
      <c r="Y866" s="836"/>
      <c r="Z866" s="836"/>
      <c r="AA866" s="836"/>
      <c r="AB866" s="836"/>
      <c r="AC866" s="836"/>
      <c r="AD866" s="836"/>
      <c r="AE866" s="836"/>
      <c r="AF866" s="836"/>
      <c r="AG866" s="836"/>
      <c r="AH866" s="836"/>
      <c r="AI866" s="836"/>
      <c r="AJ866" s="836"/>
    </row>
    <row r="867">
      <c r="A867" s="1308"/>
      <c r="B867" s="836"/>
      <c r="C867" s="836"/>
      <c r="D867" s="836"/>
      <c r="E867" s="836"/>
      <c r="F867" s="836"/>
      <c r="G867" s="836"/>
      <c r="H867" s="836"/>
      <c r="I867" s="836"/>
      <c r="J867" s="836"/>
      <c r="K867" s="836"/>
      <c r="L867" s="836"/>
      <c r="M867" s="836"/>
      <c r="N867" s="836"/>
      <c r="O867" s="836"/>
      <c r="P867" s="836"/>
      <c r="Q867" s="836"/>
      <c r="R867" s="836"/>
      <c r="S867" s="836"/>
      <c r="T867" s="836"/>
      <c r="U867" s="1899"/>
      <c r="V867" s="836"/>
      <c r="W867" s="836"/>
      <c r="X867" s="836"/>
      <c r="Y867" s="836"/>
      <c r="Z867" s="836"/>
      <c r="AA867" s="836"/>
      <c r="AB867" s="836"/>
      <c r="AC867" s="836"/>
      <c r="AD867" s="836"/>
      <c r="AE867" s="836"/>
      <c r="AF867" s="836"/>
      <c r="AG867" s="836"/>
      <c r="AH867" s="836"/>
      <c r="AI867" s="836"/>
      <c r="AJ867" s="836"/>
    </row>
    <row r="868">
      <c r="A868" s="1308"/>
      <c r="B868" s="836"/>
      <c r="C868" s="836"/>
      <c r="D868" s="836"/>
      <c r="E868" s="836"/>
      <c r="F868" s="836"/>
      <c r="G868" s="836"/>
      <c r="H868" s="836"/>
      <c r="I868" s="836"/>
      <c r="J868" s="836"/>
      <c r="K868" s="836"/>
      <c r="L868" s="836"/>
      <c r="M868" s="836"/>
      <c r="N868" s="836"/>
      <c r="O868" s="836"/>
      <c r="P868" s="836"/>
      <c r="Q868" s="836"/>
      <c r="R868" s="836"/>
      <c r="S868" s="836"/>
      <c r="T868" s="836"/>
      <c r="U868" s="1899"/>
      <c r="V868" s="836"/>
      <c r="W868" s="836"/>
      <c r="X868" s="836"/>
      <c r="Y868" s="836"/>
      <c r="Z868" s="836"/>
      <c r="AA868" s="836"/>
      <c r="AB868" s="836"/>
      <c r="AC868" s="836"/>
      <c r="AD868" s="836"/>
      <c r="AE868" s="836"/>
      <c r="AF868" s="836"/>
      <c r="AG868" s="836"/>
      <c r="AH868" s="836"/>
      <c r="AI868" s="836"/>
      <c r="AJ868" s="836"/>
    </row>
    <row r="869">
      <c r="A869" s="1308"/>
      <c r="B869" s="836"/>
      <c r="C869" s="836"/>
      <c r="D869" s="836"/>
      <c r="E869" s="836"/>
      <c r="F869" s="836"/>
      <c r="G869" s="836"/>
      <c r="H869" s="836"/>
      <c r="I869" s="836"/>
      <c r="J869" s="836"/>
      <c r="K869" s="836"/>
      <c r="L869" s="836"/>
      <c r="M869" s="836"/>
      <c r="N869" s="836"/>
      <c r="O869" s="836"/>
      <c r="P869" s="836"/>
      <c r="Q869" s="836"/>
      <c r="R869" s="836"/>
      <c r="S869" s="836"/>
      <c r="T869" s="836"/>
      <c r="U869" s="1899"/>
      <c r="V869" s="836"/>
      <c r="W869" s="836"/>
      <c r="X869" s="836"/>
      <c r="Y869" s="836"/>
      <c r="Z869" s="836"/>
      <c r="AA869" s="836"/>
      <c r="AB869" s="836"/>
      <c r="AC869" s="836"/>
      <c r="AD869" s="836"/>
      <c r="AE869" s="836"/>
      <c r="AF869" s="836"/>
      <c r="AG869" s="836"/>
      <c r="AH869" s="836"/>
      <c r="AI869" s="836"/>
      <c r="AJ869" s="836"/>
    </row>
    <row r="870">
      <c r="A870" s="1308"/>
      <c r="B870" s="836"/>
      <c r="C870" s="836"/>
      <c r="D870" s="836"/>
      <c r="E870" s="836"/>
      <c r="F870" s="836"/>
      <c r="G870" s="836"/>
      <c r="H870" s="836"/>
      <c r="I870" s="836"/>
      <c r="J870" s="836"/>
      <c r="K870" s="836"/>
      <c r="L870" s="836"/>
      <c r="M870" s="836"/>
      <c r="N870" s="836"/>
      <c r="O870" s="836"/>
      <c r="P870" s="836"/>
      <c r="Q870" s="836"/>
      <c r="R870" s="836"/>
      <c r="S870" s="836"/>
      <c r="T870" s="836"/>
      <c r="U870" s="1899"/>
      <c r="V870" s="836"/>
      <c r="W870" s="836"/>
      <c r="X870" s="836"/>
      <c r="Y870" s="836"/>
      <c r="Z870" s="836"/>
      <c r="AA870" s="836"/>
      <c r="AB870" s="836"/>
      <c r="AC870" s="836"/>
      <c r="AD870" s="836"/>
      <c r="AE870" s="836"/>
      <c r="AF870" s="836"/>
      <c r="AG870" s="836"/>
      <c r="AH870" s="836"/>
      <c r="AI870" s="836"/>
      <c r="AJ870" s="836"/>
    </row>
    <row r="871">
      <c r="A871" s="1308"/>
      <c r="B871" s="836"/>
      <c r="C871" s="836"/>
      <c r="D871" s="836"/>
      <c r="E871" s="836"/>
      <c r="F871" s="836"/>
      <c r="G871" s="836"/>
      <c r="H871" s="836"/>
      <c r="I871" s="836"/>
      <c r="J871" s="836"/>
      <c r="K871" s="836"/>
      <c r="L871" s="836"/>
      <c r="M871" s="836"/>
      <c r="N871" s="836"/>
      <c r="O871" s="836"/>
      <c r="P871" s="836"/>
      <c r="Q871" s="836"/>
      <c r="R871" s="836"/>
      <c r="S871" s="836"/>
      <c r="T871" s="836"/>
      <c r="U871" s="1899"/>
      <c r="V871" s="836"/>
      <c r="W871" s="836"/>
      <c r="X871" s="836"/>
      <c r="Y871" s="836"/>
      <c r="Z871" s="836"/>
      <c r="AA871" s="836"/>
      <c r="AB871" s="836"/>
      <c r="AC871" s="836"/>
      <c r="AD871" s="836"/>
      <c r="AE871" s="836"/>
      <c r="AF871" s="836"/>
      <c r="AG871" s="836"/>
      <c r="AH871" s="836"/>
      <c r="AI871" s="836"/>
      <c r="AJ871" s="836"/>
    </row>
    <row r="872">
      <c r="A872" s="1308"/>
      <c r="B872" s="836"/>
      <c r="C872" s="836"/>
      <c r="D872" s="836"/>
      <c r="E872" s="836"/>
      <c r="F872" s="836"/>
      <c r="G872" s="836"/>
      <c r="H872" s="836"/>
      <c r="I872" s="836"/>
      <c r="J872" s="836"/>
      <c r="K872" s="836"/>
      <c r="L872" s="836"/>
      <c r="M872" s="836"/>
      <c r="N872" s="836"/>
      <c r="O872" s="836"/>
      <c r="P872" s="836"/>
      <c r="Q872" s="836"/>
      <c r="R872" s="836"/>
      <c r="S872" s="836"/>
      <c r="T872" s="836"/>
      <c r="U872" s="1899"/>
      <c r="V872" s="836"/>
      <c r="W872" s="836"/>
      <c r="X872" s="836"/>
      <c r="Y872" s="836"/>
      <c r="Z872" s="836"/>
      <c r="AA872" s="836"/>
      <c r="AB872" s="836"/>
      <c r="AC872" s="836"/>
      <c r="AD872" s="836"/>
      <c r="AE872" s="836"/>
      <c r="AF872" s="836"/>
      <c r="AG872" s="836"/>
      <c r="AH872" s="836"/>
      <c r="AI872" s="836"/>
      <c r="AJ872" s="836"/>
    </row>
    <row r="873">
      <c r="A873" s="1308"/>
      <c r="B873" s="836"/>
      <c r="C873" s="836"/>
      <c r="D873" s="836"/>
      <c r="E873" s="836"/>
      <c r="F873" s="836"/>
      <c r="G873" s="836"/>
      <c r="H873" s="836"/>
      <c r="I873" s="836"/>
      <c r="J873" s="836"/>
      <c r="K873" s="836"/>
      <c r="L873" s="836"/>
      <c r="M873" s="836"/>
      <c r="N873" s="836"/>
      <c r="O873" s="836"/>
      <c r="P873" s="836"/>
      <c r="Q873" s="836"/>
      <c r="R873" s="836"/>
      <c r="S873" s="836"/>
      <c r="T873" s="836"/>
      <c r="U873" s="1899"/>
      <c r="V873" s="836"/>
      <c r="W873" s="836"/>
      <c r="X873" s="836"/>
      <c r="Y873" s="836"/>
      <c r="Z873" s="836"/>
      <c r="AA873" s="836"/>
      <c r="AB873" s="836"/>
      <c r="AC873" s="836"/>
      <c r="AD873" s="836"/>
      <c r="AE873" s="836"/>
      <c r="AF873" s="836"/>
      <c r="AG873" s="836"/>
      <c r="AH873" s="836"/>
      <c r="AI873" s="836"/>
      <c r="AJ873" s="836"/>
    </row>
    <row r="874">
      <c r="A874" s="1308"/>
      <c r="B874" s="836"/>
      <c r="C874" s="836"/>
      <c r="D874" s="836"/>
      <c r="E874" s="836"/>
      <c r="F874" s="836"/>
      <c r="G874" s="836"/>
      <c r="H874" s="836"/>
      <c r="I874" s="836"/>
      <c r="J874" s="836"/>
      <c r="K874" s="836"/>
      <c r="L874" s="836"/>
      <c r="M874" s="836"/>
      <c r="N874" s="836"/>
      <c r="O874" s="836"/>
      <c r="P874" s="836"/>
      <c r="Q874" s="836"/>
      <c r="R874" s="836"/>
      <c r="S874" s="836"/>
      <c r="T874" s="836"/>
      <c r="U874" s="1899"/>
      <c r="V874" s="836"/>
      <c r="W874" s="836"/>
      <c r="X874" s="836"/>
      <c r="Y874" s="836"/>
      <c r="Z874" s="836"/>
      <c r="AA874" s="836"/>
      <c r="AB874" s="836"/>
      <c r="AC874" s="836"/>
      <c r="AD874" s="836"/>
      <c r="AE874" s="836"/>
      <c r="AF874" s="836"/>
      <c r="AG874" s="836"/>
      <c r="AH874" s="836"/>
      <c r="AI874" s="836"/>
      <c r="AJ874" s="836"/>
    </row>
    <row r="875">
      <c r="A875" s="1308"/>
      <c r="B875" s="836"/>
      <c r="C875" s="836"/>
      <c r="D875" s="836"/>
      <c r="E875" s="836"/>
      <c r="F875" s="836"/>
      <c r="G875" s="836"/>
      <c r="H875" s="836"/>
      <c r="I875" s="836"/>
      <c r="J875" s="836"/>
      <c r="K875" s="836"/>
      <c r="L875" s="836"/>
      <c r="M875" s="836"/>
      <c r="N875" s="836"/>
      <c r="O875" s="836"/>
      <c r="P875" s="836"/>
      <c r="Q875" s="836"/>
      <c r="R875" s="836"/>
      <c r="S875" s="836"/>
      <c r="T875" s="836"/>
      <c r="U875" s="1899"/>
      <c r="V875" s="836"/>
      <c r="W875" s="836"/>
      <c r="X875" s="836"/>
      <c r="Y875" s="836"/>
      <c r="Z875" s="836"/>
      <c r="AA875" s="836"/>
      <c r="AB875" s="836"/>
      <c r="AC875" s="836"/>
      <c r="AD875" s="836"/>
      <c r="AE875" s="836"/>
      <c r="AF875" s="836"/>
      <c r="AG875" s="836"/>
      <c r="AH875" s="836"/>
      <c r="AI875" s="836"/>
      <c r="AJ875" s="836"/>
    </row>
    <row r="876">
      <c r="A876" s="1308"/>
      <c r="B876" s="836"/>
      <c r="C876" s="836"/>
      <c r="D876" s="836"/>
      <c r="E876" s="836"/>
      <c r="F876" s="836"/>
      <c r="G876" s="836"/>
      <c r="H876" s="836"/>
      <c r="I876" s="836"/>
      <c r="J876" s="836"/>
      <c r="K876" s="836"/>
      <c r="L876" s="836"/>
      <c r="M876" s="836"/>
      <c r="N876" s="836"/>
      <c r="O876" s="836"/>
      <c r="P876" s="836"/>
      <c r="Q876" s="836"/>
      <c r="R876" s="836"/>
      <c r="S876" s="836"/>
      <c r="T876" s="836"/>
      <c r="U876" s="1899"/>
      <c r="V876" s="836"/>
      <c r="W876" s="836"/>
      <c r="X876" s="836"/>
      <c r="Y876" s="836"/>
      <c r="Z876" s="836"/>
      <c r="AA876" s="836"/>
      <c r="AB876" s="836"/>
      <c r="AC876" s="836"/>
      <c r="AD876" s="836"/>
      <c r="AE876" s="836"/>
      <c r="AF876" s="836"/>
      <c r="AG876" s="836"/>
      <c r="AH876" s="836"/>
      <c r="AI876" s="836"/>
      <c r="AJ876" s="836"/>
    </row>
    <row r="877">
      <c r="A877" s="1308"/>
      <c r="B877" s="836"/>
      <c r="C877" s="836"/>
      <c r="D877" s="836"/>
      <c r="E877" s="836"/>
      <c r="F877" s="836"/>
      <c r="G877" s="836"/>
      <c r="H877" s="836"/>
      <c r="I877" s="836"/>
      <c r="J877" s="836"/>
      <c r="K877" s="836"/>
      <c r="L877" s="836"/>
      <c r="M877" s="836"/>
      <c r="N877" s="836"/>
      <c r="O877" s="836"/>
      <c r="P877" s="836"/>
      <c r="Q877" s="836"/>
      <c r="R877" s="836"/>
      <c r="S877" s="836"/>
      <c r="T877" s="836"/>
      <c r="U877" s="1899"/>
      <c r="V877" s="836"/>
      <c r="W877" s="836"/>
      <c r="X877" s="836"/>
      <c r="Y877" s="836"/>
      <c r="Z877" s="836"/>
      <c r="AA877" s="836"/>
      <c r="AB877" s="836"/>
      <c r="AC877" s="836"/>
      <c r="AD877" s="836"/>
      <c r="AE877" s="836"/>
      <c r="AF877" s="836"/>
      <c r="AG877" s="836"/>
      <c r="AH877" s="836"/>
      <c r="AI877" s="836"/>
      <c r="AJ877" s="836"/>
    </row>
    <row r="878">
      <c r="A878" s="1308"/>
      <c r="B878" s="836"/>
      <c r="C878" s="836"/>
      <c r="D878" s="836"/>
      <c r="E878" s="836"/>
      <c r="F878" s="836"/>
      <c r="G878" s="836"/>
      <c r="H878" s="836"/>
      <c r="I878" s="836"/>
      <c r="J878" s="836"/>
      <c r="K878" s="836"/>
      <c r="L878" s="836"/>
      <c r="M878" s="836"/>
      <c r="N878" s="836"/>
      <c r="O878" s="836"/>
      <c r="P878" s="836"/>
      <c r="Q878" s="836"/>
      <c r="R878" s="836"/>
      <c r="S878" s="836"/>
      <c r="T878" s="836"/>
      <c r="U878" s="1899"/>
      <c r="V878" s="836"/>
      <c r="W878" s="836"/>
      <c r="X878" s="836"/>
      <c r="Y878" s="836"/>
      <c r="Z878" s="836"/>
      <c r="AA878" s="836"/>
      <c r="AB878" s="836"/>
      <c r="AC878" s="836"/>
      <c r="AD878" s="836"/>
      <c r="AE878" s="836"/>
      <c r="AF878" s="836"/>
      <c r="AG878" s="836"/>
      <c r="AH878" s="836"/>
      <c r="AI878" s="836"/>
      <c r="AJ878" s="836"/>
    </row>
    <row r="879">
      <c r="A879" s="1308"/>
      <c r="B879" s="836"/>
      <c r="C879" s="836"/>
      <c r="D879" s="836"/>
      <c r="E879" s="836"/>
      <c r="F879" s="836"/>
      <c r="G879" s="836"/>
      <c r="H879" s="836"/>
      <c r="I879" s="836"/>
      <c r="J879" s="836"/>
      <c r="K879" s="836"/>
      <c r="L879" s="836"/>
      <c r="M879" s="836"/>
      <c r="N879" s="836"/>
      <c r="O879" s="836"/>
      <c r="P879" s="836"/>
      <c r="Q879" s="836"/>
      <c r="R879" s="836"/>
      <c r="S879" s="836"/>
      <c r="T879" s="836"/>
      <c r="U879" s="1899"/>
      <c r="V879" s="836"/>
      <c r="W879" s="836"/>
      <c r="X879" s="836"/>
      <c r="Y879" s="836"/>
      <c r="Z879" s="836"/>
      <c r="AA879" s="836"/>
      <c r="AB879" s="836"/>
      <c r="AC879" s="836"/>
      <c r="AD879" s="836"/>
      <c r="AE879" s="836"/>
      <c r="AF879" s="836"/>
      <c r="AG879" s="836"/>
      <c r="AH879" s="836"/>
      <c r="AI879" s="836"/>
      <c r="AJ879" s="836"/>
    </row>
    <row r="880">
      <c r="A880" s="1308"/>
      <c r="B880" s="836"/>
      <c r="C880" s="836"/>
      <c r="D880" s="836"/>
      <c r="E880" s="836"/>
      <c r="F880" s="836"/>
      <c r="G880" s="836"/>
      <c r="H880" s="836"/>
      <c r="I880" s="836"/>
      <c r="J880" s="836"/>
      <c r="K880" s="836"/>
      <c r="L880" s="836"/>
      <c r="M880" s="836"/>
      <c r="N880" s="836"/>
      <c r="O880" s="836"/>
      <c r="P880" s="836"/>
      <c r="Q880" s="836"/>
      <c r="R880" s="836"/>
      <c r="S880" s="836"/>
      <c r="T880" s="836"/>
      <c r="U880" s="1899"/>
      <c r="V880" s="836"/>
      <c r="W880" s="836"/>
      <c r="X880" s="836"/>
      <c r="Y880" s="836"/>
      <c r="Z880" s="836"/>
      <c r="AA880" s="836"/>
      <c r="AB880" s="836"/>
      <c r="AC880" s="836"/>
      <c r="AD880" s="836"/>
      <c r="AE880" s="836"/>
      <c r="AF880" s="836"/>
      <c r="AG880" s="836"/>
      <c r="AH880" s="836"/>
      <c r="AI880" s="836"/>
      <c r="AJ880" s="836"/>
    </row>
    <row r="881">
      <c r="A881" s="1308"/>
      <c r="B881" s="836"/>
      <c r="C881" s="836"/>
      <c r="D881" s="836"/>
      <c r="E881" s="836"/>
      <c r="F881" s="836"/>
      <c r="G881" s="836"/>
      <c r="H881" s="836"/>
      <c r="I881" s="836"/>
      <c r="J881" s="836"/>
      <c r="K881" s="836"/>
      <c r="L881" s="836"/>
      <c r="M881" s="836"/>
      <c r="N881" s="836"/>
      <c r="O881" s="836"/>
      <c r="P881" s="836"/>
      <c r="Q881" s="836"/>
      <c r="R881" s="836"/>
      <c r="S881" s="836"/>
      <c r="T881" s="836"/>
      <c r="U881" s="1899"/>
      <c r="V881" s="836"/>
      <c r="W881" s="836"/>
      <c r="X881" s="836"/>
      <c r="Y881" s="836"/>
      <c r="Z881" s="836"/>
      <c r="AA881" s="836"/>
      <c r="AB881" s="836"/>
      <c r="AC881" s="836"/>
      <c r="AD881" s="836"/>
      <c r="AE881" s="836"/>
      <c r="AF881" s="836"/>
      <c r="AG881" s="836"/>
      <c r="AH881" s="836"/>
      <c r="AI881" s="836"/>
      <c r="AJ881" s="836"/>
    </row>
    <row r="882">
      <c r="A882" s="1308"/>
      <c r="B882" s="836"/>
      <c r="C882" s="836"/>
      <c r="D882" s="836"/>
      <c r="E882" s="836"/>
      <c r="F882" s="836"/>
      <c r="G882" s="836"/>
      <c r="H882" s="836"/>
      <c r="I882" s="836"/>
      <c r="J882" s="836"/>
      <c r="K882" s="836"/>
      <c r="L882" s="836"/>
      <c r="M882" s="836"/>
      <c r="N882" s="836"/>
      <c r="O882" s="836"/>
      <c r="P882" s="836"/>
      <c r="Q882" s="836"/>
      <c r="R882" s="836"/>
      <c r="S882" s="836"/>
      <c r="T882" s="836"/>
      <c r="U882" s="1899"/>
      <c r="V882" s="836"/>
      <c r="W882" s="836"/>
      <c r="X882" s="836"/>
      <c r="Y882" s="836"/>
      <c r="Z882" s="836"/>
      <c r="AA882" s="836"/>
      <c r="AB882" s="836"/>
      <c r="AC882" s="836"/>
      <c r="AD882" s="836"/>
      <c r="AE882" s="836"/>
      <c r="AF882" s="836"/>
      <c r="AG882" s="836"/>
      <c r="AH882" s="836"/>
      <c r="AI882" s="836"/>
      <c r="AJ882" s="836"/>
    </row>
    <row r="883">
      <c r="A883" s="1308"/>
      <c r="B883" s="836"/>
      <c r="C883" s="836"/>
      <c r="D883" s="836"/>
      <c r="E883" s="836"/>
      <c r="F883" s="836"/>
      <c r="G883" s="836"/>
      <c r="H883" s="836"/>
      <c r="I883" s="836"/>
      <c r="J883" s="836"/>
      <c r="K883" s="836"/>
      <c r="L883" s="836"/>
      <c r="M883" s="836"/>
      <c r="N883" s="836"/>
      <c r="O883" s="836"/>
      <c r="P883" s="836"/>
      <c r="Q883" s="836"/>
      <c r="R883" s="836"/>
      <c r="S883" s="836"/>
      <c r="T883" s="836"/>
      <c r="U883" s="1899"/>
      <c r="V883" s="836"/>
      <c r="W883" s="836"/>
      <c r="X883" s="836"/>
      <c r="Y883" s="836"/>
      <c r="Z883" s="836"/>
      <c r="AA883" s="836"/>
      <c r="AB883" s="836"/>
      <c r="AC883" s="836"/>
      <c r="AD883" s="836"/>
      <c r="AE883" s="836"/>
      <c r="AF883" s="836"/>
      <c r="AG883" s="836"/>
      <c r="AH883" s="836"/>
      <c r="AI883" s="836"/>
      <c r="AJ883" s="836"/>
    </row>
    <row r="884">
      <c r="A884" s="1308"/>
      <c r="B884" s="836"/>
      <c r="C884" s="836"/>
      <c r="D884" s="836"/>
      <c r="E884" s="836"/>
      <c r="F884" s="836"/>
      <c r="G884" s="836"/>
      <c r="H884" s="836"/>
      <c r="I884" s="836"/>
      <c r="J884" s="836"/>
      <c r="K884" s="836"/>
      <c r="L884" s="836"/>
      <c r="M884" s="836"/>
      <c r="N884" s="836"/>
      <c r="O884" s="836"/>
      <c r="P884" s="836"/>
      <c r="Q884" s="836"/>
      <c r="R884" s="836"/>
      <c r="S884" s="836"/>
      <c r="T884" s="836"/>
      <c r="U884" s="1899"/>
      <c r="V884" s="836"/>
      <c r="W884" s="836"/>
      <c r="X884" s="836"/>
      <c r="Y884" s="836"/>
      <c r="Z884" s="836"/>
      <c r="AA884" s="836"/>
      <c r="AB884" s="836"/>
      <c r="AC884" s="836"/>
      <c r="AD884" s="836"/>
      <c r="AE884" s="836"/>
      <c r="AF884" s="836"/>
      <c r="AG884" s="836"/>
      <c r="AH884" s="836"/>
      <c r="AI884" s="836"/>
      <c r="AJ884" s="836"/>
    </row>
    <row r="885">
      <c r="A885" s="1308"/>
      <c r="B885" s="836"/>
      <c r="C885" s="836"/>
      <c r="D885" s="836"/>
      <c r="E885" s="836"/>
      <c r="F885" s="836"/>
      <c r="G885" s="836"/>
      <c r="H885" s="836"/>
      <c r="I885" s="836"/>
      <c r="J885" s="836"/>
      <c r="K885" s="836"/>
      <c r="L885" s="836"/>
      <c r="M885" s="836"/>
      <c r="N885" s="836"/>
      <c r="O885" s="836"/>
      <c r="P885" s="836"/>
      <c r="Q885" s="836"/>
      <c r="R885" s="836"/>
      <c r="S885" s="836"/>
      <c r="T885" s="836"/>
      <c r="U885" s="1899"/>
      <c r="V885" s="836"/>
      <c r="W885" s="836"/>
      <c r="X885" s="836"/>
      <c r="Y885" s="836"/>
      <c r="Z885" s="836"/>
      <c r="AA885" s="836"/>
      <c r="AB885" s="836"/>
      <c r="AC885" s="836"/>
      <c r="AD885" s="836"/>
      <c r="AE885" s="836"/>
      <c r="AF885" s="836"/>
      <c r="AG885" s="836"/>
      <c r="AH885" s="836"/>
      <c r="AI885" s="836"/>
      <c r="AJ885" s="836"/>
    </row>
    <row r="886">
      <c r="A886" s="1308"/>
      <c r="B886" s="836"/>
      <c r="C886" s="836"/>
      <c r="D886" s="836"/>
      <c r="E886" s="836"/>
      <c r="F886" s="836"/>
      <c r="G886" s="836"/>
      <c r="H886" s="836"/>
      <c r="I886" s="836"/>
      <c r="J886" s="836"/>
      <c r="K886" s="836"/>
      <c r="L886" s="836"/>
      <c r="M886" s="836"/>
      <c r="N886" s="836"/>
      <c r="O886" s="836"/>
      <c r="P886" s="836"/>
      <c r="Q886" s="836"/>
      <c r="R886" s="836"/>
      <c r="S886" s="836"/>
      <c r="T886" s="836"/>
      <c r="U886" s="1899"/>
      <c r="V886" s="836"/>
      <c r="W886" s="836"/>
      <c r="X886" s="836"/>
      <c r="Y886" s="836"/>
      <c r="Z886" s="836"/>
      <c r="AA886" s="836"/>
      <c r="AB886" s="836"/>
      <c r="AC886" s="836"/>
      <c r="AD886" s="836"/>
      <c r="AE886" s="836"/>
      <c r="AF886" s="836"/>
      <c r="AG886" s="836"/>
      <c r="AH886" s="836"/>
      <c r="AI886" s="836"/>
      <c r="AJ886" s="836"/>
    </row>
    <row r="887">
      <c r="A887" s="1308"/>
      <c r="B887" s="836"/>
      <c r="C887" s="836"/>
      <c r="D887" s="836"/>
      <c r="E887" s="836"/>
      <c r="F887" s="836"/>
      <c r="G887" s="836"/>
      <c r="H887" s="836"/>
      <c r="I887" s="836"/>
      <c r="J887" s="836"/>
      <c r="K887" s="836"/>
      <c r="L887" s="836"/>
      <c r="M887" s="836"/>
      <c r="N887" s="836"/>
      <c r="O887" s="836"/>
      <c r="P887" s="836"/>
      <c r="Q887" s="836"/>
      <c r="R887" s="836"/>
      <c r="S887" s="836"/>
      <c r="T887" s="836"/>
      <c r="U887" s="1899"/>
      <c r="V887" s="836"/>
      <c r="W887" s="836"/>
      <c r="X887" s="836"/>
      <c r="Y887" s="836"/>
      <c r="Z887" s="836"/>
      <c r="AA887" s="836"/>
      <c r="AB887" s="836"/>
      <c r="AC887" s="836"/>
      <c r="AD887" s="836"/>
      <c r="AE887" s="836"/>
      <c r="AF887" s="836"/>
      <c r="AG887" s="836"/>
      <c r="AH887" s="836"/>
      <c r="AI887" s="836"/>
      <c r="AJ887" s="836"/>
    </row>
    <row r="888">
      <c r="A888" s="1308"/>
      <c r="B888" s="836"/>
      <c r="C888" s="836"/>
      <c r="D888" s="836"/>
      <c r="E888" s="836"/>
      <c r="F888" s="836"/>
      <c r="G888" s="836"/>
      <c r="H888" s="836"/>
      <c r="I888" s="836"/>
      <c r="J888" s="836"/>
      <c r="K888" s="836"/>
      <c r="L888" s="836"/>
      <c r="M888" s="836"/>
      <c r="N888" s="836"/>
      <c r="O888" s="836"/>
      <c r="P888" s="836"/>
      <c r="Q888" s="836"/>
      <c r="R888" s="836"/>
      <c r="S888" s="836"/>
      <c r="T888" s="836"/>
      <c r="U888" s="1899"/>
      <c r="V888" s="836"/>
      <c r="W888" s="836"/>
      <c r="X888" s="836"/>
      <c r="Y888" s="836"/>
      <c r="Z888" s="836"/>
      <c r="AA888" s="836"/>
      <c r="AB888" s="836"/>
      <c r="AC888" s="836"/>
      <c r="AD888" s="836"/>
      <c r="AE888" s="836"/>
      <c r="AF888" s="836"/>
      <c r="AG888" s="836"/>
      <c r="AH888" s="836"/>
      <c r="AI888" s="836"/>
      <c r="AJ888" s="836"/>
    </row>
    <row r="889">
      <c r="A889" s="1308"/>
      <c r="B889" s="836"/>
      <c r="C889" s="836"/>
      <c r="D889" s="836"/>
      <c r="E889" s="836"/>
      <c r="F889" s="836"/>
      <c r="G889" s="836"/>
      <c r="H889" s="836"/>
      <c r="I889" s="836"/>
      <c r="J889" s="836"/>
      <c r="K889" s="836"/>
      <c r="L889" s="836"/>
      <c r="M889" s="836"/>
      <c r="N889" s="836"/>
      <c r="O889" s="836"/>
      <c r="P889" s="836"/>
      <c r="Q889" s="836"/>
      <c r="R889" s="836"/>
      <c r="S889" s="836"/>
      <c r="T889" s="836"/>
      <c r="U889" s="1899"/>
      <c r="V889" s="836"/>
      <c r="W889" s="836"/>
      <c r="X889" s="836"/>
      <c r="Y889" s="836"/>
      <c r="Z889" s="836"/>
      <c r="AA889" s="836"/>
      <c r="AB889" s="836"/>
      <c r="AC889" s="836"/>
      <c r="AD889" s="836"/>
      <c r="AE889" s="836"/>
      <c r="AF889" s="836"/>
      <c r="AG889" s="836"/>
      <c r="AH889" s="836"/>
      <c r="AI889" s="836"/>
      <c r="AJ889" s="836"/>
    </row>
    <row r="890">
      <c r="A890" s="1308"/>
      <c r="B890" s="836"/>
      <c r="C890" s="836"/>
      <c r="D890" s="836"/>
      <c r="E890" s="836"/>
      <c r="F890" s="836"/>
      <c r="G890" s="836"/>
      <c r="H890" s="836"/>
      <c r="I890" s="836"/>
      <c r="J890" s="836"/>
      <c r="K890" s="836"/>
      <c r="L890" s="836"/>
      <c r="M890" s="836"/>
      <c r="N890" s="836"/>
      <c r="O890" s="836"/>
      <c r="P890" s="836"/>
      <c r="Q890" s="836"/>
      <c r="R890" s="836"/>
      <c r="S890" s="836"/>
      <c r="T890" s="836"/>
      <c r="U890" s="1899"/>
      <c r="V890" s="836"/>
      <c r="W890" s="836"/>
      <c r="X890" s="836"/>
      <c r="Y890" s="836"/>
      <c r="Z890" s="836"/>
      <c r="AA890" s="836"/>
      <c r="AB890" s="836"/>
      <c r="AC890" s="836"/>
      <c r="AD890" s="836"/>
      <c r="AE890" s="836"/>
      <c r="AF890" s="836"/>
      <c r="AG890" s="836"/>
      <c r="AH890" s="836"/>
      <c r="AI890" s="836"/>
      <c r="AJ890" s="836"/>
    </row>
    <row r="891">
      <c r="A891" s="1308"/>
      <c r="B891" s="836"/>
      <c r="C891" s="836"/>
      <c r="D891" s="836"/>
      <c r="E891" s="836"/>
      <c r="F891" s="836"/>
      <c r="G891" s="836"/>
      <c r="H891" s="836"/>
      <c r="I891" s="836"/>
      <c r="J891" s="836"/>
      <c r="K891" s="836"/>
      <c r="L891" s="836"/>
      <c r="M891" s="836"/>
      <c r="N891" s="836"/>
      <c r="O891" s="836"/>
      <c r="P891" s="836"/>
      <c r="Q891" s="836"/>
      <c r="R891" s="836"/>
      <c r="S891" s="836"/>
      <c r="T891" s="836"/>
      <c r="U891" s="1899"/>
      <c r="V891" s="836"/>
      <c r="W891" s="836"/>
      <c r="X891" s="836"/>
      <c r="Y891" s="836"/>
      <c r="Z891" s="836"/>
      <c r="AA891" s="836"/>
      <c r="AB891" s="836"/>
      <c r="AC891" s="836"/>
      <c r="AD891" s="836"/>
      <c r="AE891" s="836"/>
      <c r="AF891" s="836"/>
      <c r="AG891" s="836"/>
      <c r="AH891" s="836"/>
      <c r="AI891" s="836"/>
      <c r="AJ891" s="836"/>
    </row>
    <row r="892">
      <c r="A892" s="1308"/>
      <c r="B892" s="836"/>
      <c r="C892" s="836"/>
      <c r="D892" s="836"/>
      <c r="E892" s="836"/>
      <c r="F892" s="836"/>
      <c r="G892" s="836"/>
      <c r="H892" s="836"/>
      <c r="I892" s="836"/>
      <c r="J892" s="836"/>
      <c r="K892" s="836"/>
      <c r="L892" s="836"/>
      <c r="M892" s="836"/>
      <c r="N892" s="836"/>
      <c r="O892" s="836"/>
      <c r="P892" s="836"/>
      <c r="Q892" s="836"/>
      <c r="R892" s="836"/>
      <c r="S892" s="836"/>
      <c r="T892" s="836"/>
      <c r="U892" s="1899"/>
      <c r="V892" s="836"/>
      <c r="W892" s="836"/>
      <c r="X892" s="836"/>
      <c r="Y892" s="836"/>
      <c r="Z892" s="836"/>
      <c r="AA892" s="836"/>
      <c r="AB892" s="836"/>
      <c r="AC892" s="836"/>
      <c r="AD892" s="836"/>
      <c r="AE892" s="836"/>
      <c r="AF892" s="836"/>
      <c r="AG892" s="836"/>
      <c r="AH892" s="836"/>
      <c r="AI892" s="836"/>
      <c r="AJ892" s="836"/>
    </row>
    <row r="893">
      <c r="A893" s="1308"/>
      <c r="B893" s="836"/>
      <c r="C893" s="836"/>
      <c r="D893" s="836"/>
      <c r="E893" s="836"/>
      <c r="F893" s="836"/>
      <c r="G893" s="836"/>
      <c r="H893" s="836"/>
      <c r="I893" s="836"/>
      <c r="J893" s="836"/>
      <c r="K893" s="836"/>
      <c r="L893" s="836"/>
      <c r="M893" s="836"/>
      <c r="N893" s="836"/>
      <c r="O893" s="836"/>
      <c r="P893" s="836"/>
      <c r="Q893" s="836"/>
      <c r="R893" s="836"/>
      <c r="S893" s="836"/>
      <c r="T893" s="836"/>
      <c r="U893" s="1899"/>
      <c r="V893" s="836"/>
      <c r="W893" s="836"/>
      <c r="X893" s="836"/>
      <c r="Y893" s="836"/>
      <c r="Z893" s="836"/>
      <c r="AA893" s="836"/>
      <c r="AB893" s="836"/>
      <c r="AC893" s="836"/>
      <c r="AD893" s="836"/>
      <c r="AE893" s="836"/>
      <c r="AF893" s="836"/>
      <c r="AG893" s="836"/>
      <c r="AH893" s="836"/>
      <c r="AI893" s="836"/>
      <c r="AJ893" s="836"/>
    </row>
    <row r="894">
      <c r="A894" s="1308"/>
      <c r="B894" s="836"/>
      <c r="C894" s="836"/>
      <c r="D894" s="836"/>
      <c r="E894" s="836"/>
      <c r="F894" s="836"/>
      <c r="G894" s="836"/>
      <c r="H894" s="836"/>
      <c r="I894" s="836"/>
      <c r="J894" s="836"/>
      <c r="K894" s="836"/>
      <c r="L894" s="836"/>
      <c r="M894" s="836"/>
      <c r="N894" s="836"/>
      <c r="O894" s="836"/>
      <c r="P894" s="836"/>
      <c r="Q894" s="836"/>
      <c r="R894" s="836"/>
      <c r="S894" s="836"/>
      <c r="T894" s="836"/>
      <c r="U894" s="1899"/>
      <c r="V894" s="836"/>
      <c r="W894" s="836"/>
      <c r="X894" s="836"/>
      <c r="Y894" s="836"/>
      <c r="Z894" s="836"/>
      <c r="AA894" s="836"/>
      <c r="AB894" s="836"/>
      <c r="AC894" s="836"/>
      <c r="AD894" s="836"/>
      <c r="AE894" s="836"/>
      <c r="AF894" s="836"/>
      <c r="AG894" s="836"/>
      <c r="AH894" s="836"/>
      <c r="AI894" s="836"/>
      <c r="AJ894" s="836"/>
    </row>
    <row r="895">
      <c r="A895" s="1308"/>
      <c r="B895" s="836"/>
      <c r="C895" s="836"/>
      <c r="D895" s="836"/>
      <c r="E895" s="836"/>
      <c r="F895" s="836"/>
      <c r="G895" s="836"/>
      <c r="H895" s="836"/>
      <c r="I895" s="836"/>
      <c r="J895" s="836"/>
      <c r="K895" s="836"/>
      <c r="L895" s="836"/>
      <c r="M895" s="836"/>
      <c r="N895" s="836"/>
      <c r="O895" s="836"/>
      <c r="P895" s="836"/>
      <c r="Q895" s="836"/>
      <c r="R895" s="836"/>
      <c r="S895" s="836"/>
      <c r="T895" s="836"/>
      <c r="U895" s="1899"/>
      <c r="V895" s="836"/>
      <c r="W895" s="836"/>
      <c r="X895" s="836"/>
      <c r="Y895" s="836"/>
      <c r="Z895" s="836"/>
      <c r="AA895" s="836"/>
      <c r="AB895" s="836"/>
      <c r="AC895" s="836"/>
      <c r="AD895" s="836"/>
      <c r="AE895" s="836"/>
      <c r="AF895" s="836"/>
      <c r="AG895" s="836"/>
      <c r="AH895" s="836"/>
      <c r="AI895" s="836"/>
      <c r="AJ895" s="836"/>
    </row>
    <row r="896">
      <c r="A896" s="1308"/>
      <c r="B896" s="836"/>
      <c r="C896" s="836"/>
      <c r="D896" s="836"/>
      <c r="E896" s="836"/>
      <c r="F896" s="836"/>
      <c r="G896" s="836"/>
      <c r="H896" s="836"/>
      <c r="I896" s="836"/>
      <c r="J896" s="836"/>
      <c r="K896" s="836"/>
      <c r="L896" s="836"/>
      <c r="M896" s="836"/>
      <c r="N896" s="836"/>
      <c r="O896" s="836"/>
      <c r="P896" s="836"/>
      <c r="Q896" s="836"/>
      <c r="R896" s="836"/>
      <c r="S896" s="836"/>
      <c r="T896" s="836"/>
      <c r="U896" s="1899"/>
      <c r="V896" s="836"/>
      <c r="W896" s="836"/>
      <c r="X896" s="836"/>
      <c r="Y896" s="836"/>
      <c r="Z896" s="836"/>
      <c r="AA896" s="836"/>
      <c r="AB896" s="836"/>
      <c r="AC896" s="836"/>
      <c r="AD896" s="836"/>
      <c r="AE896" s="836"/>
      <c r="AF896" s="836"/>
      <c r="AG896" s="836"/>
      <c r="AH896" s="836"/>
      <c r="AI896" s="836"/>
      <c r="AJ896" s="836"/>
    </row>
    <row r="897">
      <c r="A897" s="1308"/>
      <c r="B897" s="836"/>
      <c r="C897" s="836"/>
      <c r="D897" s="836"/>
      <c r="E897" s="836"/>
      <c r="F897" s="836"/>
      <c r="G897" s="836"/>
      <c r="H897" s="836"/>
      <c r="I897" s="836"/>
      <c r="J897" s="836"/>
      <c r="K897" s="836"/>
      <c r="L897" s="836"/>
      <c r="M897" s="836"/>
      <c r="N897" s="836"/>
      <c r="O897" s="836"/>
      <c r="P897" s="836"/>
      <c r="Q897" s="836"/>
      <c r="R897" s="836"/>
      <c r="S897" s="836"/>
      <c r="T897" s="836"/>
      <c r="U897" s="1899"/>
      <c r="V897" s="836"/>
      <c r="W897" s="836"/>
      <c r="X897" s="836"/>
      <c r="Y897" s="836"/>
      <c r="Z897" s="836"/>
      <c r="AA897" s="836"/>
      <c r="AB897" s="836"/>
      <c r="AC897" s="836"/>
      <c r="AD897" s="836"/>
      <c r="AE897" s="836"/>
      <c r="AF897" s="836"/>
      <c r="AG897" s="836"/>
      <c r="AH897" s="836"/>
      <c r="AI897" s="836"/>
      <c r="AJ897" s="836"/>
    </row>
    <row r="898">
      <c r="A898" s="1308"/>
      <c r="B898" s="836"/>
      <c r="C898" s="836"/>
      <c r="D898" s="836"/>
      <c r="E898" s="836"/>
      <c r="F898" s="836"/>
      <c r="G898" s="836"/>
      <c r="H898" s="836"/>
      <c r="I898" s="836"/>
      <c r="J898" s="836"/>
      <c r="K898" s="836"/>
      <c r="L898" s="836"/>
      <c r="M898" s="836"/>
      <c r="N898" s="836"/>
      <c r="O898" s="836"/>
      <c r="P898" s="836"/>
      <c r="Q898" s="836"/>
      <c r="R898" s="836"/>
      <c r="S898" s="836"/>
      <c r="T898" s="836"/>
      <c r="U898" s="1899"/>
      <c r="V898" s="836"/>
      <c r="W898" s="836"/>
      <c r="X898" s="836"/>
      <c r="Y898" s="836"/>
      <c r="Z898" s="836"/>
      <c r="AA898" s="836"/>
      <c r="AB898" s="836"/>
      <c r="AC898" s="836"/>
      <c r="AD898" s="836"/>
      <c r="AE898" s="836"/>
      <c r="AF898" s="836"/>
      <c r="AG898" s="836"/>
      <c r="AH898" s="836"/>
      <c r="AI898" s="836"/>
      <c r="AJ898" s="836"/>
    </row>
    <row r="899">
      <c r="A899" s="1308"/>
      <c r="B899" s="836"/>
      <c r="C899" s="836"/>
      <c r="D899" s="836"/>
      <c r="E899" s="836"/>
      <c r="F899" s="836"/>
      <c r="G899" s="836"/>
      <c r="H899" s="836"/>
      <c r="I899" s="836"/>
      <c r="J899" s="836"/>
      <c r="K899" s="836"/>
      <c r="L899" s="836"/>
      <c r="M899" s="836"/>
      <c r="N899" s="836"/>
      <c r="O899" s="836"/>
      <c r="P899" s="836"/>
      <c r="Q899" s="836"/>
      <c r="R899" s="836"/>
      <c r="S899" s="836"/>
      <c r="T899" s="836"/>
      <c r="U899" s="1899"/>
      <c r="V899" s="836"/>
      <c r="W899" s="836"/>
      <c r="X899" s="836"/>
      <c r="Y899" s="836"/>
      <c r="Z899" s="836"/>
      <c r="AA899" s="836"/>
      <c r="AB899" s="836"/>
      <c r="AC899" s="836"/>
      <c r="AD899" s="836"/>
      <c r="AE899" s="836"/>
      <c r="AF899" s="836"/>
      <c r="AG899" s="836"/>
      <c r="AH899" s="836"/>
      <c r="AI899" s="836"/>
      <c r="AJ899" s="836"/>
    </row>
    <row r="900">
      <c r="A900" s="1308"/>
      <c r="B900" s="836"/>
      <c r="C900" s="836"/>
      <c r="D900" s="836"/>
      <c r="E900" s="836"/>
      <c r="F900" s="836"/>
      <c r="G900" s="836"/>
      <c r="H900" s="836"/>
      <c r="I900" s="836"/>
      <c r="J900" s="836"/>
      <c r="K900" s="836"/>
      <c r="L900" s="836"/>
      <c r="M900" s="836"/>
      <c r="N900" s="836"/>
      <c r="O900" s="836"/>
      <c r="P900" s="836"/>
      <c r="Q900" s="836"/>
      <c r="R900" s="836"/>
      <c r="S900" s="836"/>
      <c r="T900" s="836"/>
      <c r="U900" s="1899"/>
      <c r="V900" s="836"/>
      <c r="W900" s="836"/>
      <c r="X900" s="836"/>
      <c r="Y900" s="836"/>
      <c r="Z900" s="836"/>
      <c r="AA900" s="836"/>
      <c r="AB900" s="836"/>
      <c r="AC900" s="836"/>
      <c r="AD900" s="836"/>
      <c r="AE900" s="836"/>
      <c r="AF900" s="836"/>
      <c r="AG900" s="836"/>
      <c r="AH900" s="836"/>
      <c r="AI900" s="836"/>
      <c r="AJ900" s="836"/>
    </row>
    <row r="901">
      <c r="A901" s="1308"/>
      <c r="B901" s="836"/>
      <c r="C901" s="836"/>
      <c r="D901" s="836"/>
      <c r="E901" s="836"/>
      <c r="F901" s="836"/>
      <c r="G901" s="836"/>
      <c r="H901" s="836"/>
      <c r="I901" s="836"/>
      <c r="J901" s="836"/>
      <c r="K901" s="836"/>
      <c r="L901" s="836"/>
      <c r="M901" s="836"/>
      <c r="N901" s="836"/>
      <c r="O901" s="836"/>
      <c r="P901" s="836"/>
      <c r="Q901" s="836"/>
      <c r="R901" s="836"/>
      <c r="S901" s="836"/>
      <c r="T901" s="836"/>
      <c r="U901" s="1899"/>
      <c r="V901" s="836"/>
      <c r="W901" s="836"/>
      <c r="X901" s="836"/>
      <c r="Y901" s="836"/>
      <c r="Z901" s="836"/>
      <c r="AA901" s="836"/>
      <c r="AB901" s="836"/>
      <c r="AC901" s="836"/>
      <c r="AD901" s="836"/>
      <c r="AE901" s="836"/>
      <c r="AF901" s="836"/>
      <c r="AG901" s="836"/>
      <c r="AH901" s="836"/>
      <c r="AI901" s="836"/>
      <c r="AJ901" s="836"/>
    </row>
    <row r="902">
      <c r="A902" s="1308"/>
      <c r="B902" s="836"/>
      <c r="C902" s="836"/>
      <c r="D902" s="836"/>
      <c r="E902" s="836"/>
      <c r="F902" s="836"/>
      <c r="G902" s="836"/>
      <c r="H902" s="836"/>
      <c r="I902" s="836"/>
      <c r="J902" s="836"/>
      <c r="K902" s="836"/>
      <c r="L902" s="836"/>
      <c r="M902" s="836"/>
      <c r="N902" s="836"/>
      <c r="O902" s="836"/>
      <c r="P902" s="836"/>
      <c r="Q902" s="836"/>
      <c r="R902" s="836"/>
      <c r="S902" s="836"/>
      <c r="T902" s="836"/>
      <c r="U902" s="1899"/>
      <c r="V902" s="836"/>
      <c r="W902" s="836"/>
      <c r="X902" s="836"/>
      <c r="Y902" s="836"/>
      <c r="Z902" s="836"/>
      <c r="AA902" s="836"/>
      <c r="AB902" s="836"/>
      <c r="AC902" s="836"/>
      <c r="AD902" s="836"/>
      <c r="AE902" s="836"/>
      <c r="AF902" s="836"/>
      <c r="AG902" s="836"/>
      <c r="AH902" s="836"/>
      <c r="AI902" s="836"/>
      <c r="AJ902" s="836"/>
    </row>
    <row r="903">
      <c r="A903" s="1308"/>
      <c r="B903" s="836"/>
      <c r="C903" s="836"/>
      <c r="D903" s="836"/>
      <c r="E903" s="836"/>
      <c r="F903" s="836"/>
      <c r="G903" s="836"/>
      <c r="H903" s="836"/>
      <c r="I903" s="836"/>
      <c r="J903" s="836"/>
      <c r="K903" s="836"/>
      <c r="L903" s="836"/>
      <c r="M903" s="836"/>
      <c r="N903" s="836"/>
      <c r="O903" s="836"/>
      <c r="P903" s="836"/>
      <c r="Q903" s="836"/>
      <c r="R903" s="836"/>
      <c r="S903" s="836"/>
      <c r="T903" s="836"/>
      <c r="U903" s="1899"/>
      <c r="V903" s="836"/>
      <c r="W903" s="836"/>
      <c r="X903" s="836"/>
      <c r="Y903" s="836"/>
      <c r="Z903" s="836"/>
      <c r="AA903" s="836"/>
      <c r="AB903" s="836"/>
      <c r="AC903" s="836"/>
      <c r="AD903" s="836"/>
      <c r="AE903" s="836"/>
      <c r="AF903" s="836"/>
      <c r="AG903" s="836"/>
      <c r="AH903" s="836"/>
      <c r="AI903" s="836"/>
      <c r="AJ903" s="836"/>
    </row>
    <row r="904">
      <c r="A904" s="1308"/>
      <c r="B904" s="836"/>
      <c r="C904" s="836"/>
      <c r="D904" s="836"/>
      <c r="E904" s="836"/>
      <c r="F904" s="836"/>
      <c r="G904" s="836"/>
      <c r="H904" s="836"/>
      <c r="I904" s="836"/>
      <c r="J904" s="836"/>
      <c r="K904" s="836"/>
      <c r="L904" s="836"/>
      <c r="M904" s="836"/>
      <c r="N904" s="836"/>
      <c r="O904" s="836"/>
      <c r="P904" s="836"/>
      <c r="Q904" s="836"/>
      <c r="R904" s="836"/>
      <c r="S904" s="836"/>
      <c r="T904" s="836"/>
      <c r="U904" s="1899"/>
      <c r="V904" s="836"/>
      <c r="W904" s="836"/>
      <c r="X904" s="836"/>
      <c r="Y904" s="836"/>
      <c r="Z904" s="836"/>
      <c r="AA904" s="836"/>
      <c r="AB904" s="836"/>
      <c r="AC904" s="836"/>
      <c r="AD904" s="836"/>
      <c r="AE904" s="836"/>
      <c r="AF904" s="836"/>
      <c r="AG904" s="836"/>
      <c r="AH904" s="836"/>
      <c r="AI904" s="836"/>
      <c r="AJ904" s="836"/>
    </row>
    <row r="905">
      <c r="A905" s="1308"/>
      <c r="B905" s="836"/>
      <c r="C905" s="836"/>
      <c r="D905" s="836"/>
      <c r="E905" s="836"/>
      <c r="F905" s="836"/>
      <c r="G905" s="836"/>
      <c r="H905" s="836"/>
      <c r="I905" s="836"/>
      <c r="J905" s="836"/>
      <c r="K905" s="836"/>
      <c r="L905" s="836"/>
      <c r="M905" s="836"/>
      <c r="N905" s="836"/>
      <c r="O905" s="836"/>
      <c r="P905" s="836"/>
      <c r="Q905" s="836"/>
      <c r="R905" s="836"/>
      <c r="S905" s="836"/>
      <c r="T905" s="836"/>
      <c r="U905" s="1899"/>
      <c r="V905" s="836"/>
      <c r="W905" s="836"/>
      <c r="X905" s="836"/>
      <c r="Y905" s="836"/>
      <c r="Z905" s="836"/>
      <c r="AA905" s="836"/>
      <c r="AB905" s="836"/>
      <c r="AC905" s="836"/>
      <c r="AD905" s="836"/>
      <c r="AE905" s="836"/>
      <c r="AF905" s="836"/>
      <c r="AG905" s="836"/>
      <c r="AH905" s="836"/>
      <c r="AI905" s="836"/>
      <c r="AJ905" s="836"/>
    </row>
    <row r="906">
      <c r="A906" s="1308"/>
      <c r="B906" s="836"/>
      <c r="C906" s="836"/>
      <c r="D906" s="836"/>
      <c r="E906" s="836"/>
      <c r="F906" s="836"/>
      <c r="G906" s="836"/>
      <c r="H906" s="836"/>
      <c r="I906" s="836"/>
      <c r="J906" s="836"/>
      <c r="K906" s="836"/>
      <c r="L906" s="836"/>
      <c r="M906" s="836"/>
      <c r="N906" s="836"/>
      <c r="O906" s="836"/>
      <c r="P906" s="836"/>
      <c r="Q906" s="836"/>
      <c r="R906" s="836"/>
      <c r="S906" s="836"/>
      <c r="T906" s="836"/>
      <c r="U906" s="1899"/>
      <c r="V906" s="836"/>
      <c r="W906" s="836"/>
      <c r="X906" s="836"/>
      <c r="Y906" s="836"/>
      <c r="Z906" s="836"/>
      <c r="AA906" s="836"/>
      <c r="AB906" s="836"/>
      <c r="AC906" s="836"/>
      <c r="AD906" s="836"/>
      <c r="AE906" s="836"/>
      <c r="AF906" s="836"/>
      <c r="AG906" s="836"/>
      <c r="AH906" s="836"/>
      <c r="AI906" s="836"/>
      <c r="AJ906" s="836"/>
    </row>
    <row r="907">
      <c r="A907" s="1308"/>
      <c r="B907" s="836"/>
      <c r="C907" s="836"/>
      <c r="D907" s="836"/>
      <c r="E907" s="836"/>
      <c r="F907" s="836"/>
      <c r="G907" s="836"/>
      <c r="H907" s="836"/>
      <c r="I907" s="836"/>
      <c r="J907" s="836"/>
      <c r="K907" s="836"/>
      <c r="L907" s="836"/>
      <c r="M907" s="836"/>
      <c r="N907" s="836"/>
      <c r="O907" s="836"/>
      <c r="P907" s="836"/>
      <c r="Q907" s="836"/>
      <c r="R907" s="836"/>
      <c r="S907" s="836"/>
      <c r="T907" s="836"/>
      <c r="U907" s="1899"/>
      <c r="V907" s="836"/>
      <c r="W907" s="836"/>
      <c r="X907" s="836"/>
      <c r="Y907" s="836"/>
      <c r="Z907" s="836"/>
      <c r="AA907" s="836"/>
      <c r="AB907" s="836"/>
      <c r="AC907" s="836"/>
      <c r="AD907" s="836"/>
      <c r="AE907" s="836"/>
      <c r="AF907" s="836"/>
      <c r="AG907" s="836"/>
      <c r="AH907" s="836"/>
      <c r="AI907" s="836"/>
      <c r="AJ907" s="836"/>
    </row>
    <row r="908">
      <c r="A908" s="1308"/>
      <c r="B908" s="836"/>
      <c r="C908" s="836"/>
      <c r="D908" s="836"/>
      <c r="E908" s="836"/>
      <c r="F908" s="836"/>
      <c r="G908" s="836"/>
      <c r="H908" s="836"/>
      <c r="I908" s="836"/>
      <c r="J908" s="836"/>
      <c r="K908" s="836"/>
      <c r="L908" s="836"/>
      <c r="M908" s="836"/>
      <c r="N908" s="836"/>
      <c r="O908" s="836"/>
      <c r="P908" s="836"/>
      <c r="Q908" s="836"/>
      <c r="R908" s="836"/>
      <c r="S908" s="836"/>
      <c r="T908" s="836"/>
      <c r="U908" s="1899"/>
      <c r="V908" s="836"/>
      <c r="W908" s="836"/>
      <c r="X908" s="836"/>
      <c r="Y908" s="836"/>
      <c r="Z908" s="836"/>
      <c r="AA908" s="836"/>
      <c r="AB908" s="836"/>
      <c r="AC908" s="836"/>
      <c r="AD908" s="836"/>
      <c r="AE908" s="836"/>
      <c r="AF908" s="836"/>
      <c r="AG908" s="836"/>
      <c r="AH908" s="836"/>
      <c r="AI908" s="836"/>
      <c r="AJ908" s="836"/>
    </row>
    <row r="909">
      <c r="A909" s="1308"/>
      <c r="B909" s="836"/>
      <c r="C909" s="836"/>
      <c r="D909" s="836"/>
      <c r="E909" s="836"/>
      <c r="F909" s="836"/>
      <c r="G909" s="836"/>
      <c r="H909" s="836"/>
      <c r="I909" s="836"/>
      <c r="J909" s="836"/>
      <c r="K909" s="836"/>
      <c r="L909" s="836"/>
      <c r="M909" s="836"/>
      <c r="N909" s="836"/>
      <c r="O909" s="836"/>
      <c r="P909" s="836"/>
      <c r="Q909" s="836"/>
      <c r="R909" s="836"/>
      <c r="S909" s="836"/>
      <c r="T909" s="836"/>
      <c r="U909" s="1899"/>
      <c r="V909" s="836"/>
      <c r="W909" s="836"/>
      <c r="X909" s="836"/>
      <c r="Y909" s="836"/>
      <c r="Z909" s="836"/>
      <c r="AA909" s="836"/>
      <c r="AB909" s="836"/>
      <c r="AC909" s="836"/>
      <c r="AD909" s="836"/>
      <c r="AE909" s="836"/>
      <c r="AF909" s="836"/>
      <c r="AG909" s="836"/>
      <c r="AH909" s="836"/>
      <c r="AI909" s="836"/>
      <c r="AJ909" s="836"/>
    </row>
    <row r="910">
      <c r="A910" s="1308"/>
      <c r="B910" s="836"/>
      <c r="C910" s="836"/>
      <c r="D910" s="836"/>
      <c r="E910" s="836"/>
      <c r="F910" s="836"/>
      <c r="G910" s="836"/>
      <c r="H910" s="836"/>
      <c r="I910" s="836"/>
      <c r="J910" s="836"/>
      <c r="K910" s="836"/>
      <c r="L910" s="836"/>
      <c r="M910" s="836"/>
      <c r="N910" s="836"/>
      <c r="O910" s="836"/>
      <c r="P910" s="836"/>
      <c r="Q910" s="836"/>
      <c r="R910" s="836"/>
      <c r="S910" s="836"/>
      <c r="T910" s="836"/>
      <c r="U910" s="1899"/>
      <c r="V910" s="836"/>
      <c r="W910" s="836"/>
      <c r="X910" s="836"/>
      <c r="Y910" s="836"/>
      <c r="Z910" s="836"/>
      <c r="AA910" s="836"/>
      <c r="AB910" s="836"/>
      <c r="AC910" s="836"/>
      <c r="AD910" s="836"/>
      <c r="AE910" s="836"/>
      <c r="AF910" s="836"/>
      <c r="AG910" s="836"/>
      <c r="AH910" s="836"/>
      <c r="AI910" s="836"/>
      <c r="AJ910" s="836"/>
    </row>
    <row r="911">
      <c r="A911" s="1308"/>
      <c r="B911" s="836"/>
      <c r="C911" s="836"/>
      <c r="D911" s="836"/>
      <c r="E911" s="836"/>
      <c r="F911" s="836"/>
      <c r="G911" s="836"/>
      <c r="H911" s="836"/>
      <c r="I911" s="836"/>
      <c r="J911" s="836"/>
      <c r="K911" s="836"/>
      <c r="L911" s="836"/>
      <c r="M911" s="836"/>
      <c r="N911" s="836"/>
      <c r="O911" s="836"/>
      <c r="P911" s="836"/>
      <c r="Q911" s="836"/>
      <c r="R911" s="836"/>
      <c r="S911" s="836"/>
      <c r="T911" s="836"/>
      <c r="U911" s="1899"/>
      <c r="V911" s="836"/>
      <c r="W911" s="836"/>
      <c r="X911" s="836"/>
      <c r="Y911" s="836"/>
      <c r="Z911" s="836"/>
      <c r="AA911" s="836"/>
      <c r="AB911" s="836"/>
      <c r="AC911" s="836"/>
      <c r="AD911" s="836"/>
      <c r="AE911" s="836"/>
      <c r="AF911" s="836"/>
      <c r="AG911" s="836"/>
      <c r="AH911" s="836"/>
      <c r="AI911" s="836"/>
      <c r="AJ911" s="836"/>
    </row>
    <row r="912">
      <c r="A912" s="1308"/>
      <c r="B912" s="836"/>
      <c r="C912" s="836"/>
      <c r="D912" s="836"/>
      <c r="E912" s="836"/>
      <c r="F912" s="836"/>
      <c r="G912" s="836"/>
      <c r="H912" s="836"/>
      <c r="I912" s="836"/>
      <c r="J912" s="836"/>
      <c r="K912" s="836"/>
      <c r="L912" s="836"/>
      <c r="M912" s="836"/>
      <c r="N912" s="836"/>
      <c r="O912" s="836"/>
      <c r="P912" s="836"/>
      <c r="Q912" s="836"/>
      <c r="R912" s="836"/>
      <c r="S912" s="836"/>
      <c r="T912" s="836"/>
      <c r="U912" s="1899"/>
      <c r="V912" s="836"/>
      <c r="W912" s="836"/>
      <c r="X912" s="836"/>
      <c r="Y912" s="836"/>
      <c r="Z912" s="836"/>
      <c r="AA912" s="836"/>
      <c r="AB912" s="836"/>
      <c r="AC912" s="836"/>
      <c r="AD912" s="836"/>
      <c r="AE912" s="836"/>
      <c r="AF912" s="836"/>
      <c r="AG912" s="836"/>
      <c r="AH912" s="836"/>
      <c r="AI912" s="836"/>
      <c r="AJ912" s="836"/>
    </row>
    <row r="913">
      <c r="A913" s="1308"/>
      <c r="B913" s="836"/>
      <c r="C913" s="836"/>
      <c r="D913" s="836"/>
      <c r="E913" s="836"/>
      <c r="F913" s="836"/>
      <c r="G913" s="836"/>
      <c r="H913" s="836"/>
      <c r="I913" s="836"/>
      <c r="J913" s="836"/>
      <c r="K913" s="836"/>
      <c r="L913" s="836"/>
      <c r="M913" s="836"/>
      <c r="N913" s="836"/>
      <c r="O913" s="836"/>
      <c r="P913" s="836"/>
      <c r="Q913" s="836"/>
      <c r="R913" s="836"/>
      <c r="S913" s="836"/>
      <c r="T913" s="836"/>
      <c r="U913" s="1899"/>
      <c r="V913" s="836"/>
      <c r="W913" s="836"/>
      <c r="X913" s="836"/>
      <c r="Y913" s="836"/>
      <c r="Z913" s="836"/>
      <c r="AA913" s="836"/>
      <c r="AB913" s="836"/>
      <c r="AC913" s="836"/>
      <c r="AD913" s="836"/>
      <c r="AE913" s="836"/>
      <c r="AF913" s="836"/>
      <c r="AG913" s="836"/>
      <c r="AH913" s="836"/>
      <c r="AI913" s="836"/>
      <c r="AJ913" s="836"/>
    </row>
    <row r="914">
      <c r="A914" s="1308"/>
      <c r="B914" s="836"/>
      <c r="C914" s="836"/>
      <c r="D914" s="836"/>
      <c r="E914" s="836"/>
      <c r="F914" s="836"/>
      <c r="G914" s="836"/>
      <c r="H914" s="836"/>
      <c r="I914" s="836"/>
      <c r="J914" s="836"/>
      <c r="K914" s="836"/>
      <c r="L914" s="836"/>
      <c r="M914" s="836"/>
      <c r="N914" s="836"/>
      <c r="O914" s="836"/>
      <c r="P914" s="836"/>
      <c r="Q914" s="836"/>
      <c r="R914" s="836"/>
      <c r="S914" s="836"/>
      <c r="T914" s="836"/>
      <c r="U914" s="1899"/>
      <c r="V914" s="836"/>
      <c r="W914" s="836"/>
      <c r="X914" s="836"/>
      <c r="Y914" s="836"/>
      <c r="Z914" s="836"/>
      <c r="AA914" s="836"/>
      <c r="AB914" s="836"/>
      <c r="AC914" s="836"/>
      <c r="AD914" s="836"/>
      <c r="AE914" s="836"/>
      <c r="AF914" s="836"/>
      <c r="AG914" s="836"/>
      <c r="AH914" s="836"/>
      <c r="AI914" s="836"/>
      <c r="AJ914" s="836"/>
    </row>
    <row r="915">
      <c r="A915" s="1308"/>
      <c r="B915" s="836"/>
      <c r="C915" s="836"/>
      <c r="D915" s="836"/>
      <c r="E915" s="836"/>
      <c r="F915" s="836"/>
      <c r="G915" s="836"/>
      <c r="H915" s="836"/>
      <c r="I915" s="836"/>
      <c r="J915" s="836"/>
      <c r="K915" s="836"/>
      <c r="L915" s="836"/>
      <c r="M915" s="836"/>
      <c r="N915" s="836"/>
      <c r="O915" s="836"/>
      <c r="P915" s="836"/>
      <c r="Q915" s="836"/>
      <c r="R915" s="836"/>
      <c r="S915" s="836"/>
      <c r="T915" s="836"/>
      <c r="U915" s="1899"/>
      <c r="V915" s="836"/>
      <c r="W915" s="836"/>
      <c r="X915" s="836"/>
      <c r="Y915" s="836"/>
      <c r="Z915" s="836"/>
      <c r="AA915" s="836"/>
      <c r="AB915" s="836"/>
      <c r="AC915" s="836"/>
      <c r="AD915" s="836"/>
      <c r="AE915" s="836"/>
      <c r="AF915" s="836"/>
      <c r="AG915" s="836"/>
      <c r="AH915" s="836"/>
      <c r="AI915" s="836"/>
      <c r="AJ915" s="836"/>
    </row>
    <row r="916">
      <c r="A916" s="1308"/>
      <c r="B916" s="836"/>
      <c r="C916" s="836"/>
      <c r="D916" s="836"/>
      <c r="E916" s="836"/>
      <c r="F916" s="836"/>
      <c r="G916" s="836"/>
      <c r="H916" s="836"/>
      <c r="I916" s="836"/>
      <c r="J916" s="836"/>
      <c r="K916" s="836"/>
      <c r="L916" s="836"/>
      <c r="M916" s="836"/>
      <c r="N916" s="836"/>
      <c r="O916" s="836"/>
      <c r="P916" s="836"/>
      <c r="Q916" s="836"/>
      <c r="R916" s="836"/>
      <c r="S916" s="836"/>
      <c r="T916" s="836"/>
      <c r="U916" s="1899"/>
      <c r="V916" s="836"/>
      <c r="W916" s="836"/>
      <c r="X916" s="836"/>
      <c r="Y916" s="836"/>
      <c r="Z916" s="836"/>
      <c r="AA916" s="836"/>
      <c r="AB916" s="836"/>
      <c r="AC916" s="836"/>
      <c r="AD916" s="836"/>
      <c r="AE916" s="836"/>
      <c r="AF916" s="836"/>
      <c r="AG916" s="836"/>
      <c r="AH916" s="836"/>
      <c r="AI916" s="836"/>
      <c r="AJ916" s="836"/>
    </row>
    <row r="917">
      <c r="A917" s="1308"/>
      <c r="B917" s="836"/>
      <c r="C917" s="836"/>
      <c r="D917" s="836"/>
      <c r="E917" s="836"/>
      <c r="F917" s="836"/>
      <c r="G917" s="836"/>
      <c r="H917" s="836"/>
      <c r="I917" s="836"/>
      <c r="J917" s="836"/>
      <c r="K917" s="836"/>
      <c r="L917" s="836"/>
      <c r="M917" s="836"/>
      <c r="N917" s="836"/>
      <c r="O917" s="836"/>
      <c r="P917" s="836"/>
      <c r="Q917" s="836"/>
      <c r="R917" s="836"/>
      <c r="S917" s="836"/>
      <c r="T917" s="836"/>
      <c r="U917" s="1899"/>
      <c r="V917" s="836"/>
      <c r="W917" s="836"/>
      <c r="X917" s="836"/>
      <c r="Y917" s="836"/>
      <c r="Z917" s="836"/>
      <c r="AA917" s="836"/>
      <c r="AB917" s="836"/>
      <c r="AC917" s="836"/>
      <c r="AD917" s="836"/>
      <c r="AE917" s="836"/>
      <c r="AF917" s="836"/>
      <c r="AG917" s="836"/>
      <c r="AH917" s="836"/>
      <c r="AI917" s="836"/>
      <c r="AJ917" s="836"/>
    </row>
    <row r="918">
      <c r="A918" s="1308"/>
      <c r="B918" s="836"/>
      <c r="C918" s="836"/>
      <c r="D918" s="836"/>
      <c r="E918" s="836"/>
      <c r="F918" s="836"/>
      <c r="G918" s="836"/>
      <c r="H918" s="836"/>
      <c r="I918" s="836"/>
      <c r="J918" s="836"/>
      <c r="K918" s="836"/>
      <c r="L918" s="836"/>
      <c r="M918" s="836"/>
      <c r="N918" s="836"/>
      <c r="O918" s="836"/>
      <c r="P918" s="836"/>
      <c r="Q918" s="836"/>
      <c r="R918" s="836"/>
      <c r="S918" s="836"/>
      <c r="T918" s="836"/>
      <c r="U918" s="1899"/>
      <c r="V918" s="836"/>
      <c r="W918" s="836"/>
      <c r="X918" s="836"/>
      <c r="Y918" s="836"/>
      <c r="Z918" s="836"/>
      <c r="AA918" s="836"/>
      <c r="AB918" s="836"/>
      <c r="AC918" s="836"/>
      <c r="AD918" s="836"/>
      <c r="AE918" s="836"/>
      <c r="AF918" s="836"/>
      <c r="AG918" s="836"/>
      <c r="AH918" s="836"/>
      <c r="AI918" s="836"/>
      <c r="AJ918" s="836"/>
    </row>
    <row r="919">
      <c r="A919" s="1308"/>
      <c r="B919" s="836"/>
      <c r="C919" s="836"/>
      <c r="D919" s="836"/>
      <c r="E919" s="836"/>
      <c r="F919" s="836"/>
      <c r="G919" s="836"/>
      <c r="H919" s="836"/>
      <c r="I919" s="836"/>
      <c r="J919" s="836"/>
      <c r="K919" s="836"/>
      <c r="L919" s="836"/>
      <c r="M919" s="836"/>
      <c r="N919" s="836"/>
      <c r="O919" s="836"/>
      <c r="P919" s="836"/>
      <c r="Q919" s="836"/>
      <c r="R919" s="836"/>
      <c r="S919" s="836"/>
      <c r="T919" s="836"/>
      <c r="U919" s="1899"/>
      <c r="V919" s="836"/>
      <c r="W919" s="836"/>
      <c r="X919" s="836"/>
      <c r="Y919" s="836"/>
      <c r="Z919" s="836"/>
      <c r="AA919" s="836"/>
      <c r="AB919" s="836"/>
      <c r="AC919" s="836"/>
      <c r="AD919" s="836"/>
      <c r="AE919" s="836"/>
      <c r="AF919" s="836"/>
      <c r="AG919" s="836"/>
      <c r="AH919" s="836"/>
      <c r="AI919" s="836"/>
      <c r="AJ919" s="836"/>
    </row>
    <row r="920">
      <c r="A920" s="1308"/>
      <c r="B920" s="836"/>
      <c r="C920" s="836"/>
      <c r="D920" s="836"/>
      <c r="E920" s="836"/>
      <c r="F920" s="836"/>
      <c r="G920" s="836"/>
      <c r="H920" s="836"/>
      <c r="I920" s="836"/>
      <c r="J920" s="836"/>
      <c r="K920" s="836"/>
      <c r="L920" s="836"/>
      <c r="M920" s="836"/>
      <c r="N920" s="836"/>
      <c r="O920" s="836"/>
      <c r="P920" s="836"/>
      <c r="Q920" s="836"/>
      <c r="R920" s="836"/>
      <c r="S920" s="836"/>
      <c r="T920" s="836"/>
      <c r="U920" s="1899"/>
      <c r="V920" s="836"/>
      <c r="W920" s="836"/>
      <c r="X920" s="836"/>
      <c r="Y920" s="836"/>
      <c r="Z920" s="836"/>
      <c r="AA920" s="836"/>
      <c r="AB920" s="836"/>
      <c r="AC920" s="836"/>
      <c r="AD920" s="836"/>
      <c r="AE920" s="836"/>
      <c r="AF920" s="836"/>
      <c r="AG920" s="836"/>
      <c r="AH920" s="836"/>
      <c r="AI920" s="836"/>
      <c r="AJ920" s="836"/>
    </row>
    <row r="921">
      <c r="A921" s="1308"/>
      <c r="B921" s="836"/>
      <c r="C921" s="836"/>
      <c r="D921" s="836"/>
      <c r="E921" s="836"/>
      <c r="F921" s="836"/>
      <c r="G921" s="836"/>
      <c r="H921" s="836"/>
      <c r="I921" s="836"/>
      <c r="J921" s="836"/>
      <c r="K921" s="836"/>
      <c r="L921" s="836"/>
      <c r="M921" s="836"/>
      <c r="N921" s="836"/>
      <c r="O921" s="836"/>
      <c r="P921" s="836"/>
      <c r="Q921" s="836"/>
      <c r="R921" s="836"/>
      <c r="S921" s="836"/>
      <c r="T921" s="836"/>
      <c r="U921" s="1899"/>
      <c r="V921" s="836"/>
      <c r="W921" s="836"/>
      <c r="X921" s="836"/>
      <c r="Y921" s="836"/>
      <c r="Z921" s="836"/>
      <c r="AA921" s="836"/>
      <c r="AB921" s="836"/>
      <c r="AC921" s="836"/>
      <c r="AD921" s="836"/>
      <c r="AE921" s="836"/>
      <c r="AF921" s="836"/>
      <c r="AG921" s="836"/>
      <c r="AH921" s="836"/>
      <c r="AI921" s="836"/>
      <c r="AJ921" s="836"/>
    </row>
    <row r="922">
      <c r="A922" s="1308"/>
      <c r="B922" s="836"/>
      <c r="C922" s="836"/>
      <c r="D922" s="836"/>
      <c r="E922" s="836"/>
      <c r="F922" s="836"/>
      <c r="G922" s="836"/>
      <c r="H922" s="836"/>
      <c r="I922" s="836"/>
      <c r="J922" s="836"/>
      <c r="K922" s="836"/>
      <c r="L922" s="836"/>
      <c r="M922" s="836"/>
      <c r="N922" s="836"/>
      <c r="O922" s="836"/>
      <c r="P922" s="836"/>
      <c r="Q922" s="836"/>
      <c r="R922" s="836"/>
      <c r="S922" s="836"/>
      <c r="T922" s="836"/>
      <c r="U922" s="1899"/>
      <c r="V922" s="836"/>
      <c r="W922" s="836"/>
      <c r="X922" s="836"/>
      <c r="Y922" s="836"/>
      <c r="Z922" s="836"/>
      <c r="AA922" s="836"/>
      <c r="AB922" s="836"/>
      <c r="AC922" s="836"/>
      <c r="AD922" s="836"/>
      <c r="AE922" s="836"/>
      <c r="AF922" s="836"/>
      <c r="AG922" s="836"/>
      <c r="AH922" s="836"/>
      <c r="AI922" s="836"/>
      <c r="AJ922" s="836"/>
    </row>
    <row r="923">
      <c r="A923" s="1308"/>
      <c r="B923" s="836"/>
      <c r="C923" s="836"/>
      <c r="D923" s="836"/>
      <c r="E923" s="836"/>
      <c r="F923" s="836"/>
      <c r="G923" s="836"/>
      <c r="H923" s="836"/>
      <c r="I923" s="836"/>
      <c r="J923" s="836"/>
      <c r="K923" s="836"/>
      <c r="L923" s="836"/>
      <c r="M923" s="836"/>
      <c r="N923" s="836"/>
      <c r="O923" s="836"/>
      <c r="P923" s="836"/>
      <c r="Q923" s="836"/>
      <c r="R923" s="836"/>
      <c r="S923" s="836"/>
      <c r="T923" s="836"/>
      <c r="U923" s="1899"/>
      <c r="V923" s="836"/>
      <c r="W923" s="836"/>
      <c r="X923" s="836"/>
      <c r="Y923" s="836"/>
      <c r="Z923" s="836"/>
      <c r="AA923" s="836"/>
      <c r="AB923" s="836"/>
      <c r="AC923" s="836"/>
      <c r="AD923" s="836"/>
      <c r="AE923" s="836"/>
      <c r="AF923" s="836"/>
      <c r="AG923" s="836"/>
      <c r="AH923" s="836"/>
      <c r="AI923" s="836"/>
      <c r="AJ923" s="836"/>
    </row>
    <row r="924">
      <c r="A924" s="1308"/>
      <c r="B924" s="836"/>
      <c r="C924" s="836"/>
      <c r="D924" s="836"/>
      <c r="E924" s="836"/>
      <c r="F924" s="836"/>
      <c r="G924" s="836"/>
      <c r="H924" s="836"/>
      <c r="I924" s="836"/>
      <c r="J924" s="836"/>
      <c r="K924" s="836"/>
      <c r="L924" s="836"/>
      <c r="M924" s="836"/>
      <c r="N924" s="836"/>
      <c r="O924" s="836"/>
      <c r="P924" s="836"/>
      <c r="Q924" s="836"/>
      <c r="R924" s="836"/>
      <c r="S924" s="836"/>
      <c r="T924" s="836"/>
      <c r="U924" s="1899"/>
      <c r="V924" s="836"/>
      <c r="W924" s="836"/>
      <c r="X924" s="836"/>
      <c r="Y924" s="836"/>
      <c r="Z924" s="836"/>
      <c r="AA924" s="836"/>
      <c r="AB924" s="836"/>
      <c r="AC924" s="836"/>
      <c r="AD924" s="836"/>
      <c r="AE924" s="836"/>
      <c r="AF924" s="836"/>
      <c r="AG924" s="836"/>
      <c r="AH924" s="836"/>
      <c r="AI924" s="836"/>
      <c r="AJ924" s="836"/>
    </row>
    <row r="925">
      <c r="A925" s="1308"/>
      <c r="B925" s="836"/>
      <c r="C925" s="836"/>
      <c r="D925" s="836"/>
      <c r="E925" s="836"/>
      <c r="F925" s="836"/>
      <c r="G925" s="836"/>
      <c r="H925" s="836"/>
      <c r="I925" s="836"/>
      <c r="J925" s="836"/>
      <c r="K925" s="836"/>
      <c r="L925" s="836"/>
      <c r="M925" s="836"/>
      <c r="N925" s="836"/>
      <c r="O925" s="836"/>
      <c r="P925" s="836"/>
      <c r="Q925" s="836"/>
      <c r="R925" s="836"/>
      <c r="S925" s="836"/>
      <c r="T925" s="836"/>
      <c r="U925" s="1899"/>
      <c r="V925" s="836"/>
      <c r="W925" s="836"/>
      <c r="X925" s="836"/>
      <c r="Y925" s="836"/>
      <c r="Z925" s="836"/>
      <c r="AA925" s="836"/>
      <c r="AB925" s="836"/>
      <c r="AC925" s="836"/>
      <c r="AD925" s="836"/>
      <c r="AE925" s="836"/>
      <c r="AF925" s="836"/>
      <c r="AG925" s="836"/>
      <c r="AH925" s="836"/>
      <c r="AI925" s="836"/>
      <c r="AJ925" s="836"/>
    </row>
    <row r="926">
      <c r="A926" s="1308"/>
      <c r="B926" s="836"/>
      <c r="C926" s="836"/>
      <c r="D926" s="836"/>
      <c r="E926" s="836"/>
      <c r="F926" s="836"/>
      <c r="G926" s="836"/>
      <c r="H926" s="836"/>
      <c r="I926" s="836"/>
      <c r="J926" s="836"/>
      <c r="K926" s="836"/>
      <c r="L926" s="836"/>
      <c r="M926" s="836"/>
      <c r="N926" s="836"/>
      <c r="O926" s="836"/>
      <c r="P926" s="836"/>
      <c r="Q926" s="836"/>
      <c r="R926" s="836"/>
      <c r="S926" s="836"/>
      <c r="T926" s="836"/>
      <c r="U926" s="1899"/>
      <c r="V926" s="836"/>
      <c r="W926" s="836"/>
      <c r="X926" s="836"/>
      <c r="Y926" s="836"/>
      <c r="Z926" s="836"/>
      <c r="AA926" s="836"/>
      <c r="AB926" s="836"/>
      <c r="AC926" s="836"/>
      <c r="AD926" s="836"/>
      <c r="AE926" s="836"/>
      <c r="AF926" s="836"/>
      <c r="AG926" s="836"/>
      <c r="AH926" s="836"/>
      <c r="AI926" s="836"/>
      <c r="AJ926" s="836"/>
    </row>
    <row r="927">
      <c r="A927" s="1308"/>
      <c r="B927" s="836"/>
      <c r="C927" s="836"/>
      <c r="D927" s="836"/>
      <c r="E927" s="836"/>
      <c r="F927" s="836"/>
      <c r="G927" s="836"/>
      <c r="H927" s="836"/>
      <c r="I927" s="836"/>
      <c r="J927" s="836"/>
      <c r="K927" s="836"/>
      <c r="L927" s="836"/>
      <c r="M927" s="836"/>
      <c r="N927" s="836"/>
      <c r="O927" s="836"/>
      <c r="P927" s="836"/>
      <c r="Q927" s="836"/>
      <c r="R927" s="836"/>
      <c r="S927" s="836"/>
      <c r="T927" s="836"/>
      <c r="U927" s="1899"/>
      <c r="V927" s="836"/>
      <c r="W927" s="836"/>
      <c r="X927" s="836"/>
      <c r="Y927" s="836"/>
      <c r="Z927" s="836"/>
      <c r="AA927" s="836"/>
      <c r="AB927" s="836"/>
      <c r="AC927" s="836"/>
      <c r="AD927" s="836"/>
      <c r="AE927" s="836"/>
      <c r="AF927" s="836"/>
      <c r="AG927" s="836"/>
      <c r="AH927" s="836"/>
      <c r="AI927" s="836"/>
      <c r="AJ927" s="836"/>
    </row>
    <row r="928">
      <c r="A928" s="1308"/>
      <c r="B928" s="836"/>
      <c r="C928" s="836"/>
      <c r="D928" s="836"/>
      <c r="E928" s="836"/>
      <c r="F928" s="836"/>
      <c r="G928" s="836"/>
      <c r="H928" s="836"/>
      <c r="I928" s="836"/>
      <c r="J928" s="836"/>
      <c r="K928" s="836"/>
      <c r="L928" s="836"/>
      <c r="M928" s="836"/>
      <c r="N928" s="836"/>
      <c r="O928" s="836"/>
      <c r="P928" s="836"/>
      <c r="Q928" s="836"/>
      <c r="R928" s="836"/>
      <c r="S928" s="836"/>
      <c r="T928" s="836"/>
      <c r="U928" s="1899"/>
      <c r="V928" s="836"/>
      <c r="W928" s="836"/>
      <c r="X928" s="836"/>
      <c r="Y928" s="836"/>
      <c r="Z928" s="836"/>
      <c r="AA928" s="836"/>
      <c r="AB928" s="836"/>
      <c r="AC928" s="836"/>
      <c r="AD928" s="836"/>
      <c r="AE928" s="836"/>
      <c r="AF928" s="836"/>
      <c r="AG928" s="836"/>
      <c r="AH928" s="836"/>
      <c r="AI928" s="836"/>
      <c r="AJ928" s="836"/>
    </row>
    <row r="929">
      <c r="A929" s="1308"/>
      <c r="B929" s="836"/>
      <c r="C929" s="836"/>
      <c r="D929" s="836"/>
      <c r="E929" s="836"/>
      <c r="F929" s="836"/>
      <c r="G929" s="836"/>
      <c r="H929" s="836"/>
      <c r="I929" s="836"/>
      <c r="J929" s="836"/>
      <c r="K929" s="836"/>
      <c r="L929" s="836"/>
      <c r="M929" s="836"/>
      <c r="N929" s="836"/>
      <c r="O929" s="836"/>
      <c r="P929" s="836"/>
      <c r="Q929" s="836"/>
      <c r="R929" s="836"/>
      <c r="S929" s="836"/>
      <c r="T929" s="836"/>
      <c r="U929" s="1899"/>
      <c r="V929" s="836"/>
      <c r="W929" s="836"/>
      <c r="X929" s="836"/>
      <c r="Y929" s="836"/>
      <c r="Z929" s="836"/>
      <c r="AA929" s="836"/>
      <c r="AB929" s="836"/>
      <c r="AC929" s="836"/>
      <c r="AD929" s="836"/>
      <c r="AE929" s="836"/>
      <c r="AF929" s="836"/>
      <c r="AG929" s="836"/>
      <c r="AH929" s="836"/>
      <c r="AI929" s="836"/>
      <c r="AJ929" s="836"/>
    </row>
    <row r="930">
      <c r="A930" s="1308"/>
      <c r="B930" s="836"/>
      <c r="C930" s="836"/>
      <c r="D930" s="836"/>
      <c r="E930" s="836"/>
      <c r="F930" s="836"/>
      <c r="G930" s="836"/>
      <c r="H930" s="836"/>
      <c r="I930" s="836"/>
      <c r="J930" s="836"/>
      <c r="K930" s="836"/>
      <c r="L930" s="836"/>
      <c r="M930" s="836"/>
      <c r="N930" s="836"/>
      <c r="O930" s="836"/>
      <c r="P930" s="836"/>
      <c r="Q930" s="836"/>
      <c r="R930" s="836"/>
      <c r="S930" s="836"/>
      <c r="T930" s="836"/>
      <c r="U930" s="1899"/>
      <c r="V930" s="836"/>
      <c r="W930" s="836"/>
      <c r="X930" s="836"/>
      <c r="Y930" s="836"/>
      <c r="Z930" s="836"/>
      <c r="AA930" s="836"/>
      <c r="AB930" s="836"/>
      <c r="AC930" s="836"/>
      <c r="AD930" s="836"/>
      <c r="AE930" s="836"/>
      <c r="AF930" s="836"/>
      <c r="AG930" s="836"/>
      <c r="AH930" s="836"/>
      <c r="AI930" s="836"/>
      <c r="AJ930" s="836"/>
    </row>
    <row r="931">
      <c r="A931" s="1308"/>
      <c r="B931" s="836"/>
      <c r="C931" s="836"/>
      <c r="D931" s="836"/>
      <c r="E931" s="836"/>
      <c r="F931" s="836"/>
      <c r="G931" s="836"/>
      <c r="H931" s="836"/>
      <c r="I931" s="836"/>
      <c r="J931" s="836"/>
      <c r="K931" s="836"/>
      <c r="L931" s="836"/>
      <c r="M931" s="836"/>
      <c r="N931" s="836"/>
      <c r="O931" s="836"/>
      <c r="P931" s="836"/>
      <c r="Q931" s="836"/>
      <c r="R931" s="836"/>
      <c r="S931" s="836"/>
      <c r="T931" s="836"/>
      <c r="U931" s="1899"/>
      <c r="V931" s="836"/>
      <c r="W931" s="836"/>
      <c r="X931" s="836"/>
      <c r="Y931" s="836"/>
      <c r="Z931" s="836"/>
      <c r="AA931" s="836"/>
      <c r="AB931" s="836"/>
      <c r="AC931" s="836"/>
      <c r="AD931" s="836"/>
      <c r="AE931" s="836"/>
      <c r="AF931" s="836"/>
      <c r="AG931" s="836"/>
      <c r="AH931" s="836"/>
      <c r="AI931" s="836"/>
      <c r="AJ931" s="836"/>
    </row>
    <row r="932">
      <c r="A932" s="1308"/>
      <c r="B932" s="836"/>
      <c r="C932" s="836"/>
      <c r="D932" s="836"/>
      <c r="E932" s="836"/>
      <c r="F932" s="836"/>
      <c r="G932" s="836"/>
      <c r="H932" s="836"/>
      <c r="I932" s="836"/>
      <c r="J932" s="836"/>
      <c r="K932" s="836"/>
      <c r="L932" s="836"/>
      <c r="M932" s="836"/>
      <c r="N932" s="836"/>
      <c r="O932" s="836"/>
      <c r="P932" s="836"/>
      <c r="Q932" s="836"/>
      <c r="R932" s="836"/>
      <c r="S932" s="836"/>
      <c r="T932" s="836"/>
      <c r="U932" s="1899"/>
      <c r="V932" s="836"/>
      <c r="W932" s="836"/>
      <c r="X932" s="836"/>
      <c r="Y932" s="836"/>
      <c r="Z932" s="836"/>
      <c r="AA932" s="836"/>
      <c r="AB932" s="836"/>
      <c r="AC932" s="836"/>
      <c r="AD932" s="836"/>
      <c r="AE932" s="836"/>
      <c r="AF932" s="836"/>
      <c r="AG932" s="836"/>
      <c r="AH932" s="836"/>
      <c r="AI932" s="836"/>
      <c r="AJ932" s="836"/>
    </row>
    <row r="933">
      <c r="A933" s="1308"/>
      <c r="B933" s="836"/>
      <c r="C933" s="836"/>
      <c r="D933" s="836"/>
      <c r="E933" s="836"/>
      <c r="F933" s="836"/>
      <c r="G933" s="836"/>
      <c r="H933" s="836"/>
      <c r="I933" s="836"/>
      <c r="J933" s="836"/>
      <c r="K933" s="836"/>
      <c r="L933" s="836"/>
      <c r="M933" s="836"/>
      <c r="N933" s="836"/>
      <c r="O933" s="836"/>
      <c r="P933" s="836"/>
      <c r="Q933" s="836"/>
      <c r="R933" s="836"/>
      <c r="S933" s="836"/>
      <c r="T933" s="836"/>
      <c r="U933" s="1899"/>
      <c r="V933" s="836"/>
      <c r="W933" s="836"/>
      <c r="X933" s="836"/>
      <c r="Y933" s="836"/>
      <c r="Z933" s="836"/>
      <c r="AA933" s="836"/>
      <c r="AB933" s="836"/>
      <c r="AC933" s="836"/>
      <c r="AD933" s="836"/>
      <c r="AE933" s="836"/>
      <c r="AF933" s="836"/>
      <c r="AG933" s="836"/>
      <c r="AH933" s="836"/>
      <c r="AI933" s="836"/>
      <c r="AJ933" s="836"/>
    </row>
    <row r="934">
      <c r="A934" s="1308"/>
      <c r="B934" s="836"/>
      <c r="C934" s="836"/>
      <c r="D934" s="836"/>
      <c r="E934" s="836"/>
      <c r="F934" s="836"/>
      <c r="G934" s="836"/>
      <c r="H934" s="836"/>
      <c r="I934" s="836"/>
      <c r="J934" s="836"/>
      <c r="K934" s="836"/>
      <c r="L934" s="836"/>
      <c r="M934" s="836"/>
      <c r="N934" s="836"/>
      <c r="O934" s="836"/>
      <c r="P934" s="836"/>
      <c r="Q934" s="836"/>
      <c r="R934" s="836"/>
      <c r="S934" s="836"/>
      <c r="T934" s="836"/>
      <c r="U934" s="1899"/>
      <c r="V934" s="836"/>
      <c r="W934" s="836"/>
      <c r="X934" s="836"/>
      <c r="Y934" s="836"/>
      <c r="Z934" s="836"/>
      <c r="AA934" s="836"/>
      <c r="AB934" s="836"/>
      <c r="AC934" s="836"/>
      <c r="AD934" s="836"/>
      <c r="AE934" s="836"/>
      <c r="AF934" s="836"/>
      <c r="AG934" s="836"/>
      <c r="AH934" s="836"/>
      <c r="AI934" s="836"/>
      <c r="AJ934" s="836"/>
    </row>
    <row r="935">
      <c r="A935" s="1308"/>
      <c r="B935" s="836"/>
      <c r="C935" s="836"/>
      <c r="D935" s="836"/>
      <c r="E935" s="836"/>
      <c r="F935" s="836"/>
      <c r="G935" s="836"/>
      <c r="H935" s="836"/>
      <c r="I935" s="836"/>
      <c r="J935" s="836"/>
      <c r="K935" s="836"/>
      <c r="L935" s="836"/>
      <c r="M935" s="836"/>
      <c r="N935" s="836"/>
      <c r="O935" s="836"/>
      <c r="P935" s="836"/>
      <c r="Q935" s="836"/>
      <c r="R935" s="836"/>
      <c r="S935" s="836"/>
      <c r="T935" s="836"/>
      <c r="U935" s="1899"/>
      <c r="V935" s="836"/>
      <c r="W935" s="836"/>
      <c r="X935" s="836"/>
      <c r="Y935" s="836"/>
      <c r="Z935" s="836"/>
      <c r="AA935" s="836"/>
      <c r="AB935" s="836"/>
      <c r="AC935" s="836"/>
      <c r="AD935" s="836"/>
      <c r="AE935" s="836"/>
      <c r="AF935" s="836"/>
      <c r="AG935" s="836"/>
      <c r="AH935" s="836"/>
      <c r="AI935" s="836"/>
      <c r="AJ935" s="836"/>
    </row>
    <row r="936">
      <c r="A936" s="1308"/>
      <c r="B936" s="836"/>
      <c r="C936" s="836"/>
      <c r="D936" s="836"/>
      <c r="E936" s="836"/>
      <c r="F936" s="836"/>
      <c r="G936" s="836"/>
      <c r="H936" s="836"/>
      <c r="I936" s="836"/>
      <c r="J936" s="836"/>
      <c r="K936" s="836"/>
      <c r="L936" s="836"/>
      <c r="M936" s="836"/>
      <c r="N936" s="836"/>
      <c r="O936" s="836"/>
      <c r="P936" s="836"/>
      <c r="Q936" s="836"/>
      <c r="R936" s="836"/>
      <c r="S936" s="836"/>
      <c r="T936" s="836"/>
      <c r="U936" s="1899"/>
      <c r="V936" s="836"/>
      <c r="W936" s="836"/>
      <c r="X936" s="836"/>
      <c r="Y936" s="836"/>
      <c r="Z936" s="836"/>
      <c r="AA936" s="836"/>
      <c r="AB936" s="836"/>
      <c r="AC936" s="836"/>
      <c r="AD936" s="836"/>
      <c r="AE936" s="836"/>
      <c r="AF936" s="836"/>
      <c r="AG936" s="836"/>
      <c r="AH936" s="836"/>
      <c r="AI936" s="836"/>
      <c r="AJ936" s="836"/>
    </row>
    <row r="937">
      <c r="A937" s="1308"/>
      <c r="B937" s="836"/>
      <c r="C937" s="836"/>
      <c r="D937" s="836"/>
      <c r="E937" s="836"/>
      <c r="F937" s="836"/>
      <c r="G937" s="836"/>
      <c r="H937" s="836"/>
      <c r="I937" s="836"/>
      <c r="J937" s="836"/>
      <c r="K937" s="836"/>
      <c r="L937" s="836"/>
      <c r="M937" s="836"/>
      <c r="N937" s="836"/>
      <c r="O937" s="836"/>
      <c r="P937" s="836"/>
      <c r="Q937" s="836"/>
      <c r="R937" s="836"/>
      <c r="S937" s="836"/>
      <c r="T937" s="836"/>
      <c r="U937" s="1899"/>
      <c r="V937" s="836"/>
      <c r="W937" s="836"/>
      <c r="X937" s="836"/>
      <c r="Y937" s="836"/>
      <c r="Z937" s="836"/>
      <c r="AA937" s="836"/>
      <c r="AB937" s="836"/>
      <c r="AC937" s="836"/>
      <c r="AD937" s="836"/>
      <c r="AE937" s="836"/>
      <c r="AF937" s="836"/>
      <c r="AG937" s="836"/>
      <c r="AH937" s="836"/>
      <c r="AI937" s="836"/>
      <c r="AJ937" s="836"/>
    </row>
    <row r="938">
      <c r="A938" s="1308"/>
      <c r="B938" s="836"/>
      <c r="C938" s="836"/>
      <c r="D938" s="836"/>
      <c r="E938" s="836"/>
      <c r="F938" s="836"/>
      <c r="G938" s="836"/>
      <c r="H938" s="836"/>
      <c r="I938" s="836"/>
      <c r="J938" s="836"/>
      <c r="K938" s="836"/>
      <c r="L938" s="836"/>
      <c r="M938" s="836"/>
      <c r="N938" s="836"/>
      <c r="O938" s="836"/>
      <c r="P938" s="836"/>
      <c r="Q938" s="836"/>
      <c r="R938" s="836"/>
      <c r="S938" s="836"/>
      <c r="T938" s="836"/>
      <c r="U938" s="1899"/>
      <c r="V938" s="836"/>
      <c r="W938" s="836"/>
      <c r="X938" s="836"/>
      <c r="Y938" s="836"/>
      <c r="Z938" s="836"/>
      <c r="AA938" s="836"/>
      <c r="AB938" s="836"/>
      <c r="AC938" s="836"/>
      <c r="AD938" s="836"/>
      <c r="AE938" s="836"/>
      <c r="AF938" s="836"/>
      <c r="AG938" s="836"/>
      <c r="AH938" s="836"/>
      <c r="AI938" s="836"/>
      <c r="AJ938" s="836"/>
    </row>
    <row r="939">
      <c r="A939" s="1308"/>
      <c r="B939" s="836"/>
      <c r="C939" s="836"/>
      <c r="D939" s="836"/>
      <c r="E939" s="836"/>
      <c r="F939" s="836"/>
      <c r="G939" s="836"/>
      <c r="H939" s="836"/>
      <c r="I939" s="836"/>
      <c r="J939" s="836"/>
      <c r="K939" s="836"/>
      <c r="L939" s="836"/>
      <c r="M939" s="836"/>
      <c r="N939" s="836"/>
      <c r="O939" s="836"/>
      <c r="P939" s="836"/>
      <c r="Q939" s="836"/>
      <c r="R939" s="836"/>
      <c r="S939" s="836"/>
      <c r="T939" s="836"/>
      <c r="U939" s="1899"/>
      <c r="V939" s="836"/>
      <c r="W939" s="836"/>
      <c r="X939" s="836"/>
      <c r="Y939" s="836"/>
      <c r="Z939" s="836"/>
      <c r="AA939" s="836"/>
      <c r="AB939" s="836"/>
      <c r="AC939" s="836"/>
      <c r="AD939" s="836"/>
      <c r="AE939" s="836"/>
      <c r="AF939" s="836"/>
      <c r="AG939" s="836"/>
      <c r="AH939" s="836"/>
      <c r="AI939" s="836"/>
      <c r="AJ939" s="836"/>
    </row>
    <row r="940">
      <c r="A940" s="1308"/>
      <c r="B940" s="836"/>
      <c r="C940" s="836"/>
      <c r="D940" s="836"/>
      <c r="E940" s="836"/>
      <c r="F940" s="836"/>
      <c r="G940" s="836"/>
      <c r="H940" s="836"/>
      <c r="I940" s="836"/>
      <c r="J940" s="836"/>
      <c r="K940" s="836"/>
      <c r="L940" s="836"/>
      <c r="M940" s="836"/>
      <c r="N940" s="836"/>
      <c r="O940" s="836"/>
      <c r="P940" s="836"/>
      <c r="Q940" s="836"/>
      <c r="R940" s="836"/>
      <c r="S940" s="836"/>
      <c r="T940" s="836"/>
      <c r="U940" s="1899"/>
      <c r="V940" s="836"/>
      <c r="W940" s="836"/>
      <c r="X940" s="836"/>
      <c r="Y940" s="836"/>
      <c r="Z940" s="836"/>
      <c r="AA940" s="836"/>
      <c r="AB940" s="836"/>
      <c r="AC940" s="836"/>
      <c r="AD940" s="836"/>
      <c r="AE940" s="836"/>
      <c r="AF940" s="836"/>
      <c r="AG940" s="836"/>
      <c r="AH940" s="836"/>
      <c r="AI940" s="836"/>
      <c r="AJ940" s="836"/>
    </row>
    <row r="941">
      <c r="A941" s="1308"/>
      <c r="B941" s="836"/>
      <c r="C941" s="836"/>
      <c r="D941" s="836"/>
      <c r="E941" s="836"/>
      <c r="F941" s="836"/>
      <c r="G941" s="836"/>
      <c r="H941" s="836"/>
      <c r="I941" s="836"/>
      <c r="J941" s="836"/>
      <c r="K941" s="836"/>
      <c r="L941" s="836"/>
      <c r="M941" s="836"/>
      <c r="N941" s="836"/>
      <c r="O941" s="836"/>
      <c r="P941" s="836"/>
      <c r="Q941" s="836"/>
      <c r="R941" s="836"/>
      <c r="S941" s="836"/>
      <c r="T941" s="836"/>
      <c r="U941" s="1899"/>
      <c r="V941" s="836"/>
      <c r="W941" s="836"/>
      <c r="X941" s="836"/>
      <c r="Y941" s="836"/>
      <c r="Z941" s="836"/>
      <c r="AA941" s="836"/>
      <c r="AB941" s="836"/>
      <c r="AC941" s="836"/>
      <c r="AD941" s="836"/>
      <c r="AE941" s="836"/>
      <c r="AF941" s="836"/>
      <c r="AG941" s="836"/>
      <c r="AH941" s="836"/>
      <c r="AI941" s="836"/>
      <c r="AJ941" s="836"/>
    </row>
    <row r="942">
      <c r="A942" s="1308"/>
      <c r="B942" s="836"/>
      <c r="C942" s="836"/>
      <c r="D942" s="836"/>
      <c r="E942" s="836"/>
      <c r="F942" s="836"/>
      <c r="G942" s="836"/>
      <c r="H942" s="836"/>
      <c r="I942" s="836"/>
      <c r="J942" s="836"/>
      <c r="K942" s="836"/>
      <c r="L942" s="836"/>
      <c r="M942" s="836"/>
      <c r="N942" s="836"/>
      <c r="O942" s="836"/>
      <c r="P942" s="836"/>
      <c r="Q942" s="836"/>
      <c r="R942" s="836"/>
      <c r="S942" s="836"/>
      <c r="T942" s="836"/>
      <c r="U942" s="1899"/>
      <c r="V942" s="836"/>
      <c r="W942" s="836"/>
      <c r="X942" s="836"/>
      <c r="Y942" s="836"/>
      <c r="Z942" s="836"/>
      <c r="AA942" s="836"/>
      <c r="AB942" s="836"/>
      <c r="AC942" s="836"/>
      <c r="AD942" s="836"/>
      <c r="AE942" s="836"/>
      <c r="AF942" s="836"/>
      <c r="AG942" s="836"/>
      <c r="AH942" s="836"/>
      <c r="AI942" s="836"/>
      <c r="AJ942" s="836"/>
    </row>
    <row r="943">
      <c r="A943" s="1308"/>
      <c r="B943" s="836"/>
      <c r="C943" s="836"/>
      <c r="D943" s="836"/>
      <c r="E943" s="836"/>
      <c r="F943" s="836"/>
      <c r="G943" s="836"/>
      <c r="H943" s="836"/>
      <c r="I943" s="836"/>
      <c r="J943" s="836"/>
      <c r="K943" s="836"/>
      <c r="L943" s="836"/>
      <c r="M943" s="836"/>
      <c r="N943" s="836"/>
      <c r="O943" s="836"/>
      <c r="P943" s="836"/>
      <c r="Q943" s="836"/>
      <c r="R943" s="836"/>
      <c r="S943" s="836"/>
      <c r="T943" s="836"/>
      <c r="U943" s="1899"/>
      <c r="V943" s="836"/>
      <c r="W943" s="836"/>
      <c r="X943" s="836"/>
      <c r="Y943" s="836"/>
      <c r="Z943" s="836"/>
      <c r="AA943" s="836"/>
      <c r="AB943" s="836"/>
      <c r="AC943" s="836"/>
      <c r="AD943" s="836"/>
      <c r="AE943" s="836"/>
      <c r="AF943" s="836"/>
      <c r="AG943" s="836"/>
      <c r="AH943" s="836"/>
      <c r="AI943" s="836"/>
      <c r="AJ943" s="836"/>
    </row>
    <row r="944">
      <c r="A944" s="1308"/>
      <c r="B944" s="836"/>
      <c r="C944" s="836"/>
      <c r="D944" s="836"/>
      <c r="E944" s="836"/>
      <c r="F944" s="836"/>
      <c r="G944" s="836"/>
      <c r="H944" s="836"/>
      <c r="I944" s="836"/>
      <c r="J944" s="836"/>
      <c r="K944" s="836"/>
      <c r="L944" s="836"/>
      <c r="M944" s="836"/>
      <c r="N944" s="836"/>
      <c r="O944" s="836"/>
      <c r="P944" s="836"/>
      <c r="Q944" s="836"/>
      <c r="R944" s="836"/>
      <c r="S944" s="836"/>
      <c r="T944" s="836"/>
      <c r="U944" s="1899"/>
      <c r="V944" s="836"/>
      <c r="W944" s="836"/>
      <c r="X944" s="836"/>
      <c r="Y944" s="836"/>
      <c r="Z944" s="836"/>
      <c r="AA944" s="836"/>
      <c r="AB944" s="836"/>
      <c r="AC944" s="836"/>
      <c r="AD944" s="836"/>
      <c r="AE944" s="836"/>
      <c r="AF944" s="836"/>
      <c r="AG944" s="836"/>
      <c r="AH944" s="836"/>
      <c r="AI944" s="836"/>
      <c r="AJ944" s="836"/>
    </row>
    <row r="945">
      <c r="A945" s="1308"/>
      <c r="B945" s="836"/>
      <c r="C945" s="836"/>
      <c r="D945" s="836"/>
      <c r="E945" s="836"/>
      <c r="F945" s="836"/>
      <c r="G945" s="836"/>
      <c r="H945" s="836"/>
      <c r="I945" s="836"/>
      <c r="J945" s="836"/>
      <c r="K945" s="836"/>
      <c r="L945" s="836"/>
      <c r="M945" s="836"/>
      <c r="N945" s="836"/>
      <c r="O945" s="836"/>
      <c r="P945" s="836"/>
      <c r="Q945" s="836"/>
      <c r="R945" s="836"/>
      <c r="S945" s="836"/>
      <c r="T945" s="836"/>
      <c r="U945" s="1899"/>
      <c r="V945" s="836"/>
      <c r="W945" s="836"/>
      <c r="X945" s="836"/>
      <c r="Y945" s="836"/>
      <c r="Z945" s="836"/>
      <c r="AA945" s="836"/>
      <c r="AB945" s="836"/>
      <c r="AC945" s="836"/>
      <c r="AD945" s="836"/>
      <c r="AE945" s="836"/>
      <c r="AF945" s="836"/>
      <c r="AG945" s="836"/>
      <c r="AH945" s="836"/>
      <c r="AI945" s="836"/>
      <c r="AJ945" s="836"/>
    </row>
    <row r="946">
      <c r="A946" s="1308"/>
      <c r="B946" s="836"/>
      <c r="C946" s="836"/>
      <c r="D946" s="836"/>
      <c r="E946" s="836"/>
      <c r="F946" s="836"/>
      <c r="G946" s="836"/>
      <c r="H946" s="836"/>
      <c r="I946" s="836"/>
      <c r="J946" s="836"/>
      <c r="K946" s="836"/>
      <c r="L946" s="836"/>
      <c r="M946" s="836"/>
      <c r="N946" s="836"/>
      <c r="O946" s="836"/>
      <c r="P946" s="836"/>
      <c r="Q946" s="836"/>
      <c r="R946" s="836"/>
      <c r="S946" s="836"/>
      <c r="T946" s="836"/>
      <c r="U946" s="1899"/>
      <c r="V946" s="836"/>
      <c r="W946" s="836"/>
      <c r="X946" s="836"/>
      <c r="Y946" s="836"/>
      <c r="Z946" s="836"/>
      <c r="AA946" s="836"/>
      <c r="AB946" s="836"/>
      <c r="AC946" s="836"/>
      <c r="AD946" s="836"/>
      <c r="AE946" s="836"/>
      <c r="AF946" s="836"/>
      <c r="AG946" s="836"/>
      <c r="AH946" s="836"/>
      <c r="AI946" s="836"/>
      <c r="AJ946" s="836"/>
    </row>
    <row r="947">
      <c r="A947" s="1308"/>
      <c r="B947" s="836"/>
      <c r="C947" s="836"/>
      <c r="D947" s="836"/>
      <c r="E947" s="836"/>
      <c r="F947" s="836"/>
      <c r="G947" s="836"/>
      <c r="H947" s="836"/>
      <c r="I947" s="836"/>
      <c r="J947" s="836"/>
      <c r="K947" s="836"/>
      <c r="L947" s="836"/>
      <c r="M947" s="836"/>
      <c r="N947" s="836"/>
      <c r="O947" s="836"/>
      <c r="P947" s="836"/>
      <c r="Q947" s="836"/>
      <c r="R947" s="836"/>
      <c r="S947" s="836"/>
      <c r="T947" s="836"/>
      <c r="U947" s="1899"/>
      <c r="V947" s="836"/>
      <c r="W947" s="836"/>
      <c r="X947" s="836"/>
      <c r="Y947" s="836"/>
      <c r="Z947" s="836"/>
      <c r="AA947" s="836"/>
      <c r="AB947" s="836"/>
      <c r="AC947" s="836"/>
      <c r="AD947" s="836"/>
      <c r="AE947" s="836"/>
      <c r="AF947" s="836"/>
      <c r="AG947" s="836"/>
      <c r="AH947" s="836"/>
      <c r="AI947" s="836"/>
      <c r="AJ947" s="836"/>
    </row>
    <row r="948">
      <c r="A948" s="1308"/>
      <c r="B948" s="836"/>
      <c r="C948" s="836"/>
      <c r="D948" s="836"/>
      <c r="E948" s="836"/>
      <c r="F948" s="836"/>
      <c r="G948" s="836"/>
      <c r="H948" s="836"/>
      <c r="I948" s="836"/>
      <c r="J948" s="836"/>
      <c r="K948" s="836"/>
      <c r="L948" s="836"/>
      <c r="M948" s="836"/>
      <c r="N948" s="836"/>
      <c r="O948" s="836"/>
      <c r="P948" s="836"/>
      <c r="Q948" s="836"/>
      <c r="R948" s="836"/>
      <c r="S948" s="836"/>
      <c r="T948" s="836"/>
      <c r="U948" s="1899"/>
      <c r="V948" s="836"/>
      <c r="W948" s="836"/>
      <c r="X948" s="836"/>
      <c r="Y948" s="836"/>
      <c r="Z948" s="836"/>
      <c r="AA948" s="836"/>
      <c r="AB948" s="836"/>
      <c r="AC948" s="836"/>
      <c r="AD948" s="836"/>
      <c r="AE948" s="836"/>
      <c r="AF948" s="836"/>
      <c r="AG948" s="836"/>
      <c r="AH948" s="836"/>
      <c r="AI948" s="836"/>
      <c r="AJ948" s="836"/>
    </row>
    <row r="949">
      <c r="A949" s="1308"/>
      <c r="B949" s="836"/>
      <c r="C949" s="836"/>
      <c r="D949" s="836"/>
      <c r="E949" s="836"/>
      <c r="F949" s="836"/>
      <c r="G949" s="836"/>
      <c r="H949" s="836"/>
      <c r="I949" s="836"/>
      <c r="J949" s="836"/>
      <c r="K949" s="836"/>
      <c r="L949" s="836"/>
      <c r="M949" s="836"/>
      <c r="N949" s="836"/>
      <c r="O949" s="836"/>
      <c r="P949" s="836"/>
      <c r="Q949" s="836"/>
      <c r="R949" s="836"/>
      <c r="S949" s="836"/>
      <c r="T949" s="836"/>
      <c r="U949" s="1899"/>
      <c r="V949" s="836"/>
      <c r="W949" s="836"/>
      <c r="X949" s="836"/>
      <c r="Y949" s="836"/>
      <c r="Z949" s="836"/>
      <c r="AA949" s="836"/>
      <c r="AB949" s="836"/>
      <c r="AC949" s="836"/>
      <c r="AD949" s="836"/>
      <c r="AE949" s="836"/>
      <c r="AF949" s="836"/>
      <c r="AG949" s="836"/>
      <c r="AH949" s="836"/>
      <c r="AI949" s="836"/>
      <c r="AJ949" s="836"/>
    </row>
    <row r="950">
      <c r="A950" s="1308"/>
      <c r="B950" s="836"/>
      <c r="C950" s="836"/>
      <c r="D950" s="836"/>
      <c r="E950" s="836"/>
      <c r="F950" s="836"/>
      <c r="G950" s="836"/>
      <c r="H950" s="836"/>
      <c r="I950" s="836"/>
      <c r="J950" s="836"/>
      <c r="K950" s="836"/>
      <c r="L950" s="836"/>
      <c r="M950" s="836"/>
      <c r="N950" s="836"/>
      <c r="O950" s="836"/>
      <c r="P950" s="836"/>
      <c r="Q950" s="836"/>
      <c r="R950" s="836"/>
      <c r="S950" s="836"/>
      <c r="T950" s="836"/>
      <c r="U950" s="1899"/>
      <c r="V950" s="836"/>
      <c r="W950" s="836"/>
      <c r="X950" s="836"/>
      <c r="Y950" s="836"/>
      <c r="Z950" s="836"/>
      <c r="AA950" s="836"/>
      <c r="AB950" s="836"/>
      <c r="AC950" s="836"/>
      <c r="AD950" s="836"/>
      <c r="AE950" s="836"/>
      <c r="AF950" s="836"/>
      <c r="AG950" s="836"/>
      <c r="AH950" s="836"/>
      <c r="AI950" s="836"/>
      <c r="AJ950" s="836"/>
    </row>
    <row r="951">
      <c r="A951" s="1308"/>
      <c r="B951" s="836"/>
      <c r="C951" s="836"/>
      <c r="D951" s="836"/>
      <c r="E951" s="836"/>
      <c r="F951" s="836"/>
      <c r="G951" s="836"/>
      <c r="H951" s="836"/>
      <c r="I951" s="836"/>
      <c r="J951" s="836"/>
      <c r="K951" s="836"/>
      <c r="L951" s="836"/>
      <c r="M951" s="836"/>
      <c r="N951" s="836"/>
      <c r="O951" s="836"/>
      <c r="P951" s="836"/>
      <c r="Q951" s="836"/>
      <c r="R951" s="836"/>
      <c r="S951" s="836"/>
      <c r="T951" s="836"/>
      <c r="U951" s="1899"/>
      <c r="V951" s="836"/>
      <c r="W951" s="836"/>
      <c r="X951" s="836"/>
      <c r="Y951" s="836"/>
      <c r="Z951" s="836"/>
      <c r="AA951" s="836"/>
      <c r="AB951" s="836"/>
      <c r="AC951" s="836"/>
      <c r="AD951" s="836"/>
      <c r="AE951" s="836"/>
      <c r="AF951" s="836"/>
      <c r="AG951" s="836"/>
      <c r="AH951" s="836"/>
      <c r="AI951" s="836"/>
      <c r="AJ951" s="836"/>
    </row>
    <row r="952">
      <c r="A952" s="1308"/>
      <c r="B952" s="836"/>
      <c r="C952" s="836"/>
      <c r="D952" s="836"/>
      <c r="E952" s="836"/>
      <c r="F952" s="836"/>
      <c r="G952" s="836"/>
      <c r="H952" s="836"/>
      <c r="I952" s="836"/>
      <c r="J952" s="836"/>
      <c r="K952" s="836"/>
      <c r="L952" s="836"/>
      <c r="M952" s="836"/>
      <c r="N952" s="836"/>
      <c r="O952" s="836"/>
      <c r="P952" s="836"/>
      <c r="Q952" s="836"/>
      <c r="R952" s="836"/>
      <c r="S952" s="836"/>
      <c r="T952" s="836"/>
      <c r="U952" s="1899"/>
      <c r="V952" s="836"/>
      <c r="W952" s="836"/>
      <c r="X952" s="836"/>
      <c r="Y952" s="836"/>
      <c r="Z952" s="836"/>
      <c r="AA952" s="836"/>
      <c r="AB952" s="836"/>
      <c r="AC952" s="836"/>
      <c r="AD952" s="836"/>
      <c r="AE952" s="836"/>
      <c r="AF952" s="836"/>
      <c r="AG952" s="836"/>
      <c r="AH952" s="836"/>
      <c r="AI952" s="836"/>
      <c r="AJ952" s="836"/>
    </row>
    <row r="953">
      <c r="A953" s="1308"/>
      <c r="B953" s="836"/>
      <c r="C953" s="836"/>
      <c r="D953" s="836"/>
      <c r="E953" s="836"/>
      <c r="F953" s="836"/>
      <c r="G953" s="836"/>
      <c r="H953" s="836"/>
      <c r="I953" s="836"/>
      <c r="J953" s="836"/>
      <c r="K953" s="836"/>
      <c r="L953" s="836"/>
      <c r="M953" s="836"/>
      <c r="N953" s="836"/>
      <c r="O953" s="836"/>
      <c r="P953" s="836"/>
      <c r="Q953" s="836"/>
      <c r="R953" s="836"/>
      <c r="S953" s="836"/>
      <c r="T953" s="836"/>
      <c r="U953" s="1899"/>
      <c r="V953" s="836"/>
      <c r="W953" s="836"/>
      <c r="X953" s="836"/>
      <c r="Y953" s="836"/>
      <c r="Z953" s="836"/>
      <c r="AA953" s="836"/>
      <c r="AB953" s="836"/>
      <c r="AC953" s="836"/>
      <c r="AD953" s="836"/>
      <c r="AE953" s="836"/>
      <c r="AF953" s="836"/>
      <c r="AG953" s="836"/>
      <c r="AH953" s="836"/>
      <c r="AI953" s="836"/>
      <c r="AJ953" s="836"/>
    </row>
    <row r="954">
      <c r="A954" s="1308"/>
      <c r="B954" s="836"/>
      <c r="C954" s="836"/>
      <c r="D954" s="836"/>
      <c r="E954" s="836"/>
      <c r="F954" s="836"/>
      <c r="G954" s="836"/>
      <c r="H954" s="836"/>
      <c r="I954" s="836"/>
      <c r="J954" s="836"/>
      <c r="K954" s="836"/>
      <c r="L954" s="836"/>
      <c r="M954" s="836"/>
      <c r="N954" s="836"/>
      <c r="O954" s="836"/>
      <c r="P954" s="836"/>
      <c r="Q954" s="836"/>
      <c r="R954" s="836"/>
      <c r="S954" s="836"/>
      <c r="T954" s="836"/>
      <c r="U954" s="1899"/>
      <c r="V954" s="836"/>
      <c r="W954" s="836"/>
      <c r="X954" s="836"/>
      <c r="Y954" s="836"/>
      <c r="Z954" s="836"/>
      <c r="AA954" s="836"/>
      <c r="AB954" s="836"/>
      <c r="AC954" s="836"/>
      <c r="AD954" s="836"/>
      <c r="AE954" s="836"/>
      <c r="AF954" s="836"/>
      <c r="AG954" s="836"/>
      <c r="AH954" s="836"/>
      <c r="AI954" s="836"/>
      <c r="AJ954" s="836"/>
    </row>
    <row r="955">
      <c r="A955" s="1308"/>
      <c r="B955" s="836"/>
      <c r="C955" s="836"/>
      <c r="D955" s="836"/>
      <c r="E955" s="836"/>
      <c r="F955" s="836"/>
      <c r="G955" s="836"/>
      <c r="H955" s="836"/>
      <c r="I955" s="836"/>
      <c r="J955" s="836"/>
      <c r="K955" s="836"/>
      <c r="L955" s="836"/>
      <c r="M955" s="836"/>
      <c r="N955" s="836"/>
      <c r="O955" s="836"/>
      <c r="P955" s="836"/>
      <c r="Q955" s="836"/>
      <c r="R955" s="836"/>
      <c r="S955" s="836"/>
      <c r="T955" s="836"/>
      <c r="U955" s="1899"/>
      <c r="V955" s="836"/>
      <c r="W955" s="836"/>
      <c r="X955" s="836"/>
      <c r="Y955" s="836"/>
      <c r="Z955" s="836"/>
      <c r="AA955" s="836"/>
      <c r="AB955" s="836"/>
      <c r="AC955" s="836"/>
      <c r="AD955" s="836"/>
      <c r="AE955" s="836"/>
      <c r="AF955" s="836"/>
      <c r="AG955" s="836"/>
      <c r="AH955" s="836"/>
      <c r="AI955" s="836"/>
      <c r="AJ955" s="836"/>
    </row>
    <row r="956">
      <c r="A956" s="1308"/>
      <c r="B956" s="836"/>
      <c r="C956" s="836"/>
      <c r="D956" s="836"/>
      <c r="E956" s="836"/>
      <c r="F956" s="836"/>
      <c r="G956" s="836"/>
      <c r="H956" s="836"/>
      <c r="I956" s="836"/>
      <c r="J956" s="836"/>
      <c r="K956" s="836"/>
      <c r="L956" s="836"/>
      <c r="M956" s="836"/>
      <c r="N956" s="836"/>
      <c r="O956" s="836"/>
      <c r="P956" s="836"/>
      <c r="Q956" s="836"/>
      <c r="R956" s="836"/>
      <c r="S956" s="836"/>
      <c r="T956" s="836"/>
      <c r="U956" s="1899"/>
      <c r="V956" s="836"/>
      <c r="W956" s="836"/>
      <c r="X956" s="836"/>
      <c r="Y956" s="836"/>
      <c r="Z956" s="836"/>
      <c r="AA956" s="836"/>
      <c r="AB956" s="836"/>
      <c r="AC956" s="836"/>
      <c r="AD956" s="836"/>
      <c r="AE956" s="836"/>
      <c r="AF956" s="836"/>
      <c r="AG956" s="836"/>
      <c r="AH956" s="836"/>
      <c r="AI956" s="836"/>
      <c r="AJ956" s="836"/>
    </row>
    <row r="957">
      <c r="A957" s="1308"/>
      <c r="B957" s="836"/>
      <c r="C957" s="836"/>
      <c r="D957" s="836"/>
      <c r="E957" s="836"/>
      <c r="F957" s="836"/>
      <c r="G957" s="836"/>
      <c r="H957" s="836"/>
      <c r="I957" s="836"/>
      <c r="J957" s="836"/>
      <c r="K957" s="836"/>
      <c r="L957" s="836"/>
      <c r="M957" s="836"/>
      <c r="N957" s="836"/>
      <c r="O957" s="836"/>
      <c r="P957" s="836"/>
      <c r="Q957" s="836"/>
      <c r="R957" s="836"/>
      <c r="S957" s="836"/>
      <c r="T957" s="836"/>
      <c r="U957" s="1899"/>
      <c r="V957" s="836"/>
      <c r="W957" s="836"/>
      <c r="X957" s="836"/>
      <c r="Y957" s="836"/>
      <c r="Z957" s="836"/>
      <c r="AA957" s="836"/>
      <c r="AB957" s="836"/>
      <c r="AC957" s="836"/>
      <c r="AD957" s="836"/>
      <c r="AE957" s="836"/>
      <c r="AF957" s="836"/>
      <c r="AG957" s="836"/>
      <c r="AH957" s="836"/>
      <c r="AI957" s="836"/>
      <c r="AJ957" s="836"/>
    </row>
    <row r="958">
      <c r="A958" s="1308"/>
      <c r="B958" s="836"/>
      <c r="C958" s="836"/>
      <c r="D958" s="836"/>
      <c r="E958" s="836"/>
      <c r="F958" s="836"/>
      <c r="G958" s="836"/>
      <c r="H958" s="836"/>
      <c r="I958" s="836"/>
      <c r="J958" s="836"/>
      <c r="K958" s="836"/>
      <c r="L958" s="836"/>
      <c r="M958" s="836"/>
      <c r="N958" s="836"/>
      <c r="O958" s="836"/>
      <c r="P958" s="836"/>
      <c r="Q958" s="836"/>
      <c r="R958" s="836"/>
      <c r="S958" s="836"/>
      <c r="T958" s="836"/>
      <c r="U958" s="1899"/>
      <c r="V958" s="836"/>
      <c r="W958" s="836"/>
      <c r="X958" s="836"/>
      <c r="Y958" s="836"/>
      <c r="Z958" s="836"/>
      <c r="AA958" s="836"/>
      <c r="AB958" s="836"/>
      <c r="AC958" s="836"/>
      <c r="AD958" s="836"/>
      <c r="AE958" s="836"/>
      <c r="AF958" s="836"/>
      <c r="AG958" s="836"/>
      <c r="AH958" s="836"/>
      <c r="AI958" s="836"/>
      <c r="AJ958" s="836"/>
    </row>
    <row r="959">
      <c r="A959" s="1308"/>
      <c r="B959" s="836"/>
      <c r="C959" s="836"/>
      <c r="D959" s="836"/>
      <c r="E959" s="836"/>
      <c r="F959" s="836"/>
      <c r="G959" s="836"/>
      <c r="H959" s="836"/>
      <c r="I959" s="836"/>
      <c r="J959" s="836"/>
      <c r="K959" s="836"/>
      <c r="L959" s="836"/>
      <c r="M959" s="836"/>
      <c r="N959" s="836"/>
      <c r="O959" s="836"/>
      <c r="P959" s="836"/>
      <c r="Q959" s="836"/>
      <c r="R959" s="836"/>
      <c r="S959" s="836"/>
      <c r="T959" s="836"/>
      <c r="U959" s="1899"/>
      <c r="V959" s="836"/>
      <c r="W959" s="836"/>
      <c r="X959" s="836"/>
      <c r="Y959" s="836"/>
      <c r="Z959" s="836"/>
      <c r="AA959" s="836"/>
      <c r="AB959" s="836"/>
      <c r="AC959" s="836"/>
      <c r="AD959" s="836"/>
      <c r="AE959" s="836"/>
      <c r="AF959" s="836"/>
      <c r="AG959" s="836"/>
      <c r="AH959" s="836"/>
      <c r="AI959" s="836"/>
      <c r="AJ959" s="836"/>
    </row>
    <row r="960">
      <c r="A960" s="1308"/>
      <c r="B960" s="836"/>
      <c r="C960" s="836"/>
      <c r="D960" s="836"/>
      <c r="E960" s="836"/>
      <c r="F960" s="836"/>
      <c r="G960" s="836"/>
      <c r="H960" s="836"/>
      <c r="I960" s="836"/>
      <c r="J960" s="836"/>
      <c r="K960" s="836"/>
      <c r="L960" s="836"/>
      <c r="M960" s="836"/>
      <c r="N960" s="836"/>
      <c r="O960" s="836"/>
      <c r="P960" s="836"/>
      <c r="Q960" s="836"/>
      <c r="R960" s="836"/>
      <c r="S960" s="836"/>
      <c r="T960" s="836"/>
      <c r="U960" s="1899"/>
      <c r="V960" s="836"/>
      <c r="W960" s="836"/>
      <c r="X960" s="836"/>
      <c r="Y960" s="836"/>
      <c r="Z960" s="836"/>
      <c r="AA960" s="836"/>
      <c r="AB960" s="836"/>
      <c r="AC960" s="836"/>
      <c r="AD960" s="836"/>
      <c r="AE960" s="836"/>
      <c r="AF960" s="836"/>
      <c r="AG960" s="836"/>
      <c r="AH960" s="836"/>
      <c r="AI960" s="836"/>
      <c r="AJ960" s="836"/>
    </row>
    <row r="961">
      <c r="A961" s="1308"/>
      <c r="B961" s="836"/>
      <c r="C961" s="836"/>
      <c r="D961" s="836"/>
      <c r="E961" s="836"/>
      <c r="F961" s="836"/>
      <c r="G961" s="836"/>
      <c r="H961" s="836"/>
      <c r="I961" s="836"/>
      <c r="J961" s="836"/>
      <c r="K961" s="836"/>
      <c r="L961" s="836"/>
      <c r="M961" s="836"/>
      <c r="N961" s="836"/>
      <c r="O961" s="836"/>
      <c r="P961" s="836"/>
      <c r="Q961" s="836"/>
      <c r="R961" s="836"/>
      <c r="S961" s="836"/>
      <c r="T961" s="836"/>
      <c r="U961" s="1899"/>
      <c r="V961" s="836"/>
      <c r="W961" s="836"/>
      <c r="X961" s="836"/>
      <c r="Y961" s="836"/>
      <c r="Z961" s="836"/>
      <c r="AA961" s="836"/>
      <c r="AB961" s="836"/>
      <c r="AC961" s="836"/>
      <c r="AD961" s="836"/>
      <c r="AE961" s="836"/>
      <c r="AF961" s="836"/>
      <c r="AG961" s="836"/>
      <c r="AH961" s="836"/>
      <c r="AI961" s="836"/>
      <c r="AJ961" s="836"/>
    </row>
    <row r="962">
      <c r="A962" s="1308"/>
      <c r="B962" s="836"/>
      <c r="C962" s="836"/>
      <c r="D962" s="836"/>
      <c r="E962" s="836"/>
      <c r="F962" s="836"/>
      <c r="G962" s="836"/>
      <c r="H962" s="836"/>
      <c r="I962" s="836"/>
      <c r="J962" s="836"/>
      <c r="K962" s="836"/>
      <c r="L962" s="836"/>
      <c r="M962" s="836"/>
      <c r="N962" s="836"/>
      <c r="O962" s="836"/>
      <c r="P962" s="836"/>
      <c r="Q962" s="836"/>
      <c r="R962" s="836"/>
      <c r="S962" s="836"/>
      <c r="T962" s="836"/>
      <c r="U962" s="1899"/>
      <c r="V962" s="836"/>
      <c r="W962" s="836"/>
      <c r="X962" s="836"/>
      <c r="Y962" s="836"/>
      <c r="Z962" s="836"/>
      <c r="AA962" s="836"/>
      <c r="AB962" s="836"/>
      <c r="AC962" s="836"/>
      <c r="AD962" s="836"/>
      <c r="AE962" s="836"/>
      <c r="AF962" s="836"/>
      <c r="AG962" s="836"/>
      <c r="AH962" s="836"/>
      <c r="AI962" s="836"/>
      <c r="AJ962" s="836"/>
    </row>
    <row r="963">
      <c r="A963" s="1308"/>
      <c r="B963" s="836"/>
      <c r="C963" s="836"/>
      <c r="D963" s="836"/>
      <c r="E963" s="836"/>
      <c r="F963" s="836"/>
      <c r="G963" s="836"/>
      <c r="H963" s="836"/>
      <c r="I963" s="836"/>
      <c r="J963" s="836"/>
      <c r="K963" s="836"/>
      <c r="L963" s="836"/>
      <c r="M963" s="836"/>
      <c r="N963" s="836"/>
      <c r="O963" s="836"/>
      <c r="P963" s="836"/>
      <c r="Q963" s="836"/>
      <c r="R963" s="836"/>
      <c r="S963" s="836"/>
      <c r="T963" s="836"/>
      <c r="U963" s="1899"/>
      <c r="V963" s="836"/>
      <c r="W963" s="836"/>
      <c r="X963" s="836"/>
      <c r="Y963" s="836"/>
      <c r="Z963" s="836"/>
      <c r="AA963" s="836"/>
      <c r="AB963" s="836"/>
      <c r="AC963" s="836"/>
      <c r="AD963" s="836"/>
      <c r="AE963" s="836"/>
      <c r="AF963" s="836"/>
      <c r="AG963" s="836"/>
      <c r="AH963" s="836"/>
      <c r="AI963" s="836"/>
      <c r="AJ963" s="836"/>
    </row>
    <row r="964">
      <c r="A964" s="1308"/>
      <c r="B964" s="836"/>
      <c r="C964" s="836"/>
      <c r="D964" s="836"/>
      <c r="E964" s="836"/>
      <c r="F964" s="836"/>
      <c r="G964" s="836"/>
      <c r="H964" s="836"/>
      <c r="I964" s="836"/>
      <c r="J964" s="836"/>
      <c r="K964" s="836"/>
      <c r="L964" s="836"/>
      <c r="M964" s="836"/>
      <c r="N964" s="836"/>
      <c r="O964" s="836"/>
      <c r="P964" s="836"/>
      <c r="Q964" s="836"/>
      <c r="R964" s="836"/>
      <c r="S964" s="836"/>
      <c r="T964" s="836"/>
      <c r="U964" s="1899"/>
      <c r="V964" s="836"/>
      <c r="W964" s="836"/>
      <c r="X964" s="836"/>
      <c r="Y964" s="836"/>
      <c r="Z964" s="836"/>
      <c r="AA964" s="836"/>
      <c r="AB964" s="836"/>
      <c r="AC964" s="836"/>
      <c r="AD964" s="836"/>
      <c r="AE964" s="836"/>
      <c r="AF964" s="836"/>
      <c r="AG964" s="836"/>
      <c r="AH964" s="836"/>
      <c r="AI964" s="836"/>
      <c r="AJ964" s="836"/>
    </row>
    <row r="965">
      <c r="A965" s="1308"/>
      <c r="B965" s="836"/>
      <c r="C965" s="836"/>
      <c r="D965" s="836"/>
      <c r="E965" s="836"/>
      <c r="F965" s="836"/>
      <c r="G965" s="836"/>
      <c r="H965" s="836"/>
      <c r="I965" s="836"/>
      <c r="J965" s="836"/>
      <c r="K965" s="836"/>
      <c r="L965" s="836"/>
      <c r="M965" s="836"/>
      <c r="N965" s="836"/>
      <c r="O965" s="836"/>
      <c r="P965" s="836"/>
      <c r="Q965" s="836"/>
      <c r="R965" s="836"/>
      <c r="S965" s="836"/>
      <c r="T965" s="836"/>
      <c r="U965" s="1899"/>
      <c r="V965" s="836"/>
      <c r="W965" s="836"/>
      <c r="X965" s="836"/>
      <c r="Y965" s="836"/>
      <c r="Z965" s="836"/>
      <c r="AA965" s="836"/>
      <c r="AB965" s="836"/>
      <c r="AC965" s="836"/>
      <c r="AD965" s="836"/>
      <c r="AE965" s="836"/>
      <c r="AF965" s="836"/>
      <c r="AG965" s="836"/>
      <c r="AH965" s="836"/>
      <c r="AI965" s="836"/>
      <c r="AJ965" s="836"/>
    </row>
    <row r="966">
      <c r="A966" s="1308"/>
      <c r="B966" s="836"/>
      <c r="C966" s="836"/>
      <c r="D966" s="836"/>
      <c r="E966" s="836"/>
      <c r="F966" s="836"/>
      <c r="G966" s="836"/>
      <c r="H966" s="836"/>
      <c r="I966" s="836"/>
      <c r="J966" s="836"/>
      <c r="K966" s="836"/>
      <c r="L966" s="836"/>
      <c r="M966" s="836"/>
      <c r="N966" s="836"/>
      <c r="O966" s="836"/>
      <c r="P966" s="836"/>
      <c r="Q966" s="836"/>
      <c r="R966" s="836"/>
      <c r="S966" s="836"/>
      <c r="T966" s="836"/>
      <c r="U966" s="1899"/>
      <c r="V966" s="836"/>
      <c r="W966" s="836"/>
      <c r="X966" s="836"/>
      <c r="Y966" s="836"/>
      <c r="Z966" s="836"/>
      <c r="AA966" s="836"/>
      <c r="AB966" s="836"/>
      <c r="AC966" s="836"/>
      <c r="AD966" s="836"/>
      <c r="AE966" s="836"/>
      <c r="AF966" s="836"/>
      <c r="AG966" s="836"/>
      <c r="AH966" s="836"/>
      <c r="AI966" s="836"/>
      <c r="AJ966" s="836"/>
    </row>
    <row r="967">
      <c r="A967" s="1308"/>
      <c r="B967" s="836"/>
      <c r="C967" s="836"/>
      <c r="D967" s="836"/>
      <c r="E967" s="836"/>
      <c r="F967" s="836"/>
      <c r="G967" s="836"/>
      <c r="H967" s="836"/>
      <c r="I967" s="836"/>
      <c r="J967" s="836"/>
      <c r="K967" s="836"/>
      <c r="L967" s="836"/>
      <c r="M967" s="836"/>
      <c r="N967" s="836"/>
      <c r="O967" s="836"/>
      <c r="P967" s="836"/>
      <c r="Q967" s="836"/>
      <c r="R967" s="836"/>
      <c r="S967" s="836"/>
      <c r="T967" s="836"/>
      <c r="U967" s="1899"/>
      <c r="V967" s="836"/>
      <c r="W967" s="836"/>
      <c r="X967" s="836"/>
      <c r="Y967" s="836"/>
      <c r="Z967" s="836"/>
      <c r="AA967" s="836"/>
      <c r="AB967" s="836"/>
      <c r="AC967" s="836"/>
      <c r="AD967" s="836"/>
      <c r="AE967" s="836"/>
      <c r="AF967" s="836"/>
      <c r="AG967" s="836"/>
      <c r="AH967" s="836"/>
      <c r="AI967" s="836"/>
      <c r="AJ967" s="836"/>
    </row>
    <row r="968">
      <c r="A968" s="1308"/>
      <c r="B968" s="836"/>
      <c r="C968" s="836"/>
      <c r="D968" s="836"/>
      <c r="E968" s="836"/>
      <c r="F968" s="836"/>
      <c r="G968" s="836"/>
      <c r="H968" s="836"/>
      <c r="I968" s="836"/>
      <c r="J968" s="836"/>
      <c r="K968" s="836"/>
      <c r="L968" s="836"/>
      <c r="M968" s="836"/>
      <c r="N968" s="836"/>
      <c r="O968" s="836"/>
      <c r="P968" s="836"/>
      <c r="Q968" s="836"/>
      <c r="R968" s="836"/>
      <c r="S968" s="836"/>
      <c r="T968" s="836"/>
      <c r="U968" s="1899"/>
      <c r="V968" s="836"/>
      <c r="W968" s="836"/>
      <c r="X968" s="836"/>
      <c r="Y968" s="836"/>
      <c r="Z968" s="836"/>
      <c r="AA968" s="836"/>
      <c r="AB968" s="836"/>
      <c r="AC968" s="836"/>
      <c r="AD968" s="836"/>
      <c r="AE968" s="836"/>
      <c r="AF968" s="836"/>
      <c r="AG968" s="836"/>
      <c r="AH968" s="836"/>
      <c r="AI968" s="836"/>
      <c r="AJ968" s="836"/>
    </row>
    <row r="969">
      <c r="A969" s="1308"/>
      <c r="B969" s="836"/>
      <c r="C969" s="836"/>
      <c r="D969" s="836"/>
      <c r="E969" s="836"/>
      <c r="F969" s="836"/>
      <c r="G969" s="836"/>
      <c r="H969" s="836"/>
      <c r="I969" s="836"/>
      <c r="J969" s="836"/>
      <c r="K969" s="836"/>
      <c r="L969" s="836"/>
      <c r="M969" s="836"/>
      <c r="N969" s="836"/>
      <c r="O969" s="836"/>
      <c r="P969" s="836"/>
      <c r="Q969" s="836"/>
      <c r="R969" s="836"/>
      <c r="S969" s="836"/>
      <c r="T969" s="836"/>
      <c r="U969" s="1899"/>
      <c r="V969" s="836"/>
      <c r="W969" s="836"/>
      <c r="X969" s="836"/>
      <c r="Y969" s="836"/>
      <c r="Z969" s="836"/>
      <c r="AA969" s="836"/>
      <c r="AB969" s="836"/>
      <c r="AC969" s="836"/>
      <c r="AD969" s="836"/>
      <c r="AE969" s="836"/>
      <c r="AF969" s="836"/>
      <c r="AG969" s="836"/>
      <c r="AH969" s="836"/>
      <c r="AI969" s="836"/>
      <c r="AJ969" s="836"/>
    </row>
    <row r="970">
      <c r="A970" s="1308"/>
      <c r="B970" s="836"/>
      <c r="C970" s="836"/>
      <c r="D970" s="836"/>
      <c r="E970" s="836"/>
      <c r="F970" s="836"/>
      <c r="G970" s="836"/>
      <c r="H970" s="836"/>
      <c r="I970" s="836"/>
      <c r="J970" s="836"/>
      <c r="K970" s="836"/>
      <c r="L970" s="836"/>
      <c r="M970" s="836"/>
      <c r="N970" s="836"/>
      <c r="O970" s="836"/>
      <c r="P970" s="836"/>
      <c r="Q970" s="836"/>
      <c r="R970" s="836"/>
      <c r="S970" s="836"/>
      <c r="T970" s="836"/>
      <c r="U970" s="1899"/>
      <c r="V970" s="836"/>
      <c r="W970" s="836"/>
      <c r="X970" s="836"/>
      <c r="Y970" s="836"/>
      <c r="Z970" s="836"/>
      <c r="AA970" s="836"/>
      <c r="AB970" s="836"/>
      <c r="AC970" s="836"/>
      <c r="AD970" s="836"/>
      <c r="AE970" s="836"/>
      <c r="AF970" s="836"/>
      <c r="AG970" s="836"/>
      <c r="AH970" s="836"/>
      <c r="AI970" s="836"/>
      <c r="AJ970" s="836"/>
    </row>
    <row r="971">
      <c r="A971" s="1308"/>
      <c r="B971" s="836"/>
      <c r="C971" s="836"/>
      <c r="D971" s="836"/>
      <c r="E971" s="836"/>
      <c r="F971" s="836"/>
      <c r="G971" s="836"/>
      <c r="H971" s="836"/>
      <c r="I971" s="836"/>
      <c r="J971" s="836"/>
      <c r="K971" s="836"/>
      <c r="L971" s="836"/>
      <c r="M971" s="836"/>
      <c r="N971" s="836"/>
      <c r="O971" s="836"/>
      <c r="P971" s="836"/>
      <c r="Q971" s="836"/>
      <c r="R971" s="836"/>
      <c r="S971" s="836"/>
      <c r="T971" s="836"/>
      <c r="U971" s="1899"/>
      <c r="V971" s="836"/>
      <c r="W971" s="836"/>
      <c r="X971" s="836"/>
      <c r="Y971" s="836"/>
      <c r="Z971" s="836"/>
      <c r="AA971" s="836"/>
      <c r="AB971" s="836"/>
      <c r="AC971" s="836"/>
      <c r="AD971" s="836"/>
      <c r="AE971" s="836"/>
      <c r="AF971" s="836"/>
      <c r="AG971" s="836"/>
      <c r="AH971" s="836"/>
      <c r="AI971" s="836"/>
      <c r="AJ971" s="836"/>
    </row>
    <row r="972">
      <c r="A972" s="1308"/>
      <c r="B972" s="836"/>
      <c r="C972" s="836"/>
      <c r="D972" s="836"/>
      <c r="E972" s="836"/>
      <c r="F972" s="836"/>
      <c r="G972" s="836"/>
      <c r="H972" s="836"/>
      <c r="I972" s="836"/>
      <c r="J972" s="836"/>
      <c r="K972" s="836"/>
      <c r="L972" s="836"/>
      <c r="M972" s="836"/>
      <c r="N972" s="836"/>
      <c r="O972" s="836"/>
      <c r="P972" s="836"/>
      <c r="Q972" s="836"/>
      <c r="R972" s="836"/>
      <c r="S972" s="836"/>
      <c r="T972" s="836"/>
      <c r="U972" s="1899"/>
      <c r="V972" s="836"/>
      <c r="W972" s="836"/>
      <c r="X972" s="836"/>
      <c r="Y972" s="836"/>
      <c r="Z972" s="836"/>
      <c r="AA972" s="836"/>
      <c r="AB972" s="836"/>
      <c r="AC972" s="836"/>
      <c r="AD972" s="836"/>
      <c r="AE972" s="836"/>
      <c r="AF972" s="836"/>
      <c r="AG972" s="836"/>
      <c r="AH972" s="836"/>
      <c r="AI972" s="836"/>
      <c r="AJ972" s="836"/>
    </row>
    <row r="973">
      <c r="A973" s="1308"/>
      <c r="B973" s="836"/>
      <c r="C973" s="836"/>
      <c r="D973" s="836"/>
      <c r="E973" s="836"/>
      <c r="F973" s="836"/>
      <c r="G973" s="836"/>
      <c r="H973" s="836"/>
      <c r="I973" s="836"/>
      <c r="J973" s="836"/>
      <c r="K973" s="836"/>
      <c r="L973" s="836"/>
      <c r="M973" s="836"/>
      <c r="N973" s="836"/>
      <c r="O973" s="836"/>
      <c r="P973" s="836"/>
      <c r="Q973" s="836"/>
      <c r="R973" s="836"/>
      <c r="S973" s="836"/>
      <c r="T973" s="836"/>
      <c r="U973" s="1899"/>
      <c r="V973" s="836"/>
      <c r="W973" s="836"/>
      <c r="X973" s="836"/>
      <c r="Y973" s="836"/>
      <c r="Z973" s="836"/>
      <c r="AA973" s="836"/>
      <c r="AB973" s="836"/>
      <c r="AC973" s="836"/>
      <c r="AD973" s="836"/>
      <c r="AE973" s="836"/>
      <c r="AF973" s="836"/>
      <c r="AG973" s="836"/>
      <c r="AH973" s="836"/>
      <c r="AI973" s="836"/>
      <c r="AJ973" s="836"/>
    </row>
    <row r="974">
      <c r="A974" s="1308"/>
      <c r="B974" s="836"/>
      <c r="C974" s="836"/>
      <c r="D974" s="836"/>
      <c r="E974" s="836"/>
      <c r="F974" s="836"/>
      <c r="G974" s="836"/>
      <c r="H974" s="836"/>
      <c r="I974" s="836"/>
      <c r="J974" s="836"/>
      <c r="K974" s="836"/>
      <c r="L974" s="836"/>
      <c r="M974" s="836"/>
      <c r="N974" s="836"/>
      <c r="O974" s="836"/>
      <c r="P974" s="836"/>
      <c r="Q974" s="836"/>
      <c r="R974" s="836"/>
      <c r="S974" s="836"/>
      <c r="T974" s="836"/>
      <c r="U974" s="1899"/>
      <c r="V974" s="836"/>
      <c r="W974" s="836"/>
      <c r="X974" s="836"/>
      <c r="Y974" s="836"/>
      <c r="Z974" s="836"/>
      <c r="AA974" s="836"/>
      <c r="AB974" s="836"/>
      <c r="AC974" s="836"/>
      <c r="AD974" s="836"/>
      <c r="AE974" s="836"/>
      <c r="AF974" s="836"/>
      <c r="AG974" s="836"/>
      <c r="AH974" s="836"/>
      <c r="AI974" s="836"/>
      <c r="AJ974" s="836"/>
    </row>
    <row r="975">
      <c r="A975" s="1308"/>
      <c r="B975" s="836"/>
      <c r="C975" s="836"/>
      <c r="D975" s="836"/>
      <c r="E975" s="836"/>
      <c r="F975" s="836"/>
      <c r="G975" s="836"/>
      <c r="H975" s="836"/>
      <c r="I975" s="836"/>
      <c r="J975" s="836"/>
      <c r="K975" s="836"/>
      <c r="L975" s="836"/>
      <c r="M975" s="836"/>
      <c r="N975" s="836"/>
      <c r="O975" s="836"/>
      <c r="P975" s="836"/>
      <c r="Q975" s="836"/>
      <c r="R975" s="836"/>
      <c r="S975" s="836"/>
      <c r="T975" s="836"/>
      <c r="U975" s="1899"/>
      <c r="V975" s="836"/>
      <c r="W975" s="836"/>
      <c r="X975" s="836"/>
      <c r="Y975" s="836"/>
      <c r="Z975" s="836"/>
      <c r="AA975" s="836"/>
      <c r="AB975" s="836"/>
      <c r="AC975" s="836"/>
      <c r="AD975" s="836"/>
      <c r="AE975" s="836"/>
      <c r="AF975" s="836"/>
      <c r="AG975" s="836"/>
      <c r="AH975" s="836"/>
      <c r="AI975" s="836"/>
      <c r="AJ975" s="836"/>
    </row>
    <row r="976">
      <c r="A976" s="1308"/>
      <c r="B976" s="836"/>
      <c r="C976" s="836"/>
      <c r="D976" s="836"/>
      <c r="E976" s="836"/>
      <c r="F976" s="836"/>
      <c r="G976" s="836"/>
      <c r="H976" s="836"/>
      <c r="I976" s="836"/>
      <c r="J976" s="836"/>
      <c r="K976" s="836"/>
      <c r="L976" s="836"/>
      <c r="M976" s="836"/>
      <c r="N976" s="836"/>
      <c r="O976" s="836"/>
      <c r="P976" s="836"/>
      <c r="Q976" s="836"/>
      <c r="R976" s="836"/>
      <c r="S976" s="836"/>
      <c r="T976" s="836"/>
      <c r="U976" s="1899"/>
      <c r="V976" s="836"/>
      <c r="W976" s="836"/>
      <c r="X976" s="836"/>
      <c r="Y976" s="836"/>
      <c r="Z976" s="836"/>
      <c r="AA976" s="836"/>
      <c r="AB976" s="836"/>
      <c r="AC976" s="836"/>
      <c r="AD976" s="836"/>
      <c r="AE976" s="836"/>
      <c r="AF976" s="836"/>
      <c r="AG976" s="836"/>
      <c r="AH976" s="836"/>
      <c r="AI976" s="836"/>
      <c r="AJ976" s="836"/>
    </row>
    <row r="977">
      <c r="A977" s="1308"/>
      <c r="B977" s="836"/>
      <c r="C977" s="836"/>
      <c r="D977" s="836"/>
      <c r="E977" s="836"/>
      <c r="F977" s="836"/>
      <c r="G977" s="836"/>
      <c r="H977" s="836"/>
      <c r="I977" s="836"/>
      <c r="J977" s="836"/>
      <c r="K977" s="836"/>
      <c r="L977" s="836"/>
      <c r="M977" s="836"/>
      <c r="N977" s="836"/>
      <c r="O977" s="836"/>
      <c r="P977" s="836"/>
      <c r="Q977" s="836"/>
      <c r="R977" s="836"/>
      <c r="S977" s="836"/>
      <c r="T977" s="836"/>
      <c r="U977" s="1899"/>
      <c r="V977" s="836"/>
      <c r="W977" s="836"/>
      <c r="X977" s="836"/>
      <c r="Y977" s="836"/>
      <c r="Z977" s="836"/>
      <c r="AA977" s="836"/>
      <c r="AB977" s="836"/>
      <c r="AC977" s="836"/>
      <c r="AD977" s="836"/>
      <c r="AE977" s="836"/>
      <c r="AF977" s="836"/>
      <c r="AG977" s="836"/>
      <c r="AH977" s="836"/>
      <c r="AI977" s="836"/>
      <c r="AJ977" s="836"/>
    </row>
    <row r="978">
      <c r="A978" s="1308"/>
      <c r="B978" s="836"/>
      <c r="C978" s="836"/>
      <c r="D978" s="836"/>
      <c r="E978" s="836"/>
      <c r="F978" s="836"/>
      <c r="G978" s="836"/>
      <c r="H978" s="836"/>
      <c r="I978" s="836"/>
      <c r="J978" s="836"/>
      <c r="K978" s="836"/>
      <c r="L978" s="836"/>
      <c r="M978" s="836"/>
      <c r="N978" s="836"/>
      <c r="O978" s="836"/>
      <c r="P978" s="836"/>
      <c r="Q978" s="836"/>
      <c r="R978" s="836"/>
      <c r="S978" s="836"/>
      <c r="T978" s="836"/>
      <c r="U978" s="1899"/>
      <c r="V978" s="836"/>
      <c r="W978" s="836"/>
      <c r="X978" s="836"/>
      <c r="Y978" s="836"/>
      <c r="Z978" s="836"/>
      <c r="AA978" s="836"/>
      <c r="AB978" s="836"/>
      <c r="AC978" s="836"/>
      <c r="AD978" s="836"/>
      <c r="AE978" s="836"/>
      <c r="AF978" s="836"/>
      <c r="AG978" s="836"/>
      <c r="AH978" s="836"/>
      <c r="AI978" s="836"/>
      <c r="AJ978" s="836"/>
    </row>
    <row r="979">
      <c r="A979" s="1308"/>
      <c r="B979" s="836"/>
      <c r="C979" s="836"/>
      <c r="D979" s="836"/>
      <c r="E979" s="836"/>
      <c r="F979" s="836"/>
      <c r="G979" s="836"/>
      <c r="H979" s="836"/>
      <c r="I979" s="836"/>
      <c r="J979" s="836"/>
      <c r="K979" s="836"/>
      <c r="L979" s="836"/>
      <c r="M979" s="836"/>
      <c r="N979" s="836"/>
      <c r="O979" s="836"/>
      <c r="P979" s="836"/>
      <c r="Q979" s="836"/>
      <c r="R979" s="836"/>
      <c r="S979" s="836"/>
      <c r="T979" s="836"/>
      <c r="U979" s="1899"/>
      <c r="V979" s="836"/>
      <c r="W979" s="836"/>
      <c r="X979" s="836"/>
      <c r="Y979" s="836"/>
      <c r="Z979" s="836"/>
      <c r="AA979" s="836"/>
      <c r="AB979" s="836"/>
      <c r="AC979" s="836"/>
      <c r="AD979" s="836"/>
      <c r="AE979" s="836"/>
      <c r="AF979" s="836"/>
      <c r="AG979" s="836"/>
      <c r="AH979" s="836"/>
      <c r="AI979" s="836"/>
      <c r="AJ979" s="836"/>
    </row>
    <row r="980">
      <c r="A980" s="1308"/>
      <c r="B980" s="836"/>
      <c r="C980" s="836"/>
      <c r="D980" s="836"/>
      <c r="E980" s="836"/>
      <c r="F980" s="836"/>
      <c r="G980" s="836"/>
      <c r="H980" s="836"/>
      <c r="I980" s="836"/>
      <c r="J980" s="836"/>
      <c r="K980" s="836"/>
      <c r="L980" s="836"/>
      <c r="M980" s="836"/>
      <c r="N980" s="836"/>
      <c r="O980" s="836"/>
      <c r="P980" s="836"/>
      <c r="Q980" s="836"/>
      <c r="R980" s="836"/>
      <c r="S980" s="836"/>
      <c r="T980" s="836"/>
      <c r="U980" s="1899"/>
      <c r="V980" s="836"/>
      <c r="W980" s="836"/>
      <c r="X980" s="836"/>
      <c r="Y980" s="836"/>
      <c r="Z980" s="836"/>
      <c r="AA980" s="836"/>
      <c r="AB980" s="836"/>
      <c r="AC980" s="836"/>
      <c r="AD980" s="836"/>
      <c r="AE980" s="836"/>
      <c r="AF980" s="836"/>
      <c r="AG980" s="836"/>
      <c r="AH980" s="836"/>
      <c r="AI980" s="836"/>
      <c r="AJ980" s="836"/>
    </row>
    <row r="981">
      <c r="A981" s="1308"/>
      <c r="B981" s="836"/>
      <c r="C981" s="836"/>
      <c r="D981" s="836"/>
      <c r="E981" s="836"/>
      <c r="F981" s="836"/>
      <c r="G981" s="836"/>
      <c r="H981" s="836"/>
      <c r="I981" s="836"/>
      <c r="J981" s="836"/>
      <c r="K981" s="836"/>
      <c r="L981" s="836"/>
      <c r="M981" s="836"/>
      <c r="N981" s="836"/>
      <c r="O981" s="836"/>
      <c r="P981" s="836"/>
      <c r="Q981" s="836"/>
      <c r="R981" s="836"/>
      <c r="S981" s="836"/>
      <c r="T981" s="836"/>
      <c r="U981" s="1899"/>
      <c r="V981" s="836"/>
      <c r="W981" s="836"/>
      <c r="X981" s="836"/>
      <c r="Y981" s="836"/>
      <c r="Z981" s="836"/>
      <c r="AA981" s="836"/>
      <c r="AB981" s="836"/>
      <c r="AC981" s="836"/>
      <c r="AD981" s="836"/>
      <c r="AE981" s="836"/>
      <c r="AF981" s="836"/>
      <c r="AG981" s="836"/>
      <c r="AH981" s="836"/>
      <c r="AI981" s="836"/>
      <c r="AJ981" s="836"/>
    </row>
    <row r="982">
      <c r="A982" s="1308"/>
      <c r="B982" s="836"/>
      <c r="C982" s="836"/>
      <c r="D982" s="836"/>
      <c r="E982" s="836"/>
      <c r="F982" s="836"/>
      <c r="G982" s="836"/>
      <c r="H982" s="836"/>
      <c r="I982" s="836"/>
      <c r="J982" s="836"/>
      <c r="K982" s="836"/>
      <c r="L982" s="836"/>
      <c r="M982" s="836"/>
      <c r="N982" s="836"/>
      <c r="O982" s="836"/>
      <c r="P982" s="836"/>
      <c r="Q982" s="836"/>
      <c r="R982" s="836"/>
      <c r="S982" s="836"/>
      <c r="T982" s="836"/>
      <c r="U982" s="1899"/>
      <c r="V982" s="836"/>
      <c r="W982" s="836"/>
      <c r="X982" s="836"/>
      <c r="Y982" s="836"/>
      <c r="Z982" s="836"/>
      <c r="AA982" s="836"/>
      <c r="AB982" s="836"/>
      <c r="AC982" s="836"/>
      <c r="AD982" s="836"/>
      <c r="AE982" s="836"/>
      <c r="AF982" s="836"/>
      <c r="AG982" s="836"/>
      <c r="AH982" s="836"/>
      <c r="AI982" s="836"/>
      <c r="AJ982" s="836"/>
    </row>
    <row r="983">
      <c r="A983" s="1308"/>
      <c r="B983" s="836"/>
      <c r="C983" s="836"/>
      <c r="D983" s="836"/>
      <c r="E983" s="836"/>
      <c r="F983" s="836"/>
      <c r="G983" s="836"/>
      <c r="H983" s="836"/>
      <c r="I983" s="836"/>
      <c r="J983" s="836"/>
      <c r="K983" s="836"/>
      <c r="L983" s="836"/>
      <c r="M983" s="836"/>
      <c r="N983" s="836"/>
      <c r="O983" s="836"/>
      <c r="P983" s="836"/>
      <c r="Q983" s="836"/>
      <c r="R983" s="836"/>
      <c r="S983" s="836"/>
      <c r="T983" s="836"/>
      <c r="U983" s="1899"/>
      <c r="V983" s="836"/>
      <c r="W983" s="836"/>
      <c r="X983" s="836"/>
      <c r="Y983" s="836"/>
      <c r="Z983" s="836"/>
      <c r="AA983" s="836"/>
      <c r="AB983" s="836"/>
      <c r="AC983" s="836"/>
      <c r="AD983" s="836"/>
      <c r="AE983" s="836"/>
      <c r="AF983" s="836"/>
      <c r="AG983" s="836"/>
      <c r="AH983" s="836"/>
      <c r="AI983" s="836"/>
      <c r="AJ983" s="836"/>
    </row>
    <row r="984">
      <c r="A984" s="1308"/>
      <c r="B984" s="836"/>
      <c r="C984" s="836"/>
      <c r="D984" s="836"/>
      <c r="E984" s="836"/>
      <c r="F984" s="836"/>
      <c r="G984" s="836"/>
      <c r="H984" s="836"/>
      <c r="I984" s="836"/>
      <c r="J984" s="836"/>
      <c r="K984" s="836"/>
      <c r="L984" s="836"/>
      <c r="M984" s="836"/>
      <c r="N984" s="836"/>
      <c r="O984" s="836"/>
      <c r="P984" s="836"/>
      <c r="Q984" s="836"/>
      <c r="R984" s="836"/>
      <c r="S984" s="836"/>
      <c r="T984" s="836"/>
      <c r="U984" s="1899"/>
      <c r="V984" s="836"/>
      <c r="W984" s="836"/>
      <c r="X984" s="836"/>
      <c r="Y984" s="836"/>
      <c r="Z984" s="836"/>
      <c r="AA984" s="836"/>
      <c r="AB984" s="836"/>
      <c r="AC984" s="836"/>
      <c r="AD984" s="836"/>
      <c r="AE984" s="836"/>
      <c r="AF984" s="836"/>
      <c r="AG984" s="836"/>
      <c r="AH984" s="836"/>
      <c r="AI984" s="836"/>
      <c r="AJ984" s="836"/>
    </row>
    <row r="985">
      <c r="A985" s="1308"/>
      <c r="B985" s="836"/>
      <c r="C985" s="836"/>
      <c r="D985" s="836"/>
      <c r="E985" s="836"/>
      <c r="F985" s="836"/>
      <c r="G985" s="836"/>
      <c r="H985" s="836"/>
      <c r="I985" s="836"/>
      <c r="J985" s="836"/>
      <c r="K985" s="836"/>
      <c r="L985" s="836"/>
      <c r="M985" s="836"/>
      <c r="N985" s="836"/>
      <c r="O985" s="836"/>
      <c r="P985" s="836"/>
      <c r="Q985" s="836"/>
      <c r="R985" s="836"/>
      <c r="S985" s="836"/>
      <c r="T985" s="836"/>
      <c r="U985" s="1899"/>
      <c r="V985" s="836"/>
      <c r="W985" s="836"/>
      <c r="X985" s="836"/>
      <c r="Y985" s="836"/>
      <c r="Z985" s="836"/>
      <c r="AA985" s="836"/>
      <c r="AB985" s="836"/>
      <c r="AC985" s="836"/>
      <c r="AD985" s="836"/>
      <c r="AE985" s="836"/>
      <c r="AF985" s="836"/>
      <c r="AG985" s="836"/>
      <c r="AH985" s="836"/>
      <c r="AI985" s="836"/>
      <c r="AJ985" s="836"/>
    </row>
    <row r="986">
      <c r="A986" s="1308"/>
      <c r="B986" s="836"/>
      <c r="C986" s="836"/>
      <c r="D986" s="836"/>
      <c r="E986" s="836"/>
      <c r="F986" s="836"/>
      <c r="G986" s="836"/>
      <c r="H986" s="836"/>
      <c r="I986" s="836"/>
      <c r="J986" s="836"/>
      <c r="K986" s="836"/>
      <c r="L986" s="836"/>
      <c r="M986" s="836"/>
      <c r="N986" s="836"/>
      <c r="O986" s="836"/>
      <c r="P986" s="836"/>
      <c r="Q986" s="836"/>
      <c r="R986" s="836"/>
      <c r="S986" s="836"/>
      <c r="T986" s="836"/>
      <c r="U986" s="1899"/>
      <c r="V986" s="836"/>
      <c r="W986" s="836"/>
      <c r="X986" s="836"/>
      <c r="Y986" s="836"/>
      <c r="Z986" s="836"/>
      <c r="AA986" s="836"/>
      <c r="AB986" s="836"/>
      <c r="AC986" s="836"/>
      <c r="AD986" s="836"/>
      <c r="AE986" s="836"/>
      <c r="AF986" s="836"/>
      <c r="AG986" s="836"/>
      <c r="AH986" s="836"/>
      <c r="AI986" s="836"/>
      <c r="AJ986" s="836"/>
    </row>
    <row r="987">
      <c r="A987" s="1308"/>
      <c r="B987" s="836"/>
      <c r="C987" s="836"/>
      <c r="D987" s="836"/>
      <c r="E987" s="836"/>
      <c r="F987" s="836"/>
      <c r="G987" s="836"/>
      <c r="H987" s="836"/>
      <c r="I987" s="836"/>
      <c r="J987" s="836"/>
      <c r="K987" s="836"/>
      <c r="L987" s="836"/>
      <c r="M987" s="836"/>
      <c r="N987" s="836"/>
      <c r="O987" s="836"/>
      <c r="P987" s="836"/>
      <c r="Q987" s="836"/>
      <c r="R987" s="836"/>
      <c r="S987" s="836"/>
      <c r="T987" s="836"/>
      <c r="U987" s="1899"/>
      <c r="V987" s="836"/>
      <c r="W987" s="836"/>
      <c r="X987" s="836"/>
      <c r="Y987" s="836"/>
      <c r="Z987" s="836"/>
      <c r="AA987" s="836"/>
      <c r="AB987" s="836"/>
      <c r="AC987" s="836"/>
      <c r="AD987" s="836"/>
      <c r="AE987" s="836"/>
      <c r="AF987" s="836"/>
      <c r="AG987" s="836"/>
      <c r="AH987" s="836"/>
      <c r="AI987" s="836"/>
      <c r="AJ987" s="836"/>
    </row>
    <row r="988">
      <c r="A988" s="1308"/>
      <c r="B988" s="836"/>
      <c r="C988" s="836"/>
      <c r="D988" s="836"/>
      <c r="E988" s="836"/>
      <c r="F988" s="836"/>
      <c r="G988" s="836"/>
      <c r="H988" s="836"/>
      <c r="I988" s="836"/>
      <c r="J988" s="836"/>
      <c r="K988" s="836"/>
      <c r="L988" s="836"/>
      <c r="M988" s="836"/>
      <c r="N988" s="836"/>
      <c r="O988" s="836"/>
      <c r="P988" s="836"/>
      <c r="Q988" s="836"/>
      <c r="R988" s="836"/>
      <c r="S988" s="836"/>
      <c r="T988" s="836"/>
      <c r="U988" s="1899"/>
      <c r="V988" s="836"/>
      <c r="W988" s="836"/>
      <c r="X988" s="836"/>
      <c r="Y988" s="836"/>
      <c r="Z988" s="836"/>
      <c r="AA988" s="836"/>
      <c r="AB988" s="836"/>
      <c r="AC988" s="836"/>
      <c r="AD988" s="836"/>
      <c r="AE988" s="836"/>
      <c r="AF988" s="836"/>
      <c r="AG988" s="836"/>
      <c r="AH988" s="836"/>
      <c r="AI988" s="836"/>
      <c r="AJ988" s="836"/>
    </row>
    <row r="989">
      <c r="A989" s="1308"/>
      <c r="B989" s="836"/>
      <c r="C989" s="836"/>
      <c r="D989" s="836"/>
      <c r="E989" s="836"/>
      <c r="F989" s="836"/>
      <c r="G989" s="836"/>
      <c r="H989" s="836"/>
      <c r="I989" s="836"/>
      <c r="J989" s="836"/>
      <c r="K989" s="836"/>
      <c r="L989" s="836"/>
      <c r="M989" s="836"/>
      <c r="N989" s="836"/>
      <c r="O989" s="836"/>
      <c r="P989" s="836"/>
      <c r="Q989" s="836"/>
      <c r="R989" s="836"/>
      <c r="S989" s="836"/>
      <c r="T989" s="836"/>
      <c r="U989" s="1899"/>
      <c r="V989" s="836"/>
      <c r="W989" s="836"/>
      <c r="X989" s="836"/>
      <c r="Y989" s="836"/>
      <c r="Z989" s="836"/>
      <c r="AA989" s="836"/>
      <c r="AB989" s="836"/>
      <c r="AC989" s="836"/>
      <c r="AD989" s="836"/>
      <c r="AE989" s="836"/>
      <c r="AF989" s="836"/>
      <c r="AG989" s="836"/>
      <c r="AH989" s="836"/>
      <c r="AI989" s="836"/>
      <c r="AJ989" s="836"/>
    </row>
    <row r="990">
      <c r="A990" s="1308"/>
      <c r="B990" s="836"/>
      <c r="C990" s="836"/>
      <c r="D990" s="836"/>
      <c r="E990" s="836"/>
      <c r="F990" s="836"/>
      <c r="G990" s="836"/>
      <c r="H990" s="836"/>
      <c r="I990" s="836"/>
      <c r="J990" s="836"/>
      <c r="K990" s="836"/>
      <c r="L990" s="836"/>
      <c r="M990" s="836"/>
      <c r="N990" s="836"/>
      <c r="O990" s="836"/>
      <c r="P990" s="836"/>
      <c r="Q990" s="836"/>
      <c r="R990" s="836"/>
      <c r="S990" s="836"/>
      <c r="T990" s="836"/>
      <c r="U990" s="1899"/>
      <c r="V990" s="836"/>
      <c r="W990" s="836"/>
      <c r="X990" s="836"/>
      <c r="Y990" s="836"/>
      <c r="Z990" s="836"/>
      <c r="AA990" s="836"/>
      <c r="AB990" s="836"/>
      <c r="AC990" s="836"/>
      <c r="AD990" s="836"/>
      <c r="AE990" s="836"/>
      <c r="AF990" s="836"/>
      <c r="AG990" s="836"/>
      <c r="AH990" s="836"/>
      <c r="AI990" s="836"/>
      <c r="AJ990" s="836"/>
    </row>
    <row r="991">
      <c r="A991" s="1308"/>
      <c r="B991" s="836"/>
      <c r="C991" s="836"/>
      <c r="D991" s="836"/>
      <c r="E991" s="836"/>
      <c r="F991" s="836"/>
      <c r="G991" s="836"/>
      <c r="H991" s="836"/>
      <c r="I991" s="836"/>
      <c r="J991" s="836"/>
      <c r="K991" s="836"/>
      <c r="L991" s="836"/>
      <c r="M991" s="836"/>
      <c r="N991" s="836"/>
      <c r="O991" s="836"/>
      <c r="P991" s="836"/>
      <c r="Q991" s="836"/>
      <c r="R991" s="836"/>
      <c r="S991" s="836"/>
      <c r="T991" s="836"/>
      <c r="U991" s="1899"/>
      <c r="V991" s="836"/>
      <c r="W991" s="836"/>
      <c r="X991" s="836"/>
      <c r="Y991" s="836"/>
      <c r="Z991" s="836"/>
      <c r="AA991" s="836"/>
      <c r="AB991" s="836"/>
      <c r="AC991" s="836"/>
      <c r="AD991" s="836"/>
      <c r="AE991" s="836"/>
      <c r="AF991" s="836"/>
      <c r="AG991" s="836"/>
      <c r="AH991" s="836"/>
      <c r="AI991" s="836"/>
      <c r="AJ991" s="836"/>
    </row>
    <row r="992">
      <c r="A992" s="1308"/>
      <c r="B992" s="836"/>
      <c r="C992" s="836"/>
      <c r="D992" s="836"/>
      <c r="E992" s="836"/>
      <c r="F992" s="836"/>
      <c r="G992" s="836"/>
      <c r="H992" s="836"/>
      <c r="I992" s="836"/>
      <c r="J992" s="836"/>
      <c r="K992" s="836"/>
      <c r="L992" s="836"/>
      <c r="M992" s="836"/>
      <c r="N992" s="836"/>
      <c r="O992" s="836"/>
      <c r="P992" s="836"/>
      <c r="Q992" s="836"/>
      <c r="R992" s="836"/>
      <c r="S992" s="836"/>
      <c r="T992" s="836"/>
      <c r="U992" s="1899"/>
      <c r="V992" s="836"/>
      <c r="W992" s="836"/>
      <c r="X992" s="836"/>
      <c r="Y992" s="836"/>
      <c r="Z992" s="836"/>
      <c r="AA992" s="836"/>
      <c r="AB992" s="836"/>
      <c r="AC992" s="836"/>
      <c r="AD992" s="836"/>
      <c r="AE992" s="836"/>
      <c r="AF992" s="836"/>
      <c r="AG992" s="836"/>
      <c r="AH992" s="836"/>
      <c r="AI992" s="836"/>
      <c r="AJ992" s="836"/>
    </row>
    <row r="993">
      <c r="A993" s="1308"/>
      <c r="B993" s="836"/>
      <c r="C993" s="836"/>
      <c r="D993" s="836"/>
      <c r="E993" s="836"/>
      <c r="F993" s="836"/>
      <c r="G993" s="836"/>
      <c r="H993" s="836"/>
      <c r="I993" s="836"/>
      <c r="J993" s="836"/>
      <c r="K993" s="836"/>
      <c r="L993" s="836"/>
      <c r="M993" s="836"/>
      <c r="N993" s="836"/>
      <c r="O993" s="836"/>
      <c r="P993" s="836"/>
      <c r="Q993" s="836"/>
      <c r="R993" s="836"/>
      <c r="S993" s="836"/>
      <c r="T993" s="836"/>
      <c r="U993" s="1899"/>
      <c r="V993" s="836"/>
      <c r="W993" s="836"/>
      <c r="X993" s="836"/>
      <c r="Y993" s="836"/>
      <c r="Z993" s="836"/>
      <c r="AA993" s="836"/>
      <c r="AB993" s="836"/>
      <c r="AC993" s="836"/>
      <c r="AD993" s="836"/>
      <c r="AE993" s="836"/>
      <c r="AF993" s="836"/>
      <c r="AG993" s="836"/>
      <c r="AH993" s="836"/>
      <c r="AI993" s="836"/>
      <c r="AJ993" s="836"/>
    </row>
    <row r="994">
      <c r="A994" s="1308"/>
      <c r="B994" s="836"/>
      <c r="C994" s="836"/>
      <c r="D994" s="836"/>
      <c r="E994" s="836"/>
      <c r="F994" s="836"/>
      <c r="G994" s="836"/>
      <c r="H994" s="836"/>
      <c r="I994" s="836"/>
      <c r="J994" s="836"/>
      <c r="K994" s="836"/>
      <c r="L994" s="836"/>
      <c r="M994" s="836"/>
      <c r="N994" s="836"/>
      <c r="O994" s="836"/>
      <c r="P994" s="836"/>
      <c r="Q994" s="836"/>
      <c r="R994" s="836"/>
      <c r="S994" s="836"/>
      <c r="T994" s="836"/>
      <c r="U994" s="1899"/>
      <c r="V994" s="836"/>
      <c r="W994" s="836"/>
      <c r="X994" s="836"/>
      <c r="Y994" s="836"/>
      <c r="Z994" s="836"/>
      <c r="AA994" s="836"/>
      <c r="AB994" s="836"/>
      <c r="AC994" s="836"/>
      <c r="AD994" s="836"/>
      <c r="AE994" s="836"/>
      <c r="AF994" s="836"/>
      <c r="AG994" s="836"/>
      <c r="AH994" s="836"/>
      <c r="AI994" s="836"/>
      <c r="AJ994" s="836"/>
    </row>
  </sheetData>
  <autoFilter ref="$A$1:$AG$88">
    <sortState ref="A1:AG88">
      <sortCondition ref="C1:C88"/>
      <sortCondition ref="A1:A88"/>
      <sortCondition descending="1" ref="O1:O88"/>
      <sortCondition descending="1" ref="D1:D88"/>
      <sortCondition ref="B1:B88"/>
    </sortState>
  </autoFilter>
  <customSheetViews>
    <customSheetView guid="{51370DF4-9E49-41EE-A9C0-DBDAF537DDC1}" filter="1" showAutoFilter="1">
      <autoFilter ref="$A$3:$AF$88">
        <sortState ref="A3:AF88">
          <sortCondition ref="B3:B88"/>
          <sortCondition descending="1" ref="D3:D88"/>
        </sortState>
      </autoFilter>
    </customSheetView>
  </customSheetViews>
  <printOptions gridLines="1" horizontalCentered="1"/>
  <pageMargins bottom="0.75" footer="0.0" header="0.0" left="0.7" right="0.7" top="0.75"/>
  <pageSetup fitToHeight="0" cellComments="atEnd" orientation="landscape" pageOrder="overThenDown"/>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75"/>
  <cols>
    <col customWidth="1" min="1" max="1" width="39.71"/>
    <col customWidth="1" min="2" max="2" width="10.86"/>
    <col customWidth="1" min="3" max="3" width="38.86"/>
    <col customWidth="1" min="4" max="4" width="50.71"/>
    <col customWidth="1" min="5" max="5" width="38.86"/>
    <col customWidth="1" min="6" max="6" width="23.29"/>
    <col customWidth="1" min="7" max="7" width="4.71"/>
    <col customWidth="1" min="8" max="8" width="52.29"/>
    <col customWidth="1" min="9" max="9" width="61.29"/>
    <col customWidth="1" min="10" max="10" width="41.86"/>
    <col customWidth="1" min="11" max="11" width="4.71"/>
    <col customWidth="1" min="12" max="12" width="80.43"/>
    <col customWidth="1" min="13" max="13" width="85.57"/>
    <col customWidth="1" min="14" max="14" width="61.43"/>
  </cols>
  <sheetData>
    <row r="1" ht="12.75" customHeight="1">
      <c r="A1" s="1900"/>
      <c r="B1" s="1901"/>
      <c r="C1" s="1901"/>
      <c r="D1" s="1901"/>
      <c r="E1" s="1901"/>
      <c r="F1" s="1901"/>
      <c r="G1" s="1901"/>
      <c r="H1" s="1901"/>
      <c r="I1" s="1901"/>
      <c r="J1" s="1901"/>
      <c r="K1" s="1901"/>
      <c r="L1" s="1901"/>
      <c r="M1" s="1901"/>
      <c r="N1" s="1901"/>
    </row>
    <row r="2">
      <c r="A2" s="730" t="s">
        <v>3665</v>
      </c>
      <c r="B2" s="1901"/>
      <c r="C2" s="1901"/>
      <c r="D2" s="1901"/>
      <c r="E2" s="1901"/>
      <c r="F2" s="1901"/>
      <c r="G2" s="1901"/>
      <c r="H2" s="1901"/>
      <c r="I2" s="1901"/>
      <c r="J2" s="1901"/>
      <c r="K2" s="1901"/>
      <c r="L2" s="1901"/>
      <c r="M2" s="1901"/>
      <c r="N2" s="1901"/>
    </row>
    <row r="3">
      <c r="A3" s="1902"/>
      <c r="B3" s="1902"/>
      <c r="C3" s="1903" t="s">
        <v>6921</v>
      </c>
      <c r="D3" s="1904" t="s">
        <v>6922</v>
      </c>
      <c r="E3" s="1905"/>
      <c r="F3" s="1906"/>
      <c r="G3" s="1033"/>
      <c r="H3" s="1903" t="s">
        <v>6923</v>
      </c>
      <c r="I3" s="1904" t="s">
        <v>6922</v>
      </c>
      <c r="J3" s="1907"/>
      <c r="K3" s="1033"/>
      <c r="L3" s="1903" t="s">
        <v>6924</v>
      </c>
      <c r="M3" s="1904" t="s">
        <v>6922</v>
      </c>
      <c r="N3" s="1906"/>
    </row>
    <row r="4">
      <c r="A4" s="1908" t="s">
        <v>6925</v>
      </c>
      <c r="B4" s="1909" t="s">
        <v>6926</v>
      </c>
      <c r="C4" s="1910" t="s">
        <v>4871</v>
      </c>
      <c r="D4" s="1911" t="s">
        <v>3735</v>
      </c>
      <c r="E4" s="1911" t="s">
        <v>3736</v>
      </c>
      <c r="F4" s="1912" t="s">
        <v>6927</v>
      </c>
      <c r="H4" s="1910" t="s">
        <v>6928</v>
      </c>
      <c r="I4" s="1911" t="s">
        <v>6929</v>
      </c>
      <c r="J4" s="1912" t="s">
        <v>6930</v>
      </c>
      <c r="L4" s="1910" t="s">
        <v>6928</v>
      </c>
      <c r="M4" s="1911" t="s">
        <v>6931</v>
      </c>
      <c r="N4" s="1912" t="s">
        <v>6930</v>
      </c>
    </row>
    <row r="5" ht="293.25" customHeight="1">
      <c r="A5" s="1913" t="s">
        <v>316</v>
      </c>
      <c r="B5" s="1914" t="str">
        <f>VLOOKUP(A5,Programs_Invites,2)</f>
        <v>Yes</v>
      </c>
      <c r="C5" s="1915" t="str">
        <f>VLOOKUP($A5,Interview_1819_all,MATCH(C$4,Interview_1819_choices,0)+1,FALSE)</f>
        <v/>
      </c>
      <c r="D5" s="1916" t="str">
        <f>VLOOKUP($A5,Interview_1819_all,MATCH(D$4,Interview_1819_choices,0)+1,FALSE)</f>
        <v>Great clinical training, Holmans encouraged, not in basement, plenty of obvious pros that comes with being a big 3</v>
      </c>
      <c r="E5" s="1916" t="str">
        <f>VLOOKUP($A5,Interview_1819_all,MATCH(E$4,Interview_1819_choices,0)+1,FALSE)</f>
        <v>Doesn’t have a lot of fancy tech (no gamma knife or cyber knife), PGY2s seemed harried and overworked; clinical load high to the point of overkill; attracts some very intense personalities (both applicants and residents) which could be good or bad</v>
      </c>
      <c r="F5" s="1917" t="str">
        <f>VLOOKUP($A5,Interview_1819_all,MATCH(F$4,Interview_1819_choices,0)+1,FALSE)</f>
        <v/>
      </c>
      <c r="G5" s="1394"/>
      <c r="H5" s="1915" t="str">
        <f t="shared" ref="H5:J5" si="1">VLOOKUP($A5,Interview_1718_all,MATCH(H$4,Interview_1718_choices,0)+1,FALSE)</f>
        <v>#REF!</v>
      </c>
      <c r="I5" s="1916" t="str">
        <f t="shared" si="1"/>
        <v>#REF!</v>
      </c>
      <c r="J5" s="1917" t="str">
        <f t="shared" si="1"/>
        <v>#REF!</v>
      </c>
      <c r="K5" s="1394"/>
      <c r="L5" s="1915" t="str">
        <f>VLOOKUP($A5,Interview_1617_all,MATCH(L$4,Interview_1617_choices,0)+1,FALSE)</f>
        <v>These residents are BUSY. Being on-call is also busy for them but can also be extremely exciting and rewarding. </v>
      </c>
      <c r="M5" s="1916" t="str">
        <f>VLOOKUP($A5,Interview_1617_all,MATCH(M$4,Interview_1617_choices,0)+1,FALSE)</f>
        <v>If you like to have time to sit and read papers...this might not be the place for you. Loads of hands-on learning all the time.</v>
      </c>
      <c r="N5" s="1917" t="str">
        <f>VLOOKUP($A5,Interview_1617_all,MATCH(N$4,Interview_1617_choices,0)+1,FALSE)</f>
        <v>
</v>
      </c>
    </row>
    <row r="6" ht="303.0" customHeight="1">
      <c r="A6" s="1918" t="s">
        <v>281</v>
      </c>
      <c r="B6" s="1919" t="str">
        <f>VLOOKUP(A6,Programs_Invites,2)</f>
        <v>Yes</v>
      </c>
      <c r="C6" s="1920" t="str">
        <f>VLOOKUP($A6,Interview_1819_all,MATCH(C$4,Interview_1819_choices,0)+1,FALSE)</f>
        <v/>
      </c>
      <c r="D6" s="1921" t="str">
        <f>VLOOKUP($A6,Interview_1819_all,MATCH(D$4,Interview_1819_choices,0)+1,FALSE)</f>
        <v>PD is very supportive and is a huge resident advocate. This results in excellent resident QOL and time is put towards education and not busy work. Residents seem very happy and have only positive things to say about the program. Program is very academic focused and residents are very productive research wise. Excellent job placement. Gyn brachy program is one of the strongest in the country</v>
      </c>
      <c r="E6" s="1921" t="str">
        <f>VLOOKUP($A6,Interview_1819_all,MATCH(E$4,Interview_1819_choices,0)+1,FALSE)</f>
        <v/>
      </c>
      <c r="F6" s="1922" t="str">
        <f>VLOOKUP($A6,Interview_1819_all,MATCH(F$4,Interview_1819_choices,0)+1,FALSE)</f>
        <v/>
      </c>
      <c r="G6" s="1923"/>
      <c r="H6" s="1920" t="str">
        <f t="shared" ref="H6:J6" si="2">VLOOKUP($A6,Interview_1718_all,MATCH(H$4,Interview_1718_choices,0)+1,FALSE)</f>
        <v>#REF!</v>
      </c>
      <c r="I6" s="1921" t="str">
        <f t="shared" si="2"/>
        <v>#REF!</v>
      </c>
      <c r="J6" s="1922" t="str">
        <f t="shared" si="2"/>
        <v>#REF!</v>
      </c>
      <c r="K6" s="1394"/>
      <c r="L6" s="1920" t="str">
        <f>VLOOKUP($A6,Interview_1617_all,MATCH(L$4,Interview_1617_choices,0)+1,FALSE)</f>
        <v>Tech here is incredibly impressive, with opportunities for research abound. Huge opportunities in basic/translational research - my interview with one of the PhD's about his lab there was one of the most interesting interviews of the entire season because of all the cool projects he was working on. WashU is massive, and the only show in town, so you definitely get your numbers. The chair seemed like a genuinely nice guy, who really wanted to focus on what WashU could do for the applicant and residents</v>
      </c>
      <c r="M6" s="1921" t="str">
        <f>VLOOKUP($A6,Interview_1617_all,MATCH(M$4,Interview_1617_choices,0)+1,FALSE)</f>
        <v>crime in STL, STL itself | at least it's cheap ll The place that you would be living in STL would not be dangerous. Not many negatives I can think of, though people love to shit on the midwest.
My interview with the PD was possibly the worst I've had. She was stone cold unfriendly, with absolutely zero relatability or friendliness. I could not imagine having her as the resident advocate for 4 years. The only time she gave even a semblance of a smile was when I left :( // She does not seem like a very "warm" person. // Icey cold personality. PD is a problem. Could not imagine 4 years here. x3 &lt;--- I did not interview here, but have heard from several sources that there are some serious personality disorders within the department. &lt; I would agree. I came into interview really wanting to like this program for personal reasons but can see why some might see this department as malignant. // I know people that rotated at WashU that echoed similar thoughts. </v>
      </c>
      <c r="N6" s="1922" t="str">
        <f>VLOOKUP($A6,Interview_1617_all,MATCH(N$4,Interview_1617_choices,0)+1,FALSE)</f>
        <v>
</v>
      </c>
    </row>
    <row r="7" ht="312.0" customHeight="1">
      <c r="A7" s="1924" t="s">
        <v>255</v>
      </c>
      <c r="B7" s="1925" t="str">
        <f>VLOOKUP(A7,Programs_Invites,2)</f>
        <v>Yes</v>
      </c>
      <c r="C7" s="1926" t="str">
        <f>VLOOKUP($A7,Interview_1819_all,MATCH(C$4,Interview_1819_choices,0)+1,FALSE)</f>
        <v>
</v>
      </c>
      <c r="D7" s="1927" t="str">
        <f>VLOOKUP($A7,Interview_1819_all,MATCH(D$4,Interview_1819_choices,0)+1,FALSE)</f>
        <v/>
      </c>
      <c r="E7" s="1927" t="str">
        <f>VLOOKUP($A7,Interview_1819_all,MATCH(E$4,Interview_1819_choices,0)+1,FALSE)</f>
        <v/>
      </c>
      <c r="F7" s="1928" t="str">
        <f>VLOOKUP($A7,Interview_1819_all,MATCH(F$4,Interview_1819_choices,0)+1,FALSE)</f>
        <v/>
      </c>
      <c r="G7" s="1929"/>
      <c r="H7" s="1926" t="str">
        <f t="shared" ref="H7:J7" si="3">VLOOKUP($A7,Interview_1718_all,MATCH(H$4,Interview_1718_choices,0)+1,FALSE)</f>
        <v>#REF!</v>
      </c>
      <c r="I7" s="1927" t="str">
        <f t="shared" si="3"/>
        <v>#REF!</v>
      </c>
      <c r="J7" s="1928" t="str">
        <f t="shared" si="3"/>
        <v>#REF!</v>
      </c>
      <c r="K7" s="1929"/>
      <c r="L7" s="1926" t="str">
        <f>VLOOKUP($A7,Interview_1617_all,MATCH(L$4,Interview_1617_choices,0)+1,FALSE)</f>
        <v>Comments? One of top programs in country- strong all around | Strong research. || I really enjoyed talking with the faculty. Reshma Jaigsi (program director) seems like a fantastic person, and the chair Ted Lawrence is also pretty great. Michigan had a very collaborative atmosphere. Seemed like a great place to train, especially if you wanted great research opportunities (clinical, translational, AND basic) and had academic dreams but wanted to stay out of the programs with a greater number of residents.| One of strongest PD/chair combos in country</v>
      </c>
      <c r="M7" s="1927" t="str">
        <f>VLOOKUP($A7,Interview_1617_all,MATCH(M$4,Interview_1617_choices,0)+1,FALSE)</f>
        <v>Ann Arbor actually seems like a great place, despite being a pretty small city in the midwest. The city is very liberal. I thought all the Michigan blue and gold everywhere was fun. It does snow a lot though...and it's a little flat. Doesn't seem like there's a wealth of outdoorsy opportunities, but there is an arboretum right near campus where people can go for nice runs.</v>
      </c>
      <c r="N7" s="1928" t="str">
        <f>VLOOKUP($A7,Interview_1617_all,MATCH(N$4,Interview_1617_choices,0)+1,FALSE)</f>
        <v>
</v>
      </c>
    </row>
    <row r="8">
      <c r="A8" s="1930" t="s">
        <v>6932</v>
      </c>
      <c r="B8" s="1901"/>
      <c r="C8" s="1901"/>
      <c r="D8" s="1901"/>
      <c r="E8" s="1901"/>
      <c r="F8" s="1901"/>
      <c r="G8" s="1901"/>
      <c r="H8" s="1901"/>
      <c r="I8" s="1901"/>
      <c r="J8" s="1901"/>
      <c r="K8" s="1901"/>
      <c r="L8" s="1901"/>
      <c r="M8" s="1901"/>
      <c r="N8" s="1901"/>
    </row>
    <row r="9">
      <c r="A9" s="1902"/>
      <c r="B9" s="1902"/>
      <c r="C9" s="1903" t="s">
        <v>6921</v>
      </c>
      <c r="D9" s="1904" t="s">
        <v>6922</v>
      </c>
      <c r="E9" s="1905"/>
      <c r="F9" s="1906"/>
      <c r="G9" s="1033"/>
      <c r="H9" s="1903" t="s">
        <v>6923</v>
      </c>
      <c r="I9" s="1904" t="s">
        <v>6922</v>
      </c>
      <c r="J9" s="1907"/>
      <c r="K9" s="1033"/>
      <c r="L9" s="1903" t="s">
        <v>6924</v>
      </c>
      <c r="M9" s="1904" t="s">
        <v>6922</v>
      </c>
      <c r="N9" s="1906"/>
    </row>
    <row r="10">
      <c r="A10" s="1908" t="s">
        <v>6933</v>
      </c>
      <c r="B10" s="1911" t="s">
        <v>6926</v>
      </c>
      <c r="C10" s="1910" t="s">
        <v>3733</v>
      </c>
      <c r="D10" s="1911" t="s">
        <v>3735</v>
      </c>
      <c r="E10" s="1911" t="s">
        <v>3736</v>
      </c>
      <c r="F10" s="1912" t="s">
        <v>6927</v>
      </c>
      <c r="H10" s="1931" t="s">
        <v>6928</v>
      </c>
      <c r="I10" s="1932" t="s">
        <v>6929</v>
      </c>
      <c r="J10" s="1933" t="s">
        <v>6930</v>
      </c>
      <c r="L10" s="1931" t="s">
        <v>6928</v>
      </c>
      <c r="M10" s="1932" t="s">
        <v>6931</v>
      </c>
      <c r="N10" s="1933" t="s">
        <v>6930</v>
      </c>
    </row>
    <row r="11">
      <c r="A11" s="1913" t="s">
        <v>220</v>
      </c>
      <c r="B11" s="1914" t="str">
        <f>VLOOKUP(A11,Programs_Invites,2)</f>
        <v>Yes</v>
      </c>
      <c r="C11" s="1915" t="str">
        <f>VLOOKUP($A11,Interview_1819_all,MATCH(C$10,Interview_1819_choices,0)+1,FALSE)</f>
        <v>1 year research (VERY flexible)</v>
      </c>
      <c r="D11" s="1916" t="str">
        <f>VLOOKUP($A11,Interview_1819_all,MATCH(D$10,Interview_1819_choices,0)+1,FALSE)</f>
        <v>Boundless opportunities in research. Training at MGH and BWH gives exposure to different faculty, cultures, teaching approaches, etc....makes you more well rounded. High volume in pretty much all sites. Residents are very approachable and down to earth. Although there are many resources must be self-driven to make what you want happen. Great job placement. The culture of the program is great. Went here expecting people to be kind of high and mighty and they were unbelievably nice and down to earth. </v>
      </c>
      <c r="E11" s="1916" t="str">
        <f>VLOOKUP($A11,Interview_1819_all,MATCH(E$10,Interview_1819_choices,0)+1,FALSE)</f>
        <v>?Prior lack of diversity which is getting better. Pretty much access to everything (machine-wise) but no gamma knife (if that is important to you). High cost of living.// ACGME citation? </v>
      </c>
      <c r="F11" s="1917" t="str">
        <f>VLOOKUP($A11,Interview_1819_all,MATCH(F$10,Interview_1819_choices,0)+1,FALSE)</f>
        <v/>
      </c>
      <c r="G11" s="1394"/>
      <c r="H11" s="1915" t="str">
        <f t="shared" ref="H11:J11" si="4">VLOOKUP($A11,Interview_1718_all,MATCH(H$10,Interview_1718_choices,0)+1,FALSE)</f>
        <v>#REF!</v>
      </c>
      <c r="I11" s="1916" t="str">
        <f t="shared" si="4"/>
        <v>#REF!</v>
      </c>
      <c r="J11" s="1917" t="str">
        <f t="shared" si="4"/>
        <v>#REF!</v>
      </c>
      <c r="K11" s="1394"/>
      <c r="L11" s="1915" t="str">
        <f>VLOOKUP($A11,Interview_1617_all,MATCH(L$10,Interview_1617_choices,0)+1,FALSE)</f>
        <v>Some interesting characters among the faculty. || I found the faculty very approachable and down-to-earth as a whole. I liked the residents as well, and they seemed like a fairly happy and balanced bunch. Their 12 mos of research time is incredibly flexible with what you do, whether it be degree work or pursuing a zany research idea or a more typical approach. I didn't appreciate until I went how *different* MGH vs Longwood is during training. Your time is essentially split between the sites. MGH seems to give you a more intense workload, more similar to MSKCC in terms or "learning by doing" and getting exposure to a very high volume of cases. Longwood (BWH and DFCI) have a chiller pace with an emphasis on reading papers and discussing risk vs benefits of different approaches based on results from trials. It sounded like most residents develop a preference for one learning approach or the other, but I think getting exposed to both is a serious strength of the program. Also, it is Harvard, obviously the research opportunities are boundless. I just about drool over the research. Also, you can start moonlighting in PGY3 and earn extra $$$. </v>
      </c>
      <c r="M11" s="1916" t="str">
        <f>VLOOKUP($A11,Interview_1617_all,MATCH(M$10,Interview_1617_choices,0)+1,FALSE)</f>
        <v>Covering multiple hospitals means that they have more call weeks than MDACC, despite being similarly sized programs.
</v>
      </c>
      <c r="N11" s="1917" t="str">
        <f>VLOOKUP($A11,Interview_1617_all,MATCH(N$10,Interview_1617_choices,0)+1,FALSE)</f>
        <v>
</v>
      </c>
    </row>
    <row r="12">
      <c r="A12" s="1918" t="s">
        <v>16</v>
      </c>
      <c r="B12" s="1919" t="str">
        <f>VLOOKUP(A12,Programs_Invites,2)</f>
        <v>Yes</v>
      </c>
      <c r="C12" s="1920" t="str">
        <f>VLOOKUP($A12,Interview_1819_all,MATCH(C$10,Interview_1819_choices,0)+1,FALSE)</f>
        <v>12 months, holman pathway (21 months)</v>
      </c>
      <c r="D12" s="1921" t="str">
        <f>VLOOKUP($A12,Interview_1819_all,MATCH(D$10,Interview_1819_choices,0)+1,FALSE)</f>
        <v>Solid basic/translational science opportunities in holman pathway, in clinical trials pathway residents receive strong mentorship and begin developing clinical trials as early as pgy3, very collegial atmosphere, great relationships between residents and attendings, PD very supportive of resident interests (away rotations, can get masters), all residents seem happy, strong physics didactics, residents exceed number of required cases; international training center for linac radiosurgery; only center in world doing coneless, frameless functional radiosurgery/But why do this over Gamma Knife? Dosimetry on a linac sucks. I know UAB got rid of their GK and spent a lot of time doing linac-based SRS but come on, you polish a turd, it's still a turd/sounds like evan thomas talking/ evan here, see dosimetry in screenshot link: (https://imgur.com/a/YFjDFib)/Clinical trials pathway led to T32 grant for outcomes research. Another resident got a MPH. "Flexibility with justification" when discussing a year of research. Cancer center well desgined with everything including labs in the same building.</v>
      </c>
      <c r="E12" s="1921" t="str">
        <f>VLOOKUP($A12,Interview_1819_all,MATCH(E$10,Interview_1819_choices,0)+1,FALSE)</f>
        <v>birmingham maybe not great city for singles, prostate brachy numbers low, no formal rad bio curriculum and is essentially self-taught (can be pro or con)??? rad bio once a week</v>
      </c>
      <c r="F12" s="1922" t="str">
        <f>VLOOKUP($A12,Interview_1819_all,MATCH(F$10,Interview_1819_choices,0)+1,FALSE)</f>
        <v>9 1:1 interviews, 25 mins each</v>
      </c>
      <c r="G12" s="1923"/>
      <c r="H12" s="1920" t="str">
        <f t="shared" ref="H12:J12" si="5">VLOOKUP($A12,Interview_1718_all,MATCH(H$10,Interview_1718_choices,0)+1,FALSE)</f>
        <v>#REF!</v>
      </c>
      <c r="I12" s="1921" t="str">
        <f t="shared" si="5"/>
        <v>#REF!</v>
      </c>
      <c r="J12" s="1922" t="str">
        <f t="shared" si="5"/>
        <v>#REF!</v>
      </c>
      <c r="K12" s="1394"/>
      <c r="L12" s="1920" t="str">
        <f>VLOOKUP($A12,Interview_1617_all,MATCH(L$10,Interview_1617_choices,0)+1,FALSE)</f>
        <v>PD is very invested in teaching and is a GYN Onc mastermind. Historically viewed as a very strong program with great training. | Solid place which I think would be considered a top tier program if located elsewhere in country.</v>
      </c>
      <c r="M12" s="1921" t="str">
        <f>VLOOKUP($A12,Interview_1617_all,MATCH(M$10,Interview_1617_choices,0)+1,FALSE)</f>
        <v>Location might be a challenge if you are from a different part of the country, although Birmingham is making good strides. x2</v>
      </c>
      <c r="N12" s="1922" t="str">
        <f>VLOOKUP($A12,Interview_1617_all,MATCH(N$10,Interview_1617_choices,0)+1,FALSE)</f>
        <v>
</v>
      </c>
    </row>
    <row r="13">
      <c r="A13" s="1924" t="s">
        <v>218</v>
      </c>
      <c r="B13" s="1925" t="str">
        <f>VLOOKUP(A13,Programs_Invites,2)</f>
        <v>Yes</v>
      </c>
      <c r="C13" s="1926" t="str">
        <f>VLOOKUP($A13,Interview_1819_all,MATCH(C$10,Interview_1819_choices,0)+1,FALSE)</f>
        <v/>
      </c>
      <c r="D13" s="1927" t="str">
        <f>VLOOKUP($A13,Interview_1819_all,MATCH(D$10,Interview_1819_choices,0)+1,FALSE)</f>
        <v/>
      </c>
      <c r="E13" s="1927" t="str">
        <f>VLOOKUP($A13,Interview_1819_all,MATCH(E$10,Interview_1819_choices,0)+1,FALSE)</f>
        <v/>
      </c>
      <c r="F13" s="1934" t="s">
        <v>6934</v>
      </c>
      <c r="G13" s="1929"/>
      <c r="H13" s="1926" t="str">
        <f t="shared" ref="H13:J13" si="6">VLOOKUP($A13,Interview_1718_all,MATCH(H$10,Interview_1718_choices,0)+1,FALSE)</f>
        <v>#REF!</v>
      </c>
      <c r="I13" s="1921" t="str">
        <f t="shared" si="6"/>
        <v>#REF!</v>
      </c>
      <c r="J13" s="1928" t="str">
        <f t="shared" si="6"/>
        <v>#REF!</v>
      </c>
      <c r="K13" s="1929"/>
      <c r="L13" s="1935" t="str">
        <f>VLOOKUP($A13,Interview_1617_all,MATCH(L$10,Interview_1617_choices,0)+1,FALSE)</f>
        <v>Very friendly residents and faculty, good clinical training.  The city is either good or bad depending on your preference | Solid program with reasonable work hours and happy residents. Nothing special here but nothing bad either</v>
      </c>
      <c r="M13" s="1927" t="str">
        <f>VLOOKUP($A13,Interview_1617_all,MATCH(M$10,Interview_1617_choices,0)+1,FALSE)</f>
        <v>Research is not emphasized, low case volumes.</v>
      </c>
      <c r="N13" s="1928" t="str">
        <f>VLOOKUP($A13,Interview_1617_all,MATCH(N$10,Interview_1617_choices,0)+1,FALSE)</f>
        <v>
</v>
      </c>
    </row>
    <row r="14" ht="222.75" customHeight="1">
      <c r="A14" s="1930" t="s">
        <v>6935</v>
      </c>
      <c r="B14" s="1901"/>
      <c r="C14" s="1901"/>
      <c r="D14" s="1901"/>
      <c r="E14" s="1901"/>
      <c r="F14" s="1901"/>
      <c r="G14" s="1901"/>
      <c r="H14" s="1901"/>
      <c r="I14" s="1901"/>
      <c r="J14" s="1901"/>
      <c r="K14" s="1901"/>
      <c r="L14" s="1901"/>
      <c r="M14" s="1901"/>
      <c r="N14" s="1901"/>
    </row>
    <row r="15">
      <c r="A15" s="1902"/>
      <c r="B15" s="1902"/>
      <c r="C15" s="1903" t="s">
        <v>6921</v>
      </c>
      <c r="D15" s="1904" t="s">
        <v>6922</v>
      </c>
      <c r="E15" s="1905"/>
      <c r="F15" s="1906"/>
      <c r="G15" s="1033"/>
      <c r="H15" s="1903" t="s">
        <v>6923</v>
      </c>
      <c r="I15" s="1904" t="s">
        <v>6922</v>
      </c>
      <c r="J15" s="1907"/>
      <c r="K15" s="1033"/>
      <c r="L15" s="1903" t="s">
        <v>6924</v>
      </c>
      <c r="M15" s="1904" t="s">
        <v>6922</v>
      </c>
      <c r="N15" s="1906"/>
    </row>
    <row r="16">
      <c r="A16" s="1908" t="s">
        <v>6936</v>
      </c>
      <c r="B16" s="1911" t="s">
        <v>6926</v>
      </c>
      <c r="C16" s="1910" t="s">
        <v>4871</v>
      </c>
      <c r="D16" s="1911" t="s">
        <v>3735</v>
      </c>
      <c r="E16" s="1911" t="s">
        <v>3736</v>
      </c>
      <c r="F16" s="1912" t="s">
        <v>6927</v>
      </c>
      <c r="H16" s="1910" t="s">
        <v>6928</v>
      </c>
      <c r="I16" s="1911" t="s">
        <v>6929</v>
      </c>
      <c r="J16" s="1912" t="s">
        <v>6930</v>
      </c>
      <c r="L16" s="1910" t="s">
        <v>6928</v>
      </c>
      <c r="M16" s="1911" t="s">
        <v>6931</v>
      </c>
      <c r="N16" s="1912" t="s">
        <v>6930</v>
      </c>
    </row>
    <row r="17">
      <c r="A17" s="1913" t="s">
        <v>165</v>
      </c>
      <c r="B17" s="1914" t="str">
        <f>VLOOKUP(A17,Programs_Invites,2)</f>
        <v>Yes</v>
      </c>
      <c r="C17" s="1915" t="str">
        <f>VLOOKUP($A17,Interview_1819_all,MATCH(C$16,Interview_1819_choices,0)+1,FALSE)</f>
        <v/>
      </c>
      <c r="D17" s="1916" t="str">
        <f>VLOOKUP($A17,Interview_1819_all,MATCH(D$16,Interview_1819_choices,0)+1,FALSE)</f>
        <v/>
      </c>
      <c r="E17" s="1916" t="str">
        <f>VLOOKUP($A17,Interview_1819_all,MATCH(E$16,Interview_1819_choices,0)+1,FALSE)</f>
        <v/>
      </c>
      <c r="F17" s="1917" t="str">
        <f>VLOOKUP($A17,Interview_1819_all,MATCH(F$16,Interview_1819_choices,0)+1,FALSE)</f>
        <v/>
      </c>
      <c r="G17" s="1394"/>
      <c r="H17" s="1915" t="str">
        <f t="shared" ref="H17:J17" si="7">VLOOKUP($A17,Interview_1718_all,MATCH(H$16,Interview_1718_choices,0)+1,FALSE)</f>
        <v>#REF!</v>
      </c>
      <c r="I17" s="1916" t="str">
        <f t="shared" si="7"/>
        <v>#REF!</v>
      </c>
      <c r="J17" s="1917" t="str">
        <f t="shared" si="7"/>
        <v>#REF!</v>
      </c>
      <c r="K17" s="1394"/>
      <c r="L17" s="1915" t="str">
        <f>VLOOKUP($A17,Interview_1617_all,MATCH(L$16,Interview_1617_choices,0)+1,FALSE)</f>
        <v>comments?</v>
      </c>
      <c r="M17" s="1916" t="str">
        <f>VLOOKUP($A17,Interview_1617_all,MATCH(M$16,Interview_1617_choices,0)+1,FALSE)</f>
        <v/>
      </c>
      <c r="N17" s="1917" t="str">
        <f>VLOOKUP($A17,Interview_1617_all,MATCH(N$16,Interview_1617_choices,0)+1,FALSE)</f>
        <v>
</v>
      </c>
    </row>
    <row r="18">
      <c r="A18" s="1918" t="s">
        <v>316</v>
      </c>
      <c r="B18" s="1919" t="str">
        <f>VLOOKUP(A18,Programs_Invites,2)</f>
        <v>Yes</v>
      </c>
      <c r="C18" s="1920" t="str">
        <f>VLOOKUP($A18,Interview_1819_all,MATCH(C$16,Interview_1819_choices,0)+1,FALSE)</f>
        <v/>
      </c>
      <c r="D18" s="1921" t="str">
        <f>VLOOKUP($A18,Interview_1819_all,MATCH(D$16,Interview_1819_choices,0)+1,FALSE)</f>
        <v>Great clinical training, Holmans encouraged, not in basement, plenty of obvious pros that comes with being a big 3</v>
      </c>
      <c r="E18" s="1921" t="str">
        <f>VLOOKUP($A18,Interview_1819_all,MATCH(E$16,Interview_1819_choices,0)+1,FALSE)</f>
        <v>Doesn’t have a lot of fancy tech (no gamma knife or cyber knife), PGY2s seemed harried and overworked; clinical load high to the point of overkill; attracts some very intense personalities (both applicants and residents) which could be good or bad</v>
      </c>
      <c r="F18" s="1922" t="str">
        <f>VLOOKUP($A18,Interview_1819_all,MATCH(F$16,Interview_1819_choices,0)+1,FALSE)</f>
        <v/>
      </c>
      <c r="G18" s="1923"/>
      <c r="H18" s="1920" t="str">
        <f t="shared" ref="H18:J18" si="8">VLOOKUP($A18,Interview_1718_all,MATCH(H$16,Interview_1718_choices,0)+1,FALSE)</f>
        <v>#REF!</v>
      </c>
      <c r="I18" s="1921" t="str">
        <f t="shared" si="8"/>
        <v>#REF!</v>
      </c>
      <c r="J18" s="1922" t="str">
        <f t="shared" si="8"/>
        <v>#REF!</v>
      </c>
      <c r="K18" s="1394"/>
      <c r="L18" s="1936" t="s">
        <v>3</v>
      </c>
      <c r="M18" s="1921" t="str">
        <f>VLOOKUP($A18,Interview_1617_all,MATCH(M$16,Interview_1617_choices,0)+1,FALSE)</f>
        <v>If you like to have time to sit and read papers...this might not be the place for you. Loads of hands-on learning all the time.</v>
      </c>
      <c r="N18" s="1922" t="str">
        <f>VLOOKUP($A18,Interview_1617_all,MATCH(N$16,Interview_1617_choices,0)+1,FALSE)</f>
        <v>
</v>
      </c>
    </row>
    <row r="19">
      <c r="A19" s="1924" t="s">
        <v>3650</v>
      </c>
      <c r="B19" s="1925" t="str">
        <f>VLOOKUP(A19,Programs_Invites,2)</f>
        <v>Yes</v>
      </c>
      <c r="C19" s="1926" t="str">
        <f>VLOOKUP($A19,Interview_1819_all,MATCH(C$16,Interview_1819_choices,0)+1,FALSE)</f>
        <v/>
      </c>
      <c r="D19" s="1927" t="str">
        <f>VLOOKUP($A19,Interview_1819_all,MATCH(D$16,Interview_1819_choices,0)+1,FALSE)</f>
        <v>Giant chapstick &lt;--highlight of the trail so farx3
Holy crap.  The dessert was fucking incredible. The facilities are beatiful and it seems like they have lots of resources to help you succeed. You do get a Microsoft Surface Book for free. they have a shit load of money due to the department keeping the technical fees, this is how they were able to build their own building with brand new technology and will be constructing another brand new facility across the parking lot in the near future</v>
      </c>
      <c r="E19" s="1927" t="str">
        <f>VLOOKUP($A19,Interview_1819_all,MATCH(E$16,Interview_1819_choices,0)+1,FALSE)</f>
        <v>My impression was that it was a busier program than others. One of the residents told me on busy rotations you work at least 12 hour days. they have a lot of money but you will never get time to access those resources until pgy4 because you will be contouring until 8pm every night</v>
      </c>
      <c r="F19" s="1928" t="str">
        <f>VLOOKUP($A19,Interview_1819_all,MATCH(F$16,Interview_1819_choices,0)+1,FALSE)</f>
        <v>10-12 1:1, 15 mins each</v>
      </c>
      <c r="G19" s="1929"/>
      <c r="H19" s="1926" t="str">
        <f t="shared" ref="H19:J19" si="9">VLOOKUP($A19,Interview_1718_all,MATCH(H$16,Interview_1718_choices,0)+1,FALSE)</f>
        <v>#REF!</v>
      </c>
      <c r="I19" s="1927" t="str">
        <f t="shared" si="9"/>
        <v>#REF!</v>
      </c>
      <c r="J19" s="1928" t="str">
        <f t="shared" si="9"/>
        <v>#REF!</v>
      </c>
      <c r="K19" s="1929"/>
      <c r="L19" s="1926" t="str">
        <f>VLOOKUP($A19,Interview_1617_all,MATCH(L$16,Interview_1617_choices,0)+1,FALSE)</f>
        <v>This program seemed pretty AWESOME... but I felt like the residents were constantly saying "this program is not malignant" which made me more nervous... Also, speaking with other applicants I have heard people opting not to attend their interview here after a bad experience. Can anyone give some insight? ** Yes- there is a single disgruntled source who repeatedly puts down the program. UTSW is actually a solid program with excellent teaching and research opportunities. The negative comments are consistently submitted by the same person. </v>
      </c>
      <c r="M19" s="1927" t="str">
        <f>VLOOKUP($A19,Interview_1617_all,MATCH(M$16,Interview_1617_choices,0)+1,FALSE)</f>
        <v>Expect to work hard here. Typical days end late. // This is true for some, but not all services. &lt;&lt;So can somebody give the real scoop on this place?</v>
      </c>
      <c r="N19" s="1928" t="str">
        <f>VLOOKUP($A19,Interview_1617_all,MATCH(N$16,Interview_1617_choices,0)+1,FALSE)</f>
        <v>&lt; I hope after interviews / before rank lists are due, maybe home/rotating students can provide more info about this program. I've rotated at a few programs with "malignant" reputations that I found were not. I feel like sometimes it takes time for a program to shake the reputation even if they've made changes for the better. || Dr. Choy is very supportive of resident education and research. UTSW is transitioning to a brand new facility and offers training on 4 new Varian VMAT machines as well as Cyberknife and Gammaknife training with Dr. Timmerman. The program has a relatively new PD who is highly supportive of resident education as well.|| Dr. Kun, the previous head of St. Judes, was recently recruited and would likely offer excellent peds experience
im internal to program and have never considered it malignant // &lt;care to share more details as to your experience?&lt;&lt; I actually found the chair to be quite warm and charming
I was pretty blown away by this program. I didn't really get a sense that this program was malignant and I asked residents/faculty straight up about this.  &lt; Dr. Choy is 100% a resident advocate- not sure what he negative posts are about
&lt;Same here. I got a great impression during inteview day and also asked residents who confirmed it was a pretty good atmosphere. Another student who rotated there also said the program was great.  // Yeah, I'm not sure // Program emphasized younger, newer and more friendly faculty on interview day// &lt;-- have more specifics? &lt;&lt; UTSW is a good atmosphere to train. There are young attendings, many well-trained and into research. It's heavy on SBRT but that is where much of the field is headed.
Going to email a few residents straight up...i've grown cautious of relying on this spreadsheet and don't want to rank a program explicitly based on what's here (yes, or talk to non-home away rotators as well)
Proton center plans went broke. Lipservice paid to Carbon but if you look up how much that costs, there is no way that is happening. Unclear wether malignancy is true or not, multiple alumni don't speak positively of the program at all. In fact, some very alarming things....Rotators report a mix bag of negative ans positives. Truth probably somewhere in between, some disgruntled sources, some indifferent, some happy sources. The fact is the turn-over is high and there remain some serious rumors about the atmosphere which are worrisome.
I think the new PD will definitely improve the program</v>
      </c>
    </row>
    <row r="20">
      <c r="A20" s="1901"/>
      <c r="B20" s="1901"/>
      <c r="C20" s="1901"/>
      <c r="D20" s="1901"/>
      <c r="E20" s="1901"/>
      <c r="F20" s="1901"/>
      <c r="G20" s="1901"/>
      <c r="H20" s="1901"/>
      <c r="I20" s="1901"/>
      <c r="J20" s="1901"/>
      <c r="K20" s="1901"/>
      <c r="L20" s="1901"/>
      <c r="M20" s="1901"/>
      <c r="N20" s="1901"/>
    </row>
    <row r="21">
      <c r="A21" s="1901"/>
      <c r="B21" s="1901"/>
      <c r="C21" s="1901"/>
      <c r="D21" s="1901"/>
      <c r="E21" s="1901"/>
      <c r="F21" s="1901"/>
      <c r="G21" s="1901"/>
      <c r="H21" s="1901"/>
      <c r="I21" s="1901"/>
      <c r="J21" s="1901"/>
      <c r="K21" s="1901"/>
      <c r="L21" s="1901"/>
      <c r="M21" s="1901"/>
      <c r="N21" s="1901"/>
    </row>
    <row r="22">
      <c r="A22" s="1901"/>
      <c r="B22" s="1901"/>
      <c r="C22" s="1901"/>
      <c r="D22" s="1901"/>
      <c r="E22" s="1901"/>
      <c r="F22" s="1901"/>
      <c r="G22" s="1901"/>
      <c r="H22" s="1901"/>
      <c r="I22" s="1901"/>
      <c r="J22" s="1901"/>
      <c r="K22" s="1901"/>
      <c r="L22" s="1901"/>
      <c r="M22" s="1901"/>
      <c r="N22" s="1901"/>
    </row>
    <row r="23">
      <c r="A23" s="1901"/>
      <c r="B23" s="1901"/>
      <c r="C23" s="1901"/>
      <c r="D23" s="1901"/>
      <c r="E23" s="1901"/>
      <c r="F23" s="1901"/>
      <c r="G23" s="1901"/>
      <c r="H23" s="1901"/>
      <c r="I23" s="1901"/>
      <c r="J23" s="1901"/>
      <c r="K23" s="1901"/>
      <c r="L23" s="1901"/>
      <c r="M23" s="1901"/>
      <c r="N23" s="1901"/>
    </row>
    <row r="24">
      <c r="A24" s="1901"/>
      <c r="B24" s="1901"/>
      <c r="C24" s="1901"/>
      <c r="D24" s="1901"/>
      <c r="E24" s="1901"/>
      <c r="F24" s="1901"/>
      <c r="G24" s="1901"/>
      <c r="H24" s="1901"/>
      <c r="I24" s="1901"/>
      <c r="J24" s="1901"/>
      <c r="K24" s="1901"/>
      <c r="L24" s="1901"/>
      <c r="M24" s="1901"/>
      <c r="N24" s="1901"/>
    </row>
    <row r="25">
      <c r="A25" s="14"/>
      <c r="B25" s="14"/>
      <c r="C25" s="14"/>
      <c r="D25" s="14"/>
      <c r="E25" s="1901"/>
      <c r="F25" s="1901"/>
      <c r="G25" s="1901"/>
      <c r="H25" s="1901"/>
      <c r="I25" s="1901"/>
      <c r="J25" s="1901"/>
      <c r="K25" s="1901"/>
      <c r="L25" s="1901"/>
      <c r="M25" s="1901"/>
      <c r="N25" s="1901"/>
    </row>
    <row r="26">
      <c r="A26" s="14"/>
      <c r="B26" s="14"/>
      <c r="C26" s="14"/>
      <c r="D26" s="14"/>
      <c r="E26" s="1901"/>
      <c r="F26" s="1901"/>
      <c r="G26" s="1901"/>
      <c r="H26" s="1901"/>
      <c r="I26" s="1901"/>
      <c r="J26" s="1901"/>
      <c r="K26" s="1901"/>
      <c r="L26" s="1901"/>
      <c r="M26" s="1901"/>
      <c r="N26" s="1901"/>
    </row>
    <row r="27">
      <c r="A27" s="14"/>
      <c r="B27" s="14"/>
      <c r="C27" s="14"/>
      <c r="D27" s="14"/>
      <c r="E27" s="1901"/>
      <c r="F27" s="1901"/>
      <c r="G27" s="1901"/>
      <c r="H27" s="1901"/>
      <c r="I27" s="1901"/>
      <c r="J27" s="1901"/>
      <c r="K27" s="1901"/>
      <c r="L27" s="1901"/>
      <c r="M27" s="1901"/>
      <c r="N27" s="1901"/>
    </row>
    <row r="28">
      <c r="A28" s="14"/>
      <c r="B28" s="14"/>
      <c r="C28" s="14"/>
      <c r="D28" s="14"/>
      <c r="E28" s="1901"/>
      <c r="F28" s="1901"/>
      <c r="G28" s="1901"/>
      <c r="H28" s="1901"/>
      <c r="I28" s="1901"/>
      <c r="J28" s="1901"/>
      <c r="K28" s="1901"/>
      <c r="L28" s="1901"/>
      <c r="M28" s="1901"/>
      <c r="N28" s="1901"/>
    </row>
    <row r="29">
      <c r="A29" s="14"/>
      <c r="B29" s="14"/>
      <c r="C29" s="14"/>
      <c r="D29" s="14"/>
      <c r="E29" s="1901"/>
      <c r="F29" s="1901"/>
      <c r="G29" s="1901"/>
      <c r="H29" s="1901"/>
      <c r="I29" s="1901"/>
      <c r="J29" s="1901"/>
      <c r="K29" s="1901"/>
      <c r="L29" s="1901"/>
      <c r="M29" s="1901"/>
      <c r="N29" s="1901"/>
    </row>
    <row r="30">
      <c r="A30" s="14"/>
      <c r="B30" s="14"/>
      <c r="C30" s="14"/>
      <c r="D30" s="14"/>
      <c r="E30" s="1901"/>
      <c r="F30" s="1901"/>
      <c r="G30" s="1901"/>
      <c r="H30" s="1901"/>
      <c r="I30" s="1901"/>
      <c r="J30" s="1901"/>
      <c r="K30" s="1901"/>
      <c r="L30" s="1901"/>
      <c r="M30" s="1901"/>
      <c r="N30" s="1901"/>
    </row>
    <row r="31">
      <c r="A31" s="14"/>
      <c r="B31" s="14"/>
      <c r="C31" s="14"/>
      <c r="D31" s="14"/>
      <c r="E31" s="1901"/>
      <c r="F31" s="1901"/>
      <c r="G31" s="1901"/>
      <c r="H31" s="1901"/>
      <c r="I31" s="1901"/>
      <c r="J31" s="1901"/>
      <c r="K31" s="1901"/>
      <c r="L31" s="1901"/>
      <c r="M31" s="1901"/>
      <c r="N31" s="1901"/>
    </row>
    <row r="32">
      <c r="A32" s="14"/>
      <c r="B32" s="14"/>
      <c r="C32" s="14"/>
      <c r="D32" s="14"/>
      <c r="E32" s="1901"/>
      <c r="F32" s="1901"/>
      <c r="G32" s="1901"/>
      <c r="H32" s="1901"/>
      <c r="I32" s="1901"/>
      <c r="J32" s="1901"/>
      <c r="K32" s="1901"/>
      <c r="L32" s="1901"/>
      <c r="M32" s="1901"/>
      <c r="N32" s="1901"/>
    </row>
    <row r="33">
      <c r="A33" s="14"/>
      <c r="B33" s="14"/>
      <c r="C33" s="14"/>
      <c r="D33" s="14"/>
      <c r="E33" s="1901"/>
      <c r="F33" s="1901"/>
      <c r="G33" s="1901"/>
      <c r="H33" s="1901"/>
      <c r="I33" s="1901"/>
      <c r="J33" s="1901"/>
      <c r="K33" s="1901"/>
      <c r="L33" s="1901"/>
      <c r="M33" s="1901"/>
      <c r="N33" s="1901"/>
    </row>
    <row r="34">
      <c r="A34" s="14"/>
      <c r="B34" s="14"/>
      <c r="C34" s="14"/>
      <c r="D34" s="14"/>
      <c r="E34" s="1901"/>
      <c r="F34" s="1901"/>
      <c r="G34" s="1901"/>
      <c r="H34" s="1901"/>
      <c r="I34" s="1901"/>
      <c r="J34" s="1901"/>
      <c r="K34" s="1901"/>
      <c r="L34" s="1901"/>
      <c r="M34" s="1901"/>
      <c r="N34" s="1901"/>
    </row>
    <row r="35">
      <c r="A35" s="14"/>
      <c r="B35" s="14"/>
      <c r="C35" s="14"/>
      <c r="D35" s="14"/>
      <c r="E35" s="1901"/>
      <c r="F35" s="1901"/>
      <c r="G35" s="1901"/>
      <c r="H35" s="1901"/>
      <c r="I35" s="1901"/>
      <c r="J35" s="1901"/>
      <c r="K35" s="1901"/>
      <c r="L35" s="1901"/>
      <c r="M35" s="1901"/>
      <c r="N35" s="1901"/>
    </row>
    <row r="36">
      <c r="A36" s="14"/>
      <c r="B36" s="14"/>
      <c r="C36" s="14"/>
      <c r="D36" s="14"/>
      <c r="E36" s="1901"/>
      <c r="F36" s="1901"/>
      <c r="G36" s="1901"/>
      <c r="H36" s="1901"/>
      <c r="I36" s="1901"/>
      <c r="J36" s="1901"/>
      <c r="K36" s="1901"/>
      <c r="L36" s="1901"/>
      <c r="M36" s="1901"/>
      <c r="N36" s="1901"/>
    </row>
    <row r="37">
      <c r="A37" s="14"/>
      <c r="B37" s="14"/>
      <c r="C37" s="14"/>
      <c r="D37" s="14"/>
      <c r="E37" s="1901"/>
      <c r="F37" s="1901"/>
      <c r="G37" s="1901"/>
      <c r="H37" s="1901"/>
      <c r="I37" s="1901"/>
      <c r="J37" s="1901"/>
      <c r="K37" s="1901"/>
      <c r="L37" s="1901"/>
      <c r="M37" s="1901"/>
      <c r="N37" s="1901"/>
    </row>
    <row r="38">
      <c r="A38" s="1901"/>
      <c r="B38" s="1901"/>
      <c r="C38" s="1901"/>
      <c r="D38" s="1901"/>
      <c r="E38" s="1901"/>
      <c r="F38" s="1901"/>
      <c r="G38" s="1901"/>
      <c r="H38" s="1901"/>
      <c r="I38" s="1901"/>
      <c r="J38" s="1901"/>
      <c r="K38" s="1901"/>
      <c r="L38" s="1901"/>
      <c r="M38" s="1901"/>
      <c r="N38" s="1901"/>
    </row>
    <row r="39">
      <c r="A39" s="1901"/>
      <c r="B39" s="1901"/>
      <c r="C39" s="1901"/>
      <c r="D39" s="1901"/>
      <c r="E39" s="1901"/>
      <c r="F39" s="1901"/>
      <c r="G39" s="1901"/>
      <c r="H39" s="1901"/>
      <c r="I39" s="1901"/>
      <c r="J39" s="1901"/>
      <c r="K39" s="1901"/>
      <c r="L39" s="1901"/>
      <c r="M39" s="1901"/>
      <c r="N39" s="1901"/>
    </row>
    <row r="40">
      <c r="A40" s="1901"/>
      <c r="B40" s="1901"/>
      <c r="C40" s="1901"/>
      <c r="D40" s="1901"/>
      <c r="E40" s="1901"/>
      <c r="F40" s="1901"/>
      <c r="G40" s="1901"/>
      <c r="H40" s="1901"/>
      <c r="I40" s="1901"/>
      <c r="J40" s="1901"/>
      <c r="K40" s="1901"/>
      <c r="L40" s="1901"/>
      <c r="M40" s="1901"/>
      <c r="N40" s="1901"/>
    </row>
    <row r="41">
      <c r="A41" s="1901"/>
      <c r="B41" s="1901"/>
      <c r="C41" s="1901"/>
      <c r="D41" s="1901"/>
      <c r="E41" s="1901"/>
      <c r="F41" s="1901"/>
      <c r="G41" s="1901"/>
      <c r="H41" s="1901"/>
      <c r="I41" s="1901"/>
      <c r="J41" s="1901"/>
      <c r="K41" s="1901"/>
      <c r="L41" s="1901"/>
      <c r="M41" s="1901"/>
      <c r="N41" s="1901"/>
    </row>
    <row r="42">
      <c r="A42" s="1901"/>
      <c r="B42" s="1901"/>
      <c r="C42" s="1901"/>
      <c r="D42" s="1901"/>
      <c r="E42" s="1901"/>
      <c r="F42" s="1901"/>
      <c r="G42" s="1901"/>
      <c r="H42" s="1901"/>
      <c r="I42" s="1901"/>
      <c r="J42" s="1901"/>
      <c r="K42" s="1901"/>
      <c r="L42" s="1901"/>
      <c r="M42" s="1901"/>
      <c r="N42" s="1901"/>
    </row>
    <row r="43">
      <c r="A43" s="1901"/>
      <c r="B43" s="1901"/>
      <c r="C43" s="1901"/>
      <c r="D43" s="1901"/>
      <c r="E43" s="1901"/>
      <c r="F43" s="1901"/>
      <c r="G43" s="1901"/>
      <c r="H43" s="1901"/>
      <c r="I43" s="1901"/>
      <c r="J43" s="1901"/>
      <c r="K43" s="1901"/>
      <c r="L43" s="1901"/>
      <c r="M43" s="1901"/>
      <c r="N43" s="1901"/>
    </row>
    <row r="44">
      <c r="A44" s="1901"/>
      <c r="B44" s="1901"/>
      <c r="C44" s="1901"/>
      <c r="D44" s="1901"/>
      <c r="E44" s="1901"/>
      <c r="F44" s="1901"/>
      <c r="G44" s="1901"/>
      <c r="H44" s="1901"/>
      <c r="I44" s="1901"/>
      <c r="J44" s="1901"/>
      <c r="K44" s="1901"/>
      <c r="L44" s="1901"/>
      <c r="M44" s="1901"/>
      <c r="N44" s="1901"/>
    </row>
    <row r="45">
      <c r="A45" s="1937" t="s">
        <v>2530</v>
      </c>
      <c r="B45" s="1901"/>
      <c r="C45" s="1901"/>
      <c r="D45" s="1901"/>
      <c r="E45" s="1901"/>
      <c r="F45" s="1901"/>
      <c r="G45" s="1901"/>
      <c r="H45" s="1901"/>
      <c r="I45" s="1901"/>
      <c r="J45" s="1901"/>
      <c r="K45" s="1901"/>
      <c r="L45" s="1901"/>
      <c r="M45" s="1901"/>
      <c r="N45" s="1901"/>
    </row>
    <row r="46">
      <c r="A46" s="1901"/>
      <c r="B46" s="1901"/>
      <c r="C46" s="1901"/>
      <c r="D46" s="1901"/>
      <c r="E46" s="1901"/>
      <c r="F46" s="1901"/>
      <c r="G46" s="1901"/>
      <c r="H46" s="1901"/>
      <c r="I46" s="1901"/>
      <c r="J46" s="1901"/>
      <c r="K46" s="1901"/>
      <c r="L46" s="1901"/>
      <c r="M46" s="1901"/>
      <c r="N46" s="1901"/>
    </row>
    <row r="47">
      <c r="A47" s="1901"/>
      <c r="B47" s="1901"/>
      <c r="C47" s="1901"/>
      <c r="D47" s="1901"/>
      <c r="E47" s="1901"/>
      <c r="F47" s="1901"/>
      <c r="G47" s="1901"/>
      <c r="H47" s="1901"/>
      <c r="I47" s="1901"/>
      <c r="J47" s="1901"/>
      <c r="K47" s="1901"/>
      <c r="L47" s="1901"/>
      <c r="M47" s="1901"/>
      <c r="N47" s="1901"/>
    </row>
    <row r="48">
      <c r="A48" s="1901"/>
      <c r="B48" s="1901"/>
      <c r="C48" s="1901"/>
      <c r="D48" s="1901"/>
      <c r="E48" s="1901"/>
      <c r="F48" s="1901"/>
      <c r="G48" s="1901"/>
      <c r="H48" s="1901"/>
      <c r="I48" s="1901"/>
      <c r="J48" s="1901"/>
      <c r="K48" s="1901"/>
      <c r="L48" s="1901"/>
      <c r="M48" s="1901"/>
      <c r="N48" s="1901"/>
    </row>
    <row r="49">
      <c r="A49" s="1901"/>
      <c r="B49" s="1901"/>
      <c r="C49" s="1901"/>
      <c r="D49" s="1901"/>
      <c r="E49" s="1901"/>
      <c r="F49" s="1901"/>
      <c r="G49" s="1901"/>
      <c r="H49" s="1901"/>
      <c r="I49" s="1901"/>
      <c r="J49" s="1901"/>
      <c r="K49" s="1901"/>
      <c r="L49" s="1901"/>
      <c r="M49" s="1901"/>
      <c r="N49" s="1901"/>
    </row>
    <row r="50">
      <c r="A50" s="1901"/>
      <c r="B50" s="1901"/>
      <c r="C50" s="1901"/>
      <c r="D50" s="1901"/>
      <c r="E50" s="1901"/>
      <c r="F50" s="1901"/>
      <c r="G50" s="1901"/>
      <c r="H50" s="1901"/>
      <c r="I50" s="1901"/>
      <c r="J50" s="1901"/>
      <c r="K50" s="1901"/>
      <c r="L50" s="1901"/>
      <c r="M50" s="1901"/>
      <c r="N50" s="1901"/>
    </row>
    <row r="51">
      <c r="A51" s="1901"/>
      <c r="B51" s="1901"/>
      <c r="C51" s="1901"/>
      <c r="D51" s="1901"/>
      <c r="E51" s="1901"/>
      <c r="F51" s="1901"/>
      <c r="G51" s="1901"/>
      <c r="H51" s="1901"/>
      <c r="I51" s="1901"/>
      <c r="J51" s="1901"/>
      <c r="K51" s="1901"/>
      <c r="L51" s="1901"/>
      <c r="M51" s="1901"/>
      <c r="N51" s="1901"/>
    </row>
    <row r="52">
      <c r="A52" s="1901"/>
      <c r="B52" s="1901"/>
      <c r="C52" s="1901"/>
      <c r="D52" s="1901"/>
      <c r="E52" s="1901"/>
      <c r="F52" s="1901"/>
      <c r="G52" s="1901"/>
      <c r="H52" s="1901"/>
      <c r="I52" s="1901"/>
      <c r="J52" s="1901"/>
      <c r="K52" s="1901"/>
      <c r="L52" s="1901"/>
      <c r="M52" s="1901"/>
      <c r="N52" s="1901"/>
    </row>
    <row r="53">
      <c r="A53" s="1901"/>
      <c r="B53" s="1901"/>
      <c r="C53" s="1901"/>
      <c r="D53" s="1901"/>
      <c r="E53" s="1901"/>
      <c r="F53" s="1901"/>
      <c r="G53" s="1901"/>
      <c r="H53" s="1901"/>
      <c r="I53" s="1901"/>
      <c r="J53" s="1901"/>
      <c r="K53" s="1901"/>
      <c r="L53" s="1901"/>
      <c r="M53" s="1901"/>
      <c r="N53" s="1901"/>
    </row>
    <row r="54">
      <c r="A54" s="1901"/>
      <c r="B54" s="1901"/>
      <c r="C54" s="1901"/>
      <c r="D54" s="1901"/>
      <c r="E54" s="1901"/>
      <c r="F54" s="1901"/>
      <c r="G54" s="1901"/>
      <c r="H54" s="1901"/>
      <c r="I54" s="1901"/>
      <c r="J54" s="1901"/>
      <c r="K54" s="1901"/>
      <c r="L54" s="1901"/>
      <c r="M54" s="1901"/>
      <c r="N54" s="1901"/>
    </row>
    <row r="55">
      <c r="A55" s="1901"/>
      <c r="B55" s="1901"/>
      <c r="C55" s="1901"/>
      <c r="D55" s="1901"/>
      <c r="E55" s="1901"/>
      <c r="F55" s="1901"/>
      <c r="G55" s="1901"/>
      <c r="H55" s="1901"/>
      <c r="I55" s="1901"/>
      <c r="J55" s="1901"/>
      <c r="K55" s="1901"/>
      <c r="L55" s="1901"/>
      <c r="M55" s="1901"/>
      <c r="N55" s="1901"/>
    </row>
    <row r="56">
      <c r="A56" s="1901"/>
      <c r="B56" s="1901"/>
      <c r="C56" s="1901"/>
      <c r="D56" s="1901"/>
      <c r="E56" s="1901"/>
      <c r="F56" s="1901"/>
      <c r="G56" s="1901"/>
      <c r="H56" s="1901"/>
      <c r="I56" s="1901"/>
      <c r="J56" s="1901"/>
      <c r="K56" s="1901"/>
      <c r="L56" s="1901"/>
      <c r="M56" s="1901"/>
      <c r="N56" s="1901"/>
    </row>
    <row r="57">
      <c r="A57" s="1901"/>
      <c r="B57" s="1901"/>
      <c r="C57" s="1901"/>
      <c r="D57" s="1901"/>
      <c r="E57" s="1901"/>
      <c r="F57" s="1901"/>
      <c r="G57" s="1901"/>
      <c r="H57" s="1901"/>
      <c r="I57" s="1901"/>
      <c r="J57" s="1901"/>
      <c r="K57" s="1901"/>
      <c r="L57" s="1901"/>
      <c r="M57" s="1901"/>
      <c r="N57" s="1901"/>
    </row>
    <row r="58">
      <c r="A58" s="1901"/>
      <c r="B58" s="1901"/>
      <c r="C58" s="1901"/>
      <c r="D58" s="1901"/>
      <c r="E58" s="1901"/>
      <c r="F58" s="1901"/>
      <c r="G58" s="1901"/>
      <c r="H58" s="1901"/>
      <c r="I58" s="1901"/>
      <c r="J58" s="1901"/>
      <c r="K58" s="1901"/>
      <c r="L58" s="1901"/>
      <c r="M58" s="1901"/>
      <c r="N58" s="1901"/>
    </row>
    <row r="59">
      <c r="A59" s="1901"/>
      <c r="B59" s="1901"/>
      <c r="C59" s="1901"/>
      <c r="D59" s="1901"/>
      <c r="E59" s="1901"/>
      <c r="F59" s="1901"/>
      <c r="G59" s="1901"/>
      <c r="H59" s="1901"/>
      <c r="I59" s="1901"/>
      <c r="J59" s="1901"/>
      <c r="K59" s="1901"/>
      <c r="L59" s="1901"/>
      <c r="M59" s="1901"/>
      <c r="N59" s="1901"/>
    </row>
    <row r="60">
      <c r="A60" s="1901"/>
      <c r="B60" s="1901"/>
      <c r="C60" s="1901"/>
      <c r="D60" s="1901"/>
      <c r="E60" s="1901"/>
      <c r="F60" s="1901"/>
      <c r="G60" s="1901"/>
      <c r="H60" s="1901"/>
      <c r="I60" s="1901"/>
      <c r="J60" s="1901"/>
      <c r="K60" s="1901"/>
      <c r="L60" s="1901"/>
      <c r="M60" s="1901"/>
      <c r="N60" s="1901"/>
    </row>
    <row r="61">
      <c r="A61" s="1901"/>
      <c r="B61" s="1901"/>
      <c r="C61" s="1901"/>
      <c r="D61" s="1901"/>
      <c r="E61" s="1901"/>
      <c r="F61" s="1901"/>
      <c r="G61" s="1901"/>
      <c r="H61" s="1901"/>
      <c r="I61" s="1901"/>
      <c r="J61" s="1901"/>
      <c r="K61" s="1901"/>
      <c r="L61" s="1901"/>
      <c r="M61" s="1901"/>
      <c r="N61" s="1901"/>
    </row>
    <row r="62">
      <c r="A62" s="1901"/>
      <c r="B62" s="1901"/>
      <c r="C62" s="1901"/>
      <c r="D62" s="1901"/>
      <c r="E62" s="1901"/>
      <c r="F62" s="1901"/>
      <c r="G62" s="1901"/>
      <c r="H62" s="1901"/>
      <c r="I62" s="1901"/>
      <c r="J62" s="1901"/>
      <c r="K62" s="1901"/>
      <c r="L62" s="1901"/>
      <c r="M62" s="1901"/>
      <c r="N62" s="1901"/>
    </row>
    <row r="63">
      <c r="A63" s="1901"/>
      <c r="B63" s="1901"/>
      <c r="C63" s="1901"/>
      <c r="D63" s="1901"/>
      <c r="E63" s="1901"/>
      <c r="F63" s="1901"/>
      <c r="G63" s="1901"/>
      <c r="H63" s="1901"/>
      <c r="I63" s="1901"/>
      <c r="J63" s="1901"/>
      <c r="K63" s="1901"/>
      <c r="L63" s="1901"/>
      <c r="M63" s="1901"/>
      <c r="N63" s="1901"/>
    </row>
    <row r="64">
      <c r="A64" s="1901"/>
      <c r="B64" s="1901"/>
      <c r="C64" s="1901"/>
      <c r="D64" s="1901"/>
      <c r="E64" s="1901"/>
      <c r="F64" s="1901"/>
      <c r="G64" s="1901"/>
      <c r="H64" s="1901"/>
      <c r="I64" s="1901"/>
      <c r="J64" s="1901"/>
      <c r="K64" s="1901"/>
      <c r="L64" s="1901"/>
      <c r="M64" s="1901"/>
      <c r="N64" s="1901"/>
    </row>
    <row r="90">
      <c r="A90" s="1932" t="s">
        <v>3687</v>
      </c>
    </row>
    <row r="91">
      <c r="A91" s="668" t="s">
        <v>16</v>
      </c>
    </row>
    <row r="92">
      <c r="A92" s="685" t="s">
        <v>3636</v>
      </c>
    </row>
    <row r="93">
      <c r="A93" s="668" t="s">
        <v>25</v>
      </c>
    </row>
    <row r="94">
      <c r="A94" s="685" t="s">
        <v>28</v>
      </c>
    </row>
    <row r="95">
      <c r="A95" s="668" t="s">
        <v>30</v>
      </c>
    </row>
    <row r="96">
      <c r="A96" s="668" t="s">
        <v>35</v>
      </c>
    </row>
    <row r="97">
      <c r="A97" s="668" t="s">
        <v>36</v>
      </c>
    </row>
    <row r="98">
      <c r="A98" s="668" t="s">
        <v>42</v>
      </c>
    </row>
    <row r="99">
      <c r="A99" s="668" t="s">
        <v>61</v>
      </c>
    </row>
    <row r="100">
      <c r="A100" s="668" t="s">
        <v>70</v>
      </c>
    </row>
    <row r="101">
      <c r="A101" s="692" t="s">
        <v>3637</v>
      </c>
    </row>
    <row r="102">
      <c r="A102" s="668" t="s">
        <v>78</v>
      </c>
    </row>
    <row r="103">
      <c r="A103" s="668" t="s">
        <v>87</v>
      </c>
    </row>
    <row r="104">
      <c r="A104" s="668" t="s">
        <v>93</v>
      </c>
    </row>
    <row r="105">
      <c r="A105" s="685" t="s">
        <v>105</v>
      </c>
    </row>
    <row r="106">
      <c r="A106" s="668" t="s">
        <v>108</v>
      </c>
    </row>
    <row r="107">
      <c r="A107" s="668" t="s">
        <v>110</v>
      </c>
    </row>
    <row r="108">
      <c r="A108" s="668" t="s">
        <v>129</v>
      </c>
    </row>
    <row r="109">
      <c r="A109" s="685" t="s">
        <v>131</v>
      </c>
    </row>
    <row r="110">
      <c r="A110" s="694" t="s">
        <v>3638</v>
      </c>
    </row>
    <row r="111">
      <c r="A111" s="668" t="s">
        <v>141</v>
      </c>
    </row>
    <row r="112">
      <c r="A112" s="685" t="s">
        <v>3640</v>
      </c>
    </row>
    <row r="113">
      <c r="A113" s="668" t="s">
        <v>150</v>
      </c>
    </row>
    <row r="114">
      <c r="A114" s="668" t="s">
        <v>165</v>
      </c>
    </row>
    <row r="115">
      <c r="A115" s="668" t="s">
        <v>3641</v>
      </c>
    </row>
    <row r="116">
      <c r="A116" s="695" t="s">
        <v>3642</v>
      </c>
    </row>
    <row r="117">
      <c r="A117" s="668" t="s">
        <v>186</v>
      </c>
    </row>
    <row r="118">
      <c r="A118" s="668" t="s">
        <v>208</v>
      </c>
    </row>
    <row r="119">
      <c r="A119" s="668" t="s">
        <v>211</v>
      </c>
    </row>
    <row r="120">
      <c r="A120" s="668" t="s">
        <v>214</v>
      </c>
    </row>
    <row r="121">
      <c r="A121" s="668" t="s">
        <v>218</v>
      </c>
    </row>
    <row r="122">
      <c r="A122" s="668" t="s">
        <v>220</v>
      </c>
    </row>
    <row r="123">
      <c r="A123" s="668" t="s">
        <v>232</v>
      </c>
    </row>
    <row r="124">
      <c r="A124" s="668" t="s">
        <v>236</v>
      </c>
    </row>
    <row r="125">
      <c r="A125" s="696" t="s">
        <v>243</v>
      </c>
    </row>
    <row r="126">
      <c r="A126" s="668" t="s">
        <v>3644</v>
      </c>
    </row>
    <row r="127">
      <c r="A127" s="668" t="s">
        <v>255</v>
      </c>
    </row>
    <row r="128">
      <c r="A128" s="668" t="s">
        <v>261</v>
      </c>
    </row>
    <row r="129">
      <c r="A129" s="668" t="s">
        <v>262</v>
      </c>
    </row>
    <row r="130">
      <c r="A130" s="668" t="s">
        <v>267</v>
      </c>
    </row>
    <row r="131">
      <c r="A131" s="685" t="s">
        <v>278</v>
      </c>
    </row>
    <row r="132">
      <c r="A132" s="668" t="s">
        <v>281</v>
      </c>
    </row>
    <row r="133">
      <c r="A133" s="668" t="s">
        <v>288</v>
      </c>
    </row>
    <row r="134">
      <c r="A134" s="668" t="s">
        <v>297</v>
      </c>
    </row>
    <row r="135">
      <c r="A135" s="685" t="s">
        <v>300</v>
      </c>
    </row>
    <row r="136">
      <c r="A136" s="668" t="s">
        <v>302</v>
      </c>
    </row>
    <row r="137">
      <c r="A137" s="704" t="s">
        <v>304</v>
      </c>
    </row>
    <row r="138">
      <c r="A138" s="668" t="s">
        <v>306</v>
      </c>
    </row>
    <row r="139">
      <c r="A139" s="706" t="s">
        <v>3645</v>
      </c>
    </row>
    <row r="140">
      <c r="A140" s="706" t="s">
        <v>316</v>
      </c>
    </row>
    <row r="141">
      <c r="A141" s="706" t="s">
        <v>326</v>
      </c>
    </row>
    <row r="142">
      <c r="A142" s="707" t="s">
        <v>332</v>
      </c>
    </row>
    <row r="143">
      <c r="A143" s="706" t="s">
        <v>330</v>
      </c>
    </row>
    <row r="144">
      <c r="A144" s="706" t="s">
        <v>333</v>
      </c>
    </row>
    <row r="145">
      <c r="A145" s="706" t="s">
        <v>338</v>
      </c>
    </row>
    <row r="146">
      <c r="A146" s="706" t="s">
        <v>339</v>
      </c>
    </row>
    <row r="147">
      <c r="A147" s="706" t="s">
        <v>344</v>
      </c>
    </row>
    <row r="148">
      <c r="A148" s="706" t="s">
        <v>345</v>
      </c>
    </row>
    <row r="149">
      <c r="A149" s="707" t="s">
        <v>3646</v>
      </c>
    </row>
    <row r="150">
      <c r="A150" s="707" t="s">
        <v>347</v>
      </c>
    </row>
    <row r="151">
      <c r="A151" s="706" t="s">
        <v>348</v>
      </c>
    </row>
    <row r="152">
      <c r="A152" s="706" t="s">
        <v>352</v>
      </c>
    </row>
    <row r="153">
      <c r="A153" s="706" t="s">
        <v>356</v>
      </c>
    </row>
    <row r="154">
      <c r="A154" s="706" t="s">
        <v>362</v>
      </c>
    </row>
    <row r="155">
      <c r="A155" s="706" t="s">
        <v>371</v>
      </c>
    </row>
    <row r="156">
      <c r="A156" s="706" t="s">
        <v>3647</v>
      </c>
    </row>
    <row r="157">
      <c r="A157" s="706" t="s">
        <v>3648</v>
      </c>
    </row>
    <row r="158">
      <c r="A158" s="715" t="s">
        <v>3649</v>
      </c>
    </row>
    <row r="159">
      <c r="A159" s="706" t="s">
        <v>387</v>
      </c>
    </row>
    <row r="160">
      <c r="A160" s="706" t="s">
        <v>392</v>
      </c>
    </row>
    <row r="161">
      <c r="A161" s="706" t="s">
        <v>394</v>
      </c>
    </row>
    <row r="162">
      <c r="A162" s="706" t="s">
        <v>406</v>
      </c>
    </row>
    <row r="163">
      <c r="A163" s="706" t="s">
        <v>411</v>
      </c>
    </row>
    <row r="164">
      <c r="A164" s="706" t="s">
        <v>414</v>
      </c>
    </row>
    <row r="165">
      <c r="A165" s="706" t="s">
        <v>420</v>
      </c>
    </row>
    <row r="166">
      <c r="A166" s="706" t="s">
        <v>421</v>
      </c>
    </row>
    <row r="167">
      <c r="A167" s="706" t="s">
        <v>462</v>
      </c>
    </row>
    <row r="168">
      <c r="A168" s="707" t="s">
        <v>447</v>
      </c>
    </row>
    <row r="169">
      <c r="A169" s="706" t="s">
        <v>3650</v>
      </c>
    </row>
    <row r="170">
      <c r="A170" s="707" t="s">
        <v>468</v>
      </c>
    </row>
    <row r="171">
      <c r="A171" s="706" t="s">
        <v>474</v>
      </c>
    </row>
    <row r="172">
      <c r="A172" s="706" t="s">
        <v>476</v>
      </c>
    </row>
    <row r="173">
      <c r="A173" s="706" t="s">
        <v>478</v>
      </c>
    </row>
    <row r="174">
      <c r="A174" s="706" t="s">
        <v>483</v>
      </c>
    </row>
    <row r="175">
      <c r="A175" s="706" t="s">
        <v>3651</v>
      </c>
    </row>
    <row r="176">
      <c r="A176" s="706" t="s">
        <v>488</v>
      </c>
    </row>
  </sheetData>
  <dataValidations>
    <dataValidation type="list" allowBlank="1" sqref="L4:N4 L10:N10 L16:N16">
      <formula1>Interview_1617_choices</formula1>
    </dataValidation>
    <dataValidation type="list" allowBlank="1" sqref="C4:F4 C10:F10 C16:F16">
      <formula1>Interview_1819_choices</formula1>
    </dataValidation>
    <dataValidation type="list" allowBlank="1" sqref="A5:A7 A11:A13 A17:A19">
      <formula1>Programs</formula1>
    </dataValidation>
    <dataValidation type="list" allowBlank="1" sqref="H4:J4 H10:J10 H16:J16">
      <formula1>Interview_1718_choices</formula1>
    </dataValidation>
  </dataValidations>
  <hyperlinks>
    <hyperlink display="Link to original sheet" location="18-19 IV Impressions!A1" ref="D3"/>
    <hyperlink display="Link to original sheet" location="null!A1" ref="I3"/>
    <hyperlink display="Link to original sheet" location="16-17 Interview Impressions (🕷!A1" ref="M3"/>
    <hyperlink display="Link to original sheet" location="18-19 IV Impressions!A1" ref="D9"/>
    <hyperlink display="Link to original sheet" location="null!A1" ref="I9"/>
    <hyperlink display="Link to original sheet" location="16-17 Interview Impressions (🕷!A1" ref="M9"/>
    <hyperlink display="Link to original sheet" location="18-19 IV Impressions!A1" ref="D15"/>
    <hyperlink display="Link to original sheet" location="null!A1" ref="I15"/>
    <hyperlink display="Link to original sheet" location="16-17 Interview Impressions (🕷!A1" ref="M15"/>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8.14"/>
    <col customWidth="1" min="2" max="2" width="16.43"/>
    <col customWidth="1" min="3" max="3" width="11.14"/>
    <col customWidth="1" min="4" max="4" width="13.71"/>
    <col customWidth="1" min="5" max="5" width="12.43"/>
    <col customWidth="1" min="6" max="6" width="85.29"/>
    <col customWidth="1" min="7" max="7" width="21.43"/>
    <col customWidth="1" min="8" max="8" width="23.86"/>
    <col customWidth="1" min="9" max="9" width="15.57"/>
    <col customWidth="1" min="10" max="10" width="56.14"/>
  </cols>
  <sheetData>
    <row r="1" ht="126.0" customHeight="1">
      <c r="A1" s="1938" t="s">
        <v>3</v>
      </c>
      <c r="B1" s="1938" t="s">
        <v>5345</v>
      </c>
      <c r="C1" s="1938" t="s">
        <v>5876</v>
      </c>
      <c r="D1" s="1938" t="s">
        <v>6937</v>
      </c>
      <c r="E1" s="1938" t="s">
        <v>113</v>
      </c>
      <c r="F1" s="1938" t="s">
        <v>6938</v>
      </c>
      <c r="G1" s="1394"/>
      <c r="H1" s="1938" t="s">
        <v>6939</v>
      </c>
      <c r="I1" s="1939" t="s">
        <v>113</v>
      </c>
      <c r="J1" s="1938" t="s">
        <v>6940</v>
      </c>
      <c r="K1" s="1940"/>
      <c r="L1" s="1940"/>
      <c r="M1" s="1940"/>
      <c r="N1" s="1940"/>
      <c r="O1" s="1940"/>
      <c r="P1" s="1940"/>
      <c r="Q1" s="1940"/>
      <c r="R1" s="1940"/>
      <c r="S1" s="1940"/>
      <c r="T1" s="1940"/>
      <c r="U1" s="1940"/>
      <c r="V1" s="1940"/>
      <c r="W1" s="1940"/>
      <c r="X1" s="1940"/>
      <c r="Y1" s="1940"/>
      <c r="Z1" s="1940"/>
      <c r="AA1" s="1394"/>
      <c r="AB1" s="1394"/>
    </row>
    <row r="2">
      <c r="A2" s="1938"/>
      <c r="B2" s="1938" t="s">
        <v>231</v>
      </c>
      <c r="C2" s="1938" t="s">
        <v>6941</v>
      </c>
      <c r="D2" s="1938" t="s">
        <v>6942</v>
      </c>
      <c r="E2" s="1938" t="s">
        <v>113</v>
      </c>
      <c r="F2" s="1938" t="s">
        <v>6943</v>
      </c>
      <c r="G2" s="1940"/>
      <c r="H2" s="1938" t="s">
        <v>6944</v>
      </c>
      <c r="I2" s="1939" t="s">
        <v>6944</v>
      </c>
      <c r="J2" s="1938" t="s">
        <v>6945</v>
      </c>
      <c r="K2" s="1940"/>
      <c r="L2" s="1940"/>
      <c r="M2" s="1940"/>
      <c r="N2" s="1940"/>
      <c r="O2" s="1940"/>
      <c r="P2" s="1940"/>
      <c r="Q2" s="1940"/>
      <c r="R2" s="1940"/>
      <c r="S2" s="1940"/>
      <c r="T2" s="1940"/>
      <c r="U2" s="1940"/>
      <c r="V2" s="1940"/>
      <c r="W2" s="1940"/>
      <c r="X2" s="1940"/>
      <c r="Y2" s="1940"/>
      <c r="Z2" s="1940"/>
      <c r="AA2" s="1940"/>
      <c r="AB2" s="1940"/>
    </row>
    <row r="3">
      <c r="A3" s="1941"/>
      <c r="B3" s="1941" t="s">
        <v>5769</v>
      </c>
      <c r="C3" s="1941" t="s">
        <v>5770</v>
      </c>
      <c r="D3" s="1941" t="s">
        <v>6946</v>
      </c>
      <c r="E3" s="1941" t="s">
        <v>113</v>
      </c>
      <c r="F3" s="1941" t="s">
        <v>6947</v>
      </c>
      <c r="G3" s="1942"/>
      <c r="H3" s="1941"/>
      <c r="I3" s="1943"/>
      <c r="J3" s="1941"/>
      <c r="K3" s="1942"/>
      <c r="L3" s="1942"/>
      <c r="M3" s="1942"/>
      <c r="N3" s="1942"/>
      <c r="O3" s="1942"/>
      <c r="P3" s="1942"/>
      <c r="Q3" s="1942"/>
      <c r="R3" s="1942"/>
      <c r="S3" s="1942"/>
      <c r="T3" s="1942"/>
      <c r="U3" s="1942"/>
      <c r="V3" s="1942"/>
      <c r="W3" s="1942"/>
      <c r="X3" s="1942"/>
      <c r="Y3" s="1942"/>
      <c r="Z3" s="1942"/>
      <c r="AA3" s="1942"/>
      <c r="AB3" s="1942"/>
    </row>
    <row r="4">
      <c r="A4" s="463"/>
      <c r="B4" s="463" t="s">
        <v>5303</v>
      </c>
      <c r="C4" s="463" t="s">
        <v>5949</v>
      </c>
      <c r="D4" s="463" t="s">
        <v>5397</v>
      </c>
      <c r="E4" s="463" t="s">
        <v>113</v>
      </c>
      <c r="F4" s="463" t="s">
        <v>6948</v>
      </c>
      <c r="G4" s="1944"/>
      <c r="H4" s="463" t="s">
        <v>6949</v>
      </c>
      <c r="I4" s="463" t="s">
        <v>113</v>
      </c>
      <c r="J4" s="463" t="s">
        <v>6950</v>
      </c>
      <c r="K4" s="1945"/>
      <c r="L4" s="1945"/>
      <c r="M4" s="1945"/>
      <c r="N4" s="1945"/>
      <c r="O4" s="1945"/>
      <c r="P4" s="1945"/>
      <c r="Q4" s="1945"/>
      <c r="R4" s="1945"/>
      <c r="S4" s="1945"/>
      <c r="T4" s="1945"/>
      <c r="U4" s="1945"/>
      <c r="V4" s="1945"/>
      <c r="W4" s="1945"/>
      <c r="X4" s="1945"/>
      <c r="Y4" s="1945"/>
      <c r="Z4" s="1945"/>
      <c r="AA4" s="1945"/>
      <c r="AB4" s="1945"/>
    </row>
    <row r="5">
      <c r="A5" s="437"/>
      <c r="B5" s="437" t="s">
        <v>5746</v>
      </c>
      <c r="C5" s="437" t="s">
        <v>5766</v>
      </c>
      <c r="D5" s="437" t="s">
        <v>6951</v>
      </c>
      <c r="E5" s="437" t="s">
        <v>113</v>
      </c>
      <c r="F5" s="437" t="s">
        <v>6952</v>
      </c>
      <c r="G5" s="1946"/>
      <c r="H5" s="437" t="s">
        <v>6953</v>
      </c>
      <c r="I5" s="1946" t="s">
        <v>113</v>
      </c>
      <c r="J5" s="437" t="s">
        <v>6954</v>
      </c>
      <c r="K5" s="1945"/>
      <c r="L5" s="1945"/>
      <c r="M5" s="1945"/>
      <c r="N5" s="1945"/>
      <c r="O5" s="1945"/>
      <c r="P5" s="1945"/>
      <c r="Q5" s="1945"/>
      <c r="R5" s="1945"/>
      <c r="S5" s="1945"/>
      <c r="T5" s="1945"/>
      <c r="U5" s="1945"/>
      <c r="V5" s="1945"/>
      <c r="W5" s="1945"/>
      <c r="X5" s="1945"/>
      <c r="Y5" s="1945"/>
      <c r="Z5" s="1945"/>
      <c r="AA5" s="1945"/>
      <c r="AB5" s="1945"/>
    </row>
    <row r="6">
      <c r="A6" s="437"/>
      <c r="B6" s="437" t="s">
        <v>6283</v>
      </c>
      <c r="C6" s="437" t="s">
        <v>5797</v>
      </c>
      <c r="D6" s="437" t="s">
        <v>6955</v>
      </c>
      <c r="E6" s="437" t="s">
        <v>113</v>
      </c>
      <c r="F6" s="437" t="s">
        <v>6956</v>
      </c>
      <c r="G6" s="1945"/>
      <c r="H6" s="437" t="s">
        <v>113</v>
      </c>
      <c r="I6" s="1946" t="s">
        <v>113</v>
      </c>
      <c r="J6" s="437" t="s">
        <v>6957</v>
      </c>
      <c r="K6" s="1945"/>
      <c r="L6" s="1945"/>
      <c r="M6" s="1945"/>
      <c r="N6" s="1945"/>
      <c r="O6" s="1945"/>
      <c r="P6" s="1945"/>
      <c r="Q6" s="1945"/>
      <c r="R6" s="1945"/>
      <c r="S6" s="1945"/>
      <c r="T6" s="1945"/>
      <c r="U6" s="1945"/>
      <c r="V6" s="1945"/>
      <c r="W6" s="1945"/>
      <c r="X6" s="1945"/>
      <c r="Y6" s="1945"/>
      <c r="Z6" s="1945"/>
      <c r="AA6" s="1945"/>
      <c r="AB6" s="1945"/>
    </row>
    <row r="7">
      <c r="A7" s="1947" t="s">
        <v>1008</v>
      </c>
      <c r="B7" s="1947" t="s">
        <v>6958</v>
      </c>
      <c r="C7" s="1947" t="s">
        <v>5583</v>
      </c>
      <c r="D7" s="1947" t="s">
        <v>5582</v>
      </c>
      <c r="E7" s="1947" t="s">
        <v>6959</v>
      </c>
      <c r="F7" s="1947" t="s">
        <v>6960</v>
      </c>
      <c r="G7" s="1948"/>
      <c r="H7" s="1947" t="s">
        <v>6961</v>
      </c>
      <c r="I7" s="1947" t="s">
        <v>6962</v>
      </c>
      <c r="J7" s="1947" t="s">
        <v>6963</v>
      </c>
      <c r="K7" s="1949"/>
      <c r="L7" s="1949"/>
      <c r="M7" s="1949"/>
      <c r="N7" s="1949"/>
      <c r="O7" s="1949"/>
      <c r="P7" s="1949"/>
      <c r="Q7" s="1949"/>
      <c r="R7" s="1949"/>
      <c r="S7" s="1949"/>
      <c r="T7" s="1949"/>
      <c r="U7" s="1949"/>
      <c r="V7" s="1949"/>
      <c r="W7" s="1949"/>
      <c r="X7" s="1949"/>
      <c r="Y7" s="1949"/>
      <c r="Z7" s="1949"/>
      <c r="AA7" s="1948"/>
      <c r="AB7" s="1948"/>
    </row>
    <row r="8">
      <c r="A8" s="437"/>
      <c r="B8" s="437" t="s">
        <v>4301</v>
      </c>
      <c r="C8" s="437" t="s">
        <v>4301</v>
      </c>
      <c r="D8" s="437" t="s">
        <v>6964</v>
      </c>
      <c r="E8" s="437" t="s">
        <v>113</v>
      </c>
      <c r="F8" s="437" t="s">
        <v>6965</v>
      </c>
      <c r="G8" s="1945"/>
      <c r="H8" s="437"/>
      <c r="I8" s="1946"/>
      <c r="J8" s="437"/>
      <c r="K8" s="1945"/>
      <c r="L8" s="1945"/>
      <c r="M8" s="1945"/>
      <c r="N8" s="1945"/>
      <c r="O8" s="1945"/>
      <c r="P8" s="1945"/>
      <c r="Q8" s="1945"/>
      <c r="R8" s="1945"/>
      <c r="S8" s="1945"/>
      <c r="T8" s="1945"/>
      <c r="U8" s="1945"/>
      <c r="V8" s="1945"/>
      <c r="W8" s="1945"/>
      <c r="X8" s="1945"/>
      <c r="Y8" s="1945"/>
      <c r="Z8" s="1945"/>
      <c r="AA8" s="1945"/>
      <c r="AB8" s="1945"/>
    </row>
    <row r="9">
      <c r="A9" s="437"/>
      <c r="B9" s="437" t="s">
        <v>6966</v>
      </c>
      <c r="C9" s="437" t="s">
        <v>5906</v>
      </c>
      <c r="D9" s="437" t="s">
        <v>6967</v>
      </c>
      <c r="E9" s="437" t="s">
        <v>113</v>
      </c>
      <c r="F9" s="437" t="s">
        <v>6968</v>
      </c>
      <c r="G9" s="1945"/>
      <c r="H9" s="437" t="s">
        <v>113</v>
      </c>
      <c r="I9" s="1946" t="s">
        <v>113</v>
      </c>
      <c r="J9" s="437" t="s">
        <v>6969</v>
      </c>
      <c r="K9" s="1394"/>
      <c r="L9" s="1394"/>
      <c r="M9" s="1394"/>
      <c r="N9" s="1394"/>
      <c r="O9" s="1394"/>
      <c r="P9" s="1394"/>
      <c r="Q9" s="1394"/>
      <c r="R9" s="1394"/>
      <c r="S9" s="1394"/>
      <c r="T9" s="1394"/>
      <c r="U9" s="1394"/>
      <c r="V9" s="1394"/>
      <c r="W9" s="1394"/>
      <c r="X9" s="1394"/>
      <c r="Y9" s="1394"/>
      <c r="Z9" s="1394"/>
      <c r="AA9" s="1394"/>
      <c r="AB9" s="1394"/>
    </row>
    <row r="10">
      <c r="A10" s="463"/>
      <c r="B10" s="463" t="s">
        <v>5452</v>
      </c>
      <c r="C10" s="463" t="s">
        <v>5780</v>
      </c>
      <c r="D10" s="463" t="s">
        <v>6970</v>
      </c>
      <c r="E10" s="463" t="s">
        <v>113</v>
      </c>
      <c r="F10" s="463" t="s">
        <v>6971</v>
      </c>
      <c r="G10" s="1944"/>
      <c r="H10" s="463" t="s">
        <v>113</v>
      </c>
      <c r="I10" s="463" t="s">
        <v>6972</v>
      </c>
      <c r="J10" s="463" t="s">
        <v>6973</v>
      </c>
      <c r="K10" s="1944"/>
      <c r="L10" s="1944"/>
      <c r="M10" s="1944"/>
      <c r="N10" s="1944"/>
      <c r="O10" s="1944"/>
      <c r="P10" s="1944"/>
      <c r="Q10" s="1944"/>
      <c r="R10" s="1944"/>
      <c r="S10" s="1944"/>
      <c r="T10" s="1944"/>
      <c r="U10" s="1944"/>
      <c r="V10" s="1944"/>
      <c r="W10" s="1944"/>
      <c r="X10" s="1944"/>
      <c r="Y10" s="1944"/>
      <c r="Z10" s="1944"/>
      <c r="AA10" s="1944"/>
      <c r="AB10" s="1944"/>
    </row>
    <row r="11">
      <c r="A11" s="109"/>
      <c r="B11" s="109"/>
      <c r="C11" s="109"/>
      <c r="D11" s="109"/>
      <c r="E11" s="109"/>
      <c r="F11" s="109"/>
      <c r="G11" s="1950"/>
      <c r="H11" s="109"/>
      <c r="I11" s="109"/>
      <c r="J11" s="109"/>
      <c r="K11" s="1950"/>
      <c r="L11" s="1950"/>
      <c r="M11" s="1950"/>
      <c r="N11" s="1950"/>
      <c r="O11" s="1950"/>
      <c r="P11" s="1950"/>
      <c r="Q11" s="1950"/>
      <c r="R11" s="1950"/>
      <c r="S11" s="1950"/>
      <c r="T11" s="1950"/>
      <c r="U11" s="1950"/>
      <c r="V11" s="1950"/>
      <c r="W11" s="1950"/>
      <c r="X11" s="1950"/>
      <c r="Y11" s="1950"/>
      <c r="Z11" s="1950"/>
      <c r="AA11" s="1950"/>
      <c r="AB11" s="1950"/>
    </row>
    <row r="12">
      <c r="A12" s="1951"/>
      <c r="B12" s="824"/>
      <c r="C12" s="824"/>
      <c r="D12" s="824"/>
      <c r="E12" s="824"/>
      <c r="F12" s="824"/>
      <c r="G12" s="1394"/>
      <c r="H12" s="824"/>
      <c r="I12" s="1394"/>
      <c r="J12" s="824"/>
      <c r="K12" s="1394"/>
      <c r="L12" s="1394"/>
      <c r="M12" s="1394"/>
      <c r="N12" s="1394"/>
      <c r="O12" s="1394"/>
      <c r="P12" s="1394"/>
      <c r="Q12" s="1394"/>
      <c r="R12" s="1394"/>
      <c r="S12" s="1394"/>
      <c r="T12" s="1394"/>
      <c r="U12" s="1394"/>
      <c r="V12" s="1394"/>
      <c r="W12" s="1394"/>
      <c r="X12" s="1394"/>
      <c r="Y12" s="1394"/>
      <c r="Z12" s="1394"/>
      <c r="AA12" s="1394"/>
      <c r="AB12" s="1394"/>
    </row>
    <row r="13">
      <c r="A13" s="1951"/>
      <c r="B13" s="1951"/>
      <c r="C13" s="1951"/>
      <c r="D13" s="1951"/>
      <c r="E13" s="824"/>
      <c r="F13" s="824"/>
      <c r="G13" s="1394"/>
      <c r="H13" s="824"/>
      <c r="I13" s="1394"/>
      <c r="J13" s="824"/>
      <c r="K13" s="1394"/>
      <c r="L13" s="1394"/>
      <c r="M13" s="1394"/>
      <c r="N13" s="1394"/>
      <c r="O13" s="1394"/>
      <c r="P13" s="1394"/>
      <c r="Q13" s="1394"/>
      <c r="R13" s="1394"/>
      <c r="S13" s="1394"/>
      <c r="T13" s="1394"/>
      <c r="U13" s="1394"/>
      <c r="V13" s="1394"/>
      <c r="W13" s="1394"/>
      <c r="X13" s="1394"/>
      <c r="Y13" s="1394"/>
      <c r="Z13" s="1394"/>
      <c r="AA13" s="1394"/>
      <c r="AB13" s="1394"/>
    </row>
    <row r="14">
      <c r="A14" s="824"/>
      <c r="B14" s="824"/>
      <c r="C14" s="824"/>
      <c r="D14" s="824"/>
      <c r="E14" s="824"/>
      <c r="F14" s="824"/>
      <c r="G14" s="1394"/>
      <c r="H14" s="824"/>
      <c r="I14" s="1394"/>
      <c r="J14" s="824"/>
      <c r="K14" s="1394"/>
      <c r="L14" s="1394"/>
      <c r="M14" s="1394"/>
      <c r="N14" s="1394"/>
      <c r="O14" s="1394"/>
      <c r="P14" s="1394"/>
      <c r="Q14" s="1394"/>
      <c r="R14" s="1394"/>
      <c r="S14" s="1394"/>
      <c r="T14" s="1394"/>
      <c r="U14" s="1394"/>
      <c r="V14" s="1394"/>
      <c r="W14" s="1394"/>
      <c r="X14" s="1394"/>
      <c r="Y14" s="1394"/>
      <c r="Z14" s="1394"/>
      <c r="AA14" s="1394"/>
      <c r="AB14" s="1394"/>
    </row>
    <row r="15">
      <c r="A15" s="824"/>
      <c r="B15" s="824"/>
      <c r="C15" s="824"/>
      <c r="D15" s="824"/>
      <c r="E15" s="824"/>
      <c r="F15" s="824"/>
      <c r="G15" s="1394"/>
      <c r="H15" s="824"/>
      <c r="I15" s="1394"/>
      <c r="J15" s="824"/>
      <c r="K15" s="1394"/>
      <c r="L15" s="1394"/>
      <c r="M15" s="1394"/>
      <c r="N15" s="1394"/>
      <c r="O15" s="1394"/>
      <c r="P15" s="1394"/>
      <c r="Q15" s="1394"/>
      <c r="R15" s="1394"/>
      <c r="S15" s="1394"/>
      <c r="T15" s="1394"/>
      <c r="U15" s="1394"/>
      <c r="V15" s="1394"/>
      <c r="W15" s="1394"/>
      <c r="X15" s="1394"/>
      <c r="Y15" s="1394"/>
      <c r="Z15" s="1394"/>
      <c r="AA15" s="1394"/>
      <c r="AB15" s="1394"/>
    </row>
    <row r="16">
      <c r="A16" s="824"/>
      <c r="B16" s="824"/>
      <c r="C16" s="824"/>
      <c r="D16" s="824"/>
      <c r="E16" s="824"/>
      <c r="F16" s="824"/>
      <c r="G16" s="1394"/>
      <c r="H16" s="824"/>
      <c r="I16" s="1394"/>
      <c r="J16" s="824"/>
      <c r="K16" s="1394"/>
      <c r="L16" s="1394"/>
      <c r="M16" s="1394"/>
      <c r="N16" s="1394"/>
      <c r="O16" s="1394"/>
      <c r="P16" s="1394"/>
      <c r="Q16" s="1394"/>
      <c r="R16" s="1394"/>
      <c r="S16" s="1394"/>
      <c r="T16" s="1394"/>
      <c r="U16" s="1394"/>
      <c r="V16" s="1394"/>
      <c r="W16" s="1394"/>
      <c r="X16" s="1394"/>
      <c r="Y16" s="1394"/>
      <c r="Z16" s="1394"/>
      <c r="AA16" s="1394"/>
      <c r="AB16" s="1394"/>
    </row>
    <row r="17">
      <c r="A17" s="824"/>
      <c r="B17" s="824"/>
      <c r="C17" s="824"/>
      <c r="D17" s="824"/>
      <c r="E17" s="824"/>
      <c r="F17" s="824"/>
      <c r="G17" s="1394"/>
      <c r="H17" s="824"/>
      <c r="I17" s="1394"/>
      <c r="J17" s="824"/>
      <c r="K17" s="1394"/>
      <c r="L17" s="1394"/>
      <c r="M17" s="1394"/>
      <c r="N17" s="1394"/>
      <c r="O17" s="1394"/>
      <c r="P17" s="1394"/>
      <c r="Q17" s="1394"/>
      <c r="R17" s="1394"/>
      <c r="S17" s="1394"/>
      <c r="T17" s="1394"/>
      <c r="U17" s="1394"/>
      <c r="V17" s="1394"/>
      <c r="W17" s="1394"/>
      <c r="X17" s="1394"/>
      <c r="Y17" s="1394"/>
      <c r="Z17" s="1394"/>
      <c r="AA17" s="1394"/>
      <c r="AB17" s="1394"/>
    </row>
    <row r="18">
      <c r="A18" s="824"/>
      <c r="B18" s="824"/>
      <c r="C18" s="824"/>
      <c r="D18" s="824"/>
      <c r="E18" s="824"/>
      <c r="F18" s="824"/>
      <c r="G18" s="1394"/>
      <c r="H18" s="824"/>
      <c r="I18" s="1394"/>
      <c r="J18" s="824"/>
      <c r="K18" s="1394"/>
      <c r="L18" s="1394"/>
      <c r="M18" s="1394"/>
      <c r="N18" s="1394"/>
      <c r="O18" s="1394"/>
      <c r="P18" s="1394"/>
      <c r="Q18" s="1394"/>
      <c r="R18" s="1394"/>
      <c r="S18" s="1394"/>
      <c r="T18" s="1394"/>
      <c r="U18" s="1394"/>
      <c r="V18" s="1394"/>
      <c r="W18" s="1394"/>
      <c r="X18" s="1394"/>
      <c r="Y18" s="1394"/>
      <c r="Z18" s="1394"/>
      <c r="AA18" s="1394"/>
      <c r="AB18" s="1394"/>
    </row>
    <row r="19">
      <c r="A19" s="824"/>
      <c r="B19" s="824"/>
      <c r="C19" s="824"/>
      <c r="D19" s="824"/>
      <c r="E19" s="824"/>
      <c r="F19" s="824"/>
      <c r="G19" s="1394"/>
      <c r="H19" s="824"/>
      <c r="I19" s="1394"/>
      <c r="J19" s="824"/>
      <c r="K19" s="1394"/>
      <c r="L19" s="1394"/>
      <c r="M19" s="1394"/>
      <c r="N19" s="1394"/>
      <c r="O19" s="1394"/>
      <c r="P19" s="1394"/>
      <c r="Q19" s="1394"/>
      <c r="R19" s="1394"/>
      <c r="S19" s="1394"/>
      <c r="T19" s="1394"/>
      <c r="U19" s="1394"/>
      <c r="V19" s="1394"/>
      <c r="W19" s="1394"/>
      <c r="X19" s="1394"/>
      <c r="Y19" s="1394"/>
      <c r="Z19" s="1394"/>
      <c r="AA19" s="1394"/>
      <c r="AB19" s="1394"/>
    </row>
    <row r="20">
      <c r="A20" s="824"/>
      <c r="B20" s="824"/>
      <c r="C20" s="824"/>
      <c r="D20" s="824"/>
      <c r="E20" s="824"/>
      <c r="F20" s="824"/>
      <c r="G20" s="1394"/>
      <c r="H20" s="824"/>
      <c r="I20" s="1394"/>
      <c r="J20" s="824"/>
      <c r="K20" s="1394"/>
      <c r="L20" s="1394"/>
      <c r="M20" s="1394"/>
      <c r="N20" s="1394"/>
      <c r="O20" s="1394"/>
      <c r="P20" s="1394"/>
      <c r="Q20" s="1394"/>
      <c r="R20" s="1394"/>
      <c r="S20" s="1394"/>
      <c r="T20" s="1394"/>
      <c r="U20" s="1394"/>
      <c r="V20" s="1394"/>
      <c r="W20" s="1394"/>
      <c r="X20" s="1394"/>
      <c r="Y20" s="1394"/>
      <c r="Z20" s="1394"/>
      <c r="AA20" s="1394"/>
      <c r="AB20" s="1394"/>
    </row>
    <row r="21">
      <c r="A21" s="824"/>
      <c r="B21" s="824"/>
      <c r="C21" s="824"/>
      <c r="D21" s="824"/>
      <c r="E21" s="824"/>
      <c r="F21" s="824"/>
      <c r="G21" s="1394"/>
      <c r="H21" s="824"/>
      <c r="I21" s="1394"/>
      <c r="J21" s="824"/>
      <c r="K21" s="1394"/>
      <c r="L21" s="1394"/>
      <c r="M21" s="1394"/>
      <c r="N21" s="1394"/>
      <c r="O21" s="1394"/>
      <c r="P21" s="1394"/>
      <c r="Q21" s="1394"/>
      <c r="R21" s="1394"/>
      <c r="S21" s="1394"/>
      <c r="T21" s="1394"/>
      <c r="U21" s="1394"/>
      <c r="V21" s="1394"/>
      <c r="W21" s="1394"/>
      <c r="X21" s="1394"/>
      <c r="Y21" s="1394"/>
      <c r="Z21" s="1394"/>
      <c r="AA21" s="1394"/>
      <c r="AB21" s="1394"/>
    </row>
    <row r="22">
      <c r="A22" s="824"/>
      <c r="B22" s="824"/>
      <c r="C22" s="824"/>
      <c r="D22" s="824"/>
      <c r="E22" s="824"/>
      <c r="F22" s="824"/>
      <c r="G22" s="1394"/>
      <c r="H22" s="824"/>
      <c r="I22" s="1394"/>
      <c r="J22" s="824"/>
      <c r="K22" s="1394"/>
      <c r="L22" s="1394"/>
      <c r="M22" s="1394"/>
      <c r="N22" s="1394"/>
      <c r="O22" s="1394"/>
      <c r="P22" s="1394"/>
      <c r="Q22" s="1394"/>
      <c r="R22" s="1394"/>
      <c r="S22" s="1394"/>
      <c r="T22" s="1394"/>
      <c r="U22" s="1394"/>
      <c r="V22" s="1394"/>
      <c r="W22" s="1394"/>
      <c r="X22" s="1394"/>
      <c r="Y22" s="1394"/>
      <c r="Z22" s="1394"/>
      <c r="AA22" s="1394"/>
      <c r="AB22" s="1394"/>
    </row>
    <row r="23">
      <c r="A23" s="824"/>
      <c r="B23" s="824"/>
      <c r="C23" s="824"/>
      <c r="D23" s="824"/>
      <c r="E23" s="824"/>
      <c r="F23" s="824"/>
      <c r="G23" s="1394"/>
      <c r="H23" s="824"/>
      <c r="I23" s="1394"/>
      <c r="J23" s="824"/>
      <c r="K23" s="1394"/>
      <c r="L23" s="1394"/>
      <c r="M23" s="1394"/>
      <c r="N23" s="1394"/>
      <c r="O23" s="1394"/>
      <c r="P23" s="1394"/>
      <c r="Q23" s="1394"/>
      <c r="R23" s="1394"/>
      <c r="S23" s="1394"/>
      <c r="T23" s="1394"/>
      <c r="U23" s="1394"/>
      <c r="V23" s="1394"/>
      <c r="W23" s="1394"/>
      <c r="X23" s="1394"/>
      <c r="Y23" s="1394"/>
      <c r="Z23" s="1394"/>
      <c r="AA23" s="1394"/>
      <c r="AB23" s="1394"/>
    </row>
    <row r="24">
      <c r="A24" s="824"/>
      <c r="B24" s="824"/>
      <c r="C24" s="824"/>
      <c r="D24" s="824"/>
      <c r="E24" s="824"/>
      <c r="F24" s="824"/>
      <c r="G24" s="1394"/>
      <c r="H24" s="824"/>
      <c r="I24" s="1394"/>
      <c r="J24" s="824"/>
      <c r="K24" s="1394"/>
      <c r="L24" s="1394"/>
      <c r="M24" s="1394"/>
      <c r="N24" s="1394"/>
      <c r="O24" s="1394"/>
      <c r="P24" s="1394"/>
      <c r="Q24" s="1394"/>
      <c r="R24" s="1394"/>
      <c r="S24" s="1394"/>
      <c r="T24" s="1394"/>
      <c r="U24" s="1394"/>
      <c r="V24" s="1394"/>
      <c r="W24" s="1394"/>
      <c r="X24" s="1394"/>
      <c r="Y24" s="1394"/>
      <c r="Z24" s="1394"/>
      <c r="AA24" s="1394"/>
      <c r="AB24" s="1394"/>
    </row>
    <row r="25">
      <c r="A25" s="824"/>
      <c r="B25" s="824"/>
      <c r="C25" s="824"/>
      <c r="D25" s="824"/>
      <c r="E25" s="824"/>
      <c r="F25" s="824"/>
      <c r="G25" s="1394"/>
      <c r="H25" s="824"/>
      <c r="I25" s="1394"/>
      <c r="J25" s="824"/>
      <c r="K25" s="1394"/>
      <c r="L25" s="1394"/>
      <c r="M25" s="1394"/>
      <c r="N25" s="1394"/>
      <c r="O25" s="1394"/>
      <c r="P25" s="1394"/>
      <c r="Q25" s="1394"/>
      <c r="R25" s="1394"/>
      <c r="S25" s="1394"/>
      <c r="T25" s="1394"/>
      <c r="U25" s="1394"/>
      <c r="V25" s="1394"/>
      <c r="W25" s="1394"/>
      <c r="X25" s="1394"/>
      <c r="Y25" s="1394"/>
      <c r="Z25" s="1394"/>
      <c r="AA25" s="1394"/>
      <c r="AB25" s="1394"/>
    </row>
    <row r="26">
      <c r="A26" s="824"/>
      <c r="B26" s="824"/>
      <c r="C26" s="824"/>
      <c r="D26" s="824"/>
      <c r="E26" s="824"/>
      <c r="F26" s="824"/>
      <c r="G26" s="1394"/>
      <c r="H26" s="824"/>
      <c r="I26" s="1394"/>
      <c r="J26" s="824"/>
      <c r="K26" s="1394"/>
      <c r="L26" s="1394"/>
      <c r="M26" s="1394"/>
      <c r="N26" s="1394"/>
      <c r="O26" s="1394"/>
      <c r="P26" s="1394"/>
      <c r="Q26" s="1394"/>
      <c r="R26" s="1394"/>
      <c r="S26" s="1394"/>
      <c r="T26" s="1394"/>
      <c r="U26" s="1394"/>
      <c r="V26" s="1394"/>
      <c r="W26" s="1394"/>
      <c r="X26" s="1394"/>
      <c r="Y26" s="1394"/>
      <c r="Z26" s="1394"/>
      <c r="AA26" s="1394"/>
      <c r="AB26" s="1394"/>
    </row>
    <row r="27">
      <c r="A27" s="824"/>
      <c r="B27" s="824"/>
      <c r="C27" s="824"/>
      <c r="D27" s="824"/>
      <c r="E27" s="824"/>
      <c r="F27" s="824"/>
      <c r="G27" s="1394"/>
      <c r="H27" s="824"/>
      <c r="I27" s="1394"/>
      <c r="J27" s="824"/>
      <c r="K27" s="1394"/>
      <c r="L27" s="1394"/>
      <c r="M27" s="1394"/>
      <c r="N27" s="1394"/>
      <c r="O27" s="1394"/>
      <c r="P27" s="1394"/>
      <c r="Q27" s="1394"/>
      <c r="R27" s="1394"/>
      <c r="S27" s="1394"/>
      <c r="T27" s="1394"/>
      <c r="U27" s="1394"/>
      <c r="V27" s="1394"/>
      <c r="W27" s="1394"/>
      <c r="X27" s="1394"/>
      <c r="Y27" s="1394"/>
      <c r="Z27" s="1394"/>
      <c r="AA27" s="1394"/>
      <c r="AB27" s="1394"/>
    </row>
    <row r="28">
      <c r="A28" s="824"/>
      <c r="B28" s="824"/>
      <c r="C28" s="824"/>
      <c r="D28" s="824"/>
      <c r="E28" s="824"/>
      <c r="F28" s="824"/>
      <c r="G28" s="1394"/>
      <c r="H28" s="824"/>
      <c r="I28" s="1394"/>
      <c r="J28" s="824"/>
      <c r="K28" s="1394"/>
      <c r="L28" s="1394"/>
      <c r="M28" s="1394"/>
      <c r="N28" s="1394"/>
      <c r="O28" s="1394"/>
      <c r="P28" s="1394"/>
      <c r="Q28" s="1394"/>
      <c r="R28" s="1394"/>
      <c r="S28" s="1394"/>
      <c r="T28" s="1394"/>
      <c r="U28" s="1394"/>
      <c r="V28" s="1394"/>
      <c r="W28" s="1394"/>
      <c r="X28" s="1394"/>
      <c r="Y28" s="1394"/>
      <c r="Z28" s="1394"/>
      <c r="AA28" s="1394"/>
      <c r="AB28" s="1394"/>
    </row>
    <row r="29">
      <c r="A29" s="824"/>
      <c r="B29" s="824"/>
      <c r="C29" s="824"/>
      <c r="D29" s="824"/>
      <c r="E29" s="824"/>
      <c r="F29" s="824"/>
      <c r="G29" s="1394"/>
      <c r="H29" s="824"/>
      <c r="I29" s="1394"/>
      <c r="J29" s="824"/>
      <c r="K29" s="1394"/>
      <c r="L29" s="1394"/>
      <c r="M29" s="1394"/>
      <c r="N29" s="1394"/>
      <c r="O29" s="1394"/>
      <c r="P29" s="1394"/>
      <c r="Q29" s="1394"/>
      <c r="R29" s="1394"/>
      <c r="S29" s="1394"/>
      <c r="T29" s="1394"/>
      <c r="U29" s="1394"/>
      <c r="V29" s="1394"/>
      <c r="W29" s="1394"/>
      <c r="X29" s="1394"/>
      <c r="Y29" s="1394"/>
      <c r="Z29" s="1394"/>
      <c r="AA29" s="1394"/>
      <c r="AB29" s="1394"/>
    </row>
    <row r="30">
      <c r="A30" s="824"/>
      <c r="B30" s="824"/>
      <c r="C30" s="824"/>
      <c r="D30" s="824"/>
      <c r="E30" s="824"/>
      <c r="F30" s="824"/>
      <c r="G30" s="1394"/>
      <c r="H30" s="824"/>
      <c r="I30" s="1394"/>
      <c r="J30" s="824"/>
      <c r="K30" s="1394"/>
      <c r="L30" s="1394"/>
      <c r="M30" s="1394"/>
      <c r="N30" s="1394"/>
      <c r="O30" s="1394"/>
      <c r="P30" s="1394"/>
      <c r="Q30" s="1394"/>
      <c r="R30" s="1394"/>
      <c r="S30" s="1394"/>
      <c r="T30" s="1394"/>
      <c r="U30" s="1394"/>
      <c r="V30" s="1394"/>
      <c r="W30" s="1394"/>
      <c r="X30" s="1394"/>
      <c r="Y30" s="1394"/>
      <c r="Z30" s="1394"/>
      <c r="AA30" s="1394"/>
      <c r="AB30" s="1394"/>
    </row>
    <row r="31">
      <c r="A31" s="824"/>
      <c r="B31" s="824"/>
      <c r="C31" s="824"/>
      <c r="D31" s="824"/>
      <c r="E31" s="824"/>
      <c r="F31" s="824"/>
      <c r="G31" s="1394"/>
      <c r="H31" s="824"/>
      <c r="I31" s="1394"/>
      <c r="J31" s="824"/>
      <c r="K31" s="1394"/>
      <c r="L31" s="1394"/>
      <c r="M31" s="1394"/>
      <c r="N31" s="1394"/>
      <c r="O31" s="1394"/>
      <c r="P31" s="1394"/>
      <c r="Q31" s="1394"/>
      <c r="R31" s="1394"/>
      <c r="S31" s="1394"/>
      <c r="T31" s="1394"/>
      <c r="U31" s="1394"/>
      <c r="V31" s="1394"/>
      <c r="W31" s="1394"/>
      <c r="X31" s="1394"/>
      <c r="Y31" s="1394"/>
      <c r="Z31" s="1394"/>
      <c r="AA31" s="1394"/>
      <c r="AB31" s="1394"/>
    </row>
    <row r="32">
      <c r="A32" s="824"/>
      <c r="B32" s="824"/>
      <c r="C32" s="824"/>
      <c r="D32" s="824"/>
      <c r="E32" s="824"/>
      <c r="F32" s="824"/>
      <c r="G32" s="1394"/>
      <c r="H32" s="824"/>
      <c r="I32" s="1394"/>
      <c r="J32" s="824"/>
      <c r="K32" s="1394"/>
      <c r="L32" s="1394"/>
      <c r="M32" s="1394"/>
      <c r="N32" s="1394"/>
      <c r="O32" s="1394"/>
      <c r="P32" s="1394"/>
      <c r="Q32" s="1394"/>
      <c r="R32" s="1394"/>
      <c r="S32" s="1394"/>
      <c r="T32" s="1394"/>
      <c r="U32" s="1394"/>
      <c r="V32" s="1394"/>
      <c r="W32" s="1394"/>
      <c r="X32" s="1394"/>
      <c r="Y32" s="1394"/>
      <c r="Z32" s="1394"/>
      <c r="AA32" s="1394"/>
      <c r="AB32" s="1394"/>
    </row>
    <row r="33">
      <c r="A33" s="824"/>
      <c r="B33" s="824"/>
      <c r="C33" s="824"/>
      <c r="D33" s="824"/>
      <c r="E33" s="824"/>
      <c r="F33" s="824"/>
      <c r="G33" s="1394"/>
      <c r="H33" s="824"/>
      <c r="I33" s="1394"/>
      <c r="J33" s="824"/>
      <c r="K33" s="1394"/>
      <c r="L33" s="1394"/>
      <c r="M33" s="1394"/>
      <c r="N33" s="1394"/>
      <c r="O33" s="1394"/>
      <c r="P33" s="1394"/>
      <c r="Q33" s="1394"/>
      <c r="R33" s="1394"/>
      <c r="S33" s="1394"/>
      <c r="T33" s="1394"/>
      <c r="U33" s="1394"/>
      <c r="V33" s="1394"/>
      <c r="W33" s="1394"/>
      <c r="X33" s="1394"/>
      <c r="Y33" s="1394"/>
      <c r="Z33" s="1394"/>
      <c r="AA33" s="1394"/>
      <c r="AB33" s="1394"/>
    </row>
    <row r="34">
      <c r="A34" s="824"/>
      <c r="B34" s="824"/>
      <c r="C34" s="824"/>
      <c r="D34" s="824"/>
      <c r="E34" s="824"/>
      <c r="F34" s="824"/>
      <c r="G34" s="1394"/>
      <c r="H34" s="824"/>
      <c r="I34" s="1394"/>
      <c r="J34" s="824"/>
      <c r="K34" s="1394"/>
      <c r="L34" s="1394"/>
      <c r="M34" s="1394"/>
      <c r="N34" s="1394"/>
      <c r="O34" s="1394"/>
      <c r="P34" s="1394"/>
      <c r="Q34" s="1394"/>
      <c r="R34" s="1394"/>
      <c r="S34" s="1394"/>
      <c r="T34" s="1394"/>
      <c r="U34" s="1394"/>
      <c r="V34" s="1394"/>
      <c r="W34" s="1394"/>
      <c r="X34" s="1394"/>
      <c r="Y34" s="1394"/>
      <c r="Z34" s="1394"/>
      <c r="AA34" s="1394"/>
      <c r="AB34" s="1394"/>
    </row>
    <row r="35">
      <c r="A35" s="824"/>
      <c r="B35" s="824"/>
      <c r="C35" s="824"/>
      <c r="D35" s="824"/>
      <c r="E35" s="824"/>
      <c r="F35" s="824"/>
      <c r="G35" s="1394"/>
      <c r="H35" s="824"/>
      <c r="I35" s="1394"/>
      <c r="J35" s="824"/>
      <c r="K35" s="1394"/>
      <c r="L35" s="1394"/>
      <c r="M35" s="1394"/>
      <c r="N35" s="1394"/>
      <c r="O35" s="1394"/>
      <c r="P35" s="1394"/>
      <c r="Q35" s="1394"/>
      <c r="R35" s="1394"/>
      <c r="S35" s="1394"/>
      <c r="T35" s="1394"/>
      <c r="U35" s="1394"/>
      <c r="V35" s="1394"/>
      <c r="W35" s="1394"/>
      <c r="X35" s="1394"/>
      <c r="Y35" s="1394"/>
      <c r="Z35" s="1394"/>
      <c r="AA35" s="1394"/>
      <c r="AB35" s="1394"/>
    </row>
    <row r="36">
      <c r="A36" s="824"/>
      <c r="B36" s="824"/>
      <c r="C36" s="824"/>
      <c r="D36" s="824"/>
      <c r="E36" s="824"/>
      <c r="F36" s="824"/>
      <c r="G36" s="1394"/>
      <c r="H36" s="824"/>
      <c r="I36" s="1394"/>
      <c r="J36" s="824"/>
      <c r="K36" s="1394"/>
      <c r="L36" s="1394"/>
      <c r="M36" s="1394"/>
      <c r="N36" s="1394"/>
      <c r="O36" s="1394"/>
      <c r="P36" s="1394"/>
      <c r="Q36" s="1394"/>
      <c r="R36" s="1394"/>
      <c r="S36" s="1394"/>
      <c r="T36" s="1394"/>
      <c r="U36" s="1394"/>
      <c r="V36" s="1394"/>
      <c r="W36" s="1394"/>
      <c r="X36" s="1394"/>
      <c r="Y36" s="1394"/>
      <c r="Z36" s="1394"/>
      <c r="AA36" s="1394"/>
      <c r="AB36" s="1394"/>
    </row>
    <row r="37">
      <c r="A37" s="824"/>
      <c r="B37" s="824"/>
      <c r="C37" s="824"/>
      <c r="D37" s="824"/>
      <c r="E37" s="824"/>
      <c r="F37" s="824"/>
      <c r="G37" s="1394"/>
      <c r="H37" s="824"/>
      <c r="I37" s="1394"/>
      <c r="J37" s="824"/>
      <c r="K37" s="1394"/>
      <c r="L37" s="1394"/>
      <c r="M37" s="1394"/>
      <c r="N37" s="1394"/>
      <c r="O37" s="1394"/>
      <c r="P37" s="1394"/>
      <c r="Q37" s="1394"/>
      <c r="R37" s="1394"/>
      <c r="S37" s="1394"/>
      <c r="T37" s="1394"/>
      <c r="U37" s="1394"/>
      <c r="V37" s="1394"/>
      <c r="W37" s="1394"/>
      <c r="X37" s="1394"/>
      <c r="Y37" s="1394"/>
      <c r="Z37" s="1394"/>
      <c r="AA37" s="1394"/>
      <c r="AB37" s="1394"/>
    </row>
    <row r="38">
      <c r="A38" s="824"/>
      <c r="B38" s="824"/>
      <c r="C38" s="824"/>
      <c r="D38" s="824"/>
      <c r="E38" s="824"/>
      <c r="F38" s="824"/>
      <c r="G38" s="1394"/>
      <c r="H38" s="824"/>
      <c r="I38" s="1394"/>
      <c r="J38" s="824"/>
      <c r="K38" s="1394"/>
      <c r="L38" s="1394"/>
      <c r="M38" s="1394"/>
      <c r="N38" s="1394"/>
      <c r="O38" s="1394"/>
      <c r="P38" s="1394"/>
      <c r="Q38" s="1394"/>
      <c r="R38" s="1394"/>
      <c r="S38" s="1394"/>
      <c r="T38" s="1394"/>
      <c r="U38" s="1394"/>
      <c r="V38" s="1394"/>
      <c r="W38" s="1394"/>
      <c r="X38" s="1394"/>
      <c r="Y38" s="1394"/>
      <c r="Z38" s="1394"/>
      <c r="AA38" s="1394"/>
      <c r="AB38" s="1394"/>
    </row>
    <row r="39">
      <c r="A39" s="824"/>
      <c r="B39" s="824"/>
      <c r="C39" s="824"/>
      <c r="D39" s="824"/>
      <c r="E39" s="824"/>
      <c r="F39" s="824"/>
      <c r="G39" s="1394"/>
      <c r="H39" s="824"/>
      <c r="I39" s="1394"/>
      <c r="J39" s="824"/>
      <c r="K39" s="1394"/>
      <c r="L39" s="1394"/>
      <c r="M39" s="1394"/>
      <c r="N39" s="1394"/>
      <c r="O39" s="1394"/>
      <c r="P39" s="1394"/>
      <c r="Q39" s="1394"/>
      <c r="R39" s="1394"/>
      <c r="S39" s="1394"/>
      <c r="T39" s="1394"/>
      <c r="U39" s="1394"/>
      <c r="V39" s="1394"/>
      <c r="W39" s="1394"/>
      <c r="X39" s="1394"/>
      <c r="Y39" s="1394"/>
      <c r="Z39" s="1394"/>
      <c r="AA39" s="1394"/>
      <c r="AB39" s="1394"/>
    </row>
    <row r="40">
      <c r="A40" s="824"/>
      <c r="B40" s="824"/>
      <c r="C40" s="824"/>
      <c r="D40" s="824"/>
      <c r="E40" s="824"/>
      <c r="F40" s="824"/>
      <c r="G40" s="1394"/>
      <c r="H40" s="824"/>
      <c r="I40" s="1394"/>
      <c r="J40" s="824"/>
      <c r="K40" s="1394"/>
      <c r="L40" s="1394"/>
      <c r="M40" s="1394"/>
      <c r="N40" s="1394"/>
      <c r="O40" s="1394"/>
      <c r="P40" s="1394"/>
      <c r="Q40" s="1394"/>
      <c r="R40" s="1394"/>
      <c r="S40" s="1394"/>
      <c r="T40" s="1394"/>
      <c r="U40" s="1394"/>
      <c r="V40" s="1394"/>
      <c r="W40" s="1394"/>
      <c r="X40" s="1394"/>
      <c r="Y40" s="1394"/>
      <c r="Z40" s="1394"/>
      <c r="AA40" s="1394"/>
      <c r="AB40" s="1394"/>
    </row>
    <row r="41">
      <c r="A41" s="824"/>
      <c r="B41" s="824"/>
      <c r="C41" s="824"/>
      <c r="D41" s="824"/>
      <c r="E41" s="824"/>
      <c r="F41" s="824"/>
      <c r="G41" s="1394"/>
      <c r="H41" s="824"/>
      <c r="I41" s="1394"/>
      <c r="J41" s="824"/>
      <c r="K41" s="1394"/>
      <c r="L41" s="1394"/>
      <c r="M41" s="1394"/>
      <c r="N41" s="1394"/>
      <c r="O41" s="1394"/>
      <c r="P41" s="1394"/>
      <c r="Q41" s="1394"/>
      <c r="R41" s="1394"/>
      <c r="S41" s="1394"/>
      <c r="T41" s="1394"/>
      <c r="U41" s="1394"/>
      <c r="V41" s="1394"/>
      <c r="W41" s="1394"/>
      <c r="X41" s="1394"/>
      <c r="Y41" s="1394"/>
      <c r="Z41" s="1394"/>
      <c r="AA41" s="1394"/>
      <c r="AB41" s="1394"/>
    </row>
    <row r="42">
      <c r="A42" s="824"/>
      <c r="B42" s="824"/>
      <c r="C42" s="824"/>
      <c r="D42" s="824"/>
      <c r="E42" s="824"/>
      <c r="F42" s="824"/>
      <c r="G42" s="1394"/>
      <c r="H42" s="824"/>
      <c r="I42" s="1394"/>
      <c r="J42" s="824"/>
      <c r="K42" s="1394"/>
      <c r="L42" s="1394"/>
      <c r="M42" s="1394"/>
      <c r="N42" s="1394"/>
      <c r="O42" s="1394"/>
      <c r="P42" s="1394"/>
      <c r="Q42" s="1394"/>
      <c r="R42" s="1394"/>
      <c r="S42" s="1394"/>
      <c r="T42" s="1394"/>
      <c r="U42" s="1394"/>
      <c r="V42" s="1394"/>
      <c r="W42" s="1394"/>
      <c r="X42" s="1394"/>
      <c r="Y42" s="1394"/>
      <c r="Z42" s="1394"/>
      <c r="AA42" s="1394"/>
      <c r="AB42" s="1394"/>
    </row>
    <row r="43">
      <c r="A43" s="824"/>
      <c r="B43" s="824"/>
      <c r="C43" s="824"/>
      <c r="D43" s="824"/>
      <c r="E43" s="824"/>
      <c r="F43" s="824"/>
      <c r="G43" s="1394"/>
      <c r="H43" s="824"/>
      <c r="I43" s="1394"/>
      <c r="J43" s="824"/>
      <c r="K43" s="1394"/>
      <c r="L43" s="1394"/>
      <c r="M43" s="1394"/>
      <c r="N43" s="1394"/>
      <c r="O43" s="1394"/>
      <c r="P43" s="1394"/>
      <c r="Q43" s="1394"/>
      <c r="R43" s="1394"/>
      <c r="S43" s="1394"/>
      <c r="T43" s="1394"/>
      <c r="U43" s="1394"/>
      <c r="V43" s="1394"/>
      <c r="W43" s="1394"/>
      <c r="X43" s="1394"/>
      <c r="Y43" s="1394"/>
      <c r="Z43" s="1394"/>
      <c r="AA43" s="1394"/>
      <c r="AB43" s="1394"/>
    </row>
    <row r="44">
      <c r="A44" s="824"/>
      <c r="B44" s="824"/>
      <c r="C44" s="824"/>
      <c r="D44" s="824"/>
      <c r="E44" s="824"/>
      <c r="F44" s="824"/>
      <c r="G44" s="1394"/>
      <c r="H44" s="824"/>
      <c r="I44" s="1394"/>
      <c r="J44" s="824"/>
      <c r="K44" s="1394"/>
      <c r="L44" s="1394"/>
      <c r="M44" s="1394"/>
      <c r="N44" s="1394"/>
      <c r="O44" s="1394"/>
      <c r="P44" s="1394"/>
      <c r="Q44" s="1394"/>
      <c r="R44" s="1394"/>
      <c r="S44" s="1394"/>
      <c r="T44" s="1394"/>
      <c r="U44" s="1394"/>
      <c r="V44" s="1394"/>
      <c r="W44" s="1394"/>
      <c r="X44" s="1394"/>
      <c r="Y44" s="1394"/>
      <c r="Z44" s="1394"/>
      <c r="AA44" s="1394"/>
      <c r="AB44" s="1394"/>
    </row>
    <row r="45">
      <c r="A45" s="824"/>
      <c r="B45" s="824"/>
      <c r="C45" s="824"/>
      <c r="D45" s="824"/>
      <c r="E45" s="824"/>
      <c r="F45" s="824"/>
      <c r="G45" s="1394"/>
      <c r="H45" s="824"/>
      <c r="I45" s="1394"/>
      <c r="J45" s="824"/>
      <c r="K45" s="1394"/>
      <c r="L45" s="1394"/>
      <c r="M45" s="1394"/>
      <c r="N45" s="1394"/>
      <c r="O45" s="1394"/>
      <c r="P45" s="1394"/>
      <c r="Q45" s="1394"/>
      <c r="R45" s="1394"/>
      <c r="S45" s="1394"/>
      <c r="T45" s="1394"/>
      <c r="U45" s="1394"/>
      <c r="V45" s="1394"/>
      <c r="W45" s="1394"/>
      <c r="X45" s="1394"/>
      <c r="Y45" s="1394"/>
      <c r="Z45" s="1394"/>
      <c r="AA45" s="1394"/>
      <c r="AB45" s="1394"/>
    </row>
    <row r="46">
      <c r="A46" s="824"/>
      <c r="B46" s="824"/>
      <c r="C46" s="824"/>
      <c r="D46" s="824"/>
      <c r="E46" s="824"/>
      <c r="F46" s="824"/>
      <c r="G46" s="1394"/>
      <c r="H46" s="824"/>
      <c r="I46" s="1394"/>
      <c r="J46" s="824"/>
      <c r="K46" s="1394"/>
      <c r="L46" s="1394"/>
      <c r="M46" s="1394"/>
      <c r="N46" s="1394"/>
      <c r="O46" s="1394"/>
      <c r="P46" s="1394"/>
      <c r="Q46" s="1394"/>
      <c r="R46" s="1394"/>
      <c r="S46" s="1394"/>
      <c r="T46" s="1394"/>
      <c r="U46" s="1394"/>
      <c r="V46" s="1394"/>
      <c r="W46" s="1394"/>
      <c r="X46" s="1394"/>
      <c r="Y46" s="1394"/>
      <c r="Z46" s="1394"/>
      <c r="AA46" s="1394"/>
      <c r="AB46" s="1394"/>
    </row>
    <row r="47">
      <c r="A47" s="824"/>
      <c r="B47" s="824"/>
      <c r="C47" s="824"/>
      <c r="D47" s="824"/>
      <c r="E47" s="824"/>
      <c r="F47" s="824"/>
      <c r="G47" s="1394"/>
      <c r="H47" s="824"/>
      <c r="I47" s="1394"/>
      <c r="J47" s="824"/>
      <c r="K47" s="1394"/>
      <c r="L47" s="1394"/>
      <c r="M47" s="1394"/>
      <c r="N47" s="1394"/>
      <c r="O47" s="1394"/>
      <c r="P47" s="1394"/>
      <c r="Q47" s="1394"/>
      <c r="R47" s="1394"/>
      <c r="S47" s="1394"/>
      <c r="T47" s="1394"/>
      <c r="U47" s="1394"/>
      <c r="V47" s="1394"/>
      <c r="W47" s="1394"/>
      <c r="X47" s="1394"/>
      <c r="Y47" s="1394"/>
      <c r="Z47" s="1394"/>
      <c r="AA47" s="1394"/>
      <c r="AB47" s="1394"/>
    </row>
    <row r="48">
      <c r="A48" s="824"/>
      <c r="B48" s="824"/>
      <c r="C48" s="824"/>
      <c r="D48" s="824"/>
      <c r="E48" s="824"/>
      <c r="F48" s="824"/>
      <c r="G48" s="1394"/>
      <c r="H48" s="824"/>
      <c r="I48" s="1394"/>
      <c r="J48" s="824"/>
      <c r="K48" s="1394"/>
      <c r="L48" s="1394"/>
      <c r="M48" s="1394"/>
      <c r="N48" s="1394"/>
      <c r="O48" s="1394"/>
      <c r="P48" s="1394"/>
      <c r="Q48" s="1394"/>
      <c r="R48" s="1394"/>
      <c r="S48" s="1394"/>
      <c r="T48" s="1394"/>
      <c r="U48" s="1394"/>
      <c r="V48" s="1394"/>
      <c r="W48" s="1394"/>
      <c r="X48" s="1394"/>
      <c r="Y48" s="1394"/>
      <c r="Z48" s="1394"/>
      <c r="AA48" s="1394"/>
      <c r="AB48" s="1394"/>
    </row>
    <row r="49">
      <c r="A49" s="824"/>
      <c r="B49" s="824"/>
      <c r="C49" s="824"/>
      <c r="D49" s="824"/>
      <c r="E49" s="824"/>
      <c r="F49" s="824"/>
      <c r="G49" s="1394"/>
      <c r="H49" s="824"/>
      <c r="I49" s="1394"/>
      <c r="J49" s="824"/>
      <c r="K49" s="1394"/>
      <c r="L49" s="1394"/>
      <c r="M49" s="1394"/>
      <c r="N49" s="1394"/>
      <c r="O49" s="1394"/>
      <c r="P49" s="1394"/>
      <c r="Q49" s="1394"/>
      <c r="R49" s="1394"/>
      <c r="S49" s="1394"/>
      <c r="T49" s="1394"/>
      <c r="U49" s="1394"/>
      <c r="V49" s="1394"/>
      <c r="W49" s="1394"/>
      <c r="X49" s="1394"/>
      <c r="Y49" s="1394"/>
      <c r="Z49" s="1394"/>
      <c r="AA49" s="1394"/>
      <c r="AB49" s="1394"/>
    </row>
    <row r="50">
      <c r="A50" s="824"/>
      <c r="B50" s="824"/>
      <c r="C50" s="824"/>
      <c r="D50" s="824"/>
      <c r="E50" s="824"/>
      <c r="F50" s="824"/>
      <c r="G50" s="1394"/>
      <c r="H50" s="824"/>
      <c r="I50" s="1394"/>
      <c r="J50" s="824"/>
      <c r="K50" s="1394"/>
      <c r="L50" s="1394"/>
      <c r="M50" s="1394"/>
      <c r="N50" s="1394"/>
      <c r="O50" s="1394"/>
      <c r="P50" s="1394"/>
      <c r="Q50" s="1394"/>
      <c r="R50" s="1394"/>
      <c r="S50" s="1394"/>
      <c r="T50" s="1394"/>
      <c r="U50" s="1394"/>
      <c r="V50" s="1394"/>
      <c r="W50" s="1394"/>
      <c r="X50" s="1394"/>
      <c r="Y50" s="1394"/>
      <c r="Z50" s="1394"/>
      <c r="AA50" s="1394"/>
      <c r="AB50" s="1394"/>
    </row>
    <row r="51">
      <c r="A51" s="824"/>
      <c r="B51" s="824"/>
      <c r="C51" s="824"/>
      <c r="D51" s="824"/>
      <c r="E51" s="824"/>
      <c r="F51" s="824"/>
      <c r="G51" s="1394"/>
      <c r="H51" s="824"/>
      <c r="I51" s="1394"/>
      <c r="J51" s="824"/>
      <c r="K51" s="1394"/>
      <c r="L51" s="1394"/>
      <c r="M51" s="1394"/>
      <c r="N51" s="1394"/>
      <c r="O51" s="1394"/>
      <c r="P51" s="1394"/>
      <c r="Q51" s="1394"/>
      <c r="R51" s="1394"/>
      <c r="S51" s="1394"/>
      <c r="T51" s="1394"/>
      <c r="U51" s="1394"/>
      <c r="V51" s="1394"/>
      <c r="W51" s="1394"/>
      <c r="X51" s="1394"/>
      <c r="Y51" s="1394"/>
      <c r="Z51" s="1394"/>
      <c r="AA51" s="1394"/>
      <c r="AB51" s="1394"/>
    </row>
    <row r="52">
      <c r="A52" s="824"/>
      <c r="B52" s="824"/>
      <c r="C52" s="824"/>
      <c r="D52" s="824"/>
      <c r="E52" s="824"/>
      <c r="F52" s="824"/>
      <c r="G52" s="1394"/>
      <c r="H52" s="824"/>
      <c r="I52" s="1394"/>
      <c r="J52" s="824"/>
      <c r="K52" s="1394"/>
      <c r="L52" s="1394"/>
      <c r="M52" s="1394"/>
      <c r="N52" s="1394"/>
      <c r="O52" s="1394"/>
      <c r="P52" s="1394"/>
      <c r="Q52" s="1394"/>
      <c r="R52" s="1394"/>
      <c r="S52" s="1394"/>
      <c r="T52" s="1394"/>
      <c r="U52" s="1394"/>
      <c r="V52" s="1394"/>
      <c r="W52" s="1394"/>
      <c r="X52" s="1394"/>
      <c r="Y52" s="1394"/>
      <c r="Z52" s="1394"/>
      <c r="AA52" s="1394"/>
      <c r="AB52" s="1394"/>
    </row>
    <row r="53">
      <c r="A53" s="824"/>
      <c r="B53" s="824"/>
      <c r="C53" s="824"/>
      <c r="D53" s="824"/>
      <c r="E53" s="824"/>
      <c r="F53" s="824"/>
      <c r="G53" s="1394"/>
      <c r="H53" s="824"/>
      <c r="I53" s="1394"/>
      <c r="J53" s="824"/>
      <c r="K53" s="1394"/>
      <c r="L53" s="1394"/>
      <c r="M53" s="1394"/>
      <c r="N53" s="1394"/>
      <c r="O53" s="1394"/>
      <c r="P53" s="1394"/>
      <c r="Q53" s="1394"/>
      <c r="R53" s="1394"/>
      <c r="S53" s="1394"/>
      <c r="T53" s="1394"/>
      <c r="U53" s="1394"/>
      <c r="V53" s="1394"/>
      <c r="W53" s="1394"/>
      <c r="X53" s="1394"/>
      <c r="Y53" s="1394"/>
      <c r="Z53" s="1394"/>
      <c r="AA53" s="1394"/>
      <c r="AB53" s="1394"/>
    </row>
    <row r="54">
      <c r="A54" s="824"/>
      <c r="B54" s="824"/>
      <c r="C54" s="824"/>
      <c r="D54" s="824"/>
      <c r="E54" s="824"/>
      <c r="F54" s="824"/>
      <c r="G54" s="1394"/>
      <c r="H54" s="824"/>
      <c r="I54" s="1394"/>
      <c r="J54" s="824"/>
      <c r="K54" s="1394"/>
      <c r="L54" s="1394"/>
      <c r="M54" s="1394"/>
      <c r="N54" s="1394"/>
      <c r="O54" s="1394"/>
      <c r="P54" s="1394"/>
      <c r="Q54" s="1394"/>
      <c r="R54" s="1394"/>
      <c r="S54" s="1394"/>
      <c r="T54" s="1394"/>
      <c r="U54" s="1394"/>
      <c r="V54" s="1394"/>
      <c r="W54" s="1394"/>
      <c r="X54" s="1394"/>
      <c r="Y54" s="1394"/>
      <c r="Z54" s="1394"/>
      <c r="AA54" s="1394"/>
      <c r="AB54" s="1394"/>
    </row>
    <row r="55">
      <c r="A55" s="824"/>
      <c r="B55" s="824"/>
      <c r="C55" s="824"/>
      <c r="D55" s="824"/>
      <c r="E55" s="824"/>
      <c r="F55" s="824"/>
      <c r="G55" s="1394"/>
      <c r="H55" s="824"/>
      <c r="I55" s="1394"/>
      <c r="J55" s="824"/>
      <c r="K55" s="1394"/>
      <c r="L55" s="1394"/>
      <c r="M55" s="1394"/>
      <c r="N55" s="1394"/>
      <c r="O55" s="1394"/>
      <c r="P55" s="1394"/>
      <c r="Q55" s="1394"/>
      <c r="R55" s="1394"/>
      <c r="S55" s="1394"/>
      <c r="T55" s="1394"/>
      <c r="U55" s="1394"/>
      <c r="V55" s="1394"/>
      <c r="W55" s="1394"/>
      <c r="X55" s="1394"/>
      <c r="Y55" s="1394"/>
      <c r="Z55" s="1394"/>
      <c r="AA55" s="1394"/>
      <c r="AB55" s="1394"/>
    </row>
    <row r="56">
      <c r="A56" s="824"/>
      <c r="B56" s="824"/>
      <c r="C56" s="824"/>
      <c r="D56" s="824"/>
      <c r="E56" s="824"/>
      <c r="F56" s="824"/>
      <c r="G56" s="1394"/>
      <c r="H56" s="824"/>
      <c r="I56" s="1394"/>
      <c r="J56" s="824"/>
      <c r="K56" s="1394"/>
      <c r="L56" s="1394"/>
      <c r="M56" s="1394"/>
      <c r="N56" s="1394"/>
      <c r="O56" s="1394"/>
      <c r="P56" s="1394"/>
      <c r="Q56" s="1394"/>
      <c r="R56" s="1394"/>
      <c r="S56" s="1394"/>
      <c r="T56" s="1394"/>
      <c r="U56" s="1394"/>
      <c r="V56" s="1394"/>
      <c r="W56" s="1394"/>
      <c r="X56" s="1394"/>
      <c r="Y56" s="1394"/>
      <c r="Z56" s="1394"/>
      <c r="AA56" s="1394"/>
      <c r="AB56" s="1394"/>
    </row>
    <row r="57">
      <c r="A57" s="824"/>
      <c r="B57" s="824"/>
      <c r="C57" s="824"/>
      <c r="D57" s="824"/>
      <c r="E57" s="824"/>
      <c r="F57" s="824"/>
      <c r="G57" s="1394"/>
      <c r="H57" s="824"/>
      <c r="I57" s="1394"/>
      <c r="J57" s="824"/>
      <c r="K57" s="1394"/>
      <c r="L57" s="1394"/>
      <c r="M57" s="1394"/>
      <c r="N57" s="1394"/>
      <c r="O57" s="1394"/>
      <c r="P57" s="1394"/>
      <c r="Q57" s="1394"/>
      <c r="R57" s="1394"/>
      <c r="S57" s="1394"/>
      <c r="T57" s="1394"/>
      <c r="U57" s="1394"/>
      <c r="V57" s="1394"/>
      <c r="W57" s="1394"/>
      <c r="X57" s="1394"/>
      <c r="Y57" s="1394"/>
      <c r="Z57" s="1394"/>
      <c r="AA57" s="1394"/>
      <c r="AB57" s="1394"/>
    </row>
    <row r="58">
      <c r="A58" s="824"/>
      <c r="B58" s="824"/>
      <c r="C58" s="824"/>
      <c r="D58" s="824"/>
      <c r="E58" s="824"/>
      <c r="F58" s="824"/>
      <c r="G58" s="1394"/>
      <c r="H58" s="824"/>
      <c r="I58" s="1394"/>
      <c r="J58" s="824"/>
      <c r="K58" s="1394"/>
      <c r="L58" s="1394"/>
      <c r="M58" s="1394"/>
      <c r="N58" s="1394"/>
      <c r="O58" s="1394"/>
      <c r="P58" s="1394"/>
      <c r="Q58" s="1394"/>
      <c r="R58" s="1394"/>
      <c r="S58" s="1394"/>
      <c r="T58" s="1394"/>
      <c r="U58" s="1394"/>
      <c r="V58" s="1394"/>
      <c r="W58" s="1394"/>
      <c r="X58" s="1394"/>
      <c r="Y58" s="1394"/>
      <c r="Z58" s="1394"/>
      <c r="AA58" s="1394"/>
      <c r="AB58" s="1394"/>
    </row>
    <row r="59">
      <c r="A59" s="824"/>
      <c r="B59" s="824"/>
      <c r="C59" s="824"/>
      <c r="D59" s="824"/>
      <c r="E59" s="824"/>
      <c r="F59" s="824"/>
      <c r="G59" s="1394"/>
      <c r="H59" s="824"/>
      <c r="I59" s="1394"/>
      <c r="J59" s="824"/>
      <c r="K59" s="1394"/>
      <c r="L59" s="1394"/>
      <c r="M59" s="1394"/>
      <c r="N59" s="1394"/>
      <c r="O59" s="1394"/>
      <c r="P59" s="1394"/>
      <c r="Q59" s="1394"/>
      <c r="R59" s="1394"/>
      <c r="S59" s="1394"/>
      <c r="T59" s="1394"/>
      <c r="U59" s="1394"/>
      <c r="V59" s="1394"/>
      <c r="W59" s="1394"/>
      <c r="X59" s="1394"/>
      <c r="Y59" s="1394"/>
      <c r="Z59" s="1394"/>
      <c r="AA59" s="1394"/>
      <c r="AB59" s="1394"/>
    </row>
    <row r="60">
      <c r="A60" s="824"/>
      <c r="B60" s="824"/>
      <c r="C60" s="824"/>
      <c r="D60" s="824"/>
      <c r="E60" s="824"/>
      <c r="F60" s="824"/>
      <c r="G60" s="1394"/>
      <c r="H60" s="824"/>
      <c r="I60" s="1394"/>
      <c r="J60" s="824"/>
      <c r="K60" s="1394"/>
      <c r="L60" s="1394"/>
      <c r="M60" s="1394"/>
      <c r="N60" s="1394"/>
      <c r="O60" s="1394"/>
      <c r="P60" s="1394"/>
      <c r="Q60" s="1394"/>
      <c r="R60" s="1394"/>
      <c r="S60" s="1394"/>
      <c r="T60" s="1394"/>
      <c r="U60" s="1394"/>
      <c r="V60" s="1394"/>
      <c r="W60" s="1394"/>
      <c r="X60" s="1394"/>
      <c r="Y60" s="1394"/>
      <c r="Z60" s="1394"/>
      <c r="AA60" s="1394"/>
      <c r="AB60" s="1394"/>
    </row>
    <row r="61">
      <c r="A61" s="824"/>
      <c r="B61" s="824"/>
      <c r="C61" s="824"/>
      <c r="D61" s="824"/>
      <c r="E61" s="824"/>
      <c r="F61" s="824"/>
      <c r="G61" s="1394"/>
      <c r="H61" s="824"/>
      <c r="I61" s="1394"/>
      <c r="J61" s="824"/>
      <c r="K61" s="1394"/>
      <c r="L61" s="1394"/>
      <c r="M61" s="1394"/>
      <c r="N61" s="1394"/>
      <c r="O61" s="1394"/>
      <c r="P61" s="1394"/>
      <c r="Q61" s="1394"/>
      <c r="R61" s="1394"/>
      <c r="S61" s="1394"/>
      <c r="T61" s="1394"/>
      <c r="U61" s="1394"/>
      <c r="V61" s="1394"/>
      <c r="W61" s="1394"/>
      <c r="X61" s="1394"/>
      <c r="Y61" s="1394"/>
      <c r="Z61" s="1394"/>
      <c r="AA61" s="1394"/>
      <c r="AB61" s="1394"/>
    </row>
    <row r="62">
      <c r="A62" s="824"/>
      <c r="B62" s="824"/>
      <c r="C62" s="824"/>
      <c r="D62" s="824"/>
      <c r="E62" s="824"/>
      <c r="F62" s="824"/>
      <c r="G62" s="1394"/>
      <c r="H62" s="824"/>
      <c r="I62" s="1394"/>
      <c r="J62" s="824"/>
      <c r="K62" s="1394"/>
      <c r="L62" s="1394"/>
      <c r="M62" s="1394"/>
      <c r="N62" s="1394"/>
      <c r="O62" s="1394"/>
      <c r="P62" s="1394"/>
      <c r="Q62" s="1394"/>
      <c r="R62" s="1394"/>
      <c r="S62" s="1394"/>
      <c r="T62" s="1394"/>
      <c r="U62" s="1394"/>
      <c r="V62" s="1394"/>
      <c r="W62" s="1394"/>
      <c r="X62" s="1394"/>
      <c r="Y62" s="1394"/>
      <c r="Z62" s="1394"/>
      <c r="AA62" s="1394"/>
      <c r="AB62" s="1394"/>
    </row>
    <row r="63">
      <c r="A63" s="824"/>
      <c r="B63" s="824"/>
      <c r="C63" s="824"/>
      <c r="D63" s="824"/>
      <c r="E63" s="824"/>
      <c r="F63" s="824"/>
      <c r="G63" s="1394"/>
      <c r="H63" s="824"/>
      <c r="I63" s="1394"/>
      <c r="J63" s="824"/>
      <c r="K63" s="1394"/>
      <c r="L63" s="1394"/>
      <c r="M63" s="1394"/>
      <c r="N63" s="1394"/>
      <c r="O63" s="1394"/>
      <c r="P63" s="1394"/>
      <c r="Q63" s="1394"/>
      <c r="R63" s="1394"/>
      <c r="S63" s="1394"/>
      <c r="T63" s="1394"/>
      <c r="U63" s="1394"/>
      <c r="V63" s="1394"/>
      <c r="W63" s="1394"/>
      <c r="X63" s="1394"/>
      <c r="Y63" s="1394"/>
      <c r="Z63" s="1394"/>
      <c r="AA63" s="1394"/>
      <c r="AB63" s="1394"/>
    </row>
    <row r="64">
      <c r="A64" s="824"/>
      <c r="B64" s="824"/>
      <c r="C64" s="824"/>
      <c r="D64" s="824"/>
      <c r="E64" s="824"/>
      <c r="F64" s="824"/>
      <c r="G64" s="1394"/>
      <c r="H64" s="824"/>
      <c r="I64" s="1394"/>
      <c r="J64" s="824"/>
      <c r="K64" s="1394"/>
      <c r="L64" s="1394"/>
      <c r="M64" s="1394"/>
      <c r="N64" s="1394"/>
      <c r="O64" s="1394"/>
      <c r="P64" s="1394"/>
      <c r="Q64" s="1394"/>
      <c r="R64" s="1394"/>
      <c r="S64" s="1394"/>
      <c r="T64" s="1394"/>
      <c r="U64" s="1394"/>
      <c r="V64" s="1394"/>
      <c r="W64" s="1394"/>
      <c r="X64" s="1394"/>
      <c r="Y64" s="1394"/>
      <c r="Z64" s="1394"/>
      <c r="AA64" s="1394"/>
      <c r="AB64" s="1394"/>
    </row>
    <row r="65">
      <c r="A65" s="824"/>
      <c r="B65" s="824"/>
      <c r="C65" s="824"/>
      <c r="D65" s="824"/>
      <c r="E65" s="824"/>
      <c r="F65" s="824"/>
      <c r="G65" s="1394"/>
      <c r="H65" s="824"/>
      <c r="I65" s="1394"/>
      <c r="J65" s="824"/>
      <c r="K65" s="1394"/>
      <c r="L65" s="1394"/>
      <c r="M65" s="1394"/>
      <c r="N65" s="1394"/>
      <c r="O65" s="1394"/>
      <c r="P65" s="1394"/>
      <c r="Q65" s="1394"/>
      <c r="R65" s="1394"/>
      <c r="S65" s="1394"/>
      <c r="T65" s="1394"/>
      <c r="U65" s="1394"/>
      <c r="V65" s="1394"/>
      <c r="W65" s="1394"/>
      <c r="X65" s="1394"/>
      <c r="Y65" s="1394"/>
      <c r="Z65" s="1394"/>
      <c r="AA65" s="1394"/>
      <c r="AB65" s="1394"/>
    </row>
    <row r="66">
      <c r="A66" s="824"/>
      <c r="B66" s="824"/>
      <c r="C66" s="824"/>
      <c r="D66" s="824"/>
      <c r="E66" s="824"/>
      <c r="F66" s="824"/>
      <c r="G66" s="1394"/>
      <c r="H66" s="824"/>
      <c r="I66" s="1394"/>
      <c r="J66" s="824"/>
      <c r="K66" s="1394"/>
      <c r="L66" s="1394"/>
      <c r="M66" s="1394"/>
      <c r="N66" s="1394"/>
      <c r="O66" s="1394"/>
      <c r="P66" s="1394"/>
      <c r="Q66" s="1394"/>
      <c r="R66" s="1394"/>
      <c r="S66" s="1394"/>
      <c r="T66" s="1394"/>
      <c r="U66" s="1394"/>
      <c r="V66" s="1394"/>
      <c r="W66" s="1394"/>
      <c r="X66" s="1394"/>
      <c r="Y66" s="1394"/>
      <c r="Z66" s="1394"/>
      <c r="AA66" s="1394"/>
      <c r="AB66" s="1394"/>
    </row>
    <row r="67">
      <c r="A67" s="824"/>
      <c r="B67" s="824"/>
      <c r="C67" s="824"/>
      <c r="D67" s="824"/>
      <c r="E67" s="824"/>
      <c r="F67" s="824"/>
      <c r="G67" s="1394"/>
      <c r="H67" s="824"/>
      <c r="I67" s="1394"/>
      <c r="J67" s="824"/>
      <c r="K67" s="1394"/>
      <c r="L67" s="1394"/>
      <c r="M67" s="1394"/>
      <c r="N67" s="1394"/>
      <c r="O67" s="1394"/>
      <c r="P67" s="1394"/>
      <c r="Q67" s="1394"/>
      <c r="R67" s="1394"/>
      <c r="S67" s="1394"/>
      <c r="T67" s="1394"/>
      <c r="U67" s="1394"/>
      <c r="V67" s="1394"/>
      <c r="W67" s="1394"/>
      <c r="X67" s="1394"/>
      <c r="Y67" s="1394"/>
      <c r="Z67" s="1394"/>
      <c r="AA67" s="1394"/>
      <c r="AB67" s="1394"/>
    </row>
    <row r="68">
      <c r="A68" s="824"/>
      <c r="B68" s="824"/>
      <c r="C68" s="824"/>
      <c r="D68" s="824"/>
      <c r="E68" s="824"/>
      <c r="F68" s="824"/>
      <c r="G68" s="1394"/>
      <c r="H68" s="824"/>
      <c r="I68" s="1394"/>
      <c r="J68" s="824"/>
      <c r="K68" s="1394"/>
      <c r="L68" s="1394"/>
      <c r="M68" s="1394"/>
      <c r="N68" s="1394"/>
      <c r="O68" s="1394"/>
      <c r="P68" s="1394"/>
      <c r="Q68" s="1394"/>
      <c r="R68" s="1394"/>
      <c r="S68" s="1394"/>
      <c r="T68" s="1394"/>
      <c r="U68" s="1394"/>
      <c r="V68" s="1394"/>
      <c r="W68" s="1394"/>
      <c r="X68" s="1394"/>
      <c r="Y68" s="1394"/>
      <c r="Z68" s="1394"/>
      <c r="AA68" s="1394"/>
      <c r="AB68" s="1394"/>
    </row>
    <row r="69">
      <c r="A69" s="824"/>
      <c r="B69" s="824"/>
      <c r="C69" s="824"/>
      <c r="D69" s="824"/>
      <c r="E69" s="824"/>
      <c r="F69" s="824"/>
      <c r="G69" s="1394"/>
      <c r="H69" s="824"/>
      <c r="I69" s="1394"/>
      <c r="J69" s="824"/>
      <c r="K69" s="1394"/>
      <c r="L69" s="1394"/>
      <c r="M69" s="1394"/>
      <c r="N69" s="1394"/>
      <c r="O69" s="1394"/>
      <c r="P69" s="1394"/>
      <c r="Q69" s="1394"/>
      <c r="R69" s="1394"/>
      <c r="S69" s="1394"/>
      <c r="T69" s="1394"/>
      <c r="U69" s="1394"/>
      <c r="V69" s="1394"/>
      <c r="W69" s="1394"/>
      <c r="X69" s="1394"/>
      <c r="Y69" s="1394"/>
      <c r="Z69" s="1394"/>
      <c r="AA69" s="1394"/>
      <c r="AB69" s="1394"/>
    </row>
    <row r="70">
      <c r="A70" s="824"/>
      <c r="B70" s="824"/>
      <c r="C70" s="824"/>
      <c r="D70" s="824"/>
      <c r="E70" s="824"/>
      <c r="F70" s="824"/>
      <c r="G70" s="1394"/>
      <c r="H70" s="824"/>
      <c r="I70" s="1394"/>
      <c r="J70" s="824"/>
      <c r="K70" s="1394"/>
      <c r="L70" s="1394"/>
      <c r="M70" s="1394"/>
      <c r="N70" s="1394"/>
      <c r="O70" s="1394"/>
      <c r="P70" s="1394"/>
      <c r="Q70" s="1394"/>
      <c r="R70" s="1394"/>
      <c r="S70" s="1394"/>
      <c r="T70" s="1394"/>
      <c r="U70" s="1394"/>
      <c r="V70" s="1394"/>
      <c r="W70" s="1394"/>
      <c r="X70" s="1394"/>
      <c r="Y70" s="1394"/>
      <c r="Z70" s="1394"/>
      <c r="AA70" s="1394"/>
      <c r="AB70" s="1394"/>
    </row>
    <row r="71">
      <c r="A71" s="824"/>
      <c r="B71" s="824"/>
      <c r="C71" s="824"/>
      <c r="D71" s="824"/>
      <c r="E71" s="824"/>
      <c r="F71" s="824"/>
      <c r="G71" s="1394"/>
      <c r="H71" s="824"/>
      <c r="I71" s="1394"/>
      <c r="J71" s="824"/>
      <c r="K71" s="1394"/>
      <c r="L71" s="1394"/>
      <c r="M71" s="1394"/>
      <c r="N71" s="1394"/>
      <c r="O71" s="1394"/>
      <c r="P71" s="1394"/>
      <c r="Q71" s="1394"/>
      <c r="R71" s="1394"/>
      <c r="S71" s="1394"/>
      <c r="T71" s="1394"/>
      <c r="U71" s="1394"/>
      <c r="V71" s="1394"/>
      <c r="W71" s="1394"/>
      <c r="X71" s="1394"/>
      <c r="Y71" s="1394"/>
      <c r="Z71" s="1394"/>
      <c r="AA71" s="1394"/>
      <c r="AB71" s="1394"/>
    </row>
    <row r="72">
      <c r="A72" s="824"/>
      <c r="B72" s="824"/>
      <c r="C72" s="824"/>
      <c r="D72" s="824"/>
      <c r="E72" s="824"/>
      <c r="F72" s="824"/>
      <c r="G72" s="1394"/>
      <c r="H72" s="824"/>
      <c r="I72" s="1394"/>
      <c r="J72" s="824"/>
      <c r="K72" s="1394"/>
      <c r="L72" s="1394"/>
      <c r="M72" s="1394"/>
      <c r="N72" s="1394"/>
      <c r="O72" s="1394"/>
      <c r="P72" s="1394"/>
      <c r="Q72" s="1394"/>
      <c r="R72" s="1394"/>
      <c r="S72" s="1394"/>
      <c r="T72" s="1394"/>
      <c r="U72" s="1394"/>
      <c r="V72" s="1394"/>
      <c r="W72" s="1394"/>
      <c r="X72" s="1394"/>
      <c r="Y72" s="1394"/>
      <c r="Z72" s="1394"/>
      <c r="AA72" s="1394"/>
      <c r="AB72" s="1394"/>
    </row>
    <row r="73">
      <c r="A73" s="824"/>
      <c r="B73" s="824"/>
      <c r="C73" s="824"/>
      <c r="D73" s="824"/>
      <c r="E73" s="824"/>
      <c r="F73" s="824"/>
      <c r="G73" s="1394"/>
      <c r="H73" s="824"/>
      <c r="I73" s="1394"/>
      <c r="J73" s="824"/>
      <c r="K73" s="1394"/>
      <c r="L73" s="1394"/>
      <c r="M73" s="1394"/>
      <c r="N73" s="1394"/>
      <c r="O73" s="1394"/>
      <c r="P73" s="1394"/>
      <c r="Q73" s="1394"/>
      <c r="R73" s="1394"/>
      <c r="S73" s="1394"/>
      <c r="T73" s="1394"/>
      <c r="U73" s="1394"/>
      <c r="V73" s="1394"/>
      <c r="W73" s="1394"/>
      <c r="X73" s="1394"/>
      <c r="Y73" s="1394"/>
      <c r="Z73" s="1394"/>
      <c r="AA73" s="1394"/>
      <c r="AB73" s="1394"/>
    </row>
    <row r="74">
      <c r="A74" s="824"/>
      <c r="B74" s="824"/>
      <c r="C74" s="824"/>
      <c r="D74" s="824"/>
      <c r="E74" s="824"/>
      <c r="F74" s="824"/>
      <c r="G74" s="1394"/>
      <c r="H74" s="824"/>
      <c r="I74" s="1394"/>
      <c r="J74" s="824"/>
      <c r="K74" s="1394"/>
      <c r="L74" s="1394"/>
      <c r="M74" s="1394"/>
      <c r="N74" s="1394"/>
      <c r="O74" s="1394"/>
      <c r="P74" s="1394"/>
      <c r="Q74" s="1394"/>
      <c r="R74" s="1394"/>
      <c r="S74" s="1394"/>
      <c r="T74" s="1394"/>
      <c r="U74" s="1394"/>
      <c r="V74" s="1394"/>
      <c r="W74" s="1394"/>
      <c r="X74" s="1394"/>
      <c r="Y74" s="1394"/>
      <c r="Z74" s="1394"/>
      <c r="AA74" s="1394"/>
      <c r="AB74" s="1394"/>
    </row>
    <row r="75">
      <c r="A75" s="824"/>
      <c r="B75" s="824"/>
      <c r="C75" s="824"/>
      <c r="D75" s="824"/>
      <c r="E75" s="824"/>
      <c r="F75" s="824"/>
      <c r="G75" s="1394"/>
      <c r="H75" s="824"/>
      <c r="I75" s="1394"/>
      <c r="J75" s="824"/>
      <c r="K75" s="1394"/>
      <c r="L75" s="1394"/>
      <c r="M75" s="1394"/>
      <c r="N75" s="1394"/>
      <c r="O75" s="1394"/>
      <c r="P75" s="1394"/>
      <c r="Q75" s="1394"/>
      <c r="R75" s="1394"/>
      <c r="S75" s="1394"/>
      <c r="T75" s="1394"/>
      <c r="U75" s="1394"/>
      <c r="V75" s="1394"/>
      <c r="W75" s="1394"/>
      <c r="X75" s="1394"/>
      <c r="Y75" s="1394"/>
      <c r="Z75" s="1394"/>
      <c r="AA75" s="1394"/>
      <c r="AB75" s="1394"/>
    </row>
    <row r="76">
      <c r="A76" s="824"/>
      <c r="B76" s="824"/>
      <c r="C76" s="824"/>
      <c r="D76" s="824"/>
      <c r="E76" s="824"/>
      <c r="F76" s="824"/>
      <c r="G76" s="1394"/>
      <c r="H76" s="824"/>
      <c r="I76" s="1394"/>
      <c r="J76" s="824"/>
      <c r="K76" s="1394"/>
      <c r="L76" s="1394"/>
      <c r="M76" s="1394"/>
      <c r="N76" s="1394"/>
      <c r="O76" s="1394"/>
      <c r="P76" s="1394"/>
      <c r="Q76" s="1394"/>
      <c r="R76" s="1394"/>
      <c r="S76" s="1394"/>
      <c r="T76" s="1394"/>
      <c r="U76" s="1394"/>
      <c r="V76" s="1394"/>
      <c r="W76" s="1394"/>
      <c r="X76" s="1394"/>
      <c r="Y76" s="1394"/>
      <c r="Z76" s="1394"/>
      <c r="AA76" s="1394"/>
      <c r="AB76" s="1394"/>
    </row>
    <row r="77">
      <c r="A77" s="824"/>
      <c r="B77" s="824"/>
      <c r="C77" s="824"/>
      <c r="D77" s="824"/>
      <c r="E77" s="824"/>
      <c r="F77" s="824"/>
      <c r="G77" s="1394"/>
      <c r="H77" s="824"/>
      <c r="I77" s="1394"/>
      <c r="J77" s="824"/>
      <c r="K77" s="1394"/>
      <c r="L77" s="1394"/>
      <c r="M77" s="1394"/>
      <c r="N77" s="1394"/>
      <c r="O77" s="1394"/>
      <c r="P77" s="1394"/>
      <c r="Q77" s="1394"/>
      <c r="R77" s="1394"/>
      <c r="S77" s="1394"/>
      <c r="T77" s="1394"/>
      <c r="U77" s="1394"/>
      <c r="V77" s="1394"/>
      <c r="W77" s="1394"/>
      <c r="X77" s="1394"/>
      <c r="Y77" s="1394"/>
      <c r="Z77" s="1394"/>
      <c r="AA77" s="1394"/>
      <c r="AB77" s="1394"/>
    </row>
    <row r="78">
      <c r="A78" s="824"/>
      <c r="B78" s="824"/>
      <c r="C78" s="824"/>
      <c r="D78" s="824"/>
      <c r="E78" s="824"/>
      <c r="F78" s="824"/>
      <c r="G78" s="1394"/>
      <c r="H78" s="824"/>
      <c r="I78" s="1394"/>
      <c r="J78" s="824"/>
      <c r="K78" s="1394"/>
      <c r="L78" s="1394"/>
      <c r="M78" s="1394"/>
      <c r="N78" s="1394"/>
      <c r="O78" s="1394"/>
      <c r="P78" s="1394"/>
      <c r="Q78" s="1394"/>
      <c r="R78" s="1394"/>
      <c r="S78" s="1394"/>
      <c r="T78" s="1394"/>
      <c r="U78" s="1394"/>
      <c r="V78" s="1394"/>
      <c r="W78" s="1394"/>
      <c r="X78" s="1394"/>
      <c r="Y78" s="1394"/>
      <c r="Z78" s="1394"/>
      <c r="AA78" s="1394"/>
      <c r="AB78" s="1394"/>
    </row>
    <row r="79">
      <c r="A79" s="824"/>
      <c r="B79" s="824"/>
      <c r="C79" s="824"/>
      <c r="D79" s="824"/>
      <c r="E79" s="824"/>
      <c r="F79" s="824"/>
      <c r="G79" s="1394"/>
      <c r="H79" s="824"/>
      <c r="I79" s="1394"/>
      <c r="J79" s="824"/>
      <c r="K79" s="1394"/>
      <c r="L79" s="1394"/>
      <c r="M79" s="1394"/>
      <c r="N79" s="1394"/>
      <c r="O79" s="1394"/>
      <c r="P79" s="1394"/>
      <c r="Q79" s="1394"/>
      <c r="R79" s="1394"/>
      <c r="S79" s="1394"/>
      <c r="T79" s="1394"/>
      <c r="U79" s="1394"/>
      <c r="V79" s="1394"/>
      <c r="W79" s="1394"/>
      <c r="X79" s="1394"/>
      <c r="Y79" s="1394"/>
      <c r="Z79" s="1394"/>
      <c r="AA79" s="1394"/>
      <c r="AB79" s="1394"/>
    </row>
    <row r="80">
      <c r="A80" s="824"/>
      <c r="B80" s="824"/>
      <c r="C80" s="824"/>
      <c r="D80" s="824"/>
      <c r="E80" s="824"/>
      <c r="F80" s="824"/>
      <c r="G80" s="1394"/>
      <c r="H80" s="824"/>
      <c r="I80" s="1394"/>
      <c r="J80" s="824"/>
      <c r="K80" s="1394"/>
      <c r="L80" s="1394"/>
      <c r="M80" s="1394"/>
      <c r="N80" s="1394"/>
      <c r="O80" s="1394"/>
      <c r="P80" s="1394"/>
      <c r="Q80" s="1394"/>
      <c r="R80" s="1394"/>
      <c r="S80" s="1394"/>
      <c r="T80" s="1394"/>
      <c r="U80" s="1394"/>
      <c r="V80" s="1394"/>
      <c r="W80" s="1394"/>
      <c r="X80" s="1394"/>
      <c r="Y80" s="1394"/>
      <c r="Z80" s="1394"/>
      <c r="AA80" s="1394"/>
      <c r="AB80" s="1394"/>
    </row>
    <row r="81">
      <c r="A81" s="824"/>
      <c r="B81" s="824"/>
      <c r="C81" s="824"/>
      <c r="D81" s="824"/>
      <c r="E81" s="824"/>
      <c r="F81" s="824"/>
      <c r="G81" s="1394"/>
      <c r="H81" s="824"/>
      <c r="I81" s="1394"/>
      <c r="J81" s="824"/>
      <c r="K81" s="1394"/>
      <c r="L81" s="1394"/>
      <c r="M81" s="1394"/>
      <c r="N81" s="1394"/>
      <c r="O81" s="1394"/>
      <c r="P81" s="1394"/>
      <c r="Q81" s="1394"/>
      <c r="R81" s="1394"/>
      <c r="S81" s="1394"/>
      <c r="T81" s="1394"/>
      <c r="U81" s="1394"/>
      <c r="V81" s="1394"/>
      <c r="W81" s="1394"/>
      <c r="X81" s="1394"/>
      <c r="Y81" s="1394"/>
      <c r="Z81" s="1394"/>
      <c r="AA81" s="1394"/>
      <c r="AB81" s="1394"/>
    </row>
    <row r="82">
      <c r="A82" s="824"/>
      <c r="B82" s="824"/>
      <c r="C82" s="824"/>
      <c r="D82" s="824"/>
      <c r="E82" s="824"/>
      <c r="F82" s="824"/>
      <c r="G82" s="1394"/>
      <c r="H82" s="824"/>
      <c r="I82" s="1394"/>
      <c r="J82" s="824"/>
      <c r="K82" s="1394"/>
      <c r="L82" s="1394"/>
      <c r="M82" s="1394"/>
      <c r="N82" s="1394"/>
      <c r="O82" s="1394"/>
      <c r="P82" s="1394"/>
      <c r="Q82" s="1394"/>
      <c r="R82" s="1394"/>
      <c r="S82" s="1394"/>
      <c r="T82" s="1394"/>
      <c r="U82" s="1394"/>
      <c r="V82" s="1394"/>
      <c r="W82" s="1394"/>
      <c r="X82" s="1394"/>
      <c r="Y82" s="1394"/>
      <c r="Z82" s="1394"/>
      <c r="AA82" s="1394"/>
      <c r="AB82" s="1394"/>
    </row>
    <row r="83">
      <c r="A83" s="824"/>
      <c r="B83" s="824"/>
      <c r="C83" s="824"/>
      <c r="D83" s="824"/>
      <c r="E83" s="824"/>
      <c r="F83" s="824"/>
      <c r="G83" s="1394"/>
      <c r="H83" s="824"/>
      <c r="I83" s="1394"/>
      <c r="J83" s="824"/>
      <c r="K83" s="1394"/>
      <c r="L83" s="1394"/>
      <c r="M83" s="1394"/>
      <c r="N83" s="1394"/>
      <c r="O83" s="1394"/>
      <c r="P83" s="1394"/>
      <c r="Q83" s="1394"/>
      <c r="R83" s="1394"/>
      <c r="S83" s="1394"/>
      <c r="T83" s="1394"/>
      <c r="U83" s="1394"/>
      <c r="V83" s="1394"/>
      <c r="W83" s="1394"/>
      <c r="X83" s="1394"/>
      <c r="Y83" s="1394"/>
      <c r="Z83" s="1394"/>
      <c r="AA83" s="1394"/>
      <c r="AB83" s="1394"/>
    </row>
    <row r="84">
      <c r="A84" s="824"/>
      <c r="B84" s="824"/>
      <c r="C84" s="824"/>
      <c r="D84" s="824"/>
      <c r="E84" s="824"/>
      <c r="F84" s="824"/>
      <c r="G84" s="1394"/>
      <c r="H84" s="824"/>
      <c r="I84" s="1394"/>
      <c r="J84" s="824"/>
      <c r="K84" s="1394"/>
      <c r="L84" s="1394"/>
      <c r="M84" s="1394"/>
      <c r="N84" s="1394"/>
      <c r="O84" s="1394"/>
      <c r="P84" s="1394"/>
      <c r="Q84" s="1394"/>
      <c r="R84" s="1394"/>
      <c r="S84" s="1394"/>
      <c r="T84" s="1394"/>
      <c r="U84" s="1394"/>
      <c r="V84" s="1394"/>
      <c r="W84" s="1394"/>
      <c r="X84" s="1394"/>
      <c r="Y84" s="1394"/>
      <c r="Z84" s="1394"/>
      <c r="AA84" s="1394"/>
      <c r="AB84" s="1394"/>
    </row>
    <row r="85">
      <c r="A85" s="824"/>
      <c r="B85" s="824"/>
      <c r="C85" s="824"/>
      <c r="D85" s="824"/>
      <c r="E85" s="824"/>
      <c r="F85" s="824"/>
      <c r="G85" s="1394"/>
      <c r="H85" s="824"/>
      <c r="I85" s="1394"/>
      <c r="J85" s="824"/>
      <c r="K85" s="1394"/>
      <c r="L85" s="1394"/>
      <c r="M85" s="1394"/>
      <c r="N85" s="1394"/>
      <c r="O85" s="1394"/>
      <c r="P85" s="1394"/>
      <c r="Q85" s="1394"/>
      <c r="R85" s="1394"/>
      <c r="S85" s="1394"/>
      <c r="T85" s="1394"/>
      <c r="U85" s="1394"/>
      <c r="V85" s="1394"/>
      <c r="W85" s="1394"/>
      <c r="X85" s="1394"/>
      <c r="Y85" s="1394"/>
      <c r="Z85" s="1394"/>
      <c r="AA85" s="1394"/>
      <c r="AB85" s="1394"/>
    </row>
    <row r="86">
      <c r="A86" s="824"/>
      <c r="B86" s="824"/>
      <c r="C86" s="824"/>
      <c r="D86" s="824"/>
      <c r="E86" s="824"/>
      <c r="F86" s="824"/>
      <c r="G86" s="1394"/>
      <c r="H86" s="824"/>
      <c r="I86" s="1394"/>
      <c r="J86" s="824"/>
      <c r="K86" s="1394"/>
      <c r="L86" s="1394"/>
      <c r="M86" s="1394"/>
      <c r="N86" s="1394"/>
      <c r="O86" s="1394"/>
      <c r="P86" s="1394"/>
      <c r="Q86" s="1394"/>
      <c r="R86" s="1394"/>
      <c r="S86" s="1394"/>
      <c r="T86" s="1394"/>
      <c r="U86" s="1394"/>
      <c r="V86" s="1394"/>
      <c r="W86" s="1394"/>
      <c r="X86" s="1394"/>
      <c r="Y86" s="1394"/>
      <c r="Z86" s="1394"/>
      <c r="AA86" s="1394"/>
      <c r="AB86" s="1394"/>
    </row>
    <row r="87">
      <c r="A87" s="824"/>
      <c r="B87" s="824"/>
      <c r="C87" s="824"/>
      <c r="D87" s="824"/>
      <c r="E87" s="824"/>
      <c r="F87" s="824"/>
      <c r="G87" s="1394"/>
      <c r="H87" s="824"/>
      <c r="I87" s="1394"/>
      <c r="J87" s="824"/>
      <c r="K87" s="1394"/>
      <c r="L87" s="1394"/>
      <c r="M87" s="1394"/>
      <c r="N87" s="1394"/>
      <c r="O87" s="1394"/>
      <c r="P87" s="1394"/>
      <c r="Q87" s="1394"/>
      <c r="R87" s="1394"/>
      <c r="S87" s="1394"/>
      <c r="T87" s="1394"/>
      <c r="U87" s="1394"/>
      <c r="V87" s="1394"/>
      <c r="W87" s="1394"/>
      <c r="X87" s="1394"/>
      <c r="Y87" s="1394"/>
      <c r="Z87" s="1394"/>
      <c r="AA87" s="1394"/>
      <c r="AB87" s="1394"/>
    </row>
    <row r="88">
      <c r="A88" s="824"/>
      <c r="B88" s="824"/>
      <c r="C88" s="824"/>
      <c r="D88" s="824"/>
      <c r="E88" s="824"/>
      <c r="F88" s="824"/>
      <c r="G88" s="1394"/>
      <c r="H88" s="824"/>
      <c r="I88" s="1394"/>
      <c r="J88" s="824"/>
      <c r="K88" s="1394"/>
      <c r="L88" s="1394"/>
      <c r="M88" s="1394"/>
      <c r="N88" s="1394"/>
      <c r="O88" s="1394"/>
      <c r="P88" s="1394"/>
      <c r="Q88" s="1394"/>
      <c r="R88" s="1394"/>
      <c r="S88" s="1394"/>
      <c r="T88" s="1394"/>
      <c r="U88" s="1394"/>
      <c r="V88" s="1394"/>
      <c r="W88" s="1394"/>
      <c r="X88" s="1394"/>
      <c r="Y88" s="1394"/>
      <c r="Z88" s="1394"/>
      <c r="AA88" s="1394"/>
      <c r="AB88" s="1394"/>
    </row>
    <row r="89">
      <c r="A89" s="824"/>
      <c r="B89" s="824"/>
      <c r="C89" s="824"/>
      <c r="D89" s="824"/>
      <c r="E89" s="824"/>
      <c r="F89" s="824"/>
      <c r="G89" s="1394"/>
      <c r="H89" s="824"/>
      <c r="I89" s="1394"/>
      <c r="J89" s="824"/>
      <c r="K89" s="1394"/>
      <c r="L89" s="1394"/>
      <c r="M89" s="1394"/>
      <c r="N89" s="1394"/>
      <c r="O89" s="1394"/>
      <c r="P89" s="1394"/>
      <c r="Q89" s="1394"/>
      <c r="R89" s="1394"/>
      <c r="S89" s="1394"/>
      <c r="T89" s="1394"/>
      <c r="U89" s="1394"/>
      <c r="V89" s="1394"/>
      <c r="W89" s="1394"/>
      <c r="X89" s="1394"/>
      <c r="Y89" s="1394"/>
      <c r="Z89" s="1394"/>
      <c r="AA89" s="1394"/>
      <c r="AB89" s="1394"/>
    </row>
    <row r="90">
      <c r="A90" s="824"/>
      <c r="B90" s="824"/>
      <c r="C90" s="824"/>
      <c r="D90" s="824"/>
      <c r="E90" s="824"/>
      <c r="F90" s="824"/>
      <c r="G90" s="1394"/>
      <c r="H90" s="824"/>
      <c r="I90" s="1394"/>
      <c r="J90" s="824"/>
      <c r="K90" s="1394"/>
      <c r="L90" s="1394"/>
      <c r="M90" s="1394"/>
      <c r="N90" s="1394"/>
      <c r="O90" s="1394"/>
      <c r="P90" s="1394"/>
      <c r="Q90" s="1394"/>
      <c r="R90" s="1394"/>
      <c r="S90" s="1394"/>
      <c r="T90" s="1394"/>
      <c r="U90" s="1394"/>
      <c r="V90" s="1394"/>
      <c r="W90" s="1394"/>
      <c r="X90" s="1394"/>
      <c r="Y90" s="1394"/>
      <c r="Z90" s="1394"/>
      <c r="AA90" s="1394"/>
      <c r="AB90" s="1394"/>
    </row>
    <row r="91">
      <c r="A91" s="824"/>
      <c r="B91" s="824"/>
      <c r="C91" s="824"/>
      <c r="D91" s="824"/>
      <c r="E91" s="824"/>
      <c r="F91" s="824"/>
      <c r="G91" s="1394"/>
      <c r="H91" s="824"/>
      <c r="I91" s="1394"/>
      <c r="J91" s="824"/>
      <c r="K91" s="1394"/>
      <c r="L91" s="1394"/>
      <c r="M91" s="1394"/>
      <c r="N91" s="1394"/>
      <c r="O91" s="1394"/>
      <c r="P91" s="1394"/>
      <c r="Q91" s="1394"/>
      <c r="R91" s="1394"/>
      <c r="S91" s="1394"/>
      <c r="T91" s="1394"/>
      <c r="U91" s="1394"/>
      <c r="V91" s="1394"/>
      <c r="W91" s="1394"/>
      <c r="X91" s="1394"/>
      <c r="Y91" s="1394"/>
      <c r="Z91" s="1394"/>
      <c r="AA91" s="1394"/>
      <c r="AB91" s="1394"/>
    </row>
    <row r="92">
      <c r="A92" s="824"/>
      <c r="B92" s="824"/>
      <c r="C92" s="824"/>
      <c r="D92" s="824"/>
      <c r="E92" s="824"/>
      <c r="F92" s="824"/>
      <c r="G92" s="1394"/>
      <c r="H92" s="824"/>
      <c r="I92" s="1394"/>
      <c r="J92" s="824"/>
      <c r="K92" s="1394"/>
      <c r="L92" s="1394"/>
      <c r="M92" s="1394"/>
      <c r="N92" s="1394"/>
      <c r="O92" s="1394"/>
      <c r="P92" s="1394"/>
      <c r="Q92" s="1394"/>
      <c r="R92" s="1394"/>
      <c r="S92" s="1394"/>
      <c r="T92" s="1394"/>
      <c r="U92" s="1394"/>
      <c r="V92" s="1394"/>
      <c r="W92" s="1394"/>
      <c r="X92" s="1394"/>
      <c r="Y92" s="1394"/>
      <c r="Z92" s="1394"/>
      <c r="AA92" s="1394"/>
      <c r="AB92" s="1394"/>
    </row>
    <row r="93">
      <c r="A93" s="824"/>
      <c r="B93" s="824"/>
      <c r="C93" s="824"/>
      <c r="D93" s="824"/>
      <c r="E93" s="824"/>
      <c r="F93" s="824"/>
      <c r="G93" s="1394"/>
      <c r="H93" s="824"/>
      <c r="I93" s="1394"/>
      <c r="J93" s="824"/>
      <c r="K93" s="1394"/>
      <c r="L93" s="1394"/>
      <c r="M93" s="1394"/>
      <c r="N93" s="1394"/>
      <c r="O93" s="1394"/>
      <c r="P93" s="1394"/>
      <c r="Q93" s="1394"/>
      <c r="R93" s="1394"/>
      <c r="S93" s="1394"/>
      <c r="T93" s="1394"/>
      <c r="U93" s="1394"/>
      <c r="V93" s="1394"/>
      <c r="W93" s="1394"/>
      <c r="X93" s="1394"/>
      <c r="Y93" s="1394"/>
      <c r="Z93" s="1394"/>
      <c r="AA93" s="1394"/>
      <c r="AB93" s="1394"/>
    </row>
    <row r="94">
      <c r="A94" s="824"/>
      <c r="B94" s="824"/>
      <c r="C94" s="824"/>
      <c r="D94" s="824"/>
      <c r="E94" s="824"/>
      <c r="F94" s="824"/>
      <c r="G94" s="1394"/>
      <c r="H94" s="824"/>
      <c r="I94" s="1394"/>
      <c r="J94" s="824"/>
      <c r="K94" s="1394"/>
      <c r="L94" s="1394"/>
      <c r="M94" s="1394"/>
      <c r="N94" s="1394"/>
      <c r="O94" s="1394"/>
      <c r="P94" s="1394"/>
      <c r="Q94" s="1394"/>
      <c r="R94" s="1394"/>
      <c r="S94" s="1394"/>
      <c r="T94" s="1394"/>
      <c r="U94" s="1394"/>
      <c r="V94" s="1394"/>
      <c r="W94" s="1394"/>
      <c r="X94" s="1394"/>
      <c r="Y94" s="1394"/>
      <c r="Z94" s="1394"/>
      <c r="AA94" s="1394"/>
      <c r="AB94" s="1394"/>
    </row>
    <row r="95">
      <c r="A95" s="824"/>
      <c r="B95" s="824"/>
      <c r="C95" s="824"/>
      <c r="D95" s="824"/>
      <c r="E95" s="824"/>
      <c r="F95" s="824"/>
      <c r="G95" s="1394"/>
      <c r="H95" s="824"/>
      <c r="I95" s="1394"/>
      <c r="J95" s="824"/>
      <c r="K95" s="1394"/>
      <c r="L95" s="1394"/>
      <c r="M95" s="1394"/>
      <c r="N95" s="1394"/>
      <c r="O95" s="1394"/>
      <c r="P95" s="1394"/>
      <c r="Q95" s="1394"/>
      <c r="R95" s="1394"/>
      <c r="S95" s="1394"/>
      <c r="T95" s="1394"/>
      <c r="U95" s="1394"/>
      <c r="V95" s="1394"/>
      <c r="W95" s="1394"/>
      <c r="X95" s="1394"/>
      <c r="Y95" s="1394"/>
      <c r="Z95" s="1394"/>
      <c r="AA95" s="1394"/>
      <c r="AB95" s="1394"/>
    </row>
    <row r="96">
      <c r="A96" s="824"/>
      <c r="B96" s="824"/>
      <c r="C96" s="824"/>
      <c r="D96" s="824"/>
      <c r="E96" s="824"/>
      <c r="F96" s="824"/>
      <c r="G96" s="1394"/>
      <c r="H96" s="824"/>
      <c r="I96" s="1394"/>
      <c r="J96" s="824"/>
      <c r="K96" s="1394"/>
      <c r="L96" s="1394"/>
      <c r="M96" s="1394"/>
      <c r="N96" s="1394"/>
      <c r="O96" s="1394"/>
      <c r="P96" s="1394"/>
      <c r="Q96" s="1394"/>
      <c r="R96" s="1394"/>
      <c r="S96" s="1394"/>
      <c r="T96" s="1394"/>
      <c r="U96" s="1394"/>
      <c r="V96" s="1394"/>
      <c r="W96" s="1394"/>
      <c r="X96" s="1394"/>
      <c r="Y96" s="1394"/>
      <c r="Z96" s="1394"/>
      <c r="AA96" s="1394"/>
      <c r="AB96" s="1394"/>
    </row>
    <row r="97">
      <c r="A97" s="824"/>
      <c r="B97" s="824"/>
      <c r="C97" s="824"/>
      <c r="D97" s="824"/>
      <c r="E97" s="824"/>
      <c r="F97" s="824"/>
      <c r="G97" s="1394"/>
      <c r="H97" s="824"/>
      <c r="I97" s="1394"/>
      <c r="J97" s="824"/>
      <c r="K97" s="1394"/>
      <c r="L97" s="1394"/>
      <c r="M97" s="1394"/>
      <c r="N97" s="1394"/>
      <c r="O97" s="1394"/>
      <c r="P97" s="1394"/>
      <c r="Q97" s="1394"/>
      <c r="R97" s="1394"/>
      <c r="S97" s="1394"/>
      <c r="T97" s="1394"/>
      <c r="U97" s="1394"/>
      <c r="V97" s="1394"/>
      <c r="W97" s="1394"/>
      <c r="X97" s="1394"/>
      <c r="Y97" s="1394"/>
      <c r="Z97" s="1394"/>
      <c r="AA97" s="1394"/>
      <c r="AB97" s="1394"/>
    </row>
    <row r="98">
      <c r="A98" s="824"/>
      <c r="B98" s="824"/>
      <c r="C98" s="824"/>
      <c r="D98" s="824"/>
      <c r="E98" s="824"/>
      <c r="F98" s="824"/>
      <c r="G98" s="1394"/>
      <c r="H98" s="824"/>
      <c r="I98" s="1394"/>
      <c r="J98" s="824"/>
      <c r="K98" s="1394"/>
      <c r="L98" s="1394"/>
      <c r="M98" s="1394"/>
      <c r="N98" s="1394"/>
      <c r="O98" s="1394"/>
      <c r="P98" s="1394"/>
      <c r="Q98" s="1394"/>
      <c r="R98" s="1394"/>
      <c r="S98" s="1394"/>
      <c r="T98" s="1394"/>
      <c r="U98" s="1394"/>
      <c r="V98" s="1394"/>
      <c r="W98" s="1394"/>
      <c r="X98" s="1394"/>
      <c r="Y98" s="1394"/>
      <c r="Z98" s="1394"/>
      <c r="AA98" s="1394"/>
      <c r="AB98" s="1394"/>
    </row>
    <row r="99">
      <c r="A99" s="824"/>
      <c r="B99" s="824"/>
      <c r="C99" s="824"/>
      <c r="D99" s="824"/>
      <c r="E99" s="824"/>
      <c r="F99" s="824"/>
      <c r="G99" s="1394"/>
      <c r="H99" s="824"/>
      <c r="I99" s="1394"/>
      <c r="J99" s="824"/>
      <c r="K99" s="1394"/>
      <c r="L99" s="1394"/>
      <c r="M99" s="1394"/>
      <c r="N99" s="1394"/>
      <c r="O99" s="1394"/>
      <c r="P99" s="1394"/>
      <c r="Q99" s="1394"/>
      <c r="R99" s="1394"/>
      <c r="S99" s="1394"/>
      <c r="T99" s="1394"/>
      <c r="U99" s="1394"/>
      <c r="V99" s="1394"/>
      <c r="W99" s="1394"/>
      <c r="X99" s="1394"/>
      <c r="Y99" s="1394"/>
      <c r="Z99" s="1394"/>
      <c r="AA99" s="1394"/>
      <c r="AB99" s="1394"/>
    </row>
    <row r="100">
      <c r="A100" s="824"/>
      <c r="B100" s="824"/>
      <c r="C100" s="824"/>
      <c r="D100" s="824"/>
      <c r="E100" s="824"/>
      <c r="F100" s="824"/>
      <c r="G100" s="1394"/>
      <c r="H100" s="824"/>
      <c r="I100" s="1394"/>
      <c r="J100" s="824"/>
      <c r="K100" s="1394"/>
      <c r="L100" s="1394"/>
      <c r="M100" s="1394"/>
      <c r="N100" s="1394"/>
      <c r="O100" s="1394"/>
      <c r="P100" s="1394"/>
      <c r="Q100" s="1394"/>
      <c r="R100" s="1394"/>
      <c r="S100" s="1394"/>
      <c r="T100" s="1394"/>
      <c r="U100" s="1394"/>
      <c r="V100" s="1394"/>
      <c r="W100" s="1394"/>
      <c r="X100" s="1394"/>
      <c r="Y100" s="1394"/>
      <c r="Z100" s="1394"/>
      <c r="AA100" s="1394"/>
      <c r="AB100" s="1394"/>
    </row>
    <row r="101">
      <c r="A101" s="824"/>
      <c r="B101" s="824"/>
      <c r="C101" s="824"/>
      <c r="D101" s="824"/>
      <c r="E101" s="824"/>
      <c r="F101" s="824"/>
      <c r="G101" s="1394"/>
      <c r="H101" s="824"/>
      <c r="I101" s="1394"/>
      <c r="J101" s="824"/>
      <c r="K101" s="1394"/>
      <c r="L101" s="1394"/>
      <c r="M101" s="1394"/>
      <c r="N101" s="1394"/>
      <c r="O101" s="1394"/>
      <c r="P101" s="1394"/>
      <c r="Q101" s="1394"/>
      <c r="R101" s="1394"/>
      <c r="S101" s="1394"/>
      <c r="T101" s="1394"/>
      <c r="U101" s="1394"/>
      <c r="V101" s="1394"/>
      <c r="W101" s="1394"/>
      <c r="X101" s="1394"/>
      <c r="Y101" s="1394"/>
      <c r="Z101" s="1394"/>
      <c r="AA101" s="1394"/>
      <c r="AB101" s="1394"/>
    </row>
    <row r="102">
      <c r="A102" s="824"/>
      <c r="B102" s="824"/>
      <c r="C102" s="824"/>
      <c r="D102" s="824"/>
      <c r="E102" s="824"/>
      <c r="F102" s="824"/>
      <c r="G102" s="1394"/>
      <c r="H102" s="824"/>
      <c r="I102" s="1394"/>
      <c r="J102" s="824"/>
      <c r="K102" s="1394"/>
      <c r="L102" s="1394"/>
      <c r="M102" s="1394"/>
      <c r="N102" s="1394"/>
      <c r="O102" s="1394"/>
      <c r="P102" s="1394"/>
      <c r="Q102" s="1394"/>
      <c r="R102" s="1394"/>
      <c r="S102" s="1394"/>
      <c r="T102" s="1394"/>
      <c r="U102" s="1394"/>
      <c r="V102" s="1394"/>
      <c r="W102" s="1394"/>
      <c r="X102" s="1394"/>
      <c r="Y102" s="1394"/>
      <c r="Z102" s="1394"/>
      <c r="AA102" s="1394"/>
      <c r="AB102" s="1394"/>
    </row>
    <row r="103">
      <c r="A103" s="824"/>
      <c r="B103" s="824"/>
      <c r="C103" s="824"/>
      <c r="D103" s="824"/>
      <c r="E103" s="824"/>
      <c r="F103" s="824"/>
      <c r="G103" s="1394"/>
      <c r="H103" s="824"/>
      <c r="I103" s="1394"/>
      <c r="J103" s="824"/>
      <c r="K103" s="1394"/>
      <c r="L103" s="1394"/>
      <c r="M103" s="1394"/>
      <c r="N103" s="1394"/>
      <c r="O103" s="1394"/>
      <c r="P103" s="1394"/>
      <c r="Q103" s="1394"/>
      <c r="R103" s="1394"/>
      <c r="S103" s="1394"/>
      <c r="T103" s="1394"/>
      <c r="U103" s="1394"/>
      <c r="V103" s="1394"/>
      <c r="W103" s="1394"/>
      <c r="X103" s="1394"/>
      <c r="Y103" s="1394"/>
      <c r="Z103" s="1394"/>
      <c r="AA103" s="1394"/>
      <c r="AB103" s="1394"/>
    </row>
    <row r="104">
      <c r="A104" s="824"/>
      <c r="B104" s="824"/>
      <c r="C104" s="824"/>
      <c r="D104" s="824"/>
      <c r="E104" s="824"/>
      <c r="F104" s="824"/>
      <c r="G104" s="1394"/>
      <c r="H104" s="824"/>
      <c r="I104" s="1394"/>
      <c r="J104" s="824"/>
      <c r="K104" s="1394"/>
      <c r="L104" s="1394"/>
      <c r="M104" s="1394"/>
      <c r="N104" s="1394"/>
      <c r="O104" s="1394"/>
      <c r="P104" s="1394"/>
      <c r="Q104" s="1394"/>
      <c r="R104" s="1394"/>
      <c r="S104" s="1394"/>
      <c r="T104" s="1394"/>
      <c r="U104" s="1394"/>
      <c r="V104" s="1394"/>
      <c r="W104" s="1394"/>
      <c r="X104" s="1394"/>
      <c r="Y104" s="1394"/>
      <c r="Z104" s="1394"/>
      <c r="AA104" s="1394"/>
      <c r="AB104" s="1394"/>
    </row>
    <row r="105">
      <c r="A105" s="824"/>
      <c r="B105" s="824"/>
      <c r="C105" s="824"/>
      <c r="D105" s="824"/>
      <c r="E105" s="824"/>
      <c r="F105" s="824"/>
      <c r="G105" s="1394"/>
      <c r="H105" s="824"/>
      <c r="I105" s="1394"/>
      <c r="J105" s="824"/>
      <c r="K105" s="1394"/>
      <c r="L105" s="1394"/>
      <c r="M105" s="1394"/>
      <c r="N105" s="1394"/>
      <c r="O105" s="1394"/>
      <c r="P105" s="1394"/>
      <c r="Q105" s="1394"/>
      <c r="R105" s="1394"/>
      <c r="S105" s="1394"/>
      <c r="T105" s="1394"/>
      <c r="U105" s="1394"/>
      <c r="V105" s="1394"/>
      <c r="W105" s="1394"/>
      <c r="X105" s="1394"/>
      <c r="Y105" s="1394"/>
      <c r="Z105" s="1394"/>
      <c r="AA105" s="1394"/>
      <c r="AB105" s="1394"/>
    </row>
    <row r="106">
      <c r="A106" s="824"/>
      <c r="B106" s="824"/>
      <c r="C106" s="824"/>
      <c r="D106" s="824"/>
      <c r="E106" s="824"/>
      <c r="F106" s="824"/>
      <c r="G106" s="1394"/>
      <c r="H106" s="824"/>
      <c r="I106" s="1394"/>
      <c r="J106" s="824"/>
      <c r="K106" s="1394"/>
      <c r="L106" s="1394"/>
      <c r="M106" s="1394"/>
      <c r="N106" s="1394"/>
      <c r="O106" s="1394"/>
      <c r="P106" s="1394"/>
      <c r="Q106" s="1394"/>
      <c r="R106" s="1394"/>
      <c r="S106" s="1394"/>
      <c r="T106" s="1394"/>
      <c r="U106" s="1394"/>
      <c r="V106" s="1394"/>
      <c r="W106" s="1394"/>
      <c r="X106" s="1394"/>
      <c r="Y106" s="1394"/>
      <c r="Z106" s="1394"/>
      <c r="AA106" s="1394"/>
      <c r="AB106" s="1394"/>
    </row>
    <row r="107">
      <c r="A107" s="824"/>
      <c r="B107" s="824"/>
      <c r="C107" s="824"/>
      <c r="D107" s="824"/>
      <c r="E107" s="824"/>
      <c r="F107" s="824"/>
      <c r="G107" s="1394"/>
      <c r="H107" s="824"/>
      <c r="I107" s="1394"/>
      <c r="J107" s="824"/>
      <c r="K107" s="1394"/>
      <c r="L107" s="1394"/>
      <c r="M107" s="1394"/>
      <c r="N107" s="1394"/>
      <c r="O107" s="1394"/>
      <c r="P107" s="1394"/>
      <c r="Q107" s="1394"/>
      <c r="R107" s="1394"/>
      <c r="S107" s="1394"/>
      <c r="T107" s="1394"/>
      <c r="U107" s="1394"/>
      <c r="V107" s="1394"/>
      <c r="W107" s="1394"/>
      <c r="X107" s="1394"/>
      <c r="Y107" s="1394"/>
      <c r="Z107" s="1394"/>
      <c r="AA107" s="1394"/>
      <c r="AB107" s="1394"/>
    </row>
    <row r="108">
      <c r="A108" s="824"/>
      <c r="B108" s="824"/>
      <c r="C108" s="824"/>
      <c r="D108" s="824"/>
      <c r="E108" s="824"/>
      <c r="F108" s="824"/>
      <c r="G108" s="1394"/>
      <c r="H108" s="824"/>
      <c r="I108" s="1394"/>
      <c r="J108" s="824"/>
      <c r="K108" s="1394"/>
      <c r="L108" s="1394"/>
      <c r="M108" s="1394"/>
      <c r="N108" s="1394"/>
      <c r="O108" s="1394"/>
      <c r="P108" s="1394"/>
      <c r="Q108" s="1394"/>
      <c r="R108" s="1394"/>
      <c r="S108" s="1394"/>
      <c r="T108" s="1394"/>
      <c r="U108" s="1394"/>
      <c r="V108" s="1394"/>
      <c r="W108" s="1394"/>
      <c r="X108" s="1394"/>
      <c r="Y108" s="1394"/>
      <c r="Z108" s="1394"/>
      <c r="AA108" s="1394"/>
      <c r="AB108" s="1394"/>
    </row>
    <row r="109">
      <c r="A109" s="824"/>
      <c r="B109" s="824"/>
      <c r="C109" s="824"/>
      <c r="D109" s="824"/>
      <c r="E109" s="824"/>
      <c r="F109" s="824"/>
      <c r="G109" s="1394"/>
      <c r="H109" s="824"/>
      <c r="I109" s="1394"/>
      <c r="J109" s="824"/>
      <c r="K109" s="1394"/>
      <c r="L109" s="1394"/>
      <c r="M109" s="1394"/>
      <c r="N109" s="1394"/>
      <c r="O109" s="1394"/>
      <c r="P109" s="1394"/>
      <c r="Q109" s="1394"/>
      <c r="R109" s="1394"/>
      <c r="S109" s="1394"/>
      <c r="T109" s="1394"/>
      <c r="U109" s="1394"/>
      <c r="V109" s="1394"/>
      <c r="W109" s="1394"/>
      <c r="X109" s="1394"/>
      <c r="Y109" s="1394"/>
      <c r="Z109" s="1394"/>
      <c r="AA109" s="1394"/>
      <c r="AB109" s="1394"/>
    </row>
    <row r="110">
      <c r="A110" s="824"/>
      <c r="B110" s="824"/>
      <c r="C110" s="824"/>
      <c r="D110" s="824"/>
      <c r="E110" s="824"/>
      <c r="F110" s="824"/>
      <c r="G110" s="1394"/>
      <c r="H110" s="824"/>
      <c r="I110" s="1394"/>
      <c r="J110" s="824"/>
      <c r="K110" s="1394"/>
      <c r="L110" s="1394"/>
      <c r="M110" s="1394"/>
      <c r="N110" s="1394"/>
      <c r="O110" s="1394"/>
      <c r="P110" s="1394"/>
      <c r="Q110" s="1394"/>
      <c r="R110" s="1394"/>
      <c r="S110" s="1394"/>
      <c r="T110" s="1394"/>
      <c r="U110" s="1394"/>
      <c r="V110" s="1394"/>
      <c r="W110" s="1394"/>
      <c r="X110" s="1394"/>
      <c r="Y110" s="1394"/>
      <c r="Z110" s="1394"/>
      <c r="AA110" s="1394"/>
      <c r="AB110" s="1394"/>
    </row>
    <row r="111">
      <c r="A111" s="824"/>
      <c r="B111" s="824"/>
      <c r="C111" s="824"/>
      <c r="D111" s="824"/>
      <c r="E111" s="824"/>
      <c r="F111" s="824"/>
      <c r="G111" s="1394"/>
      <c r="H111" s="824"/>
      <c r="I111" s="1394"/>
      <c r="J111" s="824"/>
      <c r="K111" s="1394"/>
      <c r="L111" s="1394"/>
      <c r="M111" s="1394"/>
      <c r="N111" s="1394"/>
      <c r="O111" s="1394"/>
      <c r="P111" s="1394"/>
      <c r="Q111" s="1394"/>
      <c r="R111" s="1394"/>
      <c r="S111" s="1394"/>
      <c r="T111" s="1394"/>
      <c r="U111" s="1394"/>
      <c r="V111" s="1394"/>
      <c r="W111" s="1394"/>
      <c r="X111" s="1394"/>
      <c r="Y111" s="1394"/>
      <c r="Z111" s="1394"/>
      <c r="AA111" s="1394"/>
      <c r="AB111" s="1394"/>
    </row>
    <row r="112">
      <c r="A112" s="824"/>
      <c r="B112" s="824"/>
      <c r="C112" s="824"/>
      <c r="D112" s="824"/>
      <c r="E112" s="824"/>
      <c r="F112" s="824"/>
      <c r="G112" s="1394"/>
      <c r="H112" s="824"/>
      <c r="I112" s="1394"/>
      <c r="J112" s="824"/>
      <c r="K112" s="1394"/>
      <c r="L112" s="1394"/>
      <c r="M112" s="1394"/>
      <c r="N112" s="1394"/>
      <c r="O112" s="1394"/>
      <c r="P112" s="1394"/>
      <c r="Q112" s="1394"/>
      <c r="R112" s="1394"/>
      <c r="S112" s="1394"/>
      <c r="T112" s="1394"/>
      <c r="U112" s="1394"/>
      <c r="V112" s="1394"/>
      <c r="W112" s="1394"/>
      <c r="X112" s="1394"/>
      <c r="Y112" s="1394"/>
      <c r="Z112" s="1394"/>
      <c r="AA112" s="1394"/>
      <c r="AB112" s="1394"/>
    </row>
    <row r="113">
      <c r="A113" s="824"/>
      <c r="B113" s="824"/>
      <c r="C113" s="824"/>
      <c r="D113" s="824"/>
      <c r="E113" s="824"/>
      <c r="F113" s="824"/>
      <c r="G113" s="1394"/>
      <c r="H113" s="824"/>
      <c r="I113" s="1394"/>
      <c r="J113" s="824"/>
      <c r="K113" s="1394"/>
      <c r="L113" s="1394"/>
      <c r="M113" s="1394"/>
      <c r="N113" s="1394"/>
      <c r="O113" s="1394"/>
      <c r="P113" s="1394"/>
      <c r="Q113" s="1394"/>
      <c r="R113" s="1394"/>
      <c r="S113" s="1394"/>
      <c r="T113" s="1394"/>
      <c r="U113" s="1394"/>
      <c r="V113" s="1394"/>
      <c r="W113" s="1394"/>
      <c r="X113" s="1394"/>
      <c r="Y113" s="1394"/>
      <c r="Z113" s="1394"/>
      <c r="AA113" s="1394"/>
      <c r="AB113" s="1394"/>
    </row>
    <row r="114">
      <c r="A114" s="824"/>
      <c r="B114" s="824"/>
      <c r="C114" s="824"/>
      <c r="D114" s="824"/>
      <c r="E114" s="824"/>
      <c r="F114" s="824"/>
      <c r="G114" s="1394"/>
      <c r="H114" s="824"/>
      <c r="I114" s="1394"/>
      <c r="J114" s="824"/>
      <c r="K114" s="1394"/>
      <c r="L114" s="1394"/>
      <c r="M114" s="1394"/>
      <c r="N114" s="1394"/>
      <c r="O114" s="1394"/>
      <c r="P114" s="1394"/>
      <c r="Q114" s="1394"/>
      <c r="R114" s="1394"/>
      <c r="S114" s="1394"/>
      <c r="T114" s="1394"/>
      <c r="U114" s="1394"/>
      <c r="V114" s="1394"/>
      <c r="W114" s="1394"/>
      <c r="X114" s="1394"/>
      <c r="Y114" s="1394"/>
      <c r="Z114" s="1394"/>
      <c r="AA114" s="1394"/>
      <c r="AB114" s="1394"/>
    </row>
    <row r="115">
      <c r="A115" s="824"/>
      <c r="B115" s="824"/>
      <c r="C115" s="824"/>
      <c r="D115" s="824"/>
      <c r="E115" s="824"/>
      <c r="F115" s="824"/>
      <c r="G115" s="1394"/>
      <c r="H115" s="824"/>
      <c r="I115" s="1394"/>
      <c r="J115" s="824"/>
      <c r="K115" s="1394"/>
      <c r="L115" s="1394"/>
      <c r="M115" s="1394"/>
      <c r="N115" s="1394"/>
      <c r="O115" s="1394"/>
      <c r="P115" s="1394"/>
      <c r="Q115" s="1394"/>
      <c r="R115" s="1394"/>
      <c r="S115" s="1394"/>
      <c r="T115" s="1394"/>
      <c r="U115" s="1394"/>
      <c r="V115" s="1394"/>
      <c r="W115" s="1394"/>
      <c r="X115" s="1394"/>
      <c r="Y115" s="1394"/>
      <c r="Z115" s="1394"/>
      <c r="AA115" s="1394"/>
      <c r="AB115" s="1394"/>
    </row>
    <row r="116">
      <c r="A116" s="824"/>
      <c r="B116" s="824"/>
      <c r="C116" s="824"/>
      <c r="D116" s="824"/>
      <c r="E116" s="824"/>
      <c r="F116" s="824"/>
      <c r="G116" s="1394"/>
      <c r="H116" s="824"/>
      <c r="I116" s="1394"/>
      <c r="J116" s="824"/>
      <c r="K116" s="1394"/>
      <c r="L116" s="1394"/>
      <c r="M116" s="1394"/>
      <c r="N116" s="1394"/>
      <c r="O116" s="1394"/>
      <c r="P116" s="1394"/>
      <c r="Q116" s="1394"/>
      <c r="R116" s="1394"/>
      <c r="S116" s="1394"/>
      <c r="T116" s="1394"/>
      <c r="U116" s="1394"/>
      <c r="V116" s="1394"/>
      <c r="W116" s="1394"/>
      <c r="X116" s="1394"/>
      <c r="Y116" s="1394"/>
      <c r="Z116" s="1394"/>
      <c r="AA116" s="1394"/>
      <c r="AB116" s="1394"/>
    </row>
    <row r="117">
      <c r="A117" s="824"/>
      <c r="B117" s="824"/>
      <c r="C117" s="824"/>
      <c r="D117" s="824"/>
      <c r="E117" s="824"/>
      <c r="F117" s="824"/>
      <c r="G117" s="1394"/>
      <c r="H117" s="824"/>
      <c r="I117" s="1394"/>
      <c r="J117" s="824"/>
      <c r="K117" s="1394"/>
      <c r="L117" s="1394"/>
      <c r="M117" s="1394"/>
      <c r="N117" s="1394"/>
      <c r="O117" s="1394"/>
      <c r="P117" s="1394"/>
      <c r="Q117" s="1394"/>
      <c r="R117" s="1394"/>
      <c r="S117" s="1394"/>
      <c r="T117" s="1394"/>
      <c r="U117" s="1394"/>
      <c r="V117" s="1394"/>
      <c r="W117" s="1394"/>
      <c r="X117" s="1394"/>
      <c r="Y117" s="1394"/>
      <c r="Z117" s="1394"/>
      <c r="AA117" s="1394"/>
      <c r="AB117" s="1394"/>
    </row>
    <row r="118">
      <c r="A118" s="824"/>
      <c r="B118" s="824"/>
      <c r="C118" s="824"/>
      <c r="D118" s="824"/>
      <c r="E118" s="824"/>
      <c r="F118" s="824"/>
      <c r="G118" s="1394"/>
      <c r="H118" s="824"/>
      <c r="I118" s="1394"/>
      <c r="J118" s="824"/>
      <c r="K118" s="1394"/>
      <c r="L118" s="1394"/>
      <c r="M118" s="1394"/>
      <c r="N118" s="1394"/>
      <c r="O118" s="1394"/>
      <c r="P118" s="1394"/>
      <c r="Q118" s="1394"/>
      <c r="R118" s="1394"/>
      <c r="S118" s="1394"/>
      <c r="T118" s="1394"/>
      <c r="U118" s="1394"/>
      <c r="V118" s="1394"/>
      <c r="W118" s="1394"/>
      <c r="X118" s="1394"/>
      <c r="Y118" s="1394"/>
      <c r="Z118" s="1394"/>
      <c r="AA118" s="1394"/>
      <c r="AB118" s="1394"/>
    </row>
    <row r="119">
      <c r="A119" s="824"/>
      <c r="B119" s="824"/>
      <c r="C119" s="824"/>
      <c r="D119" s="824"/>
      <c r="E119" s="824"/>
      <c r="F119" s="824"/>
      <c r="G119" s="1394"/>
      <c r="H119" s="824"/>
      <c r="I119" s="1394"/>
      <c r="J119" s="824"/>
      <c r="K119" s="1394"/>
      <c r="L119" s="1394"/>
      <c r="M119" s="1394"/>
      <c r="N119" s="1394"/>
      <c r="O119" s="1394"/>
      <c r="P119" s="1394"/>
      <c r="Q119" s="1394"/>
      <c r="R119" s="1394"/>
      <c r="S119" s="1394"/>
      <c r="T119" s="1394"/>
      <c r="U119" s="1394"/>
      <c r="V119" s="1394"/>
      <c r="W119" s="1394"/>
      <c r="X119" s="1394"/>
      <c r="Y119" s="1394"/>
      <c r="Z119" s="1394"/>
      <c r="AA119" s="1394"/>
      <c r="AB119" s="1394"/>
    </row>
    <row r="120">
      <c r="A120" s="824"/>
      <c r="B120" s="824"/>
      <c r="C120" s="824"/>
      <c r="D120" s="824"/>
      <c r="E120" s="824"/>
      <c r="F120" s="824"/>
      <c r="G120" s="1394"/>
      <c r="H120" s="824"/>
      <c r="I120" s="1394"/>
      <c r="J120" s="824"/>
      <c r="K120" s="1394"/>
      <c r="L120" s="1394"/>
      <c r="M120" s="1394"/>
      <c r="N120" s="1394"/>
      <c r="O120" s="1394"/>
      <c r="P120" s="1394"/>
      <c r="Q120" s="1394"/>
      <c r="R120" s="1394"/>
      <c r="S120" s="1394"/>
      <c r="T120" s="1394"/>
      <c r="U120" s="1394"/>
      <c r="V120" s="1394"/>
      <c r="W120" s="1394"/>
      <c r="X120" s="1394"/>
      <c r="Y120" s="1394"/>
      <c r="Z120" s="1394"/>
      <c r="AA120" s="1394"/>
      <c r="AB120" s="1394"/>
    </row>
    <row r="121">
      <c r="A121" s="824"/>
      <c r="B121" s="824"/>
      <c r="C121" s="824"/>
      <c r="D121" s="824"/>
      <c r="E121" s="824"/>
      <c r="F121" s="824"/>
      <c r="G121" s="1394"/>
      <c r="H121" s="824"/>
      <c r="I121" s="1394"/>
      <c r="J121" s="824"/>
      <c r="K121" s="1394"/>
      <c r="L121" s="1394"/>
      <c r="M121" s="1394"/>
      <c r="N121" s="1394"/>
      <c r="O121" s="1394"/>
      <c r="P121" s="1394"/>
      <c r="Q121" s="1394"/>
      <c r="R121" s="1394"/>
      <c r="S121" s="1394"/>
      <c r="T121" s="1394"/>
      <c r="U121" s="1394"/>
      <c r="V121" s="1394"/>
      <c r="W121" s="1394"/>
      <c r="X121" s="1394"/>
      <c r="Y121" s="1394"/>
      <c r="Z121" s="1394"/>
      <c r="AA121" s="1394"/>
      <c r="AB121" s="1394"/>
    </row>
    <row r="122">
      <c r="A122" s="824"/>
      <c r="B122" s="824"/>
      <c r="C122" s="824"/>
      <c r="D122" s="824"/>
      <c r="E122" s="824"/>
      <c r="F122" s="824"/>
      <c r="G122" s="1394"/>
      <c r="H122" s="824"/>
      <c r="I122" s="1394"/>
      <c r="J122" s="824"/>
      <c r="K122" s="1394"/>
      <c r="L122" s="1394"/>
      <c r="M122" s="1394"/>
      <c r="N122" s="1394"/>
      <c r="O122" s="1394"/>
      <c r="P122" s="1394"/>
      <c r="Q122" s="1394"/>
      <c r="R122" s="1394"/>
      <c r="S122" s="1394"/>
      <c r="T122" s="1394"/>
      <c r="U122" s="1394"/>
      <c r="V122" s="1394"/>
      <c r="W122" s="1394"/>
      <c r="X122" s="1394"/>
      <c r="Y122" s="1394"/>
      <c r="Z122" s="1394"/>
      <c r="AA122" s="1394"/>
      <c r="AB122" s="1394"/>
    </row>
    <row r="123">
      <c r="A123" s="824"/>
      <c r="B123" s="824"/>
      <c r="C123" s="824"/>
      <c r="D123" s="824"/>
      <c r="E123" s="824"/>
      <c r="F123" s="824"/>
      <c r="G123" s="1394"/>
      <c r="H123" s="824"/>
      <c r="I123" s="1394"/>
      <c r="J123" s="824"/>
      <c r="K123" s="1394"/>
      <c r="L123" s="1394"/>
      <c r="M123" s="1394"/>
      <c r="N123" s="1394"/>
      <c r="O123" s="1394"/>
      <c r="P123" s="1394"/>
      <c r="Q123" s="1394"/>
      <c r="R123" s="1394"/>
      <c r="S123" s="1394"/>
      <c r="T123" s="1394"/>
      <c r="U123" s="1394"/>
      <c r="V123" s="1394"/>
      <c r="W123" s="1394"/>
      <c r="X123" s="1394"/>
      <c r="Y123" s="1394"/>
      <c r="Z123" s="1394"/>
      <c r="AA123" s="1394"/>
      <c r="AB123" s="1394"/>
    </row>
    <row r="124">
      <c r="A124" s="824"/>
      <c r="B124" s="824"/>
      <c r="C124" s="824"/>
      <c r="D124" s="824"/>
      <c r="E124" s="824"/>
      <c r="F124" s="824"/>
      <c r="G124" s="1394"/>
      <c r="H124" s="824"/>
      <c r="I124" s="1394"/>
      <c r="J124" s="824"/>
      <c r="K124" s="1394"/>
      <c r="L124" s="1394"/>
      <c r="M124" s="1394"/>
      <c r="N124" s="1394"/>
      <c r="O124" s="1394"/>
      <c r="P124" s="1394"/>
      <c r="Q124" s="1394"/>
      <c r="R124" s="1394"/>
      <c r="S124" s="1394"/>
      <c r="T124" s="1394"/>
      <c r="U124" s="1394"/>
      <c r="V124" s="1394"/>
      <c r="W124" s="1394"/>
      <c r="X124" s="1394"/>
      <c r="Y124" s="1394"/>
      <c r="Z124" s="1394"/>
      <c r="AA124" s="1394"/>
      <c r="AB124" s="1394"/>
    </row>
    <row r="125">
      <c r="A125" s="824"/>
      <c r="B125" s="824"/>
      <c r="C125" s="824"/>
      <c r="D125" s="824"/>
      <c r="E125" s="824"/>
      <c r="F125" s="824"/>
      <c r="G125" s="1394"/>
      <c r="H125" s="824"/>
      <c r="I125" s="1394"/>
      <c r="J125" s="824"/>
      <c r="K125" s="1394"/>
      <c r="L125" s="1394"/>
      <c r="M125" s="1394"/>
      <c r="N125" s="1394"/>
      <c r="O125" s="1394"/>
      <c r="P125" s="1394"/>
      <c r="Q125" s="1394"/>
      <c r="R125" s="1394"/>
      <c r="S125" s="1394"/>
      <c r="T125" s="1394"/>
      <c r="U125" s="1394"/>
      <c r="V125" s="1394"/>
      <c r="W125" s="1394"/>
      <c r="X125" s="1394"/>
      <c r="Y125" s="1394"/>
      <c r="Z125" s="1394"/>
      <c r="AA125" s="1394"/>
      <c r="AB125" s="1394"/>
    </row>
    <row r="126">
      <c r="A126" s="824"/>
      <c r="B126" s="824"/>
      <c r="C126" s="824"/>
      <c r="D126" s="824"/>
      <c r="E126" s="824"/>
      <c r="F126" s="824"/>
      <c r="G126" s="1394"/>
      <c r="H126" s="824"/>
      <c r="I126" s="1394"/>
      <c r="J126" s="824"/>
      <c r="K126" s="1394"/>
      <c r="L126" s="1394"/>
      <c r="M126" s="1394"/>
      <c r="N126" s="1394"/>
      <c r="O126" s="1394"/>
      <c r="P126" s="1394"/>
      <c r="Q126" s="1394"/>
      <c r="R126" s="1394"/>
      <c r="S126" s="1394"/>
      <c r="T126" s="1394"/>
      <c r="U126" s="1394"/>
      <c r="V126" s="1394"/>
      <c r="W126" s="1394"/>
      <c r="X126" s="1394"/>
      <c r="Y126" s="1394"/>
      <c r="Z126" s="1394"/>
      <c r="AA126" s="1394"/>
      <c r="AB126" s="1394"/>
    </row>
    <row r="127">
      <c r="A127" s="824"/>
      <c r="B127" s="824"/>
      <c r="C127" s="824"/>
      <c r="D127" s="824"/>
      <c r="E127" s="824"/>
      <c r="F127" s="824"/>
      <c r="G127" s="1394"/>
      <c r="H127" s="824"/>
      <c r="I127" s="1394"/>
      <c r="J127" s="824"/>
      <c r="K127" s="1394"/>
      <c r="L127" s="1394"/>
      <c r="M127" s="1394"/>
      <c r="N127" s="1394"/>
      <c r="O127" s="1394"/>
      <c r="P127" s="1394"/>
      <c r="Q127" s="1394"/>
      <c r="R127" s="1394"/>
      <c r="S127" s="1394"/>
      <c r="T127" s="1394"/>
      <c r="U127" s="1394"/>
      <c r="V127" s="1394"/>
      <c r="W127" s="1394"/>
      <c r="X127" s="1394"/>
      <c r="Y127" s="1394"/>
      <c r="Z127" s="1394"/>
      <c r="AA127" s="1394"/>
      <c r="AB127" s="1394"/>
    </row>
    <row r="128">
      <c r="A128" s="824"/>
      <c r="B128" s="824"/>
      <c r="C128" s="824"/>
      <c r="D128" s="824"/>
      <c r="E128" s="824"/>
      <c r="F128" s="824"/>
      <c r="G128" s="1394"/>
      <c r="H128" s="824"/>
      <c r="I128" s="1394"/>
      <c r="J128" s="824"/>
      <c r="K128" s="1394"/>
      <c r="L128" s="1394"/>
      <c r="M128" s="1394"/>
      <c r="N128" s="1394"/>
      <c r="O128" s="1394"/>
      <c r="P128" s="1394"/>
      <c r="Q128" s="1394"/>
      <c r="R128" s="1394"/>
      <c r="S128" s="1394"/>
      <c r="T128" s="1394"/>
      <c r="U128" s="1394"/>
      <c r="V128" s="1394"/>
      <c r="W128" s="1394"/>
      <c r="X128" s="1394"/>
      <c r="Y128" s="1394"/>
      <c r="Z128" s="1394"/>
      <c r="AA128" s="1394"/>
      <c r="AB128" s="1394"/>
    </row>
    <row r="129">
      <c r="A129" s="824"/>
      <c r="B129" s="824"/>
      <c r="C129" s="824"/>
      <c r="D129" s="824"/>
      <c r="E129" s="824"/>
      <c r="F129" s="824"/>
      <c r="G129" s="1394"/>
      <c r="H129" s="824"/>
      <c r="I129" s="1394"/>
      <c r="J129" s="824"/>
      <c r="K129" s="1394"/>
      <c r="L129" s="1394"/>
      <c r="M129" s="1394"/>
      <c r="N129" s="1394"/>
      <c r="O129" s="1394"/>
      <c r="P129" s="1394"/>
      <c r="Q129" s="1394"/>
      <c r="R129" s="1394"/>
      <c r="S129" s="1394"/>
      <c r="T129" s="1394"/>
      <c r="U129" s="1394"/>
      <c r="V129" s="1394"/>
      <c r="W129" s="1394"/>
      <c r="X129" s="1394"/>
      <c r="Y129" s="1394"/>
      <c r="Z129" s="1394"/>
      <c r="AA129" s="1394"/>
      <c r="AB129" s="1394"/>
    </row>
    <row r="130">
      <c r="A130" s="824"/>
      <c r="B130" s="824"/>
      <c r="C130" s="824"/>
      <c r="D130" s="824"/>
      <c r="E130" s="824"/>
      <c r="F130" s="824"/>
      <c r="G130" s="1394"/>
      <c r="H130" s="824"/>
      <c r="I130" s="1394"/>
      <c r="J130" s="824"/>
      <c r="K130" s="1394"/>
      <c r="L130" s="1394"/>
      <c r="M130" s="1394"/>
      <c r="N130" s="1394"/>
      <c r="O130" s="1394"/>
      <c r="P130" s="1394"/>
      <c r="Q130" s="1394"/>
      <c r="R130" s="1394"/>
      <c r="S130" s="1394"/>
      <c r="T130" s="1394"/>
      <c r="U130" s="1394"/>
      <c r="V130" s="1394"/>
      <c r="W130" s="1394"/>
      <c r="X130" s="1394"/>
      <c r="Y130" s="1394"/>
      <c r="Z130" s="1394"/>
      <c r="AA130" s="1394"/>
      <c r="AB130" s="1394"/>
    </row>
    <row r="131">
      <c r="A131" s="824"/>
      <c r="B131" s="824"/>
      <c r="C131" s="824"/>
      <c r="D131" s="824"/>
      <c r="E131" s="824"/>
      <c r="F131" s="824"/>
      <c r="G131" s="1394"/>
      <c r="H131" s="824"/>
      <c r="I131" s="1394"/>
      <c r="J131" s="824"/>
      <c r="K131" s="1394"/>
      <c r="L131" s="1394"/>
      <c r="M131" s="1394"/>
      <c r="N131" s="1394"/>
      <c r="O131" s="1394"/>
      <c r="P131" s="1394"/>
      <c r="Q131" s="1394"/>
      <c r="R131" s="1394"/>
      <c r="S131" s="1394"/>
      <c r="T131" s="1394"/>
      <c r="U131" s="1394"/>
      <c r="V131" s="1394"/>
      <c r="W131" s="1394"/>
      <c r="X131" s="1394"/>
      <c r="Y131" s="1394"/>
      <c r="Z131" s="1394"/>
      <c r="AA131" s="1394"/>
      <c r="AB131" s="1394"/>
    </row>
    <row r="132">
      <c r="A132" s="824"/>
      <c r="B132" s="824"/>
      <c r="C132" s="824"/>
      <c r="D132" s="824"/>
      <c r="E132" s="824"/>
      <c r="F132" s="824"/>
      <c r="G132" s="1394"/>
      <c r="H132" s="824"/>
      <c r="I132" s="1394"/>
      <c r="J132" s="824"/>
      <c r="K132" s="1394"/>
      <c r="L132" s="1394"/>
      <c r="M132" s="1394"/>
      <c r="N132" s="1394"/>
      <c r="O132" s="1394"/>
      <c r="P132" s="1394"/>
      <c r="Q132" s="1394"/>
      <c r="R132" s="1394"/>
      <c r="S132" s="1394"/>
      <c r="T132" s="1394"/>
      <c r="U132" s="1394"/>
      <c r="V132" s="1394"/>
      <c r="W132" s="1394"/>
      <c r="X132" s="1394"/>
      <c r="Y132" s="1394"/>
      <c r="Z132" s="1394"/>
      <c r="AA132" s="1394"/>
      <c r="AB132" s="1394"/>
    </row>
    <row r="133">
      <c r="A133" s="824"/>
      <c r="B133" s="824"/>
      <c r="C133" s="824"/>
      <c r="D133" s="824"/>
      <c r="E133" s="824"/>
      <c r="F133" s="824"/>
      <c r="G133" s="1394"/>
      <c r="H133" s="824"/>
      <c r="I133" s="1394"/>
      <c r="J133" s="824"/>
      <c r="K133" s="1394"/>
      <c r="L133" s="1394"/>
      <c r="M133" s="1394"/>
      <c r="N133" s="1394"/>
      <c r="O133" s="1394"/>
      <c r="P133" s="1394"/>
      <c r="Q133" s="1394"/>
      <c r="R133" s="1394"/>
      <c r="S133" s="1394"/>
      <c r="T133" s="1394"/>
      <c r="U133" s="1394"/>
      <c r="V133" s="1394"/>
      <c r="W133" s="1394"/>
      <c r="X133" s="1394"/>
      <c r="Y133" s="1394"/>
      <c r="Z133" s="1394"/>
      <c r="AA133" s="1394"/>
      <c r="AB133" s="1394"/>
    </row>
    <row r="134">
      <c r="A134" s="824"/>
      <c r="B134" s="824"/>
      <c r="C134" s="824"/>
      <c r="D134" s="824"/>
      <c r="E134" s="824"/>
      <c r="F134" s="824"/>
      <c r="G134" s="1394"/>
      <c r="H134" s="824"/>
      <c r="I134" s="1394"/>
      <c r="J134" s="824"/>
      <c r="K134" s="1394"/>
      <c r="L134" s="1394"/>
      <c r="M134" s="1394"/>
      <c r="N134" s="1394"/>
      <c r="O134" s="1394"/>
      <c r="P134" s="1394"/>
      <c r="Q134" s="1394"/>
      <c r="R134" s="1394"/>
      <c r="S134" s="1394"/>
      <c r="T134" s="1394"/>
      <c r="U134" s="1394"/>
      <c r="V134" s="1394"/>
      <c r="W134" s="1394"/>
      <c r="X134" s="1394"/>
      <c r="Y134" s="1394"/>
      <c r="Z134" s="1394"/>
      <c r="AA134" s="1394"/>
      <c r="AB134" s="1394"/>
    </row>
    <row r="135">
      <c r="A135" s="824"/>
      <c r="B135" s="824"/>
      <c r="C135" s="824"/>
      <c r="D135" s="824"/>
      <c r="E135" s="824"/>
      <c r="F135" s="824"/>
      <c r="G135" s="1394"/>
      <c r="H135" s="824"/>
      <c r="I135" s="1394"/>
      <c r="J135" s="824"/>
      <c r="K135" s="1394"/>
      <c r="L135" s="1394"/>
      <c r="M135" s="1394"/>
      <c r="N135" s="1394"/>
      <c r="O135" s="1394"/>
      <c r="P135" s="1394"/>
      <c r="Q135" s="1394"/>
      <c r="R135" s="1394"/>
      <c r="S135" s="1394"/>
      <c r="T135" s="1394"/>
      <c r="U135" s="1394"/>
      <c r="V135" s="1394"/>
      <c r="W135" s="1394"/>
      <c r="X135" s="1394"/>
      <c r="Y135" s="1394"/>
      <c r="Z135" s="1394"/>
      <c r="AA135" s="1394"/>
      <c r="AB135" s="1394"/>
    </row>
    <row r="136">
      <c r="A136" s="824"/>
      <c r="B136" s="824"/>
      <c r="C136" s="824"/>
      <c r="D136" s="824"/>
      <c r="E136" s="824"/>
      <c r="F136" s="824"/>
      <c r="G136" s="1394"/>
      <c r="H136" s="824"/>
      <c r="I136" s="1394"/>
      <c r="J136" s="824"/>
      <c r="K136" s="1394"/>
      <c r="L136" s="1394"/>
      <c r="M136" s="1394"/>
      <c r="N136" s="1394"/>
      <c r="O136" s="1394"/>
      <c r="P136" s="1394"/>
      <c r="Q136" s="1394"/>
      <c r="R136" s="1394"/>
      <c r="S136" s="1394"/>
      <c r="T136" s="1394"/>
      <c r="U136" s="1394"/>
      <c r="V136" s="1394"/>
      <c r="W136" s="1394"/>
      <c r="X136" s="1394"/>
      <c r="Y136" s="1394"/>
      <c r="Z136" s="1394"/>
      <c r="AA136" s="1394"/>
      <c r="AB136" s="1394"/>
    </row>
    <row r="137">
      <c r="A137" s="824"/>
      <c r="B137" s="824"/>
      <c r="C137" s="824"/>
      <c r="D137" s="824"/>
      <c r="E137" s="824"/>
      <c r="F137" s="824"/>
      <c r="G137" s="1394"/>
      <c r="H137" s="824"/>
      <c r="I137" s="1394"/>
      <c r="J137" s="824"/>
      <c r="K137" s="1394"/>
      <c r="L137" s="1394"/>
      <c r="M137" s="1394"/>
      <c r="N137" s="1394"/>
      <c r="O137" s="1394"/>
      <c r="P137" s="1394"/>
      <c r="Q137" s="1394"/>
      <c r="R137" s="1394"/>
      <c r="S137" s="1394"/>
      <c r="T137" s="1394"/>
      <c r="U137" s="1394"/>
      <c r="V137" s="1394"/>
      <c r="W137" s="1394"/>
      <c r="X137" s="1394"/>
      <c r="Y137" s="1394"/>
      <c r="Z137" s="1394"/>
      <c r="AA137" s="1394"/>
      <c r="AB137" s="1394"/>
    </row>
    <row r="138">
      <c r="A138" s="824"/>
      <c r="B138" s="824"/>
      <c r="C138" s="824"/>
      <c r="D138" s="824"/>
      <c r="E138" s="824"/>
      <c r="F138" s="824"/>
      <c r="G138" s="1394"/>
      <c r="H138" s="824"/>
      <c r="I138" s="1394"/>
      <c r="J138" s="824"/>
      <c r="K138" s="1394"/>
      <c r="L138" s="1394"/>
      <c r="M138" s="1394"/>
      <c r="N138" s="1394"/>
      <c r="O138" s="1394"/>
      <c r="P138" s="1394"/>
      <c r="Q138" s="1394"/>
      <c r="R138" s="1394"/>
      <c r="S138" s="1394"/>
      <c r="T138" s="1394"/>
      <c r="U138" s="1394"/>
      <c r="V138" s="1394"/>
      <c r="W138" s="1394"/>
      <c r="X138" s="1394"/>
      <c r="Y138" s="1394"/>
      <c r="Z138" s="1394"/>
      <c r="AA138" s="1394"/>
      <c r="AB138" s="1394"/>
    </row>
    <row r="139">
      <c r="A139" s="824"/>
      <c r="B139" s="824"/>
      <c r="C139" s="824"/>
      <c r="D139" s="824"/>
      <c r="E139" s="824"/>
      <c r="F139" s="824"/>
      <c r="G139" s="1394"/>
      <c r="H139" s="824"/>
      <c r="I139" s="1394"/>
      <c r="J139" s="824"/>
      <c r="K139" s="1394"/>
      <c r="L139" s="1394"/>
      <c r="M139" s="1394"/>
      <c r="N139" s="1394"/>
      <c r="O139" s="1394"/>
      <c r="P139" s="1394"/>
      <c r="Q139" s="1394"/>
      <c r="R139" s="1394"/>
      <c r="S139" s="1394"/>
      <c r="T139" s="1394"/>
      <c r="U139" s="1394"/>
      <c r="V139" s="1394"/>
      <c r="W139" s="1394"/>
      <c r="X139" s="1394"/>
      <c r="Y139" s="1394"/>
      <c r="Z139" s="1394"/>
      <c r="AA139" s="1394"/>
      <c r="AB139" s="1394"/>
    </row>
    <row r="140">
      <c r="A140" s="824"/>
      <c r="B140" s="824"/>
      <c r="C140" s="824"/>
      <c r="D140" s="824"/>
      <c r="E140" s="824"/>
      <c r="F140" s="824"/>
      <c r="G140" s="1394"/>
      <c r="H140" s="824"/>
      <c r="I140" s="1394"/>
      <c r="J140" s="824"/>
      <c r="K140" s="1394"/>
      <c r="L140" s="1394"/>
      <c r="M140" s="1394"/>
      <c r="N140" s="1394"/>
      <c r="O140" s="1394"/>
      <c r="P140" s="1394"/>
      <c r="Q140" s="1394"/>
      <c r="R140" s="1394"/>
      <c r="S140" s="1394"/>
      <c r="T140" s="1394"/>
      <c r="U140" s="1394"/>
      <c r="V140" s="1394"/>
      <c r="W140" s="1394"/>
      <c r="X140" s="1394"/>
      <c r="Y140" s="1394"/>
      <c r="Z140" s="1394"/>
      <c r="AA140" s="1394"/>
      <c r="AB140" s="1394"/>
    </row>
    <row r="141">
      <c r="A141" s="824"/>
      <c r="B141" s="824"/>
      <c r="C141" s="824"/>
      <c r="D141" s="824"/>
      <c r="E141" s="824"/>
      <c r="F141" s="824"/>
      <c r="G141" s="1394"/>
      <c r="H141" s="824"/>
      <c r="I141" s="1394"/>
      <c r="J141" s="824"/>
      <c r="K141" s="1394"/>
      <c r="L141" s="1394"/>
      <c r="M141" s="1394"/>
      <c r="N141" s="1394"/>
      <c r="O141" s="1394"/>
      <c r="P141" s="1394"/>
      <c r="Q141" s="1394"/>
      <c r="R141" s="1394"/>
      <c r="S141" s="1394"/>
      <c r="T141" s="1394"/>
      <c r="U141" s="1394"/>
      <c r="V141" s="1394"/>
      <c r="W141" s="1394"/>
      <c r="X141" s="1394"/>
      <c r="Y141" s="1394"/>
      <c r="Z141" s="1394"/>
      <c r="AA141" s="1394"/>
      <c r="AB141" s="1394"/>
    </row>
    <row r="142">
      <c r="A142" s="824"/>
      <c r="B142" s="824"/>
      <c r="C142" s="824"/>
      <c r="D142" s="824"/>
      <c r="E142" s="824"/>
      <c r="F142" s="824"/>
      <c r="G142" s="1394"/>
      <c r="H142" s="824"/>
      <c r="I142" s="1394"/>
      <c r="J142" s="824"/>
      <c r="K142" s="1394"/>
      <c r="L142" s="1394"/>
      <c r="M142" s="1394"/>
      <c r="N142" s="1394"/>
      <c r="O142" s="1394"/>
      <c r="P142" s="1394"/>
      <c r="Q142" s="1394"/>
      <c r="R142" s="1394"/>
      <c r="S142" s="1394"/>
      <c r="T142" s="1394"/>
      <c r="U142" s="1394"/>
      <c r="V142" s="1394"/>
      <c r="W142" s="1394"/>
      <c r="X142" s="1394"/>
      <c r="Y142" s="1394"/>
      <c r="Z142" s="1394"/>
      <c r="AA142" s="1394"/>
      <c r="AB142" s="1394"/>
    </row>
    <row r="143">
      <c r="A143" s="824"/>
      <c r="B143" s="824"/>
      <c r="C143" s="824"/>
      <c r="D143" s="824"/>
      <c r="E143" s="824"/>
      <c r="F143" s="824"/>
      <c r="G143" s="1394"/>
      <c r="H143" s="824"/>
      <c r="I143" s="1394"/>
      <c r="J143" s="824"/>
      <c r="K143" s="1394"/>
      <c r="L143" s="1394"/>
      <c r="M143" s="1394"/>
      <c r="N143" s="1394"/>
      <c r="O143" s="1394"/>
      <c r="P143" s="1394"/>
      <c r="Q143" s="1394"/>
      <c r="R143" s="1394"/>
      <c r="S143" s="1394"/>
      <c r="T143" s="1394"/>
      <c r="U143" s="1394"/>
      <c r="V143" s="1394"/>
      <c r="W143" s="1394"/>
      <c r="X143" s="1394"/>
      <c r="Y143" s="1394"/>
      <c r="Z143" s="1394"/>
      <c r="AA143" s="1394"/>
      <c r="AB143" s="1394"/>
    </row>
    <row r="144">
      <c r="A144" s="824"/>
      <c r="B144" s="824"/>
      <c r="C144" s="824"/>
      <c r="D144" s="824"/>
      <c r="E144" s="824"/>
      <c r="F144" s="824"/>
      <c r="G144" s="1394"/>
      <c r="H144" s="824"/>
      <c r="I144" s="1394"/>
      <c r="J144" s="824"/>
      <c r="K144" s="1394"/>
      <c r="L144" s="1394"/>
      <c r="M144" s="1394"/>
      <c r="N144" s="1394"/>
      <c r="O144" s="1394"/>
      <c r="P144" s="1394"/>
      <c r="Q144" s="1394"/>
      <c r="R144" s="1394"/>
      <c r="S144" s="1394"/>
      <c r="T144" s="1394"/>
      <c r="U144" s="1394"/>
      <c r="V144" s="1394"/>
      <c r="W144" s="1394"/>
      <c r="X144" s="1394"/>
      <c r="Y144" s="1394"/>
      <c r="Z144" s="1394"/>
      <c r="AA144" s="1394"/>
      <c r="AB144" s="1394"/>
    </row>
    <row r="145">
      <c r="A145" s="824"/>
      <c r="B145" s="824"/>
      <c r="C145" s="824"/>
      <c r="D145" s="824"/>
      <c r="E145" s="824"/>
      <c r="F145" s="824"/>
      <c r="G145" s="1394"/>
      <c r="H145" s="824"/>
      <c r="I145" s="1394"/>
      <c r="J145" s="824"/>
      <c r="K145" s="1394"/>
      <c r="L145" s="1394"/>
      <c r="M145" s="1394"/>
      <c r="N145" s="1394"/>
      <c r="O145" s="1394"/>
      <c r="P145" s="1394"/>
      <c r="Q145" s="1394"/>
      <c r="R145" s="1394"/>
      <c r="S145" s="1394"/>
      <c r="T145" s="1394"/>
      <c r="U145" s="1394"/>
      <c r="V145" s="1394"/>
      <c r="W145" s="1394"/>
      <c r="X145" s="1394"/>
      <c r="Y145" s="1394"/>
      <c r="Z145" s="1394"/>
      <c r="AA145" s="1394"/>
      <c r="AB145" s="1394"/>
    </row>
    <row r="146">
      <c r="A146" s="824"/>
      <c r="B146" s="824"/>
      <c r="C146" s="824"/>
      <c r="D146" s="824"/>
      <c r="E146" s="824"/>
      <c r="F146" s="824"/>
      <c r="G146" s="1394"/>
      <c r="H146" s="824"/>
      <c r="I146" s="1394"/>
      <c r="J146" s="824"/>
      <c r="K146" s="1394"/>
      <c r="L146" s="1394"/>
      <c r="M146" s="1394"/>
      <c r="N146" s="1394"/>
      <c r="O146" s="1394"/>
      <c r="P146" s="1394"/>
      <c r="Q146" s="1394"/>
      <c r="R146" s="1394"/>
      <c r="S146" s="1394"/>
      <c r="T146" s="1394"/>
      <c r="U146" s="1394"/>
      <c r="V146" s="1394"/>
      <c r="W146" s="1394"/>
      <c r="X146" s="1394"/>
      <c r="Y146" s="1394"/>
      <c r="Z146" s="1394"/>
      <c r="AA146" s="1394"/>
      <c r="AB146" s="1394"/>
    </row>
    <row r="147">
      <c r="A147" s="824"/>
      <c r="B147" s="824"/>
      <c r="C147" s="824"/>
      <c r="D147" s="824"/>
      <c r="E147" s="824"/>
      <c r="F147" s="824"/>
      <c r="G147" s="1394"/>
      <c r="H147" s="824"/>
      <c r="I147" s="1394"/>
      <c r="J147" s="824"/>
      <c r="K147" s="1394"/>
      <c r="L147" s="1394"/>
      <c r="M147" s="1394"/>
      <c r="N147" s="1394"/>
      <c r="O147" s="1394"/>
      <c r="P147" s="1394"/>
      <c r="Q147" s="1394"/>
      <c r="R147" s="1394"/>
      <c r="S147" s="1394"/>
      <c r="T147" s="1394"/>
      <c r="U147" s="1394"/>
      <c r="V147" s="1394"/>
      <c r="W147" s="1394"/>
      <c r="X147" s="1394"/>
      <c r="Y147" s="1394"/>
      <c r="Z147" s="1394"/>
      <c r="AA147" s="1394"/>
      <c r="AB147" s="1394"/>
    </row>
    <row r="148">
      <c r="A148" s="824"/>
      <c r="B148" s="824"/>
      <c r="C148" s="824"/>
      <c r="D148" s="824"/>
      <c r="E148" s="824"/>
      <c r="F148" s="824"/>
      <c r="G148" s="1394"/>
      <c r="H148" s="824"/>
      <c r="I148" s="1394"/>
      <c r="J148" s="824"/>
      <c r="K148" s="1394"/>
      <c r="L148" s="1394"/>
      <c r="M148" s="1394"/>
      <c r="N148" s="1394"/>
      <c r="O148" s="1394"/>
      <c r="P148" s="1394"/>
      <c r="Q148" s="1394"/>
      <c r="R148" s="1394"/>
      <c r="S148" s="1394"/>
      <c r="T148" s="1394"/>
      <c r="U148" s="1394"/>
      <c r="V148" s="1394"/>
      <c r="W148" s="1394"/>
      <c r="X148" s="1394"/>
      <c r="Y148" s="1394"/>
      <c r="Z148" s="1394"/>
      <c r="AA148" s="1394"/>
      <c r="AB148" s="1394"/>
    </row>
    <row r="149">
      <c r="A149" s="824"/>
      <c r="B149" s="824"/>
      <c r="C149" s="824"/>
      <c r="D149" s="824"/>
      <c r="E149" s="824"/>
      <c r="F149" s="824"/>
      <c r="G149" s="1394"/>
      <c r="H149" s="824"/>
      <c r="I149" s="1394"/>
      <c r="J149" s="824"/>
      <c r="K149" s="1394"/>
      <c r="L149" s="1394"/>
      <c r="M149" s="1394"/>
      <c r="N149" s="1394"/>
      <c r="O149" s="1394"/>
      <c r="P149" s="1394"/>
      <c r="Q149" s="1394"/>
      <c r="R149" s="1394"/>
      <c r="S149" s="1394"/>
      <c r="T149" s="1394"/>
      <c r="U149" s="1394"/>
      <c r="V149" s="1394"/>
      <c r="W149" s="1394"/>
      <c r="X149" s="1394"/>
      <c r="Y149" s="1394"/>
      <c r="Z149" s="1394"/>
      <c r="AA149" s="1394"/>
      <c r="AB149" s="1394"/>
    </row>
    <row r="150">
      <c r="A150" s="824"/>
      <c r="B150" s="824"/>
      <c r="C150" s="824"/>
      <c r="D150" s="824"/>
      <c r="E150" s="824"/>
      <c r="F150" s="824"/>
      <c r="G150" s="1394"/>
      <c r="H150" s="824"/>
      <c r="I150" s="1394"/>
      <c r="J150" s="824"/>
      <c r="K150" s="1394"/>
      <c r="L150" s="1394"/>
      <c r="M150" s="1394"/>
      <c r="N150" s="1394"/>
      <c r="O150" s="1394"/>
      <c r="P150" s="1394"/>
      <c r="Q150" s="1394"/>
      <c r="R150" s="1394"/>
      <c r="S150" s="1394"/>
      <c r="T150" s="1394"/>
      <c r="U150" s="1394"/>
      <c r="V150" s="1394"/>
      <c r="W150" s="1394"/>
      <c r="X150" s="1394"/>
      <c r="Y150" s="1394"/>
      <c r="Z150" s="1394"/>
      <c r="AA150" s="1394"/>
      <c r="AB150" s="1394"/>
    </row>
    <row r="151">
      <c r="A151" s="824"/>
      <c r="B151" s="824"/>
      <c r="C151" s="824"/>
      <c r="D151" s="824"/>
      <c r="E151" s="824"/>
      <c r="F151" s="824"/>
      <c r="G151" s="1394"/>
      <c r="H151" s="824"/>
      <c r="I151" s="1394"/>
      <c r="J151" s="824"/>
      <c r="K151" s="1394"/>
      <c r="L151" s="1394"/>
      <c r="M151" s="1394"/>
      <c r="N151" s="1394"/>
      <c r="O151" s="1394"/>
      <c r="P151" s="1394"/>
      <c r="Q151" s="1394"/>
      <c r="R151" s="1394"/>
      <c r="S151" s="1394"/>
      <c r="T151" s="1394"/>
      <c r="U151" s="1394"/>
      <c r="V151" s="1394"/>
      <c r="W151" s="1394"/>
      <c r="X151" s="1394"/>
      <c r="Y151" s="1394"/>
      <c r="Z151" s="1394"/>
      <c r="AA151" s="1394"/>
      <c r="AB151" s="1394"/>
    </row>
    <row r="152">
      <c r="A152" s="824"/>
      <c r="B152" s="824"/>
      <c r="C152" s="824"/>
      <c r="D152" s="824"/>
      <c r="E152" s="824"/>
      <c r="F152" s="824"/>
      <c r="G152" s="1394"/>
      <c r="H152" s="824"/>
      <c r="I152" s="1394"/>
      <c r="J152" s="824"/>
      <c r="K152" s="1394"/>
      <c r="L152" s="1394"/>
      <c r="M152" s="1394"/>
      <c r="N152" s="1394"/>
      <c r="O152" s="1394"/>
      <c r="P152" s="1394"/>
      <c r="Q152" s="1394"/>
      <c r="R152" s="1394"/>
      <c r="S152" s="1394"/>
      <c r="T152" s="1394"/>
      <c r="U152" s="1394"/>
      <c r="V152" s="1394"/>
      <c r="W152" s="1394"/>
      <c r="X152" s="1394"/>
      <c r="Y152" s="1394"/>
      <c r="Z152" s="1394"/>
      <c r="AA152" s="1394"/>
      <c r="AB152" s="1394"/>
    </row>
    <row r="153">
      <c r="A153" s="824"/>
      <c r="B153" s="824"/>
      <c r="C153" s="824"/>
      <c r="D153" s="824"/>
      <c r="E153" s="824"/>
      <c r="F153" s="824"/>
      <c r="G153" s="1394"/>
      <c r="H153" s="824"/>
      <c r="I153" s="1394"/>
      <c r="J153" s="824"/>
      <c r="K153" s="1394"/>
      <c r="L153" s="1394"/>
      <c r="M153" s="1394"/>
      <c r="N153" s="1394"/>
      <c r="O153" s="1394"/>
      <c r="P153" s="1394"/>
      <c r="Q153" s="1394"/>
      <c r="R153" s="1394"/>
      <c r="S153" s="1394"/>
      <c r="T153" s="1394"/>
      <c r="U153" s="1394"/>
      <c r="V153" s="1394"/>
      <c r="W153" s="1394"/>
      <c r="X153" s="1394"/>
      <c r="Y153" s="1394"/>
      <c r="Z153" s="1394"/>
      <c r="AA153" s="1394"/>
      <c r="AB153" s="1394"/>
    </row>
    <row r="154">
      <c r="A154" s="824"/>
      <c r="B154" s="824"/>
      <c r="C154" s="824"/>
      <c r="D154" s="824"/>
      <c r="E154" s="824"/>
      <c r="F154" s="824"/>
      <c r="G154" s="1394"/>
      <c r="H154" s="824"/>
      <c r="I154" s="1394"/>
      <c r="J154" s="824"/>
      <c r="K154" s="1394"/>
      <c r="L154" s="1394"/>
      <c r="M154" s="1394"/>
      <c r="N154" s="1394"/>
      <c r="O154" s="1394"/>
      <c r="P154" s="1394"/>
      <c r="Q154" s="1394"/>
      <c r="R154" s="1394"/>
      <c r="S154" s="1394"/>
      <c r="T154" s="1394"/>
      <c r="U154" s="1394"/>
      <c r="V154" s="1394"/>
      <c r="W154" s="1394"/>
      <c r="X154" s="1394"/>
      <c r="Y154" s="1394"/>
      <c r="Z154" s="1394"/>
      <c r="AA154" s="1394"/>
      <c r="AB154" s="1394"/>
    </row>
    <row r="155">
      <c r="A155" s="824"/>
      <c r="B155" s="824"/>
      <c r="C155" s="824"/>
      <c r="D155" s="824"/>
      <c r="E155" s="824"/>
      <c r="F155" s="824"/>
      <c r="G155" s="1394"/>
      <c r="H155" s="824"/>
      <c r="I155" s="1394"/>
      <c r="J155" s="824"/>
      <c r="K155" s="1394"/>
      <c r="L155" s="1394"/>
      <c r="M155" s="1394"/>
      <c r="N155" s="1394"/>
      <c r="O155" s="1394"/>
      <c r="P155" s="1394"/>
      <c r="Q155" s="1394"/>
      <c r="R155" s="1394"/>
      <c r="S155" s="1394"/>
      <c r="T155" s="1394"/>
      <c r="U155" s="1394"/>
      <c r="V155" s="1394"/>
      <c r="W155" s="1394"/>
      <c r="X155" s="1394"/>
      <c r="Y155" s="1394"/>
      <c r="Z155" s="1394"/>
      <c r="AA155" s="1394"/>
      <c r="AB155" s="1394"/>
    </row>
    <row r="156">
      <c r="A156" s="824"/>
      <c r="B156" s="824"/>
      <c r="C156" s="824"/>
      <c r="D156" s="824"/>
      <c r="E156" s="824"/>
      <c r="F156" s="824"/>
      <c r="G156" s="1394"/>
      <c r="H156" s="824"/>
      <c r="I156" s="1394"/>
      <c r="J156" s="824"/>
      <c r="K156" s="1394"/>
      <c r="L156" s="1394"/>
      <c r="M156" s="1394"/>
      <c r="N156" s="1394"/>
      <c r="O156" s="1394"/>
      <c r="P156" s="1394"/>
      <c r="Q156" s="1394"/>
      <c r="R156" s="1394"/>
      <c r="S156" s="1394"/>
      <c r="T156" s="1394"/>
      <c r="U156" s="1394"/>
      <c r="V156" s="1394"/>
      <c r="W156" s="1394"/>
      <c r="X156" s="1394"/>
      <c r="Y156" s="1394"/>
      <c r="Z156" s="1394"/>
      <c r="AA156" s="1394"/>
      <c r="AB156" s="1394"/>
    </row>
    <row r="157">
      <c r="A157" s="824"/>
      <c r="B157" s="824"/>
      <c r="C157" s="824"/>
      <c r="D157" s="824"/>
      <c r="E157" s="824"/>
      <c r="F157" s="824"/>
      <c r="G157" s="1394"/>
      <c r="H157" s="824"/>
      <c r="I157" s="1394"/>
      <c r="J157" s="824"/>
      <c r="K157" s="1394"/>
      <c r="L157" s="1394"/>
      <c r="M157" s="1394"/>
      <c r="N157" s="1394"/>
      <c r="O157" s="1394"/>
      <c r="P157" s="1394"/>
      <c r="Q157" s="1394"/>
      <c r="R157" s="1394"/>
      <c r="S157" s="1394"/>
      <c r="T157" s="1394"/>
      <c r="U157" s="1394"/>
      <c r="V157" s="1394"/>
      <c r="W157" s="1394"/>
      <c r="X157" s="1394"/>
      <c r="Y157" s="1394"/>
      <c r="Z157" s="1394"/>
      <c r="AA157" s="1394"/>
      <c r="AB157" s="1394"/>
    </row>
    <row r="158">
      <c r="A158" s="824"/>
      <c r="B158" s="824"/>
      <c r="C158" s="824"/>
      <c r="D158" s="824"/>
      <c r="E158" s="824"/>
      <c r="F158" s="824"/>
      <c r="G158" s="1394"/>
      <c r="H158" s="824"/>
      <c r="I158" s="1394"/>
      <c r="J158" s="824"/>
      <c r="K158" s="1394"/>
      <c r="L158" s="1394"/>
      <c r="M158" s="1394"/>
      <c r="N158" s="1394"/>
      <c r="O158" s="1394"/>
      <c r="P158" s="1394"/>
      <c r="Q158" s="1394"/>
      <c r="R158" s="1394"/>
      <c r="S158" s="1394"/>
      <c r="T158" s="1394"/>
      <c r="U158" s="1394"/>
      <c r="V158" s="1394"/>
      <c r="W158" s="1394"/>
      <c r="X158" s="1394"/>
      <c r="Y158" s="1394"/>
      <c r="Z158" s="1394"/>
      <c r="AA158" s="1394"/>
      <c r="AB158" s="1394"/>
    </row>
    <row r="159">
      <c r="A159" s="824"/>
      <c r="B159" s="824"/>
      <c r="C159" s="824"/>
      <c r="D159" s="824"/>
      <c r="E159" s="824"/>
      <c r="F159" s="824"/>
      <c r="G159" s="1394"/>
      <c r="H159" s="824"/>
      <c r="I159" s="1394"/>
      <c r="J159" s="824"/>
      <c r="K159" s="1394"/>
      <c r="L159" s="1394"/>
      <c r="M159" s="1394"/>
      <c r="N159" s="1394"/>
      <c r="O159" s="1394"/>
      <c r="P159" s="1394"/>
      <c r="Q159" s="1394"/>
      <c r="R159" s="1394"/>
      <c r="S159" s="1394"/>
      <c r="T159" s="1394"/>
      <c r="U159" s="1394"/>
      <c r="V159" s="1394"/>
      <c r="W159" s="1394"/>
      <c r="X159" s="1394"/>
      <c r="Y159" s="1394"/>
      <c r="Z159" s="1394"/>
      <c r="AA159" s="1394"/>
      <c r="AB159" s="1394"/>
    </row>
    <row r="160">
      <c r="A160" s="824"/>
      <c r="B160" s="824"/>
      <c r="C160" s="824"/>
      <c r="D160" s="824"/>
      <c r="E160" s="824"/>
      <c r="F160" s="824"/>
      <c r="G160" s="1394"/>
      <c r="H160" s="824"/>
      <c r="I160" s="1394"/>
      <c r="J160" s="824"/>
      <c r="K160" s="1394"/>
      <c r="L160" s="1394"/>
      <c r="M160" s="1394"/>
      <c r="N160" s="1394"/>
      <c r="O160" s="1394"/>
      <c r="P160" s="1394"/>
      <c r="Q160" s="1394"/>
      <c r="R160" s="1394"/>
      <c r="S160" s="1394"/>
      <c r="T160" s="1394"/>
      <c r="U160" s="1394"/>
      <c r="V160" s="1394"/>
      <c r="W160" s="1394"/>
      <c r="X160" s="1394"/>
      <c r="Y160" s="1394"/>
      <c r="Z160" s="1394"/>
      <c r="AA160" s="1394"/>
      <c r="AB160" s="1394"/>
    </row>
    <row r="161">
      <c r="A161" s="824"/>
      <c r="B161" s="824"/>
      <c r="C161" s="824"/>
      <c r="D161" s="824"/>
      <c r="E161" s="824"/>
      <c r="F161" s="824"/>
      <c r="G161" s="1394"/>
      <c r="H161" s="824"/>
      <c r="I161" s="1394"/>
      <c r="J161" s="824"/>
      <c r="K161" s="1394"/>
      <c r="L161" s="1394"/>
      <c r="M161" s="1394"/>
      <c r="N161" s="1394"/>
      <c r="O161" s="1394"/>
      <c r="P161" s="1394"/>
      <c r="Q161" s="1394"/>
      <c r="R161" s="1394"/>
      <c r="S161" s="1394"/>
      <c r="T161" s="1394"/>
      <c r="U161" s="1394"/>
      <c r="V161" s="1394"/>
      <c r="W161" s="1394"/>
      <c r="X161" s="1394"/>
      <c r="Y161" s="1394"/>
      <c r="Z161" s="1394"/>
      <c r="AA161" s="1394"/>
      <c r="AB161" s="1394"/>
    </row>
    <row r="162">
      <c r="A162" s="824"/>
      <c r="B162" s="824"/>
      <c r="C162" s="824"/>
      <c r="D162" s="824"/>
      <c r="E162" s="824"/>
      <c r="F162" s="824"/>
      <c r="G162" s="1394"/>
      <c r="H162" s="824"/>
      <c r="I162" s="1394"/>
      <c r="J162" s="824"/>
      <c r="K162" s="1394"/>
      <c r="L162" s="1394"/>
      <c r="M162" s="1394"/>
      <c r="N162" s="1394"/>
      <c r="O162" s="1394"/>
      <c r="P162" s="1394"/>
      <c r="Q162" s="1394"/>
      <c r="R162" s="1394"/>
      <c r="S162" s="1394"/>
      <c r="T162" s="1394"/>
      <c r="U162" s="1394"/>
      <c r="V162" s="1394"/>
      <c r="W162" s="1394"/>
      <c r="X162" s="1394"/>
      <c r="Y162" s="1394"/>
      <c r="Z162" s="1394"/>
      <c r="AA162" s="1394"/>
      <c r="AB162" s="1394"/>
    </row>
    <row r="163">
      <c r="A163" s="824"/>
      <c r="B163" s="824"/>
      <c r="C163" s="824"/>
      <c r="D163" s="824"/>
      <c r="E163" s="824"/>
      <c r="F163" s="824"/>
      <c r="G163" s="1394"/>
      <c r="H163" s="824"/>
      <c r="I163" s="1394"/>
      <c r="J163" s="824"/>
      <c r="K163" s="1394"/>
      <c r="L163" s="1394"/>
      <c r="M163" s="1394"/>
      <c r="N163" s="1394"/>
      <c r="O163" s="1394"/>
      <c r="P163" s="1394"/>
      <c r="Q163" s="1394"/>
      <c r="R163" s="1394"/>
      <c r="S163" s="1394"/>
      <c r="T163" s="1394"/>
      <c r="U163" s="1394"/>
      <c r="V163" s="1394"/>
      <c r="W163" s="1394"/>
      <c r="X163" s="1394"/>
      <c r="Y163" s="1394"/>
      <c r="Z163" s="1394"/>
      <c r="AA163" s="1394"/>
      <c r="AB163" s="1394"/>
    </row>
    <row r="164">
      <c r="A164" s="824"/>
      <c r="B164" s="824"/>
      <c r="C164" s="824"/>
      <c r="D164" s="824"/>
      <c r="E164" s="824"/>
      <c r="F164" s="824"/>
      <c r="G164" s="1394"/>
      <c r="H164" s="824"/>
      <c r="I164" s="1394"/>
      <c r="J164" s="824"/>
      <c r="K164" s="1394"/>
      <c r="L164" s="1394"/>
      <c r="M164" s="1394"/>
      <c r="N164" s="1394"/>
      <c r="O164" s="1394"/>
      <c r="P164" s="1394"/>
      <c r="Q164" s="1394"/>
      <c r="R164" s="1394"/>
      <c r="S164" s="1394"/>
      <c r="T164" s="1394"/>
      <c r="U164" s="1394"/>
      <c r="V164" s="1394"/>
      <c r="W164" s="1394"/>
      <c r="X164" s="1394"/>
      <c r="Y164" s="1394"/>
      <c r="Z164" s="1394"/>
      <c r="AA164" s="1394"/>
      <c r="AB164" s="1394"/>
    </row>
    <row r="165">
      <c r="A165" s="824"/>
      <c r="B165" s="824"/>
      <c r="C165" s="824"/>
      <c r="D165" s="824"/>
      <c r="E165" s="824"/>
      <c r="F165" s="824"/>
      <c r="G165" s="1394"/>
      <c r="H165" s="824"/>
      <c r="I165" s="1394"/>
      <c r="J165" s="824"/>
      <c r="K165" s="1394"/>
      <c r="L165" s="1394"/>
      <c r="M165" s="1394"/>
      <c r="N165" s="1394"/>
      <c r="O165" s="1394"/>
      <c r="P165" s="1394"/>
      <c r="Q165" s="1394"/>
      <c r="R165" s="1394"/>
      <c r="S165" s="1394"/>
      <c r="T165" s="1394"/>
      <c r="U165" s="1394"/>
      <c r="V165" s="1394"/>
      <c r="W165" s="1394"/>
      <c r="X165" s="1394"/>
      <c r="Y165" s="1394"/>
      <c r="Z165" s="1394"/>
      <c r="AA165" s="1394"/>
      <c r="AB165" s="1394"/>
    </row>
    <row r="166">
      <c r="A166" s="824"/>
      <c r="B166" s="824"/>
      <c r="C166" s="824"/>
      <c r="D166" s="824"/>
      <c r="E166" s="824"/>
      <c r="F166" s="824"/>
      <c r="G166" s="1394"/>
      <c r="H166" s="824"/>
      <c r="I166" s="1394"/>
      <c r="J166" s="824"/>
      <c r="K166" s="1394"/>
      <c r="L166" s="1394"/>
      <c r="M166" s="1394"/>
      <c r="N166" s="1394"/>
      <c r="O166" s="1394"/>
      <c r="P166" s="1394"/>
      <c r="Q166" s="1394"/>
      <c r="R166" s="1394"/>
      <c r="S166" s="1394"/>
      <c r="T166" s="1394"/>
      <c r="U166" s="1394"/>
      <c r="V166" s="1394"/>
      <c r="W166" s="1394"/>
      <c r="X166" s="1394"/>
      <c r="Y166" s="1394"/>
      <c r="Z166" s="1394"/>
      <c r="AA166" s="1394"/>
      <c r="AB166" s="1394"/>
    </row>
    <row r="167">
      <c r="A167" s="824"/>
      <c r="B167" s="824"/>
      <c r="C167" s="824"/>
      <c r="D167" s="824"/>
      <c r="E167" s="824"/>
      <c r="F167" s="824"/>
      <c r="G167" s="1394"/>
      <c r="H167" s="824"/>
      <c r="I167" s="1394"/>
      <c r="J167" s="824"/>
      <c r="K167" s="1394"/>
      <c r="L167" s="1394"/>
      <c r="M167" s="1394"/>
      <c r="N167" s="1394"/>
      <c r="O167" s="1394"/>
      <c r="P167" s="1394"/>
      <c r="Q167" s="1394"/>
      <c r="R167" s="1394"/>
      <c r="S167" s="1394"/>
      <c r="T167" s="1394"/>
      <c r="U167" s="1394"/>
      <c r="V167" s="1394"/>
      <c r="W167" s="1394"/>
      <c r="X167" s="1394"/>
      <c r="Y167" s="1394"/>
      <c r="Z167" s="1394"/>
      <c r="AA167" s="1394"/>
      <c r="AB167" s="1394"/>
    </row>
    <row r="168">
      <c r="A168" s="824"/>
      <c r="B168" s="824"/>
      <c r="C168" s="824"/>
      <c r="D168" s="824"/>
      <c r="E168" s="824"/>
      <c r="F168" s="824"/>
      <c r="G168" s="1394"/>
      <c r="H168" s="824"/>
      <c r="I168" s="1394"/>
      <c r="J168" s="824"/>
      <c r="K168" s="1394"/>
      <c r="L168" s="1394"/>
      <c r="M168" s="1394"/>
      <c r="N168" s="1394"/>
      <c r="O168" s="1394"/>
      <c r="P168" s="1394"/>
      <c r="Q168" s="1394"/>
      <c r="R168" s="1394"/>
      <c r="S168" s="1394"/>
      <c r="T168" s="1394"/>
      <c r="U168" s="1394"/>
      <c r="V168" s="1394"/>
      <c r="W168" s="1394"/>
      <c r="X168" s="1394"/>
      <c r="Y168" s="1394"/>
      <c r="Z168" s="1394"/>
      <c r="AA168" s="1394"/>
      <c r="AB168" s="1394"/>
    </row>
    <row r="169">
      <c r="A169" s="824"/>
      <c r="B169" s="824"/>
      <c r="C169" s="824"/>
      <c r="D169" s="824"/>
      <c r="E169" s="824"/>
      <c r="F169" s="824"/>
      <c r="G169" s="1394"/>
      <c r="H169" s="824"/>
      <c r="I169" s="1394"/>
      <c r="J169" s="824"/>
      <c r="K169" s="1394"/>
      <c r="L169" s="1394"/>
      <c r="M169" s="1394"/>
      <c r="N169" s="1394"/>
      <c r="O169" s="1394"/>
      <c r="P169" s="1394"/>
      <c r="Q169" s="1394"/>
      <c r="R169" s="1394"/>
      <c r="S169" s="1394"/>
      <c r="T169" s="1394"/>
      <c r="U169" s="1394"/>
      <c r="V169" s="1394"/>
      <c r="W169" s="1394"/>
      <c r="X169" s="1394"/>
      <c r="Y169" s="1394"/>
      <c r="Z169" s="1394"/>
      <c r="AA169" s="1394"/>
      <c r="AB169" s="1394"/>
    </row>
    <row r="170">
      <c r="A170" s="824"/>
      <c r="B170" s="824"/>
      <c r="C170" s="824"/>
      <c r="D170" s="824"/>
      <c r="E170" s="824"/>
      <c r="F170" s="824"/>
      <c r="G170" s="1394"/>
      <c r="H170" s="824"/>
      <c r="I170" s="1394"/>
      <c r="J170" s="824"/>
      <c r="K170" s="1394"/>
      <c r="L170" s="1394"/>
      <c r="M170" s="1394"/>
      <c r="N170" s="1394"/>
      <c r="O170" s="1394"/>
      <c r="P170" s="1394"/>
      <c r="Q170" s="1394"/>
      <c r="R170" s="1394"/>
      <c r="S170" s="1394"/>
      <c r="T170" s="1394"/>
      <c r="U170" s="1394"/>
      <c r="V170" s="1394"/>
      <c r="W170" s="1394"/>
      <c r="X170" s="1394"/>
      <c r="Y170" s="1394"/>
      <c r="Z170" s="1394"/>
      <c r="AA170" s="1394"/>
      <c r="AB170" s="1394"/>
    </row>
    <row r="171">
      <c r="A171" s="824"/>
      <c r="B171" s="824"/>
      <c r="C171" s="824"/>
      <c r="D171" s="824"/>
      <c r="E171" s="824"/>
      <c r="F171" s="824"/>
      <c r="G171" s="1394"/>
      <c r="H171" s="824"/>
      <c r="I171" s="1394"/>
      <c r="J171" s="824"/>
      <c r="K171" s="1394"/>
      <c r="L171" s="1394"/>
      <c r="M171" s="1394"/>
      <c r="N171" s="1394"/>
      <c r="O171" s="1394"/>
      <c r="P171" s="1394"/>
      <c r="Q171" s="1394"/>
      <c r="R171" s="1394"/>
      <c r="S171" s="1394"/>
      <c r="T171" s="1394"/>
      <c r="U171" s="1394"/>
      <c r="V171" s="1394"/>
      <c r="W171" s="1394"/>
      <c r="X171" s="1394"/>
      <c r="Y171" s="1394"/>
      <c r="Z171" s="1394"/>
      <c r="AA171" s="1394"/>
      <c r="AB171" s="1394"/>
    </row>
    <row r="172">
      <c r="A172" s="824"/>
      <c r="B172" s="824"/>
      <c r="C172" s="824"/>
      <c r="D172" s="824"/>
      <c r="E172" s="824"/>
      <c r="F172" s="824"/>
      <c r="G172" s="1394"/>
      <c r="H172" s="824"/>
      <c r="I172" s="1394"/>
      <c r="J172" s="824"/>
      <c r="K172" s="1394"/>
      <c r="L172" s="1394"/>
      <c r="M172" s="1394"/>
      <c r="N172" s="1394"/>
      <c r="O172" s="1394"/>
      <c r="P172" s="1394"/>
      <c r="Q172" s="1394"/>
      <c r="R172" s="1394"/>
      <c r="S172" s="1394"/>
      <c r="T172" s="1394"/>
      <c r="U172" s="1394"/>
      <c r="V172" s="1394"/>
      <c r="W172" s="1394"/>
      <c r="X172" s="1394"/>
      <c r="Y172" s="1394"/>
      <c r="Z172" s="1394"/>
      <c r="AA172" s="1394"/>
      <c r="AB172" s="1394"/>
    </row>
    <row r="173">
      <c r="A173" s="824"/>
      <c r="B173" s="824"/>
      <c r="C173" s="824"/>
      <c r="D173" s="824"/>
      <c r="E173" s="824"/>
      <c r="F173" s="824"/>
      <c r="G173" s="1394"/>
      <c r="H173" s="824"/>
      <c r="I173" s="1394"/>
      <c r="J173" s="824"/>
      <c r="K173" s="1394"/>
      <c r="L173" s="1394"/>
      <c r="M173" s="1394"/>
      <c r="N173" s="1394"/>
      <c r="O173" s="1394"/>
      <c r="P173" s="1394"/>
      <c r="Q173" s="1394"/>
      <c r="R173" s="1394"/>
      <c r="S173" s="1394"/>
      <c r="T173" s="1394"/>
      <c r="U173" s="1394"/>
      <c r="V173" s="1394"/>
      <c r="W173" s="1394"/>
      <c r="X173" s="1394"/>
      <c r="Y173" s="1394"/>
      <c r="Z173" s="1394"/>
      <c r="AA173" s="1394"/>
      <c r="AB173" s="1394"/>
    </row>
    <row r="174">
      <c r="A174" s="824"/>
      <c r="B174" s="824"/>
      <c r="C174" s="824"/>
      <c r="D174" s="824"/>
      <c r="E174" s="824"/>
      <c r="F174" s="824"/>
      <c r="G174" s="1394"/>
      <c r="H174" s="824"/>
      <c r="I174" s="1394"/>
      <c r="J174" s="824"/>
      <c r="K174" s="1394"/>
      <c r="L174" s="1394"/>
      <c r="M174" s="1394"/>
      <c r="N174" s="1394"/>
      <c r="O174" s="1394"/>
      <c r="P174" s="1394"/>
      <c r="Q174" s="1394"/>
      <c r="R174" s="1394"/>
      <c r="S174" s="1394"/>
      <c r="T174" s="1394"/>
      <c r="U174" s="1394"/>
      <c r="V174" s="1394"/>
      <c r="W174" s="1394"/>
      <c r="X174" s="1394"/>
      <c r="Y174" s="1394"/>
      <c r="Z174" s="1394"/>
      <c r="AA174" s="1394"/>
      <c r="AB174" s="1394"/>
    </row>
    <row r="175">
      <c r="A175" s="824"/>
      <c r="B175" s="824"/>
      <c r="C175" s="824"/>
      <c r="D175" s="824"/>
      <c r="E175" s="824"/>
      <c r="F175" s="824"/>
      <c r="G175" s="1394"/>
      <c r="H175" s="824"/>
      <c r="I175" s="1394"/>
      <c r="J175" s="824"/>
      <c r="K175" s="1394"/>
      <c r="L175" s="1394"/>
      <c r="M175" s="1394"/>
      <c r="N175" s="1394"/>
      <c r="O175" s="1394"/>
      <c r="P175" s="1394"/>
      <c r="Q175" s="1394"/>
      <c r="R175" s="1394"/>
      <c r="S175" s="1394"/>
      <c r="T175" s="1394"/>
      <c r="U175" s="1394"/>
      <c r="V175" s="1394"/>
      <c r="W175" s="1394"/>
      <c r="X175" s="1394"/>
      <c r="Y175" s="1394"/>
      <c r="Z175" s="1394"/>
      <c r="AA175" s="1394"/>
      <c r="AB175" s="1394"/>
    </row>
    <row r="176">
      <c r="A176" s="824"/>
      <c r="B176" s="824"/>
      <c r="C176" s="824"/>
      <c r="D176" s="824"/>
      <c r="E176" s="824"/>
      <c r="F176" s="824"/>
      <c r="G176" s="1394"/>
      <c r="H176" s="824"/>
      <c r="I176" s="1394"/>
      <c r="J176" s="824"/>
      <c r="K176" s="1394"/>
      <c r="L176" s="1394"/>
      <c r="M176" s="1394"/>
      <c r="N176" s="1394"/>
      <c r="O176" s="1394"/>
      <c r="P176" s="1394"/>
      <c r="Q176" s="1394"/>
      <c r="R176" s="1394"/>
      <c r="S176" s="1394"/>
      <c r="T176" s="1394"/>
      <c r="U176" s="1394"/>
      <c r="V176" s="1394"/>
      <c r="W176" s="1394"/>
      <c r="X176" s="1394"/>
      <c r="Y176" s="1394"/>
      <c r="Z176" s="1394"/>
      <c r="AA176" s="1394"/>
      <c r="AB176" s="1394"/>
    </row>
    <row r="177">
      <c r="A177" s="824"/>
      <c r="B177" s="824"/>
      <c r="C177" s="824"/>
      <c r="D177" s="824"/>
      <c r="E177" s="824"/>
      <c r="F177" s="824"/>
      <c r="G177" s="1394"/>
      <c r="H177" s="824"/>
      <c r="I177" s="1394"/>
      <c r="J177" s="824"/>
      <c r="K177" s="1394"/>
      <c r="L177" s="1394"/>
      <c r="M177" s="1394"/>
      <c r="N177" s="1394"/>
      <c r="O177" s="1394"/>
      <c r="P177" s="1394"/>
      <c r="Q177" s="1394"/>
      <c r="R177" s="1394"/>
      <c r="S177" s="1394"/>
      <c r="T177" s="1394"/>
      <c r="U177" s="1394"/>
      <c r="V177" s="1394"/>
      <c r="W177" s="1394"/>
      <c r="X177" s="1394"/>
      <c r="Y177" s="1394"/>
      <c r="Z177" s="1394"/>
      <c r="AA177" s="1394"/>
      <c r="AB177" s="1394"/>
    </row>
    <row r="178">
      <c r="A178" s="824"/>
      <c r="B178" s="824"/>
      <c r="C178" s="824"/>
      <c r="D178" s="824"/>
      <c r="E178" s="824"/>
      <c r="F178" s="824"/>
      <c r="G178" s="1394"/>
      <c r="H178" s="824"/>
      <c r="I178" s="1394"/>
      <c r="J178" s="824"/>
      <c r="K178" s="1394"/>
      <c r="L178" s="1394"/>
      <c r="M178" s="1394"/>
      <c r="N178" s="1394"/>
      <c r="O178" s="1394"/>
      <c r="P178" s="1394"/>
      <c r="Q178" s="1394"/>
      <c r="R178" s="1394"/>
      <c r="S178" s="1394"/>
      <c r="T178" s="1394"/>
      <c r="U178" s="1394"/>
      <c r="V178" s="1394"/>
      <c r="W178" s="1394"/>
      <c r="X178" s="1394"/>
      <c r="Y178" s="1394"/>
      <c r="Z178" s="1394"/>
      <c r="AA178" s="1394"/>
      <c r="AB178" s="1394"/>
    </row>
    <row r="179">
      <c r="A179" s="824"/>
      <c r="B179" s="824"/>
      <c r="C179" s="824"/>
      <c r="D179" s="824"/>
      <c r="E179" s="824"/>
      <c r="F179" s="824"/>
      <c r="G179" s="1394"/>
      <c r="H179" s="824"/>
      <c r="I179" s="1394"/>
      <c r="J179" s="824"/>
      <c r="K179" s="1394"/>
      <c r="L179" s="1394"/>
      <c r="M179" s="1394"/>
      <c r="N179" s="1394"/>
      <c r="O179" s="1394"/>
      <c r="P179" s="1394"/>
      <c r="Q179" s="1394"/>
      <c r="R179" s="1394"/>
      <c r="S179" s="1394"/>
      <c r="T179" s="1394"/>
      <c r="U179" s="1394"/>
      <c r="V179" s="1394"/>
      <c r="W179" s="1394"/>
      <c r="X179" s="1394"/>
      <c r="Y179" s="1394"/>
      <c r="Z179" s="1394"/>
      <c r="AA179" s="1394"/>
      <c r="AB179" s="1394"/>
    </row>
    <row r="180">
      <c r="A180" s="824"/>
      <c r="B180" s="824"/>
      <c r="C180" s="824"/>
      <c r="D180" s="824"/>
      <c r="E180" s="824"/>
      <c r="F180" s="824"/>
      <c r="G180" s="1394"/>
      <c r="H180" s="824"/>
      <c r="I180" s="1394"/>
      <c r="J180" s="824"/>
      <c r="K180" s="1394"/>
      <c r="L180" s="1394"/>
      <c r="M180" s="1394"/>
      <c r="N180" s="1394"/>
      <c r="O180" s="1394"/>
      <c r="P180" s="1394"/>
      <c r="Q180" s="1394"/>
      <c r="R180" s="1394"/>
      <c r="S180" s="1394"/>
      <c r="T180" s="1394"/>
      <c r="U180" s="1394"/>
      <c r="V180" s="1394"/>
      <c r="W180" s="1394"/>
      <c r="X180" s="1394"/>
      <c r="Y180" s="1394"/>
      <c r="Z180" s="1394"/>
      <c r="AA180" s="1394"/>
      <c r="AB180" s="1394"/>
    </row>
    <row r="181">
      <c r="A181" s="824"/>
      <c r="B181" s="824"/>
      <c r="C181" s="824"/>
      <c r="D181" s="824"/>
      <c r="E181" s="824"/>
      <c r="F181" s="824"/>
      <c r="G181" s="1394"/>
      <c r="H181" s="824"/>
      <c r="I181" s="1394"/>
      <c r="J181" s="824"/>
      <c r="K181" s="1394"/>
      <c r="L181" s="1394"/>
      <c r="M181" s="1394"/>
      <c r="N181" s="1394"/>
      <c r="O181" s="1394"/>
      <c r="P181" s="1394"/>
      <c r="Q181" s="1394"/>
      <c r="R181" s="1394"/>
      <c r="S181" s="1394"/>
      <c r="T181" s="1394"/>
      <c r="U181" s="1394"/>
      <c r="V181" s="1394"/>
      <c r="W181" s="1394"/>
      <c r="X181" s="1394"/>
      <c r="Y181" s="1394"/>
      <c r="Z181" s="1394"/>
      <c r="AA181" s="1394"/>
      <c r="AB181" s="1394"/>
    </row>
    <row r="182">
      <c r="A182" s="824"/>
      <c r="B182" s="824"/>
      <c r="C182" s="824"/>
      <c r="D182" s="824"/>
      <c r="E182" s="824"/>
      <c r="F182" s="824"/>
      <c r="G182" s="1394"/>
      <c r="H182" s="824"/>
      <c r="I182" s="1394"/>
      <c r="J182" s="824"/>
      <c r="K182" s="1394"/>
      <c r="L182" s="1394"/>
      <c r="M182" s="1394"/>
      <c r="N182" s="1394"/>
      <c r="O182" s="1394"/>
      <c r="P182" s="1394"/>
      <c r="Q182" s="1394"/>
      <c r="R182" s="1394"/>
      <c r="S182" s="1394"/>
      <c r="T182" s="1394"/>
      <c r="U182" s="1394"/>
      <c r="V182" s="1394"/>
      <c r="W182" s="1394"/>
      <c r="X182" s="1394"/>
      <c r="Y182" s="1394"/>
      <c r="Z182" s="1394"/>
      <c r="AA182" s="1394"/>
      <c r="AB182" s="1394"/>
    </row>
    <row r="183">
      <c r="A183" s="824"/>
      <c r="B183" s="824"/>
      <c r="C183" s="824"/>
      <c r="D183" s="824"/>
      <c r="E183" s="824"/>
      <c r="F183" s="824"/>
      <c r="G183" s="1394"/>
      <c r="H183" s="824"/>
      <c r="I183" s="1394"/>
      <c r="J183" s="824"/>
      <c r="K183" s="1394"/>
      <c r="L183" s="1394"/>
      <c r="M183" s="1394"/>
      <c r="N183" s="1394"/>
      <c r="O183" s="1394"/>
      <c r="P183" s="1394"/>
      <c r="Q183" s="1394"/>
      <c r="R183" s="1394"/>
      <c r="S183" s="1394"/>
      <c r="T183" s="1394"/>
      <c r="U183" s="1394"/>
      <c r="V183" s="1394"/>
      <c r="W183" s="1394"/>
      <c r="X183" s="1394"/>
      <c r="Y183" s="1394"/>
      <c r="Z183" s="1394"/>
      <c r="AA183" s="1394"/>
      <c r="AB183" s="1394"/>
    </row>
    <row r="184">
      <c r="A184" s="824"/>
      <c r="B184" s="824"/>
      <c r="C184" s="824"/>
      <c r="D184" s="824"/>
      <c r="E184" s="824"/>
      <c r="F184" s="824"/>
      <c r="G184" s="1394"/>
      <c r="H184" s="824"/>
      <c r="I184" s="1394"/>
      <c r="J184" s="824"/>
      <c r="K184" s="1394"/>
      <c r="L184" s="1394"/>
      <c r="M184" s="1394"/>
      <c r="N184" s="1394"/>
      <c r="O184" s="1394"/>
      <c r="P184" s="1394"/>
      <c r="Q184" s="1394"/>
      <c r="R184" s="1394"/>
      <c r="S184" s="1394"/>
      <c r="T184" s="1394"/>
      <c r="U184" s="1394"/>
      <c r="V184" s="1394"/>
      <c r="W184" s="1394"/>
      <c r="X184" s="1394"/>
      <c r="Y184" s="1394"/>
      <c r="Z184" s="1394"/>
      <c r="AA184" s="1394"/>
      <c r="AB184" s="1394"/>
    </row>
    <row r="185">
      <c r="A185" s="824"/>
      <c r="B185" s="824"/>
      <c r="C185" s="824"/>
      <c r="D185" s="824"/>
      <c r="E185" s="824"/>
      <c r="F185" s="824"/>
      <c r="G185" s="1394"/>
      <c r="H185" s="824"/>
      <c r="I185" s="1394"/>
      <c r="J185" s="824"/>
      <c r="K185" s="1394"/>
      <c r="L185" s="1394"/>
      <c r="M185" s="1394"/>
      <c r="N185" s="1394"/>
      <c r="O185" s="1394"/>
      <c r="P185" s="1394"/>
      <c r="Q185" s="1394"/>
      <c r="R185" s="1394"/>
      <c r="S185" s="1394"/>
      <c r="T185" s="1394"/>
      <c r="U185" s="1394"/>
      <c r="V185" s="1394"/>
      <c r="W185" s="1394"/>
      <c r="X185" s="1394"/>
      <c r="Y185" s="1394"/>
      <c r="Z185" s="1394"/>
      <c r="AA185" s="1394"/>
      <c r="AB185" s="1394"/>
    </row>
    <row r="186">
      <c r="A186" s="824"/>
      <c r="B186" s="824"/>
      <c r="C186" s="824"/>
      <c r="D186" s="824"/>
      <c r="E186" s="824"/>
      <c r="F186" s="824"/>
      <c r="G186" s="1394"/>
      <c r="H186" s="824"/>
      <c r="I186" s="1394"/>
      <c r="J186" s="824"/>
      <c r="K186" s="1394"/>
      <c r="L186" s="1394"/>
      <c r="M186" s="1394"/>
      <c r="N186" s="1394"/>
      <c r="O186" s="1394"/>
      <c r="P186" s="1394"/>
      <c r="Q186" s="1394"/>
      <c r="R186" s="1394"/>
      <c r="S186" s="1394"/>
      <c r="T186" s="1394"/>
      <c r="U186" s="1394"/>
      <c r="V186" s="1394"/>
      <c r="W186" s="1394"/>
      <c r="X186" s="1394"/>
      <c r="Y186" s="1394"/>
      <c r="Z186" s="1394"/>
      <c r="AA186" s="1394"/>
      <c r="AB186" s="1394"/>
    </row>
    <row r="187">
      <c r="A187" s="824"/>
      <c r="B187" s="824"/>
      <c r="C187" s="824"/>
      <c r="D187" s="824"/>
      <c r="E187" s="824"/>
      <c r="F187" s="824"/>
      <c r="G187" s="1394"/>
      <c r="H187" s="824"/>
      <c r="I187" s="1394"/>
      <c r="J187" s="824"/>
      <c r="K187" s="1394"/>
      <c r="L187" s="1394"/>
      <c r="M187" s="1394"/>
      <c r="N187" s="1394"/>
      <c r="O187" s="1394"/>
      <c r="P187" s="1394"/>
      <c r="Q187" s="1394"/>
      <c r="R187" s="1394"/>
      <c r="S187" s="1394"/>
      <c r="T187" s="1394"/>
      <c r="U187" s="1394"/>
      <c r="V187" s="1394"/>
      <c r="W187" s="1394"/>
      <c r="X187" s="1394"/>
      <c r="Y187" s="1394"/>
      <c r="Z187" s="1394"/>
      <c r="AA187" s="1394"/>
      <c r="AB187" s="1394"/>
    </row>
    <row r="188">
      <c r="A188" s="824"/>
      <c r="B188" s="824"/>
      <c r="C188" s="824"/>
      <c r="D188" s="824"/>
      <c r="E188" s="824"/>
      <c r="F188" s="824"/>
      <c r="G188" s="1394"/>
      <c r="H188" s="824"/>
      <c r="I188" s="1394"/>
      <c r="J188" s="824"/>
      <c r="K188" s="1394"/>
      <c r="L188" s="1394"/>
      <c r="M188" s="1394"/>
      <c r="N188" s="1394"/>
      <c r="O188" s="1394"/>
      <c r="P188" s="1394"/>
      <c r="Q188" s="1394"/>
      <c r="R188" s="1394"/>
      <c r="S188" s="1394"/>
      <c r="T188" s="1394"/>
      <c r="U188" s="1394"/>
      <c r="V188" s="1394"/>
      <c r="W188" s="1394"/>
      <c r="X188" s="1394"/>
      <c r="Y188" s="1394"/>
      <c r="Z188" s="1394"/>
      <c r="AA188" s="1394"/>
      <c r="AB188" s="1394"/>
    </row>
    <row r="189">
      <c r="A189" s="824"/>
      <c r="B189" s="824"/>
      <c r="C189" s="824"/>
      <c r="D189" s="824"/>
      <c r="E189" s="824"/>
      <c r="F189" s="824"/>
      <c r="G189" s="1394"/>
      <c r="H189" s="824"/>
      <c r="I189" s="1394"/>
      <c r="J189" s="824"/>
      <c r="K189" s="1394"/>
      <c r="L189" s="1394"/>
      <c r="M189" s="1394"/>
      <c r="N189" s="1394"/>
      <c r="O189" s="1394"/>
      <c r="P189" s="1394"/>
      <c r="Q189" s="1394"/>
      <c r="R189" s="1394"/>
      <c r="S189" s="1394"/>
      <c r="T189" s="1394"/>
      <c r="U189" s="1394"/>
      <c r="V189" s="1394"/>
      <c r="W189" s="1394"/>
      <c r="X189" s="1394"/>
      <c r="Y189" s="1394"/>
      <c r="Z189" s="1394"/>
      <c r="AA189" s="1394"/>
      <c r="AB189" s="1394"/>
    </row>
    <row r="190">
      <c r="A190" s="824"/>
      <c r="B190" s="824"/>
      <c r="C190" s="824"/>
      <c r="D190" s="824"/>
      <c r="E190" s="824"/>
      <c r="F190" s="824"/>
      <c r="G190" s="1394"/>
      <c r="H190" s="824"/>
      <c r="I190" s="1394"/>
      <c r="J190" s="824"/>
      <c r="K190" s="1394"/>
      <c r="L190" s="1394"/>
      <c r="M190" s="1394"/>
      <c r="N190" s="1394"/>
      <c r="O190" s="1394"/>
      <c r="P190" s="1394"/>
      <c r="Q190" s="1394"/>
      <c r="R190" s="1394"/>
      <c r="S190" s="1394"/>
      <c r="T190" s="1394"/>
      <c r="U190" s="1394"/>
      <c r="V190" s="1394"/>
      <c r="W190" s="1394"/>
      <c r="X190" s="1394"/>
      <c r="Y190" s="1394"/>
      <c r="Z190" s="1394"/>
      <c r="AA190" s="1394"/>
      <c r="AB190" s="1394"/>
    </row>
    <row r="191">
      <c r="A191" s="824"/>
      <c r="B191" s="824"/>
      <c r="C191" s="824"/>
      <c r="D191" s="824"/>
      <c r="E191" s="824"/>
      <c r="F191" s="824"/>
      <c r="G191" s="1394"/>
      <c r="H191" s="824"/>
      <c r="I191" s="1394"/>
      <c r="J191" s="824"/>
      <c r="K191" s="1394"/>
      <c r="L191" s="1394"/>
      <c r="M191" s="1394"/>
      <c r="N191" s="1394"/>
      <c r="O191" s="1394"/>
      <c r="P191" s="1394"/>
      <c r="Q191" s="1394"/>
      <c r="R191" s="1394"/>
      <c r="S191" s="1394"/>
      <c r="T191" s="1394"/>
      <c r="U191" s="1394"/>
      <c r="V191" s="1394"/>
      <c r="W191" s="1394"/>
      <c r="X191" s="1394"/>
      <c r="Y191" s="1394"/>
      <c r="Z191" s="1394"/>
      <c r="AA191" s="1394"/>
      <c r="AB191" s="1394"/>
    </row>
    <row r="192">
      <c r="A192" s="824"/>
      <c r="B192" s="824"/>
      <c r="C192" s="824"/>
      <c r="D192" s="824"/>
      <c r="E192" s="824"/>
      <c r="F192" s="824"/>
      <c r="G192" s="1394"/>
      <c r="H192" s="824"/>
      <c r="I192" s="1394"/>
      <c r="J192" s="824"/>
      <c r="K192" s="1394"/>
      <c r="L192" s="1394"/>
      <c r="M192" s="1394"/>
      <c r="N192" s="1394"/>
      <c r="O192" s="1394"/>
      <c r="P192" s="1394"/>
      <c r="Q192" s="1394"/>
      <c r="R192" s="1394"/>
      <c r="S192" s="1394"/>
      <c r="T192" s="1394"/>
      <c r="U192" s="1394"/>
      <c r="V192" s="1394"/>
      <c r="W192" s="1394"/>
      <c r="X192" s="1394"/>
      <c r="Y192" s="1394"/>
      <c r="Z192" s="1394"/>
      <c r="AA192" s="1394"/>
      <c r="AB192" s="1394"/>
    </row>
    <row r="193">
      <c r="A193" s="824"/>
      <c r="B193" s="824"/>
      <c r="C193" s="824"/>
      <c r="D193" s="824"/>
      <c r="E193" s="824"/>
      <c r="F193" s="824"/>
      <c r="G193" s="1394"/>
      <c r="H193" s="824"/>
      <c r="I193" s="1394"/>
      <c r="J193" s="824"/>
      <c r="K193" s="1394"/>
      <c r="L193" s="1394"/>
      <c r="M193" s="1394"/>
      <c r="N193" s="1394"/>
      <c r="O193" s="1394"/>
      <c r="P193" s="1394"/>
      <c r="Q193" s="1394"/>
      <c r="R193" s="1394"/>
      <c r="S193" s="1394"/>
      <c r="T193" s="1394"/>
      <c r="U193" s="1394"/>
      <c r="V193" s="1394"/>
      <c r="W193" s="1394"/>
      <c r="X193" s="1394"/>
      <c r="Y193" s="1394"/>
      <c r="Z193" s="1394"/>
      <c r="AA193" s="1394"/>
      <c r="AB193" s="1394"/>
    </row>
    <row r="194">
      <c r="A194" s="824"/>
      <c r="B194" s="824"/>
      <c r="C194" s="824"/>
      <c r="D194" s="824"/>
      <c r="E194" s="824"/>
      <c r="F194" s="824"/>
      <c r="G194" s="1394"/>
      <c r="H194" s="824"/>
      <c r="I194" s="1394"/>
      <c r="J194" s="824"/>
      <c r="K194" s="1394"/>
      <c r="L194" s="1394"/>
      <c r="M194" s="1394"/>
      <c r="N194" s="1394"/>
      <c r="O194" s="1394"/>
      <c r="P194" s="1394"/>
      <c r="Q194" s="1394"/>
      <c r="R194" s="1394"/>
      <c r="S194" s="1394"/>
      <c r="T194" s="1394"/>
      <c r="U194" s="1394"/>
      <c r="V194" s="1394"/>
      <c r="W194" s="1394"/>
      <c r="X194" s="1394"/>
      <c r="Y194" s="1394"/>
      <c r="Z194" s="1394"/>
      <c r="AA194" s="1394"/>
      <c r="AB194" s="1394"/>
    </row>
    <row r="195">
      <c r="A195" s="824"/>
      <c r="B195" s="824"/>
      <c r="C195" s="824"/>
      <c r="D195" s="824"/>
      <c r="E195" s="824"/>
      <c r="F195" s="824"/>
      <c r="G195" s="1394"/>
      <c r="H195" s="824"/>
      <c r="I195" s="1394"/>
      <c r="J195" s="824"/>
      <c r="K195" s="1394"/>
      <c r="L195" s="1394"/>
      <c r="M195" s="1394"/>
      <c r="N195" s="1394"/>
      <c r="O195" s="1394"/>
      <c r="P195" s="1394"/>
      <c r="Q195" s="1394"/>
      <c r="R195" s="1394"/>
      <c r="S195" s="1394"/>
      <c r="T195" s="1394"/>
      <c r="U195" s="1394"/>
      <c r="V195" s="1394"/>
      <c r="W195" s="1394"/>
      <c r="X195" s="1394"/>
      <c r="Y195" s="1394"/>
      <c r="Z195" s="1394"/>
      <c r="AA195" s="1394"/>
      <c r="AB195" s="1394"/>
    </row>
    <row r="196">
      <c r="A196" s="824"/>
      <c r="B196" s="824"/>
      <c r="C196" s="824"/>
      <c r="D196" s="824"/>
      <c r="E196" s="824"/>
      <c r="F196" s="824"/>
      <c r="G196" s="1394"/>
      <c r="H196" s="824"/>
      <c r="I196" s="1394"/>
      <c r="J196" s="824"/>
      <c r="K196" s="1394"/>
      <c r="L196" s="1394"/>
      <c r="M196" s="1394"/>
      <c r="N196" s="1394"/>
      <c r="O196" s="1394"/>
      <c r="P196" s="1394"/>
      <c r="Q196" s="1394"/>
      <c r="R196" s="1394"/>
      <c r="S196" s="1394"/>
      <c r="T196" s="1394"/>
      <c r="U196" s="1394"/>
      <c r="V196" s="1394"/>
      <c r="W196" s="1394"/>
      <c r="X196" s="1394"/>
      <c r="Y196" s="1394"/>
      <c r="Z196" s="1394"/>
      <c r="AA196" s="1394"/>
      <c r="AB196" s="1394"/>
    </row>
    <row r="197">
      <c r="A197" s="824"/>
      <c r="B197" s="824"/>
      <c r="C197" s="824"/>
      <c r="D197" s="824"/>
      <c r="E197" s="824"/>
      <c r="F197" s="824"/>
      <c r="G197" s="1394"/>
      <c r="H197" s="824"/>
      <c r="I197" s="1394"/>
      <c r="J197" s="824"/>
      <c r="K197" s="1394"/>
      <c r="L197" s="1394"/>
      <c r="M197" s="1394"/>
      <c r="N197" s="1394"/>
      <c r="O197" s="1394"/>
      <c r="P197" s="1394"/>
      <c r="Q197" s="1394"/>
      <c r="R197" s="1394"/>
      <c r="S197" s="1394"/>
      <c r="T197" s="1394"/>
      <c r="U197" s="1394"/>
      <c r="V197" s="1394"/>
      <c r="W197" s="1394"/>
      <c r="X197" s="1394"/>
      <c r="Y197" s="1394"/>
      <c r="Z197" s="1394"/>
      <c r="AA197" s="1394"/>
      <c r="AB197" s="1394"/>
    </row>
    <row r="198">
      <c r="A198" s="824"/>
      <c r="B198" s="824"/>
      <c r="C198" s="824"/>
      <c r="D198" s="824"/>
      <c r="E198" s="824"/>
      <c r="F198" s="824"/>
      <c r="G198" s="1394"/>
      <c r="H198" s="824"/>
      <c r="I198" s="1394"/>
      <c r="J198" s="824"/>
      <c r="K198" s="1394"/>
      <c r="L198" s="1394"/>
      <c r="M198" s="1394"/>
      <c r="N198" s="1394"/>
      <c r="O198" s="1394"/>
      <c r="P198" s="1394"/>
      <c r="Q198" s="1394"/>
      <c r="R198" s="1394"/>
      <c r="S198" s="1394"/>
      <c r="T198" s="1394"/>
      <c r="U198" s="1394"/>
      <c r="V198" s="1394"/>
      <c r="W198" s="1394"/>
      <c r="X198" s="1394"/>
      <c r="Y198" s="1394"/>
      <c r="Z198" s="1394"/>
      <c r="AA198" s="1394"/>
      <c r="AB198" s="1394"/>
    </row>
    <row r="199">
      <c r="A199" s="824"/>
      <c r="B199" s="824"/>
      <c r="C199" s="824"/>
      <c r="D199" s="824"/>
      <c r="E199" s="824"/>
      <c r="F199" s="824"/>
      <c r="G199" s="1394"/>
      <c r="H199" s="824"/>
      <c r="I199" s="1394"/>
      <c r="J199" s="824"/>
      <c r="K199" s="1394"/>
      <c r="L199" s="1394"/>
      <c r="M199" s="1394"/>
      <c r="N199" s="1394"/>
      <c r="O199" s="1394"/>
      <c r="P199" s="1394"/>
      <c r="Q199" s="1394"/>
      <c r="R199" s="1394"/>
      <c r="S199" s="1394"/>
      <c r="T199" s="1394"/>
      <c r="U199" s="1394"/>
      <c r="V199" s="1394"/>
      <c r="W199" s="1394"/>
      <c r="X199" s="1394"/>
      <c r="Y199" s="1394"/>
      <c r="Z199" s="1394"/>
      <c r="AA199" s="1394"/>
      <c r="AB199" s="1394"/>
    </row>
    <row r="200">
      <c r="A200" s="824"/>
      <c r="B200" s="824"/>
      <c r="C200" s="824"/>
      <c r="D200" s="824"/>
      <c r="E200" s="824"/>
      <c r="F200" s="824"/>
      <c r="G200" s="1394"/>
      <c r="H200" s="824"/>
      <c r="I200" s="1394"/>
      <c r="J200" s="824"/>
      <c r="K200" s="1394"/>
      <c r="L200" s="1394"/>
      <c r="M200" s="1394"/>
      <c r="N200" s="1394"/>
      <c r="O200" s="1394"/>
      <c r="P200" s="1394"/>
      <c r="Q200" s="1394"/>
      <c r="R200" s="1394"/>
      <c r="S200" s="1394"/>
      <c r="T200" s="1394"/>
      <c r="U200" s="1394"/>
      <c r="V200" s="1394"/>
      <c r="W200" s="1394"/>
      <c r="X200" s="1394"/>
      <c r="Y200" s="1394"/>
      <c r="Z200" s="1394"/>
      <c r="AA200" s="1394"/>
      <c r="AB200" s="1394"/>
    </row>
    <row r="201">
      <c r="A201" s="824"/>
      <c r="B201" s="824"/>
      <c r="C201" s="824"/>
      <c r="D201" s="824"/>
      <c r="E201" s="824"/>
      <c r="F201" s="824"/>
      <c r="G201" s="1394"/>
      <c r="H201" s="824"/>
      <c r="I201" s="1394"/>
      <c r="J201" s="824"/>
      <c r="K201" s="1394"/>
      <c r="L201" s="1394"/>
      <c r="M201" s="1394"/>
      <c r="N201" s="1394"/>
      <c r="O201" s="1394"/>
      <c r="P201" s="1394"/>
      <c r="Q201" s="1394"/>
      <c r="R201" s="1394"/>
      <c r="S201" s="1394"/>
      <c r="T201" s="1394"/>
      <c r="U201" s="1394"/>
      <c r="V201" s="1394"/>
      <c r="W201" s="1394"/>
      <c r="X201" s="1394"/>
      <c r="Y201" s="1394"/>
      <c r="Z201" s="1394"/>
      <c r="AA201" s="1394"/>
      <c r="AB201" s="1394"/>
    </row>
    <row r="202">
      <c r="A202" s="824"/>
      <c r="B202" s="824"/>
      <c r="C202" s="824"/>
      <c r="D202" s="824"/>
      <c r="E202" s="824"/>
      <c r="F202" s="824"/>
      <c r="G202" s="1394"/>
      <c r="H202" s="824"/>
      <c r="I202" s="1394"/>
      <c r="J202" s="824"/>
      <c r="K202" s="1394"/>
      <c r="L202" s="1394"/>
      <c r="M202" s="1394"/>
      <c r="N202" s="1394"/>
      <c r="O202" s="1394"/>
      <c r="P202" s="1394"/>
      <c r="Q202" s="1394"/>
      <c r="R202" s="1394"/>
      <c r="S202" s="1394"/>
      <c r="T202" s="1394"/>
      <c r="U202" s="1394"/>
      <c r="V202" s="1394"/>
      <c r="W202" s="1394"/>
      <c r="X202" s="1394"/>
      <c r="Y202" s="1394"/>
      <c r="Z202" s="1394"/>
      <c r="AA202" s="1394"/>
      <c r="AB202" s="1394"/>
    </row>
    <row r="203">
      <c r="A203" s="824"/>
      <c r="B203" s="824"/>
      <c r="C203" s="824"/>
      <c r="D203" s="824"/>
      <c r="E203" s="824"/>
      <c r="F203" s="824"/>
      <c r="G203" s="1394"/>
      <c r="H203" s="824"/>
      <c r="I203" s="1394"/>
      <c r="J203" s="824"/>
      <c r="K203" s="1394"/>
      <c r="L203" s="1394"/>
      <c r="M203" s="1394"/>
      <c r="N203" s="1394"/>
      <c r="O203" s="1394"/>
      <c r="P203" s="1394"/>
      <c r="Q203" s="1394"/>
      <c r="R203" s="1394"/>
      <c r="S203" s="1394"/>
      <c r="T203" s="1394"/>
      <c r="U203" s="1394"/>
      <c r="V203" s="1394"/>
      <c r="W203" s="1394"/>
      <c r="X203" s="1394"/>
      <c r="Y203" s="1394"/>
      <c r="Z203" s="1394"/>
      <c r="AA203" s="1394"/>
      <c r="AB203" s="1394"/>
    </row>
    <row r="204">
      <c r="A204" s="824"/>
      <c r="B204" s="824"/>
      <c r="C204" s="824"/>
      <c r="D204" s="824"/>
      <c r="E204" s="824"/>
      <c r="F204" s="824"/>
      <c r="G204" s="1394"/>
      <c r="H204" s="824"/>
      <c r="I204" s="1394"/>
      <c r="J204" s="824"/>
      <c r="K204" s="1394"/>
      <c r="L204" s="1394"/>
      <c r="M204" s="1394"/>
      <c r="N204" s="1394"/>
      <c r="O204" s="1394"/>
      <c r="P204" s="1394"/>
      <c r="Q204" s="1394"/>
      <c r="R204" s="1394"/>
      <c r="S204" s="1394"/>
      <c r="T204" s="1394"/>
      <c r="U204" s="1394"/>
      <c r="V204" s="1394"/>
      <c r="W204" s="1394"/>
      <c r="X204" s="1394"/>
      <c r="Y204" s="1394"/>
      <c r="Z204" s="1394"/>
      <c r="AA204" s="1394"/>
      <c r="AB204" s="1394"/>
    </row>
    <row r="205">
      <c r="A205" s="824"/>
      <c r="B205" s="824"/>
      <c r="C205" s="824"/>
      <c r="D205" s="824"/>
      <c r="E205" s="824"/>
      <c r="F205" s="824"/>
      <c r="G205" s="1394"/>
      <c r="H205" s="824"/>
      <c r="I205" s="1394"/>
      <c r="J205" s="824"/>
      <c r="K205" s="1394"/>
      <c r="L205" s="1394"/>
      <c r="M205" s="1394"/>
      <c r="N205" s="1394"/>
      <c r="O205" s="1394"/>
      <c r="P205" s="1394"/>
      <c r="Q205" s="1394"/>
      <c r="R205" s="1394"/>
      <c r="S205" s="1394"/>
      <c r="T205" s="1394"/>
      <c r="U205" s="1394"/>
      <c r="V205" s="1394"/>
      <c r="W205" s="1394"/>
      <c r="X205" s="1394"/>
      <c r="Y205" s="1394"/>
      <c r="Z205" s="1394"/>
      <c r="AA205" s="1394"/>
      <c r="AB205" s="1394"/>
    </row>
    <row r="206">
      <c r="A206" s="824"/>
      <c r="B206" s="824"/>
      <c r="C206" s="824"/>
      <c r="D206" s="824"/>
      <c r="E206" s="824"/>
      <c r="F206" s="824"/>
      <c r="G206" s="1394"/>
      <c r="H206" s="824"/>
      <c r="I206" s="1394"/>
      <c r="J206" s="824"/>
      <c r="K206" s="1394"/>
      <c r="L206" s="1394"/>
      <c r="M206" s="1394"/>
      <c r="N206" s="1394"/>
      <c r="O206" s="1394"/>
      <c r="P206" s="1394"/>
      <c r="Q206" s="1394"/>
      <c r="R206" s="1394"/>
      <c r="S206" s="1394"/>
      <c r="T206" s="1394"/>
      <c r="U206" s="1394"/>
      <c r="V206" s="1394"/>
      <c r="W206" s="1394"/>
      <c r="X206" s="1394"/>
      <c r="Y206" s="1394"/>
      <c r="Z206" s="1394"/>
      <c r="AA206" s="1394"/>
      <c r="AB206" s="1394"/>
    </row>
    <row r="207">
      <c r="A207" s="824"/>
      <c r="B207" s="824"/>
      <c r="C207" s="824"/>
      <c r="D207" s="824"/>
      <c r="E207" s="824"/>
      <c r="F207" s="824"/>
      <c r="G207" s="1394"/>
      <c r="H207" s="824"/>
      <c r="I207" s="1394"/>
      <c r="J207" s="824"/>
      <c r="K207" s="1394"/>
      <c r="L207" s="1394"/>
      <c r="M207" s="1394"/>
      <c r="N207" s="1394"/>
      <c r="O207" s="1394"/>
      <c r="P207" s="1394"/>
      <c r="Q207" s="1394"/>
      <c r="R207" s="1394"/>
      <c r="S207" s="1394"/>
      <c r="T207" s="1394"/>
      <c r="U207" s="1394"/>
      <c r="V207" s="1394"/>
      <c r="W207" s="1394"/>
      <c r="X207" s="1394"/>
      <c r="Y207" s="1394"/>
      <c r="Z207" s="1394"/>
      <c r="AA207" s="1394"/>
      <c r="AB207" s="1394"/>
    </row>
    <row r="208">
      <c r="A208" s="824"/>
      <c r="B208" s="824"/>
      <c r="C208" s="824"/>
      <c r="D208" s="824"/>
      <c r="E208" s="824"/>
      <c r="F208" s="824"/>
      <c r="G208" s="1394"/>
      <c r="H208" s="824"/>
      <c r="I208" s="1394"/>
      <c r="J208" s="824"/>
      <c r="K208" s="1394"/>
      <c r="L208" s="1394"/>
      <c r="M208" s="1394"/>
      <c r="N208" s="1394"/>
      <c r="O208" s="1394"/>
      <c r="P208" s="1394"/>
      <c r="Q208" s="1394"/>
      <c r="R208" s="1394"/>
      <c r="S208" s="1394"/>
      <c r="T208" s="1394"/>
      <c r="U208" s="1394"/>
      <c r="V208" s="1394"/>
      <c r="W208" s="1394"/>
      <c r="X208" s="1394"/>
      <c r="Y208" s="1394"/>
      <c r="Z208" s="1394"/>
      <c r="AA208" s="1394"/>
      <c r="AB208" s="1394"/>
    </row>
    <row r="209">
      <c r="A209" s="824"/>
      <c r="B209" s="824"/>
      <c r="C209" s="824"/>
      <c r="D209" s="824"/>
      <c r="E209" s="824"/>
      <c r="F209" s="824"/>
      <c r="G209" s="1394"/>
      <c r="H209" s="824"/>
      <c r="I209" s="1394"/>
      <c r="J209" s="824"/>
      <c r="K209" s="1394"/>
      <c r="L209" s="1394"/>
      <c r="M209" s="1394"/>
      <c r="N209" s="1394"/>
      <c r="O209" s="1394"/>
      <c r="P209" s="1394"/>
      <c r="Q209" s="1394"/>
      <c r="R209" s="1394"/>
      <c r="S209" s="1394"/>
      <c r="T209" s="1394"/>
      <c r="U209" s="1394"/>
      <c r="V209" s="1394"/>
      <c r="W209" s="1394"/>
      <c r="X209" s="1394"/>
      <c r="Y209" s="1394"/>
      <c r="Z209" s="1394"/>
      <c r="AA209" s="1394"/>
      <c r="AB209" s="1394"/>
    </row>
    <row r="210">
      <c r="A210" s="824"/>
      <c r="B210" s="824"/>
      <c r="C210" s="824"/>
      <c r="D210" s="824"/>
      <c r="E210" s="824"/>
      <c r="F210" s="824"/>
      <c r="G210" s="1394"/>
      <c r="H210" s="824"/>
      <c r="I210" s="1394"/>
      <c r="J210" s="824"/>
      <c r="K210" s="1394"/>
      <c r="L210" s="1394"/>
      <c r="M210" s="1394"/>
      <c r="N210" s="1394"/>
      <c r="O210" s="1394"/>
      <c r="P210" s="1394"/>
      <c r="Q210" s="1394"/>
      <c r="R210" s="1394"/>
      <c r="S210" s="1394"/>
      <c r="T210" s="1394"/>
      <c r="U210" s="1394"/>
      <c r="V210" s="1394"/>
      <c r="W210" s="1394"/>
      <c r="X210" s="1394"/>
      <c r="Y210" s="1394"/>
      <c r="Z210" s="1394"/>
      <c r="AA210" s="1394"/>
      <c r="AB210" s="1394"/>
    </row>
    <row r="211">
      <c r="A211" s="824"/>
      <c r="B211" s="824"/>
      <c r="C211" s="824"/>
      <c r="D211" s="824"/>
      <c r="E211" s="824"/>
      <c r="F211" s="824"/>
      <c r="G211" s="1394"/>
      <c r="H211" s="824"/>
      <c r="I211" s="1394"/>
      <c r="J211" s="824"/>
      <c r="K211" s="1394"/>
      <c r="L211" s="1394"/>
      <c r="M211" s="1394"/>
      <c r="N211" s="1394"/>
      <c r="O211" s="1394"/>
      <c r="P211" s="1394"/>
      <c r="Q211" s="1394"/>
      <c r="R211" s="1394"/>
      <c r="S211" s="1394"/>
      <c r="T211" s="1394"/>
      <c r="U211" s="1394"/>
      <c r="V211" s="1394"/>
      <c r="W211" s="1394"/>
      <c r="X211" s="1394"/>
      <c r="Y211" s="1394"/>
      <c r="Z211" s="1394"/>
      <c r="AA211" s="1394"/>
      <c r="AB211" s="1394"/>
    </row>
    <row r="212">
      <c r="A212" s="824"/>
      <c r="B212" s="824"/>
      <c r="C212" s="824"/>
      <c r="D212" s="824"/>
      <c r="E212" s="824"/>
      <c r="F212" s="824"/>
      <c r="G212" s="1394"/>
      <c r="H212" s="824"/>
      <c r="I212" s="1394"/>
      <c r="J212" s="824"/>
      <c r="K212" s="1394"/>
      <c r="L212" s="1394"/>
      <c r="M212" s="1394"/>
      <c r="N212" s="1394"/>
      <c r="O212" s="1394"/>
      <c r="P212" s="1394"/>
      <c r="Q212" s="1394"/>
      <c r="R212" s="1394"/>
      <c r="S212" s="1394"/>
      <c r="T212" s="1394"/>
      <c r="U212" s="1394"/>
      <c r="V212" s="1394"/>
      <c r="W212" s="1394"/>
      <c r="X212" s="1394"/>
      <c r="Y212" s="1394"/>
      <c r="Z212" s="1394"/>
      <c r="AA212" s="1394"/>
      <c r="AB212" s="1394"/>
    </row>
    <row r="213">
      <c r="A213" s="824"/>
      <c r="B213" s="824"/>
      <c r="C213" s="824"/>
      <c r="D213" s="824"/>
      <c r="E213" s="824"/>
      <c r="F213" s="824"/>
      <c r="G213" s="1394"/>
      <c r="H213" s="824"/>
      <c r="I213" s="1394"/>
      <c r="J213" s="824"/>
      <c r="K213" s="1394"/>
      <c r="L213" s="1394"/>
      <c r="M213" s="1394"/>
      <c r="N213" s="1394"/>
      <c r="O213" s="1394"/>
      <c r="P213" s="1394"/>
      <c r="Q213" s="1394"/>
      <c r="R213" s="1394"/>
      <c r="S213" s="1394"/>
      <c r="T213" s="1394"/>
      <c r="U213" s="1394"/>
      <c r="V213" s="1394"/>
      <c r="W213" s="1394"/>
      <c r="X213" s="1394"/>
      <c r="Y213" s="1394"/>
      <c r="Z213" s="1394"/>
      <c r="AA213" s="1394"/>
      <c r="AB213" s="1394"/>
    </row>
    <row r="214">
      <c r="A214" s="824"/>
      <c r="B214" s="824"/>
      <c r="C214" s="824"/>
      <c r="D214" s="824"/>
      <c r="E214" s="824"/>
      <c r="F214" s="824"/>
      <c r="G214" s="1394"/>
      <c r="H214" s="824"/>
      <c r="I214" s="1394"/>
      <c r="J214" s="824"/>
      <c r="K214" s="1394"/>
      <c r="L214" s="1394"/>
      <c r="M214" s="1394"/>
      <c r="N214" s="1394"/>
      <c r="O214" s="1394"/>
      <c r="P214" s="1394"/>
      <c r="Q214" s="1394"/>
      <c r="R214" s="1394"/>
      <c r="S214" s="1394"/>
      <c r="T214" s="1394"/>
      <c r="U214" s="1394"/>
      <c r="V214" s="1394"/>
      <c r="W214" s="1394"/>
      <c r="X214" s="1394"/>
      <c r="Y214" s="1394"/>
      <c r="Z214" s="1394"/>
      <c r="AA214" s="1394"/>
      <c r="AB214" s="1394"/>
    </row>
    <row r="215">
      <c r="A215" s="824"/>
      <c r="B215" s="824"/>
      <c r="C215" s="824"/>
      <c r="D215" s="824"/>
      <c r="E215" s="824"/>
      <c r="F215" s="824"/>
      <c r="G215" s="1394"/>
      <c r="H215" s="824"/>
      <c r="I215" s="1394"/>
      <c r="J215" s="824"/>
      <c r="K215" s="1394"/>
      <c r="L215" s="1394"/>
      <c r="M215" s="1394"/>
      <c r="N215" s="1394"/>
      <c r="O215" s="1394"/>
      <c r="P215" s="1394"/>
      <c r="Q215" s="1394"/>
      <c r="R215" s="1394"/>
      <c r="S215" s="1394"/>
      <c r="T215" s="1394"/>
      <c r="U215" s="1394"/>
      <c r="V215" s="1394"/>
      <c r="W215" s="1394"/>
      <c r="X215" s="1394"/>
      <c r="Y215" s="1394"/>
      <c r="Z215" s="1394"/>
      <c r="AA215" s="1394"/>
      <c r="AB215" s="1394"/>
    </row>
    <row r="216">
      <c r="A216" s="824"/>
      <c r="B216" s="824"/>
      <c r="C216" s="824"/>
      <c r="D216" s="824"/>
      <c r="E216" s="824"/>
      <c r="F216" s="824"/>
      <c r="G216" s="1394"/>
      <c r="H216" s="824"/>
      <c r="I216" s="1394"/>
      <c r="J216" s="824"/>
      <c r="K216" s="1394"/>
      <c r="L216" s="1394"/>
      <c r="M216" s="1394"/>
      <c r="N216" s="1394"/>
      <c r="O216" s="1394"/>
      <c r="P216" s="1394"/>
      <c r="Q216" s="1394"/>
      <c r="R216" s="1394"/>
      <c r="S216" s="1394"/>
      <c r="T216" s="1394"/>
      <c r="U216" s="1394"/>
      <c r="V216" s="1394"/>
      <c r="W216" s="1394"/>
      <c r="X216" s="1394"/>
      <c r="Y216" s="1394"/>
      <c r="Z216" s="1394"/>
      <c r="AA216" s="1394"/>
      <c r="AB216" s="1394"/>
    </row>
    <row r="217">
      <c r="A217" s="824"/>
      <c r="B217" s="824"/>
      <c r="C217" s="824"/>
      <c r="D217" s="824"/>
      <c r="E217" s="824"/>
      <c r="F217" s="824"/>
      <c r="G217" s="1394"/>
      <c r="H217" s="824"/>
      <c r="I217" s="1394"/>
      <c r="J217" s="824"/>
      <c r="K217" s="1394"/>
      <c r="L217" s="1394"/>
      <c r="M217" s="1394"/>
      <c r="N217" s="1394"/>
      <c r="O217" s="1394"/>
      <c r="P217" s="1394"/>
      <c r="Q217" s="1394"/>
      <c r="R217" s="1394"/>
      <c r="S217" s="1394"/>
      <c r="T217" s="1394"/>
      <c r="U217" s="1394"/>
      <c r="V217" s="1394"/>
      <c r="W217" s="1394"/>
      <c r="X217" s="1394"/>
      <c r="Y217" s="1394"/>
      <c r="Z217" s="1394"/>
      <c r="AA217" s="1394"/>
      <c r="AB217" s="1394"/>
    </row>
    <row r="218">
      <c r="A218" s="824"/>
      <c r="B218" s="824"/>
      <c r="C218" s="824"/>
      <c r="D218" s="824"/>
      <c r="E218" s="824"/>
      <c r="F218" s="824"/>
      <c r="G218" s="1394"/>
      <c r="H218" s="824"/>
      <c r="I218" s="1394"/>
      <c r="J218" s="824"/>
      <c r="K218" s="1394"/>
      <c r="L218" s="1394"/>
      <c r="M218" s="1394"/>
      <c r="N218" s="1394"/>
      <c r="O218" s="1394"/>
      <c r="P218" s="1394"/>
      <c r="Q218" s="1394"/>
      <c r="R218" s="1394"/>
      <c r="S218" s="1394"/>
      <c r="T218" s="1394"/>
      <c r="U218" s="1394"/>
      <c r="V218" s="1394"/>
      <c r="W218" s="1394"/>
      <c r="X218" s="1394"/>
      <c r="Y218" s="1394"/>
      <c r="Z218" s="1394"/>
      <c r="AA218" s="1394"/>
      <c r="AB218" s="1394"/>
    </row>
    <row r="219">
      <c r="A219" s="824"/>
      <c r="B219" s="824"/>
      <c r="C219" s="824"/>
      <c r="D219" s="824"/>
      <c r="E219" s="824"/>
      <c r="F219" s="824"/>
      <c r="G219" s="1394"/>
      <c r="H219" s="824"/>
      <c r="I219" s="1394"/>
      <c r="J219" s="824"/>
      <c r="K219" s="1394"/>
      <c r="L219" s="1394"/>
      <c r="M219" s="1394"/>
      <c r="N219" s="1394"/>
      <c r="O219" s="1394"/>
      <c r="P219" s="1394"/>
      <c r="Q219" s="1394"/>
      <c r="R219" s="1394"/>
      <c r="S219" s="1394"/>
      <c r="T219" s="1394"/>
      <c r="U219" s="1394"/>
      <c r="V219" s="1394"/>
      <c r="W219" s="1394"/>
      <c r="X219" s="1394"/>
      <c r="Y219" s="1394"/>
      <c r="Z219" s="1394"/>
      <c r="AA219" s="1394"/>
      <c r="AB219" s="1394"/>
    </row>
    <row r="220">
      <c r="A220" s="824"/>
      <c r="B220" s="824"/>
      <c r="C220" s="824"/>
      <c r="D220" s="824"/>
      <c r="E220" s="824"/>
      <c r="F220" s="824"/>
      <c r="G220" s="1394"/>
      <c r="H220" s="824"/>
      <c r="I220" s="1394"/>
      <c r="J220" s="824"/>
      <c r="K220" s="1394"/>
      <c r="L220" s="1394"/>
      <c r="M220" s="1394"/>
      <c r="N220" s="1394"/>
      <c r="O220" s="1394"/>
      <c r="P220" s="1394"/>
      <c r="Q220" s="1394"/>
      <c r="R220" s="1394"/>
      <c r="S220" s="1394"/>
      <c r="T220" s="1394"/>
      <c r="U220" s="1394"/>
      <c r="V220" s="1394"/>
      <c r="W220" s="1394"/>
      <c r="X220" s="1394"/>
      <c r="Y220" s="1394"/>
      <c r="Z220" s="1394"/>
      <c r="AA220" s="1394"/>
      <c r="AB220" s="1394"/>
    </row>
    <row r="221">
      <c r="A221" s="824"/>
      <c r="B221" s="824"/>
      <c r="C221" s="824"/>
      <c r="D221" s="824"/>
      <c r="E221" s="824"/>
      <c r="F221" s="824"/>
      <c r="G221" s="1394"/>
      <c r="H221" s="824"/>
      <c r="I221" s="1394"/>
      <c r="J221" s="824"/>
      <c r="K221" s="1394"/>
      <c r="L221" s="1394"/>
      <c r="M221" s="1394"/>
      <c r="N221" s="1394"/>
      <c r="O221" s="1394"/>
      <c r="P221" s="1394"/>
      <c r="Q221" s="1394"/>
      <c r="R221" s="1394"/>
      <c r="S221" s="1394"/>
      <c r="T221" s="1394"/>
      <c r="U221" s="1394"/>
      <c r="V221" s="1394"/>
      <c r="W221" s="1394"/>
      <c r="X221" s="1394"/>
      <c r="Y221" s="1394"/>
      <c r="Z221" s="1394"/>
      <c r="AA221" s="1394"/>
      <c r="AB221" s="1394"/>
    </row>
    <row r="222">
      <c r="A222" s="824"/>
      <c r="B222" s="824"/>
      <c r="C222" s="824"/>
      <c r="D222" s="824"/>
      <c r="E222" s="824"/>
      <c r="F222" s="824"/>
      <c r="G222" s="1394"/>
      <c r="H222" s="824"/>
      <c r="I222" s="1394"/>
      <c r="J222" s="824"/>
      <c r="K222" s="1394"/>
      <c r="L222" s="1394"/>
      <c r="M222" s="1394"/>
      <c r="N222" s="1394"/>
      <c r="O222" s="1394"/>
      <c r="P222" s="1394"/>
      <c r="Q222" s="1394"/>
      <c r="R222" s="1394"/>
      <c r="S222" s="1394"/>
      <c r="T222" s="1394"/>
      <c r="U222" s="1394"/>
      <c r="V222" s="1394"/>
      <c r="W222" s="1394"/>
      <c r="X222" s="1394"/>
      <c r="Y222" s="1394"/>
      <c r="Z222" s="1394"/>
      <c r="AA222" s="1394"/>
      <c r="AB222" s="1394"/>
    </row>
    <row r="223">
      <c r="A223" s="824"/>
      <c r="B223" s="824"/>
      <c r="C223" s="824"/>
      <c r="D223" s="824"/>
      <c r="E223" s="824"/>
      <c r="F223" s="824"/>
      <c r="G223" s="1394"/>
      <c r="H223" s="824"/>
      <c r="I223" s="1394"/>
      <c r="J223" s="824"/>
      <c r="K223" s="1394"/>
      <c r="L223" s="1394"/>
      <c r="M223" s="1394"/>
      <c r="N223" s="1394"/>
      <c r="O223" s="1394"/>
      <c r="P223" s="1394"/>
      <c r="Q223" s="1394"/>
      <c r="R223" s="1394"/>
      <c r="S223" s="1394"/>
      <c r="T223" s="1394"/>
      <c r="U223" s="1394"/>
      <c r="V223" s="1394"/>
      <c r="W223" s="1394"/>
      <c r="X223" s="1394"/>
      <c r="Y223" s="1394"/>
      <c r="Z223" s="1394"/>
      <c r="AA223" s="1394"/>
      <c r="AB223" s="1394"/>
    </row>
    <row r="224">
      <c r="A224" s="824"/>
      <c r="B224" s="824"/>
      <c r="C224" s="824"/>
      <c r="D224" s="824"/>
      <c r="E224" s="824"/>
      <c r="F224" s="824"/>
      <c r="G224" s="1394"/>
      <c r="H224" s="824"/>
      <c r="I224" s="1394"/>
      <c r="J224" s="824"/>
      <c r="K224" s="1394"/>
      <c r="L224" s="1394"/>
      <c r="M224" s="1394"/>
      <c r="N224" s="1394"/>
      <c r="O224" s="1394"/>
      <c r="P224" s="1394"/>
      <c r="Q224" s="1394"/>
      <c r="R224" s="1394"/>
      <c r="S224" s="1394"/>
      <c r="T224" s="1394"/>
      <c r="U224" s="1394"/>
      <c r="V224" s="1394"/>
      <c r="W224" s="1394"/>
      <c r="X224" s="1394"/>
      <c r="Y224" s="1394"/>
      <c r="Z224" s="1394"/>
      <c r="AA224" s="1394"/>
      <c r="AB224" s="1394"/>
    </row>
    <row r="225">
      <c r="A225" s="824"/>
      <c r="B225" s="824"/>
      <c r="C225" s="824"/>
      <c r="D225" s="824"/>
      <c r="E225" s="824"/>
      <c r="F225" s="824"/>
      <c r="G225" s="1394"/>
      <c r="H225" s="824"/>
      <c r="I225" s="1394"/>
      <c r="J225" s="824"/>
      <c r="K225" s="1394"/>
      <c r="L225" s="1394"/>
      <c r="M225" s="1394"/>
      <c r="N225" s="1394"/>
      <c r="O225" s="1394"/>
      <c r="P225" s="1394"/>
      <c r="Q225" s="1394"/>
      <c r="R225" s="1394"/>
      <c r="S225" s="1394"/>
      <c r="T225" s="1394"/>
      <c r="U225" s="1394"/>
      <c r="V225" s="1394"/>
      <c r="W225" s="1394"/>
      <c r="X225" s="1394"/>
      <c r="Y225" s="1394"/>
      <c r="Z225" s="1394"/>
      <c r="AA225" s="1394"/>
      <c r="AB225" s="1394"/>
    </row>
    <row r="226">
      <c r="A226" s="824"/>
      <c r="B226" s="824"/>
      <c r="C226" s="824"/>
      <c r="D226" s="824"/>
      <c r="E226" s="824"/>
      <c r="F226" s="824"/>
      <c r="G226" s="1394"/>
      <c r="H226" s="824"/>
      <c r="I226" s="1394"/>
      <c r="J226" s="824"/>
      <c r="K226" s="1394"/>
      <c r="L226" s="1394"/>
      <c r="M226" s="1394"/>
      <c r="N226" s="1394"/>
      <c r="O226" s="1394"/>
      <c r="P226" s="1394"/>
      <c r="Q226" s="1394"/>
      <c r="R226" s="1394"/>
      <c r="S226" s="1394"/>
      <c r="T226" s="1394"/>
      <c r="U226" s="1394"/>
      <c r="V226" s="1394"/>
      <c r="W226" s="1394"/>
      <c r="X226" s="1394"/>
      <c r="Y226" s="1394"/>
      <c r="Z226" s="1394"/>
      <c r="AA226" s="1394"/>
      <c r="AB226" s="1394"/>
    </row>
    <row r="227">
      <c r="A227" s="824"/>
      <c r="B227" s="824"/>
      <c r="C227" s="824"/>
      <c r="D227" s="824"/>
      <c r="E227" s="824"/>
      <c r="F227" s="824"/>
      <c r="G227" s="1394"/>
      <c r="H227" s="824"/>
      <c r="I227" s="1394"/>
      <c r="J227" s="824"/>
      <c r="K227" s="1394"/>
      <c r="L227" s="1394"/>
      <c r="M227" s="1394"/>
      <c r="N227" s="1394"/>
      <c r="O227" s="1394"/>
      <c r="P227" s="1394"/>
      <c r="Q227" s="1394"/>
      <c r="R227" s="1394"/>
      <c r="S227" s="1394"/>
      <c r="T227" s="1394"/>
      <c r="U227" s="1394"/>
      <c r="V227" s="1394"/>
      <c r="W227" s="1394"/>
      <c r="X227" s="1394"/>
      <c r="Y227" s="1394"/>
      <c r="Z227" s="1394"/>
      <c r="AA227" s="1394"/>
      <c r="AB227" s="1394"/>
    </row>
    <row r="228">
      <c r="A228" s="824"/>
      <c r="B228" s="824"/>
      <c r="C228" s="824"/>
      <c r="D228" s="824"/>
      <c r="E228" s="824"/>
      <c r="F228" s="824"/>
      <c r="G228" s="1394"/>
      <c r="H228" s="824"/>
      <c r="I228" s="1394"/>
      <c r="J228" s="824"/>
      <c r="K228" s="1394"/>
      <c r="L228" s="1394"/>
      <c r="M228" s="1394"/>
      <c r="N228" s="1394"/>
      <c r="O228" s="1394"/>
      <c r="P228" s="1394"/>
      <c r="Q228" s="1394"/>
      <c r="R228" s="1394"/>
      <c r="S228" s="1394"/>
      <c r="T228" s="1394"/>
      <c r="U228" s="1394"/>
      <c r="V228" s="1394"/>
      <c r="W228" s="1394"/>
      <c r="X228" s="1394"/>
      <c r="Y228" s="1394"/>
      <c r="Z228" s="1394"/>
      <c r="AA228" s="1394"/>
      <c r="AB228" s="1394"/>
    </row>
    <row r="229">
      <c r="A229" s="824"/>
      <c r="B229" s="824"/>
      <c r="C229" s="824"/>
      <c r="D229" s="824"/>
      <c r="E229" s="824"/>
      <c r="F229" s="824"/>
      <c r="G229" s="1394"/>
      <c r="H229" s="824"/>
      <c r="I229" s="1394"/>
      <c r="J229" s="824"/>
      <c r="K229" s="1394"/>
      <c r="L229" s="1394"/>
      <c r="M229" s="1394"/>
      <c r="N229" s="1394"/>
      <c r="O229" s="1394"/>
      <c r="P229" s="1394"/>
      <c r="Q229" s="1394"/>
      <c r="R229" s="1394"/>
      <c r="S229" s="1394"/>
      <c r="T229" s="1394"/>
      <c r="U229" s="1394"/>
      <c r="V229" s="1394"/>
      <c r="W229" s="1394"/>
      <c r="X229" s="1394"/>
      <c r="Y229" s="1394"/>
      <c r="Z229" s="1394"/>
      <c r="AA229" s="1394"/>
      <c r="AB229" s="1394"/>
    </row>
    <row r="230">
      <c r="A230" s="824"/>
      <c r="B230" s="824"/>
      <c r="C230" s="824"/>
      <c r="D230" s="824"/>
      <c r="E230" s="824"/>
      <c r="F230" s="824"/>
      <c r="G230" s="1394"/>
      <c r="H230" s="824"/>
      <c r="I230" s="1394"/>
      <c r="J230" s="824"/>
      <c r="K230" s="1394"/>
      <c r="L230" s="1394"/>
      <c r="M230" s="1394"/>
      <c r="N230" s="1394"/>
      <c r="O230" s="1394"/>
      <c r="P230" s="1394"/>
      <c r="Q230" s="1394"/>
      <c r="R230" s="1394"/>
      <c r="S230" s="1394"/>
      <c r="T230" s="1394"/>
      <c r="U230" s="1394"/>
      <c r="V230" s="1394"/>
      <c r="W230" s="1394"/>
      <c r="X230" s="1394"/>
      <c r="Y230" s="1394"/>
      <c r="Z230" s="1394"/>
      <c r="AA230" s="1394"/>
      <c r="AB230" s="1394"/>
    </row>
    <row r="231">
      <c r="A231" s="824"/>
      <c r="B231" s="824"/>
      <c r="C231" s="824"/>
      <c r="D231" s="824"/>
      <c r="E231" s="824"/>
      <c r="F231" s="824"/>
      <c r="G231" s="1394"/>
      <c r="H231" s="824"/>
      <c r="I231" s="1394"/>
      <c r="J231" s="824"/>
      <c r="K231" s="1394"/>
      <c r="L231" s="1394"/>
      <c r="M231" s="1394"/>
      <c r="N231" s="1394"/>
      <c r="O231" s="1394"/>
      <c r="P231" s="1394"/>
      <c r="Q231" s="1394"/>
      <c r="R231" s="1394"/>
      <c r="S231" s="1394"/>
      <c r="T231" s="1394"/>
      <c r="U231" s="1394"/>
      <c r="V231" s="1394"/>
      <c r="W231" s="1394"/>
      <c r="X231" s="1394"/>
      <c r="Y231" s="1394"/>
      <c r="Z231" s="1394"/>
      <c r="AA231" s="1394"/>
      <c r="AB231" s="1394"/>
    </row>
    <row r="232">
      <c r="A232" s="824"/>
      <c r="B232" s="824"/>
      <c r="C232" s="824"/>
      <c r="D232" s="824"/>
      <c r="E232" s="824"/>
      <c r="F232" s="824"/>
      <c r="G232" s="1394"/>
      <c r="H232" s="824"/>
      <c r="I232" s="1394"/>
      <c r="J232" s="824"/>
      <c r="K232" s="1394"/>
      <c r="L232" s="1394"/>
      <c r="M232" s="1394"/>
      <c r="N232" s="1394"/>
      <c r="O232" s="1394"/>
      <c r="P232" s="1394"/>
      <c r="Q232" s="1394"/>
      <c r="R232" s="1394"/>
      <c r="S232" s="1394"/>
      <c r="T232" s="1394"/>
      <c r="U232" s="1394"/>
      <c r="V232" s="1394"/>
      <c r="W232" s="1394"/>
      <c r="X232" s="1394"/>
      <c r="Y232" s="1394"/>
      <c r="Z232" s="1394"/>
      <c r="AA232" s="1394"/>
      <c r="AB232" s="1394"/>
    </row>
    <row r="233">
      <c r="A233" s="824"/>
      <c r="B233" s="824"/>
      <c r="C233" s="824"/>
      <c r="D233" s="824"/>
      <c r="E233" s="824"/>
      <c r="F233" s="824"/>
      <c r="G233" s="1394"/>
      <c r="H233" s="824"/>
      <c r="I233" s="1394"/>
      <c r="J233" s="824"/>
      <c r="K233" s="1394"/>
      <c r="L233" s="1394"/>
      <c r="M233" s="1394"/>
      <c r="N233" s="1394"/>
      <c r="O233" s="1394"/>
      <c r="P233" s="1394"/>
      <c r="Q233" s="1394"/>
      <c r="R233" s="1394"/>
      <c r="S233" s="1394"/>
      <c r="T233" s="1394"/>
      <c r="U233" s="1394"/>
      <c r="V233" s="1394"/>
      <c r="W233" s="1394"/>
      <c r="X233" s="1394"/>
      <c r="Y233" s="1394"/>
      <c r="Z233" s="1394"/>
      <c r="AA233" s="1394"/>
      <c r="AB233" s="1394"/>
    </row>
    <row r="234">
      <c r="A234" s="824"/>
      <c r="B234" s="824"/>
      <c r="C234" s="824"/>
      <c r="D234" s="824"/>
      <c r="E234" s="824"/>
      <c r="F234" s="824"/>
      <c r="G234" s="1394"/>
      <c r="H234" s="824"/>
      <c r="I234" s="1394"/>
      <c r="J234" s="824"/>
      <c r="K234" s="1394"/>
      <c r="L234" s="1394"/>
      <c r="M234" s="1394"/>
      <c r="N234" s="1394"/>
      <c r="O234" s="1394"/>
      <c r="P234" s="1394"/>
      <c r="Q234" s="1394"/>
      <c r="R234" s="1394"/>
      <c r="S234" s="1394"/>
      <c r="T234" s="1394"/>
      <c r="U234" s="1394"/>
      <c r="V234" s="1394"/>
      <c r="W234" s="1394"/>
      <c r="X234" s="1394"/>
      <c r="Y234" s="1394"/>
      <c r="Z234" s="1394"/>
      <c r="AA234" s="1394"/>
      <c r="AB234" s="1394"/>
    </row>
    <row r="235">
      <c r="A235" s="824"/>
      <c r="B235" s="824"/>
      <c r="C235" s="824"/>
      <c r="D235" s="824"/>
      <c r="E235" s="824"/>
      <c r="F235" s="824"/>
      <c r="G235" s="1394"/>
      <c r="H235" s="824"/>
      <c r="I235" s="1394"/>
      <c r="J235" s="824"/>
      <c r="K235" s="1394"/>
      <c r="L235" s="1394"/>
      <c r="M235" s="1394"/>
      <c r="N235" s="1394"/>
      <c r="O235" s="1394"/>
      <c r="P235" s="1394"/>
      <c r="Q235" s="1394"/>
      <c r="R235" s="1394"/>
      <c r="S235" s="1394"/>
      <c r="T235" s="1394"/>
      <c r="U235" s="1394"/>
      <c r="V235" s="1394"/>
      <c r="W235" s="1394"/>
      <c r="X235" s="1394"/>
      <c r="Y235" s="1394"/>
      <c r="Z235" s="1394"/>
      <c r="AA235" s="1394"/>
      <c r="AB235" s="1394"/>
    </row>
    <row r="236">
      <c r="A236" s="824"/>
      <c r="B236" s="824"/>
      <c r="C236" s="824"/>
      <c r="D236" s="824"/>
      <c r="E236" s="824"/>
      <c r="F236" s="824"/>
      <c r="G236" s="1394"/>
      <c r="H236" s="824"/>
      <c r="I236" s="1394"/>
      <c r="J236" s="824"/>
      <c r="K236" s="1394"/>
      <c r="L236" s="1394"/>
      <c r="M236" s="1394"/>
      <c r="N236" s="1394"/>
      <c r="O236" s="1394"/>
      <c r="P236" s="1394"/>
      <c r="Q236" s="1394"/>
      <c r="R236" s="1394"/>
      <c r="S236" s="1394"/>
      <c r="T236" s="1394"/>
      <c r="U236" s="1394"/>
      <c r="V236" s="1394"/>
      <c r="W236" s="1394"/>
      <c r="X236" s="1394"/>
      <c r="Y236" s="1394"/>
      <c r="Z236" s="1394"/>
      <c r="AA236" s="1394"/>
      <c r="AB236" s="1394"/>
    </row>
    <row r="237">
      <c r="A237" s="824"/>
      <c r="B237" s="824"/>
      <c r="C237" s="824"/>
      <c r="D237" s="824"/>
      <c r="E237" s="824"/>
      <c r="F237" s="824"/>
      <c r="G237" s="1394"/>
      <c r="H237" s="824"/>
      <c r="I237" s="1394"/>
      <c r="J237" s="824"/>
      <c r="K237" s="1394"/>
      <c r="L237" s="1394"/>
      <c r="M237" s="1394"/>
      <c r="N237" s="1394"/>
      <c r="O237" s="1394"/>
      <c r="P237" s="1394"/>
      <c r="Q237" s="1394"/>
      <c r="R237" s="1394"/>
      <c r="S237" s="1394"/>
      <c r="T237" s="1394"/>
      <c r="U237" s="1394"/>
      <c r="V237" s="1394"/>
      <c r="W237" s="1394"/>
      <c r="X237" s="1394"/>
      <c r="Y237" s="1394"/>
      <c r="Z237" s="1394"/>
      <c r="AA237" s="1394"/>
      <c r="AB237" s="1394"/>
    </row>
    <row r="238">
      <c r="A238" s="824"/>
      <c r="B238" s="824"/>
      <c r="C238" s="824"/>
      <c r="D238" s="824"/>
      <c r="E238" s="824"/>
      <c r="F238" s="824"/>
      <c r="G238" s="1394"/>
      <c r="H238" s="824"/>
      <c r="I238" s="1394"/>
      <c r="J238" s="824"/>
      <c r="K238" s="1394"/>
      <c r="L238" s="1394"/>
      <c r="M238" s="1394"/>
      <c r="N238" s="1394"/>
      <c r="O238" s="1394"/>
      <c r="P238" s="1394"/>
      <c r="Q238" s="1394"/>
      <c r="R238" s="1394"/>
      <c r="S238" s="1394"/>
      <c r="T238" s="1394"/>
      <c r="U238" s="1394"/>
      <c r="V238" s="1394"/>
      <c r="W238" s="1394"/>
      <c r="X238" s="1394"/>
      <c r="Y238" s="1394"/>
      <c r="Z238" s="1394"/>
      <c r="AA238" s="1394"/>
      <c r="AB238" s="1394"/>
    </row>
    <row r="239">
      <c r="A239" s="824"/>
      <c r="B239" s="824"/>
      <c r="C239" s="824"/>
      <c r="D239" s="824"/>
      <c r="E239" s="824"/>
      <c r="F239" s="824"/>
      <c r="G239" s="1394"/>
      <c r="H239" s="824"/>
      <c r="I239" s="1394"/>
      <c r="J239" s="824"/>
      <c r="K239" s="1394"/>
      <c r="L239" s="1394"/>
      <c r="M239" s="1394"/>
      <c r="N239" s="1394"/>
      <c r="O239" s="1394"/>
      <c r="P239" s="1394"/>
      <c r="Q239" s="1394"/>
      <c r="R239" s="1394"/>
      <c r="S239" s="1394"/>
      <c r="T239" s="1394"/>
      <c r="U239" s="1394"/>
      <c r="V239" s="1394"/>
      <c r="W239" s="1394"/>
      <c r="X239" s="1394"/>
      <c r="Y239" s="1394"/>
      <c r="Z239" s="1394"/>
      <c r="AA239" s="1394"/>
      <c r="AB239" s="1394"/>
    </row>
    <row r="240">
      <c r="A240" s="824"/>
      <c r="B240" s="824"/>
      <c r="C240" s="824"/>
      <c r="D240" s="824"/>
      <c r="E240" s="824"/>
      <c r="F240" s="824"/>
      <c r="G240" s="1394"/>
      <c r="H240" s="824"/>
      <c r="I240" s="1394"/>
      <c r="J240" s="824"/>
      <c r="K240" s="1394"/>
      <c r="L240" s="1394"/>
      <c r="M240" s="1394"/>
      <c r="N240" s="1394"/>
      <c r="O240" s="1394"/>
      <c r="P240" s="1394"/>
      <c r="Q240" s="1394"/>
      <c r="R240" s="1394"/>
      <c r="S240" s="1394"/>
      <c r="T240" s="1394"/>
      <c r="U240" s="1394"/>
      <c r="V240" s="1394"/>
      <c r="W240" s="1394"/>
      <c r="X240" s="1394"/>
      <c r="Y240" s="1394"/>
      <c r="Z240" s="1394"/>
      <c r="AA240" s="1394"/>
      <c r="AB240" s="1394"/>
    </row>
    <row r="241">
      <c r="A241" s="824"/>
      <c r="B241" s="824"/>
      <c r="C241" s="824"/>
      <c r="D241" s="824"/>
      <c r="E241" s="824"/>
      <c r="F241" s="824"/>
      <c r="G241" s="1394"/>
      <c r="H241" s="824"/>
      <c r="I241" s="1394"/>
      <c r="J241" s="824"/>
      <c r="K241" s="1394"/>
      <c r="L241" s="1394"/>
      <c r="M241" s="1394"/>
      <c r="N241" s="1394"/>
      <c r="O241" s="1394"/>
      <c r="P241" s="1394"/>
      <c r="Q241" s="1394"/>
      <c r="R241" s="1394"/>
      <c r="S241" s="1394"/>
      <c r="T241" s="1394"/>
      <c r="U241" s="1394"/>
      <c r="V241" s="1394"/>
      <c r="W241" s="1394"/>
      <c r="X241" s="1394"/>
      <c r="Y241" s="1394"/>
      <c r="Z241" s="1394"/>
      <c r="AA241" s="1394"/>
      <c r="AB241" s="1394"/>
    </row>
    <row r="242">
      <c r="A242" s="824"/>
      <c r="B242" s="824"/>
      <c r="C242" s="824"/>
      <c r="D242" s="824"/>
      <c r="E242" s="824"/>
      <c r="F242" s="824"/>
      <c r="G242" s="1394"/>
      <c r="H242" s="824"/>
      <c r="I242" s="1394"/>
      <c r="J242" s="824"/>
      <c r="K242" s="1394"/>
      <c r="L242" s="1394"/>
      <c r="M242" s="1394"/>
      <c r="N242" s="1394"/>
      <c r="O242" s="1394"/>
      <c r="P242" s="1394"/>
      <c r="Q242" s="1394"/>
      <c r="R242" s="1394"/>
      <c r="S242" s="1394"/>
      <c r="T242" s="1394"/>
      <c r="U242" s="1394"/>
      <c r="V242" s="1394"/>
      <c r="W242" s="1394"/>
      <c r="X242" s="1394"/>
      <c r="Y242" s="1394"/>
      <c r="Z242" s="1394"/>
      <c r="AA242" s="1394"/>
      <c r="AB242" s="1394"/>
    </row>
    <row r="243">
      <c r="A243" s="824"/>
      <c r="B243" s="824"/>
      <c r="C243" s="824"/>
      <c r="D243" s="824"/>
      <c r="E243" s="824"/>
      <c r="F243" s="824"/>
      <c r="G243" s="1394"/>
      <c r="H243" s="824"/>
      <c r="I243" s="1394"/>
      <c r="J243" s="824"/>
      <c r="K243" s="1394"/>
      <c r="L243" s="1394"/>
      <c r="M243" s="1394"/>
      <c r="N243" s="1394"/>
      <c r="O243" s="1394"/>
      <c r="P243" s="1394"/>
      <c r="Q243" s="1394"/>
      <c r="R243" s="1394"/>
      <c r="S243" s="1394"/>
      <c r="T243" s="1394"/>
      <c r="U243" s="1394"/>
      <c r="V243" s="1394"/>
      <c r="W243" s="1394"/>
      <c r="X243" s="1394"/>
      <c r="Y243" s="1394"/>
      <c r="Z243" s="1394"/>
      <c r="AA243" s="1394"/>
      <c r="AB243" s="1394"/>
    </row>
    <row r="244">
      <c r="A244" s="824"/>
      <c r="B244" s="824"/>
      <c r="C244" s="824"/>
      <c r="D244" s="824"/>
      <c r="E244" s="824"/>
      <c r="F244" s="824"/>
      <c r="G244" s="1394"/>
      <c r="H244" s="824"/>
      <c r="I244" s="1394"/>
      <c r="J244" s="824"/>
      <c r="K244" s="1394"/>
      <c r="L244" s="1394"/>
      <c r="M244" s="1394"/>
      <c r="N244" s="1394"/>
      <c r="O244" s="1394"/>
      <c r="P244" s="1394"/>
      <c r="Q244" s="1394"/>
      <c r="R244" s="1394"/>
      <c r="S244" s="1394"/>
      <c r="T244" s="1394"/>
      <c r="U244" s="1394"/>
      <c r="V244" s="1394"/>
      <c r="W244" s="1394"/>
      <c r="X244" s="1394"/>
      <c r="Y244" s="1394"/>
      <c r="Z244" s="1394"/>
      <c r="AA244" s="1394"/>
      <c r="AB244" s="1394"/>
    </row>
    <row r="245">
      <c r="A245" s="824"/>
      <c r="B245" s="824"/>
      <c r="C245" s="824"/>
      <c r="D245" s="824"/>
      <c r="E245" s="824"/>
      <c r="F245" s="824"/>
      <c r="G245" s="1394"/>
      <c r="H245" s="824"/>
      <c r="I245" s="1394"/>
      <c r="J245" s="824"/>
      <c r="K245" s="1394"/>
      <c r="L245" s="1394"/>
      <c r="M245" s="1394"/>
      <c r="N245" s="1394"/>
      <c r="O245" s="1394"/>
      <c r="P245" s="1394"/>
      <c r="Q245" s="1394"/>
      <c r="R245" s="1394"/>
      <c r="S245" s="1394"/>
      <c r="T245" s="1394"/>
      <c r="U245" s="1394"/>
      <c r="V245" s="1394"/>
      <c r="W245" s="1394"/>
      <c r="X245" s="1394"/>
      <c r="Y245" s="1394"/>
      <c r="Z245" s="1394"/>
      <c r="AA245" s="1394"/>
      <c r="AB245" s="1394"/>
    </row>
    <row r="246">
      <c r="A246" s="824"/>
      <c r="B246" s="824"/>
      <c r="C246" s="824"/>
      <c r="D246" s="824"/>
      <c r="E246" s="824"/>
      <c r="F246" s="824"/>
      <c r="G246" s="1394"/>
      <c r="H246" s="824"/>
      <c r="I246" s="1394"/>
      <c r="J246" s="824"/>
      <c r="K246" s="1394"/>
      <c r="L246" s="1394"/>
      <c r="M246" s="1394"/>
      <c r="N246" s="1394"/>
      <c r="O246" s="1394"/>
      <c r="P246" s="1394"/>
      <c r="Q246" s="1394"/>
      <c r="R246" s="1394"/>
      <c r="S246" s="1394"/>
      <c r="T246" s="1394"/>
      <c r="U246" s="1394"/>
      <c r="V246" s="1394"/>
      <c r="W246" s="1394"/>
      <c r="X246" s="1394"/>
      <c r="Y246" s="1394"/>
      <c r="Z246" s="1394"/>
      <c r="AA246" s="1394"/>
      <c r="AB246" s="1394"/>
    </row>
    <row r="247">
      <c r="A247" s="824"/>
      <c r="B247" s="824"/>
      <c r="C247" s="824"/>
      <c r="D247" s="824"/>
      <c r="E247" s="824"/>
      <c r="F247" s="824"/>
      <c r="G247" s="1394"/>
      <c r="H247" s="824"/>
      <c r="I247" s="1394"/>
      <c r="J247" s="824"/>
      <c r="K247" s="1394"/>
      <c r="L247" s="1394"/>
      <c r="M247" s="1394"/>
      <c r="N247" s="1394"/>
      <c r="O247" s="1394"/>
      <c r="P247" s="1394"/>
      <c r="Q247" s="1394"/>
      <c r="R247" s="1394"/>
      <c r="S247" s="1394"/>
      <c r="T247" s="1394"/>
      <c r="U247" s="1394"/>
      <c r="V247" s="1394"/>
      <c r="W247" s="1394"/>
      <c r="X247" s="1394"/>
      <c r="Y247" s="1394"/>
      <c r="Z247" s="1394"/>
      <c r="AA247" s="1394"/>
      <c r="AB247" s="1394"/>
    </row>
    <row r="248">
      <c r="A248" s="824"/>
      <c r="B248" s="824"/>
      <c r="C248" s="824"/>
      <c r="D248" s="824"/>
      <c r="E248" s="824"/>
      <c r="F248" s="824"/>
      <c r="G248" s="1394"/>
      <c r="H248" s="824"/>
      <c r="I248" s="1394"/>
      <c r="J248" s="824"/>
      <c r="K248" s="1394"/>
      <c r="L248" s="1394"/>
      <c r="M248" s="1394"/>
      <c r="N248" s="1394"/>
      <c r="O248" s="1394"/>
      <c r="P248" s="1394"/>
      <c r="Q248" s="1394"/>
      <c r="R248" s="1394"/>
      <c r="S248" s="1394"/>
      <c r="T248" s="1394"/>
      <c r="U248" s="1394"/>
      <c r="V248" s="1394"/>
      <c r="W248" s="1394"/>
      <c r="X248" s="1394"/>
      <c r="Y248" s="1394"/>
      <c r="Z248" s="1394"/>
      <c r="AA248" s="1394"/>
      <c r="AB248" s="1394"/>
    </row>
    <row r="249">
      <c r="A249" s="824"/>
      <c r="B249" s="824"/>
      <c r="C249" s="824"/>
      <c r="D249" s="824"/>
      <c r="E249" s="824"/>
      <c r="F249" s="824"/>
      <c r="G249" s="1394"/>
      <c r="H249" s="824"/>
      <c r="I249" s="1394"/>
      <c r="J249" s="824"/>
      <c r="K249" s="1394"/>
      <c r="L249" s="1394"/>
      <c r="M249" s="1394"/>
      <c r="N249" s="1394"/>
      <c r="O249" s="1394"/>
      <c r="P249" s="1394"/>
      <c r="Q249" s="1394"/>
      <c r="R249" s="1394"/>
      <c r="S249" s="1394"/>
      <c r="T249" s="1394"/>
      <c r="U249" s="1394"/>
      <c r="V249" s="1394"/>
      <c r="W249" s="1394"/>
      <c r="X249" s="1394"/>
      <c r="Y249" s="1394"/>
      <c r="Z249" s="1394"/>
      <c r="AA249" s="1394"/>
      <c r="AB249" s="1394"/>
    </row>
    <row r="250">
      <c r="A250" s="824"/>
      <c r="B250" s="824"/>
      <c r="C250" s="824"/>
      <c r="D250" s="824"/>
      <c r="E250" s="824"/>
      <c r="F250" s="824"/>
      <c r="G250" s="1394"/>
      <c r="H250" s="824"/>
      <c r="I250" s="1394"/>
      <c r="J250" s="824"/>
      <c r="K250" s="1394"/>
      <c r="L250" s="1394"/>
      <c r="M250" s="1394"/>
      <c r="N250" s="1394"/>
      <c r="O250" s="1394"/>
      <c r="P250" s="1394"/>
      <c r="Q250" s="1394"/>
      <c r="R250" s="1394"/>
      <c r="S250" s="1394"/>
      <c r="T250" s="1394"/>
      <c r="U250" s="1394"/>
      <c r="V250" s="1394"/>
      <c r="W250" s="1394"/>
      <c r="X250" s="1394"/>
      <c r="Y250" s="1394"/>
      <c r="Z250" s="1394"/>
      <c r="AA250" s="1394"/>
      <c r="AB250" s="1394"/>
    </row>
    <row r="251">
      <c r="A251" s="824"/>
      <c r="B251" s="824"/>
      <c r="C251" s="824"/>
      <c r="D251" s="824"/>
      <c r="E251" s="824"/>
      <c r="F251" s="824"/>
      <c r="G251" s="1394"/>
      <c r="H251" s="824"/>
      <c r="I251" s="1394"/>
      <c r="J251" s="824"/>
      <c r="K251" s="1394"/>
      <c r="L251" s="1394"/>
      <c r="M251" s="1394"/>
      <c r="N251" s="1394"/>
      <c r="O251" s="1394"/>
      <c r="P251" s="1394"/>
      <c r="Q251" s="1394"/>
      <c r="R251" s="1394"/>
      <c r="S251" s="1394"/>
      <c r="T251" s="1394"/>
      <c r="U251" s="1394"/>
      <c r="V251" s="1394"/>
      <c r="W251" s="1394"/>
      <c r="X251" s="1394"/>
      <c r="Y251" s="1394"/>
      <c r="Z251" s="1394"/>
      <c r="AA251" s="1394"/>
      <c r="AB251" s="1394"/>
    </row>
    <row r="252">
      <c r="A252" s="824"/>
      <c r="B252" s="824"/>
      <c r="C252" s="824"/>
      <c r="D252" s="824"/>
      <c r="E252" s="824"/>
      <c r="F252" s="824"/>
      <c r="G252" s="1394"/>
      <c r="H252" s="824"/>
      <c r="I252" s="1394"/>
      <c r="J252" s="824"/>
      <c r="K252" s="1394"/>
      <c r="L252" s="1394"/>
      <c r="M252" s="1394"/>
      <c r="N252" s="1394"/>
      <c r="O252" s="1394"/>
      <c r="P252" s="1394"/>
      <c r="Q252" s="1394"/>
      <c r="R252" s="1394"/>
      <c r="S252" s="1394"/>
      <c r="T252" s="1394"/>
      <c r="U252" s="1394"/>
      <c r="V252" s="1394"/>
      <c r="W252" s="1394"/>
      <c r="X252" s="1394"/>
      <c r="Y252" s="1394"/>
      <c r="Z252" s="1394"/>
      <c r="AA252" s="1394"/>
      <c r="AB252" s="1394"/>
    </row>
    <row r="253">
      <c r="A253" s="824"/>
      <c r="B253" s="824"/>
      <c r="C253" s="824"/>
      <c r="D253" s="824"/>
      <c r="E253" s="824"/>
      <c r="F253" s="824"/>
      <c r="G253" s="1394"/>
      <c r="H253" s="824"/>
      <c r="I253" s="1394"/>
      <c r="J253" s="824"/>
      <c r="K253" s="1394"/>
      <c r="L253" s="1394"/>
      <c r="M253" s="1394"/>
      <c r="N253" s="1394"/>
      <c r="O253" s="1394"/>
      <c r="P253" s="1394"/>
      <c r="Q253" s="1394"/>
      <c r="R253" s="1394"/>
      <c r="S253" s="1394"/>
      <c r="T253" s="1394"/>
      <c r="U253" s="1394"/>
      <c r="V253" s="1394"/>
      <c r="W253" s="1394"/>
      <c r="X253" s="1394"/>
      <c r="Y253" s="1394"/>
      <c r="Z253" s="1394"/>
      <c r="AA253" s="1394"/>
      <c r="AB253" s="1394"/>
    </row>
    <row r="254">
      <c r="A254" s="824"/>
      <c r="B254" s="824"/>
      <c r="C254" s="824"/>
      <c r="D254" s="824"/>
      <c r="E254" s="824"/>
      <c r="F254" s="824"/>
      <c r="G254" s="1394"/>
      <c r="H254" s="824"/>
      <c r="I254" s="1394"/>
      <c r="J254" s="824"/>
      <c r="K254" s="1394"/>
      <c r="L254" s="1394"/>
      <c r="M254" s="1394"/>
      <c r="N254" s="1394"/>
      <c r="O254" s="1394"/>
      <c r="P254" s="1394"/>
      <c r="Q254" s="1394"/>
      <c r="R254" s="1394"/>
      <c r="S254" s="1394"/>
      <c r="T254" s="1394"/>
      <c r="U254" s="1394"/>
      <c r="V254" s="1394"/>
      <c r="W254" s="1394"/>
      <c r="X254" s="1394"/>
      <c r="Y254" s="1394"/>
      <c r="Z254" s="1394"/>
      <c r="AA254" s="1394"/>
      <c r="AB254" s="1394"/>
    </row>
    <row r="255">
      <c r="A255" s="824"/>
      <c r="B255" s="824"/>
      <c r="C255" s="824"/>
      <c r="D255" s="824"/>
      <c r="E255" s="824"/>
      <c r="F255" s="824"/>
      <c r="G255" s="1394"/>
      <c r="H255" s="824"/>
      <c r="I255" s="1394"/>
      <c r="J255" s="824"/>
      <c r="K255" s="1394"/>
      <c r="L255" s="1394"/>
      <c r="M255" s="1394"/>
      <c r="N255" s="1394"/>
      <c r="O255" s="1394"/>
      <c r="P255" s="1394"/>
      <c r="Q255" s="1394"/>
      <c r="R255" s="1394"/>
      <c r="S255" s="1394"/>
      <c r="T255" s="1394"/>
      <c r="U255" s="1394"/>
      <c r="V255" s="1394"/>
      <c r="W255" s="1394"/>
      <c r="X255" s="1394"/>
      <c r="Y255" s="1394"/>
      <c r="Z255" s="1394"/>
      <c r="AA255" s="1394"/>
      <c r="AB255" s="1394"/>
    </row>
    <row r="256">
      <c r="A256" s="824"/>
      <c r="B256" s="824"/>
      <c r="C256" s="824"/>
      <c r="D256" s="824"/>
      <c r="E256" s="824"/>
      <c r="F256" s="824"/>
      <c r="G256" s="1394"/>
      <c r="H256" s="824"/>
      <c r="I256" s="1394"/>
      <c r="J256" s="824"/>
      <c r="K256" s="1394"/>
      <c r="L256" s="1394"/>
      <c r="M256" s="1394"/>
      <c r="N256" s="1394"/>
      <c r="O256" s="1394"/>
      <c r="P256" s="1394"/>
      <c r="Q256" s="1394"/>
      <c r="R256" s="1394"/>
      <c r="S256" s="1394"/>
      <c r="T256" s="1394"/>
      <c r="U256" s="1394"/>
      <c r="V256" s="1394"/>
      <c r="W256" s="1394"/>
      <c r="X256" s="1394"/>
      <c r="Y256" s="1394"/>
      <c r="Z256" s="1394"/>
      <c r="AA256" s="1394"/>
      <c r="AB256" s="1394"/>
    </row>
    <row r="257">
      <c r="A257" s="824"/>
      <c r="B257" s="824"/>
      <c r="C257" s="824"/>
      <c r="D257" s="824"/>
      <c r="E257" s="824"/>
      <c r="F257" s="824"/>
      <c r="G257" s="1394"/>
      <c r="H257" s="824"/>
      <c r="I257" s="1394"/>
      <c r="J257" s="824"/>
      <c r="K257" s="1394"/>
      <c r="L257" s="1394"/>
      <c r="M257" s="1394"/>
      <c r="N257" s="1394"/>
      <c r="O257" s="1394"/>
      <c r="P257" s="1394"/>
      <c r="Q257" s="1394"/>
      <c r="R257" s="1394"/>
      <c r="S257" s="1394"/>
      <c r="T257" s="1394"/>
      <c r="U257" s="1394"/>
      <c r="V257" s="1394"/>
      <c r="W257" s="1394"/>
      <c r="X257" s="1394"/>
      <c r="Y257" s="1394"/>
      <c r="Z257" s="1394"/>
      <c r="AA257" s="1394"/>
      <c r="AB257" s="1394"/>
    </row>
    <row r="258">
      <c r="A258" s="824"/>
      <c r="B258" s="824"/>
      <c r="C258" s="824"/>
      <c r="D258" s="824"/>
      <c r="E258" s="824"/>
      <c r="F258" s="824"/>
      <c r="G258" s="1394"/>
      <c r="H258" s="824"/>
      <c r="I258" s="1394"/>
      <c r="J258" s="824"/>
      <c r="K258" s="1394"/>
      <c r="L258" s="1394"/>
      <c r="M258" s="1394"/>
      <c r="N258" s="1394"/>
      <c r="O258" s="1394"/>
      <c r="P258" s="1394"/>
      <c r="Q258" s="1394"/>
      <c r="R258" s="1394"/>
      <c r="S258" s="1394"/>
      <c r="T258" s="1394"/>
      <c r="U258" s="1394"/>
      <c r="V258" s="1394"/>
      <c r="W258" s="1394"/>
      <c r="X258" s="1394"/>
      <c r="Y258" s="1394"/>
      <c r="Z258" s="1394"/>
      <c r="AA258" s="1394"/>
      <c r="AB258" s="1394"/>
    </row>
    <row r="259">
      <c r="A259" s="824"/>
      <c r="B259" s="824"/>
      <c r="C259" s="824"/>
      <c r="D259" s="824"/>
      <c r="E259" s="824"/>
      <c r="F259" s="824"/>
      <c r="G259" s="1394"/>
      <c r="H259" s="824"/>
      <c r="I259" s="1394"/>
      <c r="J259" s="824"/>
      <c r="K259" s="1394"/>
      <c r="L259" s="1394"/>
      <c r="M259" s="1394"/>
      <c r="N259" s="1394"/>
      <c r="O259" s="1394"/>
      <c r="P259" s="1394"/>
      <c r="Q259" s="1394"/>
      <c r="R259" s="1394"/>
      <c r="S259" s="1394"/>
      <c r="T259" s="1394"/>
      <c r="U259" s="1394"/>
      <c r="V259" s="1394"/>
      <c r="W259" s="1394"/>
      <c r="X259" s="1394"/>
      <c r="Y259" s="1394"/>
      <c r="Z259" s="1394"/>
      <c r="AA259" s="1394"/>
      <c r="AB259" s="1394"/>
    </row>
    <row r="260">
      <c r="A260" s="824"/>
      <c r="B260" s="824"/>
      <c r="C260" s="824"/>
      <c r="D260" s="824"/>
      <c r="E260" s="824"/>
      <c r="F260" s="824"/>
      <c r="G260" s="1394"/>
      <c r="H260" s="824"/>
      <c r="I260" s="1394"/>
      <c r="J260" s="824"/>
      <c r="K260" s="1394"/>
      <c r="L260" s="1394"/>
      <c r="M260" s="1394"/>
      <c r="N260" s="1394"/>
      <c r="O260" s="1394"/>
      <c r="P260" s="1394"/>
      <c r="Q260" s="1394"/>
      <c r="R260" s="1394"/>
      <c r="S260" s="1394"/>
      <c r="T260" s="1394"/>
      <c r="U260" s="1394"/>
      <c r="V260" s="1394"/>
      <c r="W260" s="1394"/>
      <c r="X260" s="1394"/>
      <c r="Y260" s="1394"/>
      <c r="Z260" s="1394"/>
      <c r="AA260" s="1394"/>
      <c r="AB260" s="1394"/>
    </row>
    <row r="261">
      <c r="A261" s="824"/>
      <c r="B261" s="824"/>
      <c r="C261" s="824"/>
      <c r="D261" s="824"/>
      <c r="E261" s="824"/>
      <c r="F261" s="824"/>
      <c r="G261" s="1394"/>
      <c r="H261" s="824"/>
      <c r="I261" s="1394"/>
      <c r="J261" s="824"/>
      <c r="K261" s="1394"/>
      <c r="L261" s="1394"/>
      <c r="M261" s="1394"/>
      <c r="N261" s="1394"/>
      <c r="O261" s="1394"/>
      <c r="P261" s="1394"/>
      <c r="Q261" s="1394"/>
      <c r="R261" s="1394"/>
      <c r="S261" s="1394"/>
      <c r="T261" s="1394"/>
      <c r="U261" s="1394"/>
      <c r="V261" s="1394"/>
      <c r="W261" s="1394"/>
      <c r="X261" s="1394"/>
      <c r="Y261" s="1394"/>
      <c r="Z261" s="1394"/>
      <c r="AA261" s="1394"/>
      <c r="AB261" s="1394"/>
    </row>
    <row r="262">
      <c r="A262" s="824"/>
      <c r="B262" s="824"/>
      <c r="C262" s="824"/>
      <c r="D262" s="824"/>
      <c r="E262" s="824"/>
      <c r="F262" s="824"/>
      <c r="G262" s="1394"/>
      <c r="H262" s="824"/>
      <c r="I262" s="1394"/>
      <c r="J262" s="824"/>
      <c r="K262" s="1394"/>
      <c r="L262" s="1394"/>
      <c r="M262" s="1394"/>
      <c r="N262" s="1394"/>
      <c r="O262" s="1394"/>
      <c r="P262" s="1394"/>
      <c r="Q262" s="1394"/>
      <c r="R262" s="1394"/>
      <c r="S262" s="1394"/>
      <c r="T262" s="1394"/>
      <c r="U262" s="1394"/>
      <c r="V262" s="1394"/>
      <c r="W262" s="1394"/>
      <c r="X262" s="1394"/>
      <c r="Y262" s="1394"/>
      <c r="Z262" s="1394"/>
      <c r="AA262" s="1394"/>
      <c r="AB262" s="1394"/>
    </row>
    <row r="263">
      <c r="A263" s="824"/>
      <c r="B263" s="824"/>
      <c r="C263" s="824"/>
      <c r="D263" s="824"/>
      <c r="E263" s="824"/>
      <c r="F263" s="824"/>
      <c r="G263" s="1394"/>
      <c r="H263" s="824"/>
      <c r="I263" s="1394"/>
      <c r="J263" s="824"/>
      <c r="K263" s="1394"/>
      <c r="L263" s="1394"/>
      <c r="M263" s="1394"/>
      <c r="N263" s="1394"/>
      <c r="O263" s="1394"/>
      <c r="P263" s="1394"/>
      <c r="Q263" s="1394"/>
      <c r="R263" s="1394"/>
      <c r="S263" s="1394"/>
      <c r="T263" s="1394"/>
      <c r="U263" s="1394"/>
      <c r="V263" s="1394"/>
      <c r="W263" s="1394"/>
      <c r="X263" s="1394"/>
      <c r="Y263" s="1394"/>
      <c r="Z263" s="1394"/>
      <c r="AA263" s="1394"/>
      <c r="AB263" s="1394"/>
    </row>
    <row r="264">
      <c r="A264" s="824"/>
      <c r="B264" s="824"/>
      <c r="C264" s="824"/>
      <c r="D264" s="824"/>
      <c r="E264" s="824"/>
      <c r="F264" s="824"/>
      <c r="G264" s="1394"/>
      <c r="H264" s="824"/>
      <c r="I264" s="1394"/>
      <c r="J264" s="824"/>
      <c r="K264" s="1394"/>
      <c r="L264" s="1394"/>
      <c r="M264" s="1394"/>
      <c r="N264" s="1394"/>
      <c r="O264" s="1394"/>
      <c r="P264" s="1394"/>
      <c r="Q264" s="1394"/>
      <c r="R264" s="1394"/>
      <c r="S264" s="1394"/>
      <c r="T264" s="1394"/>
      <c r="U264" s="1394"/>
      <c r="V264" s="1394"/>
      <c r="W264" s="1394"/>
      <c r="X264" s="1394"/>
      <c r="Y264" s="1394"/>
      <c r="Z264" s="1394"/>
      <c r="AA264" s="1394"/>
      <c r="AB264" s="1394"/>
    </row>
    <row r="265">
      <c r="A265" s="824"/>
      <c r="B265" s="824"/>
      <c r="C265" s="824"/>
      <c r="D265" s="824"/>
      <c r="E265" s="824"/>
      <c r="F265" s="824"/>
      <c r="G265" s="1394"/>
      <c r="H265" s="824"/>
      <c r="I265" s="1394"/>
      <c r="J265" s="824"/>
      <c r="K265" s="1394"/>
      <c r="L265" s="1394"/>
      <c r="M265" s="1394"/>
      <c r="N265" s="1394"/>
      <c r="O265" s="1394"/>
      <c r="P265" s="1394"/>
      <c r="Q265" s="1394"/>
      <c r="R265" s="1394"/>
      <c r="S265" s="1394"/>
      <c r="T265" s="1394"/>
      <c r="U265" s="1394"/>
      <c r="V265" s="1394"/>
      <c r="W265" s="1394"/>
      <c r="X265" s="1394"/>
      <c r="Y265" s="1394"/>
      <c r="Z265" s="1394"/>
      <c r="AA265" s="1394"/>
      <c r="AB265" s="1394"/>
    </row>
    <row r="266">
      <c r="A266" s="824"/>
      <c r="B266" s="824"/>
      <c r="C266" s="824"/>
      <c r="D266" s="824"/>
      <c r="E266" s="824"/>
      <c r="F266" s="824"/>
      <c r="G266" s="1394"/>
      <c r="H266" s="824"/>
      <c r="I266" s="1394"/>
      <c r="J266" s="824"/>
      <c r="K266" s="1394"/>
      <c r="L266" s="1394"/>
      <c r="M266" s="1394"/>
      <c r="N266" s="1394"/>
      <c r="O266" s="1394"/>
      <c r="P266" s="1394"/>
      <c r="Q266" s="1394"/>
      <c r="R266" s="1394"/>
      <c r="S266" s="1394"/>
      <c r="T266" s="1394"/>
      <c r="U266" s="1394"/>
      <c r="V266" s="1394"/>
      <c r="W266" s="1394"/>
      <c r="X266" s="1394"/>
      <c r="Y266" s="1394"/>
      <c r="Z266" s="1394"/>
      <c r="AA266" s="1394"/>
      <c r="AB266" s="1394"/>
    </row>
    <row r="267">
      <c r="A267" s="824"/>
      <c r="B267" s="824"/>
      <c r="C267" s="824"/>
      <c r="D267" s="824"/>
      <c r="E267" s="824"/>
      <c r="F267" s="824"/>
      <c r="G267" s="1394"/>
      <c r="H267" s="824"/>
      <c r="I267" s="1394"/>
      <c r="J267" s="824"/>
      <c r="K267" s="1394"/>
      <c r="L267" s="1394"/>
      <c r="M267" s="1394"/>
      <c r="N267" s="1394"/>
      <c r="O267" s="1394"/>
      <c r="P267" s="1394"/>
      <c r="Q267" s="1394"/>
      <c r="R267" s="1394"/>
      <c r="S267" s="1394"/>
      <c r="T267" s="1394"/>
      <c r="U267" s="1394"/>
      <c r="V267" s="1394"/>
      <c r="W267" s="1394"/>
      <c r="X267" s="1394"/>
      <c r="Y267" s="1394"/>
      <c r="Z267" s="1394"/>
      <c r="AA267" s="1394"/>
      <c r="AB267" s="1394"/>
    </row>
    <row r="268">
      <c r="A268" s="824"/>
      <c r="B268" s="824"/>
      <c r="C268" s="824"/>
      <c r="D268" s="824"/>
      <c r="E268" s="824"/>
      <c r="F268" s="824"/>
      <c r="G268" s="1394"/>
      <c r="H268" s="824"/>
      <c r="I268" s="1394"/>
      <c r="J268" s="824"/>
      <c r="K268" s="1394"/>
      <c r="L268" s="1394"/>
      <c r="M268" s="1394"/>
      <c r="N268" s="1394"/>
      <c r="O268" s="1394"/>
      <c r="P268" s="1394"/>
      <c r="Q268" s="1394"/>
      <c r="R268" s="1394"/>
      <c r="S268" s="1394"/>
      <c r="T268" s="1394"/>
      <c r="U268" s="1394"/>
      <c r="V268" s="1394"/>
      <c r="W268" s="1394"/>
      <c r="X268" s="1394"/>
      <c r="Y268" s="1394"/>
      <c r="Z268" s="1394"/>
      <c r="AA268" s="1394"/>
      <c r="AB268" s="1394"/>
    </row>
    <row r="269">
      <c r="A269" s="824"/>
      <c r="B269" s="824"/>
      <c r="C269" s="824"/>
      <c r="D269" s="824"/>
      <c r="E269" s="824"/>
      <c r="F269" s="824"/>
      <c r="G269" s="1394"/>
      <c r="H269" s="824"/>
      <c r="I269" s="1394"/>
      <c r="J269" s="824"/>
      <c r="K269" s="1394"/>
      <c r="L269" s="1394"/>
      <c r="M269" s="1394"/>
      <c r="N269" s="1394"/>
      <c r="O269" s="1394"/>
      <c r="P269" s="1394"/>
      <c r="Q269" s="1394"/>
      <c r="R269" s="1394"/>
      <c r="S269" s="1394"/>
      <c r="T269" s="1394"/>
      <c r="U269" s="1394"/>
      <c r="V269" s="1394"/>
      <c r="W269" s="1394"/>
      <c r="X269" s="1394"/>
      <c r="Y269" s="1394"/>
      <c r="Z269" s="1394"/>
      <c r="AA269" s="1394"/>
      <c r="AB269" s="1394"/>
    </row>
    <row r="270">
      <c r="A270" s="824"/>
      <c r="B270" s="824"/>
      <c r="C270" s="824"/>
      <c r="D270" s="824"/>
      <c r="E270" s="824"/>
      <c r="F270" s="824"/>
      <c r="G270" s="1394"/>
      <c r="H270" s="824"/>
      <c r="I270" s="1394"/>
      <c r="J270" s="824"/>
      <c r="K270" s="1394"/>
      <c r="L270" s="1394"/>
      <c r="M270" s="1394"/>
      <c r="N270" s="1394"/>
      <c r="O270" s="1394"/>
      <c r="P270" s="1394"/>
      <c r="Q270" s="1394"/>
      <c r="R270" s="1394"/>
      <c r="S270" s="1394"/>
      <c r="T270" s="1394"/>
      <c r="U270" s="1394"/>
      <c r="V270" s="1394"/>
      <c r="W270" s="1394"/>
      <c r="X270" s="1394"/>
      <c r="Y270" s="1394"/>
      <c r="Z270" s="1394"/>
      <c r="AA270" s="1394"/>
      <c r="AB270" s="1394"/>
    </row>
    <row r="271">
      <c r="A271" s="824"/>
      <c r="B271" s="824"/>
      <c r="C271" s="824"/>
      <c r="D271" s="824"/>
      <c r="E271" s="824"/>
      <c r="F271" s="824"/>
      <c r="G271" s="1394"/>
      <c r="H271" s="824"/>
      <c r="I271" s="1394"/>
      <c r="J271" s="824"/>
      <c r="K271" s="1394"/>
      <c r="L271" s="1394"/>
      <c r="M271" s="1394"/>
      <c r="N271" s="1394"/>
      <c r="O271" s="1394"/>
      <c r="P271" s="1394"/>
      <c r="Q271" s="1394"/>
      <c r="R271" s="1394"/>
      <c r="S271" s="1394"/>
      <c r="T271" s="1394"/>
      <c r="U271" s="1394"/>
      <c r="V271" s="1394"/>
      <c r="W271" s="1394"/>
      <c r="X271" s="1394"/>
      <c r="Y271" s="1394"/>
      <c r="Z271" s="1394"/>
      <c r="AA271" s="1394"/>
      <c r="AB271" s="1394"/>
    </row>
    <row r="272">
      <c r="A272" s="824"/>
      <c r="B272" s="824"/>
      <c r="C272" s="824"/>
      <c r="D272" s="824"/>
      <c r="E272" s="824"/>
      <c r="F272" s="824"/>
      <c r="G272" s="1394"/>
      <c r="H272" s="824"/>
      <c r="I272" s="1394"/>
      <c r="J272" s="824"/>
      <c r="K272" s="1394"/>
      <c r="L272" s="1394"/>
      <c r="M272" s="1394"/>
      <c r="N272" s="1394"/>
      <c r="O272" s="1394"/>
      <c r="P272" s="1394"/>
      <c r="Q272" s="1394"/>
      <c r="R272" s="1394"/>
      <c r="S272" s="1394"/>
      <c r="T272" s="1394"/>
      <c r="U272" s="1394"/>
      <c r="V272" s="1394"/>
      <c r="W272" s="1394"/>
      <c r="X272" s="1394"/>
      <c r="Y272" s="1394"/>
      <c r="Z272" s="1394"/>
      <c r="AA272" s="1394"/>
      <c r="AB272" s="1394"/>
    </row>
    <row r="273">
      <c r="A273" s="824"/>
      <c r="B273" s="824"/>
      <c r="C273" s="824"/>
      <c r="D273" s="824"/>
      <c r="E273" s="824"/>
      <c r="F273" s="824"/>
      <c r="G273" s="1394"/>
      <c r="H273" s="824"/>
      <c r="I273" s="1394"/>
      <c r="J273" s="824"/>
      <c r="K273" s="1394"/>
      <c r="L273" s="1394"/>
      <c r="M273" s="1394"/>
      <c r="N273" s="1394"/>
      <c r="O273" s="1394"/>
      <c r="P273" s="1394"/>
      <c r="Q273" s="1394"/>
      <c r="R273" s="1394"/>
      <c r="S273" s="1394"/>
      <c r="T273" s="1394"/>
      <c r="U273" s="1394"/>
      <c r="V273" s="1394"/>
      <c r="W273" s="1394"/>
      <c r="X273" s="1394"/>
      <c r="Y273" s="1394"/>
      <c r="Z273" s="1394"/>
      <c r="AA273" s="1394"/>
      <c r="AB273" s="1394"/>
    </row>
    <row r="274">
      <c r="A274" s="824"/>
      <c r="B274" s="824"/>
      <c r="C274" s="824"/>
      <c r="D274" s="824"/>
      <c r="E274" s="824"/>
      <c r="F274" s="824"/>
      <c r="G274" s="1394"/>
      <c r="H274" s="824"/>
      <c r="I274" s="1394"/>
      <c r="J274" s="824"/>
      <c r="K274" s="1394"/>
      <c r="L274" s="1394"/>
      <c r="M274" s="1394"/>
      <c r="N274" s="1394"/>
      <c r="O274" s="1394"/>
      <c r="P274" s="1394"/>
      <c r="Q274" s="1394"/>
      <c r="R274" s="1394"/>
      <c r="S274" s="1394"/>
      <c r="T274" s="1394"/>
      <c r="U274" s="1394"/>
      <c r="V274" s="1394"/>
      <c r="W274" s="1394"/>
      <c r="X274" s="1394"/>
      <c r="Y274" s="1394"/>
      <c r="Z274" s="1394"/>
      <c r="AA274" s="1394"/>
      <c r="AB274" s="1394"/>
    </row>
    <row r="275">
      <c r="A275" s="824"/>
      <c r="B275" s="824"/>
      <c r="C275" s="824"/>
      <c r="D275" s="824"/>
      <c r="E275" s="824"/>
      <c r="F275" s="824"/>
      <c r="G275" s="1394"/>
      <c r="H275" s="824"/>
      <c r="I275" s="1394"/>
      <c r="J275" s="824"/>
      <c r="K275" s="1394"/>
      <c r="L275" s="1394"/>
      <c r="M275" s="1394"/>
      <c r="N275" s="1394"/>
      <c r="O275" s="1394"/>
      <c r="P275" s="1394"/>
      <c r="Q275" s="1394"/>
      <c r="R275" s="1394"/>
      <c r="S275" s="1394"/>
      <c r="T275" s="1394"/>
      <c r="U275" s="1394"/>
      <c r="V275" s="1394"/>
      <c r="W275" s="1394"/>
      <c r="X275" s="1394"/>
      <c r="Y275" s="1394"/>
      <c r="Z275" s="1394"/>
      <c r="AA275" s="1394"/>
      <c r="AB275" s="1394"/>
    </row>
    <row r="276">
      <c r="A276" s="824"/>
      <c r="B276" s="824"/>
      <c r="C276" s="824"/>
      <c r="D276" s="824"/>
      <c r="E276" s="824"/>
      <c r="F276" s="824"/>
      <c r="G276" s="1394"/>
      <c r="H276" s="824"/>
      <c r="I276" s="1394"/>
      <c r="J276" s="824"/>
      <c r="K276" s="1394"/>
      <c r="L276" s="1394"/>
      <c r="M276" s="1394"/>
      <c r="N276" s="1394"/>
      <c r="O276" s="1394"/>
      <c r="P276" s="1394"/>
      <c r="Q276" s="1394"/>
      <c r="R276" s="1394"/>
      <c r="S276" s="1394"/>
      <c r="T276" s="1394"/>
      <c r="U276" s="1394"/>
      <c r="V276" s="1394"/>
      <c r="W276" s="1394"/>
      <c r="X276" s="1394"/>
      <c r="Y276" s="1394"/>
      <c r="Z276" s="1394"/>
      <c r="AA276" s="1394"/>
      <c r="AB276" s="1394"/>
    </row>
    <row r="277">
      <c r="A277" s="824"/>
      <c r="B277" s="824"/>
      <c r="C277" s="824"/>
      <c r="D277" s="824"/>
      <c r="E277" s="824"/>
      <c r="F277" s="824"/>
      <c r="G277" s="1394"/>
      <c r="H277" s="824"/>
      <c r="I277" s="1394"/>
      <c r="J277" s="824"/>
      <c r="K277" s="1394"/>
      <c r="L277" s="1394"/>
      <c r="M277" s="1394"/>
      <c r="N277" s="1394"/>
      <c r="O277" s="1394"/>
      <c r="P277" s="1394"/>
      <c r="Q277" s="1394"/>
      <c r="R277" s="1394"/>
      <c r="S277" s="1394"/>
      <c r="T277" s="1394"/>
      <c r="U277" s="1394"/>
      <c r="V277" s="1394"/>
      <c r="W277" s="1394"/>
      <c r="X277" s="1394"/>
      <c r="Y277" s="1394"/>
      <c r="Z277" s="1394"/>
      <c r="AA277" s="1394"/>
      <c r="AB277" s="1394"/>
    </row>
    <row r="278">
      <c r="A278" s="824"/>
      <c r="B278" s="824"/>
      <c r="C278" s="824"/>
      <c r="D278" s="824"/>
      <c r="E278" s="824"/>
      <c r="F278" s="824"/>
      <c r="G278" s="1394"/>
      <c r="H278" s="824"/>
      <c r="I278" s="1394"/>
      <c r="J278" s="824"/>
      <c r="K278" s="1394"/>
      <c r="L278" s="1394"/>
      <c r="M278" s="1394"/>
      <c r="N278" s="1394"/>
      <c r="O278" s="1394"/>
      <c r="P278" s="1394"/>
      <c r="Q278" s="1394"/>
      <c r="R278" s="1394"/>
      <c r="S278" s="1394"/>
      <c r="T278" s="1394"/>
      <c r="U278" s="1394"/>
      <c r="V278" s="1394"/>
      <c r="W278" s="1394"/>
      <c r="X278" s="1394"/>
      <c r="Y278" s="1394"/>
      <c r="Z278" s="1394"/>
      <c r="AA278" s="1394"/>
      <c r="AB278" s="1394"/>
    </row>
    <row r="279">
      <c r="A279" s="824"/>
      <c r="B279" s="824"/>
      <c r="C279" s="824"/>
      <c r="D279" s="824"/>
      <c r="E279" s="824"/>
      <c r="F279" s="824"/>
      <c r="G279" s="1394"/>
      <c r="H279" s="824"/>
      <c r="I279" s="1394"/>
      <c r="J279" s="824"/>
      <c r="K279" s="1394"/>
      <c r="L279" s="1394"/>
      <c r="M279" s="1394"/>
      <c r="N279" s="1394"/>
      <c r="O279" s="1394"/>
      <c r="P279" s="1394"/>
      <c r="Q279" s="1394"/>
      <c r="R279" s="1394"/>
      <c r="S279" s="1394"/>
      <c r="T279" s="1394"/>
      <c r="U279" s="1394"/>
      <c r="V279" s="1394"/>
      <c r="W279" s="1394"/>
      <c r="X279" s="1394"/>
      <c r="Y279" s="1394"/>
      <c r="Z279" s="1394"/>
      <c r="AA279" s="1394"/>
      <c r="AB279" s="1394"/>
    </row>
    <row r="280">
      <c r="A280" s="824"/>
      <c r="B280" s="824"/>
      <c r="C280" s="824"/>
      <c r="D280" s="824"/>
      <c r="E280" s="824"/>
      <c r="F280" s="824"/>
      <c r="G280" s="1394"/>
      <c r="H280" s="824"/>
      <c r="I280" s="1394"/>
      <c r="J280" s="824"/>
      <c r="K280" s="1394"/>
      <c r="L280" s="1394"/>
      <c r="M280" s="1394"/>
      <c r="N280" s="1394"/>
      <c r="O280" s="1394"/>
      <c r="P280" s="1394"/>
      <c r="Q280" s="1394"/>
      <c r="R280" s="1394"/>
      <c r="S280" s="1394"/>
      <c r="T280" s="1394"/>
      <c r="U280" s="1394"/>
      <c r="V280" s="1394"/>
      <c r="W280" s="1394"/>
      <c r="X280" s="1394"/>
      <c r="Y280" s="1394"/>
      <c r="Z280" s="1394"/>
      <c r="AA280" s="1394"/>
      <c r="AB280" s="1394"/>
    </row>
    <row r="281">
      <c r="A281" s="824"/>
      <c r="B281" s="824"/>
      <c r="C281" s="824"/>
      <c r="D281" s="824"/>
      <c r="E281" s="824"/>
      <c r="F281" s="824"/>
      <c r="G281" s="1394"/>
      <c r="H281" s="824"/>
      <c r="I281" s="1394"/>
      <c r="J281" s="824"/>
      <c r="K281" s="1394"/>
      <c r="L281" s="1394"/>
      <c r="M281" s="1394"/>
      <c r="N281" s="1394"/>
      <c r="O281" s="1394"/>
      <c r="P281" s="1394"/>
      <c r="Q281" s="1394"/>
      <c r="R281" s="1394"/>
      <c r="S281" s="1394"/>
      <c r="T281" s="1394"/>
      <c r="U281" s="1394"/>
      <c r="V281" s="1394"/>
      <c r="W281" s="1394"/>
      <c r="X281" s="1394"/>
      <c r="Y281" s="1394"/>
      <c r="Z281" s="1394"/>
      <c r="AA281" s="1394"/>
      <c r="AB281" s="1394"/>
    </row>
    <row r="282">
      <c r="A282" s="824"/>
      <c r="B282" s="824"/>
      <c r="C282" s="824"/>
      <c r="D282" s="824"/>
      <c r="E282" s="824"/>
      <c r="F282" s="824"/>
      <c r="G282" s="1394"/>
      <c r="H282" s="824"/>
      <c r="I282" s="1394"/>
      <c r="J282" s="824"/>
      <c r="K282" s="1394"/>
      <c r="L282" s="1394"/>
      <c r="M282" s="1394"/>
      <c r="N282" s="1394"/>
      <c r="O282" s="1394"/>
      <c r="P282" s="1394"/>
      <c r="Q282" s="1394"/>
      <c r="R282" s="1394"/>
      <c r="S282" s="1394"/>
      <c r="T282" s="1394"/>
      <c r="U282" s="1394"/>
      <c r="V282" s="1394"/>
      <c r="W282" s="1394"/>
      <c r="X282" s="1394"/>
      <c r="Y282" s="1394"/>
      <c r="Z282" s="1394"/>
      <c r="AA282" s="1394"/>
      <c r="AB282" s="1394"/>
    </row>
    <row r="283">
      <c r="A283" s="824"/>
      <c r="B283" s="824"/>
      <c r="C283" s="824"/>
      <c r="D283" s="824"/>
      <c r="E283" s="824"/>
      <c r="F283" s="824"/>
      <c r="G283" s="1394"/>
      <c r="H283" s="824"/>
      <c r="I283" s="1394"/>
      <c r="J283" s="824"/>
      <c r="K283" s="1394"/>
      <c r="L283" s="1394"/>
      <c r="M283" s="1394"/>
      <c r="N283" s="1394"/>
      <c r="O283" s="1394"/>
      <c r="P283" s="1394"/>
      <c r="Q283" s="1394"/>
      <c r="R283" s="1394"/>
      <c r="S283" s="1394"/>
      <c r="T283" s="1394"/>
      <c r="U283" s="1394"/>
      <c r="V283" s="1394"/>
      <c r="W283" s="1394"/>
      <c r="X283" s="1394"/>
      <c r="Y283" s="1394"/>
      <c r="Z283" s="1394"/>
      <c r="AA283" s="1394"/>
      <c r="AB283" s="1394"/>
    </row>
    <row r="284">
      <c r="A284" s="824"/>
      <c r="B284" s="824"/>
      <c r="C284" s="824"/>
      <c r="D284" s="824"/>
      <c r="E284" s="824"/>
      <c r="F284" s="824"/>
      <c r="G284" s="1394"/>
      <c r="H284" s="824"/>
      <c r="I284" s="1394"/>
      <c r="J284" s="824"/>
      <c r="K284" s="1394"/>
      <c r="L284" s="1394"/>
      <c r="M284" s="1394"/>
      <c r="N284" s="1394"/>
      <c r="O284" s="1394"/>
      <c r="P284" s="1394"/>
      <c r="Q284" s="1394"/>
      <c r="R284" s="1394"/>
      <c r="S284" s="1394"/>
      <c r="T284" s="1394"/>
      <c r="U284" s="1394"/>
      <c r="V284" s="1394"/>
      <c r="W284" s="1394"/>
      <c r="X284" s="1394"/>
      <c r="Y284" s="1394"/>
      <c r="Z284" s="1394"/>
      <c r="AA284" s="1394"/>
      <c r="AB284" s="1394"/>
    </row>
    <row r="285">
      <c r="A285" s="824"/>
      <c r="B285" s="824"/>
      <c r="C285" s="824"/>
      <c r="D285" s="824"/>
      <c r="E285" s="824"/>
      <c r="F285" s="824"/>
      <c r="G285" s="1394"/>
      <c r="H285" s="824"/>
      <c r="I285" s="1394"/>
      <c r="J285" s="824"/>
      <c r="K285" s="1394"/>
      <c r="L285" s="1394"/>
      <c r="M285" s="1394"/>
      <c r="N285" s="1394"/>
      <c r="O285" s="1394"/>
      <c r="P285" s="1394"/>
      <c r="Q285" s="1394"/>
      <c r="R285" s="1394"/>
      <c r="S285" s="1394"/>
      <c r="T285" s="1394"/>
      <c r="U285" s="1394"/>
      <c r="V285" s="1394"/>
      <c r="W285" s="1394"/>
      <c r="X285" s="1394"/>
      <c r="Y285" s="1394"/>
      <c r="Z285" s="1394"/>
      <c r="AA285" s="1394"/>
      <c r="AB285" s="1394"/>
    </row>
    <row r="286">
      <c r="A286" s="824"/>
      <c r="B286" s="824"/>
      <c r="C286" s="824"/>
      <c r="D286" s="824"/>
      <c r="E286" s="824"/>
      <c r="F286" s="824"/>
      <c r="G286" s="1394"/>
      <c r="H286" s="824"/>
      <c r="I286" s="1394"/>
      <c r="J286" s="824"/>
      <c r="K286" s="1394"/>
      <c r="L286" s="1394"/>
      <c r="M286" s="1394"/>
      <c r="N286" s="1394"/>
      <c r="O286" s="1394"/>
      <c r="P286" s="1394"/>
      <c r="Q286" s="1394"/>
      <c r="R286" s="1394"/>
      <c r="S286" s="1394"/>
      <c r="T286" s="1394"/>
      <c r="U286" s="1394"/>
      <c r="V286" s="1394"/>
      <c r="W286" s="1394"/>
      <c r="X286" s="1394"/>
      <c r="Y286" s="1394"/>
      <c r="Z286" s="1394"/>
      <c r="AA286" s="1394"/>
      <c r="AB286" s="1394"/>
    </row>
    <row r="287">
      <c r="A287" s="824"/>
      <c r="B287" s="824"/>
      <c r="C287" s="824"/>
      <c r="D287" s="824"/>
      <c r="E287" s="824"/>
      <c r="F287" s="824"/>
      <c r="G287" s="1394"/>
      <c r="H287" s="824"/>
      <c r="I287" s="1394"/>
      <c r="J287" s="824"/>
      <c r="K287" s="1394"/>
      <c r="L287" s="1394"/>
      <c r="M287" s="1394"/>
      <c r="N287" s="1394"/>
      <c r="O287" s="1394"/>
      <c r="P287" s="1394"/>
      <c r="Q287" s="1394"/>
      <c r="R287" s="1394"/>
      <c r="S287" s="1394"/>
      <c r="T287" s="1394"/>
      <c r="U287" s="1394"/>
      <c r="V287" s="1394"/>
      <c r="W287" s="1394"/>
      <c r="X287" s="1394"/>
      <c r="Y287" s="1394"/>
      <c r="Z287" s="1394"/>
      <c r="AA287" s="1394"/>
      <c r="AB287" s="1394"/>
    </row>
    <row r="288">
      <c r="A288" s="824"/>
      <c r="B288" s="824"/>
      <c r="C288" s="824"/>
      <c r="D288" s="824"/>
      <c r="E288" s="824"/>
      <c r="F288" s="824"/>
      <c r="G288" s="1394"/>
      <c r="H288" s="824"/>
      <c r="I288" s="1394"/>
      <c r="J288" s="824"/>
      <c r="K288" s="1394"/>
      <c r="L288" s="1394"/>
      <c r="M288" s="1394"/>
      <c r="N288" s="1394"/>
      <c r="O288" s="1394"/>
      <c r="P288" s="1394"/>
      <c r="Q288" s="1394"/>
      <c r="R288" s="1394"/>
      <c r="S288" s="1394"/>
      <c r="T288" s="1394"/>
      <c r="U288" s="1394"/>
      <c r="V288" s="1394"/>
      <c r="W288" s="1394"/>
      <c r="X288" s="1394"/>
      <c r="Y288" s="1394"/>
      <c r="Z288" s="1394"/>
      <c r="AA288" s="1394"/>
      <c r="AB288" s="1394"/>
    </row>
    <row r="289">
      <c r="A289" s="824"/>
      <c r="B289" s="824"/>
      <c r="C289" s="824"/>
      <c r="D289" s="824"/>
      <c r="E289" s="824"/>
      <c r="F289" s="824"/>
      <c r="G289" s="1394"/>
      <c r="H289" s="824"/>
      <c r="I289" s="1394"/>
      <c r="J289" s="824"/>
      <c r="K289" s="1394"/>
      <c r="L289" s="1394"/>
      <c r="M289" s="1394"/>
      <c r="N289" s="1394"/>
      <c r="O289" s="1394"/>
      <c r="P289" s="1394"/>
      <c r="Q289" s="1394"/>
      <c r="R289" s="1394"/>
      <c r="S289" s="1394"/>
      <c r="T289" s="1394"/>
      <c r="U289" s="1394"/>
      <c r="V289" s="1394"/>
      <c r="W289" s="1394"/>
      <c r="X289" s="1394"/>
      <c r="Y289" s="1394"/>
      <c r="Z289" s="1394"/>
      <c r="AA289" s="1394"/>
      <c r="AB289" s="1394"/>
    </row>
    <row r="290">
      <c r="A290" s="824"/>
      <c r="B290" s="824"/>
      <c r="C290" s="824"/>
      <c r="D290" s="824"/>
      <c r="E290" s="824"/>
      <c r="F290" s="824"/>
      <c r="G290" s="1394"/>
      <c r="H290" s="824"/>
      <c r="I290" s="1394"/>
      <c r="J290" s="824"/>
      <c r="K290" s="1394"/>
      <c r="L290" s="1394"/>
      <c r="M290" s="1394"/>
      <c r="N290" s="1394"/>
      <c r="O290" s="1394"/>
      <c r="P290" s="1394"/>
      <c r="Q290" s="1394"/>
      <c r="R290" s="1394"/>
      <c r="S290" s="1394"/>
      <c r="T290" s="1394"/>
      <c r="U290" s="1394"/>
      <c r="V290" s="1394"/>
      <c r="W290" s="1394"/>
      <c r="X290" s="1394"/>
      <c r="Y290" s="1394"/>
      <c r="Z290" s="1394"/>
      <c r="AA290" s="1394"/>
      <c r="AB290" s="1394"/>
    </row>
    <row r="291">
      <c r="A291" s="824"/>
      <c r="B291" s="824"/>
      <c r="C291" s="824"/>
      <c r="D291" s="824"/>
      <c r="E291" s="824"/>
      <c r="F291" s="824"/>
      <c r="G291" s="1394"/>
      <c r="H291" s="824"/>
      <c r="I291" s="1394"/>
      <c r="J291" s="824"/>
      <c r="K291" s="1394"/>
      <c r="L291" s="1394"/>
      <c r="M291" s="1394"/>
      <c r="N291" s="1394"/>
      <c r="O291" s="1394"/>
      <c r="P291" s="1394"/>
      <c r="Q291" s="1394"/>
      <c r="R291" s="1394"/>
      <c r="S291" s="1394"/>
      <c r="T291" s="1394"/>
      <c r="U291" s="1394"/>
      <c r="V291" s="1394"/>
      <c r="W291" s="1394"/>
      <c r="X291" s="1394"/>
      <c r="Y291" s="1394"/>
      <c r="Z291" s="1394"/>
      <c r="AA291" s="1394"/>
      <c r="AB291" s="1394"/>
    </row>
    <row r="292">
      <c r="A292" s="824"/>
      <c r="B292" s="824"/>
      <c r="C292" s="824"/>
      <c r="D292" s="824"/>
      <c r="E292" s="824"/>
      <c r="F292" s="824"/>
      <c r="G292" s="1394"/>
      <c r="H292" s="824"/>
      <c r="I292" s="1394"/>
      <c r="J292" s="824"/>
      <c r="K292" s="1394"/>
      <c r="L292" s="1394"/>
      <c r="M292" s="1394"/>
      <c r="N292" s="1394"/>
      <c r="O292" s="1394"/>
      <c r="P292" s="1394"/>
      <c r="Q292" s="1394"/>
      <c r="R292" s="1394"/>
      <c r="S292" s="1394"/>
      <c r="T292" s="1394"/>
      <c r="U292" s="1394"/>
      <c r="V292" s="1394"/>
      <c r="W292" s="1394"/>
      <c r="X292" s="1394"/>
      <c r="Y292" s="1394"/>
      <c r="Z292" s="1394"/>
      <c r="AA292" s="1394"/>
      <c r="AB292" s="1394"/>
    </row>
    <row r="293">
      <c r="A293" s="824"/>
      <c r="B293" s="824"/>
      <c r="C293" s="824"/>
      <c r="D293" s="824"/>
      <c r="E293" s="824"/>
      <c r="F293" s="824"/>
      <c r="G293" s="1394"/>
      <c r="H293" s="824"/>
      <c r="I293" s="1394"/>
      <c r="J293" s="824"/>
      <c r="K293" s="1394"/>
      <c r="L293" s="1394"/>
      <c r="M293" s="1394"/>
      <c r="N293" s="1394"/>
      <c r="O293" s="1394"/>
      <c r="P293" s="1394"/>
      <c r="Q293" s="1394"/>
      <c r="R293" s="1394"/>
      <c r="S293" s="1394"/>
      <c r="T293" s="1394"/>
      <c r="U293" s="1394"/>
      <c r="V293" s="1394"/>
      <c r="W293" s="1394"/>
      <c r="X293" s="1394"/>
      <c r="Y293" s="1394"/>
      <c r="Z293" s="1394"/>
      <c r="AA293" s="1394"/>
      <c r="AB293" s="1394"/>
    </row>
    <row r="294">
      <c r="A294" s="824"/>
      <c r="B294" s="824"/>
      <c r="C294" s="824"/>
      <c r="D294" s="824"/>
      <c r="E294" s="824"/>
      <c r="F294" s="824"/>
      <c r="G294" s="1394"/>
      <c r="H294" s="824"/>
      <c r="I294" s="1394"/>
      <c r="J294" s="824"/>
      <c r="K294" s="1394"/>
      <c r="L294" s="1394"/>
      <c r="M294" s="1394"/>
      <c r="N294" s="1394"/>
      <c r="O294" s="1394"/>
      <c r="P294" s="1394"/>
      <c r="Q294" s="1394"/>
      <c r="R294" s="1394"/>
      <c r="S294" s="1394"/>
      <c r="T294" s="1394"/>
      <c r="U294" s="1394"/>
      <c r="V294" s="1394"/>
      <c r="W294" s="1394"/>
      <c r="X294" s="1394"/>
      <c r="Y294" s="1394"/>
      <c r="Z294" s="1394"/>
      <c r="AA294" s="1394"/>
      <c r="AB294" s="1394"/>
    </row>
    <row r="295">
      <c r="A295" s="824"/>
      <c r="B295" s="824"/>
      <c r="C295" s="824"/>
      <c r="D295" s="824"/>
      <c r="E295" s="824"/>
      <c r="F295" s="824"/>
      <c r="G295" s="1394"/>
      <c r="H295" s="824"/>
      <c r="I295" s="1394"/>
      <c r="J295" s="824"/>
      <c r="K295" s="1394"/>
      <c r="L295" s="1394"/>
      <c r="M295" s="1394"/>
      <c r="N295" s="1394"/>
      <c r="O295" s="1394"/>
      <c r="P295" s="1394"/>
      <c r="Q295" s="1394"/>
      <c r="R295" s="1394"/>
      <c r="S295" s="1394"/>
      <c r="T295" s="1394"/>
      <c r="U295" s="1394"/>
      <c r="V295" s="1394"/>
      <c r="W295" s="1394"/>
      <c r="X295" s="1394"/>
      <c r="Y295" s="1394"/>
      <c r="Z295" s="1394"/>
      <c r="AA295" s="1394"/>
      <c r="AB295" s="1394"/>
    </row>
    <row r="296">
      <c r="A296" s="824"/>
      <c r="B296" s="824"/>
      <c r="C296" s="824"/>
      <c r="D296" s="824"/>
      <c r="E296" s="824"/>
      <c r="F296" s="824"/>
      <c r="G296" s="1394"/>
      <c r="H296" s="824"/>
      <c r="I296" s="1394"/>
      <c r="J296" s="824"/>
      <c r="K296" s="1394"/>
      <c r="L296" s="1394"/>
      <c r="M296" s="1394"/>
      <c r="N296" s="1394"/>
      <c r="O296" s="1394"/>
      <c r="P296" s="1394"/>
      <c r="Q296" s="1394"/>
      <c r="R296" s="1394"/>
      <c r="S296" s="1394"/>
      <c r="T296" s="1394"/>
      <c r="U296" s="1394"/>
      <c r="V296" s="1394"/>
      <c r="W296" s="1394"/>
      <c r="X296" s="1394"/>
      <c r="Y296" s="1394"/>
      <c r="Z296" s="1394"/>
      <c r="AA296" s="1394"/>
      <c r="AB296" s="1394"/>
    </row>
    <row r="297">
      <c r="A297" s="824"/>
      <c r="B297" s="824"/>
      <c r="C297" s="824"/>
      <c r="D297" s="824"/>
      <c r="E297" s="824"/>
      <c r="F297" s="824"/>
      <c r="G297" s="1394"/>
      <c r="H297" s="824"/>
      <c r="I297" s="1394"/>
      <c r="J297" s="824"/>
      <c r="K297" s="1394"/>
      <c r="L297" s="1394"/>
      <c r="M297" s="1394"/>
      <c r="N297" s="1394"/>
      <c r="O297" s="1394"/>
      <c r="P297" s="1394"/>
      <c r="Q297" s="1394"/>
      <c r="R297" s="1394"/>
      <c r="S297" s="1394"/>
      <c r="T297" s="1394"/>
      <c r="U297" s="1394"/>
      <c r="V297" s="1394"/>
      <c r="W297" s="1394"/>
      <c r="X297" s="1394"/>
      <c r="Y297" s="1394"/>
      <c r="Z297" s="1394"/>
      <c r="AA297" s="1394"/>
      <c r="AB297" s="1394"/>
    </row>
    <row r="298">
      <c r="A298" s="824"/>
      <c r="B298" s="824"/>
      <c r="C298" s="824"/>
      <c r="D298" s="824"/>
      <c r="E298" s="824"/>
      <c r="F298" s="824"/>
      <c r="G298" s="1394"/>
      <c r="H298" s="824"/>
      <c r="I298" s="1394"/>
      <c r="J298" s="824"/>
      <c r="K298" s="1394"/>
      <c r="L298" s="1394"/>
      <c r="M298" s="1394"/>
      <c r="N298" s="1394"/>
      <c r="O298" s="1394"/>
      <c r="P298" s="1394"/>
      <c r="Q298" s="1394"/>
      <c r="R298" s="1394"/>
      <c r="S298" s="1394"/>
      <c r="T298" s="1394"/>
      <c r="U298" s="1394"/>
      <c r="V298" s="1394"/>
      <c r="W298" s="1394"/>
      <c r="X298" s="1394"/>
      <c r="Y298" s="1394"/>
      <c r="Z298" s="1394"/>
      <c r="AA298" s="1394"/>
      <c r="AB298" s="1394"/>
    </row>
    <row r="299">
      <c r="A299" s="824"/>
      <c r="B299" s="824"/>
      <c r="C299" s="824"/>
      <c r="D299" s="824"/>
      <c r="E299" s="824"/>
      <c r="F299" s="824"/>
      <c r="G299" s="1394"/>
      <c r="H299" s="824"/>
      <c r="I299" s="1394"/>
      <c r="J299" s="824"/>
      <c r="K299" s="1394"/>
      <c r="L299" s="1394"/>
      <c r="M299" s="1394"/>
      <c r="N299" s="1394"/>
      <c r="O299" s="1394"/>
      <c r="P299" s="1394"/>
      <c r="Q299" s="1394"/>
      <c r="R299" s="1394"/>
      <c r="S299" s="1394"/>
      <c r="T299" s="1394"/>
      <c r="U299" s="1394"/>
      <c r="V299" s="1394"/>
      <c r="W299" s="1394"/>
      <c r="X299" s="1394"/>
      <c r="Y299" s="1394"/>
      <c r="Z299" s="1394"/>
      <c r="AA299" s="1394"/>
      <c r="AB299" s="1394"/>
    </row>
    <row r="300">
      <c r="A300" s="824"/>
      <c r="B300" s="824"/>
      <c r="C300" s="824"/>
      <c r="D300" s="824"/>
      <c r="E300" s="824"/>
      <c r="F300" s="824"/>
      <c r="G300" s="1394"/>
      <c r="H300" s="824"/>
      <c r="I300" s="1394"/>
      <c r="J300" s="824"/>
      <c r="K300" s="1394"/>
      <c r="L300" s="1394"/>
      <c r="M300" s="1394"/>
      <c r="N300" s="1394"/>
      <c r="O300" s="1394"/>
      <c r="P300" s="1394"/>
      <c r="Q300" s="1394"/>
      <c r="R300" s="1394"/>
      <c r="S300" s="1394"/>
      <c r="T300" s="1394"/>
      <c r="U300" s="1394"/>
      <c r="V300" s="1394"/>
      <c r="W300" s="1394"/>
      <c r="X300" s="1394"/>
      <c r="Y300" s="1394"/>
      <c r="Z300" s="1394"/>
      <c r="AA300" s="1394"/>
      <c r="AB300" s="1394"/>
    </row>
    <row r="301">
      <c r="A301" s="824"/>
      <c r="B301" s="824"/>
      <c r="C301" s="824"/>
      <c r="D301" s="824"/>
      <c r="E301" s="824"/>
      <c r="F301" s="824"/>
      <c r="G301" s="1394"/>
      <c r="H301" s="824"/>
      <c r="I301" s="1394"/>
      <c r="J301" s="824"/>
      <c r="K301" s="1394"/>
      <c r="L301" s="1394"/>
      <c r="M301" s="1394"/>
      <c r="N301" s="1394"/>
      <c r="O301" s="1394"/>
      <c r="P301" s="1394"/>
      <c r="Q301" s="1394"/>
      <c r="R301" s="1394"/>
      <c r="S301" s="1394"/>
      <c r="T301" s="1394"/>
      <c r="U301" s="1394"/>
      <c r="V301" s="1394"/>
      <c r="W301" s="1394"/>
      <c r="X301" s="1394"/>
      <c r="Y301" s="1394"/>
      <c r="Z301" s="1394"/>
      <c r="AA301" s="1394"/>
      <c r="AB301" s="1394"/>
    </row>
    <row r="302">
      <c r="A302" s="824"/>
      <c r="B302" s="824"/>
      <c r="C302" s="824"/>
      <c r="D302" s="824"/>
      <c r="E302" s="824"/>
      <c r="F302" s="824"/>
      <c r="G302" s="1394"/>
      <c r="H302" s="824"/>
      <c r="I302" s="1394"/>
      <c r="J302" s="824"/>
      <c r="K302" s="1394"/>
      <c r="L302" s="1394"/>
      <c r="M302" s="1394"/>
      <c r="N302" s="1394"/>
      <c r="O302" s="1394"/>
      <c r="P302" s="1394"/>
      <c r="Q302" s="1394"/>
      <c r="R302" s="1394"/>
      <c r="S302" s="1394"/>
      <c r="T302" s="1394"/>
      <c r="U302" s="1394"/>
      <c r="V302" s="1394"/>
      <c r="W302" s="1394"/>
      <c r="X302" s="1394"/>
      <c r="Y302" s="1394"/>
      <c r="Z302" s="1394"/>
      <c r="AA302" s="1394"/>
      <c r="AB302" s="1394"/>
    </row>
    <row r="303">
      <c r="A303" s="824"/>
      <c r="B303" s="824"/>
      <c r="C303" s="824"/>
      <c r="D303" s="824"/>
      <c r="E303" s="824"/>
      <c r="F303" s="824"/>
      <c r="G303" s="1394"/>
      <c r="H303" s="824"/>
      <c r="I303" s="1394"/>
      <c r="J303" s="824"/>
      <c r="K303" s="1394"/>
      <c r="L303" s="1394"/>
      <c r="M303" s="1394"/>
      <c r="N303" s="1394"/>
      <c r="O303" s="1394"/>
      <c r="P303" s="1394"/>
      <c r="Q303" s="1394"/>
      <c r="R303" s="1394"/>
      <c r="S303" s="1394"/>
      <c r="T303" s="1394"/>
      <c r="U303" s="1394"/>
      <c r="V303" s="1394"/>
      <c r="W303" s="1394"/>
      <c r="X303" s="1394"/>
      <c r="Y303" s="1394"/>
      <c r="Z303" s="1394"/>
      <c r="AA303" s="1394"/>
      <c r="AB303" s="1394"/>
    </row>
    <row r="304">
      <c r="A304" s="824"/>
      <c r="B304" s="824"/>
      <c r="C304" s="824"/>
      <c r="D304" s="824"/>
      <c r="E304" s="824"/>
      <c r="F304" s="824"/>
      <c r="G304" s="1394"/>
      <c r="H304" s="824"/>
      <c r="I304" s="1394"/>
      <c r="J304" s="824"/>
      <c r="K304" s="1394"/>
      <c r="L304" s="1394"/>
      <c r="M304" s="1394"/>
      <c r="N304" s="1394"/>
      <c r="O304" s="1394"/>
      <c r="P304" s="1394"/>
      <c r="Q304" s="1394"/>
      <c r="R304" s="1394"/>
      <c r="S304" s="1394"/>
      <c r="T304" s="1394"/>
      <c r="U304" s="1394"/>
      <c r="V304" s="1394"/>
      <c r="W304" s="1394"/>
      <c r="X304" s="1394"/>
      <c r="Y304" s="1394"/>
      <c r="Z304" s="1394"/>
      <c r="AA304" s="1394"/>
      <c r="AB304" s="1394"/>
    </row>
    <row r="305">
      <c r="A305" s="824"/>
      <c r="B305" s="824"/>
      <c r="C305" s="824"/>
      <c r="D305" s="824"/>
      <c r="E305" s="824"/>
      <c r="F305" s="824"/>
      <c r="G305" s="1394"/>
      <c r="H305" s="824"/>
      <c r="I305" s="1394"/>
      <c r="J305" s="824"/>
      <c r="K305" s="1394"/>
      <c r="L305" s="1394"/>
      <c r="M305" s="1394"/>
      <c r="N305" s="1394"/>
      <c r="O305" s="1394"/>
      <c r="P305" s="1394"/>
      <c r="Q305" s="1394"/>
      <c r="R305" s="1394"/>
      <c r="S305" s="1394"/>
      <c r="T305" s="1394"/>
      <c r="U305" s="1394"/>
      <c r="V305" s="1394"/>
      <c r="W305" s="1394"/>
      <c r="X305" s="1394"/>
      <c r="Y305" s="1394"/>
      <c r="Z305" s="1394"/>
      <c r="AA305" s="1394"/>
      <c r="AB305" s="1394"/>
    </row>
    <row r="306">
      <c r="A306" s="824"/>
      <c r="B306" s="824"/>
      <c r="C306" s="824"/>
      <c r="D306" s="824"/>
      <c r="E306" s="824"/>
      <c r="F306" s="824"/>
      <c r="G306" s="1394"/>
      <c r="H306" s="824"/>
      <c r="I306" s="1394"/>
      <c r="J306" s="824"/>
      <c r="K306" s="1394"/>
      <c r="L306" s="1394"/>
      <c r="M306" s="1394"/>
      <c r="N306" s="1394"/>
      <c r="O306" s="1394"/>
      <c r="P306" s="1394"/>
      <c r="Q306" s="1394"/>
      <c r="R306" s="1394"/>
      <c r="S306" s="1394"/>
      <c r="T306" s="1394"/>
      <c r="U306" s="1394"/>
      <c r="V306" s="1394"/>
      <c r="W306" s="1394"/>
      <c r="X306" s="1394"/>
      <c r="Y306" s="1394"/>
      <c r="Z306" s="1394"/>
      <c r="AA306" s="1394"/>
      <c r="AB306" s="1394"/>
    </row>
    <row r="307">
      <c r="A307" s="824"/>
      <c r="B307" s="824"/>
      <c r="C307" s="824"/>
      <c r="D307" s="824"/>
      <c r="E307" s="824"/>
      <c r="F307" s="824"/>
      <c r="G307" s="1394"/>
      <c r="H307" s="824"/>
      <c r="I307" s="1394"/>
      <c r="J307" s="824"/>
      <c r="K307" s="1394"/>
      <c r="L307" s="1394"/>
      <c r="M307" s="1394"/>
      <c r="N307" s="1394"/>
      <c r="O307" s="1394"/>
      <c r="P307" s="1394"/>
      <c r="Q307" s="1394"/>
      <c r="R307" s="1394"/>
      <c r="S307" s="1394"/>
      <c r="T307" s="1394"/>
      <c r="U307" s="1394"/>
      <c r="V307" s="1394"/>
      <c r="W307" s="1394"/>
      <c r="X307" s="1394"/>
      <c r="Y307" s="1394"/>
      <c r="Z307" s="1394"/>
      <c r="AA307" s="1394"/>
      <c r="AB307" s="1394"/>
    </row>
    <row r="308">
      <c r="A308" s="824"/>
      <c r="B308" s="824"/>
      <c r="C308" s="824"/>
      <c r="D308" s="824"/>
      <c r="E308" s="824"/>
      <c r="F308" s="824"/>
      <c r="G308" s="1394"/>
      <c r="H308" s="824"/>
      <c r="I308" s="1394"/>
      <c r="J308" s="824"/>
      <c r="K308" s="1394"/>
      <c r="L308" s="1394"/>
      <c r="M308" s="1394"/>
      <c r="N308" s="1394"/>
      <c r="O308" s="1394"/>
      <c r="P308" s="1394"/>
      <c r="Q308" s="1394"/>
      <c r="R308" s="1394"/>
      <c r="S308" s="1394"/>
      <c r="T308" s="1394"/>
      <c r="U308" s="1394"/>
      <c r="V308" s="1394"/>
      <c r="W308" s="1394"/>
      <c r="X308" s="1394"/>
      <c r="Y308" s="1394"/>
      <c r="Z308" s="1394"/>
      <c r="AA308" s="1394"/>
      <c r="AB308" s="1394"/>
    </row>
    <row r="309">
      <c r="A309" s="824"/>
      <c r="B309" s="824"/>
      <c r="C309" s="824"/>
      <c r="D309" s="824"/>
      <c r="E309" s="824"/>
      <c r="F309" s="824"/>
      <c r="G309" s="1394"/>
      <c r="H309" s="824"/>
      <c r="I309" s="1394"/>
      <c r="J309" s="824"/>
      <c r="K309" s="1394"/>
      <c r="L309" s="1394"/>
      <c r="M309" s="1394"/>
      <c r="N309" s="1394"/>
      <c r="O309" s="1394"/>
      <c r="P309" s="1394"/>
      <c r="Q309" s="1394"/>
      <c r="R309" s="1394"/>
      <c r="S309" s="1394"/>
      <c r="T309" s="1394"/>
      <c r="U309" s="1394"/>
      <c r="V309" s="1394"/>
      <c r="W309" s="1394"/>
      <c r="X309" s="1394"/>
      <c r="Y309" s="1394"/>
      <c r="Z309" s="1394"/>
      <c r="AA309" s="1394"/>
      <c r="AB309" s="1394"/>
    </row>
    <row r="310">
      <c r="A310" s="824"/>
      <c r="B310" s="824"/>
      <c r="C310" s="824"/>
      <c r="D310" s="824"/>
      <c r="E310" s="824"/>
      <c r="F310" s="824"/>
      <c r="G310" s="1394"/>
      <c r="H310" s="824"/>
      <c r="I310" s="1394"/>
      <c r="J310" s="824"/>
      <c r="K310" s="1394"/>
      <c r="L310" s="1394"/>
      <c r="M310" s="1394"/>
      <c r="N310" s="1394"/>
      <c r="O310" s="1394"/>
      <c r="P310" s="1394"/>
      <c r="Q310" s="1394"/>
      <c r="R310" s="1394"/>
      <c r="S310" s="1394"/>
      <c r="T310" s="1394"/>
      <c r="U310" s="1394"/>
      <c r="V310" s="1394"/>
      <c r="W310" s="1394"/>
      <c r="X310" s="1394"/>
      <c r="Y310" s="1394"/>
      <c r="Z310" s="1394"/>
      <c r="AA310" s="1394"/>
      <c r="AB310" s="1394"/>
    </row>
    <row r="311">
      <c r="A311" s="824"/>
      <c r="B311" s="824"/>
      <c r="C311" s="824"/>
      <c r="D311" s="824"/>
      <c r="E311" s="824"/>
      <c r="F311" s="824"/>
      <c r="G311" s="1394"/>
      <c r="H311" s="824"/>
      <c r="I311" s="1394"/>
      <c r="J311" s="824"/>
      <c r="K311" s="1394"/>
      <c r="L311" s="1394"/>
      <c r="M311" s="1394"/>
      <c r="N311" s="1394"/>
      <c r="O311" s="1394"/>
      <c r="P311" s="1394"/>
      <c r="Q311" s="1394"/>
      <c r="R311" s="1394"/>
      <c r="S311" s="1394"/>
      <c r="T311" s="1394"/>
      <c r="U311" s="1394"/>
      <c r="V311" s="1394"/>
      <c r="W311" s="1394"/>
      <c r="X311" s="1394"/>
      <c r="Y311" s="1394"/>
      <c r="Z311" s="1394"/>
      <c r="AA311" s="1394"/>
      <c r="AB311" s="1394"/>
    </row>
    <row r="312">
      <c r="A312" s="824"/>
      <c r="B312" s="824"/>
      <c r="C312" s="824"/>
      <c r="D312" s="824"/>
      <c r="E312" s="824"/>
      <c r="F312" s="824"/>
      <c r="G312" s="1394"/>
      <c r="H312" s="824"/>
      <c r="I312" s="1394"/>
      <c r="J312" s="824"/>
      <c r="K312" s="1394"/>
      <c r="L312" s="1394"/>
      <c r="M312" s="1394"/>
      <c r="N312" s="1394"/>
      <c r="O312" s="1394"/>
      <c r="P312" s="1394"/>
      <c r="Q312" s="1394"/>
      <c r="R312" s="1394"/>
      <c r="S312" s="1394"/>
      <c r="T312" s="1394"/>
      <c r="U312" s="1394"/>
      <c r="V312" s="1394"/>
      <c r="W312" s="1394"/>
      <c r="X312" s="1394"/>
      <c r="Y312" s="1394"/>
      <c r="Z312" s="1394"/>
      <c r="AA312" s="1394"/>
      <c r="AB312" s="1394"/>
    </row>
    <row r="313">
      <c r="A313" s="824"/>
      <c r="B313" s="824"/>
      <c r="C313" s="824"/>
      <c r="D313" s="824"/>
      <c r="E313" s="824"/>
      <c r="F313" s="824"/>
      <c r="G313" s="1394"/>
      <c r="H313" s="824"/>
      <c r="I313" s="1394"/>
      <c r="J313" s="824"/>
      <c r="K313" s="1394"/>
      <c r="L313" s="1394"/>
      <c r="M313" s="1394"/>
      <c r="N313" s="1394"/>
      <c r="O313" s="1394"/>
      <c r="P313" s="1394"/>
      <c r="Q313" s="1394"/>
      <c r="R313" s="1394"/>
      <c r="S313" s="1394"/>
      <c r="T313" s="1394"/>
      <c r="U313" s="1394"/>
      <c r="V313" s="1394"/>
      <c r="W313" s="1394"/>
      <c r="X313" s="1394"/>
      <c r="Y313" s="1394"/>
      <c r="Z313" s="1394"/>
      <c r="AA313" s="1394"/>
      <c r="AB313" s="1394"/>
    </row>
    <row r="314">
      <c r="A314" s="824"/>
      <c r="B314" s="824"/>
      <c r="C314" s="824"/>
      <c r="D314" s="824"/>
      <c r="E314" s="824"/>
      <c r="F314" s="824"/>
      <c r="G314" s="1394"/>
      <c r="H314" s="824"/>
      <c r="I314" s="1394"/>
      <c r="J314" s="824"/>
      <c r="K314" s="1394"/>
      <c r="L314" s="1394"/>
      <c r="M314" s="1394"/>
      <c r="N314" s="1394"/>
      <c r="O314" s="1394"/>
      <c r="P314" s="1394"/>
      <c r="Q314" s="1394"/>
      <c r="R314" s="1394"/>
      <c r="S314" s="1394"/>
      <c r="T314" s="1394"/>
      <c r="U314" s="1394"/>
      <c r="V314" s="1394"/>
      <c r="W314" s="1394"/>
      <c r="X314" s="1394"/>
      <c r="Y314" s="1394"/>
      <c r="Z314" s="1394"/>
      <c r="AA314" s="1394"/>
      <c r="AB314" s="1394"/>
    </row>
    <row r="315">
      <c r="A315" s="824"/>
      <c r="B315" s="824"/>
      <c r="C315" s="824"/>
      <c r="D315" s="824"/>
      <c r="E315" s="824"/>
      <c r="F315" s="824"/>
      <c r="G315" s="1394"/>
      <c r="H315" s="824"/>
      <c r="I315" s="1394"/>
      <c r="J315" s="824"/>
      <c r="K315" s="1394"/>
      <c r="L315" s="1394"/>
      <c r="M315" s="1394"/>
      <c r="N315" s="1394"/>
      <c r="O315" s="1394"/>
      <c r="P315" s="1394"/>
      <c r="Q315" s="1394"/>
      <c r="R315" s="1394"/>
      <c r="S315" s="1394"/>
      <c r="T315" s="1394"/>
      <c r="U315" s="1394"/>
      <c r="V315" s="1394"/>
      <c r="W315" s="1394"/>
      <c r="X315" s="1394"/>
      <c r="Y315" s="1394"/>
      <c r="Z315" s="1394"/>
      <c r="AA315" s="1394"/>
      <c r="AB315" s="1394"/>
    </row>
    <row r="316">
      <c r="A316" s="824"/>
      <c r="B316" s="824"/>
      <c r="C316" s="824"/>
      <c r="D316" s="824"/>
      <c r="E316" s="824"/>
      <c r="F316" s="824"/>
      <c r="G316" s="1394"/>
      <c r="H316" s="824"/>
      <c r="I316" s="1394"/>
      <c r="J316" s="824"/>
      <c r="K316" s="1394"/>
      <c r="L316" s="1394"/>
      <c r="M316" s="1394"/>
      <c r="N316" s="1394"/>
      <c r="O316" s="1394"/>
      <c r="P316" s="1394"/>
      <c r="Q316" s="1394"/>
      <c r="R316" s="1394"/>
      <c r="S316" s="1394"/>
      <c r="T316" s="1394"/>
      <c r="U316" s="1394"/>
      <c r="V316" s="1394"/>
      <c r="W316" s="1394"/>
      <c r="X316" s="1394"/>
      <c r="Y316" s="1394"/>
      <c r="Z316" s="1394"/>
      <c r="AA316" s="1394"/>
      <c r="AB316" s="1394"/>
    </row>
    <row r="317">
      <c r="A317" s="824"/>
      <c r="B317" s="824"/>
      <c r="C317" s="824"/>
      <c r="D317" s="824"/>
      <c r="E317" s="824"/>
      <c r="F317" s="824"/>
      <c r="G317" s="1394"/>
      <c r="H317" s="824"/>
      <c r="I317" s="1394"/>
      <c r="J317" s="824"/>
      <c r="K317" s="1394"/>
      <c r="L317" s="1394"/>
      <c r="M317" s="1394"/>
      <c r="N317" s="1394"/>
      <c r="O317" s="1394"/>
      <c r="P317" s="1394"/>
      <c r="Q317" s="1394"/>
      <c r="R317" s="1394"/>
      <c r="S317" s="1394"/>
      <c r="T317" s="1394"/>
      <c r="U317" s="1394"/>
      <c r="V317" s="1394"/>
      <c r="W317" s="1394"/>
      <c r="X317" s="1394"/>
      <c r="Y317" s="1394"/>
      <c r="Z317" s="1394"/>
      <c r="AA317" s="1394"/>
      <c r="AB317" s="1394"/>
    </row>
    <row r="318">
      <c r="A318" s="824"/>
      <c r="B318" s="824"/>
      <c r="C318" s="824"/>
      <c r="D318" s="824"/>
      <c r="E318" s="824"/>
      <c r="F318" s="824"/>
      <c r="G318" s="1394"/>
      <c r="H318" s="824"/>
      <c r="I318" s="1394"/>
      <c r="J318" s="824"/>
      <c r="K318" s="1394"/>
      <c r="L318" s="1394"/>
      <c r="M318" s="1394"/>
      <c r="N318" s="1394"/>
      <c r="O318" s="1394"/>
      <c r="P318" s="1394"/>
      <c r="Q318" s="1394"/>
      <c r="R318" s="1394"/>
      <c r="S318" s="1394"/>
      <c r="T318" s="1394"/>
      <c r="U318" s="1394"/>
      <c r="V318" s="1394"/>
      <c r="W318" s="1394"/>
      <c r="X318" s="1394"/>
      <c r="Y318" s="1394"/>
      <c r="Z318" s="1394"/>
      <c r="AA318" s="1394"/>
      <c r="AB318" s="1394"/>
    </row>
    <row r="319">
      <c r="A319" s="824"/>
      <c r="B319" s="824"/>
      <c r="C319" s="824"/>
      <c r="D319" s="824"/>
      <c r="E319" s="824"/>
      <c r="F319" s="824"/>
      <c r="G319" s="1394"/>
      <c r="H319" s="824"/>
      <c r="I319" s="1394"/>
      <c r="J319" s="824"/>
      <c r="K319" s="1394"/>
      <c r="L319" s="1394"/>
      <c r="M319" s="1394"/>
      <c r="N319" s="1394"/>
      <c r="O319" s="1394"/>
      <c r="P319" s="1394"/>
      <c r="Q319" s="1394"/>
      <c r="R319" s="1394"/>
      <c r="S319" s="1394"/>
      <c r="T319" s="1394"/>
      <c r="U319" s="1394"/>
      <c r="V319" s="1394"/>
      <c r="W319" s="1394"/>
      <c r="X319" s="1394"/>
      <c r="Y319" s="1394"/>
      <c r="Z319" s="1394"/>
      <c r="AA319" s="1394"/>
      <c r="AB319" s="1394"/>
    </row>
    <row r="320">
      <c r="A320" s="824"/>
      <c r="B320" s="824"/>
      <c r="C320" s="824"/>
      <c r="D320" s="824"/>
      <c r="E320" s="824"/>
      <c r="F320" s="824"/>
      <c r="G320" s="1394"/>
      <c r="H320" s="824"/>
      <c r="I320" s="1394"/>
      <c r="J320" s="824"/>
      <c r="K320" s="1394"/>
      <c r="L320" s="1394"/>
      <c r="M320" s="1394"/>
      <c r="N320" s="1394"/>
      <c r="O320" s="1394"/>
      <c r="P320" s="1394"/>
      <c r="Q320" s="1394"/>
      <c r="R320" s="1394"/>
      <c r="S320" s="1394"/>
      <c r="T320" s="1394"/>
      <c r="U320" s="1394"/>
      <c r="V320" s="1394"/>
      <c r="W320" s="1394"/>
      <c r="X320" s="1394"/>
      <c r="Y320" s="1394"/>
      <c r="Z320" s="1394"/>
      <c r="AA320" s="1394"/>
      <c r="AB320" s="1394"/>
    </row>
    <row r="321">
      <c r="A321" s="824"/>
      <c r="B321" s="824"/>
      <c r="C321" s="824"/>
      <c r="D321" s="824"/>
      <c r="E321" s="824"/>
      <c r="F321" s="824"/>
      <c r="G321" s="1394"/>
      <c r="H321" s="824"/>
      <c r="I321" s="1394"/>
      <c r="J321" s="824"/>
      <c r="K321" s="1394"/>
      <c r="L321" s="1394"/>
      <c r="M321" s="1394"/>
      <c r="N321" s="1394"/>
      <c r="O321" s="1394"/>
      <c r="P321" s="1394"/>
      <c r="Q321" s="1394"/>
      <c r="R321" s="1394"/>
      <c r="S321" s="1394"/>
      <c r="T321" s="1394"/>
      <c r="U321" s="1394"/>
      <c r="V321" s="1394"/>
      <c r="W321" s="1394"/>
      <c r="X321" s="1394"/>
      <c r="Y321" s="1394"/>
      <c r="Z321" s="1394"/>
      <c r="AA321" s="1394"/>
      <c r="AB321" s="1394"/>
    </row>
    <row r="322">
      <c r="A322" s="824"/>
      <c r="B322" s="824"/>
      <c r="C322" s="824"/>
      <c r="D322" s="824"/>
      <c r="E322" s="824"/>
      <c r="F322" s="824"/>
      <c r="G322" s="1394"/>
      <c r="H322" s="824"/>
      <c r="I322" s="1394"/>
      <c r="J322" s="824"/>
      <c r="K322" s="1394"/>
      <c r="L322" s="1394"/>
      <c r="M322" s="1394"/>
      <c r="N322" s="1394"/>
      <c r="O322" s="1394"/>
      <c r="P322" s="1394"/>
      <c r="Q322" s="1394"/>
      <c r="R322" s="1394"/>
      <c r="S322" s="1394"/>
      <c r="T322" s="1394"/>
      <c r="U322" s="1394"/>
      <c r="V322" s="1394"/>
      <c r="W322" s="1394"/>
      <c r="X322" s="1394"/>
      <c r="Y322" s="1394"/>
      <c r="Z322" s="1394"/>
      <c r="AA322" s="1394"/>
      <c r="AB322" s="1394"/>
    </row>
    <row r="323">
      <c r="A323" s="824"/>
      <c r="B323" s="824"/>
      <c r="C323" s="824"/>
      <c r="D323" s="824"/>
      <c r="E323" s="824"/>
      <c r="F323" s="824"/>
      <c r="G323" s="1394"/>
      <c r="H323" s="824"/>
      <c r="I323" s="1394"/>
      <c r="J323" s="824"/>
      <c r="K323" s="1394"/>
      <c r="L323" s="1394"/>
      <c r="M323" s="1394"/>
      <c r="N323" s="1394"/>
      <c r="O323" s="1394"/>
      <c r="P323" s="1394"/>
      <c r="Q323" s="1394"/>
      <c r="R323" s="1394"/>
      <c r="S323" s="1394"/>
      <c r="T323" s="1394"/>
      <c r="U323" s="1394"/>
      <c r="V323" s="1394"/>
      <c r="W323" s="1394"/>
      <c r="X323" s="1394"/>
      <c r="Y323" s="1394"/>
      <c r="Z323" s="1394"/>
      <c r="AA323" s="1394"/>
      <c r="AB323" s="1394"/>
    </row>
    <row r="324">
      <c r="A324" s="824"/>
      <c r="B324" s="824"/>
      <c r="C324" s="824"/>
      <c r="D324" s="824"/>
      <c r="E324" s="824"/>
      <c r="F324" s="824"/>
      <c r="G324" s="1394"/>
      <c r="H324" s="824"/>
      <c r="I324" s="1394"/>
      <c r="J324" s="824"/>
      <c r="K324" s="1394"/>
      <c r="L324" s="1394"/>
      <c r="M324" s="1394"/>
      <c r="N324" s="1394"/>
      <c r="O324" s="1394"/>
      <c r="P324" s="1394"/>
      <c r="Q324" s="1394"/>
      <c r="R324" s="1394"/>
      <c r="S324" s="1394"/>
      <c r="T324" s="1394"/>
      <c r="U324" s="1394"/>
      <c r="V324" s="1394"/>
      <c r="W324" s="1394"/>
      <c r="X324" s="1394"/>
      <c r="Y324" s="1394"/>
      <c r="Z324" s="1394"/>
      <c r="AA324" s="1394"/>
      <c r="AB324" s="1394"/>
    </row>
    <row r="325">
      <c r="A325" s="824"/>
      <c r="B325" s="824"/>
      <c r="C325" s="824"/>
      <c r="D325" s="824"/>
      <c r="E325" s="824"/>
      <c r="F325" s="824"/>
      <c r="G325" s="1394"/>
      <c r="H325" s="824"/>
      <c r="I325" s="1394"/>
      <c r="J325" s="824"/>
      <c r="K325" s="1394"/>
      <c r="L325" s="1394"/>
      <c r="M325" s="1394"/>
      <c r="N325" s="1394"/>
      <c r="O325" s="1394"/>
      <c r="P325" s="1394"/>
      <c r="Q325" s="1394"/>
      <c r="R325" s="1394"/>
      <c r="S325" s="1394"/>
      <c r="T325" s="1394"/>
      <c r="U325" s="1394"/>
      <c r="V325" s="1394"/>
      <c r="W325" s="1394"/>
      <c r="X325" s="1394"/>
      <c r="Y325" s="1394"/>
      <c r="Z325" s="1394"/>
      <c r="AA325" s="1394"/>
      <c r="AB325" s="1394"/>
    </row>
    <row r="326">
      <c r="A326" s="824"/>
      <c r="B326" s="824"/>
      <c r="C326" s="824"/>
      <c r="D326" s="824"/>
      <c r="E326" s="824"/>
      <c r="F326" s="824"/>
      <c r="G326" s="1394"/>
      <c r="H326" s="824"/>
      <c r="I326" s="1394"/>
      <c r="J326" s="824"/>
      <c r="K326" s="1394"/>
      <c r="L326" s="1394"/>
      <c r="M326" s="1394"/>
      <c r="N326" s="1394"/>
      <c r="O326" s="1394"/>
      <c r="P326" s="1394"/>
      <c r="Q326" s="1394"/>
      <c r="R326" s="1394"/>
      <c r="S326" s="1394"/>
      <c r="T326" s="1394"/>
      <c r="U326" s="1394"/>
      <c r="V326" s="1394"/>
      <c r="W326" s="1394"/>
      <c r="X326" s="1394"/>
      <c r="Y326" s="1394"/>
      <c r="Z326" s="1394"/>
      <c r="AA326" s="1394"/>
      <c r="AB326" s="1394"/>
    </row>
    <row r="327">
      <c r="A327" s="824"/>
      <c r="B327" s="824"/>
      <c r="C327" s="824"/>
      <c r="D327" s="824"/>
      <c r="E327" s="824"/>
      <c r="F327" s="824"/>
      <c r="G327" s="1394"/>
      <c r="H327" s="824"/>
      <c r="I327" s="1394"/>
      <c r="J327" s="824"/>
      <c r="K327" s="1394"/>
      <c r="L327" s="1394"/>
      <c r="M327" s="1394"/>
      <c r="N327" s="1394"/>
      <c r="O327" s="1394"/>
      <c r="P327" s="1394"/>
      <c r="Q327" s="1394"/>
      <c r="R327" s="1394"/>
      <c r="S327" s="1394"/>
      <c r="T327" s="1394"/>
      <c r="U327" s="1394"/>
      <c r="V327" s="1394"/>
      <c r="W327" s="1394"/>
      <c r="X327" s="1394"/>
      <c r="Y327" s="1394"/>
      <c r="Z327" s="1394"/>
      <c r="AA327" s="1394"/>
      <c r="AB327" s="1394"/>
    </row>
    <row r="328">
      <c r="A328" s="824"/>
      <c r="B328" s="824"/>
      <c r="C328" s="824"/>
      <c r="D328" s="824"/>
      <c r="E328" s="824"/>
      <c r="F328" s="824"/>
      <c r="G328" s="1394"/>
      <c r="H328" s="824"/>
      <c r="I328" s="1394"/>
      <c r="J328" s="824"/>
      <c r="K328" s="1394"/>
      <c r="L328" s="1394"/>
      <c r="M328" s="1394"/>
      <c r="N328" s="1394"/>
      <c r="O328" s="1394"/>
      <c r="P328" s="1394"/>
      <c r="Q328" s="1394"/>
      <c r="R328" s="1394"/>
      <c r="S328" s="1394"/>
      <c r="T328" s="1394"/>
      <c r="U328" s="1394"/>
      <c r="V328" s="1394"/>
      <c r="W328" s="1394"/>
      <c r="X328" s="1394"/>
      <c r="Y328" s="1394"/>
      <c r="Z328" s="1394"/>
      <c r="AA328" s="1394"/>
      <c r="AB328" s="1394"/>
    </row>
    <row r="329">
      <c r="A329" s="824"/>
      <c r="B329" s="824"/>
      <c r="C329" s="824"/>
      <c r="D329" s="824"/>
      <c r="E329" s="824"/>
      <c r="F329" s="824"/>
      <c r="G329" s="1394"/>
      <c r="H329" s="824"/>
      <c r="I329" s="1394"/>
      <c r="J329" s="824"/>
      <c r="K329" s="1394"/>
      <c r="L329" s="1394"/>
      <c r="M329" s="1394"/>
      <c r="N329" s="1394"/>
      <c r="O329" s="1394"/>
      <c r="P329" s="1394"/>
      <c r="Q329" s="1394"/>
      <c r="R329" s="1394"/>
      <c r="S329" s="1394"/>
      <c r="T329" s="1394"/>
      <c r="U329" s="1394"/>
      <c r="V329" s="1394"/>
      <c r="W329" s="1394"/>
      <c r="X329" s="1394"/>
      <c r="Y329" s="1394"/>
      <c r="Z329" s="1394"/>
      <c r="AA329" s="1394"/>
      <c r="AB329" s="1394"/>
    </row>
    <row r="330">
      <c r="A330" s="824"/>
      <c r="B330" s="824"/>
      <c r="C330" s="824"/>
      <c r="D330" s="824"/>
      <c r="E330" s="824"/>
      <c r="F330" s="824"/>
      <c r="G330" s="1394"/>
      <c r="H330" s="824"/>
      <c r="I330" s="1394"/>
      <c r="J330" s="824"/>
      <c r="K330" s="1394"/>
      <c r="L330" s="1394"/>
      <c r="M330" s="1394"/>
      <c r="N330" s="1394"/>
      <c r="O330" s="1394"/>
      <c r="P330" s="1394"/>
      <c r="Q330" s="1394"/>
      <c r="R330" s="1394"/>
      <c r="S330" s="1394"/>
      <c r="T330" s="1394"/>
      <c r="U330" s="1394"/>
      <c r="V330" s="1394"/>
      <c r="W330" s="1394"/>
      <c r="X330" s="1394"/>
      <c r="Y330" s="1394"/>
      <c r="Z330" s="1394"/>
      <c r="AA330" s="1394"/>
      <c r="AB330" s="1394"/>
    </row>
    <row r="331">
      <c r="A331" s="824"/>
      <c r="B331" s="824"/>
      <c r="C331" s="824"/>
      <c r="D331" s="824"/>
      <c r="E331" s="824"/>
      <c r="F331" s="824"/>
      <c r="G331" s="1394"/>
      <c r="H331" s="824"/>
      <c r="I331" s="1394"/>
      <c r="J331" s="824"/>
      <c r="K331" s="1394"/>
      <c r="L331" s="1394"/>
      <c r="M331" s="1394"/>
      <c r="N331" s="1394"/>
      <c r="O331" s="1394"/>
      <c r="P331" s="1394"/>
      <c r="Q331" s="1394"/>
      <c r="R331" s="1394"/>
      <c r="S331" s="1394"/>
      <c r="T331" s="1394"/>
      <c r="U331" s="1394"/>
      <c r="V331" s="1394"/>
      <c r="W331" s="1394"/>
      <c r="X331" s="1394"/>
      <c r="Y331" s="1394"/>
      <c r="Z331" s="1394"/>
      <c r="AA331" s="1394"/>
      <c r="AB331" s="1394"/>
    </row>
    <row r="332">
      <c r="A332" s="824"/>
      <c r="B332" s="824"/>
      <c r="C332" s="824"/>
      <c r="D332" s="824"/>
      <c r="E332" s="824"/>
      <c r="F332" s="824"/>
      <c r="G332" s="1394"/>
      <c r="H332" s="824"/>
      <c r="I332" s="1394"/>
      <c r="J332" s="824"/>
      <c r="K332" s="1394"/>
      <c r="L332" s="1394"/>
      <c r="M332" s="1394"/>
      <c r="N332" s="1394"/>
      <c r="O332" s="1394"/>
      <c r="P332" s="1394"/>
      <c r="Q332" s="1394"/>
      <c r="R332" s="1394"/>
      <c r="S332" s="1394"/>
      <c r="T332" s="1394"/>
      <c r="U332" s="1394"/>
      <c r="V332" s="1394"/>
      <c r="W332" s="1394"/>
      <c r="X332" s="1394"/>
      <c r="Y332" s="1394"/>
      <c r="Z332" s="1394"/>
      <c r="AA332" s="1394"/>
      <c r="AB332" s="1394"/>
    </row>
    <row r="333">
      <c r="A333" s="824"/>
      <c r="B333" s="824"/>
      <c r="C333" s="824"/>
      <c r="D333" s="824"/>
      <c r="E333" s="824"/>
      <c r="F333" s="824"/>
      <c r="G333" s="1394"/>
      <c r="H333" s="824"/>
      <c r="I333" s="1394"/>
      <c r="J333" s="824"/>
      <c r="K333" s="1394"/>
      <c r="L333" s="1394"/>
      <c r="M333" s="1394"/>
      <c r="N333" s="1394"/>
      <c r="O333" s="1394"/>
      <c r="P333" s="1394"/>
      <c r="Q333" s="1394"/>
      <c r="R333" s="1394"/>
      <c r="S333" s="1394"/>
      <c r="T333" s="1394"/>
      <c r="U333" s="1394"/>
      <c r="V333" s="1394"/>
      <c r="W333" s="1394"/>
      <c r="X333" s="1394"/>
      <c r="Y333" s="1394"/>
      <c r="Z333" s="1394"/>
      <c r="AA333" s="1394"/>
      <c r="AB333" s="1394"/>
    </row>
    <row r="334">
      <c r="A334" s="824"/>
      <c r="B334" s="824"/>
      <c r="C334" s="824"/>
      <c r="D334" s="824"/>
      <c r="E334" s="824"/>
      <c r="F334" s="824"/>
      <c r="G334" s="1394"/>
      <c r="H334" s="824"/>
      <c r="I334" s="1394"/>
      <c r="J334" s="824"/>
      <c r="K334" s="1394"/>
      <c r="L334" s="1394"/>
      <c r="M334" s="1394"/>
      <c r="N334" s="1394"/>
      <c r="O334" s="1394"/>
      <c r="P334" s="1394"/>
      <c r="Q334" s="1394"/>
      <c r="R334" s="1394"/>
      <c r="S334" s="1394"/>
      <c r="T334" s="1394"/>
      <c r="U334" s="1394"/>
      <c r="V334" s="1394"/>
      <c r="W334" s="1394"/>
      <c r="X334" s="1394"/>
      <c r="Y334" s="1394"/>
      <c r="Z334" s="1394"/>
      <c r="AA334" s="1394"/>
      <c r="AB334" s="1394"/>
    </row>
    <row r="335">
      <c r="A335" s="824"/>
      <c r="B335" s="824"/>
      <c r="C335" s="824"/>
      <c r="D335" s="824"/>
      <c r="E335" s="824"/>
      <c r="F335" s="824"/>
      <c r="G335" s="1394"/>
      <c r="H335" s="824"/>
      <c r="I335" s="1394"/>
      <c r="J335" s="824"/>
      <c r="K335" s="1394"/>
      <c r="L335" s="1394"/>
      <c r="M335" s="1394"/>
      <c r="N335" s="1394"/>
      <c r="O335" s="1394"/>
      <c r="P335" s="1394"/>
      <c r="Q335" s="1394"/>
      <c r="R335" s="1394"/>
      <c r="S335" s="1394"/>
      <c r="T335" s="1394"/>
      <c r="U335" s="1394"/>
      <c r="V335" s="1394"/>
      <c r="W335" s="1394"/>
      <c r="X335" s="1394"/>
      <c r="Y335" s="1394"/>
      <c r="Z335" s="1394"/>
      <c r="AA335" s="1394"/>
      <c r="AB335" s="1394"/>
    </row>
    <row r="336">
      <c r="A336" s="824"/>
      <c r="B336" s="824"/>
      <c r="C336" s="824"/>
      <c r="D336" s="824"/>
      <c r="E336" s="824"/>
      <c r="F336" s="824"/>
      <c r="G336" s="1394"/>
      <c r="H336" s="824"/>
      <c r="I336" s="1394"/>
      <c r="J336" s="824"/>
      <c r="K336" s="1394"/>
      <c r="L336" s="1394"/>
      <c r="M336" s="1394"/>
      <c r="N336" s="1394"/>
      <c r="O336" s="1394"/>
      <c r="P336" s="1394"/>
      <c r="Q336" s="1394"/>
      <c r="R336" s="1394"/>
      <c r="S336" s="1394"/>
      <c r="T336" s="1394"/>
      <c r="U336" s="1394"/>
      <c r="V336" s="1394"/>
      <c r="W336" s="1394"/>
      <c r="X336" s="1394"/>
      <c r="Y336" s="1394"/>
      <c r="Z336" s="1394"/>
      <c r="AA336" s="1394"/>
      <c r="AB336" s="1394"/>
    </row>
    <row r="337">
      <c r="A337" s="824"/>
      <c r="B337" s="824"/>
      <c r="C337" s="824"/>
      <c r="D337" s="824"/>
      <c r="E337" s="824"/>
      <c r="F337" s="824"/>
      <c r="G337" s="1394"/>
      <c r="H337" s="824"/>
      <c r="I337" s="1394"/>
      <c r="J337" s="824"/>
      <c r="K337" s="1394"/>
      <c r="L337" s="1394"/>
      <c r="M337" s="1394"/>
      <c r="N337" s="1394"/>
      <c r="O337" s="1394"/>
      <c r="P337" s="1394"/>
      <c r="Q337" s="1394"/>
      <c r="R337" s="1394"/>
      <c r="S337" s="1394"/>
      <c r="T337" s="1394"/>
      <c r="U337" s="1394"/>
      <c r="V337" s="1394"/>
      <c r="W337" s="1394"/>
      <c r="X337" s="1394"/>
      <c r="Y337" s="1394"/>
      <c r="Z337" s="1394"/>
      <c r="AA337" s="1394"/>
      <c r="AB337" s="1394"/>
    </row>
    <row r="338">
      <c r="A338" s="824"/>
      <c r="B338" s="824"/>
      <c r="C338" s="824"/>
      <c r="D338" s="824"/>
      <c r="E338" s="824"/>
      <c r="F338" s="824"/>
      <c r="G338" s="1394"/>
      <c r="H338" s="824"/>
      <c r="I338" s="1394"/>
      <c r="J338" s="824"/>
      <c r="K338" s="1394"/>
      <c r="L338" s="1394"/>
      <c r="M338" s="1394"/>
      <c r="N338" s="1394"/>
      <c r="O338" s="1394"/>
      <c r="P338" s="1394"/>
      <c r="Q338" s="1394"/>
      <c r="R338" s="1394"/>
      <c r="S338" s="1394"/>
      <c r="T338" s="1394"/>
      <c r="U338" s="1394"/>
      <c r="V338" s="1394"/>
      <c r="W338" s="1394"/>
      <c r="X338" s="1394"/>
      <c r="Y338" s="1394"/>
      <c r="Z338" s="1394"/>
      <c r="AA338" s="1394"/>
      <c r="AB338" s="1394"/>
    </row>
    <row r="339">
      <c r="A339" s="824"/>
      <c r="B339" s="824"/>
      <c r="C339" s="824"/>
      <c r="D339" s="824"/>
      <c r="E339" s="824"/>
      <c r="F339" s="824"/>
      <c r="G339" s="1394"/>
      <c r="H339" s="824"/>
      <c r="I339" s="1394"/>
      <c r="J339" s="824"/>
      <c r="K339" s="1394"/>
      <c r="L339" s="1394"/>
      <c r="M339" s="1394"/>
      <c r="N339" s="1394"/>
      <c r="O339" s="1394"/>
      <c r="P339" s="1394"/>
      <c r="Q339" s="1394"/>
      <c r="R339" s="1394"/>
      <c r="S339" s="1394"/>
      <c r="T339" s="1394"/>
      <c r="U339" s="1394"/>
      <c r="V339" s="1394"/>
      <c r="W339" s="1394"/>
      <c r="X339" s="1394"/>
      <c r="Y339" s="1394"/>
      <c r="Z339" s="1394"/>
      <c r="AA339" s="1394"/>
      <c r="AB339" s="1394"/>
    </row>
    <row r="340">
      <c r="A340" s="824"/>
      <c r="B340" s="824"/>
      <c r="C340" s="824"/>
      <c r="D340" s="824"/>
      <c r="E340" s="824"/>
      <c r="F340" s="824"/>
      <c r="G340" s="1394"/>
      <c r="H340" s="824"/>
      <c r="I340" s="1394"/>
      <c r="J340" s="824"/>
      <c r="K340" s="1394"/>
      <c r="L340" s="1394"/>
      <c r="M340" s="1394"/>
      <c r="N340" s="1394"/>
      <c r="O340" s="1394"/>
      <c r="P340" s="1394"/>
      <c r="Q340" s="1394"/>
      <c r="R340" s="1394"/>
      <c r="S340" s="1394"/>
      <c r="T340" s="1394"/>
      <c r="U340" s="1394"/>
      <c r="V340" s="1394"/>
      <c r="W340" s="1394"/>
      <c r="X340" s="1394"/>
      <c r="Y340" s="1394"/>
      <c r="Z340" s="1394"/>
      <c r="AA340" s="1394"/>
      <c r="AB340" s="1394"/>
    </row>
    <row r="341">
      <c r="A341" s="824"/>
      <c r="B341" s="824"/>
      <c r="C341" s="824"/>
      <c r="D341" s="824"/>
      <c r="E341" s="824"/>
      <c r="F341" s="824"/>
      <c r="G341" s="1394"/>
      <c r="H341" s="824"/>
      <c r="I341" s="1394"/>
      <c r="J341" s="824"/>
      <c r="K341" s="1394"/>
      <c r="L341" s="1394"/>
      <c r="M341" s="1394"/>
      <c r="N341" s="1394"/>
      <c r="O341" s="1394"/>
      <c r="P341" s="1394"/>
      <c r="Q341" s="1394"/>
      <c r="R341" s="1394"/>
      <c r="S341" s="1394"/>
      <c r="T341" s="1394"/>
      <c r="U341" s="1394"/>
      <c r="V341" s="1394"/>
      <c r="W341" s="1394"/>
      <c r="X341" s="1394"/>
      <c r="Y341" s="1394"/>
      <c r="Z341" s="1394"/>
      <c r="AA341" s="1394"/>
      <c r="AB341" s="1394"/>
    </row>
    <row r="342">
      <c r="A342" s="824"/>
      <c r="B342" s="824"/>
      <c r="C342" s="824"/>
      <c r="D342" s="824"/>
      <c r="E342" s="824"/>
      <c r="F342" s="824"/>
      <c r="G342" s="1394"/>
      <c r="H342" s="824"/>
      <c r="I342" s="1394"/>
      <c r="J342" s="824"/>
      <c r="K342" s="1394"/>
      <c r="L342" s="1394"/>
      <c r="M342" s="1394"/>
      <c r="N342" s="1394"/>
      <c r="O342" s="1394"/>
      <c r="P342" s="1394"/>
      <c r="Q342" s="1394"/>
      <c r="R342" s="1394"/>
      <c r="S342" s="1394"/>
      <c r="T342" s="1394"/>
      <c r="U342" s="1394"/>
      <c r="V342" s="1394"/>
      <c r="W342" s="1394"/>
      <c r="X342" s="1394"/>
      <c r="Y342" s="1394"/>
      <c r="Z342" s="1394"/>
      <c r="AA342" s="1394"/>
      <c r="AB342" s="1394"/>
    </row>
    <row r="343">
      <c r="A343" s="824"/>
      <c r="B343" s="824"/>
      <c r="C343" s="824"/>
      <c r="D343" s="824"/>
      <c r="E343" s="824"/>
      <c r="F343" s="824"/>
      <c r="G343" s="1394"/>
      <c r="H343" s="824"/>
      <c r="I343" s="1394"/>
      <c r="J343" s="824"/>
      <c r="K343" s="1394"/>
      <c r="L343" s="1394"/>
      <c r="M343" s="1394"/>
      <c r="N343" s="1394"/>
      <c r="O343" s="1394"/>
      <c r="P343" s="1394"/>
      <c r="Q343" s="1394"/>
      <c r="R343" s="1394"/>
      <c r="S343" s="1394"/>
      <c r="T343" s="1394"/>
      <c r="U343" s="1394"/>
      <c r="V343" s="1394"/>
      <c r="W343" s="1394"/>
      <c r="X343" s="1394"/>
      <c r="Y343" s="1394"/>
      <c r="Z343" s="1394"/>
      <c r="AA343" s="1394"/>
      <c r="AB343" s="1394"/>
    </row>
    <row r="344">
      <c r="A344" s="824"/>
      <c r="B344" s="824"/>
      <c r="C344" s="824"/>
      <c r="D344" s="824"/>
      <c r="E344" s="824"/>
      <c r="F344" s="824"/>
      <c r="G344" s="1394"/>
      <c r="H344" s="824"/>
      <c r="I344" s="1394"/>
      <c r="J344" s="824"/>
      <c r="K344" s="1394"/>
      <c r="L344" s="1394"/>
      <c r="M344" s="1394"/>
      <c r="N344" s="1394"/>
      <c r="O344" s="1394"/>
      <c r="P344" s="1394"/>
      <c r="Q344" s="1394"/>
      <c r="R344" s="1394"/>
      <c r="S344" s="1394"/>
      <c r="T344" s="1394"/>
      <c r="U344" s="1394"/>
      <c r="V344" s="1394"/>
      <c r="W344" s="1394"/>
      <c r="X344" s="1394"/>
      <c r="Y344" s="1394"/>
      <c r="Z344" s="1394"/>
      <c r="AA344" s="1394"/>
      <c r="AB344" s="1394"/>
    </row>
    <row r="345">
      <c r="A345" s="824"/>
      <c r="B345" s="824"/>
      <c r="C345" s="824"/>
      <c r="D345" s="824"/>
      <c r="E345" s="824"/>
      <c r="F345" s="824"/>
      <c r="G345" s="1394"/>
      <c r="H345" s="824"/>
      <c r="I345" s="1394"/>
      <c r="J345" s="824"/>
      <c r="K345" s="1394"/>
      <c r="L345" s="1394"/>
      <c r="M345" s="1394"/>
      <c r="N345" s="1394"/>
      <c r="O345" s="1394"/>
      <c r="P345" s="1394"/>
      <c r="Q345" s="1394"/>
      <c r="R345" s="1394"/>
      <c r="S345" s="1394"/>
      <c r="T345" s="1394"/>
      <c r="U345" s="1394"/>
      <c r="V345" s="1394"/>
      <c r="W345" s="1394"/>
      <c r="X345" s="1394"/>
      <c r="Y345" s="1394"/>
      <c r="Z345" s="1394"/>
      <c r="AA345" s="1394"/>
      <c r="AB345" s="1394"/>
    </row>
    <row r="346">
      <c r="A346" s="824"/>
      <c r="B346" s="824"/>
      <c r="C346" s="824"/>
      <c r="D346" s="824"/>
      <c r="E346" s="824"/>
      <c r="F346" s="824"/>
      <c r="G346" s="1394"/>
      <c r="H346" s="824"/>
      <c r="I346" s="1394"/>
      <c r="J346" s="824"/>
      <c r="K346" s="1394"/>
      <c r="L346" s="1394"/>
      <c r="M346" s="1394"/>
      <c r="N346" s="1394"/>
      <c r="O346" s="1394"/>
      <c r="P346" s="1394"/>
      <c r="Q346" s="1394"/>
      <c r="R346" s="1394"/>
      <c r="S346" s="1394"/>
      <c r="T346" s="1394"/>
      <c r="U346" s="1394"/>
      <c r="V346" s="1394"/>
      <c r="W346" s="1394"/>
      <c r="X346" s="1394"/>
      <c r="Y346" s="1394"/>
      <c r="Z346" s="1394"/>
      <c r="AA346" s="1394"/>
      <c r="AB346" s="1394"/>
    </row>
    <row r="347">
      <c r="A347" s="824"/>
      <c r="B347" s="824"/>
      <c r="C347" s="824"/>
      <c r="D347" s="824"/>
      <c r="E347" s="824"/>
      <c r="F347" s="824"/>
      <c r="G347" s="1394"/>
      <c r="H347" s="824"/>
      <c r="I347" s="1394"/>
      <c r="J347" s="824"/>
      <c r="K347" s="1394"/>
      <c r="L347" s="1394"/>
      <c r="M347" s="1394"/>
      <c r="N347" s="1394"/>
      <c r="O347" s="1394"/>
      <c r="P347" s="1394"/>
      <c r="Q347" s="1394"/>
      <c r="R347" s="1394"/>
      <c r="S347" s="1394"/>
      <c r="T347" s="1394"/>
      <c r="U347" s="1394"/>
      <c r="V347" s="1394"/>
      <c r="W347" s="1394"/>
      <c r="X347" s="1394"/>
      <c r="Y347" s="1394"/>
      <c r="Z347" s="1394"/>
      <c r="AA347" s="1394"/>
      <c r="AB347" s="1394"/>
    </row>
    <row r="348">
      <c r="A348" s="824"/>
      <c r="B348" s="824"/>
      <c r="C348" s="824"/>
      <c r="D348" s="824"/>
      <c r="E348" s="824"/>
      <c r="F348" s="824"/>
      <c r="G348" s="1394"/>
      <c r="H348" s="824"/>
      <c r="I348" s="1394"/>
      <c r="J348" s="824"/>
      <c r="K348" s="1394"/>
      <c r="L348" s="1394"/>
      <c r="M348" s="1394"/>
      <c r="N348" s="1394"/>
      <c r="O348" s="1394"/>
      <c r="P348" s="1394"/>
      <c r="Q348" s="1394"/>
      <c r="R348" s="1394"/>
      <c r="S348" s="1394"/>
      <c r="T348" s="1394"/>
      <c r="U348" s="1394"/>
      <c r="V348" s="1394"/>
      <c r="W348" s="1394"/>
      <c r="X348" s="1394"/>
      <c r="Y348" s="1394"/>
      <c r="Z348" s="1394"/>
      <c r="AA348" s="1394"/>
      <c r="AB348" s="1394"/>
    </row>
    <row r="349">
      <c r="A349" s="824"/>
      <c r="B349" s="824"/>
      <c r="C349" s="824"/>
      <c r="D349" s="824"/>
      <c r="E349" s="824"/>
      <c r="F349" s="824"/>
      <c r="G349" s="1394"/>
      <c r="H349" s="824"/>
      <c r="I349" s="1394"/>
      <c r="J349" s="824"/>
      <c r="K349" s="1394"/>
      <c r="L349" s="1394"/>
      <c r="M349" s="1394"/>
      <c r="N349" s="1394"/>
      <c r="O349" s="1394"/>
      <c r="P349" s="1394"/>
      <c r="Q349" s="1394"/>
      <c r="R349" s="1394"/>
      <c r="S349" s="1394"/>
      <c r="T349" s="1394"/>
      <c r="U349" s="1394"/>
      <c r="V349" s="1394"/>
      <c r="W349" s="1394"/>
      <c r="X349" s="1394"/>
      <c r="Y349" s="1394"/>
      <c r="Z349" s="1394"/>
      <c r="AA349" s="1394"/>
      <c r="AB349" s="1394"/>
    </row>
    <row r="350">
      <c r="A350" s="824"/>
      <c r="B350" s="824"/>
      <c r="C350" s="824"/>
      <c r="D350" s="824"/>
      <c r="E350" s="824"/>
      <c r="F350" s="824"/>
      <c r="G350" s="1394"/>
      <c r="H350" s="824"/>
      <c r="I350" s="1394"/>
      <c r="J350" s="824"/>
      <c r="K350" s="1394"/>
      <c r="L350" s="1394"/>
      <c r="M350" s="1394"/>
      <c r="N350" s="1394"/>
      <c r="O350" s="1394"/>
      <c r="P350" s="1394"/>
      <c r="Q350" s="1394"/>
      <c r="R350" s="1394"/>
      <c r="S350" s="1394"/>
      <c r="T350" s="1394"/>
      <c r="U350" s="1394"/>
      <c r="V350" s="1394"/>
      <c r="W350" s="1394"/>
      <c r="X350" s="1394"/>
      <c r="Y350" s="1394"/>
      <c r="Z350" s="1394"/>
      <c r="AA350" s="1394"/>
      <c r="AB350" s="1394"/>
    </row>
    <row r="351">
      <c r="A351" s="824"/>
      <c r="B351" s="824"/>
      <c r="C351" s="824"/>
      <c r="D351" s="824"/>
      <c r="E351" s="824"/>
      <c r="F351" s="824"/>
      <c r="G351" s="1394"/>
      <c r="H351" s="824"/>
      <c r="I351" s="1394"/>
      <c r="J351" s="824"/>
      <c r="K351" s="1394"/>
      <c r="L351" s="1394"/>
      <c r="M351" s="1394"/>
      <c r="N351" s="1394"/>
      <c r="O351" s="1394"/>
      <c r="P351" s="1394"/>
      <c r="Q351" s="1394"/>
      <c r="R351" s="1394"/>
      <c r="S351" s="1394"/>
      <c r="T351" s="1394"/>
      <c r="U351" s="1394"/>
      <c r="V351" s="1394"/>
      <c r="W351" s="1394"/>
      <c r="X351" s="1394"/>
      <c r="Y351" s="1394"/>
      <c r="Z351" s="1394"/>
      <c r="AA351" s="1394"/>
      <c r="AB351" s="1394"/>
    </row>
    <row r="352">
      <c r="A352" s="824"/>
      <c r="B352" s="824"/>
      <c r="C352" s="824"/>
      <c r="D352" s="824"/>
      <c r="E352" s="824"/>
      <c r="F352" s="824"/>
      <c r="G352" s="1394"/>
      <c r="H352" s="824"/>
      <c r="I352" s="1394"/>
      <c r="J352" s="824"/>
      <c r="K352" s="1394"/>
      <c r="L352" s="1394"/>
      <c r="M352" s="1394"/>
      <c r="N352" s="1394"/>
      <c r="O352" s="1394"/>
      <c r="P352" s="1394"/>
      <c r="Q352" s="1394"/>
      <c r="R352" s="1394"/>
      <c r="S352" s="1394"/>
      <c r="T352" s="1394"/>
      <c r="U352" s="1394"/>
      <c r="V352" s="1394"/>
      <c r="W352" s="1394"/>
      <c r="X352" s="1394"/>
      <c r="Y352" s="1394"/>
      <c r="Z352" s="1394"/>
      <c r="AA352" s="1394"/>
      <c r="AB352" s="1394"/>
    </row>
    <row r="353">
      <c r="A353" s="824"/>
      <c r="B353" s="824"/>
      <c r="C353" s="824"/>
      <c r="D353" s="824"/>
      <c r="E353" s="824"/>
      <c r="F353" s="824"/>
      <c r="G353" s="1394"/>
      <c r="H353" s="824"/>
      <c r="I353" s="1394"/>
      <c r="J353" s="824"/>
      <c r="K353" s="1394"/>
      <c r="L353" s="1394"/>
      <c r="M353" s="1394"/>
      <c r="N353" s="1394"/>
      <c r="O353" s="1394"/>
      <c r="P353" s="1394"/>
      <c r="Q353" s="1394"/>
      <c r="R353" s="1394"/>
      <c r="S353" s="1394"/>
      <c r="T353" s="1394"/>
      <c r="U353" s="1394"/>
      <c r="V353" s="1394"/>
      <c r="W353" s="1394"/>
      <c r="X353" s="1394"/>
      <c r="Y353" s="1394"/>
      <c r="Z353" s="1394"/>
      <c r="AA353" s="1394"/>
      <c r="AB353" s="1394"/>
    </row>
    <row r="354">
      <c r="A354" s="824"/>
      <c r="B354" s="824"/>
      <c r="C354" s="824"/>
      <c r="D354" s="824"/>
      <c r="E354" s="824"/>
      <c r="F354" s="824"/>
      <c r="G354" s="1394"/>
      <c r="H354" s="824"/>
      <c r="I354" s="1394"/>
      <c r="J354" s="824"/>
      <c r="K354" s="1394"/>
      <c r="L354" s="1394"/>
      <c r="M354" s="1394"/>
      <c r="N354" s="1394"/>
      <c r="O354" s="1394"/>
      <c r="P354" s="1394"/>
      <c r="Q354" s="1394"/>
      <c r="R354" s="1394"/>
      <c r="S354" s="1394"/>
      <c r="T354" s="1394"/>
      <c r="U354" s="1394"/>
      <c r="V354" s="1394"/>
      <c r="W354" s="1394"/>
      <c r="X354" s="1394"/>
      <c r="Y354" s="1394"/>
      <c r="Z354" s="1394"/>
      <c r="AA354" s="1394"/>
      <c r="AB354" s="1394"/>
    </row>
    <row r="355">
      <c r="A355" s="824"/>
      <c r="B355" s="824"/>
      <c r="C355" s="824"/>
      <c r="D355" s="824"/>
      <c r="E355" s="824"/>
      <c r="F355" s="824"/>
      <c r="G355" s="1394"/>
      <c r="H355" s="824"/>
      <c r="I355" s="1394"/>
      <c r="J355" s="824"/>
      <c r="K355" s="1394"/>
      <c r="L355" s="1394"/>
      <c r="M355" s="1394"/>
      <c r="N355" s="1394"/>
      <c r="O355" s="1394"/>
      <c r="P355" s="1394"/>
      <c r="Q355" s="1394"/>
      <c r="R355" s="1394"/>
      <c r="S355" s="1394"/>
      <c r="T355" s="1394"/>
      <c r="U355" s="1394"/>
      <c r="V355" s="1394"/>
      <c r="W355" s="1394"/>
      <c r="X355" s="1394"/>
      <c r="Y355" s="1394"/>
      <c r="Z355" s="1394"/>
      <c r="AA355" s="1394"/>
      <c r="AB355" s="1394"/>
    </row>
    <row r="356">
      <c r="A356" s="824"/>
      <c r="B356" s="824"/>
      <c r="C356" s="824"/>
      <c r="D356" s="824"/>
      <c r="E356" s="824"/>
      <c r="F356" s="824"/>
      <c r="G356" s="1394"/>
      <c r="H356" s="824"/>
      <c r="I356" s="1394"/>
      <c r="J356" s="824"/>
      <c r="K356" s="1394"/>
      <c r="L356" s="1394"/>
      <c r="M356" s="1394"/>
      <c r="N356" s="1394"/>
      <c r="O356" s="1394"/>
      <c r="P356" s="1394"/>
      <c r="Q356" s="1394"/>
      <c r="R356" s="1394"/>
      <c r="S356" s="1394"/>
      <c r="T356" s="1394"/>
      <c r="U356" s="1394"/>
      <c r="V356" s="1394"/>
      <c r="W356" s="1394"/>
      <c r="X356" s="1394"/>
      <c r="Y356" s="1394"/>
      <c r="Z356" s="1394"/>
      <c r="AA356" s="1394"/>
      <c r="AB356" s="1394"/>
    </row>
    <row r="357">
      <c r="A357" s="824"/>
      <c r="B357" s="824"/>
      <c r="C357" s="824"/>
      <c r="D357" s="824"/>
      <c r="E357" s="824"/>
      <c r="F357" s="824"/>
      <c r="G357" s="1394"/>
      <c r="H357" s="824"/>
      <c r="I357" s="1394"/>
      <c r="J357" s="824"/>
      <c r="K357" s="1394"/>
      <c r="L357" s="1394"/>
      <c r="M357" s="1394"/>
      <c r="N357" s="1394"/>
      <c r="O357" s="1394"/>
      <c r="P357" s="1394"/>
      <c r="Q357" s="1394"/>
      <c r="R357" s="1394"/>
      <c r="S357" s="1394"/>
      <c r="T357" s="1394"/>
      <c r="U357" s="1394"/>
      <c r="V357" s="1394"/>
      <c r="W357" s="1394"/>
      <c r="X357" s="1394"/>
      <c r="Y357" s="1394"/>
      <c r="Z357" s="1394"/>
      <c r="AA357" s="1394"/>
      <c r="AB357" s="1394"/>
    </row>
    <row r="358">
      <c r="A358" s="824"/>
      <c r="B358" s="824"/>
      <c r="C358" s="824"/>
      <c r="D358" s="824"/>
      <c r="E358" s="824"/>
      <c r="F358" s="824"/>
      <c r="G358" s="1394"/>
      <c r="H358" s="824"/>
      <c r="I358" s="1394"/>
      <c r="J358" s="824"/>
      <c r="K358" s="1394"/>
      <c r="L358" s="1394"/>
      <c r="M358" s="1394"/>
      <c r="N358" s="1394"/>
      <c r="O358" s="1394"/>
      <c r="P358" s="1394"/>
      <c r="Q358" s="1394"/>
      <c r="R358" s="1394"/>
      <c r="S358" s="1394"/>
      <c r="T358" s="1394"/>
      <c r="U358" s="1394"/>
      <c r="V358" s="1394"/>
      <c r="W358" s="1394"/>
      <c r="X358" s="1394"/>
      <c r="Y358" s="1394"/>
      <c r="Z358" s="1394"/>
      <c r="AA358" s="1394"/>
      <c r="AB358" s="1394"/>
    </row>
    <row r="359">
      <c r="A359" s="824"/>
      <c r="B359" s="824"/>
      <c r="C359" s="824"/>
      <c r="D359" s="824"/>
      <c r="E359" s="824"/>
      <c r="F359" s="824"/>
      <c r="G359" s="1394"/>
      <c r="H359" s="824"/>
      <c r="I359" s="1394"/>
      <c r="J359" s="824"/>
      <c r="K359" s="1394"/>
      <c r="L359" s="1394"/>
      <c r="M359" s="1394"/>
      <c r="N359" s="1394"/>
      <c r="O359" s="1394"/>
      <c r="P359" s="1394"/>
      <c r="Q359" s="1394"/>
      <c r="R359" s="1394"/>
      <c r="S359" s="1394"/>
      <c r="T359" s="1394"/>
      <c r="U359" s="1394"/>
      <c r="V359" s="1394"/>
      <c r="W359" s="1394"/>
      <c r="X359" s="1394"/>
      <c r="Y359" s="1394"/>
      <c r="Z359" s="1394"/>
      <c r="AA359" s="1394"/>
      <c r="AB359" s="1394"/>
    </row>
    <row r="360">
      <c r="A360" s="824"/>
      <c r="B360" s="824"/>
      <c r="C360" s="824"/>
      <c r="D360" s="824"/>
      <c r="E360" s="824"/>
      <c r="F360" s="824"/>
      <c r="G360" s="1394"/>
      <c r="H360" s="824"/>
      <c r="I360" s="1394"/>
      <c r="J360" s="824"/>
      <c r="K360" s="1394"/>
      <c r="L360" s="1394"/>
      <c r="M360" s="1394"/>
      <c r="N360" s="1394"/>
      <c r="O360" s="1394"/>
      <c r="P360" s="1394"/>
      <c r="Q360" s="1394"/>
      <c r="R360" s="1394"/>
      <c r="S360" s="1394"/>
      <c r="T360" s="1394"/>
      <c r="U360" s="1394"/>
      <c r="V360" s="1394"/>
      <c r="W360" s="1394"/>
      <c r="X360" s="1394"/>
      <c r="Y360" s="1394"/>
      <c r="Z360" s="1394"/>
      <c r="AA360" s="1394"/>
      <c r="AB360" s="1394"/>
    </row>
    <row r="361">
      <c r="A361" s="824"/>
      <c r="B361" s="824"/>
      <c r="C361" s="824"/>
      <c r="D361" s="824"/>
      <c r="E361" s="824"/>
      <c r="F361" s="824"/>
      <c r="G361" s="1394"/>
      <c r="H361" s="824"/>
      <c r="I361" s="1394"/>
      <c r="J361" s="824"/>
      <c r="K361" s="1394"/>
      <c r="L361" s="1394"/>
      <c r="M361" s="1394"/>
      <c r="N361" s="1394"/>
      <c r="O361" s="1394"/>
      <c r="P361" s="1394"/>
      <c r="Q361" s="1394"/>
      <c r="R361" s="1394"/>
      <c r="S361" s="1394"/>
      <c r="T361" s="1394"/>
      <c r="U361" s="1394"/>
      <c r="V361" s="1394"/>
      <c r="W361" s="1394"/>
      <c r="X361" s="1394"/>
      <c r="Y361" s="1394"/>
      <c r="Z361" s="1394"/>
      <c r="AA361" s="1394"/>
      <c r="AB361" s="1394"/>
    </row>
    <row r="362">
      <c r="A362" s="824"/>
      <c r="B362" s="824"/>
      <c r="C362" s="824"/>
      <c r="D362" s="824"/>
      <c r="E362" s="824"/>
      <c r="F362" s="824"/>
      <c r="G362" s="1394"/>
      <c r="H362" s="824"/>
      <c r="I362" s="1394"/>
      <c r="J362" s="824"/>
      <c r="K362" s="1394"/>
      <c r="L362" s="1394"/>
      <c r="M362" s="1394"/>
      <c r="N362" s="1394"/>
      <c r="O362" s="1394"/>
      <c r="P362" s="1394"/>
      <c r="Q362" s="1394"/>
      <c r="R362" s="1394"/>
      <c r="S362" s="1394"/>
      <c r="T362" s="1394"/>
      <c r="U362" s="1394"/>
      <c r="V362" s="1394"/>
      <c r="W362" s="1394"/>
      <c r="X362" s="1394"/>
      <c r="Y362" s="1394"/>
      <c r="Z362" s="1394"/>
      <c r="AA362" s="1394"/>
      <c r="AB362" s="1394"/>
    </row>
    <row r="363">
      <c r="A363" s="824"/>
      <c r="B363" s="824"/>
      <c r="C363" s="824"/>
      <c r="D363" s="824"/>
      <c r="E363" s="824"/>
      <c r="F363" s="824"/>
      <c r="G363" s="1394"/>
      <c r="H363" s="824"/>
      <c r="I363" s="1394"/>
      <c r="J363" s="824"/>
      <c r="K363" s="1394"/>
      <c r="L363" s="1394"/>
      <c r="M363" s="1394"/>
      <c r="N363" s="1394"/>
      <c r="O363" s="1394"/>
      <c r="P363" s="1394"/>
      <c r="Q363" s="1394"/>
      <c r="R363" s="1394"/>
      <c r="S363" s="1394"/>
      <c r="T363" s="1394"/>
      <c r="U363" s="1394"/>
      <c r="V363" s="1394"/>
      <c r="W363" s="1394"/>
      <c r="X363" s="1394"/>
      <c r="Y363" s="1394"/>
      <c r="Z363" s="1394"/>
      <c r="AA363" s="1394"/>
      <c r="AB363" s="1394"/>
    </row>
    <row r="364">
      <c r="A364" s="824"/>
      <c r="B364" s="824"/>
      <c r="C364" s="824"/>
      <c r="D364" s="824"/>
      <c r="E364" s="824"/>
      <c r="F364" s="824"/>
      <c r="G364" s="1394"/>
      <c r="H364" s="824"/>
      <c r="I364" s="1394"/>
      <c r="J364" s="824"/>
      <c r="K364" s="1394"/>
      <c r="L364" s="1394"/>
      <c r="M364" s="1394"/>
      <c r="N364" s="1394"/>
      <c r="O364" s="1394"/>
      <c r="P364" s="1394"/>
      <c r="Q364" s="1394"/>
      <c r="R364" s="1394"/>
      <c r="S364" s="1394"/>
      <c r="T364" s="1394"/>
      <c r="U364" s="1394"/>
      <c r="V364" s="1394"/>
      <c r="W364" s="1394"/>
      <c r="X364" s="1394"/>
      <c r="Y364" s="1394"/>
      <c r="Z364" s="1394"/>
      <c r="AA364" s="1394"/>
      <c r="AB364" s="1394"/>
    </row>
    <row r="365">
      <c r="A365" s="824"/>
      <c r="B365" s="824"/>
      <c r="C365" s="824"/>
      <c r="D365" s="824"/>
      <c r="E365" s="824"/>
      <c r="F365" s="824"/>
      <c r="G365" s="1394"/>
      <c r="H365" s="824"/>
      <c r="I365" s="1394"/>
      <c r="J365" s="824"/>
      <c r="K365" s="1394"/>
      <c r="L365" s="1394"/>
      <c r="M365" s="1394"/>
      <c r="N365" s="1394"/>
      <c r="O365" s="1394"/>
      <c r="P365" s="1394"/>
      <c r="Q365" s="1394"/>
      <c r="R365" s="1394"/>
      <c r="S365" s="1394"/>
      <c r="T365" s="1394"/>
      <c r="U365" s="1394"/>
      <c r="V365" s="1394"/>
      <c r="W365" s="1394"/>
      <c r="X365" s="1394"/>
      <c r="Y365" s="1394"/>
      <c r="Z365" s="1394"/>
      <c r="AA365" s="1394"/>
      <c r="AB365" s="1394"/>
    </row>
    <row r="366">
      <c r="A366" s="824"/>
      <c r="B366" s="824"/>
      <c r="C366" s="824"/>
      <c r="D366" s="824"/>
      <c r="E366" s="824"/>
      <c r="F366" s="824"/>
      <c r="G366" s="1394"/>
      <c r="H366" s="824"/>
      <c r="I366" s="1394"/>
      <c r="J366" s="824"/>
      <c r="K366" s="1394"/>
      <c r="L366" s="1394"/>
      <c r="M366" s="1394"/>
      <c r="N366" s="1394"/>
      <c r="O366" s="1394"/>
      <c r="P366" s="1394"/>
      <c r="Q366" s="1394"/>
      <c r="R366" s="1394"/>
      <c r="S366" s="1394"/>
      <c r="T366" s="1394"/>
      <c r="U366" s="1394"/>
      <c r="V366" s="1394"/>
      <c r="W366" s="1394"/>
      <c r="X366" s="1394"/>
      <c r="Y366" s="1394"/>
      <c r="Z366" s="1394"/>
      <c r="AA366" s="1394"/>
      <c r="AB366" s="1394"/>
    </row>
    <row r="367">
      <c r="A367" s="824"/>
      <c r="B367" s="824"/>
      <c r="C367" s="824"/>
      <c r="D367" s="824"/>
      <c r="E367" s="824"/>
      <c r="F367" s="824"/>
      <c r="G367" s="1394"/>
      <c r="H367" s="824"/>
      <c r="I367" s="1394"/>
      <c r="J367" s="824"/>
      <c r="K367" s="1394"/>
      <c r="L367" s="1394"/>
      <c r="M367" s="1394"/>
      <c r="N367" s="1394"/>
      <c r="O367" s="1394"/>
      <c r="P367" s="1394"/>
      <c r="Q367" s="1394"/>
      <c r="R367" s="1394"/>
      <c r="S367" s="1394"/>
      <c r="T367" s="1394"/>
      <c r="U367" s="1394"/>
      <c r="V367" s="1394"/>
      <c r="W367" s="1394"/>
      <c r="X367" s="1394"/>
      <c r="Y367" s="1394"/>
      <c r="Z367" s="1394"/>
      <c r="AA367" s="1394"/>
      <c r="AB367" s="1394"/>
    </row>
    <row r="368">
      <c r="A368" s="824"/>
      <c r="B368" s="824"/>
      <c r="C368" s="824"/>
      <c r="D368" s="824"/>
      <c r="E368" s="824"/>
      <c r="F368" s="824"/>
      <c r="G368" s="1394"/>
      <c r="H368" s="824"/>
      <c r="I368" s="1394"/>
      <c r="J368" s="824"/>
      <c r="K368" s="1394"/>
      <c r="L368" s="1394"/>
      <c r="M368" s="1394"/>
      <c r="N368" s="1394"/>
      <c r="O368" s="1394"/>
      <c r="P368" s="1394"/>
      <c r="Q368" s="1394"/>
      <c r="R368" s="1394"/>
      <c r="S368" s="1394"/>
      <c r="T368" s="1394"/>
      <c r="U368" s="1394"/>
      <c r="V368" s="1394"/>
      <c r="W368" s="1394"/>
      <c r="X368" s="1394"/>
      <c r="Y368" s="1394"/>
      <c r="Z368" s="1394"/>
      <c r="AA368" s="1394"/>
      <c r="AB368" s="1394"/>
    </row>
    <row r="369">
      <c r="A369" s="824"/>
      <c r="B369" s="824"/>
      <c r="C369" s="824"/>
      <c r="D369" s="824"/>
      <c r="E369" s="824"/>
      <c r="F369" s="824"/>
      <c r="G369" s="1394"/>
      <c r="H369" s="824"/>
      <c r="I369" s="1394"/>
      <c r="J369" s="824"/>
      <c r="K369" s="1394"/>
      <c r="L369" s="1394"/>
      <c r="M369" s="1394"/>
      <c r="N369" s="1394"/>
      <c r="O369" s="1394"/>
      <c r="P369" s="1394"/>
      <c r="Q369" s="1394"/>
      <c r="R369" s="1394"/>
      <c r="S369" s="1394"/>
      <c r="T369" s="1394"/>
      <c r="U369" s="1394"/>
      <c r="V369" s="1394"/>
      <c r="W369" s="1394"/>
      <c r="X369" s="1394"/>
      <c r="Y369" s="1394"/>
      <c r="Z369" s="1394"/>
      <c r="AA369" s="1394"/>
      <c r="AB369" s="1394"/>
    </row>
    <row r="370">
      <c r="A370" s="824"/>
      <c r="B370" s="824"/>
      <c r="C370" s="824"/>
      <c r="D370" s="824"/>
      <c r="E370" s="824"/>
      <c r="F370" s="824"/>
      <c r="G370" s="1394"/>
      <c r="H370" s="824"/>
      <c r="I370" s="1394"/>
      <c r="J370" s="824"/>
      <c r="K370" s="1394"/>
      <c r="L370" s="1394"/>
      <c r="M370" s="1394"/>
      <c r="N370" s="1394"/>
      <c r="O370" s="1394"/>
      <c r="P370" s="1394"/>
      <c r="Q370" s="1394"/>
      <c r="R370" s="1394"/>
      <c r="S370" s="1394"/>
      <c r="T370" s="1394"/>
      <c r="U370" s="1394"/>
      <c r="V370" s="1394"/>
      <c r="W370" s="1394"/>
      <c r="X370" s="1394"/>
      <c r="Y370" s="1394"/>
      <c r="Z370" s="1394"/>
      <c r="AA370" s="1394"/>
      <c r="AB370" s="1394"/>
    </row>
    <row r="371">
      <c r="A371" s="824"/>
      <c r="B371" s="824"/>
      <c r="C371" s="824"/>
      <c r="D371" s="824"/>
      <c r="E371" s="824"/>
      <c r="F371" s="824"/>
      <c r="G371" s="1394"/>
      <c r="H371" s="824"/>
      <c r="I371" s="1394"/>
      <c r="J371" s="824"/>
      <c r="K371" s="1394"/>
      <c r="L371" s="1394"/>
      <c r="M371" s="1394"/>
      <c r="N371" s="1394"/>
      <c r="O371" s="1394"/>
      <c r="P371" s="1394"/>
      <c r="Q371" s="1394"/>
      <c r="R371" s="1394"/>
      <c r="S371" s="1394"/>
      <c r="T371" s="1394"/>
      <c r="U371" s="1394"/>
      <c r="V371" s="1394"/>
      <c r="W371" s="1394"/>
      <c r="X371" s="1394"/>
      <c r="Y371" s="1394"/>
      <c r="Z371" s="1394"/>
      <c r="AA371" s="1394"/>
      <c r="AB371" s="1394"/>
    </row>
    <row r="372">
      <c r="A372" s="824"/>
      <c r="B372" s="824"/>
      <c r="C372" s="824"/>
      <c r="D372" s="824"/>
      <c r="E372" s="824"/>
      <c r="F372" s="824"/>
      <c r="G372" s="1394"/>
      <c r="H372" s="824"/>
      <c r="I372" s="1394"/>
      <c r="J372" s="824"/>
      <c r="K372" s="1394"/>
      <c r="L372" s="1394"/>
      <c r="M372" s="1394"/>
      <c r="N372" s="1394"/>
      <c r="O372" s="1394"/>
      <c r="P372" s="1394"/>
      <c r="Q372" s="1394"/>
      <c r="R372" s="1394"/>
      <c r="S372" s="1394"/>
      <c r="T372" s="1394"/>
      <c r="U372" s="1394"/>
      <c r="V372" s="1394"/>
      <c r="W372" s="1394"/>
      <c r="X372" s="1394"/>
      <c r="Y372" s="1394"/>
      <c r="Z372" s="1394"/>
      <c r="AA372" s="1394"/>
      <c r="AB372" s="1394"/>
    </row>
    <row r="373">
      <c r="A373" s="824"/>
      <c r="B373" s="824"/>
      <c r="C373" s="824"/>
      <c r="D373" s="824"/>
      <c r="E373" s="824"/>
      <c r="F373" s="824"/>
      <c r="G373" s="1394"/>
      <c r="H373" s="824"/>
      <c r="I373" s="1394"/>
      <c r="J373" s="824"/>
      <c r="K373" s="1394"/>
      <c r="L373" s="1394"/>
      <c r="M373" s="1394"/>
      <c r="N373" s="1394"/>
      <c r="O373" s="1394"/>
      <c r="P373" s="1394"/>
      <c r="Q373" s="1394"/>
      <c r="R373" s="1394"/>
      <c r="S373" s="1394"/>
      <c r="T373" s="1394"/>
      <c r="U373" s="1394"/>
      <c r="V373" s="1394"/>
      <c r="W373" s="1394"/>
      <c r="X373" s="1394"/>
      <c r="Y373" s="1394"/>
      <c r="Z373" s="1394"/>
      <c r="AA373" s="1394"/>
      <c r="AB373" s="1394"/>
    </row>
    <row r="374">
      <c r="A374" s="824"/>
      <c r="B374" s="824"/>
      <c r="C374" s="824"/>
      <c r="D374" s="824"/>
      <c r="E374" s="824"/>
      <c r="F374" s="824"/>
      <c r="G374" s="1394"/>
      <c r="H374" s="824"/>
      <c r="I374" s="1394"/>
      <c r="J374" s="824"/>
      <c r="K374" s="1394"/>
      <c r="L374" s="1394"/>
      <c r="M374" s="1394"/>
      <c r="N374" s="1394"/>
      <c r="O374" s="1394"/>
      <c r="P374" s="1394"/>
      <c r="Q374" s="1394"/>
      <c r="R374" s="1394"/>
      <c r="S374" s="1394"/>
      <c r="T374" s="1394"/>
      <c r="U374" s="1394"/>
      <c r="V374" s="1394"/>
      <c r="W374" s="1394"/>
      <c r="X374" s="1394"/>
      <c r="Y374" s="1394"/>
      <c r="Z374" s="1394"/>
      <c r="AA374" s="1394"/>
      <c r="AB374" s="1394"/>
    </row>
    <row r="375">
      <c r="A375" s="824"/>
      <c r="B375" s="824"/>
      <c r="C375" s="824"/>
      <c r="D375" s="824"/>
      <c r="E375" s="824"/>
      <c r="F375" s="824"/>
      <c r="G375" s="1394"/>
      <c r="H375" s="824"/>
      <c r="I375" s="1394"/>
      <c r="J375" s="824"/>
      <c r="K375" s="1394"/>
      <c r="L375" s="1394"/>
      <c r="M375" s="1394"/>
      <c r="N375" s="1394"/>
      <c r="O375" s="1394"/>
      <c r="P375" s="1394"/>
      <c r="Q375" s="1394"/>
      <c r="R375" s="1394"/>
      <c r="S375" s="1394"/>
      <c r="T375" s="1394"/>
      <c r="U375" s="1394"/>
      <c r="V375" s="1394"/>
      <c r="W375" s="1394"/>
      <c r="X375" s="1394"/>
      <c r="Y375" s="1394"/>
      <c r="Z375" s="1394"/>
      <c r="AA375" s="1394"/>
      <c r="AB375" s="1394"/>
    </row>
    <row r="376">
      <c r="A376" s="824"/>
      <c r="B376" s="824"/>
      <c r="C376" s="824"/>
      <c r="D376" s="824"/>
      <c r="E376" s="824"/>
      <c r="F376" s="824"/>
      <c r="G376" s="1394"/>
      <c r="H376" s="824"/>
      <c r="I376" s="1394"/>
      <c r="J376" s="824"/>
      <c r="K376" s="1394"/>
      <c r="L376" s="1394"/>
      <c r="M376" s="1394"/>
      <c r="N376" s="1394"/>
      <c r="O376" s="1394"/>
      <c r="P376" s="1394"/>
      <c r="Q376" s="1394"/>
      <c r="R376" s="1394"/>
      <c r="S376" s="1394"/>
      <c r="T376" s="1394"/>
      <c r="U376" s="1394"/>
      <c r="V376" s="1394"/>
      <c r="W376" s="1394"/>
      <c r="X376" s="1394"/>
      <c r="Y376" s="1394"/>
      <c r="Z376" s="1394"/>
      <c r="AA376" s="1394"/>
      <c r="AB376" s="1394"/>
    </row>
    <row r="377">
      <c r="A377" s="824"/>
      <c r="B377" s="824"/>
      <c r="C377" s="824"/>
      <c r="D377" s="824"/>
      <c r="E377" s="824"/>
      <c r="F377" s="824"/>
      <c r="G377" s="1394"/>
      <c r="H377" s="824"/>
      <c r="I377" s="1394"/>
      <c r="J377" s="824"/>
      <c r="K377" s="1394"/>
      <c r="L377" s="1394"/>
      <c r="M377" s="1394"/>
      <c r="N377" s="1394"/>
      <c r="O377" s="1394"/>
      <c r="P377" s="1394"/>
      <c r="Q377" s="1394"/>
      <c r="R377" s="1394"/>
      <c r="S377" s="1394"/>
      <c r="T377" s="1394"/>
      <c r="U377" s="1394"/>
      <c r="V377" s="1394"/>
      <c r="W377" s="1394"/>
      <c r="X377" s="1394"/>
      <c r="Y377" s="1394"/>
      <c r="Z377" s="1394"/>
      <c r="AA377" s="1394"/>
      <c r="AB377" s="1394"/>
    </row>
    <row r="378">
      <c r="A378" s="824"/>
      <c r="B378" s="824"/>
      <c r="C378" s="824"/>
      <c r="D378" s="824"/>
      <c r="E378" s="824"/>
      <c r="F378" s="824"/>
      <c r="G378" s="1394"/>
      <c r="H378" s="824"/>
      <c r="I378" s="1394"/>
      <c r="J378" s="824"/>
      <c r="K378" s="1394"/>
      <c r="L378" s="1394"/>
      <c r="M378" s="1394"/>
      <c r="N378" s="1394"/>
      <c r="O378" s="1394"/>
      <c r="P378" s="1394"/>
      <c r="Q378" s="1394"/>
      <c r="R378" s="1394"/>
      <c r="S378" s="1394"/>
      <c r="T378" s="1394"/>
      <c r="U378" s="1394"/>
      <c r="V378" s="1394"/>
      <c r="W378" s="1394"/>
      <c r="X378" s="1394"/>
      <c r="Y378" s="1394"/>
      <c r="Z378" s="1394"/>
      <c r="AA378" s="1394"/>
      <c r="AB378" s="1394"/>
    </row>
    <row r="379">
      <c r="A379" s="824"/>
      <c r="B379" s="824"/>
      <c r="C379" s="824"/>
      <c r="D379" s="824"/>
      <c r="E379" s="824"/>
      <c r="F379" s="824"/>
      <c r="G379" s="1394"/>
      <c r="H379" s="824"/>
      <c r="I379" s="1394"/>
      <c r="J379" s="824"/>
      <c r="K379" s="1394"/>
      <c r="L379" s="1394"/>
      <c r="M379" s="1394"/>
      <c r="N379" s="1394"/>
      <c r="O379" s="1394"/>
      <c r="P379" s="1394"/>
      <c r="Q379" s="1394"/>
      <c r="R379" s="1394"/>
      <c r="S379" s="1394"/>
      <c r="T379" s="1394"/>
      <c r="U379" s="1394"/>
      <c r="V379" s="1394"/>
      <c r="W379" s="1394"/>
      <c r="X379" s="1394"/>
      <c r="Y379" s="1394"/>
      <c r="Z379" s="1394"/>
      <c r="AA379" s="1394"/>
      <c r="AB379" s="1394"/>
    </row>
    <row r="380">
      <c r="A380" s="824"/>
      <c r="B380" s="824"/>
      <c r="C380" s="824"/>
      <c r="D380" s="824"/>
      <c r="E380" s="824"/>
      <c r="F380" s="824"/>
      <c r="G380" s="1394"/>
      <c r="H380" s="824"/>
      <c r="I380" s="1394"/>
      <c r="J380" s="824"/>
      <c r="K380" s="1394"/>
      <c r="L380" s="1394"/>
      <c r="M380" s="1394"/>
      <c r="N380" s="1394"/>
      <c r="O380" s="1394"/>
      <c r="P380" s="1394"/>
      <c r="Q380" s="1394"/>
      <c r="R380" s="1394"/>
      <c r="S380" s="1394"/>
      <c r="T380" s="1394"/>
      <c r="U380" s="1394"/>
      <c r="V380" s="1394"/>
      <c r="W380" s="1394"/>
      <c r="X380" s="1394"/>
      <c r="Y380" s="1394"/>
      <c r="Z380" s="1394"/>
      <c r="AA380" s="1394"/>
      <c r="AB380" s="1394"/>
    </row>
    <row r="381">
      <c r="A381" s="824"/>
      <c r="B381" s="824"/>
      <c r="C381" s="824"/>
      <c r="D381" s="824"/>
      <c r="E381" s="824"/>
      <c r="F381" s="824"/>
      <c r="G381" s="1394"/>
      <c r="H381" s="824"/>
      <c r="I381" s="1394"/>
      <c r="J381" s="824"/>
      <c r="K381" s="1394"/>
      <c r="L381" s="1394"/>
      <c r="M381" s="1394"/>
      <c r="N381" s="1394"/>
      <c r="O381" s="1394"/>
      <c r="P381" s="1394"/>
      <c r="Q381" s="1394"/>
      <c r="R381" s="1394"/>
      <c r="S381" s="1394"/>
      <c r="T381" s="1394"/>
      <c r="U381" s="1394"/>
      <c r="V381" s="1394"/>
      <c r="W381" s="1394"/>
      <c r="X381" s="1394"/>
      <c r="Y381" s="1394"/>
      <c r="Z381" s="1394"/>
      <c r="AA381" s="1394"/>
      <c r="AB381" s="1394"/>
    </row>
    <row r="382">
      <c r="A382" s="824"/>
      <c r="B382" s="824"/>
      <c r="C382" s="824"/>
      <c r="D382" s="824"/>
      <c r="E382" s="824"/>
      <c r="F382" s="824"/>
      <c r="G382" s="1394"/>
      <c r="H382" s="824"/>
      <c r="I382" s="1394"/>
      <c r="J382" s="824"/>
      <c r="K382" s="1394"/>
      <c r="L382" s="1394"/>
      <c r="M382" s="1394"/>
      <c r="N382" s="1394"/>
      <c r="O382" s="1394"/>
      <c r="P382" s="1394"/>
      <c r="Q382" s="1394"/>
      <c r="R382" s="1394"/>
      <c r="S382" s="1394"/>
      <c r="T382" s="1394"/>
      <c r="U382" s="1394"/>
      <c r="V382" s="1394"/>
      <c r="W382" s="1394"/>
      <c r="X382" s="1394"/>
      <c r="Y382" s="1394"/>
      <c r="Z382" s="1394"/>
      <c r="AA382" s="1394"/>
      <c r="AB382" s="1394"/>
    </row>
    <row r="383">
      <c r="A383" s="824"/>
      <c r="B383" s="824"/>
      <c r="C383" s="824"/>
      <c r="D383" s="824"/>
      <c r="E383" s="824"/>
      <c r="F383" s="824"/>
      <c r="G383" s="1394"/>
      <c r="H383" s="824"/>
      <c r="I383" s="1394"/>
      <c r="J383" s="824"/>
      <c r="K383" s="1394"/>
      <c r="L383" s="1394"/>
      <c r="M383" s="1394"/>
      <c r="N383" s="1394"/>
      <c r="O383" s="1394"/>
      <c r="P383" s="1394"/>
      <c r="Q383" s="1394"/>
      <c r="R383" s="1394"/>
      <c r="S383" s="1394"/>
      <c r="T383" s="1394"/>
      <c r="U383" s="1394"/>
      <c r="V383" s="1394"/>
      <c r="W383" s="1394"/>
      <c r="X383" s="1394"/>
      <c r="Y383" s="1394"/>
      <c r="Z383" s="1394"/>
      <c r="AA383" s="1394"/>
      <c r="AB383" s="1394"/>
    </row>
    <row r="384">
      <c r="A384" s="824"/>
      <c r="B384" s="824"/>
      <c r="C384" s="824"/>
      <c r="D384" s="824"/>
      <c r="E384" s="824"/>
      <c r="F384" s="824"/>
      <c r="G384" s="1394"/>
      <c r="H384" s="824"/>
      <c r="I384" s="1394"/>
      <c r="J384" s="824"/>
      <c r="K384" s="1394"/>
      <c r="L384" s="1394"/>
      <c r="M384" s="1394"/>
      <c r="N384" s="1394"/>
      <c r="O384" s="1394"/>
      <c r="P384" s="1394"/>
      <c r="Q384" s="1394"/>
      <c r="R384" s="1394"/>
      <c r="S384" s="1394"/>
      <c r="T384" s="1394"/>
      <c r="U384" s="1394"/>
      <c r="V384" s="1394"/>
      <c r="W384" s="1394"/>
      <c r="X384" s="1394"/>
      <c r="Y384" s="1394"/>
      <c r="Z384" s="1394"/>
      <c r="AA384" s="1394"/>
      <c r="AB384" s="1394"/>
    </row>
    <row r="385">
      <c r="A385" s="824"/>
      <c r="B385" s="824"/>
      <c r="C385" s="824"/>
      <c r="D385" s="824"/>
      <c r="E385" s="824"/>
      <c r="F385" s="824"/>
      <c r="G385" s="1394"/>
      <c r="H385" s="824"/>
      <c r="I385" s="1394"/>
      <c r="J385" s="824"/>
      <c r="K385" s="1394"/>
      <c r="L385" s="1394"/>
      <c r="M385" s="1394"/>
      <c r="N385" s="1394"/>
      <c r="O385" s="1394"/>
      <c r="P385" s="1394"/>
      <c r="Q385" s="1394"/>
      <c r="R385" s="1394"/>
      <c r="S385" s="1394"/>
      <c r="T385" s="1394"/>
      <c r="U385" s="1394"/>
      <c r="V385" s="1394"/>
      <c r="W385" s="1394"/>
      <c r="X385" s="1394"/>
      <c r="Y385" s="1394"/>
      <c r="Z385" s="1394"/>
      <c r="AA385" s="1394"/>
      <c r="AB385" s="1394"/>
    </row>
    <row r="386">
      <c r="A386" s="824"/>
      <c r="B386" s="824"/>
      <c r="C386" s="824"/>
      <c r="D386" s="824"/>
      <c r="E386" s="824"/>
      <c r="F386" s="824"/>
      <c r="G386" s="1394"/>
      <c r="H386" s="824"/>
      <c r="I386" s="1394"/>
      <c r="J386" s="824"/>
      <c r="K386" s="1394"/>
      <c r="L386" s="1394"/>
      <c r="M386" s="1394"/>
      <c r="N386" s="1394"/>
      <c r="O386" s="1394"/>
      <c r="P386" s="1394"/>
      <c r="Q386" s="1394"/>
      <c r="R386" s="1394"/>
      <c r="S386" s="1394"/>
      <c r="T386" s="1394"/>
      <c r="U386" s="1394"/>
      <c r="V386" s="1394"/>
      <c r="W386" s="1394"/>
      <c r="X386" s="1394"/>
      <c r="Y386" s="1394"/>
      <c r="Z386" s="1394"/>
      <c r="AA386" s="1394"/>
      <c r="AB386" s="1394"/>
    </row>
    <row r="387">
      <c r="A387" s="824"/>
      <c r="B387" s="824"/>
      <c r="C387" s="824"/>
      <c r="D387" s="824"/>
      <c r="E387" s="824"/>
      <c r="F387" s="824"/>
      <c r="G387" s="1394"/>
      <c r="H387" s="824"/>
      <c r="I387" s="1394"/>
      <c r="J387" s="824"/>
      <c r="K387" s="1394"/>
      <c r="L387" s="1394"/>
      <c r="M387" s="1394"/>
      <c r="N387" s="1394"/>
      <c r="O387" s="1394"/>
      <c r="P387" s="1394"/>
      <c r="Q387" s="1394"/>
      <c r="R387" s="1394"/>
      <c r="S387" s="1394"/>
      <c r="T387" s="1394"/>
      <c r="U387" s="1394"/>
      <c r="V387" s="1394"/>
      <c r="W387" s="1394"/>
      <c r="X387" s="1394"/>
      <c r="Y387" s="1394"/>
      <c r="Z387" s="1394"/>
      <c r="AA387" s="1394"/>
      <c r="AB387" s="1394"/>
    </row>
    <row r="388">
      <c r="A388" s="824"/>
      <c r="B388" s="824"/>
      <c r="C388" s="824"/>
      <c r="D388" s="824"/>
      <c r="E388" s="824"/>
      <c r="F388" s="824"/>
      <c r="G388" s="1394"/>
      <c r="H388" s="824"/>
      <c r="I388" s="1394"/>
      <c r="J388" s="824"/>
      <c r="K388" s="1394"/>
      <c r="L388" s="1394"/>
      <c r="M388" s="1394"/>
      <c r="N388" s="1394"/>
      <c r="O388" s="1394"/>
      <c r="P388" s="1394"/>
      <c r="Q388" s="1394"/>
      <c r="R388" s="1394"/>
      <c r="S388" s="1394"/>
      <c r="T388" s="1394"/>
      <c r="U388" s="1394"/>
      <c r="V388" s="1394"/>
      <c r="W388" s="1394"/>
      <c r="X388" s="1394"/>
      <c r="Y388" s="1394"/>
      <c r="Z388" s="1394"/>
      <c r="AA388" s="1394"/>
      <c r="AB388" s="1394"/>
    </row>
    <row r="389">
      <c r="A389" s="824"/>
      <c r="B389" s="824"/>
      <c r="C389" s="824"/>
      <c r="D389" s="824"/>
      <c r="E389" s="824"/>
      <c r="F389" s="824"/>
      <c r="G389" s="1394"/>
      <c r="H389" s="824"/>
      <c r="I389" s="1394"/>
      <c r="J389" s="824"/>
      <c r="K389" s="1394"/>
      <c r="L389" s="1394"/>
      <c r="M389" s="1394"/>
      <c r="N389" s="1394"/>
      <c r="O389" s="1394"/>
      <c r="P389" s="1394"/>
      <c r="Q389" s="1394"/>
      <c r="R389" s="1394"/>
      <c r="S389" s="1394"/>
      <c r="T389" s="1394"/>
      <c r="U389" s="1394"/>
      <c r="V389" s="1394"/>
      <c r="W389" s="1394"/>
      <c r="X389" s="1394"/>
      <c r="Y389" s="1394"/>
      <c r="Z389" s="1394"/>
      <c r="AA389" s="1394"/>
      <c r="AB389" s="1394"/>
    </row>
    <row r="390">
      <c r="A390" s="824"/>
      <c r="B390" s="824"/>
      <c r="C390" s="824"/>
      <c r="D390" s="824"/>
      <c r="E390" s="824"/>
      <c r="F390" s="824"/>
      <c r="G390" s="1394"/>
      <c r="H390" s="824"/>
      <c r="I390" s="1394"/>
      <c r="J390" s="824"/>
      <c r="K390" s="1394"/>
      <c r="L390" s="1394"/>
      <c r="M390" s="1394"/>
      <c r="N390" s="1394"/>
      <c r="O390" s="1394"/>
      <c r="P390" s="1394"/>
      <c r="Q390" s="1394"/>
      <c r="R390" s="1394"/>
      <c r="S390" s="1394"/>
      <c r="T390" s="1394"/>
      <c r="U390" s="1394"/>
      <c r="V390" s="1394"/>
      <c r="W390" s="1394"/>
      <c r="X390" s="1394"/>
      <c r="Y390" s="1394"/>
      <c r="Z390" s="1394"/>
      <c r="AA390" s="1394"/>
      <c r="AB390" s="1394"/>
    </row>
    <row r="391">
      <c r="A391" s="824"/>
      <c r="B391" s="824"/>
      <c r="C391" s="824"/>
      <c r="D391" s="824"/>
      <c r="E391" s="824"/>
      <c r="F391" s="824"/>
      <c r="G391" s="1394"/>
      <c r="H391" s="824"/>
      <c r="I391" s="1394"/>
      <c r="J391" s="824"/>
      <c r="K391" s="1394"/>
      <c r="L391" s="1394"/>
      <c r="M391" s="1394"/>
      <c r="N391" s="1394"/>
      <c r="O391" s="1394"/>
      <c r="P391" s="1394"/>
      <c r="Q391" s="1394"/>
      <c r="R391" s="1394"/>
      <c r="S391" s="1394"/>
      <c r="T391" s="1394"/>
      <c r="U391" s="1394"/>
      <c r="V391" s="1394"/>
      <c r="W391" s="1394"/>
      <c r="X391" s="1394"/>
      <c r="Y391" s="1394"/>
      <c r="Z391" s="1394"/>
      <c r="AA391" s="1394"/>
      <c r="AB391" s="1394"/>
    </row>
    <row r="392">
      <c r="A392" s="824"/>
      <c r="B392" s="824"/>
      <c r="C392" s="824"/>
      <c r="D392" s="824"/>
      <c r="E392" s="824"/>
      <c r="F392" s="824"/>
      <c r="G392" s="1394"/>
      <c r="H392" s="824"/>
      <c r="I392" s="1394"/>
      <c r="J392" s="824"/>
      <c r="K392" s="1394"/>
      <c r="L392" s="1394"/>
      <c r="M392" s="1394"/>
      <c r="N392" s="1394"/>
      <c r="O392" s="1394"/>
      <c r="P392" s="1394"/>
      <c r="Q392" s="1394"/>
      <c r="R392" s="1394"/>
      <c r="S392" s="1394"/>
      <c r="T392" s="1394"/>
      <c r="U392" s="1394"/>
      <c r="V392" s="1394"/>
      <c r="W392" s="1394"/>
      <c r="X392" s="1394"/>
      <c r="Y392" s="1394"/>
      <c r="Z392" s="1394"/>
      <c r="AA392" s="1394"/>
      <c r="AB392" s="1394"/>
    </row>
    <row r="393">
      <c r="A393" s="824"/>
      <c r="B393" s="824"/>
      <c r="C393" s="824"/>
      <c r="D393" s="824"/>
      <c r="E393" s="824"/>
      <c r="F393" s="824"/>
      <c r="G393" s="1394"/>
      <c r="H393" s="824"/>
      <c r="I393" s="1394"/>
      <c r="J393" s="824"/>
      <c r="K393" s="1394"/>
      <c r="L393" s="1394"/>
      <c r="M393" s="1394"/>
      <c r="N393" s="1394"/>
      <c r="O393" s="1394"/>
      <c r="P393" s="1394"/>
      <c r="Q393" s="1394"/>
      <c r="R393" s="1394"/>
      <c r="S393" s="1394"/>
      <c r="T393" s="1394"/>
      <c r="U393" s="1394"/>
      <c r="V393" s="1394"/>
      <c r="W393" s="1394"/>
      <c r="X393" s="1394"/>
      <c r="Y393" s="1394"/>
      <c r="Z393" s="1394"/>
      <c r="AA393" s="1394"/>
      <c r="AB393" s="1394"/>
    </row>
    <row r="394">
      <c r="A394" s="824"/>
      <c r="B394" s="824"/>
      <c r="C394" s="824"/>
      <c r="D394" s="824"/>
      <c r="E394" s="824"/>
      <c r="F394" s="824"/>
      <c r="G394" s="1394"/>
      <c r="H394" s="824"/>
      <c r="I394" s="1394"/>
      <c r="J394" s="824"/>
      <c r="K394" s="1394"/>
      <c r="L394" s="1394"/>
      <c r="M394" s="1394"/>
      <c r="N394" s="1394"/>
      <c r="O394" s="1394"/>
      <c r="P394" s="1394"/>
      <c r="Q394" s="1394"/>
      <c r="R394" s="1394"/>
      <c r="S394" s="1394"/>
      <c r="T394" s="1394"/>
      <c r="U394" s="1394"/>
      <c r="V394" s="1394"/>
      <c r="W394" s="1394"/>
      <c r="X394" s="1394"/>
      <c r="Y394" s="1394"/>
      <c r="Z394" s="1394"/>
      <c r="AA394" s="1394"/>
      <c r="AB394" s="1394"/>
    </row>
    <row r="395">
      <c r="A395" s="824"/>
      <c r="B395" s="824"/>
      <c r="C395" s="824"/>
      <c r="D395" s="824"/>
      <c r="E395" s="824"/>
      <c r="F395" s="824"/>
      <c r="G395" s="1394"/>
      <c r="H395" s="824"/>
      <c r="I395" s="1394"/>
      <c r="J395" s="824"/>
      <c r="K395" s="1394"/>
      <c r="L395" s="1394"/>
      <c r="M395" s="1394"/>
      <c r="N395" s="1394"/>
      <c r="O395" s="1394"/>
      <c r="P395" s="1394"/>
      <c r="Q395" s="1394"/>
      <c r="R395" s="1394"/>
      <c r="S395" s="1394"/>
      <c r="T395" s="1394"/>
      <c r="U395" s="1394"/>
      <c r="V395" s="1394"/>
      <c r="W395" s="1394"/>
      <c r="X395" s="1394"/>
      <c r="Y395" s="1394"/>
      <c r="Z395" s="1394"/>
      <c r="AA395" s="1394"/>
      <c r="AB395" s="1394"/>
    </row>
    <row r="396">
      <c r="A396" s="824"/>
      <c r="B396" s="824"/>
      <c r="C396" s="824"/>
      <c r="D396" s="824"/>
      <c r="E396" s="824"/>
      <c r="F396" s="824"/>
      <c r="G396" s="1394"/>
      <c r="H396" s="824"/>
      <c r="I396" s="1394"/>
      <c r="J396" s="824"/>
      <c r="K396" s="1394"/>
      <c r="L396" s="1394"/>
      <c r="M396" s="1394"/>
      <c r="N396" s="1394"/>
      <c r="O396" s="1394"/>
      <c r="P396" s="1394"/>
      <c r="Q396" s="1394"/>
      <c r="R396" s="1394"/>
      <c r="S396" s="1394"/>
      <c r="T396" s="1394"/>
      <c r="U396" s="1394"/>
      <c r="V396" s="1394"/>
      <c r="W396" s="1394"/>
      <c r="X396" s="1394"/>
      <c r="Y396" s="1394"/>
      <c r="Z396" s="1394"/>
      <c r="AA396" s="1394"/>
      <c r="AB396" s="1394"/>
    </row>
    <row r="397">
      <c r="A397" s="824"/>
      <c r="B397" s="824"/>
      <c r="C397" s="824"/>
      <c r="D397" s="824"/>
      <c r="E397" s="824"/>
      <c r="F397" s="824"/>
      <c r="G397" s="1394"/>
      <c r="H397" s="824"/>
      <c r="I397" s="1394"/>
      <c r="J397" s="824"/>
      <c r="K397" s="1394"/>
      <c r="L397" s="1394"/>
      <c r="M397" s="1394"/>
      <c r="N397" s="1394"/>
      <c r="O397" s="1394"/>
      <c r="P397" s="1394"/>
      <c r="Q397" s="1394"/>
      <c r="R397" s="1394"/>
      <c r="S397" s="1394"/>
      <c r="T397" s="1394"/>
      <c r="U397" s="1394"/>
      <c r="V397" s="1394"/>
      <c r="W397" s="1394"/>
      <c r="X397" s="1394"/>
      <c r="Y397" s="1394"/>
      <c r="Z397" s="1394"/>
      <c r="AA397" s="1394"/>
      <c r="AB397" s="1394"/>
    </row>
    <row r="398">
      <c r="A398" s="824"/>
      <c r="B398" s="824"/>
      <c r="C398" s="824"/>
      <c r="D398" s="824"/>
      <c r="E398" s="824"/>
      <c r="F398" s="824"/>
      <c r="G398" s="1394"/>
      <c r="H398" s="824"/>
      <c r="I398" s="1394"/>
      <c r="J398" s="824"/>
      <c r="K398" s="1394"/>
      <c r="L398" s="1394"/>
      <c r="M398" s="1394"/>
      <c r="N398" s="1394"/>
      <c r="O398" s="1394"/>
      <c r="P398" s="1394"/>
      <c r="Q398" s="1394"/>
      <c r="R398" s="1394"/>
      <c r="S398" s="1394"/>
      <c r="T398" s="1394"/>
      <c r="U398" s="1394"/>
      <c r="V398" s="1394"/>
      <c r="W398" s="1394"/>
      <c r="X398" s="1394"/>
      <c r="Y398" s="1394"/>
      <c r="Z398" s="1394"/>
      <c r="AA398" s="1394"/>
      <c r="AB398" s="1394"/>
    </row>
    <row r="399">
      <c r="A399" s="824"/>
      <c r="B399" s="824"/>
      <c r="C399" s="824"/>
      <c r="D399" s="824"/>
      <c r="E399" s="824"/>
      <c r="F399" s="824"/>
      <c r="G399" s="1394"/>
      <c r="H399" s="824"/>
      <c r="I399" s="1394"/>
      <c r="J399" s="824"/>
      <c r="K399" s="1394"/>
      <c r="L399" s="1394"/>
      <c r="M399" s="1394"/>
      <c r="N399" s="1394"/>
      <c r="O399" s="1394"/>
      <c r="P399" s="1394"/>
      <c r="Q399" s="1394"/>
      <c r="R399" s="1394"/>
      <c r="S399" s="1394"/>
      <c r="T399" s="1394"/>
      <c r="U399" s="1394"/>
      <c r="V399" s="1394"/>
      <c r="W399" s="1394"/>
      <c r="X399" s="1394"/>
      <c r="Y399" s="1394"/>
      <c r="Z399" s="1394"/>
      <c r="AA399" s="1394"/>
      <c r="AB399" s="1394"/>
    </row>
    <row r="400">
      <c r="A400" s="824"/>
      <c r="B400" s="824"/>
      <c r="C400" s="824"/>
      <c r="D400" s="824"/>
      <c r="E400" s="824"/>
      <c r="F400" s="824"/>
      <c r="G400" s="1394"/>
      <c r="H400" s="824"/>
      <c r="I400" s="1394"/>
      <c r="J400" s="824"/>
      <c r="K400" s="1394"/>
      <c r="L400" s="1394"/>
      <c r="M400" s="1394"/>
      <c r="N400" s="1394"/>
      <c r="O400" s="1394"/>
      <c r="P400" s="1394"/>
      <c r="Q400" s="1394"/>
      <c r="R400" s="1394"/>
      <c r="S400" s="1394"/>
      <c r="T400" s="1394"/>
      <c r="U400" s="1394"/>
      <c r="V400" s="1394"/>
      <c r="W400" s="1394"/>
      <c r="X400" s="1394"/>
      <c r="Y400" s="1394"/>
      <c r="Z400" s="1394"/>
      <c r="AA400" s="1394"/>
      <c r="AB400" s="1394"/>
    </row>
    <row r="401">
      <c r="A401" s="824"/>
      <c r="B401" s="824"/>
      <c r="C401" s="824"/>
      <c r="D401" s="824"/>
      <c r="E401" s="824"/>
      <c r="F401" s="824"/>
      <c r="G401" s="1394"/>
      <c r="H401" s="824"/>
      <c r="I401" s="1394"/>
      <c r="J401" s="824"/>
      <c r="K401" s="1394"/>
      <c r="L401" s="1394"/>
      <c r="M401" s="1394"/>
      <c r="N401" s="1394"/>
      <c r="O401" s="1394"/>
      <c r="P401" s="1394"/>
      <c r="Q401" s="1394"/>
      <c r="R401" s="1394"/>
      <c r="S401" s="1394"/>
      <c r="T401" s="1394"/>
      <c r="U401" s="1394"/>
      <c r="V401" s="1394"/>
      <c r="W401" s="1394"/>
      <c r="X401" s="1394"/>
      <c r="Y401" s="1394"/>
      <c r="Z401" s="1394"/>
      <c r="AA401" s="1394"/>
      <c r="AB401" s="1394"/>
    </row>
    <row r="402">
      <c r="A402" s="824"/>
      <c r="B402" s="824"/>
      <c r="C402" s="824"/>
      <c r="D402" s="824"/>
      <c r="E402" s="824"/>
      <c r="F402" s="824"/>
      <c r="G402" s="1394"/>
      <c r="H402" s="824"/>
      <c r="I402" s="1394"/>
      <c r="J402" s="824"/>
      <c r="K402" s="1394"/>
      <c r="L402" s="1394"/>
      <c r="M402" s="1394"/>
      <c r="N402" s="1394"/>
      <c r="O402" s="1394"/>
      <c r="P402" s="1394"/>
      <c r="Q402" s="1394"/>
      <c r="R402" s="1394"/>
      <c r="S402" s="1394"/>
      <c r="T402" s="1394"/>
      <c r="U402" s="1394"/>
      <c r="V402" s="1394"/>
      <c r="W402" s="1394"/>
      <c r="X402" s="1394"/>
      <c r="Y402" s="1394"/>
      <c r="Z402" s="1394"/>
      <c r="AA402" s="1394"/>
      <c r="AB402" s="1394"/>
    </row>
    <row r="403">
      <c r="A403" s="824"/>
      <c r="B403" s="824"/>
      <c r="C403" s="824"/>
      <c r="D403" s="824"/>
      <c r="E403" s="824"/>
      <c r="F403" s="824"/>
      <c r="G403" s="1394"/>
      <c r="H403" s="824"/>
      <c r="I403" s="1394"/>
      <c r="J403" s="824"/>
      <c r="K403" s="1394"/>
      <c r="L403" s="1394"/>
      <c r="M403" s="1394"/>
      <c r="N403" s="1394"/>
      <c r="O403" s="1394"/>
      <c r="P403" s="1394"/>
      <c r="Q403" s="1394"/>
      <c r="R403" s="1394"/>
      <c r="S403" s="1394"/>
      <c r="T403" s="1394"/>
      <c r="U403" s="1394"/>
      <c r="V403" s="1394"/>
      <c r="W403" s="1394"/>
      <c r="X403" s="1394"/>
      <c r="Y403" s="1394"/>
      <c r="Z403" s="1394"/>
      <c r="AA403" s="1394"/>
      <c r="AB403" s="1394"/>
    </row>
    <row r="404">
      <c r="A404" s="824"/>
      <c r="B404" s="824"/>
      <c r="C404" s="824"/>
      <c r="D404" s="824"/>
      <c r="E404" s="824"/>
      <c r="F404" s="824"/>
      <c r="G404" s="1394"/>
      <c r="H404" s="824"/>
      <c r="I404" s="1394"/>
      <c r="J404" s="824"/>
      <c r="K404" s="1394"/>
      <c r="L404" s="1394"/>
      <c r="M404" s="1394"/>
      <c r="N404" s="1394"/>
      <c r="O404" s="1394"/>
      <c r="P404" s="1394"/>
      <c r="Q404" s="1394"/>
      <c r="R404" s="1394"/>
      <c r="S404" s="1394"/>
      <c r="T404" s="1394"/>
      <c r="U404" s="1394"/>
      <c r="V404" s="1394"/>
      <c r="W404" s="1394"/>
      <c r="X404" s="1394"/>
      <c r="Y404" s="1394"/>
      <c r="Z404" s="1394"/>
      <c r="AA404" s="1394"/>
      <c r="AB404" s="1394"/>
    </row>
    <row r="405">
      <c r="A405" s="824"/>
      <c r="B405" s="824"/>
      <c r="C405" s="824"/>
      <c r="D405" s="824"/>
      <c r="E405" s="824"/>
      <c r="F405" s="824"/>
      <c r="G405" s="1394"/>
      <c r="H405" s="824"/>
      <c r="I405" s="1394"/>
      <c r="J405" s="824"/>
      <c r="K405" s="1394"/>
      <c r="L405" s="1394"/>
      <c r="M405" s="1394"/>
      <c r="N405" s="1394"/>
      <c r="O405" s="1394"/>
      <c r="P405" s="1394"/>
      <c r="Q405" s="1394"/>
      <c r="R405" s="1394"/>
      <c r="S405" s="1394"/>
      <c r="T405" s="1394"/>
      <c r="U405" s="1394"/>
      <c r="V405" s="1394"/>
      <c r="W405" s="1394"/>
      <c r="X405" s="1394"/>
      <c r="Y405" s="1394"/>
      <c r="Z405" s="1394"/>
      <c r="AA405" s="1394"/>
      <c r="AB405" s="1394"/>
    </row>
    <row r="406">
      <c r="A406" s="824"/>
      <c r="B406" s="824"/>
      <c r="C406" s="824"/>
      <c r="D406" s="824"/>
      <c r="E406" s="824"/>
      <c r="F406" s="824"/>
      <c r="G406" s="1394"/>
      <c r="H406" s="824"/>
      <c r="I406" s="1394"/>
      <c r="J406" s="824"/>
      <c r="K406" s="1394"/>
      <c r="L406" s="1394"/>
      <c r="M406" s="1394"/>
      <c r="N406" s="1394"/>
      <c r="O406" s="1394"/>
      <c r="P406" s="1394"/>
      <c r="Q406" s="1394"/>
      <c r="R406" s="1394"/>
      <c r="S406" s="1394"/>
      <c r="T406" s="1394"/>
      <c r="U406" s="1394"/>
      <c r="V406" s="1394"/>
      <c r="W406" s="1394"/>
      <c r="X406" s="1394"/>
      <c r="Y406" s="1394"/>
      <c r="Z406" s="1394"/>
      <c r="AA406" s="1394"/>
      <c r="AB406" s="1394"/>
    </row>
    <row r="407">
      <c r="A407" s="824"/>
      <c r="B407" s="824"/>
      <c r="C407" s="824"/>
      <c r="D407" s="824"/>
      <c r="E407" s="824"/>
      <c r="F407" s="824"/>
      <c r="G407" s="1394"/>
      <c r="H407" s="824"/>
      <c r="I407" s="1394"/>
      <c r="J407" s="824"/>
      <c r="K407" s="1394"/>
      <c r="L407" s="1394"/>
      <c r="M407" s="1394"/>
      <c r="N407" s="1394"/>
      <c r="O407" s="1394"/>
      <c r="P407" s="1394"/>
      <c r="Q407" s="1394"/>
      <c r="R407" s="1394"/>
      <c r="S407" s="1394"/>
      <c r="T407" s="1394"/>
      <c r="U407" s="1394"/>
      <c r="V407" s="1394"/>
      <c r="W407" s="1394"/>
      <c r="X407" s="1394"/>
      <c r="Y407" s="1394"/>
      <c r="Z407" s="1394"/>
      <c r="AA407" s="1394"/>
      <c r="AB407" s="1394"/>
    </row>
    <row r="408">
      <c r="A408" s="824"/>
      <c r="B408" s="824"/>
      <c r="C408" s="824"/>
      <c r="D408" s="824"/>
      <c r="E408" s="824"/>
      <c r="F408" s="824"/>
      <c r="G408" s="1394"/>
      <c r="H408" s="824"/>
      <c r="I408" s="1394"/>
      <c r="J408" s="824"/>
      <c r="K408" s="1394"/>
      <c r="L408" s="1394"/>
      <c r="M408" s="1394"/>
      <c r="N408" s="1394"/>
      <c r="O408" s="1394"/>
      <c r="P408" s="1394"/>
      <c r="Q408" s="1394"/>
      <c r="R408" s="1394"/>
      <c r="S408" s="1394"/>
      <c r="T408" s="1394"/>
      <c r="U408" s="1394"/>
      <c r="V408" s="1394"/>
      <c r="W408" s="1394"/>
      <c r="X408" s="1394"/>
      <c r="Y408" s="1394"/>
      <c r="Z408" s="1394"/>
      <c r="AA408" s="1394"/>
      <c r="AB408" s="1394"/>
    </row>
    <row r="409">
      <c r="A409" s="824"/>
      <c r="B409" s="824"/>
      <c r="C409" s="824"/>
      <c r="D409" s="824"/>
      <c r="E409" s="824"/>
      <c r="F409" s="824"/>
      <c r="G409" s="1394"/>
      <c r="H409" s="824"/>
      <c r="I409" s="1394"/>
      <c r="J409" s="824"/>
      <c r="K409" s="1394"/>
      <c r="L409" s="1394"/>
      <c r="M409" s="1394"/>
      <c r="N409" s="1394"/>
      <c r="O409" s="1394"/>
      <c r="P409" s="1394"/>
      <c r="Q409" s="1394"/>
      <c r="R409" s="1394"/>
      <c r="S409" s="1394"/>
      <c r="T409" s="1394"/>
      <c r="U409" s="1394"/>
      <c r="V409" s="1394"/>
      <c r="W409" s="1394"/>
      <c r="X409" s="1394"/>
      <c r="Y409" s="1394"/>
      <c r="Z409" s="1394"/>
      <c r="AA409" s="1394"/>
      <c r="AB409" s="1394"/>
    </row>
    <row r="410">
      <c r="A410" s="824"/>
      <c r="B410" s="824"/>
      <c r="C410" s="824"/>
      <c r="D410" s="824"/>
      <c r="E410" s="824"/>
      <c r="F410" s="824"/>
      <c r="G410" s="1394"/>
      <c r="H410" s="824"/>
      <c r="I410" s="1394"/>
      <c r="J410" s="824"/>
      <c r="K410" s="1394"/>
      <c r="L410" s="1394"/>
      <c r="M410" s="1394"/>
      <c r="N410" s="1394"/>
      <c r="O410" s="1394"/>
      <c r="P410" s="1394"/>
      <c r="Q410" s="1394"/>
      <c r="R410" s="1394"/>
      <c r="S410" s="1394"/>
      <c r="T410" s="1394"/>
      <c r="U410" s="1394"/>
      <c r="V410" s="1394"/>
      <c r="W410" s="1394"/>
      <c r="X410" s="1394"/>
      <c r="Y410" s="1394"/>
      <c r="Z410" s="1394"/>
      <c r="AA410" s="1394"/>
      <c r="AB410" s="1394"/>
    </row>
    <row r="411">
      <c r="A411" s="824"/>
      <c r="B411" s="824"/>
      <c r="C411" s="824"/>
      <c r="D411" s="824"/>
      <c r="E411" s="824"/>
      <c r="F411" s="824"/>
      <c r="G411" s="1394"/>
      <c r="H411" s="824"/>
      <c r="I411" s="1394"/>
      <c r="J411" s="824"/>
      <c r="K411" s="1394"/>
      <c r="L411" s="1394"/>
      <c r="M411" s="1394"/>
      <c r="N411" s="1394"/>
      <c r="O411" s="1394"/>
      <c r="P411" s="1394"/>
      <c r="Q411" s="1394"/>
      <c r="R411" s="1394"/>
      <c r="S411" s="1394"/>
      <c r="T411" s="1394"/>
      <c r="U411" s="1394"/>
      <c r="V411" s="1394"/>
      <c r="W411" s="1394"/>
      <c r="X411" s="1394"/>
      <c r="Y411" s="1394"/>
      <c r="Z411" s="1394"/>
      <c r="AA411" s="1394"/>
      <c r="AB411" s="1394"/>
    </row>
    <row r="412">
      <c r="A412" s="824"/>
      <c r="B412" s="824"/>
      <c r="C412" s="824"/>
      <c r="D412" s="824"/>
      <c r="E412" s="824"/>
      <c r="F412" s="824"/>
      <c r="G412" s="1394"/>
      <c r="H412" s="824"/>
      <c r="I412" s="1394"/>
      <c r="J412" s="824"/>
      <c r="K412" s="1394"/>
      <c r="L412" s="1394"/>
      <c r="M412" s="1394"/>
      <c r="N412" s="1394"/>
      <c r="O412" s="1394"/>
      <c r="P412" s="1394"/>
      <c r="Q412" s="1394"/>
      <c r="R412" s="1394"/>
      <c r="S412" s="1394"/>
      <c r="T412" s="1394"/>
      <c r="U412" s="1394"/>
      <c r="V412" s="1394"/>
      <c r="W412" s="1394"/>
      <c r="X412" s="1394"/>
      <c r="Y412" s="1394"/>
      <c r="Z412" s="1394"/>
      <c r="AA412" s="1394"/>
      <c r="AB412" s="1394"/>
    </row>
    <row r="413">
      <c r="A413" s="824"/>
      <c r="B413" s="824"/>
      <c r="C413" s="824"/>
      <c r="D413" s="824"/>
      <c r="E413" s="824"/>
      <c r="F413" s="824"/>
      <c r="G413" s="1394"/>
      <c r="H413" s="824"/>
      <c r="I413" s="1394"/>
      <c r="J413" s="824"/>
      <c r="K413" s="1394"/>
      <c r="L413" s="1394"/>
      <c r="M413" s="1394"/>
      <c r="N413" s="1394"/>
      <c r="O413" s="1394"/>
      <c r="P413" s="1394"/>
      <c r="Q413" s="1394"/>
      <c r="R413" s="1394"/>
      <c r="S413" s="1394"/>
      <c r="T413" s="1394"/>
      <c r="U413" s="1394"/>
      <c r="V413" s="1394"/>
      <c r="W413" s="1394"/>
      <c r="X413" s="1394"/>
      <c r="Y413" s="1394"/>
      <c r="Z413" s="1394"/>
      <c r="AA413" s="1394"/>
      <c r="AB413" s="1394"/>
    </row>
    <row r="414">
      <c r="A414" s="824"/>
      <c r="B414" s="824"/>
      <c r="C414" s="824"/>
      <c r="D414" s="824"/>
      <c r="E414" s="824"/>
      <c r="F414" s="824"/>
      <c r="G414" s="1394"/>
      <c r="H414" s="824"/>
      <c r="I414" s="1394"/>
      <c r="J414" s="824"/>
      <c r="K414" s="1394"/>
      <c r="L414" s="1394"/>
      <c r="M414" s="1394"/>
      <c r="N414" s="1394"/>
      <c r="O414" s="1394"/>
      <c r="P414" s="1394"/>
      <c r="Q414" s="1394"/>
      <c r="R414" s="1394"/>
      <c r="S414" s="1394"/>
      <c r="T414" s="1394"/>
      <c r="U414" s="1394"/>
      <c r="V414" s="1394"/>
      <c r="W414" s="1394"/>
      <c r="X414" s="1394"/>
      <c r="Y414" s="1394"/>
      <c r="Z414" s="1394"/>
      <c r="AA414" s="1394"/>
      <c r="AB414" s="1394"/>
    </row>
    <row r="415">
      <c r="A415" s="824"/>
      <c r="B415" s="824"/>
      <c r="C415" s="824"/>
      <c r="D415" s="824"/>
      <c r="E415" s="824"/>
      <c r="F415" s="824"/>
      <c r="G415" s="1394"/>
      <c r="H415" s="824"/>
      <c r="I415" s="1394"/>
      <c r="J415" s="824"/>
      <c r="K415" s="1394"/>
      <c r="L415" s="1394"/>
      <c r="M415" s="1394"/>
      <c r="N415" s="1394"/>
      <c r="O415" s="1394"/>
      <c r="P415" s="1394"/>
      <c r="Q415" s="1394"/>
      <c r="R415" s="1394"/>
      <c r="S415" s="1394"/>
      <c r="T415" s="1394"/>
      <c r="U415" s="1394"/>
      <c r="V415" s="1394"/>
      <c r="W415" s="1394"/>
      <c r="X415" s="1394"/>
      <c r="Y415" s="1394"/>
      <c r="Z415" s="1394"/>
      <c r="AA415" s="1394"/>
      <c r="AB415" s="1394"/>
    </row>
    <row r="416">
      <c r="A416" s="824"/>
      <c r="B416" s="824"/>
      <c r="C416" s="824"/>
      <c r="D416" s="824"/>
      <c r="E416" s="824"/>
      <c r="F416" s="824"/>
      <c r="G416" s="1394"/>
      <c r="H416" s="824"/>
      <c r="I416" s="1394"/>
      <c r="J416" s="824"/>
      <c r="K416" s="1394"/>
      <c r="L416" s="1394"/>
      <c r="M416" s="1394"/>
      <c r="N416" s="1394"/>
      <c r="O416" s="1394"/>
      <c r="P416" s="1394"/>
      <c r="Q416" s="1394"/>
      <c r="R416" s="1394"/>
      <c r="S416" s="1394"/>
      <c r="T416" s="1394"/>
      <c r="U416" s="1394"/>
      <c r="V416" s="1394"/>
      <c r="W416" s="1394"/>
      <c r="X416" s="1394"/>
      <c r="Y416" s="1394"/>
      <c r="Z416" s="1394"/>
      <c r="AA416" s="1394"/>
      <c r="AB416" s="1394"/>
    </row>
    <row r="417">
      <c r="A417" s="824"/>
      <c r="B417" s="824"/>
      <c r="C417" s="824"/>
      <c r="D417" s="824"/>
      <c r="E417" s="824"/>
      <c r="F417" s="824"/>
      <c r="G417" s="1394"/>
      <c r="H417" s="824"/>
      <c r="I417" s="1394"/>
      <c r="J417" s="824"/>
      <c r="K417" s="1394"/>
      <c r="L417" s="1394"/>
      <c r="M417" s="1394"/>
      <c r="N417" s="1394"/>
      <c r="O417" s="1394"/>
      <c r="P417" s="1394"/>
      <c r="Q417" s="1394"/>
      <c r="R417" s="1394"/>
      <c r="S417" s="1394"/>
      <c r="T417" s="1394"/>
      <c r="U417" s="1394"/>
      <c r="V417" s="1394"/>
      <c r="W417" s="1394"/>
      <c r="X417" s="1394"/>
      <c r="Y417" s="1394"/>
      <c r="Z417" s="1394"/>
      <c r="AA417" s="1394"/>
      <c r="AB417" s="1394"/>
    </row>
    <row r="418">
      <c r="A418" s="824"/>
      <c r="B418" s="824"/>
      <c r="C418" s="824"/>
      <c r="D418" s="824"/>
      <c r="E418" s="824"/>
      <c r="F418" s="824"/>
      <c r="G418" s="1394"/>
      <c r="H418" s="824"/>
      <c r="I418" s="1394"/>
      <c r="J418" s="824"/>
      <c r="K418" s="1394"/>
      <c r="L418" s="1394"/>
      <c r="M418" s="1394"/>
      <c r="N418" s="1394"/>
      <c r="O418" s="1394"/>
      <c r="P418" s="1394"/>
      <c r="Q418" s="1394"/>
      <c r="R418" s="1394"/>
      <c r="S418" s="1394"/>
      <c r="T418" s="1394"/>
      <c r="U418" s="1394"/>
      <c r="V418" s="1394"/>
      <c r="W418" s="1394"/>
      <c r="X418" s="1394"/>
      <c r="Y418" s="1394"/>
      <c r="Z418" s="1394"/>
      <c r="AA418" s="1394"/>
      <c r="AB418" s="1394"/>
    </row>
    <row r="419">
      <c r="A419" s="824"/>
      <c r="B419" s="824"/>
      <c r="C419" s="824"/>
      <c r="D419" s="824"/>
      <c r="E419" s="824"/>
      <c r="F419" s="824"/>
      <c r="G419" s="1394"/>
      <c r="H419" s="824"/>
      <c r="I419" s="1394"/>
      <c r="J419" s="824"/>
      <c r="K419" s="1394"/>
      <c r="L419" s="1394"/>
      <c r="M419" s="1394"/>
      <c r="N419" s="1394"/>
      <c r="O419" s="1394"/>
      <c r="P419" s="1394"/>
      <c r="Q419" s="1394"/>
      <c r="R419" s="1394"/>
      <c r="S419" s="1394"/>
      <c r="T419" s="1394"/>
      <c r="U419" s="1394"/>
      <c r="V419" s="1394"/>
      <c r="W419" s="1394"/>
      <c r="X419" s="1394"/>
      <c r="Y419" s="1394"/>
      <c r="Z419" s="1394"/>
      <c r="AA419" s="1394"/>
      <c r="AB419" s="1394"/>
    </row>
    <row r="420">
      <c r="A420" s="824"/>
      <c r="B420" s="824"/>
      <c r="C420" s="824"/>
      <c r="D420" s="824"/>
      <c r="E420" s="824"/>
      <c r="F420" s="824"/>
      <c r="G420" s="1394"/>
      <c r="H420" s="824"/>
      <c r="I420" s="1394"/>
      <c r="J420" s="824"/>
      <c r="K420" s="1394"/>
      <c r="L420" s="1394"/>
      <c r="M420" s="1394"/>
      <c r="N420" s="1394"/>
      <c r="O420" s="1394"/>
      <c r="P420" s="1394"/>
      <c r="Q420" s="1394"/>
      <c r="R420" s="1394"/>
      <c r="S420" s="1394"/>
      <c r="T420" s="1394"/>
      <c r="U420" s="1394"/>
      <c r="V420" s="1394"/>
      <c r="W420" s="1394"/>
      <c r="X420" s="1394"/>
      <c r="Y420" s="1394"/>
      <c r="Z420" s="1394"/>
      <c r="AA420" s="1394"/>
      <c r="AB420" s="1394"/>
    </row>
    <row r="421">
      <c r="A421" s="824"/>
      <c r="B421" s="824"/>
      <c r="C421" s="824"/>
      <c r="D421" s="824"/>
      <c r="E421" s="824"/>
      <c r="F421" s="824"/>
      <c r="G421" s="1394"/>
      <c r="H421" s="824"/>
      <c r="I421" s="1394"/>
      <c r="J421" s="824"/>
      <c r="K421" s="1394"/>
      <c r="L421" s="1394"/>
      <c r="M421" s="1394"/>
      <c r="N421" s="1394"/>
      <c r="O421" s="1394"/>
      <c r="P421" s="1394"/>
      <c r="Q421" s="1394"/>
      <c r="R421" s="1394"/>
      <c r="S421" s="1394"/>
      <c r="T421" s="1394"/>
      <c r="U421" s="1394"/>
      <c r="V421" s="1394"/>
      <c r="W421" s="1394"/>
      <c r="X421" s="1394"/>
      <c r="Y421" s="1394"/>
      <c r="Z421" s="1394"/>
      <c r="AA421" s="1394"/>
      <c r="AB421" s="1394"/>
    </row>
    <row r="422">
      <c r="A422" s="824"/>
      <c r="B422" s="824"/>
      <c r="C422" s="824"/>
      <c r="D422" s="824"/>
      <c r="E422" s="824"/>
      <c r="F422" s="824"/>
      <c r="G422" s="1394"/>
      <c r="H422" s="824"/>
      <c r="I422" s="1394"/>
      <c r="J422" s="824"/>
      <c r="K422" s="1394"/>
      <c r="L422" s="1394"/>
      <c r="M422" s="1394"/>
      <c r="N422" s="1394"/>
      <c r="O422" s="1394"/>
      <c r="P422" s="1394"/>
      <c r="Q422" s="1394"/>
      <c r="R422" s="1394"/>
      <c r="S422" s="1394"/>
      <c r="T422" s="1394"/>
      <c r="U422" s="1394"/>
      <c r="V422" s="1394"/>
      <c r="W422" s="1394"/>
      <c r="X422" s="1394"/>
      <c r="Y422" s="1394"/>
      <c r="Z422" s="1394"/>
      <c r="AA422" s="1394"/>
      <c r="AB422" s="1394"/>
    </row>
    <row r="423">
      <c r="A423" s="824"/>
      <c r="B423" s="824"/>
      <c r="C423" s="824"/>
      <c r="D423" s="824"/>
      <c r="E423" s="824"/>
      <c r="F423" s="824"/>
      <c r="G423" s="1394"/>
      <c r="H423" s="824"/>
      <c r="I423" s="1394"/>
      <c r="J423" s="824"/>
      <c r="K423" s="1394"/>
      <c r="L423" s="1394"/>
      <c r="M423" s="1394"/>
      <c r="N423" s="1394"/>
      <c r="O423" s="1394"/>
      <c r="P423" s="1394"/>
      <c r="Q423" s="1394"/>
      <c r="R423" s="1394"/>
      <c r="S423" s="1394"/>
      <c r="T423" s="1394"/>
      <c r="U423" s="1394"/>
      <c r="V423" s="1394"/>
      <c r="W423" s="1394"/>
      <c r="X423" s="1394"/>
      <c r="Y423" s="1394"/>
      <c r="Z423" s="1394"/>
      <c r="AA423" s="1394"/>
      <c r="AB423" s="1394"/>
    </row>
    <row r="424">
      <c r="A424" s="824"/>
      <c r="B424" s="824"/>
      <c r="C424" s="824"/>
      <c r="D424" s="824"/>
      <c r="E424" s="824"/>
      <c r="F424" s="824"/>
      <c r="G424" s="1394"/>
      <c r="H424" s="824"/>
      <c r="I424" s="1394"/>
      <c r="J424" s="824"/>
      <c r="K424" s="1394"/>
      <c r="L424" s="1394"/>
      <c r="M424" s="1394"/>
      <c r="N424" s="1394"/>
      <c r="O424" s="1394"/>
      <c r="P424" s="1394"/>
      <c r="Q424" s="1394"/>
      <c r="R424" s="1394"/>
      <c r="S424" s="1394"/>
      <c r="T424" s="1394"/>
      <c r="U424" s="1394"/>
      <c r="V424" s="1394"/>
      <c r="W424" s="1394"/>
      <c r="X424" s="1394"/>
      <c r="Y424" s="1394"/>
      <c r="Z424" s="1394"/>
      <c r="AA424" s="1394"/>
      <c r="AB424" s="1394"/>
    </row>
    <row r="425">
      <c r="A425" s="824"/>
      <c r="B425" s="824"/>
      <c r="C425" s="824"/>
      <c r="D425" s="824"/>
      <c r="E425" s="824"/>
      <c r="F425" s="824"/>
      <c r="G425" s="1394"/>
      <c r="H425" s="824"/>
      <c r="I425" s="1394"/>
      <c r="J425" s="824"/>
      <c r="K425" s="1394"/>
      <c r="L425" s="1394"/>
      <c r="M425" s="1394"/>
      <c r="N425" s="1394"/>
      <c r="O425" s="1394"/>
      <c r="P425" s="1394"/>
      <c r="Q425" s="1394"/>
      <c r="R425" s="1394"/>
      <c r="S425" s="1394"/>
      <c r="T425" s="1394"/>
      <c r="U425" s="1394"/>
      <c r="V425" s="1394"/>
      <c r="W425" s="1394"/>
      <c r="X425" s="1394"/>
      <c r="Y425" s="1394"/>
      <c r="Z425" s="1394"/>
      <c r="AA425" s="1394"/>
      <c r="AB425" s="1394"/>
    </row>
    <row r="426">
      <c r="A426" s="824"/>
      <c r="B426" s="824"/>
      <c r="C426" s="824"/>
      <c r="D426" s="824"/>
      <c r="E426" s="824"/>
      <c r="F426" s="824"/>
      <c r="G426" s="1394"/>
      <c r="H426" s="824"/>
      <c r="I426" s="1394"/>
      <c r="J426" s="824"/>
      <c r="K426" s="1394"/>
      <c r="L426" s="1394"/>
      <c r="M426" s="1394"/>
      <c r="N426" s="1394"/>
      <c r="O426" s="1394"/>
      <c r="P426" s="1394"/>
      <c r="Q426" s="1394"/>
      <c r="R426" s="1394"/>
      <c r="S426" s="1394"/>
      <c r="T426" s="1394"/>
      <c r="U426" s="1394"/>
      <c r="V426" s="1394"/>
      <c r="W426" s="1394"/>
      <c r="X426" s="1394"/>
      <c r="Y426" s="1394"/>
      <c r="Z426" s="1394"/>
      <c r="AA426" s="1394"/>
      <c r="AB426" s="1394"/>
    </row>
    <row r="427">
      <c r="A427" s="824"/>
      <c r="B427" s="824"/>
      <c r="C427" s="824"/>
      <c r="D427" s="824"/>
      <c r="E427" s="824"/>
      <c r="F427" s="824"/>
      <c r="G427" s="1394"/>
      <c r="H427" s="824"/>
      <c r="I427" s="1394"/>
      <c r="J427" s="824"/>
      <c r="K427" s="1394"/>
      <c r="L427" s="1394"/>
      <c r="M427" s="1394"/>
      <c r="N427" s="1394"/>
      <c r="O427" s="1394"/>
      <c r="P427" s="1394"/>
      <c r="Q427" s="1394"/>
      <c r="R427" s="1394"/>
      <c r="S427" s="1394"/>
      <c r="T427" s="1394"/>
      <c r="U427" s="1394"/>
      <c r="V427" s="1394"/>
      <c r="W427" s="1394"/>
      <c r="X427" s="1394"/>
      <c r="Y427" s="1394"/>
      <c r="Z427" s="1394"/>
      <c r="AA427" s="1394"/>
      <c r="AB427" s="1394"/>
    </row>
    <row r="428">
      <c r="A428" s="824"/>
      <c r="B428" s="824"/>
      <c r="C428" s="824"/>
      <c r="D428" s="824"/>
      <c r="E428" s="824"/>
      <c r="F428" s="824"/>
      <c r="G428" s="1394"/>
      <c r="H428" s="824"/>
      <c r="I428" s="1394"/>
      <c r="J428" s="824"/>
      <c r="K428" s="1394"/>
      <c r="L428" s="1394"/>
      <c r="M428" s="1394"/>
      <c r="N428" s="1394"/>
      <c r="O428" s="1394"/>
      <c r="P428" s="1394"/>
      <c r="Q428" s="1394"/>
      <c r="R428" s="1394"/>
      <c r="S428" s="1394"/>
      <c r="T428" s="1394"/>
      <c r="U428" s="1394"/>
      <c r="V428" s="1394"/>
      <c r="W428" s="1394"/>
      <c r="X428" s="1394"/>
      <c r="Y428" s="1394"/>
      <c r="Z428" s="1394"/>
      <c r="AA428" s="1394"/>
      <c r="AB428" s="1394"/>
    </row>
    <row r="429">
      <c r="A429" s="824"/>
      <c r="B429" s="824"/>
      <c r="C429" s="824"/>
      <c r="D429" s="824"/>
      <c r="E429" s="824"/>
      <c r="F429" s="824"/>
      <c r="G429" s="1394"/>
      <c r="H429" s="824"/>
      <c r="I429" s="1394"/>
      <c r="J429" s="824"/>
      <c r="K429" s="1394"/>
      <c r="L429" s="1394"/>
      <c r="M429" s="1394"/>
      <c r="N429" s="1394"/>
      <c r="O429" s="1394"/>
      <c r="P429" s="1394"/>
      <c r="Q429" s="1394"/>
      <c r="R429" s="1394"/>
      <c r="S429" s="1394"/>
      <c r="T429" s="1394"/>
      <c r="U429" s="1394"/>
      <c r="V429" s="1394"/>
      <c r="W429" s="1394"/>
      <c r="X429" s="1394"/>
      <c r="Y429" s="1394"/>
      <c r="Z429" s="1394"/>
      <c r="AA429" s="1394"/>
      <c r="AB429" s="1394"/>
    </row>
    <row r="430">
      <c r="A430" s="824"/>
      <c r="B430" s="824"/>
      <c r="C430" s="824"/>
      <c r="D430" s="824"/>
      <c r="E430" s="824"/>
      <c r="F430" s="824"/>
      <c r="G430" s="1394"/>
      <c r="H430" s="824"/>
      <c r="I430" s="1394"/>
      <c r="J430" s="824"/>
      <c r="K430" s="1394"/>
      <c r="L430" s="1394"/>
      <c r="M430" s="1394"/>
      <c r="N430" s="1394"/>
      <c r="O430" s="1394"/>
      <c r="P430" s="1394"/>
      <c r="Q430" s="1394"/>
      <c r="R430" s="1394"/>
      <c r="S430" s="1394"/>
      <c r="T430" s="1394"/>
      <c r="U430" s="1394"/>
      <c r="V430" s="1394"/>
      <c r="W430" s="1394"/>
      <c r="X430" s="1394"/>
      <c r="Y430" s="1394"/>
      <c r="Z430" s="1394"/>
      <c r="AA430" s="1394"/>
      <c r="AB430" s="1394"/>
    </row>
    <row r="431">
      <c r="A431" s="824"/>
      <c r="B431" s="824"/>
      <c r="C431" s="824"/>
      <c r="D431" s="824"/>
      <c r="E431" s="824"/>
      <c r="F431" s="824"/>
      <c r="G431" s="1394"/>
      <c r="H431" s="824"/>
      <c r="I431" s="1394"/>
      <c r="J431" s="824"/>
      <c r="K431" s="1394"/>
      <c r="L431" s="1394"/>
      <c r="M431" s="1394"/>
      <c r="N431" s="1394"/>
      <c r="O431" s="1394"/>
      <c r="P431" s="1394"/>
      <c r="Q431" s="1394"/>
      <c r="R431" s="1394"/>
      <c r="S431" s="1394"/>
      <c r="T431" s="1394"/>
      <c r="U431" s="1394"/>
      <c r="V431" s="1394"/>
      <c r="W431" s="1394"/>
      <c r="X431" s="1394"/>
      <c r="Y431" s="1394"/>
      <c r="Z431" s="1394"/>
      <c r="AA431" s="1394"/>
      <c r="AB431" s="1394"/>
    </row>
    <row r="432">
      <c r="A432" s="824"/>
      <c r="B432" s="824"/>
      <c r="C432" s="824"/>
      <c r="D432" s="824"/>
      <c r="E432" s="824"/>
      <c r="F432" s="824"/>
      <c r="G432" s="1394"/>
      <c r="H432" s="824"/>
      <c r="I432" s="1394"/>
      <c r="J432" s="824"/>
      <c r="K432" s="1394"/>
      <c r="L432" s="1394"/>
      <c r="M432" s="1394"/>
      <c r="N432" s="1394"/>
      <c r="O432" s="1394"/>
      <c r="P432" s="1394"/>
      <c r="Q432" s="1394"/>
      <c r="R432" s="1394"/>
      <c r="S432" s="1394"/>
      <c r="T432" s="1394"/>
      <c r="U432" s="1394"/>
      <c r="V432" s="1394"/>
      <c r="W432" s="1394"/>
      <c r="X432" s="1394"/>
      <c r="Y432" s="1394"/>
      <c r="Z432" s="1394"/>
      <c r="AA432" s="1394"/>
      <c r="AB432" s="1394"/>
    </row>
    <row r="433">
      <c r="A433" s="824"/>
      <c r="B433" s="824"/>
      <c r="C433" s="824"/>
      <c r="D433" s="824"/>
      <c r="E433" s="824"/>
      <c r="F433" s="824"/>
      <c r="G433" s="1394"/>
      <c r="H433" s="824"/>
      <c r="I433" s="1394"/>
      <c r="J433" s="824"/>
      <c r="K433" s="1394"/>
      <c r="L433" s="1394"/>
      <c r="M433" s="1394"/>
      <c r="N433" s="1394"/>
      <c r="O433" s="1394"/>
      <c r="P433" s="1394"/>
      <c r="Q433" s="1394"/>
      <c r="R433" s="1394"/>
      <c r="S433" s="1394"/>
      <c r="T433" s="1394"/>
      <c r="U433" s="1394"/>
      <c r="V433" s="1394"/>
      <c r="W433" s="1394"/>
      <c r="X433" s="1394"/>
      <c r="Y433" s="1394"/>
      <c r="Z433" s="1394"/>
      <c r="AA433" s="1394"/>
      <c r="AB433" s="1394"/>
    </row>
    <row r="434">
      <c r="A434" s="824"/>
      <c r="B434" s="824"/>
      <c r="C434" s="824"/>
      <c r="D434" s="824"/>
      <c r="E434" s="824"/>
      <c r="F434" s="824"/>
      <c r="G434" s="1394"/>
      <c r="H434" s="824"/>
      <c r="I434" s="1394"/>
      <c r="J434" s="824"/>
      <c r="K434" s="1394"/>
      <c r="L434" s="1394"/>
      <c r="M434" s="1394"/>
      <c r="N434" s="1394"/>
      <c r="O434" s="1394"/>
      <c r="P434" s="1394"/>
      <c r="Q434" s="1394"/>
      <c r="R434" s="1394"/>
      <c r="S434" s="1394"/>
      <c r="T434" s="1394"/>
      <c r="U434" s="1394"/>
      <c r="V434" s="1394"/>
      <c r="W434" s="1394"/>
      <c r="X434" s="1394"/>
      <c r="Y434" s="1394"/>
      <c r="Z434" s="1394"/>
      <c r="AA434" s="1394"/>
      <c r="AB434" s="1394"/>
    </row>
    <row r="435">
      <c r="A435" s="824"/>
      <c r="B435" s="824"/>
      <c r="C435" s="824"/>
      <c r="D435" s="824"/>
      <c r="E435" s="824"/>
      <c r="F435" s="824"/>
      <c r="G435" s="1394"/>
      <c r="H435" s="824"/>
      <c r="I435" s="1394"/>
      <c r="J435" s="824"/>
      <c r="K435" s="1394"/>
      <c r="L435" s="1394"/>
      <c r="M435" s="1394"/>
      <c r="N435" s="1394"/>
      <c r="O435" s="1394"/>
      <c r="P435" s="1394"/>
      <c r="Q435" s="1394"/>
      <c r="R435" s="1394"/>
      <c r="S435" s="1394"/>
      <c r="T435" s="1394"/>
      <c r="U435" s="1394"/>
      <c r="V435" s="1394"/>
      <c r="W435" s="1394"/>
      <c r="X435" s="1394"/>
      <c r="Y435" s="1394"/>
      <c r="Z435" s="1394"/>
      <c r="AA435" s="1394"/>
      <c r="AB435" s="1394"/>
    </row>
    <row r="436">
      <c r="A436" s="824"/>
      <c r="B436" s="824"/>
      <c r="C436" s="824"/>
      <c r="D436" s="824"/>
      <c r="E436" s="824"/>
      <c r="F436" s="824"/>
      <c r="G436" s="1394"/>
      <c r="H436" s="824"/>
      <c r="I436" s="1394"/>
      <c r="J436" s="824"/>
      <c r="K436" s="1394"/>
      <c r="L436" s="1394"/>
      <c r="M436" s="1394"/>
      <c r="N436" s="1394"/>
      <c r="O436" s="1394"/>
      <c r="P436" s="1394"/>
      <c r="Q436" s="1394"/>
      <c r="R436" s="1394"/>
      <c r="S436" s="1394"/>
      <c r="T436" s="1394"/>
      <c r="U436" s="1394"/>
      <c r="V436" s="1394"/>
      <c r="W436" s="1394"/>
      <c r="X436" s="1394"/>
      <c r="Y436" s="1394"/>
      <c r="Z436" s="1394"/>
      <c r="AA436" s="1394"/>
      <c r="AB436" s="1394"/>
    </row>
    <row r="437">
      <c r="A437" s="824"/>
      <c r="B437" s="824"/>
      <c r="C437" s="824"/>
      <c r="D437" s="824"/>
      <c r="E437" s="824"/>
      <c r="F437" s="824"/>
      <c r="G437" s="1394"/>
      <c r="H437" s="824"/>
      <c r="I437" s="1394"/>
      <c r="J437" s="824"/>
      <c r="K437" s="1394"/>
      <c r="L437" s="1394"/>
      <c r="M437" s="1394"/>
      <c r="N437" s="1394"/>
      <c r="O437" s="1394"/>
      <c r="P437" s="1394"/>
      <c r="Q437" s="1394"/>
      <c r="R437" s="1394"/>
      <c r="S437" s="1394"/>
      <c r="T437" s="1394"/>
      <c r="U437" s="1394"/>
      <c r="V437" s="1394"/>
      <c r="W437" s="1394"/>
      <c r="X437" s="1394"/>
      <c r="Y437" s="1394"/>
      <c r="Z437" s="1394"/>
      <c r="AA437" s="1394"/>
      <c r="AB437" s="1394"/>
    </row>
    <row r="438">
      <c r="A438" s="824"/>
      <c r="B438" s="824"/>
      <c r="C438" s="824"/>
      <c r="D438" s="824"/>
      <c r="E438" s="824"/>
      <c r="F438" s="824"/>
      <c r="G438" s="1394"/>
      <c r="H438" s="824"/>
      <c r="I438" s="1394"/>
      <c r="J438" s="824"/>
      <c r="K438" s="1394"/>
      <c r="L438" s="1394"/>
      <c r="M438" s="1394"/>
      <c r="N438" s="1394"/>
      <c r="O438" s="1394"/>
      <c r="P438" s="1394"/>
      <c r="Q438" s="1394"/>
      <c r="R438" s="1394"/>
      <c r="S438" s="1394"/>
      <c r="T438" s="1394"/>
      <c r="U438" s="1394"/>
      <c r="V438" s="1394"/>
      <c r="W438" s="1394"/>
      <c r="X438" s="1394"/>
      <c r="Y438" s="1394"/>
      <c r="Z438" s="1394"/>
      <c r="AA438" s="1394"/>
      <c r="AB438" s="1394"/>
    </row>
    <row r="439">
      <c r="A439" s="824"/>
      <c r="B439" s="824"/>
      <c r="C439" s="824"/>
      <c r="D439" s="824"/>
      <c r="E439" s="824"/>
      <c r="F439" s="824"/>
      <c r="G439" s="1394"/>
      <c r="H439" s="824"/>
      <c r="I439" s="1394"/>
      <c r="J439" s="824"/>
      <c r="K439" s="1394"/>
      <c r="L439" s="1394"/>
      <c r="M439" s="1394"/>
      <c r="N439" s="1394"/>
      <c r="O439" s="1394"/>
      <c r="P439" s="1394"/>
      <c r="Q439" s="1394"/>
      <c r="R439" s="1394"/>
      <c r="S439" s="1394"/>
      <c r="T439" s="1394"/>
      <c r="U439" s="1394"/>
      <c r="V439" s="1394"/>
      <c r="W439" s="1394"/>
      <c r="X439" s="1394"/>
      <c r="Y439" s="1394"/>
      <c r="Z439" s="1394"/>
      <c r="AA439" s="1394"/>
      <c r="AB439" s="1394"/>
    </row>
    <row r="440">
      <c r="A440" s="824"/>
      <c r="B440" s="824"/>
      <c r="C440" s="824"/>
      <c r="D440" s="824"/>
      <c r="E440" s="824"/>
      <c r="F440" s="824"/>
      <c r="G440" s="1394"/>
      <c r="H440" s="824"/>
      <c r="I440" s="1394"/>
      <c r="J440" s="824"/>
      <c r="K440" s="1394"/>
      <c r="L440" s="1394"/>
      <c r="M440" s="1394"/>
      <c r="N440" s="1394"/>
      <c r="O440" s="1394"/>
      <c r="P440" s="1394"/>
      <c r="Q440" s="1394"/>
      <c r="R440" s="1394"/>
      <c r="S440" s="1394"/>
      <c r="T440" s="1394"/>
      <c r="U440" s="1394"/>
      <c r="V440" s="1394"/>
      <c r="W440" s="1394"/>
      <c r="X440" s="1394"/>
      <c r="Y440" s="1394"/>
      <c r="Z440" s="1394"/>
      <c r="AA440" s="1394"/>
      <c r="AB440" s="1394"/>
    </row>
    <row r="441">
      <c r="A441" s="824"/>
      <c r="B441" s="824"/>
      <c r="C441" s="824"/>
      <c r="D441" s="824"/>
      <c r="E441" s="824"/>
      <c r="F441" s="824"/>
      <c r="G441" s="1394"/>
      <c r="H441" s="824"/>
      <c r="I441" s="1394"/>
      <c r="J441" s="824"/>
      <c r="K441" s="1394"/>
      <c r="L441" s="1394"/>
      <c r="M441" s="1394"/>
      <c r="N441" s="1394"/>
      <c r="O441" s="1394"/>
      <c r="P441" s="1394"/>
      <c r="Q441" s="1394"/>
      <c r="R441" s="1394"/>
      <c r="S441" s="1394"/>
      <c r="T441" s="1394"/>
      <c r="U441" s="1394"/>
      <c r="V441" s="1394"/>
      <c r="W441" s="1394"/>
      <c r="X441" s="1394"/>
      <c r="Y441" s="1394"/>
      <c r="Z441" s="1394"/>
      <c r="AA441" s="1394"/>
      <c r="AB441" s="1394"/>
    </row>
    <row r="442">
      <c r="A442" s="824"/>
      <c r="B442" s="824"/>
      <c r="C442" s="824"/>
      <c r="D442" s="824"/>
      <c r="E442" s="824"/>
      <c r="F442" s="824"/>
      <c r="G442" s="1394"/>
      <c r="H442" s="824"/>
      <c r="I442" s="1394"/>
      <c r="J442" s="824"/>
      <c r="K442" s="1394"/>
      <c r="L442" s="1394"/>
      <c r="M442" s="1394"/>
      <c r="N442" s="1394"/>
      <c r="O442" s="1394"/>
      <c r="P442" s="1394"/>
      <c r="Q442" s="1394"/>
      <c r="R442" s="1394"/>
      <c r="S442" s="1394"/>
      <c r="T442" s="1394"/>
      <c r="U442" s="1394"/>
      <c r="V442" s="1394"/>
      <c r="W442" s="1394"/>
      <c r="X442" s="1394"/>
      <c r="Y442" s="1394"/>
      <c r="Z442" s="1394"/>
      <c r="AA442" s="1394"/>
      <c r="AB442" s="1394"/>
    </row>
    <row r="443">
      <c r="A443" s="824"/>
      <c r="B443" s="824"/>
      <c r="C443" s="824"/>
      <c r="D443" s="824"/>
      <c r="E443" s="824"/>
      <c r="F443" s="824"/>
      <c r="G443" s="1394"/>
      <c r="H443" s="824"/>
      <c r="I443" s="1394"/>
      <c r="J443" s="824"/>
      <c r="K443" s="1394"/>
      <c r="L443" s="1394"/>
      <c r="M443" s="1394"/>
      <c r="N443" s="1394"/>
      <c r="O443" s="1394"/>
      <c r="P443" s="1394"/>
      <c r="Q443" s="1394"/>
      <c r="R443" s="1394"/>
      <c r="S443" s="1394"/>
      <c r="T443" s="1394"/>
      <c r="U443" s="1394"/>
      <c r="V443" s="1394"/>
      <c r="W443" s="1394"/>
      <c r="X443" s="1394"/>
      <c r="Y443" s="1394"/>
      <c r="Z443" s="1394"/>
      <c r="AA443" s="1394"/>
      <c r="AB443" s="1394"/>
    </row>
    <row r="444">
      <c r="A444" s="824"/>
      <c r="B444" s="824"/>
      <c r="C444" s="824"/>
      <c r="D444" s="824"/>
      <c r="E444" s="824"/>
      <c r="F444" s="824"/>
      <c r="G444" s="1394"/>
      <c r="H444" s="824"/>
      <c r="I444" s="1394"/>
      <c r="J444" s="824"/>
      <c r="K444" s="1394"/>
      <c r="L444" s="1394"/>
      <c r="M444" s="1394"/>
      <c r="N444" s="1394"/>
      <c r="O444" s="1394"/>
      <c r="P444" s="1394"/>
      <c r="Q444" s="1394"/>
      <c r="R444" s="1394"/>
      <c r="S444" s="1394"/>
      <c r="T444" s="1394"/>
      <c r="U444" s="1394"/>
      <c r="V444" s="1394"/>
      <c r="W444" s="1394"/>
      <c r="X444" s="1394"/>
      <c r="Y444" s="1394"/>
      <c r="Z444" s="1394"/>
      <c r="AA444" s="1394"/>
      <c r="AB444" s="1394"/>
    </row>
    <row r="445">
      <c r="A445" s="824"/>
      <c r="B445" s="824"/>
      <c r="C445" s="824"/>
      <c r="D445" s="824"/>
      <c r="E445" s="824"/>
      <c r="F445" s="824"/>
      <c r="G445" s="1394"/>
      <c r="H445" s="824"/>
      <c r="I445" s="1394"/>
      <c r="J445" s="824"/>
      <c r="K445" s="1394"/>
      <c r="L445" s="1394"/>
      <c r="M445" s="1394"/>
      <c r="N445" s="1394"/>
      <c r="O445" s="1394"/>
      <c r="P445" s="1394"/>
      <c r="Q445" s="1394"/>
      <c r="R445" s="1394"/>
      <c r="S445" s="1394"/>
      <c r="T445" s="1394"/>
      <c r="U445" s="1394"/>
      <c r="V445" s="1394"/>
      <c r="W445" s="1394"/>
      <c r="X445" s="1394"/>
      <c r="Y445" s="1394"/>
      <c r="Z445" s="1394"/>
      <c r="AA445" s="1394"/>
      <c r="AB445" s="1394"/>
    </row>
    <row r="446">
      <c r="A446" s="824"/>
      <c r="B446" s="824"/>
      <c r="C446" s="824"/>
      <c r="D446" s="824"/>
      <c r="E446" s="824"/>
      <c r="F446" s="824"/>
      <c r="G446" s="1394"/>
      <c r="H446" s="824"/>
      <c r="I446" s="1394"/>
      <c r="J446" s="824"/>
      <c r="K446" s="1394"/>
      <c r="L446" s="1394"/>
      <c r="M446" s="1394"/>
      <c r="N446" s="1394"/>
      <c r="O446" s="1394"/>
      <c r="P446" s="1394"/>
      <c r="Q446" s="1394"/>
      <c r="R446" s="1394"/>
      <c r="S446" s="1394"/>
      <c r="T446" s="1394"/>
      <c r="U446" s="1394"/>
      <c r="V446" s="1394"/>
      <c r="W446" s="1394"/>
      <c r="X446" s="1394"/>
      <c r="Y446" s="1394"/>
      <c r="Z446" s="1394"/>
      <c r="AA446" s="1394"/>
      <c r="AB446" s="1394"/>
    </row>
    <row r="447">
      <c r="A447" s="824"/>
      <c r="B447" s="824"/>
      <c r="C447" s="824"/>
      <c r="D447" s="824"/>
      <c r="E447" s="824"/>
      <c r="F447" s="824"/>
      <c r="G447" s="1394"/>
      <c r="H447" s="824"/>
      <c r="I447" s="1394"/>
      <c r="J447" s="824"/>
      <c r="K447" s="1394"/>
      <c r="L447" s="1394"/>
      <c r="M447" s="1394"/>
      <c r="N447" s="1394"/>
      <c r="O447" s="1394"/>
      <c r="P447" s="1394"/>
      <c r="Q447" s="1394"/>
      <c r="R447" s="1394"/>
      <c r="S447" s="1394"/>
      <c r="T447" s="1394"/>
      <c r="U447" s="1394"/>
      <c r="V447" s="1394"/>
      <c r="W447" s="1394"/>
      <c r="X447" s="1394"/>
      <c r="Y447" s="1394"/>
      <c r="Z447" s="1394"/>
      <c r="AA447" s="1394"/>
      <c r="AB447" s="1394"/>
    </row>
    <row r="448">
      <c r="A448" s="824"/>
      <c r="B448" s="824"/>
      <c r="C448" s="824"/>
      <c r="D448" s="824"/>
      <c r="E448" s="824"/>
      <c r="F448" s="824"/>
      <c r="G448" s="1394"/>
      <c r="H448" s="824"/>
      <c r="I448" s="1394"/>
      <c r="J448" s="824"/>
      <c r="K448" s="1394"/>
      <c r="L448" s="1394"/>
      <c r="M448" s="1394"/>
      <c r="N448" s="1394"/>
      <c r="O448" s="1394"/>
      <c r="P448" s="1394"/>
      <c r="Q448" s="1394"/>
      <c r="R448" s="1394"/>
      <c r="S448" s="1394"/>
      <c r="T448" s="1394"/>
      <c r="U448" s="1394"/>
      <c r="V448" s="1394"/>
      <c r="W448" s="1394"/>
      <c r="X448" s="1394"/>
      <c r="Y448" s="1394"/>
      <c r="Z448" s="1394"/>
      <c r="AA448" s="1394"/>
      <c r="AB448" s="1394"/>
    </row>
    <row r="449">
      <c r="A449" s="824"/>
      <c r="B449" s="824"/>
      <c r="C449" s="824"/>
      <c r="D449" s="824"/>
      <c r="E449" s="824"/>
      <c r="F449" s="824"/>
      <c r="G449" s="1394"/>
      <c r="H449" s="824"/>
      <c r="I449" s="1394"/>
      <c r="J449" s="824"/>
      <c r="K449" s="1394"/>
      <c r="L449" s="1394"/>
      <c r="M449" s="1394"/>
      <c r="N449" s="1394"/>
      <c r="O449" s="1394"/>
      <c r="P449" s="1394"/>
      <c r="Q449" s="1394"/>
      <c r="R449" s="1394"/>
      <c r="S449" s="1394"/>
      <c r="T449" s="1394"/>
      <c r="U449" s="1394"/>
      <c r="V449" s="1394"/>
      <c r="W449" s="1394"/>
      <c r="X449" s="1394"/>
      <c r="Y449" s="1394"/>
      <c r="Z449" s="1394"/>
      <c r="AA449" s="1394"/>
      <c r="AB449" s="1394"/>
    </row>
    <row r="450">
      <c r="A450" s="824"/>
      <c r="B450" s="824"/>
      <c r="C450" s="824"/>
      <c r="D450" s="824"/>
      <c r="E450" s="824"/>
      <c r="F450" s="824"/>
      <c r="G450" s="1394"/>
      <c r="H450" s="824"/>
      <c r="I450" s="1394"/>
      <c r="J450" s="824"/>
      <c r="K450" s="1394"/>
      <c r="L450" s="1394"/>
      <c r="M450" s="1394"/>
      <c r="N450" s="1394"/>
      <c r="O450" s="1394"/>
      <c r="P450" s="1394"/>
      <c r="Q450" s="1394"/>
      <c r="R450" s="1394"/>
      <c r="S450" s="1394"/>
      <c r="T450" s="1394"/>
      <c r="U450" s="1394"/>
      <c r="V450" s="1394"/>
      <c r="W450" s="1394"/>
      <c r="X450" s="1394"/>
      <c r="Y450" s="1394"/>
      <c r="Z450" s="1394"/>
      <c r="AA450" s="1394"/>
      <c r="AB450" s="1394"/>
    </row>
    <row r="451">
      <c r="A451" s="824"/>
      <c r="B451" s="824"/>
      <c r="C451" s="824"/>
      <c r="D451" s="824"/>
      <c r="E451" s="824"/>
      <c r="F451" s="824"/>
      <c r="G451" s="1394"/>
      <c r="H451" s="824"/>
      <c r="I451" s="1394"/>
      <c r="J451" s="824"/>
      <c r="K451" s="1394"/>
      <c r="L451" s="1394"/>
      <c r="M451" s="1394"/>
      <c r="N451" s="1394"/>
      <c r="O451" s="1394"/>
      <c r="P451" s="1394"/>
      <c r="Q451" s="1394"/>
      <c r="R451" s="1394"/>
      <c r="S451" s="1394"/>
      <c r="T451" s="1394"/>
      <c r="U451" s="1394"/>
      <c r="V451" s="1394"/>
      <c r="W451" s="1394"/>
      <c r="X451" s="1394"/>
      <c r="Y451" s="1394"/>
      <c r="Z451" s="1394"/>
      <c r="AA451" s="1394"/>
      <c r="AB451" s="1394"/>
    </row>
    <row r="452">
      <c r="A452" s="824"/>
      <c r="B452" s="824"/>
      <c r="C452" s="824"/>
      <c r="D452" s="824"/>
      <c r="E452" s="824"/>
      <c r="F452" s="824"/>
      <c r="G452" s="1394"/>
      <c r="H452" s="824"/>
      <c r="I452" s="1394"/>
      <c r="J452" s="824"/>
      <c r="K452" s="1394"/>
      <c r="L452" s="1394"/>
      <c r="M452" s="1394"/>
      <c r="N452" s="1394"/>
      <c r="O452" s="1394"/>
      <c r="P452" s="1394"/>
      <c r="Q452" s="1394"/>
      <c r="R452" s="1394"/>
      <c r="S452" s="1394"/>
      <c r="T452" s="1394"/>
      <c r="U452" s="1394"/>
      <c r="V452" s="1394"/>
      <c r="W452" s="1394"/>
      <c r="X452" s="1394"/>
      <c r="Y452" s="1394"/>
      <c r="Z452" s="1394"/>
      <c r="AA452" s="1394"/>
      <c r="AB452" s="1394"/>
    </row>
    <row r="453">
      <c r="A453" s="824"/>
      <c r="B453" s="824"/>
      <c r="C453" s="824"/>
      <c r="D453" s="824"/>
      <c r="E453" s="824"/>
      <c r="F453" s="824"/>
      <c r="G453" s="1394"/>
      <c r="H453" s="824"/>
      <c r="I453" s="1394"/>
      <c r="J453" s="824"/>
      <c r="K453" s="1394"/>
      <c r="L453" s="1394"/>
      <c r="M453" s="1394"/>
      <c r="N453" s="1394"/>
      <c r="O453" s="1394"/>
      <c r="P453" s="1394"/>
      <c r="Q453" s="1394"/>
      <c r="R453" s="1394"/>
      <c r="S453" s="1394"/>
      <c r="T453" s="1394"/>
      <c r="U453" s="1394"/>
      <c r="V453" s="1394"/>
      <c r="W453" s="1394"/>
      <c r="X453" s="1394"/>
      <c r="Y453" s="1394"/>
      <c r="Z453" s="1394"/>
      <c r="AA453" s="1394"/>
      <c r="AB453" s="1394"/>
    </row>
    <row r="454">
      <c r="A454" s="824"/>
      <c r="B454" s="824"/>
      <c r="C454" s="824"/>
      <c r="D454" s="824"/>
      <c r="E454" s="824"/>
      <c r="F454" s="824"/>
      <c r="G454" s="1394"/>
      <c r="H454" s="824"/>
      <c r="I454" s="1394"/>
      <c r="J454" s="824"/>
      <c r="K454" s="1394"/>
      <c r="L454" s="1394"/>
      <c r="M454" s="1394"/>
      <c r="N454" s="1394"/>
      <c r="O454" s="1394"/>
      <c r="P454" s="1394"/>
      <c r="Q454" s="1394"/>
      <c r="R454" s="1394"/>
      <c r="S454" s="1394"/>
      <c r="T454" s="1394"/>
      <c r="U454" s="1394"/>
      <c r="V454" s="1394"/>
      <c r="W454" s="1394"/>
      <c r="X454" s="1394"/>
      <c r="Y454" s="1394"/>
      <c r="Z454" s="1394"/>
      <c r="AA454" s="1394"/>
      <c r="AB454" s="1394"/>
    </row>
    <row r="455">
      <c r="A455" s="824"/>
      <c r="B455" s="824"/>
      <c r="C455" s="824"/>
      <c r="D455" s="824"/>
      <c r="E455" s="824"/>
      <c r="F455" s="824"/>
      <c r="G455" s="1394"/>
      <c r="H455" s="824"/>
      <c r="I455" s="1394"/>
      <c r="J455" s="824"/>
      <c r="K455" s="1394"/>
      <c r="L455" s="1394"/>
      <c r="M455" s="1394"/>
      <c r="N455" s="1394"/>
      <c r="O455" s="1394"/>
      <c r="P455" s="1394"/>
      <c r="Q455" s="1394"/>
      <c r="R455" s="1394"/>
      <c r="S455" s="1394"/>
      <c r="T455" s="1394"/>
      <c r="U455" s="1394"/>
      <c r="V455" s="1394"/>
      <c r="W455" s="1394"/>
      <c r="X455" s="1394"/>
      <c r="Y455" s="1394"/>
      <c r="Z455" s="1394"/>
      <c r="AA455" s="1394"/>
      <c r="AB455" s="1394"/>
    </row>
    <row r="456">
      <c r="A456" s="824"/>
      <c r="B456" s="824"/>
      <c r="C456" s="824"/>
      <c r="D456" s="824"/>
      <c r="E456" s="824"/>
      <c r="F456" s="824"/>
      <c r="G456" s="1394"/>
      <c r="H456" s="824"/>
      <c r="I456" s="1394"/>
      <c r="J456" s="824"/>
      <c r="K456" s="1394"/>
      <c r="L456" s="1394"/>
      <c r="M456" s="1394"/>
      <c r="N456" s="1394"/>
      <c r="O456" s="1394"/>
      <c r="P456" s="1394"/>
      <c r="Q456" s="1394"/>
      <c r="R456" s="1394"/>
      <c r="S456" s="1394"/>
      <c r="T456" s="1394"/>
      <c r="U456" s="1394"/>
      <c r="V456" s="1394"/>
      <c r="W456" s="1394"/>
      <c r="X456" s="1394"/>
      <c r="Y456" s="1394"/>
      <c r="Z456" s="1394"/>
      <c r="AA456" s="1394"/>
      <c r="AB456" s="1394"/>
    </row>
    <row r="457">
      <c r="A457" s="824"/>
      <c r="B457" s="824"/>
      <c r="C457" s="824"/>
      <c r="D457" s="824"/>
      <c r="E457" s="824"/>
      <c r="F457" s="824"/>
      <c r="G457" s="1394"/>
      <c r="H457" s="824"/>
      <c r="I457" s="1394"/>
      <c r="J457" s="824"/>
      <c r="K457" s="1394"/>
      <c r="L457" s="1394"/>
      <c r="M457" s="1394"/>
      <c r="N457" s="1394"/>
      <c r="O457" s="1394"/>
      <c r="P457" s="1394"/>
      <c r="Q457" s="1394"/>
      <c r="R457" s="1394"/>
      <c r="S457" s="1394"/>
      <c r="T457" s="1394"/>
      <c r="U457" s="1394"/>
      <c r="V457" s="1394"/>
      <c r="W457" s="1394"/>
      <c r="X457" s="1394"/>
      <c r="Y457" s="1394"/>
      <c r="Z457" s="1394"/>
      <c r="AA457" s="1394"/>
      <c r="AB457" s="1394"/>
    </row>
    <row r="458">
      <c r="A458" s="824"/>
      <c r="B458" s="824"/>
      <c r="C458" s="824"/>
      <c r="D458" s="824"/>
      <c r="E458" s="824"/>
      <c r="F458" s="824"/>
      <c r="G458" s="1394"/>
      <c r="H458" s="824"/>
      <c r="I458" s="1394"/>
      <c r="J458" s="824"/>
      <c r="K458" s="1394"/>
      <c r="L458" s="1394"/>
      <c r="M458" s="1394"/>
      <c r="N458" s="1394"/>
      <c r="O458" s="1394"/>
      <c r="P458" s="1394"/>
      <c r="Q458" s="1394"/>
      <c r="R458" s="1394"/>
      <c r="S458" s="1394"/>
      <c r="T458" s="1394"/>
      <c r="U458" s="1394"/>
      <c r="V458" s="1394"/>
      <c r="W458" s="1394"/>
      <c r="X458" s="1394"/>
      <c r="Y458" s="1394"/>
      <c r="Z458" s="1394"/>
      <c r="AA458" s="1394"/>
      <c r="AB458" s="1394"/>
    </row>
    <row r="459">
      <c r="A459" s="824"/>
      <c r="B459" s="824"/>
      <c r="C459" s="824"/>
      <c r="D459" s="824"/>
      <c r="E459" s="824"/>
      <c r="F459" s="824"/>
      <c r="G459" s="1394"/>
      <c r="H459" s="824"/>
      <c r="I459" s="1394"/>
      <c r="J459" s="824"/>
      <c r="K459" s="1394"/>
      <c r="L459" s="1394"/>
      <c r="M459" s="1394"/>
      <c r="N459" s="1394"/>
      <c r="O459" s="1394"/>
      <c r="P459" s="1394"/>
      <c r="Q459" s="1394"/>
      <c r="R459" s="1394"/>
      <c r="S459" s="1394"/>
      <c r="T459" s="1394"/>
      <c r="U459" s="1394"/>
      <c r="V459" s="1394"/>
      <c r="W459" s="1394"/>
      <c r="X459" s="1394"/>
      <c r="Y459" s="1394"/>
      <c r="Z459" s="1394"/>
      <c r="AA459" s="1394"/>
      <c r="AB459" s="1394"/>
    </row>
    <row r="460">
      <c r="A460" s="824"/>
      <c r="B460" s="824"/>
      <c r="C460" s="824"/>
      <c r="D460" s="824"/>
      <c r="E460" s="824"/>
      <c r="F460" s="824"/>
      <c r="G460" s="1394"/>
      <c r="H460" s="824"/>
      <c r="I460" s="1394"/>
      <c r="J460" s="824"/>
      <c r="K460" s="1394"/>
      <c r="L460" s="1394"/>
      <c r="M460" s="1394"/>
      <c r="N460" s="1394"/>
      <c r="O460" s="1394"/>
      <c r="P460" s="1394"/>
      <c r="Q460" s="1394"/>
      <c r="R460" s="1394"/>
      <c r="S460" s="1394"/>
      <c r="T460" s="1394"/>
      <c r="U460" s="1394"/>
      <c r="V460" s="1394"/>
      <c r="W460" s="1394"/>
      <c r="X460" s="1394"/>
      <c r="Y460" s="1394"/>
      <c r="Z460" s="1394"/>
      <c r="AA460" s="1394"/>
      <c r="AB460" s="1394"/>
    </row>
    <row r="461">
      <c r="A461" s="824"/>
      <c r="B461" s="824"/>
      <c r="C461" s="824"/>
      <c r="D461" s="824"/>
      <c r="E461" s="824"/>
      <c r="F461" s="824"/>
      <c r="G461" s="1394"/>
      <c r="H461" s="824"/>
      <c r="I461" s="1394"/>
      <c r="J461" s="824"/>
      <c r="K461" s="1394"/>
      <c r="L461" s="1394"/>
      <c r="M461" s="1394"/>
      <c r="N461" s="1394"/>
      <c r="O461" s="1394"/>
      <c r="P461" s="1394"/>
      <c r="Q461" s="1394"/>
      <c r="R461" s="1394"/>
      <c r="S461" s="1394"/>
      <c r="T461" s="1394"/>
      <c r="U461" s="1394"/>
      <c r="V461" s="1394"/>
      <c r="W461" s="1394"/>
      <c r="X461" s="1394"/>
      <c r="Y461" s="1394"/>
      <c r="Z461" s="1394"/>
      <c r="AA461" s="1394"/>
      <c r="AB461" s="1394"/>
    </row>
    <row r="462">
      <c r="A462" s="824"/>
      <c r="B462" s="824"/>
      <c r="C462" s="824"/>
      <c r="D462" s="824"/>
      <c r="E462" s="824"/>
      <c r="F462" s="824"/>
      <c r="G462" s="1394"/>
      <c r="H462" s="824"/>
      <c r="I462" s="1394"/>
      <c r="J462" s="824"/>
      <c r="K462" s="1394"/>
      <c r="L462" s="1394"/>
      <c r="M462" s="1394"/>
      <c r="N462" s="1394"/>
      <c r="O462" s="1394"/>
      <c r="P462" s="1394"/>
      <c r="Q462" s="1394"/>
      <c r="R462" s="1394"/>
      <c r="S462" s="1394"/>
      <c r="T462" s="1394"/>
      <c r="U462" s="1394"/>
      <c r="V462" s="1394"/>
      <c r="W462" s="1394"/>
      <c r="X462" s="1394"/>
      <c r="Y462" s="1394"/>
      <c r="Z462" s="1394"/>
      <c r="AA462" s="1394"/>
      <c r="AB462" s="1394"/>
    </row>
    <row r="463">
      <c r="A463" s="824"/>
      <c r="B463" s="824"/>
      <c r="C463" s="824"/>
      <c r="D463" s="824"/>
      <c r="E463" s="824"/>
      <c r="F463" s="824"/>
      <c r="G463" s="1394"/>
      <c r="H463" s="824"/>
      <c r="I463" s="1394"/>
      <c r="J463" s="824"/>
      <c r="K463" s="1394"/>
      <c r="L463" s="1394"/>
      <c r="M463" s="1394"/>
      <c r="N463" s="1394"/>
      <c r="O463" s="1394"/>
      <c r="P463" s="1394"/>
      <c r="Q463" s="1394"/>
      <c r="R463" s="1394"/>
      <c r="S463" s="1394"/>
      <c r="T463" s="1394"/>
      <c r="U463" s="1394"/>
      <c r="V463" s="1394"/>
      <c r="W463" s="1394"/>
      <c r="X463" s="1394"/>
      <c r="Y463" s="1394"/>
      <c r="Z463" s="1394"/>
      <c r="AA463" s="1394"/>
      <c r="AB463" s="1394"/>
    </row>
    <row r="464">
      <c r="A464" s="824"/>
      <c r="B464" s="824"/>
      <c r="C464" s="824"/>
      <c r="D464" s="824"/>
      <c r="E464" s="824"/>
      <c r="F464" s="824"/>
      <c r="G464" s="1394"/>
      <c r="H464" s="824"/>
      <c r="I464" s="1394"/>
      <c r="J464" s="824"/>
      <c r="K464" s="1394"/>
      <c r="L464" s="1394"/>
      <c r="M464" s="1394"/>
      <c r="N464" s="1394"/>
      <c r="O464" s="1394"/>
      <c r="P464" s="1394"/>
      <c r="Q464" s="1394"/>
      <c r="R464" s="1394"/>
      <c r="S464" s="1394"/>
      <c r="T464" s="1394"/>
      <c r="U464" s="1394"/>
      <c r="V464" s="1394"/>
      <c r="W464" s="1394"/>
      <c r="X464" s="1394"/>
      <c r="Y464" s="1394"/>
      <c r="Z464" s="1394"/>
      <c r="AA464" s="1394"/>
      <c r="AB464" s="1394"/>
    </row>
    <row r="465">
      <c r="A465" s="824"/>
      <c r="B465" s="824"/>
      <c r="C465" s="824"/>
      <c r="D465" s="824"/>
      <c r="E465" s="824"/>
      <c r="F465" s="824"/>
      <c r="G465" s="1394"/>
      <c r="H465" s="824"/>
      <c r="I465" s="1394"/>
      <c r="J465" s="824"/>
      <c r="K465" s="1394"/>
      <c r="L465" s="1394"/>
      <c r="M465" s="1394"/>
      <c r="N465" s="1394"/>
      <c r="O465" s="1394"/>
      <c r="P465" s="1394"/>
      <c r="Q465" s="1394"/>
      <c r="R465" s="1394"/>
      <c r="S465" s="1394"/>
      <c r="T465" s="1394"/>
      <c r="U465" s="1394"/>
      <c r="V465" s="1394"/>
      <c r="W465" s="1394"/>
      <c r="X465" s="1394"/>
      <c r="Y465" s="1394"/>
      <c r="Z465" s="1394"/>
      <c r="AA465" s="1394"/>
      <c r="AB465" s="1394"/>
    </row>
    <row r="466">
      <c r="A466" s="824"/>
      <c r="B466" s="824"/>
      <c r="C466" s="824"/>
      <c r="D466" s="824"/>
      <c r="E466" s="824"/>
      <c r="F466" s="824"/>
      <c r="G466" s="1394"/>
      <c r="H466" s="824"/>
      <c r="I466" s="1394"/>
      <c r="J466" s="824"/>
      <c r="K466" s="1394"/>
      <c r="L466" s="1394"/>
      <c r="M466" s="1394"/>
      <c r="N466" s="1394"/>
      <c r="O466" s="1394"/>
      <c r="P466" s="1394"/>
      <c r="Q466" s="1394"/>
      <c r="R466" s="1394"/>
      <c r="S466" s="1394"/>
      <c r="T466" s="1394"/>
      <c r="U466" s="1394"/>
      <c r="V466" s="1394"/>
      <c r="W466" s="1394"/>
      <c r="X466" s="1394"/>
      <c r="Y466" s="1394"/>
      <c r="Z466" s="1394"/>
      <c r="AA466" s="1394"/>
      <c r="AB466" s="1394"/>
    </row>
    <row r="467">
      <c r="A467" s="824"/>
      <c r="B467" s="824"/>
      <c r="C467" s="824"/>
      <c r="D467" s="824"/>
      <c r="E467" s="824"/>
      <c r="F467" s="824"/>
      <c r="G467" s="1394"/>
      <c r="H467" s="824"/>
      <c r="I467" s="1394"/>
      <c r="J467" s="824"/>
      <c r="K467" s="1394"/>
      <c r="L467" s="1394"/>
      <c r="M467" s="1394"/>
      <c r="N467" s="1394"/>
      <c r="O467" s="1394"/>
      <c r="P467" s="1394"/>
      <c r="Q467" s="1394"/>
      <c r="R467" s="1394"/>
      <c r="S467" s="1394"/>
      <c r="T467" s="1394"/>
      <c r="U467" s="1394"/>
      <c r="V467" s="1394"/>
      <c r="W467" s="1394"/>
      <c r="X467" s="1394"/>
      <c r="Y467" s="1394"/>
      <c r="Z467" s="1394"/>
      <c r="AA467" s="1394"/>
      <c r="AB467" s="1394"/>
    </row>
    <row r="468">
      <c r="A468" s="824"/>
      <c r="B468" s="824"/>
      <c r="C468" s="824"/>
      <c r="D468" s="824"/>
      <c r="E468" s="824"/>
      <c r="F468" s="824"/>
      <c r="G468" s="1394"/>
      <c r="H468" s="824"/>
      <c r="I468" s="1394"/>
      <c r="J468" s="824"/>
      <c r="K468" s="1394"/>
      <c r="L468" s="1394"/>
      <c r="M468" s="1394"/>
      <c r="N468" s="1394"/>
      <c r="O468" s="1394"/>
      <c r="P468" s="1394"/>
      <c r="Q468" s="1394"/>
      <c r="R468" s="1394"/>
      <c r="S468" s="1394"/>
      <c r="T468" s="1394"/>
      <c r="U468" s="1394"/>
      <c r="V468" s="1394"/>
      <c r="W468" s="1394"/>
      <c r="X468" s="1394"/>
      <c r="Y468" s="1394"/>
      <c r="Z468" s="1394"/>
      <c r="AA468" s="1394"/>
      <c r="AB468" s="1394"/>
    </row>
    <row r="469">
      <c r="A469" s="824"/>
      <c r="B469" s="824"/>
      <c r="C469" s="824"/>
      <c r="D469" s="824"/>
      <c r="E469" s="824"/>
      <c r="F469" s="824"/>
      <c r="G469" s="1394"/>
      <c r="H469" s="824"/>
      <c r="I469" s="1394"/>
      <c r="J469" s="824"/>
      <c r="K469" s="1394"/>
      <c r="L469" s="1394"/>
      <c r="M469" s="1394"/>
      <c r="N469" s="1394"/>
      <c r="O469" s="1394"/>
      <c r="P469" s="1394"/>
      <c r="Q469" s="1394"/>
      <c r="R469" s="1394"/>
      <c r="S469" s="1394"/>
      <c r="T469" s="1394"/>
      <c r="U469" s="1394"/>
      <c r="V469" s="1394"/>
      <c r="W469" s="1394"/>
      <c r="X469" s="1394"/>
      <c r="Y469" s="1394"/>
      <c r="Z469" s="1394"/>
      <c r="AA469" s="1394"/>
      <c r="AB469" s="1394"/>
    </row>
    <row r="470">
      <c r="A470" s="824"/>
      <c r="B470" s="824"/>
      <c r="C470" s="824"/>
      <c r="D470" s="824"/>
      <c r="E470" s="824"/>
      <c r="F470" s="824"/>
      <c r="G470" s="1394"/>
      <c r="H470" s="824"/>
      <c r="I470" s="1394"/>
      <c r="J470" s="824"/>
      <c r="K470" s="1394"/>
      <c r="L470" s="1394"/>
      <c r="M470" s="1394"/>
      <c r="N470" s="1394"/>
      <c r="O470" s="1394"/>
      <c r="P470" s="1394"/>
      <c r="Q470" s="1394"/>
      <c r="R470" s="1394"/>
      <c r="S470" s="1394"/>
      <c r="T470" s="1394"/>
      <c r="U470" s="1394"/>
      <c r="V470" s="1394"/>
      <c r="W470" s="1394"/>
      <c r="X470" s="1394"/>
      <c r="Y470" s="1394"/>
      <c r="Z470" s="1394"/>
      <c r="AA470" s="1394"/>
      <c r="AB470" s="1394"/>
    </row>
    <row r="471">
      <c r="A471" s="824"/>
      <c r="B471" s="824"/>
      <c r="C471" s="824"/>
      <c r="D471" s="824"/>
      <c r="E471" s="824"/>
      <c r="F471" s="824"/>
      <c r="G471" s="1394"/>
      <c r="H471" s="824"/>
      <c r="I471" s="1394"/>
      <c r="J471" s="824"/>
      <c r="K471" s="1394"/>
      <c r="L471" s="1394"/>
      <c r="M471" s="1394"/>
      <c r="N471" s="1394"/>
      <c r="O471" s="1394"/>
      <c r="P471" s="1394"/>
      <c r="Q471" s="1394"/>
      <c r="R471" s="1394"/>
      <c r="S471" s="1394"/>
      <c r="T471" s="1394"/>
      <c r="U471" s="1394"/>
      <c r="V471" s="1394"/>
      <c r="W471" s="1394"/>
      <c r="X471" s="1394"/>
      <c r="Y471" s="1394"/>
      <c r="Z471" s="1394"/>
      <c r="AA471" s="1394"/>
      <c r="AB471" s="1394"/>
    </row>
    <row r="472">
      <c r="A472" s="824"/>
      <c r="B472" s="824"/>
      <c r="C472" s="824"/>
      <c r="D472" s="824"/>
      <c r="E472" s="824"/>
      <c r="F472" s="824"/>
      <c r="G472" s="1394"/>
      <c r="H472" s="824"/>
      <c r="I472" s="1394"/>
      <c r="J472" s="824"/>
      <c r="K472" s="1394"/>
      <c r="L472" s="1394"/>
      <c r="M472" s="1394"/>
      <c r="N472" s="1394"/>
      <c r="O472" s="1394"/>
      <c r="P472" s="1394"/>
      <c r="Q472" s="1394"/>
      <c r="R472" s="1394"/>
      <c r="S472" s="1394"/>
      <c r="T472" s="1394"/>
      <c r="U472" s="1394"/>
      <c r="V472" s="1394"/>
      <c r="W472" s="1394"/>
      <c r="X472" s="1394"/>
      <c r="Y472" s="1394"/>
      <c r="Z472" s="1394"/>
      <c r="AA472" s="1394"/>
      <c r="AB472" s="1394"/>
    </row>
    <row r="473">
      <c r="A473" s="824"/>
      <c r="B473" s="824"/>
      <c r="C473" s="824"/>
      <c r="D473" s="824"/>
      <c r="E473" s="824"/>
      <c r="F473" s="824"/>
      <c r="G473" s="1394"/>
      <c r="H473" s="824"/>
      <c r="I473" s="1394"/>
      <c r="J473" s="824"/>
      <c r="K473" s="1394"/>
      <c r="L473" s="1394"/>
      <c r="M473" s="1394"/>
      <c r="N473" s="1394"/>
      <c r="O473" s="1394"/>
      <c r="P473" s="1394"/>
      <c r="Q473" s="1394"/>
      <c r="R473" s="1394"/>
      <c r="S473" s="1394"/>
      <c r="T473" s="1394"/>
      <c r="U473" s="1394"/>
      <c r="V473" s="1394"/>
      <c r="W473" s="1394"/>
      <c r="X473" s="1394"/>
      <c r="Y473" s="1394"/>
      <c r="Z473" s="1394"/>
      <c r="AA473" s="1394"/>
      <c r="AB473" s="1394"/>
    </row>
    <row r="474">
      <c r="A474" s="824"/>
      <c r="B474" s="824"/>
      <c r="C474" s="824"/>
      <c r="D474" s="824"/>
      <c r="E474" s="824"/>
      <c r="F474" s="824"/>
      <c r="G474" s="1394"/>
      <c r="H474" s="824"/>
      <c r="I474" s="1394"/>
      <c r="J474" s="824"/>
      <c r="K474" s="1394"/>
      <c r="L474" s="1394"/>
      <c r="M474" s="1394"/>
      <c r="N474" s="1394"/>
      <c r="O474" s="1394"/>
      <c r="P474" s="1394"/>
      <c r="Q474" s="1394"/>
      <c r="R474" s="1394"/>
      <c r="S474" s="1394"/>
      <c r="T474" s="1394"/>
      <c r="U474" s="1394"/>
      <c r="V474" s="1394"/>
      <c r="W474" s="1394"/>
      <c r="X474" s="1394"/>
      <c r="Y474" s="1394"/>
      <c r="Z474" s="1394"/>
      <c r="AA474" s="1394"/>
      <c r="AB474" s="1394"/>
    </row>
    <row r="475">
      <c r="A475" s="824"/>
      <c r="B475" s="824"/>
      <c r="C475" s="824"/>
      <c r="D475" s="824"/>
      <c r="E475" s="824"/>
      <c r="F475" s="824"/>
      <c r="G475" s="1394"/>
      <c r="H475" s="824"/>
      <c r="I475" s="1394"/>
      <c r="J475" s="824"/>
      <c r="K475" s="1394"/>
      <c r="L475" s="1394"/>
      <c r="M475" s="1394"/>
      <c r="N475" s="1394"/>
      <c r="O475" s="1394"/>
      <c r="P475" s="1394"/>
      <c r="Q475" s="1394"/>
      <c r="R475" s="1394"/>
      <c r="S475" s="1394"/>
      <c r="T475" s="1394"/>
      <c r="U475" s="1394"/>
      <c r="V475" s="1394"/>
      <c r="W475" s="1394"/>
      <c r="X475" s="1394"/>
      <c r="Y475" s="1394"/>
      <c r="Z475" s="1394"/>
      <c r="AA475" s="1394"/>
      <c r="AB475" s="1394"/>
    </row>
    <row r="476">
      <c r="A476" s="824"/>
      <c r="B476" s="824"/>
      <c r="C476" s="824"/>
      <c r="D476" s="824"/>
      <c r="E476" s="824"/>
      <c r="F476" s="824"/>
      <c r="G476" s="1394"/>
      <c r="H476" s="824"/>
      <c r="I476" s="1394"/>
      <c r="J476" s="824"/>
      <c r="K476" s="1394"/>
      <c r="L476" s="1394"/>
      <c r="M476" s="1394"/>
      <c r="N476" s="1394"/>
      <c r="O476" s="1394"/>
      <c r="P476" s="1394"/>
      <c r="Q476" s="1394"/>
      <c r="R476" s="1394"/>
      <c r="S476" s="1394"/>
      <c r="T476" s="1394"/>
      <c r="U476" s="1394"/>
      <c r="V476" s="1394"/>
      <c r="W476" s="1394"/>
      <c r="X476" s="1394"/>
      <c r="Y476" s="1394"/>
      <c r="Z476" s="1394"/>
      <c r="AA476" s="1394"/>
      <c r="AB476" s="1394"/>
    </row>
    <row r="477">
      <c r="A477" s="824"/>
      <c r="B477" s="824"/>
      <c r="C477" s="824"/>
      <c r="D477" s="824"/>
      <c r="E477" s="824"/>
      <c r="F477" s="824"/>
      <c r="G477" s="1394"/>
      <c r="H477" s="824"/>
      <c r="I477" s="1394"/>
      <c r="J477" s="824"/>
      <c r="K477" s="1394"/>
      <c r="L477" s="1394"/>
      <c r="M477" s="1394"/>
      <c r="N477" s="1394"/>
      <c r="O477" s="1394"/>
      <c r="P477" s="1394"/>
      <c r="Q477" s="1394"/>
      <c r="R477" s="1394"/>
      <c r="S477" s="1394"/>
      <c r="T477" s="1394"/>
      <c r="U477" s="1394"/>
      <c r="V477" s="1394"/>
      <c r="W477" s="1394"/>
      <c r="X477" s="1394"/>
      <c r="Y477" s="1394"/>
      <c r="Z477" s="1394"/>
      <c r="AA477" s="1394"/>
      <c r="AB477" s="1394"/>
    </row>
    <row r="478">
      <c r="A478" s="824"/>
      <c r="B478" s="824"/>
      <c r="C478" s="824"/>
      <c r="D478" s="824"/>
      <c r="E478" s="824"/>
      <c r="F478" s="824"/>
      <c r="G478" s="1394"/>
      <c r="H478" s="824"/>
      <c r="I478" s="1394"/>
      <c r="J478" s="824"/>
      <c r="K478" s="1394"/>
      <c r="L478" s="1394"/>
      <c r="M478" s="1394"/>
      <c r="N478" s="1394"/>
      <c r="O478" s="1394"/>
      <c r="P478" s="1394"/>
      <c r="Q478" s="1394"/>
      <c r="R478" s="1394"/>
      <c r="S478" s="1394"/>
      <c r="T478" s="1394"/>
      <c r="U478" s="1394"/>
      <c r="V478" s="1394"/>
      <c r="W478" s="1394"/>
      <c r="X478" s="1394"/>
      <c r="Y478" s="1394"/>
      <c r="Z478" s="1394"/>
      <c r="AA478" s="1394"/>
      <c r="AB478" s="1394"/>
    </row>
    <row r="479">
      <c r="A479" s="824"/>
      <c r="B479" s="824"/>
      <c r="C479" s="824"/>
      <c r="D479" s="824"/>
      <c r="E479" s="824"/>
      <c r="F479" s="824"/>
      <c r="G479" s="1394"/>
      <c r="H479" s="824"/>
      <c r="I479" s="1394"/>
      <c r="J479" s="824"/>
      <c r="K479" s="1394"/>
      <c r="L479" s="1394"/>
      <c r="M479" s="1394"/>
      <c r="N479" s="1394"/>
      <c r="O479" s="1394"/>
      <c r="P479" s="1394"/>
      <c r="Q479" s="1394"/>
      <c r="R479" s="1394"/>
      <c r="S479" s="1394"/>
      <c r="T479" s="1394"/>
      <c r="U479" s="1394"/>
      <c r="V479" s="1394"/>
      <c r="W479" s="1394"/>
      <c r="X479" s="1394"/>
      <c r="Y479" s="1394"/>
      <c r="Z479" s="1394"/>
      <c r="AA479" s="1394"/>
      <c r="AB479" s="1394"/>
    </row>
    <row r="480">
      <c r="A480" s="824"/>
      <c r="B480" s="824"/>
      <c r="C480" s="824"/>
      <c r="D480" s="824"/>
      <c r="E480" s="824"/>
      <c r="F480" s="824"/>
      <c r="G480" s="1394"/>
      <c r="H480" s="824"/>
      <c r="I480" s="1394"/>
      <c r="J480" s="824"/>
      <c r="K480" s="1394"/>
      <c r="L480" s="1394"/>
      <c r="M480" s="1394"/>
      <c r="N480" s="1394"/>
      <c r="O480" s="1394"/>
      <c r="P480" s="1394"/>
      <c r="Q480" s="1394"/>
      <c r="R480" s="1394"/>
      <c r="S480" s="1394"/>
      <c r="T480" s="1394"/>
      <c r="U480" s="1394"/>
      <c r="V480" s="1394"/>
      <c r="W480" s="1394"/>
      <c r="X480" s="1394"/>
      <c r="Y480" s="1394"/>
      <c r="Z480" s="1394"/>
      <c r="AA480" s="1394"/>
      <c r="AB480" s="1394"/>
    </row>
    <row r="481">
      <c r="A481" s="824"/>
      <c r="B481" s="824"/>
      <c r="C481" s="824"/>
      <c r="D481" s="824"/>
      <c r="E481" s="824"/>
      <c r="F481" s="824"/>
      <c r="G481" s="1394"/>
      <c r="H481" s="824"/>
      <c r="I481" s="1394"/>
      <c r="J481" s="824"/>
      <c r="K481" s="1394"/>
      <c r="L481" s="1394"/>
      <c r="M481" s="1394"/>
      <c r="N481" s="1394"/>
      <c r="O481" s="1394"/>
      <c r="P481" s="1394"/>
      <c r="Q481" s="1394"/>
      <c r="R481" s="1394"/>
      <c r="S481" s="1394"/>
      <c r="T481" s="1394"/>
      <c r="U481" s="1394"/>
      <c r="V481" s="1394"/>
      <c r="W481" s="1394"/>
      <c r="X481" s="1394"/>
      <c r="Y481" s="1394"/>
      <c r="Z481" s="1394"/>
      <c r="AA481" s="1394"/>
      <c r="AB481" s="1394"/>
    </row>
    <row r="482">
      <c r="A482" s="824"/>
      <c r="B482" s="824"/>
      <c r="C482" s="824"/>
      <c r="D482" s="824"/>
      <c r="E482" s="824"/>
      <c r="F482" s="824"/>
      <c r="G482" s="1394"/>
      <c r="H482" s="824"/>
      <c r="I482" s="1394"/>
      <c r="J482" s="824"/>
      <c r="K482" s="1394"/>
      <c r="L482" s="1394"/>
      <c r="M482" s="1394"/>
      <c r="N482" s="1394"/>
      <c r="O482" s="1394"/>
      <c r="P482" s="1394"/>
      <c r="Q482" s="1394"/>
      <c r="R482" s="1394"/>
      <c r="S482" s="1394"/>
      <c r="T482" s="1394"/>
      <c r="U482" s="1394"/>
      <c r="V482" s="1394"/>
      <c r="W482" s="1394"/>
      <c r="X482" s="1394"/>
      <c r="Y482" s="1394"/>
      <c r="Z482" s="1394"/>
      <c r="AA482" s="1394"/>
      <c r="AB482" s="1394"/>
    </row>
    <row r="483">
      <c r="A483" s="824"/>
      <c r="B483" s="824"/>
      <c r="C483" s="824"/>
      <c r="D483" s="824"/>
      <c r="E483" s="824"/>
      <c r="F483" s="824"/>
      <c r="G483" s="1394"/>
      <c r="H483" s="824"/>
      <c r="I483" s="1394"/>
      <c r="J483" s="824"/>
      <c r="K483" s="1394"/>
      <c r="L483" s="1394"/>
      <c r="M483" s="1394"/>
      <c r="N483" s="1394"/>
      <c r="O483" s="1394"/>
      <c r="P483" s="1394"/>
      <c r="Q483" s="1394"/>
      <c r="R483" s="1394"/>
      <c r="S483" s="1394"/>
      <c r="T483" s="1394"/>
      <c r="U483" s="1394"/>
      <c r="V483" s="1394"/>
      <c r="W483" s="1394"/>
      <c r="X483" s="1394"/>
      <c r="Y483" s="1394"/>
      <c r="Z483" s="1394"/>
      <c r="AA483" s="1394"/>
      <c r="AB483" s="1394"/>
    </row>
    <row r="484">
      <c r="A484" s="824"/>
      <c r="B484" s="824"/>
      <c r="C484" s="824"/>
      <c r="D484" s="824"/>
      <c r="E484" s="824"/>
      <c r="F484" s="824"/>
      <c r="G484" s="1394"/>
      <c r="H484" s="824"/>
      <c r="I484" s="1394"/>
      <c r="J484" s="824"/>
      <c r="K484" s="1394"/>
      <c r="L484" s="1394"/>
      <c r="M484" s="1394"/>
      <c r="N484" s="1394"/>
      <c r="O484" s="1394"/>
      <c r="P484" s="1394"/>
      <c r="Q484" s="1394"/>
      <c r="R484" s="1394"/>
      <c r="S484" s="1394"/>
      <c r="T484" s="1394"/>
      <c r="U484" s="1394"/>
      <c r="V484" s="1394"/>
      <c r="W484" s="1394"/>
      <c r="X484" s="1394"/>
      <c r="Y484" s="1394"/>
      <c r="Z484" s="1394"/>
      <c r="AA484" s="1394"/>
      <c r="AB484" s="1394"/>
    </row>
    <row r="485">
      <c r="A485" s="824"/>
      <c r="B485" s="824"/>
      <c r="C485" s="824"/>
      <c r="D485" s="824"/>
      <c r="E485" s="824"/>
      <c r="F485" s="824"/>
      <c r="G485" s="1394"/>
      <c r="H485" s="824"/>
      <c r="I485" s="1394"/>
      <c r="J485" s="824"/>
      <c r="K485" s="1394"/>
      <c r="L485" s="1394"/>
      <c r="M485" s="1394"/>
      <c r="N485" s="1394"/>
      <c r="O485" s="1394"/>
      <c r="P485" s="1394"/>
      <c r="Q485" s="1394"/>
      <c r="R485" s="1394"/>
      <c r="S485" s="1394"/>
      <c r="T485" s="1394"/>
      <c r="U485" s="1394"/>
      <c r="V485" s="1394"/>
      <c r="W485" s="1394"/>
      <c r="X485" s="1394"/>
      <c r="Y485" s="1394"/>
      <c r="Z485" s="1394"/>
      <c r="AA485" s="1394"/>
      <c r="AB485" s="1394"/>
    </row>
    <row r="486">
      <c r="A486" s="824"/>
      <c r="B486" s="824"/>
      <c r="C486" s="824"/>
      <c r="D486" s="824"/>
      <c r="E486" s="824"/>
      <c r="F486" s="824"/>
      <c r="G486" s="1394"/>
      <c r="H486" s="824"/>
      <c r="I486" s="1394"/>
      <c r="J486" s="824"/>
      <c r="K486" s="1394"/>
      <c r="L486" s="1394"/>
      <c r="M486" s="1394"/>
      <c r="N486" s="1394"/>
      <c r="O486" s="1394"/>
      <c r="P486" s="1394"/>
      <c r="Q486" s="1394"/>
      <c r="R486" s="1394"/>
      <c r="S486" s="1394"/>
      <c r="T486" s="1394"/>
      <c r="U486" s="1394"/>
      <c r="V486" s="1394"/>
      <c r="W486" s="1394"/>
      <c r="X486" s="1394"/>
      <c r="Y486" s="1394"/>
      <c r="Z486" s="1394"/>
      <c r="AA486" s="1394"/>
      <c r="AB486" s="1394"/>
    </row>
    <row r="487">
      <c r="A487" s="824"/>
      <c r="B487" s="824"/>
      <c r="C487" s="824"/>
      <c r="D487" s="824"/>
      <c r="E487" s="824"/>
      <c r="F487" s="824"/>
      <c r="G487" s="1394"/>
      <c r="H487" s="824"/>
      <c r="I487" s="1394"/>
      <c r="J487" s="824"/>
      <c r="K487" s="1394"/>
      <c r="L487" s="1394"/>
      <c r="M487" s="1394"/>
      <c r="N487" s="1394"/>
      <c r="O487" s="1394"/>
      <c r="P487" s="1394"/>
      <c r="Q487" s="1394"/>
      <c r="R487" s="1394"/>
      <c r="S487" s="1394"/>
      <c r="T487" s="1394"/>
      <c r="U487" s="1394"/>
      <c r="V487" s="1394"/>
      <c r="W487" s="1394"/>
      <c r="X487" s="1394"/>
      <c r="Y487" s="1394"/>
      <c r="Z487" s="1394"/>
      <c r="AA487" s="1394"/>
      <c r="AB487" s="1394"/>
    </row>
    <row r="488">
      <c r="A488" s="824"/>
      <c r="B488" s="824"/>
      <c r="C488" s="824"/>
      <c r="D488" s="824"/>
      <c r="E488" s="824"/>
      <c r="F488" s="824"/>
      <c r="G488" s="1394"/>
      <c r="H488" s="824"/>
      <c r="I488" s="1394"/>
      <c r="J488" s="824"/>
      <c r="K488" s="1394"/>
      <c r="L488" s="1394"/>
      <c r="M488" s="1394"/>
      <c r="N488" s="1394"/>
      <c r="O488" s="1394"/>
      <c r="P488" s="1394"/>
      <c r="Q488" s="1394"/>
      <c r="R488" s="1394"/>
      <c r="S488" s="1394"/>
      <c r="T488" s="1394"/>
      <c r="U488" s="1394"/>
      <c r="V488" s="1394"/>
      <c r="W488" s="1394"/>
      <c r="X488" s="1394"/>
      <c r="Y488" s="1394"/>
      <c r="Z488" s="1394"/>
      <c r="AA488" s="1394"/>
      <c r="AB488" s="1394"/>
    </row>
    <row r="489">
      <c r="A489" s="824"/>
      <c r="B489" s="824"/>
      <c r="C489" s="824"/>
      <c r="D489" s="824"/>
      <c r="E489" s="824"/>
      <c r="F489" s="824"/>
      <c r="G489" s="1394"/>
      <c r="H489" s="824"/>
      <c r="I489" s="1394"/>
      <c r="J489" s="824"/>
      <c r="K489" s="1394"/>
      <c r="L489" s="1394"/>
      <c r="M489" s="1394"/>
      <c r="N489" s="1394"/>
      <c r="O489" s="1394"/>
      <c r="P489" s="1394"/>
      <c r="Q489" s="1394"/>
      <c r="R489" s="1394"/>
      <c r="S489" s="1394"/>
      <c r="T489" s="1394"/>
      <c r="U489" s="1394"/>
      <c r="V489" s="1394"/>
      <c r="W489" s="1394"/>
      <c r="X489" s="1394"/>
      <c r="Y489" s="1394"/>
      <c r="Z489" s="1394"/>
      <c r="AA489" s="1394"/>
      <c r="AB489" s="1394"/>
    </row>
    <row r="490">
      <c r="A490" s="824"/>
      <c r="B490" s="824"/>
      <c r="C490" s="824"/>
      <c r="D490" s="824"/>
      <c r="E490" s="824"/>
      <c r="F490" s="824"/>
      <c r="G490" s="1394"/>
      <c r="H490" s="824"/>
      <c r="I490" s="1394"/>
      <c r="J490" s="824"/>
      <c r="K490" s="1394"/>
      <c r="L490" s="1394"/>
      <c r="M490" s="1394"/>
      <c r="N490" s="1394"/>
      <c r="O490" s="1394"/>
      <c r="P490" s="1394"/>
      <c r="Q490" s="1394"/>
      <c r="R490" s="1394"/>
      <c r="S490" s="1394"/>
      <c r="T490" s="1394"/>
      <c r="U490" s="1394"/>
      <c r="V490" s="1394"/>
      <c r="W490" s="1394"/>
      <c r="X490" s="1394"/>
      <c r="Y490" s="1394"/>
      <c r="Z490" s="1394"/>
      <c r="AA490" s="1394"/>
      <c r="AB490" s="1394"/>
    </row>
    <row r="491">
      <c r="A491" s="824"/>
      <c r="B491" s="824"/>
      <c r="C491" s="824"/>
      <c r="D491" s="824"/>
      <c r="E491" s="824"/>
      <c r="F491" s="824"/>
      <c r="G491" s="1394"/>
      <c r="H491" s="824"/>
      <c r="I491" s="1394"/>
      <c r="J491" s="824"/>
      <c r="K491" s="1394"/>
      <c r="L491" s="1394"/>
      <c r="M491" s="1394"/>
      <c r="N491" s="1394"/>
      <c r="O491" s="1394"/>
      <c r="P491" s="1394"/>
      <c r="Q491" s="1394"/>
      <c r="R491" s="1394"/>
      <c r="S491" s="1394"/>
      <c r="T491" s="1394"/>
      <c r="U491" s="1394"/>
      <c r="V491" s="1394"/>
      <c r="W491" s="1394"/>
      <c r="X491" s="1394"/>
      <c r="Y491" s="1394"/>
      <c r="Z491" s="1394"/>
      <c r="AA491" s="1394"/>
      <c r="AB491" s="1394"/>
    </row>
    <row r="492">
      <c r="A492" s="824"/>
      <c r="B492" s="824"/>
      <c r="C492" s="824"/>
      <c r="D492" s="824"/>
      <c r="E492" s="824"/>
      <c r="F492" s="824"/>
      <c r="G492" s="1394"/>
      <c r="H492" s="824"/>
      <c r="I492" s="1394"/>
      <c r="J492" s="824"/>
      <c r="K492" s="1394"/>
      <c r="L492" s="1394"/>
      <c r="M492" s="1394"/>
      <c r="N492" s="1394"/>
      <c r="O492" s="1394"/>
      <c r="P492" s="1394"/>
      <c r="Q492" s="1394"/>
      <c r="R492" s="1394"/>
      <c r="S492" s="1394"/>
      <c r="T492" s="1394"/>
      <c r="U492" s="1394"/>
      <c r="V492" s="1394"/>
      <c r="W492" s="1394"/>
      <c r="X492" s="1394"/>
      <c r="Y492" s="1394"/>
      <c r="Z492" s="1394"/>
      <c r="AA492" s="1394"/>
      <c r="AB492" s="1394"/>
    </row>
    <row r="493">
      <c r="A493" s="824"/>
      <c r="B493" s="824"/>
      <c r="C493" s="824"/>
      <c r="D493" s="824"/>
      <c r="E493" s="824"/>
      <c r="F493" s="824"/>
      <c r="G493" s="1394"/>
      <c r="H493" s="824"/>
      <c r="I493" s="1394"/>
      <c r="J493" s="824"/>
      <c r="K493" s="1394"/>
      <c r="L493" s="1394"/>
      <c r="M493" s="1394"/>
      <c r="N493" s="1394"/>
      <c r="O493" s="1394"/>
      <c r="P493" s="1394"/>
      <c r="Q493" s="1394"/>
      <c r="R493" s="1394"/>
      <c r="S493" s="1394"/>
      <c r="T493" s="1394"/>
      <c r="U493" s="1394"/>
      <c r="V493" s="1394"/>
      <c r="W493" s="1394"/>
      <c r="X493" s="1394"/>
      <c r="Y493" s="1394"/>
      <c r="Z493" s="1394"/>
      <c r="AA493" s="1394"/>
      <c r="AB493" s="1394"/>
    </row>
    <row r="494">
      <c r="A494" s="824"/>
      <c r="B494" s="824"/>
      <c r="C494" s="824"/>
      <c r="D494" s="824"/>
      <c r="E494" s="824"/>
      <c r="F494" s="824"/>
      <c r="G494" s="1394"/>
      <c r="H494" s="824"/>
      <c r="I494" s="1394"/>
      <c r="J494" s="824"/>
      <c r="K494" s="1394"/>
      <c r="L494" s="1394"/>
      <c r="M494" s="1394"/>
      <c r="N494" s="1394"/>
      <c r="O494" s="1394"/>
      <c r="P494" s="1394"/>
      <c r="Q494" s="1394"/>
      <c r="R494" s="1394"/>
      <c r="S494" s="1394"/>
      <c r="T494" s="1394"/>
      <c r="U494" s="1394"/>
      <c r="V494" s="1394"/>
      <c r="W494" s="1394"/>
      <c r="X494" s="1394"/>
      <c r="Y494" s="1394"/>
      <c r="Z494" s="1394"/>
      <c r="AA494" s="1394"/>
      <c r="AB494" s="1394"/>
    </row>
    <row r="495">
      <c r="A495" s="824"/>
      <c r="B495" s="824"/>
      <c r="C495" s="824"/>
      <c r="D495" s="824"/>
      <c r="E495" s="824"/>
      <c r="F495" s="824"/>
      <c r="G495" s="1394"/>
      <c r="H495" s="824"/>
      <c r="I495" s="1394"/>
      <c r="J495" s="824"/>
      <c r="K495" s="1394"/>
      <c r="L495" s="1394"/>
      <c r="M495" s="1394"/>
      <c r="N495" s="1394"/>
      <c r="O495" s="1394"/>
      <c r="P495" s="1394"/>
      <c r="Q495" s="1394"/>
      <c r="R495" s="1394"/>
      <c r="S495" s="1394"/>
      <c r="T495" s="1394"/>
      <c r="U495" s="1394"/>
      <c r="V495" s="1394"/>
      <c r="W495" s="1394"/>
      <c r="X495" s="1394"/>
      <c r="Y495" s="1394"/>
      <c r="Z495" s="1394"/>
      <c r="AA495" s="1394"/>
      <c r="AB495" s="1394"/>
    </row>
    <row r="496">
      <c r="A496" s="824"/>
      <c r="B496" s="824"/>
      <c r="C496" s="824"/>
      <c r="D496" s="824"/>
      <c r="E496" s="824"/>
      <c r="F496" s="824"/>
      <c r="G496" s="1394"/>
      <c r="H496" s="824"/>
      <c r="I496" s="1394"/>
      <c r="J496" s="824"/>
      <c r="K496" s="1394"/>
      <c r="L496" s="1394"/>
      <c r="M496" s="1394"/>
      <c r="N496" s="1394"/>
      <c r="O496" s="1394"/>
      <c r="P496" s="1394"/>
      <c r="Q496" s="1394"/>
      <c r="R496" s="1394"/>
      <c r="S496" s="1394"/>
      <c r="T496" s="1394"/>
      <c r="U496" s="1394"/>
      <c r="V496" s="1394"/>
      <c r="W496" s="1394"/>
      <c r="X496" s="1394"/>
      <c r="Y496" s="1394"/>
      <c r="Z496" s="1394"/>
      <c r="AA496" s="1394"/>
      <c r="AB496" s="1394"/>
    </row>
    <row r="497">
      <c r="A497" s="824"/>
      <c r="B497" s="824"/>
      <c r="C497" s="824"/>
      <c r="D497" s="824"/>
      <c r="E497" s="824"/>
      <c r="F497" s="824"/>
      <c r="G497" s="1394"/>
      <c r="H497" s="824"/>
      <c r="I497" s="1394"/>
      <c r="J497" s="824"/>
      <c r="K497" s="1394"/>
      <c r="L497" s="1394"/>
      <c r="M497" s="1394"/>
      <c r="N497" s="1394"/>
      <c r="O497" s="1394"/>
      <c r="P497" s="1394"/>
      <c r="Q497" s="1394"/>
      <c r="R497" s="1394"/>
      <c r="S497" s="1394"/>
      <c r="T497" s="1394"/>
      <c r="U497" s="1394"/>
      <c r="V497" s="1394"/>
      <c r="W497" s="1394"/>
      <c r="X497" s="1394"/>
      <c r="Y497" s="1394"/>
      <c r="Z497" s="1394"/>
      <c r="AA497" s="1394"/>
      <c r="AB497" s="1394"/>
    </row>
    <row r="498">
      <c r="A498" s="824"/>
      <c r="B498" s="824"/>
      <c r="C498" s="824"/>
      <c r="D498" s="824"/>
      <c r="E498" s="824"/>
      <c r="F498" s="824"/>
      <c r="G498" s="1394"/>
      <c r="H498" s="824"/>
      <c r="I498" s="1394"/>
      <c r="J498" s="824"/>
      <c r="K498" s="1394"/>
      <c r="L498" s="1394"/>
      <c r="M498" s="1394"/>
      <c r="N498" s="1394"/>
      <c r="O498" s="1394"/>
      <c r="P498" s="1394"/>
      <c r="Q498" s="1394"/>
      <c r="R498" s="1394"/>
      <c r="S498" s="1394"/>
      <c r="T498" s="1394"/>
      <c r="U498" s="1394"/>
      <c r="V498" s="1394"/>
      <c r="W498" s="1394"/>
      <c r="X498" s="1394"/>
      <c r="Y498" s="1394"/>
      <c r="Z498" s="1394"/>
      <c r="AA498" s="1394"/>
      <c r="AB498" s="1394"/>
    </row>
    <row r="499">
      <c r="A499" s="824"/>
      <c r="B499" s="824"/>
      <c r="C499" s="824"/>
      <c r="D499" s="824"/>
      <c r="E499" s="824"/>
      <c r="F499" s="824"/>
      <c r="G499" s="1394"/>
      <c r="H499" s="824"/>
      <c r="I499" s="1394"/>
      <c r="J499" s="824"/>
      <c r="K499" s="1394"/>
      <c r="L499" s="1394"/>
      <c r="M499" s="1394"/>
      <c r="N499" s="1394"/>
      <c r="O499" s="1394"/>
      <c r="P499" s="1394"/>
      <c r="Q499" s="1394"/>
      <c r="R499" s="1394"/>
      <c r="S499" s="1394"/>
      <c r="T499" s="1394"/>
      <c r="U499" s="1394"/>
      <c r="V499" s="1394"/>
      <c r="W499" s="1394"/>
      <c r="X499" s="1394"/>
      <c r="Y499" s="1394"/>
      <c r="Z499" s="1394"/>
      <c r="AA499" s="1394"/>
      <c r="AB499" s="1394"/>
    </row>
    <row r="500">
      <c r="A500" s="824"/>
      <c r="B500" s="824"/>
      <c r="C500" s="824"/>
      <c r="D500" s="824"/>
      <c r="E500" s="824"/>
      <c r="F500" s="824"/>
      <c r="G500" s="1394"/>
      <c r="H500" s="824"/>
      <c r="I500" s="1394"/>
      <c r="J500" s="824"/>
      <c r="K500" s="1394"/>
      <c r="L500" s="1394"/>
      <c r="M500" s="1394"/>
      <c r="N500" s="1394"/>
      <c r="O500" s="1394"/>
      <c r="P500" s="1394"/>
      <c r="Q500" s="1394"/>
      <c r="R500" s="1394"/>
      <c r="S500" s="1394"/>
      <c r="T500" s="1394"/>
      <c r="U500" s="1394"/>
      <c r="V500" s="1394"/>
      <c r="W500" s="1394"/>
      <c r="X500" s="1394"/>
      <c r="Y500" s="1394"/>
      <c r="Z500" s="1394"/>
      <c r="AA500" s="1394"/>
      <c r="AB500" s="1394"/>
    </row>
    <row r="501">
      <c r="A501" s="824"/>
      <c r="B501" s="824"/>
      <c r="C501" s="824"/>
      <c r="D501" s="824"/>
      <c r="E501" s="824"/>
      <c r="F501" s="824"/>
      <c r="G501" s="1394"/>
      <c r="H501" s="824"/>
      <c r="I501" s="1394"/>
      <c r="J501" s="824"/>
      <c r="K501" s="1394"/>
      <c r="L501" s="1394"/>
      <c r="M501" s="1394"/>
      <c r="N501" s="1394"/>
      <c r="O501" s="1394"/>
      <c r="P501" s="1394"/>
      <c r="Q501" s="1394"/>
      <c r="R501" s="1394"/>
      <c r="S501" s="1394"/>
      <c r="T501" s="1394"/>
      <c r="U501" s="1394"/>
      <c r="V501" s="1394"/>
      <c r="W501" s="1394"/>
      <c r="X501" s="1394"/>
      <c r="Y501" s="1394"/>
      <c r="Z501" s="1394"/>
      <c r="AA501" s="1394"/>
      <c r="AB501" s="1394"/>
    </row>
    <row r="502">
      <c r="A502" s="824"/>
      <c r="B502" s="824"/>
      <c r="C502" s="824"/>
      <c r="D502" s="824"/>
      <c r="E502" s="824"/>
      <c r="F502" s="824"/>
      <c r="G502" s="1394"/>
      <c r="H502" s="824"/>
      <c r="I502" s="1394"/>
      <c r="J502" s="824"/>
      <c r="K502" s="1394"/>
      <c r="L502" s="1394"/>
      <c r="M502" s="1394"/>
      <c r="N502" s="1394"/>
      <c r="O502" s="1394"/>
      <c r="P502" s="1394"/>
      <c r="Q502" s="1394"/>
      <c r="R502" s="1394"/>
      <c r="S502" s="1394"/>
      <c r="T502" s="1394"/>
      <c r="U502" s="1394"/>
      <c r="V502" s="1394"/>
      <c r="W502" s="1394"/>
      <c r="X502" s="1394"/>
      <c r="Y502" s="1394"/>
      <c r="Z502" s="1394"/>
      <c r="AA502" s="1394"/>
      <c r="AB502" s="1394"/>
    </row>
    <row r="503">
      <c r="A503" s="824"/>
      <c r="B503" s="824"/>
      <c r="C503" s="824"/>
      <c r="D503" s="824"/>
      <c r="E503" s="824"/>
      <c r="F503" s="824"/>
      <c r="G503" s="1394"/>
      <c r="H503" s="824"/>
      <c r="I503" s="1394"/>
      <c r="J503" s="824"/>
      <c r="K503" s="1394"/>
      <c r="L503" s="1394"/>
      <c r="M503" s="1394"/>
      <c r="N503" s="1394"/>
      <c r="O503" s="1394"/>
      <c r="P503" s="1394"/>
      <c r="Q503" s="1394"/>
      <c r="R503" s="1394"/>
      <c r="S503" s="1394"/>
      <c r="T503" s="1394"/>
      <c r="U503" s="1394"/>
      <c r="V503" s="1394"/>
      <c r="W503" s="1394"/>
      <c r="X503" s="1394"/>
      <c r="Y503" s="1394"/>
      <c r="Z503" s="1394"/>
      <c r="AA503" s="1394"/>
      <c r="AB503" s="1394"/>
    </row>
    <row r="504">
      <c r="A504" s="824"/>
      <c r="B504" s="824"/>
      <c r="C504" s="824"/>
      <c r="D504" s="824"/>
      <c r="E504" s="824"/>
      <c r="F504" s="824"/>
      <c r="G504" s="1394"/>
      <c r="H504" s="824"/>
      <c r="I504" s="1394"/>
      <c r="J504" s="824"/>
      <c r="K504" s="1394"/>
      <c r="L504" s="1394"/>
      <c r="M504" s="1394"/>
      <c r="N504" s="1394"/>
      <c r="O504" s="1394"/>
      <c r="P504" s="1394"/>
      <c r="Q504" s="1394"/>
      <c r="R504" s="1394"/>
      <c r="S504" s="1394"/>
      <c r="T504" s="1394"/>
      <c r="U504" s="1394"/>
      <c r="V504" s="1394"/>
      <c r="W504" s="1394"/>
      <c r="X504" s="1394"/>
      <c r="Y504" s="1394"/>
      <c r="Z504" s="1394"/>
      <c r="AA504" s="1394"/>
      <c r="AB504" s="1394"/>
    </row>
    <row r="505">
      <c r="A505" s="824"/>
      <c r="B505" s="824"/>
      <c r="C505" s="824"/>
      <c r="D505" s="824"/>
      <c r="E505" s="824"/>
      <c r="F505" s="824"/>
      <c r="G505" s="1394"/>
      <c r="H505" s="824"/>
      <c r="I505" s="1394"/>
      <c r="J505" s="824"/>
      <c r="K505" s="1394"/>
      <c r="L505" s="1394"/>
      <c r="M505" s="1394"/>
      <c r="N505" s="1394"/>
      <c r="O505" s="1394"/>
      <c r="P505" s="1394"/>
      <c r="Q505" s="1394"/>
      <c r="R505" s="1394"/>
      <c r="S505" s="1394"/>
      <c r="T505" s="1394"/>
      <c r="U505" s="1394"/>
      <c r="V505" s="1394"/>
      <c r="W505" s="1394"/>
      <c r="X505" s="1394"/>
      <c r="Y505" s="1394"/>
      <c r="Z505" s="1394"/>
      <c r="AA505" s="1394"/>
      <c r="AB505" s="1394"/>
    </row>
    <row r="506">
      <c r="A506" s="824"/>
      <c r="B506" s="824"/>
      <c r="C506" s="824"/>
      <c r="D506" s="824"/>
      <c r="E506" s="824"/>
      <c r="F506" s="824"/>
      <c r="G506" s="1394"/>
      <c r="H506" s="824"/>
      <c r="I506" s="1394"/>
      <c r="J506" s="824"/>
      <c r="K506" s="1394"/>
      <c r="L506" s="1394"/>
      <c r="M506" s="1394"/>
      <c r="N506" s="1394"/>
      <c r="O506" s="1394"/>
      <c r="P506" s="1394"/>
      <c r="Q506" s="1394"/>
      <c r="R506" s="1394"/>
      <c r="S506" s="1394"/>
      <c r="T506" s="1394"/>
      <c r="U506" s="1394"/>
      <c r="V506" s="1394"/>
      <c r="W506" s="1394"/>
      <c r="X506" s="1394"/>
      <c r="Y506" s="1394"/>
      <c r="Z506" s="1394"/>
      <c r="AA506" s="1394"/>
      <c r="AB506" s="1394"/>
    </row>
    <row r="507">
      <c r="A507" s="824"/>
      <c r="B507" s="824"/>
      <c r="C507" s="824"/>
      <c r="D507" s="824"/>
      <c r="E507" s="824"/>
      <c r="F507" s="824"/>
      <c r="G507" s="1394"/>
      <c r="H507" s="824"/>
      <c r="I507" s="1394"/>
      <c r="J507" s="824"/>
      <c r="K507" s="1394"/>
      <c r="L507" s="1394"/>
      <c r="M507" s="1394"/>
      <c r="N507" s="1394"/>
      <c r="O507" s="1394"/>
      <c r="P507" s="1394"/>
      <c r="Q507" s="1394"/>
      <c r="R507" s="1394"/>
      <c r="S507" s="1394"/>
      <c r="T507" s="1394"/>
      <c r="U507" s="1394"/>
      <c r="V507" s="1394"/>
      <c r="W507" s="1394"/>
      <c r="X507" s="1394"/>
      <c r="Y507" s="1394"/>
      <c r="Z507" s="1394"/>
      <c r="AA507" s="1394"/>
      <c r="AB507" s="1394"/>
    </row>
    <row r="508">
      <c r="A508" s="824"/>
      <c r="B508" s="824"/>
      <c r="C508" s="824"/>
      <c r="D508" s="824"/>
      <c r="E508" s="824"/>
      <c r="F508" s="824"/>
      <c r="G508" s="1394"/>
      <c r="H508" s="824"/>
      <c r="I508" s="1394"/>
      <c r="J508" s="824"/>
      <c r="K508" s="1394"/>
      <c r="L508" s="1394"/>
      <c r="M508" s="1394"/>
      <c r="N508" s="1394"/>
      <c r="O508" s="1394"/>
      <c r="P508" s="1394"/>
      <c r="Q508" s="1394"/>
      <c r="R508" s="1394"/>
      <c r="S508" s="1394"/>
      <c r="T508" s="1394"/>
      <c r="U508" s="1394"/>
      <c r="V508" s="1394"/>
      <c r="W508" s="1394"/>
      <c r="X508" s="1394"/>
      <c r="Y508" s="1394"/>
      <c r="Z508" s="1394"/>
      <c r="AA508" s="1394"/>
      <c r="AB508" s="1394"/>
    </row>
    <row r="509">
      <c r="A509" s="824"/>
      <c r="B509" s="824"/>
      <c r="C509" s="824"/>
      <c r="D509" s="824"/>
      <c r="E509" s="824"/>
      <c r="F509" s="824"/>
      <c r="G509" s="1394"/>
      <c r="H509" s="824"/>
      <c r="I509" s="1394"/>
      <c r="J509" s="824"/>
      <c r="K509" s="1394"/>
      <c r="L509" s="1394"/>
      <c r="M509" s="1394"/>
      <c r="N509" s="1394"/>
      <c r="O509" s="1394"/>
      <c r="P509" s="1394"/>
      <c r="Q509" s="1394"/>
      <c r="R509" s="1394"/>
      <c r="S509" s="1394"/>
      <c r="T509" s="1394"/>
      <c r="U509" s="1394"/>
      <c r="V509" s="1394"/>
      <c r="W509" s="1394"/>
      <c r="X509" s="1394"/>
      <c r="Y509" s="1394"/>
      <c r="Z509" s="1394"/>
      <c r="AA509" s="1394"/>
      <c r="AB509" s="1394"/>
    </row>
    <row r="510">
      <c r="A510" s="824"/>
      <c r="B510" s="824"/>
      <c r="C510" s="824"/>
      <c r="D510" s="824"/>
      <c r="E510" s="824"/>
      <c r="F510" s="824"/>
      <c r="G510" s="1394"/>
      <c r="H510" s="824"/>
      <c r="I510" s="1394"/>
      <c r="J510" s="824"/>
      <c r="K510" s="1394"/>
      <c r="L510" s="1394"/>
      <c r="M510" s="1394"/>
      <c r="N510" s="1394"/>
      <c r="O510" s="1394"/>
      <c r="P510" s="1394"/>
      <c r="Q510" s="1394"/>
      <c r="R510" s="1394"/>
      <c r="S510" s="1394"/>
      <c r="T510" s="1394"/>
      <c r="U510" s="1394"/>
      <c r="V510" s="1394"/>
      <c r="W510" s="1394"/>
      <c r="X510" s="1394"/>
      <c r="Y510" s="1394"/>
      <c r="Z510" s="1394"/>
      <c r="AA510" s="1394"/>
      <c r="AB510" s="1394"/>
    </row>
    <row r="511">
      <c r="A511" s="824"/>
      <c r="B511" s="824"/>
      <c r="C511" s="824"/>
      <c r="D511" s="824"/>
      <c r="E511" s="824"/>
      <c r="F511" s="824"/>
      <c r="G511" s="1394"/>
      <c r="H511" s="824"/>
      <c r="I511" s="1394"/>
      <c r="J511" s="824"/>
      <c r="K511" s="1394"/>
      <c r="L511" s="1394"/>
      <c r="M511" s="1394"/>
      <c r="N511" s="1394"/>
      <c r="O511" s="1394"/>
      <c r="P511" s="1394"/>
      <c r="Q511" s="1394"/>
      <c r="R511" s="1394"/>
      <c r="S511" s="1394"/>
      <c r="T511" s="1394"/>
      <c r="U511" s="1394"/>
      <c r="V511" s="1394"/>
      <c r="W511" s="1394"/>
      <c r="X511" s="1394"/>
      <c r="Y511" s="1394"/>
      <c r="Z511" s="1394"/>
      <c r="AA511" s="1394"/>
      <c r="AB511" s="1394"/>
    </row>
    <row r="512">
      <c r="A512" s="824"/>
      <c r="B512" s="824"/>
      <c r="C512" s="824"/>
      <c r="D512" s="824"/>
      <c r="E512" s="824"/>
      <c r="F512" s="824"/>
      <c r="G512" s="1394"/>
      <c r="H512" s="824"/>
      <c r="I512" s="1394"/>
      <c r="J512" s="824"/>
      <c r="K512" s="1394"/>
      <c r="L512" s="1394"/>
      <c r="M512" s="1394"/>
      <c r="N512" s="1394"/>
      <c r="O512" s="1394"/>
      <c r="P512" s="1394"/>
      <c r="Q512" s="1394"/>
      <c r="R512" s="1394"/>
      <c r="S512" s="1394"/>
      <c r="T512" s="1394"/>
      <c r="U512" s="1394"/>
      <c r="V512" s="1394"/>
      <c r="W512" s="1394"/>
      <c r="X512" s="1394"/>
      <c r="Y512" s="1394"/>
      <c r="Z512" s="1394"/>
      <c r="AA512" s="1394"/>
      <c r="AB512" s="1394"/>
    </row>
    <row r="513">
      <c r="A513" s="824"/>
      <c r="B513" s="824"/>
      <c r="C513" s="824"/>
      <c r="D513" s="824"/>
      <c r="E513" s="824"/>
      <c r="F513" s="824"/>
      <c r="G513" s="1394"/>
      <c r="H513" s="824"/>
      <c r="I513" s="1394"/>
      <c r="J513" s="824"/>
      <c r="K513" s="1394"/>
      <c r="L513" s="1394"/>
      <c r="M513" s="1394"/>
      <c r="N513" s="1394"/>
      <c r="O513" s="1394"/>
      <c r="P513" s="1394"/>
      <c r="Q513" s="1394"/>
      <c r="R513" s="1394"/>
      <c r="S513" s="1394"/>
      <c r="T513" s="1394"/>
      <c r="U513" s="1394"/>
      <c r="V513" s="1394"/>
      <c r="W513" s="1394"/>
      <c r="X513" s="1394"/>
      <c r="Y513" s="1394"/>
      <c r="Z513" s="1394"/>
      <c r="AA513" s="1394"/>
      <c r="AB513" s="1394"/>
    </row>
    <row r="514">
      <c r="A514" s="824"/>
      <c r="B514" s="824"/>
      <c r="C514" s="824"/>
      <c r="D514" s="824"/>
      <c r="E514" s="824"/>
      <c r="F514" s="824"/>
      <c r="G514" s="1394"/>
      <c r="H514" s="824"/>
      <c r="I514" s="1394"/>
      <c r="J514" s="824"/>
      <c r="K514" s="1394"/>
      <c r="L514" s="1394"/>
      <c r="M514" s="1394"/>
      <c r="N514" s="1394"/>
      <c r="O514" s="1394"/>
      <c r="P514" s="1394"/>
      <c r="Q514" s="1394"/>
      <c r="R514" s="1394"/>
      <c r="S514" s="1394"/>
      <c r="T514" s="1394"/>
      <c r="U514" s="1394"/>
      <c r="V514" s="1394"/>
      <c r="W514" s="1394"/>
      <c r="X514" s="1394"/>
      <c r="Y514" s="1394"/>
      <c r="Z514" s="1394"/>
      <c r="AA514" s="1394"/>
      <c r="AB514" s="1394"/>
    </row>
    <row r="515">
      <c r="A515" s="824"/>
      <c r="B515" s="824"/>
      <c r="C515" s="824"/>
      <c r="D515" s="824"/>
      <c r="E515" s="824"/>
      <c r="F515" s="824"/>
      <c r="G515" s="1394"/>
      <c r="H515" s="824"/>
      <c r="I515" s="1394"/>
      <c r="J515" s="824"/>
      <c r="K515" s="1394"/>
      <c r="L515" s="1394"/>
      <c r="M515" s="1394"/>
      <c r="N515" s="1394"/>
      <c r="O515" s="1394"/>
      <c r="P515" s="1394"/>
      <c r="Q515" s="1394"/>
      <c r="R515" s="1394"/>
      <c r="S515" s="1394"/>
      <c r="T515" s="1394"/>
      <c r="U515" s="1394"/>
      <c r="V515" s="1394"/>
      <c r="W515" s="1394"/>
      <c r="X515" s="1394"/>
      <c r="Y515" s="1394"/>
      <c r="Z515" s="1394"/>
      <c r="AA515" s="1394"/>
      <c r="AB515" s="1394"/>
    </row>
    <row r="516">
      <c r="A516" s="824"/>
      <c r="B516" s="824"/>
      <c r="C516" s="824"/>
      <c r="D516" s="824"/>
      <c r="E516" s="824"/>
      <c r="F516" s="824"/>
      <c r="G516" s="1394"/>
      <c r="H516" s="824"/>
      <c r="I516" s="1394"/>
      <c r="J516" s="824"/>
      <c r="K516" s="1394"/>
      <c r="L516" s="1394"/>
      <c r="M516" s="1394"/>
      <c r="N516" s="1394"/>
      <c r="O516" s="1394"/>
      <c r="P516" s="1394"/>
      <c r="Q516" s="1394"/>
      <c r="R516" s="1394"/>
      <c r="S516" s="1394"/>
      <c r="T516" s="1394"/>
      <c r="U516" s="1394"/>
      <c r="V516" s="1394"/>
      <c r="W516" s="1394"/>
      <c r="X516" s="1394"/>
      <c r="Y516" s="1394"/>
      <c r="Z516" s="1394"/>
      <c r="AA516" s="1394"/>
      <c r="AB516" s="1394"/>
    </row>
    <row r="517">
      <c r="A517" s="824"/>
      <c r="B517" s="824"/>
      <c r="C517" s="824"/>
      <c r="D517" s="824"/>
      <c r="E517" s="824"/>
      <c r="F517" s="824"/>
      <c r="G517" s="1394"/>
      <c r="H517" s="824"/>
      <c r="I517" s="1394"/>
      <c r="J517" s="824"/>
      <c r="K517" s="1394"/>
      <c r="L517" s="1394"/>
      <c r="M517" s="1394"/>
      <c r="N517" s="1394"/>
      <c r="O517" s="1394"/>
      <c r="P517" s="1394"/>
      <c r="Q517" s="1394"/>
      <c r="R517" s="1394"/>
      <c r="S517" s="1394"/>
      <c r="T517" s="1394"/>
      <c r="U517" s="1394"/>
      <c r="V517" s="1394"/>
      <c r="W517" s="1394"/>
      <c r="X517" s="1394"/>
      <c r="Y517" s="1394"/>
      <c r="Z517" s="1394"/>
      <c r="AA517" s="1394"/>
      <c r="AB517" s="1394"/>
    </row>
    <row r="518">
      <c r="A518" s="824"/>
      <c r="B518" s="824"/>
      <c r="C518" s="824"/>
      <c r="D518" s="824"/>
      <c r="E518" s="824"/>
      <c r="F518" s="824"/>
      <c r="G518" s="1394"/>
      <c r="H518" s="824"/>
      <c r="I518" s="1394"/>
      <c r="J518" s="824"/>
      <c r="K518" s="1394"/>
      <c r="L518" s="1394"/>
      <c r="M518" s="1394"/>
      <c r="N518" s="1394"/>
      <c r="O518" s="1394"/>
      <c r="P518" s="1394"/>
      <c r="Q518" s="1394"/>
      <c r="R518" s="1394"/>
      <c r="S518" s="1394"/>
      <c r="T518" s="1394"/>
      <c r="U518" s="1394"/>
      <c r="V518" s="1394"/>
      <c r="W518" s="1394"/>
      <c r="X518" s="1394"/>
      <c r="Y518" s="1394"/>
      <c r="Z518" s="1394"/>
      <c r="AA518" s="1394"/>
      <c r="AB518" s="1394"/>
    </row>
    <row r="519">
      <c r="A519" s="824"/>
      <c r="B519" s="824"/>
      <c r="C519" s="824"/>
      <c r="D519" s="824"/>
      <c r="E519" s="824"/>
      <c r="F519" s="824"/>
      <c r="G519" s="1394"/>
      <c r="H519" s="824"/>
      <c r="I519" s="1394"/>
      <c r="J519" s="824"/>
      <c r="K519" s="1394"/>
      <c r="L519" s="1394"/>
      <c r="M519" s="1394"/>
      <c r="N519" s="1394"/>
      <c r="O519" s="1394"/>
      <c r="P519" s="1394"/>
      <c r="Q519" s="1394"/>
      <c r="R519" s="1394"/>
      <c r="S519" s="1394"/>
      <c r="T519" s="1394"/>
      <c r="U519" s="1394"/>
      <c r="V519" s="1394"/>
      <c r="W519" s="1394"/>
      <c r="X519" s="1394"/>
      <c r="Y519" s="1394"/>
      <c r="Z519" s="1394"/>
      <c r="AA519" s="1394"/>
      <c r="AB519" s="1394"/>
    </row>
    <row r="520">
      <c r="A520" s="824"/>
      <c r="B520" s="824"/>
      <c r="C520" s="824"/>
      <c r="D520" s="824"/>
      <c r="E520" s="824"/>
      <c r="F520" s="824"/>
      <c r="G520" s="1394"/>
      <c r="H520" s="824"/>
      <c r="I520" s="1394"/>
      <c r="J520" s="824"/>
      <c r="K520" s="1394"/>
      <c r="L520" s="1394"/>
      <c r="M520" s="1394"/>
      <c r="N520" s="1394"/>
      <c r="O520" s="1394"/>
      <c r="P520" s="1394"/>
      <c r="Q520" s="1394"/>
      <c r="R520" s="1394"/>
      <c r="S520" s="1394"/>
      <c r="T520" s="1394"/>
      <c r="U520" s="1394"/>
      <c r="V520" s="1394"/>
      <c r="W520" s="1394"/>
      <c r="X520" s="1394"/>
      <c r="Y520" s="1394"/>
      <c r="Z520" s="1394"/>
      <c r="AA520" s="1394"/>
      <c r="AB520" s="1394"/>
    </row>
    <row r="521">
      <c r="A521" s="824"/>
      <c r="B521" s="824"/>
      <c r="C521" s="824"/>
      <c r="D521" s="824"/>
      <c r="E521" s="824"/>
      <c r="F521" s="824"/>
      <c r="G521" s="1394"/>
      <c r="H521" s="824"/>
      <c r="I521" s="1394"/>
      <c r="J521" s="824"/>
      <c r="K521" s="1394"/>
      <c r="L521" s="1394"/>
      <c r="M521" s="1394"/>
      <c r="N521" s="1394"/>
      <c r="O521" s="1394"/>
      <c r="P521" s="1394"/>
      <c r="Q521" s="1394"/>
      <c r="R521" s="1394"/>
      <c r="S521" s="1394"/>
      <c r="T521" s="1394"/>
      <c r="U521" s="1394"/>
      <c r="V521" s="1394"/>
      <c r="W521" s="1394"/>
      <c r="X521" s="1394"/>
      <c r="Y521" s="1394"/>
      <c r="Z521" s="1394"/>
      <c r="AA521" s="1394"/>
      <c r="AB521" s="1394"/>
    </row>
    <row r="522">
      <c r="A522" s="824"/>
      <c r="B522" s="824"/>
      <c r="C522" s="824"/>
      <c r="D522" s="824"/>
      <c r="E522" s="824"/>
      <c r="F522" s="824"/>
      <c r="G522" s="1394"/>
      <c r="H522" s="824"/>
      <c r="I522" s="1394"/>
      <c r="J522" s="824"/>
      <c r="K522" s="1394"/>
      <c r="L522" s="1394"/>
      <c r="M522" s="1394"/>
      <c r="N522" s="1394"/>
      <c r="O522" s="1394"/>
      <c r="P522" s="1394"/>
      <c r="Q522" s="1394"/>
      <c r="R522" s="1394"/>
      <c r="S522" s="1394"/>
      <c r="T522" s="1394"/>
      <c r="U522" s="1394"/>
      <c r="V522" s="1394"/>
      <c r="W522" s="1394"/>
      <c r="X522" s="1394"/>
      <c r="Y522" s="1394"/>
      <c r="Z522" s="1394"/>
      <c r="AA522" s="1394"/>
      <c r="AB522" s="1394"/>
    </row>
    <row r="523">
      <c r="A523" s="824"/>
      <c r="B523" s="824"/>
      <c r="C523" s="824"/>
      <c r="D523" s="824"/>
      <c r="E523" s="824"/>
      <c r="F523" s="824"/>
      <c r="G523" s="1394"/>
      <c r="H523" s="824"/>
      <c r="I523" s="1394"/>
      <c r="J523" s="824"/>
      <c r="K523" s="1394"/>
      <c r="L523" s="1394"/>
      <c r="M523" s="1394"/>
      <c r="N523" s="1394"/>
      <c r="O523" s="1394"/>
      <c r="P523" s="1394"/>
      <c r="Q523" s="1394"/>
      <c r="R523" s="1394"/>
      <c r="S523" s="1394"/>
      <c r="T523" s="1394"/>
      <c r="U523" s="1394"/>
      <c r="V523" s="1394"/>
      <c r="W523" s="1394"/>
      <c r="X523" s="1394"/>
      <c r="Y523" s="1394"/>
      <c r="Z523" s="1394"/>
      <c r="AA523" s="1394"/>
      <c r="AB523" s="1394"/>
    </row>
    <row r="524">
      <c r="A524" s="824"/>
      <c r="B524" s="824"/>
      <c r="C524" s="824"/>
      <c r="D524" s="824"/>
      <c r="E524" s="824"/>
      <c r="F524" s="824"/>
      <c r="G524" s="1394"/>
      <c r="H524" s="824"/>
      <c r="I524" s="1394"/>
      <c r="J524" s="824"/>
      <c r="K524" s="1394"/>
      <c r="L524" s="1394"/>
      <c r="M524" s="1394"/>
      <c r="N524" s="1394"/>
      <c r="O524" s="1394"/>
      <c r="P524" s="1394"/>
      <c r="Q524" s="1394"/>
      <c r="R524" s="1394"/>
      <c r="S524" s="1394"/>
      <c r="T524" s="1394"/>
      <c r="U524" s="1394"/>
      <c r="V524" s="1394"/>
      <c r="W524" s="1394"/>
      <c r="X524" s="1394"/>
      <c r="Y524" s="1394"/>
      <c r="Z524" s="1394"/>
      <c r="AA524" s="1394"/>
      <c r="AB524" s="1394"/>
    </row>
    <row r="525">
      <c r="A525" s="824"/>
      <c r="B525" s="824"/>
      <c r="C525" s="824"/>
      <c r="D525" s="824"/>
      <c r="E525" s="824"/>
      <c r="F525" s="824"/>
      <c r="G525" s="1394"/>
      <c r="H525" s="824"/>
      <c r="I525" s="1394"/>
      <c r="J525" s="824"/>
      <c r="K525" s="1394"/>
      <c r="L525" s="1394"/>
      <c r="M525" s="1394"/>
      <c r="N525" s="1394"/>
      <c r="O525" s="1394"/>
      <c r="P525" s="1394"/>
      <c r="Q525" s="1394"/>
      <c r="R525" s="1394"/>
      <c r="S525" s="1394"/>
      <c r="T525" s="1394"/>
      <c r="U525" s="1394"/>
      <c r="V525" s="1394"/>
      <c r="W525" s="1394"/>
      <c r="X525" s="1394"/>
      <c r="Y525" s="1394"/>
      <c r="Z525" s="1394"/>
      <c r="AA525" s="1394"/>
      <c r="AB525" s="1394"/>
    </row>
    <row r="526">
      <c r="A526" s="824"/>
      <c r="B526" s="824"/>
      <c r="C526" s="824"/>
      <c r="D526" s="824"/>
      <c r="E526" s="824"/>
      <c r="F526" s="824"/>
      <c r="G526" s="1394"/>
      <c r="H526" s="824"/>
      <c r="I526" s="1394"/>
      <c r="J526" s="824"/>
      <c r="K526" s="1394"/>
      <c r="L526" s="1394"/>
      <c r="M526" s="1394"/>
      <c r="N526" s="1394"/>
      <c r="O526" s="1394"/>
      <c r="P526" s="1394"/>
      <c r="Q526" s="1394"/>
      <c r="R526" s="1394"/>
      <c r="S526" s="1394"/>
      <c r="T526" s="1394"/>
      <c r="U526" s="1394"/>
      <c r="V526" s="1394"/>
      <c r="W526" s="1394"/>
      <c r="X526" s="1394"/>
      <c r="Y526" s="1394"/>
      <c r="Z526" s="1394"/>
      <c r="AA526" s="1394"/>
      <c r="AB526" s="1394"/>
    </row>
    <row r="527">
      <c r="A527" s="824"/>
      <c r="B527" s="824"/>
      <c r="C527" s="824"/>
      <c r="D527" s="824"/>
      <c r="E527" s="824"/>
      <c r="F527" s="824"/>
      <c r="G527" s="1394"/>
      <c r="H527" s="824"/>
      <c r="I527" s="1394"/>
      <c r="J527" s="824"/>
      <c r="K527" s="1394"/>
      <c r="L527" s="1394"/>
      <c r="M527" s="1394"/>
      <c r="N527" s="1394"/>
      <c r="O527" s="1394"/>
      <c r="P527" s="1394"/>
      <c r="Q527" s="1394"/>
      <c r="R527" s="1394"/>
      <c r="S527" s="1394"/>
      <c r="T527" s="1394"/>
      <c r="U527" s="1394"/>
      <c r="V527" s="1394"/>
      <c r="W527" s="1394"/>
      <c r="X527" s="1394"/>
      <c r="Y527" s="1394"/>
      <c r="Z527" s="1394"/>
      <c r="AA527" s="1394"/>
      <c r="AB527" s="1394"/>
    </row>
    <row r="528">
      <c r="A528" s="824"/>
      <c r="B528" s="824"/>
      <c r="C528" s="824"/>
      <c r="D528" s="824"/>
      <c r="E528" s="824"/>
      <c r="F528" s="824"/>
      <c r="G528" s="1394"/>
      <c r="H528" s="824"/>
      <c r="I528" s="1394"/>
      <c r="J528" s="824"/>
      <c r="K528" s="1394"/>
      <c r="L528" s="1394"/>
      <c r="M528" s="1394"/>
      <c r="N528" s="1394"/>
      <c r="O528" s="1394"/>
      <c r="P528" s="1394"/>
      <c r="Q528" s="1394"/>
      <c r="R528" s="1394"/>
      <c r="S528" s="1394"/>
      <c r="T528" s="1394"/>
      <c r="U528" s="1394"/>
      <c r="V528" s="1394"/>
      <c r="W528" s="1394"/>
      <c r="X528" s="1394"/>
      <c r="Y528" s="1394"/>
      <c r="Z528" s="1394"/>
      <c r="AA528" s="1394"/>
      <c r="AB528" s="1394"/>
    </row>
    <row r="529">
      <c r="A529" s="824"/>
      <c r="B529" s="824"/>
      <c r="C529" s="824"/>
      <c r="D529" s="824"/>
      <c r="E529" s="824"/>
      <c r="F529" s="824"/>
      <c r="G529" s="1394"/>
      <c r="H529" s="824"/>
      <c r="I529" s="1394"/>
      <c r="J529" s="824"/>
      <c r="K529" s="1394"/>
      <c r="L529" s="1394"/>
      <c r="M529" s="1394"/>
      <c r="N529" s="1394"/>
      <c r="O529" s="1394"/>
      <c r="P529" s="1394"/>
      <c r="Q529" s="1394"/>
      <c r="R529" s="1394"/>
      <c r="S529" s="1394"/>
      <c r="T529" s="1394"/>
      <c r="U529" s="1394"/>
      <c r="V529" s="1394"/>
      <c r="W529" s="1394"/>
      <c r="X529" s="1394"/>
      <c r="Y529" s="1394"/>
      <c r="Z529" s="1394"/>
      <c r="AA529" s="1394"/>
      <c r="AB529" s="1394"/>
    </row>
    <row r="530">
      <c r="A530" s="824"/>
      <c r="B530" s="824"/>
      <c r="C530" s="824"/>
      <c r="D530" s="824"/>
      <c r="E530" s="824"/>
      <c r="F530" s="824"/>
      <c r="G530" s="1394"/>
      <c r="H530" s="824"/>
      <c r="I530" s="1394"/>
      <c r="J530" s="824"/>
      <c r="K530" s="1394"/>
      <c r="L530" s="1394"/>
      <c r="M530" s="1394"/>
      <c r="N530" s="1394"/>
      <c r="O530" s="1394"/>
      <c r="P530" s="1394"/>
      <c r="Q530" s="1394"/>
      <c r="R530" s="1394"/>
      <c r="S530" s="1394"/>
      <c r="T530" s="1394"/>
      <c r="U530" s="1394"/>
      <c r="V530" s="1394"/>
      <c r="W530" s="1394"/>
      <c r="X530" s="1394"/>
      <c r="Y530" s="1394"/>
      <c r="Z530" s="1394"/>
      <c r="AA530" s="1394"/>
      <c r="AB530" s="1394"/>
    </row>
    <row r="531">
      <c r="A531" s="824"/>
      <c r="B531" s="824"/>
      <c r="C531" s="824"/>
      <c r="D531" s="824"/>
      <c r="E531" s="824"/>
      <c r="F531" s="824"/>
      <c r="G531" s="1394"/>
      <c r="H531" s="824"/>
      <c r="I531" s="1394"/>
      <c r="J531" s="824"/>
      <c r="K531" s="1394"/>
      <c r="L531" s="1394"/>
      <c r="M531" s="1394"/>
      <c r="N531" s="1394"/>
      <c r="O531" s="1394"/>
      <c r="P531" s="1394"/>
      <c r="Q531" s="1394"/>
      <c r="R531" s="1394"/>
      <c r="S531" s="1394"/>
      <c r="T531" s="1394"/>
      <c r="U531" s="1394"/>
      <c r="V531" s="1394"/>
      <c r="W531" s="1394"/>
      <c r="X531" s="1394"/>
      <c r="Y531" s="1394"/>
      <c r="Z531" s="1394"/>
      <c r="AA531" s="1394"/>
      <c r="AB531" s="1394"/>
    </row>
    <row r="532">
      <c r="A532" s="824"/>
      <c r="B532" s="824"/>
      <c r="C532" s="824"/>
      <c r="D532" s="824"/>
      <c r="E532" s="824"/>
      <c r="F532" s="824"/>
      <c r="G532" s="1394"/>
      <c r="H532" s="824"/>
      <c r="I532" s="1394"/>
      <c r="J532" s="824"/>
      <c r="K532" s="1394"/>
      <c r="L532" s="1394"/>
      <c r="M532" s="1394"/>
      <c r="N532" s="1394"/>
      <c r="O532" s="1394"/>
      <c r="P532" s="1394"/>
      <c r="Q532" s="1394"/>
      <c r="R532" s="1394"/>
      <c r="S532" s="1394"/>
      <c r="T532" s="1394"/>
      <c r="U532" s="1394"/>
      <c r="V532" s="1394"/>
      <c r="W532" s="1394"/>
      <c r="X532" s="1394"/>
      <c r="Y532" s="1394"/>
      <c r="Z532" s="1394"/>
      <c r="AA532" s="1394"/>
      <c r="AB532" s="1394"/>
    </row>
    <row r="533">
      <c r="A533" s="824"/>
      <c r="B533" s="824"/>
      <c r="C533" s="824"/>
      <c r="D533" s="824"/>
      <c r="E533" s="824"/>
      <c r="F533" s="824"/>
      <c r="G533" s="1394"/>
      <c r="H533" s="824"/>
      <c r="I533" s="1394"/>
      <c r="J533" s="824"/>
      <c r="K533" s="1394"/>
      <c r="L533" s="1394"/>
      <c r="M533" s="1394"/>
      <c r="N533" s="1394"/>
      <c r="O533" s="1394"/>
      <c r="P533" s="1394"/>
      <c r="Q533" s="1394"/>
      <c r="R533" s="1394"/>
      <c r="S533" s="1394"/>
      <c r="T533" s="1394"/>
      <c r="U533" s="1394"/>
      <c r="V533" s="1394"/>
      <c r="W533" s="1394"/>
      <c r="X533" s="1394"/>
      <c r="Y533" s="1394"/>
      <c r="Z533" s="1394"/>
      <c r="AA533" s="1394"/>
      <c r="AB533" s="1394"/>
    </row>
    <row r="534">
      <c r="A534" s="824"/>
      <c r="B534" s="824"/>
      <c r="C534" s="824"/>
      <c r="D534" s="824"/>
      <c r="E534" s="824"/>
      <c r="F534" s="824"/>
      <c r="G534" s="1394"/>
      <c r="H534" s="824"/>
      <c r="I534" s="1394"/>
      <c r="J534" s="824"/>
      <c r="K534" s="1394"/>
      <c r="L534" s="1394"/>
      <c r="M534" s="1394"/>
      <c r="N534" s="1394"/>
      <c r="O534" s="1394"/>
      <c r="P534" s="1394"/>
      <c r="Q534" s="1394"/>
      <c r="R534" s="1394"/>
      <c r="S534" s="1394"/>
      <c r="T534" s="1394"/>
      <c r="U534" s="1394"/>
      <c r="V534" s="1394"/>
      <c r="W534" s="1394"/>
      <c r="X534" s="1394"/>
      <c r="Y534" s="1394"/>
      <c r="Z534" s="1394"/>
      <c r="AA534" s="1394"/>
      <c r="AB534" s="1394"/>
    </row>
    <row r="535">
      <c r="A535" s="824"/>
      <c r="B535" s="824"/>
      <c r="C535" s="824"/>
      <c r="D535" s="824"/>
      <c r="E535" s="824"/>
      <c r="F535" s="824"/>
      <c r="G535" s="1394"/>
      <c r="H535" s="824"/>
      <c r="I535" s="1394"/>
      <c r="J535" s="824"/>
      <c r="K535" s="1394"/>
      <c r="L535" s="1394"/>
      <c r="M535" s="1394"/>
      <c r="N535" s="1394"/>
      <c r="O535" s="1394"/>
      <c r="P535" s="1394"/>
      <c r="Q535" s="1394"/>
      <c r="R535" s="1394"/>
      <c r="S535" s="1394"/>
      <c r="T535" s="1394"/>
      <c r="U535" s="1394"/>
      <c r="V535" s="1394"/>
      <c r="W535" s="1394"/>
      <c r="X535" s="1394"/>
      <c r="Y535" s="1394"/>
      <c r="Z535" s="1394"/>
      <c r="AA535" s="1394"/>
      <c r="AB535" s="1394"/>
    </row>
    <row r="536">
      <c r="A536" s="824"/>
      <c r="B536" s="824"/>
      <c r="C536" s="824"/>
      <c r="D536" s="824"/>
      <c r="E536" s="824"/>
      <c r="F536" s="824"/>
      <c r="G536" s="1394"/>
      <c r="H536" s="824"/>
      <c r="I536" s="1394"/>
      <c r="J536" s="824"/>
      <c r="K536" s="1394"/>
      <c r="L536" s="1394"/>
      <c r="M536" s="1394"/>
      <c r="N536" s="1394"/>
      <c r="O536" s="1394"/>
      <c r="P536" s="1394"/>
      <c r="Q536" s="1394"/>
      <c r="R536" s="1394"/>
      <c r="S536" s="1394"/>
      <c r="T536" s="1394"/>
      <c r="U536" s="1394"/>
      <c r="V536" s="1394"/>
      <c r="W536" s="1394"/>
      <c r="X536" s="1394"/>
      <c r="Y536" s="1394"/>
      <c r="Z536" s="1394"/>
      <c r="AA536" s="1394"/>
      <c r="AB536" s="1394"/>
    </row>
    <row r="537">
      <c r="A537" s="824"/>
      <c r="B537" s="824"/>
      <c r="C537" s="824"/>
      <c r="D537" s="824"/>
      <c r="E537" s="824"/>
      <c r="F537" s="824"/>
      <c r="G537" s="1394"/>
      <c r="H537" s="824"/>
      <c r="I537" s="1394"/>
      <c r="J537" s="824"/>
      <c r="K537" s="1394"/>
      <c r="L537" s="1394"/>
      <c r="M537" s="1394"/>
      <c r="N537" s="1394"/>
      <c r="O537" s="1394"/>
      <c r="P537" s="1394"/>
      <c r="Q537" s="1394"/>
      <c r="R537" s="1394"/>
      <c r="S537" s="1394"/>
      <c r="T537" s="1394"/>
      <c r="U537" s="1394"/>
      <c r="V537" s="1394"/>
      <c r="W537" s="1394"/>
      <c r="X537" s="1394"/>
      <c r="Y537" s="1394"/>
      <c r="Z537" s="1394"/>
      <c r="AA537" s="1394"/>
      <c r="AB537" s="1394"/>
    </row>
    <row r="538">
      <c r="A538" s="824"/>
      <c r="B538" s="824"/>
      <c r="C538" s="824"/>
      <c r="D538" s="824"/>
      <c r="E538" s="824"/>
      <c r="F538" s="824"/>
      <c r="G538" s="1394"/>
      <c r="H538" s="824"/>
      <c r="I538" s="1394"/>
      <c r="J538" s="824"/>
      <c r="K538" s="1394"/>
      <c r="L538" s="1394"/>
      <c r="M538" s="1394"/>
      <c r="N538" s="1394"/>
      <c r="O538" s="1394"/>
      <c r="P538" s="1394"/>
      <c r="Q538" s="1394"/>
      <c r="R538" s="1394"/>
      <c r="S538" s="1394"/>
      <c r="T538" s="1394"/>
      <c r="U538" s="1394"/>
      <c r="V538" s="1394"/>
      <c r="W538" s="1394"/>
      <c r="X538" s="1394"/>
      <c r="Y538" s="1394"/>
      <c r="Z538" s="1394"/>
      <c r="AA538" s="1394"/>
      <c r="AB538" s="1394"/>
    </row>
    <row r="539">
      <c r="A539" s="824"/>
      <c r="B539" s="824"/>
      <c r="C539" s="824"/>
      <c r="D539" s="824"/>
      <c r="E539" s="824"/>
      <c r="F539" s="824"/>
      <c r="G539" s="1394"/>
      <c r="H539" s="824"/>
      <c r="I539" s="1394"/>
      <c r="J539" s="824"/>
      <c r="K539" s="1394"/>
      <c r="L539" s="1394"/>
      <c r="M539" s="1394"/>
      <c r="N539" s="1394"/>
      <c r="O539" s="1394"/>
      <c r="P539" s="1394"/>
      <c r="Q539" s="1394"/>
      <c r="R539" s="1394"/>
      <c r="S539" s="1394"/>
      <c r="T539" s="1394"/>
      <c r="U539" s="1394"/>
      <c r="V539" s="1394"/>
      <c r="W539" s="1394"/>
      <c r="X539" s="1394"/>
      <c r="Y539" s="1394"/>
      <c r="Z539" s="1394"/>
      <c r="AA539" s="1394"/>
      <c r="AB539" s="1394"/>
    </row>
    <row r="540">
      <c r="A540" s="824"/>
      <c r="B540" s="824"/>
      <c r="C540" s="824"/>
      <c r="D540" s="824"/>
      <c r="E540" s="824"/>
      <c r="F540" s="824"/>
      <c r="G540" s="1394"/>
      <c r="H540" s="824"/>
      <c r="I540" s="1394"/>
      <c r="J540" s="824"/>
      <c r="K540" s="1394"/>
      <c r="L540" s="1394"/>
      <c r="M540" s="1394"/>
      <c r="N540" s="1394"/>
      <c r="O540" s="1394"/>
      <c r="P540" s="1394"/>
      <c r="Q540" s="1394"/>
      <c r="R540" s="1394"/>
      <c r="S540" s="1394"/>
      <c r="T540" s="1394"/>
      <c r="U540" s="1394"/>
      <c r="V540" s="1394"/>
      <c r="W540" s="1394"/>
      <c r="X540" s="1394"/>
      <c r="Y540" s="1394"/>
      <c r="Z540" s="1394"/>
      <c r="AA540" s="1394"/>
      <c r="AB540" s="1394"/>
    </row>
    <row r="541">
      <c r="A541" s="824"/>
      <c r="B541" s="824"/>
      <c r="C541" s="824"/>
      <c r="D541" s="824"/>
      <c r="E541" s="824"/>
      <c r="F541" s="824"/>
      <c r="G541" s="1394"/>
      <c r="H541" s="824"/>
      <c r="I541" s="1394"/>
      <c r="J541" s="824"/>
      <c r="K541" s="1394"/>
      <c r="L541" s="1394"/>
      <c r="M541" s="1394"/>
      <c r="N541" s="1394"/>
      <c r="O541" s="1394"/>
      <c r="P541" s="1394"/>
      <c r="Q541" s="1394"/>
      <c r="R541" s="1394"/>
      <c r="S541" s="1394"/>
      <c r="T541" s="1394"/>
      <c r="U541" s="1394"/>
      <c r="V541" s="1394"/>
      <c r="W541" s="1394"/>
      <c r="X541" s="1394"/>
      <c r="Y541" s="1394"/>
      <c r="Z541" s="1394"/>
      <c r="AA541" s="1394"/>
      <c r="AB541" s="1394"/>
    </row>
    <row r="542">
      <c r="A542" s="824"/>
      <c r="B542" s="824"/>
      <c r="C542" s="824"/>
      <c r="D542" s="824"/>
      <c r="E542" s="824"/>
      <c r="F542" s="824"/>
      <c r="G542" s="1394"/>
      <c r="H542" s="824"/>
      <c r="I542" s="1394"/>
      <c r="J542" s="824"/>
      <c r="K542" s="1394"/>
      <c r="L542" s="1394"/>
      <c r="M542" s="1394"/>
      <c r="N542" s="1394"/>
      <c r="O542" s="1394"/>
      <c r="P542" s="1394"/>
      <c r="Q542" s="1394"/>
      <c r="R542" s="1394"/>
      <c r="S542" s="1394"/>
      <c r="T542" s="1394"/>
      <c r="U542" s="1394"/>
      <c r="V542" s="1394"/>
      <c r="W542" s="1394"/>
      <c r="X542" s="1394"/>
      <c r="Y542" s="1394"/>
      <c r="Z542" s="1394"/>
      <c r="AA542" s="1394"/>
      <c r="AB542" s="1394"/>
    </row>
    <row r="543">
      <c r="A543" s="824"/>
      <c r="B543" s="824"/>
      <c r="C543" s="824"/>
      <c r="D543" s="824"/>
      <c r="E543" s="824"/>
      <c r="F543" s="824"/>
      <c r="G543" s="1394"/>
      <c r="H543" s="824"/>
      <c r="I543" s="1394"/>
      <c r="J543" s="824"/>
      <c r="K543" s="1394"/>
      <c r="L543" s="1394"/>
      <c r="M543" s="1394"/>
      <c r="N543" s="1394"/>
      <c r="O543" s="1394"/>
      <c r="P543" s="1394"/>
      <c r="Q543" s="1394"/>
      <c r="R543" s="1394"/>
      <c r="S543" s="1394"/>
      <c r="T543" s="1394"/>
      <c r="U543" s="1394"/>
      <c r="V543" s="1394"/>
      <c r="W543" s="1394"/>
      <c r="X543" s="1394"/>
      <c r="Y543" s="1394"/>
      <c r="Z543" s="1394"/>
      <c r="AA543" s="1394"/>
      <c r="AB543" s="1394"/>
    </row>
    <row r="544">
      <c r="A544" s="824"/>
      <c r="B544" s="824"/>
      <c r="C544" s="824"/>
      <c r="D544" s="824"/>
      <c r="E544" s="824"/>
      <c r="F544" s="824"/>
      <c r="G544" s="1394"/>
      <c r="H544" s="824"/>
      <c r="I544" s="1394"/>
      <c r="J544" s="824"/>
      <c r="K544" s="1394"/>
      <c r="L544" s="1394"/>
      <c r="M544" s="1394"/>
      <c r="N544" s="1394"/>
      <c r="O544" s="1394"/>
      <c r="P544" s="1394"/>
      <c r="Q544" s="1394"/>
      <c r="R544" s="1394"/>
      <c r="S544" s="1394"/>
      <c r="T544" s="1394"/>
      <c r="U544" s="1394"/>
      <c r="V544" s="1394"/>
      <c r="W544" s="1394"/>
      <c r="X544" s="1394"/>
      <c r="Y544" s="1394"/>
      <c r="Z544" s="1394"/>
      <c r="AA544" s="1394"/>
      <c r="AB544" s="1394"/>
    </row>
    <row r="545">
      <c r="A545" s="824"/>
      <c r="B545" s="824"/>
      <c r="C545" s="824"/>
      <c r="D545" s="824"/>
      <c r="E545" s="824"/>
      <c r="F545" s="824"/>
      <c r="G545" s="1394"/>
      <c r="H545" s="824"/>
      <c r="I545" s="1394"/>
      <c r="J545" s="824"/>
      <c r="K545" s="1394"/>
      <c r="L545" s="1394"/>
      <c r="M545" s="1394"/>
      <c r="N545" s="1394"/>
      <c r="O545" s="1394"/>
      <c r="P545" s="1394"/>
      <c r="Q545" s="1394"/>
      <c r="R545" s="1394"/>
      <c r="S545" s="1394"/>
      <c r="T545" s="1394"/>
      <c r="U545" s="1394"/>
      <c r="V545" s="1394"/>
      <c r="W545" s="1394"/>
      <c r="X545" s="1394"/>
      <c r="Y545" s="1394"/>
      <c r="Z545" s="1394"/>
      <c r="AA545" s="1394"/>
      <c r="AB545" s="1394"/>
    </row>
    <row r="546">
      <c r="A546" s="824"/>
      <c r="B546" s="824"/>
      <c r="C546" s="824"/>
      <c r="D546" s="824"/>
      <c r="E546" s="824"/>
      <c r="F546" s="824"/>
      <c r="G546" s="1394"/>
      <c r="H546" s="824"/>
      <c r="I546" s="1394"/>
      <c r="J546" s="824"/>
      <c r="K546" s="1394"/>
      <c r="L546" s="1394"/>
      <c r="M546" s="1394"/>
      <c r="N546" s="1394"/>
      <c r="O546" s="1394"/>
      <c r="P546" s="1394"/>
      <c r="Q546" s="1394"/>
      <c r="R546" s="1394"/>
      <c r="S546" s="1394"/>
      <c r="T546" s="1394"/>
      <c r="U546" s="1394"/>
      <c r="V546" s="1394"/>
      <c r="W546" s="1394"/>
      <c r="X546" s="1394"/>
      <c r="Y546" s="1394"/>
      <c r="Z546" s="1394"/>
      <c r="AA546" s="1394"/>
      <c r="AB546" s="1394"/>
    </row>
    <row r="547">
      <c r="A547" s="824"/>
      <c r="B547" s="824"/>
      <c r="C547" s="824"/>
      <c r="D547" s="824"/>
      <c r="E547" s="824"/>
      <c r="F547" s="824"/>
      <c r="G547" s="1394"/>
      <c r="H547" s="824"/>
      <c r="I547" s="1394"/>
      <c r="J547" s="824"/>
      <c r="K547" s="1394"/>
      <c r="L547" s="1394"/>
      <c r="M547" s="1394"/>
      <c r="N547" s="1394"/>
      <c r="O547" s="1394"/>
      <c r="P547" s="1394"/>
      <c r="Q547" s="1394"/>
      <c r="R547" s="1394"/>
      <c r="S547" s="1394"/>
      <c r="T547" s="1394"/>
      <c r="U547" s="1394"/>
      <c r="V547" s="1394"/>
      <c r="W547" s="1394"/>
      <c r="X547" s="1394"/>
      <c r="Y547" s="1394"/>
      <c r="Z547" s="1394"/>
      <c r="AA547" s="1394"/>
      <c r="AB547" s="1394"/>
    </row>
    <row r="548">
      <c r="A548" s="824"/>
      <c r="B548" s="824"/>
      <c r="C548" s="824"/>
      <c r="D548" s="824"/>
      <c r="E548" s="824"/>
      <c r="F548" s="824"/>
      <c r="G548" s="1394"/>
      <c r="H548" s="824"/>
      <c r="I548" s="1394"/>
      <c r="J548" s="824"/>
      <c r="K548" s="1394"/>
      <c r="L548" s="1394"/>
      <c r="M548" s="1394"/>
      <c r="N548" s="1394"/>
      <c r="O548" s="1394"/>
      <c r="P548" s="1394"/>
      <c r="Q548" s="1394"/>
      <c r="R548" s="1394"/>
      <c r="S548" s="1394"/>
      <c r="T548" s="1394"/>
      <c r="U548" s="1394"/>
      <c r="V548" s="1394"/>
      <c r="W548" s="1394"/>
      <c r="X548" s="1394"/>
      <c r="Y548" s="1394"/>
      <c r="Z548" s="1394"/>
      <c r="AA548" s="1394"/>
      <c r="AB548" s="1394"/>
    </row>
    <row r="549">
      <c r="A549" s="824"/>
      <c r="B549" s="824"/>
      <c r="C549" s="824"/>
      <c r="D549" s="824"/>
      <c r="E549" s="824"/>
      <c r="F549" s="824"/>
      <c r="G549" s="1394"/>
      <c r="H549" s="824"/>
      <c r="I549" s="1394"/>
      <c r="J549" s="824"/>
      <c r="K549" s="1394"/>
      <c r="L549" s="1394"/>
      <c r="M549" s="1394"/>
      <c r="N549" s="1394"/>
      <c r="O549" s="1394"/>
      <c r="P549" s="1394"/>
      <c r="Q549" s="1394"/>
      <c r="R549" s="1394"/>
      <c r="S549" s="1394"/>
      <c r="T549" s="1394"/>
      <c r="U549" s="1394"/>
      <c r="V549" s="1394"/>
      <c r="W549" s="1394"/>
      <c r="X549" s="1394"/>
      <c r="Y549" s="1394"/>
      <c r="Z549" s="1394"/>
      <c r="AA549" s="1394"/>
      <c r="AB549" s="1394"/>
    </row>
    <row r="550">
      <c r="A550" s="824"/>
      <c r="B550" s="824"/>
      <c r="C550" s="824"/>
      <c r="D550" s="824"/>
      <c r="E550" s="824"/>
      <c r="F550" s="824"/>
      <c r="G550" s="1394"/>
      <c r="H550" s="824"/>
      <c r="I550" s="1394"/>
      <c r="J550" s="824"/>
      <c r="K550" s="1394"/>
      <c r="L550" s="1394"/>
      <c r="M550" s="1394"/>
      <c r="N550" s="1394"/>
      <c r="O550" s="1394"/>
      <c r="P550" s="1394"/>
      <c r="Q550" s="1394"/>
      <c r="R550" s="1394"/>
      <c r="S550" s="1394"/>
      <c r="T550" s="1394"/>
      <c r="U550" s="1394"/>
      <c r="V550" s="1394"/>
      <c r="W550" s="1394"/>
      <c r="X550" s="1394"/>
      <c r="Y550" s="1394"/>
      <c r="Z550" s="1394"/>
      <c r="AA550" s="1394"/>
      <c r="AB550" s="1394"/>
    </row>
    <row r="551">
      <c r="A551" s="824"/>
      <c r="B551" s="824"/>
      <c r="C551" s="824"/>
      <c r="D551" s="824"/>
      <c r="E551" s="824"/>
      <c r="F551" s="824"/>
      <c r="G551" s="1394"/>
      <c r="H551" s="824"/>
      <c r="I551" s="1394"/>
      <c r="J551" s="824"/>
      <c r="K551" s="1394"/>
      <c r="L551" s="1394"/>
      <c r="M551" s="1394"/>
      <c r="N551" s="1394"/>
      <c r="O551" s="1394"/>
      <c r="P551" s="1394"/>
      <c r="Q551" s="1394"/>
      <c r="R551" s="1394"/>
      <c r="S551" s="1394"/>
      <c r="T551" s="1394"/>
      <c r="U551" s="1394"/>
      <c r="V551" s="1394"/>
      <c r="W551" s="1394"/>
      <c r="X551" s="1394"/>
      <c r="Y551" s="1394"/>
      <c r="Z551" s="1394"/>
      <c r="AA551" s="1394"/>
      <c r="AB551" s="1394"/>
    </row>
    <row r="552">
      <c r="A552" s="824"/>
      <c r="B552" s="824"/>
      <c r="C552" s="824"/>
      <c r="D552" s="824"/>
      <c r="E552" s="824"/>
      <c r="F552" s="824"/>
      <c r="G552" s="1394"/>
      <c r="H552" s="824"/>
      <c r="I552" s="1394"/>
      <c r="J552" s="824"/>
      <c r="K552" s="1394"/>
      <c r="L552" s="1394"/>
      <c r="M552" s="1394"/>
      <c r="N552" s="1394"/>
      <c r="O552" s="1394"/>
      <c r="P552" s="1394"/>
      <c r="Q552" s="1394"/>
      <c r="R552" s="1394"/>
      <c r="S552" s="1394"/>
      <c r="T552" s="1394"/>
      <c r="U552" s="1394"/>
      <c r="V552" s="1394"/>
      <c r="W552" s="1394"/>
      <c r="X552" s="1394"/>
      <c r="Y552" s="1394"/>
      <c r="Z552" s="1394"/>
      <c r="AA552" s="1394"/>
      <c r="AB552" s="1394"/>
    </row>
    <row r="553">
      <c r="A553" s="824"/>
      <c r="B553" s="824"/>
      <c r="C553" s="824"/>
      <c r="D553" s="824"/>
      <c r="E553" s="824"/>
      <c r="F553" s="824"/>
      <c r="G553" s="1394"/>
      <c r="H553" s="824"/>
      <c r="I553" s="1394"/>
      <c r="J553" s="824"/>
      <c r="K553" s="1394"/>
      <c r="L553" s="1394"/>
      <c r="M553" s="1394"/>
      <c r="N553" s="1394"/>
      <c r="O553" s="1394"/>
      <c r="P553" s="1394"/>
      <c r="Q553" s="1394"/>
      <c r="R553" s="1394"/>
      <c r="S553" s="1394"/>
      <c r="T553" s="1394"/>
      <c r="U553" s="1394"/>
      <c r="V553" s="1394"/>
      <c r="W553" s="1394"/>
      <c r="X553" s="1394"/>
      <c r="Y553" s="1394"/>
      <c r="Z553" s="1394"/>
      <c r="AA553" s="1394"/>
      <c r="AB553" s="1394"/>
    </row>
    <row r="554">
      <c r="A554" s="824"/>
      <c r="B554" s="824"/>
      <c r="C554" s="824"/>
      <c r="D554" s="824"/>
      <c r="E554" s="824"/>
      <c r="F554" s="824"/>
      <c r="G554" s="1394"/>
      <c r="H554" s="824"/>
      <c r="I554" s="1394"/>
      <c r="J554" s="824"/>
      <c r="K554" s="1394"/>
      <c r="L554" s="1394"/>
      <c r="M554" s="1394"/>
      <c r="N554" s="1394"/>
      <c r="O554" s="1394"/>
      <c r="P554" s="1394"/>
      <c r="Q554" s="1394"/>
      <c r="R554" s="1394"/>
      <c r="S554" s="1394"/>
      <c r="T554" s="1394"/>
      <c r="U554" s="1394"/>
      <c r="V554" s="1394"/>
      <c r="W554" s="1394"/>
      <c r="X554" s="1394"/>
      <c r="Y554" s="1394"/>
      <c r="Z554" s="1394"/>
      <c r="AA554" s="1394"/>
      <c r="AB554" s="1394"/>
    </row>
    <row r="555">
      <c r="A555" s="824"/>
      <c r="B555" s="824"/>
      <c r="C555" s="824"/>
      <c r="D555" s="824"/>
      <c r="E555" s="824"/>
      <c r="F555" s="824"/>
      <c r="G555" s="1394"/>
      <c r="H555" s="824"/>
      <c r="I555" s="1394"/>
      <c r="J555" s="824"/>
      <c r="K555" s="1394"/>
      <c r="L555" s="1394"/>
      <c r="M555" s="1394"/>
      <c r="N555" s="1394"/>
      <c r="O555" s="1394"/>
      <c r="P555" s="1394"/>
      <c r="Q555" s="1394"/>
      <c r="R555" s="1394"/>
      <c r="S555" s="1394"/>
      <c r="T555" s="1394"/>
      <c r="U555" s="1394"/>
      <c r="V555" s="1394"/>
      <c r="W555" s="1394"/>
      <c r="X555" s="1394"/>
      <c r="Y555" s="1394"/>
      <c r="Z555" s="1394"/>
      <c r="AA555" s="1394"/>
      <c r="AB555" s="1394"/>
    </row>
    <row r="556">
      <c r="A556" s="824"/>
      <c r="B556" s="824"/>
      <c r="C556" s="824"/>
      <c r="D556" s="824"/>
      <c r="E556" s="824"/>
      <c r="F556" s="824"/>
      <c r="G556" s="1394"/>
      <c r="H556" s="824"/>
      <c r="I556" s="1394"/>
      <c r="J556" s="824"/>
      <c r="K556" s="1394"/>
      <c r="L556" s="1394"/>
      <c r="M556" s="1394"/>
      <c r="N556" s="1394"/>
      <c r="O556" s="1394"/>
      <c r="P556" s="1394"/>
      <c r="Q556" s="1394"/>
      <c r="R556" s="1394"/>
      <c r="S556" s="1394"/>
      <c r="T556" s="1394"/>
      <c r="U556" s="1394"/>
      <c r="V556" s="1394"/>
      <c r="W556" s="1394"/>
      <c r="X556" s="1394"/>
      <c r="Y556" s="1394"/>
      <c r="Z556" s="1394"/>
      <c r="AA556" s="1394"/>
      <c r="AB556" s="1394"/>
    </row>
    <row r="557">
      <c r="A557" s="824"/>
      <c r="B557" s="824"/>
      <c r="C557" s="824"/>
      <c r="D557" s="824"/>
      <c r="E557" s="824"/>
      <c r="F557" s="824"/>
      <c r="G557" s="1394"/>
      <c r="H557" s="824"/>
      <c r="I557" s="1394"/>
      <c r="J557" s="824"/>
      <c r="K557" s="1394"/>
      <c r="L557" s="1394"/>
      <c r="M557" s="1394"/>
      <c r="N557" s="1394"/>
      <c r="O557" s="1394"/>
      <c r="P557" s="1394"/>
      <c r="Q557" s="1394"/>
      <c r="R557" s="1394"/>
      <c r="S557" s="1394"/>
      <c r="T557" s="1394"/>
      <c r="U557" s="1394"/>
      <c r="V557" s="1394"/>
      <c r="W557" s="1394"/>
      <c r="X557" s="1394"/>
      <c r="Y557" s="1394"/>
      <c r="Z557" s="1394"/>
      <c r="AA557" s="1394"/>
      <c r="AB557" s="1394"/>
    </row>
    <row r="558">
      <c r="A558" s="824"/>
      <c r="B558" s="824"/>
      <c r="C558" s="824"/>
      <c r="D558" s="824"/>
      <c r="E558" s="824"/>
      <c r="F558" s="824"/>
      <c r="G558" s="1394"/>
      <c r="H558" s="824"/>
      <c r="I558" s="1394"/>
      <c r="J558" s="824"/>
      <c r="K558" s="1394"/>
      <c r="L558" s="1394"/>
      <c r="M558" s="1394"/>
      <c r="N558" s="1394"/>
      <c r="O558" s="1394"/>
      <c r="P558" s="1394"/>
      <c r="Q558" s="1394"/>
      <c r="R558" s="1394"/>
      <c r="S558" s="1394"/>
      <c r="T558" s="1394"/>
      <c r="U558" s="1394"/>
      <c r="V558" s="1394"/>
      <c r="W558" s="1394"/>
      <c r="X558" s="1394"/>
      <c r="Y558" s="1394"/>
      <c r="Z558" s="1394"/>
      <c r="AA558" s="1394"/>
      <c r="AB558" s="1394"/>
    </row>
    <row r="559">
      <c r="A559" s="824"/>
      <c r="B559" s="824"/>
      <c r="C559" s="824"/>
      <c r="D559" s="824"/>
      <c r="E559" s="824"/>
      <c r="F559" s="824"/>
      <c r="G559" s="1394"/>
      <c r="H559" s="824"/>
      <c r="I559" s="1394"/>
      <c r="J559" s="824"/>
      <c r="K559" s="1394"/>
      <c r="L559" s="1394"/>
      <c r="M559" s="1394"/>
      <c r="N559" s="1394"/>
      <c r="O559" s="1394"/>
      <c r="P559" s="1394"/>
      <c r="Q559" s="1394"/>
      <c r="R559" s="1394"/>
      <c r="S559" s="1394"/>
      <c r="T559" s="1394"/>
      <c r="U559" s="1394"/>
      <c r="V559" s="1394"/>
      <c r="W559" s="1394"/>
      <c r="X559" s="1394"/>
      <c r="Y559" s="1394"/>
      <c r="Z559" s="1394"/>
      <c r="AA559" s="1394"/>
      <c r="AB559" s="1394"/>
    </row>
    <row r="560">
      <c r="A560" s="824"/>
      <c r="B560" s="824"/>
      <c r="C560" s="824"/>
      <c r="D560" s="824"/>
      <c r="E560" s="824"/>
      <c r="F560" s="824"/>
      <c r="G560" s="1394"/>
      <c r="H560" s="824"/>
      <c r="I560" s="1394"/>
      <c r="J560" s="824"/>
      <c r="K560" s="1394"/>
      <c r="L560" s="1394"/>
      <c r="M560" s="1394"/>
      <c r="N560" s="1394"/>
      <c r="O560" s="1394"/>
      <c r="P560" s="1394"/>
      <c r="Q560" s="1394"/>
      <c r="R560" s="1394"/>
      <c r="S560" s="1394"/>
      <c r="T560" s="1394"/>
      <c r="U560" s="1394"/>
      <c r="V560" s="1394"/>
      <c r="W560" s="1394"/>
      <c r="X560" s="1394"/>
      <c r="Y560" s="1394"/>
      <c r="Z560" s="1394"/>
      <c r="AA560" s="1394"/>
      <c r="AB560" s="1394"/>
    </row>
    <row r="561">
      <c r="A561" s="824"/>
      <c r="B561" s="824"/>
      <c r="C561" s="824"/>
      <c r="D561" s="824"/>
      <c r="E561" s="824"/>
      <c r="F561" s="824"/>
      <c r="G561" s="1394"/>
      <c r="H561" s="824"/>
      <c r="I561" s="1394"/>
      <c r="J561" s="824"/>
      <c r="K561" s="1394"/>
      <c r="L561" s="1394"/>
      <c r="M561" s="1394"/>
      <c r="N561" s="1394"/>
      <c r="O561" s="1394"/>
      <c r="P561" s="1394"/>
      <c r="Q561" s="1394"/>
      <c r="R561" s="1394"/>
      <c r="S561" s="1394"/>
      <c r="T561" s="1394"/>
      <c r="U561" s="1394"/>
      <c r="V561" s="1394"/>
      <c r="W561" s="1394"/>
      <c r="X561" s="1394"/>
      <c r="Y561" s="1394"/>
      <c r="Z561" s="1394"/>
      <c r="AA561" s="1394"/>
      <c r="AB561" s="1394"/>
    </row>
    <row r="562">
      <c r="A562" s="824"/>
      <c r="B562" s="824"/>
      <c r="C562" s="824"/>
      <c r="D562" s="824"/>
      <c r="E562" s="824"/>
      <c r="F562" s="824"/>
      <c r="G562" s="1394"/>
      <c r="H562" s="824"/>
      <c r="I562" s="1394"/>
      <c r="J562" s="824"/>
      <c r="K562" s="1394"/>
      <c r="L562" s="1394"/>
      <c r="M562" s="1394"/>
      <c r="N562" s="1394"/>
      <c r="O562" s="1394"/>
      <c r="P562" s="1394"/>
      <c r="Q562" s="1394"/>
      <c r="R562" s="1394"/>
      <c r="S562" s="1394"/>
      <c r="T562" s="1394"/>
      <c r="U562" s="1394"/>
      <c r="V562" s="1394"/>
      <c r="W562" s="1394"/>
      <c r="X562" s="1394"/>
      <c r="Y562" s="1394"/>
      <c r="Z562" s="1394"/>
      <c r="AA562" s="1394"/>
      <c r="AB562" s="1394"/>
    </row>
    <row r="563">
      <c r="A563" s="824"/>
      <c r="B563" s="824"/>
      <c r="C563" s="824"/>
      <c r="D563" s="824"/>
      <c r="E563" s="824"/>
      <c r="F563" s="824"/>
      <c r="G563" s="1394"/>
      <c r="H563" s="824"/>
      <c r="I563" s="1394"/>
      <c r="J563" s="824"/>
      <c r="K563" s="1394"/>
      <c r="L563" s="1394"/>
      <c r="M563" s="1394"/>
      <c r="N563" s="1394"/>
      <c r="O563" s="1394"/>
      <c r="P563" s="1394"/>
      <c r="Q563" s="1394"/>
      <c r="R563" s="1394"/>
      <c r="S563" s="1394"/>
      <c r="T563" s="1394"/>
      <c r="U563" s="1394"/>
      <c r="V563" s="1394"/>
      <c r="W563" s="1394"/>
      <c r="X563" s="1394"/>
      <c r="Y563" s="1394"/>
      <c r="Z563" s="1394"/>
      <c r="AA563" s="1394"/>
      <c r="AB563" s="1394"/>
    </row>
    <row r="564">
      <c r="A564" s="824"/>
      <c r="B564" s="824"/>
      <c r="C564" s="824"/>
      <c r="D564" s="824"/>
      <c r="E564" s="824"/>
      <c r="F564" s="824"/>
      <c r="G564" s="1394"/>
      <c r="H564" s="824"/>
      <c r="I564" s="1394"/>
      <c r="J564" s="824"/>
      <c r="K564" s="1394"/>
      <c r="L564" s="1394"/>
      <c r="M564" s="1394"/>
      <c r="N564" s="1394"/>
      <c r="O564" s="1394"/>
      <c r="P564" s="1394"/>
      <c r="Q564" s="1394"/>
      <c r="R564" s="1394"/>
      <c r="S564" s="1394"/>
      <c r="T564" s="1394"/>
      <c r="U564" s="1394"/>
      <c r="V564" s="1394"/>
      <c r="W564" s="1394"/>
      <c r="X564" s="1394"/>
      <c r="Y564" s="1394"/>
      <c r="Z564" s="1394"/>
      <c r="AA564" s="1394"/>
      <c r="AB564" s="1394"/>
    </row>
    <row r="565">
      <c r="A565" s="824"/>
      <c r="B565" s="824"/>
      <c r="C565" s="824"/>
      <c r="D565" s="824"/>
      <c r="E565" s="824"/>
      <c r="F565" s="824"/>
      <c r="G565" s="1394"/>
      <c r="H565" s="824"/>
      <c r="I565" s="1394"/>
      <c r="J565" s="824"/>
      <c r="K565" s="1394"/>
      <c r="L565" s="1394"/>
      <c r="M565" s="1394"/>
      <c r="N565" s="1394"/>
      <c r="O565" s="1394"/>
      <c r="P565" s="1394"/>
      <c r="Q565" s="1394"/>
      <c r="R565" s="1394"/>
      <c r="S565" s="1394"/>
      <c r="T565" s="1394"/>
      <c r="U565" s="1394"/>
      <c r="V565" s="1394"/>
      <c r="W565" s="1394"/>
      <c r="X565" s="1394"/>
      <c r="Y565" s="1394"/>
      <c r="Z565" s="1394"/>
      <c r="AA565" s="1394"/>
      <c r="AB565" s="1394"/>
    </row>
    <row r="566">
      <c r="A566" s="824"/>
      <c r="B566" s="824"/>
      <c r="C566" s="824"/>
      <c r="D566" s="824"/>
      <c r="E566" s="824"/>
      <c r="F566" s="824"/>
      <c r="G566" s="1394"/>
      <c r="H566" s="824"/>
      <c r="I566" s="1394"/>
      <c r="J566" s="824"/>
      <c r="K566" s="1394"/>
      <c r="L566" s="1394"/>
      <c r="M566" s="1394"/>
      <c r="N566" s="1394"/>
      <c r="O566" s="1394"/>
      <c r="P566" s="1394"/>
      <c r="Q566" s="1394"/>
      <c r="R566" s="1394"/>
      <c r="S566" s="1394"/>
      <c r="T566" s="1394"/>
      <c r="U566" s="1394"/>
      <c r="V566" s="1394"/>
      <c r="W566" s="1394"/>
      <c r="X566" s="1394"/>
      <c r="Y566" s="1394"/>
      <c r="Z566" s="1394"/>
      <c r="AA566" s="1394"/>
      <c r="AB566" s="1394"/>
    </row>
    <row r="567">
      <c r="A567" s="824"/>
      <c r="B567" s="824"/>
      <c r="C567" s="824"/>
      <c r="D567" s="824"/>
      <c r="E567" s="824"/>
      <c r="F567" s="824"/>
      <c r="G567" s="1394"/>
      <c r="H567" s="824"/>
      <c r="I567" s="1394"/>
      <c r="J567" s="824"/>
      <c r="K567" s="1394"/>
      <c r="L567" s="1394"/>
      <c r="M567" s="1394"/>
      <c r="N567" s="1394"/>
      <c r="O567" s="1394"/>
      <c r="P567" s="1394"/>
      <c r="Q567" s="1394"/>
      <c r="R567" s="1394"/>
      <c r="S567" s="1394"/>
      <c r="T567" s="1394"/>
      <c r="U567" s="1394"/>
      <c r="V567" s="1394"/>
      <c r="W567" s="1394"/>
      <c r="X567" s="1394"/>
      <c r="Y567" s="1394"/>
      <c r="Z567" s="1394"/>
      <c r="AA567" s="1394"/>
      <c r="AB567" s="1394"/>
    </row>
    <row r="568">
      <c r="A568" s="824"/>
      <c r="B568" s="824"/>
      <c r="C568" s="824"/>
      <c r="D568" s="824"/>
      <c r="E568" s="824"/>
      <c r="F568" s="824"/>
      <c r="G568" s="1394"/>
      <c r="H568" s="824"/>
      <c r="I568" s="1394"/>
      <c r="J568" s="824"/>
      <c r="K568" s="1394"/>
      <c r="L568" s="1394"/>
      <c r="M568" s="1394"/>
      <c r="N568" s="1394"/>
      <c r="O568" s="1394"/>
      <c r="P568" s="1394"/>
      <c r="Q568" s="1394"/>
      <c r="R568" s="1394"/>
      <c r="S568" s="1394"/>
      <c r="T568" s="1394"/>
      <c r="U568" s="1394"/>
      <c r="V568" s="1394"/>
      <c r="W568" s="1394"/>
      <c r="X568" s="1394"/>
      <c r="Y568" s="1394"/>
      <c r="Z568" s="1394"/>
      <c r="AA568" s="1394"/>
      <c r="AB568" s="1394"/>
    </row>
    <row r="569">
      <c r="A569" s="824"/>
      <c r="B569" s="824"/>
      <c r="C569" s="824"/>
      <c r="D569" s="824"/>
      <c r="E569" s="824"/>
      <c r="F569" s="824"/>
      <c r="G569" s="1394"/>
      <c r="H569" s="824"/>
      <c r="I569" s="1394"/>
      <c r="J569" s="824"/>
      <c r="K569" s="1394"/>
      <c r="L569" s="1394"/>
      <c r="M569" s="1394"/>
      <c r="N569" s="1394"/>
      <c r="O569" s="1394"/>
      <c r="P569" s="1394"/>
      <c r="Q569" s="1394"/>
      <c r="R569" s="1394"/>
      <c r="S569" s="1394"/>
      <c r="T569" s="1394"/>
      <c r="U569" s="1394"/>
      <c r="V569" s="1394"/>
      <c r="W569" s="1394"/>
      <c r="X569" s="1394"/>
      <c r="Y569" s="1394"/>
      <c r="Z569" s="1394"/>
      <c r="AA569" s="1394"/>
      <c r="AB569" s="1394"/>
    </row>
    <row r="570">
      <c r="A570" s="824"/>
      <c r="B570" s="824"/>
      <c r="C570" s="824"/>
      <c r="D570" s="824"/>
      <c r="E570" s="824"/>
      <c r="F570" s="824"/>
      <c r="G570" s="1394"/>
      <c r="H570" s="824"/>
      <c r="I570" s="1394"/>
      <c r="J570" s="824"/>
      <c r="K570" s="1394"/>
      <c r="L570" s="1394"/>
      <c r="M570" s="1394"/>
      <c r="N570" s="1394"/>
      <c r="O570" s="1394"/>
      <c r="P570" s="1394"/>
      <c r="Q570" s="1394"/>
      <c r="R570" s="1394"/>
      <c r="S570" s="1394"/>
      <c r="T570" s="1394"/>
      <c r="U570" s="1394"/>
      <c r="V570" s="1394"/>
      <c r="W570" s="1394"/>
      <c r="X570" s="1394"/>
      <c r="Y570" s="1394"/>
      <c r="Z570" s="1394"/>
      <c r="AA570" s="1394"/>
      <c r="AB570" s="1394"/>
    </row>
    <row r="571">
      <c r="A571" s="824"/>
      <c r="B571" s="824"/>
      <c r="C571" s="824"/>
      <c r="D571" s="824"/>
      <c r="E571" s="824"/>
      <c r="F571" s="824"/>
      <c r="G571" s="1394"/>
      <c r="H571" s="824"/>
      <c r="I571" s="1394"/>
      <c r="J571" s="824"/>
      <c r="K571" s="1394"/>
      <c r="L571" s="1394"/>
      <c r="M571" s="1394"/>
      <c r="N571" s="1394"/>
      <c r="O571" s="1394"/>
      <c r="P571" s="1394"/>
      <c r="Q571" s="1394"/>
      <c r="R571" s="1394"/>
      <c r="S571" s="1394"/>
      <c r="T571" s="1394"/>
      <c r="U571" s="1394"/>
      <c r="V571" s="1394"/>
      <c r="W571" s="1394"/>
      <c r="X571" s="1394"/>
      <c r="Y571" s="1394"/>
      <c r="Z571" s="1394"/>
      <c r="AA571" s="1394"/>
      <c r="AB571" s="1394"/>
    </row>
    <row r="572">
      <c r="A572" s="824"/>
      <c r="B572" s="824"/>
      <c r="C572" s="824"/>
      <c r="D572" s="824"/>
      <c r="E572" s="824"/>
      <c r="F572" s="824"/>
      <c r="G572" s="1394"/>
      <c r="H572" s="824"/>
      <c r="I572" s="1394"/>
      <c r="J572" s="824"/>
      <c r="K572" s="1394"/>
      <c r="L572" s="1394"/>
      <c r="M572" s="1394"/>
      <c r="N572" s="1394"/>
      <c r="O572" s="1394"/>
      <c r="P572" s="1394"/>
      <c r="Q572" s="1394"/>
      <c r="R572" s="1394"/>
      <c r="S572" s="1394"/>
      <c r="T572" s="1394"/>
      <c r="U572" s="1394"/>
      <c r="V572" s="1394"/>
      <c r="W572" s="1394"/>
      <c r="X572" s="1394"/>
      <c r="Y572" s="1394"/>
      <c r="Z572" s="1394"/>
      <c r="AA572" s="1394"/>
      <c r="AB572" s="1394"/>
    </row>
    <row r="573">
      <c r="A573" s="824"/>
      <c r="B573" s="824"/>
      <c r="C573" s="824"/>
      <c r="D573" s="824"/>
      <c r="E573" s="824"/>
      <c r="F573" s="824"/>
      <c r="G573" s="1394"/>
      <c r="H573" s="824"/>
      <c r="I573" s="1394"/>
      <c r="J573" s="824"/>
      <c r="K573" s="1394"/>
      <c r="L573" s="1394"/>
      <c r="M573" s="1394"/>
      <c r="N573" s="1394"/>
      <c r="O573" s="1394"/>
      <c r="P573" s="1394"/>
      <c r="Q573" s="1394"/>
      <c r="R573" s="1394"/>
      <c r="S573" s="1394"/>
      <c r="T573" s="1394"/>
      <c r="U573" s="1394"/>
      <c r="V573" s="1394"/>
      <c r="W573" s="1394"/>
      <c r="X573" s="1394"/>
      <c r="Y573" s="1394"/>
      <c r="Z573" s="1394"/>
      <c r="AA573" s="1394"/>
      <c r="AB573" s="1394"/>
    </row>
    <row r="574">
      <c r="A574" s="824"/>
      <c r="B574" s="824"/>
      <c r="C574" s="824"/>
      <c r="D574" s="824"/>
      <c r="E574" s="824"/>
      <c r="F574" s="824"/>
      <c r="G574" s="1394"/>
      <c r="H574" s="824"/>
      <c r="I574" s="1394"/>
      <c r="J574" s="824"/>
      <c r="K574" s="1394"/>
      <c r="L574" s="1394"/>
      <c r="M574" s="1394"/>
      <c r="N574" s="1394"/>
      <c r="O574" s="1394"/>
      <c r="P574" s="1394"/>
      <c r="Q574" s="1394"/>
      <c r="R574" s="1394"/>
      <c r="S574" s="1394"/>
      <c r="T574" s="1394"/>
      <c r="U574" s="1394"/>
      <c r="V574" s="1394"/>
      <c r="W574" s="1394"/>
      <c r="X574" s="1394"/>
      <c r="Y574" s="1394"/>
      <c r="Z574" s="1394"/>
      <c r="AA574" s="1394"/>
      <c r="AB574" s="1394"/>
    </row>
    <row r="575">
      <c r="A575" s="824"/>
      <c r="B575" s="824"/>
      <c r="C575" s="824"/>
      <c r="D575" s="824"/>
      <c r="E575" s="824"/>
      <c r="F575" s="824"/>
      <c r="G575" s="1394"/>
      <c r="H575" s="824"/>
      <c r="I575" s="1394"/>
      <c r="J575" s="824"/>
      <c r="K575" s="1394"/>
      <c r="L575" s="1394"/>
      <c r="M575" s="1394"/>
      <c r="N575" s="1394"/>
      <c r="O575" s="1394"/>
      <c r="P575" s="1394"/>
      <c r="Q575" s="1394"/>
      <c r="R575" s="1394"/>
      <c r="S575" s="1394"/>
      <c r="T575" s="1394"/>
      <c r="U575" s="1394"/>
      <c r="V575" s="1394"/>
      <c r="W575" s="1394"/>
      <c r="X575" s="1394"/>
      <c r="Y575" s="1394"/>
      <c r="Z575" s="1394"/>
      <c r="AA575" s="1394"/>
      <c r="AB575" s="1394"/>
    </row>
    <row r="576">
      <c r="A576" s="824"/>
      <c r="B576" s="824"/>
      <c r="C576" s="824"/>
      <c r="D576" s="824"/>
      <c r="E576" s="824"/>
      <c r="F576" s="824"/>
      <c r="G576" s="1394"/>
      <c r="H576" s="824"/>
      <c r="I576" s="1394"/>
      <c r="J576" s="824"/>
      <c r="K576" s="1394"/>
      <c r="L576" s="1394"/>
      <c r="M576" s="1394"/>
      <c r="N576" s="1394"/>
      <c r="O576" s="1394"/>
      <c r="P576" s="1394"/>
      <c r="Q576" s="1394"/>
      <c r="R576" s="1394"/>
      <c r="S576" s="1394"/>
      <c r="T576" s="1394"/>
      <c r="U576" s="1394"/>
      <c r="V576" s="1394"/>
      <c r="W576" s="1394"/>
      <c r="X576" s="1394"/>
      <c r="Y576" s="1394"/>
      <c r="Z576" s="1394"/>
      <c r="AA576" s="1394"/>
      <c r="AB576" s="1394"/>
    </row>
    <row r="577">
      <c r="A577" s="824"/>
      <c r="B577" s="824"/>
      <c r="C577" s="824"/>
      <c r="D577" s="824"/>
      <c r="E577" s="824"/>
      <c r="F577" s="824"/>
      <c r="G577" s="1394"/>
      <c r="H577" s="824"/>
      <c r="I577" s="1394"/>
      <c r="J577" s="824"/>
      <c r="K577" s="1394"/>
      <c r="L577" s="1394"/>
      <c r="M577" s="1394"/>
      <c r="N577" s="1394"/>
      <c r="O577" s="1394"/>
      <c r="P577" s="1394"/>
      <c r="Q577" s="1394"/>
      <c r="R577" s="1394"/>
      <c r="S577" s="1394"/>
      <c r="T577" s="1394"/>
      <c r="U577" s="1394"/>
      <c r="V577" s="1394"/>
      <c r="W577" s="1394"/>
      <c r="X577" s="1394"/>
      <c r="Y577" s="1394"/>
      <c r="Z577" s="1394"/>
      <c r="AA577" s="1394"/>
      <c r="AB577" s="1394"/>
    </row>
    <row r="578">
      <c r="A578" s="824"/>
      <c r="B578" s="824"/>
      <c r="C578" s="824"/>
      <c r="D578" s="824"/>
      <c r="E578" s="824"/>
      <c r="F578" s="824"/>
      <c r="G578" s="1394"/>
      <c r="H578" s="824"/>
      <c r="I578" s="1394"/>
      <c r="J578" s="824"/>
      <c r="K578" s="1394"/>
      <c r="L578" s="1394"/>
      <c r="M578" s="1394"/>
      <c r="N578" s="1394"/>
      <c r="O578" s="1394"/>
      <c r="P578" s="1394"/>
      <c r="Q578" s="1394"/>
      <c r="R578" s="1394"/>
      <c r="S578" s="1394"/>
      <c r="T578" s="1394"/>
      <c r="U578" s="1394"/>
      <c r="V578" s="1394"/>
      <c r="W578" s="1394"/>
      <c r="X578" s="1394"/>
      <c r="Y578" s="1394"/>
      <c r="Z578" s="1394"/>
      <c r="AA578" s="1394"/>
      <c r="AB578" s="1394"/>
    </row>
    <row r="579">
      <c r="A579" s="824"/>
      <c r="B579" s="824"/>
      <c r="C579" s="824"/>
      <c r="D579" s="824"/>
      <c r="E579" s="824"/>
      <c r="F579" s="824"/>
      <c r="G579" s="1394"/>
      <c r="H579" s="824"/>
      <c r="I579" s="1394"/>
      <c r="J579" s="824"/>
      <c r="K579" s="1394"/>
      <c r="L579" s="1394"/>
      <c r="M579" s="1394"/>
      <c r="N579" s="1394"/>
      <c r="O579" s="1394"/>
      <c r="P579" s="1394"/>
      <c r="Q579" s="1394"/>
      <c r="R579" s="1394"/>
      <c r="S579" s="1394"/>
      <c r="T579" s="1394"/>
      <c r="U579" s="1394"/>
      <c r="V579" s="1394"/>
      <c r="W579" s="1394"/>
      <c r="X579" s="1394"/>
      <c r="Y579" s="1394"/>
      <c r="Z579" s="1394"/>
      <c r="AA579" s="1394"/>
      <c r="AB579" s="1394"/>
    </row>
    <row r="580">
      <c r="A580" s="824"/>
      <c r="B580" s="824"/>
      <c r="C580" s="824"/>
      <c r="D580" s="824"/>
      <c r="E580" s="824"/>
      <c r="F580" s="824"/>
      <c r="G580" s="1394"/>
      <c r="H580" s="824"/>
      <c r="I580" s="1394"/>
      <c r="J580" s="824"/>
      <c r="K580" s="1394"/>
      <c r="L580" s="1394"/>
      <c r="M580" s="1394"/>
      <c r="N580" s="1394"/>
      <c r="O580" s="1394"/>
      <c r="P580" s="1394"/>
      <c r="Q580" s="1394"/>
      <c r="R580" s="1394"/>
      <c r="S580" s="1394"/>
      <c r="T580" s="1394"/>
      <c r="U580" s="1394"/>
      <c r="V580" s="1394"/>
      <c r="W580" s="1394"/>
      <c r="X580" s="1394"/>
      <c r="Y580" s="1394"/>
      <c r="Z580" s="1394"/>
      <c r="AA580" s="1394"/>
      <c r="AB580" s="1394"/>
    </row>
    <row r="581">
      <c r="A581" s="824"/>
      <c r="B581" s="824"/>
      <c r="C581" s="824"/>
      <c r="D581" s="824"/>
      <c r="E581" s="824"/>
      <c r="F581" s="824"/>
      <c r="G581" s="1394"/>
      <c r="H581" s="824"/>
      <c r="I581" s="1394"/>
      <c r="J581" s="824"/>
      <c r="K581" s="1394"/>
      <c r="L581" s="1394"/>
      <c r="M581" s="1394"/>
      <c r="N581" s="1394"/>
      <c r="O581" s="1394"/>
      <c r="P581" s="1394"/>
      <c r="Q581" s="1394"/>
      <c r="R581" s="1394"/>
      <c r="S581" s="1394"/>
      <c r="T581" s="1394"/>
      <c r="U581" s="1394"/>
      <c r="V581" s="1394"/>
      <c r="W581" s="1394"/>
      <c r="X581" s="1394"/>
      <c r="Y581" s="1394"/>
      <c r="Z581" s="1394"/>
      <c r="AA581" s="1394"/>
      <c r="AB581" s="1394"/>
    </row>
    <row r="582">
      <c r="A582" s="824"/>
      <c r="B582" s="824"/>
      <c r="C582" s="824"/>
      <c r="D582" s="824"/>
      <c r="E582" s="824"/>
      <c r="F582" s="824"/>
      <c r="G582" s="1394"/>
      <c r="H582" s="824"/>
      <c r="I582" s="1394"/>
      <c r="J582" s="824"/>
      <c r="K582" s="1394"/>
      <c r="L582" s="1394"/>
      <c r="M582" s="1394"/>
      <c r="N582" s="1394"/>
      <c r="O582" s="1394"/>
      <c r="P582" s="1394"/>
      <c r="Q582" s="1394"/>
      <c r="R582" s="1394"/>
      <c r="S582" s="1394"/>
      <c r="T582" s="1394"/>
      <c r="U582" s="1394"/>
      <c r="V582" s="1394"/>
      <c r="W582" s="1394"/>
      <c r="X582" s="1394"/>
      <c r="Y582" s="1394"/>
      <c r="Z582" s="1394"/>
      <c r="AA582" s="1394"/>
      <c r="AB582" s="1394"/>
    </row>
    <row r="583">
      <c r="A583" s="824"/>
      <c r="B583" s="824"/>
      <c r="C583" s="824"/>
      <c r="D583" s="824"/>
      <c r="E583" s="824"/>
      <c r="F583" s="824"/>
      <c r="G583" s="1394"/>
      <c r="H583" s="824"/>
      <c r="I583" s="1394"/>
      <c r="J583" s="824"/>
      <c r="K583" s="1394"/>
      <c r="L583" s="1394"/>
      <c r="M583" s="1394"/>
      <c r="N583" s="1394"/>
      <c r="O583" s="1394"/>
      <c r="P583" s="1394"/>
      <c r="Q583" s="1394"/>
      <c r="R583" s="1394"/>
      <c r="S583" s="1394"/>
      <c r="T583" s="1394"/>
      <c r="U583" s="1394"/>
      <c r="V583" s="1394"/>
      <c r="W583" s="1394"/>
      <c r="X583" s="1394"/>
      <c r="Y583" s="1394"/>
      <c r="Z583" s="1394"/>
      <c r="AA583" s="1394"/>
      <c r="AB583" s="1394"/>
    </row>
    <row r="584">
      <c r="A584" s="824"/>
      <c r="B584" s="824"/>
      <c r="C584" s="824"/>
      <c r="D584" s="824"/>
      <c r="E584" s="824"/>
      <c r="F584" s="824"/>
      <c r="G584" s="1394"/>
      <c r="H584" s="824"/>
      <c r="I584" s="1394"/>
      <c r="J584" s="824"/>
      <c r="K584" s="1394"/>
      <c r="L584" s="1394"/>
      <c r="M584" s="1394"/>
      <c r="N584" s="1394"/>
      <c r="O584" s="1394"/>
      <c r="P584" s="1394"/>
      <c r="Q584" s="1394"/>
      <c r="R584" s="1394"/>
      <c r="S584" s="1394"/>
      <c r="T584" s="1394"/>
      <c r="U584" s="1394"/>
      <c r="V584" s="1394"/>
      <c r="W584" s="1394"/>
      <c r="X584" s="1394"/>
      <c r="Y584" s="1394"/>
      <c r="Z584" s="1394"/>
      <c r="AA584" s="1394"/>
      <c r="AB584" s="1394"/>
    </row>
    <row r="585">
      <c r="A585" s="824"/>
      <c r="B585" s="824"/>
      <c r="C585" s="824"/>
      <c r="D585" s="824"/>
      <c r="E585" s="824"/>
      <c r="F585" s="824"/>
      <c r="G585" s="1394"/>
      <c r="H585" s="824"/>
      <c r="I585" s="1394"/>
      <c r="J585" s="824"/>
      <c r="K585" s="1394"/>
      <c r="L585" s="1394"/>
      <c r="M585" s="1394"/>
      <c r="N585" s="1394"/>
      <c r="O585" s="1394"/>
      <c r="P585" s="1394"/>
      <c r="Q585" s="1394"/>
      <c r="R585" s="1394"/>
      <c r="S585" s="1394"/>
      <c r="T585" s="1394"/>
      <c r="U585" s="1394"/>
      <c r="V585" s="1394"/>
      <c r="W585" s="1394"/>
      <c r="X585" s="1394"/>
      <c r="Y585" s="1394"/>
      <c r="Z585" s="1394"/>
      <c r="AA585" s="1394"/>
      <c r="AB585" s="1394"/>
    </row>
    <row r="586">
      <c r="A586" s="824"/>
      <c r="B586" s="824"/>
      <c r="C586" s="824"/>
      <c r="D586" s="824"/>
      <c r="E586" s="824"/>
      <c r="F586" s="824"/>
      <c r="G586" s="1394"/>
      <c r="H586" s="824"/>
      <c r="I586" s="1394"/>
      <c r="J586" s="824"/>
      <c r="K586" s="1394"/>
      <c r="L586" s="1394"/>
      <c r="M586" s="1394"/>
      <c r="N586" s="1394"/>
      <c r="O586" s="1394"/>
      <c r="P586" s="1394"/>
      <c r="Q586" s="1394"/>
      <c r="R586" s="1394"/>
      <c r="S586" s="1394"/>
      <c r="T586" s="1394"/>
      <c r="U586" s="1394"/>
      <c r="V586" s="1394"/>
      <c r="W586" s="1394"/>
      <c r="X586" s="1394"/>
      <c r="Y586" s="1394"/>
      <c r="Z586" s="1394"/>
      <c r="AA586" s="1394"/>
      <c r="AB586" s="1394"/>
    </row>
    <row r="587">
      <c r="A587" s="824"/>
      <c r="B587" s="824"/>
      <c r="C587" s="824"/>
      <c r="D587" s="824"/>
      <c r="E587" s="824"/>
      <c r="F587" s="824"/>
      <c r="G587" s="1394"/>
      <c r="H587" s="824"/>
      <c r="I587" s="1394"/>
      <c r="J587" s="824"/>
      <c r="K587" s="1394"/>
      <c r="L587" s="1394"/>
      <c r="M587" s="1394"/>
      <c r="N587" s="1394"/>
      <c r="O587" s="1394"/>
      <c r="P587" s="1394"/>
      <c r="Q587" s="1394"/>
      <c r="R587" s="1394"/>
      <c r="S587" s="1394"/>
      <c r="T587" s="1394"/>
      <c r="U587" s="1394"/>
      <c r="V587" s="1394"/>
      <c r="W587" s="1394"/>
      <c r="X587" s="1394"/>
      <c r="Y587" s="1394"/>
      <c r="Z587" s="1394"/>
      <c r="AA587" s="1394"/>
      <c r="AB587" s="1394"/>
    </row>
    <row r="588">
      <c r="A588" s="824"/>
      <c r="B588" s="824"/>
      <c r="C588" s="824"/>
      <c r="D588" s="824"/>
      <c r="E588" s="824"/>
      <c r="F588" s="824"/>
      <c r="G588" s="1394"/>
      <c r="H588" s="824"/>
      <c r="I588" s="1394"/>
      <c r="J588" s="824"/>
      <c r="K588" s="1394"/>
      <c r="L588" s="1394"/>
      <c r="M588" s="1394"/>
      <c r="N588" s="1394"/>
      <c r="O588" s="1394"/>
      <c r="P588" s="1394"/>
      <c r="Q588" s="1394"/>
      <c r="R588" s="1394"/>
      <c r="S588" s="1394"/>
      <c r="T588" s="1394"/>
      <c r="U588" s="1394"/>
      <c r="V588" s="1394"/>
      <c r="W588" s="1394"/>
      <c r="X588" s="1394"/>
      <c r="Y588" s="1394"/>
      <c r="Z588" s="1394"/>
      <c r="AA588" s="1394"/>
      <c r="AB588" s="1394"/>
    </row>
    <row r="589">
      <c r="A589" s="824"/>
      <c r="B589" s="824"/>
      <c r="C589" s="824"/>
      <c r="D589" s="824"/>
      <c r="E589" s="824"/>
      <c r="F589" s="824"/>
      <c r="G589" s="1394"/>
      <c r="H589" s="824"/>
      <c r="I589" s="1394"/>
      <c r="J589" s="824"/>
      <c r="K589" s="1394"/>
      <c r="L589" s="1394"/>
      <c r="M589" s="1394"/>
      <c r="N589" s="1394"/>
      <c r="O589" s="1394"/>
      <c r="P589" s="1394"/>
      <c r="Q589" s="1394"/>
      <c r="R589" s="1394"/>
      <c r="S589" s="1394"/>
      <c r="T589" s="1394"/>
      <c r="U589" s="1394"/>
      <c r="V589" s="1394"/>
      <c r="W589" s="1394"/>
      <c r="X589" s="1394"/>
      <c r="Y589" s="1394"/>
      <c r="Z589" s="1394"/>
      <c r="AA589" s="1394"/>
      <c r="AB589" s="1394"/>
    </row>
    <row r="590">
      <c r="A590" s="824"/>
      <c r="B590" s="824"/>
      <c r="C590" s="824"/>
      <c r="D590" s="824"/>
      <c r="E590" s="824"/>
      <c r="F590" s="824"/>
      <c r="G590" s="1394"/>
      <c r="H590" s="824"/>
      <c r="I590" s="1394"/>
      <c r="J590" s="824"/>
      <c r="K590" s="1394"/>
      <c r="L590" s="1394"/>
      <c r="M590" s="1394"/>
      <c r="N590" s="1394"/>
      <c r="O590" s="1394"/>
      <c r="P590" s="1394"/>
      <c r="Q590" s="1394"/>
      <c r="R590" s="1394"/>
      <c r="S590" s="1394"/>
      <c r="T590" s="1394"/>
      <c r="U590" s="1394"/>
      <c r="V590" s="1394"/>
      <c r="W590" s="1394"/>
      <c r="X590" s="1394"/>
      <c r="Y590" s="1394"/>
      <c r="Z590" s="1394"/>
      <c r="AA590" s="1394"/>
      <c r="AB590" s="1394"/>
    </row>
    <row r="591">
      <c r="A591" s="824"/>
      <c r="B591" s="824"/>
      <c r="C591" s="824"/>
      <c r="D591" s="824"/>
      <c r="E591" s="824"/>
      <c r="F591" s="824"/>
      <c r="G591" s="1394"/>
      <c r="H591" s="824"/>
      <c r="I591" s="1394"/>
      <c r="J591" s="824"/>
      <c r="K591" s="1394"/>
      <c r="L591" s="1394"/>
      <c r="M591" s="1394"/>
      <c r="N591" s="1394"/>
      <c r="O591" s="1394"/>
      <c r="P591" s="1394"/>
      <c r="Q591" s="1394"/>
      <c r="R591" s="1394"/>
      <c r="S591" s="1394"/>
      <c r="T591" s="1394"/>
      <c r="U591" s="1394"/>
      <c r="V591" s="1394"/>
      <c r="W591" s="1394"/>
      <c r="X591" s="1394"/>
      <c r="Y591" s="1394"/>
      <c r="Z591" s="1394"/>
      <c r="AA591" s="1394"/>
      <c r="AB591" s="1394"/>
    </row>
    <row r="592">
      <c r="A592" s="824"/>
      <c r="B592" s="824"/>
      <c r="C592" s="824"/>
      <c r="D592" s="824"/>
      <c r="E592" s="824"/>
      <c r="F592" s="824"/>
      <c r="G592" s="1394"/>
      <c r="H592" s="824"/>
      <c r="I592" s="1394"/>
      <c r="J592" s="824"/>
      <c r="K592" s="1394"/>
      <c r="L592" s="1394"/>
      <c r="M592" s="1394"/>
      <c r="N592" s="1394"/>
      <c r="O592" s="1394"/>
      <c r="P592" s="1394"/>
      <c r="Q592" s="1394"/>
      <c r="R592" s="1394"/>
      <c r="S592" s="1394"/>
      <c r="T592" s="1394"/>
      <c r="U592" s="1394"/>
      <c r="V592" s="1394"/>
      <c r="W592" s="1394"/>
      <c r="X592" s="1394"/>
      <c r="Y592" s="1394"/>
      <c r="Z592" s="1394"/>
      <c r="AA592" s="1394"/>
      <c r="AB592" s="1394"/>
    </row>
    <row r="593">
      <c r="A593" s="824"/>
      <c r="B593" s="824"/>
      <c r="C593" s="824"/>
      <c r="D593" s="824"/>
      <c r="E593" s="824"/>
      <c r="F593" s="824"/>
      <c r="G593" s="1394"/>
      <c r="H593" s="824"/>
      <c r="I593" s="1394"/>
      <c r="J593" s="824"/>
      <c r="K593" s="1394"/>
      <c r="L593" s="1394"/>
      <c r="M593" s="1394"/>
      <c r="N593" s="1394"/>
      <c r="O593" s="1394"/>
      <c r="P593" s="1394"/>
      <c r="Q593" s="1394"/>
      <c r="R593" s="1394"/>
      <c r="S593" s="1394"/>
      <c r="T593" s="1394"/>
      <c r="U593" s="1394"/>
      <c r="V593" s="1394"/>
      <c r="W593" s="1394"/>
      <c r="X593" s="1394"/>
      <c r="Y593" s="1394"/>
      <c r="Z593" s="1394"/>
      <c r="AA593" s="1394"/>
      <c r="AB593" s="1394"/>
    </row>
    <row r="594">
      <c r="A594" s="824"/>
      <c r="B594" s="824"/>
      <c r="C594" s="824"/>
      <c r="D594" s="824"/>
      <c r="E594" s="824"/>
      <c r="F594" s="824"/>
      <c r="G594" s="1394"/>
      <c r="H594" s="824"/>
      <c r="I594" s="1394"/>
      <c r="J594" s="824"/>
      <c r="K594" s="1394"/>
      <c r="L594" s="1394"/>
      <c r="M594" s="1394"/>
      <c r="N594" s="1394"/>
      <c r="O594" s="1394"/>
      <c r="P594" s="1394"/>
      <c r="Q594" s="1394"/>
      <c r="R594" s="1394"/>
      <c r="S594" s="1394"/>
      <c r="T594" s="1394"/>
      <c r="U594" s="1394"/>
      <c r="V594" s="1394"/>
      <c r="W594" s="1394"/>
      <c r="X594" s="1394"/>
      <c r="Y594" s="1394"/>
      <c r="Z594" s="1394"/>
      <c r="AA594" s="1394"/>
      <c r="AB594" s="1394"/>
    </row>
    <row r="595">
      <c r="A595" s="824"/>
      <c r="B595" s="824"/>
      <c r="C595" s="824"/>
      <c r="D595" s="824"/>
      <c r="E595" s="824"/>
      <c r="F595" s="824"/>
      <c r="G595" s="1394"/>
      <c r="H595" s="824"/>
      <c r="I595" s="1394"/>
      <c r="J595" s="824"/>
      <c r="K595" s="1394"/>
      <c r="L595" s="1394"/>
      <c r="M595" s="1394"/>
      <c r="N595" s="1394"/>
      <c r="O595" s="1394"/>
      <c r="P595" s="1394"/>
      <c r="Q595" s="1394"/>
      <c r="R595" s="1394"/>
      <c r="S595" s="1394"/>
      <c r="T595" s="1394"/>
      <c r="U595" s="1394"/>
      <c r="V595" s="1394"/>
      <c r="W595" s="1394"/>
      <c r="X595" s="1394"/>
      <c r="Y595" s="1394"/>
      <c r="Z595" s="1394"/>
      <c r="AA595" s="1394"/>
      <c r="AB595" s="1394"/>
    </row>
    <row r="596">
      <c r="A596" s="824"/>
      <c r="B596" s="824"/>
      <c r="C596" s="824"/>
      <c r="D596" s="824"/>
      <c r="E596" s="824"/>
      <c r="F596" s="824"/>
      <c r="G596" s="1394"/>
      <c r="H596" s="824"/>
      <c r="I596" s="1394"/>
      <c r="J596" s="824"/>
      <c r="K596" s="1394"/>
      <c r="L596" s="1394"/>
      <c r="M596" s="1394"/>
      <c r="N596" s="1394"/>
      <c r="O596" s="1394"/>
      <c r="P596" s="1394"/>
      <c r="Q596" s="1394"/>
      <c r="R596" s="1394"/>
      <c r="S596" s="1394"/>
      <c r="T596" s="1394"/>
      <c r="U596" s="1394"/>
      <c r="V596" s="1394"/>
      <c r="W596" s="1394"/>
      <c r="X596" s="1394"/>
      <c r="Y596" s="1394"/>
      <c r="Z596" s="1394"/>
      <c r="AA596" s="1394"/>
      <c r="AB596" s="1394"/>
    </row>
    <row r="597">
      <c r="A597" s="824"/>
      <c r="B597" s="824"/>
      <c r="C597" s="824"/>
      <c r="D597" s="824"/>
      <c r="E597" s="824"/>
      <c r="F597" s="824"/>
      <c r="G597" s="1394"/>
      <c r="H597" s="824"/>
      <c r="I597" s="1394"/>
      <c r="J597" s="824"/>
      <c r="K597" s="1394"/>
      <c r="L597" s="1394"/>
      <c r="M597" s="1394"/>
      <c r="N597" s="1394"/>
      <c r="O597" s="1394"/>
      <c r="P597" s="1394"/>
      <c r="Q597" s="1394"/>
      <c r="R597" s="1394"/>
      <c r="S597" s="1394"/>
      <c r="T597" s="1394"/>
      <c r="U597" s="1394"/>
      <c r="V597" s="1394"/>
      <c r="W597" s="1394"/>
      <c r="X597" s="1394"/>
      <c r="Y597" s="1394"/>
      <c r="Z597" s="1394"/>
      <c r="AA597" s="1394"/>
      <c r="AB597" s="1394"/>
    </row>
    <row r="598">
      <c r="A598" s="824"/>
      <c r="B598" s="824"/>
      <c r="C598" s="824"/>
      <c r="D598" s="824"/>
      <c r="E598" s="824"/>
      <c r="F598" s="824"/>
      <c r="G598" s="1394"/>
      <c r="H598" s="824"/>
      <c r="I598" s="1394"/>
      <c r="J598" s="824"/>
      <c r="K598" s="1394"/>
      <c r="L598" s="1394"/>
      <c r="M598" s="1394"/>
      <c r="N598" s="1394"/>
      <c r="O598" s="1394"/>
      <c r="P598" s="1394"/>
      <c r="Q598" s="1394"/>
      <c r="R598" s="1394"/>
      <c r="S598" s="1394"/>
      <c r="T598" s="1394"/>
      <c r="U598" s="1394"/>
      <c r="V598" s="1394"/>
      <c r="W598" s="1394"/>
      <c r="X598" s="1394"/>
      <c r="Y598" s="1394"/>
      <c r="Z598" s="1394"/>
      <c r="AA598" s="1394"/>
      <c r="AB598" s="1394"/>
    </row>
    <row r="599">
      <c r="A599" s="824"/>
      <c r="B599" s="824"/>
      <c r="C599" s="824"/>
      <c r="D599" s="824"/>
      <c r="E599" s="824"/>
      <c r="F599" s="824"/>
      <c r="G599" s="1394"/>
      <c r="H599" s="824"/>
      <c r="I599" s="1394"/>
      <c r="J599" s="824"/>
      <c r="K599" s="1394"/>
      <c r="L599" s="1394"/>
      <c r="M599" s="1394"/>
      <c r="N599" s="1394"/>
      <c r="O599" s="1394"/>
      <c r="P599" s="1394"/>
      <c r="Q599" s="1394"/>
      <c r="R599" s="1394"/>
      <c r="S599" s="1394"/>
      <c r="T599" s="1394"/>
      <c r="U599" s="1394"/>
      <c r="V599" s="1394"/>
      <c r="W599" s="1394"/>
      <c r="X599" s="1394"/>
      <c r="Y599" s="1394"/>
      <c r="Z599" s="1394"/>
      <c r="AA599" s="1394"/>
      <c r="AB599" s="1394"/>
    </row>
    <row r="600">
      <c r="A600" s="824"/>
      <c r="B600" s="824"/>
      <c r="C600" s="824"/>
      <c r="D600" s="824"/>
      <c r="E600" s="824"/>
      <c r="F600" s="824"/>
      <c r="G600" s="1394"/>
      <c r="H600" s="824"/>
      <c r="I600" s="1394"/>
      <c r="J600" s="824"/>
      <c r="K600" s="1394"/>
      <c r="L600" s="1394"/>
      <c r="M600" s="1394"/>
      <c r="N600" s="1394"/>
      <c r="O600" s="1394"/>
      <c r="P600" s="1394"/>
      <c r="Q600" s="1394"/>
      <c r="R600" s="1394"/>
      <c r="S600" s="1394"/>
      <c r="T600" s="1394"/>
      <c r="U600" s="1394"/>
      <c r="V600" s="1394"/>
      <c r="W600" s="1394"/>
      <c r="X600" s="1394"/>
      <c r="Y600" s="1394"/>
      <c r="Z600" s="1394"/>
      <c r="AA600" s="1394"/>
      <c r="AB600" s="1394"/>
    </row>
    <row r="601">
      <c r="A601" s="824"/>
      <c r="B601" s="824"/>
      <c r="C601" s="824"/>
      <c r="D601" s="824"/>
      <c r="E601" s="824"/>
      <c r="F601" s="824"/>
      <c r="G601" s="1394"/>
      <c r="H601" s="824"/>
      <c r="I601" s="1394"/>
      <c r="J601" s="824"/>
      <c r="K601" s="1394"/>
      <c r="L601" s="1394"/>
      <c r="M601" s="1394"/>
      <c r="N601" s="1394"/>
      <c r="O601" s="1394"/>
      <c r="P601" s="1394"/>
      <c r="Q601" s="1394"/>
      <c r="R601" s="1394"/>
      <c r="S601" s="1394"/>
      <c r="T601" s="1394"/>
      <c r="U601" s="1394"/>
      <c r="V601" s="1394"/>
      <c r="W601" s="1394"/>
      <c r="X601" s="1394"/>
      <c r="Y601" s="1394"/>
      <c r="Z601" s="1394"/>
      <c r="AA601" s="1394"/>
      <c r="AB601" s="1394"/>
    </row>
    <row r="602">
      <c r="A602" s="824"/>
      <c r="B602" s="824"/>
      <c r="C602" s="824"/>
      <c r="D602" s="824"/>
      <c r="E602" s="824"/>
      <c r="F602" s="824"/>
      <c r="G602" s="1394"/>
      <c r="H602" s="824"/>
      <c r="I602" s="1394"/>
      <c r="J602" s="824"/>
      <c r="K602" s="1394"/>
      <c r="L602" s="1394"/>
      <c r="M602" s="1394"/>
      <c r="N602" s="1394"/>
      <c r="O602" s="1394"/>
      <c r="P602" s="1394"/>
      <c r="Q602" s="1394"/>
      <c r="R602" s="1394"/>
      <c r="S602" s="1394"/>
      <c r="T602" s="1394"/>
      <c r="U602" s="1394"/>
      <c r="V602" s="1394"/>
      <c r="W602" s="1394"/>
      <c r="X602" s="1394"/>
      <c r="Y602" s="1394"/>
      <c r="Z602" s="1394"/>
      <c r="AA602" s="1394"/>
      <c r="AB602" s="1394"/>
    </row>
    <row r="603">
      <c r="A603" s="824"/>
      <c r="B603" s="824"/>
      <c r="C603" s="824"/>
      <c r="D603" s="824"/>
      <c r="E603" s="824"/>
      <c r="F603" s="824"/>
      <c r="G603" s="1394"/>
      <c r="H603" s="824"/>
      <c r="I603" s="1394"/>
      <c r="J603" s="824"/>
      <c r="K603" s="1394"/>
      <c r="L603" s="1394"/>
      <c r="M603" s="1394"/>
      <c r="N603" s="1394"/>
      <c r="O603" s="1394"/>
      <c r="P603" s="1394"/>
      <c r="Q603" s="1394"/>
      <c r="R603" s="1394"/>
      <c r="S603" s="1394"/>
      <c r="T603" s="1394"/>
      <c r="U603" s="1394"/>
      <c r="V603" s="1394"/>
      <c r="W603" s="1394"/>
      <c r="X603" s="1394"/>
      <c r="Y603" s="1394"/>
      <c r="Z603" s="1394"/>
      <c r="AA603" s="1394"/>
      <c r="AB603" s="1394"/>
    </row>
    <row r="604">
      <c r="A604" s="824"/>
      <c r="B604" s="824"/>
      <c r="C604" s="824"/>
      <c r="D604" s="824"/>
      <c r="E604" s="824"/>
      <c r="F604" s="824"/>
      <c r="G604" s="1394"/>
      <c r="H604" s="824"/>
      <c r="I604" s="1394"/>
      <c r="J604" s="824"/>
      <c r="K604" s="1394"/>
      <c r="L604" s="1394"/>
      <c r="M604" s="1394"/>
      <c r="N604" s="1394"/>
      <c r="O604" s="1394"/>
      <c r="P604" s="1394"/>
      <c r="Q604" s="1394"/>
      <c r="R604" s="1394"/>
      <c r="S604" s="1394"/>
      <c r="T604" s="1394"/>
      <c r="U604" s="1394"/>
      <c r="V604" s="1394"/>
      <c r="W604" s="1394"/>
      <c r="X604" s="1394"/>
      <c r="Y604" s="1394"/>
      <c r="Z604" s="1394"/>
      <c r="AA604" s="1394"/>
      <c r="AB604" s="1394"/>
    </row>
    <row r="605">
      <c r="A605" s="824"/>
      <c r="B605" s="824"/>
      <c r="C605" s="824"/>
      <c r="D605" s="824"/>
      <c r="E605" s="824"/>
      <c r="F605" s="824"/>
      <c r="G605" s="1394"/>
      <c r="H605" s="824"/>
      <c r="I605" s="1394"/>
      <c r="J605" s="824"/>
      <c r="K605" s="1394"/>
      <c r="L605" s="1394"/>
      <c r="M605" s="1394"/>
      <c r="N605" s="1394"/>
      <c r="O605" s="1394"/>
      <c r="P605" s="1394"/>
      <c r="Q605" s="1394"/>
      <c r="R605" s="1394"/>
      <c r="S605" s="1394"/>
      <c r="T605" s="1394"/>
      <c r="U605" s="1394"/>
      <c r="V605" s="1394"/>
      <c r="W605" s="1394"/>
      <c r="X605" s="1394"/>
      <c r="Y605" s="1394"/>
      <c r="Z605" s="1394"/>
      <c r="AA605" s="1394"/>
      <c r="AB605" s="1394"/>
    </row>
    <row r="606">
      <c r="A606" s="824"/>
      <c r="B606" s="824"/>
      <c r="C606" s="824"/>
      <c r="D606" s="824"/>
      <c r="E606" s="824"/>
      <c r="F606" s="824"/>
      <c r="G606" s="1394"/>
      <c r="H606" s="824"/>
      <c r="I606" s="1394"/>
      <c r="J606" s="824"/>
      <c r="K606" s="1394"/>
      <c r="L606" s="1394"/>
      <c r="M606" s="1394"/>
      <c r="N606" s="1394"/>
      <c r="O606" s="1394"/>
      <c r="P606" s="1394"/>
      <c r="Q606" s="1394"/>
      <c r="R606" s="1394"/>
      <c r="S606" s="1394"/>
      <c r="T606" s="1394"/>
      <c r="U606" s="1394"/>
      <c r="V606" s="1394"/>
      <c r="W606" s="1394"/>
      <c r="X606" s="1394"/>
      <c r="Y606" s="1394"/>
      <c r="Z606" s="1394"/>
      <c r="AA606" s="1394"/>
      <c r="AB606" s="1394"/>
    </row>
    <row r="607">
      <c r="A607" s="824"/>
      <c r="B607" s="824"/>
      <c r="C607" s="824"/>
      <c r="D607" s="824"/>
      <c r="E607" s="824"/>
      <c r="F607" s="824"/>
      <c r="G607" s="1394"/>
      <c r="H607" s="824"/>
      <c r="I607" s="1394"/>
      <c r="J607" s="824"/>
      <c r="K607" s="1394"/>
      <c r="L607" s="1394"/>
      <c r="M607" s="1394"/>
      <c r="N607" s="1394"/>
      <c r="O607" s="1394"/>
      <c r="P607" s="1394"/>
      <c r="Q607" s="1394"/>
      <c r="R607" s="1394"/>
      <c r="S607" s="1394"/>
      <c r="T607" s="1394"/>
      <c r="U607" s="1394"/>
      <c r="V607" s="1394"/>
      <c r="W607" s="1394"/>
      <c r="X607" s="1394"/>
      <c r="Y607" s="1394"/>
      <c r="Z607" s="1394"/>
      <c r="AA607" s="1394"/>
      <c r="AB607" s="1394"/>
    </row>
    <row r="608">
      <c r="A608" s="824"/>
      <c r="B608" s="824"/>
      <c r="C608" s="824"/>
      <c r="D608" s="824"/>
      <c r="E608" s="824"/>
      <c r="F608" s="824"/>
      <c r="G608" s="1394"/>
      <c r="H608" s="824"/>
      <c r="I608" s="1394"/>
      <c r="J608" s="824"/>
      <c r="K608" s="1394"/>
      <c r="L608" s="1394"/>
      <c r="M608" s="1394"/>
      <c r="N608" s="1394"/>
      <c r="O608" s="1394"/>
      <c r="P608" s="1394"/>
      <c r="Q608" s="1394"/>
      <c r="R608" s="1394"/>
      <c r="S608" s="1394"/>
      <c r="T608" s="1394"/>
      <c r="U608" s="1394"/>
      <c r="V608" s="1394"/>
      <c r="W608" s="1394"/>
      <c r="X608" s="1394"/>
      <c r="Y608" s="1394"/>
      <c r="Z608" s="1394"/>
      <c r="AA608" s="1394"/>
      <c r="AB608" s="1394"/>
    </row>
    <row r="609">
      <c r="A609" s="824"/>
      <c r="B609" s="824"/>
      <c r="C609" s="824"/>
      <c r="D609" s="824"/>
      <c r="E609" s="824"/>
      <c r="F609" s="824"/>
      <c r="G609" s="1394"/>
      <c r="H609" s="824"/>
      <c r="I609" s="1394"/>
      <c r="J609" s="824"/>
      <c r="K609" s="1394"/>
      <c r="L609" s="1394"/>
      <c r="M609" s="1394"/>
      <c r="N609" s="1394"/>
      <c r="O609" s="1394"/>
      <c r="P609" s="1394"/>
      <c r="Q609" s="1394"/>
      <c r="R609" s="1394"/>
      <c r="S609" s="1394"/>
      <c r="T609" s="1394"/>
      <c r="U609" s="1394"/>
      <c r="V609" s="1394"/>
      <c r="W609" s="1394"/>
      <c r="X609" s="1394"/>
      <c r="Y609" s="1394"/>
      <c r="Z609" s="1394"/>
      <c r="AA609" s="1394"/>
      <c r="AB609" s="1394"/>
    </row>
    <row r="610">
      <c r="A610" s="824"/>
      <c r="B610" s="824"/>
      <c r="C610" s="824"/>
      <c r="D610" s="824"/>
      <c r="E610" s="824"/>
      <c r="F610" s="824"/>
      <c r="G610" s="1394"/>
      <c r="H610" s="824"/>
      <c r="I610" s="1394"/>
      <c r="J610" s="824"/>
      <c r="K610" s="1394"/>
      <c r="L610" s="1394"/>
      <c r="M610" s="1394"/>
      <c r="N610" s="1394"/>
      <c r="O610" s="1394"/>
      <c r="P610" s="1394"/>
      <c r="Q610" s="1394"/>
      <c r="R610" s="1394"/>
      <c r="S610" s="1394"/>
      <c r="T610" s="1394"/>
      <c r="U610" s="1394"/>
      <c r="V610" s="1394"/>
      <c r="W610" s="1394"/>
      <c r="X610" s="1394"/>
      <c r="Y610" s="1394"/>
      <c r="Z610" s="1394"/>
      <c r="AA610" s="1394"/>
      <c r="AB610" s="1394"/>
    </row>
    <row r="611">
      <c r="A611" s="824"/>
      <c r="B611" s="824"/>
      <c r="C611" s="824"/>
      <c r="D611" s="824"/>
      <c r="E611" s="824"/>
      <c r="F611" s="824"/>
      <c r="G611" s="1394"/>
      <c r="H611" s="824"/>
      <c r="I611" s="1394"/>
      <c r="J611" s="824"/>
      <c r="K611" s="1394"/>
      <c r="L611" s="1394"/>
      <c r="M611" s="1394"/>
      <c r="N611" s="1394"/>
      <c r="O611" s="1394"/>
      <c r="P611" s="1394"/>
      <c r="Q611" s="1394"/>
      <c r="R611" s="1394"/>
      <c r="S611" s="1394"/>
      <c r="T611" s="1394"/>
      <c r="U611" s="1394"/>
      <c r="V611" s="1394"/>
      <c r="W611" s="1394"/>
      <c r="X611" s="1394"/>
      <c r="Y611" s="1394"/>
      <c r="Z611" s="1394"/>
      <c r="AA611" s="1394"/>
      <c r="AB611" s="1394"/>
    </row>
    <row r="612">
      <c r="A612" s="824"/>
      <c r="B612" s="824"/>
      <c r="C612" s="824"/>
      <c r="D612" s="824"/>
      <c r="E612" s="824"/>
      <c r="F612" s="824"/>
      <c r="G612" s="1394"/>
      <c r="H612" s="824"/>
      <c r="I612" s="1394"/>
      <c r="J612" s="824"/>
      <c r="K612" s="1394"/>
      <c r="L612" s="1394"/>
      <c r="M612" s="1394"/>
      <c r="N612" s="1394"/>
      <c r="O612" s="1394"/>
      <c r="P612" s="1394"/>
      <c r="Q612" s="1394"/>
      <c r="R612" s="1394"/>
      <c r="S612" s="1394"/>
      <c r="T612" s="1394"/>
      <c r="U612" s="1394"/>
      <c r="V612" s="1394"/>
      <c r="W612" s="1394"/>
      <c r="X612" s="1394"/>
      <c r="Y612" s="1394"/>
      <c r="Z612" s="1394"/>
      <c r="AA612" s="1394"/>
      <c r="AB612" s="1394"/>
    </row>
    <row r="613">
      <c r="A613" s="824"/>
      <c r="B613" s="824"/>
      <c r="C613" s="824"/>
      <c r="D613" s="824"/>
      <c r="E613" s="824"/>
      <c r="F613" s="824"/>
      <c r="G613" s="1394"/>
      <c r="H613" s="824"/>
      <c r="I613" s="1394"/>
      <c r="J613" s="824"/>
      <c r="K613" s="1394"/>
      <c r="L613" s="1394"/>
      <c r="M613" s="1394"/>
      <c r="N613" s="1394"/>
      <c r="O613" s="1394"/>
      <c r="P613" s="1394"/>
      <c r="Q613" s="1394"/>
      <c r="R613" s="1394"/>
      <c r="S613" s="1394"/>
      <c r="T613" s="1394"/>
      <c r="U613" s="1394"/>
      <c r="V613" s="1394"/>
      <c r="W613" s="1394"/>
      <c r="X613" s="1394"/>
      <c r="Y613" s="1394"/>
      <c r="Z613" s="1394"/>
      <c r="AA613" s="1394"/>
      <c r="AB613" s="1394"/>
    </row>
    <row r="614">
      <c r="A614" s="824"/>
      <c r="B614" s="824"/>
      <c r="C614" s="824"/>
      <c r="D614" s="824"/>
      <c r="E614" s="824"/>
      <c r="F614" s="824"/>
      <c r="G614" s="1394"/>
      <c r="H614" s="824"/>
      <c r="I614" s="1394"/>
      <c r="J614" s="824"/>
      <c r="K614" s="1394"/>
      <c r="L614" s="1394"/>
      <c r="M614" s="1394"/>
      <c r="N614" s="1394"/>
      <c r="O614" s="1394"/>
      <c r="P614" s="1394"/>
      <c r="Q614" s="1394"/>
      <c r="R614" s="1394"/>
      <c r="S614" s="1394"/>
      <c r="T614" s="1394"/>
      <c r="U614" s="1394"/>
      <c r="V614" s="1394"/>
      <c r="W614" s="1394"/>
      <c r="X614" s="1394"/>
      <c r="Y614" s="1394"/>
      <c r="Z614" s="1394"/>
      <c r="AA614" s="1394"/>
      <c r="AB614" s="1394"/>
    </row>
    <row r="615">
      <c r="A615" s="824"/>
      <c r="B615" s="824"/>
      <c r="C615" s="824"/>
      <c r="D615" s="824"/>
      <c r="E615" s="824"/>
      <c r="F615" s="824"/>
      <c r="G615" s="1394"/>
      <c r="H615" s="824"/>
      <c r="I615" s="1394"/>
      <c r="J615" s="824"/>
      <c r="K615" s="1394"/>
      <c r="L615" s="1394"/>
      <c r="M615" s="1394"/>
      <c r="N615" s="1394"/>
      <c r="O615" s="1394"/>
      <c r="P615" s="1394"/>
      <c r="Q615" s="1394"/>
      <c r="R615" s="1394"/>
      <c r="S615" s="1394"/>
      <c r="T615" s="1394"/>
      <c r="U615" s="1394"/>
      <c r="V615" s="1394"/>
      <c r="W615" s="1394"/>
      <c r="X615" s="1394"/>
      <c r="Y615" s="1394"/>
      <c r="Z615" s="1394"/>
      <c r="AA615" s="1394"/>
      <c r="AB615" s="1394"/>
    </row>
    <row r="616">
      <c r="A616" s="824"/>
      <c r="B616" s="824"/>
      <c r="C616" s="824"/>
      <c r="D616" s="824"/>
      <c r="E616" s="824"/>
      <c r="F616" s="824"/>
      <c r="G616" s="1394"/>
      <c r="H616" s="824"/>
      <c r="I616" s="1394"/>
      <c r="J616" s="824"/>
      <c r="K616" s="1394"/>
      <c r="L616" s="1394"/>
      <c r="M616" s="1394"/>
      <c r="N616" s="1394"/>
      <c r="O616" s="1394"/>
      <c r="P616" s="1394"/>
      <c r="Q616" s="1394"/>
      <c r="R616" s="1394"/>
      <c r="S616" s="1394"/>
      <c r="T616" s="1394"/>
      <c r="U616" s="1394"/>
      <c r="V616" s="1394"/>
      <c r="W616" s="1394"/>
      <c r="X616" s="1394"/>
      <c r="Y616" s="1394"/>
      <c r="Z616" s="1394"/>
      <c r="AA616" s="1394"/>
      <c r="AB616" s="1394"/>
    </row>
    <row r="617">
      <c r="A617" s="824"/>
      <c r="B617" s="824"/>
      <c r="C617" s="824"/>
      <c r="D617" s="824"/>
      <c r="E617" s="824"/>
      <c r="F617" s="824"/>
      <c r="G617" s="1394"/>
      <c r="H617" s="824"/>
      <c r="I617" s="1394"/>
      <c r="J617" s="824"/>
      <c r="K617" s="1394"/>
      <c r="L617" s="1394"/>
      <c r="M617" s="1394"/>
      <c r="N617" s="1394"/>
      <c r="O617" s="1394"/>
      <c r="P617" s="1394"/>
      <c r="Q617" s="1394"/>
      <c r="R617" s="1394"/>
      <c r="S617" s="1394"/>
      <c r="T617" s="1394"/>
      <c r="U617" s="1394"/>
      <c r="V617" s="1394"/>
      <c r="W617" s="1394"/>
      <c r="X617" s="1394"/>
      <c r="Y617" s="1394"/>
      <c r="Z617" s="1394"/>
      <c r="AA617" s="1394"/>
      <c r="AB617" s="1394"/>
    </row>
    <row r="618">
      <c r="A618" s="824"/>
      <c r="B618" s="824"/>
      <c r="C618" s="824"/>
      <c r="D618" s="824"/>
      <c r="E618" s="824"/>
      <c r="F618" s="824"/>
      <c r="G618" s="1394"/>
      <c r="H618" s="824"/>
      <c r="I618" s="1394"/>
      <c r="J618" s="824"/>
      <c r="K618" s="1394"/>
      <c r="L618" s="1394"/>
      <c r="M618" s="1394"/>
      <c r="N618" s="1394"/>
      <c r="O618" s="1394"/>
      <c r="P618" s="1394"/>
      <c r="Q618" s="1394"/>
      <c r="R618" s="1394"/>
      <c r="S618" s="1394"/>
      <c r="T618" s="1394"/>
      <c r="U618" s="1394"/>
      <c r="V618" s="1394"/>
      <c r="W618" s="1394"/>
      <c r="X618" s="1394"/>
      <c r="Y618" s="1394"/>
      <c r="Z618" s="1394"/>
      <c r="AA618" s="1394"/>
      <c r="AB618" s="1394"/>
    </row>
    <row r="619">
      <c r="A619" s="824"/>
      <c r="B619" s="824"/>
      <c r="C619" s="824"/>
      <c r="D619" s="824"/>
      <c r="E619" s="824"/>
      <c r="F619" s="824"/>
      <c r="G619" s="1394"/>
      <c r="H619" s="824"/>
      <c r="I619" s="1394"/>
      <c r="J619" s="824"/>
      <c r="K619" s="1394"/>
      <c r="L619" s="1394"/>
      <c r="M619" s="1394"/>
      <c r="N619" s="1394"/>
      <c r="O619" s="1394"/>
      <c r="P619" s="1394"/>
      <c r="Q619" s="1394"/>
      <c r="R619" s="1394"/>
      <c r="S619" s="1394"/>
      <c r="T619" s="1394"/>
      <c r="U619" s="1394"/>
      <c r="V619" s="1394"/>
      <c r="W619" s="1394"/>
      <c r="X619" s="1394"/>
      <c r="Y619" s="1394"/>
      <c r="Z619" s="1394"/>
      <c r="AA619" s="1394"/>
      <c r="AB619" s="1394"/>
    </row>
    <row r="620">
      <c r="A620" s="824"/>
      <c r="B620" s="824"/>
      <c r="C620" s="824"/>
      <c r="D620" s="824"/>
      <c r="E620" s="824"/>
      <c r="F620" s="824"/>
      <c r="G620" s="1394"/>
      <c r="H620" s="824"/>
      <c r="I620" s="1394"/>
      <c r="J620" s="824"/>
      <c r="K620" s="1394"/>
      <c r="L620" s="1394"/>
      <c r="M620" s="1394"/>
      <c r="N620" s="1394"/>
      <c r="O620" s="1394"/>
      <c r="P620" s="1394"/>
      <c r="Q620" s="1394"/>
      <c r="R620" s="1394"/>
      <c r="S620" s="1394"/>
      <c r="T620" s="1394"/>
      <c r="U620" s="1394"/>
      <c r="V620" s="1394"/>
      <c r="W620" s="1394"/>
      <c r="X620" s="1394"/>
      <c r="Y620" s="1394"/>
      <c r="Z620" s="1394"/>
      <c r="AA620" s="1394"/>
      <c r="AB620" s="1394"/>
    </row>
    <row r="621">
      <c r="A621" s="824"/>
      <c r="B621" s="824"/>
      <c r="C621" s="824"/>
      <c r="D621" s="824"/>
      <c r="E621" s="824"/>
      <c r="F621" s="824"/>
      <c r="G621" s="1394"/>
      <c r="H621" s="824"/>
      <c r="I621" s="1394"/>
      <c r="J621" s="824"/>
      <c r="K621" s="1394"/>
      <c r="L621" s="1394"/>
      <c r="M621" s="1394"/>
      <c r="N621" s="1394"/>
      <c r="O621" s="1394"/>
      <c r="P621" s="1394"/>
      <c r="Q621" s="1394"/>
      <c r="R621" s="1394"/>
      <c r="S621" s="1394"/>
      <c r="T621" s="1394"/>
      <c r="U621" s="1394"/>
      <c r="V621" s="1394"/>
      <c r="W621" s="1394"/>
      <c r="X621" s="1394"/>
      <c r="Y621" s="1394"/>
      <c r="Z621" s="1394"/>
      <c r="AA621" s="1394"/>
      <c r="AB621" s="1394"/>
    </row>
    <row r="622">
      <c r="A622" s="824"/>
      <c r="B622" s="824"/>
      <c r="C622" s="824"/>
      <c r="D622" s="824"/>
      <c r="E622" s="824"/>
      <c r="F622" s="824"/>
      <c r="G622" s="1394"/>
      <c r="H622" s="824"/>
      <c r="I622" s="1394"/>
      <c r="J622" s="824"/>
      <c r="K622" s="1394"/>
      <c r="L622" s="1394"/>
      <c r="M622" s="1394"/>
      <c r="N622" s="1394"/>
      <c r="O622" s="1394"/>
      <c r="P622" s="1394"/>
      <c r="Q622" s="1394"/>
      <c r="R622" s="1394"/>
      <c r="S622" s="1394"/>
      <c r="T622" s="1394"/>
      <c r="U622" s="1394"/>
      <c r="V622" s="1394"/>
      <c r="W622" s="1394"/>
      <c r="X622" s="1394"/>
      <c r="Y622" s="1394"/>
      <c r="Z622" s="1394"/>
      <c r="AA622" s="1394"/>
      <c r="AB622" s="1394"/>
    </row>
    <row r="623">
      <c r="A623" s="824"/>
      <c r="B623" s="824"/>
      <c r="C623" s="824"/>
      <c r="D623" s="824"/>
      <c r="E623" s="824"/>
      <c r="F623" s="824"/>
      <c r="G623" s="1394"/>
      <c r="H623" s="824"/>
      <c r="I623" s="1394"/>
      <c r="J623" s="824"/>
      <c r="K623" s="1394"/>
      <c r="L623" s="1394"/>
      <c r="M623" s="1394"/>
      <c r="N623" s="1394"/>
      <c r="O623" s="1394"/>
      <c r="P623" s="1394"/>
      <c r="Q623" s="1394"/>
      <c r="R623" s="1394"/>
      <c r="S623" s="1394"/>
      <c r="T623" s="1394"/>
      <c r="U623" s="1394"/>
      <c r="V623" s="1394"/>
      <c r="W623" s="1394"/>
      <c r="X623" s="1394"/>
      <c r="Y623" s="1394"/>
      <c r="Z623" s="1394"/>
      <c r="AA623" s="1394"/>
      <c r="AB623" s="1394"/>
    </row>
    <row r="624">
      <c r="A624" s="824"/>
      <c r="B624" s="824"/>
      <c r="C624" s="824"/>
      <c r="D624" s="824"/>
      <c r="E624" s="824"/>
      <c r="F624" s="824"/>
      <c r="G624" s="1394"/>
      <c r="H624" s="824"/>
      <c r="I624" s="1394"/>
      <c r="J624" s="824"/>
      <c r="K624" s="1394"/>
      <c r="L624" s="1394"/>
      <c r="M624" s="1394"/>
      <c r="N624" s="1394"/>
      <c r="O624" s="1394"/>
      <c r="P624" s="1394"/>
      <c r="Q624" s="1394"/>
      <c r="R624" s="1394"/>
      <c r="S624" s="1394"/>
      <c r="T624" s="1394"/>
      <c r="U624" s="1394"/>
      <c r="V624" s="1394"/>
      <c r="W624" s="1394"/>
      <c r="X624" s="1394"/>
      <c r="Y624" s="1394"/>
      <c r="Z624" s="1394"/>
      <c r="AA624" s="1394"/>
      <c r="AB624" s="1394"/>
    </row>
    <row r="625">
      <c r="A625" s="824"/>
      <c r="B625" s="824"/>
      <c r="C625" s="824"/>
      <c r="D625" s="824"/>
      <c r="E625" s="824"/>
      <c r="F625" s="824"/>
      <c r="G625" s="1394"/>
      <c r="H625" s="824"/>
      <c r="I625" s="1394"/>
      <c r="J625" s="824"/>
      <c r="K625" s="1394"/>
      <c r="L625" s="1394"/>
      <c r="M625" s="1394"/>
      <c r="N625" s="1394"/>
      <c r="O625" s="1394"/>
      <c r="P625" s="1394"/>
      <c r="Q625" s="1394"/>
      <c r="R625" s="1394"/>
      <c r="S625" s="1394"/>
      <c r="T625" s="1394"/>
      <c r="U625" s="1394"/>
      <c r="V625" s="1394"/>
      <c r="W625" s="1394"/>
      <c r="X625" s="1394"/>
      <c r="Y625" s="1394"/>
      <c r="Z625" s="1394"/>
      <c r="AA625" s="1394"/>
      <c r="AB625" s="1394"/>
    </row>
    <row r="626">
      <c r="A626" s="824"/>
      <c r="B626" s="824"/>
      <c r="C626" s="824"/>
      <c r="D626" s="824"/>
      <c r="E626" s="824"/>
      <c r="F626" s="824"/>
      <c r="G626" s="1394"/>
      <c r="H626" s="824"/>
      <c r="I626" s="1394"/>
      <c r="J626" s="824"/>
      <c r="K626" s="1394"/>
      <c r="L626" s="1394"/>
      <c r="M626" s="1394"/>
      <c r="N626" s="1394"/>
      <c r="O626" s="1394"/>
      <c r="P626" s="1394"/>
      <c r="Q626" s="1394"/>
      <c r="R626" s="1394"/>
      <c r="S626" s="1394"/>
      <c r="T626" s="1394"/>
      <c r="U626" s="1394"/>
      <c r="V626" s="1394"/>
      <c r="W626" s="1394"/>
      <c r="X626" s="1394"/>
      <c r="Y626" s="1394"/>
      <c r="Z626" s="1394"/>
      <c r="AA626" s="1394"/>
      <c r="AB626" s="1394"/>
    </row>
    <row r="627">
      <c r="A627" s="824"/>
      <c r="B627" s="824"/>
      <c r="C627" s="824"/>
      <c r="D627" s="824"/>
      <c r="E627" s="824"/>
      <c r="F627" s="824"/>
      <c r="G627" s="1394"/>
      <c r="H627" s="824"/>
      <c r="I627" s="1394"/>
      <c r="J627" s="824"/>
      <c r="K627" s="1394"/>
      <c r="L627" s="1394"/>
      <c r="M627" s="1394"/>
      <c r="N627" s="1394"/>
      <c r="O627" s="1394"/>
      <c r="P627" s="1394"/>
      <c r="Q627" s="1394"/>
      <c r="R627" s="1394"/>
      <c r="S627" s="1394"/>
      <c r="T627" s="1394"/>
      <c r="U627" s="1394"/>
      <c r="V627" s="1394"/>
      <c r="W627" s="1394"/>
      <c r="X627" s="1394"/>
      <c r="Y627" s="1394"/>
      <c r="Z627" s="1394"/>
      <c r="AA627" s="1394"/>
      <c r="AB627" s="1394"/>
    </row>
    <row r="628">
      <c r="A628" s="824"/>
      <c r="B628" s="824"/>
      <c r="C628" s="824"/>
      <c r="D628" s="824"/>
      <c r="E628" s="824"/>
      <c r="F628" s="824"/>
      <c r="G628" s="1394"/>
      <c r="H628" s="824"/>
      <c r="I628" s="1394"/>
      <c r="J628" s="824"/>
      <c r="K628" s="1394"/>
      <c r="L628" s="1394"/>
      <c r="M628" s="1394"/>
      <c r="N628" s="1394"/>
      <c r="O628" s="1394"/>
      <c r="P628" s="1394"/>
      <c r="Q628" s="1394"/>
      <c r="R628" s="1394"/>
      <c r="S628" s="1394"/>
      <c r="T628" s="1394"/>
      <c r="U628" s="1394"/>
      <c r="V628" s="1394"/>
      <c r="W628" s="1394"/>
      <c r="X628" s="1394"/>
      <c r="Y628" s="1394"/>
      <c r="Z628" s="1394"/>
      <c r="AA628" s="1394"/>
      <c r="AB628" s="1394"/>
    </row>
    <row r="629">
      <c r="A629" s="824"/>
      <c r="B629" s="824"/>
      <c r="C629" s="824"/>
      <c r="D629" s="824"/>
      <c r="E629" s="824"/>
      <c r="F629" s="824"/>
      <c r="G629" s="1394"/>
      <c r="H629" s="824"/>
      <c r="I629" s="1394"/>
      <c r="J629" s="824"/>
      <c r="K629" s="1394"/>
      <c r="L629" s="1394"/>
      <c r="M629" s="1394"/>
      <c r="N629" s="1394"/>
      <c r="O629" s="1394"/>
      <c r="P629" s="1394"/>
      <c r="Q629" s="1394"/>
      <c r="R629" s="1394"/>
      <c r="S629" s="1394"/>
      <c r="T629" s="1394"/>
      <c r="U629" s="1394"/>
      <c r="V629" s="1394"/>
      <c r="W629" s="1394"/>
      <c r="X629" s="1394"/>
      <c r="Y629" s="1394"/>
      <c r="Z629" s="1394"/>
      <c r="AA629" s="1394"/>
      <c r="AB629" s="1394"/>
    </row>
    <row r="630">
      <c r="A630" s="824"/>
      <c r="B630" s="824"/>
      <c r="C630" s="824"/>
      <c r="D630" s="824"/>
      <c r="E630" s="824"/>
      <c r="F630" s="824"/>
      <c r="G630" s="1394"/>
      <c r="H630" s="824"/>
      <c r="I630" s="1394"/>
      <c r="J630" s="824"/>
      <c r="K630" s="1394"/>
      <c r="L630" s="1394"/>
      <c r="M630" s="1394"/>
      <c r="N630" s="1394"/>
      <c r="O630" s="1394"/>
      <c r="P630" s="1394"/>
      <c r="Q630" s="1394"/>
      <c r="R630" s="1394"/>
      <c r="S630" s="1394"/>
      <c r="T630" s="1394"/>
      <c r="U630" s="1394"/>
      <c r="V630" s="1394"/>
      <c r="W630" s="1394"/>
      <c r="X630" s="1394"/>
      <c r="Y630" s="1394"/>
      <c r="Z630" s="1394"/>
      <c r="AA630" s="1394"/>
      <c r="AB630" s="1394"/>
    </row>
    <row r="631">
      <c r="A631" s="824"/>
      <c r="B631" s="824"/>
      <c r="C631" s="824"/>
      <c r="D631" s="824"/>
      <c r="E631" s="824"/>
      <c r="F631" s="824"/>
      <c r="G631" s="1394"/>
      <c r="H631" s="824"/>
      <c r="I631" s="1394"/>
      <c r="J631" s="824"/>
      <c r="K631" s="1394"/>
      <c r="L631" s="1394"/>
      <c r="M631" s="1394"/>
      <c r="N631" s="1394"/>
      <c r="O631" s="1394"/>
      <c r="P631" s="1394"/>
      <c r="Q631" s="1394"/>
      <c r="R631" s="1394"/>
      <c r="S631" s="1394"/>
      <c r="T631" s="1394"/>
      <c r="U631" s="1394"/>
      <c r="V631" s="1394"/>
      <c r="W631" s="1394"/>
      <c r="X631" s="1394"/>
      <c r="Y631" s="1394"/>
      <c r="Z631" s="1394"/>
      <c r="AA631" s="1394"/>
      <c r="AB631" s="1394"/>
    </row>
    <row r="632">
      <c r="A632" s="824"/>
      <c r="B632" s="824"/>
      <c r="C632" s="824"/>
      <c r="D632" s="824"/>
      <c r="E632" s="824"/>
      <c r="F632" s="824"/>
      <c r="G632" s="1394"/>
      <c r="H632" s="824"/>
      <c r="I632" s="1394"/>
      <c r="J632" s="824"/>
      <c r="K632" s="1394"/>
      <c r="L632" s="1394"/>
      <c r="M632" s="1394"/>
      <c r="N632" s="1394"/>
      <c r="O632" s="1394"/>
      <c r="P632" s="1394"/>
      <c r="Q632" s="1394"/>
      <c r="R632" s="1394"/>
      <c r="S632" s="1394"/>
      <c r="T632" s="1394"/>
      <c r="U632" s="1394"/>
      <c r="V632" s="1394"/>
      <c r="W632" s="1394"/>
      <c r="X632" s="1394"/>
      <c r="Y632" s="1394"/>
      <c r="Z632" s="1394"/>
      <c r="AA632" s="1394"/>
      <c r="AB632" s="1394"/>
    </row>
    <row r="633">
      <c r="A633" s="824"/>
      <c r="B633" s="824"/>
      <c r="C633" s="824"/>
      <c r="D633" s="824"/>
      <c r="E633" s="824"/>
      <c r="F633" s="824"/>
      <c r="G633" s="1394"/>
      <c r="H633" s="824"/>
      <c r="I633" s="1394"/>
      <c r="J633" s="824"/>
      <c r="K633" s="1394"/>
      <c r="L633" s="1394"/>
      <c r="M633" s="1394"/>
      <c r="N633" s="1394"/>
      <c r="O633" s="1394"/>
      <c r="P633" s="1394"/>
      <c r="Q633" s="1394"/>
      <c r="R633" s="1394"/>
      <c r="S633" s="1394"/>
      <c r="T633" s="1394"/>
      <c r="U633" s="1394"/>
      <c r="V633" s="1394"/>
      <c r="W633" s="1394"/>
      <c r="X633" s="1394"/>
      <c r="Y633" s="1394"/>
      <c r="Z633" s="1394"/>
      <c r="AA633" s="1394"/>
      <c r="AB633" s="1394"/>
    </row>
    <row r="634">
      <c r="A634" s="824"/>
      <c r="B634" s="824"/>
      <c r="C634" s="824"/>
      <c r="D634" s="824"/>
      <c r="E634" s="824"/>
      <c r="F634" s="824"/>
      <c r="G634" s="1394"/>
      <c r="H634" s="824"/>
      <c r="I634" s="1394"/>
      <c r="J634" s="824"/>
      <c r="K634" s="1394"/>
      <c r="L634" s="1394"/>
      <c r="M634" s="1394"/>
      <c r="N634" s="1394"/>
      <c r="O634" s="1394"/>
      <c r="P634" s="1394"/>
      <c r="Q634" s="1394"/>
      <c r="R634" s="1394"/>
      <c r="S634" s="1394"/>
      <c r="T634" s="1394"/>
      <c r="U634" s="1394"/>
      <c r="V634" s="1394"/>
      <c r="W634" s="1394"/>
      <c r="X634" s="1394"/>
      <c r="Y634" s="1394"/>
      <c r="Z634" s="1394"/>
      <c r="AA634" s="1394"/>
      <c r="AB634" s="1394"/>
    </row>
    <row r="635">
      <c r="A635" s="824"/>
      <c r="B635" s="824"/>
      <c r="C635" s="824"/>
      <c r="D635" s="824"/>
      <c r="E635" s="824"/>
      <c r="F635" s="824"/>
      <c r="G635" s="1394"/>
      <c r="H635" s="824"/>
      <c r="I635" s="1394"/>
      <c r="J635" s="824"/>
      <c r="K635" s="1394"/>
      <c r="L635" s="1394"/>
      <c r="M635" s="1394"/>
      <c r="N635" s="1394"/>
      <c r="O635" s="1394"/>
      <c r="P635" s="1394"/>
      <c r="Q635" s="1394"/>
      <c r="R635" s="1394"/>
      <c r="S635" s="1394"/>
      <c r="T635" s="1394"/>
      <c r="U635" s="1394"/>
      <c r="V635" s="1394"/>
      <c r="W635" s="1394"/>
      <c r="X635" s="1394"/>
      <c r="Y635" s="1394"/>
      <c r="Z635" s="1394"/>
      <c r="AA635" s="1394"/>
      <c r="AB635" s="1394"/>
    </row>
    <row r="636">
      <c r="A636" s="824"/>
      <c r="B636" s="824"/>
      <c r="C636" s="824"/>
      <c r="D636" s="824"/>
      <c r="E636" s="824"/>
      <c r="F636" s="824"/>
      <c r="G636" s="1394"/>
      <c r="H636" s="824"/>
      <c r="I636" s="1394"/>
      <c r="J636" s="824"/>
      <c r="K636" s="1394"/>
      <c r="L636" s="1394"/>
      <c r="M636" s="1394"/>
      <c r="N636" s="1394"/>
      <c r="O636" s="1394"/>
      <c r="P636" s="1394"/>
      <c r="Q636" s="1394"/>
      <c r="R636" s="1394"/>
      <c r="S636" s="1394"/>
      <c r="T636" s="1394"/>
      <c r="U636" s="1394"/>
      <c r="V636" s="1394"/>
      <c r="W636" s="1394"/>
      <c r="X636" s="1394"/>
      <c r="Y636" s="1394"/>
      <c r="Z636" s="1394"/>
      <c r="AA636" s="1394"/>
      <c r="AB636" s="1394"/>
    </row>
    <row r="637">
      <c r="A637" s="824"/>
      <c r="B637" s="824"/>
      <c r="C637" s="824"/>
      <c r="D637" s="824"/>
      <c r="E637" s="824"/>
      <c r="F637" s="824"/>
      <c r="G637" s="1394"/>
      <c r="H637" s="824"/>
      <c r="I637" s="1394"/>
      <c r="J637" s="824"/>
      <c r="K637" s="1394"/>
      <c r="L637" s="1394"/>
      <c r="M637" s="1394"/>
      <c r="N637" s="1394"/>
      <c r="O637" s="1394"/>
      <c r="P637" s="1394"/>
      <c r="Q637" s="1394"/>
      <c r="R637" s="1394"/>
      <c r="S637" s="1394"/>
      <c r="T637" s="1394"/>
      <c r="U637" s="1394"/>
      <c r="V637" s="1394"/>
      <c r="W637" s="1394"/>
      <c r="X637" s="1394"/>
      <c r="Y637" s="1394"/>
      <c r="Z637" s="1394"/>
      <c r="AA637" s="1394"/>
      <c r="AB637" s="1394"/>
    </row>
    <row r="638">
      <c r="A638" s="824"/>
      <c r="B638" s="824"/>
      <c r="C638" s="824"/>
      <c r="D638" s="824"/>
      <c r="E638" s="824"/>
      <c r="F638" s="824"/>
      <c r="G638" s="1394"/>
      <c r="H638" s="824"/>
      <c r="I638" s="1394"/>
      <c r="J638" s="824"/>
      <c r="K638" s="1394"/>
      <c r="L638" s="1394"/>
      <c r="M638" s="1394"/>
      <c r="N638" s="1394"/>
      <c r="O638" s="1394"/>
      <c r="P638" s="1394"/>
      <c r="Q638" s="1394"/>
      <c r="R638" s="1394"/>
      <c r="S638" s="1394"/>
      <c r="T638" s="1394"/>
      <c r="U638" s="1394"/>
      <c r="V638" s="1394"/>
      <c r="W638" s="1394"/>
      <c r="X638" s="1394"/>
      <c r="Y638" s="1394"/>
      <c r="Z638" s="1394"/>
      <c r="AA638" s="1394"/>
      <c r="AB638" s="1394"/>
    </row>
    <row r="639">
      <c r="A639" s="824"/>
      <c r="B639" s="824"/>
      <c r="C639" s="824"/>
      <c r="D639" s="824"/>
      <c r="E639" s="824"/>
      <c r="F639" s="824"/>
      <c r="G639" s="1394"/>
      <c r="H639" s="824"/>
      <c r="I639" s="1394"/>
      <c r="J639" s="824"/>
      <c r="K639" s="1394"/>
      <c r="L639" s="1394"/>
      <c r="M639" s="1394"/>
      <c r="N639" s="1394"/>
      <c r="O639" s="1394"/>
      <c r="P639" s="1394"/>
      <c r="Q639" s="1394"/>
      <c r="R639" s="1394"/>
      <c r="S639" s="1394"/>
      <c r="T639" s="1394"/>
      <c r="U639" s="1394"/>
      <c r="V639" s="1394"/>
      <c r="W639" s="1394"/>
      <c r="X639" s="1394"/>
      <c r="Y639" s="1394"/>
      <c r="Z639" s="1394"/>
      <c r="AA639" s="1394"/>
      <c r="AB639" s="1394"/>
    </row>
    <row r="640">
      <c r="A640" s="824"/>
      <c r="B640" s="824"/>
      <c r="C640" s="824"/>
      <c r="D640" s="824"/>
      <c r="E640" s="824"/>
      <c r="F640" s="824"/>
      <c r="G640" s="1394"/>
      <c r="H640" s="824"/>
      <c r="I640" s="1394"/>
      <c r="J640" s="824"/>
      <c r="K640" s="1394"/>
      <c r="L640" s="1394"/>
      <c r="M640" s="1394"/>
      <c r="N640" s="1394"/>
      <c r="O640" s="1394"/>
      <c r="P640" s="1394"/>
      <c r="Q640" s="1394"/>
      <c r="R640" s="1394"/>
      <c r="S640" s="1394"/>
      <c r="T640" s="1394"/>
      <c r="U640" s="1394"/>
      <c r="V640" s="1394"/>
      <c r="W640" s="1394"/>
      <c r="X640" s="1394"/>
      <c r="Y640" s="1394"/>
      <c r="Z640" s="1394"/>
      <c r="AA640" s="1394"/>
      <c r="AB640" s="1394"/>
    </row>
    <row r="641">
      <c r="A641" s="824"/>
      <c r="B641" s="824"/>
      <c r="C641" s="824"/>
      <c r="D641" s="824"/>
      <c r="E641" s="824"/>
      <c r="F641" s="824"/>
      <c r="G641" s="1394"/>
      <c r="H641" s="824"/>
      <c r="I641" s="1394"/>
      <c r="J641" s="824"/>
      <c r="K641" s="1394"/>
      <c r="L641" s="1394"/>
      <c r="M641" s="1394"/>
      <c r="N641" s="1394"/>
      <c r="O641" s="1394"/>
      <c r="P641" s="1394"/>
      <c r="Q641" s="1394"/>
      <c r="R641" s="1394"/>
      <c r="S641" s="1394"/>
      <c r="T641" s="1394"/>
      <c r="U641" s="1394"/>
      <c r="V641" s="1394"/>
      <c r="W641" s="1394"/>
      <c r="X641" s="1394"/>
      <c r="Y641" s="1394"/>
      <c r="Z641" s="1394"/>
      <c r="AA641" s="1394"/>
      <c r="AB641" s="1394"/>
    </row>
    <row r="642">
      <c r="A642" s="824"/>
      <c r="B642" s="824"/>
      <c r="C642" s="824"/>
      <c r="D642" s="824"/>
      <c r="E642" s="824"/>
      <c r="F642" s="824"/>
      <c r="G642" s="1394"/>
      <c r="H642" s="824"/>
      <c r="I642" s="1394"/>
      <c r="J642" s="824"/>
      <c r="K642" s="1394"/>
      <c r="L642" s="1394"/>
      <c r="M642" s="1394"/>
      <c r="N642" s="1394"/>
      <c r="O642" s="1394"/>
      <c r="P642" s="1394"/>
      <c r="Q642" s="1394"/>
      <c r="R642" s="1394"/>
      <c r="S642" s="1394"/>
      <c r="T642" s="1394"/>
      <c r="U642" s="1394"/>
      <c r="V642" s="1394"/>
      <c r="W642" s="1394"/>
      <c r="X642" s="1394"/>
      <c r="Y642" s="1394"/>
      <c r="Z642" s="1394"/>
      <c r="AA642" s="1394"/>
      <c r="AB642" s="1394"/>
    </row>
    <row r="643">
      <c r="A643" s="824"/>
      <c r="B643" s="824"/>
      <c r="C643" s="824"/>
      <c r="D643" s="824"/>
      <c r="E643" s="824"/>
      <c r="F643" s="824"/>
      <c r="G643" s="1394"/>
      <c r="H643" s="824"/>
      <c r="I643" s="1394"/>
      <c r="J643" s="824"/>
      <c r="K643" s="1394"/>
      <c r="L643" s="1394"/>
      <c r="M643" s="1394"/>
      <c r="N643" s="1394"/>
      <c r="O643" s="1394"/>
      <c r="P643" s="1394"/>
      <c r="Q643" s="1394"/>
      <c r="R643" s="1394"/>
      <c r="S643" s="1394"/>
      <c r="T643" s="1394"/>
      <c r="U643" s="1394"/>
      <c r="V643" s="1394"/>
      <c r="W643" s="1394"/>
      <c r="X643" s="1394"/>
      <c r="Y643" s="1394"/>
      <c r="Z643" s="1394"/>
      <c r="AA643" s="1394"/>
      <c r="AB643" s="1394"/>
    </row>
    <row r="644">
      <c r="A644" s="824"/>
      <c r="B644" s="824"/>
      <c r="C644" s="824"/>
      <c r="D644" s="824"/>
      <c r="E644" s="824"/>
      <c r="F644" s="824"/>
      <c r="G644" s="1394"/>
      <c r="H644" s="824"/>
      <c r="I644" s="1394"/>
      <c r="J644" s="824"/>
      <c r="K644" s="1394"/>
      <c r="L644" s="1394"/>
      <c r="M644" s="1394"/>
      <c r="N644" s="1394"/>
      <c r="O644" s="1394"/>
      <c r="P644" s="1394"/>
      <c r="Q644" s="1394"/>
      <c r="R644" s="1394"/>
      <c r="S644" s="1394"/>
      <c r="T644" s="1394"/>
      <c r="U644" s="1394"/>
      <c r="V644" s="1394"/>
      <c r="W644" s="1394"/>
      <c r="X644" s="1394"/>
      <c r="Y644" s="1394"/>
      <c r="Z644" s="1394"/>
      <c r="AA644" s="1394"/>
      <c r="AB644" s="1394"/>
    </row>
    <row r="645">
      <c r="A645" s="824"/>
      <c r="B645" s="824"/>
      <c r="C645" s="824"/>
      <c r="D645" s="824"/>
      <c r="E645" s="824"/>
      <c r="F645" s="824"/>
      <c r="G645" s="1394"/>
      <c r="H645" s="824"/>
      <c r="I645" s="1394"/>
      <c r="J645" s="824"/>
      <c r="K645" s="1394"/>
      <c r="L645" s="1394"/>
      <c r="M645" s="1394"/>
      <c r="N645" s="1394"/>
      <c r="O645" s="1394"/>
      <c r="P645" s="1394"/>
      <c r="Q645" s="1394"/>
      <c r="R645" s="1394"/>
      <c r="S645" s="1394"/>
      <c r="T645" s="1394"/>
      <c r="U645" s="1394"/>
      <c r="V645" s="1394"/>
      <c r="W645" s="1394"/>
      <c r="X645" s="1394"/>
      <c r="Y645" s="1394"/>
      <c r="Z645" s="1394"/>
      <c r="AA645" s="1394"/>
      <c r="AB645" s="1394"/>
    </row>
    <row r="646">
      <c r="A646" s="824"/>
      <c r="B646" s="824"/>
      <c r="C646" s="824"/>
      <c r="D646" s="824"/>
      <c r="E646" s="824"/>
      <c r="F646" s="824"/>
      <c r="G646" s="1394"/>
      <c r="H646" s="824"/>
      <c r="I646" s="1394"/>
      <c r="J646" s="824"/>
      <c r="K646" s="1394"/>
      <c r="L646" s="1394"/>
      <c r="M646" s="1394"/>
      <c r="N646" s="1394"/>
      <c r="O646" s="1394"/>
      <c r="P646" s="1394"/>
      <c r="Q646" s="1394"/>
      <c r="R646" s="1394"/>
      <c r="S646" s="1394"/>
      <c r="T646" s="1394"/>
      <c r="U646" s="1394"/>
      <c r="V646" s="1394"/>
      <c r="W646" s="1394"/>
      <c r="X646" s="1394"/>
      <c r="Y646" s="1394"/>
      <c r="Z646" s="1394"/>
      <c r="AA646" s="1394"/>
      <c r="AB646" s="1394"/>
    </row>
    <row r="647">
      <c r="A647" s="824"/>
      <c r="B647" s="824"/>
      <c r="C647" s="824"/>
      <c r="D647" s="824"/>
      <c r="E647" s="824"/>
      <c r="F647" s="824"/>
      <c r="G647" s="1394"/>
      <c r="H647" s="824"/>
      <c r="I647" s="1394"/>
      <c r="J647" s="824"/>
      <c r="K647" s="1394"/>
      <c r="L647" s="1394"/>
      <c r="M647" s="1394"/>
      <c r="N647" s="1394"/>
      <c r="O647" s="1394"/>
      <c r="P647" s="1394"/>
      <c r="Q647" s="1394"/>
      <c r="R647" s="1394"/>
      <c r="S647" s="1394"/>
      <c r="T647" s="1394"/>
      <c r="U647" s="1394"/>
      <c r="V647" s="1394"/>
      <c r="W647" s="1394"/>
      <c r="X647" s="1394"/>
      <c r="Y647" s="1394"/>
      <c r="Z647" s="1394"/>
      <c r="AA647" s="1394"/>
      <c r="AB647" s="1394"/>
    </row>
    <row r="648">
      <c r="A648" s="824"/>
      <c r="B648" s="824"/>
      <c r="C648" s="824"/>
      <c r="D648" s="824"/>
      <c r="E648" s="824"/>
      <c r="F648" s="824"/>
      <c r="G648" s="1394"/>
      <c r="H648" s="824"/>
      <c r="I648" s="1394"/>
      <c r="J648" s="824"/>
      <c r="K648" s="1394"/>
      <c r="L648" s="1394"/>
      <c r="M648" s="1394"/>
      <c r="N648" s="1394"/>
      <c r="O648" s="1394"/>
      <c r="P648" s="1394"/>
      <c r="Q648" s="1394"/>
      <c r="R648" s="1394"/>
      <c r="S648" s="1394"/>
      <c r="T648" s="1394"/>
      <c r="U648" s="1394"/>
      <c r="V648" s="1394"/>
      <c r="W648" s="1394"/>
      <c r="X648" s="1394"/>
      <c r="Y648" s="1394"/>
      <c r="Z648" s="1394"/>
      <c r="AA648" s="1394"/>
      <c r="AB648" s="1394"/>
    </row>
    <row r="649">
      <c r="A649" s="824"/>
      <c r="B649" s="824"/>
      <c r="C649" s="824"/>
      <c r="D649" s="824"/>
      <c r="E649" s="824"/>
      <c r="F649" s="824"/>
      <c r="G649" s="1394"/>
      <c r="H649" s="824"/>
      <c r="I649" s="1394"/>
      <c r="J649" s="824"/>
      <c r="K649" s="1394"/>
      <c r="L649" s="1394"/>
      <c r="M649" s="1394"/>
      <c r="N649" s="1394"/>
      <c r="O649" s="1394"/>
      <c r="P649" s="1394"/>
      <c r="Q649" s="1394"/>
      <c r="R649" s="1394"/>
      <c r="S649" s="1394"/>
      <c r="T649" s="1394"/>
      <c r="U649" s="1394"/>
      <c r="V649" s="1394"/>
      <c r="W649" s="1394"/>
      <c r="X649" s="1394"/>
      <c r="Y649" s="1394"/>
      <c r="Z649" s="1394"/>
      <c r="AA649" s="1394"/>
      <c r="AB649" s="1394"/>
    </row>
    <row r="650">
      <c r="A650" s="824"/>
      <c r="B650" s="824"/>
      <c r="C650" s="824"/>
      <c r="D650" s="824"/>
      <c r="E650" s="824"/>
      <c r="F650" s="824"/>
      <c r="G650" s="1394"/>
      <c r="H650" s="824"/>
      <c r="I650" s="1394"/>
      <c r="J650" s="824"/>
      <c r="K650" s="1394"/>
      <c r="L650" s="1394"/>
      <c r="M650" s="1394"/>
      <c r="N650" s="1394"/>
      <c r="O650" s="1394"/>
      <c r="P650" s="1394"/>
      <c r="Q650" s="1394"/>
      <c r="R650" s="1394"/>
      <c r="S650" s="1394"/>
      <c r="T650" s="1394"/>
      <c r="U650" s="1394"/>
      <c r="V650" s="1394"/>
      <c r="W650" s="1394"/>
      <c r="X650" s="1394"/>
      <c r="Y650" s="1394"/>
      <c r="Z650" s="1394"/>
      <c r="AA650" s="1394"/>
      <c r="AB650" s="1394"/>
    </row>
    <row r="651">
      <c r="A651" s="824"/>
      <c r="B651" s="824"/>
      <c r="C651" s="824"/>
      <c r="D651" s="824"/>
      <c r="E651" s="824"/>
      <c r="F651" s="824"/>
      <c r="G651" s="1394"/>
      <c r="H651" s="824"/>
      <c r="I651" s="1394"/>
      <c r="J651" s="824"/>
      <c r="K651" s="1394"/>
      <c r="L651" s="1394"/>
      <c r="M651" s="1394"/>
      <c r="N651" s="1394"/>
      <c r="O651" s="1394"/>
      <c r="P651" s="1394"/>
      <c r="Q651" s="1394"/>
      <c r="R651" s="1394"/>
      <c r="S651" s="1394"/>
      <c r="T651" s="1394"/>
      <c r="U651" s="1394"/>
      <c r="V651" s="1394"/>
      <c r="W651" s="1394"/>
      <c r="X651" s="1394"/>
      <c r="Y651" s="1394"/>
      <c r="Z651" s="1394"/>
      <c r="AA651" s="1394"/>
      <c r="AB651" s="1394"/>
    </row>
    <row r="652">
      <c r="A652" s="824"/>
      <c r="B652" s="824"/>
      <c r="C652" s="824"/>
      <c r="D652" s="824"/>
      <c r="E652" s="824"/>
      <c r="F652" s="824"/>
      <c r="G652" s="1394"/>
      <c r="H652" s="824"/>
      <c r="I652" s="1394"/>
      <c r="J652" s="824"/>
      <c r="K652" s="1394"/>
      <c r="L652" s="1394"/>
      <c r="M652" s="1394"/>
      <c r="N652" s="1394"/>
      <c r="O652" s="1394"/>
      <c r="P652" s="1394"/>
      <c r="Q652" s="1394"/>
      <c r="R652" s="1394"/>
      <c r="S652" s="1394"/>
      <c r="T652" s="1394"/>
      <c r="U652" s="1394"/>
      <c r="V652" s="1394"/>
      <c r="W652" s="1394"/>
      <c r="X652" s="1394"/>
      <c r="Y652" s="1394"/>
      <c r="Z652" s="1394"/>
      <c r="AA652" s="1394"/>
      <c r="AB652" s="1394"/>
    </row>
    <row r="653">
      <c r="A653" s="824"/>
      <c r="B653" s="824"/>
      <c r="C653" s="824"/>
      <c r="D653" s="824"/>
      <c r="E653" s="824"/>
      <c r="F653" s="824"/>
      <c r="G653" s="1394"/>
      <c r="H653" s="824"/>
      <c r="I653" s="1394"/>
      <c r="J653" s="824"/>
      <c r="K653" s="1394"/>
      <c r="L653" s="1394"/>
      <c r="M653" s="1394"/>
      <c r="N653" s="1394"/>
      <c r="O653" s="1394"/>
      <c r="P653" s="1394"/>
      <c r="Q653" s="1394"/>
      <c r="R653" s="1394"/>
      <c r="S653" s="1394"/>
      <c r="T653" s="1394"/>
      <c r="U653" s="1394"/>
      <c r="V653" s="1394"/>
      <c r="W653" s="1394"/>
      <c r="X653" s="1394"/>
      <c r="Y653" s="1394"/>
      <c r="Z653" s="1394"/>
      <c r="AA653" s="1394"/>
      <c r="AB653" s="1394"/>
    </row>
    <row r="654">
      <c r="A654" s="824"/>
      <c r="B654" s="824"/>
      <c r="C654" s="824"/>
      <c r="D654" s="824"/>
      <c r="E654" s="824"/>
      <c r="F654" s="824"/>
      <c r="G654" s="1394"/>
      <c r="H654" s="824"/>
      <c r="I654" s="1394"/>
      <c r="J654" s="824"/>
      <c r="K654" s="1394"/>
      <c r="L654" s="1394"/>
      <c r="M654" s="1394"/>
      <c r="N654" s="1394"/>
      <c r="O654" s="1394"/>
      <c r="P654" s="1394"/>
      <c r="Q654" s="1394"/>
      <c r="R654" s="1394"/>
      <c r="S654" s="1394"/>
      <c r="T654" s="1394"/>
      <c r="U654" s="1394"/>
      <c r="V654" s="1394"/>
      <c r="W654" s="1394"/>
      <c r="X654" s="1394"/>
      <c r="Y654" s="1394"/>
      <c r="Z654" s="1394"/>
      <c r="AA654" s="1394"/>
      <c r="AB654" s="1394"/>
    </row>
    <row r="655">
      <c r="A655" s="824"/>
      <c r="B655" s="824"/>
      <c r="C655" s="824"/>
      <c r="D655" s="824"/>
      <c r="E655" s="824"/>
      <c r="F655" s="824"/>
      <c r="G655" s="1394"/>
      <c r="H655" s="824"/>
      <c r="I655" s="1394"/>
      <c r="J655" s="824"/>
      <c r="K655" s="1394"/>
      <c r="L655" s="1394"/>
      <c r="M655" s="1394"/>
      <c r="N655" s="1394"/>
      <c r="O655" s="1394"/>
      <c r="P655" s="1394"/>
      <c r="Q655" s="1394"/>
      <c r="R655" s="1394"/>
      <c r="S655" s="1394"/>
      <c r="T655" s="1394"/>
      <c r="U655" s="1394"/>
      <c r="V655" s="1394"/>
      <c r="W655" s="1394"/>
      <c r="X655" s="1394"/>
      <c r="Y655" s="1394"/>
      <c r="Z655" s="1394"/>
      <c r="AA655" s="1394"/>
      <c r="AB655" s="1394"/>
    </row>
    <row r="656">
      <c r="A656" s="824"/>
      <c r="B656" s="824"/>
      <c r="C656" s="824"/>
      <c r="D656" s="824"/>
      <c r="E656" s="824"/>
      <c r="F656" s="824"/>
      <c r="G656" s="1394"/>
      <c r="H656" s="824"/>
      <c r="I656" s="1394"/>
      <c r="J656" s="824"/>
      <c r="K656" s="1394"/>
      <c r="L656" s="1394"/>
      <c r="M656" s="1394"/>
      <c r="N656" s="1394"/>
      <c r="O656" s="1394"/>
      <c r="P656" s="1394"/>
      <c r="Q656" s="1394"/>
      <c r="R656" s="1394"/>
      <c r="S656" s="1394"/>
      <c r="T656" s="1394"/>
      <c r="U656" s="1394"/>
      <c r="V656" s="1394"/>
      <c r="W656" s="1394"/>
      <c r="X656" s="1394"/>
      <c r="Y656" s="1394"/>
      <c r="Z656" s="1394"/>
      <c r="AA656" s="1394"/>
      <c r="AB656" s="1394"/>
    </row>
    <row r="657">
      <c r="A657" s="824"/>
      <c r="B657" s="824"/>
      <c r="C657" s="824"/>
      <c r="D657" s="824"/>
      <c r="E657" s="824"/>
      <c r="F657" s="824"/>
      <c r="G657" s="1394"/>
      <c r="H657" s="824"/>
      <c r="I657" s="1394"/>
      <c r="J657" s="824"/>
      <c r="K657" s="1394"/>
      <c r="L657" s="1394"/>
      <c r="M657" s="1394"/>
      <c r="N657" s="1394"/>
      <c r="O657" s="1394"/>
      <c r="P657" s="1394"/>
      <c r="Q657" s="1394"/>
      <c r="R657" s="1394"/>
      <c r="S657" s="1394"/>
      <c r="T657" s="1394"/>
      <c r="U657" s="1394"/>
      <c r="V657" s="1394"/>
      <c r="W657" s="1394"/>
      <c r="X657" s="1394"/>
      <c r="Y657" s="1394"/>
      <c r="Z657" s="1394"/>
      <c r="AA657" s="1394"/>
      <c r="AB657" s="1394"/>
    </row>
    <row r="658">
      <c r="A658" s="824"/>
      <c r="B658" s="824"/>
      <c r="C658" s="824"/>
      <c r="D658" s="824"/>
      <c r="E658" s="824"/>
      <c r="F658" s="824"/>
      <c r="G658" s="1394"/>
      <c r="H658" s="824"/>
      <c r="I658" s="1394"/>
      <c r="J658" s="824"/>
      <c r="K658" s="1394"/>
      <c r="L658" s="1394"/>
      <c r="M658" s="1394"/>
      <c r="N658" s="1394"/>
      <c r="O658" s="1394"/>
      <c r="P658" s="1394"/>
      <c r="Q658" s="1394"/>
      <c r="R658" s="1394"/>
      <c r="S658" s="1394"/>
      <c r="T658" s="1394"/>
      <c r="U658" s="1394"/>
      <c r="V658" s="1394"/>
      <c r="W658" s="1394"/>
      <c r="X658" s="1394"/>
      <c r="Y658" s="1394"/>
      <c r="Z658" s="1394"/>
      <c r="AA658" s="1394"/>
      <c r="AB658" s="1394"/>
    </row>
    <row r="659">
      <c r="A659" s="824"/>
      <c r="B659" s="824"/>
      <c r="C659" s="824"/>
      <c r="D659" s="824"/>
      <c r="E659" s="824"/>
      <c r="F659" s="824"/>
      <c r="G659" s="1394"/>
      <c r="H659" s="824"/>
      <c r="I659" s="1394"/>
      <c r="J659" s="824"/>
      <c r="K659" s="1394"/>
      <c r="L659" s="1394"/>
      <c r="M659" s="1394"/>
      <c r="N659" s="1394"/>
      <c r="O659" s="1394"/>
      <c r="P659" s="1394"/>
      <c r="Q659" s="1394"/>
      <c r="R659" s="1394"/>
      <c r="S659" s="1394"/>
      <c r="T659" s="1394"/>
      <c r="U659" s="1394"/>
      <c r="V659" s="1394"/>
      <c r="W659" s="1394"/>
      <c r="X659" s="1394"/>
      <c r="Y659" s="1394"/>
      <c r="Z659" s="1394"/>
      <c r="AA659" s="1394"/>
      <c r="AB659" s="1394"/>
    </row>
    <row r="660">
      <c r="A660" s="824"/>
      <c r="B660" s="824"/>
      <c r="C660" s="824"/>
      <c r="D660" s="824"/>
      <c r="E660" s="824"/>
      <c r="F660" s="824"/>
      <c r="G660" s="1394"/>
      <c r="H660" s="824"/>
      <c r="I660" s="1394"/>
      <c r="J660" s="824"/>
      <c r="K660" s="1394"/>
      <c r="L660" s="1394"/>
      <c r="M660" s="1394"/>
      <c r="N660" s="1394"/>
      <c r="O660" s="1394"/>
      <c r="P660" s="1394"/>
      <c r="Q660" s="1394"/>
      <c r="R660" s="1394"/>
      <c r="S660" s="1394"/>
      <c r="T660" s="1394"/>
      <c r="U660" s="1394"/>
      <c r="V660" s="1394"/>
      <c r="W660" s="1394"/>
      <c r="X660" s="1394"/>
      <c r="Y660" s="1394"/>
      <c r="Z660" s="1394"/>
      <c r="AA660" s="1394"/>
      <c r="AB660" s="1394"/>
    </row>
    <row r="661">
      <c r="A661" s="824"/>
      <c r="B661" s="824"/>
      <c r="C661" s="824"/>
      <c r="D661" s="824"/>
      <c r="E661" s="824"/>
      <c r="F661" s="824"/>
      <c r="G661" s="1394"/>
      <c r="H661" s="824"/>
      <c r="I661" s="1394"/>
      <c r="J661" s="824"/>
      <c r="K661" s="1394"/>
      <c r="L661" s="1394"/>
      <c r="M661" s="1394"/>
      <c r="N661" s="1394"/>
      <c r="O661" s="1394"/>
      <c r="P661" s="1394"/>
      <c r="Q661" s="1394"/>
      <c r="R661" s="1394"/>
      <c r="S661" s="1394"/>
      <c r="T661" s="1394"/>
      <c r="U661" s="1394"/>
      <c r="V661" s="1394"/>
      <c r="W661" s="1394"/>
      <c r="X661" s="1394"/>
      <c r="Y661" s="1394"/>
      <c r="Z661" s="1394"/>
      <c r="AA661" s="1394"/>
      <c r="AB661" s="1394"/>
    </row>
    <row r="662">
      <c r="A662" s="824"/>
      <c r="B662" s="824"/>
      <c r="C662" s="824"/>
      <c r="D662" s="824"/>
      <c r="E662" s="824"/>
      <c r="F662" s="824"/>
      <c r="G662" s="1394"/>
      <c r="H662" s="824"/>
      <c r="I662" s="1394"/>
      <c r="J662" s="824"/>
      <c r="K662" s="1394"/>
      <c r="L662" s="1394"/>
      <c r="M662" s="1394"/>
      <c r="N662" s="1394"/>
      <c r="O662" s="1394"/>
      <c r="P662" s="1394"/>
      <c r="Q662" s="1394"/>
      <c r="R662" s="1394"/>
      <c r="S662" s="1394"/>
      <c r="T662" s="1394"/>
      <c r="U662" s="1394"/>
      <c r="V662" s="1394"/>
      <c r="W662" s="1394"/>
      <c r="X662" s="1394"/>
      <c r="Y662" s="1394"/>
      <c r="Z662" s="1394"/>
      <c r="AA662" s="1394"/>
      <c r="AB662" s="1394"/>
    </row>
    <row r="663">
      <c r="A663" s="824"/>
      <c r="B663" s="824"/>
      <c r="C663" s="824"/>
      <c r="D663" s="824"/>
      <c r="E663" s="824"/>
      <c r="F663" s="824"/>
      <c r="G663" s="1394"/>
      <c r="H663" s="824"/>
      <c r="I663" s="1394"/>
      <c r="J663" s="824"/>
      <c r="K663" s="1394"/>
      <c r="L663" s="1394"/>
      <c r="M663" s="1394"/>
      <c r="N663" s="1394"/>
      <c r="O663" s="1394"/>
      <c r="P663" s="1394"/>
      <c r="Q663" s="1394"/>
      <c r="R663" s="1394"/>
      <c r="S663" s="1394"/>
      <c r="T663" s="1394"/>
      <c r="U663" s="1394"/>
      <c r="V663" s="1394"/>
      <c r="W663" s="1394"/>
      <c r="X663" s="1394"/>
      <c r="Y663" s="1394"/>
      <c r="Z663" s="1394"/>
      <c r="AA663" s="1394"/>
      <c r="AB663" s="1394"/>
    </row>
    <row r="664">
      <c r="A664" s="824"/>
      <c r="B664" s="824"/>
      <c r="C664" s="824"/>
      <c r="D664" s="824"/>
      <c r="E664" s="824"/>
      <c r="F664" s="824"/>
      <c r="G664" s="1394"/>
      <c r="H664" s="824"/>
      <c r="I664" s="1394"/>
      <c r="J664" s="824"/>
      <c r="K664" s="1394"/>
      <c r="L664" s="1394"/>
      <c r="M664" s="1394"/>
      <c r="N664" s="1394"/>
      <c r="O664" s="1394"/>
      <c r="P664" s="1394"/>
      <c r="Q664" s="1394"/>
      <c r="R664" s="1394"/>
      <c r="S664" s="1394"/>
      <c r="T664" s="1394"/>
      <c r="U664" s="1394"/>
      <c r="V664" s="1394"/>
      <c r="W664" s="1394"/>
      <c r="X664" s="1394"/>
      <c r="Y664" s="1394"/>
      <c r="Z664" s="1394"/>
      <c r="AA664" s="1394"/>
      <c r="AB664" s="1394"/>
    </row>
    <row r="665">
      <c r="A665" s="824"/>
      <c r="B665" s="824"/>
      <c r="C665" s="824"/>
      <c r="D665" s="824"/>
      <c r="E665" s="824"/>
      <c r="F665" s="824"/>
      <c r="G665" s="1394"/>
      <c r="H665" s="824"/>
      <c r="I665" s="1394"/>
      <c r="J665" s="824"/>
      <c r="K665" s="1394"/>
      <c r="L665" s="1394"/>
      <c r="M665" s="1394"/>
      <c r="N665" s="1394"/>
      <c r="O665" s="1394"/>
      <c r="P665" s="1394"/>
      <c r="Q665" s="1394"/>
      <c r="R665" s="1394"/>
      <c r="S665" s="1394"/>
      <c r="T665" s="1394"/>
      <c r="U665" s="1394"/>
      <c r="V665" s="1394"/>
      <c r="W665" s="1394"/>
      <c r="X665" s="1394"/>
      <c r="Y665" s="1394"/>
      <c r="Z665" s="1394"/>
      <c r="AA665" s="1394"/>
      <c r="AB665" s="1394"/>
    </row>
    <row r="666">
      <c r="A666" s="824"/>
      <c r="B666" s="824"/>
      <c r="C666" s="824"/>
      <c r="D666" s="824"/>
      <c r="E666" s="824"/>
      <c r="F666" s="824"/>
      <c r="G666" s="1394"/>
      <c r="H666" s="824"/>
      <c r="I666" s="1394"/>
      <c r="J666" s="824"/>
      <c r="K666" s="1394"/>
      <c r="L666" s="1394"/>
      <c r="M666" s="1394"/>
      <c r="N666" s="1394"/>
      <c r="O666" s="1394"/>
      <c r="P666" s="1394"/>
      <c r="Q666" s="1394"/>
      <c r="R666" s="1394"/>
      <c r="S666" s="1394"/>
      <c r="T666" s="1394"/>
      <c r="U666" s="1394"/>
      <c r="V666" s="1394"/>
      <c r="W666" s="1394"/>
      <c r="X666" s="1394"/>
      <c r="Y666" s="1394"/>
      <c r="Z666" s="1394"/>
      <c r="AA666" s="1394"/>
      <c r="AB666" s="1394"/>
    </row>
    <row r="667">
      <c r="A667" s="824"/>
      <c r="B667" s="824"/>
      <c r="C667" s="824"/>
      <c r="D667" s="824"/>
      <c r="E667" s="824"/>
      <c r="F667" s="824"/>
      <c r="G667" s="1394"/>
      <c r="H667" s="824"/>
      <c r="I667" s="1394"/>
      <c r="J667" s="824"/>
      <c r="K667" s="1394"/>
      <c r="L667" s="1394"/>
      <c r="M667" s="1394"/>
      <c r="N667" s="1394"/>
      <c r="O667" s="1394"/>
      <c r="P667" s="1394"/>
      <c r="Q667" s="1394"/>
      <c r="R667" s="1394"/>
      <c r="S667" s="1394"/>
      <c r="T667" s="1394"/>
      <c r="U667" s="1394"/>
      <c r="V667" s="1394"/>
      <c r="W667" s="1394"/>
      <c r="X667" s="1394"/>
      <c r="Y667" s="1394"/>
      <c r="Z667" s="1394"/>
      <c r="AA667" s="1394"/>
      <c r="AB667" s="1394"/>
    </row>
    <row r="668">
      <c r="A668" s="824"/>
      <c r="B668" s="824"/>
      <c r="C668" s="824"/>
      <c r="D668" s="824"/>
      <c r="E668" s="824"/>
      <c r="F668" s="824"/>
      <c r="G668" s="1394"/>
      <c r="H668" s="824"/>
      <c r="I668" s="1394"/>
      <c r="J668" s="824"/>
      <c r="K668" s="1394"/>
      <c r="L668" s="1394"/>
      <c r="M668" s="1394"/>
      <c r="N668" s="1394"/>
      <c r="O668" s="1394"/>
      <c r="P668" s="1394"/>
      <c r="Q668" s="1394"/>
      <c r="R668" s="1394"/>
      <c r="S668" s="1394"/>
      <c r="T668" s="1394"/>
      <c r="U668" s="1394"/>
      <c r="V668" s="1394"/>
      <c r="W668" s="1394"/>
      <c r="X668" s="1394"/>
      <c r="Y668" s="1394"/>
      <c r="Z668" s="1394"/>
      <c r="AA668" s="1394"/>
      <c r="AB668" s="1394"/>
    </row>
    <row r="669">
      <c r="A669" s="824"/>
      <c r="B669" s="824"/>
      <c r="C669" s="824"/>
      <c r="D669" s="824"/>
      <c r="E669" s="824"/>
      <c r="F669" s="824"/>
      <c r="G669" s="1394"/>
      <c r="H669" s="824"/>
      <c r="I669" s="1394"/>
      <c r="J669" s="824"/>
      <c r="K669" s="1394"/>
      <c r="L669" s="1394"/>
      <c r="M669" s="1394"/>
      <c r="N669" s="1394"/>
      <c r="O669" s="1394"/>
      <c r="P669" s="1394"/>
      <c r="Q669" s="1394"/>
      <c r="R669" s="1394"/>
      <c r="S669" s="1394"/>
      <c r="T669" s="1394"/>
      <c r="U669" s="1394"/>
      <c r="V669" s="1394"/>
      <c r="W669" s="1394"/>
      <c r="X669" s="1394"/>
      <c r="Y669" s="1394"/>
      <c r="Z669" s="1394"/>
      <c r="AA669" s="1394"/>
      <c r="AB669" s="1394"/>
    </row>
    <row r="670">
      <c r="A670" s="824"/>
      <c r="B670" s="824"/>
      <c r="C670" s="824"/>
      <c r="D670" s="824"/>
      <c r="E670" s="824"/>
      <c r="F670" s="824"/>
      <c r="G670" s="1394"/>
      <c r="H670" s="824"/>
      <c r="I670" s="1394"/>
      <c r="J670" s="824"/>
      <c r="K670" s="1394"/>
      <c r="L670" s="1394"/>
      <c r="M670" s="1394"/>
      <c r="N670" s="1394"/>
      <c r="O670" s="1394"/>
      <c r="P670" s="1394"/>
      <c r="Q670" s="1394"/>
      <c r="R670" s="1394"/>
      <c r="S670" s="1394"/>
      <c r="T670" s="1394"/>
      <c r="U670" s="1394"/>
      <c r="V670" s="1394"/>
      <c r="W670" s="1394"/>
      <c r="X670" s="1394"/>
      <c r="Y670" s="1394"/>
      <c r="Z670" s="1394"/>
      <c r="AA670" s="1394"/>
      <c r="AB670" s="1394"/>
    </row>
    <row r="671">
      <c r="A671" s="824"/>
      <c r="B671" s="824"/>
      <c r="C671" s="824"/>
      <c r="D671" s="824"/>
      <c r="E671" s="824"/>
      <c r="F671" s="824"/>
      <c r="G671" s="1394"/>
      <c r="H671" s="824"/>
      <c r="I671" s="1394"/>
      <c r="J671" s="824"/>
      <c r="K671" s="1394"/>
      <c r="L671" s="1394"/>
      <c r="M671" s="1394"/>
      <c r="N671" s="1394"/>
      <c r="O671" s="1394"/>
      <c r="P671" s="1394"/>
      <c r="Q671" s="1394"/>
      <c r="R671" s="1394"/>
      <c r="S671" s="1394"/>
      <c r="T671" s="1394"/>
      <c r="U671" s="1394"/>
      <c r="V671" s="1394"/>
      <c r="W671" s="1394"/>
      <c r="X671" s="1394"/>
      <c r="Y671" s="1394"/>
      <c r="Z671" s="1394"/>
      <c r="AA671" s="1394"/>
      <c r="AB671" s="1394"/>
    </row>
    <row r="672">
      <c r="A672" s="824"/>
      <c r="B672" s="824"/>
      <c r="C672" s="824"/>
      <c r="D672" s="824"/>
      <c r="E672" s="824"/>
      <c r="F672" s="824"/>
      <c r="G672" s="1394"/>
      <c r="H672" s="824"/>
      <c r="I672" s="1394"/>
      <c r="J672" s="824"/>
      <c r="K672" s="1394"/>
      <c r="L672" s="1394"/>
      <c r="M672" s="1394"/>
      <c r="N672" s="1394"/>
      <c r="O672" s="1394"/>
      <c r="P672" s="1394"/>
      <c r="Q672" s="1394"/>
      <c r="R672" s="1394"/>
      <c r="S672" s="1394"/>
      <c r="T672" s="1394"/>
      <c r="U672" s="1394"/>
      <c r="V672" s="1394"/>
      <c r="W672" s="1394"/>
      <c r="X672" s="1394"/>
      <c r="Y672" s="1394"/>
      <c r="Z672" s="1394"/>
      <c r="AA672" s="1394"/>
      <c r="AB672" s="1394"/>
    </row>
    <row r="673">
      <c r="A673" s="824"/>
      <c r="B673" s="824"/>
      <c r="C673" s="824"/>
      <c r="D673" s="824"/>
      <c r="E673" s="824"/>
      <c r="F673" s="824"/>
      <c r="G673" s="1394"/>
      <c r="H673" s="824"/>
      <c r="I673" s="1394"/>
      <c r="J673" s="824"/>
      <c r="K673" s="1394"/>
      <c r="L673" s="1394"/>
      <c r="M673" s="1394"/>
      <c r="N673" s="1394"/>
      <c r="O673" s="1394"/>
      <c r="P673" s="1394"/>
      <c r="Q673" s="1394"/>
      <c r="R673" s="1394"/>
      <c r="S673" s="1394"/>
      <c r="T673" s="1394"/>
      <c r="U673" s="1394"/>
      <c r="V673" s="1394"/>
      <c r="W673" s="1394"/>
      <c r="X673" s="1394"/>
      <c r="Y673" s="1394"/>
      <c r="Z673" s="1394"/>
      <c r="AA673" s="1394"/>
      <c r="AB673" s="1394"/>
    </row>
    <row r="674">
      <c r="A674" s="824"/>
      <c r="B674" s="824"/>
      <c r="C674" s="824"/>
      <c r="D674" s="824"/>
      <c r="E674" s="824"/>
      <c r="F674" s="824"/>
      <c r="G674" s="1394"/>
      <c r="H674" s="824"/>
      <c r="I674" s="1394"/>
      <c r="J674" s="824"/>
      <c r="K674" s="1394"/>
      <c r="L674" s="1394"/>
      <c r="M674" s="1394"/>
      <c r="N674" s="1394"/>
      <c r="O674" s="1394"/>
      <c r="P674" s="1394"/>
      <c r="Q674" s="1394"/>
      <c r="R674" s="1394"/>
      <c r="S674" s="1394"/>
      <c r="T674" s="1394"/>
      <c r="U674" s="1394"/>
      <c r="V674" s="1394"/>
      <c r="W674" s="1394"/>
      <c r="X674" s="1394"/>
      <c r="Y674" s="1394"/>
      <c r="Z674" s="1394"/>
      <c r="AA674" s="1394"/>
      <c r="AB674" s="1394"/>
    </row>
    <row r="675">
      <c r="A675" s="824"/>
      <c r="B675" s="824"/>
      <c r="C675" s="824"/>
      <c r="D675" s="824"/>
      <c r="E675" s="824"/>
      <c r="F675" s="824"/>
      <c r="G675" s="1394"/>
      <c r="H675" s="824"/>
      <c r="I675" s="1394"/>
      <c r="J675" s="824"/>
      <c r="K675" s="1394"/>
      <c r="L675" s="1394"/>
      <c r="M675" s="1394"/>
      <c r="N675" s="1394"/>
      <c r="O675" s="1394"/>
      <c r="P675" s="1394"/>
      <c r="Q675" s="1394"/>
      <c r="R675" s="1394"/>
      <c r="S675" s="1394"/>
      <c r="T675" s="1394"/>
      <c r="U675" s="1394"/>
      <c r="V675" s="1394"/>
      <c r="W675" s="1394"/>
      <c r="X675" s="1394"/>
      <c r="Y675" s="1394"/>
      <c r="Z675" s="1394"/>
      <c r="AA675" s="1394"/>
      <c r="AB675" s="1394"/>
    </row>
    <row r="676">
      <c r="A676" s="824"/>
      <c r="B676" s="824"/>
      <c r="C676" s="824"/>
      <c r="D676" s="824"/>
      <c r="E676" s="824"/>
      <c r="F676" s="824"/>
      <c r="G676" s="1394"/>
      <c r="H676" s="824"/>
      <c r="I676" s="1394"/>
      <c r="J676" s="824"/>
      <c r="K676" s="1394"/>
      <c r="L676" s="1394"/>
      <c r="M676" s="1394"/>
      <c r="N676" s="1394"/>
      <c r="O676" s="1394"/>
      <c r="P676" s="1394"/>
      <c r="Q676" s="1394"/>
      <c r="R676" s="1394"/>
      <c r="S676" s="1394"/>
      <c r="T676" s="1394"/>
      <c r="U676" s="1394"/>
      <c r="V676" s="1394"/>
      <c r="W676" s="1394"/>
      <c r="X676" s="1394"/>
      <c r="Y676" s="1394"/>
      <c r="Z676" s="1394"/>
      <c r="AA676" s="1394"/>
      <c r="AB676" s="1394"/>
    </row>
    <row r="677">
      <c r="A677" s="824"/>
      <c r="B677" s="824"/>
      <c r="C677" s="824"/>
      <c r="D677" s="824"/>
      <c r="E677" s="824"/>
      <c r="F677" s="824"/>
      <c r="G677" s="1394"/>
      <c r="H677" s="824"/>
      <c r="I677" s="1394"/>
      <c r="J677" s="824"/>
      <c r="K677" s="1394"/>
      <c r="L677" s="1394"/>
      <c r="M677" s="1394"/>
      <c r="N677" s="1394"/>
      <c r="O677" s="1394"/>
      <c r="P677" s="1394"/>
      <c r="Q677" s="1394"/>
      <c r="R677" s="1394"/>
      <c r="S677" s="1394"/>
      <c r="T677" s="1394"/>
      <c r="U677" s="1394"/>
      <c r="V677" s="1394"/>
      <c r="W677" s="1394"/>
      <c r="X677" s="1394"/>
      <c r="Y677" s="1394"/>
      <c r="Z677" s="1394"/>
      <c r="AA677" s="1394"/>
      <c r="AB677" s="1394"/>
    </row>
    <row r="678">
      <c r="A678" s="824"/>
      <c r="B678" s="824"/>
      <c r="C678" s="824"/>
      <c r="D678" s="824"/>
      <c r="E678" s="824"/>
      <c r="F678" s="824"/>
      <c r="G678" s="1394"/>
      <c r="H678" s="824"/>
      <c r="I678" s="1394"/>
      <c r="J678" s="824"/>
      <c r="K678" s="1394"/>
      <c r="L678" s="1394"/>
      <c r="M678" s="1394"/>
      <c r="N678" s="1394"/>
      <c r="O678" s="1394"/>
      <c r="P678" s="1394"/>
      <c r="Q678" s="1394"/>
      <c r="R678" s="1394"/>
      <c r="S678" s="1394"/>
      <c r="T678" s="1394"/>
      <c r="U678" s="1394"/>
      <c r="V678" s="1394"/>
      <c r="W678" s="1394"/>
      <c r="X678" s="1394"/>
      <c r="Y678" s="1394"/>
      <c r="Z678" s="1394"/>
      <c r="AA678" s="1394"/>
      <c r="AB678" s="1394"/>
    </row>
    <row r="679">
      <c r="A679" s="824"/>
      <c r="B679" s="824"/>
      <c r="C679" s="824"/>
      <c r="D679" s="824"/>
      <c r="E679" s="824"/>
      <c r="F679" s="824"/>
      <c r="G679" s="1394"/>
      <c r="H679" s="824"/>
      <c r="I679" s="1394"/>
      <c r="J679" s="824"/>
      <c r="K679" s="1394"/>
      <c r="L679" s="1394"/>
      <c r="M679" s="1394"/>
      <c r="N679" s="1394"/>
      <c r="O679" s="1394"/>
      <c r="P679" s="1394"/>
      <c r="Q679" s="1394"/>
      <c r="R679" s="1394"/>
      <c r="S679" s="1394"/>
      <c r="T679" s="1394"/>
      <c r="U679" s="1394"/>
      <c r="V679" s="1394"/>
      <c r="W679" s="1394"/>
      <c r="X679" s="1394"/>
      <c r="Y679" s="1394"/>
      <c r="Z679" s="1394"/>
      <c r="AA679" s="1394"/>
      <c r="AB679" s="1394"/>
    </row>
    <row r="680">
      <c r="A680" s="824"/>
      <c r="B680" s="824"/>
      <c r="C680" s="824"/>
      <c r="D680" s="824"/>
      <c r="E680" s="824"/>
      <c r="F680" s="824"/>
      <c r="G680" s="1394"/>
      <c r="H680" s="824"/>
      <c r="I680" s="1394"/>
      <c r="J680" s="824"/>
      <c r="K680" s="1394"/>
      <c r="L680" s="1394"/>
      <c r="M680" s="1394"/>
      <c r="N680" s="1394"/>
      <c r="O680" s="1394"/>
      <c r="P680" s="1394"/>
      <c r="Q680" s="1394"/>
      <c r="R680" s="1394"/>
      <c r="S680" s="1394"/>
      <c r="T680" s="1394"/>
      <c r="U680" s="1394"/>
      <c r="V680" s="1394"/>
      <c r="W680" s="1394"/>
      <c r="X680" s="1394"/>
      <c r="Y680" s="1394"/>
      <c r="Z680" s="1394"/>
      <c r="AA680" s="1394"/>
      <c r="AB680" s="1394"/>
    </row>
    <row r="681">
      <c r="A681" s="824"/>
      <c r="B681" s="824"/>
      <c r="C681" s="824"/>
      <c r="D681" s="824"/>
      <c r="E681" s="824"/>
      <c r="F681" s="824"/>
      <c r="G681" s="1394"/>
      <c r="H681" s="824"/>
      <c r="I681" s="1394"/>
      <c r="J681" s="824"/>
      <c r="K681" s="1394"/>
      <c r="L681" s="1394"/>
      <c r="M681" s="1394"/>
      <c r="N681" s="1394"/>
      <c r="O681" s="1394"/>
      <c r="P681" s="1394"/>
      <c r="Q681" s="1394"/>
      <c r="R681" s="1394"/>
      <c r="S681" s="1394"/>
      <c r="T681" s="1394"/>
      <c r="U681" s="1394"/>
      <c r="V681" s="1394"/>
      <c r="W681" s="1394"/>
      <c r="X681" s="1394"/>
      <c r="Y681" s="1394"/>
      <c r="Z681" s="1394"/>
      <c r="AA681" s="1394"/>
      <c r="AB681" s="1394"/>
    </row>
    <row r="682">
      <c r="A682" s="824"/>
      <c r="B682" s="824"/>
      <c r="C682" s="824"/>
      <c r="D682" s="824"/>
      <c r="E682" s="824"/>
      <c r="F682" s="824"/>
      <c r="G682" s="1394"/>
      <c r="H682" s="824"/>
      <c r="I682" s="1394"/>
      <c r="J682" s="824"/>
      <c r="K682" s="1394"/>
      <c r="L682" s="1394"/>
      <c r="M682" s="1394"/>
      <c r="N682" s="1394"/>
      <c r="O682" s="1394"/>
      <c r="P682" s="1394"/>
      <c r="Q682" s="1394"/>
      <c r="R682" s="1394"/>
      <c r="S682" s="1394"/>
      <c r="T682" s="1394"/>
      <c r="U682" s="1394"/>
      <c r="V682" s="1394"/>
      <c r="W682" s="1394"/>
      <c r="X682" s="1394"/>
      <c r="Y682" s="1394"/>
      <c r="Z682" s="1394"/>
      <c r="AA682" s="1394"/>
      <c r="AB682" s="1394"/>
    </row>
    <row r="683">
      <c r="A683" s="824"/>
      <c r="B683" s="824"/>
      <c r="C683" s="824"/>
      <c r="D683" s="824"/>
      <c r="E683" s="824"/>
      <c r="F683" s="824"/>
      <c r="G683" s="1394"/>
      <c r="H683" s="824"/>
      <c r="I683" s="1394"/>
      <c r="J683" s="824"/>
      <c r="K683" s="1394"/>
      <c r="L683" s="1394"/>
      <c r="M683" s="1394"/>
      <c r="N683" s="1394"/>
      <c r="O683" s="1394"/>
      <c r="P683" s="1394"/>
      <c r="Q683" s="1394"/>
      <c r="R683" s="1394"/>
      <c r="S683" s="1394"/>
      <c r="T683" s="1394"/>
      <c r="U683" s="1394"/>
      <c r="V683" s="1394"/>
      <c r="W683" s="1394"/>
      <c r="X683" s="1394"/>
      <c r="Y683" s="1394"/>
      <c r="Z683" s="1394"/>
      <c r="AA683" s="1394"/>
      <c r="AB683" s="1394"/>
    </row>
    <row r="684">
      <c r="A684" s="824"/>
      <c r="B684" s="824"/>
      <c r="C684" s="824"/>
      <c r="D684" s="824"/>
      <c r="E684" s="824"/>
      <c r="F684" s="824"/>
      <c r="G684" s="1394"/>
      <c r="H684" s="824"/>
      <c r="I684" s="1394"/>
      <c r="J684" s="824"/>
      <c r="K684" s="1394"/>
      <c r="L684" s="1394"/>
      <c r="M684" s="1394"/>
      <c r="N684" s="1394"/>
      <c r="O684" s="1394"/>
      <c r="P684" s="1394"/>
      <c r="Q684" s="1394"/>
      <c r="R684" s="1394"/>
      <c r="S684" s="1394"/>
      <c r="T684" s="1394"/>
      <c r="U684" s="1394"/>
      <c r="V684" s="1394"/>
      <c r="W684" s="1394"/>
      <c r="X684" s="1394"/>
      <c r="Y684" s="1394"/>
      <c r="Z684" s="1394"/>
      <c r="AA684" s="1394"/>
      <c r="AB684" s="1394"/>
    </row>
    <row r="685">
      <c r="A685" s="824"/>
      <c r="B685" s="824"/>
      <c r="C685" s="824"/>
      <c r="D685" s="824"/>
      <c r="E685" s="824"/>
      <c r="F685" s="824"/>
      <c r="G685" s="1394"/>
      <c r="H685" s="824"/>
      <c r="I685" s="1394"/>
      <c r="J685" s="824"/>
      <c r="K685" s="1394"/>
      <c r="L685" s="1394"/>
      <c r="M685" s="1394"/>
      <c r="N685" s="1394"/>
      <c r="O685" s="1394"/>
      <c r="P685" s="1394"/>
      <c r="Q685" s="1394"/>
      <c r="R685" s="1394"/>
      <c r="S685" s="1394"/>
      <c r="T685" s="1394"/>
      <c r="U685" s="1394"/>
      <c r="V685" s="1394"/>
      <c r="W685" s="1394"/>
      <c r="X685" s="1394"/>
      <c r="Y685" s="1394"/>
      <c r="Z685" s="1394"/>
      <c r="AA685" s="1394"/>
      <c r="AB685" s="1394"/>
    </row>
    <row r="686">
      <c r="A686" s="824"/>
      <c r="B686" s="824"/>
      <c r="C686" s="824"/>
      <c r="D686" s="824"/>
      <c r="E686" s="824"/>
      <c r="F686" s="824"/>
      <c r="G686" s="1394"/>
      <c r="H686" s="824"/>
      <c r="I686" s="1394"/>
      <c r="J686" s="824"/>
      <c r="K686" s="1394"/>
      <c r="L686" s="1394"/>
      <c r="M686" s="1394"/>
      <c r="N686" s="1394"/>
      <c r="O686" s="1394"/>
      <c r="P686" s="1394"/>
      <c r="Q686" s="1394"/>
      <c r="R686" s="1394"/>
      <c r="S686" s="1394"/>
      <c r="T686" s="1394"/>
      <c r="U686" s="1394"/>
      <c r="V686" s="1394"/>
      <c r="W686" s="1394"/>
      <c r="X686" s="1394"/>
      <c r="Y686" s="1394"/>
      <c r="Z686" s="1394"/>
      <c r="AA686" s="1394"/>
      <c r="AB686" s="1394"/>
    </row>
    <row r="687">
      <c r="A687" s="824"/>
      <c r="B687" s="824"/>
      <c r="C687" s="824"/>
      <c r="D687" s="824"/>
      <c r="E687" s="824"/>
      <c r="F687" s="824"/>
      <c r="G687" s="1394"/>
      <c r="H687" s="824"/>
      <c r="I687" s="1394"/>
      <c r="J687" s="824"/>
      <c r="K687" s="1394"/>
      <c r="L687" s="1394"/>
      <c r="M687" s="1394"/>
      <c r="N687" s="1394"/>
      <c r="O687" s="1394"/>
      <c r="P687" s="1394"/>
      <c r="Q687" s="1394"/>
      <c r="R687" s="1394"/>
      <c r="S687" s="1394"/>
      <c r="T687" s="1394"/>
      <c r="U687" s="1394"/>
      <c r="V687" s="1394"/>
      <c r="W687" s="1394"/>
      <c r="X687" s="1394"/>
      <c r="Y687" s="1394"/>
      <c r="Z687" s="1394"/>
      <c r="AA687" s="1394"/>
      <c r="AB687" s="1394"/>
    </row>
    <row r="688">
      <c r="A688" s="824"/>
      <c r="B688" s="824"/>
      <c r="C688" s="824"/>
      <c r="D688" s="824"/>
      <c r="E688" s="824"/>
      <c r="F688" s="824"/>
      <c r="G688" s="1394"/>
      <c r="H688" s="824"/>
      <c r="I688" s="1394"/>
      <c r="J688" s="824"/>
      <c r="K688" s="1394"/>
      <c r="L688" s="1394"/>
      <c r="M688" s="1394"/>
      <c r="N688" s="1394"/>
      <c r="O688" s="1394"/>
      <c r="P688" s="1394"/>
      <c r="Q688" s="1394"/>
      <c r="R688" s="1394"/>
      <c r="S688" s="1394"/>
      <c r="T688" s="1394"/>
      <c r="U688" s="1394"/>
      <c r="V688" s="1394"/>
      <c r="W688" s="1394"/>
      <c r="X688" s="1394"/>
      <c r="Y688" s="1394"/>
      <c r="Z688" s="1394"/>
      <c r="AA688" s="1394"/>
      <c r="AB688" s="1394"/>
    </row>
    <row r="689">
      <c r="A689" s="824"/>
      <c r="B689" s="824"/>
      <c r="C689" s="824"/>
      <c r="D689" s="824"/>
      <c r="E689" s="824"/>
      <c r="F689" s="824"/>
      <c r="G689" s="1394"/>
      <c r="H689" s="824"/>
      <c r="I689" s="1394"/>
      <c r="J689" s="824"/>
      <c r="K689" s="1394"/>
      <c r="L689" s="1394"/>
      <c r="M689" s="1394"/>
      <c r="N689" s="1394"/>
      <c r="O689" s="1394"/>
      <c r="P689" s="1394"/>
      <c r="Q689" s="1394"/>
      <c r="R689" s="1394"/>
      <c r="S689" s="1394"/>
      <c r="T689" s="1394"/>
      <c r="U689" s="1394"/>
      <c r="V689" s="1394"/>
      <c r="W689" s="1394"/>
      <c r="X689" s="1394"/>
      <c r="Y689" s="1394"/>
      <c r="Z689" s="1394"/>
      <c r="AA689" s="1394"/>
      <c r="AB689" s="1394"/>
    </row>
    <row r="690">
      <c r="A690" s="824"/>
      <c r="B690" s="824"/>
      <c r="C690" s="824"/>
      <c r="D690" s="824"/>
      <c r="E690" s="824"/>
      <c r="F690" s="824"/>
      <c r="G690" s="1394"/>
      <c r="H690" s="824"/>
      <c r="I690" s="1394"/>
      <c r="J690" s="824"/>
      <c r="K690" s="1394"/>
      <c r="L690" s="1394"/>
      <c r="M690" s="1394"/>
      <c r="N690" s="1394"/>
      <c r="O690" s="1394"/>
      <c r="P690" s="1394"/>
      <c r="Q690" s="1394"/>
      <c r="R690" s="1394"/>
      <c r="S690" s="1394"/>
      <c r="T690" s="1394"/>
      <c r="U690" s="1394"/>
      <c r="V690" s="1394"/>
      <c r="W690" s="1394"/>
      <c r="X690" s="1394"/>
      <c r="Y690" s="1394"/>
      <c r="Z690" s="1394"/>
      <c r="AA690" s="1394"/>
      <c r="AB690" s="1394"/>
    </row>
    <row r="691">
      <c r="A691" s="824"/>
      <c r="B691" s="824"/>
      <c r="C691" s="824"/>
      <c r="D691" s="824"/>
      <c r="E691" s="824"/>
      <c r="F691" s="824"/>
      <c r="G691" s="1394"/>
      <c r="H691" s="824"/>
      <c r="I691" s="1394"/>
      <c r="J691" s="824"/>
      <c r="K691" s="1394"/>
      <c r="L691" s="1394"/>
      <c r="M691" s="1394"/>
      <c r="N691" s="1394"/>
      <c r="O691" s="1394"/>
      <c r="P691" s="1394"/>
      <c r="Q691" s="1394"/>
      <c r="R691" s="1394"/>
      <c r="S691" s="1394"/>
      <c r="T691" s="1394"/>
      <c r="U691" s="1394"/>
      <c r="V691" s="1394"/>
      <c r="W691" s="1394"/>
      <c r="X691" s="1394"/>
      <c r="Y691" s="1394"/>
      <c r="Z691" s="1394"/>
      <c r="AA691" s="1394"/>
      <c r="AB691" s="1394"/>
    </row>
    <row r="692">
      <c r="A692" s="824"/>
      <c r="B692" s="824"/>
      <c r="C692" s="824"/>
      <c r="D692" s="824"/>
      <c r="E692" s="824"/>
      <c r="F692" s="824"/>
      <c r="G692" s="1394"/>
      <c r="H692" s="824"/>
      <c r="I692" s="1394"/>
      <c r="J692" s="824"/>
      <c r="K692" s="1394"/>
      <c r="L692" s="1394"/>
      <c r="M692" s="1394"/>
      <c r="N692" s="1394"/>
      <c r="O692" s="1394"/>
      <c r="P692" s="1394"/>
      <c r="Q692" s="1394"/>
      <c r="R692" s="1394"/>
      <c r="S692" s="1394"/>
      <c r="T692" s="1394"/>
      <c r="U692" s="1394"/>
      <c r="V692" s="1394"/>
      <c r="W692" s="1394"/>
      <c r="X692" s="1394"/>
      <c r="Y692" s="1394"/>
      <c r="Z692" s="1394"/>
      <c r="AA692" s="1394"/>
      <c r="AB692" s="1394"/>
    </row>
    <row r="693">
      <c r="A693" s="824"/>
      <c r="B693" s="824"/>
      <c r="C693" s="824"/>
      <c r="D693" s="824"/>
      <c r="E693" s="824"/>
      <c r="F693" s="824"/>
      <c r="G693" s="1394"/>
      <c r="H693" s="824"/>
      <c r="I693" s="1394"/>
      <c r="J693" s="824"/>
      <c r="K693" s="1394"/>
      <c r="L693" s="1394"/>
      <c r="M693" s="1394"/>
      <c r="N693" s="1394"/>
      <c r="O693" s="1394"/>
      <c r="P693" s="1394"/>
      <c r="Q693" s="1394"/>
      <c r="R693" s="1394"/>
      <c r="S693" s="1394"/>
      <c r="T693" s="1394"/>
      <c r="U693" s="1394"/>
      <c r="V693" s="1394"/>
      <c r="W693" s="1394"/>
      <c r="X693" s="1394"/>
      <c r="Y693" s="1394"/>
      <c r="Z693" s="1394"/>
      <c r="AA693" s="1394"/>
      <c r="AB693" s="1394"/>
    </row>
    <row r="694">
      <c r="A694" s="824"/>
      <c r="B694" s="824"/>
      <c r="C694" s="824"/>
      <c r="D694" s="824"/>
      <c r="E694" s="824"/>
      <c r="F694" s="824"/>
      <c r="G694" s="1394"/>
      <c r="H694" s="824"/>
      <c r="I694" s="1394"/>
      <c r="J694" s="824"/>
      <c r="K694" s="1394"/>
      <c r="L694" s="1394"/>
      <c r="M694" s="1394"/>
      <c r="N694" s="1394"/>
      <c r="O694" s="1394"/>
      <c r="P694" s="1394"/>
      <c r="Q694" s="1394"/>
      <c r="R694" s="1394"/>
      <c r="S694" s="1394"/>
      <c r="T694" s="1394"/>
      <c r="U694" s="1394"/>
      <c r="V694" s="1394"/>
      <c r="W694" s="1394"/>
      <c r="X694" s="1394"/>
      <c r="Y694" s="1394"/>
      <c r="Z694" s="1394"/>
      <c r="AA694" s="1394"/>
      <c r="AB694" s="1394"/>
    </row>
    <row r="695">
      <c r="A695" s="824"/>
      <c r="B695" s="824"/>
      <c r="C695" s="824"/>
      <c r="D695" s="824"/>
      <c r="E695" s="824"/>
      <c r="F695" s="824"/>
      <c r="G695" s="1394"/>
      <c r="H695" s="824"/>
      <c r="I695" s="1394"/>
      <c r="J695" s="824"/>
      <c r="K695" s="1394"/>
      <c r="L695" s="1394"/>
      <c r="M695" s="1394"/>
      <c r="N695" s="1394"/>
      <c r="O695" s="1394"/>
      <c r="P695" s="1394"/>
      <c r="Q695" s="1394"/>
      <c r="R695" s="1394"/>
      <c r="S695" s="1394"/>
      <c r="T695" s="1394"/>
      <c r="U695" s="1394"/>
      <c r="V695" s="1394"/>
      <c r="W695" s="1394"/>
      <c r="X695" s="1394"/>
      <c r="Y695" s="1394"/>
      <c r="Z695" s="1394"/>
      <c r="AA695" s="1394"/>
      <c r="AB695" s="1394"/>
    </row>
    <row r="696">
      <c r="A696" s="824"/>
      <c r="B696" s="824"/>
      <c r="C696" s="824"/>
      <c r="D696" s="824"/>
      <c r="E696" s="824"/>
      <c r="F696" s="824"/>
      <c r="G696" s="1394"/>
      <c r="H696" s="824"/>
      <c r="I696" s="1394"/>
      <c r="J696" s="824"/>
      <c r="K696" s="1394"/>
      <c r="L696" s="1394"/>
      <c r="M696" s="1394"/>
      <c r="N696" s="1394"/>
      <c r="O696" s="1394"/>
      <c r="P696" s="1394"/>
      <c r="Q696" s="1394"/>
      <c r="R696" s="1394"/>
      <c r="S696" s="1394"/>
      <c r="T696" s="1394"/>
      <c r="U696" s="1394"/>
      <c r="V696" s="1394"/>
      <c r="W696" s="1394"/>
      <c r="X696" s="1394"/>
      <c r="Y696" s="1394"/>
      <c r="Z696" s="1394"/>
      <c r="AA696" s="1394"/>
      <c r="AB696" s="1394"/>
    </row>
    <row r="697">
      <c r="A697" s="824"/>
      <c r="B697" s="824"/>
      <c r="C697" s="824"/>
      <c r="D697" s="824"/>
      <c r="E697" s="824"/>
      <c r="F697" s="824"/>
      <c r="G697" s="1394"/>
      <c r="H697" s="824"/>
      <c r="I697" s="1394"/>
      <c r="J697" s="824"/>
      <c r="K697" s="1394"/>
      <c r="L697" s="1394"/>
      <c r="M697" s="1394"/>
      <c r="N697" s="1394"/>
      <c r="O697" s="1394"/>
      <c r="P697" s="1394"/>
      <c r="Q697" s="1394"/>
      <c r="R697" s="1394"/>
      <c r="S697" s="1394"/>
      <c r="T697" s="1394"/>
      <c r="U697" s="1394"/>
      <c r="V697" s="1394"/>
      <c r="W697" s="1394"/>
      <c r="X697" s="1394"/>
      <c r="Y697" s="1394"/>
      <c r="Z697" s="1394"/>
      <c r="AA697" s="1394"/>
      <c r="AB697" s="1394"/>
    </row>
    <row r="698">
      <c r="A698" s="824"/>
      <c r="B698" s="824"/>
      <c r="C698" s="824"/>
      <c r="D698" s="824"/>
      <c r="E698" s="824"/>
      <c r="F698" s="824"/>
      <c r="G698" s="1394"/>
      <c r="H698" s="824"/>
      <c r="I698" s="1394"/>
      <c r="J698" s="824"/>
      <c r="K698" s="1394"/>
      <c r="L698" s="1394"/>
      <c r="M698" s="1394"/>
      <c r="N698" s="1394"/>
      <c r="O698" s="1394"/>
      <c r="P698" s="1394"/>
      <c r="Q698" s="1394"/>
      <c r="R698" s="1394"/>
      <c r="S698" s="1394"/>
      <c r="T698" s="1394"/>
      <c r="U698" s="1394"/>
      <c r="V698" s="1394"/>
      <c r="W698" s="1394"/>
      <c r="X698" s="1394"/>
      <c r="Y698" s="1394"/>
      <c r="Z698" s="1394"/>
      <c r="AA698" s="1394"/>
      <c r="AB698" s="1394"/>
    </row>
    <row r="699">
      <c r="A699" s="824"/>
      <c r="B699" s="824"/>
      <c r="C699" s="824"/>
      <c r="D699" s="824"/>
      <c r="E699" s="824"/>
      <c r="F699" s="824"/>
      <c r="G699" s="1394"/>
      <c r="H699" s="824"/>
      <c r="I699" s="1394"/>
      <c r="J699" s="824"/>
      <c r="K699" s="1394"/>
      <c r="L699" s="1394"/>
      <c r="M699" s="1394"/>
      <c r="N699" s="1394"/>
      <c r="O699" s="1394"/>
      <c r="P699" s="1394"/>
      <c r="Q699" s="1394"/>
      <c r="R699" s="1394"/>
      <c r="S699" s="1394"/>
      <c r="T699" s="1394"/>
      <c r="U699" s="1394"/>
      <c r="V699" s="1394"/>
      <c r="W699" s="1394"/>
      <c r="X699" s="1394"/>
      <c r="Y699" s="1394"/>
      <c r="Z699" s="1394"/>
      <c r="AA699" s="1394"/>
      <c r="AB699" s="1394"/>
    </row>
    <row r="700">
      <c r="A700" s="824"/>
      <c r="B700" s="824"/>
      <c r="C700" s="824"/>
      <c r="D700" s="824"/>
      <c r="E700" s="824"/>
      <c r="F700" s="824"/>
      <c r="G700" s="1394"/>
      <c r="H700" s="824"/>
      <c r="I700" s="1394"/>
      <c r="J700" s="824"/>
      <c r="K700" s="1394"/>
      <c r="L700" s="1394"/>
      <c r="M700" s="1394"/>
      <c r="N700" s="1394"/>
      <c r="O700" s="1394"/>
      <c r="P700" s="1394"/>
      <c r="Q700" s="1394"/>
      <c r="R700" s="1394"/>
      <c r="S700" s="1394"/>
      <c r="T700" s="1394"/>
      <c r="U700" s="1394"/>
      <c r="V700" s="1394"/>
      <c r="W700" s="1394"/>
      <c r="X700" s="1394"/>
      <c r="Y700" s="1394"/>
      <c r="Z700" s="1394"/>
      <c r="AA700" s="1394"/>
      <c r="AB700" s="1394"/>
    </row>
    <row r="701">
      <c r="A701" s="824"/>
      <c r="B701" s="824"/>
      <c r="C701" s="824"/>
      <c r="D701" s="824"/>
      <c r="E701" s="824"/>
      <c r="F701" s="824"/>
      <c r="G701" s="1394"/>
      <c r="H701" s="824"/>
      <c r="I701" s="1394"/>
      <c r="J701" s="824"/>
      <c r="K701" s="1394"/>
      <c r="L701" s="1394"/>
      <c r="M701" s="1394"/>
      <c r="N701" s="1394"/>
      <c r="O701" s="1394"/>
      <c r="P701" s="1394"/>
      <c r="Q701" s="1394"/>
      <c r="R701" s="1394"/>
      <c r="S701" s="1394"/>
      <c r="T701" s="1394"/>
      <c r="U701" s="1394"/>
      <c r="V701" s="1394"/>
      <c r="W701" s="1394"/>
      <c r="X701" s="1394"/>
      <c r="Y701" s="1394"/>
      <c r="Z701" s="1394"/>
      <c r="AA701" s="1394"/>
      <c r="AB701" s="1394"/>
    </row>
    <row r="702">
      <c r="A702" s="824"/>
      <c r="B702" s="824"/>
      <c r="C702" s="824"/>
      <c r="D702" s="824"/>
      <c r="E702" s="824"/>
      <c r="F702" s="824"/>
      <c r="G702" s="1394"/>
      <c r="H702" s="824"/>
      <c r="I702" s="1394"/>
      <c r="J702" s="824"/>
      <c r="K702" s="1394"/>
      <c r="L702" s="1394"/>
      <c r="M702" s="1394"/>
      <c r="N702" s="1394"/>
      <c r="O702" s="1394"/>
      <c r="P702" s="1394"/>
      <c r="Q702" s="1394"/>
      <c r="R702" s="1394"/>
      <c r="S702" s="1394"/>
      <c r="T702" s="1394"/>
      <c r="U702" s="1394"/>
      <c r="V702" s="1394"/>
      <c r="W702" s="1394"/>
      <c r="X702" s="1394"/>
      <c r="Y702" s="1394"/>
      <c r="Z702" s="1394"/>
      <c r="AA702" s="1394"/>
      <c r="AB702" s="1394"/>
    </row>
    <row r="703">
      <c r="A703" s="824"/>
      <c r="B703" s="824"/>
      <c r="C703" s="824"/>
      <c r="D703" s="824"/>
      <c r="E703" s="824"/>
      <c r="F703" s="824"/>
      <c r="G703" s="1394"/>
      <c r="H703" s="824"/>
      <c r="I703" s="1394"/>
      <c r="J703" s="824"/>
      <c r="K703" s="1394"/>
      <c r="L703" s="1394"/>
      <c r="M703" s="1394"/>
      <c r="N703" s="1394"/>
      <c r="O703" s="1394"/>
      <c r="P703" s="1394"/>
      <c r="Q703" s="1394"/>
      <c r="R703" s="1394"/>
      <c r="S703" s="1394"/>
      <c r="T703" s="1394"/>
      <c r="U703" s="1394"/>
      <c r="V703" s="1394"/>
      <c r="W703" s="1394"/>
      <c r="X703" s="1394"/>
      <c r="Y703" s="1394"/>
      <c r="Z703" s="1394"/>
      <c r="AA703" s="1394"/>
      <c r="AB703" s="1394"/>
    </row>
    <row r="704">
      <c r="A704" s="824"/>
      <c r="B704" s="824"/>
      <c r="C704" s="824"/>
      <c r="D704" s="824"/>
      <c r="E704" s="824"/>
      <c r="F704" s="824"/>
      <c r="G704" s="1394"/>
      <c r="H704" s="824"/>
      <c r="I704" s="1394"/>
      <c r="J704" s="824"/>
      <c r="K704" s="1394"/>
      <c r="L704" s="1394"/>
      <c r="M704" s="1394"/>
      <c r="N704" s="1394"/>
      <c r="O704" s="1394"/>
      <c r="P704" s="1394"/>
      <c r="Q704" s="1394"/>
      <c r="R704" s="1394"/>
      <c r="S704" s="1394"/>
      <c r="T704" s="1394"/>
      <c r="U704" s="1394"/>
      <c r="V704" s="1394"/>
      <c r="W704" s="1394"/>
      <c r="X704" s="1394"/>
      <c r="Y704" s="1394"/>
      <c r="Z704" s="1394"/>
      <c r="AA704" s="1394"/>
      <c r="AB704" s="1394"/>
    </row>
    <row r="705">
      <c r="A705" s="824"/>
      <c r="B705" s="824"/>
      <c r="C705" s="824"/>
      <c r="D705" s="824"/>
      <c r="E705" s="824"/>
      <c r="F705" s="824"/>
      <c r="G705" s="1394"/>
      <c r="H705" s="824"/>
      <c r="I705" s="1394"/>
      <c r="J705" s="824"/>
      <c r="K705" s="1394"/>
      <c r="L705" s="1394"/>
      <c r="M705" s="1394"/>
      <c r="N705" s="1394"/>
      <c r="O705" s="1394"/>
      <c r="P705" s="1394"/>
      <c r="Q705" s="1394"/>
      <c r="R705" s="1394"/>
      <c r="S705" s="1394"/>
      <c r="T705" s="1394"/>
      <c r="U705" s="1394"/>
      <c r="V705" s="1394"/>
      <c r="W705" s="1394"/>
      <c r="X705" s="1394"/>
      <c r="Y705" s="1394"/>
      <c r="Z705" s="1394"/>
      <c r="AA705" s="1394"/>
      <c r="AB705" s="1394"/>
    </row>
    <row r="706">
      <c r="A706" s="824"/>
      <c r="B706" s="824"/>
      <c r="C706" s="824"/>
      <c r="D706" s="824"/>
      <c r="E706" s="824"/>
      <c r="F706" s="824"/>
      <c r="G706" s="1394"/>
      <c r="H706" s="824"/>
      <c r="I706" s="1394"/>
      <c r="J706" s="824"/>
      <c r="K706" s="1394"/>
      <c r="L706" s="1394"/>
      <c r="M706" s="1394"/>
      <c r="N706" s="1394"/>
      <c r="O706" s="1394"/>
      <c r="P706" s="1394"/>
      <c r="Q706" s="1394"/>
      <c r="R706" s="1394"/>
      <c r="S706" s="1394"/>
      <c r="T706" s="1394"/>
      <c r="U706" s="1394"/>
      <c r="V706" s="1394"/>
      <c r="W706" s="1394"/>
      <c r="X706" s="1394"/>
      <c r="Y706" s="1394"/>
      <c r="Z706" s="1394"/>
      <c r="AA706" s="1394"/>
      <c r="AB706" s="1394"/>
    </row>
    <row r="707">
      <c r="A707" s="824"/>
      <c r="B707" s="824"/>
      <c r="C707" s="824"/>
      <c r="D707" s="824"/>
      <c r="E707" s="824"/>
      <c r="F707" s="824"/>
      <c r="G707" s="1394"/>
      <c r="H707" s="824"/>
      <c r="I707" s="1394"/>
      <c r="J707" s="824"/>
      <c r="K707" s="1394"/>
      <c r="L707" s="1394"/>
      <c r="M707" s="1394"/>
      <c r="N707" s="1394"/>
      <c r="O707" s="1394"/>
      <c r="P707" s="1394"/>
      <c r="Q707" s="1394"/>
      <c r="R707" s="1394"/>
      <c r="S707" s="1394"/>
      <c r="T707" s="1394"/>
      <c r="U707" s="1394"/>
      <c r="V707" s="1394"/>
      <c r="W707" s="1394"/>
      <c r="X707" s="1394"/>
      <c r="Y707" s="1394"/>
      <c r="Z707" s="1394"/>
      <c r="AA707" s="1394"/>
      <c r="AB707" s="1394"/>
    </row>
    <row r="708">
      <c r="A708" s="824"/>
      <c r="B708" s="824"/>
      <c r="C708" s="824"/>
      <c r="D708" s="824"/>
      <c r="E708" s="824"/>
      <c r="F708" s="824"/>
      <c r="G708" s="1394"/>
      <c r="H708" s="824"/>
      <c r="I708" s="1394"/>
      <c r="J708" s="824"/>
      <c r="K708" s="1394"/>
      <c r="L708" s="1394"/>
      <c r="M708" s="1394"/>
      <c r="N708" s="1394"/>
      <c r="O708" s="1394"/>
      <c r="P708" s="1394"/>
      <c r="Q708" s="1394"/>
      <c r="R708" s="1394"/>
      <c r="S708" s="1394"/>
      <c r="T708" s="1394"/>
      <c r="U708" s="1394"/>
      <c r="V708" s="1394"/>
      <c r="W708" s="1394"/>
      <c r="X708" s="1394"/>
      <c r="Y708" s="1394"/>
      <c r="Z708" s="1394"/>
      <c r="AA708" s="1394"/>
      <c r="AB708" s="1394"/>
    </row>
    <row r="709">
      <c r="A709" s="824"/>
      <c r="B709" s="824"/>
      <c r="C709" s="824"/>
      <c r="D709" s="824"/>
      <c r="E709" s="824"/>
      <c r="F709" s="824"/>
      <c r="G709" s="1394"/>
      <c r="H709" s="824"/>
      <c r="I709" s="1394"/>
      <c r="J709" s="824"/>
      <c r="K709" s="1394"/>
      <c r="L709" s="1394"/>
      <c r="M709" s="1394"/>
      <c r="N709" s="1394"/>
      <c r="O709" s="1394"/>
      <c r="P709" s="1394"/>
      <c r="Q709" s="1394"/>
      <c r="R709" s="1394"/>
      <c r="S709" s="1394"/>
      <c r="T709" s="1394"/>
      <c r="U709" s="1394"/>
      <c r="V709" s="1394"/>
      <c r="W709" s="1394"/>
      <c r="X709" s="1394"/>
      <c r="Y709" s="1394"/>
      <c r="Z709" s="1394"/>
      <c r="AA709" s="1394"/>
      <c r="AB709" s="1394"/>
    </row>
    <row r="710">
      <c r="A710" s="824"/>
      <c r="B710" s="824"/>
      <c r="C710" s="824"/>
      <c r="D710" s="824"/>
      <c r="E710" s="824"/>
      <c r="F710" s="824"/>
      <c r="G710" s="1394"/>
      <c r="H710" s="824"/>
      <c r="I710" s="1394"/>
      <c r="J710" s="824"/>
      <c r="K710" s="1394"/>
      <c r="L710" s="1394"/>
      <c r="M710" s="1394"/>
      <c r="N710" s="1394"/>
      <c r="O710" s="1394"/>
      <c r="P710" s="1394"/>
      <c r="Q710" s="1394"/>
      <c r="R710" s="1394"/>
      <c r="S710" s="1394"/>
      <c r="T710" s="1394"/>
      <c r="U710" s="1394"/>
      <c r="V710" s="1394"/>
      <c r="W710" s="1394"/>
      <c r="X710" s="1394"/>
      <c r="Y710" s="1394"/>
      <c r="Z710" s="1394"/>
      <c r="AA710" s="1394"/>
      <c r="AB710" s="1394"/>
    </row>
    <row r="711">
      <c r="A711" s="824"/>
      <c r="B711" s="824"/>
      <c r="C711" s="824"/>
      <c r="D711" s="824"/>
      <c r="E711" s="824"/>
      <c r="F711" s="824"/>
      <c r="G711" s="1394"/>
      <c r="H711" s="824"/>
      <c r="I711" s="1394"/>
      <c r="J711" s="824"/>
      <c r="K711" s="1394"/>
      <c r="L711" s="1394"/>
      <c r="M711" s="1394"/>
      <c r="N711" s="1394"/>
      <c r="O711" s="1394"/>
      <c r="P711" s="1394"/>
      <c r="Q711" s="1394"/>
      <c r="R711" s="1394"/>
      <c r="S711" s="1394"/>
      <c r="T711" s="1394"/>
      <c r="U711" s="1394"/>
      <c r="V711" s="1394"/>
      <c r="W711" s="1394"/>
      <c r="X711" s="1394"/>
      <c r="Y711" s="1394"/>
      <c r="Z711" s="1394"/>
      <c r="AA711" s="1394"/>
      <c r="AB711" s="1394"/>
    </row>
    <row r="712">
      <c r="A712" s="824"/>
      <c r="B712" s="824"/>
      <c r="C712" s="824"/>
      <c r="D712" s="824"/>
      <c r="E712" s="824"/>
      <c r="F712" s="824"/>
      <c r="G712" s="1394"/>
      <c r="H712" s="824"/>
      <c r="I712" s="1394"/>
      <c r="J712" s="824"/>
      <c r="K712" s="1394"/>
      <c r="L712" s="1394"/>
      <c r="M712" s="1394"/>
      <c r="N712" s="1394"/>
      <c r="O712" s="1394"/>
      <c r="P712" s="1394"/>
      <c r="Q712" s="1394"/>
      <c r="R712" s="1394"/>
      <c r="S712" s="1394"/>
      <c r="T712" s="1394"/>
      <c r="U712" s="1394"/>
      <c r="V712" s="1394"/>
      <c r="W712" s="1394"/>
      <c r="X712" s="1394"/>
      <c r="Y712" s="1394"/>
      <c r="Z712" s="1394"/>
      <c r="AA712" s="1394"/>
      <c r="AB712" s="1394"/>
    </row>
    <row r="713">
      <c r="A713" s="824"/>
      <c r="B713" s="824"/>
      <c r="C713" s="824"/>
      <c r="D713" s="824"/>
      <c r="E713" s="824"/>
      <c r="F713" s="824"/>
      <c r="G713" s="1394"/>
      <c r="H713" s="824"/>
      <c r="I713" s="1394"/>
      <c r="J713" s="824"/>
      <c r="K713" s="1394"/>
      <c r="L713" s="1394"/>
      <c r="M713" s="1394"/>
      <c r="N713" s="1394"/>
      <c r="O713" s="1394"/>
      <c r="P713" s="1394"/>
      <c r="Q713" s="1394"/>
      <c r="R713" s="1394"/>
      <c r="S713" s="1394"/>
      <c r="T713" s="1394"/>
      <c r="U713" s="1394"/>
      <c r="V713" s="1394"/>
      <c r="W713" s="1394"/>
      <c r="X713" s="1394"/>
      <c r="Y713" s="1394"/>
      <c r="Z713" s="1394"/>
      <c r="AA713" s="1394"/>
      <c r="AB713" s="1394"/>
    </row>
    <row r="714">
      <c r="A714" s="824"/>
      <c r="B714" s="824"/>
      <c r="C714" s="824"/>
      <c r="D714" s="824"/>
      <c r="E714" s="824"/>
      <c r="F714" s="824"/>
      <c r="G714" s="1394"/>
      <c r="H714" s="824"/>
      <c r="I714" s="1394"/>
      <c r="J714" s="824"/>
      <c r="K714" s="1394"/>
      <c r="L714" s="1394"/>
      <c r="M714" s="1394"/>
      <c r="N714" s="1394"/>
      <c r="O714" s="1394"/>
      <c r="P714" s="1394"/>
      <c r="Q714" s="1394"/>
      <c r="R714" s="1394"/>
      <c r="S714" s="1394"/>
      <c r="T714" s="1394"/>
      <c r="U714" s="1394"/>
      <c r="V714" s="1394"/>
      <c r="W714" s="1394"/>
      <c r="X714" s="1394"/>
      <c r="Y714" s="1394"/>
      <c r="Z714" s="1394"/>
      <c r="AA714" s="1394"/>
      <c r="AB714" s="1394"/>
    </row>
    <row r="715">
      <c r="A715" s="824"/>
      <c r="B715" s="824"/>
      <c r="C715" s="824"/>
      <c r="D715" s="824"/>
      <c r="E715" s="824"/>
      <c r="F715" s="824"/>
      <c r="G715" s="1394"/>
      <c r="H715" s="824"/>
      <c r="I715" s="1394"/>
      <c r="J715" s="824"/>
      <c r="K715" s="1394"/>
      <c r="L715" s="1394"/>
      <c r="M715" s="1394"/>
      <c r="N715" s="1394"/>
      <c r="O715" s="1394"/>
      <c r="P715" s="1394"/>
      <c r="Q715" s="1394"/>
      <c r="R715" s="1394"/>
      <c r="S715" s="1394"/>
      <c r="T715" s="1394"/>
      <c r="U715" s="1394"/>
      <c r="V715" s="1394"/>
      <c r="W715" s="1394"/>
      <c r="X715" s="1394"/>
      <c r="Y715" s="1394"/>
      <c r="Z715" s="1394"/>
      <c r="AA715" s="1394"/>
      <c r="AB715" s="1394"/>
    </row>
    <row r="716">
      <c r="A716" s="824"/>
      <c r="B716" s="824"/>
      <c r="C716" s="824"/>
      <c r="D716" s="824"/>
      <c r="E716" s="824"/>
      <c r="F716" s="824"/>
      <c r="G716" s="1394"/>
      <c r="H716" s="824"/>
      <c r="I716" s="1394"/>
      <c r="J716" s="824"/>
      <c r="K716" s="1394"/>
      <c r="L716" s="1394"/>
      <c r="M716" s="1394"/>
      <c r="N716" s="1394"/>
      <c r="O716" s="1394"/>
      <c r="P716" s="1394"/>
      <c r="Q716" s="1394"/>
      <c r="R716" s="1394"/>
      <c r="S716" s="1394"/>
      <c r="T716" s="1394"/>
      <c r="U716" s="1394"/>
      <c r="V716" s="1394"/>
      <c r="W716" s="1394"/>
      <c r="X716" s="1394"/>
      <c r="Y716" s="1394"/>
      <c r="Z716" s="1394"/>
      <c r="AA716" s="1394"/>
      <c r="AB716" s="1394"/>
    </row>
    <row r="717">
      <c r="A717" s="824"/>
      <c r="B717" s="824"/>
      <c r="C717" s="824"/>
      <c r="D717" s="824"/>
      <c r="E717" s="824"/>
      <c r="F717" s="824"/>
      <c r="G717" s="1394"/>
      <c r="H717" s="824"/>
      <c r="I717" s="1394"/>
      <c r="J717" s="824"/>
      <c r="K717" s="1394"/>
      <c r="L717" s="1394"/>
      <c r="M717" s="1394"/>
      <c r="N717" s="1394"/>
      <c r="O717" s="1394"/>
      <c r="P717" s="1394"/>
      <c r="Q717" s="1394"/>
      <c r="R717" s="1394"/>
      <c r="S717" s="1394"/>
      <c r="T717" s="1394"/>
      <c r="U717" s="1394"/>
      <c r="V717" s="1394"/>
      <c r="W717" s="1394"/>
      <c r="X717" s="1394"/>
      <c r="Y717" s="1394"/>
      <c r="Z717" s="1394"/>
      <c r="AA717" s="1394"/>
      <c r="AB717" s="1394"/>
    </row>
    <row r="718">
      <c r="A718" s="824"/>
      <c r="B718" s="824"/>
      <c r="C718" s="824"/>
      <c r="D718" s="824"/>
      <c r="E718" s="824"/>
      <c r="F718" s="824"/>
      <c r="G718" s="1394"/>
      <c r="H718" s="824"/>
      <c r="I718" s="1394"/>
      <c r="J718" s="824"/>
      <c r="K718" s="1394"/>
      <c r="L718" s="1394"/>
      <c r="M718" s="1394"/>
      <c r="N718" s="1394"/>
      <c r="O718" s="1394"/>
      <c r="P718" s="1394"/>
      <c r="Q718" s="1394"/>
      <c r="R718" s="1394"/>
      <c r="S718" s="1394"/>
      <c r="T718" s="1394"/>
      <c r="U718" s="1394"/>
      <c r="V718" s="1394"/>
      <c r="W718" s="1394"/>
      <c r="X718" s="1394"/>
      <c r="Y718" s="1394"/>
      <c r="Z718" s="1394"/>
      <c r="AA718" s="1394"/>
      <c r="AB718" s="1394"/>
    </row>
    <row r="719">
      <c r="A719" s="824"/>
      <c r="B719" s="824"/>
      <c r="C719" s="824"/>
      <c r="D719" s="824"/>
      <c r="E719" s="824"/>
      <c r="F719" s="824"/>
      <c r="G719" s="1394"/>
      <c r="H719" s="824"/>
      <c r="I719" s="1394"/>
      <c r="J719" s="824"/>
      <c r="K719" s="1394"/>
      <c r="L719" s="1394"/>
      <c r="M719" s="1394"/>
      <c r="N719" s="1394"/>
      <c r="O719" s="1394"/>
      <c r="P719" s="1394"/>
      <c r="Q719" s="1394"/>
      <c r="R719" s="1394"/>
      <c r="S719" s="1394"/>
      <c r="T719" s="1394"/>
      <c r="U719" s="1394"/>
      <c r="V719" s="1394"/>
      <c r="W719" s="1394"/>
      <c r="X719" s="1394"/>
      <c r="Y719" s="1394"/>
      <c r="Z719" s="1394"/>
      <c r="AA719" s="1394"/>
      <c r="AB719" s="1394"/>
    </row>
    <row r="720">
      <c r="A720" s="824"/>
      <c r="B720" s="824"/>
      <c r="C720" s="824"/>
      <c r="D720" s="824"/>
      <c r="E720" s="824"/>
      <c r="F720" s="824"/>
      <c r="G720" s="1394"/>
      <c r="H720" s="824"/>
      <c r="I720" s="1394"/>
      <c r="J720" s="824"/>
      <c r="K720" s="1394"/>
      <c r="L720" s="1394"/>
      <c r="M720" s="1394"/>
      <c r="N720" s="1394"/>
      <c r="O720" s="1394"/>
      <c r="P720" s="1394"/>
      <c r="Q720" s="1394"/>
      <c r="R720" s="1394"/>
      <c r="S720" s="1394"/>
      <c r="T720" s="1394"/>
      <c r="U720" s="1394"/>
      <c r="V720" s="1394"/>
      <c r="W720" s="1394"/>
      <c r="X720" s="1394"/>
      <c r="Y720" s="1394"/>
      <c r="Z720" s="1394"/>
      <c r="AA720" s="1394"/>
      <c r="AB720" s="1394"/>
    </row>
    <row r="721">
      <c r="A721" s="824"/>
      <c r="B721" s="824"/>
      <c r="C721" s="824"/>
      <c r="D721" s="824"/>
      <c r="E721" s="824"/>
      <c r="F721" s="824"/>
      <c r="G721" s="1394"/>
      <c r="H721" s="824"/>
      <c r="I721" s="1394"/>
      <c r="J721" s="824"/>
      <c r="K721" s="1394"/>
      <c r="L721" s="1394"/>
      <c r="M721" s="1394"/>
      <c r="N721" s="1394"/>
      <c r="O721" s="1394"/>
      <c r="P721" s="1394"/>
      <c r="Q721" s="1394"/>
      <c r="R721" s="1394"/>
      <c r="S721" s="1394"/>
      <c r="T721" s="1394"/>
      <c r="U721" s="1394"/>
      <c r="V721" s="1394"/>
      <c r="W721" s="1394"/>
      <c r="X721" s="1394"/>
      <c r="Y721" s="1394"/>
      <c r="Z721" s="1394"/>
      <c r="AA721" s="1394"/>
      <c r="AB721" s="1394"/>
    </row>
    <row r="722">
      <c r="A722" s="824"/>
      <c r="B722" s="824"/>
      <c r="C722" s="824"/>
      <c r="D722" s="824"/>
      <c r="E722" s="824"/>
      <c r="F722" s="824"/>
      <c r="G722" s="1394"/>
      <c r="H722" s="824"/>
      <c r="I722" s="1394"/>
      <c r="J722" s="824"/>
      <c r="K722" s="1394"/>
      <c r="L722" s="1394"/>
      <c r="M722" s="1394"/>
      <c r="N722" s="1394"/>
      <c r="O722" s="1394"/>
      <c r="P722" s="1394"/>
      <c r="Q722" s="1394"/>
      <c r="R722" s="1394"/>
      <c r="S722" s="1394"/>
      <c r="T722" s="1394"/>
      <c r="U722" s="1394"/>
      <c r="V722" s="1394"/>
      <c r="W722" s="1394"/>
      <c r="X722" s="1394"/>
      <c r="Y722" s="1394"/>
      <c r="Z722" s="1394"/>
      <c r="AA722" s="1394"/>
      <c r="AB722" s="1394"/>
    </row>
    <row r="723">
      <c r="A723" s="824"/>
      <c r="B723" s="824"/>
      <c r="C723" s="824"/>
      <c r="D723" s="824"/>
      <c r="E723" s="824"/>
      <c r="F723" s="824"/>
      <c r="G723" s="1394"/>
      <c r="H723" s="824"/>
      <c r="I723" s="1394"/>
      <c r="J723" s="824"/>
      <c r="K723" s="1394"/>
      <c r="L723" s="1394"/>
      <c r="M723" s="1394"/>
      <c r="N723" s="1394"/>
      <c r="O723" s="1394"/>
      <c r="P723" s="1394"/>
      <c r="Q723" s="1394"/>
      <c r="R723" s="1394"/>
      <c r="S723" s="1394"/>
      <c r="T723" s="1394"/>
      <c r="U723" s="1394"/>
      <c r="V723" s="1394"/>
      <c r="W723" s="1394"/>
      <c r="X723" s="1394"/>
      <c r="Y723" s="1394"/>
      <c r="Z723" s="1394"/>
      <c r="AA723" s="1394"/>
      <c r="AB723" s="1394"/>
    </row>
    <row r="724">
      <c r="A724" s="824"/>
      <c r="B724" s="824"/>
      <c r="C724" s="824"/>
      <c r="D724" s="824"/>
      <c r="E724" s="824"/>
      <c r="F724" s="824"/>
      <c r="G724" s="1394"/>
      <c r="H724" s="824"/>
      <c r="I724" s="1394"/>
      <c r="J724" s="824"/>
      <c r="K724" s="1394"/>
      <c r="L724" s="1394"/>
      <c r="M724" s="1394"/>
      <c r="N724" s="1394"/>
      <c r="O724" s="1394"/>
      <c r="P724" s="1394"/>
      <c r="Q724" s="1394"/>
      <c r="R724" s="1394"/>
      <c r="S724" s="1394"/>
      <c r="T724" s="1394"/>
      <c r="U724" s="1394"/>
      <c r="V724" s="1394"/>
      <c r="W724" s="1394"/>
      <c r="X724" s="1394"/>
      <c r="Y724" s="1394"/>
      <c r="Z724" s="1394"/>
      <c r="AA724" s="1394"/>
      <c r="AB724" s="1394"/>
    </row>
    <row r="725">
      <c r="A725" s="824"/>
      <c r="B725" s="824"/>
      <c r="C725" s="824"/>
      <c r="D725" s="824"/>
      <c r="E725" s="824"/>
      <c r="F725" s="824"/>
      <c r="G725" s="1394"/>
      <c r="H725" s="824"/>
      <c r="I725" s="1394"/>
      <c r="J725" s="824"/>
      <c r="K725" s="1394"/>
      <c r="L725" s="1394"/>
      <c r="M725" s="1394"/>
      <c r="N725" s="1394"/>
      <c r="O725" s="1394"/>
      <c r="P725" s="1394"/>
      <c r="Q725" s="1394"/>
      <c r="R725" s="1394"/>
      <c r="S725" s="1394"/>
      <c r="T725" s="1394"/>
      <c r="U725" s="1394"/>
      <c r="V725" s="1394"/>
      <c r="W725" s="1394"/>
      <c r="X725" s="1394"/>
      <c r="Y725" s="1394"/>
      <c r="Z725" s="1394"/>
      <c r="AA725" s="1394"/>
      <c r="AB725" s="1394"/>
    </row>
    <row r="726">
      <c r="A726" s="824"/>
      <c r="B726" s="824"/>
      <c r="C726" s="824"/>
      <c r="D726" s="824"/>
      <c r="E726" s="824"/>
      <c r="F726" s="824"/>
      <c r="G726" s="1394"/>
      <c r="H726" s="824"/>
      <c r="I726" s="1394"/>
      <c r="J726" s="824"/>
      <c r="K726" s="1394"/>
      <c r="L726" s="1394"/>
      <c r="M726" s="1394"/>
      <c r="N726" s="1394"/>
      <c r="O726" s="1394"/>
      <c r="P726" s="1394"/>
      <c r="Q726" s="1394"/>
      <c r="R726" s="1394"/>
      <c r="S726" s="1394"/>
      <c r="T726" s="1394"/>
      <c r="U726" s="1394"/>
      <c r="V726" s="1394"/>
      <c r="W726" s="1394"/>
      <c r="X726" s="1394"/>
      <c r="Y726" s="1394"/>
      <c r="Z726" s="1394"/>
      <c r="AA726" s="1394"/>
      <c r="AB726" s="1394"/>
    </row>
    <row r="727">
      <c r="A727" s="824"/>
      <c r="B727" s="824"/>
      <c r="C727" s="824"/>
      <c r="D727" s="824"/>
      <c r="E727" s="824"/>
      <c r="F727" s="824"/>
      <c r="G727" s="1394"/>
      <c r="H727" s="824"/>
      <c r="I727" s="1394"/>
      <c r="J727" s="824"/>
      <c r="K727" s="1394"/>
      <c r="L727" s="1394"/>
      <c r="M727" s="1394"/>
      <c r="N727" s="1394"/>
      <c r="O727" s="1394"/>
      <c r="P727" s="1394"/>
      <c r="Q727" s="1394"/>
      <c r="R727" s="1394"/>
      <c r="S727" s="1394"/>
      <c r="T727" s="1394"/>
      <c r="U727" s="1394"/>
      <c r="V727" s="1394"/>
      <c r="W727" s="1394"/>
      <c r="X727" s="1394"/>
      <c r="Y727" s="1394"/>
      <c r="Z727" s="1394"/>
      <c r="AA727" s="1394"/>
      <c r="AB727" s="1394"/>
    </row>
    <row r="728">
      <c r="A728" s="824"/>
      <c r="B728" s="824"/>
      <c r="C728" s="824"/>
      <c r="D728" s="824"/>
      <c r="E728" s="824"/>
      <c r="F728" s="824"/>
      <c r="G728" s="1394"/>
      <c r="H728" s="824"/>
      <c r="I728" s="1394"/>
      <c r="J728" s="824"/>
      <c r="K728" s="1394"/>
      <c r="L728" s="1394"/>
      <c r="M728" s="1394"/>
      <c r="N728" s="1394"/>
      <c r="O728" s="1394"/>
      <c r="P728" s="1394"/>
      <c r="Q728" s="1394"/>
      <c r="R728" s="1394"/>
      <c r="S728" s="1394"/>
      <c r="T728" s="1394"/>
      <c r="U728" s="1394"/>
      <c r="V728" s="1394"/>
      <c r="W728" s="1394"/>
      <c r="X728" s="1394"/>
      <c r="Y728" s="1394"/>
      <c r="Z728" s="1394"/>
      <c r="AA728" s="1394"/>
      <c r="AB728" s="1394"/>
    </row>
    <row r="729">
      <c r="A729" s="824"/>
      <c r="B729" s="824"/>
      <c r="C729" s="824"/>
      <c r="D729" s="824"/>
      <c r="E729" s="824"/>
      <c r="F729" s="824"/>
      <c r="G729" s="1394"/>
      <c r="H729" s="824"/>
      <c r="I729" s="1394"/>
      <c r="J729" s="824"/>
      <c r="K729" s="1394"/>
      <c r="L729" s="1394"/>
      <c r="M729" s="1394"/>
      <c r="N729" s="1394"/>
      <c r="O729" s="1394"/>
      <c r="P729" s="1394"/>
      <c r="Q729" s="1394"/>
      <c r="R729" s="1394"/>
      <c r="S729" s="1394"/>
      <c r="T729" s="1394"/>
      <c r="U729" s="1394"/>
      <c r="V729" s="1394"/>
      <c r="W729" s="1394"/>
      <c r="X729" s="1394"/>
      <c r="Y729" s="1394"/>
      <c r="Z729" s="1394"/>
      <c r="AA729" s="1394"/>
      <c r="AB729" s="1394"/>
    </row>
    <row r="730">
      <c r="A730" s="824"/>
      <c r="B730" s="824"/>
      <c r="C730" s="824"/>
      <c r="D730" s="824"/>
      <c r="E730" s="824"/>
      <c r="F730" s="824"/>
      <c r="G730" s="1394"/>
      <c r="H730" s="824"/>
      <c r="I730" s="1394"/>
      <c r="J730" s="824"/>
      <c r="K730" s="1394"/>
      <c r="L730" s="1394"/>
      <c r="M730" s="1394"/>
      <c r="N730" s="1394"/>
      <c r="O730" s="1394"/>
      <c r="P730" s="1394"/>
      <c r="Q730" s="1394"/>
      <c r="R730" s="1394"/>
      <c r="S730" s="1394"/>
      <c r="T730" s="1394"/>
      <c r="U730" s="1394"/>
      <c r="V730" s="1394"/>
      <c r="W730" s="1394"/>
      <c r="X730" s="1394"/>
      <c r="Y730" s="1394"/>
      <c r="Z730" s="1394"/>
      <c r="AA730" s="1394"/>
      <c r="AB730" s="1394"/>
    </row>
    <row r="731">
      <c r="A731" s="824"/>
      <c r="B731" s="824"/>
      <c r="C731" s="824"/>
      <c r="D731" s="824"/>
      <c r="E731" s="824"/>
      <c r="F731" s="824"/>
      <c r="G731" s="1394"/>
      <c r="H731" s="824"/>
      <c r="I731" s="1394"/>
      <c r="J731" s="824"/>
      <c r="K731" s="1394"/>
      <c r="L731" s="1394"/>
      <c r="M731" s="1394"/>
      <c r="N731" s="1394"/>
      <c r="O731" s="1394"/>
      <c r="P731" s="1394"/>
      <c r="Q731" s="1394"/>
      <c r="R731" s="1394"/>
      <c r="S731" s="1394"/>
      <c r="T731" s="1394"/>
      <c r="U731" s="1394"/>
      <c r="V731" s="1394"/>
      <c r="W731" s="1394"/>
      <c r="X731" s="1394"/>
      <c r="Y731" s="1394"/>
      <c r="Z731" s="1394"/>
      <c r="AA731" s="1394"/>
      <c r="AB731" s="1394"/>
    </row>
    <row r="732">
      <c r="A732" s="824"/>
      <c r="B732" s="824"/>
      <c r="C732" s="824"/>
      <c r="D732" s="824"/>
      <c r="E732" s="824"/>
      <c r="F732" s="824"/>
      <c r="G732" s="1394"/>
      <c r="H732" s="824"/>
      <c r="I732" s="1394"/>
      <c r="J732" s="824"/>
      <c r="K732" s="1394"/>
      <c r="L732" s="1394"/>
      <c r="M732" s="1394"/>
      <c r="N732" s="1394"/>
      <c r="O732" s="1394"/>
      <c r="P732" s="1394"/>
      <c r="Q732" s="1394"/>
      <c r="R732" s="1394"/>
      <c r="S732" s="1394"/>
      <c r="T732" s="1394"/>
      <c r="U732" s="1394"/>
      <c r="V732" s="1394"/>
      <c r="W732" s="1394"/>
      <c r="X732" s="1394"/>
      <c r="Y732" s="1394"/>
      <c r="Z732" s="1394"/>
      <c r="AA732" s="1394"/>
      <c r="AB732" s="1394"/>
    </row>
    <row r="733">
      <c r="A733" s="824"/>
      <c r="B733" s="824"/>
      <c r="C733" s="824"/>
      <c r="D733" s="824"/>
      <c r="E733" s="824"/>
      <c r="F733" s="824"/>
      <c r="G733" s="1394"/>
      <c r="H733" s="824"/>
      <c r="I733" s="1394"/>
      <c r="J733" s="824"/>
      <c r="K733" s="1394"/>
      <c r="L733" s="1394"/>
      <c r="M733" s="1394"/>
      <c r="N733" s="1394"/>
      <c r="O733" s="1394"/>
      <c r="P733" s="1394"/>
      <c r="Q733" s="1394"/>
      <c r="R733" s="1394"/>
      <c r="S733" s="1394"/>
      <c r="T733" s="1394"/>
      <c r="U733" s="1394"/>
      <c r="V733" s="1394"/>
      <c r="W733" s="1394"/>
      <c r="X733" s="1394"/>
      <c r="Y733" s="1394"/>
      <c r="Z733" s="1394"/>
      <c r="AA733" s="1394"/>
      <c r="AB733" s="1394"/>
    </row>
    <row r="734">
      <c r="A734" s="824"/>
      <c r="B734" s="824"/>
      <c r="C734" s="824"/>
      <c r="D734" s="824"/>
      <c r="E734" s="824"/>
      <c r="F734" s="824"/>
      <c r="G734" s="1394"/>
      <c r="H734" s="824"/>
      <c r="I734" s="1394"/>
      <c r="J734" s="824"/>
      <c r="K734" s="1394"/>
      <c r="L734" s="1394"/>
      <c r="M734" s="1394"/>
      <c r="N734" s="1394"/>
      <c r="O734" s="1394"/>
      <c r="P734" s="1394"/>
      <c r="Q734" s="1394"/>
      <c r="R734" s="1394"/>
      <c r="S734" s="1394"/>
      <c r="T734" s="1394"/>
      <c r="U734" s="1394"/>
      <c r="V734" s="1394"/>
      <c r="W734" s="1394"/>
      <c r="X734" s="1394"/>
      <c r="Y734" s="1394"/>
      <c r="Z734" s="1394"/>
      <c r="AA734" s="1394"/>
      <c r="AB734" s="1394"/>
    </row>
    <row r="735">
      <c r="A735" s="824"/>
      <c r="B735" s="824"/>
      <c r="C735" s="824"/>
      <c r="D735" s="824"/>
      <c r="E735" s="824"/>
      <c r="F735" s="824"/>
      <c r="G735" s="1394"/>
      <c r="H735" s="824"/>
      <c r="I735" s="1394"/>
      <c r="J735" s="824"/>
      <c r="K735" s="1394"/>
      <c r="L735" s="1394"/>
      <c r="M735" s="1394"/>
      <c r="N735" s="1394"/>
      <c r="O735" s="1394"/>
      <c r="P735" s="1394"/>
      <c r="Q735" s="1394"/>
      <c r="R735" s="1394"/>
      <c r="S735" s="1394"/>
      <c r="T735" s="1394"/>
      <c r="U735" s="1394"/>
      <c r="V735" s="1394"/>
      <c r="W735" s="1394"/>
      <c r="X735" s="1394"/>
      <c r="Y735" s="1394"/>
      <c r="Z735" s="1394"/>
      <c r="AA735" s="1394"/>
      <c r="AB735" s="1394"/>
    </row>
    <row r="736">
      <c r="A736" s="824"/>
      <c r="B736" s="824"/>
      <c r="C736" s="824"/>
      <c r="D736" s="824"/>
      <c r="E736" s="824"/>
      <c r="F736" s="824"/>
      <c r="G736" s="1394"/>
      <c r="H736" s="824"/>
      <c r="I736" s="1394"/>
      <c r="J736" s="824"/>
      <c r="K736" s="1394"/>
      <c r="L736" s="1394"/>
      <c r="M736" s="1394"/>
      <c r="N736" s="1394"/>
      <c r="O736" s="1394"/>
      <c r="P736" s="1394"/>
      <c r="Q736" s="1394"/>
      <c r="R736" s="1394"/>
      <c r="S736" s="1394"/>
      <c r="T736" s="1394"/>
      <c r="U736" s="1394"/>
      <c r="V736" s="1394"/>
      <c r="W736" s="1394"/>
      <c r="X736" s="1394"/>
      <c r="Y736" s="1394"/>
      <c r="Z736" s="1394"/>
      <c r="AA736" s="1394"/>
      <c r="AB736" s="1394"/>
    </row>
    <row r="737">
      <c r="A737" s="824"/>
      <c r="B737" s="824"/>
      <c r="C737" s="824"/>
      <c r="D737" s="824"/>
      <c r="E737" s="824"/>
      <c r="F737" s="824"/>
      <c r="G737" s="1394"/>
      <c r="H737" s="824"/>
      <c r="I737" s="1394"/>
      <c r="J737" s="824"/>
      <c r="K737" s="1394"/>
      <c r="L737" s="1394"/>
      <c r="M737" s="1394"/>
      <c r="N737" s="1394"/>
      <c r="O737" s="1394"/>
      <c r="P737" s="1394"/>
      <c r="Q737" s="1394"/>
      <c r="R737" s="1394"/>
      <c r="S737" s="1394"/>
      <c r="T737" s="1394"/>
      <c r="U737" s="1394"/>
      <c r="V737" s="1394"/>
      <c r="W737" s="1394"/>
      <c r="X737" s="1394"/>
      <c r="Y737" s="1394"/>
      <c r="Z737" s="1394"/>
      <c r="AA737" s="1394"/>
      <c r="AB737" s="1394"/>
    </row>
    <row r="738">
      <c r="A738" s="824"/>
      <c r="B738" s="824"/>
      <c r="C738" s="824"/>
      <c r="D738" s="824"/>
      <c r="E738" s="824"/>
      <c r="F738" s="824"/>
      <c r="G738" s="1394"/>
      <c r="H738" s="824"/>
      <c r="I738" s="1394"/>
      <c r="J738" s="824"/>
      <c r="K738" s="1394"/>
      <c r="L738" s="1394"/>
      <c r="M738" s="1394"/>
      <c r="N738" s="1394"/>
      <c r="O738" s="1394"/>
      <c r="P738" s="1394"/>
      <c r="Q738" s="1394"/>
      <c r="R738" s="1394"/>
      <c r="S738" s="1394"/>
      <c r="T738" s="1394"/>
      <c r="U738" s="1394"/>
      <c r="V738" s="1394"/>
      <c r="W738" s="1394"/>
      <c r="X738" s="1394"/>
      <c r="Y738" s="1394"/>
      <c r="Z738" s="1394"/>
      <c r="AA738" s="1394"/>
      <c r="AB738" s="1394"/>
    </row>
    <row r="739">
      <c r="A739" s="824"/>
      <c r="B739" s="824"/>
      <c r="C739" s="824"/>
      <c r="D739" s="824"/>
      <c r="E739" s="824"/>
      <c r="F739" s="824"/>
      <c r="G739" s="1394"/>
      <c r="H739" s="824"/>
      <c r="I739" s="1394"/>
      <c r="J739" s="824"/>
      <c r="K739" s="1394"/>
      <c r="L739" s="1394"/>
      <c r="M739" s="1394"/>
      <c r="N739" s="1394"/>
      <c r="O739" s="1394"/>
      <c r="P739" s="1394"/>
      <c r="Q739" s="1394"/>
      <c r="R739" s="1394"/>
      <c r="S739" s="1394"/>
      <c r="T739" s="1394"/>
      <c r="U739" s="1394"/>
      <c r="V739" s="1394"/>
      <c r="W739" s="1394"/>
      <c r="X739" s="1394"/>
      <c r="Y739" s="1394"/>
      <c r="Z739" s="1394"/>
      <c r="AA739" s="1394"/>
      <c r="AB739" s="1394"/>
    </row>
    <row r="740">
      <c r="A740" s="824"/>
      <c r="B740" s="824"/>
      <c r="C740" s="824"/>
      <c r="D740" s="824"/>
      <c r="E740" s="824"/>
      <c r="F740" s="824"/>
      <c r="G740" s="1394"/>
      <c r="H740" s="824"/>
      <c r="I740" s="1394"/>
      <c r="J740" s="824"/>
      <c r="K740" s="1394"/>
      <c r="L740" s="1394"/>
      <c r="M740" s="1394"/>
      <c r="N740" s="1394"/>
      <c r="O740" s="1394"/>
      <c r="P740" s="1394"/>
      <c r="Q740" s="1394"/>
      <c r="R740" s="1394"/>
      <c r="S740" s="1394"/>
      <c r="T740" s="1394"/>
      <c r="U740" s="1394"/>
      <c r="V740" s="1394"/>
      <c r="W740" s="1394"/>
      <c r="X740" s="1394"/>
      <c r="Y740" s="1394"/>
      <c r="Z740" s="1394"/>
      <c r="AA740" s="1394"/>
      <c r="AB740" s="1394"/>
    </row>
    <row r="741">
      <c r="A741" s="824"/>
      <c r="B741" s="824"/>
      <c r="C741" s="824"/>
      <c r="D741" s="824"/>
      <c r="E741" s="824"/>
      <c r="F741" s="824"/>
      <c r="G741" s="1394"/>
      <c r="H741" s="824"/>
      <c r="I741" s="1394"/>
      <c r="J741" s="824"/>
      <c r="K741" s="1394"/>
      <c r="L741" s="1394"/>
      <c r="M741" s="1394"/>
      <c r="N741" s="1394"/>
      <c r="O741" s="1394"/>
      <c r="P741" s="1394"/>
      <c r="Q741" s="1394"/>
      <c r="R741" s="1394"/>
      <c r="S741" s="1394"/>
      <c r="T741" s="1394"/>
      <c r="U741" s="1394"/>
      <c r="V741" s="1394"/>
      <c r="W741" s="1394"/>
      <c r="X741" s="1394"/>
      <c r="Y741" s="1394"/>
      <c r="Z741" s="1394"/>
      <c r="AA741" s="1394"/>
      <c r="AB741" s="1394"/>
    </row>
    <row r="742">
      <c r="A742" s="824"/>
      <c r="B742" s="824"/>
      <c r="C742" s="824"/>
      <c r="D742" s="824"/>
      <c r="E742" s="824"/>
      <c r="F742" s="824"/>
      <c r="G742" s="1394"/>
      <c r="H742" s="824"/>
      <c r="I742" s="1394"/>
      <c r="J742" s="824"/>
      <c r="K742" s="1394"/>
      <c r="L742" s="1394"/>
      <c r="M742" s="1394"/>
      <c r="N742" s="1394"/>
      <c r="O742" s="1394"/>
      <c r="P742" s="1394"/>
      <c r="Q742" s="1394"/>
      <c r="R742" s="1394"/>
      <c r="S742" s="1394"/>
      <c r="T742" s="1394"/>
      <c r="U742" s="1394"/>
      <c r="V742" s="1394"/>
      <c r="W742" s="1394"/>
      <c r="X742" s="1394"/>
      <c r="Y742" s="1394"/>
      <c r="Z742" s="1394"/>
      <c r="AA742" s="1394"/>
      <c r="AB742" s="1394"/>
    </row>
    <row r="743">
      <c r="A743" s="824"/>
      <c r="B743" s="824"/>
      <c r="C743" s="824"/>
      <c r="D743" s="824"/>
      <c r="E743" s="824"/>
      <c r="F743" s="824"/>
      <c r="G743" s="1394"/>
      <c r="H743" s="824"/>
      <c r="I743" s="1394"/>
      <c r="J743" s="824"/>
      <c r="K743" s="1394"/>
      <c r="L743" s="1394"/>
      <c r="M743" s="1394"/>
      <c r="N743" s="1394"/>
      <c r="O743" s="1394"/>
      <c r="P743" s="1394"/>
      <c r="Q743" s="1394"/>
      <c r="R743" s="1394"/>
      <c r="S743" s="1394"/>
      <c r="T743" s="1394"/>
      <c r="U743" s="1394"/>
      <c r="V743" s="1394"/>
      <c r="W743" s="1394"/>
      <c r="X743" s="1394"/>
      <c r="Y743" s="1394"/>
      <c r="Z743" s="1394"/>
      <c r="AA743" s="1394"/>
      <c r="AB743" s="1394"/>
    </row>
    <row r="744">
      <c r="A744" s="824"/>
      <c r="B744" s="824"/>
      <c r="C744" s="824"/>
      <c r="D744" s="824"/>
      <c r="E744" s="824"/>
      <c r="F744" s="824"/>
      <c r="G744" s="1394"/>
      <c r="H744" s="824"/>
      <c r="I744" s="1394"/>
      <c r="J744" s="824"/>
      <c r="K744" s="1394"/>
      <c r="L744" s="1394"/>
      <c r="M744" s="1394"/>
      <c r="N744" s="1394"/>
      <c r="O744" s="1394"/>
      <c r="P744" s="1394"/>
      <c r="Q744" s="1394"/>
      <c r="R744" s="1394"/>
      <c r="S744" s="1394"/>
      <c r="T744" s="1394"/>
      <c r="U744" s="1394"/>
      <c r="V744" s="1394"/>
      <c r="W744" s="1394"/>
      <c r="X744" s="1394"/>
      <c r="Y744" s="1394"/>
      <c r="Z744" s="1394"/>
      <c r="AA744" s="1394"/>
      <c r="AB744" s="1394"/>
    </row>
    <row r="745">
      <c r="A745" s="824"/>
      <c r="B745" s="824"/>
      <c r="C745" s="824"/>
      <c r="D745" s="824"/>
      <c r="E745" s="824"/>
      <c r="F745" s="824"/>
      <c r="G745" s="1394"/>
      <c r="H745" s="824"/>
      <c r="I745" s="1394"/>
      <c r="J745" s="824"/>
      <c r="K745" s="1394"/>
      <c r="L745" s="1394"/>
      <c r="M745" s="1394"/>
      <c r="N745" s="1394"/>
      <c r="O745" s="1394"/>
      <c r="P745" s="1394"/>
      <c r="Q745" s="1394"/>
      <c r="R745" s="1394"/>
      <c r="S745" s="1394"/>
      <c r="T745" s="1394"/>
      <c r="U745" s="1394"/>
      <c r="V745" s="1394"/>
      <c r="W745" s="1394"/>
      <c r="X745" s="1394"/>
      <c r="Y745" s="1394"/>
      <c r="Z745" s="1394"/>
      <c r="AA745" s="1394"/>
      <c r="AB745" s="1394"/>
    </row>
    <row r="746">
      <c r="A746" s="824"/>
      <c r="B746" s="824"/>
      <c r="C746" s="824"/>
      <c r="D746" s="824"/>
      <c r="E746" s="824"/>
      <c r="F746" s="824"/>
      <c r="G746" s="1394"/>
      <c r="H746" s="824"/>
      <c r="I746" s="1394"/>
      <c r="J746" s="824"/>
      <c r="K746" s="1394"/>
      <c r="L746" s="1394"/>
      <c r="M746" s="1394"/>
      <c r="N746" s="1394"/>
      <c r="O746" s="1394"/>
      <c r="P746" s="1394"/>
      <c r="Q746" s="1394"/>
      <c r="R746" s="1394"/>
      <c r="S746" s="1394"/>
      <c r="T746" s="1394"/>
      <c r="U746" s="1394"/>
      <c r="V746" s="1394"/>
      <c r="W746" s="1394"/>
      <c r="X746" s="1394"/>
      <c r="Y746" s="1394"/>
      <c r="Z746" s="1394"/>
      <c r="AA746" s="1394"/>
      <c r="AB746" s="1394"/>
    </row>
    <row r="747">
      <c r="A747" s="824"/>
      <c r="B747" s="824"/>
      <c r="C747" s="824"/>
      <c r="D747" s="824"/>
      <c r="E747" s="824"/>
      <c r="F747" s="824"/>
      <c r="G747" s="1394"/>
      <c r="H747" s="824"/>
      <c r="I747" s="1394"/>
      <c r="J747" s="824"/>
      <c r="K747" s="1394"/>
      <c r="L747" s="1394"/>
      <c r="M747" s="1394"/>
      <c r="N747" s="1394"/>
      <c r="O747" s="1394"/>
      <c r="P747" s="1394"/>
      <c r="Q747" s="1394"/>
      <c r="R747" s="1394"/>
      <c r="S747" s="1394"/>
      <c r="T747" s="1394"/>
      <c r="U747" s="1394"/>
      <c r="V747" s="1394"/>
      <c r="W747" s="1394"/>
      <c r="X747" s="1394"/>
      <c r="Y747" s="1394"/>
      <c r="Z747" s="1394"/>
      <c r="AA747" s="1394"/>
      <c r="AB747" s="1394"/>
    </row>
    <row r="748">
      <c r="A748" s="824"/>
      <c r="B748" s="824"/>
      <c r="C748" s="824"/>
      <c r="D748" s="824"/>
      <c r="E748" s="824"/>
      <c r="F748" s="824"/>
      <c r="G748" s="1394"/>
      <c r="H748" s="824"/>
      <c r="I748" s="1394"/>
      <c r="J748" s="824"/>
      <c r="K748" s="1394"/>
      <c r="L748" s="1394"/>
      <c r="M748" s="1394"/>
      <c r="N748" s="1394"/>
      <c r="O748" s="1394"/>
      <c r="P748" s="1394"/>
      <c r="Q748" s="1394"/>
      <c r="R748" s="1394"/>
      <c r="S748" s="1394"/>
      <c r="T748" s="1394"/>
      <c r="U748" s="1394"/>
      <c r="V748" s="1394"/>
      <c r="W748" s="1394"/>
      <c r="X748" s="1394"/>
      <c r="Y748" s="1394"/>
      <c r="Z748" s="1394"/>
      <c r="AA748" s="1394"/>
      <c r="AB748" s="1394"/>
    </row>
    <row r="749">
      <c r="A749" s="824"/>
      <c r="B749" s="824"/>
      <c r="C749" s="824"/>
      <c r="D749" s="824"/>
      <c r="E749" s="824"/>
      <c r="F749" s="824"/>
      <c r="G749" s="1394"/>
      <c r="H749" s="824"/>
      <c r="I749" s="1394"/>
      <c r="J749" s="824"/>
      <c r="K749" s="1394"/>
      <c r="L749" s="1394"/>
      <c r="M749" s="1394"/>
      <c r="N749" s="1394"/>
      <c r="O749" s="1394"/>
      <c r="P749" s="1394"/>
      <c r="Q749" s="1394"/>
      <c r="R749" s="1394"/>
      <c r="S749" s="1394"/>
      <c r="T749" s="1394"/>
      <c r="U749" s="1394"/>
      <c r="V749" s="1394"/>
      <c r="W749" s="1394"/>
      <c r="X749" s="1394"/>
      <c r="Y749" s="1394"/>
      <c r="Z749" s="1394"/>
      <c r="AA749" s="1394"/>
      <c r="AB749" s="1394"/>
    </row>
    <row r="750">
      <c r="A750" s="824"/>
      <c r="B750" s="824"/>
      <c r="C750" s="824"/>
      <c r="D750" s="824"/>
      <c r="E750" s="824"/>
      <c r="F750" s="824"/>
      <c r="G750" s="1394"/>
      <c r="H750" s="824"/>
      <c r="I750" s="1394"/>
      <c r="J750" s="824"/>
      <c r="K750" s="1394"/>
      <c r="L750" s="1394"/>
      <c r="M750" s="1394"/>
      <c r="N750" s="1394"/>
      <c r="O750" s="1394"/>
      <c r="P750" s="1394"/>
      <c r="Q750" s="1394"/>
      <c r="R750" s="1394"/>
      <c r="S750" s="1394"/>
      <c r="T750" s="1394"/>
      <c r="U750" s="1394"/>
      <c r="V750" s="1394"/>
      <c r="W750" s="1394"/>
      <c r="X750" s="1394"/>
      <c r="Y750" s="1394"/>
      <c r="Z750" s="1394"/>
      <c r="AA750" s="1394"/>
      <c r="AB750" s="1394"/>
    </row>
    <row r="751">
      <c r="A751" s="824"/>
      <c r="B751" s="824"/>
      <c r="C751" s="824"/>
      <c r="D751" s="824"/>
      <c r="E751" s="824"/>
      <c r="F751" s="824"/>
      <c r="G751" s="1394"/>
      <c r="H751" s="824"/>
      <c r="I751" s="1394"/>
      <c r="J751" s="824"/>
      <c r="K751" s="1394"/>
      <c r="L751" s="1394"/>
      <c r="M751" s="1394"/>
      <c r="N751" s="1394"/>
      <c r="O751" s="1394"/>
      <c r="P751" s="1394"/>
      <c r="Q751" s="1394"/>
      <c r="R751" s="1394"/>
      <c r="S751" s="1394"/>
      <c r="T751" s="1394"/>
      <c r="U751" s="1394"/>
      <c r="V751" s="1394"/>
      <c r="W751" s="1394"/>
      <c r="X751" s="1394"/>
      <c r="Y751" s="1394"/>
      <c r="Z751" s="1394"/>
      <c r="AA751" s="1394"/>
      <c r="AB751" s="1394"/>
    </row>
    <row r="752">
      <c r="A752" s="824"/>
      <c r="B752" s="824"/>
      <c r="C752" s="824"/>
      <c r="D752" s="824"/>
      <c r="E752" s="824"/>
      <c r="F752" s="824"/>
      <c r="G752" s="1394"/>
      <c r="H752" s="824"/>
      <c r="I752" s="1394"/>
      <c r="J752" s="824"/>
      <c r="K752" s="1394"/>
      <c r="L752" s="1394"/>
      <c r="M752" s="1394"/>
      <c r="N752" s="1394"/>
      <c r="O752" s="1394"/>
      <c r="P752" s="1394"/>
      <c r="Q752" s="1394"/>
      <c r="R752" s="1394"/>
      <c r="S752" s="1394"/>
      <c r="T752" s="1394"/>
      <c r="U752" s="1394"/>
      <c r="V752" s="1394"/>
      <c r="W752" s="1394"/>
      <c r="X752" s="1394"/>
      <c r="Y752" s="1394"/>
      <c r="Z752" s="1394"/>
      <c r="AA752" s="1394"/>
      <c r="AB752" s="1394"/>
    </row>
    <row r="753">
      <c r="A753" s="824"/>
      <c r="B753" s="824"/>
      <c r="C753" s="824"/>
      <c r="D753" s="824"/>
      <c r="E753" s="824"/>
      <c r="F753" s="824"/>
      <c r="G753" s="1394"/>
      <c r="H753" s="824"/>
      <c r="I753" s="1394"/>
      <c r="J753" s="824"/>
      <c r="K753" s="1394"/>
      <c r="L753" s="1394"/>
      <c r="M753" s="1394"/>
      <c r="N753" s="1394"/>
      <c r="O753" s="1394"/>
      <c r="P753" s="1394"/>
      <c r="Q753" s="1394"/>
      <c r="R753" s="1394"/>
      <c r="S753" s="1394"/>
      <c r="T753" s="1394"/>
      <c r="U753" s="1394"/>
      <c r="V753" s="1394"/>
      <c r="W753" s="1394"/>
      <c r="X753" s="1394"/>
      <c r="Y753" s="1394"/>
      <c r="Z753" s="1394"/>
      <c r="AA753" s="1394"/>
      <c r="AB753" s="1394"/>
    </row>
    <row r="754">
      <c r="A754" s="824"/>
      <c r="B754" s="824"/>
      <c r="C754" s="824"/>
      <c r="D754" s="824"/>
      <c r="E754" s="824"/>
      <c r="F754" s="824"/>
      <c r="G754" s="1394"/>
      <c r="H754" s="824"/>
      <c r="I754" s="1394"/>
      <c r="J754" s="824"/>
      <c r="K754" s="1394"/>
      <c r="L754" s="1394"/>
      <c r="M754" s="1394"/>
      <c r="N754" s="1394"/>
      <c r="O754" s="1394"/>
      <c r="P754" s="1394"/>
      <c r="Q754" s="1394"/>
      <c r="R754" s="1394"/>
      <c r="S754" s="1394"/>
      <c r="T754" s="1394"/>
      <c r="U754" s="1394"/>
      <c r="V754" s="1394"/>
      <c r="W754" s="1394"/>
      <c r="X754" s="1394"/>
      <c r="Y754" s="1394"/>
      <c r="Z754" s="1394"/>
      <c r="AA754" s="1394"/>
      <c r="AB754" s="1394"/>
    </row>
    <row r="755">
      <c r="A755" s="824"/>
      <c r="B755" s="824"/>
      <c r="C755" s="824"/>
      <c r="D755" s="824"/>
      <c r="E755" s="824"/>
      <c r="F755" s="824"/>
      <c r="G755" s="1394"/>
      <c r="H755" s="824"/>
      <c r="I755" s="1394"/>
      <c r="J755" s="824"/>
      <c r="K755" s="1394"/>
      <c r="L755" s="1394"/>
      <c r="M755" s="1394"/>
      <c r="N755" s="1394"/>
      <c r="O755" s="1394"/>
      <c r="P755" s="1394"/>
      <c r="Q755" s="1394"/>
      <c r="R755" s="1394"/>
      <c r="S755" s="1394"/>
      <c r="T755" s="1394"/>
      <c r="U755" s="1394"/>
      <c r="V755" s="1394"/>
      <c r="W755" s="1394"/>
      <c r="X755" s="1394"/>
      <c r="Y755" s="1394"/>
      <c r="Z755" s="1394"/>
      <c r="AA755" s="1394"/>
      <c r="AB755" s="1394"/>
    </row>
    <row r="756">
      <c r="A756" s="824"/>
      <c r="B756" s="824"/>
      <c r="C756" s="824"/>
      <c r="D756" s="824"/>
      <c r="E756" s="824"/>
      <c r="F756" s="824"/>
      <c r="G756" s="1394"/>
      <c r="H756" s="824"/>
      <c r="I756" s="1394"/>
      <c r="J756" s="824"/>
      <c r="K756" s="1394"/>
      <c r="L756" s="1394"/>
      <c r="M756" s="1394"/>
      <c r="N756" s="1394"/>
      <c r="O756" s="1394"/>
      <c r="P756" s="1394"/>
      <c r="Q756" s="1394"/>
      <c r="R756" s="1394"/>
      <c r="S756" s="1394"/>
      <c r="T756" s="1394"/>
      <c r="U756" s="1394"/>
      <c r="V756" s="1394"/>
      <c r="W756" s="1394"/>
      <c r="X756" s="1394"/>
      <c r="Y756" s="1394"/>
      <c r="Z756" s="1394"/>
      <c r="AA756" s="1394"/>
      <c r="AB756" s="1394"/>
    </row>
    <row r="757">
      <c r="A757" s="824"/>
      <c r="B757" s="824"/>
      <c r="C757" s="824"/>
      <c r="D757" s="824"/>
      <c r="E757" s="824"/>
      <c r="F757" s="824"/>
      <c r="G757" s="1394"/>
      <c r="H757" s="824"/>
      <c r="I757" s="1394"/>
      <c r="J757" s="824"/>
      <c r="K757" s="1394"/>
      <c r="L757" s="1394"/>
      <c r="M757" s="1394"/>
      <c r="N757" s="1394"/>
      <c r="O757" s="1394"/>
      <c r="P757" s="1394"/>
      <c r="Q757" s="1394"/>
      <c r="R757" s="1394"/>
      <c r="S757" s="1394"/>
      <c r="T757" s="1394"/>
      <c r="U757" s="1394"/>
      <c r="V757" s="1394"/>
      <c r="W757" s="1394"/>
      <c r="X757" s="1394"/>
      <c r="Y757" s="1394"/>
      <c r="Z757" s="1394"/>
      <c r="AA757" s="1394"/>
      <c r="AB757" s="1394"/>
    </row>
    <row r="758">
      <c r="A758" s="824"/>
      <c r="B758" s="824"/>
      <c r="C758" s="824"/>
      <c r="D758" s="824"/>
      <c r="E758" s="824"/>
      <c r="F758" s="824"/>
      <c r="G758" s="1394"/>
      <c r="H758" s="824"/>
      <c r="I758" s="1394"/>
      <c r="J758" s="824"/>
      <c r="K758" s="1394"/>
      <c r="L758" s="1394"/>
      <c r="M758" s="1394"/>
      <c r="N758" s="1394"/>
      <c r="O758" s="1394"/>
      <c r="P758" s="1394"/>
      <c r="Q758" s="1394"/>
      <c r="R758" s="1394"/>
      <c r="S758" s="1394"/>
      <c r="T758" s="1394"/>
      <c r="U758" s="1394"/>
      <c r="V758" s="1394"/>
      <c r="W758" s="1394"/>
      <c r="X758" s="1394"/>
      <c r="Y758" s="1394"/>
      <c r="Z758" s="1394"/>
      <c r="AA758" s="1394"/>
      <c r="AB758" s="1394"/>
    </row>
    <row r="759">
      <c r="A759" s="824"/>
      <c r="B759" s="824"/>
      <c r="C759" s="824"/>
      <c r="D759" s="824"/>
      <c r="E759" s="824"/>
      <c r="F759" s="824"/>
      <c r="G759" s="1394"/>
      <c r="H759" s="824"/>
      <c r="I759" s="1394"/>
      <c r="J759" s="824"/>
      <c r="K759" s="1394"/>
      <c r="L759" s="1394"/>
      <c r="M759" s="1394"/>
      <c r="N759" s="1394"/>
      <c r="O759" s="1394"/>
      <c r="P759" s="1394"/>
      <c r="Q759" s="1394"/>
      <c r="R759" s="1394"/>
      <c r="S759" s="1394"/>
      <c r="T759" s="1394"/>
      <c r="U759" s="1394"/>
      <c r="V759" s="1394"/>
      <c r="W759" s="1394"/>
      <c r="X759" s="1394"/>
      <c r="Y759" s="1394"/>
      <c r="Z759" s="1394"/>
      <c r="AA759" s="1394"/>
      <c r="AB759" s="1394"/>
    </row>
    <row r="760">
      <c r="A760" s="824"/>
      <c r="B760" s="824"/>
      <c r="C760" s="824"/>
      <c r="D760" s="824"/>
      <c r="E760" s="824"/>
      <c r="F760" s="824"/>
      <c r="G760" s="1394"/>
      <c r="H760" s="824"/>
      <c r="I760" s="1394"/>
      <c r="J760" s="824"/>
      <c r="K760" s="1394"/>
      <c r="L760" s="1394"/>
      <c r="M760" s="1394"/>
      <c r="N760" s="1394"/>
      <c r="O760" s="1394"/>
      <c r="P760" s="1394"/>
      <c r="Q760" s="1394"/>
      <c r="R760" s="1394"/>
      <c r="S760" s="1394"/>
      <c r="T760" s="1394"/>
      <c r="U760" s="1394"/>
      <c r="V760" s="1394"/>
      <c r="W760" s="1394"/>
      <c r="X760" s="1394"/>
      <c r="Y760" s="1394"/>
      <c r="Z760" s="1394"/>
      <c r="AA760" s="1394"/>
      <c r="AB760" s="1394"/>
    </row>
    <row r="761">
      <c r="A761" s="824"/>
      <c r="B761" s="824"/>
      <c r="C761" s="824"/>
      <c r="D761" s="824"/>
      <c r="E761" s="824"/>
      <c r="F761" s="824"/>
      <c r="G761" s="1394"/>
      <c r="H761" s="824"/>
      <c r="I761" s="1394"/>
      <c r="J761" s="824"/>
      <c r="K761" s="1394"/>
      <c r="L761" s="1394"/>
      <c r="M761" s="1394"/>
      <c r="N761" s="1394"/>
      <c r="O761" s="1394"/>
      <c r="P761" s="1394"/>
      <c r="Q761" s="1394"/>
      <c r="R761" s="1394"/>
      <c r="S761" s="1394"/>
      <c r="T761" s="1394"/>
      <c r="U761" s="1394"/>
      <c r="V761" s="1394"/>
      <c r="W761" s="1394"/>
      <c r="X761" s="1394"/>
      <c r="Y761" s="1394"/>
      <c r="Z761" s="1394"/>
      <c r="AA761" s="1394"/>
      <c r="AB761" s="1394"/>
    </row>
    <row r="762">
      <c r="A762" s="824"/>
      <c r="B762" s="824"/>
      <c r="C762" s="824"/>
      <c r="D762" s="824"/>
      <c r="E762" s="824"/>
      <c r="F762" s="824"/>
      <c r="G762" s="1394"/>
      <c r="H762" s="824"/>
      <c r="I762" s="1394"/>
      <c r="J762" s="824"/>
      <c r="K762" s="1394"/>
      <c r="L762" s="1394"/>
      <c r="M762" s="1394"/>
      <c r="N762" s="1394"/>
      <c r="O762" s="1394"/>
      <c r="P762" s="1394"/>
      <c r="Q762" s="1394"/>
      <c r="R762" s="1394"/>
      <c r="S762" s="1394"/>
      <c r="T762" s="1394"/>
      <c r="U762" s="1394"/>
      <c r="V762" s="1394"/>
      <c r="W762" s="1394"/>
      <c r="X762" s="1394"/>
      <c r="Y762" s="1394"/>
      <c r="Z762" s="1394"/>
      <c r="AA762" s="1394"/>
      <c r="AB762" s="1394"/>
    </row>
    <row r="763">
      <c r="A763" s="824"/>
      <c r="B763" s="824"/>
      <c r="C763" s="824"/>
      <c r="D763" s="824"/>
      <c r="E763" s="824"/>
      <c r="F763" s="824"/>
      <c r="G763" s="1394"/>
      <c r="H763" s="824"/>
      <c r="I763" s="1394"/>
      <c r="J763" s="824"/>
      <c r="K763" s="1394"/>
      <c r="L763" s="1394"/>
      <c r="M763" s="1394"/>
      <c r="N763" s="1394"/>
      <c r="O763" s="1394"/>
      <c r="P763" s="1394"/>
      <c r="Q763" s="1394"/>
      <c r="R763" s="1394"/>
      <c r="S763" s="1394"/>
      <c r="T763" s="1394"/>
      <c r="U763" s="1394"/>
      <c r="V763" s="1394"/>
      <c r="W763" s="1394"/>
      <c r="X763" s="1394"/>
      <c r="Y763" s="1394"/>
      <c r="Z763" s="1394"/>
      <c r="AA763" s="1394"/>
      <c r="AB763" s="1394"/>
    </row>
    <row r="764">
      <c r="A764" s="824"/>
      <c r="B764" s="824"/>
      <c r="C764" s="824"/>
      <c r="D764" s="824"/>
      <c r="E764" s="824"/>
      <c r="F764" s="824"/>
      <c r="G764" s="1394"/>
      <c r="H764" s="824"/>
      <c r="I764" s="1394"/>
      <c r="J764" s="824"/>
      <c r="K764" s="1394"/>
      <c r="L764" s="1394"/>
      <c r="M764" s="1394"/>
      <c r="N764" s="1394"/>
      <c r="O764" s="1394"/>
      <c r="P764" s="1394"/>
      <c r="Q764" s="1394"/>
      <c r="R764" s="1394"/>
      <c r="S764" s="1394"/>
      <c r="T764" s="1394"/>
      <c r="U764" s="1394"/>
      <c r="V764" s="1394"/>
      <c r="W764" s="1394"/>
      <c r="X764" s="1394"/>
      <c r="Y764" s="1394"/>
      <c r="Z764" s="1394"/>
      <c r="AA764" s="1394"/>
      <c r="AB764" s="1394"/>
    </row>
    <row r="765">
      <c r="A765" s="824"/>
      <c r="B765" s="824"/>
      <c r="C765" s="824"/>
      <c r="D765" s="824"/>
      <c r="E765" s="824"/>
      <c r="F765" s="824"/>
      <c r="G765" s="1394"/>
      <c r="H765" s="824"/>
      <c r="I765" s="1394"/>
      <c r="J765" s="824"/>
      <c r="K765" s="1394"/>
      <c r="L765" s="1394"/>
      <c r="M765" s="1394"/>
      <c r="N765" s="1394"/>
      <c r="O765" s="1394"/>
      <c r="P765" s="1394"/>
      <c r="Q765" s="1394"/>
      <c r="R765" s="1394"/>
      <c r="S765" s="1394"/>
      <c r="T765" s="1394"/>
      <c r="U765" s="1394"/>
      <c r="V765" s="1394"/>
      <c r="W765" s="1394"/>
      <c r="X765" s="1394"/>
      <c r="Y765" s="1394"/>
      <c r="Z765" s="1394"/>
      <c r="AA765" s="1394"/>
      <c r="AB765" s="1394"/>
    </row>
    <row r="766">
      <c r="A766" s="824"/>
      <c r="B766" s="824"/>
      <c r="C766" s="824"/>
      <c r="D766" s="824"/>
      <c r="E766" s="824"/>
      <c r="F766" s="824"/>
      <c r="G766" s="1394"/>
      <c r="H766" s="824"/>
      <c r="I766" s="1394"/>
      <c r="J766" s="824"/>
      <c r="K766" s="1394"/>
      <c r="L766" s="1394"/>
      <c r="M766" s="1394"/>
      <c r="N766" s="1394"/>
      <c r="O766" s="1394"/>
      <c r="P766" s="1394"/>
      <c r="Q766" s="1394"/>
      <c r="R766" s="1394"/>
      <c r="S766" s="1394"/>
      <c r="T766" s="1394"/>
      <c r="U766" s="1394"/>
      <c r="V766" s="1394"/>
      <c r="W766" s="1394"/>
      <c r="X766" s="1394"/>
      <c r="Y766" s="1394"/>
      <c r="Z766" s="1394"/>
      <c r="AA766" s="1394"/>
      <c r="AB766" s="1394"/>
    </row>
    <row r="767">
      <c r="A767" s="824"/>
      <c r="B767" s="824"/>
      <c r="C767" s="824"/>
      <c r="D767" s="824"/>
      <c r="E767" s="824"/>
      <c r="F767" s="824"/>
      <c r="G767" s="1394"/>
      <c r="H767" s="824"/>
      <c r="I767" s="1394"/>
      <c r="J767" s="824"/>
      <c r="K767" s="1394"/>
      <c r="L767" s="1394"/>
      <c r="M767" s="1394"/>
      <c r="N767" s="1394"/>
      <c r="O767" s="1394"/>
      <c r="P767" s="1394"/>
      <c r="Q767" s="1394"/>
      <c r="R767" s="1394"/>
      <c r="S767" s="1394"/>
      <c r="T767" s="1394"/>
      <c r="U767" s="1394"/>
      <c r="V767" s="1394"/>
      <c r="W767" s="1394"/>
      <c r="X767" s="1394"/>
      <c r="Y767" s="1394"/>
      <c r="Z767" s="1394"/>
      <c r="AA767" s="1394"/>
      <c r="AB767" s="1394"/>
    </row>
    <row r="768">
      <c r="A768" s="824"/>
      <c r="B768" s="824"/>
      <c r="C768" s="824"/>
      <c r="D768" s="824"/>
      <c r="E768" s="824"/>
      <c r="F768" s="824"/>
      <c r="G768" s="1394"/>
      <c r="H768" s="824"/>
      <c r="I768" s="1394"/>
      <c r="J768" s="824"/>
      <c r="K768" s="1394"/>
      <c r="L768" s="1394"/>
      <c r="M768" s="1394"/>
      <c r="N768" s="1394"/>
      <c r="O768" s="1394"/>
      <c r="P768" s="1394"/>
      <c r="Q768" s="1394"/>
      <c r="R768" s="1394"/>
      <c r="S768" s="1394"/>
      <c r="T768" s="1394"/>
      <c r="U768" s="1394"/>
      <c r="V768" s="1394"/>
      <c r="W768" s="1394"/>
      <c r="X768" s="1394"/>
      <c r="Y768" s="1394"/>
      <c r="Z768" s="1394"/>
      <c r="AA768" s="1394"/>
      <c r="AB768" s="1394"/>
    </row>
    <row r="769">
      <c r="A769" s="824"/>
      <c r="B769" s="824"/>
      <c r="C769" s="824"/>
      <c r="D769" s="824"/>
      <c r="E769" s="824"/>
      <c r="F769" s="824"/>
      <c r="G769" s="1394"/>
      <c r="H769" s="824"/>
      <c r="I769" s="1394"/>
      <c r="J769" s="824"/>
      <c r="K769" s="1394"/>
      <c r="L769" s="1394"/>
      <c r="M769" s="1394"/>
      <c r="N769" s="1394"/>
      <c r="O769" s="1394"/>
      <c r="P769" s="1394"/>
      <c r="Q769" s="1394"/>
      <c r="R769" s="1394"/>
      <c r="S769" s="1394"/>
      <c r="T769" s="1394"/>
      <c r="U769" s="1394"/>
      <c r="V769" s="1394"/>
      <c r="W769" s="1394"/>
      <c r="X769" s="1394"/>
      <c r="Y769" s="1394"/>
      <c r="Z769" s="1394"/>
      <c r="AA769" s="1394"/>
      <c r="AB769" s="1394"/>
    </row>
    <row r="770">
      <c r="A770" s="824"/>
      <c r="B770" s="824"/>
      <c r="C770" s="824"/>
      <c r="D770" s="824"/>
      <c r="E770" s="824"/>
      <c r="F770" s="824"/>
      <c r="G770" s="1394"/>
      <c r="H770" s="824"/>
      <c r="I770" s="1394"/>
      <c r="J770" s="824"/>
      <c r="K770" s="1394"/>
      <c r="L770" s="1394"/>
      <c r="M770" s="1394"/>
      <c r="N770" s="1394"/>
      <c r="O770" s="1394"/>
      <c r="P770" s="1394"/>
      <c r="Q770" s="1394"/>
      <c r="R770" s="1394"/>
      <c r="S770" s="1394"/>
      <c r="T770" s="1394"/>
      <c r="U770" s="1394"/>
      <c r="V770" s="1394"/>
      <c r="W770" s="1394"/>
      <c r="X770" s="1394"/>
      <c r="Y770" s="1394"/>
      <c r="Z770" s="1394"/>
      <c r="AA770" s="1394"/>
      <c r="AB770" s="1394"/>
    </row>
    <row r="771">
      <c r="A771" s="824"/>
      <c r="B771" s="824"/>
      <c r="C771" s="824"/>
      <c r="D771" s="824"/>
      <c r="E771" s="824"/>
      <c r="F771" s="824"/>
      <c r="G771" s="1394"/>
      <c r="H771" s="824"/>
      <c r="I771" s="1394"/>
      <c r="J771" s="824"/>
      <c r="K771" s="1394"/>
      <c r="L771" s="1394"/>
      <c r="M771" s="1394"/>
      <c r="N771" s="1394"/>
      <c r="O771" s="1394"/>
      <c r="P771" s="1394"/>
      <c r="Q771" s="1394"/>
      <c r="R771" s="1394"/>
      <c r="S771" s="1394"/>
      <c r="T771" s="1394"/>
      <c r="U771" s="1394"/>
      <c r="V771" s="1394"/>
      <c r="W771" s="1394"/>
      <c r="X771" s="1394"/>
      <c r="Y771" s="1394"/>
      <c r="Z771" s="1394"/>
      <c r="AA771" s="1394"/>
      <c r="AB771" s="1394"/>
    </row>
    <row r="772">
      <c r="A772" s="824"/>
      <c r="B772" s="824"/>
      <c r="C772" s="824"/>
      <c r="D772" s="824"/>
      <c r="E772" s="824"/>
      <c r="F772" s="824"/>
      <c r="G772" s="1394"/>
      <c r="H772" s="824"/>
      <c r="I772" s="1394"/>
      <c r="J772" s="824"/>
      <c r="K772" s="1394"/>
      <c r="L772" s="1394"/>
      <c r="M772" s="1394"/>
      <c r="N772" s="1394"/>
      <c r="O772" s="1394"/>
      <c r="P772" s="1394"/>
      <c r="Q772" s="1394"/>
      <c r="R772" s="1394"/>
      <c r="S772" s="1394"/>
      <c r="T772" s="1394"/>
      <c r="U772" s="1394"/>
      <c r="V772" s="1394"/>
      <c r="W772" s="1394"/>
      <c r="X772" s="1394"/>
      <c r="Y772" s="1394"/>
      <c r="Z772" s="1394"/>
      <c r="AA772" s="1394"/>
      <c r="AB772" s="1394"/>
    </row>
    <row r="773">
      <c r="A773" s="824"/>
      <c r="B773" s="824"/>
      <c r="C773" s="824"/>
      <c r="D773" s="824"/>
      <c r="E773" s="824"/>
      <c r="F773" s="824"/>
      <c r="G773" s="1394"/>
      <c r="H773" s="824"/>
      <c r="I773" s="1394"/>
      <c r="J773" s="824"/>
      <c r="K773" s="1394"/>
      <c r="L773" s="1394"/>
      <c r="M773" s="1394"/>
      <c r="N773" s="1394"/>
      <c r="O773" s="1394"/>
      <c r="P773" s="1394"/>
      <c r="Q773" s="1394"/>
      <c r="R773" s="1394"/>
      <c r="S773" s="1394"/>
      <c r="T773" s="1394"/>
      <c r="U773" s="1394"/>
      <c r="V773" s="1394"/>
      <c r="W773" s="1394"/>
      <c r="X773" s="1394"/>
      <c r="Y773" s="1394"/>
      <c r="Z773" s="1394"/>
      <c r="AA773" s="1394"/>
      <c r="AB773" s="1394"/>
    </row>
    <row r="774">
      <c r="A774" s="824"/>
      <c r="B774" s="824"/>
      <c r="C774" s="824"/>
      <c r="D774" s="824"/>
      <c r="E774" s="824"/>
      <c r="F774" s="824"/>
      <c r="G774" s="1394"/>
      <c r="H774" s="824"/>
      <c r="I774" s="1394"/>
      <c r="J774" s="824"/>
      <c r="K774" s="1394"/>
      <c r="L774" s="1394"/>
      <c r="M774" s="1394"/>
      <c r="N774" s="1394"/>
      <c r="O774" s="1394"/>
      <c r="P774" s="1394"/>
      <c r="Q774" s="1394"/>
      <c r="R774" s="1394"/>
      <c r="S774" s="1394"/>
      <c r="T774" s="1394"/>
      <c r="U774" s="1394"/>
      <c r="V774" s="1394"/>
      <c r="W774" s="1394"/>
      <c r="X774" s="1394"/>
      <c r="Y774" s="1394"/>
      <c r="Z774" s="1394"/>
      <c r="AA774" s="1394"/>
      <c r="AB774" s="1394"/>
    </row>
    <row r="775">
      <c r="A775" s="824"/>
      <c r="B775" s="824"/>
      <c r="C775" s="824"/>
      <c r="D775" s="824"/>
      <c r="E775" s="824"/>
      <c r="F775" s="824"/>
      <c r="G775" s="1394"/>
      <c r="H775" s="824"/>
      <c r="I775" s="1394"/>
      <c r="J775" s="824"/>
      <c r="K775" s="1394"/>
      <c r="L775" s="1394"/>
      <c r="M775" s="1394"/>
      <c r="N775" s="1394"/>
      <c r="O775" s="1394"/>
      <c r="P775" s="1394"/>
      <c r="Q775" s="1394"/>
      <c r="R775" s="1394"/>
      <c r="S775" s="1394"/>
      <c r="T775" s="1394"/>
      <c r="U775" s="1394"/>
      <c r="V775" s="1394"/>
      <c r="W775" s="1394"/>
      <c r="X775" s="1394"/>
      <c r="Y775" s="1394"/>
      <c r="Z775" s="1394"/>
      <c r="AA775" s="1394"/>
      <c r="AB775" s="1394"/>
    </row>
    <row r="776">
      <c r="A776" s="824"/>
      <c r="B776" s="824"/>
      <c r="C776" s="824"/>
      <c r="D776" s="824"/>
      <c r="E776" s="824"/>
      <c r="F776" s="824"/>
      <c r="G776" s="1394"/>
      <c r="H776" s="824"/>
      <c r="I776" s="1394"/>
      <c r="J776" s="824"/>
      <c r="K776" s="1394"/>
      <c r="L776" s="1394"/>
      <c r="M776" s="1394"/>
      <c r="N776" s="1394"/>
      <c r="O776" s="1394"/>
      <c r="P776" s="1394"/>
      <c r="Q776" s="1394"/>
      <c r="R776" s="1394"/>
      <c r="S776" s="1394"/>
      <c r="T776" s="1394"/>
      <c r="U776" s="1394"/>
      <c r="V776" s="1394"/>
      <c r="W776" s="1394"/>
      <c r="X776" s="1394"/>
      <c r="Y776" s="1394"/>
      <c r="Z776" s="1394"/>
      <c r="AA776" s="1394"/>
      <c r="AB776" s="1394"/>
    </row>
    <row r="777">
      <c r="A777" s="824"/>
      <c r="B777" s="824"/>
      <c r="C777" s="824"/>
      <c r="D777" s="824"/>
      <c r="E777" s="824"/>
      <c r="F777" s="824"/>
      <c r="G777" s="1394"/>
      <c r="H777" s="824"/>
      <c r="I777" s="1394"/>
      <c r="J777" s="824"/>
      <c r="K777" s="1394"/>
      <c r="L777" s="1394"/>
      <c r="M777" s="1394"/>
      <c r="N777" s="1394"/>
      <c r="O777" s="1394"/>
      <c r="P777" s="1394"/>
      <c r="Q777" s="1394"/>
      <c r="R777" s="1394"/>
      <c r="S777" s="1394"/>
      <c r="T777" s="1394"/>
      <c r="U777" s="1394"/>
      <c r="V777" s="1394"/>
      <c r="W777" s="1394"/>
      <c r="X777" s="1394"/>
      <c r="Y777" s="1394"/>
      <c r="Z777" s="1394"/>
      <c r="AA777" s="1394"/>
      <c r="AB777" s="1394"/>
    </row>
    <row r="778">
      <c r="A778" s="824"/>
      <c r="B778" s="824"/>
      <c r="C778" s="824"/>
      <c r="D778" s="824"/>
      <c r="E778" s="824"/>
      <c r="F778" s="824"/>
      <c r="G778" s="1394"/>
      <c r="H778" s="824"/>
      <c r="I778" s="1394"/>
      <c r="J778" s="824"/>
      <c r="K778" s="1394"/>
      <c r="L778" s="1394"/>
      <c r="M778" s="1394"/>
      <c r="N778" s="1394"/>
      <c r="O778" s="1394"/>
      <c r="P778" s="1394"/>
      <c r="Q778" s="1394"/>
      <c r="R778" s="1394"/>
      <c r="S778" s="1394"/>
      <c r="T778" s="1394"/>
      <c r="U778" s="1394"/>
      <c r="V778" s="1394"/>
      <c r="W778" s="1394"/>
      <c r="X778" s="1394"/>
      <c r="Y778" s="1394"/>
      <c r="Z778" s="1394"/>
      <c r="AA778" s="1394"/>
      <c r="AB778" s="1394"/>
    </row>
    <row r="779">
      <c r="A779" s="824"/>
      <c r="B779" s="824"/>
      <c r="C779" s="824"/>
      <c r="D779" s="824"/>
      <c r="E779" s="824"/>
      <c r="F779" s="824"/>
      <c r="G779" s="1394"/>
      <c r="H779" s="824"/>
      <c r="I779" s="1394"/>
      <c r="J779" s="824"/>
      <c r="K779" s="1394"/>
      <c r="L779" s="1394"/>
      <c r="M779" s="1394"/>
      <c r="N779" s="1394"/>
      <c r="O779" s="1394"/>
      <c r="P779" s="1394"/>
      <c r="Q779" s="1394"/>
      <c r="R779" s="1394"/>
      <c r="S779" s="1394"/>
      <c r="T779" s="1394"/>
      <c r="U779" s="1394"/>
      <c r="V779" s="1394"/>
      <c r="W779" s="1394"/>
      <c r="X779" s="1394"/>
      <c r="Y779" s="1394"/>
      <c r="Z779" s="1394"/>
      <c r="AA779" s="1394"/>
      <c r="AB779" s="1394"/>
    </row>
    <row r="780">
      <c r="A780" s="824"/>
      <c r="B780" s="824"/>
      <c r="C780" s="824"/>
      <c r="D780" s="824"/>
      <c r="E780" s="824"/>
      <c r="F780" s="824"/>
      <c r="G780" s="1394"/>
      <c r="H780" s="824"/>
      <c r="I780" s="1394"/>
      <c r="J780" s="824"/>
      <c r="K780" s="1394"/>
      <c r="L780" s="1394"/>
      <c r="M780" s="1394"/>
      <c r="N780" s="1394"/>
      <c r="O780" s="1394"/>
      <c r="P780" s="1394"/>
      <c r="Q780" s="1394"/>
      <c r="R780" s="1394"/>
      <c r="S780" s="1394"/>
      <c r="T780" s="1394"/>
      <c r="U780" s="1394"/>
      <c r="V780" s="1394"/>
      <c r="W780" s="1394"/>
      <c r="X780" s="1394"/>
      <c r="Y780" s="1394"/>
      <c r="Z780" s="1394"/>
      <c r="AA780" s="1394"/>
      <c r="AB780" s="1394"/>
    </row>
    <row r="781">
      <c r="A781" s="824"/>
      <c r="B781" s="824"/>
      <c r="C781" s="824"/>
      <c r="D781" s="824"/>
      <c r="E781" s="824"/>
      <c r="F781" s="824"/>
      <c r="G781" s="1394"/>
      <c r="H781" s="824"/>
      <c r="I781" s="1394"/>
      <c r="J781" s="824"/>
      <c r="K781" s="1394"/>
      <c r="L781" s="1394"/>
      <c r="M781" s="1394"/>
      <c r="N781" s="1394"/>
      <c r="O781" s="1394"/>
      <c r="P781" s="1394"/>
      <c r="Q781" s="1394"/>
      <c r="R781" s="1394"/>
      <c r="S781" s="1394"/>
      <c r="T781" s="1394"/>
      <c r="U781" s="1394"/>
      <c r="V781" s="1394"/>
      <c r="W781" s="1394"/>
      <c r="X781" s="1394"/>
      <c r="Y781" s="1394"/>
      <c r="Z781" s="1394"/>
      <c r="AA781" s="1394"/>
      <c r="AB781" s="1394"/>
    </row>
    <row r="782">
      <c r="A782" s="824"/>
      <c r="B782" s="824"/>
      <c r="C782" s="824"/>
      <c r="D782" s="824"/>
      <c r="E782" s="824"/>
      <c r="F782" s="824"/>
      <c r="G782" s="1394"/>
      <c r="H782" s="824"/>
      <c r="I782" s="1394"/>
      <c r="J782" s="824"/>
      <c r="K782" s="1394"/>
      <c r="L782" s="1394"/>
      <c r="M782" s="1394"/>
      <c r="N782" s="1394"/>
      <c r="O782" s="1394"/>
      <c r="P782" s="1394"/>
      <c r="Q782" s="1394"/>
      <c r="R782" s="1394"/>
      <c r="S782" s="1394"/>
      <c r="T782" s="1394"/>
      <c r="U782" s="1394"/>
      <c r="V782" s="1394"/>
      <c r="W782" s="1394"/>
      <c r="X782" s="1394"/>
      <c r="Y782" s="1394"/>
      <c r="Z782" s="1394"/>
      <c r="AA782" s="1394"/>
      <c r="AB782" s="1394"/>
    </row>
    <row r="783">
      <c r="A783" s="824"/>
      <c r="B783" s="824"/>
      <c r="C783" s="824"/>
      <c r="D783" s="824"/>
      <c r="E783" s="824"/>
      <c r="F783" s="824"/>
      <c r="G783" s="1394"/>
      <c r="H783" s="824"/>
      <c r="I783" s="1394"/>
      <c r="J783" s="824"/>
      <c r="K783" s="1394"/>
      <c r="L783" s="1394"/>
      <c r="M783" s="1394"/>
      <c r="N783" s="1394"/>
      <c r="O783" s="1394"/>
      <c r="P783" s="1394"/>
      <c r="Q783" s="1394"/>
      <c r="R783" s="1394"/>
      <c r="S783" s="1394"/>
      <c r="T783" s="1394"/>
      <c r="U783" s="1394"/>
      <c r="V783" s="1394"/>
      <c r="W783" s="1394"/>
      <c r="X783" s="1394"/>
      <c r="Y783" s="1394"/>
      <c r="Z783" s="1394"/>
      <c r="AA783" s="1394"/>
      <c r="AB783" s="1394"/>
    </row>
    <row r="784">
      <c r="A784" s="824"/>
      <c r="B784" s="824"/>
      <c r="C784" s="824"/>
      <c r="D784" s="824"/>
      <c r="E784" s="824"/>
      <c r="F784" s="824"/>
      <c r="G784" s="1394"/>
      <c r="H784" s="824"/>
      <c r="I784" s="1394"/>
      <c r="J784" s="824"/>
      <c r="K784" s="1394"/>
      <c r="L784" s="1394"/>
      <c r="M784" s="1394"/>
      <c r="N784" s="1394"/>
      <c r="O784" s="1394"/>
      <c r="P784" s="1394"/>
      <c r="Q784" s="1394"/>
      <c r="R784" s="1394"/>
      <c r="S784" s="1394"/>
      <c r="T784" s="1394"/>
      <c r="U784" s="1394"/>
      <c r="V784" s="1394"/>
      <c r="W784" s="1394"/>
      <c r="X784" s="1394"/>
      <c r="Y784" s="1394"/>
      <c r="Z784" s="1394"/>
      <c r="AA784" s="1394"/>
      <c r="AB784" s="1394"/>
    </row>
    <row r="785">
      <c r="A785" s="824"/>
      <c r="B785" s="824"/>
      <c r="C785" s="824"/>
      <c r="D785" s="824"/>
      <c r="E785" s="824"/>
      <c r="F785" s="824"/>
      <c r="G785" s="1394"/>
      <c r="H785" s="824"/>
      <c r="I785" s="1394"/>
      <c r="J785" s="824"/>
      <c r="K785" s="1394"/>
      <c r="L785" s="1394"/>
      <c r="M785" s="1394"/>
      <c r="N785" s="1394"/>
      <c r="O785" s="1394"/>
      <c r="P785" s="1394"/>
      <c r="Q785" s="1394"/>
      <c r="R785" s="1394"/>
      <c r="S785" s="1394"/>
      <c r="T785" s="1394"/>
      <c r="U785" s="1394"/>
      <c r="V785" s="1394"/>
      <c r="W785" s="1394"/>
      <c r="X785" s="1394"/>
      <c r="Y785" s="1394"/>
      <c r="Z785" s="1394"/>
      <c r="AA785" s="1394"/>
      <c r="AB785" s="1394"/>
    </row>
    <row r="786">
      <c r="A786" s="824"/>
      <c r="B786" s="824"/>
      <c r="C786" s="824"/>
      <c r="D786" s="824"/>
      <c r="E786" s="824"/>
      <c r="F786" s="824"/>
      <c r="G786" s="1394"/>
      <c r="H786" s="824"/>
      <c r="I786" s="1394"/>
      <c r="J786" s="824"/>
      <c r="K786" s="1394"/>
      <c r="L786" s="1394"/>
      <c r="M786" s="1394"/>
      <c r="N786" s="1394"/>
      <c r="O786" s="1394"/>
      <c r="P786" s="1394"/>
      <c r="Q786" s="1394"/>
      <c r="R786" s="1394"/>
      <c r="S786" s="1394"/>
      <c r="T786" s="1394"/>
      <c r="U786" s="1394"/>
      <c r="V786" s="1394"/>
      <c r="W786" s="1394"/>
      <c r="X786" s="1394"/>
      <c r="Y786" s="1394"/>
      <c r="Z786" s="1394"/>
      <c r="AA786" s="1394"/>
      <c r="AB786" s="1394"/>
    </row>
    <row r="787">
      <c r="A787" s="824"/>
      <c r="B787" s="824"/>
      <c r="C787" s="824"/>
      <c r="D787" s="824"/>
      <c r="E787" s="824"/>
      <c r="F787" s="824"/>
      <c r="G787" s="1394"/>
      <c r="H787" s="824"/>
      <c r="I787" s="1394"/>
      <c r="J787" s="824"/>
      <c r="K787" s="1394"/>
      <c r="L787" s="1394"/>
      <c r="M787" s="1394"/>
      <c r="N787" s="1394"/>
      <c r="O787" s="1394"/>
      <c r="P787" s="1394"/>
      <c r="Q787" s="1394"/>
      <c r="R787" s="1394"/>
      <c r="S787" s="1394"/>
      <c r="T787" s="1394"/>
      <c r="U787" s="1394"/>
      <c r="V787" s="1394"/>
      <c r="W787" s="1394"/>
      <c r="X787" s="1394"/>
      <c r="Y787" s="1394"/>
      <c r="Z787" s="1394"/>
      <c r="AA787" s="1394"/>
      <c r="AB787" s="1394"/>
    </row>
    <row r="788">
      <c r="A788" s="824"/>
      <c r="B788" s="824"/>
      <c r="C788" s="824"/>
      <c r="D788" s="824"/>
      <c r="E788" s="824"/>
      <c r="F788" s="824"/>
      <c r="G788" s="1394"/>
      <c r="H788" s="824"/>
      <c r="I788" s="1394"/>
      <c r="J788" s="824"/>
      <c r="K788" s="1394"/>
      <c r="L788" s="1394"/>
      <c r="M788" s="1394"/>
      <c r="N788" s="1394"/>
      <c r="O788" s="1394"/>
      <c r="P788" s="1394"/>
      <c r="Q788" s="1394"/>
      <c r="R788" s="1394"/>
      <c r="S788" s="1394"/>
      <c r="T788" s="1394"/>
      <c r="U788" s="1394"/>
      <c r="V788" s="1394"/>
      <c r="W788" s="1394"/>
      <c r="X788" s="1394"/>
      <c r="Y788" s="1394"/>
      <c r="Z788" s="1394"/>
      <c r="AA788" s="1394"/>
      <c r="AB788" s="1394"/>
    </row>
    <row r="789">
      <c r="A789" s="824"/>
      <c r="B789" s="824"/>
      <c r="C789" s="824"/>
      <c r="D789" s="824"/>
      <c r="E789" s="824"/>
      <c r="F789" s="824"/>
      <c r="G789" s="1394"/>
      <c r="H789" s="824"/>
      <c r="I789" s="1394"/>
      <c r="J789" s="824"/>
      <c r="K789" s="1394"/>
      <c r="L789" s="1394"/>
      <c r="M789" s="1394"/>
      <c r="N789" s="1394"/>
      <c r="O789" s="1394"/>
      <c r="P789" s="1394"/>
      <c r="Q789" s="1394"/>
      <c r="R789" s="1394"/>
      <c r="S789" s="1394"/>
      <c r="T789" s="1394"/>
      <c r="U789" s="1394"/>
      <c r="V789" s="1394"/>
      <c r="W789" s="1394"/>
      <c r="X789" s="1394"/>
      <c r="Y789" s="1394"/>
      <c r="Z789" s="1394"/>
      <c r="AA789" s="1394"/>
      <c r="AB789" s="1394"/>
    </row>
    <row r="790">
      <c r="A790" s="824"/>
      <c r="B790" s="824"/>
      <c r="C790" s="824"/>
      <c r="D790" s="824"/>
      <c r="E790" s="824"/>
      <c r="F790" s="824"/>
      <c r="G790" s="1394"/>
      <c r="H790" s="824"/>
      <c r="I790" s="1394"/>
      <c r="J790" s="824"/>
      <c r="K790" s="1394"/>
      <c r="L790" s="1394"/>
      <c r="M790" s="1394"/>
      <c r="N790" s="1394"/>
      <c r="O790" s="1394"/>
      <c r="P790" s="1394"/>
      <c r="Q790" s="1394"/>
      <c r="R790" s="1394"/>
      <c r="S790" s="1394"/>
      <c r="T790" s="1394"/>
      <c r="U790" s="1394"/>
      <c r="V790" s="1394"/>
      <c r="W790" s="1394"/>
      <c r="X790" s="1394"/>
      <c r="Y790" s="1394"/>
      <c r="Z790" s="1394"/>
      <c r="AA790" s="1394"/>
      <c r="AB790" s="1394"/>
    </row>
    <row r="791">
      <c r="A791" s="824"/>
      <c r="B791" s="824"/>
      <c r="C791" s="824"/>
      <c r="D791" s="824"/>
      <c r="E791" s="824"/>
      <c r="F791" s="824"/>
      <c r="G791" s="1394"/>
      <c r="H791" s="824"/>
      <c r="I791" s="1394"/>
      <c r="J791" s="824"/>
      <c r="K791" s="1394"/>
      <c r="L791" s="1394"/>
      <c r="M791" s="1394"/>
      <c r="N791" s="1394"/>
      <c r="O791" s="1394"/>
      <c r="P791" s="1394"/>
      <c r="Q791" s="1394"/>
      <c r="R791" s="1394"/>
      <c r="S791" s="1394"/>
      <c r="T791" s="1394"/>
      <c r="U791" s="1394"/>
      <c r="V791" s="1394"/>
      <c r="W791" s="1394"/>
      <c r="X791" s="1394"/>
      <c r="Y791" s="1394"/>
      <c r="Z791" s="1394"/>
      <c r="AA791" s="1394"/>
      <c r="AB791" s="1394"/>
    </row>
    <row r="792">
      <c r="A792" s="824"/>
      <c r="B792" s="824"/>
      <c r="C792" s="824"/>
      <c r="D792" s="824"/>
      <c r="E792" s="824"/>
      <c r="F792" s="824"/>
      <c r="G792" s="1394"/>
      <c r="H792" s="824"/>
      <c r="I792" s="1394"/>
      <c r="J792" s="824"/>
      <c r="K792" s="1394"/>
      <c r="L792" s="1394"/>
      <c r="M792" s="1394"/>
      <c r="N792" s="1394"/>
      <c r="O792" s="1394"/>
      <c r="P792" s="1394"/>
      <c r="Q792" s="1394"/>
      <c r="R792" s="1394"/>
      <c r="S792" s="1394"/>
      <c r="T792" s="1394"/>
      <c r="U792" s="1394"/>
      <c r="V792" s="1394"/>
      <c r="W792" s="1394"/>
      <c r="X792" s="1394"/>
      <c r="Y792" s="1394"/>
      <c r="Z792" s="1394"/>
      <c r="AA792" s="1394"/>
      <c r="AB792" s="1394"/>
    </row>
    <row r="793">
      <c r="A793" s="824"/>
      <c r="B793" s="824"/>
      <c r="C793" s="824"/>
      <c r="D793" s="824"/>
      <c r="E793" s="824"/>
      <c r="F793" s="824"/>
      <c r="G793" s="1394"/>
      <c r="H793" s="824"/>
      <c r="I793" s="1394"/>
      <c r="J793" s="824"/>
      <c r="K793" s="1394"/>
      <c r="L793" s="1394"/>
      <c r="M793" s="1394"/>
      <c r="N793" s="1394"/>
      <c r="O793" s="1394"/>
      <c r="P793" s="1394"/>
      <c r="Q793" s="1394"/>
      <c r="R793" s="1394"/>
      <c r="S793" s="1394"/>
      <c r="T793" s="1394"/>
      <c r="U793" s="1394"/>
      <c r="V793" s="1394"/>
      <c r="W793" s="1394"/>
      <c r="X793" s="1394"/>
      <c r="Y793" s="1394"/>
      <c r="Z793" s="1394"/>
      <c r="AA793" s="1394"/>
      <c r="AB793" s="1394"/>
    </row>
    <row r="794">
      <c r="A794" s="824"/>
      <c r="B794" s="824"/>
      <c r="C794" s="824"/>
      <c r="D794" s="824"/>
      <c r="E794" s="824"/>
      <c r="F794" s="824"/>
      <c r="G794" s="1394"/>
      <c r="H794" s="824"/>
      <c r="I794" s="1394"/>
      <c r="J794" s="824"/>
      <c r="K794" s="1394"/>
      <c r="L794" s="1394"/>
      <c r="M794" s="1394"/>
      <c r="N794" s="1394"/>
      <c r="O794" s="1394"/>
      <c r="P794" s="1394"/>
      <c r="Q794" s="1394"/>
      <c r="R794" s="1394"/>
      <c r="S794" s="1394"/>
      <c r="T794" s="1394"/>
      <c r="U794" s="1394"/>
      <c r="V794" s="1394"/>
      <c r="W794" s="1394"/>
      <c r="X794" s="1394"/>
      <c r="Y794" s="1394"/>
      <c r="Z794" s="1394"/>
      <c r="AA794" s="1394"/>
      <c r="AB794" s="1394"/>
    </row>
    <row r="795">
      <c r="A795" s="824"/>
      <c r="B795" s="824"/>
      <c r="C795" s="824"/>
      <c r="D795" s="824"/>
      <c r="E795" s="824"/>
      <c r="F795" s="824"/>
      <c r="G795" s="1394"/>
      <c r="H795" s="824"/>
      <c r="I795" s="1394"/>
      <c r="J795" s="824"/>
      <c r="K795" s="1394"/>
      <c r="L795" s="1394"/>
      <c r="M795" s="1394"/>
      <c r="N795" s="1394"/>
      <c r="O795" s="1394"/>
      <c r="P795" s="1394"/>
      <c r="Q795" s="1394"/>
      <c r="R795" s="1394"/>
      <c r="S795" s="1394"/>
      <c r="T795" s="1394"/>
      <c r="U795" s="1394"/>
      <c r="V795" s="1394"/>
      <c r="W795" s="1394"/>
      <c r="X795" s="1394"/>
      <c r="Y795" s="1394"/>
      <c r="Z795" s="1394"/>
      <c r="AA795" s="1394"/>
      <c r="AB795" s="1394"/>
    </row>
    <row r="796">
      <c r="A796" s="824"/>
      <c r="B796" s="824"/>
      <c r="C796" s="824"/>
      <c r="D796" s="824"/>
      <c r="E796" s="824"/>
      <c r="F796" s="824"/>
      <c r="G796" s="1394"/>
      <c r="H796" s="824"/>
      <c r="I796" s="1394"/>
      <c r="J796" s="824"/>
      <c r="K796" s="1394"/>
      <c r="L796" s="1394"/>
      <c r="M796" s="1394"/>
      <c r="N796" s="1394"/>
      <c r="O796" s="1394"/>
      <c r="P796" s="1394"/>
      <c r="Q796" s="1394"/>
      <c r="R796" s="1394"/>
      <c r="S796" s="1394"/>
      <c r="T796" s="1394"/>
      <c r="U796" s="1394"/>
      <c r="V796" s="1394"/>
      <c r="W796" s="1394"/>
      <c r="X796" s="1394"/>
      <c r="Y796" s="1394"/>
      <c r="Z796" s="1394"/>
      <c r="AA796" s="1394"/>
      <c r="AB796" s="1394"/>
    </row>
    <row r="797">
      <c r="A797" s="824"/>
      <c r="B797" s="824"/>
      <c r="C797" s="824"/>
      <c r="D797" s="824"/>
      <c r="E797" s="824"/>
      <c r="F797" s="824"/>
      <c r="G797" s="1394"/>
      <c r="H797" s="824"/>
      <c r="I797" s="1394"/>
      <c r="J797" s="824"/>
      <c r="K797" s="1394"/>
      <c r="L797" s="1394"/>
      <c r="M797" s="1394"/>
      <c r="N797" s="1394"/>
      <c r="O797" s="1394"/>
      <c r="P797" s="1394"/>
      <c r="Q797" s="1394"/>
      <c r="R797" s="1394"/>
      <c r="S797" s="1394"/>
      <c r="T797" s="1394"/>
      <c r="U797" s="1394"/>
      <c r="V797" s="1394"/>
      <c r="W797" s="1394"/>
      <c r="X797" s="1394"/>
      <c r="Y797" s="1394"/>
      <c r="Z797" s="1394"/>
      <c r="AA797" s="1394"/>
      <c r="AB797" s="1394"/>
    </row>
    <row r="798">
      <c r="A798" s="824"/>
      <c r="B798" s="824"/>
      <c r="C798" s="824"/>
      <c r="D798" s="824"/>
      <c r="E798" s="824"/>
      <c r="F798" s="824"/>
      <c r="G798" s="1394"/>
      <c r="H798" s="824"/>
      <c r="I798" s="1394"/>
      <c r="J798" s="824"/>
      <c r="K798" s="1394"/>
      <c r="L798" s="1394"/>
      <c r="M798" s="1394"/>
      <c r="N798" s="1394"/>
      <c r="O798" s="1394"/>
      <c r="P798" s="1394"/>
      <c r="Q798" s="1394"/>
      <c r="R798" s="1394"/>
      <c r="S798" s="1394"/>
      <c r="T798" s="1394"/>
      <c r="U798" s="1394"/>
      <c r="V798" s="1394"/>
      <c r="W798" s="1394"/>
      <c r="X798" s="1394"/>
      <c r="Y798" s="1394"/>
      <c r="Z798" s="1394"/>
      <c r="AA798" s="1394"/>
      <c r="AB798" s="1394"/>
    </row>
    <row r="799">
      <c r="A799" s="824"/>
      <c r="B799" s="824"/>
      <c r="C799" s="824"/>
      <c r="D799" s="824"/>
      <c r="E799" s="824"/>
      <c r="F799" s="824"/>
      <c r="G799" s="1394"/>
      <c r="H799" s="824"/>
      <c r="I799" s="1394"/>
      <c r="J799" s="824"/>
      <c r="K799" s="1394"/>
      <c r="L799" s="1394"/>
      <c r="M799" s="1394"/>
      <c r="N799" s="1394"/>
      <c r="O799" s="1394"/>
      <c r="P799" s="1394"/>
      <c r="Q799" s="1394"/>
      <c r="R799" s="1394"/>
      <c r="S799" s="1394"/>
      <c r="T799" s="1394"/>
      <c r="U799" s="1394"/>
      <c r="V799" s="1394"/>
      <c r="W799" s="1394"/>
      <c r="X799" s="1394"/>
      <c r="Y799" s="1394"/>
      <c r="Z799" s="1394"/>
      <c r="AA799" s="1394"/>
      <c r="AB799" s="1394"/>
    </row>
    <row r="800">
      <c r="A800" s="824"/>
      <c r="B800" s="824"/>
      <c r="C800" s="824"/>
      <c r="D800" s="824"/>
      <c r="E800" s="824"/>
      <c r="F800" s="824"/>
      <c r="G800" s="1394"/>
      <c r="H800" s="824"/>
      <c r="I800" s="1394"/>
      <c r="J800" s="824"/>
      <c r="K800" s="1394"/>
      <c r="L800" s="1394"/>
      <c r="M800" s="1394"/>
      <c r="N800" s="1394"/>
      <c r="O800" s="1394"/>
      <c r="P800" s="1394"/>
      <c r="Q800" s="1394"/>
      <c r="R800" s="1394"/>
      <c r="S800" s="1394"/>
      <c r="T800" s="1394"/>
      <c r="U800" s="1394"/>
      <c r="V800" s="1394"/>
      <c r="W800" s="1394"/>
      <c r="X800" s="1394"/>
      <c r="Y800" s="1394"/>
      <c r="Z800" s="1394"/>
      <c r="AA800" s="1394"/>
      <c r="AB800" s="1394"/>
    </row>
    <row r="801">
      <c r="A801" s="824"/>
      <c r="B801" s="824"/>
      <c r="C801" s="824"/>
      <c r="D801" s="824"/>
      <c r="E801" s="824"/>
      <c r="F801" s="824"/>
      <c r="G801" s="1394"/>
      <c r="H801" s="824"/>
      <c r="I801" s="1394"/>
      <c r="J801" s="824"/>
      <c r="K801" s="1394"/>
      <c r="L801" s="1394"/>
      <c r="M801" s="1394"/>
      <c r="N801" s="1394"/>
      <c r="O801" s="1394"/>
      <c r="P801" s="1394"/>
      <c r="Q801" s="1394"/>
      <c r="R801" s="1394"/>
      <c r="S801" s="1394"/>
      <c r="T801" s="1394"/>
      <c r="U801" s="1394"/>
      <c r="V801" s="1394"/>
      <c r="W801" s="1394"/>
      <c r="X801" s="1394"/>
      <c r="Y801" s="1394"/>
      <c r="Z801" s="1394"/>
      <c r="AA801" s="1394"/>
      <c r="AB801" s="1394"/>
    </row>
    <row r="802">
      <c r="A802" s="824"/>
      <c r="B802" s="824"/>
      <c r="C802" s="824"/>
      <c r="D802" s="824"/>
      <c r="E802" s="824"/>
      <c r="F802" s="824"/>
      <c r="G802" s="1394"/>
      <c r="H802" s="824"/>
      <c r="I802" s="1394"/>
      <c r="J802" s="824"/>
      <c r="K802" s="1394"/>
      <c r="L802" s="1394"/>
      <c r="M802" s="1394"/>
      <c r="N802" s="1394"/>
      <c r="O802" s="1394"/>
      <c r="P802" s="1394"/>
      <c r="Q802" s="1394"/>
      <c r="R802" s="1394"/>
      <c r="S802" s="1394"/>
      <c r="T802" s="1394"/>
      <c r="U802" s="1394"/>
      <c r="V802" s="1394"/>
      <c r="W802" s="1394"/>
      <c r="X802" s="1394"/>
      <c r="Y802" s="1394"/>
      <c r="Z802" s="1394"/>
      <c r="AA802" s="1394"/>
      <c r="AB802" s="1394"/>
    </row>
    <row r="803">
      <c r="A803" s="824"/>
      <c r="B803" s="824"/>
      <c r="C803" s="824"/>
      <c r="D803" s="824"/>
      <c r="E803" s="824"/>
      <c r="F803" s="824"/>
      <c r="G803" s="1394"/>
      <c r="H803" s="824"/>
      <c r="I803" s="1394"/>
      <c r="J803" s="824"/>
      <c r="K803" s="1394"/>
      <c r="L803" s="1394"/>
      <c r="M803" s="1394"/>
      <c r="N803" s="1394"/>
      <c r="O803" s="1394"/>
      <c r="P803" s="1394"/>
      <c r="Q803" s="1394"/>
      <c r="R803" s="1394"/>
      <c r="S803" s="1394"/>
      <c r="T803" s="1394"/>
      <c r="U803" s="1394"/>
      <c r="V803" s="1394"/>
      <c r="W803" s="1394"/>
      <c r="X803" s="1394"/>
      <c r="Y803" s="1394"/>
      <c r="Z803" s="1394"/>
      <c r="AA803" s="1394"/>
      <c r="AB803" s="1394"/>
    </row>
    <row r="804">
      <c r="A804" s="824"/>
      <c r="B804" s="824"/>
      <c r="C804" s="824"/>
      <c r="D804" s="824"/>
      <c r="E804" s="824"/>
      <c r="F804" s="824"/>
      <c r="G804" s="1394"/>
      <c r="H804" s="824"/>
      <c r="I804" s="1394"/>
      <c r="J804" s="824"/>
      <c r="K804" s="1394"/>
      <c r="L804" s="1394"/>
      <c r="M804" s="1394"/>
      <c r="N804" s="1394"/>
      <c r="O804" s="1394"/>
      <c r="P804" s="1394"/>
      <c r="Q804" s="1394"/>
      <c r="R804" s="1394"/>
      <c r="S804" s="1394"/>
      <c r="T804" s="1394"/>
      <c r="U804" s="1394"/>
      <c r="V804" s="1394"/>
      <c r="W804" s="1394"/>
      <c r="X804" s="1394"/>
      <c r="Y804" s="1394"/>
      <c r="Z804" s="1394"/>
      <c r="AA804" s="1394"/>
      <c r="AB804" s="1394"/>
    </row>
    <row r="805">
      <c r="A805" s="824"/>
      <c r="B805" s="824"/>
      <c r="C805" s="824"/>
      <c r="D805" s="824"/>
      <c r="E805" s="824"/>
      <c r="F805" s="824"/>
      <c r="G805" s="1394"/>
      <c r="H805" s="824"/>
      <c r="I805" s="1394"/>
      <c r="J805" s="824"/>
      <c r="K805" s="1394"/>
      <c r="L805" s="1394"/>
      <c r="M805" s="1394"/>
      <c r="N805" s="1394"/>
      <c r="O805" s="1394"/>
      <c r="P805" s="1394"/>
      <c r="Q805" s="1394"/>
      <c r="R805" s="1394"/>
      <c r="S805" s="1394"/>
      <c r="T805" s="1394"/>
      <c r="U805" s="1394"/>
      <c r="V805" s="1394"/>
      <c r="W805" s="1394"/>
      <c r="X805" s="1394"/>
      <c r="Y805" s="1394"/>
      <c r="Z805" s="1394"/>
      <c r="AA805" s="1394"/>
      <c r="AB805" s="1394"/>
    </row>
    <row r="806">
      <c r="A806" s="824"/>
      <c r="B806" s="824"/>
      <c r="C806" s="824"/>
      <c r="D806" s="824"/>
      <c r="E806" s="824"/>
      <c r="F806" s="824"/>
      <c r="G806" s="1394"/>
      <c r="H806" s="824"/>
      <c r="I806" s="1394"/>
      <c r="J806" s="824"/>
      <c r="K806" s="1394"/>
      <c r="L806" s="1394"/>
      <c r="M806" s="1394"/>
      <c r="N806" s="1394"/>
      <c r="O806" s="1394"/>
      <c r="P806" s="1394"/>
      <c r="Q806" s="1394"/>
      <c r="R806" s="1394"/>
      <c r="S806" s="1394"/>
      <c r="T806" s="1394"/>
      <c r="U806" s="1394"/>
      <c r="V806" s="1394"/>
      <c r="W806" s="1394"/>
      <c r="X806" s="1394"/>
      <c r="Y806" s="1394"/>
      <c r="Z806" s="1394"/>
      <c r="AA806" s="1394"/>
      <c r="AB806" s="1394"/>
    </row>
    <row r="807">
      <c r="A807" s="824"/>
      <c r="B807" s="824"/>
      <c r="C807" s="824"/>
      <c r="D807" s="824"/>
      <c r="E807" s="824"/>
      <c r="F807" s="824"/>
      <c r="G807" s="1394"/>
      <c r="H807" s="824"/>
      <c r="I807" s="1394"/>
      <c r="J807" s="824"/>
      <c r="K807" s="1394"/>
      <c r="L807" s="1394"/>
      <c r="M807" s="1394"/>
      <c r="N807" s="1394"/>
      <c r="O807" s="1394"/>
      <c r="P807" s="1394"/>
      <c r="Q807" s="1394"/>
      <c r="R807" s="1394"/>
      <c r="S807" s="1394"/>
      <c r="T807" s="1394"/>
      <c r="U807" s="1394"/>
      <c r="V807" s="1394"/>
      <c r="W807" s="1394"/>
      <c r="X807" s="1394"/>
      <c r="Y807" s="1394"/>
      <c r="Z807" s="1394"/>
      <c r="AA807" s="1394"/>
      <c r="AB807" s="1394"/>
    </row>
    <row r="808">
      <c r="A808" s="824"/>
      <c r="B808" s="824"/>
      <c r="C808" s="824"/>
      <c r="D808" s="824"/>
      <c r="E808" s="824"/>
      <c r="F808" s="824"/>
      <c r="G808" s="1394"/>
      <c r="H808" s="824"/>
      <c r="I808" s="1394"/>
      <c r="J808" s="824"/>
      <c r="K808" s="1394"/>
      <c r="L808" s="1394"/>
      <c r="M808" s="1394"/>
      <c r="N808" s="1394"/>
      <c r="O808" s="1394"/>
      <c r="P808" s="1394"/>
      <c r="Q808" s="1394"/>
      <c r="R808" s="1394"/>
      <c r="S808" s="1394"/>
      <c r="T808" s="1394"/>
      <c r="U808" s="1394"/>
      <c r="V808" s="1394"/>
      <c r="W808" s="1394"/>
      <c r="X808" s="1394"/>
      <c r="Y808" s="1394"/>
      <c r="Z808" s="1394"/>
      <c r="AA808" s="1394"/>
      <c r="AB808" s="1394"/>
    </row>
    <row r="809">
      <c r="A809" s="824"/>
      <c r="B809" s="824"/>
      <c r="C809" s="824"/>
      <c r="D809" s="824"/>
      <c r="E809" s="824"/>
      <c r="F809" s="824"/>
      <c r="G809" s="1394"/>
      <c r="H809" s="824"/>
      <c r="I809" s="1394"/>
      <c r="J809" s="824"/>
      <c r="K809" s="1394"/>
      <c r="L809" s="1394"/>
      <c r="M809" s="1394"/>
      <c r="N809" s="1394"/>
      <c r="O809" s="1394"/>
      <c r="P809" s="1394"/>
      <c r="Q809" s="1394"/>
      <c r="R809" s="1394"/>
      <c r="S809" s="1394"/>
      <c r="T809" s="1394"/>
      <c r="U809" s="1394"/>
      <c r="V809" s="1394"/>
      <c r="W809" s="1394"/>
      <c r="X809" s="1394"/>
      <c r="Y809" s="1394"/>
      <c r="Z809" s="1394"/>
      <c r="AA809" s="1394"/>
      <c r="AB809" s="1394"/>
    </row>
    <row r="810">
      <c r="A810" s="824"/>
      <c r="B810" s="824"/>
      <c r="C810" s="824"/>
      <c r="D810" s="824"/>
      <c r="E810" s="824"/>
      <c r="F810" s="824"/>
      <c r="G810" s="1394"/>
      <c r="H810" s="824"/>
      <c r="I810" s="1394"/>
      <c r="J810" s="824"/>
      <c r="K810" s="1394"/>
      <c r="L810" s="1394"/>
      <c r="M810" s="1394"/>
      <c r="N810" s="1394"/>
      <c r="O810" s="1394"/>
      <c r="P810" s="1394"/>
      <c r="Q810" s="1394"/>
      <c r="R810" s="1394"/>
      <c r="S810" s="1394"/>
      <c r="T810" s="1394"/>
      <c r="U810" s="1394"/>
      <c r="V810" s="1394"/>
      <c r="W810" s="1394"/>
      <c r="X810" s="1394"/>
      <c r="Y810" s="1394"/>
      <c r="Z810" s="1394"/>
      <c r="AA810" s="1394"/>
      <c r="AB810" s="1394"/>
    </row>
    <row r="811">
      <c r="A811" s="824"/>
      <c r="B811" s="824"/>
      <c r="C811" s="824"/>
      <c r="D811" s="824"/>
      <c r="E811" s="824"/>
      <c r="F811" s="824"/>
      <c r="G811" s="1394"/>
      <c r="H811" s="824"/>
      <c r="I811" s="1394"/>
      <c r="J811" s="824"/>
      <c r="K811" s="1394"/>
      <c r="L811" s="1394"/>
      <c r="M811" s="1394"/>
      <c r="N811" s="1394"/>
      <c r="O811" s="1394"/>
      <c r="P811" s="1394"/>
      <c r="Q811" s="1394"/>
      <c r="R811" s="1394"/>
      <c r="S811" s="1394"/>
      <c r="T811" s="1394"/>
      <c r="U811" s="1394"/>
      <c r="V811" s="1394"/>
      <c r="W811" s="1394"/>
      <c r="X811" s="1394"/>
      <c r="Y811" s="1394"/>
      <c r="Z811" s="1394"/>
      <c r="AA811" s="1394"/>
      <c r="AB811" s="1394"/>
    </row>
    <row r="812">
      <c r="A812" s="824"/>
      <c r="B812" s="824"/>
      <c r="C812" s="824"/>
      <c r="D812" s="824"/>
      <c r="E812" s="824"/>
      <c r="F812" s="824"/>
      <c r="G812" s="1394"/>
      <c r="H812" s="824"/>
      <c r="I812" s="1394"/>
      <c r="J812" s="824"/>
      <c r="K812" s="1394"/>
      <c r="L812" s="1394"/>
      <c r="M812" s="1394"/>
      <c r="N812" s="1394"/>
      <c r="O812" s="1394"/>
      <c r="P812" s="1394"/>
      <c r="Q812" s="1394"/>
      <c r="R812" s="1394"/>
      <c r="S812" s="1394"/>
      <c r="T812" s="1394"/>
      <c r="U812" s="1394"/>
      <c r="V812" s="1394"/>
      <c r="W812" s="1394"/>
      <c r="X812" s="1394"/>
      <c r="Y812" s="1394"/>
      <c r="Z812" s="1394"/>
      <c r="AA812" s="1394"/>
      <c r="AB812" s="1394"/>
    </row>
    <row r="813">
      <c r="A813" s="824"/>
      <c r="B813" s="824"/>
      <c r="C813" s="824"/>
      <c r="D813" s="824"/>
      <c r="E813" s="824"/>
      <c r="F813" s="824"/>
      <c r="G813" s="1394"/>
      <c r="H813" s="824"/>
      <c r="I813" s="1394"/>
      <c r="J813" s="824"/>
      <c r="K813" s="1394"/>
      <c r="L813" s="1394"/>
      <c r="M813" s="1394"/>
      <c r="N813" s="1394"/>
      <c r="O813" s="1394"/>
      <c r="P813" s="1394"/>
      <c r="Q813" s="1394"/>
      <c r="R813" s="1394"/>
      <c r="S813" s="1394"/>
      <c r="T813" s="1394"/>
      <c r="U813" s="1394"/>
      <c r="V813" s="1394"/>
      <c r="W813" s="1394"/>
      <c r="X813" s="1394"/>
      <c r="Y813" s="1394"/>
      <c r="Z813" s="1394"/>
      <c r="AA813" s="1394"/>
      <c r="AB813" s="1394"/>
    </row>
    <row r="814">
      <c r="A814" s="824"/>
      <c r="B814" s="824"/>
      <c r="C814" s="824"/>
      <c r="D814" s="824"/>
      <c r="E814" s="824"/>
      <c r="F814" s="824"/>
      <c r="G814" s="1394"/>
      <c r="H814" s="824"/>
      <c r="I814" s="1394"/>
      <c r="J814" s="824"/>
      <c r="K814" s="1394"/>
      <c r="L814" s="1394"/>
      <c r="M814" s="1394"/>
      <c r="N814" s="1394"/>
      <c r="O814" s="1394"/>
      <c r="P814" s="1394"/>
      <c r="Q814" s="1394"/>
      <c r="R814" s="1394"/>
      <c r="S814" s="1394"/>
      <c r="T814" s="1394"/>
      <c r="U814" s="1394"/>
      <c r="V814" s="1394"/>
      <c r="W814" s="1394"/>
      <c r="X814" s="1394"/>
      <c r="Y814" s="1394"/>
      <c r="Z814" s="1394"/>
      <c r="AA814" s="1394"/>
      <c r="AB814" s="1394"/>
    </row>
    <row r="815">
      <c r="A815" s="824"/>
      <c r="B815" s="824"/>
      <c r="C815" s="824"/>
      <c r="D815" s="824"/>
      <c r="E815" s="824"/>
      <c r="F815" s="824"/>
      <c r="G815" s="1394"/>
      <c r="H815" s="824"/>
      <c r="I815" s="1394"/>
      <c r="J815" s="824"/>
      <c r="K815" s="1394"/>
      <c r="L815" s="1394"/>
      <c r="M815" s="1394"/>
      <c r="N815" s="1394"/>
      <c r="O815" s="1394"/>
      <c r="P815" s="1394"/>
      <c r="Q815" s="1394"/>
      <c r="R815" s="1394"/>
      <c r="S815" s="1394"/>
      <c r="T815" s="1394"/>
      <c r="U815" s="1394"/>
      <c r="V815" s="1394"/>
      <c r="W815" s="1394"/>
      <c r="X815" s="1394"/>
      <c r="Y815" s="1394"/>
      <c r="Z815" s="1394"/>
      <c r="AA815" s="1394"/>
      <c r="AB815" s="1394"/>
    </row>
    <row r="816">
      <c r="A816" s="824"/>
      <c r="B816" s="824"/>
      <c r="C816" s="824"/>
      <c r="D816" s="824"/>
      <c r="E816" s="824"/>
      <c r="F816" s="824"/>
      <c r="G816" s="1394"/>
      <c r="H816" s="824"/>
      <c r="I816" s="1394"/>
      <c r="J816" s="824"/>
      <c r="K816" s="1394"/>
      <c r="L816" s="1394"/>
      <c r="M816" s="1394"/>
      <c r="N816" s="1394"/>
      <c r="O816" s="1394"/>
      <c r="P816" s="1394"/>
      <c r="Q816" s="1394"/>
      <c r="R816" s="1394"/>
      <c r="S816" s="1394"/>
      <c r="T816" s="1394"/>
      <c r="U816" s="1394"/>
      <c r="V816" s="1394"/>
      <c r="W816" s="1394"/>
      <c r="X816" s="1394"/>
      <c r="Y816" s="1394"/>
      <c r="Z816" s="1394"/>
      <c r="AA816" s="1394"/>
      <c r="AB816" s="1394"/>
    </row>
    <row r="817">
      <c r="A817" s="824"/>
      <c r="B817" s="824"/>
      <c r="C817" s="824"/>
      <c r="D817" s="824"/>
      <c r="E817" s="824"/>
      <c r="F817" s="824"/>
      <c r="G817" s="1394"/>
      <c r="H817" s="824"/>
      <c r="I817" s="1394"/>
      <c r="J817" s="824"/>
      <c r="K817" s="1394"/>
      <c r="L817" s="1394"/>
      <c r="M817" s="1394"/>
      <c r="N817" s="1394"/>
      <c r="O817" s="1394"/>
      <c r="P817" s="1394"/>
      <c r="Q817" s="1394"/>
      <c r="R817" s="1394"/>
      <c r="S817" s="1394"/>
      <c r="T817" s="1394"/>
      <c r="U817" s="1394"/>
      <c r="V817" s="1394"/>
      <c r="W817" s="1394"/>
      <c r="X817" s="1394"/>
      <c r="Y817" s="1394"/>
      <c r="Z817" s="1394"/>
      <c r="AA817" s="1394"/>
      <c r="AB817" s="1394"/>
    </row>
    <row r="818">
      <c r="A818" s="824"/>
      <c r="B818" s="824"/>
      <c r="C818" s="824"/>
      <c r="D818" s="824"/>
      <c r="E818" s="824"/>
      <c r="F818" s="824"/>
      <c r="G818" s="1394"/>
      <c r="H818" s="824"/>
      <c r="I818" s="1394"/>
      <c r="J818" s="824"/>
      <c r="K818" s="1394"/>
      <c r="L818" s="1394"/>
      <c r="M818" s="1394"/>
      <c r="N818" s="1394"/>
      <c r="O818" s="1394"/>
      <c r="P818" s="1394"/>
      <c r="Q818" s="1394"/>
      <c r="R818" s="1394"/>
      <c r="S818" s="1394"/>
      <c r="T818" s="1394"/>
      <c r="U818" s="1394"/>
      <c r="V818" s="1394"/>
      <c r="W818" s="1394"/>
      <c r="X818" s="1394"/>
      <c r="Y818" s="1394"/>
      <c r="Z818" s="1394"/>
      <c r="AA818" s="1394"/>
      <c r="AB818" s="1394"/>
    </row>
    <row r="819">
      <c r="A819" s="824"/>
      <c r="B819" s="824"/>
      <c r="C819" s="824"/>
      <c r="D819" s="824"/>
      <c r="E819" s="824"/>
      <c r="F819" s="824"/>
      <c r="G819" s="1394"/>
      <c r="H819" s="824"/>
      <c r="I819" s="1394"/>
      <c r="J819" s="824"/>
      <c r="K819" s="1394"/>
      <c r="L819" s="1394"/>
      <c r="M819" s="1394"/>
      <c r="N819" s="1394"/>
      <c r="O819" s="1394"/>
      <c r="P819" s="1394"/>
      <c r="Q819" s="1394"/>
      <c r="R819" s="1394"/>
      <c r="S819" s="1394"/>
      <c r="T819" s="1394"/>
      <c r="U819" s="1394"/>
      <c r="V819" s="1394"/>
      <c r="W819" s="1394"/>
      <c r="X819" s="1394"/>
      <c r="Y819" s="1394"/>
      <c r="Z819" s="1394"/>
      <c r="AA819" s="1394"/>
      <c r="AB819" s="1394"/>
    </row>
    <row r="820">
      <c r="A820" s="824"/>
      <c r="B820" s="824"/>
      <c r="C820" s="824"/>
      <c r="D820" s="824"/>
      <c r="E820" s="824"/>
      <c r="F820" s="824"/>
      <c r="G820" s="1394"/>
      <c r="H820" s="824"/>
      <c r="I820" s="1394"/>
      <c r="J820" s="824"/>
      <c r="K820" s="1394"/>
      <c r="L820" s="1394"/>
      <c r="M820" s="1394"/>
      <c r="N820" s="1394"/>
      <c r="O820" s="1394"/>
      <c r="P820" s="1394"/>
      <c r="Q820" s="1394"/>
      <c r="R820" s="1394"/>
      <c r="S820" s="1394"/>
      <c r="T820" s="1394"/>
      <c r="U820" s="1394"/>
      <c r="V820" s="1394"/>
      <c r="W820" s="1394"/>
      <c r="X820" s="1394"/>
      <c r="Y820" s="1394"/>
      <c r="Z820" s="1394"/>
      <c r="AA820" s="1394"/>
      <c r="AB820" s="1394"/>
    </row>
    <row r="821">
      <c r="A821" s="824"/>
      <c r="B821" s="824"/>
      <c r="C821" s="824"/>
      <c r="D821" s="824"/>
      <c r="E821" s="824"/>
      <c r="F821" s="824"/>
      <c r="G821" s="1394"/>
      <c r="H821" s="824"/>
      <c r="I821" s="1394"/>
      <c r="J821" s="824"/>
      <c r="K821" s="1394"/>
      <c r="L821" s="1394"/>
      <c r="M821" s="1394"/>
      <c r="N821" s="1394"/>
      <c r="O821" s="1394"/>
      <c r="P821" s="1394"/>
      <c r="Q821" s="1394"/>
      <c r="R821" s="1394"/>
      <c r="S821" s="1394"/>
      <c r="T821" s="1394"/>
      <c r="U821" s="1394"/>
      <c r="V821" s="1394"/>
      <c r="W821" s="1394"/>
      <c r="X821" s="1394"/>
      <c r="Y821" s="1394"/>
      <c r="Z821" s="1394"/>
      <c r="AA821" s="1394"/>
      <c r="AB821" s="1394"/>
    </row>
    <row r="822">
      <c r="A822" s="824"/>
      <c r="B822" s="824"/>
      <c r="C822" s="824"/>
      <c r="D822" s="824"/>
      <c r="E822" s="824"/>
      <c r="F822" s="824"/>
      <c r="G822" s="1394"/>
      <c r="H822" s="824"/>
      <c r="I822" s="1394"/>
      <c r="J822" s="824"/>
      <c r="K822" s="1394"/>
      <c r="L822" s="1394"/>
      <c r="M822" s="1394"/>
      <c r="N822" s="1394"/>
      <c r="O822" s="1394"/>
      <c r="P822" s="1394"/>
      <c r="Q822" s="1394"/>
      <c r="R822" s="1394"/>
      <c r="S822" s="1394"/>
      <c r="T822" s="1394"/>
      <c r="U822" s="1394"/>
      <c r="V822" s="1394"/>
      <c r="W822" s="1394"/>
      <c r="X822" s="1394"/>
      <c r="Y822" s="1394"/>
      <c r="Z822" s="1394"/>
      <c r="AA822" s="1394"/>
      <c r="AB822" s="1394"/>
    </row>
    <row r="823">
      <c r="A823" s="824"/>
      <c r="B823" s="824"/>
      <c r="C823" s="824"/>
      <c r="D823" s="824"/>
      <c r="E823" s="824"/>
      <c r="F823" s="824"/>
      <c r="G823" s="1394"/>
      <c r="H823" s="824"/>
      <c r="I823" s="1394"/>
      <c r="J823" s="824"/>
      <c r="K823" s="1394"/>
      <c r="L823" s="1394"/>
      <c r="M823" s="1394"/>
      <c r="N823" s="1394"/>
      <c r="O823" s="1394"/>
      <c r="P823" s="1394"/>
      <c r="Q823" s="1394"/>
      <c r="R823" s="1394"/>
      <c r="S823" s="1394"/>
      <c r="T823" s="1394"/>
      <c r="U823" s="1394"/>
      <c r="V823" s="1394"/>
      <c r="W823" s="1394"/>
      <c r="X823" s="1394"/>
      <c r="Y823" s="1394"/>
      <c r="Z823" s="1394"/>
      <c r="AA823" s="1394"/>
      <c r="AB823" s="1394"/>
    </row>
    <row r="824">
      <c r="A824" s="824"/>
      <c r="B824" s="824"/>
      <c r="C824" s="824"/>
      <c r="D824" s="824"/>
      <c r="E824" s="824"/>
      <c r="F824" s="824"/>
      <c r="G824" s="1394"/>
      <c r="H824" s="824"/>
      <c r="I824" s="1394"/>
      <c r="J824" s="824"/>
      <c r="K824" s="1394"/>
      <c r="L824" s="1394"/>
      <c r="M824" s="1394"/>
      <c r="N824" s="1394"/>
      <c r="O824" s="1394"/>
      <c r="P824" s="1394"/>
      <c r="Q824" s="1394"/>
      <c r="R824" s="1394"/>
      <c r="S824" s="1394"/>
      <c r="T824" s="1394"/>
      <c r="U824" s="1394"/>
      <c r="V824" s="1394"/>
      <c r="W824" s="1394"/>
      <c r="X824" s="1394"/>
      <c r="Y824" s="1394"/>
      <c r="Z824" s="1394"/>
      <c r="AA824" s="1394"/>
      <c r="AB824" s="1394"/>
    </row>
    <row r="825">
      <c r="A825" s="824"/>
      <c r="B825" s="824"/>
      <c r="C825" s="824"/>
      <c r="D825" s="824"/>
      <c r="E825" s="824"/>
      <c r="F825" s="824"/>
      <c r="G825" s="1394"/>
      <c r="H825" s="824"/>
      <c r="I825" s="1394"/>
      <c r="J825" s="824"/>
      <c r="K825" s="1394"/>
      <c r="L825" s="1394"/>
      <c r="M825" s="1394"/>
      <c r="N825" s="1394"/>
      <c r="O825" s="1394"/>
      <c r="P825" s="1394"/>
      <c r="Q825" s="1394"/>
      <c r="R825" s="1394"/>
      <c r="S825" s="1394"/>
      <c r="T825" s="1394"/>
      <c r="U825" s="1394"/>
      <c r="V825" s="1394"/>
      <c r="W825" s="1394"/>
      <c r="X825" s="1394"/>
      <c r="Y825" s="1394"/>
      <c r="Z825" s="1394"/>
      <c r="AA825" s="1394"/>
      <c r="AB825" s="1394"/>
    </row>
    <row r="826">
      <c r="A826" s="824"/>
      <c r="B826" s="824"/>
      <c r="C826" s="824"/>
      <c r="D826" s="824"/>
      <c r="E826" s="824"/>
      <c r="F826" s="824"/>
      <c r="G826" s="1394"/>
      <c r="H826" s="824"/>
      <c r="I826" s="1394"/>
      <c r="J826" s="824"/>
      <c r="K826" s="1394"/>
      <c r="L826" s="1394"/>
      <c r="M826" s="1394"/>
      <c r="N826" s="1394"/>
      <c r="O826" s="1394"/>
      <c r="P826" s="1394"/>
      <c r="Q826" s="1394"/>
      <c r="R826" s="1394"/>
      <c r="S826" s="1394"/>
      <c r="T826" s="1394"/>
      <c r="U826" s="1394"/>
      <c r="V826" s="1394"/>
      <c r="W826" s="1394"/>
      <c r="X826" s="1394"/>
      <c r="Y826" s="1394"/>
      <c r="Z826" s="1394"/>
      <c r="AA826" s="1394"/>
      <c r="AB826" s="1394"/>
    </row>
    <row r="827">
      <c r="A827" s="824"/>
      <c r="B827" s="824"/>
      <c r="C827" s="824"/>
      <c r="D827" s="824"/>
      <c r="E827" s="824"/>
      <c r="F827" s="824"/>
      <c r="G827" s="1394"/>
      <c r="H827" s="824"/>
      <c r="I827" s="1394"/>
      <c r="J827" s="824"/>
      <c r="K827" s="1394"/>
      <c r="L827" s="1394"/>
      <c r="M827" s="1394"/>
      <c r="N827" s="1394"/>
      <c r="O827" s="1394"/>
      <c r="P827" s="1394"/>
      <c r="Q827" s="1394"/>
      <c r="R827" s="1394"/>
      <c r="S827" s="1394"/>
      <c r="T827" s="1394"/>
      <c r="U827" s="1394"/>
      <c r="V827" s="1394"/>
      <c r="W827" s="1394"/>
      <c r="X827" s="1394"/>
      <c r="Y827" s="1394"/>
      <c r="Z827" s="1394"/>
      <c r="AA827" s="1394"/>
      <c r="AB827" s="1394"/>
    </row>
    <row r="828">
      <c r="A828" s="824"/>
      <c r="B828" s="824"/>
      <c r="C828" s="824"/>
      <c r="D828" s="824"/>
      <c r="E828" s="824"/>
      <c r="F828" s="824"/>
      <c r="G828" s="1394"/>
      <c r="H828" s="824"/>
      <c r="I828" s="1394"/>
      <c r="J828" s="824"/>
      <c r="K828" s="1394"/>
      <c r="L828" s="1394"/>
      <c r="M828" s="1394"/>
      <c r="N828" s="1394"/>
      <c r="O828" s="1394"/>
      <c r="P828" s="1394"/>
      <c r="Q828" s="1394"/>
      <c r="R828" s="1394"/>
      <c r="S828" s="1394"/>
      <c r="T828" s="1394"/>
      <c r="U828" s="1394"/>
      <c r="V828" s="1394"/>
      <c r="W828" s="1394"/>
      <c r="X828" s="1394"/>
      <c r="Y828" s="1394"/>
      <c r="Z828" s="1394"/>
      <c r="AA828" s="1394"/>
      <c r="AB828" s="1394"/>
    </row>
    <row r="829">
      <c r="A829" s="824"/>
      <c r="B829" s="824"/>
      <c r="C829" s="824"/>
      <c r="D829" s="824"/>
      <c r="E829" s="824"/>
      <c r="F829" s="824"/>
      <c r="G829" s="1394"/>
      <c r="H829" s="824"/>
      <c r="I829" s="1394"/>
      <c r="J829" s="824"/>
      <c r="K829" s="1394"/>
      <c r="L829" s="1394"/>
      <c r="M829" s="1394"/>
      <c r="N829" s="1394"/>
      <c r="O829" s="1394"/>
      <c r="P829" s="1394"/>
      <c r="Q829" s="1394"/>
      <c r="R829" s="1394"/>
      <c r="S829" s="1394"/>
      <c r="T829" s="1394"/>
      <c r="U829" s="1394"/>
      <c r="V829" s="1394"/>
      <c r="W829" s="1394"/>
      <c r="X829" s="1394"/>
      <c r="Y829" s="1394"/>
      <c r="Z829" s="1394"/>
      <c r="AA829" s="1394"/>
      <c r="AB829" s="1394"/>
    </row>
    <row r="830">
      <c r="A830" s="824"/>
      <c r="B830" s="824"/>
      <c r="C830" s="824"/>
      <c r="D830" s="824"/>
      <c r="E830" s="824"/>
      <c r="F830" s="824"/>
      <c r="G830" s="1394"/>
      <c r="H830" s="824"/>
      <c r="I830" s="1394"/>
      <c r="J830" s="824"/>
      <c r="K830" s="1394"/>
      <c r="L830" s="1394"/>
      <c r="M830" s="1394"/>
      <c r="N830" s="1394"/>
      <c r="O830" s="1394"/>
      <c r="P830" s="1394"/>
      <c r="Q830" s="1394"/>
      <c r="R830" s="1394"/>
      <c r="S830" s="1394"/>
      <c r="T830" s="1394"/>
      <c r="U830" s="1394"/>
      <c r="V830" s="1394"/>
      <c r="W830" s="1394"/>
      <c r="X830" s="1394"/>
      <c r="Y830" s="1394"/>
      <c r="Z830" s="1394"/>
      <c r="AA830" s="1394"/>
      <c r="AB830" s="1394"/>
    </row>
    <row r="831">
      <c r="A831" s="824"/>
      <c r="B831" s="824"/>
      <c r="C831" s="824"/>
      <c r="D831" s="824"/>
      <c r="E831" s="824"/>
      <c r="F831" s="824"/>
      <c r="G831" s="1394"/>
      <c r="H831" s="824"/>
      <c r="I831" s="1394"/>
      <c r="J831" s="824"/>
      <c r="K831" s="1394"/>
      <c r="L831" s="1394"/>
      <c r="M831" s="1394"/>
      <c r="N831" s="1394"/>
      <c r="O831" s="1394"/>
      <c r="P831" s="1394"/>
      <c r="Q831" s="1394"/>
      <c r="R831" s="1394"/>
      <c r="S831" s="1394"/>
      <c r="T831" s="1394"/>
      <c r="U831" s="1394"/>
      <c r="V831" s="1394"/>
      <c r="W831" s="1394"/>
      <c r="X831" s="1394"/>
      <c r="Y831" s="1394"/>
      <c r="Z831" s="1394"/>
      <c r="AA831" s="1394"/>
      <c r="AB831" s="1394"/>
    </row>
    <row r="832">
      <c r="A832" s="824"/>
      <c r="B832" s="824"/>
      <c r="C832" s="824"/>
      <c r="D832" s="824"/>
      <c r="E832" s="824"/>
      <c r="F832" s="824"/>
      <c r="G832" s="1394"/>
      <c r="H832" s="824"/>
      <c r="I832" s="1394"/>
      <c r="J832" s="824"/>
      <c r="K832" s="1394"/>
      <c r="L832" s="1394"/>
      <c r="M832" s="1394"/>
      <c r="N832" s="1394"/>
      <c r="O832" s="1394"/>
      <c r="P832" s="1394"/>
      <c r="Q832" s="1394"/>
      <c r="R832" s="1394"/>
      <c r="S832" s="1394"/>
      <c r="T832" s="1394"/>
      <c r="U832" s="1394"/>
      <c r="V832" s="1394"/>
      <c r="W832" s="1394"/>
      <c r="X832" s="1394"/>
      <c r="Y832" s="1394"/>
      <c r="Z832" s="1394"/>
      <c r="AA832" s="1394"/>
      <c r="AB832" s="1394"/>
    </row>
    <row r="833">
      <c r="A833" s="824"/>
      <c r="B833" s="824"/>
      <c r="C833" s="824"/>
      <c r="D833" s="824"/>
      <c r="E833" s="824"/>
      <c r="F833" s="824"/>
      <c r="G833" s="1394"/>
      <c r="H833" s="824"/>
      <c r="I833" s="1394"/>
      <c r="J833" s="824"/>
      <c r="K833" s="1394"/>
      <c r="L833" s="1394"/>
      <c r="M833" s="1394"/>
      <c r="N833" s="1394"/>
      <c r="O833" s="1394"/>
      <c r="P833" s="1394"/>
      <c r="Q833" s="1394"/>
      <c r="R833" s="1394"/>
      <c r="S833" s="1394"/>
      <c r="T833" s="1394"/>
      <c r="U833" s="1394"/>
      <c r="V833" s="1394"/>
      <c r="W833" s="1394"/>
      <c r="X833" s="1394"/>
      <c r="Y833" s="1394"/>
      <c r="Z833" s="1394"/>
      <c r="AA833" s="1394"/>
      <c r="AB833" s="1394"/>
    </row>
    <row r="834">
      <c r="A834" s="824"/>
      <c r="B834" s="824"/>
      <c r="C834" s="824"/>
      <c r="D834" s="824"/>
      <c r="E834" s="824"/>
      <c r="F834" s="824"/>
      <c r="G834" s="1394"/>
      <c r="H834" s="824"/>
      <c r="I834" s="1394"/>
      <c r="J834" s="824"/>
      <c r="K834" s="1394"/>
      <c r="L834" s="1394"/>
      <c r="M834" s="1394"/>
      <c r="N834" s="1394"/>
      <c r="O834" s="1394"/>
      <c r="P834" s="1394"/>
      <c r="Q834" s="1394"/>
      <c r="R834" s="1394"/>
      <c r="S834" s="1394"/>
      <c r="T834" s="1394"/>
      <c r="U834" s="1394"/>
      <c r="V834" s="1394"/>
      <c r="W834" s="1394"/>
      <c r="X834" s="1394"/>
      <c r="Y834" s="1394"/>
      <c r="Z834" s="1394"/>
      <c r="AA834" s="1394"/>
      <c r="AB834" s="1394"/>
    </row>
    <row r="835">
      <c r="A835" s="824"/>
      <c r="B835" s="824"/>
      <c r="C835" s="824"/>
      <c r="D835" s="824"/>
      <c r="E835" s="824"/>
      <c r="F835" s="824"/>
      <c r="G835" s="1394"/>
      <c r="H835" s="824"/>
      <c r="I835" s="1394"/>
      <c r="J835" s="824"/>
      <c r="K835" s="1394"/>
      <c r="L835" s="1394"/>
      <c r="M835" s="1394"/>
      <c r="N835" s="1394"/>
      <c r="O835" s="1394"/>
      <c r="P835" s="1394"/>
      <c r="Q835" s="1394"/>
      <c r="R835" s="1394"/>
      <c r="S835" s="1394"/>
      <c r="T835" s="1394"/>
      <c r="U835" s="1394"/>
      <c r="V835" s="1394"/>
      <c r="W835" s="1394"/>
      <c r="X835" s="1394"/>
      <c r="Y835" s="1394"/>
      <c r="Z835" s="1394"/>
      <c r="AA835" s="1394"/>
      <c r="AB835" s="1394"/>
    </row>
    <row r="836">
      <c r="A836" s="824"/>
      <c r="B836" s="824"/>
      <c r="C836" s="824"/>
      <c r="D836" s="824"/>
      <c r="E836" s="824"/>
      <c r="F836" s="824"/>
      <c r="G836" s="1394"/>
      <c r="H836" s="824"/>
      <c r="I836" s="1394"/>
      <c r="J836" s="824"/>
      <c r="K836" s="1394"/>
      <c r="L836" s="1394"/>
      <c r="M836" s="1394"/>
      <c r="N836" s="1394"/>
      <c r="O836" s="1394"/>
      <c r="P836" s="1394"/>
      <c r="Q836" s="1394"/>
      <c r="R836" s="1394"/>
      <c r="S836" s="1394"/>
      <c r="T836" s="1394"/>
      <c r="U836" s="1394"/>
      <c r="V836" s="1394"/>
      <c r="W836" s="1394"/>
      <c r="X836" s="1394"/>
      <c r="Y836" s="1394"/>
      <c r="Z836" s="1394"/>
      <c r="AA836" s="1394"/>
      <c r="AB836" s="1394"/>
    </row>
    <row r="837">
      <c r="A837" s="824"/>
      <c r="B837" s="824"/>
      <c r="C837" s="824"/>
      <c r="D837" s="824"/>
      <c r="E837" s="824"/>
      <c r="F837" s="824"/>
      <c r="G837" s="1394"/>
      <c r="H837" s="824"/>
      <c r="I837" s="1394"/>
      <c r="J837" s="824"/>
      <c r="K837" s="1394"/>
      <c r="L837" s="1394"/>
      <c r="M837" s="1394"/>
      <c r="N837" s="1394"/>
      <c r="O837" s="1394"/>
      <c r="P837" s="1394"/>
      <c r="Q837" s="1394"/>
      <c r="R837" s="1394"/>
      <c r="S837" s="1394"/>
      <c r="T837" s="1394"/>
      <c r="U837" s="1394"/>
      <c r="V837" s="1394"/>
      <c r="W837" s="1394"/>
      <c r="X837" s="1394"/>
      <c r="Y837" s="1394"/>
      <c r="Z837" s="1394"/>
      <c r="AA837" s="1394"/>
      <c r="AB837" s="1394"/>
    </row>
    <row r="838">
      <c r="A838" s="824"/>
      <c r="B838" s="824"/>
      <c r="C838" s="824"/>
      <c r="D838" s="824"/>
      <c r="E838" s="824"/>
      <c r="F838" s="824"/>
      <c r="G838" s="1394"/>
      <c r="H838" s="824"/>
      <c r="I838" s="1394"/>
      <c r="J838" s="824"/>
      <c r="K838" s="1394"/>
      <c r="L838" s="1394"/>
      <c r="M838" s="1394"/>
      <c r="N838" s="1394"/>
      <c r="O838" s="1394"/>
      <c r="P838" s="1394"/>
      <c r="Q838" s="1394"/>
      <c r="R838" s="1394"/>
      <c r="S838" s="1394"/>
      <c r="T838" s="1394"/>
      <c r="U838" s="1394"/>
      <c r="V838" s="1394"/>
      <c r="W838" s="1394"/>
      <c r="X838" s="1394"/>
      <c r="Y838" s="1394"/>
      <c r="Z838" s="1394"/>
      <c r="AA838" s="1394"/>
      <c r="AB838" s="1394"/>
    </row>
    <row r="839">
      <c r="A839" s="824"/>
      <c r="B839" s="824"/>
      <c r="C839" s="824"/>
      <c r="D839" s="824"/>
      <c r="E839" s="824"/>
      <c r="F839" s="824"/>
      <c r="G839" s="1394"/>
      <c r="H839" s="824"/>
      <c r="I839" s="1394"/>
      <c r="J839" s="824"/>
      <c r="K839" s="1394"/>
      <c r="L839" s="1394"/>
      <c r="M839" s="1394"/>
      <c r="N839" s="1394"/>
      <c r="O839" s="1394"/>
      <c r="P839" s="1394"/>
      <c r="Q839" s="1394"/>
      <c r="R839" s="1394"/>
      <c r="S839" s="1394"/>
      <c r="T839" s="1394"/>
      <c r="U839" s="1394"/>
      <c r="V839" s="1394"/>
      <c r="W839" s="1394"/>
      <c r="X839" s="1394"/>
      <c r="Y839" s="1394"/>
      <c r="Z839" s="1394"/>
      <c r="AA839" s="1394"/>
      <c r="AB839" s="1394"/>
    </row>
    <row r="840">
      <c r="A840" s="824"/>
      <c r="B840" s="824"/>
      <c r="C840" s="824"/>
      <c r="D840" s="824"/>
      <c r="E840" s="824"/>
      <c r="F840" s="824"/>
      <c r="G840" s="1394"/>
      <c r="H840" s="824"/>
      <c r="I840" s="1394"/>
      <c r="J840" s="824"/>
      <c r="K840" s="1394"/>
      <c r="L840" s="1394"/>
      <c r="M840" s="1394"/>
      <c r="N840" s="1394"/>
      <c r="O840" s="1394"/>
      <c r="P840" s="1394"/>
      <c r="Q840" s="1394"/>
      <c r="R840" s="1394"/>
      <c r="S840" s="1394"/>
      <c r="T840" s="1394"/>
      <c r="U840" s="1394"/>
      <c r="V840" s="1394"/>
      <c r="W840" s="1394"/>
      <c r="X840" s="1394"/>
      <c r="Y840" s="1394"/>
      <c r="Z840" s="1394"/>
      <c r="AA840" s="1394"/>
      <c r="AB840" s="1394"/>
    </row>
    <row r="841">
      <c r="A841" s="824"/>
      <c r="B841" s="824"/>
      <c r="C841" s="824"/>
      <c r="D841" s="824"/>
      <c r="E841" s="824"/>
      <c r="F841" s="824"/>
      <c r="G841" s="1394"/>
      <c r="H841" s="824"/>
      <c r="I841" s="1394"/>
      <c r="J841" s="824"/>
      <c r="K841" s="1394"/>
      <c r="L841" s="1394"/>
      <c r="M841" s="1394"/>
      <c r="N841" s="1394"/>
      <c r="O841" s="1394"/>
      <c r="P841" s="1394"/>
      <c r="Q841" s="1394"/>
      <c r="R841" s="1394"/>
      <c r="S841" s="1394"/>
      <c r="T841" s="1394"/>
      <c r="U841" s="1394"/>
      <c r="V841" s="1394"/>
      <c r="W841" s="1394"/>
      <c r="X841" s="1394"/>
      <c r="Y841" s="1394"/>
      <c r="Z841" s="1394"/>
      <c r="AA841" s="1394"/>
      <c r="AB841" s="1394"/>
    </row>
    <row r="842">
      <c r="A842" s="824"/>
      <c r="B842" s="824"/>
      <c r="C842" s="824"/>
      <c r="D842" s="824"/>
      <c r="E842" s="824"/>
      <c r="F842" s="824"/>
      <c r="G842" s="1394"/>
      <c r="H842" s="824"/>
      <c r="I842" s="1394"/>
      <c r="J842" s="824"/>
      <c r="K842" s="1394"/>
      <c r="L842" s="1394"/>
      <c r="M842" s="1394"/>
      <c r="N842" s="1394"/>
      <c r="O842" s="1394"/>
      <c r="P842" s="1394"/>
      <c r="Q842" s="1394"/>
      <c r="R842" s="1394"/>
      <c r="S842" s="1394"/>
      <c r="T842" s="1394"/>
      <c r="U842" s="1394"/>
      <c r="V842" s="1394"/>
      <c r="W842" s="1394"/>
      <c r="X842" s="1394"/>
      <c r="Y842" s="1394"/>
      <c r="Z842" s="1394"/>
      <c r="AA842" s="1394"/>
      <c r="AB842" s="1394"/>
    </row>
    <row r="843">
      <c r="A843" s="824"/>
      <c r="B843" s="824"/>
      <c r="C843" s="824"/>
      <c r="D843" s="824"/>
      <c r="E843" s="824"/>
      <c r="F843" s="824"/>
      <c r="G843" s="1394"/>
      <c r="H843" s="824"/>
      <c r="I843" s="1394"/>
      <c r="J843" s="824"/>
      <c r="K843" s="1394"/>
      <c r="L843" s="1394"/>
      <c r="M843" s="1394"/>
      <c r="N843" s="1394"/>
      <c r="O843" s="1394"/>
      <c r="P843" s="1394"/>
      <c r="Q843" s="1394"/>
      <c r="R843" s="1394"/>
      <c r="S843" s="1394"/>
      <c r="T843" s="1394"/>
      <c r="U843" s="1394"/>
      <c r="V843" s="1394"/>
      <c r="W843" s="1394"/>
      <c r="X843" s="1394"/>
      <c r="Y843" s="1394"/>
      <c r="Z843" s="1394"/>
      <c r="AA843" s="1394"/>
      <c r="AB843" s="1394"/>
    </row>
    <row r="844">
      <c r="A844" s="824"/>
      <c r="B844" s="824"/>
      <c r="C844" s="824"/>
      <c r="D844" s="824"/>
      <c r="E844" s="824"/>
      <c r="F844" s="824"/>
      <c r="G844" s="1394"/>
      <c r="H844" s="824"/>
      <c r="I844" s="1394"/>
      <c r="J844" s="824"/>
      <c r="K844" s="1394"/>
      <c r="L844" s="1394"/>
      <c r="M844" s="1394"/>
      <c r="N844" s="1394"/>
      <c r="O844" s="1394"/>
      <c r="P844" s="1394"/>
      <c r="Q844" s="1394"/>
      <c r="R844" s="1394"/>
      <c r="S844" s="1394"/>
      <c r="T844" s="1394"/>
      <c r="U844" s="1394"/>
      <c r="V844" s="1394"/>
      <c r="W844" s="1394"/>
      <c r="X844" s="1394"/>
      <c r="Y844" s="1394"/>
      <c r="Z844" s="1394"/>
      <c r="AA844" s="1394"/>
      <c r="AB844" s="1394"/>
    </row>
    <row r="845">
      <c r="A845" s="824"/>
      <c r="B845" s="824"/>
      <c r="C845" s="824"/>
      <c r="D845" s="824"/>
      <c r="E845" s="824"/>
      <c r="F845" s="824"/>
      <c r="G845" s="1394"/>
      <c r="H845" s="824"/>
      <c r="I845" s="1394"/>
      <c r="J845" s="824"/>
      <c r="K845" s="1394"/>
      <c r="L845" s="1394"/>
      <c r="M845" s="1394"/>
      <c r="N845" s="1394"/>
      <c r="O845" s="1394"/>
      <c r="P845" s="1394"/>
      <c r="Q845" s="1394"/>
      <c r="R845" s="1394"/>
      <c r="S845" s="1394"/>
      <c r="T845" s="1394"/>
      <c r="U845" s="1394"/>
      <c r="V845" s="1394"/>
      <c r="W845" s="1394"/>
      <c r="X845" s="1394"/>
      <c r="Y845" s="1394"/>
      <c r="Z845" s="1394"/>
      <c r="AA845" s="1394"/>
      <c r="AB845" s="1394"/>
    </row>
    <row r="846">
      <c r="A846" s="824"/>
      <c r="B846" s="824"/>
      <c r="C846" s="824"/>
      <c r="D846" s="824"/>
      <c r="E846" s="824"/>
      <c r="F846" s="824"/>
      <c r="G846" s="1394"/>
      <c r="H846" s="824"/>
      <c r="I846" s="1394"/>
      <c r="J846" s="824"/>
      <c r="K846" s="1394"/>
      <c r="L846" s="1394"/>
      <c r="M846" s="1394"/>
      <c r="N846" s="1394"/>
      <c r="O846" s="1394"/>
      <c r="P846" s="1394"/>
      <c r="Q846" s="1394"/>
      <c r="R846" s="1394"/>
      <c r="S846" s="1394"/>
      <c r="T846" s="1394"/>
      <c r="U846" s="1394"/>
      <c r="V846" s="1394"/>
      <c r="W846" s="1394"/>
      <c r="X846" s="1394"/>
      <c r="Y846" s="1394"/>
      <c r="Z846" s="1394"/>
      <c r="AA846" s="1394"/>
      <c r="AB846" s="1394"/>
    </row>
    <row r="847">
      <c r="A847" s="824"/>
      <c r="B847" s="824"/>
      <c r="C847" s="824"/>
      <c r="D847" s="824"/>
      <c r="E847" s="824"/>
      <c r="F847" s="824"/>
      <c r="G847" s="1394"/>
      <c r="H847" s="824"/>
      <c r="I847" s="1394"/>
      <c r="J847" s="824"/>
      <c r="K847" s="1394"/>
      <c r="L847" s="1394"/>
      <c r="M847" s="1394"/>
      <c r="N847" s="1394"/>
      <c r="O847" s="1394"/>
      <c r="P847" s="1394"/>
      <c r="Q847" s="1394"/>
      <c r="R847" s="1394"/>
      <c r="S847" s="1394"/>
      <c r="T847" s="1394"/>
      <c r="U847" s="1394"/>
      <c r="V847" s="1394"/>
      <c r="W847" s="1394"/>
      <c r="X847" s="1394"/>
      <c r="Y847" s="1394"/>
      <c r="Z847" s="1394"/>
      <c r="AA847" s="1394"/>
      <c r="AB847" s="1394"/>
    </row>
    <row r="848">
      <c r="A848" s="824"/>
      <c r="B848" s="824"/>
      <c r="C848" s="824"/>
      <c r="D848" s="824"/>
      <c r="E848" s="824"/>
      <c r="F848" s="824"/>
      <c r="G848" s="1394"/>
      <c r="H848" s="824"/>
      <c r="I848" s="1394"/>
      <c r="J848" s="824"/>
      <c r="K848" s="1394"/>
      <c r="L848" s="1394"/>
      <c r="M848" s="1394"/>
      <c r="N848" s="1394"/>
      <c r="O848" s="1394"/>
      <c r="P848" s="1394"/>
      <c r="Q848" s="1394"/>
      <c r="R848" s="1394"/>
      <c r="S848" s="1394"/>
      <c r="T848" s="1394"/>
      <c r="U848" s="1394"/>
      <c r="V848" s="1394"/>
      <c r="W848" s="1394"/>
      <c r="X848" s="1394"/>
      <c r="Y848" s="1394"/>
      <c r="Z848" s="1394"/>
      <c r="AA848" s="1394"/>
      <c r="AB848" s="1394"/>
    </row>
    <row r="849">
      <c r="A849" s="824"/>
      <c r="B849" s="824"/>
      <c r="C849" s="824"/>
      <c r="D849" s="824"/>
      <c r="E849" s="824"/>
      <c r="F849" s="824"/>
      <c r="G849" s="1394"/>
      <c r="H849" s="824"/>
      <c r="I849" s="1394"/>
      <c r="J849" s="824"/>
      <c r="K849" s="1394"/>
      <c r="L849" s="1394"/>
      <c r="M849" s="1394"/>
      <c r="N849" s="1394"/>
      <c r="O849" s="1394"/>
      <c r="P849" s="1394"/>
      <c r="Q849" s="1394"/>
      <c r="R849" s="1394"/>
      <c r="S849" s="1394"/>
      <c r="T849" s="1394"/>
      <c r="U849" s="1394"/>
      <c r="V849" s="1394"/>
      <c r="W849" s="1394"/>
      <c r="X849" s="1394"/>
      <c r="Y849" s="1394"/>
      <c r="Z849" s="1394"/>
      <c r="AA849" s="1394"/>
      <c r="AB849" s="1394"/>
    </row>
    <row r="850">
      <c r="A850" s="824"/>
      <c r="B850" s="824"/>
      <c r="C850" s="824"/>
      <c r="D850" s="824"/>
      <c r="E850" s="824"/>
      <c r="F850" s="824"/>
      <c r="G850" s="1394"/>
      <c r="H850" s="824"/>
      <c r="I850" s="1394"/>
      <c r="J850" s="824"/>
      <c r="K850" s="1394"/>
      <c r="L850" s="1394"/>
      <c r="M850" s="1394"/>
      <c r="N850" s="1394"/>
      <c r="O850" s="1394"/>
      <c r="P850" s="1394"/>
      <c r="Q850" s="1394"/>
      <c r="R850" s="1394"/>
      <c r="S850" s="1394"/>
      <c r="T850" s="1394"/>
      <c r="U850" s="1394"/>
      <c r="V850" s="1394"/>
      <c r="W850" s="1394"/>
      <c r="X850" s="1394"/>
      <c r="Y850" s="1394"/>
      <c r="Z850" s="1394"/>
      <c r="AA850" s="1394"/>
      <c r="AB850" s="1394"/>
    </row>
    <row r="851">
      <c r="A851" s="824"/>
      <c r="B851" s="824"/>
      <c r="C851" s="824"/>
      <c r="D851" s="824"/>
      <c r="E851" s="824"/>
      <c r="F851" s="824"/>
      <c r="G851" s="1394"/>
      <c r="H851" s="824"/>
      <c r="I851" s="1394"/>
      <c r="J851" s="824"/>
      <c r="K851" s="1394"/>
      <c r="L851" s="1394"/>
      <c r="M851" s="1394"/>
      <c r="N851" s="1394"/>
      <c r="O851" s="1394"/>
      <c r="P851" s="1394"/>
      <c r="Q851" s="1394"/>
      <c r="R851" s="1394"/>
      <c r="S851" s="1394"/>
      <c r="T851" s="1394"/>
      <c r="U851" s="1394"/>
      <c r="V851" s="1394"/>
      <c r="W851" s="1394"/>
      <c r="X851" s="1394"/>
      <c r="Y851" s="1394"/>
      <c r="Z851" s="1394"/>
      <c r="AA851" s="1394"/>
      <c r="AB851" s="1394"/>
    </row>
    <row r="852">
      <c r="A852" s="824"/>
      <c r="B852" s="824"/>
      <c r="C852" s="824"/>
      <c r="D852" s="824"/>
      <c r="E852" s="824"/>
      <c r="F852" s="824"/>
      <c r="G852" s="1394"/>
      <c r="H852" s="824"/>
      <c r="I852" s="1394"/>
      <c r="J852" s="824"/>
      <c r="K852" s="1394"/>
      <c r="L852" s="1394"/>
      <c r="M852" s="1394"/>
      <c r="N852" s="1394"/>
      <c r="O852" s="1394"/>
      <c r="P852" s="1394"/>
      <c r="Q852" s="1394"/>
      <c r="R852" s="1394"/>
      <c r="S852" s="1394"/>
      <c r="T852" s="1394"/>
      <c r="U852" s="1394"/>
      <c r="V852" s="1394"/>
      <c r="W852" s="1394"/>
      <c r="X852" s="1394"/>
      <c r="Y852" s="1394"/>
      <c r="Z852" s="1394"/>
      <c r="AA852" s="1394"/>
      <c r="AB852" s="1394"/>
    </row>
    <row r="853">
      <c r="A853" s="824"/>
      <c r="B853" s="824"/>
      <c r="C853" s="824"/>
      <c r="D853" s="824"/>
      <c r="E853" s="824"/>
      <c r="F853" s="824"/>
      <c r="G853" s="1394"/>
      <c r="H853" s="824"/>
      <c r="I853" s="1394"/>
      <c r="J853" s="824"/>
      <c r="K853" s="1394"/>
      <c r="L853" s="1394"/>
      <c r="M853" s="1394"/>
      <c r="N853" s="1394"/>
      <c r="O853" s="1394"/>
      <c r="P853" s="1394"/>
      <c r="Q853" s="1394"/>
      <c r="R853" s="1394"/>
      <c r="S853" s="1394"/>
      <c r="T853" s="1394"/>
      <c r="U853" s="1394"/>
      <c r="V853" s="1394"/>
      <c r="W853" s="1394"/>
      <c r="X853" s="1394"/>
      <c r="Y853" s="1394"/>
      <c r="Z853" s="1394"/>
      <c r="AA853" s="1394"/>
      <c r="AB853" s="1394"/>
    </row>
    <row r="854">
      <c r="A854" s="824"/>
      <c r="B854" s="824"/>
      <c r="C854" s="824"/>
      <c r="D854" s="824"/>
      <c r="E854" s="824"/>
      <c r="F854" s="824"/>
      <c r="G854" s="1394"/>
      <c r="H854" s="824"/>
      <c r="I854" s="1394"/>
      <c r="J854" s="824"/>
      <c r="K854" s="1394"/>
      <c r="L854" s="1394"/>
      <c r="M854" s="1394"/>
      <c r="N854" s="1394"/>
      <c r="O854" s="1394"/>
      <c r="P854" s="1394"/>
      <c r="Q854" s="1394"/>
      <c r="R854" s="1394"/>
      <c r="S854" s="1394"/>
      <c r="T854" s="1394"/>
      <c r="U854" s="1394"/>
      <c r="V854" s="1394"/>
      <c r="W854" s="1394"/>
      <c r="X854" s="1394"/>
      <c r="Y854" s="1394"/>
      <c r="Z854" s="1394"/>
      <c r="AA854" s="1394"/>
      <c r="AB854" s="1394"/>
    </row>
    <row r="855">
      <c r="A855" s="824"/>
      <c r="B855" s="824"/>
      <c r="C855" s="824"/>
      <c r="D855" s="824"/>
      <c r="E855" s="824"/>
      <c r="F855" s="824"/>
      <c r="G855" s="1394"/>
      <c r="H855" s="824"/>
      <c r="I855" s="1394"/>
      <c r="J855" s="824"/>
      <c r="K855" s="1394"/>
      <c r="L855" s="1394"/>
      <c r="M855" s="1394"/>
      <c r="N855" s="1394"/>
      <c r="O855" s="1394"/>
      <c r="P855" s="1394"/>
      <c r="Q855" s="1394"/>
      <c r="R855" s="1394"/>
      <c r="S855" s="1394"/>
      <c r="T855" s="1394"/>
      <c r="U855" s="1394"/>
      <c r="V855" s="1394"/>
      <c r="W855" s="1394"/>
      <c r="X855" s="1394"/>
      <c r="Y855" s="1394"/>
      <c r="Z855" s="1394"/>
      <c r="AA855" s="1394"/>
      <c r="AB855" s="1394"/>
    </row>
    <row r="856">
      <c r="A856" s="824"/>
      <c r="B856" s="824"/>
      <c r="C856" s="824"/>
      <c r="D856" s="824"/>
      <c r="E856" s="824"/>
      <c r="F856" s="824"/>
      <c r="G856" s="1394"/>
      <c r="H856" s="824"/>
      <c r="I856" s="1394"/>
      <c r="J856" s="824"/>
      <c r="K856" s="1394"/>
      <c r="L856" s="1394"/>
      <c r="M856" s="1394"/>
      <c r="N856" s="1394"/>
      <c r="O856" s="1394"/>
      <c r="P856" s="1394"/>
      <c r="Q856" s="1394"/>
      <c r="R856" s="1394"/>
      <c r="S856" s="1394"/>
      <c r="T856" s="1394"/>
      <c r="U856" s="1394"/>
      <c r="V856" s="1394"/>
      <c r="W856" s="1394"/>
      <c r="X856" s="1394"/>
      <c r="Y856" s="1394"/>
      <c r="Z856" s="1394"/>
      <c r="AA856" s="1394"/>
      <c r="AB856" s="1394"/>
    </row>
    <row r="857">
      <c r="A857" s="824"/>
      <c r="B857" s="824"/>
      <c r="C857" s="824"/>
      <c r="D857" s="824"/>
      <c r="E857" s="824"/>
      <c r="F857" s="824"/>
      <c r="G857" s="1394"/>
      <c r="H857" s="824"/>
      <c r="I857" s="1394"/>
      <c r="J857" s="824"/>
      <c r="K857" s="1394"/>
      <c r="L857" s="1394"/>
      <c r="M857" s="1394"/>
      <c r="N857" s="1394"/>
      <c r="O857" s="1394"/>
      <c r="P857" s="1394"/>
      <c r="Q857" s="1394"/>
      <c r="R857" s="1394"/>
      <c r="S857" s="1394"/>
      <c r="T857" s="1394"/>
      <c r="U857" s="1394"/>
      <c r="V857" s="1394"/>
      <c r="W857" s="1394"/>
      <c r="X857" s="1394"/>
      <c r="Y857" s="1394"/>
      <c r="Z857" s="1394"/>
      <c r="AA857" s="1394"/>
      <c r="AB857" s="1394"/>
    </row>
    <row r="858">
      <c r="A858" s="824"/>
      <c r="B858" s="824"/>
      <c r="C858" s="824"/>
      <c r="D858" s="824"/>
      <c r="E858" s="824"/>
      <c r="F858" s="824"/>
      <c r="G858" s="1394"/>
      <c r="H858" s="824"/>
      <c r="I858" s="1394"/>
      <c r="J858" s="824"/>
      <c r="K858" s="1394"/>
      <c r="L858" s="1394"/>
      <c r="M858" s="1394"/>
      <c r="N858" s="1394"/>
      <c r="O858" s="1394"/>
      <c r="P858" s="1394"/>
      <c r="Q858" s="1394"/>
      <c r="R858" s="1394"/>
      <c r="S858" s="1394"/>
      <c r="T858" s="1394"/>
      <c r="U858" s="1394"/>
      <c r="V858" s="1394"/>
      <c r="W858" s="1394"/>
      <c r="X858" s="1394"/>
      <c r="Y858" s="1394"/>
      <c r="Z858" s="1394"/>
      <c r="AA858" s="1394"/>
      <c r="AB858" s="1394"/>
    </row>
    <row r="859">
      <c r="A859" s="824"/>
      <c r="B859" s="824"/>
      <c r="C859" s="824"/>
      <c r="D859" s="824"/>
      <c r="E859" s="824"/>
      <c r="F859" s="824"/>
      <c r="G859" s="1394"/>
      <c r="H859" s="824"/>
      <c r="I859" s="1394"/>
      <c r="J859" s="824"/>
      <c r="K859" s="1394"/>
      <c r="L859" s="1394"/>
      <c r="M859" s="1394"/>
      <c r="N859" s="1394"/>
      <c r="O859" s="1394"/>
      <c r="P859" s="1394"/>
      <c r="Q859" s="1394"/>
      <c r="R859" s="1394"/>
      <c r="S859" s="1394"/>
      <c r="T859" s="1394"/>
      <c r="U859" s="1394"/>
      <c r="V859" s="1394"/>
      <c r="W859" s="1394"/>
      <c r="X859" s="1394"/>
      <c r="Y859" s="1394"/>
      <c r="Z859" s="1394"/>
      <c r="AA859" s="1394"/>
      <c r="AB859" s="1394"/>
    </row>
    <row r="860">
      <c r="A860" s="824"/>
      <c r="B860" s="824"/>
      <c r="C860" s="824"/>
      <c r="D860" s="824"/>
      <c r="E860" s="824"/>
      <c r="F860" s="824"/>
      <c r="G860" s="1394"/>
      <c r="H860" s="824"/>
      <c r="I860" s="1394"/>
      <c r="J860" s="824"/>
      <c r="K860" s="1394"/>
      <c r="L860" s="1394"/>
      <c r="M860" s="1394"/>
      <c r="N860" s="1394"/>
      <c r="O860" s="1394"/>
      <c r="P860" s="1394"/>
      <c r="Q860" s="1394"/>
      <c r="R860" s="1394"/>
      <c r="S860" s="1394"/>
      <c r="T860" s="1394"/>
      <c r="U860" s="1394"/>
      <c r="V860" s="1394"/>
      <c r="W860" s="1394"/>
      <c r="X860" s="1394"/>
      <c r="Y860" s="1394"/>
      <c r="Z860" s="1394"/>
      <c r="AA860" s="1394"/>
      <c r="AB860" s="1394"/>
    </row>
    <row r="861">
      <c r="A861" s="824"/>
      <c r="B861" s="824"/>
      <c r="C861" s="824"/>
      <c r="D861" s="824"/>
      <c r="E861" s="824"/>
      <c r="F861" s="824"/>
      <c r="G861" s="1394"/>
      <c r="H861" s="824"/>
      <c r="I861" s="1394"/>
      <c r="J861" s="824"/>
      <c r="K861" s="1394"/>
      <c r="L861" s="1394"/>
      <c r="M861" s="1394"/>
      <c r="N861" s="1394"/>
      <c r="O861" s="1394"/>
      <c r="P861" s="1394"/>
      <c r="Q861" s="1394"/>
      <c r="R861" s="1394"/>
      <c r="S861" s="1394"/>
      <c r="T861" s="1394"/>
      <c r="U861" s="1394"/>
      <c r="V861" s="1394"/>
      <c r="W861" s="1394"/>
      <c r="X861" s="1394"/>
      <c r="Y861" s="1394"/>
      <c r="Z861" s="1394"/>
      <c r="AA861" s="1394"/>
      <c r="AB861" s="1394"/>
    </row>
    <row r="862">
      <c r="A862" s="824"/>
      <c r="B862" s="824"/>
      <c r="C862" s="824"/>
      <c r="D862" s="824"/>
      <c r="E862" s="824"/>
      <c r="F862" s="824"/>
      <c r="G862" s="1394"/>
      <c r="H862" s="824"/>
      <c r="I862" s="1394"/>
      <c r="J862" s="824"/>
      <c r="K862" s="1394"/>
      <c r="L862" s="1394"/>
      <c r="M862" s="1394"/>
      <c r="N862" s="1394"/>
      <c r="O862" s="1394"/>
      <c r="P862" s="1394"/>
      <c r="Q862" s="1394"/>
      <c r="R862" s="1394"/>
      <c r="S862" s="1394"/>
      <c r="T862" s="1394"/>
      <c r="U862" s="1394"/>
      <c r="V862" s="1394"/>
      <c r="W862" s="1394"/>
      <c r="X862" s="1394"/>
      <c r="Y862" s="1394"/>
      <c r="Z862" s="1394"/>
      <c r="AA862" s="1394"/>
      <c r="AB862" s="1394"/>
    </row>
    <row r="863">
      <c r="A863" s="824"/>
      <c r="B863" s="824"/>
      <c r="C863" s="824"/>
      <c r="D863" s="824"/>
      <c r="E863" s="824"/>
      <c r="F863" s="824"/>
      <c r="G863" s="1394"/>
      <c r="H863" s="824"/>
      <c r="I863" s="1394"/>
      <c r="J863" s="824"/>
      <c r="K863" s="1394"/>
      <c r="L863" s="1394"/>
      <c r="M863" s="1394"/>
      <c r="N863" s="1394"/>
      <c r="O863" s="1394"/>
      <c r="P863" s="1394"/>
      <c r="Q863" s="1394"/>
      <c r="R863" s="1394"/>
      <c r="S863" s="1394"/>
      <c r="T863" s="1394"/>
      <c r="U863" s="1394"/>
      <c r="V863" s="1394"/>
      <c r="W863" s="1394"/>
      <c r="X863" s="1394"/>
      <c r="Y863" s="1394"/>
      <c r="Z863" s="1394"/>
      <c r="AA863" s="1394"/>
      <c r="AB863" s="1394"/>
    </row>
    <row r="864">
      <c r="A864" s="824"/>
      <c r="B864" s="824"/>
      <c r="C864" s="824"/>
      <c r="D864" s="824"/>
      <c r="E864" s="824"/>
      <c r="F864" s="824"/>
      <c r="G864" s="1394"/>
      <c r="H864" s="824"/>
      <c r="I864" s="1394"/>
      <c r="J864" s="824"/>
      <c r="K864" s="1394"/>
      <c r="L864" s="1394"/>
      <c r="M864" s="1394"/>
      <c r="N864" s="1394"/>
      <c r="O864" s="1394"/>
      <c r="P864" s="1394"/>
      <c r="Q864" s="1394"/>
      <c r="R864" s="1394"/>
      <c r="S864" s="1394"/>
      <c r="T864" s="1394"/>
      <c r="U864" s="1394"/>
      <c r="V864" s="1394"/>
      <c r="W864" s="1394"/>
      <c r="X864" s="1394"/>
      <c r="Y864" s="1394"/>
      <c r="Z864" s="1394"/>
      <c r="AA864" s="1394"/>
      <c r="AB864" s="1394"/>
    </row>
    <row r="865">
      <c r="A865" s="824"/>
      <c r="B865" s="824"/>
      <c r="C865" s="824"/>
      <c r="D865" s="824"/>
      <c r="E865" s="824"/>
      <c r="F865" s="824"/>
      <c r="G865" s="1394"/>
      <c r="H865" s="824"/>
      <c r="I865" s="1394"/>
      <c r="J865" s="824"/>
      <c r="K865" s="1394"/>
      <c r="L865" s="1394"/>
      <c r="M865" s="1394"/>
      <c r="N865" s="1394"/>
      <c r="O865" s="1394"/>
      <c r="P865" s="1394"/>
      <c r="Q865" s="1394"/>
      <c r="R865" s="1394"/>
      <c r="S865" s="1394"/>
      <c r="T865" s="1394"/>
      <c r="U865" s="1394"/>
      <c r="V865" s="1394"/>
      <c r="W865" s="1394"/>
      <c r="X865" s="1394"/>
      <c r="Y865" s="1394"/>
      <c r="Z865" s="1394"/>
      <c r="AA865" s="1394"/>
      <c r="AB865" s="1394"/>
    </row>
    <row r="866">
      <c r="A866" s="824"/>
      <c r="B866" s="824"/>
      <c r="C866" s="824"/>
      <c r="D866" s="824"/>
      <c r="E866" s="824"/>
      <c r="F866" s="824"/>
      <c r="G866" s="1394"/>
      <c r="H866" s="824"/>
      <c r="I866" s="1394"/>
      <c r="J866" s="824"/>
      <c r="K866" s="1394"/>
      <c r="L866" s="1394"/>
      <c r="M866" s="1394"/>
      <c r="N866" s="1394"/>
      <c r="O866" s="1394"/>
      <c r="P866" s="1394"/>
      <c r="Q866" s="1394"/>
      <c r="R866" s="1394"/>
      <c r="S866" s="1394"/>
      <c r="T866" s="1394"/>
      <c r="U866" s="1394"/>
      <c r="V866" s="1394"/>
      <c r="W866" s="1394"/>
      <c r="X866" s="1394"/>
      <c r="Y866" s="1394"/>
      <c r="Z866" s="1394"/>
      <c r="AA866" s="1394"/>
      <c r="AB866" s="1394"/>
    </row>
    <row r="867">
      <c r="A867" s="824"/>
      <c r="B867" s="824"/>
      <c r="C867" s="824"/>
      <c r="D867" s="824"/>
      <c r="E867" s="824"/>
      <c r="F867" s="824"/>
      <c r="G867" s="1394"/>
      <c r="H867" s="824"/>
      <c r="I867" s="1394"/>
      <c r="J867" s="824"/>
      <c r="K867" s="1394"/>
      <c r="L867" s="1394"/>
      <c r="M867" s="1394"/>
      <c r="N867" s="1394"/>
      <c r="O867" s="1394"/>
      <c r="P867" s="1394"/>
      <c r="Q867" s="1394"/>
      <c r="R867" s="1394"/>
      <c r="S867" s="1394"/>
      <c r="T867" s="1394"/>
      <c r="U867" s="1394"/>
      <c r="V867" s="1394"/>
      <c r="W867" s="1394"/>
      <c r="X867" s="1394"/>
      <c r="Y867" s="1394"/>
      <c r="Z867" s="1394"/>
      <c r="AA867" s="1394"/>
      <c r="AB867" s="1394"/>
    </row>
    <row r="868">
      <c r="A868" s="824"/>
      <c r="B868" s="824"/>
      <c r="C868" s="824"/>
      <c r="D868" s="824"/>
      <c r="E868" s="824"/>
      <c r="F868" s="824"/>
      <c r="G868" s="1394"/>
      <c r="H868" s="824"/>
      <c r="I868" s="1394"/>
      <c r="J868" s="824"/>
      <c r="K868" s="1394"/>
      <c r="L868" s="1394"/>
      <c r="M868" s="1394"/>
      <c r="N868" s="1394"/>
      <c r="O868" s="1394"/>
      <c r="P868" s="1394"/>
      <c r="Q868" s="1394"/>
      <c r="R868" s="1394"/>
      <c r="S868" s="1394"/>
      <c r="T868" s="1394"/>
      <c r="U868" s="1394"/>
      <c r="V868" s="1394"/>
      <c r="W868" s="1394"/>
      <c r="X868" s="1394"/>
      <c r="Y868" s="1394"/>
      <c r="Z868" s="1394"/>
      <c r="AA868" s="1394"/>
      <c r="AB868" s="1394"/>
    </row>
    <row r="869">
      <c r="A869" s="824"/>
      <c r="B869" s="824"/>
      <c r="C869" s="824"/>
      <c r="D869" s="824"/>
      <c r="E869" s="824"/>
      <c r="F869" s="824"/>
      <c r="G869" s="1394"/>
      <c r="H869" s="824"/>
      <c r="I869" s="1394"/>
      <c r="J869" s="824"/>
      <c r="K869" s="1394"/>
      <c r="L869" s="1394"/>
      <c r="M869" s="1394"/>
      <c r="N869" s="1394"/>
      <c r="O869" s="1394"/>
      <c r="P869" s="1394"/>
      <c r="Q869" s="1394"/>
      <c r="R869" s="1394"/>
      <c r="S869" s="1394"/>
      <c r="T869" s="1394"/>
      <c r="U869" s="1394"/>
      <c r="V869" s="1394"/>
      <c r="W869" s="1394"/>
      <c r="X869" s="1394"/>
      <c r="Y869" s="1394"/>
      <c r="Z869" s="1394"/>
      <c r="AA869" s="1394"/>
      <c r="AB869" s="1394"/>
    </row>
    <row r="870">
      <c r="A870" s="824"/>
      <c r="B870" s="824"/>
      <c r="C870" s="824"/>
      <c r="D870" s="824"/>
      <c r="E870" s="824"/>
      <c r="F870" s="824"/>
      <c r="G870" s="1394"/>
      <c r="H870" s="824"/>
      <c r="I870" s="1394"/>
      <c r="J870" s="824"/>
      <c r="K870" s="1394"/>
      <c r="L870" s="1394"/>
      <c r="M870" s="1394"/>
      <c r="N870" s="1394"/>
      <c r="O870" s="1394"/>
      <c r="P870" s="1394"/>
      <c r="Q870" s="1394"/>
      <c r="R870" s="1394"/>
      <c r="S870" s="1394"/>
      <c r="T870" s="1394"/>
      <c r="U870" s="1394"/>
      <c r="V870" s="1394"/>
      <c r="W870" s="1394"/>
      <c r="X870" s="1394"/>
      <c r="Y870" s="1394"/>
      <c r="Z870" s="1394"/>
      <c r="AA870" s="1394"/>
      <c r="AB870" s="1394"/>
    </row>
    <row r="871">
      <c r="A871" s="824"/>
      <c r="B871" s="824"/>
      <c r="C871" s="824"/>
      <c r="D871" s="824"/>
      <c r="E871" s="824"/>
      <c r="F871" s="824"/>
      <c r="G871" s="1394"/>
      <c r="H871" s="824"/>
      <c r="I871" s="1394"/>
      <c r="J871" s="824"/>
      <c r="K871" s="1394"/>
      <c r="L871" s="1394"/>
      <c r="M871" s="1394"/>
      <c r="N871" s="1394"/>
      <c r="O871" s="1394"/>
      <c r="P871" s="1394"/>
      <c r="Q871" s="1394"/>
      <c r="R871" s="1394"/>
      <c r="S871" s="1394"/>
      <c r="T871" s="1394"/>
      <c r="U871" s="1394"/>
      <c r="V871" s="1394"/>
      <c r="W871" s="1394"/>
      <c r="X871" s="1394"/>
      <c r="Y871" s="1394"/>
      <c r="Z871" s="1394"/>
      <c r="AA871" s="1394"/>
      <c r="AB871" s="1394"/>
    </row>
    <row r="872">
      <c r="A872" s="824"/>
      <c r="B872" s="824"/>
      <c r="C872" s="824"/>
      <c r="D872" s="824"/>
      <c r="E872" s="824"/>
      <c r="F872" s="824"/>
      <c r="G872" s="1394"/>
      <c r="H872" s="824"/>
      <c r="I872" s="1394"/>
      <c r="J872" s="824"/>
      <c r="K872" s="1394"/>
      <c r="L872" s="1394"/>
      <c r="M872" s="1394"/>
      <c r="N872" s="1394"/>
      <c r="O872" s="1394"/>
      <c r="P872" s="1394"/>
      <c r="Q872" s="1394"/>
      <c r="R872" s="1394"/>
      <c r="S872" s="1394"/>
      <c r="T872" s="1394"/>
      <c r="U872" s="1394"/>
      <c r="V872" s="1394"/>
      <c r="W872" s="1394"/>
      <c r="X872" s="1394"/>
      <c r="Y872" s="1394"/>
      <c r="Z872" s="1394"/>
      <c r="AA872" s="1394"/>
      <c r="AB872" s="1394"/>
    </row>
    <row r="873">
      <c r="A873" s="824"/>
      <c r="B873" s="824"/>
      <c r="C873" s="824"/>
      <c r="D873" s="824"/>
      <c r="E873" s="824"/>
      <c r="F873" s="824"/>
      <c r="G873" s="1394"/>
      <c r="H873" s="824"/>
      <c r="I873" s="1394"/>
      <c r="J873" s="824"/>
      <c r="K873" s="1394"/>
      <c r="L873" s="1394"/>
      <c r="M873" s="1394"/>
      <c r="N873" s="1394"/>
      <c r="O873" s="1394"/>
      <c r="P873" s="1394"/>
      <c r="Q873" s="1394"/>
      <c r="R873" s="1394"/>
      <c r="S873" s="1394"/>
      <c r="T873" s="1394"/>
      <c r="U873" s="1394"/>
      <c r="V873" s="1394"/>
      <c r="W873" s="1394"/>
      <c r="X873" s="1394"/>
      <c r="Y873" s="1394"/>
      <c r="Z873" s="1394"/>
      <c r="AA873" s="1394"/>
      <c r="AB873" s="1394"/>
    </row>
    <row r="874">
      <c r="A874" s="824"/>
      <c r="B874" s="824"/>
      <c r="C874" s="824"/>
      <c r="D874" s="824"/>
      <c r="E874" s="824"/>
      <c r="F874" s="824"/>
      <c r="G874" s="1394"/>
      <c r="H874" s="824"/>
      <c r="I874" s="1394"/>
      <c r="J874" s="824"/>
      <c r="K874" s="1394"/>
      <c r="L874" s="1394"/>
      <c r="M874" s="1394"/>
      <c r="N874" s="1394"/>
      <c r="O874" s="1394"/>
      <c r="P874" s="1394"/>
      <c r="Q874" s="1394"/>
      <c r="R874" s="1394"/>
      <c r="S874" s="1394"/>
      <c r="T874" s="1394"/>
      <c r="U874" s="1394"/>
      <c r="V874" s="1394"/>
      <c r="W874" s="1394"/>
      <c r="X874" s="1394"/>
      <c r="Y874" s="1394"/>
      <c r="Z874" s="1394"/>
      <c r="AA874" s="1394"/>
      <c r="AB874" s="1394"/>
    </row>
    <row r="875">
      <c r="A875" s="824"/>
      <c r="B875" s="824"/>
      <c r="C875" s="824"/>
      <c r="D875" s="824"/>
      <c r="E875" s="824"/>
      <c r="F875" s="824"/>
      <c r="G875" s="1394"/>
      <c r="H875" s="824"/>
      <c r="I875" s="1394"/>
      <c r="J875" s="824"/>
      <c r="K875" s="1394"/>
      <c r="L875" s="1394"/>
      <c r="M875" s="1394"/>
      <c r="N875" s="1394"/>
      <c r="O875" s="1394"/>
      <c r="P875" s="1394"/>
      <c r="Q875" s="1394"/>
      <c r="R875" s="1394"/>
      <c r="S875" s="1394"/>
      <c r="T875" s="1394"/>
      <c r="U875" s="1394"/>
      <c r="V875" s="1394"/>
      <c r="W875" s="1394"/>
      <c r="X875" s="1394"/>
      <c r="Y875" s="1394"/>
      <c r="Z875" s="1394"/>
      <c r="AA875" s="1394"/>
      <c r="AB875" s="1394"/>
    </row>
    <row r="876">
      <c r="A876" s="824"/>
      <c r="B876" s="824"/>
      <c r="C876" s="824"/>
      <c r="D876" s="824"/>
      <c r="E876" s="824"/>
      <c r="F876" s="824"/>
      <c r="G876" s="1394"/>
      <c r="H876" s="824"/>
      <c r="I876" s="1394"/>
      <c r="J876" s="824"/>
      <c r="K876" s="1394"/>
      <c r="L876" s="1394"/>
      <c r="M876" s="1394"/>
      <c r="N876" s="1394"/>
      <c r="O876" s="1394"/>
      <c r="P876" s="1394"/>
      <c r="Q876" s="1394"/>
      <c r="R876" s="1394"/>
      <c r="S876" s="1394"/>
      <c r="T876" s="1394"/>
      <c r="U876" s="1394"/>
      <c r="V876" s="1394"/>
      <c r="W876" s="1394"/>
      <c r="X876" s="1394"/>
      <c r="Y876" s="1394"/>
      <c r="Z876" s="1394"/>
      <c r="AA876" s="1394"/>
      <c r="AB876" s="1394"/>
    </row>
    <row r="877">
      <c r="A877" s="824"/>
      <c r="B877" s="824"/>
      <c r="C877" s="824"/>
      <c r="D877" s="824"/>
      <c r="E877" s="824"/>
      <c r="F877" s="824"/>
      <c r="G877" s="1394"/>
      <c r="H877" s="824"/>
      <c r="I877" s="1394"/>
      <c r="J877" s="824"/>
      <c r="K877" s="1394"/>
      <c r="L877" s="1394"/>
      <c r="M877" s="1394"/>
      <c r="N877" s="1394"/>
      <c r="O877" s="1394"/>
      <c r="P877" s="1394"/>
      <c r="Q877" s="1394"/>
      <c r="R877" s="1394"/>
      <c r="S877" s="1394"/>
      <c r="T877" s="1394"/>
      <c r="U877" s="1394"/>
      <c r="V877" s="1394"/>
      <c r="W877" s="1394"/>
      <c r="X877" s="1394"/>
      <c r="Y877" s="1394"/>
      <c r="Z877" s="1394"/>
      <c r="AA877" s="1394"/>
      <c r="AB877" s="1394"/>
    </row>
    <row r="878">
      <c r="A878" s="824"/>
      <c r="B878" s="824"/>
      <c r="C878" s="824"/>
      <c r="D878" s="824"/>
      <c r="E878" s="824"/>
      <c r="F878" s="824"/>
      <c r="G878" s="1394"/>
      <c r="H878" s="824"/>
      <c r="I878" s="1394"/>
      <c r="J878" s="824"/>
      <c r="K878" s="1394"/>
      <c r="L878" s="1394"/>
      <c r="M878" s="1394"/>
      <c r="N878" s="1394"/>
      <c r="O878" s="1394"/>
      <c r="P878" s="1394"/>
      <c r="Q878" s="1394"/>
      <c r="R878" s="1394"/>
      <c r="S878" s="1394"/>
      <c r="T878" s="1394"/>
      <c r="U878" s="1394"/>
      <c r="V878" s="1394"/>
      <c r="W878" s="1394"/>
      <c r="X878" s="1394"/>
      <c r="Y878" s="1394"/>
      <c r="Z878" s="1394"/>
      <c r="AA878" s="1394"/>
      <c r="AB878" s="1394"/>
    </row>
    <row r="879">
      <c r="A879" s="824"/>
      <c r="B879" s="824"/>
      <c r="C879" s="824"/>
      <c r="D879" s="824"/>
      <c r="E879" s="824"/>
      <c r="F879" s="824"/>
      <c r="G879" s="1394"/>
      <c r="H879" s="824"/>
      <c r="I879" s="1394"/>
      <c r="J879" s="824"/>
      <c r="K879" s="1394"/>
      <c r="L879" s="1394"/>
      <c r="M879" s="1394"/>
      <c r="N879" s="1394"/>
      <c r="O879" s="1394"/>
      <c r="P879" s="1394"/>
      <c r="Q879" s="1394"/>
      <c r="R879" s="1394"/>
      <c r="S879" s="1394"/>
      <c r="T879" s="1394"/>
      <c r="U879" s="1394"/>
      <c r="V879" s="1394"/>
      <c r="W879" s="1394"/>
      <c r="X879" s="1394"/>
      <c r="Y879" s="1394"/>
      <c r="Z879" s="1394"/>
      <c r="AA879" s="1394"/>
      <c r="AB879" s="1394"/>
    </row>
    <row r="880">
      <c r="A880" s="824"/>
      <c r="B880" s="824"/>
      <c r="C880" s="824"/>
      <c r="D880" s="824"/>
      <c r="E880" s="824"/>
      <c r="F880" s="824"/>
      <c r="G880" s="1394"/>
      <c r="H880" s="824"/>
      <c r="I880" s="1394"/>
      <c r="J880" s="824"/>
      <c r="K880" s="1394"/>
      <c r="L880" s="1394"/>
      <c r="M880" s="1394"/>
      <c r="N880" s="1394"/>
      <c r="O880" s="1394"/>
      <c r="P880" s="1394"/>
      <c r="Q880" s="1394"/>
      <c r="R880" s="1394"/>
      <c r="S880" s="1394"/>
      <c r="T880" s="1394"/>
      <c r="U880" s="1394"/>
      <c r="V880" s="1394"/>
      <c r="W880" s="1394"/>
      <c r="X880" s="1394"/>
      <c r="Y880" s="1394"/>
      <c r="Z880" s="1394"/>
      <c r="AA880" s="1394"/>
      <c r="AB880" s="1394"/>
    </row>
    <row r="881">
      <c r="A881" s="824"/>
      <c r="B881" s="824"/>
      <c r="C881" s="824"/>
      <c r="D881" s="824"/>
      <c r="E881" s="824"/>
      <c r="F881" s="824"/>
      <c r="G881" s="1394"/>
      <c r="H881" s="824"/>
      <c r="I881" s="1394"/>
      <c r="J881" s="824"/>
      <c r="K881" s="1394"/>
      <c r="L881" s="1394"/>
      <c r="M881" s="1394"/>
      <c r="N881" s="1394"/>
      <c r="O881" s="1394"/>
      <c r="P881" s="1394"/>
      <c r="Q881" s="1394"/>
      <c r="R881" s="1394"/>
      <c r="S881" s="1394"/>
      <c r="T881" s="1394"/>
      <c r="U881" s="1394"/>
      <c r="V881" s="1394"/>
      <c r="W881" s="1394"/>
      <c r="X881" s="1394"/>
      <c r="Y881" s="1394"/>
      <c r="Z881" s="1394"/>
      <c r="AA881" s="1394"/>
      <c r="AB881" s="1394"/>
    </row>
    <row r="882">
      <c r="A882" s="824"/>
      <c r="B882" s="824"/>
      <c r="C882" s="824"/>
      <c r="D882" s="824"/>
      <c r="E882" s="824"/>
      <c r="F882" s="824"/>
      <c r="G882" s="1394"/>
      <c r="H882" s="824"/>
      <c r="I882" s="1394"/>
      <c r="J882" s="824"/>
      <c r="K882" s="1394"/>
      <c r="L882" s="1394"/>
      <c r="M882" s="1394"/>
      <c r="N882" s="1394"/>
      <c r="O882" s="1394"/>
      <c r="P882" s="1394"/>
      <c r="Q882" s="1394"/>
      <c r="R882" s="1394"/>
      <c r="S882" s="1394"/>
      <c r="T882" s="1394"/>
      <c r="U882" s="1394"/>
      <c r="V882" s="1394"/>
      <c r="W882" s="1394"/>
      <c r="X882" s="1394"/>
      <c r="Y882" s="1394"/>
      <c r="Z882" s="1394"/>
      <c r="AA882" s="1394"/>
      <c r="AB882" s="1394"/>
    </row>
    <row r="883">
      <c r="A883" s="824"/>
      <c r="B883" s="824"/>
      <c r="C883" s="824"/>
      <c r="D883" s="824"/>
      <c r="E883" s="824"/>
      <c r="F883" s="824"/>
      <c r="G883" s="1394"/>
      <c r="H883" s="824"/>
      <c r="I883" s="1394"/>
      <c r="J883" s="824"/>
      <c r="K883" s="1394"/>
      <c r="L883" s="1394"/>
      <c r="M883" s="1394"/>
      <c r="N883" s="1394"/>
      <c r="O883" s="1394"/>
      <c r="P883" s="1394"/>
      <c r="Q883" s="1394"/>
      <c r="R883" s="1394"/>
      <c r="S883" s="1394"/>
      <c r="T883" s="1394"/>
      <c r="U883" s="1394"/>
      <c r="V883" s="1394"/>
      <c r="W883" s="1394"/>
      <c r="X883" s="1394"/>
      <c r="Y883" s="1394"/>
      <c r="Z883" s="1394"/>
      <c r="AA883" s="1394"/>
      <c r="AB883" s="1394"/>
    </row>
    <row r="884">
      <c r="A884" s="824"/>
      <c r="B884" s="824"/>
      <c r="C884" s="824"/>
      <c r="D884" s="824"/>
      <c r="E884" s="824"/>
      <c r="F884" s="824"/>
      <c r="G884" s="1394"/>
      <c r="H884" s="824"/>
      <c r="I884" s="1394"/>
      <c r="J884" s="824"/>
      <c r="K884" s="1394"/>
      <c r="L884" s="1394"/>
      <c r="M884" s="1394"/>
      <c r="N884" s="1394"/>
      <c r="O884" s="1394"/>
      <c r="P884" s="1394"/>
      <c r="Q884" s="1394"/>
      <c r="R884" s="1394"/>
      <c r="S884" s="1394"/>
      <c r="T884" s="1394"/>
      <c r="U884" s="1394"/>
      <c r="V884" s="1394"/>
      <c r="W884" s="1394"/>
      <c r="X884" s="1394"/>
      <c r="Y884" s="1394"/>
      <c r="Z884" s="1394"/>
      <c r="AA884" s="1394"/>
      <c r="AB884" s="1394"/>
    </row>
    <row r="885">
      <c r="A885" s="824"/>
      <c r="B885" s="824"/>
      <c r="C885" s="824"/>
      <c r="D885" s="824"/>
      <c r="E885" s="824"/>
      <c r="F885" s="824"/>
      <c r="G885" s="1394"/>
      <c r="H885" s="824"/>
      <c r="I885" s="1394"/>
      <c r="J885" s="824"/>
      <c r="K885" s="1394"/>
      <c r="L885" s="1394"/>
      <c r="M885" s="1394"/>
      <c r="N885" s="1394"/>
      <c r="O885" s="1394"/>
      <c r="P885" s="1394"/>
      <c r="Q885" s="1394"/>
      <c r="R885" s="1394"/>
      <c r="S885" s="1394"/>
      <c r="T885" s="1394"/>
      <c r="U885" s="1394"/>
      <c r="V885" s="1394"/>
      <c r="W885" s="1394"/>
      <c r="X885" s="1394"/>
      <c r="Y885" s="1394"/>
      <c r="Z885" s="1394"/>
      <c r="AA885" s="1394"/>
      <c r="AB885" s="1394"/>
    </row>
    <row r="886">
      <c r="A886" s="824"/>
      <c r="B886" s="824"/>
      <c r="C886" s="824"/>
      <c r="D886" s="824"/>
      <c r="E886" s="824"/>
      <c r="F886" s="824"/>
      <c r="G886" s="1394"/>
      <c r="H886" s="824"/>
      <c r="I886" s="1394"/>
      <c r="J886" s="824"/>
      <c r="K886" s="1394"/>
      <c r="L886" s="1394"/>
      <c r="M886" s="1394"/>
      <c r="N886" s="1394"/>
      <c r="O886" s="1394"/>
      <c r="P886" s="1394"/>
      <c r="Q886" s="1394"/>
      <c r="R886" s="1394"/>
      <c r="S886" s="1394"/>
      <c r="T886" s="1394"/>
      <c r="U886" s="1394"/>
      <c r="V886" s="1394"/>
      <c r="W886" s="1394"/>
      <c r="X886" s="1394"/>
      <c r="Y886" s="1394"/>
      <c r="Z886" s="1394"/>
      <c r="AA886" s="1394"/>
      <c r="AB886" s="1394"/>
    </row>
    <row r="887">
      <c r="A887" s="824"/>
      <c r="B887" s="824"/>
      <c r="C887" s="824"/>
      <c r="D887" s="824"/>
      <c r="E887" s="824"/>
      <c r="F887" s="824"/>
      <c r="G887" s="1394"/>
      <c r="H887" s="824"/>
      <c r="I887" s="1394"/>
      <c r="J887" s="824"/>
      <c r="K887" s="1394"/>
      <c r="L887" s="1394"/>
      <c r="M887" s="1394"/>
      <c r="N887" s="1394"/>
      <c r="O887" s="1394"/>
      <c r="P887" s="1394"/>
      <c r="Q887" s="1394"/>
      <c r="R887" s="1394"/>
      <c r="S887" s="1394"/>
      <c r="T887" s="1394"/>
      <c r="U887" s="1394"/>
      <c r="V887" s="1394"/>
      <c r="W887" s="1394"/>
      <c r="X887" s="1394"/>
      <c r="Y887" s="1394"/>
      <c r="Z887" s="1394"/>
      <c r="AA887" s="1394"/>
      <c r="AB887" s="1394"/>
    </row>
    <row r="888">
      <c r="A888" s="824"/>
      <c r="B888" s="824"/>
      <c r="C888" s="824"/>
      <c r="D888" s="824"/>
      <c r="E888" s="824"/>
      <c r="F888" s="824"/>
      <c r="G888" s="1394"/>
      <c r="H888" s="824"/>
      <c r="I888" s="1394"/>
      <c r="J888" s="824"/>
      <c r="K888" s="1394"/>
      <c r="L888" s="1394"/>
      <c r="M888" s="1394"/>
      <c r="N888" s="1394"/>
      <c r="O888" s="1394"/>
      <c r="P888" s="1394"/>
      <c r="Q888" s="1394"/>
      <c r="R888" s="1394"/>
      <c r="S888" s="1394"/>
      <c r="T888" s="1394"/>
      <c r="U888" s="1394"/>
      <c r="V888" s="1394"/>
      <c r="W888" s="1394"/>
      <c r="X888" s="1394"/>
      <c r="Y888" s="1394"/>
      <c r="Z888" s="1394"/>
      <c r="AA888" s="1394"/>
      <c r="AB888" s="1394"/>
    </row>
    <row r="889">
      <c r="A889" s="824"/>
      <c r="B889" s="824"/>
      <c r="C889" s="824"/>
      <c r="D889" s="824"/>
      <c r="E889" s="824"/>
      <c r="F889" s="824"/>
      <c r="G889" s="1394"/>
      <c r="H889" s="824"/>
      <c r="I889" s="1394"/>
      <c r="J889" s="824"/>
      <c r="K889" s="1394"/>
      <c r="L889" s="1394"/>
      <c r="M889" s="1394"/>
      <c r="N889" s="1394"/>
      <c r="O889" s="1394"/>
      <c r="P889" s="1394"/>
      <c r="Q889" s="1394"/>
      <c r="R889" s="1394"/>
      <c r="S889" s="1394"/>
      <c r="T889" s="1394"/>
      <c r="U889" s="1394"/>
      <c r="V889" s="1394"/>
      <c r="W889" s="1394"/>
      <c r="X889" s="1394"/>
      <c r="Y889" s="1394"/>
      <c r="Z889" s="1394"/>
      <c r="AA889" s="1394"/>
      <c r="AB889" s="1394"/>
    </row>
    <row r="890">
      <c r="A890" s="824"/>
      <c r="B890" s="824"/>
      <c r="C890" s="824"/>
      <c r="D890" s="824"/>
      <c r="E890" s="824"/>
      <c r="F890" s="824"/>
      <c r="G890" s="1394"/>
      <c r="H890" s="824"/>
      <c r="I890" s="1394"/>
      <c r="J890" s="824"/>
      <c r="K890" s="1394"/>
      <c r="L890" s="1394"/>
      <c r="M890" s="1394"/>
      <c r="N890" s="1394"/>
      <c r="O890" s="1394"/>
      <c r="P890" s="1394"/>
      <c r="Q890" s="1394"/>
      <c r="R890" s="1394"/>
      <c r="S890" s="1394"/>
      <c r="T890" s="1394"/>
      <c r="U890" s="1394"/>
      <c r="V890" s="1394"/>
      <c r="W890" s="1394"/>
      <c r="X890" s="1394"/>
      <c r="Y890" s="1394"/>
      <c r="Z890" s="1394"/>
      <c r="AA890" s="1394"/>
      <c r="AB890" s="1394"/>
    </row>
    <row r="891">
      <c r="A891" s="824"/>
      <c r="B891" s="824"/>
      <c r="C891" s="824"/>
      <c r="D891" s="824"/>
      <c r="E891" s="824"/>
      <c r="F891" s="824"/>
      <c r="G891" s="1394"/>
      <c r="H891" s="824"/>
      <c r="I891" s="1394"/>
      <c r="J891" s="824"/>
      <c r="K891" s="1394"/>
      <c r="L891" s="1394"/>
      <c r="M891" s="1394"/>
      <c r="N891" s="1394"/>
      <c r="O891" s="1394"/>
      <c r="P891" s="1394"/>
      <c r="Q891" s="1394"/>
      <c r="R891" s="1394"/>
      <c r="S891" s="1394"/>
      <c r="T891" s="1394"/>
      <c r="U891" s="1394"/>
      <c r="V891" s="1394"/>
      <c r="W891" s="1394"/>
      <c r="X891" s="1394"/>
      <c r="Y891" s="1394"/>
      <c r="Z891" s="1394"/>
      <c r="AA891" s="1394"/>
      <c r="AB891" s="1394"/>
    </row>
    <row r="892">
      <c r="A892" s="824"/>
      <c r="B892" s="824"/>
      <c r="C892" s="824"/>
      <c r="D892" s="824"/>
      <c r="E892" s="824"/>
      <c r="F892" s="824"/>
      <c r="G892" s="1394"/>
      <c r="H892" s="824"/>
      <c r="I892" s="1394"/>
      <c r="J892" s="824"/>
      <c r="K892" s="1394"/>
      <c r="L892" s="1394"/>
      <c r="M892" s="1394"/>
      <c r="N892" s="1394"/>
      <c r="O892" s="1394"/>
      <c r="P892" s="1394"/>
      <c r="Q892" s="1394"/>
      <c r="R892" s="1394"/>
      <c r="S892" s="1394"/>
      <c r="T892" s="1394"/>
      <c r="U892" s="1394"/>
      <c r="V892" s="1394"/>
      <c r="W892" s="1394"/>
      <c r="X892" s="1394"/>
      <c r="Y892" s="1394"/>
      <c r="Z892" s="1394"/>
      <c r="AA892" s="1394"/>
      <c r="AB892" s="1394"/>
    </row>
    <row r="893">
      <c r="A893" s="824"/>
      <c r="B893" s="824"/>
      <c r="C893" s="824"/>
      <c r="D893" s="824"/>
      <c r="E893" s="824"/>
      <c r="F893" s="824"/>
      <c r="G893" s="1394"/>
      <c r="H893" s="824"/>
      <c r="I893" s="1394"/>
      <c r="J893" s="824"/>
      <c r="K893" s="1394"/>
      <c r="L893" s="1394"/>
      <c r="M893" s="1394"/>
      <c r="N893" s="1394"/>
      <c r="O893" s="1394"/>
      <c r="P893" s="1394"/>
      <c r="Q893" s="1394"/>
      <c r="R893" s="1394"/>
      <c r="S893" s="1394"/>
      <c r="T893" s="1394"/>
      <c r="U893" s="1394"/>
      <c r="V893" s="1394"/>
      <c r="W893" s="1394"/>
      <c r="X893" s="1394"/>
      <c r="Y893" s="1394"/>
      <c r="Z893" s="1394"/>
      <c r="AA893" s="1394"/>
      <c r="AB893" s="1394"/>
    </row>
    <row r="894">
      <c r="A894" s="824"/>
      <c r="B894" s="824"/>
      <c r="C894" s="824"/>
      <c r="D894" s="824"/>
      <c r="E894" s="824"/>
      <c r="F894" s="824"/>
      <c r="G894" s="1394"/>
      <c r="H894" s="824"/>
      <c r="I894" s="1394"/>
      <c r="J894" s="824"/>
      <c r="K894" s="1394"/>
      <c r="L894" s="1394"/>
      <c r="M894" s="1394"/>
      <c r="N894" s="1394"/>
      <c r="O894" s="1394"/>
      <c r="P894" s="1394"/>
      <c r="Q894" s="1394"/>
      <c r="R894" s="1394"/>
      <c r="S894" s="1394"/>
      <c r="T894" s="1394"/>
      <c r="U894" s="1394"/>
      <c r="V894" s="1394"/>
      <c r="W894" s="1394"/>
      <c r="X894" s="1394"/>
      <c r="Y894" s="1394"/>
      <c r="Z894" s="1394"/>
      <c r="AA894" s="1394"/>
      <c r="AB894" s="1394"/>
    </row>
    <row r="895">
      <c r="A895" s="824"/>
      <c r="B895" s="824"/>
      <c r="C895" s="824"/>
      <c r="D895" s="824"/>
      <c r="E895" s="824"/>
      <c r="F895" s="824"/>
      <c r="G895" s="1394"/>
      <c r="H895" s="824"/>
      <c r="I895" s="1394"/>
      <c r="J895" s="824"/>
      <c r="K895" s="1394"/>
      <c r="L895" s="1394"/>
      <c r="M895" s="1394"/>
      <c r="N895" s="1394"/>
      <c r="O895" s="1394"/>
      <c r="P895" s="1394"/>
      <c r="Q895" s="1394"/>
      <c r="R895" s="1394"/>
      <c r="S895" s="1394"/>
      <c r="T895" s="1394"/>
      <c r="U895" s="1394"/>
      <c r="V895" s="1394"/>
      <c r="W895" s="1394"/>
      <c r="X895" s="1394"/>
      <c r="Y895" s="1394"/>
      <c r="Z895" s="1394"/>
      <c r="AA895" s="1394"/>
      <c r="AB895" s="1394"/>
    </row>
    <row r="896">
      <c r="A896" s="824"/>
      <c r="B896" s="824"/>
      <c r="C896" s="824"/>
      <c r="D896" s="824"/>
      <c r="E896" s="824"/>
      <c r="F896" s="824"/>
      <c r="G896" s="1394"/>
      <c r="H896" s="824"/>
      <c r="I896" s="1394"/>
      <c r="J896" s="824"/>
      <c r="K896" s="1394"/>
      <c r="L896" s="1394"/>
      <c r="M896" s="1394"/>
      <c r="N896" s="1394"/>
      <c r="O896" s="1394"/>
      <c r="P896" s="1394"/>
      <c r="Q896" s="1394"/>
      <c r="R896" s="1394"/>
      <c r="S896" s="1394"/>
      <c r="T896" s="1394"/>
      <c r="U896" s="1394"/>
      <c r="V896" s="1394"/>
      <c r="W896" s="1394"/>
      <c r="X896" s="1394"/>
      <c r="Y896" s="1394"/>
      <c r="Z896" s="1394"/>
      <c r="AA896" s="1394"/>
      <c r="AB896" s="1394"/>
    </row>
    <row r="897">
      <c r="A897" s="824"/>
      <c r="B897" s="824"/>
      <c r="C897" s="824"/>
      <c r="D897" s="824"/>
      <c r="E897" s="824"/>
      <c r="F897" s="824"/>
      <c r="G897" s="1394"/>
      <c r="H897" s="824"/>
      <c r="I897" s="1394"/>
      <c r="J897" s="824"/>
      <c r="K897" s="1394"/>
      <c r="L897" s="1394"/>
      <c r="M897" s="1394"/>
      <c r="N897" s="1394"/>
      <c r="O897" s="1394"/>
      <c r="P897" s="1394"/>
      <c r="Q897" s="1394"/>
      <c r="R897" s="1394"/>
      <c r="S897" s="1394"/>
      <c r="T897" s="1394"/>
      <c r="U897" s="1394"/>
      <c r="V897" s="1394"/>
      <c r="W897" s="1394"/>
      <c r="X897" s="1394"/>
      <c r="Y897" s="1394"/>
      <c r="Z897" s="1394"/>
      <c r="AA897" s="1394"/>
      <c r="AB897" s="1394"/>
    </row>
    <row r="898">
      <c r="A898" s="824"/>
      <c r="B898" s="824"/>
      <c r="C898" s="824"/>
      <c r="D898" s="824"/>
      <c r="E898" s="824"/>
      <c r="F898" s="824"/>
      <c r="G898" s="1394"/>
      <c r="H898" s="824"/>
      <c r="I898" s="1394"/>
      <c r="J898" s="824"/>
      <c r="K898" s="1394"/>
      <c r="L898" s="1394"/>
      <c r="M898" s="1394"/>
      <c r="N898" s="1394"/>
      <c r="O898" s="1394"/>
      <c r="P898" s="1394"/>
      <c r="Q898" s="1394"/>
      <c r="R898" s="1394"/>
      <c r="S898" s="1394"/>
      <c r="T898" s="1394"/>
      <c r="U898" s="1394"/>
      <c r="V898" s="1394"/>
      <c r="W898" s="1394"/>
      <c r="X898" s="1394"/>
      <c r="Y898" s="1394"/>
      <c r="Z898" s="1394"/>
      <c r="AA898" s="1394"/>
      <c r="AB898" s="1394"/>
    </row>
    <row r="899">
      <c r="A899" s="824"/>
      <c r="B899" s="824"/>
      <c r="C899" s="824"/>
      <c r="D899" s="824"/>
      <c r="E899" s="824"/>
      <c r="F899" s="824"/>
      <c r="G899" s="1394"/>
      <c r="H899" s="824"/>
      <c r="I899" s="1394"/>
      <c r="J899" s="824"/>
      <c r="K899" s="1394"/>
      <c r="L899" s="1394"/>
      <c r="M899" s="1394"/>
      <c r="N899" s="1394"/>
      <c r="O899" s="1394"/>
      <c r="P899" s="1394"/>
      <c r="Q899" s="1394"/>
      <c r="R899" s="1394"/>
      <c r="S899" s="1394"/>
      <c r="T899" s="1394"/>
      <c r="U899" s="1394"/>
      <c r="V899" s="1394"/>
      <c r="W899" s="1394"/>
      <c r="X899" s="1394"/>
      <c r="Y899" s="1394"/>
      <c r="Z899" s="1394"/>
      <c r="AA899" s="1394"/>
      <c r="AB899" s="1394"/>
    </row>
    <row r="900">
      <c r="A900" s="824"/>
      <c r="B900" s="824"/>
      <c r="C900" s="824"/>
      <c r="D900" s="824"/>
      <c r="E900" s="824"/>
      <c r="F900" s="824"/>
      <c r="G900" s="1394"/>
      <c r="H900" s="824"/>
      <c r="I900" s="1394"/>
      <c r="J900" s="824"/>
      <c r="K900" s="1394"/>
      <c r="L900" s="1394"/>
      <c r="M900" s="1394"/>
      <c r="N900" s="1394"/>
      <c r="O900" s="1394"/>
      <c r="P900" s="1394"/>
      <c r="Q900" s="1394"/>
      <c r="R900" s="1394"/>
      <c r="S900" s="1394"/>
      <c r="T900" s="1394"/>
      <c r="U900" s="1394"/>
      <c r="V900" s="1394"/>
      <c r="W900" s="1394"/>
      <c r="X900" s="1394"/>
      <c r="Y900" s="1394"/>
      <c r="Z900" s="1394"/>
      <c r="AA900" s="1394"/>
      <c r="AB900" s="1394"/>
    </row>
    <row r="901">
      <c r="A901" s="824"/>
      <c r="B901" s="824"/>
      <c r="C901" s="824"/>
      <c r="D901" s="824"/>
      <c r="E901" s="824"/>
      <c r="F901" s="824"/>
      <c r="G901" s="1394"/>
      <c r="H901" s="824"/>
      <c r="I901" s="1394"/>
      <c r="J901" s="824"/>
      <c r="K901" s="1394"/>
      <c r="L901" s="1394"/>
      <c r="M901" s="1394"/>
      <c r="N901" s="1394"/>
      <c r="O901" s="1394"/>
      <c r="P901" s="1394"/>
      <c r="Q901" s="1394"/>
      <c r="R901" s="1394"/>
      <c r="S901" s="1394"/>
      <c r="T901" s="1394"/>
      <c r="U901" s="1394"/>
      <c r="V901" s="1394"/>
      <c r="W901" s="1394"/>
      <c r="X901" s="1394"/>
      <c r="Y901" s="1394"/>
      <c r="Z901" s="1394"/>
      <c r="AA901" s="1394"/>
      <c r="AB901" s="1394"/>
    </row>
    <row r="902">
      <c r="A902" s="824"/>
      <c r="B902" s="824"/>
      <c r="C902" s="824"/>
      <c r="D902" s="824"/>
      <c r="E902" s="824"/>
      <c r="F902" s="824"/>
      <c r="G902" s="1394"/>
      <c r="H902" s="824"/>
      <c r="I902" s="1394"/>
      <c r="J902" s="824"/>
      <c r="K902" s="1394"/>
      <c r="L902" s="1394"/>
      <c r="M902" s="1394"/>
      <c r="N902" s="1394"/>
      <c r="O902" s="1394"/>
      <c r="P902" s="1394"/>
      <c r="Q902" s="1394"/>
      <c r="R902" s="1394"/>
      <c r="S902" s="1394"/>
      <c r="T902" s="1394"/>
      <c r="U902" s="1394"/>
      <c r="V902" s="1394"/>
      <c r="W902" s="1394"/>
      <c r="X902" s="1394"/>
      <c r="Y902" s="1394"/>
      <c r="Z902" s="1394"/>
      <c r="AA902" s="1394"/>
      <c r="AB902" s="1394"/>
    </row>
    <row r="903">
      <c r="A903" s="824"/>
      <c r="B903" s="824"/>
      <c r="C903" s="824"/>
      <c r="D903" s="824"/>
      <c r="E903" s="824"/>
      <c r="F903" s="824"/>
      <c r="G903" s="1394"/>
      <c r="H903" s="824"/>
      <c r="I903" s="1394"/>
      <c r="J903" s="824"/>
      <c r="K903" s="1394"/>
      <c r="L903" s="1394"/>
      <c r="M903" s="1394"/>
      <c r="N903" s="1394"/>
      <c r="O903" s="1394"/>
      <c r="P903" s="1394"/>
      <c r="Q903" s="1394"/>
      <c r="R903" s="1394"/>
      <c r="S903" s="1394"/>
      <c r="T903" s="1394"/>
      <c r="U903" s="1394"/>
      <c r="V903" s="1394"/>
      <c r="W903" s="1394"/>
      <c r="X903" s="1394"/>
      <c r="Y903" s="1394"/>
      <c r="Z903" s="1394"/>
      <c r="AA903" s="1394"/>
      <c r="AB903" s="1394"/>
    </row>
    <row r="904">
      <c r="A904" s="824"/>
      <c r="B904" s="824"/>
      <c r="C904" s="824"/>
      <c r="D904" s="824"/>
      <c r="E904" s="824"/>
      <c r="F904" s="824"/>
      <c r="G904" s="1394"/>
      <c r="H904" s="824"/>
      <c r="I904" s="1394"/>
      <c r="J904" s="824"/>
      <c r="K904" s="1394"/>
      <c r="L904" s="1394"/>
      <c r="M904" s="1394"/>
      <c r="N904" s="1394"/>
      <c r="O904" s="1394"/>
      <c r="P904" s="1394"/>
      <c r="Q904" s="1394"/>
      <c r="R904" s="1394"/>
      <c r="S904" s="1394"/>
      <c r="T904" s="1394"/>
      <c r="U904" s="1394"/>
      <c r="V904" s="1394"/>
      <c r="W904" s="1394"/>
      <c r="X904" s="1394"/>
      <c r="Y904" s="1394"/>
      <c r="Z904" s="1394"/>
      <c r="AA904" s="1394"/>
      <c r="AB904" s="1394"/>
    </row>
    <row r="905">
      <c r="A905" s="824"/>
      <c r="B905" s="824"/>
      <c r="C905" s="824"/>
      <c r="D905" s="824"/>
      <c r="E905" s="824"/>
      <c r="F905" s="824"/>
      <c r="G905" s="1394"/>
      <c r="H905" s="824"/>
      <c r="I905" s="1394"/>
      <c r="J905" s="824"/>
      <c r="K905" s="1394"/>
      <c r="L905" s="1394"/>
      <c r="M905" s="1394"/>
      <c r="N905" s="1394"/>
      <c r="O905" s="1394"/>
      <c r="P905" s="1394"/>
      <c r="Q905" s="1394"/>
      <c r="R905" s="1394"/>
      <c r="S905" s="1394"/>
      <c r="T905" s="1394"/>
      <c r="U905" s="1394"/>
      <c r="V905" s="1394"/>
      <c r="W905" s="1394"/>
      <c r="X905" s="1394"/>
      <c r="Y905" s="1394"/>
      <c r="Z905" s="1394"/>
      <c r="AA905" s="1394"/>
      <c r="AB905" s="1394"/>
    </row>
    <row r="906">
      <c r="A906" s="824"/>
      <c r="B906" s="824"/>
      <c r="C906" s="824"/>
      <c r="D906" s="824"/>
      <c r="E906" s="824"/>
      <c r="F906" s="824"/>
      <c r="G906" s="1394"/>
      <c r="H906" s="824"/>
      <c r="I906" s="1394"/>
      <c r="J906" s="824"/>
      <c r="K906" s="1394"/>
      <c r="L906" s="1394"/>
      <c r="M906" s="1394"/>
      <c r="N906" s="1394"/>
      <c r="O906" s="1394"/>
      <c r="P906" s="1394"/>
      <c r="Q906" s="1394"/>
      <c r="R906" s="1394"/>
      <c r="S906" s="1394"/>
      <c r="T906" s="1394"/>
      <c r="U906" s="1394"/>
      <c r="V906" s="1394"/>
      <c r="W906" s="1394"/>
      <c r="X906" s="1394"/>
      <c r="Y906" s="1394"/>
      <c r="Z906" s="1394"/>
      <c r="AA906" s="1394"/>
      <c r="AB906" s="1394"/>
    </row>
    <row r="907">
      <c r="A907" s="824"/>
      <c r="B907" s="824"/>
      <c r="C907" s="824"/>
      <c r="D907" s="824"/>
      <c r="E907" s="824"/>
      <c r="F907" s="824"/>
      <c r="G907" s="1394"/>
      <c r="H907" s="824"/>
      <c r="I907" s="1394"/>
      <c r="J907" s="824"/>
      <c r="K907" s="1394"/>
      <c r="L907" s="1394"/>
      <c r="M907" s="1394"/>
      <c r="N907" s="1394"/>
      <c r="O907" s="1394"/>
      <c r="P907" s="1394"/>
      <c r="Q907" s="1394"/>
      <c r="R907" s="1394"/>
      <c r="S907" s="1394"/>
      <c r="T907" s="1394"/>
      <c r="U907" s="1394"/>
      <c r="V907" s="1394"/>
      <c r="W907" s="1394"/>
      <c r="X907" s="1394"/>
      <c r="Y907" s="1394"/>
      <c r="Z907" s="1394"/>
      <c r="AA907" s="1394"/>
      <c r="AB907" s="1394"/>
    </row>
    <row r="908">
      <c r="A908" s="824"/>
      <c r="B908" s="824"/>
      <c r="C908" s="824"/>
      <c r="D908" s="824"/>
      <c r="E908" s="824"/>
      <c r="F908" s="824"/>
      <c r="G908" s="1394"/>
      <c r="H908" s="824"/>
      <c r="I908" s="1394"/>
      <c r="J908" s="824"/>
      <c r="K908" s="1394"/>
      <c r="L908" s="1394"/>
      <c r="M908" s="1394"/>
      <c r="N908" s="1394"/>
      <c r="O908" s="1394"/>
      <c r="P908" s="1394"/>
      <c r="Q908" s="1394"/>
      <c r="R908" s="1394"/>
      <c r="S908" s="1394"/>
      <c r="T908" s="1394"/>
      <c r="U908" s="1394"/>
      <c r="V908" s="1394"/>
      <c r="W908" s="1394"/>
      <c r="X908" s="1394"/>
      <c r="Y908" s="1394"/>
      <c r="Z908" s="1394"/>
      <c r="AA908" s="1394"/>
      <c r="AB908" s="1394"/>
    </row>
    <row r="909">
      <c r="A909" s="824"/>
      <c r="B909" s="824"/>
      <c r="C909" s="824"/>
      <c r="D909" s="824"/>
      <c r="E909" s="824"/>
      <c r="F909" s="824"/>
      <c r="G909" s="1394"/>
      <c r="H909" s="824"/>
      <c r="I909" s="1394"/>
      <c r="J909" s="824"/>
      <c r="K909" s="1394"/>
      <c r="L909" s="1394"/>
      <c r="M909" s="1394"/>
      <c r="N909" s="1394"/>
      <c r="O909" s="1394"/>
      <c r="P909" s="1394"/>
      <c r="Q909" s="1394"/>
      <c r="R909" s="1394"/>
      <c r="S909" s="1394"/>
      <c r="T909" s="1394"/>
      <c r="U909" s="1394"/>
      <c r="V909" s="1394"/>
      <c r="W909" s="1394"/>
      <c r="X909" s="1394"/>
      <c r="Y909" s="1394"/>
      <c r="Z909" s="1394"/>
      <c r="AA909" s="1394"/>
      <c r="AB909" s="1394"/>
    </row>
    <row r="910">
      <c r="A910" s="824"/>
      <c r="B910" s="824"/>
      <c r="C910" s="824"/>
      <c r="D910" s="824"/>
      <c r="E910" s="824"/>
      <c r="F910" s="824"/>
      <c r="G910" s="1394"/>
      <c r="H910" s="824"/>
      <c r="I910" s="1394"/>
      <c r="J910" s="824"/>
      <c r="K910" s="1394"/>
      <c r="L910" s="1394"/>
      <c r="M910" s="1394"/>
      <c r="N910" s="1394"/>
      <c r="O910" s="1394"/>
      <c r="P910" s="1394"/>
      <c r="Q910" s="1394"/>
      <c r="R910" s="1394"/>
      <c r="S910" s="1394"/>
      <c r="T910" s="1394"/>
      <c r="U910" s="1394"/>
      <c r="V910" s="1394"/>
      <c r="W910" s="1394"/>
      <c r="X910" s="1394"/>
      <c r="Y910" s="1394"/>
      <c r="Z910" s="1394"/>
      <c r="AA910" s="1394"/>
      <c r="AB910" s="1394"/>
    </row>
    <row r="911">
      <c r="A911" s="824"/>
      <c r="B911" s="824"/>
      <c r="C911" s="824"/>
      <c r="D911" s="824"/>
      <c r="E911" s="824"/>
      <c r="F911" s="824"/>
      <c r="G911" s="1394"/>
      <c r="H911" s="824"/>
      <c r="I911" s="1394"/>
      <c r="J911" s="824"/>
      <c r="K911" s="1394"/>
      <c r="L911" s="1394"/>
      <c r="M911" s="1394"/>
      <c r="N911" s="1394"/>
      <c r="O911" s="1394"/>
      <c r="P911" s="1394"/>
      <c r="Q911" s="1394"/>
      <c r="R911" s="1394"/>
      <c r="S911" s="1394"/>
      <c r="T911" s="1394"/>
      <c r="U911" s="1394"/>
      <c r="V911" s="1394"/>
      <c r="W911" s="1394"/>
      <c r="X911" s="1394"/>
      <c r="Y911" s="1394"/>
      <c r="Z911" s="1394"/>
      <c r="AA911" s="1394"/>
      <c r="AB911" s="1394"/>
    </row>
    <row r="912">
      <c r="A912" s="824"/>
      <c r="B912" s="824"/>
      <c r="C912" s="824"/>
      <c r="D912" s="824"/>
      <c r="E912" s="824"/>
      <c r="F912" s="824"/>
      <c r="G912" s="1394"/>
      <c r="H912" s="824"/>
      <c r="I912" s="1394"/>
      <c r="J912" s="824"/>
      <c r="K912" s="1394"/>
      <c r="L912" s="1394"/>
      <c r="M912" s="1394"/>
      <c r="N912" s="1394"/>
      <c r="O912" s="1394"/>
      <c r="P912" s="1394"/>
      <c r="Q912" s="1394"/>
      <c r="R912" s="1394"/>
      <c r="S912" s="1394"/>
      <c r="T912" s="1394"/>
      <c r="U912" s="1394"/>
      <c r="V912" s="1394"/>
      <c r="W912" s="1394"/>
      <c r="X912" s="1394"/>
      <c r="Y912" s="1394"/>
      <c r="Z912" s="1394"/>
      <c r="AA912" s="1394"/>
      <c r="AB912" s="1394"/>
    </row>
    <row r="913">
      <c r="A913" s="824"/>
      <c r="B913" s="824"/>
      <c r="C913" s="824"/>
      <c r="D913" s="824"/>
      <c r="E913" s="824"/>
      <c r="F913" s="824"/>
      <c r="G913" s="1394"/>
      <c r="H913" s="824"/>
      <c r="I913" s="1394"/>
      <c r="J913" s="824"/>
      <c r="K913" s="1394"/>
      <c r="L913" s="1394"/>
      <c r="M913" s="1394"/>
      <c r="N913" s="1394"/>
      <c r="O913" s="1394"/>
      <c r="P913" s="1394"/>
      <c r="Q913" s="1394"/>
      <c r="R913" s="1394"/>
      <c r="S913" s="1394"/>
      <c r="T913" s="1394"/>
      <c r="U913" s="1394"/>
      <c r="V913" s="1394"/>
      <c r="W913" s="1394"/>
      <c r="X913" s="1394"/>
      <c r="Y913" s="1394"/>
      <c r="Z913" s="1394"/>
      <c r="AA913" s="1394"/>
      <c r="AB913" s="1394"/>
    </row>
    <row r="914">
      <c r="A914" s="824"/>
      <c r="B914" s="824"/>
      <c r="C914" s="824"/>
      <c r="D914" s="824"/>
      <c r="E914" s="824"/>
      <c r="F914" s="824"/>
      <c r="G914" s="1394"/>
      <c r="H914" s="824"/>
      <c r="I914" s="1394"/>
      <c r="J914" s="824"/>
      <c r="K914" s="1394"/>
      <c r="L914" s="1394"/>
      <c r="M914" s="1394"/>
      <c r="N914" s="1394"/>
      <c r="O914" s="1394"/>
      <c r="P914" s="1394"/>
      <c r="Q914" s="1394"/>
      <c r="R914" s="1394"/>
      <c r="S914" s="1394"/>
      <c r="T914" s="1394"/>
      <c r="U914" s="1394"/>
      <c r="V914" s="1394"/>
      <c r="W914" s="1394"/>
      <c r="X914" s="1394"/>
      <c r="Y914" s="1394"/>
      <c r="Z914" s="1394"/>
      <c r="AA914" s="1394"/>
      <c r="AB914" s="1394"/>
    </row>
    <row r="915">
      <c r="A915" s="824"/>
      <c r="B915" s="824"/>
      <c r="C915" s="824"/>
      <c r="D915" s="824"/>
      <c r="E915" s="824"/>
      <c r="F915" s="824"/>
      <c r="G915" s="1394"/>
      <c r="H915" s="824"/>
      <c r="I915" s="1394"/>
      <c r="J915" s="824"/>
      <c r="K915" s="1394"/>
      <c r="L915" s="1394"/>
      <c r="M915" s="1394"/>
      <c r="N915" s="1394"/>
      <c r="O915" s="1394"/>
      <c r="P915" s="1394"/>
      <c r="Q915" s="1394"/>
      <c r="R915" s="1394"/>
      <c r="S915" s="1394"/>
      <c r="T915" s="1394"/>
      <c r="U915" s="1394"/>
      <c r="V915" s="1394"/>
      <c r="W915" s="1394"/>
      <c r="X915" s="1394"/>
      <c r="Y915" s="1394"/>
      <c r="Z915" s="1394"/>
      <c r="AA915" s="1394"/>
      <c r="AB915" s="1394"/>
    </row>
    <row r="916">
      <c r="A916" s="824"/>
      <c r="B916" s="824"/>
      <c r="C916" s="824"/>
      <c r="D916" s="824"/>
      <c r="E916" s="824"/>
      <c r="F916" s="824"/>
      <c r="G916" s="1394"/>
      <c r="H916" s="824"/>
      <c r="I916" s="1394"/>
      <c r="J916" s="824"/>
      <c r="K916" s="1394"/>
      <c r="L916" s="1394"/>
      <c r="M916" s="1394"/>
      <c r="N916" s="1394"/>
      <c r="O916" s="1394"/>
      <c r="P916" s="1394"/>
      <c r="Q916" s="1394"/>
      <c r="R916" s="1394"/>
      <c r="S916" s="1394"/>
      <c r="T916" s="1394"/>
      <c r="U916" s="1394"/>
      <c r="V916" s="1394"/>
      <c r="W916" s="1394"/>
      <c r="X916" s="1394"/>
      <c r="Y916" s="1394"/>
      <c r="Z916" s="1394"/>
      <c r="AA916" s="1394"/>
      <c r="AB916" s="1394"/>
    </row>
    <row r="917">
      <c r="A917" s="824"/>
      <c r="B917" s="824"/>
      <c r="C917" s="824"/>
      <c r="D917" s="824"/>
      <c r="E917" s="824"/>
      <c r="F917" s="824"/>
      <c r="G917" s="1394"/>
      <c r="H917" s="824"/>
      <c r="I917" s="1394"/>
      <c r="J917" s="824"/>
      <c r="K917" s="1394"/>
      <c r="L917" s="1394"/>
      <c r="M917" s="1394"/>
      <c r="N917" s="1394"/>
      <c r="O917" s="1394"/>
      <c r="P917" s="1394"/>
      <c r="Q917" s="1394"/>
      <c r="R917" s="1394"/>
      <c r="S917" s="1394"/>
      <c r="T917" s="1394"/>
      <c r="U917" s="1394"/>
      <c r="V917" s="1394"/>
      <c r="W917" s="1394"/>
      <c r="X917" s="1394"/>
      <c r="Y917" s="1394"/>
      <c r="Z917" s="1394"/>
      <c r="AA917" s="1394"/>
      <c r="AB917" s="1394"/>
    </row>
    <row r="918">
      <c r="A918" s="824"/>
      <c r="B918" s="824"/>
      <c r="C918" s="824"/>
      <c r="D918" s="824"/>
      <c r="E918" s="824"/>
      <c r="F918" s="824"/>
      <c r="G918" s="1394"/>
      <c r="H918" s="824"/>
      <c r="I918" s="1394"/>
      <c r="J918" s="824"/>
      <c r="K918" s="1394"/>
      <c r="L918" s="1394"/>
      <c r="M918" s="1394"/>
      <c r="N918" s="1394"/>
      <c r="O918" s="1394"/>
      <c r="P918" s="1394"/>
      <c r="Q918" s="1394"/>
      <c r="R918" s="1394"/>
      <c r="S918" s="1394"/>
      <c r="T918" s="1394"/>
      <c r="U918" s="1394"/>
      <c r="V918" s="1394"/>
      <c r="W918" s="1394"/>
      <c r="X918" s="1394"/>
      <c r="Y918" s="1394"/>
      <c r="Z918" s="1394"/>
      <c r="AA918" s="1394"/>
      <c r="AB918" s="1394"/>
    </row>
    <row r="919">
      <c r="A919" s="824"/>
      <c r="B919" s="824"/>
      <c r="C919" s="824"/>
      <c r="D919" s="824"/>
      <c r="E919" s="824"/>
      <c r="F919" s="824"/>
      <c r="G919" s="1394"/>
      <c r="H919" s="824"/>
      <c r="I919" s="1394"/>
      <c r="J919" s="824"/>
      <c r="K919" s="1394"/>
      <c r="L919" s="1394"/>
      <c r="M919" s="1394"/>
      <c r="N919" s="1394"/>
      <c r="O919" s="1394"/>
      <c r="P919" s="1394"/>
      <c r="Q919" s="1394"/>
      <c r="R919" s="1394"/>
      <c r="S919" s="1394"/>
      <c r="T919" s="1394"/>
      <c r="U919" s="1394"/>
      <c r="V919" s="1394"/>
      <c r="W919" s="1394"/>
      <c r="X919" s="1394"/>
      <c r="Y919" s="1394"/>
      <c r="Z919" s="1394"/>
      <c r="AA919" s="1394"/>
      <c r="AB919" s="1394"/>
    </row>
    <row r="920">
      <c r="A920" s="824"/>
      <c r="B920" s="824"/>
      <c r="C920" s="824"/>
      <c r="D920" s="824"/>
      <c r="E920" s="824"/>
      <c r="F920" s="824"/>
      <c r="G920" s="1394"/>
      <c r="H920" s="824"/>
      <c r="I920" s="1394"/>
      <c r="J920" s="824"/>
      <c r="K920" s="1394"/>
      <c r="L920" s="1394"/>
      <c r="M920" s="1394"/>
      <c r="N920" s="1394"/>
      <c r="O920" s="1394"/>
      <c r="P920" s="1394"/>
      <c r="Q920" s="1394"/>
      <c r="R920" s="1394"/>
      <c r="S920" s="1394"/>
      <c r="T920" s="1394"/>
      <c r="U920" s="1394"/>
      <c r="V920" s="1394"/>
      <c r="W920" s="1394"/>
      <c r="X920" s="1394"/>
      <c r="Y920" s="1394"/>
      <c r="Z920" s="1394"/>
      <c r="AA920" s="1394"/>
      <c r="AB920" s="1394"/>
    </row>
    <row r="921">
      <c r="A921" s="824"/>
      <c r="B921" s="824"/>
      <c r="C921" s="824"/>
      <c r="D921" s="824"/>
      <c r="E921" s="824"/>
      <c r="F921" s="824"/>
      <c r="G921" s="1394"/>
      <c r="H921" s="824"/>
      <c r="I921" s="1394"/>
      <c r="J921" s="824"/>
      <c r="K921" s="1394"/>
      <c r="L921" s="1394"/>
      <c r="M921" s="1394"/>
      <c r="N921" s="1394"/>
      <c r="O921" s="1394"/>
      <c r="P921" s="1394"/>
      <c r="Q921" s="1394"/>
      <c r="R921" s="1394"/>
      <c r="S921" s="1394"/>
      <c r="T921" s="1394"/>
      <c r="U921" s="1394"/>
      <c r="V921" s="1394"/>
      <c r="W921" s="1394"/>
      <c r="X921" s="1394"/>
      <c r="Y921" s="1394"/>
      <c r="Z921" s="1394"/>
      <c r="AA921" s="1394"/>
      <c r="AB921" s="1394"/>
    </row>
    <row r="922">
      <c r="A922" s="824"/>
      <c r="B922" s="824"/>
      <c r="C922" s="824"/>
      <c r="D922" s="824"/>
      <c r="E922" s="824"/>
      <c r="F922" s="824"/>
      <c r="G922" s="1394"/>
      <c r="H922" s="824"/>
      <c r="I922" s="1394"/>
      <c r="J922" s="824"/>
      <c r="K922" s="1394"/>
      <c r="L922" s="1394"/>
      <c r="M922" s="1394"/>
      <c r="N922" s="1394"/>
      <c r="O922" s="1394"/>
      <c r="P922" s="1394"/>
      <c r="Q922" s="1394"/>
      <c r="R922" s="1394"/>
      <c r="S922" s="1394"/>
      <c r="T922" s="1394"/>
      <c r="U922" s="1394"/>
      <c r="V922" s="1394"/>
      <c r="W922" s="1394"/>
      <c r="X922" s="1394"/>
      <c r="Y922" s="1394"/>
      <c r="Z922" s="1394"/>
      <c r="AA922" s="1394"/>
      <c r="AB922" s="1394"/>
    </row>
    <row r="923">
      <c r="A923" s="824"/>
      <c r="B923" s="824"/>
      <c r="C923" s="824"/>
      <c r="D923" s="824"/>
      <c r="E923" s="824"/>
      <c r="F923" s="824"/>
      <c r="G923" s="1394"/>
      <c r="H923" s="824"/>
      <c r="I923" s="1394"/>
      <c r="J923" s="824"/>
      <c r="K923" s="1394"/>
      <c r="L923" s="1394"/>
      <c r="M923" s="1394"/>
      <c r="N923" s="1394"/>
      <c r="O923" s="1394"/>
      <c r="P923" s="1394"/>
      <c r="Q923" s="1394"/>
      <c r="R923" s="1394"/>
      <c r="S923" s="1394"/>
      <c r="T923" s="1394"/>
      <c r="U923" s="1394"/>
      <c r="V923" s="1394"/>
      <c r="W923" s="1394"/>
      <c r="X923" s="1394"/>
      <c r="Y923" s="1394"/>
      <c r="Z923" s="1394"/>
      <c r="AA923" s="1394"/>
      <c r="AB923" s="1394"/>
    </row>
    <row r="924">
      <c r="A924" s="824"/>
      <c r="B924" s="824"/>
      <c r="C924" s="824"/>
      <c r="D924" s="824"/>
      <c r="E924" s="824"/>
      <c r="F924" s="824"/>
      <c r="G924" s="1394"/>
      <c r="H924" s="824"/>
      <c r="I924" s="1394"/>
      <c r="J924" s="824"/>
      <c r="K924" s="1394"/>
      <c r="L924" s="1394"/>
      <c r="M924" s="1394"/>
      <c r="N924" s="1394"/>
      <c r="O924" s="1394"/>
      <c r="P924" s="1394"/>
      <c r="Q924" s="1394"/>
      <c r="R924" s="1394"/>
      <c r="S924" s="1394"/>
      <c r="T924" s="1394"/>
      <c r="U924" s="1394"/>
      <c r="V924" s="1394"/>
      <c r="W924" s="1394"/>
      <c r="X924" s="1394"/>
      <c r="Y924" s="1394"/>
      <c r="Z924" s="1394"/>
      <c r="AA924" s="1394"/>
      <c r="AB924" s="1394"/>
    </row>
    <row r="925">
      <c r="A925" s="824"/>
      <c r="B925" s="824"/>
      <c r="C925" s="824"/>
      <c r="D925" s="824"/>
      <c r="E925" s="824"/>
      <c r="F925" s="824"/>
      <c r="G925" s="1394"/>
      <c r="H925" s="824"/>
      <c r="I925" s="1394"/>
      <c r="J925" s="824"/>
      <c r="K925" s="1394"/>
      <c r="L925" s="1394"/>
      <c r="M925" s="1394"/>
      <c r="N925" s="1394"/>
      <c r="O925" s="1394"/>
      <c r="P925" s="1394"/>
      <c r="Q925" s="1394"/>
      <c r="R925" s="1394"/>
      <c r="S925" s="1394"/>
      <c r="T925" s="1394"/>
      <c r="U925" s="1394"/>
      <c r="V925" s="1394"/>
      <c r="W925" s="1394"/>
      <c r="X925" s="1394"/>
      <c r="Y925" s="1394"/>
      <c r="Z925" s="1394"/>
      <c r="AA925" s="1394"/>
      <c r="AB925" s="1394"/>
    </row>
    <row r="926">
      <c r="A926" s="824"/>
      <c r="B926" s="824"/>
      <c r="C926" s="824"/>
      <c r="D926" s="824"/>
      <c r="E926" s="824"/>
      <c r="F926" s="824"/>
      <c r="G926" s="1394"/>
      <c r="H926" s="824"/>
      <c r="I926" s="1394"/>
      <c r="J926" s="824"/>
      <c r="K926" s="1394"/>
      <c r="L926" s="1394"/>
      <c r="M926" s="1394"/>
      <c r="N926" s="1394"/>
      <c r="O926" s="1394"/>
      <c r="P926" s="1394"/>
      <c r="Q926" s="1394"/>
      <c r="R926" s="1394"/>
      <c r="S926" s="1394"/>
      <c r="T926" s="1394"/>
      <c r="U926" s="1394"/>
      <c r="V926" s="1394"/>
      <c r="W926" s="1394"/>
      <c r="X926" s="1394"/>
      <c r="Y926" s="1394"/>
      <c r="Z926" s="1394"/>
      <c r="AA926" s="1394"/>
      <c r="AB926" s="1394"/>
    </row>
    <row r="927">
      <c r="A927" s="824"/>
      <c r="B927" s="824"/>
      <c r="C927" s="824"/>
      <c r="D927" s="824"/>
      <c r="E927" s="824"/>
      <c r="F927" s="824"/>
      <c r="G927" s="1394"/>
      <c r="H927" s="824"/>
      <c r="I927" s="1394"/>
      <c r="J927" s="824"/>
      <c r="K927" s="1394"/>
      <c r="L927" s="1394"/>
      <c r="M927" s="1394"/>
      <c r="N927" s="1394"/>
      <c r="O927" s="1394"/>
      <c r="P927" s="1394"/>
      <c r="Q927" s="1394"/>
      <c r="R927" s="1394"/>
      <c r="S927" s="1394"/>
      <c r="T927" s="1394"/>
      <c r="U927" s="1394"/>
      <c r="V927" s="1394"/>
      <c r="W927" s="1394"/>
      <c r="X927" s="1394"/>
      <c r="Y927" s="1394"/>
      <c r="Z927" s="1394"/>
      <c r="AA927" s="1394"/>
      <c r="AB927" s="1394"/>
    </row>
    <row r="928">
      <c r="A928" s="824"/>
      <c r="B928" s="824"/>
      <c r="C928" s="824"/>
      <c r="D928" s="824"/>
      <c r="E928" s="824"/>
      <c r="F928" s="824"/>
      <c r="G928" s="1394"/>
      <c r="H928" s="824"/>
      <c r="I928" s="1394"/>
      <c r="J928" s="824"/>
      <c r="K928" s="1394"/>
      <c r="L928" s="1394"/>
      <c r="M928" s="1394"/>
      <c r="N928" s="1394"/>
      <c r="O928" s="1394"/>
      <c r="P928" s="1394"/>
      <c r="Q928" s="1394"/>
      <c r="R928" s="1394"/>
      <c r="S928" s="1394"/>
      <c r="T928" s="1394"/>
      <c r="U928" s="1394"/>
      <c r="V928" s="1394"/>
      <c r="W928" s="1394"/>
      <c r="X928" s="1394"/>
      <c r="Y928" s="1394"/>
      <c r="Z928" s="1394"/>
      <c r="AA928" s="1394"/>
      <c r="AB928" s="1394"/>
    </row>
    <row r="929">
      <c r="A929" s="824"/>
      <c r="B929" s="824"/>
      <c r="C929" s="824"/>
      <c r="D929" s="824"/>
      <c r="E929" s="824"/>
      <c r="F929" s="824"/>
      <c r="G929" s="1394"/>
      <c r="H929" s="824"/>
      <c r="I929" s="1394"/>
      <c r="J929" s="824"/>
      <c r="K929" s="1394"/>
      <c r="L929" s="1394"/>
      <c r="M929" s="1394"/>
      <c r="N929" s="1394"/>
      <c r="O929" s="1394"/>
      <c r="P929" s="1394"/>
      <c r="Q929" s="1394"/>
      <c r="R929" s="1394"/>
      <c r="S929" s="1394"/>
      <c r="T929" s="1394"/>
      <c r="U929" s="1394"/>
      <c r="V929" s="1394"/>
      <c r="W929" s="1394"/>
      <c r="X929" s="1394"/>
      <c r="Y929" s="1394"/>
      <c r="Z929" s="1394"/>
      <c r="AA929" s="1394"/>
      <c r="AB929" s="1394"/>
    </row>
    <row r="930">
      <c r="A930" s="824"/>
      <c r="B930" s="824"/>
      <c r="C930" s="824"/>
      <c r="D930" s="824"/>
      <c r="E930" s="824"/>
      <c r="F930" s="824"/>
      <c r="G930" s="1394"/>
      <c r="H930" s="824"/>
      <c r="I930" s="1394"/>
      <c r="J930" s="824"/>
      <c r="K930" s="1394"/>
      <c r="L930" s="1394"/>
      <c r="M930" s="1394"/>
      <c r="N930" s="1394"/>
      <c r="O930" s="1394"/>
      <c r="P930" s="1394"/>
      <c r="Q930" s="1394"/>
      <c r="R930" s="1394"/>
      <c r="S930" s="1394"/>
      <c r="T930" s="1394"/>
      <c r="U930" s="1394"/>
      <c r="V930" s="1394"/>
      <c r="W930" s="1394"/>
      <c r="X930" s="1394"/>
      <c r="Y930" s="1394"/>
      <c r="Z930" s="1394"/>
      <c r="AA930" s="1394"/>
      <c r="AB930" s="1394"/>
    </row>
    <row r="931">
      <c r="A931" s="824"/>
      <c r="B931" s="824"/>
      <c r="C931" s="824"/>
      <c r="D931" s="824"/>
      <c r="E931" s="824"/>
      <c r="F931" s="824"/>
      <c r="G931" s="1394"/>
      <c r="H931" s="824"/>
      <c r="I931" s="1394"/>
      <c r="J931" s="824"/>
      <c r="K931" s="1394"/>
      <c r="L931" s="1394"/>
      <c r="M931" s="1394"/>
      <c r="N931" s="1394"/>
      <c r="O931" s="1394"/>
      <c r="P931" s="1394"/>
      <c r="Q931" s="1394"/>
      <c r="R931" s="1394"/>
      <c r="S931" s="1394"/>
      <c r="T931" s="1394"/>
      <c r="U931" s="1394"/>
      <c r="V931" s="1394"/>
      <c r="W931" s="1394"/>
      <c r="X931" s="1394"/>
      <c r="Y931" s="1394"/>
      <c r="Z931" s="1394"/>
      <c r="AA931" s="1394"/>
      <c r="AB931" s="1394"/>
    </row>
    <row r="932">
      <c r="A932" s="824"/>
      <c r="B932" s="824"/>
      <c r="C932" s="824"/>
      <c r="D932" s="824"/>
      <c r="E932" s="824"/>
      <c r="F932" s="824"/>
      <c r="G932" s="1394"/>
      <c r="H932" s="824"/>
      <c r="I932" s="1394"/>
      <c r="J932" s="824"/>
      <c r="K932" s="1394"/>
      <c r="L932" s="1394"/>
      <c r="M932" s="1394"/>
      <c r="N932" s="1394"/>
      <c r="O932" s="1394"/>
      <c r="P932" s="1394"/>
      <c r="Q932" s="1394"/>
      <c r="R932" s="1394"/>
      <c r="S932" s="1394"/>
      <c r="T932" s="1394"/>
      <c r="U932" s="1394"/>
      <c r="V932" s="1394"/>
      <c r="W932" s="1394"/>
      <c r="X932" s="1394"/>
      <c r="Y932" s="1394"/>
      <c r="Z932" s="1394"/>
      <c r="AA932" s="1394"/>
      <c r="AB932" s="1394"/>
    </row>
    <row r="933">
      <c r="A933" s="824"/>
      <c r="B933" s="824"/>
      <c r="C933" s="824"/>
      <c r="D933" s="824"/>
      <c r="E933" s="824"/>
      <c r="F933" s="824"/>
      <c r="G933" s="1394"/>
      <c r="H933" s="824"/>
      <c r="I933" s="1394"/>
      <c r="J933" s="824"/>
      <c r="K933" s="1394"/>
      <c r="L933" s="1394"/>
      <c r="M933" s="1394"/>
      <c r="N933" s="1394"/>
      <c r="O933" s="1394"/>
      <c r="P933" s="1394"/>
      <c r="Q933" s="1394"/>
      <c r="R933" s="1394"/>
      <c r="S933" s="1394"/>
      <c r="T933" s="1394"/>
      <c r="U933" s="1394"/>
      <c r="V933" s="1394"/>
      <c r="W933" s="1394"/>
      <c r="X933" s="1394"/>
      <c r="Y933" s="1394"/>
      <c r="Z933" s="1394"/>
      <c r="AA933" s="1394"/>
      <c r="AB933" s="1394"/>
    </row>
    <row r="934">
      <c r="A934" s="824"/>
      <c r="B934" s="824"/>
      <c r="C934" s="824"/>
      <c r="D934" s="824"/>
      <c r="E934" s="824"/>
      <c r="F934" s="824"/>
      <c r="G934" s="1394"/>
      <c r="H934" s="824"/>
      <c r="I934" s="1394"/>
      <c r="J934" s="824"/>
      <c r="K934" s="1394"/>
      <c r="L934" s="1394"/>
      <c r="M934" s="1394"/>
      <c r="N934" s="1394"/>
      <c r="O934" s="1394"/>
      <c r="P934" s="1394"/>
      <c r="Q934" s="1394"/>
      <c r="R934" s="1394"/>
      <c r="S934" s="1394"/>
      <c r="T934" s="1394"/>
      <c r="U934" s="1394"/>
      <c r="V934" s="1394"/>
      <c r="W934" s="1394"/>
      <c r="X934" s="1394"/>
      <c r="Y934" s="1394"/>
      <c r="Z934" s="1394"/>
      <c r="AA934" s="1394"/>
      <c r="AB934" s="1394"/>
    </row>
    <row r="935">
      <c r="A935" s="824"/>
      <c r="B935" s="824"/>
      <c r="C935" s="824"/>
      <c r="D935" s="824"/>
      <c r="E935" s="824"/>
      <c r="F935" s="824"/>
      <c r="G935" s="1394"/>
      <c r="H935" s="824"/>
      <c r="I935" s="1394"/>
      <c r="J935" s="824"/>
      <c r="K935" s="1394"/>
      <c r="L935" s="1394"/>
      <c r="M935" s="1394"/>
      <c r="N935" s="1394"/>
      <c r="O935" s="1394"/>
      <c r="P935" s="1394"/>
      <c r="Q935" s="1394"/>
      <c r="R935" s="1394"/>
      <c r="S935" s="1394"/>
      <c r="T935" s="1394"/>
      <c r="U935" s="1394"/>
      <c r="V935" s="1394"/>
      <c r="W935" s="1394"/>
      <c r="X935" s="1394"/>
      <c r="Y935" s="1394"/>
      <c r="Z935" s="1394"/>
      <c r="AA935" s="1394"/>
      <c r="AB935" s="1394"/>
    </row>
    <row r="936">
      <c r="A936" s="824"/>
      <c r="B936" s="824"/>
      <c r="C936" s="824"/>
      <c r="D936" s="824"/>
      <c r="E936" s="824"/>
      <c r="F936" s="824"/>
      <c r="G936" s="1394"/>
      <c r="H936" s="824"/>
      <c r="I936" s="1394"/>
      <c r="J936" s="824"/>
      <c r="K936" s="1394"/>
      <c r="L936" s="1394"/>
      <c r="M936" s="1394"/>
      <c r="N936" s="1394"/>
      <c r="O936" s="1394"/>
      <c r="P936" s="1394"/>
      <c r="Q936" s="1394"/>
      <c r="R936" s="1394"/>
      <c r="S936" s="1394"/>
      <c r="T936" s="1394"/>
      <c r="U936" s="1394"/>
      <c r="V936" s="1394"/>
      <c r="W936" s="1394"/>
      <c r="X936" s="1394"/>
      <c r="Y936" s="1394"/>
      <c r="Z936" s="1394"/>
      <c r="AA936" s="1394"/>
      <c r="AB936" s="1394"/>
    </row>
    <row r="937">
      <c r="A937" s="824"/>
      <c r="B937" s="824"/>
      <c r="C937" s="824"/>
      <c r="D937" s="824"/>
      <c r="E937" s="824"/>
      <c r="F937" s="824"/>
      <c r="G937" s="1394"/>
      <c r="H937" s="824"/>
      <c r="I937" s="1394"/>
      <c r="J937" s="824"/>
      <c r="K937" s="1394"/>
      <c r="L937" s="1394"/>
      <c r="M937" s="1394"/>
      <c r="N937" s="1394"/>
      <c r="O937" s="1394"/>
      <c r="P937" s="1394"/>
      <c r="Q937" s="1394"/>
      <c r="R937" s="1394"/>
      <c r="S937" s="1394"/>
      <c r="T937" s="1394"/>
      <c r="U937" s="1394"/>
      <c r="V937" s="1394"/>
      <c r="W937" s="1394"/>
      <c r="X937" s="1394"/>
      <c r="Y937" s="1394"/>
      <c r="Z937" s="1394"/>
      <c r="AA937" s="1394"/>
      <c r="AB937" s="1394"/>
    </row>
    <row r="938">
      <c r="A938" s="824"/>
      <c r="B938" s="824"/>
      <c r="C938" s="824"/>
      <c r="D938" s="824"/>
      <c r="E938" s="824"/>
      <c r="F938" s="824"/>
      <c r="G938" s="1394"/>
      <c r="H938" s="824"/>
      <c r="I938" s="1394"/>
      <c r="J938" s="824"/>
      <c r="K938" s="1394"/>
      <c r="L938" s="1394"/>
      <c r="M938" s="1394"/>
      <c r="N938" s="1394"/>
      <c r="O938" s="1394"/>
      <c r="P938" s="1394"/>
      <c r="Q938" s="1394"/>
      <c r="R938" s="1394"/>
      <c r="S938" s="1394"/>
      <c r="T938" s="1394"/>
      <c r="U938" s="1394"/>
      <c r="V938" s="1394"/>
      <c r="W938" s="1394"/>
      <c r="X938" s="1394"/>
      <c r="Y938" s="1394"/>
      <c r="Z938" s="1394"/>
      <c r="AA938" s="1394"/>
      <c r="AB938" s="1394"/>
    </row>
    <row r="939">
      <c r="A939" s="824"/>
      <c r="B939" s="824"/>
      <c r="C939" s="824"/>
      <c r="D939" s="824"/>
      <c r="E939" s="824"/>
      <c r="F939" s="824"/>
      <c r="G939" s="1394"/>
      <c r="H939" s="824"/>
      <c r="I939" s="1394"/>
      <c r="J939" s="824"/>
      <c r="K939" s="1394"/>
      <c r="L939" s="1394"/>
      <c r="M939" s="1394"/>
      <c r="N939" s="1394"/>
      <c r="O939" s="1394"/>
      <c r="P939" s="1394"/>
      <c r="Q939" s="1394"/>
      <c r="R939" s="1394"/>
      <c r="S939" s="1394"/>
      <c r="T939" s="1394"/>
      <c r="U939" s="1394"/>
      <c r="V939" s="1394"/>
      <c r="W939" s="1394"/>
      <c r="X939" s="1394"/>
      <c r="Y939" s="1394"/>
      <c r="Z939" s="1394"/>
      <c r="AA939" s="1394"/>
      <c r="AB939" s="1394"/>
    </row>
    <row r="940">
      <c r="A940" s="824"/>
      <c r="B940" s="824"/>
      <c r="C940" s="824"/>
      <c r="D940" s="824"/>
      <c r="E940" s="824"/>
      <c r="F940" s="824"/>
      <c r="G940" s="1394"/>
      <c r="H940" s="824"/>
      <c r="I940" s="1394"/>
      <c r="J940" s="824"/>
      <c r="K940" s="1394"/>
      <c r="L940" s="1394"/>
      <c r="M940" s="1394"/>
      <c r="N940" s="1394"/>
      <c r="O940" s="1394"/>
      <c r="P940" s="1394"/>
      <c r="Q940" s="1394"/>
      <c r="R940" s="1394"/>
      <c r="S940" s="1394"/>
      <c r="T940" s="1394"/>
      <c r="U940" s="1394"/>
      <c r="V940" s="1394"/>
      <c r="W940" s="1394"/>
      <c r="X940" s="1394"/>
      <c r="Y940" s="1394"/>
      <c r="Z940" s="1394"/>
      <c r="AA940" s="1394"/>
      <c r="AB940" s="1394"/>
    </row>
    <row r="941">
      <c r="A941" s="824"/>
      <c r="B941" s="824"/>
      <c r="C941" s="824"/>
      <c r="D941" s="824"/>
      <c r="E941" s="824"/>
      <c r="F941" s="824"/>
      <c r="G941" s="1394"/>
      <c r="H941" s="824"/>
      <c r="I941" s="1394"/>
      <c r="J941" s="824"/>
      <c r="K941" s="1394"/>
      <c r="L941" s="1394"/>
      <c r="M941" s="1394"/>
      <c r="N941" s="1394"/>
      <c r="O941" s="1394"/>
      <c r="P941" s="1394"/>
      <c r="Q941" s="1394"/>
      <c r="R941" s="1394"/>
      <c r="S941" s="1394"/>
      <c r="T941" s="1394"/>
      <c r="U941" s="1394"/>
      <c r="V941" s="1394"/>
      <c r="W941" s="1394"/>
      <c r="X941" s="1394"/>
      <c r="Y941" s="1394"/>
      <c r="Z941" s="1394"/>
      <c r="AA941" s="1394"/>
      <c r="AB941" s="1394"/>
    </row>
    <row r="942">
      <c r="A942" s="824"/>
      <c r="B942" s="824"/>
      <c r="C942" s="824"/>
      <c r="D942" s="824"/>
      <c r="E942" s="824"/>
      <c r="F942" s="824"/>
      <c r="G942" s="1394"/>
      <c r="H942" s="824"/>
      <c r="I942" s="1394"/>
      <c r="J942" s="824"/>
      <c r="K942" s="1394"/>
      <c r="L942" s="1394"/>
      <c r="M942" s="1394"/>
      <c r="N942" s="1394"/>
      <c r="O942" s="1394"/>
      <c r="P942" s="1394"/>
      <c r="Q942" s="1394"/>
      <c r="R942" s="1394"/>
      <c r="S942" s="1394"/>
      <c r="T942" s="1394"/>
      <c r="U942" s="1394"/>
      <c r="V942" s="1394"/>
      <c r="W942" s="1394"/>
      <c r="X942" s="1394"/>
      <c r="Y942" s="1394"/>
      <c r="Z942" s="1394"/>
      <c r="AA942" s="1394"/>
      <c r="AB942" s="1394"/>
    </row>
    <row r="943">
      <c r="A943" s="824"/>
      <c r="B943" s="824"/>
      <c r="C943" s="824"/>
      <c r="D943" s="824"/>
      <c r="E943" s="824"/>
      <c r="F943" s="824"/>
      <c r="G943" s="1394"/>
      <c r="H943" s="824"/>
      <c r="I943" s="1394"/>
      <c r="J943" s="824"/>
      <c r="K943" s="1394"/>
      <c r="L943" s="1394"/>
      <c r="M943" s="1394"/>
      <c r="N943" s="1394"/>
      <c r="O943" s="1394"/>
      <c r="P943" s="1394"/>
      <c r="Q943" s="1394"/>
      <c r="R943" s="1394"/>
      <c r="S943" s="1394"/>
      <c r="T943" s="1394"/>
      <c r="U943" s="1394"/>
      <c r="V943" s="1394"/>
      <c r="W943" s="1394"/>
      <c r="X943" s="1394"/>
      <c r="Y943" s="1394"/>
      <c r="Z943" s="1394"/>
      <c r="AA943" s="1394"/>
      <c r="AB943" s="1394"/>
    </row>
    <row r="944">
      <c r="A944" s="824"/>
      <c r="B944" s="824"/>
      <c r="C944" s="824"/>
      <c r="D944" s="824"/>
      <c r="E944" s="824"/>
      <c r="F944" s="824"/>
      <c r="G944" s="1394"/>
      <c r="H944" s="824"/>
      <c r="I944" s="1394"/>
      <c r="J944" s="824"/>
      <c r="K944" s="1394"/>
      <c r="L944" s="1394"/>
      <c r="M944" s="1394"/>
      <c r="N944" s="1394"/>
      <c r="O944" s="1394"/>
      <c r="P944" s="1394"/>
      <c r="Q944" s="1394"/>
      <c r="R944" s="1394"/>
      <c r="S944" s="1394"/>
      <c r="T944" s="1394"/>
      <c r="U944" s="1394"/>
      <c r="V944" s="1394"/>
      <c r="W944" s="1394"/>
      <c r="X944" s="1394"/>
      <c r="Y944" s="1394"/>
      <c r="Z944" s="1394"/>
      <c r="AA944" s="1394"/>
      <c r="AB944" s="1394"/>
    </row>
    <row r="945">
      <c r="A945" s="824"/>
      <c r="B945" s="824"/>
      <c r="C945" s="824"/>
      <c r="D945" s="824"/>
      <c r="E945" s="824"/>
      <c r="F945" s="824"/>
      <c r="G945" s="1394"/>
      <c r="H945" s="824"/>
      <c r="I945" s="1394"/>
      <c r="J945" s="824"/>
      <c r="K945" s="1394"/>
      <c r="L945" s="1394"/>
      <c r="M945" s="1394"/>
      <c r="N945" s="1394"/>
      <c r="O945" s="1394"/>
      <c r="P945" s="1394"/>
      <c r="Q945" s="1394"/>
      <c r="R945" s="1394"/>
      <c r="S945" s="1394"/>
      <c r="T945" s="1394"/>
      <c r="U945" s="1394"/>
      <c r="V945" s="1394"/>
      <c r="W945" s="1394"/>
      <c r="X945" s="1394"/>
      <c r="Y945" s="1394"/>
      <c r="Z945" s="1394"/>
      <c r="AA945" s="1394"/>
      <c r="AB945" s="1394"/>
    </row>
    <row r="946">
      <c r="A946" s="824"/>
      <c r="B946" s="824"/>
      <c r="C946" s="824"/>
      <c r="D946" s="824"/>
      <c r="E946" s="824"/>
      <c r="F946" s="824"/>
      <c r="G946" s="1394"/>
      <c r="H946" s="824"/>
      <c r="I946" s="1394"/>
      <c r="J946" s="824"/>
      <c r="K946" s="1394"/>
      <c r="L946" s="1394"/>
      <c r="M946" s="1394"/>
      <c r="N946" s="1394"/>
      <c r="O946" s="1394"/>
      <c r="P946" s="1394"/>
      <c r="Q946" s="1394"/>
      <c r="R946" s="1394"/>
      <c r="S946" s="1394"/>
      <c r="T946" s="1394"/>
      <c r="U946" s="1394"/>
      <c r="V946" s="1394"/>
      <c r="W946" s="1394"/>
      <c r="X946" s="1394"/>
      <c r="Y946" s="1394"/>
      <c r="Z946" s="1394"/>
      <c r="AA946" s="1394"/>
      <c r="AB946" s="1394"/>
    </row>
    <row r="947">
      <c r="A947" s="824"/>
      <c r="B947" s="824"/>
      <c r="C947" s="824"/>
      <c r="D947" s="824"/>
      <c r="E947" s="824"/>
      <c r="F947" s="824"/>
      <c r="G947" s="1394"/>
      <c r="H947" s="824"/>
      <c r="I947" s="1394"/>
      <c r="J947" s="824"/>
      <c r="K947" s="1394"/>
      <c r="L947" s="1394"/>
      <c r="M947" s="1394"/>
      <c r="N947" s="1394"/>
      <c r="O947" s="1394"/>
      <c r="P947" s="1394"/>
      <c r="Q947" s="1394"/>
      <c r="R947" s="1394"/>
      <c r="S947" s="1394"/>
      <c r="T947" s="1394"/>
      <c r="U947" s="1394"/>
      <c r="V947" s="1394"/>
      <c r="W947" s="1394"/>
      <c r="X947" s="1394"/>
      <c r="Y947" s="1394"/>
      <c r="Z947" s="1394"/>
      <c r="AA947" s="1394"/>
      <c r="AB947" s="1394"/>
    </row>
    <row r="948">
      <c r="A948" s="824"/>
      <c r="B948" s="824"/>
      <c r="C948" s="824"/>
      <c r="D948" s="824"/>
      <c r="E948" s="824"/>
      <c r="F948" s="824"/>
      <c r="G948" s="1394"/>
      <c r="H948" s="824"/>
      <c r="I948" s="1394"/>
      <c r="J948" s="824"/>
      <c r="K948" s="1394"/>
      <c r="L948" s="1394"/>
      <c r="M948" s="1394"/>
      <c r="N948" s="1394"/>
      <c r="O948" s="1394"/>
      <c r="P948" s="1394"/>
      <c r="Q948" s="1394"/>
      <c r="R948" s="1394"/>
      <c r="S948" s="1394"/>
      <c r="T948" s="1394"/>
      <c r="U948" s="1394"/>
      <c r="V948" s="1394"/>
      <c r="W948" s="1394"/>
      <c r="X948" s="1394"/>
      <c r="Y948" s="1394"/>
      <c r="Z948" s="1394"/>
      <c r="AA948" s="1394"/>
      <c r="AB948" s="1394"/>
    </row>
    <row r="949">
      <c r="A949" s="824"/>
      <c r="B949" s="824"/>
      <c r="C949" s="824"/>
      <c r="D949" s="824"/>
      <c r="E949" s="824"/>
      <c r="F949" s="824"/>
      <c r="G949" s="1394"/>
      <c r="H949" s="824"/>
      <c r="I949" s="1394"/>
      <c r="J949" s="824"/>
      <c r="K949" s="1394"/>
      <c r="L949" s="1394"/>
      <c r="M949" s="1394"/>
      <c r="N949" s="1394"/>
      <c r="O949" s="1394"/>
      <c r="P949" s="1394"/>
      <c r="Q949" s="1394"/>
      <c r="R949" s="1394"/>
      <c r="S949" s="1394"/>
      <c r="T949" s="1394"/>
      <c r="U949" s="1394"/>
      <c r="V949" s="1394"/>
      <c r="W949" s="1394"/>
      <c r="X949" s="1394"/>
      <c r="Y949" s="1394"/>
      <c r="Z949" s="1394"/>
      <c r="AA949" s="1394"/>
      <c r="AB949" s="1394"/>
    </row>
    <row r="950">
      <c r="A950" s="824"/>
      <c r="B950" s="824"/>
      <c r="C950" s="824"/>
      <c r="D950" s="824"/>
      <c r="E950" s="824"/>
      <c r="F950" s="824"/>
      <c r="G950" s="1394"/>
      <c r="H950" s="824"/>
      <c r="I950" s="1394"/>
      <c r="J950" s="824"/>
      <c r="K950" s="1394"/>
      <c r="L950" s="1394"/>
      <c r="M950" s="1394"/>
      <c r="N950" s="1394"/>
      <c r="O950" s="1394"/>
      <c r="P950" s="1394"/>
      <c r="Q950" s="1394"/>
      <c r="R950" s="1394"/>
      <c r="S950" s="1394"/>
      <c r="T950" s="1394"/>
      <c r="U950" s="1394"/>
      <c r="V950" s="1394"/>
      <c r="W950" s="1394"/>
      <c r="X950" s="1394"/>
      <c r="Y950" s="1394"/>
      <c r="Z950" s="1394"/>
      <c r="AA950" s="1394"/>
      <c r="AB950" s="1394"/>
    </row>
    <row r="951">
      <c r="A951" s="824"/>
      <c r="B951" s="824"/>
      <c r="C951" s="824"/>
      <c r="D951" s="824"/>
      <c r="E951" s="824"/>
      <c r="F951" s="824"/>
      <c r="G951" s="1394"/>
      <c r="H951" s="824"/>
      <c r="I951" s="1394"/>
      <c r="J951" s="824"/>
      <c r="K951" s="1394"/>
      <c r="L951" s="1394"/>
      <c r="M951" s="1394"/>
      <c r="N951" s="1394"/>
      <c r="O951" s="1394"/>
      <c r="P951" s="1394"/>
      <c r="Q951" s="1394"/>
      <c r="R951" s="1394"/>
      <c r="S951" s="1394"/>
      <c r="T951" s="1394"/>
      <c r="U951" s="1394"/>
      <c r="V951" s="1394"/>
      <c r="W951" s="1394"/>
      <c r="X951" s="1394"/>
      <c r="Y951" s="1394"/>
      <c r="Z951" s="1394"/>
      <c r="AA951" s="1394"/>
      <c r="AB951" s="1394"/>
    </row>
    <row r="952">
      <c r="A952" s="824"/>
      <c r="B952" s="824"/>
      <c r="C952" s="824"/>
      <c r="D952" s="824"/>
      <c r="E952" s="824"/>
      <c r="F952" s="824"/>
      <c r="G952" s="1394"/>
      <c r="H952" s="824"/>
      <c r="I952" s="1394"/>
      <c r="J952" s="824"/>
      <c r="K952" s="1394"/>
      <c r="L952" s="1394"/>
      <c r="M952" s="1394"/>
      <c r="N952" s="1394"/>
      <c r="O952" s="1394"/>
      <c r="P952" s="1394"/>
      <c r="Q952" s="1394"/>
      <c r="R952" s="1394"/>
      <c r="S952" s="1394"/>
      <c r="T952" s="1394"/>
      <c r="U952" s="1394"/>
      <c r="V952" s="1394"/>
      <c r="W952" s="1394"/>
      <c r="X952" s="1394"/>
      <c r="Y952" s="1394"/>
      <c r="Z952" s="1394"/>
      <c r="AA952" s="1394"/>
      <c r="AB952" s="1394"/>
    </row>
    <row r="953">
      <c r="A953" s="824"/>
      <c r="B953" s="824"/>
      <c r="C953" s="824"/>
      <c r="D953" s="824"/>
      <c r="E953" s="824"/>
      <c r="F953" s="824"/>
      <c r="G953" s="1394"/>
      <c r="H953" s="824"/>
      <c r="I953" s="1394"/>
      <c r="J953" s="824"/>
      <c r="K953" s="1394"/>
      <c r="L953" s="1394"/>
      <c r="M953" s="1394"/>
      <c r="N953" s="1394"/>
      <c r="O953" s="1394"/>
      <c r="P953" s="1394"/>
      <c r="Q953" s="1394"/>
      <c r="R953" s="1394"/>
      <c r="S953" s="1394"/>
      <c r="T953" s="1394"/>
      <c r="U953" s="1394"/>
      <c r="V953" s="1394"/>
      <c r="W953" s="1394"/>
      <c r="X953" s="1394"/>
      <c r="Y953" s="1394"/>
      <c r="Z953" s="1394"/>
      <c r="AA953" s="1394"/>
      <c r="AB953" s="1394"/>
    </row>
    <row r="954">
      <c r="A954" s="824"/>
      <c r="B954" s="824"/>
      <c r="C954" s="824"/>
      <c r="D954" s="824"/>
      <c r="E954" s="824"/>
      <c r="F954" s="824"/>
      <c r="G954" s="1394"/>
      <c r="H954" s="824"/>
      <c r="I954" s="1394"/>
      <c r="J954" s="824"/>
      <c r="K954" s="1394"/>
      <c r="L954" s="1394"/>
      <c r="M954" s="1394"/>
      <c r="N954" s="1394"/>
      <c r="O954" s="1394"/>
      <c r="P954" s="1394"/>
      <c r="Q954" s="1394"/>
      <c r="R954" s="1394"/>
      <c r="S954" s="1394"/>
      <c r="T954" s="1394"/>
      <c r="U954" s="1394"/>
      <c r="V954" s="1394"/>
      <c r="W954" s="1394"/>
      <c r="X954" s="1394"/>
      <c r="Y954" s="1394"/>
      <c r="Z954" s="1394"/>
      <c r="AA954" s="1394"/>
      <c r="AB954" s="1394"/>
    </row>
    <row r="955">
      <c r="A955" s="824"/>
      <c r="B955" s="824"/>
      <c r="C955" s="824"/>
      <c r="D955" s="824"/>
      <c r="E955" s="824"/>
      <c r="F955" s="824"/>
      <c r="G955" s="1394"/>
      <c r="H955" s="824"/>
      <c r="I955" s="1394"/>
      <c r="J955" s="824"/>
      <c r="K955" s="1394"/>
      <c r="L955" s="1394"/>
      <c r="M955" s="1394"/>
      <c r="N955" s="1394"/>
      <c r="O955" s="1394"/>
      <c r="P955" s="1394"/>
      <c r="Q955" s="1394"/>
      <c r="R955" s="1394"/>
      <c r="S955" s="1394"/>
      <c r="T955" s="1394"/>
      <c r="U955" s="1394"/>
      <c r="V955" s="1394"/>
      <c r="W955" s="1394"/>
      <c r="X955" s="1394"/>
      <c r="Y955" s="1394"/>
      <c r="Z955" s="1394"/>
      <c r="AA955" s="1394"/>
      <c r="AB955" s="1394"/>
    </row>
    <row r="956">
      <c r="A956" s="824"/>
      <c r="B956" s="824"/>
      <c r="C956" s="824"/>
      <c r="D956" s="824"/>
      <c r="E956" s="824"/>
      <c r="F956" s="824"/>
      <c r="G956" s="1394"/>
      <c r="H956" s="824"/>
      <c r="I956" s="1394"/>
      <c r="J956" s="824"/>
      <c r="K956" s="1394"/>
      <c r="L956" s="1394"/>
      <c r="M956" s="1394"/>
      <c r="N956" s="1394"/>
      <c r="O956" s="1394"/>
      <c r="P956" s="1394"/>
      <c r="Q956" s="1394"/>
      <c r="R956" s="1394"/>
      <c r="S956" s="1394"/>
      <c r="T956" s="1394"/>
      <c r="U956" s="1394"/>
      <c r="V956" s="1394"/>
      <c r="W956" s="1394"/>
      <c r="X956" s="1394"/>
      <c r="Y956" s="1394"/>
      <c r="Z956" s="1394"/>
      <c r="AA956" s="1394"/>
      <c r="AB956" s="1394"/>
    </row>
    <row r="957">
      <c r="A957" s="824"/>
      <c r="B957" s="824"/>
      <c r="C957" s="824"/>
      <c r="D957" s="824"/>
      <c r="E957" s="824"/>
      <c r="F957" s="824"/>
      <c r="G957" s="1394"/>
      <c r="H957" s="824"/>
      <c r="I957" s="1394"/>
      <c r="J957" s="824"/>
      <c r="K957" s="1394"/>
      <c r="L957" s="1394"/>
      <c r="M957" s="1394"/>
      <c r="N957" s="1394"/>
      <c r="O957" s="1394"/>
      <c r="P957" s="1394"/>
      <c r="Q957" s="1394"/>
      <c r="R957" s="1394"/>
      <c r="S957" s="1394"/>
      <c r="T957" s="1394"/>
      <c r="U957" s="1394"/>
      <c r="V957" s="1394"/>
      <c r="W957" s="1394"/>
      <c r="X957" s="1394"/>
      <c r="Y957" s="1394"/>
      <c r="Z957" s="1394"/>
      <c r="AA957" s="1394"/>
      <c r="AB957" s="1394"/>
    </row>
    <row r="958">
      <c r="A958" s="824"/>
      <c r="B958" s="824"/>
      <c r="C958" s="824"/>
      <c r="D958" s="824"/>
      <c r="E958" s="824"/>
      <c r="F958" s="824"/>
      <c r="G958" s="1394"/>
      <c r="H958" s="824"/>
      <c r="I958" s="1394"/>
      <c r="J958" s="824"/>
      <c r="K958" s="1394"/>
      <c r="L958" s="1394"/>
      <c r="M958" s="1394"/>
      <c r="N958" s="1394"/>
      <c r="O958" s="1394"/>
      <c r="P958" s="1394"/>
      <c r="Q958" s="1394"/>
      <c r="R958" s="1394"/>
      <c r="S958" s="1394"/>
      <c r="T958" s="1394"/>
      <c r="U958" s="1394"/>
      <c r="V958" s="1394"/>
      <c r="W958" s="1394"/>
      <c r="X958" s="1394"/>
      <c r="Y958" s="1394"/>
      <c r="Z958" s="1394"/>
      <c r="AA958" s="1394"/>
      <c r="AB958" s="1394"/>
    </row>
    <row r="959">
      <c r="A959" s="824"/>
      <c r="B959" s="824"/>
      <c r="C959" s="824"/>
      <c r="D959" s="824"/>
      <c r="E959" s="824"/>
      <c r="F959" s="824"/>
      <c r="G959" s="1394"/>
      <c r="H959" s="824"/>
      <c r="I959" s="1394"/>
      <c r="J959" s="824"/>
      <c r="K959" s="1394"/>
      <c r="L959" s="1394"/>
      <c r="M959" s="1394"/>
      <c r="N959" s="1394"/>
      <c r="O959" s="1394"/>
      <c r="P959" s="1394"/>
      <c r="Q959" s="1394"/>
      <c r="R959" s="1394"/>
      <c r="S959" s="1394"/>
      <c r="T959" s="1394"/>
      <c r="U959" s="1394"/>
      <c r="V959" s="1394"/>
      <c r="W959" s="1394"/>
      <c r="X959" s="1394"/>
      <c r="Y959" s="1394"/>
      <c r="Z959" s="1394"/>
      <c r="AA959" s="1394"/>
      <c r="AB959" s="1394"/>
    </row>
    <row r="960">
      <c r="A960" s="824"/>
      <c r="B960" s="824"/>
      <c r="C960" s="824"/>
      <c r="D960" s="824"/>
      <c r="E960" s="824"/>
      <c r="F960" s="824"/>
      <c r="G960" s="1394"/>
      <c r="H960" s="824"/>
      <c r="I960" s="1394"/>
      <c r="J960" s="824"/>
      <c r="K960" s="1394"/>
      <c r="L960" s="1394"/>
      <c r="M960" s="1394"/>
      <c r="N960" s="1394"/>
      <c r="O960" s="1394"/>
      <c r="P960" s="1394"/>
      <c r="Q960" s="1394"/>
      <c r="R960" s="1394"/>
      <c r="S960" s="1394"/>
      <c r="T960" s="1394"/>
      <c r="U960" s="1394"/>
      <c r="V960" s="1394"/>
      <c r="W960" s="1394"/>
      <c r="X960" s="1394"/>
      <c r="Y960" s="1394"/>
      <c r="Z960" s="1394"/>
      <c r="AA960" s="1394"/>
      <c r="AB960" s="1394"/>
    </row>
    <row r="961">
      <c r="A961" s="824"/>
      <c r="B961" s="824"/>
      <c r="C961" s="824"/>
      <c r="D961" s="824"/>
      <c r="E961" s="824"/>
      <c r="F961" s="824"/>
      <c r="G961" s="1394"/>
      <c r="H961" s="824"/>
      <c r="I961" s="1394"/>
      <c r="J961" s="824"/>
      <c r="K961" s="1394"/>
      <c r="L961" s="1394"/>
      <c r="M961" s="1394"/>
      <c r="N961" s="1394"/>
      <c r="O961" s="1394"/>
      <c r="P961" s="1394"/>
      <c r="Q961" s="1394"/>
      <c r="R961" s="1394"/>
      <c r="S961" s="1394"/>
      <c r="T961" s="1394"/>
      <c r="U961" s="1394"/>
      <c r="V961" s="1394"/>
      <c r="W961" s="1394"/>
      <c r="X961" s="1394"/>
      <c r="Y961" s="1394"/>
      <c r="Z961" s="1394"/>
      <c r="AA961" s="1394"/>
      <c r="AB961" s="1394"/>
    </row>
    <row r="962">
      <c r="A962" s="824"/>
      <c r="B962" s="824"/>
      <c r="C962" s="824"/>
      <c r="D962" s="824"/>
      <c r="E962" s="824"/>
      <c r="F962" s="824"/>
      <c r="G962" s="1394"/>
      <c r="H962" s="824"/>
      <c r="I962" s="1394"/>
      <c r="J962" s="824"/>
      <c r="K962" s="1394"/>
      <c r="L962" s="1394"/>
      <c r="M962" s="1394"/>
      <c r="N962" s="1394"/>
      <c r="O962" s="1394"/>
      <c r="P962" s="1394"/>
      <c r="Q962" s="1394"/>
      <c r="R962" s="1394"/>
      <c r="S962" s="1394"/>
      <c r="T962" s="1394"/>
      <c r="U962" s="1394"/>
      <c r="V962" s="1394"/>
      <c r="W962" s="1394"/>
      <c r="X962" s="1394"/>
      <c r="Y962" s="1394"/>
      <c r="Z962" s="1394"/>
      <c r="AA962" s="1394"/>
      <c r="AB962" s="1394"/>
    </row>
    <row r="963">
      <c r="A963" s="824"/>
      <c r="B963" s="824"/>
      <c r="C963" s="824"/>
      <c r="D963" s="824"/>
      <c r="E963" s="824"/>
      <c r="F963" s="824"/>
      <c r="G963" s="1394"/>
      <c r="H963" s="824"/>
      <c r="I963" s="1394"/>
      <c r="J963" s="824"/>
      <c r="K963" s="1394"/>
      <c r="L963" s="1394"/>
      <c r="M963" s="1394"/>
      <c r="N963" s="1394"/>
      <c r="O963" s="1394"/>
      <c r="P963" s="1394"/>
      <c r="Q963" s="1394"/>
      <c r="R963" s="1394"/>
      <c r="S963" s="1394"/>
      <c r="T963" s="1394"/>
      <c r="U963" s="1394"/>
      <c r="V963" s="1394"/>
      <c r="W963" s="1394"/>
      <c r="X963" s="1394"/>
      <c r="Y963" s="1394"/>
      <c r="Z963" s="1394"/>
      <c r="AA963" s="1394"/>
      <c r="AB963" s="1394"/>
    </row>
    <row r="964">
      <c r="A964" s="824"/>
      <c r="B964" s="824"/>
      <c r="C964" s="824"/>
      <c r="D964" s="824"/>
      <c r="E964" s="824"/>
      <c r="F964" s="824"/>
      <c r="G964" s="1394"/>
      <c r="H964" s="824"/>
      <c r="I964" s="1394"/>
      <c r="J964" s="824"/>
      <c r="K964" s="1394"/>
      <c r="L964" s="1394"/>
      <c r="M964" s="1394"/>
      <c r="N964" s="1394"/>
      <c r="O964" s="1394"/>
      <c r="P964" s="1394"/>
      <c r="Q964" s="1394"/>
      <c r="R964" s="1394"/>
      <c r="S964" s="1394"/>
      <c r="T964" s="1394"/>
      <c r="U964" s="1394"/>
      <c r="V964" s="1394"/>
      <c r="W964" s="1394"/>
      <c r="X964" s="1394"/>
      <c r="Y964" s="1394"/>
      <c r="Z964" s="1394"/>
      <c r="AA964" s="1394"/>
      <c r="AB964" s="1394"/>
    </row>
    <row r="965">
      <c r="A965" s="824"/>
      <c r="B965" s="824"/>
      <c r="C965" s="824"/>
      <c r="D965" s="824"/>
      <c r="E965" s="824"/>
      <c r="F965" s="824"/>
      <c r="G965" s="1394"/>
      <c r="H965" s="824"/>
      <c r="I965" s="1394"/>
      <c r="J965" s="824"/>
      <c r="K965" s="1394"/>
      <c r="L965" s="1394"/>
      <c r="M965" s="1394"/>
      <c r="N965" s="1394"/>
      <c r="O965" s="1394"/>
      <c r="P965" s="1394"/>
      <c r="Q965" s="1394"/>
      <c r="R965" s="1394"/>
      <c r="S965" s="1394"/>
      <c r="T965" s="1394"/>
      <c r="U965" s="1394"/>
      <c r="V965" s="1394"/>
      <c r="W965" s="1394"/>
      <c r="X965" s="1394"/>
      <c r="Y965" s="1394"/>
      <c r="Z965" s="1394"/>
      <c r="AA965" s="1394"/>
      <c r="AB965" s="1394"/>
    </row>
    <row r="966">
      <c r="A966" s="824"/>
      <c r="B966" s="824"/>
      <c r="C966" s="824"/>
      <c r="D966" s="824"/>
      <c r="E966" s="824"/>
      <c r="F966" s="824"/>
      <c r="G966" s="1394"/>
      <c r="H966" s="824"/>
      <c r="I966" s="1394"/>
      <c r="J966" s="824"/>
      <c r="K966" s="1394"/>
      <c r="L966" s="1394"/>
      <c r="M966" s="1394"/>
      <c r="N966" s="1394"/>
      <c r="O966" s="1394"/>
      <c r="P966" s="1394"/>
      <c r="Q966" s="1394"/>
      <c r="R966" s="1394"/>
      <c r="S966" s="1394"/>
      <c r="T966" s="1394"/>
      <c r="U966" s="1394"/>
      <c r="V966" s="1394"/>
      <c r="W966" s="1394"/>
      <c r="X966" s="1394"/>
      <c r="Y966" s="1394"/>
      <c r="Z966" s="1394"/>
      <c r="AA966" s="1394"/>
      <c r="AB966" s="1394"/>
    </row>
    <row r="967">
      <c r="A967" s="824"/>
      <c r="B967" s="824"/>
      <c r="C967" s="824"/>
      <c r="D967" s="824"/>
      <c r="E967" s="824"/>
      <c r="F967" s="824"/>
      <c r="G967" s="1394"/>
      <c r="H967" s="824"/>
      <c r="I967" s="1394"/>
      <c r="J967" s="824"/>
      <c r="K967" s="1394"/>
      <c r="L967" s="1394"/>
      <c r="M967" s="1394"/>
      <c r="N967" s="1394"/>
      <c r="O967" s="1394"/>
      <c r="P967" s="1394"/>
      <c r="Q967" s="1394"/>
      <c r="R967" s="1394"/>
      <c r="S967" s="1394"/>
      <c r="T967" s="1394"/>
      <c r="U967" s="1394"/>
      <c r="V967" s="1394"/>
      <c r="W967" s="1394"/>
      <c r="X967" s="1394"/>
      <c r="Y967" s="1394"/>
      <c r="Z967" s="1394"/>
      <c r="AA967" s="1394"/>
      <c r="AB967" s="1394"/>
    </row>
    <row r="968">
      <c r="A968" s="824"/>
      <c r="B968" s="824"/>
      <c r="C968" s="824"/>
      <c r="D968" s="824"/>
      <c r="E968" s="824"/>
      <c r="F968" s="824"/>
      <c r="G968" s="1394"/>
      <c r="H968" s="824"/>
      <c r="I968" s="1394"/>
      <c r="J968" s="824"/>
      <c r="K968" s="1394"/>
      <c r="L968" s="1394"/>
      <c r="M968" s="1394"/>
      <c r="N968" s="1394"/>
      <c r="O968" s="1394"/>
      <c r="P968" s="1394"/>
      <c r="Q968" s="1394"/>
      <c r="R968" s="1394"/>
      <c r="S968" s="1394"/>
      <c r="T968" s="1394"/>
      <c r="U968" s="1394"/>
      <c r="V968" s="1394"/>
      <c r="W968" s="1394"/>
      <c r="X968" s="1394"/>
      <c r="Y968" s="1394"/>
      <c r="Z968" s="1394"/>
      <c r="AA968" s="1394"/>
      <c r="AB968" s="1394"/>
    </row>
    <row r="969">
      <c r="A969" s="824"/>
      <c r="B969" s="824"/>
      <c r="C969" s="824"/>
      <c r="D969" s="824"/>
      <c r="E969" s="824"/>
      <c r="F969" s="824"/>
      <c r="G969" s="1394"/>
      <c r="H969" s="824"/>
      <c r="I969" s="1394"/>
      <c r="J969" s="824"/>
      <c r="K969" s="1394"/>
      <c r="L969" s="1394"/>
      <c r="M969" s="1394"/>
      <c r="N969" s="1394"/>
      <c r="O969" s="1394"/>
      <c r="P969" s="1394"/>
      <c r="Q969" s="1394"/>
      <c r="R969" s="1394"/>
      <c r="S969" s="1394"/>
      <c r="T969" s="1394"/>
      <c r="U969" s="1394"/>
      <c r="V969" s="1394"/>
      <c r="W969" s="1394"/>
      <c r="X969" s="1394"/>
      <c r="Y969" s="1394"/>
      <c r="Z969" s="1394"/>
      <c r="AA969" s="1394"/>
      <c r="AB969" s="1394"/>
    </row>
    <row r="970">
      <c r="A970" s="824"/>
      <c r="B970" s="824"/>
      <c r="C970" s="824"/>
      <c r="D970" s="824"/>
      <c r="E970" s="824"/>
      <c r="F970" s="824"/>
      <c r="G970" s="1394"/>
      <c r="H970" s="824"/>
      <c r="I970" s="1394"/>
      <c r="J970" s="824"/>
      <c r="K970" s="1394"/>
      <c r="L970" s="1394"/>
      <c r="M970" s="1394"/>
      <c r="N970" s="1394"/>
      <c r="O970" s="1394"/>
      <c r="P970" s="1394"/>
      <c r="Q970" s="1394"/>
      <c r="R970" s="1394"/>
      <c r="S970" s="1394"/>
      <c r="T970" s="1394"/>
      <c r="U970" s="1394"/>
      <c r="V970" s="1394"/>
      <c r="W970" s="1394"/>
      <c r="X970" s="1394"/>
      <c r="Y970" s="1394"/>
      <c r="Z970" s="1394"/>
      <c r="AA970" s="1394"/>
      <c r="AB970" s="1394"/>
    </row>
    <row r="971">
      <c r="A971" s="824"/>
      <c r="B971" s="824"/>
      <c r="C971" s="824"/>
      <c r="D971" s="824"/>
      <c r="E971" s="824"/>
      <c r="F971" s="824"/>
      <c r="G971" s="1394"/>
      <c r="H971" s="824"/>
      <c r="I971" s="1394"/>
      <c r="J971" s="824"/>
      <c r="K971" s="1394"/>
      <c r="L971" s="1394"/>
      <c r="M971" s="1394"/>
      <c r="N971" s="1394"/>
      <c r="O971" s="1394"/>
      <c r="P971" s="1394"/>
      <c r="Q971" s="1394"/>
      <c r="R971" s="1394"/>
      <c r="S971" s="1394"/>
      <c r="T971" s="1394"/>
      <c r="U971" s="1394"/>
      <c r="V971" s="1394"/>
      <c r="W971" s="1394"/>
      <c r="X971" s="1394"/>
      <c r="Y971" s="1394"/>
      <c r="Z971" s="1394"/>
      <c r="AA971" s="1394"/>
      <c r="AB971" s="1394"/>
    </row>
    <row r="972">
      <c r="A972" s="824"/>
      <c r="B972" s="824"/>
      <c r="C972" s="824"/>
      <c r="D972" s="824"/>
      <c r="E972" s="824"/>
      <c r="F972" s="824"/>
      <c r="G972" s="1394"/>
      <c r="H972" s="824"/>
      <c r="I972" s="1394"/>
      <c r="J972" s="824"/>
      <c r="K972" s="1394"/>
      <c r="L972" s="1394"/>
      <c r="M972" s="1394"/>
      <c r="N972" s="1394"/>
      <c r="O972" s="1394"/>
      <c r="P972" s="1394"/>
      <c r="Q972" s="1394"/>
      <c r="R972" s="1394"/>
      <c r="S972" s="1394"/>
      <c r="T972" s="1394"/>
      <c r="U972" s="1394"/>
      <c r="V972" s="1394"/>
      <c r="W972" s="1394"/>
      <c r="X972" s="1394"/>
      <c r="Y972" s="1394"/>
      <c r="Z972" s="1394"/>
      <c r="AA972" s="1394"/>
      <c r="AB972" s="1394"/>
    </row>
    <row r="973">
      <c r="A973" s="824"/>
      <c r="B973" s="824"/>
      <c r="C973" s="824"/>
      <c r="D973" s="824"/>
      <c r="E973" s="824"/>
      <c r="F973" s="824"/>
      <c r="G973" s="1394"/>
      <c r="H973" s="824"/>
      <c r="I973" s="1394"/>
      <c r="J973" s="824"/>
      <c r="K973" s="1394"/>
      <c r="L973" s="1394"/>
      <c r="M973" s="1394"/>
      <c r="N973" s="1394"/>
      <c r="O973" s="1394"/>
      <c r="P973" s="1394"/>
      <c r="Q973" s="1394"/>
      <c r="R973" s="1394"/>
      <c r="S973" s="1394"/>
      <c r="T973" s="1394"/>
      <c r="U973" s="1394"/>
      <c r="V973" s="1394"/>
      <c r="W973" s="1394"/>
      <c r="X973" s="1394"/>
      <c r="Y973" s="1394"/>
      <c r="Z973" s="1394"/>
      <c r="AA973" s="1394"/>
      <c r="AB973" s="1394"/>
    </row>
    <row r="974">
      <c r="A974" s="824"/>
      <c r="B974" s="824"/>
      <c r="C974" s="824"/>
      <c r="D974" s="824"/>
      <c r="E974" s="824"/>
      <c r="F974" s="824"/>
      <c r="G974" s="1394"/>
      <c r="H974" s="824"/>
      <c r="I974" s="1394"/>
      <c r="J974" s="824"/>
      <c r="K974" s="1394"/>
      <c r="L974" s="1394"/>
      <c r="M974" s="1394"/>
      <c r="N974" s="1394"/>
      <c r="O974" s="1394"/>
      <c r="P974" s="1394"/>
      <c r="Q974" s="1394"/>
      <c r="R974" s="1394"/>
      <c r="S974" s="1394"/>
      <c r="T974" s="1394"/>
      <c r="U974" s="1394"/>
      <c r="V974" s="1394"/>
      <c r="W974" s="1394"/>
      <c r="X974" s="1394"/>
      <c r="Y974" s="1394"/>
      <c r="Z974" s="1394"/>
      <c r="AA974" s="1394"/>
      <c r="AB974" s="1394"/>
    </row>
    <row r="975">
      <c r="A975" s="824"/>
      <c r="B975" s="824"/>
      <c r="C975" s="824"/>
      <c r="D975" s="824"/>
      <c r="E975" s="824"/>
      <c r="F975" s="824"/>
      <c r="G975" s="1394"/>
      <c r="H975" s="824"/>
      <c r="I975" s="1394"/>
      <c r="J975" s="824"/>
      <c r="K975" s="1394"/>
      <c r="L975" s="1394"/>
      <c r="M975" s="1394"/>
      <c r="N975" s="1394"/>
      <c r="O975" s="1394"/>
      <c r="P975" s="1394"/>
      <c r="Q975" s="1394"/>
      <c r="R975" s="1394"/>
      <c r="S975" s="1394"/>
      <c r="T975" s="1394"/>
      <c r="U975" s="1394"/>
      <c r="V975" s="1394"/>
      <c r="W975" s="1394"/>
      <c r="X975" s="1394"/>
      <c r="Y975" s="1394"/>
      <c r="Z975" s="1394"/>
      <c r="AA975" s="1394"/>
      <c r="AB975" s="1394"/>
    </row>
    <row r="976">
      <c r="A976" s="824"/>
      <c r="B976" s="824"/>
      <c r="C976" s="824"/>
      <c r="D976" s="824"/>
      <c r="E976" s="824"/>
      <c r="F976" s="824"/>
      <c r="G976" s="1394"/>
      <c r="H976" s="824"/>
      <c r="I976" s="1394"/>
      <c r="J976" s="824"/>
      <c r="K976" s="1394"/>
      <c r="L976" s="1394"/>
      <c r="M976" s="1394"/>
      <c r="N976" s="1394"/>
      <c r="O976" s="1394"/>
      <c r="P976" s="1394"/>
      <c r="Q976" s="1394"/>
      <c r="R976" s="1394"/>
      <c r="S976" s="1394"/>
      <c r="T976" s="1394"/>
      <c r="U976" s="1394"/>
      <c r="V976" s="1394"/>
      <c r="W976" s="1394"/>
      <c r="X976" s="1394"/>
      <c r="Y976" s="1394"/>
      <c r="Z976" s="1394"/>
      <c r="AA976" s="1394"/>
      <c r="AB976" s="1394"/>
    </row>
    <row r="977">
      <c r="A977" s="824"/>
      <c r="B977" s="824"/>
      <c r="C977" s="824"/>
      <c r="D977" s="824"/>
      <c r="E977" s="824"/>
      <c r="F977" s="824"/>
      <c r="G977" s="1394"/>
      <c r="H977" s="824"/>
      <c r="I977" s="1394"/>
      <c r="J977" s="824"/>
      <c r="K977" s="1394"/>
      <c r="L977" s="1394"/>
      <c r="M977" s="1394"/>
      <c r="N977" s="1394"/>
      <c r="O977" s="1394"/>
      <c r="P977" s="1394"/>
      <c r="Q977" s="1394"/>
      <c r="R977" s="1394"/>
      <c r="S977" s="1394"/>
      <c r="T977" s="1394"/>
      <c r="U977" s="1394"/>
      <c r="V977" s="1394"/>
      <c r="W977" s="1394"/>
      <c r="X977" s="1394"/>
      <c r="Y977" s="1394"/>
      <c r="Z977" s="1394"/>
      <c r="AA977" s="1394"/>
      <c r="AB977" s="1394"/>
    </row>
    <row r="978">
      <c r="A978" s="824"/>
      <c r="B978" s="824"/>
      <c r="C978" s="824"/>
      <c r="D978" s="824"/>
      <c r="E978" s="824"/>
      <c r="F978" s="824"/>
      <c r="G978" s="1394"/>
      <c r="H978" s="824"/>
      <c r="I978" s="1394"/>
      <c r="J978" s="824"/>
      <c r="K978" s="1394"/>
      <c r="L978" s="1394"/>
      <c r="M978" s="1394"/>
      <c r="N978" s="1394"/>
      <c r="O978" s="1394"/>
      <c r="P978" s="1394"/>
      <c r="Q978" s="1394"/>
      <c r="R978" s="1394"/>
      <c r="S978" s="1394"/>
      <c r="T978" s="1394"/>
      <c r="U978" s="1394"/>
      <c r="V978" s="1394"/>
      <c r="W978" s="1394"/>
      <c r="X978" s="1394"/>
      <c r="Y978" s="1394"/>
      <c r="Z978" s="1394"/>
      <c r="AA978" s="1394"/>
      <c r="AB978" s="1394"/>
    </row>
    <row r="979">
      <c r="A979" s="824"/>
      <c r="B979" s="824"/>
      <c r="C979" s="824"/>
      <c r="D979" s="824"/>
      <c r="E979" s="824"/>
      <c r="F979" s="824"/>
      <c r="G979" s="1394"/>
      <c r="H979" s="824"/>
      <c r="I979" s="1394"/>
      <c r="J979" s="824"/>
      <c r="K979" s="1394"/>
      <c r="L979" s="1394"/>
      <c r="M979" s="1394"/>
      <c r="N979" s="1394"/>
      <c r="O979" s="1394"/>
      <c r="P979" s="1394"/>
      <c r="Q979" s="1394"/>
      <c r="R979" s="1394"/>
      <c r="S979" s="1394"/>
      <c r="T979" s="1394"/>
      <c r="U979" s="1394"/>
      <c r="V979" s="1394"/>
      <c r="W979" s="1394"/>
      <c r="X979" s="1394"/>
      <c r="Y979" s="1394"/>
      <c r="Z979" s="1394"/>
      <c r="AA979" s="1394"/>
      <c r="AB979" s="1394"/>
    </row>
    <row r="980">
      <c r="A980" s="824"/>
      <c r="B980" s="824"/>
      <c r="C980" s="824"/>
      <c r="D980" s="824"/>
      <c r="E980" s="824"/>
      <c r="F980" s="824"/>
      <c r="G980" s="1394"/>
      <c r="H980" s="824"/>
      <c r="I980" s="1394"/>
      <c r="J980" s="824"/>
      <c r="K980" s="1394"/>
      <c r="L980" s="1394"/>
      <c r="M980" s="1394"/>
      <c r="N980" s="1394"/>
      <c r="O980" s="1394"/>
      <c r="P980" s="1394"/>
      <c r="Q980" s="1394"/>
      <c r="R980" s="1394"/>
      <c r="S980" s="1394"/>
      <c r="T980" s="1394"/>
      <c r="U980" s="1394"/>
      <c r="V980" s="1394"/>
      <c r="W980" s="1394"/>
      <c r="X980" s="1394"/>
      <c r="Y980" s="1394"/>
      <c r="Z980" s="1394"/>
      <c r="AA980" s="1394"/>
      <c r="AB980" s="1394"/>
    </row>
    <row r="981">
      <c r="A981" s="824"/>
      <c r="B981" s="824"/>
      <c r="C981" s="824"/>
      <c r="D981" s="824"/>
      <c r="E981" s="824"/>
      <c r="F981" s="824"/>
      <c r="G981" s="1394"/>
      <c r="H981" s="824"/>
      <c r="I981" s="1394"/>
      <c r="J981" s="824"/>
      <c r="K981" s="1394"/>
      <c r="L981" s="1394"/>
      <c r="M981" s="1394"/>
      <c r="N981" s="1394"/>
      <c r="O981" s="1394"/>
      <c r="P981" s="1394"/>
      <c r="Q981" s="1394"/>
      <c r="R981" s="1394"/>
      <c r="S981" s="1394"/>
      <c r="T981" s="1394"/>
      <c r="U981" s="1394"/>
      <c r="V981" s="1394"/>
      <c r="W981" s="1394"/>
      <c r="X981" s="1394"/>
      <c r="Y981" s="1394"/>
      <c r="Z981" s="1394"/>
      <c r="AA981" s="1394"/>
      <c r="AB981" s="1394"/>
    </row>
    <row r="982">
      <c r="A982" s="824"/>
      <c r="B982" s="824"/>
      <c r="C982" s="824"/>
      <c r="D982" s="824"/>
      <c r="E982" s="824"/>
      <c r="F982" s="824"/>
      <c r="G982" s="1394"/>
      <c r="H982" s="824"/>
      <c r="I982" s="1394"/>
      <c r="J982" s="824"/>
      <c r="K982" s="1394"/>
      <c r="L982" s="1394"/>
      <c r="M982" s="1394"/>
      <c r="N982" s="1394"/>
      <c r="O982" s="1394"/>
      <c r="P982" s="1394"/>
      <c r="Q982" s="1394"/>
      <c r="R982" s="1394"/>
      <c r="S982" s="1394"/>
      <c r="T982" s="1394"/>
      <c r="U982" s="1394"/>
      <c r="V982" s="1394"/>
      <c r="W982" s="1394"/>
      <c r="X982" s="1394"/>
      <c r="Y982" s="1394"/>
      <c r="Z982" s="1394"/>
      <c r="AA982" s="1394"/>
      <c r="AB982" s="1394"/>
    </row>
    <row r="983">
      <c r="A983" s="824"/>
      <c r="B983" s="824"/>
      <c r="C983" s="824"/>
      <c r="D983" s="824"/>
      <c r="E983" s="824"/>
      <c r="F983" s="824"/>
      <c r="G983" s="1394"/>
      <c r="H983" s="824"/>
      <c r="I983" s="1394"/>
      <c r="J983" s="824"/>
      <c r="K983" s="1394"/>
      <c r="L983" s="1394"/>
      <c r="M983" s="1394"/>
      <c r="N983" s="1394"/>
      <c r="O983" s="1394"/>
      <c r="P983" s="1394"/>
      <c r="Q983" s="1394"/>
      <c r="R983" s="1394"/>
      <c r="S983" s="1394"/>
      <c r="T983" s="1394"/>
      <c r="U983" s="1394"/>
      <c r="V983" s="1394"/>
      <c r="W983" s="1394"/>
      <c r="X983" s="1394"/>
      <c r="Y983" s="1394"/>
      <c r="Z983" s="1394"/>
      <c r="AA983" s="1394"/>
      <c r="AB983" s="1394"/>
    </row>
    <row r="984">
      <c r="A984" s="824"/>
      <c r="B984" s="824"/>
      <c r="C984" s="824"/>
      <c r="D984" s="824"/>
      <c r="E984" s="824"/>
      <c r="F984" s="824"/>
      <c r="G984" s="1394"/>
      <c r="H984" s="824"/>
      <c r="I984" s="1394"/>
      <c r="J984" s="824"/>
      <c r="K984" s="1394"/>
      <c r="L984" s="1394"/>
      <c r="M984" s="1394"/>
      <c r="N984" s="1394"/>
      <c r="O984" s="1394"/>
      <c r="P984" s="1394"/>
      <c r="Q984" s="1394"/>
      <c r="R984" s="1394"/>
      <c r="S984" s="1394"/>
      <c r="T984" s="1394"/>
      <c r="U984" s="1394"/>
      <c r="V984" s="1394"/>
      <c r="W984" s="1394"/>
      <c r="X984" s="1394"/>
      <c r="Y984" s="1394"/>
      <c r="Z984" s="1394"/>
      <c r="AA984" s="1394"/>
      <c r="AB984" s="1394"/>
    </row>
    <row r="985">
      <c r="A985" s="824"/>
      <c r="B985" s="824"/>
      <c r="C985" s="824"/>
      <c r="D985" s="824"/>
      <c r="E985" s="824"/>
      <c r="F985" s="824"/>
      <c r="G985" s="1394"/>
      <c r="H985" s="824"/>
      <c r="I985" s="1394"/>
      <c r="J985" s="824"/>
      <c r="K985" s="1394"/>
      <c r="L985" s="1394"/>
      <c r="M985" s="1394"/>
      <c r="N985" s="1394"/>
      <c r="O985" s="1394"/>
      <c r="P985" s="1394"/>
      <c r="Q985" s="1394"/>
      <c r="R985" s="1394"/>
      <c r="S985" s="1394"/>
      <c r="T985" s="1394"/>
      <c r="U985" s="1394"/>
      <c r="V985" s="1394"/>
      <c r="W985" s="1394"/>
      <c r="X985" s="1394"/>
      <c r="Y985" s="1394"/>
      <c r="Z985" s="1394"/>
      <c r="AA985" s="1394"/>
      <c r="AB985" s="1394"/>
    </row>
    <row r="986">
      <c r="A986" s="824"/>
      <c r="B986" s="824"/>
      <c r="C986" s="824"/>
      <c r="D986" s="824"/>
      <c r="E986" s="824"/>
      <c r="F986" s="824"/>
      <c r="G986" s="1394"/>
      <c r="H986" s="824"/>
      <c r="I986" s="1394"/>
      <c r="J986" s="824"/>
      <c r="K986" s="1394"/>
      <c r="L986" s="1394"/>
      <c r="M986" s="1394"/>
      <c r="N986" s="1394"/>
      <c r="O986" s="1394"/>
      <c r="P986" s="1394"/>
      <c r="Q986" s="1394"/>
      <c r="R986" s="1394"/>
      <c r="S986" s="1394"/>
      <c r="T986" s="1394"/>
      <c r="U986" s="1394"/>
      <c r="V986" s="1394"/>
      <c r="W986" s="1394"/>
      <c r="X986" s="1394"/>
      <c r="Y986" s="1394"/>
      <c r="Z986" s="1394"/>
      <c r="AA986" s="1394"/>
      <c r="AB986" s="1394"/>
    </row>
    <row r="987">
      <c r="A987" s="824"/>
      <c r="B987" s="824"/>
      <c r="C987" s="824"/>
      <c r="D987" s="824"/>
      <c r="E987" s="824"/>
      <c r="F987" s="824"/>
      <c r="G987" s="1394"/>
      <c r="H987" s="824"/>
      <c r="I987" s="1394"/>
      <c r="J987" s="824"/>
      <c r="K987" s="1394"/>
      <c r="L987" s="1394"/>
      <c r="M987" s="1394"/>
      <c r="N987" s="1394"/>
      <c r="O987" s="1394"/>
      <c r="P987" s="1394"/>
      <c r="Q987" s="1394"/>
      <c r="R987" s="1394"/>
      <c r="S987" s="1394"/>
      <c r="T987" s="1394"/>
      <c r="U987" s="1394"/>
      <c r="V987" s="1394"/>
      <c r="W987" s="1394"/>
      <c r="X987" s="1394"/>
      <c r="Y987" s="1394"/>
      <c r="Z987" s="1394"/>
      <c r="AA987" s="1394"/>
      <c r="AB987" s="1394"/>
    </row>
    <row r="988">
      <c r="A988" s="824"/>
      <c r="B988" s="824"/>
      <c r="C988" s="824"/>
      <c r="D988" s="824"/>
      <c r="E988" s="824"/>
      <c r="F988" s="824"/>
      <c r="G988" s="1394"/>
      <c r="H988" s="824"/>
      <c r="I988" s="1394"/>
      <c r="J988" s="824"/>
      <c r="K988" s="1394"/>
      <c r="L988" s="1394"/>
      <c r="M988" s="1394"/>
      <c r="N988" s="1394"/>
      <c r="O988" s="1394"/>
      <c r="P988" s="1394"/>
      <c r="Q988" s="1394"/>
      <c r="R988" s="1394"/>
      <c r="S988" s="1394"/>
      <c r="T988" s="1394"/>
      <c r="U988" s="1394"/>
      <c r="V988" s="1394"/>
      <c r="W988" s="1394"/>
      <c r="X988" s="1394"/>
      <c r="Y988" s="1394"/>
      <c r="Z988" s="1394"/>
      <c r="AA988" s="1394"/>
      <c r="AB988" s="1394"/>
    </row>
    <row r="989">
      <c r="A989" s="824"/>
      <c r="B989" s="824"/>
      <c r="C989" s="824"/>
      <c r="D989" s="824"/>
      <c r="E989" s="824"/>
      <c r="F989" s="824"/>
      <c r="G989" s="1394"/>
      <c r="H989" s="824"/>
      <c r="I989" s="1394"/>
      <c r="J989" s="824"/>
      <c r="K989" s="1394"/>
      <c r="L989" s="1394"/>
      <c r="M989" s="1394"/>
      <c r="N989" s="1394"/>
      <c r="O989" s="1394"/>
      <c r="P989" s="1394"/>
      <c r="Q989" s="1394"/>
      <c r="R989" s="1394"/>
      <c r="S989" s="1394"/>
      <c r="T989" s="1394"/>
      <c r="U989" s="1394"/>
      <c r="V989" s="1394"/>
      <c r="W989" s="1394"/>
      <c r="X989" s="1394"/>
      <c r="Y989" s="1394"/>
      <c r="Z989" s="1394"/>
      <c r="AA989" s="1394"/>
      <c r="AB989" s="1394"/>
    </row>
    <row r="990">
      <c r="A990" s="824"/>
      <c r="B990" s="824"/>
      <c r="C990" s="824"/>
      <c r="D990" s="824"/>
      <c r="E990" s="824"/>
      <c r="F990" s="824"/>
      <c r="G990" s="1394"/>
      <c r="H990" s="824"/>
      <c r="I990" s="1394"/>
      <c r="J990" s="824"/>
      <c r="K990" s="1394"/>
      <c r="L990" s="1394"/>
      <c r="M990" s="1394"/>
      <c r="N990" s="1394"/>
      <c r="O990" s="1394"/>
      <c r="P990" s="1394"/>
      <c r="Q990" s="1394"/>
      <c r="R990" s="1394"/>
      <c r="S990" s="1394"/>
      <c r="T990" s="1394"/>
      <c r="U990" s="1394"/>
      <c r="V990" s="1394"/>
      <c r="W990" s="1394"/>
      <c r="X990" s="1394"/>
      <c r="Y990" s="1394"/>
      <c r="Z990" s="1394"/>
      <c r="AA990" s="1394"/>
      <c r="AB990" s="1394"/>
    </row>
    <row r="991">
      <c r="A991" s="824"/>
      <c r="B991" s="824"/>
      <c r="C991" s="824"/>
      <c r="D991" s="824"/>
      <c r="E991" s="824"/>
      <c r="F991" s="824"/>
      <c r="G991" s="1394"/>
      <c r="H991" s="824"/>
      <c r="I991" s="1394"/>
      <c r="J991" s="824"/>
      <c r="K991" s="1394"/>
      <c r="L991" s="1394"/>
      <c r="M991" s="1394"/>
      <c r="N991" s="1394"/>
      <c r="O991" s="1394"/>
      <c r="P991" s="1394"/>
      <c r="Q991" s="1394"/>
      <c r="R991" s="1394"/>
      <c r="S991" s="1394"/>
      <c r="T991" s="1394"/>
      <c r="U991" s="1394"/>
      <c r="V991" s="1394"/>
      <c r="W991" s="1394"/>
      <c r="X991" s="1394"/>
      <c r="Y991" s="1394"/>
      <c r="Z991" s="1394"/>
      <c r="AA991" s="1394"/>
      <c r="AB991" s="1394"/>
    </row>
    <row r="992">
      <c r="A992" s="824"/>
      <c r="B992" s="824"/>
      <c r="C992" s="824"/>
      <c r="D992" s="824"/>
      <c r="E992" s="824"/>
      <c r="F992" s="824"/>
      <c r="G992" s="1394"/>
      <c r="H992" s="824"/>
      <c r="I992" s="1394"/>
      <c r="J992" s="824"/>
      <c r="K992" s="1394"/>
      <c r="L992" s="1394"/>
      <c r="M992" s="1394"/>
      <c r="N992" s="1394"/>
      <c r="O992" s="1394"/>
      <c r="P992" s="1394"/>
      <c r="Q992" s="1394"/>
      <c r="R992" s="1394"/>
      <c r="S992" s="1394"/>
      <c r="T992" s="1394"/>
      <c r="U992" s="1394"/>
      <c r="V992" s="1394"/>
      <c r="W992" s="1394"/>
      <c r="X992" s="1394"/>
      <c r="Y992" s="1394"/>
      <c r="Z992" s="1394"/>
      <c r="AA992" s="1394"/>
      <c r="AB992" s="1394"/>
    </row>
    <row r="993">
      <c r="A993" s="824"/>
      <c r="B993" s="824"/>
      <c r="C993" s="824"/>
      <c r="D993" s="824"/>
      <c r="E993" s="824"/>
      <c r="F993" s="824"/>
      <c r="G993" s="1394"/>
      <c r="H993" s="824"/>
      <c r="I993" s="1394"/>
      <c r="J993" s="824"/>
      <c r="K993" s="1394"/>
      <c r="L993" s="1394"/>
      <c r="M993" s="1394"/>
      <c r="N993" s="1394"/>
      <c r="O993" s="1394"/>
      <c r="P993" s="1394"/>
      <c r="Q993" s="1394"/>
      <c r="R993" s="1394"/>
      <c r="S993" s="1394"/>
      <c r="T993" s="1394"/>
      <c r="U993" s="1394"/>
      <c r="V993" s="1394"/>
      <c r="W993" s="1394"/>
      <c r="X993" s="1394"/>
      <c r="Y993" s="1394"/>
      <c r="Z993" s="1394"/>
      <c r="AA993" s="1394"/>
      <c r="AB993" s="1394"/>
    </row>
    <row r="994">
      <c r="A994" s="824"/>
      <c r="B994" s="824"/>
      <c r="C994" s="824"/>
      <c r="D994" s="824"/>
      <c r="E994" s="824"/>
      <c r="F994" s="824"/>
      <c r="G994" s="1394"/>
      <c r="H994" s="824"/>
      <c r="I994" s="1394"/>
      <c r="J994" s="824"/>
      <c r="K994" s="1394"/>
      <c r="L994" s="1394"/>
      <c r="M994" s="1394"/>
      <c r="N994" s="1394"/>
      <c r="O994" s="1394"/>
      <c r="P994" s="1394"/>
      <c r="Q994" s="1394"/>
      <c r="R994" s="1394"/>
      <c r="S994" s="1394"/>
      <c r="T994" s="1394"/>
      <c r="U994" s="1394"/>
      <c r="V994" s="1394"/>
      <c r="W994" s="1394"/>
      <c r="X994" s="1394"/>
      <c r="Y994" s="1394"/>
      <c r="Z994" s="1394"/>
      <c r="AA994" s="1394"/>
      <c r="AB994" s="1394"/>
    </row>
    <row r="995">
      <c r="A995" s="824"/>
      <c r="B995" s="824"/>
      <c r="C995" s="824"/>
      <c r="D995" s="824"/>
      <c r="E995" s="824"/>
      <c r="F995" s="824"/>
      <c r="G995" s="1394"/>
      <c r="H995" s="824"/>
      <c r="I995" s="1394"/>
      <c r="J995" s="824"/>
      <c r="K995" s="1394"/>
      <c r="L995" s="1394"/>
      <c r="M995" s="1394"/>
      <c r="N995" s="1394"/>
      <c r="O995" s="1394"/>
      <c r="P995" s="1394"/>
      <c r="Q995" s="1394"/>
      <c r="R995" s="1394"/>
      <c r="S995" s="1394"/>
      <c r="T995" s="1394"/>
      <c r="U995" s="1394"/>
      <c r="V995" s="1394"/>
      <c r="W995" s="1394"/>
      <c r="X995" s="1394"/>
      <c r="Y995" s="1394"/>
      <c r="Z995" s="1394"/>
      <c r="AA995" s="1394"/>
      <c r="AB995" s="1394"/>
    </row>
    <row r="996">
      <c r="A996" s="824"/>
      <c r="B996" s="824"/>
      <c r="C996" s="824"/>
      <c r="D996" s="824"/>
      <c r="E996" s="824"/>
      <c r="F996" s="824"/>
      <c r="G996" s="1394"/>
      <c r="H996" s="824"/>
      <c r="I996" s="1394"/>
      <c r="J996" s="824"/>
      <c r="K996" s="1394"/>
      <c r="L996" s="1394"/>
      <c r="M996" s="1394"/>
      <c r="N996" s="1394"/>
      <c r="O996" s="1394"/>
      <c r="P996" s="1394"/>
      <c r="Q996" s="1394"/>
      <c r="R996" s="1394"/>
      <c r="S996" s="1394"/>
      <c r="T996" s="1394"/>
      <c r="U996" s="1394"/>
      <c r="V996" s="1394"/>
      <c r="W996" s="1394"/>
      <c r="X996" s="1394"/>
      <c r="Y996" s="1394"/>
      <c r="Z996" s="1394"/>
      <c r="AA996" s="1394"/>
      <c r="AB996" s="1394"/>
    </row>
    <row r="997">
      <c r="A997" s="824"/>
      <c r="B997" s="824"/>
      <c r="C997" s="824"/>
      <c r="D997" s="824"/>
      <c r="E997" s="824"/>
      <c r="F997" s="824"/>
      <c r="G997" s="1394"/>
      <c r="H997" s="824"/>
      <c r="I997" s="1394"/>
      <c r="J997" s="824"/>
      <c r="K997" s="1394"/>
      <c r="L997" s="1394"/>
      <c r="M997" s="1394"/>
      <c r="N997" s="1394"/>
      <c r="O997" s="1394"/>
      <c r="P997" s="1394"/>
      <c r="Q997" s="1394"/>
      <c r="R997" s="1394"/>
      <c r="S997" s="1394"/>
      <c r="T997" s="1394"/>
      <c r="U997" s="1394"/>
      <c r="V997" s="1394"/>
      <c r="W997" s="1394"/>
      <c r="X997" s="1394"/>
      <c r="Y997" s="1394"/>
      <c r="Z997" s="1394"/>
      <c r="AA997" s="1394"/>
      <c r="AB997" s="1394"/>
    </row>
    <row r="998">
      <c r="A998" s="824"/>
      <c r="B998" s="824"/>
      <c r="C998" s="824"/>
      <c r="D998" s="824"/>
      <c r="E998" s="824"/>
      <c r="F998" s="824"/>
      <c r="G998" s="1394"/>
      <c r="H998" s="824"/>
      <c r="I998" s="1394"/>
      <c r="J998" s="824"/>
      <c r="K998" s="1394"/>
      <c r="L998" s="1394"/>
      <c r="M998" s="1394"/>
      <c r="N998" s="1394"/>
      <c r="O998" s="1394"/>
      <c r="P998" s="1394"/>
      <c r="Q998" s="1394"/>
      <c r="R998" s="1394"/>
      <c r="S998" s="1394"/>
      <c r="T998" s="1394"/>
      <c r="U998" s="1394"/>
      <c r="V998" s="1394"/>
      <c r="W998" s="1394"/>
      <c r="X998" s="1394"/>
      <c r="Y998" s="1394"/>
      <c r="Z998" s="1394"/>
      <c r="AA998" s="1394"/>
      <c r="AB998" s="1394"/>
    </row>
    <row r="999">
      <c r="A999" s="824"/>
      <c r="B999" s="824"/>
      <c r="C999" s="824"/>
      <c r="D999" s="824"/>
      <c r="E999" s="824"/>
      <c r="F999" s="824"/>
      <c r="G999" s="1394"/>
      <c r="H999" s="824"/>
      <c r="I999" s="1394"/>
      <c r="J999" s="824"/>
      <c r="K999" s="1394"/>
      <c r="L999" s="1394"/>
      <c r="M999" s="1394"/>
      <c r="N999" s="1394"/>
      <c r="O999" s="1394"/>
      <c r="P999" s="1394"/>
      <c r="Q999" s="1394"/>
      <c r="R999" s="1394"/>
      <c r="S999" s="1394"/>
      <c r="T999" s="1394"/>
      <c r="U999" s="1394"/>
      <c r="V999" s="1394"/>
      <c r="W999" s="1394"/>
      <c r="X999" s="1394"/>
      <c r="Y999" s="1394"/>
      <c r="Z999" s="1394"/>
      <c r="AA999" s="1394"/>
      <c r="AB999" s="1394"/>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0"/>
    <col customWidth="1" min="2" max="2" width="22.29"/>
    <col customWidth="1" min="3" max="3" width="37.29"/>
    <col customWidth="1" min="4" max="4" width="12.43"/>
    <col customWidth="1" min="5" max="5" width="34.14"/>
    <col customWidth="1" min="6" max="6" width="76.14"/>
    <col customWidth="1" min="7" max="7" width="33.0"/>
  </cols>
  <sheetData>
    <row r="1">
      <c r="A1" s="849"/>
      <c r="B1" s="850" t="s">
        <v>3543</v>
      </c>
      <c r="C1" s="851" t="s">
        <v>4673</v>
      </c>
      <c r="D1" s="852" t="s">
        <v>4674</v>
      </c>
      <c r="E1" s="851" t="s">
        <v>4675</v>
      </c>
      <c r="F1" s="850" t="s">
        <v>4676</v>
      </c>
      <c r="G1" s="853"/>
      <c r="H1" s="853"/>
      <c r="I1" s="853"/>
      <c r="J1" s="853"/>
      <c r="K1" s="853"/>
      <c r="L1" s="853"/>
      <c r="M1" s="853"/>
      <c r="N1" s="853"/>
      <c r="O1" s="853"/>
      <c r="P1" s="853"/>
      <c r="Q1" s="853"/>
      <c r="R1" s="854"/>
      <c r="S1" s="854"/>
      <c r="T1" s="854"/>
      <c r="U1" s="854"/>
      <c r="V1" s="854"/>
      <c r="W1" s="854"/>
      <c r="X1" s="854"/>
      <c r="Y1" s="854"/>
      <c r="Z1" s="854"/>
      <c r="AA1" s="855"/>
    </row>
    <row r="2">
      <c r="A2" s="856" t="s">
        <v>4677</v>
      </c>
      <c r="B2" s="857"/>
      <c r="C2" s="857"/>
      <c r="D2" s="858"/>
      <c r="E2" s="859"/>
      <c r="F2" s="860"/>
      <c r="G2" s="861"/>
      <c r="H2" s="861"/>
      <c r="I2" s="861"/>
      <c r="J2" s="861"/>
      <c r="K2" s="861"/>
      <c r="L2" s="861"/>
      <c r="M2" s="861"/>
      <c r="N2" s="861"/>
      <c r="O2" s="861"/>
      <c r="P2" s="861"/>
      <c r="Q2" s="861"/>
      <c r="R2" s="859"/>
      <c r="S2" s="859"/>
      <c r="T2" s="859"/>
      <c r="U2" s="859"/>
      <c r="V2" s="859"/>
      <c r="W2" s="859"/>
      <c r="X2" s="859"/>
      <c r="Y2" s="859"/>
      <c r="Z2" s="859"/>
      <c r="AA2" s="862"/>
    </row>
    <row r="3">
      <c r="A3" s="1952"/>
      <c r="B3" s="1953"/>
      <c r="D3" s="1954"/>
      <c r="F3" s="1952"/>
    </row>
    <row r="4">
      <c r="A4" s="24"/>
      <c r="B4" s="1955"/>
      <c r="C4" s="24"/>
      <c r="D4" s="864"/>
      <c r="E4" s="24"/>
      <c r="F4" s="907"/>
      <c r="G4" s="14"/>
      <c r="H4" s="14"/>
      <c r="I4" s="14"/>
      <c r="J4" s="14"/>
      <c r="K4" s="14"/>
      <c r="L4" s="14"/>
      <c r="M4" s="14"/>
      <c r="N4" s="14"/>
      <c r="O4" s="14"/>
      <c r="P4" s="14"/>
      <c r="Q4" s="14"/>
      <c r="R4" s="14"/>
      <c r="S4" s="14"/>
      <c r="T4" s="14"/>
      <c r="U4" s="14"/>
      <c r="V4" s="14"/>
      <c r="W4" s="14"/>
      <c r="X4" s="14"/>
      <c r="Y4" s="14"/>
      <c r="Z4" s="14"/>
      <c r="AA4" s="14"/>
    </row>
    <row r="5">
      <c r="A5" s="870" t="s">
        <v>5345</v>
      </c>
      <c r="B5" s="1956" t="s">
        <v>6974</v>
      </c>
      <c r="C5" s="870" t="s">
        <v>6975</v>
      </c>
      <c r="D5" s="988"/>
      <c r="E5" s="870">
        <v>7.655050481E9</v>
      </c>
      <c r="F5" s="871" t="s">
        <v>6976</v>
      </c>
      <c r="G5" s="870"/>
      <c r="H5" s="954"/>
      <c r="I5" s="872"/>
      <c r="J5" s="872"/>
      <c r="K5" s="872"/>
      <c r="L5" s="872"/>
      <c r="M5" s="872"/>
      <c r="N5" s="872"/>
      <c r="O5" s="872"/>
      <c r="P5" s="872"/>
      <c r="Q5" s="872"/>
      <c r="R5" s="872"/>
      <c r="S5" s="872"/>
      <c r="T5" s="872"/>
      <c r="U5" s="872"/>
      <c r="V5" s="872"/>
      <c r="W5" s="872"/>
      <c r="X5" s="872"/>
      <c r="Y5" s="872"/>
      <c r="Z5" s="872"/>
      <c r="AA5" s="872"/>
    </row>
    <row r="6">
      <c r="A6" s="895" t="s">
        <v>5419</v>
      </c>
      <c r="B6" s="1957" t="s">
        <v>6977</v>
      </c>
      <c r="C6" s="1958">
        <v>43815.0</v>
      </c>
      <c r="D6" s="910"/>
      <c r="E6" s="870" t="s">
        <v>6978</v>
      </c>
      <c r="F6" s="912"/>
      <c r="G6" s="911"/>
      <c r="H6" s="911"/>
      <c r="I6" s="911"/>
      <c r="J6" s="911"/>
      <c r="K6" s="911"/>
      <c r="L6" s="911"/>
      <c r="M6" s="911"/>
      <c r="N6" s="911"/>
      <c r="O6" s="911"/>
      <c r="P6" s="911"/>
      <c r="Q6" s="911"/>
      <c r="R6" s="911"/>
      <c r="S6" s="911"/>
      <c r="T6" s="911"/>
      <c r="U6" s="911"/>
      <c r="V6" s="911"/>
      <c r="W6" s="911"/>
      <c r="X6" s="911"/>
      <c r="Y6" s="911"/>
      <c r="Z6" s="911"/>
      <c r="AA6" s="911"/>
    </row>
    <row r="7">
      <c r="A7" s="870" t="s">
        <v>5419</v>
      </c>
      <c r="B7" s="1956" t="s">
        <v>6979</v>
      </c>
      <c r="C7" s="870" t="s">
        <v>6980</v>
      </c>
      <c r="D7" s="897">
        <v>43803.0</v>
      </c>
      <c r="E7" s="870" t="s">
        <v>6981</v>
      </c>
      <c r="F7" s="871" t="s">
        <v>6982</v>
      </c>
      <c r="G7" s="872"/>
      <c r="H7" s="872"/>
      <c r="I7" s="872"/>
      <c r="J7" s="870"/>
      <c r="K7" s="872"/>
      <c r="L7" s="872"/>
      <c r="M7" s="872"/>
      <c r="N7" s="872"/>
      <c r="O7" s="872"/>
      <c r="P7" s="872"/>
      <c r="Q7" s="872"/>
      <c r="R7" s="872"/>
      <c r="S7" s="872"/>
      <c r="T7" s="872"/>
      <c r="U7" s="872"/>
      <c r="V7" s="872"/>
      <c r="W7" s="872"/>
      <c r="X7" s="872"/>
      <c r="Y7" s="872"/>
      <c r="Z7" s="872"/>
      <c r="AA7" s="872"/>
    </row>
    <row r="8">
      <c r="A8" s="870" t="s">
        <v>4702</v>
      </c>
      <c r="B8" s="1956" t="s">
        <v>6983</v>
      </c>
      <c r="C8" s="870" t="s">
        <v>6984</v>
      </c>
      <c r="D8" s="897">
        <v>43768.0</v>
      </c>
      <c r="E8" s="870" t="s">
        <v>6985</v>
      </c>
      <c r="F8" s="871" t="s">
        <v>6986</v>
      </c>
      <c r="G8" s="872"/>
      <c r="H8" s="872"/>
      <c r="I8" s="872"/>
      <c r="J8" s="870"/>
      <c r="K8" s="872"/>
      <c r="L8" s="872"/>
      <c r="M8" s="872"/>
      <c r="N8" s="872"/>
      <c r="O8" s="872"/>
      <c r="P8" s="872"/>
      <c r="Q8" s="872"/>
      <c r="R8" s="872"/>
      <c r="S8" s="872"/>
      <c r="T8" s="872"/>
      <c r="U8" s="872"/>
      <c r="V8" s="872"/>
      <c r="W8" s="872"/>
      <c r="X8" s="872"/>
      <c r="Y8" s="872"/>
      <c r="Z8" s="872"/>
      <c r="AA8" s="872"/>
    </row>
    <row r="9">
      <c r="A9" s="866" t="s">
        <v>155</v>
      </c>
      <c r="B9" s="1959" t="s">
        <v>6987</v>
      </c>
      <c r="C9" s="866" t="s">
        <v>6988</v>
      </c>
      <c r="D9" s="1960">
        <v>43769.0</v>
      </c>
      <c r="E9" s="866">
        <v>3.048884077E9</v>
      </c>
      <c r="F9" s="928"/>
      <c r="G9" s="903"/>
      <c r="H9" s="903"/>
      <c r="I9" s="903"/>
      <c r="J9" s="903"/>
      <c r="K9" s="903"/>
      <c r="L9" s="903"/>
      <c r="M9" s="903"/>
      <c r="N9" s="903"/>
      <c r="O9" s="903"/>
      <c r="P9" s="903"/>
      <c r="Q9" s="903"/>
      <c r="R9" s="903"/>
      <c r="S9" s="903"/>
      <c r="T9" s="903"/>
      <c r="U9" s="903"/>
      <c r="V9" s="903"/>
      <c r="W9" s="903"/>
      <c r="X9" s="903"/>
      <c r="Y9" s="903"/>
      <c r="Z9" s="903"/>
      <c r="AA9" s="903"/>
    </row>
    <row r="10">
      <c r="A10" s="866" t="s">
        <v>5434</v>
      </c>
      <c r="B10" s="1959" t="s">
        <v>6989</v>
      </c>
      <c r="C10" s="866" t="s">
        <v>6990</v>
      </c>
      <c r="D10" s="878">
        <v>43769.0</v>
      </c>
      <c r="E10" s="870" t="s">
        <v>6991</v>
      </c>
      <c r="F10" s="871"/>
      <c r="G10" s="872"/>
      <c r="H10" s="873"/>
      <c r="I10" s="873"/>
      <c r="J10" s="873"/>
      <c r="K10" s="873"/>
      <c r="L10" s="873"/>
      <c r="M10" s="873"/>
      <c r="N10" s="873"/>
      <c r="O10" s="873"/>
      <c r="P10" s="873"/>
      <c r="Q10" s="873"/>
      <c r="R10" s="873"/>
      <c r="S10" s="873"/>
      <c r="T10" s="873"/>
      <c r="U10" s="873"/>
      <c r="V10" s="873"/>
      <c r="W10" s="873"/>
      <c r="X10" s="873"/>
      <c r="Y10" s="873"/>
      <c r="Z10" s="873"/>
      <c r="AA10" s="873"/>
    </row>
    <row r="11">
      <c r="A11" s="866" t="s">
        <v>6283</v>
      </c>
      <c r="B11" s="1959" t="s">
        <v>6992</v>
      </c>
      <c r="C11" s="866" t="s">
        <v>6993</v>
      </c>
      <c r="D11" s="878">
        <v>43405.0</v>
      </c>
      <c r="E11" s="913" t="s">
        <v>6994</v>
      </c>
      <c r="F11" s="871"/>
      <c r="G11" s="872"/>
      <c r="H11" s="873"/>
      <c r="I11" s="873"/>
      <c r="J11" s="873"/>
      <c r="K11" s="873"/>
      <c r="L11" s="873"/>
      <c r="M11" s="873"/>
      <c r="N11" s="873"/>
      <c r="O11" s="873"/>
      <c r="P11" s="873"/>
      <c r="Q11" s="873"/>
      <c r="R11" s="873"/>
      <c r="S11" s="873"/>
      <c r="T11" s="873"/>
      <c r="U11" s="873"/>
      <c r="V11" s="873"/>
      <c r="W11" s="873"/>
      <c r="X11" s="873"/>
      <c r="Y11" s="873"/>
      <c r="Z11" s="873"/>
      <c r="AA11" s="873"/>
    </row>
    <row r="12">
      <c r="A12" s="1953" t="s">
        <v>5303</v>
      </c>
      <c r="B12" s="1959" t="s">
        <v>6995</v>
      </c>
      <c r="C12" s="866" t="s">
        <v>6996</v>
      </c>
      <c r="D12" s="878">
        <v>43771.0</v>
      </c>
      <c r="E12" s="1961" t="s">
        <v>6997</v>
      </c>
      <c r="F12" s="871"/>
    </row>
    <row r="13">
      <c r="A13" s="11" t="s">
        <v>444</v>
      </c>
      <c r="B13" s="1959" t="s">
        <v>6998</v>
      </c>
      <c r="C13" s="866" t="s">
        <v>6999</v>
      </c>
      <c r="D13" s="878">
        <v>43775.0</v>
      </c>
      <c r="E13" s="11" t="s">
        <v>7000</v>
      </c>
      <c r="F13" s="871"/>
    </row>
    <row r="14">
      <c r="A14" s="11" t="s">
        <v>5429</v>
      </c>
      <c r="B14" s="1959" t="s">
        <v>6998</v>
      </c>
      <c r="C14" s="866" t="s">
        <v>7001</v>
      </c>
      <c r="D14" s="878">
        <v>43775.0</v>
      </c>
      <c r="E14" s="879">
        <v>5.712258976E9</v>
      </c>
      <c r="F14" s="871"/>
    </row>
    <row r="15">
      <c r="A15" s="11" t="s">
        <v>7002</v>
      </c>
      <c r="B15" s="1959" t="s">
        <v>7003</v>
      </c>
      <c r="C15" s="866" t="s">
        <v>7004</v>
      </c>
      <c r="D15" s="878">
        <v>43774.0</v>
      </c>
      <c r="E15" s="879" t="s">
        <v>7005</v>
      </c>
      <c r="F15" s="871" t="s">
        <v>7006</v>
      </c>
    </row>
    <row r="16">
      <c r="A16" s="11" t="s">
        <v>7007</v>
      </c>
      <c r="B16" s="1959" t="s">
        <v>7008</v>
      </c>
      <c r="C16" s="866" t="s">
        <v>7009</v>
      </c>
      <c r="D16" s="878">
        <v>43774.0</v>
      </c>
      <c r="E16" s="879"/>
      <c r="F16" s="11"/>
      <c r="G16" s="861"/>
      <c r="H16" s="861"/>
      <c r="I16" s="861"/>
      <c r="J16" s="861"/>
      <c r="K16" s="861"/>
      <c r="L16" s="861"/>
      <c r="M16" s="861"/>
      <c r="N16" s="861"/>
      <c r="O16" s="861"/>
      <c r="P16" s="861"/>
      <c r="Q16" s="861"/>
      <c r="R16" s="861"/>
      <c r="S16" s="861"/>
      <c r="T16" s="861"/>
      <c r="U16" s="861"/>
      <c r="V16" s="861"/>
      <c r="W16" s="861"/>
      <c r="X16" s="861"/>
      <c r="Y16" s="861"/>
      <c r="Z16" s="861"/>
      <c r="AA16" s="861"/>
    </row>
    <row r="17">
      <c r="A17" s="11" t="s">
        <v>5426</v>
      </c>
      <c r="B17" s="1959" t="s">
        <v>7010</v>
      </c>
      <c r="C17" s="866" t="s">
        <v>7011</v>
      </c>
      <c r="D17" s="878">
        <v>43774.0</v>
      </c>
      <c r="E17" s="879" t="s">
        <v>7012</v>
      </c>
      <c r="F17" s="11" t="s">
        <v>7013</v>
      </c>
      <c r="G17" s="861"/>
      <c r="H17" s="861"/>
      <c r="I17" s="861"/>
      <c r="J17" s="861"/>
      <c r="K17" s="861"/>
      <c r="L17" s="861"/>
      <c r="M17" s="861"/>
      <c r="N17" s="861"/>
      <c r="O17" s="861"/>
      <c r="P17" s="861"/>
      <c r="Q17" s="861"/>
      <c r="R17" s="861"/>
      <c r="S17" s="861"/>
      <c r="T17" s="861"/>
      <c r="U17" s="861"/>
      <c r="V17" s="861"/>
      <c r="W17" s="861"/>
      <c r="X17" s="861"/>
      <c r="Y17" s="861"/>
      <c r="Z17" s="861"/>
      <c r="AA17" s="861"/>
    </row>
    <row r="18">
      <c r="A18" s="1962" t="s">
        <v>7014</v>
      </c>
      <c r="B18" s="1963" t="s">
        <v>7015</v>
      </c>
      <c r="C18" s="881" t="s">
        <v>7016</v>
      </c>
      <c r="D18" s="887">
        <v>43789.0</v>
      </c>
      <c r="E18" s="881" t="s">
        <v>7017</v>
      </c>
      <c r="F18" s="884"/>
      <c r="G18" s="884"/>
      <c r="H18" s="884"/>
      <c r="I18" s="884"/>
      <c r="J18" s="884"/>
      <c r="K18" s="884"/>
      <c r="L18" s="884"/>
      <c r="M18" s="884"/>
      <c r="N18" s="884"/>
      <c r="O18" s="884"/>
      <c r="P18" s="884"/>
      <c r="Q18" s="884"/>
      <c r="R18" s="884"/>
      <c r="S18" s="884"/>
      <c r="T18" s="884"/>
      <c r="U18" s="884"/>
      <c r="V18" s="884"/>
      <c r="W18" s="884"/>
      <c r="X18" s="884"/>
      <c r="Y18" s="884"/>
      <c r="Z18" s="884"/>
      <c r="AA18" s="884"/>
    </row>
    <row r="19">
      <c r="A19" s="1962" t="s">
        <v>423</v>
      </c>
      <c r="B19" s="1963" t="s">
        <v>7018</v>
      </c>
      <c r="C19" s="881" t="s">
        <v>7019</v>
      </c>
      <c r="D19" s="887">
        <v>43775.0</v>
      </c>
      <c r="E19" s="881" t="s">
        <v>7020</v>
      </c>
      <c r="F19" s="884"/>
      <c r="G19" s="884"/>
      <c r="H19" s="884"/>
      <c r="I19" s="884"/>
      <c r="J19" s="884"/>
      <c r="K19" s="884"/>
      <c r="L19" s="884"/>
      <c r="M19" s="884"/>
      <c r="N19" s="884"/>
      <c r="O19" s="884"/>
      <c r="P19" s="884"/>
      <c r="Q19" s="884"/>
      <c r="R19" s="884"/>
      <c r="S19" s="884"/>
      <c r="T19" s="884"/>
      <c r="U19" s="884"/>
      <c r="V19" s="884"/>
      <c r="W19" s="884"/>
      <c r="X19" s="884"/>
      <c r="Y19" s="884"/>
      <c r="Z19" s="884"/>
      <c r="AA19" s="884"/>
    </row>
    <row r="20">
      <c r="A20" s="1964" t="s">
        <v>423</v>
      </c>
      <c r="B20" s="1963" t="s">
        <v>7021</v>
      </c>
      <c r="C20" s="881" t="s">
        <v>7019</v>
      </c>
      <c r="D20" s="1965">
        <v>43803.0</v>
      </c>
      <c r="E20" s="881" t="s">
        <v>6981</v>
      </c>
      <c r="F20" s="881" t="s">
        <v>6982</v>
      </c>
      <c r="G20" s="884"/>
      <c r="H20" s="884"/>
      <c r="I20" s="884"/>
      <c r="J20" s="884"/>
      <c r="K20" s="884"/>
      <c r="L20" s="884"/>
      <c r="M20" s="884"/>
      <c r="N20" s="884"/>
      <c r="O20" s="884"/>
      <c r="P20" s="884"/>
      <c r="Q20" s="884"/>
      <c r="R20" s="884"/>
      <c r="S20" s="884"/>
      <c r="T20" s="884"/>
      <c r="U20" s="884"/>
      <c r="V20" s="884"/>
      <c r="W20" s="884"/>
      <c r="X20" s="884"/>
      <c r="Y20" s="884"/>
      <c r="Z20" s="884"/>
      <c r="AA20" s="884"/>
    </row>
    <row r="21">
      <c r="A21" s="1964" t="s">
        <v>6011</v>
      </c>
      <c r="B21" s="1963" t="s">
        <v>7022</v>
      </c>
      <c r="C21" s="881" t="s">
        <v>7023</v>
      </c>
      <c r="D21" s="1965">
        <v>43781.0</v>
      </c>
      <c r="E21" s="881" t="s">
        <v>7024</v>
      </c>
      <c r="F21" s="884"/>
      <c r="G21" s="884"/>
      <c r="H21" s="884"/>
      <c r="I21" s="884"/>
      <c r="J21" s="884"/>
      <c r="K21" s="884"/>
      <c r="L21" s="884"/>
      <c r="M21" s="884"/>
      <c r="N21" s="884"/>
      <c r="O21" s="884"/>
      <c r="P21" s="884"/>
      <c r="Q21" s="884"/>
      <c r="R21" s="884"/>
      <c r="S21" s="884"/>
      <c r="T21" s="884"/>
      <c r="U21" s="884"/>
      <c r="V21" s="884"/>
      <c r="W21" s="884"/>
      <c r="X21" s="884"/>
      <c r="Y21" s="884"/>
      <c r="Z21" s="884"/>
      <c r="AA21" s="884"/>
    </row>
    <row r="22">
      <c r="A22" s="1966" t="s">
        <v>5701</v>
      </c>
      <c r="B22" s="1963" t="s">
        <v>7025</v>
      </c>
      <c r="C22" s="881" t="s">
        <v>7009</v>
      </c>
      <c r="D22" s="1965">
        <v>43777.0</v>
      </c>
      <c r="E22" s="881" t="s">
        <v>7026</v>
      </c>
      <c r="F22" s="884"/>
      <c r="G22" s="884"/>
      <c r="H22" s="884"/>
      <c r="I22" s="884"/>
      <c r="J22" s="884"/>
      <c r="K22" s="884"/>
      <c r="L22" s="884"/>
      <c r="M22" s="884"/>
      <c r="N22" s="884"/>
      <c r="O22" s="884"/>
      <c r="P22" s="884"/>
      <c r="Q22" s="884"/>
      <c r="R22" s="884"/>
      <c r="S22" s="884"/>
      <c r="T22" s="884"/>
      <c r="U22" s="884"/>
      <c r="V22" s="884"/>
      <c r="W22" s="884"/>
      <c r="X22" s="884"/>
      <c r="Y22" s="884"/>
      <c r="Z22" s="884"/>
      <c r="AA22" s="884"/>
    </row>
    <row r="23">
      <c r="A23" s="1966" t="s">
        <v>7002</v>
      </c>
      <c r="B23" s="1963" t="s">
        <v>7027</v>
      </c>
      <c r="C23" s="881" t="s">
        <v>7004</v>
      </c>
      <c r="D23" s="1965">
        <v>43780.0</v>
      </c>
      <c r="E23" s="881" t="s">
        <v>7028</v>
      </c>
      <c r="F23" s="881" t="s">
        <v>7029</v>
      </c>
      <c r="G23" s="884"/>
      <c r="H23" s="884"/>
      <c r="I23" s="884"/>
      <c r="J23" s="884"/>
      <c r="K23" s="884"/>
      <c r="L23" s="884"/>
      <c r="M23" s="884"/>
      <c r="N23" s="884"/>
      <c r="O23" s="884"/>
      <c r="P23" s="884"/>
      <c r="Q23" s="884"/>
      <c r="R23" s="884"/>
      <c r="S23" s="884"/>
      <c r="T23" s="884"/>
      <c r="U23" s="884"/>
      <c r="V23" s="884"/>
      <c r="W23" s="884"/>
      <c r="X23" s="884"/>
      <c r="Y23" s="884"/>
      <c r="Z23" s="884"/>
      <c r="AA23" s="884"/>
    </row>
    <row r="24">
      <c r="A24" s="1966" t="s">
        <v>155</v>
      </c>
      <c r="B24" s="1963" t="s">
        <v>7030</v>
      </c>
      <c r="C24" s="881" t="s">
        <v>7031</v>
      </c>
      <c r="D24" s="1965">
        <v>43780.0</v>
      </c>
      <c r="E24" s="881" t="s">
        <v>7028</v>
      </c>
      <c r="F24" s="881" t="s">
        <v>7029</v>
      </c>
      <c r="G24" s="884"/>
      <c r="H24" s="884"/>
      <c r="I24" s="884"/>
      <c r="J24" s="884"/>
      <c r="K24" s="884"/>
      <c r="L24" s="884"/>
      <c r="M24" s="884"/>
      <c r="N24" s="884"/>
      <c r="O24" s="884"/>
      <c r="P24" s="884"/>
      <c r="Q24" s="884"/>
      <c r="R24" s="884"/>
      <c r="S24" s="884"/>
      <c r="T24" s="884"/>
      <c r="U24" s="884"/>
      <c r="V24" s="884"/>
      <c r="W24" s="884"/>
      <c r="X24" s="884"/>
      <c r="Y24" s="884"/>
      <c r="Z24" s="884"/>
      <c r="AA24" s="884"/>
    </row>
    <row r="25">
      <c r="A25" s="1966" t="s">
        <v>7032</v>
      </c>
      <c r="B25" s="1963" t="s">
        <v>7033</v>
      </c>
      <c r="C25" s="881" t="s">
        <v>7034</v>
      </c>
      <c r="D25" s="1965">
        <v>43777.0</v>
      </c>
      <c r="E25" s="881" t="s">
        <v>6997</v>
      </c>
      <c r="F25" s="884"/>
      <c r="G25" s="884"/>
      <c r="H25" s="884"/>
      <c r="I25" s="884"/>
      <c r="J25" s="884"/>
      <c r="K25" s="884"/>
      <c r="L25" s="884"/>
      <c r="M25" s="884"/>
      <c r="N25" s="884"/>
      <c r="O25" s="884"/>
      <c r="P25" s="884"/>
      <c r="Q25" s="884"/>
      <c r="R25" s="884"/>
      <c r="S25" s="884"/>
      <c r="T25" s="884"/>
      <c r="U25" s="884"/>
      <c r="V25" s="884"/>
      <c r="W25" s="884"/>
      <c r="X25" s="884"/>
      <c r="Y25" s="884"/>
      <c r="Z25" s="884"/>
      <c r="AA25" s="884"/>
    </row>
    <row r="26">
      <c r="A26" s="913" t="s">
        <v>4715</v>
      </c>
      <c r="B26" s="871" t="s">
        <v>7035</v>
      </c>
      <c r="C26" s="913" t="s">
        <v>7036</v>
      </c>
      <c r="D26" s="1960">
        <v>43780.0</v>
      </c>
      <c r="E26" s="913" t="s">
        <v>6981</v>
      </c>
      <c r="G26" s="872"/>
      <c r="H26" s="872"/>
      <c r="I26" s="872"/>
      <c r="J26" s="872"/>
      <c r="K26" s="872"/>
      <c r="L26" s="872"/>
      <c r="M26" s="872"/>
      <c r="N26" s="872"/>
      <c r="O26" s="872"/>
      <c r="P26" s="872"/>
      <c r="Q26" s="872"/>
      <c r="R26" s="872"/>
      <c r="S26" s="872"/>
      <c r="T26" s="872"/>
      <c r="U26" s="872"/>
      <c r="V26" s="872"/>
      <c r="W26" s="872"/>
      <c r="X26" s="872"/>
      <c r="Y26" s="872"/>
      <c r="Z26" s="872"/>
      <c r="AA26" s="872"/>
    </row>
    <row r="27">
      <c r="A27" s="913" t="s">
        <v>7037</v>
      </c>
      <c r="B27" s="921">
        <v>43812.0</v>
      </c>
      <c r="C27" s="913" t="s">
        <v>7038</v>
      </c>
      <c r="D27" s="1960">
        <v>43782.0</v>
      </c>
      <c r="E27" s="913" t="s">
        <v>7039</v>
      </c>
      <c r="F27" s="11" t="s">
        <v>7040</v>
      </c>
      <c r="G27" s="872"/>
      <c r="H27" s="872"/>
      <c r="I27" s="872"/>
      <c r="J27" s="872"/>
      <c r="K27" s="872"/>
      <c r="L27" s="872"/>
      <c r="M27" s="872"/>
      <c r="N27" s="872"/>
      <c r="O27" s="872"/>
      <c r="P27" s="872"/>
      <c r="Q27" s="872"/>
      <c r="R27" s="872"/>
      <c r="S27" s="872"/>
      <c r="T27" s="872"/>
      <c r="U27" s="872"/>
      <c r="V27" s="872"/>
      <c r="W27" s="872"/>
      <c r="X27" s="872"/>
      <c r="Y27" s="872"/>
      <c r="Z27" s="872"/>
      <c r="AA27" s="872"/>
    </row>
    <row r="28">
      <c r="A28" s="1967" t="s">
        <v>442</v>
      </c>
      <c r="B28" s="1968">
        <v>43818.0</v>
      </c>
      <c r="C28" s="881" t="s">
        <v>7041</v>
      </c>
      <c r="D28" s="887">
        <v>43785.0</v>
      </c>
      <c r="E28" s="881" t="s">
        <v>7042</v>
      </c>
      <c r="F28" s="884"/>
      <c r="G28" s="884"/>
      <c r="H28" s="884"/>
      <c r="I28" s="884"/>
      <c r="J28" s="884"/>
      <c r="K28" s="884"/>
      <c r="L28" s="884"/>
      <c r="M28" s="884"/>
      <c r="N28" s="884"/>
      <c r="O28" s="884"/>
      <c r="P28" s="884"/>
      <c r="Q28" s="884"/>
      <c r="R28" s="884"/>
      <c r="S28" s="884"/>
      <c r="T28" s="884"/>
      <c r="U28" s="884"/>
      <c r="V28" s="884"/>
      <c r="W28" s="884"/>
      <c r="X28" s="884"/>
      <c r="Y28" s="884"/>
      <c r="Z28" s="884"/>
      <c r="AA28" s="884"/>
    </row>
    <row r="29">
      <c r="A29" s="1967" t="s">
        <v>442</v>
      </c>
      <c r="B29" s="1968">
        <v>43472.0</v>
      </c>
      <c r="C29" s="881" t="s">
        <v>7043</v>
      </c>
      <c r="D29" s="887">
        <v>43786.0</v>
      </c>
      <c r="E29" s="881" t="s">
        <v>7044</v>
      </c>
      <c r="F29" s="881" t="s">
        <v>7045</v>
      </c>
      <c r="G29" s="884"/>
      <c r="H29" s="884"/>
      <c r="I29" s="884"/>
      <c r="J29" s="884"/>
      <c r="K29" s="884"/>
      <c r="L29" s="884"/>
      <c r="M29" s="884"/>
      <c r="N29" s="884"/>
      <c r="O29" s="884"/>
      <c r="P29" s="884"/>
      <c r="Q29" s="884"/>
      <c r="R29" s="884"/>
      <c r="S29" s="884"/>
      <c r="T29" s="884"/>
      <c r="U29" s="884"/>
      <c r="V29" s="884"/>
      <c r="W29" s="884"/>
      <c r="X29" s="884"/>
      <c r="Y29" s="884"/>
      <c r="Z29" s="884"/>
      <c r="AA29" s="884"/>
    </row>
    <row r="30">
      <c r="A30" s="1967" t="s">
        <v>442</v>
      </c>
      <c r="B30" s="1968">
        <v>43818.0</v>
      </c>
      <c r="C30" s="881" t="s">
        <v>7041</v>
      </c>
      <c r="D30" s="887">
        <v>43787.0</v>
      </c>
      <c r="E30" s="881" t="s">
        <v>7046</v>
      </c>
      <c r="F30" s="881" t="s">
        <v>7047</v>
      </c>
      <c r="G30" s="884"/>
      <c r="H30" s="884"/>
      <c r="I30" s="884"/>
      <c r="J30" s="884"/>
      <c r="K30" s="884"/>
      <c r="L30" s="884"/>
      <c r="M30" s="884"/>
      <c r="N30" s="884"/>
      <c r="O30" s="884"/>
      <c r="P30" s="884"/>
      <c r="Q30" s="884"/>
      <c r="R30" s="884"/>
      <c r="S30" s="884"/>
      <c r="T30" s="884"/>
      <c r="U30" s="884"/>
      <c r="V30" s="884"/>
      <c r="W30" s="884"/>
      <c r="X30" s="884"/>
      <c r="Y30" s="884"/>
      <c r="Z30" s="884"/>
      <c r="AA30" s="884"/>
    </row>
    <row r="31">
      <c r="A31" s="1967" t="s">
        <v>6283</v>
      </c>
      <c r="B31" s="1963" t="s">
        <v>7048</v>
      </c>
      <c r="C31" s="881" t="s">
        <v>7049</v>
      </c>
      <c r="D31" s="887">
        <v>43791.0</v>
      </c>
      <c r="E31" s="881" t="s">
        <v>7050</v>
      </c>
      <c r="F31" s="881" t="s">
        <v>7051</v>
      </c>
      <c r="G31" s="884"/>
      <c r="H31" s="884"/>
      <c r="I31" s="884"/>
      <c r="J31" s="884"/>
      <c r="K31" s="884"/>
      <c r="L31" s="884"/>
      <c r="M31" s="884"/>
      <c r="N31" s="884"/>
      <c r="O31" s="884"/>
      <c r="P31" s="884"/>
      <c r="Q31" s="884"/>
      <c r="R31" s="884"/>
      <c r="S31" s="884"/>
      <c r="T31" s="884"/>
      <c r="U31" s="884"/>
      <c r="V31" s="884"/>
      <c r="W31" s="884"/>
      <c r="X31" s="884"/>
      <c r="Y31" s="884"/>
      <c r="Z31" s="884"/>
      <c r="AA31" s="884"/>
    </row>
    <row r="32" ht="19.5" customHeight="1">
      <c r="A32" s="1967" t="s">
        <v>7052</v>
      </c>
      <c r="B32" s="1968">
        <v>43809.0</v>
      </c>
      <c r="C32" s="881" t="s">
        <v>7053</v>
      </c>
      <c r="D32" s="887">
        <v>43795.0</v>
      </c>
      <c r="E32" s="881" t="s">
        <v>7054</v>
      </c>
      <c r="F32" s="884"/>
      <c r="G32" s="884"/>
      <c r="H32" s="884"/>
      <c r="I32" s="884"/>
      <c r="J32" s="884"/>
      <c r="K32" s="884"/>
      <c r="L32" s="884"/>
      <c r="M32" s="884"/>
      <c r="N32" s="884"/>
      <c r="O32" s="884"/>
      <c r="P32" s="884"/>
      <c r="Q32" s="884"/>
      <c r="R32" s="884"/>
      <c r="S32" s="884"/>
      <c r="T32" s="884"/>
      <c r="U32" s="884"/>
      <c r="V32" s="884"/>
      <c r="W32" s="884"/>
      <c r="X32" s="884"/>
      <c r="Y32" s="884"/>
      <c r="Z32" s="884"/>
      <c r="AA32" s="884"/>
    </row>
    <row r="33">
      <c r="A33" s="1967" t="s">
        <v>423</v>
      </c>
      <c r="B33" s="1963" t="s">
        <v>7055</v>
      </c>
      <c r="C33" s="881" t="s">
        <v>7056</v>
      </c>
      <c r="D33" s="887">
        <v>43795.0</v>
      </c>
      <c r="E33" s="881" t="s">
        <v>7057</v>
      </c>
      <c r="F33" s="881" t="s">
        <v>7058</v>
      </c>
      <c r="G33" s="884"/>
      <c r="H33" s="884"/>
      <c r="I33" s="884"/>
      <c r="J33" s="884"/>
      <c r="K33" s="884"/>
      <c r="L33" s="884"/>
      <c r="M33" s="884"/>
      <c r="N33" s="884"/>
      <c r="O33" s="884"/>
      <c r="P33" s="884"/>
      <c r="Q33" s="884"/>
      <c r="R33" s="884"/>
      <c r="S33" s="884"/>
      <c r="T33" s="884"/>
      <c r="U33" s="884"/>
      <c r="V33" s="884"/>
      <c r="W33" s="884"/>
      <c r="X33" s="884"/>
      <c r="Y33" s="884"/>
      <c r="Z33" s="884"/>
      <c r="AA33" s="884"/>
    </row>
    <row r="34">
      <c r="A34" s="1967" t="s">
        <v>242</v>
      </c>
      <c r="B34" s="1963" t="s">
        <v>7059</v>
      </c>
      <c r="C34" s="881" t="s">
        <v>7060</v>
      </c>
      <c r="D34" s="887">
        <v>43807.0</v>
      </c>
      <c r="E34" s="881" t="s">
        <v>7061</v>
      </c>
      <c r="F34" s="881" t="s">
        <v>7062</v>
      </c>
      <c r="G34" s="884"/>
      <c r="H34" s="884"/>
      <c r="I34" s="884"/>
      <c r="J34" s="884"/>
      <c r="K34" s="884"/>
      <c r="L34" s="884"/>
      <c r="M34" s="884"/>
      <c r="N34" s="884"/>
      <c r="O34" s="884"/>
      <c r="P34" s="884"/>
      <c r="Q34" s="884"/>
      <c r="R34" s="884"/>
      <c r="S34" s="884"/>
      <c r="T34" s="884"/>
      <c r="U34" s="884"/>
      <c r="V34" s="884"/>
      <c r="W34" s="884"/>
      <c r="X34" s="884"/>
      <c r="Y34" s="884"/>
      <c r="Z34" s="884"/>
      <c r="AA34" s="884"/>
    </row>
    <row r="35">
      <c r="A35" s="1969" t="s">
        <v>242</v>
      </c>
      <c r="B35" s="1970" t="s">
        <v>7059</v>
      </c>
      <c r="C35" s="1971" t="s">
        <v>7063</v>
      </c>
      <c r="D35" s="1972"/>
      <c r="E35" s="1971" t="s">
        <v>7064</v>
      </c>
      <c r="F35" s="1971" t="s">
        <v>7065</v>
      </c>
      <c r="G35" s="1973"/>
      <c r="H35" s="1973"/>
      <c r="I35" s="1973"/>
      <c r="J35" s="1973"/>
      <c r="K35" s="1973"/>
      <c r="L35" s="1973"/>
      <c r="M35" s="1973"/>
      <c r="N35" s="1973"/>
      <c r="O35" s="1973"/>
      <c r="P35" s="1973"/>
      <c r="Q35" s="1973"/>
      <c r="R35" s="1973"/>
      <c r="S35" s="1973"/>
      <c r="T35" s="1973"/>
      <c r="U35" s="1973"/>
      <c r="V35" s="1973"/>
      <c r="W35" s="1973"/>
      <c r="X35" s="1973"/>
      <c r="Y35" s="1973"/>
      <c r="Z35" s="1973"/>
      <c r="AA35" s="1973"/>
    </row>
    <row r="36">
      <c r="A36" s="1969" t="s">
        <v>242</v>
      </c>
      <c r="B36" s="1970" t="s">
        <v>7066</v>
      </c>
      <c r="C36" s="1971" t="s">
        <v>7063</v>
      </c>
      <c r="D36" s="1974">
        <v>44180.0</v>
      </c>
      <c r="E36" s="1971"/>
      <c r="F36" s="1971" t="s">
        <v>7065</v>
      </c>
      <c r="G36" s="1973"/>
      <c r="H36" s="1973"/>
      <c r="I36" s="1973"/>
      <c r="J36" s="1973"/>
      <c r="K36" s="1973"/>
      <c r="L36" s="1973"/>
      <c r="M36" s="1973"/>
      <c r="N36" s="1973"/>
      <c r="O36" s="1973"/>
      <c r="P36" s="1973"/>
      <c r="Q36" s="1973"/>
      <c r="R36" s="1973"/>
      <c r="S36" s="1973"/>
      <c r="T36" s="1973"/>
      <c r="U36" s="1973"/>
      <c r="V36" s="1973"/>
      <c r="W36" s="1973"/>
      <c r="X36" s="1973"/>
      <c r="Y36" s="1973"/>
      <c r="Z36" s="1973"/>
      <c r="AA36" s="1973"/>
    </row>
    <row r="37">
      <c r="A37" s="856" t="s">
        <v>7067</v>
      </c>
      <c r="B37" s="1975"/>
      <c r="C37" s="1976"/>
      <c r="D37" s="858"/>
      <c r="E37" s="859"/>
      <c r="F37" s="860"/>
      <c r="G37" s="861"/>
      <c r="H37" s="861"/>
      <c r="I37" s="861"/>
      <c r="J37" s="861"/>
      <c r="K37" s="861"/>
      <c r="L37" s="861"/>
      <c r="M37" s="861"/>
      <c r="N37" s="861"/>
      <c r="O37" s="861"/>
      <c r="P37" s="861"/>
      <c r="Q37" s="861"/>
      <c r="R37" s="859"/>
      <c r="S37" s="859"/>
      <c r="T37" s="859"/>
      <c r="U37" s="859"/>
      <c r="V37" s="859"/>
      <c r="W37" s="859"/>
      <c r="X37" s="859"/>
      <c r="Y37" s="859"/>
      <c r="Z37" s="859"/>
      <c r="AA37" s="862"/>
    </row>
    <row r="38">
      <c r="A38" s="895" t="s">
        <v>7068</v>
      </c>
      <c r="B38" s="1956" t="s">
        <v>7069</v>
      </c>
      <c r="C38" s="870"/>
      <c r="D38" s="897"/>
      <c r="E38" s="872"/>
      <c r="F38" s="898"/>
      <c r="G38" s="872"/>
      <c r="H38" s="872"/>
      <c r="I38" s="872"/>
      <c r="J38" s="872"/>
      <c r="K38" s="872"/>
      <c r="L38" s="872"/>
      <c r="M38" s="872"/>
      <c r="N38" s="872"/>
      <c r="O38" s="872"/>
      <c r="P38" s="872"/>
      <c r="Q38" s="872"/>
      <c r="R38" s="872"/>
      <c r="S38" s="872"/>
      <c r="T38" s="872"/>
      <c r="U38" s="872"/>
      <c r="V38" s="872"/>
      <c r="W38" s="872"/>
      <c r="X38" s="872"/>
      <c r="Y38" s="872"/>
      <c r="Z38" s="872"/>
      <c r="AA38" s="872"/>
    </row>
    <row r="39">
      <c r="A39" s="895" t="s">
        <v>4715</v>
      </c>
      <c r="B39" s="896">
        <v>43833.0</v>
      </c>
      <c r="C39" s="870"/>
      <c r="D39" s="897"/>
      <c r="E39" s="872"/>
      <c r="F39" s="898"/>
      <c r="G39" s="872"/>
      <c r="H39" s="872"/>
      <c r="I39" s="872"/>
      <c r="J39" s="872"/>
      <c r="K39" s="872"/>
      <c r="L39" s="872"/>
      <c r="M39" s="872"/>
      <c r="N39" s="872"/>
      <c r="O39" s="872"/>
      <c r="P39" s="872"/>
      <c r="Q39" s="872"/>
      <c r="R39" s="872"/>
      <c r="S39" s="872"/>
      <c r="T39" s="872"/>
      <c r="U39" s="872"/>
      <c r="V39" s="872"/>
      <c r="W39" s="872"/>
      <c r="X39" s="872"/>
      <c r="Y39" s="872"/>
      <c r="Z39" s="872"/>
      <c r="AA39" s="872"/>
    </row>
    <row r="40">
      <c r="A40" s="895" t="s">
        <v>5731</v>
      </c>
      <c r="B40" s="1956" t="s">
        <v>7070</v>
      </c>
      <c r="C40" s="870"/>
      <c r="D40" s="897"/>
      <c r="E40" s="872"/>
      <c r="F40" s="898"/>
      <c r="G40" s="872"/>
      <c r="H40" s="872"/>
      <c r="I40" s="872"/>
      <c r="J40" s="872"/>
      <c r="K40" s="872"/>
      <c r="L40" s="872"/>
      <c r="M40" s="872"/>
      <c r="N40" s="872"/>
      <c r="O40" s="872"/>
      <c r="P40" s="872"/>
      <c r="Q40" s="872"/>
      <c r="R40" s="872"/>
      <c r="S40" s="872"/>
      <c r="T40" s="872"/>
      <c r="U40" s="872"/>
      <c r="V40" s="872"/>
      <c r="W40" s="872"/>
      <c r="X40" s="872"/>
      <c r="Y40" s="872"/>
      <c r="Z40" s="872"/>
      <c r="AA40" s="872"/>
    </row>
    <row r="41">
      <c r="A41" s="895" t="s">
        <v>7071</v>
      </c>
      <c r="B41" s="1956" t="s">
        <v>7070</v>
      </c>
      <c r="C41" s="870"/>
      <c r="D41" s="878"/>
      <c r="E41" s="870"/>
      <c r="F41" s="898"/>
      <c r="G41" s="872"/>
      <c r="H41" s="872"/>
      <c r="I41" s="872"/>
      <c r="J41" s="872"/>
      <c r="K41" s="872"/>
      <c r="L41" s="872"/>
      <c r="M41" s="872"/>
      <c r="N41" s="872"/>
      <c r="O41" s="872"/>
      <c r="P41" s="872"/>
      <c r="Q41" s="872"/>
      <c r="R41" s="872"/>
      <c r="S41" s="872"/>
      <c r="T41" s="872"/>
      <c r="U41" s="872"/>
      <c r="V41" s="872"/>
      <c r="W41" s="872"/>
      <c r="X41" s="872"/>
      <c r="Y41" s="872"/>
      <c r="Z41" s="872"/>
      <c r="AA41" s="872"/>
    </row>
    <row r="42">
      <c r="A42" s="895" t="s">
        <v>7072</v>
      </c>
      <c r="B42" s="908">
        <v>43479.0</v>
      </c>
      <c r="C42" s="909"/>
      <c r="D42" s="910"/>
      <c r="E42" s="911"/>
      <c r="F42" s="912"/>
      <c r="G42" s="911"/>
      <c r="H42" s="911"/>
      <c r="I42" s="911"/>
      <c r="J42" s="911"/>
      <c r="K42" s="911"/>
      <c r="L42" s="911"/>
      <c r="M42" s="911"/>
      <c r="N42" s="911"/>
      <c r="O42" s="911"/>
      <c r="P42" s="911"/>
      <c r="Q42" s="911"/>
      <c r="R42" s="911"/>
      <c r="S42" s="911"/>
      <c r="T42" s="911"/>
      <c r="U42" s="911"/>
      <c r="V42" s="911"/>
      <c r="W42" s="911"/>
      <c r="X42" s="911"/>
      <c r="Y42" s="911"/>
      <c r="Z42" s="911"/>
      <c r="AA42" s="911"/>
    </row>
    <row r="43">
      <c r="A43" s="895" t="s">
        <v>242</v>
      </c>
      <c r="B43" s="905">
        <v>43861.0</v>
      </c>
      <c r="C43" s="870"/>
      <c r="D43" s="897"/>
      <c r="E43" s="872"/>
      <c r="F43" s="898"/>
      <c r="G43" s="872"/>
      <c r="H43" s="903"/>
      <c r="I43" s="903"/>
      <c r="J43" s="903"/>
      <c r="K43" s="903"/>
      <c r="L43" s="903"/>
      <c r="M43" s="903"/>
      <c r="N43" s="903"/>
      <c r="O43" s="903"/>
      <c r="P43" s="903"/>
      <c r="Q43" s="903"/>
      <c r="R43" s="903"/>
      <c r="S43" s="903"/>
      <c r="T43" s="903"/>
      <c r="U43" s="903"/>
      <c r="V43" s="903"/>
      <c r="W43" s="903"/>
      <c r="X43" s="903"/>
      <c r="Y43" s="903"/>
      <c r="Z43" s="903"/>
      <c r="AA43" s="903"/>
    </row>
    <row r="44">
      <c r="A44" s="895" t="s">
        <v>6202</v>
      </c>
      <c r="B44" s="905">
        <v>43859.0</v>
      </c>
      <c r="C44" s="870"/>
      <c r="D44" s="878"/>
      <c r="E44" s="872"/>
      <c r="F44" s="898"/>
      <c r="G44" s="872"/>
      <c r="H44" s="872"/>
      <c r="I44" s="872"/>
      <c r="J44" s="872"/>
      <c r="K44" s="872"/>
      <c r="L44" s="872"/>
      <c r="M44" s="872"/>
      <c r="N44" s="872"/>
      <c r="O44" s="872"/>
      <c r="P44" s="872"/>
      <c r="Q44" s="872"/>
      <c r="R44" s="872"/>
      <c r="S44" s="872"/>
      <c r="T44" s="872"/>
      <c r="U44" s="872"/>
      <c r="V44" s="872"/>
      <c r="W44" s="872"/>
      <c r="X44" s="872"/>
      <c r="Y44" s="872"/>
      <c r="Z44" s="872"/>
      <c r="AA44" s="872"/>
    </row>
    <row r="45">
      <c r="A45" s="895"/>
      <c r="B45" s="905"/>
      <c r="C45" s="870"/>
      <c r="D45" s="878"/>
      <c r="E45" s="872"/>
      <c r="F45" s="898"/>
      <c r="G45" s="872"/>
      <c r="H45" s="903"/>
      <c r="I45" s="903"/>
      <c r="J45" s="903"/>
      <c r="K45" s="903"/>
      <c r="L45" s="903"/>
      <c r="M45" s="903"/>
      <c r="N45" s="903"/>
      <c r="O45" s="903"/>
      <c r="P45" s="903"/>
      <c r="Q45" s="903"/>
      <c r="R45" s="903"/>
      <c r="S45" s="903"/>
      <c r="T45" s="903"/>
      <c r="U45" s="903"/>
      <c r="V45" s="903"/>
      <c r="W45" s="903"/>
      <c r="X45" s="903"/>
      <c r="Y45" s="903"/>
      <c r="Z45" s="903"/>
      <c r="AA45" s="903"/>
    </row>
    <row r="46">
      <c r="A46" s="895"/>
      <c r="B46" s="905"/>
      <c r="C46" s="870"/>
      <c r="D46" s="878"/>
      <c r="E46" s="872"/>
      <c r="F46" s="898"/>
      <c r="G46" s="872"/>
      <c r="H46" s="903"/>
      <c r="I46" s="903"/>
      <c r="J46" s="903"/>
      <c r="K46" s="903"/>
      <c r="L46" s="903"/>
      <c r="M46" s="903"/>
      <c r="N46" s="903"/>
      <c r="O46" s="903"/>
      <c r="P46" s="903"/>
      <c r="Q46" s="903"/>
      <c r="R46" s="903"/>
      <c r="S46" s="903"/>
      <c r="T46" s="903"/>
      <c r="U46" s="903"/>
      <c r="V46" s="903"/>
      <c r="W46" s="903"/>
      <c r="X46" s="903"/>
      <c r="Y46" s="903"/>
      <c r="Z46" s="903"/>
      <c r="AA46" s="903"/>
    </row>
    <row r="47">
      <c r="A47" s="895"/>
      <c r="B47" s="905"/>
      <c r="C47" s="870"/>
      <c r="D47" s="878"/>
      <c r="E47" s="872"/>
      <c r="F47" s="898"/>
      <c r="G47" s="872"/>
      <c r="H47" s="872"/>
      <c r="I47" s="872"/>
      <c r="J47" s="872"/>
      <c r="K47" s="872"/>
      <c r="L47" s="872"/>
      <c r="M47" s="872"/>
      <c r="N47" s="872"/>
      <c r="O47" s="872"/>
      <c r="P47" s="872"/>
      <c r="Q47" s="872"/>
      <c r="R47" s="872"/>
      <c r="S47" s="872"/>
      <c r="T47" s="872"/>
      <c r="U47" s="872"/>
      <c r="V47" s="872"/>
      <c r="W47" s="872"/>
      <c r="X47" s="872"/>
      <c r="Y47" s="872"/>
      <c r="Z47" s="872"/>
      <c r="AA47" s="872"/>
    </row>
    <row r="48">
      <c r="A48" s="895"/>
      <c r="B48" s="905"/>
      <c r="C48" s="870"/>
      <c r="D48" s="878"/>
      <c r="E48" s="872"/>
      <c r="F48" s="907"/>
      <c r="G48" s="14"/>
      <c r="H48" s="14"/>
      <c r="I48" s="14"/>
      <c r="J48" s="14"/>
      <c r="K48" s="14"/>
      <c r="L48" s="14"/>
      <c r="M48" s="14"/>
      <c r="N48" s="14"/>
      <c r="O48" s="14"/>
      <c r="P48" s="14"/>
      <c r="Q48" s="14"/>
      <c r="R48" s="14"/>
      <c r="S48" s="14"/>
      <c r="T48" s="14"/>
      <c r="U48" s="14"/>
      <c r="V48" s="14"/>
      <c r="W48" s="14"/>
      <c r="X48" s="14"/>
      <c r="Y48" s="14"/>
      <c r="Z48" s="14"/>
      <c r="AA48" s="14"/>
    </row>
    <row r="49">
      <c r="A49" s="895"/>
      <c r="B49" s="908"/>
      <c r="C49" s="909"/>
      <c r="D49" s="910"/>
      <c r="E49" s="911"/>
      <c r="F49" s="912"/>
      <c r="G49" s="911"/>
      <c r="H49" s="911"/>
      <c r="I49" s="911"/>
      <c r="J49" s="911"/>
      <c r="K49" s="911"/>
      <c r="L49" s="911"/>
      <c r="M49" s="911"/>
      <c r="N49" s="911"/>
      <c r="O49" s="911"/>
      <c r="P49" s="911"/>
      <c r="Q49" s="911"/>
      <c r="R49" s="911"/>
      <c r="S49" s="911"/>
      <c r="T49" s="911"/>
      <c r="U49" s="911"/>
      <c r="V49" s="911"/>
      <c r="W49" s="911"/>
      <c r="X49" s="911"/>
      <c r="Y49" s="911"/>
      <c r="Z49" s="911"/>
      <c r="AA49" s="911"/>
    </row>
    <row r="50">
      <c r="A50" s="913"/>
      <c r="B50" s="914"/>
      <c r="C50" s="913"/>
      <c r="D50" s="915"/>
      <c r="E50" s="913"/>
      <c r="F50" s="916"/>
      <c r="G50" s="917"/>
      <c r="H50" s="872"/>
      <c r="I50" s="872"/>
      <c r="J50" s="872"/>
      <c r="K50" s="872"/>
      <c r="L50" s="872"/>
      <c r="M50" s="872"/>
      <c r="N50" s="872"/>
      <c r="O50" s="872"/>
      <c r="P50" s="872"/>
      <c r="Q50" s="872"/>
      <c r="R50" s="872"/>
      <c r="S50" s="872"/>
      <c r="T50" s="872"/>
      <c r="U50" s="872"/>
      <c r="V50" s="872"/>
      <c r="W50" s="872"/>
      <c r="X50" s="872"/>
      <c r="Y50" s="872"/>
      <c r="Z50" s="872"/>
      <c r="AA50" s="872"/>
    </row>
    <row r="51">
      <c r="A51" s="913"/>
      <c r="B51" s="914"/>
      <c r="C51" s="913"/>
      <c r="D51" s="915"/>
      <c r="E51" s="913"/>
      <c r="F51" s="916"/>
      <c r="G51" s="918"/>
      <c r="H51" s="872"/>
      <c r="I51" s="872"/>
      <c r="J51" s="872"/>
      <c r="K51" s="872"/>
      <c r="L51" s="872"/>
      <c r="M51" s="872"/>
      <c r="N51" s="872"/>
      <c r="O51" s="872"/>
      <c r="P51" s="872"/>
      <c r="Q51" s="872"/>
      <c r="R51" s="872"/>
      <c r="S51" s="872"/>
      <c r="T51" s="872"/>
      <c r="U51" s="872"/>
      <c r="V51" s="872"/>
      <c r="W51" s="872"/>
      <c r="X51" s="872"/>
      <c r="Y51" s="872"/>
      <c r="Z51" s="872"/>
      <c r="AA51" s="872"/>
    </row>
    <row r="52">
      <c r="A52" s="913"/>
      <c r="B52" s="914"/>
      <c r="C52" s="919"/>
      <c r="D52" s="915"/>
      <c r="E52" s="913"/>
      <c r="F52" s="916"/>
      <c r="G52" s="918"/>
      <c r="H52" s="920"/>
      <c r="I52" s="872"/>
      <c r="J52" s="872"/>
      <c r="K52" s="872"/>
      <c r="L52" s="872"/>
      <c r="M52" s="872"/>
      <c r="N52" s="872"/>
      <c r="O52" s="872"/>
      <c r="P52" s="872"/>
      <c r="Q52" s="872"/>
      <c r="R52" s="872"/>
      <c r="S52" s="872"/>
      <c r="T52" s="872"/>
      <c r="U52" s="872"/>
      <c r="V52" s="872"/>
      <c r="W52" s="872"/>
      <c r="X52" s="872"/>
      <c r="Y52" s="872"/>
      <c r="Z52" s="872"/>
      <c r="AA52" s="872"/>
    </row>
    <row r="53">
      <c r="A53" s="913"/>
      <c r="B53" s="921"/>
      <c r="C53" s="919"/>
      <c r="D53" s="922"/>
      <c r="E53" s="913"/>
      <c r="F53" s="923"/>
      <c r="G53" s="918"/>
      <c r="H53" s="920"/>
      <c r="I53" s="872"/>
      <c r="J53" s="872"/>
      <c r="K53" s="872"/>
      <c r="L53" s="872"/>
      <c r="M53" s="872"/>
      <c r="N53" s="872"/>
      <c r="O53" s="872"/>
      <c r="P53" s="872"/>
      <c r="Q53" s="872"/>
      <c r="R53" s="872"/>
      <c r="S53" s="872"/>
      <c r="T53" s="872"/>
      <c r="U53" s="872"/>
      <c r="V53" s="872"/>
      <c r="W53" s="872"/>
      <c r="X53" s="872"/>
      <c r="Y53" s="872"/>
      <c r="Z53" s="872"/>
      <c r="AA53" s="872"/>
    </row>
    <row r="54">
      <c r="A54" s="913"/>
      <c r="B54" s="914"/>
      <c r="C54" s="913"/>
      <c r="D54" s="915"/>
      <c r="E54" s="913"/>
      <c r="F54" s="907"/>
      <c r="G54" s="14"/>
      <c r="H54" s="14"/>
      <c r="I54" s="14"/>
      <c r="J54" s="14"/>
      <c r="K54" s="14"/>
      <c r="L54" s="14"/>
      <c r="M54" s="14"/>
      <c r="N54" s="14"/>
      <c r="O54" s="14"/>
      <c r="P54" s="14"/>
      <c r="Q54" s="14"/>
      <c r="R54" s="14"/>
      <c r="S54" s="14"/>
      <c r="T54" s="14"/>
      <c r="U54" s="14"/>
      <c r="V54" s="14"/>
      <c r="W54" s="14"/>
      <c r="X54" s="14"/>
      <c r="Y54" s="14"/>
      <c r="Z54" s="14"/>
      <c r="AA54" s="14"/>
    </row>
    <row r="55">
      <c r="A55" s="895"/>
      <c r="B55" s="905"/>
      <c r="C55" s="870"/>
      <c r="D55" s="878"/>
      <c r="E55" s="872"/>
      <c r="F55" s="907"/>
      <c r="G55" s="872"/>
      <c r="H55" s="872"/>
      <c r="I55" s="872"/>
      <c r="J55" s="872"/>
      <c r="K55" s="872"/>
      <c r="L55" s="872"/>
      <c r="M55" s="872"/>
      <c r="N55" s="872"/>
      <c r="O55" s="872"/>
      <c r="P55" s="872"/>
      <c r="Q55" s="872"/>
      <c r="R55" s="872"/>
      <c r="S55" s="872"/>
      <c r="T55" s="872"/>
      <c r="U55" s="872"/>
      <c r="V55" s="872"/>
      <c r="W55" s="872"/>
      <c r="X55" s="872"/>
      <c r="Y55" s="872"/>
      <c r="Z55" s="872"/>
      <c r="AA55" s="872"/>
    </row>
    <row r="56">
      <c r="A56" s="895"/>
      <c r="B56" s="905"/>
      <c r="C56" s="870"/>
      <c r="D56" s="878"/>
      <c r="E56" s="870"/>
      <c r="F56" s="898"/>
      <c r="G56" s="872"/>
      <c r="H56" s="872"/>
      <c r="I56" s="872"/>
      <c r="J56" s="872"/>
      <c r="K56" s="872"/>
      <c r="L56" s="872"/>
      <c r="M56" s="872"/>
      <c r="N56" s="872"/>
      <c r="O56" s="872"/>
      <c r="P56" s="872"/>
      <c r="Q56" s="872"/>
      <c r="R56" s="872"/>
      <c r="S56" s="872"/>
      <c r="T56" s="872"/>
      <c r="U56" s="872"/>
      <c r="V56" s="872"/>
      <c r="W56" s="872"/>
      <c r="X56" s="872"/>
      <c r="Y56" s="872"/>
      <c r="Z56" s="872"/>
      <c r="AA56" s="872"/>
    </row>
    <row r="57">
      <c r="A57" s="866"/>
      <c r="B57" s="905"/>
      <c r="C57" s="870"/>
      <c r="D57" s="878"/>
      <c r="E57" s="872"/>
      <c r="F57" s="898"/>
      <c r="G57" s="872"/>
      <c r="H57" s="903"/>
      <c r="I57" s="903"/>
      <c r="J57" s="903"/>
      <c r="K57" s="903"/>
      <c r="L57" s="903"/>
      <c r="M57" s="903"/>
      <c r="N57" s="903"/>
      <c r="O57" s="903"/>
      <c r="P57" s="903"/>
      <c r="Q57" s="903"/>
      <c r="R57" s="903"/>
      <c r="S57" s="903"/>
      <c r="T57" s="903"/>
      <c r="U57" s="903"/>
      <c r="V57" s="903"/>
      <c r="W57" s="903"/>
      <c r="X57" s="903"/>
      <c r="Y57" s="903"/>
      <c r="Z57" s="903"/>
      <c r="AA57" s="903"/>
    </row>
    <row r="58">
      <c r="A58" s="924"/>
      <c r="B58" s="925"/>
      <c r="C58" s="926"/>
      <c r="D58" s="927"/>
      <c r="E58" s="903"/>
      <c r="F58" s="928"/>
      <c r="G58" s="903"/>
      <c r="H58" s="872"/>
      <c r="I58" s="872"/>
      <c r="J58" s="872"/>
      <c r="K58" s="872"/>
      <c r="L58" s="872"/>
      <c r="M58" s="872"/>
      <c r="N58" s="872"/>
      <c r="O58" s="872"/>
      <c r="P58" s="872"/>
      <c r="Q58" s="872"/>
      <c r="R58" s="872"/>
      <c r="S58" s="872"/>
      <c r="T58" s="872"/>
      <c r="U58" s="872"/>
      <c r="V58" s="872"/>
      <c r="W58" s="872"/>
      <c r="X58" s="872"/>
      <c r="Y58" s="872"/>
      <c r="Z58" s="872"/>
      <c r="AA58" s="872"/>
    </row>
    <row r="59">
      <c r="A59" s="924"/>
      <c r="B59" s="925"/>
      <c r="C59" s="866"/>
      <c r="D59" s="929"/>
      <c r="E59" s="903"/>
      <c r="F59" s="928"/>
      <c r="G59" s="903"/>
      <c r="H59" s="872"/>
      <c r="I59" s="872"/>
      <c r="J59" s="872"/>
      <c r="K59" s="872"/>
      <c r="L59" s="872"/>
      <c r="M59" s="872"/>
      <c r="N59" s="872"/>
      <c r="O59" s="872"/>
      <c r="P59" s="872"/>
      <c r="Q59" s="872"/>
      <c r="R59" s="872"/>
      <c r="S59" s="872"/>
      <c r="T59" s="872"/>
      <c r="U59" s="872"/>
      <c r="V59" s="872"/>
      <c r="W59" s="872"/>
      <c r="X59" s="872"/>
      <c r="Y59" s="872"/>
      <c r="Z59" s="872"/>
      <c r="AA59" s="872"/>
    </row>
    <row r="60">
      <c r="A60" s="930"/>
      <c r="B60" s="931"/>
      <c r="C60" s="932"/>
      <c r="D60" s="933"/>
      <c r="E60" s="873"/>
      <c r="F60" s="934"/>
      <c r="G60" s="873"/>
      <c r="H60" s="872"/>
      <c r="I60" s="872"/>
      <c r="J60" s="872"/>
      <c r="K60" s="872"/>
      <c r="L60" s="872"/>
      <c r="M60" s="872"/>
      <c r="N60" s="872"/>
      <c r="O60" s="872"/>
      <c r="P60" s="872"/>
      <c r="Q60" s="872"/>
      <c r="R60" s="872"/>
      <c r="S60" s="872"/>
      <c r="T60" s="872"/>
      <c r="U60" s="872"/>
      <c r="V60" s="872"/>
      <c r="W60" s="872"/>
      <c r="X60" s="872"/>
      <c r="Y60" s="872"/>
      <c r="Z60" s="872"/>
      <c r="AA60" s="872"/>
    </row>
    <row r="61">
      <c r="A61" s="895"/>
      <c r="B61" s="905"/>
      <c r="C61" s="870"/>
      <c r="D61" s="897"/>
      <c r="E61" s="872"/>
      <c r="F61" s="898"/>
      <c r="G61" s="872"/>
      <c r="H61" s="872"/>
      <c r="I61" s="872"/>
      <c r="J61" s="872"/>
      <c r="K61" s="872"/>
      <c r="L61" s="872"/>
      <c r="M61" s="872"/>
      <c r="N61" s="872"/>
      <c r="O61" s="872"/>
      <c r="P61" s="872"/>
      <c r="Q61" s="872"/>
      <c r="R61" s="872"/>
      <c r="S61" s="872"/>
      <c r="T61" s="872"/>
      <c r="U61" s="872"/>
      <c r="V61" s="872"/>
      <c r="W61" s="872"/>
      <c r="X61" s="872"/>
      <c r="Y61" s="872"/>
      <c r="Z61" s="872"/>
      <c r="AA61" s="872"/>
    </row>
    <row r="62">
      <c r="A62" s="866"/>
      <c r="B62" s="935"/>
      <c r="C62" s="870"/>
      <c r="D62" s="878"/>
      <c r="E62" s="870"/>
      <c r="F62" s="898"/>
      <c r="G62" s="872"/>
      <c r="H62" s="872"/>
      <c r="I62" s="872"/>
      <c r="J62" s="872"/>
      <c r="K62" s="872"/>
      <c r="L62" s="872"/>
      <c r="M62" s="872"/>
      <c r="N62" s="872"/>
      <c r="O62" s="872"/>
      <c r="P62" s="872"/>
      <c r="Q62" s="872"/>
      <c r="R62" s="872"/>
      <c r="S62" s="872"/>
      <c r="T62" s="872"/>
      <c r="U62" s="872"/>
      <c r="V62" s="872"/>
      <c r="W62" s="872"/>
      <c r="X62" s="872"/>
      <c r="Y62" s="872"/>
      <c r="Z62" s="872"/>
      <c r="AA62" s="872"/>
    </row>
    <row r="63">
      <c r="A63" s="895"/>
      <c r="B63" s="931"/>
      <c r="C63" s="932"/>
      <c r="D63" s="933"/>
      <c r="E63" s="932"/>
      <c r="F63" s="936"/>
      <c r="G63" s="873"/>
      <c r="H63" s="872"/>
      <c r="I63" s="872"/>
      <c r="J63" s="872"/>
      <c r="K63" s="872"/>
      <c r="L63" s="872"/>
      <c r="M63" s="872"/>
      <c r="N63" s="872"/>
      <c r="O63" s="872"/>
      <c r="P63" s="872"/>
      <c r="Q63" s="872"/>
      <c r="R63" s="872"/>
      <c r="S63" s="872"/>
      <c r="T63" s="872"/>
      <c r="U63" s="872"/>
      <c r="V63" s="872"/>
      <c r="W63" s="872"/>
      <c r="X63" s="872"/>
      <c r="Y63" s="872"/>
      <c r="Z63" s="872"/>
      <c r="AA63" s="872"/>
    </row>
    <row r="64">
      <c r="A64" s="895"/>
      <c r="B64" s="931"/>
      <c r="C64" s="932"/>
      <c r="D64" s="933"/>
      <c r="E64" s="932"/>
      <c r="F64" s="936"/>
      <c r="G64" s="873"/>
      <c r="H64" s="903"/>
      <c r="I64" s="903"/>
      <c r="J64" s="903"/>
      <c r="K64" s="903"/>
      <c r="L64" s="903"/>
      <c r="M64" s="903"/>
      <c r="N64" s="903"/>
      <c r="O64" s="903"/>
      <c r="P64" s="903"/>
      <c r="Q64" s="903"/>
      <c r="R64" s="903"/>
      <c r="S64" s="903"/>
      <c r="T64" s="903"/>
      <c r="U64" s="903"/>
      <c r="V64" s="903"/>
      <c r="W64" s="903"/>
      <c r="X64" s="903"/>
      <c r="Y64" s="903"/>
      <c r="Z64" s="903"/>
      <c r="AA64" s="903"/>
    </row>
    <row r="65">
      <c r="A65" s="866"/>
      <c r="B65" s="905"/>
      <c r="C65" s="870"/>
      <c r="D65" s="878"/>
      <c r="E65" s="872"/>
      <c r="F65" s="898"/>
      <c r="G65" s="872"/>
      <c r="H65" s="872"/>
      <c r="I65" s="872"/>
      <c r="J65" s="872"/>
      <c r="K65" s="872"/>
      <c r="L65" s="872"/>
      <c r="M65" s="872"/>
      <c r="N65" s="872"/>
      <c r="O65" s="872"/>
      <c r="P65" s="872"/>
      <c r="Q65" s="872"/>
      <c r="R65" s="872"/>
      <c r="S65" s="872"/>
      <c r="T65" s="872"/>
      <c r="U65" s="872"/>
      <c r="V65" s="872"/>
      <c r="W65" s="872"/>
      <c r="X65" s="872"/>
      <c r="Y65" s="872"/>
      <c r="Z65" s="872"/>
      <c r="AA65" s="872"/>
    </row>
    <row r="66">
      <c r="A66" s="924"/>
      <c r="B66" s="925"/>
      <c r="C66" s="926"/>
      <c r="D66" s="927"/>
      <c r="E66" s="903"/>
      <c r="F66" s="928"/>
      <c r="G66" s="903"/>
      <c r="H66" s="903"/>
      <c r="I66" s="903"/>
      <c r="J66" s="903"/>
      <c r="K66" s="903"/>
      <c r="L66" s="903"/>
      <c r="M66" s="903"/>
      <c r="N66" s="903"/>
      <c r="O66" s="903"/>
      <c r="P66" s="903"/>
      <c r="Q66" s="903"/>
      <c r="R66" s="903"/>
      <c r="S66" s="903"/>
      <c r="T66" s="903"/>
      <c r="U66" s="903"/>
      <c r="V66" s="903"/>
      <c r="W66" s="903"/>
      <c r="X66" s="903"/>
      <c r="Y66" s="903"/>
      <c r="Z66" s="903"/>
      <c r="AA66" s="903"/>
    </row>
    <row r="67">
      <c r="A67" s="895"/>
      <c r="B67" s="905"/>
      <c r="C67" s="870"/>
      <c r="D67" s="937"/>
      <c r="E67" s="872"/>
      <c r="F67" s="898"/>
      <c r="G67" s="872"/>
      <c r="H67" s="872"/>
      <c r="I67" s="872"/>
      <c r="J67" s="872"/>
      <c r="K67" s="872"/>
      <c r="L67" s="872"/>
      <c r="M67" s="872"/>
      <c r="N67" s="872"/>
      <c r="O67" s="872"/>
      <c r="P67" s="872"/>
      <c r="Q67" s="872"/>
      <c r="R67" s="872"/>
      <c r="S67" s="872"/>
      <c r="T67" s="872"/>
      <c r="U67" s="872"/>
      <c r="V67" s="872"/>
      <c r="W67" s="872"/>
      <c r="X67" s="872"/>
      <c r="Y67" s="872"/>
      <c r="Z67" s="872"/>
      <c r="AA67" s="872"/>
    </row>
    <row r="68">
      <c r="A68" s="895"/>
      <c r="B68" s="905"/>
      <c r="C68" s="870"/>
      <c r="D68" s="878"/>
      <c r="E68" s="870"/>
      <c r="F68" s="898"/>
      <c r="G68" s="872"/>
      <c r="H68" s="872"/>
      <c r="I68" s="872"/>
      <c r="J68" s="872"/>
      <c r="K68" s="872"/>
      <c r="L68" s="872"/>
      <c r="M68" s="872"/>
      <c r="N68" s="872"/>
      <c r="O68" s="872"/>
      <c r="P68" s="872"/>
      <c r="Q68" s="872"/>
      <c r="R68" s="872"/>
      <c r="S68" s="872"/>
      <c r="T68" s="872"/>
      <c r="U68" s="872"/>
      <c r="V68" s="872"/>
      <c r="W68" s="872"/>
      <c r="X68" s="872"/>
      <c r="Y68" s="872"/>
      <c r="Z68" s="872"/>
      <c r="AA68" s="872"/>
    </row>
    <row r="69">
      <c r="A69" s="913"/>
      <c r="B69" s="914"/>
      <c r="C69" s="913"/>
      <c r="D69" s="915"/>
      <c r="E69" s="913"/>
      <c r="F69" s="907"/>
      <c r="G69" s="14"/>
      <c r="H69" s="14"/>
      <c r="I69" s="14"/>
      <c r="J69" s="14"/>
      <c r="K69" s="14"/>
      <c r="L69" s="14"/>
      <c r="M69" s="14"/>
      <c r="N69" s="14"/>
      <c r="O69" s="14"/>
      <c r="P69" s="14"/>
      <c r="Q69" s="14"/>
      <c r="R69" s="14"/>
      <c r="S69" s="14"/>
      <c r="T69" s="14"/>
      <c r="U69" s="14"/>
      <c r="V69" s="14"/>
      <c r="W69" s="14"/>
      <c r="X69" s="14"/>
      <c r="Y69" s="14"/>
      <c r="Z69" s="14"/>
      <c r="AA69" s="14"/>
    </row>
    <row r="70">
      <c r="A70" s="913"/>
      <c r="B70" s="896"/>
      <c r="C70" s="913"/>
      <c r="D70" s="938"/>
      <c r="E70" s="913"/>
      <c r="F70" s="939"/>
      <c r="G70" s="920"/>
      <c r="H70" s="920"/>
      <c r="I70" s="920"/>
      <c r="J70" s="920"/>
      <c r="K70" s="920"/>
      <c r="L70" s="920"/>
      <c r="M70" s="920"/>
      <c r="N70" s="920"/>
      <c r="O70" s="920"/>
      <c r="P70" s="920"/>
      <c r="Q70" s="920"/>
      <c r="R70" s="920"/>
      <c r="S70" s="920"/>
      <c r="T70" s="920"/>
      <c r="U70" s="920"/>
      <c r="V70" s="920"/>
      <c r="W70" s="920"/>
      <c r="X70" s="920"/>
      <c r="Y70" s="920"/>
      <c r="Z70" s="920"/>
      <c r="AA70" s="920"/>
    </row>
    <row r="71">
      <c r="A71" s="940"/>
      <c r="B71" s="905"/>
      <c r="C71" s="870"/>
      <c r="D71" s="878"/>
      <c r="E71" s="872"/>
      <c r="F71" s="898"/>
      <c r="G71" s="872"/>
      <c r="H71" s="873"/>
      <c r="I71" s="873"/>
      <c r="J71" s="873"/>
      <c r="K71" s="873"/>
      <c r="L71" s="873"/>
      <c r="M71" s="873"/>
      <c r="N71" s="873"/>
      <c r="O71" s="873"/>
      <c r="P71" s="873"/>
      <c r="Q71" s="873"/>
      <c r="R71" s="873"/>
      <c r="S71" s="873"/>
      <c r="T71" s="873"/>
      <c r="U71" s="873"/>
      <c r="V71" s="873"/>
      <c r="W71" s="873"/>
      <c r="X71" s="873"/>
      <c r="Y71" s="873"/>
      <c r="Z71" s="873"/>
      <c r="AA71" s="873"/>
    </row>
    <row r="72">
      <c r="A72" s="913"/>
      <c r="B72" s="914"/>
      <c r="C72" s="913"/>
      <c r="D72" s="915"/>
      <c r="E72" s="941"/>
      <c r="F72" s="907"/>
      <c r="G72" s="14"/>
      <c r="H72" s="14"/>
      <c r="I72" s="14"/>
      <c r="J72" s="14"/>
      <c r="K72" s="14"/>
      <c r="L72" s="14"/>
      <c r="M72" s="14"/>
      <c r="N72" s="14"/>
      <c r="O72" s="14"/>
      <c r="P72" s="14"/>
      <c r="Q72" s="14"/>
      <c r="R72" s="14"/>
      <c r="S72" s="14"/>
      <c r="T72" s="14"/>
      <c r="U72" s="14"/>
      <c r="V72" s="14"/>
      <c r="W72" s="14"/>
      <c r="X72" s="14"/>
      <c r="Y72" s="14"/>
      <c r="Z72" s="14"/>
      <c r="AA72" s="14"/>
    </row>
    <row r="73">
      <c r="A73" s="913"/>
      <c r="B73" s="921"/>
      <c r="C73" s="913"/>
      <c r="D73" s="942"/>
      <c r="E73" s="913"/>
      <c r="F73" s="907"/>
      <c r="G73" s="14"/>
      <c r="H73" s="872"/>
      <c r="I73" s="872"/>
      <c r="J73" s="872"/>
      <c r="K73" s="872"/>
      <c r="L73" s="872"/>
      <c r="M73" s="872"/>
      <c r="N73" s="872"/>
      <c r="O73" s="872"/>
      <c r="P73" s="872"/>
      <c r="Q73" s="872"/>
      <c r="R73" s="872"/>
      <c r="S73" s="872"/>
      <c r="T73" s="872"/>
      <c r="U73" s="872"/>
      <c r="V73" s="872"/>
      <c r="W73" s="872"/>
      <c r="X73" s="872"/>
      <c r="Y73" s="872"/>
      <c r="Z73" s="872"/>
      <c r="AA73" s="872"/>
    </row>
    <row r="74">
      <c r="A74" s="14"/>
      <c r="B74" s="863"/>
      <c r="C74" s="24"/>
      <c r="D74" s="943"/>
      <c r="E74" s="14"/>
      <c r="F74" s="907"/>
      <c r="G74" s="14"/>
      <c r="H74" s="14"/>
      <c r="I74" s="14"/>
      <c r="J74" s="14"/>
      <c r="K74" s="14"/>
      <c r="L74" s="14"/>
      <c r="M74" s="14"/>
      <c r="N74" s="14"/>
      <c r="O74" s="14"/>
      <c r="P74" s="14"/>
      <c r="Q74" s="14"/>
      <c r="R74" s="14"/>
      <c r="S74" s="14"/>
      <c r="T74" s="14"/>
      <c r="U74" s="14"/>
      <c r="V74" s="14"/>
      <c r="W74" s="14"/>
      <c r="X74" s="14"/>
      <c r="Y74" s="14"/>
      <c r="Z74" s="14"/>
      <c r="AA74" s="14"/>
    </row>
    <row r="75">
      <c r="A75" s="944"/>
      <c r="B75" s="945"/>
      <c r="C75" s="944"/>
      <c r="D75" s="946"/>
      <c r="E75" s="944"/>
      <c r="F75" s="947"/>
      <c r="G75" s="948"/>
      <c r="H75" s="918"/>
      <c r="I75" s="872"/>
      <c r="J75" s="872"/>
      <c r="K75" s="872"/>
      <c r="L75" s="872"/>
      <c r="M75" s="872"/>
      <c r="N75" s="872"/>
      <c r="O75" s="872"/>
      <c r="P75" s="872"/>
      <c r="Q75" s="872"/>
      <c r="R75" s="872"/>
      <c r="S75" s="872"/>
      <c r="T75" s="872"/>
      <c r="U75" s="872"/>
      <c r="V75" s="872"/>
      <c r="W75" s="872"/>
      <c r="X75" s="872"/>
      <c r="Y75" s="872"/>
      <c r="Z75" s="872"/>
      <c r="AA75" s="872"/>
    </row>
    <row r="76">
      <c r="A76" s="895"/>
      <c r="B76" s="905"/>
      <c r="C76" s="870"/>
      <c r="D76" s="878"/>
      <c r="E76" s="870"/>
      <c r="F76" s="898"/>
      <c r="G76" s="872"/>
      <c r="H76" s="872"/>
      <c r="I76" s="872"/>
      <c r="J76" s="872"/>
      <c r="K76" s="872"/>
      <c r="L76" s="872"/>
      <c r="M76" s="872"/>
      <c r="N76" s="872"/>
      <c r="O76" s="872"/>
      <c r="P76" s="872"/>
      <c r="Q76" s="872"/>
      <c r="R76" s="872"/>
      <c r="S76" s="872"/>
      <c r="T76" s="872"/>
      <c r="U76" s="872"/>
      <c r="V76" s="872"/>
      <c r="W76" s="872"/>
      <c r="X76" s="872"/>
      <c r="Y76" s="872"/>
      <c r="Z76" s="872"/>
      <c r="AA76" s="872"/>
    </row>
    <row r="77">
      <c r="A77" s="913"/>
      <c r="B77" s="914"/>
      <c r="C77" s="913"/>
      <c r="D77" s="949"/>
      <c r="E77" s="913"/>
      <c r="F77" s="916"/>
      <c r="G77" s="918"/>
      <c r="H77" s="872"/>
      <c r="I77" s="872"/>
      <c r="J77" s="872"/>
      <c r="K77" s="872"/>
      <c r="L77" s="872"/>
      <c r="M77" s="872"/>
      <c r="N77" s="872"/>
      <c r="O77" s="872"/>
      <c r="P77" s="872"/>
      <c r="Q77" s="872"/>
      <c r="R77" s="872"/>
      <c r="S77" s="872"/>
      <c r="T77" s="872"/>
      <c r="U77" s="872"/>
      <c r="V77" s="872"/>
      <c r="W77" s="872"/>
      <c r="X77" s="872"/>
      <c r="Y77" s="872"/>
      <c r="Z77" s="872"/>
      <c r="AA77" s="872"/>
    </row>
    <row r="78">
      <c r="A78" s="913"/>
      <c r="B78" s="921"/>
      <c r="C78" s="913"/>
      <c r="D78" s="950"/>
      <c r="E78" s="913"/>
      <c r="F78" s="916"/>
      <c r="G78" s="918"/>
      <c r="H78" s="872"/>
      <c r="I78" s="872"/>
      <c r="J78" s="872"/>
      <c r="K78" s="872"/>
      <c r="L78" s="872"/>
      <c r="M78" s="872"/>
      <c r="N78" s="872"/>
      <c r="O78" s="872"/>
      <c r="P78" s="872"/>
      <c r="Q78" s="872"/>
      <c r="R78" s="872"/>
      <c r="S78" s="872"/>
      <c r="T78" s="872"/>
      <c r="U78" s="872"/>
      <c r="V78" s="872"/>
      <c r="W78" s="872"/>
      <c r="X78" s="872"/>
      <c r="Y78" s="872"/>
      <c r="Z78" s="872"/>
      <c r="AA78" s="872"/>
    </row>
    <row r="79">
      <c r="A79" s="24"/>
      <c r="B79" s="951"/>
      <c r="C79" s="24"/>
      <c r="D79" s="943"/>
      <c r="E79" s="24"/>
      <c r="F79" s="865"/>
      <c r="G79" s="14"/>
      <c r="H79" s="14"/>
      <c r="I79" s="14"/>
      <c r="J79" s="14"/>
      <c r="K79" s="14"/>
      <c r="L79" s="14"/>
      <c r="M79" s="14"/>
      <c r="N79" s="14"/>
      <c r="O79" s="14"/>
      <c r="P79" s="14"/>
      <c r="Q79" s="14"/>
      <c r="R79" s="14"/>
      <c r="S79" s="14"/>
      <c r="T79" s="14"/>
      <c r="U79" s="14"/>
      <c r="V79" s="14"/>
      <c r="W79" s="14"/>
      <c r="X79" s="14"/>
      <c r="Y79" s="14"/>
      <c r="Z79" s="14"/>
      <c r="AA79" s="14"/>
    </row>
    <row r="80">
      <c r="A80" s="24"/>
      <c r="B80" s="863"/>
      <c r="C80" s="24"/>
      <c r="D80" s="952"/>
      <c r="E80" s="14"/>
      <c r="F80" s="907"/>
      <c r="G80" s="14"/>
      <c r="H80" s="14"/>
      <c r="I80" s="14"/>
      <c r="J80" s="14"/>
      <c r="K80" s="14"/>
      <c r="L80" s="14"/>
      <c r="M80" s="14"/>
      <c r="N80" s="14"/>
      <c r="O80" s="14"/>
      <c r="P80" s="14"/>
      <c r="Q80" s="14"/>
      <c r="R80" s="14"/>
      <c r="S80" s="14"/>
      <c r="T80" s="14"/>
      <c r="U80" s="14"/>
      <c r="V80" s="14"/>
      <c r="W80" s="14"/>
      <c r="X80" s="14"/>
      <c r="Y80" s="14"/>
      <c r="Z80" s="14"/>
      <c r="AA80" s="14"/>
    </row>
    <row r="81">
      <c r="A81" s="940"/>
      <c r="B81" s="905"/>
      <c r="C81" s="870"/>
      <c r="D81" s="878"/>
      <c r="E81" s="870"/>
      <c r="F81" s="898"/>
      <c r="G81" s="872"/>
      <c r="H81" s="872"/>
      <c r="I81" s="872"/>
      <c r="J81" s="872"/>
      <c r="K81" s="872"/>
      <c r="L81" s="872"/>
      <c r="M81" s="872"/>
      <c r="N81" s="872"/>
      <c r="O81" s="872"/>
      <c r="P81" s="872"/>
      <c r="Q81" s="872"/>
      <c r="R81" s="872"/>
      <c r="S81" s="872"/>
      <c r="T81" s="872"/>
      <c r="U81" s="872"/>
      <c r="V81" s="872"/>
      <c r="W81" s="872"/>
      <c r="X81" s="872"/>
      <c r="Y81" s="872"/>
      <c r="Z81" s="872"/>
      <c r="AA81" s="872"/>
    </row>
    <row r="82">
      <c r="A82" s="940"/>
      <c r="B82" s="905"/>
      <c r="C82" s="870"/>
      <c r="D82" s="878"/>
      <c r="E82" s="872"/>
      <c r="F82" s="898"/>
      <c r="G82" s="872"/>
      <c r="H82" s="873"/>
      <c r="I82" s="873"/>
      <c r="J82" s="873"/>
      <c r="K82" s="873"/>
      <c r="L82" s="873"/>
      <c r="M82" s="873"/>
      <c r="N82" s="873"/>
      <c r="O82" s="873"/>
      <c r="P82" s="873"/>
      <c r="Q82" s="873"/>
      <c r="R82" s="873"/>
      <c r="S82" s="873"/>
      <c r="T82" s="873"/>
      <c r="U82" s="873"/>
      <c r="V82" s="873"/>
      <c r="W82" s="873"/>
      <c r="X82" s="873"/>
      <c r="Y82" s="873"/>
      <c r="Z82" s="873"/>
      <c r="AA82" s="873"/>
    </row>
    <row r="83">
      <c r="A83" s="895"/>
      <c r="B83" s="905"/>
      <c r="C83" s="870"/>
      <c r="D83" s="937"/>
      <c r="E83" s="872"/>
      <c r="F83" s="898"/>
      <c r="G83" s="872"/>
      <c r="H83" s="872"/>
      <c r="I83" s="872"/>
      <c r="J83" s="872"/>
      <c r="K83" s="872"/>
      <c r="L83" s="872"/>
      <c r="M83" s="872"/>
      <c r="N83" s="872"/>
      <c r="O83" s="872"/>
      <c r="P83" s="872"/>
      <c r="Q83" s="872"/>
      <c r="R83" s="872"/>
      <c r="S83" s="872"/>
      <c r="T83" s="872"/>
      <c r="U83" s="872"/>
      <c r="V83" s="872"/>
      <c r="W83" s="872"/>
      <c r="X83" s="872"/>
      <c r="Y83" s="872"/>
      <c r="Z83" s="872"/>
      <c r="AA83" s="872"/>
    </row>
    <row r="84">
      <c r="A84" s="895"/>
      <c r="B84" s="905"/>
      <c r="C84" s="870"/>
      <c r="D84" s="878"/>
      <c r="E84" s="870"/>
      <c r="F84" s="898"/>
      <c r="G84" s="872"/>
      <c r="H84" s="872"/>
      <c r="I84" s="872"/>
      <c r="J84" s="872"/>
      <c r="K84" s="872"/>
      <c r="L84" s="872"/>
      <c r="M84" s="872"/>
      <c r="N84" s="872"/>
      <c r="O84" s="872"/>
      <c r="P84" s="872"/>
      <c r="Q84" s="872"/>
      <c r="R84" s="872"/>
      <c r="S84" s="872"/>
      <c r="T84" s="872"/>
      <c r="U84" s="872"/>
      <c r="V84" s="872"/>
      <c r="W84" s="872"/>
      <c r="X84" s="872"/>
      <c r="Y84" s="872"/>
      <c r="Z84" s="872"/>
      <c r="AA84" s="872"/>
    </row>
    <row r="85">
      <c r="A85" s="895"/>
      <c r="B85" s="931"/>
      <c r="C85" s="932"/>
      <c r="D85" s="933"/>
      <c r="E85" s="932"/>
      <c r="F85" s="936"/>
      <c r="G85" s="873"/>
      <c r="H85" s="872"/>
      <c r="I85" s="872"/>
      <c r="J85" s="872"/>
      <c r="K85" s="872"/>
      <c r="L85" s="872"/>
      <c r="M85" s="872"/>
      <c r="N85" s="872"/>
      <c r="O85" s="872"/>
      <c r="P85" s="872"/>
      <c r="Q85" s="872"/>
      <c r="R85" s="872"/>
      <c r="S85" s="872"/>
      <c r="T85" s="872"/>
      <c r="U85" s="872"/>
      <c r="V85" s="872"/>
      <c r="W85" s="872"/>
      <c r="X85" s="872"/>
      <c r="Y85" s="872"/>
      <c r="Z85" s="872"/>
      <c r="AA85" s="872"/>
    </row>
    <row r="86">
      <c r="A86" s="895"/>
      <c r="B86" s="905"/>
      <c r="C86" s="870"/>
      <c r="D86" s="878"/>
      <c r="E86" s="872"/>
      <c r="F86" s="898"/>
      <c r="G86" s="872"/>
      <c r="H86" s="872"/>
      <c r="I86" s="872"/>
      <c r="J86" s="872"/>
      <c r="K86" s="872"/>
      <c r="L86" s="872"/>
      <c r="M86" s="872"/>
      <c r="N86" s="872"/>
      <c r="O86" s="872"/>
      <c r="P86" s="872"/>
      <c r="Q86" s="872"/>
      <c r="R86" s="872"/>
      <c r="S86" s="872"/>
      <c r="T86" s="872"/>
      <c r="U86" s="872"/>
      <c r="V86" s="872"/>
      <c r="W86" s="872"/>
      <c r="X86" s="872"/>
      <c r="Y86" s="872"/>
      <c r="Z86" s="872"/>
      <c r="AA86" s="872"/>
    </row>
    <row r="87">
      <c r="A87" s="895"/>
      <c r="B87" s="905"/>
      <c r="C87" s="870"/>
      <c r="D87" s="878"/>
      <c r="E87" s="872"/>
      <c r="F87" s="898"/>
      <c r="G87" s="872"/>
      <c r="H87" s="872"/>
      <c r="I87" s="872"/>
      <c r="J87" s="872"/>
      <c r="K87" s="872"/>
      <c r="L87" s="872"/>
      <c r="M87" s="872"/>
      <c r="N87" s="872"/>
      <c r="O87" s="872"/>
      <c r="P87" s="872"/>
      <c r="Q87" s="872"/>
      <c r="R87" s="872"/>
      <c r="S87" s="872"/>
      <c r="T87" s="872"/>
      <c r="U87" s="872"/>
      <c r="V87" s="872"/>
      <c r="W87" s="872"/>
      <c r="X87" s="872"/>
      <c r="Y87" s="872"/>
      <c r="Z87" s="872"/>
      <c r="AA87" s="872"/>
    </row>
    <row r="88">
      <c r="A88" s="913"/>
      <c r="B88" s="921"/>
      <c r="C88" s="953"/>
      <c r="D88" s="949"/>
      <c r="E88" s="913"/>
      <c r="F88" s="898"/>
      <c r="G88" s="872"/>
      <c r="H88" s="872"/>
      <c r="I88" s="872"/>
      <c r="J88" s="872"/>
      <c r="K88" s="872"/>
      <c r="L88" s="872"/>
      <c r="M88" s="872"/>
      <c r="N88" s="872"/>
      <c r="O88" s="872"/>
      <c r="P88" s="872"/>
      <c r="Q88" s="872"/>
      <c r="R88" s="872"/>
      <c r="S88" s="872"/>
      <c r="T88" s="872"/>
      <c r="U88" s="872"/>
      <c r="V88" s="872"/>
      <c r="W88" s="872"/>
      <c r="X88" s="872"/>
      <c r="Y88" s="872"/>
      <c r="Z88" s="872"/>
      <c r="AA88" s="872"/>
    </row>
    <row r="89">
      <c r="A89" s="866"/>
      <c r="B89" s="905"/>
      <c r="C89" s="870"/>
      <c r="D89" s="878"/>
      <c r="E89" s="872"/>
      <c r="F89" s="898"/>
      <c r="G89" s="872"/>
      <c r="H89" s="872"/>
      <c r="I89" s="872"/>
      <c r="J89" s="872"/>
      <c r="K89" s="872"/>
      <c r="L89" s="872"/>
      <c r="M89" s="872"/>
      <c r="N89" s="872"/>
      <c r="O89" s="872"/>
      <c r="P89" s="872"/>
      <c r="Q89" s="872"/>
      <c r="R89" s="872"/>
      <c r="S89" s="872"/>
      <c r="T89" s="872"/>
      <c r="U89" s="872"/>
      <c r="V89" s="872"/>
      <c r="W89" s="872"/>
      <c r="X89" s="872"/>
      <c r="Y89" s="872"/>
      <c r="Z89" s="872"/>
      <c r="AA89" s="872"/>
    </row>
    <row r="90">
      <c r="A90" s="954"/>
      <c r="B90" s="925"/>
      <c r="C90" s="941"/>
      <c r="D90" s="955"/>
      <c r="E90" s="941"/>
      <c r="F90" s="956"/>
      <c r="G90" s="954"/>
      <c r="H90" s="872"/>
      <c r="I90" s="872"/>
      <c r="J90" s="872"/>
      <c r="K90" s="872"/>
      <c r="L90" s="872"/>
      <c r="M90" s="872"/>
      <c r="N90" s="872"/>
      <c r="O90" s="872"/>
      <c r="P90" s="872"/>
      <c r="Q90" s="872"/>
      <c r="R90" s="872"/>
      <c r="S90" s="872"/>
      <c r="T90" s="872"/>
      <c r="U90" s="872"/>
      <c r="V90" s="872"/>
      <c r="W90" s="872"/>
      <c r="X90" s="872"/>
      <c r="Y90" s="872"/>
      <c r="Z90" s="872"/>
      <c r="AA90" s="872"/>
    </row>
    <row r="91">
      <c r="A91" s="957"/>
      <c r="B91" s="925"/>
      <c r="C91" s="957"/>
      <c r="D91" s="958"/>
      <c r="E91" s="957"/>
      <c r="F91" s="956"/>
      <c r="G91" s="954"/>
      <c r="H91" s="872"/>
      <c r="I91" s="872"/>
      <c r="J91" s="872"/>
      <c r="K91" s="872"/>
      <c r="L91" s="872"/>
      <c r="M91" s="872"/>
      <c r="N91" s="872"/>
      <c r="O91" s="872"/>
      <c r="P91" s="872"/>
      <c r="Q91" s="872"/>
      <c r="R91" s="872"/>
      <c r="S91" s="872"/>
      <c r="T91" s="872"/>
      <c r="U91" s="872"/>
      <c r="V91" s="872"/>
      <c r="W91" s="872"/>
      <c r="X91" s="872"/>
      <c r="Y91" s="872"/>
      <c r="Z91" s="872"/>
      <c r="AA91" s="872"/>
    </row>
    <row r="92">
      <c r="A92" s="895"/>
      <c r="B92" s="905"/>
      <c r="C92" s="870"/>
      <c r="D92" s="878"/>
      <c r="E92" s="872"/>
      <c r="F92" s="898"/>
      <c r="G92" s="872"/>
      <c r="H92" s="872"/>
      <c r="I92" s="872"/>
      <c r="J92" s="872"/>
      <c r="K92" s="872"/>
      <c r="L92" s="872"/>
      <c r="M92" s="872"/>
      <c r="N92" s="872"/>
      <c r="O92" s="872"/>
      <c r="P92" s="872"/>
      <c r="Q92" s="872"/>
      <c r="R92" s="872"/>
      <c r="S92" s="872"/>
      <c r="T92" s="872"/>
      <c r="U92" s="872"/>
      <c r="V92" s="872"/>
      <c r="W92" s="872"/>
      <c r="X92" s="872"/>
      <c r="Y92" s="872"/>
      <c r="Z92" s="872"/>
      <c r="AA92" s="872"/>
    </row>
    <row r="93">
      <c r="A93" s="959"/>
      <c r="B93" s="960"/>
      <c r="C93" s="959"/>
      <c r="D93" s="961"/>
      <c r="E93" s="959"/>
      <c r="F93" s="962"/>
      <c r="G93" s="959"/>
      <c r="H93" s="959"/>
      <c r="I93" s="959"/>
      <c r="J93" s="959"/>
      <c r="K93" s="959"/>
      <c r="L93" s="959"/>
      <c r="M93" s="959"/>
      <c r="N93" s="959"/>
      <c r="O93" s="959"/>
      <c r="P93" s="959"/>
      <c r="Q93" s="959"/>
      <c r="R93" s="959"/>
      <c r="S93" s="959"/>
      <c r="T93" s="959"/>
      <c r="U93" s="959"/>
      <c r="V93" s="959"/>
      <c r="W93" s="959"/>
      <c r="X93" s="959"/>
      <c r="Y93" s="959"/>
      <c r="Z93" s="959"/>
      <c r="AA93" s="959"/>
    </row>
    <row r="94">
      <c r="A94" s="870"/>
      <c r="B94" s="905"/>
      <c r="C94" s="870"/>
      <c r="D94" s="937"/>
      <c r="E94" s="870"/>
      <c r="F94" s="963"/>
      <c r="G94" s="917"/>
      <c r="H94" s="920"/>
      <c r="I94" s="920"/>
      <c r="J94" s="920"/>
      <c r="K94" s="920"/>
      <c r="L94" s="920"/>
      <c r="M94" s="920"/>
      <c r="N94" s="920"/>
      <c r="O94" s="920"/>
      <c r="P94" s="920"/>
      <c r="Q94" s="920"/>
      <c r="R94" s="920"/>
      <c r="S94" s="920"/>
      <c r="T94" s="920"/>
      <c r="U94" s="920"/>
      <c r="V94" s="920"/>
      <c r="W94" s="920"/>
      <c r="X94" s="920"/>
      <c r="Y94" s="920"/>
      <c r="Z94" s="920"/>
      <c r="AA94" s="920"/>
    </row>
    <row r="95">
      <c r="A95" s="895"/>
      <c r="B95" s="905"/>
      <c r="C95" s="870"/>
      <c r="D95" s="878"/>
      <c r="E95" s="870"/>
      <c r="F95" s="871"/>
      <c r="G95" s="872"/>
      <c r="H95" s="872"/>
      <c r="I95" s="872"/>
      <c r="J95" s="872"/>
      <c r="K95" s="872"/>
      <c r="L95" s="872"/>
      <c r="M95" s="872"/>
      <c r="N95" s="872"/>
      <c r="O95" s="872"/>
      <c r="P95" s="872"/>
      <c r="Q95" s="872"/>
      <c r="R95" s="872"/>
      <c r="S95" s="872"/>
      <c r="T95" s="872"/>
      <c r="U95" s="872"/>
      <c r="V95" s="872"/>
      <c r="W95" s="872"/>
      <c r="X95" s="872"/>
      <c r="Y95" s="872"/>
      <c r="Z95" s="872"/>
      <c r="AA95" s="872"/>
    </row>
    <row r="96">
      <c r="A96" s="870"/>
      <c r="B96" s="905"/>
      <c r="C96" s="870"/>
      <c r="D96" s="878"/>
      <c r="E96" s="872"/>
      <c r="F96" s="939"/>
      <c r="G96" s="920"/>
      <c r="H96" s="872"/>
      <c r="I96" s="872"/>
      <c r="J96" s="872"/>
      <c r="K96" s="872"/>
      <c r="L96" s="872"/>
      <c r="M96" s="872"/>
      <c r="N96" s="872"/>
      <c r="O96" s="872"/>
      <c r="P96" s="872"/>
      <c r="Q96" s="872"/>
      <c r="R96" s="872"/>
      <c r="S96" s="872"/>
      <c r="T96" s="872"/>
      <c r="U96" s="872"/>
      <c r="V96" s="872"/>
      <c r="W96" s="872"/>
      <c r="X96" s="872"/>
      <c r="Y96" s="872"/>
      <c r="Z96" s="872"/>
      <c r="AA96" s="872"/>
    </row>
    <row r="97">
      <c r="A97" s="913"/>
      <c r="B97" s="914"/>
      <c r="C97" s="913"/>
      <c r="D97" s="915"/>
      <c r="E97" s="870"/>
      <c r="F97" s="907"/>
      <c r="G97" s="14"/>
      <c r="H97" s="14"/>
      <c r="I97" s="14"/>
      <c r="J97" s="14"/>
      <c r="K97" s="14"/>
      <c r="L97" s="14"/>
      <c r="M97" s="14"/>
      <c r="N97" s="14"/>
      <c r="O97" s="14"/>
      <c r="P97" s="14"/>
      <c r="Q97" s="14"/>
      <c r="R97" s="14"/>
      <c r="S97" s="14"/>
      <c r="T97" s="14"/>
      <c r="U97" s="14"/>
      <c r="V97" s="14"/>
      <c r="W97" s="14"/>
      <c r="X97" s="14"/>
      <c r="Y97" s="14"/>
      <c r="Z97" s="14"/>
      <c r="AA97" s="14"/>
    </row>
    <row r="98">
      <c r="A98" s="913"/>
      <c r="B98" s="914"/>
      <c r="C98" s="913"/>
      <c r="D98" s="915"/>
      <c r="E98" s="913"/>
      <c r="F98" s="898"/>
      <c r="G98" s="872"/>
      <c r="H98" s="872"/>
      <c r="I98" s="872"/>
      <c r="J98" s="872"/>
      <c r="K98" s="872"/>
      <c r="L98" s="872"/>
      <c r="M98" s="872"/>
      <c r="N98" s="872"/>
      <c r="O98" s="872"/>
      <c r="P98" s="872"/>
      <c r="Q98" s="872"/>
      <c r="R98" s="872"/>
      <c r="S98" s="872"/>
      <c r="T98" s="872"/>
      <c r="U98" s="872"/>
      <c r="V98" s="872"/>
      <c r="W98" s="872"/>
      <c r="X98" s="872"/>
      <c r="Y98" s="872"/>
      <c r="Z98" s="872"/>
      <c r="AA98" s="872"/>
    </row>
    <row r="99">
      <c r="A99" s="913"/>
      <c r="B99" s="914"/>
      <c r="C99" s="913"/>
      <c r="D99" s="915"/>
      <c r="E99" s="913"/>
      <c r="F99" s="916"/>
      <c r="G99" s="872"/>
      <c r="H99" s="872"/>
      <c r="I99" s="872"/>
      <c r="J99" s="872"/>
      <c r="K99" s="872"/>
      <c r="L99" s="872"/>
      <c r="M99" s="872"/>
      <c r="N99" s="872"/>
      <c r="O99" s="872"/>
      <c r="P99" s="872"/>
      <c r="Q99" s="872"/>
      <c r="R99" s="872"/>
      <c r="S99" s="872"/>
      <c r="T99" s="872"/>
      <c r="U99" s="872"/>
      <c r="V99" s="872"/>
      <c r="W99" s="872"/>
      <c r="X99" s="872"/>
      <c r="Y99" s="872"/>
      <c r="Z99" s="872"/>
      <c r="AA99" s="872"/>
    </row>
    <row r="100">
      <c r="A100" s="913"/>
      <c r="B100" s="896"/>
      <c r="C100" s="964"/>
      <c r="D100" s="915"/>
      <c r="E100" s="913"/>
      <c r="F100" s="965"/>
      <c r="G100" s="918"/>
      <c r="H100" s="918"/>
      <c r="I100" s="872"/>
      <c r="J100" s="872"/>
      <c r="K100" s="872"/>
      <c r="L100" s="872"/>
      <c r="M100" s="918"/>
      <c r="N100" s="918"/>
      <c r="O100" s="918"/>
      <c r="P100" s="918"/>
      <c r="Q100" s="918"/>
      <c r="R100" s="918"/>
      <c r="S100" s="918"/>
      <c r="T100" s="918"/>
      <c r="U100" s="918"/>
      <c r="V100" s="918"/>
      <c r="W100" s="918"/>
      <c r="X100" s="918"/>
      <c r="Y100" s="918"/>
      <c r="Z100" s="918"/>
      <c r="AA100" s="918"/>
    </row>
    <row r="101">
      <c r="A101" s="895"/>
      <c r="B101" s="905"/>
      <c r="C101" s="870"/>
      <c r="D101" s="878"/>
      <c r="E101" s="872"/>
      <c r="F101" s="898"/>
      <c r="G101" s="872"/>
      <c r="H101" s="872"/>
      <c r="I101" s="872"/>
      <c r="J101" s="872"/>
      <c r="K101" s="872"/>
      <c r="L101" s="872"/>
      <c r="M101" s="872"/>
      <c r="N101" s="872"/>
      <c r="O101" s="872"/>
      <c r="P101" s="872"/>
      <c r="Q101" s="872"/>
      <c r="R101" s="872"/>
      <c r="S101" s="872"/>
      <c r="T101" s="872"/>
      <c r="U101" s="872"/>
      <c r="V101" s="872"/>
      <c r="W101" s="872"/>
      <c r="X101" s="872"/>
      <c r="Y101" s="872"/>
      <c r="Z101" s="872"/>
      <c r="AA101" s="872"/>
    </row>
    <row r="102">
      <c r="A102" s="895"/>
      <c r="B102" s="905"/>
      <c r="C102" s="870"/>
      <c r="D102" s="878"/>
      <c r="E102" s="872"/>
      <c r="F102" s="898"/>
      <c r="G102" s="872"/>
      <c r="H102" s="872"/>
      <c r="I102" s="872"/>
      <c r="J102" s="872"/>
      <c r="K102" s="872"/>
      <c r="L102" s="872"/>
      <c r="M102" s="872"/>
      <c r="N102" s="872"/>
      <c r="O102" s="872"/>
      <c r="P102" s="872"/>
      <c r="Q102" s="872"/>
      <c r="R102" s="872"/>
      <c r="S102" s="872"/>
      <c r="T102" s="872"/>
      <c r="U102" s="872"/>
      <c r="V102" s="872"/>
      <c r="W102" s="872"/>
      <c r="X102" s="872"/>
      <c r="Y102" s="872"/>
      <c r="Z102" s="872"/>
      <c r="AA102" s="872"/>
    </row>
    <row r="103">
      <c r="A103" s="24"/>
      <c r="B103" s="966"/>
      <c r="C103" s="24"/>
      <c r="D103" s="967"/>
      <c r="E103" s="14"/>
      <c r="F103" s="907"/>
      <c r="G103" s="14"/>
      <c r="H103" s="14"/>
      <c r="I103" s="14"/>
      <c r="J103" s="14"/>
      <c r="K103" s="14"/>
      <c r="L103" s="14"/>
      <c r="M103" s="14"/>
      <c r="N103" s="14"/>
      <c r="O103" s="14"/>
      <c r="P103" s="14"/>
      <c r="Q103" s="14"/>
      <c r="R103" s="14"/>
      <c r="S103" s="14"/>
      <c r="T103" s="14"/>
      <c r="U103" s="14"/>
      <c r="V103" s="14"/>
      <c r="W103" s="14"/>
      <c r="X103" s="14"/>
      <c r="Y103" s="14"/>
      <c r="Z103" s="14"/>
      <c r="AA103" s="14"/>
    </row>
    <row r="104">
      <c r="A104" s="913"/>
      <c r="B104" s="896"/>
      <c r="C104" s="913"/>
      <c r="D104" s="949"/>
      <c r="E104" s="913"/>
      <c r="F104" s="907"/>
      <c r="G104" s="14"/>
      <c r="H104" s="918"/>
      <c r="I104" s="872"/>
      <c r="J104" s="872"/>
      <c r="K104" s="872"/>
      <c r="L104" s="14"/>
      <c r="M104" s="14"/>
      <c r="N104" s="14"/>
      <c r="O104" s="14"/>
      <c r="P104" s="14"/>
      <c r="Q104" s="14"/>
      <c r="R104" s="14"/>
      <c r="S104" s="14"/>
      <c r="T104" s="14"/>
      <c r="U104" s="14"/>
      <c r="V104" s="14"/>
      <c r="W104" s="14"/>
      <c r="X104" s="14"/>
      <c r="Y104" s="14"/>
      <c r="Z104" s="14"/>
      <c r="AA104" s="14"/>
    </row>
    <row r="105">
      <c r="A105" s="968"/>
      <c r="B105" s="914"/>
      <c r="C105" s="913"/>
      <c r="D105" s="938"/>
      <c r="E105" s="913"/>
      <c r="F105" s="923"/>
      <c r="G105" s="918"/>
      <c r="H105" s="872"/>
      <c r="I105" s="872"/>
      <c r="J105" s="872"/>
      <c r="K105" s="872"/>
      <c r="L105" s="872"/>
      <c r="M105" s="872"/>
      <c r="N105" s="872"/>
      <c r="O105" s="872"/>
      <c r="P105" s="872"/>
      <c r="Q105" s="872"/>
      <c r="R105" s="872"/>
      <c r="S105" s="872"/>
      <c r="T105" s="872"/>
      <c r="U105" s="872"/>
      <c r="V105" s="872"/>
      <c r="W105" s="872"/>
      <c r="X105" s="872"/>
      <c r="Y105" s="872"/>
      <c r="Z105" s="872"/>
      <c r="AA105" s="872"/>
    </row>
    <row r="106">
      <c r="A106" s="940"/>
      <c r="B106" s="905"/>
      <c r="C106" s="870"/>
      <c r="D106" s="878"/>
      <c r="E106" s="872"/>
      <c r="F106" s="898"/>
      <c r="G106" s="872"/>
      <c r="H106" s="872"/>
      <c r="I106" s="872"/>
      <c r="J106" s="872"/>
      <c r="K106" s="872"/>
      <c r="L106" s="872"/>
      <c r="M106" s="872"/>
      <c r="N106" s="872"/>
      <c r="O106" s="872"/>
      <c r="P106" s="872"/>
      <c r="Q106" s="872"/>
      <c r="R106" s="872"/>
      <c r="S106" s="872"/>
      <c r="T106" s="872"/>
      <c r="U106" s="872"/>
      <c r="V106" s="872"/>
      <c r="W106" s="872"/>
      <c r="X106" s="872"/>
      <c r="Y106" s="872"/>
      <c r="Z106" s="872"/>
      <c r="AA106" s="872"/>
    </row>
    <row r="107">
      <c r="A107" s="866"/>
      <c r="B107" s="905"/>
      <c r="C107" s="870"/>
      <c r="D107" s="878"/>
      <c r="E107" s="872"/>
      <c r="F107" s="898"/>
      <c r="G107" s="872"/>
      <c r="H107" s="872"/>
      <c r="I107" s="872"/>
      <c r="J107" s="872"/>
      <c r="K107" s="872"/>
      <c r="L107" s="872"/>
      <c r="M107" s="872"/>
      <c r="N107" s="872"/>
      <c r="O107" s="872"/>
      <c r="P107" s="872"/>
      <c r="Q107" s="872"/>
      <c r="R107" s="872"/>
      <c r="S107" s="872"/>
      <c r="T107" s="872"/>
      <c r="U107" s="872"/>
      <c r="V107" s="872"/>
      <c r="W107" s="872"/>
      <c r="X107" s="872"/>
      <c r="Y107" s="872"/>
      <c r="Z107" s="872"/>
      <c r="AA107" s="872"/>
    </row>
    <row r="108">
      <c r="A108" s="920"/>
      <c r="B108" s="925"/>
      <c r="C108" s="920"/>
      <c r="D108" s="955"/>
      <c r="E108" s="920"/>
      <c r="F108" s="898"/>
      <c r="G108" s="872"/>
      <c r="H108" s="872"/>
      <c r="I108" s="872"/>
      <c r="J108" s="872"/>
      <c r="K108" s="872"/>
      <c r="L108" s="872"/>
      <c r="M108" s="872"/>
      <c r="N108" s="872"/>
      <c r="O108" s="872"/>
      <c r="P108" s="872"/>
      <c r="Q108" s="872"/>
      <c r="R108" s="872"/>
      <c r="S108" s="872"/>
      <c r="T108" s="872"/>
      <c r="U108" s="872"/>
      <c r="V108" s="872"/>
      <c r="W108" s="872"/>
      <c r="X108" s="872"/>
      <c r="Y108" s="872"/>
      <c r="Z108" s="872"/>
      <c r="AA108" s="872"/>
    </row>
    <row r="109">
      <c r="A109" s="920"/>
      <c r="B109" s="925"/>
      <c r="C109" s="917"/>
      <c r="D109" s="955"/>
      <c r="E109" s="917"/>
      <c r="F109" s="898"/>
      <c r="G109" s="872"/>
      <c r="H109" s="872"/>
      <c r="I109" s="872"/>
      <c r="J109" s="872"/>
      <c r="K109" s="872"/>
      <c r="L109" s="872"/>
      <c r="M109" s="872"/>
      <c r="N109" s="872"/>
      <c r="O109" s="872"/>
      <c r="P109" s="872"/>
      <c r="Q109" s="872"/>
      <c r="R109" s="872"/>
      <c r="S109" s="872"/>
      <c r="T109" s="872"/>
      <c r="U109" s="872"/>
      <c r="V109" s="872"/>
      <c r="W109" s="872"/>
      <c r="X109" s="872"/>
      <c r="Y109" s="872"/>
      <c r="Z109" s="872"/>
      <c r="AA109" s="872"/>
    </row>
    <row r="110">
      <c r="A110" s="895"/>
      <c r="B110" s="931"/>
      <c r="C110" s="932"/>
      <c r="D110" s="933"/>
      <c r="E110" s="932"/>
      <c r="F110" s="936"/>
      <c r="G110" s="873"/>
      <c r="H110" s="872"/>
      <c r="I110" s="872"/>
      <c r="J110" s="872"/>
      <c r="K110" s="872"/>
      <c r="L110" s="872"/>
      <c r="M110" s="872"/>
      <c r="N110" s="872"/>
      <c r="O110" s="872"/>
      <c r="P110" s="872"/>
      <c r="Q110" s="872"/>
      <c r="R110" s="872"/>
      <c r="S110" s="872"/>
      <c r="T110" s="872"/>
      <c r="U110" s="872"/>
      <c r="V110" s="872"/>
      <c r="W110" s="872"/>
      <c r="X110" s="872"/>
      <c r="Y110" s="872"/>
      <c r="Z110" s="872"/>
      <c r="AA110" s="872"/>
    </row>
    <row r="111">
      <c r="A111" s="913"/>
      <c r="B111" s="921"/>
      <c r="C111" s="913"/>
      <c r="D111" s="949"/>
      <c r="E111" s="913"/>
      <c r="F111" s="923"/>
      <c r="G111" s="918"/>
      <c r="H111" s="872"/>
      <c r="I111" s="872"/>
      <c r="J111" s="872"/>
      <c r="K111" s="872"/>
      <c r="L111" s="872"/>
      <c r="M111" s="872"/>
      <c r="N111" s="872"/>
      <c r="O111" s="872"/>
      <c r="P111" s="872"/>
      <c r="Q111" s="872"/>
      <c r="R111" s="872"/>
      <c r="S111" s="872"/>
      <c r="T111" s="872"/>
      <c r="U111" s="872"/>
      <c r="V111" s="872"/>
      <c r="W111" s="872"/>
      <c r="X111" s="872"/>
      <c r="Y111" s="872"/>
      <c r="Z111" s="872"/>
      <c r="AA111" s="872"/>
    </row>
    <row r="112">
      <c r="A112" s="870"/>
      <c r="B112" s="905"/>
      <c r="C112" s="870"/>
      <c r="D112" s="878"/>
      <c r="E112" s="870"/>
      <c r="F112" s="923"/>
      <c r="G112" s="917"/>
      <c r="H112" s="872"/>
      <c r="I112" s="872"/>
      <c r="J112" s="872"/>
      <c r="K112" s="872"/>
      <c r="L112" s="872"/>
      <c r="M112" s="872"/>
      <c r="N112" s="872"/>
      <c r="O112" s="872"/>
      <c r="P112" s="872"/>
      <c r="Q112" s="872"/>
      <c r="R112" s="872"/>
      <c r="S112" s="872"/>
      <c r="T112" s="872"/>
      <c r="U112" s="872"/>
      <c r="V112" s="872"/>
      <c r="W112" s="872"/>
      <c r="X112" s="872"/>
      <c r="Y112" s="872"/>
      <c r="Z112" s="872"/>
      <c r="AA112" s="872"/>
    </row>
    <row r="113">
      <c r="A113" s="895"/>
      <c r="B113" s="905"/>
      <c r="C113" s="870"/>
      <c r="D113" s="878"/>
      <c r="E113" s="870"/>
      <c r="F113" s="898"/>
      <c r="G113" s="872"/>
      <c r="H113" s="873"/>
      <c r="I113" s="873"/>
      <c r="J113" s="873"/>
      <c r="K113" s="873"/>
      <c r="L113" s="873"/>
      <c r="M113" s="873"/>
      <c r="N113" s="873"/>
      <c r="O113" s="873"/>
      <c r="P113" s="873"/>
      <c r="Q113" s="873"/>
      <c r="R113" s="873"/>
      <c r="S113" s="873"/>
      <c r="T113" s="873"/>
      <c r="U113" s="873"/>
      <c r="V113" s="873"/>
      <c r="W113" s="873"/>
      <c r="X113" s="873"/>
      <c r="Y113" s="873"/>
      <c r="Z113" s="873"/>
      <c r="AA113" s="873"/>
    </row>
    <row r="114">
      <c r="A114" s="895"/>
      <c r="B114" s="905"/>
      <c r="C114" s="870"/>
      <c r="D114" s="878"/>
      <c r="E114" s="872"/>
      <c r="F114" s="898"/>
      <c r="G114" s="872"/>
      <c r="H114" s="872"/>
      <c r="I114" s="872"/>
      <c r="J114" s="872"/>
      <c r="K114" s="872"/>
      <c r="L114" s="872"/>
      <c r="M114" s="872"/>
      <c r="N114" s="872"/>
      <c r="O114" s="872"/>
      <c r="P114" s="872"/>
      <c r="Q114" s="872"/>
      <c r="R114" s="872"/>
      <c r="S114" s="872"/>
      <c r="T114" s="872"/>
      <c r="U114" s="872"/>
      <c r="V114" s="872"/>
      <c r="W114" s="872"/>
      <c r="X114" s="872"/>
      <c r="Y114" s="872"/>
      <c r="Z114" s="872"/>
      <c r="AA114" s="872"/>
    </row>
    <row r="115">
      <c r="A115" s="866"/>
      <c r="B115" s="905"/>
      <c r="C115" s="870"/>
      <c r="D115" s="878"/>
      <c r="E115" s="872"/>
      <c r="F115" s="898"/>
      <c r="G115" s="872"/>
      <c r="H115" s="872"/>
      <c r="I115" s="872"/>
      <c r="J115" s="872"/>
      <c r="K115" s="872"/>
      <c r="L115" s="872"/>
      <c r="M115" s="872"/>
      <c r="N115" s="872"/>
      <c r="O115" s="872"/>
      <c r="P115" s="872"/>
      <c r="Q115" s="872"/>
      <c r="R115" s="872"/>
      <c r="S115" s="872"/>
      <c r="T115" s="872"/>
      <c r="U115" s="872"/>
      <c r="V115" s="872"/>
      <c r="W115" s="872"/>
      <c r="X115" s="872"/>
      <c r="Y115" s="872"/>
      <c r="Z115" s="872"/>
      <c r="AA115" s="872"/>
    </row>
    <row r="116">
      <c r="A116" s="895"/>
      <c r="B116" s="905"/>
      <c r="C116" s="870"/>
      <c r="D116" s="878"/>
      <c r="E116" s="872"/>
      <c r="F116" s="898"/>
      <c r="G116" s="872"/>
      <c r="H116" s="872"/>
      <c r="I116" s="872"/>
      <c r="J116" s="872"/>
      <c r="K116" s="872"/>
      <c r="L116" s="872"/>
      <c r="M116" s="872"/>
      <c r="N116" s="872"/>
      <c r="O116" s="872"/>
      <c r="P116" s="872"/>
      <c r="Q116" s="872"/>
      <c r="R116" s="872"/>
      <c r="S116" s="872"/>
      <c r="T116" s="872"/>
      <c r="U116" s="872"/>
      <c r="V116" s="872"/>
      <c r="W116" s="872"/>
      <c r="X116" s="872"/>
      <c r="Y116" s="872"/>
      <c r="Z116" s="872"/>
      <c r="AA116" s="872"/>
    </row>
    <row r="117">
      <c r="A117" s="969" t="s">
        <v>4717</v>
      </c>
      <c r="B117" s="970"/>
      <c r="C117" s="971"/>
      <c r="D117" s="972"/>
      <c r="E117" s="971"/>
      <c r="F117" s="973"/>
      <c r="G117" s="974"/>
      <c r="H117" s="974"/>
      <c r="I117" s="974"/>
      <c r="J117" s="974"/>
      <c r="K117" s="974"/>
      <c r="L117" s="974"/>
      <c r="M117" s="974"/>
      <c r="N117" s="974"/>
      <c r="O117" s="974"/>
      <c r="P117" s="974"/>
      <c r="Q117" s="974"/>
      <c r="R117" s="971"/>
      <c r="S117" s="971"/>
      <c r="T117" s="971"/>
      <c r="U117" s="971"/>
      <c r="V117" s="971"/>
      <c r="W117" s="971"/>
      <c r="X117" s="971"/>
      <c r="Y117" s="971"/>
      <c r="Z117" s="971"/>
      <c r="AA117" s="975"/>
    </row>
    <row r="118">
      <c r="A118" s="976"/>
      <c r="B118" s="977"/>
      <c r="C118" s="976"/>
      <c r="D118" s="978"/>
      <c r="E118" s="976"/>
      <c r="F118" s="916"/>
      <c r="G118" s="918"/>
      <c r="H118" s="872"/>
      <c r="I118" s="872"/>
      <c r="J118" s="872"/>
      <c r="K118" s="872"/>
      <c r="L118" s="872"/>
      <c r="M118" s="872"/>
      <c r="N118" s="872"/>
      <c r="O118" s="872"/>
      <c r="P118" s="872"/>
      <c r="Q118" s="872"/>
      <c r="R118" s="872"/>
      <c r="S118" s="872"/>
      <c r="T118" s="872"/>
      <c r="U118" s="872"/>
      <c r="V118" s="872"/>
      <c r="W118" s="872"/>
      <c r="X118" s="872"/>
      <c r="Y118" s="872"/>
      <c r="Z118" s="872"/>
      <c r="AA118" s="872"/>
    </row>
    <row r="119">
      <c r="A119" s="969" t="s">
        <v>4718</v>
      </c>
      <c r="B119" s="979"/>
      <c r="C119" s="971"/>
      <c r="D119" s="972"/>
      <c r="E119" s="971"/>
      <c r="F119" s="973"/>
      <c r="G119" s="974"/>
      <c r="H119" s="974"/>
      <c r="I119" s="974"/>
      <c r="J119" s="974"/>
      <c r="K119" s="974"/>
      <c r="L119" s="974"/>
      <c r="M119" s="974"/>
      <c r="N119" s="974"/>
      <c r="O119" s="974"/>
      <c r="P119" s="974"/>
      <c r="Q119" s="974"/>
      <c r="R119" s="971"/>
      <c r="S119" s="971"/>
      <c r="T119" s="971"/>
      <c r="U119" s="971"/>
      <c r="V119" s="971"/>
      <c r="W119" s="971"/>
      <c r="X119" s="971"/>
      <c r="Y119" s="971"/>
      <c r="Z119" s="971"/>
      <c r="AA119" s="975"/>
    </row>
    <row r="120">
      <c r="A120" s="895"/>
      <c r="B120" s="908"/>
      <c r="C120" s="909"/>
      <c r="D120" s="910"/>
      <c r="E120" s="911"/>
      <c r="F120" s="912"/>
      <c r="G120" s="911"/>
      <c r="H120" s="911"/>
      <c r="I120" s="911"/>
      <c r="J120" s="911"/>
      <c r="K120" s="911"/>
      <c r="L120" s="911"/>
      <c r="M120" s="911"/>
      <c r="N120" s="911"/>
      <c r="O120" s="911"/>
      <c r="P120" s="911"/>
      <c r="Q120" s="911"/>
      <c r="R120" s="911"/>
      <c r="S120" s="911"/>
      <c r="T120" s="911"/>
      <c r="U120" s="911"/>
      <c r="V120" s="911"/>
      <c r="W120" s="911"/>
      <c r="X120" s="911"/>
      <c r="Y120" s="911"/>
      <c r="Z120" s="911"/>
      <c r="AA120" s="911"/>
    </row>
    <row r="121">
      <c r="A121" s="866"/>
      <c r="B121" s="905"/>
      <c r="C121" s="870"/>
      <c r="D121" s="878"/>
      <c r="E121" s="870"/>
      <c r="F121" s="898"/>
      <c r="G121" s="872"/>
      <c r="H121" s="873"/>
      <c r="I121" s="873"/>
      <c r="J121" s="873"/>
      <c r="K121" s="873"/>
      <c r="L121" s="873"/>
      <c r="M121" s="873"/>
      <c r="N121" s="873"/>
      <c r="O121" s="873"/>
      <c r="P121" s="873"/>
      <c r="Q121" s="873"/>
      <c r="R121" s="873"/>
      <c r="S121" s="873"/>
      <c r="T121" s="873"/>
      <c r="U121" s="873"/>
      <c r="V121" s="873"/>
      <c r="W121" s="873"/>
      <c r="X121" s="873"/>
      <c r="Y121" s="873"/>
      <c r="Z121" s="873"/>
      <c r="AA121" s="873"/>
    </row>
    <row r="122">
      <c r="A122" s="895"/>
      <c r="B122" s="905"/>
      <c r="C122" s="870"/>
      <c r="D122" s="878"/>
      <c r="E122" s="870"/>
      <c r="F122" s="898"/>
      <c r="G122" s="872"/>
      <c r="H122" s="872"/>
      <c r="I122" s="872"/>
      <c r="J122" s="872"/>
      <c r="K122" s="872"/>
      <c r="L122" s="872"/>
      <c r="M122" s="872"/>
      <c r="N122" s="872"/>
      <c r="O122" s="872"/>
      <c r="P122" s="872"/>
      <c r="Q122" s="872"/>
      <c r="R122" s="872"/>
      <c r="S122" s="872"/>
      <c r="T122" s="872"/>
      <c r="U122" s="872"/>
      <c r="V122" s="872"/>
      <c r="W122" s="872"/>
      <c r="X122" s="872"/>
      <c r="Y122" s="872"/>
      <c r="Z122" s="872"/>
      <c r="AA122" s="872"/>
    </row>
    <row r="123">
      <c r="A123" s="913"/>
      <c r="B123" s="914"/>
      <c r="C123" s="913"/>
      <c r="D123" s="949"/>
      <c r="E123" s="913"/>
      <c r="F123" s="923"/>
      <c r="G123" s="976"/>
      <c r="H123" s="872"/>
      <c r="I123" s="872"/>
      <c r="J123" s="872"/>
      <c r="K123" s="872"/>
      <c r="L123" s="872"/>
      <c r="M123" s="872"/>
      <c r="N123" s="872"/>
      <c r="O123" s="872"/>
      <c r="P123" s="872"/>
      <c r="Q123" s="872"/>
      <c r="R123" s="872"/>
      <c r="S123" s="872"/>
      <c r="T123" s="872"/>
      <c r="U123" s="872"/>
      <c r="V123" s="872"/>
      <c r="W123" s="872"/>
      <c r="X123" s="872"/>
      <c r="Y123" s="872"/>
      <c r="Z123" s="872"/>
      <c r="AA123" s="872"/>
    </row>
    <row r="124">
      <c r="A124" s="940"/>
      <c r="B124" s="935"/>
      <c r="C124" s="870"/>
      <c r="D124" s="980"/>
      <c r="E124" s="872"/>
      <c r="F124" s="898"/>
      <c r="G124" s="872"/>
      <c r="H124" s="872"/>
      <c r="I124" s="872"/>
      <c r="J124" s="872"/>
      <c r="K124" s="872"/>
      <c r="L124" s="872"/>
      <c r="M124" s="872"/>
      <c r="N124" s="872"/>
      <c r="O124" s="872"/>
      <c r="P124" s="872"/>
      <c r="Q124" s="872"/>
      <c r="R124" s="872"/>
      <c r="S124" s="872"/>
      <c r="T124" s="872"/>
      <c r="U124" s="872"/>
      <c r="V124" s="872"/>
      <c r="W124" s="872"/>
      <c r="X124" s="872"/>
      <c r="Y124" s="872"/>
      <c r="Z124" s="872"/>
      <c r="AA124" s="872"/>
    </row>
    <row r="125">
      <c r="A125" s="895"/>
      <c r="B125" s="981"/>
      <c r="C125" s="940"/>
      <c r="D125" s="982"/>
      <c r="E125" s="983"/>
      <c r="F125" s="984"/>
      <c r="G125" s="983"/>
      <c r="H125" s="903"/>
      <c r="I125" s="903"/>
      <c r="J125" s="903"/>
      <c r="K125" s="903"/>
      <c r="L125" s="903"/>
      <c r="M125" s="903"/>
      <c r="N125" s="903"/>
      <c r="O125" s="903"/>
      <c r="P125" s="903"/>
      <c r="Q125" s="903"/>
      <c r="R125" s="903"/>
      <c r="S125" s="903"/>
      <c r="T125" s="903"/>
      <c r="U125" s="903"/>
      <c r="V125" s="903"/>
      <c r="W125" s="903"/>
      <c r="X125" s="903"/>
      <c r="Y125" s="903"/>
      <c r="Z125" s="903"/>
      <c r="AA125" s="903"/>
    </row>
    <row r="126">
      <c r="A126" s="913"/>
      <c r="B126" s="896"/>
      <c r="C126" s="913"/>
      <c r="D126" s="949"/>
      <c r="E126" s="913"/>
      <c r="F126" s="923"/>
      <c r="G126" s="913" t="s">
        <v>4718</v>
      </c>
      <c r="H126" s="918"/>
      <c r="I126" s="918"/>
      <c r="J126" s="918"/>
      <c r="K126" s="918"/>
      <c r="L126" s="918"/>
      <c r="M126" s="918"/>
      <c r="N126" s="918"/>
      <c r="O126" s="918"/>
      <c r="P126" s="918"/>
      <c r="Q126" s="918"/>
      <c r="R126" s="918"/>
      <c r="S126" s="918"/>
      <c r="T126" s="918"/>
      <c r="U126" s="918"/>
      <c r="V126" s="918"/>
      <c r="W126" s="918"/>
      <c r="X126" s="918"/>
      <c r="Y126" s="918"/>
      <c r="Z126" s="918"/>
      <c r="AA126" s="918"/>
    </row>
    <row r="127">
      <c r="A127" s="913"/>
      <c r="B127" s="914"/>
      <c r="C127" s="913"/>
      <c r="D127" s="949"/>
      <c r="E127" s="913"/>
      <c r="F127" s="916"/>
      <c r="G127" s="918"/>
      <c r="H127" s="872"/>
      <c r="I127" s="872"/>
      <c r="J127" s="872"/>
      <c r="K127" s="872"/>
      <c r="L127" s="872"/>
      <c r="M127" s="872"/>
      <c r="N127" s="872"/>
      <c r="O127" s="872"/>
      <c r="P127" s="872"/>
      <c r="Q127" s="872"/>
      <c r="R127" s="872"/>
      <c r="S127" s="872"/>
      <c r="T127" s="872"/>
      <c r="U127" s="872"/>
      <c r="V127" s="872"/>
      <c r="W127" s="872"/>
      <c r="X127" s="872"/>
      <c r="Y127" s="872"/>
      <c r="Z127" s="872"/>
      <c r="AA127" s="872"/>
    </row>
    <row r="128">
      <c r="A128" s="968"/>
      <c r="B128" s="914"/>
      <c r="C128" s="913"/>
      <c r="D128" s="938"/>
      <c r="E128" s="913"/>
      <c r="F128" s="923"/>
      <c r="G128" s="918"/>
      <c r="H128" s="872"/>
      <c r="I128" s="872"/>
      <c r="J128" s="872"/>
      <c r="K128" s="872"/>
      <c r="L128" s="872"/>
      <c r="M128" s="872"/>
      <c r="N128" s="872"/>
      <c r="O128" s="872"/>
      <c r="P128" s="872"/>
      <c r="Q128" s="872"/>
      <c r="R128" s="872"/>
      <c r="S128" s="872"/>
      <c r="T128" s="872"/>
      <c r="U128" s="872"/>
      <c r="V128" s="872"/>
      <c r="W128" s="872"/>
      <c r="X128" s="872"/>
      <c r="Y128" s="872"/>
      <c r="Z128" s="872"/>
      <c r="AA128" s="872"/>
    </row>
    <row r="129">
      <c r="A129" s="895"/>
      <c r="B129" s="905"/>
      <c r="C129" s="870"/>
      <c r="D129" s="980"/>
      <c r="E129" s="872"/>
      <c r="F129" s="898"/>
      <c r="G129" s="872"/>
      <c r="H129" s="872"/>
      <c r="I129" s="872"/>
      <c r="J129" s="872"/>
      <c r="K129" s="872"/>
      <c r="L129" s="872"/>
      <c r="M129" s="872"/>
      <c r="N129" s="872"/>
      <c r="O129" s="872"/>
      <c r="P129" s="872"/>
      <c r="Q129" s="872"/>
      <c r="R129" s="872"/>
      <c r="S129" s="872"/>
      <c r="T129" s="872"/>
      <c r="U129" s="872"/>
      <c r="V129" s="872"/>
      <c r="W129" s="872"/>
      <c r="X129" s="872"/>
      <c r="Y129" s="872"/>
      <c r="Z129" s="872"/>
      <c r="AA129" s="872"/>
    </row>
    <row r="130">
      <c r="A130" s="924"/>
      <c r="B130" s="925"/>
      <c r="C130" s="926"/>
      <c r="D130" s="927"/>
      <c r="E130" s="903"/>
      <c r="F130" s="928"/>
      <c r="G130" s="903"/>
      <c r="H130" s="903"/>
      <c r="I130" s="903"/>
      <c r="J130" s="903"/>
      <c r="K130" s="903"/>
      <c r="L130" s="903"/>
      <c r="M130" s="903"/>
      <c r="N130" s="903"/>
      <c r="O130" s="903"/>
      <c r="P130" s="903"/>
      <c r="Q130" s="903"/>
      <c r="R130" s="903"/>
      <c r="S130" s="903"/>
      <c r="T130" s="903"/>
      <c r="U130" s="903"/>
      <c r="V130" s="903"/>
      <c r="W130" s="903"/>
      <c r="X130" s="903"/>
      <c r="Y130" s="903"/>
      <c r="Z130" s="903"/>
      <c r="AA130" s="903"/>
    </row>
    <row r="131">
      <c r="A131" s="924"/>
      <c r="B131" s="985"/>
      <c r="C131" s="926"/>
      <c r="D131" s="927"/>
      <c r="E131" s="903"/>
      <c r="F131" s="928"/>
      <c r="G131" s="903"/>
      <c r="H131" s="872"/>
      <c r="I131" s="872"/>
      <c r="J131" s="872"/>
      <c r="K131" s="872"/>
      <c r="L131" s="872"/>
      <c r="M131" s="872"/>
      <c r="N131" s="872"/>
      <c r="O131" s="872"/>
      <c r="P131" s="872"/>
      <c r="Q131" s="872"/>
      <c r="R131" s="872"/>
      <c r="S131" s="872"/>
      <c r="T131" s="872"/>
      <c r="U131" s="872"/>
      <c r="V131" s="872"/>
      <c r="W131" s="872"/>
      <c r="X131" s="872"/>
      <c r="Y131" s="872"/>
      <c r="Z131" s="872"/>
      <c r="AA131" s="872"/>
    </row>
    <row r="132">
      <c r="A132" s="24"/>
      <c r="B132" s="966"/>
      <c r="C132" s="24"/>
      <c r="D132" s="967"/>
      <c r="E132" s="14"/>
      <c r="F132" s="907"/>
      <c r="G132" s="14"/>
      <c r="H132" s="14"/>
      <c r="I132" s="14"/>
      <c r="J132" s="14"/>
      <c r="K132" s="14"/>
      <c r="L132" s="14"/>
      <c r="M132" s="14"/>
      <c r="N132" s="14"/>
      <c r="O132" s="14"/>
      <c r="P132" s="14"/>
      <c r="Q132" s="14"/>
      <c r="R132" s="14"/>
      <c r="S132" s="14"/>
      <c r="T132" s="14"/>
      <c r="U132" s="14"/>
      <c r="V132" s="14"/>
      <c r="W132" s="14"/>
      <c r="X132" s="14"/>
      <c r="Y132" s="14"/>
      <c r="Z132" s="14"/>
      <c r="AA132" s="14"/>
    </row>
    <row r="133">
      <c r="A133" s="895"/>
      <c r="B133" s="931"/>
      <c r="C133" s="932"/>
      <c r="D133" s="933"/>
      <c r="E133" s="932"/>
      <c r="F133" s="936"/>
      <c r="G133" s="873"/>
      <c r="H133" s="872"/>
      <c r="I133" s="872"/>
      <c r="J133" s="872"/>
      <c r="K133" s="872"/>
      <c r="L133" s="872"/>
      <c r="M133" s="872"/>
      <c r="N133" s="872"/>
      <c r="O133" s="872"/>
      <c r="P133" s="872"/>
      <c r="Q133" s="872"/>
      <c r="R133" s="872"/>
      <c r="S133" s="872"/>
      <c r="T133" s="872"/>
      <c r="U133" s="872"/>
      <c r="V133" s="872"/>
      <c r="W133" s="872"/>
      <c r="X133" s="872"/>
      <c r="Y133" s="872"/>
      <c r="Z133" s="872"/>
      <c r="AA133" s="872"/>
    </row>
    <row r="134">
      <c r="A134" s="913"/>
      <c r="B134" s="914"/>
      <c r="C134" s="913"/>
      <c r="D134" s="915"/>
      <c r="E134" s="913"/>
      <c r="F134" s="916"/>
      <c r="G134" s="918"/>
      <c r="H134" s="872"/>
      <c r="I134" s="872"/>
      <c r="J134" s="872"/>
      <c r="K134" s="872"/>
      <c r="L134" s="872"/>
      <c r="M134" s="872"/>
      <c r="N134" s="872"/>
      <c r="O134" s="872"/>
      <c r="P134" s="872"/>
      <c r="Q134" s="872"/>
      <c r="R134" s="872"/>
      <c r="S134" s="872"/>
      <c r="T134" s="872"/>
      <c r="U134" s="872"/>
      <c r="V134" s="872"/>
      <c r="W134" s="872"/>
      <c r="X134" s="872"/>
      <c r="Y134" s="872"/>
      <c r="Z134" s="872"/>
      <c r="AA134" s="872"/>
    </row>
    <row r="135">
      <c r="A135" s="913"/>
      <c r="B135" s="914"/>
      <c r="C135" s="913"/>
      <c r="D135" s="915"/>
      <c r="E135" s="913"/>
      <c r="F135" s="916"/>
      <c r="G135" s="918"/>
      <c r="H135" s="872"/>
      <c r="I135" s="872"/>
      <c r="J135" s="872"/>
      <c r="K135" s="872"/>
      <c r="L135" s="872"/>
      <c r="M135" s="872"/>
      <c r="N135" s="872"/>
      <c r="O135" s="872"/>
      <c r="P135" s="872"/>
      <c r="Q135" s="872"/>
      <c r="R135" s="872"/>
      <c r="S135" s="872"/>
      <c r="T135" s="872"/>
      <c r="U135" s="872"/>
      <c r="V135" s="872"/>
      <c r="W135" s="872"/>
      <c r="X135" s="872"/>
      <c r="Y135" s="872"/>
      <c r="Z135" s="872"/>
      <c r="AA135" s="872"/>
    </row>
    <row r="136">
      <c r="A136" s="895"/>
      <c r="B136" s="931"/>
      <c r="C136" s="932"/>
      <c r="D136" s="933"/>
      <c r="E136" s="932"/>
      <c r="F136" s="936"/>
      <c r="G136" s="873"/>
      <c r="H136" s="872"/>
      <c r="I136" s="872"/>
      <c r="J136" s="872"/>
      <c r="K136" s="872"/>
      <c r="L136" s="872"/>
      <c r="M136" s="872"/>
      <c r="N136" s="872"/>
      <c r="O136" s="872"/>
      <c r="P136" s="872"/>
      <c r="Q136" s="872"/>
      <c r="R136" s="872"/>
      <c r="S136" s="872"/>
      <c r="T136" s="872"/>
      <c r="U136" s="872"/>
      <c r="V136" s="872"/>
      <c r="W136" s="872"/>
      <c r="X136" s="872"/>
      <c r="Y136" s="872"/>
      <c r="Z136" s="872"/>
      <c r="AA136" s="872"/>
    </row>
    <row r="137">
      <c r="A137" s="895"/>
      <c r="B137" s="931"/>
      <c r="C137" s="932"/>
      <c r="D137" s="933"/>
      <c r="E137" s="932"/>
      <c r="F137" s="936"/>
      <c r="G137" s="873"/>
      <c r="H137" s="872"/>
      <c r="I137" s="872"/>
      <c r="J137" s="872"/>
      <c r="K137" s="872"/>
      <c r="L137" s="872"/>
      <c r="M137" s="872"/>
      <c r="N137" s="872"/>
      <c r="O137" s="872"/>
      <c r="P137" s="872"/>
      <c r="Q137" s="872"/>
      <c r="R137" s="872"/>
      <c r="S137" s="872"/>
      <c r="T137" s="872"/>
      <c r="U137" s="872"/>
      <c r="V137" s="872"/>
      <c r="W137" s="872"/>
      <c r="X137" s="872"/>
      <c r="Y137" s="872"/>
      <c r="Z137" s="872"/>
      <c r="AA137" s="872"/>
    </row>
    <row r="138">
      <c r="A138" s="913"/>
      <c r="B138" s="914"/>
      <c r="C138" s="913"/>
      <c r="D138" s="938"/>
      <c r="E138" s="913"/>
      <c r="F138" s="916"/>
      <c r="G138" s="918"/>
      <c r="H138" s="920"/>
      <c r="I138" s="920"/>
      <c r="J138" s="920"/>
      <c r="K138" s="920"/>
      <c r="L138" s="920"/>
      <c r="M138" s="918"/>
      <c r="N138" s="918"/>
      <c r="O138" s="918"/>
      <c r="P138" s="918"/>
      <c r="Q138" s="918"/>
      <c r="R138" s="918"/>
      <c r="S138" s="918"/>
      <c r="T138" s="918"/>
      <c r="U138" s="918"/>
      <c r="V138" s="918"/>
      <c r="W138" s="918"/>
      <c r="X138" s="918"/>
      <c r="Y138" s="918"/>
      <c r="Z138" s="918"/>
      <c r="AA138" s="918"/>
    </row>
    <row r="139">
      <c r="A139" s="866"/>
      <c r="B139" s="905"/>
      <c r="C139" s="870"/>
      <c r="D139" s="878"/>
      <c r="E139" s="872"/>
      <c r="F139" s="898"/>
      <c r="G139" s="872"/>
      <c r="H139" s="872"/>
      <c r="I139" s="872"/>
      <c r="J139" s="872"/>
      <c r="K139" s="872"/>
      <c r="L139" s="872"/>
      <c r="M139" s="872"/>
      <c r="N139" s="872"/>
      <c r="O139" s="872"/>
      <c r="P139" s="872"/>
      <c r="Q139" s="872"/>
      <c r="R139" s="872"/>
      <c r="S139" s="872"/>
      <c r="T139" s="872"/>
      <c r="U139" s="872"/>
      <c r="V139" s="872"/>
      <c r="W139" s="872"/>
      <c r="X139" s="872"/>
      <c r="Y139" s="872"/>
      <c r="Z139" s="872"/>
      <c r="AA139" s="872"/>
    </row>
    <row r="140">
      <c r="A140" s="895"/>
      <c r="B140" s="905"/>
      <c r="C140" s="870"/>
      <c r="D140" s="878"/>
      <c r="E140" s="870"/>
      <c r="F140" s="898"/>
      <c r="G140" s="872"/>
      <c r="H140" s="903"/>
      <c r="I140" s="903"/>
      <c r="J140" s="903"/>
      <c r="K140" s="903"/>
      <c r="L140" s="903"/>
      <c r="M140" s="903"/>
      <c r="N140" s="903"/>
      <c r="O140" s="903"/>
      <c r="P140" s="903"/>
      <c r="Q140" s="903"/>
      <c r="R140" s="903"/>
      <c r="S140" s="903"/>
      <c r="T140" s="903"/>
      <c r="U140" s="903"/>
      <c r="V140" s="903"/>
      <c r="W140" s="903"/>
      <c r="X140" s="903"/>
      <c r="Y140" s="903"/>
      <c r="Z140" s="903"/>
      <c r="AA140" s="903"/>
    </row>
    <row r="141">
      <c r="A141" s="913"/>
      <c r="B141" s="914"/>
      <c r="C141" s="913"/>
      <c r="D141" s="938"/>
      <c r="E141" s="913"/>
      <c r="F141" s="871"/>
      <c r="G141" s="918"/>
      <c r="H141" s="918"/>
      <c r="I141" s="918"/>
      <c r="J141" s="918"/>
      <c r="K141" s="918"/>
      <c r="L141" s="918"/>
      <c r="M141" s="918"/>
      <c r="N141" s="918"/>
      <c r="O141" s="918"/>
      <c r="P141" s="918"/>
      <c r="Q141" s="918"/>
      <c r="R141" s="918"/>
      <c r="S141" s="918"/>
      <c r="T141" s="918"/>
      <c r="U141" s="918"/>
      <c r="V141" s="918"/>
      <c r="W141" s="918"/>
      <c r="X141" s="918"/>
      <c r="Y141" s="918"/>
      <c r="Z141" s="918"/>
      <c r="AA141" s="918"/>
    </row>
    <row r="142">
      <c r="A142" s="913"/>
      <c r="B142" s="914"/>
      <c r="C142" s="913"/>
      <c r="D142" s="938"/>
      <c r="E142" s="913"/>
      <c r="F142" s="916"/>
      <c r="G142" s="918"/>
      <c r="H142" s="920"/>
      <c r="I142" s="920"/>
      <c r="J142" s="920"/>
      <c r="K142" s="920"/>
      <c r="L142" s="920"/>
      <c r="M142" s="918"/>
      <c r="N142" s="918"/>
      <c r="O142" s="918"/>
      <c r="P142" s="918"/>
      <c r="Q142" s="918"/>
      <c r="R142" s="918"/>
      <c r="S142" s="918"/>
      <c r="T142" s="918"/>
      <c r="U142" s="918"/>
      <c r="V142" s="918"/>
      <c r="W142" s="918"/>
      <c r="X142" s="918"/>
      <c r="Y142" s="918"/>
      <c r="Z142" s="918"/>
      <c r="AA142" s="918"/>
    </row>
    <row r="143">
      <c r="A143" s="895"/>
      <c r="B143" s="905"/>
      <c r="C143" s="870"/>
      <c r="D143" s="878"/>
      <c r="E143" s="872"/>
      <c r="F143" s="898"/>
      <c r="G143" s="872"/>
      <c r="H143" s="872"/>
      <c r="I143" s="872"/>
      <c r="J143" s="872"/>
      <c r="K143" s="872"/>
      <c r="L143" s="872"/>
      <c r="M143" s="872"/>
      <c r="N143" s="872"/>
      <c r="O143" s="872"/>
      <c r="P143" s="872"/>
      <c r="Q143" s="872"/>
      <c r="R143" s="872"/>
      <c r="S143" s="872"/>
      <c r="T143" s="872"/>
      <c r="U143" s="872"/>
      <c r="V143" s="872"/>
      <c r="W143" s="872"/>
      <c r="X143" s="872"/>
      <c r="Y143" s="872"/>
      <c r="Z143" s="872"/>
      <c r="AA143" s="872"/>
    </row>
    <row r="144">
      <c r="A144" s="866"/>
      <c r="B144" s="905"/>
      <c r="C144" s="870"/>
      <c r="D144" s="878"/>
      <c r="E144" s="872"/>
      <c r="F144" s="898"/>
      <c r="G144" s="872"/>
      <c r="H144" s="872"/>
      <c r="I144" s="872"/>
      <c r="J144" s="872"/>
      <c r="K144" s="872"/>
      <c r="L144" s="872"/>
      <c r="M144" s="872"/>
      <c r="N144" s="872"/>
      <c r="O144" s="872"/>
      <c r="P144" s="872"/>
      <c r="Q144" s="872"/>
      <c r="R144" s="872"/>
      <c r="S144" s="872"/>
      <c r="T144" s="872"/>
      <c r="U144" s="872"/>
      <c r="V144" s="872"/>
      <c r="W144" s="872"/>
      <c r="X144" s="872"/>
      <c r="Y144" s="872"/>
      <c r="Z144" s="872"/>
      <c r="AA144" s="872"/>
    </row>
    <row r="145">
      <c r="A145" s="959"/>
      <c r="B145" s="977"/>
      <c r="C145" s="976"/>
      <c r="D145" s="978"/>
      <c r="E145" s="986"/>
      <c r="F145" s="987"/>
      <c r="G145" s="976"/>
      <c r="H145" s="976"/>
      <c r="I145" s="976"/>
      <c r="J145" s="976"/>
      <c r="K145" s="976"/>
      <c r="L145" s="976"/>
      <c r="M145" s="976"/>
      <c r="N145" s="976"/>
      <c r="O145" s="976"/>
      <c r="P145" s="976"/>
      <c r="Q145" s="976"/>
      <c r="R145" s="976"/>
      <c r="S145" s="976"/>
      <c r="T145" s="976"/>
      <c r="U145" s="976"/>
      <c r="V145" s="976"/>
      <c r="W145" s="976"/>
      <c r="X145" s="976"/>
      <c r="Y145" s="976"/>
      <c r="Z145" s="976"/>
      <c r="AA145" s="976"/>
    </row>
    <row r="146">
      <c r="A146" s="913"/>
      <c r="B146" s="921"/>
      <c r="C146" s="913"/>
      <c r="D146" s="922"/>
      <c r="E146" s="913"/>
      <c r="F146" s="916"/>
      <c r="G146" s="918"/>
      <c r="H146" s="872"/>
      <c r="I146" s="872"/>
      <c r="J146" s="872"/>
      <c r="K146" s="872"/>
      <c r="L146" s="872"/>
      <c r="M146" s="872"/>
      <c r="N146" s="872"/>
      <c r="O146" s="872"/>
      <c r="P146" s="872"/>
      <c r="Q146" s="872"/>
      <c r="R146" s="872"/>
      <c r="S146" s="872"/>
      <c r="T146" s="872"/>
      <c r="U146" s="872"/>
      <c r="V146" s="872"/>
      <c r="W146" s="872"/>
      <c r="X146" s="872"/>
      <c r="Y146" s="872"/>
      <c r="Z146" s="872"/>
      <c r="AA146" s="872"/>
    </row>
    <row r="147">
      <c r="A147" s="24"/>
      <c r="B147" s="863"/>
      <c r="C147" s="24"/>
      <c r="D147" s="864"/>
      <c r="E147" s="14"/>
      <c r="F147" s="907"/>
      <c r="G147" s="14"/>
      <c r="H147" s="14"/>
      <c r="I147" s="14"/>
      <c r="J147" s="14"/>
      <c r="K147" s="14"/>
      <c r="L147" s="14"/>
      <c r="M147" s="14"/>
      <c r="N147" s="14"/>
      <c r="O147" s="14"/>
      <c r="P147" s="14"/>
      <c r="Q147" s="14"/>
      <c r="R147" s="14"/>
      <c r="S147" s="14"/>
      <c r="T147" s="14"/>
      <c r="U147" s="14"/>
      <c r="V147" s="14"/>
      <c r="W147" s="14"/>
      <c r="X147" s="14"/>
      <c r="Y147" s="14"/>
      <c r="Z147" s="14"/>
      <c r="AA147" s="14"/>
    </row>
    <row r="148">
      <c r="A148" s="895"/>
      <c r="B148" s="905"/>
      <c r="C148" s="870"/>
      <c r="D148" s="878"/>
      <c r="E148" s="870"/>
      <c r="F148" s="898"/>
      <c r="G148" s="872"/>
      <c r="H148" s="872"/>
      <c r="I148" s="872"/>
      <c r="J148" s="872"/>
      <c r="K148" s="872"/>
      <c r="L148" s="872"/>
      <c r="M148" s="872"/>
      <c r="N148" s="872"/>
      <c r="O148" s="872"/>
      <c r="P148" s="872"/>
      <c r="Q148" s="872"/>
      <c r="R148" s="872"/>
      <c r="S148" s="872"/>
      <c r="T148" s="872"/>
      <c r="U148" s="872"/>
      <c r="V148" s="872"/>
      <c r="W148" s="872"/>
      <c r="X148" s="872"/>
      <c r="Y148" s="872"/>
      <c r="Z148" s="872"/>
      <c r="AA148" s="872"/>
    </row>
    <row r="149">
      <c r="A149" s="895"/>
      <c r="B149" s="905"/>
      <c r="C149" s="870"/>
      <c r="D149" s="878"/>
      <c r="E149" s="870"/>
      <c r="F149" s="898"/>
      <c r="G149" s="872"/>
      <c r="H149" s="872"/>
      <c r="I149" s="872"/>
      <c r="J149" s="872"/>
      <c r="K149" s="872"/>
      <c r="L149" s="872"/>
      <c r="M149" s="872"/>
      <c r="N149" s="872"/>
      <c r="O149" s="872"/>
      <c r="P149" s="872"/>
      <c r="Q149" s="872"/>
      <c r="R149" s="872"/>
      <c r="S149" s="872"/>
      <c r="T149" s="872"/>
      <c r="U149" s="872"/>
      <c r="V149" s="872"/>
      <c r="W149" s="872"/>
      <c r="X149" s="872"/>
      <c r="Y149" s="872"/>
      <c r="Z149" s="872"/>
      <c r="AA149" s="872"/>
    </row>
    <row r="150">
      <c r="A150" s="895"/>
      <c r="B150" s="905"/>
      <c r="C150" s="870"/>
      <c r="D150" s="878"/>
      <c r="E150" s="870"/>
      <c r="F150" s="898"/>
      <c r="G150" s="872"/>
      <c r="H150" s="873"/>
      <c r="I150" s="873"/>
      <c r="J150" s="873"/>
      <c r="K150" s="873"/>
      <c r="L150" s="873"/>
      <c r="M150" s="873"/>
      <c r="N150" s="873"/>
      <c r="O150" s="873"/>
      <c r="P150" s="873"/>
      <c r="Q150" s="873"/>
      <c r="R150" s="873"/>
      <c r="S150" s="873"/>
      <c r="T150" s="873"/>
      <c r="U150" s="873"/>
      <c r="V150" s="873"/>
      <c r="W150" s="873"/>
      <c r="X150" s="873"/>
      <c r="Y150" s="873"/>
      <c r="Z150" s="873"/>
      <c r="AA150" s="873"/>
    </row>
    <row r="151">
      <c r="A151" s="895"/>
      <c r="B151" s="905"/>
      <c r="C151" s="870"/>
      <c r="D151" s="878"/>
      <c r="E151" s="870"/>
      <c r="F151" s="898"/>
      <c r="G151" s="872"/>
      <c r="H151" s="872"/>
      <c r="I151" s="872"/>
      <c r="J151" s="872"/>
      <c r="K151" s="872"/>
      <c r="L151" s="872"/>
      <c r="M151" s="872"/>
      <c r="N151" s="872"/>
      <c r="O151" s="872"/>
      <c r="P151" s="872"/>
      <c r="Q151" s="872"/>
      <c r="R151" s="872"/>
      <c r="S151" s="872"/>
      <c r="T151" s="872"/>
      <c r="U151" s="872"/>
      <c r="V151" s="872"/>
      <c r="W151" s="872"/>
      <c r="X151" s="872"/>
      <c r="Y151" s="872"/>
      <c r="Z151" s="872"/>
      <c r="AA151" s="872"/>
    </row>
    <row r="152">
      <c r="A152" s="870"/>
      <c r="B152" s="905"/>
      <c r="C152" s="870"/>
      <c r="D152" s="988"/>
      <c r="E152" s="870"/>
      <c r="F152" s="916"/>
      <c r="G152" s="918"/>
      <c r="H152" s="918"/>
      <c r="I152" s="918"/>
      <c r="J152" s="918"/>
      <c r="K152" s="918"/>
      <c r="L152" s="918"/>
      <c r="M152" s="918"/>
      <c r="N152" s="918"/>
      <c r="O152" s="918"/>
      <c r="P152" s="918"/>
      <c r="Q152" s="918"/>
      <c r="R152" s="918"/>
      <c r="S152" s="918"/>
      <c r="T152" s="918"/>
      <c r="U152" s="918"/>
      <c r="V152" s="918"/>
      <c r="W152" s="918"/>
      <c r="X152" s="918"/>
      <c r="Y152" s="918"/>
      <c r="Z152" s="918"/>
      <c r="AA152" s="918"/>
    </row>
    <row r="153">
      <c r="A153" s="870"/>
      <c r="B153" s="905"/>
      <c r="C153" s="870"/>
      <c r="D153" s="988"/>
      <c r="E153" s="870"/>
      <c r="F153" s="923"/>
      <c r="G153" s="917" t="s">
        <v>4719</v>
      </c>
      <c r="H153" s="872"/>
      <c r="I153" s="872"/>
      <c r="J153" s="872"/>
      <c r="K153" s="872"/>
      <c r="L153" s="872"/>
      <c r="M153" s="872"/>
      <c r="N153" s="872"/>
      <c r="O153" s="872"/>
      <c r="P153" s="872"/>
      <c r="Q153" s="872"/>
      <c r="R153" s="872"/>
      <c r="S153" s="872"/>
      <c r="T153" s="872"/>
      <c r="U153" s="872"/>
      <c r="V153" s="872"/>
      <c r="W153" s="872"/>
      <c r="X153" s="872"/>
      <c r="Y153" s="872"/>
      <c r="Z153" s="872"/>
      <c r="AA153" s="872"/>
    </row>
    <row r="154">
      <c r="A154" s="913"/>
      <c r="B154" s="914"/>
      <c r="C154" s="913"/>
      <c r="D154" s="915"/>
      <c r="E154" s="913"/>
      <c r="F154" s="907"/>
      <c r="G154" s="14"/>
      <c r="H154" s="918"/>
      <c r="I154" s="872"/>
      <c r="J154" s="872"/>
      <c r="K154" s="872"/>
      <c r="L154" s="14"/>
      <c r="M154" s="14"/>
      <c r="N154" s="14"/>
      <c r="O154" s="14"/>
      <c r="P154" s="14"/>
      <c r="Q154" s="14"/>
      <c r="R154" s="14"/>
      <c r="S154" s="14"/>
      <c r="T154" s="14"/>
      <c r="U154" s="14"/>
      <c r="V154" s="14"/>
      <c r="W154" s="14"/>
      <c r="X154" s="14"/>
      <c r="Y154" s="14"/>
      <c r="Z154" s="14"/>
      <c r="AA154" s="14"/>
    </row>
    <row r="155">
      <c r="A155" s="870"/>
      <c r="B155" s="905"/>
      <c r="C155" s="906"/>
      <c r="D155" s="878"/>
      <c r="E155" s="870"/>
      <c r="F155" s="898"/>
      <c r="G155" s="872"/>
      <c r="H155" s="872"/>
      <c r="I155" s="872"/>
      <c r="J155" s="872"/>
      <c r="K155" s="872"/>
      <c r="L155" s="872"/>
      <c r="M155" s="872"/>
      <c r="N155" s="872"/>
      <c r="O155" s="872"/>
      <c r="P155" s="872"/>
      <c r="Q155" s="872"/>
      <c r="R155" s="872"/>
      <c r="S155" s="872"/>
      <c r="T155" s="872"/>
      <c r="U155" s="872"/>
      <c r="V155" s="872"/>
      <c r="W155" s="872"/>
      <c r="X155" s="872"/>
      <c r="Y155" s="872"/>
      <c r="Z155" s="872"/>
      <c r="AA155" s="872"/>
    </row>
    <row r="156">
      <c r="A156" s="920"/>
      <c r="B156" s="925"/>
      <c r="C156" s="920"/>
      <c r="D156" s="989"/>
      <c r="E156" s="917"/>
      <c r="F156" s="898"/>
      <c r="G156" s="872"/>
      <c r="H156" s="872"/>
      <c r="I156" s="872"/>
      <c r="J156" s="872"/>
      <c r="K156" s="872"/>
      <c r="L156" s="872"/>
      <c r="M156" s="872"/>
      <c r="N156" s="872"/>
      <c r="O156" s="872"/>
      <c r="P156" s="872"/>
      <c r="Q156" s="872"/>
      <c r="R156" s="872"/>
      <c r="S156" s="872"/>
      <c r="T156" s="872"/>
      <c r="U156" s="872"/>
      <c r="V156" s="872"/>
      <c r="W156" s="872"/>
      <c r="X156" s="872"/>
      <c r="Y156" s="872"/>
      <c r="Z156" s="872"/>
      <c r="AA156" s="872"/>
    </row>
    <row r="157">
      <c r="A157" s="913"/>
      <c r="B157" s="914"/>
      <c r="C157" s="913"/>
      <c r="D157" s="915"/>
      <c r="E157" s="913"/>
      <c r="F157" s="956"/>
      <c r="G157" s="954"/>
      <c r="H157" s="872"/>
      <c r="I157" s="872"/>
      <c r="J157" s="872"/>
      <c r="K157" s="872"/>
      <c r="L157" s="872"/>
      <c r="M157" s="872"/>
      <c r="N157" s="872"/>
      <c r="O157" s="872"/>
      <c r="P157" s="872"/>
      <c r="Q157" s="872"/>
      <c r="R157" s="872"/>
      <c r="S157" s="872"/>
      <c r="T157" s="872"/>
      <c r="U157" s="872"/>
      <c r="V157" s="872"/>
      <c r="W157" s="872"/>
      <c r="X157" s="872"/>
      <c r="Y157" s="872"/>
      <c r="Z157" s="872"/>
      <c r="AA157" s="872"/>
    </row>
    <row r="158">
      <c r="A158" s="913"/>
      <c r="B158" s="914"/>
      <c r="C158" s="913"/>
      <c r="D158" s="915"/>
      <c r="E158" s="913"/>
      <c r="F158" s="898"/>
      <c r="G158" s="872"/>
      <c r="H158" s="872"/>
      <c r="I158" s="872"/>
      <c r="J158" s="872"/>
      <c r="K158" s="872"/>
      <c r="L158" s="872"/>
      <c r="M158" s="872"/>
      <c r="N158" s="872"/>
      <c r="O158" s="872"/>
      <c r="P158" s="872"/>
      <c r="Q158" s="872"/>
      <c r="R158" s="872"/>
      <c r="S158" s="872"/>
      <c r="T158" s="872"/>
      <c r="U158" s="872"/>
      <c r="V158" s="872"/>
      <c r="W158" s="872"/>
      <c r="X158" s="872"/>
      <c r="Y158" s="872"/>
      <c r="Z158" s="872"/>
      <c r="AA158" s="872"/>
    </row>
    <row r="159">
      <c r="A159" s="895"/>
      <c r="B159" s="905"/>
      <c r="C159" s="870"/>
      <c r="D159" s="878"/>
      <c r="E159" s="870"/>
      <c r="F159" s="898"/>
      <c r="G159" s="872"/>
      <c r="H159" s="983"/>
      <c r="I159" s="983"/>
      <c r="J159" s="983"/>
      <c r="K159" s="983"/>
      <c r="L159" s="983"/>
      <c r="M159" s="983"/>
      <c r="N159" s="983"/>
      <c r="O159" s="983"/>
      <c r="P159" s="983"/>
      <c r="Q159" s="983"/>
      <c r="R159" s="983"/>
      <c r="S159" s="983"/>
      <c r="T159" s="983"/>
      <c r="U159" s="983"/>
      <c r="V159" s="983"/>
      <c r="W159" s="983"/>
      <c r="X159" s="983"/>
      <c r="Y159" s="983"/>
      <c r="Z159" s="983"/>
      <c r="AA159" s="983"/>
    </row>
    <row r="160">
      <c r="A160" s="24"/>
      <c r="B160" s="990"/>
      <c r="C160" s="24"/>
      <c r="D160" s="943"/>
      <c r="E160" s="24"/>
      <c r="F160" s="907"/>
      <c r="G160" s="14"/>
      <c r="H160" s="872"/>
      <c r="I160" s="872"/>
      <c r="J160" s="872"/>
      <c r="K160" s="872"/>
      <c r="L160" s="918"/>
      <c r="M160" s="872"/>
      <c r="N160" s="872"/>
      <c r="O160" s="872"/>
      <c r="P160" s="872"/>
      <c r="Q160" s="872"/>
      <c r="R160" s="872"/>
      <c r="S160" s="872"/>
      <c r="T160" s="872"/>
      <c r="U160" s="872"/>
      <c r="V160" s="872"/>
      <c r="W160" s="872"/>
      <c r="X160" s="872"/>
      <c r="Y160" s="872"/>
      <c r="Z160" s="872"/>
      <c r="AA160" s="872"/>
    </row>
    <row r="161">
      <c r="A161" s="913"/>
      <c r="B161" s="935"/>
      <c r="C161" s="913"/>
      <c r="D161" s="938"/>
      <c r="E161" s="913"/>
      <c r="F161" s="923"/>
      <c r="G161" s="913" t="s">
        <v>4720</v>
      </c>
      <c r="H161" s="872"/>
      <c r="I161" s="872"/>
      <c r="J161" s="872"/>
      <c r="K161" s="872"/>
      <c r="L161" s="872"/>
      <c r="M161" s="872"/>
      <c r="N161" s="872"/>
      <c r="O161" s="872"/>
      <c r="P161" s="872"/>
      <c r="Q161" s="872"/>
      <c r="R161" s="872"/>
      <c r="S161" s="872"/>
      <c r="T161" s="872"/>
      <c r="U161" s="872"/>
      <c r="V161" s="872"/>
      <c r="W161" s="872"/>
      <c r="X161" s="872"/>
      <c r="Y161" s="872"/>
      <c r="Z161" s="872"/>
      <c r="AA161" s="872"/>
    </row>
    <row r="162">
      <c r="A162" s="924"/>
      <c r="B162" s="925"/>
      <c r="C162" s="926"/>
      <c r="D162" s="927"/>
      <c r="E162" s="903"/>
      <c r="F162" s="928"/>
      <c r="G162" s="903"/>
      <c r="H162" s="903"/>
      <c r="I162" s="903"/>
      <c r="J162" s="903"/>
      <c r="K162" s="903"/>
      <c r="L162" s="903"/>
      <c r="M162" s="903"/>
      <c r="N162" s="903"/>
      <c r="O162" s="903"/>
      <c r="P162" s="903"/>
      <c r="Q162" s="903"/>
      <c r="R162" s="903"/>
      <c r="S162" s="903"/>
      <c r="T162" s="903"/>
      <c r="U162" s="903"/>
      <c r="V162" s="903"/>
      <c r="W162" s="903"/>
      <c r="X162" s="903"/>
      <c r="Y162" s="903"/>
      <c r="Z162" s="903"/>
      <c r="AA162" s="903"/>
    </row>
    <row r="163">
      <c r="A163" s="895"/>
      <c r="B163" s="905"/>
      <c r="C163" s="870"/>
      <c r="D163" s="878"/>
      <c r="E163" s="870"/>
      <c r="F163" s="898"/>
      <c r="G163" s="872"/>
      <c r="H163" s="872"/>
      <c r="I163" s="872"/>
      <c r="J163" s="872"/>
      <c r="K163" s="872"/>
      <c r="L163" s="872"/>
      <c r="M163" s="872"/>
      <c r="N163" s="872"/>
      <c r="O163" s="872"/>
      <c r="P163" s="872"/>
      <c r="Q163" s="872"/>
      <c r="R163" s="872"/>
      <c r="S163" s="872"/>
      <c r="T163" s="872"/>
      <c r="U163" s="872"/>
      <c r="V163" s="872"/>
      <c r="W163" s="872"/>
      <c r="X163" s="872"/>
      <c r="Y163" s="872"/>
      <c r="Z163" s="872"/>
      <c r="AA163" s="872"/>
    </row>
    <row r="164">
      <c r="A164" s="870"/>
      <c r="B164" s="905"/>
      <c r="C164" s="870"/>
      <c r="D164" s="988"/>
      <c r="E164" s="870"/>
      <c r="F164" s="871"/>
      <c r="G164" s="870"/>
      <c r="H164" s="872"/>
      <c r="I164" s="872"/>
      <c r="J164" s="872"/>
      <c r="K164" s="872"/>
      <c r="L164" s="872"/>
      <c r="M164" s="872"/>
      <c r="N164" s="872"/>
      <c r="O164" s="872"/>
      <c r="P164" s="872"/>
      <c r="Q164" s="872"/>
      <c r="R164" s="872"/>
      <c r="S164" s="872"/>
      <c r="T164" s="872"/>
      <c r="U164" s="872"/>
      <c r="V164" s="872"/>
      <c r="W164" s="872"/>
      <c r="X164" s="872"/>
      <c r="Y164" s="872"/>
      <c r="Z164" s="872"/>
      <c r="AA164" s="872"/>
    </row>
    <row r="165">
      <c r="A165" s="870"/>
      <c r="B165" s="905"/>
      <c r="C165" s="870"/>
      <c r="D165" s="988"/>
      <c r="E165" s="870"/>
      <c r="F165" s="871"/>
      <c r="G165" s="872"/>
      <c r="H165" s="872"/>
      <c r="I165" s="872"/>
      <c r="J165" s="872"/>
      <c r="K165" s="872"/>
      <c r="L165" s="872"/>
      <c r="M165" s="872"/>
      <c r="N165" s="872"/>
      <c r="O165" s="872"/>
      <c r="P165" s="872"/>
      <c r="Q165" s="872"/>
      <c r="R165" s="872"/>
      <c r="S165" s="872"/>
      <c r="T165" s="872"/>
      <c r="U165" s="872"/>
      <c r="V165" s="872"/>
      <c r="W165" s="872"/>
      <c r="X165" s="872"/>
      <c r="Y165" s="872"/>
      <c r="Z165" s="872"/>
      <c r="AA165" s="872"/>
    </row>
    <row r="166">
      <c r="A166" s="870"/>
      <c r="B166" s="905"/>
      <c r="C166" s="870"/>
      <c r="D166" s="980"/>
      <c r="E166" s="872"/>
      <c r="F166" s="898"/>
      <c r="G166" s="872"/>
      <c r="H166" s="872"/>
      <c r="I166" s="872"/>
      <c r="J166" s="872"/>
      <c r="K166" s="872"/>
      <c r="L166" s="872"/>
      <c r="M166" s="872"/>
      <c r="N166" s="872"/>
      <c r="O166" s="872"/>
      <c r="P166" s="872"/>
      <c r="Q166" s="872"/>
      <c r="R166" s="872"/>
      <c r="S166" s="872"/>
      <c r="T166" s="872"/>
      <c r="U166" s="872"/>
      <c r="V166" s="872"/>
      <c r="W166" s="872"/>
      <c r="X166" s="872"/>
      <c r="Y166" s="872"/>
      <c r="Z166" s="872"/>
      <c r="AA166" s="872"/>
    </row>
    <row r="167">
      <c r="A167" s="870"/>
      <c r="B167" s="905"/>
      <c r="C167" s="870"/>
      <c r="D167" s="897"/>
      <c r="E167" s="870"/>
      <c r="F167" s="871"/>
      <c r="G167" s="872"/>
      <c r="H167" s="872"/>
      <c r="I167" s="872"/>
      <c r="J167" s="872"/>
      <c r="K167" s="872"/>
      <c r="L167" s="872"/>
      <c r="M167" s="872"/>
      <c r="N167" s="872"/>
      <c r="O167" s="872"/>
      <c r="P167" s="872"/>
      <c r="Q167" s="872"/>
      <c r="R167" s="872"/>
      <c r="S167" s="872"/>
      <c r="T167" s="872"/>
      <c r="U167" s="872"/>
      <c r="V167" s="872"/>
      <c r="W167" s="872"/>
      <c r="X167" s="872"/>
      <c r="Y167" s="872"/>
      <c r="Z167" s="872"/>
      <c r="AA167" s="872"/>
    </row>
    <row r="168">
      <c r="A168" s="913"/>
      <c r="B168" s="914"/>
      <c r="C168" s="913"/>
      <c r="D168" s="915"/>
      <c r="E168" s="913"/>
      <c r="F168" s="907"/>
      <c r="G168" s="14"/>
      <c r="H168" s="872"/>
      <c r="I168" s="918"/>
      <c r="J168" s="918"/>
      <c r="K168" s="872"/>
      <c r="L168" s="918"/>
      <c r="M168" s="872"/>
      <c r="N168" s="872"/>
      <c r="O168" s="872"/>
      <c r="P168" s="872"/>
      <c r="Q168" s="872"/>
      <c r="R168" s="872"/>
      <c r="S168" s="872"/>
      <c r="T168" s="872"/>
      <c r="U168" s="872"/>
      <c r="V168" s="872"/>
      <c r="W168" s="872"/>
      <c r="X168" s="872"/>
      <c r="Y168" s="872"/>
      <c r="Z168" s="872"/>
      <c r="AA168" s="872"/>
    </row>
    <row r="169">
      <c r="A169" s="954"/>
      <c r="B169" s="925"/>
      <c r="C169" s="954"/>
      <c r="D169" s="955"/>
      <c r="E169" s="954"/>
      <c r="F169" s="956"/>
      <c r="G169" s="941" t="s">
        <v>4721</v>
      </c>
      <c r="H169" s="954"/>
      <c r="I169" s="954"/>
      <c r="J169" s="954"/>
      <c r="K169" s="954"/>
      <c r="L169" s="954"/>
      <c r="M169" s="954"/>
      <c r="N169" s="954"/>
      <c r="O169" s="954"/>
      <c r="P169" s="954"/>
      <c r="Q169" s="954"/>
      <c r="R169" s="954"/>
      <c r="S169" s="954"/>
      <c r="T169" s="954"/>
      <c r="U169" s="954"/>
      <c r="V169" s="954"/>
      <c r="W169" s="954"/>
      <c r="X169" s="954"/>
      <c r="Y169" s="954"/>
      <c r="Z169" s="954"/>
      <c r="AA169" s="954"/>
    </row>
    <row r="170">
      <c r="A170" s="895"/>
      <c r="B170" s="905"/>
      <c r="C170" s="870"/>
      <c r="D170" s="878"/>
      <c r="E170" s="870"/>
      <c r="F170" s="898"/>
      <c r="G170" s="872"/>
      <c r="H170" s="872"/>
      <c r="I170" s="920"/>
      <c r="J170" s="920"/>
      <c r="K170" s="872"/>
      <c r="L170" s="872"/>
      <c r="M170" s="872"/>
      <c r="N170" s="872"/>
      <c r="O170" s="872"/>
      <c r="P170" s="872"/>
      <c r="Q170" s="872"/>
      <c r="R170" s="872"/>
      <c r="S170" s="872"/>
      <c r="T170" s="872"/>
      <c r="U170" s="872"/>
      <c r="V170" s="872"/>
      <c r="W170" s="872"/>
      <c r="X170" s="872"/>
      <c r="Y170" s="872"/>
      <c r="Z170" s="872"/>
      <c r="AA170" s="872"/>
    </row>
    <row r="171">
      <c r="A171" s="895"/>
      <c r="B171" s="905"/>
      <c r="C171" s="870"/>
      <c r="D171" s="878"/>
      <c r="E171" s="870"/>
      <c r="F171" s="991"/>
      <c r="G171" s="872"/>
      <c r="H171" s="918"/>
      <c r="I171" s="918"/>
      <c r="J171" s="918"/>
      <c r="K171" s="872"/>
      <c r="L171" s="872"/>
      <c r="M171" s="872"/>
      <c r="N171" s="872"/>
      <c r="O171" s="872"/>
      <c r="P171" s="872"/>
      <c r="Q171" s="872"/>
      <c r="R171" s="872"/>
      <c r="S171" s="872"/>
      <c r="T171" s="872"/>
      <c r="U171" s="872"/>
      <c r="V171" s="872"/>
      <c r="W171" s="872"/>
      <c r="X171" s="872"/>
      <c r="Y171" s="872"/>
      <c r="Z171" s="872"/>
      <c r="AA171" s="872"/>
    </row>
    <row r="172">
      <c r="A172" s="940"/>
      <c r="B172" s="905"/>
      <c r="C172" s="870"/>
      <c r="D172" s="878"/>
      <c r="E172" s="872"/>
      <c r="F172" s="898"/>
      <c r="G172" s="872"/>
      <c r="H172" s="872"/>
      <c r="I172" s="872"/>
      <c r="J172" s="872"/>
      <c r="K172" s="872"/>
      <c r="L172" s="872"/>
      <c r="M172" s="872"/>
      <c r="N172" s="872"/>
      <c r="O172" s="872"/>
      <c r="P172" s="872"/>
      <c r="Q172" s="872"/>
      <c r="R172" s="872"/>
      <c r="S172" s="872"/>
      <c r="T172" s="872"/>
      <c r="U172" s="872"/>
      <c r="V172" s="872"/>
      <c r="W172" s="872"/>
      <c r="X172" s="872"/>
      <c r="Y172" s="872"/>
      <c r="Z172" s="872"/>
      <c r="AA172" s="872"/>
    </row>
    <row r="173">
      <c r="A173" s="895"/>
      <c r="B173" s="905"/>
      <c r="C173" s="870"/>
      <c r="D173" s="937"/>
      <c r="E173" s="872"/>
      <c r="F173" s="898"/>
      <c r="G173" s="872"/>
      <c r="H173" s="872"/>
      <c r="I173" s="872"/>
      <c r="J173" s="872"/>
      <c r="K173" s="872"/>
      <c r="L173" s="872"/>
      <c r="M173" s="872"/>
      <c r="N173" s="872"/>
      <c r="O173" s="872"/>
      <c r="P173" s="872"/>
      <c r="Q173" s="872"/>
      <c r="R173" s="872"/>
      <c r="S173" s="872"/>
      <c r="T173" s="872"/>
      <c r="U173" s="872"/>
      <c r="V173" s="872"/>
      <c r="W173" s="872"/>
      <c r="X173" s="872"/>
      <c r="Y173" s="872"/>
      <c r="Z173" s="872"/>
      <c r="AA173" s="872"/>
    </row>
    <row r="174">
      <c r="A174" s="968"/>
      <c r="B174" s="914"/>
      <c r="C174" s="913"/>
      <c r="D174" s="938"/>
      <c r="E174" s="913"/>
      <c r="F174" s="923"/>
      <c r="G174" s="913" t="s">
        <v>4722</v>
      </c>
      <c r="H174" s="918"/>
      <c r="I174" s="918"/>
      <c r="J174" s="918"/>
      <c r="K174" s="918"/>
      <c r="L174" s="918"/>
      <c r="M174" s="918"/>
      <c r="N174" s="918"/>
      <c r="O174" s="918"/>
      <c r="P174" s="918"/>
      <c r="Q174" s="918"/>
      <c r="R174" s="918"/>
      <c r="S174" s="918"/>
      <c r="T174" s="918"/>
      <c r="U174" s="918"/>
      <c r="V174" s="918"/>
      <c r="W174" s="918"/>
      <c r="X174" s="918"/>
      <c r="Y174" s="918"/>
      <c r="Z174" s="918"/>
      <c r="AA174" s="918"/>
    </row>
    <row r="175">
      <c r="A175" s="895"/>
      <c r="B175" s="905"/>
      <c r="C175" s="870"/>
      <c r="D175" s="878"/>
      <c r="E175" s="872"/>
      <c r="F175" s="898"/>
      <c r="G175" s="872"/>
      <c r="H175" s="872"/>
      <c r="I175" s="872"/>
      <c r="J175" s="872"/>
      <c r="K175" s="872"/>
      <c r="L175" s="872"/>
      <c r="M175" s="872"/>
      <c r="N175" s="872"/>
      <c r="O175" s="872"/>
      <c r="P175" s="872"/>
      <c r="Q175" s="872"/>
      <c r="R175" s="872"/>
      <c r="S175" s="872"/>
      <c r="T175" s="872"/>
      <c r="U175" s="872"/>
      <c r="V175" s="872"/>
      <c r="W175" s="872"/>
      <c r="X175" s="872"/>
      <c r="Y175" s="872"/>
      <c r="Z175" s="872"/>
      <c r="AA175" s="872"/>
    </row>
    <row r="176">
      <c r="A176" s="895"/>
      <c r="B176" s="931"/>
      <c r="C176" s="932"/>
      <c r="D176" s="933"/>
      <c r="E176" s="932"/>
      <c r="F176" s="936"/>
      <c r="G176" s="873"/>
      <c r="H176" s="872"/>
      <c r="I176" s="872"/>
      <c r="J176" s="872"/>
      <c r="K176" s="872"/>
      <c r="L176" s="872"/>
      <c r="M176" s="872"/>
      <c r="N176" s="872"/>
      <c r="O176" s="872"/>
      <c r="P176" s="872"/>
      <c r="Q176" s="872"/>
      <c r="R176" s="872"/>
      <c r="S176" s="872"/>
      <c r="T176" s="872"/>
      <c r="U176" s="872"/>
      <c r="V176" s="872"/>
      <c r="W176" s="872"/>
      <c r="X176" s="872"/>
      <c r="Y176" s="872"/>
      <c r="Z176" s="872"/>
      <c r="AA176" s="872"/>
    </row>
    <row r="177">
      <c r="A177" s="866"/>
      <c r="B177" s="905"/>
      <c r="C177" s="870"/>
      <c r="D177" s="878"/>
      <c r="E177" s="872"/>
      <c r="F177" s="898"/>
      <c r="G177" s="872"/>
      <c r="H177" s="872"/>
      <c r="I177" s="872"/>
      <c r="J177" s="872"/>
      <c r="K177" s="872"/>
      <c r="L177" s="872"/>
      <c r="M177" s="872"/>
      <c r="N177" s="872"/>
      <c r="O177" s="872"/>
      <c r="P177" s="872"/>
      <c r="Q177" s="872"/>
      <c r="R177" s="872"/>
      <c r="S177" s="872"/>
      <c r="T177" s="872"/>
      <c r="U177" s="872"/>
      <c r="V177" s="872"/>
      <c r="W177" s="872"/>
      <c r="X177" s="872"/>
      <c r="Y177" s="872"/>
      <c r="Z177" s="872"/>
      <c r="AA177" s="872"/>
    </row>
    <row r="178">
      <c r="A178" s="866"/>
      <c r="B178" s="905"/>
      <c r="C178" s="870"/>
      <c r="D178" s="878"/>
      <c r="E178" s="872"/>
      <c r="F178" s="898"/>
      <c r="G178" s="872"/>
      <c r="H178" s="872"/>
      <c r="I178" s="872"/>
      <c r="J178" s="872"/>
      <c r="K178" s="872"/>
      <c r="L178" s="872"/>
      <c r="M178" s="872"/>
      <c r="N178" s="872"/>
      <c r="O178" s="872"/>
      <c r="P178" s="872"/>
      <c r="Q178" s="872"/>
      <c r="R178" s="872"/>
      <c r="S178" s="872"/>
      <c r="T178" s="872"/>
      <c r="U178" s="872"/>
      <c r="V178" s="872"/>
      <c r="W178" s="872"/>
      <c r="X178" s="872"/>
      <c r="Y178" s="872"/>
      <c r="Z178" s="872"/>
      <c r="AA178" s="872"/>
    </row>
    <row r="179">
      <c r="A179" s="24"/>
      <c r="B179" s="992"/>
      <c r="C179" s="24"/>
      <c r="D179" s="993"/>
      <c r="E179" s="14"/>
      <c r="F179" s="907"/>
      <c r="G179" s="14"/>
      <c r="H179" s="14"/>
      <c r="I179" s="14"/>
      <c r="J179" s="14"/>
      <c r="K179" s="14"/>
      <c r="L179" s="14"/>
      <c r="M179" s="14"/>
      <c r="N179" s="14"/>
      <c r="O179" s="14"/>
      <c r="P179" s="14"/>
      <c r="Q179" s="14"/>
      <c r="R179" s="14"/>
      <c r="S179" s="14"/>
      <c r="T179" s="14"/>
      <c r="U179" s="14"/>
      <c r="V179" s="14"/>
      <c r="W179" s="14"/>
      <c r="X179" s="14"/>
      <c r="Y179" s="14"/>
      <c r="Z179" s="14"/>
      <c r="AA179" s="14"/>
    </row>
    <row r="180">
      <c r="A180" s="895"/>
      <c r="B180" s="905"/>
      <c r="C180" s="870"/>
      <c r="D180" s="878"/>
      <c r="E180" s="872"/>
      <c r="F180" s="898"/>
      <c r="G180" s="872"/>
      <c r="H180" s="872"/>
      <c r="I180" s="872"/>
      <c r="J180" s="872"/>
      <c r="K180" s="872"/>
      <c r="L180" s="872"/>
      <c r="M180" s="872"/>
      <c r="N180" s="872"/>
      <c r="O180" s="872"/>
      <c r="P180" s="872"/>
      <c r="Q180" s="872"/>
      <c r="R180" s="872"/>
      <c r="S180" s="872"/>
      <c r="T180" s="872"/>
      <c r="U180" s="872"/>
      <c r="V180" s="872"/>
      <c r="W180" s="872"/>
      <c r="X180" s="872"/>
      <c r="Y180" s="872"/>
      <c r="Z180" s="872"/>
      <c r="AA180" s="872"/>
    </row>
    <row r="181">
      <c r="A181" s="994"/>
      <c r="B181" s="995"/>
      <c r="C181" s="895"/>
      <c r="D181" s="996"/>
      <c r="E181" s="895"/>
      <c r="F181" s="997"/>
      <c r="G181" s="918"/>
      <c r="H181" s="918"/>
      <c r="I181" s="918"/>
      <c r="J181" s="918"/>
      <c r="K181" s="918"/>
      <c r="L181" s="918"/>
      <c r="M181" s="918"/>
      <c r="N181" s="918"/>
      <c r="O181" s="918"/>
      <c r="P181" s="918"/>
      <c r="Q181" s="918"/>
      <c r="R181" s="918"/>
      <c r="S181" s="918"/>
      <c r="T181" s="918"/>
      <c r="U181" s="918"/>
      <c r="V181" s="918"/>
      <c r="W181" s="918"/>
      <c r="X181" s="918"/>
      <c r="Y181" s="918"/>
      <c r="Z181" s="918"/>
      <c r="AA181" s="918"/>
    </row>
    <row r="182">
      <c r="A182" s="917"/>
      <c r="B182" s="925"/>
      <c r="C182" s="920"/>
      <c r="D182" s="955"/>
      <c r="E182" s="920"/>
      <c r="F182" s="939"/>
      <c r="G182" s="920"/>
      <c r="H182" s="872"/>
      <c r="I182" s="872"/>
      <c r="J182" s="872"/>
      <c r="K182" s="872"/>
      <c r="L182" s="872"/>
      <c r="M182" s="872"/>
      <c r="N182" s="872"/>
      <c r="O182" s="872"/>
      <c r="P182" s="872"/>
      <c r="Q182" s="872"/>
      <c r="R182" s="872"/>
      <c r="S182" s="872"/>
      <c r="T182" s="872"/>
      <c r="U182" s="872"/>
      <c r="V182" s="872"/>
      <c r="W182" s="872"/>
      <c r="X182" s="872"/>
      <c r="Y182" s="872"/>
      <c r="Z182" s="872"/>
      <c r="AA182" s="872"/>
    </row>
    <row r="183">
      <c r="A183" s="917"/>
      <c r="B183" s="925"/>
      <c r="C183" s="920"/>
      <c r="D183" s="955"/>
      <c r="E183" s="917"/>
      <c r="F183" s="939"/>
      <c r="G183" s="920"/>
      <c r="H183" s="872"/>
      <c r="I183" s="872"/>
      <c r="J183" s="872"/>
      <c r="K183" s="872"/>
      <c r="L183" s="872"/>
      <c r="M183" s="872"/>
      <c r="N183" s="872"/>
      <c r="O183" s="872"/>
      <c r="P183" s="872"/>
      <c r="Q183" s="872"/>
      <c r="R183" s="872"/>
      <c r="S183" s="872"/>
      <c r="T183" s="872"/>
      <c r="U183" s="872"/>
      <c r="V183" s="872"/>
      <c r="W183" s="872"/>
      <c r="X183" s="872"/>
      <c r="Y183" s="872"/>
      <c r="Z183" s="872"/>
      <c r="AA183" s="872"/>
    </row>
    <row r="184">
      <c r="A184" s="895"/>
      <c r="B184" s="905"/>
      <c r="C184" s="870"/>
      <c r="D184" s="878"/>
      <c r="E184" s="872"/>
      <c r="F184" s="898"/>
      <c r="G184" s="872"/>
      <c r="H184" s="872"/>
      <c r="I184" s="872"/>
      <c r="J184" s="872"/>
      <c r="K184" s="872"/>
      <c r="L184" s="872"/>
      <c r="M184" s="872"/>
      <c r="N184" s="872"/>
      <c r="O184" s="872"/>
      <c r="P184" s="872"/>
      <c r="Q184" s="872"/>
      <c r="R184" s="872"/>
      <c r="S184" s="872"/>
      <c r="T184" s="872"/>
      <c r="U184" s="872"/>
      <c r="V184" s="872"/>
      <c r="W184" s="872"/>
      <c r="X184" s="872"/>
      <c r="Y184" s="872"/>
      <c r="Z184" s="872"/>
      <c r="AA184" s="872"/>
    </row>
    <row r="185">
      <c r="A185" s="895"/>
      <c r="B185" s="905"/>
      <c r="C185" s="870"/>
      <c r="D185" s="878"/>
      <c r="E185" s="872"/>
      <c r="F185" s="898"/>
      <c r="G185" s="872"/>
      <c r="H185" s="872"/>
      <c r="I185" s="872"/>
      <c r="J185" s="872"/>
      <c r="K185" s="872"/>
      <c r="L185" s="872"/>
      <c r="M185" s="872"/>
      <c r="N185" s="872"/>
      <c r="O185" s="872"/>
      <c r="P185" s="872"/>
      <c r="Q185" s="872"/>
      <c r="R185" s="872"/>
      <c r="S185" s="872"/>
      <c r="T185" s="872"/>
      <c r="U185" s="872"/>
      <c r="V185" s="872"/>
      <c r="W185" s="872"/>
      <c r="X185" s="872"/>
      <c r="Y185" s="872"/>
      <c r="Z185" s="872"/>
      <c r="AA185" s="872"/>
    </row>
    <row r="186">
      <c r="A186" s="895"/>
      <c r="B186" s="905"/>
      <c r="C186" s="870"/>
      <c r="D186" s="878"/>
      <c r="E186" s="870"/>
      <c r="F186" s="898"/>
      <c r="G186" s="872"/>
      <c r="H186" s="873"/>
      <c r="I186" s="873"/>
      <c r="J186" s="873"/>
      <c r="K186" s="873"/>
      <c r="L186" s="873"/>
      <c r="M186" s="873"/>
      <c r="N186" s="873"/>
      <c r="O186" s="873"/>
      <c r="P186" s="873"/>
      <c r="Q186" s="873"/>
      <c r="R186" s="873"/>
      <c r="S186" s="873"/>
      <c r="T186" s="873"/>
      <c r="U186" s="873"/>
      <c r="V186" s="873"/>
      <c r="W186" s="873"/>
      <c r="X186" s="873"/>
      <c r="Y186" s="873"/>
      <c r="Z186" s="873"/>
      <c r="AA186" s="873"/>
    </row>
    <row r="187">
      <c r="A187" s="24"/>
      <c r="B187" s="951"/>
      <c r="C187" s="24"/>
      <c r="D187" s="998"/>
      <c r="E187" s="24"/>
      <c r="F187" s="907"/>
      <c r="G187" s="14"/>
      <c r="H187" s="14"/>
      <c r="I187" s="14"/>
      <c r="J187" s="14"/>
      <c r="K187" s="14"/>
      <c r="L187" s="14"/>
      <c r="M187" s="14"/>
      <c r="N187" s="14"/>
      <c r="O187" s="14"/>
      <c r="P187" s="14"/>
      <c r="Q187" s="14"/>
      <c r="R187" s="14"/>
      <c r="S187" s="14"/>
      <c r="T187" s="14"/>
      <c r="U187" s="14"/>
      <c r="V187" s="14"/>
      <c r="W187" s="14"/>
      <c r="X187" s="14"/>
      <c r="Y187" s="14"/>
      <c r="Z187" s="14"/>
      <c r="AA187" s="14"/>
    </row>
    <row r="188">
      <c r="A188" s="895"/>
      <c r="B188" s="931"/>
      <c r="C188" s="932"/>
      <c r="D188" s="933"/>
      <c r="E188" s="873"/>
      <c r="F188" s="934"/>
      <c r="G188" s="873"/>
      <c r="H188" s="872"/>
      <c r="I188" s="872"/>
      <c r="J188" s="872"/>
      <c r="K188" s="872"/>
      <c r="L188" s="872"/>
      <c r="M188" s="872"/>
      <c r="N188" s="872"/>
      <c r="O188" s="872"/>
      <c r="P188" s="872"/>
      <c r="Q188" s="872"/>
      <c r="R188" s="872"/>
      <c r="S188" s="872"/>
      <c r="T188" s="872"/>
      <c r="U188" s="872"/>
      <c r="V188" s="872"/>
      <c r="W188" s="872"/>
      <c r="X188" s="872"/>
      <c r="Y188" s="872"/>
      <c r="Z188" s="872"/>
      <c r="AA188" s="872"/>
    </row>
    <row r="189">
      <c r="A189" s="913"/>
      <c r="B189" s="914"/>
      <c r="C189" s="913"/>
      <c r="D189" s="999"/>
      <c r="E189" s="913"/>
      <c r="F189" s="916"/>
      <c r="G189" s="918"/>
      <c r="H189" s="918"/>
      <c r="I189" s="918"/>
      <c r="J189" s="918"/>
      <c r="K189" s="918"/>
      <c r="L189" s="918"/>
      <c r="M189" s="918"/>
      <c r="N189" s="918"/>
      <c r="O189" s="918"/>
      <c r="P189" s="918"/>
      <c r="Q189" s="918"/>
      <c r="R189" s="918"/>
      <c r="S189" s="918"/>
      <c r="T189" s="918"/>
      <c r="U189" s="918"/>
      <c r="V189" s="918"/>
      <c r="W189" s="918"/>
      <c r="X189" s="918"/>
      <c r="Y189" s="918"/>
      <c r="Z189" s="918"/>
      <c r="AA189" s="918"/>
    </row>
    <row r="190">
      <c r="A190" s="870"/>
      <c r="B190" s="905"/>
      <c r="C190" s="870"/>
      <c r="D190" s="878"/>
      <c r="E190" s="870"/>
      <c r="F190" s="907"/>
      <c r="G190" s="14"/>
      <c r="H190" s="918"/>
      <c r="I190" s="918"/>
      <c r="J190" s="918"/>
      <c r="K190" s="872"/>
      <c r="L190" s="948"/>
      <c r="M190" s="920"/>
      <c r="N190" s="920"/>
      <c r="O190" s="920"/>
      <c r="P190" s="920"/>
      <c r="Q190" s="920"/>
      <c r="R190" s="920"/>
      <c r="S190" s="920"/>
      <c r="T190" s="920"/>
      <c r="U190" s="920"/>
      <c r="V190" s="920"/>
      <c r="W190" s="920"/>
      <c r="X190" s="920"/>
      <c r="Y190" s="920"/>
      <c r="Z190" s="920"/>
      <c r="AA190" s="920"/>
    </row>
    <row r="191">
      <c r="A191" s="895"/>
      <c r="B191" s="896"/>
      <c r="C191" s="870"/>
      <c r="D191" s="878"/>
      <c r="E191" s="872"/>
      <c r="F191" s="898"/>
      <c r="G191" s="872"/>
      <c r="H191" s="872"/>
      <c r="I191" s="872"/>
      <c r="J191" s="872"/>
      <c r="K191" s="872"/>
      <c r="L191" s="872"/>
      <c r="M191" s="872"/>
      <c r="N191" s="872"/>
      <c r="O191" s="872"/>
      <c r="P191" s="872"/>
      <c r="Q191" s="872"/>
      <c r="R191" s="872"/>
      <c r="S191" s="872"/>
      <c r="T191" s="872"/>
      <c r="U191" s="872"/>
      <c r="V191" s="872"/>
      <c r="W191" s="872"/>
      <c r="X191" s="872"/>
      <c r="Y191" s="872"/>
      <c r="Z191" s="872"/>
      <c r="AA191" s="872"/>
    </row>
    <row r="192">
      <c r="A192" s="913"/>
      <c r="B192" s="896"/>
      <c r="C192" s="913"/>
      <c r="D192" s="915"/>
      <c r="E192" s="913"/>
      <c r="F192" s="916"/>
      <c r="G192" s="918"/>
      <c r="H192" s="872"/>
      <c r="I192" s="872"/>
      <c r="J192" s="872"/>
      <c r="K192" s="872"/>
      <c r="L192" s="872"/>
      <c r="M192" s="872"/>
      <c r="N192" s="872"/>
      <c r="O192" s="872"/>
      <c r="P192" s="872"/>
      <c r="Q192" s="872"/>
      <c r="R192" s="872"/>
      <c r="S192" s="872"/>
      <c r="T192" s="872"/>
      <c r="U192" s="872"/>
      <c r="V192" s="872"/>
      <c r="W192" s="872"/>
      <c r="X192" s="872"/>
      <c r="Y192" s="872"/>
      <c r="Z192" s="872"/>
      <c r="AA192" s="872"/>
    </row>
    <row r="193">
      <c r="A193" s="913"/>
      <c r="B193" s="896"/>
      <c r="C193" s="913"/>
      <c r="D193" s="949"/>
      <c r="E193" s="913"/>
      <c r="F193" s="916"/>
      <c r="G193" s="918"/>
      <c r="H193" s="918"/>
      <c r="I193" s="918"/>
      <c r="J193" s="918"/>
      <c r="K193" s="918"/>
      <c r="L193" s="918"/>
      <c r="M193" s="918"/>
      <c r="N193" s="918"/>
      <c r="O193" s="918"/>
      <c r="P193" s="918"/>
      <c r="Q193" s="918"/>
      <c r="R193" s="918"/>
      <c r="S193" s="918"/>
      <c r="T193" s="918"/>
      <c r="U193" s="918"/>
      <c r="V193" s="918"/>
      <c r="W193" s="918"/>
      <c r="X193" s="918"/>
      <c r="Y193" s="918"/>
      <c r="Z193" s="918"/>
      <c r="AA193" s="918"/>
    </row>
    <row r="194">
      <c r="A194" s="917"/>
      <c r="B194" s="925"/>
      <c r="C194" s="920"/>
      <c r="D194" s="1000"/>
      <c r="E194" s="920"/>
      <c r="F194" s="963"/>
      <c r="G194" s="918"/>
      <c r="H194" s="872"/>
      <c r="I194" s="872"/>
      <c r="J194" s="872"/>
      <c r="K194" s="872"/>
      <c r="L194" s="872"/>
      <c r="M194" s="872"/>
      <c r="N194" s="872"/>
      <c r="O194" s="872"/>
      <c r="P194" s="872"/>
      <c r="Q194" s="872"/>
      <c r="R194" s="872"/>
      <c r="S194" s="872"/>
      <c r="T194" s="872"/>
      <c r="U194" s="872"/>
      <c r="V194" s="872"/>
      <c r="W194" s="872"/>
      <c r="X194" s="872"/>
      <c r="Y194" s="872"/>
      <c r="Z194" s="872"/>
      <c r="AA194" s="872"/>
    </row>
    <row r="195">
      <c r="A195" s="913"/>
      <c r="B195" s="914"/>
      <c r="C195" s="913"/>
      <c r="D195" s="949"/>
      <c r="E195" s="913"/>
      <c r="F195" s="916"/>
      <c r="G195" s="918"/>
      <c r="H195" s="872"/>
      <c r="I195" s="872"/>
      <c r="J195" s="872"/>
      <c r="K195" s="872"/>
      <c r="L195" s="872"/>
      <c r="M195" s="872"/>
      <c r="N195" s="872"/>
      <c r="O195" s="872"/>
      <c r="P195" s="872"/>
      <c r="Q195" s="872"/>
      <c r="R195" s="872"/>
      <c r="S195" s="872"/>
      <c r="T195" s="872"/>
      <c r="U195" s="872"/>
      <c r="V195" s="872"/>
      <c r="W195" s="872"/>
      <c r="X195" s="872"/>
      <c r="Y195" s="872"/>
      <c r="Z195" s="872"/>
      <c r="AA195" s="872"/>
    </row>
    <row r="196">
      <c r="A196" s="866"/>
      <c r="B196" s="905"/>
      <c r="C196" s="870"/>
      <c r="D196" s="878"/>
      <c r="E196" s="872"/>
      <c r="F196" s="898"/>
      <c r="G196" s="872"/>
      <c r="H196" s="872"/>
      <c r="I196" s="872"/>
      <c r="J196" s="872"/>
      <c r="K196" s="872"/>
      <c r="L196" s="872"/>
      <c r="M196" s="872"/>
      <c r="N196" s="872"/>
      <c r="O196" s="872"/>
      <c r="P196" s="872"/>
      <c r="Q196" s="872"/>
      <c r="R196" s="872"/>
      <c r="S196" s="872"/>
      <c r="T196" s="872"/>
      <c r="U196" s="872"/>
      <c r="V196" s="872"/>
      <c r="W196" s="872"/>
      <c r="X196" s="872"/>
      <c r="Y196" s="872"/>
      <c r="Z196" s="872"/>
      <c r="AA196" s="872"/>
    </row>
    <row r="197">
      <c r="A197" s="940"/>
      <c r="B197" s="905"/>
      <c r="C197" s="870"/>
      <c r="D197" s="878"/>
      <c r="E197" s="872"/>
      <c r="F197" s="898"/>
      <c r="G197" s="872"/>
      <c r="H197" s="872"/>
      <c r="I197" s="872"/>
      <c r="J197" s="872"/>
      <c r="K197" s="872"/>
      <c r="L197" s="872"/>
      <c r="M197" s="872"/>
      <c r="N197" s="872"/>
      <c r="O197" s="872"/>
      <c r="P197" s="872"/>
      <c r="Q197" s="872"/>
      <c r="R197" s="872"/>
      <c r="S197" s="872"/>
      <c r="T197" s="872"/>
      <c r="U197" s="872"/>
      <c r="V197" s="872"/>
      <c r="W197" s="872"/>
      <c r="X197" s="872"/>
      <c r="Y197" s="872"/>
      <c r="Z197" s="872"/>
      <c r="AA197" s="872"/>
    </row>
    <row r="198">
      <c r="A198" s="913"/>
      <c r="B198" s="914"/>
      <c r="C198" s="913"/>
      <c r="D198" s="949"/>
      <c r="E198" s="913"/>
      <c r="F198" s="916"/>
      <c r="G198" s="918"/>
      <c r="H198" s="872"/>
      <c r="I198" s="872"/>
      <c r="J198" s="872"/>
      <c r="K198" s="872"/>
      <c r="L198" s="872"/>
      <c r="M198" s="872"/>
      <c r="N198" s="872"/>
      <c r="O198" s="872"/>
      <c r="P198" s="872"/>
      <c r="Q198" s="872"/>
      <c r="R198" s="872"/>
      <c r="S198" s="872"/>
      <c r="T198" s="872"/>
      <c r="U198" s="872"/>
      <c r="V198" s="872"/>
      <c r="W198" s="872"/>
      <c r="X198" s="872"/>
      <c r="Y198" s="872"/>
      <c r="Z198" s="872"/>
      <c r="AA198" s="872"/>
    </row>
    <row r="199">
      <c r="A199" s="917"/>
      <c r="B199" s="925"/>
      <c r="C199" s="917"/>
      <c r="D199" s="955"/>
      <c r="E199" s="920"/>
      <c r="F199" s="916"/>
      <c r="G199" s="872"/>
      <c r="H199" s="872"/>
      <c r="I199" s="872"/>
      <c r="J199" s="872"/>
      <c r="K199" s="872"/>
      <c r="L199" s="872"/>
      <c r="M199" s="872"/>
      <c r="N199" s="872"/>
      <c r="O199" s="872"/>
      <c r="P199" s="872"/>
      <c r="Q199" s="872"/>
      <c r="R199" s="872"/>
      <c r="S199" s="872"/>
      <c r="T199" s="872"/>
      <c r="U199" s="872"/>
      <c r="V199" s="872"/>
      <c r="W199" s="872"/>
      <c r="X199" s="872"/>
      <c r="Y199" s="872"/>
      <c r="Z199" s="872"/>
      <c r="AA199" s="872"/>
    </row>
    <row r="200">
      <c r="A200" s="913"/>
      <c r="B200" s="914"/>
      <c r="C200" s="913"/>
      <c r="D200" s="949"/>
      <c r="E200" s="913"/>
      <c r="F200" s="916"/>
      <c r="G200" s="918"/>
      <c r="H200" s="872"/>
      <c r="I200" s="872"/>
      <c r="J200" s="872"/>
      <c r="K200" s="872"/>
      <c r="L200" s="872"/>
      <c r="M200" s="872"/>
      <c r="N200" s="872"/>
      <c r="O200" s="872"/>
      <c r="P200" s="872"/>
      <c r="Q200" s="872"/>
      <c r="R200" s="872"/>
      <c r="S200" s="872"/>
      <c r="T200" s="872"/>
      <c r="U200" s="872"/>
      <c r="V200" s="872"/>
      <c r="W200" s="872"/>
      <c r="X200" s="872"/>
      <c r="Y200" s="872"/>
      <c r="Z200" s="872"/>
      <c r="AA200" s="872"/>
    </row>
    <row r="201">
      <c r="A201" s="895"/>
      <c r="B201" s="905"/>
      <c r="C201" s="870"/>
      <c r="D201" s="878"/>
      <c r="E201" s="870"/>
      <c r="F201" s="898"/>
      <c r="G201" s="872"/>
      <c r="H201" s="873"/>
      <c r="I201" s="873"/>
      <c r="J201" s="873"/>
      <c r="K201" s="873"/>
      <c r="L201" s="873"/>
      <c r="M201" s="873"/>
      <c r="N201" s="873"/>
      <c r="O201" s="873"/>
      <c r="P201" s="873"/>
      <c r="Q201" s="873"/>
      <c r="R201" s="873"/>
      <c r="S201" s="873"/>
      <c r="T201" s="873"/>
      <c r="U201" s="873"/>
      <c r="V201" s="873"/>
      <c r="W201" s="873"/>
      <c r="X201" s="873"/>
      <c r="Y201" s="873"/>
      <c r="Z201" s="873"/>
      <c r="AA201" s="873"/>
    </row>
    <row r="202">
      <c r="A202" s="24"/>
      <c r="B202" s="951"/>
      <c r="C202" s="24"/>
      <c r="D202" s="952"/>
      <c r="E202" s="24"/>
      <c r="F202" s="907"/>
      <c r="G202" s="14"/>
      <c r="H202" s="918"/>
      <c r="I202" s="918"/>
      <c r="J202" s="918"/>
      <c r="K202" s="872"/>
      <c r="L202" s="872"/>
      <c r="M202" s="872"/>
      <c r="N202" s="872"/>
      <c r="O202" s="872"/>
      <c r="P202" s="872"/>
      <c r="Q202" s="872"/>
      <c r="R202" s="872"/>
      <c r="S202" s="872"/>
      <c r="T202" s="872"/>
      <c r="U202" s="872"/>
      <c r="V202" s="872"/>
      <c r="W202" s="872"/>
      <c r="X202" s="872"/>
      <c r="Y202" s="872"/>
      <c r="Z202" s="872"/>
      <c r="AA202" s="872"/>
    </row>
    <row r="203">
      <c r="A203" s="913"/>
      <c r="B203" s="935"/>
      <c r="C203" s="913"/>
      <c r="D203" s="915"/>
      <c r="E203" s="913"/>
      <c r="F203" s="916"/>
      <c r="G203" s="918"/>
      <c r="H203" s="918"/>
      <c r="I203" s="918"/>
      <c r="J203" s="918"/>
      <c r="K203" s="918"/>
      <c r="L203" s="918"/>
      <c r="M203" s="918"/>
      <c r="N203" s="918"/>
      <c r="O203" s="918"/>
      <c r="P203" s="918"/>
      <c r="Q203" s="918"/>
      <c r="R203" s="918"/>
      <c r="S203" s="918"/>
      <c r="T203" s="918"/>
      <c r="U203" s="918"/>
      <c r="V203" s="918"/>
      <c r="W203" s="918"/>
      <c r="X203" s="918"/>
      <c r="Y203" s="918"/>
      <c r="Z203" s="918"/>
      <c r="AA203" s="918"/>
    </row>
    <row r="204">
      <c r="A204" s="913"/>
      <c r="B204" s="896"/>
      <c r="C204" s="913"/>
      <c r="D204" s="915"/>
      <c r="E204" s="913"/>
      <c r="F204" s="916"/>
      <c r="G204" s="918"/>
      <c r="H204" s="918"/>
      <c r="I204" s="918"/>
      <c r="J204" s="918"/>
      <c r="K204" s="918"/>
      <c r="L204" s="918"/>
      <c r="M204" s="918"/>
      <c r="N204" s="918"/>
      <c r="O204" s="918"/>
      <c r="P204" s="918"/>
      <c r="Q204" s="918"/>
      <c r="R204" s="918"/>
      <c r="S204" s="918"/>
      <c r="T204" s="918"/>
      <c r="U204" s="918"/>
      <c r="V204" s="918"/>
      <c r="W204" s="918"/>
      <c r="X204" s="918"/>
      <c r="Y204" s="918"/>
      <c r="Z204" s="918"/>
      <c r="AA204" s="918"/>
    </row>
    <row r="205">
      <c r="A205" s="913"/>
      <c r="B205" s="935"/>
      <c r="C205" s="913"/>
      <c r="D205" s="915"/>
      <c r="E205" s="913"/>
      <c r="F205" s="916"/>
      <c r="G205" s="918"/>
      <c r="H205" s="872"/>
      <c r="I205" s="872"/>
      <c r="J205" s="872"/>
      <c r="K205" s="872"/>
      <c r="L205" s="872"/>
      <c r="M205" s="872"/>
      <c r="N205" s="872"/>
      <c r="O205" s="872"/>
      <c r="P205" s="872"/>
      <c r="Q205" s="872"/>
      <c r="R205" s="872"/>
      <c r="S205" s="872"/>
      <c r="T205" s="872"/>
      <c r="U205" s="872"/>
      <c r="V205" s="872"/>
      <c r="W205" s="872"/>
      <c r="X205" s="872"/>
      <c r="Y205" s="872"/>
      <c r="Z205" s="872"/>
      <c r="AA205" s="872"/>
    </row>
    <row r="206">
      <c r="A206" s="913"/>
      <c r="B206" s="914"/>
      <c r="C206" s="1001"/>
      <c r="D206" s="938"/>
      <c r="E206" s="913"/>
      <c r="F206" s="916"/>
      <c r="G206" s="918"/>
      <c r="H206" s="918"/>
      <c r="I206" s="976"/>
      <c r="J206" s="976"/>
      <c r="K206" s="872"/>
      <c r="L206" s="872"/>
      <c r="M206" s="872"/>
      <c r="N206" s="872"/>
      <c r="O206" s="872"/>
      <c r="P206" s="872"/>
      <c r="Q206" s="872"/>
      <c r="R206" s="872"/>
      <c r="S206" s="872"/>
      <c r="T206" s="872"/>
      <c r="U206" s="872"/>
      <c r="V206" s="872"/>
      <c r="W206" s="872"/>
      <c r="X206" s="872"/>
      <c r="Y206" s="872"/>
      <c r="Z206" s="872"/>
      <c r="AA206" s="872"/>
    </row>
    <row r="207">
      <c r="A207" s="976"/>
      <c r="B207" s="977"/>
      <c r="C207" s="976"/>
      <c r="D207" s="978"/>
      <c r="E207" s="976"/>
      <c r="F207" s="916"/>
      <c r="G207" s="918"/>
      <c r="H207" s="918"/>
      <c r="I207" s="918"/>
      <c r="J207" s="918"/>
      <c r="K207" s="918"/>
      <c r="L207" s="872"/>
      <c r="M207" s="872"/>
      <c r="N207" s="872"/>
      <c r="O207" s="872"/>
      <c r="P207" s="872"/>
      <c r="Q207" s="872"/>
      <c r="R207" s="872"/>
      <c r="S207" s="872"/>
      <c r="T207" s="872"/>
      <c r="U207" s="872"/>
      <c r="V207" s="872"/>
      <c r="W207" s="872"/>
      <c r="X207" s="872"/>
      <c r="Y207" s="872"/>
      <c r="Z207" s="872"/>
      <c r="AA207" s="872"/>
    </row>
    <row r="208">
      <c r="A208" s="913"/>
      <c r="B208" s="921"/>
      <c r="C208" s="913"/>
      <c r="D208" s="915"/>
      <c r="E208" s="913"/>
      <c r="F208" s="916"/>
      <c r="G208" s="872"/>
      <c r="H208" s="872"/>
      <c r="I208" s="872"/>
      <c r="J208" s="872"/>
      <c r="K208" s="872"/>
      <c r="L208" s="872"/>
      <c r="M208" s="918"/>
      <c r="N208" s="918"/>
      <c r="O208" s="918"/>
      <c r="P208" s="918"/>
      <c r="Q208" s="918"/>
      <c r="R208" s="918"/>
      <c r="S208" s="918"/>
      <c r="T208" s="918"/>
      <c r="U208" s="918"/>
      <c r="V208" s="918"/>
      <c r="W208" s="918"/>
      <c r="X208" s="918"/>
      <c r="Y208" s="918"/>
      <c r="Z208" s="918"/>
      <c r="AA208" s="918"/>
    </row>
    <row r="209">
      <c r="A209" s="913"/>
      <c r="B209" s="914"/>
      <c r="C209" s="913"/>
      <c r="D209" s="938"/>
      <c r="E209" s="913"/>
      <c r="F209" s="916"/>
      <c r="G209" s="918"/>
      <c r="H209" s="918"/>
      <c r="I209" s="918"/>
      <c r="J209" s="918"/>
      <c r="K209" s="918"/>
      <c r="L209" s="918"/>
      <c r="M209" s="918"/>
      <c r="N209" s="918"/>
      <c r="O209" s="918"/>
      <c r="P209" s="918"/>
      <c r="Q209" s="918"/>
      <c r="R209" s="918"/>
      <c r="S209" s="918"/>
      <c r="T209" s="918"/>
      <c r="U209" s="918"/>
      <c r="V209" s="918"/>
      <c r="W209" s="918"/>
      <c r="X209" s="918"/>
      <c r="Y209" s="918"/>
      <c r="Z209" s="918"/>
      <c r="AA209" s="918"/>
    </row>
    <row r="210">
      <c r="A210" s="924"/>
      <c r="B210" s="925"/>
      <c r="C210" s="926"/>
      <c r="D210" s="927"/>
      <c r="E210" s="903"/>
      <c r="F210" s="928"/>
      <c r="G210" s="903" t="s">
        <v>4723</v>
      </c>
      <c r="H210" s="903"/>
      <c r="I210" s="903"/>
      <c r="J210" s="903"/>
      <c r="K210" s="903"/>
      <c r="L210" s="903"/>
      <c r="M210" s="903"/>
      <c r="N210" s="903"/>
      <c r="O210" s="903"/>
      <c r="P210" s="903"/>
      <c r="Q210" s="903"/>
      <c r="R210" s="903"/>
      <c r="S210" s="903"/>
      <c r="T210" s="903"/>
      <c r="U210" s="903"/>
      <c r="V210" s="903"/>
      <c r="W210" s="903"/>
      <c r="X210" s="903"/>
      <c r="Y210" s="903"/>
      <c r="Z210" s="903"/>
      <c r="AA210" s="903"/>
    </row>
    <row r="211">
      <c r="A211" s="895"/>
      <c r="B211" s="905"/>
      <c r="C211" s="870"/>
      <c r="D211" s="878"/>
      <c r="E211" s="872"/>
      <c r="F211" s="898"/>
      <c r="G211" s="872"/>
      <c r="H211" s="872"/>
      <c r="I211" s="872"/>
      <c r="J211" s="872"/>
      <c r="K211" s="872"/>
      <c r="L211" s="872"/>
      <c r="M211" s="872"/>
      <c r="N211" s="872"/>
      <c r="O211" s="872"/>
      <c r="P211" s="872"/>
      <c r="Q211" s="872"/>
      <c r="R211" s="872"/>
      <c r="S211" s="872"/>
      <c r="T211" s="872"/>
      <c r="U211" s="872"/>
      <c r="V211" s="872"/>
      <c r="W211" s="872"/>
      <c r="X211" s="872"/>
      <c r="Y211" s="872"/>
      <c r="Z211" s="872"/>
      <c r="AA211" s="872"/>
    </row>
    <row r="212">
      <c r="A212" s="895"/>
      <c r="B212" s="905"/>
      <c r="C212" s="870"/>
      <c r="D212" s="897"/>
      <c r="E212" s="872"/>
      <c r="F212" s="898"/>
      <c r="G212" s="872"/>
      <c r="H212" s="872"/>
      <c r="I212" s="872"/>
      <c r="J212" s="872"/>
      <c r="K212" s="872"/>
      <c r="L212" s="872"/>
      <c r="M212" s="872"/>
      <c r="N212" s="872"/>
      <c r="O212" s="872"/>
      <c r="P212" s="872"/>
      <c r="Q212" s="872"/>
      <c r="R212" s="872"/>
      <c r="S212" s="872"/>
      <c r="T212" s="872"/>
      <c r="U212" s="872"/>
      <c r="V212" s="872"/>
      <c r="W212" s="872"/>
      <c r="X212" s="872"/>
      <c r="Y212" s="872"/>
      <c r="Z212" s="872"/>
      <c r="AA212" s="872"/>
    </row>
    <row r="213">
      <c r="A213" s="895"/>
      <c r="B213" s="905"/>
      <c r="C213" s="870"/>
      <c r="D213" s="878"/>
      <c r="E213" s="870"/>
      <c r="F213" s="898"/>
      <c r="G213" s="872"/>
      <c r="H213" s="873"/>
      <c r="I213" s="873"/>
      <c r="J213" s="873"/>
      <c r="K213" s="873"/>
      <c r="L213" s="873"/>
      <c r="M213" s="873"/>
      <c r="N213" s="873"/>
      <c r="O213" s="873"/>
      <c r="P213" s="873"/>
      <c r="Q213" s="873"/>
      <c r="R213" s="873"/>
      <c r="S213" s="873"/>
      <c r="T213" s="873"/>
      <c r="U213" s="873"/>
      <c r="V213" s="873"/>
      <c r="W213" s="873"/>
      <c r="X213" s="873"/>
      <c r="Y213" s="873"/>
      <c r="Z213" s="873"/>
      <c r="AA213" s="873"/>
    </row>
    <row r="214">
      <c r="A214" s="1002"/>
      <c r="B214" s="1003"/>
      <c r="C214" s="1002"/>
      <c r="D214" s="1004"/>
      <c r="E214" s="1002"/>
      <c r="F214" s="1004"/>
      <c r="G214" s="1002"/>
      <c r="H214" s="1002"/>
      <c r="I214" s="1002"/>
      <c r="J214" s="1002"/>
      <c r="K214" s="1002"/>
      <c r="L214" s="1002"/>
      <c r="M214" s="1002"/>
      <c r="N214" s="1002"/>
      <c r="O214" s="1002"/>
      <c r="P214" s="1002"/>
      <c r="Q214" s="1002"/>
      <c r="R214" s="1002"/>
      <c r="S214" s="1002"/>
      <c r="T214" s="1002"/>
      <c r="U214" s="1002"/>
      <c r="V214" s="1002"/>
      <c r="W214" s="1002"/>
      <c r="X214" s="1002"/>
      <c r="Y214" s="1002"/>
      <c r="Z214" s="1002"/>
      <c r="AA214" s="1002"/>
    </row>
    <row r="215">
      <c r="B215" s="1005"/>
      <c r="D215" s="1006"/>
      <c r="F215" s="1006"/>
    </row>
    <row r="216">
      <c r="A216" s="1007"/>
      <c r="B216" s="1008"/>
      <c r="C216" s="1009"/>
      <c r="D216" s="1010"/>
      <c r="E216" s="1009"/>
      <c r="F216" s="1011"/>
      <c r="G216" s="1009"/>
      <c r="H216" s="1009"/>
      <c r="I216" s="1009"/>
      <c r="J216" s="1009"/>
      <c r="K216" s="1009"/>
      <c r="L216" s="1009"/>
      <c r="M216" s="1009"/>
      <c r="N216" s="1009"/>
      <c r="O216" s="1009"/>
      <c r="P216" s="1009"/>
      <c r="Q216" s="1009"/>
      <c r="R216" s="1009"/>
      <c r="S216" s="1009"/>
      <c r="T216" s="1009"/>
      <c r="U216" s="1009"/>
      <c r="V216" s="1009"/>
      <c r="W216" s="1009"/>
      <c r="X216" s="1009"/>
      <c r="Y216" s="1009"/>
      <c r="Z216" s="1009"/>
      <c r="AA216" s="1009"/>
    </row>
    <row r="217">
      <c r="B217" s="1005"/>
      <c r="D217" s="1012"/>
      <c r="F217" s="1006"/>
    </row>
    <row r="218">
      <c r="B218" s="1005"/>
      <c r="D218" s="1012"/>
      <c r="F218" s="1006"/>
    </row>
    <row r="219">
      <c r="B219" s="1005"/>
      <c r="D219" s="1012"/>
      <c r="F219" s="1006"/>
    </row>
    <row r="220">
      <c r="B220" s="1005"/>
      <c r="D220" s="1012"/>
      <c r="F220" s="1006"/>
    </row>
    <row r="221">
      <c r="B221" s="1005"/>
      <c r="D221" s="1012"/>
      <c r="F221" s="1006"/>
    </row>
    <row r="222">
      <c r="B222" s="1005"/>
      <c r="D222" s="1012"/>
      <c r="F222" s="1006"/>
    </row>
    <row r="223">
      <c r="B223" s="1005"/>
      <c r="D223" s="1012"/>
      <c r="F223" s="1006"/>
    </row>
    <row r="224">
      <c r="B224" s="1005"/>
      <c r="D224" s="1012"/>
      <c r="F224" s="1006"/>
    </row>
    <row r="225">
      <c r="B225" s="1005"/>
      <c r="D225" s="1012"/>
      <c r="F225" s="1006"/>
    </row>
    <row r="226">
      <c r="B226" s="1005"/>
      <c r="D226" s="1012"/>
      <c r="F226" s="1006"/>
    </row>
    <row r="227">
      <c r="B227" s="1005"/>
      <c r="D227" s="1012"/>
      <c r="F227" s="1006"/>
    </row>
    <row r="228">
      <c r="B228" s="1005"/>
      <c r="D228" s="1012"/>
      <c r="F228" s="1006"/>
    </row>
    <row r="229">
      <c r="B229" s="1005"/>
      <c r="D229" s="1012"/>
      <c r="F229" s="1006"/>
    </row>
    <row r="230">
      <c r="B230" s="1005"/>
      <c r="D230" s="1012"/>
      <c r="F230" s="1006"/>
    </row>
    <row r="231">
      <c r="B231" s="1005"/>
      <c r="D231" s="1012"/>
      <c r="F231" s="1006"/>
    </row>
    <row r="232">
      <c r="B232" s="1005"/>
      <c r="D232" s="1012"/>
      <c r="F232" s="1006"/>
    </row>
    <row r="233">
      <c r="B233" s="1005"/>
      <c r="D233" s="1012"/>
      <c r="F233" s="1006"/>
    </row>
    <row r="234">
      <c r="B234" s="1005"/>
      <c r="D234" s="1012"/>
      <c r="F234" s="1006"/>
    </row>
    <row r="235">
      <c r="B235" s="1005"/>
      <c r="D235" s="1012"/>
      <c r="F235" s="1006"/>
    </row>
    <row r="236">
      <c r="B236" s="1005"/>
      <c r="D236" s="1012"/>
      <c r="F236" s="1006"/>
    </row>
    <row r="237">
      <c r="B237" s="1005"/>
      <c r="D237" s="1012"/>
      <c r="F237" s="1006"/>
    </row>
    <row r="238">
      <c r="B238" s="1005"/>
      <c r="D238" s="1012"/>
      <c r="F238" s="1006"/>
    </row>
    <row r="239">
      <c r="B239" s="1005"/>
      <c r="D239" s="1012"/>
      <c r="F239" s="1006"/>
    </row>
    <row r="240">
      <c r="B240" s="1005"/>
      <c r="D240" s="1012"/>
      <c r="F240" s="1006"/>
    </row>
    <row r="241">
      <c r="B241" s="1005"/>
      <c r="D241" s="1012"/>
      <c r="F241" s="1006"/>
    </row>
    <row r="242">
      <c r="B242" s="1005"/>
      <c r="D242" s="1012"/>
      <c r="F242" s="1006"/>
    </row>
    <row r="243">
      <c r="B243" s="1005"/>
      <c r="D243" s="1012"/>
      <c r="F243" s="1006"/>
    </row>
    <row r="244">
      <c r="B244" s="1005"/>
      <c r="D244" s="1012"/>
      <c r="F244" s="1006"/>
    </row>
    <row r="245">
      <c r="B245" s="1005"/>
      <c r="D245" s="1012"/>
      <c r="F245" s="1006"/>
    </row>
    <row r="246">
      <c r="B246" s="1005"/>
      <c r="D246" s="1012"/>
      <c r="F246" s="1006"/>
    </row>
    <row r="247">
      <c r="B247" s="1005"/>
      <c r="D247" s="1012"/>
      <c r="F247" s="1006"/>
    </row>
    <row r="248">
      <c r="B248" s="1005"/>
      <c r="D248" s="1012"/>
      <c r="F248" s="1006"/>
    </row>
    <row r="249">
      <c r="B249" s="1005"/>
      <c r="D249" s="1012"/>
      <c r="F249" s="1006"/>
    </row>
    <row r="250">
      <c r="B250" s="1005"/>
      <c r="D250" s="1012"/>
      <c r="F250" s="1006"/>
    </row>
    <row r="251">
      <c r="B251" s="1005"/>
      <c r="D251" s="1012"/>
      <c r="F251" s="1006"/>
    </row>
    <row r="252">
      <c r="B252" s="1005"/>
      <c r="D252" s="1012"/>
      <c r="F252" s="1006"/>
    </row>
    <row r="253">
      <c r="B253" s="1005"/>
      <c r="D253" s="1012"/>
      <c r="F253" s="1006"/>
    </row>
    <row r="254">
      <c r="B254" s="1005"/>
      <c r="D254" s="1012"/>
      <c r="F254" s="1006"/>
    </row>
    <row r="255">
      <c r="B255" s="1005"/>
      <c r="D255" s="1012"/>
      <c r="F255" s="1006"/>
    </row>
    <row r="256">
      <c r="B256" s="1005"/>
      <c r="D256" s="1012"/>
      <c r="F256" s="1006"/>
    </row>
    <row r="257">
      <c r="B257" s="1005"/>
      <c r="D257" s="1012"/>
      <c r="F257" s="1006"/>
    </row>
    <row r="258">
      <c r="B258" s="1005"/>
      <c r="D258" s="1012"/>
      <c r="F258" s="1006"/>
    </row>
    <row r="259">
      <c r="B259" s="1005"/>
      <c r="D259" s="1012"/>
      <c r="F259" s="1006"/>
    </row>
    <row r="260">
      <c r="B260" s="1005"/>
      <c r="D260" s="1012"/>
      <c r="F260" s="1006"/>
    </row>
    <row r="261">
      <c r="B261" s="1005"/>
      <c r="D261" s="1012"/>
      <c r="F261" s="1006"/>
    </row>
    <row r="262">
      <c r="B262" s="1005"/>
      <c r="D262" s="1012"/>
      <c r="F262" s="1006"/>
    </row>
    <row r="263">
      <c r="B263" s="1005"/>
      <c r="D263" s="1012"/>
      <c r="F263" s="1006"/>
    </row>
    <row r="264">
      <c r="B264" s="1005"/>
      <c r="D264" s="1012"/>
      <c r="F264" s="1006"/>
    </row>
    <row r="265">
      <c r="B265" s="1005"/>
      <c r="D265" s="1012"/>
      <c r="F265" s="1006"/>
    </row>
    <row r="266">
      <c r="B266" s="1005"/>
      <c r="D266" s="1012"/>
      <c r="F266" s="1006"/>
    </row>
    <row r="267">
      <c r="B267" s="1005"/>
      <c r="D267" s="1012"/>
      <c r="F267" s="1006"/>
    </row>
    <row r="268">
      <c r="B268" s="1005"/>
      <c r="D268" s="1012"/>
      <c r="F268" s="1006"/>
    </row>
    <row r="269">
      <c r="B269" s="1005"/>
      <c r="D269" s="1012"/>
      <c r="F269" s="1006"/>
    </row>
    <row r="270">
      <c r="B270" s="1005"/>
      <c r="D270" s="1012"/>
      <c r="F270" s="1006"/>
    </row>
    <row r="271">
      <c r="B271" s="1005"/>
      <c r="D271" s="1012"/>
      <c r="F271" s="1006"/>
    </row>
    <row r="272">
      <c r="B272" s="1005"/>
      <c r="D272" s="1012"/>
      <c r="F272" s="1006"/>
    </row>
    <row r="273">
      <c r="B273" s="1005"/>
      <c r="D273" s="1012"/>
      <c r="F273" s="1006"/>
    </row>
    <row r="274">
      <c r="B274" s="1005"/>
      <c r="D274" s="1012"/>
      <c r="F274" s="1006"/>
    </row>
    <row r="275">
      <c r="B275" s="1005"/>
      <c r="D275" s="1012"/>
      <c r="F275" s="1006"/>
    </row>
    <row r="276">
      <c r="B276" s="1005"/>
      <c r="D276" s="1012"/>
      <c r="F276" s="1006"/>
    </row>
    <row r="277">
      <c r="B277" s="1005"/>
      <c r="D277" s="1012"/>
      <c r="F277" s="1006"/>
    </row>
    <row r="278">
      <c r="B278" s="1005"/>
      <c r="D278" s="1012"/>
      <c r="F278" s="1006"/>
    </row>
    <row r="279">
      <c r="B279" s="1005"/>
      <c r="D279" s="1012"/>
      <c r="F279" s="1006"/>
    </row>
    <row r="280">
      <c r="B280" s="1005"/>
      <c r="D280" s="1012"/>
      <c r="F280" s="1006"/>
    </row>
    <row r="281">
      <c r="B281" s="1005"/>
      <c r="D281" s="1012"/>
      <c r="F281" s="1006"/>
    </row>
    <row r="282">
      <c r="B282" s="1005"/>
      <c r="D282" s="1012"/>
      <c r="F282" s="1006"/>
    </row>
    <row r="283">
      <c r="B283" s="1005"/>
      <c r="D283" s="1012"/>
      <c r="F283" s="1006"/>
    </row>
    <row r="284">
      <c r="B284" s="1005"/>
      <c r="D284" s="1012"/>
      <c r="F284" s="1006"/>
    </row>
    <row r="285">
      <c r="B285" s="1005"/>
      <c r="D285" s="1012"/>
      <c r="F285" s="1006"/>
    </row>
    <row r="286">
      <c r="B286" s="1005"/>
      <c r="D286" s="1012"/>
      <c r="F286" s="1006"/>
    </row>
    <row r="287">
      <c r="B287" s="1005"/>
      <c r="D287" s="1012"/>
      <c r="F287" s="1006"/>
    </row>
    <row r="288">
      <c r="B288" s="1005"/>
      <c r="D288" s="1012"/>
      <c r="F288" s="1006"/>
    </row>
    <row r="289">
      <c r="B289" s="1005"/>
      <c r="D289" s="1012"/>
      <c r="F289" s="1006"/>
    </row>
    <row r="290">
      <c r="B290" s="1005"/>
      <c r="D290" s="1012"/>
      <c r="F290" s="1006"/>
    </row>
    <row r="291">
      <c r="B291" s="1005"/>
      <c r="D291" s="1012"/>
      <c r="F291" s="1006"/>
    </row>
    <row r="292">
      <c r="B292" s="1005"/>
      <c r="D292" s="1012"/>
      <c r="F292" s="1006"/>
    </row>
    <row r="293">
      <c r="B293" s="1005"/>
      <c r="D293" s="1012"/>
      <c r="F293" s="1006"/>
    </row>
    <row r="294">
      <c r="B294" s="1005"/>
      <c r="D294" s="1012"/>
      <c r="F294" s="1006"/>
    </row>
    <row r="295">
      <c r="B295" s="1005"/>
      <c r="D295" s="1012"/>
      <c r="F295" s="1006"/>
    </row>
    <row r="296">
      <c r="B296" s="1005"/>
      <c r="D296" s="1012"/>
      <c r="F296" s="1006"/>
    </row>
    <row r="297">
      <c r="B297" s="1005"/>
      <c r="D297" s="1012"/>
      <c r="F297" s="1006"/>
    </row>
    <row r="298">
      <c r="B298" s="1005"/>
      <c r="D298" s="1012"/>
      <c r="F298" s="1006"/>
    </row>
    <row r="299">
      <c r="B299" s="1005"/>
      <c r="D299" s="1012"/>
      <c r="F299" s="1006"/>
    </row>
    <row r="300">
      <c r="B300" s="1005"/>
      <c r="D300" s="1012"/>
      <c r="F300" s="1006"/>
    </row>
    <row r="301">
      <c r="A301" s="1009"/>
      <c r="B301" s="1008"/>
      <c r="C301" s="1009"/>
      <c r="D301" s="1010"/>
      <c r="E301" s="1009"/>
      <c r="F301" s="1011"/>
      <c r="G301" s="1009"/>
      <c r="H301" s="1009"/>
      <c r="I301" s="1009"/>
      <c r="J301" s="1009"/>
      <c r="K301" s="1009"/>
      <c r="L301" s="1009"/>
      <c r="M301" s="1009"/>
      <c r="N301" s="1009"/>
      <c r="O301" s="1009"/>
      <c r="P301" s="1009"/>
      <c r="Q301" s="1009"/>
      <c r="R301" s="1009"/>
      <c r="S301" s="1009"/>
      <c r="T301" s="1009"/>
      <c r="U301" s="1009"/>
      <c r="V301" s="1009"/>
      <c r="W301" s="1009"/>
      <c r="X301" s="1009"/>
      <c r="Y301" s="1009"/>
      <c r="Z301" s="1009"/>
      <c r="AA301" s="1009"/>
    </row>
    <row r="302">
      <c r="A302" s="1009"/>
      <c r="B302" s="1008"/>
      <c r="C302" s="1009"/>
      <c r="D302" s="1010"/>
      <c r="E302" s="1009"/>
      <c r="F302" s="1011"/>
      <c r="G302" s="1009"/>
      <c r="H302" s="1009"/>
      <c r="I302" s="1009"/>
      <c r="J302" s="1009"/>
      <c r="K302" s="1009"/>
      <c r="L302" s="1009"/>
      <c r="M302" s="1009"/>
      <c r="N302" s="1009"/>
      <c r="O302" s="1009"/>
      <c r="P302" s="1009"/>
      <c r="Q302" s="1009"/>
      <c r="R302" s="1009"/>
      <c r="S302" s="1009"/>
      <c r="T302" s="1009"/>
      <c r="U302" s="1009"/>
      <c r="V302" s="1009"/>
      <c r="W302" s="1009"/>
      <c r="X302" s="1009"/>
      <c r="Y302" s="1009"/>
      <c r="Z302" s="1009"/>
      <c r="AA302" s="1009"/>
    </row>
    <row r="303">
      <c r="A303" s="1009"/>
      <c r="B303" s="1008"/>
      <c r="C303" s="1009"/>
      <c r="D303" s="1010"/>
      <c r="E303" s="1009"/>
      <c r="F303" s="1011"/>
      <c r="G303" s="1009"/>
      <c r="H303" s="1009"/>
      <c r="I303" s="1009"/>
      <c r="J303" s="1009"/>
      <c r="K303" s="1009"/>
      <c r="L303" s="1009"/>
      <c r="M303" s="1009"/>
      <c r="N303" s="1009"/>
      <c r="O303" s="1009"/>
      <c r="P303" s="1009"/>
      <c r="Q303" s="1009"/>
      <c r="R303" s="1009"/>
      <c r="S303" s="1009"/>
      <c r="T303" s="1009"/>
      <c r="U303" s="1009"/>
      <c r="V303" s="1009"/>
      <c r="W303" s="1009"/>
      <c r="X303" s="1009"/>
      <c r="Y303" s="1009"/>
      <c r="Z303" s="1009"/>
      <c r="AA303" s="1009"/>
    </row>
    <row r="304">
      <c r="A304" s="1009"/>
      <c r="B304" s="1008"/>
      <c r="C304" s="1009"/>
      <c r="D304" s="1010"/>
      <c r="E304" s="1009"/>
      <c r="F304" s="1011"/>
      <c r="G304" s="1009"/>
      <c r="H304" s="1009"/>
      <c r="I304" s="1009"/>
      <c r="J304" s="1009"/>
      <c r="K304" s="1009"/>
      <c r="L304" s="1009"/>
      <c r="M304" s="1009"/>
      <c r="N304" s="1009"/>
      <c r="O304" s="1009"/>
      <c r="P304" s="1009"/>
      <c r="Q304" s="1009"/>
      <c r="R304" s="1009"/>
      <c r="S304" s="1009"/>
      <c r="T304" s="1009"/>
      <c r="U304" s="1009"/>
      <c r="V304" s="1009"/>
      <c r="W304" s="1009"/>
      <c r="X304" s="1009"/>
      <c r="Y304" s="1009"/>
      <c r="Z304" s="1009"/>
      <c r="AA304" s="1009"/>
    </row>
    <row r="305">
      <c r="A305" s="1009"/>
      <c r="B305" s="1008"/>
      <c r="C305" s="1009"/>
      <c r="D305" s="1010"/>
      <c r="E305" s="1009"/>
      <c r="F305" s="1011"/>
      <c r="G305" s="1009"/>
      <c r="H305" s="1009"/>
      <c r="I305" s="1009"/>
      <c r="J305" s="1009"/>
      <c r="K305" s="1009"/>
      <c r="L305" s="1009"/>
      <c r="M305" s="1009"/>
      <c r="N305" s="1009"/>
      <c r="O305" s="1009"/>
      <c r="P305" s="1009"/>
      <c r="Q305" s="1009"/>
      <c r="R305" s="1009"/>
      <c r="S305" s="1009"/>
      <c r="T305" s="1009"/>
      <c r="U305" s="1009"/>
      <c r="V305" s="1009"/>
      <c r="W305" s="1009"/>
      <c r="X305" s="1009"/>
      <c r="Y305" s="1009"/>
      <c r="Z305" s="1009"/>
      <c r="AA305" s="1009"/>
    </row>
    <row r="306">
      <c r="A306" s="1009"/>
      <c r="B306" s="1008"/>
      <c r="C306" s="1009"/>
      <c r="D306" s="1010"/>
      <c r="E306" s="1009"/>
      <c r="F306" s="1011"/>
      <c r="G306" s="1009"/>
      <c r="H306" s="1009"/>
      <c r="I306" s="1009"/>
      <c r="J306" s="1009"/>
      <c r="K306" s="1009"/>
      <c r="L306" s="1009"/>
      <c r="M306" s="1009"/>
      <c r="N306" s="1009"/>
      <c r="O306" s="1009"/>
      <c r="P306" s="1009"/>
      <c r="Q306" s="1009"/>
      <c r="R306" s="1009"/>
      <c r="S306" s="1009"/>
      <c r="T306" s="1009"/>
      <c r="U306" s="1009"/>
      <c r="V306" s="1009"/>
      <c r="W306" s="1009"/>
      <c r="X306" s="1009"/>
      <c r="Y306" s="1009"/>
      <c r="Z306" s="1009"/>
      <c r="AA306" s="1009"/>
    </row>
    <row r="307">
      <c r="A307" s="1009"/>
      <c r="B307" s="1008"/>
      <c r="C307" s="1009"/>
      <c r="D307" s="1010"/>
      <c r="E307" s="1009"/>
      <c r="F307" s="1011"/>
      <c r="G307" s="1009"/>
      <c r="H307" s="1009"/>
      <c r="I307" s="1009"/>
      <c r="J307" s="1009"/>
      <c r="K307" s="1009"/>
      <c r="L307" s="1009"/>
      <c r="M307" s="1009"/>
      <c r="N307" s="1009"/>
      <c r="O307" s="1009"/>
      <c r="P307" s="1009"/>
      <c r="Q307" s="1009"/>
      <c r="R307" s="1009"/>
      <c r="S307" s="1009"/>
      <c r="T307" s="1009"/>
      <c r="U307" s="1009"/>
      <c r="V307" s="1009"/>
      <c r="W307" s="1009"/>
      <c r="X307" s="1009"/>
      <c r="Y307" s="1009"/>
      <c r="Z307" s="1009"/>
      <c r="AA307" s="1009"/>
    </row>
    <row r="308">
      <c r="A308" s="1009"/>
      <c r="B308" s="1008"/>
      <c r="C308" s="1009"/>
      <c r="D308" s="1010"/>
      <c r="E308" s="1009"/>
      <c r="F308" s="1011"/>
      <c r="G308" s="1009"/>
      <c r="H308" s="1009"/>
      <c r="I308" s="1009"/>
      <c r="J308" s="1009"/>
      <c r="K308" s="1009"/>
      <c r="L308" s="1009"/>
      <c r="M308" s="1009"/>
      <c r="N308" s="1009"/>
      <c r="O308" s="1009"/>
      <c r="P308" s="1009"/>
      <c r="Q308" s="1009"/>
      <c r="R308" s="1009"/>
      <c r="S308" s="1009"/>
      <c r="T308" s="1009"/>
      <c r="U308" s="1009"/>
      <c r="V308" s="1009"/>
      <c r="W308" s="1009"/>
      <c r="X308" s="1009"/>
      <c r="Y308" s="1009"/>
      <c r="Z308" s="1009"/>
      <c r="AA308" s="1009"/>
    </row>
    <row r="309">
      <c r="A309" s="1009"/>
      <c r="B309" s="1008"/>
      <c r="C309" s="1009"/>
      <c r="D309" s="1010"/>
      <c r="E309" s="1009"/>
      <c r="F309" s="1011"/>
      <c r="G309" s="1009"/>
      <c r="H309" s="1009"/>
      <c r="I309" s="1009"/>
      <c r="J309" s="1009"/>
      <c r="K309" s="1009"/>
      <c r="L309" s="1009"/>
      <c r="M309" s="1009"/>
      <c r="N309" s="1009"/>
      <c r="O309" s="1009"/>
      <c r="P309" s="1009"/>
      <c r="Q309" s="1009"/>
      <c r="R309" s="1009"/>
      <c r="S309" s="1009"/>
      <c r="T309" s="1009"/>
      <c r="U309" s="1009"/>
      <c r="V309" s="1009"/>
      <c r="W309" s="1009"/>
      <c r="X309" s="1009"/>
      <c r="Y309" s="1009"/>
      <c r="Z309" s="1009"/>
      <c r="AA309" s="1009"/>
    </row>
    <row r="310">
      <c r="A310" s="1009"/>
      <c r="B310" s="1008"/>
      <c r="C310" s="1009"/>
      <c r="D310" s="1010"/>
      <c r="E310" s="1009"/>
      <c r="F310" s="1011"/>
      <c r="G310" s="1009"/>
      <c r="H310" s="1009"/>
      <c r="I310" s="1009"/>
      <c r="J310" s="1009"/>
      <c r="K310" s="1009"/>
      <c r="L310" s="1009"/>
      <c r="M310" s="1009"/>
      <c r="N310" s="1009"/>
      <c r="O310" s="1009"/>
      <c r="P310" s="1009"/>
      <c r="Q310" s="1009"/>
      <c r="R310" s="1009"/>
      <c r="S310" s="1009"/>
      <c r="T310" s="1009"/>
      <c r="U310" s="1009"/>
      <c r="V310" s="1009"/>
      <c r="W310" s="1009"/>
      <c r="X310" s="1009"/>
      <c r="Y310" s="1009"/>
      <c r="Z310" s="1009"/>
      <c r="AA310" s="1009"/>
    </row>
    <row r="311">
      <c r="A311" s="1009"/>
      <c r="B311" s="1008"/>
      <c r="C311" s="1009"/>
      <c r="D311" s="1010"/>
      <c r="E311" s="1009"/>
      <c r="F311" s="1011"/>
      <c r="G311" s="1009"/>
      <c r="H311" s="1009"/>
      <c r="I311" s="1009"/>
      <c r="J311" s="1009"/>
      <c r="K311" s="1009"/>
      <c r="L311" s="1009"/>
      <c r="M311" s="1009"/>
      <c r="N311" s="1009"/>
      <c r="O311" s="1009"/>
      <c r="P311" s="1009"/>
      <c r="Q311" s="1009"/>
      <c r="R311" s="1009"/>
      <c r="S311" s="1009"/>
      <c r="T311" s="1009"/>
      <c r="U311" s="1009"/>
      <c r="V311" s="1009"/>
      <c r="W311" s="1009"/>
      <c r="X311" s="1009"/>
      <c r="Y311" s="1009"/>
      <c r="Z311" s="1009"/>
      <c r="AA311" s="1009"/>
    </row>
    <row r="312">
      <c r="A312" s="1009"/>
      <c r="B312" s="1008"/>
      <c r="C312" s="1009"/>
      <c r="D312" s="1010"/>
      <c r="E312" s="1009"/>
      <c r="F312" s="1011"/>
      <c r="G312" s="1009"/>
      <c r="H312" s="1009"/>
      <c r="I312" s="1009"/>
      <c r="J312" s="1009"/>
      <c r="K312" s="1009"/>
      <c r="L312" s="1009"/>
      <c r="M312" s="1009"/>
      <c r="N312" s="1009"/>
      <c r="O312" s="1009"/>
      <c r="P312" s="1009"/>
      <c r="Q312" s="1009"/>
      <c r="R312" s="1009"/>
      <c r="S312" s="1009"/>
      <c r="T312" s="1009"/>
      <c r="U312" s="1009"/>
      <c r="V312" s="1009"/>
      <c r="W312" s="1009"/>
      <c r="X312" s="1009"/>
      <c r="Y312" s="1009"/>
      <c r="Z312" s="1009"/>
      <c r="AA312" s="1009"/>
    </row>
    <row r="313">
      <c r="A313" s="1009"/>
      <c r="B313" s="1008"/>
      <c r="C313" s="1009"/>
      <c r="D313" s="1010"/>
      <c r="E313" s="1009"/>
      <c r="F313" s="1011"/>
      <c r="G313" s="1009"/>
      <c r="H313" s="1009"/>
      <c r="I313" s="1009"/>
      <c r="J313" s="1009"/>
      <c r="K313" s="1009"/>
      <c r="L313" s="1009"/>
      <c r="M313" s="1009"/>
      <c r="N313" s="1009"/>
      <c r="O313" s="1009"/>
      <c r="P313" s="1009"/>
      <c r="Q313" s="1009"/>
      <c r="R313" s="1009"/>
      <c r="S313" s="1009"/>
      <c r="T313" s="1009"/>
      <c r="U313" s="1009"/>
      <c r="V313" s="1009"/>
      <c r="W313" s="1009"/>
      <c r="X313" s="1009"/>
      <c r="Y313" s="1009"/>
      <c r="Z313" s="1009"/>
      <c r="AA313" s="1009"/>
    </row>
    <row r="314">
      <c r="A314" s="1009"/>
      <c r="B314" s="1008"/>
      <c r="C314" s="1009"/>
      <c r="D314" s="1010"/>
      <c r="E314" s="1009"/>
      <c r="F314" s="1011"/>
      <c r="G314" s="1009"/>
      <c r="H314" s="1009"/>
      <c r="I314" s="1009"/>
      <c r="J314" s="1009"/>
      <c r="K314" s="1009"/>
      <c r="L314" s="1009"/>
      <c r="M314" s="1009"/>
      <c r="N314" s="1009"/>
      <c r="O314" s="1009"/>
      <c r="P314" s="1009"/>
      <c r="Q314" s="1009"/>
      <c r="R314" s="1009"/>
      <c r="S314" s="1009"/>
      <c r="T314" s="1009"/>
      <c r="U314" s="1009"/>
      <c r="V314" s="1009"/>
      <c r="W314" s="1009"/>
      <c r="X314" s="1009"/>
      <c r="Y314" s="1009"/>
      <c r="Z314" s="1009"/>
      <c r="AA314" s="1009"/>
    </row>
    <row r="315">
      <c r="A315" s="1009"/>
      <c r="B315" s="1008"/>
      <c r="C315" s="1009"/>
      <c r="D315" s="1010"/>
      <c r="E315" s="1009"/>
      <c r="F315" s="1011"/>
      <c r="G315" s="1009"/>
      <c r="H315" s="1009"/>
      <c r="I315" s="1009"/>
      <c r="J315" s="1009"/>
      <c r="K315" s="1009"/>
      <c r="L315" s="1009"/>
      <c r="M315" s="1009"/>
      <c r="N315" s="1009"/>
      <c r="O315" s="1009"/>
      <c r="P315" s="1009"/>
      <c r="Q315" s="1009"/>
      <c r="R315" s="1009"/>
      <c r="S315" s="1009"/>
      <c r="T315" s="1009"/>
      <c r="U315" s="1009"/>
      <c r="V315" s="1009"/>
      <c r="W315" s="1009"/>
      <c r="X315" s="1009"/>
      <c r="Y315" s="1009"/>
      <c r="Z315" s="1009"/>
      <c r="AA315" s="1009"/>
    </row>
    <row r="316">
      <c r="A316" s="1009"/>
      <c r="B316" s="1008"/>
      <c r="C316" s="1009"/>
      <c r="D316" s="1010"/>
      <c r="E316" s="1009"/>
      <c r="F316" s="1011"/>
      <c r="G316" s="1009"/>
      <c r="H316" s="1009"/>
      <c r="I316" s="1009"/>
      <c r="J316" s="1009"/>
      <c r="K316" s="1009"/>
      <c r="L316" s="1009"/>
      <c r="M316" s="1009"/>
      <c r="N316" s="1009"/>
      <c r="O316" s="1009"/>
      <c r="P316" s="1009"/>
      <c r="Q316" s="1009"/>
      <c r="R316" s="1009"/>
      <c r="S316" s="1009"/>
      <c r="T316" s="1009"/>
      <c r="U316" s="1009"/>
      <c r="V316" s="1009"/>
      <c r="W316" s="1009"/>
      <c r="X316" s="1009"/>
      <c r="Y316" s="1009"/>
      <c r="Z316" s="1009"/>
      <c r="AA316" s="1009"/>
    </row>
    <row r="317">
      <c r="A317" s="1009"/>
      <c r="B317" s="1008"/>
      <c r="C317" s="1009"/>
      <c r="D317" s="1010"/>
      <c r="E317" s="1009"/>
      <c r="F317" s="1011"/>
      <c r="G317" s="1009"/>
      <c r="H317" s="1009"/>
      <c r="I317" s="1009"/>
      <c r="J317" s="1009"/>
      <c r="K317" s="1009"/>
      <c r="L317" s="1009"/>
      <c r="M317" s="1009"/>
      <c r="N317" s="1009"/>
      <c r="O317" s="1009"/>
      <c r="P317" s="1009"/>
      <c r="Q317" s="1009"/>
      <c r="R317" s="1009"/>
      <c r="S317" s="1009"/>
      <c r="T317" s="1009"/>
      <c r="U317" s="1009"/>
      <c r="V317" s="1009"/>
      <c r="W317" s="1009"/>
      <c r="X317" s="1009"/>
      <c r="Y317" s="1009"/>
      <c r="Z317" s="1009"/>
      <c r="AA317" s="1009"/>
    </row>
    <row r="318">
      <c r="A318" s="1009"/>
      <c r="B318" s="1008"/>
      <c r="C318" s="1009"/>
      <c r="D318" s="1010"/>
      <c r="E318" s="1009"/>
      <c r="F318" s="1011"/>
      <c r="G318" s="1009"/>
      <c r="H318" s="1009"/>
      <c r="I318" s="1009"/>
      <c r="J318" s="1009"/>
      <c r="K318" s="1009"/>
      <c r="L318" s="1009"/>
      <c r="M318" s="1009"/>
      <c r="N318" s="1009"/>
      <c r="O318" s="1009"/>
      <c r="P318" s="1009"/>
      <c r="Q318" s="1009"/>
      <c r="R318" s="1009"/>
      <c r="S318" s="1009"/>
      <c r="T318" s="1009"/>
      <c r="U318" s="1009"/>
      <c r="V318" s="1009"/>
      <c r="W318" s="1009"/>
      <c r="X318" s="1009"/>
      <c r="Y318" s="1009"/>
      <c r="Z318" s="1009"/>
      <c r="AA318" s="1009"/>
    </row>
    <row r="319">
      <c r="A319" s="1009"/>
      <c r="B319" s="1008"/>
      <c r="C319" s="1009"/>
      <c r="D319" s="1010"/>
      <c r="E319" s="1009"/>
      <c r="F319" s="1011"/>
      <c r="G319" s="1009"/>
      <c r="H319" s="1009"/>
      <c r="I319" s="1009"/>
      <c r="J319" s="1009"/>
      <c r="K319" s="1009"/>
      <c r="L319" s="1009"/>
      <c r="M319" s="1009"/>
      <c r="N319" s="1009"/>
      <c r="O319" s="1009"/>
      <c r="P319" s="1009"/>
      <c r="Q319" s="1009"/>
      <c r="R319" s="1009"/>
      <c r="S319" s="1009"/>
      <c r="T319" s="1009"/>
      <c r="U319" s="1009"/>
      <c r="V319" s="1009"/>
      <c r="W319" s="1009"/>
      <c r="X319" s="1009"/>
      <c r="Y319" s="1009"/>
      <c r="Z319" s="1009"/>
      <c r="AA319" s="1009"/>
    </row>
    <row r="320">
      <c r="A320" s="1009"/>
      <c r="B320" s="1008"/>
      <c r="C320" s="1009"/>
      <c r="D320" s="1010"/>
      <c r="E320" s="1009"/>
      <c r="F320" s="1011"/>
      <c r="G320" s="1009"/>
      <c r="H320" s="1009"/>
      <c r="I320" s="1009"/>
      <c r="J320" s="1009"/>
      <c r="K320" s="1009"/>
      <c r="L320" s="1009"/>
      <c r="M320" s="1009"/>
      <c r="N320" s="1009"/>
      <c r="O320" s="1009"/>
      <c r="P320" s="1009"/>
      <c r="Q320" s="1009"/>
      <c r="R320" s="1009"/>
      <c r="S320" s="1009"/>
      <c r="T320" s="1009"/>
      <c r="U320" s="1009"/>
      <c r="V320" s="1009"/>
      <c r="W320" s="1009"/>
      <c r="X320" s="1009"/>
      <c r="Y320" s="1009"/>
      <c r="Z320" s="1009"/>
      <c r="AA320" s="1009"/>
    </row>
    <row r="321">
      <c r="A321" s="1009"/>
      <c r="B321" s="1008"/>
      <c r="C321" s="1009"/>
      <c r="D321" s="1010"/>
      <c r="E321" s="1009"/>
      <c r="F321" s="1011"/>
      <c r="G321" s="1009"/>
      <c r="H321" s="1009"/>
      <c r="I321" s="1009"/>
      <c r="J321" s="1009"/>
      <c r="K321" s="1009"/>
      <c r="L321" s="1009"/>
      <c r="M321" s="1009"/>
      <c r="N321" s="1009"/>
      <c r="O321" s="1009"/>
      <c r="P321" s="1009"/>
      <c r="Q321" s="1009"/>
      <c r="R321" s="1009"/>
      <c r="S321" s="1009"/>
      <c r="T321" s="1009"/>
      <c r="U321" s="1009"/>
      <c r="V321" s="1009"/>
      <c r="W321" s="1009"/>
      <c r="X321" s="1009"/>
      <c r="Y321" s="1009"/>
      <c r="Z321" s="1009"/>
      <c r="AA321" s="1009"/>
    </row>
    <row r="322">
      <c r="A322" s="1009"/>
      <c r="B322" s="1008"/>
      <c r="C322" s="1009"/>
      <c r="D322" s="1010"/>
      <c r="E322" s="1009"/>
      <c r="F322" s="1011"/>
      <c r="G322" s="1009"/>
      <c r="H322" s="1009"/>
      <c r="I322" s="1009"/>
      <c r="J322" s="1009"/>
      <c r="K322" s="1009"/>
      <c r="L322" s="1009"/>
      <c r="M322" s="1009"/>
      <c r="N322" s="1009"/>
      <c r="O322" s="1009"/>
      <c r="P322" s="1009"/>
      <c r="Q322" s="1009"/>
      <c r="R322" s="1009"/>
      <c r="S322" s="1009"/>
      <c r="T322" s="1009"/>
      <c r="U322" s="1009"/>
      <c r="V322" s="1009"/>
      <c r="W322" s="1009"/>
      <c r="X322" s="1009"/>
      <c r="Y322" s="1009"/>
      <c r="Z322" s="1009"/>
      <c r="AA322" s="1009"/>
    </row>
    <row r="323">
      <c r="A323" s="1009"/>
      <c r="B323" s="1008"/>
      <c r="C323" s="1009"/>
      <c r="D323" s="1010"/>
      <c r="E323" s="1009"/>
      <c r="F323" s="1011"/>
      <c r="G323" s="1009"/>
      <c r="H323" s="1009"/>
      <c r="I323" s="1009"/>
      <c r="J323" s="1009"/>
      <c r="K323" s="1009"/>
      <c r="L323" s="1009"/>
      <c r="M323" s="1009"/>
      <c r="N323" s="1009"/>
      <c r="O323" s="1009"/>
      <c r="P323" s="1009"/>
      <c r="Q323" s="1009"/>
      <c r="R323" s="1009"/>
      <c r="S323" s="1009"/>
      <c r="T323" s="1009"/>
      <c r="U323" s="1009"/>
      <c r="V323" s="1009"/>
      <c r="W323" s="1009"/>
      <c r="X323" s="1009"/>
      <c r="Y323" s="1009"/>
      <c r="Z323" s="1009"/>
      <c r="AA323" s="1009"/>
    </row>
    <row r="324">
      <c r="A324" s="1009"/>
      <c r="B324" s="1008"/>
      <c r="C324" s="1009"/>
      <c r="D324" s="1010"/>
      <c r="E324" s="1009"/>
      <c r="F324" s="1011"/>
      <c r="G324" s="1009"/>
      <c r="H324" s="1009"/>
      <c r="I324" s="1009"/>
      <c r="J324" s="1009"/>
      <c r="K324" s="1009"/>
      <c r="L324" s="1009"/>
      <c r="M324" s="1009"/>
      <c r="N324" s="1009"/>
      <c r="O324" s="1009"/>
      <c r="P324" s="1009"/>
      <c r="Q324" s="1009"/>
      <c r="R324" s="1009"/>
      <c r="S324" s="1009"/>
      <c r="T324" s="1009"/>
      <c r="U324" s="1009"/>
      <c r="V324" s="1009"/>
      <c r="W324" s="1009"/>
      <c r="X324" s="1009"/>
      <c r="Y324" s="1009"/>
      <c r="Z324" s="1009"/>
      <c r="AA324" s="1009"/>
    </row>
    <row r="325">
      <c r="A325" s="1009"/>
      <c r="B325" s="1008"/>
      <c r="C325" s="1009"/>
      <c r="D325" s="1010"/>
      <c r="E325" s="1009"/>
      <c r="F325" s="1011"/>
      <c r="G325" s="1009"/>
      <c r="H325" s="1009"/>
      <c r="I325" s="1009"/>
      <c r="J325" s="1009"/>
      <c r="K325" s="1009"/>
      <c r="L325" s="1009"/>
      <c r="M325" s="1009"/>
      <c r="N325" s="1009"/>
      <c r="O325" s="1009"/>
      <c r="P325" s="1009"/>
      <c r="Q325" s="1009"/>
      <c r="R325" s="1009"/>
      <c r="S325" s="1009"/>
      <c r="T325" s="1009"/>
      <c r="U325" s="1009"/>
      <c r="V325" s="1009"/>
      <c r="W325" s="1009"/>
      <c r="X325" s="1009"/>
      <c r="Y325" s="1009"/>
      <c r="Z325" s="1009"/>
      <c r="AA325" s="1009"/>
    </row>
    <row r="326">
      <c r="A326" s="1009"/>
      <c r="B326" s="1008"/>
      <c r="C326" s="1009"/>
      <c r="D326" s="1010"/>
      <c r="E326" s="1009"/>
      <c r="F326" s="1011"/>
      <c r="G326" s="1009"/>
      <c r="H326" s="1009"/>
      <c r="I326" s="1009"/>
      <c r="J326" s="1009"/>
      <c r="K326" s="1009"/>
      <c r="L326" s="1009"/>
      <c r="M326" s="1009"/>
      <c r="N326" s="1009"/>
      <c r="O326" s="1009"/>
      <c r="P326" s="1009"/>
      <c r="Q326" s="1009"/>
      <c r="R326" s="1009"/>
      <c r="S326" s="1009"/>
      <c r="T326" s="1009"/>
      <c r="U326" s="1009"/>
      <c r="V326" s="1009"/>
      <c r="W326" s="1009"/>
      <c r="X326" s="1009"/>
      <c r="Y326" s="1009"/>
      <c r="Z326" s="1009"/>
      <c r="AA326" s="1009"/>
    </row>
    <row r="327">
      <c r="A327" s="1009"/>
      <c r="B327" s="1008"/>
      <c r="C327" s="1009"/>
      <c r="D327" s="1010"/>
      <c r="E327" s="1009"/>
      <c r="F327" s="1011"/>
      <c r="G327" s="1009"/>
      <c r="H327" s="1009"/>
      <c r="I327" s="1009"/>
      <c r="J327" s="1009"/>
      <c r="K327" s="1009"/>
      <c r="L327" s="1009"/>
      <c r="M327" s="1009"/>
      <c r="N327" s="1009"/>
      <c r="O327" s="1009"/>
      <c r="P327" s="1009"/>
      <c r="Q327" s="1009"/>
      <c r="R327" s="1009"/>
      <c r="S327" s="1009"/>
      <c r="T327" s="1009"/>
      <c r="U327" s="1009"/>
      <c r="V327" s="1009"/>
      <c r="W327" s="1009"/>
      <c r="X327" s="1009"/>
      <c r="Y327" s="1009"/>
      <c r="Z327" s="1009"/>
      <c r="AA327" s="1009"/>
    </row>
    <row r="328">
      <c r="A328" s="1009"/>
      <c r="B328" s="1008"/>
      <c r="C328" s="1009"/>
      <c r="D328" s="1010"/>
      <c r="E328" s="1009"/>
      <c r="F328" s="1011"/>
      <c r="G328" s="1009"/>
      <c r="H328" s="1009"/>
      <c r="I328" s="1009"/>
      <c r="J328" s="1009"/>
      <c r="K328" s="1009"/>
      <c r="L328" s="1009"/>
      <c r="M328" s="1009"/>
      <c r="N328" s="1009"/>
      <c r="O328" s="1009"/>
      <c r="P328" s="1009"/>
      <c r="Q328" s="1009"/>
      <c r="R328" s="1009"/>
      <c r="S328" s="1009"/>
      <c r="T328" s="1009"/>
      <c r="U328" s="1009"/>
      <c r="V328" s="1009"/>
      <c r="W328" s="1009"/>
      <c r="X328" s="1009"/>
      <c r="Y328" s="1009"/>
      <c r="Z328" s="1009"/>
      <c r="AA328" s="1009"/>
    </row>
    <row r="329">
      <c r="A329" s="1009"/>
      <c r="B329" s="1008"/>
      <c r="C329" s="1009"/>
      <c r="D329" s="1010"/>
      <c r="E329" s="1009"/>
      <c r="F329" s="1011"/>
      <c r="G329" s="1009"/>
      <c r="H329" s="1009"/>
      <c r="I329" s="1009"/>
      <c r="J329" s="1009"/>
      <c r="K329" s="1009"/>
      <c r="L329" s="1009"/>
      <c r="M329" s="1009"/>
      <c r="N329" s="1009"/>
      <c r="O329" s="1009"/>
      <c r="P329" s="1009"/>
      <c r="Q329" s="1009"/>
      <c r="R329" s="1009"/>
      <c r="S329" s="1009"/>
      <c r="T329" s="1009"/>
      <c r="U329" s="1009"/>
      <c r="V329" s="1009"/>
      <c r="W329" s="1009"/>
      <c r="X329" s="1009"/>
      <c r="Y329" s="1009"/>
      <c r="Z329" s="1009"/>
      <c r="AA329" s="1009"/>
    </row>
    <row r="330">
      <c r="A330" s="1009"/>
      <c r="B330" s="1008"/>
      <c r="C330" s="1009"/>
      <c r="D330" s="1010"/>
      <c r="E330" s="1009"/>
      <c r="F330" s="1011"/>
      <c r="G330" s="1009"/>
      <c r="H330" s="1009"/>
      <c r="I330" s="1009"/>
      <c r="J330" s="1009"/>
      <c r="K330" s="1009"/>
      <c r="L330" s="1009"/>
      <c r="M330" s="1009"/>
      <c r="N330" s="1009"/>
      <c r="O330" s="1009"/>
      <c r="P330" s="1009"/>
      <c r="Q330" s="1009"/>
      <c r="R330" s="1009"/>
      <c r="S330" s="1009"/>
      <c r="T330" s="1009"/>
      <c r="U330" s="1009"/>
      <c r="V330" s="1009"/>
      <c r="W330" s="1009"/>
      <c r="X330" s="1009"/>
      <c r="Y330" s="1009"/>
      <c r="Z330" s="1009"/>
      <c r="AA330" s="1009"/>
    </row>
    <row r="331">
      <c r="A331" s="1009"/>
      <c r="B331" s="1008"/>
      <c r="C331" s="1009"/>
      <c r="D331" s="1010"/>
      <c r="E331" s="1009"/>
      <c r="F331" s="1011"/>
      <c r="G331" s="1009"/>
      <c r="H331" s="1009"/>
      <c r="I331" s="1009"/>
      <c r="J331" s="1009"/>
      <c r="K331" s="1009"/>
      <c r="L331" s="1009"/>
      <c r="M331" s="1009"/>
      <c r="N331" s="1009"/>
      <c r="O331" s="1009"/>
      <c r="P331" s="1009"/>
      <c r="Q331" s="1009"/>
      <c r="R331" s="1009"/>
      <c r="S331" s="1009"/>
      <c r="T331" s="1009"/>
      <c r="U331" s="1009"/>
      <c r="V331" s="1009"/>
      <c r="W331" s="1009"/>
      <c r="X331" s="1009"/>
      <c r="Y331" s="1009"/>
      <c r="Z331" s="1009"/>
      <c r="AA331" s="1009"/>
    </row>
    <row r="332">
      <c r="A332" s="1009"/>
      <c r="B332" s="1008"/>
      <c r="C332" s="1009"/>
      <c r="D332" s="1010"/>
      <c r="E332" s="1009"/>
      <c r="F332" s="1011"/>
      <c r="G332" s="1009"/>
      <c r="H332" s="1009"/>
      <c r="I332" s="1009"/>
      <c r="J332" s="1009"/>
      <c r="K332" s="1009"/>
      <c r="L332" s="1009"/>
      <c r="M332" s="1009"/>
      <c r="N332" s="1009"/>
      <c r="O332" s="1009"/>
      <c r="P332" s="1009"/>
      <c r="Q332" s="1009"/>
      <c r="R332" s="1009"/>
      <c r="S332" s="1009"/>
      <c r="T332" s="1009"/>
      <c r="U332" s="1009"/>
      <c r="V332" s="1009"/>
      <c r="W332" s="1009"/>
      <c r="X332" s="1009"/>
      <c r="Y332" s="1009"/>
      <c r="Z332" s="1009"/>
      <c r="AA332" s="1009"/>
    </row>
    <row r="333">
      <c r="A333" s="1009"/>
      <c r="B333" s="1008"/>
      <c r="C333" s="1009"/>
      <c r="D333" s="1010"/>
      <c r="E333" s="1009"/>
      <c r="F333" s="1011"/>
      <c r="G333" s="1009"/>
      <c r="H333" s="1009"/>
      <c r="I333" s="1009"/>
      <c r="J333" s="1009"/>
      <c r="K333" s="1009"/>
      <c r="L333" s="1009"/>
      <c r="M333" s="1009"/>
      <c r="N333" s="1009"/>
      <c r="O333" s="1009"/>
      <c r="P333" s="1009"/>
      <c r="Q333" s="1009"/>
      <c r="R333" s="1009"/>
      <c r="S333" s="1009"/>
      <c r="T333" s="1009"/>
      <c r="U333" s="1009"/>
      <c r="V333" s="1009"/>
      <c r="W333" s="1009"/>
      <c r="X333" s="1009"/>
      <c r="Y333" s="1009"/>
      <c r="Z333" s="1009"/>
      <c r="AA333" s="1009"/>
    </row>
    <row r="334">
      <c r="A334" s="1009"/>
      <c r="B334" s="1008"/>
      <c r="C334" s="1009"/>
      <c r="D334" s="1010"/>
      <c r="E334" s="1009"/>
      <c r="F334" s="1011"/>
      <c r="G334" s="1009"/>
      <c r="H334" s="1009"/>
      <c r="I334" s="1009"/>
      <c r="J334" s="1009"/>
      <c r="K334" s="1009"/>
      <c r="L334" s="1009"/>
      <c r="M334" s="1009"/>
      <c r="N334" s="1009"/>
      <c r="O334" s="1009"/>
      <c r="P334" s="1009"/>
      <c r="Q334" s="1009"/>
      <c r="R334" s="1009"/>
      <c r="S334" s="1009"/>
      <c r="T334" s="1009"/>
      <c r="U334" s="1009"/>
      <c r="V334" s="1009"/>
      <c r="W334" s="1009"/>
      <c r="X334" s="1009"/>
      <c r="Y334" s="1009"/>
      <c r="Z334" s="1009"/>
      <c r="AA334" s="1009"/>
    </row>
    <row r="335">
      <c r="A335" s="1009"/>
      <c r="B335" s="1008"/>
      <c r="C335" s="1009"/>
      <c r="D335" s="1010"/>
      <c r="E335" s="1009"/>
      <c r="F335" s="1011"/>
      <c r="G335" s="1009"/>
      <c r="H335" s="1009"/>
      <c r="I335" s="1009"/>
      <c r="J335" s="1009"/>
      <c r="K335" s="1009"/>
      <c r="L335" s="1009"/>
      <c r="M335" s="1009"/>
      <c r="N335" s="1009"/>
      <c r="O335" s="1009"/>
      <c r="P335" s="1009"/>
      <c r="Q335" s="1009"/>
      <c r="R335" s="1009"/>
      <c r="S335" s="1009"/>
      <c r="T335" s="1009"/>
      <c r="U335" s="1009"/>
      <c r="V335" s="1009"/>
      <c r="W335" s="1009"/>
      <c r="X335" s="1009"/>
      <c r="Y335" s="1009"/>
      <c r="Z335" s="1009"/>
      <c r="AA335" s="1009"/>
    </row>
    <row r="336">
      <c r="A336" s="1009"/>
      <c r="B336" s="1008"/>
      <c r="C336" s="1009"/>
      <c r="D336" s="1010"/>
      <c r="E336" s="1009"/>
      <c r="F336" s="1011"/>
      <c r="G336" s="1009"/>
      <c r="H336" s="1009"/>
      <c r="I336" s="1009"/>
      <c r="J336" s="1009"/>
      <c r="K336" s="1009"/>
      <c r="L336" s="1009"/>
      <c r="M336" s="1009"/>
      <c r="N336" s="1009"/>
      <c r="O336" s="1009"/>
      <c r="P336" s="1009"/>
      <c r="Q336" s="1009"/>
      <c r="R336" s="1009"/>
      <c r="S336" s="1009"/>
      <c r="T336" s="1009"/>
      <c r="U336" s="1009"/>
      <c r="V336" s="1009"/>
      <c r="W336" s="1009"/>
      <c r="X336" s="1009"/>
      <c r="Y336" s="1009"/>
      <c r="Z336" s="1009"/>
      <c r="AA336" s="1009"/>
    </row>
    <row r="337">
      <c r="A337" s="1009"/>
      <c r="B337" s="1008"/>
      <c r="C337" s="1009"/>
      <c r="D337" s="1010"/>
      <c r="E337" s="1009"/>
      <c r="F337" s="1011"/>
      <c r="G337" s="1009"/>
      <c r="H337" s="1009"/>
      <c r="I337" s="1009"/>
      <c r="J337" s="1009"/>
      <c r="K337" s="1009"/>
      <c r="L337" s="1009"/>
      <c r="M337" s="1009"/>
      <c r="N337" s="1009"/>
      <c r="O337" s="1009"/>
      <c r="P337" s="1009"/>
      <c r="Q337" s="1009"/>
      <c r="R337" s="1009"/>
      <c r="S337" s="1009"/>
      <c r="T337" s="1009"/>
      <c r="U337" s="1009"/>
      <c r="V337" s="1009"/>
      <c r="W337" s="1009"/>
      <c r="X337" s="1009"/>
      <c r="Y337" s="1009"/>
      <c r="Z337" s="1009"/>
      <c r="AA337" s="1009"/>
    </row>
    <row r="338">
      <c r="A338" s="1009"/>
      <c r="B338" s="1008"/>
      <c r="C338" s="1009"/>
      <c r="D338" s="1010"/>
      <c r="E338" s="1009"/>
      <c r="F338" s="1011"/>
      <c r="G338" s="1009"/>
      <c r="H338" s="1009"/>
      <c r="I338" s="1009"/>
      <c r="J338" s="1009"/>
      <c r="K338" s="1009"/>
      <c r="L338" s="1009"/>
      <c r="M338" s="1009"/>
      <c r="N338" s="1009"/>
      <c r="O338" s="1009"/>
      <c r="P338" s="1009"/>
      <c r="Q338" s="1009"/>
      <c r="R338" s="1009"/>
      <c r="S338" s="1009"/>
      <c r="T338" s="1009"/>
      <c r="U338" s="1009"/>
      <c r="V338" s="1009"/>
      <c r="W338" s="1009"/>
      <c r="X338" s="1009"/>
      <c r="Y338" s="1009"/>
      <c r="Z338" s="1009"/>
      <c r="AA338" s="1009"/>
    </row>
    <row r="339">
      <c r="A339" s="1009"/>
      <c r="B339" s="1008"/>
      <c r="C339" s="1009"/>
      <c r="D339" s="1010"/>
      <c r="E339" s="1009"/>
      <c r="F339" s="1011"/>
      <c r="G339" s="1009"/>
      <c r="H339" s="1009"/>
      <c r="I339" s="1009"/>
      <c r="J339" s="1009"/>
      <c r="K339" s="1009"/>
      <c r="L339" s="1009"/>
      <c r="M339" s="1009"/>
      <c r="N339" s="1009"/>
      <c r="O339" s="1009"/>
      <c r="P339" s="1009"/>
      <c r="Q339" s="1009"/>
      <c r="R339" s="1009"/>
      <c r="S339" s="1009"/>
      <c r="T339" s="1009"/>
      <c r="U339" s="1009"/>
      <c r="V339" s="1009"/>
      <c r="W339" s="1009"/>
      <c r="X339" s="1009"/>
      <c r="Y339" s="1009"/>
      <c r="Z339" s="1009"/>
      <c r="AA339" s="1009"/>
    </row>
    <row r="340">
      <c r="A340" s="1009"/>
      <c r="B340" s="1008"/>
      <c r="C340" s="1009"/>
      <c r="D340" s="1010"/>
      <c r="E340" s="1009"/>
      <c r="F340" s="1011"/>
      <c r="G340" s="1009"/>
      <c r="H340" s="1009"/>
      <c r="I340" s="1009"/>
      <c r="J340" s="1009"/>
      <c r="K340" s="1009"/>
      <c r="L340" s="1009"/>
      <c r="M340" s="1009"/>
      <c r="N340" s="1009"/>
      <c r="O340" s="1009"/>
      <c r="P340" s="1009"/>
      <c r="Q340" s="1009"/>
      <c r="R340" s="1009"/>
      <c r="S340" s="1009"/>
      <c r="T340" s="1009"/>
      <c r="U340" s="1009"/>
      <c r="V340" s="1009"/>
      <c r="W340" s="1009"/>
      <c r="X340" s="1009"/>
      <c r="Y340" s="1009"/>
      <c r="Z340" s="1009"/>
      <c r="AA340" s="1009"/>
    </row>
    <row r="341">
      <c r="A341" s="1009"/>
      <c r="B341" s="1008"/>
      <c r="C341" s="1009"/>
      <c r="D341" s="1010"/>
      <c r="E341" s="1009"/>
      <c r="F341" s="1011"/>
      <c r="G341" s="1009"/>
      <c r="H341" s="1009"/>
      <c r="I341" s="1009"/>
      <c r="J341" s="1009"/>
      <c r="K341" s="1009"/>
      <c r="L341" s="1009"/>
      <c r="M341" s="1009"/>
      <c r="N341" s="1009"/>
      <c r="O341" s="1009"/>
      <c r="P341" s="1009"/>
      <c r="Q341" s="1009"/>
      <c r="R341" s="1009"/>
      <c r="S341" s="1009"/>
      <c r="T341" s="1009"/>
      <c r="U341" s="1009"/>
      <c r="V341" s="1009"/>
      <c r="W341" s="1009"/>
      <c r="X341" s="1009"/>
      <c r="Y341" s="1009"/>
      <c r="Z341" s="1009"/>
      <c r="AA341" s="1009"/>
    </row>
    <row r="342">
      <c r="A342" s="1009"/>
      <c r="B342" s="1008"/>
      <c r="C342" s="1009"/>
      <c r="D342" s="1010"/>
      <c r="E342" s="1009"/>
      <c r="F342" s="1011"/>
      <c r="G342" s="1009"/>
      <c r="H342" s="1009"/>
      <c r="I342" s="1009"/>
      <c r="J342" s="1009"/>
      <c r="K342" s="1009"/>
      <c r="L342" s="1009"/>
      <c r="M342" s="1009"/>
      <c r="N342" s="1009"/>
      <c r="O342" s="1009"/>
      <c r="P342" s="1009"/>
      <c r="Q342" s="1009"/>
      <c r="R342" s="1009"/>
      <c r="S342" s="1009"/>
      <c r="T342" s="1009"/>
      <c r="U342" s="1009"/>
      <c r="V342" s="1009"/>
      <c r="W342" s="1009"/>
      <c r="X342" s="1009"/>
      <c r="Y342" s="1009"/>
      <c r="Z342" s="1009"/>
      <c r="AA342" s="1009"/>
    </row>
    <row r="343">
      <c r="A343" s="1009"/>
      <c r="B343" s="1008"/>
      <c r="C343" s="1009"/>
      <c r="D343" s="1010"/>
      <c r="E343" s="1009"/>
      <c r="F343" s="1011"/>
      <c r="G343" s="1009"/>
      <c r="H343" s="1009"/>
      <c r="I343" s="1009"/>
      <c r="J343" s="1009"/>
      <c r="K343" s="1009"/>
      <c r="L343" s="1009"/>
      <c r="M343" s="1009"/>
      <c r="N343" s="1009"/>
      <c r="O343" s="1009"/>
      <c r="P343" s="1009"/>
      <c r="Q343" s="1009"/>
      <c r="R343" s="1009"/>
      <c r="S343" s="1009"/>
      <c r="T343" s="1009"/>
      <c r="U343" s="1009"/>
      <c r="V343" s="1009"/>
      <c r="W343" s="1009"/>
      <c r="X343" s="1009"/>
      <c r="Y343" s="1009"/>
      <c r="Z343" s="1009"/>
      <c r="AA343" s="1009"/>
    </row>
    <row r="344">
      <c r="A344" s="1009"/>
      <c r="B344" s="1008"/>
      <c r="C344" s="1009"/>
      <c r="D344" s="1010"/>
      <c r="E344" s="1009"/>
      <c r="F344" s="1011"/>
      <c r="G344" s="1009"/>
      <c r="H344" s="1009"/>
      <c r="I344" s="1009"/>
      <c r="J344" s="1009"/>
      <c r="K344" s="1009"/>
      <c r="L344" s="1009"/>
      <c r="M344" s="1009"/>
      <c r="N344" s="1009"/>
      <c r="O344" s="1009"/>
      <c r="P344" s="1009"/>
      <c r="Q344" s="1009"/>
      <c r="R344" s="1009"/>
      <c r="S344" s="1009"/>
      <c r="T344" s="1009"/>
      <c r="U344" s="1009"/>
      <c r="V344" s="1009"/>
      <c r="W344" s="1009"/>
      <c r="X344" s="1009"/>
      <c r="Y344" s="1009"/>
      <c r="Z344" s="1009"/>
      <c r="AA344" s="1009"/>
    </row>
    <row r="345">
      <c r="A345" s="1009"/>
      <c r="B345" s="1008"/>
      <c r="C345" s="1009"/>
      <c r="D345" s="1010"/>
      <c r="E345" s="1009"/>
      <c r="F345" s="1011"/>
      <c r="G345" s="1009"/>
      <c r="H345" s="1009"/>
      <c r="I345" s="1009"/>
      <c r="J345" s="1009"/>
      <c r="K345" s="1009"/>
      <c r="L345" s="1009"/>
      <c r="M345" s="1009"/>
      <c r="N345" s="1009"/>
      <c r="O345" s="1009"/>
      <c r="P345" s="1009"/>
      <c r="Q345" s="1009"/>
      <c r="R345" s="1009"/>
      <c r="S345" s="1009"/>
      <c r="T345" s="1009"/>
      <c r="U345" s="1009"/>
      <c r="V345" s="1009"/>
      <c r="W345" s="1009"/>
      <c r="X345" s="1009"/>
      <c r="Y345" s="1009"/>
      <c r="Z345" s="1009"/>
      <c r="AA345" s="1009"/>
    </row>
    <row r="346">
      <c r="A346" s="1009"/>
      <c r="B346" s="1008"/>
      <c r="C346" s="1009"/>
      <c r="D346" s="1010"/>
      <c r="E346" s="1009"/>
      <c r="F346" s="1011"/>
      <c r="G346" s="1009"/>
      <c r="H346" s="1009"/>
      <c r="I346" s="1009"/>
      <c r="J346" s="1009"/>
      <c r="K346" s="1009"/>
      <c r="L346" s="1009"/>
      <c r="M346" s="1009"/>
      <c r="N346" s="1009"/>
      <c r="O346" s="1009"/>
      <c r="P346" s="1009"/>
      <c r="Q346" s="1009"/>
      <c r="R346" s="1009"/>
      <c r="S346" s="1009"/>
      <c r="T346" s="1009"/>
      <c r="U346" s="1009"/>
      <c r="V346" s="1009"/>
      <c r="W346" s="1009"/>
      <c r="X346" s="1009"/>
      <c r="Y346" s="1009"/>
      <c r="Z346" s="1009"/>
      <c r="AA346" s="1009"/>
    </row>
    <row r="347">
      <c r="A347" s="1009"/>
      <c r="B347" s="1008"/>
      <c r="C347" s="1009"/>
      <c r="D347" s="1010"/>
      <c r="E347" s="1009"/>
      <c r="F347" s="1011"/>
      <c r="G347" s="1009"/>
      <c r="H347" s="1009"/>
      <c r="I347" s="1009"/>
      <c r="J347" s="1009"/>
      <c r="K347" s="1009"/>
      <c r="L347" s="1009"/>
      <c r="M347" s="1009"/>
      <c r="N347" s="1009"/>
      <c r="O347" s="1009"/>
      <c r="P347" s="1009"/>
      <c r="Q347" s="1009"/>
      <c r="R347" s="1009"/>
      <c r="S347" s="1009"/>
      <c r="T347" s="1009"/>
      <c r="U347" s="1009"/>
      <c r="V347" s="1009"/>
      <c r="W347" s="1009"/>
      <c r="X347" s="1009"/>
      <c r="Y347" s="1009"/>
      <c r="Z347" s="1009"/>
      <c r="AA347" s="1009"/>
    </row>
    <row r="348">
      <c r="A348" s="1009"/>
      <c r="B348" s="1008"/>
      <c r="C348" s="1009"/>
      <c r="D348" s="1010"/>
      <c r="E348" s="1009"/>
      <c r="F348" s="1011"/>
      <c r="G348" s="1009"/>
      <c r="H348" s="1009"/>
      <c r="I348" s="1009"/>
      <c r="J348" s="1009"/>
      <c r="K348" s="1009"/>
      <c r="L348" s="1009"/>
      <c r="M348" s="1009"/>
      <c r="N348" s="1009"/>
      <c r="O348" s="1009"/>
      <c r="P348" s="1009"/>
      <c r="Q348" s="1009"/>
      <c r="R348" s="1009"/>
      <c r="S348" s="1009"/>
      <c r="T348" s="1009"/>
      <c r="U348" s="1009"/>
      <c r="V348" s="1009"/>
      <c r="W348" s="1009"/>
      <c r="X348" s="1009"/>
      <c r="Y348" s="1009"/>
      <c r="Z348" s="1009"/>
      <c r="AA348" s="1009"/>
    </row>
    <row r="349">
      <c r="A349" s="1009"/>
      <c r="B349" s="1008"/>
      <c r="C349" s="1009"/>
      <c r="D349" s="1010"/>
      <c r="E349" s="1009"/>
      <c r="F349" s="1011"/>
      <c r="G349" s="1009"/>
      <c r="H349" s="1009"/>
      <c r="I349" s="1009"/>
      <c r="J349" s="1009"/>
      <c r="K349" s="1009"/>
      <c r="L349" s="1009"/>
      <c r="M349" s="1009"/>
      <c r="N349" s="1009"/>
      <c r="O349" s="1009"/>
      <c r="P349" s="1009"/>
      <c r="Q349" s="1009"/>
      <c r="R349" s="1009"/>
      <c r="S349" s="1009"/>
      <c r="T349" s="1009"/>
      <c r="U349" s="1009"/>
      <c r="V349" s="1009"/>
      <c r="W349" s="1009"/>
      <c r="X349" s="1009"/>
      <c r="Y349" s="1009"/>
      <c r="Z349" s="1009"/>
      <c r="AA349" s="1009"/>
    </row>
    <row r="350">
      <c r="A350" s="1009"/>
      <c r="B350" s="1008"/>
      <c r="C350" s="1009"/>
      <c r="D350" s="1010"/>
      <c r="E350" s="1009"/>
      <c r="F350" s="1011"/>
      <c r="G350" s="1009"/>
      <c r="H350" s="1009"/>
      <c r="I350" s="1009"/>
      <c r="J350" s="1009"/>
      <c r="K350" s="1009"/>
      <c r="L350" s="1009"/>
      <c r="M350" s="1009"/>
      <c r="N350" s="1009"/>
      <c r="O350" s="1009"/>
      <c r="P350" s="1009"/>
      <c r="Q350" s="1009"/>
      <c r="R350" s="1009"/>
      <c r="S350" s="1009"/>
      <c r="T350" s="1009"/>
      <c r="U350" s="1009"/>
      <c r="V350" s="1009"/>
      <c r="W350" s="1009"/>
      <c r="X350" s="1009"/>
      <c r="Y350" s="1009"/>
      <c r="Z350" s="1009"/>
      <c r="AA350" s="1009"/>
    </row>
    <row r="351">
      <c r="A351" s="1009"/>
      <c r="B351" s="1008"/>
      <c r="C351" s="1009"/>
      <c r="D351" s="1010"/>
      <c r="E351" s="1009"/>
      <c r="F351" s="1011"/>
      <c r="G351" s="1009"/>
      <c r="H351" s="1009"/>
      <c r="I351" s="1009"/>
      <c r="J351" s="1009"/>
      <c r="K351" s="1009"/>
      <c r="L351" s="1009"/>
      <c r="M351" s="1009"/>
      <c r="N351" s="1009"/>
      <c r="O351" s="1009"/>
      <c r="P351" s="1009"/>
      <c r="Q351" s="1009"/>
      <c r="R351" s="1009"/>
      <c r="S351" s="1009"/>
      <c r="T351" s="1009"/>
      <c r="U351" s="1009"/>
      <c r="V351" s="1009"/>
      <c r="W351" s="1009"/>
      <c r="X351" s="1009"/>
      <c r="Y351" s="1009"/>
      <c r="Z351" s="1009"/>
      <c r="AA351" s="1009"/>
    </row>
    <row r="352">
      <c r="A352" s="1009"/>
      <c r="B352" s="1008"/>
      <c r="C352" s="1009"/>
      <c r="D352" s="1010"/>
      <c r="E352" s="1009"/>
      <c r="F352" s="1011"/>
      <c r="G352" s="1009"/>
      <c r="H352" s="1009"/>
      <c r="I352" s="1009"/>
      <c r="J352" s="1009"/>
      <c r="K352" s="1009"/>
      <c r="L352" s="1009"/>
      <c r="M352" s="1009"/>
      <c r="N352" s="1009"/>
      <c r="O352" s="1009"/>
      <c r="P352" s="1009"/>
      <c r="Q352" s="1009"/>
      <c r="R352" s="1009"/>
      <c r="S352" s="1009"/>
      <c r="T352" s="1009"/>
      <c r="U352" s="1009"/>
      <c r="V352" s="1009"/>
      <c r="W352" s="1009"/>
      <c r="X352" s="1009"/>
      <c r="Y352" s="1009"/>
      <c r="Z352" s="1009"/>
      <c r="AA352" s="1009"/>
    </row>
    <row r="353">
      <c r="A353" s="1009"/>
      <c r="B353" s="1008"/>
      <c r="C353" s="1009"/>
      <c r="D353" s="1010"/>
      <c r="E353" s="1009"/>
      <c r="F353" s="1011"/>
      <c r="G353" s="1009"/>
      <c r="H353" s="1009"/>
      <c r="I353" s="1009"/>
      <c r="J353" s="1009"/>
      <c r="K353" s="1009"/>
      <c r="L353" s="1009"/>
      <c r="M353" s="1009"/>
      <c r="N353" s="1009"/>
      <c r="O353" s="1009"/>
      <c r="P353" s="1009"/>
      <c r="Q353" s="1009"/>
      <c r="R353" s="1009"/>
      <c r="S353" s="1009"/>
      <c r="T353" s="1009"/>
      <c r="U353" s="1009"/>
      <c r="V353" s="1009"/>
      <c r="W353" s="1009"/>
      <c r="X353" s="1009"/>
      <c r="Y353" s="1009"/>
      <c r="Z353" s="1009"/>
      <c r="AA353" s="1009"/>
    </row>
    <row r="354">
      <c r="A354" s="1009"/>
      <c r="B354" s="1008"/>
      <c r="C354" s="1009"/>
      <c r="D354" s="1010"/>
      <c r="E354" s="1009"/>
      <c r="F354" s="1011"/>
      <c r="G354" s="1009"/>
      <c r="H354" s="1009"/>
      <c r="I354" s="1009"/>
      <c r="J354" s="1009"/>
      <c r="K354" s="1009"/>
      <c r="L354" s="1009"/>
      <c r="M354" s="1009"/>
      <c r="N354" s="1009"/>
      <c r="O354" s="1009"/>
      <c r="P354" s="1009"/>
      <c r="Q354" s="1009"/>
      <c r="R354" s="1009"/>
      <c r="S354" s="1009"/>
      <c r="T354" s="1009"/>
      <c r="U354" s="1009"/>
      <c r="V354" s="1009"/>
      <c r="W354" s="1009"/>
      <c r="X354" s="1009"/>
      <c r="Y354" s="1009"/>
      <c r="Z354" s="1009"/>
      <c r="AA354" s="1009"/>
    </row>
    <row r="355">
      <c r="A355" s="1009"/>
      <c r="B355" s="1008"/>
      <c r="C355" s="1009"/>
      <c r="D355" s="1010"/>
      <c r="E355" s="1009"/>
      <c r="F355" s="1011"/>
      <c r="G355" s="1009"/>
      <c r="H355" s="1009"/>
      <c r="I355" s="1009"/>
      <c r="J355" s="1009"/>
      <c r="K355" s="1009"/>
      <c r="L355" s="1009"/>
      <c r="M355" s="1009"/>
      <c r="N355" s="1009"/>
      <c r="O355" s="1009"/>
      <c r="P355" s="1009"/>
      <c r="Q355" s="1009"/>
      <c r="R355" s="1009"/>
      <c r="S355" s="1009"/>
      <c r="T355" s="1009"/>
      <c r="U355" s="1009"/>
      <c r="V355" s="1009"/>
      <c r="W355" s="1009"/>
      <c r="X355" s="1009"/>
      <c r="Y355" s="1009"/>
      <c r="Z355" s="1009"/>
      <c r="AA355" s="1009"/>
    </row>
    <row r="356">
      <c r="A356" s="1009"/>
      <c r="B356" s="1008"/>
      <c r="C356" s="1009"/>
      <c r="D356" s="1010"/>
      <c r="E356" s="1009"/>
      <c r="F356" s="1011"/>
      <c r="G356" s="1009"/>
      <c r="H356" s="1009"/>
      <c r="I356" s="1009"/>
      <c r="J356" s="1009"/>
      <c r="K356" s="1009"/>
      <c r="L356" s="1009"/>
      <c r="M356" s="1009"/>
      <c r="N356" s="1009"/>
      <c r="O356" s="1009"/>
      <c r="P356" s="1009"/>
      <c r="Q356" s="1009"/>
      <c r="R356" s="1009"/>
      <c r="S356" s="1009"/>
      <c r="T356" s="1009"/>
      <c r="U356" s="1009"/>
      <c r="V356" s="1009"/>
      <c r="W356" s="1009"/>
      <c r="X356" s="1009"/>
      <c r="Y356" s="1009"/>
      <c r="Z356" s="1009"/>
      <c r="AA356" s="1009"/>
    </row>
    <row r="357">
      <c r="A357" s="1009"/>
      <c r="B357" s="1008"/>
      <c r="C357" s="1009"/>
      <c r="D357" s="1010"/>
      <c r="E357" s="1009"/>
      <c r="F357" s="1011"/>
      <c r="G357" s="1009"/>
      <c r="H357" s="1009"/>
      <c r="I357" s="1009"/>
      <c r="J357" s="1009"/>
      <c r="K357" s="1009"/>
      <c r="L357" s="1009"/>
      <c r="M357" s="1009"/>
      <c r="N357" s="1009"/>
      <c r="O357" s="1009"/>
      <c r="P357" s="1009"/>
      <c r="Q357" s="1009"/>
      <c r="R357" s="1009"/>
      <c r="S357" s="1009"/>
      <c r="T357" s="1009"/>
      <c r="U357" s="1009"/>
      <c r="V357" s="1009"/>
      <c r="W357" s="1009"/>
      <c r="X357" s="1009"/>
      <c r="Y357" s="1009"/>
      <c r="Z357" s="1009"/>
      <c r="AA357" s="1009"/>
    </row>
    <row r="358">
      <c r="A358" s="1009"/>
      <c r="B358" s="1008"/>
      <c r="C358" s="1009"/>
      <c r="D358" s="1010"/>
      <c r="E358" s="1009"/>
      <c r="F358" s="1011"/>
      <c r="G358" s="1009"/>
      <c r="H358" s="1009"/>
      <c r="I358" s="1009"/>
      <c r="J358" s="1009"/>
      <c r="K358" s="1009"/>
      <c r="L358" s="1009"/>
      <c r="M358" s="1009"/>
      <c r="N358" s="1009"/>
      <c r="O358" s="1009"/>
      <c r="P358" s="1009"/>
      <c r="Q358" s="1009"/>
      <c r="R358" s="1009"/>
      <c r="S358" s="1009"/>
      <c r="T358" s="1009"/>
      <c r="U358" s="1009"/>
      <c r="V358" s="1009"/>
      <c r="W358" s="1009"/>
      <c r="X358" s="1009"/>
      <c r="Y358" s="1009"/>
      <c r="Z358" s="1009"/>
      <c r="AA358" s="1009"/>
    </row>
    <row r="359">
      <c r="A359" s="1009"/>
      <c r="B359" s="1008"/>
      <c r="C359" s="1009"/>
      <c r="D359" s="1010"/>
      <c r="E359" s="1009"/>
      <c r="F359" s="1011"/>
      <c r="G359" s="1009"/>
      <c r="H359" s="1009"/>
      <c r="I359" s="1009"/>
      <c r="J359" s="1009"/>
      <c r="K359" s="1009"/>
      <c r="L359" s="1009"/>
      <c r="M359" s="1009"/>
      <c r="N359" s="1009"/>
      <c r="O359" s="1009"/>
      <c r="P359" s="1009"/>
      <c r="Q359" s="1009"/>
      <c r="R359" s="1009"/>
      <c r="S359" s="1009"/>
      <c r="T359" s="1009"/>
      <c r="U359" s="1009"/>
      <c r="V359" s="1009"/>
      <c r="W359" s="1009"/>
      <c r="X359" s="1009"/>
      <c r="Y359" s="1009"/>
      <c r="Z359" s="1009"/>
      <c r="AA359" s="1009"/>
    </row>
    <row r="360">
      <c r="A360" s="1009"/>
      <c r="B360" s="1008"/>
      <c r="C360" s="1009"/>
      <c r="D360" s="1010"/>
      <c r="E360" s="1009"/>
      <c r="F360" s="1011"/>
      <c r="G360" s="1009"/>
      <c r="H360" s="1009"/>
      <c r="I360" s="1009"/>
      <c r="J360" s="1009"/>
      <c r="K360" s="1009"/>
      <c r="L360" s="1009"/>
      <c r="M360" s="1009"/>
      <c r="N360" s="1009"/>
      <c r="O360" s="1009"/>
      <c r="P360" s="1009"/>
      <c r="Q360" s="1009"/>
      <c r="R360" s="1009"/>
      <c r="S360" s="1009"/>
      <c r="T360" s="1009"/>
      <c r="U360" s="1009"/>
      <c r="V360" s="1009"/>
      <c r="W360" s="1009"/>
      <c r="X360" s="1009"/>
      <c r="Y360" s="1009"/>
      <c r="Z360" s="1009"/>
      <c r="AA360" s="1009"/>
    </row>
    <row r="361">
      <c r="A361" s="1009"/>
      <c r="B361" s="1008"/>
      <c r="C361" s="1009"/>
      <c r="D361" s="1010"/>
      <c r="E361" s="1009"/>
      <c r="F361" s="1011"/>
      <c r="G361" s="1009"/>
      <c r="H361" s="1009"/>
      <c r="I361" s="1009"/>
      <c r="J361" s="1009"/>
      <c r="K361" s="1009"/>
      <c r="L361" s="1009"/>
      <c r="M361" s="1009"/>
      <c r="N361" s="1009"/>
      <c r="O361" s="1009"/>
      <c r="P361" s="1009"/>
      <c r="Q361" s="1009"/>
      <c r="R361" s="1009"/>
      <c r="S361" s="1009"/>
      <c r="T361" s="1009"/>
      <c r="U361" s="1009"/>
      <c r="V361" s="1009"/>
      <c r="W361" s="1009"/>
      <c r="X361" s="1009"/>
      <c r="Y361" s="1009"/>
      <c r="Z361" s="1009"/>
      <c r="AA361" s="1009"/>
    </row>
    <row r="362">
      <c r="A362" s="1009"/>
      <c r="B362" s="1008"/>
      <c r="C362" s="1009"/>
      <c r="D362" s="1010"/>
      <c r="E362" s="1009"/>
      <c r="F362" s="1011"/>
      <c r="G362" s="1009"/>
      <c r="H362" s="1009"/>
      <c r="I362" s="1009"/>
      <c r="J362" s="1009"/>
      <c r="K362" s="1009"/>
      <c r="L362" s="1009"/>
      <c r="M362" s="1009"/>
      <c r="N362" s="1009"/>
      <c r="O362" s="1009"/>
      <c r="P362" s="1009"/>
      <c r="Q362" s="1009"/>
      <c r="R362" s="1009"/>
      <c r="S362" s="1009"/>
      <c r="T362" s="1009"/>
      <c r="U362" s="1009"/>
      <c r="V362" s="1009"/>
      <c r="W362" s="1009"/>
      <c r="X362" s="1009"/>
      <c r="Y362" s="1009"/>
      <c r="Z362" s="1009"/>
      <c r="AA362" s="1009"/>
    </row>
    <row r="363">
      <c r="A363" s="1009"/>
      <c r="B363" s="1008"/>
      <c r="C363" s="1009"/>
      <c r="D363" s="1010"/>
      <c r="E363" s="1009"/>
      <c r="F363" s="1011"/>
      <c r="G363" s="1009"/>
      <c r="H363" s="1009"/>
      <c r="I363" s="1009"/>
      <c r="J363" s="1009"/>
      <c r="K363" s="1009"/>
      <c r="L363" s="1009"/>
      <c r="M363" s="1009"/>
      <c r="N363" s="1009"/>
      <c r="O363" s="1009"/>
      <c r="P363" s="1009"/>
      <c r="Q363" s="1009"/>
      <c r="R363" s="1009"/>
      <c r="S363" s="1009"/>
      <c r="T363" s="1009"/>
      <c r="U363" s="1009"/>
      <c r="V363" s="1009"/>
      <c r="W363" s="1009"/>
      <c r="X363" s="1009"/>
      <c r="Y363" s="1009"/>
      <c r="Z363" s="1009"/>
      <c r="AA363" s="1009"/>
    </row>
    <row r="364">
      <c r="A364" s="1009"/>
      <c r="B364" s="1008"/>
      <c r="C364" s="1009"/>
      <c r="D364" s="1010"/>
      <c r="E364" s="1009"/>
      <c r="F364" s="1011"/>
      <c r="G364" s="1009"/>
      <c r="H364" s="1009"/>
      <c r="I364" s="1009"/>
      <c r="J364" s="1009"/>
      <c r="K364" s="1009"/>
      <c r="L364" s="1009"/>
      <c r="M364" s="1009"/>
      <c r="N364" s="1009"/>
      <c r="O364" s="1009"/>
      <c r="P364" s="1009"/>
      <c r="Q364" s="1009"/>
      <c r="R364" s="1009"/>
      <c r="S364" s="1009"/>
      <c r="T364" s="1009"/>
      <c r="U364" s="1009"/>
      <c r="V364" s="1009"/>
      <c r="W364" s="1009"/>
      <c r="X364" s="1009"/>
      <c r="Y364" s="1009"/>
      <c r="Z364" s="1009"/>
      <c r="AA364" s="1009"/>
    </row>
    <row r="365">
      <c r="A365" s="1009"/>
      <c r="B365" s="1008"/>
      <c r="C365" s="1009"/>
      <c r="D365" s="1010"/>
      <c r="E365" s="1009"/>
      <c r="F365" s="1011"/>
      <c r="G365" s="1009"/>
      <c r="H365" s="1009"/>
      <c r="I365" s="1009"/>
      <c r="J365" s="1009"/>
      <c r="K365" s="1009"/>
      <c r="L365" s="1009"/>
      <c r="M365" s="1009"/>
      <c r="N365" s="1009"/>
      <c r="O365" s="1009"/>
      <c r="P365" s="1009"/>
      <c r="Q365" s="1009"/>
      <c r="R365" s="1009"/>
      <c r="S365" s="1009"/>
      <c r="T365" s="1009"/>
      <c r="U365" s="1009"/>
      <c r="V365" s="1009"/>
      <c r="W365" s="1009"/>
      <c r="X365" s="1009"/>
      <c r="Y365" s="1009"/>
      <c r="Z365" s="1009"/>
      <c r="AA365" s="1009"/>
    </row>
    <row r="366">
      <c r="A366" s="1009"/>
      <c r="B366" s="1008"/>
      <c r="C366" s="1009"/>
      <c r="D366" s="1010"/>
      <c r="E366" s="1009"/>
      <c r="F366" s="1011"/>
      <c r="G366" s="1009"/>
      <c r="H366" s="1009"/>
      <c r="I366" s="1009"/>
      <c r="J366" s="1009"/>
      <c r="K366" s="1009"/>
      <c r="L366" s="1009"/>
      <c r="M366" s="1009"/>
      <c r="N366" s="1009"/>
      <c r="O366" s="1009"/>
      <c r="P366" s="1009"/>
      <c r="Q366" s="1009"/>
      <c r="R366" s="1009"/>
      <c r="S366" s="1009"/>
      <c r="T366" s="1009"/>
      <c r="U366" s="1009"/>
      <c r="V366" s="1009"/>
      <c r="W366" s="1009"/>
      <c r="X366" s="1009"/>
      <c r="Y366" s="1009"/>
      <c r="Z366" s="1009"/>
      <c r="AA366" s="1009"/>
    </row>
    <row r="367">
      <c r="A367" s="1009"/>
      <c r="B367" s="1008"/>
      <c r="C367" s="1009"/>
      <c r="D367" s="1010"/>
      <c r="E367" s="1009"/>
      <c r="F367" s="1011"/>
      <c r="G367" s="1009"/>
      <c r="H367" s="1009"/>
      <c r="I367" s="1009"/>
      <c r="J367" s="1009"/>
      <c r="K367" s="1009"/>
      <c r="L367" s="1009"/>
      <c r="M367" s="1009"/>
      <c r="N367" s="1009"/>
      <c r="O367" s="1009"/>
      <c r="P367" s="1009"/>
      <c r="Q367" s="1009"/>
      <c r="R367" s="1009"/>
      <c r="S367" s="1009"/>
      <c r="T367" s="1009"/>
      <c r="U367" s="1009"/>
      <c r="V367" s="1009"/>
      <c r="W367" s="1009"/>
      <c r="X367" s="1009"/>
      <c r="Y367" s="1009"/>
      <c r="Z367" s="1009"/>
      <c r="AA367" s="1009"/>
    </row>
    <row r="368">
      <c r="A368" s="1009"/>
      <c r="B368" s="1008"/>
      <c r="C368" s="1009"/>
      <c r="D368" s="1010"/>
      <c r="E368" s="1009"/>
      <c r="F368" s="1011"/>
      <c r="G368" s="1009"/>
      <c r="H368" s="1009"/>
      <c r="I368" s="1009"/>
      <c r="J368" s="1009"/>
      <c r="K368" s="1009"/>
      <c r="L368" s="1009"/>
      <c r="M368" s="1009"/>
      <c r="N368" s="1009"/>
      <c r="O368" s="1009"/>
      <c r="P368" s="1009"/>
      <c r="Q368" s="1009"/>
      <c r="R368" s="1009"/>
      <c r="S368" s="1009"/>
      <c r="T368" s="1009"/>
      <c r="U368" s="1009"/>
      <c r="V368" s="1009"/>
      <c r="W368" s="1009"/>
      <c r="X368" s="1009"/>
      <c r="Y368" s="1009"/>
      <c r="Z368" s="1009"/>
      <c r="AA368" s="1009"/>
    </row>
    <row r="369">
      <c r="A369" s="1009"/>
      <c r="B369" s="1008"/>
      <c r="C369" s="1009"/>
      <c r="D369" s="1010"/>
      <c r="E369" s="1009"/>
      <c r="F369" s="1011"/>
      <c r="G369" s="1009"/>
      <c r="H369" s="1009"/>
      <c r="I369" s="1009"/>
      <c r="J369" s="1009"/>
      <c r="K369" s="1009"/>
      <c r="L369" s="1009"/>
      <c r="M369" s="1009"/>
      <c r="N369" s="1009"/>
      <c r="O369" s="1009"/>
      <c r="P369" s="1009"/>
      <c r="Q369" s="1009"/>
      <c r="R369" s="1009"/>
      <c r="S369" s="1009"/>
      <c r="T369" s="1009"/>
      <c r="U369" s="1009"/>
      <c r="V369" s="1009"/>
      <c r="W369" s="1009"/>
      <c r="X369" s="1009"/>
      <c r="Y369" s="1009"/>
      <c r="Z369" s="1009"/>
      <c r="AA369" s="1009"/>
    </row>
    <row r="370">
      <c r="A370" s="1009"/>
      <c r="B370" s="1008"/>
      <c r="C370" s="1009"/>
      <c r="D370" s="1010"/>
      <c r="E370" s="1009"/>
      <c r="F370" s="1011"/>
      <c r="G370" s="1009"/>
      <c r="H370" s="1009"/>
      <c r="I370" s="1009"/>
      <c r="J370" s="1009"/>
      <c r="K370" s="1009"/>
      <c r="L370" s="1009"/>
      <c r="M370" s="1009"/>
      <c r="N370" s="1009"/>
      <c r="O370" s="1009"/>
      <c r="P370" s="1009"/>
      <c r="Q370" s="1009"/>
      <c r="R370" s="1009"/>
      <c r="S370" s="1009"/>
      <c r="T370" s="1009"/>
      <c r="U370" s="1009"/>
      <c r="V370" s="1009"/>
      <c r="W370" s="1009"/>
      <c r="X370" s="1009"/>
      <c r="Y370" s="1009"/>
      <c r="Z370" s="1009"/>
      <c r="AA370" s="1009"/>
    </row>
    <row r="371">
      <c r="A371" s="1009"/>
      <c r="B371" s="1008"/>
      <c r="C371" s="1009"/>
      <c r="D371" s="1010"/>
      <c r="E371" s="1009"/>
      <c r="F371" s="1011"/>
      <c r="G371" s="1009"/>
      <c r="H371" s="1009"/>
      <c r="I371" s="1009"/>
      <c r="J371" s="1009"/>
      <c r="K371" s="1009"/>
      <c r="L371" s="1009"/>
      <c r="M371" s="1009"/>
      <c r="N371" s="1009"/>
      <c r="O371" s="1009"/>
      <c r="P371" s="1009"/>
      <c r="Q371" s="1009"/>
      <c r="R371" s="1009"/>
      <c r="S371" s="1009"/>
      <c r="T371" s="1009"/>
      <c r="U371" s="1009"/>
      <c r="V371" s="1009"/>
      <c r="W371" s="1009"/>
      <c r="X371" s="1009"/>
      <c r="Y371" s="1009"/>
      <c r="Z371" s="1009"/>
      <c r="AA371" s="1009"/>
    </row>
    <row r="372">
      <c r="A372" s="1009"/>
      <c r="B372" s="1008"/>
      <c r="C372" s="1009"/>
      <c r="D372" s="1010"/>
      <c r="E372" s="1009"/>
      <c r="F372" s="1011"/>
      <c r="G372" s="1009"/>
      <c r="H372" s="1009"/>
      <c r="I372" s="1009"/>
      <c r="J372" s="1009"/>
      <c r="K372" s="1009"/>
      <c r="L372" s="1009"/>
      <c r="M372" s="1009"/>
      <c r="N372" s="1009"/>
      <c r="O372" s="1009"/>
      <c r="P372" s="1009"/>
      <c r="Q372" s="1009"/>
      <c r="R372" s="1009"/>
      <c r="S372" s="1009"/>
      <c r="T372" s="1009"/>
      <c r="U372" s="1009"/>
      <c r="V372" s="1009"/>
      <c r="W372" s="1009"/>
      <c r="X372" s="1009"/>
      <c r="Y372" s="1009"/>
      <c r="Z372" s="1009"/>
      <c r="AA372" s="1009"/>
    </row>
    <row r="373">
      <c r="A373" s="1009"/>
      <c r="B373" s="1008"/>
      <c r="C373" s="1009"/>
      <c r="D373" s="1010"/>
      <c r="E373" s="1009"/>
      <c r="F373" s="1011"/>
      <c r="G373" s="1009"/>
      <c r="H373" s="1009"/>
      <c r="I373" s="1009"/>
      <c r="J373" s="1009"/>
      <c r="K373" s="1009"/>
      <c r="L373" s="1009"/>
      <c r="M373" s="1009"/>
      <c r="N373" s="1009"/>
      <c r="O373" s="1009"/>
      <c r="P373" s="1009"/>
      <c r="Q373" s="1009"/>
      <c r="R373" s="1009"/>
      <c r="S373" s="1009"/>
      <c r="T373" s="1009"/>
      <c r="U373" s="1009"/>
      <c r="V373" s="1009"/>
      <c r="W373" s="1009"/>
      <c r="X373" s="1009"/>
      <c r="Y373" s="1009"/>
      <c r="Z373" s="1009"/>
      <c r="AA373" s="1009"/>
    </row>
    <row r="374">
      <c r="A374" s="1009"/>
      <c r="B374" s="1008"/>
      <c r="C374" s="1009"/>
      <c r="D374" s="1010"/>
      <c r="E374" s="1009"/>
      <c r="F374" s="1011"/>
      <c r="G374" s="1009"/>
      <c r="H374" s="1009"/>
      <c r="I374" s="1009"/>
      <c r="J374" s="1009"/>
      <c r="K374" s="1009"/>
      <c r="L374" s="1009"/>
      <c r="M374" s="1009"/>
      <c r="N374" s="1009"/>
      <c r="O374" s="1009"/>
      <c r="P374" s="1009"/>
      <c r="Q374" s="1009"/>
      <c r="R374" s="1009"/>
      <c r="S374" s="1009"/>
      <c r="T374" s="1009"/>
      <c r="U374" s="1009"/>
      <c r="V374" s="1009"/>
      <c r="W374" s="1009"/>
      <c r="X374" s="1009"/>
      <c r="Y374" s="1009"/>
      <c r="Z374" s="1009"/>
      <c r="AA374" s="1009"/>
    </row>
    <row r="375">
      <c r="A375" s="1009"/>
      <c r="B375" s="1008"/>
      <c r="C375" s="1009"/>
      <c r="D375" s="1010"/>
      <c r="E375" s="1009"/>
      <c r="F375" s="1011"/>
      <c r="G375" s="1009"/>
      <c r="H375" s="1009"/>
      <c r="I375" s="1009"/>
      <c r="J375" s="1009"/>
      <c r="K375" s="1009"/>
      <c r="L375" s="1009"/>
      <c r="M375" s="1009"/>
      <c r="N375" s="1009"/>
      <c r="O375" s="1009"/>
      <c r="P375" s="1009"/>
      <c r="Q375" s="1009"/>
      <c r="R375" s="1009"/>
      <c r="S375" s="1009"/>
      <c r="T375" s="1009"/>
      <c r="U375" s="1009"/>
      <c r="V375" s="1009"/>
      <c r="W375" s="1009"/>
      <c r="X375" s="1009"/>
      <c r="Y375" s="1009"/>
      <c r="Z375" s="1009"/>
      <c r="AA375" s="1009"/>
    </row>
    <row r="376">
      <c r="A376" s="1009"/>
      <c r="B376" s="1008"/>
      <c r="C376" s="1009"/>
      <c r="D376" s="1010"/>
      <c r="E376" s="1009"/>
      <c r="F376" s="1011"/>
      <c r="G376" s="1009"/>
      <c r="H376" s="1009"/>
      <c r="I376" s="1009"/>
      <c r="J376" s="1009"/>
      <c r="K376" s="1009"/>
      <c r="L376" s="1009"/>
      <c r="M376" s="1009"/>
      <c r="N376" s="1009"/>
      <c r="O376" s="1009"/>
      <c r="P376" s="1009"/>
      <c r="Q376" s="1009"/>
      <c r="R376" s="1009"/>
      <c r="S376" s="1009"/>
      <c r="T376" s="1009"/>
      <c r="U376" s="1009"/>
      <c r="V376" s="1009"/>
      <c r="W376" s="1009"/>
      <c r="X376" s="1009"/>
      <c r="Y376" s="1009"/>
      <c r="Z376" s="1009"/>
      <c r="AA376" s="1009"/>
    </row>
    <row r="377">
      <c r="A377" s="1009"/>
      <c r="B377" s="1008"/>
      <c r="C377" s="1009"/>
      <c r="D377" s="1010"/>
      <c r="E377" s="1009"/>
      <c r="F377" s="1011"/>
      <c r="G377" s="1009"/>
      <c r="H377" s="1009"/>
      <c r="I377" s="1009"/>
      <c r="J377" s="1009"/>
      <c r="K377" s="1009"/>
      <c r="L377" s="1009"/>
      <c r="M377" s="1009"/>
      <c r="N377" s="1009"/>
      <c r="O377" s="1009"/>
      <c r="P377" s="1009"/>
      <c r="Q377" s="1009"/>
      <c r="R377" s="1009"/>
      <c r="S377" s="1009"/>
      <c r="T377" s="1009"/>
      <c r="U377" s="1009"/>
      <c r="V377" s="1009"/>
      <c r="W377" s="1009"/>
      <c r="X377" s="1009"/>
      <c r="Y377" s="1009"/>
      <c r="Z377" s="1009"/>
      <c r="AA377" s="1009"/>
    </row>
    <row r="378">
      <c r="A378" s="1009"/>
      <c r="B378" s="1008"/>
      <c r="C378" s="1009"/>
      <c r="D378" s="1010"/>
      <c r="E378" s="1009"/>
      <c r="F378" s="1011"/>
      <c r="G378" s="1009"/>
      <c r="H378" s="1009"/>
      <c r="I378" s="1009"/>
      <c r="J378" s="1009"/>
      <c r="K378" s="1009"/>
      <c r="L378" s="1009"/>
      <c r="M378" s="1009"/>
      <c r="N378" s="1009"/>
      <c r="O378" s="1009"/>
      <c r="P378" s="1009"/>
      <c r="Q378" s="1009"/>
      <c r="R378" s="1009"/>
      <c r="S378" s="1009"/>
      <c r="T378" s="1009"/>
      <c r="U378" s="1009"/>
      <c r="V378" s="1009"/>
      <c r="W378" s="1009"/>
      <c r="X378" s="1009"/>
      <c r="Y378" s="1009"/>
      <c r="Z378" s="1009"/>
      <c r="AA378" s="1009"/>
    </row>
    <row r="379">
      <c r="A379" s="1009"/>
      <c r="B379" s="1008"/>
      <c r="C379" s="1009"/>
      <c r="D379" s="1010"/>
      <c r="E379" s="1009"/>
      <c r="F379" s="1011"/>
      <c r="G379" s="1009"/>
      <c r="H379" s="1009"/>
      <c r="I379" s="1009"/>
      <c r="J379" s="1009"/>
      <c r="K379" s="1009"/>
      <c r="L379" s="1009"/>
      <c r="M379" s="1009"/>
      <c r="N379" s="1009"/>
      <c r="O379" s="1009"/>
      <c r="P379" s="1009"/>
      <c r="Q379" s="1009"/>
      <c r="R379" s="1009"/>
      <c r="S379" s="1009"/>
      <c r="T379" s="1009"/>
      <c r="U379" s="1009"/>
      <c r="V379" s="1009"/>
      <c r="W379" s="1009"/>
      <c r="X379" s="1009"/>
      <c r="Y379" s="1009"/>
      <c r="Z379" s="1009"/>
      <c r="AA379" s="1009"/>
    </row>
    <row r="380">
      <c r="A380" s="1009"/>
      <c r="B380" s="1008"/>
      <c r="C380" s="1009"/>
      <c r="D380" s="1010"/>
      <c r="E380" s="1009"/>
      <c r="F380" s="1011"/>
      <c r="G380" s="1009"/>
      <c r="H380" s="1009"/>
      <c r="I380" s="1009"/>
      <c r="J380" s="1009"/>
      <c r="K380" s="1009"/>
      <c r="L380" s="1009"/>
      <c r="M380" s="1009"/>
      <c r="N380" s="1009"/>
      <c r="O380" s="1009"/>
      <c r="P380" s="1009"/>
      <c r="Q380" s="1009"/>
      <c r="R380" s="1009"/>
      <c r="S380" s="1009"/>
      <c r="T380" s="1009"/>
      <c r="U380" s="1009"/>
      <c r="V380" s="1009"/>
      <c r="W380" s="1009"/>
      <c r="X380" s="1009"/>
      <c r="Y380" s="1009"/>
      <c r="Z380" s="1009"/>
      <c r="AA380" s="1009"/>
    </row>
    <row r="381">
      <c r="A381" s="1009"/>
      <c r="B381" s="1008"/>
      <c r="C381" s="1009"/>
      <c r="D381" s="1010"/>
      <c r="E381" s="1009"/>
      <c r="F381" s="1011"/>
      <c r="G381" s="1009"/>
      <c r="H381" s="1009"/>
      <c r="I381" s="1009"/>
      <c r="J381" s="1009"/>
      <c r="K381" s="1009"/>
      <c r="L381" s="1009"/>
      <c r="M381" s="1009"/>
      <c r="N381" s="1009"/>
      <c r="O381" s="1009"/>
      <c r="P381" s="1009"/>
      <c r="Q381" s="1009"/>
      <c r="R381" s="1009"/>
      <c r="S381" s="1009"/>
      <c r="T381" s="1009"/>
      <c r="U381" s="1009"/>
      <c r="V381" s="1009"/>
      <c r="W381" s="1009"/>
      <c r="X381" s="1009"/>
      <c r="Y381" s="1009"/>
      <c r="Z381" s="1009"/>
      <c r="AA381" s="1009"/>
    </row>
    <row r="382">
      <c r="A382" s="1009"/>
      <c r="B382" s="1008"/>
      <c r="C382" s="1009"/>
      <c r="D382" s="1010"/>
      <c r="E382" s="1009"/>
      <c r="F382" s="1011"/>
      <c r="G382" s="1009"/>
      <c r="H382" s="1009"/>
      <c r="I382" s="1009"/>
      <c r="J382" s="1009"/>
      <c r="K382" s="1009"/>
      <c r="L382" s="1009"/>
      <c r="M382" s="1009"/>
      <c r="N382" s="1009"/>
      <c r="O382" s="1009"/>
      <c r="P382" s="1009"/>
      <c r="Q382" s="1009"/>
      <c r="R382" s="1009"/>
      <c r="S382" s="1009"/>
      <c r="T382" s="1009"/>
      <c r="U382" s="1009"/>
      <c r="V382" s="1009"/>
      <c r="W382" s="1009"/>
      <c r="X382" s="1009"/>
      <c r="Y382" s="1009"/>
      <c r="Z382" s="1009"/>
      <c r="AA382" s="1009"/>
    </row>
    <row r="383">
      <c r="A383" s="1009"/>
      <c r="B383" s="1008"/>
      <c r="C383" s="1009"/>
      <c r="D383" s="1010"/>
      <c r="E383" s="1009"/>
      <c r="F383" s="1011"/>
      <c r="G383" s="1009"/>
      <c r="H383" s="1009"/>
      <c r="I383" s="1009"/>
      <c r="J383" s="1009"/>
      <c r="K383" s="1009"/>
      <c r="L383" s="1009"/>
      <c r="M383" s="1009"/>
      <c r="N383" s="1009"/>
      <c r="O383" s="1009"/>
      <c r="P383" s="1009"/>
      <c r="Q383" s="1009"/>
      <c r="R383" s="1009"/>
      <c r="S383" s="1009"/>
      <c r="T383" s="1009"/>
      <c r="U383" s="1009"/>
      <c r="V383" s="1009"/>
      <c r="W383" s="1009"/>
      <c r="X383" s="1009"/>
      <c r="Y383" s="1009"/>
      <c r="Z383" s="1009"/>
      <c r="AA383" s="1009"/>
    </row>
    <row r="384">
      <c r="A384" s="1009"/>
      <c r="B384" s="1008"/>
      <c r="C384" s="1009"/>
      <c r="D384" s="1010"/>
      <c r="E384" s="1009"/>
      <c r="F384" s="1011"/>
      <c r="G384" s="1009"/>
      <c r="H384" s="1009"/>
      <c r="I384" s="1009"/>
      <c r="J384" s="1009"/>
      <c r="K384" s="1009"/>
      <c r="L384" s="1009"/>
      <c r="M384" s="1009"/>
      <c r="N384" s="1009"/>
      <c r="O384" s="1009"/>
      <c r="P384" s="1009"/>
      <c r="Q384" s="1009"/>
      <c r="R384" s="1009"/>
      <c r="S384" s="1009"/>
      <c r="T384" s="1009"/>
      <c r="U384" s="1009"/>
      <c r="V384" s="1009"/>
      <c r="W384" s="1009"/>
      <c r="X384" s="1009"/>
      <c r="Y384" s="1009"/>
      <c r="Z384" s="1009"/>
      <c r="AA384" s="1009"/>
    </row>
    <row r="385">
      <c r="A385" s="1009"/>
      <c r="B385" s="1008"/>
      <c r="C385" s="1009"/>
      <c r="D385" s="1010"/>
      <c r="E385" s="1009"/>
      <c r="F385" s="1011"/>
      <c r="G385" s="1009"/>
      <c r="H385" s="1009"/>
      <c r="I385" s="1009"/>
      <c r="J385" s="1009"/>
      <c r="K385" s="1009"/>
      <c r="L385" s="1009"/>
      <c r="M385" s="1009"/>
      <c r="N385" s="1009"/>
      <c r="O385" s="1009"/>
      <c r="P385" s="1009"/>
      <c r="Q385" s="1009"/>
      <c r="R385" s="1009"/>
      <c r="S385" s="1009"/>
      <c r="T385" s="1009"/>
      <c r="U385" s="1009"/>
      <c r="V385" s="1009"/>
      <c r="W385" s="1009"/>
      <c r="X385" s="1009"/>
      <c r="Y385" s="1009"/>
      <c r="Z385" s="1009"/>
      <c r="AA385" s="1009"/>
    </row>
    <row r="386">
      <c r="A386" s="1009"/>
      <c r="B386" s="1008"/>
      <c r="C386" s="1009"/>
      <c r="D386" s="1010"/>
      <c r="E386" s="1009"/>
      <c r="F386" s="1011"/>
      <c r="G386" s="1009"/>
      <c r="H386" s="1009"/>
      <c r="I386" s="1009"/>
      <c r="J386" s="1009"/>
      <c r="K386" s="1009"/>
      <c r="L386" s="1009"/>
      <c r="M386" s="1009"/>
      <c r="N386" s="1009"/>
      <c r="O386" s="1009"/>
      <c r="P386" s="1009"/>
      <c r="Q386" s="1009"/>
      <c r="R386" s="1009"/>
      <c r="S386" s="1009"/>
      <c r="T386" s="1009"/>
      <c r="U386" s="1009"/>
      <c r="V386" s="1009"/>
      <c r="W386" s="1009"/>
      <c r="X386" s="1009"/>
      <c r="Y386" s="1009"/>
      <c r="Z386" s="1009"/>
      <c r="AA386" s="1009"/>
    </row>
    <row r="387">
      <c r="A387" s="1009"/>
      <c r="B387" s="1008"/>
      <c r="C387" s="1009"/>
      <c r="D387" s="1010"/>
      <c r="E387" s="1009"/>
      <c r="F387" s="1011"/>
      <c r="G387" s="1009"/>
      <c r="H387" s="1009"/>
      <c r="I387" s="1009"/>
      <c r="J387" s="1009"/>
      <c r="K387" s="1009"/>
      <c r="L387" s="1009"/>
      <c r="M387" s="1009"/>
      <c r="N387" s="1009"/>
      <c r="O387" s="1009"/>
      <c r="P387" s="1009"/>
      <c r="Q387" s="1009"/>
      <c r="R387" s="1009"/>
      <c r="S387" s="1009"/>
      <c r="T387" s="1009"/>
      <c r="U387" s="1009"/>
      <c r="V387" s="1009"/>
      <c r="W387" s="1009"/>
      <c r="X387" s="1009"/>
      <c r="Y387" s="1009"/>
      <c r="Z387" s="1009"/>
      <c r="AA387" s="1009"/>
    </row>
    <row r="388">
      <c r="A388" s="1009"/>
      <c r="B388" s="1008"/>
      <c r="C388" s="1009"/>
      <c r="D388" s="1010"/>
      <c r="E388" s="1009"/>
      <c r="F388" s="1011"/>
      <c r="G388" s="1009"/>
      <c r="H388" s="1009"/>
      <c r="I388" s="1009"/>
      <c r="J388" s="1009"/>
      <c r="K388" s="1009"/>
      <c r="L388" s="1009"/>
      <c r="M388" s="1009"/>
      <c r="N388" s="1009"/>
      <c r="O388" s="1009"/>
      <c r="P388" s="1009"/>
      <c r="Q388" s="1009"/>
      <c r="R388" s="1009"/>
      <c r="S388" s="1009"/>
      <c r="T388" s="1009"/>
      <c r="U388" s="1009"/>
      <c r="V388" s="1009"/>
      <c r="W388" s="1009"/>
      <c r="X388" s="1009"/>
      <c r="Y388" s="1009"/>
      <c r="Z388" s="1009"/>
      <c r="AA388" s="1009"/>
    </row>
    <row r="389">
      <c r="A389" s="1009"/>
      <c r="B389" s="1008"/>
      <c r="C389" s="1009"/>
      <c r="D389" s="1010"/>
      <c r="E389" s="1009"/>
      <c r="F389" s="1011"/>
      <c r="G389" s="1009"/>
      <c r="H389" s="1009"/>
      <c r="I389" s="1009"/>
      <c r="J389" s="1009"/>
      <c r="K389" s="1009"/>
      <c r="L389" s="1009"/>
      <c r="M389" s="1009"/>
      <c r="N389" s="1009"/>
      <c r="O389" s="1009"/>
      <c r="P389" s="1009"/>
      <c r="Q389" s="1009"/>
      <c r="R389" s="1009"/>
      <c r="S389" s="1009"/>
      <c r="T389" s="1009"/>
      <c r="U389" s="1009"/>
      <c r="V389" s="1009"/>
      <c r="W389" s="1009"/>
      <c r="X389" s="1009"/>
      <c r="Y389" s="1009"/>
      <c r="Z389" s="1009"/>
      <c r="AA389" s="1009"/>
    </row>
    <row r="390">
      <c r="A390" s="1009"/>
      <c r="B390" s="1008"/>
      <c r="C390" s="1009"/>
      <c r="D390" s="1010"/>
      <c r="E390" s="1009"/>
      <c r="F390" s="1011"/>
      <c r="G390" s="1009"/>
      <c r="H390" s="1009"/>
      <c r="I390" s="1009"/>
      <c r="J390" s="1009"/>
      <c r="K390" s="1009"/>
      <c r="L390" s="1009"/>
      <c r="M390" s="1009"/>
      <c r="N390" s="1009"/>
      <c r="O390" s="1009"/>
      <c r="P390" s="1009"/>
      <c r="Q390" s="1009"/>
      <c r="R390" s="1009"/>
      <c r="S390" s="1009"/>
      <c r="T390" s="1009"/>
      <c r="U390" s="1009"/>
      <c r="V390" s="1009"/>
      <c r="W390" s="1009"/>
      <c r="X390" s="1009"/>
      <c r="Y390" s="1009"/>
      <c r="Z390" s="1009"/>
      <c r="AA390" s="1009"/>
    </row>
    <row r="391">
      <c r="A391" s="1009"/>
      <c r="B391" s="1008"/>
      <c r="C391" s="1009"/>
      <c r="D391" s="1010"/>
      <c r="E391" s="1009"/>
      <c r="F391" s="1011"/>
      <c r="G391" s="1009"/>
      <c r="H391" s="1009"/>
      <c r="I391" s="1009"/>
      <c r="J391" s="1009"/>
      <c r="K391" s="1009"/>
      <c r="L391" s="1009"/>
      <c r="M391" s="1009"/>
      <c r="N391" s="1009"/>
      <c r="O391" s="1009"/>
      <c r="P391" s="1009"/>
      <c r="Q391" s="1009"/>
      <c r="R391" s="1009"/>
      <c r="S391" s="1009"/>
      <c r="T391" s="1009"/>
      <c r="U391" s="1009"/>
      <c r="V391" s="1009"/>
      <c r="W391" s="1009"/>
      <c r="X391" s="1009"/>
      <c r="Y391" s="1009"/>
      <c r="Z391" s="1009"/>
      <c r="AA391" s="1009"/>
    </row>
    <row r="392">
      <c r="A392" s="1009"/>
      <c r="B392" s="1008"/>
      <c r="C392" s="1009"/>
      <c r="D392" s="1010"/>
      <c r="E392" s="1009"/>
      <c r="F392" s="1011"/>
      <c r="G392" s="1009"/>
      <c r="H392" s="1009"/>
      <c r="I392" s="1009"/>
      <c r="J392" s="1009"/>
      <c r="K392" s="1009"/>
      <c r="L392" s="1009"/>
      <c r="M392" s="1009"/>
      <c r="N392" s="1009"/>
      <c r="O392" s="1009"/>
      <c r="P392" s="1009"/>
      <c r="Q392" s="1009"/>
      <c r="R392" s="1009"/>
      <c r="S392" s="1009"/>
      <c r="T392" s="1009"/>
      <c r="U392" s="1009"/>
      <c r="V392" s="1009"/>
      <c r="W392" s="1009"/>
      <c r="X392" s="1009"/>
      <c r="Y392" s="1009"/>
      <c r="Z392" s="1009"/>
      <c r="AA392" s="1009"/>
    </row>
    <row r="393">
      <c r="A393" s="1009"/>
      <c r="B393" s="1008"/>
      <c r="C393" s="1009"/>
      <c r="D393" s="1010"/>
      <c r="E393" s="1009"/>
      <c r="F393" s="1011"/>
      <c r="G393" s="1009"/>
      <c r="H393" s="1009"/>
      <c r="I393" s="1009"/>
      <c r="J393" s="1009"/>
      <c r="K393" s="1009"/>
      <c r="L393" s="1009"/>
      <c r="M393" s="1009"/>
      <c r="N393" s="1009"/>
      <c r="O393" s="1009"/>
      <c r="P393" s="1009"/>
      <c r="Q393" s="1009"/>
      <c r="R393" s="1009"/>
      <c r="S393" s="1009"/>
      <c r="T393" s="1009"/>
      <c r="U393" s="1009"/>
      <c r="V393" s="1009"/>
      <c r="W393" s="1009"/>
      <c r="X393" s="1009"/>
      <c r="Y393" s="1009"/>
      <c r="Z393" s="1009"/>
      <c r="AA393" s="1009"/>
    </row>
    <row r="394">
      <c r="A394" s="1009"/>
      <c r="B394" s="1008"/>
      <c r="C394" s="1009"/>
      <c r="D394" s="1010"/>
      <c r="E394" s="1009"/>
      <c r="F394" s="1011"/>
      <c r="G394" s="1009"/>
      <c r="H394" s="1009"/>
      <c r="I394" s="1009"/>
      <c r="J394" s="1009"/>
      <c r="K394" s="1009"/>
      <c r="L394" s="1009"/>
      <c r="M394" s="1009"/>
      <c r="N394" s="1009"/>
      <c r="O394" s="1009"/>
      <c r="P394" s="1009"/>
      <c r="Q394" s="1009"/>
      <c r="R394" s="1009"/>
      <c r="S394" s="1009"/>
      <c r="T394" s="1009"/>
      <c r="U394" s="1009"/>
      <c r="V394" s="1009"/>
      <c r="W394" s="1009"/>
      <c r="X394" s="1009"/>
      <c r="Y394" s="1009"/>
      <c r="Z394" s="1009"/>
      <c r="AA394" s="1009"/>
    </row>
    <row r="395">
      <c r="A395" s="1009"/>
      <c r="B395" s="1008"/>
      <c r="C395" s="1009"/>
      <c r="D395" s="1010"/>
      <c r="E395" s="1009"/>
      <c r="F395" s="1011"/>
      <c r="G395" s="1009"/>
      <c r="H395" s="1009"/>
      <c r="I395" s="1009"/>
      <c r="J395" s="1009"/>
      <c r="K395" s="1009"/>
      <c r="L395" s="1009"/>
      <c r="M395" s="1009"/>
      <c r="N395" s="1009"/>
      <c r="O395" s="1009"/>
      <c r="P395" s="1009"/>
      <c r="Q395" s="1009"/>
      <c r="R395" s="1009"/>
      <c r="S395" s="1009"/>
      <c r="T395" s="1009"/>
      <c r="U395" s="1009"/>
      <c r="V395" s="1009"/>
      <c r="W395" s="1009"/>
      <c r="X395" s="1009"/>
      <c r="Y395" s="1009"/>
      <c r="Z395" s="1009"/>
      <c r="AA395" s="1009"/>
    </row>
    <row r="396">
      <c r="A396" s="1009"/>
      <c r="B396" s="1008"/>
      <c r="C396" s="1009"/>
      <c r="D396" s="1010"/>
      <c r="E396" s="1009"/>
      <c r="F396" s="1011"/>
      <c r="G396" s="1009"/>
      <c r="H396" s="1009"/>
      <c r="I396" s="1009"/>
      <c r="J396" s="1009"/>
      <c r="K396" s="1009"/>
      <c r="L396" s="1009"/>
      <c r="M396" s="1009"/>
      <c r="N396" s="1009"/>
      <c r="O396" s="1009"/>
      <c r="P396" s="1009"/>
      <c r="Q396" s="1009"/>
      <c r="R396" s="1009"/>
      <c r="S396" s="1009"/>
      <c r="T396" s="1009"/>
      <c r="U396" s="1009"/>
      <c r="V396" s="1009"/>
      <c r="W396" s="1009"/>
      <c r="X396" s="1009"/>
      <c r="Y396" s="1009"/>
      <c r="Z396" s="1009"/>
      <c r="AA396" s="1009"/>
    </row>
    <row r="397">
      <c r="A397" s="1009"/>
      <c r="B397" s="1008"/>
      <c r="C397" s="1009"/>
      <c r="D397" s="1010"/>
      <c r="E397" s="1009"/>
      <c r="F397" s="1011"/>
      <c r="G397" s="1009"/>
      <c r="H397" s="1009"/>
      <c r="I397" s="1009"/>
      <c r="J397" s="1009"/>
      <c r="K397" s="1009"/>
      <c r="L397" s="1009"/>
      <c r="M397" s="1009"/>
      <c r="N397" s="1009"/>
      <c r="O397" s="1009"/>
      <c r="P397" s="1009"/>
      <c r="Q397" s="1009"/>
      <c r="R397" s="1009"/>
      <c r="S397" s="1009"/>
      <c r="T397" s="1009"/>
      <c r="U397" s="1009"/>
      <c r="V397" s="1009"/>
      <c r="W397" s="1009"/>
      <c r="X397" s="1009"/>
      <c r="Y397" s="1009"/>
      <c r="Z397" s="1009"/>
      <c r="AA397" s="1009"/>
    </row>
    <row r="398">
      <c r="A398" s="1009"/>
      <c r="B398" s="1008"/>
      <c r="C398" s="1009"/>
      <c r="D398" s="1010"/>
      <c r="E398" s="1009"/>
      <c r="F398" s="1011"/>
      <c r="G398" s="1009"/>
      <c r="H398" s="1009"/>
      <c r="I398" s="1009"/>
      <c r="J398" s="1009"/>
      <c r="K398" s="1009"/>
      <c r="L398" s="1009"/>
      <c r="M398" s="1009"/>
      <c r="N398" s="1009"/>
      <c r="O398" s="1009"/>
      <c r="P398" s="1009"/>
      <c r="Q398" s="1009"/>
      <c r="R398" s="1009"/>
      <c r="S398" s="1009"/>
      <c r="T398" s="1009"/>
      <c r="U398" s="1009"/>
      <c r="V398" s="1009"/>
      <c r="W398" s="1009"/>
      <c r="X398" s="1009"/>
      <c r="Y398" s="1009"/>
      <c r="Z398" s="1009"/>
      <c r="AA398" s="1009"/>
    </row>
    <row r="399">
      <c r="A399" s="1009"/>
      <c r="B399" s="1008"/>
      <c r="C399" s="1009"/>
      <c r="D399" s="1010"/>
      <c r="E399" s="1009"/>
      <c r="F399" s="1011"/>
      <c r="G399" s="1009"/>
      <c r="H399" s="1009"/>
      <c r="I399" s="1009"/>
      <c r="J399" s="1009"/>
      <c r="K399" s="1009"/>
      <c r="L399" s="1009"/>
      <c r="M399" s="1009"/>
      <c r="N399" s="1009"/>
      <c r="O399" s="1009"/>
      <c r="P399" s="1009"/>
      <c r="Q399" s="1009"/>
      <c r="R399" s="1009"/>
      <c r="S399" s="1009"/>
      <c r="T399" s="1009"/>
      <c r="U399" s="1009"/>
      <c r="V399" s="1009"/>
      <c r="W399" s="1009"/>
      <c r="X399" s="1009"/>
      <c r="Y399" s="1009"/>
      <c r="Z399" s="1009"/>
      <c r="AA399" s="1009"/>
    </row>
    <row r="400">
      <c r="A400" s="1009"/>
      <c r="B400" s="1008"/>
      <c r="C400" s="1009"/>
      <c r="D400" s="1010"/>
      <c r="E400" s="1009"/>
      <c r="F400" s="1011"/>
      <c r="G400" s="1009"/>
      <c r="H400" s="1009"/>
      <c r="I400" s="1009"/>
      <c r="J400" s="1009"/>
      <c r="K400" s="1009"/>
      <c r="L400" s="1009"/>
      <c r="M400" s="1009"/>
      <c r="N400" s="1009"/>
      <c r="O400" s="1009"/>
      <c r="P400" s="1009"/>
      <c r="Q400" s="1009"/>
      <c r="R400" s="1009"/>
      <c r="S400" s="1009"/>
      <c r="T400" s="1009"/>
      <c r="U400" s="1009"/>
      <c r="V400" s="1009"/>
      <c r="W400" s="1009"/>
      <c r="X400" s="1009"/>
      <c r="Y400" s="1009"/>
      <c r="Z400" s="1009"/>
      <c r="AA400" s="1009"/>
    </row>
    <row r="401">
      <c r="A401" s="1009"/>
      <c r="B401" s="1008"/>
      <c r="C401" s="1009"/>
      <c r="D401" s="1010"/>
      <c r="E401" s="1009"/>
      <c r="F401" s="1011"/>
      <c r="G401" s="1009"/>
      <c r="H401" s="1009"/>
      <c r="I401" s="1009"/>
      <c r="J401" s="1009"/>
      <c r="K401" s="1009"/>
      <c r="L401" s="1009"/>
      <c r="M401" s="1009"/>
      <c r="N401" s="1009"/>
      <c r="O401" s="1009"/>
      <c r="P401" s="1009"/>
      <c r="Q401" s="1009"/>
      <c r="R401" s="1009"/>
      <c r="S401" s="1009"/>
      <c r="T401" s="1009"/>
      <c r="U401" s="1009"/>
      <c r="V401" s="1009"/>
      <c r="W401" s="1009"/>
      <c r="X401" s="1009"/>
      <c r="Y401" s="1009"/>
      <c r="Z401" s="1009"/>
      <c r="AA401" s="1009"/>
    </row>
    <row r="402">
      <c r="A402" s="1009"/>
      <c r="B402" s="1008"/>
      <c r="C402" s="1009"/>
      <c r="D402" s="1010"/>
      <c r="E402" s="1009"/>
      <c r="F402" s="1011"/>
      <c r="G402" s="1009"/>
      <c r="H402" s="1009"/>
      <c r="I402" s="1009"/>
      <c r="J402" s="1009"/>
      <c r="K402" s="1009"/>
      <c r="L402" s="1009"/>
      <c r="M402" s="1009"/>
      <c r="N402" s="1009"/>
      <c r="O402" s="1009"/>
      <c r="P402" s="1009"/>
      <c r="Q402" s="1009"/>
      <c r="R402" s="1009"/>
      <c r="S402" s="1009"/>
      <c r="T402" s="1009"/>
      <c r="U402" s="1009"/>
      <c r="V402" s="1009"/>
      <c r="W402" s="1009"/>
      <c r="X402" s="1009"/>
      <c r="Y402" s="1009"/>
      <c r="Z402" s="1009"/>
      <c r="AA402" s="1009"/>
    </row>
    <row r="403">
      <c r="A403" s="1009"/>
      <c r="B403" s="1008"/>
      <c r="C403" s="1009"/>
      <c r="D403" s="1010"/>
      <c r="E403" s="1009"/>
      <c r="F403" s="1011"/>
      <c r="G403" s="1009"/>
      <c r="H403" s="1009"/>
      <c r="I403" s="1009"/>
      <c r="J403" s="1009"/>
      <c r="K403" s="1009"/>
      <c r="L403" s="1009"/>
      <c r="M403" s="1009"/>
      <c r="N403" s="1009"/>
      <c r="O403" s="1009"/>
      <c r="P403" s="1009"/>
      <c r="Q403" s="1009"/>
      <c r="R403" s="1009"/>
      <c r="S403" s="1009"/>
      <c r="T403" s="1009"/>
      <c r="U403" s="1009"/>
      <c r="V403" s="1009"/>
      <c r="W403" s="1009"/>
      <c r="X403" s="1009"/>
      <c r="Y403" s="1009"/>
      <c r="Z403" s="1009"/>
      <c r="AA403" s="1009"/>
    </row>
    <row r="404">
      <c r="A404" s="1009"/>
      <c r="B404" s="1008"/>
      <c r="C404" s="1009"/>
      <c r="D404" s="1010"/>
      <c r="E404" s="1009"/>
      <c r="F404" s="1011"/>
      <c r="G404" s="1009"/>
      <c r="H404" s="1009"/>
      <c r="I404" s="1009"/>
      <c r="J404" s="1009"/>
      <c r="K404" s="1009"/>
      <c r="L404" s="1009"/>
      <c r="M404" s="1009"/>
      <c r="N404" s="1009"/>
      <c r="O404" s="1009"/>
      <c r="P404" s="1009"/>
      <c r="Q404" s="1009"/>
      <c r="R404" s="1009"/>
      <c r="S404" s="1009"/>
      <c r="T404" s="1009"/>
      <c r="U404" s="1009"/>
      <c r="V404" s="1009"/>
      <c r="W404" s="1009"/>
      <c r="X404" s="1009"/>
      <c r="Y404" s="1009"/>
      <c r="Z404" s="1009"/>
      <c r="AA404" s="1009"/>
    </row>
    <row r="405">
      <c r="A405" s="1009"/>
      <c r="B405" s="1008"/>
      <c r="C405" s="1009"/>
      <c r="D405" s="1010"/>
      <c r="E405" s="1009"/>
      <c r="F405" s="1011"/>
      <c r="G405" s="1009"/>
      <c r="H405" s="1009"/>
      <c r="I405" s="1009"/>
      <c r="J405" s="1009"/>
      <c r="K405" s="1009"/>
      <c r="L405" s="1009"/>
      <c r="M405" s="1009"/>
      <c r="N405" s="1009"/>
      <c r="O405" s="1009"/>
      <c r="P405" s="1009"/>
      <c r="Q405" s="1009"/>
      <c r="R405" s="1009"/>
      <c r="S405" s="1009"/>
      <c r="T405" s="1009"/>
      <c r="U405" s="1009"/>
      <c r="V405" s="1009"/>
      <c r="W405" s="1009"/>
      <c r="X405" s="1009"/>
      <c r="Y405" s="1009"/>
      <c r="Z405" s="1009"/>
      <c r="AA405" s="1009"/>
    </row>
    <row r="406">
      <c r="A406" s="1009"/>
      <c r="B406" s="1008"/>
      <c r="C406" s="1009"/>
      <c r="D406" s="1010"/>
      <c r="E406" s="1009"/>
      <c r="F406" s="1011"/>
      <c r="G406" s="1009"/>
      <c r="H406" s="1009"/>
      <c r="I406" s="1009"/>
      <c r="J406" s="1009"/>
      <c r="K406" s="1009"/>
      <c r="L406" s="1009"/>
      <c r="M406" s="1009"/>
      <c r="N406" s="1009"/>
      <c r="O406" s="1009"/>
      <c r="P406" s="1009"/>
      <c r="Q406" s="1009"/>
      <c r="R406" s="1009"/>
      <c r="S406" s="1009"/>
      <c r="T406" s="1009"/>
      <c r="U406" s="1009"/>
      <c r="V406" s="1009"/>
      <c r="W406" s="1009"/>
      <c r="X406" s="1009"/>
      <c r="Y406" s="1009"/>
      <c r="Z406" s="1009"/>
      <c r="AA406" s="1009"/>
    </row>
    <row r="407">
      <c r="A407" s="1009"/>
      <c r="B407" s="1008"/>
      <c r="C407" s="1009"/>
      <c r="D407" s="1010"/>
      <c r="E407" s="1009"/>
      <c r="F407" s="1011"/>
      <c r="G407" s="1009"/>
      <c r="H407" s="1009"/>
      <c r="I407" s="1009"/>
      <c r="J407" s="1009"/>
      <c r="K407" s="1009"/>
      <c r="L407" s="1009"/>
      <c r="M407" s="1009"/>
      <c r="N407" s="1009"/>
      <c r="O407" s="1009"/>
      <c r="P407" s="1009"/>
      <c r="Q407" s="1009"/>
      <c r="R407" s="1009"/>
      <c r="S407" s="1009"/>
      <c r="T407" s="1009"/>
      <c r="U407" s="1009"/>
      <c r="V407" s="1009"/>
      <c r="W407" s="1009"/>
      <c r="X407" s="1009"/>
      <c r="Y407" s="1009"/>
      <c r="Z407" s="1009"/>
      <c r="AA407" s="1009"/>
    </row>
    <row r="408">
      <c r="A408" s="1009"/>
      <c r="B408" s="1008"/>
      <c r="C408" s="1009"/>
      <c r="D408" s="1010"/>
      <c r="E408" s="1009"/>
      <c r="F408" s="1011"/>
      <c r="G408" s="1009"/>
      <c r="H408" s="1009"/>
      <c r="I408" s="1009"/>
      <c r="J408" s="1009"/>
      <c r="K408" s="1009"/>
      <c r="L408" s="1009"/>
      <c r="M408" s="1009"/>
      <c r="N408" s="1009"/>
      <c r="O408" s="1009"/>
      <c r="P408" s="1009"/>
      <c r="Q408" s="1009"/>
      <c r="R408" s="1009"/>
      <c r="S408" s="1009"/>
      <c r="T408" s="1009"/>
      <c r="U408" s="1009"/>
      <c r="V408" s="1009"/>
      <c r="W408" s="1009"/>
      <c r="X408" s="1009"/>
      <c r="Y408" s="1009"/>
      <c r="Z408" s="1009"/>
      <c r="AA408" s="1009"/>
    </row>
    <row r="409">
      <c r="A409" s="1009"/>
      <c r="B409" s="1008"/>
      <c r="C409" s="1009"/>
      <c r="D409" s="1010"/>
      <c r="E409" s="1009"/>
      <c r="F409" s="1011"/>
      <c r="G409" s="1009"/>
      <c r="H409" s="1009"/>
      <c r="I409" s="1009"/>
      <c r="J409" s="1009"/>
      <c r="K409" s="1009"/>
      <c r="L409" s="1009"/>
      <c r="M409" s="1009"/>
      <c r="N409" s="1009"/>
      <c r="O409" s="1009"/>
      <c r="P409" s="1009"/>
      <c r="Q409" s="1009"/>
      <c r="R409" s="1009"/>
      <c r="S409" s="1009"/>
      <c r="T409" s="1009"/>
      <c r="U409" s="1009"/>
      <c r="V409" s="1009"/>
      <c r="W409" s="1009"/>
      <c r="X409" s="1009"/>
      <c r="Y409" s="1009"/>
      <c r="Z409" s="1009"/>
      <c r="AA409" s="1009"/>
    </row>
    <row r="410">
      <c r="A410" s="1009"/>
      <c r="B410" s="1008"/>
      <c r="C410" s="1009"/>
      <c r="D410" s="1010"/>
      <c r="E410" s="1009"/>
      <c r="F410" s="1011"/>
      <c r="G410" s="1009"/>
      <c r="H410" s="1009"/>
      <c r="I410" s="1009"/>
      <c r="J410" s="1009"/>
      <c r="K410" s="1009"/>
      <c r="L410" s="1009"/>
      <c r="M410" s="1009"/>
      <c r="N410" s="1009"/>
      <c r="O410" s="1009"/>
      <c r="P410" s="1009"/>
      <c r="Q410" s="1009"/>
      <c r="R410" s="1009"/>
      <c r="S410" s="1009"/>
      <c r="T410" s="1009"/>
      <c r="U410" s="1009"/>
      <c r="V410" s="1009"/>
      <c r="W410" s="1009"/>
      <c r="X410" s="1009"/>
      <c r="Y410" s="1009"/>
      <c r="Z410" s="1009"/>
      <c r="AA410" s="1009"/>
    </row>
    <row r="411">
      <c r="A411" s="1009"/>
      <c r="B411" s="1008"/>
      <c r="C411" s="1009"/>
      <c r="D411" s="1010"/>
      <c r="E411" s="1009"/>
      <c r="F411" s="1011"/>
      <c r="G411" s="1009"/>
      <c r="H411" s="1009"/>
      <c r="I411" s="1009"/>
      <c r="J411" s="1009"/>
      <c r="K411" s="1009"/>
      <c r="L411" s="1009"/>
      <c r="M411" s="1009"/>
      <c r="N411" s="1009"/>
      <c r="O411" s="1009"/>
      <c r="P411" s="1009"/>
      <c r="Q411" s="1009"/>
      <c r="R411" s="1009"/>
      <c r="S411" s="1009"/>
      <c r="T411" s="1009"/>
      <c r="U411" s="1009"/>
      <c r="V411" s="1009"/>
      <c r="W411" s="1009"/>
      <c r="X411" s="1009"/>
      <c r="Y411" s="1009"/>
      <c r="Z411" s="1009"/>
      <c r="AA411" s="1009"/>
    </row>
    <row r="412">
      <c r="A412" s="1009"/>
      <c r="B412" s="1008"/>
      <c r="C412" s="1009"/>
      <c r="D412" s="1010"/>
      <c r="E412" s="1009"/>
      <c r="F412" s="1011"/>
      <c r="G412" s="1009"/>
      <c r="H412" s="1009"/>
      <c r="I412" s="1009"/>
      <c r="J412" s="1009"/>
      <c r="K412" s="1009"/>
      <c r="L412" s="1009"/>
      <c r="M412" s="1009"/>
      <c r="N412" s="1009"/>
      <c r="O412" s="1009"/>
      <c r="P412" s="1009"/>
      <c r="Q412" s="1009"/>
      <c r="R412" s="1009"/>
      <c r="S412" s="1009"/>
      <c r="T412" s="1009"/>
      <c r="U412" s="1009"/>
      <c r="V412" s="1009"/>
      <c r="W412" s="1009"/>
      <c r="X412" s="1009"/>
      <c r="Y412" s="1009"/>
      <c r="Z412" s="1009"/>
      <c r="AA412" s="1009"/>
    </row>
    <row r="413">
      <c r="A413" s="1009"/>
      <c r="B413" s="1008"/>
      <c r="C413" s="1009"/>
      <c r="D413" s="1010"/>
      <c r="E413" s="1009"/>
      <c r="F413" s="1011"/>
      <c r="G413" s="1009"/>
      <c r="H413" s="1009"/>
      <c r="I413" s="1009"/>
      <c r="J413" s="1009"/>
      <c r="K413" s="1009"/>
      <c r="L413" s="1009"/>
      <c r="M413" s="1009"/>
      <c r="N413" s="1009"/>
      <c r="O413" s="1009"/>
      <c r="P413" s="1009"/>
      <c r="Q413" s="1009"/>
      <c r="R413" s="1009"/>
      <c r="S413" s="1009"/>
      <c r="T413" s="1009"/>
      <c r="U413" s="1009"/>
      <c r="V413" s="1009"/>
      <c r="W413" s="1009"/>
      <c r="X413" s="1009"/>
      <c r="Y413" s="1009"/>
      <c r="Z413" s="1009"/>
      <c r="AA413" s="1009"/>
    </row>
    <row r="414">
      <c r="A414" s="1009"/>
      <c r="B414" s="1008"/>
      <c r="C414" s="1009"/>
      <c r="D414" s="1010"/>
      <c r="E414" s="1009"/>
      <c r="F414" s="1011"/>
      <c r="G414" s="1009"/>
      <c r="H414" s="1009"/>
      <c r="I414" s="1009"/>
      <c r="J414" s="1009"/>
      <c r="K414" s="1009"/>
      <c r="L414" s="1009"/>
      <c r="M414" s="1009"/>
      <c r="N414" s="1009"/>
      <c r="O414" s="1009"/>
      <c r="P414" s="1009"/>
      <c r="Q414" s="1009"/>
      <c r="R414" s="1009"/>
      <c r="S414" s="1009"/>
      <c r="T414" s="1009"/>
      <c r="U414" s="1009"/>
      <c r="V414" s="1009"/>
      <c r="W414" s="1009"/>
      <c r="X414" s="1009"/>
      <c r="Y414" s="1009"/>
      <c r="Z414" s="1009"/>
      <c r="AA414" s="1009"/>
    </row>
    <row r="415">
      <c r="A415" s="1009"/>
      <c r="B415" s="1008"/>
      <c r="C415" s="1009"/>
      <c r="D415" s="1010"/>
      <c r="E415" s="1009"/>
      <c r="F415" s="1011"/>
      <c r="G415" s="1009"/>
      <c r="H415" s="1009"/>
      <c r="I415" s="1009"/>
      <c r="J415" s="1009"/>
      <c r="K415" s="1009"/>
      <c r="L415" s="1009"/>
      <c r="M415" s="1009"/>
      <c r="N415" s="1009"/>
      <c r="O415" s="1009"/>
      <c r="P415" s="1009"/>
      <c r="Q415" s="1009"/>
      <c r="R415" s="1009"/>
      <c r="S415" s="1009"/>
      <c r="T415" s="1009"/>
      <c r="U415" s="1009"/>
      <c r="V415" s="1009"/>
      <c r="W415" s="1009"/>
      <c r="X415" s="1009"/>
      <c r="Y415" s="1009"/>
      <c r="Z415" s="1009"/>
      <c r="AA415" s="1009"/>
    </row>
    <row r="416">
      <c r="A416" s="1009"/>
      <c r="B416" s="1008"/>
      <c r="C416" s="1009"/>
      <c r="D416" s="1010"/>
      <c r="E416" s="1009"/>
      <c r="F416" s="1011"/>
      <c r="G416" s="1009"/>
      <c r="H416" s="1009"/>
      <c r="I416" s="1009"/>
      <c r="J416" s="1009"/>
      <c r="K416" s="1009"/>
      <c r="L416" s="1009"/>
      <c r="M416" s="1009"/>
      <c r="N416" s="1009"/>
      <c r="O416" s="1009"/>
      <c r="P416" s="1009"/>
      <c r="Q416" s="1009"/>
      <c r="R416" s="1009"/>
      <c r="S416" s="1009"/>
      <c r="T416" s="1009"/>
      <c r="U416" s="1009"/>
      <c r="V416" s="1009"/>
      <c r="W416" s="1009"/>
      <c r="X416" s="1009"/>
      <c r="Y416" s="1009"/>
      <c r="Z416" s="1009"/>
      <c r="AA416" s="1009"/>
    </row>
    <row r="417">
      <c r="A417" s="1009"/>
      <c r="B417" s="1008"/>
      <c r="C417" s="1009"/>
      <c r="D417" s="1010"/>
      <c r="E417" s="1009"/>
      <c r="F417" s="1011"/>
      <c r="G417" s="1009"/>
      <c r="H417" s="1009"/>
      <c r="I417" s="1009"/>
      <c r="J417" s="1009"/>
      <c r="K417" s="1009"/>
      <c r="L417" s="1009"/>
      <c r="M417" s="1009"/>
      <c r="N417" s="1009"/>
      <c r="O417" s="1009"/>
      <c r="P417" s="1009"/>
      <c r="Q417" s="1009"/>
      <c r="R417" s="1009"/>
      <c r="S417" s="1009"/>
      <c r="T417" s="1009"/>
      <c r="U417" s="1009"/>
      <c r="V417" s="1009"/>
      <c r="W417" s="1009"/>
      <c r="X417" s="1009"/>
      <c r="Y417" s="1009"/>
      <c r="Z417" s="1009"/>
      <c r="AA417" s="1009"/>
    </row>
    <row r="418">
      <c r="A418" s="1009"/>
      <c r="B418" s="1008"/>
      <c r="C418" s="1009"/>
      <c r="D418" s="1010"/>
      <c r="E418" s="1009"/>
      <c r="F418" s="1011"/>
      <c r="G418" s="1009"/>
      <c r="H418" s="1009"/>
      <c r="I418" s="1009"/>
      <c r="J418" s="1009"/>
      <c r="K418" s="1009"/>
      <c r="L418" s="1009"/>
      <c r="M418" s="1009"/>
      <c r="N418" s="1009"/>
      <c r="O418" s="1009"/>
      <c r="P418" s="1009"/>
      <c r="Q418" s="1009"/>
      <c r="R418" s="1009"/>
      <c r="S418" s="1009"/>
      <c r="T418" s="1009"/>
      <c r="U418" s="1009"/>
      <c r="V418" s="1009"/>
      <c r="W418" s="1009"/>
      <c r="X418" s="1009"/>
      <c r="Y418" s="1009"/>
      <c r="Z418" s="1009"/>
      <c r="AA418" s="1009"/>
    </row>
    <row r="419">
      <c r="A419" s="1009"/>
      <c r="B419" s="1008"/>
      <c r="C419" s="1009"/>
      <c r="D419" s="1010"/>
      <c r="E419" s="1009"/>
      <c r="F419" s="1011"/>
      <c r="G419" s="1009"/>
      <c r="H419" s="1009"/>
      <c r="I419" s="1009"/>
      <c r="J419" s="1009"/>
      <c r="K419" s="1009"/>
      <c r="L419" s="1009"/>
      <c r="M419" s="1009"/>
      <c r="N419" s="1009"/>
      <c r="O419" s="1009"/>
      <c r="P419" s="1009"/>
      <c r="Q419" s="1009"/>
      <c r="R419" s="1009"/>
      <c r="S419" s="1009"/>
      <c r="T419" s="1009"/>
      <c r="U419" s="1009"/>
      <c r="V419" s="1009"/>
      <c r="W419" s="1009"/>
      <c r="X419" s="1009"/>
      <c r="Y419" s="1009"/>
      <c r="Z419" s="1009"/>
      <c r="AA419" s="1009"/>
    </row>
    <row r="420">
      <c r="A420" s="1009"/>
      <c r="B420" s="1008"/>
      <c r="C420" s="1009"/>
      <c r="D420" s="1010"/>
      <c r="E420" s="1009"/>
      <c r="F420" s="1011"/>
      <c r="G420" s="1009"/>
      <c r="H420" s="1009"/>
      <c r="I420" s="1009"/>
      <c r="J420" s="1009"/>
      <c r="K420" s="1009"/>
      <c r="L420" s="1009"/>
      <c r="M420" s="1009"/>
      <c r="N420" s="1009"/>
      <c r="O420" s="1009"/>
      <c r="P420" s="1009"/>
      <c r="Q420" s="1009"/>
      <c r="R420" s="1009"/>
      <c r="S420" s="1009"/>
      <c r="T420" s="1009"/>
      <c r="U420" s="1009"/>
      <c r="V420" s="1009"/>
      <c r="W420" s="1009"/>
      <c r="X420" s="1009"/>
      <c r="Y420" s="1009"/>
      <c r="Z420" s="1009"/>
      <c r="AA420" s="1009"/>
    </row>
    <row r="421">
      <c r="A421" s="1009"/>
      <c r="B421" s="1008"/>
      <c r="C421" s="1009"/>
      <c r="D421" s="1010"/>
      <c r="E421" s="1009"/>
      <c r="F421" s="1011"/>
      <c r="G421" s="1009"/>
      <c r="H421" s="1009"/>
      <c r="I421" s="1009"/>
      <c r="J421" s="1009"/>
      <c r="K421" s="1009"/>
      <c r="L421" s="1009"/>
      <c r="M421" s="1009"/>
      <c r="N421" s="1009"/>
      <c r="O421" s="1009"/>
      <c r="P421" s="1009"/>
      <c r="Q421" s="1009"/>
      <c r="R421" s="1009"/>
      <c r="S421" s="1009"/>
      <c r="T421" s="1009"/>
      <c r="U421" s="1009"/>
      <c r="V421" s="1009"/>
      <c r="W421" s="1009"/>
      <c r="X421" s="1009"/>
      <c r="Y421" s="1009"/>
      <c r="Z421" s="1009"/>
      <c r="AA421" s="1009"/>
    </row>
    <row r="422">
      <c r="A422" s="1009"/>
      <c r="B422" s="1008"/>
      <c r="C422" s="1009"/>
      <c r="D422" s="1010"/>
      <c r="E422" s="1009"/>
      <c r="F422" s="1011"/>
      <c r="G422" s="1009"/>
      <c r="H422" s="1009"/>
      <c r="I422" s="1009"/>
      <c r="J422" s="1009"/>
      <c r="K422" s="1009"/>
      <c r="L422" s="1009"/>
      <c r="M422" s="1009"/>
      <c r="N422" s="1009"/>
      <c r="O422" s="1009"/>
      <c r="P422" s="1009"/>
      <c r="Q422" s="1009"/>
      <c r="R422" s="1009"/>
      <c r="S422" s="1009"/>
      <c r="T422" s="1009"/>
      <c r="U422" s="1009"/>
      <c r="V422" s="1009"/>
      <c r="W422" s="1009"/>
      <c r="X422" s="1009"/>
      <c r="Y422" s="1009"/>
      <c r="Z422" s="1009"/>
      <c r="AA422" s="1009"/>
    </row>
    <row r="423">
      <c r="A423" s="1009"/>
      <c r="B423" s="1008"/>
      <c r="C423" s="1009"/>
      <c r="D423" s="1010"/>
      <c r="E423" s="1009"/>
      <c r="F423" s="1011"/>
      <c r="G423" s="1009"/>
      <c r="H423" s="1009"/>
      <c r="I423" s="1009"/>
      <c r="J423" s="1009"/>
      <c r="K423" s="1009"/>
      <c r="L423" s="1009"/>
      <c r="M423" s="1009"/>
      <c r="N423" s="1009"/>
      <c r="O423" s="1009"/>
      <c r="P423" s="1009"/>
      <c r="Q423" s="1009"/>
      <c r="R423" s="1009"/>
      <c r="S423" s="1009"/>
      <c r="T423" s="1009"/>
      <c r="U423" s="1009"/>
      <c r="V423" s="1009"/>
      <c r="W423" s="1009"/>
      <c r="X423" s="1009"/>
      <c r="Y423" s="1009"/>
      <c r="Z423" s="1009"/>
      <c r="AA423" s="1009"/>
    </row>
    <row r="424">
      <c r="A424" s="1009"/>
      <c r="B424" s="1008"/>
      <c r="C424" s="1009"/>
      <c r="D424" s="1010"/>
      <c r="E424" s="1009"/>
      <c r="F424" s="1011"/>
      <c r="G424" s="1009"/>
      <c r="H424" s="1009"/>
      <c r="I424" s="1009"/>
      <c r="J424" s="1009"/>
      <c r="K424" s="1009"/>
      <c r="L424" s="1009"/>
      <c r="M424" s="1009"/>
      <c r="N424" s="1009"/>
      <c r="O424" s="1009"/>
      <c r="P424" s="1009"/>
      <c r="Q424" s="1009"/>
      <c r="R424" s="1009"/>
      <c r="S424" s="1009"/>
      <c r="T424" s="1009"/>
      <c r="U424" s="1009"/>
      <c r="V424" s="1009"/>
      <c r="W424" s="1009"/>
      <c r="X424" s="1009"/>
      <c r="Y424" s="1009"/>
      <c r="Z424" s="1009"/>
      <c r="AA424" s="1009"/>
    </row>
    <row r="425">
      <c r="A425" s="1009"/>
      <c r="B425" s="1008"/>
      <c r="C425" s="1009"/>
      <c r="D425" s="1010"/>
      <c r="E425" s="1009"/>
      <c r="F425" s="1011"/>
      <c r="G425" s="1009"/>
      <c r="H425" s="1009"/>
      <c r="I425" s="1009"/>
      <c r="J425" s="1009"/>
      <c r="K425" s="1009"/>
      <c r="L425" s="1009"/>
      <c r="M425" s="1009"/>
      <c r="N425" s="1009"/>
      <c r="O425" s="1009"/>
      <c r="P425" s="1009"/>
      <c r="Q425" s="1009"/>
      <c r="R425" s="1009"/>
      <c r="S425" s="1009"/>
      <c r="T425" s="1009"/>
      <c r="U425" s="1009"/>
      <c r="V425" s="1009"/>
      <c r="W425" s="1009"/>
      <c r="X425" s="1009"/>
      <c r="Y425" s="1009"/>
      <c r="Z425" s="1009"/>
      <c r="AA425" s="1009"/>
    </row>
    <row r="426">
      <c r="A426" s="1009"/>
      <c r="B426" s="1008"/>
      <c r="C426" s="1009"/>
      <c r="D426" s="1010"/>
      <c r="E426" s="1009"/>
      <c r="F426" s="1011"/>
      <c r="G426" s="1009"/>
      <c r="H426" s="1009"/>
      <c r="I426" s="1009"/>
      <c r="J426" s="1009"/>
      <c r="K426" s="1009"/>
      <c r="L426" s="1009"/>
      <c r="M426" s="1009"/>
      <c r="N426" s="1009"/>
      <c r="O426" s="1009"/>
      <c r="P426" s="1009"/>
      <c r="Q426" s="1009"/>
      <c r="R426" s="1009"/>
      <c r="S426" s="1009"/>
      <c r="T426" s="1009"/>
      <c r="U426" s="1009"/>
      <c r="V426" s="1009"/>
      <c r="W426" s="1009"/>
      <c r="X426" s="1009"/>
      <c r="Y426" s="1009"/>
      <c r="Z426" s="1009"/>
      <c r="AA426" s="1009"/>
    </row>
    <row r="427">
      <c r="A427" s="1009"/>
      <c r="B427" s="1008"/>
      <c r="C427" s="1009"/>
      <c r="D427" s="1010"/>
      <c r="E427" s="1009"/>
      <c r="F427" s="1011"/>
      <c r="G427" s="1009"/>
      <c r="H427" s="1009"/>
      <c r="I427" s="1009"/>
      <c r="J427" s="1009"/>
      <c r="K427" s="1009"/>
      <c r="L427" s="1009"/>
      <c r="M427" s="1009"/>
      <c r="N427" s="1009"/>
      <c r="O427" s="1009"/>
      <c r="P427" s="1009"/>
      <c r="Q427" s="1009"/>
      <c r="R427" s="1009"/>
      <c r="S427" s="1009"/>
      <c r="T427" s="1009"/>
      <c r="U427" s="1009"/>
      <c r="V427" s="1009"/>
      <c r="W427" s="1009"/>
      <c r="X427" s="1009"/>
      <c r="Y427" s="1009"/>
      <c r="Z427" s="1009"/>
      <c r="AA427" s="1009"/>
    </row>
    <row r="428">
      <c r="A428" s="1009"/>
      <c r="B428" s="1008"/>
      <c r="C428" s="1009"/>
      <c r="D428" s="1010"/>
      <c r="E428" s="1009"/>
      <c r="F428" s="1011"/>
      <c r="G428" s="1009"/>
      <c r="H428" s="1009"/>
      <c r="I428" s="1009"/>
      <c r="J428" s="1009"/>
      <c r="K428" s="1009"/>
      <c r="L428" s="1009"/>
      <c r="M428" s="1009"/>
      <c r="N428" s="1009"/>
      <c r="O428" s="1009"/>
      <c r="P428" s="1009"/>
      <c r="Q428" s="1009"/>
      <c r="R428" s="1009"/>
      <c r="S428" s="1009"/>
      <c r="T428" s="1009"/>
      <c r="U428" s="1009"/>
      <c r="V428" s="1009"/>
      <c r="W428" s="1009"/>
      <c r="X428" s="1009"/>
      <c r="Y428" s="1009"/>
      <c r="Z428" s="1009"/>
      <c r="AA428" s="1009"/>
    </row>
    <row r="429">
      <c r="A429" s="1009"/>
      <c r="B429" s="1008"/>
      <c r="C429" s="1009"/>
      <c r="D429" s="1010"/>
      <c r="E429" s="1009"/>
      <c r="F429" s="1011"/>
      <c r="G429" s="1009"/>
      <c r="H429" s="1009"/>
      <c r="I429" s="1009"/>
      <c r="J429" s="1009"/>
      <c r="K429" s="1009"/>
      <c r="L429" s="1009"/>
      <c r="M429" s="1009"/>
      <c r="N429" s="1009"/>
      <c r="O429" s="1009"/>
      <c r="P429" s="1009"/>
      <c r="Q429" s="1009"/>
      <c r="R429" s="1009"/>
      <c r="S429" s="1009"/>
      <c r="T429" s="1009"/>
      <c r="U429" s="1009"/>
      <c r="V429" s="1009"/>
      <c r="W429" s="1009"/>
      <c r="X429" s="1009"/>
      <c r="Y429" s="1009"/>
      <c r="Z429" s="1009"/>
      <c r="AA429" s="1009"/>
    </row>
    <row r="430">
      <c r="A430" s="1009"/>
      <c r="B430" s="1008"/>
      <c r="C430" s="1009"/>
      <c r="D430" s="1010"/>
      <c r="E430" s="1009"/>
      <c r="F430" s="1011"/>
      <c r="G430" s="1009"/>
      <c r="H430" s="1009"/>
      <c r="I430" s="1009"/>
      <c r="J430" s="1009"/>
      <c r="K430" s="1009"/>
      <c r="L430" s="1009"/>
      <c r="M430" s="1009"/>
      <c r="N430" s="1009"/>
      <c r="O430" s="1009"/>
      <c r="P430" s="1009"/>
      <c r="Q430" s="1009"/>
      <c r="R430" s="1009"/>
      <c r="S430" s="1009"/>
      <c r="T430" s="1009"/>
      <c r="U430" s="1009"/>
      <c r="V430" s="1009"/>
      <c r="W430" s="1009"/>
      <c r="X430" s="1009"/>
      <c r="Y430" s="1009"/>
      <c r="Z430" s="1009"/>
      <c r="AA430" s="1009"/>
    </row>
    <row r="431">
      <c r="A431" s="1009"/>
      <c r="B431" s="1008"/>
      <c r="C431" s="1009"/>
      <c r="D431" s="1010"/>
      <c r="E431" s="1009"/>
      <c r="F431" s="1011"/>
      <c r="G431" s="1009"/>
      <c r="H431" s="1009"/>
      <c r="I431" s="1009"/>
      <c r="J431" s="1009"/>
      <c r="K431" s="1009"/>
      <c r="L431" s="1009"/>
      <c r="M431" s="1009"/>
      <c r="N431" s="1009"/>
      <c r="O431" s="1009"/>
      <c r="P431" s="1009"/>
      <c r="Q431" s="1009"/>
      <c r="R431" s="1009"/>
      <c r="S431" s="1009"/>
      <c r="T431" s="1009"/>
      <c r="U431" s="1009"/>
      <c r="V431" s="1009"/>
      <c r="W431" s="1009"/>
      <c r="X431" s="1009"/>
      <c r="Y431" s="1009"/>
      <c r="Z431" s="1009"/>
      <c r="AA431" s="1009"/>
    </row>
    <row r="432">
      <c r="A432" s="1009"/>
      <c r="B432" s="1008"/>
      <c r="C432" s="1009"/>
      <c r="D432" s="1010"/>
      <c r="E432" s="1009"/>
      <c r="F432" s="1011"/>
      <c r="G432" s="1009"/>
      <c r="H432" s="1009"/>
      <c r="I432" s="1009"/>
      <c r="J432" s="1009"/>
      <c r="K432" s="1009"/>
      <c r="L432" s="1009"/>
      <c r="M432" s="1009"/>
      <c r="N432" s="1009"/>
      <c r="O432" s="1009"/>
      <c r="P432" s="1009"/>
      <c r="Q432" s="1009"/>
      <c r="R432" s="1009"/>
      <c r="S432" s="1009"/>
      <c r="T432" s="1009"/>
      <c r="U432" s="1009"/>
      <c r="V432" s="1009"/>
      <c r="W432" s="1009"/>
      <c r="X432" s="1009"/>
      <c r="Y432" s="1009"/>
      <c r="Z432" s="1009"/>
      <c r="AA432" s="1009"/>
    </row>
    <row r="433">
      <c r="A433" s="1009"/>
      <c r="B433" s="1008"/>
      <c r="C433" s="1009"/>
      <c r="D433" s="1010"/>
      <c r="E433" s="1009"/>
      <c r="F433" s="1011"/>
      <c r="G433" s="1009"/>
      <c r="H433" s="1009"/>
      <c r="I433" s="1009"/>
      <c r="J433" s="1009"/>
      <c r="K433" s="1009"/>
      <c r="L433" s="1009"/>
      <c r="M433" s="1009"/>
      <c r="N433" s="1009"/>
      <c r="O433" s="1009"/>
      <c r="P433" s="1009"/>
      <c r="Q433" s="1009"/>
      <c r="R433" s="1009"/>
      <c r="S433" s="1009"/>
      <c r="T433" s="1009"/>
      <c r="U433" s="1009"/>
      <c r="V433" s="1009"/>
      <c r="W433" s="1009"/>
      <c r="X433" s="1009"/>
      <c r="Y433" s="1009"/>
      <c r="Z433" s="1009"/>
      <c r="AA433" s="1009"/>
    </row>
    <row r="434">
      <c r="A434" s="1009"/>
      <c r="B434" s="1008"/>
      <c r="C434" s="1009"/>
      <c r="D434" s="1010"/>
      <c r="E434" s="1009"/>
      <c r="F434" s="1011"/>
      <c r="G434" s="1009"/>
      <c r="H434" s="1009"/>
      <c r="I434" s="1009"/>
      <c r="J434" s="1009"/>
      <c r="K434" s="1009"/>
      <c r="L434" s="1009"/>
      <c r="M434" s="1009"/>
      <c r="N434" s="1009"/>
      <c r="O434" s="1009"/>
      <c r="P434" s="1009"/>
      <c r="Q434" s="1009"/>
      <c r="R434" s="1009"/>
      <c r="S434" s="1009"/>
      <c r="T434" s="1009"/>
      <c r="U434" s="1009"/>
      <c r="V434" s="1009"/>
      <c r="W434" s="1009"/>
      <c r="X434" s="1009"/>
      <c r="Y434" s="1009"/>
      <c r="Z434" s="1009"/>
      <c r="AA434" s="1009"/>
    </row>
    <row r="435">
      <c r="A435" s="1009"/>
      <c r="B435" s="1008"/>
      <c r="C435" s="1009"/>
      <c r="D435" s="1010"/>
      <c r="E435" s="1009"/>
      <c r="F435" s="1011"/>
      <c r="G435" s="1009"/>
      <c r="H435" s="1009"/>
      <c r="I435" s="1009"/>
      <c r="J435" s="1009"/>
      <c r="K435" s="1009"/>
      <c r="L435" s="1009"/>
      <c r="M435" s="1009"/>
      <c r="N435" s="1009"/>
      <c r="O435" s="1009"/>
      <c r="P435" s="1009"/>
      <c r="Q435" s="1009"/>
      <c r="R435" s="1009"/>
      <c r="S435" s="1009"/>
      <c r="T435" s="1009"/>
      <c r="U435" s="1009"/>
      <c r="V435" s="1009"/>
      <c r="W435" s="1009"/>
      <c r="X435" s="1009"/>
      <c r="Y435" s="1009"/>
      <c r="Z435" s="1009"/>
      <c r="AA435" s="1009"/>
    </row>
    <row r="436">
      <c r="A436" s="1009"/>
      <c r="B436" s="1008"/>
      <c r="C436" s="1009"/>
      <c r="D436" s="1010"/>
      <c r="E436" s="1009"/>
      <c r="F436" s="1011"/>
      <c r="G436" s="1009"/>
      <c r="H436" s="1009"/>
      <c r="I436" s="1009"/>
      <c r="J436" s="1009"/>
      <c r="K436" s="1009"/>
      <c r="L436" s="1009"/>
      <c r="M436" s="1009"/>
      <c r="N436" s="1009"/>
      <c r="O436" s="1009"/>
      <c r="P436" s="1009"/>
      <c r="Q436" s="1009"/>
      <c r="R436" s="1009"/>
      <c r="S436" s="1009"/>
      <c r="T436" s="1009"/>
      <c r="U436" s="1009"/>
      <c r="V436" s="1009"/>
      <c r="W436" s="1009"/>
      <c r="X436" s="1009"/>
      <c r="Y436" s="1009"/>
      <c r="Z436" s="1009"/>
      <c r="AA436" s="1009"/>
    </row>
    <row r="437">
      <c r="A437" s="1009"/>
      <c r="B437" s="1008"/>
      <c r="C437" s="1009"/>
      <c r="D437" s="1010"/>
      <c r="E437" s="1009"/>
      <c r="F437" s="1011"/>
      <c r="G437" s="1009"/>
      <c r="H437" s="1009"/>
      <c r="I437" s="1009"/>
      <c r="J437" s="1009"/>
      <c r="K437" s="1009"/>
      <c r="L437" s="1009"/>
      <c r="M437" s="1009"/>
      <c r="N437" s="1009"/>
      <c r="O437" s="1009"/>
      <c r="P437" s="1009"/>
      <c r="Q437" s="1009"/>
      <c r="R437" s="1009"/>
      <c r="S437" s="1009"/>
      <c r="T437" s="1009"/>
      <c r="U437" s="1009"/>
      <c r="V437" s="1009"/>
      <c r="W437" s="1009"/>
      <c r="X437" s="1009"/>
      <c r="Y437" s="1009"/>
      <c r="Z437" s="1009"/>
      <c r="AA437" s="1009"/>
    </row>
    <row r="438">
      <c r="A438" s="1009"/>
      <c r="B438" s="1008"/>
      <c r="C438" s="1009"/>
      <c r="D438" s="1010"/>
      <c r="E438" s="1009"/>
      <c r="F438" s="1011"/>
      <c r="G438" s="1009"/>
      <c r="H438" s="1009"/>
      <c r="I438" s="1009"/>
      <c r="J438" s="1009"/>
      <c r="K438" s="1009"/>
      <c r="L438" s="1009"/>
      <c r="M438" s="1009"/>
      <c r="N438" s="1009"/>
      <c r="O438" s="1009"/>
      <c r="P438" s="1009"/>
      <c r="Q438" s="1009"/>
      <c r="R438" s="1009"/>
      <c r="S438" s="1009"/>
      <c r="T438" s="1009"/>
      <c r="U438" s="1009"/>
      <c r="V438" s="1009"/>
      <c r="W438" s="1009"/>
      <c r="X438" s="1009"/>
      <c r="Y438" s="1009"/>
      <c r="Z438" s="1009"/>
      <c r="AA438" s="1009"/>
    </row>
    <row r="439">
      <c r="A439" s="1009"/>
      <c r="B439" s="1008"/>
      <c r="C439" s="1009"/>
      <c r="D439" s="1010"/>
      <c r="E439" s="1009"/>
      <c r="F439" s="1011"/>
      <c r="G439" s="1009"/>
      <c r="H439" s="1009"/>
      <c r="I439" s="1009"/>
      <c r="J439" s="1009"/>
      <c r="K439" s="1009"/>
      <c r="L439" s="1009"/>
      <c r="M439" s="1009"/>
      <c r="N439" s="1009"/>
      <c r="O439" s="1009"/>
      <c r="P439" s="1009"/>
      <c r="Q439" s="1009"/>
      <c r="R439" s="1009"/>
      <c r="S439" s="1009"/>
      <c r="T439" s="1009"/>
      <c r="U439" s="1009"/>
      <c r="V439" s="1009"/>
      <c r="W439" s="1009"/>
      <c r="X439" s="1009"/>
      <c r="Y439" s="1009"/>
      <c r="Z439" s="1009"/>
      <c r="AA439" s="1009"/>
    </row>
    <row r="440">
      <c r="A440" s="1009"/>
      <c r="B440" s="1008"/>
      <c r="C440" s="1009"/>
      <c r="D440" s="1010"/>
      <c r="E440" s="1009"/>
      <c r="F440" s="1011"/>
      <c r="G440" s="1009"/>
      <c r="H440" s="1009"/>
      <c r="I440" s="1009"/>
      <c r="J440" s="1009"/>
      <c r="K440" s="1009"/>
      <c r="L440" s="1009"/>
      <c r="M440" s="1009"/>
      <c r="N440" s="1009"/>
      <c r="O440" s="1009"/>
      <c r="P440" s="1009"/>
      <c r="Q440" s="1009"/>
      <c r="R440" s="1009"/>
      <c r="S440" s="1009"/>
      <c r="T440" s="1009"/>
      <c r="U440" s="1009"/>
      <c r="V440" s="1009"/>
      <c r="W440" s="1009"/>
      <c r="X440" s="1009"/>
      <c r="Y440" s="1009"/>
      <c r="Z440" s="1009"/>
      <c r="AA440" s="1009"/>
    </row>
    <row r="441">
      <c r="A441" s="1009"/>
      <c r="B441" s="1008"/>
      <c r="C441" s="1009"/>
      <c r="D441" s="1010"/>
      <c r="E441" s="1009"/>
      <c r="F441" s="1011"/>
      <c r="G441" s="1009"/>
      <c r="H441" s="1009"/>
      <c r="I441" s="1009"/>
      <c r="J441" s="1009"/>
      <c r="K441" s="1009"/>
      <c r="L441" s="1009"/>
      <c r="M441" s="1009"/>
      <c r="N441" s="1009"/>
      <c r="O441" s="1009"/>
      <c r="P441" s="1009"/>
      <c r="Q441" s="1009"/>
      <c r="R441" s="1009"/>
      <c r="S441" s="1009"/>
      <c r="T441" s="1009"/>
      <c r="U441" s="1009"/>
      <c r="V441" s="1009"/>
      <c r="W441" s="1009"/>
      <c r="X441" s="1009"/>
      <c r="Y441" s="1009"/>
      <c r="Z441" s="1009"/>
      <c r="AA441" s="1009"/>
    </row>
    <row r="442">
      <c r="A442" s="1009"/>
      <c r="B442" s="1008"/>
      <c r="C442" s="1009"/>
      <c r="D442" s="1010"/>
      <c r="E442" s="1009"/>
      <c r="F442" s="1011"/>
      <c r="G442" s="1009"/>
      <c r="H442" s="1009"/>
      <c r="I442" s="1009"/>
      <c r="J442" s="1009"/>
      <c r="K442" s="1009"/>
      <c r="L442" s="1009"/>
      <c r="M442" s="1009"/>
      <c r="N442" s="1009"/>
      <c r="O442" s="1009"/>
      <c r="P442" s="1009"/>
      <c r="Q442" s="1009"/>
      <c r="R442" s="1009"/>
      <c r="S442" s="1009"/>
      <c r="T442" s="1009"/>
      <c r="U442" s="1009"/>
      <c r="V442" s="1009"/>
      <c r="W442" s="1009"/>
      <c r="X442" s="1009"/>
      <c r="Y442" s="1009"/>
      <c r="Z442" s="1009"/>
      <c r="AA442" s="1009"/>
    </row>
    <row r="443">
      <c r="A443" s="1009"/>
      <c r="B443" s="1008"/>
      <c r="C443" s="1009"/>
      <c r="D443" s="1010"/>
      <c r="E443" s="1009"/>
      <c r="F443" s="1011"/>
      <c r="G443" s="1009"/>
      <c r="H443" s="1009"/>
      <c r="I443" s="1009"/>
      <c r="J443" s="1009"/>
      <c r="K443" s="1009"/>
      <c r="L443" s="1009"/>
      <c r="M443" s="1009"/>
      <c r="N443" s="1009"/>
      <c r="O443" s="1009"/>
      <c r="P443" s="1009"/>
      <c r="Q443" s="1009"/>
      <c r="R443" s="1009"/>
      <c r="S443" s="1009"/>
      <c r="T443" s="1009"/>
      <c r="U443" s="1009"/>
      <c r="V443" s="1009"/>
      <c r="W443" s="1009"/>
      <c r="X443" s="1009"/>
      <c r="Y443" s="1009"/>
      <c r="Z443" s="1009"/>
      <c r="AA443" s="1009"/>
    </row>
    <row r="444">
      <c r="A444" s="1009"/>
      <c r="B444" s="1008"/>
      <c r="C444" s="1009"/>
      <c r="D444" s="1010"/>
      <c r="E444" s="1009"/>
      <c r="F444" s="1011"/>
      <c r="G444" s="1009"/>
      <c r="H444" s="1009"/>
      <c r="I444" s="1009"/>
      <c r="J444" s="1009"/>
      <c r="K444" s="1009"/>
      <c r="L444" s="1009"/>
      <c r="M444" s="1009"/>
      <c r="N444" s="1009"/>
      <c r="O444" s="1009"/>
      <c r="P444" s="1009"/>
      <c r="Q444" s="1009"/>
      <c r="R444" s="1009"/>
      <c r="S444" s="1009"/>
      <c r="T444" s="1009"/>
      <c r="U444" s="1009"/>
      <c r="V444" s="1009"/>
      <c r="W444" s="1009"/>
      <c r="X444" s="1009"/>
      <c r="Y444" s="1009"/>
      <c r="Z444" s="1009"/>
      <c r="AA444" s="1009"/>
    </row>
    <row r="445">
      <c r="A445" s="1009"/>
      <c r="B445" s="1008"/>
      <c r="C445" s="1009"/>
      <c r="D445" s="1010"/>
      <c r="E445" s="1009"/>
      <c r="F445" s="1011"/>
      <c r="G445" s="1009"/>
      <c r="H445" s="1009"/>
      <c r="I445" s="1009"/>
      <c r="J445" s="1009"/>
      <c r="K445" s="1009"/>
      <c r="L445" s="1009"/>
      <c r="M445" s="1009"/>
      <c r="N445" s="1009"/>
      <c r="O445" s="1009"/>
      <c r="P445" s="1009"/>
      <c r="Q445" s="1009"/>
      <c r="R445" s="1009"/>
      <c r="S445" s="1009"/>
      <c r="T445" s="1009"/>
      <c r="U445" s="1009"/>
      <c r="V445" s="1009"/>
      <c r="W445" s="1009"/>
      <c r="X445" s="1009"/>
      <c r="Y445" s="1009"/>
      <c r="Z445" s="1009"/>
      <c r="AA445" s="1009"/>
    </row>
    <row r="446">
      <c r="A446" s="1009"/>
      <c r="B446" s="1008"/>
      <c r="C446" s="1009"/>
      <c r="D446" s="1010"/>
      <c r="E446" s="1009"/>
      <c r="F446" s="1011"/>
      <c r="G446" s="1009"/>
      <c r="H446" s="1009"/>
      <c r="I446" s="1009"/>
      <c r="J446" s="1009"/>
      <c r="K446" s="1009"/>
      <c r="L446" s="1009"/>
      <c r="M446" s="1009"/>
      <c r="N446" s="1009"/>
      <c r="O446" s="1009"/>
      <c r="P446" s="1009"/>
      <c r="Q446" s="1009"/>
      <c r="R446" s="1009"/>
      <c r="S446" s="1009"/>
      <c r="T446" s="1009"/>
      <c r="U446" s="1009"/>
      <c r="V446" s="1009"/>
      <c r="W446" s="1009"/>
      <c r="X446" s="1009"/>
      <c r="Y446" s="1009"/>
      <c r="Z446" s="1009"/>
      <c r="AA446" s="1009"/>
    </row>
    <row r="447">
      <c r="A447" s="1009"/>
      <c r="B447" s="1008"/>
      <c r="C447" s="1009"/>
      <c r="D447" s="1010"/>
      <c r="E447" s="1009"/>
      <c r="F447" s="1011"/>
      <c r="G447" s="1009"/>
      <c r="H447" s="1009"/>
      <c r="I447" s="1009"/>
      <c r="J447" s="1009"/>
      <c r="K447" s="1009"/>
      <c r="L447" s="1009"/>
      <c r="M447" s="1009"/>
      <c r="N447" s="1009"/>
      <c r="O447" s="1009"/>
      <c r="P447" s="1009"/>
      <c r="Q447" s="1009"/>
      <c r="R447" s="1009"/>
      <c r="S447" s="1009"/>
      <c r="T447" s="1009"/>
      <c r="U447" s="1009"/>
      <c r="V447" s="1009"/>
      <c r="W447" s="1009"/>
      <c r="X447" s="1009"/>
      <c r="Y447" s="1009"/>
      <c r="Z447" s="1009"/>
      <c r="AA447" s="1009"/>
    </row>
    <row r="448">
      <c r="A448" s="1009"/>
      <c r="B448" s="1008"/>
      <c r="C448" s="1009"/>
      <c r="D448" s="1010"/>
      <c r="E448" s="1009"/>
      <c r="F448" s="1011"/>
      <c r="G448" s="1009"/>
      <c r="H448" s="1009"/>
      <c r="I448" s="1009"/>
      <c r="J448" s="1009"/>
      <c r="K448" s="1009"/>
      <c r="L448" s="1009"/>
      <c r="M448" s="1009"/>
      <c r="N448" s="1009"/>
      <c r="O448" s="1009"/>
      <c r="P448" s="1009"/>
      <c r="Q448" s="1009"/>
      <c r="R448" s="1009"/>
      <c r="S448" s="1009"/>
      <c r="T448" s="1009"/>
      <c r="U448" s="1009"/>
      <c r="V448" s="1009"/>
      <c r="W448" s="1009"/>
      <c r="X448" s="1009"/>
      <c r="Y448" s="1009"/>
      <c r="Z448" s="1009"/>
      <c r="AA448" s="1009"/>
    </row>
    <row r="449">
      <c r="A449" s="1009"/>
      <c r="B449" s="1008"/>
      <c r="C449" s="1009"/>
      <c r="D449" s="1010"/>
      <c r="E449" s="1009"/>
      <c r="F449" s="1011"/>
      <c r="G449" s="1009"/>
      <c r="H449" s="1009"/>
      <c r="I449" s="1009"/>
      <c r="J449" s="1009"/>
      <c r="K449" s="1009"/>
      <c r="L449" s="1009"/>
      <c r="M449" s="1009"/>
      <c r="N449" s="1009"/>
      <c r="O449" s="1009"/>
      <c r="P449" s="1009"/>
      <c r="Q449" s="1009"/>
      <c r="R449" s="1009"/>
      <c r="S449" s="1009"/>
      <c r="T449" s="1009"/>
      <c r="U449" s="1009"/>
      <c r="V449" s="1009"/>
      <c r="W449" s="1009"/>
      <c r="X449" s="1009"/>
      <c r="Y449" s="1009"/>
      <c r="Z449" s="1009"/>
      <c r="AA449" s="1009"/>
    </row>
    <row r="450">
      <c r="A450" s="1009"/>
      <c r="B450" s="1008"/>
      <c r="C450" s="1009"/>
      <c r="D450" s="1010"/>
      <c r="E450" s="1009"/>
      <c r="F450" s="1011"/>
      <c r="G450" s="1009"/>
      <c r="H450" s="1009"/>
      <c r="I450" s="1009"/>
      <c r="J450" s="1009"/>
      <c r="K450" s="1009"/>
      <c r="L450" s="1009"/>
      <c r="M450" s="1009"/>
      <c r="N450" s="1009"/>
      <c r="O450" s="1009"/>
      <c r="P450" s="1009"/>
      <c r="Q450" s="1009"/>
      <c r="R450" s="1009"/>
      <c r="S450" s="1009"/>
      <c r="T450" s="1009"/>
      <c r="U450" s="1009"/>
      <c r="V450" s="1009"/>
      <c r="W450" s="1009"/>
      <c r="X450" s="1009"/>
      <c r="Y450" s="1009"/>
      <c r="Z450" s="1009"/>
      <c r="AA450" s="1009"/>
    </row>
    <row r="451">
      <c r="A451" s="1009"/>
      <c r="B451" s="1008"/>
      <c r="C451" s="1009"/>
      <c r="D451" s="1010"/>
      <c r="E451" s="1009"/>
      <c r="F451" s="1011"/>
      <c r="G451" s="1009"/>
      <c r="H451" s="1009"/>
      <c r="I451" s="1009"/>
      <c r="J451" s="1009"/>
      <c r="K451" s="1009"/>
      <c r="L451" s="1009"/>
      <c r="M451" s="1009"/>
      <c r="N451" s="1009"/>
      <c r="O451" s="1009"/>
      <c r="P451" s="1009"/>
      <c r="Q451" s="1009"/>
      <c r="R451" s="1009"/>
      <c r="S451" s="1009"/>
      <c r="T451" s="1009"/>
      <c r="U451" s="1009"/>
      <c r="V451" s="1009"/>
      <c r="W451" s="1009"/>
      <c r="X451" s="1009"/>
      <c r="Y451" s="1009"/>
      <c r="Z451" s="1009"/>
      <c r="AA451" s="1009"/>
    </row>
    <row r="452">
      <c r="A452" s="1009"/>
      <c r="B452" s="1008"/>
      <c r="C452" s="1009"/>
      <c r="D452" s="1010"/>
      <c r="E452" s="1009"/>
      <c r="F452" s="1011"/>
      <c r="G452" s="1009"/>
      <c r="H452" s="1009"/>
      <c r="I452" s="1009"/>
      <c r="J452" s="1009"/>
      <c r="K452" s="1009"/>
      <c r="L452" s="1009"/>
      <c r="M452" s="1009"/>
      <c r="N452" s="1009"/>
      <c r="O452" s="1009"/>
      <c r="P452" s="1009"/>
      <c r="Q452" s="1009"/>
      <c r="R452" s="1009"/>
      <c r="S452" s="1009"/>
      <c r="T452" s="1009"/>
      <c r="U452" s="1009"/>
      <c r="V452" s="1009"/>
      <c r="W452" s="1009"/>
      <c r="X452" s="1009"/>
      <c r="Y452" s="1009"/>
      <c r="Z452" s="1009"/>
      <c r="AA452" s="1009"/>
    </row>
    <row r="453">
      <c r="A453" s="1009"/>
      <c r="B453" s="1008"/>
      <c r="C453" s="1009"/>
      <c r="D453" s="1010"/>
      <c r="E453" s="1009"/>
      <c r="F453" s="1011"/>
      <c r="G453" s="1009"/>
      <c r="H453" s="1009"/>
      <c r="I453" s="1009"/>
      <c r="J453" s="1009"/>
      <c r="K453" s="1009"/>
      <c r="L453" s="1009"/>
      <c r="M453" s="1009"/>
      <c r="N453" s="1009"/>
      <c r="O453" s="1009"/>
      <c r="P453" s="1009"/>
      <c r="Q453" s="1009"/>
      <c r="R453" s="1009"/>
      <c r="S453" s="1009"/>
      <c r="T453" s="1009"/>
      <c r="U453" s="1009"/>
      <c r="V453" s="1009"/>
      <c r="W453" s="1009"/>
      <c r="X453" s="1009"/>
      <c r="Y453" s="1009"/>
      <c r="Z453" s="1009"/>
      <c r="AA453" s="1009"/>
    </row>
    <row r="454">
      <c r="A454" s="1009"/>
      <c r="B454" s="1008"/>
      <c r="C454" s="1009"/>
      <c r="D454" s="1010"/>
      <c r="E454" s="1009"/>
      <c r="F454" s="1011"/>
      <c r="G454" s="1009"/>
      <c r="H454" s="1009"/>
      <c r="I454" s="1009"/>
      <c r="J454" s="1009"/>
      <c r="K454" s="1009"/>
      <c r="L454" s="1009"/>
      <c r="M454" s="1009"/>
      <c r="N454" s="1009"/>
      <c r="O454" s="1009"/>
      <c r="P454" s="1009"/>
      <c r="Q454" s="1009"/>
      <c r="R454" s="1009"/>
      <c r="S454" s="1009"/>
      <c r="T454" s="1009"/>
      <c r="U454" s="1009"/>
      <c r="V454" s="1009"/>
      <c r="W454" s="1009"/>
      <c r="X454" s="1009"/>
      <c r="Y454" s="1009"/>
      <c r="Z454" s="1009"/>
      <c r="AA454" s="1009"/>
    </row>
    <row r="455">
      <c r="A455" s="1009"/>
      <c r="B455" s="1008"/>
      <c r="C455" s="1009"/>
      <c r="D455" s="1010"/>
      <c r="E455" s="1009"/>
      <c r="F455" s="1011"/>
      <c r="G455" s="1009"/>
      <c r="H455" s="1009"/>
      <c r="I455" s="1009"/>
      <c r="J455" s="1009"/>
      <c r="K455" s="1009"/>
      <c r="L455" s="1009"/>
      <c r="M455" s="1009"/>
      <c r="N455" s="1009"/>
      <c r="O455" s="1009"/>
      <c r="P455" s="1009"/>
      <c r="Q455" s="1009"/>
      <c r="R455" s="1009"/>
      <c r="S455" s="1009"/>
      <c r="T455" s="1009"/>
      <c r="U455" s="1009"/>
      <c r="V455" s="1009"/>
      <c r="W455" s="1009"/>
      <c r="X455" s="1009"/>
      <c r="Y455" s="1009"/>
      <c r="Z455" s="1009"/>
      <c r="AA455" s="1009"/>
    </row>
    <row r="456">
      <c r="A456" s="1009"/>
      <c r="B456" s="1008"/>
      <c r="C456" s="1009"/>
      <c r="D456" s="1010"/>
      <c r="E456" s="1009"/>
      <c r="F456" s="1011"/>
      <c r="G456" s="1009"/>
      <c r="H456" s="1009"/>
      <c r="I456" s="1009"/>
      <c r="J456" s="1009"/>
      <c r="K456" s="1009"/>
      <c r="L456" s="1009"/>
      <c r="M456" s="1009"/>
      <c r="N456" s="1009"/>
      <c r="O456" s="1009"/>
      <c r="P456" s="1009"/>
      <c r="Q456" s="1009"/>
      <c r="R456" s="1009"/>
      <c r="S456" s="1009"/>
      <c r="T456" s="1009"/>
      <c r="U456" s="1009"/>
      <c r="V456" s="1009"/>
      <c r="W456" s="1009"/>
      <c r="X456" s="1009"/>
      <c r="Y456" s="1009"/>
      <c r="Z456" s="1009"/>
      <c r="AA456" s="1009"/>
    </row>
    <row r="457">
      <c r="A457" s="1009"/>
      <c r="B457" s="1008"/>
      <c r="C457" s="1009"/>
      <c r="D457" s="1010"/>
      <c r="E457" s="1009"/>
      <c r="F457" s="1011"/>
      <c r="G457" s="1009"/>
      <c r="H457" s="1009"/>
      <c r="I457" s="1009"/>
      <c r="J457" s="1009"/>
      <c r="K457" s="1009"/>
      <c r="L457" s="1009"/>
      <c r="M457" s="1009"/>
      <c r="N457" s="1009"/>
      <c r="O457" s="1009"/>
      <c r="P457" s="1009"/>
      <c r="Q457" s="1009"/>
      <c r="R457" s="1009"/>
      <c r="S457" s="1009"/>
      <c r="T457" s="1009"/>
      <c r="U457" s="1009"/>
      <c r="V457" s="1009"/>
      <c r="W457" s="1009"/>
      <c r="X457" s="1009"/>
      <c r="Y457" s="1009"/>
      <c r="Z457" s="1009"/>
      <c r="AA457" s="1009"/>
    </row>
    <row r="458">
      <c r="A458" s="1009"/>
      <c r="B458" s="1008"/>
      <c r="C458" s="1009"/>
      <c r="D458" s="1010"/>
      <c r="E458" s="1009"/>
      <c r="F458" s="1011"/>
      <c r="G458" s="1009"/>
      <c r="H458" s="1009"/>
      <c r="I458" s="1009"/>
      <c r="J458" s="1009"/>
      <c r="K458" s="1009"/>
      <c r="L458" s="1009"/>
      <c r="M458" s="1009"/>
      <c r="N458" s="1009"/>
      <c r="O458" s="1009"/>
      <c r="P458" s="1009"/>
      <c r="Q458" s="1009"/>
      <c r="R458" s="1009"/>
      <c r="S458" s="1009"/>
      <c r="T458" s="1009"/>
      <c r="U458" s="1009"/>
      <c r="V458" s="1009"/>
      <c r="W458" s="1009"/>
      <c r="X458" s="1009"/>
      <c r="Y458" s="1009"/>
      <c r="Z458" s="1009"/>
      <c r="AA458" s="1009"/>
    </row>
    <row r="459">
      <c r="A459" s="1009"/>
      <c r="B459" s="1008"/>
      <c r="C459" s="1009"/>
      <c r="D459" s="1010"/>
      <c r="E459" s="1009"/>
      <c r="F459" s="1011"/>
      <c r="G459" s="1009"/>
      <c r="H459" s="1009"/>
      <c r="I459" s="1009"/>
      <c r="J459" s="1009"/>
      <c r="K459" s="1009"/>
      <c r="L459" s="1009"/>
      <c r="M459" s="1009"/>
      <c r="N459" s="1009"/>
      <c r="O459" s="1009"/>
      <c r="P459" s="1009"/>
      <c r="Q459" s="1009"/>
      <c r="R459" s="1009"/>
      <c r="S459" s="1009"/>
      <c r="T459" s="1009"/>
      <c r="U459" s="1009"/>
      <c r="V459" s="1009"/>
      <c r="W459" s="1009"/>
      <c r="X459" s="1009"/>
      <c r="Y459" s="1009"/>
      <c r="Z459" s="1009"/>
      <c r="AA459" s="1009"/>
    </row>
    <row r="460">
      <c r="A460" s="1009"/>
      <c r="B460" s="1008"/>
      <c r="C460" s="1009"/>
      <c r="D460" s="1010"/>
      <c r="E460" s="1009"/>
      <c r="F460" s="1011"/>
      <c r="G460" s="1009"/>
      <c r="H460" s="1009"/>
      <c r="I460" s="1009"/>
      <c r="J460" s="1009"/>
      <c r="K460" s="1009"/>
      <c r="L460" s="1009"/>
      <c r="M460" s="1009"/>
      <c r="N460" s="1009"/>
      <c r="O460" s="1009"/>
      <c r="P460" s="1009"/>
      <c r="Q460" s="1009"/>
      <c r="R460" s="1009"/>
      <c r="S460" s="1009"/>
      <c r="T460" s="1009"/>
      <c r="U460" s="1009"/>
      <c r="V460" s="1009"/>
      <c r="W460" s="1009"/>
      <c r="X460" s="1009"/>
      <c r="Y460" s="1009"/>
      <c r="Z460" s="1009"/>
      <c r="AA460" s="1009"/>
    </row>
    <row r="461">
      <c r="A461" s="1009"/>
      <c r="B461" s="1008"/>
      <c r="C461" s="1009"/>
      <c r="D461" s="1010"/>
      <c r="E461" s="1009"/>
      <c r="F461" s="1011"/>
      <c r="G461" s="1009"/>
      <c r="H461" s="1009"/>
      <c r="I461" s="1009"/>
      <c r="J461" s="1009"/>
      <c r="K461" s="1009"/>
      <c r="L461" s="1009"/>
      <c r="M461" s="1009"/>
      <c r="N461" s="1009"/>
      <c r="O461" s="1009"/>
      <c r="P461" s="1009"/>
      <c r="Q461" s="1009"/>
      <c r="R461" s="1009"/>
      <c r="S461" s="1009"/>
      <c r="T461" s="1009"/>
      <c r="U461" s="1009"/>
      <c r="V461" s="1009"/>
      <c r="W461" s="1009"/>
      <c r="X461" s="1009"/>
      <c r="Y461" s="1009"/>
      <c r="Z461" s="1009"/>
      <c r="AA461" s="1009"/>
    </row>
    <row r="462">
      <c r="A462" s="1009"/>
      <c r="B462" s="1008"/>
      <c r="C462" s="1009"/>
      <c r="D462" s="1010"/>
      <c r="E462" s="1009"/>
      <c r="F462" s="1011"/>
      <c r="G462" s="1009"/>
      <c r="H462" s="1009"/>
      <c r="I462" s="1009"/>
      <c r="J462" s="1009"/>
      <c r="K462" s="1009"/>
      <c r="L462" s="1009"/>
      <c r="M462" s="1009"/>
      <c r="N462" s="1009"/>
      <c r="O462" s="1009"/>
      <c r="P462" s="1009"/>
      <c r="Q462" s="1009"/>
      <c r="R462" s="1009"/>
      <c r="S462" s="1009"/>
      <c r="T462" s="1009"/>
      <c r="U462" s="1009"/>
      <c r="V462" s="1009"/>
      <c r="W462" s="1009"/>
      <c r="X462" s="1009"/>
      <c r="Y462" s="1009"/>
      <c r="Z462" s="1009"/>
      <c r="AA462" s="1009"/>
    </row>
    <row r="463">
      <c r="A463" s="1009"/>
      <c r="B463" s="1008"/>
      <c r="C463" s="1009"/>
      <c r="D463" s="1010"/>
      <c r="E463" s="1009"/>
      <c r="F463" s="1011"/>
      <c r="G463" s="1009"/>
      <c r="H463" s="1009"/>
      <c r="I463" s="1009"/>
      <c r="J463" s="1009"/>
      <c r="K463" s="1009"/>
      <c r="L463" s="1009"/>
      <c r="M463" s="1009"/>
      <c r="N463" s="1009"/>
      <c r="O463" s="1009"/>
      <c r="P463" s="1009"/>
      <c r="Q463" s="1009"/>
      <c r="R463" s="1009"/>
      <c r="S463" s="1009"/>
      <c r="T463" s="1009"/>
      <c r="U463" s="1009"/>
      <c r="V463" s="1009"/>
      <c r="W463" s="1009"/>
      <c r="X463" s="1009"/>
      <c r="Y463" s="1009"/>
      <c r="Z463" s="1009"/>
      <c r="AA463" s="1009"/>
    </row>
    <row r="464">
      <c r="A464" s="1009"/>
      <c r="B464" s="1008"/>
      <c r="C464" s="1009"/>
      <c r="D464" s="1010"/>
      <c r="E464" s="1009"/>
      <c r="F464" s="1011"/>
      <c r="G464" s="1009"/>
      <c r="H464" s="1009"/>
      <c r="I464" s="1009"/>
      <c r="J464" s="1009"/>
      <c r="K464" s="1009"/>
      <c r="L464" s="1009"/>
      <c r="M464" s="1009"/>
      <c r="N464" s="1009"/>
      <c r="O464" s="1009"/>
      <c r="P464" s="1009"/>
      <c r="Q464" s="1009"/>
      <c r="R464" s="1009"/>
      <c r="S464" s="1009"/>
      <c r="T464" s="1009"/>
      <c r="U464" s="1009"/>
      <c r="V464" s="1009"/>
      <c r="W464" s="1009"/>
      <c r="X464" s="1009"/>
      <c r="Y464" s="1009"/>
      <c r="Z464" s="1009"/>
      <c r="AA464" s="1009"/>
    </row>
    <row r="465">
      <c r="A465" s="1009"/>
      <c r="B465" s="1008"/>
      <c r="C465" s="1009"/>
      <c r="D465" s="1010"/>
      <c r="E465" s="1009"/>
      <c r="F465" s="1011"/>
      <c r="G465" s="1009"/>
      <c r="H465" s="1009"/>
      <c r="I465" s="1009"/>
      <c r="J465" s="1009"/>
      <c r="K465" s="1009"/>
      <c r="L465" s="1009"/>
      <c r="M465" s="1009"/>
      <c r="N465" s="1009"/>
      <c r="O465" s="1009"/>
      <c r="P465" s="1009"/>
      <c r="Q465" s="1009"/>
      <c r="R465" s="1009"/>
      <c r="S465" s="1009"/>
      <c r="T465" s="1009"/>
      <c r="U465" s="1009"/>
      <c r="V465" s="1009"/>
      <c r="W465" s="1009"/>
      <c r="X465" s="1009"/>
      <c r="Y465" s="1009"/>
      <c r="Z465" s="1009"/>
      <c r="AA465" s="1009"/>
    </row>
    <row r="466">
      <c r="A466" s="1009"/>
      <c r="B466" s="1008"/>
      <c r="C466" s="1009"/>
      <c r="D466" s="1010"/>
      <c r="E466" s="1009"/>
      <c r="F466" s="1011"/>
      <c r="G466" s="1009"/>
      <c r="H466" s="1009"/>
      <c r="I466" s="1009"/>
      <c r="J466" s="1009"/>
      <c r="K466" s="1009"/>
      <c r="L466" s="1009"/>
      <c r="M466" s="1009"/>
      <c r="N466" s="1009"/>
      <c r="O466" s="1009"/>
      <c r="P466" s="1009"/>
      <c r="Q466" s="1009"/>
      <c r="R466" s="1009"/>
      <c r="S466" s="1009"/>
      <c r="T466" s="1009"/>
      <c r="U466" s="1009"/>
      <c r="V466" s="1009"/>
      <c r="W466" s="1009"/>
      <c r="X466" s="1009"/>
      <c r="Y466" s="1009"/>
      <c r="Z466" s="1009"/>
      <c r="AA466" s="1009"/>
    </row>
    <row r="467">
      <c r="A467" s="1009"/>
      <c r="B467" s="1008"/>
      <c r="C467" s="1009"/>
      <c r="D467" s="1010"/>
      <c r="E467" s="1009"/>
      <c r="F467" s="1011"/>
      <c r="G467" s="1009"/>
      <c r="H467" s="1009"/>
      <c r="I467" s="1009"/>
      <c r="J467" s="1009"/>
      <c r="K467" s="1009"/>
      <c r="L467" s="1009"/>
      <c r="M467" s="1009"/>
      <c r="N467" s="1009"/>
      <c r="O467" s="1009"/>
      <c r="P467" s="1009"/>
      <c r="Q467" s="1009"/>
      <c r="R467" s="1009"/>
      <c r="S467" s="1009"/>
      <c r="T467" s="1009"/>
      <c r="U467" s="1009"/>
      <c r="V467" s="1009"/>
      <c r="W467" s="1009"/>
      <c r="X467" s="1009"/>
      <c r="Y467" s="1009"/>
      <c r="Z467" s="1009"/>
      <c r="AA467" s="1009"/>
    </row>
    <row r="468">
      <c r="A468" s="1009"/>
      <c r="B468" s="1008"/>
      <c r="C468" s="1009"/>
      <c r="D468" s="1010"/>
      <c r="E468" s="1009"/>
      <c r="F468" s="1011"/>
      <c r="G468" s="1009"/>
      <c r="H468" s="1009"/>
      <c r="I468" s="1009"/>
      <c r="J468" s="1009"/>
      <c r="K468" s="1009"/>
      <c r="L468" s="1009"/>
      <c r="M468" s="1009"/>
      <c r="N468" s="1009"/>
      <c r="O468" s="1009"/>
      <c r="P468" s="1009"/>
      <c r="Q468" s="1009"/>
      <c r="R468" s="1009"/>
      <c r="S468" s="1009"/>
      <c r="T468" s="1009"/>
      <c r="U468" s="1009"/>
      <c r="V468" s="1009"/>
      <c r="W468" s="1009"/>
      <c r="X468" s="1009"/>
      <c r="Y468" s="1009"/>
      <c r="Z468" s="1009"/>
      <c r="AA468" s="1009"/>
    </row>
    <row r="469">
      <c r="A469" s="1009"/>
      <c r="B469" s="1008"/>
      <c r="C469" s="1009"/>
      <c r="D469" s="1010"/>
      <c r="E469" s="1009"/>
      <c r="F469" s="1011"/>
      <c r="G469" s="1009"/>
      <c r="H469" s="1009"/>
      <c r="I469" s="1009"/>
      <c r="J469" s="1009"/>
      <c r="K469" s="1009"/>
      <c r="L469" s="1009"/>
      <c r="M469" s="1009"/>
      <c r="N469" s="1009"/>
      <c r="O469" s="1009"/>
      <c r="P469" s="1009"/>
      <c r="Q469" s="1009"/>
      <c r="R469" s="1009"/>
      <c r="S469" s="1009"/>
      <c r="T469" s="1009"/>
      <c r="U469" s="1009"/>
      <c r="V469" s="1009"/>
      <c r="W469" s="1009"/>
      <c r="X469" s="1009"/>
      <c r="Y469" s="1009"/>
      <c r="Z469" s="1009"/>
      <c r="AA469" s="1009"/>
    </row>
    <row r="470">
      <c r="A470" s="1009"/>
      <c r="B470" s="1008"/>
      <c r="C470" s="1009"/>
      <c r="D470" s="1010"/>
      <c r="E470" s="1009"/>
      <c r="F470" s="1011"/>
      <c r="G470" s="1009"/>
      <c r="H470" s="1009"/>
      <c r="I470" s="1009"/>
      <c r="J470" s="1009"/>
      <c r="K470" s="1009"/>
      <c r="L470" s="1009"/>
      <c r="M470" s="1009"/>
      <c r="N470" s="1009"/>
      <c r="O470" s="1009"/>
      <c r="P470" s="1009"/>
      <c r="Q470" s="1009"/>
      <c r="R470" s="1009"/>
      <c r="S470" s="1009"/>
      <c r="T470" s="1009"/>
      <c r="U470" s="1009"/>
      <c r="V470" s="1009"/>
      <c r="W470" s="1009"/>
      <c r="X470" s="1009"/>
      <c r="Y470" s="1009"/>
      <c r="Z470" s="1009"/>
      <c r="AA470" s="1009"/>
    </row>
    <row r="471">
      <c r="A471" s="1009"/>
      <c r="B471" s="1008"/>
      <c r="C471" s="1009"/>
      <c r="D471" s="1010"/>
      <c r="E471" s="1009"/>
      <c r="F471" s="1011"/>
      <c r="G471" s="1009"/>
      <c r="H471" s="1009"/>
      <c r="I471" s="1009"/>
      <c r="J471" s="1009"/>
      <c r="K471" s="1009"/>
      <c r="L471" s="1009"/>
      <c r="M471" s="1009"/>
      <c r="N471" s="1009"/>
      <c r="O471" s="1009"/>
      <c r="P471" s="1009"/>
      <c r="Q471" s="1009"/>
      <c r="R471" s="1009"/>
      <c r="S471" s="1009"/>
      <c r="T471" s="1009"/>
      <c r="U471" s="1009"/>
      <c r="V471" s="1009"/>
      <c r="W471" s="1009"/>
      <c r="X471" s="1009"/>
      <c r="Y471" s="1009"/>
      <c r="Z471" s="1009"/>
      <c r="AA471" s="1009"/>
    </row>
    <row r="472">
      <c r="A472" s="1009"/>
      <c r="B472" s="1008"/>
      <c r="C472" s="1009"/>
      <c r="D472" s="1010"/>
      <c r="E472" s="1009"/>
      <c r="F472" s="1011"/>
      <c r="G472" s="1009"/>
      <c r="H472" s="1009"/>
      <c r="I472" s="1009"/>
      <c r="J472" s="1009"/>
      <c r="K472" s="1009"/>
      <c r="L472" s="1009"/>
      <c r="M472" s="1009"/>
      <c r="N472" s="1009"/>
      <c r="O472" s="1009"/>
      <c r="P472" s="1009"/>
      <c r="Q472" s="1009"/>
      <c r="R472" s="1009"/>
      <c r="S472" s="1009"/>
      <c r="T472" s="1009"/>
      <c r="U472" s="1009"/>
      <c r="V472" s="1009"/>
      <c r="W472" s="1009"/>
      <c r="X472" s="1009"/>
      <c r="Y472" s="1009"/>
      <c r="Z472" s="1009"/>
      <c r="AA472" s="1009"/>
    </row>
    <row r="473">
      <c r="A473" s="1009"/>
      <c r="B473" s="1008"/>
      <c r="C473" s="1009"/>
      <c r="D473" s="1010"/>
      <c r="E473" s="1009"/>
      <c r="F473" s="1011"/>
      <c r="G473" s="1009"/>
      <c r="H473" s="1009"/>
      <c r="I473" s="1009"/>
      <c r="J473" s="1009"/>
      <c r="K473" s="1009"/>
      <c r="L473" s="1009"/>
      <c r="M473" s="1009"/>
      <c r="N473" s="1009"/>
      <c r="O473" s="1009"/>
      <c r="P473" s="1009"/>
      <c r="Q473" s="1009"/>
      <c r="R473" s="1009"/>
      <c r="S473" s="1009"/>
      <c r="T473" s="1009"/>
      <c r="U473" s="1009"/>
      <c r="V473" s="1009"/>
      <c r="W473" s="1009"/>
      <c r="X473" s="1009"/>
      <c r="Y473" s="1009"/>
      <c r="Z473" s="1009"/>
      <c r="AA473" s="1009"/>
    </row>
    <row r="474">
      <c r="A474" s="1009"/>
      <c r="B474" s="1008"/>
      <c r="C474" s="1009"/>
      <c r="D474" s="1010"/>
      <c r="E474" s="1009"/>
      <c r="F474" s="1011"/>
      <c r="G474" s="1009"/>
      <c r="H474" s="1009"/>
      <c r="I474" s="1009"/>
      <c r="J474" s="1009"/>
      <c r="K474" s="1009"/>
      <c r="L474" s="1009"/>
      <c r="M474" s="1009"/>
      <c r="N474" s="1009"/>
      <c r="O474" s="1009"/>
      <c r="P474" s="1009"/>
      <c r="Q474" s="1009"/>
      <c r="R474" s="1009"/>
      <c r="S474" s="1009"/>
      <c r="T474" s="1009"/>
      <c r="U474" s="1009"/>
      <c r="V474" s="1009"/>
      <c r="W474" s="1009"/>
      <c r="X474" s="1009"/>
      <c r="Y474" s="1009"/>
      <c r="Z474" s="1009"/>
      <c r="AA474" s="1009"/>
    </row>
    <row r="475">
      <c r="A475" s="1009"/>
      <c r="B475" s="1008"/>
      <c r="C475" s="1009"/>
      <c r="D475" s="1010"/>
      <c r="E475" s="1009"/>
      <c r="F475" s="1011"/>
      <c r="G475" s="1009"/>
      <c r="H475" s="1009"/>
      <c r="I475" s="1009"/>
      <c r="J475" s="1009"/>
      <c r="K475" s="1009"/>
      <c r="L475" s="1009"/>
      <c r="M475" s="1009"/>
      <c r="N475" s="1009"/>
      <c r="O475" s="1009"/>
      <c r="P475" s="1009"/>
      <c r="Q475" s="1009"/>
      <c r="R475" s="1009"/>
      <c r="S475" s="1009"/>
      <c r="T475" s="1009"/>
      <c r="U475" s="1009"/>
      <c r="V475" s="1009"/>
      <c r="W475" s="1009"/>
      <c r="X475" s="1009"/>
      <c r="Y475" s="1009"/>
      <c r="Z475" s="1009"/>
      <c r="AA475" s="1009"/>
    </row>
    <row r="476">
      <c r="A476" s="1009"/>
      <c r="B476" s="1008"/>
      <c r="C476" s="1009"/>
      <c r="D476" s="1010"/>
      <c r="E476" s="1009"/>
      <c r="F476" s="1011"/>
      <c r="G476" s="1009"/>
      <c r="H476" s="1009"/>
      <c r="I476" s="1009"/>
      <c r="J476" s="1009"/>
      <c r="K476" s="1009"/>
      <c r="L476" s="1009"/>
      <c r="M476" s="1009"/>
      <c r="N476" s="1009"/>
      <c r="O476" s="1009"/>
      <c r="P476" s="1009"/>
      <c r="Q476" s="1009"/>
      <c r="R476" s="1009"/>
      <c r="S476" s="1009"/>
      <c r="T476" s="1009"/>
      <c r="U476" s="1009"/>
      <c r="V476" s="1009"/>
      <c r="W476" s="1009"/>
      <c r="X476" s="1009"/>
      <c r="Y476" s="1009"/>
      <c r="Z476" s="1009"/>
      <c r="AA476" s="1009"/>
    </row>
    <row r="477">
      <c r="A477" s="1009"/>
      <c r="B477" s="1008"/>
      <c r="C477" s="1009"/>
      <c r="D477" s="1010"/>
      <c r="E477" s="1009"/>
      <c r="F477" s="1011"/>
      <c r="G477" s="1009"/>
      <c r="H477" s="1009"/>
      <c r="I477" s="1009"/>
      <c r="J477" s="1009"/>
      <c r="K477" s="1009"/>
      <c r="L477" s="1009"/>
      <c r="M477" s="1009"/>
      <c r="N477" s="1009"/>
      <c r="O477" s="1009"/>
      <c r="P477" s="1009"/>
      <c r="Q477" s="1009"/>
      <c r="R477" s="1009"/>
      <c r="S477" s="1009"/>
      <c r="T477" s="1009"/>
      <c r="U477" s="1009"/>
      <c r="V477" s="1009"/>
      <c r="W477" s="1009"/>
      <c r="X477" s="1009"/>
      <c r="Y477" s="1009"/>
      <c r="Z477" s="1009"/>
      <c r="AA477" s="1009"/>
    </row>
    <row r="478">
      <c r="A478" s="1009"/>
      <c r="B478" s="1008"/>
      <c r="C478" s="1009"/>
      <c r="D478" s="1010"/>
      <c r="E478" s="1009"/>
      <c r="F478" s="1011"/>
      <c r="G478" s="1009"/>
      <c r="H478" s="1009"/>
      <c r="I478" s="1009"/>
      <c r="J478" s="1009"/>
      <c r="K478" s="1009"/>
      <c r="L478" s="1009"/>
      <c r="M478" s="1009"/>
      <c r="N478" s="1009"/>
      <c r="O478" s="1009"/>
      <c r="P478" s="1009"/>
      <c r="Q478" s="1009"/>
      <c r="R478" s="1009"/>
      <c r="S478" s="1009"/>
      <c r="T478" s="1009"/>
      <c r="U478" s="1009"/>
      <c r="V478" s="1009"/>
      <c r="W478" s="1009"/>
      <c r="X478" s="1009"/>
      <c r="Y478" s="1009"/>
      <c r="Z478" s="1009"/>
      <c r="AA478" s="1009"/>
    </row>
    <row r="479">
      <c r="A479" s="1009"/>
      <c r="B479" s="1008"/>
      <c r="C479" s="1009"/>
      <c r="D479" s="1010"/>
      <c r="E479" s="1009"/>
      <c r="F479" s="1011"/>
      <c r="G479" s="1009"/>
      <c r="H479" s="1009"/>
      <c r="I479" s="1009"/>
      <c r="J479" s="1009"/>
      <c r="K479" s="1009"/>
      <c r="L479" s="1009"/>
      <c r="M479" s="1009"/>
      <c r="N479" s="1009"/>
      <c r="O479" s="1009"/>
      <c r="P479" s="1009"/>
      <c r="Q479" s="1009"/>
      <c r="R479" s="1009"/>
      <c r="S479" s="1009"/>
      <c r="T479" s="1009"/>
      <c r="U479" s="1009"/>
      <c r="V479" s="1009"/>
      <c r="W479" s="1009"/>
      <c r="X479" s="1009"/>
      <c r="Y479" s="1009"/>
      <c r="Z479" s="1009"/>
      <c r="AA479" s="1009"/>
    </row>
    <row r="480">
      <c r="A480" s="1009"/>
      <c r="B480" s="1008"/>
      <c r="C480" s="1009"/>
      <c r="D480" s="1010"/>
      <c r="E480" s="1009"/>
      <c r="F480" s="1011"/>
      <c r="G480" s="1009"/>
      <c r="H480" s="1009"/>
      <c r="I480" s="1009"/>
      <c r="J480" s="1009"/>
      <c r="K480" s="1009"/>
      <c r="L480" s="1009"/>
      <c r="M480" s="1009"/>
      <c r="N480" s="1009"/>
      <c r="O480" s="1009"/>
      <c r="P480" s="1009"/>
      <c r="Q480" s="1009"/>
      <c r="R480" s="1009"/>
      <c r="S480" s="1009"/>
      <c r="T480" s="1009"/>
      <c r="U480" s="1009"/>
      <c r="V480" s="1009"/>
      <c r="W480" s="1009"/>
      <c r="X480" s="1009"/>
      <c r="Y480" s="1009"/>
      <c r="Z480" s="1009"/>
      <c r="AA480" s="1009"/>
    </row>
    <row r="481">
      <c r="A481" s="1009"/>
      <c r="B481" s="1008"/>
      <c r="C481" s="1009"/>
      <c r="D481" s="1010"/>
      <c r="E481" s="1009"/>
      <c r="F481" s="1011"/>
      <c r="G481" s="1009"/>
      <c r="H481" s="1009"/>
      <c r="I481" s="1009"/>
      <c r="J481" s="1009"/>
      <c r="K481" s="1009"/>
      <c r="L481" s="1009"/>
      <c r="M481" s="1009"/>
      <c r="N481" s="1009"/>
      <c r="O481" s="1009"/>
      <c r="P481" s="1009"/>
      <c r="Q481" s="1009"/>
      <c r="R481" s="1009"/>
      <c r="S481" s="1009"/>
      <c r="T481" s="1009"/>
      <c r="U481" s="1009"/>
      <c r="V481" s="1009"/>
      <c r="W481" s="1009"/>
      <c r="X481" s="1009"/>
      <c r="Y481" s="1009"/>
      <c r="Z481" s="1009"/>
      <c r="AA481" s="1009"/>
    </row>
    <row r="482">
      <c r="A482" s="1009"/>
      <c r="B482" s="1008"/>
      <c r="C482" s="1009"/>
      <c r="D482" s="1010"/>
      <c r="E482" s="1009"/>
      <c r="F482" s="1011"/>
      <c r="G482" s="1009"/>
      <c r="H482" s="1009"/>
      <c r="I482" s="1009"/>
      <c r="J482" s="1009"/>
      <c r="K482" s="1009"/>
      <c r="L482" s="1009"/>
      <c r="M482" s="1009"/>
      <c r="N482" s="1009"/>
      <c r="O482" s="1009"/>
      <c r="P482" s="1009"/>
      <c r="Q482" s="1009"/>
      <c r="R482" s="1009"/>
      <c r="S482" s="1009"/>
      <c r="T482" s="1009"/>
      <c r="U482" s="1009"/>
      <c r="V482" s="1009"/>
      <c r="W482" s="1009"/>
      <c r="X482" s="1009"/>
      <c r="Y482" s="1009"/>
      <c r="Z482" s="1009"/>
      <c r="AA482" s="1009"/>
    </row>
    <row r="483">
      <c r="A483" s="1009"/>
      <c r="B483" s="1008"/>
      <c r="C483" s="1009"/>
      <c r="D483" s="1010"/>
      <c r="E483" s="1009"/>
      <c r="F483" s="1011"/>
      <c r="G483" s="1009"/>
      <c r="H483" s="1009"/>
      <c r="I483" s="1009"/>
      <c r="J483" s="1009"/>
      <c r="K483" s="1009"/>
      <c r="L483" s="1009"/>
      <c r="M483" s="1009"/>
      <c r="N483" s="1009"/>
      <c r="O483" s="1009"/>
      <c r="P483" s="1009"/>
      <c r="Q483" s="1009"/>
      <c r="R483" s="1009"/>
      <c r="S483" s="1009"/>
      <c r="T483" s="1009"/>
      <c r="U483" s="1009"/>
      <c r="V483" s="1009"/>
      <c r="W483" s="1009"/>
      <c r="X483" s="1009"/>
      <c r="Y483" s="1009"/>
      <c r="Z483" s="1009"/>
      <c r="AA483" s="1009"/>
    </row>
    <row r="484">
      <c r="A484" s="1009"/>
      <c r="B484" s="1008"/>
      <c r="C484" s="1009"/>
      <c r="D484" s="1010"/>
      <c r="E484" s="1009"/>
      <c r="F484" s="1011"/>
      <c r="G484" s="1009"/>
      <c r="H484" s="1009"/>
      <c r="I484" s="1009"/>
      <c r="J484" s="1009"/>
      <c r="K484" s="1009"/>
      <c r="L484" s="1009"/>
      <c r="M484" s="1009"/>
      <c r="N484" s="1009"/>
      <c r="O484" s="1009"/>
      <c r="P484" s="1009"/>
      <c r="Q484" s="1009"/>
      <c r="R484" s="1009"/>
      <c r="S484" s="1009"/>
      <c r="T484" s="1009"/>
      <c r="U484" s="1009"/>
      <c r="V484" s="1009"/>
      <c r="W484" s="1009"/>
      <c r="X484" s="1009"/>
      <c r="Y484" s="1009"/>
      <c r="Z484" s="1009"/>
      <c r="AA484" s="1009"/>
    </row>
    <row r="485">
      <c r="A485" s="1009"/>
      <c r="B485" s="1008"/>
      <c r="C485" s="1009"/>
      <c r="D485" s="1010"/>
      <c r="E485" s="1009"/>
      <c r="F485" s="1011"/>
      <c r="G485" s="1009"/>
      <c r="H485" s="1009"/>
      <c r="I485" s="1009"/>
      <c r="J485" s="1009"/>
      <c r="K485" s="1009"/>
      <c r="L485" s="1009"/>
      <c r="M485" s="1009"/>
      <c r="N485" s="1009"/>
      <c r="O485" s="1009"/>
      <c r="P485" s="1009"/>
      <c r="Q485" s="1009"/>
      <c r="R485" s="1009"/>
      <c r="S485" s="1009"/>
      <c r="T485" s="1009"/>
      <c r="U485" s="1009"/>
      <c r="V485" s="1009"/>
      <c r="W485" s="1009"/>
      <c r="X485" s="1009"/>
      <c r="Y485" s="1009"/>
      <c r="Z485" s="1009"/>
      <c r="AA485" s="1009"/>
    </row>
    <row r="486">
      <c r="A486" s="1009"/>
      <c r="B486" s="1008"/>
      <c r="C486" s="1009"/>
      <c r="D486" s="1010"/>
      <c r="E486" s="1009"/>
      <c r="F486" s="1011"/>
      <c r="G486" s="1009"/>
      <c r="H486" s="1009"/>
      <c r="I486" s="1009"/>
      <c r="J486" s="1009"/>
      <c r="K486" s="1009"/>
      <c r="L486" s="1009"/>
      <c r="M486" s="1009"/>
      <c r="N486" s="1009"/>
      <c r="O486" s="1009"/>
      <c r="P486" s="1009"/>
      <c r="Q486" s="1009"/>
      <c r="R486" s="1009"/>
      <c r="S486" s="1009"/>
      <c r="T486" s="1009"/>
      <c r="U486" s="1009"/>
      <c r="V486" s="1009"/>
      <c r="W486" s="1009"/>
      <c r="X486" s="1009"/>
      <c r="Y486" s="1009"/>
      <c r="Z486" s="1009"/>
      <c r="AA486" s="1009"/>
    </row>
    <row r="487">
      <c r="A487" s="1009"/>
      <c r="B487" s="1008"/>
      <c r="C487" s="1009"/>
      <c r="D487" s="1010"/>
      <c r="E487" s="1009"/>
      <c r="F487" s="1011"/>
      <c r="G487" s="1009"/>
      <c r="H487" s="1009"/>
      <c r="I487" s="1009"/>
      <c r="J487" s="1009"/>
      <c r="K487" s="1009"/>
      <c r="L487" s="1009"/>
      <c r="M487" s="1009"/>
      <c r="N487" s="1009"/>
      <c r="O487" s="1009"/>
      <c r="P487" s="1009"/>
      <c r="Q487" s="1009"/>
      <c r="R487" s="1009"/>
      <c r="S487" s="1009"/>
      <c r="T487" s="1009"/>
      <c r="U487" s="1009"/>
      <c r="V487" s="1009"/>
      <c r="W487" s="1009"/>
      <c r="X487" s="1009"/>
      <c r="Y487" s="1009"/>
      <c r="Z487" s="1009"/>
      <c r="AA487" s="1009"/>
    </row>
    <row r="488">
      <c r="A488" s="1009"/>
      <c r="B488" s="1008"/>
      <c r="C488" s="1009"/>
      <c r="D488" s="1010"/>
      <c r="E488" s="1009"/>
      <c r="F488" s="1011"/>
      <c r="G488" s="1009"/>
      <c r="H488" s="1009"/>
      <c r="I488" s="1009"/>
      <c r="J488" s="1009"/>
      <c r="K488" s="1009"/>
      <c r="L488" s="1009"/>
      <c r="M488" s="1009"/>
      <c r="N488" s="1009"/>
      <c r="O488" s="1009"/>
      <c r="P488" s="1009"/>
      <c r="Q488" s="1009"/>
      <c r="R488" s="1009"/>
      <c r="S488" s="1009"/>
      <c r="T488" s="1009"/>
      <c r="U488" s="1009"/>
      <c r="V488" s="1009"/>
      <c r="W488" s="1009"/>
      <c r="X488" s="1009"/>
      <c r="Y488" s="1009"/>
      <c r="Z488" s="1009"/>
      <c r="AA488" s="1009"/>
    </row>
    <row r="489">
      <c r="A489" s="1009"/>
      <c r="B489" s="1008"/>
      <c r="C489" s="1009"/>
      <c r="D489" s="1010"/>
      <c r="E489" s="1009"/>
      <c r="F489" s="1011"/>
      <c r="G489" s="1009"/>
      <c r="H489" s="1009"/>
      <c r="I489" s="1009"/>
      <c r="J489" s="1009"/>
      <c r="K489" s="1009"/>
      <c r="L489" s="1009"/>
      <c r="M489" s="1009"/>
      <c r="N489" s="1009"/>
      <c r="O489" s="1009"/>
      <c r="P489" s="1009"/>
      <c r="Q489" s="1009"/>
      <c r="R489" s="1009"/>
      <c r="S489" s="1009"/>
      <c r="T489" s="1009"/>
      <c r="U489" s="1009"/>
      <c r="V489" s="1009"/>
      <c r="W489" s="1009"/>
      <c r="X489" s="1009"/>
      <c r="Y489" s="1009"/>
      <c r="Z489" s="1009"/>
      <c r="AA489" s="1009"/>
    </row>
    <row r="490">
      <c r="A490" s="1009"/>
      <c r="B490" s="1008"/>
      <c r="C490" s="1009"/>
      <c r="D490" s="1010"/>
      <c r="E490" s="1009"/>
      <c r="F490" s="1011"/>
      <c r="G490" s="1009"/>
      <c r="H490" s="1009"/>
      <c r="I490" s="1009"/>
      <c r="J490" s="1009"/>
      <c r="K490" s="1009"/>
      <c r="L490" s="1009"/>
      <c r="M490" s="1009"/>
      <c r="N490" s="1009"/>
      <c r="O490" s="1009"/>
      <c r="P490" s="1009"/>
      <c r="Q490" s="1009"/>
      <c r="R490" s="1009"/>
      <c r="S490" s="1009"/>
      <c r="T490" s="1009"/>
      <c r="U490" s="1009"/>
      <c r="V490" s="1009"/>
      <c r="W490" s="1009"/>
      <c r="X490" s="1009"/>
      <c r="Y490" s="1009"/>
      <c r="Z490" s="1009"/>
      <c r="AA490" s="1009"/>
    </row>
    <row r="491">
      <c r="A491" s="1009"/>
      <c r="B491" s="1008"/>
      <c r="C491" s="1009"/>
      <c r="D491" s="1010"/>
      <c r="E491" s="1009"/>
      <c r="F491" s="1011"/>
      <c r="G491" s="1009"/>
      <c r="H491" s="1009"/>
      <c r="I491" s="1009"/>
      <c r="J491" s="1009"/>
      <c r="K491" s="1009"/>
      <c r="L491" s="1009"/>
      <c r="M491" s="1009"/>
      <c r="N491" s="1009"/>
      <c r="O491" s="1009"/>
      <c r="P491" s="1009"/>
      <c r="Q491" s="1009"/>
      <c r="R491" s="1009"/>
      <c r="S491" s="1009"/>
      <c r="T491" s="1009"/>
      <c r="U491" s="1009"/>
      <c r="V491" s="1009"/>
      <c r="W491" s="1009"/>
      <c r="X491" s="1009"/>
      <c r="Y491" s="1009"/>
      <c r="Z491" s="1009"/>
      <c r="AA491" s="1009"/>
    </row>
    <row r="492">
      <c r="A492" s="1009"/>
      <c r="B492" s="1008"/>
      <c r="C492" s="1009"/>
      <c r="D492" s="1010"/>
      <c r="E492" s="1009"/>
      <c r="F492" s="1011"/>
      <c r="G492" s="1009"/>
      <c r="H492" s="1009"/>
      <c r="I492" s="1009"/>
      <c r="J492" s="1009"/>
      <c r="K492" s="1009"/>
      <c r="L492" s="1009"/>
      <c r="M492" s="1009"/>
      <c r="N492" s="1009"/>
      <c r="O492" s="1009"/>
      <c r="P492" s="1009"/>
      <c r="Q492" s="1009"/>
      <c r="R492" s="1009"/>
      <c r="S492" s="1009"/>
      <c r="T492" s="1009"/>
      <c r="U492" s="1009"/>
      <c r="V492" s="1009"/>
      <c r="W492" s="1009"/>
      <c r="X492" s="1009"/>
      <c r="Y492" s="1009"/>
      <c r="Z492" s="1009"/>
      <c r="AA492" s="1009"/>
    </row>
    <row r="493">
      <c r="A493" s="1009"/>
      <c r="B493" s="1008"/>
      <c r="C493" s="1009"/>
      <c r="D493" s="1010"/>
      <c r="E493" s="1009"/>
      <c r="F493" s="1011"/>
      <c r="G493" s="1009"/>
      <c r="H493" s="1009"/>
      <c r="I493" s="1009"/>
      <c r="J493" s="1009"/>
      <c r="K493" s="1009"/>
      <c r="L493" s="1009"/>
      <c r="M493" s="1009"/>
      <c r="N493" s="1009"/>
      <c r="O493" s="1009"/>
      <c r="P493" s="1009"/>
      <c r="Q493" s="1009"/>
      <c r="R493" s="1009"/>
      <c r="S493" s="1009"/>
      <c r="T493" s="1009"/>
      <c r="U493" s="1009"/>
      <c r="V493" s="1009"/>
      <c r="W493" s="1009"/>
      <c r="X493" s="1009"/>
      <c r="Y493" s="1009"/>
      <c r="Z493" s="1009"/>
      <c r="AA493" s="1009"/>
    </row>
    <row r="494">
      <c r="A494" s="1009"/>
      <c r="B494" s="1008"/>
      <c r="C494" s="1009"/>
      <c r="D494" s="1010"/>
      <c r="E494" s="1009"/>
      <c r="F494" s="1011"/>
      <c r="G494" s="1009"/>
      <c r="H494" s="1009"/>
      <c r="I494" s="1009"/>
      <c r="J494" s="1009"/>
      <c r="K494" s="1009"/>
      <c r="L494" s="1009"/>
      <c r="M494" s="1009"/>
      <c r="N494" s="1009"/>
      <c r="O494" s="1009"/>
      <c r="P494" s="1009"/>
      <c r="Q494" s="1009"/>
      <c r="R494" s="1009"/>
      <c r="S494" s="1009"/>
      <c r="T494" s="1009"/>
      <c r="U494" s="1009"/>
      <c r="V494" s="1009"/>
      <c r="W494" s="1009"/>
      <c r="X494" s="1009"/>
      <c r="Y494" s="1009"/>
      <c r="Z494" s="1009"/>
      <c r="AA494" s="1009"/>
    </row>
    <row r="495">
      <c r="A495" s="1009"/>
      <c r="B495" s="1008"/>
      <c r="C495" s="1009"/>
      <c r="D495" s="1010"/>
      <c r="E495" s="1009"/>
      <c r="F495" s="1011"/>
      <c r="G495" s="1009"/>
      <c r="H495" s="1009"/>
      <c r="I495" s="1009"/>
      <c r="J495" s="1009"/>
      <c r="K495" s="1009"/>
      <c r="L495" s="1009"/>
      <c r="M495" s="1009"/>
      <c r="N495" s="1009"/>
      <c r="O495" s="1009"/>
      <c r="P495" s="1009"/>
      <c r="Q495" s="1009"/>
      <c r="R495" s="1009"/>
      <c r="S495" s="1009"/>
      <c r="T495" s="1009"/>
      <c r="U495" s="1009"/>
      <c r="V495" s="1009"/>
      <c r="W495" s="1009"/>
      <c r="X495" s="1009"/>
      <c r="Y495" s="1009"/>
      <c r="Z495" s="1009"/>
      <c r="AA495" s="1009"/>
    </row>
    <row r="496">
      <c r="A496" s="1009"/>
      <c r="B496" s="1008"/>
      <c r="C496" s="1009"/>
      <c r="D496" s="1010"/>
      <c r="E496" s="1009"/>
      <c r="F496" s="1011"/>
      <c r="G496" s="1009"/>
      <c r="H496" s="1009"/>
      <c r="I496" s="1009"/>
      <c r="J496" s="1009"/>
      <c r="K496" s="1009"/>
      <c r="L496" s="1009"/>
      <c r="M496" s="1009"/>
      <c r="N496" s="1009"/>
      <c r="O496" s="1009"/>
      <c r="P496" s="1009"/>
      <c r="Q496" s="1009"/>
      <c r="R496" s="1009"/>
      <c r="S496" s="1009"/>
      <c r="T496" s="1009"/>
      <c r="U496" s="1009"/>
      <c r="V496" s="1009"/>
      <c r="W496" s="1009"/>
      <c r="X496" s="1009"/>
      <c r="Y496" s="1009"/>
      <c r="Z496" s="1009"/>
      <c r="AA496" s="1009"/>
    </row>
    <row r="497">
      <c r="A497" s="1009"/>
      <c r="B497" s="1008"/>
      <c r="C497" s="1009"/>
      <c r="D497" s="1010"/>
      <c r="E497" s="1009"/>
      <c r="F497" s="1011"/>
      <c r="G497" s="1009"/>
      <c r="H497" s="1009"/>
      <c r="I497" s="1009"/>
      <c r="J497" s="1009"/>
      <c r="K497" s="1009"/>
      <c r="L497" s="1009"/>
      <c r="M497" s="1009"/>
      <c r="N497" s="1009"/>
      <c r="O497" s="1009"/>
      <c r="P497" s="1009"/>
      <c r="Q497" s="1009"/>
      <c r="R497" s="1009"/>
      <c r="S497" s="1009"/>
      <c r="T497" s="1009"/>
      <c r="U497" s="1009"/>
      <c r="V497" s="1009"/>
      <c r="W497" s="1009"/>
      <c r="X497" s="1009"/>
      <c r="Y497" s="1009"/>
      <c r="Z497" s="1009"/>
      <c r="AA497" s="1009"/>
    </row>
    <row r="498">
      <c r="A498" s="1009"/>
      <c r="B498" s="1008"/>
      <c r="C498" s="1009"/>
      <c r="D498" s="1010"/>
      <c r="E498" s="1009"/>
      <c r="F498" s="1011"/>
      <c r="G498" s="1009"/>
      <c r="H498" s="1009"/>
      <c r="I498" s="1009"/>
      <c r="J498" s="1009"/>
      <c r="K498" s="1009"/>
      <c r="L498" s="1009"/>
      <c r="M498" s="1009"/>
      <c r="N498" s="1009"/>
      <c r="O498" s="1009"/>
      <c r="P498" s="1009"/>
      <c r="Q498" s="1009"/>
      <c r="R498" s="1009"/>
      <c r="S498" s="1009"/>
      <c r="T498" s="1009"/>
      <c r="U498" s="1009"/>
      <c r="V498" s="1009"/>
      <c r="W498" s="1009"/>
      <c r="X498" s="1009"/>
      <c r="Y498" s="1009"/>
      <c r="Z498" s="1009"/>
      <c r="AA498" s="1009"/>
    </row>
    <row r="499">
      <c r="A499" s="1009"/>
      <c r="B499" s="1008"/>
      <c r="C499" s="1009"/>
      <c r="D499" s="1010"/>
      <c r="E499" s="1009"/>
      <c r="F499" s="1011"/>
      <c r="G499" s="1009"/>
      <c r="H499" s="1009"/>
      <c r="I499" s="1009"/>
      <c r="J499" s="1009"/>
      <c r="K499" s="1009"/>
      <c r="L499" s="1009"/>
      <c r="M499" s="1009"/>
      <c r="N499" s="1009"/>
      <c r="O499" s="1009"/>
      <c r="P499" s="1009"/>
      <c r="Q499" s="1009"/>
      <c r="R499" s="1009"/>
      <c r="S499" s="1009"/>
      <c r="T499" s="1009"/>
      <c r="U499" s="1009"/>
      <c r="V499" s="1009"/>
      <c r="W499" s="1009"/>
      <c r="X499" s="1009"/>
      <c r="Y499" s="1009"/>
      <c r="Z499" s="1009"/>
      <c r="AA499" s="1009"/>
    </row>
    <row r="500">
      <c r="A500" s="1009"/>
      <c r="B500" s="1008"/>
      <c r="C500" s="1009"/>
      <c r="D500" s="1010"/>
      <c r="E500" s="1009"/>
      <c r="F500" s="1011"/>
      <c r="G500" s="1009"/>
      <c r="H500" s="1009"/>
      <c r="I500" s="1009"/>
      <c r="J500" s="1009"/>
      <c r="K500" s="1009"/>
      <c r="L500" s="1009"/>
      <c r="M500" s="1009"/>
      <c r="N500" s="1009"/>
      <c r="O500" s="1009"/>
      <c r="P500" s="1009"/>
      <c r="Q500" s="1009"/>
      <c r="R500" s="1009"/>
      <c r="S500" s="1009"/>
      <c r="T500" s="1009"/>
      <c r="U500" s="1009"/>
      <c r="V500" s="1009"/>
      <c r="W500" s="1009"/>
      <c r="X500" s="1009"/>
      <c r="Y500" s="1009"/>
      <c r="Z500" s="1009"/>
      <c r="AA500" s="1009"/>
    </row>
    <row r="501">
      <c r="A501" s="1009"/>
      <c r="B501" s="1008"/>
      <c r="C501" s="1009"/>
      <c r="D501" s="1010"/>
      <c r="E501" s="1009"/>
      <c r="F501" s="1011"/>
      <c r="G501" s="1009"/>
      <c r="H501" s="1009"/>
      <c r="I501" s="1009"/>
      <c r="J501" s="1009"/>
      <c r="K501" s="1009"/>
      <c r="L501" s="1009"/>
      <c r="M501" s="1009"/>
      <c r="N501" s="1009"/>
      <c r="O501" s="1009"/>
      <c r="P501" s="1009"/>
      <c r="Q501" s="1009"/>
      <c r="R501" s="1009"/>
      <c r="S501" s="1009"/>
      <c r="T501" s="1009"/>
      <c r="U501" s="1009"/>
      <c r="V501" s="1009"/>
      <c r="W501" s="1009"/>
      <c r="X501" s="1009"/>
      <c r="Y501" s="1009"/>
      <c r="Z501" s="1009"/>
      <c r="AA501" s="1009"/>
    </row>
    <row r="502">
      <c r="A502" s="1009"/>
      <c r="B502" s="1008"/>
      <c r="C502" s="1009"/>
      <c r="D502" s="1010"/>
      <c r="E502" s="1009"/>
      <c r="F502" s="1011"/>
      <c r="G502" s="1009"/>
      <c r="H502" s="1009"/>
      <c r="I502" s="1009"/>
      <c r="J502" s="1009"/>
      <c r="K502" s="1009"/>
      <c r="L502" s="1009"/>
      <c r="M502" s="1009"/>
      <c r="N502" s="1009"/>
      <c r="O502" s="1009"/>
      <c r="P502" s="1009"/>
      <c r="Q502" s="1009"/>
      <c r="R502" s="1009"/>
      <c r="S502" s="1009"/>
      <c r="T502" s="1009"/>
      <c r="U502" s="1009"/>
      <c r="V502" s="1009"/>
      <c r="W502" s="1009"/>
      <c r="X502" s="1009"/>
      <c r="Y502" s="1009"/>
      <c r="Z502" s="1009"/>
      <c r="AA502" s="1009"/>
    </row>
    <row r="503">
      <c r="A503" s="1009"/>
      <c r="B503" s="1008"/>
      <c r="C503" s="1009"/>
      <c r="D503" s="1010"/>
      <c r="E503" s="1009"/>
      <c r="F503" s="1011"/>
      <c r="G503" s="1009"/>
      <c r="H503" s="1009"/>
      <c r="I503" s="1009"/>
      <c r="J503" s="1009"/>
      <c r="K503" s="1009"/>
      <c r="L503" s="1009"/>
      <c r="M503" s="1009"/>
      <c r="N503" s="1009"/>
      <c r="O503" s="1009"/>
      <c r="P503" s="1009"/>
      <c r="Q503" s="1009"/>
      <c r="R503" s="1009"/>
      <c r="S503" s="1009"/>
      <c r="T503" s="1009"/>
      <c r="U503" s="1009"/>
      <c r="V503" s="1009"/>
      <c r="W503" s="1009"/>
      <c r="X503" s="1009"/>
      <c r="Y503" s="1009"/>
      <c r="Z503" s="1009"/>
      <c r="AA503" s="1009"/>
    </row>
    <row r="504">
      <c r="A504" s="1009"/>
      <c r="B504" s="1008"/>
      <c r="C504" s="1009"/>
      <c r="D504" s="1010"/>
      <c r="E504" s="1009"/>
      <c r="F504" s="1011"/>
      <c r="G504" s="1009"/>
      <c r="H504" s="1009"/>
      <c r="I504" s="1009"/>
      <c r="J504" s="1009"/>
      <c r="K504" s="1009"/>
      <c r="L504" s="1009"/>
      <c r="M504" s="1009"/>
      <c r="N504" s="1009"/>
      <c r="O504" s="1009"/>
      <c r="P504" s="1009"/>
      <c r="Q504" s="1009"/>
      <c r="R504" s="1009"/>
      <c r="S504" s="1009"/>
      <c r="T504" s="1009"/>
      <c r="U504" s="1009"/>
      <c r="V504" s="1009"/>
      <c r="W504" s="1009"/>
      <c r="X504" s="1009"/>
      <c r="Y504" s="1009"/>
      <c r="Z504" s="1009"/>
      <c r="AA504" s="1009"/>
    </row>
    <row r="505">
      <c r="A505" s="1009"/>
      <c r="B505" s="1008"/>
      <c r="C505" s="1009"/>
      <c r="D505" s="1010"/>
      <c r="E505" s="1009"/>
      <c r="F505" s="1011"/>
      <c r="G505" s="1009"/>
      <c r="H505" s="1009"/>
      <c r="I505" s="1009"/>
      <c r="J505" s="1009"/>
      <c r="K505" s="1009"/>
      <c r="L505" s="1009"/>
      <c r="M505" s="1009"/>
      <c r="N505" s="1009"/>
      <c r="O505" s="1009"/>
      <c r="P505" s="1009"/>
      <c r="Q505" s="1009"/>
      <c r="R505" s="1009"/>
      <c r="S505" s="1009"/>
      <c r="T505" s="1009"/>
      <c r="U505" s="1009"/>
      <c r="V505" s="1009"/>
      <c r="W505" s="1009"/>
      <c r="X505" s="1009"/>
      <c r="Y505" s="1009"/>
      <c r="Z505" s="1009"/>
      <c r="AA505" s="1009"/>
    </row>
    <row r="506">
      <c r="A506" s="1009"/>
      <c r="B506" s="1008"/>
      <c r="C506" s="1009"/>
      <c r="D506" s="1010"/>
      <c r="E506" s="1009"/>
      <c r="F506" s="1011"/>
      <c r="G506" s="1009"/>
      <c r="H506" s="1009"/>
      <c r="I506" s="1009"/>
      <c r="J506" s="1009"/>
      <c r="K506" s="1009"/>
      <c r="L506" s="1009"/>
      <c r="M506" s="1009"/>
      <c r="N506" s="1009"/>
      <c r="O506" s="1009"/>
      <c r="P506" s="1009"/>
      <c r="Q506" s="1009"/>
      <c r="R506" s="1009"/>
      <c r="S506" s="1009"/>
      <c r="T506" s="1009"/>
      <c r="U506" s="1009"/>
      <c r="V506" s="1009"/>
      <c r="W506" s="1009"/>
      <c r="X506" s="1009"/>
      <c r="Y506" s="1009"/>
      <c r="Z506" s="1009"/>
      <c r="AA506" s="1009"/>
    </row>
    <row r="507">
      <c r="A507" s="1009"/>
      <c r="B507" s="1008"/>
      <c r="C507" s="1009"/>
      <c r="D507" s="1010"/>
      <c r="E507" s="1009"/>
      <c r="F507" s="1011"/>
      <c r="G507" s="1009"/>
      <c r="H507" s="1009"/>
      <c r="I507" s="1009"/>
      <c r="J507" s="1009"/>
      <c r="K507" s="1009"/>
      <c r="L507" s="1009"/>
      <c r="M507" s="1009"/>
      <c r="N507" s="1009"/>
      <c r="O507" s="1009"/>
      <c r="P507" s="1009"/>
      <c r="Q507" s="1009"/>
      <c r="R507" s="1009"/>
      <c r="S507" s="1009"/>
      <c r="T507" s="1009"/>
      <c r="U507" s="1009"/>
      <c r="V507" s="1009"/>
      <c r="W507" s="1009"/>
      <c r="X507" s="1009"/>
      <c r="Y507" s="1009"/>
      <c r="Z507" s="1009"/>
      <c r="AA507" s="1009"/>
    </row>
    <row r="508">
      <c r="A508" s="1009"/>
      <c r="B508" s="1008"/>
      <c r="C508" s="1009"/>
      <c r="D508" s="1010"/>
      <c r="E508" s="1009"/>
      <c r="F508" s="1011"/>
      <c r="G508" s="1009"/>
      <c r="H508" s="1009"/>
      <c r="I508" s="1009"/>
      <c r="J508" s="1009"/>
      <c r="K508" s="1009"/>
      <c r="L508" s="1009"/>
      <c r="M508" s="1009"/>
      <c r="N508" s="1009"/>
      <c r="O508" s="1009"/>
      <c r="P508" s="1009"/>
      <c r="Q508" s="1009"/>
      <c r="R508" s="1009"/>
      <c r="S508" s="1009"/>
      <c r="T508" s="1009"/>
      <c r="U508" s="1009"/>
      <c r="V508" s="1009"/>
      <c r="W508" s="1009"/>
      <c r="X508" s="1009"/>
      <c r="Y508" s="1009"/>
      <c r="Z508" s="1009"/>
      <c r="AA508" s="1009"/>
    </row>
    <row r="509">
      <c r="A509" s="1009"/>
      <c r="B509" s="1008"/>
      <c r="C509" s="1009"/>
      <c r="D509" s="1010"/>
      <c r="E509" s="1009"/>
      <c r="F509" s="1011"/>
      <c r="G509" s="1009"/>
      <c r="H509" s="1009"/>
      <c r="I509" s="1009"/>
      <c r="J509" s="1009"/>
      <c r="K509" s="1009"/>
      <c r="L509" s="1009"/>
      <c r="M509" s="1009"/>
      <c r="N509" s="1009"/>
      <c r="O509" s="1009"/>
      <c r="P509" s="1009"/>
      <c r="Q509" s="1009"/>
      <c r="R509" s="1009"/>
      <c r="S509" s="1009"/>
      <c r="T509" s="1009"/>
      <c r="U509" s="1009"/>
      <c r="V509" s="1009"/>
      <c r="W509" s="1009"/>
      <c r="X509" s="1009"/>
      <c r="Y509" s="1009"/>
      <c r="Z509" s="1009"/>
      <c r="AA509" s="1009"/>
    </row>
    <row r="510">
      <c r="A510" s="1009"/>
      <c r="B510" s="1008"/>
      <c r="C510" s="1009"/>
      <c r="D510" s="1010"/>
      <c r="E510" s="1009"/>
      <c r="F510" s="1011"/>
      <c r="G510" s="1009"/>
      <c r="H510" s="1009"/>
      <c r="I510" s="1009"/>
      <c r="J510" s="1009"/>
      <c r="K510" s="1009"/>
      <c r="L510" s="1009"/>
      <c r="M510" s="1009"/>
      <c r="N510" s="1009"/>
      <c r="O510" s="1009"/>
      <c r="P510" s="1009"/>
      <c r="Q510" s="1009"/>
      <c r="R510" s="1009"/>
      <c r="S510" s="1009"/>
      <c r="T510" s="1009"/>
      <c r="U510" s="1009"/>
      <c r="V510" s="1009"/>
      <c r="W510" s="1009"/>
      <c r="X510" s="1009"/>
      <c r="Y510" s="1009"/>
      <c r="Z510" s="1009"/>
      <c r="AA510" s="1009"/>
    </row>
    <row r="511">
      <c r="A511" s="1009"/>
      <c r="B511" s="1008"/>
      <c r="C511" s="1009"/>
      <c r="D511" s="1010"/>
      <c r="E511" s="1009"/>
      <c r="F511" s="1011"/>
      <c r="G511" s="1009"/>
      <c r="H511" s="1009"/>
      <c r="I511" s="1009"/>
      <c r="J511" s="1009"/>
      <c r="K511" s="1009"/>
      <c r="L511" s="1009"/>
      <c r="M511" s="1009"/>
      <c r="N511" s="1009"/>
      <c r="O511" s="1009"/>
      <c r="P511" s="1009"/>
      <c r="Q511" s="1009"/>
      <c r="R511" s="1009"/>
      <c r="S511" s="1009"/>
      <c r="T511" s="1009"/>
      <c r="U511" s="1009"/>
      <c r="V511" s="1009"/>
      <c r="W511" s="1009"/>
      <c r="X511" s="1009"/>
      <c r="Y511" s="1009"/>
      <c r="Z511" s="1009"/>
      <c r="AA511" s="1009"/>
    </row>
    <row r="512">
      <c r="A512" s="1009"/>
      <c r="B512" s="1008"/>
      <c r="C512" s="1009"/>
      <c r="D512" s="1010"/>
      <c r="E512" s="1009"/>
      <c r="F512" s="1011"/>
      <c r="G512" s="1009"/>
      <c r="H512" s="1009"/>
      <c r="I512" s="1009"/>
      <c r="J512" s="1009"/>
      <c r="K512" s="1009"/>
      <c r="L512" s="1009"/>
      <c r="M512" s="1009"/>
      <c r="N512" s="1009"/>
      <c r="O512" s="1009"/>
      <c r="P512" s="1009"/>
      <c r="Q512" s="1009"/>
      <c r="R512" s="1009"/>
      <c r="S512" s="1009"/>
      <c r="T512" s="1009"/>
      <c r="U512" s="1009"/>
      <c r="V512" s="1009"/>
      <c r="W512" s="1009"/>
      <c r="X512" s="1009"/>
      <c r="Y512" s="1009"/>
      <c r="Z512" s="1009"/>
      <c r="AA512" s="1009"/>
    </row>
    <row r="513">
      <c r="A513" s="1009"/>
      <c r="B513" s="1008"/>
      <c r="C513" s="1009"/>
      <c r="D513" s="1010"/>
      <c r="E513" s="1009"/>
      <c r="F513" s="1011"/>
      <c r="G513" s="1009"/>
      <c r="H513" s="1009"/>
      <c r="I513" s="1009"/>
      <c r="J513" s="1009"/>
      <c r="K513" s="1009"/>
      <c r="L513" s="1009"/>
      <c r="M513" s="1009"/>
      <c r="N513" s="1009"/>
      <c r="O513" s="1009"/>
      <c r="P513" s="1009"/>
      <c r="Q513" s="1009"/>
      <c r="R513" s="1009"/>
      <c r="S513" s="1009"/>
      <c r="T513" s="1009"/>
      <c r="U513" s="1009"/>
      <c r="V513" s="1009"/>
      <c r="W513" s="1009"/>
      <c r="X513" s="1009"/>
      <c r="Y513" s="1009"/>
      <c r="Z513" s="1009"/>
      <c r="AA513" s="1009"/>
    </row>
    <row r="514">
      <c r="A514" s="1009"/>
      <c r="B514" s="1008"/>
      <c r="C514" s="1009"/>
      <c r="D514" s="1010"/>
      <c r="E514" s="1009"/>
      <c r="F514" s="1011"/>
      <c r="G514" s="1009"/>
      <c r="H514" s="1009"/>
      <c r="I514" s="1009"/>
      <c r="J514" s="1009"/>
      <c r="K514" s="1009"/>
      <c r="L514" s="1009"/>
      <c r="M514" s="1009"/>
      <c r="N514" s="1009"/>
      <c r="O514" s="1009"/>
      <c r="P514" s="1009"/>
      <c r="Q514" s="1009"/>
      <c r="R514" s="1009"/>
      <c r="S514" s="1009"/>
      <c r="T514" s="1009"/>
      <c r="U514" s="1009"/>
      <c r="V514" s="1009"/>
      <c r="W514" s="1009"/>
      <c r="X514" s="1009"/>
      <c r="Y514" s="1009"/>
      <c r="Z514" s="1009"/>
      <c r="AA514" s="1009"/>
    </row>
    <row r="515">
      <c r="A515" s="1009"/>
      <c r="B515" s="1008"/>
      <c r="C515" s="1009"/>
      <c r="D515" s="1010"/>
      <c r="E515" s="1009"/>
      <c r="F515" s="1011"/>
      <c r="G515" s="1009"/>
      <c r="H515" s="1009"/>
      <c r="I515" s="1009"/>
      <c r="J515" s="1009"/>
      <c r="K515" s="1009"/>
      <c r="L515" s="1009"/>
      <c r="M515" s="1009"/>
      <c r="N515" s="1009"/>
      <c r="O515" s="1009"/>
      <c r="P515" s="1009"/>
      <c r="Q515" s="1009"/>
      <c r="R515" s="1009"/>
      <c r="S515" s="1009"/>
      <c r="T515" s="1009"/>
      <c r="U515" s="1009"/>
      <c r="V515" s="1009"/>
      <c r="W515" s="1009"/>
      <c r="X515" s="1009"/>
      <c r="Y515" s="1009"/>
      <c r="Z515" s="1009"/>
      <c r="AA515" s="1009"/>
    </row>
    <row r="516">
      <c r="A516" s="1009"/>
      <c r="B516" s="1008"/>
      <c r="C516" s="1009"/>
      <c r="D516" s="1010"/>
      <c r="E516" s="1009"/>
      <c r="F516" s="1011"/>
      <c r="G516" s="1009"/>
      <c r="H516" s="1009"/>
      <c r="I516" s="1009"/>
      <c r="J516" s="1009"/>
      <c r="K516" s="1009"/>
      <c r="L516" s="1009"/>
      <c r="M516" s="1009"/>
      <c r="N516" s="1009"/>
      <c r="O516" s="1009"/>
      <c r="P516" s="1009"/>
      <c r="Q516" s="1009"/>
      <c r="R516" s="1009"/>
      <c r="S516" s="1009"/>
      <c r="T516" s="1009"/>
      <c r="U516" s="1009"/>
      <c r="V516" s="1009"/>
      <c r="W516" s="1009"/>
      <c r="X516" s="1009"/>
      <c r="Y516" s="1009"/>
      <c r="Z516" s="1009"/>
      <c r="AA516" s="1009"/>
    </row>
    <row r="517">
      <c r="A517" s="1009"/>
      <c r="B517" s="1008"/>
      <c r="C517" s="1009"/>
      <c r="D517" s="1010"/>
      <c r="E517" s="1009"/>
      <c r="F517" s="1011"/>
      <c r="G517" s="1009"/>
      <c r="H517" s="1009"/>
      <c r="I517" s="1009"/>
      <c r="J517" s="1009"/>
      <c r="K517" s="1009"/>
      <c r="L517" s="1009"/>
      <c r="M517" s="1009"/>
      <c r="N517" s="1009"/>
      <c r="O517" s="1009"/>
      <c r="P517" s="1009"/>
      <c r="Q517" s="1009"/>
      <c r="R517" s="1009"/>
      <c r="S517" s="1009"/>
      <c r="T517" s="1009"/>
      <c r="U517" s="1009"/>
      <c r="V517" s="1009"/>
      <c r="W517" s="1009"/>
      <c r="X517" s="1009"/>
      <c r="Y517" s="1009"/>
      <c r="Z517" s="1009"/>
      <c r="AA517" s="1009"/>
    </row>
    <row r="518">
      <c r="A518" s="1009"/>
      <c r="B518" s="1008"/>
      <c r="C518" s="1009"/>
      <c r="D518" s="1010"/>
      <c r="E518" s="1009"/>
      <c r="F518" s="1011"/>
      <c r="G518" s="1009"/>
      <c r="H518" s="1009"/>
      <c r="I518" s="1009"/>
      <c r="J518" s="1009"/>
      <c r="K518" s="1009"/>
      <c r="L518" s="1009"/>
      <c r="M518" s="1009"/>
      <c r="N518" s="1009"/>
      <c r="O518" s="1009"/>
      <c r="P518" s="1009"/>
      <c r="Q518" s="1009"/>
      <c r="R518" s="1009"/>
      <c r="S518" s="1009"/>
      <c r="T518" s="1009"/>
      <c r="U518" s="1009"/>
      <c r="V518" s="1009"/>
      <c r="W518" s="1009"/>
      <c r="X518" s="1009"/>
      <c r="Y518" s="1009"/>
      <c r="Z518" s="1009"/>
      <c r="AA518" s="1009"/>
    </row>
    <row r="519">
      <c r="A519" s="1009"/>
      <c r="B519" s="1008"/>
      <c r="C519" s="1009"/>
      <c r="D519" s="1010"/>
      <c r="E519" s="1009"/>
      <c r="F519" s="1011"/>
      <c r="G519" s="1009"/>
      <c r="H519" s="1009"/>
      <c r="I519" s="1009"/>
      <c r="J519" s="1009"/>
      <c r="K519" s="1009"/>
      <c r="L519" s="1009"/>
      <c r="M519" s="1009"/>
      <c r="N519" s="1009"/>
      <c r="O519" s="1009"/>
      <c r="P519" s="1009"/>
      <c r="Q519" s="1009"/>
      <c r="R519" s="1009"/>
      <c r="S519" s="1009"/>
      <c r="T519" s="1009"/>
      <c r="U519" s="1009"/>
      <c r="V519" s="1009"/>
      <c r="W519" s="1009"/>
      <c r="X519" s="1009"/>
      <c r="Y519" s="1009"/>
      <c r="Z519" s="1009"/>
      <c r="AA519" s="1009"/>
    </row>
    <row r="520">
      <c r="A520" s="1009"/>
      <c r="B520" s="1008"/>
      <c r="C520" s="1009"/>
      <c r="D520" s="1010"/>
      <c r="E520" s="1009"/>
      <c r="F520" s="1011"/>
      <c r="G520" s="1009"/>
      <c r="H520" s="1009"/>
      <c r="I520" s="1009"/>
      <c r="J520" s="1009"/>
      <c r="K520" s="1009"/>
      <c r="L520" s="1009"/>
      <c r="M520" s="1009"/>
      <c r="N520" s="1009"/>
      <c r="O520" s="1009"/>
      <c r="P520" s="1009"/>
      <c r="Q520" s="1009"/>
      <c r="R520" s="1009"/>
      <c r="S520" s="1009"/>
      <c r="T520" s="1009"/>
      <c r="U520" s="1009"/>
      <c r="V520" s="1009"/>
      <c r="W520" s="1009"/>
      <c r="X520" s="1009"/>
      <c r="Y520" s="1009"/>
      <c r="Z520" s="1009"/>
      <c r="AA520" s="1009"/>
    </row>
    <row r="521">
      <c r="A521" s="1009"/>
      <c r="B521" s="1008"/>
      <c r="C521" s="1009"/>
      <c r="D521" s="1010"/>
      <c r="E521" s="1009"/>
      <c r="F521" s="1011"/>
      <c r="G521" s="1009"/>
      <c r="H521" s="1009"/>
      <c r="I521" s="1009"/>
      <c r="J521" s="1009"/>
      <c r="K521" s="1009"/>
      <c r="L521" s="1009"/>
      <c r="M521" s="1009"/>
      <c r="N521" s="1009"/>
      <c r="O521" s="1009"/>
      <c r="P521" s="1009"/>
      <c r="Q521" s="1009"/>
      <c r="R521" s="1009"/>
      <c r="S521" s="1009"/>
      <c r="T521" s="1009"/>
      <c r="U521" s="1009"/>
      <c r="V521" s="1009"/>
      <c r="W521" s="1009"/>
      <c r="X521" s="1009"/>
      <c r="Y521" s="1009"/>
      <c r="Z521" s="1009"/>
      <c r="AA521" s="1009"/>
    </row>
    <row r="522">
      <c r="A522" s="1009"/>
      <c r="B522" s="1008"/>
      <c r="C522" s="1009"/>
      <c r="D522" s="1010"/>
      <c r="E522" s="1009"/>
      <c r="F522" s="1011"/>
      <c r="G522" s="1009"/>
      <c r="H522" s="1009"/>
      <c r="I522" s="1009"/>
      <c r="J522" s="1009"/>
      <c r="K522" s="1009"/>
      <c r="L522" s="1009"/>
      <c r="M522" s="1009"/>
      <c r="N522" s="1009"/>
      <c r="O522" s="1009"/>
      <c r="P522" s="1009"/>
      <c r="Q522" s="1009"/>
      <c r="R522" s="1009"/>
      <c r="S522" s="1009"/>
      <c r="T522" s="1009"/>
      <c r="U522" s="1009"/>
      <c r="V522" s="1009"/>
      <c r="W522" s="1009"/>
      <c r="X522" s="1009"/>
      <c r="Y522" s="1009"/>
      <c r="Z522" s="1009"/>
      <c r="AA522" s="1009"/>
    </row>
    <row r="523">
      <c r="A523" s="1009"/>
      <c r="B523" s="1008"/>
      <c r="C523" s="1009"/>
      <c r="D523" s="1010"/>
      <c r="E523" s="1009"/>
      <c r="F523" s="1011"/>
      <c r="G523" s="1009"/>
      <c r="H523" s="1009"/>
      <c r="I523" s="1009"/>
      <c r="J523" s="1009"/>
      <c r="K523" s="1009"/>
      <c r="L523" s="1009"/>
      <c r="M523" s="1009"/>
      <c r="N523" s="1009"/>
      <c r="O523" s="1009"/>
      <c r="P523" s="1009"/>
      <c r="Q523" s="1009"/>
      <c r="R523" s="1009"/>
      <c r="S523" s="1009"/>
      <c r="T523" s="1009"/>
      <c r="U523" s="1009"/>
      <c r="V523" s="1009"/>
      <c r="W523" s="1009"/>
      <c r="X523" s="1009"/>
      <c r="Y523" s="1009"/>
      <c r="Z523" s="1009"/>
      <c r="AA523" s="1009"/>
    </row>
    <row r="524">
      <c r="A524" s="1009"/>
      <c r="B524" s="1008"/>
      <c r="C524" s="1009"/>
      <c r="D524" s="1010"/>
      <c r="E524" s="1009"/>
      <c r="F524" s="1011"/>
      <c r="G524" s="1009"/>
      <c r="H524" s="1009"/>
      <c r="I524" s="1009"/>
      <c r="J524" s="1009"/>
      <c r="K524" s="1009"/>
      <c r="L524" s="1009"/>
      <c r="M524" s="1009"/>
      <c r="N524" s="1009"/>
      <c r="O524" s="1009"/>
      <c r="P524" s="1009"/>
      <c r="Q524" s="1009"/>
      <c r="R524" s="1009"/>
      <c r="S524" s="1009"/>
      <c r="T524" s="1009"/>
      <c r="U524" s="1009"/>
      <c r="V524" s="1009"/>
      <c r="W524" s="1009"/>
      <c r="X524" s="1009"/>
      <c r="Y524" s="1009"/>
      <c r="Z524" s="1009"/>
      <c r="AA524" s="1009"/>
    </row>
    <row r="525">
      <c r="A525" s="1009"/>
      <c r="B525" s="1008"/>
      <c r="C525" s="1009"/>
      <c r="D525" s="1010"/>
      <c r="E525" s="1009"/>
      <c r="F525" s="1011"/>
      <c r="G525" s="1009"/>
      <c r="H525" s="1009"/>
      <c r="I525" s="1009"/>
      <c r="J525" s="1009"/>
      <c r="K525" s="1009"/>
      <c r="L525" s="1009"/>
      <c r="M525" s="1009"/>
      <c r="N525" s="1009"/>
      <c r="O525" s="1009"/>
      <c r="P525" s="1009"/>
      <c r="Q525" s="1009"/>
      <c r="R525" s="1009"/>
      <c r="S525" s="1009"/>
      <c r="T525" s="1009"/>
      <c r="U525" s="1009"/>
      <c r="V525" s="1009"/>
      <c r="W525" s="1009"/>
      <c r="X525" s="1009"/>
      <c r="Y525" s="1009"/>
      <c r="Z525" s="1009"/>
      <c r="AA525" s="1009"/>
    </row>
    <row r="526">
      <c r="A526" s="1009"/>
      <c r="B526" s="1008"/>
      <c r="C526" s="1009"/>
      <c r="D526" s="1010"/>
      <c r="E526" s="1009"/>
      <c r="F526" s="1011"/>
      <c r="G526" s="1009"/>
      <c r="H526" s="1009"/>
      <c r="I526" s="1009"/>
      <c r="J526" s="1009"/>
      <c r="K526" s="1009"/>
      <c r="L526" s="1009"/>
      <c r="M526" s="1009"/>
      <c r="N526" s="1009"/>
      <c r="O526" s="1009"/>
      <c r="P526" s="1009"/>
      <c r="Q526" s="1009"/>
      <c r="R526" s="1009"/>
      <c r="S526" s="1009"/>
      <c r="T526" s="1009"/>
      <c r="U526" s="1009"/>
      <c r="V526" s="1009"/>
      <c r="W526" s="1009"/>
      <c r="X526" s="1009"/>
      <c r="Y526" s="1009"/>
      <c r="Z526" s="1009"/>
      <c r="AA526" s="1009"/>
    </row>
    <row r="527">
      <c r="A527" s="1009"/>
      <c r="B527" s="1008"/>
      <c r="C527" s="1009"/>
      <c r="D527" s="1010"/>
      <c r="E527" s="1009"/>
      <c r="F527" s="1011"/>
      <c r="G527" s="1009"/>
      <c r="H527" s="1009"/>
      <c r="I527" s="1009"/>
      <c r="J527" s="1009"/>
      <c r="K527" s="1009"/>
      <c r="L527" s="1009"/>
      <c r="M527" s="1009"/>
      <c r="N527" s="1009"/>
      <c r="O527" s="1009"/>
      <c r="P527" s="1009"/>
      <c r="Q527" s="1009"/>
      <c r="R527" s="1009"/>
      <c r="S527" s="1009"/>
      <c r="T527" s="1009"/>
      <c r="U527" s="1009"/>
      <c r="V527" s="1009"/>
      <c r="W527" s="1009"/>
      <c r="X527" s="1009"/>
      <c r="Y527" s="1009"/>
      <c r="Z527" s="1009"/>
      <c r="AA527" s="1009"/>
    </row>
    <row r="528">
      <c r="A528" s="1009"/>
      <c r="B528" s="1008"/>
      <c r="C528" s="1009"/>
      <c r="D528" s="1010"/>
      <c r="E528" s="1009"/>
      <c r="F528" s="1011"/>
      <c r="G528" s="1009"/>
      <c r="H528" s="1009"/>
      <c r="I528" s="1009"/>
      <c r="J528" s="1009"/>
      <c r="K528" s="1009"/>
      <c r="L528" s="1009"/>
      <c r="M528" s="1009"/>
      <c r="N528" s="1009"/>
      <c r="O528" s="1009"/>
      <c r="P528" s="1009"/>
      <c r="Q528" s="1009"/>
      <c r="R528" s="1009"/>
      <c r="S528" s="1009"/>
      <c r="T528" s="1009"/>
      <c r="U528" s="1009"/>
      <c r="V528" s="1009"/>
      <c r="W528" s="1009"/>
      <c r="X528" s="1009"/>
      <c r="Y528" s="1009"/>
      <c r="Z528" s="1009"/>
      <c r="AA528" s="1009"/>
    </row>
    <row r="529">
      <c r="A529" s="1009"/>
      <c r="B529" s="1008"/>
      <c r="C529" s="1009"/>
      <c r="D529" s="1010"/>
      <c r="E529" s="1009"/>
      <c r="F529" s="1011"/>
      <c r="G529" s="1009"/>
      <c r="H529" s="1009"/>
      <c r="I529" s="1009"/>
      <c r="J529" s="1009"/>
      <c r="K529" s="1009"/>
      <c r="L529" s="1009"/>
      <c r="M529" s="1009"/>
      <c r="N529" s="1009"/>
      <c r="O529" s="1009"/>
      <c r="P529" s="1009"/>
      <c r="Q529" s="1009"/>
      <c r="R529" s="1009"/>
      <c r="S529" s="1009"/>
      <c r="T529" s="1009"/>
      <c r="U529" s="1009"/>
      <c r="V529" s="1009"/>
      <c r="W529" s="1009"/>
      <c r="X529" s="1009"/>
      <c r="Y529" s="1009"/>
      <c r="Z529" s="1009"/>
      <c r="AA529" s="1009"/>
    </row>
    <row r="530">
      <c r="A530" s="1009"/>
      <c r="B530" s="1008"/>
      <c r="C530" s="1009"/>
      <c r="D530" s="1010"/>
      <c r="E530" s="1009"/>
      <c r="F530" s="1011"/>
      <c r="G530" s="1009"/>
      <c r="H530" s="1009"/>
      <c r="I530" s="1009"/>
      <c r="J530" s="1009"/>
      <c r="K530" s="1009"/>
      <c r="L530" s="1009"/>
      <c r="M530" s="1009"/>
      <c r="N530" s="1009"/>
      <c r="O530" s="1009"/>
      <c r="P530" s="1009"/>
      <c r="Q530" s="1009"/>
      <c r="R530" s="1009"/>
      <c r="S530" s="1009"/>
      <c r="T530" s="1009"/>
      <c r="U530" s="1009"/>
      <c r="V530" s="1009"/>
      <c r="W530" s="1009"/>
      <c r="X530" s="1009"/>
      <c r="Y530" s="1009"/>
      <c r="Z530" s="1009"/>
      <c r="AA530" s="1009"/>
    </row>
    <row r="531">
      <c r="A531" s="1009"/>
      <c r="B531" s="1008"/>
      <c r="C531" s="1009"/>
      <c r="D531" s="1010"/>
      <c r="E531" s="1009"/>
      <c r="F531" s="1011"/>
      <c r="G531" s="1009"/>
      <c r="H531" s="1009"/>
      <c r="I531" s="1009"/>
      <c r="J531" s="1009"/>
      <c r="K531" s="1009"/>
      <c r="L531" s="1009"/>
      <c r="M531" s="1009"/>
      <c r="N531" s="1009"/>
      <c r="O531" s="1009"/>
      <c r="P531" s="1009"/>
      <c r="Q531" s="1009"/>
      <c r="R531" s="1009"/>
      <c r="S531" s="1009"/>
      <c r="T531" s="1009"/>
      <c r="U531" s="1009"/>
      <c r="V531" s="1009"/>
      <c r="W531" s="1009"/>
      <c r="X531" s="1009"/>
      <c r="Y531" s="1009"/>
      <c r="Z531" s="1009"/>
      <c r="AA531" s="1009"/>
    </row>
    <row r="532">
      <c r="A532" s="1009"/>
      <c r="B532" s="1008"/>
      <c r="C532" s="1009"/>
      <c r="D532" s="1010"/>
      <c r="E532" s="1009"/>
      <c r="F532" s="1011"/>
      <c r="G532" s="1009"/>
      <c r="H532" s="1009"/>
      <c r="I532" s="1009"/>
      <c r="J532" s="1009"/>
      <c r="K532" s="1009"/>
      <c r="L532" s="1009"/>
      <c r="M532" s="1009"/>
      <c r="N532" s="1009"/>
      <c r="O532" s="1009"/>
      <c r="P532" s="1009"/>
      <c r="Q532" s="1009"/>
      <c r="R532" s="1009"/>
      <c r="S532" s="1009"/>
      <c r="T532" s="1009"/>
      <c r="U532" s="1009"/>
      <c r="V532" s="1009"/>
      <c r="W532" s="1009"/>
      <c r="X532" s="1009"/>
      <c r="Y532" s="1009"/>
      <c r="Z532" s="1009"/>
      <c r="AA532" s="1009"/>
    </row>
    <row r="533">
      <c r="A533" s="1009"/>
      <c r="B533" s="1008"/>
      <c r="C533" s="1009"/>
      <c r="D533" s="1010"/>
      <c r="E533" s="1009"/>
      <c r="F533" s="1011"/>
      <c r="G533" s="1009"/>
      <c r="H533" s="1009"/>
      <c r="I533" s="1009"/>
      <c r="J533" s="1009"/>
      <c r="K533" s="1009"/>
      <c r="L533" s="1009"/>
      <c r="M533" s="1009"/>
      <c r="N533" s="1009"/>
      <c r="O533" s="1009"/>
      <c r="P533" s="1009"/>
      <c r="Q533" s="1009"/>
      <c r="R533" s="1009"/>
      <c r="S533" s="1009"/>
      <c r="T533" s="1009"/>
      <c r="U533" s="1009"/>
      <c r="V533" s="1009"/>
      <c r="W533" s="1009"/>
      <c r="X533" s="1009"/>
      <c r="Y533" s="1009"/>
      <c r="Z533" s="1009"/>
      <c r="AA533" s="1009"/>
    </row>
    <row r="534">
      <c r="A534" s="1009"/>
      <c r="B534" s="1008"/>
      <c r="C534" s="1009"/>
      <c r="D534" s="1010"/>
      <c r="E534" s="1009"/>
      <c r="F534" s="1011"/>
      <c r="G534" s="1009"/>
      <c r="H534" s="1009"/>
      <c r="I534" s="1009"/>
      <c r="J534" s="1009"/>
      <c r="K534" s="1009"/>
      <c r="L534" s="1009"/>
      <c r="M534" s="1009"/>
      <c r="N534" s="1009"/>
      <c r="O534" s="1009"/>
      <c r="P534" s="1009"/>
      <c r="Q534" s="1009"/>
      <c r="R534" s="1009"/>
      <c r="S534" s="1009"/>
      <c r="T534" s="1009"/>
      <c r="U534" s="1009"/>
      <c r="V534" s="1009"/>
      <c r="W534" s="1009"/>
      <c r="X534" s="1009"/>
      <c r="Y534" s="1009"/>
      <c r="Z534" s="1009"/>
      <c r="AA534" s="1009"/>
    </row>
    <row r="535">
      <c r="A535" s="1009"/>
      <c r="B535" s="1008"/>
      <c r="C535" s="1009"/>
      <c r="D535" s="1010"/>
      <c r="E535" s="1009"/>
      <c r="F535" s="1011"/>
      <c r="G535" s="1009"/>
      <c r="H535" s="1009"/>
      <c r="I535" s="1009"/>
      <c r="J535" s="1009"/>
      <c r="K535" s="1009"/>
      <c r="L535" s="1009"/>
      <c r="M535" s="1009"/>
      <c r="N535" s="1009"/>
      <c r="O535" s="1009"/>
      <c r="P535" s="1009"/>
      <c r="Q535" s="1009"/>
      <c r="R535" s="1009"/>
      <c r="S535" s="1009"/>
      <c r="T535" s="1009"/>
      <c r="U535" s="1009"/>
      <c r="V535" s="1009"/>
      <c r="W535" s="1009"/>
      <c r="X535" s="1009"/>
      <c r="Y535" s="1009"/>
      <c r="Z535" s="1009"/>
      <c r="AA535" s="1009"/>
    </row>
    <row r="536">
      <c r="A536" s="1009"/>
      <c r="B536" s="1008"/>
      <c r="C536" s="1009"/>
      <c r="D536" s="1010"/>
      <c r="E536" s="1009"/>
      <c r="F536" s="1011"/>
      <c r="G536" s="1009"/>
      <c r="H536" s="1009"/>
      <c r="I536" s="1009"/>
      <c r="J536" s="1009"/>
      <c r="K536" s="1009"/>
      <c r="L536" s="1009"/>
      <c r="M536" s="1009"/>
      <c r="N536" s="1009"/>
      <c r="O536" s="1009"/>
      <c r="P536" s="1009"/>
      <c r="Q536" s="1009"/>
      <c r="R536" s="1009"/>
      <c r="S536" s="1009"/>
      <c r="T536" s="1009"/>
      <c r="U536" s="1009"/>
      <c r="V536" s="1009"/>
      <c r="W536" s="1009"/>
      <c r="X536" s="1009"/>
      <c r="Y536" s="1009"/>
      <c r="Z536" s="1009"/>
      <c r="AA536" s="1009"/>
    </row>
    <row r="537">
      <c r="A537" s="1009"/>
      <c r="B537" s="1008"/>
      <c r="C537" s="1009"/>
      <c r="D537" s="1010"/>
      <c r="E537" s="1009"/>
      <c r="F537" s="1011"/>
      <c r="G537" s="1009"/>
      <c r="H537" s="1009"/>
      <c r="I537" s="1009"/>
      <c r="J537" s="1009"/>
      <c r="K537" s="1009"/>
      <c r="L537" s="1009"/>
      <c r="M537" s="1009"/>
      <c r="N537" s="1009"/>
      <c r="O537" s="1009"/>
      <c r="P537" s="1009"/>
      <c r="Q537" s="1009"/>
      <c r="R537" s="1009"/>
      <c r="S537" s="1009"/>
      <c r="T537" s="1009"/>
      <c r="U537" s="1009"/>
      <c r="V537" s="1009"/>
      <c r="W537" s="1009"/>
      <c r="X537" s="1009"/>
      <c r="Y537" s="1009"/>
      <c r="Z537" s="1009"/>
      <c r="AA537" s="1009"/>
    </row>
    <row r="538">
      <c r="A538" s="1009"/>
      <c r="B538" s="1008"/>
      <c r="C538" s="1009"/>
      <c r="D538" s="1010"/>
      <c r="E538" s="1009"/>
      <c r="F538" s="1011"/>
      <c r="G538" s="1009"/>
      <c r="H538" s="1009"/>
      <c r="I538" s="1009"/>
      <c r="J538" s="1009"/>
      <c r="K538" s="1009"/>
      <c r="L538" s="1009"/>
      <c r="M538" s="1009"/>
      <c r="N538" s="1009"/>
      <c r="O538" s="1009"/>
      <c r="P538" s="1009"/>
      <c r="Q538" s="1009"/>
      <c r="R538" s="1009"/>
      <c r="S538" s="1009"/>
      <c r="T538" s="1009"/>
      <c r="U538" s="1009"/>
      <c r="V538" s="1009"/>
      <c r="W538" s="1009"/>
      <c r="X538" s="1009"/>
      <c r="Y538" s="1009"/>
      <c r="Z538" s="1009"/>
      <c r="AA538" s="1009"/>
    </row>
    <row r="539">
      <c r="A539" s="1009"/>
      <c r="B539" s="1008"/>
      <c r="C539" s="1009"/>
      <c r="D539" s="1010"/>
      <c r="E539" s="1009"/>
      <c r="F539" s="1011"/>
      <c r="G539" s="1009"/>
      <c r="H539" s="1009"/>
      <c r="I539" s="1009"/>
      <c r="J539" s="1009"/>
      <c r="K539" s="1009"/>
      <c r="L539" s="1009"/>
      <c r="M539" s="1009"/>
      <c r="N539" s="1009"/>
      <c r="O539" s="1009"/>
      <c r="P539" s="1009"/>
      <c r="Q539" s="1009"/>
      <c r="R539" s="1009"/>
      <c r="S539" s="1009"/>
      <c r="T539" s="1009"/>
      <c r="U539" s="1009"/>
      <c r="V539" s="1009"/>
      <c r="W539" s="1009"/>
      <c r="X539" s="1009"/>
      <c r="Y539" s="1009"/>
      <c r="Z539" s="1009"/>
      <c r="AA539" s="1009"/>
    </row>
    <row r="540">
      <c r="A540" s="1009"/>
      <c r="B540" s="1008"/>
      <c r="C540" s="1009"/>
      <c r="D540" s="1010"/>
      <c r="E540" s="1009"/>
      <c r="F540" s="1011"/>
      <c r="G540" s="1009"/>
      <c r="H540" s="1009"/>
      <c r="I540" s="1009"/>
      <c r="J540" s="1009"/>
      <c r="K540" s="1009"/>
      <c r="L540" s="1009"/>
      <c r="M540" s="1009"/>
      <c r="N540" s="1009"/>
      <c r="O540" s="1009"/>
      <c r="P540" s="1009"/>
      <c r="Q540" s="1009"/>
      <c r="R540" s="1009"/>
      <c r="S540" s="1009"/>
      <c r="T540" s="1009"/>
      <c r="U540" s="1009"/>
      <c r="V540" s="1009"/>
      <c r="W540" s="1009"/>
      <c r="X540" s="1009"/>
      <c r="Y540" s="1009"/>
      <c r="Z540" s="1009"/>
      <c r="AA540" s="1009"/>
    </row>
    <row r="541">
      <c r="A541" s="1009"/>
      <c r="B541" s="1008"/>
      <c r="C541" s="1009"/>
      <c r="D541" s="1010"/>
      <c r="E541" s="1009"/>
      <c r="F541" s="1011"/>
      <c r="G541" s="1009"/>
      <c r="H541" s="1009"/>
      <c r="I541" s="1009"/>
      <c r="J541" s="1009"/>
      <c r="K541" s="1009"/>
      <c r="L541" s="1009"/>
      <c r="M541" s="1009"/>
      <c r="N541" s="1009"/>
      <c r="O541" s="1009"/>
      <c r="P541" s="1009"/>
      <c r="Q541" s="1009"/>
      <c r="R541" s="1009"/>
      <c r="S541" s="1009"/>
      <c r="T541" s="1009"/>
      <c r="U541" s="1009"/>
      <c r="V541" s="1009"/>
      <c r="W541" s="1009"/>
      <c r="X541" s="1009"/>
      <c r="Y541" s="1009"/>
      <c r="Z541" s="1009"/>
      <c r="AA541" s="1009"/>
    </row>
    <row r="542">
      <c r="A542" s="1009"/>
      <c r="B542" s="1008"/>
      <c r="C542" s="1009"/>
      <c r="D542" s="1010"/>
      <c r="E542" s="1009"/>
      <c r="F542" s="1011"/>
      <c r="G542" s="1009"/>
      <c r="H542" s="1009"/>
      <c r="I542" s="1009"/>
      <c r="J542" s="1009"/>
      <c r="K542" s="1009"/>
      <c r="L542" s="1009"/>
      <c r="M542" s="1009"/>
      <c r="N542" s="1009"/>
      <c r="O542" s="1009"/>
      <c r="P542" s="1009"/>
      <c r="Q542" s="1009"/>
      <c r="R542" s="1009"/>
      <c r="S542" s="1009"/>
      <c r="T542" s="1009"/>
      <c r="U542" s="1009"/>
      <c r="V542" s="1009"/>
      <c r="W542" s="1009"/>
      <c r="X542" s="1009"/>
      <c r="Y542" s="1009"/>
      <c r="Z542" s="1009"/>
      <c r="AA542" s="1009"/>
    </row>
    <row r="543">
      <c r="A543" s="1009"/>
      <c r="B543" s="1008"/>
      <c r="C543" s="1009"/>
      <c r="D543" s="1010"/>
      <c r="E543" s="1009"/>
      <c r="F543" s="1011"/>
      <c r="G543" s="1009"/>
      <c r="H543" s="1009"/>
      <c r="I543" s="1009"/>
      <c r="J543" s="1009"/>
      <c r="K543" s="1009"/>
      <c r="L543" s="1009"/>
      <c r="M543" s="1009"/>
      <c r="N543" s="1009"/>
      <c r="O543" s="1009"/>
      <c r="P543" s="1009"/>
      <c r="Q543" s="1009"/>
      <c r="R543" s="1009"/>
      <c r="S543" s="1009"/>
      <c r="T543" s="1009"/>
      <c r="U543" s="1009"/>
      <c r="V543" s="1009"/>
      <c r="W543" s="1009"/>
      <c r="X543" s="1009"/>
      <c r="Y543" s="1009"/>
      <c r="Z543" s="1009"/>
      <c r="AA543" s="1009"/>
    </row>
    <row r="544">
      <c r="A544" s="1009"/>
      <c r="B544" s="1008"/>
      <c r="C544" s="1009"/>
      <c r="D544" s="1010"/>
      <c r="E544" s="1009"/>
      <c r="F544" s="1011"/>
      <c r="G544" s="1009"/>
      <c r="H544" s="1009"/>
      <c r="I544" s="1009"/>
      <c r="J544" s="1009"/>
      <c r="K544" s="1009"/>
      <c r="L544" s="1009"/>
      <c r="M544" s="1009"/>
      <c r="N544" s="1009"/>
      <c r="O544" s="1009"/>
      <c r="P544" s="1009"/>
      <c r="Q544" s="1009"/>
      <c r="R544" s="1009"/>
      <c r="S544" s="1009"/>
      <c r="T544" s="1009"/>
      <c r="U544" s="1009"/>
      <c r="V544" s="1009"/>
      <c r="W544" s="1009"/>
      <c r="X544" s="1009"/>
      <c r="Y544" s="1009"/>
      <c r="Z544" s="1009"/>
      <c r="AA544" s="1009"/>
    </row>
    <row r="545">
      <c r="A545" s="1009"/>
      <c r="B545" s="1008"/>
      <c r="C545" s="1009"/>
      <c r="D545" s="1010"/>
      <c r="E545" s="1009"/>
      <c r="F545" s="1011"/>
      <c r="G545" s="1009"/>
      <c r="H545" s="1009"/>
      <c r="I545" s="1009"/>
      <c r="J545" s="1009"/>
      <c r="K545" s="1009"/>
      <c r="L545" s="1009"/>
      <c r="M545" s="1009"/>
      <c r="N545" s="1009"/>
      <c r="O545" s="1009"/>
      <c r="P545" s="1009"/>
      <c r="Q545" s="1009"/>
      <c r="R545" s="1009"/>
      <c r="S545" s="1009"/>
      <c r="T545" s="1009"/>
      <c r="U545" s="1009"/>
      <c r="V545" s="1009"/>
      <c r="W545" s="1009"/>
      <c r="X545" s="1009"/>
      <c r="Y545" s="1009"/>
      <c r="Z545" s="1009"/>
      <c r="AA545" s="1009"/>
    </row>
    <row r="546">
      <c r="A546" s="1009"/>
      <c r="B546" s="1008"/>
      <c r="C546" s="1009"/>
      <c r="D546" s="1010"/>
      <c r="E546" s="1009"/>
      <c r="F546" s="1011"/>
      <c r="G546" s="1009"/>
      <c r="H546" s="1009"/>
      <c r="I546" s="1009"/>
      <c r="J546" s="1009"/>
      <c r="K546" s="1009"/>
      <c r="L546" s="1009"/>
      <c r="M546" s="1009"/>
      <c r="N546" s="1009"/>
      <c r="O546" s="1009"/>
      <c r="P546" s="1009"/>
      <c r="Q546" s="1009"/>
      <c r="R546" s="1009"/>
      <c r="S546" s="1009"/>
      <c r="T546" s="1009"/>
      <c r="U546" s="1009"/>
      <c r="V546" s="1009"/>
      <c r="W546" s="1009"/>
      <c r="X546" s="1009"/>
      <c r="Y546" s="1009"/>
      <c r="Z546" s="1009"/>
      <c r="AA546" s="1009"/>
    </row>
    <row r="547">
      <c r="A547" s="1009"/>
      <c r="B547" s="1008"/>
      <c r="C547" s="1009"/>
      <c r="D547" s="1010"/>
      <c r="E547" s="1009"/>
      <c r="F547" s="1011"/>
      <c r="G547" s="1009"/>
      <c r="H547" s="1009"/>
      <c r="I547" s="1009"/>
      <c r="J547" s="1009"/>
      <c r="K547" s="1009"/>
      <c r="L547" s="1009"/>
      <c r="M547" s="1009"/>
      <c r="N547" s="1009"/>
      <c r="O547" s="1009"/>
      <c r="P547" s="1009"/>
      <c r="Q547" s="1009"/>
      <c r="R547" s="1009"/>
      <c r="S547" s="1009"/>
      <c r="T547" s="1009"/>
      <c r="U547" s="1009"/>
      <c r="V547" s="1009"/>
      <c r="W547" s="1009"/>
      <c r="X547" s="1009"/>
      <c r="Y547" s="1009"/>
      <c r="Z547" s="1009"/>
      <c r="AA547" s="1009"/>
    </row>
    <row r="548">
      <c r="A548" s="1009"/>
      <c r="B548" s="1008"/>
      <c r="C548" s="1009"/>
      <c r="D548" s="1010"/>
      <c r="E548" s="1009"/>
      <c r="F548" s="1011"/>
      <c r="G548" s="1009"/>
      <c r="H548" s="1009"/>
      <c r="I548" s="1009"/>
      <c r="J548" s="1009"/>
      <c r="K548" s="1009"/>
      <c r="L548" s="1009"/>
      <c r="M548" s="1009"/>
      <c r="N548" s="1009"/>
      <c r="O548" s="1009"/>
      <c r="P548" s="1009"/>
      <c r="Q548" s="1009"/>
      <c r="R548" s="1009"/>
      <c r="S548" s="1009"/>
      <c r="T548" s="1009"/>
      <c r="U548" s="1009"/>
      <c r="V548" s="1009"/>
      <c r="W548" s="1009"/>
      <c r="X548" s="1009"/>
      <c r="Y548" s="1009"/>
      <c r="Z548" s="1009"/>
      <c r="AA548" s="1009"/>
    </row>
    <row r="549">
      <c r="A549" s="1009"/>
      <c r="B549" s="1008"/>
      <c r="C549" s="1009"/>
      <c r="D549" s="1010"/>
      <c r="E549" s="1009"/>
      <c r="F549" s="1011"/>
      <c r="G549" s="1009"/>
      <c r="H549" s="1009"/>
      <c r="I549" s="1009"/>
      <c r="J549" s="1009"/>
      <c r="K549" s="1009"/>
      <c r="L549" s="1009"/>
      <c r="M549" s="1009"/>
      <c r="N549" s="1009"/>
      <c r="O549" s="1009"/>
      <c r="P549" s="1009"/>
      <c r="Q549" s="1009"/>
      <c r="R549" s="1009"/>
      <c r="S549" s="1009"/>
      <c r="T549" s="1009"/>
      <c r="U549" s="1009"/>
      <c r="V549" s="1009"/>
      <c r="W549" s="1009"/>
      <c r="X549" s="1009"/>
      <c r="Y549" s="1009"/>
      <c r="Z549" s="1009"/>
      <c r="AA549" s="1009"/>
    </row>
    <row r="550">
      <c r="A550" s="1009"/>
      <c r="B550" s="1008"/>
      <c r="C550" s="1009"/>
      <c r="D550" s="1010"/>
      <c r="E550" s="1009"/>
      <c r="F550" s="1011"/>
      <c r="G550" s="1009"/>
      <c r="H550" s="1009"/>
      <c r="I550" s="1009"/>
      <c r="J550" s="1009"/>
      <c r="K550" s="1009"/>
      <c r="L550" s="1009"/>
      <c r="M550" s="1009"/>
      <c r="N550" s="1009"/>
      <c r="O550" s="1009"/>
      <c r="P550" s="1009"/>
      <c r="Q550" s="1009"/>
      <c r="R550" s="1009"/>
      <c r="S550" s="1009"/>
      <c r="T550" s="1009"/>
      <c r="U550" s="1009"/>
      <c r="V550" s="1009"/>
      <c r="W550" s="1009"/>
      <c r="X550" s="1009"/>
      <c r="Y550" s="1009"/>
      <c r="Z550" s="1009"/>
      <c r="AA550" s="1009"/>
    </row>
    <row r="551">
      <c r="A551" s="1009"/>
      <c r="B551" s="1008"/>
      <c r="C551" s="1009"/>
      <c r="D551" s="1010"/>
      <c r="E551" s="1009"/>
      <c r="F551" s="1011"/>
      <c r="G551" s="1009"/>
      <c r="H551" s="1009"/>
      <c r="I551" s="1009"/>
      <c r="J551" s="1009"/>
      <c r="K551" s="1009"/>
      <c r="L551" s="1009"/>
      <c r="M551" s="1009"/>
      <c r="N551" s="1009"/>
      <c r="O551" s="1009"/>
      <c r="P551" s="1009"/>
      <c r="Q551" s="1009"/>
      <c r="R551" s="1009"/>
      <c r="S551" s="1009"/>
      <c r="T551" s="1009"/>
      <c r="U551" s="1009"/>
      <c r="V551" s="1009"/>
      <c r="W551" s="1009"/>
      <c r="X551" s="1009"/>
      <c r="Y551" s="1009"/>
      <c r="Z551" s="1009"/>
      <c r="AA551" s="1009"/>
    </row>
    <row r="552">
      <c r="A552" s="1009"/>
      <c r="B552" s="1008"/>
      <c r="C552" s="1009"/>
      <c r="D552" s="1010"/>
      <c r="E552" s="1009"/>
      <c r="F552" s="1011"/>
      <c r="G552" s="1009"/>
      <c r="H552" s="1009"/>
      <c r="I552" s="1009"/>
      <c r="J552" s="1009"/>
      <c r="K552" s="1009"/>
      <c r="L552" s="1009"/>
      <c r="M552" s="1009"/>
      <c r="N552" s="1009"/>
      <c r="O552" s="1009"/>
      <c r="P552" s="1009"/>
      <c r="Q552" s="1009"/>
      <c r="R552" s="1009"/>
      <c r="S552" s="1009"/>
      <c r="T552" s="1009"/>
      <c r="U552" s="1009"/>
      <c r="V552" s="1009"/>
      <c r="W552" s="1009"/>
      <c r="X552" s="1009"/>
      <c r="Y552" s="1009"/>
      <c r="Z552" s="1009"/>
      <c r="AA552" s="1009"/>
    </row>
    <row r="553">
      <c r="A553" s="1009"/>
      <c r="B553" s="1008"/>
      <c r="C553" s="1009"/>
      <c r="D553" s="1010"/>
      <c r="E553" s="1009"/>
      <c r="F553" s="1011"/>
      <c r="G553" s="1009"/>
      <c r="H553" s="1009"/>
      <c r="I553" s="1009"/>
      <c r="J553" s="1009"/>
      <c r="K553" s="1009"/>
      <c r="L553" s="1009"/>
      <c r="M553" s="1009"/>
      <c r="N553" s="1009"/>
      <c r="O553" s="1009"/>
      <c r="P553" s="1009"/>
      <c r="Q553" s="1009"/>
      <c r="R553" s="1009"/>
      <c r="S553" s="1009"/>
      <c r="T553" s="1009"/>
      <c r="U553" s="1009"/>
      <c r="V553" s="1009"/>
      <c r="W553" s="1009"/>
      <c r="X553" s="1009"/>
      <c r="Y553" s="1009"/>
      <c r="Z553" s="1009"/>
      <c r="AA553" s="1009"/>
    </row>
    <row r="554">
      <c r="A554" s="1009"/>
      <c r="B554" s="1008"/>
      <c r="C554" s="1009"/>
      <c r="D554" s="1010"/>
      <c r="E554" s="1009"/>
      <c r="F554" s="1011"/>
      <c r="G554" s="1009"/>
      <c r="H554" s="1009"/>
      <c r="I554" s="1009"/>
      <c r="J554" s="1009"/>
      <c r="K554" s="1009"/>
      <c r="L554" s="1009"/>
      <c r="M554" s="1009"/>
      <c r="N554" s="1009"/>
      <c r="O554" s="1009"/>
      <c r="P554" s="1009"/>
      <c r="Q554" s="1009"/>
      <c r="R554" s="1009"/>
      <c r="S554" s="1009"/>
      <c r="T554" s="1009"/>
      <c r="U554" s="1009"/>
      <c r="V554" s="1009"/>
      <c r="W554" s="1009"/>
      <c r="X554" s="1009"/>
      <c r="Y554" s="1009"/>
      <c r="Z554" s="1009"/>
      <c r="AA554" s="1009"/>
    </row>
    <row r="555">
      <c r="A555" s="1009"/>
      <c r="B555" s="1008"/>
      <c r="C555" s="1009"/>
      <c r="D555" s="1010"/>
      <c r="E555" s="1009"/>
      <c r="F555" s="1011"/>
      <c r="G555" s="1009"/>
      <c r="H555" s="1009"/>
      <c r="I555" s="1009"/>
      <c r="J555" s="1009"/>
      <c r="K555" s="1009"/>
      <c r="L555" s="1009"/>
      <c r="M555" s="1009"/>
      <c r="N555" s="1009"/>
      <c r="O555" s="1009"/>
      <c r="P555" s="1009"/>
      <c r="Q555" s="1009"/>
      <c r="R555" s="1009"/>
      <c r="S555" s="1009"/>
      <c r="T555" s="1009"/>
      <c r="U555" s="1009"/>
      <c r="V555" s="1009"/>
      <c r="W555" s="1009"/>
      <c r="X555" s="1009"/>
      <c r="Y555" s="1009"/>
      <c r="Z555" s="1009"/>
      <c r="AA555" s="1009"/>
    </row>
    <row r="556">
      <c r="A556" s="1009"/>
      <c r="B556" s="1008"/>
      <c r="C556" s="1009"/>
      <c r="D556" s="1010"/>
      <c r="E556" s="1009"/>
      <c r="F556" s="1011"/>
      <c r="G556" s="1009"/>
      <c r="H556" s="1009"/>
      <c r="I556" s="1009"/>
      <c r="J556" s="1009"/>
      <c r="K556" s="1009"/>
      <c r="L556" s="1009"/>
      <c r="M556" s="1009"/>
      <c r="N556" s="1009"/>
      <c r="O556" s="1009"/>
      <c r="P556" s="1009"/>
      <c r="Q556" s="1009"/>
      <c r="R556" s="1009"/>
      <c r="S556" s="1009"/>
      <c r="T556" s="1009"/>
      <c r="U556" s="1009"/>
      <c r="V556" s="1009"/>
      <c r="W556" s="1009"/>
      <c r="X556" s="1009"/>
      <c r="Y556" s="1009"/>
      <c r="Z556" s="1009"/>
      <c r="AA556" s="1009"/>
    </row>
    <row r="557">
      <c r="A557" s="1009"/>
      <c r="B557" s="1008"/>
      <c r="C557" s="1009"/>
      <c r="D557" s="1010"/>
      <c r="E557" s="1009"/>
      <c r="F557" s="1011"/>
      <c r="G557" s="1009"/>
      <c r="H557" s="1009"/>
      <c r="I557" s="1009"/>
      <c r="J557" s="1009"/>
      <c r="K557" s="1009"/>
      <c r="L557" s="1009"/>
      <c r="M557" s="1009"/>
      <c r="N557" s="1009"/>
      <c r="O557" s="1009"/>
      <c r="P557" s="1009"/>
      <c r="Q557" s="1009"/>
      <c r="R557" s="1009"/>
      <c r="S557" s="1009"/>
      <c r="T557" s="1009"/>
      <c r="U557" s="1009"/>
      <c r="V557" s="1009"/>
      <c r="W557" s="1009"/>
      <c r="X557" s="1009"/>
      <c r="Y557" s="1009"/>
      <c r="Z557" s="1009"/>
      <c r="AA557" s="1009"/>
    </row>
    <row r="558">
      <c r="A558" s="1009"/>
      <c r="B558" s="1008"/>
      <c r="C558" s="1009"/>
      <c r="D558" s="1010"/>
      <c r="E558" s="1009"/>
      <c r="F558" s="1011"/>
      <c r="G558" s="1009"/>
      <c r="H558" s="1009"/>
      <c r="I558" s="1009"/>
      <c r="J558" s="1009"/>
      <c r="K558" s="1009"/>
      <c r="L558" s="1009"/>
      <c r="M558" s="1009"/>
      <c r="N558" s="1009"/>
      <c r="O558" s="1009"/>
      <c r="P558" s="1009"/>
      <c r="Q558" s="1009"/>
      <c r="R558" s="1009"/>
      <c r="S558" s="1009"/>
      <c r="T558" s="1009"/>
      <c r="U558" s="1009"/>
      <c r="V558" s="1009"/>
      <c r="W558" s="1009"/>
      <c r="X558" s="1009"/>
      <c r="Y558" s="1009"/>
      <c r="Z558" s="1009"/>
      <c r="AA558" s="1009"/>
    </row>
    <row r="559">
      <c r="A559" s="1009"/>
      <c r="B559" s="1008"/>
      <c r="C559" s="1009"/>
      <c r="D559" s="1010"/>
      <c r="E559" s="1009"/>
      <c r="F559" s="1011"/>
      <c r="G559" s="1009"/>
      <c r="H559" s="1009"/>
      <c r="I559" s="1009"/>
      <c r="J559" s="1009"/>
      <c r="K559" s="1009"/>
      <c r="L559" s="1009"/>
      <c r="M559" s="1009"/>
      <c r="N559" s="1009"/>
      <c r="O559" s="1009"/>
      <c r="P559" s="1009"/>
      <c r="Q559" s="1009"/>
      <c r="R559" s="1009"/>
      <c r="S559" s="1009"/>
      <c r="T559" s="1009"/>
      <c r="U559" s="1009"/>
      <c r="V559" s="1009"/>
      <c r="W559" s="1009"/>
      <c r="X559" s="1009"/>
      <c r="Y559" s="1009"/>
      <c r="Z559" s="1009"/>
      <c r="AA559" s="1009"/>
    </row>
    <row r="560">
      <c r="A560" s="1009"/>
      <c r="B560" s="1008"/>
      <c r="C560" s="1009"/>
      <c r="D560" s="1010"/>
      <c r="E560" s="1009"/>
      <c r="F560" s="1011"/>
      <c r="G560" s="1009"/>
      <c r="H560" s="1009"/>
      <c r="I560" s="1009"/>
      <c r="J560" s="1009"/>
      <c r="K560" s="1009"/>
      <c r="L560" s="1009"/>
      <c r="M560" s="1009"/>
      <c r="N560" s="1009"/>
      <c r="O560" s="1009"/>
      <c r="P560" s="1009"/>
      <c r="Q560" s="1009"/>
      <c r="R560" s="1009"/>
      <c r="S560" s="1009"/>
      <c r="T560" s="1009"/>
      <c r="U560" s="1009"/>
      <c r="V560" s="1009"/>
      <c r="W560" s="1009"/>
      <c r="X560" s="1009"/>
      <c r="Y560" s="1009"/>
      <c r="Z560" s="1009"/>
      <c r="AA560" s="1009"/>
    </row>
    <row r="561">
      <c r="A561" s="1009"/>
      <c r="B561" s="1008"/>
      <c r="C561" s="1009"/>
      <c r="D561" s="1010"/>
      <c r="E561" s="1009"/>
      <c r="F561" s="1011"/>
      <c r="G561" s="1009"/>
      <c r="H561" s="1009"/>
      <c r="I561" s="1009"/>
      <c r="J561" s="1009"/>
      <c r="K561" s="1009"/>
      <c r="L561" s="1009"/>
      <c r="M561" s="1009"/>
      <c r="N561" s="1009"/>
      <c r="O561" s="1009"/>
      <c r="P561" s="1009"/>
      <c r="Q561" s="1009"/>
      <c r="R561" s="1009"/>
      <c r="S561" s="1009"/>
      <c r="T561" s="1009"/>
      <c r="U561" s="1009"/>
      <c r="V561" s="1009"/>
      <c r="W561" s="1009"/>
      <c r="X561" s="1009"/>
      <c r="Y561" s="1009"/>
      <c r="Z561" s="1009"/>
      <c r="AA561" s="1009"/>
    </row>
    <row r="562">
      <c r="A562" s="1009"/>
      <c r="B562" s="1008"/>
      <c r="C562" s="1009"/>
      <c r="D562" s="1010"/>
      <c r="E562" s="1009"/>
      <c r="F562" s="1011"/>
      <c r="G562" s="1009"/>
      <c r="H562" s="1009"/>
      <c r="I562" s="1009"/>
      <c r="J562" s="1009"/>
      <c r="K562" s="1009"/>
      <c r="L562" s="1009"/>
      <c r="M562" s="1009"/>
      <c r="N562" s="1009"/>
      <c r="O562" s="1009"/>
      <c r="P562" s="1009"/>
      <c r="Q562" s="1009"/>
      <c r="R562" s="1009"/>
      <c r="S562" s="1009"/>
      <c r="T562" s="1009"/>
      <c r="U562" s="1009"/>
      <c r="V562" s="1009"/>
      <c r="W562" s="1009"/>
      <c r="X562" s="1009"/>
      <c r="Y562" s="1009"/>
      <c r="Z562" s="1009"/>
      <c r="AA562" s="1009"/>
    </row>
    <row r="563">
      <c r="A563" s="1009"/>
      <c r="B563" s="1008"/>
      <c r="C563" s="1009"/>
      <c r="D563" s="1010"/>
      <c r="E563" s="1009"/>
      <c r="F563" s="1011"/>
      <c r="G563" s="1009"/>
      <c r="H563" s="1009"/>
      <c r="I563" s="1009"/>
      <c r="J563" s="1009"/>
      <c r="K563" s="1009"/>
      <c r="L563" s="1009"/>
      <c r="M563" s="1009"/>
      <c r="N563" s="1009"/>
      <c r="O563" s="1009"/>
      <c r="P563" s="1009"/>
      <c r="Q563" s="1009"/>
      <c r="R563" s="1009"/>
      <c r="S563" s="1009"/>
      <c r="T563" s="1009"/>
      <c r="U563" s="1009"/>
      <c r="V563" s="1009"/>
      <c r="W563" s="1009"/>
      <c r="X563" s="1009"/>
      <c r="Y563" s="1009"/>
      <c r="Z563" s="1009"/>
      <c r="AA563" s="1009"/>
    </row>
    <row r="564">
      <c r="A564" s="1009"/>
      <c r="B564" s="1008"/>
      <c r="C564" s="1009"/>
      <c r="D564" s="1010"/>
      <c r="E564" s="1009"/>
      <c r="F564" s="1011"/>
      <c r="G564" s="1009"/>
      <c r="H564" s="1009"/>
      <c r="I564" s="1009"/>
      <c r="J564" s="1009"/>
      <c r="K564" s="1009"/>
      <c r="L564" s="1009"/>
      <c r="M564" s="1009"/>
      <c r="N564" s="1009"/>
      <c r="O564" s="1009"/>
      <c r="P564" s="1009"/>
      <c r="Q564" s="1009"/>
      <c r="R564" s="1009"/>
      <c r="S564" s="1009"/>
      <c r="T564" s="1009"/>
      <c r="U564" s="1009"/>
      <c r="V564" s="1009"/>
      <c r="W564" s="1009"/>
      <c r="X564" s="1009"/>
      <c r="Y564" s="1009"/>
      <c r="Z564" s="1009"/>
      <c r="AA564" s="1009"/>
    </row>
    <row r="565">
      <c r="A565" s="1009"/>
      <c r="B565" s="1008"/>
      <c r="C565" s="1009"/>
      <c r="D565" s="1010"/>
      <c r="E565" s="1009"/>
      <c r="F565" s="1011"/>
      <c r="G565" s="1009"/>
      <c r="H565" s="1009"/>
      <c r="I565" s="1009"/>
      <c r="J565" s="1009"/>
      <c r="K565" s="1009"/>
      <c r="L565" s="1009"/>
      <c r="M565" s="1009"/>
      <c r="N565" s="1009"/>
      <c r="O565" s="1009"/>
      <c r="P565" s="1009"/>
      <c r="Q565" s="1009"/>
      <c r="R565" s="1009"/>
      <c r="S565" s="1009"/>
      <c r="T565" s="1009"/>
      <c r="U565" s="1009"/>
      <c r="V565" s="1009"/>
      <c r="W565" s="1009"/>
      <c r="X565" s="1009"/>
      <c r="Y565" s="1009"/>
      <c r="Z565" s="1009"/>
      <c r="AA565" s="1009"/>
    </row>
    <row r="566">
      <c r="A566" s="1009"/>
      <c r="B566" s="1008"/>
      <c r="C566" s="1009"/>
      <c r="D566" s="1010"/>
      <c r="E566" s="1009"/>
      <c r="F566" s="1011"/>
      <c r="G566" s="1009"/>
      <c r="H566" s="1009"/>
      <c r="I566" s="1009"/>
      <c r="J566" s="1009"/>
      <c r="K566" s="1009"/>
      <c r="L566" s="1009"/>
      <c r="M566" s="1009"/>
      <c r="N566" s="1009"/>
      <c r="O566" s="1009"/>
      <c r="P566" s="1009"/>
      <c r="Q566" s="1009"/>
      <c r="R566" s="1009"/>
      <c r="S566" s="1009"/>
      <c r="T566" s="1009"/>
      <c r="U566" s="1009"/>
      <c r="V566" s="1009"/>
      <c r="W566" s="1009"/>
      <c r="X566" s="1009"/>
      <c r="Y566" s="1009"/>
      <c r="Z566" s="1009"/>
      <c r="AA566" s="1009"/>
    </row>
    <row r="567">
      <c r="A567" s="1009"/>
      <c r="B567" s="1008"/>
      <c r="C567" s="1009"/>
      <c r="D567" s="1010"/>
      <c r="E567" s="1009"/>
      <c r="F567" s="1011"/>
      <c r="G567" s="1009"/>
      <c r="H567" s="1009"/>
      <c r="I567" s="1009"/>
      <c r="J567" s="1009"/>
      <c r="K567" s="1009"/>
      <c r="L567" s="1009"/>
      <c r="M567" s="1009"/>
      <c r="N567" s="1009"/>
      <c r="O567" s="1009"/>
      <c r="P567" s="1009"/>
      <c r="Q567" s="1009"/>
      <c r="R567" s="1009"/>
      <c r="S567" s="1009"/>
      <c r="T567" s="1009"/>
      <c r="U567" s="1009"/>
      <c r="V567" s="1009"/>
      <c r="W567" s="1009"/>
      <c r="X567" s="1009"/>
      <c r="Y567" s="1009"/>
      <c r="Z567" s="1009"/>
      <c r="AA567" s="1009"/>
    </row>
    <row r="568">
      <c r="A568" s="1009"/>
      <c r="B568" s="1008"/>
      <c r="C568" s="1009"/>
      <c r="D568" s="1010"/>
      <c r="E568" s="1009"/>
      <c r="F568" s="1011"/>
      <c r="G568" s="1009"/>
      <c r="H568" s="1009"/>
      <c r="I568" s="1009"/>
      <c r="J568" s="1009"/>
      <c r="K568" s="1009"/>
      <c r="L568" s="1009"/>
      <c r="M568" s="1009"/>
      <c r="N568" s="1009"/>
      <c r="O568" s="1009"/>
      <c r="P568" s="1009"/>
      <c r="Q568" s="1009"/>
      <c r="R568" s="1009"/>
      <c r="S568" s="1009"/>
      <c r="T568" s="1009"/>
      <c r="U568" s="1009"/>
      <c r="V568" s="1009"/>
      <c r="W568" s="1009"/>
      <c r="X568" s="1009"/>
      <c r="Y568" s="1009"/>
      <c r="Z568" s="1009"/>
      <c r="AA568" s="1009"/>
    </row>
    <row r="569">
      <c r="A569" s="1009"/>
      <c r="B569" s="1008"/>
      <c r="C569" s="1009"/>
      <c r="D569" s="1010"/>
      <c r="E569" s="1009"/>
      <c r="F569" s="1011"/>
      <c r="G569" s="1009"/>
      <c r="H569" s="1009"/>
      <c r="I569" s="1009"/>
      <c r="J569" s="1009"/>
      <c r="K569" s="1009"/>
      <c r="L569" s="1009"/>
      <c r="M569" s="1009"/>
      <c r="N569" s="1009"/>
      <c r="O569" s="1009"/>
      <c r="P569" s="1009"/>
      <c r="Q569" s="1009"/>
      <c r="R569" s="1009"/>
      <c r="S569" s="1009"/>
      <c r="T569" s="1009"/>
      <c r="U569" s="1009"/>
      <c r="V569" s="1009"/>
      <c r="W569" s="1009"/>
      <c r="X569" s="1009"/>
      <c r="Y569" s="1009"/>
      <c r="Z569" s="1009"/>
      <c r="AA569" s="1009"/>
    </row>
    <row r="570">
      <c r="A570" s="1009"/>
      <c r="B570" s="1008"/>
      <c r="C570" s="1009"/>
      <c r="D570" s="1010"/>
      <c r="E570" s="1009"/>
      <c r="F570" s="1011"/>
      <c r="G570" s="1009"/>
      <c r="H570" s="1009"/>
      <c r="I570" s="1009"/>
      <c r="J570" s="1009"/>
      <c r="K570" s="1009"/>
      <c r="L570" s="1009"/>
      <c r="M570" s="1009"/>
      <c r="N570" s="1009"/>
      <c r="O570" s="1009"/>
      <c r="P570" s="1009"/>
      <c r="Q570" s="1009"/>
      <c r="R570" s="1009"/>
      <c r="S570" s="1009"/>
      <c r="T570" s="1009"/>
      <c r="U570" s="1009"/>
      <c r="V570" s="1009"/>
      <c r="W570" s="1009"/>
      <c r="X570" s="1009"/>
      <c r="Y570" s="1009"/>
      <c r="Z570" s="1009"/>
      <c r="AA570" s="1009"/>
    </row>
    <row r="571">
      <c r="A571" s="1009"/>
      <c r="B571" s="1008"/>
      <c r="C571" s="1009"/>
      <c r="D571" s="1010"/>
      <c r="E571" s="1009"/>
      <c r="F571" s="1011"/>
      <c r="G571" s="1009"/>
      <c r="H571" s="1009"/>
      <c r="I571" s="1009"/>
      <c r="J571" s="1009"/>
      <c r="K571" s="1009"/>
      <c r="L571" s="1009"/>
      <c r="M571" s="1009"/>
      <c r="N571" s="1009"/>
      <c r="O571" s="1009"/>
      <c r="P571" s="1009"/>
      <c r="Q571" s="1009"/>
      <c r="R571" s="1009"/>
      <c r="S571" s="1009"/>
      <c r="T571" s="1009"/>
      <c r="U571" s="1009"/>
      <c r="V571" s="1009"/>
      <c r="W571" s="1009"/>
      <c r="X571" s="1009"/>
      <c r="Y571" s="1009"/>
      <c r="Z571" s="1009"/>
      <c r="AA571" s="1009"/>
    </row>
    <row r="572">
      <c r="A572" s="1009"/>
      <c r="B572" s="1008"/>
      <c r="C572" s="1009"/>
      <c r="D572" s="1010"/>
      <c r="E572" s="1009"/>
      <c r="F572" s="1011"/>
      <c r="G572" s="1009"/>
      <c r="H572" s="1009"/>
      <c r="I572" s="1009"/>
      <c r="J572" s="1009"/>
      <c r="K572" s="1009"/>
      <c r="L572" s="1009"/>
      <c r="M572" s="1009"/>
      <c r="N572" s="1009"/>
      <c r="O572" s="1009"/>
      <c r="P572" s="1009"/>
      <c r="Q572" s="1009"/>
      <c r="R572" s="1009"/>
      <c r="S572" s="1009"/>
      <c r="T572" s="1009"/>
      <c r="U572" s="1009"/>
      <c r="V572" s="1009"/>
      <c r="W572" s="1009"/>
      <c r="X572" s="1009"/>
      <c r="Y572" s="1009"/>
      <c r="Z572" s="1009"/>
      <c r="AA572" s="1009"/>
    </row>
    <row r="573">
      <c r="A573" s="1009"/>
      <c r="B573" s="1008"/>
      <c r="C573" s="1009"/>
      <c r="D573" s="1010"/>
      <c r="E573" s="1009"/>
      <c r="F573" s="1011"/>
      <c r="G573" s="1009"/>
      <c r="H573" s="1009"/>
      <c r="I573" s="1009"/>
      <c r="J573" s="1009"/>
      <c r="K573" s="1009"/>
      <c r="L573" s="1009"/>
      <c r="M573" s="1009"/>
      <c r="N573" s="1009"/>
      <c r="O573" s="1009"/>
      <c r="P573" s="1009"/>
      <c r="Q573" s="1009"/>
      <c r="R573" s="1009"/>
      <c r="S573" s="1009"/>
      <c r="T573" s="1009"/>
      <c r="U573" s="1009"/>
      <c r="V573" s="1009"/>
      <c r="W573" s="1009"/>
      <c r="X573" s="1009"/>
      <c r="Y573" s="1009"/>
      <c r="Z573" s="1009"/>
      <c r="AA573" s="1009"/>
    </row>
    <row r="574">
      <c r="A574" s="1009"/>
      <c r="B574" s="1008"/>
      <c r="C574" s="1009"/>
      <c r="D574" s="1010"/>
      <c r="E574" s="1009"/>
      <c r="F574" s="1011"/>
      <c r="G574" s="1009"/>
      <c r="H574" s="1009"/>
      <c r="I574" s="1009"/>
      <c r="J574" s="1009"/>
      <c r="K574" s="1009"/>
      <c r="L574" s="1009"/>
      <c r="M574" s="1009"/>
      <c r="N574" s="1009"/>
      <c r="O574" s="1009"/>
      <c r="P574" s="1009"/>
      <c r="Q574" s="1009"/>
      <c r="R574" s="1009"/>
      <c r="S574" s="1009"/>
      <c r="T574" s="1009"/>
      <c r="U574" s="1009"/>
      <c r="V574" s="1009"/>
      <c r="W574" s="1009"/>
      <c r="X574" s="1009"/>
      <c r="Y574" s="1009"/>
      <c r="Z574" s="1009"/>
      <c r="AA574" s="1009"/>
    </row>
    <row r="575">
      <c r="A575" s="1009"/>
      <c r="B575" s="1008"/>
      <c r="C575" s="1009"/>
      <c r="D575" s="1010"/>
      <c r="E575" s="1009"/>
      <c r="F575" s="1011"/>
      <c r="G575" s="1009"/>
      <c r="H575" s="1009"/>
      <c r="I575" s="1009"/>
      <c r="J575" s="1009"/>
      <c r="K575" s="1009"/>
      <c r="L575" s="1009"/>
      <c r="M575" s="1009"/>
      <c r="N575" s="1009"/>
      <c r="O575" s="1009"/>
      <c r="P575" s="1009"/>
      <c r="Q575" s="1009"/>
      <c r="R575" s="1009"/>
      <c r="S575" s="1009"/>
      <c r="T575" s="1009"/>
      <c r="U575" s="1009"/>
      <c r="V575" s="1009"/>
      <c r="W575" s="1009"/>
      <c r="X575" s="1009"/>
      <c r="Y575" s="1009"/>
      <c r="Z575" s="1009"/>
      <c r="AA575" s="1009"/>
    </row>
    <row r="576">
      <c r="A576" s="1009"/>
      <c r="B576" s="1008"/>
      <c r="C576" s="1009"/>
      <c r="D576" s="1010"/>
      <c r="E576" s="1009"/>
      <c r="F576" s="1011"/>
      <c r="G576" s="1009"/>
      <c r="H576" s="1009"/>
      <c r="I576" s="1009"/>
      <c r="J576" s="1009"/>
      <c r="K576" s="1009"/>
      <c r="L576" s="1009"/>
      <c r="M576" s="1009"/>
      <c r="N576" s="1009"/>
      <c r="O576" s="1009"/>
      <c r="P576" s="1009"/>
      <c r="Q576" s="1009"/>
      <c r="R576" s="1009"/>
      <c r="S576" s="1009"/>
      <c r="T576" s="1009"/>
      <c r="U576" s="1009"/>
      <c r="V576" s="1009"/>
      <c r="W576" s="1009"/>
      <c r="X576" s="1009"/>
      <c r="Y576" s="1009"/>
      <c r="Z576" s="1009"/>
      <c r="AA576" s="1009"/>
    </row>
    <row r="577">
      <c r="A577" s="1009"/>
      <c r="B577" s="1008"/>
      <c r="C577" s="1009"/>
      <c r="D577" s="1010"/>
      <c r="E577" s="1009"/>
      <c r="F577" s="1011"/>
      <c r="G577" s="1009"/>
      <c r="H577" s="1009"/>
      <c r="I577" s="1009"/>
      <c r="J577" s="1009"/>
      <c r="K577" s="1009"/>
      <c r="L577" s="1009"/>
      <c r="M577" s="1009"/>
      <c r="N577" s="1009"/>
      <c r="O577" s="1009"/>
      <c r="P577" s="1009"/>
      <c r="Q577" s="1009"/>
      <c r="R577" s="1009"/>
      <c r="S577" s="1009"/>
      <c r="T577" s="1009"/>
      <c r="U577" s="1009"/>
      <c r="V577" s="1009"/>
      <c r="W577" s="1009"/>
      <c r="X577" s="1009"/>
      <c r="Y577" s="1009"/>
      <c r="Z577" s="1009"/>
      <c r="AA577" s="1009"/>
    </row>
    <row r="578">
      <c r="A578" s="1009"/>
      <c r="B578" s="1008"/>
      <c r="C578" s="1009"/>
      <c r="D578" s="1010"/>
      <c r="E578" s="1009"/>
      <c r="F578" s="1011"/>
      <c r="G578" s="1009"/>
      <c r="H578" s="1009"/>
      <c r="I578" s="1009"/>
      <c r="J578" s="1009"/>
      <c r="K578" s="1009"/>
      <c r="L578" s="1009"/>
      <c r="M578" s="1009"/>
      <c r="N578" s="1009"/>
      <c r="O578" s="1009"/>
      <c r="P578" s="1009"/>
      <c r="Q578" s="1009"/>
      <c r="R578" s="1009"/>
      <c r="S578" s="1009"/>
      <c r="T578" s="1009"/>
      <c r="U578" s="1009"/>
      <c r="V578" s="1009"/>
      <c r="W578" s="1009"/>
      <c r="X578" s="1009"/>
      <c r="Y578" s="1009"/>
      <c r="Z578" s="1009"/>
      <c r="AA578" s="1009"/>
    </row>
    <row r="579">
      <c r="A579" s="1009"/>
      <c r="B579" s="1008"/>
      <c r="C579" s="1009"/>
      <c r="D579" s="1010"/>
      <c r="E579" s="1009"/>
      <c r="F579" s="1011"/>
      <c r="G579" s="1009"/>
      <c r="H579" s="1009"/>
      <c r="I579" s="1009"/>
      <c r="J579" s="1009"/>
      <c r="K579" s="1009"/>
      <c r="L579" s="1009"/>
      <c r="M579" s="1009"/>
      <c r="N579" s="1009"/>
      <c r="O579" s="1009"/>
      <c r="P579" s="1009"/>
      <c r="Q579" s="1009"/>
      <c r="R579" s="1009"/>
      <c r="S579" s="1009"/>
      <c r="T579" s="1009"/>
      <c r="U579" s="1009"/>
      <c r="V579" s="1009"/>
      <c r="W579" s="1009"/>
      <c r="X579" s="1009"/>
      <c r="Y579" s="1009"/>
      <c r="Z579" s="1009"/>
      <c r="AA579" s="1009"/>
    </row>
    <row r="580">
      <c r="A580" s="1009"/>
      <c r="B580" s="1008"/>
      <c r="C580" s="1009"/>
      <c r="D580" s="1010"/>
      <c r="E580" s="1009"/>
      <c r="F580" s="1011"/>
      <c r="G580" s="1009"/>
      <c r="H580" s="1009"/>
      <c r="I580" s="1009"/>
      <c r="J580" s="1009"/>
      <c r="K580" s="1009"/>
      <c r="L580" s="1009"/>
      <c r="M580" s="1009"/>
      <c r="N580" s="1009"/>
      <c r="O580" s="1009"/>
      <c r="P580" s="1009"/>
      <c r="Q580" s="1009"/>
      <c r="R580" s="1009"/>
      <c r="S580" s="1009"/>
      <c r="T580" s="1009"/>
      <c r="U580" s="1009"/>
      <c r="V580" s="1009"/>
      <c r="W580" s="1009"/>
      <c r="X580" s="1009"/>
      <c r="Y580" s="1009"/>
      <c r="Z580" s="1009"/>
      <c r="AA580" s="1009"/>
    </row>
    <row r="581">
      <c r="A581" s="1009"/>
      <c r="B581" s="1008"/>
      <c r="C581" s="1009"/>
      <c r="D581" s="1010"/>
      <c r="E581" s="1009"/>
      <c r="F581" s="1011"/>
      <c r="G581" s="1009"/>
      <c r="H581" s="1009"/>
      <c r="I581" s="1009"/>
      <c r="J581" s="1009"/>
      <c r="K581" s="1009"/>
      <c r="L581" s="1009"/>
      <c r="M581" s="1009"/>
      <c r="N581" s="1009"/>
      <c r="O581" s="1009"/>
      <c r="P581" s="1009"/>
      <c r="Q581" s="1009"/>
      <c r="R581" s="1009"/>
      <c r="S581" s="1009"/>
      <c r="T581" s="1009"/>
      <c r="U581" s="1009"/>
      <c r="V581" s="1009"/>
      <c r="W581" s="1009"/>
      <c r="X581" s="1009"/>
      <c r="Y581" s="1009"/>
      <c r="Z581" s="1009"/>
      <c r="AA581" s="1009"/>
    </row>
    <row r="582">
      <c r="A582" s="1009"/>
      <c r="B582" s="1008"/>
      <c r="C582" s="1009"/>
      <c r="D582" s="1010"/>
      <c r="E582" s="1009"/>
      <c r="F582" s="1011"/>
      <c r="G582" s="1009"/>
      <c r="H582" s="1009"/>
      <c r="I582" s="1009"/>
      <c r="J582" s="1009"/>
      <c r="K582" s="1009"/>
      <c r="L582" s="1009"/>
      <c r="M582" s="1009"/>
      <c r="N582" s="1009"/>
      <c r="O582" s="1009"/>
      <c r="P582" s="1009"/>
      <c r="Q582" s="1009"/>
      <c r="R582" s="1009"/>
      <c r="S582" s="1009"/>
      <c r="T582" s="1009"/>
      <c r="U582" s="1009"/>
      <c r="V582" s="1009"/>
      <c r="W582" s="1009"/>
      <c r="X582" s="1009"/>
      <c r="Y582" s="1009"/>
      <c r="Z582" s="1009"/>
      <c r="AA582" s="1009"/>
    </row>
    <row r="583">
      <c r="A583" s="1009"/>
      <c r="B583" s="1008"/>
      <c r="C583" s="1009"/>
      <c r="D583" s="1010"/>
      <c r="E583" s="1009"/>
      <c r="F583" s="1011"/>
      <c r="G583" s="1009"/>
      <c r="H583" s="1009"/>
      <c r="I583" s="1009"/>
      <c r="J583" s="1009"/>
      <c r="K583" s="1009"/>
      <c r="L583" s="1009"/>
      <c r="M583" s="1009"/>
      <c r="N583" s="1009"/>
      <c r="O583" s="1009"/>
      <c r="P583" s="1009"/>
      <c r="Q583" s="1009"/>
      <c r="R583" s="1009"/>
      <c r="S583" s="1009"/>
      <c r="T583" s="1009"/>
      <c r="U583" s="1009"/>
      <c r="V583" s="1009"/>
      <c r="W583" s="1009"/>
      <c r="X583" s="1009"/>
      <c r="Y583" s="1009"/>
      <c r="Z583" s="1009"/>
      <c r="AA583" s="1009"/>
    </row>
    <row r="584">
      <c r="A584" s="1009"/>
      <c r="B584" s="1008"/>
      <c r="C584" s="1009"/>
      <c r="D584" s="1010"/>
      <c r="E584" s="1009"/>
      <c r="F584" s="1011"/>
      <c r="G584" s="1009"/>
      <c r="H584" s="1009"/>
      <c r="I584" s="1009"/>
      <c r="J584" s="1009"/>
      <c r="K584" s="1009"/>
      <c r="L584" s="1009"/>
      <c r="M584" s="1009"/>
      <c r="N584" s="1009"/>
      <c r="O584" s="1009"/>
      <c r="P584" s="1009"/>
      <c r="Q584" s="1009"/>
      <c r="R584" s="1009"/>
      <c r="S584" s="1009"/>
      <c r="T584" s="1009"/>
      <c r="U584" s="1009"/>
      <c r="V584" s="1009"/>
      <c r="W584" s="1009"/>
      <c r="X584" s="1009"/>
      <c r="Y584" s="1009"/>
      <c r="Z584" s="1009"/>
      <c r="AA584" s="1009"/>
    </row>
    <row r="585">
      <c r="A585" s="1009"/>
      <c r="B585" s="1008"/>
      <c r="C585" s="1009"/>
      <c r="D585" s="1010"/>
      <c r="E585" s="1009"/>
      <c r="F585" s="1011"/>
      <c r="G585" s="1009"/>
      <c r="H585" s="1009"/>
      <c r="I585" s="1009"/>
      <c r="J585" s="1009"/>
      <c r="K585" s="1009"/>
      <c r="L585" s="1009"/>
      <c r="M585" s="1009"/>
      <c r="N585" s="1009"/>
      <c r="O585" s="1009"/>
      <c r="P585" s="1009"/>
      <c r="Q585" s="1009"/>
      <c r="R585" s="1009"/>
      <c r="S585" s="1009"/>
      <c r="T585" s="1009"/>
      <c r="U585" s="1009"/>
      <c r="V585" s="1009"/>
      <c r="W585" s="1009"/>
      <c r="X585" s="1009"/>
      <c r="Y585" s="1009"/>
      <c r="Z585" s="1009"/>
      <c r="AA585" s="1009"/>
    </row>
    <row r="586">
      <c r="A586" s="1009"/>
      <c r="B586" s="1008"/>
      <c r="C586" s="1009"/>
      <c r="D586" s="1010"/>
      <c r="E586" s="1009"/>
      <c r="F586" s="1011"/>
      <c r="G586" s="1009"/>
      <c r="H586" s="1009"/>
      <c r="I586" s="1009"/>
      <c r="J586" s="1009"/>
      <c r="K586" s="1009"/>
      <c r="L586" s="1009"/>
      <c r="M586" s="1009"/>
      <c r="N586" s="1009"/>
      <c r="O586" s="1009"/>
      <c r="P586" s="1009"/>
      <c r="Q586" s="1009"/>
      <c r="R586" s="1009"/>
      <c r="S586" s="1009"/>
      <c r="T586" s="1009"/>
      <c r="U586" s="1009"/>
      <c r="V586" s="1009"/>
      <c r="W586" s="1009"/>
      <c r="X586" s="1009"/>
      <c r="Y586" s="1009"/>
      <c r="Z586" s="1009"/>
      <c r="AA586" s="1009"/>
    </row>
    <row r="587">
      <c r="A587" s="1009"/>
      <c r="B587" s="1008"/>
      <c r="C587" s="1009"/>
      <c r="D587" s="1010"/>
      <c r="E587" s="1009"/>
      <c r="F587" s="1011"/>
      <c r="G587" s="1009"/>
      <c r="H587" s="1009"/>
      <c r="I587" s="1009"/>
      <c r="J587" s="1009"/>
      <c r="K587" s="1009"/>
      <c r="L587" s="1009"/>
      <c r="M587" s="1009"/>
      <c r="N587" s="1009"/>
      <c r="O587" s="1009"/>
      <c r="P587" s="1009"/>
      <c r="Q587" s="1009"/>
      <c r="R587" s="1009"/>
      <c r="S587" s="1009"/>
      <c r="T587" s="1009"/>
      <c r="U587" s="1009"/>
      <c r="V587" s="1009"/>
      <c r="W587" s="1009"/>
      <c r="X587" s="1009"/>
      <c r="Y587" s="1009"/>
      <c r="Z587" s="1009"/>
      <c r="AA587" s="1009"/>
    </row>
    <row r="588">
      <c r="A588" s="1009"/>
      <c r="B588" s="1008"/>
      <c r="C588" s="1009"/>
      <c r="D588" s="1010"/>
      <c r="E588" s="1009"/>
      <c r="F588" s="1011"/>
      <c r="G588" s="1009"/>
      <c r="H588" s="1009"/>
      <c r="I588" s="1009"/>
      <c r="J588" s="1009"/>
      <c r="K588" s="1009"/>
      <c r="L588" s="1009"/>
      <c r="M588" s="1009"/>
      <c r="N588" s="1009"/>
      <c r="O588" s="1009"/>
      <c r="P588" s="1009"/>
      <c r="Q588" s="1009"/>
      <c r="R588" s="1009"/>
      <c r="S588" s="1009"/>
      <c r="T588" s="1009"/>
      <c r="U588" s="1009"/>
      <c r="V588" s="1009"/>
      <c r="W588" s="1009"/>
      <c r="X588" s="1009"/>
      <c r="Y588" s="1009"/>
      <c r="Z588" s="1009"/>
      <c r="AA588" s="1009"/>
    </row>
    <row r="589">
      <c r="A589" s="1009"/>
      <c r="B589" s="1008"/>
      <c r="C589" s="1009"/>
      <c r="D589" s="1010"/>
      <c r="E589" s="1009"/>
      <c r="F589" s="1011"/>
      <c r="G589" s="1009"/>
      <c r="H589" s="1009"/>
      <c r="I589" s="1009"/>
      <c r="J589" s="1009"/>
      <c r="K589" s="1009"/>
      <c r="L589" s="1009"/>
      <c r="M589" s="1009"/>
      <c r="N589" s="1009"/>
      <c r="O589" s="1009"/>
      <c r="P589" s="1009"/>
      <c r="Q589" s="1009"/>
      <c r="R589" s="1009"/>
      <c r="S589" s="1009"/>
      <c r="T589" s="1009"/>
      <c r="U589" s="1009"/>
      <c r="V589" s="1009"/>
      <c r="W589" s="1009"/>
      <c r="X589" s="1009"/>
      <c r="Y589" s="1009"/>
      <c r="Z589" s="1009"/>
      <c r="AA589" s="1009"/>
    </row>
    <row r="590">
      <c r="A590" s="1009"/>
      <c r="B590" s="1008"/>
      <c r="C590" s="1009"/>
      <c r="D590" s="1010"/>
      <c r="E590" s="1009"/>
      <c r="F590" s="1011"/>
      <c r="G590" s="1009"/>
      <c r="H590" s="1009"/>
      <c r="I590" s="1009"/>
      <c r="J590" s="1009"/>
      <c r="K590" s="1009"/>
      <c r="L590" s="1009"/>
      <c r="M590" s="1009"/>
      <c r="N590" s="1009"/>
      <c r="O590" s="1009"/>
      <c r="P590" s="1009"/>
      <c r="Q590" s="1009"/>
      <c r="R590" s="1009"/>
      <c r="S590" s="1009"/>
      <c r="T590" s="1009"/>
      <c r="U590" s="1009"/>
      <c r="V590" s="1009"/>
      <c r="W590" s="1009"/>
      <c r="X590" s="1009"/>
      <c r="Y590" s="1009"/>
      <c r="Z590" s="1009"/>
      <c r="AA590" s="1009"/>
    </row>
    <row r="591">
      <c r="A591" s="1009"/>
      <c r="B591" s="1008"/>
      <c r="C591" s="1009"/>
      <c r="D591" s="1010"/>
      <c r="E591" s="1009"/>
      <c r="F591" s="1011"/>
      <c r="G591" s="1009"/>
      <c r="H591" s="1009"/>
      <c r="I591" s="1009"/>
      <c r="J591" s="1009"/>
      <c r="K591" s="1009"/>
      <c r="L591" s="1009"/>
      <c r="M591" s="1009"/>
      <c r="N591" s="1009"/>
      <c r="O591" s="1009"/>
      <c r="P591" s="1009"/>
      <c r="Q591" s="1009"/>
      <c r="R591" s="1009"/>
      <c r="S591" s="1009"/>
      <c r="T591" s="1009"/>
      <c r="U591" s="1009"/>
      <c r="V591" s="1009"/>
      <c r="W591" s="1009"/>
      <c r="X591" s="1009"/>
      <c r="Y591" s="1009"/>
      <c r="Z591" s="1009"/>
      <c r="AA591" s="1009"/>
    </row>
    <row r="592">
      <c r="A592" s="1009"/>
      <c r="B592" s="1008"/>
      <c r="C592" s="1009"/>
      <c r="D592" s="1010"/>
      <c r="E592" s="1009"/>
      <c r="F592" s="1011"/>
      <c r="G592" s="1009"/>
      <c r="H592" s="1009"/>
      <c r="I592" s="1009"/>
      <c r="J592" s="1009"/>
      <c r="K592" s="1009"/>
      <c r="L592" s="1009"/>
      <c r="M592" s="1009"/>
      <c r="N592" s="1009"/>
      <c r="O592" s="1009"/>
      <c r="P592" s="1009"/>
      <c r="Q592" s="1009"/>
      <c r="R592" s="1009"/>
      <c r="S592" s="1009"/>
      <c r="T592" s="1009"/>
      <c r="U592" s="1009"/>
      <c r="V592" s="1009"/>
      <c r="W592" s="1009"/>
      <c r="X592" s="1009"/>
      <c r="Y592" s="1009"/>
      <c r="Z592" s="1009"/>
      <c r="AA592" s="1009"/>
    </row>
    <row r="593">
      <c r="A593" s="1009"/>
      <c r="B593" s="1008"/>
      <c r="C593" s="1009"/>
      <c r="D593" s="1010"/>
      <c r="E593" s="1009"/>
      <c r="F593" s="1011"/>
      <c r="G593" s="1009"/>
      <c r="H593" s="1009"/>
      <c r="I593" s="1009"/>
      <c r="J593" s="1009"/>
      <c r="K593" s="1009"/>
      <c r="L593" s="1009"/>
      <c r="M593" s="1009"/>
      <c r="N593" s="1009"/>
      <c r="O593" s="1009"/>
      <c r="P593" s="1009"/>
      <c r="Q593" s="1009"/>
      <c r="R593" s="1009"/>
      <c r="S593" s="1009"/>
      <c r="T593" s="1009"/>
      <c r="U593" s="1009"/>
      <c r="V593" s="1009"/>
      <c r="W593" s="1009"/>
      <c r="X593" s="1009"/>
      <c r="Y593" s="1009"/>
      <c r="Z593" s="1009"/>
      <c r="AA593" s="1009"/>
    </row>
    <row r="594">
      <c r="A594" s="1009"/>
      <c r="B594" s="1008"/>
      <c r="C594" s="1009"/>
      <c r="D594" s="1010"/>
      <c r="E594" s="1009"/>
      <c r="F594" s="1011"/>
      <c r="G594" s="1009"/>
      <c r="H594" s="1009"/>
      <c r="I594" s="1009"/>
      <c r="J594" s="1009"/>
      <c r="K594" s="1009"/>
      <c r="L594" s="1009"/>
      <c r="M594" s="1009"/>
      <c r="N594" s="1009"/>
      <c r="O594" s="1009"/>
      <c r="P594" s="1009"/>
      <c r="Q594" s="1009"/>
      <c r="R594" s="1009"/>
      <c r="S594" s="1009"/>
      <c r="T594" s="1009"/>
      <c r="U594" s="1009"/>
      <c r="V594" s="1009"/>
      <c r="W594" s="1009"/>
      <c r="X594" s="1009"/>
      <c r="Y594" s="1009"/>
      <c r="Z594" s="1009"/>
      <c r="AA594" s="1009"/>
    </row>
    <row r="595">
      <c r="A595" s="1009"/>
      <c r="B595" s="1008"/>
      <c r="C595" s="1009"/>
      <c r="D595" s="1010"/>
      <c r="E595" s="1009"/>
      <c r="F595" s="1011"/>
      <c r="G595" s="1009"/>
      <c r="H595" s="1009"/>
      <c r="I595" s="1009"/>
      <c r="J595" s="1009"/>
      <c r="K595" s="1009"/>
      <c r="L595" s="1009"/>
      <c r="M595" s="1009"/>
      <c r="N595" s="1009"/>
      <c r="O595" s="1009"/>
      <c r="P595" s="1009"/>
      <c r="Q595" s="1009"/>
      <c r="R595" s="1009"/>
      <c r="S595" s="1009"/>
      <c r="T595" s="1009"/>
      <c r="U595" s="1009"/>
      <c r="V595" s="1009"/>
      <c r="W595" s="1009"/>
      <c r="X595" s="1009"/>
      <c r="Y595" s="1009"/>
      <c r="Z595" s="1009"/>
      <c r="AA595" s="1009"/>
    </row>
    <row r="596">
      <c r="A596" s="1009"/>
      <c r="B596" s="1008"/>
      <c r="C596" s="1009"/>
      <c r="D596" s="1010"/>
      <c r="E596" s="1009"/>
      <c r="F596" s="1011"/>
      <c r="G596" s="1009"/>
      <c r="H596" s="1009"/>
      <c r="I596" s="1009"/>
      <c r="J596" s="1009"/>
      <c r="K596" s="1009"/>
      <c r="L596" s="1009"/>
      <c r="M596" s="1009"/>
      <c r="N596" s="1009"/>
      <c r="O596" s="1009"/>
      <c r="P596" s="1009"/>
      <c r="Q596" s="1009"/>
      <c r="R596" s="1009"/>
      <c r="S596" s="1009"/>
      <c r="T596" s="1009"/>
      <c r="U596" s="1009"/>
      <c r="V596" s="1009"/>
      <c r="W596" s="1009"/>
      <c r="X596" s="1009"/>
      <c r="Y596" s="1009"/>
      <c r="Z596" s="1009"/>
      <c r="AA596" s="1009"/>
    </row>
    <row r="597">
      <c r="A597" s="1009"/>
      <c r="B597" s="1008"/>
      <c r="C597" s="1009"/>
      <c r="D597" s="1010"/>
      <c r="E597" s="1009"/>
      <c r="F597" s="1011"/>
      <c r="G597" s="1009"/>
      <c r="H597" s="1009"/>
      <c r="I597" s="1009"/>
      <c r="J597" s="1009"/>
      <c r="K597" s="1009"/>
      <c r="L597" s="1009"/>
      <c r="M597" s="1009"/>
      <c r="N597" s="1009"/>
      <c r="O597" s="1009"/>
      <c r="P597" s="1009"/>
      <c r="Q597" s="1009"/>
      <c r="R597" s="1009"/>
      <c r="S597" s="1009"/>
      <c r="T597" s="1009"/>
      <c r="U597" s="1009"/>
      <c r="V597" s="1009"/>
      <c r="W597" s="1009"/>
      <c r="X597" s="1009"/>
      <c r="Y597" s="1009"/>
      <c r="Z597" s="1009"/>
      <c r="AA597" s="1009"/>
    </row>
    <row r="598">
      <c r="A598" s="1009"/>
      <c r="B598" s="1008"/>
      <c r="C598" s="1009"/>
      <c r="D598" s="1010"/>
      <c r="E598" s="1009"/>
      <c r="F598" s="1011"/>
      <c r="G598" s="1009"/>
      <c r="H598" s="1009"/>
      <c r="I598" s="1009"/>
      <c r="J598" s="1009"/>
      <c r="K598" s="1009"/>
      <c r="L598" s="1009"/>
      <c r="M598" s="1009"/>
      <c r="N598" s="1009"/>
      <c r="O598" s="1009"/>
      <c r="P598" s="1009"/>
      <c r="Q598" s="1009"/>
      <c r="R598" s="1009"/>
      <c r="S598" s="1009"/>
      <c r="T598" s="1009"/>
      <c r="U598" s="1009"/>
      <c r="V598" s="1009"/>
      <c r="W598" s="1009"/>
      <c r="X598" s="1009"/>
      <c r="Y598" s="1009"/>
      <c r="Z598" s="1009"/>
      <c r="AA598" s="1009"/>
    </row>
    <row r="599">
      <c r="A599" s="1009"/>
      <c r="B599" s="1008"/>
      <c r="C599" s="1009"/>
      <c r="D599" s="1010"/>
      <c r="E599" s="1009"/>
      <c r="F599" s="1011"/>
      <c r="G599" s="1009"/>
      <c r="H599" s="1009"/>
      <c r="I599" s="1009"/>
      <c r="J599" s="1009"/>
      <c r="K599" s="1009"/>
      <c r="L599" s="1009"/>
      <c r="M599" s="1009"/>
      <c r="N599" s="1009"/>
      <c r="O599" s="1009"/>
      <c r="P599" s="1009"/>
      <c r="Q599" s="1009"/>
      <c r="R599" s="1009"/>
      <c r="S599" s="1009"/>
      <c r="T599" s="1009"/>
      <c r="U599" s="1009"/>
      <c r="V599" s="1009"/>
      <c r="W599" s="1009"/>
      <c r="X599" s="1009"/>
      <c r="Y599" s="1009"/>
      <c r="Z599" s="1009"/>
      <c r="AA599" s="1009"/>
    </row>
    <row r="600">
      <c r="A600" s="1009"/>
      <c r="B600" s="1008"/>
      <c r="C600" s="1009"/>
      <c r="D600" s="1010"/>
      <c r="E600" s="1009"/>
      <c r="F600" s="1011"/>
      <c r="G600" s="1009"/>
      <c r="H600" s="1009"/>
      <c r="I600" s="1009"/>
      <c r="J600" s="1009"/>
      <c r="K600" s="1009"/>
      <c r="L600" s="1009"/>
      <c r="M600" s="1009"/>
      <c r="N600" s="1009"/>
      <c r="O600" s="1009"/>
      <c r="P600" s="1009"/>
      <c r="Q600" s="1009"/>
      <c r="R600" s="1009"/>
      <c r="S600" s="1009"/>
      <c r="T600" s="1009"/>
      <c r="U600" s="1009"/>
      <c r="V600" s="1009"/>
      <c r="W600" s="1009"/>
      <c r="X600" s="1009"/>
      <c r="Y600" s="1009"/>
      <c r="Z600" s="1009"/>
      <c r="AA600" s="1009"/>
    </row>
    <row r="601">
      <c r="A601" s="1009"/>
      <c r="B601" s="1008"/>
      <c r="C601" s="1009"/>
      <c r="D601" s="1010"/>
      <c r="E601" s="1009"/>
      <c r="F601" s="1011"/>
      <c r="G601" s="1009"/>
      <c r="H601" s="1009"/>
      <c r="I601" s="1009"/>
      <c r="J601" s="1009"/>
      <c r="K601" s="1009"/>
      <c r="L601" s="1009"/>
      <c r="M601" s="1009"/>
      <c r="N601" s="1009"/>
      <c r="O601" s="1009"/>
      <c r="P601" s="1009"/>
      <c r="Q601" s="1009"/>
      <c r="R601" s="1009"/>
      <c r="S601" s="1009"/>
      <c r="T601" s="1009"/>
      <c r="U601" s="1009"/>
      <c r="V601" s="1009"/>
      <c r="W601" s="1009"/>
      <c r="X601" s="1009"/>
      <c r="Y601" s="1009"/>
      <c r="Z601" s="1009"/>
      <c r="AA601" s="1009"/>
    </row>
    <row r="602">
      <c r="A602" s="1009"/>
      <c r="B602" s="1008"/>
      <c r="C602" s="1009"/>
      <c r="D602" s="1010"/>
      <c r="E602" s="1009"/>
      <c r="F602" s="1011"/>
      <c r="G602" s="1009"/>
      <c r="H602" s="1009"/>
      <c r="I602" s="1009"/>
      <c r="J602" s="1009"/>
      <c r="K602" s="1009"/>
      <c r="L602" s="1009"/>
      <c r="M602" s="1009"/>
      <c r="N602" s="1009"/>
      <c r="O602" s="1009"/>
      <c r="P602" s="1009"/>
      <c r="Q602" s="1009"/>
      <c r="R602" s="1009"/>
      <c r="S602" s="1009"/>
      <c r="T602" s="1009"/>
      <c r="U602" s="1009"/>
      <c r="V602" s="1009"/>
      <c r="W602" s="1009"/>
      <c r="X602" s="1009"/>
      <c r="Y602" s="1009"/>
      <c r="Z602" s="1009"/>
      <c r="AA602" s="1009"/>
    </row>
    <row r="603">
      <c r="A603" s="1009"/>
      <c r="B603" s="1008"/>
      <c r="C603" s="1009"/>
      <c r="D603" s="1010"/>
      <c r="E603" s="1009"/>
      <c r="F603" s="1011"/>
      <c r="G603" s="1009"/>
      <c r="H603" s="1009"/>
      <c r="I603" s="1009"/>
      <c r="J603" s="1009"/>
      <c r="K603" s="1009"/>
      <c r="L603" s="1009"/>
      <c r="M603" s="1009"/>
      <c r="N603" s="1009"/>
      <c r="O603" s="1009"/>
      <c r="P603" s="1009"/>
      <c r="Q603" s="1009"/>
      <c r="R603" s="1009"/>
      <c r="S603" s="1009"/>
      <c r="T603" s="1009"/>
      <c r="U603" s="1009"/>
      <c r="V603" s="1009"/>
      <c r="W603" s="1009"/>
      <c r="X603" s="1009"/>
      <c r="Y603" s="1009"/>
      <c r="Z603" s="1009"/>
      <c r="AA603" s="1009"/>
    </row>
    <row r="604">
      <c r="A604" s="1009"/>
      <c r="B604" s="1008"/>
      <c r="C604" s="1009"/>
      <c r="D604" s="1010"/>
      <c r="E604" s="1009"/>
      <c r="F604" s="1011"/>
      <c r="G604" s="1009"/>
      <c r="H604" s="1009"/>
      <c r="I604" s="1009"/>
      <c r="J604" s="1009"/>
      <c r="K604" s="1009"/>
      <c r="L604" s="1009"/>
      <c r="M604" s="1009"/>
      <c r="N604" s="1009"/>
      <c r="O604" s="1009"/>
      <c r="P604" s="1009"/>
      <c r="Q604" s="1009"/>
      <c r="R604" s="1009"/>
      <c r="S604" s="1009"/>
      <c r="T604" s="1009"/>
      <c r="U604" s="1009"/>
      <c r="V604" s="1009"/>
      <c r="W604" s="1009"/>
      <c r="X604" s="1009"/>
      <c r="Y604" s="1009"/>
      <c r="Z604" s="1009"/>
      <c r="AA604" s="1009"/>
    </row>
    <row r="605">
      <c r="A605" s="1009"/>
      <c r="B605" s="1008"/>
      <c r="C605" s="1009"/>
      <c r="D605" s="1010"/>
      <c r="E605" s="1009"/>
      <c r="F605" s="1011"/>
      <c r="G605" s="1009"/>
      <c r="H605" s="1009"/>
      <c r="I605" s="1009"/>
      <c r="J605" s="1009"/>
      <c r="K605" s="1009"/>
      <c r="L605" s="1009"/>
      <c r="M605" s="1009"/>
      <c r="N605" s="1009"/>
      <c r="O605" s="1009"/>
      <c r="P605" s="1009"/>
      <c r="Q605" s="1009"/>
      <c r="R605" s="1009"/>
      <c r="S605" s="1009"/>
      <c r="T605" s="1009"/>
      <c r="U605" s="1009"/>
      <c r="V605" s="1009"/>
      <c r="W605" s="1009"/>
      <c r="X605" s="1009"/>
      <c r="Y605" s="1009"/>
      <c r="Z605" s="1009"/>
      <c r="AA605" s="1009"/>
    </row>
    <row r="606">
      <c r="A606" s="1009"/>
      <c r="B606" s="1008"/>
      <c r="C606" s="1009"/>
      <c r="D606" s="1010"/>
      <c r="E606" s="1009"/>
      <c r="F606" s="1011"/>
      <c r="G606" s="1009"/>
      <c r="H606" s="1009"/>
      <c r="I606" s="1009"/>
      <c r="J606" s="1009"/>
      <c r="K606" s="1009"/>
      <c r="L606" s="1009"/>
      <c r="M606" s="1009"/>
      <c r="N606" s="1009"/>
      <c r="O606" s="1009"/>
      <c r="P606" s="1009"/>
      <c r="Q606" s="1009"/>
      <c r="R606" s="1009"/>
      <c r="S606" s="1009"/>
      <c r="T606" s="1009"/>
      <c r="U606" s="1009"/>
      <c r="V606" s="1009"/>
      <c r="W606" s="1009"/>
      <c r="X606" s="1009"/>
      <c r="Y606" s="1009"/>
      <c r="Z606" s="1009"/>
      <c r="AA606" s="1009"/>
    </row>
    <row r="607">
      <c r="A607" s="1009"/>
      <c r="B607" s="1008"/>
      <c r="C607" s="1009"/>
      <c r="D607" s="1010"/>
      <c r="E607" s="1009"/>
      <c r="F607" s="1011"/>
      <c r="G607" s="1009"/>
      <c r="H607" s="1009"/>
      <c r="I607" s="1009"/>
      <c r="J607" s="1009"/>
      <c r="K607" s="1009"/>
      <c r="L607" s="1009"/>
      <c r="M607" s="1009"/>
      <c r="N607" s="1009"/>
      <c r="O607" s="1009"/>
      <c r="P607" s="1009"/>
      <c r="Q607" s="1009"/>
      <c r="R607" s="1009"/>
      <c r="S607" s="1009"/>
      <c r="T607" s="1009"/>
      <c r="U607" s="1009"/>
      <c r="V607" s="1009"/>
      <c r="W607" s="1009"/>
      <c r="X607" s="1009"/>
      <c r="Y607" s="1009"/>
      <c r="Z607" s="1009"/>
      <c r="AA607" s="1009"/>
    </row>
    <row r="608">
      <c r="A608" s="1009"/>
      <c r="B608" s="1008"/>
      <c r="C608" s="1009"/>
      <c r="D608" s="1010"/>
      <c r="E608" s="1009"/>
      <c r="F608" s="1011"/>
      <c r="G608" s="1009"/>
      <c r="H608" s="1009"/>
      <c r="I608" s="1009"/>
      <c r="J608" s="1009"/>
      <c r="K608" s="1009"/>
      <c r="L608" s="1009"/>
      <c r="M608" s="1009"/>
      <c r="N608" s="1009"/>
      <c r="O608" s="1009"/>
      <c r="P608" s="1009"/>
      <c r="Q608" s="1009"/>
      <c r="R608" s="1009"/>
      <c r="S608" s="1009"/>
      <c r="T608" s="1009"/>
      <c r="U608" s="1009"/>
      <c r="V608" s="1009"/>
      <c r="W608" s="1009"/>
      <c r="X608" s="1009"/>
      <c r="Y608" s="1009"/>
      <c r="Z608" s="1009"/>
      <c r="AA608" s="1009"/>
    </row>
    <row r="609">
      <c r="A609" s="1009"/>
      <c r="B609" s="1008"/>
      <c r="C609" s="1009"/>
      <c r="D609" s="1010"/>
      <c r="E609" s="1009"/>
      <c r="F609" s="1011"/>
      <c r="G609" s="1009"/>
      <c r="H609" s="1009"/>
      <c r="I609" s="1009"/>
      <c r="J609" s="1009"/>
      <c r="K609" s="1009"/>
      <c r="L609" s="1009"/>
      <c r="M609" s="1009"/>
      <c r="N609" s="1009"/>
      <c r="O609" s="1009"/>
      <c r="P609" s="1009"/>
      <c r="Q609" s="1009"/>
      <c r="R609" s="1009"/>
      <c r="S609" s="1009"/>
      <c r="T609" s="1009"/>
      <c r="U609" s="1009"/>
      <c r="V609" s="1009"/>
      <c r="W609" s="1009"/>
      <c r="X609" s="1009"/>
      <c r="Y609" s="1009"/>
      <c r="Z609" s="1009"/>
      <c r="AA609" s="1009"/>
    </row>
    <row r="610">
      <c r="A610" s="1009"/>
      <c r="B610" s="1008"/>
      <c r="C610" s="1009"/>
      <c r="D610" s="1010"/>
      <c r="E610" s="1009"/>
      <c r="F610" s="1011"/>
      <c r="G610" s="1009"/>
      <c r="H610" s="1009"/>
      <c r="I610" s="1009"/>
      <c r="J610" s="1009"/>
      <c r="K610" s="1009"/>
      <c r="L610" s="1009"/>
      <c r="M610" s="1009"/>
      <c r="N610" s="1009"/>
      <c r="O610" s="1009"/>
      <c r="P610" s="1009"/>
      <c r="Q610" s="1009"/>
      <c r="R610" s="1009"/>
      <c r="S610" s="1009"/>
      <c r="T610" s="1009"/>
      <c r="U610" s="1009"/>
      <c r="V610" s="1009"/>
      <c r="W610" s="1009"/>
      <c r="X610" s="1009"/>
      <c r="Y610" s="1009"/>
      <c r="Z610" s="1009"/>
      <c r="AA610" s="1009"/>
    </row>
    <row r="611">
      <c r="A611" s="1009"/>
      <c r="B611" s="1008"/>
      <c r="C611" s="1009"/>
      <c r="D611" s="1010"/>
      <c r="E611" s="1009"/>
      <c r="F611" s="1011"/>
      <c r="G611" s="1009"/>
      <c r="H611" s="1009"/>
      <c r="I611" s="1009"/>
      <c r="J611" s="1009"/>
      <c r="K611" s="1009"/>
      <c r="L611" s="1009"/>
      <c r="M611" s="1009"/>
      <c r="N611" s="1009"/>
      <c r="O611" s="1009"/>
      <c r="P611" s="1009"/>
      <c r="Q611" s="1009"/>
      <c r="R611" s="1009"/>
      <c r="S611" s="1009"/>
      <c r="T611" s="1009"/>
      <c r="U611" s="1009"/>
      <c r="V611" s="1009"/>
      <c r="W611" s="1009"/>
      <c r="X611" s="1009"/>
      <c r="Y611" s="1009"/>
      <c r="Z611" s="1009"/>
      <c r="AA611" s="1009"/>
    </row>
    <row r="612">
      <c r="A612" s="1009"/>
      <c r="B612" s="1008"/>
      <c r="C612" s="1009"/>
      <c r="D612" s="1010"/>
      <c r="E612" s="1009"/>
      <c r="F612" s="1011"/>
      <c r="G612" s="1009"/>
      <c r="H612" s="1009"/>
      <c r="I612" s="1009"/>
      <c r="J612" s="1009"/>
      <c r="K612" s="1009"/>
      <c r="L612" s="1009"/>
      <c r="M612" s="1009"/>
      <c r="N612" s="1009"/>
      <c r="O612" s="1009"/>
      <c r="P612" s="1009"/>
      <c r="Q612" s="1009"/>
      <c r="R612" s="1009"/>
      <c r="S612" s="1009"/>
      <c r="T612" s="1009"/>
      <c r="U612" s="1009"/>
      <c r="V612" s="1009"/>
      <c r="W612" s="1009"/>
      <c r="X612" s="1009"/>
      <c r="Y612" s="1009"/>
      <c r="Z612" s="1009"/>
      <c r="AA612" s="1009"/>
    </row>
    <row r="613">
      <c r="A613" s="1009"/>
      <c r="B613" s="1008"/>
      <c r="C613" s="1009"/>
      <c r="D613" s="1010"/>
      <c r="E613" s="1009"/>
      <c r="F613" s="1011"/>
      <c r="G613" s="1009"/>
      <c r="H613" s="1009"/>
      <c r="I613" s="1009"/>
      <c r="J613" s="1009"/>
      <c r="K613" s="1009"/>
      <c r="L613" s="1009"/>
      <c r="M613" s="1009"/>
      <c r="N613" s="1009"/>
      <c r="O613" s="1009"/>
      <c r="P613" s="1009"/>
      <c r="Q613" s="1009"/>
      <c r="R613" s="1009"/>
      <c r="S613" s="1009"/>
      <c r="T613" s="1009"/>
      <c r="U613" s="1009"/>
      <c r="V613" s="1009"/>
      <c r="W613" s="1009"/>
      <c r="X613" s="1009"/>
      <c r="Y613" s="1009"/>
      <c r="Z613" s="1009"/>
      <c r="AA613" s="1009"/>
    </row>
    <row r="614">
      <c r="A614" s="1009"/>
      <c r="B614" s="1008"/>
      <c r="C614" s="1009"/>
      <c r="D614" s="1010"/>
      <c r="E614" s="1009"/>
      <c r="F614" s="1011"/>
      <c r="G614" s="1009"/>
      <c r="H614" s="1009"/>
      <c r="I614" s="1009"/>
      <c r="J614" s="1009"/>
      <c r="K614" s="1009"/>
      <c r="L614" s="1009"/>
      <c r="M614" s="1009"/>
      <c r="N614" s="1009"/>
      <c r="O614" s="1009"/>
      <c r="P614" s="1009"/>
      <c r="Q614" s="1009"/>
      <c r="R614" s="1009"/>
      <c r="S614" s="1009"/>
      <c r="T614" s="1009"/>
      <c r="U614" s="1009"/>
      <c r="V614" s="1009"/>
      <c r="W614" s="1009"/>
      <c r="X614" s="1009"/>
      <c r="Y614" s="1009"/>
      <c r="Z614" s="1009"/>
      <c r="AA614" s="1009"/>
    </row>
    <row r="615">
      <c r="A615" s="1009"/>
      <c r="B615" s="1008"/>
      <c r="C615" s="1009"/>
      <c r="D615" s="1010"/>
      <c r="E615" s="1009"/>
      <c r="F615" s="1011"/>
      <c r="G615" s="1009"/>
      <c r="H615" s="1009"/>
      <c r="I615" s="1009"/>
      <c r="J615" s="1009"/>
      <c r="K615" s="1009"/>
      <c r="L615" s="1009"/>
      <c r="M615" s="1009"/>
      <c r="N615" s="1009"/>
      <c r="O615" s="1009"/>
      <c r="P615" s="1009"/>
      <c r="Q615" s="1009"/>
      <c r="R615" s="1009"/>
      <c r="S615" s="1009"/>
      <c r="T615" s="1009"/>
      <c r="U615" s="1009"/>
      <c r="V615" s="1009"/>
      <c r="W615" s="1009"/>
      <c r="X615" s="1009"/>
      <c r="Y615" s="1009"/>
      <c r="Z615" s="1009"/>
      <c r="AA615" s="1009"/>
    </row>
    <row r="616">
      <c r="A616" s="1009"/>
      <c r="B616" s="1008"/>
      <c r="C616" s="1009"/>
      <c r="D616" s="1010"/>
      <c r="E616" s="1009"/>
      <c r="F616" s="1011"/>
      <c r="G616" s="1009"/>
      <c r="H616" s="1009"/>
      <c r="I616" s="1009"/>
      <c r="J616" s="1009"/>
      <c r="K616" s="1009"/>
      <c r="L616" s="1009"/>
      <c r="M616" s="1009"/>
      <c r="N616" s="1009"/>
      <c r="O616" s="1009"/>
      <c r="P616" s="1009"/>
      <c r="Q616" s="1009"/>
      <c r="R616" s="1009"/>
      <c r="S616" s="1009"/>
      <c r="T616" s="1009"/>
      <c r="U616" s="1009"/>
      <c r="V616" s="1009"/>
      <c r="W616" s="1009"/>
      <c r="X616" s="1009"/>
      <c r="Y616" s="1009"/>
      <c r="Z616" s="1009"/>
      <c r="AA616" s="1009"/>
    </row>
    <row r="617">
      <c r="A617" s="1009"/>
      <c r="B617" s="1008"/>
      <c r="C617" s="1009"/>
      <c r="D617" s="1010"/>
      <c r="E617" s="1009"/>
      <c r="F617" s="1011"/>
      <c r="G617" s="1009"/>
      <c r="H617" s="1009"/>
      <c r="I617" s="1009"/>
      <c r="J617" s="1009"/>
      <c r="K617" s="1009"/>
      <c r="L617" s="1009"/>
      <c r="M617" s="1009"/>
      <c r="N617" s="1009"/>
      <c r="O617" s="1009"/>
      <c r="P617" s="1009"/>
      <c r="Q617" s="1009"/>
      <c r="R617" s="1009"/>
      <c r="S617" s="1009"/>
      <c r="T617" s="1009"/>
      <c r="U617" s="1009"/>
      <c r="V617" s="1009"/>
      <c r="W617" s="1009"/>
      <c r="X617" s="1009"/>
      <c r="Y617" s="1009"/>
      <c r="Z617" s="1009"/>
      <c r="AA617" s="1009"/>
    </row>
    <row r="618">
      <c r="A618" s="1009"/>
      <c r="B618" s="1008"/>
      <c r="C618" s="1009"/>
      <c r="D618" s="1010"/>
      <c r="E618" s="1009"/>
      <c r="F618" s="1011"/>
      <c r="G618" s="1009"/>
      <c r="H618" s="1009"/>
      <c r="I618" s="1009"/>
      <c r="J618" s="1009"/>
      <c r="K618" s="1009"/>
      <c r="L618" s="1009"/>
      <c r="M618" s="1009"/>
      <c r="N618" s="1009"/>
      <c r="O618" s="1009"/>
      <c r="P618" s="1009"/>
      <c r="Q618" s="1009"/>
      <c r="R618" s="1009"/>
      <c r="S618" s="1009"/>
      <c r="T618" s="1009"/>
      <c r="U618" s="1009"/>
      <c r="V618" s="1009"/>
      <c r="W618" s="1009"/>
      <c r="X618" s="1009"/>
      <c r="Y618" s="1009"/>
      <c r="Z618" s="1009"/>
      <c r="AA618" s="1009"/>
    </row>
    <row r="619">
      <c r="A619" s="1009"/>
      <c r="B619" s="1008"/>
      <c r="C619" s="1009"/>
      <c r="D619" s="1010"/>
      <c r="E619" s="1009"/>
      <c r="F619" s="1011"/>
      <c r="G619" s="1009"/>
      <c r="H619" s="1009"/>
      <c r="I619" s="1009"/>
      <c r="J619" s="1009"/>
      <c r="K619" s="1009"/>
      <c r="L619" s="1009"/>
      <c r="M619" s="1009"/>
      <c r="N619" s="1009"/>
      <c r="O619" s="1009"/>
      <c r="P619" s="1009"/>
      <c r="Q619" s="1009"/>
      <c r="R619" s="1009"/>
      <c r="S619" s="1009"/>
      <c r="T619" s="1009"/>
      <c r="U619" s="1009"/>
      <c r="V619" s="1009"/>
      <c r="W619" s="1009"/>
      <c r="X619" s="1009"/>
      <c r="Y619" s="1009"/>
      <c r="Z619" s="1009"/>
      <c r="AA619" s="1009"/>
    </row>
    <row r="620">
      <c r="A620" s="1009"/>
      <c r="B620" s="1008"/>
      <c r="C620" s="1009"/>
      <c r="D620" s="1010"/>
      <c r="E620" s="1009"/>
      <c r="F620" s="1011"/>
      <c r="G620" s="1009"/>
      <c r="H620" s="1009"/>
      <c r="I620" s="1009"/>
      <c r="J620" s="1009"/>
      <c r="K620" s="1009"/>
      <c r="L620" s="1009"/>
      <c r="M620" s="1009"/>
      <c r="N620" s="1009"/>
      <c r="O620" s="1009"/>
      <c r="P620" s="1009"/>
      <c r="Q620" s="1009"/>
      <c r="R620" s="1009"/>
      <c r="S620" s="1009"/>
      <c r="T620" s="1009"/>
      <c r="U620" s="1009"/>
      <c r="V620" s="1009"/>
      <c r="W620" s="1009"/>
      <c r="X620" s="1009"/>
      <c r="Y620" s="1009"/>
      <c r="Z620" s="1009"/>
      <c r="AA620" s="1009"/>
    </row>
    <row r="621">
      <c r="A621" s="1009"/>
      <c r="B621" s="1008"/>
      <c r="C621" s="1009"/>
      <c r="D621" s="1010"/>
      <c r="E621" s="1009"/>
      <c r="F621" s="1011"/>
      <c r="G621" s="1009"/>
      <c r="H621" s="1009"/>
      <c r="I621" s="1009"/>
      <c r="J621" s="1009"/>
      <c r="K621" s="1009"/>
      <c r="L621" s="1009"/>
      <c r="M621" s="1009"/>
      <c r="N621" s="1009"/>
      <c r="O621" s="1009"/>
      <c r="P621" s="1009"/>
      <c r="Q621" s="1009"/>
      <c r="R621" s="1009"/>
      <c r="S621" s="1009"/>
      <c r="T621" s="1009"/>
      <c r="U621" s="1009"/>
      <c r="V621" s="1009"/>
      <c r="W621" s="1009"/>
      <c r="X621" s="1009"/>
      <c r="Y621" s="1009"/>
      <c r="Z621" s="1009"/>
      <c r="AA621" s="1009"/>
    </row>
    <row r="622">
      <c r="A622" s="1009"/>
      <c r="B622" s="1008"/>
      <c r="C622" s="1009"/>
      <c r="D622" s="1010"/>
      <c r="E622" s="1009"/>
      <c r="F622" s="1011"/>
      <c r="G622" s="1009"/>
      <c r="H622" s="1009"/>
      <c r="I622" s="1009"/>
      <c r="J622" s="1009"/>
      <c r="K622" s="1009"/>
      <c r="L622" s="1009"/>
      <c r="M622" s="1009"/>
      <c r="N622" s="1009"/>
      <c r="O622" s="1009"/>
      <c r="P622" s="1009"/>
      <c r="Q622" s="1009"/>
      <c r="R622" s="1009"/>
      <c r="S622" s="1009"/>
      <c r="T622" s="1009"/>
      <c r="U622" s="1009"/>
      <c r="V622" s="1009"/>
      <c r="W622" s="1009"/>
      <c r="X622" s="1009"/>
      <c r="Y622" s="1009"/>
      <c r="Z622" s="1009"/>
      <c r="AA622" s="1009"/>
    </row>
    <row r="623">
      <c r="A623" s="1009"/>
      <c r="B623" s="1008"/>
      <c r="C623" s="1009"/>
      <c r="D623" s="1010"/>
      <c r="E623" s="1009"/>
      <c r="F623" s="1011"/>
      <c r="G623" s="1009"/>
      <c r="H623" s="1009"/>
      <c r="I623" s="1009"/>
      <c r="J623" s="1009"/>
      <c r="K623" s="1009"/>
      <c r="L623" s="1009"/>
      <c r="M623" s="1009"/>
      <c r="N623" s="1009"/>
      <c r="O623" s="1009"/>
      <c r="P623" s="1009"/>
      <c r="Q623" s="1009"/>
      <c r="R623" s="1009"/>
      <c r="S623" s="1009"/>
      <c r="T623" s="1009"/>
      <c r="U623" s="1009"/>
      <c r="V623" s="1009"/>
      <c r="W623" s="1009"/>
      <c r="X623" s="1009"/>
      <c r="Y623" s="1009"/>
      <c r="Z623" s="1009"/>
      <c r="AA623" s="1009"/>
    </row>
    <row r="624">
      <c r="A624" s="1009"/>
      <c r="B624" s="1008"/>
      <c r="C624" s="1009"/>
      <c r="D624" s="1010"/>
      <c r="E624" s="1009"/>
      <c r="F624" s="1011"/>
      <c r="G624" s="1009"/>
      <c r="H624" s="1009"/>
      <c r="I624" s="1009"/>
      <c r="J624" s="1009"/>
      <c r="K624" s="1009"/>
      <c r="L624" s="1009"/>
      <c r="M624" s="1009"/>
      <c r="N624" s="1009"/>
      <c r="O624" s="1009"/>
      <c r="P624" s="1009"/>
      <c r="Q624" s="1009"/>
      <c r="R624" s="1009"/>
      <c r="S624" s="1009"/>
      <c r="T624" s="1009"/>
      <c r="U624" s="1009"/>
      <c r="V624" s="1009"/>
      <c r="W624" s="1009"/>
      <c r="X624" s="1009"/>
      <c r="Y624" s="1009"/>
      <c r="Z624" s="1009"/>
      <c r="AA624" s="1009"/>
    </row>
    <row r="625">
      <c r="A625" s="1009"/>
      <c r="B625" s="1008"/>
      <c r="C625" s="1009"/>
      <c r="D625" s="1010"/>
      <c r="E625" s="1009"/>
      <c r="F625" s="1011"/>
      <c r="G625" s="1009"/>
      <c r="H625" s="1009"/>
      <c r="I625" s="1009"/>
      <c r="J625" s="1009"/>
      <c r="K625" s="1009"/>
      <c r="L625" s="1009"/>
      <c r="M625" s="1009"/>
      <c r="N625" s="1009"/>
      <c r="O625" s="1009"/>
      <c r="P625" s="1009"/>
      <c r="Q625" s="1009"/>
      <c r="R625" s="1009"/>
      <c r="S625" s="1009"/>
      <c r="T625" s="1009"/>
      <c r="U625" s="1009"/>
      <c r="V625" s="1009"/>
      <c r="W625" s="1009"/>
      <c r="X625" s="1009"/>
      <c r="Y625" s="1009"/>
      <c r="Z625" s="1009"/>
      <c r="AA625" s="1009"/>
    </row>
    <row r="626">
      <c r="A626" s="1009"/>
      <c r="B626" s="1008"/>
      <c r="C626" s="1009"/>
      <c r="D626" s="1010"/>
      <c r="E626" s="1009"/>
      <c r="F626" s="1011"/>
      <c r="G626" s="1009"/>
      <c r="H626" s="1009"/>
      <c r="I626" s="1009"/>
      <c r="J626" s="1009"/>
      <c r="K626" s="1009"/>
      <c r="L626" s="1009"/>
      <c r="M626" s="1009"/>
      <c r="N626" s="1009"/>
      <c r="O626" s="1009"/>
      <c r="P626" s="1009"/>
      <c r="Q626" s="1009"/>
      <c r="R626" s="1009"/>
      <c r="S626" s="1009"/>
      <c r="T626" s="1009"/>
      <c r="U626" s="1009"/>
      <c r="V626" s="1009"/>
      <c r="W626" s="1009"/>
      <c r="X626" s="1009"/>
      <c r="Y626" s="1009"/>
      <c r="Z626" s="1009"/>
      <c r="AA626" s="1009"/>
    </row>
    <row r="627">
      <c r="A627" s="1009"/>
      <c r="B627" s="1008"/>
      <c r="C627" s="1009"/>
      <c r="D627" s="1010"/>
      <c r="E627" s="1009"/>
      <c r="F627" s="1011"/>
      <c r="G627" s="1009"/>
      <c r="H627" s="1009"/>
      <c r="I627" s="1009"/>
      <c r="J627" s="1009"/>
      <c r="K627" s="1009"/>
      <c r="L627" s="1009"/>
      <c r="M627" s="1009"/>
      <c r="N627" s="1009"/>
      <c r="O627" s="1009"/>
      <c r="P627" s="1009"/>
      <c r="Q627" s="1009"/>
      <c r="R627" s="1009"/>
      <c r="S627" s="1009"/>
      <c r="T627" s="1009"/>
      <c r="U627" s="1009"/>
      <c r="V627" s="1009"/>
      <c r="W627" s="1009"/>
      <c r="X627" s="1009"/>
      <c r="Y627" s="1009"/>
      <c r="Z627" s="1009"/>
      <c r="AA627" s="1009"/>
    </row>
    <row r="628">
      <c r="A628" s="1009"/>
      <c r="B628" s="1008"/>
      <c r="C628" s="1009"/>
      <c r="D628" s="1010"/>
      <c r="E628" s="1009"/>
      <c r="F628" s="1011"/>
      <c r="G628" s="1009"/>
      <c r="H628" s="1009"/>
      <c r="I628" s="1009"/>
      <c r="J628" s="1009"/>
      <c r="K628" s="1009"/>
      <c r="L628" s="1009"/>
      <c r="M628" s="1009"/>
      <c r="N628" s="1009"/>
      <c r="O628" s="1009"/>
      <c r="P628" s="1009"/>
      <c r="Q628" s="1009"/>
      <c r="R628" s="1009"/>
      <c r="S628" s="1009"/>
      <c r="T628" s="1009"/>
      <c r="U628" s="1009"/>
      <c r="V628" s="1009"/>
      <c r="W628" s="1009"/>
      <c r="X628" s="1009"/>
      <c r="Y628" s="1009"/>
      <c r="Z628" s="1009"/>
      <c r="AA628" s="1009"/>
    </row>
    <row r="629">
      <c r="A629" s="1009"/>
      <c r="B629" s="1008"/>
      <c r="C629" s="1009"/>
      <c r="D629" s="1010"/>
      <c r="E629" s="1009"/>
      <c r="F629" s="1011"/>
      <c r="G629" s="1009"/>
      <c r="H629" s="1009"/>
      <c r="I629" s="1009"/>
      <c r="J629" s="1009"/>
      <c r="K629" s="1009"/>
      <c r="L629" s="1009"/>
      <c r="M629" s="1009"/>
      <c r="N629" s="1009"/>
      <c r="O629" s="1009"/>
      <c r="P629" s="1009"/>
      <c r="Q629" s="1009"/>
      <c r="R629" s="1009"/>
      <c r="S629" s="1009"/>
      <c r="T629" s="1009"/>
      <c r="U629" s="1009"/>
      <c r="V629" s="1009"/>
      <c r="W629" s="1009"/>
      <c r="X629" s="1009"/>
      <c r="Y629" s="1009"/>
      <c r="Z629" s="1009"/>
      <c r="AA629" s="1009"/>
    </row>
    <row r="630">
      <c r="A630" s="1009"/>
      <c r="B630" s="1008"/>
      <c r="C630" s="1009"/>
      <c r="D630" s="1010"/>
      <c r="E630" s="1009"/>
      <c r="F630" s="1011"/>
      <c r="G630" s="1009"/>
      <c r="H630" s="1009"/>
      <c r="I630" s="1009"/>
      <c r="J630" s="1009"/>
      <c r="K630" s="1009"/>
      <c r="L630" s="1009"/>
      <c r="M630" s="1009"/>
      <c r="N630" s="1009"/>
      <c r="O630" s="1009"/>
      <c r="P630" s="1009"/>
      <c r="Q630" s="1009"/>
      <c r="R630" s="1009"/>
      <c r="S630" s="1009"/>
      <c r="T630" s="1009"/>
      <c r="U630" s="1009"/>
      <c r="V630" s="1009"/>
      <c r="W630" s="1009"/>
      <c r="X630" s="1009"/>
      <c r="Y630" s="1009"/>
      <c r="Z630" s="1009"/>
      <c r="AA630" s="1009"/>
    </row>
    <row r="631">
      <c r="A631" s="1009"/>
      <c r="B631" s="1008"/>
      <c r="C631" s="1009"/>
      <c r="D631" s="1010"/>
      <c r="E631" s="1009"/>
      <c r="F631" s="1011"/>
      <c r="G631" s="1009"/>
      <c r="H631" s="1009"/>
      <c r="I631" s="1009"/>
      <c r="J631" s="1009"/>
      <c r="K631" s="1009"/>
      <c r="L631" s="1009"/>
      <c r="M631" s="1009"/>
      <c r="N631" s="1009"/>
      <c r="O631" s="1009"/>
      <c r="P631" s="1009"/>
      <c r="Q631" s="1009"/>
      <c r="R631" s="1009"/>
      <c r="S631" s="1009"/>
      <c r="T631" s="1009"/>
      <c r="U631" s="1009"/>
      <c r="V631" s="1009"/>
      <c r="W631" s="1009"/>
      <c r="X631" s="1009"/>
      <c r="Y631" s="1009"/>
      <c r="Z631" s="1009"/>
      <c r="AA631" s="1009"/>
    </row>
    <row r="632">
      <c r="A632" s="1009"/>
      <c r="B632" s="1008"/>
      <c r="C632" s="1009"/>
      <c r="D632" s="1010"/>
      <c r="E632" s="1009"/>
      <c r="F632" s="1011"/>
      <c r="G632" s="1009"/>
      <c r="H632" s="1009"/>
      <c r="I632" s="1009"/>
      <c r="J632" s="1009"/>
      <c r="K632" s="1009"/>
      <c r="L632" s="1009"/>
      <c r="M632" s="1009"/>
      <c r="N632" s="1009"/>
      <c r="O632" s="1009"/>
      <c r="P632" s="1009"/>
      <c r="Q632" s="1009"/>
      <c r="R632" s="1009"/>
      <c r="S632" s="1009"/>
      <c r="T632" s="1009"/>
      <c r="U632" s="1009"/>
      <c r="V632" s="1009"/>
      <c r="W632" s="1009"/>
      <c r="X632" s="1009"/>
      <c r="Y632" s="1009"/>
      <c r="Z632" s="1009"/>
      <c r="AA632" s="1009"/>
    </row>
    <row r="633">
      <c r="A633" s="1009"/>
      <c r="B633" s="1008"/>
      <c r="C633" s="1009"/>
      <c r="D633" s="1010"/>
      <c r="E633" s="1009"/>
      <c r="F633" s="1011"/>
      <c r="G633" s="1009"/>
      <c r="H633" s="1009"/>
      <c r="I633" s="1009"/>
      <c r="J633" s="1009"/>
      <c r="K633" s="1009"/>
      <c r="L633" s="1009"/>
      <c r="M633" s="1009"/>
      <c r="N633" s="1009"/>
      <c r="O633" s="1009"/>
      <c r="P633" s="1009"/>
      <c r="Q633" s="1009"/>
      <c r="R633" s="1009"/>
      <c r="S633" s="1009"/>
      <c r="T633" s="1009"/>
      <c r="U633" s="1009"/>
      <c r="V633" s="1009"/>
      <c r="W633" s="1009"/>
      <c r="X633" s="1009"/>
      <c r="Y633" s="1009"/>
      <c r="Z633" s="1009"/>
      <c r="AA633" s="1009"/>
    </row>
    <row r="634">
      <c r="A634" s="1009"/>
      <c r="B634" s="1008"/>
      <c r="C634" s="1009"/>
      <c r="D634" s="1010"/>
      <c r="E634" s="1009"/>
      <c r="F634" s="1011"/>
      <c r="G634" s="1009"/>
      <c r="H634" s="1009"/>
      <c r="I634" s="1009"/>
      <c r="J634" s="1009"/>
      <c r="K634" s="1009"/>
      <c r="L634" s="1009"/>
      <c r="M634" s="1009"/>
      <c r="N634" s="1009"/>
      <c r="O634" s="1009"/>
      <c r="P634" s="1009"/>
      <c r="Q634" s="1009"/>
      <c r="R634" s="1009"/>
      <c r="S634" s="1009"/>
      <c r="T634" s="1009"/>
      <c r="U634" s="1009"/>
      <c r="V634" s="1009"/>
      <c r="W634" s="1009"/>
      <c r="X634" s="1009"/>
      <c r="Y634" s="1009"/>
      <c r="Z634" s="1009"/>
      <c r="AA634" s="1009"/>
    </row>
    <row r="635">
      <c r="A635" s="1009"/>
      <c r="B635" s="1008"/>
      <c r="C635" s="1009"/>
      <c r="D635" s="1010"/>
      <c r="E635" s="1009"/>
      <c r="F635" s="1011"/>
      <c r="G635" s="1009"/>
      <c r="H635" s="1009"/>
      <c r="I635" s="1009"/>
      <c r="J635" s="1009"/>
      <c r="K635" s="1009"/>
      <c r="L635" s="1009"/>
      <c r="M635" s="1009"/>
      <c r="N635" s="1009"/>
      <c r="O635" s="1009"/>
      <c r="P635" s="1009"/>
      <c r="Q635" s="1009"/>
      <c r="R635" s="1009"/>
      <c r="S635" s="1009"/>
      <c r="T635" s="1009"/>
      <c r="U635" s="1009"/>
      <c r="V635" s="1009"/>
      <c r="W635" s="1009"/>
      <c r="X635" s="1009"/>
      <c r="Y635" s="1009"/>
      <c r="Z635" s="1009"/>
      <c r="AA635" s="1009"/>
    </row>
    <row r="636">
      <c r="A636" s="1009"/>
      <c r="B636" s="1008"/>
      <c r="C636" s="1009"/>
      <c r="D636" s="1010"/>
      <c r="E636" s="1009"/>
      <c r="F636" s="1011"/>
      <c r="G636" s="1009"/>
      <c r="H636" s="1009"/>
      <c r="I636" s="1009"/>
      <c r="J636" s="1009"/>
      <c r="K636" s="1009"/>
      <c r="L636" s="1009"/>
      <c r="M636" s="1009"/>
      <c r="N636" s="1009"/>
      <c r="O636" s="1009"/>
      <c r="P636" s="1009"/>
      <c r="Q636" s="1009"/>
      <c r="R636" s="1009"/>
      <c r="S636" s="1009"/>
      <c r="T636" s="1009"/>
      <c r="U636" s="1009"/>
      <c r="V636" s="1009"/>
      <c r="W636" s="1009"/>
      <c r="X636" s="1009"/>
      <c r="Y636" s="1009"/>
      <c r="Z636" s="1009"/>
      <c r="AA636" s="1009"/>
    </row>
    <row r="637">
      <c r="A637" s="1009"/>
      <c r="B637" s="1008"/>
      <c r="C637" s="1009"/>
      <c r="D637" s="1010"/>
      <c r="E637" s="1009"/>
      <c r="F637" s="1011"/>
      <c r="G637" s="1009"/>
      <c r="H637" s="1009"/>
      <c r="I637" s="1009"/>
      <c r="J637" s="1009"/>
      <c r="K637" s="1009"/>
      <c r="L637" s="1009"/>
      <c r="M637" s="1009"/>
      <c r="N637" s="1009"/>
      <c r="O637" s="1009"/>
      <c r="P637" s="1009"/>
      <c r="Q637" s="1009"/>
      <c r="R637" s="1009"/>
      <c r="S637" s="1009"/>
      <c r="T637" s="1009"/>
      <c r="U637" s="1009"/>
      <c r="V637" s="1009"/>
      <c r="W637" s="1009"/>
      <c r="X637" s="1009"/>
      <c r="Y637" s="1009"/>
      <c r="Z637" s="1009"/>
      <c r="AA637" s="1009"/>
    </row>
    <row r="638">
      <c r="A638" s="1009"/>
      <c r="B638" s="1008"/>
      <c r="C638" s="1009"/>
      <c r="D638" s="1010"/>
      <c r="E638" s="1009"/>
      <c r="F638" s="1011"/>
      <c r="G638" s="1009"/>
      <c r="H638" s="1009"/>
      <c r="I638" s="1009"/>
      <c r="J638" s="1009"/>
      <c r="K638" s="1009"/>
      <c r="L638" s="1009"/>
      <c r="M638" s="1009"/>
      <c r="N638" s="1009"/>
      <c r="O638" s="1009"/>
      <c r="P638" s="1009"/>
      <c r="Q638" s="1009"/>
      <c r="R638" s="1009"/>
      <c r="S638" s="1009"/>
      <c r="T638" s="1009"/>
      <c r="U638" s="1009"/>
      <c r="V638" s="1009"/>
      <c r="W638" s="1009"/>
      <c r="X638" s="1009"/>
      <c r="Y638" s="1009"/>
      <c r="Z638" s="1009"/>
      <c r="AA638" s="1009"/>
    </row>
    <row r="639">
      <c r="A639" s="1009"/>
      <c r="B639" s="1008"/>
      <c r="C639" s="1009"/>
      <c r="D639" s="1010"/>
      <c r="E639" s="1009"/>
      <c r="F639" s="1011"/>
      <c r="G639" s="1009"/>
      <c r="H639" s="1009"/>
      <c r="I639" s="1009"/>
      <c r="J639" s="1009"/>
      <c r="K639" s="1009"/>
      <c r="L639" s="1009"/>
      <c r="M639" s="1009"/>
      <c r="N639" s="1009"/>
      <c r="O639" s="1009"/>
      <c r="P639" s="1009"/>
      <c r="Q639" s="1009"/>
      <c r="R639" s="1009"/>
      <c r="S639" s="1009"/>
      <c r="T639" s="1009"/>
      <c r="U639" s="1009"/>
      <c r="V639" s="1009"/>
      <c r="W639" s="1009"/>
      <c r="X639" s="1009"/>
      <c r="Y639" s="1009"/>
      <c r="Z639" s="1009"/>
      <c r="AA639" s="1009"/>
    </row>
    <row r="640">
      <c r="A640" s="1009"/>
      <c r="B640" s="1008"/>
      <c r="C640" s="1009"/>
      <c r="D640" s="1010"/>
      <c r="E640" s="1009"/>
      <c r="F640" s="1011"/>
      <c r="G640" s="1009"/>
      <c r="H640" s="1009"/>
      <c r="I640" s="1009"/>
      <c r="J640" s="1009"/>
      <c r="K640" s="1009"/>
      <c r="L640" s="1009"/>
      <c r="M640" s="1009"/>
      <c r="N640" s="1009"/>
      <c r="O640" s="1009"/>
      <c r="P640" s="1009"/>
      <c r="Q640" s="1009"/>
      <c r="R640" s="1009"/>
      <c r="S640" s="1009"/>
      <c r="T640" s="1009"/>
      <c r="U640" s="1009"/>
      <c r="V640" s="1009"/>
      <c r="W640" s="1009"/>
      <c r="X640" s="1009"/>
      <c r="Y640" s="1009"/>
      <c r="Z640" s="1009"/>
      <c r="AA640" s="1009"/>
    </row>
    <row r="641">
      <c r="A641" s="1009"/>
      <c r="B641" s="1008"/>
      <c r="C641" s="1009"/>
      <c r="D641" s="1010"/>
      <c r="E641" s="1009"/>
      <c r="F641" s="1011"/>
      <c r="G641" s="1009"/>
      <c r="H641" s="1009"/>
      <c r="I641" s="1009"/>
      <c r="J641" s="1009"/>
      <c r="K641" s="1009"/>
      <c r="L641" s="1009"/>
      <c r="M641" s="1009"/>
      <c r="N641" s="1009"/>
      <c r="O641" s="1009"/>
      <c r="P641" s="1009"/>
      <c r="Q641" s="1009"/>
      <c r="R641" s="1009"/>
      <c r="S641" s="1009"/>
      <c r="T641" s="1009"/>
      <c r="U641" s="1009"/>
      <c r="V641" s="1009"/>
      <c r="W641" s="1009"/>
      <c r="X641" s="1009"/>
      <c r="Y641" s="1009"/>
      <c r="Z641" s="1009"/>
      <c r="AA641" s="1009"/>
    </row>
    <row r="642">
      <c r="A642" s="1009"/>
      <c r="B642" s="1008"/>
      <c r="C642" s="1009"/>
      <c r="D642" s="1010"/>
      <c r="E642" s="1009"/>
      <c r="F642" s="1011"/>
      <c r="G642" s="1009"/>
      <c r="H642" s="1009"/>
      <c r="I642" s="1009"/>
      <c r="J642" s="1009"/>
      <c r="K642" s="1009"/>
      <c r="L642" s="1009"/>
      <c r="M642" s="1009"/>
      <c r="N642" s="1009"/>
      <c r="O642" s="1009"/>
      <c r="P642" s="1009"/>
      <c r="Q642" s="1009"/>
      <c r="R642" s="1009"/>
      <c r="S642" s="1009"/>
      <c r="T642" s="1009"/>
      <c r="U642" s="1009"/>
      <c r="V642" s="1009"/>
      <c r="W642" s="1009"/>
      <c r="X642" s="1009"/>
      <c r="Y642" s="1009"/>
      <c r="Z642" s="1009"/>
      <c r="AA642" s="1009"/>
    </row>
    <row r="643">
      <c r="A643" s="1009"/>
      <c r="B643" s="1008"/>
      <c r="C643" s="1009"/>
      <c r="D643" s="1010"/>
      <c r="E643" s="1009"/>
      <c r="F643" s="1011"/>
      <c r="G643" s="1009"/>
      <c r="H643" s="1009"/>
      <c r="I643" s="1009"/>
      <c r="J643" s="1009"/>
      <c r="K643" s="1009"/>
      <c r="L643" s="1009"/>
      <c r="M643" s="1009"/>
      <c r="N643" s="1009"/>
      <c r="O643" s="1009"/>
      <c r="P643" s="1009"/>
      <c r="Q643" s="1009"/>
      <c r="R643" s="1009"/>
      <c r="S643" s="1009"/>
      <c r="T643" s="1009"/>
      <c r="U643" s="1009"/>
      <c r="V643" s="1009"/>
      <c r="W643" s="1009"/>
      <c r="X643" s="1009"/>
      <c r="Y643" s="1009"/>
      <c r="Z643" s="1009"/>
      <c r="AA643" s="1009"/>
    </row>
    <row r="644">
      <c r="A644" s="1009"/>
      <c r="B644" s="1008"/>
      <c r="C644" s="1009"/>
      <c r="D644" s="1010"/>
      <c r="E644" s="1009"/>
      <c r="F644" s="1011"/>
      <c r="G644" s="1009"/>
      <c r="H644" s="1009"/>
      <c r="I644" s="1009"/>
      <c r="J644" s="1009"/>
      <c r="K644" s="1009"/>
      <c r="L644" s="1009"/>
      <c r="M644" s="1009"/>
      <c r="N644" s="1009"/>
      <c r="O644" s="1009"/>
      <c r="P644" s="1009"/>
      <c r="Q644" s="1009"/>
      <c r="R644" s="1009"/>
      <c r="S644" s="1009"/>
      <c r="T644" s="1009"/>
      <c r="U644" s="1009"/>
      <c r="V644" s="1009"/>
      <c r="W644" s="1009"/>
      <c r="X644" s="1009"/>
      <c r="Y644" s="1009"/>
      <c r="Z644" s="1009"/>
      <c r="AA644" s="1009"/>
    </row>
    <row r="645">
      <c r="A645" s="1009"/>
      <c r="B645" s="1008"/>
      <c r="C645" s="1009"/>
      <c r="D645" s="1010"/>
      <c r="E645" s="1009"/>
      <c r="F645" s="1011"/>
      <c r="G645" s="1009"/>
      <c r="H645" s="1009"/>
      <c r="I645" s="1009"/>
      <c r="J645" s="1009"/>
      <c r="K645" s="1009"/>
      <c r="L645" s="1009"/>
      <c r="M645" s="1009"/>
      <c r="N645" s="1009"/>
      <c r="O645" s="1009"/>
      <c r="P645" s="1009"/>
      <c r="Q645" s="1009"/>
      <c r="R645" s="1009"/>
      <c r="S645" s="1009"/>
      <c r="T645" s="1009"/>
      <c r="U645" s="1009"/>
      <c r="V645" s="1009"/>
      <c r="W645" s="1009"/>
      <c r="X645" s="1009"/>
      <c r="Y645" s="1009"/>
      <c r="Z645" s="1009"/>
      <c r="AA645" s="1009"/>
    </row>
    <row r="646">
      <c r="A646" s="1009"/>
      <c r="B646" s="1008"/>
      <c r="C646" s="1009"/>
      <c r="D646" s="1010"/>
      <c r="E646" s="1009"/>
      <c r="F646" s="1011"/>
      <c r="G646" s="1009"/>
      <c r="H646" s="1009"/>
      <c r="I646" s="1009"/>
      <c r="J646" s="1009"/>
      <c r="K646" s="1009"/>
      <c r="L646" s="1009"/>
      <c r="M646" s="1009"/>
      <c r="N646" s="1009"/>
      <c r="O646" s="1009"/>
      <c r="P646" s="1009"/>
      <c r="Q646" s="1009"/>
      <c r="R646" s="1009"/>
      <c r="S646" s="1009"/>
      <c r="T646" s="1009"/>
      <c r="U646" s="1009"/>
      <c r="V646" s="1009"/>
      <c r="W646" s="1009"/>
      <c r="X646" s="1009"/>
      <c r="Y646" s="1009"/>
      <c r="Z646" s="1009"/>
      <c r="AA646" s="1009"/>
    </row>
    <row r="647">
      <c r="A647" s="1009"/>
      <c r="B647" s="1008"/>
      <c r="C647" s="1009"/>
      <c r="D647" s="1010"/>
      <c r="E647" s="1009"/>
      <c r="F647" s="1011"/>
      <c r="G647" s="1009"/>
      <c r="H647" s="1009"/>
      <c r="I647" s="1009"/>
      <c r="J647" s="1009"/>
      <c r="K647" s="1009"/>
      <c r="L647" s="1009"/>
      <c r="M647" s="1009"/>
      <c r="N647" s="1009"/>
      <c r="O647" s="1009"/>
      <c r="P647" s="1009"/>
      <c r="Q647" s="1009"/>
      <c r="R647" s="1009"/>
      <c r="S647" s="1009"/>
      <c r="T647" s="1009"/>
      <c r="U647" s="1009"/>
      <c r="V647" s="1009"/>
      <c r="W647" s="1009"/>
      <c r="X647" s="1009"/>
      <c r="Y647" s="1009"/>
      <c r="Z647" s="1009"/>
      <c r="AA647" s="1009"/>
    </row>
    <row r="648">
      <c r="A648" s="1009"/>
      <c r="B648" s="1008"/>
      <c r="C648" s="1009"/>
      <c r="D648" s="1010"/>
      <c r="E648" s="1009"/>
      <c r="F648" s="1011"/>
      <c r="G648" s="1009"/>
      <c r="H648" s="1009"/>
      <c r="I648" s="1009"/>
      <c r="J648" s="1009"/>
      <c r="K648" s="1009"/>
      <c r="L648" s="1009"/>
      <c r="M648" s="1009"/>
      <c r="N648" s="1009"/>
      <c r="O648" s="1009"/>
      <c r="P648" s="1009"/>
      <c r="Q648" s="1009"/>
      <c r="R648" s="1009"/>
      <c r="S648" s="1009"/>
      <c r="T648" s="1009"/>
      <c r="U648" s="1009"/>
      <c r="V648" s="1009"/>
      <c r="W648" s="1009"/>
      <c r="X648" s="1009"/>
      <c r="Y648" s="1009"/>
      <c r="Z648" s="1009"/>
      <c r="AA648" s="1009"/>
    </row>
    <row r="649">
      <c r="A649" s="1009"/>
      <c r="B649" s="1008"/>
      <c r="C649" s="1009"/>
      <c r="D649" s="1010"/>
      <c r="E649" s="1009"/>
      <c r="F649" s="1011"/>
      <c r="G649" s="1009"/>
      <c r="H649" s="1009"/>
      <c r="I649" s="1009"/>
      <c r="J649" s="1009"/>
      <c r="K649" s="1009"/>
      <c r="L649" s="1009"/>
      <c r="M649" s="1009"/>
      <c r="N649" s="1009"/>
      <c r="O649" s="1009"/>
      <c r="P649" s="1009"/>
      <c r="Q649" s="1009"/>
      <c r="R649" s="1009"/>
      <c r="S649" s="1009"/>
      <c r="T649" s="1009"/>
      <c r="U649" s="1009"/>
      <c r="V649" s="1009"/>
      <c r="W649" s="1009"/>
      <c r="X649" s="1009"/>
      <c r="Y649" s="1009"/>
      <c r="Z649" s="1009"/>
      <c r="AA649" s="1009"/>
    </row>
    <row r="650">
      <c r="A650" s="1009"/>
      <c r="B650" s="1008"/>
      <c r="C650" s="1009"/>
      <c r="D650" s="1010"/>
      <c r="E650" s="1009"/>
      <c r="F650" s="1011"/>
      <c r="G650" s="1009"/>
      <c r="H650" s="1009"/>
      <c r="I650" s="1009"/>
      <c r="J650" s="1009"/>
      <c r="K650" s="1009"/>
      <c r="L650" s="1009"/>
      <c r="M650" s="1009"/>
      <c r="N650" s="1009"/>
      <c r="O650" s="1009"/>
      <c r="P650" s="1009"/>
      <c r="Q650" s="1009"/>
      <c r="R650" s="1009"/>
      <c r="S650" s="1009"/>
      <c r="T650" s="1009"/>
      <c r="U650" s="1009"/>
      <c r="V650" s="1009"/>
      <c r="W650" s="1009"/>
      <c r="X650" s="1009"/>
      <c r="Y650" s="1009"/>
      <c r="Z650" s="1009"/>
      <c r="AA650" s="1009"/>
    </row>
    <row r="651">
      <c r="A651" s="1009"/>
      <c r="B651" s="1008"/>
      <c r="C651" s="1009"/>
      <c r="D651" s="1010"/>
      <c r="E651" s="1009"/>
      <c r="F651" s="1011"/>
      <c r="G651" s="1009"/>
      <c r="H651" s="1009"/>
      <c r="I651" s="1009"/>
      <c r="J651" s="1009"/>
      <c r="K651" s="1009"/>
      <c r="L651" s="1009"/>
      <c r="M651" s="1009"/>
      <c r="N651" s="1009"/>
      <c r="O651" s="1009"/>
      <c r="P651" s="1009"/>
      <c r="Q651" s="1009"/>
      <c r="R651" s="1009"/>
      <c r="S651" s="1009"/>
      <c r="T651" s="1009"/>
      <c r="U651" s="1009"/>
      <c r="V651" s="1009"/>
      <c r="W651" s="1009"/>
      <c r="X651" s="1009"/>
      <c r="Y651" s="1009"/>
      <c r="Z651" s="1009"/>
      <c r="AA651" s="1009"/>
    </row>
    <row r="652">
      <c r="A652" s="1009"/>
      <c r="B652" s="1008"/>
      <c r="C652" s="1009"/>
      <c r="D652" s="1010"/>
      <c r="E652" s="1009"/>
      <c r="F652" s="1011"/>
      <c r="G652" s="1009"/>
      <c r="H652" s="1009"/>
      <c r="I652" s="1009"/>
      <c r="J652" s="1009"/>
      <c r="K652" s="1009"/>
      <c r="L652" s="1009"/>
      <c r="M652" s="1009"/>
      <c r="N652" s="1009"/>
      <c r="O652" s="1009"/>
      <c r="P652" s="1009"/>
      <c r="Q652" s="1009"/>
      <c r="R652" s="1009"/>
      <c r="S652" s="1009"/>
      <c r="T652" s="1009"/>
      <c r="U652" s="1009"/>
      <c r="V652" s="1009"/>
      <c r="W652" s="1009"/>
      <c r="X652" s="1009"/>
      <c r="Y652" s="1009"/>
      <c r="Z652" s="1009"/>
      <c r="AA652" s="1009"/>
    </row>
    <row r="653">
      <c r="A653" s="1009"/>
      <c r="B653" s="1008"/>
      <c r="C653" s="1009"/>
      <c r="D653" s="1010"/>
      <c r="E653" s="1009"/>
      <c r="F653" s="1011"/>
      <c r="G653" s="1009"/>
      <c r="H653" s="1009"/>
      <c r="I653" s="1009"/>
      <c r="J653" s="1009"/>
      <c r="K653" s="1009"/>
      <c r="L653" s="1009"/>
      <c r="M653" s="1009"/>
      <c r="N653" s="1009"/>
      <c r="O653" s="1009"/>
      <c r="P653" s="1009"/>
      <c r="Q653" s="1009"/>
      <c r="R653" s="1009"/>
      <c r="S653" s="1009"/>
      <c r="T653" s="1009"/>
      <c r="U653" s="1009"/>
      <c r="V653" s="1009"/>
      <c r="W653" s="1009"/>
      <c r="X653" s="1009"/>
      <c r="Y653" s="1009"/>
      <c r="Z653" s="1009"/>
      <c r="AA653" s="1009"/>
    </row>
    <row r="654">
      <c r="A654" s="1009"/>
      <c r="B654" s="1008"/>
      <c r="C654" s="1009"/>
      <c r="D654" s="1010"/>
      <c r="E654" s="1009"/>
      <c r="F654" s="1011"/>
      <c r="G654" s="1009"/>
      <c r="H654" s="1009"/>
      <c r="I654" s="1009"/>
      <c r="J654" s="1009"/>
      <c r="K654" s="1009"/>
      <c r="L654" s="1009"/>
      <c r="M654" s="1009"/>
      <c r="N654" s="1009"/>
      <c r="O654" s="1009"/>
      <c r="P654" s="1009"/>
      <c r="Q654" s="1009"/>
      <c r="R654" s="1009"/>
      <c r="S654" s="1009"/>
      <c r="T654" s="1009"/>
      <c r="U654" s="1009"/>
      <c r="V654" s="1009"/>
      <c r="W654" s="1009"/>
      <c r="X654" s="1009"/>
      <c r="Y654" s="1009"/>
      <c r="Z654" s="1009"/>
      <c r="AA654" s="1009"/>
    </row>
    <row r="655">
      <c r="A655" s="1009"/>
      <c r="B655" s="1008"/>
      <c r="C655" s="1009"/>
      <c r="D655" s="1010"/>
      <c r="E655" s="1009"/>
      <c r="F655" s="1011"/>
      <c r="G655" s="1009"/>
      <c r="H655" s="1009"/>
      <c r="I655" s="1009"/>
      <c r="J655" s="1009"/>
      <c r="K655" s="1009"/>
      <c r="L655" s="1009"/>
      <c r="M655" s="1009"/>
      <c r="N655" s="1009"/>
      <c r="O655" s="1009"/>
      <c r="P655" s="1009"/>
      <c r="Q655" s="1009"/>
      <c r="R655" s="1009"/>
      <c r="S655" s="1009"/>
      <c r="T655" s="1009"/>
      <c r="U655" s="1009"/>
      <c r="V655" s="1009"/>
      <c r="W655" s="1009"/>
      <c r="X655" s="1009"/>
      <c r="Y655" s="1009"/>
      <c r="Z655" s="1009"/>
      <c r="AA655" s="1009"/>
    </row>
    <row r="656">
      <c r="A656" s="1009"/>
      <c r="B656" s="1008"/>
      <c r="C656" s="1009"/>
      <c r="D656" s="1010"/>
      <c r="E656" s="1009"/>
      <c r="F656" s="1011"/>
      <c r="G656" s="1009"/>
      <c r="H656" s="1009"/>
      <c r="I656" s="1009"/>
      <c r="J656" s="1009"/>
      <c r="K656" s="1009"/>
      <c r="L656" s="1009"/>
      <c r="M656" s="1009"/>
      <c r="N656" s="1009"/>
      <c r="O656" s="1009"/>
      <c r="P656" s="1009"/>
      <c r="Q656" s="1009"/>
      <c r="R656" s="1009"/>
      <c r="S656" s="1009"/>
      <c r="T656" s="1009"/>
      <c r="U656" s="1009"/>
      <c r="V656" s="1009"/>
      <c r="W656" s="1009"/>
      <c r="X656" s="1009"/>
      <c r="Y656" s="1009"/>
      <c r="Z656" s="1009"/>
      <c r="AA656" s="1009"/>
    </row>
    <row r="657">
      <c r="A657" s="1009"/>
      <c r="B657" s="1008"/>
      <c r="C657" s="1009"/>
      <c r="D657" s="1010"/>
      <c r="E657" s="1009"/>
      <c r="F657" s="1011"/>
      <c r="G657" s="1009"/>
      <c r="H657" s="1009"/>
      <c r="I657" s="1009"/>
      <c r="J657" s="1009"/>
      <c r="K657" s="1009"/>
      <c r="L657" s="1009"/>
      <c r="M657" s="1009"/>
      <c r="N657" s="1009"/>
      <c r="O657" s="1009"/>
      <c r="P657" s="1009"/>
      <c r="Q657" s="1009"/>
      <c r="R657" s="1009"/>
      <c r="S657" s="1009"/>
      <c r="T657" s="1009"/>
      <c r="U657" s="1009"/>
      <c r="V657" s="1009"/>
      <c r="W657" s="1009"/>
      <c r="X657" s="1009"/>
      <c r="Y657" s="1009"/>
      <c r="Z657" s="1009"/>
      <c r="AA657" s="1009"/>
    </row>
    <row r="658">
      <c r="A658" s="1009"/>
      <c r="B658" s="1008"/>
      <c r="C658" s="1009"/>
      <c r="D658" s="1010"/>
      <c r="E658" s="1009"/>
      <c r="F658" s="1011"/>
      <c r="G658" s="1009"/>
      <c r="H658" s="1009"/>
      <c r="I658" s="1009"/>
      <c r="J658" s="1009"/>
      <c r="K658" s="1009"/>
      <c r="L658" s="1009"/>
      <c r="M658" s="1009"/>
      <c r="N658" s="1009"/>
      <c r="O658" s="1009"/>
      <c r="P658" s="1009"/>
      <c r="Q658" s="1009"/>
      <c r="R658" s="1009"/>
      <c r="S658" s="1009"/>
      <c r="T658" s="1009"/>
      <c r="U658" s="1009"/>
      <c r="V658" s="1009"/>
      <c r="W658" s="1009"/>
      <c r="X658" s="1009"/>
      <c r="Y658" s="1009"/>
      <c r="Z658" s="1009"/>
      <c r="AA658" s="1009"/>
    </row>
    <row r="659">
      <c r="A659" s="1009"/>
      <c r="B659" s="1008"/>
      <c r="C659" s="1009"/>
      <c r="D659" s="1010"/>
      <c r="E659" s="1009"/>
      <c r="F659" s="1011"/>
      <c r="G659" s="1009"/>
      <c r="H659" s="1009"/>
      <c r="I659" s="1009"/>
      <c r="J659" s="1009"/>
      <c r="K659" s="1009"/>
      <c r="L659" s="1009"/>
      <c r="M659" s="1009"/>
      <c r="N659" s="1009"/>
      <c r="O659" s="1009"/>
      <c r="P659" s="1009"/>
      <c r="Q659" s="1009"/>
      <c r="R659" s="1009"/>
      <c r="S659" s="1009"/>
      <c r="T659" s="1009"/>
      <c r="U659" s="1009"/>
      <c r="V659" s="1009"/>
      <c r="W659" s="1009"/>
      <c r="X659" s="1009"/>
      <c r="Y659" s="1009"/>
      <c r="Z659" s="1009"/>
      <c r="AA659" s="1009"/>
    </row>
    <row r="660">
      <c r="A660" s="1009"/>
      <c r="B660" s="1008"/>
      <c r="C660" s="1009"/>
      <c r="D660" s="1010"/>
      <c r="E660" s="1009"/>
      <c r="F660" s="1011"/>
      <c r="G660" s="1009"/>
      <c r="H660" s="1009"/>
      <c r="I660" s="1009"/>
      <c r="J660" s="1009"/>
      <c r="K660" s="1009"/>
      <c r="L660" s="1009"/>
      <c r="M660" s="1009"/>
      <c r="N660" s="1009"/>
      <c r="O660" s="1009"/>
      <c r="P660" s="1009"/>
      <c r="Q660" s="1009"/>
      <c r="R660" s="1009"/>
      <c r="S660" s="1009"/>
      <c r="T660" s="1009"/>
      <c r="U660" s="1009"/>
      <c r="V660" s="1009"/>
      <c r="W660" s="1009"/>
      <c r="X660" s="1009"/>
      <c r="Y660" s="1009"/>
      <c r="Z660" s="1009"/>
      <c r="AA660" s="1009"/>
    </row>
    <row r="661">
      <c r="A661" s="1009"/>
      <c r="B661" s="1008"/>
      <c r="C661" s="1009"/>
      <c r="D661" s="1010"/>
      <c r="E661" s="1009"/>
      <c r="F661" s="1011"/>
      <c r="G661" s="1009"/>
      <c r="H661" s="1009"/>
      <c r="I661" s="1009"/>
      <c r="J661" s="1009"/>
      <c r="K661" s="1009"/>
      <c r="L661" s="1009"/>
      <c r="M661" s="1009"/>
      <c r="N661" s="1009"/>
      <c r="O661" s="1009"/>
      <c r="P661" s="1009"/>
      <c r="Q661" s="1009"/>
      <c r="R661" s="1009"/>
      <c r="S661" s="1009"/>
      <c r="T661" s="1009"/>
      <c r="U661" s="1009"/>
      <c r="V661" s="1009"/>
      <c r="W661" s="1009"/>
      <c r="X661" s="1009"/>
      <c r="Y661" s="1009"/>
      <c r="Z661" s="1009"/>
      <c r="AA661" s="1009"/>
    </row>
    <row r="662">
      <c r="A662" s="1009"/>
      <c r="B662" s="1008"/>
      <c r="C662" s="1009"/>
      <c r="D662" s="1010"/>
      <c r="E662" s="1009"/>
      <c r="F662" s="1011"/>
      <c r="G662" s="1009"/>
      <c r="H662" s="1009"/>
      <c r="I662" s="1009"/>
      <c r="J662" s="1009"/>
      <c r="K662" s="1009"/>
      <c r="L662" s="1009"/>
      <c r="M662" s="1009"/>
      <c r="N662" s="1009"/>
      <c r="O662" s="1009"/>
      <c r="P662" s="1009"/>
      <c r="Q662" s="1009"/>
      <c r="R662" s="1009"/>
      <c r="S662" s="1009"/>
      <c r="T662" s="1009"/>
      <c r="U662" s="1009"/>
      <c r="V662" s="1009"/>
      <c r="W662" s="1009"/>
      <c r="X662" s="1009"/>
      <c r="Y662" s="1009"/>
      <c r="Z662" s="1009"/>
      <c r="AA662" s="1009"/>
    </row>
    <row r="663">
      <c r="A663" s="1009"/>
      <c r="B663" s="1008"/>
      <c r="C663" s="1009"/>
      <c r="D663" s="1010"/>
      <c r="E663" s="1009"/>
      <c r="F663" s="1011"/>
      <c r="G663" s="1009"/>
      <c r="H663" s="1009"/>
      <c r="I663" s="1009"/>
      <c r="J663" s="1009"/>
      <c r="K663" s="1009"/>
      <c r="L663" s="1009"/>
      <c r="M663" s="1009"/>
      <c r="N663" s="1009"/>
      <c r="O663" s="1009"/>
      <c r="P663" s="1009"/>
      <c r="Q663" s="1009"/>
      <c r="R663" s="1009"/>
      <c r="S663" s="1009"/>
      <c r="T663" s="1009"/>
      <c r="U663" s="1009"/>
      <c r="V663" s="1009"/>
      <c r="W663" s="1009"/>
      <c r="X663" s="1009"/>
      <c r="Y663" s="1009"/>
      <c r="Z663" s="1009"/>
      <c r="AA663" s="1009"/>
    </row>
    <row r="664">
      <c r="A664" s="1009"/>
      <c r="B664" s="1008"/>
      <c r="C664" s="1009"/>
      <c r="D664" s="1010"/>
      <c r="E664" s="1009"/>
      <c r="F664" s="1011"/>
      <c r="G664" s="1009"/>
      <c r="H664" s="1009"/>
      <c r="I664" s="1009"/>
      <c r="J664" s="1009"/>
      <c r="K664" s="1009"/>
      <c r="L664" s="1009"/>
      <c r="M664" s="1009"/>
      <c r="N664" s="1009"/>
      <c r="O664" s="1009"/>
      <c r="P664" s="1009"/>
      <c r="Q664" s="1009"/>
      <c r="R664" s="1009"/>
      <c r="S664" s="1009"/>
      <c r="T664" s="1009"/>
      <c r="U664" s="1009"/>
      <c r="V664" s="1009"/>
      <c r="W664" s="1009"/>
      <c r="X664" s="1009"/>
      <c r="Y664" s="1009"/>
      <c r="Z664" s="1009"/>
      <c r="AA664" s="1009"/>
    </row>
    <row r="665">
      <c r="A665" s="1009"/>
      <c r="B665" s="1008"/>
      <c r="C665" s="1009"/>
      <c r="D665" s="1010"/>
      <c r="E665" s="1009"/>
      <c r="F665" s="1011"/>
      <c r="G665" s="1009"/>
      <c r="H665" s="1009"/>
      <c r="I665" s="1009"/>
      <c r="J665" s="1009"/>
      <c r="K665" s="1009"/>
      <c r="L665" s="1009"/>
      <c r="M665" s="1009"/>
      <c r="N665" s="1009"/>
      <c r="O665" s="1009"/>
      <c r="P665" s="1009"/>
      <c r="Q665" s="1009"/>
      <c r="R665" s="1009"/>
      <c r="S665" s="1009"/>
      <c r="T665" s="1009"/>
      <c r="U665" s="1009"/>
      <c r="V665" s="1009"/>
      <c r="W665" s="1009"/>
      <c r="X665" s="1009"/>
      <c r="Y665" s="1009"/>
      <c r="Z665" s="1009"/>
      <c r="AA665" s="1009"/>
    </row>
    <row r="666">
      <c r="A666" s="1009"/>
      <c r="B666" s="1008"/>
      <c r="C666" s="1009"/>
      <c r="D666" s="1010"/>
      <c r="E666" s="1009"/>
      <c r="F666" s="1011"/>
      <c r="G666" s="1009"/>
      <c r="H666" s="1009"/>
      <c r="I666" s="1009"/>
      <c r="J666" s="1009"/>
      <c r="K666" s="1009"/>
      <c r="L666" s="1009"/>
      <c r="M666" s="1009"/>
      <c r="N666" s="1009"/>
      <c r="O666" s="1009"/>
      <c r="P666" s="1009"/>
      <c r="Q666" s="1009"/>
      <c r="R666" s="1009"/>
      <c r="S666" s="1009"/>
      <c r="T666" s="1009"/>
      <c r="U666" s="1009"/>
      <c r="V666" s="1009"/>
      <c r="W666" s="1009"/>
      <c r="X666" s="1009"/>
      <c r="Y666" s="1009"/>
      <c r="Z666" s="1009"/>
      <c r="AA666" s="1009"/>
    </row>
    <row r="667">
      <c r="A667" s="1009"/>
      <c r="B667" s="1008"/>
      <c r="C667" s="1009"/>
      <c r="D667" s="1010"/>
      <c r="E667" s="1009"/>
      <c r="F667" s="1011"/>
      <c r="G667" s="1009"/>
      <c r="H667" s="1009"/>
      <c r="I667" s="1009"/>
      <c r="J667" s="1009"/>
      <c r="K667" s="1009"/>
      <c r="L667" s="1009"/>
      <c r="M667" s="1009"/>
      <c r="N667" s="1009"/>
      <c r="O667" s="1009"/>
      <c r="P667" s="1009"/>
      <c r="Q667" s="1009"/>
      <c r="R667" s="1009"/>
      <c r="S667" s="1009"/>
      <c r="T667" s="1009"/>
      <c r="U667" s="1009"/>
      <c r="V667" s="1009"/>
      <c r="W667" s="1009"/>
      <c r="X667" s="1009"/>
      <c r="Y667" s="1009"/>
      <c r="Z667" s="1009"/>
      <c r="AA667" s="1009"/>
    </row>
    <row r="668">
      <c r="A668" s="1009"/>
      <c r="B668" s="1008"/>
      <c r="C668" s="1009"/>
      <c r="D668" s="1010"/>
      <c r="E668" s="1009"/>
      <c r="F668" s="1011"/>
      <c r="G668" s="1009"/>
      <c r="H668" s="1009"/>
      <c r="I668" s="1009"/>
      <c r="J668" s="1009"/>
      <c r="K668" s="1009"/>
      <c r="L668" s="1009"/>
      <c r="M668" s="1009"/>
      <c r="N668" s="1009"/>
      <c r="O668" s="1009"/>
      <c r="P668" s="1009"/>
      <c r="Q668" s="1009"/>
      <c r="R668" s="1009"/>
      <c r="S668" s="1009"/>
      <c r="T668" s="1009"/>
      <c r="U668" s="1009"/>
      <c r="V668" s="1009"/>
      <c r="W668" s="1009"/>
      <c r="X668" s="1009"/>
      <c r="Y668" s="1009"/>
      <c r="Z668" s="1009"/>
      <c r="AA668" s="1009"/>
    </row>
    <row r="669">
      <c r="A669" s="1009"/>
      <c r="B669" s="1008"/>
      <c r="C669" s="1009"/>
      <c r="D669" s="1010"/>
      <c r="E669" s="1009"/>
      <c r="F669" s="1011"/>
      <c r="G669" s="1009"/>
      <c r="H669" s="1009"/>
      <c r="I669" s="1009"/>
      <c r="J669" s="1009"/>
      <c r="K669" s="1009"/>
      <c r="L669" s="1009"/>
      <c r="M669" s="1009"/>
      <c r="N669" s="1009"/>
      <c r="O669" s="1009"/>
      <c r="P669" s="1009"/>
      <c r="Q669" s="1009"/>
      <c r="R669" s="1009"/>
      <c r="S669" s="1009"/>
      <c r="T669" s="1009"/>
      <c r="U669" s="1009"/>
      <c r="V669" s="1009"/>
      <c r="W669" s="1009"/>
      <c r="X669" s="1009"/>
      <c r="Y669" s="1009"/>
      <c r="Z669" s="1009"/>
      <c r="AA669" s="1009"/>
    </row>
    <row r="670">
      <c r="A670" s="1009"/>
      <c r="B670" s="1008"/>
      <c r="C670" s="1009"/>
      <c r="D670" s="1010"/>
      <c r="E670" s="1009"/>
      <c r="F670" s="1011"/>
      <c r="G670" s="1009"/>
      <c r="H670" s="1009"/>
      <c r="I670" s="1009"/>
      <c r="J670" s="1009"/>
      <c r="K670" s="1009"/>
      <c r="L670" s="1009"/>
      <c r="M670" s="1009"/>
      <c r="N670" s="1009"/>
      <c r="O670" s="1009"/>
      <c r="P670" s="1009"/>
      <c r="Q670" s="1009"/>
      <c r="R670" s="1009"/>
      <c r="S670" s="1009"/>
      <c r="T670" s="1009"/>
      <c r="U670" s="1009"/>
      <c r="V670" s="1009"/>
      <c r="W670" s="1009"/>
      <c r="X670" s="1009"/>
      <c r="Y670" s="1009"/>
      <c r="Z670" s="1009"/>
      <c r="AA670" s="1009"/>
    </row>
    <row r="671">
      <c r="A671" s="1009"/>
      <c r="B671" s="1008"/>
      <c r="C671" s="1009"/>
      <c r="D671" s="1010"/>
      <c r="E671" s="1009"/>
      <c r="F671" s="1011"/>
      <c r="G671" s="1009"/>
      <c r="H671" s="1009"/>
      <c r="I671" s="1009"/>
      <c r="J671" s="1009"/>
      <c r="K671" s="1009"/>
      <c r="L671" s="1009"/>
      <c r="M671" s="1009"/>
      <c r="N671" s="1009"/>
      <c r="O671" s="1009"/>
      <c r="P671" s="1009"/>
      <c r="Q671" s="1009"/>
      <c r="R671" s="1009"/>
      <c r="S671" s="1009"/>
      <c r="T671" s="1009"/>
      <c r="U671" s="1009"/>
      <c r="V671" s="1009"/>
      <c r="W671" s="1009"/>
      <c r="X671" s="1009"/>
      <c r="Y671" s="1009"/>
      <c r="Z671" s="1009"/>
      <c r="AA671" s="1009"/>
    </row>
    <row r="672">
      <c r="A672" s="1009"/>
      <c r="B672" s="1008"/>
      <c r="C672" s="1009"/>
      <c r="D672" s="1010"/>
      <c r="E672" s="1009"/>
      <c r="F672" s="1011"/>
      <c r="G672" s="1009"/>
      <c r="H672" s="1009"/>
      <c r="I672" s="1009"/>
      <c r="J672" s="1009"/>
      <c r="K672" s="1009"/>
      <c r="L672" s="1009"/>
      <c r="M672" s="1009"/>
      <c r="N672" s="1009"/>
      <c r="O672" s="1009"/>
      <c r="P672" s="1009"/>
      <c r="Q672" s="1009"/>
      <c r="R672" s="1009"/>
      <c r="S672" s="1009"/>
      <c r="T672" s="1009"/>
      <c r="U672" s="1009"/>
      <c r="V672" s="1009"/>
      <c r="W672" s="1009"/>
      <c r="X672" s="1009"/>
      <c r="Y672" s="1009"/>
      <c r="Z672" s="1009"/>
      <c r="AA672" s="1009"/>
    </row>
    <row r="673">
      <c r="A673" s="1009"/>
      <c r="B673" s="1008"/>
      <c r="C673" s="1009"/>
      <c r="D673" s="1010"/>
      <c r="E673" s="1009"/>
      <c r="F673" s="1011"/>
      <c r="G673" s="1009"/>
      <c r="H673" s="1009"/>
      <c r="I673" s="1009"/>
      <c r="J673" s="1009"/>
      <c r="K673" s="1009"/>
      <c r="L673" s="1009"/>
      <c r="M673" s="1009"/>
      <c r="N673" s="1009"/>
      <c r="O673" s="1009"/>
      <c r="P673" s="1009"/>
      <c r="Q673" s="1009"/>
      <c r="R673" s="1009"/>
      <c r="S673" s="1009"/>
      <c r="T673" s="1009"/>
      <c r="U673" s="1009"/>
      <c r="V673" s="1009"/>
      <c r="W673" s="1009"/>
      <c r="X673" s="1009"/>
      <c r="Y673" s="1009"/>
      <c r="Z673" s="1009"/>
      <c r="AA673" s="1009"/>
    </row>
    <row r="674">
      <c r="A674" s="1009"/>
      <c r="B674" s="1008"/>
      <c r="C674" s="1009"/>
      <c r="D674" s="1010"/>
      <c r="E674" s="1009"/>
      <c r="F674" s="1011"/>
      <c r="G674" s="1009"/>
      <c r="H674" s="1009"/>
      <c r="I674" s="1009"/>
      <c r="J674" s="1009"/>
      <c r="K674" s="1009"/>
      <c r="L674" s="1009"/>
      <c r="M674" s="1009"/>
      <c r="N674" s="1009"/>
      <c r="O674" s="1009"/>
      <c r="P674" s="1009"/>
      <c r="Q674" s="1009"/>
      <c r="R674" s="1009"/>
      <c r="S674" s="1009"/>
      <c r="T674" s="1009"/>
      <c r="U674" s="1009"/>
      <c r="V674" s="1009"/>
      <c r="W674" s="1009"/>
      <c r="X674" s="1009"/>
      <c r="Y674" s="1009"/>
      <c r="Z674" s="1009"/>
      <c r="AA674" s="1009"/>
    </row>
    <row r="675">
      <c r="A675" s="1009"/>
      <c r="B675" s="1008"/>
      <c r="C675" s="1009"/>
      <c r="D675" s="1010"/>
      <c r="E675" s="1009"/>
      <c r="F675" s="1011"/>
      <c r="G675" s="1009"/>
      <c r="H675" s="1009"/>
      <c r="I675" s="1009"/>
      <c r="J675" s="1009"/>
      <c r="K675" s="1009"/>
      <c r="L675" s="1009"/>
      <c r="M675" s="1009"/>
      <c r="N675" s="1009"/>
      <c r="O675" s="1009"/>
      <c r="P675" s="1009"/>
      <c r="Q675" s="1009"/>
      <c r="R675" s="1009"/>
      <c r="S675" s="1009"/>
      <c r="T675" s="1009"/>
      <c r="U675" s="1009"/>
      <c r="V675" s="1009"/>
      <c r="W675" s="1009"/>
      <c r="X675" s="1009"/>
      <c r="Y675" s="1009"/>
      <c r="Z675" s="1009"/>
      <c r="AA675" s="1009"/>
    </row>
    <row r="676">
      <c r="A676" s="1009"/>
      <c r="B676" s="1008"/>
      <c r="C676" s="1009"/>
      <c r="D676" s="1010"/>
      <c r="E676" s="1009"/>
      <c r="F676" s="1011"/>
      <c r="G676" s="1009"/>
      <c r="H676" s="1009"/>
      <c r="I676" s="1009"/>
      <c r="J676" s="1009"/>
      <c r="K676" s="1009"/>
      <c r="L676" s="1009"/>
      <c r="M676" s="1009"/>
      <c r="N676" s="1009"/>
      <c r="O676" s="1009"/>
      <c r="P676" s="1009"/>
      <c r="Q676" s="1009"/>
      <c r="R676" s="1009"/>
      <c r="S676" s="1009"/>
      <c r="T676" s="1009"/>
      <c r="U676" s="1009"/>
      <c r="V676" s="1009"/>
      <c r="W676" s="1009"/>
      <c r="X676" s="1009"/>
      <c r="Y676" s="1009"/>
      <c r="Z676" s="1009"/>
      <c r="AA676" s="1009"/>
    </row>
    <row r="677">
      <c r="A677" s="1009"/>
      <c r="B677" s="1008"/>
      <c r="C677" s="1009"/>
      <c r="D677" s="1010"/>
      <c r="E677" s="1009"/>
      <c r="F677" s="1011"/>
      <c r="G677" s="1009"/>
      <c r="H677" s="1009"/>
      <c r="I677" s="1009"/>
      <c r="J677" s="1009"/>
      <c r="K677" s="1009"/>
      <c r="L677" s="1009"/>
      <c r="M677" s="1009"/>
      <c r="N677" s="1009"/>
      <c r="O677" s="1009"/>
      <c r="P677" s="1009"/>
      <c r="Q677" s="1009"/>
      <c r="R677" s="1009"/>
      <c r="S677" s="1009"/>
      <c r="T677" s="1009"/>
      <c r="U677" s="1009"/>
      <c r="V677" s="1009"/>
      <c r="W677" s="1009"/>
      <c r="X677" s="1009"/>
      <c r="Y677" s="1009"/>
      <c r="Z677" s="1009"/>
      <c r="AA677" s="1009"/>
    </row>
    <row r="678">
      <c r="A678" s="1009"/>
      <c r="B678" s="1008"/>
      <c r="C678" s="1009"/>
      <c r="D678" s="1010"/>
      <c r="E678" s="1009"/>
      <c r="F678" s="1011"/>
      <c r="G678" s="1009"/>
      <c r="H678" s="1009"/>
      <c r="I678" s="1009"/>
      <c r="J678" s="1009"/>
      <c r="K678" s="1009"/>
      <c r="L678" s="1009"/>
      <c r="M678" s="1009"/>
      <c r="N678" s="1009"/>
      <c r="O678" s="1009"/>
      <c r="P678" s="1009"/>
      <c r="Q678" s="1009"/>
      <c r="R678" s="1009"/>
      <c r="S678" s="1009"/>
      <c r="T678" s="1009"/>
      <c r="U678" s="1009"/>
      <c r="V678" s="1009"/>
      <c r="W678" s="1009"/>
      <c r="X678" s="1009"/>
      <c r="Y678" s="1009"/>
      <c r="Z678" s="1009"/>
      <c r="AA678" s="1009"/>
    </row>
    <row r="679">
      <c r="A679" s="1009"/>
      <c r="B679" s="1008"/>
      <c r="C679" s="1009"/>
      <c r="D679" s="1010"/>
      <c r="E679" s="1009"/>
      <c r="F679" s="1011"/>
      <c r="G679" s="1009"/>
      <c r="H679" s="1009"/>
      <c r="I679" s="1009"/>
      <c r="J679" s="1009"/>
      <c r="K679" s="1009"/>
      <c r="L679" s="1009"/>
      <c r="M679" s="1009"/>
      <c r="N679" s="1009"/>
      <c r="O679" s="1009"/>
      <c r="P679" s="1009"/>
      <c r="Q679" s="1009"/>
      <c r="R679" s="1009"/>
      <c r="S679" s="1009"/>
      <c r="T679" s="1009"/>
      <c r="U679" s="1009"/>
      <c r="V679" s="1009"/>
      <c r="W679" s="1009"/>
      <c r="X679" s="1009"/>
      <c r="Y679" s="1009"/>
      <c r="Z679" s="1009"/>
      <c r="AA679" s="1009"/>
    </row>
    <row r="680">
      <c r="A680" s="1009"/>
      <c r="B680" s="1008"/>
      <c r="C680" s="1009"/>
      <c r="D680" s="1010"/>
      <c r="E680" s="1009"/>
      <c r="F680" s="1011"/>
      <c r="G680" s="1009"/>
      <c r="H680" s="1009"/>
      <c r="I680" s="1009"/>
      <c r="J680" s="1009"/>
      <c r="K680" s="1009"/>
      <c r="L680" s="1009"/>
      <c r="M680" s="1009"/>
      <c r="N680" s="1009"/>
      <c r="O680" s="1009"/>
      <c r="P680" s="1009"/>
      <c r="Q680" s="1009"/>
      <c r="R680" s="1009"/>
      <c r="S680" s="1009"/>
      <c r="T680" s="1009"/>
      <c r="U680" s="1009"/>
      <c r="V680" s="1009"/>
      <c r="W680" s="1009"/>
      <c r="X680" s="1009"/>
      <c r="Y680" s="1009"/>
      <c r="Z680" s="1009"/>
      <c r="AA680" s="1009"/>
    </row>
    <row r="681">
      <c r="A681" s="1009"/>
      <c r="B681" s="1008"/>
      <c r="C681" s="1009"/>
      <c r="D681" s="1010"/>
      <c r="E681" s="1009"/>
      <c r="F681" s="1011"/>
      <c r="G681" s="1009"/>
      <c r="H681" s="1009"/>
      <c r="I681" s="1009"/>
      <c r="J681" s="1009"/>
      <c r="K681" s="1009"/>
      <c r="L681" s="1009"/>
      <c r="M681" s="1009"/>
      <c r="N681" s="1009"/>
      <c r="O681" s="1009"/>
      <c r="P681" s="1009"/>
      <c r="Q681" s="1009"/>
      <c r="R681" s="1009"/>
      <c r="S681" s="1009"/>
      <c r="T681" s="1009"/>
      <c r="U681" s="1009"/>
      <c r="V681" s="1009"/>
      <c r="W681" s="1009"/>
      <c r="X681" s="1009"/>
      <c r="Y681" s="1009"/>
      <c r="Z681" s="1009"/>
      <c r="AA681" s="1009"/>
    </row>
    <row r="682">
      <c r="A682" s="1009"/>
      <c r="B682" s="1008"/>
      <c r="C682" s="1009"/>
      <c r="D682" s="1010"/>
      <c r="E682" s="1009"/>
      <c r="F682" s="1011"/>
      <c r="G682" s="1009"/>
      <c r="H682" s="1009"/>
      <c r="I682" s="1009"/>
      <c r="J682" s="1009"/>
      <c r="K682" s="1009"/>
      <c r="L682" s="1009"/>
      <c r="M682" s="1009"/>
      <c r="N682" s="1009"/>
      <c r="O682" s="1009"/>
      <c r="P682" s="1009"/>
      <c r="Q682" s="1009"/>
      <c r="R682" s="1009"/>
      <c r="S682" s="1009"/>
      <c r="T682" s="1009"/>
      <c r="U682" s="1009"/>
      <c r="V682" s="1009"/>
      <c r="W682" s="1009"/>
      <c r="X682" s="1009"/>
      <c r="Y682" s="1009"/>
      <c r="Z682" s="1009"/>
      <c r="AA682" s="1009"/>
    </row>
    <row r="683">
      <c r="A683" s="1009"/>
      <c r="B683" s="1008"/>
      <c r="C683" s="1009"/>
      <c r="D683" s="1010"/>
      <c r="E683" s="1009"/>
      <c r="F683" s="1011"/>
      <c r="G683" s="1009"/>
      <c r="H683" s="1009"/>
      <c r="I683" s="1009"/>
      <c r="J683" s="1009"/>
      <c r="K683" s="1009"/>
      <c r="L683" s="1009"/>
      <c r="M683" s="1009"/>
      <c r="N683" s="1009"/>
      <c r="O683" s="1009"/>
      <c r="P683" s="1009"/>
      <c r="Q683" s="1009"/>
      <c r="R683" s="1009"/>
      <c r="S683" s="1009"/>
      <c r="T683" s="1009"/>
      <c r="U683" s="1009"/>
      <c r="V683" s="1009"/>
      <c r="W683" s="1009"/>
      <c r="X683" s="1009"/>
      <c r="Y683" s="1009"/>
      <c r="Z683" s="1009"/>
      <c r="AA683" s="1009"/>
    </row>
    <row r="684">
      <c r="A684" s="1009"/>
      <c r="B684" s="1008"/>
      <c r="C684" s="1009"/>
      <c r="D684" s="1010"/>
      <c r="E684" s="1009"/>
      <c r="F684" s="1011"/>
      <c r="G684" s="1009"/>
      <c r="H684" s="1009"/>
      <c r="I684" s="1009"/>
      <c r="J684" s="1009"/>
      <c r="K684" s="1009"/>
      <c r="L684" s="1009"/>
      <c r="M684" s="1009"/>
      <c r="N684" s="1009"/>
      <c r="O684" s="1009"/>
      <c r="P684" s="1009"/>
      <c r="Q684" s="1009"/>
      <c r="R684" s="1009"/>
      <c r="S684" s="1009"/>
      <c r="T684" s="1009"/>
      <c r="U684" s="1009"/>
      <c r="V684" s="1009"/>
      <c r="W684" s="1009"/>
      <c r="X684" s="1009"/>
      <c r="Y684" s="1009"/>
      <c r="Z684" s="1009"/>
      <c r="AA684" s="1009"/>
    </row>
    <row r="685">
      <c r="A685" s="1009"/>
      <c r="B685" s="1008"/>
      <c r="C685" s="1009"/>
      <c r="D685" s="1010"/>
      <c r="E685" s="1009"/>
      <c r="F685" s="1011"/>
      <c r="G685" s="1009"/>
      <c r="H685" s="1009"/>
      <c r="I685" s="1009"/>
      <c r="J685" s="1009"/>
      <c r="K685" s="1009"/>
      <c r="L685" s="1009"/>
      <c r="M685" s="1009"/>
      <c r="N685" s="1009"/>
      <c r="O685" s="1009"/>
      <c r="P685" s="1009"/>
      <c r="Q685" s="1009"/>
      <c r="R685" s="1009"/>
      <c r="S685" s="1009"/>
      <c r="T685" s="1009"/>
      <c r="U685" s="1009"/>
      <c r="V685" s="1009"/>
      <c r="W685" s="1009"/>
      <c r="X685" s="1009"/>
      <c r="Y685" s="1009"/>
      <c r="Z685" s="1009"/>
      <c r="AA685" s="1009"/>
    </row>
    <row r="686">
      <c r="A686" s="1009"/>
      <c r="B686" s="1008"/>
      <c r="C686" s="1009"/>
      <c r="D686" s="1010"/>
      <c r="E686" s="1009"/>
      <c r="F686" s="1011"/>
      <c r="G686" s="1009"/>
      <c r="H686" s="1009"/>
      <c r="I686" s="1009"/>
      <c r="J686" s="1009"/>
      <c r="K686" s="1009"/>
      <c r="L686" s="1009"/>
      <c r="M686" s="1009"/>
      <c r="N686" s="1009"/>
      <c r="O686" s="1009"/>
      <c r="P686" s="1009"/>
      <c r="Q686" s="1009"/>
      <c r="R686" s="1009"/>
      <c r="S686" s="1009"/>
      <c r="T686" s="1009"/>
      <c r="U686" s="1009"/>
      <c r="V686" s="1009"/>
      <c r="W686" s="1009"/>
      <c r="X686" s="1009"/>
      <c r="Y686" s="1009"/>
      <c r="Z686" s="1009"/>
      <c r="AA686" s="1009"/>
    </row>
    <row r="687">
      <c r="A687" s="1009"/>
      <c r="B687" s="1008"/>
      <c r="C687" s="1009"/>
      <c r="D687" s="1010"/>
      <c r="E687" s="1009"/>
      <c r="F687" s="1011"/>
      <c r="G687" s="1009"/>
      <c r="H687" s="1009"/>
      <c r="I687" s="1009"/>
      <c r="J687" s="1009"/>
      <c r="K687" s="1009"/>
      <c r="L687" s="1009"/>
      <c r="M687" s="1009"/>
      <c r="N687" s="1009"/>
      <c r="O687" s="1009"/>
      <c r="P687" s="1009"/>
      <c r="Q687" s="1009"/>
      <c r="R687" s="1009"/>
      <c r="S687" s="1009"/>
      <c r="T687" s="1009"/>
      <c r="U687" s="1009"/>
      <c r="V687" s="1009"/>
      <c r="W687" s="1009"/>
      <c r="X687" s="1009"/>
      <c r="Y687" s="1009"/>
      <c r="Z687" s="1009"/>
      <c r="AA687" s="1009"/>
    </row>
    <row r="688">
      <c r="A688" s="1009"/>
      <c r="B688" s="1008"/>
      <c r="C688" s="1009"/>
      <c r="D688" s="1010"/>
      <c r="E688" s="1009"/>
      <c r="F688" s="1011"/>
      <c r="G688" s="1009"/>
      <c r="H688" s="1009"/>
      <c r="I688" s="1009"/>
      <c r="J688" s="1009"/>
      <c r="K688" s="1009"/>
      <c r="L688" s="1009"/>
      <c r="M688" s="1009"/>
      <c r="N688" s="1009"/>
      <c r="O688" s="1009"/>
      <c r="P688" s="1009"/>
      <c r="Q688" s="1009"/>
      <c r="R688" s="1009"/>
      <c r="S688" s="1009"/>
      <c r="T688" s="1009"/>
      <c r="U688" s="1009"/>
      <c r="V688" s="1009"/>
      <c r="W688" s="1009"/>
      <c r="X688" s="1009"/>
      <c r="Y688" s="1009"/>
      <c r="Z688" s="1009"/>
      <c r="AA688" s="1009"/>
    </row>
    <row r="689">
      <c r="A689" s="1009"/>
      <c r="B689" s="1008"/>
      <c r="C689" s="1009"/>
      <c r="D689" s="1010"/>
      <c r="E689" s="1009"/>
      <c r="F689" s="1011"/>
      <c r="G689" s="1009"/>
      <c r="H689" s="1009"/>
      <c r="I689" s="1009"/>
      <c r="J689" s="1009"/>
      <c r="K689" s="1009"/>
      <c r="L689" s="1009"/>
      <c r="M689" s="1009"/>
      <c r="N689" s="1009"/>
      <c r="O689" s="1009"/>
      <c r="P689" s="1009"/>
      <c r="Q689" s="1009"/>
      <c r="R689" s="1009"/>
      <c r="S689" s="1009"/>
      <c r="T689" s="1009"/>
      <c r="U689" s="1009"/>
      <c r="V689" s="1009"/>
      <c r="W689" s="1009"/>
      <c r="X689" s="1009"/>
      <c r="Y689" s="1009"/>
      <c r="Z689" s="1009"/>
      <c r="AA689" s="1009"/>
    </row>
    <row r="690">
      <c r="A690" s="1009"/>
      <c r="B690" s="1008"/>
      <c r="C690" s="1009"/>
      <c r="D690" s="1010"/>
      <c r="E690" s="1009"/>
      <c r="F690" s="1011"/>
      <c r="G690" s="1009"/>
      <c r="H690" s="1009"/>
      <c r="I690" s="1009"/>
      <c r="J690" s="1009"/>
      <c r="K690" s="1009"/>
      <c r="L690" s="1009"/>
      <c r="M690" s="1009"/>
      <c r="N690" s="1009"/>
      <c r="O690" s="1009"/>
      <c r="P690" s="1009"/>
      <c r="Q690" s="1009"/>
      <c r="R690" s="1009"/>
      <c r="S690" s="1009"/>
      <c r="T690" s="1009"/>
      <c r="U690" s="1009"/>
      <c r="V690" s="1009"/>
      <c r="W690" s="1009"/>
      <c r="X690" s="1009"/>
      <c r="Y690" s="1009"/>
      <c r="Z690" s="1009"/>
      <c r="AA690" s="1009"/>
    </row>
    <row r="691">
      <c r="A691" s="1009"/>
      <c r="B691" s="1008"/>
      <c r="C691" s="1009"/>
      <c r="D691" s="1010"/>
      <c r="E691" s="1009"/>
      <c r="F691" s="1011"/>
      <c r="G691" s="1009"/>
      <c r="H691" s="1009"/>
      <c r="I691" s="1009"/>
      <c r="J691" s="1009"/>
      <c r="K691" s="1009"/>
      <c r="L691" s="1009"/>
      <c r="M691" s="1009"/>
      <c r="N691" s="1009"/>
      <c r="O691" s="1009"/>
      <c r="P691" s="1009"/>
      <c r="Q691" s="1009"/>
      <c r="R691" s="1009"/>
      <c r="S691" s="1009"/>
      <c r="T691" s="1009"/>
      <c r="U691" s="1009"/>
      <c r="V691" s="1009"/>
      <c r="W691" s="1009"/>
      <c r="X691" s="1009"/>
      <c r="Y691" s="1009"/>
      <c r="Z691" s="1009"/>
      <c r="AA691" s="1009"/>
    </row>
    <row r="692">
      <c r="A692" s="1009"/>
      <c r="B692" s="1008"/>
      <c r="C692" s="1009"/>
      <c r="D692" s="1010"/>
      <c r="E692" s="1009"/>
      <c r="F692" s="1011"/>
      <c r="G692" s="1009"/>
      <c r="H692" s="1009"/>
      <c r="I692" s="1009"/>
      <c r="J692" s="1009"/>
      <c r="K692" s="1009"/>
      <c r="L692" s="1009"/>
      <c r="M692" s="1009"/>
      <c r="N692" s="1009"/>
      <c r="O692" s="1009"/>
      <c r="P692" s="1009"/>
      <c r="Q692" s="1009"/>
      <c r="R692" s="1009"/>
      <c r="S692" s="1009"/>
      <c r="T692" s="1009"/>
      <c r="U692" s="1009"/>
      <c r="V692" s="1009"/>
      <c r="W692" s="1009"/>
      <c r="X692" s="1009"/>
      <c r="Y692" s="1009"/>
      <c r="Z692" s="1009"/>
      <c r="AA692" s="1009"/>
    </row>
    <row r="693">
      <c r="A693" s="1009"/>
      <c r="B693" s="1008"/>
      <c r="C693" s="1009"/>
      <c r="D693" s="1010"/>
      <c r="E693" s="1009"/>
      <c r="F693" s="1011"/>
      <c r="G693" s="1009"/>
      <c r="H693" s="1009"/>
      <c r="I693" s="1009"/>
      <c r="J693" s="1009"/>
      <c r="K693" s="1009"/>
      <c r="L693" s="1009"/>
      <c r="M693" s="1009"/>
      <c r="N693" s="1009"/>
      <c r="O693" s="1009"/>
      <c r="P693" s="1009"/>
      <c r="Q693" s="1009"/>
      <c r="R693" s="1009"/>
      <c r="S693" s="1009"/>
      <c r="T693" s="1009"/>
      <c r="U693" s="1009"/>
      <c r="V693" s="1009"/>
      <c r="W693" s="1009"/>
      <c r="X693" s="1009"/>
      <c r="Y693" s="1009"/>
      <c r="Z693" s="1009"/>
      <c r="AA693" s="1009"/>
    </row>
    <row r="694">
      <c r="A694" s="1009"/>
      <c r="B694" s="1008"/>
      <c r="C694" s="1009"/>
      <c r="D694" s="1010"/>
      <c r="E694" s="1009"/>
      <c r="F694" s="1011"/>
      <c r="G694" s="1009"/>
      <c r="H694" s="1009"/>
      <c r="I694" s="1009"/>
      <c r="J694" s="1009"/>
      <c r="K694" s="1009"/>
      <c r="L694" s="1009"/>
      <c r="M694" s="1009"/>
      <c r="N694" s="1009"/>
      <c r="O694" s="1009"/>
      <c r="P694" s="1009"/>
      <c r="Q694" s="1009"/>
      <c r="R694" s="1009"/>
      <c r="S694" s="1009"/>
      <c r="T694" s="1009"/>
      <c r="U694" s="1009"/>
      <c r="V694" s="1009"/>
      <c r="W694" s="1009"/>
      <c r="X694" s="1009"/>
      <c r="Y694" s="1009"/>
      <c r="Z694" s="1009"/>
      <c r="AA694" s="1009"/>
    </row>
    <row r="695">
      <c r="A695" s="1009"/>
      <c r="B695" s="1008"/>
      <c r="C695" s="1009"/>
      <c r="D695" s="1010"/>
      <c r="E695" s="1009"/>
      <c r="F695" s="1011"/>
      <c r="G695" s="1009"/>
      <c r="H695" s="1009"/>
      <c r="I695" s="1009"/>
      <c r="J695" s="1009"/>
      <c r="K695" s="1009"/>
      <c r="L695" s="1009"/>
      <c r="M695" s="1009"/>
      <c r="N695" s="1009"/>
      <c r="O695" s="1009"/>
      <c r="P695" s="1009"/>
      <c r="Q695" s="1009"/>
      <c r="R695" s="1009"/>
      <c r="S695" s="1009"/>
      <c r="T695" s="1009"/>
      <c r="U695" s="1009"/>
      <c r="V695" s="1009"/>
      <c r="W695" s="1009"/>
      <c r="X695" s="1009"/>
      <c r="Y695" s="1009"/>
      <c r="Z695" s="1009"/>
      <c r="AA695" s="1009"/>
    </row>
    <row r="696">
      <c r="A696" s="1009"/>
      <c r="B696" s="1008"/>
      <c r="C696" s="1009"/>
      <c r="D696" s="1010"/>
      <c r="E696" s="1009"/>
      <c r="F696" s="1011"/>
      <c r="G696" s="1009"/>
      <c r="H696" s="1009"/>
      <c r="I696" s="1009"/>
      <c r="J696" s="1009"/>
      <c r="K696" s="1009"/>
      <c r="L696" s="1009"/>
      <c r="M696" s="1009"/>
      <c r="N696" s="1009"/>
      <c r="O696" s="1009"/>
      <c r="P696" s="1009"/>
      <c r="Q696" s="1009"/>
      <c r="R696" s="1009"/>
      <c r="S696" s="1009"/>
      <c r="T696" s="1009"/>
      <c r="U696" s="1009"/>
      <c r="V696" s="1009"/>
      <c r="W696" s="1009"/>
      <c r="X696" s="1009"/>
      <c r="Y696" s="1009"/>
      <c r="Z696" s="1009"/>
      <c r="AA696" s="1009"/>
    </row>
    <row r="697">
      <c r="A697" s="1009"/>
      <c r="B697" s="1008"/>
      <c r="C697" s="1009"/>
      <c r="D697" s="1010"/>
      <c r="E697" s="1009"/>
      <c r="F697" s="1011"/>
      <c r="G697" s="1009"/>
      <c r="H697" s="1009"/>
      <c r="I697" s="1009"/>
      <c r="J697" s="1009"/>
      <c r="K697" s="1009"/>
      <c r="L697" s="1009"/>
      <c r="M697" s="1009"/>
      <c r="N697" s="1009"/>
      <c r="O697" s="1009"/>
      <c r="P697" s="1009"/>
      <c r="Q697" s="1009"/>
      <c r="R697" s="1009"/>
      <c r="S697" s="1009"/>
      <c r="T697" s="1009"/>
      <c r="U697" s="1009"/>
      <c r="V697" s="1009"/>
      <c r="W697" s="1009"/>
      <c r="X697" s="1009"/>
      <c r="Y697" s="1009"/>
      <c r="Z697" s="1009"/>
      <c r="AA697" s="1009"/>
    </row>
    <row r="698">
      <c r="A698" s="1009"/>
      <c r="B698" s="1008"/>
      <c r="C698" s="1009"/>
      <c r="D698" s="1010"/>
      <c r="E698" s="1009"/>
      <c r="F698" s="1011"/>
      <c r="G698" s="1009"/>
      <c r="H698" s="1009"/>
      <c r="I698" s="1009"/>
      <c r="J698" s="1009"/>
      <c r="K698" s="1009"/>
      <c r="L698" s="1009"/>
      <c r="M698" s="1009"/>
      <c r="N698" s="1009"/>
      <c r="O698" s="1009"/>
      <c r="P698" s="1009"/>
      <c r="Q698" s="1009"/>
      <c r="R698" s="1009"/>
      <c r="S698" s="1009"/>
      <c r="T698" s="1009"/>
      <c r="U698" s="1009"/>
      <c r="V698" s="1009"/>
      <c r="W698" s="1009"/>
      <c r="X698" s="1009"/>
      <c r="Y698" s="1009"/>
      <c r="Z698" s="1009"/>
      <c r="AA698" s="1009"/>
    </row>
    <row r="699">
      <c r="A699" s="1009"/>
      <c r="B699" s="1008"/>
      <c r="C699" s="1009"/>
      <c r="D699" s="1010"/>
      <c r="E699" s="1009"/>
      <c r="F699" s="1011"/>
      <c r="G699" s="1009"/>
      <c r="H699" s="1009"/>
      <c r="I699" s="1009"/>
      <c r="J699" s="1009"/>
      <c r="K699" s="1009"/>
      <c r="L699" s="1009"/>
      <c r="M699" s="1009"/>
      <c r="N699" s="1009"/>
      <c r="O699" s="1009"/>
      <c r="P699" s="1009"/>
      <c r="Q699" s="1009"/>
      <c r="R699" s="1009"/>
      <c r="S699" s="1009"/>
      <c r="T699" s="1009"/>
      <c r="U699" s="1009"/>
      <c r="V699" s="1009"/>
      <c r="W699" s="1009"/>
      <c r="X699" s="1009"/>
      <c r="Y699" s="1009"/>
      <c r="Z699" s="1009"/>
      <c r="AA699" s="1009"/>
    </row>
    <row r="700">
      <c r="A700" s="1009"/>
      <c r="B700" s="1008"/>
      <c r="C700" s="1009"/>
      <c r="D700" s="1010"/>
      <c r="E700" s="1009"/>
      <c r="F700" s="1011"/>
      <c r="G700" s="1009"/>
      <c r="H700" s="1009"/>
      <c r="I700" s="1009"/>
      <c r="J700" s="1009"/>
      <c r="K700" s="1009"/>
      <c r="L700" s="1009"/>
      <c r="M700" s="1009"/>
      <c r="N700" s="1009"/>
      <c r="O700" s="1009"/>
      <c r="P700" s="1009"/>
      <c r="Q700" s="1009"/>
      <c r="R700" s="1009"/>
      <c r="S700" s="1009"/>
      <c r="T700" s="1009"/>
      <c r="U700" s="1009"/>
      <c r="V700" s="1009"/>
      <c r="W700" s="1009"/>
      <c r="X700" s="1009"/>
      <c r="Y700" s="1009"/>
      <c r="Z700" s="1009"/>
      <c r="AA700" s="1009"/>
    </row>
    <row r="701">
      <c r="A701" s="1009"/>
      <c r="B701" s="1008"/>
      <c r="C701" s="1009"/>
      <c r="D701" s="1010"/>
      <c r="E701" s="1009"/>
      <c r="F701" s="1011"/>
      <c r="G701" s="1009"/>
      <c r="H701" s="1009"/>
      <c r="I701" s="1009"/>
      <c r="J701" s="1009"/>
      <c r="K701" s="1009"/>
      <c r="L701" s="1009"/>
      <c r="M701" s="1009"/>
      <c r="N701" s="1009"/>
      <c r="O701" s="1009"/>
      <c r="P701" s="1009"/>
      <c r="Q701" s="1009"/>
      <c r="R701" s="1009"/>
      <c r="S701" s="1009"/>
      <c r="T701" s="1009"/>
      <c r="U701" s="1009"/>
      <c r="V701" s="1009"/>
      <c r="W701" s="1009"/>
      <c r="X701" s="1009"/>
      <c r="Y701" s="1009"/>
      <c r="Z701" s="1009"/>
      <c r="AA701" s="1009"/>
    </row>
    <row r="702">
      <c r="A702" s="1009"/>
      <c r="B702" s="1008"/>
      <c r="C702" s="1009"/>
      <c r="D702" s="1010"/>
      <c r="E702" s="1009"/>
      <c r="F702" s="1011"/>
      <c r="G702" s="1009"/>
      <c r="H702" s="1009"/>
      <c r="I702" s="1009"/>
      <c r="J702" s="1009"/>
      <c r="K702" s="1009"/>
      <c r="L702" s="1009"/>
      <c r="M702" s="1009"/>
      <c r="N702" s="1009"/>
      <c r="O702" s="1009"/>
      <c r="P702" s="1009"/>
      <c r="Q702" s="1009"/>
      <c r="R702" s="1009"/>
      <c r="S702" s="1009"/>
      <c r="T702" s="1009"/>
      <c r="U702" s="1009"/>
      <c r="V702" s="1009"/>
      <c r="W702" s="1009"/>
      <c r="X702" s="1009"/>
      <c r="Y702" s="1009"/>
      <c r="Z702" s="1009"/>
      <c r="AA702" s="1009"/>
    </row>
    <row r="703">
      <c r="A703" s="1009"/>
      <c r="B703" s="1008"/>
      <c r="C703" s="1009"/>
      <c r="D703" s="1010"/>
      <c r="E703" s="1009"/>
      <c r="F703" s="1011"/>
      <c r="G703" s="1009"/>
      <c r="H703" s="1009"/>
      <c r="I703" s="1009"/>
      <c r="J703" s="1009"/>
      <c r="K703" s="1009"/>
      <c r="L703" s="1009"/>
      <c r="M703" s="1009"/>
      <c r="N703" s="1009"/>
      <c r="O703" s="1009"/>
      <c r="P703" s="1009"/>
      <c r="Q703" s="1009"/>
      <c r="R703" s="1009"/>
      <c r="S703" s="1009"/>
      <c r="T703" s="1009"/>
      <c r="U703" s="1009"/>
      <c r="V703" s="1009"/>
      <c r="W703" s="1009"/>
      <c r="X703" s="1009"/>
      <c r="Y703" s="1009"/>
      <c r="Z703" s="1009"/>
      <c r="AA703" s="1009"/>
    </row>
    <row r="704">
      <c r="A704" s="1009"/>
      <c r="B704" s="1008"/>
      <c r="C704" s="1009"/>
      <c r="D704" s="1010"/>
      <c r="E704" s="1009"/>
      <c r="F704" s="1011"/>
      <c r="G704" s="1009"/>
      <c r="H704" s="1009"/>
      <c r="I704" s="1009"/>
      <c r="J704" s="1009"/>
      <c r="K704" s="1009"/>
      <c r="L704" s="1009"/>
      <c r="M704" s="1009"/>
      <c r="N704" s="1009"/>
      <c r="O704" s="1009"/>
      <c r="P704" s="1009"/>
      <c r="Q704" s="1009"/>
      <c r="R704" s="1009"/>
      <c r="S704" s="1009"/>
      <c r="T704" s="1009"/>
      <c r="U704" s="1009"/>
      <c r="V704" s="1009"/>
      <c r="W704" s="1009"/>
      <c r="X704" s="1009"/>
      <c r="Y704" s="1009"/>
      <c r="Z704" s="1009"/>
      <c r="AA704" s="1009"/>
    </row>
    <row r="705">
      <c r="A705" s="1009"/>
      <c r="B705" s="1008"/>
      <c r="C705" s="1009"/>
      <c r="D705" s="1010"/>
      <c r="E705" s="1009"/>
      <c r="F705" s="1011"/>
      <c r="G705" s="1009"/>
      <c r="H705" s="1009"/>
      <c r="I705" s="1009"/>
      <c r="J705" s="1009"/>
      <c r="K705" s="1009"/>
      <c r="L705" s="1009"/>
      <c r="M705" s="1009"/>
      <c r="N705" s="1009"/>
      <c r="O705" s="1009"/>
      <c r="P705" s="1009"/>
      <c r="Q705" s="1009"/>
      <c r="R705" s="1009"/>
      <c r="S705" s="1009"/>
      <c r="T705" s="1009"/>
      <c r="U705" s="1009"/>
      <c r="V705" s="1009"/>
      <c r="W705" s="1009"/>
      <c r="X705" s="1009"/>
      <c r="Y705" s="1009"/>
      <c r="Z705" s="1009"/>
      <c r="AA705" s="1009"/>
    </row>
    <row r="706">
      <c r="A706" s="1009"/>
      <c r="B706" s="1008"/>
      <c r="C706" s="1009"/>
      <c r="D706" s="1010"/>
      <c r="E706" s="1009"/>
      <c r="F706" s="1011"/>
      <c r="G706" s="1009"/>
      <c r="H706" s="1009"/>
      <c r="I706" s="1009"/>
      <c r="J706" s="1009"/>
      <c r="K706" s="1009"/>
      <c r="L706" s="1009"/>
      <c r="M706" s="1009"/>
      <c r="N706" s="1009"/>
      <c r="O706" s="1009"/>
      <c r="P706" s="1009"/>
      <c r="Q706" s="1009"/>
      <c r="R706" s="1009"/>
      <c r="S706" s="1009"/>
      <c r="T706" s="1009"/>
      <c r="U706" s="1009"/>
      <c r="V706" s="1009"/>
      <c r="W706" s="1009"/>
      <c r="X706" s="1009"/>
      <c r="Y706" s="1009"/>
      <c r="Z706" s="1009"/>
      <c r="AA706" s="1009"/>
    </row>
    <row r="707">
      <c r="A707" s="1009"/>
      <c r="B707" s="1008"/>
      <c r="C707" s="1009"/>
      <c r="D707" s="1010"/>
      <c r="E707" s="1009"/>
      <c r="F707" s="1011"/>
      <c r="G707" s="1009"/>
      <c r="H707" s="1009"/>
      <c r="I707" s="1009"/>
      <c r="J707" s="1009"/>
      <c r="K707" s="1009"/>
      <c r="L707" s="1009"/>
      <c r="M707" s="1009"/>
      <c r="N707" s="1009"/>
      <c r="O707" s="1009"/>
      <c r="P707" s="1009"/>
      <c r="Q707" s="1009"/>
      <c r="R707" s="1009"/>
      <c r="S707" s="1009"/>
      <c r="T707" s="1009"/>
      <c r="U707" s="1009"/>
      <c r="V707" s="1009"/>
      <c r="W707" s="1009"/>
      <c r="X707" s="1009"/>
      <c r="Y707" s="1009"/>
      <c r="Z707" s="1009"/>
      <c r="AA707" s="1009"/>
    </row>
    <row r="708">
      <c r="A708" s="1009"/>
      <c r="B708" s="1008"/>
      <c r="C708" s="1009"/>
      <c r="D708" s="1010"/>
      <c r="E708" s="1009"/>
      <c r="F708" s="1011"/>
      <c r="G708" s="1009"/>
      <c r="H708" s="1009"/>
      <c r="I708" s="1009"/>
      <c r="J708" s="1009"/>
      <c r="K708" s="1009"/>
      <c r="L708" s="1009"/>
      <c r="M708" s="1009"/>
      <c r="N708" s="1009"/>
      <c r="O708" s="1009"/>
      <c r="P708" s="1009"/>
      <c r="Q708" s="1009"/>
      <c r="R708" s="1009"/>
      <c r="S708" s="1009"/>
      <c r="T708" s="1009"/>
      <c r="U708" s="1009"/>
      <c r="V708" s="1009"/>
      <c r="W708" s="1009"/>
      <c r="X708" s="1009"/>
      <c r="Y708" s="1009"/>
      <c r="Z708" s="1009"/>
      <c r="AA708" s="1009"/>
    </row>
    <row r="709">
      <c r="A709" s="1009"/>
      <c r="B709" s="1008"/>
      <c r="C709" s="1009"/>
      <c r="D709" s="1010"/>
      <c r="E709" s="1009"/>
      <c r="F709" s="1011"/>
      <c r="G709" s="1009"/>
      <c r="H709" s="1009"/>
      <c r="I709" s="1009"/>
      <c r="J709" s="1009"/>
      <c r="K709" s="1009"/>
      <c r="L709" s="1009"/>
      <c r="M709" s="1009"/>
      <c r="N709" s="1009"/>
      <c r="O709" s="1009"/>
      <c r="P709" s="1009"/>
      <c r="Q709" s="1009"/>
      <c r="R709" s="1009"/>
      <c r="S709" s="1009"/>
      <c r="T709" s="1009"/>
      <c r="U709" s="1009"/>
      <c r="V709" s="1009"/>
      <c r="W709" s="1009"/>
      <c r="X709" s="1009"/>
      <c r="Y709" s="1009"/>
      <c r="Z709" s="1009"/>
      <c r="AA709" s="1009"/>
    </row>
    <row r="710">
      <c r="A710" s="1009"/>
      <c r="B710" s="1008"/>
      <c r="C710" s="1009"/>
      <c r="D710" s="1010"/>
      <c r="E710" s="1009"/>
      <c r="F710" s="1011"/>
      <c r="G710" s="1009"/>
      <c r="H710" s="1009"/>
      <c r="I710" s="1009"/>
      <c r="J710" s="1009"/>
      <c r="K710" s="1009"/>
      <c r="L710" s="1009"/>
      <c r="M710" s="1009"/>
      <c r="N710" s="1009"/>
      <c r="O710" s="1009"/>
      <c r="P710" s="1009"/>
      <c r="Q710" s="1009"/>
      <c r="R710" s="1009"/>
      <c r="S710" s="1009"/>
      <c r="T710" s="1009"/>
      <c r="U710" s="1009"/>
      <c r="V710" s="1009"/>
      <c r="W710" s="1009"/>
      <c r="X710" s="1009"/>
      <c r="Y710" s="1009"/>
      <c r="Z710" s="1009"/>
      <c r="AA710" s="1009"/>
    </row>
    <row r="711">
      <c r="A711" s="1009"/>
      <c r="B711" s="1008"/>
      <c r="C711" s="1009"/>
      <c r="D711" s="1010"/>
      <c r="E711" s="1009"/>
      <c r="F711" s="1011"/>
      <c r="G711" s="1009"/>
      <c r="H711" s="1009"/>
      <c r="I711" s="1009"/>
      <c r="J711" s="1009"/>
      <c r="K711" s="1009"/>
      <c r="L711" s="1009"/>
      <c r="M711" s="1009"/>
      <c r="N711" s="1009"/>
      <c r="O711" s="1009"/>
      <c r="P711" s="1009"/>
      <c r="Q711" s="1009"/>
      <c r="R711" s="1009"/>
      <c r="S711" s="1009"/>
      <c r="T711" s="1009"/>
      <c r="U711" s="1009"/>
      <c r="V711" s="1009"/>
      <c r="W711" s="1009"/>
      <c r="X711" s="1009"/>
      <c r="Y711" s="1009"/>
      <c r="Z711" s="1009"/>
      <c r="AA711" s="1009"/>
    </row>
    <row r="712">
      <c r="A712" s="1009"/>
      <c r="B712" s="1008"/>
      <c r="C712" s="1009"/>
      <c r="D712" s="1010"/>
      <c r="E712" s="1009"/>
      <c r="F712" s="1011"/>
      <c r="G712" s="1009"/>
      <c r="H712" s="1009"/>
      <c r="I712" s="1009"/>
      <c r="J712" s="1009"/>
      <c r="K712" s="1009"/>
      <c r="L712" s="1009"/>
      <c r="M712" s="1009"/>
      <c r="N712" s="1009"/>
      <c r="O712" s="1009"/>
      <c r="P712" s="1009"/>
      <c r="Q712" s="1009"/>
      <c r="R712" s="1009"/>
      <c r="S712" s="1009"/>
      <c r="T712" s="1009"/>
      <c r="U712" s="1009"/>
      <c r="V712" s="1009"/>
      <c r="W712" s="1009"/>
      <c r="X712" s="1009"/>
      <c r="Y712" s="1009"/>
      <c r="Z712" s="1009"/>
      <c r="AA712" s="1009"/>
    </row>
    <row r="713">
      <c r="A713" s="1009"/>
      <c r="B713" s="1008"/>
      <c r="C713" s="1009"/>
      <c r="D713" s="1010"/>
      <c r="E713" s="1009"/>
      <c r="F713" s="1011"/>
      <c r="G713" s="1009"/>
      <c r="H713" s="1009"/>
      <c r="I713" s="1009"/>
      <c r="J713" s="1009"/>
      <c r="K713" s="1009"/>
      <c r="L713" s="1009"/>
      <c r="M713" s="1009"/>
      <c r="N713" s="1009"/>
      <c r="O713" s="1009"/>
      <c r="P713" s="1009"/>
      <c r="Q713" s="1009"/>
      <c r="R713" s="1009"/>
      <c r="S713" s="1009"/>
      <c r="T713" s="1009"/>
      <c r="U713" s="1009"/>
      <c r="V713" s="1009"/>
      <c r="W713" s="1009"/>
      <c r="X713" s="1009"/>
      <c r="Y713" s="1009"/>
      <c r="Z713" s="1009"/>
      <c r="AA713" s="1009"/>
    </row>
    <row r="714">
      <c r="A714" s="1009"/>
      <c r="B714" s="1008"/>
      <c r="C714" s="1009"/>
      <c r="D714" s="1010"/>
      <c r="E714" s="1009"/>
      <c r="F714" s="1011"/>
      <c r="G714" s="1009"/>
      <c r="H714" s="1009"/>
      <c r="I714" s="1009"/>
      <c r="J714" s="1009"/>
      <c r="K714" s="1009"/>
      <c r="L714" s="1009"/>
      <c r="M714" s="1009"/>
      <c r="N714" s="1009"/>
      <c r="O714" s="1009"/>
      <c r="P714" s="1009"/>
      <c r="Q714" s="1009"/>
      <c r="R714" s="1009"/>
      <c r="S714" s="1009"/>
      <c r="T714" s="1009"/>
      <c r="U714" s="1009"/>
      <c r="V714" s="1009"/>
      <c r="W714" s="1009"/>
      <c r="X714" s="1009"/>
      <c r="Y714" s="1009"/>
      <c r="Z714" s="1009"/>
      <c r="AA714" s="1009"/>
    </row>
    <row r="715">
      <c r="A715" s="1009"/>
      <c r="B715" s="1008"/>
      <c r="C715" s="1009"/>
      <c r="D715" s="1010"/>
      <c r="E715" s="1009"/>
      <c r="F715" s="1011"/>
      <c r="G715" s="1009"/>
      <c r="H715" s="1009"/>
      <c r="I715" s="1009"/>
      <c r="J715" s="1009"/>
      <c r="K715" s="1009"/>
      <c r="L715" s="1009"/>
      <c r="M715" s="1009"/>
      <c r="N715" s="1009"/>
      <c r="O715" s="1009"/>
      <c r="P715" s="1009"/>
      <c r="Q715" s="1009"/>
      <c r="R715" s="1009"/>
      <c r="S715" s="1009"/>
      <c r="T715" s="1009"/>
      <c r="U715" s="1009"/>
      <c r="V715" s="1009"/>
      <c r="W715" s="1009"/>
      <c r="X715" s="1009"/>
      <c r="Y715" s="1009"/>
      <c r="Z715" s="1009"/>
      <c r="AA715" s="1009"/>
    </row>
    <row r="716">
      <c r="A716" s="1009"/>
      <c r="B716" s="1008"/>
      <c r="C716" s="1009"/>
      <c r="D716" s="1010"/>
      <c r="E716" s="1009"/>
      <c r="F716" s="1011"/>
      <c r="G716" s="1009"/>
      <c r="H716" s="1009"/>
      <c r="I716" s="1009"/>
      <c r="J716" s="1009"/>
      <c r="K716" s="1009"/>
      <c r="L716" s="1009"/>
      <c r="M716" s="1009"/>
      <c r="N716" s="1009"/>
      <c r="O716" s="1009"/>
      <c r="P716" s="1009"/>
      <c r="Q716" s="1009"/>
      <c r="R716" s="1009"/>
      <c r="S716" s="1009"/>
      <c r="T716" s="1009"/>
      <c r="U716" s="1009"/>
      <c r="V716" s="1009"/>
      <c r="W716" s="1009"/>
      <c r="X716" s="1009"/>
      <c r="Y716" s="1009"/>
      <c r="Z716" s="1009"/>
      <c r="AA716" s="1009"/>
    </row>
    <row r="717">
      <c r="A717" s="1009"/>
      <c r="B717" s="1008"/>
      <c r="C717" s="1009"/>
      <c r="D717" s="1010"/>
      <c r="E717" s="1009"/>
      <c r="F717" s="1011"/>
      <c r="G717" s="1009"/>
      <c r="H717" s="1009"/>
      <c r="I717" s="1009"/>
      <c r="J717" s="1009"/>
      <c r="K717" s="1009"/>
      <c r="L717" s="1009"/>
      <c r="M717" s="1009"/>
      <c r="N717" s="1009"/>
      <c r="O717" s="1009"/>
      <c r="P717" s="1009"/>
      <c r="Q717" s="1009"/>
      <c r="R717" s="1009"/>
      <c r="S717" s="1009"/>
      <c r="T717" s="1009"/>
      <c r="U717" s="1009"/>
      <c r="V717" s="1009"/>
      <c r="W717" s="1009"/>
      <c r="X717" s="1009"/>
      <c r="Y717" s="1009"/>
      <c r="Z717" s="1009"/>
      <c r="AA717" s="1009"/>
    </row>
    <row r="718">
      <c r="A718" s="1009"/>
      <c r="B718" s="1008"/>
      <c r="C718" s="1009"/>
      <c r="D718" s="1010"/>
      <c r="E718" s="1009"/>
      <c r="F718" s="1011"/>
      <c r="G718" s="1009"/>
      <c r="H718" s="1009"/>
      <c r="I718" s="1009"/>
      <c r="J718" s="1009"/>
      <c r="K718" s="1009"/>
      <c r="L718" s="1009"/>
      <c r="M718" s="1009"/>
      <c r="N718" s="1009"/>
      <c r="O718" s="1009"/>
      <c r="P718" s="1009"/>
      <c r="Q718" s="1009"/>
      <c r="R718" s="1009"/>
      <c r="S718" s="1009"/>
      <c r="T718" s="1009"/>
      <c r="U718" s="1009"/>
      <c r="V718" s="1009"/>
      <c r="W718" s="1009"/>
      <c r="X718" s="1009"/>
      <c r="Y718" s="1009"/>
      <c r="Z718" s="1009"/>
      <c r="AA718" s="1009"/>
    </row>
    <row r="719">
      <c r="A719" s="1009"/>
      <c r="B719" s="1008"/>
      <c r="C719" s="1009"/>
      <c r="D719" s="1010"/>
      <c r="E719" s="1009"/>
      <c r="F719" s="1011"/>
      <c r="G719" s="1009"/>
      <c r="H719" s="1009"/>
      <c r="I719" s="1009"/>
      <c r="J719" s="1009"/>
      <c r="K719" s="1009"/>
      <c r="L719" s="1009"/>
      <c r="M719" s="1009"/>
      <c r="N719" s="1009"/>
      <c r="O719" s="1009"/>
      <c r="P719" s="1009"/>
      <c r="Q719" s="1009"/>
      <c r="R719" s="1009"/>
      <c r="S719" s="1009"/>
      <c r="T719" s="1009"/>
      <c r="U719" s="1009"/>
      <c r="V719" s="1009"/>
      <c r="W719" s="1009"/>
      <c r="X719" s="1009"/>
      <c r="Y719" s="1009"/>
      <c r="Z719" s="1009"/>
      <c r="AA719" s="1009"/>
    </row>
    <row r="720">
      <c r="A720" s="1009"/>
      <c r="B720" s="1008"/>
      <c r="C720" s="1009"/>
      <c r="D720" s="1010"/>
      <c r="E720" s="1009"/>
      <c r="F720" s="1011"/>
      <c r="G720" s="1009"/>
      <c r="H720" s="1009"/>
      <c r="I720" s="1009"/>
      <c r="J720" s="1009"/>
      <c r="K720" s="1009"/>
      <c r="L720" s="1009"/>
      <c r="M720" s="1009"/>
      <c r="N720" s="1009"/>
      <c r="O720" s="1009"/>
      <c r="P720" s="1009"/>
      <c r="Q720" s="1009"/>
      <c r="R720" s="1009"/>
      <c r="S720" s="1009"/>
      <c r="T720" s="1009"/>
      <c r="U720" s="1009"/>
      <c r="V720" s="1009"/>
      <c r="W720" s="1009"/>
      <c r="X720" s="1009"/>
      <c r="Y720" s="1009"/>
      <c r="Z720" s="1009"/>
      <c r="AA720" s="1009"/>
    </row>
    <row r="721">
      <c r="A721" s="1009"/>
      <c r="B721" s="1008"/>
      <c r="C721" s="1009"/>
      <c r="D721" s="1010"/>
      <c r="E721" s="1009"/>
      <c r="F721" s="1011"/>
      <c r="G721" s="1009"/>
      <c r="H721" s="1009"/>
      <c r="I721" s="1009"/>
      <c r="J721" s="1009"/>
      <c r="K721" s="1009"/>
      <c r="L721" s="1009"/>
      <c r="M721" s="1009"/>
      <c r="N721" s="1009"/>
      <c r="O721" s="1009"/>
      <c r="P721" s="1009"/>
      <c r="Q721" s="1009"/>
      <c r="R721" s="1009"/>
      <c r="S721" s="1009"/>
      <c r="T721" s="1009"/>
      <c r="U721" s="1009"/>
      <c r="V721" s="1009"/>
      <c r="W721" s="1009"/>
      <c r="X721" s="1009"/>
      <c r="Y721" s="1009"/>
      <c r="Z721" s="1009"/>
      <c r="AA721" s="1009"/>
    </row>
    <row r="722">
      <c r="A722" s="1009"/>
      <c r="B722" s="1008"/>
      <c r="C722" s="1009"/>
      <c r="D722" s="1010"/>
      <c r="E722" s="1009"/>
      <c r="F722" s="1011"/>
      <c r="G722" s="1009"/>
      <c r="H722" s="1009"/>
      <c r="I722" s="1009"/>
      <c r="J722" s="1009"/>
      <c r="K722" s="1009"/>
      <c r="L722" s="1009"/>
      <c r="M722" s="1009"/>
      <c r="N722" s="1009"/>
      <c r="O722" s="1009"/>
      <c r="P722" s="1009"/>
      <c r="Q722" s="1009"/>
      <c r="R722" s="1009"/>
      <c r="S722" s="1009"/>
      <c r="T722" s="1009"/>
      <c r="U722" s="1009"/>
      <c r="V722" s="1009"/>
      <c r="W722" s="1009"/>
      <c r="X722" s="1009"/>
      <c r="Y722" s="1009"/>
      <c r="Z722" s="1009"/>
      <c r="AA722" s="1009"/>
    </row>
    <row r="723">
      <c r="A723" s="1009"/>
      <c r="B723" s="1008"/>
      <c r="C723" s="1009"/>
      <c r="D723" s="1010"/>
      <c r="E723" s="1009"/>
      <c r="F723" s="1011"/>
      <c r="G723" s="1009"/>
      <c r="H723" s="1009"/>
      <c r="I723" s="1009"/>
      <c r="J723" s="1009"/>
      <c r="K723" s="1009"/>
      <c r="L723" s="1009"/>
      <c r="M723" s="1009"/>
      <c r="N723" s="1009"/>
      <c r="O723" s="1009"/>
      <c r="P723" s="1009"/>
      <c r="Q723" s="1009"/>
      <c r="R723" s="1009"/>
      <c r="S723" s="1009"/>
      <c r="T723" s="1009"/>
      <c r="U723" s="1009"/>
      <c r="V723" s="1009"/>
      <c r="W723" s="1009"/>
      <c r="X723" s="1009"/>
      <c r="Y723" s="1009"/>
      <c r="Z723" s="1009"/>
      <c r="AA723" s="1009"/>
    </row>
    <row r="724">
      <c r="A724" s="1009"/>
      <c r="B724" s="1008"/>
      <c r="C724" s="1009"/>
      <c r="D724" s="1010"/>
      <c r="E724" s="1009"/>
      <c r="F724" s="1011"/>
      <c r="G724" s="1009"/>
      <c r="H724" s="1009"/>
      <c r="I724" s="1009"/>
      <c r="J724" s="1009"/>
      <c r="K724" s="1009"/>
      <c r="L724" s="1009"/>
      <c r="M724" s="1009"/>
      <c r="N724" s="1009"/>
      <c r="O724" s="1009"/>
      <c r="P724" s="1009"/>
      <c r="Q724" s="1009"/>
      <c r="R724" s="1009"/>
      <c r="S724" s="1009"/>
      <c r="T724" s="1009"/>
      <c r="U724" s="1009"/>
      <c r="V724" s="1009"/>
      <c r="W724" s="1009"/>
      <c r="X724" s="1009"/>
      <c r="Y724" s="1009"/>
      <c r="Z724" s="1009"/>
      <c r="AA724" s="1009"/>
    </row>
    <row r="725">
      <c r="A725" s="1009"/>
      <c r="B725" s="1008"/>
      <c r="C725" s="1009"/>
      <c r="D725" s="1010"/>
      <c r="E725" s="1009"/>
      <c r="F725" s="1011"/>
      <c r="G725" s="1009"/>
      <c r="H725" s="1009"/>
      <c r="I725" s="1009"/>
      <c r="J725" s="1009"/>
      <c r="K725" s="1009"/>
      <c r="L725" s="1009"/>
      <c r="M725" s="1009"/>
      <c r="N725" s="1009"/>
      <c r="O725" s="1009"/>
      <c r="P725" s="1009"/>
      <c r="Q725" s="1009"/>
      <c r="R725" s="1009"/>
      <c r="S725" s="1009"/>
      <c r="T725" s="1009"/>
      <c r="U725" s="1009"/>
      <c r="V725" s="1009"/>
      <c r="W725" s="1009"/>
      <c r="X725" s="1009"/>
      <c r="Y725" s="1009"/>
      <c r="Z725" s="1009"/>
      <c r="AA725" s="1009"/>
    </row>
    <row r="726">
      <c r="A726" s="1009"/>
      <c r="B726" s="1008"/>
      <c r="C726" s="1009"/>
      <c r="D726" s="1010"/>
      <c r="E726" s="1009"/>
      <c r="F726" s="1011"/>
      <c r="G726" s="1009"/>
      <c r="H726" s="1009"/>
      <c r="I726" s="1009"/>
      <c r="J726" s="1009"/>
      <c r="K726" s="1009"/>
      <c r="L726" s="1009"/>
      <c r="M726" s="1009"/>
      <c r="N726" s="1009"/>
      <c r="O726" s="1009"/>
      <c r="P726" s="1009"/>
      <c r="Q726" s="1009"/>
      <c r="R726" s="1009"/>
      <c r="S726" s="1009"/>
      <c r="T726" s="1009"/>
      <c r="U726" s="1009"/>
      <c r="V726" s="1009"/>
      <c r="W726" s="1009"/>
      <c r="X726" s="1009"/>
      <c r="Y726" s="1009"/>
      <c r="Z726" s="1009"/>
      <c r="AA726" s="1009"/>
    </row>
    <row r="727">
      <c r="A727" s="1009"/>
      <c r="B727" s="1008"/>
      <c r="C727" s="1009"/>
      <c r="D727" s="1010"/>
      <c r="E727" s="1009"/>
      <c r="F727" s="1011"/>
      <c r="G727" s="1009"/>
      <c r="H727" s="1009"/>
      <c r="I727" s="1009"/>
      <c r="J727" s="1009"/>
      <c r="K727" s="1009"/>
      <c r="L727" s="1009"/>
      <c r="M727" s="1009"/>
      <c r="N727" s="1009"/>
      <c r="O727" s="1009"/>
      <c r="P727" s="1009"/>
      <c r="Q727" s="1009"/>
      <c r="R727" s="1009"/>
      <c r="S727" s="1009"/>
      <c r="T727" s="1009"/>
      <c r="U727" s="1009"/>
      <c r="V727" s="1009"/>
      <c r="W727" s="1009"/>
      <c r="X727" s="1009"/>
      <c r="Y727" s="1009"/>
      <c r="Z727" s="1009"/>
      <c r="AA727" s="1009"/>
    </row>
    <row r="728">
      <c r="A728" s="1009"/>
      <c r="B728" s="1008"/>
      <c r="C728" s="1009"/>
      <c r="D728" s="1010"/>
      <c r="E728" s="1009"/>
      <c r="F728" s="1011"/>
      <c r="G728" s="1009"/>
      <c r="H728" s="1009"/>
      <c r="I728" s="1009"/>
      <c r="J728" s="1009"/>
      <c r="K728" s="1009"/>
      <c r="L728" s="1009"/>
      <c r="M728" s="1009"/>
      <c r="N728" s="1009"/>
      <c r="O728" s="1009"/>
      <c r="P728" s="1009"/>
      <c r="Q728" s="1009"/>
      <c r="R728" s="1009"/>
      <c r="S728" s="1009"/>
      <c r="T728" s="1009"/>
      <c r="U728" s="1009"/>
      <c r="V728" s="1009"/>
      <c r="W728" s="1009"/>
      <c r="X728" s="1009"/>
      <c r="Y728" s="1009"/>
      <c r="Z728" s="1009"/>
      <c r="AA728" s="1009"/>
    </row>
    <row r="729">
      <c r="A729" s="1009"/>
      <c r="B729" s="1008"/>
      <c r="C729" s="1009"/>
      <c r="D729" s="1010"/>
      <c r="E729" s="1009"/>
      <c r="F729" s="1011"/>
      <c r="G729" s="1009"/>
      <c r="H729" s="1009"/>
      <c r="I729" s="1009"/>
      <c r="J729" s="1009"/>
      <c r="K729" s="1009"/>
      <c r="L729" s="1009"/>
      <c r="M729" s="1009"/>
      <c r="N729" s="1009"/>
      <c r="O729" s="1009"/>
      <c r="P729" s="1009"/>
      <c r="Q729" s="1009"/>
      <c r="R729" s="1009"/>
      <c r="S729" s="1009"/>
      <c r="T729" s="1009"/>
      <c r="U729" s="1009"/>
      <c r="V729" s="1009"/>
      <c r="W729" s="1009"/>
      <c r="X729" s="1009"/>
      <c r="Y729" s="1009"/>
      <c r="Z729" s="1009"/>
      <c r="AA729" s="1009"/>
    </row>
    <row r="730">
      <c r="A730" s="1009"/>
      <c r="B730" s="1008"/>
      <c r="C730" s="1009"/>
      <c r="D730" s="1010"/>
      <c r="E730" s="1009"/>
      <c r="F730" s="1011"/>
      <c r="G730" s="1009"/>
      <c r="H730" s="1009"/>
      <c r="I730" s="1009"/>
      <c r="J730" s="1009"/>
      <c r="K730" s="1009"/>
      <c r="L730" s="1009"/>
      <c r="M730" s="1009"/>
      <c r="N730" s="1009"/>
      <c r="O730" s="1009"/>
      <c r="P730" s="1009"/>
      <c r="Q730" s="1009"/>
      <c r="R730" s="1009"/>
      <c r="S730" s="1009"/>
      <c r="T730" s="1009"/>
      <c r="U730" s="1009"/>
      <c r="V730" s="1009"/>
      <c r="W730" s="1009"/>
      <c r="X730" s="1009"/>
      <c r="Y730" s="1009"/>
      <c r="Z730" s="1009"/>
      <c r="AA730" s="1009"/>
    </row>
    <row r="731">
      <c r="A731" s="1009"/>
      <c r="B731" s="1008"/>
      <c r="C731" s="1009"/>
      <c r="D731" s="1010"/>
      <c r="E731" s="1009"/>
      <c r="F731" s="1011"/>
      <c r="G731" s="1009"/>
      <c r="H731" s="1009"/>
      <c r="I731" s="1009"/>
      <c r="J731" s="1009"/>
      <c r="K731" s="1009"/>
      <c r="L731" s="1009"/>
      <c r="M731" s="1009"/>
      <c r="N731" s="1009"/>
      <c r="O731" s="1009"/>
      <c r="P731" s="1009"/>
      <c r="Q731" s="1009"/>
      <c r="R731" s="1009"/>
      <c r="S731" s="1009"/>
      <c r="T731" s="1009"/>
      <c r="U731" s="1009"/>
      <c r="V731" s="1009"/>
      <c r="W731" s="1009"/>
      <c r="X731" s="1009"/>
      <c r="Y731" s="1009"/>
      <c r="Z731" s="1009"/>
      <c r="AA731" s="1009"/>
    </row>
    <row r="732">
      <c r="A732" s="1009"/>
      <c r="B732" s="1008"/>
      <c r="C732" s="1009"/>
      <c r="D732" s="1010"/>
      <c r="E732" s="1009"/>
      <c r="F732" s="1011"/>
      <c r="G732" s="1009"/>
      <c r="H732" s="1009"/>
      <c r="I732" s="1009"/>
      <c r="J732" s="1009"/>
      <c r="K732" s="1009"/>
      <c r="L732" s="1009"/>
      <c r="M732" s="1009"/>
      <c r="N732" s="1009"/>
      <c r="O732" s="1009"/>
      <c r="P732" s="1009"/>
      <c r="Q732" s="1009"/>
      <c r="R732" s="1009"/>
      <c r="S732" s="1009"/>
      <c r="T732" s="1009"/>
      <c r="U732" s="1009"/>
      <c r="V732" s="1009"/>
      <c r="W732" s="1009"/>
      <c r="X732" s="1009"/>
      <c r="Y732" s="1009"/>
      <c r="Z732" s="1009"/>
      <c r="AA732" s="1009"/>
    </row>
    <row r="733">
      <c r="A733" s="1009"/>
      <c r="B733" s="1008"/>
      <c r="C733" s="1009"/>
      <c r="D733" s="1010"/>
      <c r="E733" s="1009"/>
      <c r="F733" s="1011"/>
      <c r="G733" s="1009"/>
      <c r="H733" s="1009"/>
      <c r="I733" s="1009"/>
      <c r="J733" s="1009"/>
      <c r="K733" s="1009"/>
      <c r="L733" s="1009"/>
      <c r="M733" s="1009"/>
      <c r="N733" s="1009"/>
      <c r="O733" s="1009"/>
      <c r="P733" s="1009"/>
      <c r="Q733" s="1009"/>
      <c r="R733" s="1009"/>
      <c r="S733" s="1009"/>
      <c r="T733" s="1009"/>
      <c r="U733" s="1009"/>
      <c r="V733" s="1009"/>
      <c r="W733" s="1009"/>
      <c r="X733" s="1009"/>
      <c r="Y733" s="1009"/>
      <c r="Z733" s="1009"/>
      <c r="AA733" s="1009"/>
    </row>
    <row r="734">
      <c r="A734" s="1009"/>
      <c r="B734" s="1008"/>
      <c r="C734" s="1009"/>
      <c r="D734" s="1010"/>
      <c r="E734" s="1009"/>
      <c r="F734" s="1011"/>
      <c r="G734" s="1009"/>
      <c r="H734" s="1009"/>
      <c r="I734" s="1009"/>
      <c r="J734" s="1009"/>
      <c r="K734" s="1009"/>
      <c r="L734" s="1009"/>
      <c r="M734" s="1009"/>
      <c r="N734" s="1009"/>
      <c r="O734" s="1009"/>
      <c r="P734" s="1009"/>
      <c r="Q734" s="1009"/>
      <c r="R734" s="1009"/>
      <c r="S734" s="1009"/>
      <c r="T734" s="1009"/>
      <c r="U734" s="1009"/>
      <c r="V734" s="1009"/>
      <c r="W734" s="1009"/>
      <c r="X734" s="1009"/>
      <c r="Y734" s="1009"/>
      <c r="Z734" s="1009"/>
      <c r="AA734" s="1009"/>
    </row>
    <row r="735">
      <c r="A735" s="1009"/>
      <c r="B735" s="1008"/>
      <c r="C735" s="1009"/>
      <c r="D735" s="1010"/>
      <c r="E735" s="1009"/>
      <c r="F735" s="1011"/>
      <c r="G735" s="1009"/>
      <c r="H735" s="1009"/>
      <c r="I735" s="1009"/>
      <c r="J735" s="1009"/>
      <c r="K735" s="1009"/>
      <c r="L735" s="1009"/>
      <c r="M735" s="1009"/>
      <c r="N735" s="1009"/>
      <c r="O735" s="1009"/>
      <c r="P735" s="1009"/>
      <c r="Q735" s="1009"/>
      <c r="R735" s="1009"/>
      <c r="S735" s="1009"/>
      <c r="T735" s="1009"/>
      <c r="U735" s="1009"/>
      <c r="V735" s="1009"/>
      <c r="W735" s="1009"/>
      <c r="X735" s="1009"/>
      <c r="Y735" s="1009"/>
      <c r="Z735" s="1009"/>
      <c r="AA735" s="1009"/>
    </row>
    <row r="736">
      <c r="A736" s="1009"/>
      <c r="B736" s="1008"/>
      <c r="C736" s="1009"/>
      <c r="D736" s="1010"/>
      <c r="E736" s="1009"/>
      <c r="F736" s="1011"/>
      <c r="G736" s="1009"/>
      <c r="H736" s="1009"/>
      <c r="I736" s="1009"/>
      <c r="J736" s="1009"/>
      <c r="K736" s="1009"/>
      <c r="L736" s="1009"/>
      <c r="M736" s="1009"/>
      <c r="N736" s="1009"/>
      <c r="O736" s="1009"/>
      <c r="P736" s="1009"/>
      <c r="Q736" s="1009"/>
      <c r="R736" s="1009"/>
      <c r="S736" s="1009"/>
      <c r="T736" s="1009"/>
      <c r="U736" s="1009"/>
      <c r="V736" s="1009"/>
      <c r="W736" s="1009"/>
      <c r="X736" s="1009"/>
      <c r="Y736" s="1009"/>
      <c r="Z736" s="1009"/>
      <c r="AA736" s="1009"/>
    </row>
    <row r="737">
      <c r="A737" s="1009"/>
      <c r="B737" s="1008"/>
      <c r="C737" s="1009"/>
      <c r="D737" s="1010"/>
      <c r="E737" s="1009"/>
      <c r="F737" s="1011"/>
      <c r="G737" s="1009"/>
      <c r="H737" s="1009"/>
      <c r="I737" s="1009"/>
      <c r="J737" s="1009"/>
      <c r="K737" s="1009"/>
      <c r="L737" s="1009"/>
      <c r="M737" s="1009"/>
      <c r="N737" s="1009"/>
      <c r="O737" s="1009"/>
      <c r="P737" s="1009"/>
      <c r="Q737" s="1009"/>
      <c r="R737" s="1009"/>
      <c r="S737" s="1009"/>
      <c r="T737" s="1009"/>
      <c r="U737" s="1009"/>
      <c r="V737" s="1009"/>
      <c r="W737" s="1009"/>
      <c r="X737" s="1009"/>
      <c r="Y737" s="1009"/>
      <c r="Z737" s="1009"/>
      <c r="AA737" s="1009"/>
    </row>
    <row r="738">
      <c r="A738" s="1009"/>
      <c r="B738" s="1008"/>
      <c r="C738" s="1009"/>
      <c r="D738" s="1010"/>
      <c r="E738" s="1009"/>
      <c r="F738" s="1011"/>
      <c r="G738" s="1009"/>
      <c r="H738" s="1009"/>
      <c r="I738" s="1009"/>
      <c r="J738" s="1009"/>
      <c r="K738" s="1009"/>
      <c r="L738" s="1009"/>
      <c r="M738" s="1009"/>
      <c r="N738" s="1009"/>
      <c r="O738" s="1009"/>
      <c r="P738" s="1009"/>
      <c r="Q738" s="1009"/>
      <c r="R738" s="1009"/>
      <c r="S738" s="1009"/>
      <c r="T738" s="1009"/>
      <c r="U738" s="1009"/>
      <c r="V738" s="1009"/>
      <c r="W738" s="1009"/>
      <c r="X738" s="1009"/>
      <c r="Y738" s="1009"/>
      <c r="Z738" s="1009"/>
      <c r="AA738" s="1009"/>
    </row>
    <row r="739">
      <c r="A739" s="1009"/>
      <c r="B739" s="1008"/>
      <c r="C739" s="1009"/>
      <c r="D739" s="1010"/>
      <c r="E739" s="1009"/>
      <c r="F739" s="1011"/>
      <c r="G739" s="1009"/>
      <c r="H739" s="1009"/>
      <c r="I739" s="1009"/>
      <c r="J739" s="1009"/>
      <c r="K739" s="1009"/>
      <c r="L739" s="1009"/>
      <c r="M739" s="1009"/>
      <c r="N739" s="1009"/>
      <c r="O739" s="1009"/>
      <c r="P739" s="1009"/>
      <c r="Q739" s="1009"/>
      <c r="R739" s="1009"/>
      <c r="S739" s="1009"/>
      <c r="T739" s="1009"/>
      <c r="U739" s="1009"/>
      <c r="V739" s="1009"/>
      <c r="W739" s="1009"/>
      <c r="X739" s="1009"/>
      <c r="Y739" s="1009"/>
      <c r="Z739" s="1009"/>
      <c r="AA739" s="1009"/>
    </row>
    <row r="740">
      <c r="A740" s="1009"/>
      <c r="B740" s="1008"/>
      <c r="C740" s="1009"/>
      <c r="D740" s="1010"/>
      <c r="E740" s="1009"/>
      <c r="F740" s="1011"/>
      <c r="G740" s="1009"/>
      <c r="H740" s="1009"/>
      <c r="I740" s="1009"/>
      <c r="J740" s="1009"/>
      <c r="K740" s="1009"/>
      <c r="L740" s="1009"/>
      <c r="M740" s="1009"/>
      <c r="N740" s="1009"/>
      <c r="O740" s="1009"/>
      <c r="P740" s="1009"/>
      <c r="Q740" s="1009"/>
      <c r="R740" s="1009"/>
      <c r="S740" s="1009"/>
      <c r="T740" s="1009"/>
      <c r="U740" s="1009"/>
      <c r="V740" s="1009"/>
      <c r="W740" s="1009"/>
      <c r="X740" s="1009"/>
      <c r="Y740" s="1009"/>
      <c r="Z740" s="1009"/>
      <c r="AA740" s="1009"/>
    </row>
    <row r="741">
      <c r="A741" s="1009"/>
      <c r="B741" s="1008"/>
      <c r="C741" s="1009"/>
      <c r="D741" s="1010"/>
      <c r="E741" s="1009"/>
      <c r="F741" s="1011"/>
      <c r="G741" s="1009"/>
      <c r="H741" s="1009"/>
      <c r="I741" s="1009"/>
      <c r="J741" s="1009"/>
      <c r="K741" s="1009"/>
      <c r="L741" s="1009"/>
      <c r="M741" s="1009"/>
      <c r="N741" s="1009"/>
      <c r="O741" s="1009"/>
      <c r="P741" s="1009"/>
      <c r="Q741" s="1009"/>
      <c r="R741" s="1009"/>
      <c r="S741" s="1009"/>
      <c r="T741" s="1009"/>
      <c r="U741" s="1009"/>
      <c r="V741" s="1009"/>
      <c r="W741" s="1009"/>
      <c r="X741" s="1009"/>
      <c r="Y741" s="1009"/>
      <c r="Z741" s="1009"/>
      <c r="AA741" s="1009"/>
    </row>
    <row r="742">
      <c r="A742" s="1009"/>
      <c r="B742" s="1008"/>
      <c r="C742" s="1009"/>
      <c r="D742" s="1010"/>
      <c r="E742" s="1009"/>
      <c r="F742" s="1011"/>
      <c r="G742" s="1009"/>
      <c r="H742" s="1009"/>
      <c r="I742" s="1009"/>
      <c r="J742" s="1009"/>
      <c r="K742" s="1009"/>
      <c r="L742" s="1009"/>
      <c r="M742" s="1009"/>
      <c r="N742" s="1009"/>
      <c r="O742" s="1009"/>
      <c r="P742" s="1009"/>
      <c r="Q742" s="1009"/>
      <c r="R742" s="1009"/>
      <c r="S742" s="1009"/>
      <c r="T742" s="1009"/>
      <c r="U742" s="1009"/>
      <c r="V742" s="1009"/>
      <c r="W742" s="1009"/>
      <c r="X742" s="1009"/>
      <c r="Y742" s="1009"/>
      <c r="Z742" s="1009"/>
      <c r="AA742" s="1009"/>
    </row>
    <row r="743">
      <c r="A743" s="1009"/>
      <c r="B743" s="1008"/>
      <c r="C743" s="1009"/>
      <c r="D743" s="1010"/>
      <c r="E743" s="1009"/>
      <c r="F743" s="1011"/>
      <c r="G743" s="1009"/>
      <c r="H743" s="1009"/>
      <c r="I743" s="1009"/>
      <c r="J743" s="1009"/>
      <c r="K743" s="1009"/>
      <c r="L743" s="1009"/>
      <c r="M743" s="1009"/>
      <c r="N743" s="1009"/>
      <c r="O743" s="1009"/>
      <c r="P743" s="1009"/>
      <c r="Q743" s="1009"/>
      <c r="R743" s="1009"/>
      <c r="S743" s="1009"/>
      <c r="T743" s="1009"/>
      <c r="U743" s="1009"/>
      <c r="V743" s="1009"/>
      <c r="W743" s="1009"/>
      <c r="X743" s="1009"/>
      <c r="Y743" s="1009"/>
      <c r="Z743" s="1009"/>
      <c r="AA743" s="1009"/>
    </row>
    <row r="744">
      <c r="A744" s="1009"/>
      <c r="B744" s="1008"/>
      <c r="C744" s="1009"/>
      <c r="D744" s="1010"/>
      <c r="E744" s="1009"/>
      <c r="F744" s="1011"/>
      <c r="G744" s="1009"/>
      <c r="H744" s="1009"/>
      <c r="I744" s="1009"/>
      <c r="J744" s="1009"/>
      <c r="K744" s="1009"/>
      <c r="L744" s="1009"/>
      <c r="M744" s="1009"/>
      <c r="N744" s="1009"/>
      <c r="O744" s="1009"/>
      <c r="P744" s="1009"/>
      <c r="Q744" s="1009"/>
      <c r="R744" s="1009"/>
      <c r="S744" s="1009"/>
      <c r="T744" s="1009"/>
      <c r="U744" s="1009"/>
      <c r="V744" s="1009"/>
      <c r="W744" s="1009"/>
      <c r="X744" s="1009"/>
      <c r="Y744" s="1009"/>
      <c r="Z744" s="1009"/>
      <c r="AA744" s="1009"/>
    </row>
    <row r="745">
      <c r="A745" s="1009"/>
      <c r="B745" s="1008"/>
      <c r="C745" s="1009"/>
      <c r="D745" s="1010"/>
      <c r="E745" s="1009"/>
      <c r="F745" s="1011"/>
      <c r="G745" s="1009"/>
      <c r="H745" s="1009"/>
      <c r="I745" s="1009"/>
      <c r="J745" s="1009"/>
      <c r="K745" s="1009"/>
      <c r="L745" s="1009"/>
      <c r="M745" s="1009"/>
      <c r="N745" s="1009"/>
      <c r="O745" s="1009"/>
      <c r="P745" s="1009"/>
      <c r="Q745" s="1009"/>
      <c r="R745" s="1009"/>
      <c r="S745" s="1009"/>
      <c r="T745" s="1009"/>
      <c r="U745" s="1009"/>
      <c r="V745" s="1009"/>
      <c r="W745" s="1009"/>
      <c r="X745" s="1009"/>
      <c r="Y745" s="1009"/>
      <c r="Z745" s="1009"/>
      <c r="AA745" s="1009"/>
    </row>
    <row r="746">
      <c r="A746" s="1009"/>
      <c r="B746" s="1008"/>
      <c r="C746" s="1009"/>
      <c r="D746" s="1010"/>
      <c r="E746" s="1009"/>
      <c r="F746" s="1011"/>
      <c r="G746" s="1009"/>
      <c r="H746" s="1009"/>
      <c r="I746" s="1009"/>
      <c r="J746" s="1009"/>
      <c r="K746" s="1009"/>
      <c r="L746" s="1009"/>
      <c r="M746" s="1009"/>
      <c r="N746" s="1009"/>
      <c r="O746" s="1009"/>
      <c r="P746" s="1009"/>
      <c r="Q746" s="1009"/>
      <c r="R746" s="1009"/>
      <c r="S746" s="1009"/>
      <c r="T746" s="1009"/>
      <c r="U746" s="1009"/>
      <c r="V746" s="1009"/>
      <c r="W746" s="1009"/>
      <c r="X746" s="1009"/>
      <c r="Y746" s="1009"/>
      <c r="Z746" s="1009"/>
      <c r="AA746" s="1009"/>
    </row>
    <row r="747">
      <c r="A747" s="1009"/>
      <c r="B747" s="1008"/>
      <c r="C747" s="1009"/>
      <c r="D747" s="1010"/>
      <c r="E747" s="1009"/>
      <c r="F747" s="1011"/>
      <c r="G747" s="1009"/>
      <c r="H747" s="1009"/>
      <c r="I747" s="1009"/>
      <c r="J747" s="1009"/>
      <c r="K747" s="1009"/>
      <c r="L747" s="1009"/>
      <c r="M747" s="1009"/>
      <c r="N747" s="1009"/>
      <c r="O747" s="1009"/>
      <c r="P747" s="1009"/>
      <c r="Q747" s="1009"/>
      <c r="R747" s="1009"/>
      <c r="S747" s="1009"/>
      <c r="T747" s="1009"/>
      <c r="U747" s="1009"/>
      <c r="V747" s="1009"/>
      <c r="W747" s="1009"/>
      <c r="X747" s="1009"/>
      <c r="Y747" s="1009"/>
      <c r="Z747" s="1009"/>
      <c r="AA747" s="1009"/>
    </row>
    <row r="748">
      <c r="A748" s="1009"/>
      <c r="B748" s="1008"/>
      <c r="C748" s="1009"/>
      <c r="D748" s="1010"/>
      <c r="E748" s="1009"/>
      <c r="F748" s="1011"/>
      <c r="G748" s="1009"/>
      <c r="H748" s="1009"/>
      <c r="I748" s="1009"/>
      <c r="J748" s="1009"/>
      <c r="K748" s="1009"/>
      <c r="L748" s="1009"/>
      <c r="M748" s="1009"/>
      <c r="N748" s="1009"/>
      <c r="O748" s="1009"/>
      <c r="P748" s="1009"/>
      <c r="Q748" s="1009"/>
      <c r="R748" s="1009"/>
      <c r="S748" s="1009"/>
      <c r="T748" s="1009"/>
      <c r="U748" s="1009"/>
      <c r="V748" s="1009"/>
      <c r="W748" s="1009"/>
      <c r="X748" s="1009"/>
      <c r="Y748" s="1009"/>
      <c r="Z748" s="1009"/>
      <c r="AA748" s="1009"/>
    </row>
    <row r="749">
      <c r="A749" s="1009"/>
      <c r="B749" s="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1009"/>
      <c r="W749" s="1009"/>
      <c r="X749" s="1009"/>
      <c r="Y749" s="1009"/>
      <c r="Z749" s="1009"/>
      <c r="AA749" s="1009"/>
    </row>
    <row r="750">
      <c r="A750" s="1009"/>
      <c r="B750" s="1008"/>
      <c r="C750" s="1009"/>
      <c r="D750" s="1010"/>
      <c r="E750" s="1009"/>
      <c r="F750" s="1011"/>
      <c r="G750" s="1009"/>
      <c r="H750" s="1009"/>
      <c r="I750" s="1009"/>
      <c r="J750" s="1009"/>
      <c r="K750" s="1009"/>
      <c r="L750" s="1009"/>
      <c r="M750" s="1009"/>
      <c r="N750" s="1009"/>
      <c r="O750" s="1009"/>
      <c r="P750" s="1009"/>
      <c r="Q750" s="1009"/>
      <c r="R750" s="1009"/>
      <c r="S750" s="1009"/>
      <c r="T750" s="1009"/>
      <c r="U750" s="1009"/>
      <c r="V750" s="1009"/>
      <c r="W750" s="1009"/>
      <c r="X750" s="1009"/>
      <c r="Y750" s="1009"/>
      <c r="Z750" s="1009"/>
      <c r="AA750" s="1009"/>
    </row>
    <row r="751">
      <c r="A751" s="1009"/>
      <c r="B751" s="1008"/>
      <c r="C751" s="1009"/>
      <c r="D751" s="1010"/>
      <c r="E751" s="1009"/>
      <c r="F751" s="1011"/>
      <c r="G751" s="1009"/>
      <c r="H751" s="1009"/>
      <c r="I751" s="1009"/>
      <c r="J751" s="1009"/>
      <c r="K751" s="1009"/>
      <c r="L751" s="1009"/>
      <c r="M751" s="1009"/>
      <c r="N751" s="1009"/>
      <c r="O751" s="1009"/>
      <c r="P751" s="1009"/>
      <c r="Q751" s="1009"/>
      <c r="R751" s="1009"/>
      <c r="S751" s="1009"/>
      <c r="T751" s="1009"/>
      <c r="U751" s="1009"/>
      <c r="V751" s="1009"/>
      <c r="W751" s="1009"/>
      <c r="X751" s="1009"/>
      <c r="Y751" s="1009"/>
      <c r="Z751" s="1009"/>
      <c r="AA751" s="1009"/>
    </row>
    <row r="752">
      <c r="A752" s="1009"/>
      <c r="B752" s="1008"/>
      <c r="C752" s="1009"/>
      <c r="D752" s="1010"/>
      <c r="E752" s="1009"/>
      <c r="F752" s="1011"/>
      <c r="G752" s="1009"/>
      <c r="H752" s="1009"/>
      <c r="I752" s="1009"/>
      <c r="J752" s="1009"/>
      <c r="K752" s="1009"/>
      <c r="L752" s="1009"/>
      <c r="M752" s="1009"/>
      <c r="N752" s="1009"/>
      <c r="O752" s="1009"/>
      <c r="P752" s="1009"/>
      <c r="Q752" s="1009"/>
      <c r="R752" s="1009"/>
      <c r="S752" s="1009"/>
      <c r="T752" s="1009"/>
      <c r="U752" s="1009"/>
      <c r="V752" s="1009"/>
      <c r="W752" s="1009"/>
      <c r="X752" s="1009"/>
      <c r="Y752" s="1009"/>
      <c r="Z752" s="1009"/>
      <c r="AA752" s="1009"/>
    </row>
    <row r="753">
      <c r="A753" s="1009"/>
      <c r="B753" s="1008"/>
      <c r="C753" s="1009"/>
      <c r="D753" s="1010"/>
      <c r="E753" s="1009"/>
      <c r="F753" s="1011"/>
      <c r="G753" s="1009"/>
      <c r="H753" s="1009"/>
      <c r="I753" s="1009"/>
      <c r="J753" s="1009"/>
      <c r="K753" s="1009"/>
      <c r="L753" s="1009"/>
      <c r="M753" s="1009"/>
      <c r="N753" s="1009"/>
      <c r="O753" s="1009"/>
      <c r="P753" s="1009"/>
      <c r="Q753" s="1009"/>
      <c r="R753" s="1009"/>
      <c r="S753" s="1009"/>
      <c r="T753" s="1009"/>
      <c r="U753" s="1009"/>
      <c r="V753" s="1009"/>
      <c r="W753" s="1009"/>
      <c r="X753" s="1009"/>
      <c r="Y753" s="1009"/>
      <c r="Z753" s="1009"/>
      <c r="AA753" s="1009"/>
    </row>
    <row r="754">
      <c r="A754" s="1009"/>
      <c r="B754" s="1008"/>
      <c r="C754" s="1009"/>
      <c r="D754" s="1010"/>
      <c r="E754" s="1009"/>
      <c r="F754" s="1011"/>
      <c r="G754" s="1009"/>
      <c r="H754" s="1009"/>
      <c r="I754" s="1009"/>
      <c r="J754" s="1009"/>
      <c r="K754" s="1009"/>
      <c r="L754" s="1009"/>
      <c r="M754" s="1009"/>
      <c r="N754" s="1009"/>
      <c r="O754" s="1009"/>
      <c r="P754" s="1009"/>
      <c r="Q754" s="1009"/>
      <c r="R754" s="1009"/>
      <c r="S754" s="1009"/>
      <c r="T754" s="1009"/>
      <c r="U754" s="1009"/>
      <c r="V754" s="1009"/>
      <c r="W754" s="1009"/>
      <c r="X754" s="1009"/>
      <c r="Y754" s="1009"/>
      <c r="Z754" s="1009"/>
      <c r="AA754" s="1009"/>
    </row>
    <row r="755">
      <c r="A755" s="1009"/>
      <c r="B755" s="1008"/>
      <c r="C755" s="1009"/>
      <c r="D755" s="1010"/>
      <c r="E755" s="1009"/>
      <c r="F755" s="1011"/>
      <c r="G755" s="1009"/>
      <c r="H755" s="1009"/>
      <c r="I755" s="1009"/>
      <c r="J755" s="1009"/>
      <c r="K755" s="1009"/>
      <c r="L755" s="1009"/>
      <c r="M755" s="1009"/>
      <c r="N755" s="1009"/>
      <c r="O755" s="1009"/>
      <c r="P755" s="1009"/>
      <c r="Q755" s="1009"/>
      <c r="R755" s="1009"/>
      <c r="S755" s="1009"/>
      <c r="T755" s="1009"/>
      <c r="U755" s="1009"/>
      <c r="V755" s="1009"/>
      <c r="W755" s="1009"/>
      <c r="X755" s="1009"/>
      <c r="Y755" s="1009"/>
      <c r="Z755" s="1009"/>
      <c r="AA755" s="1009"/>
    </row>
    <row r="756">
      <c r="A756" s="1009"/>
      <c r="B756" s="1008"/>
      <c r="C756" s="1009"/>
      <c r="D756" s="1010"/>
      <c r="E756" s="1009"/>
      <c r="F756" s="1011"/>
      <c r="G756" s="1009"/>
      <c r="H756" s="1009"/>
      <c r="I756" s="1009"/>
      <c r="J756" s="1009"/>
      <c r="K756" s="1009"/>
      <c r="L756" s="1009"/>
      <c r="M756" s="1009"/>
      <c r="N756" s="1009"/>
      <c r="O756" s="1009"/>
      <c r="P756" s="1009"/>
      <c r="Q756" s="1009"/>
      <c r="R756" s="1009"/>
      <c r="S756" s="1009"/>
      <c r="T756" s="1009"/>
      <c r="U756" s="1009"/>
      <c r="V756" s="1009"/>
      <c r="W756" s="1009"/>
      <c r="X756" s="1009"/>
      <c r="Y756" s="1009"/>
      <c r="Z756" s="1009"/>
      <c r="AA756" s="1009"/>
    </row>
    <row r="757">
      <c r="A757" s="1009"/>
      <c r="B757" s="1008"/>
      <c r="C757" s="1009"/>
      <c r="D757" s="1010"/>
      <c r="E757" s="1009"/>
      <c r="F757" s="1011"/>
      <c r="G757" s="1009"/>
      <c r="H757" s="1009"/>
      <c r="I757" s="1009"/>
      <c r="J757" s="1009"/>
      <c r="K757" s="1009"/>
      <c r="L757" s="1009"/>
      <c r="M757" s="1009"/>
      <c r="N757" s="1009"/>
      <c r="O757" s="1009"/>
      <c r="P757" s="1009"/>
      <c r="Q757" s="1009"/>
      <c r="R757" s="1009"/>
      <c r="S757" s="1009"/>
      <c r="T757" s="1009"/>
      <c r="U757" s="1009"/>
      <c r="V757" s="1009"/>
      <c r="W757" s="1009"/>
      <c r="X757" s="1009"/>
      <c r="Y757" s="1009"/>
      <c r="Z757" s="1009"/>
      <c r="AA757" s="1009"/>
    </row>
    <row r="758">
      <c r="A758" s="1009"/>
      <c r="B758" s="1008"/>
      <c r="C758" s="1009"/>
      <c r="D758" s="1010"/>
      <c r="E758" s="1009"/>
      <c r="F758" s="1011"/>
      <c r="G758" s="1009"/>
      <c r="H758" s="1009"/>
      <c r="I758" s="1009"/>
      <c r="J758" s="1009"/>
      <c r="K758" s="1009"/>
      <c r="L758" s="1009"/>
      <c r="M758" s="1009"/>
      <c r="N758" s="1009"/>
      <c r="O758" s="1009"/>
      <c r="P758" s="1009"/>
      <c r="Q758" s="1009"/>
      <c r="R758" s="1009"/>
      <c r="S758" s="1009"/>
      <c r="T758" s="1009"/>
      <c r="U758" s="1009"/>
      <c r="V758" s="1009"/>
      <c r="W758" s="1009"/>
      <c r="X758" s="1009"/>
      <c r="Y758" s="1009"/>
      <c r="Z758" s="1009"/>
      <c r="AA758" s="1009"/>
    </row>
    <row r="759">
      <c r="A759" s="1009"/>
      <c r="B759" s="1008"/>
      <c r="C759" s="1009"/>
      <c r="D759" s="1010"/>
      <c r="E759" s="1009"/>
      <c r="F759" s="1011"/>
      <c r="G759" s="1009"/>
      <c r="H759" s="1009"/>
      <c r="I759" s="1009"/>
      <c r="J759" s="1009"/>
      <c r="K759" s="1009"/>
      <c r="L759" s="1009"/>
      <c r="M759" s="1009"/>
      <c r="N759" s="1009"/>
      <c r="O759" s="1009"/>
      <c r="P759" s="1009"/>
      <c r="Q759" s="1009"/>
      <c r="R759" s="1009"/>
      <c r="S759" s="1009"/>
      <c r="T759" s="1009"/>
      <c r="U759" s="1009"/>
      <c r="V759" s="1009"/>
      <c r="W759" s="1009"/>
      <c r="X759" s="1009"/>
      <c r="Y759" s="1009"/>
      <c r="Z759" s="1009"/>
      <c r="AA759" s="1009"/>
    </row>
    <row r="760">
      <c r="A760" s="1009"/>
      <c r="B760" s="1008"/>
      <c r="C760" s="1009"/>
      <c r="D760" s="1010"/>
      <c r="E760" s="1009"/>
      <c r="F760" s="1011"/>
      <c r="G760" s="1009"/>
      <c r="H760" s="1009"/>
      <c r="I760" s="1009"/>
      <c r="J760" s="1009"/>
      <c r="K760" s="1009"/>
      <c r="L760" s="1009"/>
      <c r="M760" s="1009"/>
      <c r="N760" s="1009"/>
      <c r="O760" s="1009"/>
      <c r="P760" s="1009"/>
      <c r="Q760" s="1009"/>
      <c r="R760" s="1009"/>
      <c r="S760" s="1009"/>
      <c r="T760" s="1009"/>
      <c r="U760" s="1009"/>
      <c r="V760" s="1009"/>
      <c r="W760" s="1009"/>
      <c r="X760" s="1009"/>
      <c r="Y760" s="1009"/>
      <c r="Z760" s="1009"/>
      <c r="AA760" s="1009"/>
    </row>
    <row r="761">
      <c r="A761" s="1009"/>
      <c r="B761" s="1008"/>
      <c r="C761" s="1009"/>
      <c r="D761" s="1010"/>
      <c r="E761" s="1009"/>
      <c r="F761" s="1011"/>
      <c r="G761" s="1009"/>
      <c r="H761" s="1009"/>
      <c r="I761" s="1009"/>
      <c r="J761" s="1009"/>
      <c r="K761" s="1009"/>
      <c r="L761" s="1009"/>
      <c r="M761" s="1009"/>
      <c r="N761" s="1009"/>
      <c r="O761" s="1009"/>
      <c r="P761" s="1009"/>
      <c r="Q761" s="1009"/>
      <c r="R761" s="1009"/>
      <c r="S761" s="1009"/>
      <c r="T761" s="1009"/>
      <c r="U761" s="1009"/>
      <c r="V761" s="1009"/>
      <c r="W761" s="1009"/>
      <c r="X761" s="1009"/>
      <c r="Y761" s="1009"/>
      <c r="Z761" s="1009"/>
      <c r="AA761" s="1009"/>
    </row>
    <row r="762">
      <c r="A762" s="1009"/>
      <c r="B762" s="1008"/>
      <c r="C762" s="1009"/>
      <c r="D762" s="1010"/>
      <c r="E762" s="1009"/>
      <c r="F762" s="1011"/>
      <c r="G762" s="1009"/>
      <c r="H762" s="1009"/>
      <c r="I762" s="1009"/>
      <c r="J762" s="1009"/>
      <c r="K762" s="1009"/>
      <c r="L762" s="1009"/>
      <c r="M762" s="1009"/>
      <c r="N762" s="1009"/>
      <c r="O762" s="1009"/>
      <c r="P762" s="1009"/>
      <c r="Q762" s="1009"/>
      <c r="R762" s="1009"/>
      <c r="S762" s="1009"/>
      <c r="T762" s="1009"/>
      <c r="U762" s="1009"/>
      <c r="V762" s="1009"/>
      <c r="W762" s="1009"/>
      <c r="X762" s="1009"/>
      <c r="Y762" s="1009"/>
      <c r="Z762" s="1009"/>
      <c r="AA762" s="1009"/>
    </row>
    <row r="763">
      <c r="A763" s="1009"/>
      <c r="B763" s="1008"/>
      <c r="C763" s="1009"/>
      <c r="D763" s="1010"/>
      <c r="E763" s="1009"/>
      <c r="F763" s="1011"/>
      <c r="G763" s="1009"/>
      <c r="H763" s="1009"/>
      <c r="I763" s="1009"/>
      <c r="J763" s="1009"/>
      <c r="K763" s="1009"/>
      <c r="L763" s="1009"/>
      <c r="M763" s="1009"/>
      <c r="N763" s="1009"/>
      <c r="O763" s="1009"/>
      <c r="P763" s="1009"/>
      <c r="Q763" s="1009"/>
      <c r="R763" s="1009"/>
      <c r="S763" s="1009"/>
      <c r="T763" s="1009"/>
      <c r="U763" s="1009"/>
      <c r="V763" s="1009"/>
      <c r="W763" s="1009"/>
      <c r="X763" s="1009"/>
      <c r="Y763" s="1009"/>
      <c r="Z763" s="1009"/>
      <c r="AA763" s="1009"/>
    </row>
    <row r="764">
      <c r="A764" s="1009"/>
      <c r="B764" s="1008"/>
      <c r="C764" s="1009"/>
      <c r="D764" s="1010"/>
      <c r="E764" s="1009"/>
      <c r="F764" s="1011"/>
      <c r="G764" s="1009"/>
      <c r="H764" s="1009"/>
      <c r="I764" s="1009"/>
      <c r="J764" s="1009"/>
      <c r="K764" s="1009"/>
      <c r="L764" s="1009"/>
      <c r="M764" s="1009"/>
      <c r="N764" s="1009"/>
      <c r="O764" s="1009"/>
      <c r="P764" s="1009"/>
      <c r="Q764" s="1009"/>
      <c r="R764" s="1009"/>
      <c r="S764" s="1009"/>
      <c r="T764" s="1009"/>
      <c r="U764" s="1009"/>
      <c r="V764" s="1009"/>
      <c r="W764" s="1009"/>
      <c r="X764" s="1009"/>
      <c r="Y764" s="1009"/>
      <c r="Z764" s="1009"/>
      <c r="AA764" s="1009"/>
    </row>
    <row r="765">
      <c r="A765" s="1009"/>
      <c r="B765" s="1008"/>
      <c r="C765" s="1009"/>
      <c r="D765" s="1010"/>
      <c r="E765" s="1009"/>
      <c r="F765" s="1011"/>
      <c r="G765" s="1009"/>
      <c r="H765" s="1009"/>
      <c r="I765" s="1009"/>
      <c r="J765" s="1009"/>
      <c r="K765" s="1009"/>
      <c r="L765" s="1009"/>
      <c r="M765" s="1009"/>
      <c r="N765" s="1009"/>
      <c r="O765" s="1009"/>
      <c r="P765" s="1009"/>
      <c r="Q765" s="1009"/>
      <c r="R765" s="1009"/>
      <c r="S765" s="1009"/>
      <c r="T765" s="1009"/>
      <c r="U765" s="1009"/>
      <c r="V765" s="1009"/>
      <c r="W765" s="1009"/>
      <c r="X765" s="1009"/>
      <c r="Y765" s="1009"/>
      <c r="Z765" s="1009"/>
      <c r="AA765" s="1009"/>
    </row>
    <row r="766">
      <c r="A766" s="1009"/>
      <c r="B766" s="1008"/>
      <c r="C766" s="1009"/>
      <c r="D766" s="1010"/>
      <c r="E766" s="1009"/>
      <c r="F766" s="1011"/>
      <c r="G766" s="1009"/>
      <c r="H766" s="1009"/>
      <c r="I766" s="1009"/>
      <c r="J766" s="1009"/>
      <c r="K766" s="1009"/>
      <c r="L766" s="1009"/>
      <c r="M766" s="1009"/>
      <c r="N766" s="1009"/>
      <c r="O766" s="1009"/>
      <c r="P766" s="1009"/>
      <c r="Q766" s="1009"/>
      <c r="R766" s="1009"/>
      <c r="S766" s="1009"/>
      <c r="T766" s="1009"/>
      <c r="U766" s="1009"/>
      <c r="V766" s="1009"/>
      <c r="W766" s="1009"/>
      <c r="X766" s="1009"/>
      <c r="Y766" s="1009"/>
      <c r="Z766" s="1009"/>
      <c r="AA766" s="1009"/>
    </row>
    <row r="767">
      <c r="A767" s="1009"/>
      <c r="B767" s="1008"/>
      <c r="C767" s="1009"/>
      <c r="D767" s="1010"/>
      <c r="E767" s="1009"/>
      <c r="F767" s="1011"/>
      <c r="G767" s="1009"/>
      <c r="H767" s="1009"/>
      <c r="I767" s="1009"/>
      <c r="J767" s="1009"/>
      <c r="K767" s="1009"/>
      <c r="L767" s="1009"/>
      <c r="M767" s="1009"/>
      <c r="N767" s="1009"/>
      <c r="O767" s="1009"/>
      <c r="P767" s="1009"/>
      <c r="Q767" s="1009"/>
      <c r="R767" s="1009"/>
      <c r="S767" s="1009"/>
      <c r="T767" s="1009"/>
      <c r="U767" s="1009"/>
      <c r="V767" s="1009"/>
      <c r="W767" s="1009"/>
      <c r="X767" s="1009"/>
      <c r="Y767" s="1009"/>
      <c r="Z767" s="1009"/>
      <c r="AA767" s="1009"/>
    </row>
    <row r="768">
      <c r="A768" s="1009"/>
      <c r="B768" s="1008"/>
      <c r="C768" s="1009"/>
      <c r="D768" s="1010"/>
      <c r="E768" s="1009"/>
      <c r="F768" s="1011"/>
      <c r="G768" s="1009"/>
      <c r="H768" s="1009"/>
      <c r="I768" s="1009"/>
      <c r="J768" s="1009"/>
      <c r="K768" s="1009"/>
      <c r="L768" s="1009"/>
      <c r="M768" s="1009"/>
      <c r="N768" s="1009"/>
      <c r="O768" s="1009"/>
      <c r="P768" s="1009"/>
      <c r="Q768" s="1009"/>
      <c r="R768" s="1009"/>
      <c r="S768" s="1009"/>
      <c r="T768" s="1009"/>
      <c r="U768" s="1009"/>
      <c r="V768" s="1009"/>
      <c r="W768" s="1009"/>
      <c r="X768" s="1009"/>
      <c r="Y768" s="1009"/>
      <c r="Z768" s="1009"/>
      <c r="AA768" s="1009"/>
    </row>
    <row r="769">
      <c r="A769" s="1009"/>
      <c r="B769" s="1008"/>
      <c r="C769" s="1009"/>
      <c r="D769" s="1010"/>
      <c r="E769" s="1009"/>
      <c r="F769" s="1011"/>
      <c r="G769" s="1009"/>
      <c r="H769" s="1009"/>
      <c r="I769" s="1009"/>
      <c r="J769" s="1009"/>
      <c r="K769" s="1009"/>
      <c r="L769" s="1009"/>
      <c r="M769" s="1009"/>
      <c r="N769" s="1009"/>
      <c r="O769" s="1009"/>
      <c r="P769" s="1009"/>
      <c r="Q769" s="1009"/>
      <c r="R769" s="1009"/>
      <c r="S769" s="1009"/>
      <c r="T769" s="1009"/>
      <c r="U769" s="1009"/>
      <c r="V769" s="1009"/>
      <c r="W769" s="1009"/>
      <c r="X769" s="1009"/>
      <c r="Y769" s="1009"/>
      <c r="Z769" s="1009"/>
      <c r="AA769" s="1009"/>
    </row>
    <row r="770">
      <c r="A770" s="1009"/>
      <c r="B770" s="1008"/>
      <c r="C770" s="1009"/>
      <c r="D770" s="1010"/>
      <c r="E770" s="1009"/>
      <c r="F770" s="1011"/>
      <c r="G770" s="1009"/>
      <c r="H770" s="1009"/>
      <c r="I770" s="1009"/>
      <c r="J770" s="1009"/>
      <c r="K770" s="1009"/>
      <c r="L770" s="1009"/>
      <c r="M770" s="1009"/>
      <c r="N770" s="1009"/>
      <c r="O770" s="1009"/>
      <c r="P770" s="1009"/>
      <c r="Q770" s="1009"/>
      <c r="R770" s="1009"/>
      <c r="S770" s="1009"/>
      <c r="T770" s="1009"/>
      <c r="U770" s="1009"/>
      <c r="V770" s="1009"/>
      <c r="W770" s="1009"/>
      <c r="X770" s="1009"/>
      <c r="Y770" s="1009"/>
      <c r="Z770" s="1009"/>
      <c r="AA770" s="1009"/>
    </row>
    <row r="771">
      <c r="A771" s="1009"/>
      <c r="B771" s="1008"/>
      <c r="C771" s="1009"/>
      <c r="D771" s="1010"/>
      <c r="E771" s="1009"/>
      <c r="F771" s="1011"/>
      <c r="G771" s="1009"/>
      <c r="H771" s="1009"/>
      <c r="I771" s="1009"/>
      <c r="J771" s="1009"/>
      <c r="K771" s="1009"/>
      <c r="L771" s="1009"/>
      <c r="M771" s="1009"/>
      <c r="N771" s="1009"/>
      <c r="O771" s="1009"/>
      <c r="P771" s="1009"/>
      <c r="Q771" s="1009"/>
      <c r="R771" s="1009"/>
      <c r="S771" s="1009"/>
      <c r="T771" s="1009"/>
      <c r="U771" s="1009"/>
      <c r="V771" s="1009"/>
      <c r="W771" s="1009"/>
      <c r="X771" s="1009"/>
      <c r="Y771" s="1009"/>
      <c r="Z771" s="1009"/>
      <c r="AA771" s="1009"/>
    </row>
    <row r="772">
      <c r="A772" s="1009"/>
      <c r="B772" s="1008"/>
      <c r="C772" s="1009"/>
      <c r="D772" s="1010"/>
      <c r="E772" s="1009"/>
      <c r="F772" s="1011"/>
      <c r="G772" s="1009"/>
      <c r="H772" s="1009"/>
      <c r="I772" s="1009"/>
      <c r="J772" s="1009"/>
      <c r="K772" s="1009"/>
      <c r="L772" s="1009"/>
      <c r="M772" s="1009"/>
      <c r="N772" s="1009"/>
      <c r="O772" s="1009"/>
      <c r="P772" s="1009"/>
      <c r="Q772" s="1009"/>
      <c r="R772" s="1009"/>
      <c r="S772" s="1009"/>
      <c r="T772" s="1009"/>
      <c r="U772" s="1009"/>
      <c r="V772" s="1009"/>
      <c r="W772" s="1009"/>
      <c r="X772" s="1009"/>
      <c r="Y772" s="1009"/>
      <c r="Z772" s="1009"/>
      <c r="AA772" s="1009"/>
    </row>
    <row r="773">
      <c r="A773" s="1009"/>
      <c r="B773" s="1008"/>
      <c r="C773" s="1009"/>
      <c r="D773" s="1010"/>
      <c r="E773" s="1009"/>
      <c r="F773" s="1011"/>
      <c r="G773" s="1009"/>
      <c r="H773" s="1009"/>
      <c r="I773" s="1009"/>
      <c r="J773" s="1009"/>
      <c r="K773" s="1009"/>
      <c r="L773" s="1009"/>
      <c r="M773" s="1009"/>
      <c r="N773" s="1009"/>
      <c r="O773" s="1009"/>
      <c r="P773" s="1009"/>
      <c r="Q773" s="1009"/>
      <c r="R773" s="1009"/>
      <c r="S773" s="1009"/>
      <c r="T773" s="1009"/>
      <c r="U773" s="1009"/>
      <c r="V773" s="1009"/>
      <c r="W773" s="1009"/>
      <c r="X773" s="1009"/>
      <c r="Y773" s="1009"/>
      <c r="Z773" s="1009"/>
      <c r="AA773" s="1009"/>
    </row>
    <row r="774">
      <c r="A774" s="1009"/>
      <c r="B774" s="1008"/>
      <c r="C774" s="1009"/>
      <c r="D774" s="1010"/>
      <c r="E774" s="1009"/>
      <c r="F774" s="1011"/>
      <c r="G774" s="1009"/>
      <c r="H774" s="1009"/>
      <c r="I774" s="1009"/>
      <c r="J774" s="1009"/>
      <c r="K774" s="1009"/>
      <c r="L774" s="1009"/>
      <c r="M774" s="1009"/>
      <c r="N774" s="1009"/>
      <c r="O774" s="1009"/>
      <c r="P774" s="1009"/>
      <c r="Q774" s="1009"/>
      <c r="R774" s="1009"/>
      <c r="S774" s="1009"/>
      <c r="T774" s="1009"/>
      <c r="U774" s="1009"/>
      <c r="V774" s="1009"/>
      <c r="W774" s="1009"/>
      <c r="X774" s="1009"/>
      <c r="Y774" s="1009"/>
      <c r="Z774" s="1009"/>
      <c r="AA774" s="1009"/>
    </row>
    <row r="775">
      <c r="A775" s="1009"/>
      <c r="B775" s="1008"/>
      <c r="C775" s="1009"/>
      <c r="D775" s="1010"/>
      <c r="E775" s="1009"/>
      <c r="F775" s="1011"/>
      <c r="G775" s="1009"/>
      <c r="H775" s="1009"/>
      <c r="I775" s="1009"/>
      <c r="J775" s="1009"/>
      <c r="K775" s="1009"/>
      <c r="L775" s="1009"/>
      <c r="M775" s="1009"/>
      <c r="N775" s="1009"/>
      <c r="O775" s="1009"/>
      <c r="P775" s="1009"/>
      <c r="Q775" s="1009"/>
      <c r="R775" s="1009"/>
      <c r="S775" s="1009"/>
      <c r="T775" s="1009"/>
      <c r="U775" s="1009"/>
      <c r="V775" s="1009"/>
      <c r="W775" s="1009"/>
      <c r="X775" s="1009"/>
      <c r="Y775" s="1009"/>
      <c r="Z775" s="1009"/>
      <c r="AA775" s="1009"/>
    </row>
    <row r="776">
      <c r="A776" s="1009"/>
      <c r="B776" s="1008"/>
      <c r="C776" s="1009"/>
      <c r="D776" s="1010"/>
      <c r="E776" s="1009"/>
      <c r="F776" s="1011"/>
      <c r="G776" s="1009"/>
      <c r="H776" s="1009"/>
      <c r="I776" s="1009"/>
      <c r="J776" s="1009"/>
      <c r="K776" s="1009"/>
      <c r="L776" s="1009"/>
      <c r="M776" s="1009"/>
      <c r="N776" s="1009"/>
      <c r="O776" s="1009"/>
      <c r="P776" s="1009"/>
      <c r="Q776" s="1009"/>
      <c r="R776" s="1009"/>
      <c r="S776" s="1009"/>
      <c r="T776" s="1009"/>
      <c r="U776" s="1009"/>
      <c r="V776" s="1009"/>
      <c r="W776" s="1009"/>
      <c r="X776" s="1009"/>
      <c r="Y776" s="1009"/>
      <c r="Z776" s="1009"/>
      <c r="AA776" s="1009"/>
    </row>
    <row r="777">
      <c r="A777" s="1009"/>
      <c r="B777" s="1008"/>
      <c r="C777" s="1009"/>
      <c r="D777" s="1010"/>
      <c r="E777" s="1009"/>
      <c r="F777" s="1011"/>
      <c r="G777" s="1009"/>
      <c r="H777" s="1009"/>
      <c r="I777" s="1009"/>
      <c r="J777" s="1009"/>
      <c r="K777" s="1009"/>
      <c r="L777" s="1009"/>
      <c r="M777" s="1009"/>
      <c r="N777" s="1009"/>
      <c r="O777" s="1009"/>
      <c r="P777" s="1009"/>
      <c r="Q777" s="1009"/>
      <c r="R777" s="1009"/>
      <c r="S777" s="1009"/>
      <c r="T777" s="1009"/>
      <c r="U777" s="1009"/>
      <c r="V777" s="1009"/>
      <c r="W777" s="1009"/>
      <c r="X777" s="1009"/>
      <c r="Y777" s="1009"/>
      <c r="Z777" s="1009"/>
      <c r="AA777" s="1009"/>
    </row>
    <row r="778">
      <c r="A778" s="1009"/>
      <c r="B778" s="1008"/>
      <c r="C778" s="1009"/>
      <c r="D778" s="1010"/>
      <c r="E778" s="1009"/>
      <c r="F778" s="1011"/>
      <c r="G778" s="1009"/>
      <c r="H778" s="1009"/>
      <c r="I778" s="1009"/>
      <c r="J778" s="1009"/>
      <c r="K778" s="1009"/>
      <c r="L778" s="1009"/>
      <c r="M778" s="1009"/>
      <c r="N778" s="1009"/>
      <c r="O778" s="1009"/>
      <c r="P778" s="1009"/>
      <c r="Q778" s="1009"/>
      <c r="R778" s="1009"/>
      <c r="S778" s="1009"/>
      <c r="T778" s="1009"/>
      <c r="U778" s="1009"/>
      <c r="V778" s="1009"/>
      <c r="W778" s="1009"/>
      <c r="X778" s="1009"/>
      <c r="Y778" s="1009"/>
      <c r="Z778" s="1009"/>
      <c r="AA778" s="1009"/>
    </row>
    <row r="779">
      <c r="A779" s="1009"/>
      <c r="B779" s="1008"/>
      <c r="C779" s="1009"/>
      <c r="D779" s="1010"/>
      <c r="E779" s="1009"/>
      <c r="F779" s="1011"/>
      <c r="G779" s="1009"/>
      <c r="H779" s="1009"/>
      <c r="I779" s="1009"/>
      <c r="J779" s="1009"/>
      <c r="K779" s="1009"/>
      <c r="L779" s="1009"/>
      <c r="M779" s="1009"/>
      <c r="N779" s="1009"/>
      <c r="O779" s="1009"/>
      <c r="P779" s="1009"/>
      <c r="Q779" s="1009"/>
      <c r="R779" s="1009"/>
      <c r="S779" s="1009"/>
      <c r="T779" s="1009"/>
      <c r="U779" s="1009"/>
      <c r="V779" s="1009"/>
      <c r="W779" s="1009"/>
      <c r="X779" s="1009"/>
      <c r="Y779" s="1009"/>
      <c r="Z779" s="1009"/>
      <c r="AA779" s="1009"/>
    </row>
    <row r="780">
      <c r="A780" s="1009"/>
      <c r="B780" s="1008"/>
      <c r="C780" s="1009"/>
      <c r="D780" s="1010"/>
      <c r="E780" s="1009"/>
      <c r="F780" s="1011"/>
      <c r="G780" s="1009"/>
      <c r="H780" s="1009"/>
      <c r="I780" s="1009"/>
      <c r="J780" s="1009"/>
      <c r="K780" s="1009"/>
      <c r="L780" s="1009"/>
      <c r="M780" s="1009"/>
      <c r="N780" s="1009"/>
      <c r="O780" s="1009"/>
      <c r="P780" s="1009"/>
      <c r="Q780" s="1009"/>
      <c r="R780" s="1009"/>
      <c r="S780" s="1009"/>
      <c r="T780" s="1009"/>
      <c r="U780" s="1009"/>
      <c r="V780" s="1009"/>
      <c r="W780" s="1009"/>
      <c r="X780" s="1009"/>
      <c r="Y780" s="1009"/>
      <c r="Z780" s="1009"/>
      <c r="AA780" s="1009"/>
    </row>
    <row r="781">
      <c r="A781" s="1009"/>
      <c r="B781" s="1008"/>
      <c r="C781" s="1009"/>
      <c r="D781" s="1010"/>
      <c r="E781" s="1009"/>
      <c r="F781" s="1011"/>
      <c r="G781" s="1009"/>
      <c r="H781" s="1009"/>
      <c r="I781" s="1009"/>
      <c r="J781" s="1009"/>
      <c r="K781" s="1009"/>
      <c r="L781" s="1009"/>
      <c r="M781" s="1009"/>
      <c r="N781" s="1009"/>
      <c r="O781" s="1009"/>
      <c r="P781" s="1009"/>
      <c r="Q781" s="1009"/>
      <c r="R781" s="1009"/>
      <c r="S781" s="1009"/>
      <c r="T781" s="1009"/>
      <c r="U781" s="1009"/>
      <c r="V781" s="1009"/>
      <c r="W781" s="1009"/>
      <c r="X781" s="1009"/>
      <c r="Y781" s="1009"/>
      <c r="Z781" s="1009"/>
      <c r="AA781" s="1009"/>
    </row>
    <row r="782">
      <c r="A782" s="1009"/>
      <c r="B782" s="1008"/>
      <c r="C782" s="1009"/>
      <c r="D782" s="1010"/>
      <c r="E782" s="1009"/>
      <c r="F782" s="1011"/>
      <c r="G782" s="1009"/>
      <c r="H782" s="1009"/>
      <c r="I782" s="1009"/>
      <c r="J782" s="1009"/>
      <c r="K782" s="1009"/>
      <c r="L782" s="1009"/>
      <c r="M782" s="1009"/>
      <c r="N782" s="1009"/>
      <c r="O782" s="1009"/>
      <c r="P782" s="1009"/>
      <c r="Q782" s="1009"/>
      <c r="R782" s="1009"/>
      <c r="S782" s="1009"/>
      <c r="T782" s="1009"/>
      <c r="U782" s="1009"/>
      <c r="V782" s="1009"/>
      <c r="W782" s="1009"/>
      <c r="X782" s="1009"/>
      <c r="Y782" s="1009"/>
      <c r="Z782" s="1009"/>
      <c r="AA782" s="1009"/>
    </row>
    <row r="783">
      <c r="A783" s="1009"/>
      <c r="B783" s="1008"/>
      <c r="C783" s="1009"/>
      <c r="D783" s="1010"/>
      <c r="E783" s="1009"/>
      <c r="F783" s="1011"/>
      <c r="G783" s="1009"/>
      <c r="H783" s="1009"/>
      <c r="I783" s="1009"/>
      <c r="J783" s="1009"/>
      <c r="K783" s="1009"/>
      <c r="L783" s="1009"/>
      <c r="M783" s="1009"/>
      <c r="N783" s="1009"/>
      <c r="O783" s="1009"/>
      <c r="P783" s="1009"/>
      <c r="Q783" s="1009"/>
      <c r="R783" s="1009"/>
      <c r="S783" s="1009"/>
      <c r="T783" s="1009"/>
      <c r="U783" s="1009"/>
      <c r="V783" s="1009"/>
      <c r="W783" s="1009"/>
      <c r="X783" s="1009"/>
      <c r="Y783" s="1009"/>
      <c r="Z783" s="1009"/>
      <c r="AA783" s="1009"/>
    </row>
    <row r="784">
      <c r="A784" s="1009"/>
      <c r="B784" s="1008"/>
      <c r="C784" s="1009"/>
      <c r="D784" s="1010"/>
      <c r="E784" s="1009"/>
      <c r="F784" s="1011"/>
      <c r="G784" s="1009"/>
      <c r="H784" s="1009"/>
      <c r="I784" s="1009"/>
      <c r="J784" s="1009"/>
      <c r="K784" s="1009"/>
      <c r="L784" s="1009"/>
      <c r="M784" s="1009"/>
      <c r="N784" s="1009"/>
      <c r="O784" s="1009"/>
      <c r="P784" s="1009"/>
      <c r="Q784" s="1009"/>
      <c r="R784" s="1009"/>
      <c r="S784" s="1009"/>
      <c r="T784" s="1009"/>
      <c r="U784" s="1009"/>
      <c r="V784" s="1009"/>
      <c r="W784" s="1009"/>
      <c r="X784" s="1009"/>
      <c r="Y784" s="1009"/>
      <c r="Z784" s="1009"/>
      <c r="AA784" s="1009"/>
    </row>
    <row r="785">
      <c r="A785" s="1009"/>
      <c r="B785" s="1008"/>
      <c r="C785" s="1009"/>
      <c r="D785" s="1010"/>
      <c r="E785" s="1009"/>
      <c r="F785" s="1011"/>
      <c r="G785" s="1009"/>
      <c r="H785" s="1009"/>
      <c r="I785" s="1009"/>
      <c r="J785" s="1009"/>
      <c r="K785" s="1009"/>
      <c r="L785" s="1009"/>
      <c r="M785" s="1009"/>
      <c r="N785" s="1009"/>
      <c r="O785" s="1009"/>
      <c r="P785" s="1009"/>
      <c r="Q785" s="1009"/>
      <c r="R785" s="1009"/>
      <c r="S785" s="1009"/>
      <c r="T785" s="1009"/>
      <c r="U785" s="1009"/>
      <c r="V785" s="1009"/>
      <c r="W785" s="1009"/>
      <c r="X785" s="1009"/>
      <c r="Y785" s="1009"/>
      <c r="Z785" s="1009"/>
      <c r="AA785" s="1009"/>
    </row>
    <row r="786">
      <c r="A786" s="1009"/>
      <c r="B786" s="1008"/>
      <c r="C786" s="1009"/>
      <c r="D786" s="1010"/>
      <c r="E786" s="1009"/>
      <c r="F786" s="1011"/>
      <c r="G786" s="1009"/>
      <c r="H786" s="1009"/>
      <c r="I786" s="1009"/>
      <c r="J786" s="1009"/>
      <c r="K786" s="1009"/>
      <c r="L786" s="1009"/>
      <c r="M786" s="1009"/>
      <c r="N786" s="1009"/>
      <c r="O786" s="1009"/>
      <c r="P786" s="1009"/>
      <c r="Q786" s="1009"/>
      <c r="R786" s="1009"/>
      <c r="S786" s="1009"/>
      <c r="T786" s="1009"/>
      <c r="U786" s="1009"/>
      <c r="V786" s="1009"/>
      <c r="W786" s="1009"/>
      <c r="X786" s="1009"/>
      <c r="Y786" s="1009"/>
      <c r="Z786" s="1009"/>
      <c r="AA786" s="1009"/>
    </row>
    <row r="787">
      <c r="A787" s="1009"/>
      <c r="B787" s="1008"/>
      <c r="C787" s="1009"/>
      <c r="D787" s="1010"/>
      <c r="E787" s="1009"/>
      <c r="F787" s="1011"/>
      <c r="G787" s="1009"/>
      <c r="H787" s="1009"/>
      <c r="I787" s="1009"/>
      <c r="J787" s="1009"/>
      <c r="K787" s="1009"/>
      <c r="L787" s="1009"/>
      <c r="M787" s="1009"/>
      <c r="N787" s="1009"/>
      <c r="O787" s="1009"/>
      <c r="P787" s="1009"/>
      <c r="Q787" s="1009"/>
      <c r="R787" s="1009"/>
      <c r="S787" s="1009"/>
      <c r="T787" s="1009"/>
      <c r="U787" s="1009"/>
      <c r="V787" s="1009"/>
      <c r="W787" s="1009"/>
      <c r="X787" s="1009"/>
      <c r="Y787" s="1009"/>
      <c r="Z787" s="1009"/>
      <c r="AA787" s="1009"/>
    </row>
    <row r="788">
      <c r="A788" s="1009"/>
      <c r="B788" s="1008"/>
      <c r="C788" s="1009"/>
      <c r="D788" s="1010"/>
      <c r="E788" s="1009"/>
      <c r="F788" s="1011"/>
      <c r="G788" s="1009"/>
      <c r="H788" s="1009"/>
      <c r="I788" s="1009"/>
      <c r="J788" s="1009"/>
      <c r="K788" s="1009"/>
      <c r="L788" s="1009"/>
      <c r="M788" s="1009"/>
      <c r="N788" s="1009"/>
      <c r="O788" s="1009"/>
      <c r="P788" s="1009"/>
      <c r="Q788" s="1009"/>
      <c r="R788" s="1009"/>
      <c r="S788" s="1009"/>
      <c r="T788" s="1009"/>
      <c r="U788" s="1009"/>
      <c r="V788" s="1009"/>
      <c r="W788" s="1009"/>
      <c r="X788" s="1009"/>
      <c r="Y788" s="1009"/>
      <c r="Z788" s="1009"/>
      <c r="AA788" s="1009"/>
    </row>
    <row r="789">
      <c r="A789" s="1009"/>
      <c r="B789" s="1008"/>
      <c r="C789" s="1009"/>
      <c r="D789" s="1010"/>
      <c r="E789" s="1009"/>
      <c r="F789" s="1011"/>
      <c r="G789" s="1009"/>
      <c r="H789" s="1009"/>
      <c r="I789" s="1009"/>
      <c r="J789" s="1009"/>
      <c r="K789" s="1009"/>
      <c r="L789" s="1009"/>
      <c r="M789" s="1009"/>
      <c r="N789" s="1009"/>
      <c r="O789" s="1009"/>
      <c r="P789" s="1009"/>
      <c r="Q789" s="1009"/>
      <c r="R789" s="1009"/>
      <c r="S789" s="1009"/>
      <c r="T789" s="1009"/>
      <c r="U789" s="1009"/>
      <c r="V789" s="1009"/>
      <c r="W789" s="1009"/>
      <c r="X789" s="1009"/>
      <c r="Y789" s="1009"/>
      <c r="Z789" s="1009"/>
      <c r="AA789" s="1009"/>
    </row>
    <row r="790">
      <c r="A790" s="1009"/>
      <c r="B790" s="1008"/>
      <c r="C790" s="1009"/>
      <c r="D790" s="1010"/>
      <c r="E790" s="1009"/>
      <c r="F790" s="1011"/>
      <c r="G790" s="1009"/>
      <c r="H790" s="1009"/>
      <c r="I790" s="1009"/>
      <c r="J790" s="1009"/>
      <c r="K790" s="1009"/>
      <c r="L790" s="1009"/>
      <c r="M790" s="1009"/>
      <c r="N790" s="1009"/>
      <c r="O790" s="1009"/>
      <c r="P790" s="1009"/>
      <c r="Q790" s="1009"/>
      <c r="R790" s="1009"/>
      <c r="S790" s="1009"/>
      <c r="T790" s="1009"/>
      <c r="U790" s="1009"/>
      <c r="V790" s="1009"/>
      <c r="W790" s="1009"/>
      <c r="X790" s="1009"/>
      <c r="Y790" s="1009"/>
      <c r="Z790" s="1009"/>
      <c r="AA790" s="1009"/>
    </row>
    <row r="791">
      <c r="A791" s="1009"/>
      <c r="B791" s="1008"/>
      <c r="C791" s="1009"/>
      <c r="D791" s="1010"/>
      <c r="E791" s="1009"/>
      <c r="F791" s="1011"/>
      <c r="G791" s="1009"/>
      <c r="H791" s="1009"/>
      <c r="I791" s="1009"/>
      <c r="J791" s="1009"/>
      <c r="K791" s="1009"/>
      <c r="L791" s="1009"/>
      <c r="M791" s="1009"/>
      <c r="N791" s="1009"/>
      <c r="O791" s="1009"/>
      <c r="P791" s="1009"/>
      <c r="Q791" s="1009"/>
      <c r="R791" s="1009"/>
      <c r="S791" s="1009"/>
      <c r="T791" s="1009"/>
      <c r="U791" s="1009"/>
      <c r="V791" s="1009"/>
      <c r="W791" s="1009"/>
      <c r="X791" s="1009"/>
      <c r="Y791" s="1009"/>
      <c r="Z791" s="1009"/>
      <c r="AA791" s="1009"/>
    </row>
    <row r="792">
      <c r="A792" s="1009"/>
      <c r="B792" s="1008"/>
      <c r="C792" s="1009"/>
      <c r="D792" s="1010"/>
      <c r="E792" s="1009"/>
      <c r="F792" s="1011"/>
      <c r="G792" s="1009"/>
      <c r="H792" s="1009"/>
      <c r="I792" s="1009"/>
      <c r="J792" s="1009"/>
      <c r="K792" s="1009"/>
      <c r="L792" s="1009"/>
      <c r="M792" s="1009"/>
      <c r="N792" s="1009"/>
      <c r="O792" s="1009"/>
      <c r="P792" s="1009"/>
      <c r="Q792" s="1009"/>
      <c r="R792" s="1009"/>
      <c r="S792" s="1009"/>
      <c r="T792" s="1009"/>
      <c r="U792" s="1009"/>
      <c r="V792" s="1009"/>
      <c r="W792" s="1009"/>
      <c r="X792" s="1009"/>
      <c r="Y792" s="1009"/>
      <c r="Z792" s="1009"/>
      <c r="AA792" s="1009"/>
    </row>
    <row r="793">
      <c r="A793" s="1009"/>
      <c r="B793" s="1008"/>
      <c r="C793" s="1009"/>
      <c r="D793" s="1010"/>
      <c r="E793" s="1009"/>
      <c r="F793" s="1011"/>
      <c r="G793" s="1009"/>
      <c r="H793" s="1009"/>
      <c r="I793" s="1009"/>
      <c r="J793" s="1009"/>
      <c r="K793" s="1009"/>
      <c r="L793" s="1009"/>
      <c r="M793" s="1009"/>
      <c r="N793" s="1009"/>
      <c r="O793" s="1009"/>
      <c r="P793" s="1009"/>
      <c r="Q793" s="1009"/>
      <c r="R793" s="1009"/>
      <c r="S793" s="1009"/>
      <c r="T793" s="1009"/>
      <c r="U793" s="1009"/>
      <c r="V793" s="1009"/>
      <c r="W793" s="1009"/>
      <c r="X793" s="1009"/>
      <c r="Y793" s="1009"/>
      <c r="Z793" s="1009"/>
      <c r="AA793" s="1009"/>
    </row>
    <row r="794">
      <c r="A794" s="1009"/>
      <c r="B794" s="1008"/>
      <c r="C794" s="1009"/>
      <c r="D794" s="1010"/>
      <c r="E794" s="1009"/>
      <c r="F794" s="1011"/>
      <c r="G794" s="1009"/>
      <c r="H794" s="1009"/>
      <c r="I794" s="1009"/>
      <c r="J794" s="1009"/>
      <c r="K794" s="1009"/>
      <c r="L794" s="1009"/>
      <c r="M794" s="1009"/>
      <c r="N794" s="1009"/>
      <c r="O794" s="1009"/>
      <c r="P794" s="1009"/>
      <c r="Q794" s="1009"/>
      <c r="R794" s="1009"/>
      <c r="S794" s="1009"/>
      <c r="T794" s="1009"/>
      <c r="U794" s="1009"/>
      <c r="V794" s="1009"/>
      <c r="W794" s="1009"/>
      <c r="X794" s="1009"/>
      <c r="Y794" s="1009"/>
      <c r="Z794" s="1009"/>
      <c r="AA794" s="1009"/>
    </row>
    <row r="795">
      <c r="A795" s="1009"/>
      <c r="B795" s="1008"/>
      <c r="C795" s="1009"/>
      <c r="D795" s="1010"/>
      <c r="E795" s="1009"/>
      <c r="F795" s="1011"/>
      <c r="G795" s="1009"/>
      <c r="H795" s="1009"/>
      <c r="I795" s="1009"/>
      <c r="J795" s="1009"/>
      <c r="K795" s="1009"/>
      <c r="L795" s="1009"/>
      <c r="M795" s="1009"/>
      <c r="N795" s="1009"/>
      <c r="O795" s="1009"/>
      <c r="P795" s="1009"/>
      <c r="Q795" s="1009"/>
      <c r="R795" s="1009"/>
      <c r="S795" s="1009"/>
      <c r="T795" s="1009"/>
      <c r="U795" s="1009"/>
      <c r="V795" s="1009"/>
      <c r="W795" s="1009"/>
      <c r="X795" s="1009"/>
      <c r="Y795" s="1009"/>
      <c r="Z795" s="1009"/>
      <c r="AA795" s="1009"/>
    </row>
    <row r="796">
      <c r="A796" s="1009"/>
      <c r="B796" s="1008"/>
      <c r="C796" s="1009"/>
      <c r="D796" s="1010"/>
      <c r="E796" s="1009"/>
      <c r="F796" s="1011"/>
      <c r="G796" s="1009"/>
      <c r="H796" s="1009"/>
      <c r="I796" s="1009"/>
      <c r="J796" s="1009"/>
      <c r="K796" s="1009"/>
      <c r="L796" s="1009"/>
      <c r="M796" s="1009"/>
      <c r="N796" s="1009"/>
      <c r="O796" s="1009"/>
      <c r="P796" s="1009"/>
      <c r="Q796" s="1009"/>
      <c r="R796" s="1009"/>
      <c r="S796" s="1009"/>
      <c r="T796" s="1009"/>
      <c r="U796" s="1009"/>
      <c r="V796" s="1009"/>
      <c r="W796" s="1009"/>
      <c r="X796" s="1009"/>
      <c r="Y796" s="1009"/>
      <c r="Z796" s="1009"/>
      <c r="AA796" s="1009"/>
    </row>
    <row r="797">
      <c r="A797" s="1009"/>
      <c r="B797" s="1008"/>
      <c r="C797" s="1009"/>
      <c r="D797" s="1010"/>
      <c r="E797" s="1009"/>
      <c r="F797" s="1011"/>
      <c r="G797" s="1009"/>
      <c r="H797" s="1009"/>
      <c r="I797" s="1009"/>
      <c r="J797" s="1009"/>
      <c r="K797" s="1009"/>
      <c r="L797" s="1009"/>
      <c r="M797" s="1009"/>
      <c r="N797" s="1009"/>
      <c r="O797" s="1009"/>
      <c r="P797" s="1009"/>
      <c r="Q797" s="1009"/>
      <c r="R797" s="1009"/>
      <c r="S797" s="1009"/>
      <c r="T797" s="1009"/>
      <c r="U797" s="1009"/>
      <c r="V797" s="1009"/>
      <c r="W797" s="1009"/>
      <c r="X797" s="1009"/>
      <c r="Y797" s="1009"/>
      <c r="Z797" s="1009"/>
      <c r="AA797" s="1009"/>
    </row>
    <row r="798">
      <c r="A798" s="1009"/>
      <c r="B798" s="1008"/>
      <c r="C798" s="1009"/>
      <c r="D798" s="1010"/>
      <c r="E798" s="1009"/>
      <c r="F798" s="1011"/>
      <c r="G798" s="1009"/>
      <c r="H798" s="1009"/>
      <c r="I798" s="1009"/>
      <c r="J798" s="1009"/>
      <c r="K798" s="1009"/>
      <c r="L798" s="1009"/>
      <c r="M798" s="1009"/>
      <c r="N798" s="1009"/>
      <c r="O798" s="1009"/>
      <c r="P798" s="1009"/>
      <c r="Q798" s="1009"/>
      <c r="R798" s="1009"/>
      <c r="S798" s="1009"/>
      <c r="T798" s="1009"/>
      <c r="U798" s="1009"/>
      <c r="V798" s="1009"/>
      <c r="W798" s="1009"/>
      <c r="X798" s="1009"/>
      <c r="Y798" s="1009"/>
      <c r="Z798" s="1009"/>
      <c r="AA798" s="1009"/>
    </row>
    <row r="799">
      <c r="A799" s="1009"/>
      <c r="B799" s="1008"/>
      <c r="C799" s="1009"/>
      <c r="D799" s="1010"/>
      <c r="E799" s="1009"/>
      <c r="F799" s="1011"/>
      <c r="G799" s="1009"/>
      <c r="H799" s="1009"/>
      <c r="I799" s="1009"/>
      <c r="J799" s="1009"/>
      <c r="K799" s="1009"/>
      <c r="L799" s="1009"/>
      <c r="M799" s="1009"/>
      <c r="N799" s="1009"/>
      <c r="O799" s="1009"/>
      <c r="P799" s="1009"/>
      <c r="Q799" s="1009"/>
      <c r="R799" s="1009"/>
      <c r="S799" s="1009"/>
      <c r="T799" s="1009"/>
      <c r="U799" s="1009"/>
      <c r="V799" s="1009"/>
      <c r="W799" s="1009"/>
      <c r="X799" s="1009"/>
      <c r="Y799" s="1009"/>
      <c r="Z799" s="1009"/>
      <c r="AA799" s="1009"/>
    </row>
    <row r="800">
      <c r="A800" s="1009"/>
      <c r="B800" s="1008"/>
      <c r="C800" s="1009"/>
      <c r="D800" s="1010"/>
      <c r="E800" s="1009"/>
      <c r="F800" s="1011"/>
      <c r="G800" s="1009"/>
      <c r="H800" s="1009"/>
      <c r="I800" s="1009"/>
      <c r="J800" s="1009"/>
      <c r="K800" s="1009"/>
      <c r="L800" s="1009"/>
      <c r="M800" s="1009"/>
      <c r="N800" s="1009"/>
      <c r="O800" s="1009"/>
      <c r="P800" s="1009"/>
      <c r="Q800" s="1009"/>
      <c r="R800" s="1009"/>
      <c r="S800" s="1009"/>
      <c r="T800" s="1009"/>
      <c r="U800" s="1009"/>
      <c r="V800" s="1009"/>
      <c r="W800" s="1009"/>
      <c r="X800" s="1009"/>
      <c r="Y800" s="1009"/>
      <c r="Z800" s="1009"/>
      <c r="AA800" s="1009"/>
    </row>
    <row r="801">
      <c r="A801" s="1009"/>
      <c r="B801" s="1008"/>
      <c r="C801" s="1009"/>
      <c r="D801" s="1010"/>
      <c r="E801" s="1009"/>
      <c r="F801" s="1011"/>
      <c r="G801" s="1009"/>
      <c r="H801" s="1009"/>
      <c r="I801" s="1009"/>
      <c r="J801" s="1009"/>
      <c r="K801" s="1009"/>
      <c r="L801" s="1009"/>
      <c r="M801" s="1009"/>
      <c r="N801" s="1009"/>
      <c r="O801" s="1009"/>
      <c r="P801" s="1009"/>
      <c r="Q801" s="1009"/>
      <c r="R801" s="1009"/>
      <c r="S801" s="1009"/>
      <c r="T801" s="1009"/>
      <c r="U801" s="1009"/>
      <c r="V801" s="1009"/>
      <c r="W801" s="1009"/>
      <c r="X801" s="1009"/>
      <c r="Y801" s="1009"/>
      <c r="Z801" s="1009"/>
      <c r="AA801" s="1009"/>
    </row>
    <row r="802">
      <c r="A802" s="1009"/>
      <c r="B802" s="1008"/>
      <c r="C802" s="1009"/>
      <c r="D802" s="1010"/>
      <c r="E802" s="1009"/>
      <c r="F802" s="1011"/>
      <c r="G802" s="1009"/>
      <c r="H802" s="1009"/>
      <c r="I802" s="1009"/>
      <c r="J802" s="1009"/>
      <c r="K802" s="1009"/>
      <c r="L802" s="1009"/>
      <c r="M802" s="1009"/>
      <c r="N802" s="1009"/>
      <c r="O802" s="1009"/>
      <c r="P802" s="1009"/>
      <c r="Q802" s="1009"/>
      <c r="R802" s="1009"/>
      <c r="S802" s="1009"/>
      <c r="T802" s="1009"/>
      <c r="U802" s="1009"/>
      <c r="V802" s="1009"/>
      <c r="W802" s="1009"/>
      <c r="X802" s="1009"/>
      <c r="Y802" s="1009"/>
      <c r="Z802" s="1009"/>
      <c r="AA802" s="1009"/>
    </row>
    <row r="803">
      <c r="A803" s="1009"/>
      <c r="B803" s="1008"/>
      <c r="C803" s="1009"/>
      <c r="D803" s="1010"/>
      <c r="E803" s="1009"/>
      <c r="F803" s="1011"/>
      <c r="G803" s="1009"/>
      <c r="H803" s="1009"/>
      <c r="I803" s="1009"/>
      <c r="J803" s="1009"/>
      <c r="K803" s="1009"/>
      <c r="L803" s="1009"/>
      <c r="M803" s="1009"/>
      <c r="N803" s="1009"/>
      <c r="O803" s="1009"/>
      <c r="P803" s="1009"/>
      <c r="Q803" s="1009"/>
      <c r="R803" s="1009"/>
      <c r="S803" s="1009"/>
      <c r="T803" s="1009"/>
      <c r="U803" s="1009"/>
      <c r="V803" s="1009"/>
      <c r="W803" s="1009"/>
      <c r="X803" s="1009"/>
      <c r="Y803" s="1009"/>
      <c r="Z803" s="1009"/>
      <c r="AA803" s="1009"/>
    </row>
    <row r="804">
      <c r="A804" s="1009"/>
      <c r="B804" s="1008"/>
      <c r="C804" s="1009"/>
      <c r="D804" s="1010"/>
      <c r="E804" s="1009"/>
      <c r="F804" s="1011"/>
      <c r="G804" s="1009"/>
      <c r="H804" s="1009"/>
      <c r="I804" s="1009"/>
      <c r="J804" s="1009"/>
      <c r="K804" s="1009"/>
      <c r="L804" s="1009"/>
      <c r="M804" s="1009"/>
      <c r="N804" s="1009"/>
      <c r="O804" s="1009"/>
      <c r="P804" s="1009"/>
      <c r="Q804" s="1009"/>
      <c r="R804" s="1009"/>
      <c r="S804" s="1009"/>
      <c r="T804" s="1009"/>
      <c r="U804" s="1009"/>
      <c r="V804" s="1009"/>
      <c r="W804" s="1009"/>
      <c r="X804" s="1009"/>
      <c r="Y804" s="1009"/>
      <c r="Z804" s="1009"/>
      <c r="AA804" s="1009"/>
    </row>
    <row r="805">
      <c r="A805" s="1009"/>
      <c r="B805" s="1008"/>
      <c r="C805" s="1009"/>
      <c r="D805" s="1010"/>
      <c r="E805" s="1009"/>
      <c r="F805" s="1011"/>
      <c r="G805" s="1009"/>
      <c r="H805" s="1009"/>
      <c r="I805" s="1009"/>
      <c r="J805" s="1009"/>
      <c r="K805" s="1009"/>
      <c r="L805" s="1009"/>
      <c r="M805" s="1009"/>
      <c r="N805" s="1009"/>
      <c r="O805" s="1009"/>
      <c r="P805" s="1009"/>
      <c r="Q805" s="1009"/>
      <c r="R805" s="1009"/>
      <c r="S805" s="1009"/>
      <c r="T805" s="1009"/>
      <c r="U805" s="1009"/>
      <c r="V805" s="1009"/>
      <c r="W805" s="1009"/>
      <c r="X805" s="1009"/>
      <c r="Y805" s="1009"/>
      <c r="Z805" s="1009"/>
      <c r="AA805" s="1009"/>
    </row>
    <row r="806">
      <c r="A806" s="1009"/>
      <c r="B806" s="1008"/>
      <c r="C806" s="1009"/>
      <c r="D806" s="1010"/>
      <c r="E806" s="1009"/>
      <c r="F806" s="1011"/>
      <c r="G806" s="1009"/>
      <c r="H806" s="1009"/>
      <c r="I806" s="1009"/>
      <c r="J806" s="1009"/>
      <c r="K806" s="1009"/>
      <c r="L806" s="1009"/>
      <c r="M806" s="1009"/>
      <c r="N806" s="1009"/>
      <c r="O806" s="1009"/>
      <c r="P806" s="1009"/>
      <c r="Q806" s="1009"/>
      <c r="R806" s="1009"/>
      <c r="S806" s="1009"/>
      <c r="T806" s="1009"/>
      <c r="U806" s="1009"/>
      <c r="V806" s="1009"/>
      <c r="W806" s="1009"/>
      <c r="X806" s="1009"/>
      <c r="Y806" s="1009"/>
      <c r="Z806" s="1009"/>
      <c r="AA806" s="1009"/>
    </row>
    <row r="807">
      <c r="A807" s="1009"/>
      <c r="B807" s="1008"/>
      <c r="C807" s="1009"/>
      <c r="D807" s="1010"/>
      <c r="E807" s="1009"/>
      <c r="F807" s="1011"/>
      <c r="G807" s="1009"/>
      <c r="H807" s="1009"/>
      <c r="I807" s="1009"/>
      <c r="J807" s="1009"/>
      <c r="K807" s="1009"/>
      <c r="L807" s="1009"/>
      <c r="M807" s="1009"/>
      <c r="N807" s="1009"/>
      <c r="O807" s="1009"/>
      <c r="P807" s="1009"/>
      <c r="Q807" s="1009"/>
      <c r="R807" s="1009"/>
      <c r="S807" s="1009"/>
      <c r="T807" s="1009"/>
      <c r="U807" s="1009"/>
      <c r="V807" s="1009"/>
      <c r="W807" s="1009"/>
      <c r="X807" s="1009"/>
      <c r="Y807" s="1009"/>
      <c r="Z807" s="1009"/>
      <c r="AA807" s="1009"/>
    </row>
    <row r="808">
      <c r="A808" s="1009"/>
      <c r="B808" s="1008"/>
      <c r="C808" s="1009"/>
      <c r="D808" s="1010"/>
      <c r="E808" s="1009"/>
      <c r="F808" s="1011"/>
      <c r="G808" s="1009"/>
      <c r="H808" s="1009"/>
      <c r="I808" s="1009"/>
      <c r="J808" s="1009"/>
      <c r="K808" s="1009"/>
      <c r="L808" s="1009"/>
      <c r="M808" s="1009"/>
      <c r="N808" s="1009"/>
      <c r="O808" s="1009"/>
      <c r="P808" s="1009"/>
      <c r="Q808" s="1009"/>
      <c r="R808" s="1009"/>
      <c r="S808" s="1009"/>
      <c r="T808" s="1009"/>
      <c r="U808" s="1009"/>
      <c r="V808" s="1009"/>
      <c r="W808" s="1009"/>
      <c r="X808" s="1009"/>
      <c r="Y808" s="1009"/>
      <c r="Z808" s="1009"/>
      <c r="AA808" s="1009"/>
    </row>
    <row r="809">
      <c r="A809" s="1009"/>
      <c r="B809" s="1008"/>
      <c r="C809" s="1009"/>
      <c r="D809" s="1010"/>
      <c r="E809" s="1009"/>
      <c r="F809" s="1011"/>
      <c r="G809" s="1009"/>
      <c r="H809" s="1009"/>
      <c r="I809" s="1009"/>
      <c r="J809" s="1009"/>
      <c r="K809" s="1009"/>
      <c r="L809" s="1009"/>
      <c r="M809" s="1009"/>
      <c r="N809" s="1009"/>
      <c r="O809" s="1009"/>
      <c r="P809" s="1009"/>
      <c r="Q809" s="1009"/>
      <c r="R809" s="1009"/>
      <c r="S809" s="1009"/>
      <c r="T809" s="1009"/>
      <c r="U809" s="1009"/>
      <c r="V809" s="1009"/>
      <c r="W809" s="1009"/>
      <c r="X809" s="1009"/>
      <c r="Y809" s="1009"/>
      <c r="Z809" s="1009"/>
      <c r="AA809" s="1009"/>
    </row>
    <row r="810">
      <c r="A810" s="1009"/>
      <c r="B810" s="1008"/>
      <c r="C810" s="1009"/>
      <c r="D810" s="1010"/>
      <c r="E810" s="1009"/>
      <c r="F810" s="1011"/>
      <c r="G810" s="1009"/>
      <c r="H810" s="1009"/>
      <c r="I810" s="1009"/>
      <c r="J810" s="1009"/>
      <c r="K810" s="1009"/>
      <c r="L810" s="1009"/>
      <c r="M810" s="1009"/>
      <c r="N810" s="1009"/>
      <c r="O810" s="1009"/>
      <c r="P810" s="1009"/>
      <c r="Q810" s="1009"/>
      <c r="R810" s="1009"/>
      <c r="S810" s="1009"/>
      <c r="T810" s="1009"/>
      <c r="U810" s="1009"/>
      <c r="V810" s="1009"/>
      <c r="W810" s="1009"/>
      <c r="X810" s="1009"/>
      <c r="Y810" s="1009"/>
      <c r="Z810" s="1009"/>
      <c r="AA810" s="1009"/>
    </row>
    <row r="811">
      <c r="A811" s="1009"/>
      <c r="B811" s="1008"/>
      <c r="C811" s="1009"/>
      <c r="D811" s="1010"/>
      <c r="E811" s="1009"/>
      <c r="F811" s="1011"/>
      <c r="G811" s="1009"/>
      <c r="H811" s="1009"/>
      <c r="I811" s="1009"/>
      <c r="J811" s="1009"/>
      <c r="K811" s="1009"/>
      <c r="L811" s="1009"/>
      <c r="M811" s="1009"/>
      <c r="N811" s="1009"/>
      <c r="O811" s="1009"/>
      <c r="P811" s="1009"/>
      <c r="Q811" s="1009"/>
      <c r="R811" s="1009"/>
      <c r="S811" s="1009"/>
      <c r="T811" s="1009"/>
      <c r="U811" s="1009"/>
      <c r="V811" s="1009"/>
      <c r="W811" s="1009"/>
      <c r="X811" s="1009"/>
      <c r="Y811" s="1009"/>
      <c r="Z811" s="1009"/>
      <c r="AA811" s="1009"/>
    </row>
    <row r="812">
      <c r="A812" s="1009"/>
      <c r="B812" s="1008"/>
      <c r="C812" s="1009"/>
      <c r="D812" s="1010"/>
      <c r="E812" s="1009"/>
      <c r="F812" s="1011"/>
      <c r="G812" s="1009"/>
      <c r="H812" s="1009"/>
      <c r="I812" s="1009"/>
      <c r="J812" s="1009"/>
      <c r="K812" s="1009"/>
      <c r="L812" s="1009"/>
      <c r="M812" s="1009"/>
      <c r="N812" s="1009"/>
      <c r="O812" s="1009"/>
      <c r="P812" s="1009"/>
      <c r="Q812" s="1009"/>
      <c r="R812" s="1009"/>
      <c r="S812" s="1009"/>
      <c r="T812" s="1009"/>
      <c r="U812" s="1009"/>
      <c r="V812" s="1009"/>
      <c r="W812" s="1009"/>
      <c r="X812" s="1009"/>
      <c r="Y812" s="1009"/>
      <c r="Z812" s="1009"/>
      <c r="AA812" s="1009"/>
    </row>
    <row r="813">
      <c r="A813" s="1009"/>
      <c r="B813" s="1008"/>
      <c r="C813" s="1009"/>
      <c r="D813" s="1010"/>
      <c r="E813" s="1009"/>
      <c r="F813" s="1011"/>
      <c r="G813" s="1009"/>
      <c r="H813" s="1009"/>
      <c r="I813" s="1009"/>
      <c r="J813" s="1009"/>
      <c r="K813" s="1009"/>
      <c r="L813" s="1009"/>
      <c r="M813" s="1009"/>
      <c r="N813" s="1009"/>
      <c r="O813" s="1009"/>
      <c r="P813" s="1009"/>
      <c r="Q813" s="1009"/>
      <c r="R813" s="1009"/>
      <c r="S813" s="1009"/>
      <c r="T813" s="1009"/>
      <c r="U813" s="1009"/>
      <c r="V813" s="1009"/>
      <c r="W813" s="1009"/>
      <c r="X813" s="1009"/>
      <c r="Y813" s="1009"/>
      <c r="Z813" s="1009"/>
      <c r="AA813" s="1009"/>
    </row>
    <row r="814">
      <c r="A814" s="1009"/>
      <c r="B814" s="1008"/>
      <c r="C814" s="1009"/>
      <c r="D814" s="1010"/>
      <c r="E814" s="1009"/>
      <c r="F814" s="1011"/>
      <c r="G814" s="1009"/>
      <c r="H814" s="1009"/>
      <c r="I814" s="1009"/>
      <c r="J814" s="1009"/>
      <c r="K814" s="1009"/>
      <c r="L814" s="1009"/>
      <c r="M814" s="1009"/>
      <c r="N814" s="1009"/>
      <c r="O814" s="1009"/>
      <c r="P814" s="1009"/>
      <c r="Q814" s="1009"/>
      <c r="R814" s="1009"/>
      <c r="S814" s="1009"/>
      <c r="T814" s="1009"/>
      <c r="U814" s="1009"/>
      <c r="V814" s="1009"/>
      <c r="W814" s="1009"/>
      <c r="X814" s="1009"/>
      <c r="Y814" s="1009"/>
      <c r="Z814" s="1009"/>
      <c r="AA814" s="1009"/>
    </row>
    <row r="815">
      <c r="A815" s="1009"/>
      <c r="B815" s="1008"/>
      <c r="C815" s="1009"/>
      <c r="D815" s="1010"/>
      <c r="E815" s="1009"/>
      <c r="F815" s="1011"/>
      <c r="G815" s="1009"/>
      <c r="H815" s="1009"/>
      <c r="I815" s="1009"/>
      <c r="J815" s="1009"/>
      <c r="K815" s="1009"/>
      <c r="L815" s="1009"/>
      <c r="M815" s="1009"/>
      <c r="N815" s="1009"/>
      <c r="O815" s="1009"/>
      <c r="P815" s="1009"/>
      <c r="Q815" s="1009"/>
      <c r="R815" s="1009"/>
      <c r="S815" s="1009"/>
      <c r="T815" s="1009"/>
      <c r="U815" s="1009"/>
      <c r="V815" s="1009"/>
      <c r="W815" s="1009"/>
      <c r="X815" s="1009"/>
      <c r="Y815" s="1009"/>
      <c r="Z815" s="1009"/>
      <c r="AA815" s="1009"/>
    </row>
    <row r="816">
      <c r="A816" s="1009"/>
      <c r="B816" s="1008"/>
      <c r="C816" s="1009"/>
      <c r="D816" s="1010"/>
      <c r="E816" s="1009"/>
      <c r="F816" s="1011"/>
      <c r="G816" s="1009"/>
      <c r="H816" s="1009"/>
      <c r="I816" s="1009"/>
      <c r="J816" s="1009"/>
      <c r="K816" s="1009"/>
      <c r="L816" s="1009"/>
      <c r="M816" s="1009"/>
      <c r="N816" s="1009"/>
      <c r="O816" s="1009"/>
      <c r="P816" s="1009"/>
      <c r="Q816" s="1009"/>
      <c r="R816" s="1009"/>
      <c r="S816" s="1009"/>
      <c r="T816" s="1009"/>
      <c r="U816" s="1009"/>
      <c r="V816" s="1009"/>
      <c r="W816" s="1009"/>
      <c r="X816" s="1009"/>
      <c r="Y816" s="1009"/>
      <c r="Z816" s="1009"/>
      <c r="AA816" s="1009"/>
    </row>
    <row r="817">
      <c r="A817" s="1009"/>
      <c r="B817" s="1008"/>
      <c r="C817" s="1009"/>
      <c r="D817" s="1010"/>
      <c r="E817" s="1009"/>
      <c r="F817" s="1011"/>
      <c r="G817" s="1009"/>
      <c r="H817" s="1009"/>
      <c r="I817" s="1009"/>
      <c r="J817" s="1009"/>
      <c r="K817" s="1009"/>
      <c r="L817" s="1009"/>
      <c r="M817" s="1009"/>
      <c r="N817" s="1009"/>
      <c r="O817" s="1009"/>
      <c r="P817" s="1009"/>
      <c r="Q817" s="1009"/>
      <c r="R817" s="1009"/>
      <c r="S817" s="1009"/>
      <c r="T817" s="1009"/>
      <c r="U817" s="1009"/>
      <c r="V817" s="1009"/>
      <c r="W817" s="1009"/>
      <c r="X817" s="1009"/>
      <c r="Y817" s="1009"/>
      <c r="Z817" s="1009"/>
      <c r="AA817" s="1009"/>
    </row>
    <row r="818">
      <c r="A818" s="1009"/>
      <c r="B818" s="1008"/>
      <c r="C818" s="1009"/>
      <c r="D818" s="1010"/>
      <c r="E818" s="1009"/>
      <c r="F818" s="1011"/>
      <c r="G818" s="1009"/>
      <c r="H818" s="1009"/>
      <c r="I818" s="1009"/>
      <c r="J818" s="1009"/>
      <c r="K818" s="1009"/>
      <c r="L818" s="1009"/>
      <c r="M818" s="1009"/>
      <c r="N818" s="1009"/>
      <c r="O818" s="1009"/>
      <c r="P818" s="1009"/>
      <c r="Q818" s="1009"/>
      <c r="R818" s="1009"/>
      <c r="S818" s="1009"/>
      <c r="T818" s="1009"/>
      <c r="U818" s="1009"/>
      <c r="V818" s="1009"/>
      <c r="W818" s="1009"/>
      <c r="X818" s="1009"/>
      <c r="Y818" s="1009"/>
      <c r="Z818" s="1009"/>
      <c r="AA818" s="1009"/>
    </row>
    <row r="819">
      <c r="A819" s="1009"/>
      <c r="B819" s="1008"/>
      <c r="C819" s="1009"/>
      <c r="D819" s="1010"/>
      <c r="E819" s="1009"/>
      <c r="F819" s="1011"/>
      <c r="G819" s="1009"/>
      <c r="H819" s="1009"/>
      <c r="I819" s="1009"/>
      <c r="J819" s="1009"/>
      <c r="K819" s="1009"/>
      <c r="L819" s="1009"/>
      <c r="M819" s="1009"/>
      <c r="N819" s="1009"/>
      <c r="O819" s="1009"/>
      <c r="P819" s="1009"/>
      <c r="Q819" s="1009"/>
      <c r="R819" s="1009"/>
      <c r="S819" s="1009"/>
      <c r="T819" s="1009"/>
      <c r="U819" s="1009"/>
      <c r="V819" s="1009"/>
      <c r="W819" s="1009"/>
      <c r="X819" s="1009"/>
      <c r="Y819" s="1009"/>
      <c r="Z819" s="1009"/>
      <c r="AA819" s="1009"/>
    </row>
    <row r="820">
      <c r="A820" s="1009"/>
      <c r="B820" s="1008"/>
      <c r="C820" s="1009"/>
      <c r="D820" s="1010"/>
      <c r="E820" s="1009"/>
      <c r="F820" s="1011"/>
      <c r="G820" s="1009"/>
      <c r="H820" s="1009"/>
      <c r="I820" s="1009"/>
      <c r="J820" s="1009"/>
      <c r="K820" s="1009"/>
      <c r="L820" s="1009"/>
      <c r="M820" s="1009"/>
      <c r="N820" s="1009"/>
      <c r="O820" s="1009"/>
      <c r="P820" s="1009"/>
      <c r="Q820" s="1009"/>
      <c r="R820" s="1009"/>
      <c r="S820" s="1009"/>
      <c r="T820" s="1009"/>
      <c r="U820" s="1009"/>
      <c r="V820" s="1009"/>
      <c r="W820" s="1009"/>
      <c r="X820" s="1009"/>
      <c r="Y820" s="1009"/>
      <c r="Z820" s="1009"/>
      <c r="AA820" s="1009"/>
    </row>
    <row r="821">
      <c r="A821" s="1009"/>
      <c r="B821" s="1008"/>
      <c r="C821" s="1009"/>
      <c r="D821" s="1010"/>
      <c r="E821" s="1009"/>
      <c r="F821" s="1011"/>
      <c r="G821" s="1009"/>
      <c r="H821" s="1009"/>
      <c r="I821" s="1009"/>
      <c r="J821" s="1009"/>
      <c r="K821" s="1009"/>
      <c r="L821" s="1009"/>
      <c r="M821" s="1009"/>
      <c r="N821" s="1009"/>
      <c r="O821" s="1009"/>
      <c r="P821" s="1009"/>
      <c r="Q821" s="1009"/>
      <c r="R821" s="1009"/>
      <c r="S821" s="1009"/>
      <c r="T821" s="1009"/>
      <c r="U821" s="1009"/>
      <c r="V821" s="1009"/>
      <c r="W821" s="1009"/>
      <c r="X821" s="1009"/>
      <c r="Y821" s="1009"/>
      <c r="Z821" s="1009"/>
      <c r="AA821" s="1009"/>
    </row>
    <row r="822">
      <c r="A822" s="1009"/>
      <c r="B822" s="1008"/>
      <c r="C822" s="1009"/>
      <c r="D822" s="1010"/>
      <c r="E822" s="1009"/>
      <c r="F822" s="1011"/>
      <c r="G822" s="1009"/>
      <c r="H822" s="1009"/>
      <c r="I822" s="1009"/>
      <c r="J822" s="1009"/>
      <c r="K822" s="1009"/>
      <c r="L822" s="1009"/>
      <c r="M822" s="1009"/>
      <c r="N822" s="1009"/>
      <c r="O822" s="1009"/>
      <c r="P822" s="1009"/>
      <c r="Q822" s="1009"/>
      <c r="R822" s="1009"/>
      <c r="S822" s="1009"/>
      <c r="T822" s="1009"/>
      <c r="U822" s="1009"/>
      <c r="V822" s="1009"/>
      <c r="W822" s="1009"/>
      <c r="X822" s="1009"/>
      <c r="Y822" s="1009"/>
      <c r="Z822" s="1009"/>
      <c r="AA822" s="1009"/>
    </row>
    <row r="823">
      <c r="A823" s="1009"/>
      <c r="B823" s="1008"/>
      <c r="C823" s="1009"/>
      <c r="D823" s="1010"/>
      <c r="E823" s="1009"/>
      <c r="F823" s="1011"/>
      <c r="G823" s="1009"/>
      <c r="H823" s="1009"/>
      <c r="I823" s="1009"/>
      <c r="J823" s="1009"/>
      <c r="K823" s="1009"/>
      <c r="L823" s="1009"/>
      <c r="M823" s="1009"/>
      <c r="N823" s="1009"/>
      <c r="O823" s="1009"/>
      <c r="P823" s="1009"/>
      <c r="Q823" s="1009"/>
      <c r="R823" s="1009"/>
      <c r="S823" s="1009"/>
      <c r="T823" s="1009"/>
      <c r="U823" s="1009"/>
      <c r="V823" s="1009"/>
      <c r="W823" s="1009"/>
      <c r="X823" s="1009"/>
      <c r="Y823" s="1009"/>
      <c r="Z823" s="1009"/>
      <c r="AA823" s="1009"/>
    </row>
    <row r="824">
      <c r="A824" s="1009"/>
      <c r="B824" s="1008"/>
      <c r="C824" s="1009"/>
      <c r="D824" s="1010"/>
      <c r="E824" s="1009"/>
      <c r="F824" s="1011"/>
      <c r="G824" s="1009"/>
      <c r="H824" s="1009"/>
      <c r="I824" s="1009"/>
      <c r="J824" s="1009"/>
      <c r="K824" s="1009"/>
      <c r="L824" s="1009"/>
      <c r="M824" s="1009"/>
      <c r="N824" s="1009"/>
      <c r="O824" s="1009"/>
      <c r="P824" s="1009"/>
      <c r="Q824" s="1009"/>
      <c r="R824" s="1009"/>
      <c r="S824" s="1009"/>
      <c r="T824" s="1009"/>
      <c r="U824" s="1009"/>
      <c r="V824" s="1009"/>
      <c r="W824" s="1009"/>
      <c r="X824" s="1009"/>
      <c r="Y824" s="1009"/>
      <c r="Z824" s="1009"/>
      <c r="AA824" s="1009"/>
    </row>
    <row r="825">
      <c r="A825" s="1009"/>
      <c r="B825" s="1008"/>
      <c r="C825" s="1009"/>
      <c r="D825" s="1010"/>
      <c r="E825" s="1009"/>
      <c r="F825" s="1011"/>
      <c r="G825" s="1009"/>
      <c r="H825" s="1009"/>
      <c r="I825" s="1009"/>
      <c r="J825" s="1009"/>
      <c r="K825" s="1009"/>
      <c r="L825" s="1009"/>
      <c r="M825" s="1009"/>
      <c r="N825" s="1009"/>
      <c r="O825" s="1009"/>
      <c r="P825" s="1009"/>
      <c r="Q825" s="1009"/>
      <c r="R825" s="1009"/>
      <c r="S825" s="1009"/>
      <c r="T825" s="1009"/>
      <c r="U825" s="1009"/>
      <c r="V825" s="1009"/>
      <c r="W825" s="1009"/>
      <c r="X825" s="1009"/>
      <c r="Y825" s="1009"/>
      <c r="Z825" s="1009"/>
      <c r="AA825" s="1009"/>
    </row>
    <row r="826">
      <c r="A826" s="1009"/>
      <c r="B826" s="1008"/>
      <c r="C826" s="1009"/>
      <c r="D826" s="1010"/>
      <c r="E826" s="1009"/>
      <c r="F826" s="1011"/>
      <c r="G826" s="1009"/>
      <c r="H826" s="1009"/>
      <c r="I826" s="1009"/>
      <c r="J826" s="1009"/>
      <c r="K826" s="1009"/>
      <c r="L826" s="1009"/>
      <c r="M826" s="1009"/>
      <c r="N826" s="1009"/>
      <c r="O826" s="1009"/>
      <c r="P826" s="1009"/>
      <c r="Q826" s="1009"/>
      <c r="R826" s="1009"/>
      <c r="S826" s="1009"/>
      <c r="T826" s="1009"/>
      <c r="U826" s="1009"/>
      <c r="V826" s="1009"/>
      <c r="W826" s="1009"/>
      <c r="X826" s="1009"/>
      <c r="Y826" s="1009"/>
      <c r="Z826" s="1009"/>
      <c r="AA826" s="1009"/>
    </row>
    <row r="827">
      <c r="A827" s="1009"/>
      <c r="B827" s="1008"/>
      <c r="C827" s="1009"/>
      <c r="D827" s="1010"/>
      <c r="E827" s="1009"/>
      <c r="F827" s="1011"/>
      <c r="G827" s="1009"/>
      <c r="H827" s="1009"/>
      <c r="I827" s="1009"/>
      <c r="J827" s="1009"/>
      <c r="K827" s="1009"/>
      <c r="L827" s="1009"/>
      <c r="M827" s="1009"/>
      <c r="N827" s="1009"/>
      <c r="O827" s="1009"/>
      <c r="P827" s="1009"/>
      <c r="Q827" s="1009"/>
      <c r="R827" s="1009"/>
      <c r="S827" s="1009"/>
      <c r="T827" s="1009"/>
      <c r="U827" s="1009"/>
      <c r="V827" s="1009"/>
      <c r="W827" s="1009"/>
      <c r="X827" s="1009"/>
      <c r="Y827" s="1009"/>
      <c r="Z827" s="1009"/>
      <c r="AA827" s="1009"/>
    </row>
    <row r="828">
      <c r="A828" s="1009"/>
      <c r="B828" s="1008"/>
      <c r="C828" s="1009"/>
      <c r="D828" s="1010"/>
      <c r="E828" s="1009"/>
      <c r="F828" s="1011"/>
      <c r="G828" s="1009"/>
      <c r="H828" s="1009"/>
      <c r="I828" s="1009"/>
      <c r="J828" s="1009"/>
      <c r="K828" s="1009"/>
      <c r="L828" s="1009"/>
      <c r="M828" s="1009"/>
      <c r="N828" s="1009"/>
      <c r="O828" s="1009"/>
      <c r="P828" s="1009"/>
      <c r="Q828" s="1009"/>
      <c r="R828" s="1009"/>
      <c r="S828" s="1009"/>
      <c r="T828" s="1009"/>
      <c r="U828" s="1009"/>
      <c r="V828" s="1009"/>
      <c r="W828" s="1009"/>
      <c r="X828" s="1009"/>
      <c r="Y828" s="1009"/>
      <c r="Z828" s="1009"/>
      <c r="AA828" s="1009"/>
    </row>
    <row r="829">
      <c r="A829" s="1009"/>
      <c r="B829" s="1008"/>
      <c r="C829" s="1009"/>
      <c r="D829" s="1010"/>
      <c r="E829" s="1009"/>
      <c r="F829" s="1011"/>
      <c r="G829" s="1009"/>
      <c r="H829" s="1009"/>
      <c r="I829" s="1009"/>
      <c r="J829" s="1009"/>
      <c r="K829" s="1009"/>
      <c r="L829" s="1009"/>
      <c r="M829" s="1009"/>
      <c r="N829" s="1009"/>
      <c r="O829" s="1009"/>
      <c r="P829" s="1009"/>
      <c r="Q829" s="1009"/>
      <c r="R829" s="1009"/>
      <c r="S829" s="1009"/>
      <c r="T829" s="1009"/>
      <c r="U829" s="1009"/>
      <c r="V829" s="1009"/>
      <c r="W829" s="1009"/>
      <c r="X829" s="1009"/>
      <c r="Y829" s="1009"/>
      <c r="Z829" s="1009"/>
      <c r="AA829" s="1009"/>
    </row>
    <row r="830">
      <c r="A830" s="1009"/>
      <c r="B830" s="1008"/>
      <c r="C830" s="1009"/>
      <c r="D830" s="1010"/>
      <c r="E830" s="1009"/>
      <c r="F830" s="1011"/>
      <c r="G830" s="1009"/>
      <c r="H830" s="1009"/>
      <c r="I830" s="1009"/>
      <c r="J830" s="1009"/>
      <c r="K830" s="1009"/>
      <c r="L830" s="1009"/>
      <c r="M830" s="1009"/>
      <c r="N830" s="1009"/>
      <c r="O830" s="1009"/>
      <c r="P830" s="1009"/>
      <c r="Q830" s="1009"/>
      <c r="R830" s="1009"/>
      <c r="S830" s="1009"/>
      <c r="T830" s="1009"/>
      <c r="U830" s="1009"/>
      <c r="V830" s="1009"/>
      <c r="W830" s="1009"/>
      <c r="X830" s="1009"/>
      <c r="Y830" s="1009"/>
      <c r="Z830" s="1009"/>
      <c r="AA830" s="1009"/>
    </row>
    <row r="831">
      <c r="A831" s="1009"/>
      <c r="B831" s="1008"/>
      <c r="C831" s="1009"/>
      <c r="D831" s="1010"/>
      <c r="E831" s="1009"/>
      <c r="F831" s="1011"/>
      <c r="G831" s="1009"/>
      <c r="H831" s="1009"/>
      <c r="I831" s="1009"/>
      <c r="J831" s="1009"/>
      <c r="K831" s="1009"/>
      <c r="L831" s="1009"/>
      <c r="M831" s="1009"/>
      <c r="N831" s="1009"/>
      <c r="O831" s="1009"/>
      <c r="P831" s="1009"/>
      <c r="Q831" s="1009"/>
      <c r="R831" s="1009"/>
      <c r="S831" s="1009"/>
      <c r="T831" s="1009"/>
      <c r="U831" s="1009"/>
      <c r="V831" s="1009"/>
      <c r="W831" s="1009"/>
      <c r="X831" s="1009"/>
      <c r="Y831" s="1009"/>
      <c r="Z831" s="1009"/>
      <c r="AA831" s="1009"/>
    </row>
    <row r="832">
      <c r="A832" s="1009"/>
      <c r="B832" s="1008"/>
      <c r="C832" s="1009"/>
      <c r="D832" s="1010"/>
      <c r="E832" s="1009"/>
      <c r="F832" s="1011"/>
      <c r="G832" s="1009"/>
      <c r="H832" s="1009"/>
      <c r="I832" s="1009"/>
      <c r="J832" s="1009"/>
      <c r="K832" s="1009"/>
      <c r="L832" s="1009"/>
      <c r="M832" s="1009"/>
      <c r="N832" s="1009"/>
      <c r="O832" s="1009"/>
      <c r="P832" s="1009"/>
      <c r="Q832" s="1009"/>
      <c r="R832" s="1009"/>
      <c r="S832" s="1009"/>
      <c r="T832" s="1009"/>
      <c r="U832" s="1009"/>
      <c r="V832" s="1009"/>
      <c r="W832" s="1009"/>
      <c r="X832" s="1009"/>
      <c r="Y832" s="1009"/>
      <c r="Z832" s="1009"/>
      <c r="AA832" s="1009"/>
    </row>
    <row r="833">
      <c r="A833" s="1009"/>
      <c r="B833" s="1008"/>
      <c r="C833" s="1009"/>
      <c r="D833" s="1010"/>
      <c r="E833" s="1009"/>
      <c r="F833" s="1011"/>
      <c r="G833" s="1009"/>
      <c r="H833" s="1009"/>
      <c r="I833" s="1009"/>
      <c r="J833" s="1009"/>
      <c r="K833" s="1009"/>
      <c r="L833" s="1009"/>
      <c r="M833" s="1009"/>
      <c r="N833" s="1009"/>
      <c r="O833" s="1009"/>
      <c r="P833" s="1009"/>
      <c r="Q833" s="1009"/>
      <c r="R833" s="1009"/>
      <c r="S833" s="1009"/>
      <c r="T833" s="1009"/>
      <c r="U833" s="1009"/>
      <c r="V833" s="1009"/>
      <c r="W833" s="1009"/>
      <c r="X833" s="1009"/>
      <c r="Y833" s="1009"/>
      <c r="Z833" s="1009"/>
      <c r="AA833" s="1009"/>
    </row>
    <row r="834">
      <c r="A834" s="1009"/>
      <c r="B834" s="1008"/>
      <c r="C834" s="1009"/>
      <c r="D834" s="1010"/>
      <c r="E834" s="1009"/>
      <c r="F834" s="1011"/>
      <c r="G834" s="1009"/>
      <c r="H834" s="1009"/>
      <c r="I834" s="1009"/>
      <c r="J834" s="1009"/>
      <c r="K834" s="1009"/>
      <c r="L834" s="1009"/>
      <c r="M834" s="1009"/>
      <c r="N834" s="1009"/>
      <c r="O834" s="1009"/>
      <c r="P834" s="1009"/>
      <c r="Q834" s="1009"/>
      <c r="R834" s="1009"/>
      <c r="S834" s="1009"/>
      <c r="T834" s="1009"/>
      <c r="U834" s="1009"/>
      <c r="V834" s="1009"/>
      <c r="W834" s="1009"/>
      <c r="X834" s="1009"/>
      <c r="Y834" s="1009"/>
      <c r="Z834" s="1009"/>
      <c r="AA834" s="1009"/>
    </row>
    <row r="835">
      <c r="A835" s="1009"/>
      <c r="B835" s="1008"/>
      <c r="C835" s="1009"/>
      <c r="D835" s="1010"/>
      <c r="E835" s="1009"/>
      <c r="F835" s="1011"/>
      <c r="G835" s="1009"/>
      <c r="H835" s="1009"/>
      <c r="I835" s="1009"/>
      <c r="J835" s="1009"/>
      <c r="K835" s="1009"/>
      <c r="L835" s="1009"/>
      <c r="M835" s="1009"/>
      <c r="N835" s="1009"/>
      <c r="O835" s="1009"/>
      <c r="P835" s="1009"/>
      <c r="Q835" s="1009"/>
      <c r="R835" s="1009"/>
      <c r="S835" s="1009"/>
      <c r="T835" s="1009"/>
      <c r="U835" s="1009"/>
      <c r="V835" s="1009"/>
      <c r="W835" s="1009"/>
      <c r="X835" s="1009"/>
      <c r="Y835" s="1009"/>
      <c r="Z835" s="1009"/>
      <c r="AA835" s="1009"/>
    </row>
    <row r="836">
      <c r="A836" s="1009"/>
      <c r="B836" s="1008"/>
      <c r="C836" s="1009"/>
      <c r="D836" s="1010"/>
      <c r="E836" s="1009"/>
      <c r="F836" s="1011"/>
      <c r="G836" s="1009"/>
      <c r="H836" s="1009"/>
      <c r="I836" s="1009"/>
      <c r="J836" s="1009"/>
      <c r="K836" s="1009"/>
      <c r="L836" s="1009"/>
      <c r="M836" s="1009"/>
      <c r="N836" s="1009"/>
      <c r="O836" s="1009"/>
      <c r="P836" s="1009"/>
      <c r="Q836" s="1009"/>
      <c r="R836" s="1009"/>
      <c r="S836" s="1009"/>
      <c r="T836" s="1009"/>
      <c r="U836" s="1009"/>
      <c r="V836" s="1009"/>
      <c r="W836" s="1009"/>
      <c r="X836" s="1009"/>
      <c r="Y836" s="1009"/>
      <c r="Z836" s="1009"/>
      <c r="AA836" s="1009"/>
    </row>
    <row r="837">
      <c r="A837" s="1009"/>
      <c r="B837" s="1008"/>
      <c r="C837" s="1009"/>
      <c r="D837" s="1010"/>
      <c r="E837" s="1009"/>
      <c r="F837" s="1011"/>
      <c r="G837" s="1009"/>
      <c r="H837" s="1009"/>
      <c r="I837" s="1009"/>
      <c r="J837" s="1009"/>
      <c r="K837" s="1009"/>
      <c r="L837" s="1009"/>
      <c r="M837" s="1009"/>
      <c r="N837" s="1009"/>
      <c r="O837" s="1009"/>
      <c r="P837" s="1009"/>
      <c r="Q837" s="1009"/>
      <c r="R837" s="1009"/>
      <c r="S837" s="1009"/>
      <c r="T837" s="1009"/>
      <c r="U837" s="1009"/>
      <c r="V837" s="1009"/>
      <c r="W837" s="1009"/>
      <c r="X837" s="1009"/>
      <c r="Y837" s="1009"/>
      <c r="Z837" s="1009"/>
      <c r="AA837" s="1009"/>
    </row>
    <row r="838">
      <c r="A838" s="1009"/>
      <c r="B838" s="1008"/>
      <c r="C838" s="1009"/>
      <c r="D838" s="1010"/>
      <c r="E838" s="1009"/>
      <c r="F838" s="1011"/>
      <c r="G838" s="1009"/>
      <c r="H838" s="1009"/>
      <c r="I838" s="1009"/>
      <c r="J838" s="1009"/>
      <c r="K838" s="1009"/>
      <c r="L838" s="1009"/>
      <c r="M838" s="1009"/>
      <c r="N838" s="1009"/>
      <c r="O838" s="1009"/>
      <c r="P838" s="1009"/>
      <c r="Q838" s="1009"/>
      <c r="R838" s="1009"/>
      <c r="S838" s="1009"/>
      <c r="T838" s="1009"/>
      <c r="U838" s="1009"/>
      <c r="V838" s="1009"/>
      <c r="W838" s="1009"/>
      <c r="X838" s="1009"/>
      <c r="Y838" s="1009"/>
      <c r="Z838" s="1009"/>
      <c r="AA838" s="1009"/>
    </row>
    <row r="839">
      <c r="A839" s="1009"/>
      <c r="B839" s="1008"/>
      <c r="C839" s="1009"/>
      <c r="D839" s="1010"/>
      <c r="E839" s="1009"/>
      <c r="F839" s="1011"/>
      <c r="G839" s="1009"/>
      <c r="H839" s="1009"/>
      <c r="I839" s="1009"/>
      <c r="J839" s="1009"/>
      <c r="K839" s="1009"/>
      <c r="L839" s="1009"/>
      <c r="M839" s="1009"/>
      <c r="N839" s="1009"/>
      <c r="O839" s="1009"/>
      <c r="P839" s="1009"/>
      <c r="Q839" s="1009"/>
      <c r="R839" s="1009"/>
      <c r="S839" s="1009"/>
      <c r="T839" s="1009"/>
      <c r="U839" s="1009"/>
      <c r="V839" s="1009"/>
      <c r="W839" s="1009"/>
      <c r="X839" s="1009"/>
      <c r="Y839" s="1009"/>
      <c r="Z839" s="1009"/>
      <c r="AA839" s="1009"/>
    </row>
    <row r="840">
      <c r="A840" s="1009"/>
      <c r="B840" s="1008"/>
      <c r="C840" s="1009"/>
      <c r="D840" s="1010"/>
      <c r="E840" s="1009"/>
      <c r="F840" s="1011"/>
      <c r="G840" s="1009"/>
      <c r="H840" s="1009"/>
      <c r="I840" s="1009"/>
      <c r="J840" s="1009"/>
      <c r="K840" s="1009"/>
      <c r="L840" s="1009"/>
      <c r="M840" s="1009"/>
      <c r="N840" s="1009"/>
      <c r="O840" s="1009"/>
      <c r="P840" s="1009"/>
      <c r="Q840" s="1009"/>
      <c r="R840" s="1009"/>
      <c r="S840" s="1009"/>
      <c r="T840" s="1009"/>
      <c r="U840" s="1009"/>
      <c r="V840" s="1009"/>
      <c r="W840" s="1009"/>
      <c r="X840" s="1009"/>
      <c r="Y840" s="1009"/>
      <c r="Z840" s="1009"/>
      <c r="AA840" s="1009"/>
    </row>
    <row r="841">
      <c r="A841" s="1009"/>
      <c r="B841" s="1008"/>
      <c r="C841" s="1009"/>
      <c r="D841" s="1010"/>
      <c r="E841" s="1009"/>
      <c r="F841" s="1011"/>
      <c r="G841" s="1009"/>
      <c r="H841" s="1009"/>
      <c r="I841" s="1009"/>
      <c r="J841" s="1009"/>
      <c r="K841" s="1009"/>
      <c r="L841" s="1009"/>
      <c r="M841" s="1009"/>
      <c r="N841" s="1009"/>
      <c r="O841" s="1009"/>
      <c r="P841" s="1009"/>
      <c r="Q841" s="1009"/>
      <c r="R841" s="1009"/>
      <c r="S841" s="1009"/>
      <c r="T841" s="1009"/>
      <c r="U841" s="1009"/>
      <c r="V841" s="1009"/>
      <c r="W841" s="1009"/>
      <c r="X841" s="1009"/>
      <c r="Y841" s="1009"/>
      <c r="Z841" s="1009"/>
      <c r="AA841" s="1009"/>
    </row>
    <row r="842">
      <c r="A842" s="1009"/>
      <c r="B842" s="1008"/>
      <c r="C842" s="1009"/>
      <c r="D842" s="1010"/>
      <c r="E842" s="1009"/>
      <c r="F842" s="1011"/>
      <c r="G842" s="1009"/>
      <c r="H842" s="1009"/>
      <c r="I842" s="1009"/>
      <c r="J842" s="1009"/>
      <c r="K842" s="1009"/>
      <c r="L842" s="1009"/>
      <c r="M842" s="1009"/>
      <c r="N842" s="1009"/>
      <c r="O842" s="1009"/>
      <c r="P842" s="1009"/>
      <c r="Q842" s="1009"/>
      <c r="R842" s="1009"/>
      <c r="S842" s="1009"/>
      <c r="T842" s="1009"/>
      <c r="U842" s="1009"/>
      <c r="V842" s="1009"/>
      <c r="W842" s="1009"/>
      <c r="X842" s="1009"/>
      <c r="Y842" s="1009"/>
      <c r="Z842" s="1009"/>
      <c r="AA842" s="1009"/>
    </row>
    <row r="843">
      <c r="A843" s="1009"/>
      <c r="B843" s="1008"/>
      <c r="C843" s="1009"/>
      <c r="D843" s="1010"/>
      <c r="E843" s="1009"/>
      <c r="F843" s="1011"/>
      <c r="G843" s="1009"/>
      <c r="H843" s="1009"/>
      <c r="I843" s="1009"/>
      <c r="J843" s="1009"/>
      <c r="K843" s="1009"/>
      <c r="L843" s="1009"/>
      <c r="M843" s="1009"/>
      <c r="N843" s="1009"/>
      <c r="O843" s="1009"/>
      <c r="P843" s="1009"/>
      <c r="Q843" s="1009"/>
      <c r="R843" s="1009"/>
      <c r="S843" s="1009"/>
      <c r="T843" s="1009"/>
      <c r="U843" s="1009"/>
      <c r="V843" s="1009"/>
      <c r="W843" s="1009"/>
      <c r="X843" s="1009"/>
      <c r="Y843" s="1009"/>
      <c r="Z843" s="1009"/>
      <c r="AA843" s="1009"/>
    </row>
    <row r="844">
      <c r="A844" s="1009"/>
      <c r="B844" s="1008"/>
      <c r="C844" s="1009"/>
      <c r="D844" s="1010"/>
      <c r="E844" s="1009"/>
      <c r="F844" s="1011"/>
      <c r="G844" s="1009"/>
      <c r="H844" s="1009"/>
      <c r="I844" s="1009"/>
      <c r="J844" s="1009"/>
      <c r="K844" s="1009"/>
      <c r="L844" s="1009"/>
      <c r="M844" s="1009"/>
      <c r="N844" s="1009"/>
      <c r="O844" s="1009"/>
      <c r="P844" s="1009"/>
      <c r="Q844" s="1009"/>
      <c r="R844" s="1009"/>
      <c r="S844" s="1009"/>
      <c r="T844" s="1009"/>
      <c r="U844" s="1009"/>
      <c r="V844" s="1009"/>
      <c r="W844" s="1009"/>
      <c r="X844" s="1009"/>
      <c r="Y844" s="1009"/>
      <c r="Z844" s="1009"/>
      <c r="AA844" s="1009"/>
    </row>
    <row r="845">
      <c r="A845" s="1009"/>
      <c r="B845" s="1008"/>
      <c r="C845" s="1009"/>
      <c r="D845" s="1010"/>
      <c r="E845" s="1009"/>
      <c r="F845" s="1011"/>
      <c r="G845" s="1009"/>
      <c r="H845" s="1009"/>
      <c r="I845" s="1009"/>
      <c r="J845" s="1009"/>
      <c r="K845" s="1009"/>
      <c r="L845" s="1009"/>
      <c r="M845" s="1009"/>
      <c r="N845" s="1009"/>
      <c r="O845" s="1009"/>
      <c r="P845" s="1009"/>
      <c r="Q845" s="1009"/>
      <c r="R845" s="1009"/>
      <c r="S845" s="1009"/>
      <c r="T845" s="1009"/>
      <c r="U845" s="1009"/>
      <c r="V845" s="1009"/>
      <c r="W845" s="1009"/>
      <c r="X845" s="1009"/>
      <c r="Y845" s="1009"/>
      <c r="Z845" s="1009"/>
      <c r="AA845" s="1009"/>
    </row>
    <row r="846">
      <c r="A846" s="1009"/>
      <c r="B846" s="1008"/>
      <c r="C846" s="1009"/>
      <c r="D846" s="1010"/>
      <c r="E846" s="1009"/>
      <c r="F846" s="1011"/>
      <c r="G846" s="1009"/>
      <c r="H846" s="1009"/>
      <c r="I846" s="1009"/>
      <c r="J846" s="1009"/>
      <c r="K846" s="1009"/>
      <c r="L846" s="1009"/>
      <c r="M846" s="1009"/>
      <c r="N846" s="1009"/>
      <c r="O846" s="1009"/>
      <c r="P846" s="1009"/>
      <c r="Q846" s="1009"/>
      <c r="R846" s="1009"/>
      <c r="S846" s="1009"/>
      <c r="T846" s="1009"/>
      <c r="U846" s="1009"/>
      <c r="V846" s="1009"/>
      <c r="W846" s="1009"/>
      <c r="X846" s="1009"/>
      <c r="Y846" s="1009"/>
      <c r="Z846" s="1009"/>
      <c r="AA846" s="1009"/>
    </row>
    <row r="847">
      <c r="A847" s="1009"/>
      <c r="B847" s="1008"/>
      <c r="C847" s="1009"/>
      <c r="D847" s="1010"/>
      <c r="E847" s="1009"/>
      <c r="F847" s="1011"/>
      <c r="G847" s="1009"/>
      <c r="H847" s="1009"/>
      <c r="I847" s="1009"/>
      <c r="J847" s="1009"/>
      <c r="K847" s="1009"/>
      <c r="L847" s="1009"/>
      <c r="M847" s="1009"/>
      <c r="N847" s="1009"/>
      <c r="O847" s="1009"/>
      <c r="P847" s="1009"/>
      <c r="Q847" s="1009"/>
      <c r="R847" s="1009"/>
      <c r="S847" s="1009"/>
      <c r="T847" s="1009"/>
      <c r="U847" s="1009"/>
      <c r="V847" s="1009"/>
      <c r="W847" s="1009"/>
      <c r="X847" s="1009"/>
      <c r="Y847" s="1009"/>
      <c r="Z847" s="1009"/>
      <c r="AA847" s="1009"/>
    </row>
    <row r="848">
      <c r="A848" s="1009"/>
      <c r="B848" s="1008"/>
      <c r="C848" s="1009"/>
      <c r="D848" s="1010"/>
      <c r="E848" s="1009"/>
      <c r="F848" s="1011"/>
      <c r="G848" s="1009"/>
      <c r="H848" s="1009"/>
      <c r="I848" s="1009"/>
      <c r="J848" s="1009"/>
      <c r="K848" s="1009"/>
      <c r="L848" s="1009"/>
      <c r="M848" s="1009"/>
      <c r="N848" s="1009"/>
      <c r="O848" s="1009"/>
      <c r="P848" s="1009"/>
      <c r="Q848" s="1009"/>
      <c r="R848" s="1009"/>
      <c r="S848" s="1009"/>
      <c r="T848" s="1009"/>
      <c r="U848" s="1009"/>
      <c r="V848" s="1009"/>
      <c r="W848" s="1009"/>
      <c r="X848" s="1009"/>
      <c r="Y848" s="1009"/>
      <c r="Z848" s="1009"/>
      <c r="AA848" s="1009"/>
    </row>
    <row r="849">
      <c r="A849" s="1009"/>
      <c r="B849" s="1008"/>
      <c r="C849" s="1009"/>
      <c r="D849" s="1010"/>
      <c r="E849" s="1009"/>
      <c r="F849" s="1011"/>
      <c r="G849" s="1009"/>
      <c r="H849" s="1009"/>
      <c r="I849" s="1009"/>
      <c r="J849" s="1009"/>
      <c r="K849" s="1009"/>
      <c r="L849" s="1009"/>
      <c r="M849" s="1009"/>
      <c r="N849" s="1009"/>
      <c r="O849" s="1009"/>
      <c r="P849" s="1009"/>
      <c r="Q849" s="1009"/>
      <c r="R849" s="1009"/>
      <c r="S849" s="1009"/>
      <c r="T849" s="1009"/>
      <c r="U849" s="1009"/>
      <c r="V849" s="1009"/>
      <c r="W849" s="1009"/>
      <c r="X849" s="1009"/>
      <c r="Y849" s="1009"/>
      <c r="Z849" s="1009"/>
      <c r="AA849" s="1009"/>
    </row>
    <row r="850">
      <c r="A850" s="1009"/>
      <c r="B850" s="1008"/>
      <c r="C850" s="1009"/>
      <c r="D850" s="1010"/>
      <c r="E850" s="1009"/>
      <c r="F850" s="1011"/>
      <c r="G850" s="1009"/>
      <c r="H850" s="1009"/>
      <c r="I850" s="1009"/>
      <c r="J850" s="1009"/>
      <c r="K850" s="1009"/>
      <c r="L850" s="1009"/>
      <c r="M850" s="1009"/>
      <c r="N850" s="1009"/>
      <c r="O850" s="1009"/>
      <c r="P850" s="1009"/>
      <c r="Q850" s="1009"/>
      <c r="R850" s="1009"/>
      <c r="S850" s="1009"/>
      <c r="T850" s="1009"/>
      <c r="U850" s="1009"/>
      <c r="V850" s="1009"/>
      <c r="W850" s="1009"/>
      <c r="X850" s="1009"/>
      <c r="Y850" s="1009"/>
      <c r="Z850" s="1009"/>
      <c r="AA850" s="1009"/>
    </row>
    <row r="851">
      <c r="A851" s="1009"/>
      <c r="B851" s="1008"/>
      <c r="C851" s="1009"/>
      <c r="D851" s="1010"/>
      <c r="E851" s="1009"/>
      <c r="F851" s="1011"/>
      <c r="G851" s="1009"/>
      <c r="H851" s="1009"/>
      <c r="I851" s="1009"/>
      <c r="J851" s="1009"/>
      <c r="K851" s="1009"/>
      <c r="L851" s="1009"/>
      <c r="M851" s="1009"/>
      <c r="N851" s="1009"/>
      <c r="O851" s="1009"/>
      <c r="P851" s="1009"/>
      <c r="Q851" s="1009"/>
      <c r="R851" s="1009"/>
      <c r="S851" s="1009"/>
      <c r="T851" s="1009"/>
      <c r="U851" s="1009"/>
      <c r="V851" s="1009"/>
      <c r="W851" s="1009"/>
      <c r="X851" s="1009"/>
      <c r="Y851" s="1009"/>
      <c r="Z851" s="1009"/>
      <c r="AA851" s="1009"/>
    </row>
    <row r="852">
      <c r="A852" s="1009"/>
      <c r="B852" s="1008"/>
      <c r="C852" s="1009"/>
      <c r="D852" s="1010"/>
      <c r="E852" s="1009"/>
      <c r="F852" s="1011"/>
      <c r="G852" s="1009"/>
      <c r="H852" s="1009"/>
      <c r="I852" s="1009"/>
      <c r="J852" s="1009"/>
      <c r="K852" s="1009"/>
      <c r="L852" s="1009"/>
      <c r="M852" s="1009"/>
      <c r="N852" s="1009"/>
      <c r="O852" s="1009"/>
      <c r="P852" s="1009"/>
      <c r="Q852" s="1009"/>
      <c r="R852" s="1009"/>
      <c r="S852" s="1009"/>
      <c r="T852" s="1009"/>
      <c r="U852" s="1009"/>
      <c r="V852" s="1009"/>
      <c r="W852" s="1009"/>
      <c r="X852" s="1009"/>
      <c r="Y852" s="1009"/>
      <c r="Z852" s="1009"/>
      <c r="AA852" s="1009"/>
    </row>
    <row r="853">
      <c r="A853" s="1009"/>
      <c r="B853" s="1008"/>
      <c r="C853" s="1009"/>
      <c r="D853" s="1010"/>
      <c r="E853" s="1009"/>
      <c r="F853" s="1011"/>
      <c r="G853" s="1009"/>
      <c r="H853" s="1009"/>
      <c r="I853" s="1009"/>
      <c r="J853" s="1009"/>
      <c r="K853" s="1009"/>
      <c r="L853" s="1009"/>
      <c r="M853" s="1009"/>
      <c r="N853" s="1009"/>
      <c r="O853" s="1009"/>
      <c r="P853" s="1009"/>
      <c r="Q853" s="1009"/>
      <c r="R853" s="1009"/>
      <c r="S853" s="1009"/>
      <c r="T853" s="1009"/>
      <c r="U853" s="1009"/>
      <c r="V853" s="1009"/>
      <c r="W853" s="1009"/>
      <c r="X853" s="1009"/>
      <c r="Y853" s="1009"/>
      <c r="Z853" s="1009"/>
      <c r="AA853" s="1009"/>
    </row>
    <row r="854">
      <c r="A854" s="1009"/>
      <c r="B854" s="1008"/>
      <c r="C854" s="1009"/>
      <c r="D854" s="1010"/>
      <c r="E854" s="1009"/>
      <c r="F854" s="1011"/>
      <c r="G854" s="1009"/>
      <c r="H854" s="1009"/>
      <c r="I854" s="1009"/>
      <c r="J854" s="1009"/>
      <c r="K854" s="1009"/>
      <c r="L854" s="1009"/>
      <c r="M854" s="1009"/>
      <c r="N854" s="1009"/>
      <c r="O854" s="1009"/>
      <c r="P854" s="1009"/>
      <c r="Q854" s="1009"/>
      <c r="R854" s="1009"/>
      <c r="S854" s="1009"/>
      <c r="T854" s="1009"/>
      <c r="U854" s="1009"/>
      <c r="V854" s="1009"/>
      <c r="W854" s="1009"/>
      <c r="X854" s="1009"/>
      <c r="Y854" s="1009"/>
      <c r="Z854" s="1009"/>
      <c r="AA854" s="1009"/>
    </row>
    <row r="855">
      <c r="A855" s="1009"/>
      <c r="B855" s="1008"/>
      <c r="C855" s="1009"/>
      <c r="D855" s="1010"/>
      <c r="E855" s="1009"/>
      <c r="F855" s="1011"/>
      <c r="G855" s="1009"/>
      <c r="H855" s="1009"/>
      <c r="I855" s="1009"/>
      <c r="J855" s="1009"/>
      <c r="K855" s="1009"/>
      <c r="L855" s="1009"/>
      <c r="M855" s="1009"/>
      <c r="N855" s="1009"/>
      <c r="O855" s="1009"/>
      <c r="P855" s="1009"/>
      <c r="Q855" s="1009"/>
      <c r="R855" s="1009"/>
      <c r="S855" s="1009"/>
      <c r="T855" s="1009"/>
      <c r="U855" s="1009"/>
      <c r="V855" s="1009"/>
      <c r="W855" s="1009"/>
      <c r="X855" s="1009"/>
      <c r="Y855" s="1009"/>
      <c r="Z855" s="1009"/>
      <c r="AA855" s="1009"/>
    </row>
    <row r="856">
      <c r="A856" s="1009"/>
      <c r="B856" s="1008"/>
      <c r="C856" s="1009"/>
      <c r="D856" s="1010"/>
      <c r="E856" s="1009"/>
      <c r="F856" s="1011"/>
      <c r="G856" s="1009"/>
      <c r="H856" s="1009"/>
      <c r="I856" s="1009"/>
      <c r="J856" s="1009"/>
      <c r="K856" s="1009"/>
      <c r="L856" s="1009"/>
      <c r="M856" s="1009"/>
      <c r="N856" s="1009"/>
      <c r="O856" s="1009"/>
      <c r="P856" s="1009"/>
      <c r="Q856" s="1009"/>
      <c r="R856" s="1009"/>
      <c r="S856" s="1009"/>
      <c r="T856" s="1009"/>
      <c r="U856" s="1009"/>
      <c r="V856" s="1009"/>
      <c r="W856" s="1009"/>
      <c r="X856" s="1009"/>
      <c r="Y856" s="1009"/>
      <c r="Z856" s="1009"/>
      <c r="AA856" s="1009"/>
    </row>
    <row r="857">
      <c r="A857" s="1009"/>
      <c r="B857" s="1008"/>
      <c r="C857" s="1009"/>
      <c r="D857" s="1010"/>
      <c r="E857" s="1009"/>
      <c r="F857" s="1011"/>
      <c r="G857" s="1009"/>
      <c r="H857" s="1009"/>
      <c r="I857" s="1009"/>
      <c r="J857" s="1009"/>
      <c r="K857" s="1009"/>
      <c r="L857" s="1009"/>
      <c r="M857" s="1009"/>
      <c r="N857" s="1009"/>
      <c r="O857" s="1009"/>
      <c r="P857" s="1009"/>
      <c r="Q857" s="1009"/>
      <c r="R857" s="1009"/>
      <c r="S857" s="1009"/>
      <c r="T857" s="1009"/>
      <c r="U857" s="1009"/>
      <c r="V857" s="1009"/>
      <c r="W857" s="1009"/>
      <c r="X857" s="1009"/>
      <c r="Y857" s="1009"/>
      <c r="Z857" s="1009"/>
      <c r="AA857" s="1009"/>
    </row>
    <row r="858">
      <c r="A858" s="1009"/>
      <c r="B858" s="1008"/>
      <c r="C858" s="1009"/>
      <c r="D858" s="1010"/>
      <c r="E858" s="1009"/>
      <c r="F858" s="1011"/>
      <c r="G858" s="1009"/>
      <c r="H858" s="1009"/>
      <c r="I858" s="1009"/>
      <c r="J858" s="1009"/>
      <c r="K858" s="1009"/>
      <c r="L858" s="1009"/>
      <c r="M858" s="1009"/>
      <c r="N858" s="1009"/>
      <c r="O858" s="1009"/>
      <c r="P858" s="1009"/>
      <c r="Q858" s="1009"/>
      <c r="R858" s="1009"/>
      <c r="S858" s="1009"/>
      <c r="T858" s="1009"/>
      <c r="U858" s="1009"/>
      <c r="V858" s="1009"/>
      <c r="W858" s="1009"/>
      <c r="X858" s="1009"/>
      <c r="Y858" s="1009"/>
      <c r="Z858" s="1009"/>
      <c r="AA858" s="1009"/>
    </row>
    <row r="859">
      <c r="A859" s="1009"/>
      <c r="B859" s="1008"/>
      <c r="C859" s="1009"/>
      <c r="D859" s="1010"/>
      <c r="E859" s="1009"/>
      <c r="F859" s="1011"/>
      <c r="G859" s="1009"/>
      <c r="H859" s="1009"/>
      <c r="I859" s="1009"/>
      <c r="J859" s="1009"/>
      <c r="K859" s="1009"/>
      <c r="L859" s="1009"/>
      <c r="M859" s="1009"/>
      <c r="N859" s="1009"/>
      <c r="O859" s="1009"/>
      <c r="P859" s="1009"/>
      <c r="Q859" s="1009"/>
      <c r="R859" s="1009"/>
      <c r="S859" s="1009"/>
      <c r="T859" s="1009"/>
      <c r="U859" s="1009"/>
      <c r="V859" s="1009"/>
      <c r="W859" s="1009"/>
      <c r="X859" s="1009"/>
      <c r="Y859" s="1009"/>
      <c r="Z859" s="1009"/>
      <c r="AA859" s="1009"/>
    </row>
    <row r="860">
      <c r="A860" s="1009"/>
      <c r="B860" s="1008"/>
      <c r="C860" s="1009"/>
      <c r="D860" s="1010"/>
      <c r="E860" s="1009"/>
      <c r="F860" s="1011"/>
      <c r="G860" s="1009"/>
      <c r="H860" s="1009"/>
      <c r="I860" s="1009"/>
      <c r="J860" s="1009"/>
      <c r="K860" s="1009"/>
      <c r="L860" s="1009"/>
      <c r="M860" s="1009"/>
      <c r="N860" s="1009"/>
      <c r="O860" s="1009"/>
      <c r="P860" s="1009"/>
      <c r="Q860" s="1009"/>
      <c r="R860" s="1009"/>
      <c r="S860" s="1009"/>
      <c r="T860" s="1009"/>
      <c r="U860" s="1009"/>
      <c r="V860" s="1009"/>
      <c r="W860" s="1009"/>
      <c r="X860" s="1009"/>
      <c r="Y860" s="1009"/>
      <c r="Z860" s="1009"/>
      <c r="AA860" s="1009"/>
    </row>
    <row r="861">
      <c r="A861" s="1009"/>
      <c r="B861" s="1008"/>
      <c r="C861" s="1009"/>
      <c r="D861" s="1010"/>
      <c r="E861" s="1009"/>
      <c r="F861" s="1011"/>
      <c r="G861" s="1009"/>
      <c r="H861" s="1009"/>
      <c r="I861" s="1009"/>
      <c r="J861" s="1009"/>
      <c r="K861" s="1009"/>
      <c r="L861" s="1009"/>
      <c r="M861" s="1009"/>
      <c r="N861" s="1009"/>
      <c r="O861" s="1009"/>
      <c r="P861" s="1009"/>
      <c r="Q861" s="1009"/>
      <c r="R861" s="1009"/>
      <c r="S861" s="1009"/>
      <c r="T861" s="1009"/>
      <c r="U861" s="1009"/>
      <c r="V861" s="1009"/>
      <c r="W861" s="1009"/>
      <c r="X861" s="1009"/>
      <c r="Y861" s="1009"/>
      <c r="Z861" s="1009"/>
      <c r="AA861" s="1009"/>
    </row>
    <row r="862">
      <c r="A862" s="1009"/>
      <c r="B862" s="1008"/>
      <c r="C862" s="1009"/>
      <c r="D862" s="1010"/>
      <c r="E862" s="1009"/>
      <c r="F862" s="1011"/>
      <c r="G862" s="1009"/>
      <c r="H862" s="1009"/>
      <c r="I862" s="1009"/>
      <c r="J862" s="1009"/>
      <c r="K862" s="1009"/>
      <c r="L862" s="1009"/>
      <c r="M862" s="1009"/>
      <c r="N862" s="1009"/>
      <c r="O862" s="1009"/>
      <c r="P862" s="1009"/>
      <c r="Q862" s="1009"/>
      <c r="R862" s="1009"/>
      <c r="S862" s="1009"/>
      <c r="T862" s="1009"/>
      <c r="U862" s="1009"/>
      <c r="V862" s="1009"/>
      <c r="W862" s="1009"/>
      <c r="X862" s="1009"/>
      <c r="Y862" s="1009"/>
      <c r="Z862" s="1009"/>
      <c r="AA862" s="1009"/>
    </row>
    <row r="863">
      <c r="A863" s="1009"/>
      <c r="B863" s="1008"/>
      <c r="C863" s="1009"/>
      <c r="D863" s="1010"/>
      <c r="E863" s="1009"/>
      <c r="F863" s="1011"/>
      <c r="G863" s="1009"/>
      <c r="H863" s="1009"/>
      <c r="I863" s="1009"/>
      <c r="J863" s="1009"/>
      <c r="K863" s="1009"/>
      <c r="L863" s="1009"/>
      <c r="M863" s="1009"/>
      <c r="N863" s="1009"/>
      <c r="O863" s="1009"/>
      <c r="P863" s="1009"/>
      <c r="Q863" s="1009"/>
      <c r="R863" s="1009"/>
      <c r="S863" s="1009"/>
      <c r="T863" s="1009"/>
      <c r="U863" s="1009"/>
      <c r="V863" s="1009"/>
      <c r="W863" s="1009"/>
      <c r="X863" s="1009"/>
      <c r="Y863" s="1009"/>
      <c r="Z863" s="1009"/>
      <c r="AA863" s="1009"/>
    </row>
    <row r="864">
      <c r="A864" s="1009"/>
      <c r="B864" s="1008"/>
      <c r="C864" s="1009"/>
      <c r="D864" s="1010"/>
      <c r="E864" s="1009"/>
      <c r="F864" s="1011"/>
      <c r="G864" s="1009"/>
      <c r="H864" s="1009"/>
      <c r="I864" s="1009"/>
      <c r="J864" s="1009"/>
      <c r="K864" s="1009"/>
      <c r="L864" s="1009"/>
      <c r="M864" s="1009"/>
      <c r="N864" s="1009"/>
      <c r="O864" s="1009"/>
      <c r="P864" s="1009"/>
      <c r="Q864" s="1009"/>
      <c r="R864" s="1009"/>
      <c r="S864" s="1009"/>
      <c r="T864" s="1009"/>
      <c r="U864" s="1009"/>
      <c r="V864" s="1009"/>
      <c r="W864" s="1009"/>
      <c r="X864" s="1009"/>
      <c r="Y864" s="1009"/>
      <c r="Z864" s="1009"/>
      <c r="AA864" s="1009"/>
    </row>
    <row r="865">
      <c r="A865" s="1009"/>
      <c r="B865" s="1008"/>
      <c r="C865" s="1009"/>
      <c r="D865" s="1010"/>
      <c r="E865" s="1009"/>
      <c r="F865" s="1011"/>
      <c r="G865" s="1009"/>
      <c r="H865" s="1009"/>
      <c r="I865" s="1009"/>
      <c r="J865" s="1009"/>
      <c r="K865" s="1009"/>
      <c r="L865" s="1009"/>
      <c r="M865" s="1009"/>
      <c r="N865" s="1009"/>
      <c r="O865" s="1009"/>
      <c r="P865" s="1009"/>
      <c r="Q865" s="1009"/>
      <c r="R865" s="1009"/>
      <c r="S865" s="1009"/>
      <c r="T865" s="1009"/>
      <c r="U865" s="1009"/>
      <c r="V865" s="1009"/>
      <c r="W865" s="1009"/>
      <c r="X865" s="1009"/>
      <c r="Y865" s="1009"/>
      <c r="Z865" s="1009"/>
      <c r="AA865" s="1009"/>
    </row>
    <row r="866">
      <c r="A866" s="1009"/>
      <c r="B866" s="1008"/>
      <c r="C866" s="1009"/>
      <c r="D866" s="1010"/>
      <c r="E866" s="1009"/>
      <c r="F866" s="1011"/>
      <c r="G866" s="1009"/>
      <c r="H866" s="1009"/>
      <c r="I866" s="1009"/>
      <c r="J866" s="1009"/>
      <c r="K866" s="1009"/>
      <c r="L866" s="1009"/>
      <c r="M866" s="1009"/>
      <c r="N866" s="1009"/>
      <c r="O866" s="1009"/>
      <c r="P866" s="1009"/>
      <c r="Q866" s="1009"/>
      <c r="R866" s="1009"/>
      <c r="S866" s="1009"/>
      <c r="T866" s="1009"/>
      <c r="U866" s="1009"/>
      <c r="V866" s="1009"/>
      <c r="W866" s="1009"/>
      <c r="X866" s="1009"/>
      <c r="Y866" s="1009"/>
      <c r="Z866" s="1009"/>
      <c r="AA866" s="1009"/>
    </row>
    <row r="867">
      <c r="A867" s="1009"/>
      <c r="B867" s="1008"/>
      <c r="C867" s="1009"/>
      <c r="D867" s="1010"/>
      <c r="E867" s="1009"/>
      <c r="F867" s="1011"/>
      <c r="G867" s="1009"/>
      <c r="H867" s="1009"/>
      <c r="I867" s="1009"/>
      <c r="J867" s="1009"/>
      <c r="K867" s="1009"/>
      <c r="L867" s="1009"/>
      <c r="M867" s="1009"/>
      <c r="N867" s="1009"/>
      <c r="O867" s="1009"/>
      <c r="P867" s="1009"/>
      <c r="Q867" s="1009"/>
      <c r="R867" s="1009"/>
      <c r="S867" s="1009"/>
      <c r="T867" s="1009"/>
      <c r="U867" s="1009"/>
      <c r="V867" s="1009"/>
      <c r="W867" s="1009"/>
      <c r="X867" s="1009"/>
      <c r="Y867" s="1009"/>
      <c r="Z867" s="1009"/>
      <c r="AA867" s="1009"/>
    </row>
    <row r="868">
      <c r="A868" s="1009"/>
      <c r="B868" s="1008"/>
      <c r="C868" s="1009"/>
      <c r="D868" s="1010"/>
      <c r="E868" s="1009"/>
      <c r="F868" s="1011"/>
      <c r="G868" s="1009"/>
      <c r="H868" s="1009"/>
      <c r="I868" s="1009"/>
      <c r="J868" s="1009"/>
      <c r="K868" s="1009"/>
      <c r="L868" s="1009"/>
      <c r="M868" s="1009"/>
      <c r="N868" s="1009"/>
      <c r="O868" s="1009"/>
      <c r="P868" s="1009"/>
      <c r="Q868" s="1009"/>
      <c r="R868" s="1009"/>
      <c r="S868" s="1009"/>
      <c r="T868" s="1009"/>
      <c r="U868" s="1009"/>
      <c r="V868" s="1009"/>
      <c r="W868" s="1009"/>
      <c r="X868" s="1009"/>
      <c r="Y868" s="1009"/>
      <c r="Z868" s="1009"/>
      <c r="AA868" s="1009"/>
    </row>
    <row r="869">
      <c r="A869" s="1009"/>
      <c r="B869" s="1008"/>
      <c r="C869" s="1009"/>
      <c r="D869" s="1010"/>
      <c r="E869" s="1009"/>
      <c r="F869" s="1011"/>
      <c r="G869" s="1009"/>
      <c r="H869" s="1009"/>
      <c r="I869" s="1009"/>
      <c r="J869" s="1009"/>
      <c r="K869" s="1009"/>
      <c r="L869" s="1009"/>
      <c r="M869" s="1009"/>
      <c r="N869" s="1009"/>
      <c r="O869" s="1009"/>
      <c r="P869" s="1009"/>
      <c r="Q869" s="1009"/>
      <c r="R869" s="1009"/>
      <c r="S869" s="1009"/>
      <c r="T869" s="1009"/>
      <c r="U869" s="1009"/>
      <c r="V869" s="1009"/>
      <c r="W869" s="1009"/>
      <c r="X869" s="1009"/>
      <c r="Y869" s="1009"/>
      <c r="Z869" s="1009"/>
      <c r="AA869" s="1009"/>
    </row>
    <row r="870">
      <c r="A870" s="1009"/>
      <c r="B870" s="1008"/>
      <c r="C870" s="1009"/>
      <c r="D870" s="1010"/>
      <c r="E870" s="1009"/>
      <c r="F870" s="1011"/>
      <c r="G870" s="1009"/>
      <c r="H870" s="1009"/>
      <c r="I870" s="1009"/>
      <c r="J870" s="1009"/>
      <c r="K870" s="1009"/>
      <c r="L870" s="1009"/>
      <c r="M870" s="1009"/>
      <c r="N870" s="1009"/>
      <c r="O870" s="1009"/>
      <c r="P870" s="1009"/>
      <c r="Q870" s="1009"/>
      <c r="R870" s="1009"/>
      <c r="S870" s="1009"/>
      <c r="T870" s="1009"/>
      <c r="U870" s="1009"/>
      <c r="V870" s="1009"/>
      <c r="W870" s="1009"/>
      <c r="X870" s="1009"/>
      <c r="Y870" s="1009"/>
      <c r="Z870" s="1009"/>
      <c r="AA870" s="1009"/>
    </row>
    <row r="871">
      <c r="A871" s="1009"/>
      <c r="B871" s="1008"/>
      <c r="C871" s="1009"/>
      <c r="D871" s="1010"/>
      <c r="E871" s="1009"/>
      <c r="F871" s="1011"/>
      <c r="G871" s="1009"/>
      <c r="H871" s="1009"/>
      <c r="I871" s="1009"/>
      <c r="J871" s="1009"/>
      <c r="K871" s="1009"/>
      <c r="L871" s="1009"/>
      <c r="M871" s="1009"/>
      <c r="N871" s="1009"/>
      <c r="O871" s="1009"/>
      <c r="P871" s="1009"/>
      <c r="Q871" s="1009"/>
      <c r="R871" s="1009"/>
      <c r="S871" s="1009"/>
      <c r="T871" s="1009"/>
      <c r="U871" s="1009"/>
      <c r="V871" s="1009"/>
      <c r="W871" s="1009"/>
      <c r="X871" s="1009"/>
      <c r="Y871" s="1009"/>
      <c r="Z871" s="1009"/>
      <c r="AA871" s="1009"/>
    </row>
    <row r="872">
      <c r="A872" s="1009"/>
      <c r="B872" s="1008"/>
      <c r="C872" s="1009"/>
      <c r="D872" s="1010"/>
      <c r="E872" s="1009"/>
      <c r="F872" s="1011"/>
      <c r="G872" s="1009"/>
      <c r="H872" s="1009"/>
      <c r="I872" s="1009"/>
      <c r="J872" s="1009"/>
      <c r="K872" s="1009"/>
      <c r="L872" s="1009"/>
      <c r="M872" s="1009"/>
      <c r="N872" s="1009"/>
      <c r="O872" s="1009"/>
      <c r="P872" s="1009"/>
      <c r="Q872" s="1009"/>
      <c r="R872" s="1009"/>
      <c r="S872" s="1009"/>
      <c r="T872" s="1009"/>
      <c r="U872" s="1009"/>
      <c r="V872" s="1009"/>
      <c r="W872" s="1009"/>
      <c r="X872" s="1009"/>
      <c r="Y872" s="1009"/>
      <c r="Z872" s="1009"/>
      <c r="AA872" s="1009"/>
    </row>
    <row r="873">
      <c r="A873" s="1009"/>
      <c r="B873" s="1008"/>
      <c r="C873" s="1009"/>
      <c r="D873" s="1010"/>
      <c r="E873" s="1009"/>
      <c r="F873" s="1011"/>
      <c r="G873" s="1009"/>
      <c r="H873" s="1009"/>
      <c r="I873" s="1009"/>
      <c r="J873" s="1009"/>
      <c r="K873" s="1009"/>
      <c r="L873" s="1009"/>
      <c r="M873" s="1009"/>
      <c r="N873" s="1009"/>
      <c r="O873" s="1009"/>
      <c r="P873" s="1009"/>
      <c r="Q873" s="1009"/>
      <c r="R873" s="1009"/>
      <c r="S873" s="1009"/>
      <c r="T873" s="1009"/>
      <c r="U873" s="1009"/>
      <c r="V873" s="1009"/>
      <c r="W873" s="1009"/>
      <c r="X873" s="1009"/>
      <c r="Y873" s="1009"/>
      <c r="Z873" s="1009"/>
      <c r="AA873" s="1009"/>
    </row>
    <row r="874">
      <c r="A874" s="1009"/>
      <c r="B874" s="1008"/>
      <c r="C874" s="1009"/>
      <c r="D874" s="1010"/>
      <c r="E874" s="1009"/>
      <c r="F874" s="1011"/>
      <c r="G874" s="1009"/>
      <c r="H874" s="1009"/>
      <c r="I874" s="1009"/>
      <c r="J874" s="1009"/>
      <c r="K874" s="1009"/>
      <c r="L874" s="1009"/>
      <c r="M874" s="1009"/>
      <c r="N874" s="1009"/>
      <c r="O874" s="1009"/>
      <c r="P874" s="1009"/>
      <c r="Q874" s="1009"/>
      <c r="R874" s="1009"/>
      <c r="S874" s="1009"/>
      <c r="T874" s="1009"/>
      <c r="U874" s="1009"/>
      <c r="V874" s="1009"/>
      <c r="W874" s="1009"/>
      <c r="X874" s="1009"/>
      <c r="Y874" s="1009"/>
      <c r="Z874" s="1009"/>
      <c r="AA874" s="1009"/>
    </row>
    <row r="875">
      <c r="A875" s="1009"/>
      <c r="B875" s="1008"/>
      <c r="C875" s="1009"/>
      <c r="D875" s="1010"/>
      <c r="E875" s="1009"/>
      <c r="F875" s="1011"/>
      <c r="G875" s="1009"/>
      <c r="H875" s="1009"/>
      <c r="I875" s="1009"/>
      <c r="J875" s="1009"/>
      <c r="K875" s="1009"/>
      <c r="L875" s="1009"/>
      <c r="M875" s="1009"/>
      <c r="N875" s="1009"/>
      <c r="O875" s="1009"/>
      <c r="P875" s="1009"/>
      <c r="Q875" s="1009"/>
      <c r="R875" s="1009"/>
      <c r="S875" s="1009"/>
      <c r="T875" s="1009"/>
      <c r="U875" s="1009"/>
      <c r="V875" s="1009"/>
      <c r="W875" s="1009"/>
      <c r="X875" s="1009"/>
      <c r="Y875" s="1009"/>
      <c r="Z875" s="1009"/>
      <c r="AA875" s="1009"/>
    </row>
    <row r="876">
      <c r="A876" s="1009"/>
      <c r="B876" s="1008"/>
      <c r="C876" s="1009"/>
      <c r="D876" s="1010"/>
      <c r="E876" s="1009"/>
      <c r="F876" s="1011"/>
      <c r="G876" s="1009"/>
      <c r="H876" s="1009"/>
      <c r="I876" s="1009"/>
      <c r="J876" s="1009"/>
      <c r="K876" s="1009"/>
      <c r="L876" s="1009"/>
      <c r="M876" s="1009"/>
      <c r="N876" s="1009"/>
      <c r="O876" s="1009"/>
      <c r="P876" s="1009"/>
      <c r="Q876" s="1009"/>
      <c r="R876" s="1009"/>
      <c r="S876" s="1009"/>
      <c r="T876" s="1009"/>
      <c r="U876" s="1009"/>
      <c r="V876" s="1009"/>
      <c r="W876" s="1009"/>
      <c r="X876" s="1009"/>
      <c r="Y876" s="1009"/>
      <c r="Z876" s="1009"/>
      <c r="AA876" s="1009"/>
    </row>
    <row r="877">
      <c r="A877" s="1009"/>
      <c r="B877" s="1008"/>
      <c r="C877" s="1009"/>
      <c r="D877" s="1010"/>
      <c r="E877" s="1009"/>
      <c r="F877" s="1011"/>
      <c r="G877" s="1009"/>
      <c r="H877" s="1009"/>
      <c r="I877" s="1009"/>
      <c r="J877" s="1009"/>
      <c r="K877" s="1009"/>
      <c r="L877" s="1009"/>
      <c r="M877" s="1009"/>
      <c r="N877" s="1009"/>
      <c r="O877" s="1009"/>
      <c r="P877" s="1009"/>
      <c r="Q877" s="1009"/>
      <c r="R877" s="1009"/>
      <c r="S877" s="1009"/>
      <c r="T877" s="1009"/>
      <c r="U877" s="1009"/>
      <c r="V877" s="1009"/>
      <c r="W877" s="1009"/>
      <c r="X877" s="1009"/>
      <c r="Y877" s="1009"/>
      <c r="Z877" s="1009"/>
      <c r="AA877" s="1009"/>
    </row>
    <row r="878">
      <c r="A878" s="1009"/>
      <c r="B878" s="1008"/>
      <c r="C878" s="1009"/>
      <c r="D878" s="1010"/>
      <c r="E878" s="1009"/>
      <c r="F878" s="1011"/>
      <c r="G878" s="1009"/>
      <c r="H878" s="1009"/>
      <c r="I878" s="1009"/>
      <c r="J878" s="1009"/>
      <c r="K878" s="1009"/>
      <c r="L878" s="1009"/>
      <c r="M878" s="1009"/>
      <c r="N878" s="1009"/>
      <c r="O878" s="1009"/>
      <c r="P878" s="1009"/>
      <c r="Q878" s="1009"/>
      <c r="R878" s="1009"/>
      <c r="S878" s="1009"/>
      <c r="T878" s="1009"/>
      <c r="U878" s="1009"/>
      <c r="V878" s="1009"/>
      <c r="W878" s="1009"/>
      <c r="X878" s="1009"/>
      <c r="Y878" s="1009"/>
      <c r="Z878" s="1009"/>
      <c r="AA878" s="1009"/>
    </row>
    <row r="879">
      <c r="A879" s="1009"/>
      <c r="B879" s="1008"/>
      <c r="C879" s="1009"/>
      <c r="D879" s="1010"/>
      <c r="E879" s="1009"/>
      <c r="F879" s="1011"/>
      <c r="G879" s="1009"/>
      <c r="H879" s="1009"/>
      <c r="I879" s="1009"/>
      <c r="J879" s="1009"/>
      <c r="K879" s="1009"/>
      <c r="L879" s="1009"/>
      <c r="M879" s="1009"/>
      <c r="N879" s="1009"/>
      <c r="O879" s="1009"/>
      <c r="P879" s="1009"/>
      <c r="Q879" s="1009"/>
      <c r="R879" s="1009"/>
      <c r="S879" s="1009"/>
      <c r="T879" s="1009"/>
      <c r="U879" s="1009"/>
      <c r="V879" s="1009"/>
      <c r="W879" s="1009"/>
      <c r="X879" s="1009"/>
      <c r="Y879" s="1009"/>
      <c r="Z879" s="1009"/>
      <c r="AA879" s="1009"/>
    </row>
    <row r="880">
      <c r="A880" s="1009"/>
      <c r="B880" s="1008"/>
      <c r="C880" s="1009"/>
      <c r="D880" s="1010"/>
      <c r="E880" s="1009"/>
      <c r="F880" s="1011"/>
      <c r="G880" s="1009"/>
      <c r="H880" s="1009"/>
      <c r="I880" s="1009"/>
      <c r="J880" s="1009"/>
      <c r="K880" s="1009"/>
      <c r="L880" s="1009"/>
      <c r="M880" s="1009"/>
      <c r="N880" s="1009"/>
      <c r="O880" s="1009"/>
      <c r="P880" s="1009"/>
      <c r="Q880" s="1009"/>
      <c r="R880" s="1009"/>
      <c r="S880" s="1009"/>
      <c r="T880" s="1009"/>
      <c r="U880" s="1009"/>
      <c r="V880" s="1009"/>
      <c r="W880" s="1009"/>
      <c r="X880" s="1009"/>
      <c r="Y880" s="1009"/>
      <c r="Z880" s="1009"/>
      <c r="AA880" s="1009"/>
    </row>
    <row r="881">
      <c r="A881" s="1009"/>
      <c r="B881" s="1008"/>
      <c r="C881" s="1009"/>
      <c r="D881" s="1010"/>
      <c r="E881" s="1009"/>
      <c r="F881" s="1011"/>
      <c r="G881" s="1009"/>
      <c r="H881" s="1009"/>
      <c r="I881" s="1009"/>
      <c r="J881" s="1009"/>
      <c r="K881" s="1009"/>
      <c r="L881" s="1009"/>
      <c r="M881" s="1009"/>
      <c r="N881" s="1009"/>
      <c r="O881" s="1009"/>
      <c r="P881" s="1009"/>
      <c r="Q881" s="1009"/>
      <c r="R881" s="1009"/>
      <c r="S881" s="1009"/>
      <c r="T881" s="1009"/>
      <c r="U881" s="1009"/>
      <c r="V881" s="1009"/>
      <c r="W881" s="1009"/>
      <c r="X881" s="1009"/>
      <c r="Y881" s="1009"/>
      <c r="Z881" s="1009"/>
      <c r="AA881" s="1009"/>
    </row>
    <row r="882">
      <c r="A882" s="1009"/>
      <c r="B882" s="1008"/>
      <c r="C882" s="1009"/>
      <c r="D882" s="1010"/>
      <c r="E882" s="1009"/>
      <c r="F882" s="1011"/>
      <c r="G882" s="1009"/>
      <c r="H882" s="1009"/>
      <c r="I882" s="1009"/>
      <c r="J882" s="1009"/>
      <c r="K882" s="1009"/>
      <c r="L882" s="1009"/>
      <c r="M882" s="1009"/>
      <c r="N882" s="1009"/>
      <c r="O882" s="1009"/>
      <c r="P882" s="1009"/>
      <c r="Q882" s="1009"/>
      <c r="R882" s="1009"/>
      <c r="S882" s="1009"/>
      <c r="T882" s="1009"/>
      <c r="U882" s="1009"/>
      <c r="V882" s="1009"/>
      <c r="W882" s="1009"/>
      <c r="X882" s="1009"/>
      <c r="Y882" s="1009"/>
      <c r="Z882" s="1009"/>
      <c r="AA882" s="1009"/>
    </row>
    <row r="883">
      <c r="A883" s="1009"/>
      <c r="B883" s="1008"/>
      <c r="C883" s="1009"/>
      <c r="D883" s="1010"/>
      <c r="E883" s="1009"/>
      <c r="F883" s="1011"/>
      <c r="G883" s="1009"/>
      <c r="H883" s="1009"/>
      <c r="I883" s="1009"/>
      <c r="J883" s="1009"/>
      <c r="K883" s="1009"/>
      <c r="L883" s="1009"/>
      <c r="M883" s="1009"/>
      <c r="N883" s="1009"/>
      <c r="O883" s="1009"/>
      <c r="P883" s="1009"/>
      <c r="Q883" s="1009"/>
      <c r="R883" s="1009"/>
      <c r="S883" s="1009"/>
      <c r="T883" s="1009"/>
      <c r="U883" s="1009"/>
      <c r="V883" s="1009"/>
      <c r="W883" s="1009"/>
      <c r="X883" s="1009"/>
      <c r="Y883" s="1009"/>
      <c r="Z883" s="1009"/>
      <c r="AA883" s="1009"/>
    </row>
    <row r="884">
      <c r="A884" s="1009"/>
      <c r="B884" s="1008"/>
      <c r="C884" s="1009"/>
      <c r="D884" s="1010"/>
      <c r="E884" s="1009"/>
      <c r="F884" s="1011"/>
      <c r="G884" s="1009"/>
      <c r="H884" s="1009"/>
      <c r="I884" s="1009"/>
      <c r="J884" s="1009"/>
      <c r="K884" s="1009"/>
      <c r="L884" s="1009"/>
      <c r="M884" s="1009"/>
      <c r="N884" s="1009"/>
      <c r="O884" s="1009"/>
      <c r="P884" s="1009"/>
      <c r="Q884" s="1009"/>
      <c r="R884" s="1009"/>
      <c r="S884" s="1009"/>
      <c r="T884" s="1009"/>
      <c r="U884" s="1009"/>
      <c r="V884" s="1009"/>
      <c r="W884" s="1009"/>
      <c r="X884" s="1009"/>
      <c r="Y884" s="1009"/>
      <c r="Z884" s="1009"/>
      <c r="AA884" s="1009"/>
    </row>
    <row r="885">
      <c r="A885" s="1009"/>
      <c r="B885" s="1008"/>
      <c r="C885" s="1009"/>
      <c r="D885" s="1010"/>
      <c r="E885" s="1009"/>
      <c r="F885" s="1011"/>
      <c r="G885" s="1009"/>
      <c r="H885" s="1009"/>
      <c r="I885" s="1009"/>
      <c r="J885" s="1009"/>
      <c r="K885" s="1009"/>
      <c r="L885" s="1009"/>
      <c r="M885" s="1009"/>
      <c r="N885" s="1009"/>
      <c r="O885" s="1009"/>
      <c r="P885" s="1009"/>
      <c r="Q885" s="1009"/>
      <c r="R885" s="1009"/>
      <c r="S885" s="1009"/>
      <c r="T885" s="1009"/>
      <c r="U885" s="1009"/>
      <c r="V885" s="1009"/>
      <c r="W885" s="1009"/>
      <c r="X885" s="1009"/>
      <c r="Y885" s="1009"/>
      <c r="Z885" s="1009"/>
      <c r="AA885" s="1009"/>
    </row>
    <row r="886">
      <c r="A886" s="1009"/>
      <c r="B886" s="1008"/>
      <c r="C886" s="1009"/>
      <c r="D886" s="1010"/>
      <c r="E886" s="1009"/>
      <c r="F886" s="1011"/>
      <c r="G886" s="1009"/>
      <c r="H886" s="1009"/>
      <c r="I886" s="1009"/>
      <c r="J886" s="1009"/>
      <c r="K886" s="1009"/>
      <c r="L886" s="1009"/>
      <c r="M886" s="1009"/>
      <c r="N886" s="1009"/>
      <c r="O886" s="1009"/>
      <c r="P886" s="1009"/>
      <c r="Q886" s="1009"/>
      <c r="R886" s="1009"/>
      <c r="S886" s="1009"/>
      <c r="T886" s="1009"/>
      <c r="U886" s="1009"/>
      <c r="V886" s="1009"/>
      <c r="W886" s="1009"/>
      <c r="X886" s="1009"/>
      <c r="Y886" s="1009"/>
      <c r="Z886" s="1009"/>
      <c r="AA886" s="1009"/>
    </row>
    <row r="887">
      <c r="A887" s="1009"/>
      <c r="B887" s="1008"/>
      <c r="C887" s="1009"/>
      <c r="D887" s="1010"/>
      <c r="E887" s="1009"/>
      <c r="F887" s="1011"/>
      <c r="G887" s="1009"/>
      <c r="H887" s="1009"/>
      <c r="I887" s="1009"/>
      <c r="J887" s="1009"/>
      <c r="K887" s="1009"/>
      <c r="L887" s="1009"/>
      <c r="M887" s="1009"/>
      <c r="N887" s="1009"/>
      <c r="O887" s="1009"/>
      <c r="P887" s="1009"/>
      <c r="Q887" s="1009"/>
      <c r="R887" s="1009"/>
      <c r="S887" s="1009"/>
      <c r="T887" s="1009"/>
      <c r="U887" s="1009"/>
      <c r="V887" s="1009"/>
      <c r="W887" s="1009"/>
      <c r="X887" s="1009"/>
      <c r="Y887" s="1009"/>
      <c r="Z887" s="1009"/>
      <c r="AA887" s="1009"/>
    </row>
    <row r="888">
      <c r="A888" s="1009"/>
      <c r="B888" s="1008"/>
      <c r="C888" s="1009"/>
      <c r="D888" s="1010"/>
      <c r="E888" s="1009"/>
      <c r="F888" s="1011"/>
      <c r="G888" s="1009"/>
      <c r="H888" s="1009"/>
      <c r="I888" s="1009"/>
      <c r="J888" s="1009"/>
      <c r="K888" s="1009"/>
      <c r="L888" s="1009"/>
      <c r="M888" s="1009"/>
      <c r="N888" s="1009"/>
      <c r="O888" s="1009"/>
      <c r="P888" s="1009"/>
      <c r="Q888" s="1009"/>
      <c r="R888" s="1009"/>
      <c r="S888" s="1009"/>
      <c r="T888" s="1009"/>
      <c r="U888" s="1009"/>
      <c r="V888" s="1009"/>
      <c r="W888" s="1009"/>
      <c r="X888" s="1009"/>
      <c r="Y888" s="1009"/>
      <c r="Z888" s="1009"/>
      <c r="AA888" s="1009"/>
    </row>
    <row r="889">
      <c r="A889" s="1009"/>
      <c r="B889" s="1008"/>
      <c r="C889" s="1009"/>
      <c r="D889" s="1010"/>
      <c r="E889" s="1009"/>
      <c r="F889" s="1011"/>
      <c r="G889" s="1009"/>
      <c r="H889" s="1009"/>
      <c r="I889" s="1009"/>
      <c r="J889" s="1009"/>
      <c r="K889" s="1009"/>
      <c r="L889" s="1009"/>
      <c r="M889" s="1009"/>
      <c r="N889" s="1009"/>
      <c r="O889" s="1009"/>
      <c r="P889" s="1009"/>
      <c r="Q889" s="1009"/>
      <c r="R889" s="1009"/>
      <c r="S889" s="1009"/>
      <c r="T889" s="1009"/>
      <c r="U889" s="1009"/>
      <c r="V889" s="1009"/>
      <c r="W889" s="1009"/>
      <c r="X889" s="1009"/>
      <c r="Y889" s="1009"/>
      <c r="Z889" s="1009"/>
      <c r="AA889" s="1009"/>
    </row>
    <row r="890">
      <c r="A890" s="1009"/>
      <c r="B890" s="1008"/>
      <c r="C890" s="1009"/>
      <c r="D890" s="1010"/>
      <c r="E890" s="1009"/>
      <c r="F890" s="1011"/>
      <c r="G890" s="1009"/>
      <c r="H890" s="1009"/>
      <c r="I890" s="1009"/>
      <c r="J890" s="1009"/>
      <c r="K890" s="1009"/>
      <c r="L890" s="1009"/>
      <c r="M890" s="1009"/>
      <c r="N890" s="1009"/>
      <c r="O890" s="1009"/>
      <c r="P890" s="1009"/>
      <c r="Q890" s="1009"/>
      <c r="R890" s="1009"/>
      <c r="S890" s="1009"/>
      <c r="T890" s="1009"/>
      <c r="U890" s="1009"/>
      <c r="V890" s="1009"/>
      <c r="W890" s="1009"/>
      <c r="X890" s="1009"/>
      <c r="Y890" s="1009"/>
      <c r="Z890" s="1009"/>
      <c r="AA890" s="1009"/>
    </row>
    <row r="891">
      <c r="A891" s="1009"/>
      <c r="B891" s="1008"/>
      <c r="C891" s="1009"/>
      <c r="D891" s="1010"/>
      <c r="E891" s="1009"/>
      <c r="F891" s="1011"/>
      <c r="G891" s="1009"/>
      <c r="H891" s="1009"/>
      <c r="I891" s="1009"/>
      <c r="J891" s="1009"/>
      <c r="K891" s="1009"/>
      <c r="L891" s="1009"/>
      <c r="M891" s="1009"/>
      <c r="N891" s="1009"/>
      <c r="O891" s="1009"/>
      <c r="P891" s="1009"/>
      <c r="Q891" s="1009"/>
      <c r="R891" s="1009"/>
      <c r="S891" s="1009"/>
      <c r="T891" s="1009"/>
      <c r="U891" s="1009"/>
      <c r="V891" s="1009"/>
      <c r="W891" s="1009"/>
      <c r="X891" s="1009"/>
      <c r="Y891" s="1009"/>
      <c r="Z891" s="1009"/>
      <c r="AA891" s="1009"/>
    </row>
    <row r="892">
      <c r="A892" s="1009"/>
      <c r="B892" s="1008"/>
      <c r="C892" s="1009"/>
      <c r="D892" s="1010"/>
      <c r="E892" s="1009"/>
      <c r="F892" s="1011"/>
      <c r="G892" s="1009"/>
      <c r="H892" s="1009"/>
      <c r="I892" s="1009"/>
      <c r="J892" s="1009"/>
      <c r="K892" s="1009"/>
      <c r="L892" s="1009"/>
      <c r="M892" s="1009"/>
      <c r="N892" s="1009"/>
      <c r="O892" s="1009"/>
      <c r="P892" s="1009"/>
      <c r="Q892" s="1009"/>
      <c r="R892" s="1009"/>
      <c r="S892" s="1009"/>
      <c r="T892" s="1009"/>
      <c r="U892" s="1009"/>
      <c r="V892" s="1009"/>
      <c r="W892" s="1009"/>
      <c r="X892" s="1009"/>
      <c r="Y892" s="1009"/>
      <c r="Z892" s="1009"/>
      <c r="AA892" s="1009"/>
    </row>
    <row r="893">
      <c r="A893" s="1009"/>
      <c r="B893" s="1008"/>
      <c r="C893" s="1009"/>
      <c r="D893" s="1010"/>
      <c r="E893" s="1009"/>
      <c r="F893" s="1011"/>
      <c r="G893" s="1009"/>
      <c r="H893" s="1009"/>
      <c r="I893" s="1009"/>
      <c r="J893" s="1009"/>
      <c r="K893" s="1009"/>
      <c r="L893" s="1009"/>
      <c r="M893" s="1009"/>
      <c r="N893" s="1009"/>
      <c r="O893" s="1009"/>
      <c r="P893" s="1009"/>
      <c r="Q893" s="1009"/>
      <c r="R893" s="1009"/>
      <c r="S893" s="1009"/>
      <c r="T893" s="1009"/>
      <c r="U893" s="1009"/>
      <c r="V893" s="1009"/>
      <c r="W893" s="1009"/>
      <c r="X893" s="1009"/>
      <c r="Y893" s="1009"/>
      <c r="Z893" s="1009"/>
      <c r="AA893" s="1009"/>
    </row>
    <row r="894">
      <c r="A894" s="1009"/>
      <c r="B894" s="1008"/>
      <c r="C894" s="1009"/>
      <c r="D894" s="1010"/>
      <c r="E894" s="1009"/>
      <c r="F894" s="1011"/>
      <c r="G894" s="1009"/>
      <c r="H894" s="1009"/>
      <c r="I894" s="1009"/>
      <c r="J894" s="1009"/>
      <c r="K894" s="1009"/>
      <c r="L894" s="1009"/>
      <c r="M894" s="1009"/>
      <c r="N894" s="1009"/>
      <c r="O894" s="1009"/>
      <c r="P894" s="1009"/>
      <c r="Q894" s="1009"/>
      <c r="R894" s="1009"/>
      <c r="S894" s="1009"/>
      <c r="T894" s="1009"/>
      <c r="U894" s="1009"/>
      <c r="V894" s="1009"/>
      <c r="W894" s="1009"/>
      <c r="X894" s="1009"/>
      <c r="Y894" s="1009"/>
      <c r="Z894" s="1009"/>
      <c r="AA894" s="1009"/>
    </row>
    <row r="895">
      <c r="A895" s="1009"/>
      <c r="B895" s="1008"/>
      <c r="C895" s="1009"/>
      <c r="D895" s="1010"/>
      <c r="E895" s="1009"/>
      <c r="F895" s="1011"/>
      <c r="G895" s="1009"/>
      <c r="H895" s="1009"/>
      <c r="I895" s="1009"/>
      <c r="J895" s="1009"/>
      <c r="K895" s="1009"/>
      <c r="L895" s="1009"/>
      <c r="M895" s="1009"/>
      <c r="N895" s="1009"/>
      <c r="O895" s="1009"/>
      <c r="P895" s="1009"/>
      <c r="Q895" s="1009"/>
      <c r="R895" s="1009"/>
      <c r="S895" s="1009"/>
      <c r="T895" s="1009"/>
      <c r="U895" s="1009"/>
      <c r="V895" s="1009"/>
      <c r="W895" s="1009"/>
      <c r="X895" s="1009"/>
      <c r="Y895" s="1009"/>
      <c r="Z895" s="1009"/>
      <c r="AA895" s="1009"/>
    </row>
    <row r="896">
      <c r="A896" s="1009"/>
      <c r="B896" s="1008"/>
      <c r="C896" s="1009"/>
      <c r="D896" s="1010"/>
      <c r="E896" s="1009"/>
      <c r="F896" s="1011"/>
      <c r="G896" s="1009"/>
      <c r="H896" s="1009"/>
      <c r="I896" s="1009"/>
      <c r="J896" s="1009"/>
      <c r="K896" s="1009"/>
      <c r="L896" s="1009"/>
      <c r="M896" s="1009"/>
      <c r="N896" s="1009"/>
      <c r="O896" s="1009"/>
      <c r="P896" s="1009"/>
      <c r="Q896" s="1009"/>
      <c r="R896" s="1009"/>
      <c r="S896" s="1009"/>
      <c r="T896" s="1009"/>
      <c r="U896" s="1009"/>
      <c r="V896" s="1009"/>
      <c r="W896" s="1009"/>
      <c r="X896" s="1009"/>
      <c r="Y896" s="1009"/>
      <c r="Z896" s="1009"/>
      <c r="AA896" s="1009"/>
    </row>
    <row r="897">
      <c r="A897" s="1009"/>
      <c r="B897" s="1008"/>
      <c r="C897" s="1009"/>
      <c r="D897" s="1010"/>
      <c r="E897" s="1009"/>
      <c r="F897" s="1011"/>
      <c r="G897" s="1009"/>
      <c r="H897" s="1009"/>
      <c r="I897" s="1009"/>
      <c r="J897" s="1009"/>
      <c r="K897" s="1009"/>
      <c r="L897" s="1009"/>
      <c r="M897" s="1009"/>
      <c r="N897" s="1009"/>
      <c r="O897" s="1009"/>
      <c r="P897" s="1009"/>
      <c r="Q897" s="1009"/>
      <c r="R897" s="1009"/>
      <c r="S897" s="1009"/>
      <c r="T897" s="1009"/>
      <c r="U897" s="1009"/>
      <c r="V897" s="1009"/>
      <c r="W897" s="1009"/>
      <c r="X897" s="1009"/>
      <c r="Y897" s="1009"/>
      <c r="Z897" s="1009"/>
      <c r="AA897" s="1009"/>
    </row>
    <row r="898">
      <c r="A898" s="1009"/>
      <c r="B898" s="1008"/>
      <c r="C898" s="1009"/>
      <c r="D898" s="1010"/>
      <c r="E898" s="1009"/>
      <c r="F898" s="1011"/>
      <c r="G898" s="1009"/>
      <c r="H898" s="1009"/>
      <c r="I898" s="1009"/>
      <c r="J898" s="1009"/>
      <c r="K898" s="1009"/>
      <c r="L898" s="1009"/>
      <c r="M898" s="1009"/>
      <c r="N898" s="1009"/>
      <c r="O898" s="1009"/>
      <c r="P898" s="1009"/>
      <c r="Q898" s="1009"/>
      <c r="R898" s="1009"/>
      <c r="S898" s="1009"/>
      <c r="T898" s="1009"/>
      <c r="U898" s="1009"/>
      <c r="V898" s="1009"/>
      <c r="W898" s="1009"/>
      <c r="X898" s="1009"/>
      <c r="Y898" s="1009"/>
      <c r="Z898" s="1009"/>
      <c r="AA898" s="1009"/>
    </row>
    <row r="899">
      <c r="A899" s="1009"/>
      <c r="B899" s="1008"/>
      <c r="C899" s="1009"/>
      <c r="D899" s="1010"/>
      <c r="E899" s="1009"/>
      <c r="F899" s="1011"/>
      <c r="G899" s="1009"/>
      <c r="H899" s="1009"/>
      <c r="I899" s="1009"/>
      <c r="J899" s="1009"/>
      <c r="K899" s="1009"/>
      <c r="L899" s="1009"/>
      <c r="M899" s="1009"/>
      <c r="N899" s="1009"/>
      <c r="O899" s="1009"/>
      <c r="P899" s="1009"/>
      <c r="Q899" s="1009"/>
      <c r="R899" s="1009"/>
      <c r="S899" s="1009"/>
      <c r="T899" s="1009"/>
      <c r="U899" s="1009"/>
      <c r="V899" s="1009"/>
      <c r="W899" s="1009"/>
      <c r="X899" s="1009"/>
      <c r="Y899" s="1009"/>
      <c r="Z899" s="1009"/>
      <c r="AA899" s="1009"/>
    </row>
    <row r="900">
      <c r="A900" s="1009"/>
      <c r="B900" s="1008"/>
      <c r="C900" s="1009"/>
      <c r="D900" s="1010"/>
      <c r="E900" s="1009"/>
      <c r="F900" s="1011"/>
      <c r="G900" s="1009"/>
      <c r="H900" s="1009"/>
      <c r="I900" s="1009"/>
      <c r="J900" s="1009"/>
      <c r="K900" s="1009"/>
      <c r="L900" s="1009"/>
      <c r="M900" s="1009"/>
      <c r="N900" s="1009"/>
      <c r="O900" s="1009"/>
      <c r="P900" s="1009"/>
      <c r="Q900" s="1009"/>
      <c r="R900" s="1009"/>
      <c r="S900" s="1009"/>
      <c r="T900" s="1009"/>
      <c r="U900" s="1009"/>
      <c r="V900" s="1009"/>
      <c r="W900" s="1009"/>
      <c r="X900" s="1009"/>
      <c r="Y900" s="1009"/>
      <c r="Z900" s="1009"/>
      <c r="AA900" s="1009"/>
    </row>
    <row r="901">
      <c r="A901" s="1009"/>
      <c r="B901" s="1008"/>
      <c r="C901" s="1009"/>
      <c r="D901" s="1010"/>
      <c r="E901" s="1009"/>
      <c r="F901" s="1011"/>
      <c r="G901" s="1009"/>
      <c r="H901" s="1009"/>
      <c r="I901" s="1009"/>
      <c r="J901" s="1009"/>
      <c r="K901" s="1009"/>
      <c r="L901" s="1009"/>
      <c r="M901" s="1009"/>
      <c r="N901" s="1009"/>
      <c r="O901" s="1009"/>
      <c r="P901" s="1009"/>
      <c r="Q901" s="1009"/>
      <c r="R901" s="1009"/>
      <c r="S901" s="1009"/>
      <c r="T901" s="1009"/>
      <c r="U901" s="1009"/>
      <c r="V901" s="1009"/>
      <c r="W901" s="1009"/>
      <c r="X901" s="1009"/>
      <c r="Y901" s="1009"/>
      <c r="Z901" s="1009"/>
      <c r="AA901" s="1009"/>
    </row>
    <row r="902">
      <c r="A902" s="1009"/>
      <c r="B902" s="1008"/>
      <c r="C902" s="1009"/>
      <c r="D902" s="1010"/>
      <c r="E902" s="1009"/>
      <c r="F902" s="1011"/>
      <c r="G902" s="1009"/>
      <c r="H902" s="1009"/>
      <c r="I902" s="1009"/>
      <c r="J902" s="1009"/>
      <c r="K902" s="1009"/>
      <c r="L902" s="1009"/>
      <c r="M902" s="1009"/>
      <c r="N902" s="1009"/>
      <c r="O902" s="1009"/>
      <c r="P902" s="1009"/>
      <c r="Q902" s="1009"/>
      <c r="R902" s="1009"/>
      <c r="S902" s="1009"/>
      <c r="T902" s="1009"/>
      <c r="U902" s="1009"/>
      <c r="V902" s="1009"/>
      <c r="W902" s="1009"/>
      <c r="X902" s="1009"/>
      <c r="Y902" s="1009"/>
      <c r="Z902" s="1009"/>
      <c r="AA902" s="1009"/>
    </row>
    <row r="903">
      <c r="A903" s="1009"/>
      <c r="B903" s="1008"/>
      <c r="C903" s="1009"/>
      <c r="D903" s="1010"/>
      <c r="E903" s="1009"/>
      <c r="F903" s="1011"/>
      <c r="G903" s="1009"/>
      <c r="H903" s="1009"/>
      <c r="I903" s="1009"/>
      <c r="J903" s="1009"/>
      <c r="K903" s="1009"/>
      <c r="L903" s="1009"/>
      <c r="M903" s="1009"/>
      <c r="N903" s="1009"/>
      <c r="O903" s="1009"/>
      <c r="P903" s="1009"/>
      <c r="Q903" s="1009"/>
      <c r="R903" s="1009"/>
      <c r="S903" s="1009"/>
      <c r="T903" s="1009"/>
      <c r="U903" s="1009"/>
      <c r="V903" s="1009"/>
      <c r="W903" s="1009"/>
      <c r="X903" s="1009"/>
      <c r="Y903" s="1009"/>
      <c r="Z903" s="1009"/>
      <c r="AA903" s="1009"/>
    </row>
    <row r="904">
      <c r="A904" s="1009"/>
      <c r="B904" s="1008"/>
      <c r="C904" s="1009"/>
      <c r="D904" s="1010"/>
      <c r="E904" s="1009"/>
      <c r="F904" s="1011"/>
      <c r="G904" s="1009"/>
      <c r="H904" s="1009"/>
      <c r="I904" s="1009"/>
      <c r="J904" s="1009"/>
      <c r="K904" s="1009"/>
      <c r="L904" s="1009"/>
      <c r="M904" s="1009"/>
      <c r="N904" s="1009"/>
      <c r="O904" s="1009"/>
      <c r="P904" s="1009"/>
      <c r="Q904" s="1009"/>
      <c r="R904" s="1009"/>
      <c r="S904" s="1009"/>
      <c r="T904" s="1009"/>
      <c r="U904" s="1009"/>
      <c r="V904" s="1009"/>
      <c r="W904" s="1009"/>
      <c r="X904" s="1009"/>
      <c r="Y904" s="1009"/>
      <c r="Z904" s="1009"/>
      <c r="AA904" s="1009"/>
    </row>
    <row r="905">
      <c r="A905" s="1009"/>
      <c r="B905" s="1008"/>
      <c r="C905" s="1009"/>
      <c r="D905" s="1010"/>
      <c r="E905" s="1009"/>
      <c r="F905" s="1011"/>
      <c r="G905" s="1009"/>
      <c r="H905" s="1009"/>
      <c r="I905" s="1009"/>
      <c r="J905" s="1009"/>
      <c r="K905" s="1009"/>
      <c r="L905" s="1009"/>
      <c r="M905" s="1009"/>
      <c r="N905" s="1009"/>
      <c r="O905" s="1009"/>
      <c r="P905" s="1009"/>
      <c r="Q905" s="1009"/>
      <c r="R905" s="1009"/>
      <c r="S905" s="1009"/>
      <c r="T905" s="1009"/>
      <c r="U905" s="1009"/>
      <c r="V905" s="1009"/>
      <c r="W905" s="1009"/>
      <c r="X905" s="1009"/>
      <c r="Y905" s="1009"/>
      <c r="Z905" s="1009"/>
      <c r="AA905" s="1009"/>
    </row>
    <row r="906">
      <c r="A906" s="1009"/>
      <c r="B906" s="1008"/>
      <c r="C906" s="1009"/>
      <c r="D906" s="1010"/>
      <c r="E906" s="1009"/>
      <c r="F906" s="1011"/>
      <c r="G906" s="1009"/>
      <c r="H906" s="1009"/>
      <c r="I906" s="1009"/>
      <c r="J906" s="1009"/>
      <c r="K906" s="1009"/>
      <c r="L906" s="1009"/>
      <c r="M906" s="1009"/>
      <c r="N906" s="1009"/>
      <c r="O906" s="1009"/>
      <c r="P906" s="1009"/>
      <c r="Q906" s="1009"/>
      <c r="R906" s="1009"/>
      <c r="S906" s="1009"/>
      <c r="T906" s="1009"/>
      <c r="U906" s="1009"/>
      <c r="V906" s="1009"/>
      <c r="W906" s="1009"/>
      <c r="X906" s="1009"/>
      <c r="Y906" s="1009"/>
      <c r="Z906" s="1009"/>
      <c r="AA906" s="1009"/>
    </row>
    <row r="907">
      <c r="A907" s="1009"/>
      <c r="B907" s="1008"/>
      <c r="C907" s="1009"/>
      <c r="D907" s="1010"/>
      <c r="E907" s="1009"/>
      <c r="F907" s="1011"/>
      <c r="G907" s="1009"/>
      <c r="H907" s="1009"/>
      <c r="I907" s="1009"/>
      <c r="J907" s="1009"/>
      <c r="K907" s="1009"/>
      <c r="L907" s="1009"/>
      <c r="M907" s="1009"/>
      <c r="N907" s="1009"/>
      <c r="O907" s="1009"/>
      <c r="P907" s="1009"/>
      <c r="Q907" s="1009"/>
      <c r="R907" s="1009"/>
      <c r="S907" s="1009"/>
      <c r="T907" s="1009"/>
      <c r="U907" s="1009"/>
      <c r="V907" s="1009"/>
      <c r="W907" s="1009"/>
      <c r="X907" s="1009"/>
      <c r="Y907" s="1009"/>
      <c r="Z907" s="1009"/>
      <c r="AA907" s="1009"/>
    </row>
    <row r="908">
      <c r="A908" s="1009"/>
      <c r="B908" s="1008"/>
      <c r="C908" s="1009"/>
      <c r="D908" s="1010"/>
      <c r="E908" s="1009"/>
      <c r="F908" s="1011"/>
      <c r="G908" s="1009"/>
      <c r="H908" s="1009"/>
      <c r="I908" s="1009"/>
      <c r="J908" s="1009"/>
      <c r="K908" s="1009"/>
      <c r="L908" s="1009"/>
      <c r="M908" s="1009"/>
      <c r="N908" s="1009"/>
      <c r="O908" s="1009"/>
      <c r="P908" s="1009"/>
      <c r="Q908" s="1009"/>
      <c r="R908" s="1009"/>
      <c r="S908" s="1009"/>
      <c r="T908" s="1009"/>
      <c r="U908" s="1009"/>
      <c r="V908" s="1009"/>
      <c r="W908" s="1009"/>
      <c r="X908" s="1009"/>
      <c r="Y908" s="1009"/>
      <c r="Z908" s="1009"/>
      <c r="AA908" s="1009"/>
    </row>
    <row r="909">
      <c r="A909" s="1009"/>
      <c r="B909" s="1008"/>
      <c r="C909" s="1009"/>
      <c r="D909" s="1010"/>
      <c r="E909" s="1009"/>
      <c r="F909" s="1011"/>
      <c r="G909" s="1009"/>
      <c r="H909" s="1009"/>
      <c r="I909" s="1009"/>
      <c r="J909" s="1009"/>
      <c r="K909" s="1009"/>
      <c r="L909" s="1009"/>
      <c r="M909" s="1009"/>
      <c r="N909" s="1009"/>
      <c r="O909" s="1009"/>
      <c r="P909" s="1009"/>
      <c r="Q909" s="1009"/>
      <c r="R909" s="1009"/>
      <c r="S909" s="1009"/>
      <c r="T909" s="1009"/>
      <c r="U909" s="1009"/>
      <c r="V909" s="1009"/>
      <c r="W909" s="1009"/>
      <c r="X909" s="1009"/>
      <c r="Y909" s="1009"/>
      <c r="Z909" s="1009"/>
      <c r="AA909" s="1009"/>
    </row>
    <row r="910">
      <c r="A910" s="1009"/>
      <c r="B910" s="1008"/>
      <c r="C910" s="1009"/>
      <c r="D910" s="1010"/>
      <c r="E910" s="1009"/>
      <c r="F910" s="1011"/>
      <c r="G910" s="1009"/>
      <c r="H910" s="1009"/>
      <c r="I910" s="1009"/>
      <c r="J910" s="1009"/>
      <c r="K910" s="1009"/>
      <c r="L910" s="1009"/>
      <c r="M910" s="1009"/>
      <c r="N910" s="1009"/>
      <c r="O910" s="1009"/>
      <c r="P910" s="1009"/>
      <c r="Q910" s="1009"/>
      <c r="R910" s="1009"/>
      <c r="S910" s="1009"/>
      <c r="T910" s="1009"/>
      <c r="U910" s="1009"/>
      <c r="V910" s="1009"/>
      <c r="W910" s="1009"/>
      <c r="X910" s="1009"/>
      <c r="Y910" s="1009"/>
      <c r="Z910" s="1009"/>
      <c r="AA910" s="1009"/>
    </row>
    <row r="911">
      <c r="A911" s="1009"/>
      <c r="B911" s="1008"/>
      <c r="C911" s="1009"/>
      <c r="D911" s="1010"/>
      <c r="E911" s="1009"/>
      <c r="F911" s="1011"/>
      <c r="G911" s="1009"/>
      <c r="H911" s="1009"/>
      <c r="I911" s="1009"/>
      <c r="J911" s="1009"/>
      <c r="K911" s="1009"/>
      <c r="L911" s="1009"/>
      <c r="M911" s="1009"/>
      <c r="N911" s="1009"/>
      <c r="O911" s="1009"/>
      <c r="P911" s="1009"/>
      <c r="Q911" s="1009"/>
      <c r="R911" s="1009"/>
      <c r="S911" s="1009"/>
      <c r="T911" s="1009"/>
      <c r="U911" s="1009"/>
      <c r="V911" s="1009"/>
      <c r="W911" s="1009"/>
      <c r="X911" s="1009"/>
      <c r="Y911" s="1009"/>
      <c r="Z911" s="1009"/>
      <c r="AA911" s="1009"/>
    </row>
    <row r="912">
      <c r="A912" s="1009"/>
      <c r="B912" s="1008"/>
      <c r="C912" s="1009"/>
      <c r="D912" s="1010"/>
      <c r="E912" s="1009"/>
      <c r="F912" s="1011"/>
      <c r="G912" s="1009"/>
      <c r="H912" s="1009"/>
      <c r="I912" s="1009"/>
      <c r="J912" s="1009"/>
      <c r="K912" s="1009"/>
      <c r="L912" s="1009"/>
      <c r="M912" s="1009"/>
      <c r="N912" s="1009"/>
      <c r="O912" s="1009"/>
      <c r="P912" s="1009"/>
      <c r="Q912" s="1009"/>
      <c r="R912" s="1009"/>
      <c r="S912" s="1009"/>
      <c r="T912" s="1009"/>
      <c r="U912" s="1009"/>
      <c r="V912" s="1009"/>
      <c r="W912" s="1009"/>
      <c r="X912" s="1009"/>
      <c r="Y912" s="1009"/>
      <c r="Z912" s="1009"/>
      <c r="AA912" s="1009"/>
    </row>
    <row r="913">
      <c r="A913" s="1009"/>
      <c r="B913" s="1008"/>
      <c r="C913" s="1009"/>
      <c r="D913" s="1010"/>
      <c r="E913" s="1009"/>
      <c r="F913" s="1011"/>
      <c r="G913" s="1009"/>
      <c r="H913" s="1009"/>
      <c r="I913" s="1009"/>
      <c r="J913" s="1009"/>
      <c r="K913" s="1009"/>
      <c r="L913" s="1009"/>
      <c r="M913" s="1009"/>
      <c r="N913" s="1009"/>
      <c r="O913" s="1009"/>
      <c r="P913" s="1009"/>
      <c r="Q913" s="1009"/>
      <c r="R913" s="1009"/>
      <c r="S913" s="1009"/>
      <c r="T913" s="1009"/>
      <c r="U913" s="1009"/>
      <c r="V913" s="1009"/>
      <c r="W913" s="1009"/>
      <c r="X913" s="1009"/>
      <c r="Y913" s="1009"/>
      <c r="Z913" s="1009"/>
      <c r="AA913" s="1009"/>
    </row>
    <row r="914">
      <c r="A914" s="1009"/>
      <c r="B914" s="1008"/>
      <c r="C914" s="1009"/>
      <c r="D914" s="1010"/>
      <c r="E914" s="1009"/>
      <c r="F914" s="1011"/>
      <c r="G914" s="1009"/>
      <c r="H914" s="1009"/>
      <c r="I914" s="1009"/>
      <c r="J914" s="1009"/>
      <c r="K914" s="1009"/>
      <c r="L914" s="1009"/>
      <c r="M914" s="1009"/>
      <c r="N914" s="1009"/>
      <c r="O914" s="1009"/>
      <c r="P914" s="1009"/>
      <c r="Q914" s="1009"/>
      <c r="R914" s="1009"/>
      <c r="S914" s="1009"/>
      <c r="T914" s="1009"/>
      <c r="U914" s="1009"/>
      <c r="V914" s="1009"/>
      <c r="W914" s="1009"/>
      <c r="X914" s="1009"/>
      <c r="Y914" s="1009"/>
      <c r="Z914" s="1009"/>
      <c r="AA914" s="1009"/>
    </row>
    <row r="915">
      <c r="A915" s="1009"/>
      <c r="B915" s="1008"/>
      <c r="C915" s="1009"/>
      <c r="D915" s="1010"/>
      <c r="E915" s="1009"/>
      <c r="F915" s="1011"/>
      <c r="G915" s="1009"/>
      <c r="H915" s="1009"/>
      <c r="I915" s="1009"/>
      <c r="J915" s="1009"/>
      <c r="K915" s="1009"/>
      <c r="L915" s="1009"/>
      <c r="M915" s="1009"/>
      <c r="N915" s="1009"/>
      <c r="O915" s="1009"/>
      <c r="P915" s="1009"/>
      <c r="Q915" s="1009"/>
      <c r="R915" s="1009"/>
      <c r="S915" s="1009"/>
      <c r="T915" s="1009"/>
      <c r="U915" s="1009"/>
      <c r="V915" s="1009"/>
      <c r="W915" s="1009"/>
      <c r="X915" s="1009"/>
      <c r="Y915" s="1009"/>
      <c r="Z915" s="1009"/>
      <c r="AA915" s="1009"/>
    </row>
    <row r="916">
      <c r="A916" s="1009"/>
      <c r="B916" s="1008"/>
      <c r="C916" s="1009"/>
      <c r="D916" s="1010"/>
      <c r="E916" s="1009"/>
      <c r="F916" s="1011"/>
      <c r="G916" s="1009"/>
      <c r="H916" s="1009"/>
      <c r="I916" s="1009"/>
      <c r="J916" s="1009"/>
      <c r="K916" s="1009"/>
      <c r="L916" s="1009"/>
      <c r="M916" s="1009"/>
      <c r="N916" s="1009"/>
      <c r="O916" s="1009"/>
      <c r="P916" s="1009"/>
      <c r="Q916" s="1009"/>
      <c r="R916" s="1009"/>
      <c r="S916" s="1009"/>
      <c r="T916" s="1009"/>
      <c r="U916" s="1009"/>
      <c r="V916" s="1009"/>
      <c r="W916" s="1009"/>
      <c r="X916" s="1009"/>
      <c r="Y916" s="1009"/>
      <c r="Z916" s="1009"/>
      <c r="AA916" s="1009"/>
    </row>
    <row r="917">
      <c r="A917" s="1009"/>
      <c r="B917" s="1008"/>
      <c r="C917" s="1009"/>
      <c r="D917" s="1010"/>
      <c r="E917" s="1009"/>
      <c r="F917" s="1011"/>
      <c r="G917" s="1009"/>
      <c r="H917" s="1009"/>
      <c r="I917" s="1009"/>
      <c r="J917" s="1009"/>
      <c r="K917" s="1009"/>
      <c r="L917" s="1009"/>
      <c r="M917" s="1009"/>
      <c r="N917" s="1009"/>
      <c r="O917" s="1009"/>
      <c r="P917" s="1009"/>
      <c r="Q917" s="1009"/>
      <c r="R917" s="1009"/>
      <c r="S917" s="1009"/>
      <c r="T917" s="1009"/>
      <c r="U917" s="1009"/>
      <c r="V917" s="1009"/>
      <c r="W917" s="1009"/>
      <c r="X917" s="1009"/>
      <c r="Y917" s="1009"/>
      <c r="Z917" s="1009"/>
      <c r="AA917" s="1009"/>
    </row>
    <row r="918">
      <c r="A918" s="1009"/>
      <c r="B918" s="1008"/>
      <c r="C918" s="1009"/>
      <c r="D918" s="1010"/>
      <c r="E918" s="1009"/>
      <c r="F918" s="1011"/>
      <c r="G918" s="1009"/>
      <c r="H918" s="1009"/>
      <c r="I918" s="1009"/>
      <c r="J918" s="1009"/>
      <c r="K918" s="1009"/>
      <c r="L918" s="1009"/>
      <c r="M918" s="1009"/>
      <c r="N918" s="1009"/>
      <c r="O918" s="1009"/>
      <c r="P918" s="1009"/>
      <c r="Q918" s="1009"/>
      <c r="R918" s="1009"/>
      <c r="S918" s="1009"/>
      <c r="T918" s="1009"/>
      <c r="U918" s="1009"/>
      <c r="V918" s="1009"/>
      <c r="W918" s="1009"/>
      <c r="X918" s="1009"/>
      <c r="Y918" s="1009"/>
      <c r="Z918" s="1009"/>
      <c r="AA918" s="1009"/>
    </row>
    <row r="919">
      <c r="A919" s="1009"/>
      <c r="B919" s="1008"/>
      <c r="C919" s="1009"/>
      <c r="D919" s="1010"/>
      <c r="E919" s="1009"/>
      <c r="F919" s="1011"/>
      <c r="G919" s="1009"/>
      <c r="H919" s="1009"/>
      <c r="I919" s="1009"/>
      <c r="J919" s="1009"/>
      <c r="K919" s="1009"/>
      <c r="L919" s="1009"/>
      <c r="M919" s="1009"/>
      <c r="N919" s="1009"/>
      <c r="O919" s="1009"/>
      <c r="P919" s="1009"/>
      <c r="Q919" s="1009"/>
      <c r="R919" s="1009"/>
      <c r="S919" s="1009"/>
      <c r="T919" s="1009"/>
      <c r="U919" s="1009"/>
      <c r="V919" s="1009"/>
      <c r="W919" s="1009"/>
      <c r="X919" s="1009"/>
      <c r="Y919" s="1009"/>
      <c r="Z919" s="1009"/>
      <c r="AA919" s="1009"/>
    </row>
    <row r="920">
      <c r="A920" s="1009"/>
      <c r="B920" s="1008"/>
      <c r="C920" s="1009"/>
      <c r="D920" s="1010"/>
      <c r="E920" s="1009"/>
      <c r="F920" s="1011"/>
      <c r="G920" s="1009"/>
      <c r="H920" s="1009"/>
      <c r="I920" s="1009"/>
      <c r="J920" s="1009"/>
      <c r="K920" s="1009"/>
      <c r="L920" s="1009"/>
      <c r="M920" s="1009"/>
      <c r="N920" s="1009"/>
      <c r="O920" s="1009"/>
      <c r="P920" s="1009"/>
      <c r="Q920" s="1009"/>
      <c r="R920" s="1009"/>
      <c r="S920" s="1009"/>
      <c r="T920" s="1009"/>
      <c r="U920" s="1009"/>
      <c r="V920" s="1009"/>
      <c r="W920" s="1009"/>
      <c r="X920" s="1009"/>
      <c r="Y920" s="1009"/>
      <c r="Z920" s="1009"/>
      <c r="AA920" s="1009"/>
    </row>
    <row r="921">
      <c r="A921" s="1009"/>
      <c r="B921" s="1008"/>
      <c r="C921" s="1009"/>
      <c r="D921" s="1010"/>
      <c r="E921" s="1009"/>
      <c r="F921" s="1011"/>
      <c r="G921" s="1009"/>
      <c r="H921" s="1009"/>
      <c r="I921" s="1009"/>
      <c r="J921" s="1009"/>
      <c r="K921" s="1009"/>
      <c r="L921" s="1009"/>
      <c r="M921" s="1009"/>
      <c r="N921" s="1009"/>
      <c r="O921" s="1009"/>
      <c r="P921" s="1009"/>
      <c r="Q921" s="1009"/>
      <c r="R921" s="1009"/>
      <c r="S921" s="1009"/>
      <c r="T921" s="1009"/>
      <c r="U921" s="1009"/>
      <c r="V921" s="1009"/>
      <c r="W921" s="1009"/>
      <c r="X921" s="1009"/>
      <c r="Y921" s="1009"/>
      <c r="Z921" s="1009"/>
      <c r="AA921" s="1009"/>
    </row>
    <row r="922">
      <c r="A922" s="1009"/>
      <c r="B922" s="1008"/>
      <c r="C922" s="1009"/>
      <c r="D922" s="1010"/>
      <c r="E922" s="1009"/>
      <c r="F922" s="1011"/>
      <c r="G922" s="1009"/>
      <c r="H922" s="1009"/>
      <c r="I922" s="1009"/>
      <c r="J922" s="1009"/>
      <c r="K922" s="1009"/>
      <c r="L922" s="1009"/>
      <c r="M922" s="1009"/>
      <c r="N922" s="1009"/>
      <c r="O922" s="1009"/>
      <c r="P922" s="1009"/>
      <c r="Q922" s="1009"/>
      <c r="R922" s="1009"/>
      <c r="S922" s="1009"/>
      <c r="T922" s="1009"/>
      <c r="U922" s="1009"/>
      <c r="V922" s="1009"/>
      <c r="W922" s="1009"/>
      <c r="X922" s="1009"/>
      <c r="Y922" s="1009"/>
      <c r="Z922" s="1009"/>
      <c r="AA922" s="1009"/>
    </row>
    <row r="923">
      <c r="A923" s="1009"/>
      <c r="B923" s="1008"/>
      <c r="C923" s="1009"/>
      <c r="D923" s="1010"/>
      <c r="E923" s="1009"/>
      <c r="F923" s="1011"/>
      <c r="G923" s="1009"/>
      <c r="H923" s="1009"/>
      <c r="I923" s="1009"/>
      <c r="J923" s="1009"/>
      <c r="K923" s="1009"/>
      <c r="L923" s="1009"/>
      <c r="M923" s="1009"/>
      <c r="N923" s="1009"/>
      <c r="O923" s="1009"/>
      <c r="P923" s="1009"/>
      <c r="Q923" s="1009"/>
      <c r="R923" s="1009"/>
      <c r="S923" s="1009"/>
      <c r="T923" s="1009"/>
      <c r="U923" s="1009"/>
      <c r="V923" s="1009"/>
      <c r="W923" s="1009"/>
      <c r="X923" s="1009"/>
      <c r="Y923" s="1009"/>
      <c r="Z923" s="1009"/>
      <c r="AA923" s="1009"/>
    </row>
    <row r="924">
      <c r="A924" s="1009"/>
      <c r="B924" s="1008"/>
      <c r="C924" s="1009"/>
      <c r="D924" s="1010"/>
      <c r="E924" s="1009"/>
      <c r="F924" s="1011"/>
      <c r="G924" s="1009"/>
      <c r="H924" s="1009"/>
      <c r="I924" s="1009"/>
      <c r="J924" s="1009"/>
      <c r="K924" s="1009"/>
      <c r="L924" s="1009"/>
      <c r="M924" s="1009"/>
      <c r="N924" s="1009"/>
      <c r="O924" s="1009"/>
      <c r="P924" s="1009"/>
      <c r="Q924" s="1009"/>
      <c r="R924" s="1009"/>
      <c r="S924" s="1009"/>
      <c r="T924" s="1009"/>
      <c r="U924" s="1009"/>
      <c r="V924" s="1009"/>
      <c r="W924" s="1009"/>
      <c r="X924" s="1009"/>
      <c r="Y924" s="1009"/>
      <c r="Z924" s="1009"/>
      <c r="AA924" s="1009"/>
    </row>
    <row r="925">
      <c r="A925" s="1009"/>
      <c r="B925" s="1008"/>
      <c r="C925" s="1009"/>
      <c r="D925" s="1010"/>
      <c r="E925" s="1009"/>
      <c r="F925" s="1011"/>
      <c r="G925" s="1009"/>
      <c r="H925" s="1009"/>
      <c r="I925" s="1009"/>
      <c r="J925" s="1009"/>
      <c r="K925" s="1009"/>
      <c r="L925" s="1009"/>
      <c r="M925" s="1009"/>
      <c r="N925" s="1009"/>
      <c r="O925" s="1009"/>
      <c r="P925" s="1009"/>
      <c r="Q925" s="1009"/>
      <c r="R925" s="1009"/>
      <c r="S925" s="1009"/>
      <c r="T925" s="1009"/>
      <c r="U925" s="1009"/>
      <c r="V925" s="1009"/>
      <c r="W925" s="1009"/>
      <c r="X925" s="1009"/>
      <c r="Y925" s="1009"/>
      <c r="Z925" s="1009"/>
      <c r="AA925" s="1009"/>
    </row>
    <row r="926">
      <c r="A926" s="1009"/>
      <c r="B926" s="1008"/>
      <c r="C926" s="1009"/>
      <c r="D926" s="1010"/>
      <c r="E926" s="1009"/>
      <c r="F926" s="1011"/>
      <c r="G926" s="1009"/>
      <c r="H926" s="1009"/>
      <c r="I926" s="1009"/>
      <c r="J926" s="1009"/>
      <c r="K926" s="1009"/>
      <c r="L926" s="1009"/>
      <c r="M926" s="1009"/>
      <c r="N926" s="1009"/>
      <c r="O926" s="1009"/>
      <c r="P926" s="1009"/>
      <c r="Q926" s="1009"/>
      <c r="R926" s="1009"/>
      <c r="S926" s="1009"/>
      <c r="T926" s="1009"/>
      <c r="U926" s="1009"/>
      <c r="V926" s="1009"/>
      <c r="W926" s="1009"/>
      <c r="X926" s="1009"/>
      <c r="Y926" s="1009"/>
      <c r="Z926" s="1009"/>
      <c r="AA926" s="1009"/>
    </row>
    <row r="927">
      <c r="A927" s="1009"/>
      <c r="B927" s="1008"/>
      <c r="C927" s="1009"/>
      <c r="D927" s="1010"/>
      <c r="E927" s="1009"/>
      <c r="F927" s="1011"/>
      <c r="G927" s="1009"/>
      <c r="H927" s="1009"/>
      <c r="I927" s="1009"/>
      <c r="J927" s="1009"/>
      <c r="K927" s="1009"/>
      <c r="L927" s="1009"/>
      <c r="M927" s="1009"/>
      <c r="N927" s="1009"/>
      <c r="O927" s="1009"/>
      <c r="P927" s="1009"/>
      <c r="Q927" s="1009"/>
      <c r="R927" s="1009"/>
      <c r="S927" s="1009"/>
      <c r="T927" s="1009"/>
      <c r="U927" s="1009"/>
      <c r="V927" s="1009"/>
      <c r="W927" s="1009"/>
      <c r="X927" s="1009"/>
      <c r="Y927" s="1009"/>
      <c r="Z927" s="1009"/>
      <c r="AA927" s="1009"/>
    </row>
    <row r="928">
      <c r="A928" s="1009"/>
      <c r="B928" s="1008"/>
      <c r="C928" s="1009"/>
      <c r="D928" s="1010"/>
      <c r="E928" s="1009"/>
      <c r="F928" s="1011"/>
      <c r="G928" s="1009"/>
      <c r="H928" s="1009"/>
      <c r="I928" s="1009"/>
      <c r="J928" s="1009"/>
      <c r="K928" s="1009"/>
      <c r="L928" s="1009"/>
      <c r="M928" s="1009"/>
      <c r="N928" s="1009"/>
      <c r="O928" s="1009"/>
      <c r="P928" s="1009"/>
      <c r="Q928" s="1009"/>
      <c r="R928" s="1009"/>
      <c r="S928" s="1009"/>
      <c r="T928" s="1009"/>
      <c r="U928" s="1009"/>
      <c r="V928" s="1009"/>
      <c r="W928" s="1009"/>
      <c r="X928" s="1009"/>
      <c r="Y928" s="1009"/>
      <c r="Z928" s="1009"/>
      <c r="AA928" s="1009"/>
    </row>
    <row r="929">
      <c r="A929" s="1009"/>
      <c r="B929" s="1008"/>
      <c r="C929" s="1009"/>
      <c r="D929" s="1010"/>
      <c r="E929" s="1009"/>
      <c r="F929" s="1011"/>
      <c r="G929" s="1009"/>
      <c r="H929" s="1009"/>
      <c r="I929" s="1009"/>
      <c r="J929" s="1009"/>
      <c r="K929" s="1009"/>
      <c r="L929" s="1009"/>
      <c r="M929" s="1009"/>
      <c r="N929" s="1009"/>
      <c r="O929" s="1009"/>
      <c r="P929" s="1009"/>
      <c r="Q929" s="1009"/>
      <c r="R929" s="1009"/>
      <c r="S929" s="1009"/>
      <c r="T929" s="1009"/>
      <c r="U929" s="1009"/>
      <c r="V929" s="1009"/>
      <c r="W929" s="1009"/>
      <c r="X929" s="1009"/>
      <c r="Y929" s="1009"/>
      <c r="Z929" s="1009"/>
      <c r="AA929" s="1009"/>
    </row>
    <row r="930">
      <c r="A930" s="1009"/>
      <c r="B930" s="1008"/>
      <c r="C930" s="1009"/>
      <c r="D930" s="1010"/>
      <c r="E930" s="1009"/>
      <c r="F930" s="1011"/>
      <c r="G930" s="1009"/>
      <c r="H930" s="1009"/>
      <c r="I930" s="1009"/>
      <c r="J930" s="1009"/>
      <c r="K930" s="1009"/>
      <c r="L930" s="1009"/>
      <c r="M930" s="1009"/>
      <c r="N930" s="1009"/>
      <c r="O930" s="1009"/>
      <c r="P930" s="1009"/>
      <c r="Q930" s="1009"/>
      <c r="R930" s="1009"/>
      <c r="S930" s="1009"/>
      <c r="T930" s="1009"/>
      <c r="U930" s="1009"/>
      <c r="V930" s="1009"/>
      <c r="W930" s="1009"/>
      <c r="X930" s="1009"/>
      <c r="Y930" s="1009"/>
      <c r="Z930" s="1009"/>
      <c r="AA930" s="1009"/>
    </row>
    <row r="931">
      <c r="A931" s="1009"/>
      <c r="B931" s="1008"/>
      <c r="C931" s="1009"/>
      <c r="D931" s="1010"/>
      <c r="E931" s="1009"/>
      <c r="F931" s="1011"/>
      <c r="G931" s="1009"/>
      <c r="H931" s="1009"/>
      <c r="I931" s="1009"/>
      <c r="J931" s="1009"/>
      <c r="K931" s="1009"/>
      <c r="L931" s="1009"/>
      <c r="M931" s="1009"/>
      <c r="N931" s="1009"/>
      <c r="O931" s="1009"/>
      <c r="P931" s="1009"/>
      <c r="Q931" s="1009"/>
      <c r="R931" s="1009"/>
      <c r="S931" s="1009"/>
      <c r="T931" s="1009"/>
      <c r="U931" s="1009"/>
      <c r="V931" s="1009"/>
      <c r="W931" s="1009"/>
      <c r="X931" s="1009"/>
      <c r="Y931" s="1009"/>
      <c r="Z931" s="1009"/>
      <c r="AA931" s="1009"/>
    </row>
    <row r="932">
      <c r="A932" s="1009"/>
      <c r="B932" s="1008"/>
      <c r="C932" s="1009"/>
      <c r="D932" s="1010"/>
      <c r="E932" s="1009"/>
      <c r="F932" s="1011"/>
      <c r="G932" s="1009"/>
      <c r="H932" s="1009"/>
      <c r="I932" s="1009"/>
      <c r="J932" s="1009"/>
      <c r="K932" s="1009"/>
      <c r="L932" s="1009"/>
      <c r="M932" s="1009"/>
      <c r="N932" s="1009"/>
      <c r="O932" s="1009"/>
      <c r="P932" s="1009"/>
      <c r="Q932" s="1009"/>
      <c r="R932" s="1009"/>
      <c r="S932" s="1009"/>
      <c r="T932" s="1009"/>
      <c r="U932" s="1009"/>
      <c r="V932" s="1009"/>
      <c r="W932" s="1009"/>
      <c r="X932" s="1009"/>
      <c r="Y932" s="1009"/>
      <c r="Z932" s="1009"/>
      <c r="AA932" s="1009"/>
    </row>
    <row r="933">
      <c r="A933" s="1009"/>
      <c r="B933" s="1008"/>
      <c r="C933" s="1009"/>
      <c r="D933" s="1010"/>
      <c r="E933" s="1009"/>
      <c r="F933" s="1011"/>
      <c r="G933" s="1009"/>
      <c r="H933" s="1009"/>
      <c r="I933" s="1009"/>
      <c r="J933" s="1009"/>
      <c r="K933" s="1009"/>
      <c r="L933" s="1009"/>
      <c r="M933" s="1009"/>
      <c r="N933" s="1009"/>
      <c r="O933" s="1009"/>
      <c r="P933" s="1009"/>
      <c r="Q933" s="1009"/>
      <c r="R933" s="1009"/>
      <c r="S933" s="1009"/>
      <c r="T933" s="1009"/>
      <c r="U933" s="1009"/>
      <c r="V933" s="1009"/>
      <c r="W933" s="1009"/>
      <c r="X933" s="1009"/>
      <c r="Y933" s="1009"/>
      <c r="Z933" s="1009"/>
      <c r="AA933" s="1009"/>
    </row>
    <row r="934">
      <c r="A934" s="1009"/>
      <c r="B934" s="1008"/>
      <c r="C934" s="1009"/>
      <c r="D934" s="1010"/>
      <c r="E934" s="1009"/>
      <c r="F934" s="1011"/>
      <c r="G934" s="1009"/>
      <c r="H934" s="1009"/>
      <c r="I934" s="1009"/>
      <c r="J934" s="1009"/>
      <c r="K934" s="1009"/>
      <c r="L934" s="1009"/>
      <c r="M934" s="1009"/>
      <c r="N934" s="1009"/>
      <c r="O934" s="1009"/>
      <c r="P934" s="1009"/>
      <c r="Q934" s="1009"/>
      <c r="R934" s="1009"/>
      <c r="S934" s="1009"/>
      <c r="T934" s="1009"/>
      <c r="U934" s="1009"/>
      <c r="V934" s="1009"/>
      <c r="W934" s="1009"/>
      <c r="X934" s="1009"/>
      <c r="Y934" s="1009"/>
      <c r="Z934" s="1009"/>
      <c r="AA934" s="1009"/>
    </row>
    <row r="935">
      <c r="A935" s="1009"/>
      <c r="B935" s="1008"/>
      <c r="C935" s="1009"/>
      <c r="D935" s="1010"/>
      <c r="E935" s="1009"/>
      <c r="F935" s="1011"/>
      <c r="G935" s="1009"/>
      <c r="H935" s="1009"/>
      <c r="I935" s="1009"/>
      <c r="J935" s="1009"/>
      <c r="K935" s="1009"/>
      <c r="L935" s="1009"/>
      <c r="M935" s="1009"/>
      <c r="N935" s="1009"/>
      <c r="O935" s="1009"/>
      <c r="P935" s="1009"/>
      <c r="Q935" s="1009"/>
      <c r="R935" s="1009"/>
      <c r="S935" s="1009"/>
      <c r="T935" s="1009"/>
      <c r="U935" s="1009"/>
      <c r="V935" s="1009"/>
      <c r="W935" s="1009"/>
      <c r="X935" s="1009"/>
      <c r="Y935" s="1009"/>
      <c r="Z935" s="1009"/>
      <c r="AA935" s="1009"/>
    </row>
    <row r="936">
      <c r="A936" s="1009"/>
      <c r="B936" s="1008"/>
      <c r="C936" s="1009"/>
      <c r="D936" s="1010"/>
      <c r="E936" s="1009"/>
      <c r="F936" s="1011"/>
      <c r="G936" s="1009"/>
      <c r="H936" s="1009"/>
      <c r="I936" s="1009"/>
      <c r="J936" s="1009"/>
      <c r="K936" s="1009"/>
      <c r="L936" s="1009"/>
      <c r="M936" s="1009"/>
      <c r="N936" s="1009"/>
      <c r="O936" s="1009"/>
      <c r="P936" s="1009"/>
      <c r="Q936" s="1009"/>
      <c r="R936" s="1009"/>
      <c r="S936" s="1009"/>
      <c r="T936" s="1009"/>
      <c r="U936" s="1009"/>
      <c r="V936" s="1009"/>
      <c r="W936" s="1009"/>
      <c r="X936" s="1009"/>
      <c r="Y936" s="1009"/>
      <c r="Z936" s="1009"/>
      <c r="AA936" s="1009"/>
    </row>
    <row r="937">
      <c r="A937" s="1009"/>
      <c r="B937" s="1008"/>
      <c r="C937" s="1009"/>
      <c r="D937" s="1010"/>
      <c r="E937" s="1009"/>
      <c r="F937" s="1011"/>
      <c r="G937" s="1009"/>
      <c r="H937" s="1009"/>
      <c r="I937" s="1009"/>
      <c r="J937" s="1009"/>
      <c r="K937" s="1009"/>
      <c r="L937" s="1009"/>
      <c r="M937" s="1009"/>
      <c r="N937" s="1009"/>
      <c r="O937" s="1009"/>
      <c r="P937" s="1009"/>
      <c r="Q937" s="1009"/>
      <c r="R937" s="1009"/>
      <c r="S937" s="1009"/>
      <c r="T937" s="1009"/>
      <c r="U937" s="1009"/>
      <c r="V937" s="1009"/>
      <c r="W937" s="1009"/>
      <c r="X937" s="1009"/>
      <c r="Y937" s="1009"/>
      <c r="Z937" s="1009"/>
      <c r="AA937" s="1009"/>
    </row>
    <row r="938">
      <c r="A938" s="1009"/>
      <c r="B938" s="1008"/>
      <c r="C938" s="1009"/>
      <c r="D938" s="1010"/>
      <c r="E938" s="1009"/>
      <c r="F938" s="1011"/>
      <c r="G938" s="1009"/>
      <c r="H938" s="1009"/>
      <c r="I938" s="1009"/>
      <c r="J938" s="1009"/>
      <c r="K938" s="1009"/>
      <c r="L938" s="1009"/>
      <c r="M938" s="1009"/>
      <c r="N938" s="1009"/>
      <c r="O938" s="1009"/>
      <c r="P938" s="1009"/>
      <c r="Q938" s="1009"/>
      <c r="R938" s="1009"/>
      <c r="S938" s="1009"/>
      <c r="T938" s="1009"/>
      <c r="U938" s="1009"/>
      <c r="V938" s="1009"/>
      <c r="W938" s="1009"/>
      <c r="X938" s="1009"/>
      <c r="Y938" s="1009"/>
      <c r="Z938" s="1009"/>
      <c r="AA938" s="1009"/>
    </row>
    <row r="939">
      <c r="A939" s="1009"/>
      <c r="B939" s="1008"/>
      <c r="C939" s="1009"/>
      <c r="D939" s="1010"/>
      <c r="E939" s="1009"/>
      <c r="F939" s="1011"/>
      <c r="G939" s="1009"/>
      <c r="H939" s="1009"/>
      <c r="I939" s="1009"/>
      <c r="J939" s="1009"/>
      <c r="K939" s="1009"/>
      <c r="L939" s="1009"/>
      <c r="M939" s="1009"/>
      <c r="N939" s="1009"/>
      <c r="O939" s="1009"/>
      <c r="P939" s="1009"/>
      <c r="Q939" s="1009"/>
      <c r="R939" s="1009"/>
      <c r="S939" s="1009"/>
      <c r="T939" s="1009"/>
      <c r="U939" s="1009"/>
      <c r="V939" s="1009"/>
      <c r="W939" s="1009"/>
      <c r="X939" s="1009"/>
      <c r="Y939" s="1009"/>
      <c r="Z939" s="1009"/>
      <c r="AA939" s="1009"/>
    </row>
    <row r="940">
      <c r="A940" s="1009"/>
      <c r="B940" s="1008"/>
      <c r="C940" s="1009"/>
      <c r="D940" s="1010"/>
      <c r="E940" s="1009"/>
      <c r="F940" s="1011"/>
      <c r="G940" s="1009"/>
      <c r="H940" s="1009"/>
      <c r="I940" s="1009"/>
      <c r="J940" s="1009"/>
      <c r="K940" s="1009"/>
      <c r="L940" s="1009"/>
      <c r="M940" s="1009"/>
      <c r="N940" s="1009"/>
      <c r="O940" s="1009"/>
      <c r="P940" s="1009"/>
      <c r="Q940" s="1009"/>
      <c r="R940" s="1009"/>
      <c r="S940" s="1009"/>
      <c r="T940" s="1009"/>
      <c r="U940" s="1009"/>
      <c r="V940" s="1009"/>
      <c r="W940" s="1009"/>
      <c r="X940" s="1009"/>
      <c r="Y940" s="1009"/>
      <c r="Z940" s="1009"/>
      <c r="AA940" s="1009"/>
    </row>
    <row r="941">
      <c r="A941" s="1009"/>
      <c r="B941" s="1008"/>
      <c r="C941" s="1009"/>
      <c r="D941" s="1010"/>
      <c r="E941" s="1009"/>
      <c r="F941" s="1011"/>
      <c r="G941" s="1009"/>
      <c r="H941" s="1009"/>
      <c r="I941" s="1009"/>
      <c r="J941" s="1009"/>
      <c r="K941" s="1009"/>
      <c r="L941" s="1009"/>
      <c r="M941" s="1009"/>
      <c r="N941" s="1009"/>
      <c r="O941" s="1009"/>
      <c r="P941" s="1009"/>
      <c r="Q941" s="1009"/>
      <c r="R941" s="1009"/>
      <c r="S941" s="1009"/>
      <c r="T941" s="1009"/>
      <c r="U941" s="1009"/>
      <c r="V941" s="1009"/>
      <c r="W941" s="1009"/>
      <c r="X941" s="1009"/>
      <c r="Y941" s="1009"/>
      <c r="Z941" s="1009"/>
      <c r="AA941" s="1009"/>
    </row>
    <row r="942">
      <c r="A942" s="1009"/>
      <c r="B942" s="1008"/>
      <c r="C942" s="1009"/>
      <c r="D942" s="1010"/>
      <c r="E942" s="1009"/>
      <c r="F942" s="1011"/>
      <c r="G942" s="1009"/>
      <c r="H942" s="1009"/>
      <c r="I942" s="1009"/>
      <c r="J942" s="1009"/>
      <c r="K942" s="1009"/>
      <c r="L942" s="1009"/>
      <c r="M942" s="1009"/>
      <c r="N942" s="1009"/>
      <c r="O942" s="1009"/>
      <c r="P942" s="1009"/>
      <c r="Q942" s="1009"/>
      <c r="R942" s="1009"/>
      <c r="S942" s="1009"/>
      <c r="T942" s="1009"/>
      <c r="U942" s="1009"/>
      <c r="V942" s="1009"/>
      <c r="W942" s="1009"/>
      <c r="X942" s="1009"/>
      <c r="Y942" s="1009"/>
      <c r="Z942" s="1009"/>
      <c r="AA942" s="1009"/>
    </row>
    <row r="943">
      <c r="A943" s="1009"/>
      <c r="B943" s="1008"/>
      <c r="C943" s="1009"/>
      <c r="D943" s="1010"/>
      <c r="E943" s="1009"/>
      <c r="F943" s="1011"/>
      <c r="G943" s="1009"/>
      <c r="H943" s="1009"/>
      <c r="I943" s="1009"/>
      <c r="J943" s="1009"/>
      <c r="K943" s="1009"/>
      <c r="L943" s="1009"/>
      <c r="M943" s="1009"/>
      <c r="N943" s="1009"/>
      <c r="O943" s="1009"/>
      <c r="P943" s="1009"/>
      <c r="Q943" s="1009"/>
      <c r="R943" s="1009"/>
      <c r="S943" s="1009"/>
      <c r="T943" s="1009"/>
      <c r="U943" s="1009"/>
      <c r="V943" s="1009"/>
      <c r="W943" s="1009"/>
      <c r="X943" s="1009"/>
      <c r="Y943" s="1009"/>
      <c r="Z943" s="1009"/>
      <c r="AA943" s="1009"/>
    </row>
    <row r="944">
      <c r="A944" s="1009"/>
      <c r="B944" s="1008"/>
      <c r="C944" s="1009"/>
      <c r="D944" s="1010"/>
      <c r="E944" s="1009"/>
      <c r="F944" s="1011"/>
      <c r="G944" s="1009"/>
      <c r="H944" s="1009"/>
      <c r="I944" s="1009"/>
      <c r="J944" s="1009"/>
      <c r="K944" s="1009"/>
      <c r="L944" s="1009"/>
      <c r="M944" s="1009"/>
      <c r="N944" s="1009"/>
      <c r="O944" s="1009"/>
      <c r="P944" s="1009"/>
      <c r="Q944" s="1009"/>
      <c r="R944" s="1009"/>
      <c r="S944" s="1009"/>
      <c r="T944" s="1009"/>
      <c r="U944" s="1009"/>
      <c r="V944" s="1009"/>
      <c r="W944" s="1009"/>
      <c r="X944" s="1009"/>
      <c r="Y944" s="1009"/>
      <c r="Z944" s="1009"/>
      <c r="AA944" s="1009"/>
    </row>
    <row r="945">
      <c r="A945" s="1009"/>
      <c r="B945" s="1008"/>
      <c r="C945" s="1009"/>
      <c r="D945" s="1010"/>
      <c r="E945" s="1009"/>
      <c r="F945" s="1011"/>
      <c r="G945" s="1009"/>
      <c r="H945" s="1009"/>
      <c r="I945" s="1009"/>
      <c r="J945" s="1009"/>
      <c r="K945" s="1009"/>
      <c r="L945" s="1009"/>
      <c r="M945" s="1009"/>
      <c r="N945" s="1009"/>
      <c r="O945" s="1009"/>
      <c r="P945" s="1009"/>
      <c r="Q945" s="1009"/>
      <c r="R945" s="1009"/>
      <c r="S945" s="1009"/>
      <c r="T945" s="1009"/>
      <c r="U945" s="1009"/>
      <c r="V945" s="1009"/>
      <c r="W945" s="1009"/>
      <c r="X945" s="1009"/>
      <c r="Y945" s="1009"/>
      <c r="Z945" s="1009"/>
      <c r="AA945" s="1009"/>
    </row>
    <row r="946">
      <c r="A946" s="1009"/>
      <c r="B946" s="1008"/>
      <c r="C946" s="1009"/>
      <c r="D946" s="1010"/>
      <c r="E946" s="1009"/>
      <c r="F946" s="1011"/>
      <c r="G946" s="1009"/>
      <c r="H946" s="1009"/>
      <c r="I946" s="1009"/>
      <c r="J946" s="1009"/>
      <c r="K946" s="1009"/>
      <c r="L946" s="1009"/>
      <c r="M946" s="1009"/>
      <c r="N946" s="1009"/>
      <c r="O946" s="1009"/>
      <c r="P946" s="1009"/>
      <c r="Q946" s="1009"/>
      <c r="R946" s="1009"/>
      <c r="S946" s="1009"/>
      <c r="T946" s="1009"/>
      <c r="U946" s="1009"/>
      <c r="V946" s="1009"/>
      <c r="W946" s="1009"/>
      <c r="X946" s="1009"/>
      <c r="Y946" s="1009"/>
      <c r="Z946" s="1009"/>
      <c r="AA946" s="1009"/>
    </row>
    <row r="947">
      <c r="A947" s="1009"/>
      <c r="B947" s="1008"/>
      <c r="C947" s="1009"/>
      <c r="D947" s="1010"/>
      <c r="E947" s="1009"/>
      <c r="F947" s="1011"/>
      <c r="G947" s="1009"/>
      <c r="H947" s="1009"/>
      <c r="I947" s="1009"/>
      <c r="J947" s="1009"/>
      <c r="K947" s="1009"/>
      <c r="L947" s="1009"/>
      <c r="M947" s="1009"/>
      <c r="N947" s="1009"/>
      <c r="O947" s="1009"/>
      <c r="P947" s="1009"/>
      <c r="Q947" s="1009"/>
      <c r="R947" s="1009"/>
      <c r="S947" s="1009"/>
      <c r="T947" s="1009"/>
      <c r="U947" s="1009"/>
      <c r="V947" s="1009"/>
      <c r="W947" s="1009"/>
      <c r="X947" s="1009"/>
      <c r="Y947" s="1009"/>
      <c r="Z947" s="1009"/>
      <c r="AA947" s="1009"/>
    </row>
    <row r="948">
      <c r="A948" s="1009"/>
      <c r="B948" s="1008"/>
      <c r="C948" s="1009"/>
      <c r="D948" s="1010"/>
      <c r="E948" s="1009"/>
      <c r="F948" s="1011"/>
      <c r="G948" s="1009"/>
      <c r="H948" s="1009"/>
      <c r="I948" s="1009"/>
      <c r="J948" s="1009"/>
      <c r="K948" s="1009"/>
      <c r="L948" s="1009"/>
      <c r="M948" s="1009"/>
      <c r="N948" s="1009"/>
      <c r="O948" s="1009"/>
      <c r="P948" s="1009"/>
      <c r="Q948" s="1009"/>
      <c r="R948" s="1009"/>
      <c r="S948" s="1009"/>
      <c r="T948" s="1009"/>
      <c r="U948" s="1009"/>
      <c r="V948" s="1009"/>
      <c r="W948" s="1009"/>
      <c r="X948" s="1009"/>
      <c r="Y948" s="1009"/>
      <c r="Z948" s="1009"/>
      <c r="AA948" s="1009"/>
    </row>
    <row r="949">
      <c r="A949" s="1009"/>
      <c r="B949" s="1008"/>
      <c r="C949" s="1009"/>
      <c r="D949" s="1010"/>
      <c r="E949" s="1009"/>
      <c r="F949" s="1011"/>
      <c r="G949" s="1009"/>
      <c r="H949" s="1009"/>
      <c r="I949" s="1009"/>
      <c r="J949" s="1009"/>
      <c r="K949" s="1009"/>
      <c r="L949" s="1009"/>
      <c r="M949" s="1009"/>
      <c r="N949" s="1009"/>
      <c r="O949" s="1009"/>
      <c r="P949" s="1009"/>
      <c r="Q949" s="1009"/>
      <c r="R949" s="1009"/>
      <c r="S949" s="1009"/>
      <c r="T949" s="1009"/>
      <c r="U949" s="1009"/>
      <c r="V949" s="1009"/>
      <c r="W949" s="1009"/>
      <c r="X949" s="1009"/>
      <c r="Y949" s="1009"/>
      <c r="Z949" s="1009"/>
      <c r="AA949" s="1009"/>
    </row>
    <row r="950">
      <c r="A950" s="1009"/>
      <c r="B950" s="1008"/>
      <c r="C950" s="1009"/>
      <c r="D950" s="1010"/>
      <c r="E950" s="1009"/>
      <c r="F950" s="1011"/>
      <c r="G950" s="1009"/>
      <c r="H950" s="1009"/>
      <c r="I950" s="1009"/>
      <c r="J950" s="1009"/>
      <c r="K950" s="1009"/>
      <c r="L950" s="1009"/>
      <c r="M950" s="1009"/>
      <c r="N950" s="1009"/>
      <c r="O950" s="1009"/>
      <c r="P950" s="1009"/>
      <c r="Q950" s="1009"/>
      <c r="R950" s="1009"/>
      <c r="S950" s="1009"/>
      <c r="T950" s="1009"/>
      <c r="U950" s="1009"/>
      <c r="V950" s="1009"/>
      <c r="W950" s="1009"/>
      <c r="X950" s="1009"/>
      <c r="Y950" s="1009"/>
      <c r="Z950" s="1009"/>
      <c r="AA950" s="1009"/>
    </row>
    <row r="951">
      <c r="A951" s="1009"/>
      <c r="B951" s="1008"/>
      <c r="C951" s="1009"/>
      <c r="D951" s="1010"/>
      <c r="E951" s="1009"/>
      <c r="F951" s="1011"/>
      <c r="G951" s="1009"/>
      <c r="H951" s="1009"/>
      <c r="I951" s="1009"/>
      <c r="J951" s="1009"/>
      <c r="K951" s="1009"/>
      <c r="L951" s="1009"/>
      <c r="M951" s="1009"/>
      <c r="N951" s="1009"/>
      <c r="O951" s="1009"/>
      <c r="P951" s="1009"/>
      <c r="Q951" s="1009"/>
      <c r="R951" s="1009"/>
      <c r="S951" s="1009"/>
      <c r="T951" s="1009"/>
      <c r="U951" s="1009"/>
      <c r="V951" s="1009"/>
      <c r="W951" s="1009"/>
      <c r="X951" s="1009"/>
      <c r="Y951" s="1009"/>
      <c r="Z951" s="1009"/>
      <c r="AA951" s="1009"/>
    </row>
    <row r="952">
      <c r="A952" s="1009"/>
      <c r="B952" s="1008"/>
      <c r="C952" s="1009"/>
      <c r="D952" s="1010"/>
      <c r="E952" s="1009"/>
      <c r="F952" s="1011"/>
      <c r="G952" s="1009"/>
      <c r="H952" s="1009"/>
      <c r="I952" s="1009"/>
      <c r="J952" s="1009"/>
      <c r="K952" s="1009"/>
      <c r="L952" s="1009"/>
      <c r="M952" s="1009"/>
      <c r="N952" s="1009"/>
      <c r="O952" s="1009"/>
      <c r="P952" s="1009"/>
      <c r="Q952" s="1009"/>
      <c r="R952" s="1009"/>
      <c r="S952" s="1009"/>
      <c r="T952" s="1009"/>
      <c r="U952" s="1009"/>
      <c r="V952" s="1009"/>
      <c r="W952" s="1009"/>
      <c r="X952" s="1009"/>
      <c r="Y952" s="1009"/>
      <c r="Z952" s="1009"/>
      <c r="AA952" s="1009"/>
    </row>
    <row r="953">
      <c r="A953" s="1009"/>
      <c r="B953" s="1008"/>
      <c r="C953" s="1009"/>
      <c r="D953" s="1010"/>
      <c r="E953" s="1009"/>
      <c r="F953" s="1011"/>
      <c r="G953" s="1009"/>
      <c r="H953" s="1009"/>
      <c r="I953" s="1009"/>
      <c r="J953" s="1009"/>
      <c r="K953" s="1009"/>
      <c r="L953" s="1009"/>
      <c r="M953" s="1009"/>
      <c r="N953" s="1009"/>
      <c r="O953" s="1009"/>
      <c r="P953" s="1009"/>
      <c r="Q953" s="1009"/>
      <c r="R953" s="1009"/>
      <c r="S953" s="1009"/>
      <c r="T953" s="1009"/>
      <c r="U953" s="1009"/>
      <c r="V953" s="1009"/>
      <c r="W953" s="1009"/>
      <c r="X953" s="1009"/>
      <c r="Y953" s="1009"/>
      <c r="Z953" s="1009"/>
      <c r="AA953" s="1009"/>
    </row>
    <row r="954">
      <c r="A954" s="1009"/>
      <c r="B954" s="1008"/>
      <c r="C954" s="1009"/>
      <c r="D954" s="1010"/>
      <c r="E954" s="1009"/>
      <c r="F954" s="1011"/>
      <c r="G954" s="1009"/>
      <c r="H954" s="1009"/>
      <c r="I954" s="1009"/>
      <c r="J954" s="1009"/>
      <c r="K954" s="1009"/>
      <c r="L954" s="1009"/>
      <c r="M954" s="1009"/>
      <c r="N954" s="1009"/>
      <c r="O954" s="1009"/>
      <c r="P954" s="1009"/>
      <c r="Q954" s="1009"/>
      <c r="R954" s="1009"/>
      <c r="S954" s="1009"/>
      <c r="T954" s="1009"/>
      <c r="U954" s="1009"/>
      <c r="V954" s="1009"/>
      <c r="W954" s="1009"/>
      <c r="X954" s="1009"/>
      <c r="Y954" s="1009"/>
      <c r="Z954" s="1009"/>
      <c r="AA954" s="1009"/>
    </row>
    <row r="955">
      <c r="A955" s="1009"/>
      <c r="B955" s="1008"/>
      <c r="C955" s="1009"/>
      <c r="D955" s="1010"/>
      <c r="E955" s="1009"/>
      <c r="F955" s="1011"/>
      <c r="G955" s="1009"/>
      <c r="H955" s="1009"/>
      <c r="I955" s="1009"/>
      <c r="J955" s="1009"/>
      <c r="K955" s="1009"/>
      <c r="L955" s="1009"/>
      <c r="M955" s="1009"/>
      <c r="N955" s="1009"/>
      <c r="O955" s="1009"/>
      <c r="P955" s="1009"/>
      <c r="Q955" s="1009"/>
      <c r="R955" s="1009"/>
      <c r="S955" s="1009"/>
      <c r="T955" s="1009"/>
      <c r="U955" s="1009"/>
      <c r="V955" s="1009"/>
      <c r="W955" s="1009"/>
      <c r="X955" s="1009"/>
      <c r="Y955" s="1009"/>
      <c r="Z955" s="1009"/>
      <c r="AA955" s="1009"/>
    </row>
    <row r="956">
      <c r="A956" s="1009"/>
      <c r="B956" s="1008"/>
      <c r="C956" s="1009"/>
      <c r="D956" s="1010"/>
      <c r="E956" s="1009"/>
      <c r="F956" s="1011"/>
      <c r="G956" s="1009"/>
      <c r="H956" s="1009"/>
      <c r="I956" s="1009"/>
      <c r="J956" s="1009"/>
      <c r="K956" s="1009"/>
      <c r="L956" s="1009"/>
      <c r="M956" s="1009"/>
      <c r="N956" s="1009"/>
      <c r="O956" s="1009"/>
      <c r="P956" s="1009"/>
      <c r="Q956" s="1009"/>
      <c r="R956" s="1009"/>
      <c r="S956" s="1009"/>
      <c r="T956" s="1009"/>
      <c r="U956" s="1009"/>
      <c r="V956" s="1009"/>
      <c r="W956" s="1009"/>
      <c r="X956" s="1009"/>
      <c r="Y956" s="1009"/>
      <c r="Z956" s="1009"/>
      <c r="AA956" s="1009"/>
    </row>
    <row r="957">
      <c r="A957" s="1009"/>
      <c r="B957" s="1008"/>
      <c r="C957" s="1009"/>
      <c r="D957" s="1010"/>
      <c r="E957" s="1009"/>
      <c r="F957" s="1011"/>
      <c r="G957" s="1009"/>
      <c r="H957" s="1009"/>
      <c r="I957" s="1009"/>
      <c r="J957" s="1009"/>
      <c r="K957" s="1009"/>
      <c r="L957" s="1009"/>
      <c r="M957" s="1009"/>
      <c r="N957" s="1009"/>
      <c r="O957" s="1009"/>
      <c r="P957" s="1009"/>
      <c r="Q957" s="1009"/>
      <c r="R957" s="1009"/>
      <c r="S957" s="1009"/>
      <c r="T957" s="1009"/>
      <c r="U957" s="1009"/>
      <c r="V957" s="1009"/>
      <c r="W957" s="1009"/>
      <c r="X957" s="1009"/>
      <c r="Y957" s="1009"/>
      <c r="Z957" s="1009"/>
      <c r="AA957" s="1009"/>
    </row>
    <row r="958">
      <c r="A958" s="1009"/>
      <c r="B958" s="1008"/>
      <c r="C958" s="1009"/>
      <c r="D958" s="1010"/>
      <c r="E958" s="1009"/>
      <c r="F958" s="1011"/>
      <c r="G958" s="1009"/>
      <c r="H958" s="1009"/>
      <c r="I958" s="1009"/>
      <c r="J958" s="1009"/>
      <c r="K958" s="1009"/>
      <c r="L958" s="1009"/>
      <c r="M958" s="1009"/>
      <c r="N958" s="1009"/>
      <c r="O958" s="1009"/>
      <c r="P958" s="1009"/>
      <c r="Q958" s="1009"/>
      <c r="R958" s="1009"/>
      <c r="S958" s="1009"/>
      <c r="T958" s="1009"/>
      <c r="U958" s="1009"/>
      <c r="V958" s="1009"/>
      <c r="W958" s="1009"/>
      <c r="X958" s="1009"/>
      <c r="Y958" s="1009"/>
      <c r="Z958" s="1009"/>
      <c r="AA958" s="1009"/>
    </row>
    <row r="959">
      <c r="A959" s="1009"/>
      <c r="B959" s="1008"/>
      <c r="C959" s="1009"/>
      <c r="D959" s="1010"/>
      <c r="E959" s="1009"/>
      <c r="F959" s="1011"/>
      <c r="G959" s="1009"/>
      <c r="H959" s="1009"/>
      <c r="I959" s="1009"/>
      <c r="J959" s="1009"/>
      <c r="K959" s="1009"/>
      <c r="L959" s="1009"/>
      <c r="M959" s="1009"/>
      <c r="N959" s="1009"/>
      <c r="O959" s="1009"/>
      <c r="P959" s="1009"/>
      <c r="Q959" s="1009"/>
      <c r="R959" s="1009"/>
      <c r="S959" s="1009"/>
      <c r="T959" s="1009"/>
      <c r="U959" s="1009"/>
      <c r="V959" s="1009"/>
      <c r="W959" s="1009"/>
      <c r="X959" s="1009"/>
      <c r="Y959" s="1009"/>
      <c r="Z959" s="1009"/>
      <c r="AA959" s="1009"/>
    </row>
    <row r="960">
      <c r="A960" s="1009"/>
      <c r="B960" s="1008"/>
      <c r="C960" s="1009"/>
      <c r="D960" s="1010"/>
      <c r="E960" s="1009"/>
      <c r="F960" s="1011"/>
      <c r="G960" s="1009"/>
      <c r="H960" s="1009"/>
      <c r="I960" s="1009"/>
      <c r="J960" s="1009"/>
      <c r="K960" s="1009"/>
      <c r="L960" s="1009"/>
      <c r="M960" s="1009"/>
      <c r="N960" s="1009"/>
      <c r="O960" s="1009"/>
      <c r="P960" s="1009"/>
      <c r="Q960" s="1009"/>
      <c r="R960" s="1009"/>
      <c r="S960" s="1009"/>
      <c r="T960" s="1009"/>
      <c r="U960" s="1009"/>
      <c r="V960" s="1009"/>
      <c r="W960" s="1009"/>
      <c r="X960" s="1009"/>
      <c r="Y960" s="1009"/>
      <c r="Z960" s="1009"/>
      <c r="AA960" s="1009"/>
    </row>
    <row r="961">
      <c r="A961" s="1009"/>
      <c r="B961" s="1008"/>
      <c r="C961" s="1009"/>
      <c r="D961" s="1010"/>
      <c r="E961" s="1009"/>
      <c r="F961" s="1011"/>
      <c r="G961" s="1009"/>
      <c r="H961" s="1009"/>
      <c r="I961" s="1009"/>
      <c r="J961" s="1009"/>
      <c r="K961" s="1009"/>
      <c r="L961" s="1009"/>
      <c r="M961" s="1009"/>
      <c r="N961" s="1009"/>
      <c r="O961" s="1009"/>
      <c r="P961" s="1009"/>
      <c r="Q961" s="1009"/>
      <c r="R961" s="1009"/>
      <c r="S961" s="1009"/>
      <c r="T961" s="1009"/>
      <c r="U961" s="1009"/>
      <c r="V961" s="1009"/>
      <c r="W961" s="1009"/>
      <c r="X961" s="1009"/>
      <c r="Y961" s="1009"/>
      <c r="Z961" s="1009"/>
      <c r="AA961" s="1009"/>
    </row>
    <row r="962">
      <c r="A962" s="1009"/>
      <c r="B962" s="1008"/>
      <c r="C962" s="1009"/>
      <c r="D962" s="1010"/>
      <c r="E962" s="1009"/>
      <c r="F962" s="1011"/>
      <c r="G962" s="1009"/>
      <c r="H962" s="1009"/>
      <c r="I962" s="1009"/>
      <c r="J962" s="1009"/>
      <c r="K962" s="1009"/>
      <c r="L962" s="1009"/>
      <c r="M962" s="1009"/>
      <c r="N962" s="1009"/>
      <c r="O962" s="1009"/>
      <c r="P962" s="1009"/>
      <c r="Q962" s="1009"/>
      <c r="R962" s="1009"/>
      <c r="S962" s="1009"/>
      <c r="T962" s="1009"/>
      <c r="U962" s="1009"/>
      <c r="V962" s="1009"/>
      <c r="W962" s="1009"/>
      <c r="X962" s="1009"/>
      <c r="Y962" s="1009"/>
      <c r="Z962" s="1009"/>
      <c r="AA962" s="1009"/>
    </row>
    <row r="963">
      <c r="A963" s="1009"/>
      <c r="B963" s="1008"/>
      <c r="C963" s="1009"/>
      <c r="D963" s="1010"/>
      <c r="E963" s="1009"/>
      <c r="F963" s="1011"/>
      <c r="G963" s="1009"/>
      <c r="H963" s="1009"/>
      <c r="I963" s="1009"/>
      <c r="J963" s="1009"/>
      <c r="K963" s="1009"/>
      <c r="L963" s="1009"/>
      <c r="M963" s="1009"/>
      <c r="N963" s="1009"/>
      <c r="O963" s="1009"/>
      <c r="P963" s="1009"/>
      <c r="Q963" s="1009"/>
      <c r="R963" s="1009"/>
      <c r="S963" s="1009"/>
      <c r="T963" s="1009"/>
      <c r="U963" s="1009"/>
      <c r="V963" s="1009"/>
      <c r="W963" s="1009"/>
      <c r="X963" s="1009"/>
      <c r="Y963" s="1009"/>
      <c r="Z963" s="1009"/>
      <c r="AA963" s="1009"/>
    </row>
    <row r="964">
      <c r="A964" s="1009"/>
      <c r="B964" s="1008"/>
      <c r="C964" s="1009"/>
      <c r="D964" s="1010"/>
      <c r="E964" s="1009"/>
      <c r="F964" s="1011"/>
      <c r="G964" s="1009"/>
      <c r="H964" s="1009"/>
      <c r="I964" s="1009"/>
      <c r="J964" s="1009"/>
      <c r="K964" s="1009"/>
      <c r="L964" s="1009"/>
      <c r="M964" s="1009"/>
      <c r="N964" s="1009"/>
      <c r="O964" s="1009"/>
      <c r="P964" s="1009"/>
      <c r="Q964" s="1009"/>
      <c r="R964" s="1009"/>
      <c r="S964" s="1009"/>
      <c r="T964" s="1009"/>
      <c r="U964" s="1009"/>
      <c r="V964" s="1009"/>
      <c r="W964" s="1009"/>
      <c r="X964" s="1009"/>
      <c r="Y964" s="1009"/>
      <c r="Z964" s="1009"/>
      <c r="AA964" s="1009"/>
    </row>
    <row r="965">
      <c r="A965" s="1009"/>
      <c r="B965" s="1008"/>
      <c r="C965" s="1009"/>
      <c r="D965" s="1010"/>
      <c r="E965" s="1009"/>
      <c r="F965" s="1011"/>
      <c r="G965" s="1009"/>
      <c r="H965" s="1009"/>
      <c r="I965" s="1009"/>
      <c r="J965" s="1009"/>
      <c r="K965" s="1009"/>
      <c r="L965" s="1009"/>
      <c r="M965" s="1009"/>
      <c r="N965" s="1009"/>
      <c r="O965" s="1009"/>
      <c r="P965" s="1009"/>
      <c r="Q965" s="1009"/>
      <c r="R965" s="1009"/>
      <c r="S965" s="1009"/>
      <c r="T965" s="1009"/>
      <c r="U965" s="1009"/>
      <c r="V965" s="1009"/>
      <c r="W965" s="1009"/>
      <c r="X965" s="1009"/>
      <c r="Y965" s="1009"/>
      <c r="Z965" s="1009"/>
      <c r="AA965" s="1009"/>
    </row>
    <row r="966">
      <c r="A966" s="1009"/>
      <c r="B966" s="1008"/>
      <c r="C966" s="1009"/>
      <c r="D966" s="1010"/>
      <c r="E966" s="1009"/>
      <c r="F966" s="1011"/>
      <c r="G966" s="1009"/>
      <c r="H966" s="1009"/>
      <c r="I966" s="1009"/>
      <c r="J966" s="1009"/>
      <c r="K966" s="1009"/>
      <c r="L966" s="1009"/>
      <c r="M966" s="1009"/>
      <c r="N966" s="1009"/>
      <c r="O966" s="1009"/>
      <c r="P966" s="1009"/>
      <c r="Q966" s="1009"/>
      <c r="R966" s="1009"/>
      <c r="S966" s="1009"/>
      <c r="T966" s="1009"/>
      <c r="U966" s="1009"/>
      <c r="V966" s="1009"/>
      <c r="W966" s="1009"/>
      <c r="X966" s="1009"/>
      <c r="Y966" s="1009"/>
      <c r="Z966" s="1009"/>
      <c r="AA966" s="1009"/>
    </row>
    <row r="967">
      <c r="A967" s="1009"/>
      <c r="B967" s="1008"/>
      <c r="C967" s="1009"/>
      <c r="D967" s="1010"/>
      <c r="E967" s="1009"/>
      <c r="F967" s="1011"/>
      <c r="G967" s="1009"/>
      <c r="H967" s="1009"/>
      <c r="I967" s="1009"/>
      <c r="J967" s="1009"/>
      <c r="K967" s="1009"/>
      <c r="L967" s="1009"/>
      <c r="M967" s="1009"/>
      <c r="N967" s="1009"/>
      <c r="O967" s="1009"/>
      <c r="P967" s="1009"/>
      <c r="Q967" s="1009"/>
      <c r="R967" s="1009"/>
      <c r="S967" s="1009"/>
      <c r="T967" s="1009"/>
      <c r="U967" s="1009"/>
      <c r="V967" s="1009"/>
      <c r="W967" s="1009"/>
      <c r="X967" s="1009"/>
      <c r="Y967" s="1009"/>
      <c r="Z967" s="1009"/>
      <c r="AA967" s="1009"/>
    </row>
    <row r="968">
      <c r="A968" s="1009"/>
      <c r="B968" s="1008"/>
      <c r="C968" s="1009"/>
      <c r="D968" s="1010"/>
      <c r="E968" s="1009"/>
      <c r="F968" s="1011"/>
      <c r="G968" s="1009"/>
      <c r="H968" s="1009"/>
      <c r="I968" s="1009"/>
      <c r="J968" s="1009"/>
      <c r="K968" s="1009"/>
      <c r="L968" s="1009"/>
      <c r="M968" s="1009"/>
      <c r="N968" s="1009"/>
      <c r="O968" s="1009"/>
      <c r="P968" s="1009"/>
      <c r="Q968" s="1009"/>
      <c r="R968" s="1009"/>
      <c r="S968" s="1009"/>
      <c r="T968" s="1009"/>
      <c r="U968" s="1009"/>
      <c r="V968" s="1009"/>
      <c r="W968" s="1009"/>
      <c r="X968" s="1009"/>
      <c r="Y968" s="1009"/>
      <c r="Z968" s="1009"/>
      <c r="AA968" s="1009"/>
    </row>
    <row r="969">
      <c r="A969" s="1009"/>
      <c r="B969" s="1008"/>
      <c r="C969" s="1009"/>
      <c r="D969" s="1010"/>
      <c r="E969" s="1009"/>
      <c r="F969" s="1011"/>
      <c r="G969" s="1009"/>
      <c r="H969" s="1009"/>
      <c r="I969" s="1009"/>
      <c r="J969" s="1009"/>
      <c r="K969" s="1009"/>
      <c r="L969" s="1009"/>
      <c r="M969" s="1009"/>
      <c r="N969" s="1009"/>
      <c r="O969" s="1009"/>
      <c r="P969" s="1009"/>
      <c r="Q969" s="1009"/>
      <c r="R969" s="1009"/>
      <c r="S969" s="1009"/>
      <c r="T969" s="1009"/>
      <c r="U969" s="1009"/>
      <c r="V969" s="1009"/>
      <c r="W969" s="1009"/>
      <c r="X969" s="1009"/>
      <c r="Y969" s="1009"/>
      <c r="Z969" s="1009"/>
      <c r="AA969" s="1009"/>
    </row>
    <row r="970">
      <c r="A970" s="1009"/>
      <c r="B970" s="1008"/>
      <c r="C970" s="1009"/>
      <c r="D970" s="1010"/>
      <c r="E970" s="1009"/>
      <c r="F970" s="1011"/>
      <c r="G970" s="1009"/>
      <c r="H970" s="1009"/>
      <c r="I970" s="1009"/>
      <c r="J970" s="1009"/>
      <c r="K970" s="1009"/>
      <c r="L970" s="1009"/>
      <c r="M970" s="1009"/>
      <c r="N970" s="1009"/>
      <c r="O970" s="1009"/>
      <c r="P970" s="1009"/>
      <c r="Q970" s="1009"/>
      <c r="R970" s="1009"/>
      <c r="S970" s="1009"/>
      <c r="T970" s="1009"/>
      <c r="U970" s="1009"/>
      <c r="V970" s="1009"/>
      <c r="W970" s="1009"/>
      <c r="X970" s="1009"/>
      <c r="Y970" s="1009"/>
      <c r="Z970" s="1009"/>
      <c r="AA970" s="1009"/>
    </row>
    <row r="971">
      <c r="A971" s="1009"/>
      <c r="B971" s="1008"/>
      <c r="C971" s="1009"/>
      <c r="D971" s="1010"/>
      <c r="E971" s="1009"/>
      <c r="F971" s="1011"/>
      <c r="G971" s="1009"/>
      <c r="H971" s="1009"/>
      <c r="I971" s="1009"/>
      <c r="J971" s="1009"/>
      <c r="K971" s="1009"/>
      <c r="L971" s="1009"/>
      <c r="M971" s="1009"/>
      <c r="N971" s="1009"/>
      <c r="O971" s="1009"/>
      <c r="P971" s="1009"/>
      <c r="Q971" s="1009"/>
      <c r="R971" s="1009"/>
      <c r="S971" s="1009"/>
      <c r="T971" s="1009"/>
      <c r="U971" s="1009"/>
      <c r="V971" s="1009"/>
      <c r="W971" s="1009"/>
      <c r="X971" s="1009"/>
      <c r="Y971" s="1009"/>
      <c r="Z971" s="1009"/>
      <c r="AA971" s="1009"/>
    </row>
    <row r="972">
      <c r="A972" s="1009"/>
      <c r="B972" s="1008"/>
      <c r="C972" s="1009"/>
      <c r="D972" s="1010"/>
      <c r="E972" s="1009"/>
      <c r="F972" s="1011"/>
      <c r="G972" s="1009"/>
      <c r="H972" s="1009"/>
      <c r="I972" s="1009"/>
      <c r="J972" s="1009"/>
      <c r="K972" s="1009"/>
      <c r="L972" s="1009"/>
      <c r="M972" s="1009"/>
      <c r="N972" s="1009"/>
      <c r="O972" s="1009"/>
      <c r="P972" s="1009"/>
      <c r="Q972" s="1009"/>
      <c r="R972" s="1009"/>
      <c r="S972" s="1009"/>
      <c r="T972" s="1009"/>
      <c r="U972" s="1009"/>
      <c r="V972" s="1009"/>
      <c r="W972" s="1009"/>
      <c r="X972" s="1009"/>
      <c r="Y972" s="1009"/>
      <c r="Z972" s="1009"/>
      <c r="AA972" s="1009"/>
    </row>
    <row r="973">
      <c r="A973" s="1009"/>
      <c r="B973" s="1008"/>
      <c r="C973" s="1009"/>
      <c r="D973" s="1010"/>
      <c r="E973" s="1009"/>
      <c r="F973" s="1011"/>
      <c r="G973" s="1009"/>
      <c r="H973" s="1009"/>
      <c r="I973" s="1009"/>
      <c r="J973" s="1009"/>
      <c r="K973" s="1009"/>
      <c r="L973" s="1009"/>
      <c r="M973" s="1009"/>
      <c r="N973" s="1009"/>
      <c r="O973" s="1009"/>
      <c r="P973" s="1009"/>
      <c r="Q973" s="1009"/>
      <c r="R973" s="1009"/>
      <c r="S973" s="1009"/>
      <c r="T973" s="1009"/>
      <c r="U973" s="1009"/>
      <c r="V973" s="1009"/>
      <c r="W973" s="1009"/>
      <c r="X973" s="1009"/>
      <c r="Y973" s="1009"/>
      <c r="Z973" s="1009"/>
      <c r="AA973" s="1009"/>
    </row>
    <row r="974">
      <c r="A974" s="1009"/>
      <c r="B974" s="1008"/>
      <c r="C974" s="1009"/>
      <c r="D974" s="1010"/>
      <c r="E974" s="1009"/>
      <c r="F974" s="1011"/>
      <c r="G974" s="1009"/>
      <c r="H974" s="1009"/>
      <c r="I974" s="1009"/>
      <c r="J974" s="1009"/>
      <c r="K974" s="1009"/>
      <c r="L974" s="1009"/>
      <c r="M974" s="1009"/>
      <c r="N974" s="1009"/>
      <c r="O974" s="1009"/>
      <c r="P974" s="1009"/>
      <c r="Q974" s="1009"/>
      <c r="R974" s="1009"/>
      <c r="S974" s="1009"/>
      <c r="T974" s="1009"/>
      <c r="U974" s="1009"/>
      <c r="V974" s="1009"/>
      <c r="W974" s="1009"/>
      <c r="X974" s="1009"/>
      <c r="Y974" s="1009"/>
      <c r="Z974" s="1009"/>
      <c r="AA974" s="1009"/>
    </row>
    <row r="975">
      <c r="A975" s="1009"/>
      <c r="B975" s="1008"/>
      <c r="C975" s="1009"/>
      <c r="D975" s="1010"/>
      <c r="E975" s="1009"/>
      <c r="F975" s="1011"/>
      <c r="G975" s="1009"/>
      <c r="H975" s="1009"/>
      <c r="I975" s="1009"/>
      <c r="J975" s="1009"/>
      <c r="K975" s="1009"/>
      <c r="L975" s="1009"/>
      <c r="M975" s="1009"/>
      <c r="N975" s="1009"/>
      <c r="O975" s="1009"/>
      <c r="P975" s="1009"/>
      <c r="Q975" s="1009"/>
      <c r="R975" s="1009"/>
      <c r="S975" s="1009"/>
      <c r="T975" s="1009"/>
      <c r="U975" s="1009"/>
      <c r="V975" s="1009"/>
      <c r="W975" s="1009"/>
      <c r="X975" s="1009"/>
      <c r="Y975" s="1009"/>
      <c r="Z975" s="1009"/>
      <c r="AA975" s="1009"/>
    </row>
    <row r="976">
      <c r="A976" s="1009"/>
      <c r="B976" s="1008"/>
      <c r="C976" s="1009"/>
      <c r="D976" s="1010"/>
      <c r="E976" s="1009"/>
      <c r="F976" s="1011"/>
      <c r="G976" s="1009"/>
      <c r="H976" s="1009"/>
      <c r="I976" s="1009"/>
      <c r="J976" s="1009"/>
      <c r="K976" s="1009"/>
      <c r="L976" s="1009"/>
      <c r="M976" s="1009"/>
      <c r="N976" s="1009"/>
      <c r="O976" s="1009"/>
      <c r="P976" s="1009"/>
      <c r="Q976" s="1009"/>
      <c r="R976" s="1009"/>
      <c r="S976" s="1009"/>
      <c r="T976" s="1009"/>
      <c r="U976" s="1009"/>
      <c r="V976" s="1009"/>
      <c r="W976" s="1009"/>
      <c r="X976" s="1009"/>
      <c r="Y976" s="1009"/>
      <c r="Z976" s="1009"/>
      <c r="AA976" s="1009"/>
    </row>
    <row r="977">
      <c r="A977" s="1009"/>
      <c r="B977" s="1008"/>
      <c r="C977" s="1009"/>
      <c r="D977" s="1010"/>
      <c r="E977" s="1009"/>
      <c r="F977" s="1011"/>
      <c r="G977" s="1009"/>
      <c r="H977" s="1009"/>
      <c r="I977" s="1009"/>
      <c r="J977" s="1009"/>
      <c r="K977" s="1009"/>
      <c r="L977" s="1009"/>
      <c r="M977" s="1009"/>
      <c r="N977" s="1009"/>
      <c r="O977" s="1009"/>
      <c r="P977" s="1009"/>
      <c r="Q977" s="1009"/>
      <c r="R977" s="1009"/>
      <c r="S977" s="1009"/>
      <c r="T977" s="1009"/>
      <c r="U977" s="1009"/>
      <c r="V977" s="1009"/>
      <c r="W977" s="1009"/>
      <c r="X977" s="1009"/>
      <c r="Y977" s="1009"/>
      <c r="Z977" s="1009"/>
      <c r="AA977" s="1009"/>
    </row>
    <row r="978">
      <c r="A978" s="1009"/>
      <c r="B978" s="1008"/>
      <c r="C978" s="1009"/>
      <c r="D978" s="1010"/>
      <c r="E978" s="1009"/>
      <c r="F978" s="1011"/>
      <c r="G978" s="1009"/>
      <c r="H978" s="1009"/>
      <c r="I978" s="1009"/>
      <c r="J978" s="1009"/>
      <c r="K978" s="1009"/>
      <c r="L978" s="1009"/>
      <c r="M978" s="1009"/>
      <c r="N978" s="1009"/>
      <c r="O978" s="1009"/>
      <c r="P978" s="1009"/>
      <c r="Q978" s="1009"/>
      <c r="R978" s="1009"/>
      <c r="S978" s="1009"/>
      <c r="T978" s="1009"/>
      <c r="U978" s="1009"/>
      <c r="V978" s="1009"/>
      <c r="W978" s="1009"/>
      <c r="X978" s="1009"/>
      <c r="Y978" s="1009"/>
      <c r="Z978" s="1009"/>
      <c r="AA978" s="1009"/>
    </row>
    <row r="979">
      <c r="A979" s="1009"/>
      <c r="B979" s="1008"/>
      <c r="C979" s="1009"/>
      <c r="D979" s="1010"/>
      <c r="E979" s="1009"/>
      <c r="F979" s="1011"/>
      <c r="G979" s="1009"/>
      <c r="H979" s="1009"/>
      <c r="I979" s="1009"/>
      <c r="J979" s="1009"/>
      <c r="K979" s="1009"/>
      <c r="L979" s="1009"/>
      <c r="M979" s="1009"/>
      <c r="N979" s="1009"/>
      <c r="O979" s="1009"/>
      <c r="P979" s="1009"/>
      <c r="Q979" s="1009"/>
      <c r="R979" s="1009"/>
      <c r="S979" s="1009"/>
      <c r="T979" s="1009"/>
      <c r="U979" s="1009"/>
      <c r="V979" s="1009"/>
      <c r="W979" s="1009"/>
      <c r="X979" s="1009"/>
      <c r="Y979" s="1009"/>
      <c r="Z979" s="1009"/>
      <c r="AA979" s="1009"/>
    </row>
    <row r="980">
      <c r="A980" s="1009"/>
      <c r="B980" s="1008"/>
      <c r="C980" s="1009"/>
      <c r="D980" s="1010"/>
      <c r="E980" s="1009"/>
      <c r="F980" s="1011"/>
      <c r="G980" s="1009"/>
      <c r="H980" s="1009"/>
      <c r="I980" s="1009"/>
      <c r="J980" s="1009"/>
      <c r="K980" s="1009"/>
      <c r="L980" s="1009"/>
      <c r="M980" s="1009"/>
      <c r="N980" s="1009"/>
      <c r="O980" s="1009"/>
      <c r="P980" s="1009"/>
      <c r="Q980" s="1009"/>
      <c r="R980" s="1009"/>
      <c r="S980" s="1009"/>
      <c r="T980" s="1009"/>
      <c r="U980" s="1009"/>
      <c r="V980" s="1009"/>
      <c r="W980" s="1009"/>
      <c r="X980" s="1009"/>
      <c r="Y980" s="1009"/>
      <c r="Z980" s="1009"/>
      <c r="AA980" s="1009"/>
    </row>
    <row r="981">
      <c r="A981" s="1009"/>
      <c r="B981" s="1008"/>
      <c r="C981" s="1009"/>
      <c r="D981" s="1010"/>
      <c r="E981" s="1009"/>
      <c r="F981" s="1011"/>
      <c r="G981" s="1009"/>
      <c r="H981" s="1009"/>
      <c r="I981" s="1009"/>
      <c r="J981" s="1009"/>
      <c r="K981" s="1009"/>
      <c r="L981" s="1009"/>
      <c r="M981" s="1009"/>
      <c r="N981" s="1009"/>
      <c r="O981" s="1009"/>
      <c r="P981" s="1009"/>
      <c r="Q981" s="1009"/>
      <c r="R981" s="1009"/>
      <c r="S981" s="1009"/>
      <c r="T981" s="1009"/>
      <c r="U981" s="1009"/>
      <c r="V981" s="1009"/>
      <c r="W981" s="1009"/>
      <c r="X981" s="1009"/>
      <c r="Y981" s="1009"/>
      <c r="Z981" s="1009"/>
      <c r="AA981" s="1009"/>
    </row>
    <row r="982">
      <c r="A982" s="1009"/>
      <c r="B982" s="1008"/>
      <c r="C982" s="1009"/>
      <c r="D982" s="1010"/>
      <c r="E982" s="1009"/>
      <c r="F982" s="1011"/>
      <c r="G982" s="1009"/>
      <c r="H982" s="1009"/>
      <c r="I982" s="1009"/>
      <c r="J982" s="1009"/>
      <c r="K982" s="1009"/>
      <c r="L982" s="1009"/>
      <c r="M982" s="1009"/>
      <c r="N982" s="1009"/>
      <c r="O982" s="1009"/>
      <c r="P982" s="1009"/>
      <c r="Q982" s="1009"/>
      <c r="R982" s="1009"/>
      <c r="S982" s="1009"/>
      <c r="T982" s="1009"/>
      <c r="U982" s="1009"/>
      <c r="V982" s="1009"/>
      <c r="W982" s="1009"/>
      <c r="X982" s="1009"/>
      <c r="Y982" s="1009"/>
      <c r="Z982" s="1009"/>
      <c r="AA982" s="1009"/>
    </row>
    <row r="983">
      <c r="A983" s="1009"/>
      <c r="B983" s="1008"/>
      <c r="C983" s="1009"/>
      <c r="D983" s="1010"/>
      <c r="E983" s="1009"/>
      <c r="F983" s="1011"/>
      <c r="G983" s="1009"/>
      <c r="H983" s="1009"/>
      <c r="I983" s="1009"/>
      <c r="J983" s="1009"/>
      <c r="K983" s="1009"/>
      <c r="L983" s="1009"/>
      <c r="M983" s="1009"/>
      <c r="N983" s="1009"/>
      <c r="O983" s="1009"/>
      <c r="P983" s="1009"/>
      <c r="Q983" s="1009"/>
      <c r="R983" s="1009"/>
      <c r="S983" s="1009"/>
      <c r="T983" s="1009"/>
      <c r="U983" s="1009"/>
      <c r="V983" s="1009"/>
      <c r="W983" s="1009"/>
      <c r="X983" s="1009"/>
      <c r="Y983" s="1009"/>
      <c r="Z983" s="1009"/>
      <c r="AA983" s="1009"/>
    </row>
    <row r="984">
      <c r="A984" s="1009"/>
      <c r="B984" s="1008"/>
      <c r="C984" s="1009"/>
      <c r="D984" s="1010"/>
      <c r="E984" s="1009"/>
      <c r="F984" s="1011"/>
      <c r="G984" s="1009"/>
      <c r="H984" s="1009"/>
      <c r="I984" s="1009"/>
      <c r="J984" s="1009"/>
      <c r="K984" s="1009"/>
      <c r="L984" s="1009"/>
      <c r="M984" s="1009"/>
      <c r="N984" s="1009"/>
      <c r="O984" s="1009"/>
      <c r="P984" s="1009"/>
      <c r="Q984" s="1009"/>
      <c r="R984" s="1009"/>
      <c r="S984" s="1009"/>
      <c r="T984" s="1009"/>
      <c r="U984" s="1009"/>
      <c r="V984" s="1009"/>
      <c r="W984" s="1009"/>
      <c r="X984" s="1009"/>
      <c r="Y984" s="1009"/>
      <c r="Z984" s="1009"/>
      <c r="AA984" s="1009"/>
    </row>
    <row r="985">
      <c r="A985" s="1009"/>
      <c r="B985" s="1008"/>
      <c r="C985" s="1009"/>
      <c r="D985" s="1010"/>
      <c r="E985" s="1009"/>
      <c r="F985" s="1011"/>
      <c r="G985" s="1009"/>
      <c r="H985" s="1009"/>
      <c r="I985" s="1009"/>
      <c r="J985" s="1009"/>
      <c r="K985" s="1009"/>
      <c r="L985" s="1009"/>
      <c r="M985" s="1009"/>
      <c r="N985" s="1009"/>
      <c r="O985" s="1009"/>
      <c r="P985" s="1009"/>
      <c r="Q985" s="1009"/>
      <c r="R985" s="1009"/>
      <c r="S985" s="1009"/>
      <c r="T985" s="1009"/>
      <c r="U985" s="1009"/>
      <c r="V985" s="1009"/>
      <c r="W985" s="1009"/>
      <c r="X985" s="1009"/>
      <c r="Y985" s="1009"/>
      <c r="Z985" s="1009"/>
      <c r="AA985" s="1009"/>
    </row>
    <row r="986">
      <c r="A986" s="1009"/>
      <c r="B986" s="1008"/>
      <c r="C986" s="1009"/>
      <c r="D986" s="1010"/>
      <c r="E986" s="1009"/>
      <c r="F986" s="1011"/>
      <c r="G986" s="1009"/>
      <c r="H986" s="1009"/>
      <c r="I986" s="1009"/>
      <c r="J986" s="1009"/>
      <c r="K986" s="1009"/>
      <c r="L986" s="1009"/>
      <c r="M986" s="1009"/>
      <c r="N986" s="1009"/>
      <c r="O986" s="1009"/>
      <c r="P986" s="1009"/>
      <c r="Q986" s="1009"/>
      <c r="R986" s="1009"/>
      <c r="S986" s="1009"/>
      <c r="T986" s="1009"/>
      <c r="U986" s="1009"/>
      <c r="V986" s="1009"/>
      <c r="W986" s="1009"/>
      <c r="X986" s="1009"/>
      <c r="Y986" s="1009"/>
      <c r="Z986" s="1009"/>
      <c r="AA986" s="1009"/>
    </row>
    <row r="987">
      <c r="A987" s="1009"/>
      <c r="B987" s="1008"/>
      <c r="C987" s="1009"/>
      <c r="D987" s="1010"/>
      <c r="E987" s="1009"/>
      <c r="F987" s="1011"/>
      <c r="G987" s="1009"/>
      <c r="H987" s="1009"/>
      <c r="I987" s="1009"/>
      <c r="J987" s="1009"/>
      <c r="K987" s="1009"/>
      <c r="L987" s="1009"/>
      <c r="M987" s="1009"/>
      <c r="N987" s="1009"/>
      <c r="O987" s="1009"/>
      <c r="P987" s="1009"/>
      <c r="Q987" s="1009"/>
      <c r="R987" s="1009"/>
      <c r="S987" s="1009"/>
      <c r="T987" s="1009"/>
      <c r="U987" s="1009"/>
      <c r="V987" s="1009"/>
      <c r="W987" s="1009"/>
      <c r="X987" s="1009"/>
      <c r="Y987" s="1009"/>
      <c r="Z987" s="1009"/>
      <c r="AA987" s="1009"/>
    </row>
    <row r="988">
      <c r="A988" s="1009"/>
      <c r="B988" s="1008"/>
      <c r="C988" s="1009"/>
      <c r="D988" s="1010"/>
      <c r="E988" s="1009"/>
      <c r="F988" s="1011"/>
      <c r="G988" s="1009"/>
      <c r="H988" s="1009"/>
      <c r="I988" s="1009"/>
      <c r="J988" s="1009"/>
      <c r="K988" s="1009"/>
      <c r="L988" s="1009"/>
      <c r="M988" s="1009"/>
      <c r="N988" s="1009"/>
      <c r="O988" s="1009"/>
      <c r="P988" s="1009"/>
      <c r="Q988" s="1009"/>
      <c r="R988" s="1009"/>
      <c r="S988" s="1009"/>
      <c r="T988" s="1009"/>
      <c r="U988" s="1009"/>
      <c r="V988" s="1009"/>
      <c r="W988" s="1009"/>
      <c r="X988" s="1009"/>
      <c r="Y988" s="1009"/>
      <c r="Z988" s="1009"/>
      <c r="AA988" s="1009"/>
    </row>
    <row r="989">
      <c r="A989" s="1009"/>
      <c r="B989" s="1008"/>
      <c r="C989" s="1009"/>
      <c r="D989" s="1010"/>
      <c r="E989" s="1009"/>
      <c r="F989" s="1011"/>
      <c r="G989" s="1009"/>
      <c r="H989" s="1009"/>
      <c r="I989" s="1009"/>
      <c r="J989" s="1009"/>
      <c r="K989" s="1009"/>
      <c r="L989" s="1009"/>
      <c r="M989" s="1009"/>
      <c r="N989" s="1009"/>
      <c r="O989" s="1009"/>
      <c r="P989" s="1009"/>
      <c r="Q989" s="1009"/>
      <c r="R989" s="1009"/>
      <c r="S989" s="1009"/>
      <c r="T989" s="1009"/>
      <c r="U989" s="1009"/>
      <c r="V989" s="1009"/>
      <c r="W989" s="1009"/>
      <c r="X989" s="1009"/>
      <c r="Y989" s="1009"/>
      <c r="Z989" s="1009"/>
      <c r="AA989" s="1009"/>
    </row>
    <row r="990">
      <c r="A990" s="1009"/>
      <c r="B990" s="1008"/>
      <c r="C990" s="1009"/>
      <c r="D990" s="1010"/>
      <c r="E990" s="1009"/>
      <c r="F990" s="1011"/>
      <c r="G990" s="1009"/>
      <c r="H990" s="1009"/>
      <c r="I990" s="1009"/>
      <c r="J990" s="1009"/>
      <c r="K990" s="1009"/>
      <c r="L990" s="1009"/>
      <c r="M990" s="1009"/>
      <c r="N990" s="1009"/>
      <c r="O990" s="1009"/>
      <c r="P990" s="1009"/>
      <c r="Q990" s="1009"/>
      <c r="R990" s="1009"/>
      <c r="S990" s="1009"/>
      <c r="T990" s="1009"/>
      <c r="U990" s="1009"/>
      <c r="V990" s="1009"/>
      <c r="W990" s="1009"/>
      <c r="X990" s="1009"/>
      <c r="Y990" s="1009"/>
      <c r="Z990" s="1009"/>
      <c r="AA990" s="1009"/>
    </row>
    <row r="991">
      <c r="A991" s="1009"/>
      <c r="B991" s="1008"/>
      <c r="C991" s="1009"/>
      <c r="D991" s="1010"/>
      <c r="E991" s="1009"/>
      <c r="F991" s="1011"/>
      <c r="G991" s="1009"/>
      <c r="H991" s="1009"/>
      <c r="I991" s="1009"/>
      <c r="J991" s="1009"/>
      <c r="K991" s="1009"/>
      <c r="L991" s="1009"/>
      <c r="M991" s="1009"/>
      <c r="N991" s="1009"/>
      <c r="O991" s="1009"/>
      <c r="P991" s="1009"/>
      <c r="Q991" s="1009"/>
      <c r="R991" s="1009"/>
      <c r="S991" s="1009"/>
      <c r="T991" s="1009"/>
      <c r="U991" s="1009"/>
      <c r="V991" s="1009"/>
      <c r="W991" s="1009"/>
      <c r="X991" s="1009"/>
      <c r="Y991" s="1009"/>
      <c r="Z991" s="1009"/>
      <c r="AA991" s="1009"/>
    </row>
    <row r="992">
      <c r="A992" s="1009"/>
      <c r="B992" s="1008"/>
      <c r="C992" s="1009"/>
      <c r="D992" s="1010"/>
      <c r="E992" s="1009"/>
      <c r="F992" s="1011"/>
      <c r="G992" s="1009"/>
      <c r="H992" s="1009"/>
      <c r="I992" s="1009"/>
      <c r="J992" s="1009"/>
      <c r="K992" s="1009"/>
      <c r="L992" s="1009"/>
      <c r="M992" s="1009"/>
      <c r="N992" s="1009"/>
      <c r="O992" s="1009"/>
      <c r="P992" s="1009"/>
      <c r="Q992" s="1009"/>
      <c r="R992" s="1009"/>
      <c r="S992" s="1009"/>
      <c r="T992" s="1009"/>
      <c r="U992" s="1009"/>
      <c r="V992" s="1009"/>
      <c r="W992" s="1009"/>
      <c r="X992" s="1009"/>
      <c r="Y992" s="1009"/>
      <c r="Z992" s="1009"/>
      <c r="AA992" s="1009"/>
    </row>
    <row r="993">
      <c r="A993" s="1009"/>
      <c r="B993" s="1008"/>
      <c r="C993" s="1009"/>
      <c r="D993" s="1010"/>
      <c r="E993" s="1009"/>
      <c r="F993" s="1011"/>
      <c r="G993" s="1009"/>
      <c r="H993" s="1009"/>
      <c r="I993" s="1009"/>
      <c r="J993" s="1009"/>
      <c r="K993" s="1009"/>
      <c r="L993" s="1009"/>
      <c r="M993" s="1009"/>
      <c r="N993" s="1009"/>
      <c r="O993" s="1009"/>
      <c r="P993" s="1009"/>
      <c r="Q993" s="1009"/>
      <c r="R993" s="1009"/>
      <c r="S993" s="1009"/>
      <c r="T993" s="1009"/>
      <c r="U993" s="1009"/>
      <c r="V993" s="1009"/>
      <c r="W993" s="1009"/>
      <c r="X993" s="1009"/>
      <c r="Y993" s="1009"/>
      <c r="Z993" s="1009"/>
      <c r="AA993" s="1009"/>
    </row>
    <row r="994">
      <c r="A994" s="1009"/>
      <c r="B994" s="1008"/>
      <c r="C994" s="1009"/>
      <c r="D994" s="1010"/>
      <c r="E994" s="1009"/>
      <c r="F994" s="1011"/>
      <c r="G994" s="1009"/>
      <c r="H994" s="1009"/>
      <c r="I994" s="1009"/>
      <c r="J994" s="1009"/>
      <c r="K994" s="1009"/>
      <c r="L994" s="1009"/>
      <c r="M994" s="1009"/>
      <c r="N994" s="1009"/>
      <c r="O994" s="1009"/>
      <c r="P994" s="1009"/>
      <c r="Q994" s="1009"/>
      <c r="R994" s="1009"/>
      <c r="S994" s="1009"/>
      <c r="T994" s="1009"/>
      <c r="U994" s="1009"/>
      <c r="V994" s="1009"/>
      <c r="W994" s="1009"/>
      <c r="X994" s="1009"/>
      <c r="Y994" s="1009"/>
      <c r="Z994" s="1009"/>
      <c r="AA994" s="1009"/>
    </row>
    <row r="995">
      <c r="A995" s="1009"/>
      <c r="B995" s="1008"/>
      <c r="C995" s="1009"/>
      <c r="D995" s="1010"/>
      <c r="E995" s="1009"/>
      <c r="F995" s="1011"/>
      <c r="G995" s="1009"/>
      <c r="H995" s="1009"/>
      <c r="I995" s="1009"/>
      <c r="J995" s="1009"/>
      <c r="K995" s="1009"/>
      <c r="L995" s="1009"/>
      <c r="M995" s="1009"/>
      <c r="N995" s="1009"/>
      <c r="O995" s="1009"/>
      <c r="P995" s="1009"/>
      <c r="Q995" s="1009"/>
      <c r="R995" s="1009"/>
      <c r="S995" s="1009"/>
      <c r="T995" s="1009"/>
      <c r="U995" s="1009"/>
      <c r="V995" s="1009"/>
      <c r="W995" s="1009"/>
      <c r="X995" s="1009"/>
      <c r="Y995" s="1009"/>
      <c r="Z995" s="1009"/>
      <c r="AA995" s="1009"/>
    </row>
    <row r="996">
      <c r="A996" s="1009"/>
      <c r="B996" s="1008"/>
      <c r="C996" s="1009"/>
      <c r="D996" s="1010"/>
      <c r="E996" s="1009"/>
      <c r="F996" s="1011"/>
      <c r="G996" s="1009"/>
      <c r="H996" s="1009"/>
      <c r="I996" s="1009"/>
      <c r="J996" s="1009"/>
      <c r="K996" s="1009"/>
      <c r="L996" s="1009"/>
      <c r="M996" s="1009"/>
      <c r="N996" s="1009"/>
      <c r="O996" s="1009"/>
      <c r="P996" s="1009"/>
      <c r="Q996" s="1009"/>
      <c r="R996" s="1009"/>
      <c r="S996" s="1009"/>
      <c r="T996" s="1009"/>
      <c r="U996" s="1009"/>
      <c r="V996" s="1009"/>
      <c r="W996" s="1009"/>
      <c r="X996" s="1009"/>
      <c r="Y996" s="1009"/>
      <c r="Z996" s="1009"/>
      <c r="AA996" s="1009"/>
    </row>
    <row r="997">
      <c r="A997" s="1009"/>
      <c r="B997" s="1008"/>
      <c r="C997" s="1009"/>
      <c r="D997" s="1010"/>
      <c r="E997" s="1009"/>
      <c r="F997" s="1011"/>
      <c r="G997" s="1009"/>
      <c r="H997" s="1009"/>
      <c r="I997" s="1009"/>
      <c r="J997" s="1009"/>
      <c r="K997" s="1009"/>
      <c r="L997" s="1009"/>
      <c r="M997" s="1009"/>
      <c r="N997" s="1009"/>
      <c r="O997" s="1009"/>
      <c r="P997" s="1009"/>
      <c r="Q997" s="1009"/>
      <c r="R997" s="1009"/>
      <c r="S997" s="1009"/>
      <c r="T997" s="1009"/>
      <c r="U997" s="1009"/>
      <c r="V997" s="1009"/>
      <c r="W997" s="1009"/>
      <c r="X997" s="1009"/>
      <c r="Y997" s="1009"/>
      <c r="Z997" s="1009"/>
      <c r="AA997" s="1009"/>
    </row>
    <row r="998">
      <c r="A998" s="1009"/>
      <c r="B998" s="1008"/>
      <c r="C998" s="1009"/>
      <c r="D998" s="1010"/>
      <c r="E998" s="1009"/>
      <c r="F998" s="1011"/>
      <c r="G998" s="1009"/>
      <c r="H998" s="1009"/>
      <c r="I998" s="1009"/>
      <c r="J998" s="1009"/>
      <c r="K998" s="1009"/>
      <c r="L998" s="1009"/>
      <c r="M998" s="1009"/>
      <c r="N998" s="1009"/>
      <c r="O998" s="1009"/>
      <c r="P998" s="1009"/>
      <c r="Q998" s="1009"/>
      <c r="R998" s="1009"/>
      <c r="S998" s="1009"/>
      <c r="T998" s="1009"/>
      <c r="U998" s="1009"/>
      <c r="V998" s="1009"/>
      <c r="W998" s="1009"/>
      <c r="X998" s="1009"/>
      <c r="Y998" s="1009"/>
      <c r="Z998" s="1009"/>
      <c r="AA998" s="1009"/>
    </row>
    <row r="999">
      <c r="A999" s="1009"/>
      <c r="B999" s="1008"/>
      <c r="C999" s="1009"/>
      <c r="D999" s="1010"/>
      <c r="E999" s="1009"/>
      <c r="F999" s="1011"/>
      <c r="G999" s="1009"/>
      <c r="H999" s="1009"/>
      <c r="I999" s="1009"/>
      <c r="J999" s="1009"/>
      <c r="K999" s="1009"/>
      <c r="L999" s="1009"/>
      <c r="M999" s="1009"/>
      <c r="N999" s="1009"/>
      <c r="O999" s="1009"/>
      <c r="P999" s="1009"/>
      <c r="Q999" s="1009"/>
      <c r="R999" s="1009"/>
      <c r="S999" s="1009"/>
      <c r="T999" s="1009"/>
      <c r="U999" s="1009"/>
      <c r="V999" s="1009"/>
      <c r="W999" s="1009"/>
      <c r="X999" s="1009"/>
      <c r="Y999" s="1009"/>
      <c r="Z999" s="1009"/>
      <c r="AA999" s="1009"/>
    </row>
    <row r="1000">
      <c r="A1000" s="1009"/>
      <c r="B1000" s="1008"/>
      <c r="C1000" s="1009"/>
      <c r="D1000" s="1010"/>
      <c r="E1000" s="1009"/>
      <c r="F1000" s="1011"/>
      <c r="G1000" s="1009"/>
      <c r="H1000" s="1009"/>
      <c r="I1000" s="1009"/>
      <c r="J1000" s="1009"/>
      <c r="K1000" s="1009"/>
      <c r="L1000" s="1009"/>
      <c r="M1000" s="1009"/>
      <c r="N1000" s="1009"/>
      <c r="O1000" s="1009"/>
      <c r="P1000" s="1009"/>
      <c r="Q1000" s="1009"/>
      <c r="R1000" s="1009"/>
      <c r="S1000" s="1009"/>
      <c r="T1000" s="1009"/>
      <c r="U1000" s="1009"/>
      <c r="V1000" s="1009"/>
      <c r="W1000" s="1009"/>
      <c r="X1000" s="1009"/>
      <c r="Y1000" s="1009"/>
      <c r="Z1000" s="1009"/>
      <c r="AA1000" s="1009"/>
    </row>
    <row r="1001">
      <c r="A1001" s="1009"/>
      <c r="B1001" s="1008"/>
      <c r="C1001" s="1009"/>
      <c r="D1001" s="1010"/>
      <c r="E1001" s="1009"/>
      <c r="F1001" s="1011"/>
      <c r="G1001" s="1009"/>
      <c r="H1001" s="1009"/>
      <c r="I1001" s="1009"/>
      <c r="J1001" s="1009"/>
      <c r="K1001" s="1009"/>
      <c r="L1001" s="1009"/>
      <c r="M1001" s="1009"/>
      <c r="N1001" s="1009"/>
      <c r="O1001" s="1009"/>
      <c r="P1001" s="1009"/>
      <c r="Q1001" s="1009"/>
      <c r="R1001" s="1009"/>
      <c r="S1001" s="1009"/>
      <c r="T1001" s="1009"/>
      <c r="U1001" s="1009"/>
      <c r="V1001" s="1009"/>
      <c r="W1001" s="1009"/>
      <c r="X1001" s="1009"/>
      <c r="Y1001" s="1009"/>
      <c r="Z1001" s="1009"/>
      <c r="AA1001" s="1009"/>
    </row>
    <row r="1002">
      <c r="A1002" s="1009"/>
      <c r="B1002" s="1008"/>
      <c r="C1002" s="1009"/>
      <c r="D1002" s="1010"/>
      <c r="E1002" s="1009"/>
      <c r="F1002" s="1011"/>
      <c r="G1002" s="1009"/>
      <c r="H1002" s="1009"/>
      <c r="I1002" s="1009"/>
      <c r="J1002" s="1009"/>
      <c r="K1002" s="1009"/>
      <c r="L1002" s="1009"/>
      <c r="M1002" s="1009"/>
      <c r="N1002" s="1009"/>
      <c r="O1002" s="1009"/>
      <c r="P1002" s="1009"/>
      <c r="Q1002" s="1009"/>
      <c r="R1002" s="1009"/>
      <c r="S1002" s="1009"/>
      <c r="T1002" s="1009"/>
      <c r="U1002" s="1009"/>
      <c r="V1002" s="1009"/>
      <c r="W1002" s="1009"/>
      <c r="X1002" s="1009"/>
      <c r="Y1002" s="1009"/>
      <c r="Z1002" s="1009"/>
      <c r="AA1002" s="1009"/>
    </row>
    <row r="1003">
      <c r="A1003" s="1009"/>
      <c r="B1003" s="1008"/>
      <c r="C1003" s="1009"/>
      <c r="D1003" s="1010"/>
      <c r="E1003" s="1009"/>
      <c r="F1003" s="1011"/>
      <c r="G1003" s="1009"/>
      <c r="H1003" s="1009"/>
      <c r="I1003" s="1009"/>
      <c r="J1003" s="1009"/>
      <c r="K1003" s="1009"/>
      <c r="L1003" s="1009"/>
      <c r="M1003" s="1009"/>
      <c r="N1003" s="1009"/>
      <c r="O1003" s="1009"/>
      <c r="P1003" s="1009"/>
      <c r="Q1003" s="1009"/>
      <c r="R1003" s="1009"/>
      <c r="S1003" s="1009"/>
      <c r="T1003" s="1009"/>
      <c r="U1003" s="1009"/>
      <c r="V1003" s="1009"/>
      <c r="W1003" s="1009"/>
      <c r="X1003" s="1009"/>
      <c r="Y1003" s="1009"/>
      <c r="Z1003" s="1009"/>
      <c r="AA1003" s="1009"/>
    </row>
    <row r="1004">
      <c r="A1004" s="1009"/>
      <c r="B1004" s="1008"/>
      <c r="C1004" s="1009"/>
      <c r="D1004" s="1010"/>
      <c r="E1004" s="1009"/>
      <c r="F1004" s="1011"/>
      <c r="G1004" s="1009"/>
      <c r="H1004" s="1009"/>
      <c r="I1004" s="1009"/>
      <c r="J1004" s="1009"/>
      <c r="K1004" s="1009"/>
      <c r="L1004" s="1009"/>
      <c r="M1004" s="1009"/>
      <c r="N1004" s="1009"/>
      <c r="O1004" s="1009"/>
      <c r="P1004" s="1009"/>
      <c r="Q1004" s="1009"/>
      <c r="R1004" s="1009"/>
      <c r="S1004" s="1009"/>
      <c r="T1004" s="1009"/>
      <c r="U1004" s="1009"/>
      <c r="V1004" s="1009"/>
      <c r="W1004" s="1009"/>
      <c r="X1004" s="1009"/>
      <c r="Y1004" s="1009"/>
      <c r="Z1004" s="1009"/>
      <c r="AA1004" s="1009"/>
    </row>
    <row r="1005">
      <c r="A1005" s="1009"/>
      <c r="B1005" s="1008"/>
      <c r="C1005" s="1009"/>
      <c r="D1005" s="1010"/>
      <c r="E1005" s="1009"/>
      <c r="F1005" s="1011"/>
      <c r="G1005" s="1009"/>
      <c r="H1005" s="1009"/>
      <c r="I1005" s="1009"/>
      <c r="J1005" s="1009"/>
      <c r="K1005" s="1009"/>
      <c r="L1005" s="1009"/>
      <c r="M1005" s="1009"/>
      <c r="N1005" s="1009"/>
      <c r="O1005" s="1009"/>
      <c r="P1005" s="1009"/>
      <c r="Q1005" s="1009"/>
      <c r="R1005" s="1009"/>
      <c r="S1005" s="1009"/>
      <c r="T1005" s="1009"/>
      <c r="U1005" s="1009"/>
      <c r="V1005" s="1009"/>
      <c r="W1005" s="1009"/>
      <c r="X1005" s="1009"/>
      <c r="Y1005" s="1009"/>
      <c r="Z1005" s="1009"/>
      <c r="AA1005" s="1009"/>
    </row>
    <row r="1006">
      <c r="A1006" s="1009"/>
      <c r="B1006" s="1008"/>
      <c r="C1006" s="1009"/>
      <c r="D1006" s="1010"/>
      <c r="E1006" s="1009"/>
      <c r="F1006" s="1011"/>
      <c r="G1006" s="1009"/>
      <c r="H1006" s="1009"/>
      <c r="I1006" s="1009"/>
      <c r="J1006" s="1009"/>
      <c r="K1006" s="1009"/>
      <c r="L1006" s="1009"/>
      <c r="M1006" s="1009"/>
      <c r="N1006" s="1009"/>
      <c r="O1006" s="1009"/>
      <c r="P1006" s="1009"/>
      <c r="Q1006" s="1009"/>
      <c r="R1006" s="1009"/>
      <c r="S1006" s="1009"/>
      <c r="T1006" s="1009"/>
      <c r="U1006" s="1009"/>
      <c r="V1006" s="1009"/>
      <c r="W1006" s="1009"/>
      <c r="X1006" s="1009"/>
      <c r="Y1006" s="1009"/>
      <c r="Z1006" s="1009"/>
      <c r="AA1006" s="1009"/>
    </row>
    <row r="1007">
      <c r="A1007" s="1009"/>
      <c r="B1007" s="1008"/>
      <c r="C1007" s="1009"/>
      <c r="D1007" s="1010"/>
      <c r="E1007" s="1009"/>
      <c r="F1007" s="1011"/>
      <c r="G1007" s="1009"/>
      <c r="H1007" s="1009"/>
      <c r="I1007" s="1009"/>
      <c r="J1007" s="1009"/>
      <c r="K1007" s="1009"/>
      <c r="L1007" s="1009"/>
      <c r="M1007" s="1009"/>
      <c r="N1007" s="1009"/>
      <c r="O1007" s="1009"/>
      <c r="P1007" s="1009"/>
      <c r="Q1007" s="1009"/>
      <c r="R1007" s="1009"/>
      <c r="S1007" s="1009"/>
      <c r="T1007" s="1009"/>
      <c r="U1007" s="1009"/>
      <c r="V1007" s="1009"/>
      <c r="W1007" s="1009"/>
      <c r="X1007" s="1009"/>
      <c r="Y1007" s="1009"/>
      <c r="Z1007" s="1009"/>
      <c r="AA1007" s="1009"/>
    </row>
    <row r="1008">
      <c r="A1008" s="1009"/>
      <c r="B1008" s="1008"/>
      <c r="C1008" s="1009"/>
      <c r="D1008" s="1010"/>
      <c r="E1008" s="1009"/>
      <c r="F1008" s="1011"/>
      <c r="G1008" s="1009"/>
      <c r="H1008" s="1009"/>
      <c r="I1008" s="1009"/>
      <c r="J1008" s="1009"/>
      <c r="K1008" s="1009"/>
      <c r="L1008" s="1009"/>
      <c r="M1008" s="1009"/>
      <c r="N1008" s="1009"/>
      <c r="O1008" s="1009"/>
      <c r="P1008" s="1009"/>
      <c r="Q1008" s="1009"/>
      <c r="R1008" s="1009"/>
      <c r="S1008" s="1009"/>
      <c r="T1008" s="1009"/>
      <c r="U1008" s="1009"/>
      <c r="V1008" s="1009"/>
      <c r="W1008" s="1009"/>
      <c r="X1008" s="1009"/>
      <c r="Y1008" s="1009"/>
      <c r="Z1008" s="1009"/>
      <c r="AA1008" s="1009"/>
    </row>
    <row r="1009">
      <c r="A1009" s="1009"/>
      <c r="B1009" s="1008"/>
      <c r="C1009" s="1009"/>
      <c r="D1009" s="1010"/>
      <c r="E1009" s="1009"/>
      <c r="F1009" s="1011"/>
      <c r="G1009" s="1009"/>
      <c r="H1009" s="1009"/>
      <c r="I1009" s="1009"/>
      <c r="J1009" s="1009"/>
      <c r="K1009" s="1009"/>
      <c r="L1009" s="1009"/>
      <c r="M1009" s="1009"/>
      <c r="N1009" s="1009"/>
      <c r="O1009" s="1009"/>
      <c r="P1009" s="1009"/>
      <c r="Q1009" s="1009"/>
      <c r="R1009" s="1009"/>
      <c r="S1009" s="1009"/>
      <c r="T1009" s="1009"/>
      <c r="U1009" s="1009"/>
      <c r="V1009" s="1009"/>
      <c r="W1009" s="1009"/>
      <c r="X1009" s="1009"/>
      <c r="Y1009" s="1009"/>
      <c r="Z1009" s="1009"/>
      <c r="AA1009" s="1009"/>
    </row>
    <row r="1010">
      <c r="A1010" s="1009"/>
      <c r="B1010" s="1008"/>
      <c r="C1010" s="1009"/>
      <c r="D1010" s="1010"/>
      <c r="E1010" s="1009"/>
      <c r="F1010" s="1011"/>
      <c r="G1010" s="1009"/>
      <c r="H1010" s="1009"/>
      <c r="I1010" s="1009"/>
      <c r="J1010" s="1009"/>
      <c r="K1010" s="1009"/>
      <c r="L1010" s="1009"/>
      <c r="M1010" s="1009"/>
      <c r="N1010" s="1009"/>
      <c r="O1010" s="1009"/>
      <c r="P1010" s="1009"/>
      <c r="Q1010" s="1009"/>
      <c r="R1010" s="1009"/>
      <c r="S1010" s="1009"/>
      <c r="T1010" s="1009"/>
      <c r="U1010" s="1009"/>
      <c r="V1010" s="1009"/>
      <c r="W1010" s="1009"/>
      <c r="X1010" s="1009"/>
      <c r="Y1010" s="1009"/>
      <c r="Z1010" s="1009"/>
      <c r="AA1010" s="1009"/>
    </row>
    <row r="1011">
      <c r="A1011" s="1009"/>
      <c r="B1011" s="1008"/>
      <c r="C1011" s="1009"/>
      <c r="D1011" s="1010"/>
      <c r="E1011" s="1009"/>
      <c r="F1011" s="1011"/>
      <c r="G1011" s="1009"/>
      <c r="H1011" s="1009"/>
      <c r="I1011" s="1009"/>
      <c r="J1011" s="1009"/>
      <c r="K1011" s="1009"/>
      <c r="L1011" s="1009"/>
      <c r="M1011" s="1009"/>
      <c r="N1011" s="1009"/>
      <c r="O1011" s="1009"/>
      <c r="P1011" s="1009"/>
      <c r="Q1011" s="1009"/>
      <c r="R1011" s="1009"/>
      <c r="S1011" s="1009"/>
      <c r="T1011" s="1009"/>
      <c r="U1011" s="1009"/>
      <c r="V1011" s="1009"/>
      <c r="W1011" s="1009"/>
      <c r="X1011" s="1009"/>
      <c r="Y1011" s="1009"/>
      <c r="Z1011" s="1009"/>
      <c r="AA1011" s="1009"/>
    </row>
    <row r="1012">
      <c r="A1012" s="1009"/>
      <c r="B1012" s="1008"/>
      <c r="C1012" s="1009"/>
      <c r="D1012" s="1010"/>
      <c r="E1012" s="1009"/>
      <c r="F1012" s="1011"/>
      <c r="G1012" s="1009"/>
      <c r="H1012" s="1009"/>
      <c r="I1012" s="1009"/>
      <c r="J1012" s="1009"/>
      <c r="K1012" s="1009"/>
      <c r="L1012" s="1009"/>
      <c r="M1012" s="1009"/>
      <c r="N1012" s="1009"/>
      <c r="O1012" s="1009"/>
      <c r="P1012" s="1009"/>
      <c r="Q1012" s="1009"/>
      <c r="R1012" s="1009"/>
      <c r="S1012" s="1009"/>
      <c r="T1012" s="1009"/>
      <c r="U1012" s="1009"/>
      <c r="V1012" s="1009"/>
      <c r="W1012" s="1009"/>
      <c r="X1012" s="1009"/>
      <c r="Y1012" s="1009"/>
      <c r="Z1012" s="1009"/>
      <c r="AA1012" s="1009"/>
    </row>
    <row r="1013">
      <c r="A1013" s="1009"/>
      <c r="B1013" s="1008"/>
      <c r="C1013" s="1009"/>
      <c r="D1013" s="1010"/>
      <c r="E1013" s="1009"/>
      <c r="F1013" s="1011"/>
      <c r="G1013" s="1009"/>
      <c r="H1013" s="1009"/>
      <c r="I1013" s="1009"/>
      <c r="J1013" s="1009"/>
      <c r="K1013" s="1009"/>
      <c r="L1013" s="1009"/>
      <c r="M1013" s="1009"/>
      <c r="N1013" s="1009"/>
      <c r="O1013" s="1009"/>
      <c r="P1013" s="1009"/>
      <c r="Q1013" s="1009"/>
      <c r="R1013" s="1009"/>
      <c r="S1013" s="1009"/>
      <c r="T1013" s="1009"/>
      <c r="U1013" s="1009"/>
      <c r="V1013" s="1009"/>
      <c r="W1013" s="1009"/>
      <c r="X1013" s="1009"/>
      <c r="Y1013" s="1009"/>
      <c r="Z1013" s="1009"/>
      <c r="AA1013" s="1009"/>
    </row>
    <row r="1014">
      <c r="A1014" s="1009"/>
      <c r="B1014" s="1008"/>
      <c r="C1014" s="1009"/>
      <c r="D1014" s="1010"/>
      <c r="E1014" s="1009"/>
      <c r="F1014" s="1011"/>
      <c r="G1014" s="1009"/>
      <c r="H1014" s="1009"/>
      <c r="I1014" s="1009"/>
      <c r="J1014" s="1009"/>
      <c r="K1014" s="1009"/>
      <c r="L1014" s="1009"/>
      <c r="M1014" s="1009"/>
      <c r="N1014" s="1009"/>
      <c r="O1014" s="1009"/>
      <c r="P1014" s="1009"/>
      <c r="Q1014" s="1009"/>
      <c r="R1014" s="1009"/>
      <c r="S1014" s="1009"/>
      <c r="T1014" s="1009"/>
      <c r="U1014" s="1009"/>
      <c r="V1014" s="1009"/>
      <c r="W1014" s="1009"/>
      <c r="X1014" s="1009"/>
      <c r="Y1014" s="1009"/>
      <c r="Z1014" s="1009"/>
      <c r="AA1014" s="1009"/>
    </row>
    <row r="1015">
      <c r="A1015" s="1009"/>
      <c r="B1015" s="1008"/>
      <c r="C1015" s="1009"/>
      <c r="D1015" s="1010"/>
      <c r="E1015" s="1009"/>
      <c r="F1015" s="1011"/>
      <c r="G1015" s="1009"/>
      <c r="H1015" s="1009"/>
      <c r="I1015" s="1009"/>
      <c r="J1015" s="1009"/>
      <c r="K1015" s="1009"/>
      <c r="L1015" s="1009"/>
      <c r="M1015" s="1009"/>
      <c r="N1015" s="1009"/>
      <c r="O1015" s="1009"/>
      <c r="P1015" s="1009"/>
      <c r="Q1015" s="1009"/>
      <c r="R1015" s="1009"/>
      <c r="S1015" s="1009"/>
      <c r="T1015" s="1009"/>
      <c r="U1015" s="1009"/>
      <c r="V1015" s="1009"/>
      <c r="W1015" s="1009"/>
      <c r="X1015" s="1009"/>
      <c r="Y1015" s="1009"/>
      <c r="Z1015" s="1009"/>
      <c r="AA1015" s="1009"/>
    </row>
    <row r="1016">
      <c r="A1016" s="1009"/>
      <c r="B1016" s="1008"/>
      <c r="C1016" s="1009"/>
      <c r="D1016" s="1010"/>
      <c r="E1016" s="1009"/>
      <c r="F1016" s="1011"/>
      <c r="G1016" s="1009"/>
      <c r="H1016" s="1009"/>
      <c r="I1016" s="1009"/>
      <c r="J1016" s="1009"/>
      <c r="K1016" s="1009"/>
      <c r="L1016" s="1009"/>
      <c r="M1016" s="1009"/>
      <c r="N1016" s="1009"/>
      <c r="O1016" s="1009"/>
      <c r="P1016" s="1009"/>
      <c r="Q1016" s="1009"/>
      <c r="R1016" s="1009"/>
      <c r="S1016" s="1009"/>
      <c r="T1016" s="1009"/>
      <c r="U1016" s="1009"/>
      <c r="V1016" s="1009"/>
      <c r="W1016" s="1009"/>
      <c r="X1016" s="1009"/>
      <c r="Y1016" s="1009"/>
      <c r="Z1016" s="1009"/>
      <c r="AA1016" s="1009"/>
    </row>
    <row r="1017">
      <c r="A1017" s="1009"/>
      <c r="B1017" s="1008"/>
      <c r="C1017" s="1009"/>
      <c r="D1017" s="1010"/>
      <c r="E1017" s="1009"/>
      <c r="F1017" s="1011"/>
      <c r="G1017" s="1009"/>
      <c r="H1017" s="1009"/>
      <c r="I1017" s="1009"/>
      <c r="J1017" s="1009"/>
      <c r="K1017" s="1009"/>
      <c r="L1017" s="1009"/>
      <c r="M1017" s="1009"/>
      <c r="N1017" s="1009"/>
      <c r="O1017" s="1009"/>
      <c r="P1017" s="1009"/>
      <c r="Q1017" s="1009"/>
      <c r="R1017" s="1009"/>
      <c r="S1017" s="1009"/>
      <c r="T1017" s="1009"/>
      <c r="U1017" s="1009"/>
      <c r="V1017" s="1009"/>
      <c r="W1017" s="1009"/>
      <c r="X1017" s="1009"/>
      <c r="Y1017" s="1009"/>
      <c r="Z1017" s="1009"/>
      <c r="AA1017" s="1009"/>
    </row>
    <row r="1018">
      <c r="A1018" s="1009"/>
      <c r="B1018" s="1008"/>
      <c r="C1018" s="1009"/>
      <c r="D1018" s="1010"/>
      <c r="E1018" s="1009"/>
      <c r="F1018" s="1011"/>
      <c r="G1018" s="1009"/>
      <c r="H1018" s="1009"/>
      <c r="I1018" s="1009"/>
      <c r="J1018" s="1009"/>
      <c r="K1018" s="1009"/>
      <c r="L1018" s="1009"/>
      <c r="M1018" s="1009"/>
      <c r="N1018" s="1009"/>
      <c r="O1018" s="1009"/>
      <c r="P1018" s="1009"/>
      <c r="Q1018" s="1009"/>
      <c r="R1018" s="1009"/>
      <c r="S1018" s="1009"/>
      <c r="T1018" s="1009"/>
      <c r="U1018" s="1009"/>
      <c r="V1018" s="1009"/>
      <c r="W1018" s="1009"/>
      <c r="X1018" s="1009"/>
      <c r="Y1018" s="1009"/>
      <c r="Z1018" s="1009"/>
      <c r="AA1018" s="1009"/>
    </row>
    <row r="1019">
      <c r="A1019" s="1009"/>
      <c r="B1019" s="1008"/>
      <c r="C1019" s="1009"/>
      <c r="D1019" s="1010"/>
      <c r="E1019" s="1009"/>
      <c r="F1019" s="1011"/>
      <c r="G1019" s="1009"/>
      <c r="H1019" s="1009"/>
      <c r="I1019" s="1009"/>
      <c r="J1019" s="1009"/>
      <c r="K1019" s="1009"/>
      <c r="L1019" s="1009"/>
      <c r="M1019" s="1009"/>
      <c r="N1019" s="1009"/>
      <c r="O1019" s="1009"/>
      <c r="P1019" s="1009"/>
      <c r="Q1019" s="1009"/>
      <c r="R1019" s="1009"/>
      <c r="S1019" s="1009"/>
      <c r="T1019" s="1009"/>
      <c r="U1019" s="1009"/>
      <c r="V1019" s="1009"/>
      <c r="W1019" s="1009"/>
      <c r="X1019" s="1009"/>
      <c r="Y1019" s="1009"/>
      <c r="Z1019" s="1009"/>
      <c r="AA1019" s="1009"/>
    </row>
    <row r="1020">
      <c r="A1020" s="1009"/>
      <c r="B1020" s="1008"/>
      <c r="C1020" s="1009"/>
      <c r="D1020" s="1010"/>
      <c r="E1020" s="1009"/>
      <c r="F1020" s="1011"/>
      <c r="G1020" s="1009"/>
      <c r="H1020" s="1009"/>
      <c r="I1020" s="1009"/>
      <c r="J1020" s="1009"/>
      <c r="K1020" s="1009"/>
      <c r="L1020" s="1009"/>
      <c r="M1020" s="1009"/>
      <c r="N1020" s="1009"/>
      <c r="O1020" s="1009"/>
      <c r="P1020" s="1009"/>
      <c r="Q1020" s="1009"/>
      <c r="R1020" s="1009"/>
      <c r="S1020" s="1009"/>
      <c r="T1020" s="1009"/>
      <c r="U1020" s="1009"/>
      <c r="V1020" s="1009"/>
      <c r="W1020" s="1009"/>
      <c r="X1020" s="1009"/>
      <c r="Y1020" s="1009"/>
      <c r="Z1020" s="1009"/>
      <c r="AA1020" s="1009"/>
    </row>
    <row r="1021">
      <c r="A1021" s="1009"/>
      <c r="B1021" s="1008"/>
      <c r="C1021" s="1009"/>
      <c r="D1021" s="1010"/>
      <c r="E1021" s="1009"/>
      <c r="F1021" s="1011"/>
      <c r="G1021" s="1009"/>
      <c r="H1021" s="1009"/>
      <c r="I1021" s="1009"/>
      <c r="J1021" s="1009"/>
      <c r="K1021" s="1009"/>
      <c r="L1021" s="1009"/>
      <c r="M1021" s="1009"/>
      <c r="N1021" s="1009"/>
      <c r="O1021" s="1009"/>
      <c r="P1021" s="1009"/>
      <c r="Q1021" s="1009"/>
      <c r="R1021" s="1009"/>
      <c r="S1021" s="1009"/>
      <c r="T1021" s="1009"/>
      <c r="U1021" s="1009"/>
      <c r="V1021" s="1009"/>
      <c r="W1021" s="1009"/>
      <c r="X1021" s="1009"/>
      <c r="Y1021" s="1009"/>
      <c r="Z1021" s="1009"/>
      <c r="AA1021" s="1009"/>
    </row>
    <row r="1022">
      <c r="A1022" s="1009"/>
      <c r="B1022" s="1008"/>
      <c r="C1022" s="1009"/>
      <c r="D1022" s="1010"/>
      <c r="E1022" s="1009"/>
      <c r="F1022" s="1011"/>
      <c r="G1022" s="1009"/>
      <c r="H1022" s="1009"/>
      <c r="I1022" s="1009"/>
      <c r="J1022" s="1009"/>
      <c r="K1022" s="1009"/>
      <c r="L1022" s="1009"/>
      <c r="M1022" s="1009"/>
      <c r="N1022" s="1009"/>
      <c r="O1022" s="1009"/>
      <c r="P1022" s="1009"/>
      <c r="Q1022" s="1009"/>
      <c r="R1022" s="1009"/>
      <c r="S1022" s="1009"/>
      <c r="T1022" s="1009"/>
      <c r="U1022" s="1009"/>
      <c r="V1022" s="1009"/>
      <c r="W1022" s="1009"/>
      <c r="X1022" s="1009"/>
      <c r="Y1022" s="1009"/>
      <c r="Z1022" s="1009"/>
      <c r="AA1022" s="1009"/>
    </row>
    <row r="1023">
      <c r="A1023" s="1009"/>
      <c r="B1023" s="1008"/>
      <c r="C1023" s="1009"/>
      <c r="D1023" s="1010"/>
      <c r="E1023" s="1009"/>
      <c r="F1023" s="1011"/>
      <c r="G1023" s="1009"/>
      <c r="H1023" s="1009"/>
      <c r="I1023" s="1009"/>
      <c r="J1023" s="1009"/>
      <c r="K1023" s="1009"/>
      <c r="L1023" s="1009"/>
      <c r="M1023" s="1009"/>
      <c r="N1023" s="1009"/>
      <c r="O1023" s="1009"/>
      <c r="P1023" s="1009"/>
      <c r="Q1023" s="1009"/>
      <c r="R1023" s="1009"/>
      <c r="S1023" s="1009"/>
      <c r="T1023" s="1009"/>
      <c r="U1023" s="1009"/>
      <c r="V1023" s="1009"/>
      <c r="W1023" s="1009"/>
      <c r="X1023" s="1009"/>
      <c r="Y1023" s="1009"/>
      <c r="Z1023" s="1009"/>
      <c r="AA1023" s="1009"/>
    </row>
    <row r="1024">
      <c r="A1024" s="1009"/>
      <c r="B1024" s="1008"/>
      <c r="C1024" s="1009"/>
      <c r="D1024" s="1010"/>
      <c r="E1024" s="1009"/>
      <c r="F1024" s="1011"/>
      <c r="G1024" s="1009"/>
      <c r="H1024" s="1009"/>
      <c r="I1024" s="1009"/>
      <c r="J1024" s="1009"/>
      <c r="K1024" s="1009"/>
      <c r="L1024" s="1009"/>
      <c r="M1024" s="1009"/>
      <c r="N1024" s="1009"/>
      <c r="O1024" s="1009"/>
      <c r="P1024" s="1009"/>
      <c r="Q1024" s="1009"/>
      <c r="R1024" s="1009"/>
      <c r="S1024" s="1009"/>
      <c r="T1024" s="1009"/>
      <c r="U1024" s="1009"/>
      <c r="V1024" s="1009"/>
      <c r="W1024" s="1009"/>
      <c r="X1024" s="1009"/>
      <c r="Y1024" s="1009"/>
      <c r="Z1024" s="1009"/>
      <c r="AA1024" s="1009"/>
    </row>
    <row r="1025">
      <c r="A1025" s="1009"/>
      <c r="B1025" s="1008"/>
      <c r="C1025" s="1009"/>
      <c r="D1025" s="1010"/>
      <c r="E1025" s="1009"/>
      <c r="F1025" s="1011"/>
      <c r="G1025" s="1009"/>
      <c r="H1025" s="1009"/>
      <c r="I1025" s="1009"/>
      <c r="J1025" s="1009"/>
      <c r="K1025" s="1009"/>
      <c r="L1025" s="1009"/>
      <c r="M1025" s="1009"/>
      <c r="N1025" s="1009"/>
      <c r="O1025" s="1009"/>
      <c r="P1025" s="1009"/>
      <c r="Q1025" s="1009"/>
      <c r="R1025" s="1009"/>
      <c r="S1025" s="1009"/>
      <c r="T1025" s="1009"/>
      <c r="U1025" s="1009"/>
      <c r="V1025" s="1009"/>
      <c r="W1025" s="1009"/>
      <c r="X1025" s="1009"/>
      <c r="Y1025" s="1009"/>
      <c r="Z1025" s="1009"/>
      <c r="AA1025" s="1009"/>
    </row>
    <row r="1026">
      <c r="A1026" s="1009"/>
      <c r="B1026" s="1008"/>
      <c r="C1026" s="1009"/>
      <c r="D1026" s="1010"/>
      <c r="E1026" s="1009"/>
      <c r="F1026" s="1011"/>
      <c r="G1026" s="1009"/>
      <c r="H1026" s="1009"/>
      <c r="I1026" s="1009"/>
      <c r="J1026" s="1009"/>
      <c r="K1026" s="1009"/>
      <c r="L1026" s="1009"/>
      <c r="M1026" s="1009"/>
      <c r="N1026" s="1009"/>
      <c r="O1026" s="1009"/>
      <c r="P1026" s="1009"/>
      <c r="Q1026" s="1009"/>
      <c r="R1026" s="1009"/>
      <c r="S1026" s="1009"/>
      <c r="T1026" s="1009"/>
      <c r="U1026" s="1009"/>
      <c r="V1026" s="1009"/>
      <c r="W1026" s="1009"/>
      <c r="X1026" s="1009"/>
      <c r="Y1026" s="1009"/>
      <c r="Z1026" s="1009"/>
      <c r="AA1026" s="1009"/>
    </row>
    <row r="1027">
      <c r="A1027" s="1009"/>
      <c r="B1027" s="1008"/>
      <c r="C1027" s="1009"/>
      <c r="D1027" s="1010"/>
      <c r="E1027" s="1009"/>
      <c r="F1027" s="1011"/>
      <c r="G1027" s="1009"/>
      <c r="H1027" s="1009"/>
      <c r="I1027" s="1009"/>
      <c r="J1027" s="1009"/>
      <c r="K1027" s="1009"/>
      <c r="L1027" s="1009"/>
      <c r="M1027" s="1009"/>
      <c r="N1027" s="1009"/>
      <c r="O1027" s="1009"/>
      <c r="P1027" s="1009"/>
      <c r="Q1027" s="1009"/>
      <c r="R1027" s="1009"/>
      <c r="S1027" s="1009"/>
      <c r="T1027" s="1009"/>
      <c r="U1027" s="1009"/>
      <c r="V1027" s="1009"/>
      <c r="W1027" s="1009"/>
      <c r="X1027" s="1009"/>
      <c r="Y1027" s="1009"/>
      <c r="Z1027" s="1009"/>
      <c r="AA1027" s="1009"/>
    </row>
    <row r="1028">
      <c r="A1028" s="1009"/>
      <c r="B1028" s="1008"/>
      <c r="C1028" s="1009"/>
      <c r="D1028" s="1010"/>
      <c r="E1028" s="1009"/>
      <c r="F1028" s="1011"/>
      <c r="G1028" s="1009"/>
      <c r="H1028" s="1009"/>
      <c r="I1028" s="1009"/>
      <c r="J1028" s="1009"/>
      <c r="K1028" s="1009"/>
      <c r="L1028" s="1009"/>
      <c r="M1028" s="1009"/>
      <c r="N1028" s="1009"/>
      <c r="O1028" s="1009"/>
      <c r="P1028" s="1009"/>
      <c r="Q1028" s="1009"/>
      <c r="R1028" s="1009"/>
      <c r="S1028" s="1009"/>
      <c r="T1028" s="1009"/>
      <c r="U1028" s="1009"/>
      <c r="V1028" s="1009"/>
      <c r="W1028" s="1009"/>
      <c r="X1028" s="1009"/>
      <c r="Y1028" s="1009"/>
      <c r="Z1028" s="1009"/>
      <c r="AA1028" s="1009"/>
    </row>
    <row r="1029">
      <c r="A1029" s="1009"/>
      <c r="B1029" s="1008"/>
      <c r="C1029" s="1009"/>
      <c r="D1029" s="1010"/>
      <c r="E1029" s="1009"/>
      <c r="F1029" s="1011"/>
      <c r="G1029" s="1009"/>
      <c r="H1029" s="1009"/>
      <c r="I1029" s="1009"/>
      <c r="J1029" s="1009"/>
      <c r="K1029" s="1009"/>
      <c r="L1029" s="1009"/>
      <c r="M1029" s="1009"/>
      <c r="N1029" s="1009"/>
      <c r="O1029" s="1009"/>
      <c r="P1029" s="1009"/>
      <c r="Q1029" s="1009"/>
      <c r="R1029" s="1009"/>
      <c r="S1029" s="1009"/>
      <c r="T1029" s="1009"/>
      <c r="U1029" s="1009"/>
      <c r="V1029" s="1009"/>
      <c r="W1029" s="1009"/>
      <c r="X1029" s="1009"/>
      <c r="Y1029" s="1009"/>
      <c r="Z1029" s="1009"/>
      <c r="AA1029" s="1009"/>
    </row>
    <row r="1030">
      <c r="A1030" s="1009"/>
      <c r="B1030" s="1008"/>
      <c r="C1030" s="1009"/>
      <c r="D1030" s="1010"/>
      <c r="E1030" s="1009"/>
      <c r="F1030" s="1011"/>
      <c r="G1030" s="1009"/>
      <c r="H1030" s="1009"/>
      <c r="I1030" s="1009"/>
      <c r="J1030" s="1009"/>
      <c r="K1030" s="1009"/>
      <c r="L1030" s="1009"/>
      <c r="M1030" s="1009"/>
      <c r="N1030" s="1009"/>
      <c r="O1030" s="1009"/>
      <c r="P1030" s="1009"/>
      <c r="Q1030" s="1009"/>
      <c r="R1030" s="1009"/>
      <c r="S1030" s="1009"/>
      <c r="T1030" s="1009"/>
      <c r="U1030" s="1009"/>
      <c r="V1030" s="1009"/>
      <c r="W1030" s="1009"/>
      <c r="X1030" s="1009"/>
      <c r="Y1030" s="1009"/>
      <c r="Z1030" s="1009"/>
      <c r="AA1030" s="1009"/>
    </row>
    <row r="1031">
      <c r="A1031" s="1009"/>
      <c r="B1031" s="1008"/>
      <c r="C1031" s="1009"/>
      <c r="D1031" s="1010"/>
      <c r="E1031" s="1009"/>
      <c r="F1031" s="1011"/>
      <c r="G1031" s="1009"/>
      <c r="H1031" s="1009"/>
      <c r="I1031" s="1009"/>
      <c r="J1031" s="1009"/>
      <c r="K1031" s="1009"/>
      <c r="L1031" s="1009"/>
      <c r="M1031" s="1009"/>
      <c r="N1031" s="1009"/>
      <c r="O1031" s="1009"/>
      <c r="P1031" s="1009"/>
      <c r="Q1031" s="1009"/>
      <c r="R1031" s="1009"/>
      <c r="S1031" s="1009"/>
      <c r="T1031" s="1009"/>
      <c r="U1031" s="1009"/>
      <c r="V1031" s="1009"/>
      <c r="W1031" s="1009"/>
      <c r="X1031" s="1009"/>
      <c r="Y1031" s="1009"/>
      <c r="Z1031" s="1009"/>
      <c r="AA1031" s="1009"/>
    </row>
    <row r="1032">
      <c r="A1032" s="1009"/>
      <c r="B1032" s="1008"/>
      <c r="C1032" s="1009"/>
      <c r="D1032" s="1010"/>
      <c r="E1032" s="1009"/>
      <c r="F1032" s="1011"/>
      <c r="G1032" s="1009"/>
      <c r="H1032" s="1009"/>
      <c r="I1032" s="1009"/>
      <c r="J1032" s="1009"/>
      <c r="K1032" s="1009"/>
      <c r="L1032" s="1009"/>
      <c r="M1032" s="1009"/>
      <c r="N1032" s="1009"/>
      <c r="O1032" s="1009"/>
      <c r="P1032" s="1009"/>
      <c r="Q1032" s="1009"/>
      <c r="R1032" s="1009"/>
      <c r="S1032" s="1009"/>
      <c r="T1032" s="1009"/>
      <c r="U1032" s="1009"/>
      <c r="V1032" s="1009"/>
      <c r="W1032" s="1009"/>
      <c r="X1032" s="1009"/>
      <c r="Y1032" s="1009"/>
      <c r="Z1032" s="1009"/>
      <c r="AA1032" s="1009"/>
    </row>
    <row r="1033">
      <c r="A1033" s="1009"/>
      <c r="B1033" s="1008"/>
      <c r="C1033" s="1009"/>
      <c r="D1033" s="1010"/>
      <c r="E1033" s="1009"/>
      <c r="F1033" s="1011"/>
      <c r="G1033" s="1009"/>
      <c r="H1033" s="1009"/>
      <c r="I1033" s="1009"/>
      <c r="J1033" s="1009"/>
      <c r="K1033" s="1009"/>
      <c r="L1033" s="1009"/>
      <c r="M1033" s="1009"/>
      <c r="N1033" s="1009"/>
      <c r="O1033" s="1009"/>
      <c r="P1033" s="1009"/>
      <c r="Q1033" s="1009"/>
      <c r="R1033" s="1009"/>
      <c r="S1033" s="1009"/>
      <c r="T1033" s="1009"/>
      <c r="U1033" s="1009"/>
      <c r="V1033" s="1009"/>
      <c r="W1033" s="1009"/>
      <c r="X1033" s="1009"/>
      <c r="Y1033" s="1009"/>
      <c r="Z1033" s="1009"/>
      <c r="AA1033" s="1009"/>
    </row>
    <row r="1034">
      <c r="A1034" s="1009"/>
      <c r="B1034" s="1008"/>
      <c r="C1034" s="1009"/>
      <c r="D1034" s="1010"/>
      <c r="E1034" s="1009"/>
      <c r="F1034" s="1011"/>
      <c r="G1034" s="1009"/>
      <c r="H1034" s="1009"/>
      <c r="I1034" s="1009"/>
      <c r="J1034" s="1009"/>
      <c r="K1034" s="1009"/>
      <c r="L1034" s="1009"/>
      <c r="M1034" s="1009"/>
      <c r="N1034" s="1009"/>
      <c r="O1034" s="1009"/>
      <c r="P1034" s="1009"/>
      <c r="Q1034" s="1009"/>
      <c r="R1034" s="1009"/>
      <c r="S1034" s="1009"/>
      <c r="T1034" s="1009"/>
      <c r="U1034" s="1009"/>
      <c r="V1034" s="1009"/>
      <c r="W1034" s="1009"/>
      <c r="X1034" s="1009"/>
      <c r="Y1034" s="1009"/>
      <c r="Z1034" s="1009"/>
      <c r="AA1034" s="1009"/>
    </row>
    <row r="1035">
      <c r="A1035" s="1009"/>
      <c r="B1035" s="1008"/>
      <c r="C1035" s="1009"/>
      <c r="D1035" s="1010"/>
      <c r="E1035" s="1009"/>
      <c r="F1035" s="1011"/>
      <c r="G1035" s="1009"/>
      <c r="H1035" s="1009"/>
      <c r="I1035" s="1009"/>
      <c r="J1035" s="1009"/>
      <c r="K1035" s="1009"/>
      <c r="L1035" s="1009"/>
      <c r="M1035" s="1009"/>
      <c r="N1035" s="1009"/>
      <c r="O1035" s="1009"/>
      <c r="P1035" s="1009"/>
      <c r="Q1035" s="1009"/>
      <c r="R1035" s="1009"/>
      <c r="S1035" s="1009"/>
      <c r="T1035" s="1009"/>
      <c r="U1035" s="1009"/>
      <c r="V1035" s="1009"/>
      <c r="W1035" s="1009"/>
      <c r="X1035" s="1009"/>
      <c r="Y1035" s="1009"/>
      <c r="Z1035" s="1009"/>
      <c r="AA1035" s="1009"/>
    </row>
    <row r="1036">
      <c r="A1036" s="1009"/>
      <c r="B1036" s="1008"/>
      <c r="C1036" s="1009"/>
      <c r="D1036" s="1010"/>
      <c r="E1036" s="1009"/>
      <c r="F1036" s="1011"/>
      <c r="G1036" s="1009"/>
      <c r="H1036" s="1009"/>
      <c r="I1036" s="1009"/>
      <c r="J1036" s="1009"/>
      <c r="K1036" s="1009"/>
      <c r="L1036" s="1009"/>
      <c r="M1036" s="1009"/>
      <c r="N1036" s="1009"/>
      <c r="O1036" s="1009"/>
      <c r="P1036" s="1009"/>
      <c r="Q1036" s="1009"/>
      <c r="R1036" s="1009"/>
      <c r="S1036" s="1009"/>
      <c r="T1036" s="1009"/>
      <c r="U1036" s="1009"/>
      <c r="V1036" s="1009"/>
      <c r="W1036" s="1009"/>
      <c r="X1036" s="1009"/>
      <c r="Y1036" s="1009"/>
      <c r="Z1036" s="1009"/>
      <c r="AA1036" s="1009"/>
    </row>
    <row r="1037">
      <c r="A1037" s="1009"/>
      <c r="B1037" s="1008"/>
      <c r="C1037" s="1009"/>
      <c r="D1037" s="1010"/>
      <c r="E1037" s="1009"/>
      <c r="F1037" s="1011"/>
      <c r="G1037" s="1009"/>
      <c r="H1037" s="1009"/>
      <c r="I1037" s="1009"/>
      <c r="J1037" s="1009"/>
      <c r="K1037" s="1009"/>
      <c r="L1037" s="1009"/>
      <c r="M1037" s="1009"/>
      <c r="N1037" s="1009"/>
      <c r="O1037" s="1009"/>
      <c r="P1037" s="1009"/>
      <c r="Q1037" s="1009"/>
      <c r="R1037" s="1009"/>
      <c r="S1037" s="1009"/>
      <c r="T1037" s="1009"/>
      <c r="U1037" s="1009"/>
      <c r="V1037" s="1009"/>
      <c r="W1037" s="1009"/>
      <c r="X1037" s="1009"/>
      <c r="Y1037" s="1009"/>
      <c r="Z1037" s="1009"/>
      <c r="AA1037" s="1009"/>
    </row>
    <row r="1038">
      <c r="A1038" s="1009"/>
      <c r="B1038" s="1008"/>
      <c r="C1038" s="1009"/>
      <c r="D1038" s="1010"/>
      <c r="E1038" s="1009"/>
      <c r="F1038" s="1011"/>
      <c r="G1038" s="1009"/>
      <c r="H1038" s="1009"/>
      <c r="I1038" s="1009"/>
      <c r="J1038" s="1009"/>
      <c r="K1038" s="1009"/>
      <c r="L1038" s="1009"/>
      <c r="M1038" s="1009"/>
      <c r="N1038" s="1009"/>
      <c r="O1038" s="1009"/>
      <c r="P1038" s="1009"/>
      <c r="Q1038" s="1009"/>
      <c r="R1038" s="1009"/>
      <c r="S1038" s="1009"/>
      <c r="T1038" s="1009"/>
      <c r="U1038" s="1009"/>
      <c r="V1038" s="1009"/>
      <c r="W1038" s="1009"/>
      <c r="X1038" s="1009"/>
      <c r="Y1038" s="1009"/>
      <c r="Z1038" s="1009"/>
      <c r="AA1038" s="1009"/>
    </row>
    <row r="1039">
      <c r="A1039" s="1009"/>
      <c r="B1039" s="1008"/>
      <c r="C1039" s="1009"/>
      <c r="D1039" s="1010"/>
      <c r="E1039" s="1009"/>
      <c r="F1039" s="1011"/>
      <c r="G1039" s="1009"/>
      <c r="H1039" s="1009"/>
      <c r="I1039" s="1009"/>
      <c r="J1039" s="1009"/>
      <c r="K1039" s="1009"/>
      <c r="L1039" s="1009"/>
      <c r="M1039" s="1009"/>
      <c r="N1039" s="1009"/>
      <c r="O1039" s="1009"/>
      <c r="P1039" s="1009"/>
      <c r="Q1039" s="1009"/>
      <c r="R1039" s="1009"/>
      <c r="S1039" s="1009"/>
      <c r="T1039" s="1009"/>
      <c r="U1039" s="1009"/>
      <c r="V1039" s="1009"/>
      <c r="W1039" s="1009"/>
      <c r="X1039" s="1009"/>
      <c r="Y1039" s="1009"/>
      <c r="Z1039" s="1009"/>
      <c r="AA1039" s="1009"/>
    </row>
    <row r="1040">
      <c r="A1040" s="1009"/>
      <c r="B1040" s="1008"/>
      <c r="C1040" s="1009"/>
      <c r="D1040" s="1010"/>
      <c r="E1040" s="1009"/>
      <c r="F1040" s="1011"/>
      <c r="G1040" s="1009"/>
      <c r="H1040" s="1009"/>
      <c r="I1040" s="1009"/>
      <c r="J1040" s="1009"/>
      <c r="K1040" s="1009"/>
      <c r="L1040" s="1009"/>
      <c r="M1040" s="1009"/>
      <c r="N1040" s="1009"/>
      <c r="O1040" s="1009"/>
      <c r="P1040" s="1009"/>
      <c r="Q1040" s="1009"/>
      <c r="R1040" s="1009"/>
      <c r="S1040" s="1009"/>
      <c r="T1040" s="1009"/>
      <c r="U1040" s="1009"/>
      <c r="V1040" s="1009"/>
      <c r="W1040" s="1009"/>
      <c r="X1040" s="1009"/>
      <c r="Y1040" s="1009"/>
      <c r="Z1040" s="1009"/>
      <c r="AA1040" s="1009"/>
    </row>
    <row r="1041">
      <c r="A1041" s="1009"/>
      <c r="B1041" s="1008"/>
      <c r="C1041" s="1009"/>
      <c r="D1041" s="1010"/>
      <c r="E1041" s="1009"/>
      <c r="F1041" s="1011"/>
      <c r="G1041" s="1009"/>
      <c r="H1041" s="1009"/>
      <c r="I1041" s="1009"/>
      <c r="J1041" s="1009"/>
      <c r="K1041" s="1009"/>
      <c r="L1041" s="1009"/>
      <c r="M1041" s="1009"/>
      <c r="N1041" s="1009"/>
      <c r="O1041" s="1009"/>
      <c r="P1041" s="1009"/>
      <c r="Q1041" s="1009"/>
      <c r="R1041" s="1009"/>
      <c r="S1041" s="1009"/>
      <c r="T1041" s="1009"/>
      <c r="U1041" s="1009"/>
      <c r="V1041" s="1009"/>
      <c r="W1041" s="1009"/>
      <c r="X1041" s="1009"/>
      <c r="Y1041" s="1009"/>
      <c r="Z1041" s="1009"/>
      <c r="AA1041" s="1009"/>
    </row>
    <row r="1042">
      <c r="A1042" s="1009"/>
      <c r="B1042" s="1008"/>
      <c r="C1042" s="1009"/>
      <c r="D1042" s="1010"/>
      <c r="E1042" s="1009"/>
      <c r="F1042" s="1011"/>
      <c r="G1042" s="1009"/>
      <c r="H1042" s="1009"/>
      <c r="I1042" s="1009"/>
      <c r="J1042" s="1009"/>
      <c r="K1042" s="1009"/>
      <c r="L1042" s="1009"/>
      <c r="M1042" s="1009"/>
      <c r="N1042" s="1009"/>
      <c r="O1042" s="1009"/>
      <c r="P1042" s="1009"/>
      <c r="Q1042" s="1009"/>
      <c r="R1042" s="1009"/>
      <c r="S1042" s="1009"/>
      <c r="T1042" s="1009"/>
      <c r="U1042" s="1009"/>
      <c r="V1042" s="1009"/>
      <c r="W1042" s="1009"/>
      <c r="X1042" s="1009"/>
      <c r="Y1042" s="1009"/>
      <c r="Z1042" s="1009"/>
      <c r="AA1042" s="1009"/>
    </row>
    <row r="1043">
      <c r="A1043" s="1009"/>
      <c r="B1043" s="1008"/>
      <c r="C1043" s="1009"/>
      <c r="D1043" s="1010"/>
      <c r="E1043" s="1009"/>
      <c r="F1043" s="1011"/>
      <c r="G1043" s="1009"/>
      <c r="H1043" s="1009"/>
      <c r="I1043" s="1009"/>
      <c r="J1043" s="1009"/>
      <c r="K1043" s="1009"/>
      <c r="L1043" s="1009"/>
      <c r="M1043" s="1009"/>
      <c r="N1043" s="1009"/>
      <c r="O1043" s="1009"/>
      <c r="P1043" s="1009"/>
      <c r="Q1043" s="1009"/>
      <c r="R1043" s="1009"/>
      <c r="S1043" s="1009"/>
      <c r="T1043" s="1009"/>
      <c r="U1043" s="1009"/>
      <c r="V1043" s="1009"/>
      <c r="W1043" s="1009"/>
      <c r="X1043" s="1009"/>
      <c r="Y1043" s="1009"/>
      <c r="Z1043" s="1009"/>
      <c r="AA1043" s="1009"/>
    </row>
    <row r="1044">
      <c r="A1044" s="1009"/>
      <c r="B1044" s="1008"/>
      <c r="C1044" s="1009"/>
      <c r="D1044" s="1010"/>
      <c r="E1044" s="1009"/>
      <c r="F1044" s="1011"/>
      <c r="G1044" s="1009"/>
      <c r="H1044" s="1009"/>
      <c r="I1044" s="1009"/>
      <c r="J1044" s="1009"/>
      <c r="K1044" s="1009"/>
      <c r="L1044" s="1009"/>
      <c r="M1044" s="1009"/>
      <c r="N1044" s="1009"/>
      <c r="O1044" s="1009"/>
      <c r="P1044" s="1009"/>
      <c r="Q1044" s="1009"/>
      <c r="R1044" s="1009"/>
      <c r="S1044" s="1009"/>
      <c r="T1044" s="1009"/>
      <c r="U1044" s="1009"/>
      <c r="V1044" s="1009"/>
      <c r="W1044" s="1009"/>
      <c r="X1044" s="1009"/>
      <c r="Y1044" s="1009"/>
      <c r="Z1044" s="1009"/>
      <c r="AA1044" s="1009"/>
    </row>
    <row r="1045">
      <c r="A1045" s="1009"/>
      <c r="B1045" s="1008"/>
      <c r="C1045" s="1009"/>
      <c r="D1045" s="1010"/>
      <c r="E1045" s="1009"/>
      <c r="F1045" s="1011"/>
      <c r="G1045" s="1009"/>
      <c r="H1045" s="1009"/>
      <c r="I1045" s="1009"/>
      <c r="J1045" s="1009"/>
      <c r="K1045" s="1009"/>
      <c r="L1045" s="1009"/>
      <c r="M1045" s="1009"/>
      <c r="N1045" s="1009"/>
      <c r="O1045" s="1009"/>
      <c r="P1045" s="1009"/>
      <c r="Q1045" s="1009"/>
      <c r="R1045" s="1009"/>
      <c r="S1045" s="1009"/>
      <c r="T1045" s="1009"/>
      <c r="U1045" s="1009"/>
      <c r="V1045" s="1009"/>
      <c r="W1045" s="1009"/>
      <c r="X1045" s="1009"/>
      <c r="Y1045" s="1009"/>
      <c r="Z1045" s="1009"/>
      <c r="AA1045" s="1009"/>
    </row>
    <row r="1046">
      <c r="A1046" s="1009"/>
      <c r="B1046" s="1008"/>
      <c r="C1046" s="1009"/>
      <c r="D1046" s="1010"/>
      <c r="E1046" s="1009"/>
      <c r="F1046" s="1011"/>
      <c r="G1046" s="1009"/>
      <c r="H1046" s="1009"/>
      <c r="I1046" s="1009"/>
      <c r="J1046" s="1009"/>
      <c r="K1046" s="1009"/>
      <c r="L1046" s="1009"/>
      <c r="M1046" s="1009"/>
      <c r="N1046" s="1009"/>
      <c r="O1046" s="1009"/>
      <c r="P1046" s="1009"/>
      <c r="Q1046" s="1009"/>
      <c r="R1046" s="1009"/>
      <c r="S1046" s="1009"/>
      <c r="T1046" s="1009"/>
      <c r="U1046" s="1009"/>
      <c r="V1046" s="1009"/>
      <c r="W1046" s="1009"/>
      <c r="X1046" s="1009"/>
      <c r="Y1046" s="1009"/>
      <c r="Z1046" s="1009"/>
      <c r="AA1046" s="1009"/>
    </row>
    <row r="1047">
      <c r="A1047" s="1009"/>
      <c r="B1047" s="1008"/>
      <c r="C1047" s="1009"/>
      <c r="D1047" s="1010"/>
      <c r="E1047" s="1009"/>
      <c r="F1047" s="1011"/>
      <c r="G1047" s="1009"/>
      <c r="H1047" s="1009"/>
      <c r="I1047" s="1009"/>
      <c r="J1047" s="1009"/>
      <c r="K1047" s="1009"/>
      <c r="L1047" s="1009"/>
      <c r="M1047" s="1009"/>
      <c r="N1047" s="1009"/>
      <c r="O1047" s="1009"/>
      <c r="P1047" s="1009"/>
      <c r="Q1047" s="1009"/>
      <c r="R1047" s="1009"/>
      <c r="S1047" s="1009"/>
      <c r="T1047" s="1009"/>
      <c r="U1047" s="1009"/>
      <c r="V1047" s="1009"/>
      <c r="W1047" s="1009"/>
      <c r="X1047" s="1009"/>
      <c r="Y1047" s="1009"/>
      <c r="Z1047" s="1009"/>
      <c r="AA1047" s="1009"/>
    </row>
    <row r="1048">
      <c r="A1048" s="1009"/>
      <c r="B1048" s="1008"/>
      <c r="C1048" s="1009"/>
      <c r="D1048" s="1010"/>
      <c r="E1048" s="1009"/>
      <c r="F1048" s="1011"/>
      <c r="G1048" s="1009"/>
      <c r="H1048" s="1009"/>
      <c r="I1048" s="1009"/>
      <c r="J1048" s="1009"/>
      <c r="K1048" s="1009"/>
      <c r="L1048" s="1009"/>
      <c r="M1048" s="1009"/>
      <c r="N1048" s="1009"/>
      <c r="O1048" s="1009"/>
      <c r="P1048" s="1009"/>
      <c r="Q1048" s="1009"/>
      <c r="R1048" s="1009"/>
      <c r="S1048" s="1009"/>
      <c r="T1048" s="1009"/>
      <c r="U1048" s="1009"/>
      <c r="V1048" s="1009"/>
      <c r="W1048" s="1009"/>
      <c r="X1048" s="1009"/>
      <c r="Y1048" s="1009"/>
      <c r="Z1048" s="1009"/>
      <c r="AA1048" s="1009"/>
    </row>
    <row r="1049">
      <c r="A1049" s="1009"/>
      <c r="B1049" s="1008"/>
      <c r="C1049" s="1009"/>
      <c r="D1049" s="1010"/>
      <c r="E1049" s="1009"/>
      <c r="F1049" s="1011"/>
      <c r="G1049" s="1009"/>
      <c r="H1049" s="1009"/>
      <c r="I1049" s="1009"/>
      <c r="J1049" s="1009"/>
      <c r="K1049" s="1009"/>
      <c r="L1049" s="1009"/>
      <c r="M1049" s="1009"/>
      <c r="N1049" s="1009"/>
      <c r="O1049" s="1009"/>
      <c r="P1049" s="1009"/>
      <c r="Q1049" s="1009"/>
      <c r="R1049" s="1009"/>
      <c r="S1049" s="1009"/>
      <c r="T1049" s="1009"/>
      <c r="U1049" s="1009"/>
      <c r="V1049" s="1009"/>
      <c r="W1049" s="1009"/>
      <c r="X1049" s="1009"/>
      <c r="Y1049" s="1009"/>
      <c r="Z1049" s="1009"/>
      <c r="AA1049" s="1009"/>
    </row>
    <row r="1050">
      <c r="A1050" s="1009"/>
      <c r="B1050" s="1008"/>
      <c r="C1050" s="1009"/>
      <c r="D1050" s="1010"/>
      <c r="E1050" s="1009"/>
      <c r="F1050" s="1011"/>
      <c r="G1050" s="1009"/>
      <c r="H1050" s="1009"/>
      <c r="I1050" s="1009"/>
      <c r="J1050" s="1009"/>
      <c r="K1050" s="1009"/>
      <c r="L1050" s="1009"/>
      <c r="M1050" s="1009"/>
      <c r="N1050" s="1009"/>
      <c r="O1050" s="1009"/>
      <c r="P1050" s="1009"/>
      <c r="Q1050" s="1009"/>
      <c r="R1050" s="1009"/>
      <c r="S1050" s="1009"/>
      <c r="T1050" s="1009"/>
      <c r="U1050" s="1009"/>
      <c r="V1050" s="1009"/>
      <c r="W1050" s="1009"/>
      <c r="X1050" s="1009"/>
      <c r="Y1050" s="1009"/>
      <c r="Z1050" s="1009"/>
      <c r="AA1050" s="1009"/>
    </row>
    <row r="1051">
      <c r="A1051" s="1009"/>
      <c r="B1051" s="1008"/>
      <c r="C1051" s="1009"/>
      <c r="D1051" s="1010"/>
      <c r="E1051" s="1009"/>
      <c r="F1051" s="1011"/>
      <c r="G1051" s="1009"/>
      <c r="H1051" s="1009"/>
      <c r="I1051" s="1009"/>
      <c r="J1051" s="1009"/>
      <c r="K1051" s="1009"/>
      <c r="L1051" s="1009"/>
      <c r="M1051" s="1009"/>
      <c r="N1051" s="1009"/>
      <c r="O1051" s="1009"/>
      <c r="P1051" s="1009"/>
      <c r="Q1051" s="1009"/>
      <c r="R1051" s="1009"/>
      <c r="S1051" s="1009"/>
      <c r="T1051" s="1009"/>
      <c r="U1051" s="1009"/>
      <c r="V1051" s="1009"/>
      <c r="W1051" s="1009"/>
      <c r="X1051" s="1009"/>
      <c r="Y1051" s="1009"/>
      <c r="Z1051" s="1009"/>
      <c r="AA1051" s="1009"/>
    </row>
    <row r="1052">
      <c r="A1052" s="1009"/>
      <c r="B1052" s="1008"/>
      <c r="C1052" s="1009"/>
      <c r="D1052" s="1010"/>
      <c r="E1052" s="1009"/>
      <c r="F1052" s="1011"/>
      <c r="G1052" s="1009"/>
      <c r="H1052" s="1009"/>
      <c r="I1052" s="1009"/>
      <c r="J1052" s="1009"/>
      <c r="K1052" s="1009"/>
      <c r="L1052" s="1009"/>
      <c r="M1052" s="1009"/>
      <c r="N1052" s="1009"/>
      <c r="O1052" s="1009"/>
      <c r="P1052" s="1009"/>
      <c r="Q1052" s="1009"/>
      <c r="R1052" s="1009"/>
      <c r="S1052" s="1009"/>
      <c r="T1052" s="1009"/>
      <c r="U1052" s="1009"/>
      <c r="V1052" s="1009"/>
      <c r="W1052" s="1009"/>
      <c r="X1052" s="1009"/>
      <c r="Y1052" s="1009"/>
      <c r="Z1052" s="1009"/>
      <c r="AA1052" s="1009"/>
    </row>
    <row r="1053">
      <c r="A1053" s="1009"/>
      <c r="B1053" s="1008"/>
      <c r="C1053" s="1009"/>
      <c r="D1053" s="1010"/>
      <c r="E1053" s="1009"/>
      <c r="F1053" s="1011"/>
      <c r="G1053" s="1009"/>
      <c r="H1053" s="1009"/>
      <c r="I1053" s="1009"/>
      <c r="J1053" s="1009"/>
      <c r="K1053" s="1009"/>
      <c r="L1053" s="1009"/>
      <c r="M1053" s="1009"/>
      <c r="N1053" s="1009"/>
      <c r="O1053" s="1009"/>
      <c r="P1053" s="1009"/>
      <c r="Q1053" s="1009"/>
      <c r="R1053" s="1009"/>
      <c r="S1053" s="1009"/>
      <c r="T1053" s="1009"/>
      <c r="U1053" s="1009"/>
      <c r="V1053" s="1009"/>
      <c r="W1053" s="1009"/>
      <c r="X1053" s="1009"/>
      <c r="Y1053" s="1009"/>
      <c r="Z1053" s="1009"/>
      <c r="AA1053" s="1009"/>
    </row>
    <row r="1054">
      <c r="A1054" s="1009"/>
      <c r="B1054" s="1008"/>
      <c r="C1054" s="1009"/>
      <c r="D1054" s="1010"/>
      <c r="E1054" s="1009"/>
      <c r="F1054" s="1011"/>
      <c r="G1054" s="1009"/>
      <c r="H1054" s="1009"/>
      <c r="I1054" s="1009"/>
      <c r="J1054" s="1009"/>
      <c r="K1054" s="1009"/>
      <c r="L1054" s="1009"/>
      <c r="M1054" s="1009"/>
      <c r="N1054" s="1009"/>
      <c r="O1054" s="1009"/>
      <c r="P1054" s="1009"/>
      <c r="Q1054" s="1009"/>
      <c r="R1054" s="1009"/>
      <c r="S1054" s="1009"/>
      <c r="T1054" s="1009"/>
      <c r="U1054" s="1009"/>
      <c r="V1054" s="1009"/>
      <c r="W1054" s="1009"/>
      <c r="X1054" s="1009"/>
      <c r="Y1054" s="1009"/>
      <c r="Z1054" s="1009"/>
      <c r="AA1054" s="1009"/>
    </row>
    <row r="1055">
      <c r="A1055" s="1009"/>
      <c r="B1055" s="1008"/>
      <c r="C1055" s="1009"/>
      <c r="D1055" s="1010"/>
      <c r="E1055" s="1009"/>
      <c r="F1055" s="1011"/>
      <c r="G1055" s="1009"/>
      <c r="H1055" s="1009"/>
      <c r="I1055" s="1009"/>
      <c r="J1055" s="1009"/>
      <c r="K1055" s="1009"/>
      <c r="L1055" s="1009"/>
      <c r="M1055" s="1009"/>
      <c r="N1055" s="1009"/>
      <c r="O1055" s="1009"/>
      <c r="P1055" s="1009"/>
      <c r="Q1055" s="1009"/>
      <c r="R1055" s="1009"/>
      <c r="S1055" s="1009"/>
      <c r="T1055" s="1009"/>
      <c r="U1055" s="1009"/>
      <c r="V1055" s="1009"/>
      <c r="W1055" s="1009"/>
      <c r="X1055" s="1009"/>
      <c r="Y1055" s="1009"/>
      <c r="Z1055" s="1009"/>
      <c r="AA1055" s="1009"/>
    </row>
    <row r="1056">
      <c r="A1056" s="1009"/>
      <c r="B1056" s="1008"/>
      <c r="C1056" s="1009"/>
      <c r="D1056" s="1010"/>
      <c r="E1056" s="1009"/>
      <c r="F1056" s="1011"/>
      <c r="G1056" s="1009"/>
      <c r="H1056" s="1009"/>
      <c r="I1056" s="1009"/>
      <c r="J1056" s="1009"/>
      <c r="K1056" s="1009"/>
      <c r="L1056" s="1009"/>
      <c r="M1056" s="1009"/>
      <c r="N1056" s="1009"/>
      <c r="O1056" s="1009"/>
      <c r="P1056" s="1009"/>
      <c r="Q1056" s="1009"/>
      <c r="R1056" s="1009"/>
      <c r="S1056" s="1009"/>
      <c r="T1056" s="1009"/>
      <c r="U1056" s="1009"/>
      <c r="V1056" s="1009"/>
      <c r="W1056" s="1009"/>
      <c r="X1056" s="1009"/>
      <c r="Y1056" s="1009"/>
      <c r="Z1056" s="1009"/>
      <c r="AA1056" s="1009"/>
    </row>
    <row r="1057">
      <c r="A1057" s="1009"/>
      <c r="B1057" s="1008"/>
      <c r="C1057" s="1009"/>
      <c r="D1057" s="1010"/>
      <c r="E1057" s="1009"/>
      <c r="F1057" s="1011"/>
      <c r="G1057" s="1009"/>
      <c r="H1057" s="1009"/>
      <c r="I1057" s="1009"/>
      <c r="J1057" s="1009"/>
      <c r="K1057" s="1009"/>
      <c r="L1057" s="1009"/>
      <c r="M1057" s="1009"/>
      <c r="N1057" s="1009"/>
      <c r="O1057" s="1009"/>
      <c r="P1057" s="1009"/>
      <c r="Q1057" s="1009"/>
      <c r="R1057" s="1009"/>
      <c r="S1057" s="1009"/>
      <c r="T1057" s="1009"/>
      <c r="U1057" s="1009"/>
      <c r="V1057" s="1009"/>
      <c r="W1057" s="1009"/>
      <c r="X1057" s="1009"/>
      <c r="Y1057" s="1009"/>
      <c r="Z1057" s="1009"/>
      <c r="AA1057" s="1009"/>
    </row>
  </sheetData>
  <mergeCells count="1">
    <mergeCell ref="A2:C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30.86"/>
    <col customWidth="1" min="2" max="2" width="17.43"/>
    <col customWidth="1" min="3" max="3" width="17.14"/>
    <col customWidth="1" min="4" max="4" width="9.57"/>
    <col customWidth="1" min="5" max="5" width="11.29"/>
    <col customWidth="1" min="6" max="6" width="9.71"/>
    <col customWidth="1" min="7" max="7" width="10.57"/>
    <col customWidth="1" min="8" max="8" width="11.43"/>
    <col customWidth="1" min="9" max="9" width="16.71"/>
    <col customWidth="1" min="10" max="10" width="11.29"/>
    <col customWidth="1" min="11" max="11" width="13.0"/>
    <col customWidth="1" min="12" max="12" width="16.14"/>
    <col customWidth="1" min="13" max="13" width="13.0"/>
    <col customWidth="1" min="14" max="16" width="14.71"/>
    <col customWidth="1" min="17" max="17" width="14.86"/>
    <col customWidth="1" min="18" max="18" width="13.29"/>
    <col customWidth="1" min="19" max="19" width="12.29"/>
    <col customWidth="1" min="20" max="20" width="15.71"/>
    <col customWidth="1" min="21" max="21" width="13.57"/>
    <col customWidth="1" min="22" max="23" width="13.43"/>
    <col customWidth="1" min="24" max="24" width="14.29"/>
    <col customWidth="1" min="25" max="25" width="11.14"/>
    <col customWidth="1" min="26" max="26" width="9.43"/>
    <col customWidth="1" min="27" max="27" width="11.86"/>
    <col customWidth="1" min="28" max="28" width="10.71"/>
    <col customWidth="1" min="29" max="29" width="12.71"/>
    <col customWidth="1" min="30" max="30" width="11.0"/>
    <col customWidth="1" min="31" max="31" width="9.57"/>
    <col customWidth="1" min="32" max="32" width="12.14"/>
    <col customWidth="1" min="33" max="33" width="10.0"/>
    <col customWidth="1" min="34" max="34" width="13.14"/>
    <col customWidth="1" min="35" max="35" width="11.29"/>
    <col customWidth="1" min="36" max="39" width="12.71"/>
    <col customWidth="1" min="40" max="40" width="11.43"/>
    <col customWidth="1" min="41" max="41" width="61.0"/>
    <col customWidth="1" min="42" max="42" width="3.43"/>
  </cols>
  <sheetData>
    <row r="1">
      <c r="A1" s="1977"/>
      <c r="B1" s="1977" t="s">
        <v>7073</v>
      </c>
      <c r="C1" s="1977" t="s">
        <v>5461</v>
      </c>
      <c r="D1" s="1977" t="s">
        <v>5462</v>
      </c>
      <c r="E1" s="1977" t="s">
        <v>5463</v>
      </c>
      <c r="F1" s="1978" t="s">
        <v>5464</v>
      </c>
      <c r="G1" s="1977" t="s">
        <v>5465</v>
      </c>
      <c r="H1" s="1977" t="s">
        <v>5466</v>
      </c>
      <c r="I1" s="1977" t="s">
        <v>5467</v>
      </c>
      <c r="J1" s="1977" t="s">
        <v>5468</v>
      </c>
      <c r="K1" s="1977" t="s">
        <v>5469</v>
      </c>
      <c r="L1" s="1977" t="s">
        <v>5470</v>
      </c>
      <c r="M1" s="1979" t="s">
        <v>5471</v>
      </c>
      <c r="N1" s="1977" t="s">
        <v>5472</v>
      </c>
      <c r="O1" s="1977" t="s">
        <v>5473</v>
      </c>
      <c r="P1" s="1977" t="s">
        <v>4674</v>
      </c>
      <c r="Q1" s="1977" t="s">
        <v>5474</v>
      </c>
      <c r="R1" s="1977" t="s">
        <v>5475</v>
      </c>
      <c r="S1" s="1977" t="s">
        <v>5476</v>
      </c>
      <c r="T1" s="1977" t="s">
        <v>5477</v>
      </c>
      <c r="U1" s="1977" t="s">
        <v>5478</v>
      </c>
      <c r="V1" s="1980" t="s">
        <v>5479</v>
      </c>
      <c r="W1" s="1977" t="s">
        <v>5480</v>
      </c>
      <c r="X1" s="1977" t="s">
        <v>5481</v>
      </c>
      <c r="Y1" s="1977" t="s">
        <v>5482</v>
      </c>
      <c r="Z1" s="1978" t="s">
        <v>5483</v>
      </c>
      <c r="AA1" s="1977" t="s">
        <v>5484</v>
      </c>
      <c r="AB1" s="1977" t="s">
        <v>5485</v>
      </c>
      <c r="AC1" s="1977" t="s">
        <v>5486</v>
      </c>
      <c r="AD1" s="1977" t="s">
        <v>5487</v>
      </c>
      <c r="AE1" s="1978" t="s">
        <v>5488</v>
      </c>
      <c r="AF1" s="1978" t="s">
        <v>5489</v>
      </c>
      <c r="AG1" s="1977" t="s">
        <v>5490</v>
      </c>
      <c r="AH1" s="1978" t="s">
        <v>5491</v>
      </c>
      <c r="AI1" s="1977" t="s">
        <v>5492</v>
      </c>
      <c r="AJ1" s="1981" t="s">
        <v>5493</v>
      </c>
      <c r="AK1" s="1977" t="s">
        <v>5494</v>
      </c>
      <c r="AL1" s="1977" t="s">
        <v>5495</v>
      </c>
      <c r="AM1" s="1977" t="s">
        <v>5496</v>
      </c>
      <c r="AN1" s="1982" t="s">
        <v>5497</v>
      </c>
      <c r="AO1" s="1983" t="s">
        <v>5498</v>
      </c>
      <c r="AP1" s="1977"/>
    </row>
    <row r="2">
      <c r="A2" s="1984">
        <f>MEDIAN(G:G)</f>
        <v>260</v>
      </c>
      <c r="B2" s="11" t="s">
        <v>7074</v>
      </c>
      <c r="C2" s="758" t="s">
        <v>7075</v>
      </c>
      <c r="D2" s="758">
        <v>260.0</v>
      </c>
      <c r="E2" s="758" t="s">
        <v>3801</v>
      </c>
      <c r="F2" s="758"/>
      <c r="G2" s="758"/>
      <c r="H2" s="758"/>
      <c r="I2" s="758">
        <v>3.0</v>
      </c>
      <c r="J2" s="758" t="s">
        <v>5524</v>
      </c>
      <c r="K2" s="758">
        <v>59.0</v>
      </c>
      <c r="L2" s="758">
        <v>40.0</v>
      </c>
      <c r="M2" s="1985">
        <f t="shared" ref="M2:M17" si="1">L2/K2</f>
        <v>0.6779661017</v>
      </c>
      <c r="N2" s="758">
        <v>20.0</v>
      </c>
      <c r="O2" s="758">
        <v>8.0</v>
      </c>
      <c r="P2" s="1986">
        <v>43794.0</v>
      </c>
      <c r="Q2" s="1297"/>
      <c r="R2" s="1297"/>
      <c r="S2" s="758"/>
      <c r="T2" s="758">
        <v>4.0</v>
      </c>
      <c r="U2" s="1297"/>
      <c r="V2" s="1297"/>
      <c r="W2" s="1297"/>
      <c r="X2" s="1297"/>
      <c r="Y2" s="758">
        <v>11.0</v>
      </c>
      <c r="Z2" s="758">
        <v>5.0</v>
      </c>
      <c r="AA2" s="758">
        <v>4.0</v>
      </c>
      <c r="AB2" s="758">
        <v>1.0</v>
      </c>
      <c r="AC2" s="758">
        <v>1.0</v>
      </c>
      <c r="AD2" s="1242" t="s">
        <v>5504</v>
      </c>
      <c r="AE2" s="758" t="s">
        <v>3801</v>
      </c>
      <c r="AF2" s="758" t="s">
        <v>3801</v>
      </c>
      <c r="AG2" s="758" t="s">
        <v>4297</v>
      </c>
      <c r="AH2" s="758" t="s">
        <v>3801</v>
      </c>
      <c r="AI2" s="758" t="s">
        <v>3801</v>
      </c>
      <c r="AJ2" s="1987">
        <v>1.0</v>
      </c>
      <c r="AK2" s="758">
        <v>4.0</v>
      </c>
      <c r="AL2" s="758">
        <v>1.0</v>
      </c>
      <c r="AM2" s="758">
        <v>4.0</v>
      </c>
      <c r="AP2" s="1988"/>
    </row>
    <row r="3">
      <c r="A3" s="1989" t="s">
        <v>5510</v>
      </c>
      <c r="B3" s="11" t="s">
        <v>7076</v>
      </c>
      <c r="C3" s="758" t="s">
        <v>7077</v>
      </c>
      <c r="D3" s="758">
        <v>252.0</v>
      </c>
      <c r="E3" s="758" t="s">
        <v>4297</v>
      </c>
      <c r="F3" s="758" t="s">
        <v>7075</v>
      </c>
      <c r="G3" s="758">
        <v>260.0</v>
      </c>
      <c r="H3" s="758"/>
      <c r="I3" s="758">
        <v>4.0</v>
      </c>
      <c r="J3" s="758" t="s">
        <v>5524</v>
      </c>
      <c r="K3" s="758">
        <v>26.0</v>
      </c>
      <c r="L3" s="758">
        <v>24.0</v>
      </c>
      <c r="M3" s="1985">
        <f t="shared" si="1"/>
        <v>0.9230769231</v>
      </c>
      <c r="N3" s="758">
        <v>9.0</v>
      </c>
      <c r="O3" s="758">
        <v>4.0</v>
      </c>
      <c r="P3" s="1986">
        <v>43791.0</v>
      </c>
      <c r="Q3" s="1990">
        <v>43540.0</v>
      </c>
      <c r="R3" s="758"/>
      <c r="S3" s="758">
        <v>8.0</v>
      </c>
      <c r="T3" s="758">
        <v>7.0</v>
      </c>
      <c r="U3" s="758"/>
      <c r="V3" s="758"/>
      <c r="W3" s="758"/>
      <c r="X3" s="758"/>
      <c r="Y3" s="758">
        <v>30.0</v>
      </c>
      <c r="Z3" s="758">
        <v>20.0</v>
      </c>
      <c r="AA3" s="758">
        <v>3.0</v>
      </c>
      <c r="AB3" s="758">
        <v>15.0</v>
      </c>
      <c r="AC3" s="758">
        <v>7.0</v>
      </c>
      <c r="AD3" s="1242" t="s">
        <v>5504</v>
      </c>
      <c r="AE3" s="1242" t="s">
        <v>4297</v>
      </c>
      <c r="AF3" s="1242" t="s">
        <v>3801</v>
      </c>
      <c r="AG3" s="1242" t="s">
        <v>4297</v>
      </c>
      <c r="AH3" s="1242" t="s">
        <v>3801</v>
      </c>
      <c r="AI3" s="1242" t="s">
        <v>3801</v>
      </c>
      <c r="AJ3" s="1991">
        <v>1.0</v>
      </c>
      <c r="AK3" s="758"/>
      <c r="AL3" s="758"/>
      <c r="AM3" s="758"/>
      <c r="AP3" s="1988"/>
    </row>
    <row r="4">
      <c r="A4" s="1992">
        <f>median(L:L)</f>
        <v>24</v>
      </c>
      <c r="B4" s="11" t="s">
        <v>7078</v>
      </c>
      <c r="C4" s="758" t="s">
        <v>7077</v>
      </c>
      <c r="D4" s="758">
        <v>252.0</v>
      </c>
      <c r="E4" s="758" t="s">
        <v>4297</v>
      </c>
      <c r="F4" s="758" t="s">
        <v>7075</v>
      </c>
      <c r="G4" s="758">
        <v>260.0</v>
      </c>
      <c r="H4" s="758"/>
      <c r="I4" s="758">
        <v>3.0</v>
      </c>
      <c r="J4" s="758" t="s">
        <v>5558</v>
      </c>
      <c r="K4" s="758">
        <v>75.0</v>
      </c>
      <c r="L4" s="758">
        <v>24.0</v>
      </c>
      <c r="M4" s="1985">
        <f t="shared" si="1"/>
        <v>0.32</v>
      </c>
      <c r="N4" s="1986"/>
      <c r="O4" s="1986"/>
      <c r="P4" s="1986">
        <v>43769.0</v>
      </c>
      <c r="Q4" s="758"/>
      <c r="R4" s="758"/>
      <c r="S4" s="758"/>
      <c r="T4" s="1297"/>
      <c r="U4" s="1297"/>
      <c r="V4" s="1297"/>
      <c r="W4" s="1297"/>
      <c r="X4" s="1297"/>
      <c r="Y4" s="758">
        <v>17.0</v>
      </c>
      <c r="Z4" s="758">
        <v>8.0</v>
      </c>
      <c r="AA4" s="758">
        <v>5.0</v>
      </c>
      <c r="AB4" s="758">
        <v>6.0</v>
      </c>
      <c r="AC4" s="758">
        <v>0.0</v>
      </c>
      <c r="AD4" s="758"/>
      <c r="AE4" s="758"/>
      <c r="AF4" s="758"/>
      <c r="AG4" s="758"/>
      <c r="AH4" s="758"/>
      <c r="AI4" s="758"/>
      <c r="AJ4" s="1993"/>
      <c r="AK4" s="758"/>
      <c r="AL4" s="758"/>
      <c r="AM4" s="758"/>
      <c r="AP4" s="1988"/>
    </row>
    <row r="5">
      <c r="A5" s="1994" t="s">
        <v>7079</v>
      </c>
      <c r="B5" s="11" t="s">
        <v>7080</v>
      </c>
      <c r="C5" s="758" t="s">
        <v>7077</v>
      </c>
      <c r="D5" s="758">
        <v>252.0</v>
      </c>
      <c r="E5" s="758" t="s">
        <v>4297</v>
      </c>
      <c r="F5" s="758" t="s">
        <v>7075</v>
      </c>
      <c r="G5" s="758">
        <v>260.0</v>
      </c>
      <c r="H5" s="758"/>
      <c r="I5" s="758">
        <v>3.0</v>
      </c>
      <c r="J5" s="758" t="s">
        <v>5558</v>
      </c>
      <c r="K5" s="758">
        <v>58.0</v>
      </c>
      <c r="L5" s="758">
        <v>36.0</v>
      </c>
      <c r="M5" s="1985">
        <f t="shared" si="1"/>
        <v>0.6206896552</v>
      </c>
      <c r="N5" s="758">
        <v>20.0</v>
      </c>
      <c r="O5" s="758">
        <v>8.0</v>
      </c>
      <c r="P5" s="1986">
        <v>43890.0</v>
      </c>
      <c r="Q5" s="758"/>
      <c r="R5" s="1297"/>
      <c r="S5" s="758"/>
      <c r="T5" s="758">
        <v>3.0</v>
      </c>
      <c r="U5" s="1300"/>
      <c r="V5" s="758"/>
      <c r="W5" s="1300"/>
      <c r="X5" s="1300"/>
      <c r="Y5" s="758">
        <v>13.0</v>
      </c>
      <c r="Z5" s="758">
        <v>4.0</v>
      </c>
      <c r="AA5" s="758">
        <v>6.0</v>
      </c>
      <c r="AB5" s="758">
        <v>8.0</v>
      </c>
      <c r="AC5" s="758">
        <v>2.0</v>
      </c>
      <c r="AD5" s="1238" t="s">
        <v>7081</v>
      </c>
      <c r="AE5" s="1238" t="s">
        <v>5326</v>
      </c>
      <c r="AF5" s="1238" t="s">
        <v>5326</v>
      </c>
      <c r="AG5" s="1238"/>
      <c r="AH5" s="1238"/>
      <c r="AI5" s="1238"/>
      <c r="AJ5" s="1991">
        <v>1.0</v>
      </c>
      <c r="AK5" s="758">
        <v>1.0</v>
      </c>
      <c r="AL5" s="758"/>
      <c r="AM5" s="758"/>
      <c r="AN5" s="11" t="s">
        <v>5326</v>
      </c>
      <c r="AO5" s="11" t="s">
        <v>7082</v>
      </c>
      <c r="AP5" s="1988"/>
    </row>
    <row r="6" ht="14.25" customHeight="1">
      <c r="A6" s="1992">
        <f>round(MEDIAN(K:K),1)</f>
        <v>50.5</v>
      </c>
      <c r="B6" s="11" t="s">
        <v>3585</v>
      </c>
      <c r="C6" s="758" t="s">
        <v>7077</v>
      </c>
      <c r="D6" s="758">
        <v>252.0</v>
      </c>
      <c r="E6" s="758" t="s">
        <v>3801</v>
      </c>
      <c r="F6" s="758"/>
      <c r="G6" s="758"/>
      <c r="H6" s="758"/>
      <c r="I6" s="758">
        <v>2.0</v>
      </c>
      <c r="J6" s="758"/>
      <c r="K6" s="758">
        <v>20.0</v>
      </c>
      <c r="L6" s="758">
        <v>15.0</v>
      </c>
      <c r="M6" s="1985">
        <f t="shared" si="1"/>
        <v>0.75</v>
      </c>
      <c r="N6" s="1986"/>
      <c r="O6" s="1986"/>
      <c r="P6" s="1986">
        <v>43776.0</v>
      </c>
      <c r="Q6" s="1990">
        <v>44089.0</v>
      </c>
      <c r="R6" s="1297"/>
      <c r="S6" s="758">
        <v>6.0</v>
      </c>
      <c r="T6" s="758">
        <v>7.0</v>
      </c>
      <c r="U6" s="758">
        <v>9.0</v>
      </c>
      <c r="V6" s="758" t="s">
        <v>7083</v>
      </c>
      <c r="W6" s="758">
        <v>1.0</v>
      </c>
      <c r="X6" s="1297"/>
      <c r="Y6" s="758">
        <v>25.0</v>
      </c>
      <c r="Z6" s="758">
        <v>14.0</v>
      </c>
      <c r="AA6" s="758">
        <v>9.0</v>
      </c>
      <c r="AB6" s="758">
        <v>15.0</v>
      </c>
      <c r="AC6" s="758">
        <v>7.0</v>
      </c>
      <c r="AD6" s="1242" t="s">
        <v>5504</v>
      </c>
      <c r="AE6" s="1242" t="s">
        <v>4297</v>
      </c>
      <c r="AF6" s="1242" t="s">
        <v>3801</v>
      </c>
      <c r="AG6" s="1242" t="s">
        <v>4297</v>
      </c>
      <c r="AH6" s="1242" t="s">
        <v>3801</v>
      </c>
      <c r="AI6" s="1242" t="s">
        <v>4297</v>
      </c>
      <c r="AJ6" s="1995">
        <v>1.0</v>
      </c>
      <c r="AK6" s="758"/>
      <c r="AL6" s="758"/>
      <c r="AM6" s="758"/>
      <c r="AP6" s="1988"/>
    </row>
    <row r="7">
      <c r="A7" s="1989" t="s">
        <v>7084</v>
      </c>
      <c r="B7" s="11" t="s">
        <v>7085</v>
      </c>
      <c r="C7" s="758" t="s">
        <v>7077</v>
      </c>
      <c r="D7" s="758">
        <v>252.0</v>
      </c>
      <c r="E7" s="758" t="s">
        <v>3801</v>
      </c>
      <c r="F7" s="758"/>
      <c r="G7" s="758"/>
      <c r="H7" s="758"/>
      <c r="I7" s="758">
        <v>2.0</v>
      </c>
      <c r="J7" s="1300"/>
      <c r="K7" s="758">
        <v>30.0</v>
      </c>
      <c r="L7" s="758">
        <v>21.0</v>
      </c>
      <c r="M7" s="1985">
        <f t="shared" si="1"/>
        <v>0.7</v>
      </c>
      <c r="N7" s="758">
        <v>40.0</v>
      </c>
      <c r="O7" s="758">
        <v>19.0</v>
      </c>
      <c r="P7" s="1986">
        <v>43787.0</v>
      </c>
      <c r="Q7" s="758"/>
      <c r="R7" s="758"/>
      <c r="S7" s="758"/>
      <c r="T7" s="758">
        <v>8.0</v>
      </c>
      <c r="U7" s="758"/>
      <c r="V7" s="758"/>
      <c r="W7" s="758"/>
      <c r="X7" s="758"/>
      <c r="Y7" s="758">
        <v>25.0</v>
      </c>
      <c r="Z7" s="758">
        <v>15.0</v>
      </c>
      <c r="AA7" s="758">
        <v>4.0</v>
      </c>
      <c r="AB7" s="758">
        <v>15.0</v>
      </c>
      <c r="AC7" s="1238"/>
      <c r="AD7" s="1238"/>
      <c r="AE7" s="1238"/>
      <c r="AF7" s="1238"/>
      <c r="AG7" s="1238"/>
      <c r="AH7" s="1238"/>
      <c r="AI7" s="1238"/>
      <c r="AJ7" s="1996"/>
      <c r="AK7" s="758"/>
      <c r="AL7" s="1297"/>
      <c r="AM7" s="1297"/>
      <c r="AP7" s="1997"/>
    </row>
    <row r="8">
      <c r="A8" s="1998">
        <f>countif(E2:E1190, "y")/counta(E2:E1190)</f>
        <v>0.4375</v>
      </c>
      <c r="B8" s="11" t="s">
        <v>7086</v>
      </c>
      <c r="C8" s="758" t="s">
        <v>7077</v>
      </c>
      <c r="D8" s="758">
        <v>252.0</v>
      </c>
      <c r="E8" s="758" t="s">
        <v>3801</v>
      </c>
      <c r="F8" s="758"/>
      <c r="G8" s="758"/>
      <c r="H8" s="758">
        <v>1.0</v>
      </c>
      <c r="I8" s="758">
        <v>3.0</v>
      </c>
      <c r="J8" s="1300"/>
      <c r="K8" s="758">
        <v>78.0</v>
      </c>
      <c r="L8" s="758">
        <v>63.0</v>
      </c>
      <c r="M8" s="1985">
        <f t="shared" si="1"/>
        <v>0.8076923077</v>
      </c>
      <c r="N8" s="1986"/>
      <c r="O8" s="1986"/>
      <c r="P8" s="1986">
        <v>43795.0</v>
      </c>
      <c r="Q8" s="758">
        <v>15.0</v>
      </c>
      <c r="R8" s="1300"/>
      <c r="S8" s="758">
        <v>48.0</v>
      </c>
      <c r="T8" s="758">
        <v>4.0</v>
      </c>
      <c r="U8" s="758">
        <v>12.0</v>
      </c>
      <c r="V8" s="758" t="s">
        <v>7083</v>
      </c>
      <c r="W8" s="758">
        <v>1.0</v>
      </c>
      <c r="X8" s="758" t="s">
        <v>3801</v>
      </c>
      <c r="Y8" s="758"/>
      <c r="Z8" s="758"/>
      <c r="AA8" s="758"/>
      <c r="AB8" s="758"/>
      <c r="AC8" s="758"/>
      <c r="AD8" s="1242" t="s">
        <v>3688</v>
      </c>
      <c r="AE8" s="758" t="s">
        <v>3801</v>
      </c>
      <c r="AF8" s="758" t="s">
        <v>3801</v>
      </c>
      <c r="AG8" s="758" t="s">
        <v>4297</v>
      </c>
      <c r="AH8" s="758" t="s">
        <v>3801</v>
      </c>
      <c r="AI8" s="758" t="s">
        <v>3801</v>
      </c>
      <c r="AJ8" s="1999">
        <v>1.0</v>
      </c>
      <c r="AK8" s="758"/>
      <c r="AL8" s="758">
        <v>1.0</v>
      </c>
      <c r="AM8" s="758">
        <v>1.0</v>
      </c>
      <c r="AN8" s="11" t="s">
        <v>5326</v>
      </c>
      <c r="AP8" s="1988"/>
    </row>
    <row r="9" ht="17.25" customHeight="1">
      <c r="A9" s="2000" t="s">
        <v>5528</v>
      </c>
      <c r="B9" s="11" t="s">
        <v>7087</v>
      </c>
      <c r="C9" s="758" t="s">
        <v>7077</v>
      </c>
      <c r="D9" s="758">
        <v>252.0</v>
      </c>
      <c r="E9" s="758" t="s">
        <v>4297</v>
      </c>
      <c r="F9" s="758" t="s">
        <v>7075</v>
      </c>
      <c r="G9" s="758">
        <v>260.0</v>
      </c>
      <c r="H9" s="758">
        <v>1.0</v>
      </c>
      <c r="I9" s="758">
        <v>4.0</v>
      </c>
      <c r="J9" s="758" t="s">
        <v>5524</v>
      </c>
      <c r="K9" s="758">
        <v>38.0</v>
      </c>
      <c r="L9" s="758">
        <v>30.0</v>
      </c>
      <c r="M9" s="1985">
        <f t="shared" si="1"/>
        <v>0.7894736842</v>
      </c>
      <c r="N9" s="758">
        <v>20.0</v>
      </c>
      <c r="O9" s="758">
        <v>12.0</v>
      </c>
      <c r="P9" s="758" t="s">
        <v>7088</v>
      </c>
      <c r="Q9" s="758">
        <v>15.0</v>
      </c>
      <c r="R9" s="1300"/>
      <c r="S9" s="758">
        <v>15.0</v>
      </c>
      <c r="T9" s="758">
        <v>6.0</v>
      </c>
      <c r="U9" s="758">
        <v>15.0</v>
      </c>
      <c r="V9" s="1297"/>
      <c r="W9" s="1297"/>
      <c r="X9" s="1297"/>
      <c r="Y9" s="758">
        <v>32.0</v>
      </c>
      <c r="Z9" s="758">
        <v>22.0</v>
      </c>
      <c r="AA9" s="758">
        <v>21.0</v>
      </c>
      <c r="AB9" s="758">
        <v>13.0</v>
      </c>
      <c r="AC9" s="758">
        <v>5.0</v>
      </c>
      <c r="AD9" s="1238" t="s">
        <v>5504</v>
      </c>
      <c r="AE9" s="758" t="s">
        <v>3801</v>
      </c>
      <c r="AF9" s="758" t="s">
        <v>3801</v>
      </c>
      <c r="AG9" s="758" t="s">
        <v>4297</v>
      </c>
      <c r="AH9" s="758" t="s">
        <v>3801</v>
      </c>
      <c r="AI9" s="758" t="s">
        <v>3801</v>
      </c>
      <c r="AJ9" s="1987">
        <v>1.0</v>
      </c>
      <c r="AK9" s="758"/>
      <c r="AL9" s="758">
        <v>3.0</v>
      </c>
      <c r="AM9" s="758">
        <v>4.0</v>
      </c>
      <c r="AN9" s="11"/>
      <c r="AO9" s="11" t="s">
        <v>7089</v>
      </c>
      <c r="AP9" s="1988"/>
    </row>
    <row r="10" ht="9.75" customHeight="1">
      <c r="A10" s="2001"/>
      <c r="B10" s="11" t="s">
        <v>5523</v>
      </c>
      <c r="C10" s="758" t="s">
        <v>7077</v>
      </c>
      <c r="D10" s="758"/>
      <c r="E10" s="758" t="s">
        <v>4297</v>
      </c>
      <c r="F10" s="758" t="s">
        <v>7077</v>
      </c>
      <c r="G10" s="758"/>
      <c r="H10" s="758">
        <v>1.0</v>
      </c>
      <c r="I10" s="758">
        <v>4.0</v>
      </c>
      <c r="J10" s="758" t="s">
        <v>5531</v>
      </c>
      <c r="K10" s="758">
        <v>71.0</v>
      </c>
      <c r="L10" s="758">
        <v>43.0</v>
      </c>
      <c r="M10" s="1985">
        <f t="shared" si="1"/>
        <v>0.6056338028</v>
      </c>
      <c r="N10" s="758">
        <v>37.0</v>
      </c>
      <c r="O10" s="758">
        <v>5.0</v>
      </c>
      <c r="P10" s="2002">
        <v>43940.0</v>
      </c>
      <c r="Q10" s="758">
        <v>26.0</v>
      </c>
      <c r="R10" s="758">
        <v>3.0</v>
      </c>
      <c r="S10" s="758">
        <v>17.0</v>
      </c>
      <c r="T10" s="758">
        <v>6.0</v>
      </c>
      <c r="U10" s="758">
        <v>26.0</v>
      </c>
      <c r="V10" s="758" t="s">
        <v>7083</v>
      </c>
      <c r="W10" s="758">
        <v>4.0</v>
      </c>
      <c r="X10" s="758" t="s">
        <v>3801</v>
      </c>
      <c r="Y10" s="758">
        <v>23.0</v>
      </c>
      <c r="Z10" s="758">
        <v>11.0</v>
      </c>
      <c r="AA10" s="758">
        <v>6.0</v>
      </c>
      <c r="AB10" s="758">
        <v>14.0</v>
      </c>
      <c r="AC10" s="758">
        <v>2.0</v>
      </c>
      <c r="AD10" s="1242" t="s">
        <v>3688</v>
      </c>
      <c r="AE10" s="1242" t="s">
        <v>3801</v>
      </c>
      <c r="AF10" s="1242" t="s">
        <v>3801</v>
      </c>
      <c r="AG10" s="1242" t="s">
        <v>4297</v>
      </c>
      <c r="AH10" s="1242" t="s">
        <v>3801</v>
      </c>
      <c r="AI10" s="1242" t="s">
        <v>3801</v>
      </c>
      <c r="AJ10" s="1242">
        <v>1.0</v>
      </c>
      <c r="AK10" s="758"/>
      <c r="AL10" s="758"/>
      <c r="AM10" s="758"/>
    </row>
    <row r="11">
      <c r="A11" s="2003">
        <f>MEDIAN(D:D)</f>
        <v>252</v>
      </c>
      <c r="B11" s="11" t="s">
        <v>7090</v>
      </c>
      <c r="C11" s="758" t="s">
        <v>5530</v>
      </c>
      <c r="D11" s="758">
        <v>245.0</v>
      </c>
      <c r="E11" s="758" t="s">
        <v>3801</v>
      </c>
      <c r="F11" s="758"/>
      <c r="G11" s="758"/>
      <c r="H11" s="758"/>
      <c r="I11" s="758">
        <v>2.0</v>
      </c>
      <c r="J11" s="758" t="s">
        <v>5554</v>
      </c>
      <c r="K11" s="758">
        <v>53.0</v>
      </c>
      <c r="L11" s="758">
        <v>22.0</v>
      </c>
      <c r="M11" s="1985">
        <f t="shared" si="1"/>
        <v>0.4150943396</v>
      </c>
      <c r="N11" s="1986"/>
      <c r="O11" s="1986"/>
      <c r="P11" s="1986">
        <v>43768.0</v>
      </c>
      <c r="Q11" s="758"/>
      <c r="R11" s="758"/>
      <c r="S11" s="758"/>
      <c r="T11" s="1300"/>
      <c r="U11" s="1300"/>
      <c r="V11" s="758"/>
      <c r="W11" s="758"/>
      <c r="X11" s="758"/>
      <c r="Y11" s="758">
        <v>17.0</v>
      </c>
      <c r="Z11" s="758">
        <v>15.0</v>
      </c>
      <c r="AA11" s="758">
        <v>3.0</v>
      </c>
      <c r="AB11" s="758">
        <v>6.0</v>
      </c>
      <c r="AC11" s="758">
        <v>3.0</v>
      </c>
      <c r="AD11" s="1238" t="s">
        <v>5504</v>
      </c>
      <c r="AE11" s="1238" t="s">
        <v>3801</v>
      </c>
      <c r="AF11" s="1238" t="s">
        <v>3801</v>
      </c>
      <c r="AG11" s="1238" t="s">
        <v>3801</v>
      </c>
      <c r="AH11" s="1238" t="s">
        <v>3801</v>
      </c>
      <c r="AI11" s="1238" t="s">
        <v>3801</v>
      </c>
      <c r="AJ11" s="1993">
        <v>1.0</v>
      </c>
      <c r="AK11" s="758">
        <v>4.0</v>
      </c>
      <c r="AL11" s="758">
        <v>3.0</v>
      </c>
      <c r="AM11" s="758">
        <v>4.0</v>
      </c>
      <c r="AN11" s="11"/>
      <c r="AP11" s="2004"/>
    </row>
    <row r="12">
      <c r="A12" s="1989" t="s">
        <v>5536</v>
      </c>
      <c r="B12" s="11" t="s">
        <v>5540</v>
      </c>
      <c r="C12" s="758" t="s">
        <v>5530</v>
      </c>
      <c r="D12" s="758">
        <v>245.0</v>
      </c>
      <c r="E12" s="758" t="s">
        <v>3801</v>
      </c>
      <c r="F12" s="758"/>
      <c r="G12" s="758"/>
      <c r="H12" s="758"/>
      <c r="I12" s="758">
        <v>2.0</v>
      </c>
      <c r="J12" s="758" t="s">
        <v>5524</v>
      </c>
      <c r="K12" s="758">
        <v>30.0</v>
      </c>
      <c r="L12" s="758">
        <v>15.0</v>
      </c>
      <c r="M12" s="1985">
        <f t="shared" si="1"/>
        <v>0.5</v>
      </c>
      <c r="N12" s="1986"/>
      <c r="O12" s="1986"/>
      <c r="P12" s="1986">
        <v>43769.0</v>
      </c>
      <c r="Q12" s="1297"/>
      <c r="R12" s="1297"/>
      <c r="S12" s="1297"/>
      <c r="T12" s="758">
        <v>4.0</v>
      </c>
      <c r="U12" s="1297"/>
      <c r="V12" s="1297"/>
      <c r="W12" s="1297"/>
      <c r="X12" s="1297"/>
      <c r="Y12" s="758">
        <v>9.0</v>
      </c>
      <c r="Z12" s="758">
        <v>4.0</v>
      </c>
      <c r="AA12" s="758">
        <v>0.0</v>
      </c>
      <c r="AB12" s="758">
        <v>6.0</v>
      </c>
      <c r="AC12" s="758">
        <v>1.0</v>
      </c>
      <c r="AD12" s="1238" t="s">
        <v>5504</v>
      </c>
      <c r="AE12" s="758" t="s">
        <v>4297</v>
      </c>
      <c r="AF12" s="758" t="s">
        <v>3801</v>
      </c>
      <c r="AG12" s="758" t="s">
        <v>3801</v>
      </c>
      <c r="AH12" s="758" t="s">
        <v>4297</v>
      </c>
      <c r="AI12" s="758" t="s">
        <v>3801</v>
      </c>
      <c r="AJ12" s="1999">
        <v>1.0</v>
      </c>
      <c r="AK12" s="758"/>
      <c r="AL12" s="1990"/>
      <c r="AM12" s="758"/>
      <c r="AP12" s="1988"/>
    </row>
    <row r="13">
      <c r="A13" s="2005">
        <f>STDEV(D8:D1048)</f>
        <v>9.78245514</v>
      </c>
      <c r="B13" s="11" t="s">
        <v>7091</v>
      </c>
      <c r="C13" s="758" t="s">
        <v>5530</v>
      </c>
      <c r="D13" s="758">
        <v>245.0</v>
      </c>
      <c r="E13" s="758" t="s">
        <v>4297</v>
      </c>
      <c r="F13" s="758" t="s">
        <v>7075</v>
      </c>
      <c r="G13" s="758">
        <v>260.0</v>
      </c>
      <c r="H13" s="1297"/>
      <c r="I13" s="758"/>
      <c r="J13" s="1300"/>
      <c r="K13" s="758">
        <v>48.0</v>
      </c>
      <c r="L13" s="758">
        <v>30.0</v>
      </c>
      <c r="M13" s="1985">
        <f t="shared" si="1"/>
        <v>0.625</v>
      </c>
      <c r="N13" s="758">
        <v>13.0</v>
      </c>
      <c r="O13" s="758">
        <v>5.0</v>
      </c>
      <c r="P13" s="1986"/>
      <c r="Q13" s="758"/>
      <c r="R13" s="1300"/>
      <c r="S13" s="758"/>
      <c r="T13" s="758"/>
      <c r="U13" s="758"/>
      <c r="V13" s="1297"/>
      <c r="W13" s="1297"/>
      <c r="X13" s="1297"/>
      <c r="Y13" s="758"/>
      <c r="Z13" s="758"/>
      <c r="AA13" s="758"/>
      <c r="AB13" s="758"/>
      <c r="AC13" s="758"/>
      <c r="AD13" s="758"/>
      <c r="AE13" s="758"/>
      <c r="AF13" s="758"/>
      <c r="AG13" s="758"/>
      <c r="AH13" s="758"/>
      <c r="AI13" s="758"/>
      <c r="AJ13" s="1999"/>
      <c r="AK13" s="1297"/>
      <c r="AL13" s="758"/>
      <c r="AM13" s="1297"/>
      <c r="AP13" s="1988"/>
    </row>
    <row r="14">
      <c r="A14" s="1989" t="s">
        <v>7092</v>
      </c>
      <c r="B14" s="11" t="s">
        <v>7093</v>
      </c>
      <c r="C14" s="758" t="s">
        <v>7094</v>
      </c>
      <c r="D14" s="758">
        <v>237.0</v>
      </c>
      <c r="E14" s="758" t="s">
        <v>3801</v>
      </c>
      <c r="F14" s="758"/>
      <c r="G14" s="758"/>
      <c r="H14" s="758"/>
      <c r="I14" s="758">
        <v>4.0</v>
      </c>
      <c r="J14" s="758" t="s">
        <v>5554</v>
      </c>
      <c r="K14" s="758">
        <v>67.0</v>
      </c>
      <c r="L14" s="758">
        <v>6.0</v>
      </c>
      <c r="M14" s="1985">
        <f t="shared" si="1"/>
        <v>0.08955223881</v>
      </c>
      <c r="N14" s="1986"/>
      <c r="O14" s="1986"/>
      <c r="P14" s="1986">
        <v>43761.0</v>
      </c>
      <c r="Q14" s="758"/>
      <c r="R14" s="758"/>
      <c r="S14" s="758"/>
      <c r="T14" s="758"/>
      <c r="U14" s="758"/>
      <c r="V14" s="758"/>
      <c r="W14" s="758"/>
      <c r="X14" s="758"/>
      <c r="Y14" s="758"/>
      <c r="Z14" s="758"/>
      <c r="AA14" s="758"/>
      <c r="AB14" s="758"/>
      <c r="AC14" s="758"/>
      <c r="AD14" s="758" t="s">
        <v>5504</v>
      </c>
      <c r="AE14" s="758" t="s">
        <v>3801</v>
      </c>
      <c r="AF14" s="758" t="s">
        <v>4297</v>
      </c>
      <c r="AG14" s="758" t="s">
        <v>3801</v>
      </c>
      <c r="AH14" s="758" t="s">
        <v>4297</v>
      </c>
      <c r="AI14" s="758" t="s">
        <v>3801</v>
      </c>
      <c r="AJ14" s="1987">
        <v>1.0</v>
      </c>
      <c r="AK14" s="758"/>
      <c r="AL14" s="758"/>
      <c r="AM14" s="1990"/>
      <c r="AP14" s="1988"/>
    </row>
    <row r="15">
      <c r="A15" s="2006">
        <v>17.0</v>
      </c>
      <c r="B15" s="11" t="s">
        <v>7095</v>
      </c>
      <c r="C15" s="758" t="s">
        <v>7096</v>
      </c>
      <c r="D15" s="758">
        <v>228.0</v>
      </c>
      <c r="E15" s="758" t="s">
        <v>3801</v>
      </c>
      <c r="F15" s="758"/>
      <c r="G15" s="758"/>
      <c r="H15" s="758"/>
      <c r="I15" s="758">
        <v>2.0</v>
      </c>
      <c r="J15" s="758" t="s">
        <v>5558</v>
      </c>
      <c r="K15" s="758">
        <v>59.0</v>
      </c>
      <c r="L15" s="758">
        <v>21.0</v>
      </c>
      <c r="M15" s="1985">
        <f t="shared" si="1"/>
        <v>0.3559322034</v>
      </c>
      <c r="N15" s="1986"/>
      <c r="O15" s="1986"/>
      <c r="P15" s="1986">
        <v>43767.0</v>
      </c>
      <c r="Q15" s="758"/>
      <c r="R15" s="758"/>
      <c r="S15" s="758"/>
      <c r="T15" s="1300"/>
      <c r="U15" s="1300"/>
      <c r="V15" s="1300"/>
      <c r="W15" s="1300"/>
      <c r="X15" s="1300"/>
      <c r="Y15" s="758"/>
      <c r="Z15" s="758"/>
      <c r="AA15" s="758"/>
      <c r="AB15" s="758"/>
      <c r="AC15" s="758"/>
      <c r="AD15" s="1242"/>
      <c r="AE15" s="758"/>
      <c r="AF15" s="758"/>
      <c r="AG15" s="758"/>
      <c r="AH15" s="758"/>
      <c r="AI15" s="758"/>
      <c r="AJ15" s="2007"/>
      <c r="AK15" s="758"/>
      <c r="AL15" s="758"/>
      <c r="AM15" s="758"/>
      <c r="AP15" s="1988"/>
    </row>
    <row r="16">
      <c r="A16" s="1989" t="s">
        <v>5539</v>
      </c>
      <c r="B16" s="11" t="s">
        <v>7097</v>
      </c>
      <c r="C16" s="758">
        <v>227.0</v>
      </c>
      <c r="D16" s="758">
        <v>227.0</v>
      </c>
      <c r="E16" s="758" t="s">
        <v>4297</v>
      </c>
      <c r="F16" s="758">
        <v>250.0</v>
      </c>
      <c r="G16" s="758">
        <v>250.0</v>
      </c>
      <c r="H16" s="758"/>
      <c r="I16" s="758">
        <v>3.0</v>
      </c>
      <c r="J16" s="758" t="s">
        <v>5531</v>
      </c>
      <c r="K16" s="758">
        <v>48.0</v>
      </c>
      <c r="L16" s="758">
        <v>17.0</v>
      </c>
      <c r="M16" s="1985">
        <f t="shared" si="1"/>
        <v>0.3541666667</v>
      </c>
      <c r="N16" s="758"/>
      <c r="O16" s="758"/>
      <c r="P16" s="1986">
        <v>43774.0</v>
      </c>
      <c r="Q16" s="1297"/>
      <c r="R16" s="758"/>
      <c r="S16" s="1297"/>
      <c r="T16" s="758">
        <v>2.0</v>
      </c>
      <c r="U16" s="758"/>
      <c r="V16" s="758"/>
      <c r="W16" s="758"/>
      <c r="X16" s="1297"/>
      <c r="Y16" s="758">
        <v>8.0</v>
      </c>
      <c r="Z16" s="758">
        <v>4.0</v>
      </c>
      <c r="AA16" s="758">
        <v>1.0</v>
      </c>
      <c r="AB16" s="758">
        <v>1.0</v>
      </c>
      <c r="AC16" s="758">
        <v>1.0</v>
      </c>
      <c r="AD16" s="1238"/>
      <c r="AE16" s="1238"/>
      <c r="AF16" s="1238"/>
      <c r="AG16" s="1238"/>
      <c r="AH16" s="1238"/>
      <c r="AI16" s="1238"/>
      <c r="AJ16" s="1991"/>
      <c r="AK16" s="758"/>
      <c r="AL16" s="758"/>
      <c r="AM16" s="758"/>
      <c r="AP16" s="1988"/>
    </row>
    <row r="17">
      <c r="A17" s="2000" t="s">
        <v>7098</v>
      </c>
      <c r="B17" s="11" t="s">
        <v>7099</v>
      </c>
      <c r="C17" s="758"/>
      <c r="D17" s="758"/>
      <c r="E17" s="758" t="s">
        <v>3801</v>
      </c>
      <c r="F17" s="758"/>
      <c r="G17" s="758"/>
      <c r="H17" s="758"/>
      <c r="I17" s="758"/>
      <c r="J17" s="758" t="s">
        <v>5531</v>
      </c>
      <c r="K17" s="758">
        <v>41.0</v>
      </c>
      <c r="L17" s="758">
        <v>25.0</v>
      </c>
      <c r="M17" s="1985">
        <f t="shared" si="1"/>
        <v>0.6097560976</v>
      </c>
      <c r="N17" s="758">
        <v>30.0</v>
      </c>
      <c r="O17" s="758">
        <v>7.0</v>
      </c>
      <c r="P17" s="1986">
        <v>43767.0</v>
      </c>
      <c r="Q17" s="1297"/>
      <c r="R17" s="1297"/>
      <c r="S17" s="1297"/>
      <c r="T17" s="758">
        <v>4.0</v>
      </c>
      <c r="U17" s="1297"/>
      <c r="V17" s="1297"/>
      <c r="W17" s="1297"/>
      <c r="X17" s="1297"/>
      <c r="Y17" s="758"/>
      <c r="Z17" s="758"/>
      <c r="AA17" s="758"/>
      <c r="AB17" s="758"/>
      <c r="AC17" s="1238"/>
      <c r="AD17" s="1238" t="s">
        <v>5504</v>
      </c>
      <c r="AE17" s="1238" t="s">
        <v>3801</v>
      </c>
      <c r="AF17" s="1238" t="s">
        <v>4297</v>
      </c>
      <c r="AG17" s="1238" t="s">
        <v>3801</v>
      </c>
      <c r="AH17" s="1238" t="s">
        <v>4297</v>
      </c>
      <c r="AI17" s="1238" t="s">
        <v>3801</v>
      </c>
      <c r="AJ17" s="1991">
        <v>1.0</v>
      </c>
      <c r="AK17" s="758"/>
      <c r="AL17" s="758">
        <v>1.0</v>
      </c>
      <c r="AM17" s="1990"/>
    </row>
    <row r="18">
      <c r="A18" s="1989" t="s">
        <v>5549</v>
      </c>
      <c r="C18" s="758"/>
      <c r="D18" s="758"/>
      <c r="E18" s="758"/>
      <c r="F18" s="758"/>
      <c r="G18" s="758"/>
      <c r="H18" s="758"/>
      <c r="I18" s="758"/>
      <c r="J18" s="758"/>
      <c r="K18" s="758"/>
      <c r="L18" s="758"/>
      <c r="M18" s="1985"/>
      <c r="N18" s="2002"/>
      <c r="O18" s="2002"/>
      <c r="P18" s="2002"/>
      <c r="Q18" s="758"/>
      <c r="R18" s="758"/>
      <c r="S18" s="758"/>
      <c r="T18" s="758"/>
      <c r="U18" s="758"/>
      <c r="V18" s="758"/>
      <c r="W18" s="758"/>
      <c r="X18" s="758"/>
      <c r="Y18" s="758"/>
      <c r="Z18" s="758"/>
      <c r="AA18" s="758"/>
      <c r="AB18" s="758"/>
      <c r="AC18" s="758"/>
      <c r="AD18" s="1238"/>
      <c r="AE18" s="758"/>
      <c r="AF18" s="758"/>
      <c r="AG18" s="758"/>
      <c r="AH18" s="758"/>
      <c r="AI18" s="758"/>
      <c r="AJ18" s="1999"/>
      <c r="AK18" s="758"/>
      <c r="AL18" s="758"/>
      <c r="AM18" s="758"/>
    </row>
    <row r="19">
      <c r="A19" s="1998">
        <f>countif(AG5:AG1149, "Y")/counta(AG5:AG1149)</f>
        <v>0.5</v>
      </c>
    </row>
    <row r="20">
      <c r="A20" s="2008" t="s">
        <v>5555</v>
      </c>
      <c r="AP20" s="1988"/>
    </row>
    <row r="21">
      <c r="A21" s="1998">
        <f>countif(AD5:AD1149, "F")/counta(AD5:AD1149)</f>
        <v>0.2222222222</v>
      </c>
      <c r="C21" s="758"/>
      <c r="D21" s="758"/>
      <c r="E21" s="758"/>
      <c r="F21" s="758"/>
      <c r="G21" s="758"/>
      <c r="H21" s="758"/>
      <c r="I21" s="758"/>
      <c r="J21" s="1300"/>
      <c r="K21" s="1300"/>
      <c r="L21" s="758"/>
      <c r="M21" s="1985"/>
      <c r="N21" s="879"/>
      <c r="O21" s="879"/>
      <c r="P21" s="879"/>
      <c r="Q21" s="1297"/>
      <c r="R21" s="1297"/>
      <c r="S21" s="1297"/>
      <c r="T21" s="1297"/>
      <c r="U21" s="1297"/>
      <c r="V21" s="1297"/>
      <c r="W21" s="1297"/>
      <c r="X21" s="1297"/>
      <c r="Y21" s="1297"/>
      <c r="Z21" s="1297"/>
      <c r="AA21" s="1297"/>
      <c r="AB21" s="1297"/>
      <c r="AC21" s="1297"/>
      <c r="AD21" s="1300"/>
      <c r="AE21" s="1297"/>
      <c r="AF21" s="1297"/>
      <c r="AG21" s="758"/>
      <c r="AH21" s="1297"/>
      <c r="AI21" s="1297"/>
      <c r="AJ21" s="2009"/>
      <c r="AK21" s="758"/>
      <c r="AL21" s="1297"/>
      <c r="AM21" s="1300"/>
      <c r="AP21" s="1988"/>
    </row>
    <row r="22">
      <c r="A22" s="1989" t="s">
        <v>5559</v>
      </c>
      <c r="B22" s="879"/>
      <c r="C22" s="758"/>
      <c r="D22" s="758"/>
      <c r="E22" s="758"/>
      <c r="F22" s="758"/>
      <c r="G22" s="758"/>
      <c r="H22" s="1300"/>
      <c r="I22" s="758"/>
      <c r="J22" s="758"/>
      <c r="K22" s="758"/>
      <c r="L22" s="758"/>
      <c r="M22" s="1985"/>
      <c r="N22" s="1986"/>
      <c r="O22" s="1986"/>
      <c r="P22" s="1986"/>
      <c r="Q22" s="758"/>
      <c r="R22" s="1300"/>
      <c r="S22" s="758"/>
      <c r="T22" s="758"/>
      <c r="U22" s="1300"/>
      <c r="V22" s="1300"/>
      <c r="W22" s="1300"/>
      <c r="X22" s="1300"/>
      <c r="Y22" s="758"/>
      <c r="Z22" s="758"/>
      <c r="AA22" s="758"/>
      <c r="AB22" s="758"/>
      <c r="AC22" s="758"/>
      <c r="AD22" s="758"/>
      <c r="AE22" s="758"/>
      <c r="AF22" s="758"/>
      <c r="AG22" s="758"/>
      <c r="AH22" s="758"/>
      <c r="AI22" s="758"/>
      <c r="AJ22" s="758"/>
      <c r="AK22" s="1300"/>
      <c r="AL22" s="758"/>
      <c r="AM22" s="758"/>
    </row>
    <row r="23">
      <c r="A23" s="1984">
        <f>MEDIAN(Y:Y)</f>
        <v>17</v>
      </c>
      <c r="C23" s="758"/>
      <c r="D23" s="758"/>
      <c r="E23" s="758"/>
      <c r="F23" s="758"/>
      <c r="G23" s="758"/>
      <c r="H23" s="758"/>
      <c r="I23" s="758"/>
      <c r="J23" s="1300"/>
      <c r="K23" s="758"/>
      <c r="L23" s="758"/>
      <c r="M23" s="1985"/>
      <c r="N23" s="1986"/>
      <c r="O23" s="1986"/>
      <c r="P23" s="1986"/>
      <c r="Q23" s="758"/>
      <c r="R23" s="758"/>
      <c r="S23" s="758"/>
      <c r="T23" s="758"/>
      <c r="U23" s="758"/>
      <c r="V23" s="1300"/>
      <c r="W23" s="1300"/>
      <c r="X23" s="1300"/>
      <c r="Y23" s="758"/>
      <c r="Z23" s="758"/>
      <c r="AA23" s="758"/>
      <c r="AB23" s="758"/>
      <c r="AC23" s="758"/>
      <c r="AD23" s="758"/>
      <c r="AE23" s="758"/>
      <c r="AF23" s="758"/>
      <c r="AG23" s="758"/>
      <c r="AH23" s="758"/>
      <c r="AI23" s="758"/>
      <c r="AJ23" s="1999"/>
      <c r="AK23" s="758"/>
      <c r="AL23" s="758"/>
      <c r="AM23" s="758"/>
      <c r="AP23" s="1988"/>
    </row>
    <row r="24">
      <c r="C24" s="758"/>
      <c r="D24" s="758"/>
      <c r="E24" s="1297"/>
      <c r="F24" s="1297"/>
      <c r="G24" s="1297"/>
      <c r="H24" s="758"/>
      <c r="I24" s="758"/>
      <c r="J24" s="1300"/>
      <c r="K24" s="758"/>
      <c r="L24" s="758"/>
      <c r="M24" s="1985"/>
      <c r="N24" s="1986"/>
      <c r="O24" s="1986"/>
      <c r="P24" s="1986"/>
      <c r="Q24" s="1297"/>
      <c r="R24" s="1300"/>
      <c r="S24" s="758"/>
      <c r="T24" s="1297"/>
      <c r="U24" s="1297"/>
      <c r="V24" s="1297"/>
      <c r="W24" s="1297"/>
      <c r="X24" s="1297"/>
      <c r="Y24" s="758"/>
      <c r="Z24" s="758"/>
      <c r="AA24" s="758"/>
      <c r="AB24" s="758"/>
      <c r="AC24" s="758"/>
      <c r="AD24" s="758"/>
      <c r="AE24" s="758"/>
      <c r="AF24" s="758"/>
      <c r="AG24" s="758"/>
      <c r="AH24" s="758"/>
      <c r="AI24" s="758"/>
      <c r="AJ24" s="1987"/>
      <c r="AK24" s="758"/>
      <c r="AL24" s="758"/>
      <c r="AM24" s="758"/>
      <c r="AP24" s="1988"/>
    </row>
    <row r="25">
      <c r="A25" s="1300"/>
      <c r="C25" s="758"/>
      <c r="D25" s="758"/>
      <c r="E25" s="1297"/>
      <c r="F25" s="1297"/>
      <c r="G25" s="1297"/>
      <c r="H25" s="758"/>
      <c r="I25" s="758"/>
      <c r="J25" s="1300"/>
      <c r="K25" s="758"/>
      <c r="L25" s="758"/>
      <c r="M25" s="1985"/>
      <c r="N25" s="1986"/>
      <c r="O25" s="1986"/>
      <c r="P25" s="1986"/>
      <c r="Q25" s="758"/>
      <c r="R25" s="758"/>
      <c r="S25" s="758"/>
      <c r="T25" s="758"/>
      <c r="U25" s="758"/>
      <c r="V25" s="758"/>
      <c r="W25" s="758"/>
      <c r="X25" s="758"/>
      <c r="Y25" s="758"/>
      <c r="Z25" s="758"/>
      <c r="AA25" s="758"/>
      <c r="AB25" s="758"/>
      <c r="AC25" s="758"/>
      <c r="AD25" s="1242"/>
      <c r="AE25" s="758"/>
      <c r="AF25" s="758"/>
      <c r="AG25" s="758"/>
      <c r="AH25" s="758"/>
      <c r="AI25" s="758"/>
      <c r="AJ25" s="2007"/>
      <c r="AK25" s="758"/>
      <c r="AL25" s="758"/>
      <c r="AM25" s="758"/>
      <c r="AP25" s="1988"/>
    </row>
    <row r="26">
      <c r="C26" s="758"/>
      <c r="D26" s="758"/>
      <c r="E26" s="758"/>
      <c r="F26" s="758"/>
      <c r="G26" s="758"/>
      <c r="H26" s="758"/>
      <c r="I26" s="758"/>
      <c r="J26" s="1300"/>
      <c r="K26" s="758"/>
      <c r="L26" s="758"/>
      <c r="M26" s="1985"/>
      <c r="N26" s="2002"/>
      <c r="O26" s="2002"/>
      <c r="P26" s="2002"/>
      <c r="Q26" s="758"/>
      <c r="R26" s="1300"/>
      <c r="S26" s="758"/>
      <c r="T26" s="758"/>
      <c r="U26" s="1297"/>
      <c r="V26" s="1297"/>
      <c r="W26" s="1297"/>
      <c r="X26" s="1297"/>
      <c r="Y26" s="758"/>
      <c r="Z26" s="758"/>
      <c r="AA26" s="758"/>
      <c r="AB26" s="758"/>
      <c r="AC26" s="758"/>
      <c r="AD26" s="758"/>
      <c r="AE26" s="758"/>
      <c r="AF26" s="758"/>
      <c r="AG26" s="758"/>
      <c r="AH26" s="758"/>
      <c r="AI26" s="758"/>
      <c r="AJ26" s="1999"/>
      <c r="AK26" s="758"/>
      <c r="AL26" s="758"/>
      <c r="AM26" s="758"/>
      <c r="AP26" s="2010"/>
    </row>
    <row r="27">
      <c r="C27" s="758"/>
      <c r="D27" s="758"/>
      <c r="E27" s="758"/>
      <c r="F27" s="758"/>
      <c r="G27" s="758"/>
      <c r="H27" s="758"/>
      <c r="I27" s="758"/>
      <c r="J27" s="1300"/>
      <c r="K27" s="758"/>
      <c r="L27" s="758"/>
      <c r="M27" s="1985"/>
      <c r="N27" s="1986"/>
      <c r="O27" s="1986"/>
      <c r="P27" s="1986"/>
      <c r="Q27" s="758"/>
      <c r="R27" s="758"/>
      <c r="S27" s="758"/>
      <c r="T27" s="1300"/>
      <c r="U27" s="758"/>
      <c r="V27" s="1300"/>
      <c r="W27" s="1300"/>
      <c r="X27" s="1300"/>
      <c r="Y27" s="758"/>
      <c r="Z27" s="758"/>
      <c r="AA27" s="758"/>
      <c r="AB27" s="758"/>
      <c r="AC27" s="758"/>
      <c r="AD27" s="758"/>
      <c r="AE27" s="758"/>
      <c r="AF27" s="758"/>
      <c r="AG27" s="758"/>
      <c r="AH27" s="758"/>
      <c r="AI27" s="758"/>
      <c r="AJ27" s="1987"/>
      <c r="AK27" s="758"/>
      <c r="AL27" s="758"/>
      <c r="AM27" s="758"/>
      <c r="AP27" s="1988"/>
    </row>
    <row r="28">
      <c r="A28" s="1300"/>
      <c r="C28" s="758"/>
      <c r="D28" s="758"/>
      <c r="E28" s="1297"/>
      <c r="F28" s="1297"/>
      <c r="G28" s="1297"/>
      <c r="H28" s="758"/>
      <c r="I28" s="758"/>
      <c r="J28" s="1300"/>
      <c r="K28" s="758"/>
      <c r="L28" s="758"/>
      <c r="M28" s="1985"/>
      <c r="N28" s="2011"/>
      <c r="O28" s="2011"/>
      <c r="P28" s="2011"/>
      <c r="Q28" s="1297"/>
      <c r="R28" s="1300"/>
      <c r="S28" s="1297"/>
      <c r="T28" s="1297"/>
      <c r="U28" s="1297"/>
      <c r="V28" s="1297"/>
      <c r="W28" s="1297"/>
      <c r="X28" s="1297"/>
      <c r="Y28" s="758"/>
      <c r="Z28" s="758"/>
      <c r="AA28" s="758"/>
      <c r="AB28" s="758"/>
      <c r="AC28" s="758"/>
      <c r="AD28" s="758"/>
      <c r="AE28" s="758"/>
      <c r="AF28" s="758"/>
      <c r="AG28" s="1297"/>
      <c r="AH28" s="758"/>
      <c r="AI28" s="758"/>
      <c r="AJ28" s="1999"/>
      <c r="AK28" s="758"/>
      <c r="AL28" s="1297"/>
      <c r="AM28" s="1297"/>
      <c r="AP28" s="1988"/>
    </row>
    <row r="29">
      <c r="C29" s="758"/>
      <c r="D29" s="758"/>
      <c r="H29" s="758"/>
      <c r="I29" s="758"/>
      <c r="J29" s="1300"/>
      <c r="K29" s="758"/>
      <c r="L29" s="758"/>
      <c r="M29" s="1985"/>
      <c r="N29" s="2012"/>
      <c r="O29" s="2012"/>
      <c r="P29" s="2012"/>
      <c r="S29" s="1197"/>
      <c r="T29" s="758"/>
    </row>
    <row r="30">
      <c r="B30" s="1237"/>
      <c r="C30" s="758"/>
      <c r="D30" s="758"/>
      <c r="E30" s="1300"/>
      <c r="F30" s="1300"/>
      <c r="G30" s="1300"/>
      <c r="H30" s="758"/>
      <c r="I30" s="758"/>
      <c r="J30" s="1300"/>
      <c r="K30" s="758"/>
      <c r="L30" s="758"/>
      <c r="M30" s="1985"/>
      <c r="N30" s="1986"/>
      <c r="O30" s="1986"/>
      <c r="P30" s="1986"/>
      <c r="Q30" s="758"/>
      <c r="R30" s="1297"/>
      <c r="S30" s="758"/>
      <c r="T30" s="758"/>
      <c r="U30" s="1297"/>
      <c r="V30" s="1297"/>
      <c r="W30" s="1297"/>
      <c r="X30" s="1297"/>
      <c r="Y30" s="758"/>
      <c r="Z30" s="758"/>
      <c r="AA30" s="758"/>
      <c r="AB30" s="758"/>
      <c r="AC30" s="758"/>
      <c r="AD30" s="1238"/>
      <c r="AE30" s="758"/>
      <c r="AF30" s="758"/>
      <c r="AG30" s="758"/>
      <c r="AH30" s="758"/>
      <c r="AI30" s="758"/>
      <c r="AJ30" s="2009"/>
      <c r="AK30" s="758"/>
      <c r="AL30" s="1297"/>
      <c r="AM30" s="1297"/>
      <c r="AP30" s="1988"/>
    </row>
    <row r="31">
      <c r="B31" s="879"/>
      <c r="C31" s="758"/>
      <c r="D31" s="758"/>
      <c r="E31" s="758"/>
      <c r="F31" s="758"/>
      <c r="G31" s="758"/>
      <c r="H31" s="758"/>
      <c r="I31" s="758"/>
      <c r="J31" s="1300"/>
      <c r="K31" s="758"/>
      <c r="L31" s="758"/>
      <c r="M31" s="1985"/>
      <c r="N31" s="1986"/>
      <c r="O31" s="1986"/>
      <c r="P31" s="1986"/>
      <c r="Q31" s="1297"/>
      <c r="R31" s="1297"/>
      <c r="S31" s="758"/>
      <c r="T31" s="1297"/>
      <c r="U31" s="1297"/>
      <c r="V31" s="1297"/>
      <c r="W31" s="1297"/>
      <c r="X31" s="1297"/>
      <c r="Y31" s="758"/>
      <c r="Z31" s="758"/>
      <c r="AA31" s="758"/>
      <c r="AB31" s="758"/>
      <c r="AC31" s="758"/>
      <c r="AD31" s="758"/>
      <c r="AE31" s="758"/>
      <c r="AF31" s="758"/>
      <c r="AG31" s="758"/>
      <c r="AH31" s="758"/>
      <c r="AI31" s="758"/>
      <c r="AJ31" s="1999"/>
      <c r="AK31" s="1297"/>
      <c r="AL31" s="1297"/>
      <c r="AM31" s="1297"/>
      <c r="AP31" s="1988"/>
    </row>
    <row r="32">
      <c r="C32" s="758"/>
      <c r="D32" s="758"/>
      <c r="E32" s="758"/>
      <c r="F32" s="758"/>
      <c r="G32" s="758"/>
      <c r="H32" s="758"/>
      <c r="I32" s="758"/>
      <c r="J32" s="1300"/>
      <c r="K32" s="758"/>
      <c r="L32" s="758"/>
      <c r="M32" s="1985"/>
      <c r="N32" s="2011"/>
      <c r="O32" s="2011"/>
      <c r="P32" s="2011"/>
      <c r="Q32" s="1297"/>
      <c r="R32" s="1300"/>
      <c r="S32" s="1297"/>
      <c r="T32" s="1297"/>
      <c r="U32" s="1297"/>
      <c r="V32" s="1297"/>
      <c r="W32" s="1297"/>
      <c r="X32" s="1297"/>
      <c r="Y32" s="758"/>
      <c r="Z32" s="758"/>
      <c r="AA32" s="758"/>
      <c r="AB32" s="758"/>
      <c r="AC32" s="758"/>
      <c r="AD32" s="1238"/>
      <c r="AE32" s="758"/>
      <c r="AF32" s="758"/>
      <c r="AG32" s="758"/>
      <c r="AH32" s="758"/>
      <c r="AI32" s="758"/>
      <c r="AJ32" s="2009"/>
      <c r="AK32" s="758"/>
      <c r="AL32" s="758"/>
      <c r="AM32" s="758"/>
      <c r="AP32" s="2013"/>
    </row>
    <row r="33">
      <c r="C33" s="758"/>
      <c r="D33" s="758"/>
      <c r="E33" s="1297"/>
      <c r="F33" s="1297"/>
      <c r="G33" s="1297"/>
      <c r="H33" s="758"/>
      <c r="I33" s="758"/>
      <c r="J33" s="1300"/>
      <c r="K33" s="758"/>
      <c r="L33" s="758"/>
      <c r="M33" s="1985"/>
      <c r="N33" s="2011"/>
      <c r="O33" s="2011"/>
      <c r="P33" s="2011"/>
      <c r="Q33" s="1297"/>
      <c r="R33" s="1300"/>
      <c r="S33" s="1297"/>
      <c r="T33" s="1297"/>
      <c r="U33" s="1297"/>
      <c r="V33" s="1297"/>
      <c r="W33" s="1297"/>
      <c r="X33" s="1297"/>
      <c r="Y33" s="758"/>
      <c r="Z33" s="758"/>
      <c r="AA33" s="758"/>
      <c r="AB33" s="758"/>
      <c r="AC33" s="758"/>
      <c r="AD33" s="1300"/>
      <c r="AE33" s="1297"/>
      <c r="AF33" s="1297"/>
      <c r="AG33" s="758"/>
      <c r="AH33" s="758"/>
      <c r="AI33" s="1297"/>
      <c r="AJ33" s="2007"/>
      <c r="AK33" s="758"/>
      <c r="AL33" s="1297"/>
      <c r="AM33" s="1297"/>
      <c r="AP33" s="2014"/>
    </row>
    <row r="34">
      <c r="A34" s="1300"/>
      <c r="C34" s="758"/>
      <c r="D34" s="758"/>
      <c r="E34" s="758"/>
      <c r="F34" s="758"/>
      <c r="G34" s="758"/>
      <c r="H34" s="758"/>
      <c r="I34" s="758"/>
      <c r="J34" s="1300"/>
      <c r="K34" s="758"/>
      <c r="L34" s="758"/>
      <c r="M34" s="1985"/>
      <c r="N34" s="2011"/>
      <c r="O34" s="2011"/>
      <c r="P34" s="2011"/>
      <c r="Q34" s="758"/>
      <c r="R34" s="1297"/>
      <c r="S34" s="758"/>
      <c r="T34" s="758"/>
      <c r="U34" s="758"/>
      <c r="V34" s="1297"/>
      <c r="W34" s="1297"/>
      <c r="X34" s="1297"/>
      <c r="Y34" s="758"/>
      <c r="Z34" s="758"/>
      <c r="AA34" s="758"/>
      <c r="AB34" s="758"/>
      <c r="AC34" s="758"/>
      <c r="AD34" s="1238"/>
      <c r="AE34" s="758"/>
      <c r="AF34" s="758"/>
      <c r="AG34" s="758"/>
      <c r="AH34" s="758"/>
      <c r="AI34" s="758"/>
      <c r="AJ34" s="2009"/>
      <c r="AK34" s="758"/>
      <c r="AL34" s="1297"/>
      <c r="AM34" s="1297"/>
      <c r="AP34" s="1988"/>
    </row>
    <row r="35">
      <c r="A35" s="1300"/>
      <c r="C35" s="758"/>
      <c r="D35" s="758"/>
      <c r="E35" s="758"/>
      <c r="F35" s="758"/>
      <c r="G35" s="758"/>
      <c r="H35" s="758"/>
      <c r="I35" s="758"/>
      <c r="J35" s="1300"/>
      <c r="K35" s="758"/>
      <c r="L35" s="758"/>
      <c r="M35" s="2015"/>
      <c r="N35" s="2016"/>
      <c r="O35" s="2016"/>
      <c r="P35" s="2016"/>
      <c r="Q35" s="758"/>
      <c r="R35" s="758"/>
      <c r="S35" s="758"/>
      <c r="T35" s="758"/>
      <c r="U35" s="758"/>
      <c r="V35" s="1297"/>
      <c r="W35" s="1297"/>
      <c r="X35" s="1297"/>
      <c r="Y35" s="758"/>
      <c r="Z35" s="758"/>
      <c r="AA35" s="758"/>
      <c r="AB35" s="758"/>
      <c r="AC35" s="758"/>
      <c r="AD35" s="758"/>
      <c r="AE35" s="758"/>
      <c r="AF35" s="758"/>
      <c r="AG35" s="758"/>
      <c r="AH35" s="758"/>
      <c r="AI35" s="758"/>
      <c r="AJ35" s="1999"/>
      <c r="AK35" s="758"/>
      <c r="AL35" s="758"/>
      <c r="AM35" s="758"/>
      <c r="AP35" s="1988"/>
    </row>
    <row r="36">
      <c r="A36" s="1300"/>
      <c r="C36" s="758"/>
      <c r="D36" s="758"/>
      <c r="E36" s="758"/>
      <c r="F36" s="758"/>
      <c r="G36" s="758"/>
      <c r="H36" s="758"/>
      <c r="I36" s="758"/>
      <c r="J36" s="1300"/>
      <c r="K36" s="758"/>
      <c r="L36" s="758"/>
      <c r="M36" s="2015"/>
      <c r="N36" s="2011"/>
      <c r="O36" s="2011"/>
      <c r="P36" s="2011"/>
      <c r="Q36" s="758"/>
      <c r="R36" s="758"/>
      <c r="S36" s="758"/>
      <c r="T36" s="1297"/>
      <c r="U36" s="1297"/>
      <c r="V36" s="1297"/>
      <c r="W36" s="1297"/>
      <c r="X36" s="1297"/>
      <c r="Y36" s="758"/>
      <c r="Z36" s="758"/>
      <c r="AA36" s="758"/>
      <c r="AB36" s="758"/>
      <c r="AC36" s="758"/>
      <c r="AD36" s="1238"/>
      <c r="AE36" s="758"/>
      <c r="AF36" s="758"/>
      <c r="AG36" s="758"/>
      <c r="AH36" s="758"/>
      <c r="AI36" s="758"/>
      <c r="AJ36" s="2007"/>
      <c r="AK36" s="758"/>
      <c r="AL36" s="1297"/>
      <c r="AM36" s="1297"/>
      <c r="AP36" s="1988"/>
    </row>
    <row r="37">
      <c r="A37" s="1300"/>
      <c r="C37" s="758"/>
      <c r="D37" s="758"/>
      <c r="E37" s="1297"/>
      <c r="F37" s="1297"/>
      <c r="G37" s="1297"/>
      <c r="H37" s="758"/>
      <c r="I37" s="758"/>
      <c r="J37" s="1300"/>
      <c r="K37" s="758"/>
      <c r="L37" s="758"/>
      <c r="M37" s="2015"/>
      <c r="N37" s="1986"/>
      <c r="O37" s="1986"/>
      <c r="P37" s="1986"/>
      <c r="Q37" s="758"/>
      <c r="R37" s="758"/>
      <c r="S37" s="758"/>
      <c r="T37" s="758"/>
      <c r="U37" s="758"/>
      <c r="V37" s="1297"/>
      <c r="W37" s="1297"/>
      <c r="X37" s="1297"/>
      <c r="Y37" s="758"/>
      <c r="Z37" s="758"/>
      <c r="AA37" s="758"/>
      <c r="AB37" s="758"/>
      <c r="AC37" s="758"/>
      <c r="AD37" s="758"/>
      <c r="AE37" s="758"/>
      <c r="AF37" s="758"/>
      <c r="AG37" s="758"/>
      <c r="AH37" s="758"/>
      <c r="AI37" s="758"/>
      <c r="AJ37" s="1987"/>
      <c r="AK37" s="758"/>
      <c r="AL37" s="758"/>
      <c r="AM37" s="758"/>
      <c r="AP37" s="1988"/>
    </row>
    <row r="38">
      <c r="A38" s="1300"/>
      <c r="C38" s="758"/>
      <c r="D38" s="758"/>
      <c r="E38" s="1297"/>
      <c r="F38" s="1297"/>
      <c r="G38" s="1297"/>
      <c r="H38" s="758"/>
      <c r="I38" s="758"/>
      <c r="J38" s="1300"/>
      <c r="K38" s="758"/>
      <c r="L38" s="758"/>
      <c r="M38" s="2015"/>
      <c r="N38" s="1986"/>
      <c r="O38" s="1986"/>
      <c r="P38" s="1986"/>
      <c r="Q38" s="1300"/>
      <c r="R38" s="1300"/>
      <c r="S38" s="1297"/>
      <c r="T38" s="1300"/>
      <c r="U38" s="1300"/>
      <c r="V38" s="1300"/>
      <c r="W38" s="1300"/>
      <c r="X38" s="1300"/>
      <c r="Y38" s="1300"/>
      <c r="Z38" s="1300"/>
      <c r="AA38" s="1300"/>
      <c r="AB38" s="1300"/>
      <c r="AC38" s="1300"/>
      <c r="AD38" s="758"/>
      <c r="AE38" s="758"/>
      <c r="AF38" s="758"/>
      <c r="AG38" s="758"/>
      <c r="AH38" s="758"/>
      <c r="AI38" s="758"/>
      <c r="AJ38" s="2017"/>
      <c r="AK38" s="1300"/>
      <c r="AL38" s="1300"/>
      <c r="AM38" s="1300"/>
      <c r="AP38" s="1988"/>
    </row>
    <row r="39" ht="14.25" customHeight="1">
      <c r="A39" s="2018"/>
      <c r="C39" s="758"/>
      <c r="D39" s="758"/>
      <c r="E39" s="758"/>
      <c r="F39" s="758"/>
      <c r="G39" s="758"/>
      <c r="H39" s="758"/>
      <c r="I39" s="758"/>
      <c r="J39" s="1300"/>
      <c r="K39" s="758"/>
      <c r="L39" s="758"/>
      <c r="M39" s="2015"/>
      <c r="N39" s="2011"/>
      <c r="O39" s="2011"/>
      <c r="P39" s="2011"/>
      <c r="Q39" s="1300"/>
      <c r="R39" s="1300"/>
      <c r="S39" s="1300"/>
      <c r="T39" s="1300"/>
      <c r="U39" s="1300"/>
      <c r="V39" s="1300"/>
      <c r="W39" s="1300"/>
      <c r="X39" s="1300"/>
      <c r="Y39" s="758"/>
      <c r="Z39" s="758"/>
      <c r="AA39" s="758"/>
      <c r="AB39" s="758"/>
      <c r="AC39" s="758"/>
      <c r="AD39" s="758"/>
      <c r="AE39" s="758"/>
      <c r="AF39" s="758"/>
      <c r="AG39" s="758"/>
      <c r="AH39" s="758"/>
      <c r="AI39" s="758"/>
      <c r="AJ39" s="2007"/>
      <c r="AK39" s="758"/>
      <c r="AL39" s="1300"/>
      <c r="AM39" s="1300"/>
    </row>
    <row r="40">
      <c r="A40" s="2018"/>
      <c r="C40" s="758"/>
      <c r="D40" s="758"/>
      <c r="E40" s="758"/>
      <c r="F40" s="758"/>
      <c r="G40" s="758"/>
      <c r="H40" s="758"/>
      <c r="I40" s="758"/>
      <c r="J40" s="1300"/>
      <c r="K40" s="758"/>
      <c r="L40" s="758"/>
      <c r="M40" s="2015"/>
      <c r="N40" s="1986"/>
      <c r="O40" s="1986"/>
      <c r="P40" s="1986"/>
      <c r="Q40" s="758"/>
      <c r="R40" s="1297"/>
      <c r="S40" s="758"/>
      <c r="T40" s="758"/>
      <c r="U40" s="758"/>
      <c r="V40" s="758"/>
      <c r="W40" s="758"/>
      <c r="X40" s="1297"/>
      <c r="Y40" s="758"/>
      <c r="Z40" s="758"/>
      <c r="AA40" s="758"/>
      <c r="AB40" s="758"/>
      <c r="AC40" s="758"/>
      <c r="AD40" s="758"/>
      <c r="AE40" s="758"/>
      <c r="AF40" s="758"/>
      <c r="AG40" s="758"/>
      <c r="AH40" s="758"/>
      <c r="AI40" s="758"/>
      <c r="AJ40" s="1999"/>
      <c r="AK40" s="758"/>
      <c r="AL40" s="758"/>
      <c r="AM40" s="758"/>
      <c r="AP40" s="1988"/>
    </row>
    <row r="41">
      <c r="A41" s="2018"/>
      <c r="C41" s="758"/>
      <c r="D41" s="758"/>
      <c r="E41" s="758"/>
      <c r="F41" s="758"/>
      <c r="G41" s="758"/>
      <c r="H41" s="758"/>
      <c r="I41" s="758"/>
      <c r="J41" s="1300"/>
      <c r="K41" s="758"/>
      <c r="L41" s="758"/>
      <c r="M41" s="2015"/>
      <c r="N41" s="1986"/>
      <c r="O41" s="1986"/>
      <c r="P41" s="1986"/>
      <c r="Q41" s="758"/>
      <c r="R41" s="758"/>
      <c r="S41" s="758"/>
      <c r="T41" s="758"/>
      <c r="U41" s="758"/>
      <c r="V41" s="1297"/>
      <c r="W41" s="1297"/>
      <c r="X41" s="1297"/>
      <c r="Y41" s="758"/>
      <c r="Z41" s="758"/>
      <c r="AA41" s="758"/>
      <c r="AB41" s="758"/>
      <c r="AC41" s="758"/>
      <c r="AD41" s="1242"/>
      <c r="AE41" s="758"/>
      <c r="AF41" s="758"/>
      <c r="AG41" s="758"/>
      <c r="AH41" s="758"/>
      <c r="AI41" s="758"/>
      <c r="AJ41" s="2009"/>
      <c r="AK41" s="758"/>
      <c r="AL41" s="758"/>
      <c r="AM41" s="758"/>
      <c r="AP41" s="1394"/>
    </row>
    <row r="42">
      <c r="A42" s="1914"/>
      <c r="C42" s="758"/>
      <c r="D42" s="758"/>
      <c r="E42" s="758"/>
      <c r="F42" s="758"/>
      <c r="G42" s="758"/>
      <c r="H42" s="758"/>
      <c r="I42" s="758"/>
      <c r="J42" s="1300"/>
      <c r="K42" s="758"/>
      <c r="L42" s="1297"/>
      <c r="M42" s="2015"/>
      <c r="N42" s="2011"/>
      <c r="O42" s="2011"/>
      <c r="P42" s="2011"/>
      <c r="Q42" s="1300"/>
      <c r="R42" s="1297"/>
      <c r="S42" s="1297"/>
      <c r="T42" s="1297"/>
      <c r="U42" s="1297"/>
      <c r="V42" s="1297"/>
      <c r="W42" s="1297"/>
      <c r="X42" s="1297"/>
      <c r="Y42" s="758"/>
      <c r="Z42" s="758"/>
      <c r="AA42" s="758"/>
      <c r="AB42" s="758"/>
      <c r="AC42" s="758"/>
      <c r="AD42" s="1238"/>
      <c r="AE42" s="758"/>
      <c r="AF42" s="758"/>
      <c r="AG42" s="758"/>
      <c r="AH42" s="758"/>
      <c r="AI42" s="758"/>
      <c r="AJ42" s="2007"/>
      <c r="AK42" s="758"/>
      <c r="AL42" s="758"/>
      <c r="AM42" s="758"/>
      <c r="AP42" s="1988"/>
    </row>
    <row r="43">
      <c r="A43" s="1914"/>
      <c r="C43" s="758"/>
      <c r="D43" s="758"/>
      <c r="E43" s="758"/>
      <c r="F43" s="758"/>
      <c r="G43" s="758"/>
      <c r="H43" s="758"/>
      <c r="I43" s="758"/>
      <c r="J43" s="1300"/>
      <c r="K43" s="758"/>
      <c r="L43" s="758"/>
      <c r="M43" s="2015"/>
      <c r="N43" s="1986"/>
      <c r="O43" s="1986"/>
      <c r="P43" s="1986"/>
      <c r="Q43" s="1297"/>
      <c r="R43" s="1300"/>
      <c r="S43" s="1297"/>
      <c r="T43" s="1297"/>
      <c r="U43" s="1297"/>
      <c r="V43" s="1297"/>
      <c r="W43" s="1297"/>
      <c r="X43" s="1297"/>
      <c r="Y43" s="758"/>
      <c r="Z43" s="758"/>
      <c r="AA43" s="758"/>
      <c r="AB43" s="758"/>
      <c r="AC43" s="758"/>
      <c r="AD43" s="758"/>
      <c r="AE43" s="758"/>
      <c r="AF43" s="758"/>
      <c r="AG43" s="758"/>
      <c r="AH43" s="758"/>
      <c r="AI43" s="758"/>
      <c r="AJ43" s="1987"/>
      <c r="AK43" s="758"/>
      <c r="AL43" s="758"/>
      <c r="AM43" s="758"/>
      <c r="AP43" s="1988"/>
    </row>
    <row r="44">
      <c r="A44" s="1300"/>
      <c r="C44" s="758"/>
      <c r="D44" s="758"/>
      <c r="E44" s="758"/>
      <c r="F44" s="758"/>
      <c r="G44" s="758"/>
      <c r="H44" s="758"/>
      <c r="I44" s="758"/>
      <c r="J44" s="1300"/>
      <c r="K44" s="758"/>
      <c r="L44" s="758"/>
      <c r="M44" s="2015"/>
      <c r="N44" s="1986"/>
      <c r="O44" s="1986"/>
      <c r="P44" s="1986"/>
      <c r="Q44" s="758"/>
      <c r="R44" s="1300"/>
      <c r="S44" s="758"/>
      <c r="T44" s="758"/>
      <c r="U44" s="758"/>
      <c r="V44" s="758"/>
      <c r="W44" s="758"/>
      <c r="X44" s="1297"/>
      <c r="Y44" s="758"/>
      <c r="Z44" s="758"/>
      <c r="AA44" s="758"/>
      <c r="AB44" s="758"/>
      <c r="AC44" s="758"/>
      <c r="AD44" s="758"/>
      <c r="AE44" s="758"/>
      <c r="AF44" s="758"/>
      <c r="AG44" s="758"/>
      <c r="AH44" s="758"/>
      <c r="AI44" s="758"/>
      <c r="AJ44" s="1987"/>
      <c r="AK44" s="1297"/>
      <c r="AL44" s="758"/>
      <c r="AM44" s="758"/>
      <c r="AP44" s="1988"/>
    </row>
    <row r="45">
      <c r="A45" s="1300"/>
      <c r="C45" s="758"/>
      <c r="D45" s="758"/>
      <c r="E45" s="1297"/>
      <c r="F45" s="1297"/>
      <c r="G45" s="1297"/>
      <c r="H45" s="758"/>
      <c r="I45" s="758"/>
      <c r="J45" s="1300"/>
      <c r="K45" s="758"/>
      <c r="L45" s="758"/>
      <c r="M45" s="2015"/>
      <c r="N45" s="1986"/>
      <c r="O45" s="1986"/>
      <c r="P45" s="1986"/>
      <c r="Q45" s="758"/>
      <c r="R45" s="1300"/>
      <c r="S45" s="758"/>
      <c r="T45" s="758"/>
      <c r="U45" s="758"/>
      <c r="V45" s="758"/>
      <c r="W45" s="758"/>
      <c r="X45" s="758"/>
      <c r="Y45" s="758"/>
      <c r="Z45" s="758"/>
      <c r="AA45" s="758"/>
      <c r="AB45" s="758"/>
      <c r="AC45" s="758"/>
      <c r="AD45" s="1242"/>
      <c r="AE45" s="758"/>
      <c r="AF45" s="758"/>
      <c r="AG45" s="758"/>
      <c r="AH45" s="758"/>
      <c r="AI45" s="758"/>
      <c r="AJ45" s="2009"/>
      <c r="AK45" s="758"/>
      <c r="AL45" s="758"/>
      <c r="AM45" s="758"/>
      <c r="AP45" s="1988"/>
    </row>
    <row r="46">
      <c r="A46" s="2019" t="s">
        <v>3</v>
      </c>
      <c r="C46" s="758"/>
      <c r="D46" s="758"/>
      <c r="E46" s="1297"/>
      <c r="F46" s="1297"/>
      <c r="G46" s="1297"/>
      <c r="H46" s="758"/>
      <c r="I46" s="758"/>
      <c r="J46" s="1300"/>
      <c r="K46" s="758"/>
      <c r="M46" s="2015"/>
      <c r="N46" s="2011"/>
      <c r="O46" s="2011"/>
      <c r="P46" s="2011"/>
      <c r="Q46" s="1297"/>
      <c r="R46" s="1297"/>
      <c r="S46" s="1297"/>
      <c r="T46" s="1297"/>
      <c r="U46" s="1297"/>
      <c r="V46" s="1297"/>
      <c r="W46" s="1297"/>
      <c r="X46" s="1297"/>
      <c r="Y46" s="758"/>
      <c r="Z46" s="758"/>
      <c r="AA46" s="758"/>
      <c r="AB46" s="1297"/>
      <c r="AC46" s="1297"/>
      <c r="AD46" s="1238"/>
      <c r="AE46" s="758"/>
      <c r="AF46" s="758"/>
      <c r="AG46" s="758"/>
      <c r="AH46" s="758"/>
      <c r="AI46" s="758"/>
      <c r="AJ46" s="2007"/>
      <c r="AK46" s="758"/>
      <c r="AL46" s="758"/>
      <c r="AM46" s="758"/>
      <c r="AP46" s="1988"/>
    </row>
    <row r="47">
      <c r="A47" s="1914"/>
      <c r="C47" s="758"/>
      <c r="D47" s="758"/>
      <c r="E47" s="758"/>
      <c r="F47" s="758"/>
      <c r="G47" s="758"/>
      <c r="H47" s="758"/>
      <c r="I47" s="758"/>
      <c r="J47" s="1300"/>
      <c r="K47" s="758"/>
      <c r="L47" s="758"/>
      <c r="M47" s="2015"/>
      <c r="N47" s="1986"/>
      <c r="O47" s="1986"/>
      <c r="P47" s="1986"/>
      <c r="Q47" s="758"/>
      <c r="R47" s="758"/>
      <c r="S47" s="758"/>
      <c r="T47" s="758"/>
      <c r="U47" s="758"/>
      <c r="V47" s="758"/>
      <c r="W47" s="1297"/>
      <c r="X47" s="758"/>
      <c r="Y47" s="758"/>
      <c r="Z47" s="758"/>
      <c r="AA47" s="758"/>
      <c r="AB47" s="758"/>
      <c r="AC47" s="758"/>
      <c r="AD47" s="1242"/>
      <c r="AE47" s="758"/>
      <c r="AF47" s="758"/>
      <c r="AG47" s="758"/>
      <c r="AH47" s="758"/>
      <c r="AI47" s="758"/>
      <c r="AJ47" s="2009"/>
      <c r="AK47" s="758"/>
      <c r="AL47" s="758"/>
      <c r="AM47" s="758"/>
      <c r="AP47" s="1988"/>
    </row>
    <row r="48">
      <c r="A48" s="1914"/>
      <c r="C48" s="758"/>
      <c r="D48" s="758"/>
      <c r="E48" s="758"/>
      <c r="F48" s="758"/>
      <c r="G48" s="758"/>
      <c r="H48" s="758"/>
      <c r="I48" s="758"/>
      <c r="J48" s="1300"/>
      <c r="K48" s="758"/>
      <c r="L48" s="758"/>
      <c r="M48" s="2015"/>
      <c r="N48" s="1986"/>
      <c r="O48" s="1986"/>
      <c r="P48" s="1986"/>
      <c r="Q48" s="1297"/>
      <c r="R48" s="1297"/>
      <c r="S48" s="1297"/>
      <c r="T48" s="1297"/>
      <c r="U48" s="1297"/>
      <c r="V48" s="1297"/>
      <c r="W48" s="1297"/>
      <c r="X48" s="1297"/>
      <c r="Y48" s="758"/>
      <c r="Z48" s="758"/>
      <c r="AA48" s="758"/>
      <c r="AB48" s="758"/>
      <c r="AC48" s="758"/>
      <c r="AD48" s="1238"/>
      <c r="AE48" s="758"/>
      <c r="AF48" s="758"/>
      <c r="AG48" s="758"/>
      <c r="AH48" s="758"/>
      <c r="AI48" s="758"/>
      <c r="AJ48" s="2007"/>
      <c r="AK48" s="758"/>
      <c r="AL48" s="758"/>
      <c r="AM48" s="758"/>
      <c r="AP48" s="1988"/>
    </row>
    <row r="49">
      <c r="A49" s="1914"/>
      <c r="C49" s="758"/>
      <c r="D49" s="758"/>
      <c r="E49" s="758"/>
      <c r="F49" s="758"/>
      <c r="G49" s="758"/>
      <c r="H49" s="758"/>
      <c r="I49" s="758"/>
      <c r="J49" s="1300"/>
      <c r="K49" s="758"/>
      <c r="L49" s="758"/>
      <c r="M49" s="2015"/>
      <c r="N49" s="1986"/>
      <c r="O49" s="1986"/>
      <c r="P49" s="1986"/>
      <c r="Q49" s="758"/>
      <c r="R49" s="758"/>
      <c r="S49" s="758"/>
      <c r="T49" s="758"/>
      <c r="U49" s="758"/>
      <c r="V49" s="758"/>
      <c r="W49" s="758"/>
      <c r="X49" s="758"/>
      <c r="Y49" s="758"/>
      <c r="Z49" s="758"/>
      <c r="AA49" s="758"/>
      <c r="AB49" s="758"/>
      <c r="AC49" s="758"/>
      <c r="AD49" s="1242"/>
      <c r="AE49" s="758"/>
      <c r="AF49" s="758"/>
      <c r="AG49" s="758"/>
      <c r="AH49" s="758"/>
      <c r="AI49" s="758"/>
      <c r="AJ49" s="2009"/>
      <c r="AK49" s="758"/>
      <c r="AL49" s="758"/>
      <c r="AM49" s="758"/>
      <c r="AP49" s="1988"/>
    </row>
    <row r="50">
      <c r="A50" s="1914"/>
      <c r="C50" s="758"/>
      <c r="D50" s="758"/>
      <c r="E50" s="758"/>
      <c r="F50" s="758"/>
      <c r="G50" s="758"/>
      <c r="H50" s="758"/>
      <c r="I50" s="758"/>
      <c r="J50" s="1300"/>
      <c r="K50" s="758"/>
      <c r="L50" s="758"/>
      <c r="M50" s="2015"/>
      <c r="N50" s="1986"/>
      <c r="O50" s="1986"/>
      <c r="P50" s="1986"/>
      <c r="Q50" s="758"/>
      <c r="R50" s="1297"/>
      <c r="S50" s="758"/>
      <c r="T50" s="758"/>
      <c r="U50" s="758"/>
      <c r="V50" s="1300"/>
      <c r="W50" s="1300"/>
      <c r="X50" s="1300"/>
      <c r="Y50" s="758"/>
      <c r="Z50" s="758"/>
      <c r="AA50" s="758"/>
      <c r="AB50" s="758"/>
      <c r="AC50" s="1238"/>
      <c r="AD50" s="1238"/>
      <c r="AE50" s="1238"/>
      <c r="AF50" s="758"/>
      <c r="AG50" s="758"/>
      <c r="AH50" s="758"/>
      <c r="AI50" s="758"/>
      <c r="AJ50" s="2007"/>
      <c r="AK50" s="758"/>
      <c r="AL50" s="758"/>
      <c r="AM50" s="758"/>
      <c r="AP50" s="1988"/>
    </row>
    <row r="51">
      <c r="A51" s="1300"/>
      <c r="C51" s="758"/>
      <c r="D51" s="758"/>
      <c r="E51" s="758"/>
      <c r="F51" s="758"/>
      <c r="G51" s="758"/>
      <c r="H51" s="758"/>
      <c r="I51" s="758"/>
      <c r="J51" s="1300"/>
      <c r="K51" s="758"/>
      <c r="L51" s="758"/>
      <c r="M51" s="2015"/>
      <c r="N51" s="1986"/>
      <c r="O51" s="1986"/>
      <c r="P51" s="1986"/>
      <c r="Q51" s="758"/>
      <c r="R51" s="1297"/>
      <c r="S51" s="758"/>
      <c r="T51" s="1297"/>
      <c r="U51" s="758"/>
      <c r="V51" s="758"/>
      <c r="W51" s="758"/>
      <c r="X51" s="758"/>
      <c r="Y51" s="758"/>
      <c r="Z51" s="758"/>
      <c r="AA51" s="758"/>
      <c r="AB51" s="758"/>
      <c r="AC51" s="758"/>
      <c r="AD51" s="758"/>
      <c r="AE51" s="758"/>
      <c r="AF51" s="758"/>
      <c r="AG51" s="758"/>
      <c r="AH51" s="758"/>
      <c r="AI51" s="758"/>
      <c r="AJ51" s="1987"/>
      <c r="AK51" s="758"/>
      <c r="AL51" s="758"/>
      <c r="AM51" s="758"/>
      <c r="AP51" s="1988"/>
    </row>
    <row r="52">
      <c r="A52" s="2020"/>
      <c r="C52" s="758"/>
      <c r="D52" s="758"/>
      <c r="E52" s="1300"/>
      <c r="F52" s="1300"/>
      <c r="G52" s="1300"/>
      <c r="H52" s="758"/>
      <c r="I52" s="758"/>
      <c r="J52" s="1300"/>
      <c r="K52" s="758"/>
      <c r="L52" s="758"/>
      <c r="M52" s="2015"/>
      <c r="N52" s="1986"/>
      <c r="O52" s="1986"/>
      <c r="P52" s="1986"/>
      <c r="Q52" s="758"/>
      <c r="R52" s="758"/>
      <c r="S52" s="758"/>
      <c r="T52" s="1297"/>
      <c r="U52" s="758"/>
      <c r="V52" s="1297"/>
      <c r="W52" s="1297"/>
      <c r="X52" s="1297"/>
      <c r="Y52" s="758"/>
      <c r="Z52" s="758"/>
      <c r="AA52" s="758"/>
      <c r="AB52" s="758"/>
      <c r="AC52" s="758"/>
      <c r="AD52" s="758"/>
      <c r="AE52" s="758"/>
      <c r="AF52" s="758"/>
      <c r="AG52" s="758"/>
      <c r="AH52" s="758"/>
      <c r="AI52" s="758"/>
      <c r="AJ52" s="2021"/>
      <c r="AK52" s="758"/>
      <c r="AL52" s="758"/>
      <c r="AM52" s="758"/>
      <c r="AP52" s="1988"/>
    </row>
    <row r="53">
      <c r="A53" s="1300"/>
      <c r="C53" s="758"/>
      <c r="D53" s="758"/>
      <c r="E53" s="1297"/>
      <c r="F53" s="1297"/>
      <c r="G53" s="1297"/>
      <c r="H53" s="758"/>
      <c r="I53" s="758"/>
      <c r="J53" s="1300"/>
      <c r="K53" s="758"/>
      <c r="L53" s="758"/>
      <c r="M53" s="2015"/>
      <c r="N53" s="1986"/>
      <c r="O53" s="1986"/>
      <c r="P53" s="1986"/>
      <c r="Q53" s="758"/>
      <c r="R53" s="1297"/>
      <c r="S53" s="1297"/>
      <c r="T53" s="1297"/>
      <c r="U53" s="1297"/>
      <c r="V53" s="758"/>
      <c r="W53" s="758"/>
      <c r="X53" s="758"/>
      <c r="Y53" s="758"/>
      <c r="Z53" s="758"/>
      <c r="AA53" s="758"/>
      <c r="AB53" s="758"/>
      <c r="AC53" s="758"/>
      <c r="AD53" s="1242"/>
      <c r="AE53" s="758"/>
      <c r="AF53" s="758"/>
      <c r="AG53" s="758"/>
      <c r="AH53" s="758"/>
      <c r="AI53" s="758"/>
      <c r="AJ53" s="2021"/>
      <c r="AK53" s="758"/>
      <c r="AL53" s="1297"/>
      <c r="AM53" s="1297"/>
      <c r="AP53" s="1988"/>
    </row>
    <row r="54">
      <c r="A54" s="1300"/>
      <c r="C54" s="758"/>
      <c r="D54" s="758"/>
      <c r="E54" s="758"/>
      <c r="F54" s="758"/>
      <c r="G54" s="758"/>
      <c r="H54" s="758"/>
      <c r="I54" s="758"/>
      <c r="J54" s="1300"/>
      <c r="K54" s="758"/>
      <c r="L54" s="758"/>
      <c r="M54" s="2015"/>
      <c r="N54" s="2022"/>
      <c r="O54" s="2022"/>
      <c r="P54" s="2022"/>
      <c r="Q54" s="758"/>
      <c r="R54" s="758"/>
      <c r="S54" s="1297"/>
      <c r="T54" s="758"/>
      <c r="U54" s="758"/>
      <c r="V54" s="758"/>
      <c r="W54" s="1297"/>
      <c r="X54" s="1297"/>
      <c r="Y54" s="758"/>
      <c r="Z54" s="758"/>
      <c r="AA54" s="758"/>
      <c r="AB54" s="758"/>
      <c r="AC54" s="758"/>
      <c r="AD54" s="758"/>
      <c r="AE54" s="758"/>
      <c r="AF54" s="758"/>
      <c r="AG54" s="758"/>
      <c r="AH54" s="758"/>
      <c r="AI54" s="758"/>
      <c r="AJ54" s="1999"/>
      <c r="AK54" s="1300"/>
      <c r="AL54" s="758"/>
      <c r="AM54" s="1300"/>
      <c r="AP54" s="1988"/>
    </row>
    <row r="55">
      <c r="A55" s="1914"/>
      <c r="C55" s="1297"/>
      <c r="D55" s="1297"/>
      <c r="E55" s="1297"/>
      <c r="F55" s="1297"/>
      <c r="G55" s="1297"/>
      <c r="H55" s="1300"/>
      <c r="I55" s="1297"/>
      <c r="J55" s="1300"/>
      <c r="K55" s="1297"/>
      <c r="L55" s="1297"/>
      <c r="M55" s="2015"/>
      <c r="N55" s="2022"/>
      <c r="O55" s="2022"/>
      <c r="P55" s="2022"/>
      <c r="Q55" s="1297"/>
      <c r="R55" s="1297"/>
      <c r="S55" s="1297"/>
      <c r="T55" s="1297"/>
      <c r="U55" s="1297"/>
      <c r="V55" s="1297"/>
      <c r="W55" s="1297"/>
      <c r="X55" s="1297"/>
      <c r="Y55" s="1297"/>
      <c r="Z55" s="1297"/>
      <c r="AA55" s="1297"/>
      <c r="AB55" s="1297"/>
      <c r="AC55" s="1297"/>
      <c r="AD55" s="1297"/>
      <c r="AE55" s="1297"/>
      <c r="AF55" s="1297"/>
      <c r="AG55" s="1297"/>
      <c r="AH55" s="1297"/>
      <c r="AI55" s="1297"/>
      <c r="AJ55" s="2007"/>
      <c r="AK55" s="1297"/>
      <c r="AL55" s="1297"/>
      <c r="AM55" s="1297"/>
      <c r="AP55" s="1988"/>
    </row>
    <row r="56">
      <c r="A56" s="1914"/>
      <c r="C56" s="1297"/>
      <c r="D56" s="1297"/>
      <c r="E56" s="1297"/>
      <c r="F56" s="1297"/>
      <c r="G56" s="1297"/>
      <c r="H56" s="1300"/>
      <c r="I56" s="1297"/>
      <c r="J56" s="1300"/>
      <c r="K56" s="1297"/>
      <c r="L56" s="1297"/>
      <c r="M56" s="2015"/>
      <c r="N56" s="2022"/>
      <c r="O56" s="2022"/>
      <c r="P56" s="2022"/>
      <c r="Q56" s="1297"/>
      <c r="R56" s="1300"/>
      <c r="S56" s="1297"/>
      <c r="T56" s="1297"/>
      <c r="U56" s="1297"/>
      <c r="V56" s="1297"/>
      <c r="W56" s="1297"/>
      <c r="X56" s="1297"/>
      <c r="Y56" s="1297"/>
      <c r="Z56" s="1297"/>
      <c r="AA56" s="1297"/>
      <c r="AB56" s="1297"/>
      <c r="AC56" s="1297"/>
      <c r="AD56" s="1297"/>
      <c r="AE56" s="1297"/>
      <c r="AF56" s="1297"/>
      <c r="AG56" s="1297"/>
      <c r="AH56" s="1297"/>
      <c r="AI56" s="1297"/>
      <c r="AJ56" s="2023"/>
      <c r="AK56" s="1300"/>
      <c r="AL56" s="1300"/>
      <c r="AM56" s="1300"/>
      <c r="AP56" s="1988"/>
    </row>
    <row r="57">
      <c r="A57" s="2020"/>
      <c r="C57" s="1297"/>
      <c r="D57" s="1297"/>
      <c r="E57" s="1297"/>
      <c r="F57" s="1297"/>
      <c r="G57" s="1297"/>
      <c r="H57" s="1297"/>
      <c r="I57" s="1297"/>
      <c r="J57" s="1300"/>
      <c r="K57" s="1297"/>
      <c r="L57" s="1297"/>
      <c r="M57" s="2015"/>
      <c r="N57" s="1300"/>
      <c r="O57" s="1300"/>
      <c r="P57" s="1300"/>
      <c r="Q57" s="1300"/>
      <c r="R57" s="1300"/>
      <c r="S57" s="1297"/>
      <c r="T57" s="1297"/>
      <c r="U57" s="1297"/>
      <c r="V57" s="1297"/>
      <c r="W57" s="1297"/>
      <c r="X57" s="1297"/>
      <c r="Y57" s="1297"/>
      <c r="Z57" s="1297"/>
      <c r="AA57" s="1297"/>
      <c r="AB57" s="1297"/>
      <c r="AC57" s="1297"/>
      <c r="AD57" s="1297"/>
      <c r="AE57" s="1297"/>
      <c r="AF57" s="1297"/>
      <c r="AG57" s="1297"/>
      <c r="AH57" s="1297"/>
      <c r="AI57" s="1297"/>
      <c r="AJ57" s="2017"/>
      <c r="AK57" s="1300"/>
      <c r="AL57" s="1300"/>
      <c r="AM57" s="1297"/>
      <c r="AP57" s="1988"/>
    </row>
    <row r="58">
      <c r="A58" s="2024"/>
      <c r="C58" s="1297"/>
      <c r="D58" s="1297"/>
      <c r="E58" s="1297"/>
      <c r="F58" s="1297"/>
      <c r="G58" s="1297"/>
      <c r="H58" s="1297"/>
      <c r="I58" s="1297"/>
      <c r="J58" s="1300"/>
      <c r="K58" s="1297"/>
      <c r="L58" s="1297"/>
      <c r="M58" s="2015"/>
      <c r="N58" s="2025"/>
      <c r="O58" s="2025"/>
      <c r="P58" s="2025"/>
      <c r="Q58" s="1300"/>
      <c r="R58" s="1300"/>
      <c r="S58" s="1297"/>
      <c r="T58" s="1297"/>
      <c r="U58" s="1297"/>
      <c r="V58" s="1297"/>
      <c r="W58" s="1297"/>
      <c r="X58" s="1297"/>
      <c r="Y58" s="1297"/>
      <c r="Z58" s="1297"/>
      <c r="AA58" s="1297"/>
      <c r="AB58" s="1297"/>
      <c r="AC58" s="1297"/>
      <c r="AD58" s="1300"/>
      <c r="AE58" s="1300"/>
      <c r="AF58" s="1300"/>
      <c r="AG58" s="1297"/>
      <c r="AH58" s="1297"/>
      <c r="AI58" s="1300"/>
      <c r="AJ58" s="2023"/>
      <c r="AK58" s="1300"/>
      <c r="AL58" s="1300"/>
      <c r="AM58" s="1300"/>
      <c r="AP58" s="2013"/>
    </row>
    <row r="59">
      <c r="A59" s="2026"/>
      <c r="C59" s="1297"/>
      <c r="D59" s="1297"/>
      <c r="E59" s="1300"/>
      <c r="F59" s="1300"/>
      <c r="G59" s="1300"/>
      <c r="H59" s="1297"/>
      <c r="I59" s="1297"/>
      <c r="J59" s="1300"/>
      <c r="K59" s="1297"/>
      <c r="L59" s="1297"/>
      <c r="M59" s="2015"/>
      <c r="N59" s="2022"/>
      <c r="O59" s="2022"/>
      <c r="P59" s="2022"/>
      <c r="Q59" s="1297"/>
      <c r="R59" s="1297"/>
      <c r="S59" s="1297"/>
      <c r="T59" s="1297"/>
      <c r="U59" s="1297"/>
      <c r="V59" s="1297"/>
      <c r="W59" s="1297"/>
      <c r="X59" s="1297"/>
      <c r="Y59" s="1297"/>
      <c r="Z59" s="1297"/>
      <c r="AA59" s="1297"/>
      <c r="AB59" s="1297"/>
      <c r="AC59" s="1297"/>
      <c r="AD59" s="1297"/>
      <c r="AE59" s="1297"/>
      <c r="AF59" s="1297"/>
      <c r="AG59" s="1297"/>
      <c r="AH59" s="1297"/>
      <c r="AI59" s="1297"/>
      <c r="AJ59" s="2017"/>
      <c r="AK59" s="1300"/>
      <c r="AL59" s="1300"/>
      <c r="AM59" s="1300"/>
      <c r="AP59" s="1988"/>
    </row>
    <row r="60">
      <c r="A60" s="2020"/>
      <c r="C60" s="1297"/>
      <c r="D60" s="1297"/>
      <c r="E60" s="1297"/>
      <c r="F60" s="1297"/>
      <c r="G60" s="1297"/>
      <c r="H60" s="1300"/>
      <c r="I60" s="1297"/>
      <c r="J60" s="1300"/>
      <c r="K60" s="1297"/>
      <c r="L60" s="1297"/>
      <c r="M60" s="2015"/>
      <c r="N60" s="2022"/>
      <c r="O60" s="2022"/>
      <c r="P60" s="2022"/>
      <c r="Q60" s="1300"/>
      <c r="R60" s="1297"/>
      <c r="S60" s="1297"/>
      <c r="T60" s="1297"/>
      <c r="U60" s="1297"/>
      <c r="V60" s="1297"/>
      <c r="W60" s="1297"/>
      <c r="X60" s="1297"/>
      <c r="Y60" s="1297"/>
      <c r="Z60" s="1297"/>
      <c r="AA60" s="1297"/>
      <c r="AB60" s="1297"/>
      <c r="AC60" s="1297"/>
      <c r="AD60" s="1297"/>
      <c r="AE60" s="1300"/>
      <c r="AF60" s="1300"/>
      <c r="AG60" s="1297"/>
      <c r="AH60" s="1297"/>
      <c r="AI60" s="1300"/>
      <c r="AJ60" s="2023"/>
      <c r="AK60" s="1300"/>
      <c r="AL60" s="1300"/>
      <c r="AM60" s="1300"/>
      <c r="AP60" s="1988"/>
    </row>
    <row r="61">
      <c r="A61" s="2027"/>
      <c r="C61" s="1297"/>
      <c r="D61" s="1297"/>
      <c r="E61" s="1297"/>
      <c r="F61" s="1297"/>
      <c r="G61" s="1297"/>
      <c r="H61" s="1300"/>
      <c r="I61" s="1297"/>
      <c r="J61" s="1300"/>
      <c r="K61" s="1297"/>
      <c r="L61" s="1297"/>
      <c r="M61" s="2015"/>
      <c r="N61" s="2022"/>
      <c r="O61" s="2022"/>
      <c r="P61" s="2022"/>
      <c r="Q61" s="1300"/>
      <c r="R61" s="1300"/>
      <c r="S61" s="1297"/>
      <c r="T61" s="1297"/>
      <c r="U61" s="1297"/>
      <c r="V61" s="1297"/>
      <c r="W61" s="1297"/>
      <c r="X61" s="1297"/>
      <c r="Y61" s="1297"/>
      <c r="Z61" s="1297"/>
      <c r="AA61" s="1297"/>
      <c r="AB61" s="1297"/>
      <c r="AC61" s="1297"/>
      <c r="AD61" s="1297"/>
      <c r="AE61" s="1297"/>
      <c r="AF61" s="1297"/>
      <c r="AG61" s="1297"/>
      <c r="AH61" s="1297"/>
      <c r="AI61" s="1297"/>
      <c r="AJ61" s="2007"/>
      <c r="AK61" s="1297"/>
      <c r="AL61" s="1297"/>
      <c r="AM61" s="1297"/>
      <c r="AP61" s="1988"/>
    </row>
    <row r="62">
      <c r="A62" s="2027"/>
      <c r="C62" s="1297"/>
      <c r="D62" s="1297"/>
      <c r="E62" s="1297"/>
      <c r="F62" s="1297"/>
      <c r="G62" s="1297"/>
      <c r="H62" s="1297"/>
      <c r="I62" s="1297"/>
      <c r="J62" s="1300"/>
      <c r="K62" s="1297"/>
      <c r="L62" s="1297"/>
      <c r="M62" s="2015"/>
      <c r="N62" s="2022"/>
      <c r="O62" s="2022"/>
      <c r="P62" s="2022"/>
      <c r="Q62" s="1297"/>
      <c r="R62" s="1297"/>
      <c r="S62" s="1297"/>
      <c r="T62" s="1297"/>
      <c r="U62" s="1297"/>
      <c r="V62" s="1297"/>
      <c r="W62" s="1297"/>
      <c r="X62" s="1297"/>
      <c r="Y62" s="1297"/>
      <c r="Z62" s="1297"/>
      <c r="AA62" s="1297"/>
      <c r="AB62" s="1297"/>
      <c r="AC62" s="1297"/>
      <c r="AD62" s="1297"/>
      <c r="AE62" s="1297"/>
      <c r="AF62" s="1297"/>
      <c r="AG62" s="1297"/>
      <c r="AH62" s="1297"/>
      <c r="AI62" s="1297"/>
      <c r="AJ62" s="2009"/>
      <c r="AK62" s="1297"/>
      <c r="AL62" s="1297"/>
      <c r="AM62" s="1297"/>
      <c r="AP62" s="1988"/>
    </row>
    <row r="63">
      <c r="A63" s="2028"/>
      <c r="C63" s="1297"/>
      <c r="D63" s="1297"/>
      <c r="E63" s="1297"/>
      <c r="F63" s="1297"/>
      <c r="G63" s="1297"/>
      <c r="H63" s="1297"/>
      <c r="I63" s="1297"/>
      <c r="J63" s="1300"/>
      <c r="K63" s="1297"/>
      <c r="L63" s="1297"/>
      <c r="M63" s="2015"/>
      <c r="N63" s="2022"/>
      <c r="O63" s="2022"/>
      <c r="P63" s="2022"/>
      <c r="Q63" s="1300"/>
      <c r="R63" s="1300"/>
      <c r="S63" s="1297"/>
      <c r="T63" s="1297"/>
      <c r="U63" s="1297"/>
      <c r="V63" s="1297"/>
      <c r="W63" s="1297"/>
      <c r="X63" s="1297"/>
      <c r="Y63" s="1297"/>
      <c r="Z63" s="1297"/>
      <c r="AA63" s="1297"/>
      <c r="AB63" s="1297"/>
      <c r="AC63" s="1297"/>
      <c r="AD63" s="1297"/>
      <c r="AE63" s="1297"/>
      <c r="AF63" s="1297"/>
      <c r="AG63" s="1297"/>
      <c r="AH63" s="1297"/>
      <c r="AI63" s="1297"/>
      <c r="AJ63" s="2007"/>
      <c r="AK63" s="1297"/>
      <c r="AL63" s="1297"/>
      <c r="AM63" s="1297"/>
      <c r="AP63" s="1988"/>
    </row>
    <row r="64">
      <c r="A64" s="2020"/>
      <c r="C64" s="1297"/>
      <c r="D64" s="1297"/>
      <c r="E64" s="1300"/>
      <c r="F64" s="1300"/>
      <c r="G64" s="1300"/>
      <c r="H64" s="1300"/>
      <c r="I64" s="1297"/>
      <c r="J64" s="1300"/>
      <c r="K64" s="1297"/>
      <c r="L64" s="1297"/>
      <c r="M64" s="2015"/>
      <c r="N64" s="2022"/>
      <c r="O64" s="2022"/>
      <c r="P64" s="2022"/>
      <c r="Q64" s="1297"/>
      <c r="R64" s="1300"/>
      <c r="S64" s="1297"/>
      <c r="T64" s="1297"/>
      <c r="U64" s="1297"/>
      <c r="V64" s="1297"/>
      <c r="W64" s="1297"/>
      <c r="X64" s="1297"/>
      <c r="Y64" s="1297"/>
      <c r="Z64" s="1297"/>
      <c r="AA64" s="1297"/>
      <c r="AB64" s="1297"/>
      <c r="AC64" s="1297"/>
      <c r="AD64" s="1300"/>
      <c r="AE64" s="1300"/>
      <c r="AF64" s="1300"/>
      <c r="AG64" s="1297"/>
      <c r="AH64" s="1300"/>
      <c r="AI64" s="1300"/>
      <c r="AJ64" s="2023"/>
      <c r="AK64" s="1300"/>
      <c r="AL64" s="1300"/>
      <c r="AM64" s="1300"/>
      <c r="AP64" s="1988"/>
    </row>
    <row r="65">
      <c r="A65" s="2027"/>
      <c r="C65" s="1297"/>
      <c r="D65" s="1297"/>
      <c r="E65" s="1297"/>
      <c r="F65" s="1297"/>
      <c r="G65" s="1297"/>
      <c r="H65" s="1300"/>
      <c r="I65" s="1297"/>
      <c r="J65" s="1300"/>
      <c r="K65" s="1297"/>
      <c r="L65" s="1297"/>
      <c r="M65" s="2015"/>
      <c r="N65" s="2022"/>
      <c r="O65" s="2022"/>
      <c r="P65" s="2022"/>
      <c r="Q65" s="1297"/>
      <c r="R65" s="1300"/>
      <c r="S65" s="1300"/>
      <c r="T65" s="1297"/>
      <c r="U65" s="1297"/>
      <c r="V65" s="1297"/>
      <c r="W65" s="1297"/>
      <c r="X65" s="1297"/>
      <c r="Y65" s="1297"/>
      <c r="Z65" s="1297"/>
      <c r="AA65" s="1297"/>
      <c r="AB65" s="1297"/>
      <c r="AC65" s="1297"/>
      <c r="AD65" s="1297"/>
      <c r="AE65" s="1297"/>
      <c r="AF65" s="1297"/>
      <c r="AG65" s="1297"/>
      <c r="AH65" s="1300"/>
      <c r="AI65" s="1297"/>
      <c r="AJ65" s="2007"/>
      <c r="AK65" s="1297"/>
      <c r="AL65" s="1297"/>
      <c r="AM65" s="1297"/>
      <c r="AP65" s="1988"/>
    </row>
    <row r="66">
      <c r="A66" s="2028"/>
      <c r="C66" s="1297"/>
      <c r="D66" s="1297"/>
      <c r="E66" s="1297"/>
      <c r="F66" s="1297"/>
      <c r="G66" s="1297"/>
      <c r="H66" s="1297"/>
      <c r="I66" s="1297"/>
      <c r="J66" s="1300"/>
      <c r="K66" s="1297"/>
      <c r="L66" s="1297"/>
      <c r="M66" s="2015"/>
      <c r="N66" s="1297"/>
      <c r="O66" s="1297"/>
      <c r="P66" s="1297"/>
      <c r="Q66" s="1297"/>
      <c r="R66" s="1300"/>
      <c r="S66" s="1297"/>
      <c r="T66" s="1297"/>
      <c r="U66" s="1297"/>
      <c r="V66" s="1297"/>
      <c r="W66" s="1297"/>
      <c r="X66" s="1297"/>
      <c r="Y66" s="1297"/>
      <c r="Z66" s="1297"/>
      <c r="AA66" s="1297"/>
      <c r="AB66" s="1297"/>
      <c r="AC66" s="1297"/>
      <c r="AD66" s="1297"/>
      <c r="AE66" s="1297"/>
      <c r="AF66" s="1297"/>
      <c r="AG66" s="1297"/>
      <c r="AH66" s="1297"/>
      <c r="AI66" s="1297"/>
      <c r="AJ66" s="2009"/>
      <c r="AK66" s="1297"/>
      <c r="AL66" s="1297"/>
      <c r="AM66" s="1297"/>
      <c r="AP66" s="1988"/>
    </row>
    <row r="67">
      <c r="A67" s="2028"/>
      <c r="B67" s="2029"/>
      <c r="C67" s="2030"/>
      <c r="D67" s="2030"/>
      <c r="E67" s="2030"/>
      <c r="F67" s="2030"/>
      <c r="G67" s="2030"/>
      <c r="H67" s="2030"/>
      <c r="I67" s="2030"/>
      <c r="J67" s="2030"/>
      <c r="K67" s="2030"/>
      <c r="L67" s="2030"/>
      <c r="M67" s="2031"/>
      <c r="N67" s="2030"/>
      <c r="O67" s="2030"/>
      <c r="P67" s="2030"/>
      <c r="Q67" s="2030"/>
      <c r="R67" s="2032"/>
      <c r="S67" s="2030"/>
      <c r="T67" s="2030"/>
      <c r="U67" s="2033"/>
      <c r="V67" s="2033"/>
      <c r="W67" s="2033"/>
      <c r="X67" s="2033"/>
      <c r="Y67" s="2030"/>
      <c r="Z67" s="2030"/>
      <c r="AA67" s="2030"/>
      <c r="AB67" s="2030"/>
      <c r="AC67" s="2030"/>
      <c r="AD67" s="2030"/>
      <c r="AE67" s="2030"/>
      <c r="AF67" s="2030"/>
      <c r="AG67" s="2030"/>
      <c r="AH67" s="2030"/>
      <c r="AI67" s="2030"/>
      <c r="AJ67" s="2034"/>
      <c r="AK67" s="2030"/>
      <c r="AL67" s="2030"/>
      <c r="AM67" s="2030"/>
      <c r="AN67" s="2035"/>
      <c r="AO67" s="2035"/>
      <c r="AP67" s="1988"/>
    </row>
    <row r="68">
      <c r="A68" s="2028"/>
      <c r="B68" s="2029"/>
      <c r="C68" s="2030"/>
      <c r="D68" s="2030"/>
      <c r="E68" s="2030"/>
      <c r="F68" s="2030"/>
      <c r="G68" s="2030"/>
      <c r="H68" s="2030"/>
      <c r="I68" s="2030"/>
      <c r="J68" s="2030"/>
      <c r="K68" s="2030"/>
      <c r="L68" s="2030"/>
      <c r="M68" s="2031"/>
      <c r="N68" s="2030"/>
      <c r="O68" s="2030"/>
      <c r="P68" s="2030"/>
      <c r="Q68" s="2030"/>
      <c r="R68" s="2032"/>
      <c r="S68" s="2030"/>
      <c r="T68" s="2030"/>
      <c r="U68" s="2033"/>
      <c r="V68" s="2033"/>
      <c r="W68" s="2033"/>
      <c r="X68" s="2033"/>
      <c r="Y68" s="2030"/>
      <c r="Z68" s="2030"/>
      <c r="AA68" s="2030"/>
      <c r="AB68" s="2030"/>
      <c r="AC68" s="2030"/>
      <c r="AD68" s="2030"/>
      <c r="AE68" s="2030"/>
      <c r="AF68" s="2030"/>
      <c r="AG68" s="2030"/>
      <c r="AH68" s="2030"/>
      <c r="AI68" s="2030"/>
      <c r="AJ68" s="2034"/>
      <c r="AK68" s="2030"/>
      <c r="AL68" s="2030"/>
      <c r="AM68" s="2030"/>
      <c r="AN68" s="2035"/>
      <c r="AO68" s="2035"/>
      <c r="AP68" s="1988"/>
    </row>
    <row r="69">
      <c r="A69" s="1300"/>
      <c r="B69" s="2029"/>
      <c r="C69" s="2030"/>
      <c r="D69" s="2030"/>
      <c r="E69" s="2030"/>
      <c r="F69" s="2030"/>
      <c r="G69" s="2030"/>
      <c r="H69" s="2030"/>
      <c r="I69" s="2030"/>
      <c r="J69" s="2030"/>
      <c r="K69" s="2030"/>
      <c r="L69" s="2030"/>
      <c r="M69" s="2031"/>
      <c r="N69" s="2030"/>
      <c r="O69" s="2030"/>
      <c r="P69" s="2030"/>
      <c r="Q69" s="2030"/>
      <c r="R69" s="2032"/>
      <c r="S69" s="2030"/>
      <c r="T69" s="2030"/>
      <c r="U69" s="2033"/>
      <c r="V69" s="2033"/>
      <c r="W69" s="2033"/>
      <c r="X69" s="2033"/>
      <c r="Y69" s="2030"/>
      <c r="Z69" s="2030"/>
      <c r="AA69" s="2030"/>
      <c r="AB69" s="2030"/>
      <c r="AC69" s="2030"/>
      <c r="AD69" s="2030"/>
      <c r="AE69" s="2030"/>
      <c r="AF69" s="2030"/>
      <c r="AG69" s="2030"/>
      <c r="AH69" s="2030"/>
      <c r="AI69" s="2030"/>
      <c r="AJ69" s="2034"/>
      <c r="AK69" s="2030"/>
      <c r="AL69" s="2030"/>
      <c r="AM69" s="2030"/>
      <c r="AN69" s="2035"/>
      <c r="AO69" s="2035"/>
      <c r="AP69" s="1988"/>
    </row>
    <row r="70">
      <c r="A70" s="1300"/>
      <c r="B70" s="2029"/>
      <c r="C70" s="2030"/>
      <c r="D70" s="2030"/>
      <c r="E70" s="2030"/>
      <c r="F70" s="2030"/>
      <c r="G70" s="2030"/>
      <c r="H70" s="2030"/>
      <c r="I70" s="2030"/>
      <c r="J70" s="2030"/>
      <c r="K70" s="2030"/>
      <c r="L70" s="2030"/>
      <c r="M70" s="2031"/>
      <c r="N70" s="2030"/>
      <c r="O70" s="2030"/>
      <c r="P70" s="2030"/>
      <c r="Q70" s="2030"/>
      <c r="R70" s="2032"/>
      <c r="S70" s="2030"/>
      <c r="T70" s="2030"/>
      <c r="U70" s="2033"/>
      <c r="V70" s="2033"/>
      <c r="W70" s="2033"/>
      <c r="X70" s="2033"/>
      <c r="Y70" s="2030"/>
      <c r="Z70" s="2030"/>
      <c r="AA70" s="2030"/>
      <c r="AB70" s="2030"/>
      <c r="AC70" s="2030"/>
      <c r="AD70" s="2030"/>
      <c r="AE70" s="2030"/>
      <c r="AF70" s="2030"/>
      <c r="AG70" s="2030"/>
      <c r="AH70" s="2030"/>
      <c r="AI70" s="2030"/>
      <c r="AJ70" s="2034"/>
      <c r="AK70" s="2030"/>
      <c r="AL70" s="2030"/>
      <c r="AM70" s="2030"/>
      <c r="AN70" s="2035"/>
      <c r="AO70" s="2035"/>
      <c r="AP70" s="1988"/>
    </row>
    <row r="71">
      <c r="A71" s="1300"/>
      <c r="B71" s="2029"/>
      <c r="C71" s="2030"/>
      <c r="D71" s="2030"/>
      <c r="E71" s="2030"/>
      <c r="F71" s="2030"/>
      <c r="G71" s="2030"/>
      <c r="H71" s="2030"/>
      <c r="I71" s="2030"/>
      <c r="J71" s="2030"/>
      <c r="K71" s="2030"/>
      <c r="L71" s="2030"/>
      <c r="M71" s="2031"/>
      <c r="N71" s="2030"/>
      <c r="O71" s="2030"/>
      <c r="P71" s="2030"/>
      <c r="Q71" s="2030"/>
      <c r="R71" s="2032"/>
      <c r="S71" s="2030"/>
      <c r="T71" s="2030"/>
      <c r="U71" s="2033"/>
      <c r="V71" s="2033"/>
      <c r="W71" s="2033"/>
      <c r="X71" s="2033"/>
      <c r="Y71" s="2030"/>
      <c r="Z71" s="2030"/>
      <c r="AA71" s="2030"/>
      <c r="AB71" s="2030"/>
      <c r="AC71" s="2030"/>
      <c r="AD71" s="2030"/>
      <c r="AE71" s="2030"/>
      <c r="AF71" s="2030"/>
      <c r="AG71" s="2030"/>
      <c r="AH71" s="2030"/>
      <c r="AI71" s="2030"/>
      <c r="AJ71" s="2034"/>
      <c r="AK71" s="2030"/>
      <c r="AL71" s="2030"/>
      <c r="AM71" s="2030"/>
      <c r="AN71" s="2035"/>
      <c r="AO71" s="2035"/>
      <c r="AP71" s="1988"/>
    </row>
    <row r="72">
      <c r="A72" s="1300"/>
      <c r="B72" s="2029"/>
      <c r="C72" s="2030"/>
      <c r="D72" s="2030"/>
      <c r="E72" s="2030"/>
      <c r="F72" s="2030"/>
      <c r="G72" s="2030"/>
      <c r="H72" s="2030"/>
      <c r="I72" s="2030"/>
      <c r="J72" s="2030"/>
      <c r="K72" s="2030"/>
      <c r="L72" s="2030"/>
      <c r="M72" s="2031"/>
      <c r="N72" s="2030"/>
      <c r="O72" s="2030"/>
      <c r="P72" s="2030"/>
      <c r="Q72" s="2030"/>
      <c r="R72" s="2032"/>
      <c r="S72" s="2030"/>
      <c r="T72" s="2030"/>
      <c r="U72" s="2033"/>
      <c r="V72" s="2033"/>
      <c r="W72" s="2033"/>
      <c r="X72" s="2033"/>
      <c r="Y72" s="2030"/>
      <c r="Z72" s="2030"/>
      <c r="AA72" s="2030"/>
      <c r="AB72" s="2030"/>
      <c r="AC72" s="2030"/>
      <c r="AD72" s="2030"/>
      <c r="AE72" s="2030"/>
      <c r="AF72" s="2030"/>
      <c r="AG72" s="2030"/>
      <c r="AH72" s="2030"/>
      <c r="AI72" s="2030"/>
      <c r="AJ72" s="2034"/>
      <c r="AK72" s="2030"/>
      <c r="AL72" s="2030"/>
      <c r="AM72" s="2030"/>
      <c r="AN72" s="2035"/>
      <c r="AO72" s="2035"/>
      <c r="AP72" s="1988"/>
    </row>
    <row r="73">
      <c r="A73" s="1300"/>
      <c r="J73" s="1300"/>
      <c r="M73" s="2036"/>
    </row>
    <row r="74">
      <c r="A74" s="1300"/>
      <c r="J74" s="1300"/>
      <c r="M74" s="2036"/>
    </row>
    <row r="75">
      <c r="A75" s="1300"/>
      <c r="J75" s="1300"/>
      <c r="M75" s="2036"/>
    </row>
    <row r="76">
      <c r="A76" s="1300"/>
      <c r="J76" s="1300"/>
      <c r="M76" s="2036"/>
    </row>
    <row r="77">
      <c r="A77" s="1300"/>
      <c r="J77" s="1300"/>
      <c r="M77" s="2036"/>
    </row>
    <row r="78">
      <c r="A78" s="1300"/>
      <c r="J78" s="1300"/>
      <c r="M78" s="2036"/>
    </row>
    <row r="79">
      <c r="A79" s="1300"/>
      <c r="J79" s="1300"/>
      <c r="M79" s="2036"/>
    </row>
    <row r="80">
      <c r="A80" s="1300"/>
      <c r="J80" s="1300"/>
      <c r="M80" s="2036"/>
    </row>
    <row r="81">
      <c r="A81" s="1300"/>
      <c r="J81" s="1300"/>
      <c r="M81" s="2036"/>
    </row>
    <row r="82">
      <c r="A82" s="1300"/>
      <c r="J82" s="1300"/>
      <c r="M82" s="2036"/>
    </row>
    <row r="83">
      <c r="A83" s="1300"/>
      <c r="J83" s="1300"/>
      <c r="M83" s="2036"/>
    </row>
    <row r="84">
      <c r="A84" s="1300"/>
      <c r="J84" s="1300"/>
      <c r="M84" s="2036"/>
    </row>
    <row r="85">
      <c r="A85" s="1300"/>
      <c r="J85" s="1300"/>
      <c r="M85" s="2036"/>
    </row>
    <row r="86">
      <c r="A86" s="1300"/>
      <c r="J86" s="1300"/>
      <c r="M86" s="2036"/>
    </row>
    <row r="87">
      <c r="A87" s="1300"/>
      <c r="J87" s="1300"/>
      <c r="M87" s="2036"/>
    </row>
    <row r="88">
      <c r="A88" s="1300"/>
      <c r="J88" s="1300"/>
      <c r="M88" s="2036"/>
    </row>
    <row r="89">
      <c r="A89" s="1300"/>
      <c r="J89" s="1300"/>
      <c r="M89" s="2036"/>
    </row>
    <row r="90">
      <c r="A90" s="1300"/>
      <c r="J90" s="1300"/>
      <c r="M90" s="2036"/>
    </row>
    <row r="91">
      <c r="A91" s="1300"/>
      <c r="J91" s="1300"/>
      <c r="M91" s="2036"/>
    </row>
    <row r="92">
      <c r="A92" s="1300"/>
      <c r="J92" s="1300"/>
      <c r="M92" s="2036"/>
    </row>
    <row r="93">
      <c r="A93" s="1300"/>
      <c r="J93" s="1300"/>
      <c r="M93" s="2036"/>
    </row>
    <row r="94">
      <c r="A94" s="1300"/>
      <c r="J94" s="1300"/>
      <c r="M94" s="2036"/>
    </row>
    <row r="95">
      <c r="A95" s="1300"/>
      <c r="J95" s="1300"/>
      <c r="M95" s="2036"/>
    </row>
    <row r="96">
      <c r="A96" s="1300"/>
      <c r="J96" s="1300"/>
      <c r="M96" s="2036"/>
    </row>
    <row r="97">
      <c r="A97" s="1300"/>
      <c r="J97" s="1300"/>
      <c r="M97" s="2036"/>
    </row>
    <row r="98">
      <c r="A98" s="1300"/>
      <c r="J98" s="1300"/>
      <c r="M98" s="2036"/>
    </row>
    <row r="99">
      <c r="A99" s="1300"/>
      <c r="J99" s="1300"/>
      <c r="M99" s="2036"/>
    </row>
    <row r="100">
      <c r="A100" s="1300"/>
      <c r="J100" s="1300"/>
      <c r="M100" s="2036"/>
    </row>
    <row r="101">
      <c r="A101" s="1300"/>
      <c r="J101" s="1300"/>
      <c r="M101" s="2036"/>
    </row>
    <row r="102">
      <c r="A102" s="1300"/>
      <c r="J102" s="1300"/>
      <c r="M102" s="2036"/>
    </row>
    <row r="103">
      <c r="A103" s="1300"/>
      <c r="J103" s="1300"/>
      <c r="M103" s="2036"/>
    </row>
    <row r="104">
      <c r="A104" s="1300"/>
      <c r="J104" s="1300"/>
      <c r="M104" s="2036"/>
    </row>
    <row r="105">
      <c r="A105" s="1300"/>
      <c r="J105" s="1300"/>
      <c r="M105" s="2036"/>
    </row>
    <row r="106">
      <c r="A106" s="1300"/>
      <c r="J106" s="1300"/>
      <c r="M106" s="2036"/>
    </row>
    <row r="107">
      <c r="A107" s="1300"/>
      <c r="J107" s="1300"/>
      <c r="M107" s="2036"/>
    </row>
    <row r="108">
      <c r="A108" s="1300"/>
      <c r="J108" s="1300"/>
      <c r="M108" s="2036"/>
    </row>
    <row r="109">
      <c r="A109" s="1300"/>
      <c r="J109" s="1300"/>
      <c r="M109" s="2036"/>
    </row>
    <row r="110">
      <c r="A110" s="1300"/>
      <c r="J110" s="1300"/>
      <c r="M110" s="2036"/>
    </row>
    <row r="111">
      <c r="A111" s="1300"/>
      <c r="J111" s="1300"/>
      <c r="M111" s="2036"/>
    </row>
    <row r="112">
      <c r="A112" s="1300"/>
      <c r="J112" s="1300"/>
      <c r="M112" s="2036"/>
    </row>
    <row r="113">
      <c r="A113" s="1300"/>
      <c r="J113" s="1300"/>
      <c r="M113" s="2036"/>
    </row>
    <row r="114">
      <c r="A114" s="1300"/>
      <c r="J114" s="1300"/>
      <c r="M114" s="2036"/>
    </row>
    <row r="115">
      <c r="A115" s="1300"/>
      <c r="J115" s="1300"/>
      <c r="M115" s="2036"/>
    </row>
    <row r="116">
      <c r="A116" s="1300"/>
      <c r="J116" s="1300"/>
      <c r="M116" s="2036"/>
    </row>
    <row r="117">
      <c r="A117" s="1300"/>
      <c r="J117" s="1300"/>
      <c r="M117" s="2036"/>
    </row>
    <row r="118">
      <c r="A118" s="1300"/>
      <c r="J118" s="1300"/>
      <c r="M118" s="2036"/>
    </row>
    <row r="119">
      <c r="A119" s="1300"/>
      <c r="J119" s="1300"/>
      <c r="M119" s="2036"/>
    </row>
    <row r="120">
      <c r="A120" s="1300"/>
      <c r="J120" s="1300"/>
      <c r="M120" s="2036"/>
    </row>
    <row r="121">
      <c r="A121" s="1300"/>
      <c r="J121" s="1300"/>
      <c r="M121" s="2036"/>
    </row>
    <row r="122">
      <c r="A122" s="1300"/>
      <c r="J122" s="1300"/>
      <c r="M122" s="2036"/>
    </row>
    <row r="123">
      <c r="A123" s="1300"/>
      <c r="J123" s="1300"/>
      <c r="M123" s="2036"/>
    </row>
    <row r="124">
      <c r="A124" s="1300"/>
      <c r="J124" s="1300"/>
      <c r="M124" s="2036"/>
    </row>
    <row r="125">
      <c r="A125" s="1300"/>
      <c r="J125" s="1300"/>
      <c r="M125" s="2036"/>
    </row>
    <row r="126">
      <c r="A126" s="1300"/>
      <c r="J126" s="1300"/>
      <c r="M126" s="2036"/>
    </row>
    <row r="127">
      <c r="A127" s="1300"/>
      <c r="J127" s="1300"/>
      <c r="M127" s="2036"/>
    </row>
    <row r="128">
      <c r="A128" s="1300"/>
      <c r="J128" s="1300"/>
      <c r="M128" s="2036"/>
    </row>
    <row r="129">
      <c r="A129" s="1300"/>
      <c r="J129" s="1300"/>
      <c r="M129" s="2036"/>
    </row>
    <row r="130">
      <c r="A130" s="1300"/>
      <c r="J130" s="1300"/>
      <c r="M130" s="2036"/>
    </row>
    <row r="131">
      <c r="A131" s="1300"/>
      <c r="J131" s="1300"/>
      <c r="M131" s="2036"/>
    </row>
    <row r="132">
      <c r="A132" s="1300"/>
      <c r="J132" s="1300"/>
      <c r="M132" s="2036"/>
    </row>
    <row r="133">
      <c r="A133" s="1300"/>
      <c r="J133" s="1300"/>
      <c r="M133" s="2036"/>
    </row>
    <row r="134">
      <c r="A134" s="1300"/>
      <c r="J134" s="1300"/>
      <c r="M134" s="2036"/>
    </row>
    <row r="135">
      <c r="A135" s="1300"/>
      <c r="J135" s="1300"/>
      <c r="M135" s="2036"/>
    </row>
    <row r="136">
      <c r="A136" s="1300"/>
      <c r="J136" s="1300"/>
      <c r="M136" s="2036"/>
    </row>
    <row r="137">
      <c r="A137" s="1300"/>
      <c r="J137" s="1300"/>
      <c r="M137" s="2036"/>
    </row>
    <row r="138">
      <c r="A138" s="1300"/>
      <c r="J138" s="1300"/>
      <c r="M138" s="2036"/>
    </row>
    <row r="139">
      <c r="A139" s="1300"/>
      <c r="J139" s="1300"/>
      <c r="M139" s="2036"/>
    </row>
    <row r="140">
      <c r="A140" s="1300"/>
      <c r="J140" s="1300"/>
      <c r="M140" s="2036"/>
    </row>
    <row r="141">
      <c r="A141" s="1300"/>
      <c r="J141" s="1300"/>
      <c r="M141" s="2036"/>
    </row>
    <row r="142">
      <c r="A142" s="1300"/>
      <c r="J142" s="1300"/>
      <c r="M142" s="2036"/>
    </row>
    <row r="143">
      <c r="A143" s="1300"/>
      <c r="J143" s="1300"/>
      <c r="M143" s="2036"/>
    </row>
    <row r="144">
      <c r="A144" s="1300"/>
      <c r="J144" s="1300"/>
      <c r="M144" s="2036"/>
    </row>
    <row r="145">
      <c r="A145" s="1300"/>
      <c r="J145" s="1300"/>
      <c r="M145" s="2036"/>
    </row>
    <row r="146">
      <c r="A146" s="1300"/>
      <c r="J146" s="1300"/>
      <c r="M146" s="2036"/>
    </row>
    <row r="147">
      <c r="A147" s="1300"/>
      <c r="J147" s="1300"/>
      <c r="M147" s="2036"/>
    </row>
    <row r="148">
      <c r="A148" s="1300"/>
      <c r="J148" s="1300"/>
      <c r="M148" s="2036"/>
    </row>
    <row r="149">
      <c r="A149" s="1300"/>
      <c r="J149" s="1300"/>
      <c r="M149" s="2036"/>
    </row>
    <row r="150">
      <c r="A150" s="1300"/>
      <c r="J150" s="1300"/>
      <c r="M150" s="2036"/>
    </row>
    <row r="151">
      <c r="A151" s="1300"/>
      <c r="J151" s="1300"/>
      <c r="M151" s="2036"/>
    </row>
    <row r="152">
      <c r="A152" s="1300"/>
      <c r="J152" s="1300"/>
      <c r="M152" s="2036"/>
    </row>
    <row r="153">
      <c r="A153" s="1300"/>
      <c r="J153" s="1300"/>
      <c r="M153" s="2036"/>
    </row>
    <row r="154">
      <c r="A154" s="1300"/>
      <c r="J154" s="1300"/>
      <c r="M154" s="2036"/>
    </row>
    <row r="155">
      <c r="A155" s="1300"/>
      <c r="J155" s="1300"/>
      <c r="M155" s="2036"/>
    </row>
    <row r="156">
      <c r="A156" s="1300"/>
      <c r="J156" s="1300"/>
      <c r="M156" s="2036"/>
    </row>
    <row r="157">
      <c r="A157" s="1300"/>
      <c r="J157" s="1300"/>
      <c r="M157" s="2036"/>
    </row>
    <row r="158">
      <c r="A158" s="1300"/>
      <c r="J158" s="1300"/>
      <c r="M158" s="2036"/>
    </row>
    <row r="159">
      <c r="A159" s="1300"/>
      <c r="J159" s="1300"/>
      <c r="M159" s="2036"/>
    </row>
    <row r="160">
      <c r="A160" s="1300"/>
      <c r="J160" s="1300"/>
      <c r="M160" s="2036"/>
    </row>
    <row r="161">
      <c r="A161" s="1300"/>
      <c r="J161" s="1300"/>
      <c r="M161" s="2036"/>
    </row>
    <row r="162">
      <c r="A162" s="1300"/>
      <c r="J162" s="1300"/>
      <c r="M162" s="2036"/>
    </row>
    <row r="163">
      <c r="A163" s="1300"/>
      <c r="J163" s="1300"/>
      <c r="M163" s="2036"/>
    </row>
    <row r="164">
      <c r="A164" s="1300"/>
      <c r="J164" s="1300"/>
      <c r="M164" s="2036"/>
    </row>
    <row r="165">
      <c r="A165" s="1300"/>
      <c r="J165" s="1300"/>
      <c r="M165" s="2036"/>
    </row>
    <row r="166">
      <c r="A166" s="1300"/>
      <c r="J166" s="1300"/>
      <c r="M166" s="2036"/>
    </row>
    <row r="167">
      <c r="A167" s="1300"/>
      <c r="J167" s="1300"/>
      <c r="M167" s="2036"/>
    </row>
    <row r="168">
      <c r="A168" s="1300"/>
      <c r="J168" s="1300"/>
      <c r="M168" s="2036"/>
    </row>
    <row r="169">
      <c r="A169" s="1300"/>
      <c r="J169" s="1300"/>
      <c r="M169" s="2036"/>
    </row>
    <row r="170">
      <c r="A170" s="1300"/>
      <c r="J170" s="1300"/>
      <c r="M170" s="2036"/>
    </row>
    <row r="171">
      <c r="A171" s="1300"/>
      <c r="J171" s="1300"/>
      <c r="M171" s="2036"/>
    </row>
    <row r="172">
      <c r="A172" s="1300"/>
      <c r="J172" s="1300"/>
      <c r="M172" s="2036"/>
    </row>
    <row r="173">
      <c r="A173" s="1300"/>
      <c r="J173" s="1300"/>
      <c r="M173" s="2036"/>
    </row>
    <row r="174">
      <c r="A174" s="1300"/>
      <c r="J174" s="1300"/>
      <c r="M174" s="2036"/>
    </row>
    <row r="175">
      <c r="A175" s="1300"/>
      <c r="J175" s="1300"/>
      <c r="M175" s="2036"/>
    </row>
    <row r="176">
      <c r="A176" s="1300"/>
      <c r="J176" s="1300"/>
      <c r="M176" s="2036"/>
    </row>
    <row r="177">
      <c r="A177" s="1300"/>
      <c r="J177" s="1300"/>
      <c r="M177" s="2036"/>
    </row>
    <row r="178">
      <c r="A178" s="1300"/>
      <c r="J178" s="1300"/>
      <c r="M178" s="2036"/>
    </row>
    <row r="179">
      <c r="A179" s="1300"/>
      <c r="J179" s="1300"/>
      <c r="M179" s="2036"/>
    </row>
    <row r="180">
      <c r="A180" s="1300"/>
      <c r="J180" s="1300"/>
      <c r="M180" s="2036"/>
    </row>
    <row r="181">
      <c r="A181" s="1300"/>
      <c r="J181" s="1300"/>
      <c r="M181" s="2036"/>
    </row>
    <row r="182">
      <c r="A182" s="1300"/>
      <c r="J182" s="1300"/>
      <c r="M182" s="2036"/>
    </row>
    <row r="183">
      <c r="A183" s="1300"/>
      <c r="J183" s="1300"/>
      <c r="M183" s="2036"/>
    </row>
    <row r="184">
      <c r="A184" s="1300"/>
      <c r="J184" s="1300"/>
      <c r="M184" s="2036"/>
    </row>
    <row r="185">
      <c r="A185" s="1300"/>
      <c r="J185" s="1300"/>
      <c r="M185" s="2036"/>
    </row>
    <row r="186">
      <c r="A186" s="1300"/>
      <c r="J186" s="1300"/>
      <c r="M186" s="2036"/>
    </row>
    <row r="187">
      <c r="A187" s="1300"/>
      <c r="J187" s="1300"/>
      <c r="M187" s="2036"/>
    </row>
    <row r="188">
      <c r="A188" s="1300"/>
      <c r="B188" s="226"/>
      <c r="C188" s="226"/>
      <c r="J188" s="1300"/>
      <c r="M188" s="2036"/>
    </row>
    <row r="189">
      <c r="A189" s="1300"/>
      <c r="B189" s="1323"/>
      <c r="C189" s="1323"/>
      <c r="J189" s="1300"/>
      <c r="M189" s="2036"/>
    </row>
    <row r="190">
      <c r="A190" s="1300"/>
      <c r="B190" s="1323"/>
      <c r="C190" s="1323"/>
      <c r="J190" s="1300"/>
      <c r="M190" s="2036"/>
    </row>
    <row r="191">
      <c r="A191" s="1300"/>
      <c r="B191" s="1323"/>
      <c r="C191" s="1323"/>
      <c r="J191" s="1300"/>
      <c r="M191" s="2036"/>
    </row>
    <row r="192">
      <c r="A192" s="1300"/>
      <c r="B192" s="1323"/>
      <c r="C192" s="1323"/>
      <c r="J192" s="1300"/>
      <c r="M192" s="2036"/>
    </row>
    <row r="193">
      <c r="A193" s="1300"/>
      <c r="B193" s="1323"/>
      <c r="C193" s="1323"/>
      <c r="J193" s="1300"/>
      <c r="M193" s="2036"/>
    </row>
    <row r="194">
      <c r="A194" s="1300"/>
      <c r="B194" s="1323"/>
      <c r="C194" s="1323"/>
      <c r="J194" s="1300"/>
      <c r="M194" s="2036"/>
    </row>
    <row r="195">
      <c r="A195" s="1300"/>
      <c r="B195" s="1323"/>
      <c r="C195" s="1323"/>
      <c r="J195" s="1300"/>
      <c r="M195" s="2036"/>
    </row>
    <row r="196">
      <c r="A196" s="1300"/>
      <c r="B196" s="1328"/>
      <c r="C196" s="1323"/>
      <c r="J196" s="1300"/>
      <c r="M196" s="2036"/>
    </row>
    <row r="197">
      <c r="A197" s="1300"/>
      <c r="B197" s="1328"/>
      <c r="C197" s="1323"/>
      <c r="J197" s="1300"/>
      <c r="M197" s="2036"/>
    </row>
    <row r="198">
      <c r="A198" s="1300"/>
      <c r="B198" s="1328"/>
      <c r="C198" s="1323"/>
      <c r="J198" s="1300"/>
      <c r="M198" s="2036"/>
    </row>
    <row r="199">
      <c r="A199" s="1300"/>
      <c r="B199" s="1328"/>
      <c r="C199" s="1323"/>
      <c r="J199" s="1300"/>
      <c r="M199" s="2036"/>
    </row>
    <row r="200">
      <c r="A200" s="1300"/>
      <c r="B200" s="1323"/>
      <c r="C200" s="1323"/>
      <c r="J200" s="1300"/>
      <c r="M200" s="2036"/>
    </row>
    <row r="201">
      <c r="A201" s="1300"/>
      <c r="B201" s="1323"/>
      <c r="C201" s="1323"/>
      <c r="J201" s="1300"/>
      <c r="M201" s="2036"/>
    </row>
    <row r="202">
      <c r="A202" s="1300"/>
      <c r="B202" s="1323"/>
      <c r="C202" s="1323"/>
      <c r="J202" s="1300"/>
      <c r="M202" s="2036"/>
    </row>
    <row r="203">
      <c r="A203" s="1300"/>
      <c r="B203" s="1323"/>
      <c r="C203" s="1323"/>
      <c r="J203" s="1300"/>
      <c r="M203" s="2036"/>
    </row>
    <row r="204">
      <c r="A204" s="1300"/>
      <c r="B204" s="1323"/>
      <c r="C204" s="1323"/>
      <c r="J204" s="1300"/>
      <c r="M204" s="2036"/>
    </row>
    <row r="205">
      <c r="A205" s="1300"/>
      <c r="B205" s="1323"/>
      <c r="C205" s="1323"/>
      <c r="J205" s="1300"/>
      <c r="M205" s="2036"/>
    </row>
    <row r="206">
      <c r="A206" s="1300"/>
      <c r="B206" s="1323"/>
      <c r="C206" s="1323"/>
      <c r="J206" s="1300"/>
      <c r="M206" s="2036"/>
    </row>
    <row r="207">
      <c r="A207" s="1300"/>
      <c r="B207" s="1323"/>
      <c r="C207" s="1323"/>
      <c r="J207" s="1300"/>
      <c r="M207" s="2036"/>
    </row>
    <row r="208">
      <c r="A208" s="1300"/>
      <c r="B208" s="1323"/>
      <c r="C208" s="1323"/>
      <c r="J208" s="1300"/>
      <c r="M208" s="2036"/>
    </row>
    <row r="209">
      <c r="A209" s="1300"/>
      <c r="B209" s="1334"/>
      <c r="C209" s="1334"/>
      <c r="J209" s="1300"/>
      <c r="M209" s="2036"/>
    </row>
    <row r="210">
      <c r="A210" s="1300"/>
      <c r="B210" s="2006"/>
      <c r="J210" s="1300"/>
      <c r="M210" s="2036"/>
    </row>
    <row r="211">
      <c r="A211" s="1300"/>
      <c r="B211" s="2037"/>
      <c r="J211" s="1300"/>
      <c r="M211" s="2036"/>
    </row>
    <row r="212">
      <c r="A212" s="1300"/>
      <c r="B212" s="2003"/>
      <c r="J212" s="1300"/>
      <c r="M212" s="2036"/>
    </row>
    <row r="213">
      <c r="A213" s="1300"/>
      <c r="B213" s="2037"/>
      <c r="J213" s="1300"/>
      <c r="M213" s="2036"/>
    </row>
    <row r="214">
      <c r="A214" s="1300"/>
      <c r="B214" s="884"/>
      <c r="J214" s="1300"/>
      <c r="M214" s="2036"/>
    </row>
    <row r="215">
      <c r="A215" s="1300"/>
      <c r="B215" s="2037"/>
      <c r="J215" s="1300"/>
      <c r="M215" s="2036"/>
    </row>
    <row r="216">
      <c r="A216" s="1300"/>
      <c r="B216" s="2037"/>
      <c r="J216" s="1300"/>
      <c r="M216" s="2036"/>
    </row>
    <row r="217">
      <c r="A217" s="1300"/>
      <c r="B217" s="2037"/>
      <c r="J217" s="1300"/>
      <c r="M217" s="2036"/>
    </row>
    <row r="218">
      <c r="A218" s="1300"/>
      <c r="B218" s="2037"/>
      <c r="C218" s="2038"/>
      <c r="D218" s="2038"/>
      <c r="J218" s="1300"/>
      <c r="M218" s="2036"/>
    </row>
    <row r="219">
      <c r="A219" s="1300"/>
      <c r="B219" s="2037"/>
      <c r="J219" s="1300"/>
      <c r="M219" s="2036"/>
    </row>
    <row r="220">
      <c r="A220" s="1300"/>
      <c r="B220" s="2037"/>
      <c r="J220" s="1300"/>
      <c r="M220" s="2036"/>
    </row>
    <row r="221">
      <c r="A221" s="1300"/>
      <c r="B221" s="2037"/>
      <c r="J221" s="1300"/>
      <c r="M221" s="2036"/>
    </row>
    <row r="222">
      <c r="A222" s="1300"/>
      <c r="B222" s="2037"/>
      <c r="J222" s="1300"/>
      <c r="M222" s="2036"/>
    </row>
    <row r="223">
      <c r="A223" s="1300"/>
      <c r="B223" s="2003"/>
      <c r="J223" s="1300"/>
      <c r="M223" s="2036"/>
    </row>
    <row r="224">
      <c r="A224" s="1300"/>
      <c r="B224" s="2003"/>
      <c r="J224" s="1300"/>
      <c r="M224" s="2036"/>
    </row>
    <row r="225">
      <c r="A225" s="1300"/>
      <c r="B225" s="2006"/>
      <c r="J225" s="1300"/>
      <c r="M225" s="2036"/>
    </row>
    <row r="226">
      <c r="A226" s="1300"/>
      <c r="B226" s="2037"/>
      <c r="J226" s="1300"/>
      <c r="M226" s="2036"/>
    </row>
    <row r="227">
      <c r="A227" s="1300"/>
      <c r="B227" s="2037"/>
      <c r="J227" s="1300"/>
      <c r="M227" s="2036"/>
    </row>
    <row r="228">
      <c r="A228" s="1300"/>
      <c r="B228" s="2037"/>
      <c r="J228" s="1300"/>
      <c r="M228" s="2036"/>
    </row>
    <row r="229">
      <c r="A229" s="1300"/>
      <c r="B229" s="2006"/>
      <c r="J229" s="1300"/>
      <c r="M229" s="2036"/>
    </row>
    <row r="230">
      <c r="A230" s="1300"/>
      <c r="B230" s="2006"/>
      <c r="J230" s="1300"/>
      <c r="M230" s="2036"/>
    </row>
    <row r="231">
      <c r="A231" s="1300"/>
      <c r="B231" s="2037"/>
      <c r="J231" s="1300"/>
      <c r="M231" s="2036"/>
    </row>
    <row r="232">
      <c r="A232" s="1300"/>
      <c r="B232" s="2037"/>
      <c r="J232" s="1300"/>
      <c r="M232" s="2036"/>
    </row>
    <row r="233">
      <c r="A233" s="1300"/>
      <c r="B233" s="2037"/>
      <c r="J233" s="1300"/>
      <c r="M233" s="2036"/>
    </row>
    <row r="234">
      <c r="A234" s="1300"/>
      <c r="B234" s="2006"/>
      <c r="J234" s="1300"/>
      <c r="M234" s="2036"/>
    </row>
    <row r="235">
      <c r="A235" s="1300"/>
      <c r="B235" s="2003"/>
      <c r="J235" s="1300"/>
      <c r="M235" s="2036"/>
    </row>
    <row r="236">
      <c r="A236" s="1300"/>
      <c r="B236" s="2006"/>
      <c r="J236" s="1300"/>
      <c r="M236" s="2036"/>
    </row>
    <row r="237">
      <c r="A237" s="1300"/>
      <c r="B237" s="2037"/>
      <c r="C237" s="2038"/>
      <c r="D237" s="2038"/>
      <c r="J237" s="1300"/>
      <c r="M237" s="2036"/>
    </row>
    <row r="238">
      <c r="A238" s="1300"/>
      <c r="B238" s="2006"/>
      <c r="C238" s="884"/>
      <c r="D238" s="884"/>
      <c r="J238" s="1300"/>
      <c r="M238" s="2036"/>
    </row>
    <row r="239">
      <c r="A239" s="1300"/>
      <c r="B239" s="2037"/>
      <c r="C239" s="884"/>
      <c r="D239" s="884"/>
      <c r="J239" s="1300"/>
      <c r="M239" s="2036"/>
    </row>
    <row r="240">
      <c r="A240" s="1300"/>
      <c r="B240" s="2003"/>
      <c r="J240" s="1300"/>
      <c r="M240" s="2036"/>
    </row>
    <row r="241">
      <c r="A241" s="1300"/>
      <c r="J241" s="1300"/>
      <c r="M241" s="2036"/>
    </row>
    <row r="242">
      <c r="A242" s="1300"/>
      <c r="J242" s="1300"/>
      <c r="M242" s="2036"/>
    </row>
    <row r="243">
      <c r="A243" s="1300"/>
      <c r="J243" s="1300"/>
      <c r="M243" s="2036"/>
    </row>
    <row r="244">
      <c r="A244" s="1300"/>
      <c r="J244" s="1300"/>
      <c r="M244" s="2036"/>
    </row>
    <row r="245">
      <c r="A245" s="1300"/>
      <c r="J245" s="1300"/>
      <c r="M245" s="2036"/>
    </row>
    <row r="246">
      <c r="A246" s="1300"/>
      <c r="J246" s="1300"/>
      <c r="M246" s="2036"/>
    </row>
    <row r="247">
      <c r="A247" s="1300"/>
      <c r="J247" s="1300"/>
      <c r="M247" s="2036"/>
    </row>
    <row r="248">
      <c r="A248" s="1300"/>
      <c r="J248" s="1300"/>
      <c r="M248" s="2036"/>
    </row>
    <row r="249">
      <c r="A249" s="1300"/>
      <c r="J249" s="1300"/>
      <c r="M249" s="2036"/>
    </row>
    <row r="250">
      <c r="A250" s="1300"/>
      <c r="J250" s="1300"/>
      <c r="M250" s="2036"/>
    </row>
    <row r="251">
      <c r="A251" s="1300"/>
      <c r="J251" s="1300"/>
      <c r="M251" s="2036"/>
    </row>
    <row r="252">
      <c r="A252" s="1300"/>
      <c r="J252" s="1300"/>
      <c r="M252" s="2036"/>
    </row>
    <row r="253">
      <c r="A253" s="1300"/>
      <c r="J253" s="1300"/>
      <c r="M253" s="2036"/>
    </row>
    <row r="254">
      <c r="A254" s="1300"/>
      <c r="J254" s="1300"/>
      <c r="M254" s="2036"/>
    </row>
    <row r="255">
      <c r="A255" s="1300"/>
      <c r="J255" s="1300"/>
      <c r="M255" s="2036"/>
    </row>
    <row r="256">
      <c r="A256" s="1300"/>
      <c r="J256" s="1300"/>
      <c r="M256" s="2036"/>
    </row>
    <row r="257">
      <c r="A257" s="1300"/>
      <c r="J257" s="1300"/>
      <c r="M257" s="2036"/>
    </row>
    <row r="258">
      <c r="A258" s="1300"/>
      <c r="J258" s="1300"/>
      <c r="M258" s="2036"/>
    </row>
    <row r="259">
      <c r="A259" s="1300"/>
      <c r="J259" s="1300"/>
      <c r="M259" s="2036"/>
    </row>
    <row r="260">
      <c r="A260" s="1300"/>
      <c r="J260" s="1300"/>
      <c r="M260" s="2036"/>
    </row>
    <row r="261">
      <c r="A261" s="1300"/>
      <c r="J261" s="1300"/>
      <c r="M261" s="2036"/>
    </row>
    <row r="262">
      <c r="A262" s="1300"/>
      <c r="J262" s="1300"/>
      <c r="M262" s="2036"/>
    </row>
    <row r="263">
      <c r="A263" s="1300"/>
      <c r="J263" s="1300"/>
      <c r="M263" s="2036"/>
    </row>
    <row r="264">
      <c r="A264" s="1300"/>
      <c r="J264" s="1300"/>
      <c r="M264" s="2036"/>
    </row>
    <row r="265">
      <c r="A265" s="1300"/>
      <c r="J265" s="1300"/>
      <c r="M265" s="2036"/>
    </row>
    <row r="266">
      <c r="A266" s="1300"/>
      <c r="J266" s="1300"/>
      <c r="M266" s="2036"/>
    </row>
    <row r="267">
      <c r="A267" s="1300"/>
      <c r="J267" s="1300"/>
      <c r="M267" s="2036"/>
    </row>
    <row r="268">
      <c r="A268" s="1300"/>
      <c r="J268" s="1300"/>
      <c r="M268" s="2036"/>
    </row>
    <row r="269">
      <c r="A269" s="1300"/>
      <c r="J269" s="1300"/>
      <c r="M269" s="2036"/>
    </row>
    <row r="270">
      <c r="A270" s="1300"/>
      <c r="J270" s="1300"/>
      <c r="M270" s="2036"/>
    </row>
    <row r="271">
      <c r="A271" s="1300"/>
      <c r="J271" s="1300"/>
      <c r="M271" s="2036"/>
    </row>
    <row r="272">
      <c r="A272" s="1300"/>
      <c r="J272" s="1300"/>
      <c r="M272" s="2036"/>
    </row>
    <row r="273">
      <c r="A273" s="1300"/>
      <c r="J273" s="1300"/>
      <c r="M273" s="2036"/>
    </row>
    <row r="274">
      <c r="A274" s="1300"/>
      <c r="J274" s="1300"/>
      <c r="M274" s="2036"/>
    </row>
    <row r="275">
      <c r="A275" s="1300"/>
      <c r="J275" s="1300"/>
      <c r="M275" s="2036"/>
    </row>
    <row r="276">
      <c r="A276" s="1300"/>
      <c r="J276" s="1300"/>
      <c r="M276" s="2036"/>
    </row>
    <row r="277">
      <c r="A277" s="1300"/>
      <c r="J277" s="1300"/>
      <c r="M277" s="2036"/>
    </row>
    <row r="278">
      <c r="A278" s="1300"/>
      <c r="J278" s="1300"/>
      <c r="M278" s="2036"/>
    </row>
    <row r="279">
      <c r="A279" s="1300"/>
      <c r="J279" s="1300"/>
      <c r="M279" s="2036"/>
    </row>
    <row r="280">
      <c r="A280" s="1300"/>
      <c r="J280" s="1300"/>
      <c r="M280" s="2036"/>
    </row>
    <row r="281">
      <c r="A281" s="1300"/>
      <c r="J281" s="1300"/>
      <c r="M281" s="2036"/>
    </row>
    <row r="282">
      <c r="A282" s="1300"/>
      <c r="J282" s="1300"/>
      <c r="M282" s="2036"/>
    </row>
    <row r="283">
      <c r="A283" s="1300"/>
      <c r="J283" s="1300"/>
      <c r="M283" s="2036"/>
    </row>
    <row r="284">
      <c r="A284" s="1300"/>
      <c r="J284" s="1300"/>
      <c r="M284" s="2036"/>
    </row>
    <row r="285">
      <c r="A285" s="1300"/>
      <c r="J285" s="1300"/>
      <c r="M285" s="2036"/>
    </row>
    <row r="286">
      <c r="A286" s="1300"/>
      <c r="J286" s="1300"/>
      <c r="M286" s="2036"/>
    </row>
    <row r="287">
      <c r="A287" s="1300"/>
      <c r="J287" s="1300"/>
      <c r="M287" s="2036"/>
    </row>
    <row r="288">
      <c r="A288" s="1300"/>
      <c r="J288" s="1300"/>
      <c r="M288" s="2036"/>
    </row>
    <row r="289">
      <c r="A289" s="1300"/>
      <c r="J289" s="1300"/>
      <c r="M289" s="2036"/>
    </row>
    <row r="290">
      <c r="A290" s="1300"/>
      <c r="J290" s="1300"/>
      <c r="M290" s="2036"/>
    </row>
    <row r="291">
      <c r="A291" s="1300"/>
      <c r="J291" s="1300"/>
      <c r="M291" s="2036"/>
    </row>
    <row r="292">
      <c r="A292" s="1300"/>
      <c r="J292" s="1300"/>
      <c r="M292" s="2036"/>
    </row>
    <row r="293">
      <c r="A293" s="1300"/>
      <c r="J293" s="1300"/>
      <c r="M293" s="2036"/>
    </row>
    <row r="294">
      <c r="A294" s="1300"/>
      <c r="J294" s="1300"/>
      <c r="M294" s="2036"/>
    </row>
    <row r="295">
      <c r="A295" s="1300"/>
      <c r="J295" s="1300"/>
      <c r="M295" s="2036"/>
    </row>
    <row r="296">
      <c r="A296" s="1300"/>
      <c r="J296" s="1300"/>
      <c r="M296" s="2036"/>
    </row>
    <row r="297">
      <c r="A297" s="1300"/>
      <c r="J297" s="1300"/>
      <c r="M297" s="2036"/>
    </row>
    <row r="298">
      <c r="A298" s="1300"/>
      <c r="J298" s="1300"/>
      <c r="M298" s="2036"/>
    </row>
    <row r="299">
      <c r="A299" s="1300"/>
      <c r="J299" s="1300"/>
      <c r="M299" s="2036"/>
    </row>
    <row r="300">
      <c r="A300" s="1300"/>
      <c r="J300" s="1300"/>
      <c r="M300" s="2036"/>
    </row>
    <row r="301">
      <c r="A301" s="1300"/>
      <c r="J301" s="1300"/>
      <c r="M301" s="2036"/>
    </row>
    <row r="302">
      <c r="A302" s="1300"/>
      <c r="J302" s="1300"/>
      <c r="M302" s="2036"/>
    </row>
    <row r="303">
      <c r="A303" s="1300"/>
      <c r="J303" s="1300"/>
      <c r="M303" s="2036"/>
    </row>
    <row r="304">
      <c r="A304" s="1300"/>
      <c r="J304" s="1300"/>
      <c r="M304" s="2036"/>
    </row>
    <row r="305">
      <c r="A305" s="1300"/>
      <c r="J305" s="1300"/>
      <c r="M305" s="2036"/>
    </row>
    <row r="306">
      <c r="A306" s="1300"/>
      <c r="J306" s="1300"/>
      <c r="M306" s="2036"/>
    </row>
    <row r="307">
      <c r="A307" s="1300"/>
      <c r="J307" s="1300"/>
      <c r="M307" s="2036"/>
    </row>
    <row r="308">
      <c r="A308" s="1300"/>
      <c r="J308" s="1300"/>
      <c r="M308" s="2036"/>
    </row>
    <row r="309">
      <c r="A309" s="1300"/>
      <c r="J309" s="1300"/>
      <c r="M309" s="2036"/>
    </row>
    <row r="310">
      <c r="A310" s="1300"/>
      <c r="J310" s="1300"/>
      <c r="M310" s="2036"/>
    </row>
    <row r="311">
      <c r="A311" s="1300"/>
      <c r="J311" s="1300"/>
      <c r="M311" s="2036"/>
    </row>
    <row r="312">
      <c r="A312" s="1300"/>
      <c r="J312" s="1300"/>
      <c r="M312" s="2036"/>
    </row>
    <row r="313">
      <c r="A313" s="1300"/>
      <c r="J313" s="1300"/>
      <c r="M313" s="2036"/>
    </row>
    <row r="314">
      <c r="A314" s="1300"/>
      <c r="J314" s="1300"/>
      <c r="M314" s="2036"/>
    </row>
    <row r="315">
      <c r="A315" s="1300"/>
      <c r="J315" s="1300"/>
      <c r="M315" s="2036"/>
    </row>
    <row r="316">
      <c r="A316" s="1300"/>
      <c r="J316" s="1300"/>
      <c r="M316" s="2036"/>
    </row>
    <row r="317">
      <c r="A317" s="1300"/>
      <c r="J317" s="1300"/>
      <c r="M317" s="2036"/>
    </row>
    <row r="318">
      <c r="A318" s="1300"/>
      <c r="J318" s="1300"/>
      <c r="M318" s="2036"/>
    </row>
    <row r="319">
      <c r="A319" s="1300"/>
      <c r="J319" s="1300"/>
      <c r="M319" s="2036"/>
    </row>
    <row r="320">
      <c r="A320" s="1300"/>
      <c r="J320" s="1300"/>
      <c r="M320" s="2036"/>
    </row>
    <row r="321">
      <c r="A321" s="1300"/>
      <c r="J321" s="1300"/>
      <c r="M321" s="2036"/>
    </row>
    <row r="322">
      <c r="A322" s="1300"/>
      <c r="J322" s="1300"/>
      <c r="M322" s="2036"/>
    </row>
    <row r="323">
      <c r="A323" s="1300"/>
      <c r="J323" s="1300"/>
      <c r="M323" s="2036"/>
    </row>
    <row r="324">
      <c r="A324" s="1300"/>
      <c r="J324" s="1300"/>
      <c r="M324" s="2036"/>
    </row>
    <row r="325">
      <c r="A325" s="1300"/>
      <c r="J325" s="1300"/>
      <c r="M325" s="2036"/>
    </row>
    <row r="326">
      <c r="A326" s="1300"/>
      <c r="J326" s="1300"/>
      <c r="M326" s="2036"/>
    </row>
    <row r="327">
      <c r="A327" s="1300"/>
      <c r="J327" s="1300"/>
      <c r="M327" s="2036"/>
    </row>
    <row r="328">
      <c r="A328" s="1300"/>
      <c r="J328" s="1300"/>
      <c r="M328" s="2036"/>
    </row>
    <row r="329">
      <c r="A329" s="1300"/>
      <c r="J329" s="1300"/>
      <c r="M329" s="2036"/>
    </row>
    <row r="330">
      <c r="A330" s="1300"/>
      <c r="J330" s="1300"/>
      <c r="M330" s="2036"/>
    </row>
    <row r="331">
      <c r="A331" s="1300"/>
      <c r="J331" s="1300"/>
      <c r="M331" s="2036"/>
    </row>
    <row r="332">
      <c r="A332" s="1300"/>
      <c r="J332" s="1300"/>
      <c r="M332" s="2036"/>
    </row>
    <row r="333">
      <c r="A333" s="1300"/>
      <c r="J333" s="1300"/>
      <c r="M333" s="2036"/>
    </row>
    <row r="334">
      <c r="A334" s="1300"/>
      <c r="J334" s="1300"/>
      <c r="M334" s="2036"/>
    </row>
    <row r="335">
      <c r="A335" s="1300"/>
      <c r="J335" s="1300"/>
      <c r="M335" s="2036"/>
    </row>
    <row r="336">
      <c r="A336" s="1300"/>
      <c r="J336" s="1300"/>
      <c r="M336" s="2036"/>
    </row>
    <row r="337">
      <c r="A337" s="1300"/>
      <c r="J337" s="1300"/>
      <c r="M337" s="2036"/>
    </row>
    <row r="338">
      <c r="A338" s="1300"/>
      <c r="J338" s="1300"/>
      <c r="M338" s="2036"/>
    </row>
    <row r="339">
      <c r="A339" s="1300"/>
      <c r="J339" s="1300"/>
      <c r="M339" s="2036"/>
    </row>
    <row r="340">
      <c r="A340" s="1300"/>
      <c r="J340" s="1300"/>
      <c r="M340" s="2036"/>
    </row>
    <row r="341">
      <c r="A341" s="1300"/>
      <c r="J341" s="1300"/>
      <c r="M341" s="2036"/>
    </row>
    <row r="342">
      <c r="A342" s="1300"/>
      <c r="J342" s="1300"/>
      <c r="M342" s="2036"/>
    </row>
    <row r="343">
      <c r="A343" s="1300"/>
      <c r="J343" s="1300"/>
      <c r="M343" s="2036"/>
    </row>
    <row r="344">
      <c r="A344" s="1300"/>
      <c r="J344" s="1300"/>
      <c r="M344" s="2036"/>
    </row>
    <row r="345">
      <c r="A345" s="1300"/>
      <c r="J345" s="1300"/>
      <c r="M345" s="2036"/>
    </row>
    <row r="346">
      <c r="A346" s="1300"/>
      <c r="J346" s="1300"/>
      <c r="M346" s="2036"/>
    </row>
    <row r="347">
      <c r="A347" s="1300"/>
      <c r="J347" s="1300"/>
      <c r="M347" s="2036"/>
    </row>
    <row r="348">
      <c r="A348" s="1300"/>
      <c r="J348" s="1300"/>
      <c r="M348" s="2036"/>
    </row>
    <row r="349">
      <c r="A349" s="1300"/>
      <c r="J349" s="1300"/>
      <c r="M349" s="2036"/>
    </row>
    <row r="350">
      <c r="A350" s="1300"/>
      <c r="J350" s="1300"/>
      <c r="M350" s="2036"/>
    </row>
    <row r="351">
      <c r="A351" s="1300"/>
      <c r="J351" s="1300"/>
      <c r="M351" s="2036"/>
    </row>
    <row r="352">
      <c r="A352" s="1300"/>
      <c r="J352" s="1300"/>
      <c r="M352" s="2036"/>
    </row>
    <row r="353">
      <c r="A353" s="1300"/>
      <c r="J353" s="1300"/>
      <c r="M353" s="2036"/>
    </row>
    <row r="354">
      <c r="A354" s="1300"/>
      <c r="J354" s="1300"/>
      <c r="M354" s="2036"/>
    </row>
    <row r="355">
      <c r="A355" s="1300"/>
      <c r="J355" s="1300"/>
      <c r="M355" s="2036"/>
    </row>
    <row r="356">
      <c r="A356" s="1300"/>
      <c r="J356" s="1300"/>
      <c r="M356" s="2036"/>
    </row>
    <row r="357">
      <c r="A357" s="1300"/>
      <c r="J357" s="1300"/>
      <c r="M357" s="2036"/>
    </row>
    <row r="358">
      <c r="A358" s="1300"/>
      <c r="J358" s="1300"/>
      <c r="M358" s="2036"/>
    </row>
    <row r="359">
      <c r="A359" s="1300"/>
      <c r="J359" s="1300"/>
      <c r="M359" s="2036"/>
    </row>
    <row r="360">
      <c r="A360" s="1300"/>
      <c r="J360" s="1300"/>
      <c r="M360" s="2036"/>
    </row>
    <row r="361">
      <c r="A361" s="1300"/>
      <c r="J361" s="1300"/>
      <c r="M361" s="2036"/>
    </row>
    <row r="362">
      <c r="A362" s="1300"/>
      <c r="J362" s="1300"/>
      <c r="M362" s="2036"/>
    </row>
    <row r="363">
      <c r="A363" s="1300"/>
      <c r="J363" s="1300"/>
      <c r="M363" s="2036"/>
    </row>
    <row r="364">
      <c r="A364" s="1300"/>
      <c r="J364" s="1300"/>
      <c r="M364" s="2036"/>
    </row>
    <row r="365">
      <c r="A365" s="1300"/>
      <c r="J365" s="1300"/>
      <c r="M365" s="2036"/>
    </row>
    <row r="366">
      <c r="A366" s="1300"/>
      <c r="J366" s="1300"/>
      <c r="M366" s="2036"/>
    </row>
    <row r="367">
      <c r="A367" s="1300"/>
      <c r="J367" s="1300"/>
      <c r="M367" s="2036"/>
    </row>
    <row r="368">
      <c r="A368" s="1300"/>
      <c r="J368" s="1300"/>
      <c r="M368" s="2036"/>
    </row>
    <row r="369">
      <c r="A369" s="1300"/>
      <c r="J369" s="1300"/>
      <c r="M369" s="2036"/>
    </row>
    <row r="370">
      <c r="A370" s="1300"/>
      <c r="J370" s="1300"/>
      <c r="M370" s="2036"/>
    </row>
    <row r="371">
      <c r="A371" s="1300"/>
      <c r="J371" s="1300"/>
      <c r="M371" s="2036"/>
    </row>
    <row r="372">
      <c r="A372" s="1300"/>
      <c r="J372" s="1300"/>
      <c r="M372" s="2036"/>
    </row>
    <row r="373">
      <c r="A373" s="1300"/>
      <c r="J373" s="1300"/>
      <c r="M373" s="2036"/>
    </row>
    <row r="374">
      <c r="A374" s="1300"/>
      <c r="J374" s="1300"/>
      <c r="M374" s="2036"/>
    </row>
    <row r="375">
      <c r="A375" s="1300"/>
      <c r="J375" s="1300"/>
      <c r="M375" s="2036"/>
    </row>
    <row r="376">
      <c r="A376" s="1300"/>
      <c r="J376" s="1300"/>
      <c r="M376" s="2036"/>
    </row>
    <row r="377">
      <c r="A377" s="1300"/>
      <c r="J377" s="1300"/>
      <c r="M377" s="2036"/>
    </row>
    <row r="378">
      <c r="A378" s="1300"/>
      <c r="J378" s="1300"/>
      <c r="M378" s="2036"/>
    </row>
    <row r="379">
      <c r="A379" s="1300"/>
      <c r="J379" s="1300"/>
      <c r="M379" s="2036"/>
    </row>
    <row r="380">
      <c r="A380" s="1300"/>
      <c r="J380" s="1300"/>
      <c r="M380" s="2036"/>
    </row>
    <row r="381">
      <c r="A381" s="1300"/>
      <c r="J381" s="1300"/>
      <c r="M381" s="2036"/>
    </row>
    <row r="382">
      <c r="A382" s="1300"/>
      <c r="J382" s="1300"/>
      <c r="M382" s="2036"/>
    </row>
    <row r="383">
      <c r="A383" s="1300"/>
      <c r="J383" s="1300"/>
      <c r="M383" s="2036"/>
    </row>
    <row r="384">
      <c r="A384" s="1300"/>
      <c r="J384" s="1300"/>
      <c r="M384" s="2036"/>
    </row>
    <row r="385">
      <c r="A385" s="1300"/>
      <c r="J385" s="1300"/>
      <c r="M385" s="2036"/>
    </row>
    <row r="386">
      <c r="A386" s="1300"/>
      <c r="J386" s="1300"/>
      <c r="M386" s="2036"/>
    </row>
    <row r="387">
      <c r="A387" s="1300"/>
      <c r="J387" s="1300"/>
      <c r="M387" s="2036"/>
    </row>
    <row r="388">
      <c r="A388" s="1300"/>
      <c r="J388" s="1300"/>
      <c r="M388" s="2036"/>
    </row>
    <row r="389">
      <c r="A389" s="1300"/>
      <c r="J389" s="1300"/>
      <c r="M389" s="2036"/>
    </row>
    <row r="390">
      <c r="A390" s="1300"/>
      <c r="J390" s="1300"/>
      <c r="M390" s="2036"/>
    </row>
    <row r="391">
      <c r="A391" s="1300"/>
      <c r="J391" s="1300"/>
      <c r="M391" s="2036"/>
    </row>
    <row r="392">
      <c r="A392" s="1300"/>
      <c r="J392" s="1300"/>
      <c r="M392" s="2036"/>
    </row>
    <row r="393">
      <c r="A393" s="1300"/>
      <c r="J393" s="1300"/>
      <c r="M393" s="2036"/>
    </row>
    <row r="394">
      <c r="A394" s="1300"/>
      <c r="J394" s="1300"/>
      <c r="M394" s="2036"/>
    </row>
    <row r="395">
      <c r="A395" s="1300"/>
      <c r="J395" s="1300"/>
      <c r="M395" s="2036"/>
    </row>
    <row r="396">
      <c r="A396" s="1300"/>
      <c r="J396" s="1300"/>
      <c r="M396" s="2036"/>
    </row>
    <row r="397">
      <c r="A397" s="1300"/>
      <c r="J397" s="1300"/>
      <c r="M397" s="2036"/>
    </row>
    <row r="398">
      <c r="A398" s="1300"/>
      <c r="J398" s="1300"/>
      <c r="M398" s="2036"/>
    </row>
    <row r="399">
      <c r="A399" s="1300"/>
      <c r="J399" s="1300"/>
      <c r="M399" s="2036"/>
    </row>
    <row r="400">
      <c r="A400" s="1300"/>
      <c r="J400" s="1300"/>
      <c r="M400" s="2036"/>
    </row>
    <row r="401">
      <c r="A401" s="1300"/>
      <c r="J401" s="1300"/>
      <c r="M401" s="2036"/>
    </row>
    <row r="402">
      <c r="A402" s="1300"/>
      <c r="J402" s="1300"/>
      <c r="M402" s="2036"/>
    </row>
    <row r="403">
      <c r="A403" s="1300"/>
      <c r="J403" s="1300"/>
      <c r="M403" s="2036"/>
    </row>
    <row r="404">
      <c r="A404" s="1300"/>
      <c r="J404" s="1300"/>
      <c r="M404" s="2036"/>
    </row>
    <row r="405">
      <c r="A405" s="1300"/>
      <c r="J405" s="1300"/>
      <c r="M405" s="2036"/>
    </row>
    <row r="406">
      <c r="A406" s="1300"/>
      <c r="J406" s="1300"/>
      <c r="M406" s="2036"/>
    </row>
    <row r="407">
      <c r="A407" s="1300"/>
      <c r="J407" s="1300"/>
      <c r="M407" s="2036"/>
    </row>
    <row r="408">
      <c r="A408" s="1300"/>
      <c r="J408" s="1300"/>
      <c r="M408" s="2036"/>
    </row>
    <row r="409">
      <c r="A409" s="1300"/>
      <c r="J409" s="1300"/>
      <c r="M409" s="2036"/>
    </row>
    <row r="410">
      <c r="A410" s="1300"/>
      <c r="J410" s="1300"/>
      <c r="M410" s="2036"/>
    </row>
    <row r="411">
      <c r="A411" s="1300"/>
      <c r="J411" s="1300"/>
      <c r="M411" s="2036"/>
    </row>
    <row r="412">
      <c r="A412" s="1300"/>
      <c r="J412" s="1300"/>
      <c r="M412" s="2036"/>
    </row>
    <row r="413">
      <c r="A413" s="1300"/>
      <c r="J413" s="1300"/>
      <c r="M413" s="2036"/>
    </row>
    <row r="414">
      <c r="A414" s="1300"/>
      <c r="J414" s="1300"/>
      <c r="M414" s="2036"/>
    </row>
    <row r="415">
      <c r="A415" s="1300"/>
      <c r="J415" s="1300"/>
      <c r="M415" s="2036"/>
    </row>
    <row r="416">
      <c r="A416" s="1300"/>
      <c r="J416" s="1300"/>
      <c r="M416" s="2036"/>
    </row>
    <row r="417">
      <c r="A417" s="1300"/>
      <c r="J417" s="1300"/>
      <c r="M417" s="2036"/>
    </row>
    <row r="418">
      <c r="A418" s="1300"/>
      <c r="J418" s="1300"/>
      <c r="M418" s="2036"/>
    </row>
    <row r="419">
      <c r="A419" s="1300"/>
      <c r="J419" s="1300"/>
      <c r="M419" s="2036"/>
    </row>
    <row r="420">
      <c r="A420" s="1300"/>
      <c r="J420" s="1300"/>
      <c r="M420" s="2036"/>
    </row>
    <row r="421">
      <c r="A421" s="1300"/>
      <c r="J421" s="1300"/>
      <c r="M421" s="2036"/>
    </row>
    <row r="422">
      <c r="A422" s="1300"/>
      <c r="J422" s="1300"/>
      <c r="M422" s="2036"/>
    </row>
    <row r="423">
      <c r="A423" s="1300"/>
      <c r="J423" s="1300"/>
      <c r="M423" s="2036"/>
    </row>
    <row r="424">
      <c r="A424" s="1300"/>
      <c r="J424" s="1300"/>
      <c r="M424" s="2036"/>
    </row>
    <row r="425">
      <c r="A425" s="1300"/>
      <c r="J425" s="1300"/>
      <c r="M425" s="2036"/>
    </row>
    <row r="426">
      <c r="A426" s="1300"/>
      <c r="J426" s="1300"/>
      <c r="M426" s="2036"/>
    </row>
    <row r="427">
      <c r="A427" s="1300"/>
      <c r="J427" s="1300"/>
      <c r="M427" s="2036"/>
    </row>
    <row r="428">
      <c r="A428" s="1300"/>
      <c r="J428" s="1300"/>
      <c r="M428" s="2036"/>
    </row>
    <row r="429">
      <c r="A429" s="1300"/>
      <c r="J429" s="1300"/>
      <c r="M429" s="2036"/>
    </row>
    <row r="430">
      <c r="A430" s="1300"/>
      <c r="J430" s="1300"/>
      <c r="M430" s="2036"/>
    </row>
    <row r="431">
      <c r="A431" s="1300"/>
      <c r="J431" s="1300"/>
      <c r="M431" s="2036"/>
    </row>
    <row r="432">
      <c r="A432" s="1300"/>
      <c r="J432" s="1300"/>
      <c r="M432" s="2036"/>
    </row>
    <row r="433">
      <c r="A433" s="1300"/>
      <c r="J433" s="1300"/>
      <c r="M433" s="2036"/>
    </row>
    <row r="434">
      <c r="A434" s="1300"/>
      <c r="J434" s="1300"/>
      <c r="M434" s="2036"/>
    </row>
    <row r="435">
      <c r="A435" s="1300"/>
      <c r="J435" s="1300"/>
      <c r="M435" s="2036"/>
    </row>
    <row r="436">
      <c r="A436" s="1300"/>
      <c r="J436" s="1300"/>
      <c r="M436" s="2036"/>
    </row>
    <row r="437">
      <c r="A437" s="1300"/>
      <c r="J437" s="1300"/>
      <c r="M437" s="2036"/>
    </row>
    <row r="438">
      <c r="A438" s="1300"/>
      <c r="J438" s="1300"/>
      <c r="M438" s="2036"/>
    </row>
    <row r="439">
      <c r="A439" s="1300"/>
      <c r="J439" s="1300"/>
      <c r="M439" s="2036"/>
    </row>
    <row r="440">
      <c r="A440" s="1300"/>
      <c r="J440" s="1300"/>
      <c r="M440" s="2036"/>
    </row>
    <row r="441">
      <c r="A441" s="1300"/>
      <c r="J441" s="1300"/>
      <c r="M441" s="2036"/>
    </row>
    <row r="442">
      <c r="A442" s="1300"/>
      <c r="J442" s="1300"/>
      <c r="M442" s="2036"/>
    </row>
    <row r="443">
      <c r="A443" s="1300"/>
      <c r="J443" s="1300"/>
      <c r="M443" s="2036"/>
    </row>
    <row r="444">
      <c r="A444" s="1300"/>
      <c r="J444" s="1300"/>
      <c r="M444" s="2036"/>
    </row>
    <row r="445">
      <c r="A445" s="1300"/>
      <c r="J445" s="1300"/>
      <c r="M445" s="2036"/>
    </row>
    <row r="446">
      <c r="A446" s="1300"/>
      <c r="J446" s="1300"/>
      <c r="M446" s="2036"/>
    </row>
    <row r="447">
      <c r="A447" s="1300"/>
      <c r="J447" s="1300"/>
      <c r="M447" s="2036"/>
    </row>
    <row r="448">
      <c r="A448" s="1300"/>
      <c r="J448" s="1300"/>
      <c r="M448" s="2036"/>
    </row>
    <row r="449">
      <c r="A449" s="1300"/>
      <c r="J449" s="1300"/>
      <c r="M449" s="2036"/>
    </row>
    <row r="450">
      <c r="A450" s="1300"/>
      <c r="J450" s="1300"/>
      <c r="M450" s="2036"/>
    </row>
    <row r="451">
      <c r="A451" s="1300"/>
      <c r="J451" s="1300"/>
      <c r="M451" s="2036"/>
    </row>
    <row r="452">
      <c r="A452" s="1300"/>
      <c r="J452" s="1300"/>
      <c r="M452" s="2036"/>
    </row>
    <row r="453">
      <c r="A453" s="1300"/>
      <c r="J453" s="1300"/>
      <c r="M453" s="2036"/>
    </row>
    <row r="454">
      <c r="A454" s="1300"/>
      <c r="J454" s="1300"/>
      <c r="M454" s="2036"/>
    </row>
    <row r="455">
      <c r="A455" s="1300"/>
      <c r="J455" s="1300"/>
      <c r="M455" s="2036"/>
    </row>
    <row r="456">
      <c r="A456" s="1300"/>
      <c r="J456" s="1300"/>
      <c r="M456" s="2036"/>
    </row>
    <row r="457">
      <c r="A457" s="1300"/>
      <c r="J457" s="1300"/>
      <c r="M457" s="2036"/>
    </row>
    <row r="458">
      <c r="A458" s="1300"/>
      <c r="J458" s="1300"/>
      <c r="M458" s="2036"/>
    </row>
    <row r="459">
      <c r="A459" s="1300"/>
      <c r="J459" s="1300"/>
      <c r="M459" s="2036"/>
    </row>
    <row r="460">
      <c r="A460" s="1300"/>
      <c r="J460" s="1300"/>
      <c r="M460" s="2036"/>
    </row>
    <row r="461">
      <c r="A461" s="1300"/>
      <c r="J461" s="1300"/>
      <c r="M461" s="2036"/>
    </row>
    <row r="462">
      <c r="A462" s="1300"/>
      <c r="J462" s="1300"/>
      <c r="M462" s="2036"/>
    </row>
    <row r="463">
      <c r="A463" s="1300"/>
      <c r="J463" s="1300"/>
      <c r="M463" s="2036"/>
    </row>
    <row r="464">
      <c r="A464" s="1300"/>
      <c r="J464" s="1300"/>
      <c r="M464" s="2036"/>
    </row>
    <row r="465">
      <c r="A465" s="1300"/>
      <c r="J465" s="1300"/>
      <c r="M465" s="2036"/>
    </row>
    <row r="466">
      <c r="A466" s="1300"/>
      <c r="J466" s="1300"/>
      <c r="M466" s="2036"/>
    </row>
    <row r="467">
      <c r="A467" s="1300"/>
      <c r="J467" s="1300"/>
      <c r="M467" s="2036"/>
    </row>
    <row r="468">
      <c r="A468" s="1300"/>
      <c r="J468" s="1300"/>
      <c r="M468" s="2036"/>
    </row>
    <row r="469">
      <c r="A469" s="1300"/>
      <c r="J469" s="1300"/>
      <c r="M469" s="2036"/>
    </row>
    <row r="470">
      <c r="A470" s="1300"/>
      <c r="J470" s="1300"/>
      <c r="M470" s="2036"/>
    </row>
    <row r="471">
      <c r="A471" s="1300"/>
      <c r="J471" s="1300"/>
      <c r="M471" s="2036"/>
    </row>
    <row r="472">
      <c r="A472" s="1300"/>
      <c r="J472" s="1300"/>
      <c r="M472" s="2036"/>
    </row>
    <row r="473">
      <c r="A473" s="1300"/>
      <c r="J473" s="1300"/>
      <c r="M473" s="2036"/>
    </row>
    <row r="474">
      <c r="A474" s="1300"/>
      <c r="J474" s="1300"/>
      <c r="M474" s="2036"/>
    </row>
    <row r="475">
      <c r="A475" s="1300"/>
      <c r="J475" s="1300"/>
      <c r="M475" s="2036"/>
    </row>
    <row r="476">
      <c r="A476" s="1300"/>
      <c r="J476" s="1300"/>
      <c r="M476" s="2036"/>
    </row>
    <row r="477">
      <c r="A477" s="1300"/>
      <c r="J477" s="1300"/>
      <c r="M477" s="2036"/>
    </row>
    <row r="478">
      <c r="A478" s="1300"/>
      <c r="J478" s="1300"/>
      <c r="M478" s="2036"/>
    </row>
    <row r="479">
      <c r="A479" s="1300"/>
      <c r="J479" s="1300"/>
      <c r="M479" s="2036"/>
    </row>
    <row r="480">
      <c r="A480" s="1300"/>
      <c r="J480" s="1300"/>
      <c r="M480" s="2036"/>
    </row>
    <row r="481">
      <c r="A481" s="1300"/>
      <c r="J481" s="1300"/>
      <c r="M481" s="2036"/>
    </row>
    <row r="482">
      <c r="A482" s="1300"/>
      <c r="J482" s="1300"/>
      <c r="M482" s="2036"/>
    </row>
    <row r="483">
      <c r="A483" s="1300"/>
      <c r="J483" s="1300"/>
      <c r="M483" s="2036"/>
    </row>
    <row r="484">
      <c r="A484" s="1300"/>
      <c r="J484" s="1300"/>
      <c r="M484" s="2036"/>
    </row>
    <row r="485">
      <c r="A485" s="1300"/>
      <c r="J485" s="1300"/>
      <c r="M485" s="2036"/>
    </row>
    <row r="486">
      <c r="A486" s="1300"/>
      <c r="J486" s="1300"/>
      <c r="M486" s="2036"/>
    </row>
    <row r="487">
      <c r="A487" s="1300"/>
      <c r="J487" s="1300"/>
      <c r="M487" s="2036"/>
    </row>
    <row r="488">
      <c r="A488" s="1300"/>
      <c r="J488" s="1300"/>
      <c r="M488" s="2036"/>
    </row>
    <row r="489">
      <c r="A489" s="1300"/>
      <c r="J489" s="1300"/>
      <c r="M489" s="2036"/>
    </row>
    <row r="490">
      <c r="A490" s="1300"/>
      <c r="J490" s="1300"/>
      <c r="M490" s="2036"/>
    </row>
    <row r="491">
      <c r="A491" s="1300"/>
      <c r="J491" s="1300"/>
      <c r="M491" s="2036"/>
    </row>
    <row r="492">
      <c r="A492" s="1300"/>
      <c r="J492" s="1300"/>
      <c r="M492" s="2036"/>
    </row>
    <row r="493">
      <c r="A493" s="1300"/>
      <c r="J493" s="1300"/>
      <c r="M493" s="2036"/>
    </row>
    <row r="494">
      <c r="A494" s="1300"/>
      <c r="J494" s="1300"/>
      <c r="M494" s="2036"/>
    </row>
    <row r="495">
      <c r="A495" s="1300"/>
      <c r="J495" s="1300"/>
      <c r="M495" s="2036"/>
    </row>
    <row r="496">
      <c r="A496" s="1300"/>
      <c r="J496" s="1300"/>
      <c r="M496" s="2036"/>
    </row>
    <row r="497">
      <c r="A497" s="1300"/>
      <c r="J497" s="1300"/>
      <c r="M497" s="2036"/>
    </row>
    <row r="498">
      <c r="A498" s="1300"/>
      <c r="J498" s="1300"/>
      <c r="M498" s="2036"/>
    </row>
    <row r="499">
      <c r="A499" s="1300"/>
      <c r="J499" s="1300"/>
      <c r="M499" s="2036"/>
    </row>
    <row r="500">
      <c r="A500" s="1300"/>
      <c r="J500" s="1300"/>
      <c r="M500" s="2036"/>
    </row>
    <row r="501">
      <c r="A501" s="1300"/>
      <c r="J501" s="1300"/>
      <c r="M501" s="2036"/>
    </row>
    <row r="502">
      <c r="A502" s="1300"/>
      <c r="J502" s="1300"/>
      <c r="M502" s="2036"/>
    </row>
    <row r="503">
      <c r="A503" s="1300"/>
      <c r="J503" s="1300"/>
      <c r="M503" s="2036"/>
    </row>
    <row r="504">
      <c r="A504" s="1300"/>
      <c r="J504" s="1300"/>
      <c r="M504" s="2036"/>
    </row>
    <row r="505">
      <c r="A505" s="1300"/>
      <c r="J505" s="1300"/>
      <c r="M505" s="2036"/>
    </row>
    <row r="506">
      <c r="A506" s="1300"/>
      <c r="J506" s="1300"/>
      <c r="M506" s="2036"/>
    </row>
    <row r="507">
      <c r="A507" s="1300"/>
      <c r="J507" s="1300"/>
      <c r="M507" s="2036"/>
    </row>
    <row r="508">
      <c r="A508" s="1300"/>
      <c r="J508" s="1300"/>
      <c r="M508" s="2036"/>
    </row>
    <row r="509">
      <c r="A509" s="1300"/>
      <c r="J509" s="1300"/>
      <c r="M509" s="2036"/>
    </row>
    <row r="510">
      <c r="A510" s="1300"/>
      <c r="J510" s="1300"/>
      <c r="M510" s="2036"/>
    </row>
    <row r="511">
      <c r="A511" s="1300"/>
      <c r="J511" s="1300"/>
      <c r="M511" s="2036"/>
    </row>
    <row r="512">
      <c r="A512" s="1300"/>
      <c r="J512" s="1300"/>
      <c r="M512" s="2036"/>
    </row>
    <row r="513">
      <c r="A513" s="1300"/>
      <c r="J513" s="1300"/>
      <c r="M513" s="2036"/>
    </row>
    <row r="514">
      <c r="A514" s="1300"/>
      <c r="J514" s="1300"/>
      <c r="M514" s="2036"/>
    </row>
    <row r="515">
      <c r="A515" s="1300"/>
      <c r="J515" s="1300"/>
      <c r="M515" s="2036"/>
    </row>
    <row r="516">
      <c r="A516" s="1300"/>
      <c r="J516" s="1300"/>
      <c r="M516" s="2036"/>
    </row>
    <row r="517">
      <c r="A517" s="1300"/>
      <c r="J517" s="1300"/>
      <c r="M517" s="2036"/>
    </row>
    <row r="518">
      <c r="A518" s="1300"/>
      <c r="J518" s="1300"/>
      <c r="M518" s="2036"/>
    </row>
    <row r="519">
      <c r="A519" s="1300"/>
      <c r="J519" s="1300"/>
      <c r="M519" s="2036"/>
    </row>
    <row r="520">
      <c r="A520" s="1300"/>
      <c r="J520" s="1300"/>
      <c r="M520" s="2036"/>
    </row>
    <row r="521">
      <c r="A521" s="1300"/>
      <c r="J521" s="1300"/>
      <c r="M521" s="2036"/>
    </row>
    <row r="522">
      <c r="A522" s="1300"/>
      <c r="J522" s="1300"/>
      <c r="M522" s="2036"/>
    </row>
    <row r="523">
      <c r="A523" s="1300"/>
      <c r="J523" s="1300"/>
      <c r="M523" s="2036"/>
    </row>
    <row r="524">
      <c r="A524" s="1300"/>
      <c r="J524" s="1300"/>
      <c r="M524" s="2036"/>
    </row>
    <row r="525">
      <c r="A525" s="1300"/>
      <c r="J525" s="1300"/>
      <c r="M525" s="2036"/>
    </row>
    <row r="526">
      <c r="A526" s="1300"/>
      <c r="J526" s="1300"/>
      <c r="M526" s="2036"/>
    </row>
    <row r="527">
      <c r="A527" s="1300"/>
      <c r="J527" s="1300"/>
      <c r="M527" s="2036"/>
    </row>
    <row r="528">
      <c r="A528" s="1300"/>
      <c r="J528" s="1300"/>
      <c r="M528" s="2036"/>
    </row>
    <row r="529">
      <c r="A529" s="1300"/>
      <c r="J529" s="1300"/>
      <c r="M529" s="2036"/>
    </row>
    <row r="530">
      <c r="A530" s="1300"/>
      <c r="J530" s="1300"/>
      <c r="M530" s="2036"/>
    </row>
    <row r="531">
      <c r="A531" s="1300"/>
      <c r="J531" s="1300"/>
      <c r="M531" s="2036"/>
    </row>
    <row r="532">
      <c r="A532" s="1300"/>
      <c r="J532" s="1300"/>
      <c r="M532" s="2036"/>
    </row>
    <row r="533">
      <c r="A533" s="1300"/>
      <c r="J533" s="1300"/>
      <c r="M533" s="2036"/>
    </row>
    <row r="534">
      <c r="A534" s="1300"/>
      <c r="J534" s="1300"/>
      <c r="M534" s="2036"/>
    </row>
    <row r="535">
      <c r="A535" s="1300"/>
      <c r="J535" s="1300"/>
      <c r="M535" s="2036"/>
    </row>
    <row r="536">
      <c r="A536" s="1300"/>
      <c r="J536" s="1300"/>
      <c r="M536" s="2036"/>
    </row>
    <row r="537">
      <c r="A537" s="1300"/>
      <c r="J537" s="1300"/>
      <c r="M537" s="2036"/>
    </row>
    <row r="538">
      <c r="A538" s="1300"/>
      <c r="J538" s="1300"/>
      <c r="M538" s="2036"/>
    </row>
    <row r="539">
      <c r="A539" s="1300"/>
      <c r="J539" s="1300"/>
      <c r="M539" s="2036"/>
    </row>
    <row r="540">
      <c r="A540" s="1300"/>
      <c r="J540" s="1300"/>
      <c r="M540" s="2036"/>
    </row>
    <row r="541">
      <c r="A541" s="1300"/>
      <c r="J541" s="1300"/>
      <c r="M541" s="2036"/>
    </row>
    <row r="542">
      <c r="A542" s="1300"/>
      <c r="J542" s="1300"/>
      <c r="M542" s="2036"/>
    </row>
    <row r="543">
      <c r="A543" s="1300"/>
      <c r="J543" s="1300"/>
      <c r="M543" s="2036"/>
    </row>
    <row r="544">
      <c r="A544" s="1300"/>
      <c r="J544" s="1300"/>
      <c r="M544" s="2036"/>
    </row>
    <row r="545">
      <c r="A545" s="1300"/>
      <c r="J545" s="1300"/>
      <c r="M545" s="2036"/>
    </row>
    <row r="546">
      <c r="A546" s="1300"/>
      <c r="J546" s="1300"/>
      <c r="M546" s="2036"/>
    </row>
    <row r="547">
      <c r="A547" s="1300"/>
      <c r="J547" s="1300"/>
      <c r="M547" s="2036"/>
    </row>
    <row r="548">
      <c r="A548" s="1300"/>
      <c r="J548" s="1300"/>
      <c r="M548" s="2036"/>
    </row>
    <row r="549">
      <c r="A549" s="1300"/>
      <c r="J549" s="1300"/>
      <c r="M549" s="2036"/>
    </row>
    <row r="550">
      <c r="A550" s="1300"/>
      <c r="J550" s="1300"/>
      <c r="M550" s="2036"/>
    </row>
    <row r="551">
      <c r="A551" s="1300"/>
      <c r="J551" s="1300"/>
      <c r="M551" s="2036"/>
    </row>
    <row r="552">
      <c r="A552" s="1300"/>
      <c r="J552" s="1300"/>
      <c r="M552" s="2036"/>
    </row>
    <row r="553">
      <c r="A553" s="1300"/>
      <c r="J553" s="1300"/>
      <c r="M553" s="2036"/>
    </row>
    <row r="554">
      <c r="A554" s="1300"/>
      <c r="J554" s="1300"/>
      <c r="M554" s="2036"/>
    </row>
    <row r="555">
      <c r="A555" s="1300"/>
      <c r="J555" s="1300"/>
      <c r="M555" s="2036"/>
    </row>
    <row r="556">
      <c r="A556" s="1300"/>
      <c r="J556" s="1300"/>
      <c r="M556" s="2036"/>
    </row>
    <row r="557">
      <c r="A557" s="1300"/>
      <c r="J557" s="1300"/>
      <c r="M557" s="2036"/>
    </row>
    <row r="558">
      <c r="A558" s="1300"/>
      <c r="J558" s="1300"/>
      <c r="M558" s="2036"/>
    </row>
    <row r="559">
      <c r="A559" s="1300"/>
      <c r="J559" s="1300"/>
      <c r="M559" s="2036"/>
    </row>
    <row r="560">
      <c r="A560" s="1300"/>
      <c r="J560" s="1300"/>
      <c r="M560" s="2036"/>
    </row>
    <row r="561">
      <c r="A561" s="1300"/>
      <c r="J561" s="1300"/>
      <c r="M561" s="2036"/>
    </row>
    <row r="562">
      <c r="A562" s="1300"/>
      <c r="J562" s="1300"/>
      <c r="M562" s="2036"/>
    </row>
    <row r="563">
      <c r="A563" s="1300"/>
      <c r="J563" s="1300"/>
      <c r="M563" s="2036"/>
    </row>
    <row r="564">
      <c r="A564" s="1300"/>
      <c r="J564" s="1300"/>
      <c r="M564" s="2036"/>
    </row>
    <row r="565">
      <c r="A565" s="1300"/>
      <c r="J565" s="1300"/>
      <c r="M565" s="2036"/>
    </row>
    <row r="566">
      <c r="A566" s="1300"/>
      <c r="J566" s="1300"/>
      <c r="M566" s="2036"/>
    </row>
    <row r="567">
      <c r="A567" s="1300"/>
      <c r="J567" s="1300"/>
      <c r="M567" s="2036"/>
    </row>
    <row r="568">
      <c r="A568" s="1300"/>
      <c r="J568" s="1300"/>
      <c r="M568" s="2036"/>
    </row>
    <row r="569">
      <c r="A569" s="1300"/>
      <c r="J569" s="1300"/>
      <c r="M569" s="2036"/>
    </row>
    <row r="570">
      <c r="A570" s="1300"/>
      <c r="J570" s="1300"/>
      <c r="M570" s="2036"/>
    </row>
    <row r="571">
      <c r="A571" s="1300"/>
      <c r="J571" s="1300"/>
      <c r="M571" s="2036"/>
    </row>
    <row r="572">
      <c r="A572" s="1300"/>
      <c r="J572" s="1300"/>
      <c r="M572" s="2036"/>
    </row>
    <row r="573">
      <c r="A573" s="1300"/>
      <c r="J573" s="1300"/>
      <c r="M573" s="2036"/>
    </row>
    <row r="574">
      <c r="A574" s="1300"/>
      <c r="J574" s="1300"/>
      <c r="M574" s="2036"/>
    </row>
    <row r="575">
      <c r="A575" s="1300"/>
      <c r="J575" s="1300"/>
      <c r="M575" s="2036"/>
    </row>
    <row r="576">
      <c r="A576" s="1300"/>
      <c r="J576" s="1300"/>
      <c r="M576" s="2036"/>
    </row>
    <row r="577">
      <c r="A577" s="1300"/>
      <c r="J577" s="1300"/>
      <c r="M577" s="2036"/>
    </row>
    <row r="578">
      <c r="A578" s="1300"/>
      <c r="J578" s="1300"/>
      <c r="M578" s="2036"/>
    </row>
    <row r="579">
      <c r="A579" s="1300"/>
      <c r="J579" s="1300"/>
      <c r="M579" s="2036"/>
    </row>
    <row r="580">
      <c r="A580" s="1300"/>
      <c r="J580" s="1300"/>
      <c r="M580" s="2036"/>
    </row>
    <row r="581">
      <c r="A581" s="1300"/>
      <c r="J581" s="1300"/>
      <c r="M581" s="2036"/>
    </row>
    <row r="582">
      <c r="A582" s="1300"/>
      <c r="J582" s="1300"/>
      <c r="M582" s="2036"/>
    </row>
    <row r="583">
      <c r="A583" s="1300"/>
      <c r="J583" s="1300"/>
      <c r="M583" s="2036"/>
    </row>
    <row r="584">
      <c r="A584" s="1300"/>
      <c r="J584" s="1300"/>
      <c r="M584" s="2036"/>
    </row>
    <row r="585">
      <c r="A585" s="1300"/>
      <c r="J585" s="1300"/>
      <c r="M585" s="2036"/>
    </row>
    <row r="586">
      <c r="A586" s="1300"/>
      <c r="J586" s="1300"/>
      <c r="M586" s="2036"/>
    </row>
    <row r="587">
      <c r="A587" s="1300"/>
      <c r="J587" s="1300"/>
      <c r="M587" s="2036"/>
    </row>
    <row r="588">
      <c r="A588" s="1300"/>
      <c r="J588" s="1300"/>
      <c r="M588" s="2036"/>
    </row>
    <row r="589">
      <c r="A589" s="1300"/>
      <c r="J589" s="1300"/>
      <c r="M589" s="2036"/>
    </row>
    <row r="590">
      <c r="A590" s="1300"/>
      <c r="J590" s="1300"/>
      <c r="M590" s="2036"/>
    </row>
    <row r="591">
      <c r="A591" s="1300"/>
      <c r="J591" s="1300"/>
      <c r="M591" s="2036"/>
    </row>
    <row r="592">
      <c r="A592" s="1300"/>
      <c r="J592" s="1300"/>
      <c r="M592" s="2036"/>
    </row>
    <row r="593">
      <c r="A593" s="1300"/>
      <c r="J593" s="1300"/>
      <c r="M593" s="2036"/>
    </row>
    <row r="594">
      <c r="A594" s="1300"/>
      <c r="J594" s="1300"/>
      <c r="M594" s="2036"/>
    </row>
    <row r="595">
      <c r="A595" s="1300"/>
      <c r="J595" s="1300"/>
      <c r="M595" s="2036"/>
    </row>
    <row r="596">
      <c r="A596" s="1300"/>
      <c r="J596" s="1300"/>
      <c r="M596" s="2036"/>
    </row>
    <row r="597">
      <c r="A597" s="1300"/>
      <c r="J597" s="1300"/>
      <c r="M597" s="2036"/>
    </row>
    <row r="598">
      <c r="A598" s="1300"/>
      <c r="J598" s="1300"/>
      <c r="M598" s="2036"/>
    </row>
    <row r="599">
      <c r="A599" s="1300"/>
      <c r="J599" s="1300"/>
      <c r="M599" s="2036"/>
    </row>
    <row r="600">
      <c r="A600" s="1300"/>
      <c r="J600" s="1300"/>
      <c r="M600" s="2036"/>
    </row>
    <row r="601">
      <c r="A601" s="1300"/>
      <c r="J601" s="1300"/>
      <c r="M601" s="2036"/>
    </row>
    <row r="602">
      <c r="A602" s="1300"/>
      <c r="J602" s="1300"/>
      <c r="M602" s="2036"/>
    </row>
    <row r="603">
      <c r="A603" s="1300"/>
      <c r="J603" s="1300"/>
      <c r="M603" s="2036"/>
    </row>
    <row r="604">
      <c r="A604" s="1300"/>
      <c r="J604" s="1300"/>
      <c r="M604" s="2036"/>
    </row>
    <row r="605">
      <c r="A605" s="1300"/>
      <c r="J605" s="1300"/>
      <c r="M605" s="2036"/>
    </row>
    <row r="606">
      <c r="A606" s="1300"/>
      <c r="J606" s="1300"/>
      <c r="M606" s="2036"/>
    </row>
    <row r="607">
      <c r="A607" s="1300"/>
      <c r="J607" s="1300"/>
      <c r="M607" s="2036"/>
    </row>
    <row r="608">
      <c r="A608" s="1300"/>
      <c r="J608" s="1300"/>
      <c r="M608" s="2036"/>
    </row>
    <row r="609">
      <c r="A609" s="1300"/>
      <c r="J609" s="1300"/>
      <c r="M609" s="2036"/>
    </row>
    <row r="610">
      <c r="A610" s="1300"/>
      <c r="J610" s="1300"/>
      <c r="M610" s="2036"/>
    </row>
    <row r="611">
      <c r="A611" s="1300"/>
      <c r="J611" s="1300"/>
      <c r="M611" s="2036"/>
    </row>
    <row r="612">
      <c r="A612" s="1300"/>
      <c r="J612" s="1300"/>
      <c r="M612" s="2036"/>
    </row>
    <row r="613">
      <c r="A613" s="1300"/>
      <c r="J613" s="1300"/>
      <c r="M613" s="2036"/>
    </row>
    <row r="614">
      <c r="A614" s="1300"/>
      <c r="J614" s="1300"/>
      <c r="M614" s="2036"/>
    </row>
    <row r="615">
      <c r="A615" s="1300"/>
      <c r="J615" s="1300"/>
      <c r="M615" s="2036"/>
    </row>
    <row r="616">
      <c r="A616" s="1300"/>
      <c r="J616" s="1300"/>
      <c r="M616" s="2036"/>
    </row>
    <row r="617">
      <c r="A617" s="1300"/>
      <c r="J617" s="1300"/>
      <c r="M617" s="2036"/>
    </row>
    <row r="618">
      <c r="A618" s="1300"/>
      <c r="J618" s="1300"/>
      <c r="M618" s="2036"/>
    </row>
    <row r="619">
      <c r="A619" s="1300"/>
      <c r="J619" s="1300"/>
      <c r="M619" s="2036"/>
    </row>
    <row r="620">
      <c r="A620" s="1300"/>
      <c r="J620" s="1300"/>
      <c r="M620" s="2036"/>
    </row>
    <row r="621">
      <c r="A621" s="1300"/>
      <c r="J621" s="1300"/>
      <c r="M621" s="2036"/>
    </row>
    <row r="622">
      <c r="A622" s="1300"/>
      <c r="J622" s="1300"/>
      <c r="M622" s="2036"/>
    </row>
    <row r="623">
      <c r="A623" s="1300"/>
      <c r="J623" s="1300"/>
      <c r="M623" s="2036"/>
    </row>
    <row r="624">
      <c r="A624" s="1300"/>
      <c r="J624" s="1300"/>
      <c r="M624" s="2036"/>
    </row>
    <row r="625">
      <c r="A625" s="1300"/>
      <c r="J625" s="1300"/>
      <c r="M625" s="2036"/>
    </row>
    <row r="626">
      <c r="A626" s="1300"/>
      <c r="J626" s="1300"/>
      <c r="M626" s="2036"/>
    </row>
    <row r="627">
      <c r="A627" s="1300"/>
      <c r="J627" s="1300"/>
      <c r="M627" s="2036"/>
    </row>
    <row r="628">
      <c r="A628" s="1300"/>
      <c r="J628" s="1300"/>
      <c r="M628" s="2036"/>
    </row>
    <row r="629">
      <c r="A629" s="1300"/>
      <c r="J629" s="1300"/>
      <c r="M629" s="2036"/>
    </row>
    <row r="630">
      <c r="A630" s="1300"/>
      <c r="J630" s="1300"/>
      <c r="M630" s="2036"/>
    </row>
    <row r="631">
      <c r="A631" s="1300"/>
      <c r="J631" s="1300"/>
      <c r="M631" s="2036"/>
    </row>
    <row r="632">
      <c r="A632" s="1300"/>
      <c r="J632" s="1300"/>
      <c r="M632" s="2036"/>
    </row>
    <row r="633">
      <c r="A633" s="1300"/>
      <c r="J633" s="1300"/>
      <c r="M633" s="2036"/>
    </row>
    <row r="634">
      <c r="A634" s="1300"/>
      <c r="J634" s="1300"/>
      <c r="M634" s="2036"/>
    </row>
    <row r="635">
      <c r="A635" s="1300"/>
      <c r="J635" s="1300"/>
      <c r="M635" s="2036"/>
    </row>
    <row r="636">
      <c r="A636" s="1300"/>
      <c r="J636" s="1300"/>
      <c r="M636" s="2036"/>
    </row>
    <row r="637">
      <c r="A637" s="1300"/>
      <c r="J637" s="1300"/>
      <c r="M637" s="2036"/>
    </row>
    <row r="638">
      <c r="A638" s="1300"/>
      <c r="J638" s="1300"/>
      <c r="M638" s="2036"/>
    </row>
    <row r="639">
      <c r="A639" s="1300"/>
      <c r="J639" s="1300"/>
      <c r="M639" s="2036"/>
    </row>
    <row r="640">
      <c r="A640" s="1300"/>
      <c r="J640" s="1300"/>
      <c r="M640" s="2036"/>
    </row>
    <row r="641">
      <c r="A641" s="1300"/>
      <c r="J641" s="1300"/>
      <c r="M641" s="2036"/>
    </row>
    <row r="642">
      <c r="A642" s="1300"/>
      <c r="J642" s="1300"/>
      <c r="M642" s="2036"/>
    </row>
    <row r="643">
      <c r="A643" s="1300"/>
      <c r="J643" s="1300"/>
      <c r="M643" s="2036"/>
    </row>
    <row r="644">
      <c r="A644" s="1300"/>
      <c r="J644" s="1300"/>
      <c r="M644" s="2036"/>
    </row>
    <row r="645">
      <c r="A645" s="1300"/>
      <c r="J645" s="1300"/>
      <c r="M645" s="2036"/>
    </row>
    <row r="646">
      <c r="A646" s="1300"/>
      <c r="J646" s="1300"/>
      <c r="M646" s="2036"/>
    </row>
    <row r="647">
      <c r="A647" s="1300"/>
      <c r="J647" s="1300"/>
      <c r="M647" s="2036"/>
    </row>
    <row r="648">
      <c r="A648" s="1300"/>
      <c r="J648" s="1300"/>
      <c r="M648" s="2036"/>
    </row>
    <row r="649">
      <c r="A649" s="1300"/>
      <c r="J649" s="1300"/>
      <c r="M649" s="2036"/>
    </row>
    <row r="650">
      <c r="A650" s="1300"/>
      <c r="J650" s="1300"/>
      <c r="M650" s="2036"/>
    </row>
    <row r="651">
      <c r="A651" s="1300"/>
      <c r="J651" s="1300"/>
      <c r="M651" s="2036"/>
    </row>
    <row r="652">
      <c r="A652" s="1300"/>
      <c r="J652" s="1300"/>
      <c r="M652" s="2036"/>
    </row>
    <row r="653">
      <c r="A653" s="1300"/>
      <c r="J653" s="1300"/>
      <c r="M653" s="2036"/>
    </row>
    <row r="654">
      <c r="A654" s="1300"/>
      <c r="J654" s="1300"/>
      <c r="M654" s="2036"/>
    </row>
    <row r="655">
      <c r="A655" s="1300"/>
      <c r="J655" s="1300"/>
      <c r="M655" s="2036"/>
    </row>
    <row r="656">
      <c r="A656" s="1300"/>
      <c r="J656" s="1300"/>
      <c r="M656" s="2036"/>
    </row>
    <row r="657">
      <c r="A657" s="1300"/>
      <c r="J657" s="1300"/>
      <c r="M657" s="2036"/>
    </row>
    <row r="658">
      <c r="A658" s="1300"/>
      <c r="J658" s="1300"/>
      <c r="M658" s="2036"/>
    </row>
    <row r="659">
      <c r="A659" s="1300"/>
      <c r="J659" s="1300"/>
      <c r="M659" s="2036"/>
    </row>
    <row r="660">
      <c r="A660" s="1300"/>
      <c r="J660" s="1300"/>
      <c r="M660" s="2036"/>
    </row>
    <row r="661">
      <c r="A661" s="1300"/>
      <c r="J661" s="1300"/>
      <c r="M661" s="2036"/>
    </row>
    <row r="662">
      <c r="A662" s="1300"/>
      <c r="J662" s="1300"/>
      <c r="M662" s="2036"/>
    </row>
    <row r="663">
      <c r="A663" s="1300"/>
      <c r="J663" s="1300"/>
      <c r="M663" s="2036"/>
    </row>
    <row r="664">
      <c r="A664" s="1300"/>
      <c r="J664" s="1300"/>
      <c r="M664" s="2036"/>
    </row>
    <row r="665">
      <c r="A665" s="1300"/>
      <c r="J665" s="1300"/>
      <c r="M665" s="2036"/>
    </row>
    <row r="666">
      <c r="A666" s="1300"/>
      <c r="J666" s="1300"/>
      <c r="M666" s="2036"/>
    </row>
    <row r="667">
      <c r="A667" s="1300"/>
      <c r="J667" s="1300"/>
      <c r="M667" s="2036"/>
    </row>
    <row r="668">
      <c r="A668" s="1300"/>
      <c r="J668" s="1300"/>
      <c r="M668" s="2036"/>
    </row>
    <row r="669">
      <c r="A669" s="1300"/>
      <c r="J669" s="1300"/>
      <c r="M669" s="2036"/>
    </row>
    <row r="670">
      <c r="A670" s="1300"/>
      <c r="J670" s="1300"/>
      <c r="M670" s="2036"/>
    </row>
    <row r="671">
      <c r="A671" s="1300"/>
      <c r="J671" s="1300"/>
      <c r="M671" s="2036"/>
    </row>
    <row r="672">
      <c r="A672" s="1300"/>
      <c r="J672" s="1300"/>
      <c r="M672" s="2036"/>
    </row>
    <row r="673">
      <c r="A673" s="1300"/>
      <c r="J673" s="1300"/>
      <c r="M673" s="2036"/>
    </row>
    <row r="674">
      <c r="A674" s="1300"/>
      <c r="J674" s="1300"/>
      <c r="M674" s="2036"/>
    </row>
    <row r="675">
      <c r="A675" s="1300"/>
      <c r="J675" s="1300"/>
      <c r="M675" s="2036"/>
    </row>
    <row r="676">
      <c r="A676" s="1300"/>
      <c r="J676" s="1300"/>
      <c r="M676" s="2036"/>
    </row>
    <row r="677">
      <c r="A677" s="1300"/>
      <c r="J677" s="1300"/>
      <c r="M677" s="2036"/>
    </row>
    <row r="678">
      <c r="A678" s="1300"/>
      <c r="J678" s="1300"/>
      <c r="M678" s="2036"/>
    </row>
    <row r="679">
      <c r="A679" s="1300"/>
      <c r="J679" s="1300"/>
      <c r="M679" s="2036"/>
    </row>
    <row r="680">
      <c r="A680" s="1300"/>
      <c r="J680" s="1300"/>
      <c r="M680" s="2036"/>
    </row>
    <row r="681">
      <c r="A681" s="1300"/>
      <c r="J681" s="1300"/>
      <c r="M681" s="2036"/>
    </row>
    <row r="682">
      <c r="A682" s="1300"/>
      <c r="J682" s="1300"/>
      <c r="M682" s="2036"/>
    </row>
    <row r="683">
      <c r="A683" s="1300"/>
      <c r="J683" s="1300"/>
      <c r="M683" s="2036"/>
    </row>
    <row r="684">
      <c r="A684" s="1300"/>
      <c r="J684" s="1300"/>
      <c r="M684" s="2036"/>
    </row>
    <row r="685">
      <c r="A685" s="1300"/>
      <c r="J685" s="1300"/>
      <c r="M685" s="2036"/>
    </row>
    <row r="686">
      <c r="A686" s="1300"/>
      <c r="J686" s="1300"/>
      <c r="M686" s="2036"/>
    </row>
    <row r="687">
      <c r="A687" s="1300"/>
      <c r="J687" s="1300"/>
      <c r="M687" s="2036"/>
    </row>
    <row r="688">
      <c r="A688" s="1300"/>
      <c r="J688" s="1300"/>
      <c r="M688" s="2036"/>
    </row>
    <row r="689">
      <c r="A689" s="1300"/>
      <c r="J689" s="1300"/>
      <c r="M689" s="2036"/>
    </row>
    <row r="690">
      <c r="A690" s="1300"/>
      <c r="J690" s="1300"/>
      <c r="M690" s="2036"/>
    </row>
    <row r="691">
      <c r="A691" s="1300"/>
      <c r="J691" s="1300"/>
      <c r="M691" s="2036"/>
    </row>
    <row r="692">
      <c r="A692" s="1300"/>
      <c r="J692" s="1300"/>
      <c r="M692" s="2036"/>
    </row>
    <row r="693">
      <c r="A693" s="1300"/>
      <c r="J693" s="1300"/>
      <c r="M693" s="2036"/>
    </row>
    <row r="694">
      <c r="A694" s="1300"/>
      <c r="J694" s="1300"/>
      <c r="M694" s="2036"/>
    </row>
    <row r="695">
      <c r="A695" s="1300"/>
      <c r="J695" s="1300"/>
      <c r="M695" s="2036"/>
    </row>
    <row r="696">
      <c r="A696" s="1300"/>
      <c r="J696" s="1300"/>
      <c r="M696" s="2036"/>
    </row>
    <row r="697">
      <c r="A697" s="1300"/>
      <c r="J697" s="1300"/>
      <c r="M697" s="2036"/>
    </row>
    <row r="698">
      <c r="A698" s="1300"/>
      <c r="J698" s="1300"/>
      <c r="M698" s="2036"/>
    </row>
    <row r="699">
      <c r="A699" s="1300"/>
      <c r="J699" s="1300"/>
      <c r="M699" s="2036"/>
    </row>
    <row r="700">
      <c r="A700" s="1300"/>
      <c r="J700" s="1300"/>
      <c r="M700" s="2036"/>
    </row>
    <row r="701">
      <c r="A701" s="1300"/>
      <c r="J701" s="1300"/>
      <c r="M701" s="2036"/>
    </row>
    <row r="702">
      <c r="A702" s="1300"/>
      <c r="J702" s="1300"/>
      <c r="M702" s="2036"/>
    </row>
    <row r="703">
      <c r="A703" s="1300"/>
      <c r="J703" s="1300"/>
      <c r="M703" s="2036"/>
    </row>
    <row r="704">
      <c r="A704" s="1300"/>
      <c r="J704" s="1300"/>
      <c r="M704" s="2036"/>
    </row>
    <row r="705">
      <c r="A705" s="1300"/>
      <c r="J705" s="1300"/>
      <c r="M705" s="2036"/>
    </row>
    <row r="706">
      <c r="A706" s="1300"/>
      <c r="J706" s="1300"/>
      <c r="M706" s="2036"/>
    </row>
    <row r="707">
      <c r="A707" s="1300"/>
      <c r="J707" s="1300"/>
      <c r="M707" s="2036"/>
    </row>
    <row r="708">
      <c r="A708" s="1300"/>
      <c r="J708" s="1300"/>
      <c r="M708" s="2036"/>
    </row>
    <row r="709">
      <c r="A709" s="1300"/>
      <c r="J709" s="1300"/>
      <c r="M709" s="2036"/>
    </row>
    <row r="710">
      <c r="A710" s="1300"/>
      <c r="J710" s="1300"/>
      <c r="M710" s="2036"/>
    </row>
    <row r="711">
      <c r="A711" s="1300"/>
      <c r="J711" s="1300"/>
      <c r="M711" s="2036"/>
    </row>
    <row r="712">
      <c r="A712" s="1300"/>
      <c r="J712" s="1300"/>
      <c r="M712" s="2036"/>
    </row>
    <row r="713">
      <c r="A713" s="1300"/>
      <c r="J713" s="1300"/>
      <c r="M713" s="2036"/>
    </row>
    <row r="714">
      <c r="A714" s="1300"/>
      <c r="J714" s="1300"/>
      <c r="M714" s="2036"/>
    </row>
    <row r="715">
      <c r="A715" s="1300"/>
      <c r="J715" s="1300"/>
      <c r="M715" s="2036"/>
    </row>
    <row r="716">
      <c r="A716" s="1300"/>
      <c r="J716" s="1300"/>
      <c r="M716" s="2036"/>
    </row>
    <row r="717">
      <c r="A717" s="1300"/>
      <c r="J717" s="1300"/>
      <c r="M717" s="2036"/>
    </row>
    <row r="718">
      <c r="A718" s="1300"/>
      <c r="J718" s="1300"/>
      <c r="M718" s="2036"/>
    </row>
    <row r="719">
      <c r="A719" s="1300"/>
      <c r="J719" s="1300"/>
      <c r="M719" s="2036"/>
    </row>
    <row r="720">
      <c r="A720" s="1300"/>
      <c r="J720" s="1300"/>
      <c r="M720" s="2036"/>
    </row>
    <row r="721">
      <c r="A721" s="1300"/>
      <c r="J721" s="1300"/>
      <c r="M721" s="2036"/>
    </row>
    <row r="722">
      <c r="A722" s="1300"/>
      <c r="J722" s="1300"/>
      <c r="M722" s="2036"/>
    </row>
    <row r="723">
      <c r="A723" s="1300"/>
      <c r="J723" s="1300"/>
      <c r="M723" s="2036"/>
    </row>
    <row r="724">
      <c r="A724" s="1300"/>
      <c r="J724" s="1300"/>
      <c r="M724" s="2036"/>
    </row>
    <row r="725">
      <c r="A725" s="1300"/>
      <c r="J725" s="1300"/>
      <c r="M725" s="2036"/>
    </row>
    <row r="726">
      <c r="A726" s="1300"/>
      <c r="J726" s="1300"/>
      <c r="M726" s="2036"/>
    </row>
    <row r="727">
      <c r="A727" s="1300"/>
      <c r="J727" s="1300"/>
      <c r="M727" s="2036"/>
    </row>
    <row r="728">
      <c r="A728" s="1300"/>
      <c r="J728" s="1300"/>
      <c r="M728" s="2036"/>
    </row>
    <row r="729">
      <c r="A729" s="1300"/>
      <c r="J729" s="1300"/>
      <c r="M729" s="2036"/>
    </row>
    <row r="730">
      <c r="A730" s="1300"/>
      <c r="J730" s="1300"/>
      <c r="M730" s="2036"/>
    </row>
    <row r="731">
      <c r="A731" s="1300"/>
      <c r="J731" s="1300"/>
      <c r="M731" s="2036"/>
    </row>
    <row r="732">
      <c r="A732" s="1300"/>
      <c r="J732" s="1300"/>
      <c r="M732" s="2036"/>
    </row>
    <row r="733">
      <c r="A733" s="1300"/>
      <c r="J733" s="1300"/>
      <c r="M733" s="2036"/>
    </row>
    <row r="734">
      <c r="A734" s="1300"/>
      <c r="J734" s="1300"/>
      <c r="M734" s="2036"/>
    </row>
    <row r="735">
      <c r="A735" s="1300"/>
      <c r="J735" s="1300"/>
      <c r="M735" s="2036"/>
    </row>
    <row r="736">
      <c r="A736" s="1300"/>
      <c r="J736" s="1300"/>
      <c r="M736" s="2036"/>
    </row>
    <row r="737">
      <c r="A737" s="1300"/>
      <c r="J737" s="1300"/>
      <c r="M737" s="2036"/>
    </row>
    <row r="738">
      <c r="A738" s="1300"/>
      <c r="J738" s="1300"/>
      <c r="M738" s="2036"/>
    </row>
    <row r="739">
      <c r="A739" s="1300"/>
      <c r="J739" s="1300"/>
      <c r="M739" s="2036"/>
    </row>
    <row r="740">
      <c r="A740" s="1300"/>
      <c r="J740" s="1300"/>
      <c r="M740" s="2036"/>
    </row>
    <row r="741">
      <c r="A741" s="1300"/>
      <c r="J741" s="1300"/>
      <c r="M741" s="2036"/>
    </row>
    <row r="742">
      <c r="A742" s="1300"/>
      <c r="J742" s="1300"/>
      <c r="M742" s="2036"/>
    </row>
    <row r="743">
      <c r="A743" s="1300"/>
      <c r="J743" s="1300"/>
      <c r="M743" s="2036"/>
    </row>
    <row r="744">
      <c r="A744" s="1300"/>
      <c r="J744" s="1300"/>
      <c r="M744" s="2036"/>
    </row>
    <row r="745">
      <c r="A745" s="1300"/>
      <c r="J745" s="1300"/>
      <c r="M745" s="2036"/>
    </row>
    <row r="746">
      <c r="A746" s="1300"/>
      <c r="J746" s="1300"/>
      <c r="M746" s="2036"/>
    </row>
    <row r="747">
      <c r="A747" s="1300"/>
      <c r="J747" s="1300"/>
      <c r="M747" s="2036"/>
    </row>
    <row r="748">
      <c r="A748" s="1300"/>
      <c r="J748" s="1300"/>
      <c r="M748" s="2036"/>
    </row>
    <row r="749">
      <c r="A749" s="1300"/>
      <c r="J749" s="1300"/>
      <c r="M749" s="2036"/>
    </row>
    <row r="750">
      <c r="A750" s="1300"/>
      <c r="J750" s="1300"/>
      <c r="M750" s="2036"/>
    </row>
    <row r="751">
      <c r="A751" s="1300"/>
      <c r="J751" s="1300"/>
      <c r="M751" s="2036"/>
    </row>
    <row r="752">
      <c r="A752" s="1300"/>
      <c r="J752" s="1300"/>
      <c r="M752" s="2036"/>
    </row>
    <row r="753">
      <c r="A753" s="1300"/>
      <c r="J753" s="1300"/>
      <c r="M753" s="2036"/>
    </row>
    <row r="754">
      <c r="A754" s="1300"/>
      <c r="J754" s="1300"/>
      <c r="M754" s="2036"/>
    </row>
    <row r="755">
      <c r="A755" s="1300"/>
      <c r="J755" s="1300"/>
      <c r="M755" s="2036"/>
    </row>
    <row r="756">
      <c r="A756" s="1300"/>
      <c r="J756" s="1300"/>
      <c r="M756" s="2036"/>
    </row>
    <row r="757">
      <c r="A757" s="1300"/>
      <c r="J757" s="1300"/>
      <c r="M757" s="2036"/>
    </row>
    <row r="758">
      <c r="A758" s="1300"/>
      <c r="J758" s="1300"/>
      <c r="M758" s="2036"/>
    </row>
    <row r="759">
      <c r="A759" s="1300"/>
      <c r="J759" s="1300"/>
      <c r="M759" s="2036"/>
    </row>
    <row r="760">
      <c r="A760" s="1300"/>
      <c r="J760" s="1300"/>
      <c r="M760" s="2036"/>
    </row>
    <row r="761">
      <c r="A761" s="1300"/>
      <c r="J761" s="1300"/>
      <c r="M761" s="2036"/>
    </row>
    <row r="762">
      <c r="A762" s="1300"/>
      <c r="J762" s="1300"/>
      <c r="M762" s="2036"/>
    </row>
    <row r="763">
      <c r="A763" s="1300"/>
      <c r="J763" s="1300"/>
      <c r="M763" s="2036"/>
    </row>
    <row r="764">
      <c r="A764" s="1300"/>
      <c r="J764" s="1300"/>
      <c r="M764" s="2036"/>
    </row>
    <row r="765">
      <c r="A765" s="1300"/>
      <c r="J765" s="1300"/>
      <c r="M765" s="2036"/>
    </row>
    <row r="766">
      <c r="A766" s="1300"/>
      <c r="J766" s="1300"/>
      <c r="M766" s="2036"/>
    </row>
    <row r="767">
      <c r="A767" s="1300"/>
      <c r="J767" s="1300"/>
      <c r="M767" s="2036"/>
    </row>
    <row r="768">
      <c r="A768" s="1300"/>
      <c r="J768" s="1300"/>
      <c r="M768" s="2036"/>
    </row>
    <row r="769">
      <c r="A769" s="1300"/>
      <c r="J769" s="1300"/>
      <c r="M769" s="2036"/>
    </row>
    <row r="770">
      <c r="A770" s="1300"/>
      <c r="J770" s="1300"/>
      <c r="M770" s="2036"/>
    </row>
    <row r="771">
      <c r="A771" s="1300"/>
      <c r="J771" s="1300"/>
      <c r="M771" s="2036"/>
    </row>
    <row r="772">
      <c r="A772" s="1300"/>
      <c r="J772" s="1300"/>
      <c r="M772" s="2036"/>
    </row>
    <row r="773">
      <c r="A773" s="1300"/>
      <c r="J773" s="1300"/>
      <c r="M773" s="2036"/>
    </row>
    <row r="774">
      <c r="A774" s="1300"/>
      <c r="J774" s="1300"/>
      <c r="M774" s="2036"/>
    </row>
    <row r="775">
      <c r="A775" s="1300"/>
      <c r="J775" s="1300"/>
      <c r="M775" s="2036"/>
    </row>
    <row r="776">
      <c r="A776" s="1300"/>
      <c r="J776" s="1300"/>
      <c r="M776" s="2036"/>
    </row>
    <row r="777">
      <c r="A777" s="1300"/>
      <c r="J777" s="1300"/>
      <c r="M777" s="2036"/>
    </row>
    <row r="778">
      <c r="A778" s="1300"/>
      <c r="J778" s="1300"/>
      <c r="M778" s="2036"/>
    </row>
    <row r="779">
      <c r="A779" s="1300"/>
      <c r="J779" s="1300"/>
      <c r="M779" s="2036"/>
    </row>
    <row r="780">
      <c r="A780" s="1300"/>
      <c r="J780" s="1300"/>
      <c r="M780" s="2036"/>
    </row>
    <row r="781">
      <c r="A781" s="1300"/>
      <c r="J781" s="1300"/>
      <c r="M781" s="2036"/>
    </row>
    <row r="782">
      <c r="A782" s="1300"/>
      <c r="J782" s="1300"/>
      <c r="M782" s="2036"/>
    </row>
    <row r="783">
      <c r="A783" s="1300"/>
      <c r="J783" s="1300"/>
      <c r="M783" s="2036"/>
    </row>
    <row r="784">
      <c r="A784" s="1300"/>
      <c r="J784" s="1300"/>
      <c r="M784" s="2036"/>
    </row>
    <row r="785">
      <c r="A785" s="1300"/>
      <c r="J785" s="1300"/>
      <c r="M785" s="2036"/>
    </row>
    <row r="786">
      <c r="A786" s="1300"/>
      <c r="J786" s="1300"/>
      <c r="M786" s="2036"/>
    </row>
    <row r="787">
      <c r="A787" s="1300"/>
      <c r="J787" s="1300"/>
      <c r="M787" s="2036"/>
    </row>
    <row r="788">
      <c r="A788" s="1300"/>
      <c r="J788" s="1300"/>
      <c r="M788" s="2036"/>
    </row>
    <row r="789">
      <c r="A789" s="1300"/>
      <c r="J789" s="1300"/>
      <c r="M789" s="2036"/>
    </row>
    <row r="790">
      <c r="A790" s="1300"/>
      <c r="J790" s="1300"/>
      <c r="M790" s="2036"/>
    </row>
    <row r="791">
      <c r="A791" s="1300"/>
      <c r="J791" s="1300"/>
      <c r="M791" s="2036"/>
    </row>
    <row r="792">
      <c r="A792" s="1300"/>
      <c r="J792" s="1300"/>
      <c r="M792" s="2036"/>
    </row>
    <row r="793">
      <c r="A793" s="1300"/>
      <c r="J793" s="1300"/>
      <c r="M793" s="2036"/>
    </row>
    <row r="794">
      <c r="A794" s="1300"/>
      <c r="J794" s="1300"/>
      <c r="M794" s="2036"/>
    </row>
    <row r="795">
      <c r="A795" s="1300"/>
      <c r="J795" s="1300"/>
      <c r="M795" s="2036"/>
    </row>
    <row r="796">
      <c r="A796" s="1300"/>
      <c r="J796" s="1300"/>
      <c r="M796" s="2036"/>
    </row>
    <row r="797">
      <c r="A797" s="1300"/>
      <c r="J797" s="1300"/>
      <c r="M797" s="2036"/>
    </row>
    <row r="798">
      <c r="A798" s="1300"/>
      <c r="J798" s="1300"/>
      <c r="M798" s="2036"/>
    </row>
    <row r="799">
      <c r="A799" s="1300"/>
      <c r="J799" s="1300"/>
      <c r="M799" s="2036"/>
    </row>
    <row r="800">
      <c r="A800" s="1300"/>
      <c r="J800" s="1300"/>
      <c r="M800" s="2036"/>
    </row>
    <row r="801">
      <c r="A801" s="1300"/>
      <c r="J801" s="1300"/>
      <c r="M801" s="2036"/>
    </row>
    <row r="802">
      <c r="A802" s="1300"/>
      <c r="J802" s="1300"/>
      <c r="M802" s="2036"/>
    </row>
    <row r="803">
      <c r="A803" s="1300"/>
      <c r="J803" s="1300"/>
      <c r="M803" s="2036"/>
    </row>
    <row r="804">
      <c r="A804" s="1300"/>
      <c r="J804" s="1300"/>
      <c r="M804" s="2036"/>
    </row>
    <row r="805">
      <c r="A805" s="1300"/>
      <c r="J805" s="1300"/>
      <c r="M805" s="2036"/>
    </row>
    <row r="806">
      <c r="A806" s="1300"/>
      <c r="J806" s="1300"/>
      <c r="M806" s="2036"/>
    </row>
    <row r="807">
      <c r="A807" s="1300"/>
      <c r="J807" s="1300"/>
      <c r="M807" s="2036"/>
    </row>
    <row r="808">
      <c r="A808" s="1300"/>
      <c r="J808" s="1300"/>
      <c r="M808" s="2036"/>
    </row>
    <row r="809">
      <c r="A809" s="1300"/>
      <c r="J809" s="1300"/>
      <c r="M809" s="2036"/>
    </row>
    <row r="810">
      <c r="A810" s="1300"/>
      <c r="J810" s="1300"/>
      <c r="M810" s="2036"/>
    </row>
    <row r="811">
      <c r="A811" s="1300"/>
      <c r="J811" s="1300"/>
      <c r="M811" s="2036"/>
    </row>
    <row r="812">
      <c r="A812" s="1300"/>
      <c r="J812" s="1300"/>
      <c r="M812" s="2036"/>
    </row>
    <row r="813">
      <c r="A813" s="1300"/>
      <c r="J813" s="1300"/>
      <c r="M813" s="2036"/>
    </row>
    <row r="814">
      <c r="A814" s="1300"/>
      <c r="J814" s="1300"/>
      <c r="M814" s="2036"/>
    </row>
    <row r="815">
      <c r="A815" s="1300"/>
      <c r="J815" s="1300"/>
      <c r="M815" s="2036"/>
    </row>
    <row r="816">
      <c r="A816" s="1300"/>
      <c r="J816" s="1300"/>
      <c r="M816" s="2036"/>
    </row>
    <row r="817">
      <c r="A817" s="1300"/>
      <c r="J817" s="1300"/>
      <c r="M817" s="2036"/>
    </row>
    <row r="818">
      <c r="A818" s="1300"/>
      <c r="J818" s="1300"/>
      <c r="M818" s="2036"/>
    </row>
    <row r="819">
      <c r="A819" s="1300"/>
      <c r="J819" s="1300"/>
      <c r="M819" s="2036"/>
    </row>
    <row r="820">
      <c r="A820" s="1300"/>
      <c r="J820" s="1300"/>
      <c r="M820" s="2036"/>
    </row>
    <row r="821">
      <c r="A821" s="1300"/>
      <c r="J821" s="1300"/>
      <c r="M821" s="2036"/>
    </row>
    <row r="822">
      <c r="A822" s="1300"/>
      <c r="J822" s="1300"/>
      <c r="M822" s="2036"/>
    </row>
    <row r="823">
      <c r="A823" s="1300"/>
      <c r="J823" s="1300"/>
      <c r="M823" s="2036"/>
    </row>
    <row r="824">
      <c r="A824" s="1300"/>
      <c r="J824" s="1300"/>
      <c r="M824" s="2036"/>
    </row>
    <row r="825">
      <c r="A825" s="1300"/>
      <c r="J825" s="1300"/>
      <c r="M825" s="2036"/>
    </row>
    <row r="826">
      <c r="A826" s="1300"/>
      <c r="J826" s="1300"/>
      <c r="M826" s="2036"/>
    </row>
    <row r="827">
      <c r="A827" s="1300"/>
      <c r="J827" s="1300"/>
      <c r="M827" s="2036"/>
    </row>
    <row r="828">
      <c r="A828" s="1300"/>
      <c r="J828" s="1300"/>
      <c r="M828" s="2036"/>
    </row>
    <row r="829">
      <c r="A829" s="1300"/>
      <c r="J829" s="1300"/>
      <c r="M829" s="2036"/>
    </row>
    <row r="830">
      <c r="A830" s="1300"/>
      <c r="J830" s="1300"/>
      <c r="M830" s="2036"/>
    </row>
    <row r="831">
      <c r="A831" s="1300"/>
      <c r="J831" s="1300"/>
      <c r="M831" s="2036"/>
    </row>
    <row r="832">
      <c r="A832" s="1300"/>
      <c r="J832" s="1300"/>
      <c r="M832" s="2036"/>
    </row>
    <row r="833">
      <c r="A833" s="1300"/>
      <c r="J833" s="1300"/>
      <c r="M833" s="2036"/>
    </row>
    <row r="834">
      <c r="A834" s="1300"/>
      <c r="J834" s="1300"/>
      <c r="M834" s="2036"/>
    </row>
    <row r="835">
      <c r="A835" s="1300"/>
      <c r="J835" s="1300"/>
      <c r="M835" s="2036"/>
    </row>
    <row r="836">
      <c r="A836" s="1300"/>
      <c r="J836" s="1300"/>
      <c r="M836" s="2036"/>
    </row>
    <row r="837">
      <c r="A837" s="1300"/>
      <c r="J837" s="1300"/>
      <c r="M837" s="2036"/>
    </row>
    <row r="838">
      <c r="A838" s="1300"/>
      <c r="J838" s="1300"/>
      <c r="M838" s="2036"/>
    </row>
    <row r="839">
      <c r="A839" s="1300"/>
      <c r="J839" s="1300"/>
      <c r="M839" s="2036"/>
    </row>
    <row r="840">
      <c r="A840" s="1300"/>
      <c r="J840" s="1300"/>
      <c r="M840" s="2036"/>
    </row>
    <row r="841">
      <c r="A841" s="1300"/>
      <c r="J841" s="1300"/>
      <c r="M841" s="2036"/>
    </row>
    <row r="842">
      <c r="A842" s="1300"/>
      <c r="J842" s="1300"/>
      <c r="M842" s="2036"/>
    </row>
    <row r="843">
      <c r="A843" s="1300"/>
      <c r="J843" s="1300"/>
      <c r="M843" s="2036"/>
    </row>
    <row r="844">
      <c r="A844" s="1300"/>
      <c r="J844" s="1300"/>
      <c r="M844" s="2036"/>
    </row>
    <row r="845">
      <c r="A845" s="1300"/>
      <c r="J845" s="1300"/>
      <c r="M845" s="2036"/>
    </row>
    <row r="846">
      <c r="A846" s="1300"/>
      <c r="J846" s="1300"/>
      <c r="M846" s="2036"/>
    </row>
    <row r="847">
      <c r="A847" s="1300"/>
      <c r="J847" s="1300"/>
      <c r="M847" s="2036"/>
    </row>
    <row r="848">
      <c r="A848" s="1300"/>
      <c r="J848" s="1300"/>
      <c r="M848" s="2036"/>
    </row>
    <row r="849">
      <c r="A849" s="1300"/>
      <c r="J849" s="1300"/>
      <c r="M849" s="2036"/>
    </row>
    <row r="850">
      <c r="A850" s="1300"/>
      <c r="J850" s="1300"/>
      <c r="M850" s="2036"/>
    </row>
    <row r="851">
      <c r="A851" s="1300"/>
      <c r="J851" s="1300"/>
      <c r="M851" s="2036"/>
    </row>
    <row r="852">
      <c r="A852" s="1300"/>
      <c r="J852" s="1300"/>
      <c r="M852" s="2036"/>
    </row>
    <row r="853">
      <c r="A853" s="1300"/>
      <c r="J853" s="1300"/>
      <c r="M853" s="2036"/>
    </row>
    <row r="854">
      <c r="A854" s="1300"/>
      <c r="J854" s="1300"/>
      <c r="M854" s="2036"/>
    </row>
    <row r="855">
      <c r="A855" s="1300"/>
      <c r="J855" s="1300"/>
      <c r="M855" s="2036"/>
    </row>
    <row r="856">
      <c r="A856" s="1300"/>
      <c r="J856" s="1300"/>
      <c r="M856" s="2036"/>
    </row>
    <row r="857">
      <c r="A857" s="1300"/>
      <c r="J857" s="1300"/>
      <c r="M857" s="2036"/>
    </row>
    <row r="858">
      <c r="A858" s="1300"/>
      <c r="J858" s="1300"/>
      <c r="M858" s="2036"/>
    </row>
    <row r="859">
      <c r="A859" s="1300"/>
      <c r="J859" s="1300"/>
      <c r="M859" s="2036"/>
    </row>
    <row r="860">
      <c r="A860" s="1300"/>
      <c r="J860" s="1300"/>
      <c r="M860" s="2036"/>
    </row>
    <row r="861">
      <c r="A861" s="1300"/>
      <c r="J861" s="1300"/>
      <c r="M861" s="2036"/>
    </row>
    <row r="862">
      <c r="A862" s="1300"/>
      <c r="J862" s="1300"/>
      <c r="M862" s="2036"/>
    </row>
    <row r="863">
      <c r="A863" s="1300"/>
      <c r="J863" s="1300"/>
      <c r="M863" s="2036"/>
    </row>
    <row r="864">
      <c r="A864" s="1300"/>
      <c r="J864" s="1300"/>
      <c r="M864" s="2036"/>
    </row>
    <row r="865">
      <c r="A865" s="1300"/>
      <c r="J865" s="1300"/>
      <c r="M865" s="2036"/>
    </row>
    <row r="866">
      <c r="A866" s="1300"/>
      <c r="J866" s="1300"/>
      <c r="M866" s="2036"/>
    </row>
    <row r="867">
      <c r="A867" s="1300"/>
      <c r="J867" s="1300"/>
      <c r="M867" s="2036"/>
    </row>
    <row r="868">
      <c r="A868" s="1300"/>
      <c r="J868" s="1300"/>
      <c r="M868" s="2036"/>
    </row>
    <row r="869">
      <c r="A869" s="1300"/>
      <c r="J869" s="1300"/>
      <c r="M869" s="2036"/>
    </row>
    <row r="870">
      <c r="A870" s="1300"/>
      <c r="J870" s="1300"/>
      <c r="M870" s="2036"/>
    </row>
    <row r="871">
      <c r="A871" s="1300"/>
      <c r="J871" s="1300"/>
      <c r="M871" s="2036"/>
    </row>
    <row r="872">
      <c r="A872" s="1300"/>
      <c r="J872" s="1300"/>
      <c r="M872" s="2036"/>
    </row>
    <row r="873">
      <c r="A873" s="1300"/>
      <c r="J873" s="1300"/>
      <c r="M873" s="2036"/>
    </row>
    <row r="874">
      <c r="A874" s="1300"/>
      <c r="J874" s="1300"/>
      <c r="M874" s="2036"/>
    </row>
    <row r="875">
      <c r="A875" s="1300"/>
      <c r="J875" s="1300"/>
      <c r="M875" s="2036"/>
    </row>
    <row r="876">
      <c r="A876" s="1300"/>
      <c r="J876" s="1300"/>
      <c r="M876" s="2036"/>
    </row>
    <row r="877">
      <c r="A877" s="1300"/>
      <c r="J877" s="1300"/>
      <c r="M877" s="2036"/>
    </row>
    <row r="878">
      <c r="A878" s="1300"/>
      <c r="J878" s="1300"/>
      <c r="M878" s="2036"/>
    </row>
    <row r="879">
      <c r="A879" s="1300"/>
      <c r="J879" s="1300"/>
      <c r="M879" s="2036"/>
    </row>
    <row r="880">
      <c r="A880" s="1300"/>
      <c r="J880" s="1300"/>
      <c r="M880" s="2036"/>
    </row>
    <row r="881">
      <c r="A881" s="1300"/>
      <c r="J881" s="1300"/>
      <c r="M881" s="2036"/>
    </row>
    <row r="882">
      <c r="A882" s="1300"/>
      <c r="J882" s="1300"/>
      <c r="M882" s="2036"/>
    </row>
    <row r="883">
      <c r="A883" s="1300"/>
      <c r="J883" s="1300"/>
      <c r="M883" s="2036"/>
    </row>
    <row r="884">
      <c r="A884" s="1300"/>
      <c r="J884" s="1300"/>
      <c r="M884" s="2036"/>
    </row>
    <row r="885">
      <c r="A885" s="1300"/>
      <c r="J885" s="1300"/>
      <c r="M885" s="2036"/>
    </row>
    <row r="886">
      <c r="A886" s="1300"/>
      <c r="J886" s="1300"/>
      <c r="M886" s="2036"/>
    </row>
    <row r="887">
      <c r="A887" s="1300"/>
      <c r="J887" s="1300"/>
      <c r="M887" s="2036"/>
    </row>
    <row r="888">
      <c r="A888" s="1300"/>
      <c r="J888" s="1300"/>
      <c r="M888" s="2036"/>
    </row>
    <row r="889">
      <c r="A889" s="1300"/>
      <c r="J889" s="1300"/>
      <c r="M889" s="2036"/>
    </row>
    <row r="890">
      <c r="A890" s="1300"/>
      <c r="J890" s="1300"/>
      <c r="M890" s="2036"/>
    </row>
    <row r="891">
      <c r="A891" s="1300"/>
      <c r="J891" s="1300"/>
      <c r="M891" s="2036"/>
    </row>
    <row r="892">
      <c r="A892" s="1300"/>
      <c r="J892" s="1300"/>
      <c r="M892" s="2036"/>
    </row>
    <row r="893">
      <c r="A893" s="1300"/>
      <c r="J893" s="1300"/>
      <c r="M893" s="2036"/>
    </row>
    <row r="894">
      <c r="A894" s="1300"/>
      <c r="J894" s="1300"/>
      <c r="M894" s="2036"/>
    </row>
    <row r="895">
      <c r="A895" s="1300"/>
      <c r="J895" s="1300"/>
      <c r="M895" s="2036"/>
    </row>
    <row r="896">
      <c r="A896" s="1300"/>
      <c r="J896" s="1300"/>
      <c r="M896" s="2036"/>
    </row>
    <row r="897">
      <c r="A897" s="1300"/>
      <c r="J897" s="1300"/>
      <c r="M897" s="2036"/>
    </row>
    <row r="898">
      <c r="A898" s="1300"/>
      <c r="J898" s="1300"/>
      <c r="M898" s="2036"/>
    </row>
    <row r="899">
      <c r="A899" s="1300"/>
      <c r="J899" s="1300"/>
      <c r="M899" s="2036"/>
    </row>
    <row r="900">
      <c r="A900" s="1300"/>
      <c r="J900" s="1300"/>
      <c r="M900" s="2036"/>
    </row>
    <row r="901">
      <c r="A901" s="1300"/>
      <c r="J901" s="1300"/>
      <c r="M901" s="2036"/>
    </row>
    <row r="902">
      <c r="A902" s="1300"/>
      <c r="J902" s="1300"/>
      <c r="M902" s="2036"/>
    </row>
    <row r="903">
      <c r="A903" s="1300"/>
      <c r="J903" s="1300"/>
      <c r="M903" s="2036"/>
    </row>
    <row r="904">
      <c r="A904" s="1300"/>
      <c r="J904" s="1300"/>
      <c r="M904" s="2036"/>
    </row>
    <row r="905">
      <c r="A905" s="1300"/>
      <c r="J905" s="1300"/>
      <c r="M905" s="2036"/>
    </row>
    <row r="906">
      <c r="A906" s="1300"/>
      <c r="J906" s="1300"/>
      <c r="M906" s="2036"/>
    </row>
    <row r="907">
      <c r="A907" s="1300"/>
      <c r="J907" s="1300"/>
      <c r="M907" s="2036"/>
    </row>
    <row r="908">
      <c r="A908" s="1300"/>
      <c r="J908" s="1300"/>
      <c r="M908" s="2036"/>
    </row>
    <row r="909">
      <c r="A909" s="1300"/>
      <c r="J909" s="1300"/>
      <c r="M909" s="2036"/>
    </row>
    <row r="910">
      <c r="A910" s="1300"/>
      <c r="J910" s="1300"/>
      <c r="M910" s="2036"/>
    </row>
    <row r="911">
      <c r="A911" s="1300"/>
      <c r="J911" s="1300"/>
      <c r="M911" s="2036"/>
    </row>
    <row r="912">
      <c r="A912" s="1300"/>
      <c r="J912" s="1300"/>
      <c r="M912" s="2036"/>
    </row>
    <row r="913">
      <c r="A913" s="1300"/>
      <c r="J913" s="1300"/>
      <c r="M913" s="2036"/>
    </row>
    <row r="914">
      <c r="A914" s="1300"/>
      <c r="J914" s="1300"/>
      <c r="M914" s="2036"/>
    </row>
    <row r="915">
      <c r="A915" s="1300"/>
      <c r="J915" s="1300"/>
      <c r="M915" s="2036"/>
    </row>
    <row r="916">
      <c r="A916" s="1300"/>
      <c r="J916" s="1300"/>
      <c r="M916" s="2036"/>
    </row>
    <row r="917">
      <c r="A917" s="1300"/>
      <c r="J917" s="1300"/>
      <c r="M917" s="2036"/>
    </row>
    <row r="918">
      <c r="A918" s="1300"/>
      <c r="J918" s="1300"/>
      <c r="M918" s="2036"/>
    </row>
    <row r="919">
      <c r="A919" s="1300"/>
      <c r="J919" s="1300"/>
      <c r="M919" s="2036"/>
    </row>
    <row r="920">
      <c r="A920" s="1300"/>
      <c r="J920" s="1300"/>
      <c r="M920" s="2036"/>
    </row>
    <row r="921">
      <c r="A921" s="1300"/>
      <c r="J921" s="1300"/>
      <c r="M921" s="2036"/>
    </row>
    <row r="922">
      <c r="A922" s="1300"/>
      <c r="J922" s="1300"/>
      <c r="M922" s="2036"/>
    </row>
    <row r="923">
      <c r="A923" s="1300"/>
      <c r="J923" s="1300"/>
      <c r="M923" s="2036"/>
    </row>
    <row r="924">
      <c r="A924" s="1300"/>
      <c r="J924" s="1300"/>
      <c r="M924" s="2036"/>
    </row>
    <row r="925">
      <c r="A925" s="1300"/>
      <c r="J925" s="1300"/>
      <c r="M925" s="2036"/>
    </row>
    <row r="926">
      <c r="A926" s="1300"/>
      <c r="J926" s="1300"/>
      <c r="M926" s="2036"/>
    </row>
    <row r="927">
      <c r="A927" s="1300"/>
      <c r="J927" s="1300"/>
      <c r="M927" s="2036"/>
    </row>
    <row r="928">
      <c r="A928" s="1300"/>
      <c r="J928" s="1300"/>
      <c r="M928" s="2036"/>
    </row>
    <row r="929">
      <c r="A929" s="1300"/>
      <c r="J929" s="1300"/>
      <c r="M929" s="2036"/>
    </row>
    <row r="930">
      <c r="A930" s="1300"/>
      <c r="J930" s="1300"/>
      <c r="M930" s="2036"/>
    </row>
    <row r="931">
      <c r="A931" s="1300"/>
      <c r="J931" s="1300"/>
      <c r="M931" s="2036"/>
    </row>
    <row r="932">
      <c r="A932" s="1300"/>
      <c r="J932" s="1300"/>
      <c r="M932" s="2036"/>
    </row>
    <row r="933">
      <c r="A933" s="1300"/>
      <c r="J933" s="1300"/>
      <c r="M933" s="2036"/>
    </row>
    <row r="934">
      <c r="A934" s="1300"/>
      <c r="J934" s="1300"/>
      <c r="M934" s="2036"/>
    </row>
    <row r="935">
      <c r="A935" s="1300"/>
      <c r="J935" s="1300"/>
      <c r="M935" s="2036"/>
    </row>
    <row r="936">
      <c r="A936" s="1300"/>
      <c r="J936" s="1300"/>
      <c r="M936" s="2036"/>
    </row>
    <row r="937">
      <c r="A937" s="1300"/>
      <c r="J937" s="1300"/>
      <c r="M937" s="2036"/>
    </row>
    <row r="938">
      <c r="A938" s="1300"/>
      <c r="J938" s="1300"/>
      <c r="M938" s="2036"/>
    </row>
    <row r="939">
      <c r="A939" s="1300"/>
      <c r="J939" s="1300"/>
      <c r="M939" s="2036"/>
    </row>
    <row r="940">
      <c r="A940" s="1300"/>
      <c r="J940" s="1300"/>
      <c r="M940" s="2036"/>
    </row>
    <row r="941">
      <c r="A941" s="1300"/>
      <c r="J941" s="1300"/>
      <c r="M941" s="2036"/>
    </row>
    <row r="942">
      <c r="A942" s="1300"/>
      <c r="J942" s="1300"/>
      <c r="M942" s="2036"/>
    </row>
    <row r="943">
      <c r="A943" s="1300"/>
      <c r="J943" s="1300"/>
      <c r="M943" s="2036"/>
    </row>
    <row r="944">
      <c r="A944" s="1300"/>
      <c r="J944" s="1300"/>
      <c r="M944" s="2036"/>
    </row>
    <row r="945">
      <c r="A945" s="1300"/>
      <c r="J945" s="1300"/>
      <c r="M945" s="2036"/>
    </row>
    <row r="946">
      <c r="A946" s="1300"/>
      <c r="J946" s="1300"/>
      <c r="M946" s="2036"/>
    </row>
    <row r="947">
      <c r="A947" s="1300"/>
      <c r="J947" s="1300"/>
      <c r="M947" s="2036"/>
    </row>
    <row r="948">
      <c r="A948" s="1300"/>
      <c r="J948" s="1300"/>
      <c r="M948" s="2036"/>
    </row>
    <row r="949">
      <c r="A949" s="1300"/>
      <c r="J949" s="1300"/>
      <c r="M949" s="2036"/>
    </row>
    <row r="950">
      <c r="A950" s="1300"/>
      <c r="J950" s="1300"/>
      <c r="M950" s="2036"/>
    </row>
    <row r="951">
      <c r="A951" s="1300"/>
      <c r="J951" s="1300"/>
      <c r="M951" s="2036"/>
    </row>
    <row r="952">
      <c r="A952" s="1300"/>
      <c r="J952" s="1300"/>
      <c r="M952" s="2036"/>
    </row>
    <row r="953">
      <c r="A953" s="1300"/>
      <c r="J953" s="1300"/>
      <c r="M953" s="2036"/>
    </row>
    <row r="954">
      <c r="A954" s="1300"/>
      <c r="J954" s="1300"/>
      <c r="M954" s="2036"/>
    </row>
    <row r="955">
      <c r="A955" s="1300"/>
      <c r="J955" s="1300"/>
      <c r="M955" s="2036"/>
    </row>
    <row r="956">
      <c r="A956" s="1300"/>
      <c r="J956" s="1300"/>
      <c r="M956" s="2036"/>
    </row>
    <row r="957">
      <c r="A957" s="1300"/>
      <c r="J957" s="1300"/>
      <c r="M957" s="2036"/>
    </row>
    <row r="958">
      <c r="A958" s="1300"/>
      <c r="J958" s="1300"/>
      <c r="M958" s="2036"/>
    </row>
    <row r="959">
      <c r="A959" s="1300"/>
      <c r="J959" s="1300"/>
      <c r="M959" s="2036"/>
    </row>
    <row r="960">
      <c r="A960" s="1300"/>
      <c r="J960" s="1300"/>
      <c r="M960" s="2036"/>
    </row>
    <row r="961">
      <c r="A961" s="1300"/>
      <c r="J961" s="1300"/>
      <c r="M961" s="2036"/>
    </row>
    <row r="962">
      <c r="A962" s="1300"/>
      <c r="J962" s="1300"/>
      <c r="M962" s="2036"/>
    </row>
    <row r="963">
      <c r="A963" s="1300"/>
      <c r="J963" s="1300"/>
      <c r="M963" s="2036"/>
    </row>
    <row r="964">
      <c r="A964" s="1300"/>
      <c r="J964" s="1300"/>
      <c r="M964" s="2036"/>
    </row>
    <row r="965">
      <c r="A965" s="1300"/>
      <c r="J965" s="1300"/>
      <c r="M965" s="2036"/>
    </row>
    <row r="966">
      <c r="A966" s="1300"/>
      <c r="J966" s="1300"/>
      <c r="M966" s="2036"/>
    </row>
    <row r="967">
      <c r="A967" s="1300"/>
      <c r="J967" s="1300"/>
      <c r="M967" s="2036"/>
    </row>
    <row r="968">
      <c r="A968" s="1300"/>
      <c r="J968" s="1300"/>
      <c r="M968" s="2036"/>
    </row>
    <row r="969">
      <c r="A969" s="1300"/>
      <c r="J969" s="1300"/>
      <c r="M969" s="2036"/>
    </row>
    <row r="970">
      <c r="A970" s="1300"/>
      <c r="J970" s="1300"/>
      <c r="M970" s="2036"/>
    </row>
    <row r="971">
      <c r="A971" s="1300"/>
      <c r="J971" s="1300"/>
      <c r="M971" s="2036"/>
    </row>
    <row r="972">
      <c r="A972" s="1300"/>
      <c r="J972" s="1300"/>
      <c r="M972" s="2036"/>
    </row>
    <row r="973">
      <c r="A973" s="1300"/>
      <c r="J973" s="1300"/>
      <c r="M973" s="2036"/>
    </row>
    <row r="974">
      <c r="A974" s="1300"/>
      <c r="J974" s="1300"/>
      <c r="M974" s="2036"/>
    </row>
    <row r="975">
      <c r="A975" s="1300"/>
      <c r="J975" s="1300"/>
      <c r="M975" s="2036"/>
    </row>
    <row r="976">
      <c r="A976" s="1300"/>
      <c r="J976" s="1300"/>
      <c r="M976" s="2036"/>
    </row>
    <row r="977">
      <c r="A977" s="1300"/>
      <c r="J977" s="1300"/>
      <c r="M977" s="2036"/>
    </row>
    <row r="978">
      <c r="A978" s="1300"/>
      <c r="J978" s="1300"/>
      <c r="M978" s="2036"/>
    </row>
    <row r="979">
      <c r="A979" s="1300"/>
      <c r="J979" s="1300"/>
      <c r="M979" s="2036"/>
    </row>
    <row r="980">
      <c r="A980" s="1300"/>
      <c r="J980" s="1300"/>
      <c r="M980" s="2036"/>
    </row>
    <row r="981">
      <c r="A981" s="1300"/>
      <c r="J981" s="1300"/>
      <c r="M981" s="2036"/>
    </row>
    <row r="982">
      <c r="A982" s="1300"/>
      <c r="J982" s="1300"/>
      <c r="M982" s="2036"/>
    </row>
    <row r="983">
      <c r="A983" s="1300"/>
      <c r="J983" s="1300"/>
      <c r="M983" s="2036"/>
    </row>
    <row r="984">
      <c r="A984" s="1300"/>
      <c r="J984" s="1300"/>
      <c r="M984" s="2036"/>
    </row>
    <row r="985">
      <c r="A985" s="1300"/>
      <c r="J985" s="1300"/>
      <c r="M985" s="2036"/>
    </row>
    <row r="986">
      <c r="A986" s="1300"/>
      <c r="J986" s="1300"/>
      <c r="M986" s="2036"/>
    </row>
    <row r="987">
      <c r="A987" s="1300"/>
      <c r="J987" s="1300"/>
      <c r="M987" s="2036"/>
    </row>
    <row r="988">
      <c r="A988" s="1300"/>
      <c r="J988" s="1300"/>
      <c r="M988" s="2036"/>
    </row>
    <row r="989">
      <c r="A989" s="1300"/>
      <c r="J989" s="1300"/>
      <c r="M989" s="2036"/>
    </row>
    <row r="990">
      <c r="A990" s="1300"/>
      <c r="J990" s="1300"/>
      <c r="M990" s="2036"/>
    </row>
    <row r="991">
      <c r="A991" s="1300"/>
      <c r="J991" s="1300"/>
      <c r="M991" s="2036"/>
    </row>
    <row r="992">
      <c r="A992" s="1300"/>
      <c r="J992" s="1300"/>
      <c r="M992" s="2036"/>
    </row>
    <row r="993">
      <c r="A993" s="1300"/>
      <c r="J993" s="1300"/>
      <c r="M993" s="2036"/>
    </row>
    <row r="994">
      <c r="A994" s="1300"/>
      <c r="J994" s="1300"/>
      <c r="M994" s="2036"/>
    </row>
    <row r="995">
      <c r="A995" s="1300"/>
      <c r="J995" s="1300"/>
      <c r="M995" s="2036"/>
    </row>
    <row r="996">
      <c r="A996" s="1300"/>
      <c r="J996" s="1300"/>
      <c r="M996" s="2036"/>
    </row>
    <row r="997">
      <c r="A997" s="1300"/>
      <c r="J997" s="1300"/>
      <c r="M997" s="2036"/>
    </row>
    <row r="998">
      <c r="A998" s="1300"/>
      <c r="J998" s="1300"/>
      <c r="M998" s="2036"/>
    </row>
    <row r="999">
      <c r="A999" s="1300"/>
      <c r="J999" s="1300"/>
      <c r="M999" s="2036"/>
    </row>
    <row r="1000">
      <c r="A1000" s="1300"/>
      <c r="J1000" s="1300"/>
      <c r="M1000" s="2036"/>
    </row>
    <row r="1001">
      <c r="A1001" s="1300"/>
      <c r="J1001" s="1300"/>
      <c r="M1001" s="2036"/>
    </row>
    <row r="1002">
      <c r="A1002" s="1300"/>
      <c r="J1002" s="1300"/>
      <c r="M1002" s="2036"/>
    </row>
    <row r="1003">
      <c r="A1003" s="1300"/>
      <c r="J1003" s="1300"/>
      <c r="M1003" s="2036"/>
    </row>
    <row r="1004">
      <c r="A1004" s="1300"/>
      <c r="J1004" s="1300"/>
      <c r="M1004" s="2036"/>
    </row>
    <row r="1005">
      <c r="A1005" s="1300"/>
      <c r="J1005" s="1300"/>
      <c r="M1005" s="2036"/>
    </row>
    <row r="1006">
      <c r="A1006" s="1300"/>
      <c r="J1006" s="1300"/>
      <c r="M1006" s="2036"/>
    </row>
    <row r="1007">
      <c r="A1007" s="1300"/>
      <c r="J1007" s="1300"/>
      <c r="M1007" s="2036"/>
    </row>
    <row r="1008">
      <c r="A1008" s="1300"/>
      <c r="J1008" s="1300"/>
      <c r="M1008" s="2036"/>
    </row>
    <row r="1009">
      <c r="A1009" s="1300"/>
      <c r="J1009" s="1300"/>
      <c r="M1009" s="2036"/>
    </row>
    <row r="1010">
      <c r="A1010" s="1300"/>
      <c r="J1010" s="1300"/>
      <c r="M1010" s="2036"/>
    </row>
    <row r="1011">
      <c r="A1011" s="1300"/>
      <c r="J1011" s="1300"/>
      <c r="M1011" s="2036"/>
    </row>
    <row r="1012">
      <c r="A1012" s="1300"/>
      <c r="J1012" s="1300"/>
      <c r="M1012" s="2036"/>
    </row>
    <row r="1013">
      <c r="A1013" s="1300"/>
      <c r="J1013" s="1300"/>
      <c r="M1013" s="2036"/>
    </row>
    <row r="1014">
      <c r="A1014" s="1300"/>
      <c r="J1014" s="1300"/>
      <c r="M1014" s="2036"/>
    </row>
    <row r="1015">
      <c r="A1015" s="1300"/>
      <c r="J1015" s="1300"/>
      <c r="M1015" s="2036"/>
    </row>
    <row r="1016">
      <c r="A1016" s="1300"/>
      <c r="J1016" s="1300"/>
      <c r="M1016" s="2036"/>
    </row>
    <row r="1017">
      <c r="A1017" s="1300"/>
      <c r="J1017" s="1300"/>
      <c r="M1017" s="2036"/>
    </row>
    <row r="1018">
      <c r="A1018" s="1300"/>
      <c r="J1018" s="1300"/>
      <c r="M1018" s="2036"/>
    </row>
    <row r="1019">
      <c r="A1019" s="1300"/>
      <c r="J1019" s="1300"/>
      <c r="M1019" s="2036"/>
    </row>
    <row r="1020">
      <c r="A1020" s="1300"/>
      <c r="J1020" s="1300"/>
      <c r="M1020" s="2036"/>
    </row>
    <row r="1021">
      <c r="A1021" s="1300"/>
      <c r="J1021" s="1300"/>
      <c r="M1021" s="2036"/>
    </row>
    <row r="1022">
      <c r="A1022" s="1300"/>
      <c r="J1022" s="1300"/>
      <c r="M1022" s="2036"/>
    </row>
    <row r="1023">
      <c r="A1023" s="1300"/>
      <c r="J1023" s="1300"/>
      <c r="M1023" s="2036"/>
    </row>
    <row r="1024">
      <c r="A1024" s="1300"/>
      <c r="J1024" s="1300"/>
      <c r="M1024" s="2036"/>
    </row>
    <row r="1025">
      <c r="A1025" s="1300"/>
      <c r="J1025" s="1300"/>
      <c r="M1025" s="2036"/>
    </row>
    <row r="1026">
      <c r="A1026" s="1300"/>
      <c r="J1026" s="1300"/>
      <c r="M1026" s="2036"/>
    </row>
    <row r="1027">
      <c r="A1027" s="1300"/>
      <c r="J1027" s="1300"/>
      <c r="M1027" s="2036"/>
    </row>
    <row r="1028">
      <c r="A1028" s="1300"/>
      <c r="J1028" s="1300"/>
      <c r="M1028" s="2036"/>
    </row>
    <row r="1029">
      <c r="A1029" s="1300"/>
      <c r="J1029" s="1300"/>
      <c r="M1029" s="2036"/>
    </row>
    <row r="1030">
      <c r="A1030" s="1300"/>
      <c r="J1030" s="1300"/>
      <c r="M1030" s="2036"/>
    </row>
    <row r="1031">
      <c r="A1031" s="1300"/>
      <c r="J1031" s="1300"/>
      <c r="M1031" s="2036"/>
    </row>
    <row r="1032">
      <c r="A1032" s="1300"/>
      <c r="J1032" s="1300"/>
      <c r="M1032" s="2036"/>
    </row>
    <row r="1033">
      <c r="A1033" s="1300"/>
      <c r="J1033" s="1300"/>
      <c r="M1033" s="2036"/>
    </row>
    <row r="1034">
      <c r="A1034" s="1300"/>
      <c r="J1034" s="1300"/>
      <c r="M1034" s="2036"/>
    </row>
    <row r="1035">
      <c r="A1035" s="1300"/>
      <c r="J1035" s="1300"/>
      <c r="M1035" s="2036"/>
    </row>
    <row r="1036">
      <c r="A1036" s="1300"/>
      <c r="J1036" s="1300"/>
      <c r="M1036" s="2036"/>
    </row>
    <row r="1037">
      <c r="A1037" s="1300"/>
      <c r="J1037" s="1300"/>
      <c r="M1037" s="2036"/>
    </row>
    <row r="1038">
      <c r="A1038" s="1300"/>
      <c r="J1038" s="1300"/>
      <c r="M1038" s="2036"/>
    </row>
    <row r="1039">
      <c r="A1039" s="1300"/>
      <c r="J1039" s="1300"/>
      <c r="M1039" s="2036"/>
    </row>
    <row r="1040">
      <c r="A1040" s="1300"/>
      <c r="J1040" s="1300"/>
      <c r="M1040" s="2036"/>
    </row>
    <row r="1041">
      <c r="A1041" s="1300"/>
      <c r="J1041" s="1300"/>
      <c r="M1041" s="2036"/>
    </row>
    <row r="1042">
      <c r="A1042" s="1300"/>
      <c r="J1042" s="1300"/>
      <c r="M1042" s="2036"/>
    </row>
    <row r="1043">
      <c r="A1043" s="1300"/>
      <c r="J1043" s="1300"/>
      <c r="M1043" s="2036"/>
    </row>
    <row r="1044">
      <c r="A1044" s="1300"/>
      <c r="J1044" s="1300"/>
      <c r="M1044" s="2036"/>
    </row>
    <row r="1045">
      <c r="A1045" s="1300"/>
      <c r="J1045" s="1300"/>
      <c r="M1045" s="2036"/>
    </row>
    <row r="1046">
      <c r="A1046" s="1300"/>
      <c r="J1046" s="1300"/>
      <c r="M1046" s="2036"/>
    </row>
    <row r="1047">
      <c r="A1047" s="1300"/>
      <c r="J1047" s="1300"/>
      <c r="M1047" s="2036"/>
    </row>
    <row r="1048">
      <c r="A1048" s="1300"/>
      <c r="J1048" s="1300"/>
      <c r="M1048" s="2036"/>
    </row>
  </sheetData>
  <conditionalFormatting sqref="AG44:AG50">
    <cfRule type="containsText" dxfId="5" priority="1" operator="containsText" text="y">
      <formula>NOT(ISERROR(SEARCH(("y"),(AG44))))</formula>
    </cfRule>
  </conditionalFormatting>
  <conditionalFormatting sqref="AG44:AG50">
    <cfRule type="cellIs" dxfId="6" priority="2" operator="equal">
      <formula>"n"</formula>
    </cfRule>
  </conditionalFormatting>
  <conditionalFormatting sqref="AD1:AD18 AD21:AD23 AD26:AD35">
    <cfRule type="cellIs" dxfId="9" priority="3" operator="equal">
      <formula>"M"</formula>
    </cfRule>
  </conditionalFormatting>
  <conditionalFormatting sqref="AD1:AD18 AD21:AD23 AD26:AD35">
    <cfRule type="cellIs" dxfId="10" priority="4" operator="equal">
      <formula>"F"</formula>
    </cfRule>
  </conditionalFormatting>
  <conditionalFormatting sqref="M44:M50">
    <cfRule type="colorScale" priority="5">
      <colorScale>
        <cfvo type="min"/>
        <cfvo type="percentile" val="50"/>
        <cfvo type="max"/>
        <color rgb="FF57BB8A"/>
        <color rgb="FFFFD666"/>
        <color rgb="FFE67C73"/>
      </colorScale>
    </cfRule>
  </conditionalFormatting>
  <conditionalFormatting sqref="AH44:AH50">
    <cfRule type="cellIs" dxfId="5" priority="6" operator="equal">
      <formula>"y"</formula>
    </cfRule>
  </conditionalFormatting>
  <conditionalFormatting sqref="AH44:AH50">
    <cfRule type="cellIs" dxfId="6" priority="7" operator="equal">
      <formula>"n"</formula>
    </cfRule>
  </conditionalFormatting>
  <conditionalFormatting sqref="AE44:AE50">
    <cfRule type="cellIs" dxfId="5" priority="8" operator="equal">
      <formula>"y"</formula>
    </cfRule>
  </conditionalFormatting>
  <conditionalFormatting sqref="AE44:AE50">
    <cfRule type="cellIs" dxfId="6" priority="9" operator="equal">
      <formula>"n"</formula>
    </cfRule>
  </conditionalFormatting>
  <conditionalFormatting sqref="AF44:AF50 AI44:AI50">
    <cfRule type="cellIs" dxfId="5" priority="10" operator="equal">
      <formula>"y"</formula>
    </cfRule>
  </conditionalFormatting>
  <conditionalFormatting sqref="AF44:AF50 AI44:AI50">
    <cfRule type="cellIs" dxfId="6" priority="11" operator="equal">
      <formula>"n"</formula>
    </cfRule>
  </conditionalFormatting>
  <conditionalFormatting sqref="AF44:AF50">
    <cfRule type="cellIs" dxfId="5" priority="12" operator="equal">
      <formula>"y"</formula>
    </cfRule>
  </conditionalFormatting>
  <conditionalFormatting sqref="AF44:AF50">
    <cfRule type="cellIs" dxfId="6" priority="13" operator="equal">
      <formula>"n"</formula>
    </cfRule>
  </conditionalFormatting>
  <conditionalFormatting sqref="C1:D18 C21:D50">
    <cfRule type="colorScale" priority="14">
      <colorScale>
        <cfvo type="min"/>
        <cfvo type="percentile" val="50"/>
        <cfvo type="max"/>
        <color rgb="FFE67C73"/>
        <color rgb="FFFFFFFF"/>
        <color rgb="FF57BB8A"/>
      </colorScale>
    </cfRule>
  </conditionalFormatting>
  <conditionalFormatting sqref="E1:G15 E17:G18 E21:G50">
    <cfRule type="colorScale" priority="15">
      <colorScale>
        <cfvo type="min"/>
        <cfvo type="percentile" val="50"/>
        <cfvo type="max"/>
        <color rgb="FFE67C73"/>
        <color rgb="FFFFFFFF"/>
        <color rgb="FF57BB8A"/>
      </colorScale>
    </cfRule>
  </conditionalFormatting>
  <conditionalFormatting sqref="K1:K18 K21:K78">
    <cfRule type="colorScale" priority="16">
      <colorScale>
        <cfvo type="min"/>
        <cfvo type="percentile" val="50"/>
        <cfvo type="max"/>
        <color rgb="FFE67C73"/>
        <color rgb="FFB6D7A8"/>
        <color rgb="FFE67C73"/>
      </colorScale>
    </cfRule>
  </conditionalFormatting>
  <conditionalFormatting sqref="M1:M18 M21:M32">
    <cfRule type="colorScale" priority="17">
      <colorScale>
        <cfvo type="min"/>
        <cfvo type="max"/>
        <color rgb="FFFFFFFF"/>
        <color rgb="FF4A86E8"/>
      </colorScale>
    </cfRule>
  </conditionalFormatting>
  <conditionalFormatting sqref="AE2:AI22">
    <cfRule type="containsText" dxfId="5" priority="18" operator="containsText" text="Y">
      <formula>NOT(ISERROR(SEARCH(("Y"),(AE2))))</formula>
    </cfRule>
  </conditionalFormatting>
  <conditionalFormatting sqref="AE2:AI24">
    <cfRule type="containsText" dxfId="6" priority="19" operator="containsText" text="N">
      <formula>NOT(ISERROR(SEARCH(("N"),(AE2))))</formula>
    </cfRule>
  </conditionalFormatting>
  <drawing r:id="rId1"/>
  <tableParts count="1">
    <tablePart r:id="rId3"/>
  </tableParts>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C1130"/>
    <outlinePr summaryBelow="0" summaryRight="0"/>
  </sheetPr>
  <sheetViews>
    <sheetView workbookViewId="0"/>
  </sheetViews>
  <sheetFormatPr customHeight="1" defaultColWidth="14.43" defaultRowHeight="15.75"/>
  <cols>
    <col customWidth="1" min="1" max="1" width="19.43"/>
    <col customWidth="1" min="2" max="2" width="18.71"/>
    <col customWidth="1" min="3" max="3" width="34.71"/>
    <col customWidth="1" min="4" max="4" width="14.0"/>
    <col customWidth="1" min="5" max="5" width="43.0"/>
    <col customWidth="1" min="6" max="6" width="19.71"/>
    <col customWidth="1" min="7" max="7" width="26.29"/>
    <col customWidth="1" min="8" max="8" width="37.43"/>
  </cols>
  <sheetData>
    <row r="1">
      <c r="A1" s="2039" t="s">
        <v>3</v>
      </c>
      <c r="B1" s="2040" t="s">
        <v>3543</v>
      </c>
      <c r="C1" s="2041" t="s">
        <v>7100</v>
      </c>
      <c r="D1" s="2041" t="s">
        <v>7101</v>
      </c>
      <c r="E1" s="2042" t="s">
        <v>7102</v>
      </c>
      <c r="F1" s="2043" t="s">
        <v>7103</v>
      </c>
      <c r="G1" s="2044" t="s">
        <v>7104</v>
      </c>
      <c r="H1" s="2045" t="s">
        <v>7105</v>
      </c>
      <c r="I1" s="2046" t="s">
        <v>7106</v>
      </c>
    </row>
    <row r="2">
      <c r="A2" s="2047"/>
      <c r="B2" s="2048"/>
      <c r="C2" s="2047"/>
      <c r="D2" s="2047"/>
      <c r="E2" s="2047"/>
      <c r="F2" s="2047"/>
      <c r="G2" s="2047"/>
      <c r="H2" s="2047"/>
      <c r="I2" s="2049"/>
      <c r="J2" s="4"/>
      <c r="K2" s="4"/>
      <c r="L2" s="4"/>
      <c r="M2" s="4"/>
      <c r="N2" s="4"/>
      <c r="O2" s="4"/>
      <c r="P2" s="4"/>
      <c r="Q2" s="4"/>
      <c r="R2" s="4"/>
      <c r="S2" s="4"/>
      <c r="T2" s="4"/>
      <c r="U2" s="4"/>
      <c r="V2" s="4"/>
      <c r="W2" s="4"/>
      <c r="X2" s="4"/>
      <c r="Y2" s="4"/>
      <c r="Z2" s="4"/>
    </row>
    <row r="3">
      <c r="A3" s="2050"/>
      <c r="B3" s="2051"/>
      <c r="C3" s="2052"/>
      <c r="D3" s="2053"/>
      <c r="E3" s="2053"/>
      <c r="F3" s="2050"/>
      <c r="G3" s="2050"/>
      <c r="H3" s="2053"/>
      <c r="I3" s="2054"/>
    </row>
    <row r="4">
      <c r="A4" s="2050"/>
      <c r="B4" s="2051"/>
      <c r="C4" s="2050"/>
      <c r="D4" s="2050"/>
      <c r="E4" s="2052"/>
      <c r="F4" s="2050"/>
      <c r="G4" s="2050"/>
      <c r="H4" s="2050"/>
      <c r="I4" s="2055"/>
    </row>
    <row r="5">
      <c r="A5" s="2050"/>
      <c r="B5" s="2051"/>
      <c r="C5" s="2050"/>
      <c r="D5" s="2050"/>
      <c r="E5" s="2053"/>
      <c r="F5" s="2050"/>
      <c r="G5" s="2050"/>
      <c r="H5" s="2053"/>
      <c r="I5" s="2056"/>
    </row>
    <row r="6">
      <c r="A6" s="2050"/>
      <c r="B6" s="2051"/>
      <c r="C6" s="2050"/>
      <c r="D6" s="2053"/>
      <c r="E6" s="2053"/>
      <c r="F6" s="2050"/>
      <c r="G6" s="2050"/>
      <c r="H6" s="2053"/>
      <c r="I6" s="2055"/>
    </row>
    <row r="7">
      <c r="A7" s="2050"/>
      <c r="B7" s="2051"/>
      <c r="C7" s="2050"/>
      <c r="D7" s="2050"/>
      <c r="E7" s="2053"/>
      <c r="F7" s="2050"/>
      <c r="G7" s="2050"/>
      <c r="H7" s="2053"/>
      <c r="I7" s="2055"/>
    </row>
    <row r="8">
      <c r="A8" s="2050"/>
      <c r="B8" s="2050"/>
      <c r="C8" s="2050"/>
      <c r="D8" s="2053"/>
      <c r="E8" s="2050"/>
      <c r="F8" s="2050"/>
      <c r="G8" s="2050"/>
      <c r="H8" s="2050"/>
      <c r="I8" s="2055"/>
    </row>
    <row r="9">
      <c r="A9" s="2053"/>
      <c r="B9" s="2053"/>
      <c r="C9" s="2053"/>
      <c r="D9" s="2053"/>
      <c r="E9" s="2053"/>
      <c r="F9" s="2053"/>
      <c r="G9" s="2053"/>
      <c r="H9" s="2053"/>
      <c r="I9" s="2056"/>
    </row>
    <row r="10">
      <c r="A10" s="2053"/>
      <c r="B10" s="2053"/>
      <c r="C10" s="2053"/>
      <c r="D10" s="2053"/>
      <c r="E10" s="2053"/>
      <c r="F10" s="2053"/>
      <c r="G10" s="2053"/>
      <c r="H10" s="2053"/>
      <c r="I10" s="2056"/>
    </row>
    <row r="11">
      <c r="A11" s="2053"/>
      <c r="B11" s="2053"/>
      <c r="C11" s="2053"/>
      <c r="D11" s="2053"/>
      <c r="E11" s="2053"/>
      <c r="F11" s="2053"/>
      <c r="G11" s="2053"/>
      <c r="H11" s="2053"/>
      <c r="I11" s="2056"/>
    </row>
    <row r="12">
      <c r="A12" s="2053"/>
      <c r="B12" s="2053"/>
      <c r="C12" s="2053"/>
      <c r="D12" s="2053"/>
      <c r="E12" s="2053"/>
      <c r="F12" s="2053"/>
      <c r="G12" s="2053"/>
      <c r="H12" s="2053"/>
      <c r="I12" s="2056"/>
    </row>
    <row r="13">
      <c r="A13" s="2053"/>
      <c r="B13" s="2053"/>
      <c r="C13" s="2053"/>
      <c r="D13" s="2053"/>
      <c r="E13" s="2053"/>
      <c r="F13" s="2053"/>
      <c r="G13" s="2053"/>
      <c r="H13" s="2053"/>
      <c r="I13" s="2056"/>
    </row>
    <row r="14">
      <c r="A14" s="2053"/>
      <c r="B14" s="2053"/>
      <c r="C14" s="2053"/>
      <c r="D14" s="2053"/>
      <c r="E14" s="2053"/>
      <c r="F14" s="2053"/>
      <c r="G14" s="2053"/>
      <c r="H14" s="2053"/>
      <c r="I14" s="2056"/>
    </row>
    <row r="15">
      <c r="A15" s="2053"/>
      <c r="B15" s="2053"/>
      <c r="C15" s="2053"/>
      <c r="D15" s="2053"/>
      <c r="E15" s="2053"/>
      <c r="F15" s="2053"/>
      <c r="G15" s="2053"/>
      <c r="H15" s="2053"/>
      <c r="I15" s="2056"/>
    </row>
    <row r="16">
      <c r="A16" s="2053"/>
      <c r="B16" s="2053"/>
      <c r="C16" s="2053"/>
      <c r="D16" s="2053"/>
      <c r="E16" s="2053"/>
      <c r="F16" s="2053"/>
      <c r="G16" s="2053"/>
      <c r="H16" s="2053"/>
      <c r="I16" s="2056"/>
    </row>
    <row r="17">
      <c r="A17" s="2053"/>
      <c r="B17" s="2053"/>
      <c r="C17" s="2053"/>
      <c r="D17" s="2053"/>
      <c r="E17" s="2053"/>
      <c r="F17" s="2053"/>
      <c r="G17" s="2053"/>
      <c r="H17" s="2053"/>
      <c r="I17" s="2056"/>
    </row>
    <row r="18">
      <c r="A18" s="2053"/>
      <c r="B18" s="2053"/>
      <c r="C18" s="2053"/>
      <c r="D18" s="2053"/>
      <c r="E18" s="2053"/>
      <c r="F18" s="2053"/>
      <c r="G18" s="2053"/>
      <c r="H18" s="2053"/>
      <c r="I18" s="2056"/>
    </row>
    <row r="19">
      <c r="A19" s="2053"/>
      <c r="B19" s="2053"/>
      <c r="C19" s="2053"/>
      <c r="D19" s="2053"/>
      <c r="E19" s="2053"/>
      <c r="F19" s="2053"/>
      <c r="G19" s="2053"/>
      <c r="H19" s="2053"/>
      <c r="I19" s="2056"/>
    </row>
    <row r="20">
      <c r="A20" s="2053"/>
      <c r="B20" s="2053"/>
      <c r="C20" s="2053"/>
      <c r="D20" s="2053"/>
      <c r="E20" s="2053"/>
      <c r="F20" s="2053"/>
      <c r="G20" s="2053"/>
      <c r="H20" s="2053"/>
      <c r="I20" s="2056"/>
    </row>
    <row r="21">
      <c r="A21" s="2053"/>
      <c r="B21" s="2053"/>
      <c r="C21" s="2053"/>
      <c r="D21" s="2053"/>
      <c r="E21" s="2053"/>
      <c r="F21" s="2053"/>
      <c r="G21" s="2053"/>
      <c r="H21" s="2053"/>
      <c r="I21" s="2056"/>
    </row>
    <row r="22">
      <c r="A22" s="2053"/>
      <c r="B22" s="2053"/>
      <c r="C22" s="2057"/>
      <c r="D22" s="2053"/>
      <c r="E22" s="2053"/>
      <c r="F22" s="2053"/>
      <c r="G22" s="2053"/>
      <c r="H22" s="2053"/>
      <c r="I22" s="2056"/>
    </row>
    <row r="23">
      <c r="A23" s="2053"/>
      <c r="B23" s="2053"/>
      <c r="C23" s="2053"/>
      <c r="D23" s="2053"/>
      <c r="E23" s="2053"/>
      <c r="F23" s="2053"/>
      <c r="G23" s="2053"/>
      <c r="H23" s="2053"/>
      <c r="I23" s="2056"/>
    </row>
    <row r="24">
      <c r="A24" s="2053"/>
      <c r="B24" s="2053"/>
      <c r="C24" s="2053"/>
      <c r="D24" s="2053"/>
      <c r="E24" s="2053"/>
      <c r="F24" s="2053"/>
      <c r="G24" s="2053"/>
      <c r="H24" s="2053"/>
      <c r="I24" s="2056"/>
    </row>
    <row r="25">
      <c r="A25" s="2058"/>
      <c r="B25" s="2058"/>
      <c r="C25" s="2058"/>
      <c r="D25" s="2058"/>
      <c r="E25" s="2058"/>
      <c r="F25" s="2058"/>
      <c r="G25" s="2058"/>
      <c r="H25" s="2058"/>
      <c r="I25" s="2059"/>
    </row>
    <row r="287">
      <c r="A287" s="1024"/>
      <c r="B287" s="1024"/>
      <c r="C287" s="1024"/>
      <c r="D287" s="1024"/>
      <c r="E287" s="1024"/>
      <c r="F287" s="1024"/>
      <c r="G287" s="1024"/>
      <c r="H287" s="1024"/>
      <c r="I287" s="2060"/>
    </row>
    <row r="288">
      <c r="A288" s="1024"/>
      <c r="B288" s="1024"/>
      <c r="C288" s="1024"/>
      <c r="D288" s="1024"/>
      <c r="E288" s="1024"/>
      <c r="F288" s="1024"/>
      <c r="G288" s="1024"/>
      <c r="H288" s="1024"/>
      <c r="I288" s="2060"/>
    </row>
    <row r="289">
      <c r="A289" s="1024"/>
      <c r="B289" s="1024"/>
      <c r="C289" s="1024"/>
      <c r="D289" s="1024"/>
      <c r="E289" s="1024"/>
      <c r="F289" s="1024"/>
      <c r="G289" s="1024"/>
      <c r="H289" s="1024"/>
      <c r="I289" s="2060"/>
    </row>
    <row r="290">
      <c r="A290" s="1024"/>
      <c r="B290" s="1024"/>
      <c r="C290" s="1024"/>
      <c r="D290" s="1024"/>
      <c r="E290" s="1024"/>
      <c r="F290" s="1024"/>
      <c r="G290" s="1024"/>
      <c r="H290" s="1024"/>
      <c r="I290" s="2060"/>
    </row>
    <row r="291">
      <c r="A291" s="1024"/>
      <c r="B291" s="1024"/>
      <c r="C291" s="1024"/>
      <c r="D291" s="1024"/>
      <c r="E291" s="1024"/>
      <c r="F291" s="1024"/>
      <c r="G291" s="1024"/>
      <c r="H291" s="1024"/>
      <c r="I291" s="2060"/>
    </row>
    <row r="292">
      <c r="A292" s="1024"/>
      <c r="B292" s="1024"/>
      <c r="C292" s="1024"/>
      <c r="D292" s="1024"/>
      <c r="E292" s="1024"/>
      <c r="F292" s="1024"/>
      <c r="G292" s="1024"/>
      <c r="H292" s="1024"/>
      <c r="I292" s="2060"/>
    </row>
    <row r="293">
      <c r="A293" s="1024"/>
      <c r="B293" s="1024"/>
      <c r="C293" s="1024"/>
      <c r="D293" s="1024"/>
      <c r="E293" s="1024"/>
      <c r="F293" s="1024"/>
      <c r="G293" s="1024"/>
      <c r="H293" s="1024"/>
      <c r="I293" s="2060"/>
    </row>
    <row r="294">
      <c r="A294" s="1024"/>
      <c r="B294" s="1024"/>
      <c r="C294" s="1024"/>
      <c r="D294" s="1024"/>
      <c r="E294" s="1024"/>
      <c r="F294" s="1024"/>
      <c r="G294" s="1024"/>
      <c r="H294" s="1024"/>
      <c r="I294" s="2060"/>
    </row>
    <row r="295">
      <c r="A295" s="1024"/>
      <c r="B295" s="1024"/>
      <c r="C295" s="1024"/>
      <c r="D295" s="1024"/>
      <c r="E295" s="1024"/>
      <c r="F295" s="1024"/>
      <c r="G295" s="1024"/>
      <c r="H295" s="1024"/>
      <c r="I295" s="2060"/>
    </row>
    <row r="296">
      <c r="A296" s="1024"/>
      <c r="B296" s="1024"/>
      <c r="C296" s="1024"/>
      <c r="D296" s="1024"/>
      <c r="E296" s="1024"/>
      <c r="F296" s="1024"/>
      <c r="G296" s="1024"/>
      <c r="H296" s="1024"/>
      <c r="I296" s="2060"/>
    </row>
    <row r="297">
      <c r="A297" s="1024"/>
      <c r="B297" s="1024"/>
      <c r="C297" s="1024"/>
      <c r="D297" s="1024"/>
      <c r="E297" s="1024"/>
      <c r="F297" s="1024"/>
      <c r="G297" s="1024"/>
      <c r="H297" s="1024"/>
      <c r="I297" s="2060"/>
    </row>
    <row r="298">
      <c r="A298" s="1024"/>
      <c r="B298" s="1024"/>
      <c r="C298" s="1024"/>
      <c r="D298" s="1024"/>
      <c r="E298" s="1024"/>
      <c r="F298" s="1024"/>
      <c r="G298" s="1024"/>
      <c r="H298" s="1024"/>
      <c r="I298" s="2060"/>
    </row>
    <row r="299">
      <c r="A299" s="1024"/>
      <c r="B299" s="1024"/>
      <c r="C299" s="1024"/>
      <c r="D299" s="1024"/>
      <c r="E299" s="1024"/>
      <c r="F299" s="1024"/>
      <c r="G299" s="1024"/>
      <c r="H299" s="1024"/>
      <c r="I299" s="2060"/>
    </row>
    <row r="300">
      <c r="A300" s="1024"/>
      <c r="B300" s="1024"/>
      <c r="C300" s="1024"/>
      <c r="D300" s="1024"/>
      <c r="E300" s="1024"/>
      <c r="F300" s="1024"/>
      <c r="G300" s="1024"/>
      <c r="H300" s="1024"/>
      <c r="I300" s="2060"/>
    </row>
    <row r="301">
      <c r="A301" s="1024"/>
      <c r="B301" s="1024"/>
      <c r="C301" s="1024"/>
      <c r="D301" s="1024"/>
      <c r="E301" s="1024"/>
      <c r="F301" s="1024"/>
      <c r="G301" s="1024"/>
      <c r="H301" s="1024"/>
      <c r="I301" s="2060"/>
    </row>
    <row r="302">
      <c r="A302" s="1024"/>
      <c r="B302" s="1024"/>
      <c r="C302" s="1024"/>
      <c r="D302" s="1024"/>
      <c r="E302" s="1024"/>
      <c r="F302" s="1024"/>
      <c r="G302" s="1024"/>
      <c r="H302" s="1024"/>
      <c r="I302" s="2060"/>
    </row>
    <row r="303">
      <c r="A303" s="1024"/>
      <c r="B303" s="1024"/>
      <c r="C303" s="1024"/>
      <c r="D303" s="1024"/>
      <c r="E303" s="1024"/>
      <c r="F303" s="1024"/>
      <c r="G303" s="1024"/>
      <c r="H303" s="1024"/>
      <c r="I303" s="2060"/>
    </row>
    <row r="304">
      <c r="A304" s="1024"/>
      <c r="B304" s="1024"/>
      <c r="C304" s="1024"/>
      <c r="D304" s="1024"/>
      <c r="E304" s="1024"/>
      <c r="F304" s="1024"/>
      <c r="G304" s="1024"/>
      <c r="H304" s="1024"/>
      <c r="I304" s="2060"/>
    </row>
    <row r="305">
      <c r="A305" s="1024"/>
      <c r="B305" s="1024"/>
      <c r="C305" s="1024"/>
      <c r="D305" s="1024"/>
      <c r="E305" s="1024"/>
      <c r="F305" s="1024"/>
      <c r="G305" s="1024"/>
      <c r="H305" s="1024"/>
      <c r="I305" s="2060"/>
    </row>
    <row r="306">
      <c r="A306" s="1024"/>
      <c r="B306" s="1024"/>
      <c r="C306" s="1024"/>
      <c r="D306" s="1024"/>
      <c r="E306" s="1024"/>
      <c r="F306" s="1024"/>
      <c r="G306" s="1024"/>
      <c r="H306" s="1024"/>
      <c r="I306" s="2060"/>
    </row>
    <row r="307">
      <c r="A307" s="1024"/>
      <c r="B307" s="1024"/>
      <c r="C307" s="1024"/>
      <c r="D307" s="1024"/>
      <c r="E307" s="1024"/>
      <c r="F307" s="1024"/>
      <c r="G307" s="1024"/>
      <c r="H307" s="1024"/>
      <c r="I307" s="2060"/>
    </row>
    <row r="308">
      <c r="A308" s="1024"/>
      <c r="B308" s="1024"/>
      <c r="C308" s="1024"/>
      <c r="D308" s="1024"/>
      <c r="E308" s="1024"/>
      <c r="F308" s="1024"/>
      <c r="G308" s="1024"/>
      <c r="H308" s="1024"/>
      <c r="I308" s="2060"/>
    </row>
    <row r="309">
      <c r="A309" s="1024"/>
      <c r="B309" s="1024"/>
      <c r="C309" s="1024"/>
      <c r="D309" s="1024"/>
      <c r="E309" s="1024"/>
      <c r="F309" s="1024"/>
      <c r="G309" s="1024"/>
      <c r="H309" s="1024"/>
      <c r="I309" s="2060"/>
    </row>
    <row r="310">
      <c r="A310" s="1024"/>
      <c r="B310" s="1024"/>
      <c r="C310" s="1024"/>
      <c r="D310" s="1024"/>
      <c r="E310" s="1024"/>
      <c r="F310" s="1024"/>
      <c r="G310" s="1024"/>
      <c r="H310" s="1024"/>
      <c r="I310" s="2060"/>
    </row>
    <row r="311">
      <c r="A311" s="1024"/>
      <c r="B311" s="1024"/>
      <c r="C311" s="1024"/>
      <c r="D311" s="1024"/>
      <c r="E311" s="1024"/>
      <c r="F311" s="1024"/>
      <c r="G311" s="1024"/>
      <c r="H311" s="1024"/>
      <c r="I311" s="2060"/>
    </row>
    <row r="312">
      <c r="A312" s="1024"/>
      <c r="B312" s="1024"/>
      <c r="C312" s="1024"/>
      <c r="D312" s="1024"/>
      <c r="E312" s="1024"/>
      <c r="F312" s="1024"/>
      <c r="G312" s="1024"/>
      <c r="H312" s="1024"/>
      <c r="I312" s="2060"/>
    </row>
    <row r="313">
      <c r="A313" s="1024"/>
      <c r="B313" s="1024"/>
      <c r="C313" s="1024"/>
      <c r="D313" s="1024"/>
      <c r="E313" s="1024"/>
      <c r="F313" s="1024"/>
      <c r="G313" s="1024"/>
      <c r="H313" s="1024"/>
      <c r="I313" s="2060"/>
    </row>
    <row r="314">
      <c r="A314" s="1024"/>
      <c r="B314" s="1024"/>
      <c r="C314" s="1024"/>
      <c r="D314" s="1024"/>
      <c r="E314" s="1024"/>
      <c r="F314" s="1024"/>
      <c r="G314" s="1024"/>
      <c r="H314" s="1024"/>
      <c r="I314" s="2060"/>
    </row>
    <row r="315">
      <c r="A315" s="1024"/>
      <c r="B315" s="1024"/>
      <c r="C315" s="1024"/>
      <c r="D315" s="1024"/>
      <c r="E315" s="1024"/>
      <c r="F315" s="1024"/>
      <c r="G315" s="1024"/>
      <c r="H315" s="1024"/>
      <c r="I315" s="2060"/>
    </row>
    <row r="316">
      <c r="A316" s="1024"/>
      <c r="B316" s="1024"/>
      <c r="C316" s="1024"/>
      <c r="D316" s="1024"/>
      <c r="E316" s="1024"/>
      <c r="F316" s="1024"/>
      <c r="G316" s="1024"/>
      <c r="H316" s="1024"/>
      <c r="I316" s="2060"/>
    </row>
    <row r="317">
      <c r="A317" s="1024"/>
      <c r="B317" s="1024"/>
      <c r="C317" s="1024"/>
      <c r="D317" s="1024"/>
      <c r="E317" s="1024"/>
      <c r="F317" s="1024"/>
      <c r="G317" s="1024"/>
      <c r="H317" s="1024"/>
      <c r="I317" s="2060"/>
    </row>
    <row r="318">
      <c r="A318" s="1024"/>
      <c r="B318" s="1024"/>
      <c r="C318" s="1024"/>
      <c r="D318" s="1024"/>
      <c r="E318" s="1024"/>
      <c r="F318" s="1024"/>
      <c r="G318" s="1024"/>
      <c r="H318" s="1024"/>
      <c r="I318" s="2060"/>
    </row>
    <row r="319">
      <c r="A319" s="1024"/>
      <c r="B319" s="1024"/>
      <c r="C319" s="1024"/>
      <c r="D319" s="1024"/>
      <c r="E319" s="1024"/>
      <c r="F319" s="1024"/>
      <c r="G319" s="1024"/>
      <c r="H319" s="1024"/>
      <c r="I319" s="2060"/>
    </row>
    <row r="320">
      <c r="A320" s="1024"/>
      <c r="B320" s="1024"/>
      <c r="C320" s="1024"/>
      <c r="D320" s="1024"/>
      <c r="E320" s="1024"/>
      <c r="F320" s="1024"/>
      <c r="G320" s="1024"/>
      <c r="H320" s="1024"/>
      <c r="I320" s="2060"/>
    </row>
    <row r="321">
      <c r="A321" s="1024"/>
      <c r="B321" s="1024"/>
      <c r="C321" s="1024"/>
      <c r="D321" s="1024"/>
      <c r="E321" s="1024"/>
      <c r="F321" s="1024"/>
      <c r="G321" s="1024"/>
      <c r="H321" s="1024"/>
      <c r="I321" s="2060"/>
    </row>
    <row r="322">
      <c r="A322" s="1024"/>
      <c r="B322" s="1024"/>
      <c r="C322" s="1024"/>
      <c r="D322" s="1024"/>
      <c r="E322" s="1024"/>
      <c r="F322" s="1024"/>
      <c r="G322" s="1024"/>
      <c r="H322" s="1024"/>
      <c r="I322" s="2060"/>
    </row>
    <row r="323">
      <c r="A323" s="1024"/>
      <c r="B323" s="1024"/>
      <c r="C323" s="1024"/>
      <c r="D323" s="1024"/>
      <c r="E323" s="1024"/>
      <c r="F323" s="1024"/>
      <c r="G323" s="1024"/>
      <c r="H323" s="1024"/>
      <c r="I323" s="2060"/>
    </row>
    <row r="324">
      <c r="A324" s="1024"/>
      <c r="B324" s="1024"/>
      <c r="C324" s="1024"/>
      <c r="D324" s="1024"/>
      <c r="E324" s="1024"/>
      <c r="F324" s="1024"/>
      <c r="G324" s="1024"/>
      <c r="H324" s="1024"/>
      <c r="I324" s="2060"/>
    </row>
    <row r="325">
      <c r="A325" s="1024"/>
      <c r="B325" s="1024"/>
      <c r="C325" s="1024"/>
      <c r="D325" s="1024"/>
      <c r="E325" s="1024"/>
      <c r="F325" s="1024"/>
      <c r="G325" s="1024"/>
      <c r="H325" s="1024"/>
      <c r="I325" s="2060"/>
    </row>
    <row r="326">
      <c r="A326" s="1024"/>
      <c r="B326" s="1024"/>
      <c r="C326" s="1024"/>
      <c r="D326" s="1024"/>
      <c r="E326" s="1024"/>
      <c r="F326" s="1024"/>
      <c r="G326" s="1024"/>
      <c r="H326" s="1024"/>
      <c r="I326" s="2060"/>
    </row>
    <row r="327">
      <c r="A327" s="1024"/>
      <c r="B327" s="1024"/>
      <c r="C327" s="1024"/>
      <c r="D327" s="1024"/>
      <c r="E327" s="1024"/>
      <c r="F327" s="1024"/>
      <c r="G327" s="1024"/>
      <c r="H327" s="1024"/>
      <c r="I327" s="2060"/>
    </row>
    <row r="328">
      <c r="A328" s="1024"/>
      <c r="B328" s="1024"/>
      <c r="C328" s="1024"/>
      <c r="D328" s="1024"/>
      <c r="E328" s="1024"/>
      <c r="F328" s="1024"/>
      <c r="G328" s="1024"/>
      <c r="H328" s="1024"/>
      <c r="I328" s="2060"/>
    </row>
    <row r="329">
      <c r="A329" s="1024"/>
      <c r="B329" s="1024"/>
      <c r="C329" s="1024"/>
      <c r="D329" s="1024"/>
      <c r="E329" s="1024"/>
      <c r="F329" s="1024"/>
      <c r="G329" s="1024"/>
      <c r="H329" s="1024"/>
      <c r="I329" s="2060"/>
    </row>
    <row r="330">
      <c r="A330" s="1024"/>
      <c r="B330" s="1024"/>
      <c r="C330" s="1024"/>
      <c r="D330" s="1024"/>
      <c r="E330" s="1024"/>
      <c r="F330" s="1024"/>
      <c r="G330" s="1024"/>
      <c r="H330" s="1024"/>
      <c r="I330" s="2060"/>
    </row>
    <row r="331">
      <c r="A331" s="1024"/>
      <c r="B331" s="1024"/>
      <c r="C331" s="1024"/>
      <c r="D331" s="1024"/>
      <c r="E331" s="1024"/>
      <c r="F331" s="1024"/>
      <c r="G331" s="1024"/>
      <c r="H331" s="1024"/>
      <c r="I331" s="2060"/>
    </row>
    <row r="332">
      <c r="A332" s="1024"/>
      <c r="B332" s="1024"/>
      <c r="C332" s="1024"/>
      <c r="D332" s="1024"/>
      <c r="E332" s="1024"/>
      <c r="F332" s="1024"/>
      <c r="G332" s="1024"/>
      <c r="H332" s="1024"/>
      <c r="I332" s="2060"/>
    </row>
    <row r="333">
      <c r="A333" s="1024"/>
      <c r="B333" s="1024"/>
      <c r="C333" s="1024"/>
      <c r="D333" s="1024"/>
      <c r="E333" s="1024"/>
      <c r="F333" s="1024"/>
      <c r="G333" s="1024"/>
      <c r="H333" s="1024"/>
      <c r="I333" s="2060"/>
    </row>
    <row r="334">
      <c r="A334" s="1024"/>
      <c r="B334" s="1024"/>
      <c r="C334" s="1024"/>
      <c r="D334" s="1024"/>
      <c r="E334" s="1024"/>
      <c r="F334" s="1024"/>
      <c r="G334" s="1024"/>
      <c r="H334" s="1024"/>
      <c r="I334" s="2060"/>
    </row>
    <row r="335">
      <c r="A335" s="1024"/>
      <c r="B335" s="1024"/>
      <c r="C335" s="1024"/>
      <c r="D335" s="1024"/>
      <c r="E335" s="1024"/>
      <c r="F335" s="1024"/>
      <c r="G335" s="1024"/>
      <c r="H335" s="1024"/>
      <c r="I335" s="2060"/>
    </row>
    <row r="336">
      <c r="A336" s="1024"/>
      <c r="B336" s="1024"/>
      <c r="C336" s="1024"/>
      <c r="D336" s="1024"/>
      <c r="E336" s="1024"/>
      <c r="F336" s="1024"/>
      <c r="G336" s="1024"/>
      <c r="H336" s="1024"/>
      <c r="I336" s="2060"/>
    </row>
    <row r="337">
      <c r="A337" s="1024"/>
      <c r="B337" s="1024"/>
      <c r="C337" s="1024"/>
      <c r="D337" s="1024"/>
      <c r="E337" s="1024"/>
      <c r="F337" s="1024"/>
      <c r="G337" s="1024"/>
      <c r="H337" s="1024"/>
      <c r="I337" s="2060"/>
    </row>
    <row r="338">
      <c r="A338" s="1024"/>
      <c r="B338" s="1024"/>
      <c r="C338" s="1024"/>
      <c r="D338" s="1024"/>
      <c r="E338" s="1024"/>
      <c r="F338" s="1024"/>
      <c r="G338" s="1024"/>
      <c r="H338" s="1024"/>
      <c r="I338" s="2060"/>
    </row>
    <row r="339">
      <c r="A339" s="1024"/>
      <c r="B339" s="1024"/>
      <c r="C339" s="1024"/>
      <c r="D339" s="1024"/>
      <c r="E339" s="1024"/>
      <c r="F339" s="1024"/>
      <c r="G339" s="1024"/>
      <c r="H339" s="1024"/>
      <c r="I339" s="2060"/>
    </row>
    <row r="340">
      <c r="A340" s="1024"/>
      <c r="B340" s="1024"/>
      <c r="C340" s="1024"/>
      <c r="D340" s="1024"/>
      <c r="E340" s="1024"/>
      <c r="F340" s="1024"/>
      <c r="G340" s="1024"/>
      <c r="H340" s="1024"/>
      <c r="I340" s="2060"/>
    </row>
    <row r="341">
      <c r="A341" s="1024"/>
      <c r="B341" s="1024"/>
      <c r="C341" s="1024"/>
      <c r="D341" s="1024"/>
      <c r="E341" s="1024"/>
      <c r="F341" s="1024"/>
      <c r="G341" s="1024"/>
      <c r="H341" s="1024"/>
      <c r="I341" s="2060"/>
    </row>
    <row r="342">
      <c r="A342" s="1024"/>
      <c r="B342" s="1024"/>
      <c r="C342" s="1024"/>
      <c r="D342" s="1024"/>
      <c r="E342" s="1024"/>
      <c r="F342" s="1024"/>
      <c r="G342" s="1024"/>
      <c r="H342" s="1024"/>
      <c r="I342" s="2060"/>
    </row>
    <row r="343">
      <c r="A343" s="1024"/>
      <c r="B343" s="1024"/>
      <c r="C343" s="1024"/>
      <c r="D343" s="1024"/>
      <c r="E343" s="1024"/>
      <c r="F343" s="1024"/>
      <c r="G343" s="1024"/>
      <c r="H343" s="1024"/>
      <c r="I343" s="2060"/>
    </row>
    <row r="344">
      <c r="A344" s="1024"/>
      <c r="B344" s="1024"/>
      <c r="C344" s="1024"/>
      <c r="D344" s="1024"/>
      <c r="E344" s="1024"/>
      <c r="F344" s="1024"/>
      <c r="G344" s="1024"/>
      <c r="H344" s="1024"/>
      <c r="I344" s="2060"/>
    </row>
    <row r="345">
      <c r="A345" s="1024"/>
      <c r="B345" s="1024"/>
      <c r="C345" s="1024"/>
      <c r="D345" s="1024"/>
      <c r="E345" s="1024"/>
      <c r="F345" s="1024"/>
      <c r="G345" s="1024"/>
      <c r="H345" s="1024"/>
      <c r="I345" s="2060"/>
    </row>
    <row r="346">
      <c r="A346" s="1024"/>
      <c r="B346" s="1024"/>
      <c r="C346" s="1024"/>
      <c r="D346" s="1024"/>
      <c r="E346" s="1024"/>
      <c r="F346" s="1024"/>
      <c r="G346" s="1024"/>
      <c r="H346" s="1024"/>
      <c r="I346" s="2060"/>
    </row>
    <row r="347">
      <c r="A347" s="1024"/>
      <c r="B347" s="1024"/>
      <c r="C347" s="1024"/>
      <c r="D347" s="1024"/>
      <c r="E347" s="1024"/>
      <c r="F347" s="1024"/>
      <c r="G347" s="1024"/>
      <c r="H347" s="1024"/>
      <c r="I347" s="2060"/>
    </row>
    <row r="348">
      <c r="A348" s="1024"/>
      <c r="B348" s="1024"/>
      <c r="C348" s="1024"/>
      <c r="D348" s="1024"/>
      <c r="E348" s="1024"/>
      <c r="F348" s="1024"/>
      <c r="G348" s="1024"/>
      <c r="H348" s="1024"/>
      <c r="I348" s="2060"/>
    </row>
    <row r="349">
      <c r="A349" s="1024"/>
      <c r="B349" s="1024"/>
      <c r="C349" s="1024"/>
      <c r="D349" s="1024"/>
      <c r="E349" s="1024"/>
      <c r="F349" s="1024"/>
      <c r="G349" s="1024"/>
      <c r="H349" s="1024"/>
      <c r="I349" s="2060"/>
    </row>
    <row r="350">
      <c r="A350" s="1024"/>
      <c r="B350" s="1024"/>
      <c r="C350" s="1024"/>
      <c r="D350" s="1024"/>
      <c r="E350" s="1024"/>
      <c r="F350" s="1024"/>
      <c r="G350" s="1024"/>
      <c r="H350" s="1024"/>
      <c r="I350" s="2060"/>
    </row>
    <row r="351">
      <c r="A351" s="1024"/>
      <c r="B351" s="1024"/>
      <c r="C351" s="1024"/>
      <c r="D351" s="1024"/>
      <c r="E351" s="1024"/>
      <c r="F351" s="1024"/>
      <c r="G351" s="1024"/>
      <c r="H351" s="1024"/>
      <c r="I351" s="2060"/>
    </row>
    <row r="352">
      <c r="A352" s="1024"/>
      <c r="B352" s="1024"/>
      <c r="C352" s="1024"/>
      <c r="D352" s="1024"/>
      <c r="E352" s="1024"/>
      <c r="F352" s="1024"/>
      <c r="G352" s="1024"/>
      <c r="H352" s="1024"/>
      <c r="I352" s="2060"/>
    </row>
    <row r="353">
      <c r="A353" s="1024"/>
      <c r="B353" s="1024"/>
      <c r="C353" s="1024"/>
      <c r="D353" s="1024"/>
      <c r="E353" s="1024"/>
      <c r="F353" s="1024"/>
      <c r="G353" s="1024"/>
      <c r="H353" s="1024"/>
      <c r="I353" s="2060"/>
    </row>
    <row r="354">
      <c r="A354" s="1024"/>
      <c r="B354" s="1024"/>
      <c r="C354" s="1024"/>
      <c r="D354" s="1024"/>
      <c r="E354" s="1024"/>
      <c r="F354" s="1024"/>
      <c r="G354" s="1024"/>
      <c r="H354" s="1024"/>
      <c r="I354" s="2060"/>
    </row>
    <row r="355">
      <c r="A355" s="1024"/>
      <c r="B355" s="1024"/>
      <c r="C355" s="1024"/>
      <c r="D355" s="1024"/>
      <c r="E355" s="1024"/>
      <c r="F355" s="1024"/>
      <c r="G355" s="1024"/>
      <c r="H355" s="1024"/>
      <c r="I355" s="2060"/>
    </row>
    <row r="356">
      <c r="A356" s="1024"/>
      <c r="B356" s="1024"/>
      <c r="C356" s="1024"/>
      <c r="D356" s="1024"/>
      <c r="E356" s="1024"/>
      <c r="F356" s="1024"/>
      <c r="G356" s="1024"/>
      <c r="H356" s="1024"/>
      <c r="I356" s="2060"/>
    </row>
    <row r="357">
      <c r="A357" s="1024"/>
      <c r="B357" s="1024"/>
      <c r="C357" s="1024"/>
      <c r="D357" s="1024"/>
      <c r="E357" s="1024"/>
      <c r="F357" s="1024"/>
      <c r="G357" s="1024"/>
      <c r="H357" s="1024"/>
      <c r="I357" s="2060"/>
    </row>
    <row r="358">
      <c r="A358" s="1024"/>
      <c r="B358" s="1024"/>
      <c r="C358" s="1024"/>
      <c r="D358" s="1024"/>
      <c r="E358" s="1024"/>
      <c r="F358" s="1024"/>
      <c r="G358" s="1024"/>
      <c r="H358" s="1024"/>
      <c r="I358" s="2060"/>
    </row>
    <row r="359">
      <c r="A359" s="1024"/>
      <c r="B359" s="1024"/>
      <c r="C359" s="1024"/>
      <c r="D359" s="1024"/>
      <c r="E359" s="1024"/>
      <c r="F359" s="1024"/>
      <c r="G359" s="1024"/>
      <c r="H359" s="1024"/>
      <c r="I359" s="2060"/>
    </row>
    <row r="360">
      <c r="A360" s="1024"/>
      <c r="B360" s="1024"/>
      <c r="C360" s="1024"/>
      <c r="D360" s="1024"/>
      <c r="E360" s="1024"/>
      <c r="F360" s="1024"/>
      <c r="G360" s="1024"/>
      <c r="H360" s="1024"/>
      <c r="I360" s="2060"/>
    </row>
    <row r="361">
      <c r="A361" s="1024"/>
      <c r="B361" s="1024"/>
      <c r="C361" s="1024"/>
      <c r="D361" s="1024"/>
      <c r="E361" s="1024"/>
      <c r="F361" s="1024"/>
      <c r="G361" s="1024"/>
      <c r="H361" s="1024"/>
      <c r="I361" s="2060"/>
    </row>
    <row r="362">
      <c r="A362" s="1024"/>
      <c r="B362" s="1024"/>
      <c r="C362" s="1024"/>
      <c r="D362" s="1024"/>
      <c r="E362" s="1024"/>
      <c r="F362" s="1024"/>
      <c r="G362" s="1024"/>
      <c r="H362" s="1024"/>
      <c r="I362" s="2060"/>
    </row>
    <row r="363">
      <c r="A363" s="1024"/>
      <c r="B363" s="1024"/>
      <c r="C363" s="1024"/>
      <c r="D363" s="1024"/>
      <c r="E363" s="1024"/>
      <c r="F363" s="1024"/>
      <c r="G363" s="1024"/>
      <c r="H363" s="1024"/>
      <c r="I363" s="2060"/>
    </row>
    <row r="364">
      <c r="A364" s="1024"/>
      <c r="B364" s="1024"/>
      <c r="C364" s="1024"/>
      <c r="D364" s="1024"/>
      <c r="E364" s="1024"/>
      <c r="F364" s="1024"/>
      <c r="G364" s="1024"/>
      <c r="H364" s="1024"/>
      <c r="I364" s="2060"/>
    </row>
    <row r="365">
      <c r="A365" s="1024"/>
      <c r="B365" s="1024"/>
      <c r="C365" s="1024"/>
      <c r="D365" s="1024"/>
      <c r="E365" s="1024"/>
      <c r="F365" s="1024"/>
      <c r="G365" s="1024"/>
      <c r="H365" s="1024"/>
      <c r="I365" s="2060"/>
    </row>
    <row r="366">
      <c r="A366" s="1024"/>
      <c r="B366" s="1024"/>
      <c r="C366" s="1024"/>
      <c r="D366" s="1024"/>
      <c r="E366" s="1024"/>
      <c r="F366" s="1024"/>
      <c r="G366" s="1024"/>
      <c r="H366" s="1024"/>
      <c r="I366" s="2060"/>
    </row>
    <row r="367">
      <c r="A367" s="1024"/>
      <c r="B367" s="1024"/>
      <c r="C367" s="1024"/>
      <c r="D367" s="1024"/>
      <c r="E367" s="1024"/>
      <c r="F367" s="1024"/>
      <c r="G367" s="1024"/>
      <c r="H367" s="1024"/>
      <c r="I367" s="2060"/>
    </row>
    <row r="368">
      <c r="A368" s="1024"/>
      <c r="B368" s="1024"/>
      <c r="C368" s="1024"/>
      <c r="D368" s="1024"/>
      <c r="E368" s="1024"/>
      <c r="F368" s="1024"/>
      <c r="G368" s="1024"/>
      <c r="H368" s="1024"/>
      <c r="I368" s="2060"/>
    </row>
    <row r="369">
      <c r="A369" s="1024"/>
      <c r="B369" s="1024"/>
      <c r="C369" s="1024"/>
      <c r="D369" s="1024"/>
      <c r="E369" s="1024"/>
      <c r="F369" s="1024"/>
      <c r="G369" s="1024"/>
      <c r="H369" s="1024"/>
      <c r="I369" s="2060"/>
    </row>
    <row r="370">
      <c r="A370" s="1024"/>
      <c r="B370" s="1024"/>
      <c r="C370" s="1024"/>
      <c r="D370" s="1024"/>
      <c r="E370" s="1024"/>
      <c r="F370" s="1024"/>
      <c r="G370" s="1024"/>
      <c r="H370" s="1024"/>
      <c r="I370" s="2060"/>
    </row>
    <row r="371">
      <c r="A371" s="1024"/>
      <c r="B371" s="1024"/>
      <c r="C371" s="1024"/>
      <c r="D371" s="1024"/>
      <c r="E371" s="1024"/>
      <c r="F371" s="1024"/>
      <c r="G371" s="1024"/>
      <c r="H371" s="1024"/>
      <c r="I371" s="2060"/>
    </row>
    <row r="372">
      <c r="A372" s="1024"/>
      <c r="B372" s="1024"/>
      <c r="C372" s="1024"/>
      <c r="D372" s="1024"/>
      <c r="E372" s="1024"/>
      <c r="F372" s="1024"/>
      <c r="G372" s="1024"/>
      <c r="H372" s="1024"/>
      <c r="I372" s="2060"/>
    </row>
    <row r="373">
      <c r="A373" s="1024"/>
      <c r="B373" s="1024"/>
      <c r="C373" s="1024"/>
      <c r="D373" s="1024"/>
      <c r="E373" s="1024"/>
      <c r="F373" s="1024"/>
      <c r="G373" s="1024"/>
      <c r="H373" s="1024"/>
      <c r="I373" s="2060"/>
    </row>
    <row r="374">
      <c r="A374" s="1024"/>
      <c r="B374" s="1024"/>
      <c r="C374" s="1024"/>
      <c r="D374" s="1024"/>
      <c r="E374" s="1024"/>
      <c r="F374" s="1024"/>
      <c r="G374" s="1024"/>
      <c r="H374" s="1024"/>
      <c r="I374" s="2060"/>
    </row>
    <row r="375">
      <c r="A375" s="1024"/>
      <c r="B375" s="1024"/>
      <c r="C375" s="1024"/>
      <c r="D375" s="1024"/>
      <c r="E375" s="1024"/>
      <c r="F375" s="1024"/>
      <c r="G375" s="1024"/>
      <c r="H375" s="1024"/>
      <c r="I375" s="2060"/>
    </row>
    <row r="376">
      <c r="A376" s="1024"/>
      <c r="B376" s="1024"/>
      <c r="C376" s="1024"/>
      <c r="D376" s="1024"/>
      <c r="E376" s="1024"/>
      <c r="F376" s="1024"/>
      <c r="G376" s="1024"/>
      <c r="H376" s="1024"/>
      <c r="I376" s="2060"/>
    </row>
    <row r="377">
      <c r="A377" s="1024"/>
      <c r="B377" s="1024"/>
      <c r="C377" s="1024"/>
      <c r="D377" s="1024"/>
      <c r="E377" s="1024"/>
      <c r="F377" s="1024"/>
      <c r="G377" s="1024"/>
      <c r="H377" s="1024"/>
      <c r="I377" s="2060"/>
    </row>
    <row r="378">
      <c r="A378" s="1024"/>
      <c r="B378" s="1024"/>
      <c r="C378" s="1024"/>
      <c r="D378" s="1024"/>
      <c r="E378" s="1024"/>
      <c r="F378" s="1024"/>
      <c r="G378" s="1024"/>
      <c r="H378" s="1024"/>
      <c r="I378" s="2060"/>
    </row>
    <row r="379">
      <c r="A379" s="1024"/>
      <c r="B379" s="1024"/>
      <c r="C379" s="1024"/>
      <c r="D379" s="1024"/>
      <c r="E379" s="1024"/>
      <c r="F379" s="1024"/>
      <c r="G379" s="1024"/>
      <c r="H379" s="1024"/>
      <c r="I379" s="2060"/>
    </row>
    <row r="380">
      <c r="A380" s="1024"/>
      <c r="B380" s="1024"/>
      <c r="C380" s="1024"/>
      <c r="D380" s="1024"/>
      <c r="E380" s="1024"/>
      <c r="F380" s="1024"/>
      <c r="G380" s="1024"/>
      <c r="H380" s="1024"/>
      <c r="I380" s="2060"/>
    </row>
    <row r="381">
      <c r="A381" s="1024"/>
      <c r="B381" s="1024"/>
      <c r="C381" s="1024"/>
      <c r="D381" s="1024"/>
      <c r="E381" s="1024"/>
      <c r="F381" s="1024"/>
      <c r="G381" s="1024"/>
      <c r="H381" s="1024"/>
      <c r="I381" s="2060"/>
    </row>
    <row r="382">
      <c r="A382" s="1024"/>
      <c r="B382" s="1024"/>
      <c r="C382" s="1024"/>
      <c r="D382" s="1024"/>
      <c r="E382" s="1024"/>
      <c r="F382" s="1024"/>
      <c r="G382" s="1024"/>
      <c r="H382" s="1024"/>
      <c r="I382" s="2060"/>
    </row>
    <row r="383">
      <c r="A383" s="1024"/>
      <c r="B383" s="1024"/>
      <c r="C383" s="1024"/>
      <c r="D383" s="1024"/>
      <c r="E383" s="1024"/>
      <c r="F383" s="1024"/>
      <c r="G383" s="1024"/>
      <c r="H383" s="1024"/>
      <c r="I383" s="2060"/>
    </row>
    <row r="384">
      <c r="A384" s="1024"/>
      <c r="B384" s="1024"/>
      <c r="C384" s="1024"/>
      <c r="D384" s="1024"/>
      <c r="E384" s="1024"/>
      <c r="F384" s="1024"/>
      <c r="G384" s="1024"/>
      <c r="H384" s="1024"/>
      <c r="I384" s="2060"/>
    </row>
    <row r="385">
      <c r="A385" s="1024"/>
      <c r="B385" s="1024"/>
      <c r="C385" s="1024"/>
      <c r="D385" s="1024"/>
      <c r="E385" s="1024"/>
      <c r="F385" s="1024"/>
      <c r="G385" s="1024"/>
      <c r="H385" s="1024"/>
      <c r="I385" s="2060"/>
    </row>
    <row r="386">
      <c r="A386" s="1024"/>
      <c r="B386" s="1024"/>
      <c r="C386" s="1024"/>
      <c r="D386" s="1024"/>
      <c r="E386" s="1024"/>
      <c r="F386" s="1024"/>
      <c r="G386" s="1024"/>
      <c r="H386" s="1024"/>
      <c r="I386" s="2060"/>
    </row>
    <row r="387">
      <c r="A387" s="1024"/>
      <c r="B387" s="1024"/>
      <c r="C387" s="1024"/>
      <c r="D387" s="1024"/>
      <c r="E387" s="1024"/>
      <c r="F387" s="1024"/>
      <c r="G387" s="1024"/>
      <c r="H387" s="1024"/>
      <c r="I387" s="2060"/>
    </row>
    <row r="388">
      <c r="A388" s="1024"/>
      <c r="B388" s="1024"/>
      <c r="C388" s="1024"/>
      <c r="D388" s="1024"/>
      <c r="E388" s="1024"/>
      <c r="F388" s="1024"/>
      <c r="G388" s="1024"/>
      <c r="H388" s="1024"/>
      <c r="I388" s="2060"/>
    </row>
    <row r="389">
      <c r="A389" s="1024"/>
      <c r="B389" s="1024"/>
      <c r="C389" s="1024"/>
      <c r="D389" s="1024"/>
      <c r="E389" s="1024"/>
      <c r="F389" s="1024"/>
      <c r="G389" s="1024"/>
      <c r="H389" s="1024"/>
      <c r="I389" s="2060"/>
    </row>
    <row r="390">
      <c r="A390" s="1024"/>
      <c r="B390" s="1024"/>
      <c r="C390" s="1024"/>
      <c r="D390" s="1024"/>
      <c r="E390" s="1024"/>
      <c r="F390" s="1024"/>
      <c r="G390" s="1024"/>
      <c r="H390" s="1024"/>
      <c r="I390" s="2060"/>
    </row>
    <row r="391">
      <c r="A391" s="1024"/>
      <c r="B391" s="1024"/>
      <c r="C391" s="1024"/>
      <c r="D391" s="1024"/>
      <c r="E391" s="1024"/>
      <c r="F391" s="1024"/>
      <c r="G391" s="1024"/>
      <c r="H391" s="1024"/>
      <c r="I391" s="2060"/>
    </row>
    <row r="392">
      <c r="A392" s="1024"/>
      <c r="B392" s="1024"/>
      <c r="C392" s="1024"/>
      <c r="D392" s="1024"/>
      <c r="E392" s="1024"/>
      <c r="F392" s="1024"/>
      <c r="G392" s="1024"/>
      <c r="H392" s="1024"/>
      <c r="I392" s="2060"/>
    </row>
    <row r="393">
      <c r="A393" s="1024"/>
      <c r="B393" s="1024"/>
      <c r="C393" s="1024"/>
      <c r="D393" s="1024"/>
      <c r="E393" s="1024"/>
      <c r="F393" s="1024"/>
      <c r="G393" s="1024"/>
      <c r="H393" s="1024"/>
      <c r="I393" s="2060"/>
    </row>
    <row r="394">
      <c r="A394" s="1024"/>
      <c r="B394" s="1024"/>
      <c r="C394" s="1024"/>
      <c r="D394" s="1024"/>
      <c r="E394" s="1024"/>
      <c r="F394" s="1024"/>
      <c r="G394" s="1024"/>
      <c r="H394" s="1024"/>
      <c r="I394" s="2060"/>
    </row>
    <row r="395">
      <c r="A395" s="1024"/>
      <c r="B395" s="1024"/>
      <c r="C395" s="1024"/>
      <c r="D395" s="1024"/>
      <c r="E395" s="1024"/>
      <c r="F395" s="1024"/>
      <c r="G395" s="1024"/>
      <c r="H395" s="1024"/>
      <c r="I395" s="2060"/>
    </row>
    <row r="396">
      <c r="A396" s="1024"/>
      <c r="B396" s="1024"/>
      <c r="C396" s="1024"/>
      <c r="D396" s="1024"/>
      <c r="E396" s="1024"/>
      <c r="F396" s="1024"/>
      <c r="G396" s="1024"/>
      <c r="H396" s="1024"/>
      <c r="I396" s="2060"/>
    </row>
    <row r="397">
      <c r="A397" s="1024"/>
      <c r="B397" s="1024"/>
      <c r="C397" s="1024"/>
      <c r="D397" s="1024"/>
      <c r="E397" s="1024"/>
      <c r="F397" s="1024"/>
      <c r="G397" s="1024"/>
      <c r="H397" s="1024"/>
      <c r="I397" s="2060"/>
    </row>
    <row r="398">
      <c r="A398" s="1024"/>
      <c r="B398" s="1024"/>
      <c r="C398" s="1024"/>
      <c r="D398" s="1024"/>
      <c r="E398" s="1024"/>
      <c r="F398" s="1024"/>
      <c r="G398" s="1024"/>
      <c r="H398" s="1024"/>
      <c r="I398" s="2060"/>
    </row>
    <row r="399">
      <c r="A399" s="1024"/>
      <c r="B399" s="1024"/>
      <c r="C399" s="1024"/>
      <c r="D399" s="1024"/>
      <c r="E399" s="1024"/>
      <c r="F399" s="1024"/>
      <c r="G399" s="1024"/>
      <c r="H399" s="1024"/>
      <c r="I399" s="2060"/>
    </row>
    <row r="400">
      <c r="A400" s="1024"/>
      <c r="B400" s="1024"/>
      <c r="C400" s="1024"/>
      <c r="D400" s="1024"/>
      <c r="E400" s="1024"/>
      <c r="F400" s="1024"/>
      <c r="G400" s="1024"/>
      <c r="H400" s="1024"/>
      <c r="I400" s="2060"/>
    </row>
    <row r="401">
      <c r="A401" s="1024"/>
      <c r="B401" s="1024"/>
      <c r="C401" s="1024"/>
      <c r="D401" s="1024"/>
      <c r="E401" s="1024"/>
      <c r="F401" s="1024"/>
      <c r="G401" s="1024"/>
      <c r="H401" s="1024"/>
      <c r="I401" s="2060"/>
    </row>
    <row r="402">
      <c r="A402" s="1024"/>
      <c r="B402" s="1024"/>
      <c r="C402" s="1024"/>
      <c r="D402" s="1024"/>
      <c r="E402" s="1024"/>
      <c r="F402" s="1024"/>
      <c r="G402" s="1024"/>
      <c r="H402" s="1024"/>
      <c r="I402" s="2060"/>
    </row>
    <row r="403">
      <c r="A403" s="1024"/>
      <c r="B403" s="1024"/>
      <c r="C403" s="1024"/>
      <c r="D403" s="1024"/>
      <c r="E403" s="1024"/>
      <c r="F403" s="1024"/>
      <c r="G403" s="1024"/>
      <c r="H403" s="1024"/>
      <c r="I403" s="2060"/>
    </row>
    <row r="404">
      <c r="A404" s="1024"/>
      <c r="B404" s="1024"/>
      <c r="C404" s="1024"/>
      <c r="D404" s="1024"/>
      <c r="E404" s="1024"/>
      <c r="F404" s="1024"/>
      <c r="G404" s="1024"/>
      <c r="H404" s="1024"/>
      <c r="I404" s="2060"/>
    </row>
    <row r="405">
      <c r="A405" s="1024"/>
      <c r="B405" s="1024"/>
      <c r="C405" s="1024"/>
      <c r="D405" s="1024"/>
      <c r="E405" s="1024"/>
      <c r="F405" s="1024"/>
      <c r="G405" s="1024"/>
      <c r="H405" s="1024"/>
      <c r="I405" s="2060"/>
    </row>
    <row r="406">
      <c r="A406" s="1024"/>
      <c r="B406" s="1024"/>
      <c r="C406" s="1024"/>
      <c r="D406" s="1024"/>
      <c r="E406" s="1024"/>
      <c r="F406" s="1024"/>
      <c r="G406" s="1024"/>
      <c r="H406" s="1024"/>
      <c r="I406" s="2060"/>
    </row>
    <row r="407">
      <c r="A407" s="1024"/>
      <c r="B407" s="1024"/>
      <c r="C407" s="1024"/>
      <c r="D407" s="1024"/>
      <c r="E407" s="1024"/>
      <c r="F407" s="1024"/>
      <c r="G407" s="1024"/>
      <c r="H407" s="1024"/>
      <c r="I407" s="2060"/>
    </row>
    <row r="408">
      <c r="A408" s="1024"/>
      <c r="B408" s="1024"/>
      <c r="C408" s="1024"/>
      <c r="D408" s="1024"/>
      <c r="E408" s="1024"/>
      <c r="F408" s="1024"/>
      <c r="G408" s="1024"/>
      <c r="H408" s="1024"/>
      <c r="I408" s="2060"/>
    </row>
    <row r="409">
      <c r="A409" s="1024"/>
      <c r="B409" s="1024"/>
      <c r="C409" s="1024"/>
      <c r="D409" s="1024"/>
      <c r="E409" s="1024"/>
      <c r="F409" s="1024"/>
      <c r="G409" s="1024"/>
      <c r="H409" s="1024"/>
      <c r="I409" s="2060"/>
    </row>
    <row r="410">
      <c r="A410" s="1024"/>
      <c r="B410" s="1024"/>
      <c r="C410" s="1024"/>
      <c r="D410" s="1024"/>
      <c r="E410" s="1024"/>
      <c r="F410" s="1024"/>
      <c r="G410" s="1024"/>
      <c r="H410" s="1024"/>
      <c r="I410" s="2060"/>
    </row>
    <row r="411">
      <c r="A411" s="1024"/>
      <c r="B411" s="1024"/>
      <c r="C411" s="1024"/>
      <c r="D411" s="1024"/>
      <c r="E411" s="1024"/>
      <c r="F411" s="1024"/>
      <c r="G411" s="1024"/>
      <c r="H411" s="1024"/>
      <c r="I411" s="2060"/>
    </row>
    <row r="412">
      <c r="A412" s="1024"/>
      <c r="B412" s="1024"/>
      <c r="C412" s="1024"/>
      <c r="D412" s="1024"/>
      <c r="E412" s="1024"/>
      <c r="F412" s="1024"/>
      <c r="G412" s="1024"/>
      <c r="H412" s="1024"/>
      <c r="I412" s="2060"/>
    </row>
    <row r="413">
      <c r="A413" s="1024"/>
      <c r="B413" s="1024"/>
      <c r="C413" s="1024"/>
      <c r="D413" s="1024"/>
      <c r="E413" s="1024"/>
      <c r="F413" s="1024"/>
      <c r="G413" s="1024"/>
      <c r="H413" s="1024"/>
      <c r="I413" s="2060"/>
    </row>
    <row r="414">
      <c r="A414" s="1024"/>
      <c r="B414" s="1024"/>
      <c r="C414" s="1024"/>
      <c r="D414" s="1024"/>
      <c r="E414" s="1024"/>
      <c r="F414" s="1024"/>
      <c r="G414" s="1024"/>
      <c r="H414" s="1024"/>
      <c r="I414" s="2060"/>
    </row>
    <row r="415">
      <c r="A415" s="1024"/>
      <c r="B415" s="1024"/>
      <c r="C415" s="1024"/>
      <c r="D415" s="1024"/>
      <c r="E415" s="1024"/>
      <c r="F415" s="1024"/>
      <c r="G415" s="1024"/>
      <c r="H415" s="1024"/>
      <c r="I415" s="2060"/>
    </row>
    <row r="416">
      <c r="A416" s="1024"/>
      <c r="B416" s="1024"/>
      <c r="C416" s="1024"/>
      <c r="D416" s="1024"/>
      <c r="E416" s="1024"/>
      <c r="F416" s="1024"/>
      <c r="G416" s="1024"/>
      <c r="H416" s="1024"/>
      <c r="I416" s="2060"/>
    </row>
    <row r="417">
      <c r="A417" s="1024"/>
      <c r="B417" s="1024"/>
      <c r="C417" s="1024"/>
      <c r="D417" s="1024"/>
      <c r="E417" s="1024"/>
      <c r="F417" s="1024"/>
      <c r="G417" s="1024"/>
      <c r="H417" s="1024"/>
      <c r="I417" s="2060"/>
    </row>
    <row r="418">
      <c r="A418" s="1024"/>
      <c r="B418" s="1024"/>
      <c r="C418" s="1024"/>
      <c r="D418" s="1024"/>
      <c r="E418" s="1024"/>
      <c r="F418" s="1024"/>
      <c r="G418" s="1024"/>
      <c r="H418" s="1024"/>
      <c r="I418" s="2060"/>
    </row>
    <row r="419">
      <c r="A419" s="1024"/>
      <c r="B419" s="1024"/>
      <c r="C419" s="1024"/>
      <c r="D419" s="1024"/>
      <c r="E419" s="1024"/>
      <c r="F419" s="1024"/>
      <c r="G419" s="1024"/>
      <c r="H419" s="1024"/>
      <c r="I419" s="2060"/>
    </row>
    <row r="420">
      <c r="A420" s="1024"/>
      <c r="B420" s="1024"/>
      <c r="C420" s="1024"/>
      <c r="D420" s="1024"/>
      <c r="E420" s="1024"/>
      <c r="F420" s="1024"/>
      <c r="G420" s="1024"/>
      <c r="H420" s="1024"/>
      <c r="I420" s="2060"/>
    </row>
    <row r="421">
      <c r="A421" s="1024"/>
      <c r="B421" s="1024"/>
      <c r="C421" s="1024"/>
      <c r="D421" s="1024"/>
      <c r="E421" s="1024"/>
      <c r="F421" s="1024"/>
      <c r="G421" s="1024"/>
      <c r="H421" s="1024"/>
      <c r="I421" s="2060"/>
    </row>
    <row r="422">
      <c r="A422" s="1024"/>
      <c r="B422" s="1024"/>
      <c r="C422" s="1024"/>
      <c r="D422" s="1024"/>
      <c r="E422" s="1024"/>
      <c r="F422" s="1024"/>
      <c r="G422" s="1024"/>
      <c r="H422" s="1024"/>
      <c r="I422" s="2060"/>
    </row>
    <row r="423">
      <c r="A423" s="1024"/>
      <c r="B423" s="1024"/>
      <c r="C423" s="1024"/>
      <c r="D423" s="1024"/>
      <c r="E423" s="1024"/>
      <c r="F423" s="1024"/>
      <c r="G423" s="1024"/>
      <c r="H423" s="1024"/>
      <c r="I423" s="2060"/>
    </row>
    <row r="424">
      <c r="A424" s="1024"/>
      <c r="B424" s="1024"/>
      <c r="C424" s="1024"/>
      <c r="D424" s="1024"/>
      <c r="E424" s="1024"/>
      <c r="F424" s="1024"/>
      <c r="G424" s="1024"/>
      <c r="H424" s="1024"/>
      <c r="I424" s="2060"/>
    </row>
    <row r="425">
      <c r="A425" s="1024"/>
      <c r="B425" s="1024"/>
      <c r="C425" s="1024"/>
      <c r="D425" s="1024"/>
      <c r="E425" s="1024"/>
      <c r="F425" s="1024"/>
      <c r="G425" s="1024"/>
      <c r="H425" s="1024"/>
      <c r="I425" s="2060"/>
    </row>
    <row r="426">
      <c r="A426" s="1024"/>
      <c r="B426" s="1024"/>
      <c r="C426" s="1024"/>
      <c r="D426" s="1024"/>
      <c r="E426" s="1024"/>
      <c r="F426" s="1024"/>
      <c r="G426" s="1024"/>
      <c r="H426" s="1024"/>
      <c r="I426" s="2060"/>
    </row>
    <row r="427">
      <c r="A427" s="1024"/>
      <c r="B427" s="1024"/>
      <c r="C427" s="1024"/>
      <c r="D427" s="1024"/>
      <c r="E427" s="1024"/>
      <c r="F427" s="1024"/>
      <c r="G427" s="1024"/>
      <c r="H427" s="1024"/>
      <c r="I427" s="2060"/>
    </row>
    <row r="428">
      <c r="A428" s="1024"/>
      <c r="B428" s="1024"/>
      <c r="C428" s="1024"/>
      <c r="D428" s="1024"/>
      <c r="E428" s="1024"/>
      <c r="F428" s="1024"/>
      <c r="G428" s="1024"/>
      <c r="H428" s="1024"/>
      <c r="I428" s="2060"/>
    </row>
    <row r="429">
      <c r="A429" s="1024"/>
      <c r="B429" s="1024"/>
      <c r="C429" s="1024"/>
      <c r="D429" s="1024"/>
      <c r="E429" s="1024"/>
      <c r="F429" s="1024"/>
      <c r="G429" s="1024"/>
      <c r="H429" s="1024"/>
      <c r="I429" s="2060"/>
    </row>
    <row r="430">
      <c r="A430" s="1024"/>
      <c r="B430" s="1024"/>
      <c r="C430" s="1024"/>
      <c r="D430" s="1024"/>
      <c r="E430" s="1024"/>
      <c r="F430" s="1024"/>
      <c r="G430" s="1024"/>
      <c r="H430" s="1024"/>
      <c r="I430" s="2060"/>
    </row>
    <row r="431">
      <c r="A431" s="1024"/>
      <c r="B431" s="1024"/>
      <c r="C431" s="1024"/>
      <c r="D431" s="1024"/>
      <c r="E431" s="1024"/>
      <c r="F431" s="1024"/>
      <c r="G431" s="1024"/>
      <c r="H431" s="1024"/>
      <c r="I431" s="2060"/>
    </row>
    <row r="432">
      <c r="A432" s="1024"/>
      <c r="B432" s="1024"/>
      <c r="C432" s="1024"/>
      <c r="D432" s="1024"/>
      <c r="E432" s="1024"/>
      <c r="F432" s="1024"/>
      <c r="G432" s="1024"/>
      <c r="H432" s="1024"/>
      <c r="I432" s="2060"/>
    </row>
    <row r="433">
      <c r="A433" s="1024"/>
      <c r="B433" s="1024"/>
      <c r="C433" s="1024"/>
      <c r="D433" s="1024"/>
      <c r="E433" s="1024"/>
      <c r="F433" s="1024"/>
      <c r="G433" s="1024"/>
      <c r="H433" s="1024"/>
      <c r="I433" s="2060"/>
    </row>
    <row r="434">
      <c r="A434" s="1024"/>
      <c r="B434" s="1024"/>
      <c r="C434" s="1024"/>
      <c r="D434" s="1024"/>
      <c r="E434" s="1024"/>
      <c r="F434" s="1024"/>
      <c r="G434" s="1024"/>
      <c r="H434" s="1024"/>
      <c r="I434" s="2060"/>
    </row>
    <row r="435">
      <c r="A435" s="1024"/>
      <c r="B435" s="1024"/>
      <c r="C435" s="1024"/>
      <c r="D435" s="1024"/>
      <c r="E435" s="1024"/>
      <c r="F435" s="1024"/>
      <c r="G435" s="1024"/>
      <c r="H435" s="1024"/>
      <c r="I435" s="2060"/>
    </row>
    <row r="436">
      <c r="A436" s="1024"/>
      <c r="B436" s="1024"/>
      <c r="C436" s="1024"/>
      <c r="D436" s="1024"/>
      <c r="E436" s="1024"/>
      <c r="F436" s="1024"/>
      <c r="G436" s="1024"/>
      <c r="H436" s="1024"/>
      <c r="I436" s="2060"/>
    </row>
    <row r="437">
      <c r="A437" s="1024"/>
      <c r="B437" s="1024"/>
      <c r="C437" s="1024"/>
      <c r="D437" s="1024"/>
      <c r="E437" s="1024"/>
      <c r="F437" s="1024"/>
      <c r="G437" s="1024"/>
      <c r="H437" s="1024"/>
      <c r="I437" s="2060"/>
    </row>
    <row r="438">
      <c r="A438" s="1024"/>
      <c r="B438" s="1024"/>
      <c r="C438" s="1024"/>
      <c r="D438" s="1024"/>
      <c r="E438" s="1024"/>
      <c r="F438" s="1024"/>
      <c r="G438" s="1024"/>
      <c r="H438" s="1024"/>
      <c r="I438" s="2060"/>
    </row>
    <row r="439">
      <c r="A439" s="1024"/>
      <c r="B439" s="1024"/>
      <c r="C439" s="1024"/>
      <c r="D439" s="1024"/>
      <c r="E439" s="1024"/>
      <c r="F439" s="1024"/>
      <c r="G439" s="1024"/>
      <c r="H439" s="1024"/>
      <c r="I439" s="2060"/>
    </row>
    <row r="440">
      <c r="A440" s="1024"/>
      <c r="B440" s="1024"/>
      <c r="C440" s="1024"/>
      <c r="D440" s="1024"/>
      <c r="E440" s="1024"/>
      <c r="F440" s="1024"/>
      <c r="G440" s="1024"/>
      <c r="H440" s="1024"/>
      <c r="I440" s="2060"/>
    </row>
    <row r="441">
      <c r="A441" s="1024"/>
      <c r="B441" s="1024"/>
      <c r="C441" s="1024"/>
      <c r="D441" s="1024"/>
      <c r="E441" s="1024"/>
      <c r="F441" s="1024"/>
      <c r="G441" s="1024"/>
      <c r="H441" s="1024"/>
      <c r="I441" s="2060"/>
    </row>
    <row r="442">
      <c r="A442" s="1024"/>
      <c r="B442" s="1024"/>
      <c r="C442" s="1024"/>
      <c r="D442" s="1024"/>
      <c r="E442" s="1024"/>
      <c r="F442" s="1024"/>
      <c r="G442" s="1024"/>
      <c r="H442" s="1024"/>
      <c r="I442" s="2060"/>
    </row>
    <row r="443">
      <c r="A443" s="1024"/>
      <c r="B443" s="1024"/>
      <c r="C443" s="1024"/>
      <c r="D443" s="1024"/>
      <c r="E443" s="1024"/>
      <c r="F443" s="1024"/>
      <c r="G443" s="1024"/>
      <c r="H443" s="1024"/>
      <c r="I443" s="2060"/>
    </row>
    <row r="444">
      <c r="A444" s="1024"/>
      <c r="B444" s="1024"/>
      <c r="C444" s="1024"/>
      <c r="D444" s="1024"/>
      <c r="E444" s="1024"/>
      <c r="F444" s="1024"/>
      <c r="G444" s="1024"/>
      <c r="H444" s="1024"/>
      <c r="I444" s="2060"/>
    </row>
    <row r="445">
      <c r="A445" s="1024"/>
      <c r="B445" s="1024"/>
      <c r="C445" s="1024"/>
      <c r="D445" s="1024"/>
      <c r="E445" s="1024"/>
      <c r="F445" s="1024"/>
      <c r="G445" s="1024"/>
      <c r="H445" s="1024"/>
      <c r="I445" s="2060"/>
    </row>
    <row r="446">
      <c r="A446" s="1024"/>
      <c r="B446" s="1024"/>
      <c r="C446" s="1024"/>
      <c r="D446" s="1024"/>
      <c r="E446" s="1024"/>
      <c r="F446" s="1024"/>
      <c r="G446" s="1024"/>
      <c r="H446" s="1024"/>
      <c r="I446" s="2060"/>
    </row>
    <row r="447">
      <c r="A447" s="1024"/>
      <c r="B447" s="1024"/>
      <c r="C447" s="1024"/>
      <c r="D447" s="1024"/>
      <c r="E447" s="1024"/>
      <c r="F447" s="1024"/>
      <c r="G447" s="1024"/>
      <c r="H447" s="1024"/>
      <c r="I447" s="2060"/>
    </row>
    <row r="448">
      <c r="A448" s="1024"/>
      <c r="B448" s="1024"/>
      <c r="C448" s="1024"/>
      <c r="D448" s="1024"/>
      <c r="E448" s="1024"/>
      <c r="F448" s="1024"/>
      <c r="G448" s="1024"/>
      <c r="H448" s="1024"/>
      <c r="I448" s="2060"/>
    </row>
    <row r="449">
      <c r="A449" s="1024"/>
      <c r="B449" s="1024"/>
      <c r="C449" s="1024"/>
      <c r="D449" s="1024"/>
      <c r="E449" s="1024"/>
      <c r="F449" s="1024"/>
      <c r="G449" s="1024"/>
      <c r="H449" s="1024"/>
      <c r="I449" s="2060"/>
    </row>
    <row r="450">
      <c r="A450" s="1024"/>
      <c r="B450" s="1024"/>
      <c r="C450" s="1024"/>
      <c r="D450" s="1024"/>
      <c r="E450" s="1024"/>
      <c r="F450" s="1024"/>
      <c r="G450" s="1024"/>
      <c r="H450" s="1024"/>
      <c r="I450" s="2060"/>
    </row>
    <row r="451">
      <c r="A451" s="1024"/>
      <c r="B451" s="1024"/>
      <c r="C451" s="1024"/>
      <c r="D451" s="1024"/>
      <c r="E451" s="1024"/>
      <c r="F451" s="1024"/>
      <c r="G451" s="1024"/>
      <c r="H451" s="1024"/>
      <c r="I451" s="2060"/>
    </row>
    <row r="452">
      <c r="A452" s="1024"/>
      <c r="B452" s="1024"/>
      <c r="C452" s="1024"/>
      <c r="D452" s="1024"/>
      <c r="E452" s="1024"/>
      <c r="F452" s="1024"/>
      <c r="G452" s="1024"/>
      <c r="H452" s="1024"/>
      <c r="I452" s="2060"/>
    </row>
    <row r="453">
      <c r="A453" s="1024"/>
      <c r="B453" s="1024"/>
      <c r="C453" s="1024"/>
      <c r="D453" s="1024"/>
      <c r="E453" s="1024"/>
      <c r="F453" s="1024"/>
      <c r="G453" s="1024"/>
      <c r="H453" s="1024"/>
      <c r="I453" s="2060"/>
    </row>
    <row r="454">
      <c r="A454" s="1024"/>
      <c r="B454" s="1024"/>
      <c r="C454" s="1024"/>
      <c r="D454" s="1024"/>
      <c r="E454" s="1024"/>
      <c r="F454" s="1024"/>
      <c r="G454" s="1024"/>
      <c r="H454" s="1024"/>
      <c r="I454" s="2060"/>
    </row>
    <row r="455">
      <c r="A455" s="1024"/>
      <c r="B455" s="1024"/>
      <c r="C455" s="1024"/>
      <c r="D455" s="1024"/>
      <c r="E455" s="1024"/>
      <c r="F455" s="1024"/>
      <c r="G455" s="1024"/>
      <c r="H455" s="1024"/>
      <c r="I455" s="2060"/>
    </row>
    <row r="456">
      <c r="A456" s="1024"/>
      <c r="B456" s="1024"/>
      <c r="C456" s="1024"/>
      <c r="D456" s="1024"/>
      <c r="E456" s="1024"/>
      <c r="F456" s="1024"/>
      <c r="G456" s="1024"/>
      <c r="H456" s="1024"/>
      <c r="I456" s="2060"/>
    </row>
    <row r="457">
      <c r="A457" s="1024"/>
      <c r="B457" s="1024"/>
      <c r="C457" s="1024"/>
      <c r="D457" s="1024"/>
      <c r="E457" s="1024"/>
      <c r="F457" s="1024"/>
      <c r="G457" s="1024"/>
      <c r="H457" s="1024"/>
      <c r="I457" s="2060"/>
    </row>
    <row r="458">
      <c r="A458" s="1024"/>
      <c r="B458" s="1024"/>
      <c r="C458" s="1024"/>
      <c r="D458" s="1024"/>
      <c r="E458" s="1024"/>
      <c r="F458" s="1024"/>
      <c r="G458" s="1024"/>
      <c r="H458" s="1024"/>
      <c r="I458" s="2060"/>
    </row>
    <row r="459">
      <c r="A459" s="1024"/>
      <c r="B459" s="1024"/>
      <c r="C459" s="1024"/>
      <c r="D459" s="1024"/>
      <c r="E459" s="1024"/>
      <c r="F459" s="1024"/>
      <c r="G459" s="1024"/>
      <c r="H459" s="1024"/>
      <c r="I459" s="2060"/>
    </row>
    <row r="460">
      <c r="A460" s="1024"/>
      <c r="B460" s="1024"/>
      <c r="C460" s="1024"/>
      <c r="D460" s="1024"/>
      <c r="E460" s="1024"/>
      <c r="F460" s="1024"/>
      <c r="G460" s="1024"/>
      <c r="H460" s="1024"/>
      <c r="I460" s="2060"/>
    </row>
    <row r="461">
      <c r="A461" s="1024"/>
      <c r="B461" s="1024"/>
      <c r="C461" s="1024"/>
      <c r="D461" s="1024"/>
      <c r="E461" s="1024"/>
      <c r="F461" s="1024"/>
      <c r="G461" s="1024"/>
      <c r="H461" s="1024"/>
      <c r="I461" s="2060"/>
    </row>
    <row r="462">
      <c r="A462" s="1024"/>
      <c r="B462" s="1024"/>
      <c r="C462" s="1024"/>
      <c r="D462" s="1024"/>
      <c r="E462" s="1024"/>
      <c r="F462" s="1024"/>
      <c r="G462" s="1024"/>
      <c r="H462" s="1024"/>
      <c r="I462" s="2060"/>
    </row>
    <row r="463">
      <c r="A463" s="1024"/>
      <c r="B463" s="1024"/>
      <c r="C463" s="1024"/>
      <c r="D463" s="1024"/>
      <c r="E463" s="1024"/>
      <c r="F463" s="1024"/>
      <c r="G463" s="1024"/>
      <c r="H463" s="1024"/>
      <c r="I463" s="2060"/>
    </row>
    <row r="464">
      <c r="A464" s="1024"/>
      <c r="B464" s="1024"/>
      <c r="C464" s="1024"/>
      <c r="D464" s="1024"/>
      <c r="E464" s="1024"/>
      <c r="F464" s="1024"/>
      <c r="G464" s="1024"/>
      <c r="H464" s="1024"/>
      <c r="I464" s="2060"/>
    </row>
    <row r="465">
      <c r="A465" s="1024"/>
      <c r="B465" s="1024"/>
      <c r="C465" s="1024"/>
      <c r="D465" s="1024"/>
      <c r="E465" s="1024"/>
      <c r="F465" s="1024"/>
      <c r="G465" s="1024"/>
      <c r="H465" s="1024"/>
      <c r="I465" s="2060"/>
    </row>
    <row r="466">
      <c r="A466" s="1024"/>
      <c r="B466" s="1024"/>
      <c r="C466" s="1024"/>
      <c r="D466" s="1024"/>
      <c r="E466" s="1024"/>
      <c r="F466" s="1024"/>
      <c r="G466" s="1024"/>
      <c r="H466" s="1024"/>
      <c r="I466" s="2060"/>
    </row>
    <row r="467">
      <c r="A467" s="1024"/>
      <c r="B467" s="1024"/>
      <c r="C467" s="1024"/>
      <c r="D467" s="1024"/>
      <c r="E467" s="1024"/>
      <c r="F467" s="1024"/>
      <c r="G467" s="1024"/>
      <c r="H467" s="1024"/>
      <c r="I467" s="2060"/>
    </row>
    <row r="468">
      <c r="A468" s="1024"/>
      <c r="B468" s="1024"/>
      <c r="C468" s="1024"/>
      <c r="D468" s="1024"/>
      <c r="E468" s="1024"/>
      <c r="F468" s="1024"/>
      <c r="G468" s="1024"/>
      <c r="H468" s="1024"/>
      <c r="I468" s="2060"/>
    </row>
    <row r="469">
      <c r="A469" s="1024"/>
      <c r="B469" s="1024"/>
      <c r="C469" s="1024"/>
      <c r="D469" s="1024"/>
      <c r="E469" s="1024"/>
      <c r="F469" s="1024"/>
      <c r="G469" s="1024"/>
      <c r="H469" s="1024"/>
      <c r="I469" s="2060"/>
    </row>
    <row r="470">
      <c r="A470" s="1024"/>
      <c r="B470" s="1024"/>
      <c r="C470" s="1024"/>
      <c r="D470" s="1024"/>
      <c r="E470" s="1024"/>
      <c r="F470" s="1024"/>
      <c r="G470" s="1024"/>
      <c r="H470" s="1024"/>
      <c r="I470" s="2060"/>
    </row>
    <row r="471">
      <c r="A471" s="1024"/>
      <c r="B471" s="1024"/>
      <c r="C471" s="1024"/>
      <c r="D471" s="1024"/>
      <c r="E471" s="1024"/>
      <c r="F471" s="1024"/>
      <c r="G471" s="1024"/>
      <c r="H471" s="1024"/>
      <c r="I471" s="2060"/>
    </row>
    <row r="472">
      <c r="A472" s="1024"/>
      <c r="B472" s="1024"/>
      <c r="C472" s="1024"/>
      <c r="D472" s="1024"/>
      <c r="E472" s="1024"/>
      <c r="F472" s="1024"/>
      <c r="G472" s="1024"/>
      <c r="H472" s="1024"/>
      <c r="I472" s="2060"/>
    </row>
    <row r="473">
      <c r="A473" s="1024"/>
      <c r="B473" s="1024"/>
      <c r="C473" s="1024"/>
      <c r="D473" s="1024"/>
      <c r="E473" s="1024"/>
      <c r="F473" s="1024"/>
      <c r="G473" s="1024"/>
      <c r="H473" s="1024"/>
      <c r="I473" s="2060"/>
    </row>
    <row r="474">
      <c r="A474" s="1024"/>
      <c r="B474" s="1024"/>
      <c r="C474" s="1024"/>
      <c r="D474" s="1024"/>
      <c r="E474" s="1024"/>
      <c r="F474" s="1024"/>
      <c r="G474" s="1024"/>
      <c r="H474" s="1024"/>
      <c r="I474" s="2060"/>
    </row>
    <row r="475">
      <c r="A475" s="1024"/>
      <c r="B475" s="1024"/>
      <c r="C475" s="1024"/>
      <c r="D475" s="1024"/>
      <c r="E475" s="1024"/>
      <c r="F475" s="1024"/>
      <c r="G475" s="1024"/>
      <c r="H475" s="1024"/>
      <c r="I475" s="2060"/>
    </row>
    <row r="476">
      <c r="A476" s="1024"/>
      <c r="B476" s="1024"/>
      <c r="C476" s="1024"/>
      <c r="D476" s="1024"/>
      <c r="E476" s="1024"/>
      <c r="F476" s="1024"/>
      <c r="G476" s="1024"/>
      <c r="H476" s="1024"/>
      <c r="I476" s="2060"/>
    </row>
    <row r="477">
      <c r="A477" s="1024"/>
      <c r="B477" s="1024"/>
      <c r="C477" s="1024"/>
      <c r="D477" s="1024"/>
      <c r="E477" s="1024"/>
      <c r="F477" s="1024"/>
      <c r="G477" s="1024"/>
      <c r="H477" s="1024"/>
      <c r="I477" s="2060"/>
    </row>
    <row r="478">
      <c r="A478" s="1024"/>
      <c r="B478" s="1024"/>
      <c r="C478" s="1024"/>
      <c r="D478" s="1024"/>
      <c r="E478" s="1024"/>
      <c r="F478" s="1024"/>
      <c r="G478" s="1024"/>
      <c r="H478" s="1024"/>
      <c r="I478" s="2060"/>
    </row>
    <row r="479">
      <c r="A479" s="1024"/>
      <c r="B479" s="1024"/>
      <c r="C479" s="1024"/>
      <c r="D479" s="1024"/>
      <c r="E479" s="1024"/>
      <c r="F479" s="1024"/>
      <c r="G479" s="1024"/>
      <c r="H479" s="1024"/>
      <c r="I479" s="2060"/>
    </row>
    <row r="480">
      <c r="A480" s="1024"/>
      <c r="B480" s="1024"/>
      <c r="C480" s="1024"/>
      <c r="D480" s="1024"/>
      <c r="E480" s="1024"/>
      <c r="F480" s="1024"/>
      <c r="G480" s="1024"/>
      <c r="H480" s="1024"/>
      <c r="I480" s="2060"/>
    </row>
    <row r="481">
      <c r="A481" s="1024"/>
      <c r="B481" s="1024"/>
      <c r="C481" s="1024"/>
      <c r="D481" s="1024"/>
      <c r="E481" s="1024"/>
      <c r="F481" s="1024"/>
      <c r="G481" s="1024"/>
      <c r="H481" s="1024"/>
      <c r="I481" s="2060"/>
    </row>
    <row r="482">
      <c r="A482" s="1024"/>
      <c r="B482" s="1024"/>
      <c r="C482" s="1024"/>
      <c r="D482" s="1024"/>
      <c r="E482" s="1024"/>
      <c r="F482" s="1024"/>
      <c r="G482" s="1024"/>
      <c r="H482" s="1024"/>
      <c r="I482" s="2060"/>
    </row>
    <row r="483">
      <c r="A483" s="1024"/>
      <c r="B483" s="1024"/>
      <c r="C483" s="1024"/>
      <c r="D483" s="1024"/>
      <c r="E483" s="1024"/>
      <c r="F483" s="1024"/>
      <c r="G483" s="1024"/>
      <c r="H483" s="1024"/>
      <c r="I483" s="2060"/>
    </row>
    <row r="484">
      <c r="A484" s="1024"/>
      <c r="B484" s="1024"/>
      <c r="C484" s="1024"/>
      <c r="D484" s="1024"/>
      <c r="E484" s="1024"/>
      <c r="F484" s="1024"/>
      <c r="G484" s="1024"/>
      <c r="H484" s="1024"/>
      <c r="I484" s="2060"/>
    </row>
    <row r="485">
      <c r="A485" s="1024"/>
      <c r="B485" s="1024"/>
      <c r="C485" s="1024"/>
      <c r="D485" s="1024"/>
      <c r="E485" s="1024"/>
      <c r="F485" s="1024"/>
      <c r="G485" s="1024"/>
      <c r="H485" s="1024"/>
      <c r="I485" s="2060"/>
    </row>
    <row r="486">
      <c r="A486" s="1024"/>
      <c r="B486" s="1024"/>
      <c r="C486" s="1024"/>
      <c r="D486" s="1024"/>
      <c r="E486" s="1024"/>
      <c r="F486" s="1024"/>
      <c r="G486" s="1024"/>
      <c r="H486" s="1024"/>
      <c r="I486" s="2060"/>
    </row>
    <row r="487">
      <c r="A487" s="1024"/>
      <c r="B487" s="1024"/>
      <c r="C487" s="1024"/>
      <c r="D487" s="1024"/>
      <c r="E487" s="1024"/>
      <c r="F487" s="1024"/>
      <c r="G487" s="1024"/>
      <c r="H487" s="1024"/>
      <c r="I487" s="2060"/>
    </row>
    <row r="488">
      <c r="A488" s="1024"/>
      <c r="B488" s="1024"/>
      <c r="C488" s="1024"/>
      <c r="D488" s="1024"/>
      <c r="E488" s="1024"/>
      <c r="F488" s="1024"/>
      <c r="G488" s="1024"/>
      <c r="H488" s="1024"/>
      <c r="I488" s="2060"/>
    </row>
    <row r="489">
      <c r="A489" s="1024"/>
      <c r="B489" s="1024"/>
      <c r="C489" s="1024"/>
      <c r="D489" s="1024"/>
      <c r="E489" s="1024"/>
      <c r="F489" s="1024"/>
      <c r="G489" s="1024"/>
      <c r="H489" s="1024"/>
      <c r="I489" s="2060"/>
    </row>
    <row r="490">
      <c r="A490" s="1024"/>
      <c r="B490" s="1024"/>
      <c r="C490" s="1024"/>
      <c r="D490" s="1024"/>
      <c r="E490" s="1024"/>
      <c r="F490" s="1024"/>
      <c r="G490" s="1024"/>
      <c r="H490" s="1024"/>
      <c r="I490" s="2060"/>
    </row>
    <row r="491">
      <c r="A491" s="1024"/>
      <c r="B491" s="1024"/>
      <c r="C491" s="1024"/>
      <c r="D491" s="1024"/>
      <c r="E491" s="1024"/>
      <c r="F491" s="1024"/>
      <c r="G491" s="1024"/>
      <c r="H491" s="1024"/>
      <c r="I491" s="2060"/>
    </row>
    <row r="492">
      <c r="A492" s="1024"/>
      <c r="B492" s="1024"/>
      <c r="C492" s="1024"/>
      <c r="D492" s="1024"/>
      <c r="E492" s="1024"/>
      <c r="F492" s="1024"/>
      <c r="G492" s="1024"/>
      <c r="H492" s="1024"/>
      <c r="I492" s="2060"/>
    </row>
    <row r="493">
      <c r="A493" s="1024"/>
      <c r="B493" s="1024"/>
      <c r="C493" s="1024"/>
      <c r="D493" s="1024"/>
      <c r="E493" s="1024"/>
      <c r="F493" s="1024"/>
      <c r="G493" s="1024"/>
      <c r="H493" s="1024"/>
      <c r="I493" s="2060"/>
    </row>
    <row r="494">
      <c r="A494" s="1024"/>
      <c r="B494" s="1024"/>
      <c r="C494" s="1024"/>
      <c r="D494" s="1024"/>
      <c r="E494" s="1024"/>
      <c r="F494" s="1024"/>
      <c r="G494" s="1024"/>
      <c r="H494" s="1024"/>
      <c r="I494" s="2060"/>
    </row>
    <row r="495">
      <c r="A495" s="1024"/>
      <c r="B495" s="1024"/>
      <c r="C495" s="1024"/>
      <c r="D495" s="1024"/>
      <c r="E495" s="1024"/>
      <c r="F495" s="1024"/>
      <c r="G495" s="1024"/>
      <c r="H495" s="1024"/>
      <c r="I495" s="2060"/>
    </row>
    <row r="496">
      <c r="A496" s="1024"/>
      <c r="B496" s="1024"/>
      <c r="C496" s="1024"/>
      <c r="D496" s="1024"/>
      <c r="E496" s="1024"/>
      <c r="F496" s="1024"/>
      <c r="G496" s="1024"/>
      <c r="H496" s="1024"/>
      <c r="I496" s="2060"/>
    </row>
    <row r="497">
      <c r="A497" s="1024"/>
      <c r="B497" s="1024"/>
      <c r="C497" s="1024"/>
      <c r="D497" s="1024"/>
      <c r="E497" s="1024"/>
      <c r="F497" s="1024"/>
      <c r="G497" s="1024"/>
      <c r="H497" s="1024"/>
      <c r="I497" s="2060"/>
    </row>
    <row r="498">
      <c r="A498" s="1024"/>
      <c r="B498" s="1024"/>
      <c r="C498" s="1024"/>
      <c r="D498" s="1024"/>
      <c r="E498" s="1024"/>
      <c r="F498" s="1024"/>
      <c r="G498" s="1024"/>
      <c r="H498" s="1024"/>
      <c r="I498" s="2060"/>
    </row>
    <row r="499">
      <c r="A499" s="1024"/>
      <c r="B499" s="1024"/>
      <c r="C499" s="1024"/>
      <c r="D499" s="1024"/>
      <c r="E499" s="1024"/>
      <c r="F499" s="1024"/>
      <c r="G499" s="1024"/>
      <c r="H499" s="1024"/>
      <c r="I499" s="2060"/>
    </row>
    <row r="500">
      <c r="A500" s="1024"/>
      <c r="B500" s="1024"/>
      <c r="C500" s="1024"/>
      <c r="D500" s="1024"/>
      <c r="E500" s="1024"/>
      <c r="F500" s="1024"/>
      <c r="G500" s="1024"/>
      <c r="H500" s="1024"/>
      <c r="I500" s="2060"/>
    </row>
    <row r="501">
      <c r="A501" s="1024"/>
      <c r="B501" s="1024"/>
      <c r="C501" s="1024"/>
      <c r="D501" s="1024"/>
      <c r="E501" s="1024"/>
      <c r="F501" s="1024"/>
      <c r="G501" s="1024"/>
      <c r="H501" s="1024"/>
      <c r="I501" s="2060"/>
    </row>
    <row r="502">
      <c r="A502" s="1024"/>
      <c r="B502" s="1024"/>
      <c r="C502" s="1024"/>
      <c r="D502" s="1024"/>
      <c r="E502" s="1024"/>
      <c r="F502" s="1024"/>
      <c r="G502" s="1024"/>
      <c r="H502" s="1024"/>
      <c r="I502" s="2060"/>
    </row>
    <row r="503">
      <c r="A503" s="1024"/>
      <c r="B503" s="1024"/>
      <c r="C503" s="1024"/>
      <c r="D503" s="1024"/>
      <c r="E503" s="1024"/>
      <c r="F503" s="1024"/>
      <c r="G503" s="1024"/>
      <c r="H503" s="1024"/>
      <c r="I503" s="2060"/>
    </row>
    <row r="504">
      <c r="A504" s="1024"/>
      <c r="B504" s="1024"/>
      <c r="C504" s="1024"/>
      <c r="D504" s="1024"/>
      <c r="E504" s="1024"/>
      <c r="F504" s="1024"/>
      <c r="G504" s="1024"/>
      <c r="H504" s="1024"/>
      <c r="I504" s="2060"/>
    </row>
    <row r="505">
      <c r="A505" s="1024"/>
      <c r="B505" s="1024"/>
      <c r="C505" s="1024"/>
      <c r="D505" s="1024"/>
      <c r="E505" s="1024"/>
      <c r="F505" s="1024"/>
      <c r="G505" s="1024"/>
      <c r="H505" s="1024"/>
      <c r="I505" s="2060"/>
    </row>
    <row r="506">
      <c r="A506" s="1024"/>
      <c r="B506" s="1024"/>
      <c r="C506" s="1024"/>
      <c r="D506" s="1024"/>
      <c r="E506" s="1024"/>
      <c r="F506" s="1024"/>
      <c r="G506" s="1024"/>
      <c r="H506" s="1024"/>
      <c r="I506" s="2060"/>
    </row>
    <row r="507">
      <c r="A507" s="1024"/>
      <c r="B507" s="1024"/>
      <c r="C507" s="1024"/>
      <c r="D507" s="1024"/>
      <c r="E507" s="1024"/>
      <c r="F507" s="1024"/>
      <c r="G507" s="1024"/>
      <c r="H507" s="1024"/>
      <c r="I507" s="2060"/>
    </row>
    <row r="508">
      <c r="A508" s="1024"/>
      <c r="B508" s="1024"/>
      <c r="C508" s="1024"/>
      <c r="D508" s="1024"/>
      <c r="E508" s="1024"/>
      <c r="F508" s="1024"/>
      <c r="G508" s="1024"/>
      <c r="H508" s="1024"/>
      <c r="I508" s="2060"/>
    </row>
    <row r="509">
      <c r="A509" s="1024"/>
      <c r="B509" s="1024"/>
      <c r="C509" s="1024"/>
      <c r="D509" s="1024"/>
      <c r="E509" s="1024"/>
      <c r="F509" s="1024"/>
      <c r="G509" s="1024"/>
      <c r="H509" s="1024"/>
      <c r="I509" s="2060"/>
    </row>
    <row r="510">
      <c r="A510" s="1024"/>
      <c r="B510" s="1024"/>
      <c r="C510" s="1024"/>
      <c r="D510" s="1024"/>
      <c r="E510" s="1024"/>
      <c r="F510" s="1024"/>
      <c r="G510" s="1024"/>
      <c r="H510" s="1024"/>
      <c r="I510" s="2060"/>
    </row>
    <row r="511">
      <c r="A511" s="1024"/>
      <c r="B511" s="1024"/>
      <c r="C511" s="1024"/>
      <c r="D511" s="1024"/>
      <c r="E511" s="1024"/>
      <c r="F511" s="1024"/>
      <c r="G511" s="1024"/>
      <c r="H511" s="1024"/>
      <c r="I511" s="2060"/>
    </row>
    <row r="512">
      <c r="A512" s="1024"/>
      <c r="B512" s="1024"/>
      <c r="C512" s="1024"/>
      <c r="D512" s="1024"/>
      <c r="E512" s="1024"/>
      <c r="F512" s="1024"/>
      <c r="G512" s="1024"/>
      <c r="H512" s="1024"/>
      <c r="I512" s="2060"/>
    </row>
    <row r="513">
      <c r="A513" s="1024"/>
      <c r="B513" s="1024"/>
      <c r="C513" s="1024"/>
      <c r="D513" s="1024"/>
      <c r="E513" s="1024"/>
      <c r="F513" s="1024"/>
      <c r="G513" s="1024"/>
      <c r="H513" s="1024"/>
      <c r="I513" s="2060"/>
    </row>
    <row r="514">
      <c r="A514" s="1024"/>
      <c r="B514" s="1024"/>
      <c r="C514" s="1024"/>
      <c r="D514" s="1024"/>
      <c r="E514" s="1024"/>
      <c r="F514" s="1024"/>
      <c r="G514" s="1024"/>
      <c r="H514" s="1024"/>
      <c r="I514" s="2060"/>
    </row>
    <row r="515">
      <c r="A515" s="1024"/>
      <c r="B515" s="1024"/>
      <c r="C515" s="1024"/>
      <c r="D515" s="1024"/>
      <c r="E515" s="1024"/>
      <c r="F515" s="1024"/>
      <c r="G515" s="1024"/>
      <c r="H515" s="1024"/>
      <c r="I515" s="2060"/>
    </row>
    <row r="516">
      <c r="A516" s="1024"/>
      <c r="B516" s="1024"/>
      <c r="C516" s="1024"/>
      <c r="D516" s="1024"/>
      <c r="E516" s="1024"/>
      <c r="F516" s="1024"/>
      <c r="G516" s="1024"/>
      <c r="H516" s="1024"/>
      <c r="I516" s="2060"/>
    </row>
    <row r="517">
      <c r="A517" s="1024"/>
      <c r="B517" s="1024"/>
      <c r="C517" s="1024"/>
      <c r="D517" s="1024"/>
      <c r="E517" s="1024"/>
      <c r="F517" s="1024"/>
      <c r="G517" s="1024"/>
      <c r="H517" s="1024"/>
      <c r="I517" s="2060"/>
    </row>
    <row r="518">
      <c r="A518" s="1024"/>
      <c r="B518" s="1024"/>
      <c r="C518" s="1024"/>
      <c r="D518" s="1024"/>
      <c r="E518" s="1024"/>
      <c r="F518" s="1024"/>
      <c r="G518" s="1024"/>
      <c r="H518" s="1024"/>
      <c r="I518" s="2060"/>
    </row>
    <row r="519">
      <c r="A519" s="1024"/>
      <c r="B519" s="1024"/>
      <c r="C519" s="1024"/>
      <c r="D519" s="1024"/>
      <c r="E519" s="1024"/>
      <c r="F519" s="1024"/>
      <c r="G519" s="1024"/>
      <c r="H519" s="1024"/>
      <c r="I519" s="2060"/>
    </row>
    <row r="520">
      <c r="A520" s="1024"/>
      <c r="B520" s="1024"/>
      <c r="C520" s="1024"/>
      <c r="D520" s="1024"/>
      <c r="E520" s="1024"/>
      <c r="F520" s="1024"/>
      <c r="G520" s="1024"/>
      <c r="H520" s="1024"/>
      <c r="I520" s="2060"/>
    </row>
    <row r="521">
      <c r="A521" s="1024"/>
      <c r="B521" s="1024"/>
      <c r="C521" s="1024"/>
      <c r="D521" s="1024"/>
      <c r="E521" s="1024"/>
      <c r="F521" s="1024"/>
      <c r="G521" s="1024"/>
      <c r="H521" s="1024"/>
      <c r="I521" s="2060"/>
    </row>
    <row r="522">
      <c r="A522" s="1024"/>
      <c r="B522" s="1024"/>
      <c r="C522" s="1024"/>
      <c r="D522" s="1024"/>
      <c r="E522" s="1024"/>
      <c r="F522" s="1024"/>
      <c r="G522" s="1024"/>
      <c r="H522" s="1024"/>
      <c r="I522" s="2060"/>
    </row>
    <row r="523">
      <c r="A523" s="1024"/>
      <c r="B523" s="1024"/>
      <c r="C523" s="1024"/>
      <c r="D523" s="1024"/>
      <c r="E523" s="1024"/>
      <c r="F523" s="1024"/>
      <c r="G523" s="1024"/>
      <c r="H523" s="1024"/>
      <c r="I523" s="2060"/>
    </row>
    <row r="524">
      <c r="A524" s="1024"/>
      <c r="B524" s="1024"/>
      <c r="C524" s="1024"/>
      <c r="D524" s="1024"/>
      <c r="E524" s="1024"/>
      <c r="F524" s="1024"/>
      <c r="G524" s="1024"/>
      <c r="H524" s="1024"/>
      <c r="I524" s="2060"/>
    </row>
    <row r="525">
      <c r="A525" s="1024"/>
      <c r="B525" s="1024"/>
      <c r="C525" s="1024"/>
      <c r="D525" s="1024"/>
      <c r="E525" s="1024"/>
      <c r="F525" s="1024"/>
      <c r="G525" s="1024"/>
      <c r="H525" s="1024"/>
      <c r="I525" s="2060"/>
    </row>
    <row r="526">
      <c r="A526" s="1024"/>
      <c r="B526" s="1024"/>
      <c r="C526" s="1024"/>
      <c r="D526" s="1024"/>
      <c r="E526" s="1024"/>
      <c r="F526" s="1024"/>
      <c r="G526" s="1024"/>
      <c r="H526" s="1024"/>
      <c r="I526" s="2060"/>
    </row>
    <row r="527">
      <c r="A527" s="1024"/>
      <c r="B527" s="1024"/>
      <c r="C527" s="1024"/>
      <c r="D527" s="1024"/>
      <c r="E527" s="1024"/>
      <c r="F527" s="1024"/>
      <c r="G527" s="1024"/>
      <c r="H527" s="1024"/>
      <c r="I527" s="2060"/>
    </row>
    <row r="528">
      <c r="A528" s="1024"/>
      <c r="B528" s="1024"/>
      <c r="C528" s="1024"/>
      <c r="D528" s="1024"/>
      <c r="E528" s="1024"/>
      <c r="F528" s="1024"/>
      <c r="G528" s="1024"/>
      <c r="H528" s="1024"/>
      <c r="I528" s="2060"/>
    </row>
    <row r="529">
      <c r="A529" s="1024"/>
      <c r="B529" s="1024"/>
      <c r="C529" s="1024"/>
      <c r="D529" s="1024"/>
      <c r="E529" s="1024"/>
      <c r="F529" s="1024"/>
      <c r="G529" s="1024"/>
      <c r="H529" s="1024"/>
      <c r="I529" s="2060"/>
    </row>
    <row r="530">
      <c r="A530" s="1024"/>
      <c r="B530" s="1024"/>
      <c r="C530" s="1024"/>
      <c r="D530" s="1024"/>
      <c r="E530" s="1024"/>
      <c r="F530" s="1024"/>
      <c r="G530" s="1024"/>
      <c r="H530" s="1024"/>
      <c r="I530" s="2060"/>
    </row>
    <row r="531">
      <c r="A531" s="1024"/>
      <c r="B531" s="1024"/>
      <c r="C531" s="1024"/>
      <c r="D531" s="1024"/>
      <c r="E531" s="1024"/>
      <c r="F531" s="1024"/>
      <c r="G531" s="1024"/>
      <c r="H531" s="1024"/>
      <c r="I531" s="2060"/>
    </row>
    <row r="532">
      <c r="A532" s="1024"/>
      <c r="B532" s="1024"/>
      <c r="C532" s="1024"/>
      <c r="D532" s="1024"/>
      <c r="E532" s="1024"/>
      <c r="F532" s="1024"/>
      <c r="G532" s="1024"/>
      <c r="H532" s="1024"/>
      <c r="I532" s="2060"/>
    </row>
    <row r="533">
      <c r="A533" s="1024"/>
      <c r="B533" s="1024"/>
      <c r="C533" s="1024"/>
      <c r="D533" s="1024"/>
      <c r="E533" s="1024"/>
      <c r="F533" s="1024"/>
      <c r="G533" s="1024"/>
      <c r="H533" s="1024"/>
      <c r="I533" s="2060"/>
    </row>
    <row r="534">
      <c r="A534" s="1024"/>
      <c r="B534" s="1024"/>
      <c r="C534" s="1024"/>
      <c r="D534" s="1024"/>
      <c r="E534" s="1024"/>
      <c r="F534" s="1024"/>
      <c r="G534" s="1024"/>
      <c r="H534" s="1024"/>
      <c r="I534" s="2060"/>
    </row>
    <row r="535">
      <c r="A535" s="1024"/>
      <c r="B535" s="1024"/>
      <c r="C535" s="1024"/>
      <c r="D535" s="1024"/>
      <c r="E535" s="1024"/>
      <c r="F535" s="1024"/>
      <c r="G535" s="1024"/>
      <c r="H535" s="1024"/>
      <c r="I535" s="2060"/>
    </row>
    <row r="536">
      <c r="A536" s="1024"/>
      <c r="B536" s="1024"/>
      <c r="C536" s="1024"/>
      <c r="D536" s="1024"/>
      <c r="E536" s="1024"/>
      <c r="F536" s="1024"/>
      <c r="G536" s="1024"/>
      <c r="H536" s="1024"/>
      <c r="I536" s="2060"/>
    </row>
    <row r="537">
      <c r="A537" s="1024"/>
      <c r="B537" s="1024"/>
      <c r="C537" s="1024"/>
      <c r="D537" s="1024"/>
      <c r="E537" s="1024"/>
      <c r="F537" s="1024"/>
      <c r="G537" s="1024"/>
      <c r="H537" s="1024"/>
      <c r="I537" s="2060"/>
    </row>
    <row r="538">
      <c r="A538" s="1024"/>
      <c r="B538" s="1024"/>
      <c r="C538" s="1024"/>
      <c r="D538" s="1024"/>
      <c r="E538" s="1024"/>
      <c r="F538" s="1024"/>
      <c r="G538" s="1024"/>
      <c r="H538" s="1024"/>
      <c r="I538" s="2060"/>
    </row>
    <row r="539">
      <c r="A539" s="1024"/>
      <c r="B539" s="1024"/>
      <c r="C539" s="1024"/>
      <c r="D539" s="1024"/>
      <c r="E539" s="1024"/>
      <c r="F539" s="1024"/>
      <c r="G539" s="1024"/>
      <c r="H539" s="1024"/>
      <c r="I539" s="2060"/>
    </row>
    <row r="540">
      <c r="A540" s="1024"/>
      <c r="B540" s="1024"/>
      <c r="C540" s="1024"/>
      <c r="D540" s="1024"/>
      <c r="E540" s="1024"/>
      <c r="F540" s="1024"/>
      <c r="G540" s="1024"/>
      <c r="H540" s="1024"/>
      <c r="I540" s="2060"/>
    </row>
    <row r="541">
      <c r="A541" s="1024"/>
      <c r="B541" s="1024"/>
      <c r="C541" s="1024"/>
      <c r="D541" s="1024"/>
      <c r="E541" s="1024"/>
      <c r="F541" s="1024"/>
      <c r="G541" s="1024"/>
      <c r="H541" s="1024"/>
      <c r="I541" s="2060"/>
    </row>
    <row r="542">
      <c r="A542" s="1024"/>
      <c r="B542" s="1024"/>
      <c r="C542" s="1024"/>
      <c r="D542" s="1024"/>
      <c r="E542" s="1024"/>
      <c r="F542" s="1024"/>
      <c r="G542" s="1024"/>
      <c r="H542" s="1024"/>
      <c r="I542" s="2060"/>
    </row>
    <row r="543">
      <c r="A543" s="1024"/>
      <c r="B543" s="1024"/>
      <c r="C543" s="1024"/>
      <c r="D543" s="1024"/>
      <c r="E543" s="1024"/>
      <c r="F543" s="1024"/>
      <c r="G543" s="1024"/>
      <c r="H543" s="1024"/>
      <c r="I543" s="2060"/>
    </row>
    <row r="544">
      <c r="A544" s="1024"/>
      <c r="B544" s="1024"/>
      <c r="C544" s="1024"/>
      <c r="D544" s="1024"/>
      <c r="E544" s="1024"/>
      <c r="F544" s="1024"/>
      <c r="G544" s="1024"/>
      <c r="H544" s="1024"/>
      <c r="I544" s="2060"/>
    </row>
    <row r="545">
      <c r="A545" s="1024"/>
      <c r="B545" s="1024"/>
      <c r="C545" s="1024"/>
      <c r="D545" s="1024"/>
      <c r="E545" s="1024"/>
      <c r="F545" s="1024"/>
      <c r="G545" s="1024"/>
      <c r="H545" s="1024"/>
      <c r="I545" s="2060"/>
    </row>
    <row r="546">
      <c r="A546" s="1024"/>
      <c r="B546" s="1024"/>
      <c r="C546" s="1024"/>
      <c r="D546" s="1024"/>
      <c r="E546" s="1024"/>
      <c r="F546" s="1024"/>
      <c r="G546" s="1024"/>
      <c r="H546" s="1024"/>
      <c r="I546" s="2060"/>
    </row>
    <row r="547">
      <c r="A547" s="1024"/>
      <c r="B547" s="1024"/>
      <c r="C547" s="1024"/>
      <c r="D547" s="1024"/>
      <c r="E547" s="1024"/>
      <c r="F547" s="1024"/>
      <c r="G547" s="1024"/>
      <c r="H547" s="1024"/>
      <c r="I547" s="2060"/>
    </row>
    <row r="548">
      <c r="A548" s="1024"/>
      <c r="B548" s="1024"/>
      <c r="C548" s="1024"/>
      <c r="D548" s="1024"/>
      <c r="E548" s="1024"/>
      <c r="F548" s="1024"/>
      <c r="G548" s="1024"/>
      <c r="H548" s="1024"/>
      <c r="I548" s="2060"/>
    </row>
    <row r="549">
      <c r="A549" s="1024"/>
      <c r="B549" s="1024"/>
      <c r="C549" s="1024"/>
      <c r="D549" s="1024"/>
      <c r="E549" s="1024"/>
      <c r="F549" s="1024"/>
      <c r="G549" s="1024"/>
      <c r="H549" s="1024"/>
      <c r="I549" s="2060"/>
    </row>
    <row r="550">
      <c r="A550" s="1024"/>
      <c r="B550" s="1024"/>
      <c r="C550" s="1024"/>
      <c r="D550" s="1024"/>
      <c r="E550" s="1024"/>
      <c r="F550" s="1024"/>
      <c r="G550" s="1024"/>
      <c r="H550" s="1024"/>
      <c r="I550" s="2060"/>
    </row>
    <row r="551">
      <c r="A551" s="1024"/>
      <c r="B551" s="1024"/>
      <c r="C551" s="1024"/>
      <c r="D551" s="1024"/>
      <c r="E551" s="1024"/>
      <c r="F551" s="1024"/>
      <c r="G551" s="1024"/>
      <c r="H551" s="1024"/>
      <c r="I551" s="2060"/>
    </row>
    <row r="552">
      <c r="A552" s="1024"/>
      <c r="B552" s="1024"/>
      <c r="C552" s="1024"/>
      <c r="D552" s="1024"/>
      <c r="E552" s="1024"/>
      <c r="F552" s="1024"/>
      <c r="G552" s="1024"/>
      <c r="H552" s="1024"/>
      <c r="I552" s="2060"/>
    </row>
    <row r="553">
      <c r="A553" s="1024"/>
      <c r="B553" s="1024"/>
      <c r="C553" s="1024"/>
      <c r="D553" s="1024"/>
      <c r="E553" s="1024"/>
      <c r="F553" s="1024"/>
      <c r="G553" s="1024"/>
      <c r="H553" s="1024"/>
      <c r="I553" s="2060"/>
    </row>
    <row r="554">
      <c r="A554" s="1024"/>
      <c r="B554" s="1024"/>
      <c r="C554" s="1024"/>
      <c r="D554" s="1024"/>
      <c r="E554" s="1024"/>
      <c r="F554" s="1024"/>
      <c r="G554" s="1024"/>
      <c r="H554" s="1024"/>
      <c r="I554" s="2060"/>
    </row>
    <row r="555">
      <c r="A555" s="1024"/>
      <c r="B555" s="1024"/>
      <c r="C555" s="1024"/>
      <c r="D555" s="1024"/>
      <c r="E555" s="1024"/>
      <c r="F555" s="1024"/>
      <c r="G555" s="1024"/>
      <c r="H555" s="1024"/>
      <c r="I555" s="2060"/>
    </row>
    <row r="556">
      <c r="A556" s="1024"/>
      <c r="B556" s="1024"/>
      <c r="C556" s="1024"/>
      <c r="D556" s="1024"/>
      <c r="E556" s="1024"/>
      <c r="F556" s="1024"/>
      <c r="G556" s="1024"/>
      <c r="H556" s="1024"/>
      <c r="I556" s="2060"/>
    </row>
    <row r="557">
      <c r="A557" s="1024"/>
      <c r="B557" s="1024"/>
      <c r="C557" s="1024"/>
      <c r="D557" s="1024"/>
      <c r="E557" s="1024"/>
      <c r="F557" s="1024"/>
      <c r="G557" s="1024"/>
      <c r="H557" s="1024"/>
      <c r="I557" s="2060"/>
    </row>
    <row r="558">
      <c r="A558" s="1024"/>
      <c r="B558" s="1024"/>
      <c r="C558" s="1024"/>
      <c r="D558" s="1024"/>
      <c r="E558" s="1024"/>
      <c r="F558" s="1024"/>
      <c r="G558" s="1024"/>
      <c r="H558" s="1024"/>
      <c r="I558" s="2060"/>
    </row>
    <row r="559">
      <c r="A559" s="1024"/>
      <c r="B559" s="1024"/>
      <c r="C559" s="1024"/>
      <c r="D559" s="1024"/>
      <c r="E559" s="1024"/>
      <c r="F559" s="1024"/>
      <c r="G559" s="1024"/>
      <c r="H559" s="1024"/>
      <c r="I559" s="2060"/>
    </row>
    <row r="560">
      <c r="A560" s="1024"/>
      <c r="B560" s="1024"/>
      <c r="C560" s="1024"/>
      <c r="D560" s="1024"/>
      <c r="E560" s="1024"/>
      <c r="F560" s="1024"/>
      <c r="G560" s="1024"/>
      <c r="H560" s="1024"/>
      <c r="I560" s="2060"/>
    </row>
    <row r="561">
      <c r="A561" s="1024"/>
      <c r="B561" s="1024"/>
      <c r="C561" s="1024"/>
      <c r="D561" s="1024"/>
      <c r="E561" s="1024"/>
      <c r="F561" s="1024"/>
      <c r="G561" s="1024"/>
      <c r="H561" s="1024"/>
      <c r="I561" s="2060"/>
    </row>
    <row r="562">
      <c r="A562" s="1024"/>
      <c r="B562" s="1024"/>
      <c r="C562" s="1024"/>
      <c r="D562" s="1024"/>
      <c r="E562" s="1024"/>
      <c r="F562" s="1024"/>
      <c r="G562" s="1024"/>
      <c r="H562" s="1024"/>
      <c r="I562" s="2060"/>
    </row>
    <row r="563">
      <c r="A563" s="1024"/>
      <c r="B563" s="1024"/>
      <c r="C563" s="1024"/>
      <c r="D563" s="1024"/>
      <c r="E563" s="1024"/>
      <c r="F563" s="1024"/>
      <c r="G563" s="1024"/>
      <c r="H563" s="1024"/>
      <c r="I563" s="2060"/>
    </row>
    <row r="564">
      <c r="A564" s="1024"/>
      <c r="B564" s="1024"/>
      <c r="C564" s="1024"/>
      <c r="D564" s="1024"/>
      <c r="E564" s="1024"/>
      <c r="F564" s="1024"/>
      <c r="G564" s="1024"/>
      <c r="H564" s="1024"/>
      <c r="I564" s="2060"/>
    </row>
    <row r="565">
      <c r="A565" s="1024"/>
      <c r="B565" s="1024"/>
      <c r="C565" s="1024"/>
      <c r="D565" s="1024"/>
      <c r="E565" s="1024"/>
      <c r="F565" s="1024"/>
      <c r="G565" s="1024"/>
      <c r="H565" s="1024"/>
      <c r="I565" s="2060"/>
    </row>
    <row r="566">
      <c r="A566" s="1024"/>
      <c r="B566" s="1024"/>
      <c r="C566" s="1024"/>
      <c r="D566" s="1024"/>
      <c r="E566" s="1024"/>
      <c r="F566" s="1024"/>
      <c r="G566" s="1024"/>
      <c r="H566" s="1024"/>
      <c r="I566" s="2060"/>
    </row>
    <row r="567">
      <c r="A567" s="1024"/>
      <c r="B567" s="1024"/>
      <c r="C567" s="1024"/>
      <c r="D567" s="1024"/>
      <c r="E567" s="1024"/>
      <c r="F567" s="1024"/>
      <c r="G567" s="1024"/>
      <c r="H567" s="1024"/>
      <c r="I567" s="2060"/>
    </row>
    <row r="568">
      <c r="A568" s="1024"/>
      <c r="B568" s="1024"/>
      <c r="C568" s="1024"/>
      <c r="D568" s="1024"/>
      <c r="E568" s="1024"/>
      <c r="F568" s="1024"/>
      <c r="G568" s="1024"/>
      <c r="H568" s="1024"/>
      <c r="I568" s="2060"/>
    </row>
    <row r="569">
      <c r="A569" s="1024"/>
      <c r="B569" s="1024"/>
      <c r="C569" s="1024"/>
      <c r="D569" s="1024"/>
      <c r="E569" s="1024"/>
      <c r="F569" s="1024"/>
      <c r="G569" s="1024"/>
      <c r="H569" s="1024"/>
      <c r="I569" s="2060"/>
    </row>
    <row r="570">
      <c r="A570" s="1024"/>
      <c r="B570" s="1024"/>
      <c r="C570" s="1024"/>
      <c r="D570" s="1024"/>
      <c r="E570" s="1024"/>
      <c r="F570" s="1024"/>
      <c r="G570" s="1024"/>
      <c r="H570" s="1024"/>
      <c r="I570" s="2060"/>
    </row>
    <row r="571">
      <c r="A571" s="1024"/>
      <c r="B571" s="1024"/>
      <c r="C571" s="1024"/>
      <c r="D571" s="1024"/>
      <c r="E571" s="1024"/>
      <c r="F571" s="1024"/>
      <c r="G571" s="1024"/>
      <c r="H571" s="1024"/>
      <c r="I571" s="2060"/>
    </row>
    <row r="572">
      <c r="A572" s="1024"/>
      <c r="B572" s="1024"/>
      <c r="C572" s="1024"/>
      <c r="D572" s="1024"/>
      <c r="E572" s="1024"/>
      <c r="F572" s="1024"/>
      <c r="G572" s="1024"/>
      <c r="H572" s="1024"/>
      <c r="I572" s="2060"/>
    </row>
    <row r="573">
      <c r="A573" s="1024"/>
      <c r="B573" s="1024"/>
      <c r="C573" s="1024"/>
      <c r="D573" s="1024"/>
      <c r="E573" s="1024"/>
      <c r="F573" s="1024"/>
      <c r="G573" s="1024"/>
      <c r="H573" s="1024"/>
      <c r="I573" s="2060"/>
    </row>
    <row r="574">
      <c r="A574" s="1024"/>
      <c r="B574" s="1024"/>
      <c r="C574" s="1024"/>
      <c r="D574" s="1024"/>
      <c r="E574" s="1024"/>
      <c r="F574" s="1024"/>
      <c r="G574" s="1024"/>
      <c r="H574" s="1024"/>
      <c r="I574" s="2060"/>
    </row>
    <row r="575">
      <c r="A575" s="1024"/>
      <c r="B575" s="1024"/>
      <c r="C575" s="1024"/>
      <c r="D575" s="1024"/>
      <c r="E575" s="1024"/>
      <c r="F575" s="1024"/>
      <c r="G575" s="1024"/>
      <c r="H575" s="1024"/>
      <c r="I575" s="2060"/>
    </row>
    <row r="576">
      <c r="A576" s="1024"/>
      <c r="B576" s="1024"/>
      <c r="C576" s="1024"/>
      <c r="D576" s="1024"/>
      <c r="E576" s="1024"/>
      <c r="F576" s="1024"/>
      <c r="G576" s="1024"/>
      <c r="H576" s="1024"/>
      <c r="I576" s="2060"/>
    </row>
    <row r="577">
      <c r="A577" s="1024"/>
      <c r="B577" s="1024"/>
      <c r="C577" s="1024"/>
      <c r="D577" s="1024"/>
      <c r="E577" s="1024"/>
      <c r="F577" s="1024"/>
      <c r="G577" s="1024"/>
      <c r="H577" s="1024"/>
      <c r="I577" s="2060"/>
    </row>
    <row r="578">
      <c r="A578" s="1024"/>
      <c r="B578" s="1024"/>
      <c r="C578" s="1024"/>
      <c r="D578" s="1024"/>
      <c r="E578" s="1024"/>
      <c r="F578" s="1024"/>
      <c r="G578" s="1024"/>
      <c r="H578" s="1024"/>
      <c r="I578" s="2060"/>
    </row>
    <row r="579">
      <c r="A579" s="1024"/>
      <c r="B579" s="1024"/>
      <c r="C579" s="1024"/>
      <c r="D579" s="1024"/>
      <c r="E579" s="1024"/>
      <c r="F579" s="1024"/>
      <c r="G579" s="1024"/>
      <c r="H579" s="1024"/>
      <c r="I579" s="2060"/>
    </row>
    <row r="580">
      <c r="A580" s="1024"/>
      <c r="B580" s="1024"/>
      <c r="C580" s="1024"/>
      <c r="D580" s="1024"/>
      <c r="E580" s="1024"/>
      <c r="F580" s="1024"/>
      <c r="G580" s="1024"/>
      <c r="H580" s="1024"/>
      <c r="I580" s="2060"/>
    </row>
    <row r="581">
      <c r="A581" s="1024"/>
      <c r="B581" s="1024"/>
      <c r="C581" s="1024"/>
      <c r="D581" s="1024"/>
      <c r="E581" s="1024"/>
      <c r="F581" s="1024"/>
      <c r="G581" s="1024"/>
      <c r="H581" s="1024"/>
      <c r="I581" s="2060"/>
    </row>
    <row r="582">
      <c r="A582" s="1024"/>
      <c r="B582" s="1024"/>
      <c r="C582" s="1024"/>
      <c r="D582" s="1024"/>
      <c r="E582" s="1024"/>
      <c r="F582" s="1024"/>
      <c r="G582" s="1024"/>
      <c r="H582" s="1024"/>
      <c r="I582" s="2060"/>
    </row>
    <row r="583">
      <c r="A583" s="1024"/>
      <c r="B583" s="1024"/>
      <c r="C583" s="1024"/>
      <c r="D583" s="1024"/>
      <c r="E583" s="1024"/>
      <c r="F583" s="1024"/>
      <c r="G583" s="1024"/>
      <c r="H583" s="1024"/>
      <c r="I583" s="2060"/>
    </row>
    <row r="584">
      <c r="A584" s="1024"/>
      <c r="B584" s="1024"/>
      <c r="C584" s="1024"/>
      <c r="D584" s="1024"/>
      <c r="E584" s="1024"/>
      <c r="F584" s="1024"/>
      <c r="G584" s="1024"/>
      <c r="H584" s="1024"/>
      <c r="I584" s="2060"/>
    </row>
    <row r="585">
      <c r="A585" s="1024"/>
      <c r="B585" s="1024"/>
      <c r="C585" s="1024"/>
      <c r="D585" s="1024"/>
      <c r="E585" s="1024"/>
      <c r="F585" s="1024"/>
      <c r="G585" s="1024"/>
      <c r="H585" s="1024"/>
      <c r="I585" s="2060"/>
    </row>
    <row r="586">
      <c r="A586" s="1024"/>
      <c r="B586" s="1024"/>
      <c r="C586" s="1024"/>
      <c r="D586" s="1024"/>
      <c r="E586" s="1024"/>
      <c r="F586" s="1024"/>
      <c r="G586" s="1024"/>
      <c r="H586" s="1024"/>
      <c r="I586" s="2060"/>
    </row>
    <row r="587">
      <c r="A587" s="1024"/>
      <c r="B587" s="1024"/>
      <c r="C587" s="1024"/>
      <c r="D587" s="1024"/>
      <c r="E587" s="1024"/>
      <c r="F587" s="1024"/>
      <c r="G587" s="1024"/>
      <c r="H587" s="1024"/>
      <c r="I587" s="2060"/>
    </row>
    <row r="588">
      <c r="A588" s="1024"/>
      <c r="B588" s="1024"/>
      <c r="C588" s="1024"/>
      <c r="D588" s="1024"/>
      <c r="E588" s="1024"/>
      <c r="F588" s="1024"/>
      <c r="G588" s="1024"/>
      <c r="H588" s="1024"/>
      <c r="I588" s="2060"/>
    </row>
    <row r="589">
      <c r="A589" s="1024"/>
      <c r="B589" s="1024"/>
      <c r="C589" s="1024"/>
      <c r="D589" s="1024"/>
      <c r="E589" s="1024"/>
      <c r="F589" s="1024"/>
      <c r="G589" s="1024"/>
      <c r="H589" s="1024"/>
      <c r="I589" s="2060"/>
    </row>
    <row r="590">
      <c r="A590" s="1024"/>
      <c r="B590" s="1024"/>
      <c r="C590" s="1024"/>
      <c r="D590" s="1024"/>
      <c r="E590" s="1024"/>
      <c r="F590" s="1024"/>
      <c r="G590" s="1024"/>
      <c r="H590" s="1024"/>
      <c r="I590" s="2060"/>
    </row>
    <row r="591">
      <c r="A591" s="1024"/>
      <c r="B591" s="1024"/>
      <c r="C591" s="1024"/>
      <c r="D591" s="1024"/>
      <c r="E591" s="1024"/>
      <c r="F591" s="1024"/>
      <c r="G591" s="1024"/>
      <c r="H591" s="1024"/>
      <c r="I591" s="2060"/>
    </row>
    <row r="592">
      <c r="A592" s="1024"/>
      <c r="B592" s="1024"/>
      <c r="C592" s="1024"/>
      <c r="D592" s="1024"/>
      <c r="E592" s="1024"/>
      <c r="F592" s="1024"/>
      <c r="G592" s="1024"/>
      <c r="H592" s="1024"/>
      <c r="I592" s="2060"/>
    </row>
    <row r="593">
      <c r="A593" s="1024"/>
      <c r="B593" s="1024"/>
      <c r="C593" s="1024"/>
      <c r="D593" s="1024"/>
      <c r="E593" s="1024"/>
      <c r="F593" s="1024"/>
      <c r="G593" s="1024"/>
      <c r="H593" s="1024"/>
      <c r="I593" s="2060"/>
    </row>
    <row r="594">
      <c r="A594" s="1024"/>
      <c r="B594" s="1024"/>
      <c r="C594" s="1024"/>
      <c r="D594" s="1024"/>
      <c r="E594" s="1024"/>
      <c r="F594" s="1024"/>
      <c r="G594" s="1024"/>
      <c r="H594" s="1024"/>
      <c r="I594" s="2060"/>
    </row>
    <row r="595">
      <c r="A595" s="1024"/>
      <c r="B595" s="1024"/>
      <c r="C595" s="1024"/>
      <c r="D595" s="1024"/>
      <c r="E595" s="1024"/>
      <c r="F595" s="1024"/>
      <c r="G595" s="1024"/>
      <c r="H595" s="1024"/>
      <c r="I595" s="2060"/>
    </row>
    <row r="596">
      <c r="A596" s="1024"/>
      <c r="B596" s="1024"/>
      <c r="C596" s="1024"/>
      <c r="D596" s="1024"/>
      <c r="E596" s="1024"/>
      <c r="F596" s="1024"/>
      <c r="G596" s="1024"/>
      <c r="H596" s="1024"/>
      <c r="I596" s="2060"/>
    </row>
    <row r="597">
      <c r="A597" s="1024"/>
      <c r="B597" s="1024"/>
      <c r="C597" s="1024"/>
      <c r="D597" s="1024"/>
      <c r="E597" s="1024"/>
      <c r="F597" s="1024"/>
      <c r="G597" s="1024"/>
      <c r="H597" s="1024"/>
      <c r="I597" s="2060"/>
    </row>
    <row r="598">
      <c r="A598" s="1024"/>
      <c r="B598" s="1024"/>
      <c r="C598" s="1024"/>
      <c r="D598" s="1024"/>
      <c r="E598" s="1024"/>
      <c r="F598" s="1024"/>
      <c r="G598" s="1024"/>
      <c r="H598" s="1024"/>
      <c r="I598" s="2060"/>
    </row>
    <row r="599">
      <c r="A599" s="1024"/>
      <c r="B599" s="1024"/>
      <c r="C599" s="1024"/>
      <c r="D599" s="1024"/>
      <c r="E599" s="1024"/>
      <c r="F599" s="1024"/>
      <c r="G599" s="1024"/>
      <c r="H599" s="1024"/>
      <c r="I599" s="2060"/>
    </row>
    <row r="600">
      <c r="A600" s="1024"/>
      <c r="B600" s="1024"/>
      <c r="C600" s="1024"/>
      <c r="D600" s="1024"/>
      <c r="E600" s="1024"/>
      <c r="F600" s="1024"/>
      <c r="G600" s="1024"/>
      <c r="H600" s="1024"/>
      <c r="I600" s="2060"/>
    </row>
    <row r="601">
      <c r="A601" s="1024"/>
      <c r="B601" s="1024"/>
      <c r="C601" s="1024"/>
      <c r="D601" s="1024"/>
      <c r="E601" s="1024"/>
      <c r="F601" s="1024"/>
      <c r="G601" s="1024"/>
      <c r="H601" s="1024"/>
      <c r="I601" s="2060"/>
    </row>
    <row r="602">
      <c r="A602" s="1024"/>
      <c r="B602" s="1024"/>
      <c r="C602" s="1024"/>
      <c r="D602" s="1024"/>
      <c r="E602" s="1024"/>
      <c r="F602" s="1024"/>
      <c r="G602" s="1024"/>
      <c r="H602" s="1024"/>
      <c r="I602" s="2060"/>
    </row>
    <row r="603">
      <c r="A603" s="1024"/>
      <c r="B603" s="1024"/>
      <c r="C603" s="1024"/>
      <c r="D603" s="1024"/>
      <c r="E603" s="1024"/>
      <c r="F603" s="1024"/>
      <c r="G603" s="1024"/>
      <c r="H603" s="1024"/>
      <c r="I603" s="2060"/>
    </row>
    <row r="604">
      <c r="A604" s="1024"/>
      <c r="B604" s="1024"/>
      <c r="C604" s="1024"/>
      <c r="D604" s="1024"/>
      <c r="E604" s="1024"/>
      <c r="F604" s="1024"/>
      <c r="G604" s="1024"/>
      <c r="H604" s="1024"/>
      <c r="I604" s="2060"/>
    </row>
    <row r="605">
      <c r="A605" s="1024"/>
      <c r="B605" s="1024"/>
      <c r="C605" s="1024"/>
      <c r="D605" s="1024"/>
      <c r="E605" s="1024"/>
      <c r="F605" s="1024"/>
      <c r="G605" s="1024"/>
      <c r="H605" s="1024"/>
      <c r="I605" s="2060"/>
    </row>
    <row r="606">
      <c r="A606" s="1024"/>
      <c r="B606" s="1024"/>
      <c r="C606" s="1024"/>
      <c r="D606" s="1024"/>
      <c r="E606" s="1024"/>
      <c r="F606" s="1024"/>
      <c r="G606" s="1024"/>
      <c r="H606" s="1024"/>
      <c r="I606" s="2060"/>
    </row>
    <row r="607">
      <c r="A607" s="1024"/>
      <c r="B607" s="1024"/>
      <c r="C607" s="1024"/>
      <c r="D607" s="1024"/>
      <c r="E607" s="1024"/>
      <c r="F607" s="1024"/>
      <c r="G607" s="1024"/>
      <c r="H607" s="1024"/>
      <c r="I607" s="2060"/>
    </row>
    <row r="608">
      <c r="A608" s="1024"/>
      <c r="B608" s="1024"/>
      <c r="C608" s="1024"/>
      <c r="D608" s="1024"/>
      <c r="E608" s="1024"/>
      <c r="F608" s="1024"/>
      <c r="G608" s="1024"/>
      <c r="H608" s="1024"/>
      <c r="I608" s="2060"/>
    </row>
    <row r="609">
      <c r="A609" s="1024"/>
      <c r="B609" s="1024"/>
      <c r="C609" s="1024"/>
      <c r="D609" s="1024"/>
      <c r="E609" s="1024"/>
      <c r="F609" s="1024"/>
      <c r="G609" s="1024"/>
      <c r="H609" s="1024"/>
      <c r="I609" s="2060"/>
    </row>
    <row r="610">
      <c r="A610" s="1024"/>
      <c r="B610" s="1024"/>
      <c r="C610" s="1024"/>
      <c r="D610" s="1024"/>
      <c r="E610" s="1024"/>
      <c r="F610" s="1024"/>
      <c r="G610" s="1024"/>
      <c r="H610" s="1024"/>
      <c r="I610" s="2060"/>
    </row>
    <row r="611">
      <c r="A611" s="1024"/>
      <c r="B611" s="1024"/>
      <c r="C611" s="1024"/>
      <c r="D611" s="1024"/>
      <c r="E611" s="1024"/>
      <c r="F611" s="1024"/>
      <c r="G611" s="1024"/>
      <c r="H611" s="1024"/>
      <c r="I611" s="2060"/>
    </row>
    <row r="612">
      <c r="A612" s="1024"/>
      <c r="B612" s="1024"/>
      <c r="C612" s="1024"/>
      <c r="D612" s="1024"/>
      <c r="E612" s="1024"/>
      <c r="F612" s="1024"/>
      <c r="G612" s="1024"/>
      <c r="H612" s="1024"/>
      <c r="I612" s="2060"/>
    </row>
    <row r="613">
      <c r="A613" s="1024"/>
      <c r="B613" s="1024"/>
      <c r="C613" s="1024"/>
      <c r="D613" s="1024"/>
      <c r="E613" s="1024"/>
      <c r="F613" s="1024"/>
      <c r="G613" s="1024"/>
      <c r="H613" s="1024"/>
      <c r="I613" s="2060"/>
    </row>
    <row r="614">
      <c r="A614" s="1024"/>
      <c r="B614" s="1024"/>
      <c r="C614" s="1024"/>
      <c r="D614" s="1024"/>
      <c r="E614" s="1024"/>
      <c r="F614" s="1024"/>
      <c r="G614" s="1024"/>
      <c r="H614" s="1024"/>
      <c r="I614" s="2060"/>
    </row>
    <row r="615">
      <c r="A615" s="1024"/>
      <c r="B615" s="1024"/>
      <c r="C615" s="1024"/>
      <c r="D615" s="1024"/>
      <c r="E615" s="1024"/>
      <c r="F615" s="1024"/>
      <c r="G615" s="1024"/>
      <c r="H615" s="1024"/>
      <c r="I615" s="2060"/>
    </row>
    <row r="616">
      <c r="A616" s="1024"/>
      <c r="B616" s="1024"/>
      <c r="C616" s="1024"/>
      <c r="D616" s="1024"/>
      <c r="E616" s="1024"/>
      <c r="F616" s="1024"/>
      <c r="G616" s="1024"/>
      <c r="H616" s="1024"/>
      <c r="I616" s="2060"/>
    </row>
    <row r="617">
      <c r="A617" s="1024"/>
      <c r="B617" s="1024"/>
      <c r="C617" s="1024"/>
      <c r="D617" s="1024"/>
      <c r="E617" s="1024"/>
      <c r="F617" s="1024"/>
      <c r="G617" s="1024"/>
      <c r="H617" s="1024"/>
      <c r="I617" s="2060"/>
    </row>
    <row r="618">
      <c r="A618" s="1024"/>
      <c r="B618" s="1024"/>
      <c r="C618" s="1024"/>
      <c r="D618" s="1024"/>
      <c r="E618" s="1024"/>
      <c r="F618" s="1024"/>
      <c r="G618" s="1024"/>
      <c r="H618" s="1024"/>
      <c r="I618" s="2060"/>
    </row>
    <row r="619">
      <c r="A619" s="1024"/>
      <c r="B619" s="1024"/>
      <c r="C619" s="1024"/>
      <c r="D619" s="1024"/>
      <c r="E619" s="1024"/>
      <c r="F619" s="1024"/>
      <c r="G619" s="1024"/>
      <c r="H619" s="1024"/>
      <c r="I619" s="2060"/>
    </row>
    <row r="620">
      <c r="A620" s="1024"/>
      <c r="B620" s="1024"/>
      <c r="C620" s="1024"/>
      <c r="D620" s="1024"/>
      <c r="E620" s="1024"/>
      <c r="F620" s="1024"/>
      <c r="G620" s="1024"/>
      <c r="H620" s="1024"/>
      <c r="I620" s="2060"/>
    </row>
    <row r="621">
      <c r="A621" s="1024"/>
      <c r="B621" s="1024"/>
      <c r="C621" s="1024"/>
      <c r="D621" s="1024"/>
      <c r="E621" s="1024"/>
      <c r="F621" s="1024"/>
      <c r="G621" s="1024"/>
      <c r="H621" s="1024"/>
      <c r="I621" s="2060"/>
    </row>
    <row r="622">
      <c r="A622" s="1024"/>
      <c r="B622" s="1024"/>
      <c r="C622" s="1024"/>
      <c r="D622" s="1024"/>
      <c r="E622" s="1024"/>
      <c r="F622" s="1024"/>
      <c r="G622" s="1024"/>
      <c r="H622" s="1024"/>
      <c r="I622" s="2060"/>
    </row>
    <row r="623">
      <c r="A623" s="1024"/>
      <c r="B623" s="1024"/>
      <c r="C623" s="1024"/>
      <c r="D623" s="1024"/>
      <c r="E623" s="1024"/>
      <c r="F623" s="1024"/>
      <c r="G623" s="1024"/>
      <c r="H623" s="1024"/>
      <c r="I623" s="2060"/>
    </row>
    <row r="624">
      <c r="A624" s="1024"/>
      <c r="B624" s="1024"/>
      <c r="C624" s="1024"/>
      <c r="D624" s="1024"/>
      <c r="E624" s="1024"/>
      <c r="F624" s="1024"/>
      <c r="G624" s="1024"/>
      <c r="H624" s="1024"/>
      <c r="I624" s="2060"/>
    </row>
    <row r="625">
      <c r="A625" s="1024"/>
      <c r="B625" s="1024"/>
      <c r="C625" s="1024"/>
      <c r="D625" s="1024"/>
      <c r="E625" s="1024"/>
      <c r="F625" s="1024"/>
      <c r="G625" s="1024"/>
      <c r="H625" s="1024"/>
      <c r="I625" s="2060"/>
    </row>
    <row r="626">
      <c r="A626" s="1024"/>
      <c r="B626" s="1024"/>
      <c r="C626" s="1024"/>
      <c r="D626" s="1024"/>
      <c r="E626" s="1024"/>
      <c r="F626" s="1024"/>
      <c r="G626" s="1024"/>
      <c r="H626" s="1024"/>
      <c r="I626" s="2060"/>
    </row>
    <row r="627">
      <c r="A627" s="1024"/>
      <c r="B627" s="1024"/>
      <c r="C627" s="1024"/>
      <c r="D627" s="1024"/>
      <c r="E627" s="1024"/>
      <c r="F627" s="1024"/>
      <c r="G627" s="1024"/>
      <c r="H627" s="1024"/>
      <c r="I627" s="2060"/>
    </row>
    <row r="628">
      <c r="A628" s="1024"/>
      <c r="B628" s="1024"/>
      <c r="C628" s="1024"/>
      <c r="D628" s="1024"/>
      <c r="E628" s="1024"/>
      <c r="F628" s="1024"/>
      <c r="G628" s="1024"/>
      <c r="H628" s="1024"/>
      <c r="I628" s="2060"/>
    </row>
    <row r="629">
      <c r="A629" s="1024"/>
      <c r="B629" s="1024"/>
      <c r="C629" s="1024"/>
      <c r="D629" s="1024"/>
      <c r="E629" s="1024"/>
      <c r="F629" s="1024"/>
      <c r="G629" s="1024"/>
      <c r="H629" s="1024"/>
      <c r="I629" s="2060"/>
    </row>
    <row r="630">
      <c r="A630" s="1024"/>
      <c r="B630" s="1024"/>
      <c r="C630" s="1024"/>
      <c r="D630" s="1024"/>
      <c r="E630" s="1024"/>
      <c r="F630" s="1024"/>
      <c r="G630" s="1024"/>
      <c r="H630" s="1024"/>
      <c r="I630" s="2060"/>
    </row>
    <row r="631">
      <c r="A631" s="1024"/>
      <c r="B631" s="1024"/>
      <c r="C631" s="1024"/>
      <c r="D631" s="1024"/>
      <c r="E631" s="1024"/>
      <c r="F631" s="1024"/>
      <c r="G631" s="1024"/>
      <c r="H631" s="1024"/>
      <c r="I631" s="2060"/>
    </row>
    <row r="632">
      <c r="A632" s="1024"/>
      <c r="B632" s="1024"/>
      <c r="C632" s="1024"/>
      <c r="D632" s="1024"/>
      <c r="E632" s="1024"/>
      <c r="F632" s="1024"/>
      <c r="G632" s="1024"/>
      <c r="H632" s="1024"/>
      <c r="I632" s="2060"/>
    </row>
    <row r="633">
      <c r="A633" s="1024"/>
      <c r="B633" s="1024"/>
      <c r="C633" s="1024"/>
      <c r="D633" s="1024"/>
      <c r="E633" s="1024"/>
      <c r="F633" s="1024"/>
      <c r="G633" s="1024"/>
      <c r="H633" s="1024"/>
      <c r="I633" s="2060"/>
    </row>
    <row r="634">
      <c r="A634" s="1024"/>
      <c r="B634" s="1024"/>
      <c r="C634" s="1024"/>
      <c r="D634" s="1024"/>
      <c r="E634" s="1024"/>
      <c r="F634" s="1024"/>
      <c r="G634" s="1024"/>
      <c r="H634" s="1024"/>
      <c r="I634" s="2060"/>
    </row>
    <row r="635">
      <c r="A635" s="1024"/>
      <c r="B635" s="1024"/>
      <c r="C635" s="1024"/>
      <c r="D635" s="1024"/>
      <c r="E635" s="1024"/>
      <c r="F635" s="1024"/>
      <c r="G635" s="1024"/>
      <c r="H635" s="1024"/>
      <c r="I635" s="2060"/>
    </row>
    <row r="636">
      <c r="A636" s="1024"/>
      <c r="B636" s="1024"/>
      <c r="C636" s="1024"/>
      <c r="D636" s="1024"/>
      <c r="E636" s="1024"/>
      <c r="F636" s="1024"/>
      <c r="G636" s="1024"/>
      <c r="H636" s="1024"/>
      <c r="I636" s="2060"/>
    </row>
    <row r="637">
      <c r="A637" s="1024"/>
      <c r="B637" s="1024"/>
      <c r="C637" s="1024"/>
      <c r="D637" s="1024"/>
      <c r="E637" s="1024"/>
      <c r="F637" s="1024"/>
      <c r="G637" s="1024"/>
      <c r="H637" s="1024"/>
      <c r="I637" s="2060"/>
    </row>
    <row r="638">
      <c r="A638" s="1024"/>
      <c r="B638" s="1024"/>
      <c r="C638" s="1024"/>
      <c r="D638" s="1024"/>
      <c r="E638" s="1024"/>
      <c r="F638" s="1024"/>
      <c r="G638" s="1024"/>
      <c r="H638" s="1024"/>
      <c r="I638" s="2060"/>
    </row>
    <row r="639">
      <c r="A639" s="1024"/>
      <c r="B639" s="1024"/>
      <c r="C639" s="1024"/>
      <c r="D639" s="1024"/>
      <c r="E639" s="1024"/>
      <c r="F639" s="1024"/>
      <c r="G639" s="1024"/>
      <c r="H639" s="1024"/>
      <c r="I639" s="2060"/>
    </row>
    <row r="640">
      <c r="A640" s="1024"/>
      <c r="B640" s="1024"/>
      <c r="C640" s="1024"/>
      <c r="D640" s="1024"/>
      <c r="E640" s="1024"/>
      <c r="F640" s="1024"/>
      <c r="G640" s="1024"/>
      <c r="H640" s="1024"/>
      <c r="I640" s="2060"/>
    </row>
    <row r="641">
      <c r="A641" s="1024"/>
      <c r="B641" s="1024"/>
      <c r="C641" s="1024"/>
      <c r="D641" s="1024"/>
      <c r="E641" s="1024"/>
      <c r="F641" s="1024"/>
      <c r="G641" s="1024"/>
      <c r="H641" s="1024"/>
      <c r="I641" s="2060"/>
    </row>
    <row r="642">
      <c r="A642" s="1024"/>
      <c r="B642" s="1024"/>
      <c r="C642" s="1024"/>
      <c r="D642" s="1024"/>
      <c r="E642" s="1024"/>
      <c r="F642" s="1024"/>
      <c r="G642" s="1024"/>
      <c r="H642" s="1024"/>
      <c r="I642" s="2060"/>
    </row>
    <row r="643">
      <c r="A643" s="1024"/>
      <c r="B643" s="1024"/>
      <c r="C643" s="1024"/>
      <c r="D643" s="1024"/>
      <c r="E643" s="1024"/>
      <c r="F643" s="1024"/>
      <c r="G643" s="1024"/>
      <c r="H643" s="1024"/>
      <c r="I643" s="2060"/>
    </row>
    <row r="644">
      <c r="A644" s="1024"/>
      <c r="B644" s="1024"/>
      <c r="C644" s="1024"/>
      <c r="D644" s="1024"/>
      <c r="E644" s="1024"/>
      <c r="F644" s="1024"/>
      <c r="G644" s="1024"/>
      <c r="H644" s="1024"/>
      <c r="I644" s="2060"/>
    </row>
    <row r="645">
      <c r="A645" s="1024"/>
      <c r="B645" s="1024"/>
      <c r="C645" s="1024"/>
      <c r="D645" s="1024"/>
      <c r="E645" s="1024"/>
      <c r="F645" s="1024"/>
      <c r="G645" s="1024"/>
      <c r="H645" s="1024"/>
      <c r="I645" s="2060"/>
    </row>
    <row r="646">
      <c r="A646" s="1024"/>
      <c r="B646" s="1024"/>
      <c r="C646" s="1024"/>
      <c r="D646" s="1024"/>
      <c r="E646" s="1024"/>
      <c r="F646" s="1024"/>
      <c r="G646" s="1024"/>
      <c r="H646" s="1024"/>
      <c r="I646" s="2060"/>
    </row>
    <row r="647">
      <c r="A647" s="1024"/>
      <c r="B647" s="1024"/>
      <c r="C647" s="1024"/>
      <c r="D647" s="1024"/>
      <c r="E647" s="1024"/>
      <c r="F647" s="1024"/>
      <c r="G647" s="1024"/>
      <c r="H647" s="1024"/>
      <c r="I647" s="2060"/>
    </row>
    <row r="648">
      <c r="A648" s="1024"/>
      <c r="B648" s="1024"/>
      <c r="C648" s="1024"/>
      <c r="D648" s="1024"/>
      <c r="E648" s="1024"/>
      <c r="F648" s="1024"/>
      <c r="G648" s="1024"/>
      <c r="H648" s="1024"/>
      <c r="I648" s="2060"/>
    </row>
    <row r="649">
      <c r="A649" s="1024"/>
      <c r="B649" s="1024"/>
      <c r="C649" s="1024"/>
      <c r="D649" s="1024"/>
      <c r="E649" s="1024"/>
      <c r="F649" s="1024"/>
      <c r="G649" s="1024"/>
      <c r="H649" s="1024"/>
      <c r="I649" s="2060"/>
    </row>
    <row r="650">
      <c r="A650" s="1024"/>
      <c r="B650" s="1024"/>
      <c r="C650" s="1024"/>
      <c r="D650" s="1024"/>
      <c r="E650" s="1024"/>
      <c r="F650" s="1024"/>
      <c r="G650" s="1024"/>
      <c r="H650" s="1024"/>
      <c r="I650" s="2060"/>
    </row>
    <row r="651">
      <c r="A651" s="1024"/>
      <c r="B651" s="1024"/>
      <c r="C651" s="1024"/>
      <c r="D651" s="1024"/>
      <c r="E651" s="1024"/>
      <c r="F651" s="1024"/>
      <c r="G651" s="1024"/>
      <c r="H651" s="1024"/>
      <c r="I651" s="2060"/>
    </row>
    <row r="652">
      <c r="A652" s="1024"/>
      <c r="B652" s="1024"/>
      <c r="C652" s="1024"/>
      <c r="D652" s="1024"/>
      <c r="E652" s="1024"/>
      <c r="F652" s="1024"/>
      <c r="G652" s="1024"/>
      <c r="H652" s="1024"/>
      <c r="I652" s="2060"/>
    </row>
    <row r="653">
      <c r="A653" s="1024"/>
      <c r="B653" s="1024"/>
      <c r="C653" s="1024"/>
      <c r="D653" s="1024"/>
      <c r="E653" s="1024"/>
      <c r="F653" s="1024"/>
      <c r="G653" s="1024"/>
      <c r="H653" s="1024"/>
      <c r="I653" s="2060"/>
    </row>
    <row r="654">
      <c r="A654" s="1024"/>
      <c r="B654" s="1024"/>
      <c r="C654" s="1024"/>
      <c r="D654" s="1024"/>
      <c r="E654" s="1024"/>
      <c r="F654" s="1024"/>
      <c r="G654" s="1024"/>
      <c r="H654" s="1024"/>
      <c r="I654" s="2060"/>
    </row>
    <row r="655">
      <c r="A655" s="1024"/>
      <c r="B655" s="1024"/>
      <c r="C655" s="1024"/>
      <c r="D655" s="1024"/>
      <c r="E655" s="1024"/>
      <c r="F655" s="1024"/>
      <c r="G655" s="1024"/>
      <c r="H655" s="1024"/>
      <c r="I655" s="2060"/>
    </row>
    <row r="656">
      <c r="A656" s="1024"/>
      <c r="B656" s="1024"/>
      <c r="C656" s="1024"/>
      <c r="D656" s="1024"/>
      <c r="E656" s="1024"/>
      <c r="F656" s="1024"/>
      <c r="G656" s="1024"/>
      <c r="H656" s="1024"/>
      <c r="I656" s="2060"/>
    </row>
    <row r="657">
      <c r="A657" s="1024"/>
      <c r="B657" s="1024"/>
      <c r="C657" s="1024"/>
      <c r="D657" s="1024"/>
      <c r="E657" s="1024"/>
      <c r="F657" s="1024"/>
      <c r="G657" s="1024"/>
      <c r="H657" s="1024"/>
      <c r="I657" s="2060"/>
    </row>
    <row r="658">
      <c r="A658" s="1024"/>
      <c r="B658" s="1024"/>
      <c r="C658" s="1024"/>
      <c r="D658" s="1024"/>
      <c r="E658" s="1024"/>
      <c r="F658" s="1024"/>
      <c r="G658" s="1024"/>
      <c r="H658" s="1024"/>
      <c r="I658" s="2060"/>
    </row>
    <row r="659">
      <c r="A659" s="1024"/>
      <c r="B659" s="1024"/>
      <c r="C659" s="1024"/>
      <c r="D659" s="1024"/>
      <c r="E659" s="1024"/>
      <c r="F659" s="1024"/>
      <c r="G659" s="1024"/>
      <c r="H659" s="1024"/>
      <c r="I659" s="2060"/>
    </row>
    <row r="660">
      <c r="A660" s="1024"/>
      <c r="B660" s="1024"/>
      <c r="C660" s="1024"/>
      <c r="D660" s="1024"/>
      <c r="E660" s="1024"/>
      <c r="F660" s="1024"/>
      <c r="G660" s="1024"/>
      <c r="H660" s="1024"/>
      <c r="I660" s="2060"/>
    </row>
    <row r="661">
      <c r="A661" s="1024"/>
      <c r="B661" s="1024"/>
      <c r="C661" s="1024"/>
      <c r="D661" s="1024"/>
      <c r="E661" s="1024"/>
      <c r="F661" s="1024"/>
      <c r="G661" s="1024"/>
      <c r="H661" s="1024"/>
      <c r="I661" s="2060"/>
    </row>
    <row r="662">
      <c r="A662" s="1024"/>
      <c r="B662" s="1024"/>
      <c r="C662" s="1024"/>
      <c r="D662" s="1024"/>
      <c r="E662" s="1024"/>
      <c r="F662" s="1024"/>
      <c r="G662" s="1024"/>
      <c r="H662" s="1024"/>
      <c r="I662" s="2060"/>
    </row>
    <row r="663">
      <c r="A663" s="1024"/>
      <c r="B663" s="1024"/>
      <c r="C663" s="1024"/>
      <c r="D663" s="1024"/>
      <c r="E663" s="1024"/>
      <c r="F663" s="1024"/>
      <c r="G663" s="1024"/>
      <c r="H663" s="1024"/>
      <c r="I663" s="2060"/>
    </row>
    <row r="664">
      <c r="A664" s="1024"/>
      <c r="B664" s="1024"/>
      <c r="C664" s="1024"/>
      <c r="D664" s="1024"/>
      <c r="E664" s="1024"/>
      <c r="F664" s="1024"/>
      <c r="G664" s="1024"/>
      <c r="H664" s="1024"/>
      <c r="I664" s="2060"/>
    </row>
    <row r="665">
      <c r="A665" s="1024"/>
      <c r="B665" s="1024"/>
      <c r="C665" s="1024"/>
      <c r="D665" s="1024"/>
      <c r="E665" s="1024"/>
      <c r="F665" s="1024"/>
      <c r="G665" s="1024"/>
      <c r="H665" s="1024"/>
      <c r="I665" s="2060"/>
    </row>
    <row r="666">
      <c r="A666" s="1024"/>
      <c r="B666" s="1024"/>
      <c r="C666" s="1024"/>
      <c r="D666" s="1024"/>
      <c r="E666" s="1024"/>
      <c r="F666" s="1024"/>
      <c r="G666" s="1024"/>
      <c r="H666" s="1024"/>
      <c r="I666" s="2060"/>
    </row>
    <row r="667">
      <c r="A667" s="1024"/>
      <c r="B667" s="1024"/>
      <c r="C667" s="1024"/>
      <c r="D667" s="1024"/>
      <c r="E667" s="1024"/>
      <c r="F667" s="1024"/>
      <c r="G667" s="1024"/>
      <c r="H667" s="1024"/>
      <c r="I667" s="2060"/>
    </row>
    <row r="668">
      <c r="A668" s="1024"/>
      <c r="B668" s="1024"/>
      <c r="C668" s="1024"/>
      <c r="D668" s="1024"/>
      <c r="E668" s="1024"/>
      <c r="F668" s="1024"/>
      <c r="G668" s="1024"/>
      <c r="H668" s="1024"/>
      <c r="I668" s="2060"/>
    </row>
    <row r="669">
      <c r="A669" s="1024"/>
      <c r="B669" s="1024"/>
      <c r="C669" s="1024"/>
      <c r="D669" s="1024"/>
      <c r="E669" s="1024"/>
      <c r="F669" s="1024"/>
      <c r="G669" s="1024"/>
      <c r="H669" s="1024"/>
      <c r="I669" s="2060"/>
    </row>
    <row r="670">
      <c r="A670" s="1024"/>
      <c r="B670" s="1024"/>
      <c r="C670" s="1024"/>
      <c r="D670" s="1024"/>
      <c r="E670" s="1024"/>
      <c r="F670" s="1024"/>
      <c r="G670" s="1024"/>
      <c r="H670" s="1024"/>
      <c r="I670" s="2060"/>
    </row>
    <row r="671">
      <c r="A671" s="1024"/>
      <c r="B671" s="1024"/>
      <c r="C671" s="1024"/>
      <c r="D671" s="1024"/>
      <c r="E671" s="1024"/>
      <c r="F671" s="1024"/>
      <c r="G671" s="1024"/>
      <c r="H671" s="1024"/>
      <c r="I671" s="2060"/>
    </row>
    <row r="672">
      <c r="A672" s="1024"/>
      <c r="B672" s="1024"/>
      <c r="C672" s="1024"/>
      <c r="D672" s="1024"/>
      <c r="E672" s="1024"/>
      <c r="F672" s="1024"/>
      <c r="G672" s="1024"/>
      <c r="H672" s="1024"/>
      <c r="I672" s="2060"/>
    </row>
    <row r="673">
      <c r="A673" s="1024"/>
      <c r="B673" s="1024"/>
      <c r="C673" s="1024"/>
      <c r="D673" s="1024"/>
      <c r="E673" s="1024"/>
      <c r="F673" s="1024"/>
      <c r="G673" s="1024"/>
      <c r="H673" s="1024"/>
      <c r="I673" s="2060"/>
    </row>
    <row r="674">
      <c r="A674" s="1024"/>
      <c r="B674" s="1024"/>
      <c r="C674" s="1024"/>
      <c r="D674" s="1024"/>
      <c r="E674" s="1024"/>
      <c r="F674" s="1024"/>
      <c r="G674" s="1024"/>
      <c r="H674" s="1024"/>
      <c r="I674" s="2060"/>
    </row>
    <row r="675">
      <c r="A675" s="1024"/>
      <c r="B675" s="1024"/>
      <c r="C675" s="1024"/>
      <c r="D675" s="1024"/>
      <c r="E675" s="1024"/>
      <c r="F675" s="1024"/>
      <c r="G675" s="1024"/>
      <c r="H675" s="1024"/>
      <c r="I675" s="2060"/>
    </row>
    <row r="676">
      <c r="A676" s="1024"/>
      <c r="B676" s="1024"/>
      <c r="C676" s="1024"/>
      <c r="D676" s="1024"/>
      <c r="E676" s="1024"/>
      <c r="F676" s="1024"/>
      <c r="G676" s="1024"/>
      <c r="H676" s="1024"/>
      <c r="I676" s="2060"/>
    </row>
    <row r="677">
      <c r="A677" s="1024"/>
      <c r="B677" s="1024"/>
      <c r="C677" s="1024"/>
      <c r="D677" s="1024"/>
      <c r="E677" s="1024"/>
      <c r="F677" s="1024"/>
      <c r="G677" s="1024"/>
      <c r="H677" s="1024"/>
      <c r="I677" s="2060"/>
    </row>
    <row r="678">
      <c r="A678" s="1024"/>
      <c r="B678" s="1024"/>
      <c r="C678" s="1024"/>
      <c r="D678" s="1024"/>
      <c r="E678" s="1024"/>
      <c r="F678" s="1024"/>
      <c r="G678" s="1024"/>
      <c r="H678" s="1024"/>
      <c r="I678" s="2060"/>
    </row>
    <row r="679">
      <c r="A679" s="1024"/>
      <c r="B679" s="1024"/>
      <c r="C679" s="1024"/>
      <c r="D679" s="1024"/>
      <c r="E679" s="1024"/>
      <c r="F679" s="1024"/>
      <c r="G679" s="1024"/>
      <c r="H679" s="1024"/>
      <c r="I679" s="2060"/>
    </row>
    <row r="680">
      <c r="A680" s="1024"/>
      <c r="B680" s="1024"/>
      <c r="C680" s="1024"/>
      <c r="D680" s="1024"/>
      <c r="E680" s="1024"/>
      <c r="F680" s="1024"/>
      <c r="G680" s="1024"/>
      <c r="H680" s="1024"/>
      <c r="I680" s="2060"/>
    </row>
    <row r="681">
      <c r="A681" s="1024"/>
      <c r="B681" s="1024"/>
      <c r="C681" s="1024"/>
      <c r="D681" s="1024"/>
      <c r="E681" s="1024"/>
      <c r="F681" s="1024"/>
      <c r="G681" s="1024"/>
      <c r="H681" s="1024"/>
      <c r="I681" s="2060"/>
    </row>
    <row r="682">
      <c r="A682" s="1024"/>
      <c r="B682" s="1024"/>
      <c r="C682" s="1024"/>
      <c r="D682" s="1024"/>
      <c r="E682" s="1024"/>
      <c r="F682" s="1024"/>
      <c r="G682" s="1024"/>
      <c r="H682" s="1024"/>
      <c r="I682" s="2060"/>
    </row>
    <row r="683">
      <c r="A683" s="1024"/>
      <c r="B683" s="1024"/>
      <c r="C683" s="1024"/>
      <c r="D683" s="1024"/>
      <c r="E683" s="1024"/>
      <c r="F683" s="1024"/>
      <c r="G683" s="1024"/>
      <c r="H683" s="1024"/>
      <c r="I683" s="2060"/>
    </row>
    <row r="684">
      <c r="A684" s="1024"/>
      <c r="B684" s="1024"/>
      <c r="C684" s="1024"/>
      <c r="D684" s="1024"/>
      <c r="E684" s="1024"/>
      <c r="F684" s="1024"/>
      <c r="G684" s="1024"/>
      <c r="H684" s="1024"/>
      <c r="I684" s="2060"/>
    </row>
    <row r="685">
      <c r="A685" s="1024"/>
      <c r="B685" s="1024"/>
      <c r="C685" s="1024"/>
      <c r="D685" s="1024"/>
      <c r="E685" s="1024"/>
      <c r="F685" s="1024"/>
      <c r="G685" s="1024"/>
      <c r="H685" s="1024"/>
      <c r="I685" s="2060"/>
    </row>
    <row r="686">
      <c r="A686" s="1024"/>
      <c r="B686" s="1024"/>
      <c r="C686" s="1024"/>
      <c r="D686" s="1024"/>
      <c r="E686" s="1024"/>
      <c r="F686" s="1024"/>
      <c r="G686" s="1024"/>
      <c r="H686" s="1024"/>
      <c r="I686" s="2060"/>
    </row>
    <row r="687">
      <c r="A687" s="1024"/>
      <c r="B687" s="1024"/>
      <c r="C687" s="1024"/>
      <c r="D687" s="1024"/>
      <c r="E687" s="1024"/>
      <c r="F687" s="1024"/>
      <c r="G687" s="1024"/>
      <c r="H687" s="1024"/>
      <c r="I687" s="2060"/>
    </row>
    <row r="688">
      <c r="A688" s="1024"/>
      <c r="B688" s="1024"/>
      <c r="C688" s="1024"/>
      <c r="D688" s="1024"/>
      <c r="E688" s="1024"/>
      <c r="F688" s="1024"/>
      <c r="G688" s="1024"/>
      <c r="H688" s="1024"/>
      <c r="I688" s="2060"/>
    </row>
    <row r="689">
      <c r="A689" s="1024"/>
      <c r="B689" s="1024"/>
      <c r="C689" s="1024"/>
      <c r="D689" s="1024"/>
      <c r="E689" s="1024"/>
      <c r="F689" s="1024"/>
      <c r="G689" s="1024"/>
      <c r="H689" s="1024"/>
      <c r="I689" s="2060"/>
    </row>
    <row r="690">
      <c r="A690" s="1024"/>
      <c r="B690" s="1024"/>
      <c r="C690" s="1024"/>
      <c r="D690" s="1024"/>
      <c r="E690" s="1024"/>
      <c r="F690" s="1024"/>
      <c r="G690" s="1024"/>
      <c r="H690" s="1024"/>
      <c r="I690" s="2060"/>
    </row>
    <row r="691">
      <c r="A691" s="1024"/>
      <c r="B691" s="1024"/>
      <c r="C691" s="1024"/>
      <c r="D691" s="1024"/>
      <c r="E691" s="1024"/>
      <c r="F691" s="1024"/>
      <c r="G691" s="1024"/>
      <c r="H691" s="1024"/>
      <c r="I691" s="2060"/>
    </row>
    <row r="692">
      <c r="A692" s="1024"/>
      <c r="B692" s="1024"/>
      <c r="C692" s="1024"/>
      <c r="D692" s="1024"/>
      <c r="E692" s="1024"/>
      <c r="F692" s="1024"/>
      <c r="G692" s="1024"/>
      <c r="H692" s="1024"/>
      <c r="I692" s="2060"/>
    </row>
    <row r="693">
      <c r="A693" s="1024"/>
      <c r="B693" s="1024"/>
      <c r="C693" s="1024"/>
      <c r="D693" s="1024"/>
      <c r="E693" s="1024"/>
      <c r="F693" s="1024"/>
      <c r="G693" s="1024"/>
      <c r="H693" s="1024"/>
      <c r="I693" s="2060"/>
    </row>
    <row r="694">
      <c r="A694" s="1024"/>
      <c r="B694" s="1024"/>
      <c r="C694" s="1024"/>
      <c r="D694" s="1024"/>
      <c r="E694" s="1024"/>
      <c r="F694" s="1024"/>
      <c r="G694" s="1024"/>
      <c r="H694" s="1024"/>
      <c r="I694" s="2060"/>
    </row>
    <row r="695">
      <c r="A695" s="1024"/>
      <c r="B695" s="1024"/>
      <c r="C695" s="1024"/>
      <c r="D695" s="1024"/>
      <c r="E695" s="1024"/>
      <c r="F695" s="1024"/>
      <c r="G695" s="1024"/>
      <c r="H695" s="1024"/>
      <c r="I695" s="2060"/>
    </row>
    <row r="696">
      <c r="A696" s="1024"/>
      <c r="B696" s="1024"/>
      <c r="C696" s="1024"/>
      <c r="D696" s="1024"/>
      <c r="E696" s="1024"/>
      <c r="F696" s="1024"/>
      <c r="G696" s="1024"/>
      <c r="H696" s="1024"/>
      <c r="I696" s="2060"/>
    </row>
    <row r="697">
      <c r="A697" s="1024"/>
      <c r="B697" s="1024"/>
      <c r="C697" s="1024"/>
      <c r="D697" s="1024"/>
      <c r="E697" s="1024"/>
      <c r="F697" s="1024"/>
      <c r="G697" s="1024"/>
      <c r="H697" s="1024"/>
      <c r="I697" s="2060"/>
    </row>
    <row r="698">
      <c r="A698" s="1024"/>
      <c r="B698" s="1024"/>
      <c r="C698" s="1024"/>
      <c r="D698" s="1024"/>
      <c r="E698" s="1024"/>
      <c r="F698" s="1024"/>
      <c r="G698" s="1024"/>
      <c r="H698" s="1024"/>
      <c r="I698" s="2060"/>
    </row>
    <row r="699">
      <c r="A699" s="1024"/>
      <c r="B699" s="1024"/>
      <c r="C699" s="1024"/>
      <c r="D699" s="1024"/>
      <c r="E699" s="1024"/>
      <c r="F699" s="1024"/>
      <c r="G699" s="1024"/>
      <c r="H699" s="1024"/>
      <c r="I699" s="2060"/>
    </row>
    <row r="700">
      <c r="A700" s="1024"/>
      <c r="B700" s="1024"/>
      <c r="C700" s="1024"/>
      <c r="D700" s="1024"/>
      <c r="E700" s="1024"/>
      <c r="F700" s="1024"/>
      <c r="G700" s="1024"/>
      <c r="H700" s="1024"/>
      <c r="I700" s="2060"/>
    </row>
    <row r="701">
      <c r="A701" s="1024"/>
      <c r="B701" s="1024"/>
      <c r="C701" s="1024"/>
      <c r="D701" s="1024"/>
      <c r="E701" s="1024"/>
      <c r="F701" s="1024"/>
      <c r="G701" s="1024"/>
      <c r="H701" s="1024"/>
      <c r="I701" s="2060"/>
    </row>
    <row r="702">
      <c r="A702" s="1024"/>
      <c r="B702" s="1024"/>
      <c r="C702" s="1024"/>
      <c r="D702" s="1024"/>
      <c r="E702" s="1024"/>
      <c r="F702" s="1024"/>
      <c r="G702" s="1024"/>
      <c r="H702" s="1024"/>
      <c r="I702" s="2060"/>
    </row>
    <row r="703">
      <c r="A703" s="1024"/>
      <c r="B703" s="1024"/>
      <c r="C703" s="1024"/>
      <c r="D703" s="1024"/>
      <c r="E703" s="1024"/>
      <c r="F703" s="1024"/>
      <c r="G703" s="1024"/>
      <c r="H703" s="1024"/>
      <c r="I703" s="2060"/>
    </row>
    <row r="704">
      <c r="A704" s="1024"/>
      <c r="B704" s="1024"/>
      <c r="C704" s="1024"/>
      <c r="D704" s="1024"/>
      <c r="E704" s="1024"/>
      <c r="F704" s="1024"/>
      <c r="G704" s="1024"/>
      <c r="H704" s="1024"/>
      <c r="I704" s="2060"/>
    </row>
    <row r="705">
      <c r="A705" s="1024"/>
      <c r="B705" s="1024"/>
      <c r="C705" s="1024"/>
      <c r="D705" s="1024"/>
      <c r="E705" s="1024"/>
      <c r="F705" s="1024"/>
      <c r="G705" s="1024"/>
      <c r="H705" s="1024"/>
      <c r="I705" s="2060"/>
    </row>
    <row r="706">
      <c r="A706" s="1024"/>
      <c r="B706" s="1024"/>
      <c r="C706" s="1024"/>
      <c r="D706" s="1024"/>
      <c r="E706" s="1024"/>
      <c r="F706" s="1024"/>
      <c r="G706" s="1024"/>
      <c r="H706" s="1024"/>
      <c r="I706" s="2060"/>
    </row>
    <row r="707">
      <c r="A707" s="1024"/>
      <c r="B707" s="1024"/>
      <c r="C707" s="1024"/>
      <c r="D707" s="1024"/>
      <c r="E707" s="1024"/>
      <c r="F707" s="1024"/>
      <c r="G707" s="1024"/>
      <c r="H707" s="1024"/>
      <c r="I707" s="2060"/>
    </row>
    <row r="708">
      <c r="A708" s="1024"/>
      <c r="B708" s="1024"/>
      <c r="C708" s="1024"/>
      <c r="D708" s="1024"/>
      <c r="E708" s="1024"/>
      <c r="F708" s="1024"/>
      <c r="G708" s="1024"/>
      <c r="H708" s="1024"/>
      <c r="I708" s="2060"/>
    </row>
    <row r="709">
      <c r="A709" s="1024"/>
      <c r="B709" s="1024"/>
      <c r="C709" s="1024"/>
      <c r="D709" s="1024"/>
      <c r="E709" s="1024"/>
      <c r="F709" s="1024"/>
      <c r="G709" s="1024"/>
      <c r="H709" s="1024"/>
      <c r="I709" s="2060"/>
    </row>
    <row r="710">
      <c r="A710" s="1024"/>
      <c r="B710" s="1024"/>
      <c r="C710" s="1024"/>
      <c r="D710" s="1024"/>
      <c r="E710" s="1024"/>
      <c r="F710" s="1024"/>
      <c r="G710" s="1024"/>
      <c r="H710" s="1024"/>
      <c r="I710" s="2060"/>
    </row>
    <row r="711">
      <c r="A711" s="1024"/>
      <c r="B711" s="1024"/>
      <c r="C711" s="1024"/>
      <c r="D711" s="1024"/>
      <c r="E711" s="1024"/>
      <c r="F711" s="1024"/>
      <c r="G711" s="1024"/>
      <c r="H711" s="1024"/>
      <c r="I711" s="2060"/>
    </row>
    <row r="712">
      <c r="A712" s="1024"/>
      <c r="B712" s="1024"/>
      <c r="C712" s="1024"/>
      <c r="D712" s="1024"/>
      <c r="E712" s="1024"/>
      <c r="F712" s="1024"/>
      <c r="G712" s="1024"/>
      <c r="H712" s="1024"/>
      <c r="I712" s="2060"/>
    </row>
    <row r="713">
      <c r="A713" s="1024"/>
      <c r="B713" s="1024"/>
      <c r="C713" s="1024"/>
      <c r="D713" s="1024"/>
      <c r="E713" s="1024"/>
      <c r="F713" s="1024"/>
      <c r="G713" s="1024"/>
      <c r="H713" s="1024"/>
      <c r="I713" s="2060"/>
    </row>
    <row r="714">
      <c r="A714" s="1024"/>
      <c r="B714" s="1024"/>
      <c r="C714" s="1024"/>
      <c r="D714" s="1024"/>
      <c r="E714" s="1024"/>
      <c r="F714" s="1024"/>
      <c r="G714" s="1024"/>
      <c r="H714" s="1024"/>
      <c r="I714" s="2060"/>
    </row>
    <row r="715">
      <c r="A715" s="1024"/>
      <c r="B715" s="1024"/>
      <c r="C715" s="1024"/>
      <c r="D715" s="1024"/>
      <c r="E715" s="1024"/>
      <c r="F715" s="1024"/>
      <c r="G715" s="1024"/>
      <c r="H715" s="1024"/>
      <c r="I715" s="2060"/>
    </row>
    <row r="716">
      <c r="A716" s="1024"/>
      <c r="B716" s="1024"/>
      <c r="C716" s="1024"/>
      <c r="D716" s="1024"/>
      <c r="E716" s="1024"/>
      <c r="F716" s="1024"/>
      <c r="G716" s="1024"/>
      <c r="H716" s="1024"/>
      <c r="I716" s="2060"/>
    </row>
    <row r="717">
      <c r="A717" s="1024"/>
      <c r="B717" s="1024"/>
      <c r="C717" s="1024"/>
      <c r="D717" s="1024"/>
      <c r="E717" s="1024"/>
      <c r="F717" s="1024"/>
      <c r="G717" s="1024"/>
      <c r="H717" s="1024"/>
      <c r="I717" s="2060"/>
    </row>
    <row r="718">
      <c r="A718" s="1024"/>
      <c r="B718" s="1024"/>
      <c r="C718" s="1024"/>
      <c r="D718" s="1024"/>
      <c r="E718" s="1024"/>
      <c r="F718" s="1024"/>
      <c r="G718" s="1024"/>
      <c r="H718" s="1024"/>
      <c r="I718" s="2060"/>
    </row>
    <row r="719">
      <c r="A719" s="1024"/>
      <c r="B719" s="1024"/>
      <c r="C719" s="1024"/>
      <c r="D719" s="1024"/>
      <c r="E719" s="1024"/>
      <c r="F719" s="1024"/>
      <c r="G719" s="1024"/>
      <c r="H719" s="1024"/>
      <c r="I719" s="2060"/>
    </row>
    <row r="720">
      <c r="A720" s="1024"/>
      <c r="B720" s="1024"/>
      <c r="C720" s="1024"/>
      <c r="D720" s="1024"/>
      <c r="E720" s="1024"/>
      <c r="F720" s="1024"/>
      <c r="G720" s="1024"/>
      <c r="H720" s="1024"/>
      <c r="I720" s="2060"/>
    </row>
    <row r="721">
      <c r="A721" s="1024"/>
      <c r="B721" s="1024"/>
      <c r="C721" s="1024"/>
      <c r="D721" s="1024"/>
      <c r="E721" s="1024"/>
      <c r="F721" s="1024"/>
      <c r="G721" s="1024"/>
      <c r="H721" s="1024"/>
      <c r="I721" s="2060"/>
    </row>
    <row r="722">
      <c r="A722" s="1024"/>
      <c r="B722" s="1024"/>
      <c r="C722" s="1024"/>
      <c r="D722" s="1024"/>
      <c r="E722" s="1024"/>
      <c r="F722" s="1024"/>
      <c r="G722" s="1024"/>
      <c r="H722" s="1024"/>
      <c r="I722" s="2060"/>
    </row>
    <row r="723">
      <c r="A723" s="1024"/>
      <c r="B723" s="1024"/>
      <c r="C723" s="1024"/>
      <c r="D723" s="1024"/>
      <c r="E723" s="1024"/>
      <c r="F723" s="1024"/>
      <c r="G723" s="1024"/>
      <c r="H723" s="1024"/>
      <c r="I723" s="2060"/>
    </row>
    <row r="724">
      <c r="A724" s="1024"/>
      <c r="B724" s="1024"/>
      <c r="C724" s="1024"/>
      <c r="D724" s="1024"/>
      <c r="E724" s="1024"/>
      <c r="F724" s="1024"/>
      <c r="G724" s="1024"/>
      <c r="H724" s="1024"/>
      <c r="I724" s="2060"/>
    </row>
    <row r="725">
      <c r="A725" s="1024"/>
      <c r="B725" s="1024"/>
      <c r="C725" s="1024"/>
      <c r="D725" s="1024"/>
      <c r="E725" s="1024"/>
      <c r="F725" s="1024"/>
      <c r="G725" s="1024"/>
      <c r="H725" s="1024"/>
      <c r="I725" s="2060"/>
    </row>
    <row r="726">
      <c r="A726" s="1024"/>
      <c r="B726" s="1024"/>
      <c r="C726" s="1024"/>
      <c r="D726" s="1024"/>
      <c r="E726" s="1024"/>
      <c r="F726" s="1024"/>
      <c r="G726" s="1024"/>
      <c r="H726" s="1024"/>
      <c r="I726" s="2060"/>
    </row>
    <row r="727">
      <c r="A727" s="1024"/>
      <c r="B727" s="1024"/>
      <c r="C727" s="1024"/>
      <c r="D727" s="1024"/>
      <c r="E727" s="1024"/>
      <c r="F727" s="1024"/>
      <c r="G727" s="1024"/>
      <c r="H727" s="1024"/>
      <c r="I727" s="2060"/>
    </row>
    <row r="728">
      <c r="A728" s="1024"/>
      <c r="B728" s="1024"/>
      <c r="C728" s="1024"/>
      <c r="D728" s="1024"/>
      <c r="E728" s="1024"/>
      <c r="F728" s="1024"/>
      <c r="G728" s="1024"/>
      <c r="H728" s="1024"/>
      <c r="I728" s="2060"/>
    </row>
    <row r="729">
      <c r="A729" s="1024"/>
      <c r="B729" s="1024"/>
      <c r="C729" s="1024"/>
      <c r="D729" s="1024"/>
      <c r="E729" s="1024"/>
      <c r="F729" s="1024"/>
      <c r="G729" s="1024"/>
      <c r="H729" s="1024"/>
      <c r="I729" s="2060"/>
    </row>
    <row r="730">
      <c r="A730" s="1024"/>
      <c r="B730" s="1024"/>
      <c r="C730" s="1024"/>
      <c r="D730" s="1024"/>
      <c r="E730" s="1024"/>
      <c r="F730" s="1024"/>
      <c r="G730" s="1024"/>
      <c r="H730" s="1024"/>
      <c r="I730" s="2060"/>
    </row>
    <row r="731">
      <c r="A731" s="1024"/>
      <c r="B731" s="1024"/>
      <c r="C731" s="1024"/>
      <c r="D731" s="1024"/>
      <c r="E731" s="1024"/>
      <c r="F731" s="1024"/>
      <c r="G731" s="1024"/>
      <c r="H731" s="1024"/>
      <c r="I731" s="2060"/>
    </row>
    <row r="732">
      <c r="A732" s="1024"/>
      <c r="B732" s="1024"/>
      <c r="C732" s="1024"/>
      <c r="D732" s="1024"/>
      <c r="E732" s="1024"/>
      <c r="F732" s="1024"/>
      <c r="G732" s="1024"/>
      <c r="H732" s="1024"/>
      <c r="I732" s="2060"/>
    </row>
    <row r="733">
      <c r="A733" s="1024"/>
      <c r="B733" s="1024"/>
      <c r="C733" s="1024"/>
      <c r="D733" s="1024"/>
      <c r="E733" s="1024"/>
      <c r="F733" s="1024"/>
      <c r="G733" s="1024"/>
      <c r="H733" s="1024"/>
      <c r="I733" s="2060"/>
    </row>
    <row r="734">
      <c r="A734" s="1024"/>
      <c r="B734" s="1024"/>
      <c r="C734" s="1024"/>
      <c r="D734" s="1024"/>
      <c r="E734" s="1024"/>
      <c r="F734" s="1024"/>
      <c r="G734" s="1024"/>
      <c r="H734" s="1024"/>
      <c r="I734" s="2060"/>
    </row>
    <row r="735">
      <c r="A735" s="1024"/>
      <c r="B735" s="1024"/>
      <c r="C735" s="1024"/>
      <c r="D735" s="1024"/>
      <c r="E735" s="1024"/>
      <c r="F735" s="1024"/>
      <c r="G735" s="1024"/>
      <c r="H735" s="1024"/>
      <c r="I735" s="2060"/>
    </row>
    <row r="736">
      <c r="A736" s="1024"/>
      <c r="B736" s="1024"/>
      <c r="C736" s="1024"/>
      <c r="D736" s="1024"/>
      <c r="E736" s="1024"/>
      <c r="F736" s="1024"/>
      <c r="G736" s="1024"/>
      <c r="H736" s="1024"/>
      <c r="I736" s="2060"/>
    </row>
    <row r="737">
      <c r="A737" s="1024"/>
      <c r="B737" s="1024"/>
      <c r="C737" s="1024"/>
      <c r="D737" s="1024"/>
      <c r="E737" s="1024"/>
      <c r="F737" s="1024"/>
      <c r="G737" s="1024"/>
      <c r="H737" s="1024"/>
      <c r="I737" s="2060"/>
    </row>
    <row r="738">
      <c r="A738" s="1024"/>
      <c r="B738" s="1024"/>
      <c r="C738" s="1024"/>
      <c r="D738" s="1024"/>
      <c r="E738" s="1024"/>
      <c r="F738" s="1024"/>
      <c r="G738" s="1024"/>
      <c r="H738" s="1024"/>
      <c r="I738" s="2060"/>
    </row>
    <row r="739">
      <c r="A739" s="1024"/>
      <c r="B739" s="1024"/>
      <c r="C739" s="1024"/>
      <c r="D739" s="1024"/>
      <c r="E739" s="1024"/>
      <c r="F739" s="1024"/>
      <c r="G739" s="1024"/>
      <c r="H739" s="1024"/>
      <c r="I739" s="2060"/>
    </row>
    <row r="740">
      <c r="A740" s="1024"/>
      <c r="B740" s="1024"/>
      <c r="C740" s="1024"/>
      <c r="D740" s="1024"/>
      <c r="E740" s="1024"/>
      <c r="F740" s="1024"/>
      <c r="G740" s="1024"/>
      <c r="H740" s="1024"/>
      <c r="I740" s="2060"/>
    </row>
    <row r="741">
      <c r="A741" s="1024"/>
      <c r="B741" s="1024"/>
      <c r="C741" s="1024"/>
      <c r="D741" s="1024"/>
      <c r="E741" s="1024"/>
      <c r="F741" s="1024"/>
      <c r="G741" s="1024"/>
      <c r="H741" s="1024"/>
      <c r="I741" s="2060"/>
    </row>
    <row r="742">
      <c r="A742" s="1024"/>
      <c r="B742" s="1024"/>
      <c r="C742" s="1024"/>
      <c r="D742" s="1024"/>
      <c r="E742" s="1024"/>
      <c r="F742" s="1024"/>
      <c r="G742" s="1024"/>
      <c r="H742" s="1024"/>
      <c r="I742" s="2060"/>
    </row>
    <row r="743">
      <c r="A743" s="1024"/>
      <c r="B743" s="1024"/>
      <c r="C743" s="1024"/>
      <c r="D743" s="1024"/>
      <c r="E743" s="1024"/>
      <c r="F743" s="1024"/>
      <c r="G743" s="1024"/>
      <c r="H743" s="1024"/>
      <c r="I743" s="2060"/>
    </row>
    <row r="744">
      <c r="A744" s="1024"/>
      <c r="B744" s="1024"/>
      <c r="C744" s="1024"/>
      <c r="D744" s="1024"/>
      <c r="E744" s="1024"/>
      <c r="F744" s="1024"/>
      <c r="G744" s="1024"/>
      <c r="H744" s="1024"/>
      <c r="I744" s="2060"/>
    </row>
    <row r="745">
      <c r="A745" s="1024"/>
      <c r="B745" s="1024"/>
      <c r="C745" s="1024"/>
      <c r="D745" s="1024"/>
      <c r="E745" s="1024"/>
      <c r="F745" s="1024"/>
      <c r="G745" s="1024"/>
      <c r="H745" s="1024"/>
      <c r="I745" s="2060"/>
    </row>
    <row r="746">
      <c r="A746" s="1024"/>
      <c r="B746" s="1024"/>
      <c r="C746" s="1024"/>
      <c r="D746" s="1024"/>
      <c r="E746" s="1024"/>
      <c r="F746" s="1024"/>
      <c r="G746" s="1024"/>
      <c r="H746" s="1024"/>
      <c r="I746" s="2060"/>
    </row>
    <row r="747">
      <c r="A747" s="1024"/>
      <c r="B747" s="1024"/>
      <c r="C747" s="1024"/>
      <c r="D747" s="1024"/>
      <c r="E747" s="1024"/>
      <c r="F747" s="1024"/>
      <c r="G747" s="1024"/>
      <c r="H747" s="1024"/>
      <c r="I747" s="2060"/>
    </row>
    <row r="748">
      <c r="A748" s="1024"/>
      <c r="B748" s="1024"/>
      <c r="C748" s="1024"/>
      <c r="D748" s="1024"/>
      <c r="E748" s="1024"/>
      <c r="F748" s="1024"/>
      <c r="G748" s="1024"/>
      <c r="H748" s="1024"/>
      <c r="I748" s="2060"/>
    </row>
    <row r="749">
      <c r="A749" s="1024"/>
      <c r="B749" s="1024"/>
      <c r="C749" s="1024"/>
      <c r="D749" s="1024"/>
      <c r="E749" s="1024"/>
      <c r="F749" s="1024"/>
      <c r="G749" s="1024"/>
      <c r="H749" s="1024"/>
      <c r="I749" s="2060"/>
    </row>
    <row r="750">
      <c r="A750" s="1024"/>
      <c r="B750" s="1024"/>
      <c r="C750" s="1024"/>
      <c r="D750" s="1024"/>
      <c r="E750" s="1024"/>
      <c r="F750" s="1024"/>
      <c r="G750" s="1024"/>
      <c r="H750" s="1024"/>
      <c r="I750" s="2060"/>
    </row>
    <row r="751">
      <c r="A751" s="1024"/>
      <c r="B751" s="1024"/>
      <c r="C751" s="1024"/>
      <c r="D751" s="1024"/>
      <c r="E751" s="1024"/>
      <c r="F751" s="1024"/>
      <c r="G751" s="1024"/>
      <c r="H751" s="1024"/>
      <c r="I751" s="2060"/>
    </row>
    <row r="752">
      <c r="A752" s="1024"/>
      <c r="B752" s="1024"/>
      <c r="C752" s="1024"/>
      <c r="D752" s="1024"/>
      <c r="E752" s="1024"/>
      <c r="F752" s="1024"/>
      <c r="G752" s="1024"/>
      <c r="H752" s="1024"/>
      <c r="I752" s="2060"/>
    </row>
    <row r="753">
      <c r="A753" s="1024"/>
      <c r="B753" s="1024"/>
      <c r="C753" s="1024"/>
      <c r="D753" s="1024"/>
      <c r="E753" s="1024"/>
      <c r="F753" s="1024"/>
      <c r="G753" s="1024"/>
      <c r="H753" s="1024"/>
      <c r="I753" s="2060"/>
    </row>
    <row r="754">
      <c r="A754" s="1024"/>
      <c r="B754" s="1024"/>
      <c r="C754" s="1024"/>
      <c r="D754" s="1024"/>
      <c r="E754" s="1024"/>
      <c r="F754" s="1024"/>
      <c r="G754" s="1024"/>
      <c r="H754" s="1024"/>
      <c r="I754" s="2060"/>
    </row>
    <row r="755">
      <c r="A755" s="1024"/>
      <c r="B755" s="1024"/>
      <c r="C755" s="1024"/>
      <c r="D755" s="1024"/>
      <c r="E755" s="1024"/>
      <c r="F755" s="1024"/>
      <c r="G755" s="1024"/>
      <c r="H755" s="1024"/>
      <c r="I755" s="2060"/>
    </row>
    <row r="756">
      <c r="A756" s="1024"/>
      <c r="B756" s="1024"/>
      <c r="C756" s="1024"/>
      <c r="D756" s="1024"/>
      <c r="E756" s="1024"/>
      <c r="F756" s="1024"/>
      <c r="G756" s="1024"/>
      <c r="H756" s="1024"/>
      <c r="I756" s="2060"/>
    </row>
    <row r="757">
      <c r="A757" s="1024"/>
      <c r="B757" s="1024"/>
      <c r="C757" s="1024"/>
      <c r="D757" s="1024"/>
      <c r="E757" s="1024"/>
      <c r="F757" s="1024"/>
      <c r="G757" s="1024"/>
      <c r="H757" s="1024"/>
      <c r="I757" s="2060"/>
    </row>
    <row r="758">
      <c r="A758" s="1024"/>
      <c r="B758" s="1024"/>
      <c r="C758" s="1024"/>
      <c r="D758" s="1024"/>
      <c r="E758" s="1024"/>
      <c r="F758" s="1024"/>
      <c r="G758" s="1024"/>
      <c r="H758" s="1024"/>
      <c r="I758" s="2060"/>
    </row>
    <row r="759">
      <c r="A759" s="1024"/>
      <c r="B759" s="1024"/>
      <c r="C759" s="1024"/>
      <c r="D759" s="1024"/>
      <c r="E759" s="1024"/>
      <c r="F759" s="1024"/>
      <c r="G759" s="1024"/>
      <c r="H759" s="1024"/>
      <c r="I759" s="2060"/>
    </row>
    <row r="760">
      <c r="A760" s="1024"/>
      <c r="B760" s="1024"/>
      <c r="C760" s="1024"/>
      <c r="D760" s="1024"/>
      <c r="E760" s="1024"/>
      <c r="F760" s="1024"/>
      <c r="G760" s="1024"/>
      <c r="H760" s="1024"/>
      <c r="I760" s="2060"/>
    </row>
    <row r="761">
      <c r="A761" s="1024"/>
      <c r="B761" s="1024"/>
      <c r="C761" s="1024"/>
      <c r="D761" s="1024"/>
      <c r="E761" s="1024"/>
      <c r="F761" s="1024"/>
      <c r="G761" s="1024"/>
      <c r="H761" s="1024"/>
      <c r="I761" s="2060"/>
    </row>
    <row r="762">
      <c r="A762" s="1024"/>
      <c r="B762" s="1024"/>
      <c r="C762" s="1024"/>
      <c r="D762" s="1024"/>
      <c r="E762" s="1024"/>
      <c r="F762" s="1024"/>
      <c r="G762" s="1024"/>
      <c r="H762" s="1024"/>
      <c r="I762" s="2060"/>
    </row>
    <row r="763">
      <c r="A763" s="1024"/>
      <c r="B763" s="1024"/>
      <c r="C763" s="1024"/>
      <c r="D763" s="1024"/>
      <c r="E763" s="1024"/>
      <c r="F763" s="1024"/>
      <c r="G763" s="1024"/>
      <c r="H763" s="1024"/>
      <c r="I763" s="2060"/>
    </row>
    <row r="764">
      <c r="A764" s="1024"/>
      <c r="B764" s="1024"/>
      <c r="C764" s="1024"/>
      <c r="D764" s="1024"/>
      <c r="E764" s="1024"/>
      <c r="F764" s="1024"/>
      <c r="G764" s="1024"/>
      <c r="H764" s="1024"/>
      <c r="I764" s="2060"/>
    </row>
    <row r="765">
      <c r="A765" s="1024"/>
      <c r="B765" s="1024"/>
      <c r="C765" s="1024"/>
      <c r="D765" s="1024"/>
      <c r="E765" s="1024"/>
      <c r="F765" s="1024"/>
      <c r="G765" s="1024"/>
      <c r="H765" s="1024"/>
      <c r="I765" s="2060"/>
    </row>
    <row r="766">
      <c r="A766" s="1024"/>
      <c r="B766" s="1024"/>
      <c r="C766" s="1024"/>
      <c r="D766" s="1024"/>
      <c r="E766" s="1024"/>
      <c r="F766" s="1024"/>
      <c r="G766" s="1024"/>
      <c r="H766" s="1024"/>
      <c r="I766" s="2060"/>
    </row>
    <row r="767">
      <c r="A767" s="1024"/>
      <c r="B767" s="1024"/>
      <c r="C767" s="1024"/>
      <c r="D767" s="1024"/>
      <c r="E767" s="1024"/>
      <c r="F767" s="1024"/>
      <c r="G767" s="1024"/>
      <c r="H767" s="1024"/>
      <c r="I767" s="2060"/>
    </row>
    <row r="768">
      <c r="A768" s="1024"/>
      <c r="B768" s="1024"/>
      <c r="C768" s="1024"/>
      <c r="D768" s="1024"/>
      <c r="E768" s="1024"/>
      <c r="F768" s="1024"/>
      <c r="G768" s="1024"/>
      <c r="H768" s="1024"/>
      <c r="I768" s="2060"/>
    </row>
    <row r="769">
      <c r="A769" s="1024"/>
      <c r="B769" s="1024"/>
      <c r="C769" s="1024"/>
      <c r="D769" s="1024"/>
      <c r="E769" s="1024"/>
      <c r="F769" s="1024"/>
      <c r="G769" s="1024"/>
      <c r="H769" s="1024"/>
      <c r="I769" s="2060"/>
    </row>
    <row r="770">
      <c r="A770" s="1024"/>
      <c r="B770" s="1024"/>
      <c r="C770" s="1024"/>
      <c r="D770" s="1024"/>
      <c r="E770" s="1024"/>
      <c r="F770" s="1024"/>
      <c r="G770" s="1024"/>
      <c r="H770" s="1024"/>
      <c r="I770" s="2060"/>
    </row>
    <row r="771">
      <c r="A771" s="1024"/>
      <c r="B771" s="1024"/>
      <c r="C771" s="1024"/>
      <c r="D771" s="1024"/>
      <c r="E771" s="1024"/>
      <c r="F771" s="1024"/>
      <c r="G771" s="1024"/>
      <c r="H771" s="1024"/>
      <c r="I771" s="2060"/>
    </row>
    <row r="772">
      <c r="A772" s="1024"/>
      <c r="B772" s="1024"/>
      <c r="C772" s="1024"/>
      <c r="D772" s="1024"/>
      <c r="E772" s="1024"/>
      <c r="F772" s="1024"/>
      <c r="G772" s="1024"/>
      <c r="H772" s="1024"/>
      <c r="I772" s="2060"/>
    </row>
    <row r="773">
      <c r="A773" s="1024"/>
      <c r="B773" s="1024"/>
      <c r="C773" s="1024"/>
      <c r="D773" s="1024"/>
      <c r="E773" s="1024"/>
      <c r="F773" s="1024"/>
      <c r="G773" s="1024"/>
      <c r="H773" s="1024"/>
      <c r="I773" s="2060"/>
    </row>
    <row r="774">
      <c r="A774" s="1024"/>
      <c r="B774" s="1024"/>
      <c r="C774" s="1024"/>
      <c r="D774" s="1024"/>
      <c r="E774" s="1024"/>
      <c r="F774" s="1024"/>
      <c r="G774" s="1024"/>
      <c r="H774" s="1024"/>
      <c r="I774" s="2060"/>
    </row>
    <row r="775">
      <c r="A775" s="1024"/>
      <c r="B775" s="1024"/>
      <c r="C775" s="1024"/>
      <c r="D775" s="1024"/>
      <c r="E775" s="1024"/>
      <c r="F775" s="1024"/>
      <c r="G775" s="1024"/>
      <c r="H775" s="1024"/>
      <c r="I775" s="2060"/>
    </row>
    <row r="776">
      <c r="A776" s="1024"/>
      <c r="B776" s="1024"/>
      <c r="C776" s="1024"/>
      <c r="D776" s="1024"/>
      <c r="E776" s="1024"/>
      <c r="F776" s="1024"/>
      <c r="G776" s="1024"/>
      <c r="H776" s="1024"/>
      <c r="I776" s="2060"/>
    </row>
    <row r="777">
      <c r="A777" s="1024"/>
      <c r="B777" s="1024"/>
      <c r="C777" s="1024"/>
      <c r="D777" s="1024"/>
      <c r="E777" s="1024"/>
      <c r="F777" s="1024"/>
      <c r="G777" s="1024"/>
      <c r="H777" s="1024"/>
      <c r="I777" s="2060"/>
    </row>
    <row r="778">
      <c r="A778" s="1024"/>
      <c r="B778" s="1024"/>
      <c r="C778" s="1024"/>
      <c r="D778" s="1024"/>
      <c r="E778" s="1024"/>
      <c r="F778" s="1024"/>
      <c r="G778" s="1024"/>
      <c r="H778" s="1024"/>
      <c r="I778" s="2060"/>
    </row>
    <row r="779">
      <c r="A779" s="1024"/>
      <c r="B779" s="1024"/>
      <c r="C779" s="1024"/>
      <c r="D779" s="1024"/>
      <c r="E779" s="1024"/>
      <c r="F779" s="1024"/>
      <c r="G779" s="1024"/>
      <c r="H779" s="1024"/>
      <c r="I779" s="2060"/>
    </row>
    <row r="780">
      <c r="A780" s="1024"/>
      <c r="B780" s="1024"/>
      <c r="C780" s="1024"/>
      <c r="D780" s="1024"/>
      <c r="E780" s="1024"/>
      <c r="F780" s="1024"/>
      <c r="G780" s="1024"/>
      <c r="H780" s="1024"/>
      <c r="I780" s="2060"/>
    </row>
    <row r="781">
      <c r="A781" s="1024"/>
      <c r="B781" s="1024"/>
      <c r="C781" s="1024"/>
      <c r="D781" s="1024"/>
      <c r="E781" s="1024"/>
      <c r="F781" s="1024"/>
      <c r="G781" s="1024"/>
      <c r="H781" s="1024"/>
      <c r="I781" s="2060"/>
    </row>
    <row r="782">
      <c r="A782" s="1024"/>
      <c r="B782" s="1024"/>
      <c r="C782" s="1024"/>
      <c r="D782" s="1024"/>
      <c r="E782" s="1024"/>
      <c r="F782" s="1024"/>
      <c r="G782" s="1024"/>
      <c r="H782" s="1024"/>
      <c r="I782" s="2060"/>
    </row>
    <row r="783">
      <c r="A783" s="1024"/>
      <c r="B783" s="1024"/>
      <c r="C783" s="1024"/>
      <c r="D783" s="1024"/>
      <c r="E783" s="1024"/>
      <c r="F783" s="1024"/>
      <c r="G783" s="1024"/>
      <c r="H783" s="1024"/>
      <c r="I783" s="2060"/>
    </row>
    <row r="784">
      <c r="A784" s="1024"/>
      <c r="B784" s="1024"/>
      <c r="C784" s="1024"/>
      <c r="D784" s="1024"/>
      <c r="E784" s="1024"/>
      <c r="F784" s="1024"/>
      <c r="G784" s="1024"/>
      <c r="H784" s="1024"/>
      <c r="I784" s="2060"/>
    </row>
    <row r="785">
      <c r="A785" s="1024"/>
      <c r="B785" s="1024"/>
      <c r="C785" s="1024"/>
      <c r="D785" s="1024"/>
      <c r="E785" s="1024"/>
      <c r="F785" s="1024"/>
      <c r="G785" s="1024"/>
      <c r="H785" s="1024"/>
      <c r="I785" s="2060"/>
    </row>
    <row r="786">
      <c r="A786" s="1024"/>
      <c r="B786" s="1024"/>
      <c r="C786" s="1024"/>
      <c r="D786" s="1024"/>
      <c r="E786" s="1024"/>
      <c r="F786" s="1024"/>
      <c r="G786" s="1024"/>
      <c r="H786" s="1024"/>
      <c r="I786" s="2060"/>
    </row>
    <row r="787">
      <c r="A787" s="1024"/>
      <c r="B787" s="1024"/>
      <c r="C787" s="1024"/>
      <c r="D787" s="1024"/>
      <c r="E787" s="1024"/>
      <c r="F787" s="1024"/>
      <c r="G787" s="1024"/>
      <c r="H787" s="1024"/>
      <c r="I787" s="2060"/>
    </row>
    <row r="788">
      <c r="A788" s="1024"/>
      <c r="B788" s="1024"/>
      <c r="C788" s="1024"/>
      <c r="D788" s="1024"/>
      <c r="E788" s="1024"/>
      <c r="F788" s="1024"/>
      <c r="G788" s="1024"/>
      <c r="H788" s="1024"/>
      <c r="I788" s="2060"/>
    </row>
    <row r="789">
      <c r="A789" s="1024"/>
      <c r="B789" s="1024"/>
      <c r="C789" s="1024"/>
      <c r="D789" s="1024"/>
      <c r="E789" s="1024"/>
      <c r="F789" s="1024"/>
      <c r="G789" s="1024"/>
      <c r="H789" s="1024"/>
      <c r="I789" s="2060"/>
    </row>
    <row r="790">
      <c r="A790" s="1024"/>
      <c r="B790" s="1024"/>
      <c r="C790" s="1024"/>
      <c r="D790" s="1024"/>
      <c r="E790" s="1024"/>
      <c r="F790" s="1024"/>
      <c r="G790" s="1024"/>
      <c r="H790" s="1024"/>
      <c r="I790" s="2060"/>
    </row>
    <row r="791">
      <c r="A791" s="1024"/>
      <c r="B791" s="1024"/>
      <c r="C791" s="1024"/>
      <c r="D791" s="1024"/>
      <c r="E791" s="1024"/>
      <c r="F791" s="1024"/>
      <c r="G791" s="1024"/>
      <c r="H791" s="1024"/>
      <c r="I791" s="2060"/>
    </row>
    <row r="792">
      <c r="A792" s="1024"/>
      <c r="B792" s="1024"/>
      <c r="C792" s="1024"/>
      <c r="D792" s="1024"/>
      <c r="E792" s="1024"/>
      <c r="F792" s="1024"/>
      <c r="G792" s="1024"/>
      <c r="H792" s="1024"/>
      <c r="I792" s="2060"/>
    </row>
    <row r="793">
      <c r="A793" s="1024"/>
      <c r="B793" s="1024"/>
      <c r="C793" s="1024"/>
      <c r="D793" s="1024"/>
      <c r="E793" s="1024"/>
      <c r="F793" s="1024"/>
      <c r="G793" s="1024"/>
      <c r="H793" s="1024"/>
      <c r="I793" s="2060"/>
    </row>
    <row r="794">
      <c r="A794" s="1024"/>
      <c r="B794" s="1024"/>
      <c r="C794" s="1024"/>
      <c r="D794" s="1024"/>
      <c r="E794" s="1024"/>
      <c r="F794" s="1024"/>
      <c r="G794" s="1024"/>
      <c r="H794" s="1024"/>
      <c r="I794" s="2060"/>
    </row>
    <row r="795">
      <c r="A795" s="1024"/>
      <c r="B795" s="1024"/>
      <c r="C795" s="1024"/>
      <c r="D795" s="1024"/>
      <c r="E795" s="1024"/>
      <c r="F795" s="1024"/>
      <c r="G795" s="1024"/>
      <c r="H795" s="1024"/>
      <c r="I795" s="2060"/>
    </row>
    <row r="796">
      <c r="A796" s="1024"/>
      <c r="B796" s="1024"/>
      <c r="C796" s="1024"/>
      <c r="D796" s="1024"/>
      <c r="E796" s="1024"/>
      <c r="F796" s="1024"/>
      <c r="G796" s="1024"/>
      <c r="H796" s="1024"/>
      <c r="I796" s="2060"/>
    </row>
    <row r="797">
      <c r="A797" s="1024"/>
      <c r="B797" s="1024"/>
      <c r="C797" s="1024"/>
      <c r="D797" s="1024"/>
      <c r="E797" s="1024"/>
      <c r="F797" s="1024"/>
      <c r="G797" s="1024"/>
      <c r="H797" s="1024"/>
      <c r="I797" s="2060"/>
    </row>
    <row r="798">
      <c r="A798" s="1024"/>
      <c r="B798" s="1024"/>
      <c r="C798" s="1024"/>
      <c r="D798" s="1024"/>
      <c r="E798" s="1024"/>
      <c r="F798" s="1024"/>
      <c r="G798" s="1024"/>
      <c r="H798" s="1024"/>
      <c r="I798" s="2060"/>
    </row>
    <row r="799">
      <c r="A799" s="1024"/>
      <c r="B799" s="1024"/>
      <c r="C799" s="1024"/>
      <c r="D799" s="1024"/>
      <c r="E799" s="1024"/>
      <c r="F799" s="1024"/>
      <c r="G799" s="1024"/>
      <c r="H799" s="1024"/>
      <c r="I799" s="2060"/>
    </row>
    <row r="800">
      <c r="A800" s="1024"/>
      <c r="B800" s="1024"/>
      <c r="C800" s="1024"/>
      <c r="D800" s="1024"/>
      <c r="E800" s="1024"/>
      <c r="F800" s="1024"/>
      <c r="G800" s="1024"/>
      <c r="H800" s="1024"/>
      <c r="I800" s="2060"/>
    </row>
    <row r="801">
      <c r="A801" s="1024"/>
      <c r="B801" s="1024"/>
      <c r="C801" s="1024"/>
      <c r="D801" s="1024"/>
      <c r="E801" s="1024"/>
      <c r="F801" s="1024"/>
      <c r="G801" s="1024"/>
      <c r="H801" s="1024"/>
      <c r="I801" s="2060"/>
    </row>
    <row r="802">
      <c r="A802" s="1024"/>
      <c r="B802" s="1024"/>
      <c r="C802" s="1024"/>
      <c r="D802" s="1024"/>
      <c r="E802" s="1024"/>
      <c r="F802" s="1024"/>
      <c r="G802" s="1024"/>
      <c r="H802" s="1024"/>
      <c r="I802" s="2060"/>
    </row>
    <row r="803">
      <c r="A803" s="1024"/>
      <c r="B803" s="1024"/>
      <c r="C803" s="1024"/>
      <c r="D803" s="1024"/>
      <c r="E803" s="1024"/>
      <c r="F803" s="1024"/>
      <c r="G803" s="1024"/>
      <c r="H803" s="1024"/>
      <c r="I803" s="2060"/>
    </row>
    <row r="804">
      <c r="A804" s="1024"/>
      <c r="B804" s="1024"/>
      <c r="C804" s="1024"/>
      <c r="D804" s="1024"/>
      <c r="E804" s="1024"/>
      <c r="F804" s="1024"/>
      <c r="G804" s="1024"/>
      <c r="H804" s="1024"/>
      <c r="I804" s="2060"/>
    </row>
    <row r="805">
      <c r="A805" s="1024"/>
      <c r="B805" s="1024"/>
      <c r="C805" s="1024"/>
      <c r="D805" s="1024"/>
      <c r="E805" s="1024"/>
      <c r="F805" s="1024"/>
      <c r="G805" s="1024"/>
      <c r="H805" s="1024"/>
      <c r="I805" s="2060"/>
    </row>
    <row r="806">
      <c r="A806" s="1024"/>
      <c r="B806" s="1024"/>
      <c r="C806" s="1024"/>
      <c r="D806" s="1024"/>
      <c r="E806" s="1024"/>
      <c r="F806" s="1024"/>
      <c r="G806" s="1024"/>
      <c r="H806" s="1024"/>
      <c r="I806" s="2060"/>
    </row>
    <row r="807">
      <c r="A807" s="1024"/>
      <c r="B807" s="1024"/>
      <c r="C807" s="1024"/>
      <c r="D807" s="1024"/>
      <c r="E807" s="1024"/>
      <c r="F807" s="1024"/>
      <c r="G807" s="1024"/>
      <c r="H807" s="1024"/>
      <c r="I807" s="2060"/>
    </row>
    <row r="808">
      <c r="A808" s="1024"/>
      <c r="B808" s="1024"/>
      <c r="C808" s="1024"/>
      <c r="D808" s="1024"/>
      <c r="E808" s="1024"/>
      <c r="F808" s="1024"/>
      <c r="G808" s="1024"/>
      <c r="H808" s="1024"/>
      <c r="I808" s="2060"/>
    </row>
    <row r="809">
      <c r="A809" s="1024"/>
      <c r="B809" s="1024"/>
      <c r="C809" s="1024"/>
      <c r="D809" s="1024"/>
      <c r="E809" s="1024"/>
      <c r="F809" s="1024"/>
      <c r="G809" s="1024"/>
      <c r="H809" s="1024"/>
      <c r="I809" s="2060"/>
    </row>
    <row r="810">
      <c r="A810" s="1024"/>
      <c r="B810" s="1024"/>
      <c r="C810" s="1024"/>
      <c r="D810" s="1024"/>
      <c r="E810" s="1024"/>
      <c r="F810" s="1024"/>
      <c r="G810" s="1024"/>
      <c r="H810" s="1024"/>
      <c r="I810" s="2060"/>
    </row>
    <row r="811">
      <c r="A811" s="1024"/>
      <c r="B811" s="1024"/>
      <c r="C811" s="1024"/>
      <c r="D811" s="1024"/>
      <c r="E811" s="1024"/>
      <c r="F811" s="1024"/>
      <c r="G811" s="1024"/>
      <c r="H811" s="1024"/>
      <c r="I811" s="2060"/>
    </row>
    <row r="812">
      <c r="A812" s="1024"/>
      <c r="B812" s="1024"/>
      <c r="C812" s="1024"/>
      <c r="D812" s="1024"/>
      <c r="E812" s="1024"/>
      <c r="F812" s="1024"/>
      <c r="G812" s="1024"/>
      <c r="H812" s="1024"/>
      <c r="I812" s="2060"/>
    </row>
    <row r="813">
      <c r="A813" s="1024"/>
      <c r="B813" s="1024"/>
      <c r="C813" s="1024"/>
      <c r="D813" s="1024"/>
      <c r="E813" s="1024"/>
      <c r="F813" s="1024"/>
      <c r="G813" s="1024"/>
      <c r="H813" s="1024"/>
      <c r="I813" s="2060"/>
    </row>
    <row r="814">
      <c r="A814" s="1024"/>
      <c r="B814" s="1024"/>
      <c r="C814" s="1024"/>
      <c r="D814" s="1024"/>
      <c r="E814" s="1024"/>
      <c r="F814" s="1024"/>
      <c r="G814" s="1024"/>
      <c r="H814" s="1024"/>
      <c r="I814" s="2060"/>
    </row>
    <row r="815">
      <c r="A815" s="1024"/>
      <c r="B815" s="1024"/>
      <c r="C815" s="1024"/>
      <c r="D815" s="1024"/>
      <c r="E815" s="1024"/>
      <c r="F815" s="1024"/>
      <c r="G815" s="1024"/>
      <c r="H815" s="1024"/>
      <c r="I815" s="2060"/>
    </row>
    <row r="816">
      <c r="A816" s="1024"/>
      <c r="B816" s="1024"/>
      <c r="C816" s="1024"/>
      <c r="D816" s="1024"/>
      <c r="E816" s="1024"/>
      <c r="F816" s="1024"/>
      <c r="G816" s="1024"/>
      <c r="H816" s="1024"/>
      <c r="I816" s="2060"/>
    </row>
    <row r="817">
      <c r="A817" s="1024"/>
      <c r="B817" s="1024"/>
      <c r="C817" s="1024"/>
      <c r="D817" s="1024"/>
      <c r="E817" s="1024"/>
      <c r="F817" s="1024"/>
      <c r="G817" s="1024"/>
      <c r="H817" s="1024"/>
      <c r="I817" s="2060"/>
    </row>
    <row r="818">
      <c r="A818" s="1024"/>
      <c r="B818" s="1024"/>
      <c r="C818" s="1024"/>
      <c r="D818" s="1024"/>
      <c r="E818" s="1024"/>
      <c r="F818" s="1024"/>
      <c r="G818" s="1024"/>
      <c r="H818" s="1024"/>
      <c r="I818" s="2060"/>
    </row>
    <row r="819">
      <c r="A819" s="1024"/>
      <c r="B819" s="1024"/>
      <c r="C819" s="1024"/>
      <c r="D819" s="1024"/>
      <c r="E819" s="1024"/>
      <c r="F819" s="1024"/>
      <c r="G819" s="1024"/>
      <c r="H819" s="1024"/>
      <c r="I819" s="2060"/>
    </row>
    <row r="820">
      <c r="A820" s="1024"/>
      <c r="B820" s="1024"/>
      <c r="C820" s="1024"/>
      <c r="D820" s="1024"/>
      <c r="E820" s="1024"/>
      <c r="F820" s="1024"/>
      <c r="G820" s="1024"/>
      <c r="H820" s="1024"/>
      <c r="I820" s="2060"/>
    </row>
    <row r="821">
      <c r="A821" s="1024"/>
      <c r="B821" s="1024"/>
      <c r="C821" s="1024"/>
      <c r="D821" s="1024"/>
      <c r="E821" s="1024"/>
      <c r="F821" s="1024"/>
      <c r="G821" s="1024"/>
      <c r="H821" s="1024"/>
      <c r="I821" s="2060"/>
    </row>
    <row r="822">
      <c r="A822" s="1024"/>
      <c r="B822" s="1024"/>
      <c r="C822" s="1024"/>
      <c r="D822" s="1024"/>
      <c r="E822" s="1024"/>
      <c r="F822" s="1024"/>
      <c r="G822" s="1024"/>
      <c r="H822" s="1024"/>
      <c r="I822" s="2060"/>
    </row>
    <row r="823">
      <c r="A823" s="1024"/>
      <c r="B823" s="1024"/>
      <c r="C823" s="1024"/>
      <c r="D823" s="1024"/>
      <c r="E823" s="1024"/>
      <c r="F823" s="1024"/>
      <c r="G823" s="1024"/>
      <c r="H823" s="1024"/>
      <c r="I823" s="2060"/>
    </row>
    <row r="824">
      <c r="A824" s="1024"/>
      <c r="B824" s="1024"/>
      <c r="C824" s="1024"/>
      <c r="D824" s="1024"/>
      <c r="E824" s="1024"/>
      <c r="F824" s="1024"/>
      <c r="G824" s="1024"/>
      <c r="H824" s="1024"/>
      <c r="I824" s="2060"/>
    </row>
    <row r="825">
      <c r="A825" s="1024"/>
      <c r="B825" s="1024"/>
      <c r="C825" s="1024"/>
      <c r="D825" s="1024"/>
      <c r="E825" s="1024"/>
      <c r="F825" s="1024"/>
      <c r="G825" s="1024"/>
      <c r="H825" s="1024"/>
      <c r="I825" s="2060"/>
    </row>
    <row r="826">
      <c r="A826" s="1024"/>
      <c r="B826" s="1024"/>
      <c r="C826" s="1024"/>
      <c r="D826" s="1024"/>
      <c r="E826" s="1024"/>
      <c r="F826" s="1024"/>
      <c r="G826" s="1024"/>
      <c r="H826" s="1024"/>
      <c r="I826" s="2060"/>
    </row>
    <row r="827">
      <c r="A827" s="1024"/>
      <c r="B827" s="1024"/>
      <c r="C827" s="1024"/>
      <c r="D827" s="1024"/>
      <c r="E827" s="1024"/>
      <c r="F827" s="1024"/>
      <c r="G827" s="1024"/>
      <c r="H827" s="1024"/>
      <c r="I827" s="2060"/>
    </row>
    <row r="828">
      <c r="A828" s="1024"/>
      <c r="B828" s="1024"/>
      <c r="C828" s="1024"/>
      <c r="D828" s="1024"/>
      <c r="E828" s="1024"/>
      <c r="F828" s="1024"/>
      <c r="G828" s="1024"/>
      <c r="H828" s="1024"/>
      <c r="I828" s="2060"/>
    </row>
    <row r="829">
      <c r="A829" s="1024"/>
      <c r="B829" s="1024"/>
      <c r="C829" s="1024"/>
      <c r="D829" s="1024"/>
      <c r="E829" s="1024"/>
      <c r="F829" s="1024"/>
      <c r="G829" s="1024"/>
      <c r="H829" s="1024"/>
      <c r="I829" s="2060"/>
    </row>
    <row r="830">
      <c r="A830" s="1024"/>
      <c r="B830" s="1024"/>
      <c r="C830" s="1024"/>
      <c r="D830" s="1024"/>
      <c r="E830" s="1024"/>
      <c r="F830" s="1024"/>
      <c r="G830" s="1024"/>
      <c r="H830" s="1024"/>
      <c r="I830" s="2060"/>
    </row>
    <row r="831">
      <c r="A831" s="1024"/>
      <c r="B831" s="1024"/>
      <c r="C831" s="1024"/>
      <c r="D831" s="1024"/>
      <c r="E831" s="1024"/>
      <c r="F831" s="1024"/>
      <c r="G831" s="1024"/>
      <c r="H831" s="1024"/>
      <c r="I831" s="2060"/>
    </row>
    <row r="832">
      <c r="A832" s="1024"/>
      <c r="B832" s="1024"/>
      <c r="C832" s="1024"/>
      <c r="D832" s="1024"/>
      <c r="E832" s="1024"/>
      <c r="F832" s="1024"/>
      <c r="G832" s="1024"/>
      <c r="H832" s="1024"/>
      <c r="I832" s="2060"/>
    </row>
    <row r="833">
      <c r="A833" s="1024"/>
      <c r="B833" s="1024"/>
      <c r="C833" s="1024"/>
      <c r="D833" s="1024"/>
      <c r="E833" s="1024"/>
      <c r="F833" s="1024"/>
      <c r="G833" s="1024"/>
      <c r="H833" s="1024"/>
      <c r="I833" s="2060"/>
    </row>
    <row r="834">
      <c r="A834" s="1024"/>
      <c r="B834" s="1024"/>
      <c r="C834" s="1024"/>
      <c r="D834" s="1024"/>
      <c r="E834" s="1024"/>
      <c r="F834" s="1024"/>
      <c r="G834" s="1024"/>
      <c r="H834" s="1024"/>
      <c r="I834" s="2060"/>
    </row>
    <row r="835">
      <c r="A835" s="1024"/>
      <c r="B835" s="1024"/>
      <c r="C835" s="1024"/>
      <c r="D835" s="1024"/>
      <c r="E835" s="1024"/>
      <c r="F835" s="1024"/>
      <c r="G835" s="1024"/>
      <c r="H835" s="1024"/>
      <c r="I835" s="2060"/>
    </row>
    <row r="836">
      <c r="A836" s="1024"/>
      <c r="B836" s="1024"/>
      <c r="C836" s="1024"/>
      <c r="D836" s="1024"/>
      <c r="E836" s="1024"/>
      <c r="F836" s="1024"/>
      <c r="G836" s="1024"/>
      <c r="H836" s="1024"/>
      <c r="I836" s="2060"/>
    </row>
    <row r="837">
      <c r="A837" s="1024"/>
      <c r="B837" s="1024"/>
      <c r="C837" s="1024"/>
      <c r="D837" s="1024"/>
      <c r="E837" s="1024"/>
      <c r="F837" s="1024"/>
      <c r="G837" s="1024"/>
      <c r="H837" s="1024"/>
      <c r="I837" s="2060"/>
    </row>
    <row r="838">
      <c r="A838" s="1024"/>
      <c r="B838" s="1024"/>
      <c r="C838" s="1024"/>
      <c r="D838" s="1024"/>
      <c r="E838" s="1024"/>
      <c r="F838" s="1024"/>
      <c r="G838" s="1024"/>
      <c r="H838" s="1024"/>
      <c r="I838" s="2060"/>
    </row>
    <row r="839">
      <c r="A839" s="1024"/>
      <c r="B839" s="1024"/>
      <c r="C839" s="1024"/>
      <c r="D839" s="1024"/>
      <c r="E839" s="1024"/>
      <c r="F839" s="1024"/>
      <c r="G839" s="1024"/>
      <c r="H839" s="1024"/>
      <c r="I839" s="2060"/>
    </row>
    <row r="840">
      <c r="A840" s="1024"/>
      <c r="B840" s="1024"/>
      <c r="C840" s="1024"/>
      <c r="D840" s="1024"/>
      <c r="E840" s="1024"/>
      <c r="F840" s="1024"/>
      <c r="G840" s="1024"/>
      <c r="H840" s="1024"/>
      <c r="I840" s="2060"/>
    </row>
    <row r="841">
      <c r="A841" s="1024"/>
      <c r="B841" s="1024"/>
      <c r="C841" s="1024"/>
      <c r="D841" s="1024"/>
      <c r="E841" s="1024"/>
      <c r="F841" s="1024"/>
      <c r="G841" s="1024"/>
      <c r="H841" s="1024"/>
      <c r="I841" s="2060"/>
    </row>
    <row r="842">
      <c r="A842" s="1024"/>
      <c r="B842" s="1024"/>
      <c r="C842" s="1024"/>
      <c r="D842" s="1024"/>
      <c r="E842" s="1024"/>
      <c r="F842" s="1024"/>
      <c r="G842" s="1024"/>
      <c r="H842" s="1024"/>
      <c r="I842" s="2060"/>
    </row>
    <row r="843">
      <c r="A843" s="1024"/>
      <c r="B843" s="1024"/>
      <c r="C843" s="1024"/>
      <c r="D843" s="1024"/>
      <c r="E843" s="1024"/>
      <c r="F843" s="1024"/>
      <c r="G843" s="1024"/>
      <c r="H843" s="1024"/>
      <c r="I843" s="2060"/>
    </row>
    <row r="844">
      <c r="A844" s="1024"/>
      <c r="B844" s="1024"/>
      <c r="C844" s="1024"/>
      <c r="D844" s="1024"/>
      <c r="E844" s="1024"/>
      <c r="F844" s="1024"/>
      <c r="G844" s="1024"/>
      <c r="H844" s="1024"/>
      <c r="I844" s="2060"/>
    </row>
    <row r="845">
      <c r="A845" s="1024"/>
      <c r="B845" s="1024"/>
      <c r="C845" s="1024"/>
      <c r="D845" s="1024"/>
      <c r="E845" s="1024"/>
      <c r="F845" s="1024"/>
      <c r="G845" s="1024"/>
      <c r="H845" s="1024"/>
      <c r="I845" s="2060"/>
    </row>
    <row r="846">
      <c r="A846" s="1024"/>
      <c r="B846" s="1024"/>
      <c r="C846" s="1024"/>
      <c r="D846" s="1024"/>
      <c r="E846" s="1024"/>
      <c r="F846" s="1024"/>
      <c r="G846" s="1024"/>
      <c r="H846" s="1024"/>
      <c r="I846" s="2060"/>
    </row>
    <row r="847">
      <c r="A847" s="1024"/>
      <c r="B847" s="1024"/>
      <c r="C847" s="1024"/>
      <c r="D847" s="1024"/>
      <c r="E847" s="1024"/>
      <c r="F847" s="1024"/>
      <c r="G847" s="1024"/>
      <c r="H847" s="1024"/>
      <c r="I847" s="2060"/>
    </row>
    <row r="848">
      <c r="A848" s="1024"/>
      <c r="B848" s="1024"/>
      <c r="C848" s="1024"/>
      <c r="D848" s="1024"/>
      <c r="E848" s="1024"/>
      <c r="F848" s="1024"/>
      <c r="G848" s="1024"/>
      <c r="H848" s="1024"/>
      <c r="I848" s="2060"/>
    </row>
    <row r="849">
      <c r="A849" s="1024"/>
      <c r="B849" s="1024"/>
      <c r="C849" s="1024"/>
      <c r="D849" s="1024"/>
      <c r="E849" s="1024"/>
      <c r="F849" s="1024"/>
      <c r="G849" s="1024"/>
      <c r="H849" s="1024"/>
      <c r="I849" s="2060"/>
    </row>
    <row r="850">
      <c r="A850" s="1024"/>
      <c r="B850" s="1024"/>
      <c r="C850" s="1024"/>
      <c r="D850" s="1024"/>
      <c r="E850" s="1024"/>
      <c r="F850" s="1024"/>
      <c r="G850" s="1024"/>
      <c r="H850" s="1024"/>
      <c r="I850" s="2060"/>
    </row>
    <row r="851">
      <c r="A851" s="1024"/>
      <c r="B851" s="1024"/>
      <c r="C851" s="1024"/>
      <c r="D851" s="1024"/>
      <c r="E851" s="1024"/>
      <c r="F851" s="1024"/>
      <c r="G851" s="1024"/>
      <c r="H851" s="1024"/>
      <c r="I851" s="2060"/>
    </row>
    <row r="852">
      <c r="A852" s="1024"/>
      <c r="B852" s="1024"/>
      <c r="C852" s="1024"/>
      <c r="D852" s="1024"/>
      <c r="E852" s="1024"/>
      <c r="F852" s="1024"/>
      <c r="G852" s="1024"/>
      <c r="H852" s="1024"/>
      <c r="I852" s="2060"/>
    </row>
    <row r="853">
      <c r="A853" s="1024"/>
      <c r="B853" s="1024"/>
      <c r="C853" s="1024"/>
      <c r="D853" s="1024"/>
      <c r="E853" s="1024"/>
      <c r="F853" s="1024"/>
      <c r="G853" s="1024"/>
      <c r="H853" s="1024"/>
      <c r="I853" s="2060"/>
    </row>
    <row r="854">
      <c r="A854" s="1024"/>
      <c r="B854" s="1024"/>
      <c r="C854" s="1024"/>
      <c r="D854" s="1024"/>
      <c r="E854" s="1024"/>
      <c r="F854" s="1024"/>
      <c r="G854" s="1024"/>
      <c r="H854" s="1024"/>
      <c r="I854" s="2060"/>
    </row>
    <row r="855">
      <c r="A855" s="1024"/>
      <c r="B855" s="1024"/>
      <c r="C855" s="1024"/>
      <c r="D855" s="1024"/>
      <c r="E855" s="1024"/>
      <c r="F855" s="1024"/>
      <c r="G855" s="1024"/>
      <c r="H855" s="1024"/>
      <c r="I855" s="2060"/>
    </row>
    <row r="856">
      <c r="A856" s="1024"/>
      <c r="B856" s="1024"/>
      <c r="C856" s="1024"/>
      <c r="D856" s="1024"/>
      <c r="E856" s="1024"/>
      <c r="F856" s="1024"/>
      <c r="G856" s="1024"/>
      <c r="H856" s="1024"/>
      <c r="I856" s="2060"/>
    </row>
    <row r="857">
      <c r="A857" s="1024"/>
      <c r="B857" s="1024"/>
      <c r="C857" s="1024"/>
      <c r="D857" s="1024"/>
      <c r="E857" s="1024"/>
      <c r="F857" s="1024"/>
      <c r="G857" s="1024"/>
      <c r="H857" s="1024"/>
      <c r="I857" s="2060"/>
    </row>
    <row r="858">
      <c r="A858" s="1024"/>
      <c r="B858" s="1024"/>
      <c r="C858" s="1024"/>
      <c r="D858" s="1024"/>
      <c r="E858" s="1024"/>
      <c r="F858" s="1024"/>
      <c r="G858" s="1024"/>
      <c r="H858" s="1024"/>
      <c r="I858" s="2060"/>
    </row>
    <row r="859">
      <c r="A859" s="1024"/>
      <c r="B859" s="1024"/>
      <c r="C859" s="1024"/>
      <c r="D859" s="1024"/>
      <c r="E859" s="1024"/>
      <c r="F859" s="1024"/>
      <c r="G859" s="1024"/>
      <c r="H859" s="1024"/>
      <c r="I859" s="2060"/>
    </row>
    <row r="860">
      <c r="A860" s="1024"/>
      <c r="B860" s="1024"/>
      <c r="C860" s="1024"/>
      <c r="D860" s="1024"/>
      <c r="E860" s="1024"/>
      <c r="F860" s="1024"/>
      <c r="G860" s="1024"/>
      <c r="H860" s="1024"/>
      <c r="I860" s="2060"/>
    </row>
    <row r="861">
      <c r="A861" s="1024"/>
      <c r="B861" s="1024"/>
      <c r="C861" s="1024"/>
      <c r="D861" s="1024"/>
      <c r="E861" s="1024"/>
      <c r="F861" s="1024"/>
      <c r="G861" s="1024"/>
      <c r="H861" s="1024"/>
      <c r="I861" s="2060"/>
    </row>
    <row r="862">
      <c r="A862" s="1024"/>
      <c r="B862" s="1024"/>
      <c r="C862" s="1024"/>
      <c r="D862" s="1024"/>
      <c r="E862" s="1024"/>
      <c r="F862" s="1024"/>
      <c r="G862" s="1024"/>
      <c r="H862" s="1024"/>
      <c r="I862" s="2060"/>
    </row>
    <row r="863">
      <c r="A863" s="1024"/>
      <c r="B863" s="1024"/>
      <c r="C863" s="1024"/>
      <c r="D863" s="1024"/>
      <c r="E863" s="1024"/>
      <c r="F863" s="1024"/>
      <c r="G863" s="1024"/>
      <c r="H863" s="1024"/>
      <c r="I863" s="2060"/>
    </row>
    <row r="864">
      <c r="A864" s="1024"/>
      <c r="B864" s="1024"/>
      <c r="C864" s="1024"/>
      <c r="D864" s="1024"/>
      <c r="E864" s="1024"/>
      <c r="F864" s="1024"/>
      <c r="G864" s="1024"/>
      <c r="H864" s="1024"/>
      <c r="I864" s="2060"/>
    </row>
    <row r="865">
      <c r="A865" s="1024"/>
      <c r="B865" s="1024"/>
      <c r="C865" s="1024"/>
      <c r="D865" s="1024"/>
      <c r="E865" s="1024"/>
      <c r="F865" s="1024"/>
      <c r="G865" s="1024"/>
      <c r="H865" s="1024"/>
      <c r="I865" s="2060"/>
    </row>
    <row r="866">
      <c r="A866" s="1024"/>
      <c r="B866" s="1024"/>
      <c r="C866" s="1024"/>
      <c r="D866" s="1024"/>
      <c r="E866" s="1024"/>
      <c r="F866" s="1024"/>
      <c r="G866" s="1024"/>
      <c r="H866" s="1024"/>
      <c r="I866" s="2060"/>
    </row>
    <row r="867">
      <c r="A867" s="1024"/>
      <c r="B867" s="1024"/>
      <c r="C867" s="1024"/>
      <c r="D867" s="1024"/>
      <c r="E867" s="1024"/>
      <c r="F867" s="1024"/>
      <c r="G867" s="1024"/>
      <c r="H867" s="1024"/>
      <c r="I867" s="2060"/>
    </row>
    <row r="868">
      <c r="A868" s="1024"/>
      <c r="B868" s="1024"/>
      <c r="C868" s="1024"/>
      <c r="D868" s="1024"/>
      <c r="E868" s="1024"/>
      <c r="F868" s="1024"/>
      <c r="G868" s="1024"/>
      <c r="H868" s="1024"/>
      <c r="I868" s="2060"/>
    </row>
    <row r="869">
      <c r="A869" s="1024"/>
      <c r="B869" s="1024"/>
      <c r="C869" s="1024"/>
      <c r="D869" s="1024"/>
      <c r="E869" s="1024"/>
      <c r="F869" s="1024"/>
      <c r="G869" s="1024"/>
      <c r="H869" s="1024"/>
      <c r="I869" s="2060"/>
    </row>
    <row r="870">
      <c r="A870" s="1024"/>
      <c r="B870" s="1024"/>
      <c r="C870" s="1024"/>
      <c r="D870" s="1024"/>
      <c r="E870" s="1024"/>
      <c r="F870" s="1024"/>
      <c r="G870" s="1024"/>
      <c r="H870" s="1024"/>
      <c r="I870" s="2060"/>
    </row>
    <row r="871">
      <c r="A871" s="1024"/>
      <c r="B871" s="1024"/>
      <c r="C871" s="1024"/>
      <c r="D871" s="1024"/>
      <c r="E871" s="1024"/>
      <c r="F871" s="1024"/>
      <c r="G871" s="1024"/>
      <c r="H871" s="1024"/>
      <c r="I871" s="2060"/>
    </row>
    <row r="872">
      <c r="A872" s="1024"/>
      <c r="B872" s="1024"/>
      <c r="C872" s="1024"/>
      <c r="D872" s="1024"/>
      <c r="E872" s="1024"/>
      <c r="F872" s="1024"/>
      <c r="G872" s="1024"/>
      <c r="H872" s="1024"/>
      <c r="I872" s="2060"/>
    </row>
    <row r="873">
      <c r="A873" s="1024"/>
      <c r="B873" s="1024"/>
      <c r="C873" s="1024"/>
      <c r="D873" s="1024"/>
      <c r="E873" s="1024"/>
      <c r="F873" s="1024"/>
      <c r="G873" s="1024"/>
      <c r="H873" s="1024"/>
      <c r="I873" s="2060"/>
    </row>
    <row r="874">
      <c r="A874" s="1024"/>
      <c r="B874" s="1024"/>
      <c r="C874" s="1024"/>
      <c r="D874" s="1024"/>
      <c r="E874" s="1024"/>
      <c r="F874" s="1024"/>
      <c r="G874" s="1024"/>
      <c r="H874" s="1024"/>
      <c r="I874" s="2060"/>
    </row>
    <row r="875">
      <c r="A875" s="1024"/>
      <c r="B875" s="1024"/>
      <c r="C875" s="1024"/>
      <c r="D875" s="1024"/>
      <c r="E875" s="1024"/>
      <c r="F875" s="1024"/>
      <c r="G875" s="1024"/>
      <c r="H875" s="1024"/>
      <c r="I875" s="2060"/>
    </row>
    <row r="876">
      <c r="A876" s="1024"/>
      <c r="B876" s="1024"/>
      <c r="C876" s="1024"/>
      <c r="D876" s="1024"/>
      <c r="E876" s="1024"/>
      <c r="F876" s="1024"/>
      <c r="G876" s="1024"/>
      <c r="H876" s="1024"/>
      <c r="I876" s="2060"/>
    </row>
    <row r="877">
      <c r="A877" s="1024"/>
      <c r="B877" s="1024"/>
      <c r="C877" s="1024"/>
      <c r="D877" s="1024"/>
      <c r="E877" s="1024"/>
      <c r="F877" s="1024"/>
      <c r="G877" s="1024"/>
      <c r="H877" s="1024"/>
      <c r="I877" s="2060"/>
    </row>
    <row r="878">
      <c r="A878" s="1024"/>
      <c r="B878" s="1024"/>
      <c r="C878" s="1024"/>
      <c r="D878" s="1024"/>
      <c r="E878" s="1024"/>
      <c r="F878" s="1024"/>
      <c r="G878" s="1024"/>
      <c r="H878" s="1024"/>
      <c r="I878" s="2060"/>
    </row>
    <row r="879">
      <c r="A879" s="1024"/>
      <c r="B879" s="1024"/>
      <c r="C879" s="1024"/>
      <c r="D879" s="1024"/>
      <c r="E879" s="1024"/>
      <c r="F879" s="1024"/>
      <c r="G879" s="1024"/>
      <c r="H879" s="1024"/>
      <c r="I879" s="2060"/>
    </row>
    <row r="880">
      <c r="A880" s="1024"/>
      <c r="B880" s="1024"/>
      <c r="C880" s="1024"/>
      <c r="D880" s="1024"/>
      <c r="E880" s="1024"/>
      <c r="F880" s="1024"/>
      <c r="G880" s="1024"/>
      <c r="H880" s="1024"/>
      <c r="I880" s="2060"/>
    </row>
    <row r="881">
      <c r="A881" s="1024"/>
      <c r="B881" s="1024"/>
      <c r="C881" s="1024"/>
      <c r="D881" s="1024"/>
      <c r="E881" s="1024"/>
      <c r="F881" s="1024"/>
      <c r="G881" s="1024"/>
      <c r="H881" s="1024"/>
      <c r="I881" s="2060"/>
    </row>
    <row r="882">
      <c r="A882" s="1024"/>
      <c r="B882" s="1024"/>
      <c r="C882" s="1024"/>
      <c r="D882" s="1024"/>
      <c r="E882" s="1024"/>
      <c r="F882" s="1024"/>
      <c r="G882" s="1024"/>
      <c r="H882" s="1024"/>
      <c r="I882" s="2060"/>
    </row>
    <row r="883">
      <c r="A883" s="1024"/>
      <c r="B883" s="1024"/>
      <c r="C883" s="1024"/>
      <c r="D883" s="1024"/>
      <c r="E883" s="1024"/>
      <c r="F883" s="1024"/>
      <c r="G883" s="1024"/>
      <c r="H883" s="1024"/>
      <c r="I883" s="2060"/>
    </row>
    <row r="884">
      <c r="A884" s="1024"/>
      <c r="B884" s="1024"/>
      <c r="C884" s="1024"/>
      <c r="D884" s="1024"/>
      <c r="E884" s="1024"/>
      <c r="F884" s="1024"/>
      <c r="G884" s="1024"/>
      <c r="H884" s="1024"/>
      <c r="I884" s="2060"/>
    </row>
    <row r="885">
      <c r="A885" s="1024"/>
      <c r="B885" s="1024"/>
      <c r="C885" s="1024"/>
      <c r="D885" s="1024"/>
      <c r="E885" s="1024"/>
      <c r="F885" s="1024"/>
      <c r="G885" s="1024"/>
      <c r="H885" s="1024"/>
      <c r="I885" s="2060"/>
    </row>
    <row r="886">
      <c r="A886" s="1024"/>
      <c r="B886" s="1024"/>
      <c r="C886" s="1024"/>
      <c r="D886" s="1024"/>
      <c r="E886" s="1024"/>
      <c r="F886" s="1024"/>
      <c r="G886" s="1024"/>
      <c r="H886" s="1024"/>
      <c r="I886" s="2060"/>
    </row>
    <row r="887">
      <c r="A887" s="1024"/>
      <c r="B887" s="1024"/>
      <c r="C887" s="1024"/>
      <c r="D887" s="1024"/>
      <c r="E887" s="1024"/>
      <c r="F887" s="1024"/>
      <c r="G887" s="1024"/>
      <c r="H887" s="1024"/>
      <c r="I887" s="2060"/>
    </row>
    <row r="888">
      <c r="A888" s="1024"/>
      <c r="B888" s="1024"/>
      <c r="C888" s="1024"/>
      <c r="D888" s="1024"/>
      <c r="E888" s="1024"/>
      <c r="F888" s="1024"/>
      <c r="G888" s="1024"/>
      <c r="H888" s="1024"/>
      <c r="I888" s="2060"/>
    </row>
    <row r="889">
      <c r="A889" s="1024"/>
      <c r="B889" s="1024"/>
      <c r="C889" s="1024"/>
      <c r="D889" s="1024"/>
      <c r="E889" s="1024"/>
      <c r="F889" s="1024"/>
      <c r="G889" s="1024"/>
      <c r="H889" s="1024"/>
      <c r="I889" s="2060"/>
    </row>
    <row r="890">
      <c r="A890" s="1024"/>
      <c r="B890" s="1024"/>
      <c r="C890" s="1024"/>
      <c r="D890" s="1024"/>
      <c r="E890" s="1024"/>
      <c r="F890" s="1024"/>
      <c r="G890" s="1024"/>
      <c r="H890" s="1024"/>
      <c r="I890" s="2060"/>
    </row>
    <row r="891">
      <c r="A891" s="1024"/>
      <c r="B891" s="1024"/>
      <c r="C891" s="1024"/>
      <c r="D891" s="1024"/>
      <c r="E891" s="1024"/>
      <c r="F891" s="1024"/>
      <c r="G891" s="1024"/>
      <c r="H891" s="1024"/>
      <c r="I891" s="2060"/>
    </row>
    <row r="892">
      <c r="A892" s="1024"/>
      <c r="B892" s="1024"/>
      <c r="C892" s="1024"/>
      <c r="D892" s="1024"/>
      <c r="E892" s="1024"/>
      <c r="F892" s="1024"/>
      <c r="G892" s="1024"/>
      <c r="H892" s="1024"/>
      <c r="I892" s="2060"/>
    </row>
    <row r="893">
      <c r="A893" s="1024"/>
      <c r="B893" s="1024"/>
      <c r="C893" s="1024"/>
      <c r="D893" s="1024"/>
      <c r="E893" s="1024"/>
      <c r="F893" s="1024"/>
      <c r="G893" s="1024"/>
      <c r="H893" s="1024"/>
      <c r="I893" s="2060"/>
    </row>
    <row r="894">
      <c r="A894" s="1024"/>
      <c r="B894" s="1024"/>
      <c r="C894" s="1024"/>
      <c r="D894" s="1024"/>
      <c r="E894" s="1024"/>
      <c r="F894" s="1024"/>
      <c r="G894" s="1024"/>
      <c r="H894" s="1024"/>
      <c r="I894" s="2060"/>
    </row>
    <row r="895">
      <c r="A895" s="1024"/>
      <c r="B895" s="1024"/>
      <c r="C895" s="1024"/>
      <c r="D895" s="1024"/>
      <c r="E895" s="1024"/>
      <c r="F895" s="1024"/>
      <c r="G895" s="1024"/>
      <c r="H895" s="1024"/>
      <c r="I895" s="2060"/>
    </row>
    <row r="896">
      <c r="A896" s="1024"/>
      <c r="B896" s="1024"/>
      <c r="C896" s="1024"/>
      <c r="D896" s="1024"/>
      <c r="E896" s="1024"/>
      <c r="F896" s="1024"/>
      <c r="G896" s="1024"/>
      <c r="H896" s="1024"/>
      <c r="I896" s="2060"/>
    </row>
    <row r="897">
      <c r="A897" s="1024"/>
      <c r="B897" s="1024"/>
      <c r="C897" s="1024"/>
      <c r="D897" s="1024"/>
      <c r="E897" s="1024"/>
      <c r="F897" s="1024"/>
      <c r="G897" s="1024"/>
      <c r="H897" s="1024"/>
      <c r="I897" s="2060"/>
    </row>
    <row r="898">
      <c r="A898" s="1024"/>
      <c r="B898" s="1024"/>
      <c r="C898" s="1024"/>
      <c r="D898" s="1024"/>
      <c r="E898" s="1024"/>
      <c r="F898" s="1024"/>
      <c r="G898" s="1024"/>
      <c r="H898" s="1024"/>
      <c r="I898" s="2060"/>
    </row>
    <row r="899">
      <c r="A899" s="1024"/>
      <c r="B899" s="1024"/>
      <c r="C899" s="1024"/>
      <c r="D899" s="1024"/>
      <c r="E899" s="1024"/>
      <c r="F899" s="1024"/>
      <c r="G899" s="1024"/>
      <c r="H899" s="1024"/>
      <c r="I899" s="2060"/>
    </row>
    <row r="900">
      <c r="A900" s="1024"/>
      <c r="B900" s="1024"/>
      <c r="C900" s="1024"/>
      <c r="D900" s="1024"/>
      <c r="E900" s="1024"/>
      <c r="F900" s="1024"/>
      <c r="G900" s="1024"/>
      <c r="H900" s="1024"/>
      <c r="I900" s="2060"/>
    </row>
    <row r="901">
      <c r="A901" s="1024"/>
      <c r="B901" s="1024"/>
      <c r="C901" s="1024"/>
      <c r="D901" s="1024"/>
      <c r="E901" s="1024"/>
      <c r="F901" s="1024"/>
      <c r="G901" s="1024"/>
      <c r="H901" s="1024"/>
      <c r="I901" s="2060"/>
    </row>
    <row r="902">
      <c r="A902" s="1024"/>
      <c r="B902" s="1024"/>
      <c r="C902" s="1024"/>
      <c r="D902" s="1024"/>
      <c r="E902" s="1024"/>
      <c r="F902" s="1024"/>
      <c r="G902" s="1024"/>
      <c r="H902" s="1024"/>
      <c r="I902" s="2060"/>
    </row>
    <row r="903">
      <c r="A903" s="1024"/>
      <c r="B903" s="1024"/>
      <c r="C903" s="1024"/>
      <c r="D903" s="1024"/>
      <c r="E903" s="1024"/>
      <c r="F903" s="1024"/>
      <c r="G903" s="1024"/>
      <c r="H903" s="1024"/>
      <c r="I903" s="2060"/>
    </row>
    <row r="904">
      <c r="A904" s="1024"/>
      <c r="B904" s="1024"/>
      <c r="C904" s="1024"/>
      <c r="D904" s="1024"/>
      <c r="E904" s="1024"/>
      <c r="F904" s="1024"/>
      <c r="G904" s="1024"/>
      <c r="H904" s="1024"/>
      <c r="I904" s="2060"/>
    </row>
    <row r="905">
      <c r="A905" s="1024"/>
      <c r="B905" s="1024"/>
      <c r="C905" s="1024"/>
      <c r="D905" s="1024"/>
      <c r="E905" s="1024"/>
      <c r="F905" s="1024"/>
      <c r="G905" s="1024"/>
      <c r="H905" s="1024"/>
      <c r="I905" s="2060"/>
    </row>
    <row r="906">
      <c r="A906" s="1024"/>
      <c r="B906" s="1024"/>
      <c r="C906" s="1024"/>
      <c r="D906" s="1024"/>
      <c r="E906" s="1024"/>
      <c r="F906" s="1024"/>
      <c r="G906" s="1024"/>
      <c r="H906" s="1024"/>
      <c r="I906" s="2060"/>
    </row>
    <row r="907">
      <c r="A907" s="1024"/>
      <c r="B907" s="1024"/>
      <c r="C907" s="1024"/>
      <c r="D907" s="1024"/>
      <c r="E907" s="1024"/>
      <c r="F907" s="1024"/>
      <c r="G907" s="1024"/>
      <c r="H907" s="1024"/>
      <c r="I907" s="2060"/>
    </row>
    <row r="908">
      <c r="A908" s="1024"/>
      <c r="B908" s="1024"/>
      <c r="C908" s="1024"/>
      <c r="D908" s="1024"/>
      <c r="E908" s="1024"/>
      <c r="F908" s="1024"/>
      <c r="G908" s="1024"/>
      <c r="H908" s="1024"/>
      <c r="I908" s="2060"/>
    </row>
    <row r="909">
      <c r="A909" s="1024"/>
      <c r="B909" s="1024"/>
      <c r="C909" s="1024"/>
      <c r="D909" s="1024"/>
      <c r="E909" s="1024"/>
      <c r="F909" s="1024"/>
      <c r="G909" s="1024"/>
      <c r="H909" s="1024"/>
      <c r="I909" s="2060"/>
    </row>
    <row r="910">
      <c r="A910" s="1024"/>
      <c r="B910" s="1024"/>
      <c r="C910" s="1024"/>
      <c r="D910" s="1024"/>
      <c r="E910" s="1024"/>
      <c r="F910" s="1024"/>
      <c r="G910" s="1024"/>
      <c r="H910" s="1024"/>
      <c r="I910" s="2060"/>
    </row>
    <row r="911">
      <c r="A911" s="1024"/>
      <c r="B911" s="1024"/>
      <c r="C911" s="1024"/>
      <c r="D911" s="1024"/>
      <c r="E911" s="1024"/>
      <c r="F911" s="1024"/>
      <c r="G911" s="1024"/>
      <c r="H911" s="1024"/>
      <c r="I911" s="2060"/>
    </row>
    <row r="912">
      <c r="A912" s="1024"/>
      <c r="B912" s="1024"/>
      <c r="C912" s="1024"/>
      <c r="D912" s="1024"/>
      <c r="E912" s="1024"/>
      <c r="F912" s="1024"/>
      <c r="G912" s="1024"/>
      <c r="H912" s="1024"/>
      <c r="I912" s="2060"/>
    </row>
    <row r="913">
      <c r="A913" s="1024"/>
      <c r="B913" s="1024"/>
      <c r="C913" s="1024"/>
      <c r="D913" s="1024"/>
      <c r="E913" s="1024"/>
      <c r="F913" s="1024"/>
      <c r="G913" s="1024"/>
      <c r="H913" s="1024"/>
      <c r="I913" s="2060"/>
    </row>
    <row r="914">
      <c r="A914" s="1024"/>
      <c r="B914" s="1024"/>
      <c r="C914" s="1024"/>
      <c r="D914" s="1024"/>
      <c r="E914" s="1024"/>
      <c r="F914" s="1024"/>
      <c r="G914" s="1024"/>
      <c r="H914" s="1024"/>
      <c r="I914" s="2060"/>
    </row>
    <row r="915">
      <c r="A915" s="1024"/>
      <c r="B915" s="1024"/>
      <c r="C915" s="1024"/>
      <c r="D915" s="1024"/>
      <c r="E915" s="1024"/>
      <c r="F915" s="1024"/>
      <c r="G915" s="1024"/>
      <c r="H915" s="1024"/>
      <c r="I915" s="2060"/>
    </row>
    <row r="916">
      <c r="A916" s="1024"/>
      <c r="B916" s="1024"/>
      <c r="C916" s="1024"/>
      <c r="D916" s="1024"/>
      <c r="E916" s="1024"/>
      <c r="F916" s="1024"/>
      <c r="G916" s="1024"/>
      <c r="H916" s="1024"/>
      <c r="I916" s="2060"/>
    </row>
    <row r="917">
      <c r="A917" s="1024"/>
      <c r="B917" s="1024"/>
      <c r="C917" s="1024"/>
      <c r="D917" s="1024"/>
      <c r="E917" s="1024"/>
      <c r="F917" s="1024"/>
      <c r="G917" s="1024"/>
      <c r="H917" s="1024"/>
      <c r="I917" s="2060"/>
    </row>
    <row r="918">
      <c r="A918" s="1024"/>
      <c r="B918" s="1024"/>
      <c r="C918" s="1024"/>
      <c r="D918" s="1024"/>
      <c r="E918" s="1024"/>
      <c r="F918" s="1024"/>
      <c r="G918" s="1024"/>
      <c r="H918" s="1024"/>
      <c r="I918" s="2060"/>
    </row>
    <row r="919">
      <c r="A919" s="1024"/>
      <c r="B919" s="1024"/>
      <c r="C919" s="1024"/>
      <c r="D919" s="1024"/>
      <c r="E919" s="1024"/>
      <c r="F919" s="1024"/>
      <c r="G919" s="1024"/>
      <c r="H919" s="1024"/>
      <c r="I919" s="2060"/>
    </row>
    <row r="920">
      <c r="A920" s="1024"/>
      <c r="B920" s="1024"/>
      <c r="C920" s="1024"/>
      <c r="D920" s="1024"/>
      <c r="E920" s="1024"/>
      <c r="F920" s="1024"/>
      <c r="G920" s="1024"/>
      <c r="H920" s="1024"/>
      <c r="I920" s="2060"/>
    </row>
    <row r="921">
      <c r="A921" s="1024"/>
      <c r="B921" s="1024"/>
      <c r="C921" s="1024"/>
      <c r="D921" s="1024"/>
      <c r="E921" s="1024"/>
      <c r="F921" s="1024"/>
      <c r="G921" s="1024"/>
      <c r="H921" s="1024"/>
      <c r="I921" s="2060"/>
    </row>
    <row r="922">
      <c r="A922" s="1024"/>
      <c r="B922" s="1024"/>
      <c r="C922" s="1024"/>
      <c r="D922" s="1024"/>
      <c r="E922" s="1024"/>
      <c r="F922" s="1024"/>
      <c r="G922" s="1024"/>
      <c r="H922" s="1024"/>
      <c r="I922" s="2060"/>
    </row>
    <row r="923">
      <c r="A923" s="1024"/>
      <c r="B923" s="1024"/>
      <c r="C923" s="1024"/>
      <c r="D923" s="1024"/>
      <c r="E923" s="1024"/>
      <c r="F923" s="1024"/>
      <c r="G923" s="1024"/>
      <c r="H923" s="1024"/>
      <c r="I923" s="2060"/>
    </row>
    <row r="924">
      <c r="A924" s="1024"/>
      <c r="B924" s="1024"/>
      <c r="C924" s="1024"/>
      <c r="D924" s="1024"/>
      <c r="E924" s="1024"/>
      <c r="F924" s="1024"/>
      <c r="G924" s="1024"/>
      <c r="H924" s="1024"/>
      <c r="I924" s="2060"/>
    </row>
    <row r="925">
      <c r="A925" s="1024"/>
      <c r="B925" s="1024"/>
      <c r="C925" s="1024"/>
      <c r="D925" s="1024"/>
      <c r="E925" s="1024"/>
      <c r="F925" s="1024"/>
      <c r="G925" s="1024"/>
      <c r="H925" s="1024"/>
      <c r="I925" s="2060"/>
    </row>
    <row r="926">
      <c r="A926" s="1024"/>
      <c r="B926" s="1024"/>
      <c r="C926" s="1024"/>
      <c r="D926" s="1024"/>
      <c r="E926" s="1024"/>
      <c r="F926" s="1024"/>
      <c r="G926" s="1024"/>
      <c r="H926" s="1024"/>
      <c r="I926" s="2060"/>
    </row>
    <row r="927">
      <c r="A927" s="1024"/>
      <c r="B927" s="1024"/>
      <c r="C927" s="1024"/>
      <c r="D927" s="1024"/>
      <c r="E927" s="1024"/>
      <c r="F927" s="1024"/>
      <c r="G927" s="1024"/>
      <c r="H927" s="1024"/>
      <c r="I927" s="2060"/>
    </row>
    <row r="928">
      <c r="A928" s="1024"/>
      <c r="B928" s="1024"/>
      <c r="C928" s="1024"/>
      <c r="D928" s="1024"/>
      <c r="E928" s="1024"/>
      <c r="F928" s="1024"/>
      <c r="G928" s="1024"/>
      <c r="H928" s="1024"/>
      <c r="I928" s="2060"/>
    </row>
    <row r="929">
      <c r="A929" s="1024"/>
      <c r="B929" s="1024"/>
      <c r="C929" s="1024"/>
      <c r="D929" s="1024"/>
      <c r="E929" s="1024"/>
      <c r="F929" s="1024"/>
      <c r="G929" s="1024"/>
      <c r="H929" s="1024"/>
      <c r="I929" s="2060"/>
    </row>
    <row r="930">
      <c r="A930" s="1024"/>
      <c r="B930" s="1024"/>
      <c r="C930" s="1024"/>
      <c r="D930" s="1024"/>
      <c r="E930" s="1024"/>
      <c r="F930" s="1024"/>
      <c r="G930" s="1024"/>
      <c r="H930" s="1024"/>
      <c r="I930" s="2060"/>
    </row>
    <row r="931">
      <c r="A931" s="1024"/>
      <c r="B931" s="1024"/>
      <c r="C931" s="1024"/>
      <c r="D931" s="1024"/>
      <c r="E931" s="1024"/>
      <c r="F931" s="1024"/>
      <c r="G931" s="1024"/>
      <c r="H931" s="1024"/>
      <c r="I931" s="2060"/>
    </row>
    <row r="932">
      <c r="A932" s="1024"/>
      <c r="B932" s="1024"/>
      <c r="C932" s="1024"/>
      <c r="D932" s="1024"/>
      <c r="E932" s="1024"/>
      <c r="F932" s="1024"/>
      <c r="G932" s="1024"/>
      <c r="H932" s="1024"/>
      <c r="I932" s="2060"/>
    </row>
    <row r="933">
      <c r="A933" s="1024"/>
      <c r="B933" s="1024"/>
      <c r="C933" s="1024"/>
      <c r="D933" s="1024"/>
      <c r="E933" s="1024"/>
      <c r="F933" s="1024"/>
      <c r="G933" s="1024"/>
      <c r="H933" s="1024"/>
      <c r="I933" s="2060"/>
    </row>
    <row r="934">
      <c r="A934" s="1024"/>
      <c r="B934" s="1024"/>
      <c r="C934" s="1024"/>
      <c r="D934" s="1024"/>
      <c r="E934" s="1024"/>
      <c r="F934" s="1024"/>
      <c r="G934" s="1024"/>
      <c r="H934" s="1024"/>
      <c r="I934" s="2060"/>
    </row>
    <row r="935">
      <c r="A935" s="1024"/>
      <c r="B935" s="1024"/>
      <c r="C935" s="1024"/>
      <c r="D935" s="1024"/>
      <c r="E935" s="1024"/>
      <c r="F935" s="1024"/>
      <c r="G935" s="1024"/>
      <c r="H935" s="1024"/>
      <c r="I935" s="2060"/>
    </row>
    <row r="936">
      <c r="A936" s="1024"/>
      <c r="B936" s="1024"/>
      <c r="C936" s="1024"/>
      <c r="D936" s="1024"/>
      <c r="E936" s="1024"/>
      <c r="F936" s="1024"/>
      <c r="G936" s="1024"/>
      <c r="H936" s="1024"/>
      <c r="I936" s="2060"/>
    </row>
    <row r="937">
      <c r="A937" s="1024"/>
      <c r="B937" s="1024"/>
      <c r="C937" s="1024"/>
      <c r="D937" s="1024"/>
      <c r="E937" s="1024"/>
      <c r="F937" s="1024"/>
      <c r="G937" s="1024"/>
      <c r="H937" s="1024"/>
      <c r="I937" s="2060"/>
    </row>
    <row r="938">
      <c r="A938" s="1024"/>
      <c r="B938" s="1024"/>
      <c r="C938" s="1024"/>
      <c r="D938" s="1024"/>
      <c r="E938" s="1024"/>
      <c r="F938" s="1024"/>
      <c r="G938" s="1024"/>
      <c r="H938" s="1024"/>
      <c r="I938" s="2060"/>
    </row>
    <row r="939">
      <c r="A939" s="1024"/>
      <c r="B939" s="1024"/>
      <c r="C939" s="1024"/>
      <c r="D939" s="1024"/>
      <c r="E939" s="1024"/>
      <c r="F939" s="1024"/>
      <c r="G939" s="1024"/>
      <c r="H939" s="1024"/>
      <c r="I939" s="2060"/>
    </row>
    <row r="940">
      <c r="A940" s="1024"/>
      <c r="B940" s="1024"/>
      <c r="C940" s="1024"/>
      <c r="D940" s="1024"/>
      <c r="E940" s="1024"/>
      <c r="F940" s="1024"/>
      <c r="G940" s="1024"/>
      <c r="H940" s="1024"/>
      <c r="I940" s="2060"/>
    </row>
    <row r="941">
      <c r="A941" s="1024"/>
      <c r="B941" s="1024"/>
      <c r="C941" s="1024"/>
      <c r="D941" s="1024"/>
      <c r="E941" s="1024"/>
      <c r="F941" s="1024"/>
      <c r="G941" s="1024"/>
      <c r="H941" s="1024"/>
      <c r="I941" s="2060"/>
    </row>
    <row r="942">
      <c r="A942" s="1024"/>
      <c r="B942" s="1024"/>
      <c r="C942" s="1024"/>
      <c r="D942" s="1024"/>
      <c r="E942" s="1024"/>
      <c r="F942" s="1024"/>
      <c r="G942" s="1024"/>
      <c r="H942" s="1024"/>
      <c r="I942" s="2060"/>
    </row>
    <row r="943">
      <c r="A943" s="1024"/>
      <c r="B943" s="1024"/>
      <c r="C943" s="1024"/>
      <c r="D943" s="1024"/>
      <c r="E943" s="1024"/>
      <c r="F943" s="1024"/>
      <c r="G943" s="1024"/>
      <c r="H943" s="1024"/>
      <c r="I943" s="2060"/>
    </row>
    <row r="944">
      <c r="A944" s="1024"/>
      <c r="B944" s="1024"/>
      <c r="C944" s="1024"/>
      <c r="D944" s="1024"/>
      <c r="E944" s="1024"/>
      <c r="F944" s="1024"/>
      <c r="G944" s="1024"/>
      <c r="H944" s="1024"/>
      <c r="I944" s="2060"/>
    </row>
    <row r="945">
      <c r="A945" s="1024"/>
      <c r="B945" s="1024"/>
      <c r="C945" s="1024"/>
      <c r="D945" s="1024"/>
      <c r="E945" s="1024"/>
      <c r="F945" s="1024"/>
      <c r="G945" s="1024"/>
      <c r="H945" s="1024"/>
      <c r="I945" s="2060"/>
    </row>
    <row r="946">
      <c r="A946" s="1024"/>
      <c r="B946" s="1024"/>
      <c r="C946" s="1024"/>
      <c r="D946" s="1024"/>
      <c r="E946" s="1024"/>
      <c r="F946" s="1024"/>
      <c r="G946" s="1024"/>
      <c r="H946" s="1024"/>
      <c r="I946" s="2060"/>
    </row>
    <row r="947">
      <c r="A947" s="1024"/>
      <c r="B947" s="1024"/>
      <c r="C947" s="1024"/>
      <c r="D947" s="1024"/>
      <c r="E947" s="1024"/>
      <c r="F947" s="1024"/>
      <c r="G947" s="1024"/>
      <c r="H947" s="1024"/>
      <c r="I947" s="2060"/>
    </row>
    <row r="948">
      <c r="A948" s="1024"/>
      <c r="B948" s="1024"/>
      <c r="C948" s="1024"/>
      <c r="D948" s="1024"/>
      <c r="E948" s="1024"/>
      <c r="F948" s="1024"/>
      <c r="G948" s="1024"/>
      <c r="H948" s="1024"/>
      <c r="I948" s="2060"/>
    </row>
    <row r="949">
      <c r="A949" s="1024"/>
      <c r="B949" s="1024"/>
      <c r="C949" s="1024"/>
      <c r="D949" s="1024"/>
      <c r="E949" s="1024"/>
      <c r="F949" s="1024"/>
      <c r="G949" s="1024"/>
      <c r="H949" s="1024"/>
      <c r="I949" s="2060"/>
    </row>
    <row r="950">
      <c r="A950" s="1024"/>
      <c r="B950" s="1024"/>
      <c r="C950" s="1024"/>
      <c r="D950" s="1024"/>
      <c r="E950" s="1024"/>
      <c r="F950" s="1024"/>
      <c r="G950" s="1024"/>
      <c r="H950" s="1024"/>
      <c r="I950" s="2060"/>
    </row>
    <row r="951">
      <c r="A951" s="1024"/>
      <c r="B951" s="1024"/>
      <c r="C951" s="1024"/>
      <c r="D951" s="1024"/>
      <c r="E951" s="1024"/>
      <c r="F951" s="1024"/>
      <c r="G951" s="1024"/>
      <c r="H951" s="1024"/>
      <c r="I951" s="2060"/>
    </row>
    <row r="952">
      <c r="A952" s="1024"/>
      <c r="B952" s="1024"/>
      <c r="C952" s="1024"/>
      <c r="D952" s="1024"/>
      <c r="E952" s="1024"/>
      <c r="F952" s="1024"/>
      <c r="G952" s="1024"/>
      <c r="H952" s="1024"/>
      <c r="I952" s="2060"/>
    </row>
    <row r="953">
      <c r="A953" s="1024"/>
      <c r="B953" s="1024"/>
      <c r="C953" s="1024"/>
      <c r="D953" s="1024"/>
      <c r="E953" s="1024"/>
      <c r="F953" s="1024"/>
      <c r="G953" s="1024"/>
      <c r="H953" s="1024"/>
      <c r="I953" s="2060"/>
    </row>
    <row r="954">
      <c r="A954" s="1024"/>
      <c r="B954" s="1024"/>
      <c r="C954" s="1024"/>
      <c r="D954" s="1024"/>
      <c r="E954" s="1024"/>
      <c r="F954" s="1024"/>
      <c r="G954" s="1024"/>
      <c r="H954" s="1024"/>
      <c r="I954" s="2060"/>
    </row>
    <row r="955">
      <c r="A955" s="1024"/>
      <c r="B955" s="1024"/>
      <c r="C955" s="1024"/>
      <c r="D955" s="1024"/>
      <c r="E955" s="1024"/>
      <c r="F955" s="1024"/>
      <c r="G955" s="1024"/>
      <c r="H955" s="1024"/>
      <c r="I955" s="2060"/>
    </row>
    <row r="956">
      <c r="A956" s="1024"/>
      <c r="B956" s="1024"/>
      <c r="C956" s="1024"/>
      <c r="D956" s="1024"/>
      <c r="E956" s="1024"/>
      <c r="F956" s="1024"/>
      <c r="G956" s="1024"/>
      <c r="H956" s="1024"/>
      <c r="I956" s="2060"/>
    </row>
    <row r="957">
      <c r="A957" s="1024"/>
      <c r="B957" s="1024"/>
      <c r="C957" s="1024"/>
      <c r="D957" s="1024"/>
      <c r="E957" s="1024"/>
      <c r="F957" s="1024"/>
      <c r="G957" s="1024"/>
      <c r="H957" s="1024"/>
      <c r="I957" s="2060"/>
    </row>
    <row r="958">
      <c r="A958" s="1024"/>
      <c r="B958" s="1024"/>
      <c r="C958" s="1024"/>
      <c r="D958" s="1024"/>
      <c r="E958" s="1024"/>
      <c r="F958" s="1024"/>
      <c r="G958" s="1024"/>
      <c r="H958" s="1024"/>
      <c r="I958" s="2060"/>
    </row>
    <row r="959">
      <c r="A959" s="1024"/>
      <c r="B959" s="1024"/>
      <c r="C959" s="1024"/>
      <c r="D959" s="1024"/>
      <c r="E959" s="1024"/>
      <c r="F959" s="1024"/>
      <c r="G959" s="1024"/>
      <c r="H959" s="1024"/>
      <c r="I959" s="2060"/>
    </row>
    <row r="960">
      <c r="A960" s="1024"/>
      <c r="B960" s="1024"/>
      <c r="C960" s="1024"/>
      <c r="D960" s="1024"/>
      <c r="E960" s="1024"/>
      <c r="F960" s="1024"/>
      <c r="G960" s="1024"/>
      <c r="H960" s="1024"/>
      <c r="I960" s="2060"/>
    </row>
    <row r="961">
      <c r="A961" s="1024"/>
      <c r="B961" s="1024"/>
      <c r="C961" s="1024"/>
      <c r="D961" s="1024"/>
      <c r="E961" s="1024"/>
      <c r="F961" s="1024"/>
      <c r="G961" s="1024"/>
      <c r="H961" s="1024"/>
      <c r="I961" s="2060"/>
    </row>
    <row r="962">
      <c r="A962" s="1024"/>
      <c r="B962" s="1024"/>
      <c r="C962" s="1024"/>
      <c r="D962" s="1024"/>
      <c r="E962" s="1024"/>
      <c r="F962" s="1024"/>
      <c r="G962" s="1024"/>
      <c r="H962" s="1024"/>
      <c r="I962" s="2060"/>
    </row>
    <row r="963">
      <c r="A963" s="1024"/>
      <c r="B963" s="1024"/>
      <c r="C963" s="1024"/>
      <c r="D963" s="1024"/>
      <c r="E963" s="1024"/>
      <c r="F963" s="1024"/>
      <c r="G963" s="1024"/>
      <c r="H963" s="1024"/>
      <c r="I963" s="2060"/>
    </row>
    <row r="964">
      <c r="A964" s="1024"/>
      <c r="B964" s="1024"/>
      <c r="C964" s="1024"/>
      <c r="D964" s="1024"/>
      <c r="E964" s="1024"/>
      <c r="F964" s="1024"/>
      <c r="G964" s="1024"/>
      <c r="H964" s="1024"/>
      <c r="I964" s="2060"/>
    </row>
    <row r="965">
      <c r="A965" s="1024"/>
      <c r="B965" s="1024"/>
      <c r="C965" s="1024"/>
      <c r="D965" s="1024"/>
      <c r="E965" s="1024"/>
      <c r="F965" s="1024"/>
      <c r="G965" s="1024"/>
      <c r="H965" s="1024"/>
      <c r="I965" s="2060"/>
    </row>
    <row r="966">
      <c r="A966" s="1024"/>
      <c r="B966" s="1024"/>
      <c r="C966" s="1024"/>
      <c r="D966" s="1024"/>
      <c r="E966" s="1024"/>
      <c r="F966" s="1024"/>
      <c r="G966" s="1024"/>
      <c r="H966" s="1024"/>
      <c r="I966" s="2060"/>
    </row>
    <row r="967">
      <c r="A967" s="1024"/>
      <c r="B967" s="1024"/>
      <c r="C967" s="1024"/>
      <c r="D967" s="1024"/>
      <c r="E967" s="1024"/>
      <c r="F967" s="1024"/>
      <c r="G967" s="1024"/>
      <c r="H967" s="1024"/>
      <c r="I967" s="2060"/>
    </row>
    <row r="968">
      <c r="A968" s="1024"/>
      <c r="B968" s="1024"/>
      <c r="C968" s="1024"/>
      <c r="D968" s="1024"/>
      <c r="E968" s="1024"/>
      <c r="F968" s="1024"/>
      <c r="G968" s="1024"/>
      <c r="H968" s="1024"/>
      <c r="I968" s="2060"/>
    </row>
    <row r="969">
      <c r="A969" s="1024"/>
      <c r="B969" s="1024"/>
      <c r="C969" s="1024"/>
      <c r="D969" s="1024"/>
      <c r="E969" s="1024"/>
      <c r="F969" s="1024"/>
      <c r="G969" s="1024"/>
      <c r="H969" s="1024"/>
      <c r="I969" s="2060"/>
    </row>
    <row r="970">
      <c r="A970" s="1024"/>
      <c r="B970" s="1024"/>
      <c r="C970" s="1024"/>
      <c r="D970" s="1024"/>
      <c r="E970" s="1024"/>
      <c r="F970" s="1024"/>
      <c r="G970" s="1024"/>
      <c r="H970" s="1024"/>
      <c r="I970" s="2060"/>
    </row>
    <row r="971">
      <c r="A971" s="1024"/>
      <c r="B971" s="1024"/>
      <c r="C971" s="1024"/>
      <c r="D971" s="1024"/>
      <c r="E971" s="1024"/>
      <c r="F971" s="1024"/>
      <c r="G971" s="1024"/>
      <c r="H971" s="1024"/>
      <c r="I971" s="2060"/>
    </row>
    <row r="972">
      <c r="A972" s="1024"/>
      <c r="B972" s="1024"/>
      <c r="C972" s="1024"/>
      <c r="D972" s="1024"/>
      <c r="E972" s="1024"/>
      <c r="F972" s="1024"/>
      <c r="G972" s="1024"/>
      <c r="H972" s="1024"/>
      <c r="I972" s="2060"/>
    </row>
    <row r="973">
      <c r="A973" s="1024"/>
      <c r="B973" s="1024"/>
      <c r="C973" s="1024"/>
      <c r="D973" s="1024"/>
      <c r="E973" s="1024"/>
      <c r="F973" s="1024"/>
      <c r="G973" s="1024"/>
      <c r="H973" s="1024"/>
      <c r="I973" s="2060"/>
    </row>
    <row r="974">
      <c r="A974" s="1024"/>
      <c r="B974" s="1024"/>
      <c r="C974" s="1024"/>
      <c r="D974" s="1024"/>
      <c r="E974" s="1024"/>
      <c r="F974" s="1024"/>
      <c r="G974" s="1024"/>
      <c r="H974" s="1024"/>
      <c r="I974" s="2060"/>
    </row>
    <row r="975">
      <c r="A975" s="1024"/>
      <c r="B975" s="1024"/>
      <c r="C975" s="1024"/>
      <c r="D975" s="1024"/>
      <c r="E975" s="1024"/>
      <c r="F975" s="1024"/>
      <c r="G975" s="1024"/>
      <c r="H975" s="1024"/>
      <c r="I975" s="2060"/>
    </row>
    <row r="976">
      <c r="A976" s="1024"/>
      <c r="B976" s="1024"/>
      <c r="C976" s="1024"/>
      <c r="D976" s="1024"/>
      <c r="E976" s="1024"/>
      <c r="F976" s="1024"/>
      <c r="G976" s="1024"/>
      <c r="H976" s="1024"/>
      <c r="I976" s="2060"/>
    </row>
    <row r="977">
      <c r="A977" s="1024"/>
      <c r="B977" s="1024"/>
      <c r="C977" s="1024"/>
      <c r="D977" s="1024"/>
      <c r="E977" s="1024"/>
      <c r="F977" s="1024"/>
      <c r="G977" s="1024"/>
      <c r="H977" s="1024"/>
      <c r="I977" s="2060"/>
    </row>
    <row r="978">
      <c r="A978" s="1024"/>
      <c r="B978" s="1024"/>
      <c r="C978" s="1024"/>
      <c r="D978" s="1024"/>
      <c r="E978" s="1024"/>
      <c r="F978" s="1024"/>
      <c r="G978" s="1024"/>
      <c r="H978" s="1024"/>
      <c r="I978" s="2060"/>
    </row>
    <row r="979">
      <c r="A979" s="1024"/>
      <c r="B979" s="1024"/>
      <c r="C979" s="1024"/>
      <c r="D979" s="1024"/>
      <c r="E979" s="1024"/>
      <c r="F979" s="1024"/>
      <c r="G979" s="1024"/>
      <c r="H979" s="1024"/>
      <c r="I979" s="2060"/>
    </row>
    <row r="980">
      <c r="A980" s="1024"/>
      <c r="B980" s="1024"/>
      <c r="C980" s="1024"/>
      <c r="D980" s="1024"/>
      <c r="E980" s="1024"/>
      <c r="F980" s="1024"/>
      <c r="G980" s="1024"/>
      <c r="H980" s="1024"/>
      <c r="I980" s="2060"/>
    </row>
    <row r="981">
      <c r="A981" s="1024"/>
      <c r="B981" s="1024"/>
      <c r="C981" s="1024"/>
      <c r="D981" s="1024"/>
      <c r="E981" s="1024"/>
      <c r="F981" s="1024"/>
      <c r="G981" s="1024"/>
      <c r="H981" s="1024"/>
      <c r="I981" s="2060"/>
    </row>
    <row r="982">
      <c r="A982" s="1024"/>
      <c r="B982" s="1024"/>
      <c r="C982" s="1024"/>
      <c r="D982" s="1024"/>
      <c r="E982" s="1024"/>
      <c r="F982" s="1024"/>
      <c r="G982" s="1024"/>
      <c r="H982" s="1024"/>
      <c r="I982" s="2060"/>
    </row>
    <row r="983">
      <c r="A983" s="1024"/>
      <c r="B983" s="1024"/>
      <c r="C983" s="1024"/>
      <c r="D983" s="1024"/>
      <c r="E983" s="1024"/>
      <c r="F983" s="1024"/>
      <c r="G983" s="1024"/>
      <c r="H983" s="1024"/>
      <c r="I983" s="2060"/>
    </row>
    <row r="984">
      <c r="A984" s="1024"/>
      <c r="B984" s="1024"/>
      <c r="C984" s="1024"/>
      <c r="D984" s="1024"/>
      <c r="E984" s="1024"/>
      <c r="F984" s="1024"/>
      <c r="G984" s="1024"/>
      <c r="H984" s="1024"/>
      <c r="I984" s="2060"/>
    </row>
    <row r="985">
      <c r="A985" s="1024"/>
      <c r="B985" s="1024"/>
      <c r="C985" s="1024"/>
      <c r="D985" s="1024"/>
      <c r="E985" s="1024"/>
      <c r="F985" s="1024"/>
      <c r="G985" s="1024"/>
      <c r="H985" s="1024"/>
      <c r="I985" s="2060"/>
    </row>
    <row r="986">
      <c r="A986" s="1024"/>
      <c r="B986" s="1024"/>
      <c r="C986" s="1024"/>
      <c r="D986" s="1024"/>
      <c r="E986" s="1024"/>
      <c r="F986" s="1024"/>
      <c r="G986" s="1024"/>
      <c r="H986" s="1024"/>
      <c r="I986" s="2060"/>
    </row>
    <row r="987">
      <c r="A987" s="1024"/>
      <c r="B987" s="1024"/>
      <c r="C987" s="1024"/>
      <c r="D987" s="1024"/>
      <c r="E987" s="1024"/>
      <c r="F987" s="1024"/>
      <c r="G987" s="1024"/>
      <c r="H987" s="1024"/>
      <c r="I987" s="2060"/>
    </row>
    <row r="988">
      <c r="A988" s="1024"/>
      <c r="B988" s="1024"/>
      <c r="C988" s="1024"/>
      <c r="D988" s="1024"/>
      <c r="E988" s="1024"/>
      <c r="F988" s="1024"/>
      <c r="G988" s="1024"/>
      <c r="H988" s="1024"/>
      <c r="I988" s="2060"/>
    </row>
    <row r="989">
      <c r="A989" s="1024"/>
      <c r="B989" s="1024"/>
      <c r="C989" s="1024"/>
      <c r="D989" s="1024"/>
      <c r="E989" s="1024"/>
      <c r="F989" s="1024"/>
      <c r="G989" s="1024"/>
      <c r="H989" s="1024"/>
      <c r="I989" s="2060"/>
    </row>
    <row r="990">
      <c r="A990" s="1024"/>
      <c r="B990" s="1024"/>
      <c r="C990" s="1024"/>
      <c r="D990" s="1024"/>
      <c r="E990" s="1024"/>
      <c r="F990" s="1024"/>
      <c r="G990" s="1024"/>
      <c r="H990" s="1024"/>
      <c r="I990" s="2060"/>
    </row>
    <row r="991">
      <c r="A991" s="1024"/>
      <c r="B991" s="1024"/>
      <c r="C991" s="1024"/>
      <c r="D991" s="1024"/>
      <c r="E991" s="1024"/>
      <c r="F991" s="1024"/>
      <c r="G991" s="1024"/>
      <c r="H991" s="1024"/>
      <c r="I991" s="2060"/>
    </row>
    <row r="992">
      <c r="A992" s="1024"/>
      <c r="B992" s="1024"/>
      <c r="C992" s="1024"/>
      <c r="D992" s="1024"/>
      <c r="E992" s="1024"/>
      <c r="F992" s="1024"/>
      <c r="G992" s="1024"/>
      <c r="H992" s="1024"/>
      <c r="I992" s="2060"/>
    </row>
    <row r="993">
      <c r="A993" s="1024"/>
      <c r="B993" s="1024"/>
      <c r="C993" s="1024"/>
      <c r="D993" s="1024"/>
      <c r="E993" s="1024"/>
      <c r="F993" s="1024"/>
      <c r="G993" s="1024"/>
      <c r="H993" s="1024"/>
      <c r="I993" s="2060"/>
    </row>
    <row r="994">
      <c r="A994" s="1024"/>
      <c r="B994" s="1024"/>
      <c r="C994" s="1024"/>
      <c r="D994" s="1024"/>
      <c r="E994" s="1024"/>
      <c r="F994" s="1024"/>
      <c r="G994" s="1024"/>
      <c r="H994" s="1024"/>
      <c r="I994" s="2060"/>
    </row>
    <row r="995">
      <c r="A995" s="1024"/>
      <c r="B995" s="1024"/>
      <c r="C995" s="1024"/>
      <c r="D995" s="1024"/>
      <c r="E995" s="1024"/>
      <c r="F995" s="1024"/>
      <c r="G995" s="1024"/>
      <c r="H995" s="1024"/>
      <c r="I995" s="2060"/>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pageSetUpPr fitToPage="1"/>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75"/>
  <cols>
    <col customWidth="1" min="1" max="1" width="37.0"/>
    <col customWidth="1" min="2" max="2" width="21.14"/>
    <col customWidth="1" min="3" max="3" width="40.29"/>
    <col customWidth="1" min="4" max="4" width="35.43"/>
    <col customWidth="1" min="5" max="5" width="25.57"/>
    <col customWidth="1" min="6" max="6" width="30.0"/>
    <col customWidth="1" min="7" max="7" width="29.57"/>
    <col customWidth="1" min="8" max="8" width="23.57"/>
    <col customWidth="1" min="9" max="9" width="25.71"/>
    <col customWidth="1" min="10" max="10" width="67.43"/>
  </cols>
  <sheetData>
    <row r="1">
      <c r="B1" s="2061"/>
      <c r="C1" s="2062"/>
      <c r="D1" s="8"/>
      <c r="G1" s="9"/>
      <c r="H1" s="9"/>
      <c r="I1" s="9"/>
      <c r="J1" s="9"/>
      <c r="K1" s="9"/>
      <c r="L1" s="9"/>
      <c r="M1" s="9"/>
      <c r="N1" s="9"/>
      <c r="O1" s="9"/>
      <c r="P1" s="9"/>
      <c r="Q1" s="9"/>
      <c r="R1" s="9"/>
      <c r="S1" s="9"/>
      <c r="T1" s="9"/>
      <c r="U1" s="9"/>
      <c r="V1" s="9"/>
      <c r="W1" s="9"/>
      <c r="X1" s="9"/>
      <c r="Y1" s="9"/>
      <c r="Z1" s="9"/>
      <c r="AA1" s="9"/>
      <c r="AB1" s="9"/>
      <c r="AC1" s="9"/>
    </row>
    <row r="2">
      <c r="A2" s="17" t="s">
        <v>232</v>
      </c>
      <c r="B2" s="25" t="s">
        <v>7107</v>
      </c>
      <c r="C2" s="25" t="s">
        <v>319</v>
      </c>
      <c r="D2" s="26"/>
      <c r="E2" s="26"/>
      <c r="F2" s="26"/>
      <c r="G2" s="26"/>
      <c r="H2" s="26"/>
      <c r="I2" s="26"/>
      <c r="J2" s="26"/>
      <c r="K2" s="738"/>
      <c r="L2" s="738"/>
      <c r="M2" s="9"/>
      <c r="N2" s="9"/>
      <c r="O2" s="9"/>
      <c r="P2" s="9"/>
      <c r="Q2" s="9"/>
      <c r="R2" s="9"/>
      <c r="S2" s="9"/>
      <c r="T2" s="9"/>
      <c r="U2" s="9"/>
      <c r="V2" s="9"/>
      <c r="W2" s="9"/>
      <c r="X2" s="9"/>
      <c r="Y2" s="9"/>
      <c r="Z2" s="9"/>
      <c r="AA2" s="9"/>
      <c r="AB2" s="9"/>
      <c r="AC2" s="9"/>
    </row>
    <row r="3">
      <c r="A3" s="12" t="s">
        <v>7108</v>
      </c>
      <c r="B3" s="13" t="s">
        <v>6</v>
      </c>
      <c r="C3" s="12" t="s">
        <v>7</v>
      </c>
      <c r="D3" s="12" t="s">
        <v>7109</v>
      </c>
      <c r="E3" s="12" t="s">
        <v>7110</v>
      </c>
      <c r="F3" s="13" t="s">
        <v>10</v>
      </c>
      <c r="G3" s="12" t="s">
        <v>11</v>
      </c>
      <c r="H3" s="12" t="s">
        <v>12</v>
      </c>
      <c r="I3" s="12" t="s">
        <v>13</v>
      </c>
      <c r="J3" s="13" t="s">
        <v>14</v>
      </c>
    </row>
    <row r="4">
      <c r="A4" s="15" t="s">
        <v>15</v>
      </c>
      <c r="B4" s="16"/>
      <c r="C4" s="16"/>
      <c r="D4" s="16"/>
      <c r="E4" s="16"/>
      <c r="F4" s="16"/>
      <c r="G4" s="16"/>
      <c r="H4" s="16"/>
      <c r="I4" s="16"/>
      <c r="J4" s="16"/>
    </row>
    <row r="5">
      <c r="A5" s="17" t="s">
        <v>16</v>
      </c>
      <c r="B5" s="18" t="s">
        <v>7111</v>
      </c>
      <c r="C5" s="18" t="s">
        <v>7112</v>
      </c>
      <c r="D5" s="18" t="s">
        <v>73</v>
      </c>
      <c r="E5" s="18" t="s">
        <v>113</v>
      </c>
      <c r="F5" s="18" t="s">
        <v>7113</v>
      </c>
      <c r="G5" s="18" t="s">
        <v>7112</v>
      </c>
      <c r="H5" s="18" t="s">
        <v>7114</v>
      </c>
      <c r="I5" s="18" t="s">
        <v>5615</v>
      </c>
      <c r="J5" s="19"/>
    </row>
    <row r="6">
      <c r="A6" s="17" t="s">
        <v>16</v>
      </c>
      <c r="B6" s="18" t="s">
        <v>7115</v>
      </c>
      <c r="C6" s="18" t="s">
        <v>7116</v>
      </c>
      <c r="D6" s="18" t="s">
        <v>7117</v>
      </c>
      <c r="E6" s="18" t="s">
        <v>47</v>
      </c>
      <c r="F6" s="18" t="s">
        <v>7118</v>
      </c>
      <c r="G6" s="18" t="s">
        <v>7119</v>
      </c>
      <c r="H6" s="18" t="s">
        <v>7120</v>
      </c>
      <c r="I6" s="18" t="s">
        <v>7121</v>
      </c>
      <c r="J6" s="19"/>
    </row>
    <row r="7">
      <c r="A7" s="17" t="s">
        <v>16</v>
      </c>
      <c r="B7" s="18" t="s">
        <v>7122</v>
      </c>
      <c r="C7" s="19"/>
      <c r="D7" s="19"/>
      <c r="E7" s="19"/>
      <c r="F7" s="19"/>
      <c r="G7" s="19"/>
      <c r="H7" s="19"/>
      <c r="I7" s="19"/>
      <c r="J7" s="18" t="s">
        <v>7123</v>
      </c>
    </row>
    <row r="8">
      <c r="A8" s="21" t="s">
        <v>22</v>
      </c>
      <c r="B8" s="16"/>
      <c r="C8" s="22"/>
      <c r="D8" s="16"/>
      <c r="E8" s="16"/>
      <c r="F8" s="16"/>
      <c r="G8" s="16"/>
      <c r="H8" s="16"/>
      <c r="I8" s="16"/>
      <c r="J8" s="16" t="str">
        <f>ABS(J7)</f>
        <v>#VALUE!</v>
      </c>
    </row>
    <row r="9">
      <c r="A9" s="23" t="s">
        <v>23</v>
      </c>
      <c r="B9" s="18" t="s">
        <v>7124</v>
      </c>
      <c r="C9" s="18" t="s">
        <v>7125</v>
      </c>
      <c r="D9" s="19"/>
      <c r="E9" s="19"/>
      <c r="F9" s="19"/>
      <c r="G9" s="19"/>
      <c r="H9" s="19"/>
      <c r="I9" s="19"/>
      <c r="J9" s="19"/>
    </row>
    <row r="10">
      <c r="A10" s="15" t="s">
        <v>24</v>
      </c>
      <c r="B10" s="22"/>
      <c r="C10" s="16"/>
      <c r="D10" s="16"/>
      <c r="E10" s="16"/>
      <c r="F10" s="16"/>
      <c r="G10" s="16"/>
      <c r="H10" s="16"/>
      <c r="I10" s="16"/>
      <c r="J10" s="22" t="s">
        <v>3193</v>
      </c>
    </row>
    <row r="11">
      <c r="A11" s="17" t="s">
        <v>25</v>
      </c>
      <c r="B11" s="18" t="s">
        <v>7126</v>
      </c>
      <c r="C11" s="18" t="s">
        <v>7127</v>
      </c>
      <c r="D11" s="19"/>
      <c r="E11" s="18" t="s">
        <v>113</v>
      </c>
      <c r="F11" s="18" t="s">
        <v>7128</v>
      </c>
      <c r="G11" s="18" t="s">
        <v>7129</v>
      </c>
      <c r="H11" s="18" t="s">
        <v>7130</v>
      </c>
      <c r="I11" s="18" t="s">
        <v>7131</v>
      </c>
      <c r="J11" s="19"/>
    </row>
    <row r="12">
      <c r="A12" s="17" t="s">
        <v>28</v>
      </c>
      <c r="B12" s="26"/>
      <c r="C12" s="26"/>
      <c r="D12" s="26"/>
      <c r="E12" s="26"/>
      <c r="F12" s="26"/>
      <c r="G12" s="26"/>
      <c r="H12" s="26"/>
      <c r="I12" s="26"/>
      <c r="J12" s="26"/>
    </row>
    <row r="13">
      <c r="A13" s="15" t="s">
        <v>29</v>
      </c>
      <c r="B13" s="16"/>
      <c r="C13" s="16"/>
      <c r="D13" s="16"/>
      <c r="E13" s="16"/>
      <c r="F13" s="16"/>
      <c r="G13" s="16"/>
      <c r="H13" s="16"/>
      <c r="I13" s="16"/>
      <c r="J13" s="16"/>
    </row>
    <row r="14">
      <c r="A14" s="17" t="s">
        <v>30</v>
      </c>
      <c r="B14" s="18" t="s">
        <v>7132</v>
      </c>
      <c r="C14" s="18" t="s">
        <v>7133</v>
      </c>
      <c r="D14" s="18"/>
      <c r="E14" s="18" t="s">
        <v>47</v>
      </c>
      <c r="F14" s="18" t="s">
        <v>7134</v>
      </c>
      <c r="G14" s="18" t="s">
        <v>7135</v>
      </c>
      <c r="H14" s="18" t="s">
        <v>5644</v>
      </c>
      <c r="I14" s="18" t="s">
        <v>5444</v>
      </c>
      <c r="J14" s="19"/>
    </row>
    <row r="15">
      <c r="A15" s="17" t="s">
        <v>35</v>
      </c>
      <c r="B15" s="25" t="s">
        <v>7136</v>
      </c>
      <c r="C15" s="25" t="s">
        <v>152</v>
      </c>
      <c r="D15" s="25" t="s">
        <v>73</v>
      </c>
      <c r="E15" s="25" t="s">
        <v>47</v>
      </c>
      <c r="F15" s="25" t="s">
        <v>7137</v>
      </c>
      <c r="G15" s="25" t="s">
        <v>7138</v>
      </c>
      <c r="H15" s="25" t="s">
        <v>7139</v>
      </c>
      <c r="I15" s="25" t="s">
        <v>7140</v>
      </c>
      <c r="J15" s="26"/>
    </row>
    <row r="16">
      <c r="A16" s="17" t="s">
        <v>35</v>
      </c>
      <c r="B16" s="25" t="s">
        <v>7141</v>
      </c>
      <c r="C16" s="25" t="s">
        <v>5657</v>
      </c>
      <c r="D16" s="25" t="s">
        <v>73</v>
      </c>
      <c r="E16" s="25" t="s">
        <v>47</v>
      </c>
      <c r="F16" s="25" t="s">
        <v>7142</v>
      </c>
      <c r="G16" s="25" t="s">
        <v>7143</v>
      </c>
      <c r="H16" s="25" t="s">
        <v>7144</v>
      </c>
      <c r="I16" s="25" t="s">
        <v>7145</v>
      </c>
      <c r="J16" s="26"/>
    </row>
    <row r="17">
      <c r="A17" s="17" t="s">
        <v>36</v>
      </c>
      <c r="B17" s="18" t="s">
        <v>7146</v>
      </c>
      <c r="C17" s="18" t="s">
        <v>224</v>
      </c>
      <c r="D17" s="18" t="s">
        <v>73</v>
      </c>
      <c r="E17" s="18" t="s">
        <v>47</v>
      </c>
      <c r="F17" s="19"/>
      <c r="G17" s="19"/>
      <c r="H17" s="19"/>
      <c r="I17" s="18" t="s">
        <v>472</v>
      </c>
      <c r="J17" s="19"/>
    </row>
    <row r="18">
      <c r="A18" s="17" t="s">
        <v>36</v>
      </c>
      <c r="B18" s="18" t="s">
        <v>7147</v>
      </c>
      <c r="C18" s="18" t="s">
        <v>5888</v>
      </c>
      <c r="D18" s="18" t="s">
        <v>7148</v>
      </c>
      <c r="E18" s="18" t="s">
        <v>113</v>
      </c>
      <c r="F18" s="18" t="s">
        <v>7149</v>
      </c>
      <c r="G18" s="18" t="s">
        <v>7150</v>
      </c>
      <c r="H18" s="18" t="s">
        <v>7151</v>
      </c>
      <c r="I18" s="18" t="s">
        <v>85</v>
      </c>
      <c r="J18" s="18" t="s">
        <v>7152</v>
      </c>
    </row>
    <row r="19">
      <c r="A19" s="17" t="s">
        <v>42</v>
      </c>
      <c r="B19" s="25" t="s">
        <v>7153</v>
      </c>
      <c r="C19" s="25" t="s">
        <v>18</v>
      </c>
      <c r="D19" s="25" t="s">
        <v>47</v>
      </c>
      <c r="E19" s="25" t="s">
        <v>47</v>
      </c>
      <c r="F19" s="25" t="s">
        <v>7154</v>
      </c>
      <c r="G19" s="25" t="s">
        <v>7155</v>
      </c>
      <c r="H19" s="25" t="s">
        <v>7156</v>
      </c>
      <c r="I19" s="25" t="s">
        <v>5710</v>
      </c>
      <c r="J19" s="26"/>
      <c r="K19" s="19"/>
      <c r="L19" s="19"/>
    </row>
    <row r="20">
      <c r="A20" s="23" t="s">
        <v>43</v>
      </c>
      <c r="B20" s="18" t="s">
        <v>7157</v>
      </c>
      <c r="C20" s="27" t="s">
        <v>7158</v>
      </c>
      <c r="D20" s="18" t="s">
        <v>73</v>
      </c>
      <c r="E20" s="18" t="s">
        <v>113</v>
      </c>
      <c r="F20" s="18" t="s">
        <v>7159</v>
      </c>
      <c r="G20" s="18" t="s">
        <v>7160</v>
      </c>
      <c r="H20" s="18" t="s">
        <v>7161</v>
      </c>
      <c r="I20" s="18" t="s">
        <v>6073</v>
      </c>
      <c r="J20" s="18" t="s">
        <v>7162</v>
      </c>
    </row>
    <row r="21">
      <c r="A21" s="23" t="s">
        <v>43</v>
      </c>
      <c r="B21" s="18" t="s">
        <v>7163</v>
      </c>
      <c r="C21" s="27" t="s">
        <v>4301</v>
      </c>
      <c r="D21" s="18" t="s">
        <v>7164</v>
      </c>
      <c r="E21" s="18" t="s">
        <v>57</v>
      </c>
      <c r="F21" s="19"/>
      <c r="G21" s="19"/>
      <c r="H21" s="19"/>
      <c r="I21" s="19"/>
      <c r="J21" s="19"/>
    </row>
    <row r="22">
      <c r="A22" s="23" t="s">
        <v>43</v>
      </c>
      <c r="B22" s="18" t="s">
        <v>7165</v>
      </c>
      <c r="C22" s="18" t="s">
        <v>7166</v>
      </c>
      <c r="D22" s="18" t="s">
        <v>7167</v>
      </c>
      <c r="E22" s="18" t="s">
        <v>113</v>
      </c>
      <c r="F22" s="18" t="s">
        <v>7168</v>
      </c>
      <c r="G22" s="18" t="s">
        <v>7169</v>
      </c>
      <c r="H22" s="18" t="s">
        <v>5797</v>
      </c>
      <c r="I22" s="18" t="s">
        <v>7170</v>
      </c>
      <c r="J22" s="19"/>
    </row>
    <row r="23">
      <c r="A23" s="17" t="s">
        <v>61</v>
      </c>
      <c r="B23" s="18"/>
      <c r="C23" s="27" t="s">
        <v>4696</v>
      </c>
      <c r="D23" s="19"/>
      <c r="E23" s="19"/>
      <c r="F23" s="19"/>
      <c r="G23" s="19"/>
      <c r="H23" s="19"/>
      <c r="I23" s="19"/>
      <c r="J23" s="19"/>
    </row>
    <row r="24">
      <c r="A24" s="17" t="s">
        <v>70</v>
      </c>
      <c r="B24" s="25" t="s">
        <v>7171</v>
      </c>
      <c r="C24" s="28" t="s">
        <v>396</v>
      </c>
      <c r="D24" s="25" t="s">
        <v>46</v>
      </c>
      <c r="E24" s="25"/>
      <c r="F24" s="26"/>
      <c r="G24" s="26"/>
      <c r="H24" s="26"/>
      <c r="I24" s="26"/>
      <c r="J24" s="26"/>
    </row>
    <row r="25">
      <c r="A25" s="17" t="s">
        <v>70</v>
      </c>
      <c r="B25" s="26"/>
      <c r="C25" s="29"/>
      <c r="D25" s="26"/>
      <c r="E25" s="26"/>
      <c r="F25" s="26"/>
      <c r="G25" s="26"/>
      <c r="H25" s="26"/>
      <c r="I25" s="26"/>
      <c r="J25" s="26"/>
    </row>
    <row r="26">
      <c r="A26" s="23" t="s">
        <v>3637</v>
      </c>
      <c r="B26" s="30" t="s">
        <v>7172</v>
      </c>
      <c r="C26" s="27" t="s">
        <v>7173</v>
      </c>
      <c r="D26" s="18" t="s">
        <v>73</v>
      </c>
      <c r="E26" s="18" t="s">
        <v>47</v>
      </c>
      <c r="F26" s="18" t="s">
        <v>7174</v>
      </c>
      <c r="G26" s="18" t="s">
        <v>7175</v>
      </c>
      <c r="H26" s="18" t="s">
        <v>7176</v>
      </c>
      <c r="I26" s="18" t="s">
        <v>55</v>
      </c>
      <c r="J26" s="19"/>
    </row>
    <row r="27">
      <c r="A27" s="17" t="s">
        <v>78</v>
      </c>
      <c r="B27" s="30" t="s">
        <v>7177</v>
      </c>
      <c r="C27" s="18" t="s">
        <v>112</v>
      </c>
      <c r="D27" s="18" t="s">
        <v>429</v>
      </c>
      <c r="E27" s="18" t="s">
        <v>113</v>
      </c>
      <c r="F27" s="18" t="s">
        <v>7178</v>
      </c>
      <c r="G27" s="18" t="s">
        <v>7179</v>
      </c>
      <c r="H27" s="18" t="s">
        <v>7144</v>
      </c>
      <c r="I27" s="18" t="s">
        <v>7180</v>
      </c>
      <c r="J27" s="19"/>
    </row>
    <row r="28">
      <c r="A28" s="17" t="s">
        <v>78</v>
      </c>
      <c r="B28" s="30" t="s">
        <v>7181</v>
      </c>
      <c r="C28" s="27" t="s">
        <v>7182</v>
      </c>
      <c r="D28" s="18" t="s">
        <v>7183</v>
      </c>
      <c r="E28" s="18" t="s">
        <v>47</v>
      </c>
      <c r="F28" s="18" t="s">
        <v>7184</v>
      </c>
      <c r="G28" s="18" t="s">
        <v>7185</v>
      </c>
      <c r="H28" s="18" t="s">
        <v>7186</v>
      </c>
      <c r="I28" s="18" t="s">
        <v>7182</v>
      </c>
      <c r="J28" s="19"/>
    </row>
    <row r="29">
      <c r="A29" s="17" t="s">
        <v>78</v>
      </c>
      <c r="B29" s="30" t="s">
        <v>7187</v>
      </c>
      <c r="C29" s="18" t="s">
        <v>385</v>
      </c>
      <c r="D29" s="18" t="s">
        <v>7183</v>
      </c>
      <c r="E29" s="18" t="s">
        <v>113</v>
      </c>
      <c r="F29" s="18" t="s">
        <v>7188</v>
      </c>
      <c r="G29" s="18" t="s">
        <v>7189</v>
      </c>
      <c r="H29" s="18" t="s">
        <v>5646</v>
      </c>
      <c r="I29" s="18" t="s">
        <v>4301</v>
      </c>
      <c r="J29" s="19"/>
    </row>
    <row r="30">
      <c r="A30" s="17" t="s">
        <v>87</v>
      </c>
      <c r="B30" s="25" t="s">
        <v>7190</v>
      </c>
      <c r="C30" s="25" t="s">
        <v>5434</v>
      </c>
      <c r="D30" s="25" t="s">
        <v>46</v>
      </c>
      <c r="E30" s="25" t="s">
        <v>47</v>
      </c>
      <c r="F30" s="25" t="s">
        <v>7191</v>
      </c>
      <c r="G30" s="25" t="s">
        <v>7192</v>
      </c>
      <c r="H30" s="25" t="s">
        <v>7193</v>
      </c>
      <c r="I30" s="25" t="s">
        <v>7194</v>
      </c>
      <c r="J30" s="25" t="s">
        <v>7195</v>
      </c>
    </row>
    <row r="31">
      <c r="A31" s="17" t="s">
        <v>87</v>
      </c>
      <c r="B31" s="25" t="s">
        <v>7196</v>
      </c>
      <c r="C31" s="25" t="s">
        <v>55</v>
      </c>
      <c r="D31" s="25" t="s">
        <v>73</v>
      </c>
      <c r="E31" s="25" t="s">
        <v>57</v>
      </c>
      <c r="F31" s="25" t="s">
        <v>7197</v>
      </c>
      <c r="G31" s="25" t="s">
        <v>7198</v>
      </c>
      <c r="H31" s="25" t="s">
        <v>7199</v>
      </c>
      <c r="I31" s="25" t="s">
        <v>7200</v>
      </c>
      <c r="J31" s="25" t="s">
        <v>7201</v>
      </c>
    </row>
    <row r="32">
      <c r="A32" s="17" t="s">
        <v>87</v>
      </c>
      <c r="B32" s="25" t="s">
        <v>7202</v>
      </c>
      <c r="C32" s="25" t="s">
        <v>7203</v>
      </c>
      <c r="D32" s="25" t="s">
        <v>7204</v>
      </c>
      <c r="E32" s="25" t="s">
        <v>113</v>
      </c>
      <c r="F32" s="25" t="s">
        <v>7205</v>
      </c>
      <c r="G32" s="25" t="s">
        <v>7206</v>
      </c>
      <c r="H32" s="25" t="s">
        <v>5651</v>
      </c>
      <c r="I32" s="25" t="s">
        <v>55</v>
      </c>
      <c r="J32" s="25" t="s">
        <v>7207</v>
      </c>
    </row>
    <row r="33">
      <c r="A33" s="17" t="s">
        <v>93</v>
      </c>
      <c r="B33" s="18" t="s">
        <v>7208</v>
      </c>
      <c r="C33" s="18" t="s">
        <v>7209</v>
      </c>
      <c r="D33" s="18" t="s">
        <v>73</v>
      </c>
      <c r="E33" s="18" t="s">
        <v>113</v>
      </c>
      <c r="F33" s="19"/>
      <c r="G33" s="18" t="s">
        <v>7206</v>
      </c>
      <c r="H33" s="18" t="s">
        <v>7210</v>
      </c>
      <c r="I33" s="18" t="s">
        <v>123</v>
      </c>
      <c r="J33" s="18" t="s">
        <v>7211</v>
      </c>
    </row>
    <row r="34">
      <c r="A34" s="17" t="s">
        <v>93</v>
      </c>
      <c r="B34" s="18" t="s">
        <v>7212</v>
      </c>
      <c r="C34" s="18" t="s">
        <v>5459</v>
      </c>
      <c r="D34" s="18" t="s">
        <v>46</v>
      </c>
      <c r="E34" s="18" t="s">
        <v>57</v>
      </c>
      <c r="F34" s="19"/>
      <c r="G34" s="19"/>
      <c r="H34" s="19"/>
      <c r="I34" s="19"/>
      <c r="J34" s="19"/>
    </row>
    <row r="35">
      <c r="A35" s="23" t="s">
        <v>93</v>
      </c>
      <c r="B35" s="18" t="s">
        <v>7213</v>
      </c>
      <c r="C35" s="18" t="s">
        <v>5444</v>
      </c>
      <c r="D35" s="19"/>
      <c r="E35" s="19"/>
      <c r="F35" s="19"/>
      <c r="G35" s="19"/>
      <c r="H35" s="19"/>
      <c r="I35" s="19"/>
      <c r="J35" s="19"/>
    </row>
    <row r="36">
      <c r="A36" s="23" t="s">
        <v>105</v>
      </c>
      <c r="B36" s="25" t="s">
        <v>7214</v>
      </c>
      <c r="C36" s="25" t="s">
        <v>5687</v>
      </c>
      <c r="D36" s="26"/>
      <c r="E36" s="26"/>
      <c r="F36" s="26"/>
      <c r="G36" s="26"/>
      <c r="H36" s="26"/>
      <c r="I36" s="26"/>
      <c r="J36" s="26"/>
    </row>
    <row r="37">
      <c r="A37" s="15" t="s">
        <v>107</v>
      </c>
      <c r="B37" s="16"/>
      <c r="C37" s="16"/>
      <c r="D37" s="16"/>
      <c r="E37" s="16"/>
      <c r="F37" s="16"/>
      <c r="G37" s="16"/>
      <c r="H37" s="16"/>
      <c r="I37" s="16"/>
      <c r="J37" s="16"/>
    </row>
    <row r="38">
      <c r="A38" s="17" t="s">
        <v>108</v>
      </c>
      <c r="B38" s="18" t="s">
        <v>7215</v>
      </c>
      <c r="C38" s="18" t="s">
        <v>7133</v>
      </c>
      <c r="D38" s="19"/>
      <c r="E38" s="18" t="s">
        <v>47</v>
      </c>
      <c r="F38" s="18" t="s">
        <v>7216</v>
      </c>
      <c r="G38" s="18" t="s">
        <v>7217</v>
      </c>
      <c r="H38" s="18" t="s">
        <v>7218</v>
      </c>
      <c r="I38" s="18" t="s">
        <v>5455</v>
      </c>
      <c r="J38" s="18" t="s">
        <v>7219</v>
      </c>
    </row>
    <row r="39">
      <c r="A39" s="17" t="s">
        <v>108</v>
      </c>
      <c r="B39" s="18" t="s">
        <v>7220</v>
      </c>
      <c r="C39" s="18" t="s">
        <v>7221</v>
      </c>
      <c r="D39" s="19"/>
      <c r="E39" s="18" t="s">
        <v>113</v>
      </c>
      <c r="F39" s="18" t="s">
        <v>7222</v>
      </c>
      <c r="G39" s="18" t="s">
        <v>7223</v>
      </c>
      <c r="H39" s="19"/>
      <c r="I39" s="19"/>
      <c r="J39" s="19"/>
    </row>
    <row r="40">
      <c r="A40" s="15" t="s">
        <v>109</v>
      </c>
      <c r="B40" s="16"/>
      <c r="C40" s="16"/>
      <c r="D40" s="16"/>
      <c r="E40" s="16"/>
      <c r="F40" s="16"/>
      <c r="G40" s="16"/>
      <c r="H40" s="16"/>
      <c r="I40" s="16"/>
      <c r="J40" s="16"/>
    </row>
    <row r="41">
      <c r="A41" s="17" t="s">
        <v>110</v>
      </c>
      <c r="B41" s="18" t="s">
        <v>7224</v>
      </c>
      <c r="C41" s="18" t="s">
        <v>6202</v>
      </c>
      <c r="D41" s="18" t="s">
        <v>46</v>
      </c>
      <c r="E41" s="18" t="s">
        <v>47</v>
      </c>
      <c r="F41" s="18" t="s">
        <v>7225</v>
      </c>
      <c r="G41" s="18" t="s">
        <v>6283</v>
      </c>
      <c r="H41" s="18" t="s">
        <v>5687</v>
      </c>
      <c r="I41" s="18" t="s">
        <v>6202</v>
      </c>
      <c r="J41" s="18" t="s">
        <v>7226</v>
      </c>
    </row>
    <row r="42">
      <c r="A42" s="17" t="s">
        <v>110</v>
      </c>
      <c r="B42" s="18"/>
      <c r="C42" s="18" t="s">
        <v>5373</v>
      </c>
      <c r="D42" s="19"/>
      <c r="E42" s="19"/>
      <c r="F42" s="19"/>
      <c r="G42" s="19"/>
      <c r="H42" s="19"/>
      <c r="I42" s="19"/>
      <c r="J42" s="19"/>
    </row>
    <row r="43">
      <c r="A43" s="17" t="s">
        <v>110</v>
      </c>
      <c r="B43" s="18"/>
      <c r="C43" s="19"/>
      <c r="D43" s="19"/>
      <c r="E43" s="19"/>
      <c r="F43" s="19"/>
      <c r="G43" s="19"/>
      <c r="H43" s="19"/>
      <c r="I43" s="19"/>
      <c r="J43" s="19"/>
    </row>
    <row r="44">
      <c r="A44" s="15" t="s">
        <v>128</v>
      </c>
      <c r="B44" s="16"/>
      <c r="C44" s="16"/>
      <c r="D44" s="16"/>
      <c r="E44" s="16"/>
      <c r="F44" s="16"/>
      <c r="G44" s="16"/>
      <c r="H44" s="16"/>
      <c r="I44" s="16"/>
      <c r="J44" s="16"/>
    </row>
    <row r="45">
      <c r="A45" s="17" t="s">
        <v>129</v>
      </c>
      <c r="B45" s="27"/>
      <c r="C45" s="18"/>
      <c r="D45" s="18"/>
      <c r="E45" s="18"/>
      <c r="F45" s="18"/>
      <c r="G45" s="18"/>
      <c r="H45" s="18"/>
      <c r="I45" s="18"/>
      <c r="J45" s="18" t="s">
        <v>7227</v>
      </c>
    </row>
    <row r="46">
      <c r="A46" s="17" t="s">
        <v>129</v>
      </c>
      <c r="B46" s="19"/>
      <c r="C46" s="19"/>
      <c r="D46" s="19"/>
      <c r="E46" s="19"/>
      <c r="F46" s="19"/>
      <c r="G46" s="19"/>
      <c r="H46" s="19"/>
      <c r="I46" s="19"/>
      <c r="J46" s="19"/>
    </row>
    <row r="47">
      <c r="A47" s="15" t="s">
        <v>130</v>
      </c>
      <c r="B47" s="31"/>
      <c r="C47" s="31"/>
      <c r="D47" s="31"/>
      <c r="E47" s="31"/>
      <c r="F47" s="31"/>
      <c r="G47" s="31"/>
      <c r="H47" s="31"/>
      <c r="I47" s="31"/>
      <c r="J47" s="32" t="s">
        <v>7228</v>
      </c>
    </row>
    <row r="48">
      <c r="A48" s="17" t="s">
        <v>3853</v>
      </c>
      <c r="B48" s="18" t="s">
        <v>7229</v>
      </c>
      <c r="C48" s="18" t="s">
        <v>112</v>
      </c>
      <c r="D48" s="19"/>
      <c r="E48" s="18" t="s">
        <v>47</v>
      </c>
      <c r="F48" s="18" t="s">
        <v>7230</v>
      </c>
      <c r="G48" s="18" t="s">
        <v>7231</v>
      </c>
      <c r="H48" s="2063" t="s">
        <v>7232</v>
      </c>
      <c r="I48" s="18" t="s">
        <v>240</v>
      </c>
      <c r="J48" s="18" t="s">
        <v>7233</v>
      </c>
    </row>
    <row r="49">
      <c r="A49" s="17" t="s">
        <v>134</v>
      </c>
      <c r="B49" s="25" t="s">
        <v>7234</v>
      </c>
      <c r="C49" s="25" t="s">
        <v>7235</v>
      </c>
      <c r="D49" s="25" t="s">
        <v>6069</v>
      </c>
      <c r="E49" s="25" t="s">
        <v>113</v>
      </c>
      <c r="F49" s="25" t="s">
        <v>7236</v>
      </c>
      <c r="G49" s="25" t="s">
        <v>7237</v>
      </c>
      <c r="H49" s="25" t="s">
        <v>7238</v>
      </c>
      <c r="I49" s="25" t="s">
        <v>7239</v>
      </c>
      <c r="J49" s="25" t="s">
        <v>7240</v>
      </c>
    </row>
    <row r="50">
      <c r="A50" s="17" t="s">
        <v>134</v>
      </c>
      <c r="B50" s="25" t="s">
        <v>7241</v>
      </c>
      <c r="C50" s="25" t="s">
        <v>350</v>
      </c>
      <c r="D50" s="25"/>
      <c r="E50" s="25" t="s">
        <v>57</v>
      </c>
      <c r="F50" s="25" t="s">
        <v>7242</v>
      </c>
      <c r="G50" s="25" t="s">
        <v>7243</v>
      </c>
      <c r="H50" s="25" t="s">
        <v>7244</v>
      </c>
      <c r="I50" s="25" t="s">
        <v>7245</v>
      </c>
      <c r="J50" s="26" t="str">
        <f>ABS(C161)</f>
        <v>#VALUE!</v>
      </c>
      <c r="K50" s="19"/>
      <c r="L50" s="19"/>
    </row>
    <row r="51">
      <c r="A51" s="17" t="s">
        <v>134</v>
      </c>
      <c r="B51" s="25" t="s">
        <v>7246</v>
      </c>
      <c r="C51" s="25" t="s">
        <v>7247</v>
      </c>
      <c r="D51" s="25"/>
      <c r="E51" s="25" t="s">
        <v>47</v>
      </c>
      <c r="F51" s="25" t="s">
        <v>7248</v>
      </c>
      <c r="G51" s="25" t="s">
        <v>7249</v>
      </c>
      <c r="H51" s="25" t="s">
        <v>7250</v>
      </c>
      <c r="I51" s="25" t="s">
        <v>7251</v>
      </c>
      <c r="J51" s="26"/>
    </row>
    <row r="52">
      <c r="A52" s="17" t="s">
        <v>141</v>
      </c>
      <c r="B52" s="18" t="s">
        <v>7252</v>
      </c>
      <c r="C52" s="18" t="s">
        <v>7253</v>
      </c>
      <c r="D52" s="19"/>
      <c r="E52" s="19"/>
      <c r="F52" s="19"/>
      <c r="G52" s="19"/>
      <c r="H52" s="19"/>
      <c r="I52" s="19"/>
      <c r="J52" s="19"/>
    </row>
    <row r="53">
      <c r="A53" s="17" t="s">
        <v>141</v>
      </c>
      <c r="B53" s="18" t="s">
        <v>7254</v>
      </c>
      <c r="C53" s="18" t="s">
        <v>5779</v>
      </c>
      <c r="D53" s="19"/>
      <c r="E53" s="19"/>
      <c r="F53" s="19"/>
      <c r="G53" s="19"/>
      <c r="H53" s="19"/>
      <c r="I53" s="19"/>
      <c r="J53" s="19"/>
    </row>
    <row r="54">
      <c r="A54" s="23" t="s">
        <v>143</v>
      </c>
      <c r="B54" s="25" t="s">
        <v>7255</v>
      </c>
      <c r="C54" s="25" t="s">
        <v>7256</v>
      </c>
      <c r="D54" s="26"/>
      <c r="E54" s="26"/>
      <c r="F54" s="26"/>
      <c r="G54" s="26"/>
      <c r="H54" s="26"/>
      <c r="I54" s="26"/>
      <c r="J54" s="26"/>
    </row>
    <row r="55">
      <c r="A55" s="17" t="s">
        <v>143</v>
      </c>
      <c r="B55" s="25" t="s">
        <v>7257</v>
      </c>
      <c r="C55" s="25" t="s">
        <v>4698</v>
      </c>
      <c r="D55" s="25" t="s">
        <v>46</v>
      </c>
      <c r="E55" s="25" t="s">
        <v>47</v>
      </c>
      <c r="F55" s="25" t="s">
        <v>7258</v>
      </c>
      <c r="G55" s="25" t="s">
        <v>7259</v>
      </c>
      <c r="H55" s="25" t="s">
        <v>5287</v>
      </c>
      <c r="I55" s="25" t="s">
        <v>5711</v>
      </c>
      <c r="J55" s="26"/>
    </row>
    <row r="56">
      <c r="A56" s="17" t="s">
        <v>143</v>
      </c>
      <c r="B56" s="26"/>
      <c r="C56" s="25" t="s">
        <v>403</v>
      </c>
      <c r="D56" s="26"/>
      <c r="E56" s="26"/>
      <c r="F56" s="26"/>
      <c r="G56" s="26"/>
      <c r="H56" s="26"/>
      <c r="I56" s="26"/>
      <c r="J56" s="26"/>
    </row>
    <row r="57">
      <c r="A57" s="23" t="s">
        <v>143</v>
      </c>
      <c r="B57" s="25" t="s">
        <v>7260</v>
      </c>
      <c r="C57" s="25" t="s">
        <v>7261</v>
      </c>
      <c r="D57" s="25" t="s">
        <v>7262</v>
      </c>
      <c r="E57" s="25" t="s">
        <v>47</v>
      </c>
      <c r="F57" s="25" t="s">
        <v>7263</v>
      </c>
      <c r="G57" s="25"/>
      <c r="H57" s="25" t="s">
        <v>6388</v>
      </c>
      <c r="I57" s="25" t="s">
        <v>7264</v>
      </c>
      <c r="J57" s="25" t="s">
        <v>6337</v>
      </c>
      <c r="K57" s="19"/>
      <c r="L57" s="19"/>
    </row>
    <row r="58">
      <c r="A58" s="15" t="s">
        <v>149</v>
      </c>
      <c r="B58" s="16"/>
      <c r="C58" s="16"/>
      <c r="D58" s="16"/>
      <c r="E58" s="16"/>
      <c r="F58" s="16"/>
      <c r="G58" s="16"/>
      <c r="H58" s="16"/>
      <c r="I58" s="16"/>
      <c r="J58" s="16"/>
    </row>
    <row r="59">
      <c r="A59" s="17" t="s">
        <v>150</v>
      </c>
      <c r="B59" s="18" t="s">
        <v>7265</v>
      </c>
      <c r="C59" s="18" t="s">
        <v>3722</v>
      </c>
      <c r="D59" s="19"/>
      <c r="E59" s="18" t="s">
        <v>57</v>
      </c>
      <c r="F59" s="19"/>
      <c r="G59" s="19"/>
      <c r="H59" s="19"/>
      <c r="I59" s="19"/>
      <c r="J59" s="19"/>
    </row>
    <row r="60">
      <c r="A60" s="17" t="s">
        <v>150</v>
      </c>
      <c r="B60" s="18" t="s">
        <v>7266</v>
      </c>
      <c r="C60" s="18" t="s">
        <v>226</v>
      </c>
      <c r="D60" s="18" t="s">
        <v>73</v>
      </c>
      <c r="E60" s="18" t="s">
        <v>47</v>
      </c>
      <c r="F60" s="18" t="s">
        <v>7267</v>
      </c>
      <c r="G60" s="19"/>
      <c r="H60" s="18" t="s">
        <v>7268</v>
      </c>
      <c r="I60" s="18" t="s">
        <v>7269</v>
      </c>
      <c r="J60" s="19"/>
    </row>
    <row r="61">
      <c r="A61" s="17" t="s">
        <v>150</v>
      </c>
      <c r="B61" s="18" t="s">
        <v>7270</v>
      </c>
      <c r="C61" s="18" t="s">
        <v>5373</v>
      </c>
      <c r="D61" s="18" t="s">
        <v>73</v>
      </c>
      <c r="E61" s="18" t="s">
        <v>47</v>
      </c>
      <c r="F61" s="19"/>
      <c r="G61" s="19"/>
      <c r="H61" s="18" t="s">
        <v>7271</v>
      </c>
      <c r="I61" s="18" t="s">
        <v>5808</v>
      </c>
      <c r="J61" s="19"/>
    </row>
    <row r="62">
      <c r="A62" s="17" t="s">
        <v>150</v>
      </c>
      <c r="B62" s="18" t="s">
        <v>7272</v>
      </c>
      <c r="C62" s="18" t="s">
        <v>5770</v>
      </c>
      <c r="D62" s="19"/>
      <c r="E62" s="19"/>
      <c r="F62" s="19"/>
      <c r="G62" s="19"/>
      <c r="H62" s="19"/>
      <c r="I62" s="19"/>
      <c r="J62" s="19"/>
    </row>
    <row r="63">
      <c r="A63" s="15" t="s">
        <v>158</v>
      </c>
      <c r="B63" s="16"/>
      <c r="C63" s="16"/>
      <c r="D63" s="16"/>
      <c r="E63" s="16"/>
      <c r="F63" s="16"/>
      <c r="G63" s="16"/>
      <c r="H63" s="16"/>
      <c r="I63" s="16"/>
      <c r="J63" s="16"/>
    </row>
    <row r="64">
      <c r="A64" s="17" t="s">
        <v>159</v>
      </c>
      <c r="B64" s="18" t="s">
        <v>7273</v>
      </c>
      <c r="D64" s="19"/>
      <c r="E64" s="19"/>
      <c r="F64" s="19"/>
      <c r="G64" s="19"/>
      <c r="H64" s="19"/>
      <c r="I64" s="19"/>
      <c r="J64" s="19"/>
    </row>
    <row r="65">
      <c r="A65" s="17" t="s">
        <v>159</v>
      </c>
      <c r="B65" s="18" t="s">
        <v>7274</v>
      </c>
      <c r="C65" s="18"/>
      <c r="D65" s="18"/>
      <c r="E65" s="18"/>
      <c r="F65" s="19"/>
      <c r="G65" s="19"/>
      <c r="H65" s="19"/>
      <c r="I65" s="19"/>
      <c r="J65" s="19"/>
    </row>
    <row r="66">
      <c r="A66" s="15" t="s">
        <v>164</v>
      </c>
      <c r="B66" s="16"/>
      <c r="C66" s="16"/>
      <c r="D66" s="16"/>
      <c r="E66" s="16"/>
      <c r="F66" s="16"/>
      <c r="G66" s="16"/>
      <c r="H66" s="16"/>
      <c r="I66" s="16"/>
      <c r="J66" s="16"/>
    </row>
    <row r="67">
      <c r="A67" s="17" t="s">
        <v>165</v>
      </c>
      <c r="B67" s="18" t="s">
        <v>7275</v>
      </c>
      <c r="C67" s="18" t="s">
        <v>7276</v>
      </c>
      <c r="D67" s="18" t="s">
        <v>119</v>
      </c>
      <c r="E67" s="18" t="s">
        <v>47</v>
      </c>
      <c r="F67" s="18" t="s">
        <v>7277</v>
      </c>
      <c r="G67" s="18" t="s">
        <v>7278</v>
      </c>
      <c r="H67" s="19"/>
      <c r="I67" s="19"/>
      <c r="J67" s="19"/>
    </row>
    <row r="68">
      <c r="A68" s="23" t="s">
        <v>165</v>
      </c>
      <c r="B68" s="33" t="s">
        <v>7279</v>
      </c>
      <c r="C68" s="18" t="s">
        <v>5765</v>
      </c>
      <c r="D68" s="19"/>
      <c r="E68" s="19"/>
      <c r="F68" s="19"/>
      <c r="G68" s="19"/>
      <c r="H68" s="19"/>
      <c r="I68" s="19"/>
      <c r="J68" s="19"/>
    </row>
    <row r="69">
      <c r="A69" s="17" t="s">
        <v>3641</v>
      </c>
      <c r="B69" s="25" t="s">
        <v>7280</v>
      </c>
      <c r="C69" s="25" t="s">
        <v>7281</v>
      </c>
      <c r="D69" s="25" t="s">
        <v>66</v>
      </c>
      <c r="E69" s="25" t="s">
        <v>113</v>
      </c>
      <c r="F69" s="25" t="s">
        <v>7282</v>
      </c>
      <c r="G69" s="25" t="s">
        <v>7283</v>
      </c>
      <c r="H69" s="25" t="s">
        <v>7284</v>
      </c>
      <c r="I69" s="25" t="s">
        <v>7285</v>
      </c>
      <c r="J69" s="25" t="s">
        <v>7286</v>
      </c>
    </row>
    <row r="70">
      <c r="A70" s="17" t="s">
        <v>3641</v>
      </c>
      <c r="B70" s="25" t="s">
        <v>7287</v>
      </c>
      <c r="C70" s="25" t="s">
        <v>5965</v>
      </c>
      <c r="D70" s="25" t="s">
        <v>73</v>
      </c>
      <c r="E70" s="25" t="s">
        <v>113</v>
      </c>
      <c r="F70" s="25" t="s">
        <v>7288</v>
      </c>
      <c r="G70" s="25" t="s">
        <v>7289</v>
      </c>
      <c r="H70" s="25" t="s">
        <v>440</v>
      </c>
      <c r="I70" s="25" t="s">
        <v>7290</v>
      </c>
      <c r="J70" s="25" t="s">
        <v>7291</v>
      </c>
      <c r="K70" s="19"/>
      <c r="L70" s="19"/>
    </row>
    <row r="71">
      <c r="A71" s="17" t="s">
        <v>186</v>
      </c>
      <c r="B71" s="18" t="s">
        <v>7292</v>
      </c>
      <c r="C71" s="18" t="s">
        <v>7293</v>
      </c>
      <c r="D71" s="18" t="s">
        <v>7294</v>
      </c>
      <c r="E71" s="18" t="s">
        <v>113</v>
      </c>
      <c r="F71" s="18" t="s">
        <v>7295</v>
      </c>
      <c r="G71" s="18" t="s">
        <v>7296</v>
      </c>
      <c r="H71" s="18" t="s">
        <v>6411</v>
      </c>
      <c r="I71" s="18" t="s">
        <v>7297</v>
      </c>
      <c r="J71" s="19"/>
    </row>
    <row r="72">
      <c r="A72" s="17" t="s">
        <v>186</v>
      </c>
      <c r="B72" s="18" t="s">
        <v>7298</v>
      </c>
      <c r="C72" s="18" t="s">
        <v>260</v>
      </c>
      <c r="D72" s="19"/>
      <c r="E72" s="18" t="s">
        <v>113</v>
      </c>
      <c r="F72" s="19"/>
      <c r="G72" s="19"/>
      <c r="H72" s="19"/>
      <c r="I72" s="19"/>
      <c r="J72" s="19"/>
      <c r="K72" s="19"/>
      <c r="L72" s="19"/>
    </row>
    <row r="73">
      <c r="A73" s="17" t="s">
        <v>186</v>
      </c>
      <c r="B73" s="18" t="s">
        <v>7299</v>
      </c>
      <c r="C73" s="18" t="s">
        <v>7300</v>
      </c>
      <c r="D73" s="18" t="s">
        <v>46</v>
      </c>
      <c r="E73" s="18" t="s">
        <v>113</v>
      </c>
      <c r="F73" s="19"/>
      <c r="G73" s="18" t="s">
        <v>7301</v>
      </c>
      <c r="H73" s="19"/>
      <c r="I73" s="19"/>
      <c r="J73" s="19"/>
    </row>
    <row r="74">
      <c r="A74" s="15" t="s">
        <v>207</v>
      </c>
      <c r="B74" s="16"/>
      <c r="C74" s="16"/>
      <c r="D74" s="16"/>
      <c r="E74" s="16"/>
      <c r="F74" s="16"/>
      <c r="G74" s="16"/>
      <c r="H74" s="16"/>
      <c r="I74" s="16"/>
      <c r="J74" s="16"/>
    </row>
    <row r="75">
      <c r="A75" s="17" t="s">
        <v>208</v>
      </c>
      <c r="B75" s="18" t="s">
        <v>7302</v>
      </c>
      <c r="C75" s="18" t="s">
        <v>7303</v>
      </c>
      <c r="D75" s="18" t="s">
        <v>46</v>
      </c>
      <c r="E75" s="19"/>
      <c r="F75" s="19"/>
      <c r="G75" s="19"/>
      <c r="H75" s="19"/>
      <c r="I75" s="19"/>
      <c r="J75" s="19"/>
    </row>
    <row r="76">
      <c r="A76" s="17" t="s">
        <v>208</v>
      </c>
      <c r="B76" s="18" t="s">
        <v>7304</v>
      </c>
      <c r="C76" s="18" t="s">
        <v>5711</v>
      </c>
      <c r="D76" s="18" t="s">
        <v>73</v>
      </c>
      <c r="E76" s="18" t="s">
        <v>57</v>
      </c>
      <c r="F76" s="18" t="s">
        <v>7305</v>
      </c>
      <c r="G76" s="18" t="s">
        <v>7306</v>
      </c>
      <c r="H76" s="18" t="s">
        <v>5712</v>
      </c>
      <c r="I76" s="18" t="s">
        <v>5711</v>
      </c>
      <c r="J76" s="19"/>
    </row>
    <row r="77">
      <c r="A77" s="15" t="s">
        <v>211</v>
      </c>
      <c r="B77" s="16"/>
      <c r="C77" s="16"/>
      <c r="D77" s="16"/>
      <c r="E77" s="16"/>
      <c r="F77" s="16"/>
      <c r="G77" s="16"/>
      <c r="H77" s="16"/>
      <c r="I77" s="16"/>
      <c r="J77" s="16"/>
    </row>
    <row r="78">
      <c r="A78" s="17" t="s">
        <v>211</v>
      </c>
      <c r="B78" s="18"/>
      <c r="C78" s="19"/>
      <c r="D78" s="19"/>
      <c r="E78" s="19"/>
      <c r="F78" s="19"/>
      <c r="G78" s="19"/>
      <c r="H78" s="19"/>
      <c r="I78" s="19"/>
      <c r="J78" s="19"/>
    </row>
    <row r="79">
      <c r="A79" s="2064" t="s">
        <v>211</v>
      </c>
      <c r="B79" s="2065"/>
      <c r="C79" s="2066"/>
      <c r="D79" s="2066"/>
      <c r="E79" s="2066"/>
      <c r="F79" s="2066"/>
      <c r="G79" s="2066"/>
      <c r="H79" s="2066"/>
      <c r="I79" s="2066"/>
      <c r="J79" s="2066"/>
    </row>
    <row r="80">
      <c r="A80" s="15" t="s">
        <v>213</v>
      </c>
      <c r="B80" s="16"/>
      <c r="C80" s="16"/>
      <c r="D80" s="16"/>
      <c r="E80" s="16"/>
      <c r="F80" s="16"/>
      <c r="G80" s="16"/>
      <c r="H80" s="16"/>
      <c r="I80" s="16"/>
      <c r="J80" s="16"/>
    </row>
    <row r="81">
      <c r="A81" s="17" t="s">
        <v>214</v>
      </c>
      <c r="B81" s="19"/>
      <c r="C81" s="19"/>
      <c r="D81" s="19"/>
      <c r="E81" s="19"/>
      <c r="F81" s="19"/>
      <c r="G81" s="19"/>
      <c r="H81" s="19"/>
      <c r="I81" s="19"/>
      <c r="J81" s="19"/>
    </row>
    <row r="82">
      <c r="A82" s="17" t="s">
        <v>214</v>
      </c>
      <c r="B82" s="19"/>
      <c r="C82" s="19"/>
      <c r="D82" s="19"/>
      <c r="E82" s="19"/>
      <c r="F82" s="19"/>
      <c r="G82" s="19"/>
      <c r="H82" s="19"/>
      <c r="I82" s="19"/>
      <c r="J82" s="19"/>
      <c r="X82" s="11" t="s">
        <v>7307</v>
      </c>
    </row>
    <row r="83">
      <c r="A83" s="17" t="s">
        <v>218</v>
      </c>
      <c r="B83" s="25"/>
      <c r="C83" s="25" t="s">
        <v>231</v>
      </c>
      <c r="D83" s="26"/>
      <c r="E83" s="26"/>
      <c r="F83" s="26"/>
      <c r="G83" s="26"/>
      <c r="H83" s="26"/>
      <c r="I83" s="26"/>
      <c r="J83" s="26"/>
    </row>
    <row r="84">
      <c r="A84" s="17" t="s">
        <v>218</v>
      </c>
      <c r="B84" s="25"/>
      <c r="C84" s="25" t="s">
        <v>5731</v>
      </c>
      <c r="D84" s="26"/>
      <c r="E84" s="26"/>
      <c r="F84" s="26"/>
      <c r="G84" s="26"/>
      <c r="H84" s="26"/>
      <c r="I84" s="26"/>
      <c r="J84" s="26"/>
    </row>
    <row r="85">
      <c r="A85" s="15" t="s">
        <v>219</v>
      </c>
      <c r="B85" s="16"/>
      <c r="C85" s="16"/>
      <c r="D85" s="16"/>
      <c r="E85" s="16"/>
      <c r="F85" s="16"/>
      <c r="G85" s="16"/>
      <c r="H85" s="16"/>
      <c r="I85" s="16"/>
      <c r="J85" s="16"/>
    </row>
    <row r="86">
      <c r="A86" s="23" t="s">
        <v>220</v>
      </c>
      <c r="B86" s="18" t="s">
        <v>7308</v>
      </c>
      <c r="C86" s="18" t="s">
        <v>7309</v>
      </c>
      <c r="D86" s="19"/>
      <c r="E86" s="19"/>
      <c r="F86" s="18"/>
      <c r="G86" s="19"/>
      <c r="H86" s="19"/>
      <c r="I86" s="19"/>
      <c r="J86" s="19"/>
    </row>
    <row r="87">
      <c r="A87" s="17" t="s">
        <v>220</v>
      </c>
      <c r="B87" s="18" t="s">
        <v>7310</v>
      </c>
      <c r="C87" s="18" t="s">
        <v>224</v>
      </c>
      <c r="D87" s="18"/>
      <c r="E87" s="18" t="s">
        <v>57</v>
      </c>
      <c r="F87" s="19"/>
      <c r="G87" s="19"/>
      <c r="H87" s="19"/>
      <c r="I87" s="19"/>
      <c r="J87" s="19"/>
    </row>
    <row r="88">
      <c r="A88" s="17" t="s">
        <v>220</v>
      </c>
      <c r="B88" s="18" t="s">
        <v>7311</v>
      </c>
      <c r="C88" s="18" t="s">
        <v>224</v>
      </c>
      <c r="D88" s="19"/>
      <c r="E88" s="18" t="s">
        <v>57</v>
      </c>
      <c r="F88" s="19"/>
      <c r="G88" s="19"/>
      <c r="H88" s="19"/>
      <c r="I88" s="19"/>
      <c r="J88" s="19"/>
    </row>
    <row r="89">
      <c r="A89" s="17" t="s">
        <v>220</v>
      </c>
      <c r="B89" s="18" t="s">
        <v>7312</v>
      </c>
      <c r="C89" s="18" t="s">
        <v>224</v>
      </c>
      <c r="D89" s="19"/>
      <c r="E89" s="18" t="s">
        <v>57</v>
      </c>
      <c r="F89" s="19"/>
      <c r="G89" s="19"/>
      <c r="H89" s="19"/>
      <c r="I89" s="19"/>
      <c r="J89" s="19"/>
    </row>
    <row r="90">
      <c r="A90" s="17" t="s">
        <v>220</v>
      </c>
      <c r="B90" s="18" t="s">
        <v>7313</v>
      </c>
      <c r="C90" s="27" t="s">
        <v>4301</v>
      </c>
      <c r="D90" s="19"/>
      <c r="E90" s="19"/>
      <c r="F90" s="19"/>
      <c r="G90" s="19"/>
      <c r="H90" s="19"/>
      <c r="I90" s="19"/>
      <c r="J90" s="19"/>
    </row>
    <row r="91">
      <c r="A91" s="23" t="s">
        <v>220</v>
      </c>
      <c r="B91" s="18" t="s">
        <v>7314</v>
      </c>
      <c r="C91" s="18" t="s">
        <v>7315</v>
      </c>
      <c r="D91" s="19"/>
      <c r="E91" s="19"/>
      <c r="F91" s="19"/>
      <c r="G91" s="19"/>
      <c r="H91" s="19"/>
      <c r="I91" s="19"/>
      <c r="J91" s="19"/>
    </row>
    <row r="92">
      <c r="A92" s="17" t="s">
        <v>220</v>
      </c>
      <c r="B92" s="18" t="s">
        <v>7316</v>
      </c>
      <c r="C92" s="18" t="s">
        <v>444</v>
      </c>
      <c r="D92" s="19"/>
      <c r="E92" s="19"/>
      <c r="F92" s="18" t="s">
        <v>3</v>
      </c>
      <c r="G92" s="19"/>
      <c r="H92" s="19"/>
      <c r="I92" s="19"/>
      <c r="J92" s="19"/>
    </row>
    <row r="93">
      <c r="A93" s="17" t="s">
        <v>232</v>
      </c>
      <c r="B93" s="25" t="s">
        <v>7317</v>
      </c>
      <c r="C93" s="25" t="s">
        <v>7318</v>
      </c>
      <c r="D93" s="26"/>
      <c r="E93" s="25" t="s">
        <v>113</v>
      </c>
      <c r="F93" s="25" t="s">
        <v>7319</v>
      </c>
      <c r="G93" s="25" t="s">
        <v>59</v>
      </c>
      <c r="H93" s="25" t="s">
        <v>7320</v>
      </c>
      <c r="I93" s="25" t="s">
        <v>7321</v>
      </c>
      <c r="J93" s="26"/>
    </row>
    <row r="94">
      <c r="A94" s="15" t="s">
        <v>233</v>
      </c>
      <c r="B94" s="16"/>
      <c r="C94" s="16"/>
      <c r="D94" s="16"/>
      <c r="E94" s="16"/>
      <c r="F94" s="16"/>
      <c r="G94" s="16"/>
      <c r="H94" s="16"/>
      <c r="I94" s="16"/>
      <c r="J94" s="16"/>
    </row>
    <row r="95">
      <c r="A95" s="34" t="s">
        <v>234</v>
      </c>
      <c r="B95" s="18" t="s">
        <v>7322</v>
      </c>
      <c r="C95" s="18" t="s">
        <v>5847</v>
      </c>
      <c r="D95" s="18" t="s">
        <v>119</v>
      </c>
      <c r="E95" s="18" t="s">
        <v>113</v>
      </c>
      <c r="F95" s="18" t="s">
        <v>7323</v>
      </c>
      <c r="G95" s="18" t="s">
        <v>7324</v>
      </c>
      <c r="H95" s="18" t="s">
        <v>7325</v>
      </c>
      <c r="I95" s="18" t="s">
        <v>5847</v>
      </c>
      <c r="J95" s="18" t="s">
        <v>7326</v>
      </c>
    </row>
    <row r="96">
      <c r="A96" s="17" t="s">
        <v>236</v>
      </c>
      <c r="B96" s="18" t="s">
        <v>7327</v>
      </c>
      <c r="C96" s="18" t="s">
        <v>242</v>
      </c>
      <c r="D96" s="18" t="s">
        <v>6062</v>
      </c>
      <c r="E96" s="19"/>
      <c r="F96" s="19"/>
      <c r="G96" s="18" t="s">
        <v>7328</v>
      </c>
      <c r="H96" s="19"/>
      <c r="I96" s="19"/>
      <c r="J96" s="19"/>
    </row>
    <row r="97">
      <c r="A97" s="17" t="s">
        <v>236</v>
      </c>
      <c r="B97" s="18" t="s">
        <v>7329</v>
      </c>
      <c r="C97" s="18" t="s">
        <v>55</v>
      </c>
      <c r="D97" s="18" t="s">
        <v>119</v>
      </c>
      <c r="E97" s="18" t="s">
        <v>113</v>
      </c>
      <c r="F97" s="18" t="s">
        <v>7330</v>
      </c>
      <c r="G97" s="18" t="s">
        <v>7331</v>
      </c>
      <c r="H97" s="19"/>
      <c r="I97" s="18" t="s">
        <v>85</v>
      </c>
      <c r="J97" s="18" t="s">
        <v>7332</v>
      </c>
    </row>
    <row r="98">
      <c r="A98" s="17" t="s">
        <v>236</v>
      </c>
      <c r="B98" s="18" t="s">
        <v>7333</v>
      </c>
      <c r="C98" s="18" t="s">
        <v>7293</v>
      </c>
      <c r="D98" s="18" t="s">
        <v>119</v>
      </c>
      <c r="E98" s="18" t="s">
        <v>47</v>
      </c>
      <c r="F98" s="18" t="s">
        <v>7334</v>
      </c>
      <c r="G98" s="18" t="s">
        <v>7335</v>
      </c>
      <c r="H98" s="18" t="s">
        <v>5365</v>
      </c>
      <c r="I98" s="18" t="s">
        <v>5847</v>
      </c>
      <c r="J98" s="19"/>
    </row>
    <row r="99">
      <c r="A99" s="17" t="s">
        <v>243</v>
      </c>
      <c r="B99" s="25" t="s">
        <v>7336</v>
      </c>
      <c r="C99" s="25" t="s">
        <v>5423</v>
      </c>
      <c r="D99" s="26"/>
      <c r="E99" s="26"/>
      <c r="F99" s="26"/>
      <c r="G99" s="25" t="s">
        <v>7337</v>
      </c>
      <c r="H99" s="26"/>
      <c r="I99" s="26"/>
      <c r="J99" s="26"/>
    </row>
    <row r="100">
      <c r="A100" s="17" t="s">
        <v>243</v>
      </c>
      <c r="B100" s="25" t="s">
        <v>7338</v>
      </c>
      <c r="C100" s="25" t="s">
        <v>350</v>
      </c>
      <c r="D100" s="26"/>
      <c r="E100" s="25" t="s">
        <v>113</v>
      </c>
      <c r="F100" s="25" t="s">
        <v>7339</v>
      </c>
      <c r="G100" s="25" t="s">
        <v>7340</v>
      </c>
      <c r="H100" s="25" t="s">
        <v>5291</v>
      </c>
      <c r="I100" s="25" t="s">
        <v>172</v>
      </c>
      <c r="J100" s="26"/>
      <c r="K100" s="19"/>
      <c r="L100" s="19"/>
    </row>
    <row r="101">
      <c r="A101" s="15" t="s">
        <v>253</v>
      </c>
      <c r="B101" s="16"/>
      <c r="C101" s="16"/>
      <c r="D101" s="16"/>
      <c r="E101" s="16"/>
      <c r="F101" s="16"/>
      <c r="G101" s="16"/>
      <c r="H101" s="16"/>
      <c r="I101" s="16"/>
      <c r="J101" s="16"/>
    </row>
    <row r="102">
      <c r="A102" s="17" t="s">
        <v>3644</v>
      </c>
      <c r="B102" s="19"/>
      <c r="C102" s="19"/>
      <c r="D102" s="19"/>
      <c r="E102" s="19"/>
      <c r="F102" s="19"/>
      <c r="G102" s="19"/>
      <c r="H102" s="19"/>
      <c r="I102" s="19"/>
      <c r="J102" s="19"/>
    </row>
    <row r="103">
      <c r="A103" s="17" t="s">
        <v>255</v>
      </c>
      <c r="B103" s="26"/>
      <c r="C103" s="25" t="s">
        <v>7341</v>
      </c>
      <c r="D103" s="26"/>
      <c r="E103" s="26"/>
      <c r="F103" s="26"/>
      <c r="G103" s="26"/>
      <c r="H103" s="26"/>
      <c r="I103" s="26"/>
      <c r="J103" s="26"/>
    </row>
    <row r="104">
      <c r="A104" s="17" t="s">
        <v>255</v>
      </c>
      <c r="B104" s="25" t="s">
        <v>7342</v>
      </c>
      <c r="C104" s="25" t="s">
        <v>5448</v>
      </c>
      <c r="D104" s="25" t="s">
        <v>46</v>
      </c>
      <c r="E104" s="26"/>
      <c r="F104" s="26"/>
      <c r="G104" s="26"/>
      <c r="H104" s="26"/>
      <c r="I104" s="26"/>
      <c r="J104" s="26"/>
    </row>
    <row r="105">
      <c r="A105" s="17" t="s">
        <v>255</v>
      </c>
      <c r="B105" s="26"/>
      <c r="C105" s="26"/>
      <c r="D105" s="26"/>
      <c r="E105" s="26"/>
      <c r="F105" s="26"/>
      <c r="G105" s="26"/>
      <c r="H105" s="26"/>
      <c r="I105" s="26"/>
      <c r="J105" s="26"/>
    </row>
    <row r="106">
      <c r="A106" s="17" t="s">
        <v>261</v>
      </c>
      <c r="B106" s="18" t="s">
        <v>7343</v>
      </c>
      <c r="C106" s="18" t="s">
        <v>7300</v>
      </c>
      <c r="D106" s="19"/>
      <c r="E106" s="18" t="s">
        <v>57</v>
      </c>
      <c r="F106" s="19"/>
      <c r="G106" s="18" t="s">
        <v>7344</v>
      </c>
      <c r="H106" s="19"/>
      <c r="I106" s="19"/>
      <c r="J106" s="19"/>
    </row>
    <row r="107">
      <c r="A107" s="17" t="s">
        <v>261</v>
      </c>
      <c r="B107" s="18" t="s">
        <v>7345</v>
      </c>
      <c r="C107" s="18" t="s">
        <v>7300</v>
      </c>
      <c r="D107" s="19"/>
      <c r="E107" s="18" t="s">
        <v>57</v>
      </c>
      <c r="F107" s="19"/>
      <c r="G107" s="18" t="s">
        <v>7346</v>
      </c>
      <c r="H107" s="19"/>
      <c r="I107" s="19"/>
      <c r="J107" s="19"/>
    </row>
    <row r="108">
      <c r="A108" s="17" t="s">
        <v>262</v>
      </c>
      <c r="B108" s="26"/>
      <c r="C108" s="26"/>
      <c r="D108" s="26"/>
      <c r="E108" s="26"/>
      <c r="F108" s="26"/>
      <c r="G108" s="26"/>
      <c r="H108" s="26"/>
      <c r="I108" s="26"/>
      <c r="J108" s="26"/>
    </row>
    <row r="109">
      <c r="A109" s="17" t="s">
        <v>262</v>
      </c>
      <c r="B109" s="26"/>
      <c r="C109" s="26"/>
      <c r="D109" s="26"/>
      <c r="E109" s="26"/>
      <c r="F109" s="26"/>
      <c r="G109" s="26"/>
      <c r="H109" s="26"/>
      <c r="I109" s="26"/>
      <c r="J109" s="26"/>
    </row>
    <row r="110">
      <c r="A110" s="17" t="s">
        <v>262</v>
      </c>
      <c r="B110" s="26"/>
      <c r="C110" s="26"/>
      <c r="D110" s="26"/>
      <c r="E110" s="26"/>
      <c r="F110" s="26"/>
      <c r="G110" s="26"/>
      <c r="H110" s="26"/>
      <c r="I110" s="26"/>
      <c r="J110" s="26"/>
    </row>
    <row r="111">
      <c r="A111" s="15" t="s">
        <v>266</v>
      </c>
      <c r="B111" s="16"/>
      <c r="C111" s="16"/>
      <c r="D111" s="16"/>
      <c r="E111" s="16"/>
      <c r="F111" s="16"/>
      <c r="G111" s="16"/>
      <c r="H111" s="16"/>
      <c r="I111" s="16"/>
      <c r="J111" s="16"/>
    </row>
    <row r="112">
      <c r="A112" s="17" t="s">
        <v>267</v>
      </c>
      <c r="B112" s="18" t="s">
        <v>7347</v>
      </c>
      <c r="C112" s="18" t="s">
        <v>273</v>
      </c>
      <c r="D112" s="18" t="s">
        <v>119</v>
      </c>
      <c r="E112" s="18" t="s">
        <v>47</v>
      </c>
      <c r="F112" s="18" t="s">
        <v>7348</v>
      </c>
      <c r="G112" s="18" t="s">
        <v>7349</v>
      </c>
      <c r="H112" s="18" t="s">
        <v>7350</v>
      </c>
      <c r="I112" s="18" t="s">
        <v>273</v>
      </c>
      <c r="J112" s="18" t="s">
        <v>7351</v>
      </c>
    </row>
    <row r="113">
      <c r="A113" s="17" t="s">
        <v>267</v>
      </c>
      <c r="B113" s="18" t="s">
        <v>7352</v>
      </c>
      <c r="C113" s="18" t="s">
        <v>7261</v>
      </c>
      <c r="D113" s="18" t="s">
        <v>73</v>
      </c>
      <c r="E113" s="18" t="s">
        <v>47</v>
      </c>
      <c r="F113" s="18" t="s">
        <v>7353</v>
      </c>
      <c r="G113" s="18" t="s">
        <v>7354</v>
      </c>
      <c r="H113" s="19"/>
      <c r="I113" s="18" t="s">
        <v>6421</v>
      </c>
      <c r="J113" s="18" t="s">
        <v>7355</v>
      </c>
    </row>
    <row r="114">
      <c r="A114" s="17" t="s">
        <v>267</v>
      </c>
      <c r="B114" s="18" t="s">
        <v>7356</v>
      </c>
      <c r="C114" s="18" t="s">
        <v>5974</v>
      </c>
      <c r="D114" s="19"/>
      <c r="E114" s="18" t="s">
        <v>47</v>
      </c>
      <c r="F114" s="18" t="s">
        <v>7357</v>
      </c>
      <c r="G114" s="18" t="s">
        <v>7358</v>
      </c>
      <c r="H114" s="19"/>
      <c r="I114" s="18" t="s">
        <v>7359</v>
      </c>
      <c r="J114" s="18" t="s">
        <v>7360</v>
      </c>
    </row>
    <row r="115">
      <c r="A115" s="17" t="s">
        <v>278</v>
      </c>
      <c r="B115" s="25"/>
      <c r="C115" s="25"/>
      <c r="D115" s="26"/>
      <c r="E115" s="25"/>
      <c r="F115" s="26"/>
      <c r="G115" s="26"/>
      <c r="H115" s="26"/>
      <c r="I115" s="26"/>
      <c r="J115" s="26"/>
    </row>
    <row r="116">
      <c r="A116" s="17" t="s">
        <v>278</v>
      </c>
      <c r="B116" s="26"/>
      <c r="C116" s="26"/>
      <c r="D116" s="26"/>
      <c r="E116" s="26"/>
      <c r="F116" s="26"/>
      <c r="G116" s="26"/>
      <c r="H116" s="26"/>
      <c r="I116" s="26"/>
      <c r="J116" s="26"/>
    </row>
    <row r="117">
      <c r="A117" s="15" t="s">
        <v>280</v>
      </c>
      <c r="B117" s="16"/>
      <c r="C117" s="16"/>
      <c r="D117" s="16"/>
      <c r="E117" s="16"/>
      <c r="F117" s="16"/>
      <c r="G117" s="16"/>
      <c r="H117" s="16"/>
      <c r="I117" s="16"/>
      <c r="J117" s="16"/>
    </row>
    <row r="118">
      <c r="A118" s="17" t="s">
        <v>281</v>
      </c>
      <c r="B118" s="18" t="s">
        <v>7361</v>
      </c>
      <c r="C118" s="18" t="s">
        <v>7362</v>
      </c>
      <c r="D118" s="19"/>
      <c r="E118" s="18" t="s">
        <v>113</v>
      </c>
      <c r="F118" s="18" t="s">
        <v>7363</v>
      </c>
      <c r="G118" s="18" t="s">
        <v>7364</v>
      </c>
      <c r="H118" s="18" t="s">
        <v>7365</v>
      </c>
      <c r="I118" s="18" t="s">
        <v>7366</v>
      </c>
      <c r="J118" s="19"/>
    </row>
    <row r="119">
      <c r="A119" s="17" t="s">
        <v>281</v>
      </c>
      <c r="B119" s="19"/>
      <c r="C119" s="18" t="s">
        <v>224</v>
      </c>
      <c r="D119" s="19"/>
      <c r="E119" s="19"/>
      <c r="F119" s="19"/>
      <c r="G119" s="19"/>
      <c r="H119" s="19"/>
      <c r="I119" s="19"/>
      <c r="J119" s="19"/>
    </row>
    <row r="120">
      <c r="A120" s="17" t="s">
        <v>281</v>
      </c>
      <c r="B120" s="18" t="s">
        <v>7367</v>
      </c>
      <c r="C120" s="18" t="s">
        <v>7368</v>
      </c>
      <c r="D120" s="19"/>
      <c r="E120" s="18" t="s">
        <v>113</v>
      </c>
      <c r="F120" s="18" t="s">
        <v>7369</v>
      </c>
      <c r="G120" s="18" t="s">
        <v>7370</v>
      </c>
      <c r="H120" s="18" t="s">
        <v>7371</v>
      </c>
      <c r="I120" s="18" t="s">
        <v>358</v>
      </c>
      <c r="J120" s="19"/>
    </row>
    <row r="121">
      <c r="A121" s="17" t="s">
        <v>281</v>
      </c>
      <c r="B121" s="18" t="s">
        <v>7372</v>
      </c>
      <c r="C121" s="18" t="s">
        <v>41</v>
      </c>
      <c r="D121" s="19"/>
      <c r="E121" s="18" t="s">
        <v>113</v>
      </c>
      <c r="F121" s="18" t="s">
        <v>7373</v>
      </c>
      <c r="G121" s="18" t="s">
        <v>7374</v>
      </c>
      <c r="H121" s="18" t="s">
        <v>7151</v>
      </c>
      <c r="I121" s="18" t="s">
        <v>7375</v>
      </c>
      <c r="J121" s="18" t="s">
        <v>7376</v>
      </c>
    </row>
    <row r="122">
      <c r="A122" s="17" t="s">
        <v>281</v>
      </c>
      <c r="B122" s="18" t="s">
        <v>7377</v>
      </c>
      <c r="C122" s="18" t="s">
        <v>6234</v>
      </c>
      <c r="D122" s="18" t="s">
        <v>46</v>
      </c>
      <c r="F122" s="18" t="s">
        <v>7378</v>
      </c>
      <c r="G122" s="18" t="s">
        <v>7379</v>
      </c>
      <c r="H122" s="18" t="s">
        <v>7380</v>
      </c>
      <c r="I122" s="18" t="s">
        <v>7381</v>
      </c>
      <c r="J122" s="19"/>
    </row>
    <row r="123">
      <c r="A123" s="15" t="s">
        <v>287</v>
      </c>
      <c r="B123" s="16"/>
      <c r="C123" s="16"/>
      <c r="D123" s="16"/>
      <c r="E123" s="16"/>
      <c r="F123" s="16"/>
      <c r="G123" s="16"/>
      <c r="H123" s="16"/>
      <c r="I123" s="16"/>
      <c r="J123" s="16"/>
    </row>
    <row r="124">
      <c r="A124" s="17" t="s">
        <v>288</v>
      </c>
      <c r="B124" s="18" t="s">
        <v>7382</v>
      </c>
      <c r="C124" s="18" t="s">
        <v>224</v>
      </c>
      <c r="D124" s="19"/>
      <c r="E124" s="19"/>
      <c r="F124" s="19"/>
      <c r="G124" s="19"/>
      <c r="H124" s="19"/>
      <c r="I124" s="19"/>
      <c r="J124" s="19"/>
    </row>
    <row r="125">
      <c r="A125" s="17" t="s">
        <v>288</v>
      </c>
      <c r="B125" s="18" t="s">
        <v>7383</v>
      </c>
      <c r="C125" s="18" t="s">
        <v>7296</v>
      </c>
      <c r="D125" s="18" t="s">
        <v>7384</v>
      </c>
      <c r="E125" s="18" t="s">
        <v>47</v>
      </c>
      <c r="F125" s="18" t="s">
        <v>7385</v>
      </c>
      <c r="G125" s="18" t="s">
        <v>7386</v>
      </c>
      <c r="H125" s="18" t="s">
        <v>7387</v>
      </c>
      <c r="I125" s="18" t="s">
        <v>123</v>
      </c>
      <c r="J125" s="18" t="s">
        <v>7388</v>
      </c>
    </row>
    <row r="126">
      <c r="A126" s="17" t="s">
        <v>288</v>
      </c>
      <c r="B126" s="18" t="s">
        <v>7389</v>
      </c>
      <c r="C126" s="18" t="s">
        <v>155</v>
      </c>
      <c r="D126" s="18" t="s">
        <v>73</v>
      </c>
      <c r="E126" s="18" t="s">
        <v>47</v>
      </c>
      <c r="F126" s="18" t="s">
        <v>7390</v>
      </c>
      <c r="G126" s="18" t="s">
        <v>6127</v>
      </c>
      <c r="H126" s="18" t="s">
        <v>7391</v>
      </c>
      <c r="I126" s="18" t="s">
        <v>231</v>
      </c>
      <c r="J126" s="18" t="s">
        <v>7392</v>
      </c>
    </row>
    <row r="127">
      <c r="A127" s="23" t="s">
        <v>295</v>
      </c>
      <c r="B127" s="18" t="s">
        <v>7393</v>
      </c>
      <c r="C127" s="18" t="s">
        <v>5972</v>
      </c>
      <c r="D127" s="18" t="s">
        <v>46</v>
      </c>
      <c r="E127" s="18" t="s">
        <v>47</v>
      </c>
      <c r="F127" s="18" t="s">
        <v>7394</v>
      </c>
      <c r="G127" s="18" t="s">
        <v>7395</v>
      </c>
      <c r="H127" s="18" t="s">
        <v>7396</v>
      </c>
      <c r="I127" s="18" t="s">
        <v>7397</v>
      </c>
      <c r="J127" s="19"/>
      <c r="K127" s="19"/>
      <c r="L127" s="19"/>
    </row>
    <row r="128">
      <c r="A128" s="17" t="s">
        <v>297</v>
      </c>
      <c r="B128" s="25" t="s">
        <v>7398</v>
      </c>
      <c r="C128" s="25" t="s">
        <v>5721</v>
      </c>
      <c r="D128" s="26"/>
      <c r="E128" s="25" t="s">
        <v>47</v>
      </c>
      <c r="F128" s="25" t="s">
        <v>7399</v>
      </c>
      <c r="G128" s="25" t="s">
        <v>7400</v>
      </c>
      <c r="H128" s="25" t="s">
        <v>7401</v>
      </c>
      <c r="I128" s="25" t="s">
        <v>7402</v>
      </c>
      <c r="J128" s="26"/>
    </row>
    <row r="129">
      <c r="A129" s="17" t="s">
        <v>297</v>
      </c>
      <c r="B129" s="25" t="s">
        <v>7403</v>
      </c>
      <c r="C129" s="25" t="s">
        <v>7404</v>
      </c>
      <c r="D129" s="26"/>
      <c r="E129" s="25" t="s">
        <v>47</v>
      </c>
      <c r="F129" s="25" t="s">
        <v>7405</v>
      </c>
      <c r="G129" s="25" t="s">
        <v>250</v>
      </c>
      <c r="H129" s="25" t="s">
        <v>7406</v>
      </c>
      <c r="I129" s="25" t="s">
        <v>7407</v>
      </c>
      <c r="J129" s="26"/>
    </row>
    <row r="130">
      <c r="A130" s="17" t="s">
        <v>300</v>
      </c>
      <c r="B130" s="18" t="s">
        <v>7408</v>
      </c>
      <c r="C130" s="18" t="s">
        <v>5765</v>
      </c>
      <c r="D130" s="18" t="s">
        <v>119</v>
      </c>
      <c r="E130" s="18" t="s">
        <v>47</v>
      </c>
      <c r="F130" s="18" t="s">
        <v>7409</v>
      </c>
      <c r="G130" s="18" t="s">
        <v>7278</v>
      </c>
      <c r="H130" s="18" t="s">
        <v>7410</v>
      </c>
      <c r="I130" s="18" t="s">
        <v>7411</v>
      </c>
      <c r="J130" s="19"/>
    </row>
    <row r="131">
      <c r="A131" s="17" t="s">
        <v>300</v>
      </c>
      <c r="B131" s="18" t="s">
        <v>7412</v>
      </c>
      <c r="C131" s="18" t="s">
        <v>155</v>
      </c>
      <c r="D131" s="19"/>
      <c r="E131" s="19"/>
      <c r="F131" s="19"/>
      <c r="G131" s="19"/>
      <c r="H131" s="19"/>
      <c r="I131" s="19"/>
      <c r="J131" s="19"/>
    </row>
    <row r="132">
      <c r="A132" s="23" t="s">
        <v>7413</v>
      </c>
      <c r="B132" s="18" t="s">
        <v>7414</v>
      </c>
      <c r="C132" s="18" t="s">
        <v>4698</v>
      </c>
      <c r="D132" s="18" t="s">
        <v>119</v>
      </c>
      <c r="E132" s="18" t="s">
        <v>47</v>
      </c>
      <c r="F132" s="19"/>
      <c r="G132" s="19"/>
      <c r="H132" s="19"/>
      <c r="I132" s="18" t="s">
        <v>294</v>
      </c>
      <c r="J132" s="19"/>
    </row>
    <row r="133">
      <c r="A133" s="15" t="s">
        <v>301</v>
      </c>
      <c r="B133" s="16"/>
      <c r="C133" s="16"/>
      <c r="D133" s="16"/>
      <c r="E133" s="16"/>
      <c r="F133" s="16"/>
      <c r="G133" s="16"/>
      <c r="H133" s="16"/>
      <c r="I133" s="16"/>
      <c r="J133" s="16"/>
    </row>
    <row r="134">
      <c r="A134" s="17" t="s">
        <v>302</v>
      </c>
      <c r="B134" s="18" t="s">
        <v>7415</v>
      </c>
      <c r="C134" s="19"/>
      <c r="D134" s="19"/>
      <c r="E134" s="19"/>
      <c r="F134" s="19"/>
      <c r="G134" s="19"/>
      <c r="H134" s="19"/>
      <c r="I134" s="19"/>
      <c r="J134" s="19"/>
    </row>
    <row r="135">
      <c r="A135" s="23" t="s">
        <v>304</v>
      </c>
      <c r="B135" s="19"/>
      <c r="C135" s="19"/>
      <c r="D135" s="19"/>
      <c r="E135" s="19"/>
      <c r="F135" s="19"/>
      <c r="G135" s="14"/>
      <c r="H135" s="14"/>
      <c r="I135" s="14"/>
      <c r="J135" s="14"/>
    </row>
    <row r="136">
      <c r="A136" s="21" t="s">
        <v>303</v>
      </c>
      <c r="B136" s="16"/>
      <c r="C136" s="16"/>
      <c r="D136" s="16"/>
      <c r="E136" s="16"/>
      <c r="F136" s="16"/>
      <c r="G136" s="16"/>
      <c r="H136" s="16"/>
      <c r="I136" s="16"/>
      <c r="J136" s="16"/>
    </row>
    <row r="137">
      <c r="A137" s="15" t="s">
        <v>305</v>
      </c>
      <c r="B137" s="16"/>
      <c r="C137" s="16"/>
      <c r="D137" s="22" t="s">
        <v>7416</v>
      </c>
      <c r="E137" s="16"/>
      <c r="F137" s="16"/>
      <c r="G137" s="16"/>
      <c r="H137" s="16"/>
      <c r="I137" s="16"/>
      <c r="J137" s="16"/>
    </row>
    <row r="138">
      <c r="A138" s="17" t="s">
        <v>306</v>
      </c>
      <c r="B138" s="18" t="s">
        <v>7417</v>
      </c>
      <c r="C138" s="18" t="s">
        <v>7418</v>
      </c>
      <c r="D138" s="18" t="s">
        <v>46</v>
      </c>
      <c r="E138" s="18" t="s">
        <v>113</v>
      </c>
      <c r="F138" s="18" t="s">
        <v>7419</v>
      </c>
      <c r="G138" s="18" t="s">
        <v>7420</v>
      </c>
      <c r="H138" s="18" t="s">
        <v>7421</v>
      </c>
      <c r="I138" s="18" t="s">
        <v>7422</v>
      </c>
      <c r="J138" s="18" t="s">
        <v>7423</v>
      </c>
    </row>
    <row r="139">
      <c r="A139" s="17" t="s">
        <v>306</v>
      </c>
      <c r="B139" s="19"/>
      <c r="C139" s="18"/>
      <c r="D139" s="19"/>
      <c r="E139" s="19"/>
      <c r="F139" s="19"/>
      <c r="G139" s="19"/>
      <c r="H139" s="19"/>
      <c r="I139" s="19"/>
      <c r="J139" s="19"/>
    </row>
    <row r="140">
      <c r="A140" s="40" t="s">
        <v>3645</v>
      </c>
      <c r="B140" s="19"/>
      <c r="C140" s="19"/>
      <c r="D140" s="19"/>
      <c r="E140" s="19"/>
      <c r="F140" s="19"/>
      <c r="G140" s="19"/>
      <c r="H140" s="19"/>
      <c r="I140" s="19"/>
      <c r="J140" s="19"/>
    </row>
    <row r="141">
      <c r="A141" s="40" t="s">
        <v>3645</v>
      </c>
      <c r="B141" s="19"/>
      <c r="C141" s="19"/>
      <c r="D141" s="19"/>
      <c r="E141" s="19"/>
      <c r="F141" s="19"/>
      <c r="G141" s="19"/>
      <c r="H141" s="19"/>
      <c r="I141" s="19"/>
      <c r="J141" s="19"/>
    </row>
    <row r="142">
      <c r="A142" s="40" t="s">
        <v>316</v>
      </c>
      <c r="B142" s="25" t="s">
        <v>7424</v>
      </c>
      <c r="C142" s="25" t="s">
        <v>7425</v>
      </c>
      <c r="D142" s="25" t="s">
        <v>119</v>
      </c>
      <c r="E142" s="25" t="s">
        <v>113</v>
      </c>
      <c r="F142" s="25" t="s">
        <v>7426</v>
      </c>
      <c r="G142" s="25" t="s">
        <v>7427</v>
      </c>
      <c r="H142" s="26"/>
      <c r="I142" s="25"/>
      <c r="J142" s="25" t="s">
        <v>7428</v>
      </c>
    </row>
    <row r="143">
      <c r="A143" s="40" t="s">
        <v>316</v>
      </c>
      <c r="B143" s="25" t="s">
        <v>7429</v>
      </c>
      <c r="C143" s="25" t="s">
        <v>52</v>
      </c>
      <c r="D143" s="25" t="s">
        <v>46</v>
      </c>
      <c r="E143" s="25" t="s">
        <v>47</v>
      </c>
      <c r="F143" s="26"/>
      <c r="G143" s="25" t="s">
        <v>7430</v>
      </c>
      <c r="H143" s="26"/>
      <c r="I143" s="26"/>
      <c r="J143" s="26"/>
    </row>
    <row r="144">
      <c r="A144" s="40" t="s">
        <v>316</v>
      </c>
      <c r="B144" s="25" t="s">
        <v>7431</v>
      </c>
      <c r="C144" s="25" t="s">
        <v>52</v>
      </c>
      <c r="D144" s="25" t="s">
        <v>7432</v>
      </c>
      <c r="E144" s="25" t="s">
        <v>113</v>
      </c>
      <c r="F144" s="25" t="s">
        <v>7433</v>
      </c>
      <c r="G144" s="25" t="s">
        <v>7430</v>
      </c>
      <c r="H144" s="26"/>
      <c r="I144" s="25" t="s">
        <v>6380</v>
      </c>
      <c r="J144" s="25" t="s">
        <v>7434</v>
      </c>
    </row>
    <row r="145">
      <c r="A145" s="40" t="s">
        <v>316</v>
      </c>
      <c r="B145" s="25" t="s">
        <v>7435</v>
      </c>
      <c r="C145" s="25" t="s">
        <v>231</v>
      </c>
      <c r="D145" s="25" t="s">
        <v>46</v>
      </c>
      <c r="E145" s="25" t="s">
        <v>47</v>
      </c>
      <c r="F145" s="25" t="s">
        <v>7436</v>
      </c>
      <c r="G145" s="25" t="s">
        <v>7430</v>
      </c>
      <c r="H145" s="26"/>
      <c r="I145" s="25" t="s">
        <v>123</v>
      </c>
      <c r="J145" s="25" t="s">
        <v>6337</v>
      </c>
    </row>
    <row r="146">
      <c r="A146" s="40" t="s">
        <v>316</v>
      </c>
      <c r="B146" s="25" t="s">
        <v>7437</v>
      </c>
      <c r="C146" s="25" t="s">
        <v>55</v>
      </c>
      <c r="D146" s="25" t="s">
        <v>7432</v>
      </c>
      <c r="E146" s="25" t="s">
        <v>113</v>
      </c>
      <c r="F146" s="26"/>
      <c r="G146" s="25" t="s">
        <v>59</v>
      </c>
      <c r="H146" s="26"/>
      <c r="I146" s="25" t="s">
        <v>7438</v>
      </c>
      <c r="J146" s="25" t="s">
        <v>7439</v>
      </c>
    </row>
    <row r="147">
      <c r="A147" s="40" t="s">
        <v>316</v>
      </c>
      <c r="B147" s="25" t="s">
        <v>7440</v>
      </c>
      <c r="C147" s="25" t="s">
        <v>4696</v>
      </c>
      <c r="D147" s="25" t="s">
        <v>7441</v>
      </c>
      <c r="E147" s="25" t="s">
        <v>113</v>
      </c>
      <c r="F147" s="25" t="s">
        <v>7442</v>
      </c>
      <c r="G147" s="25" t="s">
        <v>7430</v>
      </c>
      <c r="H147" s="25" t="s">
        <v>6116</v>
      </c>
      <c r="I147" s="25" t="s">
        <v>6380</v>
      </c>
      <c r="J147" s="25" t="s">
        <v>7443</v>
      </c>
    </row>
    <row r="148">
      <c r="A148" s="36" t="s">
        <v>326</v>
      </c>
      <c r="B148" s="18" t="s">
        <v>7444</v>
      </c>
      <c r="C148" s="18" t="s">
        <v>6380</v>
      </c>
      <c r="D148" s="18" t="s">
        <v>7445</v>
      </c>
      <c r="E148" s="18" t="s">
        <v>47</v>
      </c>
      <c r="F148" s="18" t="s">
        <v>7446</v>
      </c>
      <c r="G148" s="18" t="s">
        <v>7447</v>
      </c>
      <c r="H148" s="19"/>
      <c r="I148" s="18" t="s">
        <v>224</v>
      </c>
      <c r="J148" s="18" t="s">
        <v>7448</v>
      </c>
    </row>
    <row r="149">
      <c r="A149" s="40" t="s">
        <v>326</v>
      </c>
      <c r="B149" s="18" t="s">
        <v>7449</v>
      </c>
      <c r="C149" s="18" t="s">
        <v>72</v>
      </c>
      <c r="D149" s="18" t="s">
        <v>73</v>
      </c>
      <c r="E149" s="18" t="s">
        <v>47</v>
      </c>
      <c r="F149" s="18" t="s">
        <v>7450</v>
      </c>
      <c r="G149" s="18" t="s">
        <v>7451</v>
      </c>
      <c r="H149" s="18" t="s">
        <v>5797</v>
      </c>
      <c r="I149" s="18" t="s">
        <v>7452</v>
      </c>
      <c r="J149" s="19"/>
    </row>
    <row r="150">
      <c r="A150" s="36" t="s">
        <v>326</v>
      </c>
      <c r="B150" s="18" t="s">
        <v>7453</v>
      </c>
      <c r="C150" s="18" t="s">
        <v>5430</v>
      </c>
      <c r="D150" s="18" t="s">
        <v>73</v>
      </c>
      <c r="E150" s="18" t="s">
        <v>113</v>
      </c>
      <c r="F150" s="18" t="s">
        <v>7454</v>
      </c>
      <c r="G150" s="18" t="s">
        <v>7455</v>
      </c>
      <c r="H150" s="19"/>
      <c r="I150" s="18" t="s">
        <v>4698</v>
      </c>
      <c r="J150" s="19"/>
    </row>
    <row r="151">
      <c r="A151" s="35" t="s">
        <v>310</v>
      </c>
      <c r="B151" s="16"/>
      <c r="C151" s="16"/>
      <c r="D151" s="16"/>
      <c r="E151" s="16"/>
      <c r="F151" s="16"/>
      <c r="G151" s="16"/>
      <c r="H151" s="16"/>
      <c r="I151" s="16"/>
      <c r="J151" s="16"/>
    </row>
    <row r="152">
      <c r="A152" s="40" t="s">
        <v>330</v>
      </c>
      <c r="B152" s="25" t="s">
        <v>7456</v>
      </c>
      <c r="C152" s="25" t="s">
        <v>7457</v>
      </c>
      <c r="D152" s="26"/>
      <c r="E152" s="25" t="s">
        <v>47</v>
      </c>
      <c r="F152" s="25" t="s">
        <v>7458</v>
      </c>
      <c r="G152" s="25" t="s">
        <v>7459</v>
      </c>
      <c r="H152" s="25" t="s">
        <v>5640</v>
      </c>
      <c r="I152" s="25" t="s">
        <v>7460</v>
      </c>
      <c r="J152" s="25" t="s">
        <v>7461</v>
      </c>
    </row>
    <row r="153">
      <c r="A153" s="40" t="s">
        <v>330</v>
      </c>
      <c r="B153" s="25" t="s">
        <v>7462</v>
      </c>
      <c r="C153" s="25" t="s">
        <v>337</v>
      </c>
      <c r="D153" s="25" t="s">
        <v>7432</v>
      </c>
      <c r="E153" s="25" t="s">
        <v>47</v>
      </c>
      <c r="F153" s="25" t="s">
        <v>7463</v>
      </c>
      <c r="G153" s="25" t="s">
        <v>6320</v>
      </c>
      <c r="H153" s="25" t="s">
        <v>7464</v>
      </c>
      <c r="I153" s="25" t="s">
        <v>7465</v>
      </c>
      <c r="J153" s="25" t="s">
        <v>7466</v>
      </c>
    </row>
    <row r="154">
      <c r="A154" s="40" t="s">
        <v>333</v>
      </c>
      <c r="B154" s="18" t="s">
        <v>7467</v>
      </c>
      <c r="C154" s="18" t="s">
        <v>337</v>
      </c>
      <c r="D154" s="18" t="s">
        <v>119</v>
      </c>
      <c r="E154" s="18" t="s">
        <v>47</v>
      </c>
      <c r="F154" s="18" t="s">
        <v>7468</v>
      </c>
      <c r="G154" s="18" t="s">
        <v>7469</v>
      </c>
      <c r="H154" s="19"/>
      <c r="I154" s="18" t="s">
        <v>4702</v>
      </c>
      <c r="J154" s="19"/>
    </row>
    <row r="155">
      <c r="A155" s="2067" t="s">
        <v>333</v>
      </c>
      <c r="B155" s="2065"/>
      <c r="C155" s="2066"/>
      <c r="D155" s="2066"/>
      <c r="E155" s="2066"/>
      <c r="F155" s="2066"/>
      <c r="G155" s="2066"/>
      <c r="H155" s="2066"/>
      <c r="I155" s="2066"/>
      <c r="J155" s="2066"/>
    </row>
    <row r="156">
      <c r="A156" s="36" t="s">
        <v>332</v>
      </c>
      <c r="B156" s="26"/>
      <c r="C156" s="25" t="s">
        <v>7470</v>
      </c>
      <c r="D156" s="25" t="s">
        <v>7471</v>
      </c>
      <c r="E156" s="25" t="s">
        <v>47</v>
      </c>
      <c r="F156" s="26"/>
      <c r="G156" s="25" t="s">
        <v>7472</v>
      </c>
      <c r="H156" s="26"/>
      <c r="I156" s="26"/>
      <c r="J156" s="25" t="s">
        <v>7473</v>
      </c>
    </row>
    <row r="157">
      <c r="A157" s="40" t="s">
        <v>338</v>
      </c>
      <c r="B157" s="1362" t="s">
        <v>7474</v>
      </c>
      <c r="C157" s="18" t="s">
        <v>7475</v>
      </c>
      <c r="D157" s="19"/>
      <c r="E157" s="18" t="s">
        <v>47</v>
      </c>
      <c r="F157" s="19"/>
      <c r="G157" s="19"/>
      <c r="H157" s="19"/>
      <c r="I157" s="19"/>
      <c r="J157" s="19"/>
    </row>
    <row r="158">
      <c r="A158" s="36" t="s">
        <v>339</v>
      </c>
      <c r="B158" s="25" t="s">
        <v>7476</v>
      </c>
      <c r="C158" s="25" t="s">
        <v>4702</v>
      </c>
      <c r="D158" s="25" t="s">
        <v>7477</v>
      </c>
      <c r="E158" s="25" t="s">
        <v>57</v>
      </c>
      <c r="F158" s="26"/>
      <c r="G158" s="25" t="s">
        <v>4702</v>
      </c>
      <c r="H158" s="26"/>
      <c r="I158" s="26"/>
      <c r="J158" s="26"/>
    </row>
    <row r="159">
      <c r="A159" s="36" t="s">
        <v>339</v>
      </c>
      <c r="B159" s="25" t="s">
        <v>7478</v>
      </c>
      <c r="C159" s="25" t="s">
        <v>337</v>
      </c>
      <c r="D159" s="25" t="s">
        <v>119</v>
      </c>
      <c r="E159" s="25" t="s">
        <v>113</v>
      </c>
      <c r="F159" s="25" t="s">
        <v>7479</v>
      </c>
      <c r="G159" s="25" t="s">
        <v>7480</v>
      </c>
      <c r="H159" s="25" t="s">
        <v>7481</v>
      </c>
      <c r="I159" s="25" t="s">
        <v>7180</v>
      </c>
      <c r="J159" s="25" t="s">
        <v>7461</v>
      </c>
    </row>
    <row r="160">
      <c r="A160" s="40" t="s">
        <v>344</v>
      </c>
      <c r="B160" s="19"/>
      <c r="C160" s="19"/>
      <c r="D160" s="19"/>
      <c r="E160" s="19"/>
      <c r="F160" s="19"/>
      <c r="G160" s="19"/>
      <c r="H160" s="19"/>
      <c r="I160" s="19"/>
      <c r="J160" s="19"/>
    </row>
    <row r="161">
      <c r="A161" s="36" t="s">
        <v>7482</v>
      </c>
      <c r="B161" s="26"/>
      <c r="C161" s="25" t="s">
        <v>7483</v>
      </c>
      <c r="D161" s="26"/>
      <c r="E161" s="26"/>
      <c r="F161" s="26"/>
      <c r="G161" s="26"/>
      <c r="H161" s="26"/>
      <c r="I161" s="26"/>
      <c r="J161" s="26"/>
    </row>
    <row r="162">
      <c r="A162" s="40" t="s">
        <v>345</v>
      </c>
      <c r="B162" s="26"/>
      <c r="C162" s="26"/>
      <c r="D162" s="26"/>
      <c r="E162" s="26"/>
      <c r="F162" s="26"/>
      <c r="G162" s="26"/>
      <c r="H162" s="26"/>
      <c r="I162" s="26"/>
      <c r="J162" s="26"/>
    </row>
    <row r="163">
      <c r="A163" s="40" t="s">
        <v>346</v>
      </c>
      <c r="B163" s="25"/>
      <c r="C163" s="25" t="s">
        <v>7484</v>
      </c>
      <c r="D163" s="25"/>
      <c r="E163" s="26"/>
      <c r="F163" s="26"/>
      <c r="G163" s="26"/>
      <c r="H163" s="26"/>
      <c r="I163" s="26"/>
      <c r="J163" s="25"/>
    </row>
    <row r="164">
      <c r="A164" s="36" t="s">
        <v>347</v>
      </c>
      <c r="B164" s="18" t="s">
        <v>7485</v>
      </c>
      <c r="C164" s="18" t="s">
        <v>5843</v>
      </c>
      <c r="D164" s="18" t="s">
        <v>73</v>
      </c>
      <c r="E164" s="18" t="s">
        <v>57</v>
      </c>
      <c r="F164" s="18" t="s">
        <v>7486</v>
      </c>
      <c r="G164" s="18" t="s">
        <v>7487</v>
      </c>
      <c r="H164" s="18" t="s">
        <v>5365</v>
      </c>
      <c r="I164" s="18" t="s">
        <v>7488</v>
      </c>
      <c r="J164" s="18" t="s">
        <v>7489</v>
      </c>
    </row>
    <row r="165">
      <c r="A165" s="2068" t="s">
        <v>347</v>
      </c>
      <c r="B165" s="2065"/>
      <c r="C165" s="2066"/>
      <c r="D165" s="2066"/>
      <c r="E165" s="2066"/>
      <c r="F165" s="2066"/>
      <c r="G165" s="2066"/>
      <c r="H165" s="2066"/>
      <c r="I165" s="2066"/>
      <c r="J165" s="2066"/>
    </row>
    <row r="166">
      <c r="A166" s="40" t="s">
        <v>348</v>
      </c>
      <c r="B166" s="26"/>
      <c r="C166" s="25"/>
      <c r="D166" s="26"/>
      <c r="E166" s="26"/>
      <c r="F166" s="26"/>
      <c r="G166" s="26"/>
      <c r="H166" s="26"/>
      <c r="I166" s="26"/>
      <c r="J166" s="26"/>
    </row>
    <row r="167">
      <c r="A167" s="40" t="s">
        <v>348</v>
      </c>
      <c r="B167" s="25"/>
      <c r="C167" s="26"/>
      <c r="D167" s="26"/>
      <c r="E167" s="26"/>
      <c r="F167" s="26"/>
      <c r="G167" s="26"/>
      <c r="H167" s="26"/>
      <c r="I167" s="26"/>
      <c r="J167" s="26"/>
    </row>
    <row r="168">
      <c r="A168" s="40" t="s">
        <v>348</v>
      </c>
      <c r="B168" s="26"/>
      <c r="C168" s="26"/>
      <c r="D168" s="25">
        <v>1.0</v>
      </c>
      <c r="E168" s="26"/>
      <c r="F168" s="26"/>
      <c r="G168" s="26"/>
      <c r="H168" s="26"/>
      <c r="I168" s="26"/>
      <c r="J168" s="26"/>
    </row>
    <row r="169">
      <c r="A169" s="48" t="s">
        <v>351</v>
      </c>
      <c r="B169" s="16"/>
      <c r="C169" s="16"/>
      <c r="D169" s="16"/>
      <c r="E169" s="16"/>
      <c r="F169" s="16"/>
      <c r="G169" s="16"/>
      <c r="H169" s="16"/>
      <c r="I169" s="16"/>
      <c r="J169" s="16"/>
    </row>
    <row r="170">
      <c r="A170" s="2068" t="s">
        <v>7490</v>
      </c>
      <c r="B170" s="2065"/>
      <c r="C170" s="2066"/>
      <c r="D170" s="2066"/>
      <c r="E170" s="2066"/>
      <c r="F170" s="2066"/>
      <c r="G170" s="2066"/>
      <c r="H170" s="2066"/>
      <c r="I170" s="2066"/>
      <c r="J170" s="2066"/>
    </row>
    <row r="171">
      <c r="A171" s="2067" t="s">
        <v>352</v>
      </c>
      <c r="B171" s="2065"/>
      <c r="C171" s="2066"/>
      <c r="D171" s="2066"/>
      <c r="E171" s="2066"/>
      <c r="F171" s="2066"/>
      <c r="G171" s="2066"/>
      <c r="H171" s="2066"/>
      <c r="I171" s="2066"/>
      <c r="J171" s="2066"/>
    </row>
    <row r="172">
      <c r="A172" s="40" t="s">
        <v>356</v>
      </c>
      <c r="B172" s="18" t="s">
        <v>7491</v>
      </c>
      <c r="C172" s="18" t="s">
        <v>133</v>
      </c>
      <c r="D172" s="18" t="s">
        <v>73</v>
      </c>
      <c r="E172" s="18" t="s">
        <v>47</v>
      </c>
      <c r="F172" s="19"/>
      <c r="G172" s="18" t="s">
        <v>7492</v>
      </c>
      <c r="H172" s="19"/>
      <c r="I172" s="19"/>
      <c r="J172" s="19"/>
    </row>
    <row r="173">
      <c r="A173" s="40" t="s">
        <v>356</v>
      </c>
      <c r="B173" s="25" t="s">
        <v>7493</v>
      </c>
      <c r="C173" s="25" t="s">
        <v>5647</v>
      </c>
      <c r="D173" s="25" t="s">
        <v>73</v>
      </c>
      <c r="E173" s="25" t="s">
        <v>7494</v>
      </c>
      <c r="F173" s="25" t="s">
        <v>7495</v>
      </c>
      <c r="G173" s="25" t="s">
        <v>7496</v>
      </c>
      <c r="H173" s="25" t="s">
        <v>5640</v>
      </c>
      <c r="I173" s="25" t="s">
        <v>7497</v>
      </c>
      <c r="J173" s="25" t="s">
        <v>7498</v>
      </c>
    </row>
    <row r="174">
      <c r="A174" s="40" t="s">
        <v>356</v>
      </c>
      <c r="B174" s="25" t="s">
        <v>7499</v>
      </c>
      <c r="C174" s="26"/>
      <c r="D174" s="26"/>
      <c r="E174" s="26"/>
      <c r="F174" s="26"/>
      <c r="G174" s="26"/>
      <c r="H174" s="26"/>
      <c r="I174" s="26"/>
      <c r="J174" s="26"/>
    </row>
    <row r="175">
      <c r="A175" s="40" t="s">
        <v>362</v>
      </c>
      <c r="B175" s="25" t="s">
        <v>7500</v>
      </c>
      <c r="C175" s="25" t="s">
        <v>5687</v>
      </c>
      <c r="D175" s="25" t="s">
        <v>73</v>
      </c>
      <c r="E175" s="25" t="s">
        <v>47</v>
      </c>
      <c r="F175" s="25" t="s">
        <v>7501</v>
      </c>
      <c r="G175" s="25" t="s">
        <v>7502</v>
      </c>
      <c r="H175" s="25" t="s">
        <v>7503</v>
      </c>
      <c r="I175" s="25" t="s">
        <v>5440</v>
      </c>
      <c r="J175" s="26"/>
    </row>
    <row r="176">
      <c r="A176" s="40" t="s">
        <v>362</v>
      </c>
      <c r="B176" s="25" t="s">
        <v>7504</v>
      </c>
      <c r="C176" s="25" t="s">
        <v>7505</v>
      </c>
      <c r="D176" s="25" t="s">
        <v>119</v>
      </c>
      <c r="E176" s="25" t="s">
        <v>47</v>
      </c>
      <c r="F176" s="26"/>
      <c r="G176" s="25" t="s">
        <v>7506</v>
      </c>
      <c r="H176" s="25" t="s">
        <v>5628</v>
      </c>
      <c r="I176" s="25" t="s">
        <v>7507</v>
      </c>
      <c r="J176" s="25" t="s">
        <v>7508</v>
      </c>
    </row>
    <row r="177">
      <c r="A177" s="40" t="s">
        <v>362</v>
      </c>
      <c r="B177" s="25" t="s">
        <v>7509</v>
      </c>
      <c r="C177" s="25" t="s">
        <v>7510</v>
      </c>
      <c r="D177" s="25" t="s">
        <v>73</v>
      </c>
      <c r="E177" s="25" t="s">
        <v>113</v>
      </c>
      <c r="F177" s="25" t="s">
        <v>7511</v>
      </c>
      <c r="G177" s="25" t="s">
        <v>7512</v>
      </c>
      <c r="H177" s="25" t="s">
        <v>7513</v>
      </c>
      <c r="I177" s="25" t="s">
        <v>7510</v>
      </c>
      <c r="J177" s="26"/>
    </row>
    <row r="178">
      <c r="A178" s="40" t="s">
        <v>371</v>
      </c>
      <c r="B178" s="18" t="s">
        <v>7514</v>
      </c>
      <c r="C178" s="18" t="s">
        <v>38</v>
      </c>
      <c r="D178" s="18" t="s">
        <v>7432</v>
      </c>
      <c r="E178" s="18" t="s">
        <v>47</v>
      </c>
      <c r="F178" s="19"/>
      <c r="G178" s="18" t="s">
        <v>7515</v>
      </c>
      <c r="H178" s="18" t="s">
        <v>5797</v>
      </c>
      <c r="I178" s="18" t="s">
        <v>60</v>
      </c>
      <c r="J178" s="19"/>
    </row>
    <row r="179">
      <c r="A179" s="36" t="s">
        <v>371</v>
      </c>
      <c r="B179" s="18" t="s">
        <v>7516</v>
      </c>
      <c r="C179" s="18" t="s">
        <v>6391</v>
      </c>
      <c r="D179" s="19"/>
      <c r="E179" s="19"/>
      <c r="F179" s="19"/>
      <c r="G179" s="19"/>
      <c r="H179" s="19"/>
      <c r="I179" s="19"/>
      <c r="J179" s="19"/>
    </row>
    <row r="180">
      <c r="A180" s="48" t="s">
        <v>375</v>
      </c>
      <c r="B180" s="16"/>
      <c r="C180" s="16"/>
      <c r="D180" s="16"/>
      <c r="E180" s="16"/>
      <c r="F180" s="16"/>
      <c r="G180" s="16"/>
      <c r="H180" s="16"/>
      <c r="I180" s="16"/>
      <c r="J180" s="16"/>
    </row>
    <row r="181">
      <c r="A181" s="40" t="s">
        <v>3647</v>
      </c>
      <c r="B181" s="19"/>
      <c r="C181" s="1363"/>
      <c r="D181" s="19"/>
      <c r="E181" s="19"/>
      <c r="F181" s="19"/>
      <c r="G181" s="19"/>
      <c r="H181" s="19"/>
      <c r="I181" s="19"/>
      <c r="J181" s="19"/>
    </row>
    <row r="182">
      <c r="A182" s="48" t="s">
        <v>379</v>
      </c>
      <c r="B182" s="16"/>
      <c r="C182" s="16"/>
      <c r="D182" s="16"/>
      <c r="E182" s="16"/>
      <c r="F182" s="16"/>
      <c r="G182" s="16"/>
      <c r="H182" s="16"/>
      <c r="I182" s="16"/>
      <c r="J182" s="16"/>
    </row>
    <row r="183">
      <c r="A183" s="40" t="s">
        <v>3648</v>
      </c>
      <c r="B183" s="19"/>
      <c r="C183" s="18" t="s">
        <v>7425</v>
      </c>
      <c r="D183" s="18" t="s">
        <v>46</v>
      </c>
      <c r="E183" s="19"/>
      <c r="F183" s="19"/>
      <c r="G183" s="19"/>
      <c r="H183" s="19"/>
      <c r="I183" s="19"/>
      <c r="J183" s="19"/>
    </row>
    <row r="184">
      <c r="A184" s="36" t="s">
        <v>3648</v>
      </c>
      <c r="B184" s="19"/>
      <c r="C184" s="18" t="s">
        <v>385</v>
      </c>
      <c r="D184" s="19"/>
      <c r="E184" s="19"/>
      <c r="F184" s="19"/>
      <c r="G184" s="19"/>
      <c r="H184" s="19"/>
      <c r="I184" s="19"/>
      <c r="J184" s="19"/>
    </row>
    <row r="185">
      <c r="A185" s="48" t="s">
        <v>386</v>
      </c>
      <c r="B185" s="16"/>
      <c r="C185" s="16"/>
      <c r="D185" s="16"/>
      <c r="E185" s="16"/>
      <c r="F185" s="16"/>
      <c r="G185" s="16"/>
      <c r="H185" s="16"/>
      <c r="I185" s="16"/>
      <c r="J185" s="16"/>
    </row>
    <row r="186">
      <c r="A186" s="40" t="s">
        <v>7517</v>
      </c>
      <c r="B186" s="19"/>
      <c r="C186" s="19"/>
      <c r="D186" s="19"/>
      <c r="E186" s="19"/>
      <c r="F186" s="19"/>
      <c r="G186" s="19"/>
      <c r="H186" s="19"/>
      <c r="I186" s="19"/>
      <c r="J186" s="19"/>
    </row>
    <row r="187">
      <c r="A187" s="2069" t="s">
        <v>387</v>
      </c>
      <c r="B187" s="25" t="s">
        <v>7518</v>
      </c>
      <c r="C187" s="25" t="s">
        <v>7519</v>
      </c>
      <c r="D187" s="26"/>
      <c r="E187" s="26"/>
      <c r="F187" s="26"/>
      <c r="G187" s="26"/>
      <c r="H187" s="26"/>
      <c r="I187" s="26"/>
      <c r="J187" s="26"/>
    </row>
    <row r="188">
      <c r="A188" s="2069" t="s">
        <v>387</v>
      </c>
      <c r="B188" s="26"/>
      <c r="C188" s="25" t="s">
        <v>112</v>
      </c>
      <c r="D188" s="26"/>
      <c r="E188" s="26"/>
      <c r="F188" s="26"/>
      <c r="G188" s="26"/>
      <c r="H188" s="26"/>
      <c r="I188" s="26"/>
      <c r="J188" s="26"/>
    </row>
    <row r="189">
      <c r="A189" s="2069" t="s">
        <v>387</v>
      </c>
      <c r="B189" s="25" t="s">
        <v>7520</v>
      </c>
      <c r="C189" s="25" t="s">
        <v>7521</v>
      </c>
      <c r="D189" s="26"/>
      <c r="E189" s="25" t="s">
        <v>57</v>
      </c>
      <c r="F189" s="25" t="s">
        <v>7522</v>
      </c>
      <c r="G189" s="25" t="s">
        <v>7523</v>
      </c>
      <c r="H189" s="25" t="s">
        <v>7524</v>
      </c>
      <c r="I189" s="25" t="s">
        <v>7525</v>
      </c>
      <c r="J189" s="26"/>
    </row>
    <row r="190">
      <c r="A190" s="40" t="s">
        <v>392</v>
      </c>
      <c r="B190" s="18"/>
      <c r="C190" s="19"/>
      <c r="D190" s="19"/>
      <c r="E190" s="19"/>
      <c r="F190" s="19"/>
      <c r="G190" s="19"/>
      <c r="H190" s="19"/>
      <c r="I190" s="19"/>
      <c r="J190" s="19"/>
    </row>
    <row r="191">
      <c r="A191" s="2067" t="s">
        <v>392</v>
      </c>
      <c r="B191" s="2065"/>
      <c r="C191" s="2066"/>
      <c r="D191" s="2066"/>
      <c r="E191" s="2066"/>
      <c r="F191" s="2066"/>
      <c r="G191" s="2066"/>
      <c r="H191" s="2066"/>
      <c r="I191" s="2066"/>
      <c r="J191" s="2066"/>
    </row>
    <row r="192">
      <c r="A192" s="2067" t="s">
        <v>392</v>
      </c>
      <c r="B192" s="2065"/>
      <c r="C192" s="2066"/>
      <c r="D192" s="2066"/>
      <c r="E192" s="2066"/>
      <c r="F192" s="2066"/>
      <c r="G192" s="2066"/>
      <c r="H192" s="2066"/>
      <c r="I192" s="2066"/>
      <c r="J192" s="2066"/>
    </row>
    <row r="193">
      <c r="A193" s="40" t="s">
        <v>394</v>
      </c>
      <c r="B193" s="25" t="s">
        <v>7526</v>
      </c>
      <c r="C193" s="25" t="s">
        <v>460</v>
      </c>
      <c r="D193" s="25" t="s">
        <v>73</v>
      </c>
      <c r="E193" s="25" t="s">
        <v>47</v>
      </c>
      <c r="F193" s="25" t="s">
        <v>7527</v>
      </c>
      <c r="G193" s="26"/>
      <c r="H193" s="25" t="s">
        <v>7528</v>
      </c>
      <c r="I193" s="25" t="s">
        <v>6249</v>
      </c>
      <c r="J193" s="26"/>
    </row>
    <row r="194">
      <c r="A194" s="40" t="s">
        <v>394</v>
      </c>
      <c r="B194" s="25" t="s">
        <v>7529</v>
      </c>
      <c r="C194" s="25" t="s">
        <v>5373</v>
      </c>
      <c r="D194" s="25" t="s">
        <v>73</v>
      </c>
      <c r="E194" s="25" t="s">
        <v>113</v>
      </c>
      <c r="F194" s="26"/>
      <c r="G194" s="26"/>
      <c r="H194" s="25" t="s">
        <v>7530</v>
      </c>
      <c r="I194" s="25" t="s">
        <v>52</v>
      </c>
      <c r="J194" s="26"/>
    </row>
    <row r="195">
      <c r="A195" s="40" t="s">
        <v>394</v>
      </c>
      <c r="B195" s="57"/>
      <c r="C195" s="51" t="s">
        <v>5373</v>
      </c>
      <c r="D195" s="26"/>
      <c r="E195" s="26"/>
      <c r="F195" s="26"/>
      <c r="G195" s="26"/>
      <c r="H195" s="26"/>
      <c r="I195" s="26"/>
      <c r="J195" s="26"/>
    </row>
    <row r="196">
      <c r="A196" s="40" t="s">
        <v>394</v>
      </c>
      <c r="B196" s="25" t="s">
        <v>7531</v>
      </c>
      <c r="C196" s="25" t="s">
        <v>7532</v>
      </c>
      <c r="D196" s="25" t="s">
        <v>119</v>
      </c>
      <c r="E196" s="25" t="s">
        <v>47</v>
      </c>
      <c r="F196" s="26"/>
      <c r="G196" s="26"/>
      <c r="H196" s="25" t="s">
        <v>7533</v>
      </c>
      <c r="I196" s="25" t="s">
        <v>7534</v>
      </c>
      <c r="J196" s="26"/>
    </row>
    <row r="197">
      <c r="A197" s="40" t="s">
        <v>394</v>
      </c>
      <c r="B197" s="25" t="s">
        <v>7535</v>
      </c>
      <c r="C197" s="25" t="s">
        <v>5917</v>
      </c>
      <c r="D197" s="26"/>
      <c r="E197" s="26"/>
      <c r="F197" s="26"/>
      <c r="G197" s="26"/>
      <c r="H197" s="26"/>
      <c r="I197" s="26"/>
      <c r="J197" s="26"/>
    </row>
    <row r="198">
      <c r="A198" s="2067" t="s">
        <v>406</v>
      </c>
      <c r="B198" s="2065"/>
      <c r="C198" s="2065" t="s">
        <v>92</v>
      </c>
      <c r="D198" s="2066"/>
      <c r="E198" s="2066"/>
      <c r="F198" s="2066"/>
      <c r="G198" s="2066"/>
      <c r="H198" s="2066"/>
      <c r="I198" s="2066"/>
      <c r="J198" s="2066"/>
    </row>
    <row r="199">
      <c r="A199" s="2067" t="s">
        <v>406</v>
      </c>
      <c r="B199" s="2065"/>
      <c r="C199" s="2065" t="s">
        <v>7536</v>
      </c>
      <c r="D199" s="2066"/>
      <c r="E199" s="2066"/>
      <c r="F199" s="2066"/>
      <c r="G199" s="2066"/>
      <c r="H199" s="2066"/>
      <c r="I199" s="2066"/>
      <c r="J199" s="2066"/>
    </row>
    <row r="200">
      <c r="A200" s="48" t="s">
        <v>410</v>
      </c>
      <c r="B200" s="16"/>
      <c r="C200" s="16"/>
      <c r="D200" s="16"/>
      <c r="E200" s="16"/>
      <c r="F200" s="16"/>
      <c r="G200" s="16"/>
      <c r="H200" s="16"/>
      <c r="I200" s="16"/>
      <c r="J200" s="16"/>
    </row>
    <row r="201">
      <c r="A201" s="2070" t="s">
        <v>411</v>
      </c>
      <c r="B201" s="11" t="s">
        <v>7537</v>
      </c>
      <c r="C201" s="11" t="s">
        <v>5448</v>
      </c>
      <c r="E201" s="11" t="s">
        <v>57</v>
      </c>
      <c r="G201" s="11" t="s">
        <v>5448</v>
      </c>
    </row>
    <row r="202">
      <c r="A202" s="2070" t="s">
        <v>411</v>
      </c>
      <c r="B202" s="11" t="s">
        <v>7538</v>
      </c>
      <c r="C202" s="11" t="s">
        <v>5888</v>
      </c>
      <c r="D202" s="11"/>
      <c r="E202" s="11" t="s">
        <v>47</v>
      </c>
      <c r="F202" s="11" t="s">
        <v>7539</v>
      </c>
      <c r="G202" s="11" t="s">
        <v>7540</v>
      </c>
      <c r="H202" s="11" t="s">
        <v>83</v>
      </c>
      <c r="I202" s="11"/>
    </row>
    <row r="203">
      <c r="A203" s="48" t="s">
        <v>412</v>
      </c>
      <c r="B203" s="16"/>
      <c r="C203" s="16"/>
      <c r="D203" s="16"/>
      <c r="E203" s="16"/>
      <c r="F203" s="16"/>
      <c r="G203" s="16"/>
      <c r="H203" s="16"/>
      <c r="I203" s="16"/>
      <c r="J203" s="16"/>
    </row>
    <row r="204">
      <c r="A204" s="40" t="s">
        <v>413</v>
      </c>
      <c r="B204" s="18"/>
      <c r="C204" s="19"/>
      <c r="D204" s="19"/>
      <c r="E204" s="19"/>
      <c r="F204" s="19"/>
      <c r="G204" s="19"/>
      <c r="H204" s="19"/>
      <c r="I204" s="19"/>
      <c r="J204" s="19"/>
    </row>
    <row r="205">
      <c r="A205" s="40" t="s">
        <v>414</v>
      </c>
      <c r="B205" s="25" t="s">
        <v>7541</v>
      </c>
      <c r="C205" s="25" t="s">
        <v>7542</v>
      </c>
      <c r="D205" s="25" t="s">
        <v>119</v>
      </c>
      <c r="E205" s="25" t="s">
        <v>47</v>
      </c>
      <c r="F205" s="25" t="s">
        <v>7543</v>
      </c>
      <c r="G205" s="25" t="s">
        <v>7544</v>
      </c>
      <c r="H205" s="25" t="s">
        <v>5296</v>
      </c>
      <c r="I205" s="25" t="s">
        <v>3722</v>
      </c>
      <c r="J205" s="26"/>
    </row>
    <row r="206">
      <c r="A206" s="40" t="s">
        <v>414</v>
      </c>
      <c r="B206" s="25" t="s">
        <v>7545</v>
      </c>
      <c r="C206" s="25" t="s">
        <v>7546</v>
      </c>
      <c r="D206" s="25" t="s">
        <v>7547</v>
      </c>
      <c r="E206" s="25" t="s">
        <v>47</v>
      </c>
      <c r="F206" s="26"/>
      <c r="G206" s="25" t="s">
        <v>7548</v>
      </c>
      <c r="H206" s="26"/>
      <c r="I206" s="25" t="s">
        <v>7549</v>
      </c>
      <c r="J206" s="26"/>
    </row>
    <row r="207">
      <c r="A207" s="40" t="s">
        <v>414</v>
      </c>
      <c r="B207" s="25" t="s">
        <v>7550</v>
      </c>
      <c r="C207" s="25" t="s">
        <v>7261</v>
      </c>
      <c r="D207" s="26"/>
      <c r="E207" s="25" t="s">
        <v>113</v>
      </c>
      <c r="F207" s="25" t="s">
        <v>7551</v>
      </c>
      <c r="G207" s="25" t="s">
        <v>7552</v>
      </c>
      <c r="H207" s="25" t="s">
        <v>7156</v>
      </c>
      <c r="I207" s="25" t="s">
        <v>7553</v>
      </c>
      <c r="J207" s="26"/>
    </row>
    <row r="208">
      <c r="A208" s="48" t="s">
        <v>419</v>
      </c>
      <c r="B208" s="22"/>
      <c r="C208" s="16"/>
      <c r="D208" s="16"/>
      <c r="E208" s="16"/>
      <c r="F208" s="16"/>
      <c r="G208" s="16"/>
      <c r="H208" s="16"/>
      <c r="I208" s="16"/>
      <c r="J208" s="16"/>
    </row>
    <row r="209">
      <c r="A209" s="40" t="s">
        <v>7554</v>
      </c>
      <c r="B209" s="24" t="s">
        <v>7555</v>
      </c>
      <c r="C209" s="24" t="s">
        <v>470</v>
      </c>
      <c r="D209" s="24" t="s">
        <v>6069</v>
      </c>
      <c r="E209" s="24" t="s">
        <v>47</v>
      </c>
      <c r="F209" s="24" t="s">
        <v>7556</v>
      </c>
      <c r="G209" s="24" t="s">
        <v>7557</v>
      </c>
      <c r="H209" s="24" t="s">
        <v>7558</v>
      </c>
      <c r="I209" s="24" t="s">
        <v>7559</v>
      </c>
      <c r="J209" s="14"/>
    </row>
    <row r="210">
      <c r="A210" s="40" t="s">
        <v>420</v>
      </c>
      <c r="B210" s="25" t="s">
        <v>7560</v>
      </c>
      <c r="C210" s="25" t="s">
        <v>7561</v>
      </c>
      <c r="D210" s="25" t="s">
        <v>46</v>
      </c>
      <c r="E210" s="25" t="s">
        <v>47</v>
      </c>
      <c r="F210" s="26"/>
      <c r="G210" s="26"/>
      <c r="H210" s="25" t="s">
        <v>216</v>
      </c>
      <c r="I210" s="26"/>
      <c r="J210" s="26"/>
    </row>
    <row r="211">
      <c r="A211" s="40" t="s">
        <v>420</v>
      </c>
      <c r="B211" s="25" t="s">
        <v>7562</v>
      </c>
      <c r="C211" s="25" t="s">
        <v>7563</v>
      </c>
      <c r="D211" s="25" t="s">
        <v>56</v>
      </c>
      <c r="E211" s="25" t="s">
        <v>47</v>
      </c>
      <c r="F211" s="26"/>
      <c r="G211" s="25" t="s">
        <v>7564</v>
      </c>
      <c r="H211" s="25" t="s">
        <v>5968</v>
      </c>
      <c r="I211" s="25" t="s">
        <v>7565</v>
      </c>
      <c r="J211" s="26"/>
    </row>
    <row r="212">
      <c r="A212" s="40" t="s">
        <v>421</v>
      </c>
      <c r="B212" s="11" t="s">
        <v>7566</v>
      </c>
      <c r="C212" s="11" t="s">
        <v>5769</v>
      </c>
      <c r="D212" s="11" t="s">
        <v>46</v>
      </c>
      <c r="E212" s="11" t="s">
        <v>47</v>
      </c>
      <c r="F212" s="11" t="s">
        <v>7567</v>
      </c>
      <c r="G212" s="11" t="s">
        <v>7430</v>
      </c>
      <c r="H212" s="11" t="s">
        <v>7568</v>
      </c>
      <c r="I212" s="11" t="s">
        <v>7569</v>
      </c>
      <c r="J212" s="11" t="s">
        <v>7570</v>
      </c>
      <c r="K212" s="2071"/>
      <c r="L212" s="2071"/>
      <c r="M212" s="2071"/>
      <c r="N212" s="2071"/>
      <c r="O212" s="2071"/>
      <c r="P212" s="2071"/>
      <c r="Q212" s="2071"/>
      <c r="R212" s="2071"/>
      <c r="S212" s="2071"/>
      <c r="T212" s="2071"/>
      <c r="U212" s="2071"/>
      <c r="V212" s="2071"/>
      <c r="W212" s="2071"/>
      <c r="X212" s="2071"/>
      <c r="Y212" s="2071"/>
      <c r="Z212" s="2071"/>
      <c r="AA212" s="2071"/>
      <c r="AB212" s="2071"/>
      <c r="AC212" s="2071"/>
    </row>
    <row r="213">
      <c r="A213" s="40" t="s">
        <v>421</v>
      </c>
      <c r="B213" s="11" t="s">
        <v>7571</v>
      </c>
      <c r="C213" s="11" t="s">
        <v>242</v>
      </c>
      <c r="D213" s="11" t="s">
        <v>56</v>
      </c>
      <c r="I213" s="11" t="s">
        <v>7572</v>
      </c>
    </row>
    <row r="214">
      <c r="A214" s="40" t="s">
        <v>421</v>
      </c>
      <c r="B214" s="11" t="s">
        <v>7573</v>
      </c>
      <c r="C214" s="11" t="s">
        <v>7574</v>
      </c>
      <c r="I214" s="11" t="s">
        <v>7575</v>
      </c>
    </row>
    <row r="215">
      <c r="A215" s="40" t="s">
        <v>421</v>
      </c>
      <c r="B215" s="11" t="s">
        <v>7576</v>
      </c>
      <c r="C215" s="11" t="s">
        <v>85</v>
      </c>
      <c r="E215" s="11" t="s">
        <v>47</v>
      </c>
      <c r="F215" s="11" t="s">
        <v>7577</v>
      </c>
      <c r="G215" s="11" t="s">
        <v>6257</v>
      </c>
      <c r="I215" s="11" t="s">
        <v>85</v>
      </c>
      <c r="J215" s="11" t="s">
        <v>7578</v>
      </c>
    </row>
    <row r="216">
      <c r="A216" s="40" t="s">
        <v>421</v>
      </c>
      <c r="B216" s="11" t="s">
        <v>7579</v>
      </c>
      <c r="C216" s="11" t="s">
        <v>423</v>
      </c>
      <c r="D216" s="11" t="s">
        <v>46</v>
      </c>
      <c r="I216" s="11" t="s">
        <v>7580</v>
      </c>
      <c r="J216" s="11"/>
    </row>
    <row r="217">
      <c r="A217" s="36" t="s">
        <v>421</v>
      </c>
      <c r="B217" s="11" t="s">
        <v>7581</v>
      </c>
      <c r="C217" s="11" t="s">
        <v>231</v>
      </c>
      <c r="D217" s="11" t="s">
        <v>56</v>
      </c>
      <c r="I217" s="11" t="s">
        <v>5992</v>
      </c>
      <c r="J217" s="11"/>
    </row>
    <row r="218">
      <c r="A218" s="36" t="s">
        <v>7582</v>
      </c>
      <c r="B218" s="25" t="s">
        <v>7583</v>
      </c>
      <c r="C218" s="25" t="s">
        <v>5448</v>
      </c>
      <c r="D218" s="26"/>
      <c r="E218" s="25" t="s">
        <v>47</v>
      </c>
      <c r="F218" s="25" t="s">
        <v>7584</v>
      </c>
      <c r="G218" s="25" t="s">
        <v>7585</v>
      </c>
      <c r="H218" s="25" t="s">
        <v>7586</v>
      </c>
      <c r="I218" s="25" t="s">
        <v>6229</v>
      </c>
      <c r="J218" s="26"/>
    </row>
    <row r="219">
      <c r="A219" s="36" t="s">
        <v>7582</v>
      </c>
      <c r="B219" s="25" t="s">
        <v>7587</v>
      </c>
      <c r="C219" s="26"/>
      <c r="D219" s="26"/>
      <c r="E219" s="26"/>
      <c r="F219" s="26"/>
      <c r="G219" s="26"/>
      <c r="H219" s="26"/>
      <c r="I219" s="26"/>
      <c r="J219" s="26"/>
    </row>
    <row r="220">
      <c r="A220" s="36" t="s">
        <v>447</v>
      </c>
      <c r="B220" s="18" t="s">
        <v>1130</v>
      </c>
      <c r="C220" s="18" t="s">
        <v>470</v>
      </c>
      <c r="D220" s="19"/>
      <c r="E220" s="18" t="s">
        <v>57</v>
      </c>
      <c r="F220" s="19"/>
      <c r="G220" s="19"/>
      <c r="H220" s="19"/>
      <c r="I220" s="19"/>
      <c r="J220" s="19"/>
    </row>
    <row r="221">
      <c r="A221" s="55" t="s">
        <v>448</v>
      </c>
      <c r="B221" s="25" t="s">
        <v>7588</v>
      </c>
      <c r="C221" s="25" t="s">
        <v>403</v>
      </c>
      <c r="D221" s="25" t="s">
        <v>46</v>
      </c>
      <c r="E221" s="25" t="s">
        <v>47</v>
      </c>
      <c r="F221" s="26"/>
      <c r="G221" s="26"/>
      <c r="H221" s="26"/>
      <c r="I221" s="26"/>
      <c r="J221" s="26"/>
    </row>
    <row r="222">
      <c r="A222" s="36" t="s">
        <v>448</v>
      </c>
      <c r="B222" s="25" t="s">
        <v>7589</v>
      </c>
      <c r="C222" s="25" t="s">
        <v>5972</v>
      </c>
      <c r="D222" s="26"/>
      <c r="E222" s="25" t="s">
        <v>47</v>
      </c>
      <c r="F222" s="26"/>
      <c r="G222" s="26"/>
      <c r="H222" s="26"/>
      <c r="I222" s="26"/>
      <c r="J222" s="26"/>
    </row>
    <row r="223">
      <c r="A223" s="36" t="s">
        <v>448</v>
      </c>
      <c r="B223" s="25" t="s">
        <v>7590</v>
      </c>
      <c r="C223" s="25" t="s">
        <v>439</v>
      </c>
      <c r="D223" s="26"/>
      <c r="E223" s="25" t="s">
        <v>57</v>
      </c>
      <c r="F223" s="26"/>
      <c r="G223" s="25" t="s">
        <v>7591</v>
      </c>
      <c r="H223" s="25" t="s">
        <v>7592</v>
      </c>
      <c r="I223" s="25" t="s">
        <v>7593</v>
      </c>
      <c r="J223" s="26"/>
    </row>
    <row r="224">
      <c r="A224" s="48" t="s">
        <v>467</v>
      </c>
      <c r="B224" s="16"/>
      <c r="C224" s="16"/>
      <c r="D224" s="16"/>
      <c r="E224" s="16"/>
      <c r="F224" s="16"/>
      <c r="G224" s="16"/>
      <c r="H224" s="16"/>
      <c r="I224" s="16"/>
      <c r="J224" s="16"/>
      <c r="K224" s="11" t="s">
        <v>7594</v>
      </c>
    </row>
    <row r="225">
      <c r="A225" s="40" t="s">
        <v>468</v>
      </c>
      <c r="B225" s="18" t="s">
        <v>7595</v>
      </c>
      <c r="C225" s="18" t="s">
        <v>7116</v>
      </c>
      <c r="D225" s="19"/>
      <c r="E225" s="18" t="s">
        <v>113</v>
      </c>
      <c r="F225" s="18" t="s">
        <v>7596</v>
      </c>
      <c r="G225" s="18" t="s">
        <v>7597</v>
      </c>
      <c r="H225" s="18" t="s">
        <v>7598</v>
      </c>
      <c r="I225" s="18" t="s">
        <v>6249</v>
      </c>
      <c r="J225" s="19"/>
    </row>
    <row r="226">
      <c r="A226" s="36" t="s">
        <v>468</v>
      </c>
      <c r="B226" s="18" t="s">
        <v>7599</v>
      </c>
      <c r="C226" s="18" t="s">
        <v>6130</v>
      </c>
      <c r="D226" s="19"/>
      <c r="E226" s="18" t="s">
        <v>113</v>
      </c>
      <c r="F226" s="18" t="s">
        <v>7600</v>
      </c>
      <c r="G226" s="18" t="s">
        <v>5972</v>
      </c>
      <c r="H226" s="19"/>
      <c r="I226" s="19"/>
      <c r="J226" s="19"/>
    </row>
    <row r="227">
      <c r="A227" s="2072" t="s">
        <v>468</v>
      </c>
      <c r="B227" s="2073"/>
      <c r="C227" s="2073"/>
      <c r="D227" s="2074"/>
      <c r="E227" s="2073"/>
      <c r="F227" s="2073"/>
      <c r="G227" s="2073"/>
      <c r="H227" s="2074"/>
      <c r="I227" s="2074"/>
      <c r="J227" s="2074"/>
    </row>
    <row r="228">
      <c r="A228" s="48" t="s">
        <v>473</v>
      </c>
      <c r="B228" s="16"/>
      <c r="C228" s="16"/>
      <c r="D228" s="16"/>
      <c r="E228" s="16"/>
      <c r="F228" s="16"/>
      <c r="G228" s="16"/>
      <c r="H228" s="16"/>
      <c r="I228" s="16"/>
      <c r="J228" s="16"/>
    </row>
    <row r="229">
      <c r="A229" s="40" t="s">
        <v>474</v>
      </c>
      <c r="B229" s="18" t="s">
        <v>1130</v>
      </c>
      <c r="C229" s="18" t="s">
        <v>6085</v>
      </c>
      <c r="D229" s="19"/>
      <c r="E229" s="19"/>
      <c r="F229" s="19"/>
      <c r="G229" s="18" t="s">
        <v>7601</v>
      </c>
      <c r="H229" s="19"/>
      <c r="I229" s="19"/>
      <c r="J229" s="19"/>
    </row>
    <row r="230">
      <c r="A230" s="40" t="s">
        <v>476</v>
      </c>
      <c r="B230" s="26"/>
      <c r="C230" s="57"/>
      <c r="D230" s="26"/>
      <c r="E230" s="26"/>
      <c r="F230" s="26"/>
      <c r="G230" s="26"/>
      <c r="H230" s="26"/>
      <c r="I230" s="26"/>
      <c r="J230" s="26"/>
    </row>
    <row r="231">
      <c r="A231" s="40" t="s">
        <v>476</v>
      </c>
      <c r="B231" s="26"/>
      <c r="C231" s="26"/>
      <c r="D231" s="26"/>
      <c r="E231" s="26"/>
      <c r="F231" s="26"/>
      <c r="G231" s="26"/>
      <c r="H231" s="26"/>
      <c r="I231" s="26"/>
      <c r="J231" s="26"/>
    </row>
    <row r="232">
      <c r="A232" s="48" t="s">
        <v>477</v>
      </c>
      <c r="B232" s="16"/>
      <c r="C232" s="16"/>
      <c r="D232" s="16"/>
      <c r="E232" s="16"/>
      <c r="F232" s="16"/>
      <c r="G232" s="16"/>
      <c r="H232" s="16"/>
      <c r="I232" s="16"/>
      <c r="J232" s="16"/>
    </row>
    <row r="233">
      <c r="A233" s="40" t="s">
        <v>478</v>
      </c>
      <c r="B233" s="18" t="s">
        <v>7602</v>
      </c>
      <c r="C233" s="30" t="s">
        <v>52</v>
      </c>
      <c r="D233" s="19"/>
      <c r="E233" s="19"/>
      <c r="F233" s="19"/>
      <c r="G233" s="19"/>
      <c r="H233" s="19"/>
      <c r="I233" s="19"/>
      <c r="J233" s="19"/>
    </row>
    <row r="234">
      <c r="A234" s="40" t="s">
        <v>478</v>
      </c>
      <c r="B234" s="18" t="s">
        <v>7603</v>
      </c>
      <c r="C234" s="18" t="s">
        <v>152</v>
      </c>
      <c r="D234" s="19"/>
      <c r="E234" s="19"/>
      <c r="F234" s="18" t="s">
        <v>7604</v>
      </c>
      <c r="G234" s="19"/>
      <c r="H234" s="19"/>
      <c r="I234" s="19"/>
      <c r="J234" s="18" t="s">
        <v>7439</v>
      </c>
    </row>
    <row r="235">
      <c r="A235" s="40" t="s">
        <v>478</v>
      </c>
      <c r="B235" s="18" t="s">
        <v>7605</v>
      </c>
      <c r="C235" s="18" t="s">
        <v>7606</v>
      </c>
      <c r="D235" s="19"/>
      <c r="E235" s="18" t="s">
        <v>57</v>
      </c>
      <c r="F235" s="19"/>
      <c r="G235" s="19"/>
      <c r="H235" s="19"/>
      <c r="I235" s="19"/>
      <c r="J235" s="19"/>
    </row>
    <row r="236">
      <c r="A236" s="48" t="s">
        <v>482</v>
      </c>
      <c r="B236" s="16"/>
      <c r="C236" s="16"/>
      <c r="D236" s="16"/>
      <c r="E236" s="16"/>
      <c r="F236" s="16"/>
      <c r="G236" s="16"/>
      <c r="H236" s="16"/>
      <c r="I236" s="16"/>
      <c r="J236" s="16"/>
    </row>
    <row r="237">
      <c r="A237" s="36" t="s">
        <v>483</v>
      </c>
      <c r="B237" s="18" t="s">
        <v>7607</v>
      </c>
      <c r="C237" s="18" t="s">
        <v>92</v>
      </c>
      <c r="D237" s="19"/>
      <c r="E237" s="18" t="s">
        <v>57</v>
      </c>
      <c r="F237" s="18" t="s">
        <v>7608</v>
      </c>
      <c r="G237" s="18" t="s">
        <v>7609</v>
      </c>
      <c r="H237" s="18" t="s">
        <v>5993</v>
      </c>
      <c r="I237" s="18" t="s">
        <v>5994</v>
      </c>
      <c r="J237" s="19"/>
    </row>
    <row r="238" ht="17.25" customHeight="1">
      <c r="A238" s="40" t="s">
        <v>483</v>
      </c>
      <c r="B238" s="18"/>
      <c r="C238" s="18"/>
      <c r="D238" s="19"/>
      <c r="E238" s="19"/>
      <c r="F238" s="19"/>
      <c r="G238" s="19"/>
      <c r="H238" s="19"/>
      <c r="I238" s="19"/>
      <c r="J238" s="19"/>
    </row>
    <row r="239">
      <c r="A239" s="36" t="s">
        <v>7610</v>
      </c>
      <c r="B239" s="19"/>
      <c r="C239" s="19"/>
      <c r="D239" s="19"/>
      <c r="E239" s="19"/>
      <c r="F239" s="19"/>
      <c r="G239" s="19"/>
      <c r="H239" s="19"/>
      <c r="I239" s="19"/>
      <c r="J239" s="19"/>
    </row>
    <row r="240">
      <c r="A240" s="36" t="s">
        <v>484</v>
      </c>
      <c r="B240" s="25" t="s">
        <v>7611</v>
      </c>
      <c r="C240" s="25" t="s">
        <v>7612</v>
      </c>
      <c r="D240" s="25" t="s">
        <v>46</v>
      </c>
      <c r="E240" s="25" t="s">
        <v>57</v>
      </c>
      <c r="F240" s="26"/>
      <c r="G240" s="26"/>
      <c r="H240" s="26"/>
      <c r="I240" s="26"/>
      <c r="J240" s="26"/>
    </row>
    <row r="241">
      <c r="A241" s="40" t="s">
        <v>3651</v>
      </c>
      <c r="B241" s="25" t="s">
        <v>7613</v>
      </c>
      <c r="C241" s="25" t="s">
        <v>5636</v>
      </c>
      <c r="D241" s="25" t="s">
        <v>73</v>
      </c>
      <c r="E241" s="25" t="s">
        <v>47</v>
      </c>
      <c r="F241" s="25" t="s">
        <v>7614</v>
      </c>
      <c r="G241" s="25" t="s">
        <v>5994</v>
      </c>
      <c r="H241" s="25" t="s">
        <v>7615</v>
      </c>
      <c r="I241" s="25" t="s">
        <v>6672</v>
      </c>
      <c r="J241" s="26"/>
    </row>
    <row r="242">
      <c r="A242" s="48" t="s">
        <v>487</v>
      </c>
      <c r="B242" s="16"/>
      <c r="C242" s="16"/>
      <c r="D242" s="16"/>
      <c r="E242" s="16"/>
      <c r="F242" s="16"/>
      <c r="G242" s="16"/>
      <c r="H242" s="16"/>
      <c r="I242" s="16"/>
      <c r="J242" s="16"/>
    </row>
    <row r="243">
      <c r="A243" s="40" t="s">
        <v>488</v>
      </c>
      <c r="B243" s="18"/>
      <c r="C243" s="19"/>
      <c r="D243" s="19"/>
      <c r="E243" s="19"/>
      <c r="F243" s="19"/>
      <c r="G243" s="19"/>
      <c r="H243" s="19"/>
      <c r="I243" s="19"/>
      <c r="J243" s="18"/>
    </row>
  </sheetData>
  <mergeCells count="1">
    <mergeCell ref="D1:F1"/>
  </mergeCells>
  <hyperlinks>
    <hyperlink r:id="rId1" ref="H48"/>
  </hyperlinks>
  <printOptions gridLines="1" horizontalCentered="1"/>
  <pageMargins bottom="0.75" footer="0.0" header="0.0" left="0.7" right="0.7" top="0.75"/>
  <pageSetup fitToHeight="0" cellComments="atEnd" orientation="landscape" pageOrder="overThenDown"/>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pane xSplit="3.0" topLeftCell="D1" activePane="topRight" state="frozen"/>
      <selection activeCell="E2" sqref="E2" pane="topRight"/>
    </sheetView>
  </sheetViews>
  <sheetFormatPr customHeight="1" defaultColWidth="14.43" defaultRowHeight="15.75"/>
  <cols>
    <col customWidth="1" min="1" max="1" width="3.71"/>
    <col customWidth="1" min="2" max="4" width="24.0"/>
    <col customWidth="1" min="5" max="5" width="12.29"/>
    <col customWidth="1" min="6" max="6" width="11.43"/>
    <col customWidth="1" min="7" max="7" width="13.57"/>
    <col customWidth="1" min="8" max="8" width="25.14"/>
    <col customWidth="1" min="9" max="9" width="17.43"/>
    <col customWidth="1" min="10" max="10" width="78.57"/>
    <col customWidth="1" min="11" max="11" width="24.14"/>
  </cols>
  <sheetData>
    <row r="1">
      <c r="A1" s="6"/>
      <c r="B1" s="4"/>
      <c r="C1" s="1343"/>
      <c r="D1" s="1343"/>
      <c r="E1" s="1343"/>
      <c r="F1" s="1343"/>
      <c r="G1" s="1343"/>
      <c r="H1" s="1343"/>
      <c r="I1" s="1343"/>
      <c r="J1" s="1343"/>
      <c r="K1" s="4"/>
    </row>
    <row r="2">
      <c r="A2" s="4"/>
      <c r="B2" s="2075"/>
      <c r="C2" s="2076" t="s">
        <v>3679</v>
      </c>
      <c r="D2" s="2076" t="s">
        <v>7616</v>
      </c>
      <c r="E2" s="2076" t="s">
        <v>7617</v>
      </c>
      <c r="F2" s="2076" t="s">
        <v>7618</v>
      </c>
      <c r="G2" s="2076" t="s">
        <v>7619</v>
      </c>
      <c r="H2" s="2076" t="s">
        <v>7620</v>
      </c>
      <c r="I2" s="2076" t="s">
        <v>14</v>
      </c>
      <c r="K2" s="2077"/>
    </row>
    <row r="3">
      <c r="A3" s="4"/>
      <c r="B3" s="1646"/>
      <c r="C3" s="1647" t="s">
        <v>5843</v>
      </c>
      <c r="D3" s="1647" t="s">
        <v>3860</v>
      </c>
      <c r="E3" s="1647">
        <v>1.0</v>
      </c>
      <c r="F3" s="1647">
        <v>2.0</v>
      </c>
      <c r="G3" s="1647">
        <f t="shared" ref="G3:G24" si="1">E3/F3*100</f>
        <v>50</v>
      </c>
      <c r="H3" s="1647" t="s">
        <v>7621</v>
      </c>
      <c r="I3" s="1647"/>
      <c r="J3" s="2078"/>
      <c r="K3" s="1648"/>
    </row>
    <row r="4">
      <c r="A4" s="4"/>
      <c r="B4" s="1650"/>
      <c r="C4" s="1651" t="s">
        <v>335</v>
      </c>
      <c r="D4" s="1651" t="s">
        <v>3860</v>
      </c>
      <c r="E4" s="1651">
        <v>2.0</v>
      </c>
      <c r="F4" s="1651">
        <v>2.0</v>
      </c>
      <c r="G4" s="1651">
        <f t="shared" si="1"/>
        <v>100</v>
      </c>
      <c r="H4" s="1651" t="s">
        <v>7622</v>
      </c>
      <c r="I4" s="1651"/>
      <c r="J4" s="2079"/>
      <c r="K4" s="1654"/>
    </row>
    <row r="5">
      <c r="A5" s="4"/>
      <c r="B5" s="1646"/>
      <c r="C5" s="1647" t="s">
        <v>52</v>
      </c>
      <c r="D5" s="1647" t="s">
        <v>3860</v>
      </c>
      <c r="E5" s="1647">
        <v>1.0</v>
      </c>
      <c r="F5" s="1647">
        <v>2.0</v>
      </c>
      <c r="G5" s="1647">
        <f t="shared" si="1"/>
        <v>50</v>
      </c>
      <c r="H5" s="1647" t="s">
        <v>7621</v>
      </c>
      <c r="I5" s="1647" t="s">
        <v>7623</v>
      </c>
      <c r="J5" s="2080"/>
      <c r="K5" s="1646"/>
    </row>
    <row r="6">
      <c r="A6" s="4"/>
      <c r="B6" s="1650"/>
      <c r="C6" s="1651" t="s">
        <v>5423</v>
      </c>
      <c r="D6" s="1651" t="s">
        <v>3860</v>
      </c>
      <c r="E6" s="1651">
        <v>2.0</v>
      </c>
      <c r="F6" s="1651">
        <v>3.0</v>
      </c>
      <c r="G6" s="1651">
        <f t="shared" si="1"/>
        <v>66.66666667</v>
      </c>
      <c r="H6" s="2081"/>
      <c r="I6" s="1651" t="s">
        <v>7624</v>
      </c>
      <c r="J6" s="2082" t="s">
        <v>7625</v>
      </c>
      <c r="K6" s="1650" t="s">
        <v>7626</v>
      </c>
    </row>
    <row r="7">
      <c r="A7" s="4"/>
      <c r="B7" s="1646"/>
      <c r="C7" s="1647" t="s">
        <v>7627</v>
      </c>
      <c r="D7" s="1647" t="s">
        <v>3860</v>
      </c>
      <c r="E7" s="1647">
        <v>1.0</v>
      </c>
      <c r="F7" s="1647">
        <v>2.0</v>
      </c>
      <c r="G7" s="1647">
        <f t="shared" si="1"/>
        <v>50</v>
      </c>
      <c r="H7" s="1647" t="s">
        <v>7621</v>
      </c>
      <c r="I7" s="1647"/>
      <c r="J7" s="2083"/>
    </row>
    <row r="8">
      <c r="A8" s="4"/>
      <c r="B8" s="1650"/>
      <c r="C8" s="1651" t="s">
        <v>7628</v>
      </c>
      <c r="D8" s="1651" t="s">
        <v>3860</v>
      </c>
      <c r="E8" s="1651">
        <v>1.0</v>
      </c>
      <c r="F8" s="1651">
        <v>3.0</v>
      </c>
      <c r="G8" s="1651">
        <f t="shared" si="1"/>
        <v>33.33333333</v>
      </c>
      <c r="H8" s="1651" t="s">
        <v>7629</v>
      </c>
      <c r="I8" s="1651" t="s">
        <v>7630</v>
      </c>
      <c r="J8" s="2079"/>
      <c r="K8" s="1656"/>
    </row>
    <row r="9" ht="38.25" customHeight="1">
      <c r="A9" s="4"/>
      <c r="B9" s="1646"/>
      <c r="C9" s="1647" t="s">
        <v>7631</v>
      </c>
      <c r="D9" s="1647" t="s">
        <v>3860</v>
      </c>
      <c r="E9" s="1647">
        <v>2.0</v>
      </c>
      <c r="F9" s="1647">
        <v>2.0</v>
      </c>
      <c r="G9" s="1647">
        <f t="shared" si="1"/>
        <v>100</v>
      </c>
      <c r="H9" s="1647" t="s">
        <v>7622</v>
      </c>
      <c r="I9" s="1647" t="s">
        <v>7624</v>
      </c>
      <c r="J9" s="2083"/>
      <c r="K9" s="918"/>
    </row>
    <row r="10">
      <c r="A10" s="4"/>
      <c r="B10" s="1650"/>
      <c r="C10" s="1651" t="s">
        <v>5745</v>
      </c>
      <c r="D10" s="1651" t="s">
        <v>5026</v>
      </c>
      <c r="E10" s="1651">
        <v>1.0</v>
      </c>
      <c r="F10" s="1651">
        <v>3.0</v>
      </c>
      <c r="G10" s="1651">
        <f t="shared" si="1"/>
        <v>33.33333333</v>
      </c>
      <c r="H10" s="1651" t="s">
        <v>7632</v>
      </c>
      <c r="I10" s="1651"/>
      <c r="J10" s="2084"/>
      <c r="K10" s="1656"/>
    </row>
    <row r="11" ht="75.75" customHeight="1">
      <c r="A11" s="4"/>
      <c r="B11" s="1658"/>
      <c r="C11" s="1647" t="s">
        <v>383</v>
      </c>
      <c r="D11" s="1647" t="s">
        <v>5026</v>
      </c>
      <c r="E11" s="1647">
        <v>1.0</v>
      </c>
      <c r="F11" s="1647">
        <v>1.0</v>
      </c>
      <c r="G11" s="1647">
        <f t="shared" si="1"/>
        <v>100</v>
      </c>
      <c r="H11" s="1647" t="s">
        <v>7621</v>
      </c>
      <c r="I11" s="1647"/>
      <c r="J11" s="913"/>
      <c r="K11" s="1648"/>
    </row>
    <row r="12" ht="45.75" customHeight="1">
      <c r="A12" s="4"/>
      <c r="B12" s="1650"/>
      <c r="C12" s="1651" t="s">
        <v>112</v>
      </c>
      <c r="D12" s="1650" t="s">
        <v>5026</v>
      </c>
      <c r="E12" s="1651">
        <v>1.0</v>
      </c>
      <c r="F12" s="1651">
        <v>2.0</v>
      </c>
      <c r="G12" s="1651">
        <f t="shared" si="1"/>
        <v>50</v>
      </c>
      <c r="H12" s="1651" t="s">
        <v>7621</v>
      </c>
      <c r="I12" s="2085"/>
      <c r="J12" s="2086"/>
      <c r="K12" s="1656"/>
    </row>
    <row r="13">
      <c r="A13" s="4"/>
      <c r="B13" s="1646"/>
      <c r="C13" s="1647" t="s">
        <v>7633</v>
      </c>
      <c r="D13" s="1647" t="s">
        <v>5026</v>
      </c>
      <c r="E13" s="1647">
        <v>1.0</v>
      </c>
      <c r="F13" s="1647">
        <v>4.0</v>
      </c>
      <c r="G13" s="1647">
        <f t="shared" si="1"/>
        <v>25</v>
      </c>
      <c r="H13" s="1647" t="s">
        <v>7621</v>
      </c>
      <c r="I13" s="1647"/>
      <c r="J13" s="2083"/>
      <c r="K13" s="919"/>
    </row>
    <row r="14">
      <c r="A14" s="4"/>
      <c r="B14" s="1650"/>
      <c r="C14" s="2087" t="s">
        <v>7634</v>
      </c>
      <c r="D14" s="1651" t="s">
        <v>5026</v>
      </c>
      <c r="E14" s="1651">
        <v>2.0</v>
      </c>
      <c r="F14" s="1651">
        <v>2.0</v>
      </c>
      <c r="G14" s="1651">
        <f t="shared" si="1"/>
        <v>100</v>
      </c>
      <c r="H14" s="1651" t="s">
        <v>7622</v>
      </c>
      <c r="I14" s="1651"/>
      <c r="J14" s="2079"/>
      <c r="K14" s="1656"/>
    </row>
    <row r="15">
      <c r="A15" s="4"/>
      <c r="B15" s="1646"/>
      <c r="C15" s="1647" t="s">
        <v>38</v>
      </c>
      <c r="D15" s="1647" t="s">
        <v>5026</v>
      </c>
      <c r="E15" s="1647">
        <v>1.0</v>
      </c>
      <c r="F15" s="1647">
        <v>1.0</v>
      </c>
      <c r="G15" s="1647">
        <f t="shared" si="1"/>
        <v>100</v>
      </c>
      <c r="H15" s="1647" t="s">
        <v>7621</v>
      </c>
      <c r="I15" s="1647"/>
      <c r="J15" s="2088"/>
      <c r="K15" s="1648"/>
    </row>
    <row r="16" ht="40.5" customHeight="1">
      <c r="A16" s="4"/>
      <c r="B16" s="1650"/>
      <c r="C16" s="1651" t="s">
        <v>7635</v>
      </c>
      <c r="D16" s="1651" t="s">
        <v>5026</v>
      </c>
      <c r="E16" s="1651">
        <v>1.0</v>
      </c>
      <c r="F16" s="1651">
        <v>2.0</v>
      </c>
      <c r="G16" s="1651">
        <f t="shared" si="1"/>
        <v>50</v>
      </c>
      <c r="H16" s="1651" t="s">
        <v>7621</v>
      </c>
      <c r="I16" s="1651"/>
      <c r="J16" s="2089"/>
      <c r="K16" s="1656"/>
    </row>
    <row r="17" ht="48.75" customHeight="1">
      <c r="A17" s="4"/>
      <c r="B17" s="1646"/>
      <c r="C17" s="1647" t="s">
        <v>7636</v>
      </c>
      <c r="D17" s="1647" t="s">
        <v>5026</v>
      </c>
      <c r="E17" s="1647">
        <v>1.0</v>
      </c>
      <c r="F17" s="1647">
        <v>2.0</v>
      </c>
      <c r="G17" s="1647">
        <f t="shared" si="1"/>
        <v>50</v>
      </c>
      <c r="H17" s="1647" t="s">
        <v>7621</v>
      </c>
      <c r="I17" s="1647"/>
      <c r="J17" s="2090"/>
    </row>
    <row r="18">
      <c r="A18" s="4"/>
      <c r="B18" s="1650"/>
      <c r="C18" s="1651" t="s">
        <v>7637</v>
      </c>
      <c r="D18" s="1651" t="s">
        <v>5026</v>
      </c>
      <c r="E18" s="1651">
        <v>2.0</v>
      </c>
      <c r="F18" s="1651">
        <v>2.0</v>
      </c>
      <c r="G18" s="1651">
        <f t="shared" si="1"/>
        <v>100</v>
      </c>
      <c r="H18" s="1651" t="s">
        <v>7622</v>
      </c>
      <c r="I18" s="2091"/>
      <c r="J18" s="2079"/>
      <c r="K18" s="1656"/>
    </row>
    <row r="19">
      <c r="A19" s="4"/>
      <c r="B19" s="1646"/>
      <c r="C19" s="1647" t="s">
        <v>7638</v>
      </c>
      <c r="D19" s="1647" t="s">
        <v>5026</v>
      </c>
      <c r="E19" s="1647">
        <v>1.0</v>
      </c>
      <c r="F19" s="1647">
        <v>1.0</v>
      </c>
      <c r="G19" s="1647">
        <f t="shared" si="1"/>
        <v>100</v>
      </c>
      <c r="H19" s="1647" t="s">
        <v>7621</v>
      </c>
      <c r="I19" s="1647"/>
      <c r="J19" s="2083"/>
      <c r="K19" s="2092"/>
    </row>
    <row r="20">
      <c r="A20" s="4"/>
      <c r="B20" s="1650"/>
      <c r="C20" s="1651" t="s">
        <v>7639</v>
      </c>
      <c r="D20" s="1651" t="s">
        <v>5026</v>
      </c>
      <c r="E20" s="1651">
        <v>1.0</v>
      </c>
      <c r="F20" s="1651">
        <v>1.0</v>
      </c>
      <c r="G20" s="1651">
        <f t="shared" si="1"/>
        <v>100</v>
      </c>
      <c r="H20" s="1651" t="s">
        <v>7621</v>
      </c>
      <c r="I20" s="1651"/>
      <c r="J20" s="2093"/>
      <c r="K20" s="1656"/>
    </row>
    <row r="21">
      <c r="A21" s="4"/>
      <c r="B21" s="1646"/>
      <c r="C21" s="1647" t="s">
        <v>7640</v>
      </c>
      <c r="D21" s="1647" t="s">
        <v>5026</v>
      </c>
      <c r="E21" s="1647">
        <v>1.0</v>
      </c>
      <c r="F21" s="1647">
        <v>2.0</v>
      </c>
      <c r="G21" s="1647">
        <f t="shared" si="1"/>
        <v>50</v>
      </c>
      <c r="H21" s="1647" t="s">
        <v>7621</v>
      </c>
      <c r="I21" s="1647"/>
      <c r="J21" s="2083"/>
      <c r="K21" s="1648"/>
    </row>
    <row r="22" ht="42.0" customHeight="1">
      <c r="A22" s="4"/>
      <c r="B22" s="1650"/>
      <c r="C22" s="1651" t="s">
        <v>7641</v>
      </c>
      <c r="D22" s="1651" t="s">
        <v>5026</v>
      </c>
      <c r="E22" s="1651">
        <v>1.0</v>
      </c>
      <c r="F22" s="1651">
        <v>1.0</v>
      </c>
      <c r="G22" s="1651">
        <f t="shared" si="1"/>
        <v>100</v>
      </c>
      <c r="H22" s="1651" t="s">
        <v>7621</v>
      </c>
      <c r="I22" s="1651"/>
      <c r="J22" s="1651"/>
      <c r="K22" s="1656"/>
    </row>
    <row r="23" ht="42.0" customHeight="1">
      <c r="A23" s="4"/>
      <c r="B23" s="1646"/>
      <c r="C23" s="1647" t="s">
        <v>7642</v>
      </c>
      <c r="D23" s="1647" t="s">
        <v>5026</v>
      </c>
      <c r="E23" s="1647">
        <v>3.0</v>
      </c>
      <c r="F23" s="1647">
        <v>3.0</v>
      </c>
      <c r="G23" s="1647">
        <f t="shared" si="1"/>
        <v>100</v>
      </c>
      <c r="H23" s="1647" t="s">
        <v>7643</v>
      </c>
      <c r="I23" s="1647"/>
      <c r="J23" s="2083"/>
      <c r="K23" s="1648"/>
    </row>
    <row r="24" ht="83.25" customHeight="1">
      <c r="A24" s="4"/>
      <c r="B24" s="1650"/>
      <c r="C24" s="1651" t="s">
        <v>7644</v>
      </c>
      <c r="D24" s="1661" t="s">
        <v>7645</v>
      </c>
      <c r="E24" s="1651">
        <v>2.0</v>
      </c>
      <c r="F24" s="1651">
        <v>2.0</v>
      </c>
      <c r="G24" s="1651">
        <f t="shared" si="1"/>
        <v>100</v>
      </c>
      <c r="H24" s="1651" t="s">
        <v>7622</v>
      </c>
      <c r="I24" s="1651"/>
      <c r="J24" s="2086"/>
      <c r="K24" s="1656"/>
    </row>
    <row r="25">
      <c r="A25" s="4"/>
      <c r="B25" s="1658"/>
      <c r="C25" s="1659" t="s">
        <v>3725</v>
      </c>
      <c r="D25" s="1659"/>
      <c r="E25" s="2094">
        <f>sum(E1:E24)</f>
        <v>30</v>
      </c>
      <c r="F25" s="2095"/>
      <c r="G25" s="2095"/>
      <c r="H25" s="2095"/>
      <c r="I25" s="2096"/>
      <c r="J25" s="2097"/>
      <c r="K25" s="1648"/>
    </row>
    <row r="26">
      <c r="A26" s="4"/>
      <c r="B26" s="1677"/>
      <c r="C26" s="1677"/>
      <c r="D26" s="1677"/>
      <c r="E26" s="1678"/>
      <c r="F26" s="1679"/>
      <c r="G26" s="1679"/>
      <c r="H26" s="1679"/>
      <c r="I26" s="2098"/>
      <c r="J26" s="1656"/>
      <c r="K26" s="1656"/>
    </row>
    <row r="27" ht="185.25" customHeight="1">
      <c r="A27" s="4"/>
      <c r="B27" s="1668"/>
      <c r="C27" s="2099" t="s">
        <v>7646</v>
      </c>
      <c r="D27" s="1668"/>
      <c r="E27" s="2100" t="s">
        <v>7647</v>
      </c>
      <c r="F27" s="1671"/>
      <c r="G27" s="1671"/>
      <c r="H27" s="1646" t="s">
        <v>7648</v>
      </c>
      <c r="I27" s="2101"/>
      <c r="J27" s="1648"/>
      <c r="K27" s="1648"/>
    </row>
    <row r="28">
      <c r="A28" s="4"/>
      <c r="B28" s="1677"/>
      <c r="C28" s="1677"/>
      <c r="D28" s="1677"/>
      <c r="E28" s="1678"/>
      <c r="F28" s="1679"/>
      <c r="G28" s="1679"/>
      <c r="H28" s="1679"/>
      <c r="I28" s="2098"/>
      <c r="J28" s="1656"/>
      <c r="K28" s="1656"/>
    </row>
    <row r="29">
      <c r="A29" s="4"/>
      <c r="B29" s="1658"/>
      <c r="C29" s="1658"/>
      <c r="D29" s="1658"/>
      <c r="E29" s="1670"/>
      <c r="F29" s="1671"/>
      <c r="G29" s="1671"/>
      <c r="H29" s="1671"/>
      <c r="I29" s="2101"/>
      <c r="J29" s="1648"/>
      <c r="K29" s="1648"/>
    </row>
    <row r="30">
      <c r="A30" s="4"/>
      <c r="B30" s="1677"/>
      <c r="C30" s="1677"/>
      <c r="D30" s="1677"/>
      <c r="E30" s="1678"/>
      <c r="F30" s="1679"/>
      <c r="G30" s="1679"/>
      <c r="H30" s="1679"/>
      <c r="I30" s="2098"/>
      <c r="J30" s="1656"/>
      <c r="K30" s="1656"/>
    </row>
    <row r="31">
      <c r="A31" s="4"/>
      <c r="B31" s="1658"/>
      <c r="C31" s="1658"/>
      <c r="D31" s="1658"/>
      <c r="E31" s="1670"/>
      <c r="F31" s="1671"/>
      <c r="G31" s="1671"/>
      <c r="H31" s="1671"/>
      <c r="I31" s="2101"/>
      <c r="J31" s="1648"/>
      <c r="K31" s="1648"/>
    </row>
    <row r="32">
      <c r="A32" s="4"/>
      <c r="B32" s="1677"/>
      <c r="C32" s="1677"/>
      <c r="D32" s="1677"/>
      <c r="E32" s="1678"/>
      <c r="F32" s="1679"/>
      <c r="G32" s="1679"/>
      <c r="H32" s="1679"/>
      <c r="I32" s="2098"/>
      <c r="J32" s="1656"/>
      <c r="K32" s="1656"/>
    </row>
    <row r="33">
      <c r="A33" s="4"/>
      <c r="B33" s="1658"/>
      <c r="C33" s="1658"/>
      <c r="D33" s="1658"/>
      <c r="E33" s="1670"/>
      <c r="F33" s="1671"/>
      <c r="G33" s="1671"/>
      <c r="H33" s="1671"/>
      <c r="I33" s="2101"/>
      <c r="J33" s="1648"/>
      <c r="K33" s="1648"/>
    </row>
    <row r="34">
      <c r="A34" s="4"/>
      <c r="B34" s="1677"/>
      <c r="C34" s="1677"/>
      <c r="D34" s="1677"/>
      <c r="E34" s="1678"/>
      <c r="F34" s="1679"/>
      <c r="G34" s="1679"/>
      <c r="H34" s="1679"/>
      <c r="I34" s="2098"/>
      <c r="J34" s="1656"/>
      <c r="K34" s="1656"/>
    </row>
    <row r="35">
      <c r="A35" s="4"/>
      <c r="B35" s="1658"/>
      <c r="C35" s="1658"/>
      <c r="D35" s="1658"/>
      <c r="E35" s="1670"/>
      <c r="F35" s="1671"/>
      <c r="G35" s="1671"/>
      <c r="H35" s="1671"/>
      <c r="I35" s="2101"/>
      <c r="J35" s="1648"/>
      <c r="K35" s="1648"/>
    </row>
    <row r="36">
      <c r="A36" s="4"/>
      <c r="B36" s="1677"/>
      <c r="C36" s="1677"/>
      <c r="D36" s="1677"/>
      <c r="E36" s="1678"/>
      <c r="F36" s="1679"/>
      <c r="G36" s="1679"/>
      <c r="H36" s="1679"/>
      <c r="I36" s="2098"/>
      <c r="J36" s="1656"/>
      <c r="K36" s="1656"/>
    </row>
    <row r="37">
      <c r="A37" s="4"/>
      <c r="B37" s="1658"/>
      <c r="C37" s="1658"/>
      <c r="D37" s="1658"/>
      <c r="E37" s="1670"/>
      <c r="F37" s="1671"/>
      <c r="G37" s="1671"/>
      <c r="H37" s="1671"/>
      <c r="I37" s="2101"/>
      <c r="J37" s="1648"/>
      <c r="K37" s="1648"/>
    </row>
    <row r="38">
      <c r="A38" s="4"/>
      <c r="B38" s="1677"/>
      <c r="C38" s="1677"/>
      <c r="D38" s="1677"/>
      <c r="E38" s="1678"/>
      <c r="F38" s="1679"/>
      <c r="G38" s="1679"/>
      <c r="H38" s="1679"/>
      <c r="I38" s="2098"/>
      <c r="J38" s="1656"/>
      <c r="K38" s="1656"/>
    </row>
    <row r="39">
      <c r="A39" s="4"/>
      <c r="B39" s="1658"/>
      <c r="C39" s="1658"/>
      <c r="D39" s="1658"/>
      <c r="E39" s="1670"/>
      <c r="F39" s="1671"/>
      <c r="G39" s="1671"/>
      <c r="H39" s="1671"/>
      <c r="I39" s="2101"/>
      <c r="J39" s="1648"/>
      <c r="K39" s="1648"/>
    </row>
    <row r="40">
      <c r="A40" s="4"/>
      <c r="B40" s="1677"/>
      <c r="C40" s="1677"/>
      <c r="D40" s="1677"/>
      <c r="E40" s="1678"/>
      <c r="F40" s="1679"/>
      <c r="G40" s="1679"/>
      <c r="H40" s="1679"/>
      <c r="I40" s="2098"/>
      <c r="J40" s="1656"/>
      <c r="K40" s="1656"/>
    </row>
    <row r="41">
      <c r="A41" s="4"/>
      <c r="B41" s="1658"/>
      <c r="C41" s="1658"/>
      <c r="D41" s="1658"/>
      <c r="E41" s="1670"/>
      <c r="F41" s="1671"/>
      <c r="G41" s="1671"/>
      <c r="H41" s="1671"/>
      <c r="I41" s="2101"/>
      <c r="J41" s="1648"/>
      <c r="K41" s="1648"/>
    </row>
    <row r="42">
      <c r="A42" s="4"/>
      <c r="B42" s="1677"/>
      <c r="C42" s="1677"/>
      <c r="D42" s="1677"/>
      <c r="E42" s="1678"/>
      <c r="F42" s="1679"/>
      <c r="G42" s="1679"/>
      <c r="H42" s="1679"/>
      <c r="I42" s="2098"/>
      <c r="J42" s="1656"/>
      <c r="K42" s="1656"/>
    </row>
    <row r="43">
      <c r="A43" s="4"/>
      <c r="B43" s="1658"/>
      <c r="C43" s="1658"/>
      <c r="D43" s="1658"/>
      <c r="E43" s="1670"/>
      <c r="F43" s="1671"/>
      <c r="G43" s="1671"/>
      <c r="H43" s="1671"/>
      <c r="I43" s="2101"/>
      <c r="J43" s="1648"/>
      <c r="K43" s="1648"/>
    </row>
    <row r="44">
      <c r="A44" s="4"/>
      <c r="B44" s="1677"/>
      <c r="C44" s="1677"/>
      <c r="D44" s="1677"/>
      <c r="E44" s="1678"/>
      <c r="F44" s="1679"/>
      <c r="G44" s="1679"/>
      <c r="H44" s="1679"/>
      <c r="I44" s="2098"/>
      <c r="J44" s="1656"/>
      <c r="K44" s="1656"/>
    </row>
    <row r="45">
      <c r="A45" s="4"/>
      <c r="B45" s="1658"/>
      <c r="C45" s="1658"/>
      <c r="D45" s="1658"/>
      <c r="E45" s="1670"/>
      <c r="F45" s="1671"/>
      <c r="G45" s="1671"/>
      <c r="H45" s="1671"/>
      <c r="I45" s="2101"/>
      <c r="J45" s="1648"/>
      <c r="K45" s="1648"/>
    </row>
    <row r="46">
      <c r="A46" s="4"/>
      <c r="B46" s="1677"/>
      <c r="C46" s="1677"/>
      <c r="D46" s="1677"/>
      <c r="E46" s="1678"/>
      <c r="F46" s="1679"/>
      <c r="G46" s="1679"/>
      <c r="H46" s="1679"/>
      <c r="I46" s="2098"/>
      <c r="J46" s="1656"/>
      <c r="K46" s="1656"/>
    </row>
    <row r="47">
      <c r="A47" s="4"/>
      <c r="B47" s="1658"/>
      <c r="C47" s="1658"/>
      <c r="D47" s="1658"/>
      <c r="E47" s="1670"/>
      <c r="F47" s="1671"/>
      <c r="G47" s="1671"/>
      <c r="H47" s="1671"/>
      <c r="I47" s="2101"/>
      <c r="J47" s="1648"/>
      <c r="K47" s="1648"/>
    </row>
    <row r="48">
      <c r="A48" s="4"/>
      <c r="B48" s="1677"/>
      <c r="C48" s="1677"/>
      <c r="D48" s="1677"/>
      <c r="E48" s="1678"/>
      <c r="F48" s="1679"/>
      <c r="G48" s="1679"/>
      <c r="H48" s="1679"/>
      <c r="I48" s="2098"/>
      <c r="J48" s="1656"/>
      <c r="K48" s="1656"/>
    </row>
    <row r="49">
      <c r="A49" s="4"/>
      <c r="B49" s="1658"/>
      <c r="C49" s="1658"/>
      <c r="D49" s="1658"/>
      <c r="E49" s="1670"/>
      <c r="F49" s="1671"/>
      <c r="G49" s="1671"/>
      <c r="H49" s="1671"/>
      <c r="I49" s="2101"/>
      <c r="J49" s="1648"/>
      <c r="K49" s="1648"/>
    </row>
    <row r="50">
      <c r="A50" s="4"/>
      <c r="B50" s="1677"/>
      <c r="C50" s="1677"/>
      <c r="D50" s="1677"/>
      <c r="E50" s="1678"/>
      <c r="F50" s="1679"/>
      <c r="G50" s="1679"/>
      <c r="H50" s="1679"/>
      <c r="I50" s="2098"/>
      <c r="J50" s="1656"/>
      <c r="K50" s="1656"/>
    </row>
    <row r="51">
      <c r="A51" s="4"/>
      <c r="B51" s="1658"/>
      <c r="C51" s="1658"/>
      <c r="D51" s="1658"/>
      <c r="E51" s="1670"/>
      <c r="F51" s="1671"/>
      <c r="G51" s="1671"/>
      <c r="H51" s="1671"/>
      <c r="I51" s="2101"/>
      <c r="J51" s="1648"/>
      <c r="K51" s="1648"/>
    </row>
    <row r="52">
      <c r="A52" s="4"/>
      <c r="B52" s="1677"/>
      <c r="C52" s="1677"/>
      <c r="D52" s="1677"/>
      <c r="E52" s="1678"/>
      <c r="F52" s="1679"/>
      <c r="G52" s="1679"/>
      <c r="H52" s="1679"/>
      <c r="I52" s="2098"/>
      <c r="J52" s="1656"/>
      <c r="K52" s="1656"/>
    </row>
    <row r="53">
      <c r="A53" s="4"/>
      <c r="B53" s="1658"/>
      <c r="C53" s="1658"/>
      <c r="D53" s="1658"/>
      <c r="E53" s="1670"/>
      <c r="F53" s="1671"/>
      <c r="G53" s="1671"/>
      <c r="H53" s="1671"/>
      <c r="I53" s="2101"/>
      <c r="J53" s="1648"/>
      <c r="K53" s="1648"/>
    </row>
    <row r="54">
      <c r="A54" s="4"/>
      <c r="B54" s="1677"/>
      <c r="C54" s="1677"/>
      <c r="D54" s="1677"/>
      <c r="E54" s="1678"/>
      <c r="F54" s="1679"/>
      <c r="G54" s="1679"/>
      <c r="H54" s="1679"/>
      <c r="I54" s="2098"/>
      <c r="J54" s="1656"/>
      <c r="K54" s="1656"/>
    </row>
    <row r="55">
      <c r="A55" s="4"/>
      <c r="B55" s="1658"/>
      <c r="C55" s="1658"/>
      <c r="D55" s="1658"/>
      <c r="E55" s="1670"/>
      <c r="F55" s="1671"/>
      <c r="G55" s="1671"/>
      <c r="H55" s="1671"/>
      <c r="I55" s="2101"/>
      <c r="J55" s="1648"/>
      <c r="K55" s="1648"/>
    </row>
    <row r="56">
      <c r="A56" s="4"/>
      <c r="B56" s="1677"/>
      <c r="C56" s="1677"/>
      <c r="D56" s="1677"/>
      <c r="E56" s="1678"/>
      <c r="F56" s="1679"/>
      <c r="G56" s="1679"/>
      <c r="H56" s="1679"/>
      <c r="I56" s="2098"/>
      <c r="J56" s="1656"/>
      <c r="K56" s="1656"/>
    </row>
    <row r="57">
      <c r="A57" s="4"/>
      <c r="B57" s="1658"/>
      <c r="C57" s="1658"/>
      <c r="D57" s="1658"/>
      <c r="E57" s="1670"/>
      <c r="F57" s="1671"/>
      <c r="G57" s="1671"/>
      <c r="H57" s="1671"/>
      <c r="I57" s="2101"/>
      <c r="J57" s="1648"/>
      <c r="K57" s="1648"/>
    </row>
    <row r="58">
      <c r="A58" s="4"/>
      <c r="B58" s="1677"/>
      <c r="C58" s="1677"/>
      <c r="D58" s="1677"/>
      <c r="E58" s="1678"/>
      <c r="F58" s="1679"/>
      <c r="G58" s="1679"/>
      <c r="H58" s="1679"/>
      <c r="I58" s="2098"/>
      <c r="J58" s="1656"/>
      <c r="K58" s="1656"/>
    </row>
    <row r="59">
      <c r="A59" s="4"/>
      <c r="B59" s="1658"/>
      <c r="C59" s="1658"/>
      <c r="D59" s="1658"/>
      <c r="E59" s="1670"/>
      <c r="F59" s="1671"/>
      <c r="G59" s="1671"/>
      <c r="H59" s="1671"/>
      <c r="I59" s="2101"/>
      <c r="J59" s="1648"/>
      <c r="K59" s="1648"/>
    </row>
    <row r="60">
      <c r="A60" s="4"/>
      <c r="B60" s="1677"/>
      <c r="C60" s="1677"/>
      <c r="D60" s="1677"/>
      <c r="E60" s="1678"/>
      <c r="F60" s="1679"/>
      <c r="G60" s="1679"/>
      <c r="H60" s="1679"/>
      <c r="I60" s="2098"/>
      <c r="J60" s="1656"/>
      <c r="K60" s="1656"/>
    </row>
    <row r="61">
      <c r="A61" s="4"/>
      <c r="B61" s="1658"/>
      <c r="C61" s="1658"/>
      <c r="D61" s="1658"/>
      <c r="E61" s="1670"/>
      <c r="F61" s="1671"/>
      <c r="G61" s="1671"/>
      <c r="H61" s="1671"/>
      <c r="I61" s="2101"/>
      <c r="J61" s="1648"/>
      <c r="K61" s="1648"/>
    </row>
    <row r="62">
      <c r="A62" s="4"/>
      <c r="B62" s="1677"/>
      <c r="C62" s="1677"/>
      <c r="D62" s="1677"/>
      <c r="E62" s="1678"/>
      <c r="F62" s="1679"/>
      <c r="G62" s="1679"/>
      <c r="H62" s="1679"/>
      <c r="I62" s="2098"/>
      <c r="J62" s="1656"/>
      <c r="K62" s="1656"/>
    </row>
    <row r="63">
      <c r="A63" s="4"/>
      <c r="B63" s="1658"/>
      <c r="C63" s="1658"/>
      <c r="D63" s="1658"/>
      <c r="E63" s="1670"/>
      <c r="F63" s="1671"/>
      <c r="G63" s="1671"/>
      <c r="H63" s="1671"/>
      <c r="I63" s="2101"/>
      <c r="J63" s="1648"/>
      <c r="K63" s="1648"/>
    </row>
    <row r="64">
      <c r="A64" s="4"/>
      <c r="B64" s="1677"/>
      <c r="C64" s="1677"/>
      <c r="D64" s="1677"/>
      <c r="E64" s="1678"/>
      <c r="F64" s="1679"/>
      <c r="G64" s="1679"/>
      <c r="H64" s="1679"/>
      <c r="I64" s="2098"/>
      <c r="J64" s="1656"/>
      <c r="K64" s="1656"/>
    </row>
    <row r="65">
      <c r="A65" s="4"/>
      <c r="B65" s="1658"/>
      <c r="C65" s="1658"/>
      <c r="D65" s="1658"/>
      <c r="E65" s="1670"/>
      <c r="F65" s="1671"/>
      <c r="G65" s="1671"/>
      <c r="H65" s="1671"/>
      <c r="I65" s="2101"/>
      <c r="J65" s="1648"/>
      <c r="K65" s="1648"/>
    </row>
    <row r="66">
      <c r="A66" s="4"/>
      <c r="B66" s="1677"/>
      <c r="C66" s="1677"/>
      <c r="D66" s="1677"/>
      <c r="E66" s="1678"/>
      <c r="F66" s="1679"/>
      <c r="G66" s="1679"/>
      <c r="H66" s="1679"/>
      <c r="I66" s="2098"/>
      <c r="J66" s="1656"/>
      <c r="K66" s="1656"/>
    </row>
    <row r="67">
      <c r="A67" s="4"/>
      <c r="B67" s="1658"/>
      <c r="C67" s="1658"/>
      <c r="D67" s="1658"/>
      <c r="E67" s="1670"/>
      <c r="F67" s="1671"/>
      <c r="G67" s="1671"/>
      <c r="H67" s="1671"/>
      <c r="I67" s="2101"/>
      <c r="J67" s="1648"/>
      <c r="K67" s="1648"/>
    </row>
    <row r="68">
      <c r="A68" s="4"/>
      <c r="B68" s="1677"/>
      <c r="C68" s="1677"/>
      <c r="D68" s="1677"/>
      <c r="E68" s="1678"/>
      <c r="F68" s="1679"/>
      <c r="G68" s="1679"/>
      <c r="H68" s="1679"/>
      <c r="I68" s="2098"/>
      <c r="J68" s="1656"/>
      <c r="K68" s="1656"/>
    </row>
    <row r="69">
      <c r="A69" s="4"/>
      <c r="B69" s="1658"/>
      <c r="C69" s="1658"/>
      <c r="D69" s="1658"/>
      <c r="E69" s="1670"/>
      <c r="F69" s="1671"/>
      <c r="G69" s="1671"/>
      <c r="H69" s="1671"/>
      <c r="I69" s="2101"/>
      <c r="J69" s="1648"/>
      <c r="K69" s="1648"/>
    </row>
    <row r="70">
      <c r="A70" s="4"/>
      <c r="B70" s="1677"/>
      <c r="C70" s="1677"/>
      <c r="D70" s="1677"/>
      <c r="E70" s="1678"/>
      <c r="F70" s="1679"/>
      <c r="G70" s="1679"/>
      <c r="H70" s="1679"/>
      <c r="I70" s="2098"/>
      <c r="J70" s="1656"/>
      <c r="K70" s="1656"/>
    </row>
    <row r="71">
      <c r="A71" s="4"/>
      <c r="B71" s="1658"/>
      <c r="C71" s="1658"/>
      <c r="D71" s="1658"/>
      <c r="E71" s="1670"/>
      <c r="F71" s="1671"/>
      <c r="G71" s="1671"/>
      <c r="H71" s="1671"/>
      <c r="I71" s="2101"/>
      <c r="J71" s="1648"/>
      <c r="K71" s="1648"/>
    </row>
    <row r="72">
      <c r="A72" s="4"/>
      <c r="B72" s="1677"/>
      <c r="C72" s="1677"/>
      <c r="D72" s="1677"/>
      <c r="E72" s="1678"/>
      <c r="F72" s="1679"/>
      <c r="G72" s="1679"/>
      <c r="H72" s="1679"/>
      <c r="I72" s="2098"/>
      <c r="J72" s="1656"/>
      <c r="K72" s="1656"/>
    </row>
    <row r="73">
      <c r="A73" s="4"/>
      <c r="B73" s="1658"/>
      <c r="C73" s="1658"/>
      <c r="D73" s="1658"/>
      <c r="E73" s="1670"/>
      <c r="F73" s="1671"/>
      <c r="G73" s="1671"/>
      <c r="H73" s="1671"/>
      <c r="I73" s="2101"/>
      <c r="J73" s="1648"/>
      <c r="K73" s="1648"/>
    </row>
    <row r="74">
      <c r="A74" s="4"/>
      <c r="B74" s="1677"/>
      <c r="C74" s="1677"/>
      <c r="D74" s="1677"/>
      <c r="E74" s="1678"/>
      <c r="F74" s="1679"/>
      <c r="G74" s="1679"/>
      <c r="H74" s="1679"/>
      <c r="I74" s="2098"/>
      <c r="J74" s="1656"/>
      <c r="K74" s="1656"/>
    </row>
    <row r="75">
      <c r="A75" s="4"/>
      <c r="B75" s="1658"/>
      <c r="C75" s="1658"/>
      <c r="D75" s="1658"/>
      <c r="E75" s="1670"/>
      <c r="F75" s="1671"/>
      <c r="G75" s="1671"/>
      <c r="H75" s="1671"/>
      <c r="I75" s="2101"/>
      <c r="J75" s="1648"/>
      <c r="K75" s="1648"/>
    </row>
    <row r="76">
      <c r="A76" s="4"/>
      <c r="B76" s="1677"/>
      <c r="C76" s="1677"/>
      <c r="D76" s="1677"/>
      <c r="E76" s="1678"/>
      <c r="F76" s="1679"/>
      <c r="G76" s="1679"/>
      <c r="H76" s="1679"/>
      <c r="I76" s="2098"/>
      <c r="J76" s="1656"/>
      <c r="K76" s="1656"/>
    </row>
    <row r="77">
      <c r="A77" s="4"/>
      <c r="B77" s="1658"/>
      <c r="C77" s="1658"/>
      <c r="D77" s="1658"/>
      <c r="E77" s="1670"/>
      <c r="F77" s="1671"/>
      <c r="G77" s="1671"/>
      <c r="H77" s="1671"/>
      <c r="I77" s="2101"/>
      <c r="J77" s="1648"/>
      <c r="K77" s="1648"/>
    </row>
    <row r="78">
      <c r="A78" s="4"/>
      <c r="B78" s="1677"/>
      <c r="C78" s="1677"/>
      <c r="D78" s="1677"/>
      <c r="E78" s="1678"/>
      <c r="F78" s="1679"/>
      <c r="G78" s="1679"/>
      <c r="H78" s="1679"/>
      <c r="I78" s="2098"/>
      <c r="J78" s="1656"/>
      <c r="K78" s="1656"/>
    </row>
    <row r="79">
      <c r="A79" s="4"/>
      <c r="B79" s="1658"/>
      <c r="C79" s="1658"/>
      <c r="D79" s="1658"/>
      <c r="E79" s="1670"/>
      <c r="F79" s="1671"/>
      <c r="G79" s="1671"/>
      <c r="H79" s="1671"/>
      <c r="I79" s="2101"/>
      <c r="J79" s="1648"/>
      <c r="K79" s="1648"/>
    </row>
    <row r="80">
      <c r="A80" s="4"/>
      <c r="B80" s="1677"/>
      <c r="C80" s="1677"/>
      <c r="D80" s="1677"/>
      <c r="E80" s="1678"/>
      <c r="F80" s="1679"/>
      <c r="G80" s="1679"/>
      <c r="H80" s="1679"/>
      <c r="I80" s="2098"/>
      <c r="J80" s="1656"/>
      <c r="K80" s="1656"/>
    </row>
    <row r="81">
      <c r="A81" s="4"/>
      <c r="B81" s="1658"/>
      <c r="C81" s="1658"/>
      <c r="D81" s="1658"/>
      <c r="E81" s="1670"/>
      <c r="F81" s="1671"/>
      <c r="G81" s="1671"/>
      <c r="H81" s="1671"/>
      <c r="I81" s="2101"/>
      <c r="J81" s="1648"/>
      <c r="K81" s="1648"/>
    </row>
    <row r="82">
      <c r="A82" s="4"/>
      <c r="B82" s="1677"/>
      <c r="C82" s="1677"/>
      <c r="D82" s="1677"/>
      <c r="E82" s="1678"/>
      <c r="F82" s="1679"/>
      <c r="G82" s="1679"/>
      <c r="H82" s="1679"/>
      <c r="I82" s="2098"/>
      <c r="J82" s="1656"/>
      <c r="K82" s="1656"/>
    </row>
    <row r="83">
      <c r="A83" s="4"/>
      <c r="B83" s="1658"/>
      <c r="C83" s="1658"/>
      <c r="D83" s="1658"/>
      <c r="E83" s="1670"/>
      <c r="F83" s="1671"/>
      <c r="G83" s="1671"/>
      <c r="H83" s="1671"/>
      <c r="I83" s="2101"/>
      <c r="J83" s="1648"/>
      <c r="K83" s="1648"/>
    </row>
    <row r="84">
      <c r="A84" s="4"/>
      <c r="B84" s="1677"/>
      <c r="C84" s="1677"/>
      <c r="D84" s="1677"/>
      <c r="E84" s="1678"/>
      <c r="F84" s="1679"/>
      <c r="G84" s="1679"/>
      <c r="H84" s="1679"/>
      <c r="I84" s="2098"/>
      <c r="J84" s="1656"/>
      <c r="K84" s="1656"/>
    </row>
    <row r="85">
      <c r="A85" s="4"/>
      <c r="B85" s="1658"/>
      <c r="C85" s="1658"/>
      <c r="D85" s="1658"/>
      <c r="E85" s="1670"/>
      <c r="F85" s="1671"/>
      <c r="G85" s="1671"/>
      <c r="H85" s="1671"/>
      <c r="I85" s="2101"/>
      <c r="J85" s="1648"/>
      <c r="K85" s="1648"/>
    </row>
    <row r="86">
      <c r="A86" s="4"/>
      <c r="B86" s="1677"/>
      <c r="C86" s="1677"/>
      <c r="D86" s="1677"/>
      <c r="E86" s="1678"/>
      <c r="F86" s="1679"/>
      <c r="G86" s="1679"/>
      <c r="H86" s="1679"/>
      <c r="I86" s="2098"/>
      <c r="J86" s="1656"/>
      <c r="K86" s="1656"/>
    </row>
    <row r="87">
      <c r="A87" s="4"/>
      <c r="B87" s="1658"/>
      <c r="C87" s="1658"/>
      <c r="D87" s="1658"/>
      <c r="E87" s="1670"/>
      <c r="F87" s="1671"/>
      <c r="G87" s="1671"/>
      <c r="H87" s="1671"/>
      <c r="I87" s="2101"/>
      <c r="J87" s="1648"/>
      <c r="K87" s="1648"/>
    </row>
    <row r="88">
      <c r="A88" s="4"/>
      <c r="B88" s="1677"/>
      <c r="C88" s="1677"/>
      <c r="D88" s="1677"/>
      <c r="E88" s="1678"/>
      <c r="F88" s="1679"/>
      <c r="G88" s="1679"/>
      <c r="H88" s="1679"/>
      <c r="I88" s="2098"/>
      <c r="J88" s="1656"/>
      <c r="K88" s="1656"/>
    </row>
    <row r="89">
      <c r="A89" s="4"/>
      <c r="B89" s="1658"/>
      <c r="C89" s="1658"/>
      <c r="D89" s="1658"/>
      <c r="E89" s="1670"/>
      <c r="F89" s="1671"/>
      <c r="G89" s="1671"/>
      <c r="H89" s="1671"/>
      <c r="I89" s="2101"/>
      <c r="J89" s="1648"/>
      <c r="K89" s="1648"/>
    </row>
    <row r="90">
      <c r="A90" s="4"/>
      <c r="B90" s="1677"/>
      <c r="C90" s="1677"/>
      <c r="D90" s="1677"/>
      <c r="E90" s="1678"/>
      <c r="F90" s="1679"/>
      <c r="G90" s="1679"/>
      <c r="H90" s="1679"/>
      <c r="I90" s="2098"/>
      <c r="J90" s="1656"/>
      <c r="K90" s="1656"/>
    </row>
    <row r="91">
      <c r="A91" s="4"/>
      <c r="B91" s="1658"/>
      <c r="C91" s="1658"/>
      <c r="D91" s="1658"/>
      <c r="E91" s="1670"/>
      <c r="F91" s="1671"/>
      <c r="G91" s="1671"/>
      <c r="H91" s="1671"/>
      <c r="I91" s="2101"/>
      <c r="J91" s="1648"/>
      <c r="K91" s="1648"/>
    </row>
    <row r="92">
      <c r="A92" s="4"/>
      <c r="B92" s="1677"/>
      <c r="C92" s="1677"/>
      <c r="D92" s="1677"/>
      <c r="E92" s="1678"/>
      <c r="F92" s="1679"/>
      <c r="G92" s="1679"/>
      <c r="H92" s="1679"/>
      <c r="I92" s="2098"/>
      <c r="J92" s="1656"/>
      <c r="K92" s="1656"/>
    </row>
    <row r="93">
      <c r="A93" s="4"/>
      <c r="B93" s="1658"/>
      <c r="C93" s="1658"/>
      <c r="D93" s="1658"/>
      <c r="E93" s="1670"/>
      <c r="F93" s="1671"/>
      <c r="G93" s="1671"/>
      <c r="H93" s="1671"/>
      <c r="I93" s="2101"/>
      <c r="J93" s="1648"/>
      <c r="K93" s="1648"/>
    </row>
    <row r="94">
      <c r="A94" s="4"/>
      <c r="B94" s="1677"/>
      <c r="C94" s="1677"/>
      <c r="D94" s="1677"/>
      <c r="E94" s="1678"/>
      <c r="F94" s="1679"/>
      <c r="G94" s="1679"/>
      <c r="H94" s="1679"/>
      <c r="I94" s="2098"/>
      <c r="J94" s="1656"/>
      <c r="K94" s="1656"/>
    </row>
    <row r="95">
      <c r="A95" s="4"/>
      <c r="B95" s="1658"/>
      <c r="C95" s="1658"/>
      <c r="D95" s="1658"/>
      <c r="E95" s="1670"/>
      <c r="F95" s="1671"/>
      <c r="G95" s="1671"/>
      <c r="H95" s="1671"/>
      <c r="I95" s="2101"/>
      <c r="J95" s="1648"/>
      <c r="K95" s="1648"/>
    </row>
    <row r="96">
      <c r="A96" s="4"/>
      <c r="B96" s="1677"/>
      <c r="C96" s="1677"/>
      <c r="D96" s="1677"/>
      <c r="E96" s="1678"/>
      <c r="F96" s="1679"/>
      <c r="G96" s="1679"/>
      <c r="H96" s="1679"/>
      <c r="I96" s="2098"/>
      <c r="J96" s="1656"/>
      <c r="K96" s="1656"/>
    </row>
    <row r="97">
      <c r="A97" s="4"/>
      <c r="B97" s="1658"/>
      <c r="C97" s="1658"/>
      <c r="D97" s="1658"/>
      <c r="E97" s="1670"/>
      <c r="F97" s="1671"/>
      <c r="G97" s="1671"/>
      <c r="H97" s="1671"/>
      <c r="I97" s="2101"/>
      <c r="J97" s="1648"/>
      <c r="K97" s="1648"/>
    </row>
    <row r="98">
      <c r="A98" s="4"/>
      <c r="B98" s="1677"/>
      <c r="C98" s="1677"/>
      <c r="D98" s="1677"/>
      <c r="E98" s="1678"/>
      <c r="F98" s="1679"/>
      <c r="G98" s="1679"/>
      <c r="H98" s="1679"/>
      <c r="I98" s="2098"/>
      <c r="J98" s="1656"/>
      <c r="K98" s="1656"/>
    </row>
    <row r="99">
      <c r="A99" s="4"/>
      <c r="B99" s="1658"/>
      <c r="C99" s="1658"/>
      <c r="D99" s="1658"/>
      <c r="E99" s="1670"/>
      <c r="F99" s="1671"/>
      <c r="G99" s="1671"/>
      <c r="H99" s="1671"/>
      <c r="I99" s="2101"/>
      <c r="J99" s="1648"/>
      <c r="K99" s="1648"/>
    </row>
    <row r="100">
      <c r="A100" s="4"/>
      <c r="B100" s="1677"/>
      <c r="C100" s="1677"/>
      <c r="D100" s="1677"/>
      <c r="E100" s="1678"/>
      <c r="F100" s="1679"/>
      <c r="G100" s="1679"/>
      <c r="H100" s="1679"/>
      <c r="I100" s="2098"/>
      <c r="J100" s="1656"/>
      <c r="K100" s="1656"/>
    </row>
    <row r="101">
      <c r="A101" s="4"/>
      <c r="B101" s="1658"/>
      <c r="C101" s="1658"/>
      <c r="D101" s="1658"/>
      <c r="E101" s="1670"/>
      <c r="F101" s="1671"/>
      <c r="G101" s="1671"/>
      <c r="H101" s="1671"/>
      <c r="I101" s="2101"/>
      <c r="J101" s="1648"/>
      <c r="K101" s="1648"/>
    </row>
    <row r="102">
      <c r="A102" s="4"/>
      <c r="B102" s="1677"/>
      <c r="C102" s="1677"/>
      <c r="D102" s="1677"/>
      <c r="E102" s="1678"/>
      <c r="F102" s="1679"/>
      <c r="G102" s="1679"/>
      <c r="H102" s="1679"/>
      <c r="I102" s="2098"/>
      <c r="J102" s="1656"/>
      <c r="K102" s="1656"/>
    </row>
    <row r="103">
      <c r="A103" s="4"/>
      <c r="B103" s="1658"/>
      <c r="C103" s="1658"/>
      <c r="D103" s="1658"/>
      <c r="E103" s="1670"/>
      <c r="F103" s="1671"/>
      <c r="G103" s="1671"/>
      <c r="H103" s="1671"/>
      <c r="I103" s="2101"/>
      <c r="J103" s="1648"/>
      <c r="K103" s="1648"/>
    </row>
    <row r="104">
      <c r="A104" s="4"/>
      <c r="B104" s="1677"/>
      <c r="C104" s="1677"/>
      <c r="D104" s="1677"/>
      <c r="E104" s="1678"/>
      <c r="F104" s="1679"/>
      <c r="G104" s="1679"/>
      <c r="H104" s="1679"/>
      <c r="I104" s="2098"/>
      <c r="J104" s="1656"/>
      <c r="K104" s="1656"/>
    </row>
    <row r="105">
      <c r="A105" s="4"/>
      <c r="B105" s="1658"/>
      <c r="C105" s="1658"/>
      <c r="D105" s="1658"/>
      <c r="E105" s="1670"/>
      <c r="F105" s="1671"/>
      <c r="G105" s="1671"/>
      <c r="H105" s="1671"/>
      <c r="I105" s="2101"/>
      <c r="J105" s="1648"/>
      <c r="K105" s="1648"/>
    </row>
    <row r="106">
      <c r="A106" s="4"/>
      <c r="B106" s="1677"/>
      <c r="C106" s="1677"/>
      <c r="D106" s="1677"/>
      <c r="E106" s="1678"/>
      <c r="F106" s="1679"/>
      <c r="G106" s="1679"/>
      <c r="H106" s="1679"/>
      <c r="I106" s="2098"/>
      <c r="J106" s="1656"/>
      <c r="K106" s="1656"/>
    </row>
    <row r="107">
      <c r="A107" s="4"/>
      <c r="B107" s="1658"/>
      <c r="C107" s="1658"/>
      <c r="D107" s="1658"/>
      <c r="E107" s="1670"/>
      <c r="F107" s="1671"/>
      <c r="G107" s="1671"/>
      <c r="H107" s="1671"/>
      <c r="I107" s="2101"/>
      <c r="J107" s="1648"/>
      <c r="K107" s="1648"/>
    </row>
    <row r="108">
      <c r="A108" s="4"/>
      <c r="B108" s="1677"/>
      <c r="C108" s="1677"/>
      <c r="D108" s="1677"/>
      <c r="E108" s="1678"/>
      <c r="F108" s="1679"/>
      <c r="G108" s="1679"/>
      <c r="H108" s="1679"/>
      <c r="I108" s="2098"/>
      <c r="J108" s="1656"/>
      <c r="K108" s="1656"/>
    </row>
    <row r="109">
      <c r="A109" s="4"/>
      <c r="B109" s="1658"/>
      <c r="C109" s="1658"/>
      <c r="D109" s="1658"/>
      <c r="E109" s="1670"/>
      <c r="F109" s="1671"/>
      <c r="G109" s="1671"/>
      <c r="H109" s="1671"/>
      <c r="I109" s="2101"/>
      <c r="J109" s="1648"/>
      <c r="K109" s="1648"/>
    </row>
    <row r="110">
      <c r="A110" s="4"/>
      <c r="B110" s="1677"/>
      <c r="C110" s="1677"/>
      <c r="D110" s="1677"/>
      <c r="E110" s="1678"/>
      <c r="F110" s="1679"/>
      <c r="G110" s="1679"/>
      <c r="H110" s="1679"/>
      <c r="I110" s="2098"/>
      <c r="J110" s="1656"/>
      <c r="K110" s="1656"/>
    </row>
    <row r="111">
      <c r="A111" s="4"/>
      <c r="B111" s="1658"/>
      <c r="C111" s="1658"/>
      <c r="D111" s="1658"/>
      <c r="E111" s="1670"/>
      <c r="F111" s="1671"/>
      <c r="G111" s="1671"/>
      <c r="H111" s="1671"/>
      <c r="I111" s="2101"/>
      <c r="J111" s="1648"/>
      <c r="K111" s="1648"/>
    </row>
    <row r="112">
      <c r="A112" s="4"/>
      <c r="B112" s="1677"/>
      <c r="C112" s="1677"/>
      <c r="D112" s="1677"/>
      <c r="E112" s="1678"/>
      <c r="F112" s="1679"/>
      <c r="G112" s="1679"/>
      <c r="H112" s="1679"/>
      <c r="I112" s="2098"/>
      <c r="J112" s="1656"/>
      <c r="K112" s="1656"/>
    </row>
    <row r="113">
      <c r="A113" s="4"/>
      <c r="B113" s="1658"/>
      <c r="C113" s="1658"/>
      <c r="D113" s="1658"/>
      <c r="E113" s="1670"/>
      <c r="F113" s="1671"/>
      <c r="G113" s="1671"/>
      <c r="H113" s="1671"/>
      <c r="I113" s="2101"/>
      <c r="J113" s="1648"/>
      <c r="K113" s="1648"/>
    </row>
    <row r="114">
      <c r="A114" s="4"/>
      <c r="B114" s="1677"/>
      <c r="C114" s="1677"/>
      <c r="D114" s="1677"/>
      <c r="E114" s="1678"/>
      <c r="F114" s="1679"/>
      <c r="G114" s="1679"/>
      <c r="H114" s="1679"/>
      <c r="I114" s="2098"/>
      <c r="J114" s="1656"/>
      <c r="K114" s="1656"/>
    </row>
    <row r="115">
      <c r="A115" s="4"/>
      <c r="B115" s="1658"/>
      <c r="C115" s="1658"/>
      <c r="D115" s="1658"/>
      <c r="E115" s="1670"/>
      <c r="F115" s="1671"/>
      <c r="G115" s="1671"/>
      <c r="H115" s="1671"/>
      <c r="I115" s="2101"/>
      <c r="J115" s="1648"/>
      <c r="K115" s="1648"/>
    </row>
    <row r="116">
      <c r="A116" s="4"/>
      <c r="B116" s="1677"/>
      <c r="C116" s="1677"/>
      <c r="D116" s="1677"/>
      <c r="E116" s="1678"/>
      <c r="F116" s="1679"/>
      <c r="G116" s="1679"/>
      <c r="H116" s="1679"/>
      <c r="I116" s="2098"/>
      <c r="J116" s="1656"/>
      <c r="K116" s="1656"/>
    </row>
    <row r="117">
      <c r="A117" s="4"/>
      <c r="B117" s="1658"/>
      <c r="C117" s="1658"/>
      <c r="D117" s="1658"/>
      <c r="E117" s="1670"/>
      <c r="F117" s="1671"/>
      <c r="G117" s="1671"/>
      <c r="H117" s="1671"/>
      <c r="I117" s="2101"/>
      <c r="J117" s="1648"/>
      <c r="K117" s="1648"/>
    </row>
    <row r="118">
      <c r="A118" s="4"/>
      <c r="B118" s="1677"/>
      <c r="C118" s="1677"/>
      <c r="D118" s="1677"/>
      <c r="E118" s="1678"/>
      <c r="F118" s="1679"/>
      <c r="G118" s="1679"/>
      <c r="H118" s="1679"/>
      <c r="I118" s="2098"/>
      <c r="J118" s="1656"/>
      <c r="K118" s="1656"/>
    </row>
    <row r="119">
      <c r="A119" s="4"/>
      <c r="B119" s="1658"/>
      <c r="C119" s="1658"/>
      <c r="D119" s="1658"/>
      <c r="E119" s="1670"/>
      <c r="F119" s="1671"/>
      <c r="G119" s="1671"/>
      <c r="H119" s="1671"/>
      <c r="I119" s="2101"/>
      <c r="J119" s="1648"/>
      <c r="K119" s="1648"/>
    </row>
    <row r="120">
      <c r="A120" s="4"/>
      <c r="B120" s="1677"/>
      <c r="C120" s="1677"/>
      <c r="D120" s="1677"/>
      <c r="E120" s="1678"/>
      <c r="F120" s="1679"/>
      <c r="G120" s="1679"/>
      <c r="H120" s="1679"/>
      <c r="I120" s="2098"/>
      <c r="J120" s="1656"/>
      <c r="K120" s="1656"/>
    </row>
    <row r="121">
      <c r="A121" s="4"/>
      <c r="B121" s="1658"/>
      <c r="C121" s="1658"/>
      <c r="D121" s="1658"/>
      <c r="E121" s="1670"/>
      <c r="F121" s="1671"/>
      <c r="G121" s="1671"/>
      <c r="H121" s="1671"/>
      <c r="I121" s="2101"/>
      <c r="J121" s="1648"/>
      <c r="K121" s="1648"/>
    </row>
    <row r="122">
      <c r="A122" s="4"/>
      <c r="B122" s="1677"/>
      <c r="C122" s="1677"/>
      <c r="D122" s="1677"/>
      <c r="E122" s="1678"/>
      <c r="F122" s="1679"/>
      <c r="G122" s="1679"/>
      <c r="H122" s="1679"/>
      <c r="I122" s="2098"/>
      <c r="J122" s="1656"/>
      <c r="K122" s="1656"/>
    </row>
    <row r="123">
      <c r="A123" s="4"/>
      <c r="B123" s="1658"/>
      <c r="C123" s="1658"/>
      <c r="D123" s="1658"/>
      <c r="E123" s="1670"/>
      <c r="F123" s="1671"/>
      <c r="G123" s="1671"/>
      <c r="H123" s="1671"/>
      <c r="I123" s="2101"/>
      <c r="J123" s="1648"/>
      <c r="K123" s="1648"/>
    </row>
    <row r="124">
      <c r="A124" s="4"/>
      <c r="B124" s="1677"/>
      <c r="C124" s="1677"/>
      <c r="D124" s="1677"/>
      <c r="E124" s="1678"/>
      <c r="F124" s="1679"/>
      <c r="G124" s="1679"/>
      <c r="H124" s="1679"/>
      <c r="I124" s="2098"/>
      <c r="J124" s="1656"/>
      <c r="K124" s="1656"/>
    </row>
    <row r="125">
      <c r="A125" s="4"/>
      <c r="B125" s="1658"/>
      <c r="C125" s="1658"/>
      <c r="D125" s="1658"/>
      <c r="E125" s="1670"/>
      <c r="F125" s="1671"/>
      <c r="G125" s="1671"/>
      <c r="H125" s="1671"/>
      <c r="I125" s="2101"/>
      <c r="J125" s="1648"/>
      <c r="K125" s="1648"/>
    </row>
    <row r="126">
      <c r="A126" s="4"/>
      <c r="B126" s="1677"/>
      <c r="C126" s="1677"/>
      <c r="D126" s="1677"/>
      <c r="E126" s="1678"/>
      <c r="F126" s="1679"/>
      <c r="G126" s="1679"/>
      <c r="H126" s="1679"/>
      <c r="I126" s="2098"/>
      <c r="J126" s="1656"/>
      <c r="K126" s="1656"/>
    </row>
    <row r="127">
      <c r="A127" s="4"/>
      <c r="B127" s="1658"/>
      <c r="C127" s="1658"/>
      <c r="D127" s="1658"/>
      <c r="E127" s="1670"/>
      <c r="F127" s="1671"/>
      <c r="G127" s="1671"/>
      <c r="H127" s="1671"/>
      <c r="I127" s="2101"/>
      <c r="J127" s="1648"/>
      <c r="K127" s="1648"/>
    </row>
    <row r="128">
      <c r="A128" s="4"/>
      <c r="B128" s="1677"/>
      <c r="C128" s="1677"/>
      <c r="D128" s="1677"/>
      <c r="E128" s="1678"/>
      <c r="F128" s="1679"/>
      <c r="G128" s="1679"/>
      <c r="H128" s="1679"/>
      <c r="I128" s="2098"/>
      <c r="J128" s="1656"/>
      <c r="K128" s="1656"/>
    </row>
    <row r="129">
      <c r="A129" s="4"/>
      <c r="B129" s="1658"/>
      <c r="C129" s="1658"/>
      <c r="D129" s="1658"/>
      <c r="E129" s="1670"/>
      <c r="F129" s="1671"/>
      <c r="G129" s="1671"/>
      <c r="H129" s="1671"/>
      <c r="I129" s="2101"/>
      <c r="J129" s="1648"/>
      <c r="K129" s="1648"/>
    </row>
    <row r="130">
      <c r="A130" s="4"/>
      <c r="B130" s="1677"/>
      <c r="C130" s="1677"/>
      <c r="D130" s="1677"/>
      <c r="E130" s="1678"/>
      <c r="F130" s="1679"/>
      <c r="G130" s="1679"/>
      <c r="H130" s="1679"/>
      <c r="I130" s="2098"/>
      <c r="J130" s="1656"/>
      <c r="K130" s="1656"/>
    </row>
    <row r="131">
      <c r="A131" s="4"/>
      <c r="B131" s="1658"/>
      <c r="C131" s="1658"/>
      <c r="D131" s="1658"/>
      <c r="E131" s="1670"/>
      <c r="F131" s="1671"/>
      <c r="G131" s="1671"/>
      <c r="H131" s="1671"/>
      <c r="I131" s="2101"/>
      <c r="J131" s="1648"/>
      <c r="K131" s="1648"/>
    </row>
    <row r="132">
      <c r="A132" s="4"/>
      <c r="B132" s="1677"/>
      <c r="C132" s="1677"/>
      <c r="D132" s="1677"/>
      <c r="E132" s="1678"/>
      <c r="F132" s="1679"/>
      <c r="G132" s="1679"/>
      <c r="H132" s="1679"/>
      <c r="I132" s="2098"/>
      <c r="J132" s="1656"/>
      <c r="K132" s="1656"/>
    </row>
    <row r="133">
      <c r="A133" s="4"/>
      <c r="B133" s="1658"/>
      <c r="C133" s="1658"/>
      <c r="D133" s="1658"/>
      <c r="E133" s="1670"/>
      <c r="F133" s="1671"/>
      <c r="G133" s="1671"/>
      <c r="H133" s="1671"/>
      <c r="I133" s="2101"/>
      <c r="J133" s="1648"/>
      <c r="K133" s="1648"/>
    </row>
    <row r="134">
      <c r="A134" s="4"/>
      <c r="B134" s="1677"/>
      <c r="C134" s="1677"/>
      <c r="D134" s="1677"/>
      <c r="E134" s="1678"/>
      <c r="F134" s="1679"/>
      <c r="G134" s="1679"/>
      <c r="H134" s="1679"/>
      <c r="I134" s="2098"/>
      <c r="J134" s="1656"/>
      <c r="K134" s="1656"/>
    </row>
    <row r="135">
      <c r="A135" s="4"/>
      <c r="B135" s="1658"/>
      <c r="C135" s="1658"/>
      <c r="D135" s="1658"/>
      <c r="E135" s="1670"/>
      <c r="F135" s="1671"/>
      <c r="G135" s="1671"/>
      <c r="H135" s="1671"/>
      <c r="I135" s="2101"/>
      <c r="J135" s="1648"/>
      <c r="K135" s="1648"/>
    </row>
    <row r="136">
      <c r="A136" s="4"/>
      <c r="B136" s="1677"/>
      <c r="C136" s="1677"/>
      <c r="D136" s="1677"/>
      <c r="E136" s="1678"/>
      <c r="F136" s="1679"/>
      <c r="G136" s="1679"/>
      <c r="H136" s="1679"/>
      <c r="I136" s="2098"/>
      <c r="J136" s="1656"/>
      <c r="K136" s="1656"/>
    </row>
    <row r="137">
      <c r="A137" s="4"/>
      <c r="B137" s="1658"/>
      <c r="C137" s="1658"/>
      <c r="D137" s="1658"/>
      <c r="E137" s="1670"/>
      <c r="F137" s="1671"/>
      <c r="G137" s="1671"/>
      <c r="H137" s="1671"/>
      <c r="I137" s="2101"/>
      <c r="J137" s="1648"/>
      <c r="K137" s="1648"/>
    </row>
    <row r="138">
      <c r="A138" s="4"/>
      <c r="B138" s="1677"/>
      <c r="C138" s="1677"/>
      <c r="D138" s="1677"/>
      <c r="E138" s="1678"/>
      <c r="F138" s="1679"/>
      <c r="G138" s="1679"/>
      <c r="H138" s="1679"/>
      <c r="I138" s="2098"/>
      <c r="J138" s="1656"/>
      <c r="K138" s="1656"/>
    </row>
    <row r="139">
      <c r="A139" s="4"/>
      <c r="B139" s="1658"/>
      <c r="C139" s="1658"/>
      <c r="D139" s="1658"/>
      <c r="E139" s="1670"/>
      <c r="F139" s="1671"/>
      <c r="G139" s="1671"/>
      <c r="H139" s="1671"/>
      <c r="I139" s="2101"/>
      <c r="J139" s="1648"/>
      <c r="K139" s="1648"/>
    </row>
    <row r="140">
      <c r="A140" s="4"/>
      <c r="B140" s="1677"/>
      <c r="C140" s="1677"/>
      <c r="D140" s="1677"/>
      <c r="E140" s="1678"/>
      <c r="F140" s="1679"/>
      <c r="G140" s="1679"/>
      <c r="H140" s="1679"/>
      <c r="I140" s="2098"/>
      <c r="J140" s="1656"/>
      <c r="K140" s="1656"/>
    </row>
    <row r="141">
      <c r="A141" s="4"/>
      <c r="B141" s="1658"/>
      <c r="C141" s="1658"/>
      <c r="D141" s="1658"/>
      <c r="E141" s="1670"/>
      <c r="F141" s="1671"/>
      <c r="G141" s="1671"/>
      <c r="H141" s="1671"/>
      <c r="I141" s="2101"/>
      <c r="J141" s="1648"/>
      <c r="K141" s="1648"/>
    </row>
    <row r="142">
      <c r="A142" s="4"/>
      <c r="B142" s="1677"/>
      <c r="C142" s="1677"/>
      <c r="D142" s="1677"/>
      <c r="E142" s="1678"/>
      <c r="F142" s="1679"/>
      <c r="G142" s="1679"/>
      <c r="H142" s="1679"/>
      <c r="I142" s="2098"/>
      <c r="J142" s="1656"/>
      <c r="K142" s="1656"/>
    </row>
    <row r="143">
      <c r="A143" s="4"/>
      <c r="B143" s="1658"/>
      <c r="C143" s="1658"/>
      <c r="D143" s="1658"/>
      <c r="E143" s="1670"/>
      <c r="F143" s="1671"/>
      <c r="G143" s="1671"/>
      <c r="H143" s="1671"/>
      <c r="I143" s="2101"/>
      <c r="J143" s="1648"/>
      <c r="K143" s="1648"/>
    </row>
    <row r="144">
      <c r="A144" s="4"/>
      <c r="B144" s="1677"/>
      <c r="C144" s="1677"/>
      <c r="D144" s="1677"/>
      <c r="E144" s="1678"/>
      <c r="F144" s="1679"/>
      <c r="G144" s="1679"/>
      <c r="H144" s="1679"/>
      <c r="I144" s="2098"/>
      <c r="J144" s="1656"/>
      <c r="K144" s="1656"/>
    </row>
    <row r="145">
      <c r="A145" s="4"/>
      <c r="B145" s="1658"/>
      <c r="C145" s="1658"/>
      <c r="D145" s="1658"/>
      <c r="E145" s="1670"/>
      <c r="F145" s="1671"/>
      <c r="G145" s="1671"/>
      <c r="H145" s="1671"/>
      <c r="I145" s="2101"/>
      <c r="J145" s="1648"/>
      <c r="K145" s="1648"/>
    </row>
    <row r="146">
      <c r="A146" s="4"/>
      <c r="B146" s="1677"/>
      <c r="C146" s="1677"/>
      <c r="D146" s="1677"/>
      <c r="E146" s="1678"/>
      <c r="F146" s="1679"/>
      <c r="G146" s="1679"/>
      <c r="H146" s="1679"/>
      <c r="I146" s="2098"/>
      <c r="J146" s="1656"/>
      <c r="K146" s="1656"/>
    </row>
    <row r="147">
      <c r="A147" s="4"/>
      <c r="B147" s="1658"/>
      <c r="C147" s="1658"/>
      <c r="D147" s="1658"/>
      <c r="E147" s="1670"/>
      <c r="F147" s="1671"/>
      <c r="G147" s="1671"/>
      <c r="H147" s="1671"/>
      <c r="I147" s="2101"/>
      <c r="J147" s="1648"/>
      <c r="K147" s="1648"/>
    </row>
    <row r="148">
      <c r="A148" s="4"/>
      <c r="B148" s="1677"/>
      <c r="C148" s="1677"/>
      <c r="D148" s="1677"/>
      <c r="E148" s="1678"/>
      <c r="F148" s="1679"/>
      <c r="G148" s="1679"/>
      <c r="H148" s="1679"/>
      <c r="I148" s="2098"/>
      <c r="J148" s="1656"/>
      <c r="K148" s="1656"/>
    </row>
    <row r="149">
      <c r="A149" s="4"/>
      <c r="B149" s="1658"/>
      <c r="C149" s="1658"/>
      <c r="D149" s="1658"/>
      <c r="E149" s="1670"/>
      <c r="F149" s="1671"/>
      <c r="G149" s="1671"/>
      <c r="H149" s="1671"/>
      <c r="I149" s="2101"/>
      <c r="J149" s="1648"/>
      <c r="K149" s="1648"/>
    </row>
    <row r="150">
      <c r="A150" s="4"/>
      <c r="B150" s="1677"/>
      <c r="C150" s="1677"/>
      <c r="D150" s="1677"/>
      <c r="E150" s="1678"/>
      <c r="F150" s="1679"/>
      <c r="G150" s="1679"/>
      <c r="H150" s="1679"/>
      <c r="I150" s="2098"/>
      <c r="J150" s="1656"/>
      <c r="K150" s="1656"/>
    </row>
    <row r="151">
      <c r="A151" s="4"/>
      <c r="B151" s="1658"/>
      <c r="C151" s="1658"/>
      <c r="D151" s="1658"/>
      <c r="E151" s="1670"/>
      <c r="F151" s="1671"/>
      <c r="G151" s="1671"/>
      <c r="H151" s="1671"/>
      <c r="I151" s="2101"/>
      <c r="J151" s="1648"/>
      <c r="K151" s="1648"/>
    </row>
    <row r="152">
      <c r="A152" s="4"/>
      <c r="B152" s="1677"/>
      <c r="C152" s="1677"/>
      <c r="D152" s="1677"/>
      <c r="E152" s="1678"/>
      <c r="F152" s="1679"/>
      <c r="G152" s="1679"/>
      <c r="H152" s="1679"/>
      <c r="I152" s="2098"/>
      <c r="J152" s="1656"/>
      <c r="K152" s="1656"/>
    </row>
    <row r="153">
      <c r="A153" s="4"/>
      <c r="B153" s="1658"/>
      <c r="C153" s="1658"/>
      <c r="D153" s="1658"/>
      <c r="E153" s="1670"/>
      <c r="F153" s="1671"/>
      <c r="G153" s="1671"/>
      <c r="H153" s="1671"/>
      <c r="I153" s="2101"/>
      <c r="J153" s="1648"/>
      <c r="K153" s="1648"/>
    </row>
    <row r="154">
      <c r="A154" s="4"/>
      <c r="B154" s="1677"/>
      <c r="C154" s="1677"/>
      <c r="D154" s="1677"/>
      <c r="E154" s="1678"/>
      <c r="F154" s="1679"/>
      <c r="G154" s="1679"/>
      <c r="H154" s="1679"/>
      <c r="I154" s="2098"/>
      <c r="J154" s="1656"/>
      <c r="K154" s="1656"/>
    </row>
    <row r="155">
      <c r="A155" s="4"/>
      <c r="B155" s="1658"/>
      <c r="C155" s="1658"/>
      <c r="D155" s="1658"/>
      <c r="E155" s="1670"/>
      <c r="F155" s="1671"/>
      <c r="G155" s="1671"/>
      <c r="H155" s="1671"/>
      <c r="I155" s="2101"/>
      <c r="J155" s="1648"/>
      <c r="K155" s="1648"/>
    </row>
    <row r="156">
      <c r="A156" s="4"/>
      <c r="B156" s="1677"/>
      <c r="C156" s="1677"/>
      <c r="D156" s="1677"/>
      <c r="E156" s="1678"/>
      <c r="F156" s="1679"/>
      <c r="G156" s="1679"/>
      <c r="H156" s="1679"/>
      <c r="I156" s="2098"/>
      <c r="J156" s="1656"/>
      <c r="K156" s="1656"/>
    </row>
    <row r="157">
      <c r="A157" s="4"/>
      <c r="B157" s="1658"/>
      <c r="C157" s="1658"/>
      <c r="D157" s="1658"/>
      <c r="E157" s="1670"/>
      <c r="F157" s="1671"/>
      <c r="G157" s="1671"/>
      <c r="H157" s="1671"/>
      <c r="I157" s="2101"/>
      <c r="J157" s="1648"/>
      <c r="K157" s="1648"/>
    </row>
    <row r="158">
      <c r="A158" s="4"/>
      <c r="B158" s="1677"/>
      <c r="C158" s="1677"/>
      <c r="D158" s="1677"/>
      <c r="E158" s="1678"/>
      <c r="F158" s="1679"/>
      <c r="G158" s="1679"/>
      <c r="H158" s="1679"/>
      <c r="I158" s="2098"/>
      <c r="J158" s="1656"/>
      <c r="K158" s="1656"/>
    </row>
    <row r="159">
      <c r="A159" s="4"/>
      <c r="B159" s="1658"/>
      <c r="C159" s="1658"/>
      <c r="D159" s="1658"/>
      <c r="E159" s="1670"/>
      <c r="F159" s="1671"/>
      <c r="G159" s="1671"/>
      <c r="H159" s="1671"/>
      <c r="I159" s="2101"/>
      <c r="J159" s="1648"/>
      <c r="K159" s="1648"/>
    </row>
    <row r="160">
      <c r="A160" s="4"/>
      <c r="B160" s="1677"/>
      <c r="C160" s="1677"/>
      <c r="D160" s="1677"/>
      <c r="E160" s="1678"/>
      <c r="F160" s="1679"/>
      <c r="G160" s="1679"/>
      <c r="H160" s="1679"/>
      <c r="I160" s="2098"/>
      <c r="J160" s="1656"/>
      <c r="K160" s="1656"/>
    </row>
    <row r="161">
      <c r="A161" s="4"/>
      <c r="B161" s="1658"/>
      <c r="C161" s="1658"/>
      <c r="D161" s="1658"/>
      <c r="E161" s="1670"/>
      <c r="F161" s="1671"/>
      <c r="G161" s="1671"/>
      <c r="H161" s="1671"/>
      <c r="I161" s="2101"/>
      <c r="J161" s="1648"/>
      <c r="K161" s="1648"/>
    </row>
    <row r="162">
      <c r="A162" s="4"/>
      <c r="B162" s="1677"/>
      <c r="C162" s="1677"/>
      <c r="D162" s="1677"/>
      <c r="E162" s="1678"/>
      <c r="F162" s="1679"/>
      <c r="G162" s="1679"/>
      <c r="H162" s="1679"/>
      <c r="I162" s="2098"/>
      <c r="J162" s="1656"/>
      <c r="K162" s="1656"/>
    </row>
    <row r="163">
      <c r="A163" s="4"/>
      <c r="B163" s="1658"/>
      <c r="C163" s="1658"/>
      <c r="D163" s="1658"/>
      <c r="E163" s="1670"/>
      <c r="F163" s="1671"/>
      <c r="G163" s="1671"/>
      <c r="H163" s="1671"/>
      <c r="I163" s="2101"/>
      <c r="J163" s="1648"/>
      <c r="K163" s="1648"/>
    </row>
    <row r="164">
      <c r="A164" s="4"/>
      <c r="B164" s="1677"/>
      <c r="C164" s="1677"/>
      <c r="D164" s="1677"/>
      <c r="E164" s="1678"/>
      <c r="F164" s="1679"/>
      <c r="G164" s="1679"/>
      <c r="H164" s="1679"/>
      <c r="I164" s="2098"/>
      <c r="J164" s="1656"/>
      <c r="K164" s="1656"/>
    </row>
    <row r="165">
      <c r="A165" s="4"/>
      <c r="B165" s="1658"/>
      <c r="C165" s="1658"/>
      <c r="D165" s="1658"/>
      <c r="E165" s="1670"/>
      <c r="F165" s="1671"/>
      <c r="G165" s="1671"/>
      <c r="H165" s="1671"/>
      <c r="I165" s="2101"/>
      <c r="J165" s="1648"/>
      <c r="K165" s="1648"/>
    </row>
    <row r="166">
      <c r="A166" s="4"/>
      <c r="B166" s="1677"/>
      <c r="C166" s="1677"/>
      <c r="D166" s="1677"/>
      <c r="E166" s="1678"/>
      <c r="F166" s="1679"/>
      <c r="G166" s="1679"/>
      <c r="H166" s="1679"/>
      <c r="I166" s="2098"/>
      <c r="J166" s="1656"/>
      <c r="K166" s="1656"/>
    </row>
    <row r="167">
      <c r="A167" s="4"/>
      <c r="B167" s="1658"/>
      <c r="C167" s="1658"/>
      <c r="D167" s="1658"/>
      <c r="E167" s="1670"/>
      <c r="F167" s="1671"/>
      <c r="G167" s="1671"/>
      <c r="H167" s="1671"/>
      <c r="I167" s="2101"/>
      <c r="J167" s="1648"/>
      <c r="K167" s="1648"/>
    </row>
    <row r="168">
      <c r="A168" s="4"/>
      <c r="B168" s="1677"/>
      <c r="C168" s="1677"/>
      <c r="D168" s="1677"/>
      <c r="E168" s="1678"/>
      <c r="F168" s="1679"/>
      <c r="G168" s="1679"/>
      <c r="H168" s="1679"/>
      <c r="I168" s="2098"/>
      <c r="J168" s="1656"/>
      <c r="K168" s="1656"/>
    </row>
    <row r="169">
      <c r="A169" s="4"/>
      <c r="B169" s="1658"/>
      <c r="C169" s="1658"/>
      <c r="D169" s="1658"/>
      <c r="E169" s="1670"/>
      <c r="F169" s="1671"/>
      <c r="G169" s="1671"/>
      <c r="H169" s="1671"/>
      <c r="I169" s="2101"/>
      <c r="J169" s="1648"/>
      <c r="K169" s="1648"/>
    </row>
    <row r="170">
      <c r="A170" s="4"/>
      <c r="B170" s="1677"/>
      <c r="C170" s="1677"/>
      <c r="D170" s="1677"/>
      <c r="E170" s="1678"/>
      <c r="F170" s="1679"/>
      <c r="G170" s="1679"/>
      <c r="H170" s="1679"/>
      <c r="I170" s="2098"/>
      <c r="J170" s="1656"/>
      <c r="K170" s="1656"/>
    </row>
    <row r="171">
      <c r="A171" s="4"/>
      <c r="B171" s="1658"/>
      <c r="C171" s="1658"/>
      <c r="D171" s="1658"/>
      <c r="E171" s="1670"/>
      <c r="F171" s="1671"/>
      <c r="G171" s="1671"/>
      <c r="H171" s="1671"/>
      <c r="I171" s="2101"/>
      <c r="J171" s="1648"/>
      <c r="K171" s="1648"/>
    </row>
    <row r="172">
      <c r="A172" s="4"/>
      <c r="B172" s="1677"/>
      <c r="C172" s="1677"/>
      <c r="D172" s="1677"/>
      <c r="E172" s="1678"/>
      <c r="F172" s="1679"/>
      <c r="G172" s="1679"/>
      <c r="H172" s="1679"/>
      <c r="I172" s="2098"/>
      <c r="J172" s="1656"/>
      <c r="K172" s="1656"/>
    </row>
    <row r="173">
      <c r="A173" s="4"/>
      <c r="B173" s="1658"/>
      <c r="C173" s="1658"/>
      <c r="D173" s="1658"/>
      <c r="E173" s="1670"/>
      <c r="F173" s="1671"/>
      <c r="G173" s="1671"/>
      <c r="H173" s="1671"/>
      <c r="I173" s="2101"/>
      <c r="J173" s="1648"/>
      <c r="K173" s="1648"/>
    </row>
    <row r="174">
      <c r="A174" s="4"/>
      <c r="B174" s="1677"/>
      <c r="C174" s="1677"/>
      <c r="D174" s="1677"/>
      <c r="E174" s="1678"/>
      <c r="F174" s="1679"/>
      <c r="G174" s="1679"/>
      <c r="H174" s="1679"/>
      <c r="I174" s="2098"/>
      <c r="J174" s="1656"/>
      <c r="K174" s="1656"/>
    </row>
    <row r="175">
      <c r="A175" s="4"/>
      <c r="B175" s="1658"/>
      <c r="C175" s="1658"/>
      <c r="D175" s="1658"/>
      <c r="E175" s="1670"/>
      <c r="F175" s="1671"/>
      <c r="G175" s="1671"/>
      <c r="H175" s="1671"/>
      <c r="I175" s="2101"/>
      <c r="J175" s="1648"/>
      <c r="K175" s="1648"/>
    </row>
    <row r="176">
      <c r="A176" s="4"/>
      <c r="B176" s="1677"/>
      <c r="C176" s="1677"/>
      <c r="D176" s="1677"/>
      <c r="E176" s="1678"/>
      <c r="F176" s="1679"/>
      <c r="G176" s="1679"/>
      <c r="H176" s="1679"/>
      <c r="I176" s="2098"/>
      <c r="J176" s="1656"/>
      <c r="K176" s="1656"/>
    </row>
    <row r="177">
      <c r="A177" s="4"/>
      <c r="B177" s="1658"/>
      <c r="C177" s="1658"/>
      <c r="D177" s="1658"/>
      <c r="E177" s="1670"/>
      <c r="F177" s="1671"/>
      <c r="G177" s="1671"/>
      <c r="H177" s="1671"/>
      <c r="I177" s="2101"/>
      <c r="J177" s="1648"/>
      <c r="K177" s="1648"/>
    </row>
    <row r="178">
      <c r="A178" s="4"/>
      <c r="B178" s="1677"/>
      <c r="C178" s="1677"/>
      <c r="D178" s="1677"/>
      <c r="E178" s="1678"/>
      <c r="F178" s="1679"/>
      <c r="G178" s="1679"/>
      <c r="H178" s="1679"/>
      <c r="I178" s="2098"/>
      <c r="J178" s="1656"/>
      <c r="K178" s="1656"/>
    </row>
    <row r="179">
      <c r="A179" s="4"/>
      <c r="B179" s="1658"/>
      <c r="C179" s="1658"/>
      <c r="D179" s="1658"/>
      <c r="E179" s="1670"/>
      <c r="F179" s="1671"/>
      <c r="G179" s="1671"/>
      <c r="H179" s="1671"/>
      <c r="I179" s="2101"/>
      <c r="J179" s="1648"/>
      <c r="K179" s="1648"/>
    </row>
    <row r="180">
      <c r="A180" s="4"/>
      <c r="B180" s="1677"/>
      <c r="C180" s="1677"/>
      <c r="D180" s="1677"/>
      <c r="E180" s="1678"/>
      <c r="F180" s="1679"/>
      <c r="G180" s="1679"/>
      <c r="H180" s="1679"/>
      <c r="I180" s="2098"/>
      <c r="J180" s="1656"/>
      <c r="K180" s="1656"/>
    </row>
    <row r="181">
      <c r="A181" s="4"/>
      <c r="B181" s="1658"/>
      <c r="C181" s="1658"/>
      <c r="D181" s="1658"/>
      <c r="E181" s="1670"/>
      <c r="F181" s="1671"/>
      <c r="G181" s="1671"/>
      <c r="H181" s="1671"/>
      <c r="I181" s="2101"/>
      <c r="J181" s="1648"/>
      <c r="K181" s="1648"/>
    </row>
    <row r="182">
      <c r="A182" s="4"/>
      <c r="B182" s="1677"/>
      <c r="C182" s="1677"/>
      <c r="D182" s="1677"/>
      <c r="E182" s="1678"/>
      <c r="F182" s="1679"/>
      <c r="G182" s="1679"/>
      <c r="H182" s="1679"/>
      <c r="I182" s="2098"/>
      <c r="J182" s="1656"/>
      <c r="K182" s="1656"/>
    </row>
    <row r="183">
      <c r="A183" s="4"/>
      <c r="B183" s="1658"/>
      <c r="C183" s="1658"/>
      <c r="D183" s="1658"/>
      <c r="E183" s="1670"/>
      <c r="F183" s="1671"/>
      <c r="G183" s="1671"/>
      <c r="H183" s="1671"/>
      <c r="I183" s="2101"/>
      <c r="J183" s="1648"/>
      <c r="K183" s="1648"/>
    </row>
    <row r="184">
      <c r="A184" s="4"/>
      <c r="B184" s="1677"/>
      <c r="C184" s="1677"/>
      <c r="D184" s="1677"/>
      <c r="E184" s="1678"/>
      <c r="F184" s="1679"/>
      <c r="G184" s="1679"/>
      <c r="H184" s="1679"/>
      <c r="I184" s="2098"/>
      <c r="J184" s="1656"/>
      <c r="K184" s="1656"/>
    </row>
    <row r="185">
      <c r="A185" s="4"/>
      <c r="B185" s="1658"/>
      <c r="C185" s="1658"/>
      <c r="D185" s="1658"/>
      <c r="E185" s="1670"/>
      <c r="F185" s="1671"/>
      <c r="G185" s="1671"/>
      <c r="H185" s="1671"/>
      <c r="I185" s="2101"/>
      <c r="J185" s="1648"/>
      <c r="K185" s="1648"/>
    </row>
    <row r="186">
      <c r="A186" s="4"/>
      <c r="B186" s="1677"/>
      <c r="C186" s="1677"/>
      <c r="D186" s="1677"/>
      <c r="E186" s="1678"/>
      <c r="F186" s="1679"/>
      <c r="G186" s="1679"/>
      <c r="H186" s="1679"/>
      <c r="I186" s="2098"/>
      <c r="J186" s="1656"/>
      <c r="K186" s="1656"/>
    </row>
    <row r="187">
      <c r="A187" s="4"/>
      <c r="B187" s="1658"/>
      <c r="C187" s="1658"/>
      <c r="D187" s="1658"/>
      <c r="E187" s="1670"/>
      <c r="F187" s="1671"/>
      <c r="G187" s="1671"/>
      <c r="H187" s="1671"/>
      <c r="I187" s="2101"/>
      <c r="J187" s="1648"/>
      <c r="K187" s="1648"/>
    </row>
    <row r="188">
      <c r="A188" s="4"/>
      <c r="B188" s="1677"/>
      <c r="C188" s="1677"/>
      <c r="D188" s="1677"/>
      <c r="E188" s="1678"/>
      <c r="F188" s="1679"/>
      <c r="G188" s="1679"/>
      <c r="H188" s="1679"/>
      <c r="I188" s="2098"/>
      <c r="J188" s="1656"/>
      <c r="K188" s="1656"/>
    </row>
    <row r="189">
      <c r="A189" s="4"/>
      <c r="B189" s="1658"/>
      <c r="C189" s="1658"/>
      <c r="D189" s="1658"/>
      <c r="E189" s="1670"/>
      <c r="F189" s="1671"/>
      <c r="G189" s="1671"/>
      <c r="H189" s="1671"/>
      <c r="I189" s="2101"/>
      <c r="J189" s="1648"/>
      <c r="K189" s="1648"/>
    </row>
    <row r="190">
      <c r="A190" s="4"/>
      <c r="B190" s="1677"/>
      <c r="C190" s="1677"/>
      <c r="D190" s="1677"/>
      <c r="E190" s="1678"/>
      <c r="F190" s="1679"/>
      <c r="G190" s="1679"/>
      <c r="H190" s="1679"/>
      <c r="I190" s="2098"/>
      <c r="J190" s="1656"/>
      <c r="K190" s="1656"/>
    </row>
    <row r="191">
      <c r="A191" s="4"/>
      <c r="B191" s="1658"/>
      <c r="C191" s="1658"/>
      <c r="D191" s="1658"/>
      <c r="E191" s="1670"/>
      <c r="F191" s="1671"/>
      <c r="G191" s="1671"/>
      <c r="H191" s="1671"/>
      <c r="I191" s="2101"/>
      <c r="J191" s="1648"/>
      <c r="K191" s="1648"/>
    </row>
    <row r="192">
      <c r="A192" s="4"/>
      <c r="B192" s="1677"/>
      <c r="C192" s="1677"/>
      <c r="D192" s="1677"/>
      <c r="E192" s="1678"/>
      <c r="F192" s="1679"/>
      <c r="G192" s="1679"/>
      <c r="H192" s="1679"/>
      <c r="I192" s="2098"/>
      <c r="J192" s="1656"/>
      <c r="K192" s="1656"/>
    </row>
    <row r="193">
      <c r="A193" s="4"/>
      <c r="B193" s="1658"/>
      <c r="C193" s="1658"/>
      <c r="D193" s="1658"/>
      <c r="E193" s="1670"/>
      <c r="F193" s="1671"/>
      <c r="G193" s="1671"/>
      <c r="H193" s="1671"/>
      <c r="I193" s="2101"/>
      <c r="J193" s="1648"/>
      <c r="K193" s="1648"/>
    </row>
    <row r="194">
      <c r="A194" s="4"/>
      <c r="B194" s="1677"/>
      <c r="C194" s="1677"/>
      <c r="D194" s="1677"/>
      <c r="E194" s="1678"/>
      <c r="F194" s="1679"/>
      <c r="G194" s="1679"/>
      <c r="H194" s="1679"/>
      <c r="I194" s="2098"/>
      <c r="J194" s="1656"/>
      <c r="K194" s="1656"/>
    </row>
    <row r="195">
      <c r="A195" s="4"/>
      <c r="B195" s="1658"/>
      <c r="C195" s="1658"/>
      <c r="D195" s="1658"/>
      <c r="E195" s="1670"/>
      <c r="F195" s="1671"/>
      <c r="G195" s="1671"/>
      <c r="H195" s="1671"/>
      <c r="I195" s="2101"/>
      <c r="J195" s="1648"/>
      <c r="K195" s="1648"/>
    </row>
    <row r="196">
      <c r="A196" s="4"/>
      <c r="B196" s="1677"/>
      <c r="C196" s="1677"/>
      <c r="D196" s="1677"/>
      <c r="E196" s="1678"/>
      <c r="F196" s="1679"/>
      <c r="G196" s="1679"/>
      <c r="H196" s="1679"/>
      <c r="I196" s="2098"/>
      <c r="J196" s="1656"/>
      <c r="K196" s="1656"/>
    </row>
    <row r="197">
      <c r="A197" s="4"/>
      <c r="B197" s="1658"/>
      <c r="C197" s="1658"/>
      <c r="D197" s="1658"/>
      <c r="E197" s="1670"/>
      <c r="F197" s="1671"/>
      <c r="G197" s="1671"/>
      <c r="H197" s="1671"/>
      <c r="I197" s="2101"/>
      <c r="J197" s="1648"/>
      <c r="K197" s="1648"/>
    </row>
    <row r="198">
      <c r="A198" s="4"/>
      <c r="B198" s="1677"/>
      <c r="C198" s="1677"/>
      <c r="D198" s="1677"/>
      <c r="E198" s="1678"/>
      <c r="F198" s="1679"/>
      <c r="G198" s="1679"/>
      <c r="H198" s="1679"/>
      <c r="I198" s="2098"/>
      <c r="J198" s="1656"/>
      <c r="K198" s="1656"/>
    </row>
    <row r="199">
      <c r="A199" s="4"/>
      <c r="B199" s="1658"/>
      <c r="C199" s="1658"/>
      <c r="D199" s="1658"/>
      <c r="E199" s="1670"/>
      <c r="F199" s="1671"/>
      <c r="G199" s="1671"/>
      <c r="H199" s="1671"/>
      <c r="I199" s="2101"/>
      <c r="J199" s="1648"/>
      <c r="K199" s="1648"/>
    </row>
    <row r="200">
      <c r="A200" s="4"/>
      <c r="B200" s="1677"/>
      <c r="C200" s="1677"/>
      <c r="D200" s="1677"/>
      <c r="E200" s="1678"/>
      <c r="F200" s="1679"/>
      <c r="G200" s="1679"/>
      <c r="H200" s="1679"/>
      <c r="I200" s="2098"/>
      <c r="J200" s="1656"/>
      <c r="K200" s="1656"/>
    </row>
    <row r="201">
      <c r="A201" s="4"/>
      <c r="B201" s="1658"/>
      <c r="C201" s="1658"/>
      <c r="D201" s="1658"/>
      <c r="E201" s="1670"/>
      <c r="F201" s="1671"/>
      <c r="G201" s="1671"/>
      <c r="H201" s="1671"/>
      <c r="I201" s="2101"/>
      <c r="J201" s="1648"/>
      <c r="K201" s="1648"/>
    </row>
    <row r="202">
      <c r="A202" s="4"/>
      <c r="B202" s="1677"/>
      <c r="C202" s="1677"/>
      <c r="D202" s="1677"/>
      <c r="E202" s="1678"/>
      <c r="F202" s="1679"/>
      <c r="G202" s="1679"/>
      <c r="H202" s="1679"/>
      <c r="I202" s="2098"/>
      <c r="J202" s="1656"/>
      <c r="K202" s="1656"/>
    </row>
    <row r="203">
      <c r="A203" s="4"/>
      <c r="B203" s="1658"/>
      <c r="C203" s="1658"/>
      <c r="D203" s="1658"/>
      <c r="E203" s="1670"/>
      <c r="F203" s="1671"/>
      <c r="G203" s="1671"/>
      <c r="H203" s="1671"/>
      <c r="I203" s="2101"/>
      <c r="J203" s="1648"/>
      <c r="K203" s="1648"/>
    </row>
    <row r="204">
      <c r="A204" s="4"/>
      <c r="B204" s="1677"/>
      <c r="C204" s="1677"/>
      <c r="D204" s="1677"/>
      <c r="E204" s="1678"/>
      <c r="F204" s="1679"/>
      <c r="G204" s="1679"/>
      <c r="H204" s="1679"/>
      <c r="I204" s="2098"/>
      <c r="J204" s="1656"/>
      <c r="K204" s="1656"/>
    </row>
    <row r="205">
      <c r="A205" s="4"/>
      <c r="B205" s="1658"/>
      <c r="C205" s="1658"/>
      <c r="D205" s="1658"/>
      <c r="E205" s="1670"/>
      <c r="F205" s="1671"/>
      <c r="G205" s="1671"/>
      <c r="H205" s="1671"/>
      <c r="I205" s="2101"/>
      <c r="J205" s="1648"/>
      <c r="K205" s="1648"/>
    </row>
    <row r="206">
      <c r="A206" s="4"/>
      <c r="B206" s="1677"/>
      <c r="C206" s="1677"/>
      <c r="D206" s="1677"/>
      <c r="E206" s="1678"/>
      <c r="F206" s="1679"/>
      <c r="G206" s="1679"/>
      <c r="H206" s="1679"/>
      <c r="I206" s="2098"/>
      <c r="J206" s="1656"/>
      <c r="K206" s="1656"/>
    </row>
    <row r="207">
      <c r="A207" s="4"/>
      <c r="B207" s="1658"/>
      <c r="C207" s="1658"/>
      <c r="D207" s="1658"/>
      <c r="E207" s="1670"/>
      <c r="F207" s="1671"/>
      <c r="G207" s="1671"/>
      <c r="H207" s="1671"/>
      <c r="I207" s="2101"/>
      <c r="J207" s="1648"/>
      <c r="K207" s="1648"/>
    </row>
    <row r="208">
      <c r="A208" s="4"/>
      <c r="B208" s="1677"/>
      <c r="C208" s="1677"/>
      <c r="D208" s="1677"/>
      <c r="E208" s="1678"/>
      <c r="F208" s="1679"/>
      <c r="G208" s="1679"/>
      <c r="H208" s="1679"/>
      <c r="I208" s="2098"/>
      <c r="J208" s="1656"/>
      <c r="K208" s="1656"/>
    </row>
    <row r="209">
      <c r="A209" s="4"/>
      <c r="B209" s="1658"/>
      <c r="C209" s="1658"/>
      <c r="D209" s="1658"/>
      <c r="E209" s="1670"/>
      <c r="F209" s="1671"/>
      <c r="G209" s="1671"/>
      <c r="H209" s="1671"/>
      <c r="I209" s="2101"/>
      <c r="J209" s="1648"/>
      <c r="K209" s="1648"/>
    </row>
    <row r="210">
      <c r="A210" s="4"/>
      <c r="B210" s="1677"/>
      <c r="C210" s="1677"/>
      <c r="D210" s="1677"/>
      <c r="E210" s="1678"/>
      <c r="F210" s="1679"/>
      <c r="G210" s="1679"/>
      <c r="H210" s="1679"/>
      <c r="I210" s="2098"/>
      <c r="J210" s="1656"/>
      <c r="K210" s="1656"/>
    </row>
    <row r="211">
      <c r="A211" s="4"/>
      <c r="B211" s="1658"/>
      <c r="C211" s="1658"/>
      <c r="D211" s="1658"/>
      <c r="E211" s="1670"/>
      <c r="F211" s="1671"/>
      <c r="G211" s="1671"/>
      <c r="H211" s="1671"/>
      <c r="I211" s="2101"/>
      <c r="J211" s="1648"/>
      <c r="K211" s="1648"/>
    </row>
    <row r="212">
      <c r="A212" s="4"/>
      <c r="B212" s="1677"/>
      <c r="C212" s="1677"/>
      <c r="D212" s="1677"/>
      <c r="E212" s="1678"/>
      <c r="F212" s="1679"/>
      <c r="G212" s="1679"/>
      <c r="H212" s="1679"/>
      <c r="I212" s="2098"/>
      <c r="J212" s="1656"/>
      <c r="K212" s="1656"/>
    </row>
    <row r="213">
      <c r="A213" s="4"/>
      <c r="B213" s="1658"/>
      <c r="C213" s="1658"/>
      <c r="D213" s="1658"/>
      <c r="E213" s="1670"/>
      <c r="F213" s="1671"/>
      <c r="G213" s="1671"/>
      <c r="H213" s="1671"/>
      <c r="I213" s="2101"/>
      <c r="J213" s="1648"/>
      <c r="K213" s="1648"/>
    </row>
    <row r="214">
      <c r="A214" s="4"/>
      <c r="B214" s="1677"/>
      <c r="C214" s="1677"/>
      <c r="D214" s="1677"/>
      <c r="E214" s="1678"/>
      <c r="F214" s="1679"/>
      <c r="G214" s="1679"/>
      <c r="H214" s="1679"/>
      <c r="I214" s="2098"/>
      <c r="J214" s="1656"/>
      <c r="K214" s="1656"/>
    </row>
    <row r="215">
      <c r="A215" s="4"/>
      <c r="B215" s="1658"/>
      <c r="C215" s="1658"/>
      <c r="D215" s="1658"/>
      <c r="E215" s="1670"/>
      <c r="F215" s="1671"/>
      <c r="G215" s="1671"/>
      <c r="H215" s="1671"/>
      <c r="I215" s="2101"/>
      <c r="J215" s="1648"/>
      <c r="K215" s="1648"/>
    </row>
    <row r="216">
      <c r="A216" s="4"/>
      <c r="B216" s="1677"/>
      <c r="C216" s="1677"/>
      <c r="D216" s="1677"/>
      <c r="E216" s="1678"/>
      <c r="F216" s="1679"/>
      <c r="G216" s="1679"/>
      <c r="H216" s="1679"/>
      <c r="I216" s="2098"/>
      <c r="J216" s="1656"/>
      <c r="K216" s="1656"/>
    </row>
    <row r="217">
      <c r="A217" s="4"/>
      <c r="B217" s="1658"/>
      <c r="C217" s="1658"/>
      <c r="D217" s="1658"/>
      <c r="E217" s="1670"/>
      <c r="F217" s="1671"/>
      <c r="G217" s="1671"/>
      <c r="H217" s="1671"/>
      <c r="I217" s="2101"/>
      <c r="J217" s="1648"/>
      <c r="K217" s="1648"/>
    </row>
    <row r="218">
      <c r="A218" s="4"/>
      <c r="B218" s="1677"/>
      <c r="C218" s="1677"/>
      <c r="D218" s="1677"/>
      <c r="E218" s="1678"/>
      <c r="F218" s="1679"/>
      <c r="G218" s="1679"/>
      <c r="H218" s="1679"/>
      <c r="I218" s="2098"/>
      <c r="J218" s="1656"/>
      <c r="K218" s="1656"/>
    </row>
    <row r="219">
      <c r="A219" s="4"/>
      <c r="B219" s="1658"/>
      <c r="C219" s="1658"/>
      <c r="D219" s="1658"/>
      <c r="E219" s="1670"/>
      <c r="F219" s="1671"/>
      <c r="G219" s="1671"/>
      <c r="H219" s="1671"/>
      <c r="I219" s="2101"/>
      <c r="J219" s="1648"/>
      <c r="K219" s="1648"/>
    </row>
    <row r="220">
      <c r="A220" s="4"/>
      <c r="B220" s="1677"/>
      <c r="C220" s="1677"/>
      <c r="D220" s="1677"/>
      <c r="E220" s="1678"/>
      <c r="F220" s="1679"/>
      <c r="G220" s="1679"/>
      <c r="H220" s="1679"/>
      <c r="I220" s="2098"/>
      <c r="J220" s="1656"/>
      <c r="K220" s="1656"/>
    </row>
    <row r="221">
      <c r="A221" s="4"/>
      <c r="B221" s="1658"/>
      <c r="C221" s="1658"/>
      <c r="D221" s="1658"/>
      <c r="E221" s="1670"/>
      <c r="F221" s="1671"/>
      <c r="G221" s="1671"/>
      <c r="H221" s="1671"/>
      <c r="I221" s="2101"/>
      <c r="J221" s="1648"/>
      <c r="K221" s="1648"/>
    </row>
    <row r="222">
      <c r="A222" s="4"/>
      <c r="B222" s="1677"/>
      <c r="C222" s="1677"/>
      <c r="D222" s="1677"/>
      <c r="E222" s="1678"/>
      <c r="F222" s="1679"/>
      <c r="G222" s="1679"/>
      <c r="H222" s="1679"/>
      <c r="I222" s="2098"/>
      <c r="J222" s="1656"/>
      <c r="K222" s="1656"/>
    </row>
    <row r="223">
      <c r="A223" s="4"/>
      <c r="B223" s="1658"/>
      <c r="C223" s="1658"/>
      <c r="D223" s="1658"/>
      <c r="E223" s="1670"/>
      <c r="F223" s="1671"/>
      <c r="G223" s="1671"/>
      <c r="H223" s="1671"/>
      <c r="I223" s="2101"/>
      <c r="J223" s="1648"/>
      <c r="K223" s="1648"/>
    </row>
    <row r="224">
      <c r="A224" s="4"/>
      <c r="B224" s="1677"/>
      <c r="C224" s="1677"/>
      <c r="D224" s="1677"/>
      <c r="E224" s="1678"/>
      <c r="F224" s="1679"/>
      <c r="G224" s="1679"/>
      <c r="H224" s="1679"/>
      <c r="I224" s="2098"/>
      <c r="J224" s="1656"/>
      <c r="K224" s="1656"/>
    </row>
    <row r="225">
      <c r="A225" s="4"/>
      <c r="B225" s="1658"/>
      <c r="C225" s="1658"/>
      <c r="D225" s="1658"/>
      <c r="E225" s="1670"/>
      <c r="F225" s="1671"/>
      <c r="G225" s="1671"/>
      <c r="H225" s="1671"/>
      <c r="I225" s="2101"/>
      <c r="J225" s="1648"/>
      <c r="K225" s="1648"/>
    </row>
    <row r="226">
      <c r="A226" s="4"/>
      <c r="B226" s="1677"/>
      <c r="C226" s="1677"/>
      <c r="D226" s="1677"/>
      <c r="E226" s="1678"/>
      <c r="F226" s="1679"/>
      <c r="G226" s="1679"/>
      <c r="H226" s="1679"/>
      <c r="I226" s="2098"/>
      <c r="J226" s="1656"/>
      <c r="K226" s="1656"/>
    </row>
    <row r="227">
      <c r="A227" s="4"/>
      <c r="B227" s="1658"/>
      <c r="C227" s="1658"/>
      <c r="D227" s="1658"/>
      <c r="E227" s="1670"/>
      <c r="F227" s="1671"/>
      <c r="G227" s="1671"/>
      <c r="H227" s="1671"/>
      <c r="I227" s="2101"/>
      <c r="J227" s="1648"/>
      <c r="K227" s="1648"/>
    </row>
    <row r="228">
      <c r="A228" s="4"/>
      <c r="B228" s="1677"/>
      <c r="C228" s="1677"/>
      <c r="D228" s="1677"/>
      <c r="E228" s="1678"/>
      <c r="F228" s="1679"/>
      <c r="G228" s="1679"/>
      <c r="H228" s="1679"/>
      <c r="I228" s="2098"/>
      <c r="J228" s="1656"/>
      <c r="K228" s="1656"/>
    </row>
    <row r="229">
      <c r="A229" s="4"/>
      <c r="B229" s="1658"/>
      <c r="C229" s="1658"/>
      <c r="D229" s="1658"/>
      <c r="E229" s="1670"/>
      <c r="F229" s="1671"/>
      <c r="G229" s="1671"/>
      <c r="H229" s="1671"/>
      <c r="I229" s="2101"/>
      <c r="J229" s="1648"/>
      <c r="K229" s="1648"/>
    </row>
    <row r="230">
      <c r="A230" s="4"/>
      <c r="B230" s="1677"/>
      <c r="C230" s="1677"/>
      <c r="D230" s="1677"/>
      <c r="E230" s="1678"/>
      <c r="F230" s="1679"/>
      <c r="G230" s="1679"/>
      <c r="H230" s="1679"/>
      <c r="I230" s="2098"/>
      <c r="J230" s="1656"/>
      <c r="K230" s="1656"/>
    </row>
    <row r="231">
      <c r="A231" s="4"/>
      <c r="B231" s="1658"/>
      <c r="C231" s="1658"/>
      <c r="D231" s="1658"/>
      <c r="E231" s="1670"/>
      <c r="F231" s="1671"/>
      <c r="G231" s="1671"/>
      <c r="H231" s="1671"/>
      <c r="I231" s="2101"/>
      <c r="J231" s="1648"/>
      <c r="K231" s="1648"/>
    </row>
    <row r="232">
      <c r="A232" s="4"/>
      <c r="B232" s="1677"/>
      <c r="C232" s="1677"/>
      <c r="D232" s="1677"/>
      <c r="E232" s="1678"/>
      <c r="F232" s="1679"/>
      <c r="G232" s="1679"/>
      <c r="H232" s="1679"/>
      <c r="I232" s="2098"/>
      <c r="J232" s="1656"/>
      <c r="K232" s="1656"/>
    </row>
    <row r="233">
      <c r="A233" s="4"/>
      <c r="B233" s="1658"/>
      <c r="C233" s="1658"/>
      <c r="D233" s="1658"/>
      <c r="E233" s="1670"/>
      <c r="F233" s="1671"/>
      <c r="G233" s="1671"/>
      <c r="H233" s="1671"/>
      <c r="I233" s="2101"/>
      <c r="J233" s="1648"/>
      <c r="K233" s="1648"/>
    </row>
    <row r="234">
      <c r="A234" s="4"/>
      <c r="B234" s="1677"/>
      <c r="C234" s="1677"/>
      <c r="D234" s="1677"/>
      <c r="E234" s="1678"/>
      <c r="F234" s="1679"/>
      <c r="G234" s="1679"/>
      <c r="H234" s="1679"/>
      <c r="I234" s="2098"/>
      <c r="J234" s="1656"/>
      <c r="K234" s="1656"/>
    </row>
    <row r="235">
      <c r="A235" s="4"/>
      <c r="B235" s="1658"/>
      <c r="C235" s="1658"/>
      <c r="D235" s="1658"/>
      <c r="E235" s="1670"/>
      <c r="F235" s="1671"/>
      <c r="G235" s="1671"/>
      <c r="H235" s="1671"/>
      <c r="I235" s="2101"/>
      <c r="J235" s="1648"/>
      <c r="K235" s="1648"/>
    </row>
    <row r="236">
      <c r="A236" s="4"/>
      <c r="B236" s="1677"/>
      <c r="C236" s="1677"/>
      <c r="D236" s="1677"/>
      <c r="E236" s="1678"/>
      <c r="F236" s="1679"/>
      <c r="G236" s="1679"/>
      <c r="H236" s="1679"/>
      <c r="I236" s="2098"/>
      <c r="J236" s="1656"/>
      <c r="K236" s="1656"/>
    </row>
    <row r="237">
      <c r="A237" s="4"/>
      <c r="B237" s="1658"/>
      <c r="C237" s="1658"/>
      <c r="D237" s="1658"/>
      <c r="E237" s="1670"/>
      <c r="F237" s="1671"/>
      <c r="G237" s="1671"/>
      <c r="H237" s="1671"/>
      <c r="I237" s="2101"/>
      <c r="J237" s="1648"/>
      <c r="K237" s="1648"/>
    </row>
    <row r="238">
      <c r="A238" s="4"/>
      <c r="B238" s="1677"/>
      <c r="C238" s="1677"/>
      <c r="D238" s="1677"/>
      <c r="E238" s="1678"/>
      <c r="F238" s="1679"/>
      <c r="G238" s="1679"/>
      <c r="H238" s="1679"/>
      <c r="I238" s="2098"/>
      <c r="J238" s="1656"/>
      <c r="K238" s="1656"/>
    </row>
    <row r="239">
      <c r="A239" s="4"/>
      <c r="B239" s="1658"/>
      <c r="C239" s="1658"/>
      <c r="D239" s="1658"/>
      <c r="E239" s="1670"/>
      <c r="F239" s="1671"/>
      <c r="G239" s="1671"/>
      <c r="H239" s="1671"/>
      <c r="I239" s="2101"/>
      <c r="J239" s="1648"/>
      <c r="K239" s="1648"/>
    </row>
    <row r="240">
      <c r="A240" s="4"/>
      <c r="B240" s="1677"/>
      <c r="C240" s="1677"/>
      <c r="D240" s="1677"/>
      <c r="E240" s="1678"/>
      <c r="F240" s="1679"/>
      <c r="G240" s="1679"/>
      <c r="H240" s="1679"/>
      <c r="I240" s="2098"/>
      <c r="J240" s="1656"/>
      <c r="K240" s="1656"/>
    </row>
    <row r="241">
      <c r="A241" s="4"/>
      <c r="B241" s="1658"/>
      <c r="C241" s="1658"/>
      <c r="D241" s="1658"/>
      <c r="E241" s="1670"/>
      <c r="F241" s="1671"/>
      <c r="G241" s="1671"/>
      <c r="H241" s="1671"/>
      <c r="I241" s="2101"/>
      <c r="J241" s="1648"/>
      <c r="K241" s="1648"/>
    </row>
    <row r="242">
      <c r="A242" s="4"/>
      <c r="B242" s="1677"/>
      <c r="C242" s="1677"/>
      <c r="D242" s="1677"/>
      <c r="E242" s="1678"/>
      <c r="F242" s="1679"/>
      <c r="G242" s="1679"/>
      <c r="H242" s="1679"/>
      <c r="I242" s="2098"/>
      <c r="J242" s="1656"/>
      <c r="K242" s="1656"/>
    </row>
    <row r="243">
      <c r="A243" s="4"/>
      <c r="B243" s="1658"/>
      <c r="C243" s="1658"/>
      <c r="D243" s="1658"/>
      <c r="E243" s="1670"/>
      <c r="F243" s="1671"/>
      <c r="G243" s="1671"/>
      <c r="H243" s="1671"/>
      <c r="I243" s="2101"/>
      <c r="J243" s="1648"/>
      <c r="K243" s="1648"/>
    </row>
    <row r="244">
      <c r="A244" s="4"/>
      <c r="B244" s="1677"/>
      <c r="C244" s="1677"/>
      <c r="D244" s="1677"/>
      <c r="E244" s="1678"/>
      <c r="F244" s="1679"/>
      <c r="G244" s="1679"/>
      <c r="H244" s="1679"/>
      <c r="I244" s="2098"/>
      <c r="J244" s="1656"/>
      <c r="K244" s="1656"/>
    </row>
    <row r="245">
      <c r="A245" s="4"/>
      <c r="B245" s="1658"/>
      <c r="C245" s="1658"/>
      <c r="D245" s="1658"/>
      <c r="E245" s="1670"/>
      <c r="F245" s="1671"/>
      <c r="G245" s="1671"/>
      <c r="H245" s="1671"/>
      <c r="I245" s="2101"/>
      <c r="J245" s="1648"/>
      <c r="K245" s="1648"/>
    </row>
    <row r="246">
      <c r="A246" s="4"/>
      <c r="B246" s="1677"/>
      <c r="C246" s="1677"/>
      <c r="D246" s="1677"/>
      <c r="E246" s="1678"/>
      <c r="F246" s="1679"/>
      <c r="G246" s="1679"/>
      <c r="H246" s="1679"/>
      <c r="I246" s="2098"/>
      <c r="J246" s="1656"/>
      <c r="K246" s="1656"/>
    </row>
    <row r="247">
      <c r="A247" s="4"/>
      <c r="B247" s="1658"/>
      <c r="C247" s="1658"/>
      <c r="D247" s="1658"/>
      <c r="E247" s="1670"/>
      <c r="F247" s="1671"/>
      <c r="G247" s="1671"/>
      <c r="H247" s="1671"/>
      <c r="I247" s="2101"/>
      <c r="J247" s="1648"/>
      <c r="K247" s="1648"/>
    </row>
    <row r="248">
      <c r="A248" s="4"/>
      <c r="B248" s="1677"/>
      <c r="C248" s="1677"/>
      <c r="D248" s="1677"/>
      <c r="E248" s="1678"/>
      <c r="F248" s="1679"/>
      <c r="G248" s="1679"/>
      <c r="H248" s="1679"/>
      <c r="I248" s="2098"/>
      <c r="J248" s="1656"/>
      <c r="K248" s="1656"/>
    </row>
    <row r="249">
      <c r="A249" s="4"/>
      <c r="B249" s="1658"/>
      <c r="C249" s="1658"/>
      <c r="D249" s="1658"/>
      <c r="E249" s="1670"/>
      <c r="F249" s="1671"/>
      <c r="G249" s="1671"/>
      <c r="H249" s="1671"/>
      <c r="I249" s="2101"/>
      <c r="J249" s="1648"/>
      <c r="K249" s="1648"/>
    </row>
    <row r="250">
      <c r="A250" s="4"/>
      <c r="B250" s="1677"/>
      <c r="C250" s="1677"/>
      <c r="D250" s="1677"/>
      <c r="E250" s="1678"/>
      <c r="F250" s="1679"/>
      <c r="G250" s="1679"/>
      <c r="H250" s="1679"/>
      <c r="I250" s="2098"/>
      <c r="J250" s="1656"/>
      <c r="K250" s="1656"/>
    </row>
    <row r="251">
      <c r="A251" s="4"/>
      <c r="B251" s="1658"/>
      <c r="C251" s="1658"/>
      <c r="D251" s="1658"/>
      <c r="E251" s="1670"/>
      <c r="F251" s="1671"/>
      <c r="G251" s="1671"/>
      <c r="H251" s="1671"/>
      <c r="I251" s="2101"/>
      <c r="J251" s="1648"/>
      <c r="K251" s="1648"/>
    </row>
    <row r="252">
      <c r="A252" s="4"/>
      <c r="B252" s="1677"/>
      <c r="C252" s="1677"/>
      <c r="D252" s="1677"/>
      <c r="E252" s="1678"/>
      <c r="F252" s="1679"/>
      <c r="G252" s="1679"/>
      <c r="H252" s="1679"/>
      <c r="I252" s="2098"/>
      <c r="J252" s="1656"/>
      <c r="K252" s="1656"/>
    </row>
    <row r="253">
      <c r="A253" s="4"/>
      <c r="B253" s="1658"/>
      <c r="C253" s="1658"/>
      <c r="D253" s="1658"/>
      <c r="E253" s="1670"/>
      <c r="F253" s="1671"/>
      <c r="G253" s="1671"/>
      <c r="H253" s="1671"/>
      <c r="I253" s="2101"/>
      <c r="J253" s="1648"/>
      <c r="K253" s="1648"/>
    </row>
    <row r="254">
      <c r="A254" s="4"/>
      <c r="B254" s="1677"/>
      <c r="C254" s="1677"/>
      <c r="D254" s="1677"/>
      <c r="E254" s="1678"/>
      <c r="F254" s="1679"/>
      <c r="G254" s="1679"/>
      <c r="H254" s="1679"/>
      <c r="I254" s="2098"/>
      <c r="J254" s="1656"/>
      <c r="K254" s="1656"/>
    </row>
    <row r="255">
      <c r="A255" s="4"/>
      <c r="B255" s="1658"/>
      <c r="C255" s="1658"/>
      <c r="D255" s="1658"/>
      <c r="E255" s="1670"/>
      <c r="F255" s="1671"/>
      <c r="G255" s="1671"/>
      <c r="H255" s="1671"/>
      <c r="I255" s="2101"/>
      <c r="J255" s="1648"/>
      <c r="K255" s="1648"/>
    </row>
    <row r="256">
      <c r="A256" s="4"/>
      <c r="B256" s="1677"/>
      <c r="C256" s="1677"/>
      <c r="D256" s="1677"/>
      <c r="E256" s="1678"/>
      <c r="F256" s="1679"/>
      <c r="G256" s="1679"/>
      <c r="H256" s="1679"/>
      <c r="I256" s="2098"/>
      <c r="J256" s="1656"/>
      <c r="K256" s="1656"/>
    </row>
    <row r="257">
      <c r="A257" s="4"/>
      <c r="B257" s="1658"/>
      <c r="C257" s="1658"/>
      <c r="D257" s="1658"/>
      <c r="E257" s="1670"/>
      <c r="F257" s="1671"/>
      <c r="G257" s="1671"/>
      <c r="H257" s="1671"/>
      <c r="I257" s="2101"/>
      <c r="J257" s="1648"/>
      <c r="K257" s="1648"/>
    </row>
    <row r="258">
      <c r="A258" s="4"/>
      <c r="B258" s="1677"/>
      <c r="C258" s="1677"/>
      <c r="D258" s="1677"/>
      <c r="E258" s="1678"/>
      <c r="F258" s="1679"/>
      <c r="G258" s="1679"/>
      <c r="H258" s="1679"/>
      <c r="I258" s="2098"/>
      <c r="J258" s="1656"/>
      <c r="K258" s="1656"/>
    </row>
    <row r="259">
      <c r="A259" s="4"/>
      <c r="B259" s="1658"/>
      <c r="C259" s="1658"/>
      <c r="D259" s="1658"/>
      <c r="E259" s="1670"/>
      <c r="F259" s="1671"/>
      <c r="G259" s="1671"/>
      <c r="H259" s="1671"/>
      <c r="I259" s="2101"/>
      <c r="J259" s="1648"/>
      <c r="K259" s="1648"/>
    </row>
    <row r="260">
      <c r="A260" s="4"/>
      <c r="B260" s="1677"/>
      <c r="C260" s="1677"/>
      <c r="D260" s="1677"/>
      <c r="E260" s="1678"/>
      <c r="F260" s="1679"/>
      <c r="G260" s="1679"/>
      <c r="H260" s="1679"/>
      <c r="I260" s="2098"/>
      <c r="J260" s="1656"/>
      <c r="K260" s="1656"/>
    </row>
    <row r="261">
      <c r="A261" s="4"/>
      <c r="B261" s="1658"/>
      <c r="C261" s="1658"/>
      <c r="D261" s="1658"/>
      <c r="E261" s="1670"/>
      <c r="F261" s="1671"/>
      <c r="G261" s="1671"/>
      <c r="H261" s="1671"/>
      <c r="I261" s="2101"/>
      <c r="J261" s="1648"/>
      <c r="K261" s="1648"/>
    </row>
    <row r="262">
      <c r="A262" s="4"/>
      <c r="B262" s="1677"/>
      <c r="C262" s="1677"/>
      <c r="D262" s="1677"/>
      <c r="E262" s="1678"/>
      <c r="F262" s="1679"/>
      <c r="G262" s="1679"/>
      <c r="H262" s="1679"/>
      <c r="I262" s="2098"/>
      <c r="J262" s="1656"/>
      <c r="K262" s="1656"/>
    </row>
    <row r="263">
      <c r="A263" s="4"/>
      <c r="B263" s="1658"/>
      <c r="C263" s="1658"/>
      <c r="D263" s="1658"/>
      <c r="E263" s="1670"/>
      <c r="F263" s="1671"/>
      <c r="G263" s="1671"/>
      <c r="H263" s="1671"/>
      <c r="I263" s="2101"/>
      <c r="J263" s="1648"/>
      <c r="K263" s="1648"/>
    </row>
    <row r="264">
      <c r="A264" s="4"/>
      <c r="B264" s="1677"/>
      <c r="C264" s="1677"/>
      <c r="D264" s="1677"/>
      <c r="E264" s="1678"/>
      <c r="F264" s="1679"/>
      <c r="G264" s="1679"/>
      <c r="H264" s="1679"/>
      <c r="I264" s="2098"/>
      <c r="J264" s="1656"/>
      <c r="K264" s="1656"/>
    </row>
    <row r="265">
      <c r="A265" s="4"/>
      <c r="B265" s="1658"/>
      <c r="C265" s="1658"/>
      <c r="D265" s="1658"/>
      <c r="E265" s="1670"/>
      <c r="F265" s="1671"/>
      <c r="G265" s="1671"/>
      <c r="H265" s="1671"/>
      <c r="I265" s="2101"/>
      <c r="J265" s="1648"/>
      <c r="K265" s="1648"/>
    </row>
    <row r="266">
      <c r="A266" s="4"/>
      <c r="B266" s="1677"/>
      <c r="C266" s="1677"/>
      <c r="D266" s="1677"/>
      <c r="E266" s="1678"/>
      <c r="F266" s="1679"/>
      <c r="G266" s="1679"/>
      <c r="H266" s="1679"/>
      <c r="I266" s="2098"/>
      <c r="J266" s="1656"/>
      <c r="K266" s="1656"/>
    </row>
    <row r="267">
      <c r="A267" s="4"/>
      <c r="B267" s="1658"/>
      <c r="C267" s="1658"/>
      <c r="D267" s="1658"/>
      <c r="E267" s="1670"/>
      <c r="F267" s="1671"/>
      <c r="G267" s="1671"/>
      <c r="H267" s="1671"/>
      <c r="I267" s="2101"/>
      <c r="J267" s="1648"/>
      <c r="K267" s="1648"/>
    </row>
    <row r="268">
      <c r="A268" s="4"/>
      <c r="B268" s="1677"/>
      <c r="C268" s="1677"/>
      <c r="D268" s="1677"/>
      <c r="E268" s="1678"/>
      <c r="F268" s="1679"/>
      <c r="G268" s="1679"/>
      <c r="H268" s="1679"/>
      <c r="I268" s="2098"/>
      <c r="J268" s="1656"/>
      <c r="K268" s="1656"/>
    </row>
    <row r="269">
      <c r="A269" s="4"/>
      <c r="B269" s="1658"/>
      <c r="C269" s="1658"/>
      <c r="D269" s="1658"/>
      <c r="E269" s="1670"/>
      <c r="F269" s="1671"/>
      <c r="G269" s="1671"/>
      <c r="H269" s="1671"/>
      <c r="I269" s="2101"/>
      <c r="J269" s="1648"/>
      <c r="K269" s="1648"/>
    </row>
    <row r="270">
      <c r="A270" s="4"/>
      <c r="B270" s="1677"/>
      <c r="C270" s="1677"/>
      <c r="D270" s="1677"/>
      <c r="E270" s="1678"/>
      <c r="F270" s="1679"/>
      <c r="G270" s="1679"/>
      <c r="H270" s="1679"/>
      <c r="I270" s="2098"/>
      <c r="J270" s="1656"/>
      <c r="K270" s="1656"/>
    </row>
    <row r="271">
      <c r="A271" s="4"/>
      <c r="B271" s="1658"/>
      <c r="C271" s="1658"/>
      <c r="D271" s="1658"/>
      <c r="E271" s="1670"/>
      <c r="F271" s="1671"/>
      <c r="G271" s="1671"/>
      <c r="H271" s="1671"/>
      <c r="I271" s="2101"/>
      <c r="J271" s="1648"/>
      <c r="K271" s="1648"/>
    </row>
    <row r="272">
      <c r="A272" s="4"/>
      <c r="B272" s="1677"/>
      <c r="C272" s="1677"/>
      <c r="D272" s="1677"/>
      <c r="E272" s="1678"/>
      <c r="F272" s="1679"/>
      <c r="G272" s="1679"/>
      <c r="H272" s="1679"/>
      <c r="I272" s="2098"/>
      <c r="J272" s="1656"/>
      <c r="K272" s="1656"/>
    </row>
    <row r="273">
      <c r="A273" s="4"/>
      <c r="B273" s="1658"/>
      <c r="C273" s="1658"/>
      <c r="D273" s="1658"/>
      <c r="E273" s="1670"/>
      <c r="F273" s="1671"/>
      <c r="G273" s="1671"/>
      <c r="H273" s="1671"/>
      <c r="I273" s="2101"/>
      <c r="J273" s="1648"/>
      <c r="K273" s="1648"/>
    </row>
    <row r="274">
      <c r="A274" s="4"/>
      <c r="B274" s="1677"/>
      <c r="C274" s="1677"/>
      <c r="D274" s="1677"/>
      <c r="E274" s="1678"/>
      <c r="F274" s="1679"/>
      <c r="G274" s="1679"/>
      <c r="H274" s="1679"/>
      <c r="I274" s="2098"/>
      <c r="J274" s="1656"/>
      <c r="K274" s="1656"/>
    </row>
    <row r="275">
      <c r="A275" s="4"/>
      <c r="B275" s="1658"/>
      <c r="C275" s="1658"/>
      <c r="D275" s="1658"/>
      <c r="E275" s="1670"/>
      <c r="F275" s="1671"/>
      <c r="G275" s="1671"/>
      <c r="H275" s="1671"/>
      <c r="I275" s="2101"/>
      <c r="J275" s="1648"/>
      <c r="K275" s="1648"/>
    </row>
    <row r="276">
      <c r="A276" s="4"/>
      <c r="B276" s="1677"/>
      <c r="C276" s="1677"/>
      <c r="D276" s="1677"/>
      <c r="E276" s="1678"/>
      <c r="F276" s="1679"/>
      <c r="G276" s="1679"/>
      <c r="H276" s="1679"/>
      <c r="I276" s="2098"/>
      <c r="J276" s="1656"/>
      <c r="K276" s="1656"/>
    </row>
    <row r="277">
      <c r="A277" s="4"/>
      <c r="B277" s="1658"/>
      <c r="C277" s="1658"/>
      <c r="D277" s="1658"/>
      <c r="E277" s="1670"/>
      <c r="F277" s="1671"/>
      <c r="G277" s="1671"/>
      <c r="H277" s="1671"/>
      <c r="I277" s="2101"/>
      <c r="J277" s="1648"/>
      <c r="K277" s="1648"/>
    </row>
    <row r="278">
      <c r="A278" s="4"/>
      <c r="B278" s="1677"/>
      <c r="C278" s="1677"/>
      <c r="D278" s="1677"/>
      <c r="E278" s="1678"/>
      <c r="F278" s="1679"/>
      <c r="G278" s="1679"/>
      <c r="H278" s="1679"/>
      <c r="I278" s="2098"/>
      <c r="J278" s="1656"/>
      <c r="K278" s="1656"/>
    </row>
    <row r="279">
      <c r="A279" s="4"/>
      <c r="B279" s="1658"/>
      <c r="C279" s="1658"/>
      <c r="D279" s="1658"/>
      <c r="E279" s="1670"/>
      <c r="F279" s="1671"/>
      <c r="G279" s="1671"/>
      <c r="H279" s="1671"/>
      <c r="I279" s="2101"/>
      <c r="J279" s="1648"/>
      <c r="K279" s="1648"/>
    </row>
    <row r="280">
      <c r="A280" s="4"/>
      <c r="B280" s="1677"/>
      <c r="C280" s="1677"/>
      <c r="D280" s="1677"/>
      <c r="E280" s="1678"/>
      <c r="F280" s="1679"/>
      <c r="G280" s="1679"/>
      <c r="H280" s="1679"/>
      <c r="I280" s="2098"/>
      <c r="J280" s="1656"/>
      <c r="K280" s="1656"/>
    </row>
    <row r="281">
      <c r="A281" s="4"/>
      <c r="B281" s="1658"/>
      <c r="C281" s="1658"/>
      <c r="D281" s="1658"/>
      <c r="E281" s="1670"/>
      <c r="F281" s="1671"/>
      <c r="G281" s="1671"/>
      <c r="H281" s="1671"/>
      <c r="I281" s="2101"/>
      <c r="J281" s="1648"/>
      <c r="K281" s="1648"/>
    </row>
    <row r="282">
      <c r="A282" s="4"/>
      <c r="B282" s="1677"/>
      <c r="C282" s="1677"/>
      <c r="D282" s="1677"/>
      <c r="E282" s="1678"/>
      <c r="F282" s="1679"/>
      <c r="G282" s="1679"/>
      <c r="H282" s="1679"/>
      <c r="I282" s="2098"/>
      <c r="J282" s="1656"/>
      <c r="K282" s="1656"/>
    </row>
    <row r="283">
      <c r="A283" s="4"/>
      <c r="B283" s="1658"/>
      <c r="C283" s="1658"/>
      <c r="D283" s="1658"/>
      <c r="E283" s="1670"/>
      <c r="F283" s="1671"/>
      <c r="G283" s="1671"/>
      <c r="H283" s="1671"/>
      <c r="I283" s="2101"/>
      <c r="J283" s="1648"/>
      <c r="K283" s="1648"/>
    </row>
    <row r="284">
      <c r="A284" s="4"/>
      <c r="B284" s="1677"/>
      <c r="C284" s="1677"/>
      <c r="D284" s="1677"/>
      <c r="E284" s="1678"/>
      <c r="F284" s="1679"/>
      <c r="G284" s="1679"/>
      <c r="H284" s="1679"/>
      <c r="I284" s="2098"/>
      <c r="J284" s="1656"/>
      <c r="K284" s="1656"/>
    </row>
    <row r="285">
      <c r="A285" s="4"/>
      <c r="B285" s="1658"/>
      <c r="C285" s="1658"/>
      <c r="D285" s="1658"/>
      <c r="E285" s="1670"/>
      <c r="F285" s="1671"/>
      <c r="G285" s="1671"/>
      <c r="H285" s="1671"/>
      <c r="I285" s="2101"/>
      <c r="J285" s="1648"/>
      <c r="K285" s="1648"/>
    </row>
    <row r="286">
      <c r="A286" s="4"/>
      <c r="B286" s="1677"/>
      <c r="C286" s="1677"/>
      <c r="D286" s="1677"/>
      <c r="E286" s="1678"/>
      <c r="F286" s="1679"/>
      <c r="G286" s="1679"/>
      <c r="H286" s="1679"/>
      <c r="I286" s="2098"/>
      <c r="J286" s="1656"/>
      <c r="K286" s="1656"/>
    </row>
    <row r="287">
      <c r="A287" s="4"/>
      <c r="B287" s="1658"/>
      <c r="C287" s="1658"/>
      <c r="D287" s="1658"/>
      <c r="E287" s="1670"/>
      <c r="F287" s="1671"/>
      <c r="G287" s="1671"/>
      <c r="H287" s="1671"/>
      <c r="I287" s="2101"/>
      <c r="J287" s="1648"/>
      <c r="K287" s="1648"/>
    </row>
    <row r="288">
      <c r="A288" s="4"/>
      <c r="B288" s="1677"/>
      <c r="C288" s="1677"/>
      <c r="D288" s="1677"/>
      <c r="E288" s="1678"/>
      <c r="F288" s="1679"/>
      <c r="G288" s="1679"/>
      <c r="H288" s="1679"/>
      <c r="I288" s="2098"/>
      <c r="J288" s="1656"/>
      <c r="K288" s="1656"/>
    </row>
    <row r="289">
      <c r="A289" s="4"/>
      <c r="B289" s="1658"/>
      <c r="C289" s="1658"/>
      <c r="D289" s="1658"/>
      <c r="E289" s="1670"/>
      <c r="F289" s="1671"/>
      <c r="G289" s="1671"/>
      <c r="H289" s="1671"/>
      <c r="I289" s="2101"/>
      <c r="J289" s="1648"/>
      <c r="K289" s="1648"/>
    </row>
    <row r="290">
      <c r="A290" s="4"/>
      <c r="B290" s="1677"/>
      <c r="C290" s="1677"/>
      <c r="D290" s="1677"/>
      <c r="E290" s="1678"/>
      <c r="F290" s="1679"/>
      <c r="G290" s="1679"/>
      <c r="H290" s="1679"/>
      <c r="I290" s="2098"/>
      <c r="J290" s="1656"/>
      <c r="K290" s="1656"/>
    </row>
    <row r="291">
      <c r="A291" s="4"/>
      <c r="B291" s="1658"/>
      <c r="C291" s="1658"/>
      <c r="D291" s="1658"/>
      <c r="E291" s="1670"/>
      <c r="F291" s="1671"/>
      <c r="G291" s="1671"/>
      <c r="H291" s="1671"/>
      <c r="I291" s="2101"/>
      <c r="J291" s="1648"/>
      <c r="K291" s="1648"/>
    </row>
    <row r="292">
      <c r="A292" s="4"/>
      <c r="B292" s="1677"/>
      <c r="C292" s="1677"/>
      <c r="D292" s="1677"/>
      <c r="E292" s="1678"/>
      <c r="F292" s="1679"/>
      <c r="G292" s="1679"/>
      <c r="H292" s="1679"/>
      <c r="I292" s="2098"/>
      <c r="J292" s="1656"/>
      <c r="K292" s="1656"/>
    </row>
    <row r="293">
      <c r="A293" s="4"/>
      <c r="B293" s="1658"/>
      <c r="C293" s="1658"/>
      <c r="D293" s="1658"/>
      <c r="E293" s="1670"/>
      <c r="F293" s="1671"/>
      <c r="G293" s="1671"/>
      <c r="H293" s="1671"/>
      <c r="I293" s="2101"/>
      <c r="J293" s="1648"/>
      <c r="K293" s="1648"/>
    </row>
    <row r="294">
      <c r="A294" s="4"/>
      <c r="B294" s="1677"/>
      <c r="C294" s="1677"/>
      <c r="D294" s="1677"/>
      <c r="E294" s="1678"/>
      <c r="F294" s="1679"/>
      <c r="G294" s="1679"/>
      <c r="H294" s="1679"/>
      <c r="I294" s="2098"/>
      <c r="J294" s="1656"/>
      <c r="K294" s="1656"/>
    </row>
    <row r="295">
      <c r="A295" s="4"/>
      <c r="B295" s="1658"/>
      <c r="C295" s="1658"/>
      <c r="D295" s="1658"/>
      <c r="E295" s="1670"/>
      <c r="F295" s="1671"/>
      <c r="G295" s="1671"/>
      <c r="H295" s="1671"/>
      <c r="I295" s="2101"/>
      <c r="J295" s="1648"/>
      <c r="K295" s="1648"/>
    </row>
    <row r="296">
      <c r="A296" s="4"/>
      <c r="B296" s="1677"/>
      <c r="C296" s="1677"/>
      <c r="D296" s="1677"/>
      <c r="E296" s="1678"/>
      <c r="F296" s="1679"/>
      <c r="G296" s="1679"/>
      <c r="H296" s="1679"/>
      <c r="I296" s="2098"/>
      <c r="J296" s="1656"/>
      <c r="K296" s="1656"/>
    </row>
    <row r="297">
      <c r="A297" s="4"/>
      <c r="B297" s="1658"/>
      <c r="C297" s="1658"/>
      <c r="D297" s="1658"/>
      <c r="E297" s="1670"/>
      <c r="F297" s="1671"/>
      <c r="G297" s="1671"/>
      <c r="H297" s="1671"/>
      <c r="I297" s="2101"/>
      <c r="J297" s="1648"/>
      <c r="K297" s="1648"/>
    </row>
    <row r="298">
      <c r="A298" s="4"/>
      <c r="B298" s="1677"/>
      <c r="C298" s="1677"/>
      <c r="D298" s="1677"/>
      <c r="E298" s="1678"/>
      <c r="F298" s="1679"/>
      <c r="G298" s="1679"/>
      <c r="H298" s="1679"/>
      <c r="I298" s="2098"/>
      <c r="J298" s="1656"/>
      <c r="K298" s="1656"/>
    </row>
    <row r="299">
      <c r="A299" s="4"/>
      <c r="B299" s="1658"/>
      <c r="C299" s="1658"/>
      <c r="D299" s="1658"/>
      <c r="E299" s="1670"/>
      <c r="F299" s="1671"/>
      <c r="G299" s="1671"/>
      <c r="H299" s="1671"/>
      <c r="I299" s="2101"/>
      <c r="J299" s="1648"/>
      <c r="K299" s="1648"/>
    </row>
    <row r="300">
      <c r="A300" s="4"/>
      <c r="B300" s="1677"/>
      <c r="C300" s="1677"/>
      <c r="D300" s="1677"/>
      <c r="E300" s="1678"/>
      <c r="F300" s="1679"/>
      <c r="G300" s="1679"/>
      <c r="H300" s="1679"/>
      <c r="I300" s="2098"/>
      <c r="J300" s="1656"/>
      <c r="K300" s="1656"/>
    </row>
    <row r="301">
      <c r="A301" s="4"/>
      <c r="B301" s="1658"/>
      <c r="C301" s="1658"/>
      <c r="D301" s="1658"/>
      <c r="E301" s="1670"/>
      <c r="F301" s="1671"/>
      <c r="G301" s="1671"/>
      <c r="H301" s="1671"/>
      <c r="I301" s="2101"/>
      <c r="J301" s="1648"/>
      <c r="K301" s="1648"/>
    </row>
    <row r="302">
      <c r="A302" s="4"/>
      <c r="B302" s="1677"/>
      <c r="C302" s="1677"/>
      <c r="D302" s="1677"/>
      <c r="E302" s="1678"/>
      <c r="F302" s="1679"/>
      <c r="G302" s="1679"/>
      <c r="H302" s="1679"/>
      <c r="I302" s="2098"/>
      <c r="J302" s="1656"/>
      <c r="K302" s="1656"/>
    </row>
    <row r="303">
      <c r="A303" s="4"/>
      <c r="B303" s="1658"/>
      <c r="C303" s="1658"/>
      <c r="D303" s="1658"/>
      <c r="E303" s="1670"/>
      <c r="F303" s="1671"/>
      <c r="G303" s="1671"/>
      <c r="H303" s="1671"/>
      <c r="I303" s="2101"/>
      <c r="J303" s="1648"/>
      <c r="K303" s="1648"/>
    </row>
    <row r="304">
      <c r="A304" s="4"/>
      <c r="B304" s="1677"/>
      <c r="C304" s="1677"/>
      <c r="D304" s="1677"/>
      <c r="E304" s="1678"/>
      <c r="F304" s="1679"/>
      <c r="G304" s="1679"/>
      <c r="H304" s="1679"/>
      <c r="I304" s="2098"/>
      <c r="J304" s="1656"/>
      <c r="K304" s="1656"/>
    </row>
    <row r="305">
      <c r="A305" s="4"/>
      <c r="B305" s="1658"/>
      <c r="C305" s="1658"/>
      <c r="D305" s="1658"/>
      <c r="E305" s="1670"/>
      <c r="F305" s="1671"/>
      <c r="G305" s="1671"/>
      <c r="H305" s="1671"/>
      <c r="I305" s="2101"/>
      <c r="J305" s="1648"/>
      <c r="K305" s="1648"/>
    </row>
    <row r="306">
      <c r="A306" s="4"/>
      <c r="B306" s="1677"/>
      <c r="C306" s="1677"/>
      <c r="D306" s="1677"/>
      <c r="E306" s="1678"/>
      <c r="F306" s="1679"/>
      <c r="G306" s="1679"/>
      <c r="H306" s="1679"/>
      <c r="I306" s="2098"/>
      <c r="J306" s="1656"/>
      <c r="K306" s="1656"/>
    </row>
    <row r="307">
      <c r="A307" s="4"/>
      <c r="B307" s="1658"/>
      <c r="C307" s="1658"/>
      <c r="D307" s="1658"/>
      <c r="E307" s="1670"/>
      <c r="F307" s="1671"/>
      <c r="G307" s="1671"/>
      <c r="H307" s="1671"/>
      <c r="I307" s="2101"/>
      <c r="J307" s="1648"/>
      <c r="K307" s="1648"/>
    </row>
    <row r="308">
      <c r="A308" s="4"/>
      <c r="B308" s="1677"/>
      <c r="C308" s="1677"/>
      <c r="D308" s="1677"/>
      <c r="E308" s="1678"/>
      <c r="F308" s="1679"/>
      <c r="G308" s="1679"/>
      <c r="H308" s="1679"/>
      <c r="I308" s="2098"/>
      <c r="J308" s="1656"/>
      <c r="K308" s="1656"/>
    </row>
    <row r="309">
      <c r="A309" s="4"/>
      <c r="B309" s="1658"/>
      <c r="C309" s="1658"/>
      <c r="D309" s="1658"/>
      <c r="E309" s="1670"/>
      <c r="F309" s="1671"/>
      <c r="G309" s="1671"/>
      <c r="H309" s="1671"/>
      <c r="I309" s="2101"/>
      <c r="J309" s="1648"/>
      <c r="K309" s="1648"/>
    </row>
    <row r="310">
      <c r="A310" s="4"/>
      <c r="B310" s="1677"/>
      <c r="C310" s="1677"/>
      <c r="D310" s="1677"/>
      <c r="E310" s="1678"/>
      <c r="F310" s="1679"/>
      <c r="G310" s="1679"/>
      <c r="H310" s="1679"/>
      <c r="I310" s="2098"/>
      <c r="J310" s="1656"/>
      <c r="K310" s="1656"/>
    </row>
    <row r="311">
      <c r="A311" s="4"/>
      <c r="B311" s="1658"/>
      <c r="C311" s="1658"/>
      <c r="D311" s="1658"/>
      <c r="E311" s="1670"/>
      <c r="F311" s="1671"/>
      <c r="G311" s="1671"/>
      <c r="H311" s="1671"/>
      <c r="I311" s="2101"/>
      <c r="J311" s="1648"/>
      <c r="K311" s="1648"/>
    </row>
    <row r="312">
      <c r="A312" s="4"/>
      <c r="B312" s="1677"/>
      <c r="C312" s="1677"/>
      <c r="D312" s="1677"/>
      <c r="E312" s="1678"/>
      <c r="F312" s="1679"/>
      <c r="G312" s="1679"/>
      <c r="H312" s="1679"/>
      <c r="I312" s="2098"/>
      <c r="J312" s="1656"/>
      <c r="K312" s="1656"/>
    </row>
    <row r="313">
      <c r="A313" s="4"/>
      <c r="B313" s="1658"/>
      <c r="C313" s="1658"/>
      <c r="D313" s="1658"/>
      <c r="E313" s="1670"/>
      <c r="F313" s="1671"/>
      <c r="G313" s="1671"/>
      <c r="H313" s="1671"/>
      <c r="I313" s="2101"/>
      <c r="J313" s="1648"/>
      <c r="K313" s="1648"/>
    </row>
    <row r="314">
      <c r="A314" s="4"/>
      <c r="B314" s="1677"/>
      <c r="C314" s="1677"/>
      <c r="D314" s="1677"/>
      <c r="E314" s="1678"/>
      <c r="F314" s="1679"/>
      <c r="G314" s="1679"/>
      <c r="H314" s="1679"/>
      <c r="I314" s="2098"/>
      <c r="J314" s="1656"/>
      <c r="K314" s="1656"/>
    </row>
    <row r="315">
      <c r="A315" s="4"/>
      <c r="B315" s="1658"/>
      <c r="C315" s="1658"/>
      <c r="D315" s="1658"/>
      <c r="E315" s="1670"/>
      <c r="F315" s="1671"/>
      <c r="G315" s="1671"/>
      <c r="H315" s="1671"/>
      <c r="I315" s="2101"/>
      <c r="J315" s="1648"/>
      <c r="K315" s="1648"/>
    </row>
    <row r="316">
      <c r="A316" s="4"/>
      <c r="B316" s="1677"/>
      <c r="C316" s="1677"/>
      <c r="D316" s="1677"/>
      <c r="E316" s="1678"/>
      <c r="F316" s="1679"/>
      <c r="G316" s="1679"/>
      <c r="H316" s="1679"/>
      <c r="I316" s="2098"/>
      <c r="J316" s="1656"/>
      <c r="K316" s="1656"/>
    </row>
    <row r="317">
      <c r="A317" s="4"/>
      <c r="B317" s="1658"/>
      <c r="C317" s="1658"/>
      <c r="D317" s="1658"/>
      <c r="E317" s="1670"/>
      <c r="F317" s="1671"/>
      <c r="G317" s="1671"/>
      <c r="H317" s="1671"/>
      <c r="I317" s="2101"/>
      <c r="J317" s="1648"/>
      <c r="K317" s="1648"/>
    </row>
    <row r="318">
      <c r="A318" s="4"/>
      <c r="B318" s="1677"/>
      <c r="C318" s="1677"/>
      <c r="D318" s="1677"/>
      <c r="E318" s="1678"/>
      <c r="F318" s="1679"/>
      <c r="G318" s="1679"/>
      <c r="H318" s="1679"/>
      <c r="I318" s="2098"/>
      <c r="J318" s="1656"/>
      <c r="K318" s="1656"/>
    </row>
    <row r="319">
      <c r="A319" s="4"/>
      <c r="B319" s="1658"/>
      <c r="C319" s="1658"/>
      <c r="D319" s="1658"/>
      <c r="E319" s="1670"/>
      <c r="F319" s="1671"/>
      <c r="G319" s="1671"/>
      <c r="H319" s="1671"/>
      <c r="I319" s="2101"/>
      <c r="J319" s="1648"/>
      <c r="K319" s="1648"/>
    </row>
    <row r="320">
      <c r="A320" s="4"/>
      <c r="B320" s="1677"/>
      <c r="C320" s="1677"/>
      <c r="D320" s="1677"/>
      <c r="E320" s="1678"/>
      <c r="F320" s="1679"/>
      <c r="G320" s="1679"/>
      <c r="H320" s="1679"/>
      <c r="I320" s="2098"/>
      <c r="J320" s="1656"/>
      <c r="K320" s="1656"/>
    </row>
    <row r="321">
      <c r="A321" s="4"/>
      <c r="B321" s="1658"/>
      <c r="C321" s="1658"/>
      <c r="D321" s="1658"/>
      <c r="E321" s="1670"/>
      <c r="F321" s="1671"/>
      <c r="G321" s="1671"/>
      <c r="H321" s="1671"/>
      <c r="I321" s="2101"/>
      <c r="J321" s="1648"/>
      <c r="K321" s="1648"/>
    </row>
    <row r="322">
      <c r="A322" s="4"/>
      <c r="B322" s="1677"/>
      <c r="C322" s="1677"/>
      <c r="D322" s="1677"/>
      <c r="E322" s="1678"/>
      <c r="F322" s="1679"/>
      <c r="G322" s="1679"/>
      <c r="H322" s="1679"/>
      <c r="I322" s="2098"/>
      <c r="J322" s="1656"/>
      <c r="K322" s="1656"/>
    </row>
    <row r="323">
      <c r="A323" s="4"/>
      <c r="B323" s="1658"/>
      <c r="C323" s="1658"/>
      <c r="D323" s="1658"/>
      <c r="E323" s="1670"/>
      <c r="F323" s="1671"/>
      <c r="G323" s="1671"/>
      <c r="H323" s="1671"/>
      <c r="I323" s="2101"/>
      <c r="J323" s="1648"/>
      <c r="K323" s="1648"/>
    </row>
    <row r="324">
      <c r="A324" s="4"/>
      <c r="B324" s="1677"/>
      <c r="C324" s="1677"/>
      <c r="D324" s="1677"/>
      <c r="E324" s="1678"/>
      <c r="F324" s="1679"/>
      <c r="G324" s="1679"/>
      <c r="H324" s="1679"/>
      <c r="I324" s="2098"/>
      <c r="J324" s="1656"/>
      <c r="K324" s="1656"/>
    </row>
    <row r="325">
      <c r="A325" s="4"/>
      <c r="B325" s="1658"/>
      <c r="C325" s="1658"/>
      <c r="D325" s="1658"/>
      <c r="E325" s="1670"/>
      <c r="F325" s="1671"/>
      <c r="G325" s="1671"/>
      <c r="H325" s="1671"/>
      <c r="I325" s="2101"/>
      <c r="J325" s="1648"/>
      <c r="K325" s="1648"/>
    </row>
    <row r="326">
      <c r="A326" s="4"/>
      <c r="B326" s="1677"/>
      <c r="C326" s="1677"/>
      <c r="D326" s="1677"/>
      <c r="E326" s="1678"/>
      <c r="F326" s="1679"/>
      <c r="G326" s="1679"/>
      <c r="H326" s="1679"/>
      <c r="I326" s="2098"/>
      <c r="J326" s="1656"/>
      <c r="K326" s="1656"/>
    </row>
    <row r="327">
      <c r="A327" s="4"/>
      <c r="B327" s="1658"/>
      <c r="C327" s="1658"/>
      <c r="D327" s="1658"/>
      <c r="E327" s="1670"/>
      <c r="F327" s="1671"/>
      <c r="G327" s="1671"/>
      <c r="H327" s="1671"/>
      <c r="I327" s="2101"/>
      <c r="J327" s="1648"/>
      <c r="K327" s="1648"/>
    </row>
    <row r="328">
      <c r="A328" s="4"/>
      <c r="B328" s="1677"/>
      <c r="C328" s="1677"/>
      <c r="D328" s="1677"/>
      <c r="E328" s="1678"/>
      <c r="F328" s="1679"/>
      <c r="G328" s="1679"/>
      <c r="H328" s="1679"/>
      <c r="I328" s="2098"/>
      <c r="J328" s="1656"/>
      <c r="K328" s="1656"/>
    </row>
    <row r="329">
      <c r="A329" s="4"/>
      <c r="B329" s="1658"/>
      <c r="C329" s="1658"/>
      <c r="D329" s="1658"/>
      <c r="E329" s="1670"/>
      <c r="F329" s="1671"/>
      <c r="G329" s="1671"/>
      <c r="H329" s="1671"/>
      <c r="I329" s="2101"/>
      <c r="J329" s="1648"/>
      <c r="K329" s="1648"/>
    </row>
    <row r="330">
      <c r="A330" s="4"/>
      <c r="B330" s="1677"/>
      <c r="C330" s="1677"/>
      <c r="D330" s="1677"/>
      <c r="E330" s="1678"/>
      <c r="F330" s="1679"/>
      <c r="G330" s="1679"/>
      <c r="H330" s="1679"/>
      <c r="I330" s="2098"/>
      <c r="J330" s="1656"/>
      <c r="K330" s="1656"/>
    </row>
    <row r="331">
      <c r="A331" s="4"/>
      <c r="B331" s="1658"/>
      <c r="C331" s="1658"/>
      <c r="D331" s="1658"/>
      <c r="E331" s="1670"/>
      <c r="F331" s="1671"/>
      <c r="G331" s="1671"/>
      <c r="H331" s="1671"/>
      <c r="I331" s="2101"/>
      <c r="J331" s="1648"/>
      <c r="K331" s="1648"/>
    </row>
    <row r="332">
      <c r="A332" s="4"/>
      <c r="B332" s="1677"/>
      <c r="C332" s="1677"/>
      <c r="D332" s="1677"/>
      <c r="E332" s="1678"/>
      <c r="F332" s="1679"/>
      <c r="G332" s="1679"/>
      <c r="H332" s="1679"/>
      <c r="I332" s="2098"/>
      <c r="J332" s="1656"/>
      <c r="K332" s="1656"/>
    </row>
    <row r="333">
      <c r="A333" s="4"/>
      <c r="B333" s="1658"/>
      <c r="C333" s="1658"/>
      <c r="D333" s="1658"/>
      <c r="E333" s="1670"/>
      <c r="F333" s="1671"/>
      <c r="G333" s="1671"/>
      <c r="H333" s="1671"/>
      <c r="I333" s="2101"/>
      <c r="J333" s="1648"/>
      <c r="K333" s="1648"/>
    </row>
    <row r="334">
      <c r="A334" s="4"/>
      <c r="B334" s="1677"/>
      <c r="C334" s="1677"/>
      <c r="D334" s="1677"/>
      <c r="E334" s="1678"/>
      <c r="F334" s="1679"/>
      <c r="G334" s="1679"/>
      <c r="H334" s="1679"/>
      <c r="I334" s="2098"/>
      <c r="J334" s="1656"/>
      <c r="K334" s="1656"/>
    </row>
    <row r="335">
      <c r="A335" s="4"/>
      <c r="B335" s="1658"/>
      <c r="C335" s="1658"/>
      <c r="D335" s="1658"/>
      <c r="E335" s="1670"/>
      <c r="F335" s="1671"/>
      <c r="G335" s="1671"/>
      <c r="H335" s="1671"/>
      <c r="I335" s="2101"/>
      <c r="J335" s="1648"/>
      <c r="K335" s="1648"/>
    </row>
    <row r="336">
      <c r="A336" s="4"/>
      <c r="B336" s="1677"/>
      <c r="C336" s="1677"/>
      <c r="D336" s="1677"/>
      <c r="E336" s="1678"/>
      <c r="F336" s="1679"/>
      <c r="G336" s="1679"/>
      <c r="H336" s="1679"/>
      <c r="I336" s="2098"/>
      <c r="J336" s="1656"/>
      <c r="K336" s="1656"/>
    </row>
    <row r="337">
      <c r="A337" s="4"/>
      <c r="B337" s="1658"/>
      <c r="C337" s="1658"/>
      <c r="D337" s="1658"/>
      <c r="E337" s="1670"/>
      <c r="F337" s="1671"/>
      <c r="G337" s="1671"/>
      <c r="H337" s="1671"/>
      <c r="I337" s="2101"/>
      <c r="J337" s="1648"/>
      <c r="K337" s="1648"/>
    </row>
    <row r="338">
      <c r="A338" s="4"/>
      <c r="B338" s="1677"/>
      <c r="C338" s="1677"/>
      <c r="D338" s="1677"/>
      <c r="E338" s="1678"/>
      <c r="F338" s="1679"/>
      <c r="G338" s="1679"/>
      <c r="H338" s="1679"/>
      <c r="I338" s="2098"/>
      <c r="J338" s="1656"/>
      <c r="K338" s="1656"/>
    </row>
    <row r="339">
      <c r="A339" s="4"/>
      <c r="B339" s="1658"/>
      <c r="C339" s="1658"/>
      <c r="D339" s="1658"/>
      <c r="E339" s="1670"/>
      <c r="F339" s="1671"/>
      <c r="G339" s="1671"/>
      <c r="H339" s="1671"/>
      <c r="I339" s="2101"/>
      <c r="J339" s="1648"/>
      <c r="K339" s="1648"/>
    </row>
    <row r="340">
      <c r="A340" s="4"/>
      <c r="B340" s="1677"/>
      <c r="C340" s="1677"/>
      <c r="D340" s="1677"/>
      <c r="E340" s="1678"/>
      <c r="F340" s="1679"/>
      <c r="G340" s="1679"/>
      <c r="H340" s="1679"/>
      <c r="I340" s="2098"/>
      <c r="J340" s="1656"/>
      <c r="K340" s="1656"/>
    </row>
    <row r="341">
      <c r="A341" s="4"/>
      <c r="B341" s="1658"/>
      <c r="C341" s="1658"/>
      <c r="D341" s="1658"/>
      <c r="E341" s="1670"/>
      <c r="F341" s="1671"/>
      <c r="G341" s="1671"/>
      <c r="H341" s="1671"/>
      <c r="I341" s="2101"/>
      <c r="J341" s="1648"/>
      <c r="K341" s="1648"/>
    </row>
    <row r="342">
      <c r="A342" s="4"/>
      <c r="B342" s="1677"/>
      <c r="C342" s="1677"/>
      <c r="D342" s="1677"/>
      <c r="E342" s="1678"/>
      <c r="F342" s="1679"/>
      <c r="G342" s="1679"/>
      <c r="H342" s="1679"/>
      <c r="I342" s="2098"/>
      <c r="J342" s="1656"/>
      <c r="K342" s="1656"/>
    </row>
    <row r="343">
      <c r="A343" s="4"/>
      <c r="B343" s="1658"/>
      <c r="C343" s="1658"/>
      <c r="D343" s="1658"/>
      <c r="E343" s="1670"/>
      <c r="F343" s="1671"/>
      <c r="G343" s="1671"/>
      <c r="H343" s="1671"/>
      <c r="I343" s="2101"/>
      <c r="J343" s="1648"/>
      <c r="K343" s="1648"/>
    </row>
    <row r="344">
      <c r="A344" s="4"/>
      <c r="B344" s="1677"/>
      <c r="C344" s="1677"/>
      <c r="D344" s="1677"/>
      <c r="E344" s="1678"/>
      <c r="F344" s="1679"/>
      <c r="G344" s="1679"/>
      <c r="H344" s="1679"/>
      <c r="I344" s="2098"/>
      <c r="J344" s="1656"/>
      <c r="K344" s="1656"/>
    </row>
    <row r="345">
      <c r="A345" s="4"/>
      <c r="B345" s="1658"/>
      <c r="C345" s="1658"/>
      <c r="D345" s="1658"/>
      <c r="E345" s="1670"/>
      <c r="F345" s="1671"/>
      <c r="G345" s="1671"/>
      <c r="H345" s="1671"/>
      <c r="I345" s="2101"/>
      <c r="J345" s="1648"/>
      <c r="K345" s="1648"/>
    </row>
    <row r="346">
      <c r="A346" s="4"/>
      <c r="B346" s="1677"/>
      <c r="C346" s="1677"/>
      <c r="D346" s="1677"/>
      <c r="E346" s="1678"/>
      <c r="F346" s="1679"/>
      <c r="G346" s="1679"/>
      <c r="H346" s="1679"/>
      <c r="I346" s="2098"/>
      <c r="J346" s="1656"/>
      <c r="K346" s="1656"/>
    </row>
    <row r="347">
      <c r="A347" s="4"/>
      <c r="B347" s="1658"/>
      <c r="C347" s="1658"/>
      <c r="D347" s="1658"/>
      <c r="E347" s="1670"/>
      <c r="F347" s="1671"/>
      <c r="G347" s="1671"/>
      <c r="H347" s="1671"/>
      <c r="I347" s="2101"/>
      <c r="J347" s="1648"/>
      <c r="K347" s="1648"/>
    </row>
    <row r="348">
      <c r="A348" s="4"/>
      <c r="B348" s="1677"/>
      <c r="C348" s="1677"/>
      <c r="D348" s="1677"/>
      <c r="E348" s="1678"/>
      <c r="F348" s="1679"/>
      <c r="G348" s="1679"/>
      <c r="H348" s="1679"/>
      <c r="I348" s="2098"/>
      <c r="J348" s="1656"/>
      <c r="K348" s="1656"/>
    </row>
    <row r="349">
      <c r="A349" s="4"/>
      <c r="B349" s="1658"/>
      <c r="C349" s="1658"/>
      <c r="D349" s="1658"/>
      <c r="E349" s="1670"/>
      <c r="F349" s="1671"/>
      <c r="G349" s="1671"/>
      <c r="H349" s="1671"/>
      <c r="I349" s="2101"/>
      <c r="J349" s="1648"/>
      <c r="K349" s="1648"/>
    </row>
    <row r="350">
      <c r="A350" s="4"/>
      <c r="B350" s="1677"/>
      <c r="C350" s="1677"/>
      <c r="D350" s="1677"/>
      <c r="E350" s="1678"/>
      <c r="F350" s="1679"/>
      <c r="G350" s="1679"/>
      <c r="H350" s="1679"/>
      <c r="I350" s="2098"/>
      <c r="J350" s="1656"/>
      <c r="K350" s="1656"/>
    </row>
    <row r="351">
      <c r="A351" s="4"/>
      <c r="B351" s="1658"/>
      <c r="C351" s="1658"/>
      <c r="D351" s="1658"/>
      <c r="E351" s="1670"/>
      <c r="F351" s="1671"/>
      <c r="G351" s="1671"/>
      <c r="H351" s="1671"/>
      <c r="I351" s="2101"/>
      <c r="J351" s="1648"/>
      <c r="K351" s="1648"/>
    </row>
    <row r="352">
      <c r="A352" s="4"/>
      <c r="B352" s="1677"/>
      <c r="C352" s="1677"/>
      <c r="D352" s="1677"/>
      <c r="E352" s="1678"/>
      <c r="F352" s="1679"/>
      <c r="G352" s="1679"/>
      <c r="H352" s="1679"/>
      <c r="I352" s="2098"/>
      <c r="J352" s="1656"/>
      <c r="K352" s="1656"/>
    </row>
    <row r="353">
      <c r="A353" s="4"/>
      <c r="B353" s="1658"/>
      <c r="C353" s="1658"/>
      <c r="D353" s="1658"/>
      <c r="E353" s="1670"/>
      <c r="F353" s="1671"/>
      <c r="G353" s="1671"/>
      <c r="H353" s="1671"/>
      <c r="I353" s="2101"/>
      <c r="J353" s="1648"/>
      <c r="K353" s="1648"/>
    </row>
    <row r="354">
      <c r="A354" s="4"/>
      <c r="B354" s="1677"/>
      <c r="C354" s="1677"/>
      <c r="D354" s="1677"/>
      <c r="E354" s="1678"/>
      <c r="F354" s="1679"/>
      <c r="G354" s="1679"/>
      <c r="H354" s="1679"/>
      <c r="I354" s="2098"/>
      <c r="J354" s="1656"/>
      <c r="K354" s="1656"/>
    </row>
    <row r="355">
      <c r="A355" s="4"/>
      <c r="B355" s="1658"/>
      <c r="C355" s="1658"/>
      <c r="D355" s="1658"/>
      <c r="E355" s="1670"/>
      <c r="F355" s="1671"/>
      <c r="G355" s="1671"/>
      <c r="H355" s="1671"/>
      <c r="I355" s="2101"/>
      <c r="J355" s="1648"/>
      <c r="K355" s="1648"/>
    </row>
    <row r="356">
      <c r="A356" s="4"/>
      <c r="B356" s="1677"/>
      <c r="C356" s="1677"/>
      <c r="D356" s="1677"/>
      <c r="E356" s="1678"/>
      <c r="F356" s="1679"/>
      <c r="G356" s="1679"/>
      <c r="H356" s="1679"/>
      <c r="I356" s="2098"/>
      <c r="J356" s="1656"/>
      <c r="K356" s="1656"/>
    </row>
    <row r="357">
      <c r="A357" s="4"/>
      <c r="B357" s="1658"/>
      <c r="C357" s="1658"/>
      <c r="D357" s="1658"/>
      <c r="E357" s="1670"/>
      <c r="F357" s="1671"/>
      <c r="G357" s="1671"/>
      <c r="H357" s="1671"/>
      <c r="I357" s="2101"/>
      <c r="J357" s="1648"/>
      <c r="K357" s="1648"/>
    </row>
    <row r="358">
      <c r="A358" s="4"/>
      <c r="B358" s="1677"/>
      <c r="C358" s="1677"/>
      <c r="D358" s="1677"/>
      <c r="E358" s="1678"/>
      <c r="F358" s="1679"/>
      <c r="G358" s="1679"/>
      <c r="H358" s="1679"/>
      <c r="I358" s="2098"/>
      <c r="J358" s="1656"/>
      <c r="K358" s="1656"/>
    </row>
    <row r="359">
      <c r="A359" s="4"/>
      <c r="B359" s="1658"/>
      <c r="C359" s="1658"/>
      <c r="D359" s="1658"/>
      <c r="E359" s="1670"/>
      <c r="F359" s="1671"/>
      <c r="G359" s="1671"/>
      <c r="H359" s="1671"/>
      <c r="I359" s="2101"/>
      <c r="J359" s="1648"/>
      <c r="K359" s="1648"/>
    </row>
    <row r="360">
      <c r="A360" s="4"/>
      <c r="B360" s="1677"/>
      <c r="C360" s="1677"/>
      <c r="D360" s="1677"/>
      <c r="E360" s="1678"/>
      <c r="F360" s="1679"/>
      <c r="G360" s="1679"/>
      <c r="H360" s="1679"/>
      <c r="I360" s="2098"/>
      <c r="J360" s="1656"/>
      <c r="K360" s="1656"/>
    </row>
    <row r="361">
      <c r="A361" s="4"/>
      <c r="B361" s="1658"/>
      <c r="C361" s="1658"/>
      <c r="D361" s="1658"/>
      <c r="E361" s="1670"/>
      <c r="F361" s="1671"/>
      <c r="G361" s="1671"/>
      <c r="H361" s="1671"/>
      <c r="I361" s="2101"/>
      <c r="J361" s="1648"/>
      <c r="K361" s="1648"/>
    </row>
    <row r="362">
      <c r="A362" s="4"/>
      <c r="B362" s="1677"/>
      <c r="C362" s="1677"/>
      <c r="D362" s="1677"/>
      <c r="E362" s="1678"/>
      <c r="F362" s="1679"/>
      <c r="G362" s="1679"/>
      <c r="H362" s="1679"/>
      <c r="I362" s="2098"/>
      <c r="J362" s="1656"/>
      <c r="K362" s="1656"/>
    </row>
    <row r="363">
      <c r="A363" s="4"/>
      <c r="B363" s="1658"/>
      <c r="C363" s="1658"/>
      <c r="D363" s="1658"/>
      <c r="E363" s="1670"/>
      <c r="F363" s="1671"/>
      <c r="G363" s="1671"/>
      <c r="H363" s="1671"/>
      <c r="I363" s="2101"/>
      <c r="J363" s="1648"/>
      <c r="K363" s="1648"/>
    </row>
    <row r="364">
      <c r="A364" s="4"/>
      <c r="B364" s="1677"/>
      <c r="C364" s="1677"/>
      <c r="D364" s="1677"/>
      <c r="E364" s="1678"/>
      <c r="F364" s="1679"/>
      <c r="G364" s="1679"/>
      <c r="H364" s="1679"/>
      <c r="I364" s="2098"/>
      <c r="J364" s="1656"/>
      <c r="K364" s="1656"/>
    </row>
    <row r="365">
      <c r="A365" s="4"/>
      <c r="B365" s="1658"/>
      <c r="C365" s="1658"/>
      <c r="D365" s="1658"/>
      <c r="E365" s="1670"/>
      <c r="F365" s="1671"/>
      <c r="G365" s="1671"/>
      <c r="H365" s="1671"/>
      <c r="I365" s="2101"/>
      <c r="J365" s="1648"/>
      <c r="K365" s="1648"/>
    </row>
    <row r="366">
      <c r="A366" s="4"/>
      <c r="B366" s="1677"/>
      <c r="C366" s="1677"/>
      <c r="D366" s="1677"/>
      <c r="E366" s="1678"/>
      <c r="F366" s="1679"/>
      <c r="G366" s="1679"/>
      <c r="H366" s="1679"/>
      <c r="I366" s="2098"/>
      <c r="J366" s="1656"/>
      <c r="K366" s="1656"/>
    </row>
    <row r="367">
      <c r="A367" s="4"/>
      <c r="B367" s="1658"/>
      <c r="C367" s="1658"/>
      <c r="D367" s="1658"/>
      <c r="E367" s="1670"/>
      <c r="F367" s="1671"/>
      <c r="G367" s="1671"/>
      <c r="H367" s="1671"/>
      <c r="I367" s="2101"/>
      <c r="J367" s="1648"/>
      <c r="K367" s="1648"/>
    </row>
    <row r="368">
      <c r="A368" s="4"/>
      <c r="B368" s="1677"/>
      <c r="C368" s="1677"/>
      <c r="D368" s="1677"/>
      <c r="E368" s="1678"/>
      <c r="F368" s="1679"/>
      <c r="G368" s="1679"/>
      <c r="H368" s="1679"/>
      <c r="I368" s="2098"/>
      <c r="J368" s="1656"/>
      <c r="K368" s="1656"/>
    </row>
    <row r="369">
      <c r="A369" s="4"/>
      <c r="B369" s="1658"/>
      <c r="C369" s="1658"/>
      <c r="D369" s="1658"/>
      <c r="E369" s="1670"/>
      <c r="F369" s="1671"/>
      <c r="G369" s="1671"/>
      <c r="H369" s="1671"/>
      <c r="I369" s="2101"/>
      <c r="J369" s="1648"/>
      <c r="K369" s="1648"/>
    </row>
    <row r="370">
      <c r="A370" s="4"/>
      <c r="B370" s="1677"/>
      <c r="C370" s="1677"/>
      <c r="D370" s="1677"/>
      <c r="E370" s="1678"/>
      <c r="F370" s="1679"/>
      <c r="G370" s="1679"/>
      <c r="H370" s="1679"/>
      <c r="I370" s="2098"/>
      <c r="J370" s="1656"/>
      <c r="K370" s="1656"/>
    </row>
    <row r="371">
      <c r="A371" s="4"/>
      <c r="B371" s="1658"/>
      <c r="C371" s="1658"/>
      <c r="D371" s="1658"/>
      <c r="E371" s="1670"/>
      <c r="F371" s="1671"/>
      <c r="G371" s="1671"/>
      <c r="H371" s="1671"/>
      <c r="I371" s="2101"/>
      <c r="J371" s="1648"/>
      <c r="K371" s="1648"/>
    </row>
    <row r="372">
      <c r="A372" s="4"/>
      <c r="B372" s="1677"/>
      <c r="C372" s="1677"/>
      <c r="D372" s="1677"/>
      <c r="E372" s="1678"/>
      <c r="F372" s="1679"/>
      <c r="G372" s="1679"/>
      <c r="H372" s="1679"/>
      <c r="I372" s="2098"/>
      <c r="J372" s="1656"/>
      <c r="K372" s="1656"/>
    </row>
    <row r="373">
      <c r="A373" s="4"/>
      <c r="B373" s="1658"/>
      <c r="C373" s="1658"/>
      <c r="D373" s="1658"/>
      <c r="E373" s="1670"/>
      <c r="F373" s="1671"/>
      <c r="G373" s="1671"/>
      <c r="H373" s="1671"/>
      <c r="I373" s="2101"/>
      <c r="J373" s="1648"/>
      <c r="K373" s="1648"/>
    </row>
    <row r="374">
      <c r="A374" s="4"/>
      <c r="B374" s="1677"/>
      <c r="C374" s="1677"/>
      <c r="D374" s="1677"/>
      <c r="E374" s="1678"/>
      <c r="F374" s="1679"/>
      <c r="G374" s="1679"/>
      <c r="H374" s="1679"/>
      <c r="I374" s="2098"/>
      <c r="J374" s="1656"/>
      <c r="K374" s="1656"/>
    </row>
    <row r="375">
      <c r="A375" s="4"/>
      <c r="B375" s="1658"/>
      <c r="C375" s="1658"/>
      <c r="D375" s="1658"/>
      <c r="E375" s="1670"/>
      <c r="F375" s="1671"/>
      <c r="G375" s="1671"/>
      <c r="H375" s="1671"/>
      <c r="I375" s="2101"/>
      <c r="J375" s="1648"/>
      <c r="K375" s="1648"/>
    </row>
    <row r="376">
      <c r="A376" s="4"/>
      <c r="B376" s="1677"/>
      <c r="C376" s="1677"/>
      <c r="D376" s="1677"/>
      <c r="E376" s="1678"/>
      <c r="F376" s="1679"/>
      <c r="G376" s="1679"/>
      <c r="H376" s="1679"/>
      <c r="I376" s="2098"/>
      <c r="J376" s="1656"/>
      <c r="K376" s="1656"/>
    </row>
    <row r="377">
      <c r="A377" s="4"/>
      <c r="B377" s="1658"/>
      <c r="C377" s="1658"/>
      <c r="D377" s="1658"/>
      <c r="E377" s="1670"/>
      <c r="F377" s="1671"/>
      <c r="G377" s="1671"/>
      <c r="H377" s="1671"/>
      <c r="I377" s="2101"/>
      <c r="J377" s="1648"/>
      <c r="K377" s="1648"/>
    </row>
    <row r="378">
      <c r="A378" s="4"/>
      <c r="B378" s="1677"/>
      <c r="C378" s="1677"/>
      <c r="D378" s="1677"/>
      <c r="E378" s="1678"/>
      <c r="F378" s="1679"/>
      <c r="G378" s="1679"/>
      <c r="H378" s="1679"/>
      <c r="I378" s="2098"/>
      <c r="J378" s="1656"/>
      <c r="K378" s="1656"/>
    </row>
    <row r="379">
      <c r="A379" s="4"/>
      <c r="B379" s="1658"/>
      <c r="C379" s="1658"/>
      <c r="D379" s="1658"/>
      <c r="E379" s="1670"/>
      <c r="F379" s="1671"/>
      <c r="G379" s="1671"/>
      <c r="H379" s="1671"/>
      <c r="I379" s="2101"/>
      <c r="J379" s="1648"/>
      <c r="K379" s="1648"/>
    </row>
    <row r="380">
      <c r="A380" s="4"/>
      <c r="B380" s="1677"/>
      <c r="C380" s="1677"/>
      <c r="D380" s="1677"/>
      <c r="E380" s="1678"/>
      <c r="F380" s="1679"/>
      <c r="G380" s="1679"/>
      <c r="H380" s="1679"/>
      <c r="I380" s="2098"/>
      <c r="J380" s="1656"/>
      <c r="K380" s="1656"/>
    </row>
    <row r="381">
      <c r="A381" s="4"/>
      <c r="B381" s="1658"/>
      <c r="C381" s="1658"/>
      <c r="D381" s="1658"/>
      <c r="E381" s="1670"/>
      <c r="F381" s="1671"/>
      <c r="G381" s="1671"/>
      <c r="H381" s="1671"/>
      <c r="I381" s="2101"/>
      <c r="J381" s="1648"/>
      <c r="K381" s="1648"/>
    </row>
    <row r="382">
      <c r="A382" s="4"/>
      <c r="B382" s="1677"/>
      <c r="C382" s="1677"/>
      <c r="D382" s="1677"/>
      <c r="E382" s="1678"/>
      <c r="F382" s="1679"/>
      <c r="G382" s="1679"/>
      <c r="H382" s="1679"/>
      <c r="I382" s="2098"/>
      <c r="J382" s="1656"/>
      <c r="K382" s="1656"/>
    </row>
    <row r="383">
      <c r="A383" s="4"/>
      <c r="B383" s="1658"/>
      <c r="C383" s="1658"/>
      <c r="D383" s="1658"/>
      <c r="E383" s="1670"/>
      <c r="F383" s="1671"/>
      <c r="G383" s="1671"/>
      <c r="H383" s="1671"/>
      <c r="I383" s="2101"/>
      <c r="J383" s="1648"/>
      <c r="K383" s="1648"/>
    </row>
    <row r="384">
      <c r="A384" s="4"/>
      <c r="B384" s="1677"/>
      <c r="C384" s="1677"/>
      <c r="D384" s="1677"/>
      <c r="E384" s="1678"/>
      <c r="F384" s="1679"/>
      <c r="G384" s="1679"/>
      <c r="H384" s="1679"/>
      <c r="I384" s="2098"/>
      <c r="J384" s="1656"/>
      <c r="K384" s="1656"/>
    </row>
    <row r="385">
      <c r="A385" s="4"/>
      <c r="B385" s="1658"/>
      <c r="C385" s="1658"/>
      <c r="D385" s="1658"/>
      <c r="E385" s="1670"/>
      <c r="F385" s="1671"/>
      <c r="G385" s="1671"/>
      <c r="H385" s="1671"/>
      <c r="I385" s="2101"/>
      <c r="J385" s="1648"/>
      <c r="K385" s="1648"/>
    </row>
    <row r="386">
      <c r="A386" s="4"/>
      <c r="B386" s="1677"/>
      <c r="C386" s="1677"/>
      <c r="D386" s="1677"/>
      <c r="E386" s="1678"/>
      <c r="F386" s="1679"/>
      <c r="G386" s="1679"/>
      <c r="H386" s="1679"/>
      <c r="I386" s="2098"/>
      <c r="J386" s="1656"/>
      <c r="K386" s="1656"/>
    </row>
    <row r="387">
      <c r="A387" s="4"/>
      <c r="B387" s="1658"/>
      <c r="C387" s="1658"/>
      <c r="D387" s="1658"/>
      <c r="E387" s="1670"/>
      <c r="F387" s="1671"/>
      <c r="G387" s="1671"/>
      <c r="H387" s="1671"/>
      <c r="I387" s="2101"/>
      <c r="J387" s="1648"/>
      <c r="K387" s="1648"/>
    </row>
    <row r="388">
      <c r="A388" s="4"/>
      <c r="B388" s="1677"/>
      <c r="C388" s="1677"/>
      <c r="D388" s="1677"/>
      <c r="E388" s="1678"/>
      <c r="F388" s="1679"/>
      <c r="G388" s="1679"/>
      <c r="H388" s="1679"/>
      <c r="I388" s="2098"/>
      <c r="J388" s="1656"/>
      <c r="K388" s="1656"/>
    </row>
    <row r="389">
      <c r="A389" s="4"/>
      <c r="B389" s="1658"/>
      <c r="C389" s="1658"/>
      <c r="D389" s="1658"/>
      <c r="E389" s="1670"/>
      <c r="F389" s="1671"/>
      <c r="G389" s="1671"/>
      <c r="H389" s="1671"/>
      <c r="I389" s="2101"/>
      <c r="J389" s="1648"/>
      <c r="K389" s="1648"/>
    </row>
    <row r="390">
      <c r="A390" s="4"/>
      <c r="B390" s="1677"/>
      <c r="C390" s="1677"/>
      <c r="D390" s="1677"/>
      <c r="E390" s="1678"/>
      <c r="F390" s="1679"/>
      <c r="G390" s="1679"/>
      <c r="H390" s="1679"/>
      <c r="I390" s="2098"/>
      <c r="J390" s="1656"/>
      <c r="K390" s="1656"/>
    </row>
    <row r="391">
      <c r="A391" s="4"/>
      <c r="B391" s="1658"/>
      <c r="C391" s="1658"/>
      <c r="D391" s="1658"/>
      <c r="E391" s="1670"/>
      <c r="F391" s="1671"/>
      <c r="G391" s="1671"/>
      <c r="H391" s="1671"/>
      <c r="I391" s="2101"/>
      <c r="J391" s="1648"/>
      <c r="K391" s="1648"/>
    </row>
    <row r="392">
      <c r="A392" s="4"/>
      <c r="B392" s="1677"/>
      <c r="C392" s="1677"/>
      <c r="D392" s="1677"/>
      <c r="E392" s="1678"/>
      <c r="F392" s="1679"/>
      <c r="G392" s="1679"/>
      <c r="H392" s="1679"/>
      <c r="I392" s="2098"/>
      <c r="J392" s="1656"/>
      <c r="K392" s="1656"/>
    </row>
    <row r="393">
      <c r="A393" s="4"/>
      <c r="B393" s="1658"/>
      <c r="C393" s="1658"/>
      <c r="D393" s="1658"/>
      <c r="E393" s="1670"/>
      <c r="F393" s="1671"/>
      <c r="G393" s="1671"/>
      <c r="H393" s="1671"/>
      <c r="I393" s="2101"/>
      <c r="J393" s="1648"/>
      <c r="K393" s="1648"/>
    </row>
    <row r="394">
      <c r="A394" s="4"/>
      <c r="B394" s="1677"/>
      <c r="C394" s="1677"/>
      <c r="D394" s="1677"/>
      <c r="E394" s="1678"/>
      <c r="F394" s="1679"/>
      <c r="G394" s="1679"/>
      <c r="H394" s="1679"/>
      <c r="I394" s="2098"/>
      <c r="J394" s="1656"/>
      <c r="K394" s="1656"/>
    </row>
    <row r="395">
      <c r="A395" s="4"/>
      <c r="B395" s="1658"/>
      <c r="C395" s="1658"/>
      <c r="D395" s="1658"/>
      <c r="E395" s="1670"/>
      <c r="F395" s="1671"/>
      <c r="G395" s="1671"/>
      <c r="H395" s="1671"/>
      <c r="I395" s="2101"/>
      <c r="J395" s="1648"/>
      <c r="K395" s="1648"/>
    </row>
    <row r="396">
      <c r="A396" s="4"/>
      <c r="B396" s="1677"/>
      <c r="C396" s="1677"/>
      <c r="D396" s="1677"/>
      <c r="E396" s="1678"/>
      <c r="F396" s="1679"/>
      <c r="G396" s="1679"/>
      <c r="H396" s="1679"/>
      <c r="I396" s="2098"/>
      <c r="J396" s="1656"/>
      <c r="K396" s="1656"/>
    </row>
    <row r="397">
      <c r="A397" s="4"/>
      <c r="B397" s="1658"/>
      <c r="C397" s="1658"/>
      <c r="D397" s="1658"/>
      <c r="E397" s="1670"/>
      <c r="F397" s="1671"/>
      <c r="G397" s="1671"/>
      <c r="H397" s="1671"/>
      <c r="I397" s="2101"/>
      <c r="J397" s="1648"/>
      <c r="K397" s="1648"/>
    </row>
    <row r="398">
      <c r="A398" s="4"/>
      <c r="B398" s="1677"/>
      <c r="C398" s="1677"/>
      <c r="D398" s="1677"/>
      <c r="E398" s="1678"/>
      <c r="F398" s="1679"/>
      <c r="G398" s="1679"/>
      <c r="H398" s="1679"/>
      <c r="I398" s="2098"/>
      <c r="J398" s="1656"/>
      <c r="K398" s="1656"/>
    </row>
    <row r="399">
      <c r="A399" s="4"/>
      <c r="B399" s="1658"/>
      <c r="C399" s="1658"/>
      <c r="D399" s="1658"/>
      <c r="E399" s="1670"/>
      <c r="F399" s="1671"/>
      <c r="G399" s="1671"/>
      <c r="H399" s="1671"/>
      <c r="I399" s="2101"/>
      <c r="J399" s="1648"/>
      <c r="K399" s="1648"/>
    </row>
    <row r="400">
      <c r="A400" s="4"/>
      <c r="B400" s="1677"/>
      <c r="C400" s="1677"/>
      <c r="D400" s="1677"/>
      <c r="E400" s="1678"/>
      <c r="F400" s="1679"/>
      <c r="G400" s="1679"/>
      <c r="H400" s="1679"/>
      <c r="I400" s="2098"/>
      <c r="J400" s="1656"/>
      <c r="K400" s="1656"/>
    </row>
    <row r="401">
      <c r="A401" s="4"/>
      <c r="B401" s="1658"/>
      <c r="C401" s="1658"/>
      <c r="D401" s="1658"/>
      <c r="E401" s="1670"/>
      <c r="F401" s="1671"/>
      <c r="G401" s="1671"/>
      <c r="H401" s="1671"/>
      <c r="I401" s="2101"/>
      <c r="J401" s="1648"/>
      <c r="K401" s="1648"/>
    </row>
    <row r="402">
      <c r="A402" s="4"/>
      <c r="B402" s="1677"/>
      <c r="C402" s="1677"/>
      <c r="D402" s="1677"/>
      <c r="E402" s="1678"/>
      <c r="F402" s="1679"/>
      <c r="G402" s="1679"/>
      <c r="H402" s="1679"/>
      <c r="I402" s="2098"/>
      <c r="J402" s="1656"/>
      <c r="K402" s="1656"/>
    </row>
    <row r="403">
      <c r="A403" s="4"/>
      <c r="B403" s="1658"/>
      <c r="C403" s="1658"/>
      <c r="D403" s="1658"/>
      <c r="E403" s="1670"/>
      <c r="F403" s="1671"/>
      <c r="G403" s="1671"/>
      <c r="H403" s="1671"/>
      <c r="I403" s="2101"/>
      <c r="J403" s="1648"/>
      <c r="K403" s="1648"/>
    </row>
    <row r="404">
      <c r="A404" s="4"/>
      <c r="B404" s="1677"/>
      <c r="C404" s="1677"/>
      <c r="D404" s="1677"/>
      <c r="E404" s="1678"/>
      <c r="F404" s="1679"/>
      <c r="G404" s="1679"/>
      <c r="H404" s="1679"/>
      <c r="I404" s="2098"/>
      <c r="J404" s="1656"/>
      <c r="K404" s="1656"/>
    </row>
    <row r="405">
      <c r="A405" s="4"/>
      <c r="B405" s="1658"/>
      <c r="C405" s="1658"/>
      <c r="D405" s="1658"/>
      <c r="E405" s="1670"/>
      <c r="F405" s="1671"/>
      <c r="G405" s="1671"/>
      <c r="H405" s="1671"/>
      <c r="I405" s="2101"/>
      <c r="J405" s="1648"/>
      <c r="K405" s="1648"/>
    </row>
    <row r="406">
      <c r="A406" s="4"/>
      <c r="B406" s="1677"/>
      <c r="C406" s="1677"/>
      <c r="D406" s="1677"/>
      <c r="E406" s="1678"/>
      <c r="F406" s="1679"/>
      <c r="G406" s="1679"/>
      <c r="H406" s="1679"/>
      <c r="I406" s="2098"/>
      <c r="J406" s="1656"/>
      <c r="K406" s="1656"/>
    </row>
    <row r="407">
      <c r="A407" s="4"/>
      <c r="B407" s="1658"/>
      <c r="C407" s="1658"/>
      <c r="D407" s="1658"/>
      <c r="E407" s="1670"/>
      <c r="F407" s="1671"/>
      <c r="G407" s="1671"/>
      <c r="H407" s="1671"/>
      <c r="I407" s="2101"/>
      <c r="J407" s="1648"/>
      <c r="K407" s="1648"/>
    </row>
    <row r="408">
      <c r="A408" s="4"/>
      <c r="B408" s="1677"/>
      <c r="C408" s="1677"/>
      <c r="D408" s="1677"/>
      <c r="E408" s="1678"/>
      <c r="F408" s="1679"/>
      <c r="G408" s="1679"/>
      <c r="H408" s="1679"/>
      <c r="I408" s="2098"/>
      <c r="J408" s="1656"/>
      <c r="K408" s="1656"/>
    </row>
    <row r="409">
      <c r="A409" s="4"/>
      <c r="B409" s="1658"/>
      <c r="C409" s="1658"/>
      <c r="D409" s="1658"/>
      <c r="E409" s="1670"/>
      <c r="F409" s="1671"/>
      <c r="G409" s="1671"/>
      <c r="H409" s="1671"/>
      <c r="I409" s="2101"/>
      <c r="J409" s="1648"/>
      <c r="K409" s="1648"/>
    </row>
    <row r="410">
      <c r="A410" s="4"/>
      <c r="B410" s="1677"/>
      <c r="C410" s="1677"/>
      <c r="D410" s="1677"/>
      <c r="E410" s="1678"/>
      <c r="F410" s="1679"/>
      <c r="G410" s="1679"/>
      <c r="H410" s="1679"/>
      <c r="I410" s="2098"/>
      <c r="J410" s="1656"/>
      <c r="K410" s="1656"/>
    </row>
    <row r="411">
      <c r="A411" s="4"/>
      <c r="B411" s="1658"/>
      <c r="C411" s="1658"/>
      <c r="D411" s="1658"/>
      <c r="E411" s="1670"/>
      <c r="F411" s="1671"/>
      <c r="G411" s="1671"/>
      <c r="H411" s="1671"/>
      <c r="I411" s="2101"/>
      <c r="J411" s="1648"/>
      <c r="K411" s="1648"/>
    </row>
    <row r="412">
      <c r="A412" s="4"/>
      <c r="B412" s="1677"/>
      <c r="C412" s="1677"/>
      <c r="D412" s="1677"/>
      <c r="E412" s="1678"/>
      <c r="F412" s="1679"/>
      <c r="G412" s="1679"/>
      <c r="H412" s="1679"/>
      <c r="I412" s="2098"/>
      <c r="J412" s="1656"/>
      <c r="K412" s="1656"/>
    </row>
    <row r="413">
      <c r="A413" s="4"/>
      <c r="B413" s="1658"/>
      <c r="C413" s="1658"/>
      <c r="D413" s="1658"/>
      <c r="E413" s="1670"/>
      <c r="F413" s="1671"/>
      <c r="G413" s="1671"/>
      <c r="H413" s="1671"/>
      <c r="I413" s="2101"/>
      <c r="J413" s="1648"/>
      <c r="K413" s="1648"/>
    </row>
    <row r="414">
      <c r="A414" s="4"/>
      <c r="B414" s="1677"/>
      <c r="C414" s="1677"/>
      <c r="D414" s="1677"/>
      <c r="E414" s="1678"/>
      <c r="F414" s="1679"/>
      <c r="G414" s="1679"/>
      <c r="H414" s="1679"/>
      <c r="I414" s="2098"/>
      <c r="J414" s="1656"/>
      <c r="K414" s="1656"/>
    </row>
    <row r="415">
      <c r="A415" s="4"/>
      <c r="B415" s="1658"/>
      <c r="C415" s="1658"/>
      <c r="D415" s="1658"/>
      <c r="E415" s="1670"/>
      <c r="F415" s="1671"/>
      <c r="G415" s="1671"/>
      <c r="H415" s="1671"/>
      <c r="I415" s="2101"/>
      <c r="J415" s="1648"/>
      <c r="K415" s="1648"/>
    </row>
    <row r="416">
      <c r="A416" s="4"/>
      <c r="B416" s="1677"/>
      <c r="C416" s="1677"/>
      <c r="D416" s="1677"/>
      <c r="E416" s="1678"/>
      <c r="F416" s="1679"/>
      <c r="G416" s="1679"/>
      <c r="H416" s="1679"/>
      <c r="I416" s="2098"/>
      <c r="J416" s="1656"/>
      <c r="K416" s="1656"/>
    </row>
    <row r="417">
      <c r="A417" s="4"/>
      <c r="B417" s="1658"/>
      <c r="C417" s="1658"/>
      <c r="D417" s="1658"/>
      <c r="E417" s="1670"/>
      <c r="F417" s="1671"/>
      <c r="G417" s="1671"/>
      <c r="H417" s="1671"/>
      <c r="I417" s="2101"/>
      <c r="J417" s="1648"/>
      <c r="K417" s="1648"/>
    </row>
    <row r="418">
      <c r="A418" s="4"/>
      <c r="B418" s="1677"/>
      <c r="C418" s="1677"/>
      <c r="D418" s="1677"/>
      <c r="E418" s="1678"/>
      <c r="F418" s="1679"/>
      <c r="G418" s="1679"/>
      <c r="H418" s="1679"/>
      <c r="I418" s="2098"/>
      <c r="J418" s="1656"/>
      <c r="K418" s="1656"/>
    </row>
    <row r="419">
      <c r="A419" s="4"/>
      <c r="B419" s="1658"/>
      <c r="C419" s="1658"/>
      <c r="D419" s="1658"/>
      <c r="E419" s="1670"/>
      <c r="F419" s="1671"/>
      <c r="G419" s="1671"/>
      <c r="H419" s="1671"/>
      <c r="I419" s="2101"/>
      <c r="J419" s="1648"/>
      <c r="K419" s="1648"/>
    </row>
    <row r="420">
      <c r="A420" s="4"/>
      <c r="B420" s="1677"/>
      <c r="C420" s="1677"/>
      <c r="D420" s="1677"/>
      <c r="E420" s="1678"/>
      <c r="F420" s="1679"/>
      <c r="G420" s="1679"/>
      <c r="H420" s="1679"/>
      <c r="I420" s="2098"/>
      <c r="J420" s="1656"/>
      <c r="K420" s="1656"/>
    </row>
    <row r="421">
      <c r="A421" s="4"/>
      <c r="B421" s="1658"/>
      <c r="C421" s="1658"/>
      <c r="D421" s="1658"/>
      <c r="E421" s="1670"/>
      <c r="F421" s="1671"/>
      <c r="G421" s="1671"/>
      <c r="H421" s="1671"/>
      <c r="I421" s="2101"/>
      <c r="J421" s="1648"/>
      <c r="K421" s="1648"/>
    </row>
    <row r="422">
      <c r="A422" s="4"/>
      <c r="B422" s="1677"/>
      <c r="C422" s="1677"/>
      <c r="D422" s="1677"/>
      <c r="E422" s="1678"/>
      <c r="F422" s="1679"/>
      <c r="G422" s="1679"/>
      <c r="H422" s="1679"/>
      <c r="I422" s="2098"/>
      <c r="J422" s="1656"/>
      <c r="K422" s="1656"/>
    </row>
    <row r="423">
      <c r="A423" s="4"/>
      <c r="B423" s="1658"/>
      <c r="C423" s="1658"/>
      <c r="D423" s="1658"/>
      <c r="E423" s="1670"/>
      <c r="F423" s="1671"/>
      <c r="G423" s="1671"/>
      <c r="H423" s="1671"/>
      <c r="I423" s="2101"/>
      <c r="J423" s="1648"/>
      <c r="K423" s="1648"/>
    </row>
    <row r="424">
      <c r="A424" s="4"/>
      <c r="B424" s="1677"/>
      <c r="C424" s="1677"/>
      <c r="D424" s="1677"/>
      <c r="E424" s="1678"/>
      <c r="F424" s="1679"/>
      <c r="G424" s="1679"/>
      <c r="H424" s="1679"/>
      <c r="I424" s="2098"/>
      <c r="J424" s="1656"/>
      <c r="K424" s="1656"/>
    </row>
    <row r="425">
      <c r="A425" s="4"/>
      <c r="B425" s="1658"/>
      <c r="C425" s="1658"/>
      <c r="D425" s="1658"/>
      <c r="E425" s="1670"/>
      <c r="F425" s="1671"/>
      <c r="G425" s="1671"/>
      <c r="H425" s="1671"/>
      <c r="I425" s="2101"/>
      <c r="J425" s="1648"/>
      <c r="K425" s="1648"/>
    </row>
    <row r="426">
      <c r="A426" s="4"/>
      <c r="B426" s="1677"/>
      <c r="C426" s="1677"/>
      <c r="D426" s="1677"/>
      <c r="E426" s="1678"/>
      <c r="F426" s="1679"/>
      <c r="G426" s="1679"/>
      <c r="H426" s="1679"/>
      <c r="I426" s="2098"/>
      <c r="J426" s="1656"/>
      <c r="K426" s="1656"/>
    </row>
    <row r="427">
      <c r="A427" s="4"/>
      <c r="B427" s="1658"/>
      <c r="C427" s="1658"/>
      <c r="D427" s="1658"/>
      <c r="E427" s="1670"/>
      <c r="F427" s="1671"/>
      <c r="G427" s="1671"/>
      <c r="H427" s="1671"/>
      <c r="I427" s="2101"/>
      <c r="J427" s="1648"/>
      <c r="K427" s="1648"/>
    </row>
    <row r="428">
      <c r="A428" s="4"/>
      <c r="B428" s="1677"/>
      <c r="C428" s="1677"/>
      <c r="D428" s="1677"/>
      <c r="E428" s="1678"/>
      <c r="F428" s="1679"/>
      <c r="G428" s="1679"/>
      <c r="H428" s="1679"/>
      <c r="I428" s="2098"/>
      <c r="J428" s="1656"/>
      <c r="K428" s="1656"/>
    </row>
    <row r="429">
      <c r="A429" s="4"/>
      <c r="B429" s="1658"/>
      <c r="C429" s="1658"/>
      <c r="D429" s="1658"/>
      <c r="E429" s="1670"/>
      <c r="F429" s="1671"/>
      <c r="G429" s="1671"/>
      <c r="H429" s="1671"/>
      <c r="I429" s="2101"/>
      <c r="J429" s="1648"/>
      <c r="K429" s="1648"/>
    </row>
    <row r="430">
      <c r="A430" s="4"/>
      <c r="B430" s="1677"/>
      <c r="C430" s="1677"/>
      <c r="D430" s="1677"/>
      <c r="E430" s="1678"/>
      <c r="F430" s="1679"/>
      <c r="G430" s="1679"/>
      <c r="H430" s="1679"/>
      <c r="I430" s="2098"/>
      <c r="J430" s="1656"/>
      <c r="K430" s="1656"/>
    </row>
    <row r="431">
      <c r="A431" s="4"/>
      <c r="B431" s="1658"/>
      <c r="C431" s="1658"/>
      <c r="D431" s="1658"/>
      <c r="E431" s="1670"/>
      <c r="F431" s="1671"/>
      <c r="G431" s="1671"/>
      <c r="H431" s="1671"/>
      <c r="I431" s="2101"/>
      <c r="J431" s="1648"/>
      <c r="K431" s="1648"/>
    </row>
    <row r="432">
      <c r="A432" s="4"/>
      <c r="B432" s="1677"/>
      <c r="C432" s="1677"/>
      <c r="D432" s="1677"/>
      <c r="E432" s="1678"/>
      <c r="F432" s="1679"/>
      <c r="G432" s="1679"/>
      <c r="H432" s="1679"/>
      <c r="I432" s="2098"/>
      <c r="J432" s="1656"/>
      <c r="K432" s="1656"/>
    </row>
    <row r="433">
      <c r="A433" s="4"/>
      <c r="B433" s="1658"/>
      <c r="C433" s="1658"/>
      <c r="D433" s="1658"/>
      <c r="E433" s="1670"/>
      <c r="F433" s="1671"/>
      <c r="G433" s="1671"/>
      <c r="H433" s="1671"/>
      <c r="I433" s="2101"/>
      <c r="J433" s="1648"/>
      <c r="K433" s="1648"/>
    </row>
    <row r="434">
      <c r="A434" s="4"/>
      <c r="B434" s="1677"/>
      <c r="C434" s="1677"/>
      <c r="D434" s="1677"/>
      <c r="E434" s="1678"/>
      <c r="F434" s="1679"/>
      <c r="G434" s="1679"/>
      <c r="H434" s="1679"/>
      <c r="I434" s="2098"/>
      <c r="J434" s="1656"/>
      <c r="K434" s="1656"/>
    </row>
    <row r="435">
      <c r="A435" s="4"/>
      <c r="B435" s="1658"/>
      <c r="C435" s="1658"/>
      <c r="D435" s="1658"/>
      <c r="E435" s="1670"/>
      <c r="F435" s="1671"/>
      <c r="G435" s="1671"/>
      <c r="H435" s="1671"/>
      <c r="I435" s="2101"/>
      <c r="J435" s="1648"/>
      <c r="K435" s="1648"/>
    </row>
    <row r="436">
      <c r="A436" s="4"/>
      <c r="B436" s="1677"/>
      <c r="C436" s="1677"/>
      <c r="D436" s="1677"/>
      <c r="E436" s="1678"/>
      <c r="F436" s="1679"/>
      <c r="G436" s="1679"/>
      <c r="H436" s="1679"/>
      <c r="I436" s="2098"/>
      <c r="J436" s="1656"/>
      <c r="K436" s="1656"/>
    </row>
    <row r="437">
      <c r="A437" s="4"/>
      <c r="B437" s="1658"/>
      <c r="C437" s="1658"/>
      <c r="D437" s="1658"/>
      <c r="E437" s="1670"/>
      <c r="F437" s="1671"/>
      <c r="G437" s="1671"/>
      <c r="H437" s="1671"/>
      <c r="I437" s="2101"/>
      <c r="J437" s="1648"/>
      <c r="K437" s="1648"/>
    </row>
    <row r="438">
      <c r="A438" s="4"/>
      <c r="B438" s="1677"/>
      <c r="C438" s="1677"/>
      <c r="D438" s="1677"/>
      <c r="E438" s="1678"/>
      <c r="F438" s="1679"/>
      <c r="G438" s="1679"/>
      <c r="H438" s="1679"/>
      <c r="I438" s="2098"/>
      <c r="J438" s="1656"/>
      <c r="K438" s="1656"/>
    </row>
    <row r="439">
      <c r="A439" s="4"/>
      <c r="B439" s="1658"/>
      <c r="C439" s="1658"/>
      <c r="D439" s="1658"/>
      <c r="E439" s="1670"/>
      <c r="F439" s="1671"/>
      <c r="G439" s="1671"/>
      <c r="H439" s="1671"/>
      <c r="I439" s="2101"/>
      <c r="J439" s="1648"/>
      <c r="K439" s="1648"/>
    </row>
    <row r="440">
      <c r="A440" s="4"/>
      <c r="B440" s="1677"/>
      <c r="C440" s="1677"/>
      <c r="D440" s="1677"/>
      <c r="E440" s="1678"/>
      <c r="F440" s="1679"/>
      <c r="G440" s="1679"/>
      <c r="H440" s="1679"/>
      <c r="I440" s="2098"/>
      <c r="J440" s="1656"/>
      <c r="K440" s="1656"/>
    </row>
    <row r="441">
      <c r="A441" s="4"/>
      <c r="B441" s="1658"/>
      <c r="C441" s="1658"/>
      <c r="D441" s="1658"/>
      <c r="E441" s="1670"/>
      <c r="F441" s="1671"/>
      <c r="G441" s="1671"/>
      <c r="H441" s="1671"/>
      <c r="I441" s="2101"/>
      <c r="J441" s="1648"/>
      <c r="K441" s="1648"/>
    </row>
    <row r="442">
      <c r="A442" s="4"/>
      <c r="B442" s="1677"/>
      <c r="C442" s="1677"/>
      <c r="D442" s="1677"/>
      <c r="E442" s="1678"/>
      <c r="F442" s="1679"/>
      <c r="G442" s="1679"/>
      <c r="H442" s="1679"/>
      <c r="I442" s="2098"/>
      <c r="J442" s="1656"/>
      <c r="K442" s="1656"/>
    </row>
    <row r="443">
      <c r="A443" s="4"/>
      <c r="B443" s="1658"/>
      <c r="C443" s="1658"/>
      <c r="D443" s="1658"/>
      <c r="E443" s="1670"/>
      <c r="F443" s="1671"/>
      <c r="G443" s="1671"/>
      <c r="H443" s="1671"/>
      <c r="I443" s="2101"/>
      <c r="J443" s="1648"/>
      <c r="K443" s="1648"/>
    </row>
    <row r="444">
      <c r="A444" s="4"/>
      <c r="B444" s="1677"/>
      <c r="C444" s="1677"/>
      <c r="D444" s="1677"/>
      <c r="E444" s="1678"/>
      <c r="F444" s="1679"/>
      <c r="G444" s="1679"/>
      <c r="H444" s="1679"/>
      <c r="I444" s="2098"/>
      <c r="J444" s="1656"/>
      <c r="K444" s="1656"/>
    </row>
    <row r="445">
      <c r="A445" s="4"/>
      <c r="B445" s="1658"/>
      <c r="C445" s="1658"/>
      <c r="D445" s="1658"/>
      <c r="E445" s="1670"/>
      <c r="F445" s="1671"/>
      <c r="G445" s="1671"/>
      <c r="H445" s="1671"/>
      <c r="I445" s="2101"/>
      <c r="J445" s="1648"/>
      <c r="K445" s="1648"/>
    </row>
    <row r="446">
      <c r="A446" s="4"/>
      <c r="B446" s="1677"/>
      <c r="C446" s="1677"/>
      <c r="D446" s="1677"/>
      <c r="E446" s="1678"/>
      <c r="F446" s="1679"/>
      <c r="G446" s="1679"/>
      <c r="H446" s="1679"/>
      <c r="I446" s="2098"/>
      <c r="J446" s="1656"/>
      <c r="K446" s="1656"/>
    </row>
    <row r="447">
      <c r="A447" s="4"/>
      <c r="B447" s="1658"/>
      <c r="C447" s="1658"/>
      <c r="D447" s="1658"/>
      <c r="E447" s="1670"/>
      <c r="F447" s="1671"/>
      <c r="G447" s="1671"/>
      <c r="H447" s="1671"/>
      <c r="I447" s="2101"/>
      <c r="J447" s="1648"/>
      <c r="K447" s="1648"/>
    </row>
    <row r="448">
      <c r="A448" s="4"/>
      <c r="B448" s="1677"/>
      <c r="C448" s="1677"/>
      <c r="D448" s="1677"/>
      <c r="E448" s="1678"/>
      <c r="F448" s="1679"/>
      <c r="G448" s="1679"/>
      <c r="H448" s="1679"/>
      <c r="I448" s="2098"/>
      <c r="J448" s="1656"/>
      <c r="K448" s="1656"/>
    </row>
    <row r="449">
      <c r="A449" s="4"/>
      <c r="B449" s="1658"/>
      <c r="C449" s="1658"/>
      <c r="D449" s="1658"/>
      <c r="E449" s="1670"/>
      <c r="F449" s="1671"/>
      <c r="G449" s="1671"/>
      <c r="H449" s="1671"/>
      <c r="I449" s="2101"/>
      <c r="J449" s="1648"/>
      <c r="K449" s="1648"/>
    </row>
    <row r="450">
      <c r="A450" s="4"/>
      <c r="B450" s="1677"/>
      <c r="C450" s="1677"/>
      <c r="D450" s="1677"/>
      <c r="E450" s="1678"/>
      <c r="F450" s="1679"/>
      <c r="G450" s="1679"/>
      <c r="H450" s="1679"/>
      <c r="I450" s="2098"/>
      <c r="J450" s="1656"/>
      <c r="K450" s="1656"/>
    </row>
    <row r="451">
      <c r="A451" s="4"/>
      <c r="B451" s="1658"/>
      <c r="C451" s="1658"/>
      <c r="D451" s="1658"/>
      <c r="E451" s="1670"/>
      <c r="F451" s="1671"/>
      <c r="G451" s="1671"/>
      <c r="H451" s="1671"/>
      <c r="I451" s="2101"/>
      <c r="J451" s="1648"/>
      <c r="K451" s="1648"/>
    </row>
    <row r="452">
      <c r="A452" s="4"/>
      <c r="B452" s="1677"/>
      <c r="C452" s="1677"/>
      <c r="D452" s="1677"/>
      <c r="E452" s="1678"/>
      <c r="F452" s="1679"/>
      <c r="G452" s="1679"/>
      <c r="H452" s="1679"/>
      <c r="I452" s="2098"/>
      <c r="J452" s="1656"/>
      <c r="K452" s="1656"/>
    </row>
    <row r="453">
      <c r="A453" s="4"/>
      <c r="B453" s="1658"/>
      <c r="C453" s="1658"/>
      <c r="D453" s="1658"/>
      <c r="E453" s="1670"/>
      <c r="F453" s="1671"/>
      <c r="G453" s="1671"/>
      <c r="H453" s="1671"/>
      <c r="I453" s="2101"/>
      <c r="J453" s="1648"/>
      <c r="K453" s="1648"/>
    </row>
    <row r="454">
      <c r="A454" s="4"/>
      <c r="B454" s="1677"/>
      <c r="C454" s="1677"/>
      <c r="D454" s="1677"/>
      <c r="E454" s="1678"/>
      <c r="F454" s="1679"/>
      <c r="G454" s="1679"/>
      <c r="H454" s="1679"/>
      <c r="I454" s="2098"/>
      <c r="J454" s="1656"/>
      <c r="K454" s="1656"/>
    </row>
    <row r="455">
      <c r="A455" s="4"/>
      <c r="B455" s="1658"/>
      <c r="C455" s="1658"/>
      <c r="D455" s="1658"/>
      <c r="E455" s="1670"/>
      <c r="F455" s="1671"/>
      <c r="G455" s="1671"/>
      <c r="H455" s="1671"/>
      <c r="I455" s="2101"/>
      <c r="J455" s="1648"/>
      <c r="K455" s="1648"/>
    </row>
    <row r="456">
      <c r="A456" s="4"/>
      <c r="B456" s="1677"/>
      <c r="C456" s="1677"/>
      <c r="D456" s="1677"/>
      <c r="E456" s="1678"/>
      <c r="F456" s="1679"/>
      <c r="G456" s="1679"/>
      <c r="H456" s="1679"/>
      <c r="I456" s="2098"/>
      <c r="J456" s="1656"/>
      <c r="K456" s="1656"/>
    </row>
    <row r="457">
      <c r="A457" s="4"/>
      <c r="B457" s="1658"/>
      <c r="C457" s="1658"/>
      <c r="D457" s="1658"/>
      <c r="E457" s="1670"/>
      <c r="F457" s="1671"/>
      <c r="G457" s="1671"/>
      <c r="H457" s="1671"/>
      <c r="I457" s="2101"/>
      <c r="J457" s="1648"/>
      <c r="K457" s="1648"/>
    </row>
    <row r="458">
      <c r="A458" s="4"/>
      <c r="B458" s="1677"/>
      <c r="C458" s="1677"/>
      <c r="D458" s="1677"/>
      <c r="E458" s="1678"/>
      <c r="F458" s="1679"/>
      <c r="G458" s="1679"/>
      <c r="H458" s="1679"/>
      <c r="I458" s="2098"/>
      <c r="J458" s="1656"/>
      <c r="K458" s="1656"/>
    </row>
    <row r="459">
      <c r="A459" s="4"/>
      <c r="B459" s="1658"/>
      <c r="C459" s="1658"/>
      <c r="D459" s="1658"/>
      <c r="E459" s="1670"/>
      <c r="F459" s="1671"/>
      <c r="G459" s="1671"/>
      <c r="H459" s="1671"/>
      <c r="I459" s="2101"/>
      <c r="J459" s="1648"/>
      <c r="K459" s="1648"/>
    </row>
    <row r="460">
      <c r="A460" s="4"/>
      <c r="B460" s="1677"/>
      <c r="C460" s="1677"/>
      <c r="D460" s="1677"/>
      <c r="E460" s="1678"/>
      <c r="F460" s="1679"/>
      <c r="G460" s="1679"/>
      <c r="H460" s="1679"/>
      <c r="I460" s="2098"/>
      <c r="J460" s="1656"/>
      <c r="K460" s="1656"/>
    </row>
    <row r="461">
      <c r="A461" s="4"/>
      <c r="B461" s="1658"/>
      <c r="C461" s="1658"/>
      <c r="D461" s="1658"/>
      <c r="E461" s="1670"/>
      <c r="F461" s="1671"/>
      <c r="G461" s="1671"/>
      <c r="H461" s="1671"/>
      <c r="I461" s="2101"/>
      <c r="J461" s="1648"/>
      <c r="K461" s="1648"/>
    </row>
    <row r="462">
      <c r="A462" s="4"/>
      <c r="B462" s="1677"/>
      <c r="C462" s="1677"/>
      <c r="D462" s="1677"/>
      <c r="E462" s="1678"/>
      <c r="F462" s="1679"/>
      <c r="G462" s="1679"/>
      <c r="H462" s="1679"/>
      <c r="I462" s="2098"/>
      <c r="J462" s="1656"/>
      <c r="K462" s="1656"/>
    </row>
    <row r="463">
      <c r="A463" s="4"/>
      <c r="B463" s="1658"/>
      <c r="C463" s="1658"/>
      <c r="D463" s="1658"/>
      <c r="E463" s="1670"/>
      <c r="F463" s="1671"/>
      <c r="G463" s="1671"/>
      <c r="H463" s="1671"/>
      <c r="I463" s="2101"/>
      <c r="J463" s="1648"/>
      <c r="K463" s="1648"/>
    </row>
    <row r="464">
      <c r="A464" s="4"/>
      <c r="B464" s="1677"/>
      <c r="C464" s="1677"/>
      <c r="D464" s="1677"/>
      <c r="E464" s="1678"/>
      <c r="F464" s="1679"/>
      <c r="G464" s="1679"/>
      <c r="H464" s="1679"/>
      <c r="I464" s="2098"/>
      <c r="J464" s="1656"/>
      <c r="K464" s="1656"/>
    </row>
    <row r="465">
      <c r="A465" s="4"/>
      <c r="B465" s="1658"/>
      <c r="C465" s="1658"/>
      <c r="D465" s="1658"/>
      <c r="E465" s="1670"/>
      <c r="F465" s="1671"/>
      <c r="G465" s="1671"/>
      <c r="H465" s="1671"/>
      <c r="I465" s="2101"/>
      <c r="J465" s="1648"/>
      <c r="K465" s="1648"/>
    </row>
    <row r="466">
      <c r="A466" s="4"/>
      <c r="B466" s="1677"/>
      <c r="C466" s="1677"/>
      <c r="D466" s="1677"/>
      <c r="E466" s="1678"/>
      <c r="F466" s="1679"/>
      <c r="G466" s="1679"/>
      <c r="H466" s="1679"/>
      <c r="I466" s="2098"/>
      <c r="J466" s="1656"/>
      <c r="K466" s="1656"/>
    </row>
    <row r="467">
      <c r="A467" s="4"/>
      <c r="B467" s="1658"/>
      <c r="C467" s="1658"/>
      <c r="D467" s="1658"/>
      <c r="E467" s="1670"/>
      <c r="F467" s="1671"/>
      <c r="G467" s="1671"/>
      <c r="H467" s="1671"/>
      <c r="I467" s="2101"/>
      <c r="J467" s="1648"/>
      <c r="K467" s="1648"/>
    </row>
    <row r="468">
      <c r="A468" s="4"/>
      <c r="B468" s="1677"/>
      <c r="C468" s="1677"/>
      <c r="D468" s="1677"/>
      <c r="E468" s="1678"/>
      <c r="F468" s="1679"/>
      <c r="G468" s="1679"/>
      <c r="H468" s="1679"/>
      <c r="I468" s="2098"/>
      <c r="J468" s="1656"/>
      <c r="K468" s="1656"/>
    </row>
    <row r="469">
      <c r="A469" s="4"/>
      <c r="B469" s="1658"/>
      <c r="C469" s="1658"/>
      <c r="D469" s="1658"/>
      <c r="E469" s="1670"/>
      <c r="F469" s="1671"/>
      <c r="G469" s="1671"/>
      <c r="H469" s="1671"/>
      <c r="I469" s="2101"/>
      <c r="J469" s="1648"/>
      <c r="K469" s="1648"/>
    </row>
    <row r="470">
      <c r="A470" s="4"/>
      <c r="B470" s="1677"/>
      <c r="C470" s="1677"/>
      <c r="D470" s="1677"/>
      <c r="E470" s="1678"/>
      <c r="F470" s="1679"/>
      <c r="G470" s="1679"/>
      <c r="H470" s="1679"/>
      <c r="I470" s="2098"/>
      <c r="J470" s="1656"/>
      <c r="K470" s="1656"/>
    </row>
    <row r="471">
      <c r="A471" s="4"/>
      <c r="B471" s="1658"/>
      <c r="C471" s="1658"/>
      <c r="D471" s="1658"/>
      <c r="E471" s="1670"/>
      <c r="F471" s="1671"/>
      <c r="G471" s="1671"/>
      <c r="H471" s="1671"/>
      <c r="I471" s="2101"/>
      <c r="J471" s="1648"/>
      <c r="K471" s="1648"/>
    </row>
    <row r="472">
      <c r="A472" s="4"/>
      <c r="B472" s="1677"/>
      <c r="C472" s="1677"/>
      <c r="D472" s="1677"/>
      <c r="E472" s="1678"/>
      <c r="F472" s="1679"/>
      <c r="G472" s="1679"/>
      <c r="H472" s="1679"/>
      <c r="I472" s="2098"/>
      <c r="J472" s="1656"/>
      <c r="K472" s="1656"/>
    </row>
    <row r="473">
      <c r="A473" s="4"/>
      <c r="B473" s="1658"/>
      <c r="C473" s="1658"/>
      <c r="D473" s="1658"/>
      <c r="E473" s="1670"/>
      <c r="F473" s="1671"/>
      <c r="G473" s="1671"/>
      <c r="H473" s="1671"/>
      <c r="I473" s="2101"/>
      <c r="J473" s="1648"/>
      <c r="K473" s="1648"/>
    </row>
    <row r="474">
      <c r="A474" s="4"/>
      <c r="B474" s="1677"/>
      <c r="C474" s="1677"/>
      <c r="D474" s="1677"/>
      <c r="E474" s="1678"/>
      <c r="F474" s="1679"/>
      <c r="G474" s="1679"/>
      <c r="H474" s="1679"/>
      <c r="I474" s="2098"/>
      <c r="J474" s="1656"/>
      <c r="K474" s="1656"/>
    </row>
    <row r="475">
      <c r="A475" s="4"/>
      <c r="B475" s="1658"/>
      <c r="C475" s="1658"/>
      <c r="D475" s="1658"/>
      <c r="E475" s="1670"/>
      <c r="F475" s="1671"/>
      <c r="G475" s="1671"/>
      <c r="H475" s="1671"/>
      <c r="I475" s="2101"/>
      <c r="J475" s="1648"/>
      <c r="K475" s="1648"/>
    </row>
    <row r="476">
      <c r="A476" s="4"/>
      <c r="B476" s="1677"/>
      <c r="C476" s="1677"/>
      <c r="D476" s="1677"/>
      <c r="E476" s="1678"/>
      <c r="F476" s="1679"/>
      <c r="G476" s="1679"/>
      <c r="H476" s="1679"/>
      <c r="I476" s="2098"/>
      <c r="J476" s="1656"/>
      <c r="K476" s="1656"/>
    </row>
    <row r="477">
      <c r="A477" s="4"/>
      <c r="B477" s="1658"/>
      <c r="C477" s="1658"/>
      <c r="D477" s="1658"/>
      <c r="E477" s="1670"/>
      <c r="F477" s="1671"/>
      <c r="G477" s="1671"/>
      <c r="H477" s="1671"/>
      <c r="I477" s="2101"/>
      <c r="J477" s="1648"/>
      <c r="K477" s="1648"/>
    </row>
    <row r="478">
      <c r="A478" s="4"/>
      <c r="B478" s="1677"/>
      <c r="C478" s="1677"/>
      <c r="D478" s="1677"/>
      <c r="E478" s="1678"/>
      <c r="F478" s="1679"/>
      <c r="G478" s="1679"/>
      <c r="H478" s="1679"/>
      <c r="I478" s="2098"/>
      <c r="J478" s="1656"/>
      <c r="K478" s="1656"/>
    </row>
    <row r="479">
      <c r="A479" s="4"/>
      <c r="B479" s="1658"/>
      <c r="C479" s="1658"/>
      <c r="D479" s="1658"/>
      <c r="E479" s="1670"/>
      <c r="F479" s="1671"/>
      <c r="G479" s="1671"/>
      <c r="H479" s="1671"/>
      <c r="I479" s="2101"/>
      <c r="J479" s="1648"/>
      <c r="K479" s="1648"/>
    </row>
    <row r="480">
      <c r="A480" s="4"/>
      <c r="B480" s="1677"/>
      <c r="C480" s="1677"/>
      <c r="D480" s="1677"/>
      <c r="E480" s="1678"/>
      <c r="F480" s="1679"/>
      <c r="G480" s="1679"/>
      <c r="H480" s="1679"/>
      <c r="I480" s="2098"/>
      <c r="J480" s="1656"/>
      <c r="K480" s="1656"/>
    </row>
    <row r="481">
      <c r="A481" s="4"/>
      <c r="B481" s="1658"/>
      <c r="C481" s="1658"/>
      <c r="D481" s="1658"/>
      <c r="E481" s="1670"/>
      <c r="F481" s="1671"/>
      <c r="G481" s="1671"/>
      <c r="H481" s="1671"/>
      <c r="I481" s="2101"/>
      <c r="J481" s="1648"/>
      <c r="K481" s="1648"/>
    </row>
    <row r="482">
      <c r="A482" s="4"/>
      <c r="B482" s="1677"/>
      <c r="C482" s="1677"/>
      <c r="D482" s="1677"/>
      <c r="E482" s="1678"/>
      <c r="F482" s="1679"/>
      <c r="G482" s="1679"/>
      <c r="H482" s="1679"/>
      <c r="I482" s="2098"/>
      <c r="J482" s="1656"/>
      <c r="K482" s="1656"/>
    </row>
    <row r="483">
      <c r="A483" s="4"/>
      <c r="B483" s="1658"/>
      <c r="C483" s="1658"/>
      <c r="D483" s="1658"/>
      <c r="E483" s="1670"/>
      <c r="F483" s="1671"/>
      <c r="G483" s="1671"/>
      <c r="H483" s="1671"/>
      <c r="I483" s="2101"/>
      <c r="J483" s="1648"/>
      <c r="K483" s="1648"/>
    </row>
    <row r="484">
      <c r="A484" s="4"/>
      <c r="B484" s="1677"/>
      <c r="C484" s="1677"/>
      <c r="D484" s="1677"/>
      <c r="E484" s="1678"/>
      <c r="F484" s="1679"/>
      <c r="G484" s="1679"/>
      <c r="H484" s="1679"/>
      <c r="I484" s="2098"/>
      <c r="J484" s="1656"/>
      <c r="K484" s="1656"/>
    </row>
    <row r="485">
      <c r="A485" s="4"/>
      <c r="B485" s="1658"/>
      <c r="C485" s="1658"/>
      <c r="D485" s="1658"/>
      <c r="E485" s="1670"/>
      <c r="F485" s="1671"/>
      <c r="G485" s="1671"/>
      <c r="H485" s="1671"/>
      <c r="I485" s="2101"/>
      <c r="J485" s="1648"/>
      <c r="K485" s="1648"/>
    </row>
    <row r="486">
      <c r="A486" s="4"/>
      <c r="B486" s="1677"/>
      <c r="C486" s="1677"/>
      <c r="D486" s="1677"/>
      <c r="E486" s="1678"/>
      <c r="F486" s="1679"/>
      <c r="G486" s="1679"/>
      <c r="H486" s="1679"/>
      <c r="I486" s="2098"/>
      <c r="J486" s="1656"/>
      <c r="K486" s="1656"/>
    </row>
    <row r="487">
      <c r="A487" s="4"/>
      <c r="B487" s="1658"/>
      <c r="C487" s="1658"/>
      <c r="D487" s="1658"/>
      <c r="E487" s="1670"/>
      <c r="F487" s="1671"/>
      <c r="G487" s="1671"/>
      <c r="H487" s="1671"/>
      <c r="I487" s="2101"/>
      <c r="J487" s="1648"/>
      <c r="K487" s="1648"/>
    </row>
    <row r="488">
      <c r="A488" s="4"/>
      <c r="B488" s="1677"/>
      <c r="C488" s="1677"/>
      <c r="D488" s="1677"/>
      <c r="E488" s="1678"/>
      <c r="F488" s="1679"/>
      <c r="G488" s="1679"/>
      <c r="H488" s="1679"/>
      <c r="I488" s="2098"/>
      <c r="J488" s="1656"/>
      <c r="K488" s="1656"/>
    </row>
    <row r="489">
      <c r="A489" s="4"/>
      <c r="B489" s="1658"/>
      <c r="C489" s="1658"/>
      <c r="D489" s="1658"/>
      <c r="E489" s="1670"/>
      <c r="F489" s="1671"/>
      <c r="G489" s="1671"/>
      <c r="H489" s="1671"/>
      <c r="I489" s="2101"/>
      <c r="J489" s="1648"/>
      <c r="K489" s="1648"/>
    </row>
    <row r="490">
      <c r="A490" s="4"/>
      <c r="B490" s="1677"/>
      <c r="C490" s="1677"/>
      <c r="D490" s="1677"/>
      <c r="E490" s="1678"/>
      <c r="F490" s="1679"/>
      <c r="G490" s="1679"/>
      <c r="H490" s="1679"/>
      <c r="I490" s="2098"/>
      <c r="J490" s="1656"/>
      <c r="K490" s="1656"/>
    </row>
    <row r="491">
      <c r="A491" s="4"/>
      <c r="B491" s="1658"/>
      <c r="C491" s="1658"/>
      <c r="D491" s="1658"/>
      <c r="E491" s="1670"/>
      <c r="F491" s="1671"/>
      <c r="G491" s="1671"/>
      <c r="H491" s="1671"/>
      <c r="I491" s="2101"/>
      <c r="J491" s="1648"/>
      <c r="K491" s="1648"/>
    </row>
    <row r="492">
      <c r="A492" s="4"/>
      <c r="B492" s="1677"/>
      <c r="C492" s="1677"/>
      <c r="D492" s="1677"/>
      <c r="E492" s="1678"/>
      <c r="F492" s="1679"/>
      <c r="G492" s="1679"/>
      <c r="H492" s="1679"/>
      <c r="I492" s="2098"/>
      <c r="J492" s="1656"/>
      <c r="K492" s="1656"/>
    </row>
    <row r="493">
      <c r="A493" s="4"/>
      <c r="B493" s="1658"/>
      <c r="C493" s="1658"/>
      <c r="D493" s="1658"/>
      <c r="E493" s="1670"/>
      <c r="F493" s="1671"/>
      <c r="G493" s="1671"/>
      <c r="H493" s="1671"/>
      <c r="I493" s="2101"/>
      <c r="J493" s="1648"/>
      <c r="K493" s="1648"/>
    </row>
    <row r="494">
      <c r="A494" s="4"/>
      <c r="B494" s="1677"/>
      <c r="C494" s="1677"/>
      <c r="D494" s="1677"/>
      <c r="E494" s="1678"/>
      <c r="F494" s="1679"/>
      <c r="G494" s="1679"/>
      <c r="H494" s="1679"/>
      <c r="I494" s="2098"/>
      <c r="J494" s="1656"/>
      <c r="K494" s="1656"/>
    </row>
    <row r="495">
      <c r="A495" s="4"/>
      <c r="B495" s="1658"/>
      <c r="C495" s="1658"/>
      <c r="D495" s="1658"/>
      <c r="E495" s="1670"/>
      <c r="F495" s="1671"/>
      <c r="G495" s="1671"/>
      <c r="H495" s="1671"/>
      <c r="I495" s="2101"/>
      <c r="J495" s="1648"/>
      <c r="K495" s="1648"/>
    </row>
    <row r="496">
      <c r="A496" s="4"/>
      <c r="B496" s="1677"/>
      <c r="C496" s="1677"/>
      <c r="D496" s="1677"/>
      <c r="E496" s="1678"/>
      <c r="F496" s="1679"/>
      <c r="G496" s="1679"/>
      <c r="H496" s="1679"/>
      <c r="I496" s="2098"/>
      <c r="J496" s="1656"/>
      <c r="K496" s="1656"/>
    </row>
    <row r="497">
      <c r="A497" s="4"/>
      <c r="B497" s="1658"/>
      <c r="C497" s="1658"/>
      <c r="D497" s="1658"/>
      <c r="E497" s="1670"/>
      <c r="F497" s="1671"/>
      <c r="G497" s="1671"/>
      <c r="H497" s="1671"/>
      <c r="I497" s="2101"/>
      <c r="J497" s="1648"/>
      <c r="K497" s="1648"/>
    </row>
    <row r="498">
      <c r="A498" s="4"/>
      <c r="B498" s="1677"/>
      <c r="C498" s="1677"/>
      <c r="D498" s="1677"/>
      <c r="E498" s="1678"/>
      <c r="F498" s="1679"/>
      <c r="G498" s="1679"/>
      <c r="H498" s="1679"/>
      <c r="I498" s="2098"/>
      <c r="J498" s="1656"/>
      <c r="K498" s="1656"/>
    </row>
    <row r="499">
      <c r="A499" s="4"/>
      <c r="B499" s="1658"/>
      <c r="C499" s="1658"/>
      <c r="D499" s="1658"/>
      <c r="E499" s="1670"/>
      <c r="F499" s="1671"/>
      <c r="G499" s="1671"/>
      <c r="H499" s="1671"/>
      <c r="I499" s="2101"/>
      <c r="J499" s="1648"/>
      <c r="K499" s="1648"/>
    </row>
    <row r="500">
      <c r="A500" s="4"/>
      <c r="B500" s="1677"/>
      <c r="C500" s="1677"/>
      <c r="D500" s="1677"/>
      <c r="E500" s="1678"/>
      <c r="F500" s="1679"/>
      <c r="G500" s="1679"/>
      <c r="H500" s="1679"/>
      <c r="I500" s="2098"/>
      <c r="J500" s="1656"/>
      <c r="K500" s="1656"/>
    </row>
    <row r="501">
      <c r="A501" s="4"/>
      <c r="B501" s="1658"/>
      <c r="C501" s="1658"/>
      <c r="D501" s="1658"/>
      <c r="E501" s="1670"/>
      <c r="F501" s="1671"/>
      <c r="G501" s="1671"/>
      <c r="H501" s="1671"/>
      <c r="I501" s="2101"/>
      <c r="J501" s="1648"/>
      <c r="K501" s="1648"/>
    </row>
    <row r="502">
      <c r="A502" s="4"/>
      <c r="B502" s="1677"/>
      <c r="C502" s="1677"/>
      <c r="D502" s="1677"/>
      <c r="E502" s="1678"/>
      <c r="F502" s="1679"/>
      <c r="G502" s="1679"/>
      <c r="H502" s="1679"/>
      <c r="I502" s="2098"/>
      <c r="J502" s="1656"/>
      <c r="K502" s="1656"/>
    </row>
    <row r="503">
      <c r="A503" s="4"/>
      <c r="B503" s="1658"/>
      <c r="C503" s="1658"/>
      <c r="D503" s="1658"/>
      <c r="E503" s="1670"/>
      <c r="F503" s="1671"/>
      <c r="G503" s="1671"/>
      <c r="H503" s="1671"/>
      <c r="I503" s="2101"/>
      <c r="J503" s="1648"/>
      <c r="K503" s="1648"/>
    </row>
    <row r="504">
      <c r="A504" s="4"/>
      <c r="B504" s="1677"/>
      <c r="C504" s="1677"/>
      <c r="D504" s="1677"/>
      <c r="E504" s="1678"/>
      <c r="F504" s="1679"/>
      <c r="G504" s="1679"/>
      <c r="H504" s="1679"/>
      <c r="I504" s="2098"/>
      <c r="J504" s="1656"/>
      <c r="K504" s="1656"/>
    </row>
    <row r="505">
      <c r="A505" s="4"/>
      <c r="B505" s="1658"/>
      <c r="C505" s="1658"/>
      <c r="D505" s="1658"/>
      <c r="E505" s="1670"/>
      <c r="F505" s="1671"/>
      <c r="G505" s="1671"/>
      <c r="H505" s="1671"/>
      <c r="I505" s="2101"/>
      <c r="J505" s="1648"/>
      <c r="K505" s="1648"/>
    </row>
    <row r="506">
      <c r="A506" s="4"/>
      <c r="B506" s="1677"/>
      <c r="C506" s="1677"/>
      <c r="D506" s="1677"/>
      <c r="E506" s="1678"/>
      <c r="F506" s="1679"/>
      <c r="G506" s="1679"/>
      <c r="H506" s="1679"/>
      <c r="I506" s="2098"/>
      <c r="J506" s="1656"/>
      <c r="K506" s="1656"/>
    </row>
    <row r="507">
      <c r="A507" s="4"/>
      <c r="B507" s="1658"/>
      <c r="C507" s="1658"/>
      <c r="D507" s="1658"/>
      <c r="E507" s="1670"/>
      <c r="F507" s="1671"/>
      <c r="G507" s="1671"/>
      <c r="H507" s="1671"/>
      <c r="I507" s="2101"/>
      <c r="J507" s="1648"/>
      <c r="K507" s="1648"/>
    </row>
    <row r="508">
      <c r="A508" s="4"/>
      <c r="B508" s="1677"/>
      <c r="C508" s="1677"/>
      <c r="D508" s="1677"/>
      <c r="E508" s="1678"/>
      <c r="F508" s="1679"/>
      <c r="G508" s="1679"/>
      <c r="H508" s="1679"/>
      <c r="I508" s="2098"/>
      <c r="J508" s="1656"/>
      <c r="K508" s="1656"/>
    </row>
    <row r="509">
      <c r="A509" s="4"/>
      <c r="B509" s="1658"/>
      <c r="C509" s="1658"/>
      <c r="D509" s="1658"/>
      <c r="E509" s="1670"/>
      <c r="F509" s="1671"/>
      <c r="G509" s="1671"/>
      <c r="H509" s="1671"/>
      <c r="I509" s="2101"/>
      <c r="J509" s="1648"/>
      <c r="K509" s="1648"/>
    </row>
    <row r="510">
      <c r="A510" s="4"/>
      <c r="B510" s="1677"/>
      <c r="C510" s="1677"/>
      <c r="D510" s="1677"/>
      <c r="E510" s="1678"/>
      <c r="F510" s="1679"/>
      <c r="G510" s="1679"/>
      <c r="H510" s="1679"/>
      <c r="I510" s="2098"/>
      <c r="J510" s="1656"/>
      <c r="K510" s="1656"/>
    </row>
    <row r="511">
      <c r="A511" s="4"/>
      <c r="B511" s="1658"/>
      <c r="C511" s="1658"/>
      <c r="D511" s="1658"/>
      <c r="E511" s="1670"/>
      <c r="F511" s="1671"/>
      <c r="G511" s="1671"/>
      <c r="H511" s="1671"/>
      <c r="I511" s="2101"/>
      <c r="J511" s="1648"/>
      <c r="K511" s="1648"/>
    </row>
    <row r="512">
      <c r="A512" s="4"/>
      <c r="B512" s="1677"/>
      <c r="C512" s="1677"/>
      <c r="D512" s="1677"/>
      <c r="E512" s="1678"/>
      <c r="F512" s="1679"/>
      <c r="G512" s="1679"/>
      <c r="H512" s="1679"/>
      <c r="I512" s="2098"/>
      <c r="J512" s="1656"/>
      <c r="K512" s="1656"/>
    </row>
    <row r="513">
      <c r="A513" s="4"/>
      <c r="B513" s="1658"/>
      <c r="C513" s="1658"/>
      <c r="D513" s="1658"/>
      <c r="E513" s="1670"/>
      <c r="F513" s="1671"/>
      <c r="G513" s="1671"/>
      <c r="H513" s="1671"/>
      <c r="I513" s="2101"/>
      <c r="J513" s="1648"/>
      <c r="K513" s="1648"/>
    </row>
    <row r="514">
      <c r="A514" s="4"/>
      <c r="B514" s="1677"/>
      <c r="C514" s="1677"/>
      <c r="D514" s="1677"/>
      <c r="E514" s="1678"/>
      <c r="F514" s="1679"/>
      <c r="G514" s="1679"/>
      <c r="H514" s="1679"/>
      <c r="I514" s="2098"/>
      <c r="J514" s="1656"/>
      <c r="K514" s="1656"/>
    </row>
    <row r="515">
      <c r="A515" s="4"/>
      <c r="B515" s="1658"/>
      <c r="C515" s="1658"/>
      <c r="D515" s="1658"/>
      <c r="E515" s="1670"/>
      <c r="F515" s="1671"/>
      <c r="G515" s="1671"/>
      <c r="H515" s="1671"/>
      <c r="I515" s="2101"/>
      <c r="J515" s="1648"/>
      <c r="K515" s="1648"/>
    </row>
    <row r="516">
      <c r="A516" s="4"/>
      <c r="B516" s="1677"/>
      <c r="C516" s="1677"/>
      <c r="D516" s="1677"/>
      <c r="E516" s="1678"/>
      <c r="F516" s="1679"/>
      <c r="G516" s="1679"/>
      <c r="H516" s="1679"/>
      <c r="I516" s="2098"/>
      <c r="J516" s="1656"/>
      <c r="K516" s="1656"/>
    </row>
    <row r="517">
      <c r="A517" s="4"/>
      <c r="B517" s="1658"/>
      <c r="C517" s="1658"/>
      <c r="D517" s="1658"/>
      <c r="E517" s="1670"/>
      <c r="F517" s="1671"/>
      <c r="G517" s="1671"/>
      <c r="H517" s="1671"/>
      <c r="I517" s="2101"/>
      <c r="J517" s="1648"/>
      <c r="K517" s="1648"/>
    </row>
    <row r="518">
      <c r="A518" s="4"/>
      <c r="B518" s="1677"/>
      <c r="C518" s="1677"/>
      <c r="D518" s="1677"/>
      <c r="E518" s="1678"/>
      <c r="F518" s="1679"/>
      <c r="G518" s="1679"/>
      <c r="H518" s="1679"/>
      <c r="I518" s="2098"/>
      <c r="J518" s="1656"/>
      <c r="K518" s="1656"/>
    </row>
    <row r="519">
      <c r="A519" s="4"/>
      <c r="B519" s="1658"/>
      <c r="C519" s="1658"/>
      <c r="D519" s="1658"/>
      <c r="E519" s="1670"/>
      <c r="F519" s="1671"/>
      <c r="G519" s="1671"/>
      <c r="H519" s="1671"/>
      <c r="I519" s="2101"/>
      <c r="J519" s="1648"/>
      <c r="K519" s="1648"/>
    </row>
    <row r="520">
      <c r="A520" s="4"/>
      <c r="B520" s="1677"/>
      <c r="C520" s="1677"/>
      <c r="D520" s="1677"/>
      <c r="E520" s="1678"/>
      <c r="F520" s="1679"/>
      <c r="G520" s="1679"/>
      <c r="H520" s="1679"/>
      <c r="I520" s="2098"/>
      <c r="J520" s="1656"/>
      <c r="K520" s="1656"/>
    </row>
    <row r="521">
      <c r="A521" s="4"/>
      <c r="B521" s="1658"/>
      <c r="C521" s="1658"/>
      <c r="D521" s="1658"/>
      <c r="E521" s="1670"/>
      <c r="F521" s="1671"/>
      <c r="G521" s="1671"/>
      <c r="H521" s="1671"/>
      <c r="I521" s="2101"/>
      <c r="J521" s="1648"/>
      <c r="K521" s="1648"/>
    </row>
    <row r="522">
      <c r="A522" s="4"/>
      <c r="B522" s="1677"/>
      <c r="C522" s="1677"/>
      <c r="D522" s="1677"/>
      <c r="E522" s="1678"/>
      <c r="F522" s="1679"/>
      <c r="G522" s="1679"/>
      <c r="H522" s="1679"/>
      <c r="I522" s="2098"/>
      <c r="J522" s="1656"/>
      <c r="K522" s="1656"/>
    </row>
    <row r="523">
      <c r="A523" s="4"/>
      <c r="B523" s="1658"/>
      <c r="C523" s="1658"/>
      <c r="D523" s="1658"/>
      <c r="E523" s="1670"/>
      <c r="F523" s="1671"/>
      <c r="G523" s="1671"/>
      <c r="H523" s="1671"/>
      <c r="I523" s="2101"/>
      <c r="J523" s="1648"/>
      <c r="K523" s="1648"/>
    </row>
    <row r="524">
      <c r="A524" s="4"/>
      <c r="B524" s="1677"/>
      <c r="C524" s="1677"/>
      <c r="D524" s="1677"/>
      <c r="E524" s="1678"/>
      <c r="F524" s="1679"/>
      <c r="G524" s="1679"/>
      <c r="H524" s="1679"/>
      <c r="I524" s="2098"/>
      <c r="J524" s="1656"/>
      <c r="K524" s="1656"/>
    </row>
    <row r="525">
      <c r="A525" s="4"/>
      <c r="B525" s="1658"/>
      <c r="C525" s="1658"/>
      <c r="D525" s="1658"/>
      <c r="E525" s="1670"/>
      <c r="F525" s="1671"/>
      <c r="G525" s="1671"/>
      <c r="H525" s="1671"/>
      <c r="I525" s="2101"/>
      <c r="J525" s="1648"/>
      <c r="K525" s="1648"/>
    </row>
    <row r="526">
      <c r="A526" s="4"/>
      <c r="B526" s="1677"/>
      <c r="C526" s="1677"/>
      <c r="D526" s="1677"/>
      <c r="E526" s="1678"/>
      <c r="F526" s="1679"/>
      <c r="G526" s="1679"/>
      <c r="H526" s="1679"/>
      <c r="I526" s="2098"/>
      <c r="J526" s="1656"/>
      <c r="K526" s="1656"/>
    </row>
    <row r="527">
      <c r="A527" s="4"/>
      <c r="B527" s="1658"/>
      <c r="C527" s="1658"/>
      <c r="D527" s="1658"/>
      <c r="E527" s="1670"/>
      <c r="F527" s="1671"/>
      <c r="G527" s="1671"/>
      <c r="H527" s="1671"/>
      <c r="I527" s="2101"/>
      <c r="J527" s="1648"/>
      <c r="K527" s="1648"/>
    </row>
    <row r="528">
      <c r="A528" s="4"/>
      <c r="B528" s="1677"/>
      <c r="C528" s="1677"/>
      <c r="D528" s="1677"/>
      <c r="E528" s="1678"/>
      <c r="F528" s="1679"/>
      <c r="G528" s="1679"/>
      <c r="H528" s="1679"/>
      <c r="I528" s="2098"/>
      <c r="J528" s="1656"/>
      <c r="K528" s="1656"/>
    </row>
    <row r="529">
      <c r="A529" s="4"/>
      <c r="B529" s="1658"/>
      <c r="C529" s="1658"/>
      <c r="D529" s="1658"/>
      <c r="E529" s="1670"/>
      <c r="F529" s="1671"/>
      <c r="G529" s="1671"/>
      <c r="H529" s="1671"/>
      <c r="I529" s="2101"/>
      <c r="J529" s="1648"/>
      <c r="K529" s="1648"/>
    </row>
    <row r="530">
      <c r="A530" s="4"/>
      <c r="B530" s="1677"/>
      <c r="C530" s="1677"/>
      <c r="D530" s="1677"/>
      <c r="E530" s="1678"/>
      <c r="F530" s="1679"/>
      <c r="G530" s="1679"/>
      <c r="H530" s="1679"/>
      <c r="I530" s="2098"/>
      <c r="J530" s="1656"/>
      <c r="K530" s="1656"/>
    </row>
    <row r="531">
      <c r="A531" s="4"/>
      <c r="B531" s="1658"/>
      <c r="C531" s="1658"/>
      <c r="D531" s="1658"/>
      <c r="E531" s="1670"/>
      <c r="F531" s="1671"/>
      <c r="G531" s="1671"/>
      <c r="H531" s="1671"/>
      <c r="I531" s="2101"/>
      <c r="J531" s="1648"/>
      <c r="K531" s="1648"/>
    </row>
    <row r="532">
      <c r="A532" s="4"/>
      <c r="B532" s="1677"/>
      <c r="C532" s="1677"/>
      <c r="D532" s="1677"/>
      <c r="E532" s="1678"/>
      <c r="F532" s="1679"/>
      <c r="G532" s="1679"/>
      <c r="H532" s="1679"/>
      <c r="I532" s="2098"/>
      <c r="J532" s="1656"/>
      <c r="K532" s="1656"/>
    </row>
    <row r="533">
      <c r="A533" s="4"/>
      <c r="B533" s="1658"/>
      <c r="C533" s="1658"/>
      <c r="D533" s="1658"/>
      <c r="E533" s="1670"/>
      <c r="F533" s="1671"/>
      <c r="G533" s="1671"/>
      <c r="H533" s="1671"/>
      <c r="I533" s="2101"/>
      <c r="J533" s="1648"/>
      <c r="K533" s="1648"/>
    </row>
    <row r="534">
      <c r="A534" s="4"/>
      <c r="B534" s="1677"/>
      <c r="C534" s="1677"/>
      <c r="D534" s="1677"/>
      <c r="E534" s="1678"/>
      <c r="F534" s="1679"/>
      <c r="G534" s="1679"/>
      <c r="H534" s="1679"/>
      <c r="I534" s="2098"/>
      <c r="J534" s="1656"/>
      <c r="K534" s="1656"/>
    </row>
    <row r="535">
      <c r="A535" s="4"/>
      <c r="B535" s="1658"/>
      <c r="C535" s="1658"/>
      <c r="D535" s="1658"/>
      <c r="E535" s="1670"/>
      <c r="F535" s="1671"/>
      <c r="G535" s="1671"/>
      <c r="H535" s="1671"/>
      <c r="I535" s="2101"/>
      <c r="J535" s="1648"/>
      <c r="K535" s="1648"/>
    </row>
    <row r="536">
      <c r="A536" s="4"/>
      <c r="B536" s="1677"/>
      <c r="C536" s="1677"/>
      <c r="D536" s="1677"/>
      <c r="E536" s="1678"/>
      <c r="F536" s="1679"/>
      <c r="G536" s="1679"/>
      <c r="H536" s="1679"/>
      <c r="I536" s="2098"/>
      <c r="J536" s="1656"/>
      <c r="K536" s="1656"/>
    </row>
    <row r="537">
      <c r="A537" s="4"/>
      <c r="B537" s="1658"/>
      <c r="C537" s="1658"/>
      <c r="D537" s="1658"/>
      <c r="E537" s="1670"/>
      <c r="F537" s="1671"/>
      <c r="G537" s="1671"/>
      <c r="H537" s="1671"/>
      <c r="I537" s="2101"/>
      <c r="J537" s="1648"/>
      <c r="K537" s="1648"/>
    </row>
    <row r="538">
      <c r="A538" s="4"/>
      <c r="B538" s="1677"/>
      <c r="C538" s="1677"/>
      <c r="D538" s="1677"/>
      <c r="E538" s="1678"/>
      <c r="F538" s="1679"/>
      <c r="G538" s="1679"/>
      <c r="H538" s="1679"/>
      <c r="I538" s="2098"/>
      <c r="J538" s="1656"/>
      <c r="K538" s="1656"/>
    </row>
    <row r="539">
      <c r="A539" s="4"/>
      <c r="B539" s="1658"/>
      <c r="C539" s="1658"/>
      <c r="D539" s="1658"/>
      <c r="E539" s="1670"/>
      <c r="F539" s="1671"/>
      <c r="G539" s="1671"/>
      <c r="H539" s="1671"/>
      <c r="I539" s="2101"/>
      <c r="J539" s="1648"/>
      <c r="K539" s="1648"/>
    </row>
    <row r="540">
      <c r="A540" s="4"/>
      <c r="B540" s="1677"/>
      <c r="C540" s="1677"/>
      <c r="D540" s="1677"/>
      <c r="E540" s="1678"/>
      <c r="F540" s="1679"/>
      <c r="G540" s="1679"/>
      <c r="H540" s="1679"/>
      <c r="I540" s="2098"/>
      <c r="J540" s="1656"/>
      <c r="K540" s="1656"/>
    </row>
    <row r="541">
      <c r="A541" s="4"/>
      <c r="B541" s="1658"/>
      <c r="C541" s="1658"/>
      <c r="D541" s="1658"/>
      <c r="E541" s="1670"/>
      <c r="F541" s="1671"/>
      <c r="G541" s="1671"/>
      <c r="H541" s="1671"/>
      <c r="I541" s="2101"/>
      <c r="J541" s="1648"/>
      <c r="K541" s="1648"/>
    </row>
    <row r="542">
      <c r="A542" s="4"/>
      <c r="B542" s="1677"/>
      <c r="C542" s="1677"/>
      <c r="D542" s="1677"/>
      <c r="E542" s="1678"/>
      <c r="F542" s="1679"/>
      <c r="G542" s="1679"/>
      <c r="H542" s="1679"/>
      <c r="I542" s="2098"/>
      <c r="J542" s="1656"/>
      <c r="K542" s="1656"/>
    </row>
    <row r="543">
      <c r="A543" s="4"/>
      <c r="B543" s="1658"/>
      <c r="C543" s="1658"/>
      <c r="D543" s="1658"/>
      <c r="E543" s="1670"/>
      <c r="F543" s="1671"/>
      <c r="G543" s="1671"/>
      <c r="H543" s="1671"/>
      <c r="I543" s="2101"/>
      <c r="J543" s="1648"/>
      <c r="K543" s="1648"/>
    </row>
    <row r="544">
      <c r="A544" s="4"/>
      <c r="B544" s="1677"/>
      <c r="C544" s="1677"/>
      <c r="D544" s="1677"/>
      <c r="E544" s="1678"/>
      <c r="F544" s="1679"/>
      <c r="G544" s="1679"/>
      <c r="H544" s="1679"/>
      <c r="I544" s="2098"/>
      <c r="J544" s="1656"/>
      <c r="K544" s="1656"/>
    </row>
    <row r="545">
      <c r="A545" s="4"/>
      <c r="B545" s="1658"/>
      <c r="C545" s="1658"/>
      <c r="D545" s="1658"/>
      <c r="E545" s="1670"/>
      <c r="F545" s="1671"/>
      <c r="G545" s="1671"/>
      <c r="H545" s="1671"/>
      <c r="I545" s="2101"/>
      <c r="J545" s="1648"/>
      <c r="K545" s="1648"/>
    </row>
    <row r="546">
      <c r="A546" s="4"/>
      <c r="B546" s="1677"/>
      <c r="C546" s="1677"/>
      <c r="D546" s="1677"/>
      <c r="E546" s="1678"/>
      <c r="F546" s="1679"/>
      <c r="G546" s="1679"/>
      <c r="H546" s="1679"/>
      <c r="I546" s="2098"/>
      <c r="J546" s="1656"/>
      <c r="K546" s="1656"/>
    </row>
    <row r="547">
      <c r="A547" s="4"/>
      <c r="B547" s="1658"/>
      <c r="C547" s="1658"/>
      <c r="D547" s="1658"/>
      <c r="E547" s="1670"/>
      <c r="F547" s="1671"/>
      <c r="G547" s="1671"/>
      <c r="H547" s="1671"/>
      <c r="I547" s="2101"/>
      <c r="J547" s="1648"/>
      <c r="K547" s="1648"/>
    </row>
    <row r="548">
      <c r="A548" s="4"/>
      <c r="B548" s="1677"/>
      <c r="C548" s="1677"/>
      <c r="D548" s="1677"/>
      <c r="E548" s="1678"/>
      <c r="F548" s="1679"/>
      <c r="G548" s="1679"/>
      <c r="H548" s="1679"/>
      <c r="I548" s="2098"/>
      <c r="J548" s="1656"/>
      <c r="K548" s="1656"/>
    </row>
    <row r="549">
      <c r="A549" s="4"/>
      <c r="B549" s="1658"/>
      <c r="C549" s="1658"/>
      <c r="D549" s="1658"/>
      <c r="E549" s="1670"/>
      <c r="F549" s="1671"/>
      <c r="G549" s="1671"/>
      <c r="H549" s="1671"/>
      <c r="I549" s="2101"/>
      <c r="J549" s="1648"/>
      <c r="K549" s="1648"/>
    </row>
    <row r="550">
      <c r="A550" s="4"/>
      <c r="B550" s="1677"/>
      <c r="C550" s="1677"/>
      <c r="D550" s="1677"/>
      <c r="E550" s="1678"/>
      <c r="F550" s="1679"/>
      <c r="G550" s="1679"/>
      <c r="H550" s="1679"/>
      <c r="I550" s="2098"/>
      <c r="J550" s="1656"/>
      <c r="K550" s="1656"/>
    </row>
    <row r="551">
      <c r="A551" s="4"/>
      <c r="B551" s="1658"/>
      <c r="C551" s="1658"/>
      <c r="D551" s="1658"/>
      <c r="E551" s="1670"/>
      <c r="F551" s="1671"/>
      <c r="G551" s="1671"/>
      <c r="H551" s="1671"/>
      <c r="I551" s="2101"/>
      <c r="J551" s="1648"/>
      <c r="K551" s="1648"/>
    </row>
    <row r="552">
      <c r="A552" s="4"/>
      <c r="B552" s="1677"/>
      <c r="C552" s="1677"/>
      <c r="D552" s="1677"/>
      <c r="E552" s="1678"/>
      <c r="F552" s="1679"/>
      <c r="G552" s="1679"/>
      <c r="H552" s="1679"/>
      <c r="I552" s="2098"/>
      <c r="J552" s="1656"/>
      <c r="K552" s="1656"/>
    </row>
    <row r="553">
      <c r="A553" s="4"/>
      <c r="B553" s="1658"/>
      <c r="C553" s="1658"/>
      <c r="D553" s="1658"/>
      <c r="E553" s="1670"/>
      <c r="F553" s="1671"/>
      <c r="G553" s="1671"/>
      <c r="H553" s="1671"/>
      <c r="I553" s="2101"/>
      <c r="J553" s="1648"/>
      <c r="K553" s="1648"/>
    </row>
    <row r="554">
      <c r="A554" s="4"/>
      <c r="B554" s="1677"/>
      <c r="C554" s="1677"/>
      <c r="D554" s="1677"/>
      <c r="E554" s="1678"/>
      <c r="F554" s="1679"/>
      <c r="G554" s="1679"/>
      <c r="H554" s="1679"/>
      <c r="I554" s="2098"/>
      <c r="J554" s="1656"/>
      <c r="K554" s="1656"/>
    </row>
    <row r="555">
      <c r="A555" s="4"/>
      <c r="B555" s="1658"/>
      <c r="C555" s="1658"/>
      <c r="D555" s="1658"/>
      <c r="E555" s="1670"/>
      <c r="F555" s="1671"/>
      <c r="G555" s="1671"/>
      <c r="H555" s="1671"/>
      <c r="I555" s="2101"/>
      <c r="J555" s="1648"/>
      <c r="K555" s="1648"/>
    </row>
    <row r="556">
      <c r="A556" s="4"/>
      <c r="B556" s="1677"/>
      <c r="C556" s="1677"/>
      <c r="D556" s="1677"/>
      <c r="E556" s="1678"/>
      <c r="F556" s="1679"/>
      <c r="G556" s="1679"/>
      <c r="H556" s="1679"/>
      <c r="I556" s="2098"/>
      <c r="J556" s="1656"/>
      <c r="K556" s="1656"/>
    </row>
    <row r="557">
      <c r="A557" s="4"/>
      <c r="B557" s="1658"/>
      <c r="C557" s="1658"/>
      <c r="D557" s="1658"/>
      <c r="E557" s="1670"/>
      <c r="F557" s="1671"/>
      <c r="G557" s="1671"/>
      <c r="H557" s="1671"/>
      <c r="I557" s="2101"/>
      <c r="J557" s="1648"/>
      <c r="K557" s="1648"/>
    </row>
    <row r="558">
      <c r="A558" s="4"/>
      <c r="B558" s="1677"/>
      <c r="C558" s="1677"/>
      <c r="D558" s="1677"/>
      <c r="E558" s="1678"/>
      <c r="F558" s="1679"/>
      <c r="G558" s="1679"/>
      <c r="H558" s="1679"/>
      <c r="I558" s="2098"/>
      <c r="J558" s="1656"/>
      <c r="K558" s="1656"/>
    </row>
    <row r="559">
      <c r="A559" s="4"/>
      <c r="B559" s="1658"/>
      <c r="C559" s="1658"/>
      <c r="D559" s="1658"/>
      <c r="E559" s="1670"/>
      <c r="F559" s="1671"/>
      <c r="G559" s="1671"/>
      <c r="H559" s="1671"/>
      <c r="I559" s="2101"/>
      <c r="J559" s="1648"/>
      <c r="K559" s="1648"/>
    </row>
    <row r="560">
      <c r="A560" s="4"/>
      <c r="B560" s="1677"/>
      <c r="C560" s="1677"/>
      <c r="D560" s="1677"/>
      <c r="E560" s="1678"/>
      <c r="F560" s="1679"/>
      <c r="G560" s="1679"/>
      <c r="H560" s="1679"/>
      <c r="I560" s="2098"/>
      <c r="J560" s="1656"/>
      <c r="K560" s="1656"/>
    </row>
    <row r="561">
      <c r="A561" s="4"/>
      <c r="B561" s="1658"/>
      <c r="C561" s="1658"/>
      <c r="D561" s="1658"/>
      <c r="E561" s="1670"/>
      <c r="F561" s="1671"/>
      <c r="G561" s="1671"/>
      <c r="H561" s="1671"/>
      <c r="I561" s="2101"/>
      <c r="J561" s="1648"/>
      <c r="K561" s="1648"/>
    </row>
    <row r="562">
      <c r="A562" s="4"/>
      <c r="B562" s="1677"/>
      <c r="C562" s="1677"/>
      <c r="D562" s="1677"/>
      <c r="E562" s="1678"/>
      <c r="F562" s="1679"/>
      <c r="G562" s="1679"/>
      <c r="H562" s="1679"/>
      <c r="I562" s="2098"/>
      <c r="J562" s="1656"/>
      <c r="K562" s="1656"/>
    </row>
    <row r="563">
      <c r="A563" s="4"/>
      <c r="B563" s="1658"/>
      <c r="C563" s="1658"/>
      <c r="D563" s="1658"/>
      <c r="E563" s="1670"/>
      <c r="F563" s="1671"/>
      <c r="G563" s="1671"/>
      <c r="H563" s="1671"/>
      <c r="I563" s="2101"/>
      <c r="J563" s="1648"/>
      <c r="K563" s="1648"/>
    </row>
    <row r="564">
      <c r="A564" s="4"/>
      <c r="B564" s="1677"/>
      <c r="C564" s="1677"/>
      <c r="D564" s="1677"/>
      <c r="E564" s="1678"/>
      <c r="F564" s="1679"/>
      <c r="G564" s="1679"/>
      <c r="H564" s="1679"/>
      <c r="I564" s="2098"/>
      <c r="J564" s="1656"/>
      <c r="K564" s="1656"/>
    </row>
    <row r="565">
      <c r="A565" s="4"/>
      <c r="B565" s="1658"/>
      <c r="C565" s="1658"/>
      <c r="D565" s="1658"/>
      <c r="E565" s="1670"/>
      <c r="F565" s="1671"/>
      <c r="G565" s="1671"/>
      <c r="H565" s="1671"/>
      <c r="I565" s="2101"/>
      <c r="J565" s="1648"/>
      <c r="K565" s="1648"/>
    </row>
    <row r="566">
      <c r="A566" s="4"/>
      <c r="B566" s="1677"/>
      <c r="C566" s="1677"/>
      <c r="D566" s="1677"/>
      <c r="E566" s="1678"/>
      <c r="F566" s="1679"/>
      <c r="G566" s="1679"/>
      <c r="H566" s="1679"/>
      <c r="I566" s="2098"/>
      <c r="J566" s="1656"/>
      <c r="K566" s="1656"/>
    </row>
    <row r="567">
      <c r="A567" s="4"/>
      <c r="B567" s="1658"/>
      <c r="C567" s="1658"/>
      <c r="D567" s="1658"/>
      <c r="E567" s="1670"/>
      <c r="F567" s="1671"/>
      <c r="G567" s="1671"/>
      <c r="H567" s="1671"/>
      <c r="I567" s="2101"/>
      <c r="J567" s="1648"/>
      <c r="K567" s="1648"/>
    </row>
    <row r="568">
      <c r="A568" s="4"/>
      <c r="B568" s="1677"/>
      <c r="C568" s="1677"/>
      <c r="D568" s="1677"/>
      <c r="E568" s="1678"/>
      <c r="F568" s="1679"/>
      <c r="G568" s="1679"/>
      <c r="H568" s="1679"/>
      <c r="I568" s="2098"/>
      <c r="J568" s="1656"/>
      <c r="K568" s="1656"/>
    </row>
    <row r="569">
      <c r="A569" s="4"/>
      <c r="B569" s="1658"/>
      <c r="C569" s="1658"/>
      <c r="D569" s="1658"/>
      <c r="E569" s="1670"/>
      <c r="F569" s="1671"/>
      <c r="G569" s="1671"/>
      <c r="H569" s="1671"/>
      <c r="I569" s="2101"/>
      <c r="J569" s="1648"/>
      <c r="K569" s="1648"/>
    </row>
    <row r="570">
      <c r="A570" s="4"/>
      <c r="B570" s="1677"/>
      <c r="C570" s="1677"/>
      <c r="D570" s="1677"/>
      <c r="E570" s="1678"/>
      <c r="F570" s="1679"/>
      <c r="G570" s="1679"/>
      <c r="H570" s="1679"/>
      <c r="I570" s="2098"/>
      <c r="J570" s="1656"/>
      <c r="K570" s="1656"/>
    </row>
    <row r="571">
      <c r="A571" s="4"/>
      <c r="B571" s="1658"/>
      <c r="C571" s="1658"/>
      <c r="D571" s="1658"/>
      <c r="E571" s="1670"/>
      <c r="F571" s="1671"/>
      <c r="G571" s="1671"/>
      <c r="H571" s="1671"/>
      <c r="I571" s="2101"/>
      <c r="J571" s="1648"/>
      <c r="K571" s="1648"/>
    </row>
    <row r="572">
      <c r="A572" s="4"/>
      <c r="B572" s="1677"/>
      <c r="C572" s="1677"/>
      <c r="D572" s="1677"/>
      <c r="E572" s="1678"/>
      <c r="F572" s="1679"/>
      <c r="G572" s="1679"/>
      <c r="H572" s="1679"/>
      <c r="I572" s="2098"/>
      <c r="J572" s="1656"/>
      <c r="K572" s="1656"/>
    </row>
    <row r="573">
      <c r="A573" s="4"/>
      <c r="B573" s="1658"/>
      <c r="C573" s="1658"/>
      <c r="D573" s="1658"/>
      <c r="E573" s="1670"/>
      <c r="F573" s="1671"/>
      <c r="G573" s="1671"/>
      <c r="H573" s="1671"/>
      <c r="I573" s="2101"/>
      <c r="J573" s="1648"/>
      <c r="K573" s="1648"/>
    </row>
    <row r="574">
      <c r="A574" s="4"/>
      <c r="B574" s="1677"/>
      <c r="C574" s="1677"/>
      <c r="D574" s="1677"/>
      <c r="E574" s="1678"/>
      <c r="F574" s="1679"/>
      <c r="G574" s="1679"/>
      <c r="H574" s="1679"/>
      <c r="I574" s="2098"/>
      <c r="J574" s="1656"/>
      <c r="K574" s="1656"/>
    </row>
    <row r="575">
      <c r="A575" s="4"/>
      <c r="B575" s="1658"/>
      <c r="C575" s="1658"/>
      <c r="D575" s="1658"/>
      <c r="E575" s="1670"/>
      <c r="F575" s="1671"/>
      <c r="G575" s="1671"/>
      <c r="H575" s="1671"/>
      <c r="I575" s="2101"/>
      <c r="J575" s="1648"/>
      <c r="K575" s="1648"/>
    </row>
    <row r="576">
      <c r="A576" s="4"/>
      <c r="B576" s="1677"/>
      <c r="C576" s="1677"/>
      <c r="D576" s="1677"/>
      <c r="E576" s="1678"/>
      <c r="F576" s="1679"/>
      <c r="G576" s="1679"/>
      <c r="H576" s="1679"/>
      <c r="I576" s="2098"/>
      <c r="J576" s="1656"/>
      <c r="K576" s="1656"/>
    </row>
    <row r="577">
      <c r="A577" s="4"/>
      <c r="B577" s="1658"/>
      <c r="C577" s="1658"/>
      <c r="D577" s="1658"/>
      <c r="E577" s="1670"/>
      <c r="F577" s="1671"/>
      <c r="G577" s="1671"/>
      <c r="H577" s="1671"/>
      <c r="I577" s="2101"/>
      <c r="J577" s="1648"/>
      <c r="K577" s="1648"/>
    </row>
    <row r="578">
      <c r="A578" s="4"/>
      <c r="B578" s="1677"/>
      <c r="C578" s="1677"/>
      <c r="D578" s="1677"/>
      <c r="E578" s="1678"/>
      <c r="F578" s="1679"/>
      <c r="G578" s="1679"/>
      <c r="H578" s="1679"/>
      <c r="I578" s="2098"/>
      <c r="J578" s="1656"/>
      <c r="K578" s="1656"/>
    </row>
    <row r="579">
      <c r="A579" s="4"/>
      <c r="B579" s="1658"/>
      <c r="C579" s="1658"/>
      <c r="D579" s="1658"/>
      <c r="E579" s="1670"/>
      <c r="F579" s="1671"/>
      <c r="G579" s="1671"/>
      <c r="H579" s="1671"/>
      <c r="I579" s="2101"/>
      <c r="J579" s="1648"/>
      <c r="K579" s="1648"/>
    </row>
    <row r="580">
      <c r="A580" s="4"/>
      <c r="B580" s="1677"/>
      <c r="C580" s="1677"/>
      <c r="D580" s="1677"/>
      <c r="E580" s="1678"/>
      <c r="F580" s="1679"/>
      <c r="G580" s="1679"/>
      <c r="H580" s="1679"/>
      <c r="I580" s="2098"/>
      <c r="J580" s="1656"/>
      <c r="K580" s="1656"/>
    </row>
    <row r="581">
      <c r="A581" s="4"/>
      <c r="B581" s="1658"/>
      <c r="C581" s="1658"/>
      <c r="D581" s="1658"/>
      <c r="E581" s="1670"/>
      <c r="F581" s="1671"/>
      <c r="G581" s="1671"/>
      <c r="H581" s="1671"/>
      <c r="I581" s="2101"/>
      <c r="J581" s="1648"/>
      <c r="K581" s="1648"/>
    </row>
    <row r="582">
      <c r="A582" s="4"/>
      <c r="B582" s="1677"/>
      <c r="C582" s="1677"/>
      <c r="D582" s="1677"/>
      <c r="E582" s="1678"/>
      <c r="F582" s="1679"/>
      <c r="G582" s="1679"/>
      <c r="H582" s="1679"/>
      <c r="I582" s="2098"/>
      <c r="J582" s="1656"/>
      <c r="K582" s="1656"/>
    </row>
    <row r="583">
      <c r="A583" s="4"/>
      <c r="B583" s="1658"/>
      <c r="C583" s="1658"/>
      <c r="D583" s="1658"/>
      <c r="E583" s="1670"/>
      <c r="F583" s="1671"/>
      <c r="G583" s="1671"/>
      <c r="H583" s="1671"/>
      <c r="I583" s="2101"/>
      <c r="J583" s="1648"/>
      <c r="K583" s="1648"/>
    </row>
    <row r="584">
      <c r="A584" s="4"/>
      <c r="B584" s="1677"/>
      <c r="C584" s="1677"/>
      <c r="D584" s="1677"/>
      <c r="E584" s="1678"/>
      <c r="F584" s="1679"/>
      <c r="G584" s="1679"/>
      <c r="H584" s="1679"/>
      <c r="I584" s="2098"/>
      <c r="J584" s="1656"/>
      <c r="K584" s="1656"/>
    </row>
    <row r="585">
      <c r="A585" s="4"/>
      <c r="B585" s="1658"/>
      <c r="C585" s="1658"/>
      <c r="D585" s="1658"/>
      <c r="E585" s="1670"/>
      <c r="F585" s="1671"/>
      <c r="G585" s="1671"/>
      <c r="H585" s="1671"/>
      <c r="I585" s="2101"/>
      <c r="J585" s="1648"/>
      <c r="K585" s="1648"/>
    </row>
    <row r="586">
      <c r="A586" s="4"/>
      <c r="B586" s="1677"/>
      <c r="C586" s="1677"/>
      <c r="D586" s="1677"/>
      <c r="E586" s="1678"/>
      <c r="F586" s="1679"/>
      <c r="G586" s="1679"/>
      <c r="H586" s="1679"/>
      <c r="I586" s="2098"/>
      <c r="J586" s="1656"/>
      <c r="K586" s="1656"/>
    </row>
    <row r="587">
      <c r="A587" s="4"/>
      <c r="B587" s="1658"/>
      <c r="C587" s="1658"/>
      <c r="D587" s="1658"/>
      <c r="E587" s="1670"/>
      <c r="F587" s="1671"/>
      <c r="G587" s="1671"/>
      <c r="H587" s="1671"/>
      <c r="I587" s="2101"/>
      <c r="J587" s="1648"/>
      <c r="K587" s="1648"/>
    </row>
    <row r="588">
      <c r="A588" s="4"/>
      <c r="B588" s="1677"/>
      <c r="C588" s="1677"/>
      <c r="D588" s="1677"/>
      <c r="E588" s="1678"/>
      <c r="F588" s="1679"/>
      <c r="G588" s="1679"/>
      <c r="H588" s="1679"/>
      <c r="I588" s="2098"/>
      <c r="J588" s="1656"/>
      <c r="K588" s="1656"/>
    </row>
    <row r="589">
      <c r="A589" s="4"/>
      <c r="B589" s="1658"/>
      <c r="C589" s="1658"/>
      <c r="D589" s="1658"/>
      <c r="E589" s="1670"/>
      <c r="F589" s="1671"/>
      <c r="G589" s="1671"/>
      <c r="H589" s="1671"/>
      <c r="I589" s="2101"/>
      <c r="J589" s="1648"/>
      <c r="K589" s="1648"/>
    </row>
    <row r="590">
      <c r="A590" s="4"/>
      <c r="B590" s="1677"/>
      <c r="C590" s="1677"/>
      <c r="D590" s="1677"/>
      <c r="E590" s="1678"/>
      <c r="F590" s="1679"/>
      <c r="G590" s="1679"/>
      <c r="H590" s="1679"/>
      <c r="I590" s="2098"/>
      <c r="J590" s="1656"/>
      <c r="K590" s="1656"/>
    </row>
    <row r="591">
      <c r="A591" s="4"/>
      <c r="B591" s="1658"/>
      <c r="C591" s="1658"/>
      <c r="D591" s="1658"/>
      <c r="E591" s="1670"/>
      <c r="F591" s="1671"/>
      <c r="G591" s="1671"/>
      <c r="H591" s="1671"/>
      <c r="I591" s="2101"/>
      <c r="J591" s="1648"/>
      <c r="K591" s="1648"/>
    </row>
    <row r="592">
      <c r="A592" s="4"/>
      <c r="B592" s="1677"/>
      <c r="C592" s="1677"/>
      <c r="D592" s="1677"/>
      <c r="E592" s="1678"/>
      <c r="F592" s="1679"/>
      <c r="G592" s="1679"/>
      <c r="H592" s="1679"/>
      <c r="I592" s="2098"/>
      <c r="J592" s="1656"/>
      <c r="K592" s="1656"/>
    </row>
    <row r="593">
      <c r="A593" s="4"/>
      <c r="B593" s="1658"/>
      <c r="C593" s="1658"/>
      <c r="D593" s="1658"/>
      <c r="E593" s="1670"/>
      <c r="F593" s="1671"/>
      <c r="G593" s="1671"/>
      <c r="H593" s="1671"/>
      <c r="I593" s="2101"/>
      <c r="J593" s="1648"/>
      <c r="K593" s="1648"/>
    </row>
    <row r="594">
      <c r="A594" s="4"/>
      <c r="B594" s="1677"/>
      <c r="C594" s="1677"/>
      <c r="D594" s="1677"/>
      <c r="E594" s="1678"/>
      <c r="F594" s="1679"/>
      <c r="G594" s="1679"/>
      <c r="H594" s="1679"/>
      <c r="I594" s="2098"/>
      <c r="J594" s="1656"/>
      <c r="K594" s="1656"/>
    </row>
    <row r="595">
      <c r="A595" s="4"/>
      <c r="B595" s="1658"/>
      <c r="C595" s="1658"/>
      <c r="D595" s="1658"/>
      <c r="E595" s="1670"/>
      <c r="F595" s="1671"/>
      <c r="G595" s="1671"/>
      <c r="H595" s="1671"/>
      <c r="I595" s="2101"/>
      <c r="J595" s="1648"/>
      <c r="K595" s="1648"/>
    </row>
    <row r="596">
      <c r="A596" s="4"/>
      <c r="B596" s="1677"/>
      <c r="C596" s="1677"/>
      <c r="D596" s="1677"/>
      <c r="E596" s="1678"/>
      <c r="F596" s="1679"/>
      <c r="G596" s="1679"/>
      <c r="H596" s="1679"/>
      <c r="I596" s="2098"/>
      <c r="J596" s="1656"/>
      <c r="K596" s="1656"/>
    </row>
    <row r="597">
      <c r="A597" s="4"/>
      <c r="B597" s="1658"/>
      <c r="C597" s="1658"/>
      <c r="D597" s="1658"/>
      <c r="E597" s="1670"/>
      <c r="F597" s="1671"/>
      <c r="G597" s="1671"/>
      <c r="H597" s="1671"/>
      <c r="I597" s="2101"/>
      <c r="J597" s="1648"/>
      <c r="K597" s="1648"/>
    </row>
    <row r="598">
      <c r="A598" s="4"/>
      <c r="B598" s="1677"/>
      <c r="C598" s="1677"/>
      <c r="D598" s="1677"/>
      <c r="E598" s="1678"/>
      <c r="F598" s="1679"/>
      <c r="G598" s="1679"/>
      <c r="H598" s="1679"/>
      <c r="I598" s="2098"/>
      <c r="J598" s="1656"/>
      <c r="K598" s="1656"/>
    </row>
    <row r="599">
      <c r="A599" s="4"/>
      <c r="B599" s="1658"/>
      <c r="C599" s="1658"/>
      <c r="D599" s="1658"/>
      <c r="E599" s="1670"/>
      <c r="F599" s="1671"/>
      <c r="G599" s="1671"/>
      <c r="H599" s="1671"/>
      <c r="I599" s="2101"/>
      <c r="J599" s="1648"/>
      <c r="K599" s="1648"/>
    </row>
    <row r="600">
      <c r="A600" s="4"/>
      <c r="B600" s="1677"/>
      <c r="C600" s="1677"/>
      <c r="D600" s="1677"/>
      <c r="E600" s="1678"/>
      <c r="F600" s="1679"/>
      <c r="G600" s="1679"/>
      <c r="H600" s="1679"/>
      <c r="I600" s="2098"/>
      <c r="J600" s="1656"/>
      <c r="K600" s="1656"/>
    </row>
    <row r="601">
      <c r="A601" s="4"/>
      <c r="B601" s="1658"/>
      <c r="C601" s="1658"/>
      <c r="D601" s="1658"/>
      <c r="E601" s="1670"/>
      <c r="F601" s="1671"/>
      <c r="G601" s="1671"/>
      <c r="H601" s="1671"/>
      <c r="I601" s="2101"/>
      <c r="J601" s="1648"/>
      <c r="K601" s="1648"/>
    </row>
    <row r="602">
      <c r="A602" s="4"/>
      <c r="B602" s="1677"/>
      <c r="C602" s="1677"/>
      <c r="D602" s="1677"/>
      <c r="E602" s="1678"/>
      <c r="F602" s="1679"/>
      <c r="G602" s="1679"/>
      <c r="H602" s="1679"/>
      <c r="I602" s="2098"/>
      <c r="J602" s="1656"/>
      <c r="K602" s="1656"/>
    </row>
    <row r="603">
      <c r="A603" s="4"/>
      <c r="B603" s="1658"/>
      <c r="C603" s="1658"/>
      <c r="D603" s="1658"/>
      <c r="E603" s="1670"/>
      <c r="F603" s="1671"/>
      <c r="G603" s="1671"/>
      <c r="H603" s="1671"/>
      <c r="I603" s="2101"/>
      <c r="J603" s="1648"/>
      <c r="K603" s="1648"/>
    </row>
    <row r="604">
      <c r="A604" s="4"/>
      <c r="B604" s="1677"/>
      <c r="C604" s="1677"/>
      <c r="D604" s="1677"/>
      <c r="E604" s="1678"/>
      <c r="F604" s="1679"/>
      <c r="G604" s="1679"/>
      <c r="H604" s="1679"/>
      <c r="I604" s="2098"/>
      <c r="J604" s="1656"/>
      <c r="K604" s="1656"/>
    </row>
    <row r="605">
      <c r="A605" s="4"/>
      <c r="B605" s="1658"/>
      <c r="C605" s="1658"/>
      <c r="D605" s="1658"/>
      <c r="E605" s="1670"/>
      <c r="F605" s="1671"/>
      <c r="G605" s="1671"/>
      <c r="H605" s="1671"/>
      <c r="I605" s="2101"/>
      <c r="J605" s="1648"/>
      <c r="K605" s="1648"/>
    </row>
    <row r="606">
      <c r="A606" s="4"/>
      <c r="B606" s="1677"/>
      <c r="C606" s="1677"/>
      <c r="D606" s="1677"/>
      <c r="E606" s="1678"/>
      <c r="F606" s="1679"/>
      <c r="G606" s="1679"/>
      <c r="H606" s="1679"/>
      <c r="I606" s="2098"/>
      <c r="J606" s="1656"/>
      <c r="K606" s="1656"/>
    </row>
    <row r="607">
      <c r="A607" s="4"/>
      <c r="B607" s="1658"/>
      <c r="C607" s="1658"/>
      <c r="D607" s="1658"/>
      <c r="E607" s="1670"/>
      <c r="F607" s="1671"/>
      <c r="G607" s="1671"/>
      <c r="H607" s="1671"/>
      <c r="I607" s="2101"/>
      <c r="J607" s="1648"/>
      <c r="K607" s="1648"/>
    </row>
    <row r="608">
      <c r="A608" s="4"/>
      <c r="B608" s="1677"/>
      <c r="C608" s="1677"/>
      <c r="D608" s="1677"/>
      <c r="E608" s="1678"/>
      <c r="F608" s="1679"/>
      <c r="G608" s="1679"/>
      <c r="H608" s="1679"/>
      <c r="I608" s="2098"/>
      <c r="J608" s="1656"/>
      <c r="K608" s="1656"/>
    </row>
    <row r="609">
      <c r="A609" s="4"/>
      <c r="B609" s="1658"/>
      <c r="C609" s="1658"/>
      <c r="D609" s="1658"/>
      <c r="E609" s="1670"/>
      <c r="F609" s="1671"/>
      <c r="G609" s="1671"/>
      <c r="H609" s="1671"/>
      <c r="I609" s="2101"/>
      <c r="J609" s="1648"/>
      <c r="K609" s="1648"/>
    </row>
    <row r="610">
      <c r="A610" s="4"/>
      <c r="B610" s="1677"/>
      <c r="C610" s="1677"/>
      <c r="D610" s="1677"/>
      <c r="E610" s="1678"/>
      <c r="F610" s="1679"/>
      <c r="G610" s="1679"/>
      <c r="H610" s="1679"/>
      <c r="I610" s="2098"/>
      <c r="J610" s="1656"/>
      <c r="K610" s="1656"/>
    </row>
    <row r="611">
      <c r="A611" s="4"/>
      <c r="B611" s="1658"/>
      <c r="C611" s="1658"/>
      <c r="D611" s="1658"/>
      <c r="E611" s="1670"/>
      <c r="F611" s="1671"/>
      <c r="G611" s="1671"/>
      <c r="H611" s="1671"/>
      <c r="I611" s="2101"/>
      <c r="J611" s="1648"/>
      <c r="K611" s="1648"/>
    </row>
    <row r="612">
      <c r="A612" s="4"/>
      <c r="B612" s="1677"/>
      <c r="C612" s="1677"/>
      <c r="D612" s="1677"/>
      <c r="E612" s="1678"/>
      <c r="F612" s="1679"/>
      <c r="G612" s="1679"/>
      <c r="H612" s="1679"/>
      <c r="I612" s="2098"/>
      <c r="J612" s="1656"/>
      <c r="K612" s="1656"/>
    </row>
    <row r="613">
      <c r="A613" s="4"/>
      <c r="B613" s="1658"/>
      <c r="C613" s="1658"/>
      <c r="D613" s="1658"/>
      <c r="E613" s="1670"/>
      <c r="F613" s="1671"/>
      <c r="G613" s="1671"/>
      <c r="H613" s="1671"/>
      <c r="I613" s="2101"/>
      <c r="J613" s="1648"/>
      <c r="K613" s="1648"/>
    </row>
    <row r="614">
      <c r="A614" s="4"/>
      <c r="B614" s="1677"/>
      <c r="C614" s="1677"/>
      <c r="D614" s="1677"/>
      <c r="E614" s="1678"/>
      <c r="F614" s="1679"/>
      <c r="G614" s="1679"/>
      <c r="H614" s="1679"/>
      <c r="I614" s="2098"/>
      <c r="J614" s="1656"/>
      <c r="K614" s="1656"/>
    </row>
    <row r="615">
      <c r="A615" s="4"/>
      <c r="B615" s="1658"/>
      <c r="C615" s="1658"/>
      <c r="D615" s="1658"/>
      <c r="E615" s="1670"/>
      <c r="F615" s="1671"/>
      <c r="G615" s="1671"/>
      <c r="H615" s="1671"/>
      <c r="I615" s="2101"/>
      <c r="J615" s="1648"/>
      <c r="K615" s="1648"/>
    </row>
    <row r="616">
      <c r="A616" s="4"/>
      <c r="B616" s="1677"/>
      <c r="C616" s="1677"/>
      <c r="D616" s="1677"/>
      <c r="E616" s="1678"/>
      <c r="F616" s="1679"/>
      <c r="G616" s="1679"/>
      <c r="H616" s="1679"/>
      <c r="I616" s="2098"/>
      <c r="J616" s="1656"/>
      <c r="K616" s="1656"/>
    </row>
    <row r="617">
      <c r="A617" s="4"/>
      <c r="B617" s="1658"/>
      <c r="C617" s="1658"/>
      <c r="D617" s="1658"/>
      <c r="E617" s="1670"/>
      <c r="F617" s="1671"/>
      <c r="G617" s="1671"/>
      <c r="H617" s="1671"/>
      <c r="I617" s="2101"/>
      <c r="J617" s="1648"/>
      <c r="K617" s="1648"/>
    </row>
    <row r="618">
      <c r="A618" s="4"/>
      <c r="B618" s="1677"/>
      <c r="C618" s="1677"/>
      <c r="D618" s="1677"/>
      <c r="E618" s="1678"/>
      <c r="F618" s="1679"/>
      <c r="G618" s="1679"/>
      <c r="H618" s="1679"/>
      <c r="I618" s="2098"/>
      <c r="J618" s="1656"/>
      <c r="K618" s="1656"/>
    </row>
    <row r="619">
      <c r="A619" s="4"/>
      <c r="B619" s="1658"/>
      <c r="C619" s="1658"/>
      <c r="D619" s="1658"/>
      <c r="E619" s="1670"/>
      <c r="F619" s="1671"/>
      <c r="G619" s="1671"/>
      <c r="H619" s="1671"/>
      <c r="I619" s="2101"/>
      <c r="J619" s="1648"/>
      <c r="K619" s="1648"/>
    </row>
    <row r="620">
      <c r="A620" s="4"/>
      <c r="B620" s="1677"/>
      <c r="C620" s="1677"/>
      <c r="D620" s="1677"/>
      <c r="E620" s="1678"/>
      <c r="F620" s="1679"/>
      <c r="G620" s="1679"/>
      <c r="H620" s="1679"/>
      <c r="I620" s="2098"/>
      <c r="J620" s="1656"/>
      <c r="K620" s="1656"/>
    </row>
    <row r="621">
      <c r="A621" s="4"/>
      <c r="B621" s="1658"/>
      <c r="C621" s="1658"/>
      <c r="D621" s="1658"/>
      <c r="E621" s="1670"/>
      <c r="F621" s="1671"/>
      <c r="G621" s="1671"/>
      <c r="H621" s="1671"/>
      <c r="I621" s="2101"/>
      <c r="J621" s="1648"/>
      <c r="K621" s="1648"/>
    </row>
    <row r="622">
      <c r="A622" s="4"/>
      <c r="B622" s="1677"/>
      <c r="C622" s="1677"/>
      <c r="D622" s="1677"/>
      <c r="E622" s="1678"/>
      <c r="F622" s="1679"/>
      <c r="G622" s="1679"/>
      <c r="H622" s="1679"/>
      <c r="I622" s="2098"/>
      <c r="J622" s="1656"/>
      <c r="K622" s="1656"/>
    </row>
    <row r="623">
      <c r="A623" s="4"/>
      <c r="B623" s="1658"/>
      <c r="C623" s="1658"/>
      <c r="D623" s="1658"/>
      <c r="E623" s="1670"/>
      <c r="F623" s="1671"/>
      <c r="G623" s="1671"/>
      <c r="H623" s="1671"/>
      <c r="I623" s="2101"/>
      <c r="J623" s="1648"/>
      <c r="K623" s="1648"/>
    </row>
    <row r="624">
      <c r="A624" s="4"/>
      <c r="B624" s="1677"/>
      <c r="C624" s="1677"/>
      <c r="D624" s="1677"/>
      <c r="E624" s="1678"/>
      <c r="F624" s="1679"/>
      <c r="G624" s="1679"/>
      <c r="H624" s="1679"/>
      <c r="I624" s="2098"/>
      <c r="J624" s="1656"/>
      <c r="K624" s="1656"/>
    </row>
    <row r="625">
      <c r="A625" s="4"/>
      <c r="B625" s="1658"/>
      <c r="C625" s="1658"/>
      <c r="D625" s="1658"/>
      <c r="E625" s="1670"/>
      <c r="F625" s="1671"/>
      <c r="G625" s="1671"/>
      <c r="H625" s="1671"/>
      <c r="I625" s="2101"/>
      <c r="J625" s="1648"/>
      <c r="K625" s="1648"/>
    </row>
    <row r="626">
      <c r="A626" s="4"/>
      <c r="B626" s="1677"/>
      <c r="C626" s="1677"/>
      <c r="D626" s="1677"/>
      <c r="E626" s="1678"/>
      <c r="F626" s="1679"/>
      <c r="G626" s="1679"/>
      <c r="H626" s="1679"/>
      <c r="I626" s="2098"/>
      <c r="J626" s="1656"/>
      <c r="K626" s="1656"/>
    </row>
    <row r="627">
      <c r="A627" s="4"/>
      <c r="B627" s="1658"/>
      <c r="C627" s="1658"/>
      <c r="D627" s="1658"/>
      <c r="E627" s="1670"/>
      <c r="F627" s="1671"/>
      <c r="G627" s="1671"/>
      <c r="H627" s="1671"/>
      <c r="I627" s="2101"/>
      <c r="J627" s="1648"/>
      <c r="K627" s="1648"/>
    </row>
    <row r="628">
      <c r="A628" s="4"/>
      <c r="B628" s="1677"/>
      <c r="C628" s="1677"/>
      <c r="D628" s="1677"/>
      <c r="E628" s="1678"/>
      <c r="F628" s="1679"/>
      <c r="G628" s="1679"/>
      <c r="H628" s="1679"/>
      <c r="I628" s="2098"/>
      <c r="J628" s="1656"/>
      <c r="K628" s="1656"/>
    </row>
    <row r="629">
      <c r="A629" s="4"/>
      <c r="B629" s="1658"/>
      <c r="C629" s="1658"/>
      <c r="D629" s="1658"/>
      <c r="E629" s="1670"/>
      <c r="F629" s="1671"/>
      <c r="G629" s="1671"/>
      <c r="H629" s="1671"/>
      <c r="I629" s="2101"/>
      <c r="J629" s="1648"/>
      <c r="K629" s="1648"/>
    </row>
    <row r="630">
      <c r="A630" s="4"/>
      <c r="B630" s="1677"/>
      <c r="C630" s="1677"/>
      <c r="D630" s="1677"/>
      <c r="E630" s="1678"/>
      <c r="F630" s="1679"/>
      <c r="G630" s="1679"/>
      <c r="H630" s="1679"/>
      <c r="I630" s="2098"/>
      <c r="J630" s="1656"/>
      <c r="K630" s="1656"/>
    </row>
    <row r="631">
      <c r="A631" s="4"/>
      <c r="B631" s="1658"/>
      <c r="C631" s="1658"/>
      <c r="D631" s="1658"/>
      <c r="E631" s="1670"/>
      <c r="F631" s="1671"/>
      <c r="G631" s="1671"/>
      <c r="H631" s="1671"/>
      <c r="I631" s="2101"/>
      <c r="J631" s="1648"/>
      <c r="K631" s="1648"/>
    </row>
    <row r="632">
      <c r="A632" s="4"/>
      <c r="B632" s="1677"/>
      <c r="C632" s="1677"/>
      <c r="D632" s="1677"/>
      <c r="E632" s="1678"/>
      <c r="F632" s="1679"/>
      <c r="G632" s="1679"/>
      <c r="H632" s="1679"/>
      <c r="I632" s="2098"/>
      <c r="J632" s="1656"/>
      <c r="K632" s="1656"/>
    </row>
    <row r="633">
      <c r="A633" s="4"/>
      <c r="B633" s="1658"/>
      <c r="C633" s="1658"/>
      <c r="D633" s="1658"/>
      <c r="E633" s="1670"/>
      <c r="F633" s="1671"/>
      <c r="G633" s="1671"/>
      <c r="H633" s="1671"/>
      <c r="I633" s="2101"/>
      <c r="J633" s="1648"/>
      <c r="K633" s="1648"/>
    </row>
    <row r="634">
      <c r="A634" s="4"/>
      <c r="B634" s="1677"/>
      <c r="C634" s="1677"/>
      <c r="D634" s="1677"/>
      <c r="E634" s="1678"/>
      <c r="F634" s="1679"/>
      <c r="G634" s="1679"/>
      <c r="H634" s="1679"/>
      <c r="I634" s="2098"/>
      <c r="J634" s="1656"/>
      <c r="K634" s="1656"/>
    </row>
    <row r="635">
      <c r="A635" s="4"/>
      <c r="B635" s="1658"/>
      <c r="C635" s="1658"/>
      <c r="D635" s="1658"/>
      <c r="E635" s="1670"/>
      <c r="F635" s="1671"/>
      <c r="G635" s="1671"/>
      <c r="H635" s="1671"/>
      <c r="I635" s="2101"/>
      <c r="J635" s="1648"/>
      <c r="K635" s="1648"/>
    </row>
    <row r="636">
      <c r="A636" s="4"/>
      <c r="B636" s="1677"/>
      <c r="C636" s="1677"/>
      <c r="D636" s="1677"/>
      <c r="E636" s="1678"/>
      <c r="F636" s="1679"/>
      <c r="G636" s="1679"/>
      <c r="H636" s="1679"/>
      <c r="I636" s="2098"/>
      <c r="J636" s="1656"/>
      <c r="K636" s="1656"/>
    </row>
    <row r="637">
      <c r="A637" s="4"/>
      <c r="B637" s="1658"/>
      <c r="C637" s="1658"/>
      <c r="D637" s="1658"/>
      <c r="E637" s="1670"/>
      <c r="F637" s="1671"/>
      <c r="G637" s="1671"/>
      <c r="H637" s="1671"/>
      <c r="I637" s="2101"/>
      <c r="J637" s="1648"/>
      <c r="K637" s="1648"/>
    </row>
    <row r="638">
      <c r="A638" s="4"/>
      <c r="B638" s="1677"/>
      <c r="C638" s="1677"/>
      <c r="D638" s="1677"/>
      <c r="E638" s="1678"/>
      <c r="F638" s="1679"/>
      <c r="G638" s="1679"/>
      <c r="H638" s="1679"/>
      <c r="I638" s="2098"/>
      <c r="J638" s="1656"/>
      <c r="K638" s="1656"/>
    </row>
    <row r="639">
      <c r="A639" s="4"/>
      <c r="B639" s="1658"/>
      <c r="C639" s="1658"/>
      <c r="D639" s="1658"/>
      <c r="E639" s="1670"/>
      <c r="F639" s="1671"/>
      <c r="G639" s="1671"/>
      <c r="H639" s="1671"/>
      <c r="I639" s="2101"/>
      <c r="J639" s="1648"/>
      <c r="K639" s="1648"/>
    </row>
    <row r="640">
      <c r="A640" s="4"/>
      <c r="B640" s="1677"/>
      <c r="C640" s="1677"/>
      <c r="D640" s="1677"/>
      <c r="E640" s="1678"/>
      <c r="F640" s="1679"/>
      <c r="G640" s="1679"/>
      <c r="H640" s="1679"/>
      <c r="I640" s="2098"/>
      <c r="J640" s="1656"/>
      <c r="K640" s="1656"/>
    </row>
    <row r="641">
      <c r="A641" s="4"/>
      <c r="B641" s="1658"/>
      <c r="C641" s="1658"/>
      <c r="D641" s="1658"/>
      <c r="E641" s="1670"/>
      <c r="F641" s="1671"/>
      <c r="G641" s="1671"/>
      <c r="H641" s="1671"/>
      <c r="I641" s="2101"/>
      <c r="J641" s="1648"/>
      <c r="K641" s="1648"/>
    </row>
    <row r="642">
      <c r="A642" s="4"/>
      <c r="B642" s="1677"/>
      <c r="C642" s="1677"/>
      <c r="D642" s="1677"/>
      <c r="E642" s="1678"/>
      <c r="F642" s="1679"/>
      <c r="G642" s="1679"/>
      <c r="H642" s="1679"/>
      <c r="I642" s="2098"/>
      <c r="J642" s="1656"/>
      <c r="K642" s="1656"/>
    </row>
    <row r="643">
      <c r="A643" s="4"/>
      <c r="B643" s="1658"/>
      <c r="C643" s="1658"/>
      <c r="D643" s="1658"/>
      <c r="E643" s="1670"/>
      <c r="F643" s="1671"/>
      <c r="G643" s="1671"/>
      <c r="H643" s="1671"/>
      <c r="I643" s="2101"/>
      <c r="J643" s="1648"/>
      <c r="K643" s="1648"/>
    </row>
    <row r="644">
      <c r="A644" s="4"/>
      <c r="B644" s="1677"/>
      <c r="C644" s="1677"/>
      <c r="D644" s="1677"/>
      <c r="E644" s="1678"/>
      <c r="F644" s="1679"/>
      <c r="G644" s="1679"/>
      <c r="H644" s="1679"/>
      <c r="I644" s="2098"/>
      <c r="J644" s="1656"/>
      <c r="K644" s="1656"/>
    </row>
    <row r="645">
      <c r="A645" s="4"/>
      <c r="B645" s="1658"/>
      <c r="C645" s="1658"/>
      <c r="D645" s="1658"/>
      <c r="E645" s="1670"/>
      <c r="F645" s="1671"/>
      <c r="G645" s="1671"/>
      <c r="H645" s="1671"/>
      <c r="I645" s="2101"/>
      <c r="J645" s="1648"/>
      <c r="K645" s="1648"/>
    </row>
    <row r="646">
      <c r="A646" s="4"/>
      <c r="B646" s="1677"/>
      <c r="C646" s="1677"/>
      <c r="D646" s="1677"/>
      <c r="E646" s="1678"/>
      <c r="F646" s="1679"/>
      <c r="G646" s="1679"/>
      <c r="H646" s="1679"/>
      <c r="I646" s="2098"/>
      <c r="J646" s="1656"/>
      <c r="K646" s="1656"/>
    </row>
    <row r="647">
      <c r="A647" s="4"/>
      <c r="B647" s="1658"/>
      <c r="C647" s="1658"/>
      <c r="D647" s="1658"/>
      <c r="E647" s="1670"/>
      <c r="F647" s="1671"/>
      <c r="G647" s="1671"/>
      <c r="H647" s="1671"/>
      <c r="I647" s="2101"/>
      <c r="J647" s="1648"/>
      <c r="K647" s="1648"/>
    </row>
    <row r="648">
      <c r="A648" s="4"/>
      <c r="B648" s="1677"/>
      <c r="C648" s="1677"/>
      <c r="D648" s="1677"/>
      <c r="E648" s="1678"/>
      <c r="F648" s="1679"/>
      <c r="G648" s="1679"/>
      <c r="H648" s="1679"/>
      <c r="I648" s="2098"/>
      <c r="J648" s="1656"/>
      <c r="K648" s="1656"/>
    </row>
    <row r="649">
      <c r="A649" s="4"/>
      <c r="B649" s="1658"/>
      <c r="C649" s="1658"/>
      <c r="D649" s="1658"/>
      <c r="E649" s="1670"/>
      <c r="F649" s="1671"/>
      <c r="G649" s="1671"/>
      <c r="H649" s="1671"/>
      <c r="I649" s="2101"/>
      <c r="J649" s="1648"/>
      <c r="K649" s="1648"/>
    </row>
    <row r="650">
      <c r="A650" s="4"/>
      <c r="B650" s="1677"/>
      <c r="C650" s="1677"/>
      <c r="D650" s="1677"/>
      <c r="E650" s="1678"/>
      <c r="F650" s="1679"/>
      <c r="G650" s="1679"/>
      <c r="H650" s="1679"/>
      <c r="I650" s="2098"/>
      <c r="J650" s="1656"/>
      <c r="K650" s="1656"/>
    </row>
    <row r="651">
      <c r="A651" s="4"/>
      <c r="B651" s="1658"/>
      <c r="C651" s="1658"/>
      <c r="D651" s="1658"/>
      <c r="E651" s="1670"/>
      <c r="F651" s="1671"/>
      <c r="G651" s="1671"/>
      <c r="H651" s="1671"/>
      <c r="I651" s="2101"/>
      <c r="J651" s="1648"/>
      <c r="K651" s="1648"/>
    </row>
    <row r="652">
      <c r="A652" s="4"/>
      <c r="B652" s="1677"/>
      <c r="C652" s="1677"/>
      <c r="D652" s="1677"/>
      <c r="E652" s="1678"/>
      <c r="F652" s="1679"/>
      <c r="G652" s="1679"/>
      <c r="H652" s="1679"/>
      <c r="I652" s="2098"/>
      <c r="J652" s="1656"/>
      <c r="K652" s="1656"/>
    </row>
    <row r="653">
      <c r="A653" s="4"/>
      <c r="B653" s="1658"/>
      <c r="C653" s="1658"/>
      <c r="D653" s="1658"/>
      <c r="E653" s="1670"/>
      <c r="F653" s="1671"/>
      <c r="G653" s="1671"/>
      <c r="H653" s="1671"/>
      <c r="I653" s="2101"/>
      <c r="J653" s="1648"/>
      <c r="K653" s="1648"/>
    </row>
    <row r="654">
      <c r="A654" s="4"/>
      <c r="B654" s="1677"/>
      <c r="C654" s="1677"/>
      <c r="D654" s="1677"/>
      <c r="E654" s="1678"/>
      <c r="F654" s="1679"/>
      <c r="G654" s="1679"/>
      <c r="H654" s="1679"/>
      <c r="I654" s="2098"/>
      <c r="J654" s="1656"/>
      <c r="K654" s="1656"/>
    </row>
    <row r="655">
      <c r="A655" s="4"/>
      <c r="B655" s="1658"/>
      <c r="C655" s="1658"/>
      <c r="D655" s="1658"/>
      <c r="E655" s="1670"/>
      <c r="F655" s="1671"/>
      <c r="G655" s="1671"/>
      <c r="H655" s="1671"/>
      <c r="I655" s="2101"/>
      <c r="J655" s="1648"/>
      <c r="K655" s="1648"/>
    </row>
    <row r="656">
      <c r="A656" s="4"/>
      <c r="B656" s="1677"/>
      <c r="C656" s="1677"/>
      <c r="D656" s="1677"/>
      <c r="E656" s="1678"/>
      <c r="F656" s="1679"/>
      <c r="G656" s="1679"/>
      <c r="H656" s="1679"/>
      <c r="I656" s="2098"/>
      <c r="J656" s="1656"/>
      <c r="K656" s="1656"/>
    </row>
    <row r="657">
      <c r="A657" s="4"/>
      <c r="B657" s="1658"/>
      <c r="C657" s="1658"/>
      <c r="D657" s="1658"/>
      <c r="E657" s="1670"/>
      <c r="F657" s="1671"/>
      <c r="G657" s="1671"/>
      <c r="H657" s="1671"/>
      <c r="I657" s="2101"/>
      <c r="J657" s="1648"/>
      <c r="K657" s="1648"/>
    </row>
    <row r="658">
      <c r="A658" s="4"/>
      <c r="B658" s="1677"/>
      <c r="C658" s="1677"/>
      <c r="D658" s="1677"/>
      <c r="E658" s="1678"/>
      <c r="F658" s="1679"/>
      <c r="G658" s="1679"/>
      <c r="H658" s="1679"/>
      <c r="I658" s="2098"/>
      <c r="J658" s="1656"/>
      <c r="K658" s="1656"/>
    </row>
    <row r="659">
      <c r="A659" s="4"/>
      <c r="B659" s="1658"/>
      <c r="C659" s="1658"/>
      <c r="D659" s="1658"/>
      <c r="E659" s="1670"/>
      <c r="F659" s="1671"/>
      <c r="G659" s="1671"/>
      <c r="H659" s="1671"/>
      <c r="I659" s="2101"/>
      <c r="J659" s="1648"/>
      <c r="K659" s="1648"/>
    </row>
    <row r="660">
      <c r="A660" s="4"/>
      <c r="B660" s="1677"/>
      <c r="C660" s="1677"/>
      <c r="D660" s="1677"/>
      <c r="E660" s="1678"/>
      <c r="F660" s="1679"/>
      <c r="G660" s="1679"/>
      <c r="H660" s="1679"/>
      <c r="I660" s="2098"/>
      <c r="J660" s="1656"/>
      <c r="K660" s="1656"/>
    </row>
    <row r="661">
      <c r="A661" s="4"/>
      <c r="B661" s="1658"/>
      <c r="C661" s="1658"/>
      <c r="D661" s="1658"/>
      <c r="E661" s="1670"/>
      <c r="F661" s="1671"/>
      <c r="G661" s="1671"/>
      <c r="H661" s="1671"/>
      <c r="I661" s="2101"/>
      <c r="J661" s="1648"/>
      <c r="K661" s="1648"/>
    </row>
    <row r="662">
      <c r="A662" s="4"/>
      <c r="B662" s="1677"/>
      <c r="C662" s="1677"/>
      <c r="D662" s="1677"/>
      <c r="E662" s="1678"/>
      <c r="F662" s="1679"/>
      <c r="G662" s="1679"/>
      <c r="H662" s="1679"/>
      <c r="I662" s="2098"/>
      <c r="J662" s="1656"/>
      <c r="K662" s="1656"/>
    </row>
    <row r="663">
      <c r="A663" s="4"/>
      <c r="B663" s="1658"/>
      <c r="C663" s="1658"/>
      <c r="D663" s="1658"/>
      <c r="E663" s="1670"/>
      <c r="F663" s="1671"/>
      <c r="G663" s="1671"/>
      <c r="H663" s="1671"/>
      <c r="I663" s="2101"/>
      <c r="J663" s="1648"/>
      <c r="K663" s="1648"/>
    </row>
    <row r="664">
      <c r="A664" s="4"/>
      <c r="B664" s="1677"/>
      <c r="C664" s="1677"/>
      <c r="D664" s="1677"/>
      <c r="E664" s="1678"/>
      <c r="F664" s="1679"/>
      <c r="G664" s="1679"/>
      <c r="H664" s="1679"/>
      <c r="I664" s="2098"/>
      <c r="J664" s="1656"/>
      <c r="K664" s="1656"/>
    </row>
    <row r="665">
      <c r="A665" s="4"/>
      <c r="B665" s="1658"/>
      <c r="C665" s="1658"/>
      <c r="D665" s="1658"/>
      <c r="E665" s="1670"/>
      <c r="F665" s="1671"/>
      <c r="G665" s="1671"/>
      <c r="H665" s="1671"/>
      <c r="I665" s="2101"/>
      <c r="J665" s="1648"/>
      <c r="K665" s="1648"/>
    </row>
    <row r="666">
      <c r="A666" s="4"/>
      <c r="B666" s="1677"/>
      <c r="C666" s="1677"/>
      <c r="D666" s="1677"/>
      <c r="E666" s="1678"/>
      <c r="F666" s="1679"/>
      <c r="G666" s="1679"/>
      <c r="H666" s="1679"/>
      <c r="I666" s="2098"/>
      <c r="J666" s="1656"/>
      <c r="K666" s="1656"/>
    </row>
    <row r="667">
      <c r="A667" s="4"/>
      <c r="B667" s="1658"/>
      <c r="C667" s="1658"/>
      <c r="D667" s="1658"/>
      <c r="E667" s="1670"/>
      <c r="F667" s="1671"/>
      <c r="G667" s="1671"/>
      <c r="H667" s="1671"/>
      <c r="I667" s="2101"/>
      <c r="J667" s="1648"/>
      <c r="K667" s="1648"/>
    </row>
    <row r="668">
      <c r="A668" s="4"/>
      <c r="B668" s="1677"/>
      <c r="C668" s="1677"/>
      <c r="D668" s="1677"/>
      <c r="E668" s="1678"/>
      <c r="F668" s="1679"/>
      <c r="G668" s="1679"/>
      <c r="H668" s="1679"/>
      <c r="I668" s="2098"/>
      <c r="J668" s="1656"/>
      <c r="K668" s="1656"/>
    </row>
    <row r="669">
      <c r="A669" s="4"/>
      <c r="B669" s="1658"/>
      <c r="C669" s="1658"/>
      <c r="D669" s="1658"/>
      <c r="E669" s="1670"/>
      <c r="F669" s="1671"/>
      <c r="G669" s="1671"/>
      <c r="H669" s="1671"/>
      <c r="I669" s="2101"/>
      <c r="J669" s="1648"/>
      <c r="K669" s="1648"/>
    </row>
    <row r="670">
      <c r="A670" s="4"/>
      <c r="B670" s="1677"/>
      <c r="C670" s="1677"/>
      <c r="D670" s="1677"/>
      <c r="E670" s="1678"/>
      <c r="F670" s="1679"/>
      <c r="G670" s="1679"/>
      <c r="H670" s="1679"/>
      <c r="I670" s="2098"/>
      <c r="J670" s="1656"/>
      <c r="K670" s="1656"/>
    </row>
    <row r="671">
      <c r="A671" s="4"/>
      <c r="B671" s="1658"/>
      <c r="C671" s="1658"/>
      <c r="D671" s="1658"/>
      <c r="E671" s="1670"/>
      <c r="F671" s="1671"/>
      <c r="G671" s="1671"/>
      <c r="H671" s="1671"/>
      <c r="I671" s="2101"/>
      <c r="J671" s="1648"/>
      <c r="K671" s="1648"/>
    </row>
    <row r="672">
      <c r="A672" s="4"/>
      <c r="B672" s="1677"/>
      <c r="C672" s="1677"/>
      <c r="D672" s="1677"/>
      <c r="E672" s="1678"/>
      <c r="F672" s="1679"/>
      <c r="G672" s="1679"/>
      <c r="H672" s="1679"/>
      <c r="I672" s="2098"/>
      <c r="J672" s="1656"/>
      <c r="K672" s="1656"/>
    </row>
    <row r="673">
      <c r="A673" s="4"/>
      <c r="B673" s="1658"/>
      <c r="C673" s="1658"/>
      <c r="D673" s="1658"/>
      <c r="E673" s="1670"/>
      <c r="F673" s="1671"/>
      <c r="G673" s="1671"/>
      <c r="H673" s="1671"/>
      <c r="I673" s="2101"/>
      <c r="J673" s="1648"/>
      <c r="K673" s="1648"/>
    </row>
    <row r="674">
      <c r="A674" s="4"/>
      <c r="B674" s="1677"/>
      <c r="C674" s="1677"/>
      <c r="D674" s="1677"/>
      <c r="E674" s="1678"/>
      <c r="F674" s="1679"/>
      <c r="G674" s="1679"/>
      <c r="H674" s="1679"/>
      <c r="I674" s="2098"/>
      <c r="J674" s="1656"/>
      <c r="K674" s="1656"/>
    </row>
    <row r="675">
      <c r="A675" s="4"/>
      <c r="B675" s="1658"/>
      <c r="C675" s="1658"/>
      <c r="D675" s="1658"/>
      <c r="E675" s="1670"/>
      <c r="F675" s="1671"/>
      <c r="G675" s="1671"/>
      <c r="H675" s="1671"/>
      <c r="I675" s="2101"/>
      <c r="J675" s="1648"/>
      <c r="K675" s="1648"/>
    </row>
    <row r="676">
      <c r="A676" s="4"/>
      <c r="B676" s="1677"/>
      <c r="C676" s="1677"/>
      <c r="D676" s="1677"/>
      <c r="E676" s="1678"/>
      <c r="F676" s="1679"/>
      <c r="G676" s="1679"/>
      <c r="H676" s="1679"/>
      <c r="I676" s="2098"/>
      <c r="J676" s="1656"/>
      <c r="K676" s="1656"/>
    </row>
    <row r="677">
      <c r="A677" s="4"/>
      <c r="B677" s="1658"/>
      <c r="C677" s="1658"/>
      <c r="D677" s="1658"/>
      <c r="E677" s="1670"/>
      <c r="F677" s="1671"/>
      <c r="G677" s="1671"/>
      <c r="H677" s="1671"/>
      <c r="I677" s="2101"/>
      <c r="J677" s="1648"/>
      <c r="K677" s="1648"/>
    </row>
    <row r="678">
      <c r="A678" s="4"/>
      <c r="B678" s="1677"/>
      <c r="C678" s="1677"/>
      <c r="D678" s="1677"/>
      <c r="E678" s="1678"/>
      <c r="F678" s="1679"/>
      <c r="G678" s="1679"/>
      <c r="H678" s="1679"/>
      <c r="I678" s="2098"/>
      <c r="J678" s="1656"/>
      <c r="K678" s="1656"/>
    </row>
    <row r="679">
      <c r="A679" s="4"/>
      <c r="B679" s="1658"/>
      <c r="C679" s="1658"/>
      <c r="D679" s="1658"/>
      <c r="E679" s="1670"/>
      <c r="F679" s="1671"/>
      <c r="G679" s="1671"/>
      <c r="H679" s="1671"/>
      <c r="I679" s="2101"/>
      <c r="J679" s="1648"/>
      <c r="K679" s="1648"/>
    </row>
    <row r="680">
      <c r="A680" s="4"/>
      <c r="B680" s="1677"/>
      <c r="C680" s="1677"/>
      <c r="D680" s="1677"/>
      <c r="E680" s="1678"/>
      <c r="F680" s="1679"/>
      <c r="G680" s="1679"/>
      <c r="H680" s="1679"/>
      <c r="I680" s="2098"/>
      <c r="J680" s="1656"/>
      <c r="K680" s="1656"/>
    </row>
    <row r="681">
      <c r="A681" s="4"/>
      <c r="B681" s="1658"/>
      <c r="C681" s="1658"/>
      <c r="D681" s="1658"/>
      <c r="E681" s="1670"/>
      <c r="F681" s="1671"/>
      <c r="G681" s="1671"/>
      <c r="H681" s="1671"/>
      <c r="I681" s="2101"/>
      <c r="J681" s="1648"/>
      <c r="K681" s="1648"/>
    </row>
    <row r="682">
      <c r="A682" s="4"/>
      <c r="B682" s="1677"/>
      <c r="C682" s="1677"/>
      <c r="D682" s="1677"/>
      <c r="E682" s="1678"/>
      <c r="F682" s="1679"/>
      <c r="G682" s="1679"/>
      <c r="H682" s="1679"/>
      <c r="I682" s="2098"/>
      <c r="J682" s="1656"/>
      <c r="K682" s="1656"/>
    </row>
    <row r="683">
      <c r="A683" s="4"/>
      <c r="B683" s="1658"/>
      <c r="C683" s="1658"/>
      <c r="D683" s="1658"/>
      <c r="E683" s="1670"/>
      <c r="F683" s="1671"/>
      <c r="G683" s="1671"/>
      <c r="H683" s="1671"/>
      <c r="I683" s="2101"/>
      <c r="J683" s="1648"/>
      <c r="K683" s="1648"/>
    </row>
    <row r="684">
      <c r="A684" s="4"/>
      <c r="B684" s="1677"/>
      <c r="C684" s="1677"/>
      <c r="D684" s="1677"/>
      <c r="E684" s="1678"/>
      <c r="F684" s="1679"/>
      <c r="G684" s="1679"/>
      <c r="H684" s="1679"/>
      <c r="I684" s="2098"/>
      <c r="J684" s="1656"/>
      <c r="K684" s="1656"/>
    </row>
    <row r="685">
      <c r="A685" s="4"/>
      <c r="B685" s="1658"/>
      <c r="C685" s="1658"/>
      <c r="D685" s="1658"/>
      <c r="E685" s="1670"/>
      <c r="F685" s="1671"/>
      <c r="G685" s="1671"/>
      <c r="H685" s="1671"/>
      <c r="I685" s="2101"/>
      <c r="J685" s="1648"/>
      <c r="K685" s="1648"/>
    </row>
    <row r="686">
      <c r="A686" s="4"/>
      <c r="B686" s="1677"/>
      <c r="C686" s="1677"/>
      <c r="D686" s="1677"/>
      <c r="E686" s="1678"/>
      <c r="F686" s="1679"/>
      <c r="G686" s="1679"/>
      <c r="H686" s="1679"/>
      <c r="I686" s="2098"/>
      <c r="J686" s="1656"/>
      <c r="K686" s="1656"/>
    </row>
    <row r="687">
      <c r="A687" s="4"/>
      <c r="B687" s="1658"/>
      <c r="C687" s="1658"/>
      <c r="D687" s="1658"/>
      <c r="E687" s="1670"/>
      <c r="F687" s="1671"/>
      <c r="G687" s="1671"/>
      <c r="H687" s="1671"/>
      <c r="I687" s="2101"/>
      <c r="J687" s="1648"/>
      <c r="K687" s="1648"/>
    </row>
    <row r="688">
      <c r="A688" s="4"/>
      <c r="B688" s="1677"/>
      <c r="C688" s="1677"/>
      <c r="D688" s="1677"/>
      <c r="E688" s="1678"/>
      <c r="F688" s="1679"/>
      <c r="G688" s="1679"/>
      <c r="H688" s="1679"/>
      <c r="I688" s="2098"/>
      <c r="J688" s="1656"/>
      <c r="K688" s="1656"/>
    </row>
    <row r="689">
      <c r="A689" s="4"/>
      <c r="B689" s="1658"/>
      <c r="C689" s="1658"/>
      <c r="D689" s="1658"/>
      <c r="E689" s="1670"/>
      <c r="F689" s="1671"/>
      <c r="G689" s="1671"/>
      <c r="H689" s="1671"/>
      <c r="I689" s="2101"/>
      <c r="J689" s="1648"/>
      <c r="K689" s="1648"/>
    </row>
    <row r="690">
      <c r="A690" s="4"/>
      <c r="B690" s="1677"/>
      <c r="C690" s="1677"/>
      <c r="D690" s="1677"/>
      <c r="E690" s="1678"/>
      <c r="F690" s="1679"/>
      <c r="G690" s="1679"/>
      <c r="H690" s="1679"/>
      <c r="I690" s="2098"/>
      <c r="J690" s="1656"/>
      <c r="K690" s="1656"/>
    </row>
    <row r="691">
      <c r="A691" s="4"/>
      <c r="B691" s="1658"/>
      <c r="C691" s="1658"/>
      <c r="D691" s="1658"/>
      <c r="E691" s="1670"/>
      <c r="F691" s="1671"/>
      <c r="G691" s="1671"/>
      <c r="H691" s="1671"/>
      <c r="I691" s="2101"/>
      <c r="J691" s="1648"/>
      <c r="K691" s="1648"/>
    </row>
    <row r="692">
      <c r="A692" s="4"/>
      <c r="B692" s="1677"/>
      <c r="C692" s="1677"/>
      <c r="D692" s="1677"/>
      <c r="E692" s="1678"/>
      <c r="F692" s="1679"/>
      <c r="G692" s="1679"/>
      <c r="H692" s="1679"/>
      <c r="I692" s="2098"/>
      <c r="J692" s="1656"/>
      <c r="K692" s="1656"/>
    </row>
    <row r="693">
      <c r="A693" s="4"/>
      <c r="B693" s="1658"/>
      <c r="C693" s="1658"/>
      <c r="D693" s="1658"/>
      <c r="E693" s="1670"/>
      <c r="F693" s="1671"/>
      <c r="G693" s="1671"/>
      <c r="H693" s="1671"/>
      <c r="I693" s="2101"/>
      <c r="J693" s="1648"/>
      <c r="K693" s="1648"/>
    </row>
    <row r="694">
      <c r="A694" s="4"/>
      <c r="B694" s="1677"/>
      <c r="C694" s="1677"/>
      <c r="D694" s="1677"/>
      <c r="E694" s="1678"/>
      <c r="F694" s="1679"/>
      <c r="G694" s="1679"/>
      <c r="H694" s="1679"/>
      <c r="I694" s="2098"/>
      <c r="J694" s="1656"/>
      <c r="K694" s="1656"/>
    </row>
    <row r="695">
      <c r="A695" s="4"/>
      <c r="B695" s="1658"/>
      <c r="C695" s="1658"/>
      <c r="D695" s="1658"/>
      <c r="E695" s="1670"/>
      <c r="F695" s="1671"/>
      <c r="G695" s="1671"/>
      <c r="H695" s="1671"/>
      <c r="I695" s="2101"/>
      <c r="J695" s="1648"/>
      <c r="K695" s="1648"/>
    </row>
    <row r="696">
      <c r="A696" s="4"/>
      <c r="B696" s="1677"/>
      <c r="C696" s="1677"/>
      <c r="D696" s="1677"/>
      <c r="E696" s="1678"/>
      <c r="F696" s="1679"/>
      <c r="G696" s="1679"/>
      <c r="H696" s="1679"/>
      <c r="I696" s="2098"/>
      <c r="J696" s="1656"/>
      <c r="K696" s="1656"/>
    </row>
    <row r="697">
      <c r="A697" s="4"/>
      <c r="B697" s="1658"/>
      <c r="C697" s="1658"/>
      <c r="D697" s="1658"/>
      <c r="E697" s="1670"/>
      <c r="F697" s="1671"/>
      <c r="G697" s="1671"/>
      <c r="H697" s="1671"/>
      <c r="I697" s="2101"/>
      <c r="J697" s="1648"/>
      <c r="K697" s="1648"/>
    </row>
    <row r="698">
      <c r="A698" s="4"/>
      <c r="B698" s="1677"/>
      <c r="C698" s="1677"/>
      <c r="D698" s="1677"/>
      <c r="E698" s="1678"/>
      <c r="F698" s="1679"/>
      <c r="G698" s="1679"/>
      <c r="H698" s="1679"/>
      <c r="I698" s="2098"/>
      <c r="J698" s="1656"/>
      <c r="K698" s="1656"/>
    </row>
    <row r="699">
      <c r="A699" s="4"/>
      <c r="B699" s="1658"/>
      <c r="C699" s="1658"/>
      <c r="D699" s="1658"/>
      <c r="E699" s="1670"/>
      <c r="F699" s="1671"/>
      <c r="G699" s="1671"/>
      <c r="H699" s="1671"/>
      <c r="I699" s="2101"/>
      <c r="J699" s="1648"/>
      <c r="K699" s="1648"/>
    </row>
    <row r="700">
      <c r="A700" s="4"/>
      <c r="B700" s="1677"/>
      <c r="C700" s="1677"/>
      <c r="D700" s="1677"/>
      <c r="E700" s="1678"/>
      <c r="F700" s="1679"/>
      <c r="G700" s="1679"/>
      <c r="H700" s="1679"/>
      <c r="I700" s="2098"/>
      <c r="J700" s="1656"/>
      <c r="K700" s="1656"/>
    </row>
    <row r="701">
      <c r="A701" s="4"/>
      <c r="B701" s="1658"/>
      <c r="C701" s="1658"/>
      <c r="D701" s="1658"/>
      <c r="E701" s="1670"/>
      <c r="F701" s="1671"/>
      <c r="G701" s="1671"/>
      <c r="H701" s="1671"/>
      <c r="I701" s="2101"/>
      <c r="J701" s="1648"/>
      <c r="K701" s="1648"/>
    </row>
    <row r="702">
      <c r="A702" s="4"/>
      <c r="B702" s="1677"/>
      <c r="C702" s="1677"/>
      <c r="D702" s="1677"/>
      <c r="E702" s="1678"/>
      <c r="F702" s="1679"/>
      <c r="G702" s="1679"/>
      <c r="H702" s="1679"/>
      <c r="I702" s="2098"/>
      <c r="J702" s="1656"/>
      <c r="K702" s="1656"/>
    </row>
    <row r="703">
      <c r="A703" s="4"/>
      <c r="B703" s="1658"/>
      <c r="C703" s="1658"/>
      <c r="D703" s="1658"/>
      <c r="E703" s="1670"/>
      <c r="F703" s="1671"/>
      <c r="G703" s="1671"/>
      <c r="H703" s="1671"/>
      <c r="I703" s="2101"/>
      <c r="J703" s="1648"/>
      <c r="K703" s="1648"/>
    </row>
    <row r="704">
      <c r="A704" s="4"/>
      <c r="B704" s="1677"/>
      <c r="C704" s="1677"/>
      <c r="D704" s="1677"/>
      <c r="E704" s="1678"/>
      <c r="F704" s="1679"/>
      <c r="G704" s="1679"/>
      <c r="H704" s="1679"/>
      <c r="I704" s="2098"/>
      <c r="J704" s="1656"/>
      <c r="K704" s="1656"/>
    </row>
    <row r="705">
      <c r="A705" s="4"/>
      <c r="B705" s="1658"/>
      <c r="C705" s="1658"/>
      <c r="D705" s="1658"/>
      <c r="E705" s="1670"/>
      <c r="F705" s="1671"/>
      <c r="G705" s="1671"/>
      <c r="H705" s="1671"/>
      <c r="I705" s="2101"/>
      <c r="J705" s="1648"/>
      <c r="K705" s="1648"/>
    </row>
    <row r="706">
      <c r="A706" s="4"/>
      <c r="B706" s="1677"/>
      <c r="C706" s="1677"/>
      <c r="D706" s="1677"/>
      <c r="E706" s="1678"/>
      <c r="F706" s="1679"/>
      <c r="G706" s="1679"/>
      <c r="H706" s="1679"/>
      <c r="I706" s="2098"/>
      <c r="J706" s="1656"/>
      <c r="K706" s="1656"/>
    </row>
    <row r="707">
      <c r="A707" s="4"/>
      <c r="B707" s="1658"/>
      <c r="C707" s="1658"/>
      <c r="D707" s="1658"/>
      <c r="E707" s="1670"/>
      <c r="F707" s="1671"/>
      <c r="G707" s="1671"/>
      <c r="H707" s="1671"/>
      <c r="I707" s="2101"/>
      <c r="J707" s="1648"/>
      <c r="K707" s="1648"/>
    </row>
    <row r="708">
      <c r="A708" s="4"/>
      <c r="B708" s="1677"/>
      <c r="C708" s="1677"/>
      <c r="D708" s="1677"/>
      <c r="E708" s="1678"/>
      <c r="F708" s="1679"/>
      <c r="G708" s="1679"/>
      <c r="H708" s="1679"/>
      <c r="I708" s="2098"/>
      <c r="J708" s="1656"/>
      <c r="K708" s="1656"/>
    </row>
    <row r="709">
      <c r="A709" s="4"/>
      <c r="B709" s="1658"/>
      <c r="C709" s="1658"/>
      <c r="D709" s="1658"/>
      <c r="E709" s="1670"/>
      <c r="F709" s="1671"/>
      <c r="G709" s="1671"/>
      <c r="H709" s="1671"/>
      <c r="I709" s="2101"/>
      <c r="J709" s="1648"/>
      <c r="K709" s="1648"/>
    </row>
    <row r="710">
      <c r="A710" s="4"/>
      <c r="B710" s="1677"/>
      <c r="C710" s="1677"/>
      <c r="D710" s="1677"/>
      <c r="E710" s="1678"/>
      <c r="F710" s="1679"/>
      <c r="G710" s="1679"/>
      <c r="H710" s="1679"/>
      <c r="I710" s="2098"/>
      <c r="J710" s="1656"/>
      <c r="K710" s="1656"/>
    </row>
    <row r="711">
      <c r="A711" s="4"/>
      <c r="B711" s="1658"/>
      <c r="C711" s="1658"/>
      <c r="D711" s="1658"/>
      <c r="E711" s="1670"/>
      <c r="F711" s="1671"/>
      <c r="G711" s="1671"/>
      <c r="H711" s="1671"/>
      <c r="I711" s="2101"/>
      <c r="J711" s="1648"/>
      <c r="K711" s="1648"/>
    </row>
    <row r="712">
      <c r="A712" s="4"/>
      <c r="B712" s="1677"/>
      <c r="C712" s="1677"/>
      <c r="D712" s="1677"/>
      <c r="E712" s="1678"/>
      <c r="F712" s="1679"/>
      <c r="G712" s="1679"/>
      <c r="H712" s="1679"/>
      <c r="I712" s="2098"/>
      <c r="J712" s="1656"/>
      <c r="K712" s="1656"/>
    </row>
    <row r="713">
      <c r="A713" s="4"/>
      <c r="B713" s="1658"/>
      <c r="C713" s="1658"/>
      <c r="D713" s="1658"/>
      <c r="E713" s="1670"/>
      <c r="F713" s="1671"/>
      <c r="G713" s="1671"/>
      <c r="H713" s="1671"/>
      <c r="I713" s="2101"/>
      <c r="J713" s="1648"/>
      <c r="K713" s="1648"/>
    </row>
    <row r="714">
      <c r="A714" s="4"/>
      <c r="B714" s="1677"/>
      <c r="C714" s="1677"/>
      <c r="D714" s="1677"/>
      <c r="E714" s="1678"/>
      <c r="F714" s="1679"/>
      <c r="G714" s="1679"/>
      <c r="H714" s="1679"/>
      <c r="I714" s="2098"/>
      <c r="J714" s="1656"/>
      <c r="K714" s="1656"/>
    </row>
    <row r="715">
      <c r="A715" s="4"/>
      <c r="B715" s="1658"/>
      <c r="C715" s="1658"/>
      <c r="D715" s="1658"/>
      <c r="E715" s="1670"/>
      <c r="F715" s="1671"/>
      <c r="G715" s="1671"/>
      <c r="H715" s="1671"/>
      <c r="I715" s="2101"/>
      <c r="J715" s="1648"/>
      <c r="K715" s="1648"/>
    </row>
    <row r="716">
      <c r="A716" s="4"/>
      <c r="B716" s="1677"/>
      <c r="C716" s="1677"/>
      <c r="D716" s="1677"/>
      <c r="E716" s="1678"/>
      <c r="F716" s="1679"/>
      <c r="G716" s="1679"/>
      <c r="H716" s="1679"/>
      <c r="I716" s="2098"/>
      <c r="J716" s="1656"/>
      <c r="K716" s="1656"/>
    </row>
    <row r="717">
      <c r="A717" s="4"/>
      <c r="B717" s="1658"/>
      <c r="C717" s="1658"/>
      <c r="D717" s="1658"/>
      <c r="E717" s="1670"/>
      <c r="F717" s="1671"/>
      <c r="G717" s="1671"/>
      <c r="H717" s="1671"/>
      <c r="I717" s="2101"/>
      <c r="J717" s="1648"/>
      <c r="K717" s="1648"/>
    </row>
    <row r="718">
      <c r="A718" s="4"/>
      <c r="B718" s="1677"/>
      <c r="C718" s="1677"/>
      <c r="D718" s="1677"/>
      <c r="E718" s="1678"/>
      <c r="F718" s="1679"/>
      <c r="G718" s="1679"/>
      <c r="H718" s="1679"/>
      <c r="I718" s="2098"/>
      <c r="J718" s="1656"/>
      <c r="K718" s="1656"/>
    </row>
    <row r="719">
      <c r="A719" s="4"/>
      <c r="B719" s="1658"/>
      <c r="C719" s="1658"/>
      <c r="D719" s="1658"/>
      <c r="E719" s="1670"/>
      <c r="F719" s="1671"/>
      <c r="G719" s="1671"/>
      <c r="H719" s="1671"/>
      <c r="I719" s="2101"/>
      <c r="J719" s="1648"/>
      <c r="K719" s="1648"/>
    </row>
    <row r="720">
      <c r="A720" s="4"/>
      <c r="B720" s="1677"/>
      <c r="C720" s="1677"/>
      <c r="D720" s="1677"/>
      <c r="E720" s="1678"/>
      <c r="F720" s="1679"/>
      <c r="G720" s="1679"/>
      <c r="H720" s="1679"/>
      <c r="I720" s="2098"/>
      <c r="J720" s="1656"/>
      <c r="K720" s="1656"/>
    </row>
    <row r="721">
      <c r="A721" s="4"/>
      <c r="B721" s="1658"/>
      <c r="C721" s="1658"/>
      <c r="D721" s="1658"/>
      <c r="E721" s="1670"/>
      <c r="F721" s="1671"/>
      <c r="G721" s="1671"/>
      <c r="H721" s="1671"/>
      <c r="I721" s="2101"/>
      <c r="J721" s="1648"/>
      <c r="K721" s="1648"/>
    </row>
    <row r="722">
      <c r="A722" s="4"/>
      <c r="B722" s="1677"/>
      <c r="C722" s="1677"/>
      <c r="D722" s="1677"/>
      <c r="E722" s="1678"/>
      <c r="F722" s="1679"/>
      <c r="G722" s="1679"/>
      <c r="H722" s="1679"/>
      <c r="I722" s="2098"/>
      <c r="J722" s="1656"/>
      <c r="K722" s="1656"/>
    </row>
    <row r="723">
      <c r="A723" s="4"/>
      <c r="B723" s="1658"/>
      <c r="C723" s="1658"/>
      <c r="D723" s="1658"/>
      <c r="E723" s="1670"/>
      <c r="F723" s="1671"/>
      <c r="G723" s="1671"/>
      <c r="H723" s="1671"/>
      <c r="I723" s="2101"/>
      <c r="J723" s="1648"/>
      <c r="K723" s="1648"/>
    </row>
    <row r="724">
      <c r="A724" s="4"/>
      <c r="B724" s="1677"/>
      <c r="C724" s="1677"/>
      <c r="D724" s="1677"/>
      <c r="E724" s="1678"/>
      <c r="F724" s="1679"/>
      <c r="G724" s="1679"/>
      <c r="H724" s="1679"/>
      <c r="I724" s="2098"/>
      <c r="J724" s="1656"/>
      <c r="K724" s="1656"/>
    </row>
    <row r="725">
      <c r="A725" s="4"/>
      <c r="B725" s="1658"/>
      <c r="C725" s="1658"/>
      <c r="D725" s="1658"/>
      <c r="E725" s="1670"/>
      <c r="F725" s="1671"/>
      <c r="G725" s="1671"/>
      <c r="H725" s="1671"/>
      <c r="I725" s="2101"/>
      <c r="J725" s="1648"/>
      <c r="K725" s="1648"/>
    </row>
    <row r="726">
      <c r="A726" s="4"/>
      <c r="B726" s="1677"/>
      <c r="C726" s="1677"/>
      <c r="D726" s="1677"/>
      <c r="E726" s="1678"/>
      <c r="F726" s="1679"/>
      <c r="G726" s="1679"/>
      <c r="H726" s="1679"/>
      <c r="I726" s="2098"/>
      <c r="J726" s="1656"/>
      <c r="K726" s="1656"/>
    </row>
    <row r="727">
      <c r="A727" s="4"/>
      <c r="B727" s="1658"/>
      <c r="C727" s="1658"/>
      <c r="D727" s="1658"/>
      <c r="E727" s="1670"/>
      <c r="F727" s="1671"/>
      <c r="G727" s="1671"/>
      <c r="H727" s="1671"/>
      <c r="I727" s="2101"/>
      <c r="J727" s="1648"/>
      <c r="K727" s="1648"/>
    </row>
    <row r="728">
      <c r="A728" s="4"/>
      <c r="B728" s="1677"/>
      <c r="C728" s="1677"/>
      <c r="D728" s="1677"/>
      <c r="E728" s="1678"/>
      <c r="F728" s="1679"/>
      <c r="G728" s="1679"/>
      <c r="H728" s="1679"/>
      <c r="I728" s="2098"/>
      <c r="J728" s="1656"/>
      <c r="K728" s="1656"/>
    </row>
    <row r="729">
      <c r="A729" s="4"/>
      <c r="B729" s="1658"/>
      <c r="C729" s="1658"/>
      <c r="D729" s="1658"/>
      <c r="E729" s="1670"/>
      <c r="F729" s="1671"/>
      <c r="G729" s="1671"/>
      <c r="H729" s="1671"/>
      <c r="I729" s="2101"/>
      <c r="J729" s="1648"/>
      <c r="K729" s="1648"/>
    </row>
    <row r="730">
      <c r="A730" s="4"/>
      <c r="B730" s="1677"/>
      <c r="C730" s="1677"/>
      <c r="D730" s="1677"/>
      <c r="E730" s="1678"/>
      <c r="F730" s="1679"/>
      <c r="G730" s="1679"/>
      <c r="H730" s="1679"/>
      <c r="I730" s="2098"/>
      <c r="J730" s="1656"/>
      <c r="K730" s="1656"/>
    </row>
    <row r="731">
      <c r="A731" s="4"/>
      <c r="B731" s="1658"/>
      <c r="C731" s="1658"/>
      <c r="D731" s="1658"/>
      <c r="E731" s="1670"/>
      <c r="F731" s="1671"/>
      <c r="G731" s="1671"/>
      <c r="H731" s="1671"/>
      <c r="I731" s="2101"/>
      <c r="J731" s="1648"/>
      <c r="K731" s="1648"/>
    </row>
    <row r="732">
      <c r="A732" s="4"/>
      <c r="B732" s="1677"/>
      <c r="C732" s="1677"/>
      <c r="D732" s="1677"/>
      <c r="E732" s="1678"/>
      <c r="F732" s="1679"/>
      <c r="G732" s="1679"/>
      <c r="H732" s="1679"/>
      <c r="I732" s="2098"/>
      <c r="J732" s="1656"/>
      <c r="K732" s="1656"/>
    </row>
    <row r="733">
      <c r="A733" s="4"/>
      <c r="B733" s="1658"/>
      <c r="C733" s="1658"/>
      <c r="D733" s="1658"/>
      <c r="E733" s="1670"/>
      <c r="F733" s="1671"/>
      <c r="G733" s="1671"/>
      <c r="H733" s="1671"/>
      <c r="I733" s="2101"/>
      <c r="J733" s="1648"/>
      <c r="K733" s="1648"/>
    </row>
    <row r="734">
      <c r="A734" s="4"/>
      <c r="B734" s="1677"/>
      <c r="C734" s="1677"/>
      <c r="D734" s="1677"/>
      <c r="E734" s="1678"/>
      <c r="F734" s="1679"/>
      <c r="G734" s="1679"/>
      <c r="H734" s="1679"/>
      <c r="I734" s="2098"/>
      <c r="J734" s="1656"/>
      <c r="K734" s="1656"/>
    </row>
    <row r="735">
      <c r="A735" s="4"/>
      <c r="B735" s="1658"/>
      <c r="C735" s="1658"/>
      <c r="D735" s="1658"/>
      <c r="E735" s="1670"/>
      <c r="F735" s="1671"/>
      <c r="G735" s="1671"/>
      <c r="H735" s="1671"/>
      <c r="I735" s="2101"/>
      <c r="J735" s="1648"/>
      <c r="K735" s="1648"/>
    </row>
    <row r="736">
      <c r="A736" s="4"/>
      <c r="B736" s="1677"/>
      <c r="C736" s="1677"/>
      <c r="D736" s="1677"/>
      <c r="E736" s="1678"/>
      <c r="F736" s="1679"/>
      <c r="G736" s="1679"/>
      <c r="H736" s="1679"/>
      <c r="I736" s="2098"/>
      <c r="J736" s="1656"/>
      <c r="K736" s="1656"/>
    </row>
    <row r="737">
      <c r="A737" s="4"/>
      <c r="B737" s="1658"/>
      <c r="C737" s="1658"/>
      <c r="D737" s="1658"/>
      <c r="E737" s="1670"/>
      <c r="F737" s="1671"/>
      <c r="G737" s="1671"/>
      <c r="H737" s="1671"/>
      <c r="I737" s="2101"/>
      <c r="J737" s="1648"/>
      <c r="K737" s="1648"/>
    </row>
    <row r="738">
      <c r="A738" s="4"/>
      <c r="B738" s="1677"/>
      <c r="C738" s="1677"/>
      <c r="D738" s="1677"/>
      <c r="E738" s="1678"/>
      <c r="F738" s="1679"/>
      <c r="G738" s="1679"/>
      <c r="H738" s="1679"/>
      <c r="I738" s="2098"/>
      <c r="J738" s="1656"/>
      <c r="K738" s="1656"/>
    </row>
    <row r="739">
      <c r="A739" s="4"/>
      <c r="B739" s="1658"/>
      <c r="C739" s="1658"/>
      <c r="D739" s="1658"/>
      <c r="E739" s="1670"/>
      <c r="F739" s="1671"/>
      <c r="G739" s="1671"/>
      <c r="H739" s="1671"/>
      <c r="I739" s="2101"/>
      <c r="J739" s="1648"/>
      <c r="K739" s="1648"/>
    </row>
    <row r="740">
      <c r="A740" s="4"/>
      <c r="B740" s="1677"/>
      <c r="C740" s="1677"/>
      <c r="D740" s="1677"/>
      <c r="E740" s="1678"/>
      <c r="F740" s="1679"/>
      <c r="G740" s="1679"/>
      <c r="H740" s="1679"/>
      <c r="I740" s="2098"/>
      <c r="J740" s="1656"/>
      <c r="K740" s="1656"/>
    </row>
    <row r="741">
      <c r="A741" s="4"/>
      <c r="B741" s="1658"/>
      <c r="C741" s="1658"/>
      <c r="D741" s="1658"/>
      <c r="E741" s="1670"/>
      <c r="F741" s="1671"/>
      <c r="G741" s="1671"/>
      <c r="H741" s="1671"/>
      <c r="I741" s="2101"/>
      <c r="J741" s="1648"/>
      <c r="K741" s="1648"/>
    </row>
    <row r="742">
      <c r="A742" s="4"/>
      <c r="B742" s="1677"/>
      <c r="C742" s="1677"/>
      <c r="D742" s="1677"/>
      <c r="E742" s="1678"/>
      <c r="F742" s="1679"/>
      <c r="G742" s="1679"/>
      <c r="H742" s="1679"/>
      <c r="I742" s="2098"/>
      <c r="J742" s="1656"/>
      <c r="K742" s="1656"/>
    </row>
    <row r="743">
      <c r="A743" s="4"/>
      <c r="B743" s="1658"/>
      <c r="C743" s="1658"/>
      <c r="D743" s="1658"/>
      <c r="E743" s="1670"/>
      <c r="F743" s="1671"/>
      <c r="G743" s="1671"/>
      <c r="H743" s="1671"/>
      <c r="I743" s="2101"/>
      <c r="J743" s="1648"/>
      <c r="K743" s="1648"/>
    </row>
    <row r="744">
      <c r="A744" s="4"/>
      <c r="B744" s="1677"/>
      <c r="C744" s="1677"/>
      <c r="D744" s="1677"/>
      <c r="E744" s="1678"/>
      <c r="F744" s="1679"/>
      <c r="G744" s="1679"/>
      <c r="H744" s="1679"/>
      <c r="I744" s="2098"/>
      <c r="J744" s="1656"/>
      <c r="K744" s="1656"/>
    </row>
    <row r="745">
      <c r="A745" s="4"/>
      <c r="B745" s="1658"/>
      <c r="C745" s="1658"/>
      <c r="D745" s="1658"/>
      <c r="E745" s="1670"/>
      <c r="F745" s="1671"/>
      <c r="G745" s="1671"/>
      <c r="H745" s="1671"/>
      <c r="I745" s="2101"/>
      <c r="J745" s="1648"/>
      <c r="K745" s="1648"/>
    </row>
    <row r="746">
      <c r="A746" s="4"/>
      <c r="B746" s="1677"/>
      <c r="C746" s="1677"/>
      <c r="D746" s="1677"/>
      <c r="E746" s="1678"/>
      <c r="F746" s="1679"/>
      <c r="G746" s="1679"/>
      <c r="H746" s="1679"/>
      <c r="I746" s="2098"/>
      <c r="J746" s="1656"/>
      <c r="K746" s="1656"/>
    </row>
    <row r="747">
      <c r="A747" s="4"/>
      <c r="B747" s="1658"/>
      <c r="C747" s="1658"/>
      <c r="D747" s="1658"/>
      <c r="E747" s="1670"/>
      <c r="F747" s="1671"/>
      <c r="G747" s="1671"/>
      <c r="H747" s="1671"/>
      <c r="I747" s="2101"/>
      <c r="J747" s="1648"/>
      <c r="K747" s="1648"/>
    </row>
    <row r="748">
      <c r="A748" s="4"/>
      <c r="B748" s="1677"/>
      <c r="C748" s="1677"/>
      <c r="D748" s="1677"/>
      <c r="E748" s="1678"/>
      <c r="F748" s="1679"/>
      <c r="G748" s="1679"/>
      <c r="H748" s="1679"/>
      <c r="I748" s="2098"/>
      <c r="J748" s="1656"/>
      <c r="K748" s="1656"/>
    </row>
    <row r="749">
      <c r="A749" s="4"/>
      <c r="B749" s="1658"/>
      <c r="C749" s="1658"/>
      <c r="D749" s="1658"/>
      <c r="E749" s="1670"/>
      <c r="F749" s="1671"/>
      <c r="G749" s="1671"/>
      <c r="H749" s="1671"/>
      <c r="I749" s="2101"/>
      <c r="J749" s="1648"/>
      <c r="K749" s="1648"/>
    </row>
    <row r="750">
      <c r="A750" s="4"/>
      <c r="B750" s="1677"/>
      <c r="C750" s="1677"/>
      <c r="D750" s="1677"/>
      <c r="E750" s="1678"/>
      <c r="F750" s="1679"/>
      <c r="G750" s="1679"/>
      <c r="H750" s="1679"/>
      <c r="I750" s="2098"/>
      <c r="J750" s="1656"/>
      <c r="K750" s="1656"/>
    </row>
    <row r="751">
      <c r="A751" s="4"/>
      <c r="B751" s="1658"/>
      <c r="C751" s="1658"/>
      <c r="D751" s="1658"/>
      <c r="E751" s="1670"/>
      <c r="F751" s="1671"/>
      <c r="G751" s="1671"/>
      <c r="H751" s="1671"/>
      <c r="I751" s="2101"/>
      <c r="J751" s="1648"/>
      <c r="K751" s="1648"/>
    </row>
    <row r="752">
      <c r="A752" s="4"/>
      <c r="B752" s="1677"/>
      <c r="C752" s="1677"/>
      <c r="D752" s="1677"/>
      <c r="E752" s="1678"/>
      <c r="F752" s="1679"/>
      <c r="G752" s="1679"/>
      <c r="H752" s="1679"/>
      <c r="I752" s="2098"/>
      <c r="J752" s="1656"/>
      <c r="K752" s="1656"/>
    </row>
    <row r="753">
      <c r="A753" s="4"/>
      <c r="B753" s="1658"/>
      <c r="C753" s="1658"/>
      <c r="D753" s="1658"/>
      <c r="E753" s="1670"/>
      <c r="F753" s="1671"/>
      <c r="G753" s="1671"/>
      <c r="H753" s="1671"/>
      <c r="I753" s="2101"/>
      <c r="J753" s="1648"/>
      <c r="K753" s="1648"/>
    </row>
    <row r="754">
      <c r="A754" s="4"/>
      <c r="B754" s="1677"/>
      <c r="C754" s="1677"/>
      <c r="D754" s="1677"/>
      <c r="E754" s="1678"/>
      <c r="F754" s="1679"/>
      <c r="G754" s="1679"/>
      <c r="H754" s="1679"/>
      <c r="I754" s="2098"/>
      <c r="J754" s="1656"/>
      <c r="K754" s="1656"/>
    </row>
    <row r="755">
      <c r="A755" s="4"/>
      <c r="B755" s="1658"/>
      <c r="C755" s="1658"/>
      <c r="D755" s="1658"/>
      <c r="E755" s="1670"/>
      <c r="F755" s="1671"/>
      <c r="G755" s="1671"/>
      <c r="H755" s="1671"/>
      <c r="I755" s="2101"/>
      <c r="J755" s="1648"/>
      <c r="K755" s="1648"/>
    </row>
    <row r="756">
      <c r="A756" s="4"/>
      <c r="B756" s="1677"/>
      <c r="C756" s="1677"/>
      <c r="D756" s="1677"/>
      <c r="E756" s="1678"/>
      <c r="F756" s="1679"/>
      <c r="G756" s="1679"/>
      <c r="H756" s="1679"/>
      <c r="I756" s="2098"/>
      <c r="J756" s="1656"/>
      <c r="K756" s="1656"/>
    </row>
    <row r="757">
      <c r="A757" s="4"/>
      <c r="B757" s="1658"/>
      <c r="C757" s="1658"/>
      <c r="D757" s="1658"/>
      <c r="E757" s="1670"/>
      <c r="F757" s="1671"/>
      <c r="G757" s="1671"/>
      <c r="H757" s="1671"/>
      <c r="I757" s="2101"/>
      <c r="J757" s="1648"/>
      <c r="K757" s="1648"/>
    </row>
    <row r="758">
      <c r="A758" s="4"/>
      <c r="B758" s="1677"/>
      <c r="C758" s="1677"/>
      <c r="D758" s="1677"/>
      <c r="E758" s="1678"/>
      <c r="F758" s="1679"/>
      <c r="G758" s="1679"/>
      <c r="H758" s="1679"/>
      <c r="I758" s="2098"/>
      <c r="J758" s="1656"/>
      <c r="K758" s="1656"/>
    </row>
    <row r="759">
      <c r="A759" s="4"/>
      <c r="B759" s="1658"/>
      <c r="C759" s="1658"/>
      <c r="D759" s="1658"/>
      <c r="E759" s="1670"/>
      <c r="F759" s="1671"/>
      <c r="G759" s="1671"/>
      <c r="H759" s="1671"/>
      <c r="I759" s="2101"/>
      <c r="J759" s="1648"/>
      <c r="K759" s="1648"/>
    </row>
    <row r="760">
      <c r="A760" s="4"/>
      <c r="B760" s="1677"/>
      <c r="C760" s="1677"/>
      <c r="D760" s="1677"/>
      <c r="E760" s="1678"/>
      <c r="F760" s="1679"/>
      <c r="G760" s="1679"/>
      <c r="H760" s="1679"/>
      <c r="I760" s="2098"/>
      <c r="J760" s="1656"/>
      <c r="K760" s="1656"/>
    </row>
    <row r="761">
      <c r="A761" s="4"/>
      <c r="B761" s="1658"/>
      <c r="C761" s="1658"/>
      <c r="D761" s="1658"/>
      <c r="E761" s="1670"/>
      <c r="F761" s="1671"/>
      <c r="G761" s="1671"/>
      <c r="H761" s="1671"/>
      <c r="I761" s="2101"/>
      <c r="J761" s="1648"/>
      <c r="K761" s="1648"/>
    </row>
    <row r="762">
      <c r="A762" s="4"/>
      <c r="B762" s="1677"/>
      <c r="C762" s="1677"/>
      <c r="D762" s="1677"/>
      <c r="E762" s="1678"/>
      <c r="F762" s="1679"/>
      <c r="G762" s="1679"/>
      <c r="H762" s="1679"/>
      <c r="I762" s="2098"/>
      <c r="J762" s="1656"/>
      <c r="K762" s="1656"/>
    </row>
    <row r="763">
      <c r="A763" s="4"/>
      <c r="B763" s="1658"/>
      <c r="C763" s="1658"/>
      <c r="D763" s="1658"/>
      <c r="E763" s="1670"/>
      <c r="F763" s="1671"/>
      <c r="G763" s="1671"/>
      <c r="H763" s="1671"/>
      <c r="I763" s="2101"/>
      <c r="J763" s="1648"/>
      <c r="K763" s="1648"/>
    </row>
    <row r="764">
      <c r="A764" s="4"/>
      <c r="B764" s="1677"/>
      <c r="C764" s="1677"/>
      <c r="D764" s="1677"/>
      <c r="E764" s="1678"/>
      <c r="F764" s="1679"/>
      <c r="G764" s="1679"/>
      <c r="H764" s="1679"/>
      <c r="I764" s="2098"/>
      <c r="J764" s="1656"/>
      <c r="K764" s="1656"/>
    </row>
    <row r="765">
      <c r="A765" s="4"/>
      <c r="B765" s="1658"/>
      <c r="C765" s="1658"/>
      <c r="D765" s="1658"/>
      <c r="E765" s="1670"/>
      <c r="F765" s="1671"/>
      <c r="G765" s="1671"/>
      <c r="H765" s="1671"/>
      <c r="I765" s="2101"/>
      <c r="J765" s="1648"/>
      <c r="K765" s="1648"/>
    </row>
    <row r="766">
      <c r="A766" s="4"/>
      <c r="B766" s="1677"/>
      <c r="C766" s="1677"/>
      <c r="D766" s="1677"/>
      <c r="E766" s="1678"/>
      <c r="F766" s="1679"/>
      <c r="G766" s="1679"/>
      <c r="H766" s="1679"/>
      <c r="I766" s="2098"/>
      <c r="J766" s="1656"/>
      <c r="K766" s="1656"/>
    </row>
    <row r="767">
      <c r="A767" s="4"/>
      <c r="B767" s="1658"/>
      <c r="C767" s="1658"/>
      <c r="D767" s="1658"/>
      <c r="E767" s="1670"/>
      <c r="F767" s="1671"/>
      <c r="G767" s="1671"/>
      <c r="H767" s="1671"/>
      <c r="I767" s="2101"/>
      <c r="J767" s="1648"/>
      <c r="K767" s="1648"/>
    </row>
    <row r="768">
      <c r="A768" s="4"/>
      <c r="B768" s="1677"/>
      <c r="C768" s="1677"/>
      <c r="D768" s="1677"/>
      <c r="E768" s="1678"/>
      <c r="F768" s="1679"/>
      <c r="G768" s="1679"/>
      <c r="H768" s="1679"/>
      <c r="I768" s="2098"/>
      <c r="J768" s="1656"/>
      <c r="K768" s="1656"/>
    </row>
    <row r="769">
      <c r="A769" s="4"/>
      <c r="B769" s="1658"/>
      <c r="C769" s="1658"/>
      <c r="D769" s="1658"/>
      <c r="E769" s="1670"/>
      <c r="F769" s="1671"/>
      <c r="G769" s="1671"/>
      <c r="H769" s="1671"/>
      <c r="I769" s="2101"/>
      <c r="J769" s="1648"/>
      <c r="K769" s="1648"/>
    </row>
    <row r="770">
      <c r="A770" s="4"/>
      <c r="B770" s="1677"/>
      <c r="C770" s="1677"/>
      <c r="D770" s="1677"/>
      <c r="E770" s="1678"/>
      <c r="F770" s="1679"/>
      <c r="G770" s="1679"/>
      <c r="H770" s="1679"/>
      <c r="I770" s="2098"/>
      <c r="J770" s="1656"/>
      <c r="K770" s="1656"/>
    </row>
    <row r="771">
      <c r="A771" s="4"/>
      <c r="B771" s="1658"/>
      <c r="C771" s="1658"/>
      <c r="D771" s="1658"/>
      <c r="E771" s="1670"/>
      <c r="F771" s="1671"/>
      <c r="G771" s="1671"/>
      <c r="H771" s="1671"/>
      <c r="I771" s="2101"/>
      <c r="J771" s="1648"/>
      <c r="K771" s="1648"/>
    </row>
    <row r="772">
      <c r="A772" s="4"/>
      <c r="B772" s="1677"/>
      <c r="C772" s="1677"/>
      <c r="D772" s="1677"/>
      <c r="E772" s="1678"/>
      <c r="F772" s="1679"/>
      <c r="G772" s="1679"/>
      <c r="H772" s="1679"/>
      <c r="I772" s="2098"/>
      <c r="J772" s="1656"/>
      <c r="K772" s="1656"/>
    </row>
    <row r="773">
      <c r="A773" s="4"/>
      <c r="B773" s="1658"/>
      <c r="C773" s="1658"/>
      <c r="D773" s="1658"/>
      <c r="E773" s="1670"/>
      <c r="F773" s="1671"/>
      <c r="G773" s="1671"/>
      <c r="H773" s="1671"/>
      <c r="I773" s="2101"/>
      <c r="J773" s="1648"/>
      <c r="K773" s="1648"/>
    </row>
    <row r="774">
      <c r="A774" s="4"/>
      <c r="B774" s="1677"/>
      <c r="C774" s="1677"/>
      <c r="D774" s="1677"/>
      <c r="E774" s="1678"/>
      <c r="F774" s="1679"/>
      <c r="G774" s="1679"/>
      <c r="H774" s="1679"/>
      <c r="I774" s="2098"/>
      <c r="J774" s="1656"/>
      <c r="K774" s="1656"/>
    </row>
    <row r="775">
      <c r="A775" s="4"/>
      <c r="B775" s="1658"/>
      <c r="C775" s="1658"/>
      <c r="D775" s="1658"/>
      <c r="E775" s="1670"/>
      <c r="F775" s="1671"/>
      <c r="G775" s="1671"/>
      <c r="H775" s="1671"/>
      <c r="I775" s="2101"/>
      <c r="J775" s="1648"/>
      <c r="K775" s="1648"/>
    </row>
    <row r="776">
      <c r="A776" s="4"/>
      <c r="B776" s="1677"/>
      <c r="C776" s="1677"/>
      <c r="D776" s="1677"/>
      <c r="E776" s="1678"/>
      <c r="F776" s="1679"/>
      <c r="G776" s="1679"/>
      <c r="H776" s="1679"/>
      <c r="I776" s="2098"/>
      <c r="J776" s="1656"/>
      <c r="K776" s="1656"/>
    </row>
    <row r="777">
      <c r="A777" s="4"/>
      <c r="B777" s="1658"/>
      <c r="C777" s="1658"/>
      <c r="D777" s="1658"/>
      <c r="E777" s="1670"/>
      <c r="F777" s="1671"/>
      <c r="G777" s="1671"/>
      <c r="H777" s="1671"/>
      <c r="I777" s="2101"/>
      <c r="J777" s="1648"/>
      <c r="K777" s="1648"/>
    </row>
    <row r="778">
      <c r="A778" s="4"/>
      <c r="B778" s="1677"/>
      <c r="C778" s="1677"/>
      <c r="D778" s="1677"/>
      <c r="E778" s="1678"/>
      <c r="F778" s="1679"/>
      <c r="G778" s="1679"/>
      <c r="H778" s="1679"/>
      <c r="I778" s="2098"/>
      <c r="J778" s="1656"/>
      <c r="K778" s="1656"/>
    </row>
    <row r="779">
      <c r="A779" s="4"/>
      <c r="B779" s="1658"/>
      <c r="C779" s="1658"/>
      <c r="D779" s="1658"/>
      <c r="E779" s="1670"/>
      <c r="F779" s="1671"/>
      <c r="G779" s="1671"/>
      <c r="H779" s="1671"/>
      <c r="I779" s="2101"/>
      <c r="J779" s="1648"/>
      <c r="K779" s="1648"/>
    </row>
    <row r="780">
      <c r="A780" s="4"/>
      <c r="B780" s="1677"/>
      <c r="C780" s="1677"/>
      <c r="D780" s="1677"/>
      <c r="E780" s="1678"/>
      <c r="F780" s="1679"/>
      <c r="G780" s="1679"/>
      <c r="H780" s="1679"/>
      <c r="I780" s="2098"/>
      <c r="J780" s="1656"/>
      <c r="K780" s="1656"/>
    </row>
    <row r="781">
      <c r="A781" s="4"/>
      <c r="B781" s="1658"/>
      <c r="C781" s="1658"/>
      <c r="D781" s="1658"/>
      <c r="E781" s="1670"/>
      <c r="F781" s="1671"/>
      <c r="G781" s="1671"/>
      <c r="H781" s="1671"/>
      <c r="I781" s="2101"/>
      <c r="J781" s="1648"/>
      <c r="K781" s="1648"/>
    </row>
    <row r="782">
      <c r="A782" s="4"/>
      <c r="B782" s="1677"/>
      <c r="C782" s="1677"/>
      <c r="D782" s="1677"/>
      <c r="E782" s="1678"/>
      <c r="F782" s="1679"/>
      <c r="G782" s="1679"/>
      <c r="H782" s="1679"/>
      <c r="I782" s="2098"/>
      <c r="J782" s="1656"/>
      <c r="K782" s="1656"/>
    </row>
    <row r="783">
      <c r="A783" s="4"/>
      <c r="B783" s="1658"/>
      <c r="C783" s="1658"/>
      <c r="D783" s="1658"/>
      <c r="E783" s="1670"/>
      <c r="F783" s="1671"/>
      <c r="G783" s="1671"/>
      <c r="H783" s="1671"/>
      <c r="I783" s="2101"/>
      <c r="J783" s="1648"/>
      <c r="K783" s="1648"/>
    </row>
    <row r="784">
      <c r="A784" s="4"/>
      <c r="B784" s="1677"/>
      <c r="C784" s="1677"/>
      <c r="D784" s="1677"/>
      <c r="E784" s="1678"/>
      <c r="F784" s="1679"/>
      <c r="G784" s="1679"/>
      <c r="H784" s="1679"/>
      <c r="I784" s="2098"/>
      <c r="J784" s="1656"/>
      <c r="K784" s="1656"/>
    </row>
    <row r="785">
      <c r="A785" s="4"/>
      <c r="B785" s="1658"/>
      <c r="C785" s="1658"/>
      <c r="D785" s="1658"/>
      <c r="E785" s="1670"/>
      <c r="F785" s="1671"/>
      <c r="G785" s="1671"/>
      <c r="H785" s="1671"/>
      <c r="I785" s="2101"/>
      <c r="J785" s="1648"/>
      <c r="K785" s="1648"/>
    </row>
    <row r="786">
      <c r="A786" s="4"/>
      <c r="B786" s="1677"/>
      <c r="C786" s="1677"/>
      <c r="D786" s="1677"/>
      <c r="E786" s="1678"/>
      <c r="F786" s="1679"/>
      <c r="G786" s="1679"/>
      <c r="H786" s="1679"/>
      <c r="I786" s="2098"/>
      <c r="J786" s="1656"/>
      <c r="K786" s="1656"/>
    </row>
    <row r="787">
      <c r="A787" s="4"/>
      <c r="B787" s="1658"/>
      <c r="C787" s="1658"/>
      <c r="D787" s="1658"/>
      <c r="E787" s="1670"/>
      <c r="F787" s="1671"/>
      <c r="G787" s="1671"/>
      <c r="H787" s="1671"/>
      <c r="I787" s="2101"/>
      <c r="J787" s="1648"/>
      <c r="K787" s="1648"/>
    </row>
    <row r="788">
      <c r="A788" s="4"/>
      <c r="B788" s="1677"/>
      <c r="C788" s="1677"/>
      <c r="D788" s="1677"/>
      <c r="E788" s="1678"/>
      <c r="F788" s="1679"/>
      <c r="G788" s="1679"/>
      <c r="H788" s="1679"/>
      <c r="I788" s="2098"/>
      <c r="J788" s="1656"/>
      <c r="K788" s="1656"/>
    </row>
    <row r="789">
      <c r="A789" s="4"/>
      <c r="B789" s="1658"/>
      <c r="C789" s="1658"/>
      <c r="D789" s="1658"/>
      <c r="E789" s="1670"/>
      <c r="F789" s="1671"/>
      <c r="G789" s="1671"/>
      <c r="H789" s="1671"/>
      <c r="I789" s="2101"/>
      <c r="J789" s="1648"/>
      <c r="K789" s="1648"/>
    </row>
    <row r="790">
      <c r="A790" s="4"/>
      <c r="B790" s="1677"/>
      <c r="C790" s="1677"/>
      <c r="D790" s="1677"/>
      <c r="E790" s="1678"/>
      <c r="F790" s="1679"/>
      <c r="G790" s="1679"/>
      <c r="H790" s="1679"/>
      <c r="I790" s="2098"/>
      <c r="J790" s="1656"/>
      <c r="K790" s="1656"/>
    </row>
    <row r="791">
      <c r="A791" s="4"/>
      <c r="B791" s="1658"/>
      <c r="C791" s="1658"/>
      <c r="D791" s="1658"/>
      <c r="E791" s="1670"/>
      <c r="F791" s="1671"/>
      <c r="G791" s="1671"/>
      <c r="H791" s="1671"/>
      <c r="I791" s="2101"/>
      <c r="J791" s="1648"/>
      <c r="K791" s="1648"/>
    </row>
    <row r="792">
      <c r="A792" s="4"/>
      <c r="B792" s="1677"/>
      <c r="C792" s="1677"/>
      <c r="D792" s="1677"/>
      <c r="E792" s="1678"/>
      <c r="F792" s="1679"/>
      <c r="G792" s="1679"/>
      <c r="H792" s="1679"/>
      <c r="I792" s="2098"/>
      <c r="J792" s="1656"/>
      <c r="K792" s="1656"/>
    </row>
    <row r="793">
      <c r="A793" s="4"/>
      <c r="B793" s="1658"/>
      <c r="C793" s="1658"/>
      <c r="D793" s="1658"/>
      <c r="E793" s="1670"/>
      <c r="F793" s="1671"/>
      <c r="G793" s="1671"/>
      <c r="H793" s="1671"/>
      <c r="I793" s="2101"/>
      <c r="J793" s="1648"/>
      <c r="K793" s="1648"/>
    </row>
    <row r="794">
      <c r="A794" s="4"/>
      <c r="B794" s="1677"/>
      <c r="C794" s="1677"/>
      <c r="D794" s="1677"/>
      <c r="E794" s="1678"/>
      <c r="F794" s="1679"/>
      <c r="G794" s="1679"/>
      <c r="H794" s="1679"/>
      <c r="I794" s="2098"/>
      <c r="J794" s="1656"/>
      <c r="K794" s="1656"/>
    </row>
    <row r="795">
      <c r="A795" s="4"/>
      <c r="B795" s="1658"/>
      <c r="C795" s="1658"/>
      <c r="D795" s="1658"/>
      <c r="E795" s="1670"/>
      <c r="F795" s="1671"/>
      <c r="G795" s="1671"/>
      <c r="H795" s="1671"/>
      <c r="I795" s="2101"/>
      <c r="J795" s="1648"/>
      <c r="K795" s="1648"/>
    </row>
    <row r="796">
      <c r="A796" s="4"/>
      <c r="B796" s="1677"/>
      <c r="C796" s="1677"/>
      <c r="D796" s="1677"/>
      <c r="E796" s="1678"/>
      <c r="F796" s="1679"/>
      <c r="G796" s="1679"/>
      <c r="H796" s="1679"/>
      <c r="I796" s="2098"/>
      <c r="J796" s="1656"/>
      <c r="K796" s="1656"/>
    </row>
    <row r="797">
      <c r="A797" s="4"/>
      <c r="B797" s="1658"/>
      <c r="C797" s="1658"/>
      <c r="D797" s="1658"/>
      <c r="E797" s="1670"/>
      <c r="F797" s="1671"/>
      <c r="G797" s="1671"/>
      <c r="H797" s="1671"/>
      <c r="I797" s="2101"/>
      <c r="J797" s="1648"/>
      <c r="K797" s="1648"/>
    </row>
    <row r="798">
      <c r="A798" s="4"/>
      <c r="B798" s="1677"/>
      <c r="C798" s="1677"/>
      <c r="D798" s="1677"/>
      <c r="E798" s="1678"/>
      <c r="F798" s="1679"/>
      <c r="G798" s="1679"/>
      <c r="H798" s="1679"/>
      <c r="I798" s="2098"/>
      <c r="J798" s="1656"/>
      <c r="K798" s="1656"/>
    </row>
    <row r="799">
      <c r="A799" s="4"/>
      <c r="B799" s="1658"/>
      <c r="C799" s="1658"/>
      <c r="D799" s="1658"/>
      <c r="E799" s="1670"/>
      <c r="F799" s="1671"/>
      <c r="G799" s="1671"/>
      <c r="H799" s="1671"/>
      <c r="I799" s="2101"/>
      <c r="J799" s="1648"/>
      <c r="K799" s="1648"/>
    </row>
    <row r="800">
      <c r="A800" s="4"/>
      <c r="B800" s="1677"/>
      <c r="C800" s="1677"/>
      <c r="D800" s="1677"/>
      <c r="E800" s="1678"/>
      <c r="F800" s="1679"/>
      <c r="G800" s="1679"/>
      <c r="H800" s="1679"/>
      <c r="I800" s="2098"/>
      <c r="J800" s="1656"/>
      <c r="K800" s="1656"/>
    </row>
    <row r="801">
      <c r="A801" s="4"/>
      <c r="B801" s="1658"/>
      <c r="C801" s="1658"/>
      <c r="D801" s="1658"/>
      <c r="E801" s="1670"/>
      <c r="F801" s="1671"/>
      <c r="G801" s="1671"/>
      <c r="H801" s="1671"/>
      <c r="I801" s="2101"/>
      <c r="J801" s="1648"/>
      <c r="K801" s="1648"/>
    </row>
    <row r="802">
      <c r="A802" s="4"/>
      <c r="B802" s="1677"/>
      <c r="C802" s="1677"/>
      <c r="D802" s="1677"/>
      <c r="E802" s="1678"/>
      <c r="F802" s="1679"/>
      <c r="G802" s="1679"/>
      <c r="H802" s="1679"/>
      <c r="I802" s="2098"/>
      <c r="J802" s="1656"/>
      <c r="K802" s="1656"/>
    </row>
    <row r="803">
      <c r="A803" s="4"/>
      <c r="B803" s="1658"/>
      <c r="C803" s="1658"/>
      <c r="D803" s="1658"/>
      <c r="E803" s="1670"/>
      <c r="F803" s="1671"/>
      <c r="G803" s="1671"/>
      <c r="H803" s="1671"/>
      <c r="I803" s="2101"/>
      <c r="J803" s="1648"/>
      <c r="K803" s="1648"/>
    </row>
    <row r="804">
      <c r="A804" s="4"/>
      <c r="B804" s="1677"/>
      <c r="C804" s="1677"/>
      <c r="D804" s="1677"/>
      <c r="E804" s="1678"/>
      <c r="F804" s="1679"/>
      <c r="G804" s="1679"/>
      <c r="H804" s="1679"/>
      <c r="I804" s="2098"/>
      <c r="J804" s="1656"/>
      <c r="K804" s="1656"/>
    </row>
    <row r="805">
      <c r="A805" s="4"/>
      <c r="B805" s="1658"/>
      <c r="C805" s="1658"/>
      <c r="D805" s="1658"/>
      <c r="E805" s="1670"/>
      <c r="F805" s="1671"/>
      <c r="G805" s="1671"/>
      <c r="H805" s="1671"/>
      <c r="I805" s="2101"/>
      <c r="J805" s="1648"/>
      <c r="K805" s="1648"/>
    </row>
    <row r="806">
      <c r="A806" s="4"/>
      <c r="B806" s="1677"/>
      <c r="C806" s="1677"/>
      <c r="D806" s="1677"/>
      <c r="E806" s="1678"/>
      <c r="F806" s="1679"/>
      <c r="G806" s="1679"/>
      <c r="H806" s="1679"/>
      <c r="I806" s="2098"/>
      <c r="J806" s="1656"/>
      <c r="K806" s="1656"/>
    </row>
    <row r="807">
      <c r="A807" s="4"/>
      <c r="B807" s="1658"/>
      <c r="C807" s="1658"/>
      <c r="D807" s="1658"/>
      <c r="E807" s="1670"/>
      <c r="F807" s="1671"/>
      <c r="G807" s="1671"/>
      <c r="H807" s="1671"/>
      <c r="I807" s="2101"/>
      <c r="J807" s="1648"/>
      <c r="K807" s="1648"/>
    </row>
    <row r="808">
      <c r="A808" s="4"/>
      <c r="B808" s="1677"/>
      <c r="C808" s="1677"/>
      <c r="D808" s="1677"/>
      <c r="E808" s="1678"/>
      <c r="F808" s="1679"/>
      <c r="G808" s="1679"/>
      <c r="H808" s="1679"/>
      <c r="I808" s="2098"/>
      <c r="J808" s="1656"/>
      <c r="K808" s="1656"/>
    </row>
    <row r="809">
      <c r="A809" s="4"/>
      <c r="B809" s="1658"/>
      <c r="C809" s="1658"/>
      <c r="D809" s="1658"/>
      <c r="E809" s="1670"/>
      <c r="F809" s="1671"/>
      <c r="G809" s="1671"/>
      <c r="H809" s="1671"/>
      <c r="I809" s="2101"/>
      <c r="J809" s="1648"/>
      <c r="K809" s="1648"/>
    </row>
    <row r="810">
      <c r="A810" s="4"/>
      <c r="B810" s="1677"/>
      <c r="C810" s="1677"/>
      <c r="D810" s="1677"/>
      <c r="E810" s="1678"/>
      <c r="F810" s="1679"/>
      <c r="G810" s="1679"/>
      <c r="H810" s="1679"/>
      <c r="I810" s="2098"/>
      <c r="J810" s="1656"/>
      <c r="K810" s="1656"/>
    </row>
    <row r="811">
      <c r="A811" s="4"/>
      <c r="B811" s="1658"/>
      <c r="C811" s="1658"/>
      <c r="D811" s="1658"/>
      <c r="E811" s="1670"/>
      <c r="F811" s="1671"/>
      <c r="G811" s="1671"/>
      <c r="H811" s="1671"/>
      <c r="I811" s="2101"/>
      <c r="J811" s="1648"/>
      <c r="K811" s="1648"/>
    </row>
    <row r="812">
      <c r="A812" s="4"/>
      <c r="B812" s="1677"/>
      <c r="C812" s="1677"/>
      <c r="D812" s="1677"/>
      <c r="E812" s="1678"/>
      <c r="F812" s="1679"/>
      <c r="G812" s="1679"/>
      <c r="H812" s="1679"/>
      <c r="I812" s="2098"/>
      <c r="J812" s="1656"/>
      <c r="K812" s="1656"/>
    </row>
    <row r="813">
      <c r="A813" s="4"/>
      <c r="B813" s="1658"/>
      <c r="C813" s="1658"/>
      <c r="D813" s="1658"/>
      <c r="E813" s="1670"/>
      <c r="F813" s="1671"/>
      <c r="G813" s="1671"/>
      <c r="H813" s="1671"/>
      <c r="I813" s="2101"/>
      <c r="J813" s="1648"/>
      <c r="K813" s="1648"/>
    </row>
    <row r="814">
      <c r="A814" s="4"/>
      <c r="B814" s="1677"/>
      <c r="C814" s="1677"/>
      <c r="D814" s="1677"/>
      <c r="E814" s="1678"/>
      <c r="F814" s="1679"/>
      <c r="G814" s="1679"/>
      <c r="H814" s="1679"/>
      <c r="I814" s="2098"/>
      <c r="J814" s="1656"/>
      <c r="K814" s="1656"/>
    </row>
    <row r="815">
      <c r="A815" s="4"/>
      <c r="B815" s="1658"/>
      <c r="C815" s="1658"/>
      <c r="D815" s="1658"/>
      <c r="E815" s="1670"/>
      <c r="F815" s="1671"/>
      <c r="G815" s="1671"/>
      <c r="H815" s="1671"/>
      <c r="I815" s="2101"/>
      <c r="J815" s="1648"/>
      <c r="K815" s="1648"/>
    </row>
    <row r="816">
      <c r="A816" s="4"/>
      <c r="B816" s="1677"/>
      <c r="C816" s="1677"/>
      <c r="D816" s="1677"/>
      <c r="E816" s="1678"/>
      <c r="F816" s="1679"/>
      <c r="G816" s="1679"/>
      <c r="H816" s="1679"/>
      <c r="I816" s="2098"/>
      <c r="J816" s="1656"/>
      <c r="K816" s="1656"/>
    </row>
    <row r="817">
      <c r="A817" s="4"/>
      <c r="B817" s="1658"/>
      <c r="C817" s="1658"/>
      <c r="D817" s="1658"/>
      <c r="E817" s="1670"/>
      <c r="F817" s="1671"/>
      <c r="G817" s="1671"/>
      <c r="H817" s="1671"/>
      <c r="I817" s="2101"/>
      <c r="J817" s="1648"/>
      <c r="K817" s="1648"/>
    </row>
    <row r="818">
      <c r="A818" s="4"/>
      <c r="B818" s="1677"/>
      <c r="C818" s="1677"/>
      <c r="D818" s="1677"/>
      <c r="E818" s="1678"/>
      <c r="F818" s="1679"/>
      <c r="G818" s="1679"/>
      <c r="H818" s="1679"/>
      <c r="I818" s="2098"/>
      <c r="J818" s="1656"/>
      <c r="K818" s="1656"/>
    </row>
    <row r="819">
      <c r="A819" s="4"/>
      <c r="B819" s="1658"/>
      <c r="C819" s="1658"/>
      <c r="D819" s="1658"/>
      <c r="E819" s="1670"/>
      <c r="F819" s="1671"/>
      <c r="G819" s="1671"/>
      <c r="H819" s="1671"/>
      <c r="I819" s="2101"/>
      <c r="J819" s="1648"/>
      <c r="K819" s="1648"/>
    </row>
    <row r="820">
      <c r="A820" s="4"/>
      <c r="B820" s="1677"/>
      <c r="C820" s="1677"/>
      <c r="D820" s="1677"/>
      <c r="E820" s="1678"/>
      <c r="F820" s="1679"/>
      <c r="G820" s="1679"/>
      <c r="H820" s="1679"/>
      <c r="I820" s="2098"/>
      <c r="J820" s="1656"/>
      <c r="K820" s="1656"/>
    </row>
    <row r="821">
      <c r="A821" s="4"/>
      <c r="B821" s="1658"/>
      <c r="C821" s="1658"/>
      <c r="D821" s="1658"/>
      <c r="E821" s="1670"/>
      <c r="F821" s="1671"/>
      <c r="G821" s="1671"/>
      <c r="H821" s="1671"/>
      <c r="I821" s="2101"/>
      <c r="J821" s="1648"/>
      <c r="K821" s="1648"/>
    </row>
    <row r="822">
      <c r="A822" s="4"/>
      <c r="B822" s="1677"/>
      <c r="C822" s="1677"/>
      <c r="D822" s="1677"/>
      <c r="E822" s="1678"/>
      <c r="F822" s="1679"/>
      <c r="G822" s="1679"/>
      <c r="H822" s="1679"/>
      <c r="I822" s="2098"/>
      <c r="J822" s="1656"/>
      <c r="K822" s="1656"/>
    </row>
    <row r="823">
      <c r="A823" s="4"/>
      <c r="B823" s="1658"/>
      <c r="C823" s="1658"/>
      <c r="D823" s="1658"/>
      <c r="E823" s="1670"/>
      <c r="F823" s="1671"/>
      <c r="G823" s="1671"/>
      <c r="H823" s="1671"/>
      <c r="I823" s="2101"/>
      <c r="J823" s="1648"/>
      <c r="K823" s="1648"/>
    </row>
    <row r="824">
      <c r="A824" s="4"/>
      <c r="B824" s="1677"/>
      <c r="C824" s="1677"/>
      <c r="D824" s="1677"/>
      <c r="E824" s="1678"/>
      <c r="F824" s="1679"/>
      <c r="G824" s="1679"/>
      <c r="H824" s="1679"/>
      <c r="I824" s="2098"/>
      <c r="J824" s="1656"/>
      <c r="K824" s="1656"/>
    </row>
    <row r="825">
      <c r="A825" s="4"/>
      <c r="B825" s="1658"/>
      <c r="C825" s="1658"/>
      <c r="D825" s="1658"/>
      <c r="E825" s="1670"/>
      <c r="F825" s="1671"/>
      <c r="G825" s="1671"/>
      <c r="H825" s="1671"/>
      <c r="I825" s="2101"/>
      <c r="J825" s="1648"/>
      <c r="K825" s="1648"/>
    </row>
    <row r="826">
      <c r="A826" s="4"/>
      <c r="B826" s="1677"/>
      <c r="C826" s="1677"/>
      <c r="D826" s="1677"/>
      <c r="E826" s="1678"/>
      <c r="F826" s="1679"/>
      <c r="G826" s="1679"/>
      <c r="H826" s="1679"/>
      <c r="I826" s="2098"/>
      <c r="J826" s="1656"/>
      <c r="K826" s="1656"/>
    </row>
    <row r="827">
      <c r="A827" s="4"/>
      <c r="B827" s="1658"/>
      <c r="C827" s="1658"/>
      <c r="D827" s="1658"/>
      <c r="E827" s="1670"/>
      <c r="F827" s="1671"/>
      <c r="G827" s="1671"/>
      <c r="H827" s="1671"/>
      <c r="I827" s="2101"/>
      <c r="J827" s="1648"/>
      <c r="K827" s="1648"/>
    </row>
    <row r="828">
      <c r="A828" s="4"/>
      <c r="B828" s="1677"/>
      <c r="C828" s="1677"/>
      <c r="D828" s="1677"/>
      <c r="E828" s="1678"/>
      <c r="F828" s="1679"/>
      <c r="G828" s="1679"/>
      <c r="H828" s="1679"/>
      <c r="I828" s="2098"/>
      <c r="J828" s="1656"/>
      <c r="K828" s="1656"/>
    </row>
    <row r="829">
      <c r="A829" s="4"/>
      <c r="B829" s="1658"/>
      <c r="C829" s="1658"/>
      <c r="D829" s="1658"/>
      <c r="E829" s="1670"/>
      <c r="F829" s="1671"/>
      <c r="G829" s="1671"/>
      <c r="H829" s="1671"/>
      <c r="I829" s="2101"/>
      <c r="J829" s="1648"/>
      <c r="K829" s="1648"/>
    </row>
    <row r="830">
      <c r="A830" s="4"/>
      <c r="B830" s="1677"/>
      <c r="C830" s="1677"/>
      <c r="D830" s="1677"/>
      <c r="E830" s="1678"/>
      <c r="F830" s="1679"/>
      <c r="G830" s="1679"/>
      <c r="H830" s="1679"/>
      <c r="I830" s="2098"/>
      <c r="J830" s="1656"/>
      <c r="K830" s="1656"/>
    </row>
    <row r="831">
      <c r="A831" s="4"/>
      <c r="B831" s="1658"/>
      <c r="C831" s="1658"/>
      <c r="D831" s="1658"/>
      <c r="E831" s="1670"/>
      <c r="F831" s="1671"/>
      <c r="G831" s="1671"/>
      <c r="H831" s="1671"/>
      <c r="I831" s="2101"/>
      <c r="J831" s="1648"/>
      <c r="K831" s="1648"/>
    </row>
    <row r="832">
      <c r="A832" s="4"/>
      <c r="B832" s="1677"/>
      <c r="C832" s="1677"/>
      <c r="D832" s="1677"/>
      <c r="E832" s="1678"/>
      <c r="F832" s="1679"/>
      <c r="G832" s="1679"/>
      <c r="H832" s="1679"/>
      <c r="I832" s="2098"/>
      <c r="J832" s="1656"/>
      <c r="K832" s="1656"/>
    </row>
    <row r="833">
      <c r="A833" s="4"/>
      <c r="B833" s="1658"/>
      <c r="C833" s="1658"/>
      <c r="D833" s="1658"/>
      <c r="E833" s="1670"/>
      <c r="F833" s="1671"/>
      <c r="G833" s="1671"/>
      <c r="H833" s="1671"/>
      <c r="I833" s="2101"/>
      <c r="J833" s="1648"/>
      <c r="K833" s="1648"/>
    </row>
    <row r="834">
      <c r="A834" s="4"/>
      <c r="B834" s="1677"/>
      <c r="C834" s="1677"/>
      <c r="D834" s="1677"/>
      <c r="E834" s="1678"/>
      <c r="F834" s="1679"/>
      <c r="G834" s="1679"/>
      <c r="H834" s="1679"/>
      <c r="I834" s="2098"/>
      <c r="J834" s="1656"/>
      <c r="K834" s="1656"/>
    </row>
    <row r="835">
      <c r="A835" s="4"/>
      <c r="B835" s="1658"/>
      <c r="C835" s="1658"/>
      <c r="D835" s="1658"/>
      <c r="E835" s="1670"/>
      <c r="F835" s="1671"/>
      <c r="G835" s="1671"/>
      <c r="H835" s="1671"/>
      <c r="I835" s="2101"/>
      <c r="J835" s="1648"/>
      <c r="K835" s="1648"/>
    </row>
    <row r="836">
      <c r="A836" s="4"/>
      <c r="B836" s="1677"/>
      <c r="C836" s="1677"/>
      <c r="D836" s="1677"/>
      <c r="E836" s="1678"/>
      <c r="F836" s="1679"/>
      <c r="G836" s="1679"/>
      <c r="H836" s="1679"/>
      <c r="I836" s="2098"/>
      <c r="J836" s="1656"/>
      <c r="K836" s="1656"/>
    </row>
    <row r="837">
      <c r="A837" s="4"/>
      <c r="B837" s="1658"/>
      <c r="C837" s="1658"/>
      <c r="D837" s="1658"/>
      <c r="E837" s="1670"/>
      <c r="F837" s="1671"/>
      <c r="G837" s="1671"/>
      <c r="H837" s="1671"/>
      <c r="I837" s="2101"/>
      <c r="J837" s="1648"/>
      <c r="K837" s="1648"/>
    </row>
    <row r="838">
      <c r="A838" s="4"/>
      <c r="B838" s="1677"/>
      <c r="C838" s="1677"/>
      <c r="D838" s="1677"/>
      <c r="E838" s="1678"/>
      <c r="F838" s="1679"/>
      <c r="G838" s="1679"/>
      <c r="H838" s="1679"/>
      <c r="I838" s="2098"/>
      <c r="J838" s="1656"/>
      <c r="K838" s="1656"/>
    </row>
    <row r="839">
      <c r="A839" s="4"/>
      <c r="B839" s="1658"/>
      <c r="C839" s="1658"/>
      <c r="D839" s="1658"/>
      <c r="E839" s="1670"/>
      <c r="F839" s="1671"/>
      <c r="G839" s="1671"/>
      <c r="H839" s="1671"/>
      <c r="I839" s="2101"/>
      <c r="J839" s="1648"/>
      <c r="K839" s="1648"/>
    </row>
    <row r="840">
      <c r="A840" s="4"/>
      <c r="B840" s="1677"/>
      <c r="C840" s="1677"/>
      <c r="D840" s="1677"/>
      <c r="E840" s="1678"/>
      <c r="F840" s="1679"/>
      <c r="G840" s="1679"/>
      <c r="H840" s="1679"/>
      <c r="I840" s="2098"/>
      <c r="J840" s="1656"/>
      <c r="K840" s="1656"/>
    </row>
    <row r="841">
      <c r="A841" s="4"/>
      <c r="B841" s="1658"/>
      <c r="C841" s="1658"/>
      <c r="D841" s="1658"/>
      <c r="E841" s="1670"/>
      <c r="F841" s="1671"/>
      <c r="G841" s="1671"/>
      <c r="H841" s="1671"/>
      <c r="I841" s="2101"/>
      <c r="J841" s="1648"/>
      <c r="K841" s="1648"/>
    </row>
    <row r="842">
      <c r="A842" s="4"/>
      <c r="B842" s="1677"/>
      <c r="C842" s="1677"/>
      <c r="D842" s="1677"/>
      <c r="E842" s="1678"/>
      <c r="F842" s="1679"/>
      <c r="G842" s="1679"/>
      <c r="H842" s="1679"/>
      <c r="I842" s="2098"/>
      <c r="J842" s="1656"/>
      <c r="K842" s="1656"/>
    </row>
    <row r="843">
      <c r="A843" s="4"/>
      <c r="B843" s="1658"/>
      <c r="C843" s="1658"/>
      <c r="D843" s="1658"/>
      <c r="E843" s="1670"/>
      <c r="F843" s="1671"/>
      <c r="G843" s="1671"/>
      <c r="H843" s="1671"/>
      <c r="I843" s="2101"/>
      <c r="J843" s="1648"/>
      <c r="K843" s="1648"/>
    </row>
    <row r="844">
      <c r="A844" s="4"/>
      <c r="B844" s="1677"/>
      <c r="C844" s="1677"/>
      <c r="D844" s="1677"/>
      <c r="E844" s="1678"/>
      <c r="F844" s="1679"/>
      <c r="G844" s="1679"/>
      <c r="H844" s="1679"/>
      <c r="I844" s="2098"/>
      <c r="J844" s="1656"/>
      <c r="K844" s="1656"/>
    </row>
    <row r="845">
      <c r="A845" s="4"/>
      <c r="B845" s="1658"/>
      <c r="C845" s="1658"/>
      <c r="D845" s="1658"/>
      <c r="E845" s="1670"/>
      <c r="F845" s="1671"/>
      <c r="G845" s="1671"/>
      <c r="H845" s="1671"/>
      <c r="I845" s="2101"/>
      <c r="J845" s="1648"/>
      <c r="K845" s="1648"/>
    </row>
    <row r="846">
      <c r="A846" s="4"/>
      <c r="B846" s="1677"/>
      <c r="C846" s="1677"/>
      <c r="D846" s="1677"/>
      <c r="E846" s="1678"/>
      <c r="F846" s="1679"/>
      <c r="G846" s="1679"/>
      <c r="H846" s="1679"/>
      <c r="I846" s="2098"/>
      <c r="J846" s="1656"/>
      <c r="K846" s="1656"/>
    </row>
    <row r="847">
      <c r="A847" s="4"/>
      <c r="B847" s="1658"/>
      <c r="C847" s="1658"/>
      <c r="D847" s="1658"/>
      <c r="E847" s="1670"/>
      <c r="F847" s="1671"/>
      <c r="G847" s="1671"/>
      <c r="H847" s="1671"/>
      <c r="I847" s="2101"/>
      <c r="J847" s="1648"/>
      <c r="K847" s="1648"/>
    </row>
    <row r="848">
      <c r="A848" s="4"/>
      <c r="B848" s="1677"/>
      <c r="C848" s="1677"/>
      <c r="D848" s="1677"/>
      <c r="E848" s="1678"/>
      <c r="F848" s="1679"/>
      <c r="G848" s="1679"/>
      <c r="H848" s="1679"/>
      <c r="I848" s="2098"/>
      <c r="J848" s="1656"/>
      <c r="K848" s="1656"/>
    </row>
    <row r="849">
      <c r="A849" s="4"/>
      <c r="B849" s="1658"/>
      <c r="C849" s="1658"/>
      <c r="D849" s="1658"/>
      <c r="E849" s="1670"/>
      <c r="F849" s="1671"/>
      <c r="G849" s="1671"/>
      <c r="H849" s="1671"/>
      <c r="I849" s="2101"/>
      <c r="J849" s="1648"/>
      <c r="K849" s="1648"/>
    </row>
    <row r="850">
      <c r="A850" s="4"/>
      <c r="B850" s="1677"/>
      <c r="C850" s="1677"/>
      <c r="D850" s="1677"/>
      <c r="E850" s="1678"/>
      <c r="F850" s="1679"/>
      <c r="G850" s="1679"/>
      <c r="H850" s="1679"/>
      <c r="I850" s="2098"/>
      <c r="J850" s="1656"/>
      <c r="K850" s="1656"/>
    </row>
    <row r="851">
      <c r="A851" s="4"/>
      <c r="B851" s="1658"/>
      <c r="C851" s="1658"/>
      <c r="D851" s="1658"/>
      <c r="E851" s="1670"/>
      <c r="F851" s="1671"/>
      <c r="G851" s="1671"/>
      <c r="H851" s="1671"/>
      <c r="I851" s="2101"/>
      <c r="J851" s="1648"/>
      <c r="K851" s="1648"/>
    </row>
    <row r="852">
      <c r="A852" s="4"/>
      <c r="B852" s="1677"/>
      <c r="C852" s="1677"/>
      <c r="D852" s="1677"/>
      <c r="E852" s="1678"/>
      <c r="F852" s="1679"/>
      <c r="G852" s="1679"/>
      <c r="H852" s="1679"/>
      <c r="I852" s="2098"/>
      <c r="J852" s="1656"/>
      <c r="K852" s="1656"/>
    </row>
    <row r="853">
      <c r="A853" s="4"/>
      <c r="B853" s="1658"/>
      <c r="C853" s="1658"/>
      <c r="D853" s="1658"/>
      <c r="E853" s="1670"/>
      <c r="F853" s="1671"/>
      <c r="G853" s="1671"/>
      <c r="H853" s="1671"/>
      <c r="I853" s="2101"/>
      <c r="J853" s="1648"/>
      <c r="K853" s="1648"/>
    </row>
    <row r="854">
      <c r="A854" s="4"/>
      <c r="B854" s="1677"/>
      <c r="C854" s="1677"/>
      <c r="D854" s="1677"/>
      <c r="E854" s="1678"/>
      <c r="F854" s="1679"/>
      <c r="G854" s="1679"/>
      <c r="H854" s="1679"/>
      <c r="I854" s="2098"/>
      <c r="J854" s="1656"/>
      <c r="K854" s="1656"/>
    </row>
    <row r="855">
      <c r="A855" s="4"/>
      <c r="B855" s="1658"/>
      <c r="C855" s="1658"/>
      <c r="D855" s="1658"/>
      <c r="E855" s="1670"/>
      <c r="F855" s="1671"/>
      <c r="G855" s="1671"/>
      <c r="H855" s="1671"/>
      <c r="I855" s="2101"/>
      <c r="J855" s="1648"/>
      <c r="K855" s="1648"/>
    </row>
    <row r="856">
      <c r="A856" s="4"/>
      <c r="B856" s="1677"/>
      <c r="C856" s="1677"/>
      <c r="D856" s="1677"/>
      <c r="E856" s="1678"/>
      <c r="F856" s="1679"/>
      <c r="G856" s="1679"/>
      <c r="H856" s="1679"/>
      <c r="I856" s="2098"/>
      <c r="J856" s="1656"/>
      <c r="K856" s="1656"/>
    </row>
    <row r="857">
      <c r="A857" s="4"/>
      <c r="B857" s="1658"/>
      <c r="C857" s="1658"/>
      <c r="D857" s="1658"/>
      <c r="E857" s="1670"/>
      <c r="F857" s="1671"/>
      <c r="G857" s="1671"/>
      <c r="H857" s="1671"/>
      <c r="I857" s="2101"/>
      <c r="J857" s="1648"/>
      <c r="K857" s="1648"/>
    </row>
    <row r="858">
      <c r="A858" s="4"/>
      <c r="B858" s="1677"/>
      <c r="C858" s="1677"/>
      <c r="D858" s="1677"/>
      <c r="E858" s="1678"/>
      <c r="F858" s="1679"/>
      <c r="G858" s="1679"/>
      <c r="H858" s="1679"/>
      <c r="I858" s="2098"/>
      <c r="J858" s="1656"/>
      <c r="K858" s="1656"/>
    </row>
    <row r="859">
      <c r="A859" s="4"/>
      <c r="B859" s="1658"/>
      <c r="C859" s="1658"/>
      <c r="D859" s="1658"/>
      <c r="E859" s="1670"/>
      <c r="F859" s="1671"/>
      <c r="G859" s="1671"/>
      <c r="H859" s="1671"/>
      <c r="I859" s="2101"/>
      <c r="J859" s="1648"/>
      <c r="K859" s="1648"/>
    </row>
    <row r="860">
      <c r="A860" s="4"/>
      <c r="B860" s="1677"/>
      <c r="C860" s="1677"/>
      <c r="D860" s="1677"/>
      <c r="E860" s="1678"/>
      <c r="F860" s="1679"/>
      <c r="G860" s="1679"/>
      <c r="H860" s="1679"/>
      <c r="I860" s="2098"/>
      <c r="J860" s="1656"/>
      <c r="K860" s="1656"/>
    </row>
    <row r="861">
      <c r="A861" s="4"/>
      <c r="B861" s="1658"/>
      <c r="C861" s="1658"/>
      <c r="D861" s="1658"/>
      <c r="E861" s="1670"/>
      <c r="F861" s="1671"/>
      <c r="G861" s="1671"/>
      <c r="H861" s="1671"/>
      <c r="I861" s="2101"/>
      <c r="J861" s="1648"/>
      <c r="K861" s="1648"/>
    </row>
    <row r="862">
      <c r="A862" s="4"/>
      <c r="B862" s="1677"/>
      <c r="C862" s="1677"/>
      <c r="D862" s="1677"/>
      <c r="E862" s="1678"/>
      <c r="F862" s="1679"/>
      <c r="G862" s="1679"/>
      <c r="H862" s="1679"/>
      <c r="I862" s="2098"/>
      <c r="J862" s="1656"/>
      <c r="K862" s="1656"/>
    </row>
    <row r="863">
      <c r="A863" s="4"/>
      <c r="B863" s="1658"/>
      <c r="C863" s="1658"/>
      <c r="D863" s="1658"/>
      <c r="E863" s="1670"/>
      <c r="F863" s="1671"/>
      <c r="G863" s="1671"/>
      <c r="H863" s="1671"/>
      <c r="I863" s="2101"/>
      <c r="J863" s="1648"/>
      <c r="K863" s="1648"/>
    </row>
    <row r="864">
      <c r="A864" s="4"/>
      <c r="B864" s="1677"/>
      <c r="C864" s="1677"/>
      <c r="D864" s="1677"/>
      <c r="E864" s="1678"/>
      <c r="F864" s="1679"/>
      <c r="G864" s="1679"/>
      <c r="H864" s="1679"/>
      <c r="I864" s="2098"/>
      <c r="J864" s="1656"/>
      <c r="K864" s="1656"/>
    </row>
    <row r="865">
      <c r="A865" s="4"/>
      <c r="B865" s="1658"/>
      <c r="C865" s="1658"/>
      <c r="D865" s="1658"/>
      <c r="E865" s="1670"/>
      <c r="F865" s="1671"/>
      <c r="G865" s="1671"/>
      <c r="H865" s="1671"/>
      <c r="I865" s="2101"/>
      <c r="J865" s="1648"/>
      <c r="K865" s="1648"/>
    </row>
    <row r="866">
      <c r="A866" s="4"/>
      <c r="B866" s="1677"/>
      <c r="C866" s="1677"/>
      <c r="D866" s="1677"/>
      <c r="E866" s="1678"/>
      <c r="F866" s="1679"/>
      <c r="G866" s="1679"/>
      <c r="H866" s="1679"/>
      <c r="I866" s="2098"/>
      <c r="J866" s="1656"/>
      <c r="K866" s="1656"/>
    </row>
    <row r="867">
      <c r="A867" s="4"/>
      <c r="B867" s="1658"/>
      <c r="C867" s="1658"/>
      <c r="D867" s="1658"/>
      <c r="E867" s="1670"/>
      <c r="F867" s="1671"/>
      <c r="G867" s="1671"/>
      <c r="H867" s="1671"/>
      <c r="I867" s="2101"/>
      <c r="J867" s="1648"/>
      <c r="K867" s="1648"/>
    </row>
    <row r="868">
      <c r="A868" s="4"/>
      <c r="B868" s="1677"/>
      <c r="C868" s="1677"/>
      <c r="D868" s="1677"/>
      <c r="E868" s="1678"/>
      <c r="F868" s="1679"/>
      <c r="G868" s="1679"/>
      <c r="H868" s="1679"/>
      <c r="I868" s="2098"/>
      <c r="J868" s="1656"/>
      <c r="K868" s="1656"/>
    </row>
    <row r="869">
      <c r="A869" s="4"/>
      <c r="B869" s="1658"/>
      <c r="C869" s="1658"/>
      <c r="D869" s="1658"/>
      <c r="E869" s="1670"/>
      <c r="F869" s="1671"/>
      <c r="G869" s="1671"/>
      <c r="H869" s="1671"/>
      <c r="I869" s="2101"/>
      <c r="J869" s="1648"/>
      <c r="K869" s="1648"/>
    </row>
    <row r="870">
      <c r="A870" s="4"/>
      <c r="B870" s="1677"/>
      <c r="C870" s="1677"/>
      <c r="D870" s="1677"/>
      <c r="E870" s="1678"/>
      <c r="F870" s="1679"/>
      <c r="G870" s="1679"/>
      <c r="H870" s="1679"/>
      <c r="I870" s="2098"/>
      <c r="J870" s="1656"/>
      <c r="K870" s="1656"/>
    </row>
    <row r="871">
      <c r="A871" s="4"/>
      <c r="B871" s="1658"/>
      <c r="C871" s="1658"/>
      <c r="D871" s="1658"/>
      <c r="E871" s="1670"/>
      <c r="F871" s="1671"/>
      <c r="G871" s="1671"/>
      <c r="H871" s="1671"/>
      <c r="I871" s="2101"/>
      <c r="J871" s="1648"/>
      <c r="K871" s="1648"/>
    </row>
    <row r="872">
      <c r="A872" s="4"/>
      <c r="B872" s="1677"/>
      <c r="C872" s="1677"/>
      <c r="D872" s="1677"/>
      <c r="E872" s="1678"/>
      <c r="F872" s="1679"/>
      <c r="G872" s="1679"/>
      <c r="H872" s="1679"/>
      <c r="I872" s="2098"/>
      <c r="J872" s="1656"/>
      <c r="K872" s="1656"/>
    </row>
    <row r="873">
      <c r="A873" s="4"/>
      <c r="B873" s="1658"/>
      <c r="C873" s="1658"/>
      <c r="D873" s="1658"/>
      <c r="E873" s="1670"/>
      <c r="F873" s="1671"/>
      <c r="G873" s="1671"/>
      <c r="H873" s="1671"/>
      <c r="I873" s="2101"/>
      <c r="J873" s="1648"/>
      <c r="K873" s="1648"/>
    </row>
    <row r="874">
      <c r="A874" s="4"/>
      <c r="B874" s="1677"/>
      <c r="C874" s="1677"/>
      <c r="D874" s="1677"/>
      <c r="E874" s="1678"/>
      <c r="F874" s="1679"/>
      <c r="G874" s="1679"/>
      <c r="H874" s="1679"/>
      <c r="I874" s="2098"/>
      <c r="J874" s="1656"/>
      <c r="K874" s="1656"/>
    </row>
    <row r="875">
      <c r="A875" s="4"/>
      <c r="B875" s="1658"/>
      <c r="C875" s="1658"/>
      <c r="D875" s="1658"/>
      <c r="E875" s="1670"/>
      <c r="F875" s="1671"/>
      <c r="G875" s="1671"/>
      <c r="H875" s="1671"/>
      <c r="I875" s="2101"/>
      <c r="J875" s="1648"/>
      <c r="K875" s="1648"/>
    </row>
    <row r="876">
      <c r="A876" s="4"/>
      <c r="B876" s="1677"/>
      <c r="C876" s="1677"/>
      <c r="D876" s="1677"/>
      <c r="E876" s="1678"/>
      <c r="F876" s="1679"/>
      <c r="G876" s="1679"/>
      <c r="H876" s="1679"/>
      <c r="I876" s="2098"/>
      <c r="J876" s="1656"/>
      <c r="K876" s="1656"/>
    </row>
    <row r="877">
      <c r="A877" s="4"/>
      <c r="B877" s="1658"/>
      <c r="C877" s="1658"/>
      <c r="D877" s="1658"/>
      <c r="E877" s="1670"/>
      <c r="F877" s="1671"/>
      <c r="G877" s="1671"/>
      <c r="H877" s="1671"/>
      <c r="I877" s="2101"/>
      <c r="J877" s="1648"/>
      <c r="K877" s="1648"/>
    </row>
    <row r="878">
      <c r="A878" s="4"/>
      <c r="B878" s="1677"/>
      <c r="C878" s="1677"/>
      <c r="D878" s="1677"/>
      <c r="E878" s="1678"/>
      <c r="F878" s="1679"/>
      <c r="G878" s="1679"/>
      <c r="H878" s="1679"/>
      <c r="I878" s="2098"/>
      <c r="J878" s="1656"/>
      <c r="K878" s="1656"/>
    </row>
    <row r="879">
      <c r="A879" s="4"/>
      <c r="B879" s="1658"/>
      <c r="C879" s="1658"/>
      <c r="D879" s="1658"/>
      <c r="E879" s="1670"/>
      <c r="F879" s="1671"/>
      <c r="G879" s="1671"/>
      <c r="H879" s="1671"/>
      <c r="I879" s="2101"/>
      <c r="J879" s="1648"/>
      <c r="K879" s="1648"/>
    </row>
    <row r="880">
      <c r="A880" s="4"/>
      <c r="B880" s="1677"/>
      <c r="C880" s="1677"/>
      <c r="D880" s="1677"/>
      <c r="E880" s="1678"/>
      <c r="F880" s="1679"/>
      <c r="G880" s="1679"/>
      <c r="H880" s="1679"/>
      <c r="I880" s="2098"/>
      <c r="J880" s="1656"/>
      <c r="K880" s="1656"/>
    </row>
    <row r="881">
      <c r="A881" s="4"/>
      <c r="B881" s="1658"/>
      <c r="C881" s="1658"/>
      <c r="D881" s="1658"/>
      <c r="E881" s="1670"/>
      <c r="F881" s="1671"/>
      <c r="G881" s="1671"/>
      <c r="H881" s="1671"/>
      <c r="I881" s="2101"/>
      <c r="J881" s="1648"/>
      <c r="K881" s="1648"/>
    </row>
    <row r="882">
      <c r="A882" s="4"/>
      <c r="B882" s="1677"/>
      <c r="C882" s="1677"/>
      <c r="D882" s="1677"/>
      <c r="E882" s="1678"/>
      <c r="F882" s="1679"/>
      <c r="G882" s="1679"/>
      <c r="H882" s="1679"/>
      <c r="I882" s="2098"/>
      <c r="J882" s="1656"/>
      <c r="K882" s="1656"/>
    </row>
    <row r="883">
      <c r="A883" s="4"/>
      <c r="B883" s="1658"/>
      <c r="C883" s="1658"/>
      <c r="D883" s="1658"/>
      <c r="E883" s="1670"/>
      <c r="F883" s="1671"/>
      <c r="G883" s="1671"/>
      <c r="H883" s="1671"/>
      <c r="I883" s="2101"/>
      <c r="J883" s="1648"/>
      <c r="K883" s="1648"/>
    </row>
    <row r="884">
      <c r="A884" s="4"/>
      <c r="B884" s="1677"/>
      <c r="C884" s="1677"/>
      <c r="D884" s="1677"/>
      <c r="E884" s="1678"/>
      <c r="F884" s="1679"/>
      <c r="G884" s="1679"/>
      <c r="H884" s="1679"/>
      <c r="I884" s="2098"/>
      <c r="J884" s="1656"/>
      <c r="K884" s="1656"/>
    </row>
    <row r="885">
      <c r="A885" s="4"/>
      <c r="B885" s="1658"/>
      <c r="C885" s="1658"/>
      <c r="D885" s="1658"/>
      <c r="E885" s="1670"/>
      <c r="F885" s="1671"/>
      <c r="G885" s="1671"/>
      <c r="H885" s="1671"/>
      <c r="I885" s="2101"/>
      <c r="J885" s="1648"/>
      <c r="K885" s="1648"/>
    </row>
    <row r="886">
      <c r="A886" s="4"/>
      <c r="B886" s="1677"/>
      <c r="C886" s="1677"/>
      <c r="D886" s="1677"/>
      <c r="E886" s="1678"/>
      <c r="F886" s="1679"/>
      <c r="G886" s="1679"/>
      <c r="H886" s="1679"/>
      <c r="I886" s="2098"/>
      <c r="J886" s="1656"/>
      <c r="K886" s="1656"/>
    </row>
    <row r="887">
      <c r="A887" s="4"/>
      <c r="B887" s="1658"/>
      <c r="C887" s="1658"/>
      <c r="D887" s="1658"/>
      <c r="E887" s="1670"/>
      <c r="F887" s="1671"/>
      <c r="G887" s="1671"/>
      <c r="H887" s="1671"/>
      <c r="I887" s="2101"/>
      <c r="J887" s="1648"/>
      <c r="K887" s="1648"/>
    </row>
    <row r="888">
      <c r="A888" s="4"/>
      <c r="B888" s="1677"/>
      <c r="C888" s="1677"/>
      <c r="D888" s="1677"/>
      <c r="E888" s="1678"/>
      <c r="F888" s="1679"/>
      <c r="G888" s="1679"/>
      <c r="H888" s="1679"/>
      <c r="I888" s="2098"/>
      <c r="J888" s="1656"/>
      <c r="K888" s="1656"/>
    </row>
    <row r="889">
      <c r="A889" s="4"/>
      <c r="B889" s="1658"/>
      <c r="C889" s="1658"/>
      <c r="D889" s="1658"/>
      <c r="E889" s="1670"/>
      <c r="F889" s="1671"/>
      <c r="G889" s="1671"/>
      <c r="H889" s="1671"/>
      <c r="I889" s="2101"/>
      <c r="J889" s="1648"/>
      <c r="K889" s="1648"/>
    </row>
    <row r="890">
      <c r="A890" s="4"/>
      <c r="B890" s="1677"/>
      <c r="C890" s="1677"/>
      <c r="D890" s="1677"/>
      <c r="E890" s="1678"/>
      <c r="F890" s="1679"/>
      <c r="G890" s="1679"/>
      <c r="H890" s="1679"/>
      <c r="I890" s="2098"/>
      <c r="J890" s="1656"/>
      <c r="K890" s="1656"/>
    </row>
    <row r="891">
      <c r="A891" s="4"/>
      <c r="B891" s="1658"/>
      <c r="C891" s="1658"/>
      <c r="D891" s="1658"/>
      <c r="E891" s="1670"/>
      <c r="F891" s="1671"/>
      <c r="G891" s="1671"/>
      <c r="H891" s="1671"/>
      <c r="I891" s="2101"/>
      <c r="J891" s="1648"/>
      <c r="K891" s="1648"/>
    </row>
    <row r="892">
      <c r="A892" s="4"/>
      <c r="B892" s="1677"/>
      <c r="C892" s="1677"/>
      <c r="D892" s="1677"/>
      <c r="E892" s="1678"/>
      <c r="F892" s="1679"/>
      <c r="G892" s="1679"/>
      <c r="H892" s="1679"/>
      <c r="I892" s="2098"/>
      <c r="J892" s="1656"/>
      <c r="K892" s="1656"/>
    </row>
    <row r="893">
      <c r="A893" s="4"/>
      <c r="B893" s="1658"/>
      <c r="C893" s="1658"/>
      <c r="D893" s="1658"/>
      <c r="E893" s="1670"/>
      <c r="F893" s="1671"/>
      <c r="G893" s="1671"/>
      <c r="H893" s="1671"/>
      <c r="I893" s="2101"/>
      <c r="J893" s="1648"/>
      <c r="K893" s="1648"/>
    </row>
    <row r="894">
      <c r="A894" s="4"/>
      <c r="B894" s="1677"/>
      <c r="C894" s="1677"/>
      <c r="D894" s="1677"/>
      <c r="E894" s="1678"/>
      <c r="F894" s="1679"/>
      <c r="G894" s="1679"/>
      <c r="H894" s="1679"/>
      <c r="I894" s="2098"/>
      <c r="J894" s="1656"/>
      <c r="K894" s="1656"/>
    </row>
    <row r="895">
      <c r="A895" s="4"/>
      <c r="B895" s="1658"/>
      <c r="C895" s="1658"/>
      <c r="D895" s="1658"/>
      <c r="E895" s="1670"/>
      <c r="F895" s="1671"/>
      <c r="G895" s="1671"/>
      <c r="H895" s="1671"/>
      <c r="I895" s="2101"/>
      <c r="J895" s="1648"/>
      <c r="K895" s="1648"/>
    </row>
    <row r="896">
      <c r="A896" s="4"/>
      <c r="B896" s="1677"/>
      <c r="C896" s="1677"/>
      <c r="D896" s="1677"/>
      <c r="E896" s="1678"/>
      <c r="F896" s="1679"/>
      <c r="G896" s="1679"/>
      <c r="H896" s="1679"/>
      <c r="I896" s="2098"/>
      <c r="J896" s="1656"/>
      <c r="K896" s="1656"/>
    </row>
    <row r="897">
      <c r="A897" s="4"/>
      <c r="B897" s="1658"/>
      <c r="C897" s="1658"/>
      <c r="D897" s="1658"/>
      <c r="E897" s="1670"/>
      <c r="F897" s="1671"/>
      <c r="G897" s="1671"/>
      <c r="H897" s="1671"/>
      <c r="I897" s="2101"/>
      <c r="J897" s="1648"/>
      <c r="K897" s="1648"/>
    </row>
    <row r="898">
      <c r="A898" s="4"/>
      <c r="B898" s="1677"/>
      <c r="C898" s="1677"/>
      <c r="D898" s="1677"/>
      <c r="E898" s="1678"/>
      <c r="F898" s="1679"/>
      <c r="G898" s="1679"/>
      <c r="H898" s="1679"/>
      <c r="I898" s="2098"/>
      <c r="J898" s="1656"/>
      <c r="K898" s="1656"/>
    </row>
    <row r="899">
      <c r="A899" s="4"/>
      <c r="B899" s="1658"/>
      <c r="C899" s="1658"/>
      <c r="D899" s="1658"/>
      <c r="E899" s="1670"/>
      <c r="F899" s="1671"/>
      <c r="G899" s="1671"/>
      <c r="H899" s="1671"/>
      <c r="I899" s="2101"/>
      <c r="J899" s="1648"/>
      <c r="K899" s="1648"/>
    </row>
    <row r="900">
      <c r="A900" s="4"/>
      <c r="B900" s="1677"/>
      <c r="C900" s="1677"/>
      <c r="D900" s="1677"/>
      <c r="E900" s="1678"/>
      <c r="F900" s="1679"/>
      <c r="G900" s="1679"/>
      <c r="H900" s="1679"/>
      <c r="I900" s="2098"/>
      <c r="J900" s="1656"/>
      <c r="K900" s="1656"/>
    </row>
    <row r="901">
      <c r="A901" s="4"/>
      <c r="B901" s="1658"/>
      <c r="C901" s="1658"/>
      <c r="D901" s="1658"/>
      <c r="E901" s="1670"/>
      <c r="F901" s="1671"/>
      <c r="G901" s="1671"/>
      <c r="H901" s="1671"/>
      <c r="I901" s="2101"/>
      <c r="J901" s="1648"/>
      <c r="K901" s="1648"/>
    </row>
    <row r="902">
      <c r="A902" s="4"/>
      <c r="B902" s="1677"/>
      <c r="C902" s="1677"/>
      <c r="D902" s="1677"/>
      <c r="E902" s="1678"/>
      <c r="F902" s="1679"/>
      <c r="G902" s="1679"/>
      <c r="H902" s="1679"/>
      <c r="I902" s="2098"/>
      <c r="J902" s="1656"/>
      <c r="K902" s="1656"/>
    </row>
    <row r="903">
      <c r="A903" s="4"/>
      <c r="B903" s="1658"/>
      <c r="C903" s="1658"/>
      <c r="D903" s="1658"/>
      <c r="E903" s="1670"/>
      <c r="F903" s="1671"/>
      <c r="G903" s="1671"/>
      <c r="H903" s="1671"/>
      <c r="I903" s="2101"/>
      <c r="J903" s="1648"/>
      <c r="K903" s="1648"/>
    </row>
    <row r="904">
      <c r="A904" s="4"/>
      <c r="B904" s="1677"/>
      <c r="C904" s="1677"/>
      <c r="D904" s="1677"/>
      <c r="E904" s="1678"/>
      <c r="F904" s="1679"/>
      <c r="G904" s="1679"/>
      <c r="H904" s="1679"/>
      <c r="I904" s="2098"/>
      <c r="J904" s="1656"/>
      <c r="K904" s="1656"/>
    </row>
    <row r="905">
      <c r="A905" s="4"/>
      <c r="B905" s="1658"/>
      <c r="C905" s="1658"/>
      <c r="D905" s="1658"/>
      <c r="E905" s="1670"/>
      <c r="F905" s="1671"/>
      <c r="G905" s="1671"/>
      <c r="H905" s="1671"/>
      <c r="I905" s="2101"/>
      <c r="J905" s="1648"/>
      <c r="K905" s="1648"/>
    </row>
    <row r="906">
      <c r="A906" s="4"/>
      <c r="B906" s="1677"/>
      <c r="C906" s="1677"/>
      <c r="D906" s="1677"/>
      <c r="E906" s="1678"/>
      <c r="F906" s="1679"/>
      <c r="G906" s="1679"/>
      <c r="H906" s="1679"/>
      <c r="I906" s="2098"/>
      <c r="J906" s="1656"/>
      <c r="K906" s="1656"/>
    </row>
    <row r="907">
      <c r="A907" s="4"/>
      <c r="B907" s="1658"/>
      <c r="C907" s="1658"/>
      <c r="D907" s="1658"/>
      <c r="E907" s="1670"/>
      <c r="F907" s="1671"/>
      <c r="G907" s="1671"/>
      <c r="H907" s="1671"/>
      <c r="I907" s="2101"/>
      <c r="J907" s="1648"/>
      <c r="K907" s="1648"/>
    </row>
    <row r="908">
      <c r="A908" s="4"/>
      <c r="B908" s="1677"/>
      <c r="C908" s="1677"/>
      <c r="D908" s="1677"/>
      <c r="E908" s="1678"/>
      <c r="F908" s="1679"/>
      <c r="G908" s="1679"/>
      <c r="H908" s="1679"/>
      <c r="I908" s="2098"/>
      <c r="J908" s="1656"/>
      <c r="K908" s="1656"/>
    </row>
    <row r="909">
      <c r="A909" s="4"/>
      <c r="B909" s="1658"/>
      <c r="C909" s="1658"/>
      <c r="D909" s="1658"/>
      <c r="E909" s="1670"/>
      <c r="F909" s="1671"/>
      <c r="G909" s="1671"/>
      <c r="H909" s="1671"/>
      <c r="I909" s="2101"/>
      <c r="J909" s="1648"/>
      <c r="K909" s="1648"/>
    </row>
    <row r="910">
      <c r="A910" s="4"/>
      <c r="B910" s="1677"/>
      <c r="C910" s="1677"/>
      <c r="D910" s="1677"/>
      <c r="E910" s="1678"/>
      <c r="F910" s="1679"/>
      <c r="G910" s="1679"/>
      <c r="H910" s="1679"/>
      <c r="I910" s="2098"/>
      <c r="J910" s="1656"/>
      <c r="K910" s="1656"/>
    </row>
    <row r="911">
      <c r="A911" s="4"/>
      <c r="B911" s="1658"/>
      <c r="C911" s="1658"/>
      <c r="D911" s="1658"/>
      <c r="E911" s="1670"/>
      <c r="F911" s="1671"/>
      <c r="G911" s="1671"/>
      <c r="H911" s="1671"/>
      <c r="I911" s="2101"/>
      <c r="J911" s="1648"/>
      <c r="K911" s="1648"/>
    </row>
    <row r="912">
      <c r="A912" s="4"/>
      <c r="B912" s="1677"/>
      <c r="C912" s="1677"/>
      <c r="D912" s="1677"/>
      <c r="E912" s="1678"/>
      <c r="F912" s="1679"/>
      <c r="G912" s="1679"/>
      <c r="H912" s="1679"/>
      <c r="I912" s="2098"/>
      <c r="J912" s="1656"/>
      <c r="K912" s="1656"/>
    </row>
    <row r="913">
      <c r="A913" s="4"/>
      <c r="B913" s="1658"/>
      <c r="C913" s="1658"/>
      <c r="D913" s="1658"/>
      <c r="E913" s="1670"/>
      <c r="F913" s="1671"/>
      <c r="G913" s="1671"/>
      <c r="H913" s="1671"/>
      <c r="I913" s="2101"/>
      <c r="J913" s="1648"/>
      <c r="K913" s="1648"/>
    </row>
    <row r="914">
      <c r="A914" s="4"/>
      <c r="B914" s="1677"/>
      <c r="C914" s="1677"/>
      <c r="D914" s="1677"/>
      <c r="E914" s="1678"/>
      <c r="F914" s="1679"/>
      <c r="G914" s="1679"/>
      <c r="H914" s="1679"/>
      <c r="I914" s="2098"/>
      <c r="J914" s="1656"/>
      <c r="K914" s="1656"/>
    </row>
    <row r="915">
      <c r="A915" s="4"/>
      <c r="B915" s="1658"/>
      <c r="C915" s="1658"/>
      <c r="D915" s="1658"/>
      <c r="E915" s="1670"/>
      <c r="F915" s="1671"/>
      <c r="G915" s="1671"/>
      <c r="H915" s="1671"/>
      <c r="I915" s="2101"/>
      <c r="J915" s="1648"/>
      <c r="K915" s="1648"/>
    </row>
    <row r="916">
      <c r="A916" s="4"/>
      <c r="B916" s="1677"/>
      <c r="C916" s="1677"/>
      <c r="D916" s="1677"/>
      <c r="E916" s="1678"/>
      <c r="F916" s="1679"/>
      <c r="G916" s="1679"/>
      <c r="H916" s="1679"/>
      <c r="I916" s="2098"/>
      <c r="J916" s="1656"/>
      <c r="K916" s="1656"/>
    </row>
    <row r="917">
      <c r="A917" s="4"/>
      <c r="B917" s="1658"/>
      <c r="C917" s="1658"/>
      <c r="D917" s="1658"/>
      <c r="E917" s="1670"/>
      <c r="F917" s="1671"/>
      <c r="G917" s="1671"/>
      <c r="H917" s="1671"/>
      <c r="I917" s="2101"/>
      <c r="J917" s="1648"/>
      <c r="K917" s="1648"/>
    </row>
    <row r="918">
      <c r="A918" s="4"/>
      <c r="B918" s="1677"/>
      <c r="C918" s="1677"/>
      <c r="D918" s="1677"/>
      <c r="E918" s="1678"/>
      <c r="F918" s="1679"/>
      <c r="G918" s="1679"/>
      <c r="H918" s="1679"/>
      <c r="I918" s="2098"/>
      <c r="J918" s="1656"/>
      <c r="K918" s="1656"/>
    </row>
    <row r="919">
      <c r="A919" s="4"/>
      <c r="B919" s="1658"/>
      <c r="C919" s="1658"/>
      <c r="D919" s="1658"/>
      <c r="E919" s="1670"/>
      <c r="F919" s="1671"/>
      <c r="G919" s="1671"/>
      <c r="H919" s="1671"/>
      <c r="I919" s="2101"/>
      <c r="J919" s="1648"/>
      <c r="K919" s="1648"/>
    </row>
    <row r="920">
      <c r="A920" s="4"/>
      <c r="B920" s="1677"/>
      <c r="C920" s="1677"/>
      <c r="D920" s="1677"/>
      <c r="E920" s="1678"/>
      <c r="F920" s="1679"/>
      <c r="G920" s="1679"/>
      <c r="H920" s="1679"/>
      <c r="I920" s="2098"/>
      <c r="J920" s="1656"/>
      <c r="K920" s="1656"/>
    </row>
    <row r="921">
      <c r="A921" s="4"/>
      <c r="B921" s="1658"/>
      <c r="C921" s="1658"/>
      <c r="D921" s="1658"/>
      <c r="E921" s="1670"/>
      <c r="F921" s="1671"/>
      <c r="G921" s="1671"/>
      <c r="H921" s="1671"/>
      <c r="I921" s="2101"/>
      <c r="J921" s="1648"/>
      <c r="K921" s="1648"/>
    </row>
    <row r="922">
      <c r="A922" s="4"/>
      <c r="B922" s="1677"/>
      <c r="C922" s="1677"/>
      <c r="D922" s="1677"/>
      <c r="E922" s="1678"/>
      <c r="F922" s="1679"/>
      <c r="G922" s="1679"/>
      <c r="H922" s="1679"/>
      <c r="I922" s="2098"/>
      <c r="J922" s="1656"/>
      <c r="K922" s="1656"/>
    </row>
    <row r="923">
      <c r="A923" s="4"/>
      <c r="B923" s="1658"/>
      <c r="C923" s="1658"/>
      <c r="D923" s="1658"/>
      <c r="E923" s="1670"/>
      <c r="F923" s="1671"/>
      <c r="G923" s="1671"/>
      <c r="H923" s="1671"/>
      <c r="I923" s="2101"/>
      <c r="J923" s="1648"/>
      <c r="K923" s="1648"/>
    </row>
    <row r="924">
      <c r="A924" s="4"/>
      <c r="B924" s="1677"/>
      <c r="C924" s="1677"/>
      <c r="D924" s="1677"/>
      <c r="E924" s="1678"/>
      <c r="F924" s="1679"/>
      <c r="G924" s="1679"/>
      <c r="H924" s="1679"/>
      <c r="I924" s="2098"/>
      <c r="J924" s="1656"/>
      <c r="K924" s="1656"/>
    </row>
    <row r="925">
      <c r="A925" s="4"/>
      <c r="B925" s="1658"/>
      <c r="C925" s="1658"/>
      <c r="D925" s="1658"/>
      <c r="E925" s="1670"/>
      <c r="F925" s="1671"/>
      <c r="G925" s="1671"/>
      <c r="H925" s="1671"/>
      <c r="I925" s="2101"/>
      <c r="J925" s="1648"/>
      <c r="K925" s="1648"/>
    </row>
    <row r="926">
      <c r="A926" s="4"/>
      <c r="B926" s="1677"/>
      <c r="C926" s="1677"/>
      <c r="D926" s="1677"/>
      <c r="E926" s="1678"/>
      <c r="F926" s="1679"/>
      <c r="G926" s="1679"/>
      <c r="H926" s="1679"/>
      <c r="I926" s="2098"/>
      <c r="J926" s="1656"/>
      <c r="K926" s="1656"/>
    </row>
    <row r="927">
      <c r="A927" s="4"/>
      <c r="B927" s="1658"/>
      <c r="C927" s="1658"/>
      <c r="D927" s="1658"/>
      <c r="E927" s="1670"/>
      <c r="F927" s="1671"/>
      <c r="G927" s="1671"/>
      <c r="H927" s="1671"/>
      <c r="I927" s="2101"/>
      <c r="J927" s="1648"/>
      <c r="K927" s="1648"/>
    </row>
    <row r="928">
      <c r="A928" s="4"/>
      <c r="B928" s="1677"/>
      <c r="C928" s="1677"/>
      <c r="D928" s="1677"/>
      <c r="E928" s="1678"/>
      <c r="F928" s="1679"/>
      <c r="G928" s="1679"/>
      <c r="H928" s="1679"/>
      <c r="I928" s="2098"/>
      <c r="J928" s="1656"/>
      <c r="K928" s="1656"/>
    </row>
    <row r="929">
      <c r="A929" s="4"/>
      <c r="B929" s="1658"/>
      <c r="C929" s="1658"/>
      <c r="D929" s="1658"/>
      <c r="E929" s="1670"/>
      <c r="F929" s="1671"/>
      <c r="G929" s="1671"/>
      <c r="H929" s="1671"/>
      <c r="I929" s="2101"/>
      <c r="J929" s="1648"/>
      <c r="K929" s="1648"/>
    </row>
    <row r="930">
      <c r="A930" s="4"/>
      <c r="B930" s="1677"/>
      <c r="C930" s="1677"/>
      <c r="D930" s="1677"/>
      <c r="E930" s="1678"/>
      <c r="F930" s="1679"/>
      <c r="G930" s="1679"/>
      <c r="H930" s="1679"/>
      <c r="I930" s="2098"/>
      <c r="J930" s="1656"/>
      <c r="K930" s="1656"/>
    </row>
    <row r="931">
      <c r="A931" s="4"/>
      <c r="B931" s="1658"/>
      <c r="C931" s="1658"/>
      <c r="D931" s="1658"/>
      <c r="E931" s="1670"/>
      <c r="F931" s="1671"/>
      <c r="G931" s="1671"/>
      <c r="H931" s="1671"/>
      <c r="I931" s="2101"/>
      <c r="J931" s="1648"/>
      <c r="K931" s="1648"/>
    </row>
    <row r="932">
      <c r="A932" s="4"/>
      <c r="B932" s="1677"/>
      <c r="C932" s="1677"/>
      <c r="D932" s="1677"/>
      <c r="E932" s="1678"/>
      <c r="F932" s="1679"/>
      <c r="G932" s="1679"/>
      <c r="H932" s="1679"/>
      <c r="I932" s="2098"/>
      <c r="J932" s="1656"/>
      <c r="K932" s="1656"/>
    </row>
    <row r="933">
      <c r="A933" s="4"/>
      <c r="B933" s="1658"/>
      <c r="C933" s="1658"/>
      <c r="D933" s="1658"/>
      <c r="E933" s="1670"/>
      <c r="F933" s="1671"/>
      <c r="G933" s="1671"/>
      <c r="H933" s="1671"/>
      <c r="I933" s="2101"/>
      <c r="J933" s="1648"/>
      <c r="K933" s="1648"/>
    </row>
    <row r="934">
      <c r="A934" s="4"/>
      <c r="B934" s="1677"/>
      <c r="C934" s="1677"/>
      <c r="D934" s="1677"/>
      <c r="E934" s="1678"/>
      <c r="F934" s="1679"/>
      <c r="G934" s="1679"/>
      <c r="H934" s="1679"/>
      <c r="I934" s="2098"/>
      <c r="J934" s="1656"/>
      <c r="K934" s="1656"/>
    </row>
    <row r="935">
      <c r="A935" s="4"/>
      <c r="B935" s="1658"/>
      <c r="C935" s="1658"/>
      <c r="D935" s="1658"/>
      <c r="E935" s="1670"/>
      <c r="F935" s="1671"/>
      <c r="G935" s="1671"/>
      <c r="H935" s="1671"/>
      <c r="I935" s="2101"/>
      <c r="J935" s="1648"/>
      <c r="K935" s="1648"/>
    </row>
    <row r="936">
      <c r="A936" s="4"/>
      <c r="B936" s="1677"/>
      <c r="C936" s="1677"/>
      <c r="D936" s="1677"/>
      <c r="E936" s="1678"/>
      <c r="F936" s="1679"/>
      <c r="G936" s="1679"/>
      <c r="H936" s="1679"/>
      <c r="I936" s="2098"/>
      <c r="J936" s="1656"/>
      <c r="K936" s="1656"/>
    </row>
    <row r="937">
      <c r="A937" s="4"/>
      <c r="B937" s="1658"/>
      <c r="C937" s="1658"/>
      <c r="D937" s="1658"/>
      <c r="E937" s="1670"/>
      <c r="F937" s="1671"/>
      <c r="G937" s="1671"/>
      <c r="H937" s="1671"/>
      <c r="I937" s="2101"/>
      <c r="J937" s="1648"/>
      <c r="K937" s="1648"/>
    </row>
    <row r="938">
      <c r="A938" s="4"/>
      <c r="B938" s="1677"/>
      <c r="C938" s="1677"/>
      <c r="D938" s="1677"/>
      <c r="E938" s="1678"/>
      <c r="F938" s="1679"/>
      <c r="G938" s="1679"/>
      <c r="H938" s="1679"/>
      <c r="I938" s="2098"/>
      <c r="J938" s="1656"/>
      <c r="K938" s="1656"/>
    </row>
    <row r="939">
      <c r="A939" s="4"/>
      <c r="B939" s="1658"/>
      <c r="C939" s="1658"/>
      <c r="D939" s="1658"/>
      <c r="E939" s="1670"/>
      <c r="F939" s="1671"/>
      <c r="G939" s="1671"/>
      <c r="H939" s="1671"/>
      <c r="I939" s="2101"/>
      <c r="J939" s="1648"/>
      <c r="K939" s="1648"/>
    </row>
    <row r="940">
      <c r="A940" s="4"/>
      <c r="B940" s="1677"/>
      <c r="C940" s="1677"/>
      <c r="D940" s="1677"/>
      <c r="E940" s="1678"/>
      <c r="F940" s="1679"/>
      <c r="G940" s="1679"/>
      <c r="H940" s="1679"/>
      <c r="I940" s="2098"/>
      <c r="J940" s="1656"/>
      <c r="K940" s="1656"/>
    </row>
    <row r="941">
      <c r="A941" s="4"/>
      <c r="B941" s="1658"/>
      <c r="C941" s="1658"/>
      <c r="D941" s="1658"/>
      <c r="E941" s="1670"/>
      <c r="F941" s="1671"/>
      <c r="G941" s="1671"/>
      <c r="H941" s="1671"/>
      <c r="I941" s="2101"/>
      <c r="J941" s="1648"/>
      <c r="K941" s="1648"/>
    </row>
    <row r="942">
      <c r="A942" s="4"/>
      <c r="B942" s="1677"/>
      <c r="C942" s="1677"/>
      <c r="D942" s="1677"/>
      <c r="E942" s="1678"/>
      <c r="F942" s="1679"/>
      <c r="G942" s="1679"/>
      <c r="H942" s="1679"/>
      <c r="I942" s="2098"/>
      <c r="J942" s="1656"/>
      <c r="K942" s="1656"/>
    </row>
    <row r="943">
      <c r="A943" s="4"/>
      <c r="B943" s="1658"/>
      <c r="C943" s="1658"/>
      <c r="D943" s="1658"/>
      <c r="E943" s="1670"/>
      <c r="F943" s="1671"/>
      <c r="G943" s="1671"/>
      <c r="H943" s="1671"/>
      <c r="I943" s="2101"/>
      <c r="J943" s="1648"/>
      <c r="K943" s="1648"/>
    </row>
    <row r="944">
      <c r="A944" s="4"/>
      <c r="B944" s="1677"/>
      <c r="C944" s="1677"/>
      <c r="D944" s="1677"/>
      <c r="E944" s="1678"/>
      <c r="F944" s="1679"/>
      <c r="G944" s="1679"/>
      <c r="H944" s="1679"/>
      <c r="I944" s="2098"/>
      <c r="J944" s="1656"/>
      <c r="K944" s="1656"/>
    </row>
    <row r="945">
      <c r="A945" s="4"/>
      <c r="B945" s="1658"/>
      <c r="C945" s="1658"/>
      <c r="D945" s="1658"/>
      <c r="E945" s="1670"/>
      <c r="F945" s="1671"/>
      <c r="G945" s="1671"/>
      <c r="H945" s="1671"/>
      <c r="I945" s="2101"/>
      <c r="J945" s="1648"/>
      <c r="K945" s="1648"/>
    </row>
    <row r="946">
      <c r="A946" s="4"/>
      <c r="B946" s="1677"/>
      <c r="C946" s="1677"/>
      <c r="D946" s="1677"/>
      <c r="E946" s="1678"/>
      <c r="F946" s="1679"/>
      <c r="G946" s="1679"/>
      <c r="H946" s="1679"/>
      <c r="I946" s="2098"/>
      <c r="J946" s="1656"/>
      <c r="K946" s="1656"/>
    </row>
    <row r="947">
      <c r="A947" s="4"/>
      <c r="B947" s="1658"/>
      <c r="C947" s="1658"/>
      <c r="D947" s="1658"/>
      <c r="E947" s="1670"/>
      <c r="F947" s="1671"/>
      <c r="G947" s="1671"/>
      <c r="H947" s="1671"/>
      <c r="I947" s="2101"/>
      <c r="J947" s="1648"/>
      <c r="K947" s="1648"/>
    </row>
    <row r="948">
      <c r="A948" s="4"/>
      <c r="B948" s="1677"/>
      <c r="C948" s="1677"/>
      <c r="D948" s="1677"/>
      <c r="E948" s="1678"/>
      <c r="F948" s="1679"/>
      <c r="G948" s="1679"/>
      <c r="H948" s="1679"/>
      <c r="I948" s="2098"/>
      <c r="J948" s="1656"/>
      <c r="K948" s="1656"/>
    </row>
    <row r="949">
      <c r="A949" s="4"/>
      <c r="B949" s="1658"/>
      <c r="C949" s="1658"/>
      <c r="D949" s="1658"/>
      <c r="E949" s="1670"/>
      <c r="F949" s="1671"/>
      <c r="G949" s="1671"/>
      <c r="H949" s="1671"/>
      <c r="I949" s="2101"/>
      <c r="J949" s="1648"/>
      <c r="K949" s="1648"/>
    </row>
    <row r="950">
      <c r="A950" s="4"/>
      <c r="B950" s="1677"/>
      <c r="C950" s="1677"/>
      <c r="D950" s="1677"/>
      <c r="E950" s="1678"/>
      <c r="F950" s="1679"/>
      <c r="G950" s="1679"/>
      <c r="H950" s="1679"/>
      <c r="I950" s="2098"/>
      <c r="J950" s="1656"/>
      <c r="K950" s="1656"/>
    </row>
    <row r="951">
      <c r="A951" s="4"/>
      <c r="B951" s="1658"/>
      <c r="C951" s="1658"/>
      <c r="D951" s="1658"/>
      <c r="E951" s="1670"/>
      <c r="F951" s="1671"/>
      <c r="G951" s="1671"/>
      <c r="H951" s="1671"/>
      <c r="I951" s="2101"/>
      <c r="J951" s="1648"/>
      <c r="K951" s="1648"/>
    </row>
    <row r="952">
      <c r="A952" s="4"/>
      <c r="B952" s="1677"/>
      <c r="C952" s="1677"/>
      <c r="D952" s="1677"/>
      <c r="E952" s="1678"/>
      <c r="F952" s="1679"/>
      <c r="G952" s="1679"/>
      <c r="H952" s="1679"/>
      <c r="I952" s="2098"/>
      <c r="J952" s="1656"/>
      <c r="K952" s="1656"/>
    </row>
    <row r="953">
      <c r="A953" s="4"/>
      <c r="B953" s="1658"/>
      <c r="C953" s="1658"/>
      <c r="D953" s="1658"/>
      <c r="E953" s="1670"/>
      <c r="F953" s="1671"/>
      <c r="G953" s="1671"/>
      <c r="H953" s="1671"/>
      <c r="I953" s="2101"/>
      <c r="J953" s="1648"/>
      <c r="K953" s="1648"/>
    </row>
    <row r="954">
      <c r="A954" s="4"/>
      <c r="B954" s="1677"/>
      <c r="C954" s="1677"/>
      <c r="D954" s="1677"/>
      <c r="E954" s="1678"/>
      <c r="F954" s="1679"/>
      <c r="G954" s="1679"/>
      <c r="H954" s="1679"/>
      <c r="I954" s="2098"/>
      <c r="J954" s="1656"/>
      <c r="K954" s="1656"/>
    </row>
    <row r="955">
      <c r="A955" s="4"/>
      <c r="B955" s="1658"/>
      <c r="C955" s="1658"/>
      <c r="D955" s="1658"/>
      <c r="E955" s="1670"/>
      <c r="F955" s="1671"/>
      <c r="G955" s="1671"/>
      <c r="H955" s="1671"/>
      <c r="I955" s="2101"/>
      <c r="J955" s="1648"/>
      <c r="K955" s="1648"/>
    </row>
    <row r="956">
      <c r="A956" s="4"/>
      <c r="B956" s="1677"/>
      <c r="C956" s="1677"/>
      <c r="D956" s="1677"/>
      <c r="E956" s="1678"/>
      <c r="F956" s="1679"/>
      <c r="G956" s="1679"/>
      <c r="H956" s="1679"/>
      <c r="I956" s="2098"/>
      <c r="J956" s="1656"/>
      <c r="K956" s="1656"/>
    </row>
    <row r="957">
      <c r="A957" s="4"/>
      <c r="B957" s="1658"/>
      <c r="C957" s="1658"/>
      <c r="D957" s="1658"/>
      <c r="E957" s="1670"/>
      <c r="F957" s="1671"/>
      <c r="G957" s="1671"/>
      <c r="H957" s="1671"/>
      <c r="I957" s="2101"/>
      <c r="J957" s="1648"/>
      <c r="K957" s="1648"/>
    </row>
    <row r="958">
      <c r="A958" s="4"/>
      <c r="B958" s="1677"/>
      <c r="C958" s="1677"/>
      <c r="D958" s="1677"/>
      <c r="E958" s="1678"/>
      <c r="F958" s="1679"/>
      <c r="G958" s="1679"/>
      <c r="H958" s="1679"/>
      <c r="I958" s="2098"/>
      <c r="J958" s="1656"/>
      <c r="K958" s="1656"/>
    </row>
    <row r="959">
      <c r="A959" s="4"/>
      <c r="B959" s="1658"/>
      <c r="C959" s="1658"/>
      <c r="D959" s="1658"/>
      <c r="E959" s="1670"/>
      <c r="F959" s="1671"/>
      <c r="G959" s="1671"/>
      <c r="H959" s="1671"/>
      <c r="I959" s="2101"/>
      <c r="J959" s="1648"/>
      <c r="K959" s="1648"/>
    </row>
    <row r="960">
      <c r="A960" s="4"/>
      <c r="B960" s="1677"/>
      <c r="C960" s="1677"/>
      <c r="D960" s="1677"/>
      <c r="E960" s="1678"/>
      <c r="F960" s="1679"/>
      <c r="G960" s="1679"/>
      <c r="H960" s="1679"/>
      <c r="I960" s="2098"/>
      <c r="J960" s="1656"/>
      <c r="K960" s="1656"/>
    </row>
    <row r="961">
      <c r="A961" s="4"/>
      <c r="B961" s="1658"/>
      <c r="C961" s="1658"/>
      <c r="D961" s="1658"/>
      <c r="E961" s="1670"/>
      <c r="F961" s="1671"/>
      <c r="G961" s="1671"/>
      <c r="H961" s="1671"/>
      <c r="I961" s="2101"/>
      <c r="J961" s="1648"/>
      <c r="K961" s="1648"/>
    </row>
    <row r="962">
      <c r="A962" s="4"/>
      <c r="B962" s="1677"/>
      <c r="C962" s="1677"/>
      <c r="D962" s="1677"/>
      <c r="E962" s="1678"/>
      <c r="F962" s="1679"/>
      <c r="G962" s="1679"/>
      <c r="H962" s="1679"/>
      <c r="I962" s="2098"/>
      <c r="J962" s="1656"/>
      <c r="K962" s="1656"/>
    </row>
    <row r="963">
      <c r="A963" s="4"/>
      <c r="B963" s="1658"/>
      <c r="C963" s="1658"/>
      <c r="D963" s="1658"/>
      <c r="E963" s="1670"/>
      <c r="F963" s="1671"/>
      <c r="G963" s="1671"/>
      <c r="H963" s="1671"/>
      <c r="I963" s="2101"/>
      <c r="J963" s="1648"/>
      <c r="K963" s="1648"/>
    </row>
    <row r="964">
      <c r="A964" s="4"/>
      <c r="B964" s="1677"/>
      <c r="C964" s="1677"/>
      <c r="D964" s="1677"/>
      <c r="E964" s="1678"/>
      <c r="F964" s="1679"/>
      <c r="G964" s="1679"/>
      <c r="H964" s="1679"/>
      <c r="I964" s="2098"/>
      <c r="J964" s="1656"/>
      <c r="K964" s="1656"/>
    </row>
    <row r="965">
      <c r="A965" s="4"/>
      <c r="B965" s="1658"/>
      <c r="C965" s="1658"/>
      <c r="D965" s="1658"/>
      <c r="E965" s="1670"/>
      <c r="F965" s="1671"/>
      <c r="G965" s="1671"/>
      <c r="H965" s="1671"/>
      <c r="I965" s="2101"/>
      <c r="J965" s="1648"/>
      <c r="K965" s="1648"/>
    </row>
    <row r="966">
      <c r="A966" s="4"/>
      <c r="B966" s="1677"/>
      <c r="C966" s="1677"/>
      <c r="D966" s="1677"/>
      <c r="E966" s="1678"/>
      <c r="F966" s="1679"/>
      <c r="G966" s="1679"/>
      <c r="H966" s="1679"/>
      <c r="I966" s="2098"/>
      <c r="J966" s="1656"/>
      <c r="K966" s="1656"/>
    </row>
    <row r="967">
      <c r="A967" s="4"/>
      <c r="B967" s="1658"/>
      <c r="C967" s="1658"/>
      <c r="D967" s="1658"/>
      <c r="E967" s="1670"/>
      <c r="F967" s="1671"/>
      <c r="G967" s="1671"/>
      <c r="H967" s="1671"/>
      <c r="I967" s="2101"/>
      <c r="J967" s="1648"/>
      <c r="K967" s="1648"/>
    </row>
    <row r="968">
      <c r="A968" s="4"/>
      <c r="B968" s="1677"/>
      <c r="C968" s="1677"/>
      <c r="D968" s="1677"/>
      <c r="E968" s="1678"/>
      <c r="F968" s="1679"/>
      <c r="G968" s="1679"/>
      <c r="H968" s="1679"/>
      <c r="I968" s="2098"/>
      <c r="J968" s="1656"/>
      <c r="K968" s="1656"/>
    </row>
    <row r="969">
      <c r="A969" s="4"/>
      <c r="B969" s="1658"/>
      <c r="C969" s="1658"/>
      <c r="D969" s="1658"/>
      <c r="E969" s="1670"/>
      <c r="F969" s="1671"/>
      <c r="G969" s="1671"/>
      <c r="H969" s="1671"/>
      <c r="I969" s="2101"/>
      <c r="J969" s="1648"/>
      <c r="K969" s="1648"/>
    </row>
    <row r="970">
      <c r="A970" s="4"/>
      <c r="B970" s="1677"/>
      <c r="C970" s="1677"/>
      <c r="D970" s="1677"/>
      <c r="E970" s="1678"/>
      <c r="F970" s="1679"/>
      <c r="G970" s="1679"/>
      <c r="H970" s="1679"/>
      <c r="I970" s="2098"/>
      <c r="J970" s="1656"/>
      <c r="K970" s="1656"/>
    </row>
    <row r="971">
      <c r="A971" s="4"/>
      <c r="B971" s="1658"/>
      <c r="C971" s="1658"/>
      <c r="D971" s="1658"/>
      <c r="E971" s="1670"/>
      <c r="F971" s="1671"/>
      <c r="G971" s="1671"/>
      <c r="H971" s="1671"/>
      <c r="I971" s="2101"/>
      <c r="J971" s="1648"/>
      <c r="K971" s="1648"/>
    </row>
    <row r="972">
      <c r="A972" s="4"/>
      <c r="B972" s="1677"/>
      <c r="C972" s="1677"/>
      <c r="D972" s="1677"/>
      <c r="E972" s="1678"/>
      <c r="F972" s="1679"/>
      <c r="G972" s="1679"/>
      <c r="H972" s="1679"/>
      <c r="I972" s="2098"/>
      <c r="J972" s="1656"/>
      <c r="K972" s="1656"/>
    </row>
    <row r="973">
      <c r="A973" s="4"/>
      <c r="B973" s="1658"/>
      <c r="C973" s="1658"/>
      <c r="D973" s="1658"/>
      <c r="E973" s="1670"/>
      <c r="F973" s="1671"/>
      <c r="G973" s="1671"/>
      <c r="H973" s="1671"/>
      <c r="I973" s="2101"/>
      <c r="J973" s="1648"/>
      <c r="K973" s="1648"/>
    </row>
    <row r="974">
      <c r="A974" s="4"/>
      <c r="B974" s="1677"/>
      <c r="C974" s="1677"/>
      <c r="D974" s="1677"/>
      <c r="E974" s="1678"/>
      <c r="F974" s="1679"/>
      <c r="G974" s="1679"/>
      <c r="H974" s="1679"/>
      <c r="I974" s="2098"/>
      <c r="J974" s="1656"/>
      <c r="K974" s="1656"/>
    </row>
    <row r="975">
      <c r="A975" s="4"/>
      <c r="B975" s="1658"/>
      <c r="C975" s="1658"/>
      <c r="D975" s="1658"/>
      <c r="E975" s="1670"/>
      <c r="F975" s="1671"/>
      <c r="G975" s="1671"/>
      <c r="H975" s="1671"/>
      <c r="I975" s="2101"/>
      <c r="J975" s="1648"/>
      <c r="K975" s="1648"/>
    </row>
    <row r="976">
      <c r="A976" s="4"/>
      <c r="B976" s="1677"/>
      <c r="C976" s="1677"/>
      <c r="D976" s="1677"/>
      <c r="E976" s="1678"/>
      <c r="F976" s="1679"/>
      <c r="G976" s="1679"/>
      <c r="H976" s="1679"/>
      <c r="I976" s="2098"/>
      <c r="J976" s="1656"/>
      <c r="K976" s="1656"/>
    </row>
    <row r="977">
      <c r="A977" s="4"/>
      <c r="B977" s="1658"/>
      <c r="C977" s="1658"/>
      <c r="D977" s="1658"/>
      <c r="E977" s="1670"/>
      <c r="F977" s="1671"/>
      <c r="G977" s="1671"/>
      <c r="H977" s="1671"/>
      <c r="I977" s="2101"/>
      <c r="J977" s="1648"/>
      <c r="K977" s="1648"/>
    </row>
    <row r="978">
      <c r="A978" s="4"/>
      <c r="B978" s="1677"/>
      <c r="C978" s="1677"/>
      <c r="D978" s="1677"/>
      <c r="E978" s="1678"/>
      <c r="F978" s="1679"/>
      <c r="G978" s="1679"/>
      <c r="H978" s="1679"/>
      <c r="I978" s="2098"/>
      <c r="J978" s="1656"/>
      <c r="K978" s="1656"/>
    </row>
    <row r="979">
      <c r="A979" s="4"/>
      <c r="B979" s="1658"/>
      <c r="C979" s="1658"/>
      <c r="D979" s="1658"/>
      <c r="E979" s="1670"/>
      <c r="F979" s="1671"/>
      <c r="G979" s="1671"/>
      <c r="H979" s="1671"/>
      <c r="I979" s="2101"/>
      <c r="J979" s="1648"/>
      <c r="K979" s="1648"/>
    </row>
    <row r="980">
      <c r="A980" s="4"/>
      <c r="B980" s="1677"/>
      <c r="C980" s="1677"/>
      <c r="D980" s="1677"/>
      <c r="E980" s="1678"/>
      <c r="F980" s="1679"/>
      <c r="G980" s="1679"/>
      <c r="H980" s="1679"/>
      <c r="I980" s="2098"/>
      <c r="J980" s="1656"/>
      <c r="K980" s="1656"/>
    </row>
    <row r="981">
      <c r="A981" s="4"/>
      <c r="B981" s="1658"/>
      <c r="C981" s="1658"/>
      <c r="D981" s="1658"/>
      <c r="E981" s="1670"/>
      <c r="F981" s="1671"/>
      <c r="G981" s="1671"/>
      <c r="H981" s="1671"/>
      <c r="I981" s="2101"/>
      <c r="J981" s="1648"/>
      <c r="K981" s="1648"/>
    </row>
    <row r="982">
      <c r="A982" s="4"/>
      <c r="B982" s="1677"/>
      <c r="C982" s="1677"/>
      <c r="D982" s="1677"/>
      <c r="E982" s="1678"/>
      <c r="F982" s="1679"/>
      <c r="G982" s="1679"/>
      <c r="H982" s="1679"/>
      <c r="I982" s="2098"/>
      <c r="J982" s="1656"/>
      <c r="K982" s="1656"/>
    </row>
    <row r="983">
      <c r="A983" s="4"/>
      <c r="B983" s="1658"/>
      <c r="C983" s="1658"/>
      <c r="D983" s="1658"/>
      <c r="E983" s="1670"/>
      <c r="F983" s="1671"/>
      <c r="G983" s="1671"/>
      <c r="H983" s="1671"/>
      <c r="I983" s="2101"/>
      <c r="J983" s="1648"/>
      <c r="K983" s="1648"/>
    </row>
    <row r="984">
      <c r="A984" s="4"/>
      <c r="B984" s="1677"/>
      <c r="C984" s="1677"/>
      <c r="D984" s="1677"/>
      <c r="E984" s="1678"/>
      <c r="F984" s="1679"/>
      <c r="G984" s="1679"/>
      <c r="H984" s="1679"/>
      <c r="I984" s="2098"/>
      <c r="J984" s="1656"/>
      <c r="K984" s="1656"/>
    </row>
    <row r="985">
      <c r="A985" s="4"/>
      <c r="B985" s="1658"/>
      <c r="C985" s="1658"/>
      <c r="D985" s="1658"/>
      <c r="E985" s="1670"/>
      <c r="F985" s="1671"/>
      <c r="G985" s="1671"/>
      <c r="H985" s="1671"/>
      <c r="I985" s="2101"/>
      <c r="J985" s="1648"/>
      <c r="K985" s="1648"/>
    </row>
    <row r="986">
      <c r="A986" s="4"/>
      <c r="B986" s="1677"/>
      <c r="C986" s="1677"/>
      <c r="D986" s="1677"/>
      <c r="E986" s="1678"/>
      <c r="F986" s="1679"/>
      <c r="G986" s="1679"/>
      <c r="H986" s="1679"/>
      <c r="I986" s="2098"/>
      <c r="J986" s="1656"/>
      <c r="K986" s="1656"/>
    </row>
    <row r="987">
      <c r="A987" s="4"/>
      <c r="B987" s="1658"/>
      <c r="C987" s="1658"/>
      <c r="D987" s="1658"/>
      <c r="E987" s="1670"/>
      <c r="F987" s="1671"/>
      <c r="G987" s="1671"/>
      <c r="H987" s="1671"/>
      <c r="I987" s="2101"/>
      <c r="J987" s="1648"/>
      <c r="K987" s="1648"/>
    </row>
    <row r="988">
      <c r="A988" s="4"/>
      <c r="B988" s="1677"/>
      <c r="C988" s="1677"/>
      <c r="D988" s="1677"/>
      <c r="E988" s="1678"/>
      <c r="F988" s="1679"/>
      <c r="G988" s="1679"/>
      <c r="H988" s="1679"/>
      <c r="I988" s="2098"/>
      <c r="J988" s="1656"/>
      <c r="K988" s="1656"/>
    </row>
    <row r="989">
      <c r="A989" s="4"/>
      <c r="B989" s="1658"/>
      <c r="C989" s="1658"/>
      <c r="D989" s="1658"/>
      <c r="E989" s="1670"/>
      <c r="F989" s="1671"/>
      <c r="G989" s="1671"/>
      <c r="H989" s="1671"/>
      <c r="I989" s="2101"/>
      <c r="J989" s="1648"/>
      <c r="K989" s="1648"/>
    </row>
    <row r="990">
      <c r="A990" s="4"/>
      <c r="B990" s="1677"/>
      <c r="C990" s="1677"/>
      <c r="D990" s="1677"/>
      <c r="E990" s="1678"/>
      <c r="F990" s="1679"/>
      <c r="G990" s="1679"/>
      <c r="H990" s="1679"/>
      <c r="I990" s="2098"/>
      <c r="J990" s="1656"/>
      <c r="K990" s="1656"/>
    </row>
    <row r="991">
      <c r="A991" s="4"/>
      <c r="B991" s="1658"/>
      <c r="C991" s="1658"/>
      <c r="D991" s="1658"/>
      <c r="E991" s="1670"/>
      <c r="F991" s="1671"/>
      <c r="G991" s="1671"/>
      <c r="H991" s="1671"/>
      <c r="I991" s="2101"/>
      <c r="J991" s="1648"/>
      <c r="K991" s="1648"/>
    </row>
    <row r="992">
      <c r="A992" s="4"/>
      <c r="B992" s="1677"/>
      <c r="C992" s="1677"/>
      <c r="D992" s="1677"/>
      <c r="E992" s="1678"/>
      <c r="F992" s="1679"/>
      <c r="G992" s="1679"/>
      <c r="H992" s="1679"/>
      <c r="I992" s="2098"/>
      <c r="J992" s="1656"/>
      <c r="K992" s="1656"/>
    </row>
    <row r="993">
      <c r="A993" s="4"/>
      <c r="B993" s="1658"/>
      <c r="C993" s="1658"/>
      <c r="D993" s="1658"/>
      <c r="E993" s="1670"/>
      <c r="F993" s="1671"/>
      <c r="G993" s="1671"/>
      <c r="H993" s="1671"/>
      <c r="I993" s="2101"/>
      <c r="J993" s="1648"/>
      <c r="K993" s="1648"/>
    </row>
    <row r="994">
      <c r="A994" s="4"/>
      <c r="B994" s="1677"/>
      <c r="C994" s="1677"/>
      <c r="D994" s="1677"/>
      <c r="E994" s="1678"/>
      <c r="F994" s="1679"/>
      <c r="G994" s="1679"/>
      <c r="H994" s="1679"/>
      <c r="I994" s="2098"/>
      <c r="J994" s="1656"/>
      <c r="K994" s="1656"/>
    </row>
    <row r="995">
      <c r="A995" s="4"/>
      <c r="B995" s="1658"/>
      <c r="C995" s="1658"/>
      <c r="D995" s="1658"/>
      <c r="E995" s="1670"/>
      <c r="F995" s="1671"/>
      <c r="G995" s="1671"/>
      <c r="H995" s="1671"/>
      <c r="I995" s="2101"/>
      <c r="J995" s="1648"/>
      <c r="K995" s="1648"/>
    </row>
    <row r="996">
      <c r="A996" s="4"/>
      <c r="B996" s="1677"/>
      <c r="C996" s="1677"/>
      <c r="D996" s="1677"/>
      <c r="E996" s="1678"/>
      <c r="F996" s="1679"/>
      <c r="G996" s="1679"/>
      <c r="H996" s="1679"/>
      <c r="I996" s="2098"/>
      <c r="J996" s="1656"/>
      <c r="K996" s="1656"/>
    </row>
    <row r="997">
      <c r="A997" s="4"/>
      <c r="B997" s="1658"/>
      <c r="C997" s="1658"/>
      <c r="D997" s="1658"/>
      <c r="E997" s="1670"/>
      <c r="F997" s="1671"/>
      <c r="G997" s="1671"/>
      <c r="H997" s="1671"/>
      <c r="I997" s="2101"/>
      <c r="J997" s="1648"/>
      <c r="K997" s="1648"/>
    </row>
    <row r="998">
      <c r="A998" s="4"/>
      <c r="B998" s="1677"/>
      <c r="C998" s="1677"/>
      <c r="D998" s="1677"/>
      <c r="E998" s="1678"/>
      <c r="F998" s="1679"/>
      <c r="G998" s="1679"/>
      <c r="H998" s="1679"/>
      <c r="I998" s="2098"/>
      <c r="J998" s="1656"/>
      <c r="K998" s="1656"/>
    </row>
    <row r="999">
      <c r="A999" s="4"/>
      <c r="B999" s="1658"/>
      <c r="C999" s="1658"/>
      <c r="D999" s="1658"/>
      <c r="E999" s="1670"/>
      <c r="F999" s="1671"/>
      <c r="G999" s="1671"/>
      <c r="H999" s="1671"/>
      <c r="I999" s="2101"/>
      <c r="J999" s="1648"/>
      <c r="K999" s="1648"/>
    </row>
    <row r="1000">
      <c r="A1000" s="4"/>
      <c r="B1000" s="1677"/>
      <c r="C1000" s="1677"/>
      <c r="D1000" s="1677"/>
      <c r="E1000" s="1678"/>
      <c r="F1000" s="1679"/>
      <c r="G1000" s="1679"/>
      <c r="H1000" s="1679"/>
      <c r="I1000" s="2098"/>
      <c r="J1000" s="1656"/>
      <c r="K1000" s="1656"/>
    </row>
    <row r="1001">
      <c r="A1001" s="4"/>
      <c r="B1001" s="1658"/>
      <c r="C1001" s="1658"/>
      <c r="D1001" s="1658"/>
      <c r="E1001" s="1670"/>
      <c r="F1001" s="1671"/>
      <c r="G1001" s="1671"/>
      <c r="H1001" s="1671"/>
      <c r="I1001" s="2101"/>
      <c r="J1001" s="1648"/>
      <c r="K1001" s="1648"/>
    </row>
    <row r="1002">
      <c r="A1002" s="4"/>
      <c r="B1002" s="1677"/>
      <c r="C1002" s="1677"/>
      <c r="D1002" s="1677"/>
      <c r="E1002" s="1678"/>
      <c r="F1002" s="1679"/>
      <c r="G1002" s="1679"/>
      <c r="H1002" s="1679"/>
      <c r="I1002" s="2098"/>
      <c r="J1002" s="1656"/>
      <c r="K1002" s="1656"/>
    </row>
    <row r="1003">
      <c r="A1003" s="4"/>
      <c r="B1003" s="1658"/>
      <c r="C1003" s="1658"/>
      <c r="D1003" s="1658"/>
      <c r="E1003" s="1670"/>
      <c r="F1003" s="1671"/>
      <c r="G1003" s="1671"/>
      <c r="H1003" s="1671"/>
      <c r="I1003" s="2101"/>
      <c r="J1003" s="1648"/>
      <c r="K1003" s="1648"/>
    </row>
    <row r="1004">
      <c r="A1004" s="4"/>
      <c r="B1004" s="1677"/>
      <c r="C1004" s="1677"/>
      <c r="D1004" s="1677"/>
      <c r="E1004" s="1678"/>
      <c r="F1004" s="1679"/>
      <c r="G1004" s="1679"/>
      <c r="H1004" s="1679"/>
      <c r="I1004" s="2098"/>
      <c r="J1004" s="1656"/>
      <c r="K1004" s="1656"/>
    </row>
    <row r="1005">
      <c r="A1005" s="4"/>
      <c r="B1005" s="1658"/>
      <c r="C1005" s="1658"/>
      <c r="D1005" s="1658"/>
      <c r="E1005" s="1670"/>
      <c r="F1005" s="1671"/>
      <c r="G1005" s="1671"/>
      <c r="H1005" s="1671"/>
      <c r="I1005" s="2101"/>
      <c r="J1005" s="1648"/>
      <c r="K1005" s="1648"/>
    </row>
    <row r="1006">
      <c r="A1006" s="4"/>
      <c r="B1006" s="1677"/>
      <c r="C1006" s="1677"/>
      <c r="D1006" s="1677"/>
      <c r="E1006" s="1678"/>
      <c r="F1006" s="1679"/>
      <c r="G1006" s="1679"/>
      <c r="H1006" s="1679"/>
      <c r="I1006" s="2098"/>
      <c r="J1006" s="1656"/>
      <c r="K1006" s="1656"/>
    </row>
    <row r="1007">
      <c r="A1007" s="4"/>
      <c r="B1007" s="1658"/>
      <c r="C1007" s="1658"/>
      <c r="D1007" s="1658"/>
      <c r="E1007" s="1670"/>
      <c r="F1007" s="1671"/>
      <c r="G1007" s="1671"/>
      <c r="H1007" s="1671"/>
      <c r="I1007" s="2101"/>
      <c r="J1007" s="1648"/>
      <c r="K1007" s="1648"/>
    </row>
    <row r="1008">
      <c r="A1008" s="4"/>
      <c r="B1008" s="1677"/>
      <c r="C1008" s="1677"/>
      <c r="D1008" s="1677"/>
      <c r="E1008" s="1678"/>
      <c r="F1008" s="1679"/>
      <c r="G1008" s="1679"/>
      <c r="H1008" s="1679"/>
      <c r="I1008" s="2098"/>
      <c r="J1008" s="1656"/>
      <c r="K1008" s="1656"/>
    </row>
    <row r="1009">
      <c r="A1009" s="4"/>
      <c r="B1009" s="1658"/>
      <c r="C1009" s="1658"/>
      <c r="D1009" s="1658"/>
      <c r="E1009" s="1670"/>
      <c r="F1009" s="1671"/>
      <c r="G1009" s="1671"/>
      <c r="H1009" s="1671"/>
      <c r="I1009" s="2101"/>
      <c r="J1009" s="1648"/>
      <c r="K1009" s="1648"/>
    </row>
    <row r="1010">
      <c r="A1010" s="4"/>
      <c r="B1010" s="1677"/>
      <c r="C1010" s="1677"/>
      <c r="D1010" s="1677"/>
      <c r="E1010" s="1678"/>
      <c r="F1010" s="1679"/>
      <c r="G1010" s="1679"/>
      <c r="H1010" s="1679"/>
      <c r="I1010" s="2098"/>
      <c r="J1010" s="1656"/>
      <c r="K1010" s="1656"/>
    </row>
    <row r="1011">
      <c r="A1011" s="4"/>
      <c r="B1011" s="1658"/>
      <c r="C1011" s="1658"/>
      <c r="D1011" s="1658"/>
      <c r="E1011" s="1670"/>
      <c r="F1011" s="1671"/>
      <c r="G1011" s="1671"/>
      <c r="H1011" s="1671"/>
      <c r="I1011" s="2101"/>
      <c r="J1011" s="1648"/>
      <c r="K1011" s="1648"/>
    </row>
    <row r="1012">
      <c r="A1012" s="4"/>
      <c r="B1012" s="1677"/>
      <c r="C1012" s="1677"/>
      <c r="D1012" s="1677"/>
      <c r="E1012" s="1678"/>
      <c r="F1012" s="1679"/>
      <c r="G1012" s="1679"/>
      <c r="H1012" s="1679"/>
      <c r="I1012" s="2098"/>
      <c r="J1012" s="1656"/>
      <c r="K1012" s="1656"/>
    </row>
    <row r="1013">
      <c r="A1013" s="4"/>
      <c r="B1013" s="1658"/>
      <c r="C1013" s="1658"/>
      <c r="D1013" s="1658"/>
      <c r="E1013" s="1670"/>
      <c r="F1013" s="1671"/>
      <c r="G1013" s="1671"/>
      <c r="H1013" s="1671"/>
      <c r="I1013" s="2101"/>
      <c r="J1013" s="1648"/>
      <c r="K1013" s="1648"/>
    </row>
    <row r="1014">
      <c r="A1014" s="4"/>
      <c r="B1014" s="1677"/>
      <c r="C1014" s="1677"/>
      <c r="D1014" s="1677"/>
      <c r="E1014" s="1678"/>
      <c r="F1014" s="1679"/>
      <c r="G1014" s="1679"/>
      <c r="H1014" s="1679"/>
      <c r="I1014" s="2098"/>
      <c r="J1014" s="1656"/>
      <c r="K1014" s="1656"/>
    </row>
    <row r="1015">
      <c r="A1015" s="4"/>
      <c r="B1015" s="1658"/>
      <c r="C1015" s="1658"/>
      <c r="D1015" s="1658"/>
      <c r="E1015" s="1670"/>
      <c r="F1015" s="1671"/>
      <c r="G1015" s="1671"/>
      <c r="H1015" s="1671"/>
      <c r="I1015" s="2101"/>
      <c r="J1015" s="1648"/>
      <c r="K1015" s="1648"/>
    </row>
    <row r="1016">
      <c r="A1016" s="4"/>
      <c r="B1016" s="1677"/>
      <c r="C1016" s="1677"/>
      <c r="D1016" s="1677"/>
      <c r="E1016" s="1678"/>
      <c r="F1016" s="1679"/>
      <c r="G1016" s="1679"/>
      <c r="H1016" s="1679"/>
      <c r="I1016" s="2098"/>
      <c r="J1016" s="1656"/>
      <c r="K1016" s="1656"/>
    </row>
    <row r="1017">
      <c r="A1017" s="4"/>
      <c r="B1017" s="1658"/>
      <c r="C1017" s="1658"/>
      <c r="D1017" s="1658"/>
      <c r="E1017" s="1670"/>
      <c r="F1017" s="1671"/>
      <c r="G1017" s="1671"/>
      <c r="H1017" s="1671"/>
      <c r="I1017" s="2101"/>
      <c r="J1017" s="1648"/>
      <c r="K1017" s="1648"/>
    </row>
    <row r="1018">
      <c r="A1018" s="4"/>
      <c r="B1018" s="1677"/>
      <c r="C1018" s="1677"/>
      <c r="D1018" s="1677"/>
      <c r="E1018" s="1678"/>
      <c r="F1018" s="1679"/>
      <c r="G1018" s="1679"/>
      <c r="H1018" s="1679"/>
      <c r="I1018" s="2098"/>
      <c r="J1018" s="1656"/>
      <c r="K1018" s="1656"/>
    </row>
    <row r="1019">
      <c r="A1019" s="4"/>
      <c r="B1019" s="1658"/>
      <c r="C1019" s="1658"/>
      <c r="D1019" s="1658"/>
      <c r="E1019" s="1670"/>
      <c r="F1019" s="1671"/>
      <c r="G1019" s="1671"/>
      <c r="H1019" s="1671"/>
      <c r="I1019" s="2101"/>
      <c r="J1019" s="1648"/>
      <c r="K1019" s="1648"/>
    </row>
    <row r="1020">
      <c r="A1020" s="4"/>
      <c r="B1020" s="1677"/>
      <c r="C1020" s="1677"/>
      <c r="D1020" s="1677"/>
      <c r="E1020" s="1678"/>
      <c r="F1020" s="1679"/>
      <c r="G1020" s="1679"/>
      <c r="H1020" s="1679"/>
      <c r="I1020" s="2098"/>
      <c r="J1020" s="1656"/>
      <c r="K1020" s="1656"/>
    </row>
    <row r="1021">
      <c r="A1021" s="4"/>
      <c r="B1021" s="1658"/>
      <c r="C1021" s="1658"/>
      <c r="D1021" s="1658"/>
      <c r="E1021" s="1670"/>
      <c r="F1021" s="1671"/>
      <c r="G1021" s="1671"/>
      <c r="H1021" s="1671"/>
      <c r="I1021" s="2101"/>
      <c r="J1021" s="1648"/>
      <c r="K1021" s="1648"/>
    </row>
    <row r="1022">
      <c r="A1022" s="4"/>
      <c r="B1022" s="1677"/>
      <c r="C1022" s="1677"/>
      <c r="D1022" s="1677"/>
      <c r="E1022" s="1678"/>
      <c r="F1022" s="1679"/>
      <c r="G1022" s="1679"/>
      <c r="H1022" s="1679"/>
      <c r="I1022" s="2098"/>
      <c r="J1022" s="1656"/>
      <c r="K1022" s="1656"/>
    </row>
    <row r="1023">
      <c r="A1023" s="4"/>
      <c r="B1023" s="1658"/>
      <c r="C1023" s="1658"/>
      <c r="D1023" s="1658"/>
      <c r="E1023" s="1670"/>
      <c r="F1023" s="1671"/>
      <c r="G1023" s="1671"/>
      <c r="H1023" s="1671"/>
      <c r="I1023" s="2101"/>
      <c r="J1023" s="1648"/>
      <c r="K1023" s="1648"/>
    </row>
    <row r="1024">
      <c r="A1024" s="4"/>
      <c r="B1024" s="1677"/>
      <c r="C1024" s="1677"/>
      <c r="D1024" s="1677"/>
      <c r="E1024" s="1678"/>
      <c r="F1024" s="1679"/>
      <c r="G1024" s="1679"/>
      <c r="H1024" s="1679"/>
      <c r="I1024" s="2098"/>
      <c r="J1024" s="1656"/>
      <c r="K1024" s="1656"/>
    </row>
    <row r="1025">
      <c r="A1025" s="4"/>
      <c r="B1025" s="1658"/>
      <c r="C1025" s="1658"/>
      <c r="D1025" s="1658"/>
      <c r="E1025" s="1670"/>
      <c r="F1025" s="1671"/>
      <c r="G1025" s="1671"/>
      <c r="H1025" s="1671"/>
      <c r="I1025" s="2101"/>
      <c r="J1025" s="1648"/>
      <c r="K1025" s="1648"/>
    </row>
  </sheetData>
  <autoFilter ref="$C$2:$K$24">
    <sortState ref="C2:K24">
      <sortCondition ref="D2:D24"/>
      <sortCondition ref="C2:C24"/>
      <sortCondition descending="1" ref="E2:E24"/>
    </sortState>
  </autoFilter>
  <conditionalFormatting sqref="J18">
    <cfRule type="notContainsBlanks" dxfId="13" priority="1">
      <formula>LEN(TRIM(J18))&gt;0</formula>
    </cfRule>
  </conditionalFormatting>
  <hyperlinks>
    <hyperlink r:id="rId1" ref="E27"/>
  </hyperlinks>
  <printOptions gridLines="1" horizontalCentered="1"/>
  <pageMargins bottom="0.75" footer="0.0" header="0.0" left="0.7" right="0.7" top="0.75"/>
  <pageSetup fitToHeight="0" cellComments="atEnd" orientation="landscape" pageOrder="overThenDown"/>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34.71"/>
    <col customWidth="1" min="2" max="2" width="20.57"/>
    <col customWidth="1" min="3" max="19" width="9.43"/>
    <col customWidth="1" min="20" max="30" width="10.43"/>
    <col customWidth="1" min="31" max="31" width="14.57"/>
    <col customWidth="1" min="32" max="59" width="10.43"/>
    <col customWidth="1" min="60" max="62" width="12.29"/>
    <col customWidth="1" min="63" max="71" width="10.43"/>
  </cols>
  <sheetData>
    <row r="1" ht="108.75" customHeight="1">
      <c r="A1" s="2102" t="s">
        <v>7649</v>
      </c>
      <c r="B1" s="2103" t="s">
        <v>7650</v>
      </c>
      <c r="C1" s="2104" t="s">
        <v>3556</v>
      </c>
      <c r="D1" s="2105" t="s">
        <v>3557</v>
      </c>
      <c r="E1" s="2105" t="s">
        <v>3558</v>
      </c>
      <c r="F1" s="2105" t="s">
        <v>3559</v>
      </c>
      <c r="G1" s="655"/>
      <c r="H1" s="655" t="s">
        <v>3560</v>
      </c>
      <c r="I1" s="655" t="s">
        <v>3561</v>
      </c>
      <c r="J1" s="655" t="s">
        <v>3562</v>
      </c>
      <c r="K1" s="655" t="s">
        <v>3563</v>
      </c>
      <c r="L1" s="655" t="s">
        <v>3564</v>
      </c>
      <c r="M1" s="655" t="s">
        <v>3565</v>
      </c>
      <c r="N1" s="655" t="s">
        <v>3566</v>
      </c>
      <c r="O1" s="655" t="s">
        <v>3567</v>
      </c>
      <c r="P1" s="655" t="s">
        <v>3568</v>
      </c>
      <c r="Q1" s="655" t="s">
        <v>3569</v>
      </c>
      <c r="R1" s="655" t="s">
        <v>3570</v>
      </c>
      <c r="S1" s="655" t="s">
        <v>3571</v>
      </c>
      <c r="T1" s="655" t="s">
        <v>3572</v>
      </c>
      <c r="U1" s="655" t="s">
        <v>3573</v>
      </c>
      <c r="V1" s="655" t="s">
        <v>3574</v>
      </c>
      <c r="W1" s="655" t="s">
        <v>3575</v>
      </c>
      <c r="X1" s="655" t="s">
        <v>3576</v>
      </c>
      <c r="Y1" s="655" t="s">
        <v>3577</v>
      </c>
      <c r="Z1" s="655" t="s">
        <v>3578</v>
      </c>
      <c r="AA1" s="655" t="s">
        <v>3579</v>
      </c>
      <c r="AB1" s="655" t="s">
        <v>3580</v>
      </c>
      <c r="AC1" s="655" t="s">
        <v>3581</v>
      </c>
      <c r="AD1" s="655" t="s">
        <v>3582</v>
      </c>
      <c r="AE1" s="655" t="s">
        <v>3583</v>
      </c>
      <c r="AF1" s="655" t="s">
        <v>3584</v>
      </c>
      <c r="AG1" s="655" t="s">
        <v>3585</v>
      </c>
      <c r="AH1" s="655" t="s">
        <v>3586</v>
      </c>
      <c r="AI1" s="655" t="s">
        <v>3587</v>
      </c>
      <c r="AJ1" s="655" t="s">
        <v>3588</v>
      </c>
      <c r="AK1" s="655" t="s">
        <v>3589</v>
      </c>
      <c r="AL1" s="655" t="s">
        <v>3590</v>
      </c>
      <c r="AM1" s="655" t="s">
        <v>3591</v>
      </c>
      <c r="AN1" s="655" t="s">
        <v>3592</v>
      </c>
      <c r="AO1" s="655" t="s">
        <v>3579</v>
      </c>
      <c r="AP1" s="655" t="s">
        <v>3593</v>
      </c>
      <c r="AQ1" s="655" t="s">
        <v>3594</v>
      </c>
      <c r="AR1" s="655" t="s">
        <v>3595</v>
      </c>
      <c r="AS1" s="655" t="s">
        <v>3596</v>
      </c>
      <c r="AT1" s="656"/>
      <c r="AU1" s="656" t="s">
        <v>3597</v>
      </c>
      <c r="AV1" s="656" t="s">
        <v>3598</v>
      </c>
      <c r="AW1" s="656"/>
      <c r="AX1" s="656"/>
      <c r="AY1" s="656"/>
      <c r="AZ1" s="656" t="s">
        <v>3600</v>
      </c>
      <c r="BA1" s="656"/>
      <c r="BB1" s="656"/>
      <c r="BC1" s="656"/>
      <c r="BD1" s="656"/>
      <c r="BE1" s="656"/>
    </row>
    <row r="2">
      <c r="A2" s="2106" t="s">
        <v>2948</v>
      </c>
      <c r="B2" s="2107" t="s">
        <v>7651</v>
      </c>
      <c r="C2" s="2104" t="s">
        <v>3631</v>
      </c>
      <c r="D2" s="2108"/>
      <c r="E2" s="2109"/>
      <c r="F2" s="2109"/>
      <c r="G2" s="659"/>
      <c r="H2" s="659"/>
      <c r="I2" s="659"/>
      <c r="J2" s="659"/>
      <c r="K2" s="659"/>
      <c r="L2" s="659"/>
      <c r="M2" s="659"/>
      <c r="N2" s="659"/>
      <c r="O2" s="659"/>
      <c r="P2" s="659"/>
      <c r="Q2" s="659"/>
      <c r="R2" s="659"/>
      <c r="S2" s="659"/>
      <c r="T2" s="659"/>
      <c r="U2" s="659"/>
      <c r="V2" s="659"/>
      <c r="W2" s="659"/>
      <c r="X2" s="659"/>
      <c r="Y2" s="659" t="s">
        <v>3577</v>
      </c>
      <c r="Z2" s="659"/>
      <c r="AA2" s="659"/>
      <c r="AB2" s="659"/>
      <c r="AC2" s="659"/>
      <c r="AD2" s="659"/>
      <c r="AE2" s="659"/>
      <c r="AF2" s="659" t="s">
        <v>3577</v>
      </c>
      <c r="AG2" s="659"/>
      <c r="AH2" s="659"/>
      <c r="AI2" s="659"/>
      <c r="AJ2" s="659"/>
      <c r="AK2" s="659" t="s">
        <v>3577</v>
      </c>
      <c r="AL2" s="659"/>
      <c r="AM2" s="659"/>
      <c r="AN2" s="659"/>
      <c r="AO2" s="659"/>
      <c r="AP2" s="659"/>
      <c r="AQ2" s="659"/>
      <c r="AR2" s="659" t="s">
        <v>3632</v>
      </c>
      <c r="AS2" s="659" t="s">
        <v>3577</v>
      </c>
      <c r="AT2" s="654"/>
      <c r="AU2" s="654"/>
      <c r="AV2" s="654"/>
      <c r="AW2" s="654" t="s">
        <v>3632</v>
      </c>
      <c r="AX2" s="654" t="s">
        <v>3577</v>
      </c>
      <c r="AY2" s="654"/>
      <c r="AZ2" s="654" t="s">
        <v>3577</v>
      </c>
      <c r="BA2" s="654" t="s">
        <v>3577</v>
      </c>
      <c r="BB2" s="654" t="s">
        <v>3601</v>
      </c>
      <c r="BC2" s="654" t="s">
        <v>3577</v>
      </c>
      <c r="BD2" s="654"/>
      <c r="BE2" s="654"/>
    </row>
    <row r="3">
      <c r="A3" s="2110" t="s">
        <v>15</v>
      </c>
      <c r="B3" s="2110"/>
      <c r="C3" s="2111"/>
      <c r="D3" s="2112"/>
      <c r="E3" s="2112"/>
      <c r="F3" s="2112"/>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667"/>
      <c r="AU3" s="667"/>
      <c r="AV3" s="667"/>
      <c r="AW3" s="667"/>
      <c r="AX3" s="667"/>
      <c r="AY3" s="667"/>
      <c r="AZ3" s="667"/>
      <c r="BA3" s="667"/>
      <c r="BB3" s="667"/>
      <c r="BC3" s="667"/>
      <c r="BD3" s="667"/>
      <c r="BE3" s="667"/>
    </row>
    <row r="4">
      <c r="A4" s="2113" t="s">
        <v>16</v>
      </c>
      <c r="B4" s="2114" t="s">
        <v>7652</v>
      </c>
      <c r="C4" s="2115"/>
      <c r="D4" s="1320"/>
      <c r="E4" s="2116" t="s">
        <v>3552</v>
      </c>
      <c r="F4" s="2116" t="s">
        <v>3552</v>
      </c>
      <c r="G4" s="677"/>
      <c r="H4" s="677" t="s">
        <v>3551</v>
      </c>
      <c r="I4" s="677" t="s">
        <v>3551</v>
      </c>
      <c r="J4" s="9"/>
      <c r="K4" s="9"/>
      <c r="L4" s="677" t="s">
        <v>3553</v>
      </c>
      <c r="M4" s="677" t="s">
        <v>3552</v>
      </c>
      <c r="N4" s="9"/>
      <c r="O4" s="9"/>
      <c r="P4" s="9"/>
      <c r="Q4" s="677" t="s">
        <v>3552</v>
      </c>
      <c r="R4" s="677" t="s">
        <v>3551</v>
      </c>
      <c r="S4" s="9"/>
      <c r="T4" s="677" t="s">
        <v>3552</v>
      </c>
      <c r="U4" s="677" t="s">
        <v>3552</v>
      </c>
      <c r="V4" s="9"/>
      <c r="W4" s="9"/>
      <c r="X4" s="9"/>
      <c r="Y4" s="9"/>
      <c r="Z4" s="9"/>
      <c r="AA4" s="677" t="s">
        <v>3552</v>
      </c>
      <c r="AB4" s="9"/>
      <c r="AC4" s="9"/>
      <c r="AD4" s="677" t="s">
        <v>3553</v>
      </c>
      <c r="AE4" s="9"/>
      <c r="AF4" s="677" t="s">
        <v>3551</v>
      </c>
      <c r="AG4" s="677" t="s">
        <v>3553</v>
      </c>
      <c r="AH4" s="9"/>
      <c r="AI4" s="9"/>
      <c r="AJ4" s="9"/>
      <c r="AK4" s="677" t="s">
        <v>3553</v>
      </c>
      <c r="AL4" s="9"/>
      <c r="AM4" s="9"/>
      <c r="AN4" s="9"/>
      <c r="AO4" s="677" t="s">
        <v>3552</v>
      </c>
      <c r="AP4" s="9"/>
      <c r="AQ4" s="677" t="s">
        <v>3551</v>
      </c>
      <c r="AR4" s="9"/>
      <c r="AS4" s="9"/>
      <c r="AT4" s="676"/>
      <c r="AU4" s="676"/>
      <c r="AV4" s="678"/>
      <c r="AW4" s="676"/>
      <c r="AX4" s="676"/>
      <c r="AY4" s="676"/>
      <c r="AZ4" s="678" t="s">
        <v>3551</v>
      </c>
      <c r="BA4" s="678" t="s">
        <v>3552</v>
      </c>
      <c r="BB4" s="676"/>
      <c r="BC4" s="678" t="s">
        <v>3552</v>
      </c>
      <c r="BD4" s="676"/>
      <c r="BE4" s="676"/>
    </row>
    <row r="5" ht="12.0" customHeight="1">
      <c r="B5" s="2117" t="s">
        <v>7653</v>
      </c>
      <c r="C5" s="2118" t="s">
        <v>7654</v>
      </c>
      <c r="D5" s="2119"/>
      <c r="E5" s="2116"/>
      <c r="F5" s="2116"/>
      <c r="G5" s="677"/>
      <c r="H5" s="677"/>
      <c r="I5" s="677"/>
      <c r="J5" s="2120"/>
      <c r="K5" s="2120"/>
      <c r="L5" s="677"/>
      <c r="M5" s="677"/>
      <c r="N5" s="2120"/>
      <c r="O5" s="2120"/>
      <c r="P5" s="2120"/>
      <c r="Q5" s="677"/>
      <c r="R5" s="677"/>
      <c r="S5" s="2120"/>
      <c r="T5" s="677"/>
      <c r="U5" s="677"/>
      <c r="V5" s="2120"/>
      <c r="W5" s="2120"/>
      <c r="X5" s="2120"/>
      <c r="Y5" s="2120"/>
      <c r="Z5" s="2120"/>
      <c r="AA5" s="677"/>
      <c r="AB5" s="2120"/>
      <c r="AC5" s="2120"/>
      <c r="AD5" s="677"/>
      <c r="AE5" s="2120"/>
      <c r="AF5" s="677"/>
      <c r="AG5" s="677"/>
      <c r="AH5" s="2120"/>
      <c r="AI5" s="2120"/>
      <c r="AJ5" s="2120"/>
      <c r="AK5" s="677"/>
      <c r="AL5" s="2120"/>
      <c r="AM5" s="2120"/>
      <c r="AN5" s="2120"/>
      <c r="AO5" s="677"/>
      <c r="AP5" s="2120"/>
      <c r="AQ5" s="677"/>
      <c r="AR5" s="2120"/>
      <c r="AS5" s="2120"/>
      <c r="AT5" s="676"/>
      <c r="AU5" s="676"/>
      <c r="AV5" s="678"/>
      <c r="AW5" s="676"/>
      <c r="AX5" s="676"/>
      <c r="AY5" s="676"/>
      <c r="AZ5" s="678"/>
      <c r="BA5" s="678"/>
      <c r="BB5" s="676"/>
      <c r="BC5" s="678"/>
      <c r="BD5" s="676"/>
      <c r="BE5" s="676"/>
      <c r="BF5" s="2121"/>
      <c r="BG5" s="2121"/>
      <c r="BH5" s="2121"/>
      <c r="BI5" s="2121"/>
      <c r="BJ5" s="2121"/>
      <c r="BK5" s="2121"/>
      <c r="BL5" s="2121"/>
      <c r="BM5" s="2121"/>
      <c r="BN5" s="2121"/>
      <c r="BO5" s="2121"/>
      <c r="BP5" s="2121"/>
      <c r="BQ5" s="2121"/>
      <c r="BR5" s="2121"/>
      <c r="BS5" s="2121"/>
    </row>
    <row r="6">
      <c r="A6" s="2122" t="s">
        <v>3634</v>
      </c>
      <c r="B6" s="2122"/>
      <c r="C6" s="2111"/>
      <c r="D6" s="2112"/>
      <c r="E6" s="2112"/>
      <c r="F6" s="2112"/>
      <c r="G6" s="40"/>
      <c r="H6" s="40"/>
      <c r="I6" s="40"/>
      <c r="J6" s="40"/>
      <c r="K6" s="40"/>
      <c r="L6" s="40"/>
      <c r="M6" s="40"/>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667"/>
      <c r="AU6" s="667"/>
      <c r="AV6" s="667"/>
      <c r="AW6" s="667"/>
      <c r="AX6" s="667"/>
      <c r="AY6" s="667"/>
      <c r="AZ6" s="667"/>
      <c r="BA6" s="667"/>
      <c r="BB6" s="667"/>
      <c r="BC6" s="667"/>
      <c r="BD6" s="667"/>
      <c r="BE6" s="667"/>
    </row>
    <row r="7">
      <c r="A7" s="1791" t="s">
        <v>3636</v>
      </c>
      <c r="B7" s="2114" t="s">
        <v>7652</v>
      </c>
      <c r="C7" s="2115"/>
      <c r="D7" s="1320"/>
      <c r="E7" s="2116"/>
      <c r="F7" s="2116" t="s">
        <v>3551</v>
      </c>
      <c r="G7" s="677"/>
      <c r="H7" s="677" t="s">
        <v>3551</v>
      </c>
      <c r="I7" s="9"/>
      <c r="J7" s="9"/>
      <c r="K7" s="9"/>
      <c r="L7" s="677" t="s">
        <v>3551</v>
      </c>
      <c r="M7" s="677" t="s">
        <v>3551</v>
      </c>
      <c r="N7" s="9"/>
      <c r="O7" s="9"/>
      <c r="P7" s="9"/>
      <c r="Q7" s="677"/>
      <c r="R7" s="677" t="s">
        <v>3551</v>
      </c>
      <c r="S7" s="9"/>
      <c r="T7" s="9"/>
      <c r="U7" s="9"/>
      <c r="V7" s="9"/>
      <c r="W7" s="9"/>
      <c r="X7" s="9"/>
      <c r="Y7" s="9"/>
      <c r="Z7" s="9"/>
      <c r="AA7" s="9"/>
      <c r="AB7" s="9"/>
      <c r="AC7" s="9"/>
      <c r="AD7" s="9"/>
      <c r="AE7" s="9"/>
      <c r="AF7" s="677"/>
      <c r="AG7" s="9"/>
      <c r="AH7" s="9"/>
      <c r="AI7" s="9"/>
      <c r="AJ7" s="9"/>
      <c r="AK7" s="9"/>
      <c r="AL7" s="9"/>
      <c r="AM7" s="9"/>
      <c r="AN7" s="9"/>
      <c r="AO7" s="9"/>
      <c r="AP7" s="9"/>
      <c r="AQ7" s="677" t="s">
        <v>3550</v>
      </c>
      <c r="AR7" s="9"/>
      <c r="AS7" s="9"/>
      <c r="AT7" s="676"/>
      <c r="AU7" s="676"/>
      <c r="AV7" s="676"/>
      <c r="AW7" s="678"/>
      <c r="AX7" s="676"/>
      <c r="AY7" s="676"/>
      <c r="AZ7" s="676"/>
      <c r="BA7" s="678"/>
      <c r="BB7" s="676"/>
      <c r="BC7" s="676"/>
      <c r="BD7" s="676"/>
      <c r="BE7" s="676"/>
    </row>
    <row r="8" ht="11.25" customHeight="1">
      <c r="B8" s="2117" t="s">
        <v>7653</v>
      </c>
      <c r="C8" s="2118"/>
      <c r="D8" s="1320"/>
      <c r="E8" s="2123" t="s">
        <v>7653</v>
      </c>
      <c r="F8" s="2116"/>
      <c r="G8" s="677"/>
      <c r="H8" s="677"/>
      <c r="I8" s="677"/>
      <c r="J8" s="9"/>
      <c r="K8" s="9"/>
      <c r="L8" s="677"/>
      <c r="M8" s="677"/>
      <c r="N8" s="9"/>
      <c r="O8" s="9"/>
      <c r="P8" s="9"/>
      <c r="Q8" s="2124" t="s">
        <v>7653</v>
      </c>
      <c r="R8" s="677"/>
      <c r="S8" s="9"/>
      <c r="T8" s="677"/>
      <c r="U8" s="677"/>
      <c r="V8" s="9"/>
      <c r="W8" s="9"/>
      <c r="X8" s="9"/>
      <c r="Y8" s="9"/>
      <c r="Z8" s="9"/>
      <c r="AA8" s="677"/>
      <c r="AB8" s="9"/>
      <c r="AC8" s="9"/>
      <c r="AD8" s="677"/>
      <c r="AE8" s="9"/>
      <c r="AF8" s="677"/>
      <c r="AG8" s="677"/>
      <c r="AH8" s="9"/>
      <c r="AI8" s="9"/>
      <c r="AJ8" s="9"/>
      <c r="AK8" s="677"/>
      <c r="AL8" s="9"/>
      <c r="AM8" s="9"/>
      <c r="AN8" s="9"/>
      <c r="AO8" s="677"/>
      <c r="AP8" s="9"/>
      <c r="AQ8" s="677"/>
      <c r="AR8" s="9"/>
      <c r="AS8" s="9"/>
      <c r="AT8" s="676"/>
      <c r="AU8" s="676"/>
      <c r="AV8" s="678"/>
      <c r="AW8" s="676"/>
      <c r="AX8" s="676"/>
      <c r="AY8" s="676"/>
      <c r="AZ8" s="678"/>
      <c r="BA8" s="678"/>
      <c r="BB8" s="676"/>
      <c r="BC8" s="678"/>
      <c r="BD8" s="676"/>
      <c r="BE8" s="676"/>
    </row>
    <row r="9">
      <c r="A9" s="2110" t="s">
        <v>24</v>
      </c>
      <c r="B9" s="2110"/>
      <c r="C9" s="2111"/>
      <c r="D9" s="2112"/>
      <c r="E9" s="2112"/>
      <c r="F9" s="2112"/>
      <c r="G9" s="40"/>
      <c r="H9" s="40"/>
      <c r="I9" s="40"/>
      <c r="J9" s="40"/>
      <c r="K9" s="40"/>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667"/>
      <c r="AU9" s="667"/>
      <c r="AV9" s="667"/>
      <c r="AW9" s="667"/>
      <c r="AX9" s="667"/>
      <c r="AY9" s="667"/>
      <c r="AZ9" s="667"/>
      <c r="BA9" s="667"/>
      <c r="BB9" s="667"/>
      <c r="BC9" s="667"/>
      <c r="BD9" s="667"/>
      <c r="BE9" s="667"/>
    </row>
    <row r="10">
      <c r="A10" s="2125" t="s">
        <v>25</v>
      </c>
      <c r="B10" s="2126" t="s">
        <v>7652</v>
      </c>
      <c r="C10" s="2118"/>
      <c r="D10" s="2116" t="s">
        <v>3552</v>
      </c>
      <c r="E10" s="2116"/>
      <c r="F10" s="2116" t="s">
        <v>3551</v>
      </c>
      <c r="G10" s="677"/>
      <c r="H10" s="677" t="s">
        <v>3552</v>
      </c>
      <c r="I10" s="677"/>
      <c r="J10" s="677" t="s">
        <v>3551</v>
      </c>
      <c r="K10" s="677"/>
      <c r="L10" s="677" t="s">
        <v>3552</v>
      </c>
      <c r="M10" s="677"/>
      <c r="N10" s="677"/>
      <c r="O10" s="677"/>
      <c r="P10" s="677"/>
      <c r="Q10" s="677" t="s">
        <v>3551</v>
      </c>
      <c r="R10" s="677" t="s">
        <v>3551</v>
      </c>
      <c r="S10" s="677" t="s">
        <v>3551</v>
      </c>
      <c r="T10" s="677" t="s">
        <v>3551</v>
      </c>
      <c r="U10" s="677"/>
      <c r="V10" s="677"/>
      <c r="W10" s="677"/>
      <c r="X10" s="677"/>
      <c r="Y10" s="677"/>
      <c r="Z10" s="677"/>
      <c r="AA10" s="677"/>
      <c r="AB10" s="677"/>
      <c r="AC10" s="677"/>
      <c r="AD10" s="677"/>
      <c r="AE10" s="677"/>
      <c r="AF10" s="677"/>
      <c r="AG10" s="677"/>
      <c r="AH10" s="677"/>
      <c r="AI10" s="677"/>
      <c r="AJ10" s="677"/>
      <c r="AK10" s="677" t="s">
        <v>3552</v>
      </c>
      <c r="AL10" s="677"/>
      <c r="AM10" s="677"/>
      <c r="AN10" s="677"/>
      <c r="AO10" s="677"/>
      <c r="AP10" s="677" t="s">
        <v>3551</v>
      </c>
      <c r="AQ10" s="677" t="s">
        <v>3551</v>
      </c>
      <c r="AR10" s="677" t="s">
        <v>3551</v>
      </c>
      <c r="AS10" s="677"/>
      <c r="AT10" s="678"/>
      <c r="AU10" s="678"/>
      <c r="AV10" s="678"/>
      <c r="AW10" s="678" t="s">
        <v>3552</v>
      </c>
      <c r="AX10" s="678"/>
      <c r="AY10" s="678" t="s">
        <v>3551</v>
      </c>
      <c r="AZ10" s="678" t="s">
        <v>3551</v>
      </c>
      <c r="BA10" s="678" t="s">
        <v>3551</v>
      </c>
      <c r="BB10" s="678"/>
      <c r="BC10" s="678"/>
      <c r="BD10" s="678"/>
      <c r="BE10" s="678"/>
    </row>
    <row r="11" ht="12.0" customHeight="1">
      <c r="A11" s="2127"/>
      <c r="B11" s="2128" t="s">
        <v>7653</v>
      </c>
      <c r="C11" s="2118"/>
      <c r="D11" s="2116"/>
      <c r="E11" s="2116"/>
      <c r="F11" s="2116"/>
      <c r="G11" s="677"/>
      <c r="H11" s="677"/>
      <c r="I11" s="677"/>
      <c r="J11" s="677"/>
      <c r="K11" s="677"/>
      <c r="L11" s="677"/>
      <c r="M11" s="677"/>
      <c r="N11" s="677"/>
      <c r="O11" s="677"/>
      <c r="P11" s="677"/>
      <c r="Q11" s="677"/>
      <c r="R11" s="677"/>
      <c r="S11" s="677"/>
      <c r="T11" s="677"/>
      <c r="U11" s="677"/>
      <c r="V11" s="677"/>
      <c r="W11" s="677"/>
      <c r="X11" s="677"/>
      <c r="Y11" s="677"/>
      <c r="Z11" s="677"/>
      <c r="AA11" s="677"/>
      <c r="AB11" s="677"/>
      <c r="AC11" s="677"/>
      <c r="AD11" s="677"/>
      <c r="AE11" s="677"/>
      <c r="AF11" s="677"/>
      <c r="AG11" s="677"/>
      <c r="AH11" s="677"/>
      <c r="AI11" s="677"/>
      <c r="AJ11" s="677"/>
      <c r="AK11" s="677"/>
      <c r="AL11" s="677"/>
      <c r="AM11" s="677"/>
      <c r="AN11" s="677"/>
      <c r="AO11" s="677"/>
      <c r="AP11" s="677"/>
      <c r="AQ11" s="677"/>
      <c r="AR11" s="677"/>
      <c r="AS11" s="677"/>
      <c r="AT11" s="678"/>
      <c r="AU11" s="678"/>
      <c r="AV11" s="678"/>
      <c r="AW11" s="678"/>
      <c r="AX11" s="678"/>
      <c r="AY11" s="678"/>
      <c r="AZ11" s="678"/>
      <c r="BA11" s="678"/>
      <c r="BB11" s="678"/>
      <c r="BC11" s="678"/>
      <c r="BD11" s="678"/>
      <c r="BE11" s="678"/>
      <c r="BF11" s="2121"/>
      <c r="BG11" s="2121"/>
      <c r="BH11" s="2121"/>
      <c r="BI11" s="2121"/>
      <c r="BJ11" s="2121"/>
      <c r="BK11" s="2121"/>
      <c r="BL11" s="2121"/>
      <c r="BM11" s="2121"/>
      <c r="BN11" s="2121"/>
      <c r="BO11" s="2121"/>
      <c r="BP11" s="2121"/>
      <c r="BQ11" s="2121"/>
      <c r="BR11" s="2121"/>
      <c r="BS11" s="2121"/>
    </row>
    <row r="12">
      <c r="A12" s="1791" t="s">
        <v>28</v>
      </c>
      <c r="B12" s="2114" t="s">
        <v>7652</v>
      </c>
      <c r="C12" s="2129"/>
      <c r="D12" s="2130"/>
      <c r="E12" s="2130"/>
      <c r="F12" s="2131" t="s">
        <v>3551</v>
      </c>
      <c r="G12" s="2132"/>
      <c r="H12" s="2132" t="s">
        <v>3551</v>
      </c>
      <c r="I12" s="39"/>
      <c r="J12" s="39"/>
      <c r="K12" s="39"/>
      <c r="L12" s="2132" t="s">
        <v>3552</v>
      </c>
      <c r="M12" s="39"/>
      <c r="N12" s="39"/>
      <c r="O12" s="39"/>
      <c r="P12" s="39"/>
      <c r="Q12" s="2132" t="s">
        <v>3551</v>
      </c>
      <c r="R12" s="2132" t="s">
        <v>3551</v>
      </c>
      <c r="S12" s="39"/>
      <c r="T12" s="39"/>
      <c r="U12" s="2132" t="s">
        <v>3551</v>
      </c>
      <c r="V12" s="39"/>
      <c r="W12" s="39"/>
      <c r="X12" s="2132" t="s">
        <v>3551</v>
      </c>
      <c r="Y12" s="39"/>
      <c r="Z12" s="39"/>
      <c r="AA12" s="39"/>
      <c r="AB12" s="39"/>
      <c r="AC12" s="39"/>
      <c r="AD12" s="39"/>
      <c r="AE12" s="39"/>
      <c r="AF12" s="2132" t="s">
        <v>3551</v>
      </c>
      <c r="AG12" s="39"/>
      <c r="AH12" s="39"/>
      <c r="AI12" s="39"/>
      <c r="AJ12" s="39"/>
      <c r="AK12" s="2132" t="s">
        <v>3550</v>
      </c>
      <c r="AL12" s="39"/>
      <c r="AM12" s="39"/>
      <c r="AN12" s="39"/>
      <c r="AO12" s="39"/>
      <c r="AP12" s="2132" t="s">
        <v>3551</v>
      </c>
      <c r="AQ12" s="2132" t="s">
        <v>3551</v>
      </c>
      <c r="AR12" s="39"/>
      <c r="AS12" s="39"/>
      <c r="AT12" s="2133"/>
      <c r="AU12" s="2133"/>
      <c r="AV12" s="2133"/>
      <c r="AW12" s="2134" t="s">
        <v>3550</v>
      </c>
      <c r="AX12" s="2134" t="s">
        <v>3552</v>
      </c>
      <c r="AY12" s="2133"/>
      <c r="AZ12" s="2134" t="s">
        <v>3551</v>
      </c>
      <c r="BA12" s="2133"/>
      <c r="BB12" s="2133"/>
      <c r="BC12" s="2133"/>
      <c r="BD12" s="2133"/>
      <c r="BE12" s="2133"/>
      <c r="BF12" s="19"/>
      <c r="BG12" s="19"/>
      <c r="BH12" s="19"/>
      <c r="BI12" s="19"/>
      <c r="BJ12" s="19"/>
      <c r="BK12" s="19"/>
      <c r="BL12" s="19"/>
      <c r="BM12" s="19"/>
      <c r="BN12" s="19"/>
      <c r="BO12" s="19"/>
      <c r="BP12" s="19"/>
      <c r="BQ12" s="19"/>
      <c r="BR12" s="19"/>
      <c r="BS12" s="19"/>
    </row>
    <row r="13" ht="12.0" customHeight="1">
      <c r="A13" s="2135"/>
      <c r="B13" s="2117" t="s">
        <v>7653</v>
      </c>
      <c r="C13" s="2136"/>
      <c r="D13" s="2131"/>
      <c r="E13" s="2131"/>
      <c r="F13" s="2131"/>
      <c r="G13" s="2132"/>
      <c r="H13" s="2132"/>
      <c r="I13" s="2132"/>
      <c r="J13" s="2132"/>
      <c r="K13" s="2132"/>
      <c r="L13" s="2132"/>
      <c r="M13" s="2132"/>
      <c r="N13" s="2132"/>
      <c r="O13" s="2132"/>
      <c r="P13" s="2132"/>
      <c r="Q13" s="2132"/>
      <c r="R13" s="2132"/>
      <c r="S13" s="2132"/>
      <c r="T13" s="2132"/>
      <c r="U13" s="2132"/>
      <c r="V13" s="2132"/>
      <c r="W13" s="2132"/>
      <c r="X13" s="2132"/>
      <c r="Y13" s="2132"/>
      <c r="Z13" s="2132"/>
      <c r="AA13" s="2132"/>
      <c r="AB13" s="2132"/>
      <c r="AC13" s="2132"/>
      <c r="AD13" s="2132"/>
      <c r="AE13" s="2132"/>
      <c r="AF13" s="2132"/>
      <c r="AG13" s="2132"/>
      <c r="AH13" s="2132"/>
      <c r="AI13" s="2132"/>
      <c r="AJ13" s="2132"/>
      <c r="AK13" s="2132"/>
      <c r="AL13" s="2132"/>
      <c r="AM13" s="2132"/>
      <c r="AN13" s="2132"/>
      <c r="AO13" s="2132"/>
      <c r="AP13" s="2132"/>
      <c r="AQ13" s="2132"/>
      <c r="AR13" s="2132"/>
      <c r="AS13" s="2132"/>
      <c r="AT13" s="2134"/>
      <c r="AU13" s="2134"/>
      <c r="AV13" s="2134"/>
      <c r="AW13" s="2134"/>
      <c r="AX13" s="2134"/>
      <c r="AY13" s="2134"/>
      <c r="AZ13" s="2134"/>
      <c r="BA13" s="2134"/>
      <c r="BB13" s="2134"/>
      <c r="BC13" s="2134"/>
      <c r="BD13" s="2134"/>
      <c r="BE13" s="2134"/>
      <c r="BF13" s="2137"/>
      <c r="BG13" s="2137"/>
      <c r="BH13" s="2137"/>
      <c r="BI13" s="2137"/>
      <c r="BJ13" s="2137"/>
      <c r="BK13" s="2137"/>
      <c r="BL13" s="2137"/>
      <c r="BM13" s="2137"/>
      <c r="BN13" s="2137"/>
      <c r="BO13" s="2137"/>
      <c r="BP13" s="2137"/>
      <c r="BQ13" s="2137"/>
      <c r="BR13" s="2137"/>
      <c r="BS13" s="2137"/>
    </row>
    <row r="14">
      <c r="A14" s="2110" t="s">
        <v>29</v>
      </c>
      <c r="B14" s="2110"/>
      <c r="C14" s="2111"/>
      <c r="D14" s="2112"/>
      <c r="E14" s="2112"/>
      <c r="F14" s="2112"/>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667"/>
      <c r="AU14" s="667"/>
      <c r="AV14" s="667"/>
      <c r="AW14" s="667"/>
      <c r="AX14" s="667"/>
      <c r="AY14" s="667"/>
      <c r="AZ14" s="667"/>
      <c r="BA14" s="667"/>
      <c r="BB14" s="667"/>
      <c r="BC14" s="667"/>
      <c r="BD14" s="667"/>
      <c r="BE14" s="667"/>
    </row>
    <row r="15">
      <c r="A15" s="2125" t="s">
        <v>30</v>
      </c>
      <c r="B15" s="2126" t="s">
        <v>7652</v>
      </c>
      <c r="C15" s="2115"/>
      <c r="D15" s="1320"/>
      <c r="E15" s="2116" t="s">
        <v>3552</v>
      </c>
      <c r="F15" s="2116" t="s">
        <v>3551</v>
      </c>
      <c r="G15" s="677"/>
      <c r="H15" s="677" t="s">
        <v>3551</v>
      </c>
      <c r="I15" s="9"/>
      <c r="J15" s="9"/>
      <c r="K15" s="9"/>
      <c r="L15" s="677" t="s">
        <v>3552</v>
      </c>
      <c r="M15" s="677" t="s">
        <v>3551</v>
      </c>
      <c r="N15" s="9"/>
      <c r="O15" s="9"/>
      <c r="P15" s="9"/>
      <c r="Q15" s="677" t="s">
        <v>3551</v>
      </c>
      <c r="R15" s="677" t="s">
        <v>3551</v>
      </c>
      <c r="S15" s="677" t="s">
        <v>3551</v>
      </c>
      <c r="T15" s="677" t="s">
        <v>3551</v>
      </c>
      <c r="U15" s="677" t="s">
        <v>3552</v>
      </c>
      <c r="V15" s="9"/>
      <c r="W15" s="9"/>
      <c r="X15" s="677" t="s">
        <v>3551</v>
      </c>
      <c r="Y15" s="677" t="s">
        <v>3551</v>
      </c>
      <c r="Z15" s="9"/>
      <c r="AA15" s="9"/>
      <c r="AB15" s="9"/>
      <c r="AC15" s="9"/>
      <c r="AD15" s="677" t="s">
        <v>3551</v>
      </c>
      <c r="AE15" s="677"/>
      <c r="AF15" s="9"/>
      <c r="AG15" s="9"/>
      <c r="AH15" s="677" t="s">
        <v>3552</v>
      </c>
      <c r="AI15" s="9"/>
      <c r="AJ15" s="9"/>
      <c r="AK15" s="9"/>
      <c r="AL15" s="9"/>
      <c r="AM15" s="9"/>
      <c r="AN15" s="677" t="s">
        <v>3552</v>
      </c>
      <c r="AO15" s="677" t="s">
        <v>3552</v>
      </c>
      <c r="AP15" s="677"/>
      <c r="AQ15" s="677" t="s">
        <v>3551</v>
      </c>
      <c r="AR15" s="677"/>
      <c r="AS15" s="677"/>
      <c r="AT15" s="678"/>
      <c r="AU15" s="678"/>
      <c r="AV15" s="678" t="s">
        <v>3551</v>
      </c>
      <c r="AW15" s="678" t="s">
        <v>3550</v>
      </c>
      <c r="AX15" s="678"/>
      <c r="AY15" s="678" t="s">
        <v>3552</v>
      </c>
      <c r="AZ15" s="678" t="s">
        <v>3551</v>
      </c>
      <c r="BA15" s="678"/>
      <c r="BB15" s="678"/>
      <c r="BC15" s="678"/>
      <c r="BD15" s="678"/>
      <c r="BE15" s="678"/>
    </row>
    <row r="16" ht="12.0" customHeight="1">
      <c r="B16" s="2128" t="s">
        <v>7653</v>
      </c>
      <c r="C16" s="2118"/>
      <c r="D16" s="2116"/>
      <c r="E16" s="2116"/>
      <c r="F16" s="2116"/>
      <c r="G16" s="677"/>
      <c r="H16" s="677"/>
      <c r="I16" s="677"/>
      <c r="J16" s="677"/>
      <c r="K16" s="677"/>
      <c r="L16" s="677"/>
      <c r="M16" s="677"/>
      <c r="N16" s="677"/>
      <c r="O16" s="677"/>
      <c r="P16" s="677"/>
      <c r="Q16" s="677"/>
      <c r="R16" s="677"/>
      <c r="S16" s="677"/>
      <c r="T16" s="677"/>
      <c r="U16" s="677"/>
      <c r="V16" s="677"/>
      <c r="W16" s="677"/>
      <c r="X16" s="677"/>
      <c r="Y16" s="677"/>
      <c r="Z16" s="677"/>
      <c r="AA16" s="677"/>
      <c r="AB16" s="677"/>
      <c r="AC16" s="677"/>
      <c r="AD16" s="677"/>
      <c r="AE16" s="677"/>
      <c r="AF16" s="677"/>
      <c r="AG16" s="677"/>
      <c r="AH16" s="677"/>
      <c r="AI16" s="677"/>
      <c r="AJ16" s="677"/>
      <c r="AK16" s="677"/>
      <c r="AL16" s="677"/>
      <c r="AM16" s="677"/>
      <c r="AN16" s="677"/>
      <c r="AO16" s="677"/>
      <c r="AP16" s="677"/>
      <c r="AQ16" s="677"/>
      <c r="AR16" s="677"/>
      <c r="AS16" s="677"/>
      <c r="AT16" s="678"/>
      <c r="AU16" s="678"/>
      <c r="AV16" s="678"/>
      <c r="AW16" s="678"/>
      <c r="AX16" s="678"/>
      <c r="AY16" s="678"/>
      <c r="AZ16" s="678"/>
      <c r="BA16" s="678"/>
      <c r="BB16" s="678"/>
      <c r="BC16" s="678"/>
      <c r="BD16" s="678"/>
      <c r="BE16" s="678"/>
      <c r="BF16" s="2121"/>
      <c r="BG16" s="2121"/>
      <c r="BH16" s="2121"/>
      <c r="BI16" s="2121"/>
      <c r="BJ16" s="2121"/>
      <c r="BK16" s="2121"/>
      <c r="BL16" s="2121"/>
      <c r="BM16" s="2121"/>
      <c r="BN16" s="2121"/>
      <c r="BO16" s="2121"/>
      <c r="BP16" s="2121"/>
      <c r="BQ16" s="2121"/>
      <c r="BR16" s="2121"/>
      <c r="BS16" s="2121"/>
    </row>
    <row r="17">
      <c r="A17" s="2113" t="s">
        <v>35</v>
      </c>
      <c r="B17" s="2114" t="s">
        <v>7652</v>
      </c>
      <c r="C17" s="2129"/>
      <c r="D17" s="2130"/>
      <c r="E17" s="2131" t="s">
        <v>3552</v>
      </c>
      <c r="F17" s="2131" t="s">
        <v>3551</v>
      </c>
      <c r="G17" s="2132"/>
      <c r="H17" s="2132" t="s">
        <v>3551</v>
      </c>
      <c r="I17" s="39"/>
      <c r="J17" s="39"/>
      <c r="K17" s="39"/>
      <c r="L17" s="39"/>
      <c r="M17" s="39"/>
      <c r="N17" s="39"/>
      <c r="O17" s="39"/>
      <c r="P17" s="39"/>
      <c r="Q17" s="39"/>
      <c r="R17" s="2132" t="s">
        <v>3551</v>
      </c>
      <c r="S17" s="2132" t="s">
        <v>3551</v>
      </c>
      <c r="T17" s="2132" t="s">
        <v>3551</v>
      </c>
      <c r="U17" s="2132" t="s">
        <v>3551</v>
      </c>
      <c r="V17" s="39"/>
      <c r="W17" s="39"/>
      <c r="X17" s="39"/>
      <c r="Y17" s="39"/>
      <c r="Z17" s="39"/>
      <c r="AA17" s="39"/>
      <c r="AB17" s="39"/>
      <c r="AC17" s="39"/>
      <c r="AD17" s="2132" t="s">
        <v>3550</v>
      </c>
      <c r="AE17" s="39"/>
      <c r="AF17" s="39"/>
      <c r="AG17" s="39"/>
      <c r="AH17" s="39"/>
      <c r="AI17" s="39"/>
      <c r="AJ17" s="39"/>
      <c r="AK17" s="39"/>
      <c r="AL17" s="39"/>
      <c r="AM17" s="39"/>
      <c r="AN17" s="2132" t="s">
        <v>3551</v>
      </c>
      <c r="AO17" s="2132"/>
      <c r="AP17" s="2132"/>
      <c r="AQ17" s="2132" t="s">
        <v>3551</v>
      </c>
      <c r="AR17" s="2132"/>
      <c r="AS17" s="2132"/>
      <c r="AT17" s="2134"/>
      <c r="AU17" s="2134"/>
      <c r="AV17" s="2134"/>
      <c r="AW17" s="2134"/>
      <c r="AX17" s="2134" t="s">
        <v>3551</v>
      </c>
      <c r="AY17" s="2134" t="s">
        <v>3551</v>
      </c>
      <c r="AZ17" s="2134" t="s">
        <v>3551</v>
      </c>
      <c r="BA17" s="2134"/>
      <c r="BB17" s="2134"/>
      <c r="BC17" s="2134"/>
      <c r="BD17" s="2134"/>
      <c r="BE17" s="2134"/>
      <c r="BF17" s="19"/>
      <c r="BG17" s="19"/>
      <c r="BH17" s="19"/>
      <c r="BI17" s="19"/>
      <c r="BJ17" s="19"/>
      <c r="BK17" s="19"/>
      <c r="BL17" s="19"/>
      <c r="BM17" s="19"/>
      <c r="BN17" s="19"/>
      <c r="BO17" s="19"/>
      <c r="BP17" s="19"/>
      <c r="BQ17" s="19"/>
      <c r="BR17" s="19"/>
      <c r="BS17" s="19"/>
    </row>
    <row r="18" ht="12.0" customHeight="1">
      <c r="B18" s="2117" t="s">
        <v>7653</v>
      </c>
      <c r="C18" s="2136"/>
      <c r="D18" s="2131"/>
      <c r="E18" s="2131"/>
      <c r="F18" s="2131"/>
      <c r="G18" s="2132"/>
      <c r="H18" s="2132"/>
      <c r="I18" s="2132"/>
      <c r="J18" s="2132"/>
      <c r="K18" s="2132"/>
      <c r="L18" s="2132"/>
      <c r="M18" s="2132"/>
      <c r="N18" s="2132"/>
      <c r="O18" s="2132"/>
      <c r="P18" s="2132"/>
      <c r="Q18" s="2132"/>
      <c r="R18" s="2132"/>
      <c r="S18" s="2132"/>
      <c r="T18" s="2132"/>
      <c r="U18" s="2132"/>
      <c r="V18" s="2132"/>
      <c r="W18" s="2132"/>
      <c r="X18" s="2132"/>
      <c r="Y18" s="2132"/>
      <c r="Z18" s="2132"/>
      <c r="AA18" s="2132"/>
      <c r="AB18" s="2132"/>
      <c r="AC18" s="2132"/>
      <c r="AD18" s="2132"/>
      <c r="AE18" s="2132"/>
      <c r="AF18" s="2132"/>
      <c r="AG18" s="2132"/>
      <c r="AH18" s="2132"/>
      <c r="AI18" s="2132"/>
      <c r="AJ18" s="2132"/>
      <c r="AK18" s="2132"/>
      <c r="AL18" s="2132"/>
      <c r="AM18" s="2132"/>
      <c r="AN18" s="2132"/>
      <c r="AO18" s="2132"/>
      <c r="AP18" s="2132"/>
      <c r="AQ18" s="2132"/>
      <c r="AR18" s="2132"/>
      <c r="AS18" s="2132"/>
      <c r="AT18" s="2134"/>
      <c r="AU18" s="2134"/>
      <c r="AV18" s="2134"/>
      <c r="AW18" s="2134"/>
      <c r="AX18" s="2134"/>
      <c r="AY18" s="2134"/>
      <c r="AZ18" s="2134"/>
      <c r="BA18" s="2134"/>
      <c r="BB18" s="2134"/>
      <c r="BC18" s="2134"/>
      <c r="BD18" s="2134"/>
      <c r="BE18" s="2134"/>
      <c r="BF18" s="2137"/>
      <c r="BG18" s="2137"/>
      <c r="BH18" s="2137"/>
      <c r="BI18" s="2137"/>
      <c r="BJ18" s="2137"/>
      <c r="BK18" s="2137"/>
      <c r="BL18" s="2137"/>
      <c r="BM18" s="2137"/>
      <c r="BN18" s="2137"/>
      <c r="BO18" s="2137"/>
      <c r="BP18" s="2137"/>
      <c r="BQ18" s="2137"/>
      <c r="BR18" s="2137"/>
      <c r="BS18" s="2137"/>
    </row>
    <row r="19">
      <c r="A19" s="2125" t="s">
        <v>36</v>
      </c>
      <c r="B19" s="2126" t="s">
        <v>7652</v>
      </c>
      <c r="C19" s="2115"/>
      <c r="D19" s="1320"/>
      <c r="E19" s="1320"/>
      <c r="F19" s="2116" t="s">
        <v>3551</v>
      </c>
      <c r="G19" s="677"/>
      <c r="H19" s="677" t="s">
        <v>3551</v>
      </c>
      <c r="I19" s="9"/>
      <c r="J19" s="9"/>
      <c r="K19" s="9"/>
      <c r="L19" s="677" t="s">
        <v>3552</v>
      </c>
      <c r="M19" s="677" t="s">
        <v>3551</v>
      </c>
      <c r="N19" s="9"/>
      <c r="O19" s="9"/>
      <c r="P19" s="9"/>
      <c r="Q19" s="677" t="s">
        <v>3551</v>
      </c>
      <c r="R19" s="677" t="s">
        <v>3552</v>
      </c>
      <c r="S19" s="677" t="s">
        <v>3552</v>
      </c>
      <c r="T19" s="677" t="s">
        <v>3552</v>
      </c>
      <c r="U19" s="677" t="s">
        <v>3550</v>
      </c>
      <c r="V19" s="9"/>
      <c r="W19" s="9"/>
      <c r="X19" s="9"/>
      <c r="Y19" s="9"/>
      <c r="Z19" s="9"/>
      <c r="AA19" s="9"/>
      <c r="AB19" s="9"/>
      <c r="AC19" s="9"/>
      <c r="AD19" s="677" t="s">
        <v>3550</v>
      </c>
      <c r="AE19" s="9"/>
      <c r="AF19" s="9"/>
      <c r="AG19" s="9"/>
      <c r="AH19" s="9"/>
      <c r="AI19" s="9"/>
      <c r="AJ19" s="9"/>
      <c r="AK19" s="9"/>
      <c r="AL19" s="9"/>
      <c r="AM19" s="9"/>
      <c r="AN19" s="9"/>
      <c r="AO19" s="9"/>
      <c r="AP19" s="9"/>
      <c r="AQ19" s="677" t="s">
        <v>3550</v>
      </c>
      <c r="AR19" s="9"/>
      <c r="AS19" s="9"/>
      <c r="AT19" s="676"/>
      <c r="AU19" s="676"/>
      <c r="AV19" s="676"/>
      <c r="AW19" s="676"/>
      <c r="AX19" s="678" t="s">
        <v>3551</v>
      </c>
      <c r="AY19" s="678" t="s">
        <v>3551</v>
      </c>
      <c r="AZ19" s="678" t="s">
        <v>3551</v>
      </c>
      <c r="BA19" s="676"/>
      <c r="BB19" s="676"/>
      <c r="BC19" s="676"/>
      <c r="BD19" s="676"/>
      <c r="BE19" s="676"/>
    </row>
    <row r="20">
      <c r="B20" s="2128" t="s">
        <v>7653</v>
      </c>
      <c r="C20" s="2118"/>
      <c r="D20" s="2116"/>
      <c r="E20" s="2116"/>
      <c r="F20" s="2116"/>
      <c r="G20" s="677"/>
      <c r="H20" s="677"/>
      <c r="I20" s="677"/>
      <c r="J20" s="677"/>
      <c r="K20" s="677"/>
      <c r="L20" s="677"/>
      <c r="M20" s="677"/>
      <c r="N20" s="677"/>
      <c r="O20" s="677"/>
      <c r="P20" s="677"/>
      <c r="Q20" s="677"/>
      <c r="R20" s="677"/>
      <c r="S20" s="677"/>
      <c r="T20" s="677"/>
      <c r="U20" s="677"/>
      <c r="V20" s="677"/>
      <c r="W20" s="677"/>
      <c r="X20" s="677"/>
      <c r="Y20" s="677"/>
      <c r="Z20" s="677"/>
      <c r="AA20" s="677"/>
      <c r="AB20" s="677"/>
      <c r="AC20" s="677"/>
      <c r="AD20" s="677"/>
      <c r="AE20" s="677"/>
      <c r="AF20" s="677"/>
      <c r="AG20" s="677"/>
      <c r="AH20" s="677"/>
      <c r="AI20" s="677"/>
      <c r="AJ20" s="677"/>
      <c r="AK20" s="677"/>
      <c r="AL20" s="677"/>
      <c r="AM20" s="677"/>
      <c r="AN20" s="677"/>
      <c r="AO20" s="677"/>
      <c r="AP20" s="677"/>
      <c r="AQ20" s="677"/>
      <c r="AR20" s="677"/>
      <c r="AS20" s="677"/>
      <c r="AT20" s="678"/>
      <c r="AU20" s="678"/>
      <c r="AV20" s="678"/>
      <c r="AW20" s="678"/>
      <c r="AX20" s="678"/>
      <c r="AY20" s="678"/>
      <c r="AZ20" s="678"/>
      <c r="BA20" s="678"/>
      <c r="BB20" s="678"/>
      <c r="BC20" s="678"/>
      <c r="BD20" s="678"/>
      <c r="BE20" s="678"/>
      <c r="BF20" s="2121"/>
      <c r="BG20" s="2121"/>
      <c r="BH20" s="2121"/>
      <c r="BI20" s="2121"/>
      <c r="BJ20" s="2121"/>
      <c r="BK20" s="2121"/>
      <c r="BL20" s="2121"/>
      <c r="BM20" s="2121"/>
      <c r="BN20" s="2121"/>
      <c r="BO20" s="2121"/>
      <c r="BP20" s="2121"/>
      <c r="BQ20" s="2121"/>
      <c r="BR20" s="2121"/>
      <c r="BS20" s="2121"/>
    </row>
    <row r="21">
      <c r="A21" s="2113" t="s">
        <v>42</v>
      </c>
      <c r="B21" s="2114" t="s">
        <v>7652</v>
      </c>
      <c r="C21" s="2129"/>
      <c r="D21" s="2130"/>
      <c r="E21" s="2130"/>
      <c r="F21" s="2131" t="s">
        <v>3551</v>
      </c>
      <c r="G21" s="2132"/>
      <c r="H21" s="2132" t="s">
        <v>3551</v>
      </c>
      <c r="I21" s="39"/>
      <c r="J21" s="39"/>
      <c r="K21" s="39"/>
      <c r="L21" s="2132" t="s">
        <v>3551</v>
      </c>
      <c r="M21" s="2132" t="s">
        <v>3551</v>
      </c>
      <c r="N21" s="39"/>
      <c r="O21" s="2132" t="s">
        <v>3551</v>
      </c>
      <c r="P21" s="39"/>
      <c r="Q21" s="2132" t="s">
        <v>3551</v>
      </c>
      <c r="R21" s="2132" t="s">
        <v>3551</v>
      </c>
      <c r="S21" s="2132" t="s">
        <v>3551</v>
      </c>
      <c r="T21" s="2132" t="s">
        <v>3551</v>
      </c>
      <c r="U21" s="39"/>
      <c r="V21" s="39"/>
      <c r="W21" s="39"/>
      <c r="X21" s="39"/>
      <c r="Y21" s="39"/>
      <c r="Z21" s="39"/>
      <c r="AA21" s="39"/>
      <c r="AB21" s="39"/>
      <c r="AC21" s="39"/>
      <c r="AD21" s="2132" t="s">
        <v>3550</v>
      </c>
      <c r="AE21" s="39"/>
      <c r="AF21" s="39"/>
      <c r="AG21" s="39"/>
      <c r="AH21" s="39"/>
      <c r="AI21" s="39"/>
      <c r="AJ21" s="39"/>
      <c r="AK21" s="39"/>
      <c r="AL21" s="39"/>
      <c r="AM21" s="39"/>
      <c r="AN21" s="39"/>
      <c r="AO21" s="2132" t="s">
        <v>3550</v>
      </c>
      <c r="AP21" s="39"/>
      <c r="AQ21" s="2132" t="s">
        <v>3550</v>
      </c>
      <c r="AR21" s="39"/>
      <c r="AS21" s="39"/>
      <c r="AT21" s="2133"/>
      <c r="AU21" s="2133"/>
      <c r="AV21" s="2134" t="s">
        <v>3551</v>
      </c>
      <c r="AW21" s="2133"/>
      <c r="AX21" s="2133"/>
      <c r="AY21" s="2134" t="s">
        <v>3550</v>
      </c>
      <c r="AZ21" s="2134" t="s">
        <v>3550</v>
      </c>
      <c r="BA21" s="2133"/>
      <c r="BB21" s="2133"/>
      <c r="BC21" s="2133"/>
      <c r="BD21" s="2133"/>
      <c r="BE21" s="2133"/>
      <c r="BF21" s="19"/>
      <c r="BG21" s="19"/>
      <c r="BH21" s="19"/>
      <c r="BI21" s="19"/>
      <c r="BJ21" s="19"/>
      <c r="BK21" s="19"/>
      <c r="BL21" s="19"/>
      <c r="BM21" s="19"/>
      <c r="BN21" s="19"/>
      <c r="BO21" s="19"/>
      <c r="BP21" s="19"/>
      <c r="BQ21" s="19"/>
      <c r="BR21" s="19"/>
      <c r="BS21" s="19"/>
    </row>
    <row r="22" ht="12.75" customHeight="1">
      <c r="B22" s="2117" t="s">
        <v>7653</v>
      </c>
      <c r="C22" s="2136"/>
      <c r="D22" s="2131"/>
      <c r="E22" s="2131"/>
      <c r="F22" s="2131"/>
      <c r="G22" s="2132"/>
      <c r="H22" s="2132"/>
      <c r="I22" s="2132"/>
      <c r="J22" s="2132"/>
      <c r="K22" s="2132"/>
      <c r="L22" s="2132"/>
      <c r="M22" s="2132"/>
      <c r="N22" s="2132"/>
      <c r="O22" s="2132"/>
      <c r="P22" s="2132"/>
      <c r="Q22" s="2132"/>
      <c r="R22" s="2132"/>
      <c r="S22" s="2132"/>
      <c r="T22" s="2132"/>
      <c r="U22" s="2132"/>
      <c r="V22" s="2132"/>
      <c r="W22" s="2132"/>
      <c r="X22" s="2132"/>
      <c r="Y22" s="2132"/>
      <c r="Z22" s="2132"/>
      <c r="AA22" s="2132"/>
      <c r="AB22" s="2132"/>
      <c r="AC22" s="2132"/>
      <c r="AD22" s="2132"/>
      <c r="AE22" s="2132"/>
      <c r="AF22" s="2132"/>
      <c r="AG22" s="2132"/>
      <c r="AH22" s="2132"/>
      <c r="AI22" s="2132"/>
      <c r="AJ22" s="2132"/>
      <c r="AK22" s="2132"/>
      <c r="AL22" s="2132"/>
      <c r="AM22" s="2132"/>
      <c r="AN22" s="2132"/>
      <c r="AO22" s="2132"/>
      <c r="AP22" s="2132"/>
      <c r="AQ22" s="2132"/>
      <c r="AR22" s="2132"/>
      <c r="AS22" s="2132"/>
      <c r="AT22" s="2134"/>
      <c r="AU22" s="2134"/>
      <c r="AV22" s="2134"/>
      <c r="AW22" s="2134"/>
      <c r="AX22" s="2134"/>
      <c r="AY22" s="2134"/>
      <c r="AZ22" s="2134"/>
      <c r="BA22" s="2134"/>
      <c r="BB22" s="2134"/>
      <c r="BC22" s="2134"/>
      <c r="BD22" s="2134"/>
      <c r="BE22" s="2134"/>
      <c r="BF22" s="2137"/>
      <c r="BG22" s="2137"/>
      <c r="BH22" s="2137"/>
      <c r="BI22" s="2137"/>
      <c r="BJ22" s="2137"/>
      <c r="BK22" s="2137"/>
      <c r="BL22" s="2137"/>
      <c r="BM22" s="2137"/>
      <c r="BN22" s="2137"/>
      <c r="BO22" s="2137"/>
      <c r="BP22" s="2137"/>
      <c r="BQ22" s="2137"/>
      <c r="BR22" s="2137"/>
      <c r="BS22" s="2137"/>
    </row>
    <row r="23">
      <c r="A23" s="2125" t="s">
        <v>61</v>
      </c>
      <c r="B23" s="2126" t="s">
        <v>7652</v>
      </c>
      <c r="C23" s="2118" t="s">
        <v>3553</v>
      </c>
      <c r="D23" s="2116" t="s">
        <v>3553</v>
      </c>
      <c r="E23" s="2116" t="s">
        <v>3554</v>
      </c>
      <c r="F23" s="2116" t="s">
        <v>3553</v>
      </c>
      <c r="G23" s="677"/>
      <c r="H23" s="677" t="s">
        <v>3553</v>
      </c>
      <c r="I23" s="677"/>
      <c r="J23" s="677"/>
      <c r="K23" s="677" t="s">
        <v>3553</v>
      </c>
      <c r="L23" s="677" t="s">
        <v>3553</v>
      </c>
      <c r="M23" s="677" t="s">
        <v>3553</v>
      </c>
      <c r="N23" s="677" t="s">
        <v>3554</v>
      </c>
      <c r="O23" s="677" t="s">
        <v>3554</v>
      </c>
      <c r="P23" s="677"/>
      <c r="Q23" s="677" t="s">
        <v>3554</v>
      </c>
      <c r="R23" s="677" t="s">
        <v>3554</v>
      </c>
      <c r="S23" s="677" t="s">
        <v>3554</v>
      </c>
      <c r="T23" s="677" t="s">
        <v>3553</v>
      </c>
      <c r="U23" s="677" t="s">
        <v>3553</v>
      </c>
      <c r="V23" s="677"/>
      <c r="W23" s="677"/>
      <c r="X23" s="677" t="s">
        <v>3553</v>
      </c>
      <c r="Y23" s="677"/>
      <c r="Z23" s="677"/>
      <c r="AA23" s="677"/>
      <c r="AB23" s="677"/>
      <c r="AC23" s="677" t="s">
        <v>3553</v>
      </c>
      <c r="AD23" s="677" t="s">
        <v>3553</v>
      </c>
      <c r="AE23" s="677" t="s">
        <v>3553</v>
      </c>
      <c r="AF23" s="677" t="s">
        <v>3553</v>
      </c>
      <c r="AG23" s="677" t="s">
        <v>3553</v>
      </c>
      <c r="AH23" s="677"/>
      <c r="AI23" s="677" t="s">
        <v>3553</v>
      </c>
      <c r="AJ23" s="677" t="s">
        <v>3553</v>
      </c>
      <c r="AK23" s="677" t="s">
        <v>3553</v>
      </c>
      <c r="AL23" s="677"/>
      <c r="AM23" s="677"/>
      <c r="AN23" s="677" t="s">
        <v>3553</v>
      </c>
      <c r="AO23" s="677"/>
      <c r="AP23" s="677" t="s">
        <v>3554</v>
      </c>
      <c r="AQ23" s="677" t="s">
        <v>3554</v>
      </c>
      <c r="AR23" s="677" t="s">
        <v>3553</v>
      </c>
      <c r="AS23" s="677" t="s">
        <v>3553</v>
      </c>
      <c r="AT23" s="678"/>
      <c r="AU23" s="678"/>
      <c r="AV23" s="678" t="s">
        <v>3553</v>
      </c>
      <c r="AW23" s="678" t="s">
        <v>3554</v>
      </c>
      <c r="AX23" s="678"/>
      <c r="AY23" s="678" t="s">
        <v>3553</v>
      </c>
      <c r="AZ23" s="678" t="s">
        <v>3553</v>
      </c>
      <c r="BA23" s="678"/>
      <c r="BB23" s="678"/>
      <c r="BC23" s="678"/>
      <c r="BD23" s="678"/>
      <c r="BE23" s="678"/>
    </row>
    <row r="24" ht="12.0" customHeight="1">
      <c r="B24" s="2128" t="s">
        <v>7653</v>
      </c>
      <c r="C24" s="2118"/>
      <c r="D24" s="2116"/>
      <c r="E24" s="2116"/>
      <c r="F24" s="2116"/>
      <c r="G24" s="677"/>
      <c r="H24" s="677"/>
      <c r="I24" s="677"/>
      <c r="J24" s="677"/>
      <c r="K24" s="677"/>
      <c r="L24" s="677"/>
      <c r="M24" s="677"/>
      <c r="N24" s="677"/>
      <c r="O24" s="677"/>
      <c r="P24" s="677"/>
      <c r="Q24" s="677"/>
      <c r="R24" s="677"/>
      <c r="S24" s="677"/>
      <c r="T24" s="677"/>
      <c r="U24" s="677"/>
      <c r="V24" s="677"/>
      <c r="W24" s="677"/>
      <c r="X24" s="677"/>
      <c r="Y24" s="677"/>
      <c r="Z24" s="677"/>
      <c r="AA24" s="677"/>
      <c r="AB24" s="677"/>
      <c r="AC24" s="677"/>
      <c r="AD24" s="677"/>
      <c r="AE24" s="677"/>
      <c r="AF24" s="677"/>
      <c r="AG24" s="677"/>
      <c r="AH24" s="677"/>
      <c r="AI24" s="677"/>
      <c r="AJ24" s="677"/>
      <c r="AK24" s="677"/>
      <c r="AL24" s="677"/>
      <c r="AM24" s="677"/>
      <c r="AN24" s="677"/>
      <c r="AO24" s="677"/>
      <c r="AP24" s="677"/>
      <c r="AQ24" s="677"/>
      <c r="AR24" s="677"/>
      <c r="AS24" s="677"/>
      <c r="AT24" s="678"/>
      <c r="AU24" s="678"/>
      <c r="AV24" s="678"/>
      <c r="AW24" s="678"/>
      <c r="AX24" s="678"/>
      <c r="AY24" s="678"/>
      <c r="AZ24" s="678"/>
      <c r="BA24" s="678"/>
      <c r="BB24" s="678"/>
      <c r="BC24" s="678"/>
      <c r="BD24" s="678"/>
      <c r="BE24" s="678"/>
      <c r="BF24" s="2121"/>
      <c r="BG24" s="2121"/>
      <c r="BH24" s="2121"/>
      <c r="BI24" s="2121"/>
      <c r="BJ24" s="2121"/>
      <c r="BK24" s="2121"/>
      <c r="BL24" s="2121"/>
      <c r="BM24" s="2121"/>
      <c r="BN24" s="2121"/>
      <c r="BO24" s="2121"/>
      <c r="BP24" s="2121"/>
      <c r="BQ24" s="2121"/>
      <c r="BR24" s="2121"/>
      <c r="BS24" s="2121"/>
    </row>
    <row r="25">
      <c r="A25" s="2113" t="s">
        <v>70</v>
      </c>
      <c r="B25" s="2114" t="s">
        <v>7652</v>
      </c>
      <c r="C25" s="2129"/>
      <c r="D25" s="2130"/>
      <c r="E25" s="2130"/>
      <c r="F25" s="2131" t="s">
        <v>3551</v>
      </c>
      <c r="G25" s="2132"/>
      <c r="H25" s="2132" t="s">
        <v>3551</v>
      </c>
      <c r="I25" s="39"/>
      <c r="J25" s="39"/>
      <c r="K25" s="39"/>
      <c r="L25" s="2132" t="s">
        <v>3552</v>
      </c>
      <c r="M25" s="2132" t="s">
        <v>3551</v>
      </c>
      <c r="N25" s="39"/>
      <c r="O25" s="2132" t="s">
        <v>3552</v>
      </c>
      <c r="P25" s="39"/>
      <c r="Q25" s="2132" t="s">
        <v>3552</v>
      </c>
      <c r="R25" s="2132" t="s">
        <v>3551</v>
      </c>
      <c r="S25" s="2132" t="s">
        <v>3551</v>
      </c>
      <c r="T25" s="2132" t="s">
        <v>3551</v>
      </c>
      <c r="U25" s="2132" t="s">
        <v>3550</v>
      </c>
      <c r="V25" s="39"/>
      <c r="W25" s="39"/>
      <c r="X25" s="2132" t="s">
        <v>3551</v>
      </c>
      <c r="Y25" s="2132" t="s">
        <v>3550</v>
      </c>
      <c r="Z25" s="39"/>
      <c r="AA25" s="39"/>
      <c r="AB25" s="39"/>
      <c r="AC25" s="39"/>
      <c r="AD25" s="2132" t="s">
        <v>3551</v>
      </c>
      <c r="AE25" s="39"/>
      <c r="AF25" s="39"/>
      <c r="AG25" s="39"/>
      <c r="AH25" s="39"/>
      <c r="AI25" s="39"/>
      <c r="AJ25" s="39"/>
      <c r="AK25" s="39"/>
      <c r="AL25" s="39"/>
      <c r="AM25" s="39"/>
      <c r="AN25" s="2132" t="s">
        <v>3550</v>
      </c>
      <c r="AO25" s="2132"/>
      <c r="AP25" s="2132"/>
      <c r="AQ25" s="2132"/>
      <c r="AR25" s="2132"/>
      <c r="AS25" s="2132"/>
      <c r="AT25" s="2134"/>
      <c r="AU25" s="2134"/>
      <c r="AV25" s="2134" t="s">
        <v>3551</v>
      </c>
      <c r="AW25" s="2134"/>
      <c r="AX25" s="2134"/>
      <c r="AY25" s="2134" t="s">
        <v>3551</v>
      </c>
      <c r="AZ25" s="2134" t="s">
        <v>3551</v>
      </c>
      <c r="BA25" s="2134"/>
      <c r="BB25" s="2134"/>
      <c r="BC25" s="2134"/>
      <c r="BD25" s="2134"/>
      <c r="BE25" s="2134"/>
      <c r="BF25" s="19"/>
      <c r="BG25" s="19"/>
      <c r="BH25" s="19"/>
      <c r="BI25" s="19"/>
      <c r="BJ25" s="19"/>
      <c r="BK25" s="19"/>
      <c r="BL25" s="19"/>
      <c r="BM25" s="19"/>
      <c r="BN25" s="19"/>
      <c r="BO25" s="19"/>
      <c r="BP25" s="19"/>
      <c r="BQ25" s="19"/>
      <c r="BR25" s="19"/>
      <c r="BS25" s="19"/>
    </row>
    <row r="26" ht="10.5" customHeight="1">
      <c r="B26" s="2117" t="s">
        <v>7653</v>
      </c>
      <c r="C26" s="2136"/>
      <c r="D26" s="2131"/>
      <c r="E26" s="2131"/>
      <c r="F26" s="2131"/>
      <c r="G26" s="2132"/>
      <c r="H26" s="2132"/>
      <c r="I26" s="2132"/>
      <c r="J26" s="2132"/>
      <c r="K26" s="2132"/>
      <c r="L26" s="2132"/>
      <c r="M26" s="2132"/>
      <c r="N26" s="2132"/>
      <c r="O26" s="2132"/>
      <c r="P26" s="2132"/>
      <c r="Q26" s="2132"/>
      <c r="R26" s="2132"/>
      <c r="S26" s="2132"/>
      <c r="T26" s="2132"/>
      <c r="U26" s="2132"/>
      <c r="V26" s="2132"/>
      <c r="W26" s="2132"/>
      <c r="X26" s="2132"/>
      <c r="Y26" s="2132"/>
      <c r="Z26" s="2132"/>
      <c r="AA26" s="2132"/>
      <c r="AB26" s="2132"/>
      <c r="AC26" s="2132"/>
      <c r="AD26" s="2132"/>
      <c r="AE26" s="2132"/>
      <c r="AF26" s="2132"/>
      <c r="AG26" s="2132"/>
      <c r="AH26" s="2132"/>
      <c r="AI26" s="2132"/>
      <c r="AJ26" s="2132"/>
      <c r="AK26" s="2132"/>
      <c r="AL26" s="2132"/>
      <c r="AM26" s="2132"/>
      <c r="AN26" s="2132"/>
      <c r="AO26" s="2132"/>
      <c r="AP26" s="2132"/>
      <c r="AQ26" s="2132"/>
      <c r="AR26" s="2132"/>
      <c r="AS26" s="2132"/>
      <c r="AT26" s="2134"/>
      <c r="AU26" s="2134"/>
      <c r="AV26" s="2134"/>
      <c r="AW26" s="2134"/>
      <c r="AX26" s="2134"/>
      <c r="AY26" s="2134"/>
      <c r="AZ26" s="2134"/>
      <c r="BA26" s="2134"/>
      <c r="BB26" s="2134"/>
      <c r="BC26" s="2134"/>
      <c r="BD26" s="2134"/>
      <c r="BE26" s="2134"/>
      <c r="BF26" s="2137"/>
      <c r="BG26" s="2137"/>
      <c r="BH26" s="2137"/>
      <c r="BI26" s="2137"/>
      <c r="BJ26" s="2137"/>
      <c r="BK26" s="2137"/>
      <c r="BL26" s="2137"/>
      <c r="BM26" s="2137"/>
      <c r="BN26" s="2137"/>
      <c r="BO26" s="2137"/>
      <c r="BP26" s="2137"/>
      <c r="BQ26" s="2137"/>
      <c r="BR26" s="2137"/>
      <c r="BS26" s="2137"/>
    </row>
    <row r="27">
      <c r="A27" s="1368" t="s">
        <v>3637</v>
      </c>
      <c r="B27" s="2126" t="s">
        <v>7652</v>
      </c>
      <c r="C27" s="2115"/>
      <c r="D27" s="1320"/>
      <c r="E27" s="1320"/>
      <c r="F27" s="2116" t="s">
        <v>3551</v>
      </c>
      <c r="G27" s="677"/>
      <c r="H27" s="677" t="s">
        <v>3551</v>
      </c>
      <c r="I27" s="9"/>
      <c r="J27" s="9"/>
      <c r="K27" s="9"/>
      <c r="L27" s="677" t="s">
        <v>3552</v>
      </c>
      <c r="M27" s="9"/>
      <c r="N27" s="9"/>
      <c r="O27" s="677" t="s">
        <v>3551</v>
      </c>
      <c r="P27" s="9"/>
      <c r="Q27" s="9"/>
      <c r="R27" s="677"/>
      <c r="S27" s="677"/>
      <c r="T27" s="9"/>
      <c r="U27" s="9"/>
      <c r="V27" s="9"/>
      <c r="W27" s="9"/>
      <c r="X27" s="677" t="s">
        <v>3551</v>
      </c>
      <c r="Y27" s="9"/>
      <c r="Z27" s="9"/>
      <c r="AA27" s="9"/>
      <c r="AB27" s="9"/>
      <c r="AC27" s="9"/>
      <c r="AD27" s="677" t="s">
        <v>3551</v>
      </c>
      <c r="AE27" s="9"/>
      <c r="AF27" s="9"/>
      <c r="AG27" s="9"/>
      <c r="AH27" s="9"/>
      <c r="AI27" s="9"/>
      <c r="AJ27" s="677"/>
      <c r="AK27" s="9"/>
      <c r="AL27" s="9"/>
      <c r="AM27" s="9"/>
      <c r="AN27" s="9"/>
      <c r="AO27" s="9"/>
      <c r="AP27" s="9"/>
      <c r="AQ27" s="9"/>
      <c r="AR27" s="9"/>
      <c r="AS27" s="9"/>
      <c r="AT27" s="676"/>
      <c r="AU27" s="676"/>
      <c r="AV27" s="678" t="s">
        <v>3551</v>
      </c>
      <c r="AW27" s="676"/>
      <c r="AX27" s="678" t="s">
        <v>3551</v>
      </c>
      <c r="AY27" s="676"/>
      <c r="AZ27" s="678" t="s">
        <v>3551</v>
      </c>
      <c r="BA27" s="676"/>
      <c r="BB27" s="676"/>
      <c r="BC27" s="676"/>
      <c r="BD27" s="676"/>
      <c r="BE27" s="676"/>
    </row>
    <row r="28" ht="12.0" customHeight="1">
      <c r="B28" s="2128" t="s">
        <v>7653</v>
      </c>
      <c r="C28" s="2118"/>
      <c r="D28" s="2116"/>
      <c r="E28" s="2116"/>
      <c r="F28" s="2116"/>
      <c r="G28" s="677"/>
      <c r="H28" s="677"/>
      <c r="I28" s="677"/>
      <c r="J28" s="677"/>
      <c r="K28" s="677"/>
      <c r="L28" s="677"/>
      <c r="M28" s="677"/>
      <c r="N28" s="677"/>
      <c r="O28" s="677"/>
      <c r="P28" s="677"/>
      <c r="Q28" s="677"/>
      <c r="R28" s="2124" t="s">
        <v>7653</v>
      </c>
      <c r="S28" s="2124" t="s">
        <v>7653</v>
      </c>
      <c r="T28" s="677"/>
      <c r="U28" s="677"/>
      <c r="V28" s="677"/>
      <c r="W28" s="677"/>
      <c r="X28" s="677"/>
      <c r="Y28" s="677"/>
      <c r="Z28" s="677"/>
      <c r="AA28" s="677"/>
      <c r="AB28" s="677"/>
      <c r="AC28" s="677"/>
      <c r="AD28" s="677"/>
      <c r="AE28" s="677"/>
      <c r="AF28" s="677"/>
      <c r="AG28" s="677"/>
      <c r="AH28" s="677"/>
      <c r="AI28" s="677"/>
      <c r="AJ28" s="2124" t="s">
        <v>7653</v>
      </c>
      <c r="AK28" s="677"/>
      <c r="AL28" s="677"/>
      <c r="AM28" s="677"/>
      <c r="AN28" s="677"/>
      <c r="AO28" s="677"/>
      <c r="AP28" s="677"/>
      <c r="AQ28" s="677"/>
      <c r="AR28" s="677"/>
      <c r="AS28" s="677"/>
      <c r="AT28" s="678"/>
      <c r="AU28" s="678"/>
      <c r="AV28" s="678"/>
      <c r="AW28" s="678"/>
      <c r="AX28" s="678"/>
      <c r="AY28" s="678"/>
      <c r="AZ28" s="678"/>
      <c r="BA28" s="678"/>
      <c r="BB28" s="678"/>
      <c r="BC28" s="678"/>
      <c r="BD28" s="678"/>
      <c r="BE28" s="678"/>
      <c r="BF28" s="2121"/>
      <c r="BG28" s="2121"/>
      <c r="BH28" s="2121"/>
      <c r="BI28" s="2121"/>
      <c r="BJ28" s="2121"/>
      <c r="BK28" s="2121"/>
      <c r="BL28" s="2121"/>
      <c r="BM28" s="2121"/>
      <c r="BN28" s="2121"/>
      <c r="BO28" s="2121"/>
      <c r="BP28" s="2121"/>
      <c r="BQ28" s="2121"/>
      <c r="BR28" s="2121"/>
      <c r="BS28" s="2121"/>
    </row>
    <row r="29">
      <c r="A29" s="2113" t="s">
        <v>78</v>
      </c>
      <c r="B29" s="2114" t="s">
        <v>7652</v>
      </c>
      <c r="C29" s="2129"/>
      <c r="D29" s="2130"/>
      <c r="E29" s="2130"/>
      <c r="F29" s="2131" t="s">
        <v>3552</v>
      </c>
      <c r="G29" s="2132"/>
      <c r="H29" s="2132" t="s">
        <v>3552</v>
      </c>
      <c r="I29" s="2132" t="s">
        <v>3552</v>
      </c>
      <c r="J29" s="39"/>
      <c r="K29" s="2132" t="s">
        <v>3552</v>
      </c>
      <c r="L29" s="2132" t="s">
        <v>3553</v>
      </c>
      <c r="M29" s="39"/>
      <c r="N29" s="39"/>
      <c r="O29" s="2132" t="s">
        <v>3552</v>
      </c>
      <c r="P29" s="39"/>
      <c r="Q29" s="2132" t="s">
        <v>3552</v>
      </c>
      <c r="R29" s="2132" t="s">
        <v>3553</v>
      </c>
      <c r="S29" s="2132" t="s">
        <v>3552</v>
      </c>
      <c r="T29" s="2132" t="s">
        <v>3552</v>
      </c>
      <c r="U29" s="2132" t="s">
        <v>3552</v>
      </c>
      <c r="V29" s="39"/>
      <c r="W29" s="39"/>
      <c r="X29" s="2132" t="s">
        <v>3552</v>
      </c>
      <c r="Y29" s="39"/>
      <c r="Z29" s="39"/>
      <c r="AA29" s="39"/>
      <c r="AB29" s="39"/>
      <c r="AC29" s="39"/>
      <c r="AD29" s="2132" t="s">
        <v>3553</v>
      </c>
      <c r="AE29" s="39"/>
      <c r="AF29" s="39"/>
      <c r="AG29" s="39"/>
      <c r="AH29" s="2132" t="s">
        <v>3552</v>
      </c>
      <c r="AI29" s="2132" t="s">
        <v>3552</v>
      </c>
      <c r="AJ29" s="2132" t="s">
        <v>3552</v>
      </c>
      <c r="AK29" s="2132" t="s">
        <v>3553</v>
      </c>
      <c r="AL29" s="39"/>
      <c r="AM29" s="39"/>
      <c r="AN29" s="39"/>
      <c r="AO29" s="39"/>
      <c r="AP29" s="39"/>
      <c r="AQ29" s="2132" t="s">
        <v>3552</v>
      </c>
      <c r="AR29" s="39"/>
      <c r="AS29" s="39"/>
      <c r="AT29" s="2133"/>
      <c r="AU29" s="2133"/>
      <c r="AV29" s="2134" t="s">
        <v>3551</v>
      </c>
      <c r="AW29" s="2134" t="s">
        <v>3554</v>
      </c>
      <c r="AX29" s="2134" t="s">
        <v>3553</v>
      </c>
      <c r="AY29" s="2134" t="s">
        <v>3552</v>
      </c>
      <c r="AZ29" s="2134" t="s">
        <v>3552</v>
      </c>
      <c r="BA29" s="2133"/>
      <c r="BB29" s="2133"/>
      <c r="BC29" s="2133"/>
      <c r="BD29" s="2133"/>
      <c r="BE29" s="2133"/>
      <c r="BF29" s="19"/>
      <c r="BG29" s="19"/>
      <c r="BH29" s="19"/>
      <c r="BI29" s="19"/>
      <c r="BJ29" s="19"/>
      <c r="BK29" s="19"/>
      <c r="BL29" s="19"/>
      <c r="BM29" s="19"/>
      <c r="BN29" s="19"/>
      <c r="BO29" s="19"/>
      <c r="BP29" s="19"/>
      <c r="BQ29" s="19"/>
      <c r="BR29" s="19"/>
      <c r="BS29" s="19"/>
    </row>
    <row r="30" ht="12.0" customHeight="1">
      <c r="B30" s="2117" t="s">
        <v>7653</v>
      </c>
      <c r="C30" s="2136"/>
      <c r="D30" s="2131"/>
      <c r="E30" s="2131"/>
      <c r="F30" s="2131"/>
      <c r="G30" s="2132"/>
      <c r="H30" s="2132"/>
      <c r="I30" s="2132"/>
      <c r="J30" s="2132"/>
      <c r="K30" s="2132"/>
      <c r="L30" s="2132"/>
      <c r="M30" s="2132"/>
      <c r="N30" s="2132"/>
      <c r="O30" s="2132"/>
      <c r="P30" s="2132"/>
      <c r="Q30" s="2132"/>
      <c r="R30" s="2132"/>
      <c r="S30" s="2132"/>
      <c r="T30" s="2132"/>
      <c r="U30" s="2132"/>
      <c r="V30" s="2132"/>
      <c r="W30" s="2132"/>
      <c r="X30" s="2132"/>
      <c r="Y30" s="2132"/>
      <c r="Z30" s="2132"/>
      <c r="AA30" s="2132"/>
      <c r="AB30" s="2132"/>
      <c r="AC30" s="2132"/>
      <c r="AD30" s="2132"/>
      <c r="AE30" s="2132"/>
      <c r="AF30" s="2132"/>
      <c r="AG30" s="2132"/>
      <c r="AH30" s="2132"/>
      <c r="AI30" s="2132"/>
      <c r="AJ30" s="2132"/>
      <c r="AK30" s="2132"/>
      <c r="AL30" s="2132"/>
      <c r="AM30" s="2132"/>
      <c r="AN30" s="2132"/>
      <c r="AO30" s="2132"/>
      <c r="AP30" s="2132"/>
      <c r="AQ30" s="2132"/>
      <c r="AR30" s="2132"/>
      <c r="AS30" s="2132"/>
      <c r="AT30" s="2134"/>
      <c r="AU30" s="2134"/>
      <c r="AV30" s="2134"/>
      <c r="AW30" s="2134"/>
      <c r="AX30" s="2134"/>
      <c r="AY30" s="2134"/>
      <c r="AZ30" s="2134"/>
      <c r="BA30" s="2134"/>
      <c r="BB30" s="2134"/>
      <c r="BC30" s="2134"/>
      <c r="BD30" s="2134"/>
      <c r="BE30" s="2134"/>
      <c r="BF30" s="2137"/>
      <c r="BG30" s="2137"/>
      <c r="BH30" s="2137"/>
      <c r="BI30" s="2137"/>
      <c r="BJ30" s="2137"/>
      <c r="BK30" s="2137"/>
      <c r="BL30" s="2137"/>
      <c r="BM30" s="2137"/>
      <c r="BN30" s="2137"/>
      <c r="BO30" s="2137"/>
      <c r="BP30" s="2137"/>
      <c r="BQ30" s="2137"/>
      <c r="BR30" s="2137"/>
      <c r="BS30" s="2137"/>
    </row>
    <row r="31">
      <c r="A31" s="2125" t="s">
        <v>87</v>
      </c>
      <c r="B31" s="2126" t="s">
        <v>7652</v>
      </c>
      <c r="C31" s="2115"/>
      <c r="D31" s="2116" t="s">
        <v>3552</v>
      </c>
      <c r="E31" s="2116" t="s">
        <v>3552</v>
      </c>
      <c r="F31" s="2116" t="s">
        <v>3553</v>
      </c>
      <c r="G31" s="677"/>
      <c r="H31" s="677" t="s">
        <v>3552</v>
      </c>
      <c r="I31" s="9"/>
      <c r="J31" s="9"/>
      <c r="K31" s="9"/>
      <c r="L31" s="677" t="s">
        <v>3552</v>
      </c>
      <c r="M31" s="677" t="s">
        <v>3552</v>
      </c>
      <c r="N31" s="9"/>
      <c r="O31" s="677" t="s">
        <v>3553</v>
      </c>
      <c r="P31" s="9"/>
      <c r="Q31" s="677" t="s">
        <v>3553</v>
      </c>
      <c r="R31" s="677" t="s">
        <v>3553</v>
      </c>
      <c r="S31" s="677" t="s">
        <v>3553</v>
      </c>
      <c r="T31" s="677" t="s">
        <v>3552</v>
      </c>
      <c r="U31" s="677" t="s">
        <v>3552</v>
      </c>
      <c r="V31" s="9"/>
      <c r="W31" s="9"/>
      <c r="X31" s="677" t="s">
        <v>3552</v>
      </c>
      <c r="Y31" s="9"/>
      <c r="Z31" s="9"/>
      <c r="AA31" s="9"/>
      <c r="AB31" s="9"/>
      <c r="AC31" s="677" t="s">
        <v>3552</v>
      </c>
      <c r="AD31" s="677"/>
      <c r="AE31" s="677" t="s">
        <v>3552</v>
      </c>
      <c r="AF31" s="9"/>
      <c r="AG31" s="9"/>
      <c r="AH31" s="677" t="s">
        <v>3553</v>
      </c>
      <c r="AI31" s="9"/>
      <c r="AJ31" s="677" t="s">
        <v>3552</v>
      </c>
      <c r="AK31" s="677" t="s">
        <v>3554</v>
      </c>
      <c r="AL31" s="9"/>
      <c r="AM31" s="9"/>
      <c r="AN31" s="9"/>
      <c r="AO31" s="677" t="s">
        <v>3552</v>
      </c>
      <c r="AP31" s="677" t="s">
        <v>3552</v>
      </c>
      <c r="AQ31" s="677" t="s">
        <v>3553</v>
      </c>
      <c r="AR31" s="677" t="s">
        <v>3553</v>
      </c>
      <c r="AS31" s="677" t="s">
        <v>3552</v>
      </c>
      <c r="AT31" s="676"/>
      <c r="AU31" s="676"/>
      <c r="AV31" s="678" t="s">
        <v>3552</v>
      </c>
      <c r="AW31" s="678"/>
      <c r="AX31" s="678" t="s">
        <v>3553</v>
      </c>
      <c r="AY31" s="678" t="s">
        <v>3552</v>
      </c>
      <c r="AZ31" s="678" t="s">
        <v>3552</v>
      </c>
      <c r="BA31" s="676"/>
      <c r="BB31" s="678" t="s">
        <v>3552</v>
      </c>
      <c r="BC31" s="676"/>
      <c r="BD31" s="676"/>
      <c r="BE31" s="676"/>
    </row>
    <row r="32" ht="12.75" customHeight="1">
      <c r="B32" s="2128" t="s">
        <v>7653</v>
      </c>
      <c r="C32" s="2118"/>
      <c r="D32" s="2116"/>
      <c r="E32" s="2116"/>
      <c r="F32" s="2116"/>
      <c r="G32" s="677"/>
      <c r="H32" s="677"/>
      <c r="I32" s="677"/>
      <c r="J32" s="677"/>
      <c r="K32" s="677"/>
      <c r="L32" s="677"/>
      <c r="M32" s="677"/>
      <c r="N32" s="677"/>
      <c r="O32" s="677"/>
      <c r="P32" s="677"/>
      <c r="Q32" s="677"/>
      <c r="R32" s="677"/>
      <c r="S32" s="677"/>
      <c r="T32" s="677"/>
      <c r="U32" s="677"/>
      <c r="V32" s="677"/>
      <c r="W32" s="677"/>
      <c r="X32" s="677"/>
      <c r="Y32" s="677"/>
      <c r="Z32" s="677"/>
      <c r="AA32" s="677"/>
      <c r="AB32" s="677"/>
      <c r="AC32" s="677"/>
      <c r="AD32" s="2124" t="s">
        <v>7653</v>
      </c>
      <c r="AE32" s="677"/>
      <c r="AF32" s="677"/>
      <c r="AG32" s="677"/>
      <c r="AH32" s="677"/>
      <c r="AI32" s="677"/>
      <c r="AJ32" s="677"/>
      <c r="AK32" s="677"/>
      <c r="AL32" s="677"/>
      <c r="AM32" s="677"/>
      <c r="AN32" s="677"/>
      <c r="AO32" s="677"/>
      <c r="AP32" s="677"/>
      <c r="AQ32" s="677"/>
      <c r="AR32" s="677"/>
      <c r="AS32" s="677"/>
      <c r="AT32" s="678"/>
      <c r="AU32" s="678"/>
      <c r="AV32" s="678"/>
      <c r="AW32" s="678" t="s">
        <v>7653</v>
      </c>
      <c r="AX32" s="678"/>
      <c r="AY32" s="678"/>
      <c r="AZ32" s="678"/>
      <c r="BA32" s="678"/>
      <c r="BB32" s="678"/>
      <c r="BC32" s="678"/>
      <c r="BD32" s="678"/>
      <c r="BE32" s="678"/>
      <c r="BF32" s="2121"/>
      <c r="BG32" s="2121"/>
      <c r="BH32" s="2121"/>
      <c r="BI32" s="2121"/>
      <c r="BJ32" s="2121"/>
      <c r="BK32" s="2121"/>
      <c r="BL32" s="2121"/>
      <c r="BM32" s="2121"/>
      <c r="BN32" s="2121"/>
      <c r="BO32" s="2121"/>
      <c r="BP32" s="2121"/>
      <c r="BQ32" s="2121"/>
      <c r="BR32" s="2121"/>
      <c r="BS32" s="2121"/>
    </row>
    <row r="33">
      <c r="A33" s="2113" t="s">
        <v>93</v>
      </c>
      <c r="B33" s="2114" t="s">
        <v>7652</v>
      </c>
      <c r="C33" s="2136" t="s">
        <v>3553</v>
      </c>
      <c r="D33" s="2131" t="s">
        <v>3553</v>
      </c>
      <c r="E33" s="2131" t="s">
        <v>3553</v>
      </c>
      <c r="F33" s="2131" t="s">
        <v>3553</v>
      </c>
      <c r="G33" s="2132"/>
      <c r="H33" s="2132" t="s">
        <v>3552</v>
      </c>
      <c r="I33" s="2132" t="s">
        <v>3553</v>
      </c>
      <c r="J33" s="2132"/>
      <c r="K33" s="2132" t="s">
        <v>3553</v>
      </c>
      <c r="L33" s="2132" t="s">
        <v>3553</v>
      </c>
      <c r="M33" s="2132" t="s">
        <v>3553</v>
      </c>
      <c r="N33" s="2132"/>
      <c r="O33" s="2132" t="s">
        <v>3554</v>
      </c>
      <c r="P33" s="2132"/>
      <c r="Q33" s="2132" t="s">
        <v>3554</v>
      </c>
      <c r="R33" s="2132" t="s">
        <v>3553</v>
      </c>
      <c r="S33" s="2132" t="s">
        <v>3553</v>
      </c>
      <c r="T33" s="2132" t="s">
        <v>3553</v>
      </c>
      <c r="U33" s="2132" t="s">
        <v>3553</v>
      </c>
      <c r="V33" s="2132"/>
      <c r="W33" s="2132"/>
      <c r="X33" s="2132" t="s">
        <v>3553</v>
      </c>
      <c r="Y33" s="2132"/>
      <c r="Z33" s="2132"/>
      <c r="AA33" s="2132"/>
      <c r="AB33" s="2132"/>
      <c r="AC33" s="2132" t="s">
        <v>3553</v>
      </c>
      <c r="AD33" s="2132" t="s">
        <v>3553</v>
      </c>
      <c r="AE33" s="2132" t="s">
        <v>3553</v>
      </c>
      <c r="AF33" s="2132"/>
      <c r="AG33" s="2132" t="s">
        <v>3553</v>
      </c>
      <c r="AH33" s="2132" t="s">
        <v>3553</v>
      </c>
      <c r="AI33" s="2132"/>
      <c r="AJ33" s="2132" t="s">
        <v>3553</v>
      </c>
      <c r="AK33" s="2132" t="s">
        <v>3554</v>
      </c>
      <c r="AL33" s="2132"/>
      <c r="AM33" s="2132"/>
      <c r="AN33" s="2132"/>
      <c r="AO33" s="2132" t="s">
        <v>3553</v>
      </c>
      <c r="AP33" s="2132" t="s">
        <v>3553</v>
      </c>
      <c r="AQ33" s="2132" t="s">
        <v>3553</v>
      </c>
      <c r="AR33" s="2132"/>
      <c r="AS33" s="2132"/>
      <c r="AT33" s="2134" t="s">
        <v>3553</v>
      </c>
      <c r="AU33" s="2134" t="s">
        <v>3553</v>
      </c>
      <c r="AV33" s="2134" t="s">
        <v>3553</v>
      </c>
      <c r="AW33" s="2134" t="s">
        <v>3554</v>
      </c>
      <c r="AX33" s="2134"/>
      <c r="AY33" s="2134" t="s">
        <v>3553</v>
      </c>
      <c r="AZ33" s="2134" t="s">
        <v>3553</v>
      </c>
      <c r="BA33" s="2134"/>
      <c r="BB33" s="2134" t="s">
        <v>3553</v>
      </c>
      <c r="BC33" s="2134"/>
      <c r="BD33" s="2134"/>
      <c r="BE33" s="2134"/>
      <c r="BF33" s="19"/>
      <c r="BG33" s="19"/>
      <c r="BH33" s="19"/>
      <c r="BI33" s="19"/>
      <c r="BJ33" s="19"/>
      <c r="BK33" s="19"/>
      <c r="BL33" s="19"/>
      <c r="BM33" s="19"/>
      <c r="BN33" s="19"/>
      <c r="BO33" s="19"/>
      <c r="BP33" s="19"/>
      <c r="BQ33" s="19"/>
      <c r="BR33" s="19"/>
      <c r="BS33" s="19"/>
    </row>
    <row r="34" ht="12.0" customHeight="1">
      <c r="B34" s="2117" t="s">
        <v>7653</v>
      </c>
      <c r="C34" s="2136"/>
      <c r="D34" s="2131"/>
      <c r="E34" s="2131"/>
      <c r="F34" s="2131"/>
      <c r="G34" s="2132"/>
      <c r="H34" s="2132"/>
      <c r="I34" s="2132"/>
      <c r="J34" s="2132"/>
      <c r="K34" s="2132"/>
      <c r="L34" s="2132"/>
      <c r="M34" s="2132"/>
      <c r="N34" s="2132"/>
      <c r="O34" s="2132"/>
      <c r="P34" s="2132"/>
      <c r="Q34" s="2132"/>
      <c r="R34" s="2132"/>
      <c r="S34" s="2132"/>
      <c r="T34" s="2132"/>
      <c r="U34" s="2132"/>
      <c r="V34" s="2132"/>
      <c r="W34" s="2132"/>
      <c r="X34" s="2132"/>
      <c r="Y34" s="2132"/>
      <c r="Z34" s="2132"/>
      <c r="AA34" s="2132"/>
      <c r="AB34" s="2132"/>
      <c r="AC34" s="2132"/>
      <c r="AD34" s="2132"/>
      <c r="AE34" s="2132"/>
      <c r="AF34" s="2132"/>
      <c r="AG34" s="2132"/>
      <c r="AH34" s="2132"/>
      <c r="AI34" s="2132"/>
      <c r="AJ34" s="2132"/>
      <c r="AK34" s="2132"/>
      <c r="AL34" s="2132"/>
      <c r="AM34" s="2132"/>
      <c r="AN34" s="2132"/>
      <c r="AO34" s="2132"/>
      <c r="AP34" s="2132"/>
      <c r="AQ34" s="2132"/>
      <c r="AR34" s="2132"/>
      <c r="AS34" s="2132"/>
      <c r="AT34" s="2134"/>
      <c r="AU34" s="2134"/>
      <c r="AV34" s="2134"/>
      <c r="AW34" s="2134"/>
      <c r="AX34" s="2134"/>
      <c r="AY34" s="2134"/>
      <c r="AZ34" s="2134"/>
      <c r="BA34" s="2134"/>
      <c r="BB34" s="2134"/>
      <c r="BC34" s="2134"/>
      <c r="BD34" s="2134"/>
      <c r="BE34" s="2134"/>
      <c r="BF34" s="2137"/>
      <c r="BG34" s="2137"/>
      <c r="BH34" s="2137"/>
      <c r="BI34" s="2137"/>
      <c r="BJ34" s="2137"/>
      <c r="BK34" s="2137"/>
      <c r="BL34" s="2137"/>
      <c r="BM34" s="2137"/>
      <c r="BN34" s="2137"/>
      <c r="BO34" s="2137"/>
      <c r="BP34" s="2137"/>
      <c r="BQ34" s="2137"/>
      <c r="BR34" s="2137"/>
      <c r="BS34" s="2137"/>
    </row>
    <row r="35">
      <c r="A35" s="1792" t="s">
        <v>105</v>
      </c>
      <c r="B35" s="2126" t="s">
        <v>7652</v>
      </c>
      <c r="C35" s="2115"/>
      <c r="D35" s="2116" t="s">
        <v>3551</v>
      </c>
      <c r="E35" s="2116" t="s">
        <v>3551</v>
      </c>
      <c r="F35" s="2116" t="s">
        <v>3551</v>
      </c>
      <c r="G35" s="677"/>
      <c r="H35" s="677" t="s">
        <v>3551</v>
      </c>
      <c r="I35" s="677" t="s">
        <v>3551</v>
      </c>
      <c r="J35" s="9"/>
      <c r="K35" s="9"/>
      <c r="L35" s="9"/>
      <c r="M35" s="677" t="s">
        <v>3551</v>
      </c>
      <c r="N35" s="9"/>
      <c r="O35" s="677" t="s">
        <v>3551</v>
      </c>
      <c r="P35" s="9"/>
      <c r="Q35" s="677" t="s">
        <v>3552</v>
      </c>
      <c r="R35" s="677" t="s">
        <v>3551</v>
      </c>
      <c r="S35" s="677" t="s">
        <v>3551</v>
      </c>
      <c r="T35" s="677" t="s">
        <v>3551</v>
      </c>
      <c r="U35" s="677" t="s">
        <v>3551</v>
      </c>
      <c r="V35" s="9"/>
      <c r="W35" s="9"/>
      <c r="X35" s="677" t="s">
        <v>3551</v>
      </c>
      <c r="Y35" s="677" t="s">
        <v>3551</v>
      </c>
      <c r="Z35" s="9"/>
      <c r="AA35" s="9"/>
      <c r="AB35" s="9"/>
      <c r="AC35" s="9"/>
      <c r="AD35" s="677" t="s">
        <v>3551</v>
      </c>
      <c r="AE35" s="9"/>
      <c r="AF35" s="9"/>
      <c r="AG35" s="9"/>
      <c r="AH35" s="9"/>
      <c r="AI35" s="9"/>
      <c r="AJ35" s="677" t="s">
        <v>3552</v>
      </c>
      <c r="AK35" s="677" t="s">
        <v>3551</v>
      </c>
      <c r="AL35" s="9"/>
      <c r="AM35" s="9"/>
      <c r="AN35" s="9"/>
      <c r="AO35" s="677" t="s">
        <v>3550</v>
      </c>
      <c r="AP35" s="9"/>
      <c r="AQ35" s="9"/>
      <c r="AR35" s="9"/>
      <c r="AS35" s="9"/>
      <c r="AT35" s="676"/>
      <c r="AU35" s="676"/>
      <c r="AV35" s="678" t="s">
        <v>3551</v>
      </c>
      <c r="AW35" s="678" t="s">
        <v>3551</v>
      </c>
      <c r="AX35" s="678" t="s">
        <v>3551</v>
      </c>
      <c r="AY35" s="678" t="s">
        <v>3551</v>
      </c>
      <c r="AZ35" s="678" t="s">
        <v>3550</v>
      </c>
      <c r="BA35" s="676"/>
      <c r="BB35" s="676"/>
      <c r="BC35" s="676"/>
      <c r="BD35" s="676"/>
      <c r="BE35" s="676"/>
    </row>
    <row r="36" ht="12.0" customHeight="1">
      <c r="B36" s="2128" t="s">
        <v>7653</v>
      </c>
      <c r="C36" s="2118"/>
      <c r="D36" s="2116"/>
      <c r="E36" s="2116"/>
      <c r="F36" s="2116"/>
      <c r="G36" s="677"/>
      <c r="H36" s="677"/>
      <c r="I36" s="677"/>
      <c r="J36" s="677"/>
      <c r="K36" s="677"/>
      <c r="L36" s="677"/>
      <c r="M36" s="677"/>
      <c r="N36" s="677"/>
      <c r="O36" s="677"/>
      <c r="P36" s="677"/>
      <c r="Q36" s="677"/>
      <c r="R36" s="677"/>
      <c r="S36" s="677"/>
      <c r="T36" s="677"/>
      <c r="U36" s="677"/>
      <c r="V36" s="677"/>
      <c r="W36" s="677"/>
      <c r="X36" s="677"/>
      <c r="Y36" s="677"/>
      <c r="Z36" s="677"/>
      <c r="AA36" s="677"/>
      <c r="AB36" s="677"/>
      <c r="AC36" s="677"/>
      <c r="AD36" s="677"/>
      <c r="AE36" s="677"/>
      <c r="AF36" s="677"/>
      <c r="AG36" s="677"/>
      <c r="AH36" s="677"/>
      <c r="AI36" s="677"/>
      <c r="AJ36" s="677"/>
      <c r="AK36" s="677"/>
      <c r="AL36" s="677"/>
      <c r="AM36" s="677"/>
      <c r="AN36" s="677"/>
      <c r="AO36" s="677"/>
      <c r="AP36" s="677"/>
      <c r="AQ36" s="677"/>
      <c r="AR36" s="677"/>
      <c r="AS36" s="677"/>
      <c r="AT36" s="678"/>
      <c r="AU36" s="678"/>
      <c r="AV36" s="678"/>
      <c r="AW36" s="678"/>
      <c r="AX36" s="678"/>
      <c r="AY36" s="678"/>
      <c r="AZ36" s="678"/>
      <c r="BA36" s="678"/>
      <c r="BB36" s="678"/>
      <c r="BC36" s="678"/>
      <c r="BD36" s="678"/>
      <c r="BE36" s="678"/>
      <c r="BF36" s="2121"/>
      <c r="BG36" s="2121"/>
      <c r="BH36" s="2121"/>
      <c r="BI36" s="2121"/>
      <c r="BJ36" s="2121"/>
      <c r="BK36" s="2121"/>
      <c r="BL36" s="2121"/>
      <c r="BM36" s="2121"/>
      <c r="BN36" s="2121"/>
      <c r="BO36" s="2121"/>
      <c r="BP36" s="2121"/>
      <c r="BQ36" s="2121"/>
      <c r="BR36" s="2121"/>
      <c r="BS36" s="2121"/>
    </row>
    <row r="37">
      <c r="A37" s="2110" t="s">
        <v>107</v>
      </c>
      <c r="B37" s="2110"/>
      <c r="C37" s="2111"/>
      <c r="D37" s="2112"/>
      <c r="E37" s="2112"/>
      <c r="F37" s="2112"/>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667"/>
      <c r="AU37" s="667"/>
      <c r="AV37" s="667"/>
      <c r="AW37" s="667"/>
      <c r="AX37" s="667"/>
      <c r="AY37" s="667"/>
      <c r="AZ37" s="667"/>
      <c r="BA37" s="667"/>
      <c r="BB37" s="667"/>
      <c r="BC37" s="667"/>
      <c r="BD37" s="667"/>
      <c r="BE37" s="667"/>
    </row>
    <row r="38">
      <c r="A38" s="2113" t="s">
        <v>108</v>
      </c>
      <c r="B38" s="2113"/>
      <c r="C38" s="2115"/>
      <c r="D38" s="2116" t="s">
        <v>3553</v>
      </c>
      <c r="E38" s="1320"/>
      <c r="F38" s="2116" t="s">
        <v>3552</v>
      </c>
      <c r="G38" s="677"/>
      <c r="H38" s="677" t="s">
        <v>3552</v>
      </c>
      <c r="I38" s="677" t="s">
        <v>3552</v>
      </c>
      <c r="J38" s="9"/>
      <c r="K38" s="9"/>
      <c r="L38" s="677" t="s">
        <v>3553</v>
      </c>
      <c r="M38" s="677" t="s">
        <v>3552</v>
      </c>
      <c r="N38" s="9"/>
      <c r="O38" s="9"/>
      <c r="P38" s="677"/>
      <c r="Q38" s="677" t="s">
        <v>3552</v>
      </c>
      <c r="R38" s="677" t="s">
        <v>3552</v>
      </c>
      <c r="S38" s="9"/>
      <c r="T38" s="677" t="s">
        <v>3552</v>
      </c>
      <c r="U38" s="9"/>
      <c r="V38" s="9"/>
      <c r="W38" s="9"/>
      <c r="X38" s="677" t="s">
        <v>3552</v>
      </c>
      <c r="Y38" s="9"/>
      <c r="Z38" s="677" t="s">
        <v>3552</v>
      </c>
      <c r="AA38" s="9"/>
      <c r="AB38" s="9"/>
      <c r="AC38" s="9"/>
      <c r="AD38" s="677" t="s">
        <v>3551</v>
      </c>
      <c r="AE38" s="9"/>
      <c r="AF38" s="9"/>
      <c r="AG38" s="9"/>
      <c r="AH38" s="677" t="s">
        <v>3553</v>
      </c>
      <c r="AI38" s="9"/>
      <c r="AJ38" s="9"/>
      <c r="AK38" s="677" t="s">
        <v>3551</v>
      </c>
      <c r="AL38" s="9"/>
      <c r="AM38" s="9"/>
      <c r="AN38" s="9"/>
      <c r="AO38" s="677" t="s">
        <v>3552</v>
      </c>
      <c r="AP38" s="9"/>
      <c r="AQ38" s="677" t="s">
        <v>3551</v>
      </c>
      <c r="AR38" s="9"/>
      <c r="AS38" s="677" t="s">
        <v>3552</v>
      </c>
      <c r="AT38" s="676"/>
      <c r="AU38" s="678" t="s">
        <v>3551</v>
      </c>
      <c r="AV38" s="678" t="s">
        <v>3552</v>
      </c>
      <c r="AW38" s="678" t="s">
        <v>3551</v>
      </c>
      <c r="AX38" s="678" t="s">
        <v>3553</v>
      </c>
      <c r="AY38" s="678" t="s">
        <v>3552</v>
      </c>
      <c r="AZ38" s="678" t="s">
        <v>3552</v>
      </c>
      <c r="BA38" s="676"/>
      <c r="BB38" s="678" t="s">
        <v>3552</v>
      </c>
      <c r="BC38" s="676"/>
      <c r="BD38" s="676"/>
      <c r="BE38" s="676"/>
    </row>
    <row r="39">
      <c r="A39" s="2113"/>
      <c r="B39" s="2113"/>
      <c r="C39" s="2115"/>
      <c r="D39" s="2116"/>
      <c r="E39" s="1320"/>
      <c r="F39" s="2116"/>
      <c r="G39" s="677"/>
      <c r="H39" s="677"/>
      <c r="I39" s="677"/>
      <c r="J39" s="9"/>
      <c r="K39" s="9"/>
      <c r="L39" s="677"/>
      <c r="M39" s="677"/>
      <c r="N39" s="9"/>
      <c r="O39" s="9"/>
      <c r="P39" s="677"/>
      <c r="Q39" s="677"/>
      <c r="R39" s="677"/>
      <c r="S39" s="9"/>
      <c r="T39" s="677"/>
      <c r="U39" s="9"/>
      <c r="V39" s="9"/>
      <c r="W39" s="9"/>
      <c r="X39" s="677"/>
      <c r="Y39" s="9"/>
      <c r="Z39" s="677"/>
      <c r="AA39" s="9"/>
      <c r="AB39" s="9"/>
      <c r="AC39" s="9"/>
      <c r="AD39" s="677"/>
      <c r="AE39" s="9"/>
      <c r="AF39" s="9"/>
      <c r="AG39" s="9"/>
      <c r="AH39" s="677"/>
      <c r="AI39" s="9"/>
      <c r="AJ39" s="9"/>
      <c r="AK39" s="677"/>
      <c r="AL39" s="9"/>
      <c r="AM39" s="9"/>
      <c r="AN39" s="9"/>
      <c r="AO39" s="677"/>
      <c r="AP39" s="9"/>
      <c r="AQ39" s="677"/>
      <c r="AR39" s="9"/>
      <c r="AS39" s="677"/>
      <c r="AT39" s="676"/>
      <c r="AU39" s="678"/>
      <c r="AV39" s="678"/>
      <c r="AW39" s="678"/>
      <c r="AX39" s="678"/>
      <c r="AY39" s="678"/>
      <c r="AZ39" s="678"/>
      <c r="BA39" s="676"/>
      <c r="BB39" s="678"/>
      <c r="BC39" s="676"/>
      <c r="BD39" s="676"/>
      <c r="BE39" s="676"/>
    </row>
    <row r="40">
      <c r="A40" s="2110" t="s">
        <v>109</v>
      </c>
      <c r="B40" s="2110"/>
      <c r="C40" s="2111"/>
      <c r="D40" s="2112"/>
      <c r="E40" s="2112"/>
      <c r="F40" s="2112"/>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667"/>
      <c r="AU40" s="667"/>
      <c r="AV40" s="667"/>
      <c r="AW40" s="667"/>
      <c r="AX40" s="667"/>
      <c r="AY40" s="667"/>
      <c r="AZ40" s="667"/>
      <c r="BA40" s="667"/>
      <c r="BB40" s="667"/>
      <c r="BC40" s="667"/>
      <c r="BD40" s="667"/>
      <c r="BE40" s="667"/>
    </row>
    <row r="41">
      <c r="A41" s="2113" t="s">
        <v>110</v>
      </c>
      <c r="B41" s="2113"/>
      <c r="C41" s="2115"/>
      <c r="D41" s="2116" t="s">
        <v>3552</v>
      </c>
      <c r="E41" s="1320"/>
      <c r="F41" s="2116" t="s">
        <v>3553</v>
      </c>
      <c r="G41" s="677"/>
      <c r="H41" s="677" t="s">
        <v>3552</v>
      </c>
      <c r="I41" s="677" t="s">
        <v>3552</v>
      </c>
      <c r="J41" s="677" t="s">
        <v>3553</v>
      </c>
      <c r="K41" s="677" t="s">
        <v>3553</v>
      </c>
      <c r="L41" s="677" t="s">
        <v>3553</v>
      </c>
      <c r="M41" s="677" t="s">
        <v>3552</v>
      </c>
      <c r="N41" s="677" t="s">
        <v>3552</v>
      </c>
      <c r="O41" s="677" t="s">
        <v>3551</v>
      </c>
      <c r="P41" s="9"/>
      <c r="Q41" s="677" t="s">
        <v>3553</v>
      </c>
      <c r="R41" s="677" t="s">
        <v>3553</v>
      </c>
      <c r="S41" s="677" t="s">
        <v>3553</v>
      </c>
      <c r="T41" s="677" t="s">
        <v>3552</v>
      </c>
      <c r="U41" s="677" t="s">
        <v>3553</v>
      </c>
      <c r="V41" s="9"/>
      <c r="W41" s="9"/>
      <c r="X41" s="677" t="s">
        <v>3552</v>
      </c>
      <c r="Y41" s="9"/>
      <c r="Z41" s="9"/>
      <c r="AA41" s="693"/>
      <c r="AB41" s="9"/>
      <c r="AC41" s="677" t="s">
        <v>3552</v>
      </c>
      <c r="AD41" s="677" t="s">
        <v>3553</v>
      </c>
      <c r="AE41" s="677" t="s">
        <v>3553</v>
      </c>
      <c r="AF41" s="9"/>
      <c r="AG41" s="677" t="s">
        <v>3553</v>
      </c>
      <c r="AH41" s="9"/>
      <c r="AI41" s="677" t="s">
        <v>3552</v>
      </c>
      <c r="AJ41" s="677" t="s">
        <v>3552</v>
      </c>
      <c r="AK41" s="677" t="s">
        <v>3552</v>
      </c>
      <c r="AL41" s="9"/>
      <c r="AM41" s="9"/>
      <c r="AN41" s="677" t="s">
        <v>3553</v>
      </c>
      <c r="AO41" s="677"/>
      <c r="AP41" s="677" t="s">
        <v>3553</v>
      </c>
      <c r="AQ41" s="677" t="s">
        <v>3552</v>
      </c>
      <c r="AR41" s="677"/>
      <c r="AS41" s="677" t="s">
        <v>3552</v>
      </c>
      <c r="AT41" s="678" t="s">
        <v>3554</v>
      </c>
      <c r="AU41" s="678" t="s">
        <v>3552</v>
      </c>
      <c r="AV41" s="678" t="s">
        <v>3552</v>
      </c>
      <c r="AW41" s="678"/>
      <c r="AX41" s="678"/>
      <c r="AY41" s="678" t="s">
        <v>3552</v>
      </c>
      <c r="AZ41" s="678" t="s">
        <v>3552</v>
      </c>
      <c r="BA41" s="678" t="s">
        <v>3552</v>
      </c>
      <c r="BB41" s="678"/>
      <c r="BC41" s="678"/>
      <c r="BD41" s="678"/>
      <c r="BE41" s="678"/>
    </row>
    <row r="42">
      <c r="A42" s="2113"/>
      <c r="B42" s="2113"/>
      <c r="C42" s="2115"/>
      <c r="D42" s="2116"/>
      <c r="E42" s="1320"/>
      <c r="F42" s="2116"/>
      <c r="G42" s="677"/>
      <c r="H42" s="677"/>
      <c r="I42" s="677"/>
      <c r="J42" s="677"/>
      <c r="K42" s="677"/>
      <c r="L42" s="677"/>
      <c r="M42" s="677"/>
      <c r="N42" s="677"/>
      <c r="O42" s="677"/>
      <c r="P42" s="9"/>
      <c r="Q42" s="677"/>
      <c r="R42" s="677"/>
      <c r="S42" s="677"/>
      <c r="T42" s="677"/>
      <c r="U42" s="677"/>
      <c r="V42" s="9"/>
      <c r="W42" s="9"/>
      <c r="X42" s="677"/>
      <c r="Y42" s="9"/>
      <c r="Z42" s="9"/>
      <c r="AA42" s="693"/>
      <c r="AB42" s="9"/>
      <c r="AC42" s="677"/>
      <c r="AD42" s="677"/>
      <c r="AE42" s="677"/>
      <c r="AF42" s="9"/>
      <c r="AG42" s="677"/>
      <c r="AH42" s="9"/>
      <c r="AI42" s="677"/>
      <c r="AJ42" s="677"/>
      <c r="AK42" s="677"/>
      <c r="AL42" s="9"/>
      <c r="AM42" s="9"/>
      <c r="AN42" s="677"/>
      <c r="AO42" s="677"/>
      <c r="AP42" s="677"/>
      <c r="AQ42" s="677"/>
      <c r="AR42" s="677"/>
      <c r="AS42" s="677"/>
      <c r="AT42" s="678"/>
      <c r="AU42" s="678"/>
      <c r="AV42" s="678"/>
      <c r="AW42" s="678"/>
      <c r="AX42" s="678"/>
      <c r="AY42" s="678"/>
      <c r="AZ42" s="678"/>
      <c r="BA42" s="678"/>
      <c r="BB42" s="678"/>
      <c r="BC42" s="678"/>
      <c r="BD42" s="678"/>
      <c r="BE42" s="678"/>
    </row>
    <row r="43">
      <c r="A43" s="2110" t="s">
        <v>128</v>
      </c>
      <c r="B43" s="2110"/>
      <c r="C43" s="2111"/>
      <c r="D43" s="2112"/>
      <c r="E43" s="2112"/>
      <c r="F43" s="2112"/>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667"/>
      <c r="AU43" s="667"/>
      <c r="AV43" s="667"/>
      <c r="AW43" s="667"/>
      <c r="AX43" s="667"/>
      <c r="AY43" s="667"/>
      <c r="AZ43" s="667"/>
      <c r="BA43" s="667"/>
      <c r="BB43" s="667"/>
      <c r="BC43" s="667"/>
      <c r="BD43" s="667"/>
      <c r="BE43" s="667"/>
    </row>
    <row r="44">
      <c r="A44" s="2113" t="s">
        <v>129</v>
      </c>
      <c r="B44" s="2113"/>
      <c r="C44" s="2115"/>
      <c r="D44" s="1320"/>
      <c r="E44" s="1320"/>
      <c r="F44" s="2116" t="s">
        <v>3551</v>
      </c>
      <c r="G44" s="677"/>
      <c r="H44" s="677" t="s">
        <v>3552</v>
      </c>
      <c r="I44" s="677" t="s">
        <v>3551</v>
      </c>
      <c r="J44" s="9"/>
      <c r="K44" s="9"/>
      <c r="L44" s="677" t="s">
        <v>3552</v>
      </c>
      <c r="M44" s="677" t="s">
        <v>3551</v>
      </c>
      <c r="N44" s="9"/>
      <c r="O44" s="9"/>
      <c r="P44" s="9"/>
      <c r="Q44" s="9"/>
      <c r="R44" s="677" t="s">
        <v>3551</v>
      </c>
      <c r="S44" s="9"/>
      <c r="T44" s="677" t="s">
        <v>3551</v>
      </c>
      <c r="U44" s="9"/>
      <c r="V44" s="9"/>
      <c r="W44" s="9"/>
      <c r="X44" s="677" t="s">
        <v>3551</v>
      </c>
      <c r="Y44" s="677" t="s">
        <v>3549</v>
      </c>
      <c r="Z44" s="677" t="s">
        <v>3550</v>
      </c>
      <c r="AA44" s="9"/>
      <c r="AB44" s="9"/>
      <c r="AC44" s="9"/>
      <c r="AD44" s="677" t="s">
        <v>3550</v>
      </c>
      <c r="AE44" s="9"/>
      <c r="AF44" s="9"/>
      <c r="AG44" s="9"/>
      <c r="AH44" s="9"/>
      <c r="AI44" s="9"/>
      <c r="AJ44" s="9"/>
      <c r="AK44" s="677" t="s">
        <v>3549</v>
      </c>
      <c r="AL44" s="9"/>
      <c r="AM44" s="9"/>
      <c r="AN44" s="9"/>
      <c r="AO44" s="9"/>
      <c r="AP44" s="9"/>
      <c r="AQ44" s="677" t="s">
        <v>3551</v>
      </c>
      <c r="AR44" s="9"/>
      <c r="AS44" s="9"/>
      <c r="AT44" s="676"/>
      <c r="AU44" s="676"/>
      <c r="AV44" s="678" t="s">
        <v>3551</v>
      </c>
      <c r="AW44" s="678" t="s">
        <v>3549</v>
      </c>
      <c r="AX44" s="676"/>
      <c r="AY44" s="676"/>
      <c r="AZ44" s="678" t="s">
        <v>3551</v>
      </c>
      <c r="BA44" s="676"/>
      <c r="BB44" s="676"/>
      <c r="BC44" s="676"/>
      <c r="BD44" s="676"/>
      <c r="BE44" s="676"/>
    </row>
    <row r="45">
      <c r="A45" s="2113"/>
      <c r="B45" s="2113"/>
      <c r="C45" s="2115"/>
      <c r="D45" s="1320"/>
      <c r="E45" s="1320"/>
      <c r="F45" s="2116"/>
      <c r="G45" s="677"/>
      <c r="H45" s="677"/>
      <c r="I45" s="677"/>
      <c r="J45" s="9"/>
      <c r="K45" s="9"/>
      <c r="L45" s="677"/>
      <c r="M45" s="677"/>
      <c r="N45" s="9"/>
      <c r="O45" s="9"/>
      <c r="P45" s="9"/>
      <c r="Q45" s="9"/>
      <c r="R45" s="677"/>
      <c r="S45" s="9"/>
      <c r="T45" s="677"/>
      <c r="U45" s="9"/>
      <c r="V45" s="9"/>
      <c r="W45" s="9"/>
      <c r="X45" s="677"/>
      <c r="Y45" s="677"/>
      <c r="Z45" s="677"/>
      <c r="AA45" s="9"/>
      <c r="AB45" s="9"/>
      <c r="AC45" s="9"/>
      <c r="AD45" s="677"/>
      <c r="AE45" s="9"/>
      <c r="AF45" s="9"/>
      <c r="AG45" s="9"/>
      <c r="AH45" s="9"/>
      <c r="AI45" s="9"/>
      <c r="AJ45" s="9"/>
      <c r="AK45" s="677"/>
      <c r="AL45" s="9"/>
      <c r="AM45" s="9"/>
      <c r="AN45" s="9"/>
      <c r="AO45" s="9"/>
      <c r="AP45" s="9"/>
      <c r="AQ45" s="677"/>
      <c r="AR45" s="9"/>
      <c r="AS45" s="9"/>
      <c r="AT45" s="676"/>
      <c r="AU45" s="676"/>
      <c r="AV45" s="678"/>
      <c r="AW45" s="678"/>
      <c r="AX45" s="676"/>
      <c r="AY45" s="676"/>
      <c r="AZ45" s="678"/>
      <c r="BA45" s="676"/>
      <c r="BB45" s="676"/>
      <c r="BC45" s="676"/>
      <c r="BD45" s="676"/>
      <c r="BE45" s="676"/>
    </row>
    <row r="46">
      <c r="A46" s="2110" t="s">
        <v>130</v>
      </c>
      <c r="B46" s="2110"/>
      <c r="C46" s="2111"/>
      <c r="D46" s="2112"/>
      <c r="E46" s="2112"/>
      <c r="F46" s="2112"/>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667"/>
      <c r="AU46" s="667"/>
      <c r="AV46" s="667"/>
      <c r="AW46" s="667"/>
      <c r="AX46" s="667"/>
      <c r="AY46" s="667"/>
      <c r="AZ46" s="667"/>
      <c r="BA46" s="667"/>
      <c r="BB46" s="667"/>
      <c r="BC46" s="667"/>
      <c r="BD46" s="667"/>
      <c r="BE46" s="667"/>
    </row>
    <row r="47">
      <c r="A47" s="1791" t="s">
        <v>131</v>
      </c>
      <c r="B47" s="1791"/>
      <c r="C47" s="2118"/>
      <c r="D47" s="2116"/>
      <c r="E47" s="2116"/>
      <c r="F47" s="2116" t="s">
        <v>3551</v>
      </c>
      <c r="G47" s="677"/>
      <c r="H47" s="677" t="s">
        <v>3552</v>
      </c>
      <c r="I47" s="677"/>
      <c r="J47" s="677" t="s">
        <v>3551</v>
      </c>
      <c r="K47" s="677"/>
      <c r="L47" s="677" t="s">
        <v>3552</v>
      </c>
      <c r="M47" s="677"/>
      <c r="N47" s="677" t="s">
        <v>3551</v>
      </c>
      <c r="O47" s="677"/>
      <c r="P47" s="677"/>
      <c r="Q47" s="677"/>
      <c r="R47" s="677" t="s">
        <v>3552</v>
      </c>
      <c r="S47" s="677"/>
      <c r="T47" s="677"/>
      <c r="U47" s="677"/>
      <c r="V47" s="677"/>
      <c r="W47" s="677"/>
      <c r="X47" s="677"/>
      <c r="Y47" s="677"/>
      <c r="Z47" s="677"/>
      <c r="AA47" s="677"/>
      <c r="AB47" s="677"/>
      <c r="AC47" s="677"/>
      <c r="AD47" s="677" t="s">
        <v>3551</v>
      </c>
      <c r="AE47" s="677"/>
      <c r="AF47" s="677"/>
      <c r="AG47" s="677" t="s">
        <v>3553</v>
      </c>
      <c r="AH47" s="677"/>
      <c r="AI47" s="677"/>
      <c r="AJ47" s="677"/>
      <c r="AK47" s="677" t="s">
        <v>3551</v>
      </c>
      <c r="AL47" s="677" t="s">
        <v>3553</v>
      </c>
      <c r="AM47" s="677"/>
      <c r="AN47" s="677"/>
      <c r="AO47" s="677"/>
      <c r="AP47" s="677"/>
      <c r="AQ47" s="677" t="s">
        <v>3550</v>
      </c>
      <c r="AR47" s="677"/>
      <c r="AS47" s="677"/>
      <c r="AT47" s="678"/>
      <c r="AU47" s="678" t="s">
        <v>3551</v>
      </c>
      <c r="AV47" s="678" t="s">
        <v>3551</v>
      </c>
      <c r="AW47" s="678" t="s">
        <v>3551</v>
      </c>
      <c r="AX47" s="678"/>
      <c r="AY47" s="678" t="s">
        <v>3551</v>
      </c>
      <c r="AZ47" s="678" t="s">
        <v>3551</v>
      </c>
      <c r="BA47" s="678" t="s">
        <v>3552</v>
      </c>
      <c r="BB47" s="678"/>
      <c r="BC47" s="678" t="s">
        <v>3552</v>
      </c>
      <c r="BD47" s="678"/>
      <c r="BE47" s="678"/>
    </row>
    <row r="48">
      <c r="A48" s="1791"/>
      <c r="B48" s="1791"/>
      <c r="C48" s="2118"/>
      <c r="D48" s="2116"/>
      <c r="E48" s="2116"/>
      <c r="F48" s="2116"/>
      <c r="G48" s="677"/>
      <c r="H48" s="677"/>
      <c r="I48" s="677"/>
      <c r="J48" s="677"/>
      <c r="K48" s="677"/>
      <c r="L48" s="677"/>
      <c r="M48" s="677"/>
      <c r="N48" s="677"/>
      <c r="O48" s="677"/>
      <c r="P48" s="677"/>
      <c r="Q48" s="677"/>
      <c r="R48" s="677"/>
      <c r="S48" s="677"/>
      <c r="T48" s="677"/>
      <c r="U48" s="677"/>
      <c r="V48" s="677"/>
      <c r="W48" s="677"/>
      <c r="X48" s="677"/>
      <c r="Y48" s="677"/>
      <c r="Z48" s="677"/>
      <c r="AA48" s="677"/>
      <c r="AB48" s="677"/>
      <c r="AC48" s="677"/>
      <c r="AD48" s="677"/>
      <c r="AE48" s="677"/>
      <c r="AF48" s="677"/>
      <c r="AG48" s="677"/>
      <c r="AH48" s="677"/>
      <c r="AI48" s="677"/>
      <c r="AJ48" s="677"/>
      <c r="AK48" s="677"/>
      <c r="AL48" s="677"/>
      <c r="AM48" s="677"/>
      <c r="AN48" s="677"/>
      <c r="AO48" s="677"/>
      <c r="AP48" s="677"/>
      <c r="AQ48" s="677"/>
      <c r="AR48" s="677"/>
      <c r="AS48" s="677"/>
      <c r="AT48" s="678"/>
      <c r="AU48" s="678"/>
      <c r="AV48" s="678"/>
      <c r="AW48" s="678"/>
      <c r="AX48" s="678"/>
      <c r="AY48" s="678"/>
      <c r="AZ48" s="678"/>
      <c r="BA48" s="678"/>
      <c r="BB48" s="678"/>
      <c r="BC48" s="678"/>
      <c r="BD48" s="678"/>
      <c r="BE48" s="678"/>
    </row>
    <row r="49">
      <c r="A49" s="2138" t="s">
        <v>3638</v>
      </c>
      <c r="B49" s="2138"/>
      <c r="C49" s="2115"/>
      <c r="D49" s="2116" t="s">
        <v>3552</v>
      </c>
      <c r="E49" s="2116" t="s">
        <v>3552</v>
      </c>
      <c r="F49" s="2116" t="s">
        <v>3553</v>
      </c>
      <c r="G49" s="677"/>
      <c r="H49" s="677" t="s">
        <v>3551</v>
      </c>
      <c r="I49" s="677" t="s">
        <v>3552</v>
      </c>
      <c r="J49" s="9"/>
      <c r="K49" s="9"/>
      <c r="L49" s="677" t="s">
        <v>3553</v>
      </c>
      <c r="M49" s="677" t="s">
        <v>3552</v>
      </c>
      <c r="N49" s="677" t="s">
        <v>3551</v>
      </c>
      <c r="O49" s="9"/>
      <c r="P49" s="677"/>
      <c r="Q49" s="9"/>
      <c r="R49" s="677" t="s">
        <v>3552</v>
      </c>
      <c r="S49" s="9"/>
      <c r="T49" s="677" t="s">
        <v>3552</v>
      </c>
      <c r="U49" s="677" t="s">
        <v>3552</v>
      </c>
      <c r="V49" s="9"/>
      <c r="W49" s="9"/>
      <c r="X49" s="677" t="s">
        <v>3552</v>
      </c>
      <c r="Y49" s="9"/>
      <c r="Z49" s="9"/>
      <c r="AA49" s="9"/>
      <c r="AB49" s="9"/>
      <c r="AC49" s="9"/>
      <c r="AD49" s="677" t="s">
        <v>3552</v>
      </c>
      <c r="AE49" s="9"/>
      <c r="AF49" s="677" t="s">
        <v>3552</v>
      </c>
      <c r="AG49" s="677" t="s">
        <v>3552</v>
      </c>
      <c r="AH49" s="9"/>
      <c r="AI49" s="9"/>
      <c r="AJ49" s="9"/>
      <c r="AK49" s="677" t="s">
        <v>3551</v>
      </c>
      <c r="AL49" s="677" t="s">
        <v>3551</v>
      </c>
      <c r="AM49" s="9"/>
      <c r="AN49" s="677" t="s">
        <v>3552</v>
      </c>
      <c r="AO49" s="677" t="s">
        <v>3552</v>
      </c>
      <c r="AP49" s="677" t="s">
        <v>3552</v>
      </c>
      <c r="AQ49" s="677" t="s">
        <v>3552</v>
      </c>
      <c r="AR49" s="677" t="s">
        <v>3552</v>
      </c>
      <c r="AS49" s="677" t="s">
        <v>3552</v>
      </c>
      <c r="AT49" s="678"/>
      <c r="AU49" s="678" t="s">
        <v>3552</v>
      </c>
      <c r="AV49" s="678" t="s">
        <v>3552</v>
      </c>
      <c r="AW49" s="678"/>
      <c r="AX49" s="678" t="s">
        <v>3553</v>
      </c>
      <c r="AY49" s="678"/>
      <c r="AZ49" s="678" t="s">
        <v>3552</v>
      </c>
      <c r="BA49" s="678" t="s">
        <v>3551</v>
      </c>
      <c r="BB49" s="678" t="s">
        <v>3552</v>
      </c>
      <c r="BC49" s="678" t="s">
        <v>3552</v>
      </c>
      <c r="BD49" s="678"/>
      <c r="BE49" s="678"/>
    </row>
    <row r="50">
      <c r="A50" s="2138"/>
      <c r="B50" s="2138"/>
      <c r="C50" s="2115"/>
      <c r="D50" s="2116"/>
      <c r="E50" s="2116"/>
      <c r="F50" s="2116"/>
      <c r="G50" s="677"/>
      <c r="H50" s="677"/>
      <c r="I50" s="677"/>
      <c r="J50" s="9"/>
      <c r="K50" s="9"/>
      <c r="L50" s="677"/>
      <c r="M50" s="677"/>
      <c r="N50" s="677"/>
      <c r="O50" s="9"/>
      <c r="P50" s="677"/>
      <c r="Q50" s="9"/>
      <c r="R50" s="677"/>
      <c r="S50" s="9"/>
      <c r="T50" s="677"/>
      <c r="U50" s="677"/>
      <c r="V50" s="9"/>
      <c r="W50" s="9"/>
      <c r="X50" s="677"/>
      <c r="Y50" s="9"/>
      <c r="Z50" s="9"/>
      <c r="AA50" s="9"/>
      <c r="AB50" s="9"/>
      <c r="AC50" s="9"/>
      <c r="AD50" s="677"/>
      <c r="AE50" s="9"/>
      <c r="AF50" s="677"/>
      <c r="AG50" s="677"/>
      <c r="AH50" s="9"/>
      <c r="AI50" s="9"/>
      <c r="AJ50" s="9"/>
      <c r="AK50" s="677"/>
      <c r="AL50" s="677"/>
      <c r="AM50" s="9"/>
      <c r="AN50" s="677"/>
      <c r="AO50" s="677"/>
      <c r="AP50" s="677"/>
      <c r="AQ50" s="677"/>
      <c r="AR50" s="677"/>
      <c r="AS50" s="677"/>
      <c r="AT50" s="678"/>
      <c r="AU50" s="678"/>
      <c r="AV50" s="678"/>
      <c r="AW50" s="678"/>
      <c r="AX50" s="678"/>
      <c r="AY50" s="678"/>
      <c r="AZ50" s="678"/>
      <c r="BA50" s="678"/>
      <c r="BB50" s="678"/>
      <c r="BC50" s="678"/>
      <c r="BD50" s="678"/>
      <c r="BE50" s="678"/>
    </row>
    <row r="51">
      <c r="A51" s="2113" t="s">
        <v>141</v>
      </c>
      <c r="B51" s="2113"/>
      <c r="C51" s="2118"/>
      <c r="D51" s="2116"/>
      <c r="E51" s="2116"/>
      <c r="F51" s="2116" t="s">
        <v>3552</v>
      </c>
      <c r="G51" s="677"/>
      <c r="H51" s="677" t="s">
        <v>3552</v>
      </c>
      <c r="I51" s="677"/>
      <c r="J51" s="677"/>
      <c r="K51" s="677"/>
      <c r="L51" s="677" t="s">
        <v>3553</v>
      </c>
      <c r="M51" s="677" t="s">
        <v>3552</v>
      </c>
      <c r="N51" s="677"/>
      <c r="O51" s="677"/>
      <c r="P51" s="677"/>
      <c r="Q51" s="677" t="s">
        <v>3553</v>
      </c>
      <c r="R51" s="677" t="s">
        <v>3552</v>
      </c>
      <c r="S51" s="677"/>
      <c r="T51" s="677" t="s">
        <v>3552</v>
      </c>
      <c r="U51" s="677" t="s">
        <v>3552</v>
      </c>
      <c r="V51" s="677"/>
      <c r="W51" s="677"/>
      <c r="X51" s="677" t="s">
        <v>3553</v>
      </c>
      <c r="Y51" s="677"/>
      <c r="Z51" s="677"/>
      <c r="AA51" s="677"/>
      <c r="AB51" s="677"/>
      <c r="AC51" s="677" t="s">
        <v>3552</v>
      </c>
      <c r="AD51" s="677" t="s">
        <v>3552</v>
      </c>
      <c r="AE51" s="677"/>
      <c r="AF51" s="677"/>
      <c r="AG51" s="677" t="s">
        <v>3553</v>
      </c>
      <c r="AH51" s="677"/>
      <c r="AI51" s="677"/>
      <c r="AJ51" s="677"/>
      <c r="AK51" s="677" t="s">
        <v>3552</v>
      </c>
      <c r="AL51" s="677"/>
      <c r="AM51" s="677"/>
      <c r="AN51" s="677"/>
      <c r="AO51" s="677" t="s">
        <v>3552</v>
      </c>
      <c r="AP51" s="677" t="s">
        <v>3552</v>
      </c>
      <c r="AQ51" s="677" t="s">
        <v>3553</v>
      </c>
      <c r="AR51" s="677"/>
      <c r="AS51" s="677" t="s">
        <v>3553</v>
      </c>
      <c r="AT51" s="678"/>
      <c r="AU51" s="678" t="s">
        <v>3552</v>
      </c>
      <c r="AV51" s="678" t="s">
        <v>3553</v>
      </c>
      <c r="AW51" s="678"/>
      <c r="AX51" s="678"/>
      <c r="AY51" s="678"/>
      <c r="AZ51" s="678" t="s">
        <v>3553</v>
      </c>
      <c r="BA51" s="678" t="s">
        <v>3552</v>
      </c>
      <c r="BB51" s="678" t="s">
        <v>3552</v>
      </c>
      <c r="BC51" s="678"/>
      <c r="BD51" s="678"/>
      <c r="BE51" s="678"/>
    </row>
    <row r="52">
      <c r="A52" s="2113"/>
      <c r="B52" s="2113"/>
      <c r="C52" s="2118"/>
      <c r="D52" s="2116"/>
      <c r="E52" s="2116"/>
      <c r="F52" s="2116"/>
      <c r="G52" s="677"/>
      <c r="H52" s="677"/>
      <c r="I52" s="677"/>
      <c r="J52" s="677"/>
      <c r="K52" s="677"/>
      <c r="L52" s="677"/>
      <c r="M52" s="677"/>
      <c r="N52" s="677"/>
      <c r="O52" s="677"/>
      <c r="P52" s="677"/>
      <c r="Q52" s="677"/>
      <c r="R52" s="677"/>
      <c r="S52" s="677"/>
      <c r="T52" s="677"/>
      <c r="U52" s="677"/>
      <c r="V52" s="677"/>
      <c r="W52" s="677"/>
      <c r="X52" s="677"/>
      <c r="Y52" s="677"/>
      <c r="Z52" s="677"/>
      <c r="AA52" s="677"/>
      <c r="AB52" s="677"/>
      <c r="AC52" s="677"/>
      <c r="AD52" s="677"/>
      <c r="AE52" s="677"/>
      <c r="AF52" s="677"/>
      <c r="AG52" s="677"/>
      <c r="AH52" s="677"/>
      <c r="AI52" s="677"/>
      <c r="AJ52" s="677"/>
      <c r="AK52" s="677"/>
      <c r="AL52" s="677"/>
      <c r="AM52" s="677"/>
      <c r="AN52" s="677"/>
      <c r="AO52" s="677"/>
      <c r="AP52" s="677"/>
      <c r="AQ52" s="677"/>
      <c r="AR52" s="677"/>
      <c r="AS52" s="677"/>
      <c r="AT52" s="678"/>
      <c r="AU52" s="678"/>
      <c r="AV52" s="678"/>
      <c r="AW52" s="678"/>
      <c r="AX52" s="678"/>
      <c r="AY52" s="678"/>
      <c r="AZ52" s="678"/>
      <c r="BA52" s="678"/>
      <c r="BB52" s="678"/>
      <c r="BC52" s="678"/>
      <c r="BD52" s="678"/>
      <c r="BE52" s="678"/>
    </row>
    <row r="53">
      <c r="A53" s="1791" t="s">
        <v>3640</v>
      </c>
      <c r="B53" s="1791"/>
      <c r="C53" s="2115"/>
      <c r="D53" s="1320"/>
      <c r="E53" s="1320"/>
      <c r="F53" s="2116" t="s">
        <v>3551</v>
      </c>
      <c r="G53" s="677"/>
      <c r="H53" s="677" t="s">
        <v>3551</v>
      </c>
      <c r="I53" s="9"/>
      <c r="J53" s="9"/>
      <c r="K53" s="9"/>
      <c r="L53" s="677" t="s">
        <v>3551</v>
      </c>
      <c r="M53" s="677" t="s">
        <v>3551</v>
      </c>
      <c r="N53" s="9"/>
      <c r="O53" s="9"/>
      <c r="P53" s="9"/>
      <c r="Q53" s="9"/>
      <c r="R53" s="677" t="s">
        <v>3551</v>
      </c>
      <c r="S53" s="9"/>
      <c r="T53" s="9"/>
      <c r="U53" s="677" t="s">
        <v>3551</v>
      </c>
      <c r="V53" s="9"/>
      <c r="W53" s="9"/>
      <c r="X53" s="9"/>
      <c r="Y53" s="9"/>
      <c r="Z53" s="9"/>
      <c r="AA53" s="9"/>
      <c r="AB53" s="9"/>
      <c r="AC53" s="9"/>
      <c r="AD53" s="677" t="s">
        <v>3552</v>
      </c>
      <c r="AE53" s="9"/>
      <c r="AF53" s="9"/>
      <c r="AG53" s="677" t="s">
        <v>3551</v>
      </c>
      <c r="AH53" s="9"/>
      <c r="AI53" s="9"/>
      <c r="AJ53" s="9"/>
      <c r="AK53" s="677" t="s">
        <v>3551</v>
      </c>
      <c r="AL53" s="677" t="s">
        <v>3551</v>
      </c>
      <c r="AM53" s="9"/>
      <c r="AN53" s="9"/>
      <c r="AO53" s="9"/>
      <c r="AP53" s="9"/>
      <c r="AQ53" s="677" t="s">
        <v>3551</v>
      </c>
      <c r="AR53" s="9"/>
      <c r="AS53" s="677" t="s">
        <v>3551</v>
      </c>
      <c r="AT53" s="676"/>
      <c r="AU53" s="676"/>
      <c r="AV53" s="678" t="s">
        <v>3551</v>
      </c>
      <c r="AW53" s="676"/>
      <c r="AX53" s="676"/>
      <c r="AY53" s="676"/>
      <c r="AZ53" s="678" t="s">
        <v>3551</v>
      </c>
      <c r="BA53" s="678" t="s">
        <v>3551</v>
      </c>
      <c r="BB53" s="676"/>
      <c r="BC53" s="678" t="s">
        <v>3551</v>
      </c>
      <c r="BD53" s="676"/>
      <c r="BE53" s="676"/>
    </row>
    <row r="54">
      <c r="A54" s="1791"/>
      <c r="B54" s="1791"/>
      <c r="C54" s="2115"/>
      <c r="D54" s="1320"/>
      <c r="E54" s="1320"/>
      <c r="F54" s="2116"/>
      <c r="G54" s="677"/>
      <c r="H54" s="677"/>
      <c r="I54" s="9"/>
      <c r="J54" s="9"/>
      <c r="K54" s="9"/>
      <c r="L54" s="677"/>
      <c r="M54" s="677"/>
      <c r="N54" s="9"/>
      <c r="O54" s="9"/>
      <c r="P54" s="9"/>
      <c r="Q54" s="9"/>
      <c r="R54" s="677"/>
      <c r="S54" s="9"/>
      <c r="T54" s="9"/>
      <c r="U54" s="677"/>
      <c r="V54" s="9"/>
      <c r="W54" s="9"/>
      <c r="X54" s="9"/>
      <c r="Y54" s="9"/>
      <c r="Z54" s="9"/>
      <c r="AA54" s="9"/>
      <c r="AB54" s="9"/>
      <c r="AC54" s="9"/>
      <c r="AD54" s="677"/>
      <c r="AE54" s="9"/>
      <c r="AF54" s="9"/>
      <c r="AG54" s="677"/>
      <c r="AH54" s="9"/>
      <c r="AI54" s="9"/>
      <c r="AJ54" s="9"/>
      <c r="AK54" s="677"/>
      <c r="AL54" s="677"/>
      <c r="AM54" s="9"/>
      <c r="AN54" s="9"/>
      <c r="AO54" s="9"/>
      <c r="AP54" s="9"/>
      <c r="AQ54" s="677"/>
      <c r="AR54" s="9"/>
      <c r="AS54" s="677"/>
      <c r="AT54" s="676"/>
      <c r="AU54" s="676"/>
      <c r="AV54" s="678"/>
      <c r="AW54" s="676"/>
      <c r="AX54" s="676"/>
      <c r="AY54" s="676"/>
      <c r="AZ54" s="678"/>
      <c r="BA54" s="678"/>
      <c r="BB54" s="676"/>
      <c r="BC54" s="678"/>
      <c r="BD54" s="676"/>
      <c r="BE54" s="676"/>
    </row>
    <row r="55">
      <c r="A55" s="2110" t="s">
        <v>149</v>
      </c>
      <c r="B55" s="2110"/>
      <c r="C55" s="2111"/>
      <c r="D55" s="2112"/>
      <c r="E55" s="2112"/>
      <c r="F55" s="2112"/>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667"/>
      <c r="AU55" s="667"/>
      <c r="AV55" s="667"/>
      <c r="AW55" s="667"/>
      <c r="AX55" s="667"/>
      <c r="AY55" s="667"/>
      <c r="AZ55" s="667"/>
      <c r="BA55" s="667"/>
      <c r="BB55" s="667"/>
      <c r="BC55" s="667"/>
      <c r="BD55" s="667"/>
      <c r="BE55" s="667"/>
    </row>
    <row r="56">
      <c r="A56" s="2113" t="s">
        <v>150</v>
      </c>
      <c r="B56" s="2113"/>
      <c r="C56" s="2115"/>
      <c r="D56" s="2116" t="s">
        <v>3553</v>
      </c>
      <c r="E56" s="2116" t="s">
        <v>3552</v>
      </c>
      <c r="F56" s="2116" t="s">
        <v>3552</v>
      </c>
      <c r="G56" s="677"/>
      <c r="H56" s="677" t="s">
        <v>3552</v>
      </c>
      <c r="I56" s="9"/>
      <c r="J56" s="9"/>
      <c r="K56" s="677" t="s">
        <v>3552</v>
      </c>
      <c r="L56" s="677" t="s">
        <v>3552</v>
      </c>
      <c r="M56" s="677" t="s">
        <v>3552</v>
      </c>
      <c r="N56" s="677" t="s">
        <v>3553</v>
      </c>
      <c r="O56" s="9"/>
      <c r="P56" s="677"/>
      <c r="Q56" s="677" t="s">
        <v>3552</v>
      </c>
      <c r="R56" s="677" t="s">
        <v>3552</v>
      </c>
      <c r="S56" s="677" t="s">
        <v>3552</v>
      </c>
      <c r="T56" s="677" t="s">
        <v>3552</v>
      </c>
      <c r="U56" s="9"/>
      <c r="V56" s="9"/>
      <c r="W56" s="677" t="s">
        <v>3552</v>
      </c>
      <c r="X56" s="677" t="s">
        <v>3552</v>
      </c>
      <c r="Y56" s="9"/>
      <c r="Z56" s="9"/>
      <c r="AA56" s="677" t="s">
        <v>3553</v>
      </c>
      <c r="AB56" s="9"/>
      <c r="AC56" s="677" t="s">
        <v>3549</v>
      </c>
      <c r="AD56" s="677" t="s">
        <v>3552</v>
      </c>
      <c r="AE56" s="9"/>
      <c r="AF56" s="677" t="s">
        <v>3552</v>
      </c>
      <c r="AG56" s="677" t="s">
        <v>3553</v>
      </c>
      <c r="AH56" s="677" t="s">
        <v>3552</v>
      </c>
      <c r="AI56" s="677" t="s">
        <v>3551</v>
      </c>
      <c r="AJ56" s="9"/>
      <c r="AK56" s="677" t="s">
        <v>3552</v>
      </c>
      <c r="AL56" s="677" t="s">
        <v>3552</v>
      </c>
      <c r="AM56" s="9"/>
      <c r="AN56" s="9"/>
      <c r="AO56" s="677" t="s">
        <v>3551</v>
      </c>
      <c r="AP56" s="677" t="s">
        <v>3552</v>
      </c>
      <c r="AQ56" s="677" t="s">
        <v>3552</v>
      </c>
      <c r="AR56" s="9"/>
      <c r="AS56" s="9"/>
      <c r="AT56" s="676"/>
      <c r="AU56" s="676"/>
      <c r="AV56" s="678" t="s">
        <v>3552</v>
      </c>
      <c r="AW56" s="678" t="s">
        <v>3553</v>
      </c>
      <c r="AX56" s="678" t="s">
        <v>3553</v>
      </c>
      <c r="AY56" s="676"/>
      <c r="AZ56" s="678" t="s">
        <v>3552</v>
      </c>
      <c r="BA56" s="678" t="s">
        <v>3551</v>
      </c>
      <c r="BB56" s="678" t="s">
        <v>3552</v>
      </c>
      <c r="BC56" s="678" t="s">
        <v>3552</v>
      </c>
      <c r="BD56" s="676"/>
      <c r="BE56" s="676"/>
    </row>
    <row r="57">
      <c r="A57" s="2113"/>
      <c r="B57" s="2113"/>
      <c r="C57" s="2115"/>
      <c r="D57" s="2116"/>
      <c r="E57" s="2116"/>
      <c r="F57" s="2116"/>
      <c r="G57" s="677"/>
      <c r="H57" s="677"/>
      <c r="I57" s="9"/>
      <c r="J57" s="9"/>
      <c r="K57" s="677"/>
      <c r="L57" s="677"/>
      <c r="M57" s="677"/>
      <c r="N57" s="677"/>
      <c r="O57" s="9"/>
      <c r="P57" s="677"/>
      <c r="Q57" s="677"/>
      <c r="R57" s="677"/>
      <c r="S57" s="677"/>
      <c r="T57" s="677"/>
      <c r="U57" s="9"/>
      <c r="V57" s="9"/>
      <c r="W57" s="677"/>
      <c r="X57" s="677"/>
      <c r="Y57" s="9"/>
      <c r="Z57" s="9"/>
      <c r="AA57" s="677"/>
      <c r="AB57" s="9"/>
      <c r="AC57" s="677"/>
      <c r="AD57" s="677"/>
      <c r="AE57" s="9"/>
      <c r="AF57" s="677"/>
      <c r="AG57" s="677"/>
      <c r="AH57" s="677"/>
      <c r="AI57" s="677"/>
      <c r="AJ57" s="9"/>
      <c r="AK57" s="677"/>
      <c r="AL57" s="677"/>
      <c r="AM57" s="9"/>
      <c r="AN57" s="9"/>
      <c r="AO57" s="677"/>
      <c r="AP57" s="677"/>
      <c r="AQ57" s="677"/>
      <c r="AR57" s="9"/>
      <c r="AS57" s="9"/>
      <c r="AT57" s="676"/>
      <c r="AU57" s="676"/>
      <c r="AV57" s="678"/>
      <c r="AW57" s="678"/>
      <c r="AX57" s="678"/>
      <c r="AY57" s="676"/>
      <c r="AZ57" s="678"/>
      <c r="BA57" s="678"/>
      <c r="BB57" s="678"/>
      <c r="BC57" s="678"/>
      <c r="BD57" s="676"/>
      <c r="BE57" s="676"/>
    </row>
    <row r="58">
      <c r="A58" s="2110" t="s">
        <v>164</v>
      </c>
      <c r="B58" s="2110"/>
      <c r="C58" s="2111"/>
      <c r="D58" s="2112"/>
      <c r="E58" s="2112"/>
      <c r="F58" s="2112"/>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667"/>
      <c r="AU58" s="667"/>
      <c r="AV58" s="667"/>
      <c r="AW58" s="667"/>
      <c r="AX58" s="667"/>
      <c r="AY58" s="667"/>
      <c r="AZ58" s="667"/>
      <c r="BA58" s="667"/>
      <c r="BB58" s="667"/>
      <c r="BC58" s="667"/>
      <c r="BD58" s="667"/>
      <c r="BE58" s="667"/>
    </row>
    <row r="59">
      <c r="A59" s="2113" t="s">
        <v>165</v>
      </c>
      <c r="B59" s="2113"/>
      <c r="C59" s="2115"/>
      <c r="D59" s="1320"/>
      <c r="E59" s="1320"/>
      <c r="F59" s="2116" t="s">
        <v>3551</v>
      </c>
      <c r="G59" s="677"/>
      <c r="H59" s="677" t="s">
        <v>3551</v>
      </c>
      <c r="I59" s="9"/>
      <c r="J59" s="677"/>
      <c r="K59" s="9"/>
      <c r="L59" s="9"/>
      <c r="M59" s="677" t="s">
        <v>3551</v>
      </c>
      <c r="N59" s="677" t="s">
        <v>3551</v>
      </c>
      <c r="O59" s="677" t="s">
        <v>3551</v>
      </c>
      <c r="P59" s="9"/>
      <c r="Q59" s="9"/>
      <c r="R59" s="677" t="s">
        <v>3551</v>
      </c>
      <c r="S59" s="9"/>
      <c r="T59" s="9"/>
      <c r="U59" s="677" t="s">
        <v>3551</v>
      </c>
      <c r="V59" s="9"/>
      <c r="W59" s="9"/>
      <c r="X59" s="677" t="s">
        <v>3551</v>
      </c>
      <c r="Y59" s="9"/>
      <c r="Z59" s="9"/>
      <c r="AA59" s="9"/>
      <c r="AB59" s="9"/>
      <c r="AC59" s="9"/>
      <c r="AD59" s="677" t="s">
        <v>3550</v>
      </c>
      <c r="AE59" s="9"/>
      <c r="AF59" s="9"/>
      <c r="AG59" s="9"/>
      <c r="AH59" s="9"/>
      <c r="AI59" s="9"/>
      <c r="AJ59" s="9"/>
      <c r="AK59" s="677" t="s">
        <v>3550</v>
      </c>
      <c r="AL59" s="9"/>
      <c r="AM59" s="9"/>
      <c r="AN59" s="9"/>
      <c r="AO59" s="9"/>
      <c r="AP59" s="9"/>
      <c r="AQ59" s="9"/>
      <c r="AR59" s="9"/>
      <c r="AS59" s="9"/>
      <c r="AT59" s="676"/>
      <c r="AU59" s="678" t="s">
        <v>3551</v>
      </c>
      <c r="AV59" s="676"/>
      <c r="AW59" s="676"/>
      <c r="AX59" s="678" t="s">
        <v>3552</v>
      </c>
      <c r="AY59" s="676"/>
      <c r="AZ59" s="678" t="s">
        <v>3551</v>
      </c>
      <c r="BA59" s="676"/>
      <c r="BB59" s="676"/>
      <c r="BC59" s="676"/>
      <c r="BD59" s="676"/>
      <c r="BE59" s="676"/>
    </row>
    <row r="60">
      <c r="A60" s="2113"/>
      <c r="B60" s="2113"/>
      <c r="C60" s="2115"/>
      <c r="D60" s="1320"/>
      <c r="E60" s="1320"/>
      <c r="F60" s="2116"/>
      <c r="G60" s="677"/>
      <c r="H60" s="677"/>
      <c r="I60" s="9"/>
      <c r="J60" s="677"/>
      <c r="K60" s="9"/>
      <c r="L60" s="9"/>
      <c r="M60" s="677"/>
      <c r="N60" s="677"/>
      <c r="O60" s="677"/>
      <c r="P60" s="9"/>
      <c r="Q60" s="9"/>
      <c r="R60" s="677"/>
      <c r="S60" s="9"/>
      <c r="T60" s="9"/>
      <c r="U60" s="677"/>
      <c r="V60" s="9"/>
      <c r="W60" s="9"/>
      <c r="X60" s="677"/>
      <c r="Y60" s="9"/>
      <c r="Z60" s="9"/>
      <c r="AA60" s="9"/>
      <c r="AB60" s="9"/>
      <c r="AC60" s="9"/>
      <c r="AD60" s="677"/>
      <c r="AE60" s="9"/>
      <c r="AF60" s="9"/>
      <c r="AG60" s="9"/>
      <c r="AH60" s="9"/>
      <c r="AI60" s="9"/>
      <c r="AJ60" s="9"/>
      <c r="AK60" s="677"/>
      <c r="AL60" s="9"/>
      <c r="AM60" s="9"/>
      <c r="AN60" s="9"/>
      <c r="AO60" s="9"/>
      <c r="AP60" s="9"/>
      <c r="AQ60" s="9"/>
      <c r="AR60" s="9"/>
      <c r="AS60" s="9"/>
      <c r="AT60" s="676"/>
      <c r="AU60" s="678"/>
      <c r="AV60" s="676"/>
      <c r="AW60" s="676"/>
      <c r="AX60" s="678"/>
      <c r="AY60" s="676"/>
      <c r="AZ60" s="678"/>
      <c r="BA60" s="676"/>
      <c r="BB60" s="676"/>
      <c r="BC60" s="676"/>
      <c r="BD60" s="676"/>
      <c r="BE60" s="676"/>
    </row>
    <row r="61">
      <c r="A61" s="2113" t="s">
        <v>3641</v>
      </c>
      <c r="B61" s="2113"/>
      <c r="C61" s="2115"/>
      <c r="D61" s="1320"/>
      <c r="E61" s="1320"/>
      <c r="F61" s="2116" t="s">
        <v>3552</v>
      </c>
      <c r="G61" s="677"/>
      <c r="H61" s="677" t="s">
        <v>3552</v>
      </c>
      <c r="I61" s="9"/>
      <c r="J61" s="9"/>
      <c r="K61" s="9"/>
      <c r="L61" s="9"/>
      <c r="M61" s="9"/>
      <c r="N61" s="677" t="s">
        <v>3552</v>
      </c>
      <c r="O61" s="677" t="s">
        <v>3552</v>
      </c>
      <c r="P61" s="9"/>
      <c r="Q61" s="677" t="s">
        <v>3552</v>
      </c>
      <c r="R61" s="677" t="s">
        <v>3552</v>
      </c>
      <c r="S61" s="9"/>
      <c r="T61" s="9"/>
      <c r="U61" s="677" t="s">
        <v>3551</v>
      </c>
      <c r="V61" s="9"/>
      <c r="W61" s="9"/>
      <c r="X61" s="9"/>
      <c r="Y61" s="9"/>
      <c r="Z61" s="9"/>
      <c r="AA61" s="9"/>
      <c r="AB61" s="9"/>
      <c r="AC61" s="9"/>
      <c r="AD61" s="677" t="s">
        <v>3553</v>
      </c>
      <c r="AE61" s="9"/>
      <c r="AF61" s="9"/>
      <c r="AG61" s="9"/>
      <c r="AH61" s="9"/>
      <c r="AI61" s="9"/>
      <c r="AJ61" s="9"/>
      <c r="AK61" s="677" t="s">
        <v>3551</v>
      </c>
      <c r="AL61" s="9"/>
      <c r="AM61" s="9"/>
      <c r="AN61" s="9"/>
      <c r="AO61" s="9"/>
      <c r="AP61" s="9"/>
      <c r="AQ61" s="9"/>
      <c r="AR61" s="677" t="s">
        <v>3552</v>
      </c>
      <c r="AS61" s="677" t="s">
        <v>3551</v>
      </c>
      <c r="AT61" s="676"/>
      <c r="AU61" s="678" t="s">
        <v>3551</v>
      </c>
      <c r="AV61" s="676"/>
      <c r="AW61" s="676"/>
      <c r="AX61" s="676"/>
      <c r="AY61" s="676"/>
      <c r="AZ61" s="678" t="s">
        <v>3551</v>
      </c>
      <c r="BA61" s="676"/>
      <c r="BB61" s="676"/>
      <c r="BC61" s="676"/>
      <c r="BD61" s="676"/>
      <c r="BE61" s="676"/>
    </row>
    <row r="62">
      <c r="A62" s="2113"/>
      <c r="B62" s="2113"/>
      <c r="C62" s="2115"/>
      <c r="D62" s="1320"/>
      <c r="E62" s="1320"/>
      <c r="F62" s="2116"/>
      <c r="G62" s="677"/>
      <c r="H62" s="677"/>
      <c r="I62" s="9"/>
      <c r="J62" s="9"/>
      <c r="K62" s="9"/>
      <c r="L62" s="9"/>
      <c r="M62" s="9"/>
      <c r="N62" s="677"/>
      <c r="O62" s="677"/>
      <c r="P62" s="9"/>
      <c r="Q62" s="677"/>
      <c r="R62" s="677"/>
      <c r="S62" s="9"/>
      <c r="T62" s="9"/>
      <c r="U62" s="677"/>
      <c r="V62" s="9"/>
      <c r="W62" s="9"/>
      <c r="X62" s="9"/>
      <c r="Y62" s="9"/>
      <c r="Z62" s="9"/>
      <c r="AA62" s="9"/>
      <c r="AB62" s="9"/>
      <c r="AC62" s="9"/>
      <c r="AD62" s="677"/>
      <c r="AE62" s="9"/>
      <c r="AF62" s="9"/>
      <c r="AG62" s="9"/>
      <c r="AH62" s="9"/>
      <c r="AI62" s="9"/>
      <c r="AJ62" s="9"/>
      <c r="AK62" s="677"/>
      <c r="AL62" s="9"/>
      <c r="AM62" s="9"/>
      <c r="AN62" s="9"/>
      <c r="AO62" s="9"/>
      <c r="AP62" s="9"/>
      <c r="AQ62" s="9"/>
      <c r="AR62" s="677"/>
      <c r="AS62" s="677"/>
      <c r="AT62" s="676"/>
      <c r="AU62" s="678"/>
      <c r="AV62" s="676"/>
      <c r="AW62" s="676"/>
      <c r="AX62" s="676"/>
      <c r="AY62" s="676"/>
      <c r="AZ62" s="678"/>
      <c r="BA62" s="676"/>
      <c r="BB62" s="676"/>
      <c r="BC62" s="676"/>
      <c r="BD62" s="676"/>
      <c r="BE62" s="676"/>
    </row>
    <row r="63">
      <c r="A63" s="2139" t="s">
        <v>3642</v>
      </c>
      <c r="B63" s="2139"/>
      <c r="C63" s="2115"/>
      <c r="D63" s="1320"/>
      <c r="E63" s="2116" t="s">
        <v>3551</v>
      </c>
      <c r="F63" s="2116" t="s">
        <v>3551</v>
      </c>
      <c r="G63" s="677"/>
      <c r="H63" s="677" t="s">
        <v>3551</v>
      </c>
      <c r="I63" s="9"/>
      <c r="J63" s="9"/>
      <c r="K63" s="9"/>
      <c r="L63" s="9"/>
      <c r="M63" s="677" t="s">
        <v>3551</v>
      </c>
      <c r="N63" s="677" t="s">
        <v>3551</v>
      </c>
      <c r="O63" s="677" t="s">
        <v>3551</v>
      </c>
      <c r="P63" s="9"/>
      <c r="Q63" s="9"/>
      <c r="R63" s="677" t="s">
        <v>3551</v>
      </c>
      <c r="S63" s="9"/>
      <c r="T63" s="9"/>
      <c r="U63" s="677" t="s">
        <v>3551</v>
      </c>
      <c r="V63" s="9"/>
      <c r="W63" s="9"/>
      <c r="X63" s="677" t="s">
        <v>3551</v>
      </c>
      <c r="Y63" s="9"/>
      <c r="Z63" s="9"/>
      <c r="AA63" s="9"/>
      <c r="AB63" s="9"/>
      <c r="AC63" s="9"/>
      <c r="AD63" s="677" t="s">
        <v>3549</v>
      </c>
      <c r="AE63" s="9"/>
      <c r="AF63" s="9"/>
      <c r="AG63" s="9"/>
      <c r="AH63" s="9"/>
      <c r="AI63" s="9"/>
      <c r="AJ63" s="9"/>
      <c r="AK63" s="9"/>
      <c r="AL63" s="9"/>
      <c r="AM63" s="9"/>
      <c r="AN63" s="9"/>
      <c r="AO63" s="9"/>
      <c r="AP63" s="9"/>
      <c r="AQ63" s="9"/>
      <c r="AR63" s="9"/>
      <c r="AS63" s="677" t="s">
        <v>3551</v>
      </c>
      <c r="AT63" s="676"/>
      <c r="AU63" s="678" t="s">
        <v>3551</v>
      </c>
      <c r="AV63" s="678" t="s">
        <v>3551</v>
      </c>
      <c r="AW63" s="678" t="s">
        <v>3551</v>
      </c>
      <c r="AX63" s="676"/>
      <c r="AY63" s="676"/>
      <c r="AZ63" s="678" t="s">
        <v>3551</v>
      </c>
      <c r="BA63" s="676"/>
      <c r="BB63" s="676"/>
      <c r="BC63" s="676"/>
      <c r="BD63" s="676"/>
      <c r="BE63" s="676"/>
    </row>
    <row r="64">
      <c r="A64" s="2139"/>
      <c r="B64" s="2139"/>
      <c r="C64" s="2115"/>
      <c r="D64" s="1320"/>
      <c r="E64" s="2116"/>
      <c r="F64" s="2116"/>
      <c r="G64" s="677"/>
      <c r="H64" s="677"/>
      <c r="I64" s="9"/>
      <c r="J64" s="9"/>
      <c r="K64" s="9"/>
      <c r="L64" s="9"/>
      <c r="M64" s="677"/>
      <c r="N64" s="677"/>
      <c r="O64" s="677"/>
      <c r="P64" s="9"/>
      <c r="Q64" s="9"/>
      <c r="R64" s="677"/>
      <c r="S64" s="9"/>
      <c r="T64" s="9"/>
      <c r="U64" s="677"/>
      <c r="V64" s="9"/>
      <c r="W64" s="9"/>
      <c r="X64" s="677"/>
      <c r="Y64" s="9"/>
      <c r="Z64" s="9"/>
      <c r="AA64" s="9"/>
      <c r="AB64" s="9"/>
      <c r="AC64" s="9"/>
      <c r="AD64" s="677"/>
      <c r="AE64" s="9"/>
      <c r="AF64" s="9"/>
      <c r="AG64" s="9"/>
      <c r="AH64" s="9"/>
      <c r="AI64" s="9"/>
      <c r="AJ64" s="9"/>
      <c r="AK64" s="9"/>
      <c r="AL64" s="9"/>
      <c r="AM64" s="9"/>
      <c r="AN64" s="9"/>
      <c r="AO64" s="9"/>
      <c r="AP64" s="9"/>
      <c r="AQ64" s="9"/>
      <c r="AR64" s="9"/>
      <c r="AS64" s="677"/>
      <c r="AT64" s="676"/>
      <c r="AU64" s="678"/>
      <c r="AV64" s="678"/>
      <c r="AW64" s="678"/>
      <c r="AX64" s="676"/>
      <c r="AY64" s="676"/>
      <c r="AZ64" s="678"/>
      <c r="BA64" s="676"/>
      <c r="BB64" s="676"/>
      <c r="BC64" s="676"/>
      <c r="BD64" s="676"/>
      <c r="BE64" s="676"/>
    </row>
    <row r="65">
      <c r="A65" s="2113" t="s">
        <v>186</v>
      </c>
      <c r="B65" s="2113"/>
      <c r="C65" s="2115"/>
      <c r="D65" s="1320"/>
      <c r="E65" s="1320"/>
      <c r="F65" s="2116" t="s">
        <v>3553</v>
      </c>
      <c r="G65" s="677"/>
      <c r="H65" s="677" t="s">
        <v>3552</v>
      </c>
      <c r="I65" s="9"/>
      <c r="J65" s="677"/>
      <c r="K65" s="9"/>
      <c r="L65" s="9"/>
      <c r="M65" s="677" t="s">
        <v>3552</v>
      </c>
      <c r="N65" s="9"/>
      <c r="O65" s="677" t="s">
        <v>3553</v>
      </c>
      <c r="P65" s="9"/>
      <c r="Q65" s="9"/>
      <c r="R65" s="677" t="s">
        <v>3553</v>
      </c>
      <c r="S65" s="677" t="s">
        <v>3552</v>
      </c>
      <c r="T65" s="677" t="s">
        <v>3552</v>
      </c>
      <c r="U65" s="677" t="s">
        <v>3553</v>
      </c>
      <c r="V65" s="9"/>
      <c r="W65" s="9"/>
      <c r="X65" s="677" t="s">
        <v>3552</v>
      </c>
      <c r="Y65" s="677" t="s">
        <v>3549</v>
      </c>
      <c r="Z65" s="9"/>
      <c r="AA65" s="677" t="s">
        <v>3553</v>
      </c>
      <c r="AB65" s="9"/>
      <c r="AC65" s="9"/>
      <c r="AD65" s="677" t="s">
        <v>3552</v>
      </c>
      <c r="AE65" s="9"/>
      <c r="AF65" s="677" t="s">
        <v>3549</v>
      </c>
      <c r="AG65" s="677" t="s">
        <v>3549</v>
      </c>
      <c r="AH65" s="677" t="s">
        <v>3552</v>
      </c>
      <c r="AI65" s="9"/>
      <c r="AJ65" s="677" t="s">
        <v>3549</v>
      </c>
      <c r="AK65" s="9"/>
      <c r="AL65" s="9"/>
      <c r="AM65" s="9"/>
      <c r="AN65" s="677" t="s">
        <v>3553</v>
      </c>
      <c r="AO65" s="677" t="s">
        <v>3549</v>
      </c>
      <c r="AP65" s="677" t="s">
        <v>3549</v>
      </c>
      <c r="AQ65" s="677" t="s">
        <v>3552</v>
      </c>
      <c r="AR65" s="677" t="s">
        <v>3549</v>
      </c>
      <c r="AS65" s="677" t="s">
        <v>3552</v>
      </c>
      <c r="AT65" s="678" t="s">
        <v>3549</v>
      </c>
      <c r="AU65" s="678" t="s">
        <v>3552</v>
      </c>
      <c r="AV65" s="678" t="s">
        <v>3552</v>
      </c>
      <c r="AW65" s="678"/>
      <c r="AX65" s="678"/>
      <c r="AY65" s="678" t="s">
        <v>3549</v>
      </c>
      <c r="AZ65" s="678" t="s">
        <v>3552</v>
      </c>
      <c r="BA65" s="678"/>
      <c r="BB65" s="678" t="s">
        <v>3552</v>
      </c>
      <c r="BC65" s="678"/>
      <c r="BD65" s="678"/>
      <c r="BE65" s="678"/>
    </row>
    <row r="66">
      <c r="A66" s="2113"/>
      <c r="B66" s="2113"/>
      <c r="C66" s="2115"/>
      <c r="D66" s="1320"/>
      <c r="E66" s="1320"/>
      <c r="F66" s="2116"/>
      <c r="G66" s="677"/>
      <c r="H66" s="677"/>
      <c r="I66" s="9"/>
      <c r="J66" s="677"/>
      <c r="K66" s="9"/>
      <c r="L66" s="9"/>
      <c r="M66" s="677"/>
      <c r="N66" s="9"/>
      <c r="O66" s="677"/>
      <c r="P66" s="9"/>
      <c r="Q66" s="9"/>
      <c r="R66" s="677"/>
      <c r="S66" s="677"/>
      <c r="T66" s="677"/>
      <c r="U66" s="677"/>
      <c r="V66" s="9"/>
      <c r="W66" s="9"/>
      <c r="X66" s="677"/>
      <c r="Y66" s="677"/>
      <c r="Z66" s="9"/>
      <c r="AA66" s="677"/>
      <c r="AB66" s="9"/>
      <c r="AC66" s="9"/>
      <c r="AD66" s="677"/>
      <c r="AE66" s="9"/>
      <c r="AF66" s="677"/>
      <c r="AG66" s="677"/>
      <c r="AH66" s="677"/>
      <c r="AI66" s="9"/>
      <c r="AJ66" s="677"/>
      <c r="AK66" s="9"/>
      <c r="AL66" s="9"/>
      <c r="AM66" s="9"/>
      <c r="AN66" s="677"/>
      <c r="AO66" s="677"/>
      <c r="AP66" s="677"/>
      <c r="AQ66" s="677"/>
      <c r="AR66" s="677"/>
      <c r="AS66" s="677"/>
      <c r="AT66" s="678"/>
      <c r="AU66" s="678"/>
      <c r="AV66" s="678"/>
      <c r="AW66" s="678"/>
      <c r="AX66" s="678"/>
      <c r="AY66" s="678"/>
      <c r="AZ66" s="678"/>
      <c r="BA66" s="678"/>
      <c r="BB66" s="678"/>
      <c r="BC66" s="678"/>
      <c r="BD66" s="678"/>
      <c r="BE66" s="678"/>
    </row>
    <row r="67">
      <c r="A67" s="2110" t="s">
        <v>207</v>
      </c>
      <c r="B67" s="2110"/>
      <c r="C67" s="2111"/>
      <c r="D67" s="2112"/>
      <c r="E67" s="2112"/>
      <c r="F67" s="2112"/>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667"/>
      <c r="AU67" s="667"/>
      <c r="AV67" s="667"/>
      <c r="AW67" s="667"/>
      <c r="AX67" s="667"/>
      <c r="AY67" s="667"/>
      <c r="AZ67" s="667"/>
      <c r="BA67" s="667"/>
      <c r="BB67" s="667"/>
      <c r="BC67" s="667"/>
      <c r="BD67" s="667"/>
      <c r="BE67" s="667"/>
    </row>
    <row r="68">
      <c r="A68" s="2113" t="s">
        <v>208</v>
      </c>
      <c r="B68" s="2113"/>
      <c r="C68" s="2115"/>
      <c r="D68" s="1320"/>
      <c r="E68" s="1320"/>
      <c r="F68" s="2116" t="s">
        <v>3551</v>
      </c>
      <c r="G68" s="677"/>
      <c r="H68" s="677" t="s">
        <v>3551</v>
      </c>
      <c r="I68" s="677" t="s">
        <v>3551</v>
      </c>
      <c r="J68" s="677" t="s">
        <v>3552</v>
      </c>
      <c r="K68" s="9"/>
      <c r="L68" s="9"/>
      <c r="M68" s="9"/>
      <c r="N68" s="9"/>
      <c r="O68" s="9"/>
      <c r="P68" s="9"/>
      <c r="Q68" s="9"/>
      <c r="R68" s="677" t="s">
        <v>3551</v>
      </c>
      <c r="S68" s="9"/>
      <c r="T68" s="9"/>
      <c r="U68" s="9"/>
      <c r="V68" s="9"/>
      <c r="W68" s="9"/>
      <c r="X68" s="9"/>
      <c r="Y68" s="9"/>
      <c r="Z68" s="9"/>
      <c r="AA68" s="9"/>
      <c r="AB68" s="9"/>
      <c r="AC68" s="9"/>
      <c r="AD68" s="677" t="s">
        <v>3551</v>
      </c>
      <c r="AE68" s="9"/>
      <c r="AF68" s="9"/>
      <c r="AG68" s="9"/>
      <c r="AH68" s="9"/>
      <c r="AI68" s="9"/>
      <c r="AJ68" s="9"/>
      <c r="AK68" s="9"/>
      <c r="AL68" s="9"/>
      <c r="AM68" s="9"/>
      <c r="AN68" s="9"/>
      <c r="AO68" s="9"/>
      <c r="AP68" s="9"/>
      <c r="AQ68" s="9"/>
      <c r="AR68" s="9"/>
      <c r="AS68" s="9"/>
      <c r="AT68" s="676"/>
      <c r="AU68" s="676"/>
      <c r="AV68" s="676"/>
      <c r="AW68" s="678" t="s">
        <v>3551</v>
      </c>
      <c r="AX68" s="676"/>
      <c r="AY68" s="676"/>
      <c r="AZ68" s="678" t="s">
        <v>3551</v>
      </c>
      <c r="BA68" s="678" t="s">
        <v>3551</v>
      </c>
      <c r="BB68" s="676"/>
      <c r="BC68" s="676"/>
      <c r="BD68" s="676"/>
      <c r="BE68" s="676"/>
    </row>
    <row r="69">
      <c r="A69" s="2113"/>
      <c r="B69" s="2113"/>
      <c r="C69" s="2115"/>
      <c r="D69" s="1320"/>
      <c r="E69" s="1320"/>
      <c r="F69" s="2116"/>
      <c r="G69" s="677"/>
      <c r="H69" s="677"/>
      <c r="I69" s="677"/>
      <c r="J69" s="677"/>
      <c r="K69" s="9"/>
      <c r="L69" s="9"/>
      <c r="M69" s="9"/>
      <c r="N69" s="9"/>
      <c r="O69" s="9"/>
      <c r="P69" s="9"/>
      <c r="Q69" s="9"/>
      <c r="R69" s="677"/>
      <c r="S69" s="9"/>
      <c r="T69" s="9"/>
      <c r="U69" s="9"/>
      <c r="V69" s="9"/>
      <c r="W69" s="9"/>
      <c r="X69" s="9"/>
      <c r="Y69" s="9"/>
      <c r="Z69" s="9"/>
      <c r="AA69" s="9"/>
      <c r="AB69" s="9"/>
      <c r="AC69" s="9"/>
      <c r="AD69" s="677"/>
      <c r="AE69" s="9"/>
      <c r="AF69" s="9"/>
      <c r="AG69" s="9"/>
      <c r="AH69" s="9"/>
      <c r="AI69" s="9"/>
      <c r="AJ69" s="9"/>
      <c r="AK69" s="9"/>
      <c r="AL69" s="9"/>
      <c r="AM69" s="9"/>
      <c r="AN69" s="9"/>
      <c r="AO69" s="9"/>
      <c r="AP69" s="9"/>
      <c r="AQ69" s="9"/>
      <c r="AR69" s="9"/>
      <c r="AS69" s="9"/>
      <c r="AT69" s="676"/>
      <c r="AU69" s="676"/>
      <c r="AV69" s="676"/>
      <c r="AW69" s="678"/>
      <c r="AX69" s="676"/>
      <c r="AY69" s="676"/>
      <c r="AZ69" s="678"/>
      <c r="BA69" s="678"/>
      <c r="BB69" s="676"/>
      <c r="BC69" s="676"/>
      <c r="BD69" s="676"/>
      <c r="BE69" s="676"/>
    </row>
    <row r="70">
      <c r="A70" s="2122" t="s">
        <v>3643</v>
      </c>
      <c r="B70" s="2122"/>
      <c r="C70" s="2111"/>
      <c r="D70" s="2112"/>
      <c r="E70" s="2112"/>
      <c r="F70" s="2112"/>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667"/>
      <c r="AU70" s="667"/>
      <c r="AV70" s="667"/>
      <c r="AW70" s="667"/>
      <c r="AX70" s="667"/>
      <c r="AY70" s="667"/>
      <c r="AZ70" s="667"/>
      <c r="BA70" s="667"/>
      <c r="BB70" s="667"/>
      <c r="BC70" s="667"/>
      <c r="BD70" s="667"/>
      <c r="BE70" s="667"/>
    </row>
    <row r="71">
      <c r="A71" s="2113" t="s">
        <v>211</v>
      </c>
      <c r="B71" s="2113"/>
      <c r="C71" s="2115"/>
      <c r="D71" s="1320"/>
      <c r="E71" s="1320"/>
      <c r="F71" s="2116" t="s">
        <v>3551</v>
      </c>
      <c r="G71" s="677"/>
      <c r="H71" s="677" t="s">
        <v>3551</v>
      </c>
      <c r="I71" s="677" t="s">
        <v>3551</v>
      </c>
      <c r="J71" s="9"/>
      <c r="K71" s="9"/>
      <c r="L71" s="9"/>
      <c r="M71" s="677" t="s">
        <v>3551</v>
      </c>
      <c r="N71" s="9"/>
      <c r="O71" s="9"/>
      <c r="P71" s="9"/>
      <c r="Q71" s="9"/>
      <c r="R71" s="677" t="s">
        <v>3551</v>
      </c>
      <c r="S71" s="9"/>
      <c r="T71" s="9"/>
      <c r="U71" s="9"/>
      <c r="V71" s="9"/>
      <c r="W71" s="9"/>
      <c r="X71" s="9"/>
      <c r="Y71" s="9"/>
      <c r="Z71" s="9"/>
      <c r="AA71" s="9"/>
      <c r="AB71" s="9"/>
      <c r="AC71" s="9"/>
      <c r="AD71" s="677" t="s">
        <v>3550</v>
      </c>
      <c r="AE71" s="9"/>
      <c r="AF71" s="9"/>
      <c r="AG71" s="9"/>
      <c r="AH71" s="9"/>
      <c r="AI71" s="9"/>
      <c r="AJ71" s="9"/>
      <c r="AK71" s="9"/>
      <c r="AL71" s="9"/>
      <c r="AM71" s="9"/>
      <c r="AN71" s="9"/>
      <c r="AO71" s="9"/>
      <c r="AP71" s="677" t="s">
        <v>3550</v>
      </c>
      <c r="AQ71" s="677" t="s">
        <v>3550</v>
      </c>
      <c r="AR71" s="9"/>
      <c r="AS71" s="9"/>
      <c r="AT71" s="676"/>
      <c r="AU71" s="676"/>
      <c r="AV71" s="676"/>
      <c r="AW71" s="676"/>
      <c r="AX71" s="678" t="s">
        <v>3551</v>
      </c>
      <c r="AY71" s="676"/>
      <c r="AZ71" s="678" t="s">
        <v>3551</v>
      </c>
      <c r="BA71" s="676"/>
      <c r="BB71" s="676"/>
      <c r="BC71" s="676"/>
      <c r="BD71" s="676"/>
      <c r="BE71" s="676"/>
    </row>
    <row r="72">
      <c r="A72" s="2113"/>
      <c r="B72" s="2113"/>
      <c r="C72" s="2115"/>
      <c r="D72" s="1320"/>
      <c r="E72" s="1320"/>
      <c r="F72" s="2116"/>
      <c r="G72" s="677"/>
      <c r="H72" s="677"/>
      <c r="I72" s="677"/>
      <c r="J72" s="9"/>
      <c r="K72" s="9"/>
      <c r="L72" s="9"/>
      <c r="M72" s="677"/>
      <c r="N72" s="9"/>
      <c r="O72" s="9"/>
      <c r="P72" s="9"/>
      <c r="Q72" s="9"/>
      <c r="R72" s="677"/>
      <c r="S72" s="9"/>
      <c r="T72" s="9"/>
      <c r="U72" s="9"/>
      <c r="V72" s="9"/>
      <c r="W72" s="9"/>
      <c r="X72" s="9"/>
      <c r="Y72" s="9"/>
      <c r="Z72" s="9"/>
      <c r="AA72" s="9"/>
      <c r="AB72" s="9"/>
      <c r="AC72" s="9"/>
      <c r="AD72" s="677"/>
      <c r="AE72" s="9"/>
      <c r="AF72" s="9"/>
      <c r="AG72" s="9"/>
      <c r="AH72" s="9"/>
      <c r="AI72" s="9"/>
      <c r="AJ72" s="9"/>
      <c r="AK72" s="9"/>
      <c r="AL72" s="9"/>
      <c r="AM72" s="9"/>
      <c r="AN72" s="9"/>
      <c r="AO72" s="9"/>
      <c r="AP72" s="677"/>
      <c r="AQ72" s="677"/>
      <c r="AR72" s="9"/>
      <c r="AS72" s="9"/>
      <c r="AT72" s="676"/>
      <c r="AU72" s="676"/>
      <c r="AV72" s="676"/>
      <c r="AW72" s="676"/>
      <c r="AX72" s="678"/>
      <c r="AY72" s="676"/>
      <c r="AZ72" s="678"/>
      <c r="BA72" s="676"/>
      <c r="BB72" s="676"/>
      <c r="BC72" s="676"/>
      <c r="BD72" s="676"/>
      <c r="BE72" s="676"/>
    </row>
    <row r="73">
      <c r="A73" s="2110" t="s">
        <v>213</v>
      </c>
      <c r="B73" s="2110"/>
      <c r="C73" s="2111"/>
      <c r="D73" s="2112"/>
      <c r="E73" s="2112"/>
      <c r="F73" s="2112"/>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667"/>
      <c r="AU73" s="667"/>
      <c r="AV73" s="667"/>
      <c r="AW73" s="667"/>
      <c r="AX73" s="667"/>
      <c r="AY73" s="667"/>
      <c r="AZ73" s="667"/>
      <c r="BA73" s="667"/>
      <c r="BB73" s="667"/>
      <c r="BC73" s="667"/>
      <c r="BD73" s="667"/>
      <c r="BE73" s="667"/>
    </row>
    <row r="74">
      <c r="A74" s="2113" t="s">
        <v>214</v>
      </c>
      <c r="B74" s="2113"/>
      <c r="C74" s="2115"/>
      <c r="D74" s="1320"/>
      <c r="E74" s="1320"/>
      <c r="F74" s="2116" t="s">
        <v>3551</v>
      </c>
      <c r="G74" s="677"/>
      <c r="H74" s="677" t="s">
        <v>3551</v>
      </c>
      <c r="I74" s="9"/>
      <c r="J74" s="9"/>
      <c r="K74" s="9"/>
      <c r="L74" s="9"/>
      <c r="M74" s="677" t="s">
        <v>3551</v>
      </c>
      <c r="N74" s="677" t="s">
        <v>3551</v>
      </c>
      <c r="O74" s="9"/>
      <c r="P74" s="9"/>
      <c r="Q74" s="9"/>
      <c r="R74" s="677" t="s">
        <v>3551</v>
      </c>
      <c r="S74" s="9"/>
      <c r="T74" s="677" t="s">
        <v>3551</v>
      </c>
      <c r="U74" s="9"/>
      <c r="V74" s="9"/>
      <c r="W74" s="9"/>
      <c r="X74" s="677" t="s">
        <v>3551</v>
      </c>
      <c r="Y74" s="9"/>
      <c r="Z74" s="9"/>
      <c r="AA74" s="9"/>
      <c r="AB74" s="9"/>
      <c r="AC74" s="9"/>
      <c r="AD74" s="9"/>
      <c r="AE74" s="9"/>
      <c r="AF74" s="9"/>
      <c r="AG74" s="9"/>
      <c r="AH74" s="9"/>
      <c r="AI74" s="9"/>
      <c r="AJ74" s="9"/>
      <c r="AK74" s="9"/>
      <c r="AL74" s="9"/>
      <c r="AM74" s="9"/>
      <c r="AN74" s="9"/>
      <c r="AO74" s="9"/>
      <c r="AP74" s="9"/>
      <c r="AQ74" s="677" t="s">
        <v>3550</v>
      </c>
      <c r="AR74" s="9"/>
      <c r="AS74" s="677" t="s">
        <v>3551</v>
      </c>
      <c r="AT74" s="676"/>
      <c r="AU74" s="676"/>
      <c r="AV74" s="676"/>
      <c r="AW74" s="676"/>
      <c r="AX74" s="676"/>
      <c r="AY74" s="676"/>
      <c r="AZ74" s="678" t="s">
        <v>3551</v>
      </c>
      <c r="BA74" s="678" t="s">
        <v>3551</v>
      </c>
      <c r="BB74" s="676"/>
      <c r="BC74" s="676"/>
      <c r="BD74" s="676"/>
      <c r="BE74" s="676"/>
    </row>
    <row r="75">
      <c r="A75" s="2113"/>
      <c r="B75" s="2113"/>
      <c r="C75" s="2115"/>
      <c r="D75" s="1320"/>
      <c r="E75" s="1320"/>
      <c r="F75" s="2116"/>
      <c r="G75" s="677"/>
      <c r="H75" s="677"/>
      <c r="I75" s="9"/>
      <c r="J75" s="9"/>
      <c r="K75" s="9"/>
      <c r="L75" s="9"/>
      <c r="M75" s="677"/>
      <c r="N75" s="677"/>
      <c r="O75" s="9"/>
      <c r="P75" s="9"/>
      <c r="Q75" s="9"/>
      <c r="R75" s="677"/>
      <c r="S75" s="9"/>
      <c r="T75" s="677"/>
      <c r="U75" s="9"/>
      <c r="V75" s="9"/>
      <c r="W75" s="9"/>
      <c r="X75" s="677"/>
      <c r="Y75" s="9"/>
      <c r="Z75" s="9"/>
      <c r="AA75" s="9"/>
      <c r="AB75" s="9"/>
      <c r="AC75" s="9"/>
      <c r="AD75" s="9"/>
      <c r="AE75" s="9"/>
      <c r="AF75" s="9"/>
      <c r="AG75" s="9"/>
      <c r="AH75" s="9"/>
      <c r="AI75" s="9"/>
      <c r="AJ75" s="9"/>
      <c r="AK75" s="9"/>
      <c r="AL75" s="9"/>
      <c r="AM75" s="9"/>
      <c r="AN75" s="9"/>
      <c r="AO75" s="9"/>
      <c r="AP75" s="9"/>
      <c r="AQ75" s="677"/>
      <c r="AR75" s="9"/>
      <c r="AS75" s="677"/>
      <c r="AT75" s="676"/>
      <c r="AU75" s="676"/>
      <c r="AV75" s="676"/>
      <c r="AW75" s="676"/>
      <c r="AX75" s="676"/>
      <c r="AY75" s="676"/>
      <c r="AZ75" s="678"/>
      <c r="BA75" s="678"/>
      <c r="BB75" s="676"/>
      <c r="BC75" s="676"/>
      <c r="BD75" s="676"/>
      <c r="BE75" s="676"/>
    </row>
    <row r="76">
      <c r="A76" s="2113" t="s">
        <v>218</v>
      </c>
      <c r="B76" s="2113"/>
      <c r="C76" s="2115"/>
      <c r="D76" s="1320"/>
      <c r="E76" s="1320"/>
      <c r="F76" s="2116" t="s">
        <v>3551</v>
      </c>
      <c r="G76" s="677"/>
      <c r="H76" s="677" t="s">
        <v>3551</v>
      </c>
      <c r="I76" s="677" t="s">
        <v>3551</v>
      </c>
      <c r="J76" s="9"/>
      <c r="K76" s="9"/>
      <c r="L76" s="9"/>
      <c r="M76" s="677" t="s">
        <v>3551</v>
      </c>
      <c r="N76" s="9"/>
      <c r="O76" s="9"/>
      <c r="P76" s="9"/>
      <c r="Q76" s="9"/>
      <c r="R76" s="677" t="s">
        <v>3551</v>
      </c>
      <c r="S76" s="9"/>
      <c r="T76" s="677" t="s">
        <v>3551</v>
      </c>
      <c r="U76" s="9"/>
      <c r="V76" s="9"/>
      <c r="W76" s="9"/>
      <c r="X76" s="677" t="s">
        <v>3551</v>
      </c>
      <c r="Y76" s="9"/>
      <c r="Z76" s="9"/>
      <c r="AA76" s="9"/>
      <c r="AB76" s="9"/>
      <c r="AC76" s="9"/>
      <c r="AD76" s="9"/>
      <c r="AE76" s="9"/>
      <c r="AF76" s="9"/>
      <c r="AG76" s="9"/>
      <c r="AH76" s="9"/>
      <c r="AI76" s="9"/>
      <c r="AJ76" s="9"/>
      <c r="AK76" s="9"/>
      <c r="AL76" s="9"/>
      <c r="AM76" s="9"/>
      <c r="AN76" s="9"/>
      <c r="AO76" s="9"/>
      <c r="AP76" s="9"/>
      <c r="AQ76" s="677" t="s">
        <v>3550</v>
      </c>
      <c r="AR76" s="9"/>
      <c r="AS76" s="9"/>
      <c r="AT76" s="676"/>
      <c r="AU76" s="676"/>
      <c r="AV76" s="676"/>
      <c r="AW76" s="676"/>
      <c r="AX76" s="676"/>
      <c r="AY76" s="676"/>
      <c r="AZ76" s="678" t="s">
        <v>3550</v>
      </c>
      <c r="BA76" s="678" t="s">
        <v>3551</v>
      </c>
      <c r="BB76" s="676"/>
      <c r="BC76" s="676"/>
      <c r="BD76" s="676"/>
      <c r="BE76" s="676"/>
    </row>
    <row r="77">
      <c r="A77" s="2113"/>
      <c r="B77" s="2113"/>
      <c r="C77" s="2115"/>
      <c r="D77" s="1320"/>
      <c r="E77" s="1320"/>
      <c r="F77" s="2116"/>
      <c r="G77" s="677"/>
      <c r="H77" s="677"/>
      <c r="I77" s="677"/>
      <c r="J77" s="9"/>
      <c r="K77" s="9"/>
      <c r="L77" s="9"/>
      <c r="M77" s="677"/>
      <c r="N77" s="9"/>
      <c r="O77" s="9"/>
      <c r="P77" s="9"/>
      <c r="Q77" s="9"/>
      <c r="R77" s="677"/>
      <c r="S77" s="9"/>
      <c r="T77" s="677"/>
      <c r="U77" s="9"/>
      <c r="V77" s="9"/>
      <c r="W77" s="9"/>
      <c r="X77" s="677"/>
      <c r="Y77" s="9"/>
      <c r="Z77" s="9"/>
      <c r="AA77" s="9"/>
      <c r="AB77" s="9"/>
      <c r="AC77" s="9"/>
      <c r="AD77" s="9"/>
      <c r="AE77" s="9"/>
      <c r="AF77" s="9"/>
      <c r="AG77" s="9"/>
      <c r="AH77" s="9"/>
      <c r="AI77" s="9"/>
      <c r="AJ77" s="9"/>
      <c r="AK77" s="9"/>
      <c r="AL77" s="9"/>
      <c r="AM77" s="9"/>
      <c r="AN77" s="9"/>
      <c r="AO77" s="9"/>
      <c r="AP77" s="9"/>
      <c r="AQ77" s="677"/>
      <c r="AR77" s="9"/>
      <c r="AS77" s="9"/>
      <c r="AT77" s="676"/>
      <c r="AU77" s="676"/>
      <c r="AV77" s="676"/>
      <c r="AW77" s="676"/>
      <c r="AX77" s="676"/>
      <c r="AY77" s="676"/>
      <c r="AZ77" s="678"/>
      <c r="BA77" s="678"/>
      <c r="BB77" s="676"/>
      <c r="BC77" s="676"/>
      <c r="BD77" s="676"/>
      <c r="BE77" s="676"/>
    </row>
    <row r="78">
      <c r="A78" s="2110" t="s">
        <v>219</v>
      </c>
      <c r="B78" s="2110"/>
      <c r="C78" s="2111"/>
      <c r="D78" s="2112"/>
      <c r="E78" s="2112"/>
      <c r="F78" s="2112"/>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667"/>
      <c r="AU78" s="667"/>
      <c r="AV78" s="667"/>
      <c r="AW78" s="667"/>
      <c r="AX78" s="667"/>
      <c r="AY78" s="667"/>
      <c r="AZ78" s="667"/>
      <c r="BA78" s="667"/>
      <c r="BB78" s="667"/>
      <c r="BC78" s="667"/>
      <c r="BD78" s="667"/>
      <c r="BE78" s="667"/>
    </row>
    <row r="79">
      <c r="A79" s="2113" t="s">
        <v>220</v>
      </c>
      <c r="B79" s="2113"/>
      <c r="C79" s="2118" t="s">
        <v>3554</v>
      </c>
      <c r="D79" s="2116" t="s">
        <v>3554</v>
      </c>
      <c r="E79" s="2116" t="s">
        <v>3554</v>
      </c>
      <c r="F79" s="2116" t="s">
        <v>3554</v>
      </c>
      <c r="G79" s="677"/>
      <c r="H79" s="677" t="s">
        <v>3553</v>
      </c>
      <c r="I79" s="677"/>
      <c r="J79" s="677" t="s">
        <v>3554</v>
      </c>
      <c r="K79" s="677" t="s">
        <v>3554</v>
      </c>
      <c r="L79" s="677"/>
      <c r="M79" s="677" t="s">
        <v>3554</v>
      </c>
      <c r="N79" s="677"/>
      <c r="O79" s="677" t="s">
        <v>3554</v>
      </c>
      <c r="P79" s="677"/>
      <c r="Q79" s="677" t="s">
        <v>3554</v>
      </c>
      <c r="R79" s="677" t="s">
        <v>3554</v>
      </c>
      <c r="S79" s="677" t="s">
        <v>3554</v>
      </c>
      <c r="T79" s="677" t="s">
        <v>3554</v>
      </c>
      <c r="U79" s="677" t="s">
        <v>3554</v>
      </c>
      <c r="V79" s="677"/>
      <c r="W79" s="677" t="s">
        <v>3554</v>
      </c>
      <c r="X79" s="677" t="s">
        <v>3554</v>
      </c>
      <c r="Y79" s="677"/>
      <c r="Z79" s="677"/>
      <c r="AA79" s="677"/>
      <c r="AB79" s="677"/>
      <c r="AC79" s="677" t="s">
        <v>3554</v>
      </c>
      <c r="AD79" s="677" t="s">
        <v>3553</v>
      </c>
      <c r="AE79" s="677" t="s">
        <v>3554</v>
      </c>
      <c r="AF79" s="677" t="s">
        <v>3554</v>
      </c>
      <c r="AG79" s="677" t="s">
        <v>3554</v>
      </c>
      <c r="AH79" s="677"/>
      <c r="AI79" s="677"/>
      <c r="AJ79" s="677" t="s">
        <v>3554</v>
      </c>
      <c r="AK79" s="677" t="s">
        <v>3554</v>
      </c>
      <c r="AL79" s="677"/>
      <c r="AM79" s="677"/>
      <c r="AN79" s="677" t="s">
        <v>3551</v>
      </c>
      <c r="AO79" s="677" t="s">
        <v>3554</v>
      </c>
      <c r="AP79" s="677" t="s">
        <v>3554</v>
      </c>
      <c r="AQ79" s="677" t="s">
        <v>3553</v>
      </c>
      <c r="AR79" s="677" t="s">
        <v>3554</v>
      </c>
      <c r="AS79" s="677" t="s">
        <v>3554</v>
      </c>
      <c r="AT79" s="678" t="s">
        <v>3554</v>
      </c>
      <c r="AU79" s="678" t="s">
        <v>3554</v>
      </c>
      <c r="AV79" s="678" t="s">
        <v>3554</v>
      </c>
      <c r="AW79" s="678" t="s">
        <v>3554</v>
      </c>
      <c r="AX79" s="678"/>
      <c r="AY79" s="678" t="s">
        <v>3553</v>
      </c>
      <c r="AZ79" s="678" t="s">
        <v>3554</v>
      </c>
      <c r="BA79" s="678" t="s">
        <v>3553</v>
      </c>
      <c r="BB79" s="678" t="s">
        <v>3554</v>
      </c>
      <c r="BC79" s="678"/>
      <c r="BD79" s="678"/>
      <c r="BE79" s="678"/>
    </row>
    <row r="80">
      <c r="A80" s="2113"/>
      <c r="B80" s="2113"/>
      <c r="C80" s="2118"/>
      <c r="D80" s="2116"/>
      <c r="E80" s="2116"/>
      <c r="F80" s="2116"/>
      <c r="G80" s="677"/>
      <c r="H80" s="677"/>
      <c r="I80" s="677"/>
      <c r="J80" s="677"/>
      <c r="K80" s="677"/>
      <c r="L80" s="677"/>
      <c r="M80" s="677"/>
      <c r="N80" s="677"/>
      <c r="O80" s="677"/>
      <c r="P80" s="677"/>
      <c r="Q80" s="677"/>
      <c r="R80" s="677"/>
      <c r="S80" s="677"/>
      <c r="T80" s="677"/>
      <c r="U80" s="677"/>
      <c r="V80" s="677"/>
      <c r="W80" s="677"/>
      <c r="X80" s="677"/>
      <c r="Y80" s="677"/>
      <c r="Z80" s="677"/>
      <c r="AA80" s="677"/>
      <c r="AB80" s="677"/>
      <c r="AC80" s="677"/>
      <c r="AD80" s="677"/>
      <c r="AE80" s="677"/>
      <c r="AF80" s="677"/>
      <c r="AG80" s="677"/>
      <c r="AH80" s="677"/>
      <c r="AI80" s="677"/>
      <c r="AJ80" s="677"/>
      <c r="AK80" s="677"/>
      <c r="AL80" s="677"/>
      <c r="AM80" s="677"/>
      <c r="AN80" s="677"/>
      <c r="AO80" s="677"/>
      <c r="AP80" s="677"/>
      <c r="AQ80" s="677"/>
      <c r="AR80" s="677"/>
      <c r="AS80" s="677"/>
      <c r="AT80" s="678"/>
      <c r="AU80" s="678"/>
      <c r="AV80" s="678"/>
      <c r="AW80" s="678"/>
      <c r="AX80" s="678"/>
      <c r="AY80" s="678"/>
      <c r="AZ80" s="678"/>
      <c r="BA80" s="678"/>
      <c r="BB80" s="678"/>
      <c r="BC80" s="678"/>
      <c r="BD80" s="678"/>
      <c r="BE80" s="678"/>
    </row>
    <row r="81">
      <c r="A81" s="2113" t="s">
        <v>232</v>
      </c>
      <c r="B81" s="2113"/>
      <c r="C81" s="2115"/>
      <c r="D81" s="2116"/>
      <c r="E81" s="1320"/>
      <c r="F81" s="2116" t="s">
        <v>3551</v>
      </c>
      <c r="G81" s="677"/>
      <c r="H81" s="677" t="s">
        <v>3552</v>
      </c>
      <c r="I81" s="677" t="s">
        <v>3551</v>
      </c>
      <c r="J81" s="677" t="s">
        <v>3550</v>
      </c>
      <c r="K81" s="9"/>
      <c r="L81" s="9"/>
      <c r="M81" s="677" t="s">
        <v>3551</v>
      </c>
      <c r="N81" s="9"/>
      <c r="O81" s="9"/>
      <c r="P81" s="9"/>
      <c r="Q81" s="677" t="s">
        <v>3551</v>
      </c>
      <c r="R81" s="677" t="s">
        <v>3551</v>
      </c>
      <c r="S81" s="677" t="s">
        <v>3551</v>
      </c>
      <c r="T81" s="677" t="s">
        <v>3551</v>
      </c>
      <c r="U81" s="677" t="s">
        <v>3551</v>
      </c>
      <c r="V81" s="9"/>
      <c r="W81" s="9"/>
      <c r="X81" s="677" t="s">
        <v>3551</v>
      </c>
      <c r="Y81" s="9"/>
      <c r="Z81" s="9"/>
      <c r="AA81" s="9"/>
      <c r="AB81" s="9"/>
      <c r="AC81" s="9"/>
      <c r="AD81" s="677" t="s">
        <v>3550</v>
      </c>
      <c r="AE81" s="9"/>
      <c r="AF81" s="9"/>
      <c r="AG81" s="677" t="s">
        <v>3551</v>
      </c>
      <c r="AH81" s="9"/>
      <c r="AI81" s="9"/>
      <c r="AJ81" s="9"/>
      <c r="AK81" s="9"/>
      <c r="AL81" s="9"/>
      <c r="AM81" s="9"/>
      <c r="AN81" s="9"/>
      <c r="AO81" s="9"/>
      <c r="AP81" s="9"/>
      <c r="AQ81" s="9"/>
      <c r="AR81" s="9"/>
      <c r="AS81" s="677" t="s">
        <v>3552</v>
      </c>
      <c r="AT81" s="676"/>
      <c r="AU81" s="678" t="s">
        <v>3552</v>
      </c>
      <c r="AV81" s="678" t="s">
        <v>3551</v>
      </c>
      <c r="AW81" s="678" t="s">
        <v>3551</v>
      </c>
      <c r="AX81" s="676"/>
      <c r="AY81" s="678" t="s">
        <v>3551</v>
      </c>
      <c r="AZ81" s="678" t="s">
        <v>3551</v>
      </c>
      <c r="BA81" s="676"/>
      <c r="BB81" s="676"/>
      <c r="BC81" s="676"/>
      <c r="BD81" s="676"/>
      <c r="BE81" s="676"/>
    </row>
    <row r="82">
      <c r="A82" s="2113"/>
      <c r="B82" s="2113"/>
      <c r="C82" s="2115"/>
      <c r="D82" s="2116"/>
      <c r="E82" s="1320"/>
      <c r="F82" s="2116"/>
      <c r="G82" s="677"/>
      <c r="H82" s="677"/>
      <c r="I82" s="677"/>
      <c r="J82" s="677"/>
      <c r="K82" s="9"/>
      <c r="L82" s="9"/>
      <c r="M82" s="677"/>
      <c r="N82" s="9"/>
      <c r="O82" s="9"/>
      <c r="P82" s="9"/>
      <c r="Q82" s="677"/>
      <c r="R82" s="677"/>
      <c r="S82" s="677"/>
      <c r="T82" s="677"/>
      <c r="U82" s="677"/>
      <c r="V82" s="9"/>
      <c r="W82" s="9"/>
      <c r="X82" s="677"/>
      <c r="Y82" s="9"/>
      <c r="Z82" s="9"/>
      <c r="AA82" s="9"/>
      <c r="AB82" s="9"/>
      <c r="AC82" s="9"/>
      <c r="AD82" s="677"/>
      <c r="AE82" s="9"/>
      <c r="AF82" s="9"/>
      <c r="AG82" s="677"/>
      <c r="AH82" s="9"/>
      <c r="AI82" s="9"/>
      <c r="AJ82" s="9"/>
      <c r="AK82" s="9"/>
      <c r="AL82" s="9"/>
      <c r="AM82" s="9"/>
      <c r="AN82" s="9"/>
      <c r="AO82" s="9"/>
      <c r="AP82" s="9"/>
      <c r="AQ82" s="9"/>
      <c r="AR82" s="9"/>
      <c r="AS82" s="677"/>
      <c r="AT82" s="676"/>
      <c r="AU82" s="678"/>
      <c r="AV82" s="678"/>
      <c r="AW82" s="678"/>
      <c r="AX82" s="676"/>
      <c r="AY82" s="678"/>
      <c r="AZ82" s="678"/>
      <c r="BA82" s="676"/>
      <c r="BB82" s="676"/>
      <c r="BC82" s="676"/>
      <c r="BD82" s="676"/>
      <c r="BE82" s="676"/>
    </row>
    <row r="83">
      <c r="A83" s="2110" t="s">
        <v>233</v>
      </c>
      <c r="B83" s="2110"/>
      <c r="C83" s="2111"/>
      <c r="D83" s="2112"/>
      <c r="E83" s="2112"/>
      <c r="F83" s="2112"/>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667"/>
      <c r="AU83" s="667"/>
      <c r="AV83" s="667"/>
      <c r="AW83" s="667"/>
      <c r="AX83" s="667"/>
      <c r="AY83" s="667"/>
      <c r="AZ83" s="667"/>
      <c r="BA83" s="667"/>
      <c r="BB83" s="667"/>
      <c r="BC83" s="667"/>
      <c r="BD83" s="667"/>
      <c r="BE83" s="667"/>
    </row>
    <row r="84">
      <c r="A84" s="2113" t="s">
        <v>236</v>
      </c>
      <c r="B84" s="2113"/>
      <c r="C84" s="2118"/>
      <c r="D84" s="2116" t="s">
        <v>3553</v>
      </c>
      <c r="E84" s="2116"/>
      <c r="F84" s="2116" t="s">
        <v>3553</v>
      </c>
      <c r="G84" s="677"/>
      <c r="H84" s="677" t="s">
        <v>3552</v>
      </c>
      <c r="I84" s="677" t="s">
        <v>3553</v>
      </c>
      <c r="J84" s="677"/>
      <c r="K84" s="677" t="s">
        <v>3552</v>
      </c>
      <c r="L84" s="677" t="s">
        <v>3553</v>
      </c>
      <c r="M84" s="677" t="s">
        <v>3552</v>
      </c>
      <c r="N84" s="677"/>
      <c r="O84" s="677" t="s">
        <v>3553</v>
      </c>
      <c r="P84" s="677"/>
      <c r="Q84" s="677" t="s">
        <v>3552</v>
      </c>
      <c r="R84" s="677" t="s">
        <v>3553</v>
      </c>
      <c r="S84" s="677" t="s">
        <v>3553</v>
      </c>
      <c r="T84" s="677" t="s">
        <v>3552</v>
      </c>
      <c r="U84" s="677" t="s">
        <v>3553</v>
      </c>
      <c r="V84" s="677"/>
      <c r="W84" s="677"/>
      <c r="X84" s="677" t="s">
        <v>3553</v>
      </c>
      <c r="Y84" s="677"/>
      <c r="Z84" s="677"/>
      <c r="AA84" s="677"/>
      <c r="AB84" s="677"/>
      <c r="AC84" s="677"/>
      <c r="AD84" s="677" t="s">
        <v>3553</v>
      </c>
      <c r="AE84" s="677" t="s">
        <v>3553</v>
      </c>
      <c r="AF84" s="677" t="s">
        <v>3552</v>
      </c>
      <c r="AG84" s="677" t="s">
        <v>3553</v>
      </c>
      <c r="AH84" s="677"/>
      <c r="AI84" s="677" t="s">
        <v>3552</v>
      </c>
      <c r="AJ84" s="677" t="s">
        <v>3553</v>
      </c>
      <c r="AK84" s="677" t="s">
        <v>3553</v>
      </c>
      <c r="AL84" s="677"/>
      <c r="AM84" s="677"/>
      <c r="AN84" s="677" t="s">
        <v>3553</v>
      </c>
      <c r="AO84" s="677" t="s">
        <v>3552</v>
      </c>
      <c r="AP84" s="677" t="s">
        <v>3552</v>
      </c>
      <c r="AQ84" s="677" t="s">
        <v>3553</v>
      </c>
      <c r="AR84" s="677"/>
      <c r="AS84" s="677" t="s">
        <v>3552</v>
      </c>
      <c r="AT84" s="678"/>
      <c r="AU84" s="678" t="s">
        <v>3552</v>
      </c>
      <c r="AV84" s="678" t="s">
        <v>3552</v>
      </c>
      <c r="AW84" s="678" t="s">
        <v>3552</v>
      </c>
      <c r="AX84" s="678"/>
      <c r="AY84" s="678"/>
      <c r="AZ84" s="678" t="s">
        <v>3553</v>
      </c>
      <c r="BA84" s="678" t="s">
        <v>3552</v>
      </c>
      <c r="BB84" s="678" t="s">
        <v>3552</v>
      </c>
      <c r="BC84" s="678"/>
      <c r="BD84" s="678"/>
      <c r="BE84" s="678"/>
    </row>
    <row r="85">
      <c r="A85" s="2113"/>
      <c r="B85" s="2113"/>
      <c r="C85" s="2118"/>
      <c r="D85" s="2116"/>
      <c r="E85" s="2116"/>
      <c r="F85" s="2116"/>
      <c r="G85" s="677"/>
      <c r="H85" s="677"/>
      <c r="I85" s="677"/>
      <c r="J85" s="677"/>
      <c r="K85" s="677"/>
      <c r="L85" s="677"/>
      <c r="M85" s="677"/>
      <c r="N85" s="677"/>
      <c r="O85" s="677"/>
      <c r="P85" s="677"/>
      <c r="Q85" s="677"/>
      <c r="R85" s="677"/>
      <c r="S85" s="677"/>
      <c r="T85" s="677"/>
      <c r="U85" s="677"/>
      <c r="V85" s="677"/>
      <c r="W85" s="677"/>
      <c r="X85" s="677"/>
      <c r="Y85" s="677"/>
      <c r="Z85" s="677"/>
      <c r="AA85" s="677"/>
      <c r="AB85" s="677"/>
      <c r="AC85" s="677"/>
      <c r="AD85" s="677"/>
      <c r="AE85" s="677"/>
      <c r="AF85" s="677"/>
      <c r="AG85" s="677"/>
      <c r="AH85" s="677"/>
      <c r="AI85" s="677"/>
      <c r="AJ85" s="677"/>
      <c r="AK85" s="677"/>
      <c r="AL85" s="677"/>
      <c r="AM85" s="677"/>
      <c r="AN85" s="677"/>
      <c r="AO85" s="677"/>
      <c r="AP85" s="677"/>
      <c r="AQ85" s="677"/>
      <c r="AR85" s="677"/>
      <c r="AS85" s="677"/>
      <c r="AT85" s="678"/>
      <c r="AU85" s="678"/>
      <c r="AV85" s="678"/>
      <c r="AW85" s="678"/>
      <c r="AX85" s="678"/>
      <c r="AY85" s="678"/>
      <c r="AZ85" s="678"/>
      <c r="BA85" s="678"/>
      <c r="BB85" s="678"/>
      <c r="BC85" s="678"/>
      <c r="BD85" s="678"/>
      <c r="BE85" s="678"/>
    </row>
    <row r="86">
      <c r="A86" s="2140" t="s">
        <v>243</v>
      </c>
      <c r="B86" s="2140"/>
      <c r="C86" s="2115"/>
      <c r="D86" s="2116" t="s">
        <v>3552</v>
      </c>
      <c r="E86" s="1320"/>
      <c r="F86" s="2116" t="s">
        <v>3552</v>
      </c>
      <c r="G86" s="677"/>
      <c r="H86" s="677" t="s">
        <v>3552</v>
      </c>
      <c r="I86" s="9"/>
      <c r="J86" s="9"/>
      <c r="K86" s="9"/>
      <c r="L86" s="677" t="s">
        <v>3553</v>
      </c>
      <c r="M86" s="677" t="s">
        <v>3552</v>
      </c>
      <c r="N86" s="9"/>
      <c r="O86" s="677" t="s">
        <v>3552</v>
      </c>
      <c r="P86" s="9"/>
      <c r="Q86" s="677" t="s">
        <v>3552</v>
      </c>
      <c r="R86" s="677" t="s">
        <v>3552</v>
      </c>
      <c r="S86" s="677" t="s">
        <v>3552</v>
      </c>
      <c r="T86" s="9"/>
      <c r="U86" s="9"/>
      <c r="V86" s="9"/>
      <c r="W86" s="9"/>
      <c r="X86" s="677" t="s">
        <v>3552</v>
      </c>
      <c r="Y86" s="9"/>
      <c r="Z86" s="9"/>
      <c r="AA86" s="9"/>
      <c r="AB86" s="9"/>
      <c r="AC86" s="9"/>
      <c r="AD86" s="677" t="s">
        <v>3552</v>
      </c>
      <c r="AE86" s="9"/>
      <c r="AF86" s="9"/>
      <c r="AG86" s="9"/>
      <c r="AH86" s="9"/>
      <c r="AI86" s="9"/>
      <c r="AJ86" s="9"/>
      <c r="AK86" s="9"/>
      <c r="AL86" s="9"/>
      <c r="AM86" s="9"/>
      <c r="AN86" s="9"/>
      <c r="AO86" s="677" t="s">
        <v>3551</v>
      </c>
      <c r="AP86" s="9"/>
      <c r="AQ86" s="677" t="s">
        <v>3553</v>
      </c>
      <c r="AR86" s="9"/>
      <c r="AS86" s="677" t="s">
        <v>3551</v>
      </c>
      <c r="AT86" s="676"/>
      <c r="AU86" s="678" t="s">
        <v>3551</v>
      </c>
      <c r="AV86" s="678" t="s">
        <v>3551</v>
      </c>
      <c r="AW86" s="678" t="s">
        <v>3552</v>
      </c>
      <c r="AX86" s="676"/>
      <c r="AY86" s="676"/>
      <c r="AZ86" s="678" t="s">
        <v>3552</v>
      </c>
      <c r="BA86" s="678" t="s">
        <v>3551</v>
      </c>
      <c r="BB86" s="676"/>
      <c r="BC86" s="676"/>
      <c r="BD86" s="676"/>
      <c r="BE86" s="676"/>
    </row>
    <row r="87">
      <c r="A87" s="2140"/>
      <c r="B87" s="2140"/>
      <c r="C87" s="2115"/>
      <c r="D87" s="2116"/>
      <c r="E87" s="1320"/>
      <c r="F87" s="2116"/>
      <c r="G87" s="677"/>
      <c r="H87" s="677"/>
      <c r="I87" s="9"/>
      <c r="J87" s="9"/>
      <c r="K87" s="9"/>
      <c r="L87" s="677"/>
      <c r="M87" s="677"/>
      <c r="N87" s="9"/>
      <c r="O87" s="677"/>
      <c r="P87" s="9"/>
      <c r="Q87" s="677"/>
      <c r="R87" s="677"/>
      <c r="S87" s="677"/>
      <c r="T87" s="9"/>
      <c r="U87" s="9"/>
      <c r="V87" s="9"/>
      <c r="W87" s="9"/>
      <c r="X87" s="677"/>
      <c r="Y87" s="9"/>
      <c r="Z87" s="9"/>
      <c r="AA87" s="9"/>
      <c r="AB87" s="9"/>
      <c r="AC87" s="9"/>
      <c r="AD87" s="677"/>
      <c r="AE87" s="9"/>
      <c r="AF87" s="9"/>
      <c r="AG87" s="9"/>
      <c r="AH87" s="9"/>
      <c r="AI87" s="9"/>
      <c r="AJ87" s="9"/>
      <c r="AK87" s="9"/>
      <c r="AL87" s="9"/>
      <c r="AM87" s="9"/>
      <c r="AN87" s="9"/>
      <c r="AO87" s="677"/>
      <c r="AP87" s="9"/>
      <c r="AQ87" s="677"/>
      <c r="AR87" s="9"/>
      <c r="AS87" s="677"/>
      <c r="AT87" s="676"/>
      <c r="AU87" s="678"/>
      <c r="AV87" s="678"/>
      <c r="AW87" s="678"/>
      <c r="AX87" s="676"/>
      <c r="AY87" s="676"/>
      <c r="AZ87" s="678"/>
      <c r="BA87" s="678"/>
      <c r="BB87" s="676"/>
      <c r="BC87" s="676"/>
      <c r="BD87" s="676"/>
      <c r="BE87" s="676"/>
    </row>
    <row r="88">
      <c r="A88" s="2110" t="s">
        <v>253</v>
      </c>
      <c r="B88" s="2110"/>
      <c r="C88" s="2111"/>
      <c r="D88" s="2112"/>
      <c r="E88" s="2112"/>
      <c r="F88" s="2112"/>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667"/>
      <c r="AU88" s="667"/>
      <c r="AV88" s="667"/>
      <c r="AW88" s="667"/>
      <c r="AX88" s="667"/>
      <c r="AY88" s="667"/>
      <c r="AZ88" s="667"/>
      <c r="BA88" s="667"/>
      <c r="BB88" s="667"/>
      <c r="BC88" s="667"/>
      <c r="BD88" s="667"/>
      <c r="BE88" s="667"/>
    </row>
    <row r="89">
      <c r="A89" s="2113" t="s">
        <v>3644</v>
      </c>
      <c r="B89" s="2113"/>
      <c r="C89" s="2115"/>
      <c r="D89" s="1320"/>
      <c r="E89" s="1320"/>
      <c r="F89" s="2116" t="s">
        <v>3551</v>
      </c>
      <c r="G89" s="677"/>
      <c r="H89" s="677" t="s">
        <v>3551</v>
      </c>
      <c r="I89" s="677" t="s">
        <v>3551</v>
      </c>
      <c r="J89" s="677" t="s">
        <v>3551</v>
      </c>
      <c r="K89" s="9"/>
      <c r="L89" s="9"/>
      <c r="M89" s="9"/>
      <c r="N89" s="677" t="s">
        <v>3551</v>
      </c>
      <c r="O89" s="9"/>
      <c r="P89" s="9"/>
      <c r="Q89" s="677" t="s">
        <v>3552</v>
      </c>
      <c r="R89" s="677" t="s">
        <v>3552</v>
      </c>
      <c r="S89" s="677" t="s">
        <v>3552</v>
      </c>
      <c r="T89" s="9"/>
      <c r="U89" s="9"/>
      <c r="V89" s="9"/>
      <c r="W89" s="9"/>
      <c r="X89" s="9"/>
      <c r="Y89" s="9"/>
      <c r="Z89" s="9"/>
      <c r="AA89" s="9"/>
      <c r="AB89" s="9"/>
      <c r="AC89" s="9"/>
      <c r="AD89" s="9"/>
      <c r="AE89" s="9"/>
      <c r="AF89" s="9"/>
      <c r="AG89" s="9"/>
      <c r="AH89" s="9"/>
      <c r="AI89" s="9"/>
      <c r="AJ89" s="9"/>
      <c r="AK89" s="677" t="s">
        <v>3552</v>
      </c>
      <c r="AL89" s="9"/>
      <c r="AM89" s="9"/>
      <c r="AN89" s="9"/>
      <c r="AO89" s="9"/>
      <c r="AP89" s="9"/>
      <c r="AQ89" s="9"/>
      <c r="AR89" s="9"/>
      <c r="AS89" s="9"/>
      <c r="AT89" s="676"/>
      <c r="AU89" s="676"/>
      <c r="AV89" s="678" t="s">
        <v>3551</v>
      </c>
      <c r="AW89" s="676"/>
      <c r="AX89" s="676"/>
      <c r="AY89" s="676"/>
      <c r="AZ89" s="678" t="s">
        <v>3551</v>
      </c>
      <c r="BA89" s="678" t="s">
        <v>3551</v>
      </c>
      <c r="BB89" s="676"/>
      <c r="BC89" s="676"/>
      <c r="BD89" s="676"/>
      <c r="BE89" s="676"/>
    </row>
    <row r="90">
      <c r="A90" s="2113"/>
      <c r="B90" s="2113"/>
      <c r="C90" s="2115"/>
      <c r="D90" s="1320"/>
      <c r="E90" s="1320"/>
      <c r="F90" s="2116"/>
      <c r="G90" s="677"/>
      <c r="H90" s="677"/>
      <c r="I90" s="677"/>
      <c r="J90" s="677"/>
      <c r="K90" s="9"/>
      <c r="L90" s="9"/>
      <c r="M90" s="9"/>
      <c r="N90" s="677"/>
      <c r="O90" s="9"/>
      <c r="P90" s="9"/>
      <c r="Q90" s="677"/>
      <c r="R90" s="677"/>
      <c r="S90" s="677"/>
      <c r="T90" s="9"/>
      <c r="U90" s="9"/>
      <c r="V90" s="9"/>
      <c r="W90" s="9"/>
      <c r="X90" s="9"/>
      <c r="Y90" s="9"/>
      <c r="Z90" s="9"/>
      <c r="AA90" s="9"/>
      <c r="AB90" s="9"/>
      <c r="AC90" s="9"/>
      <c r="AD90" s="9"/>
      <c r="AE90" s="9"/>
      <c r="AF90" s="9"/>
      <c r="AG90" s="9"/>
      <c r="AH90" s="9"/>
      <c r="AI90" s="9"/>
      <c r="AJ90" s="9"/>
      <c r="AK90" s="677"/>
      <c r="AL90" s="9"/>
      <c r="AM90" s="9"/>
      <c r="AN90" s="9"/>
      <c r="AO90" s="9"/>
      <c r="AP90" s="9"/>
      <c r="AQ90" s="9"/>
      <c r="AR90" s="9"/>
      <c r="AS90" s="9"/>
      <c r="AT90" s="676"/>
      <c r="AU90" s="676"/>
      <c r="AV90" s="678"/>
      <c r="AW90" s="676"/>
      <c r="AX90" s="676"/>
      <c r="AY90" s="676"/>
      <c r="AZ90" s="678"/>
      <c r="BA90" s="678"/>
      <c r="BB90" s="676"/>
      <c r="BC90" s="676"/>
      <c r="BD90" s="676"/>
      <c r="BE90" s="676"/>
    </row>
    <row r="91">
      <c r="A91" s="2113" t="s">
        <v>255</v>
      </c>
      <c r="B91" s="2113"/>
      <c r="C91" s="2118" t="s">
        <v>3553</v>
      </c>
      <c r="D91" s="2116" t="s">
        <v>3553</v>
      </c>
      <c r="E91" s="2116"/>
      <c r="F91" s="2116" t="s">
        <v>3553</v>
      </c>
      <c r="G91" s="677"/>
      <c r="H91" s="677" t="s">
        <v>3552</v>
      </c>
      <c r="I91" s="677"/>
      <c r="J91" s="677" t="s">
        <v>3553</v>
      </c>
      <c r="K91" s="677" t="s">
        <v>3553</v>
      </c>
      <c r="L91" s="677"/>
      <c r="M91" s="677" t="s">
        <v>3553</v>
      </c>
      <c r="N91" s="677"/>
      <c r="O91" s="677" t="s">
        <v>3553</v>
      </c>
      <c r="P91" s="677"/>
      <c r="Q91" s="677" t="s">
        <v>3553</v>
      </c>
      <c r="R91" s="677" t="s">
        <v>3553</v>
      </c>
      <c r="S91" s="677" t="s">
        <v>3553</v>
      </c>
      <c r="T91" s="677" t="s">
        <v>3553</v>
      </c>
      <c r="U91" s="677" t="s">
        <v>3552</v>
      </c>
      <c r="V91" s="677"/>
      <c r="W91" s="677"/>
      <c r="X91" s="677" t="s">
        <v>3553</v>
      </c>
      <c r="Y91" s="677"/>
      <c r="Z91" s="677"/>
      <c r="AA91" s="677"/>
      <c r="AB91" s="677"/>
      <c r="AC91" s="677"/>
      <c r="AD91" s="677" t="s">
        <v>3553</v>
      </c>
      <c r="AE91" s="677" t="s">
        <v>3553</v>
      </c>
      <c r="AF91" s="677" t="s">
        <v>3552</v>
      </c>
      <c r="AG91" s="677" t="s">
        <v>3553</v>
      </c>
      <c r="AH91" s="677"/>
      <c r="AI91" s="677" t="s">
        <v>3553</v>
      </c>
      <c r="AJ91" s="677" t="s">
        <v>3553</v>
      </c>
      <c r="AK91" s="677" t="s">
        <v>3553</v>
      </c>
      <c r="AL91" s="677"/>
      <c r="AM91" s="677"/>
      <c r="AN91" s="677" t="s">
        <v>3552</v>
      </c>
      <c r="AO91" s="677" t="s">
        <v>3553</v>
      </c>
      <c r="AP91" s="677" t="s">
        <v>3553</v>
      </c>
      <c r="AQ91" s="677" t="s">
        <v>3553</v>
      </c>
      <c r="AR91" s="677" t="s">
        <v>3553</v>
      </c>
      <c r="AS91" s="677" t="s">
        <v>3553</v>
      </c>
      <c r="AT91" s="678"/>
      <c r="AU91" s="678" t="s">
        <v>3553</v>
      </c>
      <c r="AV91" s="678" t="s">
        <v>3553</v>
      </c>
      <c r="AW91" s="678"/>
      <c r="AX91" s="678"/>
      <c r="AY91" s="678"/>
      <c r="AZ91" s="678" t="s">
        <v>3553</v>
      </c>
      <c r="BA91" s="678" t="s">
        <v>3553</v>
      </c>
      <c r="BB91" s="678" t="s">
        <v>3553</v>
      </c>
      <c r="BC91" s="678"/>
      <c r="BD91" s="678"/>
      <c r="BE91" s="678"/>
    </row>
    <row r="92">
      <c r="A92" s="2113"/>
      <c r="B92" s="2113"/>
      <c r="C92" s="2118"/>
      <c r="D92" s="2116"/>
      <c r="E92" s="2116"/>
      <c r="F92" s="2116"/>
      <c r="G92" s="677"/>
      <c r="H92" s="677"/>
      <c r="I92" s="677"/>
      <c r="J92" s="677"/>
      <c r="K92" s="677"/>
      <c r="L92" s="677"/>
      <c r="M92" s="677"/>
      <c r="N92" s="677"/>
      <c r="O92" s="677"/>
      <c r="P92" s="677"/>
      <c r="Q92" s="677"/>
      <c r="R92" s="677"/>
      <c r="S92" s="677"/>
      <c r="T92" s="677"/>
      <c r="U92" s="677"/>
      <c r="V92" s="677"/>
      <c r="W92" s="677"/>
      <c r="X92" s="677"/>
      <c r="Y92" s="677"/>
      <c r="Z92" s="677"/>
      <c r="AA92" s="677"/>
      <c r="AB92" s="677"/>
      <c r="AC92" s="677"/>
      <c r="AD92" s="677"/>
      <c r="AE92" s="677"/>
      <c r="AF92" s="677"/>
      <c r="AG92" s="677"/>
      <c r="AH92" s="677"/>
      <c r="AI92" s="677"/>
      <c r="AJ92" s="677"/>
      <c r="AK92" s="677"/>
      <c r="AL92" s="677"/>
      <c r="AM92" s="677"/>
      <c r="AN92" s="677"/>
      <c r="AO92" s="677"/>
      <c r="AP92" s="677"/>
      <c r="AQ92" s="677"/>
      <c r="AR92" s="677"/>
      <c r="AS92" s="677"/>
      <c r="AT92" s="678"/>
      <c r="AU92" s="678"/>
      <c r="AV92" s="678"/>
      <c r="AW92" s="678"/>
      <c r="AX92" s="678"/>
      <c r="AY92" s="678"/>
      <c r="AZ92" s="678"/>
      <c r="BA92" s="678"/>
      <c r="BB92" s="678"/>
      <c r="BC92" s="678"/>
      <c r="BD92" s="678"/>
      <c r="BE92" s="678"/>
    </row>
    <row r="93">
      <c r="A93" s="2113" t="s">
        <v>261</v>
      </c>
      <c r="B93" s="2113"/>
      <c r="C93" s="2115"/>
      <c r="D93" s="1320"/>
      <c r="E93" s="1320"/>
      <c r="F93" s="2116" t="s">
        <v>3551</v>
      </c>
      <c r="G93" s="677"/>
      <c r="H93" s="677" t="s">
        <v>3551</v>
      </c>
      <c r="I93" s="9"/>
      <c r="J93" s="677" t="s">
        <v>3551</v>
      </c>
      <c r="K93" s="9"/>
      <c r="L93" s="9"/>
      <c r="M93" s="9"/>
      <c r="N93" s="677" t="s">
        <v>3549</v>
      </c>
      <c r="O93" s="9"/>
      <c r="P93" s="9"/>
      <c r="Q93" s="9"/>
      <c r="R93" s="677" t="s">
        <v>3551</v>
      </c>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676"/>
      <c r="AU93" s="676"/>
      <c r="AV93" s="678" t="s">
        <v>3551</v>
      </c>
      <c r="AW93" s="676"/>
      <c r="AX93" s="676"/>
      <c r="AY93" s="676"/>
      <c r="AZ93" s="678" t="s">
        <v>3551</v>
      </c>
      <c r="BA93" s="678" t="s">
        <v>3549</v>
      </c>
      <c r="BB93" s="676"/>
      <c r="BC93" s="676"/>
      <c r="BD93" s="676"/>
      <c r="BE93" s="676"/>
    </row>
    <row r="94">
      <c r="A94" s="2113"/>
      <c r="B94" s="2113"/>
      <c r="C94" s="2115"/>
      <c r="D94" s="1320"/>
      <c r="E94" s="1320"/>
      <c r="F94" s="2116"/>
      <c r="G94" s="677"/>
      <c r="H94" s="677"/>
      <c r="I94" s="9"/>
      <c r="J94" s="677"/>
      <c r="K94" s="9"/>
      <c r="L94" s="9"/>
      <c r="M94" s="9"/>
      <c r="N94" s="677"/>
      <c r="O94" s="9"/>
      <c r="P94" s="9"/>
      <c r="Q94" s="9"/>
      <c r="R94" s="677"/>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676"/>
      <c r="AU94" s="676"/>
      <c r="AV94" s="678"/>
      <c r="AW94" s="676"/>
      <c r="AX94" s="676"/>
      <c r="AY94" s="676"/>
      <c r="AZ94" s="678"/>
      <c r="BA94" s="678"/>
      <c r="BB94" s="676"/>
      <c r="BC94" s="676"/>
      <c r="BD94" s="676"/>
      <c r="BE94" s="676"/>
    </row>
    <row r="95">
      <c r="A95" s="2113" t="s">
        <v>262</v>
      </c>
      <c r="B95" s="2113"/>
      <c r="C95" s="2118"/>
      <c r="D95" s="2116" t="s">
        <v>3553</v>
      </c>
      <c r="E95" s="2116" t="s">
        <v>3552</v>
      </c>
      <c r="F95" s="2116" t="s">
        <v>3552</v>
      </c>
      <c r="G95" s="677"/>
      <c r="H95" s="677" t="s">
        <v>3551</v>
      </c>
      <c r="I95" s="9"/>
      <c r="J95" s="677" t="s">
        <v>3553</v>
      </c>
      <c r="K95" s="677" t="s">
        <v>3552</v>
      </c>
      <c r="L95" s="9"/>
      <c r="M95" s="677" t="s">
        <v>3552</v>
      </c>
      <c r="N95" s="9"/>
      <c r="O95" s="9"/>
      <c r="P95" s="9"/>
      <c r="Q95" s="677" t="s">
        <v>3552</v>
      </c>
      <c r="R95" s="677" t="s">
        <v>3552</v>
      </c>
      <c r="S95" s="9"/>
      <c r="T95" s="677" t="s">
        <v>3552</v>
      </c>
      <c r="U95" s="677" t="s">
        <v>3552</v>
      </c>
      <c r="V95" s="9"/>
      <c r="W95" s="9"/>
      <c r="X95" s="677" t="s">
        <v>3552</v>
      </c>
      <c r="Y95" s="9"/>
      <c r="Z95" s="9"/>
      <c r="AA95" s="677" t="s">
        <v>3552</v>
      </c>
      <c r="AB95" s="9"/>
      <c r="AC95" s="9"/>
      <c r="AD95" s="9"/>
      <c r="AE95" s="9"/>
      <c r="AF95" s="9"/>
      <c r="AG95" s="9"/>
      <c r="AH95" s="9"/>
      <c r="AI95" s="9"/>
      <c r="AJ95" s="9"/>
      <c r="AK95" s="9"/>
      <c r="AL95" s="9"/>
      <c r="AM95" s="9"/>
      <c r="AN95" s="677" t="s">
        <v>3552</v>
      </c>
      <c r="AO95" s="677"/>
      <c r="AP95" s="677" t="s">
        <v>3552</v>
      </c>
      <c r="AQ95" s="677"/>
      <c r="AR95" s="677"/>
      <c r="AS95" s="677" t="s">
        <v>3552</v>
      </c>
      <c r="AT95" s="678"/>
      <c r="AU95" s="678"/>
      <c r="AV95" s="678" t="s">
        <v>3552</v>
      </c>
      <c r="AW95" s="678"/>
      <c r="AX95" s="678" t="s">
        <v>3552</v>
      </c>
      <c r="AY95" s="678"/>
      <c r="AZ95" s="678" t="s">
        <v>3552</v>
      </c>
      <c r="BA95" s="678" t="s">
        <v>3551</v>
      </c>
      <c r="BB95" s="678" t="s">
        <v>3552</v>
      </c>
      <c r="BC95" s="678"/>
      <c r="BD95" s="678"/>
      <c r="BE95" s="678"/>
    </row>
    <row r="96">
      <c r="A96" s="2113"/>
      <c r="B96" s="2113"/>
      <c r="C96" s="2118"/>
      <c r="D96" s="2116"/>
      <c r="E96" s="2116"/>
      <c r="F96" s="2116"/>
      <c r="G96" s="677"/>
      <c r="H96" s="677"/>
      <c r="I96" s="9"/>
      <c r="J96" s="677"/>
      <c r="K96" s="677"/>
      <c r="L96" s="9"/>
      <c r="M96" s="677"/>
      <c r="N96" s="9"/>
      <c r="O96" s="9"/>
      <c r="P96" s="9"/>
      <c r="Q96" s="677"/>
      <c r="R96" s="677"/>
      <c r="S96" s="9"/>
      <c r="T96" s="677"/>
      <c r="U96" s="677"/>
      <c r="V96" s="9"/>
      <c r="W96" s="9"/>
      <c r="X96" s="677"/>
      <c r="Y96" s="9"/>
      <c r="Z96" s="9"/>
      <c r="AA96" s="677"/>
      <c r="AB96" s="9"/>
      <c r="AC96" s="9"/>
      <c r="AD96" s="9"/>
      <c r="AE96" s="9"/>
      <c r="AF96" s="9"/>
      <c r="AG96" s="9"/>
      <c r="AH96" s="9"/>
      <c r="AI96" s="9"/>
      <c r="AJ96" s="9"/>
      <c r="AK96" s="9"/>
      <c r="AL96" s="9"/>
      <c r="AM96" s="9"/>
      <c r="AN96" s="677"/>
      <c r="AO96" s="677"/>
      <c r="AP96" s="677"/>
      <c r="AQ96" s="677"/>
      <c r="AR96" s="677"/>
      <c r="AS96" s="677"/>
      <c r="AT96" s="678"/>
      <c r="AU96" s="678"/>
      <c r="AV96" s="678"/>
      <c r="AW96" s="678"/>
      <c r="AX96" s="678"/>
      <c r="AY96" s="678"/>
      <c r="AZ96" s="678"/>
      <c r="BA96" s="678"/>
      <c r="BB96" s="678"/>
      <c r="BC96" s="678"/>
      <c r="BD96" s="678"/>
      <c r="BE96" s="678"/>
    </row>
    <row r="97" ht="1.5" customHeight="1">
      <c r="A97" s="2110" t="s">
        <v>266</v>
      </c>
      <c r="B97" s="2110"/>
      <c r="C97" s="2111"/>
      <c r="D97" s="2112"/>
      <c r="E97" s="2112"/>
      <c r="F97" s="2112"/>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667"/>
      <c r="AU97" s="667"/>
      <c r="AV97" s="667"/>
      <c r="AW97" s="667"/>
      <c r="AX97" s="667"/>
      <c r="AY97" s="667"/>
      <c r="AZ97" s="667"/>
      <c r="BA97" s="667"/>
      <c r="BB97" s="667"/>
      <c r="BC97" s="667"/>
      <c r="BD97" s="667"/>
      <c r="BE97" s="667"/>
    </row>
    <row r="98">
      <c r="A98" s="2113" t="s">
        <v>267</v>
      </c>
      <c r="B98" s="2113"/>
      <c r="C98" s="2118" t="s">
        <v>3553</v>
      </c>
      <c r="D98" s="2116" t="s">
        <v>3554</v>
      </c>
      <c r="E98" s="2116"/>
      <c r="F98" s="2116" t="s">
        <v>3553</v>
      </c>
      <c r="G98" s="677"/>
      <c r="H98" s="677" t="s">
        <v>3553</v>
      </c>
      <c r="I98" s="677"/>
      <c r="J98" s="677" t="s">
        <v>3553</v>
      </c>
      <c r="K98" s="677" t="s">
        <v>3553</v>
      </c>
      <c r="L98" s="677" t="s">
        <v>3553</v>
      </c>
      <c r="M98" s="677" t="s">
        <v>3553</v>
      </c>
      <c r="N98" s="677" t="s">
        <v>3552</v>
      </c>
      <c r="O98" s="677" t="s">
        <v>3553</v>
      </c>
      <c r="P98" s="677"/>
      <c r="Q98" s="677" t="s">
        <v>3554</v>
      </c>
      <c r="R98" s="677" t="s">
        <v>3553</v>
      </c>
      <c r="S98" s="677"/>
      <c r="T98" s="677" t="s">
        <v>3553</v>
      </c>
      <c r="U98" s="677" t="s">
        <v>3553</v>
      </c>
      <c r="V98" s="677"/>
      <c r="W98" s="677" t="s">
        <v>3553</v>
      </c>
      <c r="X98" s="677" t="s">
        <v>3553</v>
      </c>
      <c r="Y98" s="677"/>
      <c r="Z98" s="677"/>
      <c r="AA98" s="677"/>
      <c r="AB98" s="677"/>
      <c r="AC98" s="677" t="s">
        <v>3553</v>
      </c>
      <c r="AD98" s="677" t="s">
        <v>3553</v>
      </c>
      <c r="AE98" s="677"/>
      <c r="AF98" s="677" t="s">
        <v>3552</v>
      </c>
      <c r="AG98" s="677" t="s">
        <v>3553</v>
      </c>
      <c r="AH98" s="677"/>
      <c r="AI98" s="677"/>
      <c r="AJ98" s="677" t="s">
        <v>3552</v>
      </c>
      <c r="AK98" s="677" t="s">
        <v>3553</v>
      </c>
      <c r="AL98" s="677"/>
      <c r="AM98" s="677"/>
      <c r="AN98" s="677" t="s">
        <v>3553</v>
      </c>
      <c r="AO98" s="677" t="s">
        <v>3553</v>
      </c>
      <c r="AP98" s="677" t="s">
        <v>3552</v>
      </c>
      <c r="AQ98" s="677" t="s">
        <v>3552</v>
      </c>
      <c r="AR98" s="677" t="s">
        <v>3554</v>
      </c>
      <c r="AS98" s="677" t="s">
        <v>3553</v>
      </c>
      <c r="AT98" s="678"/>
      <c r="AU98" s="678" t="s">
        <v>3553</v>
      </c>
      <c r="AV98" s="678" t="s">
        <v>3553</v>
      </c>
      <c r="AW98" s="678"/>
      <c r="AX98" s="678"/>
      <c r="AY98" s="678" t="s">
        <v>3552</v>
      </c>
      <c r="AZ98" s="678" t="s">
        <v>3553</v>
      </c>
      <c r="BA98" s="678" t="s">
        <v>3553</v>
      </c>
      <c r="BB98" s="678" t="s">
        <v>3553</v>
      </c>
      <c r="BC98" s="678"/>
      <c r="BD98" s="678"/>
      <c r="BE98" s="678"/>
    </row>
    <row r="99">
      <c r="A99" s="2113"/>
      <c r="B99" s="2113"/>
      <c r="C99" s="2118"/>
      <c r="D99" s="2116"/>
      <c r="E99" s="2116"/>
      <c r="F99" s="2116"/>
      <c r="G99" s="677"/>
      <c r="H99" s="677"/>
      <c r="I99" s="677"/>
      <c r="J99" s="677"/>
      <c r="K99" s="677"/>
      <c r="L99" s="677"/>
      <c r="M99" s="677"/>
      <c r="N99" s="677"/>
      <c r="O99" s="677"/>
      <c r="P99" s="677"/>
      <c r="Q99" s="677"/>
      <c r="R99" s="677"/>
      <c r="S99" s="677"/>
      <c r="T99" s="677"/>
      <c r="U99" s="677"/>
      <c r="V99" s="677"/>
      <c r="W99" s="677"/>
      <c r="X99" s="677"/>
      <c r="Y99" s="677"/>
      <c r="Z99" s="677"/>
      <c r="AA99" s="677"/>
      <c r="AB99" s="677"/>
      <c r="AC99" s="677"/>
      <c r="AD99" s="677"/>
      <c r="AE99" s="677"/>
      <c r="AF99" s="677"/>
      <c r="AG99" s="677"/>
      <c r="AH99" s="677"/>
      <c r="AI99" s="677"/>
      <c r="AJ99" s="677"/>
      <c r="AK99" s="677"/>
      <c r="AL99" s="677"/>
      <c r="AM99" s="677"/>
      <c r="AN99" s="677"/>
      <c r="AO99" s="677"/>
      <c r="AP99" s="677"/>
      <c r="AQ99" s="677"/>
      <c r="AR99" s="677"/>
      <c r="AS99" s="677"/>
      <c r="AT99" s="678"/>
      <c r="AU99" s="678"/>
      <c r="AV99" s="678"/>
      <c r="AW99" s="678"/>
      <c r="AX99" s="678"/>
      <c r="AY99" s="678"/>
      <c r="AZ99" s="678"/>
      <c r="BA99" s="678"/>
      <c r="BB99" s="678"/>
      <c r="BC99" s="678"/>
      <c r="BD99" s="678"/>
      <c r="BE99" s="678"/>
    </row>
    <row r="100">
      <c r="A100" s="1791" t="s">
        <v>278</v>
      </c>
      <c r="B100" s="1791"/>
      <c r="C100" s="2115"/>
      <c r="D100" s="1320"/>
      <c r="E100" s="1320"/>
      <c r="F100" s="2116" t="s">
        <v>3551</v>
      </c>
      <c r="G100" s="677"/>
      <c r="H100" s="677" t="s">
        <v>3551</v>
      </c>
      <c r="I100" s="9"/>
      <c r="J100" s="677" t="s">
        <v>3551</v>
      </c>
      <c r="K100" s="9"/>
      <c r="L100" s="9"/>
      <c r="M100" s="677" t="s">
        <v>3551</v>
      </c>
      <c r="N100" s="9"/>
      <c r="O100" s="9"/>
      <c r="P100" s="9"/>
      <c r="Q100" s="9"/>
      <c r="R100" s="677" t="s">
        <v>3551</v>
      </c>
      <c r="S100" s="677" t="s">
        <v>3551</v>
      </c>
      <c r="T100" s="9"/>
      <c r="U100" s="9"/>
      <c r="V100" s="9"/>
      <c r="W100" s="9"/>
      <c r="X100" s="9"/>
      <c r="Y100" s="9"/>
      <c r="Z100" s="9"/>
      <c r="AA100" s="9"/>
      <c r="AB100" s="9"/>
      <c r="AC100" s="9"/>
      <c r="AD100" s="9"/>
      <c r="AE100" s="9"/>
      <c r="AF100" s="9"/>
      <c r="AG100" s="9"/>
      <c r="AH100" s="9"/>
      <c r="AI100" s="9"/>
      <c r="AJ100" s="9"/>
      <c r="AK100" s="9"/>
      <c r="AL100" s="9"/>
      <c r="AM100" s="9"/>
      <c r="AN100" s="9"/>
      <c r="AO100" s="9"/>
      <c r="AP100" s="677" t="s">
        <v>3550</v>
      </c>
      <c r="AQ100" s="677" t="s">
        <v>3551</v>
      </c>
      <c r="AR100" s="677" t="s">
        <v>3550</v>
      </c>
      <c r="AS100" s="677" t="s">
        <v>3551</v>
      </c>
      <c r="AT100" s="676"/>
      <c r="AU100" s="676"/>
      <c r="AV100" s="676"/>
      <c r="AW100" s="676"/>
      <c r="AX100" s="676"/>
      <c r="AY100" s="676"/>
      <c r="AZ100" s="678" t="s">
        <v>3551</v>
      </c>
      <c r="BA100" s="676"/>
      <c r="BB100" s="676"/>
      <c r="BC100" s="676"/>
      <c r="BD100" s="676"/>
      <c r="BE100" s="676"/>
    </row>
    <row r="101">
      <c r="A101" s="1791"/>
      <c r="B101" s="1791"/>
      <c r="C101" s="2115"/>
      <c r="D101" s="1320"/>
      <c r="E101" s="1320"/>
      <c r="F101" s="2116"/>
      <c r="G101" s="677"/>
      <c r="H101" s="677"/>
      <c r="I101" s="9"/>
      <c r="J101" s="677"/>
      <c r="K101" s="9"/>
      <c r="L101" s="9"/>
      <c r="M101" s="677"/>
      <c r="N101" s="9"/>
      <c r="O101" s="9"/>
      <c r="P101" s="9"/>
      <c r="Q101" s="9"/>
      <c r="R101" s="677"/>
      <c r="S101" s="677"/>
      <c r="T101" s="9"/>
      <c r="U101" s="9"/>
      <c r="V101" s="9"/>
      <c r="W101" s="9"/>
      <c r="X101" s="9"/>
      <c r="Y101" s="9"/>
      <c r="Z101" s="9"/>
      <c r="AA101" s="9"/>
      <c r="AB101" s="9"/>
      <c r="AC101" s="9"/>
      <c r="AD101" s="9"/>
      <c r="AE101" s="9"/>
      <c r="AF101" s="9"/>
      <c r="AG101" s="9"/>
      <c r="AH101" s="9"/>
      <c r="AI101" s="9"/>
      <c r="AJ101" s="9"/>
      <c r="AK101" s="9"/>
      <c r="AL101" s="9"/>
      <c r="AM101" s="9"/>
      <c r="AN101" s="9"/>
      <c r="AO101" s="9"/>
      <c r="AP101" s="677"/>
      <c r="AQ101" s="677"/>
      <c r="AR101" s="677"/>
      <c r="AS101" s="677"/>
      <c r="AT101" s="676"/>
      <c r="AU101" s="676"/>
      <c r="AV101" s="676"/>
      <c r="AW101" s="676"/>
      <c r="AX101" s="676"/>
      <c r="AY101" s="676"/>
      <c r="AZ101" s="678"/>
      <c r="BA101" s="676"/>
      <c r="BB101" s="676"/>
      <c r="BC101" s="676"/>
      <c r="BD101" s="676"/>
      <c r="BE101" s="676"/>
    </row>
    <row r="102">
      <c r="A102" s="2110" t="s">
        <v>280</v>
      </c>
      <c r="B102" s="2110"/>
      <c r="C102" s="2111"/>
      <c r="D102" s="2112"/>
      <c r="E102" s="2112"/>
      <c r="F102" s="2112"/>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667"/>
      <c r="AU102" s="667"/>
      <c r="AV102" s="667"/>
      <c r="AW102" s="667"/>
      <c r="AX102" s="667"/>
      <c r="AY102" s="667"/>
      <c r="AZ102" s="667"/>
      <c r="BA102" s="667"/>
      <c r="BB102" s="667"/>
      <c r="BC102" s="667"/>
      <c r="BD102" s="667"/>
      <c r="BE102" s="667"/>
    </row>
    <row r="103">
      <c r="A103" s="2113" t="s">
        <v>281</v>
      </c>
      <c r="B103" s="2113"/>
      <c r="C103" s="2118" t="s">
        <v>3553</v>
      </c>
      <c r="D103" s="2116" t="s">
        <v>3553</v>
      </c>
      <c r="E103" s="2116"/>
      <c r="F103" s="2116" t="s">
        <v>3553</v>
      </c>
      <c r="G103" s="677"/>
      <c r="H103" s="677" t="s">
        <v>3553</v>
      </c>
      <c r="I103" s="677"/>
      <c r="J103" s="677"/>
      <c r="K103" s="677" t="s">
        <v>3553</v>
      </c>
      <c r="L103" s="677" t="s">
        <v>3553</v>
      </c>
      <c r="M103" s="677"/>
      <c r="N103" s="677"/>
      <c r="O103" s="677"/>
      <c r="P103" s="677"/>
      <c r="Q103" s="677" t="s">
        <v>3553</v>
      </c>
      <c r="R103" s="677" t="s">
        <v>3553</v>
      </c>
      <c r="S103" s="677" t="s">
        <v>3553</v>
      </c>
      <c r="T103" s="677" t="s">
        <v>3553</v>
      </c>
      <c r="U103" s="677" t="s">
        <v>3553</v>
      </c>
      <c r="V103" s="677"/>
      <c r="W103" s="677" t="s">
        <v>3553</v>
      </c>
      <c r="X103" s="677" t="s">
        <v>3553</v>
      </c>
      <c r="Y103" s="677"/>
      <c r="Z103" s="677"/>
      <c r="AA103" s="677"/>
      <c r="AB103" s="677"/>
      <c r="AC103" s="677"/>
      <c r="AD103" s="677" t="s">
        <v>3553</v>
      </c>
      <c r="AE103" s="677"/>
      <c r="AF103" s="677" t="s">
        <v>3553</v>
      </c>
      <c r="AG103" s="677" t="s">
        <v>3553</v>
      </c>
      <c r="AH103" s="677" t="s">
        <v>3553</v>
      </c>
      <c r="AI103" s="677"/>
      <c r="AJ103" s="677"/>
      <c r="AK103" s="677"/>
      <c r="AL103" s="677"/>
      <c r="AM103" s="677" t="s">
        <v>3553</v>
      </c>
      <c r="AN103" s="677"/>
      <c r="AO103" s="677" t="s">
        <v>3553</v>
      </c>
      <c r="AP103" s="677" t="s">
        <v>3553</v>
      </c>
      <c r="AQ103" s="677"/>
      <c r="AR103" s="677" t="s">
        <v>3553</v>
      </c>
      <c r="AS103" s="677" t="s">
        <v>3553</v>
      </c>
      <c r="AT103" s="678"/>
      <c r="AU103" s="678" t="s">
        <v>3553</v>
      </c>
      <c r="AV103" s="678" t="s">
        <v>3553</v>
      </c>
      <c r="AW103" s="678"/>
      <c r="AX103" s="678"/>
      <c r="AY103" s="678"/>
      <c r="AZ103" s="678" t="s">
        <v>3553</v>
      </c>
      <c r="BA103" s="678" t="s">
        <v>3552</v>
      </c>
      <c r="BB103" s="678" t="s">
        <v>3553</v>
      </c>
      <c r="BC103" s="678"/>
      <c r="BD103" s="678"/>
      <c r="BE103" s="678"/>
    </row>
    <row r="104">
      <c r="A104" s="2113"/>
      <c r="B104" s="2113"/>
      <c r="C104" s="2118"/>
      <c r="D104" s="2116"/>
      <c r="E104" s="2116"/>
      <c r="F104" s="2116"/>
      <c r="G104" s="677"/>
      <c r="H104" s="677"/>
      <c r="I104" s="677"/>
      <c r="J104" s="677"/>
      <c r="K104" s="677"/>
      <c r="L104" s="677"/>
      <c r="M104" s="677"/>
      <c r="N104" s="677"/>
      <c r="O104" s="677"/>
      <c r="P104" s="677"/>
      <c r="Q104" s="677"/>
      <c r="R104" s="677"/>
      <c r="S104" s="677"/>
      <c r="T104" s="677"/>
      <c r="U104" s="677"/>
      <c r="V104" s="677"/>
      <c r="W104" s="677"/>
      <c r="X104" s="677"/>
      <c r="Y104" s="677"/>
      <c r="Z104" s="677"/>
      <c r="AA104" s="677"/>
      <c r="AB104" s="677"/>
      <c r="AC104" s="677"/>
      <c r="AD104" s="677"/>
      <c r="AE104" s="677"/>
      <c r="AF104" s="677"/>
      <c r="AG104" s="677"/>
      <c r="AH104" s="677"/>
      <c r="AI104" s="677"/>
      <c r="AJ104" s="677"/>
      <c r="AK104" s="677"/>
      <c r="AL104" s="677"/>
      <c r="AM104" s="677"/>
      <c r="AN104" s="677"/>
      <c r="AO104" s="677"/>
      <c r="AP104" s="677"/>
      <c r="AQ104" s="677"/>
      <c r="AR104" s="677"/>
      <c r="AS104" s="677"/>
      <c r="AT104" s="678"/>
      <c r="AU104" s="678"/>
      <c r="AV104" s="678"/>
      <c r="AW104" s="678"/>
      <c r="AX104" s="678"/>
      <c r="AY104" s="678"/>
      <c r="AZ104" s="678"/>
      <c r="BA104" s="678"/>
      <c r="BB104" s="678"/>
      <c r="BC104" s="678"/>
      <c r="BD104" s="678"/>
      <c r="BE104" s="678"/>
    </row>
    <row r="105">
      <c r="A105" s="2110" t="s">
        <v>287</v>
      </c>
      <c r="B105" s="2110"/>
      <c r="C105" s="2111"/>
      <c r="D105" s="2112"/>
      <c r="E105" s="2112"/>
      <c r="F105" s="2112"/>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667"/>
      <c r="AU105" s="667"/>
      <c r="AV105" s="667"/>
      <c r="AW105" s="667"/>
      <c r="AX105" s="667"/>
      <c r="AY105" s="667"/>
      <c r="AZ105" s="667"/>
      <c r="BA105" s="667"/>
      <c r="BB105" s="667"/>
      <c r="BC105" s="667"/>
      <c r="BD105" s="667"/>
      <c r="BE105" s="667"/>
    </row>
    <row r="106">
      <c r="A106" s="2113" t="s">
        <v>288</v>
      </c>
      <c r="B106" s="2113"/>
      <c r="C106" s="2118" t="s">
        <v>3553</v>
      </c>
      <c r="D106" s="2116"/>
      <c r="E106" s="2116" t="s">
        <v>3552</v>
      </c>
      <c r="F106" s="2116" t="s">
        <v>3553</v>
      </c>
      <c r="G106" s="677"/>
      <c r="H106" s="677" t="s">
        <v>3552</v>
      </c>
      <c r="I106" s="677"/>
      <c r="J106" s="677"/>
      <c r="K106" s="677" t="s">
        <v>3553</v>
      </c>
      <c r="L106" s="677"/>
      <c r="M106" s="677" t="s">
        <v>3553</v>
      </c>
      <c r="N106" s="677"/>
      <c r="O106" s="677" t="s">
        <v>3553</v>
      </c>
      <c r="P106" s="677"/>
      <c r="Q106" s="677" t="s">
        <v>3553</v>
      </c>
      <c r="R106" s="677" t="s">
        <v>3553</v>
      </c>
      <c r="S106" s="677" t="s">
        <v>3552</v>
      </c>
      <c r="T106" s="677" t="s">
        <v>3552</v>
      </c>
      <c r="U106" s="677" t="s">
        <v>3553</v>
      </c>
      <c r="V106" s="677"/>
      <c r="W106" s="677"/>
      <c r="X106" s="677" t="s">
        <v>3553</v>
      </c>
      <c r="Y106" s="677"/>
      <c r="Z106" s="677"/>
      <c r="AA106" s="677" t="s">
        <v>3553</v>
      </c>
      <c r="AB106" s="677"/>
      <c r="AC106" s="677" t="s">
        <v>3552</v>
      </c>
      <c r="AD106" s="677" t="s">
        <v>3552</v>
      </c>
      <c r="AE106" s="677"/>
      <c r="AF106" s="677" t="s">
        <v>3553</v>
      </c>
      <c r="AG106" s="677" t="s">
        <v>3553</v>
      </c>
      <c r="AH106" s="677"/>
      <c r="AI106" s="677" t="s">
        <v>3552</v>
      </c>
      <c r="AJ106" s="677" t="s">
        <v>3553</v>
      </c>
      <c r="AK106" s="677" t="s">
        <v>3552</v>
      </c>
      <c r="AL106" s="677"/>
      <c r="AM106" s="677"/>
      <c r="AN106" s="677" t="s">
        <v>3553</v>
      </c>
      <c r="AO106" s="677"/>
      <c r="AP106" s="677" t="s">
        <v>3552</v>
      </c>
      <c r="AQ106" s="677" t="s">
        <v>3553</v>
      </c>
      <c r="AR106" s="677"/>
      <c r="AS106" s="677" t="s">
        <v>3552</v>
      </c>
      <c r="AT106" s="678"/>
      <c r="AU106" s="678" t="s">
        <v>3553</v>
      </c>
      <c r="AV106" s="678" t="s">
        <v>3552</v>
      </c>
      <c r="AW106" s="678"/>
      <c r="AX106" s="678" t="s">
        <v>3553</v>
      </c>
      <c r="AY106" s="678"/>
      <c r="AZ106" s="678" t="s">
        <v>3553</v>
      </c>
      <c r="BA106" s="678" t="s">
        <v>3553</v>
      </c>
      <c r="BB106" s="678" t="s">
        <v>3553</v>
      </c>
      <c r="BC106" s="678" t="s">
        <v>3553</v>
      </c>
      <c r="BD106" s="678"/>
      <c r="BE106" s="678"/>
    </row>
    <row r="107">
      <c r="A107" s="2113"/>
      <c r="B107" s="2113"/>
      <c r="C107" s="2118"/>
      <c r="D107" s="2116"/>
      <c r="E107" s="2116"/>
      <c r="F107" s="2116"/>
      <c r="G107" s="677"/>
      <c r="H107" s="677"/>
      <c r="I107" s="677"/>
      <c r="J107" s="677"/>
      <c r="K107" s="677"/>
      <c r="L107" s="677"/>
      <c r="M107" s="677"/>
      <c r="N107" s="677"/>
      <c r="O107" s="677"/>
      <c r="P107" s="677"/>
      <c r="Q107" s="677"/>
      <c r="R107" s="677"/>
      <c r="S107" s="677"/>
      <c r="T107" s="677"/>
      <c r="U107" s="677"/>
      <c r="V107" s="677"/>
      <c r="W107" s="677"/>
      <c r="X107" s="677"/>
      <c r="Y107" s="677"/>
      <c r="Z107" s="677"/>
      <c r="AA107" s="677"/>
      <c r="AB107" s="677"/>
      <c r="AC107" s="677"/>
      <c r="AD107" s="677"/>
      <c r="AE107" s="677"/>
      <c r="AF107" s="677"/>
      <c r="AG107" s="677"/>
      <c r="AH107" s="677"/>
      <c r="AI107" s="677"/>
      <c r="AJ107" s="677"/>
      <c r="AK107" s="677"/>
      <c r="AL107" s="677"/>
      <c r="AM107" s="677"/>
      <c r="AN107" s="677"/>
      <c r="AO107" s="677"/>
      <c r="AP107" s="677"/>
      <c r="AQ107" s="677"/>
      <c r="AR107" s="677"/>
      <c r="AS107" s="677"/>
      <c r="AT107" s="678"/>
      <c r="AU107" s="678"/>
      <c r="AV107" s="678"/>
      <c r="AW107" s="678"/>
      <c r="AX107" s="678"/>
      <c r="AY107" s="678"/>
      <c r="AZ107" s="678"/>
      <c r="BA107" s="678"/>
      <c r="BB107" s="678"/>
      <c r="BC107" s="678"/>
      <c r="BD107" s="678"/>
      <c r="BE107" s="678"/>
    </row>
    <row r="108">
      <c r="A108" s="2113" t="s">
        <v>297</v>
      </c>
      <c r="B108" s="2113"/>
      <c r="C108" s="2118"/>
      <c r="D108" s="1320"/>
      <c r="E108" s="2116" t="s">
        <v>3552</v>
      </c>
      <c r="F108" s="2116" t="s">
        <v>3552</v>
      </c>
      <c r="G108" s="677"/>
      <c r="H108" s="677" t="s">
        <v>3552</v>
      </c>
      <c r="I108" s="9"/>
      <c r="J108" s="9"/>
      <c r="K108" s="677" t="s">
        <v>3552</v>
      </c>
      <c r="L108" s="9"/>
      <c r="M108" s="677" t="s">
        <v>3552</v>
      </c>
      <c r="N108" s="9"/>
      <c r="O108" s="677" t="s">
        <v>3552</v>
      </c>
      <c r="P108" s="9"/>
      <c r="Q108" s="677" t="s">
        <v>3552</v>
      </c>
      <c r="R108" s="677" t="s">
        <v>3552</v>
      </c>
      <c r="S108" s="9"/>
      <c r="T108" s="9"/>
      <c r="U108" s="677" t="s">
        <v>3552</v>
      </c>
      <c r="V108" s="9"/>
      <c r="W108" s="9"/>
      <c r="X108" s="677" t="s">
        <v>3552</v>
      </c>
      <c r="Y108" s="9"/>
      <c r="Z108" s="9"/>
      <c r="AA108" s="9"/>
      <c r="AB108" s="9"/>
      <c r="AC108" s="9"/>
      <c r="AD108" s="677" t="s">
        <v>3552</v>
      </c>
      <c r="AE108" s="9"/>
      <c r="AF108" s="677" t="s">
        <v>3552</v>
      </c>
      <c r="AG108" s="677" t="s">
        <v>3552</v>
      </c>
      <c r="AH108" s="677" t="s">
        <v>3552</v>
      </c>
      <c r="AI108" s="9"/>
      <c r="AJ108" s="677" t="s">
        <v>3552</v>
      </c>
      <c r="AK108" s="9"/>
      <c r="AL108" s="9"/>
      <c r="AM108" s="9"/>
      <c r="AN108" s="9"/>
      <c r="AO108" s="9"/>
      <c r="AP108" s="677" t="s">
        <v>3552</v>
      </c>
      <c r="AQ108" s="677" t="s">
        <v>3553</v>
      </c>
      <c r="AR108" s="9"/>
      <c r="AS108" s="677" t="s">
        <v>3552</v>
      </c>
      <c r="AT108" s="676"/>
      <c r="AU108" s="678" t="s">
        <v>3552</v>
      </c>
      <c r="AV108" s="678" t="s">
        <v>3552</v>
      </c>
      <c r="AW108" s="676"/>
      <c r="AX108" s="678" t="s">
        <v>3553</v>
      </c>
      <c r="AY108" s="676"/>
      <c r="AZ108" s="678" t="s">
        <v>3552</v>
      </c>
      <c r="BA108" s="678" t="s">
        <v>3552</v>
      </c>
      <c r="BB108" s="676"/>
      <c r="BC108" s="676"/>
      <c r="BD108" s="676"/>
      <c r="BE108" s="676"/>
    </row>
    <row r="109">
      <c r="A109" s="2113"/>
      <c r="B109" s="2113"/>
      <c r="C109" s="2118"/>
      <c r="D109" s="1320"/>
      <c r="E109" s="2116"/>
      <c r="F109" s="2116"/>
      <c r="G109" s="677"/>
      <c r="H109" s="677"/>
      <c r="I109" s="9"/>
      <c r="J109" s="9"/>
      <c r="K109" s="677"/>
      <c r="L109" s="9"/>
      <c r="M109" s="677"/>
      <c r="N109" s="9"/>
      <c r="O109" s="677"/>
      <c r="P109" s="9"/>
      <c r="Q109" s="677"/>
      <c r="R109" s="677"/>
      <c r="S109" s="9"/>
      <c r="T109" s="9"/>
      <c r="U109" s="677"/>
      <c r="V109" s="9"/>
      <c r="W109" s="9"/>
      <c r="X109" s="677"/>
      <c r="Y109" s="9"/>
      <c r="Z109" s="9"/>
      <c r="AA109" s="9"/>
      <c r="AB109" s="9"/>
      <c r="AC109" s="9"/>
      <c r="AD109" s="677"/>
      <c r="AE109" s="9"/>
      <c r="AF109" s="677"/>
      <c r="AG109" s="677"/>
      <c r="AH109" s="677"/>
      <c r="AI109" s="9"/>
      <c r="AJ109" s="677"/>
      <c r="AK109" s="9"/>
      <c r="AL109" s="9"/>
      <c r="AM109" s="9"/>
      <c r="AN109" s="9"/>
      <c r="AO109" s="9"/>
      <c r="AP109" s="677"/>
      <c r="AQ109" s="677"/>
      <c r="AR109" s="9"/>
      <c r="AS109" s="677"/>
      <c r="AT109" s="676"/>
      <c r="AU109" s="678"/>
      <c r="AV109" s="678"/>
      <c r="AW109" s="676"/>
      <c r="AX109" s="678"/>
      <c r="AY109" s="676"/>
      <c r="AZ109" s="678"/>
      <c r="BA109" s="678"/>
      <c r="BB109" s="676"/>
      <c r="BC109" s="676"/>
      <c r="BD109" s="676"/>
      <c r="BE109" s="676"/>
    </row>
    <row r="110">
      <c r="A110" s="1791" t="s">
        <v>300</v>
      </c>
      <c r="B110" s="1791"/>
      <c r="C110" s="2115"/>
      <c r="D110" s="2116" t="s">
        <v>3552</v>
      </c>
      <c r="E110" s="2116" t="s">
        <v>3552</v>
      </c>
      <c r="F110" s="2116" t="s">
        <v>3551</v>
      </c>
      <c r="G110" s="677"/>
      <c r="H110" s="677" t="s">
        <v>3551</v>
      </c>
      <c r="I110" s="9"/>
      <c r="J110" s="9"/>
      <c r="K110" s="9"/>
      <c r="L110" s="9"/>
      <c r="M110" s="677" t="s">
        <v>3551</v>
      </c>
      <c r="N110" s="9"/>
      <c r="O110" s="9"/>
      <c r="P110" s="9"/>
      <c r="Q110" s="9"/>
      <c r="R110" s="677" t="s">
        <v>3551</v>
      </c>
      <c r="S110" s="9"/>
      <c r="T110" s="9"/>
      <c r="U110" s="9"/>
      <c r="V110" s="9"/>
      <c r="W110" s="9"/>
      <c r="X110" s="677" t="s">
        <v>3551</v>
      </c>
      <c r="Y110" s="9"/>
      <c r="Z110" s="9"/>
      <c r="AA110" s="9"/>
      <c r="AB110" s="9"/>
      <c r="AC110" s="9"/>
      <c r="AD110" s="677" t="s">
        <v>3551</v>
      </c>
      <c r="AE110" s="9"/>
      <c r="AF110" s="9"/>
      <c r="AG110" s="9"/>
      <c r="AH110" s="9"/>
      <c r="AI110" s="9"/>
      <c r="AJ110" s="9"/>
      <c r="AK110" s="9"/>
      <c r="AL110" s="9"/>
      <c r="AM110" s="9"/>
      <c r="AN110" s="9"/>
      <c r="AO110" s="9"/>
      <c r="AP110" s="9"/>
      <c r="AQ110" s="9"/>
      <c r="AR110" s="9"/>
      <c r="AS110" s="9"/>
      <c r="AT110" s="676"/>
      <c r="AU110" s="678" t="s">
        <v>3551</v>
      </c>
      <c r="AV110" s="678" t="s">
        <v>3551</v>
      </c>
      <c r="AW110" s="676"/>
      <c r="AX110" s="676"/>
      <c r="AY110" s="676"/>
      <c r="AZ110" s="678" t="s">
        <v>3551</v>
      </c>
      <c r="BA110" s="678" t="s">
        <v>3552</v>
      </c>
      <c r="BB110" s="676"/>
      <c r="BC110" s="678" t="s">
        <v>3551</v>
      </c>
      <c r="BD110" s="676"/>
      <c r="BE110" s="676"/>
    </row>
    <row r="111">
      <c r="A111" s="1791"/>
      <c r="B111" s="1791"/>
      <c r="C111" s="2115"/>
      <c r="D111" s="2116"/>
      <c r="E111" s="2116"/>
      <c r="F111" s="2116"/>
      <c r="G111" s="677"/>
      <c r="H111" s="677"/>
      <c r="I111" s="9"/>
      <c r="J111" s="9"/>
      <c r="K111" s="9"/>
      <c r="L111" s="9"/>
      <c r="M111" s="677"/>
      <c r="N111" s="9"/>
      <c r="O111" s="9"/>
      <c r="P111" s="9"/>
      <c r="Q111" s="9"/>
      <c r="R111" s="677"/>
      <c r="S111" s="9"/>
      <c r="T111" s="9"/>
      <c r="U111" s="9"/>
      <c r="V111" s="9"/>
      <c r="W111" s="9"/>
      <c r="X111" s="677"/>
      <c r="Y111" s="9"/>
      <c r="Z111" s="9"/>
      <c r="AA111" s="9"/>
      <c r="AB111" s="9"/>
      <c r="AC111" s="9"/>
      <c r="AD111" s="677"/>
      <c r="AE111" s="9"/>
      <c r="AF111" s="9"/>
      <c r="AG111" s="9"/>
      <c r="AH111" s="9"/>
      <c r="AI111" s="9"/>
      <c r="AJ111" s="9"/>
      <c r="AK111" s="9"/>
      <c r="AL111" s="9"/>
      <c r="AM111" s="9"/>
      <c r="AN111" s="9"/>
      <c r="AO111" s="9"/>
      <c r="AP111" s="9"/>
      <c r="AQ111" s="9"/>
      <c r="AR111" s="9"/>
      <c r="AS111" s="9"/>
      <c r="AT111" s="676"/>
      <c r="AU111" s="678"/>
      <c r="AV111" s="678"/>
      <c r="AW111" s="676"/>
      <c r="AX111" s="676"/>
      <c r="AY111" s="676"/>
      <c r="AZ111" s="678"/>
      <c r="BA111" s="678"/>
      <c r="BB111" s="676"/>
      <c r="BC111" s="678"/>
      <c r="BD111" s="676"/>
      <c r="BE111" s="676"/>
    </row>
    <row r="112">
      <c r="A112" s="2110" t="s">
        <v>301</v>
      </c>
      <c r="B112" s="2110"/>
      <c r="C112" s="2111"/>
      <c r="D112" s="2112"/>
      <c r="E112" s="2112"/>
      <c r="F112" s="2112"/>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667"/>
      <c r="AU112" s="667"/>
      <c r="AV112" s="667"/>
      <c r="AW112" s="667"/>
      <c r="AX112" s="667"/>
      <c r="AY112" s="667"/>
      <c r="AZ112" s="667"/>
      <c r="BA112" s="667"/>
      <c r="BB112" s="667"/>
      <c r="BC112" s="667"/>
      <c r="BD112" s="667"/>
      <c r="BE112" s="667"/>
    </row>
    <row r="113">
      <c r="A113" s="2113" t="s">
        <v>302</v>
      </c>
      <c r="B113" s="2113"/>
      <c r="C113" s="2115"/>
      <c r="D113" s="1320"/>
      <c r="E113" s="1320"/>
      <c r="F113" s="2116" t="s">
        <v>3551</v>
      </c>
      <c r="G113" s="677"/>
      <c r="H113" s="677" t="s">
        <v>3551</v>
      </c>
      <c r="I113" s="9"/>
      <c r="J113" s="9"/>
      <c r="K113" s="9"/>
      <c r="L113" s="9"/>
      <c r="M113" s="677" t="s">
        <v>3551</v>
      </c>
      <c r="N113" s="9"/>
      <c r="O113" s="9"/>
      <c r="P113" s="677"/>
      <c r="Q113" s="9"/>
      <c r="R113" s="677" t="s">
        <v>3551</v>
      </c>
      <c r="S113" s="9"/>
      <c r="T113" s="9"/>
      <c r="U113" s="9"/>
      <c r="V113" s="9"/>
      <c r="W113" s="9"/>
      <c r="X113" s="677" t="s">
        <v>3551</v>
      </c>
      <c r="Y113" s="9"/>
      <c r="Z113" s="9"/>
      <c r="AA113" s="9"/>
      <c r="AB113" s="9"/>
      <c r="AC113" s="9"/>
      <c r="AD113" s="9"/>
      <c r="AE113" s="9"/>
      <c r="AF113" s="9"/>
      <c r="AG113" s="9"/>
      <c r="AH113" s="9"/>
      <c r="AI113" s="9"/>
      <c r="AJ113" s="9"/>
      <c r="AK113" s="9"/>
      <c r="AL113" s="9"/>
      <c r="AM113" s="9"/>
      <c r="AN113" s="9"/>
      <c r="AO113" s="9"/>
      <c r="AP113" s="9"/>
      <c r="AQ113" s="9"/>
      <c r="AR113" s="9"/>
      <c r="AS113" s="9"/>
      <c r="AT113" s="676"/>
      <c r="AU113" s="676"/>
      <c r="AV113" s="676"/>
      <c r="AW113" s="676"/>
      <c r="AX113" s="676"/>
      <c r="AY113" s="676"/>
      <c r="AZ113" s="676"/>
      <c r="BA113" s="676"/>
      <c r="BB113" s="676"/>
      <c r="BC113" s="676"/>
      <c r="BD113" s="676"/>
      <c r="BE113" s="676"/>
    </row>
    <row r="114">
      <c r="A114" s="2113"/>
      <c r="B114" s="2113"/>
      <c r="C114" s="2115"/>
      <c r="D114" s="1320"/>
      <c r="E114" s="1320"/>
      <c r="F114" s="2116"/>
      <c r="G114" s="677"/>
      <c r="H114" s="677"/>
      <c r="I114" s="9"/>
      <c r="J114" s="9"/>
      <c r="K114" s="9"/>
      <c r="L114" s="9"/>
      <c r="M114" s="677"/>
      <c r="N114" s="9"/>
      <c r="O114" s="9"/>
      <c r="P114" s="677"/>
      <c r="Q114" s="9"/>
      <c r="R114" s="677"/>
      <c r="S114" s="9"/>
      <c r="T114" s="9"/>
      <c r="U114" s="9"/>
      <c r="V114" s="9"/>
      <c r="W114" s="9"/>
      <c r="X114" s="677"/>
      <c r="Y114" s="9"/>
      <c r="Z114" s="9"/>
      <c r="AA114" s="9"/>
      <c r="AB114" s="9"/>
      <c r="AC114" s="9"/>
      <c r="AD114" s="9"/>
      <c r="AE114" s="9"/>
      <c r="AF114" s="9"/>
      <c r="AG114" s="9"/>
      <c r="AH114" s="9"/>
      <c r="AI114" s="9"/>
      <c r="AJ114" s="9"/>
      <c r="AK114" s="9"/>
      <c r="AL114" s="9"/>
      <c r="AM114" s="9"/>
      <c r="AN114" s="9"/>
      <c r="AO114" s="9"/>
      <c r="AP114" s="9"/>
      <c r="AQ114" s="9"/>
      <c r="AR114" s="9"/>
      <c r="AS114" s="9"/>
      <c r="AT114" s="676"/>
      <c r="AU114" s="676"/>
      <c r="AV114" s="676"/>
      <c r="AW114" s="676"/>
      <c r="AX114" s="676"/>
      <c r="AY114" s="676"/>
      <c r="AZ114" s="676"/>
      <c r="BA114" s="676"/>
      <c r="BB114" s="676"/>
      <c r="BC114" s="676"/>
      <c r="BD114" s="676"/>
      <c r="BE114" s="676"/>
    </row>
    <row r="115">
      <c r="A115" s="2141" t="s">
        <v>303</v>
      </c>
      <c r="B115" s="2141"/>
      <c r="C115" s="2111"/>
      <c r="D115" s="2112"/>
      <c r="E115" s="2112"/>
      <c r="F115" s="2112"/>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667"/>
      <c r="AU115" s="667"/>
      <c r="AV115" s="667"/>
      <c r="AW115" s="667"/>
      <c r="AX115" s="667"/>
      <c r="AY115" s="667"/>
      <c r="AZ115" s="667"/>
      <c r="BA115" s="667"/>
      <c r="BB115" s="667"/>
      <c r="BC115" s="667"/>
      <c r="BD115" s="667"/>
      <c r="BE115" s="667"/>
    </row>
    <row r="116">
      <c r="A116" s="2142" t="s">
        <v>304</v>
      </c>
      <c r="B116" s="2142"/>
      <c r="C116" s="2115"/>
      <c r="D116" s="1320"/>
      <c r="E116" s="1320"/>
      <c r="F116" s="2116" t="s">
        <v>3551</v>
      </c>
      <c r="G116" s="677"/>
      <c r="H116" s="677" t="s">
        <v>3551</v>
      </c>
      <c r="I116" s="9"/>
      <c r="J116" s="677" t="s">
        <v>3551</v>
      </c>
      <c r="K116" s="677" t="s">
        <v>3551</v>
      </c>
      <c r="L116" s="9"/>
      <c r="M116" s="677" t="s">
        <v>3551</v>
      </c>
      <c r="N116" s="677" t="s">
        <v>3551</v>
      </c>
      <c r="O116" s="9"/>
      <c r="P116" s="9"/>
      <c r="Q116" s="9"/>
      <c r="R116" s="677" t="s">
        <v>3551</v>
      </c>
      <c r="S116" s="677" t="s">
        <v>3549</v>
      </c>
      <c r="T116" s="677" t="s">
        <v>3551</v>
      </c>
      <c r="U116" s="9"/>
      <c r="V116" s="9"/>
      <c r="W116" s="9"/>
      <c r="X116" s="677" t="s">
        <v>3551</v>
      </c>
      <c r="Y116" s="677" t="s">
        <v>3549</v>
      </c>
      <c r="Z116" s="9"/>
      <c r="AA116" s="9"/>
      <c r="AB116" s="9"/>
      <c r="AC116" s="9"/>
      <c r="AD116" s="677" t="s">
        <v>3549</v>
      </c>
      <c r="AE116" s="9"/>
      <c r="AF116" s="9"/>
      <c r="AG116" s="9"/>
      <c r="AH116" s="9"/>
      <c r="AI116" s="9"/>
      <c r="AJ116" s="9"/>
      <c r="AK116" s="9"/>
      <c r="AL116" s="9"/>
      <c r="AM116" s="9"/>
      <c r="AN116" s="9"/>
      <c r="AO116" s="9"/>
      <c r="AP116" s="9"/>
      <c r="AQ116" s="9"/>
      <c r="AR116" s="9"/>
      <c r="AS116" s="9"/>
      <c r="AT116" s="676"/>
      <c r="AU116" s="676"/>
      <c r="AV116" s="678" t="s">
        <v>3551</v>
      </c>
      <c r="AW116" s="678" t="s">
        <v>3549</v>
      </c>
      <c r="AX116" s="676"/>
      <c r="AY116" s="676"/>
      <c r="AZ116" s="676"/>
      <c r="BA116" s="676"/>
      <c r="BB116" s="676"/>
      <c r="BC116" s="676"/>
      <c r="BD116" s="676"/>
      <c r="BE116" s="676"/>
    </row>
    <row r="117">
      <c r="A117" s="2142"/>
      <c r="B117" s="2142"/>
      <c r="C117" s="2115"/>
      <c r="D117" s="1320"/>
      <c r="E117" s="1320"/>
      <c r="F117" s="2116"/>
      <c r="G117" s="677"/>
      <c r="H117" s="677"/>
      <c r="I117" s="9"/>
      <c r="J117" s="677"/>
      <c r="K117" s="677"/>
      <c r="L117" s="9"/>
      <c r="M117" s="677"/>
      <c r="N117" s="677"/>
      <c r="O117" s="9"/>
      <c r="P117" s="9"/>
      <c r="Q117" s="9"/>
      <c r="R117" s="677"/>
      <c r="S117" s="677"/>
      <c r="T117" s="677"/>
      <c r="U117" s="9"/>
      <c r="V117" s="9"/>
      <c r="W117" s="9"/>
      <c r="X117" s="677"/>
      <c r="Y117" s="677"/>
      <c r="Z117" s="9"/>
      <c r="AA117" s="9"/>
      <c r="AB117" s="9"/>
      <c r="AC117" s="9"/>
      <c r="AD117" s="677"/>
      <c r="AE117" s="9"/>
      <c r="AF117" s="9"/>
      <c r="AG117" s="9"/>
      <c r="AH117" s="9"/>
      <c r="AI117" s="9"/>
      <c r="AJ117" s="9"/>
      <c r="AK117" s="9"/>
      <c r="AL117" s="9"/>
      <c r="AM117" s="9"/>
      <c r="AN117" s="9"/>
      <c r="AO117" s="9"/>
      <c r="AP117" s="9"/>
      <c r="AQ117" s="9"/>
      <c r="AR117" s="9"/>
      <c r="AS117" s="9"/>
      <c r="AT117" s="676"/>
      <c r="AU117" s="676"/>
      <c r="AV117" s="678"/>
      <c r="AW117" s="678"/>
      <c r="AX117" s="676"/>
      <c r="AY117" s="676"/>
      <c r="AZ117" s="676"/>
      <c r="BA117" s="676"/>
      <c r="BB117" s="676"/>
      <c r="BC117" s="676"/>
      <c r="BD117" s="676"/>
      <c r="BE117" s="676"/>
    </row>
    <row r="118">
      <c r="A118" s="2110" t="s">
        <v>305</v>
      </c>
      <c r="B118" s="2110"/>
      <c r="C118" s="2111"/>
      <c r="D118" s="2112"/>
      <c r="E118" s="2112"/>
      <c r="F118" s="2112"/>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667"/>
      <c r="AU118" s="667"/>
      <c r="AV118" s="667"/>
      <c r="AW118" s="667"/>
      <c r="AX118" s="667"/>
      <c r="AY118" s="667"/>
      <c r="AZ118" s="667"/>
      <c r="BA118" s="667"/>
      <c r="BB118" s="667"/>
      <c r="BC118" s="667"/>
      <c r="BD118" s="667"/>
      <c r="BE118" s="667"/>
    </row>
    <row r="119">
      <c r="A119" s="2113" t="s">
        <v>306</v>
      </c>
      <c r="B119" s="2113"/>
      <c r="C119" s="2115"/>
      <c r="D119" s="2116" t="s">
        <v>3552</v>
      </c>
      <c r="E119" s="1320"/>
      <c r="F119" s="2116" t="s">
        <v>3551</v>
      </c>
      <c r="G119" s="677"/>
      <c r="H119" s="677" t="s">
        <v>3552</v>
      </c>
      <c r="I119" s="9"/>
      <c r="J119" s="9"/>
      <c r="K119" s="9"/>
      <c r="L119" s="9"/>
      <c r="M119" s="677" t="s">
        <v>3552</v>
      </c>
      <c r="N119" s="677" t="s">
        <v>3552</v>
      </c>
      <c r="O119" s="9"/>
      <c r="P119" s="9"/>
      <c r="Q119" s="9"/>
      <c r="R119" s="677" t="s">
        <v>3552</v>
      </c>
      <c r="S119" s="677" t="s">
        <v>3552</v>
      </c>
      <c r="T119" s="677" t="s">
        <v>3552</v>
      </c>
      <c r="U119" s="677" t="s">
        <v>3552</v>
      </c>
      <c r="V119" s="9"/>
      <c r="W119" s="677" t="s">
        <v>3551</v>
      </c>
      <c r="X119" s="677" t="s">
        <v>3552</v>
      </c>
      <c r="Y119" s="9"/>
      <c r="Z119" s="9"/>
      <c r="AA119" s="9"/>
      <c r="AB119" s="9"/>
      <c r="AC119" s="677" t="s">
        <v>3551</v>
      </c>
      <c r="AD119" s="677" t="s">
        <v>3551</v>
      </c>
      <c r="AE119" s="9"/>
      <c r="AF119" s="9"/>
      <c r="AG119" s="9"/>
      <c r="AH119" s="677" t="s">
        <v>3552</v>
      </c>
      <c r="AI119" s="9"/>
      <c r="AJ119" s="9"/>
      <c r="AK119" s="9"/>
      <c r="AL119" s="9"/>
      <c r="AM119" s="9"/>
      <c r="AN119" s="9"/>
      <c r="AO119" s="9"/>
      <c r="AP119" s="9"/>
      <c r="AQ119" s="9"/>
      <c r="AR119" s="9"/>
      <c r="AS119" s="677" t="s">
        <v>3552</v>
      </c>
      <c r="AT119" s="676"/>
      <c r="AU119" s="678" t="s">
        <v>3552</v>
      </c>
      <c r="AV119" s="678" t="s">
        <v>3551</v>
      </c>
      <c r="AW119" s="676"/>
      <c r="AX119" s="676"/>
      <c r="AY119" s="676"/>
      <c r="AZ119" s="678" t="s">
        <v>3551</v>
      </c>
      <c r="BA119" s="676"/>
      <c r="BB119" s="676"/>
      <c r="BC119" s="676"/>
      <c r="BD119" s="676"/>
      <c r="BE119" s="676"/>
    </row>
    <row r="120">
      <c r="A120" s="2113"/>
      <c r="B120" s="2113"/>
      <c r="C120" s="2115"/>
      <c r="D120" s="2116"/>
      <c r="E120" s="1320"/>
      <c r="F120" s="2116"/>
      <c r="G120" s="677"/>
      <c r="H120" s="677"/>
      <c r="I120" s="9"/>
      <c r="J120" s="9"/>
      <c r="K120" s="9"/>
      <c r="L120" s="9"/>
      <c r="M120" s="677"/>
      <c r="N120" s="677"/>
      <c r="O120" s="9"/>
      <c r="P120" s="9"/>
      <c r="Q120" s="9"/>
      <c r="R120" s="677"/>
      <c r="S120" s="677"/>
      <c r="T120" s="677"/>
      <c r="U120" s="677"/>
      <c r="V120" s="9"/>
      <c r="W120" s="677"/>
      <c r="X120" s="677"/>
      <c r="Y120" s="9"/>
      <c r="Z120" s="9"/>
      <c r="AA120" s="9"/>
      <c r="AB120" s="9"/>
      <c r="AC120" s="677"/>
      <c r="AD120" s="677"/>
      <c r="AE120" s="9"/>
      <c r="AF120" s="9"/>
      <c r="AG120" s="9"/>
      <c r="AH120" s="677"/>
      <c r="AI120" s="9"/>
      <c r="AJ120" s="9"/>
      <c r="AK120" s="9"/>
      <c r="AL120" s="9"/>
      <c r="AM120" s="9"/>
      <c r="AN120" s="9"/>
      <c r="AO120" s="9"/>
      <c r="AP120" s="9"/>
      <c r="AQ120" s="9"/>
      <c r="AR120" s="9"/>
      <c r="AS120" s="677"/>
      <c r="AT120" s="676"/>
      <c r="AU120" s="678"/>
      <c r="AV120" s="678"/>
      <c r="AW120" s="676"/>
      <c r="AX120" s="676"/>
      <c r="AY120" s="676"/>
      <c r="AZ120" s="678"/>
      <c r="BA120" s="676"/>
      <c r="BB120" s="676"/>
      <c r="BC120" s="676"/>
      <c r="BD120" s="676"/>
      <c r="BE120" s="676"/>
    </row>
    <row r="121">
      <c r="A121" s="2143" t="s">
        <v>310</v>
      </c>
      <c r="B121" s="2143"/>
      <c r="C121" s="2111"/>
      <c r="D121" s="2112"/>
      <c r="E121" s="2112"/>
      <c r="F121" s="2112"/>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667"/>
      <c r="AU121" s="667"/>
      <c r="AV121" s="667"/>
      <c r="AW121" s="667"/>
      <c r="AX121" s="667"/>
      <c r="AY121" s="667"/>
      <c r="AZ121" s="667"/>
      <c r="BA121" s="667"/>
      <c r="BB121" s="667"/>
      <c r="BC121" s="667"/>
      <c r="BD121" s="667"/>
      <c r="BE121" s="667"/>
    </row>
    <row r="122">
      <c r="A122" s="2144" t="s">
        <v>3645</v>
      </c>
      <c r="B122" s="2144"/>
      <c r="C122" s="2115"/>
      <c r="D122" s="1320"/>
      <c r="E122" s="2116" t="s">
        <v>3551</v>
      </c>
      <c r="F122" s="2116" t="s">
        <v>3552</v>
      </c>
      <c r="G122" s="677"/>
      <c r="H122" s="677" t="s">
        <v>3551</v>
      </c>
      <c r="I122" s="677" t="s">
        <v>3551</v>
      </c>
      <c r="J122" s="677" t="s">
        <v>3552</v>
      </c>
      <c r="K122" s="9"/>
      <c r="L122" s="9"/>
      <c r="M122" s="677" t="s">
        <v>3551</v>
      </c>
      <c r="N122" s="9"/>
      <c r="O122" s="9"/>
      <c r="P122" s="9"/>
      <c r="Q122" s="9"/>
      <c r="R122" s="677" t="s">
        <v>3552</v>
      </c>
      <c r="S122" s="677" t="s">
        <v>3549</v>
      </c>
      <c r="T122" s="9"/>
      <c r="U122" s="677" t="s">
        <v>3551</v>
      </c>
      <c r="V122" s="9"/>
      <c r="W122" s="9"/>
      <c r="X122" s="677" t="s">
        <v>3551</v>
      </c>
      <c r="Y122" s="677" t="s">
        <v>3551</v>
      </c>
      <c r="Z122" s="9"/>
      <c r="AA122" s="9"/>
      <c r="AB122" s="677" t="s">
        <v>3551</v>
      </c>
      <c r="AC122" s="9"/>
      <c r="AD122" s="677" t="s">
        <v>3551</v>
      </c>
      <c r="AE122" s="9"/>
      <c r="AF122" s="9"/>
      <c r="AG122" s="9"/>
      <c r="AH122" s="9"/>
      <c r="AI122" s="9"/>
      <c r="AJ122" s="9"/>
      <c r="AK122" s="9"/>
      <c r="AL122" s="677" t="s">
        <v>3549</v>
      </c>
      <c r="AM122" s="9"/>
      <c r="AN122" s="677" t="s">
        <v>3552</v>
      </c>
      <c r="AO122" s="677"/>
      <c r="AP122" s="677"/>
      <c r="AQ122" s="677"/>
      <c r="AR122" s="677"/>
      <c r="AS122" s="677" t="s">
        <v>3551</v>
      </c>
      <c r="AT122" s="678"/>
      <c r="AU122" s="678" t="s">
        <v>3551</v>
      </c>
      <c r="AV122" s="678" t="s">
        <v>3551</v>
      </c>
      <c r="AW122" s="678"/>
      <c r="AX122" s="678"/>
      <c r="AY122" s="678"/>
      <c r="AZ122" s="678" t="s">
        <v>3551</v>
      </c>
      <c r="BA122" s="678"/>
      <c r="BB122" s="678"/>
      <c r="BC122" s="678"/>
      <c r="BD122" s="678"/>
      <c r="BE122" s="678"/>
    </row>
    <row r="123">
      <c r="A123" s="2144"/>
      <c r="B123" s="2144"/>
      <c r="C123" s="2115"/>
      <c r="D123" s="1320"/>
      <c r="E123" s="2116"/>
      <c r="F123" s="2116"/>
      <c r="G123" s="677"/>
      <c r="H123" s="677"/>
      <c r="I123" s="677"/>
      <c r="J123" s="677"/>
      <c r="K123" s="9"/>
      <c r="L123" s="9"/>
      <c r="M123" s="677"/>
      <c r="N123" s="9"/>
      <c r="O123" s="9"/>
      <c r="P123" s="9"/>
      <c r="Q123" s="9"/>
      <c r="R123" s="677"/>
      <c r="S123" s="677"/>
      <c r="T123" s="9"/>
      <c r="U123" s="677"/>
      <c r="V123" s="9"/>
      <c r="W123" s="9"/>
      <c r="X123" s="677"/>
      <c r="Y123" s="677"/>
      <c r="Z123" s="9"/>
      <c r="AA123" s="9"/>
      <c r="AB123" s="677"/>
      <c r="AC123" s="9"/>
      <c r="AD123" s="677"/>
      <c r="AE123" s="9"/>
      <c r="AF123" s="9"/>
      <c r="AG123" s="9"/>
      <c r="AH123" s="9"/>
      <c r="AI123" s="9"/>
      <c r="AJ123" s="9"/>
      <c r="AK123" s="9"/>
      <c r="AL123" s="677"/>
      <c r="AM123" s="9"/>
      <c r="AN123" s="677"/>
      <c r="AO123" s="677"/>
      <c r="AP123" s="677"/>
      <c r="AQ123" s="677"/>
      <c r="AR123" s="677"/>
      <c r="AS123" s="677"/>
      <c r="AT123" s="678"/>
      <c r="AU123" s="678"/>
      <c r="AV123" s="678"/>
      <c r="AW123" s="678"/>
      <c r="AX123" s="678"/>
      <c r="AY123" s="678"/>
      <c r="AZ123" s="678"/>
      <c r="BA123" s="678"/>
      <c r="BB123" s="678"/>
      <c r="BC123" s="678"/>
      <c r="BD123" s="678"/>
      <c r="BE123" s="678"/>
    </row>
    <row r="124">
      <c r="A124" s="2144" t="s">
        <v>316</v>
      </c>
      <c r="B124" s="2144"/>
      <c r="C124" s="2118" t="s">
        <v>3554</v>
      </c>
      <c r="D124" s="2116" t="s">
        <v>3554</v>
      </c>
      <c r="E124" s="2116"/>
      <c r="F124" s="2116" t="s">
        <v>3554</v>
      </c>
      <c r="G124" s="677"/>
      <c r="H124" s="677" t="s">
        <v>3554</v>
      </c>
      <c r="I124" s="677" t="s">
        <v>3554</v>
      </c>
      <c r="J124" s="677" t="s">
        <v>3554</v>
      </c>
      <c r="K124" s="677" t="s">
        <v>3554</v>
      </c>
      <c r="L124" s="677"/>
      <c r="M124" s="677" t="s">
        <v>3554</v>
      </c>
      <c r="N124" s="677" t="s">
        <v>3553</v>
      </c>
      <c r="O124" s="677" t="s">
        <v>3554</v>
      </c>
      <c r="P124" s="677"/>
      <c r="Q124" s="677" t="s">
        <v>3554</v>
      </c>
      <c r="R124" s="677" t="s">
        <v>3554</v>
      </c>
      <c r="S124" s="677" t="s">
        <v>3553</v>
      </c>
      <c r="T124" s="677" t="s">
        <v>3554</v>
      </c>
      <c r="U124" s="677" t="s">
        <v>3554</v>
      </c>
      <c r="V124" s="677"/>
      <c r="W124" s="677" t="s">
        <v>3554</v>
      </c>
      <c r="X124" s="677" t="s">
        <v>3554</v>
      </c>
      <c r="Y124" s="677" t="s">
        <v>3553</v>
      </c>
      <c r="Z124" s="677"/>
      <c r="AA124" s="677"/>
      <c r="AB124" s="677" t="s">
        <v>3553</v>
      </c>
      <c r="AC124" s="677" t="s">
        <v>3554</v>
      </c>
      <c r="AD124" s="677" t="s">
        <v>3554</v>
      </c>
      <c r="AE124" s="677" t="s">
        <v>3554</v>
      </c>
      <c r="AF124" s="677" t="s">
        <v>3554</v>
      </c>
      <c r="AG124" s="677" t="s">
        <v>3554</v>
      </c>
      <c r="AH124" s="677"/>
      <c r="AI124" s="677"/>
      <c r="AJ124" s="677" t="s">
        <v>3554</v>
      </c>
      <c r="AK124" s="677" t="s">
        <v>3554</v>
      </c>
      <c r="AL124" s="677"/>
      <c r="AM124" s="677"/>
      <c r="AN124" s="677" t="s">
        <v>3554</v>
      </c>
      <c r="AO124" s="677" t="s">
        <v>3554</v>
      </c>
      <c r="AP124" s="677" t="s">
        <v>3554</v>
      </c>
      <c r="AQ124" s="677" t="s">
        <v>3554</v>
      </c>
      <c r="AR124" s="677"/>
      <c r="AS124" s="677" t="s">
        <v>3554</v>
      </c>
      <c r="AT124" s="678"/>
      <c r="AU124" s="678" t="s">
        <v>3554</v>
      </c>
      <c r="AV124" s="678" t="s">
        <v>3554</v>
      </c>
      <c r="AW124" s="678" t="s">
        <v>3554</v>
      </c>
      <c r="AX124" s="678" t="s">
        <v>3554</v>
      </c>
      <c r="AY124" s="678" t="s">
        <v>3553</v>
      </c>
      <c r="AZ124" s="678" t="s">
        <v>3554</v>
      </c>
      <c r="BA124" s="678"/>
      <c r="BB124" s="678" t="s">
        <v>3554</v>
      </c>
      <c r="BC124" s="678"/>
      <c r="BD124" s="678"/>
      <c r="BE124" s="678"/>
    </row>
    <row r="125">
      <c r="A125" s="2144"/>
      <c r="B125" s="2144"/>
      <c r="C125" s="2118"/>
      <c r="D125" s="2116"/>
      <c r="E125" s="2116"/>
      <c r="F125" s="2116"/>
      <c r="G125" s="677"/>
      <c r="H125" s="677"/>
      <c r="I125" s="677"/>
      <c r="J125" s="677"/>
      <c r="K125" s="677"/>
      <c r="L125" s="677"/>
      <c r="M125" s="677"/>
      <c r="N125" s="677"/>
      <c r="O125" s="677"/>
      <c r="P125" s="677"/>
      <c r="Q125" s="677"/>
      <c r="R125" s="677"/>
      <c r="S125" s="677"/>
      <c r="T125" s="677"/>
      <c r="U125" s="677"/>
      <c r="V125" s="677"/>
      <c r="W125" s="677"/>
      <c r="X125" s="677"/>
      <c r="Y125" s="677"/>
      <c r="Z125" s="677"/>
      <c r="AA125" s="677"/>
      <c r="AB125" s="677"/>
      <c r="AC125" s="677"/>
      <c r="AD125" s="677"/>
      <c r="AE125" s="677"/>
      <c r="AF125" s="677"/>
      <c r="AG125" s="677"/>
      <c r="AH125" s="677"/>
      <c r="AI125" s="677"/>
      <c r="AJ125" s="677"/>
      <c r="AK125" s="677"/>
      <c r="AL125" s="677"/>
      <c r="AM125" s="677"/>
      <c r="AN125" s="677"/>
      <c r="AO125" s="677"/>
      <c r="AP125" s="677"/>
      <c r="AQ125" s="677"/>
      <c r="AR125" s="677"/>
      <c r="AS125" s="677"/>
      <c r="AT125" s="678"/>
      <c r="AU125" s="678"/>
      <c r="AV125" s="678"/>
      <c r="AW125" s="678"/>
      <c r="AX125" s="678"/>
      <c r="AY125" s="678"/>
      <c r="AZ125" s="678"/>
      <c r="BA125" s="678"/>
      <c r="BB125" s="678"/>
      <c r="BC125" s="678"/>
      <c r="BD125" s="678"/>
      <c r="BE125" s="678"/>
    </row>
    <row r="126">
      <c r="A126" s="2144" t="s">
        <v>326</v>
      </c>
      <c r="B126" s="2144"/>
      <c r="C126" s="2118"/>
      <c r="D126" s="2116" t="s">
        <v>3552</v>
      </c>
      <c r="E126" s="1320"/>
      <c r="F126" s="2116" t="s">
        <v>3552</v>
      </c>
      <c r="G126" s="677"/>
      <c r="H126" s="677" t="s">
        <v>3552</v>
      </c>
      <c r="I126" s="677" t="s">
        <v>3552</v>
      </c>
      <c r="J126" s="677" t="s">
        <v>3553</v>
      </c>
      <c r="K126" s="9"/>
      <c r="L126" s="9"/>
      <c r="M126" s="677" t="s">
        <v>3552</v>
      </c>
      <c r="N126" s="9"/>
      <c r="O126" s="9"/>
      <c r="P126" s="9"/>
      <c r="Q126" s="677" t="s">
        <v>3552</v>
      </c>
      <c r="R126" s="677" t="s">
        <v>3552</v>
      </c>
      <c r="S126" s="677" t="s">
        <v>3552</v>
      </c>
      <c r="T126" s="677" t="s">
        <v>3552</v>
      </c>
      <c r="U126" s="677" t="s">
        <v>3552</v>
      </c>
      <c r="V126" s="9"/>
      <c r="W126" s="9"/>
      <c r="X126" s="677" t="s">
        <v>3552</v>
      </c>
      <c r="Y126" s="677" t="s">
        <v>3551</v>
      </c>
      <c r="Z126" s="9"/>
      <c r="AA126" s="9"/>
      <c r="AB126" s="677" t="s">
        <v>3552</v>
      </c>
      <c r="AC126" s="9"/>
      <c r="AD126" s="677" t="s">
        <v>3552</v>
      </c>
      <c r="AE126" s="9"/>
      <c r="AF126" s="9"/>
      <c r="AG126" s="9"/>
      <c r="AH126" s="677" t="s">
        <v>3552</v>
      </c>
      <c r="AI126" s="9"/>
      <c r="AJ126" s="677" t="s">
        <v>3552</v>
      </c>
      <c r="AK126" s="9"/>
      <c r="AL126" s="9"/>
      <c r="AM126" s="9"/>
      <c r="AN126" s="9"/>
      <c r="AO126" s="677" t="s">
        <v>3552</v>
      </c>
      <c r="AP126" s="9"/>
      <c r="AQ126" s="9"/>
      <c r="AR126" s="9"/>
      <c r="AS126" s="677" t="s">
        <v>3552</v>
      </c>
      <c r="AT126" s="676"/>
      <c r="AU126" s="678" t="s">
        <v>3552</v>
      </c>
      <c r="AV126" s="678" t="s">
        <v>3552</v>
      </c>
      <c r="AW126" s="676"/>
      <c r="AX126" s="676"/>
      <c r="AY126" s="676"/>
      <c r="AZ126" s="678" t="s">
        <v>3552</v>
      </c>
      <c r="BA126" s="676"/>
      <c r="BB126" s="676"/>
      <c r="BC126" s="676"/>
      <c r="BD126" s="676"/>
      <c r="BE126" s="676"/>
    </row>
    <row r="127">
      <c r="A127" s="2144"/>
      <c r="B127" s="2144"/>
      <c r="C127" s="2118"/>
      <c r="D127" s="2116"/>
      <c r="E127" s="1320"/>
      <c r="F127" s="2116"/>
      <c r="G127" s="677"/>
      <c r="H127" s="677"/>
      <c r="I127" s="677"/>
      <c r="J127" s="677"/>
      <c r="K127" s="9"/>
      <c r="L127" s="9"/>
      <c r="M127" s="677"/>
      <c r="N127" s="9"/>
      <c r="O127" s="9"/>
      <c r="P127" s="9"/>
      <c r="Q127" s="677"/>
      <c r="R127" s="677"/>
      <c r="S127" s="677"/>
      <c r="T127" s="677"/>
      <c r="U127" s="677"/>
      <c r="V127" s="9"/>
      <c r="W127" s="9"/>
      <c r="X127" s="677"/>
      <c r="Y127" s="677"/>
      <c r="Z127" s="9"/>
      <c r="AA127" s="9"/>
      <c r="AB127" s="677"/>
      <c r="AC127" s="9"/>
      <c r="AD127" s="677"/>
      <c r="AE127" s="9"/>
      <c r="AF127" s="9"/>
      <c r="AG127" s="9"/>
      <c r="AH127" s="677"/>
      <c r="AI127" s="9"/>
      <c r="AJ127" s="677"/>
      <c r="AK127" s="9"/>
      <c r="AL127" s="9"/>
      <c r="AM127" s="9"/>
      <c r="AN127" s="9"/>
      <c r="AO127" s="677"/>
      <c r="AP127" s="9"/>
      <c r="AQ127" s="9"/>
      <c r="AR127" s="9"/>
      <c r="AS127" s="677"/>
      <c r="AT127" s="676"/>
      <c r="AU127" s="678"/>
      <c r="AV127" s="678"/>
      <c r="AW127" s="676"/>
      <c r="AX127" s="676"/>
      <c r="AY127" s="676"/>
      <c r="AZ127" s="678"/>
      <c r="BA127" s="676"/>
      <c r="BB127" s="676"/>
      <c r="BC127" s="676"/>
      <c r="BD127" s="676"/>
      <c r="BE127" s="676"/>
    </row>
    <row r="128">
      <c r="A128" s="2145" t="s">
        <v>332</v>
      </c>
      <c r="B128" s="2145"/>
      <c r="C128" s="2115"/>
      <c r="D128" s="1320"/>
      <c r="E128" s="1320"/>
      <c r="F128" s="2116" t="s">
        <v>3551</v>
      </c>
      <c r="G128" s="677"/>
      <c r="H128" s="677" t="s">
        <v>3551</v>
      </c>
      <c r="I128" s="677" t="s">
        <v>3551</v>
      </c>
      <c r="J128" s="677" t="s">
        <v>3550</v>
      </c>
      <c r="K128" s="9"/>
      <c r="L128" s="9"/>
      <c r="M128" s="677" t="s">
        <v>3551</v>
      </c>
      <c r="N128" s="9"/>
      <c r="O128" s="9"/>
      <c r="P128" s="9"/>
      <c r="Q128" s="9"/>
      <c r="R128" s="677" t="s">
        <v>3551</v>
      </c>
      <c r="S128" s="677" t="s">
        <v>3549</v>
      </c>
      <c r="T128" s="677" t="s">
        <v>3551</v>
      </c>
      <c r="U128" s="677" t="s">
        <v>3550</v>
      </c>
      <c r="V128" s="9"/>
      <c r="W128" s="9"/>
      <c r="X128" s="677" t="s">
        <v>3551</v>
      </c>
      <c r="Y128" s="677" t="s">
        <v>3549</v>
      </c>
      <c r="Z128" s="9"/>
      <c r="AA128" s="9"/>
      <c r="AB128" s="677" t="s">
        <v>3549</v>
      </c>
      <c r="AC128" s="9"/>
      <c r="AD128" s="677" t="s">
        <v>3549</v>
      </c>
      <c r="AE128" s="9"/>
      <c r="AF128" s="9"/>
      <c r="AG128" s="9"/>
      <c r="AH128" s="9"/>
      <c r="AI128" s="9"/>
      <c r="AJ128" s="9"/>
      <c r="AK128" s="9"/>
      <c r="AL128" s="9"/>
      <c r="AM128" s="9"/>
      <c r="AN128" s="9"/>
      <c r="AO128" s="9"/>
      <c r="AP128" s="9"/>
      <c r="AQ128" s="9"/>
      <c r="AR128" s="9"/>
      <c r="AS128" s="677" t="s">
        <v>3550</v>
      </c>
      <c r="AT128" s="676"/>
      <c r="AU128" s="678" t="s">
        <v>3551</v>
      </c>
      <c r="AV128" s="678" t="s">
        <v>3550</v>
      </c>
      <c r="AW128" s="676"/>
      <c r="AX128" s="676"/>
      <c r="AY128" s="676"/>
      <c r="AZ128" s="678" t="s">
        <v>3550</v>
      </c>
      <c r="BA128" s="676"/>
      <c r="BB128" s="676"/>
      <c r="BC128" s="676"/>
      <c r="BD128" s="676"/>
      <c r="BE128" s="676"/>
    </row>
    <row r="129">
      <c r="A129" s="2145"/>
      <c r="B129" s="2145"/>
      <c r="C129" s="2115"/>
      <c r="D129" s="1320"/>
      <c r="E129" s="1320"/>
      <c r="F129" s="2116"/>
      <c r="G129" s="677"/>
      <c r="H129" s="677"/>
      <c r="I129" s="677"/>
      <c r="J129" s="677"/>
      <c r="K129" s="9"/>
      <c r="L129" s="9"/>
      <c r="M129" s="677"/>
      <c r="N129" s="9"/>
      <c r="O129" s="9"/>
      <c r="P129" s="9"/>
      <c r="Q129" s="9"/>
      <c r="R129" s="677"/>
      <c r="S129" s="677"/>
      <c r="T129" s="677"/>
      <c r="U129" s="677"/>
      <c r="V129" s="9"/>
      <c r="W129" s="9"/>
      <c r="X129" s="677"/>
      <c r="Y129" s="677"/>
      <c r="Z129" s="9"/>
      <c r="AA129" s="9"/>
      <c r="AB129" s="677"/>
      <c r="AC129" s="9"/>
      <c r="AD129" s="677"/>
      <c r="AE129" s="9"/>
      <c r="AF129" s="9"/>
      <c r="AG129" s="9"/>
      <c r="AH129" s="9"/>
      <c r="AI129" s="9"/>
      <c r="AJ129" s="9"/>
      <c r="AK129" s="9"/>
      <c r="AL129" s="9"/>
      <c r="AM129" s="9"/>
      <c r="AN129" s="9"/>
      <c r="AO129" s="9"/>
      <c r="AP129" s="9"/>
      <c r="AQ129" s="9"/>
      <c r="AR129" s="9"/>
      <c r="AS129" s="677"/>
      <c r="AT129" s="676"/>
      <c r="AU129" s="678"/>
      <c r="AV129" s="678"/>
      <c r="AW129" s="676"/>
      <c r="AX129" s="676"/>
      <c r="AY129" s="676"/>
      <c r="AZ129" s="678"/>
      <c r="BA129" s="676"/>
      <c r="BB129" s="676"/>
      <c r="BC129" s="676"/>
      <c r="BD129" s="676"/>
      <c r="BE129" s="676"/>
    </row>
    <row r="130">
      <c r="A130" s="2144" t="s">
        <v>330</v>
      </c>
      <c r="B130" s="2144"/>
      <c r="C130" s="2115"/>
      <c r="D130" s="1320"/>
      <c r="E130" s="1320"/>
      <c r="F130" s="2116" t="s">
        <v>3551</v>
      </c>
      <c r="G130" s="677"/>
      <c r="H130" s="677" t="s">
        <v>3551</v>
      </c>
      <c r="I130" s="677" t="s">
        <v>3551</v>
      </c>
      <c r="J130" s="677" t="s">
        <v>3551</v>
      </c>
      <c r="K130" s="9"/>
      <c r="L130" s="9"/>
      <c r="M130" s="677" t="s">
        <v>3551</v>
      </c>
      <c r="N130" s="9"/>
      <c r="O130" s="9"/>
      <c r="P130" s="9"/>
      <c r="Q130" s="9"/>
      <c r="R130" s="677" t="s">
        <v>3551</v>
      </c>
      <c r="S130" s="677" t="s">
        <v>3549</v>
      </c>
      <c r="T130" s="677" t="s">
        <v>3551</v>
      </c>
      <c r="U130" s="677" t="s">
        <v>3551</v>
      </c>
      <c r="V130" s="9"/>
      <c r="W130" s="9"/>
      <c r="X130" s="677" t="s">
        <v>3551</v>
      </c>
      <c r="Y130" s="677" t="s">
        <v>3549</v>
      </c>
      <c r="Z130" s="9"/>
      <c r="AA130" s="9"/>
      <c r="AB130" s="9"/>
      <c r="AC130" s="9"/>
      <c r="AD130" s="677" t="s">
        <v>3550</v>
      </c>
      <c r="AE130" s="9"/>
      <c r="AF130" s="9"/>
      <c r="AG130" s="9"/>
      <c r="AH130" s="9"/>
      <c r="AI130" s="9"/>
      <c r="AJ130" s="9"/>
      <c r="AK130" s="9"/>
      <c r="AL130" s="9"/>
      <c r="AM130" s="9"/>
      <c r="AN130" s="9"/>
      <c r="AO130" s="9"/>
      <c r="AP130" s="9"/>
      <c r="AQ130" s="9"/>
      <c r="AR130" s="9"/>
      <c r="AS130" s="677" t="s">
        <v>3551</v>
      </c>
      <c r="AT130" s="676"/>
      <c r="AU130" s="678" t="s">
        <v>3551</v>
      </c>
      <c r="AV130" s="678" t="s">
        <v>3551</v>
      </c>
      <c r="AW130" s="676"/>
      <c r="AX130" s="676"/>
      <c r="AY130" s="676"/>
      <c r="AZ130" s="678" t="s">
        <v>3551</v>
      </c>
      <c r="BA130" s="678" t="s">
        <v>3551</v>
      </c>
      <c r="BB130" s="676"/>
      <c r="BC130" s="676"/>
      <c r="BD130" s="676"/>
      <c r="BE130" s="676"/>
    </row>
    <row r="131">
      <c r="A131" s="2144"/>
      <c r="B131" s="2144"/>
      <c r="C131" s="2115"/>
      <c r="D131" s="1320"/>
      <c r="E131" s="1320"/>
      <c r="F131" s="2116"/>
      <c r="G131" s="677"/>
      <c r="H131" s="677"/>
      <c r="I131" s="677"/>
      <c r="J131" s="677"/>
      <c r="K131" s="9"/>
      <c r="L131" s="9"/>
      <c r="M131" s="677"/>
      <c r="N131" s="9"/>
      <c r="O131" s="9"/>
      <c r="P131" s="9"/>
      <c r="Q131" s="9"/>
      <c r="R131" s="677"/>
      <c r="S131" s="677"/>
      <c r="T131" s="677"/>
      <c r="U131" s="677"/>
      <c r="V131" s="9"/>
      <c r="W131" s="9"/>
      <c r="X131" s="677"/>
      <c r="Y131" s="677"/>
      <c r="Z131" s="9"/>
      <c r="AA131" s="9"/>
      <c r="AB131" s="9"/>
      <c r="AC131" s="9"/>
      <c r="AD131" s="677"/>
      <c r="AE131" s="9"/>
      <c r="AF131" s="9"/>
      <c r="AG131" s="9"/>
      <c r="AH131" s="9"/>
      <c r="AI131" s="9"/>
      <c r="AJ131" s="9"/>
      <c r="AK131" s="9"/>
      <c r="AL131" s="9"/>
      <c r="AM131" s="9"/>
      <c r="AN131" s="9"/>
      <c r="AO131" s="9"/>
      <c r="AP131" s="9"/>
      <c r="AQ131" s="9"/>
      <c r="AR131" s="9"/>
      <c r="AS131" s="677"/>
      <c r="AT131" s="676"/>
      <c r="AU131" s="678"/>
      <c r="AV131" s="678"/>
      <c r="AW131" s="676"/>
      <c r="AX131" s="676"/>
      <c r="AY131" s="676"/>
      <c r="AZ131" s="678"/>
      <c r="BA131" s="678"/>
      <c r="BB131" s="676"/>
      <c r="BC131" s="676"/>
      <c r="BD131" s="676"/>
      <c r="BE131" s="676"/>
    </row>
    <row r="132">
      <c r="A132" s="2144" t="s">
        <v>333</v>
      </c>
      <c r="B132" s="2144"/>
      <c r="C132" s="2118"/>
      <c r="D132" s="2116" t="s">
        <v>3552</v>
      </c>
      <c r="E132" s="1320"/>
      <c r="F132" s="2116" t="s">
        <v>3552</v>
      </c>
      <c r="G132" s="677"/>
      <c r="H132" s="677" t="s">
        <v>3552</v>
      </c>
      <c r="I132" s="9"/>
      <c r="J132" s="677" t="s">
        <v>3552</v>
      </c>
      <c r="K132" s="9"/>
      <c r="L132" s="9"/>
      <c r="M132" s="677" t="s">
        <v>3551</v>
      </c>
      <c r="N132" s="9"/>
      <c r="O132" s="9"/>
      <c r="P132" s="9"/>
      <c r="Q132" s="677" t="s">
        <v>3552</v>
      </c>
      <c r="R132" s="677" t="s">
        <v>3552</v>
      </c>
      <c r="S132" s="677" t="s">
        <v>3552</v>
      </c>
      <c r="T132" s="677" t="s">
        <v>3551</v>
      </c>
      <c r="U132" s="677" t="s">
        <v>3551</v>
      </c>
      <c r="V132" s="9"/>
      <c r="W132" s="9"/>
      <c r="X132" s="677" t="s">
        <v>3551</v>
      </c>
      <c r="Y132" s="677" t="s">
        <v>3552</v>
      </c>
      <c r="Z132" s="9"/>
      <c r="AA132" s="9"/>
      <c r="AB132" s="677" t="s">
        <v>3552</v>
      </c>
      <c r="AC132" s="9"/>
      <c r="AD132" s="677" t="s">
        <v>3550</v>
      </c>
      <c r="AE132" s="9"/>
      <c r="AF132" s="9"/>
      <c r="AG132" s="9"/>
      <c r="AH132" s="677" t="s">
        <v>3551</v>
      </c>
      <c r="AI132" s="9"/>
      <c r="AJ132" s="9"/>
      <c r="AK132" s="677" t="s">
        <v>3549</v>
      </c>
      <c r="AL132" s="9"/>
      <c r="AM132" s="9"/>
      <c r="AN132" s="9"/>
      <c r="AO132" s="9"/>
      <c r="AP132" s="9"/>
      <c r="AQ132" s="9"/>
      <c r="AR132" s="9"/>
      <c r="AS132" s="677" t="s">
        <v>3551</v>
      </c>
      <c r="AT132" s="676"/>
      <c r="AU132" s="678" t="s">
        <v>3551</v>
      </c>
      <c r="AV132" s="678" t="s">
        <v>3549</v>
      </c>
      <c r="AW132" s="676"/>
      <c r="AX132" s="676"/>
      <c r="AY132" s="678" t="s">
        <v>3551</v>
      </c>
      <c r="AZ132" s="678" t="s">
        <v>3551</v>
      </c>
      <c r="BA132" s="676"/>
      <c r="BB132" s="676"/>
      <c r="BC132" s="676"/>
      <c r="BD132" s="676"/>
      <c r="BE132" s="676"/>
    </row>
    <row r="133">
      <c r="A133" s="2144"/>
      <c r="B133" s="2144"/>
      <c r="C133" s="2118"/>
      <c r="D133" s="2116"/>
      <c r="E133" s="1320"/>
      <c r="F133" s="2116"/>
      <c r="G133" s="677"/>
      <c r="H133" s="677"/>
      <c r="I133" s="9"/>
      <c r="J133" s="677"/>
      <c r="K133" s="9"/>
      <c r="L133" s="9"/>
      <c r="M133" s="677"/>
      <c r="N133" s="9"/>
      <c r="O133" s="9"/>
      <c r="P133" s="9"/>
      <c r="Q133" s="677"/>
      <c r="R133" s="677"/>
      <c r="S133" s="677"/>
      <c r="T133" s="677"/>
      <c r="U133" s="677"/>
      <c r="V133" s="9"/>
      <c r="W133" s="9"/>
      <c r="X133" s="677"/>
      <c r="Y133" s="677"/>
      <c r="Z133" s="9"/>
      <c r="AA133" s="9"/>
      <c r="AB133" s="677"/>
      <c r="AC133" s="9"/>
      <c r="AD133" s="677"/>
      <c r="AE133" s="9"/>
      <c r="AF133" s="9"/>
      <c r="AG133" s="9"/>
      <c r="AH133" s="677"/>
      <c r="AI133" s="9"/>
      <c r="AJ133" s="9"/>
      <c r="AK133" s="677"/>
      <c r="AL133" s="9"/>
      <c r="AM133" s="9"/>
      <c r="AN133" s="9"/>
      <c r="AO133" s="9"/>
      <c r="AP133" s="9"/>
      <c r="AQ133" s="9"/>
      <c r="AR133" s="9"/>
      <c r="AS133" s="677"/>
      <c r="AT133" s="676"/>
      <c r="AU133" s="678"/>
      <c r="AV133" s="678"/>
      <c r="AW133" s="676"/>
      <c r="AX133" s="676"/>
      <c r="AY133" s="678"/>
      <c r="AZ133" s="678"/>
      <c r="BA133" s="676"/>
      <c r="BB133" s="676"/>
      <c r="BC133" s="676"/>
      <c r="BD133" s="676"/>
      <c r="BE133" s="676"/>
    </row>
    <row r="134">
      <c r="A134" s="2144" t="s">
        <v>338</v>
      </c>
      <c r="B134" s="2144"/>
      <c r="C134" s="2118"/>
      <c r="D134" s="2116" t="s">
        <v>3552</v>
      </c>
      <c r="E134" s="2116" t="s">
        <v>3549</v>
      </c>
      <c r="F134" s="2116" t="s">
        <v>3551</v>
      </c>
      <c r="G134" s="677"/>
      <c r="H134" s="677" t="s">
        <v>3552</v>
      </c>
      <c r="I134" s="9"/>
      <c r="J134" s="677" t="s">
        <v>3551</v>
      </c>
      <c r="K134" s="677" t="s">
        <v>3549</v>
      </c>
      <c r="L134" s="9"/>
      <c r="M134" s="677" t="s">
        <v>3551</v>
      </c>
      <c r="N134" s="9"/>
      <c r="O134" s="9"/>
      <c r="P134" s="9"/>
      <c r="Q134" s="677" t="s">
        <v>3549</v>
      </c>
      <c r="R134" s="677" t="s">
        <v>3552</v>
      </c>
      <c r="S134" s="677" t="s">
        <v>3552</v>
      </c>
      <c r="T134" s="9"/>
      <c r="U134" s="677" t="s">
        <v>3551</v>
      </c>
      <c r="V134" s="9"/>
      <c r="W134" s="9"/>
      <c r="X134" s="677" t="s">
        <v>3551</v>
      </c>
      <c r="Y134" s="677" t="s">
        <v>3549</v>
      </c>
      <c r="Z134" s="9"/>
      <c r="AA134" s="9"/>
      <c r="AB134" s="677" t="s">
        <v>3549</v>
      </c>
      <c r="AC134" s="9"/>
      <c r="AD134" s="677" t="s">
        <v>3551</v>
      </c>
      <c r="AE134" s="9"/>
      <c r="AF134" s="9"/>
      <c r="AG134" s="9"/>
      <c r="AH134" s="9"/>
      <c r="AI134" s="9"/>
      <c r="AJ134" s="9"/>
      <c r="AK134" s="677" t="s">
        <v>3549</v>
      </c>
      <c r="AL134" s="9"/>
      <c r="AM134" s="9"/>
      <c r="AN134" s="9"/>
      <c r="AO134" s="9"/>
      <c r="AP134" s="9"/>
      <c r="AQ134" s="9"/>
      <c r="AR134" s="9"/>
      <c r="AS134" s="677" t="s">
        <v>3550</v>
      </c>
      <c r="AT134" s="676"/>
      <c r="AU134" s="678" t="s">
        <v>3549</v>
      </c>
      <c r="AV134" s="678" t="s">
        <v>3550</v>
      </c>
      <c r="AW134" s="676"/>
      <c r="AX134" s="676"/>
      <c r="AY134" s="678" t="s">
        <v>3550</v>
      </c>
      <c r="AZ134" s="678" t="s">
        <v>3551</v>
      </c>
      <c r="BA134" s="676"/>
      <c r="BB134" s="676"/>
      <c r="BC134" s="676"/>
      <c r="BD134" s="676"/>
      <c r="BE134" s="676"/>
    </row>
    <row r="135">
      <c r="A135" s="2144"/>
      <c r="B135" s="2144"/>
      <c r="C135" s="2118"/>
      <c r="D135" s="2116"/>
      <c r="E135" s="2116"/>
      <c r="F135" s="2116"/>
      <c r="G135" s="677"/>
      <c r="H135" s="677"/>
      <c r="I135" s="9"/>
      <c r="J135" s="677"/>
      <c r="K135" s="677"/>
      <c r="L135" s="9"/>
      <c r="M135" s="677"/>
      <c r="N135" s="9"/>
      <c r="O135" s="9"/>
      <c r="P135" s="9"/>
      <c r="Q135" s="677"/>
      <c r="R135" s="677"/>
      <c r="S135" s="677"/>
      <c r="T135" s="9"/>
      <c r="U135" s="677"/>
      <c r="V135" s="9"/>
      <c r="W135" s="9"/>
      <c r="X135" s="677"/>
      <c r="Y135" s="677"/>
      <c r="Z135" s="9"/>
      <c r="AA135" s="9"/>
      <c r="AB135" s="677"/>
      <c r="AC135" s="9"/>
      <c r="AD135" s="677"/>
      <c r="AE135" s="9"/>
      <c r="AF135" s="9"/>
      <c r="AG135" s="9"/>
      <c r="AH135" s="9"/>
      <c r="AI135" s="9"/>
      <c r="AJ135" s="9"/>
      <c r="AK135" s="677"/>
      <c r="AL135" s="9"/>
      <c r="AM135" s="9"/>
      <c r="AN135" s="9"/>
      <c r="AO135" s="9"/>
      <c r="AP135" s="9"/>
      <c r="AQ135" s="9"/>
      <c r="AR135" s="9"/>
      <c r="AS135" s="677"/>
      <c r="AT135" s="676"/>
      <c r="AU135" s="678"/>
      <c r="AV135" s="678"/>
      <c r="AW135" s="676"/>
      <c r="AX135" s="676"/>
      <c r="AY135" s="678"/>
      <c r="AZ135" s="678"/>
      <c r="BA135" s="676"/>
      <c r="BB135" s="676"/>
      <c r="BC135" s="676"/>
      <c r="BD135" s="676"/>
      <c r="BE135" s="676"/>
    </row>
    <row r="136">
      <c r="A136" s="2144" t="s">
        <v>339</v>
      </c>
      <c r="B136" s="2144"/>
      <c r="C136" s="2118"/>
      <c r="D136" s="2116" t="s">
        <v>3552</v>
      </c>
      <c r="E136" s="1320"/>
      <c r="F136" s="2116" t="s">
        <v>3552</v>
      </c>
      <c r="G136" s="677"/>
      <c r="H136" s="677" t="s">
        <v>3552</v>
      </c>
      <c r="I136" s="9"/>
      <c r="J136" s="677" t="s">
        <v>3553</v>
      </c>
      <c r="K136" s="677" t="s">
        <v>3552</v>
      </c>
      <c r="L136" s="9"/>
      <c r="M136" s="677" t="s">
        <v>3552</v>
      </c>
      <c r="N136" s="677" t="s">
        <v>3552</v>
      </c>
      <c r="O136" s="9"/>
      <c r="P136" s="9"/>
      <c r="Q136" s="677" t="s">
        <v>3552</v>
      </c>
      <c r="R136" s="677" t="s">
        <v>3553</v>
      </c>
      <c r="S136" s="677" t="s">
        <v>3552</v>
      </c>
      <c r="T136" s="677" t="s">
        <v>3552</v>
      </c>
      <c r="U136" s="677" t="s">
        <v>3553</v>
      </c>
      <c r="V136" s="9"/>
      <c r="W136" s="9"/>
      <c r="X136" s="677" t="s">
        <v>3552</v>
      </c>
      <c r="Y136" s="677" t="s">
        <v>3551</v>
      </c>
      <c r="Z136" s="9"/>
      <c r="AA136" s="9"/>
      <c r="AB136" s="9"/>
      <c r="AC136" s="9"/>
      <c r="AD136" s="677" t="s">
        <v>3553</v>
      </c>
      <c r="AE136" s="9"/>
      <c r="AF136" s="9"/>
      <c r="AG136" s="677" t="s">
        <v>3553</v>
      </c>
      <c r="AH136" s="677"/>
      <c r="AI136" s="677" t="s">
        <v>3552</v>
      </c>
      <c r="AJ136" s="677" t="s">
        <v>3552</v>
      </c>
      <c r="AK136" s="9"/>
      <c r="AL136" s="9"/>
      <c r="AM136" s="9"/>
      <c r="AN136" s="677" t="s">
        <v>3553</v>
      </c>
      <c r="AO136" s="677" t="s">
        <v>3552</v>
      </c>
      <c r="AP136" s="677"/>
      <c r="AQ136" s="677"/>
      <c r="AR136" s="677"/>
      <c r="AS136" s="677" t="s">
        <v>3552</v>
      </c>
      <c r="AT136" s="678"/>
      <c r="AU136" s="678" t="s">
        <v>3552</v>
      </c>
      <c r="AV136" s="678" t="s">
        <v>3552</v>
      </c>
      <c r="AW136" s="678"/>
      <c r="AX136" s="678"/>
      <c r="AY136" s="678" t="s">
        <v>3552</v>
      </c>
      <c r="AZ136" s="678" t="s">
        <v>3552</v>
      </c>
      <c r="BA136" s="678"/>
      <c r="BB136" s="678" t="s">
        <v>3552</v>
      </c>
      <c r="BC136" s="678"/>
      <c r="BD136" s="678"/>
      <c r="BE136" s="678"/>
    </row>
    <row r="137">
      <c r="A137" s="2144"/>
      <c r="B137" s="2144"/>
      <c r="C137" s="2118"/>
      <c r="D137" s="2116"/>
      <c r="E137" s="1320"/>
      <c r="F137" s="2116"/>
      <c r="G137" s="677"/>
      <c r="H137" s="677"/>
      <c r="I137" s="9"/>
      <c r="J137" s="677"/>
      <c r="K137" s="677"/>
      <c r="L137" s="9"/>
      <c r="M137" s="677"/>
      <c r="N137" s="677"/>
      <c r="O137" s="9"/>
      <c r="P137" s="9"/>
      <c r="Q137" s="677"/>
      <c r="R137" s="677"/>
      <c r="S137" s="677"/>
      <c r="T137" s="677"/>
      <c r="U137" s="677"/>
      <c r="V137" s="9"/>
      <c r="W137" s="9"/>
      <c r="X137" s="677"/>
      <c r="Y137" s="677"/>
      <c r="Z137" s="9"/>
      <c r="AA137" s="9"/>
      <c r="AB137" s="9"/>
      <c r="AC137" s="9"/>
      <c r="AD137" s="677"/>
      <c r="AE137" s="9"/>
      <c r="AF137" s="9"/>
      <c r="AG137" s="677"/>
      <c r="AH137" s="677"/>
      <c r="AI137" s="677"/>
      <c r="AJ137" s="677"/>
      <c r="AK137" s="9"/>
      <c r="AL137" s="9"/>
      <c r="AM137" s="9"/>
      <c r="AN137" s="677"/>
      <c r="AO137" s="677"/>
      <c r="AP137" s="677"/>
      <c r="AQ137" s="677"/>
      <c r="AR137" s="677"/>
      <c r="AS137" s="677"/>
      <c r="AT137" s="678"/>
      <c r="AU137" s="678"/>
      <c r="AV137" s="678"/>
      <c r="AW137" s="678"/>
      <c r="AX137" s="678"/>
      <c r="AY137" s="678"/>
      <c r="AZ137" s="678"/>
      <c r="BA137" s="678"/>
      <c r="BB137" s="678"/>
      <c r="BC137" s="678"/>
      <c r="BD137" s="678"/>
      <c r="BE137" s="678"/>
    </row>
    <row r="138">
      <c r="A138" s="2144" t="s">
        <v>344</v>
      </c>
      <c r="B138" s="2144"/>
      <c r="C138" s="2115"/>
      <c r="D138" s="1320"/>
      <c r="E138" s="1320"/>
      <c r="F138" s="2116" t="s">
        <v>3551</v>
      </c>
      <c r="G138" s="677"/>
      <c r="H138" s="677" t="s">
        <v>3551</v>
      </c>
      <c r="I138" s="9"/>
      <c r="J138" s="677" t="s">
        <v>3551</v>
      </c>
      <c r="K138" s="9"/>
      <c r="L138" s="9"/>
      <c r="M138" s="677" t="s">
        <v>3551</v>
      </c>
      <c r="N138" s="9"/>
      <c r="O138" s="9"/>
      <c r="P138" s="9"/>
      <c r="Q138" s="9"/>
      <c r="R138" s="677" t="s">
        <v>3551</v>
      </c>
      <c r="S138" s="677" t="s">
        <v>3551</v>
      </c>
      <c r="T138" s="677" t="s">
        <v>3551</v>
      </c>
      <c r="U138" s="677" t="s">
        <v>3551</v>
      </c>
      <c r="V138" s="9"/>
      <c r="W138" s="9"/>
      <c r="X138" s="677" t="s">
        <v>3551</v>
      </c>
      <c r="Y138" s="677" t="s">
        <v>3550</v>
      </c>
      <c r="Z138" s="9"/>
      <c r="AA138" s="9"/>
      <c r="AB138" s="9"/>
      <c r="AC138" s="9"/>
      <c r="AD138" s="677" t="s">
        <v>3550</v>
      </c>
      <c r="AE138" s="9"/>
      <c r="AF138" s="9"/>
      <c r="AG138" s="9"/>
      <c r="AH138" s="9"/>
      <c r="AI138" s="9"/>
      <c r="AJ138" s="9"/>
      <c r="AK138" s="9"/>
      <c r="AL138" s="9"/>
      <c r="AM138" s="9"/>
      <c r="AN138" s="9"/>
      <c r="AO138" s="9"/>
      <c r="AP138" s="9"/>
      <c r="AQ138" s="9"/>
      <c r="AR138" s="9"/>
      <c r="AS138" s="677" t="s">
        <v>3551</v>
      </c>
      <c r="AT138" s="676"/>
      <c r="AU138" s="678" t="s">
        <v>3551</v>
      </c>
      <c r="AV138" s="678" t="s">
        <v>3551</v>
      </c>
      <c r="AW138" s="676"/>
      <c r="AX138" s="676"/>
      <c r="AY138" s="676"/>
      <c r="AZ138" s="678" t="s">
        <v>3551</v>
      </c>
      <c r="BA138" s="676"/>
      <c r="BB138" s="676"/>
      <c r="BC138" s="676"/>
      <c r="BD138" s="676"/>
      <c r="BE138" s="676"/>
    </row>
    <row r="139">
      <c r="A139" s="2144"/>
      <c r="B139" s="2144"/>
      <c r="C139" s="2115"/>
      <c r="D139" s="1320"/>
      <c r="E139" s="1320"/>
      <c r="F139" s="2116"/>
      <c r="G139" s="677"/>
      <c r="H139" s="677"/>
      <c r="I139" s="9"/>
      <c r="J139" s="677"/>
      <c r="K139" s="9"/>
      <c r="L139" s="9"/>
      <c r="M139" s="677"/>
      <c r="N139" s="9"/>
      <c r="O139" s="9"/>
      <c r="P139" s="9"/>
      <c r="Q139" s="9"/>
      <c r="R139" s="677"/>
      <c r="S139" s="677"/>
      <c r="T139" s="677"/>
      <c r="U139" s="677"/>
      <c r="V139" s="9"/>
      <c r="W139" s="9"/>
      <c r="X139" s="677"/>
      <c r="Y139" s="677"/>
      <c r="Z139" s="9"/>
      <c r="AA139" s="9"/>
      <c r="AB139" s="9"/>
      <c r="AC139" s="9"/>
      <c r="AD139" s="677"/>
      <c r="AE139" s="9"/>
      <c r="AF139" s="9"/>
      <c r="AG139" s="9"/>
      <c r="AH139" s="9"/>
      <c r="AI139" s="9"/>
      <c r="AJ139" s="9"/>
      <c r="AK139" s="9"/>
      <c r="AL139" s="9"/>
      <c r="AM139" s="9"/>
      <c r="AN139" s="9"/>
      <c r="AO139" s="9"/>
      <c r="AP139" s="9"/>
      <c r="AQ139" s="9"/>
      <c r="AR139" s="9"/>
      <c r="AS139" s="677"/>
      <c r="AT139" s="676"/>
      <c r="AU139" s="678"/>
      <c r="AV139" s="678"/>
      <c r="AW139" s="676"/>
      <c r="AX139" s="676"/>
      <c r="AY139" s="676"/>
      <c r="AZ139" s="678"/>
      <c r="BA139" s="676"/>
      <c r="BB139" s="676"/>
      <c r="BC139" s="676"/>
      <c r="BD139" s="676"/>
      <c r="BE139" s="676"/>
    </row>
    <row r="140">
      <c r="A140" s="2144" t="s">
        <v>345</v>
      </c>
      <c r="B140" s="2144"/>
      <c r="C140" s="2115"/>
      <c r="D140" s="1320"/>
      <c r="E140" s="1320"/>
      <c r="F140" s="2116" t="s">
        <v>3551</v>
      </c>
      <c r="G140" s="677"/>
      <c r="H140" s="677" t="s">
        <v>3551</v>
      </c>
      <c r="I140" s="9"/>
      <c r="J140" s="677" t="s">
        <v>3551</v>
      </c>
      <c r="K140" s="9"/>
      <c r="L140" s="9"/>
      <c r="M140" s="677" t="s">
        <v>3551</v>
      </c>
      <c r="N140" s="9"/>
      <c r="O140" s="9"/>
      <c r="P140" s="9"/>
      <c r="Q140" s="9"/>
      <c r="R140" s="677" t="s">
        <v>3549</v>
      </c>
      <c r="S140" s="677" t="s">
        <v>3551</v>
      </c>
      <c r="T140" s="677" t="s">
        <v>3551</v>
      </c>
      <c r="U140" s="677" t="s">
        <v>3550</v>
      </c>
      <c r="V140" s="9"/>
      <c r="W140" s="9"/>
      <c r="X140" s="677" t="s">
        <v>3551</v>
      </c>
      <c r="Y140" s="677" t="s">
        <v>3549</v>
      </c>
      <c r="Z140" s="9"/>
      <c r="AA140" s="9"/>
      <c r="AB140" s="9"/>
      <c r="AC140" s="9"/>
      <c r="AD140" s="677" t="s">
        <v>3550</v>
      </c>
      <c r="AE140" s="9"/>
      <c r="AF140" s="9"/>
      <c r="AG140" s="9"/>
      <c r="AH140" s="9"/>
      <c r="AI140" s="9"/>
      <c r="AJ140" s="9"/>
      <c r="AK140" s="9"/>
      <c r="AL140" s="9"/>
      <c r="AM140" s="9"/>
      <c r="AN140" s="9"/>
      <c r="AO140" s="9"/>
      <c r="AP140" s="9"/>
      <c r="AQ140" s="9"/>
      <c r="AR140" s="9"/>
      <c r="AS140" s="9"/>
      <c r="AT140" s="676"/>
      <c r="AU140" s="678" t="s">
        <v>3551</v>
      </c>
      <c r="AV140" s="678" t="s">
        <v>3551</v>
      </c>
      <c r="AW140" s="676"/>
      <c r="AX140" s="676"/>
      <c r="AY140" s="676"/>
      <c r="AZ140" s="678" t="s">
        <v>3551</v>
      </c>
      <c r="BA140" s="676"/>
      <c r="BB140" s="676"/>
      <c r="BC140" s="676"/>
      <c r="BD140" s="676"/>
      <c r="BE140" s="676"/>
    </row>
    <row r="141">
      <c r="A141" s="2144"/>
      <c r="B141" s="2144"/>
      <c r="C141" s="2115"/>
      <c r="D141" s="1320"/>
      <c r="E141" s="1320"/>
      <c r="F141" s="2116"/>
      <c r="G141" s="677"/>
      <c r="H141" s="677"/>
      <c r="I141" s="9"/>
      <c r="J141" s="677"/>
      <c r="K141" s="9"/>
      <c r="L141" s="9"/>
      <c r="M141" s="677"/>
      <c r="N141" s="9"/>
      <c r="O141" s="9"/>
      <c r="P141" s="9"/>
      <c r="Q141" s="9"/>
      <c r="R141" s="677"/>
      <c r="S141" s="677"/>
      <c r="T141" s="677"/>
      <c r="U141" s="677"/>
      <c r="V141" s="9"/>
      <c r="W141" s="9"/>
      <c r="X141" s="677"/>
      <c r="Y141" s="677"/>
      <c r="Z141" s="9"/>
      <c r="AA141" s="9"/>
      <c r="AB141" s="9"/>
      <c r="AC141" s="9"/>
      <c r="AD141" s="677"/>
      <c r="AE141" s="9"/>
      <c r="AF141" s="9"/>
      <c r="AG141" s="9"/>
      <c r="AH141" s="9"/>
      <c r="AI141" s="9"/>
      <c r="AJ141" s="9"/>
      <c r="AK141" s="9"/>
      <c r="AL141" s="9"/>
      <c r="AM141" s="9"/>
      <c r="AN141" s="9"/>
      <c r="AO141" s="9"/>
      <c r="AP141" s="9"/>
      <c r="AQ141" s="9"/>
      <c r="AR141" s="9"/>
      <c r="AS141" s="9"/>
      <c r="AT141" s="676"/>
      <c r="AU141" s="678"/>
      <c r="AV141" s="678"/>
      <c r="AW141" s="676"/>
      <c r="AX141" s="676"/>
      <c r="AY141" s="676"/>
      <c r="AZ141" s="678"/>
      <c r="BA141" s="676"/>
      <c r="BB141" s="676"/>
      <c r="BC141" s="676"/>
      <c r="BD141" s="676"/>
      <c r="BE141" s="676"/>
    </row>
    <row r="142">
      <c r="A142" s="2145" t="s">
        <v>3646</v>
      </c>
      <c r="B142" s="2145"/>
      <c r="C142" s="2115"/>
      <c r="D142" s="1320"/>
      <c r="E142" s="1320"/>
      <c r="F142" s="2116" t="s">
        <v>3551</v>
      </c>
      <c r="G142" s="677"/>
      <c r="H142" s="677" t="s">
        <v>3551</v>
      </c>
      <c r="I142" s="9"/>
      <c r="J142" s="677" t="s">
        <v>3551</v>
      </c>
      <c r="K142" s="9"/>
      <c r="L142" s="9"/>
      <c r="M142" s="677" t="s">
        <v>3551</v>
      </c>
      <c r="N142" s="9"/>
      <c r="O142" s="9"/>
      <c r="P142" s="9"/>
      <c r="Q142" s="9"/>
      <c r="R142" s="677" t="s">
        <v>3551</v>
      </c>
      <c r="S142" s="677" t="s">
        <v>3551</v>
      </c>
      <c r="T142" s="677" t="s">
        <v>3551</v>
      </c>
      <c r="U142" s="9"/>
      <c r="V142" s="9"/>
      <c r="W142" s="677" t="s">
        <v>3551</v>
      </c>
      <c r="X142" s="677" t="s">
        <v>3551</v>
      </c>
      <c r="Y142" s="9"/>
      <c r="Z142" s="9"/>
      <c r="AA142" s="9"/>
      <c r="AB142" s="9"/>
      <c r="AC142" s="9"/>
      <c r="AD142" s="9"/>
      <c r="AE142" s="9"/>
      <c r="AF142" s="9"/>
      <c r="AG142" s="9"/>
      <c r="AH142" s="9"/>
      <c r="AI142" s="9"/>
      <c r="AJ142" s="9"/>
      <c r="AK142" s="9"/>
      <c r="AL142" s="9"/>
      <c r="AM142" s="9"/>
      <c r="AN142" s="9"/>
      <c r="AO142" s="9"/>
      <c r="AP142" s="9"/>
      <c r="AQ142" s="677" t="s">
        <v>3551</v>
      </c>
      <c r="AR142" s="9"/>
      <c r="AS142" s="677" t="s">
        <v>3551</v>
      </c>
      <c r="AT142" s="676"/>
      <c r="AU142" s="678" t="s">
        <v>3551</v>
      </c>
      <c r="AV142" s="678" t="s">
        <v>3551</v>
      </c>
      <c r="AW142" s="676"/>
      <c r="AX142" s="676"/>
      <c r="AY142" s="676"/>
      <c r="AZ142" s="678" t="s">
        <v>3551</v>
      </c>
      <c r="BA142" s="676"/>
      <c r="BB142" s="676"/>
      <c r="BC142" s="676"/>
      <c r="BD142" s="676"/>
      <c r="BE142" s="676"/>
    </row>
    <row r="143">
      <c r="A143" s="2145"/>
      <c r="B143" s="2145"/>
      <c r="C143" s="2115"/>
      <c r="D143" s="1320"/>
      <c r="E143" s="1320"/>
      <c r="F143" s="2116"/>
      <c r="G143" s="677"/>
      <c r="H143" s="677"/>
      <c r="I143" s="9"/>
      <c r="J143" s="677"/>
      <c r="K143" s="9"/>
      <c r="L143" s="9"/>
      <c r="M143" s="677"/>
      <c r="N143" s="9"/>
      <c r="O143" s="9"/>
      <c r="P143" s="9"/>
      <c r="Q143" s="9"/>
      <c r="R143" s="677"/>
      <c r="S143" s="677"/>
      <c r="T143" s="677"/>
      <c r="U143" s="9"/>
      <c r="V143" s="9"/>
      <c r="W143" s="677"/>
      <c r="X143" s="677"/>
      <c r="Y143" s="9"/>
      <c r="Z143" s="9"/>
      <c r="AA143" s="9"/>
      <c r="AB143" s="9"/>
      <c r="AC143" s="9"/>
      <c r="AD143" s="9"/>
      <c r="AE143" s="9"/>
      <c r="AF143" s="9"/>
      <c r="AG143" s="9"/>
      <c r="AH143" s="9"/>
      <c r="AI143" s="9"/>
      <c r="AJ143" s="9"/>
      <c r="AK143" s="9"/>
      <c r="AL143" s="9"/>
      <c r="AM143" s="9"/>
      <c r="AN143" s="9"/>
      <c r="AO143" s="9"/>
      <c r="AP143" s="9"/>
      <c r="AQ143" s="677"/>
      <c r="AR143" s="9"/>
      <c r="AS143" s="677"/>
      <c r="AT143" s="676"/>
      <c r="AU143" s="678"/>
      <c r="AV143" s="678"/>
      <c r="AW143" s="676"/>
      <c r="AX143" s="676"/>
      <c r="AY143" s="676"/>
      <c r="AZ143" s="678"/>
      <c r="BA143" s="676"/>
      <c r="BB143" s="676"/>
      <c r="BC143" s="676"/>
      <c r="BD143" s="676"/>
      <c r="BE143" s="676"/>
    </row>
    <row r="144">
      <c r="A144" s="2145" t="s">
        <v>347</v>
      </c>
      <c r="B144" s="2145"/>
      <c r="C144" s="2115"/>
      <c r="D144" s="1320"/>
      <c r="E144" s="1320"/>
      <c r="F144" s="2116" t="s">
        <v>3551</v>
      </c>
      <c r="G144" s="677"/>
      <c r="H144" s="677" t="s">
        <v>3551</v>
      </c>
      <c r="I144" s="9"/>
      <c r="J144" s="677" t="s">
        <v>3551</v>
      </c>
      <c r="K144" s="9"/>
      <c r="L144" s="9"/>
      <c r="M144" s="677" t="s">
        <v>3551</v>
      </c>
      <c r="N144" s="9"/>
      <c r="O144" s="9"/>
      <c r="P144" s="9"/>
      <c r="Q144" s="9"/>
      <c r="R144" s="677" t="s">
        <v>3551</v>
      </c>
      <c r="S144" s="9"/>
      <c r="T144" s="677" t="s">
        <v>3551</v>
      </c>
      <c r="U144" s="9"/>
      <c r="V144" s="9"/>
      <c r="W144" s="677" t="s">
        <v>3552</v>
      </c>
      <c r="X144" s="677" t="s">
        <v>3551</v>
      </c>
      <c r="Y144" s="9"/>
      <c r="Z144" s="9"/>
      <c r="AA144" s="9"/>
      <c r="AB144" s="9"/>
      <c r="AC144" s="9"/>
      <c r="AD144" s="9"/>
      <c r="AE144" s="9"/>
      <c r="AF144" s="9"/>
      <c r="AG144" s="9"/>
      <c r="AH144" s="9"/>
      <c r="AI144" s="9"/>
      <c r="AJ144" s="9"/>
      <c r="AK144" s="9"/>
      <c r="AL144" s="9"/>
      <c r="AM144" s="9"/>
      <c r="AN144" s="9"/>
      <c r="AO144" s="9"/>
      <c r="AP144" s="9"/>
      <c r="AQ144" s="677" t="s">
        <v>3551</v>
      </c>
      <c r="AR144" s="9"/>
      <c r="AS144" s="9"/>
      <c r="AT144" s="676"/>
      <c r="AU144" s="678" t="s">
        <v>3551</v>
      </c>
      <c r="AV144" s="678" t="s">
        <v>3551</v>
      </c>
      <c r="AW144" s="676"/>
      <c r="AX144" s="676"/>
      <c r="AY144" s="676"/>
      <c r="AZ144" s="678" t="s">
        <v>3551</v>
      </c>
      <c r="BA144" s="676"/>
      <c r="BB144" s="676"/>
      <c r="BC144" s="676"/>
      <c r="BD144" s="676"/>
      <c r="BE144" s="676"/>
    </row>
    <row r="145">
      <c r="A145" s="2145"/>
      <c r="B145" s="2145"/>
      <c r="C145" s="2115"/>
      <c r="D145" s="1320"/>
      <c r="E145" s="1320"/>
      <c r="F145" s="2116"/>
      <c r="G145" s="677"/>
      <c r="H145" s="677"/>
      <c r="I145" s="9"/>
      <c r="J145" s="677"/>
      <c r="K145" s="9"/>
      <c r="L145" s="9"/>
      <c r="M145" s="677"/>
      <c r="N145" s="9"/>
      <c r="O145" s="9"/>
      <c r="P145" s="9"/>
      <c r="Q145" s="9"/>
      <c r="R145" s="677"/>
      <c r="S145" s="9"/>
      <c r="T145" s="677"/>
      <c r="U145" s="9"/>
      <c r="V145" s="9"/>
      <c r="W145" s="677"/>
      <c r="X145" s="677"/>
      <c r="Y145" s="9"/>
      <c r="Z145" s="9"/>
      <c r="AA145" s="9"/>
      <c r="AB145" s="9"/>
      <c r="AC145" s="9"/>
      <c r="AD145" s="9"/>
      <c r="AE145" s="9"/>
      <c r="AF145" s="9"/>
      <c r="AG145" s="9"/>
      <c r="AH145" s="9"/>
      <c r="AI145" s="9"/>
      <c r="AJ145" s="9"/>
      <c r="AK145" s="9"/>
      <c r="AL145" s="9"/>
      <c r="AM145" s="9"/>
      <c r="AN145" s="9"/>
      <c r="AO145" s="9"/>
      <c r="AP145" s="9"/>
      <c r="AQ145" s="677"/>
      <c r="AR145" s="9"/>
      <c r="AS145" s="9"/>
      <c r="AT145" s="676"/>
      <c r="AU145" s="678"/>
      <c r="AV145" s="678"/>
      <c r="AW145" s="676"/>
      <c r="AX145" s="676"/>
      <c r="AY145" s="676"/>
      <c r="AZ145" s="678"/>
      <c r="BA145" s="676"/>
      <c r="BB145" s="676"/>
      <c r="BC145" s="676"/>
      <c r="BD145" s="676"/>
      <c r="BE145" s="676"/>
    </row>
    <row r="146">
      <c r="A146" s="2144" t="s">
        <v>348</v>
      </c>
      <c r="B146" s="2144"/>
      <c r="C146" s="2115"/>
      <c r="D146" s="1320"/>
      <c r="E146" s="1320"/>
      <c r="F146" s="2116" t="s">
        <v>3552</v>
      </c>
      <c r="G146" s="677"/>
      <c r="H146" s="677" t="s">
        <v>3551</v>
      </c>
      <c r="I146" s="9"/>
      <c r="J146" s="677" t="s">
        <v>3552</v>
      </c>
      <c r="K146" s="9"/>
      <c r="L146" s="9"/>
      <c r="M146" s="677" t="s">
        <v>3552</v>
      </c>
      <c r="N146" s="9"/>
      <c r="O146" s="9"/>
      <c r="P146" s="9"/>
      <c r="Q146" s="677" t="s">
        <v>3552</v>
      </c>
      <c r="R146" s="677" t="s">
        <v>3551</v>
      </c>
      <c r="S146" s="9"/>
      <c r="T146" s="677" t="s">
        <v>3552</v>
      </c>
      <c r="U146" s="9"/>
      <c r="V146" s="9"/>
      <c r="W146" s="677" t="s">
        <v>3552</v>
      </c>
      <c r="X146" s="677" t="s">
        <v>3552</v>
      </c>
      <c r="Y146" s="9"/>
      <c r="Z146" s="9"/>
      <c r="AA146" s="9"/>
      <c r="AB146" s="9"/>
      <c r="AC146" s="9"/>
      <c r="AD146" s="677" t="s">
        <v>3551</v>
      </c>
      <c r="AE146" s="9"/>
      <c r="AF146" s="9"/>
      <c r="AG146" s="9"/>
      <c r="AH146" s="9"/>
      <c r="AI146" s="9"/>
      <c r="AJ146" s="9"/>
      <c r="AK146" s="9"/>
      <c r="AL146" s="9"/>
      <c r="AM146" s="9"/>
      <c r="AN146" s="9"/>
      <c r="AO146" s="677" t="s">
        <v>3552</v>
      </c>
      <c r="AP146" s="9"/>
      <c r="AQ146" s="677" t="s">
        <v>3552</v>
      </c>
      <c r="AR146" s="9"/>
      <c r="AS146" s="677" t="s">
        <v>3552</v>
      </c>
      <c r="AT146" s="676"/>
      <c r="AU146" s="678" t="s">
        <v>3552</v>
      </c>
      <c r="AV146" s="678" t="s">
        <v>3552</v>
      </c>
      <c r="AW146" s="676"/>
      <c r="AX146" s="676"/>
      <c r="AY146" s="676"/>
      <c r="AZ146" s="678" t="s">
        <v>3552</v>
      </c>
      <c r="BA146" s="676"/>
      <c r="BB146" s="678" t="s">
        <v>3552</v>
      </c>
      <c r="BC146" s="676"/>
      <c r="BD146" s="676"/>
      <c r="BE146" s="676"/>
    </row>
    <row r="147">
      <c r="A147" s="2144"/>
      <c r="B147" s="2144"/>
      <c r="C147" s="2115"/>
      <c r="D147" s="1320"/>
      <c r="E147" s="1320"/>
      <c r="F147" s="2116"/>
      <c r="G147" s="677"/>
      <c r="H147" s="677"/>
      <c r="I147" s="9"/>
      <c r="J147" s="677"/>
      <c r="K147" s="9"/>
      <c r="L147" s="9"/>
      <c r="M147" s="677"/>
      <c r="N147" s="9"/>
      <c r="O147" s="9"/>
      <c r="P147" s="9"/>
      <c r="Q147" s="677"/>
      <c r="R147" s="677"/>
      <c r="S147" s="9"/>
      <c r="T147" s="677"/>
      <c r="U147" s="9"/>
      <c r="V147" s="9"/>
      <c r="W147" s="677"/>
      <c r="X147" s="677"/>
      <c r="Y147" s="9"/>
      <c r="Z147" s="9"/>
      <c r="AA147" s="9"/>
      <c r="AB147" s="9"/>
      <c r="AC147" s="9"/>
      <c r="AD147" s="677"/>
      <c r="AE147" s="9"/>
      <c r="AF147" s="9"/>
      <c r="AG147" s="9"/>
      <c r="AH147" s="9"/>
      <c r="AI147" s="9"/>
      <c r="AJ147" s="9"/>
      <c r="AK147" s="9"/>
      <c r="AL147" s="9"/>
      <c r="AM147" s="9"/>
      <c r="AN147" s="9"/>
      <c r="AO147" s="677"/>
      <c r="AP147" s="9"/>
      <c r="AQ147" s="677"/>
      <c r="AR147" s="9"/>
      <c r="AS147" s="677"/>
      <c r="AT147" s="676"/>
      <c r="AU147" s="678"/>
      <c r="AV147" s="678"/>
      <c r="AW147" s="676"/>
      <c r="AX147" s="676"/>
      <c r="AY147" s="676"/>
      <c r="AZ147" s="678"/>
      <c r="BA147" s="676"/>
      <c r="BB147" s="678"/>
      <c r="BC147" s="676"/>
      <c r="BD147" s="676"/>
      <c r="BE147" s="676"/>
    </row>
    <row r="148">
      <c r="A148" s="2146" t="s">
        <v>351</v>
      </c>
      <c r="B148" s="2146"/>
      <c r="C148" s="2111"/>
      <c r="D148" s="2112"/>
      <c r="E148" s="2112"/>
      <c r="F148" s="2112"/>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667"/>
      <c r="AU148" s="667"/>
      <c r="AV148" s="667"/>
      <c r="AW148" s="667"/>
      <c r="AX148" s="667"/>
      <c r="AY148" s="667"/>
      <c r="AZ148" s="667"/>
      <c r="BA148" s="667"/>
      <c r="BB148" s="667"/>
      <c r="BC148" s="667"/>
      <c r="BD148" s="667"/>
      <c r="BE148" s="667"/>
    </row>
    <row r="149">
      <c r="A149" s="2144" t="s">
        <v>352</v>
      </c>
      <c r="B149" s="2144"/>
      <c r="C149" s="2115"/>
      <c r="D149" s="2116" t="s">
        <v>3552</v>
      </c>
      <c r="E149" s="1320"/>
      <c r="F149" s="2116" t="s">
        <v>3551</v>
      </c>
      <c r="G149" s="677"/>
      <c r="H149" s="677" t="s">
        <v>3551</v>
      </c>
      <c r="I149" s="9"/>
      <c r="J149" s="677" t="s">
        <v>3551</v>
      </c>
      <c r="K149" s="9"/>
      <c r="L149" s="9"/>
      <c r="M149" s="677" t="s">
        <v>3551</v>
      </c>
      <c r="N149" s="677" t="s">
        <v>3551</v>
      </c>
      <c r="O149" s="9"/>
      <c r="P149" s="9"/>
      <c r="Q149" s="677" t="s">
        <v>3551</v>
      </c>
      <c r="R149" s="677" t="s">
        <v>3551</v>
      </c>
      <c r="S149" s="9"/>
      <c r="T149" s="9"/>
      <c r="U149" s="9"/>
      <c r="V149" s="677" t="s">
        <v>3552</v>
      </c>
      <c r="W149" s="677" t="s">
        <v>3551</v>
      </c>
      <c r="X149" s="9"/>
      <c r="Y149" s="9"/>
      <c r="Z149" s="9"/>
      <c r="AA149" s="9"/>
      <c r="AB149" s="9"/>
      <c r="AC149" s="9"/>
      <c r="AD149" s="677" t="s">
        <v>3551</v>
      </c>
      <c r="AE149" s="9"/>
      <c r="AF149" s="9"/>
      <c r="AG149" s="9"/>
      <c r="AH149" s="677" t="s">
        <v>3551</v>
      </c>
      <c r="AI149" s="9"/>
      <c r="AJ149" s="9"/>
      <c r="AK149" s="9"/>
      <c r="AL149" s="9"/>
      <c r="AM149" s="9"/>
      <c r="AN149" s="9"/>
      <c r="AO149" s="9"/>
      <c r="AP149" s="9"/>
      <c r="AQ149" s="677" t="s">
        <v>3551</v>
      </c>
      <c r="AR149" s="9"/>
      <c r="AS149" s="9"/>
      <c r="AT149" s="676"/>
      <c r="AU149" s="678" t="s">
        <v>3551</v>
      </c>
      <c r="AV149" s="676"/>
      <c r="AW149" s="678" t="s">
        <v>3552</v>
      </c>
      <c r="AX149" s="676"/>
      <c r="AY149" s="676"/>
      <c r="AZ149" s="678" t="s">
        <v>3551</v>
      </c>
      <c r="BA149" s="676"/>
      <c r="BB149" s="676"/>
      <c r="BC149" s="676"/>
      <c r="BD149" s="676"/>
      <c r="BE149" s="676"/>
    </row>
    <row r="150">
      <c r="A150" s="2144"/>
      <c r="B150" s="2144"/>
      <c r="C150" s="2115"/>
      <c r="D150" s="2116"/>
      <c r="E150" s="1320"/>
      <c r="F150" s="2116"/>
      <c r="G150" s="677"/>
      <c r="H150" s="677"/>
      <c r="I150" s="9"/>
      <c r="J150" s="677"/>
      <c r="K150" s="9"/>
      <c r="L150" s="9"/>
      <c r="M150" s="677"/>
      <c r="N150" s="677"/>
      <c r="O150" s="9"/>
      <c r="P150" s="9"/>
      <c r="Q150" s="677"/>
      <c r="R150" s="677"/>
      <c r="S150" s="9"/>
      <c r="T150" s="9"/>
      <c r="U150" s="9"/>
      <c r="V150" s="677"/>
      <c r="W150" s="677"/>
      <c r="X150" s="9"/>
      <c r="Y150" s="9"/>
      <c r="Z150" s="9"/>
      <c r="AA150" s="9"/>
      <c r="AB150" s="9"/>
      <c r="AC150" s="9"/>
      <c r="AD150" s="677"/>
      <c r="AE150" s="9"/>
      <c r="AF150" s="9"/>
      <c r="AG150" s="9"/>
      <c r="AH150" s="677"/>
      <c r="AI150" s="9"/>
      <c r="AJ150" s="9"/>
      <c r="AK150" s="9"/>
      <c r="AL150" s="9"/>
      <c r="AM150" s="9"/>
      <c r="AN150" s="9"/>
      <c r="AO150" s="9"/>
      <c r="AP150" s="9"/>
      <c r="AQ150" s="677"/>
      <c r="AR150" s="9"/>
      <c r="AS150" s="9"/>
      <c r="AT150" s="676"/>
      <c r="AU150" s="678"/>
      <c r="AV150" s="676"/>
      <c r="AW150" s="678"/>
      <c r="AX150" s="676"/>
      <c r="AY150" s="676"/>
      <c r="AZ150" s="678"/>
      <c r="BA150" s="676"/>
      <c r="BB150" s="676"/>
      <c r="BC150" s="676"/>
      <c r="BD150" s="676"/>
      <c r="BE150" s="676"/>
    </row>
    <row r="151">
      <c r="A151" s="2144" t="s">
        <v>356</v>
      </c>
      <c r="B151" s="2144"/>
      <c r="C151" s="2115"/>
      <c r="D151" s="2116" t="s">
        <v>3553</v>
      </c>
      <c r="E151" s="1320"/>
      <c r="F151" s="2116" t="s">
        <v>3551</v>
      </c>
      <c r="G151" s="677"/>
      <c r="H151" s="677" t="s">
        <v>3552</v>
      </c>
      <c r="I151" s="9"/>
      <c r="J151" s="677" t="s">
        <v>3553</v>
      </c>
      <c r="K151" s="9"/>
      <c r="L151" s="677" t="s">
        <v>3553</v>
      </c>
      <c r="M151" s="677" t="s">
        <v>3553</v>
      </c>
      <c r="N151" s="677"/>
      <c r="O151" s="677" t="s">
        <v>3553</v>
      </c>
      <c r="P151" s="9"/>
      <c r="Q151" s="677" t="s">
        <v>3553</v>
      </c>
      <c r="R151" s="677" t="s">
        <v>3552</v>
      </c>
      <c r="S151" s="9"/>
      <c r="T151" s="677" t="s">
        <v>3552</v>
      </c>
      <c r="U151" s="677" t="s">
        <v>3553</v>
      </c>
      <c r="V151" s="9"/>
      <c r="W151" s="9"/>
      <c r="X151" s="677" t="s">
        <v>3552</v>
      </c>
      <c r="Y151" s="9"/>
      <c r="Z151" s="9"/>
      <c r="AA151" s="9"/>
      <c r="AB151" s="9"/>
      <c r="AC151" s="677" t="s">
        <v>3552</v>
      </c>
      <c r="AD151" s="677" t="s">
        <v>3553</v>
      </c>
      <c r="AE151" s="9"/>
      <c r="AF151" s="677" t="s">
        <v>3553</v>
      </c>
      <c r="AG151" s="677" t="s">
        <v>3553</v>
      </c>
      <c r="AH151" s="677" t="s">
        <v>3553</v>
      </c>
      <c r="AI151" s="677" t="s">
        <v>3552</v>
      </c>
      <c r="AJ151" s="677" t="s">
        <v>3552</v>
      </c>
      <c r="AK151" s="677" t="s">
        <v>3553</v>
      </c>
      <c r="AL151" s="9"/>
      <c r="AM151" s="9"/>
      <c r="AN151" s="677" t="s">
        <v>3553</v>
      </c>
      <c r="AO151" s="677" t="s">
        <v>3552</v>
      </c>
      <c r="AP151" s="677" t="s">
        <v>3553</v>
      </c>
      <c r="AQ151" s="677" t="s">
        <v>3552</v>
      </c>
      <c r="AR151" s="677" t="s">
        <v>3553</v>
      </c>
      <c r="AS151" s="677" t="s">
        <v>3552</v>
      </c>
      <c r="AT151" s="678"/>
      <c r="AU151" s="678" t="s">
        <v>3552</v>
      </c>
      <c r="AV151" s="678" t="s">
        <v>3552</v>
      </c>
      <c r="AW151" s="678" t="s">
        <v>3551</v>
      </c>
      <c r="AX151" s="678"/>
      <c r="AY151" s="678"/>
      <c r="AZ151" s="678" t="s">
        <v>3552</v>
      </c>
      <c r="BA151" s="678"/>
      <c r="BB151" s="678" t="s">
        <v>3552</v>
      </c>
      <c r="BC151" s="678"/>
      <c r="BD151" s="678"/>
      <c r="BE151" s="678"/>
    </row>
    <row r="152">
      <c r="A152" s="2144"/>
      <c r="B152" s="2144"/>
      <c r="C152" s="2115"/>
      <c r="D152" s="2116"/>
      <c r="E152" s="1320"/>
      <c r="F152" s="2116"/>
      <c r="G152" s="677"/>
      <c r="H152" s="677"/>
      <c r="I152" s="9"/>
      <c r="J152" s="677"/>
      <c r="K152" s="9"/>
      <c r="L152" s="677"/>
      <c r="M152" s="677"/>
      <c r="N152" s="677"/>
      <c r="O152" s="677"/>
      <c r="P152" s="9"/>
      <c r="Q152" s="677"/>
      <c r="R152" s="677"/>
      <c r="S152" s="9"/>
      <c r="T152" s="677"/>
      <c r="U152" s="677"/>
      <c r="V152" s="9"/>
      <c r="W152" s="9"/>
      <c r="X152" s="677"/>
      <c r="Y152" s="9"/>
      <c r="Z152" s="9"/>
      <c r="AA152" s="9"/>
      <c r="AB152" s="9"/>
      <c r="AC152" s="677"/>
      <c r="AD152" s="677"/>
      <c r="AE152" s="9"/>
      <c r="AF152" s="677"/>
      <c r="AG152" s="677"/>
      <c r="AH152" s="677"/>
      <c r="AI152" s="677"/>
      <c r="AJ152" s="677"/>
      <c r="AK152" s="677"/>
      <c r="AL152" s="9"/>
      <c r="AM152" s="9"/>
      <c r="AN152" s="677"/>
      <c r="AO152" s="677"/>
      <c r="AP152" s="677"/>
      <c r="AQ152" s="677"/>
      <c r="AR152" s="677"/>
      <c r="AS152" s="677"/>
      <c r="AT152" s="678"/>
      <c r="AU152" s="678"/>
      <c r="AV152" s="678"/>
      <c r="AW152" s="678"/>
      <c r="AX152" s="678"/>
      <c r="AY152" s="678"/>
      <c r="AZ152" s="678"/>
      <c r="BA152" s="678"/>
      <c r="BB152" s="678"/>
      <c r="BC152" s="678"/>
      <c r="BD152" s="678"/>
      <c r="BE152" s="678"/>
    </row>
    <row r="153">
      <c r="A153" s="2144" t="s">
        <v>362</v>
      </c>
      <c r="B153" s="2144"/>
      <c r="C153" s="2115"/>
      <c r="D153" s="1320"/>
      <c r="E153" s="1320"/>
      <c r="F153" s="2116" t="s">
        <v>3552</v>
      </c>
      <c r="G153" s="677"/>
      <c r="H153" s="677" t="s">
        <v>3551</v>
      </c>
      <c r="I153" s="9"/>
      <c r="J153" s="677" t="s">
        <v>3551</v>
      </c>
      <c r="K153" s="9"/>
      <c r="L153" s="9"/>
      <c r="M153" s="677" t="s">
        <v>3551</v>
      </c>
      <c r="N153" s="677" t="s">
        <v>3551</v>
      </c>
      <c r="O153" s="9"/>
      <c r="P153" s="9"/>
      <c r="Q153" s="9"/>
      <c r="R153" s="677" t="s">
        <v>3551</v>
      </c>
      <c r="S153" s="9"/>
      <c r="T153" s="677" t="s">
        <v>3551</v>
      </c>
      <c r="U153" s="9"/>
      <c r="V153" s="9"/>
      <c r="W153" s="677" t="s">
        <v>3552</v>
      </c>
      <c r="X153" s="9"/>
      <c r="Y153" s="9"/>
      <c r="Z153" s="9"/>
      <c r="AA153" s="9"/>
      <c r="AB153" s="9"/>
      <c r="AC153" s="9"/>
      <c r="AD153" s="677" t="s">
        <v>3552</v>
      </c>
      <c r="AE153" s="9"/>
      <c r="AF153" s="677" t="s">
        <v>3552</v>
      </c>
      <c r="AG153" s="677" t="s">
        <v>3552</v>
      </c>
      <c r="AH153" s="9"/>
      <c r="AI153" s="9"/>
      <c r="AJ153" s="9"/>
      <c r="AK153" s="677" t="s">
        <v>3552</v>
      </c>
      <c r="AL153" s="9"/>
      <c r="AM153" s="9"/>
      <c r="AN153" s="9"/>
      <c r="AO153" s="9"/>
      <c r="AP153" s="9"/>
      <c r="AQ153" s="9"/>
      <c r="AR153" s="9"/>
      <c r="AS153" s="677" t="s">
        <v>3551</v>
      </c>
      <c r="AT153" s="676"/>
      <c r="AU153" s="676"/>
      <c r="AV153" s="676"/>
      <c r="AW153" s="678" t="s">
        <v>3551</v>
      </c>
      <c r="AX153" s="676"/>
      <c r="AY153" s="676"/>
      <c r="AZ153" s="678" t="s">
        <v>3551</v>
      </c>
      <c r="BA153" s="678" t="s">
        <v>3552</v>
      </c>
      <c r="BB153" s="676"/>
      <c r="BC153" s="676"/>
      <c r="BD153" s="676"/>
      <c r="BE153" s="676"/>
    </row>
    <row r="154">
      <c r="A154" s="2144"/>
      <c r="B154" s="2144"/>
      <c r="C154" s="2115"/>
      <c r="D154" s="1320"/>
      <c r="E154" s="1320"/>
      <c r="F154" s="2116"/>
      <c r="G154" s="677"/>
      <c r="H154" s="677"/>
      <c r="I154" s="9"/>
      <c r="J154" s="677"/>
      <c r="K154" s="9"/>
      <c r="L154" s="9"/>
      <c r="M154" s="677"/>
      <c r="N154" s="677"/>
      <c r="O154" s="9"/>
      <c r="P154" s="9"/>
      <c r="Q154" s="9"/>
      <c r="R154" s="677"/>
      <c r="S154" s="9"/>
      <c r="T154" s="677"/>
      <c r="U154" s="9"/>
      <c r="V154" s="9"/>
      <c r="W154" s="677"/>
      <c r="X154" s="9"/>
      <c r="Y154" s="9"/>
      <c r="Z154" s="9"/>
      <c r="AA154" s="9"/>
      <c r="AB154" s="9"/>
      <c r="AC154" s="9"/>
      <c r="AD154" s="677"/>
      <c r="AE154" s="9"/>
      <c r="AF154" s="677"/>
      <c r="AG154" s="677"/>
      <c r="AH154" s="9"/>
      <c r="AI154" s="9"/>
      <c r="AJ154" s="9"/>
      <c r="AK154" s="677"/>
      <c r="AL154" s="9"/>
      <c r="AM154" s="9"/>
      <c r="AN154" s="9"/>
      <c r="AO154" s="9"/>
      <c r="AP154" s="9"/>
      <c r="AQ154" s="9"/>
      <c r="AR154" s="9"/>
      <c r="AS154" s="677"/>
      <c r="AT154" s="676"/>
      <c r="AU154" s="676"/>
      <c r="AV154" s="676"/>
      <c r="AW154" s="678"/>
      <c r="AX154" s="676"/>
      <c r="AY154" s="676"/>
      <c r="AZ154" s="678"/>
      <c r="BA154" s="678"/>
      <c r="BB154" s="676"/>
      <c r="BC154" s="676"/>
      <c r="BD154" s="676"/>
      <c r="BE154" s="676"/>
    </row>
    <row r="155">
      <c r="A155" s="2144" t="s">
        <v>371</v>
      </c>
      <c r="B155" s="2144"/>
      <c r="C155" s="2115"/>
      <c r="D155" s="1320"/>
      <c r="E155" s="1320"/>
      <c r="F155" s="2116" t="s">
        <v>3551</v>
      </c>
      <c r="G155" s="677"/>
      <c r="H155" s="677" t="s">
        <v>3551</v>
      </c>
      <c r="I155" s="677" t="s">
        <v>3551</v>
      </c>
      <c r="J155" s="677" t="s">
        <v>3552</v>
      </c>
      <c r="K155" s="9"/>
      <c r="L155" s="9"/>
      <c r="M155" s="677" t="s">
        <v>3551</v>
      </c>
      <c r="N155" s="9"/>
      <c r="O155" s="9"/>
      <c r="P155" s="9"/>
      <c r="Q155" s="9"/>
      <c r="R155" s="677" t="s">
        <v>3551</v>
      </c>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676"/>
      <c r="AU155" s="676"/>
      <c r="AV155" s="676"/>
      <c r="AW155" s="678" t="s">
        <v>3551</v>
      </c>
      <c r="AX155" s="676"/>
      <c r="AY155" s="676"/>
      <c r="AZ155" s="678" t="s">
        <v>3551</v>
      </c>
      <c r="BA155" s="676"/>
      <c r="BB155" s="676"/>
      <c r="BC155" s="676"/>
      <c r="BD155" s="676"/>
      <c r="BE155" s="676"/>
    </row>
    <row r="156">
      <c r="A156" s="2144"/>
      <c r="B156" s="2144"/>
      <c r="C156" s="2115"/>
      <c r="D156" s="1320"/>
      <c r="E156" s="1320"/>
      <c r="F156" s="2116"/>
      <c r="G156" s="677"/>
      <c r="H156" s="677"/>
      <c r="I156" s="677"/>
      <c r="J156" s="677"/>
      <c r="K156" s="9"/>
      <c r="L156" s="9"/>
      <c r="M156" s="677"/>
      <c r="N156" s="9"/>
      <c r="O156" s="9"/>
      <c r="P156" s="9"/>
      <c r="Q156" s="9"/>
      <c r="R156" s="677"/>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676"/>
      <c r="AU156" s="676"/>
      <c r="AV156" s="676"/>
      <c r="AW156" s="678"/>
      <c r="AX156" s="676"/>
      <c r="AY156" s="676"/>
      <c r="AZ156" s="678"/>
      <c r="BA156" s="676"/>
      <c r="BB156" s="676"/>
      <c r="BC156" s="676"/>
      <c r="BD156" s="676"/>
      <c r="BE156" s="676"/>
    </row>
    <row r="157">
      <c r="A157" s="2146" t="s">
        <v>375</v>
      </c>
      <c r="B157" s="2146"/>
      <c r="C157" s="2111"/>
      <c r="D157" s="2112"/>
      <c r="E157" s="2112"/>
      <c r="F157" s="2112"/>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667"/>
      <c r="AU157" s="667"/>
      <c r="AV157" s="667"/>
      <c r="AW157" s="667"/>
      <c r="AX157" s="667"/>
      <c r="AY157" s="667"/>
      <c r="AZ157" s="667"/>
      <c r="BA157" s="667"/>
      <c r="BB157" s="667"/>
      <c r="BC157" s="667"/>
      <c r="BD157" s="667"/>
      <c r="BE157" s="667"/>
    </row>
    <row r="158">
      <c r="A158" s="2144" t="s">
        <v>3647</v>
      </c>
      <c r="B158" s="2144"/>
      <c r="C158" s="2115"/>
      <c r="D158" s="1320"/>
      <c r="E158" s="1320"/>
      <c r="F158" s="2116" t="s">
        <v>3551</v>
      </c>
      <c r="G158" s="677"/>
      <c r="H158" s="677" t="s">
        <v>3551</v>
      </c>
      <c r="I158" s="677" t="s">
        <v>3551</v>
      </c>
      <c r="J158" s="9"/>
      <c r="K158" s="9"/>
      <c r="L158" s="9"/>
      <c r="M158" s="677" t="s">
        <v>3551</v>
      </c>
      <c r="N158" s="9"/>
      <c r="O158" s="9"/>
      <c r="P158" s="9"/>
      <c r="Q158" s="9"/>
      <c r="R158" s="677" t="s">
        <v>3551</v>
      </c>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676"/>
      <c r="AU158" s="676"/>
      <c r="AV158" s="676"/>
      <c r="AW158" s="676"/>
      <c r="AX158" s="676"/>
      <c r="AY158" s="676"/>
      <c r="AZ158" s="676"/>
      <c r="BA158" s="676"/>
      <c r="BB158" s="676"/>
      <c r="BC158" s="676"/>
      <c r="BD158" s="676"/>
      <c r="BE158" s="676"/>
    </row>
    <row r="159">
      <c r="A159" s="2144"/>
      <c r="B159" s="2144"/>
      <c r="C159" s="2115"/>
      <c r="D159" s="1320"/>
      <c r="E159" s="1320"/>
      <c r="F159" s="2116"/>
      <c r="G159" s="677"/>
      <c r="H159" s="677"/>
      <c r="I159" s="677"/>
      <c r="J159" s="9"/>
      <c r="K159" s="9"/>
      <c r="L159" s="9"/>
      <c r="M159" s="677"/>
      <c r="N159" s="9"/>
      <c r="O159" s="9"/>
      <c r="P159" s="9"/>
      <c r="Q159" s="9"/>
      <c r="R159" s="677"/>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676"/>
      <c r="AU159" s="676"/>
      <c r="AV159" s="676"/>
      <c r="AW159" s="676"/>
      <c r="AX159" s="676"/>
      <c r="AY159" s="676"/>
      <c r="AZ159" s="676"/>
      <c r="BA159" s="676"/>
      <c r="BB159" s="676"/>
      <c r="BC159" s="676"/>
      <c r="BD159" s="676"/>
      <c r="BE159" s="676"/>
    </row>
    <row r="160">
      <c r="A160" s="2143" t="s">
        <v>379</v>
      </c>
      <c r="B160" s="2143"/>
      <c r="C160" s="2111"/>
      <c r="D160" s="2112"/>
      <c r="E160" s="2112"/>
      <c r="F160" s="2112"/>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667"/>
      <c r="AU160" s="667"/>
      <c r="AV160" s="667"/>
      <c r="AW160" s="667"/>
      <c r="AX160" s="667"/>
      <c r="AY160" s="667"/>
      <c r="AZ160" s="667"/>
      <c r="BA160" s="667"/>
      <c r="BB160" s="667"/>
      <c r="BC160" s="667"/>
      <c r="BD160" s="667"/>
      <c r="BE160" s="667"/>
    </row>
    <row r="161">
      <c r="A161" s="2144" t="s">
        <v>3648</v>
      </c>
      <c r="B161" s="2144"/>
      <c r="C161" s="2118"/>
      <c r="D161" s="2116" t="s">
        <v>3552</v>
      </c>
      <c r="E161" s="2116"/>
      <c r="F161" s="2116" t="s">
        <v>3552</v>
      </c>
      <c r="G161" s="677"/>
      <c r="H161" s="677" t="s">
        <v>3552</v>
      </c>
      <c r="I161" s="677"/>
      <c r="J161" s="677"/>
      <c r="K161" s="677"/>
      <c r="L161" s="677"/>
      <c r="M161" s="677" t="s">
        <v>3552</v>
      </c>
      <c r="N161" s="677"/>
      <c r="O161" s="677" t="s">
        <v>3552</v>
      </c>
      <c r="P161" s="677"/>
      <c r="Q161" s="677"/>
      <c r="R161" s="677" t="s">
        <v>3552</v>
      </c>
      <c r="S161" s="677"/>
      <c r="T161" s="677" t="s">
        <v>3552</v>
      </c>
      <c r="U161" s="677"/>
      <c r="V161" s="677" t="s">
        <v>3553</v>
      </c>
      <c r="W161" s="677"/>
      <c r="X161" s="677" t="s">
        <v>3552</v>
      </c>
      <c r="Y161" s="677"/>
      <c r="Z161" s="677"/>
      <c r="AA161" s="677"/>
      <c r="AB161" s="677"/>
      <c r="AC161" s="677" t="s">
        <v>3552</v>
      </c>
      <c r="AD161" s="677"/>
      <c r="AE161" s="677"/>
      <c r="AF161" s="677" t="s">
        <v>3552</v>
      </c>
      <c r="AG161" s="677"/>
      <c r="AH161" s="677"/>
      <c r="AI161" s="677"/>
      <c r="AJ161" s="677"/>
      <c r="AK161" s="677" t="s">
        <v>3552</v>
      </c>
      <c r="AL161" s="677"/>
      <c r="AM161" s="677"/>
      <c r="AN161" s="677"/>
      <c r="AO161" s="677"/>
      <c r="AP161" s="677" t="s">
        <v>3552</v>
      </c>
      <c r="AQ161" s="677" t="s">
        <v>3552</v>
      </c>
      <c r="AR161" s="677"/>
      <c r="AS161" s="677" t="s">
        <v>3552</v>
      </c>
      <c r="AT161" s="678" t="s">
        <v>3553</v>
      </c>
      <c r="AU161" s="678" t="s">
        <v>3552</v>
      </c>
      <c r="AV161" s="678"/>
      <c r="AW161" s="678" t="s">
        <v>3551</v>
      </c>
      <c r="AX161" s="678"/>
      <c r="AY161" s="678" t="s">
        <v>3551</v>
      </c>
      <c r="AZ161" s="678" t="s">
        <v>3552</v>
      </c>
      <c r="BA161" s="678"/>
      <c r="BB161" s="678" t="s">
        <v>3552</v>
      </c>
      <c r="BC161" s="678"/>
      <c r="BD161" s="678"/>
      <c r="BE161" s="678"/>
    </row>
    <row r="162">
      <c r="A162" s="2144"/>
      <c r="B162" s="2144"/>
      <c r="C162" s="2118"/>
      <c r="D162" s="2116"/>
      <c r="E162" s="2116"/>
      <c r="F162" s="2116"/>
      <c r="G162" s="677"/>
      <c r="H162" s="677"/>
      <c r="I162" s="677"/>
      <c r="J162" s="677"/>
      <c r="K162" s="677"/>
      <c r="L162" s="677"/>
      <c r="M162" s="677"/>
      <c r="N162" s="677"/>
      <c r="O162" s="677"/>
      <c r="P162" s="677"/>
      <c r="Q162" s="677"/>
      <c r="R162" s="677"/>
      <c r="S162" s="677"/>
      <c r="T162" s="677"/>
      <c r="U162" s="677"/>
      <c r="V162" s="677"/>
      <c r="W162" s="677"/>
      <c r="X162" s="677"/>
      <c r="Y162" s="677"/>
      <c r="Z162" s="677"/>
      <c r="AA162" s="677"/>
      <c r="AB162" s="677"/>
      <c r="AC162" s="677"/>
      <c r="AD162" s="677"/>
      <c r="AE162" s="677"/>
      <c r="AF162" s="677"/>
      <c r="AG162" s="677"/>
      <c r="AH162" s="677"/>
      <c r="AI162" s="677"/>
      <c r="AJ162" s="677"/>
      <c r="AK162" s="677"/>
      <c r="AL162" s="677"/>
      <c r="AM162" s="677"/>
      <c r="AN162" s="677"/>
      <c r="AO162" s="677"/>
      <c r="AP162" s="677"/>
      <c r="AQ162" s="677"/>
      <c r="AR162" s="677"/>
      <c r="AS162" s="677"/>
      <c r="AT162" s="678"/>
      <c r="AU162" s="678"/>
      <c r="AV162" s="678"/>
      <c r="AW162" s="678"/>
      <c r="AX162" s="678"/>
      <c r="AY162" s="678"/>
      <c r="AZ162" s="678"/>
      <c r="BA162" s="678"/>
      <c r="BB162" s="678"/>
      <c r="BC162" s="678"/>
      <c r="BD162" s="678"/>
      <c r="BE162" s="678"/>
    </row>
    <row r="163">
      <c r="A163" s="2146" t="s">
        <v>386</v>
      </c>
      <c r="B163" s="2146"/>
      <c r="C163" s="2111"/>
      <c r="D163" s="2112"/>
      <c r="E163" s="2112"/>
      <c r="F163" s="2112"/>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667"/>
      <c r="AU163" s="667"/>
      <c r="AV163" s="667"/>
      <c r="AW163" s="667"/>
      <c r="AX163" s="667"/>
      <c r="AY163" s="667"/>
      <c r="AZ163" s="667"/>
      <c r="BA163" s="667"/>
      <c r="BB163" s="667"/>
      <c r="BC163" s="667"/>
      <c r="BD163" s="667"/>
      <c r="BE163" s="667"/>
    </row>
    <row r="164">
      <c r="A164" s="2147" t="s">
        <v>3649</v>
      </c>
      <c r="B164" s="2147"/>
      <c r="C164" s="2115"/>
      <c r="D164" s="1320"/>
      <c r="E164" s="1320"/>
      <c r="F164" s="2116" t="s">
        <v>3551</v>
      </c>
      <c r="G164" s="677"/>
      <c r="H164" s="677" t="s">
        <v>3551</v>
      </c>
      <c r="I164" s="677" t="s">
        <v>3551</v>
      </c>
      <c r="J164" s="677" t="s">
        <v>3551</v>
      </c>
      <c r="K164" s="9"/>
      <c r="L164" s="9"/>
      <c r="M164" s="677" t="s">
        <v>3551</v>
      </c>
      <c r="N164" s="9"/>
      <c r="O164" s="9"/>
      <c r="P164" s="9"/>
      <c r="Q164" s="9"/>
      <c r="R164" s="677" t="s">
        <v>3551</v>
      </c>
      <c r="S164" s="9"/>
      <c r="T164" s="9"/>
      <c r="U164" s="9"/>
      <c r="V164" s="9"/>
      <c r="W164" s="9"/>
      <c r="X164" s="677" t="s">
        <v>3551</v>
      </c>
      <c r="Y164" s="9"/>
      <c r="Z164" s="9"/>
      <c r="AA164" s="9"/>
      <c r="AB164" s="9"/>
      <c r="AC164" s="9"/>
      <c r="AD164" s="677" t="s">
        <v>3550</v>
      </c>
      <c r="AE164" s="9"/>
      <c r="AF164" s="9"/>
      <c r="AG164" s="9"/>
      <c r="AH164" s="9"/>
      <c r="AI164" s="9"/>
      <c r="AJ164" s="9"/>
      <c r="AK164" s="9"/>
      <c r="AL164" s="677" t="s">
        <v>3549</v>
      </c>
      <c r="AM164" s="9"/>
      <c r="AN164" s="9"/>
      <c r="AO164" s="9"/>
      <c r="AP164" s="9"/>
      <c r="AQ164" s="9"/>
      <c r="AR164" s="9"/>
      <c r="AS164" s="677" t="s">
        <v>3551</v>
      </c>
      <c r="AT164" s="676"/>
      <c r="AU164" s="678" t="s">
        <v>3551</v>
      </c>
      <c r="AV164" s="678" t="s">
        <v>3551</v>
      </c>
      <c r="AW164" s="678" t="s">
        <v>3551</v>
      </c>
      <c r="AX164" s="676"/>
      <c r="AY164" s="676"/>
      <c r="AZ164" s="678" t="s">
        <v>3551</v>
      </c>
      <c r="BA164" s="676"/>
      <c r="BB164" s="676"/>
      <c r="BC164" s="676"/>
      <c r="BD164" s="676"/>
      <c r="BE164" s="676"/>
    </row>
    <row r="165">
      <c r="A165" s="2147"/>
      <c r="B165" s="2147"/>
      <c r="C165" s="2115"/>
      <c r="D165" s="1320"/>
      <c r="E165" s="1320"/>
      <c r="F165" s="2116"/>
      <c r="G165" s="677"/>
      <c r="H165" s="677"/>
      <c r="I165" s="677"/>
      <c r="J165" s="677"/>
      <c r="K165" s="9"/>
      <c r="L165" s="9"/>
      <c r="M165" s="677"/>
      <c r="N165" s="9"/>
      <c r="O165" s="9"/>
      <c r="P165" s="9"/>
      <c r="Q165" s="9"/>
      <c r="R165" s="677"/>
      <c r="S165" s="9"/>
      <c r="T165" s="9"/>
      <c r="U165" s="9"/>
      <c r="V165" s="9"/>
      <c r="W165" s="9"/>
      <c r="X165" s="677"/>
      <c r="Y165" s="9"/>
      <c r="Z165" s="9"/>
      <c r="AA165" s="9"/>
      <c r="AB165" s="9"/>
      <c r="AC165" s="9"/>
      <c r="AD165" s="677"/>
      <c r="AE165" s="9"/>
      <c r="AF165" s="9"/>
      <c r="AG165" s="9"/>
      <c r="AH165" s="9"/>
      <c r="AI165" s="9"/>
      <c r="AJ165" s="9"/>
      <c r="AK165" s="9"/>
      <c r="AL165" s="677"/>
      <c r="AM165" s="9"/>
      <c r="AN165" s="9"/>
      <c r="AO165" s="9"/>
      <c r="AP165" s="9"/>
      <c r="AQ165" s="9"/>
      <c r="AR165" s="9"/>
      <c r="AS165" s="677"/>
      <c r="AT165" s="676"/>
      <c r="AU165" s="678"/>
      <c r="AV165" s="678"/>
      <c r="AW165" s="678"/>
      <c r="AX165" s="676"/>
      <c r="AY165" s="676"/>
      <c r="AZ165" s="678"/>
      <c r="BA165" s="676"/>
      <c r="BB165" s="676"/>
      <c r="BC165" s="676"/>
      <c r="BD165" s="676"/>
      <c r="BE165" s="676"/>
    </row>
    <row r="166">
      <c r="A166" s="2144" t="s">
        <v>387</v>
      </c>
      <c r="B166" s="2144"/>
      <c r="C166" s="2115"/>
      <c r="D166" s="2116" t="s">
        <v>3553</v>
      </c>
      <c r="E166" s="1320"/>
      <c r="F166" s="2116" t="s">
        <v>3552</v>
      </c>
      <c r="G166" s="677"/>
      <c r="H166" s="677" t="s">
        <v>3552</v>
      </c>
      <c r="I166" s="677" t="s">
        <v>3552</v>
      </c>
      <c r="J166" s="677" t="s">
        <v>3553</v>
      </c>
      <c r="K166" s="9"/>
      <c r="L166" s="9"/>
      <c r="M166" s="677" t="s">
        <v>3553</v>
      </c>
      <c r="N166" s="677"/>
      <c r="O166" s="677" t="s">
        <v>3552</v>
      </c>
      <c r="P166" s="9"/>
      <c r="Q166" s="677" t="s">
        <v>3552</v>
      </c>
      <c r="R166" s="677" t="s">
        <v>3552</v>
      </c>
      <c r="S166" s="677" t="s">
        <v>3552</v>
      </c>
      <c r="T166" s="677" t="s">
        <v>3553</v>
      </c>
      <c r="U166" s="677" t="s">
        <v>3552</v>
      </c>
      <c r="V166" s="9"/>
      <c r="W166" s="677" t="s">
        <v>3552</v>
      </c>
      <c r="X166" s="677" t="s">
        <v>3553</v>
      </c>
      <c r="Y166" s="9"/>
      <c r="Z166" s="9"/>
      <c r="AA166" s="9"/>
      <c r="AB166" s="9"/>
      <c r="AC166" s="677" t="s">
        <v>3553</v>
      </c>
      <c r="AD166" s="677" t="s">
        <v>3551</v>
      </c>
      <c r="AE166" s="9"/>
      <c r="AF166" s="9"/>
      <c r="AG166" s="9"/>
      <c r="AH166" s="9"/>
      <c r="AI166" s="9"/>
      <c r="AJ166" s="9"/>
      <c r="AK166" s="9"/>
      <c r="AL166" s="9"/>
      <c r="AM166" s="9"/>
      <c r="AN166" s="677" t="s">
        <v>3551</v>
      </c>
      <c r="AO166" s="677" t="s">
        <v>3553</v>
      </c>
      <c r="AP166" s="677"/>
      <c r="AQ166" s="677"/>
      <c r="AR166" s="677"/>
      <c r="AS166" s="677" t="s">
        <v>3553</v>
      </c>
      <c r="AT166" s="678"/>
      <c r="AU166" s="678" t="s">
        <v>3553</v>
      </c>
      <c r="AV166" s="678" t="s">
        <v>3553</v>
      </c>
      <c r="AW166" s="678" t="s">
        <v>3551</v>
      </c>
      <c r="AX166" s="678"/>
      <c r="AY166" s="678" t="s">
        <v>3551</v>
      </c>
      <c r="AZ166" s="678" t="s">
        <v>3553</v>
      </c>
      <c r="BA166" s="678"/>
      <c r="BB166" s="678" t="s">
        <v>3553</v>
      </c>
      <c r="BC166" s="678"/>
      <c r="BD166" s="678"/>
      <c r="BE166" s="678"/>
    </row>
    <row r="167">
      <c r="A167" s="2144"/>
      <c r="B167" s="2144"/>
      <c r="C167" s="2115"/>
      <c r="D167" s="2116"/>
      <c r="E167" s="1320"/>
      <c r="F167" s="2116"/>
      <c r="G167" s="677"/>
      <c r="H167" s="677"/>
      <c r="I167" s="677"/>
      <c r="J167" s="677"/>
      <c r="K167" s="9"/>
      <c r="L167" s="9"/>
      <c r="M167" s="677"/>
      <c r="N167" s="677"/>
      <c r="O167" s="677"/>
      <c r="P167" s="9"/>
      <c r="Q167" s="677"/>
      <c r="R167" s="677"/>
      <c r="S167" s="677"/>
      <c r="T167" s="677"/>
      <c r="U167" s="677"/>
      <c r="V167" s="9"/>
      <c r="W167" s="677"/>
      <c r="X167" s="677"/>
      <c r="Y167" s="9"/>
      <c r="Z167" s="9"/>
      <c r="AA167" s="9"/>
      <c r="AB167" s="9"/>
      <c r="AC167" s="677"/>
      <c r="AD167" s="677"/>
      <c r="AE167" s="9"/>
      <c r="AF167" s="9"/>
      <c r="AG167" s="9"/>
      <c r="AH167" s="9"/>
      <c r="AI167" s="9"/>
      <c r="AJ167" s="9"/>
      <c r="AK167" s="9"/>
      <c r="AL167" s="9"/>
      <c r="AM167" s="9"/>
      <c r="AN167" s="677"/>
      <c r="AO167" s="677"/>
      <c r="AP167" s="677"/>
      <c r="AQ167" s="677"/>
      <c r="AR167" s="677"/>
      <c r="AS167" s="677"/>
      <c r="AT167" s="678"/>
      <c r="AU167" s="678"/>
      <c r="AV167" s="678"/>
      <c r="AW167" s="678"/>
      <c r="AX167" s="678"/>
      <c r="AY167" s="678"/>
      <c r="AZ167" s="678"/>
      <c r="BA167" s="678"/>
      <c r="BB167" s="678"/>
      <c r="BC167" s="678"/>
      <c r="BD167" s="678"/>
      <c r="BE167" s="678"/>
    </row>
    <row r="168">
      <c r="A168" s="2144" t="s">
        <v>392</v>
      </c>
      <c r="B168" s="2144"/>
      <c r="C168" s="2115"/>
      <c r="D168" s="2116" t="s">
        <v>3549</v>
      </c>
      <c r="E168" s="1320"/>
      <c r="F168" s="2116" t="s">
        <v>3551</v>
      </c>
      <c r="G168" s="677"/>
      <c r="H168" s="677" t="s">
        <v>3551</v>
      </c>
      <c r="I168" s="677" t="s">
        <v>3552</v>
      </c>
      <c r="J168" s="677" t="s">
        <v>3552</v>
      </c>
      <c r="K168" s="677" t="s">
        <v>3551</v>
      </c>
      <c r="L168" s="9"/>
      <c r="M168" s="677" t="s">
        <v>3549</v>
      </c>
      <c r="N168" s="9"/>
      <c r="O168" s="9"/>
      <c r="P168" s="9"/>
      <c r="Q168" s="9"/>
      <c r="R168" s="677" t="s">
        <v>3549</v>
      </c>
      <c r="S168" s="9"/>
      <c r="T168" s="9"/>
      <c r="U168" s="677" t="s">
        <v>3550</v>
      </c>
      <c r="V168" s="9"/>
      <c r="W168" s="9"/>
      <c r="X168" s="677" t="s">
        <v>3552</v>
      </c>
      <c r="Y168" s="9"/>
      <c r="Z168" s="9"/>
      <c r="AA168" s="9"/>
      <c r="AB168" s="9"/>
      <c r="AC168" s="677" t="s">
        <v>3549</v>
      </c>
      <c r="AD168" s="677" t="s">
        <v>3552</v>
      </c>
      <c r="AE168" s="677" t="s">
        <v>3552</v>
      </c>
      <c r="AF168" s="9"/>
      <c r="AG168" s="677" t="s">
        <v>3551</v>
      </c>
      <c r="AH168" s="677" t="s">
        <v>3550</v>
      </c>
      <c r="AI168" s="9"/>
      <c r="AJ168" s="9"/>
      <c r="AK168" s="677" t="s">
        <v>3552</v>
      </c>
      <c r="AL168" s="9"/>
      <c r="AM168" s="677" t="s">
        <v>3552</v>
      </c>
      <c r="AN168" s="677" t="s">
        <v>3550</v>
      </c>
      <c r="AO168" s="677"/>
      <c r="AP168" s="677"/>
      <c r="AQ168" s="677"/>
      <c r="AR168" s="677"/>
      <c r="AS168" s="677" t="s">
        <v>3549</v>
      </c>
      <c r="AT168" s="678"/>
      <c r="AU168" s="678" t="s">
        <v>3549</v>
      </c>
      <c r="AV168" s="678" t="s">
        <v>3549</v>
      </c>
      <c r="AW168" s="678"/>
      <c r="AX168" s="678" t="s">
        <v>3549</v>
      </c>
      <c r="AY168" s="678" t="s">
        <v>3549</v>
      </c>
      <c r="AZ168" s="678" t="s">
        <v>3549</v>
      </c>
      <c r="BA168" s="678"/>
      <c r="BB168" s="678" t="s">
        <v>3552</v>
      </c>
      <c r="BC168" s="678"/>
      <c r="BD168" s="678"/>
      <c r="BE168" s="678"/>
    </row>
    <row r="169">
      <c r="A169" s="2144"/>
      <c r="B169" s="2144"/>
      <c r="C169" s="2115"/>
      <c r="D169" s="2116"/>
      <c r="E169" s="1320"/>
      <c r="F169" s="2116"/>
      <c r="G169" s="677"/>
      <c r="H169" s="677"/>
      <c r="I169" s="677"/>
      <c r="J169" s="677"/>
      <c r="K169" s="677"/>
      <c r="L169" s="9"/>
      <c r="M169" s="677"/>
      <c r="N169" s="9"/>
      <c r="O169" s="9"/>
      <c r="P169" s="9"/>
      <c r="Q169" s="9"/>
      <c r="R169" s="677"/>
      <c r="S169" s="9"/>
      <c r="T169" s="9"/>
      <c r="U169" s="677"/>
      <c r="V169" s="9"/>
      <c r="W169" s="9"/>
      <c r="X169" s="677"/>
      <c r="Y169" s="9"/>
      <c r="Z169" s="9"/>
      <c r="AA169" s="9"/>
      <c r="AB169" s="9"/>
      <c r="AC169" s="677"/>
      <c r="AD169" s="677"/>
      <c r="AE169" s="677"/>
      <c r="AF169" s="9"/>
      <c r="AG169" s="677"/>
      <c r="AH169" s="677"/>
      <c r="AI169" s="9"/>
      <c r="AJ169" s="9"/>
      <c r="AK169" s="677"/>
      <c r="AL169" s="9"/>
      <c r="AM169" s="677"/>
      <c r="AN169" s="677"/>
      <c r="AO169" s="677"/>
      <c r="AP169" s="677"/>
      <c r="AQ169" s="677"/>
      <c r="AR169" s="677"/>
      <c r="AS169" s="677"/>
      <c r="AT169" s="678"/>
      <c r="AU169" s="678"/>
      <c r="AV169" s="678"/>
      <c r="AW169" s="678"/>
      <c r="AX169" s="678"/>
      <c r="AY169" s="678"/>
      <c r="AZ169" s="678"/>
      <c r="BA169" s="678"/>
      <c r="BB169" s="678"/>
      <c r="BC169" s="678"/>
      <c r="BD169" s="678"/>
      <c r="BE169" s="678"/>
    </row>
    <row r="170">
      <c r="A170" s="2144" t="s">
        <v>394</v>
      </c>
      <c r="B170" s="2144"/>
      <c r="C170" s="2118" t="s">
        <v>3553</v>
      </c>
      <c r="D170" s="2116" t="s">
        <v>3553</v>
      </c>
      <c r="E170" s="2116"/>
      <c r="F170" s="2116" t="s">
        <v>3552</v>
      </c>
      <c r="G170" s="677"/>
      <c r="H170" s="677" t="s">
        <v>3552</v>
      </c>
      <c r="I170" s="677" t="s">
        <v>3553</v>
      </c>
      <c r="J170" s="677" t="s">
        <v>3553</v>
      </c>
      <c r="K170" s="677" t="s">
        <v>3553</v>
      </c>
      <c r="L170" s="677"/>
      <c r="M170" s="677" t="s">
        <v>3553</v>
      </c>
      <c r="N170" s="677" t="s">
        <v>3554</v>
      </c>
      <c r="O170" s="677" t="s">
        <v>3554</v>
      </c>
      <c r="P170" s="677"/>
      <c r="Q170" s="677" t="s">
        <v>3553</v>
      </c>
      <c r="R170" s="677" t="s">
        <v>3553</v>
      </c>
      <c r="S170" s="677" t="s">
        <v>3553</v>
      </c>
      <c r="T170" s="677" t="s">
        <v>3553</v>
      </c>
      <c r="U170" s="677" t="s">
        <v>3553</v>
      </c>
      <c r="V170" s="677"/>
      <c r="W170" s="677" t="s">
        <v>3554</v>
      </c>
      <c r="X170" s="677" t="s">
        <v>3553</v>
      </c>
      <c r="Y170" s="677"/>
      <c r="Z170" s="677"/>
      <c r="AA170" s="677"/>
      <c r="AB170" s="677"/>
      <c r="AC170" s="677" t="s">
        <v>3553</v>
      </c>
      <c r="AD170" s="677" t="s">
        <v>3552</v>
      </c>
      <c r="AE170" s="677" t="s">
        <v>3553</v>
      </c>
      <c r="AF170" s="677" t="s">
        <v>3553</v>
      </c>
      <c r="AG170" s="677" t="s">
        <v>3553</v>
      </c>
      <c r="AH170" s="677"/>
      <c r="AI170" s="677"/>
      <c r="AJ170" s="677" t="s">
        <v>3553</v>
      </c>
      <c r="AK170" s="677" t="s">
        <v>3553</v>
      </c>
      <c r="AL170" s="677"/>
      <c r="AM170" s="677" t="s">
        <v>3553</v>
      </c>
      <c r="AN170" s="677" t="s">
        <v>3553</v>
      </c>
      <c r="AO170" s="677"/>
      <c r="AP170" s="677" t="s">
        <v>3554</v>
      </c>
      <c r="AQ170" s="677" t="s">
        <v>3553</v>
      </c>
      <c r="AR170" s="677"/>
      <c r="AS170" s="677" t="s">
        <v>3553</v>
      </c>
      <c r="AT170" s="678"/>
      <c r="AU170" s="678" t="s">
        <v>3553</v>
      </c>
      <c r="AV170" s="678" t="s">
        <v>3553</v>
      </c>
      <c r="AW170" s="678"/>
      <c r="AX170" s="678"/>
      <c r="AY170" s="678" t="s">
        <v>3553</v>
      </c>
      <c r="AZ170" s="678" t="s">
        <v>3554</v>
      </c>
      <c r="BA170" s="678" t="s">
        <v>3552</v>
      </c>
      <c r="BB170" s="678" t="s">
        <v>3554</v>
      </c>
      <c r="BC170" s="678"/>
      <c r="BD170" s="678"/>
      <c r="BE170" s="678"/>
    </row>
    <row r="171">
      <c r="A171" s="2144"/>
      <c r="B171" s="2144"/>
      <c r="C171" s="2118"/>
      <c r="D171" s="2116"/>
      <c r="E171" s="2116"/>
      <c r="F171" s="2116"/>
      <c r="G171" s="677"/>
      <c r="H171" s="677"/>
      <c r="I171" s="677"/>
      <c r="J171" s="677"/>
      <c r="K171" s="677"/>
      <c r="L171" s="677"/>
      <c r="M171" s="677"/>
      <c r="N171" s="677"/>
      <c r="O171" s="677"/>
      <c r="P171" s="677"/>
      <c r="Q171" s="677"/>
      <c r="R171" s="677"/>
      <c r="S171" s="677"/>
      <c r="T171" s="677"/>
      <c r="U171" s="677"/>
      <c r="V171" s="677"/>
      <c r="W171" s="677"/>
      <c r="X171" s="677"/>
      <c r="Y171" s="677"/>
      <c r="Z171" s="677"/>
      <c r="AA171" s="677"/>
      <c r="AB171" s="677"/>
      <c r="AC171" s="677"/>
      <c r="AD171" s="677"/>
      <c r="AE171" s="677"/>
      <c r="AF171" s="677"/>
      <c r="AG171" s="677"/>
      <c r="AH171" s="677"/>
      <c r="AI171" s="677"/>
      <c r="AJ171" s="677"/>
      <c r="AK171" s="677"/>
      <c r="AL171" s="677"/>
      <c r="AM171" s="677"/>
      <c r="AN171" s="677"/>
      <c r="AO171" s="677"/>
      <c r="AP171" s="677"/>
      <c r="AQ171" s="677"/>
      <c r="AR171" s="677"/>
      <c r="AS171" s="677"/>
      <c r="AT171" s="678"/>
      <c r="AU171" s="678"/>
      <c r="AV171" s="678"/>
      <c r="AW171" s="678"/>
      <c r="AX171" s="678"/>
      <c r="AY171" s="678"/>
      <c r="AZ171" s="678"/>
      <c r="BA171" s="678"/>
      <c r="BB171" s="678"/>
      <c r="BC171" s="678"/>
      <c r="BD171" s="678"/>
      <c r="BE171" s="678"/>
    </row>
    <row r="172">
      <c r="A172" s="2144" t="s">
        <v>406</v>
      </c>
      <c r="B172" s="2144"/>
      <c r="C172" s="2115"/>
      <c r="D172" s="2116" t="s">
        <v>3549</v>
      </c>
      <c r="E172" s="1320"/>
      <c r="F172" s="2116" t="s">
        <v>3551</v>
      </c>
      <c r="G172" s="677"/>
      <c r="H172" s="677" t="s">
        <v>3551</v>
      </c>
      <c r="I172" s="677" t="s">
        <v>3552</v>
      </c>
      <c r="J172" s="677" t="s">
        <v>3551</v>
      </c>
      <c r="K172" s="677" t="s">
        <v>3549</v>
      </c>
      <c r="L172" s="677" t="s">
        <v>3549</v>
      </c>
      <c r="M172" s="677" t="s">
        <v>3549</v>
      </c>
      <c r="N172" s="9"/>
      <c r="O172" s="9"/>
      <c r="P172" s="9"/>
      <c r="Q172" s="677" t="s">
        <v>3549</v>
      </c>
      <c r="R172" s="677" t="s">
        <v>3549</v>
      </c>
      <c r="S172" s="9"/>
      <c r="T172" s="9"/>
      <c r="U172" s="9"/>
      <c r="V172" s="677" t="s">
        <v>3553</v>
      </c>
      <c r="W172" s="677" t="s">
        <v>3551</v>
      </c>
      <c r="X172" s="677" t="s">
        <v>3549</v>
      </c>
      <c r="Y172" s="9"/>
      <c r="Z172" s="677" t="s">
        <v>3552</v>
      </c>
      <c r="AA172" s="677" t="s">
        <v>3552</v>
      </c>
      <c r="AB172" s="9"/>
      <c r="AC172" s="9"/>
      <c r="AD172" s="677" t="s">
        <v>3551</v>
      </c>
      <c r="AE172" s="9"/>
      <c r="AF172" s="9"/>
      <c r="AG172" s="677" t="s">
        <v>3552</v>
      </c>
      <c r="AH172" s="9"/>
      <c r="AI172" s="9"/>
      <c r="AJ172" s="9"/>
      <c r="AK172" s="9"/>
      <c r="AL172" s="677" t="s">
        <v>3549</v>
      </c>
      <c r="AM172" s="9"/>
      <c r="AN172" s="9"/>
      <c r="AO172" s="9"/>
      <c r="AP172" s="9"/>
      <c r="AQ172" s="677" t="s">
        <v>3551</v>
      </c>
      <c r="AR172" s="9"/>
      <c r="AS172" s="677" t="s">
        <v>3549</v>
      </c>
      <c r="AT172" s="676"/>
      <c r="AU172" s="678" t="s">
        <v>3552</v>
      </c>
      <c r="AV172" s="678" t="s">
        <v>3552</v>
      </c>
      <c r="AW172" s="678" t="s">
        <v>3549</v>
      </c>
      <c r="AX172" s="678" t="s">
        <v>3552</v>
      </c>
      <c r="AY172" s="678" t="s">
        <v>3549</v>
      </c>
      <c r="AZ172" s="678" t="s">
        <v>3549</v>
      </c>
      <c r="BA172" s="678" t="s">
        <v>3549</v>
      </c>
      <c r="BB172" s="676"/>
      <c r="BC172" s="676"/>
      <c r="BD172" s="676"/>
      <c r="BE172" s="676"/>
    </row>
    <row r="173">
      <c r="A173" s="2144"/>
      <c r="B173" s="2144"/>
      <c r="C173" s="2115"/>
      <c r="D173" s="2116"/>
      <c r="E173" s="1320"/>
      <c r="F173" s="2116"/>
      <c r="G173" s="677"/>
      <c r="H173" s="677"/>
      <c r="I173" s="677"/>
      <c r="J173" s="677"/>
      <c r="K173" s="677"/>
      <c r="L173" s="677"/>
      <c r="M173" s="677"/>
      <c r="N173" s="9"/>
      <c r="O173" s="9"/>
      <c r="P173" s="9"/>
      <c r="Q173" s="677"/>
      <c r="R173" s="677"/>
      <c r="S173" s="9"/>
      <c r="T173" s="9"/>
      <c r="U173" s="9"/>
      <c r="V173" s="677"/>
      <c r="W173" s="677"/>
      <c r="X173" s="677"/>
      <c r="Y173" s="9"/>
      <c r="Z173" s="677"/>
      <c r="AA173" s="677"/>
      <c r="AB173" s="9"/>
      <c r="AC173" s="9"/>
      <c r="AD173" s="677"/>
      <c r="AE173" s="9"/>
      <c r="AF173" s="9"/>
      <c r="AG173" s="677"/>
      <c r="AH173" s="9"/>
      <c r="AI173" s="9"/>
      <c r="AJ173" s="9"/>
      <c r="AK173" s="9"/>
      <c r="AL173" s="677"/>
      <c r="AM173" s="9"/>
      <c r="AN173" s="9"/>
      <c r="AO173" s="9"/>
      <c r="AP173" s="9"/>
      <c r="AQ173" s="677"/>
      <c r="AR173" s="9"/>
      <c r="AS173" s="677"/>
      <c r="AT173" s="676"/>
      <c r="AU173" s="678"/>
      <c r="AV173" s="678"/>
      <c r="AW173" s="678"/>
      <c r="AX173" s="678"/>
      <c r="AY173" s="678"/>
      <c r="AZ173" s="678"/>
      <c r="BA173" s="678"/>
      <c r="BB173" s="676"/>
      <c r="BC173" s="676"/>
      <c r="BD173" s="676"/>
      <c r="BE173" s="676"/>
    </row>
    <row r="174">
      <c r="A174" s="2146" t="s">
        <v>410</v>
      </c>
      <c r="B174" s="2146"/>
      <c r="C174" s="2111"/>
      <c r="D174" s="2112"/>
      <c r="E174" s="2112"/>
      <c r="F174" s="2112"/>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667"/>
      <c r="AU174" s="667"/>
      <c r="AV174" s="667"/>
      <c r="AW174" s="667"/>
      <c r="AX174" s="667"/>
      <c r="AY174" s="667"/>
      <c r="AZ174" s="667"/>
      <c r="BA174" s="667"/>
      <c r="BB174" s="667"/>
      <c r="BC174" s="667"/>
      <c r="BD174" s="667"/>
      <c r="BE174" s="667"/>
    </row>
    <row r="175">
      <c r="A175" s="2144" t="s">
        <v>411</v>
      </c>
      <c r="B175" s="2144"/>
      <c r="C175" s="2115"/>
      <c r="D175" s="2116" t="s">
        <v>3549</v>
      </c>
      <c r="E175" s="1320"/>
      <c r="F175" s="2116" t="s">
        <v>3551</v>
      </c>
      <c r="G175" s="677"/>
      <c r="H175" s="677" t="s">
        <v>3551</v>
      </c>
      <c r="I175" s="677" t="s">
        <v>3550</v>
      </c>
      <c r="J175" s="9"/>
      <c r="K175" s="9"/>
      <c r="L175" s="9"/>
      <c r="M175" s="677" t="s">
        <v>3549</v>
      </c>
      <c r="N175" s="9"/>
      <c r="O175" s="9"/>
      <c r="P175" s="677"/>
      <c r="Q175" s="9"/>
      <c r="R175" s="677" t="s">
        <v>3549</v>
      </c>
      <c r="S175" s="9"/>
      <c r="T175" s="677" t="s">
        <v>3549</v>
      </c>
      <c r="U175" s="9"/>
      <c r="V175" s="9"/>
      <c r="W175" s="9"/>
      <c r="X175" s="677" t="s">
        <v>3549</v>
      </c>
      <c r="Y175" s="9"/>
      <c r="Z175" s="9"/>
      <c r="AA175" s="9"/>
      <c r="AB175" s="9"/>
      <c r="AC175" s="677" t="s">
        <v>3549</v>
      </c>
      <c r="AD175" s="677" t="s">
        <v>3550</v>
      </c>
      <c r="AE175" s="9"/>
      <c r="AF175" s="9"/>
      <c r="AG175" s="9"/>
      <c r="AH175" s="9"/>
      <c r="AI175" s="9"/>
      <c r="AJ175" s="9"/>
      <c r="AK175" s="9"/>
      <c r="AL175" s="677" t="s">
        <v>3551</v>
      </c>
      <c r="AM175" s="9"/>
      <c r="AN175" s="9"/>
      <c r="AO175" s="9"/>
      <c r="AP175" s="9"/>
      <c r="AQ175" s="9"/>
      <c r="AR175" s="9"/>
      <c r="AS175" s="677" t="s">
        <v>3549</v>
      </c>
      <c r="AT175" s="676"/>
      <c r="AU175" s="678" t="s">
        <v>3549</v>
      </c>
      <c r="AV175" s="678" t="s">
        <v>3550</v>
      </c>
      <c r="AW175" s="676"/>
      <c r="AX175" s="676"/>
      <c r="AY175" s="676"/>
      <c r="AZ175" s="678" t="s">
        <v>3549</v>
      </c>
      <c r="BA175" s="676"/>
      <c r="BB175" s="676"/>
      <c r="BC175" s="678" t="s">
        <v>3550</v>
      </c>
      <c r="BD175" s="678" t="s">
        <v>3550</v>
      </c>
      <c r="BE175" s="678" t="s">
        <v>3550</v>
      </c>
    </row>
    <row r="176">
      <c r="A176" s="2144"/>
      <c r="B176" s="2144"/>
      <c r="C176" s="2115"/>
      <c r="D176" s="2116"/>
      <c r="E176" s="1320"/>
      <c r="F176" s="2116"/>
      <c r="G176" s="677"/>
      <c r="H176" s="677"/>
      <c r="I176" s="677"/>
      <c r="J176" s="9"/>
      <c r="K176" s="9"/>
      <c r="L176" s="9"/>
      <c r="M176" s="677"/>
      <c r="N176" s="9"/>
      <c r="O176" s="9"/>
      <c r="P176" s="677"/>
      <c r="Q176" s="9"/>
      <c r="R176" s="677"/>
      <c r="S176" s="9"/>
      <c r="T176" s="677"/>
      <c r="U176" s="9"/>
      <c r="V176" s="9"/>
      <c r="W176" s="9"/>
      <c r="X176" s="677"/>
      <c r="Y176" s="9"/>
      <c r="Z176" s="9"/>
      <c r="AA176" s="9"/>
      <c r="AB176" s="9"/>
      <c r="AC176" s="677"/>
      <c r="AD176" s="677"/>
      <c r="AE176" s="9"/>
      <c r="AF176" s="9"/>
      <c r="AG176" s="9"/>
      <c r="AH176" s="9"/>
      <c r="AI176" s="9"/>
      <c r="AJ176" s="9"/>
      <c r="AK176" s="9"/>
      <c r="AL176" s="677"/>
      <c r="AM176" s="9"/>
      <c r="AN176" s="9"/>
      <c r="AO176" s="9"/>
      <c r="AP176" s="9"/>
      <c r="AQ176" s="9"/>
      <c r="AR176" s="9"/>
      <c r="AS176" s="677"/>
      <c r="AT176" s="676"/>
      <c r="AU176" s="678"/>
      <c r="AV176" s="678"/>
      <c r="AW176" s="676"/>
      <c r="AX176" s="676"/>
      <c r="AY176" s="676"/>
      <c r="AZ176" s="678"/>
      <c r="BA176" s="676"/>
      <c r="BB176" s="676"/>
      <c r="BC176" s="676"/>
      <c r="BD176" s="676"/>
      <c r="BE176" s="676"/>
    </row>
    <row r="177">
      <c r="A177" s="2146" t="s">
        <v>412</v>
      </c>
      <c r="B177" s="2146"/>
      <c r="C177" s="2111"/>
      <c r="D177" s="2112"/>
      <c r="E177" s="2112"/>
      <c r="F177" s="2112"/>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667"/>
      <c r="AU177" s="667"/>
      <c r="AV177" s="667"/>
      <c r="AW177" s="667"/>
      <c r="AX177" s="667"/>
      <c r="AY177" s="667"/>
      <c r="AZ177" s="667"/>
      <c r="BA177" s="667"/>
      <c r="BB177" s="667"/>
      <c r="BC177" s="667"/>
      <c r="BD177" s="667"/>
      <c r="BE177" s="667"/>
    </row>
    <row r="178">
      <c r="A178" s="2144" t="s">
        <v>414</v>
      </c>
      <c r="B178" s="2144"/>
      <c r="C178" s="2115"/>
      <c r="D178" s="1320"/>
      <c r="E178" s="2116" t="s">
        <v>3550</v>
      </c>
      <c r="F178" s="2116" t="s">
        <v>3553</v>
      </c>
      <c r="G178" s="677"/>
      <c r="H178" s="677" t="s">
        <v>3553</v>
      </c>
      <c r="I178" s="9"/>
      <c r="J178" s="9"/>
      <c r="K178" s="9"/>
      <c r="L178" s="677" t="s">
        <v>3553</v>
      </c>
      <c r="M178" s="677" t="s">
        <v>3552</v>
      </c>
      <c r="N178" s="9"/>
      <c r="O178" s="9"/>
      <c r="P178" s="9"/>
      <c r="Q178" s="677" t="s">
        <v>3553</v>
      </c>
      <c r="R178" s="677" t="s">
        <v>3552</v>
      </c>
      <c r="S178" s="9"/>
      <c r="T178" s="9"/>
      <c r="U178" s="677" t="s">
        <v>3553</v>
      </c>
      <c r="V178" s="9"/>
      <c r="W178" s="9"/>
      <c r="X178" s="9"/>
      <c r="Y178" s="9"/>
      <c r="Z178" s="9"/>
      <c r="AA178" s="9"/>
      <c r="AB178" s="9"/>
      <c r="AC178" s="9"/>
      <c r="AD178" s="677" t="s">
        <v>3551</v>
      </c>
      <c r="AE178" s="9"/>
      <c r="AF178" s="677" t="s">
        <v>3552</v>
      </c>
      <c r="AG178" s="9"/>
      <c r="AH178" s="677" t="s">
        <v>3552</v>
      </c>
      <c r="AI178" s="677" t="s">
        <v>3552</v>
      </c>
      <c r="AJ178" s="9"/>
      <c r="AK178" s="677" t="s">
        <v>3551</v>
      </c>
      <c r="AL178" s="9"/>
      <c r="AM178" s="9"/>
      <c r="AN178" s="9"/>
      <c r="AO178" s="9"/>
      <c r="AP178" s="677" t="s">
        <v>3552</v>
      </c>
      <c r="AQ178" s="677" t="s">
        <v>3552</v>
      </c>
      <c r="AR178" s="9"/>
      <c r="AS178" s="9"/>
      <c r="AT178" s="676"/>
      <c r="AU178" s="678" t="s">
        <v>3552</v>
      </c>
      <c r="AV178" s="678" t="s">
        <v>3552</v>
      </c>
      <c r="AW178" s="676"/>
      <c r="AX178" s="676"/>
      <c r="AY178" s="678" t="s">
        <v>3552</v>
      </c>
      <c r="AZ178" s="678" t="s">
        <v>3552</v>
      </c>
      <c r="BA178" s="678" t="s">
        <v>3552</v>
      </c>
      <c r="BB178" s="678" t="s">
        <v>3552</v>
      </c>
      <c r="BC178" s="676"/>
      <c r="BD178" s="676"/>
      <c r="BE178" s="676"/>
    </row>
    <row r="179">
      <c r="A179" s="2144"/>
      <c r="B179" s="2144"/>
      <c r="C179" s="2115"/>
      <c r="D179" s="1320"/>
      <c r="E179" s="2116"/>
      <c r="F179" s="2116"/>
      <c r="G179" s="677"/>
      <c r="H179" s="677"/>
      <c r="I179" s="9"/>
      <c r="J179" s="9"/>
      <c r="K179" s="9"/>
      <c r="L179" s="677"/>
      <c r="M179" s="677"/>
      <c r="N179" s="9"/>
      <c r="O179" s="9"/>
      <c r="P179" s="9"/>
      <c r="Q179" s="677"/>
      <c r="R179" s="677"/>
      <c r="S179" s="9"/>
      <c r="T179" s="9"/>
      <c r="U179" s="677"/>
      <c r="V179" s="9"/>
      <c r="W179" s="9"/>
      <c r="X179" s="9"/>
      <c r="Y179" s="9"/>
      <c r="Z179" s="9"/>
      <c r="AA179" s="9"/>
      <c r="AB179" s="9"/>
      <c r="AC179" s="9"/>
      <c r="AD179" s="677"/>
      <c r="AE179" s="9"/>
      <c r="AF179" s="677"/>
      <c r="AG179" s="9"/>
      <c r="AH179" s="677"/>
      <c r="AI179" s="677"/>
      <c r="AJ179" s="9"/>
      <c r="AK179" s="677"/>
      <c r="AL179" s="9"/>
      <c r="AM179" s="9"/>
      <c r="AN179" s="9"/>
      <c r="AO179" s="9"/>
      <c r="AP179" s="677"/>
      <c r="AQ179" s="677"/>
      <c r="AR179" s="9"/>
      <c r="AS179" s="9"/>
      <c r="AT179" s="676"/>
      <c r="AU179" s="678"/>
      <c r="AV179" s="678"/>
      <c r="AW179" s="676"/>
      <c r="AX179" s="676"/>
      <c r="AY179" s="678"/>
      <c r="AZ179" s="678"/>
      <c r="BA179" s="678"/>
      <c r="BB179" s="678"/>
      <c r="BC179" s="676"/>
      <c r="BD179" s="676"/>
      <c r="BE179" s="676"/>
    </row>
    <row r="180">
      <c r="A180" s="2146" t="s">
        <v>419</v>
      </c>
      <c r="B180" s="2146"/>
      <c r="C180" s="2111"/>
      <c r="D180" s="2112"/>
      <c r="E180" s="2112"/>
      <c r="F180" s="2112"/>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667"/>
      <c r="AU180" s="667"/>
      <c r="AV180" s="667"/>
      <c r="AW180" s="667"/>
      <c r="AX180" s="667"/>
      <c r="AY180" s="667"/>
      <c r="AZ180" s="667"/>
      <c r="BA180" s="667"/>
      <c r="BB180" s="667"/>
      <c r="BC180" s="667"/>
      <c r="BD180" s="667"/>
      <c r="BE180" s="667"/>
    </row>
    <row r="181">
      <c r="A181" s="2144" t="s">
        <v>420</v>
      </c>
      <c r="B181" s="2144"/>
      <c r="C181" s="2115"/>
      <c r="D181" s="1320"/>
      <c r="E181" s="1320"/>
      <c r="F181" s="2116" t="s">
        <v>3551</v>
      </c>
      <c r="G181" s="677"/>
      <c r="H181" s="677" t="s">
        <v>3551</v>
      </c>
      <c r="I181" s="677" t="s">
        <v>3551</v>
      </c>
      <c r="J181" s="9"/>
      <c r="K181" s="677" t="s">
        <v>3551</v>
      </c>
      <c r="L181" s="677" t="s">
        <v>3551</v>
      </c>
      <c r="M181" s="677" t="s">
        <v>3551</v>
      </c>
      <c r="N181" s="677" t="s">
        <v>3551</v>
      </c>
      <c r="O181" s="9"/>
      <c r="P181" s="9"/>
      <c r="Q181" s="9"/>
      <c r="R181" s="677" t="s">
        <v>3551</v>
      </c>
      <c r="S181" s="9"/>
      <c r="T181" s="9"/>
      <c r="U181" s="677" t="s">
        <v>3550</v>
      </c>
      <c r="V181" s="9"/>
      <c r="W181" s="9"/>
      <c r="X181" s="9"/>
      <c r="Y181" s="9"/>
      <c r="Z181" s="9"/>
      <c r="AA181" s="9"/>
      <c r="AB181" s="9"/>
      <c r="AC181" s="9"/>
      <c r="AD181" s="9"/>
      <c r="AE181" s="9"/>
      <c r="AF181" s="9"/>
      <c r="AG181" s="677" t="s">
        <v>3551</v>
      </c>
      <c r="AH181" s="9"/>
      <c r="AI181" s="9"/>
      <c r="AJ181" s="9"/>
      <c r="AK181" s="9"/>
      <c r="AL181" s="9"/>
      <c r="AM181" s="9"/>
      <c r="AN181" s="677" t="s">
        <v>3550</v>
      </c>
      <c r="AO181" s="677"/>
      <c r="AP181" s="677"/>
      <c r="AQ181" s="677"/>
      <c r="AR181" s="677"/>
      <c r="AS181" s="677"/>
      <c r="AT181" s="678"/>
      <c r="AU181" s="678" t="s">
        <v>3551</v>
      </c>
      <c r="AV181" s="678"/>
      <c r="AW181" s="678"/>
      <c r="AX181" s="678" t="s">
        <v>3551</v>
      </c>
      <c r="AY181" s="678"/>
      <c r="AZ181" s="678" t="s">
        <v>3551</v>
      </c>
      <c r="BA181" s="678"/>
      <c r="BB181" s="678"/>
      <c r="BC181" s="678"/>
      <c r="BD181" s="678"/>
      <c r="BE181" s="678"/>
    </row>
    <row r="182">
      <c r="A182" s="2144"/>
      <c r="B182" s="2144"/>
      <c r="C182" s="2115"/>
      <c r="D182" s="1320"/>
      <c r="E182" s="1320"/>
      <c r="F182" s="2116"/>
      <c r="G182" s="677"/>
      <c r="H182" s="677"/>
      <c r="I182" s="677"/>
      <c r="J182" s="9"/>
      <c r="K182" s="677"/>
      <c r="L182" s="677"/>
      <c r="M182" s="677"/>
      <c r="N182" s="677"/>
      <c r="O182" s="9"/>
      <c r="P182" s="9"/>
      <c r="Q182" s="9"/>
      <c r="R182" s="677"/>
      <c r="S182" s="9"/>
      <c r="T182" s="9"/>
      <c r="U182" s="677"/>
      <c r="V182" s="9"/>
      <c r="W182" s="9"/>
      <c r="X182" s="9"/>
      <c r="Y182" s="9"/>
      <c r="Z182" s="9"/>
      <c r="AA182" s="9"/>
      <c r="AB182" s="9"/>
      <c r="AC182" s="9"/>
      <c r="AD182" s="9"/>
      <c r="AE182" s="9"/>
      <c r="AF182" s="9"/>
      <c r="AG182" s="677"/>
      <c r="AH182" s="9"/>
      <c r="AI182" s="9"/>
      <c r="AJ182" s="9"/>
      <c r="AK182" s="9"/>
      <c r="AL182" s="9"/>
      <c r="AM182" s="9"/>
      <c r="AN182" s="677"/>
      <c r="AO182" s="677"/>
      <c r="AP182" s="677"/>
      <c r="AQ182" s="677"/>
      <c r="AR182" s="677"/>
      <c r="AS182" s="677"/>
      <c r="AT182" s="678"/>
      <c r="AU182" s="678"/>
      <c r="AV182" s="678"/>
      <c r="AW182" s="678"/>
      <c r="AX182" s="678"/>
      <c r="AY182" s="678"/>
      <c r="AZ182" s="678"/>
      <c r="BA182" s="678"/>
      <c r="BB182" s="678"/>
      <c r="BC182" s="678"/>
      <c r="BD182" s="678"/>
      <c r="BE182" s="678"/>
    </row>
    <row r="183">
      <c r="A183" s="2144" t="s">
        <v>421</v>
      </c>
      <c r="B183" s="2144"/>
      <c r="C183" s="2118" t="s">
        <v>3554</v>
      </c>
      <c r="D183" s="2116" t="s">
        <v>3554</v>
      </c>
      <c r="E183" s="2116"/>
      <c r="F183" s="2116" t="s">
        <v>3554</v>
      </c>
      <c r="G183" s="677"/>
      <c r="H183" s="677" t="s">
        <v>3554</v>
      </c>
      <c r="I183" s="677" t="s">
        <v>3554</v>
      </c>
      <c r="J183" s="677"/>
      <c r="K183" s="677" t="s">
        <v>3554</v>
      </c>
      <c r="L183" s="677" t="s">
        <v>3554</v>
      </c>
      <c r="M183" s="677" t="s">
        <v>3554</v>
      </c>
      <c r="N183" s="677" t="s">
        <v>3554</v>
      </c>
      <c r="O183" s="677" t="s">
        <v>3554</v>
      </c>
      <c r="P183" s="677"/>
      <c r="Q183" s="677" t="s">
        <v>3554</v>
      </c>
      <c r="R183" s="677" t="s">
        <v>3554</v>
      </c>
      <c r="S183" s="677" t="s">
        <v>3554</v>
      </c>
      <c r="T183" s="677" t="s">
        <v>3554</v>
      </c>
      <c r="U183" s="677" t="s">
        <v>3554</v>
      </c>
      <c r="V183" s="677"/>
      <c r="W183" s="677" t="s">
        <v>3554</v>
      </c>
      <c r="X183" s="677" t="s">
        <v>3554</v>
      </c>
      <c r="Y183" s="677"/>
      <c r="Z183" s="677"/>
      <c r="AA183" s="677"/>
      <c r="AB183" s="677"/>
      <c r="AC183" s="677" t="s">
        <v>3554</v>
      </c>
      <c r="AD183" s="677" t="s">
        <v>3554</v>
      </c>
      <c r="AE183" s="677" t="s">
        <v>3554</v>
      </c>
      <c r="AF183" s="677"/>
      <c r="AG183" s="677" t="s">
        <v>3554</v>
      </c>
      <c r="AH183" s="677"/>
      <c r="AI183" s="677"/>
      <c r="AJ183" s="677" t="s">
        <v>3554</v>
      </c>
      <c r="AK183" s="677"/>
      <c r="AL183" s="677"/>
      <c r="AM183" s="677"/>
      <c r="AN183" s="677" t="s">
        <v>3554</v>
      </c>
      <c r="AO183" s="677" t="s">
        <v>3554</v>
      </c>
      <c r="AP183" s="677" t="s">
        <v>3554</v>
      </c>
      <c r="AQ183" s="677" t="s">
        <v>3554</v>
      </c>
      <c r="AR183" s="677"/>
      <c r="AS183" s="677" t="s">
        <v>3554</v>
      </c>
      <c r="AT183" s="678"/>
      <c r="AU183" s="678" t="s">
        <v>3554</v>
      </c>
      <c r="AV183" s="678" t="s">
        <v>3554</v>
      </c>
      <c r="AW183" s="678" t="s">
        <v>3554</v>
      </c>
      <c r="AX183" s="678" t="s">
        <v>3554</v>
      </c>
      <c r="AY183" s="678" t="s">
        <v>3553</v>
      </c>
      <c r="AZ183" s="678" t="s">
        <v>3554</v>
      </c>
      <c r="BA183" s="678" t="s">
        <v>3554</v>
      </c>
      <c r="BB183" s="678" t="s">
        <v>3554</v>
      </c>
      <c r="BC183" s="678"/>
      <c r="BD183" s="678"/>
      <c r="BE183" s="678"/>
    </row>
    <row r="184">
      <c r="A184" s="2144"/>
      <c r="B184" s="2144"/>
      <c r="C184" s="2118"/>
      <c r="D184" s="2116"/>
      <c r="E184" s="2116"/>
      <c r="F184" s="2116"/>
      <c r="G184" s="677"/>
      <c r="H184" s="677"/>
      <c r="I184" s="677"/>
      <c r="J184" s="677"/>
      <c r="K184" s="677"/>
      <c r="L184" s="677"/>
      <c r="M184" s="677"/>
      <c r="N184" s="677"/>
      <c r="O184" s="677"/>
      <c r="P184" s="677"/>
      <c r="Q184" s="677"/>
      <c r="R184" s="677"/>
      <c r="S184" s="677"/>
      <c r="T184" s="677"/>
      <c r="U184" s="677"/>
      <c r="V184" s="677"/>
      <c r="W184" s="677"/>
      <c r="X184" s="677"/>
      <c r="Y184" s="677"/>
      <c r="Z184" s="677"/>
      <c r="AA184" s="677"/>
      <c r="AB184" s="677"/>
      <c r="AC184" s="677"/>
      <c r="AD184" s="677"/>
      <c r="AE184" s="677"/>
      <c r="AF184" s="677"/>
      <c r="AG184" s="677"/>
      <c r="AH184" s="677"/>
      <c r="AI184" s="677"/>
      <c r="AJ184" s="677"/>
      <c r="AK184" s="677"/>
      <c r="AL184" s="677"/>
      <c r="AM184" s="677"/>
      <c r="AN184" s="677"/>
      <c r="AO184" s="677"/>
      <c r="AP184" s="677"/>
      <c r="AQ184" s="677"/>
      <c r="AR184" s="677"/>
      <c r="AS184" s="677"/>
      <c r="AT184" s="678"/>
      <c r="AU184" s="678"/>
      <c r="AV184" s="678"/>
      <c r="AW184" s="678"/>
      <c r="AX184" s="678"/>
      <c r="AY184" s="678"/>
      <c r="AZ184" s="678"/>
      <c r="BA184" s="678"/>
      <c r="BB184" s="678"/>
      <c r="BC184" s="678"/>
      <c r="BD184" s="678"/>
      <c r="BE184" s="678"/>
    </row>
    <row r="185">
      <c r="A185" s="2144" t="s">
        <v>462</v>
      </c>
      <c r="B185" s="2144"/>
      <c r="C185" s="2115"/>
      <c r="D185" s="1320"/>
      <c r="E185" s="1320"/>
      <c r="F185" s="2116" t="s">
        <v>3551</v>
      </c>
      <c r="G185" s="677"/>
      <c r="H185" s="677" t="s">
        <v>3551</v>
      </c>
      <c r="I185" s="677" t="s">
        <v>3551</v>
      </c>
      <c r="J185" s="9"/>
      <c r="K185" s="9"/>
      <c r="L185" s="677" t="s">
        <v>3551</v>
      </c>
      <c r="M185" s="677" t="s">
        <v>3551</v>
      </c>
      <c r="N185" s="9"/>
      <c r="O185" s="9"/>
      <c r="P185" s="9"/>
      <c r="Q185" s="677" t="s">
        <v>3551</v>
      </c>
      <c r="R185" s="677" t="s">
        <v>3551</v>
      </c>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676"/>
      <c r="AU185" s="676"/>
      <c r="AV185" s="676"/>
      <c r="AW185" s="676"/>
      <c r="AX185" s="678" t="s">
        <v>3551</v>
      </c>
      <c r="AY185" s="676"/>
      <c r="AZ185" s="678" t="s">
        <v>3551</v>
      </c>
      <c r="BA185" s="676"/>
      <c r="BB185" s="676"/>
      <c r="BC185" s="676"/>
      <c r="BD185" s="676"/>
      <c r="BE185" s="676"/>
    </row>
    <row r="186">
      <c r="A186" s="2144"/>
      <c r="B186" s="2144"/>
      <c r="C186" s="2115"/>
      <c r="D186" s="1320"/>
      <c r="E186" s="1320"/>
      <c r="F186" s="2116"/>
      <c r="G186" s="677"/>
      <c r="H186" s="677"/>
      <c r="I186" s="677"/>
      <c r="J186" s="9"/>
      <c r="K186" s="9"/>
      <c r="L186" s="677"/>
      <c r="M186" s="677"/>
      <c r="N186" s="9"/>
      <c r="O186" s="9"/>
      <c r="P186" s="9"/>
      <c r="Q186" s="677"/>
      <c r="R186" s="677"/>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676"/>
      <c r="AU186" s="676"/>
      <c r="AV186" s="676"/>
      <c r="AW186" s="676"/>
      <c r="AX186" s="678"/>
      <c r="AY186" s="676"/>
      <c r="AZ186" s="678"/>
      <c r="BA186" s="676"/>
      <c r="BB186" s="676"/>
      <c r="BC186" s="676"/>
      <c r="BD186" s="676"/>
      <c r="BE186" s="676"/>
    </row>
    <row r="187">
      <c r="A187" s="2145" t="s">
        <v>447</v>
      </c>
      <c r="B187" s="2145"/>
      <c r="C187" s="2115"/>
      <c r="D187" s="1320"/>
      <c r="E187" s="1320"/>
      <c r="F187" s="2116" t="s">
        <v>3551</v>
      </c>
      <c r="G187" s="677"/>
      <c r="H187" s="677" t="s">
        <v>3551</v>
      </c>
      <c r="I187" s="677" t="s">
        <v>3551</v>
      </c>
      <c r="J187" s="9"/>
      <c r="K187" s="9"/>
      <c r="L187" s="677" t="s">
        <v>3551</v>
      </c>
      <c r="M187" s="9"/>
      <c r="N187" s="9"/>
      <c r="O187" s="9"/>
      <c r="P187" s="9"/>
      <c r="Q187" s="9"/>
      <c r="R187" s="677" t="s">
        <v>3549</v>
      </c>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676"/>
      <c r="AU187" s="676"/>
      <c r="AV187" s="676"/>
      <c r="AW187" s="676"/>
      <c r="AX187" s="678" t="s">
        <v>3552</v>
      </c>
      <c r="AY187" s="676"/>
      <c r="AZ187" s="678" t="s">
        <v>3551</v>
      </c>
      <c r="BA187" s="676"/>
      <c r="BB187" s="676"/>
      <c r="BC187" s="676"/>
      <c r="BD187" s="676"/>
      <c r="BE187" s="676"/>
    </row>
    <row r="188">
      <c r="A188" s="2145"/>
      <c r="B188" s="2145"/>
      <c r="C188" s="2115"/>
      <c r="D188" s="1320"/>
      <c r="E188" s="1320"/>
      <c r="F188" s="2116"/>
      <c r="G188" s="677"/>
      <c r="H188" s="677"/>
      <c r="I188" s="677"/>
      <c r="J188" s="9"/>
      <c r="K188" s="9"/>
      <c r="L188" s="677"/>
      <c r="M188" s="9"/>
      <c r="N188" s="9"/>
      <c r="O188" s="9"/>
      <c r="P188" s="9"/>
      <c r="Q188" s="9"/>
      <c r="R188" s="677"/>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676"/>
      <c r="AU188" s="676"/>
      <c r="AV188" s="676"/>
      <c r="AW188" s="676"/>
      <c r="AX188" s="678"/>
      <c r="AY188" s="676"/>
      <c r="AZ188" s="678"/>
      <c r="BA188" s="676"/>
      <c r="BB188" s="676"/>
      <c r="BC188" s="676"/>
      <c r="BD188" s="676"/>
      <c r="BE188" s="676"/>
    </row>
    <row r="189">
      <c r="A189" s="2144" t="s">
        <v>3650</v>
      </c>
      <c r="B189" s="2144"/>
      <c r="C189" s="2115"/>
      <c r="D189" s="2116" t="s">
        <v>3552</v>
      </c>
      <c r="E189" s="1320"/>
      <c r="F189" s="2116" t="s">
        <v>3552</v>
      </c>
      <c r="G189" s="677"/>
      <c r="H189" s="677" t="s">
        <v>3553</v>
      </c>
      <c r="I189" s="677" t="s">
        <v>3552</v>
      </c>
      <c r="J189" s="9"/>
      <c r="K189" s="9"/>
      <c r="L189" s="677" t="s">
        <v>3553</v>
      </c>
      <c r="M189" s="677" t="s">
        <v>3552</v>
      </c>
      <c r="N189" s="9"/>
      <c r="O189" s="677" t="s">
        <v>3553</v>
      </c>
      <c r="P189" s="9"/>
      <c r="Q189" s="677" t="s">
        <v>3552</v>
      </c>
      <c r="R189" s="677" t="s">
        <v>3552</v>
      </c>
      <c r="S189" s="9"/>
      <c r="T189" s="677" t="s">
        <v>3552</v>
      </c>
      <c r="U189" s="677" t="s">
        <v>3552</v>
      </c>
      <c r="V189" s="9"/>
      <c r="W189" s="9"/>
      <c r="X189" s="677" t="s">
        <v>3552</v>
      </c>
      <c r="Y189" s="9"/>
      <c r="Z189" s="677" t="s">
        <v>3551</v>
      </c>
      <c r="AA189" s="9"/>
      <c r="AB189" s="9"/>
      <c r="AC189" s="677" t="s">
        <v>3552</v>
      </c>
      <c r="AD189" s="677" t="s">
        <v>3552</v>
      </c>
      <c r="AE189" s="9"/>
      <c r="AF189" s="9"/>
      <c r="AG189" s="9"/>
      <c r="AH189" s="677" t="s">
        <v>3552</v>
      </c>
      <c r="AI189" s="9"/>
      <c r="AJ189" s="9"/>
      <c r="AK189" s="9"/>
      <c r="AL189" s="9"/>
      <c r="AM189" s="9"/>
      <c r="AN189" s="9"/>
      <c r="AO189" s="9"/>
      <c r="AP189" s="9"/>
      <c r="AQ189" s="677" t="s">
        <v>3552</v>
      </c>
      <c r="AR189" s="9"/>
      <c r="AS189" s="677" t="s">
        <v>3552</v>
      </c>
      <c r="AT189" s="676"/>
      <c r="AU189" s="678" t="s">
        <v>3552</v>
      </c>
      <c r="AV189" s="676"/>
      <c r="AW189" s="676"/>
      <c r="AX189" s="678" t="s">
        <v>3553</v>
      </c>
      <c r="AY189" s="678" t="s">
        <v>3552</v>
      </c>
      <c r="AZ189" s="678" t="s">
        <v>3552</v>
      </c>
      <c r="BA189" s="676"/>
      <c r="BB189" s="678" t="s">
        <v>3552</v>
      </c>
      <c r="BC189" s="676"/>
      <c r="BD189" s="676"/>
      <c r="BE189" s="676"/>
    </row>
    <row r="190">
      <c r="A190" s="2144"/>
      <c r="B190" s="2144"/>
      <c r="C190" s="2115"/>
      <c r="D190" s="2116"/>
      <c r="E190" s="1320"/>
      <c r="F190" s="2116"/>
      <c r="G190" s="677"/>
      <c r="H190" s="677"/>
      <c r="I190" s="677"/>
      <c r="J190" s="9"/>
      <c r="K190" s="9"/>
      <c r="L190" s="677"/>
      <c r="M190" s="677"/>
      <c r="N190" s="9"/>
      <c r="O190" s="677"/>
      <c r="P190" s="9"/>
      <c r="Q190" s="677"/>
      <c r="R190" s="677"/>
      <c r="S190" s="9"/>
      <c r="T190" s="677"/>
      <c r="U190" s="677"/>
      <c r="V190" s="9"/>
      <c r="W190" s="9"/>
      <c r="X190" s="677"/>
      <c r="Y190" s="9"/>
      <c r="Z190" s="677"/>
      <c r="AA190" s="9"/>
      <c r="AB190" s="9"/>
      <c r="AC190" s="677"/>
      <c r="AD190" s="677"/>
      <c r="AE190" s="9"/>
      <c r="AF190" s="9"/>
      <c r="AG190" s="9"/>
      <c r="AH190" s="677"/>
      <c r="AI190" s="9"/>
      <c r="AJ190" s="9"/>
      <c r="AK190" s="9"/>
      <c r="AL190" s="9"/>
      <c r="AM190" s="9"/>
      <c r="AN190" s="9"/>
      <c r="AO190" s="9"/>
      <c r="AP190" s="9"/>
      <c r="AQ190" s="677"/>
      <c r="AR190" s="9"/>
      <c r="AS190" s="677"/>
      <c r="AT190" s="676"/>
      <c r="AU190" s="678"/>
      <c r="AV190" s="676"/>
      <c r="AW190" s="676"/>
      <c r="AX190" s="678"/>
      <c r="AY190" s="678"/>
      <c r="AZ190" s="678"/>
      <c r="BA190" s="676"/>
      <c r="BB190" s="678"/>
      <c r="BC190" s="676"/>
      <c r="BD190" s="676"/>
      <c r="BE190" s="676"/>
    </row>
    <row r="191">
      <c r="A191" s="2146" t="s">
        <v>467</v>
      </c>
      <c r="B191" s="2146"/>
      <c r="C191" s="2111"/>
      <c r="D191" s="2112"/>
      <c r="E191" s="2112"/>
      <c r="F191" s="2112"/>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667"/>
      <c r="AU191" s="667"/>
      <c r="AV191" s="667"/>
      <c r="AW191" s="667"/>
      <c r="AX191" s="667"/>
      <c r="AY191" s="667"/>
      <c r="AZ191" s="667"/>
      <c r="BA191" s="667"/>
      <c r="BB191" s="667"/>
      <c r="BC191" s="667"/>
      <c r="BD191" s="667"/>
      <c r="BE191" s="667"/>
    </row>
    <row r="192">
      <c r="A192" s="2145" t="s">
        <v>468</v>
      </c>
      <c r="B192" s="2145"/>
      <c r="C192" s="2115"/>
      <c r="D192" s="1320"/>
      <c r="E192" s="1320"/>
      <c r="F192" s="2116" t="s">
        <v>3552</v>
      </c>
      <c r="G192" s="677"/>
      <c r="H192" s="677" t="s">
        <v>3552</v>
      </c>
      <c r="I192" s="677" t="s">
        <v>3552</v>
      </c>
      <c r="J192" s="9"/>
      <c r="K192" s="9"/>
      <c r="L192" s="677" t="s">
        <v>3552</v>
      </c>
      <c r="M192" s="677" t="s">
        <v>3552</v>
      </c>
      <c r="N192" s="9"/>
      <c r="O192" s="677" t="s">
        <v>3552</v>
      </c>
      <c r="P192" s="9"/>
      <c r="Q192" s="9"/>
      <c r="R192" s="677" t="s">
        <v>3552</v>
      </c>
      <c r="S192" s="9"/>
      <c r="T192" s="677" t="s">
        <v>3552</v>
      </c>
      <c r="U192" s="9"/>
      <c r="V192" s="9"/>
      <c r="W192" s="9"/>
      <c r="X192" s="677" t="s">
        <v>3552</v>
      </c>
      <c r="Y192" s="9"/>
      <c r="Z192" s="9"/>
      <c r="AA192" s="9"/>
      <c r="AB192" s="9"/>
      <c r="AC192" s="677" t="s">
        <v>3552</v>
      </c>
      <c r="AD192" s="677" t="s">
        <v>3552</v>
      </c>
      <c r="AE192" s="9"/>
      <c r="AF192" s="9"/>
      <c r="AG192" s="9"/>
      <c r="AH192" s="9"/>
      <c r="AI192" s="9"/>
      <c r="AJ192" s="9"/>
      <c r="AK192" s="9"/>
      <c r="AL192" s="9"/>
      <c r="AM192" s="9"/>
      <c r="AN192" s="9"/>
      <c r="AO192" s="9"/>
      <c r="AP192" s="677" t="s">
        <v>3549</v>
      </c>
      <c r="AQ192" s="9"/>
      <c r="AR192" s="9"/>
      <c r="AS192" s="677" t="s">
        <v>3552</v>
      </c>
      <c r="AT192" s="676"/>
      <c r="AU192" s="676"/>
      <c r="AV192" s="676"/>
      <c r="AW192" s="678" t="s">
        <v>3551</v>
      </c>
      <c r="AX192" s="678" t="s">
        <v>3549</v>
      </c>
      <c r="AY192" s="676"/>
      <c r="AZ192" s="678" t="s">
        <v>3552</v>
      </c>
      <c r="BA192" s="676"/>
      <c r="BB192" s="676"/>
      <c r="BC192" s="676"/>
      <c r="BD192" s="676"/>
      <c r="BE192" s="676"/>
    </row>
    <row r="193">
      <c r="A193" s="2145"/>
      <c r="B193" s="2145"/>
      <c r="C193" s="2115"/>
      <c r="D193" s="1320"/>
      <c r="E193" s="1320"/>
      <c r="F193" s="2116"/>
      <c r="G193" s="677"/>
      <c r="H193" s="677"/>
      <c r="I193" s="677"/>
      <c r="J193" s="9"/>
      <c r="K193" s="9"/>
      <c r="L193" s="677"/>
      <c r="M193" s="677"/>
      <c r="N193" s="9"/>
      <c r="O193" s="677"/>
      <c r="P193" s="9"/>
      <c r="Q193" s="9"/>
      <c r="R193" s="677"/>
      <c r="S193" s="9"/>
      <c r="T193" s="677"/>
      <c r="U193" s="9"/>
      <c r="V193" s="9"/>
      <c r="W193" s="9"/>
      <c r="X193" s="677"/>
      <c r="Y193" s="9"/>
      <c r="Z193" s="9"/>
      <c r="AA193" s="9"/>
      <c r="AB193" s="9"/>
      <c r="AC193" s="677"/>
      <c r="AD193" s="677"/>
      <c r="AE193" s="9"/>
      <c r="AF193" s="9"/>
      <c r="AG193" s="9"/>
      <c r="AH193" s="9"/>
      <c r="AI193" s="9"/>
      <c r="AJ193" s="9"/>
      <c r="AK193" s="9"/>
      <c r="AL193" s="9"/>
      <c r="AM193" s="9"/>
      <c r="AN193" s="9"/>
      <c r="AO193" s="9"/>
      <c r="AP193" s="677"/>
      <c r="AQ193" s="9"/>
      <c r="AR193" s="9"/>
      <c r="AS193" s="677"/>
      <c r="AT193" s="676"/>
      <c r="AU193" s="676"/>
      <c r="AV193" s="676"/>
      <c r="AW193" s="678"/>
      <c r="AX193" s="678"/>
      <c r="AY193" s="676"/>
      <c r="AZ193" s="678"/>
      <c r="BA193" s="676"/>
      <c r="BB193" s="676"/>
      <c r="BC193" s="676"/>
      <c r="BD193" s="676"/>
      <c r="BE193" s="676"/>
    </row>
    <row r="194">
      <c r="A194" s="2146" t="s">
        <v>473</v>
      </c>
      <c r="B194" s="2146"/>
      <c r="C194" s="2111"/>
      <c r="D194" s="2112"/>
      <c r="E194" s="2112"/>
      <c r="F194" s="2112"/>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667"/>
      <c r="AU194" s="667"/>
      <c r="AV194" s="667"/>
      <c r="AW194" s="667"/>
      <c r="AX194" s="667"/>
      <c r="AY194" s="667"/>
      <c r="AZ194" s="667"/>
      <c r="BA194" s="667"/>
      <c r="BB194" s="667"/>
      <c r="BC194" s="667"/>
      <c r="BD194" s="667"/>
      <c r="BE194" s="667"/>
    </row>
    <row r="195">
      <c r="A195" s="2144" t="s">
        <v>474</v>
      </c>
      <c r="B195" s="2144"/>
      <c r="C195" s="2115"/>
      <c r="D195" s="1320"/>
      <c r="E195" s="1320"/>
      <c r="F195" s="2116" t="s">
        <v>3552</v>
      </c>
      <c r="G195" s="677"/>
      <c r="H195" s="677" t="s">
        <v>3551</v>
      </c>
      <c r="I195" s="677" t="s">
        <v>3552</v>
      </c>
      <c r="J195" s="9"/>
      <c r="K195" s="9"/>
      <c r="L195" s="677" t="s">
        <v>3552</v>
      </c>
      <c r="M195" s="677" t="s">
        <v>3552</v>
      </c>
      <c r="N195" s="9"/>
      <c r="O195" s="9"/>
      <c r="P195" s="9"/>
      <c r="Q195" s="677" t="s">
        <v>3552</v>
      </c>
      <c r="R195" s="677" t="s">
        <v>3551</v>
      </c>
      <c r="S195" s="9"/>
      <c r="T195" s="9"/>
      <c r="U195" s="9"/>
      <c r="V195" s="9"/>
      <c r="W195" s="9"/>
      <c r="X195" s="677" t="s">
        <v>3552</v>
      </c>
      <c r="Y195" s="9"/>
      <c r="Z195" s="9"/>
      <c r="AA195" s="9"/>
      <c r="AB195" s="9"/>
      <c r="AC195" s="9"/>
      <c r="AD195" s="677" t="s">
        <v>3552</v>
      </c>
      <c r="AE195" s="9"/>
      <c r="AF195" s="9"/>
      <c r="AG195" s="9"/>
      <c r="AH195" s="9"/>
      <c r="AI195" s="9"/>
      <c r="AJ195" s="9"/>
      <c r="AK195" s="9"/>
      <c r="AL195" s="9"/>
      <c r="AM195" s="9"/>
      <c r="AN195" s="9"/>
      <c r="AO195" s="9"/>
      <c r="AP195" s="9"/>
      <c r="AQ195" s="677" t="s">
        <v>3552</v>
      </c>
      <c r="AR195" s="9"/>
      <c r="AS195" s="677" t="s">
        <v>3552</v>
      </c>
      <c r="AT195" s="676"/>
      <c r="AU195" s="678" t="s">
        <v>3552</v>
      </c>
      <c r="AV195" s="678" t="s">
        <v>3552</v>
      </c>
      <c r="AW195" s="676"/>
      <c r="AX195" s="676"/>
      <c r="AY195" s="676"/>
      <c r="AZ195" s="678" t="s">
        <v>3552</v>
      </c>
      <c r="BA195" s="678" t="s">
        <v>3552</v>
      </c>
      <c r="BB195" s="678" t="s">
        <v>3552</v>
      </c>
      <c r="BC195" s="676"/>
      <c r="BD195" s="676"/>
      <c r="BE195" s="676"/>
    </row>
    <row r="196">
      <c r="A196" s="2144"/>
      <c r="B196" s="2144"/>
      <c r="C196" s="2115"/>
      <c r="D196" s="1320"/>
      <c r="E196" s="1320"/>
      <c r="F196" s="2116"/>
      <c r="G196" s="677"/>
      <c r="H196" s="677"/>
      <c r="I196" s="677"/>
      <c r="J196" s="9"/>
      <c r="K196" s="9"/>
      <c r="L196" s="677"/>
      <c r="M196" s="677"/>
      <c r="N196" s="9"/>
      <c r="O196" s="9"/>
      <c r="P196" s="9"/>
      <c r="Q196" s="677"/>
      <c r="R196" s="677"/>
      <c r="S196" s="9"/>
      <c r="T196" s="9"/>
      <c r="U196" s="9"/>
      <c r="V196" s="9"/>
      <c r="W196" s="9"/>
      <c r="X196" s="677"/>
      <c r="Y196" s="9"/>
      <c r="Z196" s="9"/>
      <c r="AA196" s="9"/>
      <c r="AB196" s="9"/>
      <c r="AC196" s="9"/>
      <c r="AD196" s="677"/>
      <c r="AE196" s="9"/>
      <c r="AF196" s="9"/>
      <c r="AG196" s="9"/>
      <c r="AH196" s="9"/>
      <c r="AI196" s="9"/>
      <c r="AJ196" s="9"/>
      <c r="AK196" s="9"/>
      <c r="AL196" s="9"/>
      <c r="AM196" s="9"/>
      <c r="AN196" s="9"/>
      <c r="AO196" s="9"/>
      <c r="AP196" s="9"/>
      <c r="AQ196" s="677"/>
      <c r="AR196" s="9"/>
      <c r="AS196" s="677"/>
      <c r="AT196" s="676"/>
      <c r="AU196" s="678"/>
      <c r="AV196" s="678"/>
      <c r="AW196" s="676"/>
      <c r="AX196" s="676"/>
      <c r="AY196" s="676"/>
      <c r="AZ196" s="678"/>
      <c r="BA196" s="678"/>
      <c r="BB196" s="678"/>
      <c r="BC196" s="676"/>
      <c r="BD196" s="676"/>
      <c r="BE196" s="676"/>
    </row>
    <row r="197">
      <c r="A197" s="2144" t="s">
        <v>476</v>
      </c>
      <c r="B197" s="2144"/>
      <c r="C197" s="2115"/>
      <c r="D197" s="1320"/>
      <c r="E197" s="1320"/>
      <c r="F197" s="2116" t="s">
        <v>3551</v>
      </c>
      <c r="G197" s="677"/>
      <c r="H197" s="677" t="s">
        <v>3552</v>
      </c>
      <c r="I197" s="677" t="s">
        <v>3552</v>
      </c>
      <c r="J197" s="9"/>
      <c r="K197" s="9"/>
      <c r="L197" s="677" t="s">
        <v>3552</v>
      </c>
      <c r="M197" s="677" t="s">
        <v>3552</v>
      </c>
      <c r="N197" s="677" t="s">
        <v>3552</v>
      </c>
      <c r="O197" s="9"/>
      <c r="P197" s="9"/>
      <c r="Q197" s="9"/>
      <c r="R197" s="677" t="s">
        <v>3551</v>
      </c>
      <c r="S197" s="9"/>
      <c r="T197" s="9"/>
      <c r="U197" s="9"/>
      <c r="V197" s="9"/>
      <c r="W197" s="9"/>
      <c r="X197" s="677" t="s">
        <v>3552</v>
      </c>
      <c r="Y197" s="9"/>
      <c r="Z197" s="9"/>
      <c r="AA197" s="9"/>
      <c r="AB197" s="9"/>
      <c r="AC197" s="9"/>
      <c r="AD197" s="677" t="s">
        <v>3551</v>
      </c>
      <c r="AE197" s="9"/>
      <c r="AF197" s="9"/>
      <c r="AG197" s="9"/>
      <c r="AH197" s="9"/>
      <c r="AI197" s="9"/>
      <c r="AJ197" s="9"/>
      <c r="AK197" s="677" t="s">
        <v>3550</v>
      </c>
      <c r="AL197" s="9"/>
      <c r="AM197" s="9"/>
      <c r="AN197" s="9"/>
      <c r="AO197" s="9"/>
      <c r="AP197" s="9"/>
      <c r="AQ197" s="677" t="s">
        <v>3551</v>
      </c>
      <c r="AR197" s="9"/>
      <c r="AS197" s="677" t="s">
        <v>3552</v>
      </c>
      <c r="AT197" s="676"/>
      <c r="AU197" s="678" t="s">
        <v>3552</v>
      </c>
      <c r="AV197" s="678" t="s">
        <v>3552</v>
      </c>
      <c r="AW197" s="676"/>
      <c r="AX197" s="676"/>
      <c r="AY197" s="676"/>
      <c r="AZ197" s="678" t="s">
        <v>3551</v>
      </c>
      <c r="BA197" s="678" t="s">
        <v>3552</v>
      </c>
      <c r="BB197" s="676"/>
      <c r="BC197" s="676"/>
      <c r="BD197" s="676"/>
      <c r="BE197" s="676"/>
    </row>
    <row r="198">
      <c r="A198" s="2144"/>
      <c r="B198" s="2144"/>
      <c r="C198" s="2115"/>
      <c r="D198" s="1320"/>
      <c r="E198" s="1320"/>
      <c r="F198" s="2116"/>
      <c r="G198" s="677"/>
      <c r="H198" s="677"/>
      <c r="I198" s="677"/>
      <c r="J198" s="9"/>
      <c r="K198" s="9"/>
      <c r="L198" s="677"/>
      <c r="M198" s="677"/>
      <c r="N198" s="677"/>
      <c r="O198" s="9"/>
      <c r="P198" s="9"/>
      <c r="Q198" s="9"/>
      <c r="R198" s="677"/>
      <c r="S198" s="9"/>
      <c r="T198" s="9"/>
      <c r="U198" s="9"/>
      <c r="V198" s="9"/>
      <c r="W198" s="9"/>
      <c r="X198" s="677"/>
      <c r="Y198" s="9"/>
      <c r="Z198" s="9"/>
      <c r="AA198" s="9"/>
      <c r="AB198" s="9"/>
      <c r="AC198" s="9"/>
      <c r="AD198" s="677"/>
      <c r="AE198" s="9"/>
      <c r="AF198" s="9"/>
      <c r="AG198" s="9"/>
      <c r="AH198" s="9"/>
      <c r="AI198" s="9"/>
      <c r="AJ198" s="9"/>
      <c r="AK198" s="677"/>
      <c r="AL198" s="9"/>
      <c r="AM198" s="9"/>
      <c r="AN198" s="9"/>
      <c r="AO198" s="9"/>
      <c r="AP198" s="9"/>
      <c r="AQ198" s="677"/>
      <c r="AR198" s="9"/>
      <c r="AS198" s="677"/>
      <c r="AT198" s="676"/>
      <c r="AU198" s="678"/>
      <c r="AV198" s="678"/>
      <c r="AW198" s="676"/>
      <c r="AX198" s="676"/>
      <c r="AY198" s="676"/>
      <c r="AZ198" s="678"/>
      <c r="BA198" s="678"/>
      <c r="BB198" s="676"/>
      <c r="BC198" s="676"/>
      <c r="BD198" s="676"/>
      <c r="BE198" s="676"/>
    </row>
    <row r="199">
      <c r="A199" s="2146" t="s">
        <v>477</v>
      </c>
      <c r="B199" s="2146"/>
      <c r="C199" s="2111"/>
      <c r="D199" s="2112"/>
      <c r="E199" s="2112"/>
      <c r="F199" s="2112"/>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667"/>
      <c r="AU199" s="667"/>
      <c r="AV199" s="667"/>
      <c r="AW199" s="667"/>
      <c r="AX199" s="667"/>
      <c r="AY199" s="667"/>
      <c r="AZ199" s="667"/>
      <c r="BA199" s="667"/>
      <c r="BB199" s="667"/>
      <c r="BC199" s="667"/>
      <c r="BD199" s="667"/>
      <c r="BE199" s="667"/>
    </row>
    <row r="200">
      <c r="A200" s="2144" t="s">
        <v>478</v>
      </c>
      <c r="B200" s="2144"/>
      <c r="C200" s="2118"/>
      <c r="D200" s="2116"/>
      <c r="E200" s="2116"/>
      <c r="F200" s="2116" t="s">
        <v>3553</v>
      </c>
      <c r="G200" s="677"/>
      <c r="H200" s="677" t="s">
        <v>3553</v>
      </c>
      <c r="I200" s="677" t="s">
        <v>3553</v>
      </c>
      <c r="J200" s="677"/>
      <c r="K200" s="677"/>
      <c r="L200" s="677" t="s">
        <v>3552</v>
      </c>
      <c r="M200" s="677" t="s">
        <v>3552</v>
      </c>
      <c r="N200" s="677"/>
      <c r="O200" s="677" t="s">
        <v>3552</v>
      </c>
      <c r="P200" s="677"/>
      <c r="Q200" s="677"/>
      <c r="R200" s="677" t="s">
        <v>3552</v>
      </c>
      <c r="S200" s="677"/>
      <c r="T200" s="677" t="s">
        <v>3552</v>
      </c>
      <c r="U200" s="677"/>
      <c r="V200" s="677"/>
      <c r="W200" s="677"/>
      <c r="X200" s="677"/>
      <c r="Y200" s="677"/>
      <c r="Z200" s="677"/>
      <c r="AA200" s="677"/>
      <c r="AB200" s="677"/>
      <c r="AC200" s="677"/>
      <c r="AD200" s="677" t="s">
        <v>3550</v>
      </c>
      <c r="AE200" s="677"/>
      <c r="AF200" s="677"/>
      <c r="AG200" s="677" t="s">
        <v>3552</v>
      </c>
      <c r="AH200" s="677"/>
      <c r="AI200" s="677"/>
      <c r="AJ200" s="677" t="s">
        <v>3551</v>
      </c>
      <c r="AK200" s="677"/>
      <c r="AL200" s="677"/>
      <c r="AM200" s="677"/>
      <c r="AN200" s="677" t="s">
        <v>3552</v>
      </c>
      <c r="AO200" s="677"/>
      <c r="AP200" s="677"/>
      <c r="AQ200" s="677" t="s">
        <v>3552</v>
      </c>
      <c r="AR200" s="677" t="s">
        <v>3551</v>
      </c>
      <c r="AS200" s="677" t="s">
        <v>3551</v>
      </c>
      <c r="AT200" s="678"/>
      <c r="AU200" s="678" t="s">
        <v>3552</v>
      </c>
      <c r="AV200" s="678"/>
      <c r="AW200" s="678"/>
      <c r="AX200" s="678" t="s">
        <v>3552</v>
      </c>
      <c r="AY200" s="678" t="s">
        <v>3551</v>
      </c>
      <c r="AZ200" s="678" t="s">
        <v>3551</v>
      </c>
      <c r="BA200" s="678"/>
      <c r="BB200" s="678"/>
      <c r="BC200" s="678"/>
      <c r="BD200" s="678"/>
      <c r="BE200" s="678"/>
    </row>
    <row r="201">
      <c r="A201" s="2144"/>
      <c r="B201" s="2144"/>
      <c r="C201" s="2118"/>
      <c r="D201" s="2116"/>
      <c r="E201" s="2116"/>
      <c r="F201" s="2116"/>
      <c r="G201" s="677"/>
      <c r="H201" s="677"/>
      <c r="I201" s="677"/>
      <c r="J201" s="677"/>
      <c r="K201" s="677"/>
      <c r="L201" s="677"/>
      <c r="M201" s="677"/>
      <c r="N201" s="677"/>
      <c r="O201" s="677"/>
      <c r="P201" s="677"/>
      <c r="Q201" s="677"/>
      <c r="R201" s="677"/>
      <c r="S201" s="677"/>
      <c r="T201" s="677"/>
      <c r="U201" s="677"/>
      <c r="V201" s="677"/>
      <c r="W201" s="677"/>
      <c r="X201" s="677"/>
      <c r="Y201" s="677"/>
      <c r="Z201" s="677"/>
      <c r="AA201" s="677"/>
      <c r="AB201" s="677"/>
      <c r="AC201" s="677"/>
      <c r="AD201" s="677"/>
      <c r="AE201" s="677"/>
      <c r="AF201" s="677"/>
      <c r="AG201" s="677"/>
      <c r="AH201" s="677"/>
      <c r="AI201" s="677"/>
      <c r="AJ201" s="677"/>
      <c r="AK201" s="677"/>
      <c r="AL201" s="677"/>
      <c r="AM201" s="677"/>
      <c r="AN201" s="677"/>
      <c r="AO201" s="677"/>
      <c r="AP201" s="677"/>
      <c r="AQ201" s="677"/>
      <c r="AR201" s="677"/>
      <c r="AS201" s="677"/>
      <c r="AT201" s="678"/>
      <c r="AU201" s="678"/>
      <c r="AV201" s="678"/>
      <c r="AW201" s="678"/>
      <c r="AX201" s="678"/>
      <c r="AY201" s="678"/>
      <c r="AZ201" s="678"/>
      <c r="BA201" s="678"/>
      <c r="BB201" s="678"/>
      <c r="BC201" s="678"/>
      <c r="BD201" s="678"/>
      <c r="BE201" s="678"/>
    </row>
    <row r="202">
      <c r="A202" s="2146" t="s">
        <v>482</v>
      </c>
      <c r="B202" s="2146"/>
      <c r="C202" s="2111"/>
      <c r="D202" s="2112"/>
      <c r="E202" s="2112"/>
      <c r="F202" s="2112"/>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667"/>
      <c r="AU202" s="667"/>
      <c r="AV202" s="667"/>
      <c r="AW202" s="667"/>
      <c r="AX202" s="667"/>
      <c r="AY202" s="667"/>
      <c r="AZ202" s="667"/>
      <c r="BA202" s="667"/>
      <c r="BB202" s="667"/>
      <c r="BC202" s="667"/>
      <c r="BD202" s="667"/>
      <c r="BE202" s="667"/>
    </row>
    <row r="203">
      <c r="A203" s="2144" t="s">
        <v>483</v>
      </c>
      <c r="B203" s="2144"/>
      <c r="C203" s="2115"/>
      <c r="D203" s="2116"/>
      <c r="E203" s="1320"/>
      <c r="F203" s="2116" t="s">
        <v>3551</v>
      </c>
      <c r="G203" s="677"/>
      <c r="H203" s="677" t="s">
        <v>3551</v>
      </c>
      <c r="I203" s="9"/>
      <c r="J203" s="677" t="s">
        <v>3551</v>
      </c>
      <c r="K203" s="9"/>
      <c r="L203" s="677" t="s">
        <v>3551</v>
      </c>
      <c r="M203" s="677" t="s">
        <v>3551</v>
      </c>
      <c r="N203" s="9"/>
      <c r="O203" s="677" t="s">
        <v>3551</v>
      </c>
      <c r="P203" s="9"/>
      <c r="Q203" s="9"/>
      <c r="R203" s="677" t="s">
        <v>3551</v>
      </c>
      <c r="S203" s="9"/>
      <c r="T203" s="9"/>
      <c r="U203" s="9"/>
      <c r="V203" s="9"/>
      <c r="W203" s="9"/>
      <c r="X203" s="677" t="s">
        <v>3551</v>
      </c>
      <c r="Y203" s="9"/>
      <c r="Z203" s="9"/>
      <c r="AA203" s="677" t="s">
        <v>3551</v>
      </c>
      <c r="AB203" s="9"/>
      <c r="AC203" s="9"/>
      <c r="AD203" s="677" t="s">
        <v>3552</v>
      </c>
      <c r="AE203" s="9"/>
      <c r="AF203" s="9"/>
      <c r="AG203" s="9"/>
      <c r="AH203" s="9"/>
      <c r="AI203" s="9"/>
      <c r="AJ203" s="9"/>
      <c r="AK203" s="9"/>
      <c r="AL203" s="9"/>
      <c r="AM203" s="9"/>
      <c r="AN203" s="9"/>
      <c r="AO203" s="677"/>
      <c r="AP203" s="9"/>
      <c r="AQ203" s="677" t="s">
        <v>3552</v>
      </c>
      <c r="AR203" s="9"/>
      <c r="AS203" s="677" t="s">
        <v>3551</v>
      </c>
      <c r="AT203" s="676"/>
      <c r="AU203" s="678" t="s">
        <v>3551</v>
      </c>
      <c r="AV203" s="676"/>
      <c r="AW203" s="676"/>
      <c r="AX203" s="676"/>
      <c r="AY203" s="676"/>
      <c r="AZ203" s="678" t="s">
        <v>3551</v>
      </c>
      <c r="BA203" s="676"/>
      <c r="BB203" s="676"/>
      <c r="BC203" s="676"/>
      <c r="BD203" s="676"/>
      <c r="BE203" s="676"/>
    </row>
    <row r="204">
      <c r="A204" s="2144"/>
      <c r="B204" s="2144"/>
      <c r="C204" s="2115"/>
      <c r="D204" s="2116"/>
      <c r="E204" s="1320"/>
      <c r="F204" s="2116"/>
      <c r="G204" s="677"/>
      <c r="H204" s="677"/>
      <c r="I204" s="9"/>
      <c r="J204" s="677"/>
      <c r="K204" s="9"/>
      <c r="L204" s="677"/>
      <c r="M204" s="677"/>
      <c r="N204" s="9"/>
      <c r="O204" s="677"/>
      <c r="P204" s="9"/>
      <c r="Q204" s="9"/>
      <c r="R204" s="677"/>
      <c r="S204" s="9"/>
      <c r="T204" s="9"/>
      <c r="U204" s="9"/>
      <c r="V204" s="9"/>
      <c r="W204" s="9"/>
      <c r="X204" s="677"/>
      <c r="Y204" s="9"/>
      <c r="Z204" s="9"/>
      <c r="AA204" s="677"/>
      <c r="AB204" s="9"/>
      <c r="AC204" s="9"/>
      <c r="AD204" s="677"/>
      <c r="AE204" s="9"/>
      <c r="AF204" s="9"/>
      <c r="AG204" s="9"/>
      <c r="AH204" s="9"/>
      <c r="AI204" s="9"/>
      <c r="AJ204" s="9"/>
      <c r="AK204" s="9"/>
      <c r="AL204" s="9"/>
      <c r="AM204" s="9"/>
      <c r="AN204" s="9"/>
      <c r="AO204" s="677"/>
      <c r="AP204" s="9"/>
      <c r="AQ204" s="677"/>
      <c r="AR204" s="9"/>
      <c r="AS204" s="677"/>
      <c r="AT204" s="676"/>
      <c r="AU204" s="678"/>
      <c r="AV204" s="676"/>
      <c r="AW204" s="676"/>
      <c r="AX204" s="676"/>
      <c r="AY204" s="676"/>
      <c r="AZ204" s="678"/>
      <c r="BA204" s="676"/>
      <c r="BB204" s="676"/>
      <c r="BC204" s="676"/>
      <c r="BD204" s="676"/>
      <c r="BE204" s="676"/>
    </row>
    <row r="205">
      <c r="A205" s="2144" t="s">
        <v>3651</v>
      </c>
      <c r="B205" s="2144"/>
      <c r="C205" s="2118"/>
      <c r="D205" s="2116" t="s">
        <v>3553</v>
      </c>
      <c r="E205" s="2116" t="s">
        <v>3553</v>
      </c>
      <c r="F205" s="2116" t="s">
        <v>3553</v>
      </c>
      <c r="G205" s="677"/>
      <c r="H205" s="677" t="s">
        <v>3553</v>
      </c>
      <c r="I205" s="677" t="s">
        <v>3553</v>
      </c>
      <c r="J205" s="677" t="s">
        <v>3552</v>
      </c>
      <c r="K205" s="677" t="s">
        <v>3553</v>
      </c>
      <c r="L205" s="677" t="s">
        <v>3553</v>
      </c>
      <c r="M205" s="677" t="s">
        <v>3553</v>
      </c>
      <c r="N205" s="677" t="s">
        <v>3553</v>
      </c>
      <c r="O205" s="677" t="s">
        <v>3552</v>
      </c>
      <c r="P205" s="677" t="s">
        <v>3553</v>
      </c>
      <c r="Q205" s="677" t="s">
        <v>3552</v>
      </c>
      <c r="R205" s="677" t="s">
        <v>3553</v>
      </c>
      <c r="S205" s="677" t="s">
        <v>3552</v>
      </c>
      <c r="T205" s="677" t="s">
        <v>3553</v>
      </c>
      <c r="U205" s="677" t="s">
        <v>3553</v>
      </c>
      <c r="V205" s="9"/>
      <c r="W205" s="9"/>
      <c r="X205" s="677" t="s">
        <v>3553</v>
      </c>
      <c r="Y205" s="9"/>
      <c r="Z205" s="9"/>
      <c r="AA205" s="677" t="s">
        <v>3553</v>
      </c>
      <c r="AB205" s="9"/>
      <c r="AC205" s="677" t="s">
        <v>3553</v>
      </c>
      <c r="AD205" s="677" t="s">
        <v>3552</v>
      </c>
      <c r="AE205" s="677" t="s">
        <v>3552</v>
      </c>
      <c r="AF205" s="9"/>
      <c r="AG205" s="677" t="s">
        <v>3552</v>
      </c>
      <c r="AH205" s="9"/>
      <c r="AI205" s="677" t="s">
        <v>3553</v>
      </c>
      <c r="AJ205" s="677" t="s">
        <v>3552</v>
      </c>
      <c r="AK205" s="9"/>
      <c r="AL205" s="9"/>
      <c r="AM205" s="677" t="s">
        <v>3553</v>
      </c>
      <c r="AN205" s="9"/>
      <c r="AO205" s="677" t="s">
        <v>3553</v>
      </c>
      <c r="AP205" s="677" t="s">
        <v>3552</v>
      </c>
      <c r="AQ205" s="677" t="s">
        <v>3553</v>
      </c>
      <c r="AR205" s="677" t="s">
        <v>3552</v>
      </c>
      <c r="AS205" s="677" t="s">
        <v>3553</v>
      </c>
      <c r="AT205" s="676"/>
      <c r="AU205" s="678" t="s">
        <v>3553</v>
      </c>
      <c r="AV205" s="678" t="s">
        <v>3553</v>
      </c>
      <c r="AW205" s="676"/>
      <c r="AX205" s="676"/>
      <c r="AY205" s="676"/>
      <c r="AZ205" s="678" t="s">
        <v>3553</v>
      </c>
      <c r="BA205" s="678" t="s">
        <v>3552</v>
      </c>
      <c r="BB205" s="678" t="s">
        <v>3553</v>
      </c>
      <c r="BC205" s="676"/>
      <c r="BD205" s="676"/>
      <c r="BE205" s="676"/>
    </row>
    <row r="206">
      <c r="A206" s="2144"/>
      <c r="B206" s="2144"/>
      <c r="C206" s="2118"/>
      <c r="D206" s="2116"/>
      <c r="E206" s="2116"/>
      <c r="F206" s="2116"/>
      <c r="G206" s="677"/>
      <c r="H206" s="677"/>
      <c r="I206" s="677"/>
      <c r="J206" s="677"/>
      <c r="K206" s="677"/>
      <c r="L206" s="677"/>
      <c r="M206" s="677"/>
      <c r="N206" s="677"/>
      <c r="O206" s="677"/>
      <c r="P206" s="677"/>
      <c r="Q206" s="677"/>
      <c r="R206" s="677"/>
      <c r="S206" s="677"/>
      <c r="T206" s="677"/>
      <c r="U206" s="677"/>
      <c r="V206" s="9"/>
      <c r="W206" s="9"/>
      <c r="X206" s="677"/>
      <c r="Y206" s="9"/>
      <c r="Z206" s="9"/>
      <c r="AA206" s="677"/>
      <c r="AB206" s="9"/>
      <c r="AC206" s="677"/>
      <c r="AD206" s="677"/>
      <c r="AE206" s="677"/>
      <c r="AF206" s="9"/>
      <c r="AG206" s="677"/>
      <c r="AH206" s="9"/>
      <c r="AI206" s="677"/>
      <c r="AJ206" s="677"/>
      <c r="AK206" s="9"/>
      <c r="AL206" s="9"/>
      <c r="AM206" s="677"/>
      <c r="AN206" s="9"/>
      <c r="AO206" s="677"/>
      <c r="AP206" s="677"/>
      <c r="AQ206" s="677"/>
      <c r="AR206" s="677"/>
      <c r="AS206" s="677"/>
      <c r="AT206" s="676"/>
      <c r="AU206" s="678"/>
      <c r="AV206" s="678"/>
      <c r="AW206" s="676"/>
      <c r="AX206" s="676"/>
      <c r="AY206" s="676"/>
      <c r="AZ206" s="678"/>
      <c r="BA206" s="678"/>
      <c r="BB206" s="678"/>
      <c r="BC206" s="676"/>
      <c r="BD206" s="676"/>
      <c r="BE206" s="676"/>
    </row>
    <row r="207">
      <c r="A207" s="2146" t="s">
        <v>487</v>
      </c>
      <c r="B207" s="2146"/>
      <c r="C207" s="2111"/>
      <c r="D207" s="2112"/>
      <c r="E207" s="2112"/>
      <c r="F207" s="2112"/>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667"/>
      <c r="AU207" s="667"/>
      <c r="AV207" s="667"/>
      <c r="AW207" s="667"/>
      <c r="AX207" s="667"/>
      <c r="AY207" s="667"/>
      <c r="AZ207" s="667"/>
      <c r="BA207" s="667"/>
      <c r="BB207" s="667"/>
      <c r="BC207" s="667"/>
      <c r="BD207" s="667"/>
      <c r="BE207" s="667"/>
    </row>
    <row r="208">
      <c r="A208" s="2144" t="s">
        <v>488</v>
      </c>
      <c r="B208" s="2144"/>
      <c r="C208" s="2115"/>
      <c r="D208" s="1320"/>
      <c r="E208" s="1320"/>
      <c r="F208" s="2116" t="s">
        <v>3551</v>
      </c>
      <c r="G208" s="677"/>
      <c r="H208" s="677" t="s">
        <v>3551</v>
      </c>
      <c r="I208" s="677" t="s">
        <v>3551</v>
      </c>
      <c r="J208" s="677" t="s">
        <v>3551</v>
      </c>
      <c r="K208" s="9"/>
      <c r="L208" s="677" t="s">
        <v>3551</v>
      </c>
      <c r="M208" s="677" t="s">
        <v>3551</v>
      </c>
      <c r="N208" s="9"/>
      <c r="O208" s="9"/>
      <c r="P208" s="9"/>
      <c r="Q208" s="9"/>
      <c r="R208" s="677" t="s">
        <v>3551</v>
      </c>
      <c r="S208" s="9"/>
      <c r="T208" s="9"/>
      <c r="U208" s="9"/>
      <c r="V208" s="9"/>
      <c r="W208" s="9"/>
      <c r="X208" s="9"/>
      <c r="Y208" s="9"/>
      <c r="Z208" s="9"/>
      <c r="AA208" s="677" t="s">
        <v>3551</v>
      </c>
      <c r="AB208" s="9"/>
      <c r="AC208" s="9"/>
      <c r="AD208" s="677" t="s">
        <v>3550</v>
      </c>
      <c r="AE208" s="9"/>
      <c r="AF208" s="9"/>
      <c r="AG208" s="9"/>
      <c r="AH208" s="9"/>
      <c r="AI208" s="9"/>
      <c r="AJ208" s="9"/>
      <c r="AK208" s="9"/>
      <c r="AL208" s="9"/>
      <c r="AM208" s="9"/>
      <c r="AN208" s="9"/>
      <c r="AO208" s="9"/>
      <c r="AP208" s="9"/>
      <c r="AQ208" s="9"/>
      <c r="AR208" s="9"/>
      <c r="AS208" s="9"/>
      <c r="AT208" s="676"/>
      <c r="AU208" s="676"/>
      <c r="AV208" s="676"/>
      <c r="AW208" s="676"/>
      <c r="AX208" s="676"/>
      <c r="AY208" s="676"/>
      <c r="AZ208" s="676"/>
      <c r="BA208" s="676"/>
      <c r="BB208" s="676"/>
      <c r="BC208" s="676"/>
      <c r="BD208" s="676"/>
      <c r="BE208" s="676"/>
    </row>
    <row r="209">
      <c r="A209" s="2144"/>
      <c r="B209" s="2144"/>
      <c r="C209" s="2115"/>
      <c r="D209" s="1320"/>
      <c r="E209" s="1320"/>
      <c r="F209" s="2116"/>
      <c r="G209" s="677"/>
      <c r="H209" s="677"/>
      <c r="I209" s="677"/>
      <c r="J209" s="677"/>
      <c r="K209" s="9"/>
      <c r="L209" s="677"/>
      <c r="M209" s="677"/>
      <c r="N209" s="9"/>
      <c r="O209" s="9"/>
      <c r="P209" s="9"/>
      <c r="Q209" s="9"/>
      <c r="R209" s="677"/>
      <c r="S209" s="9"/>
      <c r="T209" s="9"/>
      <c r="U209" s="9"/>
      <c r="V209" s="9"/>
      <c r="W209" s="9"/>
      <c r="X209" s="9"/>
      <c r="Y209" s="9"/>
      <c r="Z209" s="9"/>
      <c r="AA209" s="677"/>
      <c r="AB209" s="9"/>
      <c r="AC209" s="9"/>
      <c r="AD209" s="677"/>
      <c r="AE209" s="9"/>
      <c r="AF209" s="9"/>
      <c r="AG209" s="9"/>
      <c r="AH209" s="9"/>
      <c r="AI209" s="9"/>
      <c r="AJ209" s="9"/>
      <c r="AK209" s="9"/>
      <c r="AL209" s="9"/>
      <c r="AM209" s="9"/>
      <c r="AN209" s="9"/>
      <c r="AO209" s="9"/>
      <c r="AP209" s="9"/>
      <c r="AQ209" s="9"/>
      <c r="AR209" s="9"/>
      <c r="AS209" s="9"/>
      <c r="AT209" s="676"/>
      <c r="AU209" s="676"/>
      <c r="AV209" s="676"/>
      <c r="AW209" s="676"/>
      <c r="AX209" s="676"/>
      <c r="AY209" s="676"/>
      <c r="AZ209" s="676"/>
      <c r="BA209" s="676"/>
      <c r="BB209" s="676"/>
      <c r="BC209" s="676"/>
      <c r="BD209" s="676"/>
      <c r="BE209" s="676"/>
    </row>
    <row r="210">
      <c r="A210" s="2148" t="s">
        <v>3652</v>
      </c>
      <c r="B210" s="2148"/>
      <c r="C210" s="2149"/>
      <c r="D210" s="2149"/>
      <c r="E210" s="2149"/>
      <c r="F210" s="2149"/>
      <c r="G210" s="717"/>
      <c r="H210" s="717"/>
      <c r="I210" s="718"/>
      <c r="J210" s="719" t="s">
        <v>3653</v>
      </c>
      <c r="K210" s="717" t="s">
        <v>7655</v>
      </c>
      <c r="P210" s="720"/>
      <c r="Q210" s="721"/>
      <c r="R210" s="721"/>
      <c r="S210" s="721"/>
      <c r="T210" s="721"/>
      <c r="U210" s="721"/>
      <c r="V210" s="721"/>
      <c r="W210" s="721"/>
      <c r="X210" s="721"/>
      <c r="Y210" s="721"/>
      <c r="Z210" s="721"/>
      <c r="AA210" s="722" t="s">
        <v>3655</v>
      </c>
      <c r="AB210" s="721"/>
      <c r="AC210" s="721"/>
      <c r="AD210" s="721"/>
      <c r="AE210" s="721"/>
      <c r="AF210" s="721"/>
      <c r="AG210" s="721"/>
      <c r="AH210" s="721"/>
      <c r="AI210" s="721"/>
      <c r="AJ210" s="721"/>
      <c r="AK210" s="721"/>
      <c r="AL210" s="721"/>
      <c r="AM210" s="721"/>
      <c r="AN210" s="721"/>
      <c r="AO210" s="722" t="s">
        <v>3656</v>
      </c>
      <c r="AP210" s="723"/>
      <c r="AQ210" s="723"/>
      <c r="AR210" s="723"/>
      <c r="AS210" s="723"/>
      <c r="AT210" s="723"/>
      <c r="AU210" s="723"/>
      <c r="AV210" s="723"/>
      <c r="AW210" s="723"/>
      <c r="AX210" s="724" t="s">
        <v>7656</v>
      </c>
      <c r="AY210" s="724" t="s">
        <v>3658</v>
      </c>
      <c r="AZ210" s="723"/>
      <c r="BA210" s="723"/>
      <c r="BB210" s="723"/>
      <c r="BC210" s="723"/>
      <c r="BD210" s="723"/>
      <c r="BE210" s="723"/>
      <c r="BF210" s="723"/>
      <c r="BG210" s="723"/>
      <c r="BH210" s="723"/>
      <c r="BI210" s="723"/>
      <c r="BJ210" s="723"/>
      <c r="BK210" s="723"/>
      <c r="BL210" s="723"/>
      <c r="BM210" s="723"/>
      <c r="BN210" s="723"/>
      <c r="BO210" s="723"/>
      <c r="BP210" s="723"/>
      <c r="BQ210" s="723"/>
      <c r="BR210" s="723"/>
      <c r="BS210" s="723"/>
    </row>
    <row r="211">
      <c r="C211" s="727"/>
      <c r="D211" s="727"/>
      <c r="E211" s="727"/>
      <c r="F211" s="727"/>
      <c r="G211" s="727"/>
      <c r="H211" s="727"/>
      <c r="I211" s="727"/>
      <c r="J211" s="727"/>
      <c r="K211" s="727"/>
      <c r="L211" s="727"/>
      <c r="M211" s="727"/>
      <c r="N211" s="727"/>
      <c r="O211" s="727"/>
      <c r="P211" s="727"/>
      <c r="Q211" s="676"/>
      <c r="R211" s="676"/>
      <c r="S211" s="676"/>
      <c r="T211" s="676"/>
      <c r="U211" s="676"/>
      <c r="V211" s="676"/>
      <c r="W211" s="676"/>
      <c r="X211" s="676"/>
      <c r="Y211" s="676"/>
      <c r="Z211" s="676"/>
      <c r="AA211" s="676"/>
      <c r="AB211" s="676"/>
      <c r="AC211" s="676"/>
      <c r="AD211" s="676"/>
      <c r="AE211" s="676"/>
      <c r="AF211" s="676"/>
      <c r="AG211" s="676"/>
      <c r="AH211" s="676"/>
      <c r="AI211" s="676"/>
      <c r="AJ211" s="676"/>
      <c r="AK211" s="676"/>
      <c r="AL211" s="676"/>
      <c r="AM211" s="676"/>
      <c r="AN211" s="676"/>
      <c r="AO211" s="676"/>
      <c r="AP211" s="728"/>
      <c r="AQ211" s="728"/>
      <c r="AR211" s="728"/>
      <c r="AS211" s="728"/>
      <c r="AT211" s="728"/>
      <c r="AU211" s="728"/>
      <c r="AV211" s="728"/>
      <c r="AW211" s="728"/>
      <c r="AX211" s="728"/>
      <c r="AY211" s="728"/>
      <c r="AZ211" s="728"/>
      <c r="BA211" s="728"/>
      <c r="BB211" s="728"/>
      <c r="BC211" s="728"/>
      <c r="BD211" s="728"/>
      <c r="BE211" s="728"/>
      <c r="BF211" s="728"/>
      <c r="BG211" s="728"/>
      <c r="BH211" s="728"/>
      <c r="BI211" s="728"/>
      <c r="BJ211" s="728"/>
      <c r="BK211" s="728"/>
      <c r="BL211" s="728"/>
      <c r="BM211" s="728"/>
      <c r="BN211" s="728"/>
      <c r="BO211" s="728"/>
      <c r="BP211" s="728"/>
      <c r="BQ211" s="728"/>
      <c r="BR211" s="728"/>
      <c r="BS211" s="728"/>
    </row>
    <row r="212">
      <c r="A212" s="729" t="s">
        <v>3664</v>
      </c>
      <c r="B212" s="729"/>
      <c r="C212" s="727"/>
      <c r="D212" s="727"/>
      <c r="E212" s="727"/>
      <c r="F212" s="727"/>
      <c r="G212" s="727"/>
      <c r="H212" s="727"/>
      <c r="I212" s="727"/>
      <c r="J212" s="727"/>
      <c r="K212" s="727"/>
      <c r="L212" s="727"/>
      <c r="M212" s="727"/>
      <c r="N212" s="727"/>
      <c r="O212" s="727"/>
      <c r="P212" s="727"/>
      <c r="Q212" s="676"/>
      <c r="R212" s="676"/>
      <c r="S212" s="676"/>
      <c r="T212" s="676"/>
      <c r="U212" s="676"/>
      <c r="V212" s="676"/>
      <c r="W212" s="676"/>
      <c r="X212" s="676"/>
      <c r="Y212" s="676"/>
      <c r="Z212" s="676"/>
      <c r="AA212" s="676"/>
      <c r="AB212" s="676"/>
      <c r="AC212" s="676"/>
      <c r="AD212" s="676"/>
      <c r="AE212" s="676"/>
      <c r="AF212" s="676"/>
      <c r="AG212" s="676"/>
      <c r="AH212" s="676"/>
      <c r="AI212" s="676"/>
      <c r="AJ212" s="676"/>
      <c r="AK212" s="676"/>
      <c r="AL212" s="676"/>
      <c r="AM212" s="676"/>
      <c r="AN212" s="676"/>
      <c r="AO212" s="676"/>
      <c r="AP212" s="728"/>
      <c r="AQ212" s="728"/>
      <c r="AR212" s="728"/>
      <c r="AS212" s="728"/>
      <c r="AT212" s="728"/>
      <c r="AU212" s="728"/>
      <c r="AV212" s="728"/>
      <c r="AW212" s="728"/>
      <c r="AX212" s="728"/>
      <c r="AY212" s="728"/>
      <c r="AZ212" s="728"/>
      <c r="BA212" s="728"/>
      <c r="BB212" s="728"/>
      <c r="BC212" s="728"/>
      <c r="BD212" s="728"/>
      <c r="BE212" s="728"/>
      <c r="BF212" s="728"/>
      <c r="BG212" s="728"/>
      <c r="BH212" s="728"/>
      <c r="BI212" s="728"/>
      <c r="BJ212" s="728"/>
      <c r="BK212" s="728"/>
      <c r="BL212" s="728"/>
      <c r="BM212" s="728"/>
      <c r="BN212" s="728"/>
      <c r="BO212" s="728"/>
      <c r="BP212" s="728"/>
      <c r="BQ212" s="728"/>
      <c r="BR212" s="728"/>
      <c r="BS212" s="728"/>
    </row>
    <row r="213">
      <c r="A213" s="34" t="s">
        <v>3554</v>
      </c>
      <c r="B213" s="34"/>
      <c r="C213" s="727"/>
      <c r="D213" s="727"/>
      <c r="E213" s="727"/>
      <c r="F213" s="727"/>
      <c r="G213" s="727"/>
      <c r="H213" s="727"/>
      <c r="I213" s="727"/>
      <c r="J213" s="727"/>
      <c r="K213" s="727"/>
      <c r="L213" s="727"/>
      <c r="M213" s="727"/>
      <c r="N213" s="727"/>
      <c r="O213" s="727"/>
      <c r="P213" s="727"/>
      <c r="Q213" s="676"/>
      <c r="R213" s="676"/>
      <c r="S213" s="676"/>
      <c r="T213" s="676"/>
      <c r="U213" s="676"/>
      <c r="V213" s="676"/>
      <c r="W213" s="676"/>
      <c r="X213" s="676"/>
      <c r="Y213" s="676"/>
      <c r="Z213" s="676"/>
      <c r="AA213" s="676"/>
      <c r="AB213" s="676"/>
      <c r="AC213" s="676"/>
      <c r="AD213" s="676"/>
      <c r="AE213" s="676"/>
      <c r="AF213" s="676"/>
      <c r="AG213" s="676"/>
      <c r="AH213" s="676"/>
      <c r="AI213" s="676"/>
      <c r="AJ213" s="676"/>
      <c r="AK213" s="676"/>
      <c r="AL213" s="676"/>
      <c r="AM213" s="676"/>
      <c r="AN213" s="676"/>
      <c r="AO213" s="676"/>
      <c r="AP213" s="728"/>
      <c r="AQ213" s="728"/>
      <c r="AR213" s="728"/>
      <c r="AS213" s="728"/>
      <c r="AT213" s="728"/>
      <c r="AU213" s="728"/>
      <c r="AV213" s="728"/>
      <c r="AW213" s="728"/>
      <c r="AX213" s="728"/>
      <c r="AY213" s="728"/>
      <c r="AZ213" s="728"/>
      <c r="BA213" s="728"/>
      <c r="BB213" s="728"/>
      <c r="BC213" s="728"/>
      <c r="BD213" s="728"/>
      <c r="BE213" s="728"/>
      <c r="BF213" s="728"/>
      <c r="BG213" s="728"/>
      <c r="BH213" s="728"/>
      <c r="BI213" s="728"/>
      <c r="BJ213" s="728"/>
      <c r="BK213" s="728"/>
      <c r="BL213" s="728"/>
      <c r="BM213" s="728"/>
      <c r="BN213" s="728"/>
      <c r="BO213" s="728"/>
      <c r="BP213" s="728"/>
      <c r="BQ213" s="728"/>
      <c r="BR213" s="728"/>
      <c r="BS213" s="728"/>
    </row>
    <row r="214">
      <c r="A214" s="34" t="s">
        <v>3553</v>
      </c>
      <c r="B214" s="34"/>
      <c r="C214" s="727"/>
      <c r="D214" s="727"/>
      <c r="E214" s="727"/>
      <c r="F214" s="727"/>
      <c r="G214" s="727"/>
      <c r="H214" s="727"/>
      <c r="I214" s="727"/>
      <c r="J214" s="727"/>
      <c r="K214" s="727"/>
      <c r="L214" s="727"/>
      <c r="M214" s="727"/>
      <c r="N214" s="727"/>
      <c r="O214" s="727"/>
      <c r="P214" s="727"/>
      <c r="Q214" s="676"/>
      <c r="R214" s="676"/>
      <c r="S214" s="676"/>
      <c r="T214" s="676"/>
      <c r="U214" s="676"/>
      <c r="V214" s="676"/>
      <c r="W214" s="676"/>
      <c r="X214" s="676"/>
      <c r="Y214" s="676"/>
      <c r="Z214" s="676"/>
      <c r="AA214" s="676"/>
      <c r="AB214" s="676"/>
      <c r="AC214" s="676"/>
      <c r="AD214" s="676"/>
      <c r="AE214" s="676"/>
      <c r="AF214" s="676"/>
      <c r="AG214" s="676"/>
      <c r="AH214" s="676"/>
      <c r="AI214" s="676"/>
      <c r="AJ214" s="676"/>
      <c r="AK214" s="676"/>
      <c r="AL214" s="676"/>
      <c r="AM214" s="676"/>
      <c r="AN214" s="676"/>
      <c r="AO214" s="676"/>
      <c r="AP214" s="728"/>
      <c r="AQ214" s="728"/>
      <c r="AR214" s="728"/>
      <c r="AS214" s="728"/>
      <c r="AT214" s="728"/>
      <c r="AU214" s="728"/>
      <c r="AV214" s="728"/>
      <c r="AW214" s="728"/>
      <c r="AX214" s="728"/>
      <c r="AY214" s="728"/>
      <c r="AZ214" s="728"/>
      <c r="BA214" s="728"/>
      <c r="BB214" s="728"/>
      <c r="BC214" s="728"/>
      <c r="BD214" s="728"/>
      <c r="BE214" s="728"/>
      <c r="BF214" s="728"/>
      <c r="BG214" s="728"/>
      <c r="BH214" s="728"/>
      <c r="BI214" s="728"/>
      <c r="BJ214" s="728"/>
      <c r="BK214" s="728"/>
      <c r="BL214" s="728"/>
      <c r="BM214" s="728"/>
      <c r="BN214" s="728"/>
      <c r="BO214" s="728"/>
      <c r="BP214" s="728"/>
      <c r="BQ214" s="728"/>
      <c r="BR214" s="728"/>
      <c r="BS214" s="728"/>
    </row>
    <row r="215">
      <c r="A215" s="34" t="s">
        <v>3552</v>
      </c>
      <c r="B215" s="34"/>
      <c r="C215" s="727"/>
      <c r="D215" s="727"/>
      <c r="E215" s="727"/>
      <c r="F215" s="727"/>
      <c r="G215" s="727"/>
      <c r="H215" s="727"/>
      <c r="I215" s="727"/>
      <c r="J215" s="727"/>
      <c r="K215" s="727"/>
      <c r="L215" s="727"/>
      <c r="M215" s="727"/>
      <c r="N215" s="727"/>
      <c r="O215" s="727"/>
      <c r="P215" s="727"/>
      <c r="Q215" s="676"/>
      <c r="R215" s="676"/>
      <c r="S215" s="676"/>
      <c r="T215" s="676"/>
      <c r="U215" s="676"/>
      <c r="V215" s="676"/>
      <c r="W215" s="676"/>
      <c r="X215" s="676"/>
      <c r="Y215" s="676"/>
      <c r="Z215" s="676"/>
      <c r="AA215" s="676"/>
      <c r="AB215" s="676"/>
      <c r="AC215" s="676"/>
      <c r="AD215" s="676"/>
      <c r="AE215" s="676"/>
      <c r="AF215" s="676"/>
      <c r="AG215" s="676"/>
      <c r="AH215" s="676"/>
      <c r="AI215" s="676"/>
      <c r="AJ215" s="676"/>
      <c r="AK215" s="676"/>
      <c r="AL215" s="676"/>
      <c r="AM215" s="676"/>
      <c r="AN215" s="676"/>
      <c r="AO215" s="676"/>
      <c r="AP215" s="728"/>
      <c r="AQ215" s="728"/>
      <c r="AR215" s="728"/>
      <c r="AS215" s="728"/>
      <c r="AT215" s="728"/>
      <c r="AU215" s="728"/>
      <c r="AV215" s="728"/>
      <c r="AW215" s="728"/>
      <c r="AX215" s="728"/>
      <c r="AY215" s="728"/>
      <c r="AZ215" s="728"/>
      <c r="BA215" s="728"/>
      <c r="BB215" s="728"/>
      <c r="BC215" s="728"/>
      <c r="BD215" s="728"/>
      <c r="BE215" s="728"/>
      <c r="BF215" s="728"/>
      <c r="BG215" s="728"/>
      <c r="BH215" s="728"/>
      <c r="BI215" s="728"/>
      <c r="BJ215" s="728"/>
      <c r="BK215" s="728"/>
      <c r="BL215" s="728"/>
      <c r="BM215" s="728"/>
      <c r="BN215" s="728"/>
      <c r="BO215" s="728"/>
      <c r="BP215" s="728"/>
      <c r="BQ215" s="728"/>
      <c r="BR215" s="728"/>
      <c r="BS215" s="728"/>
    </row>
    <row r="216">
      <c r="A216" s="34" t="s">
        <v>3551</v>
      </c>
      <c r="B216" s="34"/>
      <c r="C216" s="727"/>
      <c r="D216" s="727"/>
      <c r="E216" s="727"/>
      <c r="F216" s="727"/>
      <c r="G216" s="727"/>
      <c r="H216" s="727"/>
      <c r="I216" s="727"/>
      <c r="J216" s="727"/>
      <c r="K216" s="727"/>
      <c r="L216" s="727"/>
      <c r="M216" s="727"/>
      <c r="N216" s="727"/>
      <c r="O216" s="727"/>
      <c r="P216" s="727"/>
      <c r="Q216" s="676"/>
      <c r="R216" s="676"/>
      <c r="S216" s="676"/>
      <c r="T216" s="676"/>
      <c r="U216" s="676"/>
      <c r="V216" s="676"/>
      <c r="W216" s="676"/>
      <c r="X216" s="676"/>
      <c r="Y216" s="676"/>
      <c r="Z216" s="676"/>
      <c r="AA216" s="676"/>
      <c r="AB216" s="676"/>
      <c r="AC216" s="676"/>
      <c r="AD216" s="676"/>
      <c r="AE216" s="676"/>
      <c r="AF216" s="676"/>
      <c r="AG216" s="676"/>
      <c r="AH216" s="676"/>
      <c r="AI216" s="676"/>
      <c r="AJ216" s="676"/>
      <c r="AK216" s="676"/>
      <c r="AL216" s="676"/>
      <c r="AM216" s="676"/>
      <c r="AN216" s="676"/>
      <c r="AO216" s="676"/>
      <c r="AP216" s="728"/>
      <c r="AQ216" s="728"/>
      <c r="AR216" s="728"/>
      <c r="AS216" s="728"/>
      <c r="AT216" s="728"/>
      <c r="AU216" s="728"/>
      <c r="AV216" s="728"/>
      <c r="AW216" s="728"/>
      <c r="AX216" s="728"/>
      <c r="AY216" s="728"/>
      <c r="AZ216" s="728"/>
      <c r="BA216" s="728"/>
      <c r="BB216" s="728"/>
      <c r="BC216" s="728"/>
      <c r="BD216" s="728"/>
      <c r="BE216" s="728"/>
      <c r="BF216" s="728"/>
      <c r="BG216" s="728"/>
      <c r="BH216" s="728"/>
      <c r="BI216" s="728"/>
      <c r="BJ216" s="728"/>
      <c r="BK216" s="728"/>
      <c r="BL216" s="728"/>
      <c r="BM216" s="728"/>
      <c r="BN216" s="728"/>
      <c r="BO216" s="728"/>
      <c r="BP216" s="728"/>
      <c r="BQ216" s="728"/>
      <c r="BR216" s="728"/>
      <c r="BS216" s="728"/>
    </row>
    <row r="217">
      <c r="A217" s="34" t="s">
        <v>3550</v>
      </c>
      <c r="B217" s="34"/>
      <c r="C217" s="727"/>
      <c r="D217" s="727"/>
      <c r="E217" s="727"/>
      <c r="F217" s="727"/>
      <c r="G217" s="727"/>
      <c r="H217" s="727"/>
      <c r="I217" s="727"/>
      <c r="J217" s="727"/>
      <c r="K217" s="727"/>
      <c r="L217" s="727"/>
      <c r="M217" s="727"/>
      <c r="N217" s="727"/>
      <c r="O217" s="727"/>
      <c r="P217" s="727"/>
      <c r="Q217" s="676"/>
      <c r="R217" s="676"/>
      <c r="S217" s="676"/>
      <c r="T217" s="676"/>
      <c r="U217" s="676"/>
      <c r="V217" s="676"/>
      <c r="W217" s="676"/>
      <c r="X217" s="676"/>
      <c r="Y217" s="676"/>
      <c r="Z217" s="676"/>
      <c r="AA217" s="676"/>
      <c r="AB217" s="676"/>
      <c r="AC217" s="676"/>
      <c r="AD217" s="676"/>
      <c r="AE217" s="676"/>
      <c r="AF217" s="676"/>
      <c r="AG217" s="676"/>
      <c r="AH217" s="676"/>
      <c r="AI217" s="676"/>
      <c r="AJ217" s="676"/>
      <c r="AK217" s="676"/>
      <c r="AL217" s="676"/>
      <c r="AM217" s="676"/>
      <c r="AN217" s="676"/>
      <c r="AO217" s="676"/>
      <c r="AP217" s="728"/>
      <c r="AQ217" s="728"/>
      <c r="AR217" s="728"/>
      <c r="AS217" s="728"/>
      <c r="AT217" s="728"/>
      <c r="AU217" s="728"/>
      <c r="AV217" s="728"/>
      <c r="AW217" s="728"/>
      <c r="AX217" s="728"/>
      <c r="AY217" s="728"/>
      <c r="AZ217" s="728"/>
      <c r="BA217" s="728"/>
      <c r="BB217" s="728"/>
      <c r="BC217" s="728"/>
      <c r="BD217" s="728"/>
      <c r="BE217" s="728"/>
      <c r="BF217" s="728"/>
      <c r="BG217" s="728"/>
      <c r="BH217" s="728"/>
      <c r="BI217" s="728"/>
      <c r="BJ217" s="728"/>
      <c r="BK217" s="728"/>
      <c r="BL217" s="728"/>
      <c r="BM217" s="728"/>
      <c r="BN217" s="728"/>
      <c r="BO217" s="728"/>
      <c r="BP217" s="728"/>
      <c r="BQ217" s="728"/>
      <c r="BR217" s="728"/>
      <c r="BS217" s="728"/>
    </row>
    <row r="218">
      <c r="C218" s="727"/>
      <c r="D218" s="727"/>
      <c r="E218" s="727"/>
      <c r="F218" s="727"/>
      <c r="G218" s="727"/>
      <c r="H218" s="727"/>
      <c r="I218" s="727"/>
      <c r="J218" s="727"/>
      <c r="K218" s="727"/>
      <c r="L218" s="727"/>
      <c r="M218" s="727"/>
      <c r="N218" s="727"/>
      <c r="O218" s="727"/>
      <c r="P218" s="727"/>
      <c r="Q218" s="676"/>
      <c r="R218" s="676"/>
      <c r="S218" s="676"/>
      <c r="T218" s="676"/>
      <c r="U218" s="676"/>
      <c r="V218" s="676"/>
      <c r="W218" s="676"/>
      <c r="X218" s="676"/>
      <c r="Y218" s="676"/>
      <c r="Z218" s="676"/>
      <c r="AA218" s="676"/>
      <c r="AB218" s="676"/>
      <c r="AC218" s="676"/>
      <c r="AD218" s="676"/>
      <c r="AE218" s="676"/>
      <c r="AF218" s="676"/>
      <c r="AG218" s="676"/>
      <c r="AH218" s="676"/>
      <c r="AI218" s="676"/>
      <c r="AJ218" s="676"/>
      <c r="AK218" s="676"/>
      <c r="AL218" s="676"/>
      <c r="AM218" s="676"/>
      <c r="AN218" s="676"/>
      <c r="AO218" s="676"/>
      <c r="AP218" s="728"/>
      <c r="AQ218" s="728"/>
      <c r="AR218" s="728"/>
      <c r="AS218" s="728"/>
      <c r="AT218" s="728"/>
      <c r="AU218" s="728"/>
      <c r="AV218" s="728"/>
      <c r="AW218" s="728"/>
      <c r="AX218" s="728"/>
      <c r="AY218" s="728"/>
      <c r="AZ218" s="728"/>
      <c r="BA218" s="728"/>
      <c r="BB218" s="728"/>
      <c r="BC218" s="728"/>
      <c r="BD218" s="728"/>
      <c r="BE218" s="728"/>
      <c r="BF218" s="728"/>
      <c r="BG218" s="728"/>
      <c r="BH218" s="728"/>
      <c r="BI218" s="728"/>
      <c r="BJ218" s="728"/>
      <c r="BK218" s="728"/>
      <c r="BL218" s="728"/>
      <c r="BM218" s="728"/>
      <c r="BN218" s="728"/>
      <c r="BO218" s="728"/>
      <c r="BP218" s="728"/>
      <c r="BQ218" s="728"/>
      <c r="BR218" s="728"/>
      <c r="BS218" s="728"/>
    </row>
    <row r="219">
      <c r="A219" s="730" t="s">
        <v>3665</v>
      </c>
      <c r="B219" s="730"/>
      <c r="C219" s="731"/>
      <c r="D219" s="731"/>
      <c r="E219" s="731"/>
      <c r="F219" s="731"/>
      <c r="G219" s="731"/>
      <c r="H219" s="731"/>
      <c r="I219" s="731"/>
      <c r="J219" s="731"/>
      <c r="K219" s="731"/>
      <c r="L219" s="731"/>
      <c r="M219" s="731"/>
      <c r="N219" s="731"/>
      <c r="O219" s="731"/>
      <c r="P219" s="731"/>
      <c r="Q219" s="732"/>
      <c r="R219" s="732"/>
      <c r="S219" s="732"/>
      <c r="T219" s="732"/>
      <c r="U219" s="732"/>
      <c r="V219" s="732"/>
      <c r="W219" s="732"/>
      <c r="X219" s="732"/>
      <c r="Y219" s="732"/>
      <c r="Z219" s="732"/>
      <c r="AA219" s="732"/>
      <c r="AB219" s="732"/>
      <c r="AC219" s="732"/>
      <c r="AD219" s="732"/>
      <c r="AE219" s="732"/>
      <c r="AF219" s="732"/>
      <c r="AG219" s="732"/>
      <c r="AH219" s="732"/>
      <c r="AI219" s="732"/>
      <c r="AJ219" s="732"/>
      <c r="AK219" s="732"/>
      <c r="AL219" s="732"/>
      <c r="AM219" s="732"/>
      <c r="AN219" s="732"/>
      <c r="AO219" s="732"/>
      <c r="AP219" s="733"/>
      <c r="AQ219" s="733"/>
      <c r="AR219" s="733"/>
      <c r="AS219" s="733"/>
      <c r="AT219" s="733"/>
      <c r="AU219" s="733"/>
      <c r="AV219" s="733"/>
      <c r="AW219" s="733"/>
      <c r="AX219" s="733"/>
      <c r="AY219" s="733"/>
      <c r="AZ219" s="733"/>
      <c r="BA219" s="733"/>
      <c r="BB219" s="733"/>
      <c r="BC219" s="733"/>
      <c r="BD219" s="733"/>
      <c r="BE219" s="733"/>
      <c r="BF219" s="733"/>
      <c r="BG219" s="733"/>
      <c r="BH219" s="733"/>
      <c r="BI219" s="733"/>
      <c r="BJ219" s="733"/>
      <c r="BK219" s="733"/>
      <c r="BL219" s="733"/>
      <c r="BM219" s="733"/>
      <c r="BN219" s="733"/>
      <c r="BO219" s="733"/>
      <c r="BP219" s="733"/>
      <c r="BQ219" s="733"/>
      <c r="BR219" s="733"/>
      <c r="BS219" s="733"/>
    </row>
    <row r="220">
      <c r="A220" s="734"/>
      <c r="B220" s="734"/>
      <c r="C220" s="735"/>
      <c r="D220" s="735"/>
      <c r="E220" s="735"/>
      <c r="F220" s="735"/>
      <c r="G220" s="735"/>
      <c r="H220" s="735"/>
      <c r="I220" s="735"/>
      <c r="J220" s="735"/>
      <c r="K220" s="735"/>
      <c r="L220" s="735"/>
      <c r="M220" s="735"/>
      <c r="N220" s="735"/>
      <c r="O220" s="735"/>
      <c r="P220" s="735"/>
      <c r="Q220" s="735"/>
      <c r="R220" s="735"/>
      <c r="S220" s="735"/>
      <c r="T220" s="735"/>
      <c r="U220" s="735"/>
      <c r="V220" s="735"/>
      <c r="W220" s="735"/>
      <c r="X220" s="735"/>
      <c r="Y220" s="735"/>
      <c r="Z220" s="735"/>
      <c r="AA220" s="735"/>
      <c r="AB220" s="735"/>
      <c r="AC220" s="735"/>
      <c r="AD220" s="735"/>
      <c r="AE220" s="735"/>
      <c r="AF220" s="735"/>
      <c r="AG220" s="735"/>
      <c r="AH220" s="735"/>
      <c r="AI220" s="735"/>
      <c r="AJ220" s="735"/>
      <c r="AK220" s="735"/>
      <c r="AL220" s="735"/>
      <c r="AM220" s="735"/>
      <c r="AN220" s="735"/>
      <c r="AO220" s="735"/>
      <c r="AP220" s="735"/>
      <c r="AQ220" s="735"/>
      <c r="AR220" s="735"/>
      <c r="AS220" s="735"/>
      <c r="AT220" s="735"/>
      <c r="AU220" s="735"/>
      <c r="AV220" s="735"/>
      <c r="AW220" s="735"/>
      <c r="AX220" s="735"/>
      <c r="AY220" s="735"/>
      <c r="AZ220" s="735"/>
      <c r="BA220" s="735"/>
      <c r="BB220" s="735"/>
      <c r="BC220" s="735"/>
      <c r="BD220" s="735"/>
      <c r="BE220" s="735"/>
      <c r="BF220" s="735"/>
      <c r="BG220" s="735"/>
      <c r="BH220" s="735"/>
      <c r="BI220" s="735"/>
      <c r="BJ220" s="735"/>
      <c r="BK220" s="735"/>
      <c r="BL220" s="735"/>
      <c r="BM220" s="735"/>
      <c r="BN220" s="735"/>
      <c r="BO220" s="735"/>
      <c r="BP220" s="735"/>
      <c r="BQ220" s="735"/>
      <c r="BR220" s="735"/>
      <c r="BS220" s="735"/>
    </row>
    <row r="221">
      <c r="A221" s="734"/>
      <c r="B221" s="734"/>
      <c r="C221" s="735"/>
      <c r="D221" s="735"/>
      <c r="E221" s="735"/>
      <c r="F221" s="735"/>
      <c r="G221" s="735"/>
      <c r="H221" s="735"/>
      <c r="I221" s="735"/>
      <c r="J221" s="735"/>
      <c r="K221" s="735"/>
      <c r="L221" s="735"/>
      <c r="M221" s="735"/>
      <c r="N221" s="735"/>
      <c r="O221" s="735"/>
      <c r="P221" s="735"/>
      <c r="Q221" s="735"/>
      <c r="R221" s="735"/>
      <c r="S221" s="735"/>
      <c r="T221" s="735"/>
      <c r="U221" s="735"/>
      <c r="V221" s="735"/>
      <c r="W221" s="735"/>
      <c r="X221" s="735"/>
      <c r="Y221" s="735"/>
      <c r="Z221" s="735"/>
      <c r="AA221" s="735"/>
      <c r="AB221" s="735"/>
      <c r="AC221" s="735"/>
      <c r="AD221" s="735"/>
      <c r="AE221" s="735"/>
      <c r="AF221" s="735"/>
      <c r="AG221" s="735"/>
      <c r="AH221" s="735"/>
      <c r="AI221" s="735"/>
      <c r="AJ221" s="735"/>
      <c r="AK221" s="735"/>
      <c r="AL221" s="735"/>
      <c r="AM221" s="735"/>
      <c r="AN221" s="735"/>
      <c r="AO221" s="735"/>
      <c r="AP221" s="735"/>
      <c r="AQ221" s="735"/>
      <c r="AR221" s="735"/>
      <c r="AS221" s="735"/>
      <c r="AT221" s="735"/>
      <c r="AU221" s="735"/>
      <c r="AV221" s="735"/>
      <c r="AW221" s="735"/>
      <c r="AX221" s="735"/>
      <c r="AY221" s="735"/>
      <c r="AZ221" s="735"/>
      <c r="BA221" s="735"/>
      <c r="BB221" s="735"/>
      <c r="BC221" s="735"/>
      <c r="BD221" s="735"/>
      <c r="BE221" s="735"/>
      <c r="BF221" s="735"/>
      <c r="BG221" s="735"/>
      <c r="BH221" s="735"/>
      <c r="BI221" s="735"/>
      <c r="BJ221" s="735"/>
      <c r="BK221" s="735"/>
      <c r="BL221" s="735"/>
      <c r="BM221" s="735"/>
      <c r="BN221" s="735"/>
      <c r="BO221" s="735"/>
      <c r="BP221" s="735"/>
      <c r="BQ221" s="735"/>
      <c r="BR221" s="735"/>
      <c r="BS221" s="735"/>
    </row>
    <row r="222">
      <c r="A222" s="693"/>
      <c r="B222" s="693"/>
      <c r="C222" s="736" t="s">
        <v>3666</v>
      </c>
      <c r="D222" s="736" t="s">
        <v>3667</v>
      </c>
      <c r="E222" s="736" t="s">
        <v>3668</v>
      </c>
      <c r="F222" s="736" t="s">
        <v>3669</v>
      </c>
      <c r="G222" s="9"/>
      <c r="H222" s="737" t="s">
        <v>3670</v>
      </c>
      <c r="I222" s="737" t="s">
        <v>3671</v>
      </c>
      <c r="J222" s="737" t="s">
        <v>3672</v>
      </c>
      <c r="K222" s="737" t="s">
        <v>3673</v>
      </c>
      <c r="L222" s="737" t="s">
        <v>3674</v>
      </c>
      <c r="M222" s="737" t="s">
        <v>3675</v>
      </c>
      <c r="N222" s="737" t="s">
        <v>3676</v>
      </c>
      <c r="O222" s="737" t="s">
        <v>3677</v>
      </c>
      <c r="P222" s="737"/>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row>
    <row r="223">
      <c r="A223" s="34" t="s">
        <v>3549</v>
      </c>
      <c r="B223" s="34"/>
      <c r="C223" s="738">
        <v>-1.0</v>
      </c>
      <c r="D223" s="738">
        <v>-1.0</v>
      </c>
      <c r="E223" s="738">
        <v>-4.0</v>
      </c>
      <c r="F223" s="738">
        <v>-50.0</v>
      </c>
      <c r="H223" s="11">
        <v>180.0</v>
      </c>
      <c r="I223" s="738">
        <v>-2.0</v>
      </c>
      <c r="J223" s="11">
        <v>30.0</v>
      </c>
      <c r="K223" s="11">
        <v>70.0</v>
      </c>
      <c r="L223" s="11">
        <v>-10.0</v>
      </c>
      <c r="M223" s="738">
        <v>0.0</v>
      </c>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row>
    <row r="224">
      <c r="A224" s="34" t="s">
        <v>3550</v>
      </c>
      <c r="B224" s="34"/>
      <c r="C224" s="738">
        <v>0.0</v>
      </c>
      <c r="D224" s="738">
        <v>0.0</v>
      </c>
      <c r="E224" s="738">
        <v>0.0</v>
      </c>
      <c r="F224" s="738">
        <v>31.7</v>
      </c>
      <c r="G224" s="9"/>
      <c r="H224" s="11">
        <v>220.0</v>
      </c>
      <c r="I224" s="738">
        <v>0.0</v>
      </c>
      <c r="J224" s="738">
        <v>60.0</v>
      </c>
      <c r="K224" s="738">
        <v>70.0</v>
      </c>
      <c r="L224" s="738">
        <v>10.0</v>
      </c>
      <c r="M224" s="738">
        <v>0.0</v>
      </c>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row>
    <row r="225">
      <c r="A225" s="34" t="s">
        <v>3551</v>
      </c>
      <c r="B225" s="34"/>
      <c r="C225" s="738">
        <v>1.0</v>
      </c>
      <c r="D225" s="738">
        <v>1.0</v>
      </c>
      <c r="E225" s="738">
        <v>1.0</v>
      </c>
      <c r="F225" s="738">
        <v>50.0</v>
      </c>
      <c r="G225" s="9"/>
      <c r="H225" s="11">
        <v>230.0</v>
      </c>
      <c r="I225" s="738">
        <v>5.0</v>
      </c>
      <c r="J225" s="738">
        <v>70.0</v>
      </c>
      <c r="K225" s="738">
        <v>70.0</v>
      </c>
      <c r="L225" s="738">
        <v>20.0</v>
      </c>
      <c r="M225" s="738">
        <v>5.0</v>
      </c>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row>
    <row r="226">
      <c r="A226" s="34" t="s">
        <v>3552</v>
      </c>
      <c r="B226" s="34"/>
      <c r="C226" s="738">
        <v>2.0</v>
      </c>
      <c r="D226" s="738">
        <v>2.0</v>
      </c>
      <c r="E226" s="738">
        <v>2.0</v>
      </c>
      <c r="F226" s="738">
        <v>68.3</v>
      </c>
      <c r="G226" s="9"/>
      <c r="H226" s="11">
        <v>240.0</v>
      </c>
      <c r="I226" s="738">
        <v>10.0</v>
      </c>
      <c r="J226" s="738">
        <v>80.0</v>
      </c>
      <c r="K226" s="738">
        <v>80.0</v>
      </c>
      <c r="L226" s="738">
        <v>30.0</v>
      </c>
      <c r="M226" s="738">
        <v>10.0</v>
      </c>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row>
    <row r="227">
      <c r="A227" s="34" t="s">
        <v>3553</v>
      </c>
      <c r="B227" s="34"/>
      <c r="C227" s="738">
        <v>3.0</v>
      </c>
      <c r="D227" s="738">
        <v>4.0</v>
      </c>
      <c r="E227" s="738">
        <v>4.0</v>
      </c>
      <c r="F227" s="738">
        <v>95.5</v>
      </c>
      <c r="G227" s="9"/>
      <c r="H227" s="11">
        <v>250.0</v>
      </c>
      <c r="I227" s="738">
        <v>50.0</v>
      </c>
      <c r="J227" s="738">
        <v>90.0</v>
      </c>
      <c r="K227" s="738">
        <v>90.0</v>
      </c>
      <c r="L227" s="738">
        <v>60.0</v>
      </c>
      <c r="M227" s="738">
        <v>15.0</v>
      </c>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row>
    <row r="228">
      <c r="A228" s="34" t="s">
        <v>3554</v>
      </c>
      <c r="B228" s="34"/>
      <c r="C228" s="738">
        <v>4.0</v>
      </c>
      <c r="D228" s="738">
        <v>8.0</v>
      </c>
      <c r="E228" s="738">
        <v>8.0</v>
      </c>
      <c r="F228" s="738">
        <v>99.7</v>
      </c>
      <c r="G228" s="9"/>
      <c r="H228" s="11">
        <v>270.0</v>
      </c>
      <c r="I228" s="738">
        <v>100.0</v>
      </c>
      <c r="J228" s="738">
        <v>100.0</v>
      </c>
      <c r="K228" s="738">
        <v>100.0</v>
      </c>
      <c r="L228" s="738">
        <v>100.0</v>
      </c>
      <c r="M228" s="738">
        <v>25.0</v>
      </c>
      <c r="N228" s="9"/>
      <c r="O228" s="9"/>
      <c r="P228" s="9"/>
      <c r="Q228" s="9"/>
      <c r="R228" s="9"/>
      <c r="S228" s="736" t="s">
        <v>3666</v>
      </c>
      <c r="T228" s="9"/>
      <c r="U228" s="9"/>
      <c r="V228" s="736" t="s">
        <v>3667</v>
      </c>
      <c r="W228" s="9"/>
      <c r="X228" s="9"/>
      <c r="Y228" s="736" t="s">
        <v>3668</v>
      </c>
      <c r="Z228" s="9"/>
      <c r="AA228" s="9"/>
      <c r="AB228" s="736" t="s">
        <v>3669</v>
      </c>
      <c r="AC228" s="9"/>
      <c r="AD228" s="9"/>
      <c r="AE228" s="736" t="s">
        <v>3670</v>
      </c>
      <c r="AH228" s="736" t="s">
        <v>3671</v>
      </c>
      <c r="AK228" s="736" t="s">
        <v>3672</v>
      </c>
      <c r="AN228" s="736" t="s">
        <v>3673</v>
      </c>
      <c r="AQ228" s="736" t="s">
        <v>3674</v>
      </c>
      <c r="AT228" s="736" t="s">
        <v>3675</v>
      </c>
      <c r="AW228" s="736" t="s">
        <v>3676</v>
      </c>
      <c r="AY228" s="9"/>
      <c r="AZ228" s="736" t="s">
        <v>3677</v>
      </c>
      <c r="BA228" s="9"/>
      <c r="BB228" s="9"/>
      <c r="BC228" s="9"/>
      <c r="BD228" s="9"/>
      <c r="BE228" s="9"/>
      <c r="BF228" s="9"/>
      <c r="BG228" s="9"/>
      <c r="BH228" s="9"/>
      <c r="BI228" s="9"/>
      <c r="BJ228" s="9"/>
      <c r="BK228" s="9"/>
      <c r="BL228" s="9"/>
      <c r="BM228" s="9"/>
      <c r="BN228" s="9"/>
      <c r="BO228" s="9"/>
      <c r="BP228" s="9"/>
      <c r="BQ228" s="9"/>
      <c r="BR228" s="9"/>
      <c r="BS228" s="9"/>
    </row>
    <row r="229">
      <c r="A229" s="693"/>
      <c r="B229" s="693"/>
      <c r="C229" s="739" t="b">
        <f t="shared" ref="C229:F229" si="1">COUNTA(C223:C228)=6</f>
        <v>1</v>
      </c>
      <c r="D229" s="739" t="b">
        <f t="shared" si="1"/>
        <v>1</v>
      </c>
      <c r="E229" s="739" t="b">
        <f t="shared" si="1"/>
        <v>1</v>
      </c>
      <c r="F229" s="739" t="b">
        <f t="shared" si="1"/>
        <v>1</v>
      </c>
      <c r="G229" s="739"/>
      <c r="H229" s="739" t="b">
        <f t="shared" ref="H229:O229" si="2">COUNTA(H223:H228)=6</f>
        <v>1</v>
      </c>
      <c r="I229" s="739" t="b">
        <f t="shared" si="2"/>
        <v>1</v>
      </c>
      <c r="J229" s="739" t="b">
        <f t="shared" si="2"/>
        <v>1</v>
      </c>
      <c r="K229" s="739" t="b">
        <f t="shared" si="2"/>
        <v>1</v>
      </c>
      <c r="L229" s="739" t="b">
        <f t="shared" si="2"/>
        <v>1</v>
      </c>
      <c r="M229" s="739" t="b">
        <f t="shared" si="2"/>
        <v>1</v>
      </c>
      <c r="N229" s="739" t="b">
        <f t="shared" si="2"/>
        <v>0</v>
      </c>
      <c r="O229" s="739" t="b">
        <f t="shared" si="2"/>
        <v>0</v>
      </c>
      <c r="P229" s="9"/>
      <c r="Q229" s="740" t="s">
        <v>3678</v>
      </c>
      <c r="R229" s="741" t="s">
        <v>3679</v>
      </c>
      <c r="S229" s="742" t="s">
        <v>3680</v>
      </c>
      <c r="T229" s="740" t="s">
        <v>3678</v>
      </c>
      <c r="U229" s="741" t="s">
        <v>3679</v>
      </c>
      <c r="V229" s="742" t="s">
        <v>3680</v>
      </c>
      <c r="W229" s="740" t="s">
        <v>3678</v>
      </c>
      <c r="X229" s="741" t="s">
        <v>3679</v>
      </c>
      <c r="Y229" s="742" t="s">
        <v>3680</v>
      </c>
      <c r="Z229" s="740" t="s">
        <v>3678</v>
      </c>
      <c r="AA229" s="741" t="s">
        <v>3679</v>
      </c>
      <c r="AB229" s="742" t="s">
        <v>3680</v>
      </c>
      <c r="AC229" s="740" t="s">
        <v>3678</v>
      </c>
      <c r="AD229" s="741" t="s">
        <v>3679</v>
      </c>
      <c r="AE229" s="742" t="s">
        <v>3680</v>
      </c>
      <c r="AF229" s="740" t="s">
        <v>3678</v>
      </c>
      <c r="AG229" s="741" t="s">
        <v>3679</v>
      </c>
      <c r="AH229" s="742" t="s">
        <v>3680</v>
      </c>
      <c r="AI229" s="740" t="s">
        <v>3678</v>
      </c>
      <c r="AJ229" s="741" t="s">
        <v>3679</v>
      </c>
      <c r="AK229" s="742" t="s">
        <v>3680</v>
      </c>
      <c r="AL229" s="740" t="s">
        <v>3678</v>
      </c>
      <c r="AM229" s="741" t="s">
        <v>3679</v>
      </c>
      <c r="AN229" s="742" t="s">
        <v>3680</v>
      </c>
      <c r="AO229" s="740" t="s">
        <v>3678</v>
      </c>
      <c r="AP229" s="741" t="s">
        <v>3679</v>
      </c>
      <c r="AQ229" s="742" t="s">
        <v>3680</v>
      </c>
      <c r="AR229" s="740" t="s">
        <v>3678</v>
      </c>
      <c r="AS229" s="741" t="s">
        <v>3679</v>
      </c>
      <c r="AT229" s="742" t="s">
        <v>3680</v>
      </c>
      <c r="AU229" s="740" t="s">
        <v>3678</v>
      </c>
      <c r="AV229" s="741" t="s">
        <v>3679</v>
      </c>
      <c r="AW229" s="742" t="s">
        <v>3680</v>
      </c>
      <c r="AX229" s="740" t="s">
        <v>3678</v>
      </c>
      <c r="AY229" s="741" t="s">
        <v>3679</v>
      </c>
      <c r="AZ229" s="742" t="s">
        <v>3680</v>
      </c>
      <c r="BA229" s="9"/>
      <c r="BB229" s="9"/>
      <c r="BC229" s="9"/>
      <c r="BD229" s="9"/>
      <c r="BE229" s="9"/>
      <c r="BF229" s="9"/>
      <c r="BG229" s="9"/>
      <c r="BH229" s="9"/>
      <c r="BI229" s="9"/>
      <c r="BJ229" s="9"/>
      <c r="BK229" s="9"/>
      <c r="BL229" s="9"/>
      <c r="BM229" s="9"/>
      <c r="BN229" s="9"/>
      <c r="BO229" s="9"/>
      <c r="BP229" s="9"/>
      <c r="BQ229" s="9"/>
      <c r="BR229" s="9"/>
      <c r="BS229" s="9"/>
    </row>
    <row r="230">
      <c r="A230" s="668" t="s">
        <v>16</v>
      </c>
      <c r="B230" s="668"/>
      <c r="C230" s="743">
        <f t="shared" ref="C230:F230" si="3">SUMPRODUCT(C$223:C$228,TRANSPOSE($C341:$H341))/$I341</f>
        <v>1.9</v>
      </c>
      <c r="D230" s="743">
        <f t="shared" si="3"/>
        <v>2.1</v>
      </c>
      <c r="E230" s="743">
        <f t="shared" si="3"/>
        <v>2.1</v>
      </c>
      <c r="F230" s="743">
        <f t="shared" si="3"/>
        <v>68.25</v>
      </c>
      <c r="G230" s="743"/>
      <c r="H230" s="743">
        <f t="shared" ref="H230:O230" si="4">SUMPRODUCT(H$223:H$228,TRANSPOSE($C341:$H341))/$I341</f>
        <v>239</v>
      </c>
      <c r="I230" s="743">
        <f t="shared" si="4"/>
        <v>16.5</v>
      </c>
      <c r="J230" s="743">
        <f t="shared" si="4"/>
        <v>79</v>
      </c>
      <c r="K230" s="743">
        <f t="shared" si="4"/>
        <v>79</v>
      </c>
      <c r="L230" s="743">
        <f t="shared" si="4"/>
        <v>33</v>
      </c>
      <c r="M230" s="743">
        <f t="shared" si="4"/>
        <v>9.5</v>
      </c>
      <c r="N230" s="743">
        <f t="shared" si="4"/>
        <v>0</v>
      </c>
      <c r="O230" s="743">
        <f t="shared" si="4"/>
        <v>0</v>
      </c>
      <c r="P230" s="9"/>
      <c r="Q230" s="36">
        <v>1.0</v>
      </c>
      <c r="R230" s="744" t="str">
        <f t="array" ref="R230:T230">SORT(A230:C315,2,FALSE)</f>
        <v>#REF!</v>
      </c>
      <c r="S230" s="2150"/>
      <c r="T230" s="36">
        <v>1.0</v>
      </c>
      <c r="U230" s="746" t="str">
        <f t="array" ref="U230:V315">SORT({$A230:$A315,D230:D315},2, FALSE)</f>
        <v>NC, UNC</v>
      </c>
      <c r="V230" s="745" t="e">
        <v>#VALUE!</v>
      </c>
      <c r="W230" s="36">
        <v>1.0</v>
      </c>
      <c r="X230" s="746" t="str">
        <f t="array" ref="X230:Y315">SORT({$A230:$A315,E230:E315},2, FALSE)</f>
        <v>NC, UNC</v>
      </c>
      <c r="Y230" s="745" t="e">
        <v>#VALUE!</v>
      </c>
      <c r="Z230" s="36">
        <v>1.0</v>
      </c>
      <c r="AA230" s="746" t="str">
        <f t="array" ref="AA230:AB315">SORT({$A230:$A315,F230:F315},2, FALSE)</f>
        <v>NC, UNC</v>
      </c>
      <c r="AB230" s="745" t="e">
        <v>#VALUE!</v>
      </c>
      <c r="AC230" s="36">
        <v>1.0</v>
      </c>
      <c r="AD230" s="746" t="str">
        <f t="array" ref="AD230:AE315">if(H229,SORT({$A230:$A315,H230:H315},2, FALSE),"No weights")</f>
        <v>NC, UNC</v>
      </c>
      <c r="AE230" s="745" t="e">
        <v>#VALUE!</v>
      </c>
      <c r="AF230" s="36">
        <v>1.0</v>
      </c>
      <c r="AG230" s="746" t="str">
        <f t="array" ref="AG230:AH315">if(I229,SORT({$A230:$A315,I230:I315},2, FALSE),"No weights")</f>
        <v>NC, UNC</v>
      </c>
      <c r="AH230" s="745" t="e">
        <v>#VALUE!</v>
      </c>
      <c r="AI230" s="36">
        <v>1.0</v>
      </c>
      <c r="AJ230" s="746" t="str">
        <f t="array" ref="AJ230:AK315">if(J229,SORT({$A230:$A315,J230:J315},2, FALSE),"No weights")</f>
        <v>NC, UNC</v>
      </c>
      <c r="AK230" s="745" t="e">
        <v>#VALUE!</v>
      </c>
      <c r="AL230" s="36">
        <v>1.0</v>
      </c>
      <c r="AM230" s="746" t="str">
        <f t="array" ref="AM230:AN315">if(K229,SORT({$A230:$A315,K230:K315},2, FALSE),"No weights")</f>
        <v>NC, UNC</v>
      </c>
      <c r="AN230" s="745" t="e">
        <v>#VALUE!</v>
      </c>
      <c r="AO230" s="36">
        <v>1.0</v>
      </c>
      <c r="AP230" s="746" t="str">
        <f t="array" ref="AP230:AQ315">if(L229,SORT({$A230:$A315,L230:L315},2, FALSE),"No weights")</f>
        <v>NC, UNC</v>
      </c>
      <c r="AQ230" s="745" t="e">
        <v>#VALUE!</v>
      </c>
      <c r="AR230" s="36">
        <v>1.0</v>
      </c>
      <c r="AS230" s="746" t="str">
        <f t="array" ref="AS230:AT315">if(M229,SORT({$A230:$A315,M230:M315},2, FALSE),"No weights")</f>
        <v>NC, UNC</v>
      </c>
      <c r="AT230" s="745" t="e">
        <v>#VALUE!</v>
      </c>
      <c r="AU230" s="36">
        <v>1.0</v>
      </c>
      <c r="AV230" s="746" t="str">
        <f t="array" ref="AV230">if(N229,SORT({$A230:$A315,N230:N315},2, FALSE),"No weights")</f>
        <v>No weights</v>
      </c>
      <c r="AW230" s="2150"/>
      <c r="AX230" s="36">
        <v>1.0</v>
      </c>
      <c r="AY230" s="746" t="str">
        <f t="array" ref="AY230">if(O229,SORT({$A230:$A315,O230:O315},2, FALSE),"No weights")</f>
        <v>No weights</v>
      </c>
      <c r="AZ230" s="2150"/>
      <c r="BA230" s="9"/>
      <c r="BB230" s="9"/>
      <c r="BC230" s="9"/>
      <c r="BD230" s="9"/>
      <c r="BE230" s="9"/>
      <c r="BF230" s="9"/>
      <c r="BG230" s="9"/>
      <c r="BH230" s="9"/>
      <c r="BI230" s="9"/>
      <c r="BJ230" s="9"/>
      <c r="BK230" s="9"/>
      <c r="BL230" s="9"/>
      <c r="BM230" s="9"/>
      <c r="BN230" s="9"/>
      <c r="BO230" s="9"/>
      <c r="BP230" s="9"/>
      <c r="BQ230" s="9"/>
      <c r="BR230" s="9"/>
      <c r="BS230" s="9"/>
    </row>
    <row r="231">
      <c r="A231" s="685" t="s">
        <v>3636</v>
      </c>
      <c r="B231" s="685"/>
      <c r="C231" s="743">
        <f t="shared" ref="C231:F231" si="5">SUMPRODUCT(C$223:C$228,TRANSPOSE($C343:$H343))/$I343</f>
        <v>0.8333333333</v>
      </c>
      <c r="D231" s="743">
        <f t="shared" si="5"/>
        <v>0.8333333333</v>
      </c>
      <c r="E231" s="743">
        <f t="shared" si="5"/>
        <v>0.8333333333</v>
      </c>
      <c r="F231" s="743">
        <f t="shared" si="5"/>
        <v>46.95</v>
      </c>
      <c r="G231" s="743"/>
      <c r="H231" s="743">
        <f t="shared" ref="H231:O231" si="6">SUMPRODUCT(H$223:H$228,TRANSPOSE($C343:$H343))/$I343</f>
        <v>228.3333333</v>
      </c>
      <c r="I231" s="743">
        <f t="shared" si="6"/>
        <v>4.166666667</v>
      </c>
      <c r="J231" s="743">
        <f t="shared" si="6"/>
        <v>68.33333333</v>
      </c>
      <c r="K231" s="743">
        <f t="shared" si="6"/>
        <v>70</v>
      </c>
      <c r="L231" s="743">
        <f t="shared" si="6"/>
        <v>18.33333333</v>
      </c>
      <c r="M231" s="743">
        <f t="shared" si="6"/>
        <v>4.166666667</v>
      </c>
      <c r="N231" s="743">
        <f t="shared" si="6"/>
        <v>0</v>
      </c>
      <c r="O231" s="743">
        <f t="shared" si="6"/>
        <v>0</v>
      </c>
      <c r="P231" s="9"/>
      <c r="Q231" s="36">
        <v>2.0</v>
      </c>
      <c r="R231" s="744"/>
      <c r="S231" s="2150"/>
      <c r="T231" s="36">
        <v>2.0</v>
      </c>
      <c r="U231" s="746" t="s">
        <v>300</v>
      </c>
      <c r="V231" s="745" t="e">
        <v>#VALUE!</v>
      </c>
      <c r="W231" s="36">
        <v>2.0</v>
      </c>
      <c r="X231" s="746" t="s">
        <v>300</v>
      </c>
      <c r="Y231" s="745" t="e">
        <v>#VALUE!</v>
      </c>
      <c r="Z231" s="36">
        <v>2.0</v>
      </c>
      <c r="AA231" s="746" t="s">
        <v>300</v>
      </c>
      <c r="AB231" s="745" t="e">
        <v>#VALUE!</v>
      </c>
      <c r="AC231" s="36">
        <v>2.0</v>
      </c>
      <c r="AD231" s="746" t="s">
        <v>300</v>
      </c>
      <c r="AE231" s="745" t="e">
        <v>#VALUE!</v>
      </c>
      <c r="AF231" s="36">
        <v>2.0</v>
      </c>
      <c r="AG231" s="746" t="s">
        <v>300</v>
      </c>
      <c r="AH231" s="745" t="e">
        <v>#VALUE!</v>
      </c>
      <c r="AI231" s="36">
        <v>2.0</v>
      </c>
      <c r="AJ231" s="746" t="s">
        <v>300</v>
      </c>
      <c r="AK231" s="745" t="e">
        <v>#VALUE!</v>
      </c>
      <c r="AL231" s="36">
        <v>2.0</v>
      </c>
      <c r="AM231" s="746" t="s">
        <v>300</v>
      </c>
      <c r="AN231" s="745" t="e">
        <v>#VALUE!</v>
      </c>
      <c r="AO231" s="36">
        <v>2.0</v>
      </c>
      <c r="AP231" s="746" t="s">
        <v>300</v>
      </c>
      <c r="AQ231" s="745" t="e">
        <v>#VALUE!</v>
      </c>
      <c r="AR231" s="36">
        <v>2.0</v>
      </c>
      <c r="AS231" s="746" t="s">
        <v>300</v>
      </c>
      <c r="AT231" s="745" t="e">
        <v>#VALUE!</v>
      </c>
      <c r="AU231" s="36">
        <v>2.0</v>
      </c>
      <c r="AV231" s="746"/>
      <c r="AW231" s="2150"/>
      <c r="AX231" s="36">
        <v>2.0</v>
      </c>
      <c r="AY231" s="746"/>
      <c r="AZ231" s="2150"/>
      <c r="BA231" s="9"/>
      <c r="BB231" s="9"/>
      <c r="BC231" s="9"/>
      <c r="BD231" s="9"/>
      <c r="BE231" s="9"/>
      <c r="BF231" s="9"/>
      <c r="BG231" s="9"/>
      <c r="BH231" s="9"/>
      <c r="BI231" s="9"/>
      <c r="BJ231" s="9"/>
      <c r="BK231" s="9"/>
      <c r="BL231" s="9"/>
      <c r="BM231" s="9"/>
      <c r="BN231" s="9"/>
      <c r="BO231" s="9"/>
      <c r="BP231" s="9"/>
      <c r="BQ231" s="9"/>
      <c r="BR231" s="9"/>
      <c r="BS231" s="9"/>
    </row>
    <row r="232">
      <c r="A232" s="668" t="s">
        <v>25</v>
      </c>
      <c r="B232" s="668"/>
      <c r="C232" s="743">
        <f t="shared" ref="C232:F232" si="7">SUMPRODUCT(C$223:C$228,TRANSPOSE($C345:$H345))/$I345</f>
        <v>1.294117647</v>
      </c>
      <c r="D232" s="743">
        <f t="shared" si="7"/>
        <v>1.294117647</v>
      </c>
      <c r="E232" s="743">
        <f t="shared" si="7"/>
        <v>1.294117647</v>
      </c>
      <c r="F232" s="743">
        <f t="shared" si="7"/>
        <v>55.38235294</v>
      </c>
      <c r="G232" s="743"/>
      <c r="H232" s="743">
        <f t="shared" ref="H232:O232" si="8">SUMPRODUCT(H$223:H$228,TRANSPOSE($C345:$H345))/$I345</f>
        <v>232.9411765</v>
      </c>
      <c r="I232" s="743">
        <f t="shared" si="8"/>
        <v>6.470588235</v>
      </c>
      <c r="J232" s="743">
        <f t="shared" si="8"/>
        <v>72.94117647</v>
      </c>
      <c r="K232" s="743">
        <f t="shared" si="8"/>
        <v>72.94117647</v>
      </c>
      <c r="L232" s="743">
        <f t="shared" si="8"/>
        <v>22.94117647</v>
      </c>
      <c r="M232" s="743">
        <f t="shared" si="8"/>
        <v>6.470588235</v>
      </c>
      <c r="N232" s="743">
        <f t="shared" si="8"/>
        <v>0</v>
      </c>
      <c r="O232" s="743">
        <f t="shared" si="8"/>
        <v>0</v>
      </c>
      <c r="P232" s="9"/>
      <c r="Q232" s="36">
        <v>3.0</v>
      </c>
      <c r="R232" s="744"/>
      <c r="S232" s="2150"/>
      <c r="T232" s="36">
        <v>3.0</v>
      </c>
      <c r="U232" s="746" t="s">
        <v>302</v>
      </c>
      <c r="V232" s="745" t="e">
        <v>#VALUE!</v>
      </c>
      <c r="W232" s="36">
        <v>3.0</v>
      </c>
      <c r="X232" s="746" t="s">
        <v>302</v>
      </c>
      <c r="Y232" s="745" t="e">
        <v>#VALUE!</v>
      </c>
      <c r="Z232" s="36">
        <v>3.0</v>
      </c>
      <c r="AA232" s="746" t="s">
        <v>302</v>
      </c>
      <c r="AB232" s="745" t="e">
        <v>#VALUE!</v>
      </c>
      <c r="AC232" s="36">
        <v>3.0</v>
      </c>
      <c r="AD232" s="746" t="s">
        <v>302</v>
      </c>
      <c r="AE232" s="745" t="e">
        <v>#VALUE!</v>
      </c>
      <c r="AF232" s="36">
        <v>3.0</v>
      </c>
      <c r="AG232" s="746" t="s">
        <v>302</v>
      </c>
      <c r="AH232" s="745" t="e">
        <v>#VALUE!</v>
      </c>
      <c r="AI232" s="36">
        <v>3.0</v>
      </c>
      <c r="AJ232" s="746" t="s">
        <v>302</v>
      </c>
      <c r="AK232" s="745" t="e">
        <v>#VALUE!</v>
      </c>
      <c r="AL232" s="36">
        <v>3.0</v>
      </c>
      <c r="AM232" s="746" t="s">
        <v>302</v>
      </c>
      <c r="AN232" s="745" t="e">
        <v>#VALUE!</v>
      </c>
      <c r="AO232" s="36">
        <v>3.0</v>
      </c>
      <c r="AP232" s="746" t="s">
        <v>302</v>
      </c>
      <c r="AQ232" s="745" t="e">
        <v>#VALUE!</v>
      </c>
      <c r="AR232" s="36">
        <v>3.0</v>
      </c>
      <c r="AS232" s="746" t="s">
        <v>302</v>
      </c>
      <c r="AT232" s="745" t="e">
        <v>#VALUE!</v>
      </c>
      <c r="AU232" s="36">
        <v>3.0</v>
      </c>
      <c r="AV232" s="746"/>
      <c r="AW232" s="2150"/>
      <c r="AX232" s="36">
        <v>3.0</v>
      </c>
      <c r="AY232" s="746"/>
      <c r="AZ232" s="2150"/>
      <c r="BA232" s="9"/>
      <c r="BB232" s="9"/>
      <c r="BC232" s="9"/>
      <c r="BD232" s="9"/>
      <c r="BE232" s="9"/>
      <c r="BF232" s="9"/>
      <c r="BG232" s="9"/>
      <c r="BH232" s="9"/>
      <c r="BI232" s="9"/>
      <c r="BJ232" s="9"/>
      <c r="BK232" s="9"/>
      <c r="BL232" s="9"/>
      <c r="BM232" s="9"/>
      <c r="BN232" s="9"/>
      <c r="BO232" s="9"/>
      <c r="BP232" s="9"/>
      <c r="BQ232" s="9"/>
      <c r="BR232" s="9"/>
      <c r="BS232" s="9"/>
    </row>
    <row r="233">
      <c r="A233" s="685" t="s">
        <v>28</v>
      </c>
      <c r="B233" s="685"/>
      <c r="C233" s="743">
        <f t="shared" ref="C233:F233" si="9">SUMPRODUCT(C$223:C$228,TRANSPOSE($C346:$H346))/$I346</f>
        <v>1</v>
      </c>
      <c r="D233" s="743">
        <f t="shared" si="9"/>
        <v>1</v>
      </c>
      <c r="E233" s="743">
        <f t="shared" si="9"/>
        <v>1</v>
      </c>
      <c r="F233" s="743">
        <f t="shared" si="9"/>
        <v>50</v>
      </c>
      <c r="G233" s="743"/>
      <c r="H233" s="743">
        <f t="shared" ref="H233:O233" si="10">SUMPRODUCT(H$223:H$228,TRANSPOSE($C346:$H346))/$I346</f>
        <v>230</v>
      </c>
      <c r="I233" s="743">
        <f t="shared" si="10"/>
        <v>5</v>
      </c>
      <c r="J233" s="743">
        <f t="shared" si="10"/>
        <v>70</v>
      </c>
      <c r="K233" s="743">
        <f t="shared" si="10"/>
        <v>71.42857143</v>
      </c>
      <c r="L233" s="743">
        <f t="shared" si="10"/>
        <v>20</v>
      </c>
      <c r="M233" s="743">
        <f t="shared" si="10"/>
        <v>5</v>
      </c>
      <c r="N233" s="743">
        <f t="shared" si="10"/>
        <v>0</v>
      </c>
      <c r="O233" s="743">
        <f t="shared" si="10"/>
        <v>0</v>
      </c>
      <c r="P233" s="9"/>
      <c r="Q233" s="36">
        <v>4.0</v>
      </c>
      <c r="R233" s="744"/>
      <c r="S233" s="2150"/>
      <c r="T233" s="36">
        <v>4.0</v>
      </c>
      <c r="U233" s="746" t="s">
        <v>304</v>
      </c>
      <c r="V233" s="745" t="e">
        <v>#VALUE!</v>
      </c>
      <c r="W233" s="36">
        <v>4.0</v>
      </c>
      <c r="X233" s="746" t="s">
        <v>304</v>
      </c>
      <c r="Y233" s="745" t="e">
        <v>#VALUE!</v>
      </c>
      <c r="Z233" s="36">
        <v>4.0</v>
      </c>
      <c r="AA233" s="746" t="s">
        <v>304</v>
      </c>
      <c r="AB233" s="745" t="e">
        <v>#VALUE!</v>
      </c>
      <c r="AC233" s="36">
        <v>4.0</v>
      </c>
      <c r="AD233" s="746" t="s">
        <v>304</v>
      </c>
      <c r="AE233" s="745" t="e">
        <v>#VALUE!</v>
      </c>
      <c r="AF233" s="36">
        <v>4.0</v>
      </c>
      <c r="AG233" s="746" t="s">
        <v>304</v>
      </c>
      <c r="AH233" s="745" t="e">
        <v>#VALUE!</v>
      </c>
      <c r="AI233" s="36">
        <v>4.0</v>
      </c>
      <c r="AJ233" s="746" t="s">
        <v>304</v>
      </c>
      <c r="AK233" s="745" t="e">
        <v>#VALUE!</v>
      </c>
      <c r="AL233" s="36">
        <v>4.0</v>
      </c>
      <c r="AM233" s="746" t="s">
        <v>304</v>
      </c>
      <c r="AN233" s="745" t="e">
        <v>#VALUE!</v>
      </c>
      <c r="AO233" s="36">
        <v>4.0</v>
      </c>
      <c r="AP233" s="746" t="s">
        <v>304</v>
      </c>
      <c r="AQ233" s="745" t="e">
        <v>#VALUE!</v>
      </c>
      <c r="AR233" s="36">
        <v>4.0</v>
      </c>
      <c r="AS233" s="746" t="s">
        <v>304</v>
      </c>
      <c r="AT233" s="745" t="e">
        <v>#VALUE!</v>
      </c>
      <c r="AU233" s="36">
        <v>4.0</v>
      </c>
      <c r="AV233" s="746"/>
      <c r="AW233" s="2150"/>
      <c r="AX233" s="36">
        <v>4.0</v>
      </c>
      <c r="AY233" s="746"/>
      <c r="AZ233" s="2150"/>
      <c r="BA233" s="9"/>
      <c r="BB233" s="9"/>
      <c r="BC233" s="9"/>
      <c r="BD233" s="9"/>
      <c r="BE233" s="9"/>
      <c r="BF233" s="9"/>
      <c r="BG233" s="9"/>
      <c r="BH233" s="9"/>
      <c r="BI233" s="9"/>
      <c r="BJ233" s="9"/>
      <c r="BK233" s="9"/>
      <c r="BL233" s="9"/>
      <c r="BM233" s="9"/>
      <c r="BN233" s="9"/>
      <c r="BO233" s="9"/>
      <c r="BP233" s="9"/>
      <c r="BQ233" s="9"/>
      <c r="BR233" s="9"/>
      <c r="BS233" s="9"/>
    </row>
    <row r="234">
      <c r="A234" s="668" t="s">
        <v>30</v>
      </c>
      <c r="B234" s="668"/>
      <c r="C234" s="743">
        <f t="shared" ref="C234:F234" si="11">SUMPRODUCT(C$223:C$228,TRANSPOSE($C348:$H348))/$I348</f>
        <v>1.285714286</v>
      </c>
      <c r="D234" s="743">
        <f t="shared" si="11"/>
        <v>1.285714286</v>
      </c>
      <c r="E234" s="743">
        <f t="shared" si="11"/>
        <v>1.285714286</v>
      </c>
      <c r="F234" s="743">
        <f t="shared" si="11"/>
        <v>55.22857143</v>
      </c>
      <c r="G234" s="743"/>
      <c r="H234" s="743">
        <f t="shared" ref="H234:O234" si="12">SUMPRODUCT(H$223:H$228,TRANSPOSE($C348:$H348))/$I348</f>
        <v>232.8571429</v>
      </c>
      <c r="I234" s="743">
        <f t="shared" si="12"/>
        <v>6.428571429</v>
      </c>
      <c r="J234" s="743">
        <f t="shared" si="12"/>
        <v>72.85714286</v>
      </c>
      <c r="K234" s="743">
        <f t="shared" si="12"/>
        <v>73.33333333</v>
      </c>
      <c r="L234" s="743">
        <f t="shared" si="12"/>
        <v>22.85714286</v>
      </c>
      <c r="M234" s="743">
        <f t="shared" si="12"/>
        <v>6.428571429</v>
      </c>
      <c r="N234" s="743">
        <f t="shared" si="12"/>
        <v>0</v>
      </c>
      <c r="O234" s="743">
        <f t="shared" si="12"/>
        <v>0</v>
      </c>
      <c r="P234" s="9"/>
      <c r="Q234" s="36">
        <v>5.0</v>
      </c>
      <c r="R234" s="744"/>
      <c r="S234" s="2150"/>
      <c r="T234" s="36">
        <v>5.0</v>
      </c>
      <c r="U234" s="746" t="s">
        <v>306</v>
      </c>
      <c r="V234" s="745" t="e">
        <v>#VALUE!</v>
      </c>
      <c r="W234" s="36">
        <v>5.0</v>
      </c>
      <c r="X234" s="746" t="s">
        <v>306</v>
      </c>
      <c r="Y234" s="745" t="e">
        <v>#VALUE!</v>
      </c>
      <c r="Z234" s="36">
        <v>5.0</v>
      </c>
      <c r="AA234" s="746" t="s">
        <v>306</v>
      </c>
      <c r="AB234" s="745" t="e">
        <v>#VALUE!</v>
      </c>
      <c r="AC234" s="36">
        <v>5.0</v>
      </c>
      <c r="AD234" s="746" t="s">
        <v>306</v>
      </c>
      <c r="AE234" s="745" t="e">
        <v>#VALUE!</v>
      </c>
      <c r="AF234" s="36">
        <v>5.0</v>
      </c>
      <c r="AG234" s="746" t="s">
        <v>306</v>
      </c>
      <c r="AH234" s="745" t="e">
        <v>#VALUE!</v>
      </c>
      <c r="AI234" s="36">
        <v>5.0</v>
      </c>
      <c r="AJ234" s="746" t="s">
        <v>306</v>
      </c>
      <c r="AK234" s="745" t="e">
        <v>#VALUE!</v>
      </c>
      <c r="AL234" s="36">
        <v>5.0</v>
      </c>
      <c r="AM234" s="746" t="s">
        <v>306</v>
      </c>
      <c r="AN234" s="745" t="e">
        <v>#VALUE!</v>
      </c>
      <c r="AO234" s="36">
        <v>5.0</v>
      </c>
      <c r="AP234" s="746" t="s">
        <v>306</v>
      </c>
      <c r="AQ234" s="745" t="e">
        <v>#VALUE!</v>
      </c>
      <c r="AR234" s="36">
        <v>5.0</v>
      </c>
      <c r="AS234" s="746" t="s">
        <v>306</v>
      </c>
      <c r="AT234" s="745" t="e">
        <v>#VALUE!</v>
      </c>
      <c r="AU234" s="36">
        <v>5.0</v>
      </c>
      <c r="AV234" s="746"/>
      <c r="AW234" s="2150"/>
      <c r="AX234" s="36">
        <v>5.0</v>
      </c>
      <c r="AY234" s="746"/>
      <c r="AZ234" s="2150"/>
      <c r="BA234" s="9"/>
      <c r="BB234" s="9"/>
      <c r="BC234" s="9"/>
      <c r="BD234" s="9"/>
      <c r="BE234" s="9"/>
      <c r="BF234" s="9"/>
      <c r="BG234" s="9"/>
      <c r="BH234" s="9"/>
      <c r="BI234" s="9"/>
      <c r="BJ234" s="9"/>
      <c r="BK234" s="9"/>
      <c r="BL234" s="9"/>
      <c r="BM234" s="9"/>
      <c r="BN234" s="9"/>
      <c r="BO234" s="9"/>
      <c r="BP234" s="9"/>
      <c r="BQ234" s="9"/>
      <c r="BR234" s="9"/>
      <c r="BS234" s="9"/>
    </row>
    <row r="235">
      <c r="A235" s="668" t="s">
        <v>35</v>
      </c>
      <c r="B235" s="668"/>
      <c r="C235" s="743">
        <f t="shared" ref="C235:F235" si="13">SUMPRODUCT(C$223:C$228,TRANSPOSE($C349:$H349))/$I349</f>
        <v>1</v>
      </c>
      <c r="D235" s="743">
        <f t="shared" si="13"/>
        <v>1</v>
      </c>
      <c r="E235" s="743">
        <f t="shared" si="13"/>
        <v>1</v>
      </c>
      <c r="F235" s="743">
        <f t="shared" si="13"/>
        <v>50</v>
      </c>
      <c r="G235" s="743"/>
      <c r="H235" s="743">
        <f t="shared" ref="H235:O235" si="14">SUMPRODUCT(H$223:H$228,TRANSPOSE($C349:$H349))/$I349</f>
        <v>230</v>
      </c>
      <c r="I235" s="743">
        <f t="shared" si="14"/>
        <v>5</v>
      </c>
      <c r="J235" s="743">
        <f t="shared" si="14"/>
        <v>70</v>
      </c>
      <c r="K235" s="743">
        <f t="shared" si="14"/>
        <v>70.76923077</v>
      </c>
      <c r="L235" s="743">
        <f t="shared" si="14"/>
        <v>20</v>
      </c>
      <c r="M235" s="743">
        <f t="shared" si="14"/>
        <v>5</v>
      </c>
      <c r="N235" s="743">
        <f t="shared" si="14"/>
        <v>0</v>
      </c>
      <c r="O235" s="743">
        <f t="shared" si="14"/>
        <v>0</v>
      </c>
      <c r="P235" s="9"/>
      <c r="Q235" s="36">
        <v>6.0</v>
      </c>
      <c r="R235" s="744"/>
      <c r="S235" s="2150"/>
      <c r="T235" s="36">
        <v>6.0</v>
      </c>
      <c r="U235" s="746" t="s">
        <v>3645</v>
      </c>
      <c r="V235" s="745" t="e">
        <v>#VALUE!</v>
      </c>
      <c r="W235" s="36">
        <v>6.0</v>
      </c>
      <c r="X235" s="746" t="s">
        <v>3645</v>
      </c>
      <c r="Y235" s="745" t="e">
        <v>#VALUE!</v>
      </c>
      <c r="Z235" s="36">
        <v>6.0</v>
      </c>
      <c r="AA235" s="746" t="s">
        <v>3645</v>
      </c>
      <c r="AB235" s="745" t="e">
        <v>#VALUE!</v>
      </c>
      <c r="AC235" s="36">
        <v>6.0</v>
      </c>
      <c r="AD235" s="746" t="s">
        <v>3645</v>
      </c>
      <c r="AE235" s="745" t="e">
        <v>#VALUE!</v>
      </c>
      <c r="AF235" s="36">
        <v>6.0</v>
      </c>
      <c r="AG235" s="746" t="s">
        <v>3645</v>
      </c>
      <c r="AH235" s="745" t="e">
        <v>#VALUE!</v>
      </c>
      <c r="AI235" s="36">
        <v>6.0</v>
      </c>
      <c r="AJ235" s="746" t="s">
        <v>3645</v>
      </c>
      <c r="AK235" s="745" t="e">
        <v>#VALUE!</v>
      </c>
      <c r="AL235" s="36">
        <v>6.0</v>
      </c>
      <c r="AM235" s="746" t="s">
        <v>3645</v>
      </c>
      <c r="AN235" s="745" t="e">
        <v>#VALUE!</v>
      </c>
      <c r="AO235" s="36">
        <v>6.0</v>
      </c>
      <c r="AP235" s="746" t="s">
        <v>3645</v>
      </c>
      <c r="AQ235" s="745" t="e">
        <v>#VALUE!</v>
      </c>
      <c r="AR235" s="36">
        <v>6.0</v>
      </c>
      <c r="AS235" s="746" t="s">
        <v>3645</v>
      </c>
      <c r="AT235" s="745" t="e">
        <v>#VALUE!</v>
      </c>
      <c r="AU235" s="36">
        <v>6.0</v>
      </c>
      <c r="AV235" s="746"/>
      <c r="AW235" s="2150"/>
      <c r="AX235" s="36">
        <v>6.0</v>
      </c>
      <c r="AY235" s="746"/>
      <c r="AZ235" s="2150"/>
      <c r="BA235" s="9"/>
      <c r="BB235" s="9"/>
      <c r="BC235" s="9"/>
      <c r="BD235" s="9"/>
      <c r="BE235" s="9"/>
      <c r="BF235" s="9"/>
      <c r="BG235" s="9"/>
      <c r="BH235" s="9"/>
      <c r="BI235" s="9"/>
      <c r="BJ235" s="9"/>
      <c r="BK235" s="9"/>
      <c r="BL235" s="9"/>
      <c r="BM235" s="9"/>
      <c r="BN235" s="9"/>
      <c r="BO235" s="9"/>
      <c r="BP235" s="9"/>
      <c r="BQ235" s="9"/>
      <c r="BR235" s="9"/>
      <c r="BS235" s="9"/>
    </row>
    <row r="236">
      <c r="A236" s="668" t="s">
        <v>36</v>
      </c>
      <c r="B236" s="668"/>
      <c r="C236" s="743">
        <f t="shared" ref="C236:F236" si="15">SUMPRODUCT(C$223:C$228,TRANSPOSE($C350:$H350))/$I350</f>
        <v>1.071428571</v>
      </c>
      <c r="D236" s="743">
        <f t="shared" si="15"/>
        <v>1.071428571</v>
      </c>
      <c r="E236" s="743">
        <f t="shared" si="15"/>
        <v>1.071428571</v>
      </c>
      <c r="F236" s="743">
        <f t="shared" si="15"/>
        <v>51.30714286</v>
      </c>
      <c r="G236" s="743"/>
      <c r="H236" s="743">
        <f t="shared" ref="H236:O236" si="16">SUMPRODUCT(H$223:H$228,TRANSPOSE($C350:$H350))/$I350</f>
        <v>230.7142857</v>
      </c>
      <c r="I236" s="743">
        <f t="shared" si="16"/>
        <v>5.357142857</v>
      </c>
      <c r="J236" s="743">
        <f t="shared" si="16"/>
        <v>70.71428571</v>
      </c>
      <c r="K236" s="743">
        <f t="shared" si="16"/>
        <v>72.85714286</v>
      </c>
      <c r="L236" s="743">
        <f t="shared" si="16"/>
        <v>20.71428571</v>
      </c>
      <c r="M236" s="743">
        <f t="shared" si="16"/>
        <v>5.357142857</v>
      </c>
      <c r="N236" s="743">
        <f t="shared" si="16"/>
        <v>0</v>
      </c>
      <c r="O236" s="743">
        <f t="shared" si="16"/>
        <v>0</v>
      </c>
      <c r="P236" s="9"/>
      <c r="Q236" s="36">
        <v>7.0</v>
      </c>
      <c r="R236" s="744"/>
      <c r="S236" s="2150"/>
      <c r="T236" s="36">
        <v>7.0</v>
      </c>
      <c r="U236" s="746" t="s">
        <v>316</v>
      </c>
      <c r="V236" s="745" t="e">
        <v>#VALUE!</v>
      </c>
      <c r="W236" s="36">
        <v>7.0</v>
      </c>
      <c r="X236" s="746" t="s">
        <v>316</v>
      </c>
      <c r="Y236" s="745" t="e">
        <v>#VALUE!</v>
      </c>
      <c r="Z236" s="36">
        <v>7.0</v>
      </c>
      <c r="AA236" s="746" t="s">
        <v>316</v>
      </c>
      <c r="AB236" s="745" t="e">
        <v>#VALUE!</v>
      </c>
      <c r="AC236" s="36">
        <v>7.0</v>
      </c>
      <c r="AD236" s="746" t="s">
        <v>316</v>
      </c>
      <c r="AE236" s="745" t="e">
        <v>#VALUE!</v>
      </c>
      <c r="AF236" s="36">
        <v>7.0</v>
      </c>
      <c r="AG236" s="746" t="s">
        <v>316</v>
      </c>
      <c r="AH236" s="745" t="e">
        <v>#VALUE!</v>
      </c>
      <c r="AI236" s="36">
        <v>7.0</v>
      </c>
      <c r="AJ236" s="746" t="s">
        <v>316</v>
      </c>
      <c r="AK236" s="745" t="e">
        <v>#VALUE!</v>
      </c>
      <c r="AL236" s="36">
        <v>7.0</v>
      </c>
      <c r="AM236" s="746" t="s">
        <v>316</v>
      </c>
      <c r="AN236" s="745" t="e">
        <v>#VALUE!</v>
      </c>
      <c r="AO236" s="36">
        <v>7.0</v>
      </c>
      <c r="AP236" s="746" t="s">
        <v>316</v>
      </c>
      <c r="AQ236" s="745" t="e">
        <v>#VALUE!</v>
      </c>
      <c r="AR236" s="36">
        <v>7.0</v>
      </c>
      <c r="AS236" s="746" t="s">
        <v>316</v>
      </c>
      <c r="AT236" s="745" t="e">
        <v>#VALUE!</v>
      </c>
      <c r="AU236" s="36">
        <v>7.0</v>
      </c>
      <c r="AV236" s="746"/>
      <c r="AW236" s="2150"/>
      <c r="AX236" s="36">
        <v>7.0</v>
      </c>
      <c r="AY236" s="746"/>
      <c r="AZ236" s="2150"/>
      <c r="BA236" s="9"/>
      <c r="BB236" s="9"/>
      <c r="BC236" s="9"/>
      <c r="BD236" s="9"/>
      <c r="BE236" s="9"/>
      <c r="BF236" s="9"/>
      <c r="BG236" s="9"/>
      <c r="BH236" s="9"/>
      <c r="BI236" s="9"/>
      <c r="BJ236" s="9"/>
      <c r="BK236" s="9"/>
      <c r="BL236" s="9"/>
      <c r="BM236" s="9"/>
      <c r="BN236" s="9"/>
      <c r="BO236" s="9"/>
      <c r="BP236" s="9"/>
      <c r="BQ236" s="9"/>
      <c r="BR236" s="9"/>
      <c r="BS236" s="9"/>
    </row>
    <row r="237">
      <c r="A237" s="668" t="s">
        <v>42</v>
      </c>
      <c r="B237" s="668"/>
      <c r="C237" s="743">
        <f t="shared" ref="C237:F237" si="17">SUMPRODUCT(C$223:C$228,TRANSPOSE($C351:$H351))/$I351</f>
        <v>0.6666666667</v>
      </c>
      <c r="D237" s="743">
        <f t="shared" si="17"/>
        <v>0.6666666667</v>
      </c>
      <c r="E237" s="743">
        <f t="shared" si="17"/>
        <v>0.6666666667</v>
      </c>
      <c r="F237" s="743">
        <f t="shared" si="17"/>
        <v>43.9</v>
      </c>
      <c r="G237" s="743"/>
      <c r="H237" s="743">
        <f t="shared" ref="H237:O237" si="18">SUMPRODUCT(H$223:H$228,TRANSPOSE($C351:$H351))/$I351</f>
        <v>226.6666667</v>
      </c>
      <c r="I237" s="743">
        <f t="shared" si="18"/>
        <v>3.333333333</v>
      </c>
      <c r="J237" s="743">
        <f t="shared" si="18"/>
        <v>66.66666667</v>
      </c>
      <c r="K237" s="743">
        <f t="shared" si="18"/>
        <v>70</v>
      </c>
      <c r="L237" s="743">
        <f t="shared" si="18"/>
        <v>16.66666667</v>
      </c>
      <c r="M237" s="743">
        <f t="shared" si="18"/>
        <v>3.333333333</v>
      </c>
      <c r="N237" s="743">
        <f t="shared" si="18"/>
        <v>0</v>
      </c>
      <c r="O237" s="743">
        <f t="shared" si="18"/>
        <v>0</v>
      </c>
      <c r="P237" s="9"/>
      <c r="Q237" s="36">
        <v>8.0</v>
      </c>
      <c r="R237" s="744"/>
      <c r="S237" s="2150"/>
      <c r="T237" s="36">
        <v>8.0</v>
      </c>
      <c r="U237" s="746" t="s">
        <v>326</v>
      </c>
      <c r="V237" s="745" t="e">
        <v>#VALUE!</v>
      </c>
      <c r="W237" s="36">
        <v>8.0</v>
      </c>
      <c r="X237" s="746" t="s">
        <v>326</v>
      </c>
      <c r="Y237" s="745" t="e">
        <v>#VALUE!</v>
      </c>
      <c r="Z237" s="36">
        <v>8.0</v>
      </c>
      <c r="AA237" s="746" t="s">
        <v>326</v>
      </c>
      <c r="AB237" s="745" t="e">
        <v>#VALUE!</v>
      </c>
      <c r="AC237" s="36">
        <v>8.0</v>
      </c>
      <c r="AD237" s="746" t="s">
        <v>326</v>
      </c>
      <c r="AE237" s="745" t="e">
        <v>#VALUE!</v>
      </c>
      <c r="AF237" s="36">
        <v>8.0</v>
      </c>
      <c r="AG237" s="746" t="s">
        <v>326</v>
      </c>
      <c r="AH237" s="745" t="e">
        <v>#VALUE!</v>
      </c>
      <c r="AI237" s="36">
        <v>8.0</v>
      </c>
      <c r="AJ237" s="746" t="s">
        <v>326</v>
      </c>
      <c r="AK237" s="745" t="e">
        <v>#VALUE!</v>
      </c>
      <c r="AL237" s="36">
        <v>8.0</v>
      </c>
      <c r="AM237" s="746" t="s">
        <v>326</v>
      </c>
      <c r="AN237" s="745" t="e">
        <v>#VALUE!</v>
      </c>
      <c r="AO237" s="36">
        <v>8.0</v>
      </c>
      <c r="AP237" s="746" t="s">
        <v>326</v>
      </c>
      <c r="AQ237" s="745" t="e">
        <v>#VALUE!</v>
      </c>
      <c r="AR237" s="36">
        <v>8.0</v>
      </c>
      <c r="AS237" s="746" t="s">
        <v>326</v>
      </c>
      <c r="AT237" s="745" t="e">
        <v>#VALUE!</v>
      </c>
      <c r="AU237" s="36">
        <v>8.0</v>
      </c>
      <c r="AV237" s="746"/>
      <c r="AW237" s="2150"/>
      <c r="AX237" s="36">
        <v>8.0</v>
      </c>
      <c r="AY237" s="746"/>
      <c r="AZ237" s="2150"/>
      <c r="BA237" s="9"/>
      <c r="BB237" s="9"/>
      <c r="BC237" s="9"/>
      <c r="BD237" s="9"/>
      <c r="BE237" s="9"/>
      <c r="BF237" s="9"/>
      <c r="BG237" s="9"/>
      <c r="BH237" s="9"/>
      <c r="BI237" s="9"/>
      <c r="BJ237" s="9"/>
      <c r="BK237" s="9"/>
      <c r="BL237" s="9"/>
      <c r="BM237" s="9"/>
      <c r="BN237" s="9"/>
      <c r="BO237" s="9"/>
      <c r="BP237" s="9"/>
      <c r="BQ237" s="9"/>
      <c r="BR237" s="9"/>
      <c r="BS237" s="9"/>
    </row>
    <row r="238">
      <c r="A238" s="668" t="s">
        <v>61</v>
      </c>
      <c r="B238" s="668"/>
      <c r="C238" s="743">
        <f t="shared" ref="C238:F238" si="19">SUMPRODUCT(C$223:C$228,TRANSPOSE($C352:$H352))/$I352</f>
        <v>3.272727273</v>
      </c>
      <c r="D238" s="743">
        <f t="shared" si="19"/>
        <v>5.090909091</v>
      </c>
      <c r="E238" s="743">
        <f t="shared" si="19"/>
        <v>5.090909091</v>
      </c>
      <c r="F238" s="743">
        <f t="shared" si="19"/>
        <v>96.64545455</v>
      </c>
      <c r="G238" s="743"/>
      <c r="H238" s="743">
        <f t="shared" ref="H238:O238" si="20">SUMPRODUCT(H$223:H$228,TRANSPOSE($C352:$H352))/$I352</f>
        <v>255.4545455</v>
      </c>
      <c r="I238" s="743">
        <f t="shared" si="20"/>
        <v>63.63636364</v>
      </c>
      <c r="J238" s="743">
        <f t="shared" si="20"/>
        <v>92.72727273</v>
      </c>
      <c r="K238" s="743">
        <f t="shared" si="20"/>
        <v>92.72727273</v>
      </c>
      <c r="L238" s="743">
        <f t="shared" si="20"/>
        <v>70.90909091</v>
      </c>
      <c r="M238" s="743">
        <f t="shared" si="20"/>
        <v>17.72727273</v>
      </c>
      <c r="N238" s="743">
        <f t="shared" si="20"/>
        <v>0</v>
      </c>
      <c r="O238" s="743">
        <f t="shared" si="20"/>
        <v>0</v>
      </c>
      <c r="P238" s="9"/>
      <c r="Q238" s="36">
        <v>9.0</v>
      </c>
      <c r="R238" s="744"/>
      <c r="S238" s="2150"/>
      <c r="T238" s="36">
        <v>9.0</v>
      </c>
      <c r="U238" s="746" t="s">
        <v>332</v>
      </c>
      <c r="V238" s="745" t="e">
        <v>#VALUE!</v>
      </c>
      <c r="W238" s="36">
        <v>9.0</v>
      </c>
      <c r="X238" s="746" t="s">
        <v>332</v>
      </c>
      <c r="Y238" s="745" t="e">
        <v>#VALUE!</v>
      </c>
      <c r="Z238" s="36">
        <v>9.0</v>
      </c>
      <c r="AA238" s="746" t="s">
        <v>332</v>
      </c>
      <c r="AB238" s="745" t="e">
        <v>#VALUE!</v>
      </c>
      <c r="AC238" s="36">
        <v>9.0</v>
      </c>
      <c r="AD238" s="746" t="s">
        <v>332</v>
      </c>
      <c r="AE238" s="745" t="e">
        <v>#VALUE!</v>
      </c>
      <c r="AF238" s="36">
        <v>9.0</v>
      </c>
      <c r="AG238" s="746" t="s">
        <v>332</v>
      </c>
      <c r="AH238" s="745" t="e">
        <v>#VALUE!</v>
      </c>
      <c r="AI238" s="36">
        <v>9.0</v>
      </c>
      <c r="AJ238" s="746" t="s">
        <v>332</v>
      </c>
      <c r="AK238" s="745" t="e">
        <v>#VALUE!</v>
      </c>
      <c r="AL238" s="36">
        <v>9.0</v>
      </c>
      <c r="AM238" s="746" t="s">
        <v>332</v>
      </c>
      <c r="AN238" s="745" t="e">
        <v>#VALUE!</v>
      </c>
      <c r="AO238" s="36">
        <v>9.0</v>
      </c>
      <c r="AP238" s="746" t="s">
        <v>332</v>
      </c>
      <c r="AQ238" s="745" t="e">
        <v>#VALUE!</v>
      </c>
      <c r="AR238" s="36">
        <v>9.0</v>
      </c>
      <c r="AS238" s="746" t="s">
        <v>332</v>
      </c>
      <c r="AT238" s="745" t="e">
        <v>#VALUE!</v>
      </c>
      <c r="AU238" s="36">
        <v>9.0</v>
      </c>
      <c r="AV238" s="746"/>
      <c r="AW238" s="2150"/>
      <c r="AX238" s="36">
        <v>9.0</v>
      </c>
      <c r="AY238" s="746"/>
      <c r="AZ238" s="2150"/>
      <c r="BA238" s="9"/>
      <c r="BB238" s="9"/>
      <c r="BC238" s="9"/>
      <c r="BD238" s="9"/>
      <c r="BE238" s="9"/>
      <c r="BF238" s="9"/>
      <c r="BG238" s="9"/>
      <c r="BH238" s="9"/>
      <c r="BI238" s="9"/>
      <c r="BJ238" s="9"/>
      <c r="BK238" s="9"/>
      <c r="BL238" s="9"/>
      <c r="BM238" s="9"/>
      <c r="BN238" s="9"/>
      <c r="BO238" s="9"/>
      <c r="BP238" s="9"/>
      <c r="BQ238" s="9"/>
      <c r="BR238" s="9"/>
      <c r="BS238" s="9"/>
    </row>
    <row r="239">
      <c r="A239" s="668" t="s">
        <v>70</v>
      </c>
      <c r="B239" s="668"/>
      <c r="C239" s="743">
        <f t="shared" ref="C239:F239" si="21">SUMPRODUCT(C$223:C$228,TRANSPOSE($C353:$H353))/$I353</f>
        <v>1</v>
      </c>
      <c r="D239" s="743">
        <f t="shared" si="21"/>
        <v>1</v>
      </c>
      <c r="E239" s="743">
        <f t="shared" si="21"/>
        <v>1</v>
      </c>
      <c r="F239" s="743">
        <f t="shared" si="21"/>
        <v>50</v>
      </c>
      <c r="G239" s="743"/>
      <c r="H239" s="743">
        <f t="shared" ref="H239:O239" si="22">SUMPRODUCT(H$223:H$228,TRANSPOSE($C353:$H353))/$I353</f>
        <v>230</v>
      </c>
      <c r="I239" s="743">
        <f t="shared" si="22"/>
        <v>5</v>
      </c>
      <c r="J239" s="743">
        <f t="shared" si="22"/>
        <v>70</v>
      </c>
      <c r="K239" s="743">
        <f t="shared" si="22"/>
        <v>71.76470588</v>
      </c>
      <c r="L239" s="743">
        <f t="shared" si="22"/>
        <v>20</v>
      </c>
      <c r="M239" s="743">
        <f t="shared" si="22"/>
        <v>5</v>
      </c>
      <c r="N239" s="743">
        <f t="shared" si="22"/>
        <v>0</v>
      </c>
      <c r="O239" s="743">
        <f t="shared" si="22"/>
        <v>0</v>
      </c>
      <c r="P239" s="9"/>
      <c r="Q239" s="36">
        <v>10.0</v>
      </c>
      <c r="R239" s="744"/>
      <c r="S239" s="2150"/>
      <c r="T239" s="36">
        <v>10.0</v>
      </c>
      <c r="U239" s="746" t="s">
        <v>330</v>
      </c>
      <c r="V239" s="745" t="e">
        <v>#VALUE!</v>
      </c>
      <c r="W239" s="36">
        <v>10.0</v>
      </c>
      <c r="X239" s="746" t="s">
        <v>330</v>
      </c>
      <c r="Y239" s="745" t="e">
        <v>#VALUE!</v>
      </c>
      <c r="Z239" s="36">
        <v>10.0</v>
      </c>
      <c r="AA239" s="746" t="s">
        <v>330</v>
      </c>
      <c r="AB239" s="745" t="e">
        <v>#VALUE!</v>
      </c>
      <c r="AC239" s="36">
        <v>10.0</v>
      </c>
      <c r="AD239" s="746" t="s">
        <v>330</v>
      </c>
      <c r="AE239" s="745" t="e">
        <v>#VALUE!</v>
      </c>
      <c r="AF239" s="36">
        <v>10.0</v>
      </c>
      <c r="AG239" s="746" t="s">
        <v>330</v>
      </c>
      <c r="AH239" s="745" t="e">
        <v>#VALUE!</v>
      </c>
      <c r="AI239" s="36">
        <v>10.0</v>
      </c>
      <c r="AJ239" s="746" t="s">
        <v>330</v>
      </c>
      <c r="AK239" s="745" t="e">
        <v>#VALUE!</v>
      </c>
      <c r="AL239" s="36">
        <v>10.0</v>
      </c>
      <c r="AM239" s="746" t="s">
        <v>330</v>
      </c>
      <c r="AN239" s="745" t="e">
        <v>#VALUE!</v>
      </c>
      <c r="AO239" s="36">
        <v>10.0</v>
      </c>
      <c r="AP239" s="746" t="s">
        <v>330</v>
      </c>
      <c r="AQ239" s="745" t="e">
        <v>#VALUE!</v>
      </c>
      <c r="AR239" s="36">
        <v>10.0</v>
      </c>
      <c r="AS239" s="746" t="s">
        <v>330</v>
      </c>
      <c r="AT239" s="745" t="e">
        <v>#VALUE!</v>
      </c>
      <c r="AU239" s="36">
        <v>10.0</v>
      </c>
      <c r="AV239" s="746"/>
      <c r="AW239" s="2150"/>
      <c r="AX239" s="36">
        <v>10.0</v>
      </c>
      <c r="AY239" s="746"/>
      <c r="AZ239" s="2150"/>
      <c r="BA239" s="9"/>
      <c r="BB239" s="9"/>
      <c r="BC239" s="9"/>
      <c r="BD239" s="9"/>
      <c r="BE239" s="9"/>
      <c r="BF239" s="9"/>
      <c r="BG239" s="9"/>
      <c r="BH239" s="9"/>
      <c r="BI239" s="9"/>
      <c r="BJ239" s="9"/>
      <c r="BK239" s="9"/>
      <c r="BL239" s="9"/>
      <c r="BM239" s="9"/>
      <c r="BN239" s="9"/>
      <c r="BO239" s="9"/>
      <c r="BP239" s="9"/>
      <c r="BQ239" s="9"/>
      <c r="BR239" s="9"/>
      <c r="BS239" s="9"/>
    </row>
    <row r="240">
      <c r="A240" s="692" t="s">
        <v>3637</v>
      </c>
      <c r="B240" s="692"/>
      <c r="C240" s="743">
        <f t="shared" ref="C240:F240" si="23">SUMPRODUCT(C$223:C$228,TRANSPOSE($C354:$H354))/$I354</f>
        <v>1.111111111</v>
      </c>
      <c r="D240" s="743">
        <f t="shared" si="23"/>
        <v>1.111111111</v>
      </c>
      <c r="E240" s="743">
        <f t="shared" si="23"/>
        <v>1.111111111</v>
      </c>
      <c r="F240" s="743">
        <f t="shared" si="23"/>
        <v>52.03333333</v>
      </c>
      <c r="G240" s="743"/>
      <c r="H240" s="743">
        <f t="shared" ref="H240:O240" si="24">SUMPRODUCT(H$223:H$228,TRANSPOSE($C354:$H354))/$I354</f>
        <v>231.1111111</v>
      </c>
      <c r="I240" s="743">
        <f t="shared" si="24"/>
        <v>5.555555556</v>
      </c>
      <c r="J240" s="743">
        <f t="shared" si="24"/>
        <v>71.11111111</v>
      </c>
      <c r="K240" s="743">
        <f t="shared" si="24"/>
        <v>71.11111111</v>
      </c>
      <c r="L240" s="743">
        <f t="shared" si="24"/>
        <v>21.11111111</v>
      </c>
      <c r="M240" s="743">
        <f t="shared" si="24"/>
        <v>5.555555556</v>
      </c>
      <c r="N240" s="743">
        <f t="shared" si="24"/>
        <v>0</v>
      </c>
      <c r="O240" s="743">
        <f t="shared" si="24"/>
        <v>0</v>
      </c>
      <c r="P240" s="9"/>
      <c r="Q240" s="36">
        <v>11.0</v>
      </c>
      <c r="R240" s="744"/>
      <c r="S240" s="2150"/>
      <c r="T240" s="36">
        <v>11.0</v>
      </c>
      <c r="U240" s="746" t="s">
        <v>333</v>
      </c>
      <c r="V240" s="745" t="e">
        <v>#VALUE!</v>
      </c>
      <c r="W240" s="36">
        <v>11.0</v>
      </c>
      <c r="X240" s="746" t="s">
        <v>333</v>
      </c>
      <c r="Y240" s="745" t="e">
        <v>#VALUE!</v>
      </c>
      <c r="Z240" s="36">
        <v>11.0</v>
      </c>
      <c r="AA240" s="746" t="s">
        <v>333</v>
      </c>
      <c r="AB240" s="745" t="e">
        <v>#VALUE!</v>
      </c>
      <c r="AC240" s="36">
        <v>11.0</v>
      </c>
      <c r="AD240" s="746" t="s">
        <v>333</v>
      </c>
      <c r="AE240" s="745" t="e">
        <v>#VALUE!</v>
      </c>
      <c r="AF240" s="36">
        <v>11.0</v>
      </c>
      <c r="AG240" s="746" t="s">
        <v>333</v>
      </c>
      <c r="AH240" s="745" t="e">
        <v>#VALUE!</v>
      </c>
      <c r="AI240" s="36">
        <v>11.0</v>
      </c>
      <c r="AJ240" s="746" t="s">
        <v>333</v>
      </c>
      <c r="AK240" s="745" t="e">
        <v>#VALUE!</v>
      </c>
      <c r="AL240" s="36">
        <v>11.0</v>
      </c>
      <c r="AM240" s="746" t="s">
        <v>333</v>
      </c>
      <c r="AN240" s="745" t="e">
        <v>#VALUE!</v>
      </c>
      <c r="AO240" s="36">
        <v>11.0</v>
      </c>
      <c r="AP240" s="746" t="s">
        <v>333</v>
      </c>
      <c r="AQ240" s="745" t="e">
        <v>#VALUE!</v>
      </c>
      <c r="AR240" s="36">
        <v>11.0</v>
      </c>
      <c r="AS240" s="746" t="s">
        <v>333</v>
      </c>
      <c r="AT240" s="745" t="e">
        <v>#VALUE!</v>
      </c>
      <c r="AU240" s="36">
        <v>11.0</v>
      </c>
      <c r="AV240" s="746"/>
      <c r="AW240" s="2150"/>
      <c r="AX240" s="36">
        <v>11.0</v>
      </c>
      <c r="AY240" s="746"/>
      <c r="AZ240" s="2150"/>
      <c r="BA240" s="9"/>
      <c r="BB240" s="9"/>
      <c r="BC240" s="9"/>
      <c r="BD240" s="9"/>
      <c r="BE240" s="9"/>
      <c r="BF240" s="9"/>
      <c r="BG240" s="9"/>
      <c r="BH240" s="9"/>
      <c r="BI240" s="9"/>
      <c r="BJ240" s="9"/>
      <c r="BK240" s="9"/>
      <c r="BL240" s="9"/>
      <c r="BM240" s="9"/>
      <c r="BN240" s="9"/>
      <c r="BO240" s="9"/>
      <c r="BP240" s="9"/>
      <c r="BQ240" s="9"/>
      <c r="BR240" s="9"/>
      <c r="BS240" s="9"/>
    </row>
    <row r="241">
      <c r="A241" s="668" t="s">
        <v>78</v>
      </c>
      <c r="B241" s="668"/>
      <c r="C241" s="743">
        <f t="shared" ref="C241:F241" si="25">SUMPRODUCT(C$223:C$228,TRANSPOSE($C355:$H355))/$I355</f>
        <v>2.260869565</v>
      </c>
      <c r="D241" s="743">
        <f t="shared" si="25"/>
        <v>2.652173913</v>
      </c>
      <c r="E241" s="743">
        <f t="shared" si="25"/>
        <v>2.652173913</v>
      </c>
      <c r="F241" s="743">
        <f t="shared" si="25"/>
        <v>74.7826087</v>
      </c>
      <c r="G241" s="743"/>
      <c r="H241" s="743">
        <f t="shared" ref="H241:O241" si="26">SUMPRODUCT(H$223:H$228,TRANSPOSE($C355:$H355))/$I355</f>
        <v>243.0434783</v>
      </c>
      <c r="I241" s="743">
        <f t="shared" si="26"/>
        <v>22.39130435</v>
      </c>
      <c r="J241" s="743">
        <f t="shared" si="26"/>
        <v>82.60869565</v>
      </c>
      <c r="K241" s="743">
        <f t="shared" si="26"/>
        <v>82.60869565</v>
      </c>
      <c r="L241" s="743">
        <f t="shared" si="26"/>
        <v>39.13043478</v>
      </c>
      <c r="M241" s="743">
        <f t="shared" si="26"/>
        <v>11.52173913</v>
      </c>
      <c r="N241" s="743">
        <f t="shared" si="26"/>
        <v>0</v>
      </c>
      <c r="O241" s="743">
        <f t="shared" si="26"/>
        <v>0</v>
      </c>
      <c r="P241" s="9"/>
      <c r="Q241" s="36">
        <v>12.0</v>
      </c>
      <c r="R241" s="744"/>
      <c r="S241" s="2150"/>
      <c r="T241" s="36">
        <v>12.0</v>
      </c>
      <c r="U241" s="746" t="s">
        <v>338</v>
      </c>
      <c r="V241" s="745" t="e">
        <v>#VALUE!</v>
      </c>
      <c r="W241" s="36">
        <v>12.0</v>
      </c>
      <c r="X241" s="746" t="s">
        <v>338</v>
      </c>
      <c r="Y241" s="745" t="e">
        <v>#VALUE!</v>
      </c>
      <c r="Z241" s="36">
        <v>12.0</v>
      </c>
      <c r="AA241" s="746" t="s">
        <v>338</v>
      </c>
      <c r="AB241" s="745" t="e">
        <v>#VALUE!</v>
      </c>
      <c r="AC241" s="36">
        <v>12.0</v>
      </c>
      <c r="AD241" s="746" t="s">
        <v>338</v>
      </c>
      <c r="AE241" s="745" t="e">
        <v>#VALUE!</v>
      </c>
      <c r="AF241" s="36">
        <v>12.0</v>
      </c>
      <c r="AG241" s="746" t="s">
        <v>338</v>
      </c>
      <c r="AH241" s="745" t="e">
        <v>#VALUE!</v>
      </c>
      <c r="AI241" s="36">
        <v>12.0</v>
      </c>
      <c r="AJ241" s="746" t="s">
        <v>338</v>
      </c>
      <c r="AK241" s="745" t="e">
        <v>#VALUE!</v>
      </c>
      <c r="AL241" s="36">
        <v>12.0</v>
      </c>
      <c r="AM241" s="746" t="s">
        <v>338</v>
      </c>
      <c r="AN241" s="745" t="e">
        <v>#VALUE!</v>
      </c>
      <c r="AO241" s="36">
        <v>12.0</v>
      </c>
      <c r="AP241" s="746" t="s">
        <v>338</v>
      </c>
      <c r="AQ241" s="745" t="e">
        <v>#VALUE!</v>
      </c>
      <c r="AR241" s="36">
        <v>12.0</v>
      </c>
      <c r="AS241" s="746" t="s">
        <v>338</v>
      </c>
      <c r="AT241" s="745" t="e">
        <v>#VALUE!</v>
      </c>
      <c r="AU241" s="36">
        <v>12.0</v>
      </c>
      <c r="AV241" s="746"/>
      <c r="AW241" s="2150"/>
      <c r="AX241" s="36">
        <v>12.0</v>
      </c>
      <c r="AY241" s="746"/>
      <c r="AZ241" s="2150"/>
      <c r="BA241" s="9"/>
      <c r="BB241" s="9"/>
      <c r="BC241" s="9"/>
      <c r="BD241" s="9"/>
      <c r="BE241" s="9"/>
      <c r="BF241" s="9"/>
      <c r="BG241" s="9"/>
      <c r="BH241" s="9"/>
      <c r="BI241" s="9"/>
      <c r="BJ241" s="9"/>
      <c r="BK241" s="9"/>
      <c r="BL241" s="9"/>
      <c r="BM241" s="9"/>
      <c r="BN241" s="9"/>
      <c r="BO241" s="9"/>
      <c r="BP241" s="9"/>
      <c r="BQ241" s="9"/>
      <c r="BR241" s="9"/>
      <c r="BS241" s="9"/>
    </row>
    <row r="242">
      <c r="A242" s="668" t="s">
        <v>87</v>
      </c>
      <c r="B242" s="668"/>
      <c r="C242" s="743">
        <f t="shared" ref="C242:F242" si="27">SUMPRODUCT(C$223:C$228,TRANSPOSE($C356:$H356))/$I356</f>
        <v>2.392857143</v>
      </c>
      <c r="D242" s="743">
        <f t="shared" si="27"/>
        <v>2.857142857</v>
      </c>
      <c r="E242" s="743">
        <f t="shared" si="27"/>
        <v>2.857142857</v>
      </c>
      <c r="F242" s="743">
        <f t="shared" si="27"/>
        <v>78.16428571</v>
      </c>
      <c r="G242" s="743"/>
      <c r="H242" s="743">
        <f t="shared" ref="H242:O242" si="28">SUMPRODUCT(H$223:H$228,TRANSPOSE($C356:$H356))/$I356</f>
        <v>244.2857143</v>
      </c>
      <c r="I242" s="743">
        <f t="shared" si="28"/>
        <v>26.07142857</v>
      </c>
      <c r="J242" s="743">
        <f t="shared" si="28"/>
        <v>83.92857143</v>
      </c>
      <c r="K242" s="743">
        <f t="shared" si="28"/>
        <v>83.92857143</v>
      </c>
      <c r="L242" s="743">
        <f t="shared" si="28"/>
        <v>42.14285714</v>
      </c>
      <c r="M242" s="743">
        <f t="shared" si="28"/>
        <v>12.14285714</v>
      </c>
      <c r="N242" s="743">
        <f t="shared" si="28"/>
        <v>0</v>
      </c>
      <c r="O242" s="743">
        <f t="shared" si="28"/>
        <v>0</v>
      </c>
      <c r="P242" s="9"/>
      <c r="Q242" s="36">
        <v>13.0</v>
      </c>
      <c r="R242" s="744"/>
      <c r="S242" s="2150"/>
      <c r="T242" s="36">
        <v>13.0</v>
      </c>
      <c r="U242" s="746" t="s">
        <v>339</v>
      </c>
      <c r="V242" s="745" t="e">
        <v>#VALUE!</v>
      </c>
      <c r="W242" s="36">
        <v>13.0</v>
      </c>
      <c r="X242" s="746" t="s">
        <v>339</v>
      </c>
      <c r="Y242" s="745" t="e">
        <v>#VALUE!</v>
      </c>
      <c r="Z242" s="36">
        <v>13.0</v>
      </c>
      <c r="AA242" s="746" t="s">
        <v>339</v>
      </c>
      <c r="AB242" s="745" t="e">
        <v>#VALUE!</v>
      </c>
      <c r="AC242" s="36">
        <v>13.0</v>
      </c>
      <c r="AD242" s="746" t="s">
        <v>339</v>
      </c>
      <c r="AE242" s="745" t="e">
        <v>#VALUE!</v>
      </c>
      <c r="AF242" s="36">
        <v>13.0</v>
      </c>
      <c r="AG242" s="746" t="s">
        <v>339</v>
      </c>
      <c r="AH242" s="745" t="e">
        <v>#VALUE!</v>
      </c>
      <c r="AI242" s="36">
        <v>13.0</v>
      </c>
      <c r="AJ242" s="746" t="s">
        <v>339</v>
      </c>
      <c r="AK242" s="745" t="e">
        <v>#VALUE!</v>
      </c>
      <c r="AL242" s="36">
        <v>13.0</v>
      </c>
      <c r="AM242" s="746" t="s">
        <v>339</v>
      </c>
      <c r="AN242" s="745" t="e">
        <v>#VALUE!</v>
      </c>
      <c r="AO242" s="36">
        <v>13.0</v>
      </c>
      <c r="AP242" s="746" t="s">
        <v>339</v>
      </c>
      <c r="AQ242" s="745" t="e">
        <v>#VALUE!</v>
      </c>
      <c r="AR242" s="36">
        <v>13.0</v>
      </c>
      <c r="AS242" s="746" t="s">
        <v>339</v>
      </c>
      <c r="AT242" s="745" t="e">
        <v>#VALUE!</v>
      </c>
      <c r="AU242" s="36">
        <v>13.0</v>
      </c>
      <c r="AV242" s="746"/>
      <c r="AW242" s="2150"/>
      <c r="AX242" s="36">
        <v>13.0</v>
      </c>
      <c r="AY242" s="746"/>
      <c r="AZ242" s="2150"/>
      <c r="BA242" s="9"/>
      <c r="BB242" s="9"/>
      <c r="BC242" s="9"/>
      <c r="BD242" s="9"/>
      <c r="BE242" s="9"/>
      <c r="BF242" s="9"/>
      <c r="BG242" s="9"/>
      <c r="BH242" s="9"/>
      <c r="BI242" s="9"/>
      <c r="BJ242" s="9"/>
      <c r="BK242" s="9"/>
      <c r="BL242" s="9"/>
      <c r="BM242" s="9"/>
      <c r="BN242" s="9"/>
      <c r="BO242" s="9"/>
      <c r="BP242" s="9"/>
      <c r="BQ242" s="9"/>
      <c r="BR242" s="9"/>
      <c r="BS242" s="9"/>
    </row>
    <row r="243">
      <c r="A243" s="668" t="s">
        <v>93</v>
      </c>
      <c r="B243" s="668"/>
      <c r="C243" s="743">
        <f t="shared" ref="C243:F243" si="29">SUMPRODUCT(C$223:C$228,TRANSPOSE($C357:$H357))/$I357</f>
        <v>3.090909091</v>
      </c>
      <c r="D243" s="743">
        <f t="shared" si="29"/>
        <v>4.424242424</v>
      </c>
      <c r="E243" s="743">
        <f t="shared" si="29"/>
        <v>4.424242424</v>
      </c>
      <c r="F243" s="743">
        <f t="shared" si="29"/>
        <v>95.18484848</v>
      </c>
      <c r="G243" s="743"/>
      <c r="H243" s="743">
        <f t="shared" ref="H243:O243" si="30">SUMPRODUCT(H$223:H$228,TRANSPOSE($C357:$H357))/$I357</f>
        <v>252.1212121</v>
      </c>
      <c r="I243" s="743">
        <f t="shared" si="30"/>
        <v>54.84848485</v>
      </c>
      <c r="J243" s="743">
        <f t="shared" si="30"/>
        <v>90.90909091</v>
      </c>
      <c r="K243" s="743">
        <f t="shared" si="30"/>
        <v>90.90909091</v>
      </c>
      <c r="L243" s="743">
        <f t="shared" si="30"/>
        <v>63.93939394</v>
      </c>
      <c r="M243" s="743">
        <f t="shared" si="30"/>
        <v>16.06060606</v>
      </c>
      <c r="N243" s="743">
        <f t="shared" si="30"/>
        <v>0</v>
      </c>
      <c r="O243" s="743">
        <f t="shared" si="30"/>
        <v>0</v>
      </c>
      <c r="P243" s="9"/>
      <c r="Q243" s="36">
        <v>14.0</v>
      </c>
      <c r="R243" s="744"/>
      <c r="S243" s="2150"/>
      <c r="T243" s="36">
        <v>14.0</v>
      </c>
      <c r="U243" s="746" t="s">
        <v>344</v>
      </c>
      <c r="V243" s="745" t="e">
        <v>#VALUE!</v>
      </c>
      <c r="W243" s="36">
        <v>14.0</v>
      </c>
      <c r="X243" s="746" t="s">
        <v>344</v>
      </c>
      <c r="Y243" s="745" t="e">
        <v>#VALUE!</v>
      </c>
      <c r="Z243" s="36">
        <v>14.0</v>
      </c>
      <c r="AA243" s="746" t="s">
        <v>344</v>
      </c>
      <c r="AB243" s="745" t="e">
        <v>#VALUE!</v>
      </c>
      <c r="AC243" s="36">
        <v>14.0</v>
      </c>
      <c r="AD243" s="746" t="s">
        <v>344</v>
      </c>
      <c r="AE243" s="745" t="e">
        <v>#VALUE!</v>
      </c>
      <c r="AF243" s="36">
        <v>14.0</v>
      </c>
      <c r="AG243" s="746" t="s">
        <v>344</v>
      </c>
      <c r="AH243" s="745" t="e">
        <v>#VALUE!</v>
      </c>
      <c r="AI243" s="36">
        <v>14.0</v>
      </c>
      <c r="AJ243" s="746" t="s">
        <v>344</v>
      </c>
      <c r="AK243" s="745" t="e">
        <v>#VALUE!</v>
      </c>
      <c r="AL243" s="36">
        <v>14.0</v>
      </c>
      <c r="AM243" s="746" t="s">
        <v>344</v>
      </c>
      <c r="AN243" s="745" t="e">
        <v>#VALUE!</v>
      </c>
      <c r="AO243" s="36">
        <v>14.0</v>
      </c>
      <c r="AP243" s="746" t="s">
        <v>344</v>
      </c>
      <c r="AQ243" s="745" t="e">
        <v>#VALUE!</v>
      </c>
      <c r="AR243" s="36">
        <v>14.0</v>
      </c>
      <c r="AS243" s="746" t="s">
        <v>344</v>
      </c>
      <c r="AT243" s="745" t="e">
        <v>#VALUE!</v>
      </c>
      <c r="AU243" s="36">
        <v>14.0</v>
      </c>
      <c r="AV243" s="746"/>
      <c r="AW243" s="2150"/>
      <c r="AX243" s="36">
        <v>14.0</v>
      </c>
      <c r="AY243" s="746"/>
      <c r="AZ243" s="2150"/>
      <c r="BA243" s="9"/>
      <c r="BB243" s="9"/>
      <c r="BC243" s="9"/>
      <c r="BD243" s="9"/>
      <c r="BE243" s="9"/>
      <c r="BF243" s="9"/>
      <c r="BG243" s="9"/>
      <c r="BH243" s="9"/>
      <c r="BI243" s="9"/>
      <c r="BJ243" s="9"/>
      <c r="BK243" s="9"/>
      <c r="BL243" s="9"/>
      <c r="BM243" s="9"/>
      <c r="BN243" s="9"/>
      <c r="BO243" s="9"/>
      <c r="BP243" s="9"/>
      <c r="BQ243" s="9"/>
      <c r="BR243" s="9"/>
      <c r="BS243" s="9"/>
    </row>
    <row r="244">
      <c r="A244" s="685" t="s">
        <v>105</v>
      </c>
      <c r="B244" s="685"/>
      <c r="C244" s="743">
        <f t="shared" ref="C244:F244" si="31">SUMPRODUCT(C$223:C$228,TRANSPOSE($C358:$H358))/$I358</f>
        <v>1</v>
      </c>
      <c r="D244" s="743">
        <f t="shared" si="31"/>
        <v>1</v>
      </c>
      <c r="E244" s="743">
        <f t="shared" si="31"/>
        <v>1</v>
      </c>
      <c r="F244" s="743">
        <f t="shared" si="31"/>
        <v>50</v>
      </c>
      <c r="G244" s="743"/>
      <c r="H244" s="743">
        <f t="shared" ref="H244:O244" si="32">SUMPRODUCT(H$223:H$228,TRANSPOSE($C358:$H358))/$I358</f>
        <v>230</v>
      </c>
      <c r="I244" s="743">
        <f t="shared" si="32"/>
        <v>5</v>
      </c>
      <c r="J244" s="743">
        <f t="shared" si="32"/>
        <v>70</v>
      </c>
      <c r="K244" s="743">
        <f t="shared" si="32"/>
        <v>70.86956522</v>
      </c>
      <c r="L244" s="743">
        <f t="shared" si="32"/>
        <v>20</v>
      </c>
      <c r="M244" s="743">
        <f t="shared" si="32"/>
        <v>5</v>
      </c>
      <c r="N244" s="743">
        <f t="shared" si="32"/>
        <v>0</v>
      </c>
      <c r="O244" s="743">
        <f t="shared" si="32"/>
        <v>0</v>
      </c>
      <c r="P244" s="9"/>
      <c r="Q244" s="36">
        <v>15.0</v>
      </c>
      <c r="R244" s="744"/>
      <c r="S244" s="2150"/>
      <c r="T244" s="36">
        <v>15.0</v>
      </c>
      <c r="U244" s="746" t="s">
        <v>345</v>
      </c>
      <c r="V244" s="745" t="e">
        <v>#VALUE!</v>
      </c>
      <c r="W244" s="36">
        <v>15.0</v>
      </c>
      <c r="X244" s="746" t="s">
        <v>345</v>
      </c>
      <c r="Y244" s="745" t="e">
        <v>#VALUE!</v>
      </c>
      <c r="Z244" s="36">
        <v>15.0</v>
      </c>
      <c r="AA244" s="746" t="s">
        <v>345</v>
      </c>
      <c r="AB244" s="745" t="e">
        <v>#VALUE!</v>
      </c>
      <c r="AC244" s="36">
        <v>15.0</v>
      </c>
      <c r="AD244" s="746" t="s">
        <v>345</v>
      </c>
      <c r="AE244" s="745" t="e">
        <v>#VALUE!</v>
      </c>
      <c r="AF244" s="36">
        <v>15.0</v>
      </c>
      <c r="AG244" s="746" t="s">
        <v>345</v>
      </c>
      <c r="AH244" s="745" t="e">
        <v>#VALUE!</v>
      </c>
      <c r="AI244" s="36">
        <v>15.0</v>
      </c>
      <c r="AJ244" s="746" t="s">
        <v>345</v>
      </c>
      <c r="AK244" s="745" t="e">
        <v>#VALUE!</v>
      </c>
      <c r="AL244" s="36">
        <v>15.0</v>
      </c>
      <c r="AM244" s="746" t="s">
        <v>345</v>
      </c>
      <c r="AN244" s="745" t="e">
        <v>#VALUE!</v>
      </c>
      <c r="AO244" s="36">
        <v>15.0</v>
      </c>
      <c r="AP244" s="746" t="s">
        <v>345</v>
      </c>
      <c r="AQ244" s="745" t="e">
        <v>#VALUE!</v>
      </c>
      <c r="AR244" s="36">
        <v>15.0</v>
      </c>
      <c r="AS244" s="746" t="s">
        <v>345</v>
      </c>
      <c r="AT244" s="745" t="e">
        <v>#VALUE!</v>
      </c>
      <c r="AU244" s="36">
        <v>15.0</v>
      </c>
      <c r="AV244" s="746"/>
      <c r="AW244" s="2150"/>
      <c r="AX244" s="36">
        <v>15.0</v>
      </c>
      <c r="AY244" s="746"/>
      <c r="AZ244" s="2150"/>
      <c r="BA244" s="9"/>
      <c r="BB244" s="9"/>
      <c r="BC244" s="9"/>
      <c r="BD244" s="9"/>
      <c r="BE244" s="9"/>
      <c r="BF244" s="9"/>
      <c r="BG244" s="9"/>
      <c r="BH244" s="9"/>
      <c r="BI244" s="9"/>
      <c r="BJ244" s="9"/>
      <c r="BK244" s="9"/>
      <c r="BL244" s="9"/>
      <c r="BM244" s="9"/>
      <c r="BN244" s="9"/>
      <c r="BO244" s="9"/>
      <c r="BP244" s="9"/>
      <c r="BQ244" s="9"/>
      <c r="BR244" s="9"/>
      <c r="BS244" s="9"/>
    </row>
    <row r="245">
      <c r="A245" s="668" t="s">
        <v>108</v>
      </c>
      <c r="B245" s="668"/>
      <c r="C245" s="743">
        <f t="shared" ref="C245:F245" si="33">SUMPRODUCT(C$223:C$228,TRANSPOSE($C360:$H360))/$I360</f>
        <v>1.958333333</v>
      </c>
      <c r="D245" s="743">
        <f t="shared" si="33"/>
        <v>2.125</v>
      </c>
      <c r="E245" s="743">
        <f t="shared" si="33"/>
        <v>2.125</v>
      </c>
      <c r="F245" s="743">
        <f t="shared" si="33"/>
        <v>69.02083333</v>
      </c>
      <c r="G245" s="743"/>
      <c r="H245" s="743">
        <f t="shared" ref="H245:O245" si="34">SUMPRODUCT(H$223:H$228,TRANSPOSE($C360:$H360))/$I360</f>
        <v>239.5833333</v>
      </c>
      <c r="I245" s="743">
        <f t="shared" si="34"/>
        <v>15.625</v>
      </c>
      <c r="J245" s="743">
        <f t="shared" si="34"/>
        <v>79.58333333</v>
      </c>
      <c r="K245" s="743">
        <f t="shared" si="34"/>
        <v>79.58333333</v>
      </c>
      <c r="L245" s="743">
        <f t="shared" si="34"/>
        <v>32.91666667</v>
      </c>
      <c r="M245" s="743">
        <f t="shared" si="34"/>
        <v>9.791666667</v>
      </c>
      <c r="N245" s="743">
        <f t="shared" si="34"/>
        <v>0</v>
      </c>
      <c r="O245" s="743">
        <f t="shared" si="34"/>
        <v>0</v>
      </c>
      <c r="P245" s="9"/>
      <c r="Q245" s="36">
        <v>16.0</v>
      </c>
      <c r="R245" s="744"/>
      <c r="S245" s="2150"/>
      <c r="T245" s="36">
        <v>16.0</v>
      </c>
      <c r="U245" s="746" t="s">
        <v>3646</v>
      </c>
      <c r="V245" s="745" t="e">
        <v>#VALUE!</v>
      </c>
      <c r="W245" s="36">
        <v>16.0</v>
      </c>
      <c r="X245" s="746" t="s">
        <v>3646</v>
      </c>
      <c r="Y245" s="745" t="e">
        <v>#VALUE!</v>
      </c>
      <c r="Z245" s="36">
        <v>16.0</v>
      </c>
      <c r="AA245" s="746" t="s">
        <v>3646</v>
      </c>
      <c r="AB245" s="745" t="e">
        <v>#VALUE!</v>
      </c>
      <c r="AC245" s="36">
        <v>16.0</v>
      </c>
      <c r="AD245" s="746" t="s">
        <v>3646</v>
      </c>
      <c r="AE245" s="745" t="e">
        <v>#VALUE!</v>
      </c>
      <c r="AF245" s="36">
        <v>16.0</v>
      </c>
      <c r="AG245" s="746" t="s">
        <v>3646</v>
      </c>
      <c r="AH245" s="745" t="e">
        <v>#VALUE!</v>
      </c>
      <c r="AI245" s="36">
        <v>16.0</v>
      </c>
      <c r="AJ245" s="746" t="s">
        <v>3646</v>
      </c>
      <c r="AK245" s="745" t="e">
        <v>#VALUE!</v>
      </c>
      <c r="AL245" s="36">
        <v>16.0</v>
      </c>
      <c r="AM245" s="746" t="s">
        <v>3646</v>
      </c>
      <c r="AN245" s="745" t="e">
        <v>#VALUE!</v>
      </c>
      <c r="AO245" s="36">
        <v>16.0</v>
      </c>
      <c r="AP245" s="746" t="s">
        <v>3646</v>
      </c>
      <c r="AQ245" s="745" t="e">
        <v>#VALUE!</v>
      </c>
      <c r="AR245" s="36">
        <v>16.0</v>
      </c>
      <c r="AS245" s="746" t="s">
        <v>3646</v>
      </c>
      <c r="AT245" s="745" t="e">
        <v>#VALUE!</v>
      </c>
      <c r="AU245" s="36">
        <v>16.0</v>
      </c>
      <c r="AV245" s="746"/>
      <c r="AW245" s="2150"/>
      <c r="AX245" s="36">
        <v>16.0</v>
      </c>
      <c r="AY245" s="746"/>
      <c r="AZ245" s="2150"/>
      <c r="BA245" s="9"/>
      <c r="BB245" s="9"/>
      <c r="BC245" s="9"/>
      <c r="BD245" s="9"/>
      <c r="BE245" s="9"/>
      <c r="BF245" s="9"/>
      <c r="BG245" s="9"/>
      <c r="BH245" s="9"/>
      <c r="BI245" s="9"/>
      <c r="BJ245" s="9"/>
      <c r="BK245" s="9"/>
      <c r="BL245" s="9"/>
      <c r="BM245" s="9"/>
      <c r="BN245" s="9"/>
      <c r="BO245" s="9"/>
      <c r="BP245" s="9"/>
      <c r="BQ245" s="9"/>
      <c r="BR245" s="9"/>
      <c r="BS245" s="9"/>
    </row>
    <row r="246">
      <c r="A246" s="668" t="s">
        <v>110</v>
      </c>
      <c r="B246" s="668"/>
      <c r="C246" s="743">
        <f t="shared" ref="C246:F246" si="35">SUMPRODUCT(C$223:C$228,TRANSPOSE($C362:$H362))/$I362</f>
        <v>2.424242424</v>
      </c>
      <c r="D246" s="743">
        <f t="shared" si="35"/>
        <v>2.939393939</v>
      </c>
      <c r="E246" s="743">
        <f t="shared" si="35"/>
        <v>2.939393939</v>
      </c>
      <c r="F246" s="743">
        <f t="shared" si="35"/>
        <v>79.41212121</v>
      </c>
      <c r="G246" s="743"/>
      <c r="H246" s="743">
        <f t="shared" ref="H246:O246" si="36">SUMPRODUCT(H$223:H$228,TRANSPOSE($C362:$H362))/$I362</f>
        <v>244.5454545</v>
      </c>
      <c r="I246" s="743">
        <f t="shared" si="36"/>
        <v>28.33333333</v>
      </c>
      <c r="J246" s="743">
        <f t="shared" si="36"/>
        <v>84.24242424</v>
      </c>
      <c r="K246" s="743">
        <f t="shared" si="36"/>
        <v>84.24242424</v>
      </c>
      <c r="L246" s="743">
        <f t="shared" si="36"/>
        <v>43.63636364</v>
      </c>
      <c r="M246" s="743">
        <f t="shared" si="36"/>
        <v>12.27272727</v>
      </c>
      <c r="N246" s="743">
        <f t="shared" si="36"/>
        <v>0</v>
      </c>
      <c r="O246" s="743">
        <f t="shared" si="36"/>
        <v>0</v>
      </c>
      <c r="P246" s="9"/>
      <c r="Q246" s="36">
        <v>17.0</v>
      </c>
      <c r="R246" s="744"/>
      <c r="S246" s="2150"/>
      <c r="T246" s="36">
        <v>17.0</v>
      </c>
      <c r="U246" s="746" t="s">
        <v>347</v>
      </c>
      <c r="V246" s="745" t="e">
        <v>#VALUE!</v>
      </c>
      <c r="W246" s="36">
        <v>17.0</v>
      </c>
      <c r="X246" s="746" t="s">
        <v>347</v>
      </c>
      <c r="Y246" s="745" t="e">
        <v>#VALUE!</v>
      </c>
      <c r="Z246" s="36">
        <v>17.0</v>
      </c>
      <c r="AA246" s="746" t="s">
        <v>347</v>
      </c>
      <c r="AB246" s="745" t="e">
        <v>#VALUE!</v>
      </c>
      <c r="AC246" s="36">
        <v>17.0</v>
      </c>
      <c r="AD246" s="746" t="s">
        <v>347</v>
      </c>
      <c r="AE246" s="745" t="e">
        <v>#VALUE!</v>
      </c>
      <c r="AF246" s="36">
        <v>17.0</v>
      </c>
      <c r="AG246" s="746" t="s">
        <v>347</v>
      </c>
      <c r="AH246" s="745" t="e">
        <v>#VALUE!</v>
      </c>
      <c r="AI246" s="36">
        <v>17.0</v>
      </c>
      <c r="AJ246" s="746" t="s">
        <v>347</v>
      </c>
      <c r="AK246" s="745" t="e">
        <v>#VALUE!</v>
      </c>
      <c r="AL246" s="36">
        <v>17.0</v>
      </c>
      <c r="AM246" s="746" t="s">
        <v>347</v>
      </c>
      <c r="AN246" s="745" t="e">
        <v>#VALUE!</v>
      </c>
      <c r="AO246" s="36">
        <v>17.0</v>
      </c>
      <c r="AP246" s="746" t="s">
        <v>347</v>
      </c>
      <c r="AQ246" s="745" t="e">
        <v>#VALUE!</v>
      </c>
      <c r="AR246" s="36">
        <v>17.0</v>
      </c>
      <c r="AS246" s="746" t="s">
        <v>347</v>
      </c>
      <c r="AT246" s="745" t="e">
        <v>#VALUE!</v>
      </c>
      <c r="AU246" s="36">
        <v>17.0</v>
      </c>
      <c r="AV246" s="746"/>
      <c r="AW246" s="2150"/>
      <c r="AX246" s="36">
        <v>17.0</v>
      </c>
      <c r="AY246" s="746"/>
      <c r="AZ246" s="2150"/>
      <c r="BA246" s="9"/>
      <c r="BB246" s="9"/>
      <c r="BC246" s="9"/>
      <c r="BD246" s="9"/>
      <c r="BE246" s="9"/>
      <c r="BF246" s="9"/>
      <c r="BG246" s="9"/>
      <c r="BH246" s="9"/>
      <c r="BI246" s="9"/>
      <c r="BJ246" s="9"/>
      <c r="BK246" s="9"/>
      <c r="BL246" s="9"/>
      <c r="BM246" s="9"/>
      <c r="BN246" s="9"/>
      <c r="BO246" s="9"/>
      <c r="BP246" s="9"/>
      <c r="BQ246" s="9"/>
      <c r="BR246" s="9"/>
      <c r="BS246" s="9"/>
    </row>
    <row r="247">
      <c r="A247" s="668" t="s">
        <v>129</v>
      </c>
      <c r="B247" s="668"/>
      <c r="C247" s="743">
        <f t="shared" ref="C247:F247" si="37">SUMPRODUCT(C$223:C$228,TRANSPOSE($C364:$H364))/$I364</f>
        <v>0.625</v>
      </c>
      <c r="D247" s="743">
        <f t="shared" si="37"/>
        <v>0.625</v>
      </c>
      <c r="E247" s="743">
        <f t="shared" si="37"/>
        <v>0.0625</v>
      </c>
      <c r="F247" s="743">
        <f t="shared" si="37"/>
        <v>31.25</v>
      </c>
      <c r="G247" s="743"/>
      <c r="H247" s="743">
        <f t="shared" ref="H247:O247" si="38">SUMPRODUCT(H$223:H$228,TRANSPOSE($C364:$H364))/$I364</f>
        <v>220.625</v>
      </c>
      <c r="I247" s="743">
        <f t="shared" si="38"/>
        <v>3.6875</v>
      </c>
      <c r="J247" s="743">
        <f t="shared" si="38"/>
        <v>62.5</v>
      </c>
      <c r="K247" s="743">
        <f t="shared" si="38"/>
        <v>71.25</v>
      </c>
      <c r="L247" s="743">
        <f t="shared" si="38"/>
        <v>14.375</v>
      </c>
      <c r="M247" s="743">
        <f t="shared" si="38"/>
        <v>4.0625</v>
      </c>
      <c r="N247" s="743">
        <f t="shared" si="38"/>
        <v>0</v>
      </c>
      <c r="O247" s="743">
        <f t="shared" si="38"/>
        <v>0</v>
      </c>
      <c r="P247" s="9"/>
      <c r="Q247" s="36">
        <v>18.0</v>
      </c>
      <c r="R247" s="744"/>
      <c r="S247" s="2150"/>
      <c r="T247" s="36">
        <v>18.0</v>
      </c>
      <c r="U247" s="746" t="s">
        <v>348</v>
      </c>
      <c r="V247" s="745" t="e">
        <v>#VALUE!</v>
      </c>
      <c r="W247" s="36">
        <v>18.0</v>
      </c>
      <c r="X247" s="746" t="s">
        <v>348</v>
      </c>
      <c r="Y247" s="745" t="e">
        <v>#VALUE!</v>
      </c>
      <c r="Z247" s="36">
        <v>18.0</v>
      </c>
      <c r="AA247" s="746" t="s">
        <v>348</v>
      </c>
      <c r="AB247" s="745" t="e">
        <v>#VALUE!</v>
      </c>
      <c r="AC247" s="36">
        <v>18.0</v>
      </c>
      <c r="AD247" s="746" t="s">
        <v>348</v>
      </c>
      <c r="AE247" s="745" t="e">
        <v>#VALUE!</v>
      </c>
      <c r="AF247" s="36">
        <v>18.0</v>
      </c>
      <c r="AG247" s="746" t="s">
        <v>348</v>
      </c>
      <c r="AH247" s="745" t="e">
        <v>#VALUE!</v>
      </c>
      <c r="AI247" s="36">
        <v>18.0</v>
      </c>
      <c r="AJ247" s="746" t="s">
        <v>348</v>
      </c>
      <c r="AK247" s="745" t="e">
        <v>#VALUE!</v>
      </c>
      <c r="AL247" s="36">
        <v>18.0</v>
      </c>
      <c r="AM247" s="746" t="s">
        <v>348</v>
      </c>
      <c r="AN247" s="745" t="e">
        <v>#VALUE!</v>
      </c>
      <c r="AO247" s="36">
        <v>18.0</v>
      </c>
      <c r="AP247" s="746" t="s">
        <v>348</v>
      </c>
      <c r="AQ247" s="745" t="e">
        <v>#VALUE!</v>
      </c>
      <c r="AR247" s="36">
        <v>18.0</v>
      </c>
      <c r="AS247" s="746" t="s">
        <v>348</v>
      </c>
      <c r="AT247" s="745" t="e">
        <v>#VALUE!</v>
      </c>
      <c r="AU247" s="36">
        <v>18.0</v>
      </c>
      <c r="AV247" s="746"/>
      <c r="AW247" s="2150"/>
      <c r="AX247" s="36">
        <v>18.0</v>
      </c>
      <c r="AY247" s="746"/>
      <c r="AZ247" s="2150"/>
      <c r="BA247" s="9"/>
      <c r="BB247" s="9"/>
      <c r="BC247" s="9"/>
      <c r="BD247" s="9"/>
      <c r="BE247" s="9"/>
      <c r="BF247" s="9"/>
      <c r="BG247" s="9"/>
      <c r="BH247" s="9"/>
      <c r="BI247" s="9"/>
      <c r="BJ247" s="9"/>
      <c r="BK247" s="9"/>
      <c r="BL247" s="9"/>
      <c r="BM247" s="9"/>
      <c r="BN247" s="9"/>
      <c r="BO247" s="9"/>
      <c r="BP247" s="9"/>
      <c r="BQ247" s="9"/>
      <c r="BR247" s="9"/>
      <c r="BS247" s="9"/>
    </row>
    <row r="248">
      <c r="A248" s="685" t="s">
        <v>131</v>
      </c>
      <c r="B248" s="685"/>
      <c r="C248" s="743">
        <f t="shared" ref="C248:F248" si="39">SUMPRODUCT(C$223:C$228,TRANSPOSE($C366:$H366))/$I366</f>
        <v>1.444444444</v>
      </c>
      <c r="D248" s="743">
        <f t="shared" si="39"/>
        <v>1.555555556</v>
      </c>
      <c r="E248" s="743">
        <f t="shared" si="39"/>
        <v>1.555555556</v>
      </c>
      <c r="F248" s="743">
        <f t="shared" si="39"/>
        <v>59.12222222</v>
      </c>
      <c r="G248" s="743"/>
      <c r="H248" s="743">
        <f t="shared" ref="H248:O248" si="40">SUMPRODUCT(H$223:H$228,TRANSPOSE($C366:$H366))/$I366</f>
        <v>234.4444444</v>
      </c>
      <c r="I248" s="743">
        <f t="shared" si="40"/>
        <v>11.11111111</v>
      </c>
      <c r="J248" s="743">
        <f t="shared" si="40"/>
        <v>74.44444444</v>
      </c>
      <c r="K248" s="743">
        <f t="shared" si="40"/>
        <v>75</v>
      </c>
      <c r="L248" s="743">
        <f t="shared" si="40"/>
        <v>26.66666667</v>
      </c>
      <c r="M248" s="743">
        <f t="shared" si="40"/>
        <v>7.222222222</v>
      </c>
      <c r="N248" s="743">
        <f t="shared" si="40"/>
        <v>0</v>
      </c>
      <c r="O248" s="743">
        <f t="shared" si="40"/>
        <v>0</v>
      </c>
      <c r="P248" s="9"/>
      <c r="Q248" s="36">
        <v>19.0</v>
      </c>
      <c r="R248" s="744"/>
      <c r="S248" s="2150"/>
      <c r="T248" s="36">
        <v>19.0</v>
      </c>
      <c r="U248" s="746" t="s">
        <v>352</v>
      </c>
      <c r="V248" s="745" t="e">
        <v>#VALUE!</v>
      </c>
      <c r="W248" s="36">
        <v>19.0</v>
      </c>
      <c r="X248" s="746" t="s">
        <v>352</v>
      </c>
      <c r="Y248" s="745" t="e">
        <v>#VALUE!</v>
      </c>
      <c r="Z248" s="36">
        <v>19.0</v>
      </c>
      <c r="AA248" s="746" t="s">
        <v>352</v>
      </c>
      <c r="AB248" s="745" t="e">
        <v>#VALUE!</v>
      </c>
      <c r="AC248" s="36">
        <v>19.0</v>
      </c>
      <c r="AD248" s="746" t="s">
        <v>352</v>
      </c>
      <c r="AE248" s="745" t="e">
        <v>#VALUE!</v>
      </c>
      <c r="AF248" s="36">
        <v>19.0</v>
      </c>
      <c r="AG248" s="746" t="s">
        <v>352</v>
      </c>
      <c r="AH248" s="745" t="e">
        <v>#VALUE!</v>
      </c>
      <c r="AI248" s="36">
        <v>19.0</v>
      </c>
      <c r="AJ248" s="746" t="s">
        <v>352</v>
      </c>
      <c r="AK248" s="745" t="e">
        <v>#VALUE!</v>
      </c>
      <c r="AL248" s="36">
        <v>19.0</v>
      </c>
      <c r="AM248" s="746" t="s">
        <v>352</v>
      </c>
      <c r="AN248" s="745" t="e">
        <v>#VALUE!</v>
      </c>
      <c r="AO248" s="36">
        <v>19.0</v>
      </c>
      <c r="AP248" s="746" t="s">
        <v>352</v>
      </c>
      <c r="AQ248" s="745" t="e">
        <v>#VALUE!</v>
      </c>
      <c r="AR248" s="36">
        <v>19.0</v>
      </c>
      <c r="AS248" s="746" t="s">
        <v>352</v>
      </c>
      <c r="AT248" s="745" t="e">
        <v>#VALUE!</v>
      </c>
      <c r="AU248" s="36">
        <v>19.0</v>
      </c>
      <c r="AV248" s="746"/>
      <c r="AW248" s="2150"/>
      <c r="AX248" s="36">
        <v>19.0</v>
      </c>
      <c r="AY248" s="746"/>
      <c r="AZ248" s="2150"/>
      <c r="BA248" s="9"/>
      <c r="BB248" s="9"/>
      <c r="BC248" s="9"/>
      <c r="BD248" s="9"/>
      <c r="BE248" s="9"/>
      <c r="BF248" s="9"/>
      <c r="BG248" s="9"/>
      <c r="BH248" s="9"/>
      <c r="BI248" s="9"/>
      <c r="BJ248" s="9"/>
      <c r="BK248" s="9"/>
      <c r="BL248" s="9"/>
      <c r="BM248" s="9"/>
      <c r="BN248" s="9"/>
      <c r="BO248" s="9"/>
      <c r="BP248" s="9"/>
      <c r="BQ248" s="9"/>
      <c r="BR248" s="9"/>
      <c r="BS248" s="9"/>
    </row>
    <row r="249">
      <c r="A249" s="694" t="s">
        <v>3638</v>
      </c>
      <c r="B249" s="694"/>
      <c r="C249" s="743">
        <f t="shared" ref="C249:F249" si="41">SUMPRODUCT(C$223:C$228,TRANSPOSE($C367:$H367))/$I367</f>
        <v>1.933333333</v>
      </c>
      <c r="D249" s="743">
        <f t="shared" si="41"/>
        <v>2.033333333</v>
      </c>
      <c r="E249" s="743">
        <f t="shared" si="41"/>
        <v>2.033333333</v>
      </c>
      <c r="F249" s="743">
        <f t="shared" si="41"/>
        <v>67.97</v>
      </c>
      <c r="G249" s="743"/>
      <c r="H249" s="743">
        <f t="shared" ref="H249:O249" si="42">SUMPRODUCT(H$223:H$228,TRANSPOSE($C367:$H367))/$I367</f>
        <v>239.3333333</v>
      </c>
      <c r="I249" s="743">
        <f t="shared" si="42"/>
        <v>13.16666667</v>
      </c>
      <c r="J249" s="743">
        <f t="shared" si="42"/>
        <v>79.33333333</v>
      </c>
      <c r="K249" s="743">
        <f t="shared" si="42"/>
        <v>79.33333333</v>
      </c>
      <c r="L249" s="743">
        <f t="shared" si="42"/>
        <v>31.33333333</v>
      </c>
      <c r="M249" s="743">
        <f t="shared" si="42"/>
        <v>9.666666667</v>
      </c>
      <c r="N249" s="743">
        <f t="shared" si="42"/>
        <v>0</v>
      </c>
      <c r="O249" s="743">
        <f t="shared" si="42"/>
        <v>0</v>
      </c>
      <c r="P249" s="9"/>
      <c r="Q249" s="36">
        <v>20.0</v>
      </c>
      <c r="R249" s="744"/>
      <c r="S249" s="2150"/>
      <c r="T249" s="36">
        <v>20.0</v>
      </c>
      <c r="U249" s="746" t="s">
        <v>356</v>
      </c>
      <c r="V249" s="745" t="e">
        <v>#VALUE!</v>
      </c>
      <c r="W249" s="36">
        <v>20.0</v>
      </c>
      <c r="X249" s="746" t="s">
        <v>356</v>
      </c>
      <c r="Y249" s="745" t="e">
        <v>#VALUE!</v>
      </c>
      <c r="Z249" s="36">
        <v>20.0</v>
      </c>
      <c r="AA249" s="746" t="s">
        <v>356</v>
      </c>
      <c r="AB249" s="745" t="e">
        <v>#VALUE!</v>
      </c>
      <c r="AC249" s="36">
        <v>20.0</v>
      </c>
      <c r="AD249" s="746" t="s">
        <v>356</v>
      </c>
      <c r="AE249" s="745" t="e">
        <v>#VALUE!</v>
      </c>
      <c r="AF249" s="36">
        <v>20.0</v>
      </c>
      <c r="AG249" s="746" t="s">
        <v>356</v>
      </c>
      <c r="AH249" s="745" t="e">
        <v>#VALUE!</v>
      </c>
      <c r="AI249" s="36">
        <v>20.0</v>
      </c>
      <c r="AJ249" s="746" t="s">
        <v>356</v>
      </c>
      <c r="AK249" s="745" t="e">
        <v>#VALUE!</v>
      </c>
      <c r="AL249" s="36">
        <v>20.0</v>
      </c>
      <c r="AM249" s="746" t="s">
        <v>356</v>
      </c>
      <c r="AN249" s="745" t="e">
        <v>#VALUE!</v>
      </c>
      <c r="AO249" s="36">
        <v>20.0</v>
      </c>
      <c r="AP249" s="746" t="s">
        <v>356</v>
      </c>
      <c r="AQ249" s="745" t="e">
        <v>#VALUE!</v>
      </c>
      <c r="AR249" s="36">
        <v>20.0</v>
      </c>
      <c r="AS249" s="746" t="s">
        <v>356</v>
      </c>
      <c r="AT249" s="745" t="e">
        <v>#VALUE!</v>
      </c>
      <c r="AU249" s="36">
        <v>20.0</v>
      </c>
      <c r="AV249" s="746"/>
      <c r="AW249" s="2150"/>
      <c r="AX249" s="36">
        <v>20.0</v>
      </c>
      <c r="AY249" s="746"/>
      <c r="AZ249" s="2150"/>
      <c r="BA249" s="9"/>
      <c r="BB249" s="9"/>
      <c r="BC249" s="9"/>
      <c r="BD249" s="9"/>
      <c r="BE249" s="9"/>
      <c r="BF249" s="9"/>
      <c r="BG249" s="9"/>
      <c r="BH249" s="9"/>
      <c r="BI249" s="9"/>
      <c r="BJ249" s="9"/>
      <c r="BK249" s="9"/>
      <c r="BL249" s="9"/>
      <c r="BM249" s="9"/>
      <c r="BN249" s="9"/>
      <c r="BO249" s="9"/>
      <c r="BP249" s="9"/>
      <c r="BQ249" s="9"/>
      <c r="BR249" s="9"/>
      <c r="BS249" s="9"/>
    </row>
    <row r="250">
      <c r="A250" s="668" t="s">
        <v>141</v>
      </c>
      <c r="B250" s="668"/>
      <c r="C250" s="743">
        <f t="shared" ref="C250:F250" si="43">SUMPRODUCT(C$223:C$228,TRANSPOSE($C368:$H368))/$I368</f>
        <v>2.363636364</v>
      </c>
      <c r="D250" s="743">
        <f t="shared" si="43"/>
        <v>2.727272727</v>
      </c>
      <c r="E250" s="743">
        <f t="shared" si="43"/>
        <v>2.727272727</v>
      </c>
      <c r="F250" s="743">
        <f t="shared" si="43"/>
        <v>78.19090909</v>
      </c>
      <c r="G250" s="743"/>
      <c r="H250" s="743">
        <f t="shared" ref="H250:O250" si="44">SUMPRODUCT(H$223:H$228,TRANSPOSE($C368:$H368))/$I368</f>
        <v>243.6363636</v>
      </c>
      <c r="I250" s="743">
        <f t="shared" si="44"/>
        <v>24.54545455</v>
      </c>
      <c r="J250" s="743">
        <f t="shared" si="44"/>
        <v>83.63636364</v>
      </c>
      <c r="K250" s="743">
        <f t="shared" si="44"/>
        <v>83.63636364</v>
      </c>
      <c r="L250" s="743">
        <f t="shared" si="44"/>
        <v>40.90909091</v>
      </c>
      <c r="M250" s="743">
        <f t="shared" si="44"/>
        <v>11.81818182</v>
      </c>
      <c r="N250" s="743">
        <f t="shared" si="44"/>
        <v>0</v>
      </c>
      <c r="O250" s="743">
        <f t="shared" si="44"/>
        <v>0</v>
      </c>
      <c r="P250" s="9"/>
      <c r="Q250" s="36">
        <v>21.0</v>
      </c>
      <c r="R250" s="744"/>
      <c r="S250" s="2150"/>
      <c r="T250" s="36">
        <v>21.0</v>
      </c>
      <c r="U250" s="746" t="s">
        <v>362</v>
      </c>
      <c r="V250" s="745" t="e">
        <v>#VALUE!</v>
      </c>
      <c r="W250" s="36">
        <v>21.0</v>
      </c>
      <c r="X250" s="746" t="s">
        <v>362</v>
      </c>
      <c r="Y250" s="745" t="e">
        <v>#VALUE!</v>
      </c>
      <c r="Z250" s="36">
        <v>21.0</v>
      </c>
      <c r="AA250" s="746" t="s">
        <v>362</v>
      </c>
      <c r="AB250" s="745" t="e">
        <v>#VALUE!</v>
      </c>
      <c r="AC250" s="36">
        <v>21.0</v>
      </c>
      <c r="AD250" s="746" t="s">
        <v>362</v>
      </c>
      <c r="AE250" s="745" t="e">
        <v>#VALUE!</v>
      </c>
      <c r="AF250" s="36">
        <v>21.0</v>
      </c>
      <c r="AG250" s="746" t="s">
        <v>362</v>
      </c>
      <c r="AH250" s="745" t="e">
        <v>#VALUE!</v>
      </c>
      <c r="AI250" s="36">
        <v>21.0</v>
      </c>
      <c r="AJ250" s="746" t="s">
        <v>362</v>
      </c>
      <c r="AK250" s="745" t="e">
        <v>#VALUE!</v>
      </c>
      <c r="AL250" s="36">
        <v>21.0</v>
      </c>
      <c r="AM250" s="746" t="s">
        <v>362</v>
      </c>
      <c r="AN250" s="745" t="e">
        <v>#VALUE!</v>
      </c>
      <c r="AO250" s="36">
        <v>21.0</v>
      </c>
      <c r="AP250" s="746" t="s">
        <v>362</v>
      </c>
      <c r="AQ250" s="745" t="e">
        <v>#VALUE!</v>
      </c>
      <c r="AR250" s="36">
        <v>21.0</v>
      </c>
      <c r="AS250" s="746" t="s">
        <v>362</v>
      </c>
      <c r="AT250" s="745" t="e">
        <v>#VALUE!</v>
      </c>
      <c r="AU250" s="36">
        <v>21.0</v>
      </c>
      <c r="AV250" s="746"/>
      <c r="AW250" s="2150"/>
      <c r="AX250" s="36">
        <v>21.0</v>
      </c>
      <c r="AY250" s="746"/>
      <c r="AZ250" s="2150"/>
      <c r="BA250" s="9"/>
      <c r="BB250" s="9"/>
      <c r="BC250" s="9"/>
      <c r="BD250" s="9"/>
      <c r="BE250" s="9"/>
      <c r="BF250" s="9"/>
      <c r="BG250" s="9"/>
      <c r="BH250" s="9"/>
      <c r="BI250" s="9"/>
      <c r="BJ250" s="9"/>
      <c r="BK250" s="9"/>
      <c r="BL250" s="9"/>
      <c r="BM250" s="9"/>
      <c r="BN250" s="9"/>
      <c r="BO250" s="9"/>
      <c r="BP250" s="9"/>
      <c r="BQ250" s="9"/>
      <c r="BR250" s="9"/>
      <c r="BS250" s="9"/>
    </row>
    <row r="251">
      <c r="A251" s="685" t="s">
        <v>3640</v>
      </c>
      <c r="B251" s="685"/>
      <c r="C251" s="743">
        <f t="shared" ref="C251:F251" si="45">SUMPRODUCT(C$223:C$228,TRANSPOSE($C369:$H369))/$I369</f>
        <v>1.0625</v>
      </c>
      <c r="D251" s="743">
        <f t="shared" si="45"/>
        <v>1.0625</v>
      </c>
      <c r="E251" s="743">
        <f t="shared" si="45"/>
        <v>1.0625</v>
      </c>
      <c r="F251" s="743">
        <f t="shared" si="45"/>
        <v>51.14375</v>
      </c>
      <c r="G251" s="743"/>
      <c r="H251" s="743">
        <f t="shared" ref="H251:O251" si="46">SUMPRODUCT(H$223:H$228,TRANSPOSE($C369:$H369))/$I369</f>
        <v>230.625</v>
      </c>
      <c r="I251" s="743">
        <f t="shared" si="46"/>
        <v>5.3125</v>
      </c>
      <c r="J251" s="743">
        <f t="shared" si="46"/>
        <v>70.625</v>
      </c>
      <c r="K251" s="743">
        <f t="shared" si="46"/>
        <v>70.625</v>
      </c>
      <c r="L251" s="743">
        <f t="shared" si="46"/>
        <v>20.625</v>
      </c>
      <c r="M251" s="743">
        <f t="shared" si="46"/>
        <v>5.3125</v>
      </c>
      <c r="N251" s="743">
        <f t="shared" si="46"/>
        <v>0</v>
      </c>
      <c r="O251" s="743">
        <f t="shared" si="46"/>
        <v>0</v>
      </c>
      <c r="P251" s="9"/>
      <c r="Q251" s="36">
        <v>22.0</v>
      </c>
      <c r="R251" s="744"/>
      <c r="S251" s="2150"/>
      <c r="T251" s="36">
        <v>22.0</v>
      </c>
      <c r="U251" s="746" t="s">
        <v>371</v>
      </c>
      <c r="V251" s="745" t="e">
        <v>#VALUE!</v>
      </c>
      <c r="W251" s="36">
        <v>22.0</v>
      </c>
      <c r="X251" s="746" t="s">
        <v>371</v>
      </c>
      <c r="Y251" s="745" t="e">
        <v>#VALUE!</v>
      </c>
      <c r="Z251" s="36">
        <v>22.0</v>
      </c>
      <c r="AA251" s="746" t="s">
        <v>371</v>
      </c>
      <c r="AB251" s="745" t="e">
        <v>#VALUE!</v>
      </c>
      <c r="AC251" s="36">
        <v>22.0</v>
      </c>
      <c r="AD251" s="746" t="s">
        <v>371</v>
      </c>
      <c r="AE251" s="745" t="e">
        <v>#VALUE!</v>
      </c>
      <c r="AF251" s="36">
        <v>22.0</v>
      </c>
      <c r="AG251" s="746" t="s">
        <v>371</v>
      </c>
      <c r="AH251" s="745" t="e">
        <v>#VALUE!</v>
      </c>
      <c r="AI251" s="36">
        <v>22.0</v>
      </c>
      <c r="AJ251" s="746" t="s">
        <v>371</v>
      </c>
      <c r="AK251" s="745" t="e">
        <v>#VALUE!</v>
      </c>
      <c r="AL251" s="36">
        <v>22.0</v>
      </c>
      <c r="AM251" s="746" t="s">
        <v>371</v>
      </c>
      <c r="AN251" s="745" t="e">
        <v>#VALUE!</v>
      </c>
      <c r="AO251" s="36">
        <v>22.0</v>
      </c>
      <c r="AP251" s="746" t="s">
        <v>371</v>
      </c>
      <c r="AQ251" s="745" t="e">
        <v>#VALUE!</v>
      </c>
      <c r="AR251" s="36">
        <v>22.0</v>
      </c>
      <c r="AS251" s="746" t="s">
        <v>371</v>
      </c>
      <c r="AT251" s="745" t="e">
        <v>#VALUE!</v>
      </c>
      <c r="AU251" s="36">
        <v>22.0</v>
      </c>
      <c r="AV251" s="746"/>
      <c r="AW251" s="2150"/>
      <c r="AX251" s="36">
        <v>22.0</v>
      </c>
      <c r="AY251" s="746"/>
      <c r="AZ251" s="2150"/>
      <c r="BA251" s="9"/>
      <c r="BB251" s="9"/>
      <c r="BC251" s="9"/>
      <c r="BD251" s="9"/>
      <c r="BE251" s="9"/>
      <c r="BF251" s="9"/>
      <c r="BG251" s="9"/>
      <c r="BH251" s="9"/>
      <c r="BI251" s="9"/>
      <c r="BJ251" s="9"/>
      <c r="BK251" s="9"/>
      <c r="BL251" s="9"/>
      <c r="BM251" s="9"/>
      <c r="BN251" s="9"/>
      <c r="BO251" s="9"/>
      <c r="BP251" s="9"/>
      <c r="BQ251" s="9"/>
      <c r="BR251" s="9"/>
      <c r="BS251" s="9"/>
    </row>
    <row r="252">
      <c r="A252" s="668" t="s">
        <v>150</v>
      </c>
      <c r="B252" s="668"/>
      <c r="C252" s="743">
        <f t="shared" ref="C252:F252" si="47">SUMPRODUCT(C$223:C$228,TRANSPOSE($C371:$H371))/$I371</f>
        <v>2</v>
      </c>
      <c r="D252" s="743">
        <f t="shared" si="47"/>
        <v>2.181818182</v>
      </c>
      <c r="E252" s="743">
        <f t="shared" si="47"/>
        <v>2.090909091</v>
      </c>
      <c r="F252" s="743">
        <f t="shared" si="47"/>
        <v>67.9969697</v>
      </c>
      <c r="G252" s="743"/>
      <c r="H252" s="743">
        <f t="shared" ref="H252:O252" si="48">SUMPRODUCT(H$223:H$228,TRANSPOSE($C371:$H371))/$I371</f>
        <v>239.0909091</v>
      </c>
      <c r="I252" s="743">
        <f t="shared" si="48"/>
        <v>16.45454545</v>
      </c>
      <c r="J252" s="743">
        <f t="shared" si="48"/>
        <v>79.39393939</v>
      </c>
      <c r="K252" s="743">
        <f t="shared" si="48"/>
        <v>80.60606061</v>
      </c>
      <c r="L252" s="743">
        <f t="shared" si="48"/>
        <v>33.33333333</v>
      </c>
      <c r="M252" s="743">
        <f t="shared" si="48"/>
        <v>10.15151515</v>
      </c>
      <c r="N252" s="743">
        <f t="shared" si="48"/>
        <v>0</v>
      </c>
      <c r="O252" s="743">
        <f t="shared" si="48"/>
        <v>0</v>
      </c>
      <c r="P252" s="9"/>
      <c r="Q252" s="36">
        <v>23.0</v>
      </c>
      <c r="R252" s="744"/>
      <c r="S252" s="2150"/>
      <c r="T252" s="36">
        <v>23.0</v>
      </c>
      <c r="U252" s="746" t="s">
        <v>3647</v>
      </c>
      <c r="V252" s="745" t="e">
        <v>#VALUE!</v>
      </c>
      <c r="W252" s="36">
        <v>23.0</v>
      </c>
      <c r="X252" s="746" t="s">
        <v>3647</v>
      </c>
      <c r="Y252" s="745" t="e">
        <v>#VALUE!</v>
      </c>
      <c r="Z252" s="36">
        <v>23.0</v>
      </c>
      <c r="AA252" s="746" t="s">
        <v>3647</v>
      </c>
      <c r="AB252" s="745" t="e">
        <v>#VALUE!</v>
      </c>
      <c r="AC252" s="36">
        <v>23.0</v>
      </c>
      <c r="AD252" s="746" t="s">
        <v>3647</v>
      </c>
      <c r="AE252" s="745" t="e">
        <v>#VALUE!</v>
      </c>
      <c r="AF252" s="36">
        <v>23.0</v>
      </c>
      <c r="AG252" s="746" t="s">
        <v>3647</v>
      </c>
      <c r="AH252" s="745" t="e">
        <v>#VALUE!</v>
      </c>
      <c r="AI252" s="36">
        <v>23.0</v>
      </c>
      <c r="AJ252" s="746" t="s">
        <v>3647</v>
      </c>
      <c r="AK252" s="745" t="e">
        <v>#VALUE!</v>
      </c>
      <c r="AL252" s="36">
        <v>23.0</v>
      </c>
      <c r="AM252" s="746" t="s">
        <v>3647</v>
      </c>
      <c r="AN252" s="745" t="e">
        <v>#VALUE!</v>
      </c>
      <c r="AO252" s="36">
        <v>23.0</v>
      </c>
      <c r="AP252" s="746" t="s">
        <v>3647</v>
      </c>
      <c r="AQ252" s="745" t="e">
        <v>#VALUE!</v>
      </c>
      <c r="AR252" s="36">
        <v>23.0</v>
      </c>
      <c r="AS252" s="746" t="s">
        <v>3647</v>
      </c>
      <c r="AT252" s="745" t="e">
        <v>#VALUE!</v>
      </c>
      <c r="AU252" s="36">
        <v>23.0</v>
      </c>
      <c r="AV252" s="746"/>
      <c r="AW252" s="2150"/>
      <c r="AX252" s="36">
        <v>23.0</v>
      </c>
      <c r="AY252" s="746"/>
      <c r="AZ252" s="2150"/>
      <c r="BA252" s="9"/>
      <c r="BB252" s="9"/>
      <c r="BC252" s="9"/>
      <c r="BD252" s="9"/>
      <c r="BE252" s="9"/>
      <c r="BF252" s="9"/>
      <c r="BG252" s="9"/>
      <c r="BH252" s="9"/>
      <c r="BI252" s="9"/>
      <c r="BJ252" s="9"/>
      <c r="BK252" s="9"/>
      <c r="BL252" s="9"/>
      <c r="BM252" s="9"/>
      <c r="BN252" s="9"/>
      <c r="BO252" s="9"/>
      <c r="BP252" s="9"/>
      <c r="BQ252" s="9"/>
      <c r="BR252" s="9"/>
      <c r="BS252" s="9"/>
    </row>
    <row r="253">
      <c r="A253" s="668" t="s">
        <v>165</v>
      </c>
      <c r="B253" s="668"/>
      <c r="C253" s="743">
        <f t="shared" ref="C253:F253" si="49">SUMPRODUCT(C$223:C$228,TRANSPOSE($C373:$H373))/$I373</f>
        <v>0.9230769231</v>
      </c>
      <c r="D253" s="743">
        <f t="shared" si="49"/>
        <v>0.9230769231</v>
      </c>
      <c r="E253" s="743">
        <f t="shared" si="49"/>
        <v>0.9230769231</v>
      </c>
      <c r="F253" s="743">
        <f t="shared" si="49"/>
        <v>48.59230769</v>
      </c>
      <c r="G253" s="743"/>
      <c r="H253" s="743">
        <f t="shared" ref="H253:O253" si="50">SUMPRODUCT(H$223:H$228,TRANSPOSE($C373:$H373))/$I373</f>
        <v>229.2307692</v>
      </c>
      <c r="I253" s="743">
        <f t="shared" si="50"/>
        <v>4.615384615</v>
      </c>
      <c r="J253" s="743">
        <f t="shared" si="50"/>
        <v>69.23076923</v>
      </c>
      <c r="K253" s="743">
        <f t="shared" si="50"/>
        <v>70.76923077</v>
      </c>
      <c r="L253" s="743">
        <f t="shared" si="50"/>
        <v>19.23076923</v>
      </c>
      <c r="M253" s="743">
        <f t="shared" si="50"/>
        <v>4.615384615</v>
      </c>
      <c r="N253" s="743">
        <f t="shared" si="50"/>
        <v>0</v>
      </c>
      <c r="O253" s="743">
        <f t="shared" si="50"/>
        <v>0</v>
      </c>
      <c r="P253" s="9"/>
      <c r="Q253" s="36">
        <v>24.0</v>
      </c>
      <c r="R253" s="744"/>
      <c r="S253" s="2150"/>
      <c r="T253" s="36">
        <v>24.0</v>
      </c>
      <c r="U253" s="746" t="s">
        <v>3648</v>
      </c>
      <c r="V253" s="745" t="e">
        <v>#VALUE!</v>
      </c>
      <c r="W253" s="36">
        <v>24.0</v>
      </c>
      <c r="X253" s="746" t="s">
        <v>3648</v>
      </c>
      <c r="Y253" s="745" t="e">
        <v>#VALUE!</v>
      </c>
      <c r="Z253" s="36">
        <v>24.0</v>
      </c>
      <c r="AA253" s="746" t="s">
        <v>3648</v>
      </c>
      <c r="AB253" s="745" t="e">
        <v>#VALUE!</v>
      </c>
      <c r="AC253" s="36">
        <v>24.0</v>
      </c>
      <c r="AD253" s="746" t="s">
        <v>3648</v>
      </c>
      <c r="AE253" s="745" t="e">
        <v>#VALUE!</v>
      </c>
      <c r="AF253" s="36">
        <v>24.0</v>
      </c>
      <c r="AG253" s="746" t="s">
        <v>3648</v>
      </c>
      <c r="AH253" s="745" t="e">
        <v>#VALUE!</v>
      </c>
      <c r="AI253" s="36">
        <v>24.0</v>
      </c>
      <c r="AJ253" s="746" t="s">
        <v>3648</v>
      </c>
      <c r="AK253" s="745" t="e">
        <v>#VALUE!</v>
      </c>
      <c r="AL253" s="36">
        <v>24.0</v>
      </c>
      <c r="AM253" s="746" t="s">
        <v>3648</v>
      </c>
      <c r="AN253" s="745" t="e">
        <v>#VALUE!</v>
      </c>
      <c r="AO253" s="36">
        <v>24.0</v>
      </c>
      <c r="AP253" s="746" t="s">
        <v>3648</v>
      </c>
      <c r="AQ253" s="745" t="e">
        <v>#VALUE!</v>
      </c>
      <c r="AR253" s="36">
        <v>24.0</v>
      </c>
      <c r="AS253" s="746" t="s">
        <v>3648</v>
      </c>
      <c r="AT253" s="745" t="e">
        <v>#VALUE!</v>
      </c>
      <c r="AU253" s="36">
        <v>24.0</v>
      </c>
      <c r="AV253" s="746"/>
      <c r="AW253" s="2150"/>
      <c r="AX253" s="36">
        <v>24.0</v>
      </c>
      <c r="AY253" s="746"/>
      <c r="AZ253" s="2150"/>
      <c r="BA253" s="9"/>
      <c r="BB253" s="9"/>
      <c r="BC253" s="9"/>
      <c r="BD253" s="9"/>
      <c r="BE253" s="9"/>
      <c r="BF253" s="9"/>
      <c r="BG253" s="9"/>
      <c r="BH253" s="9"/>
      <c r="BI253" s="9"/>
      <c r="BJ253" s="9"/>
      <c r="BK253" s="9"/>
      <c r="BL253" s="9"/>
      <c r="BM253" s="9"/>
      <c r="BN253" s="9"/>
      <c r="BO253" s="9"/>
      <c r="BP253" s="9"/>
      <c r="BQ253" s="9"/>
      <c r="BR253" s="9"/>
      <c r="BS253" s="9"/>
    </row>
    <row r="254">
      <c r="A254" s="668" t="s">
        <v>3641</v>
      </c>
      <c r="B254" s="668"/>
      <c r="C254" s="743">
        <f t="shared" ref="C254:F254" si="51">SUMPRODUCT(C$223:C$228,TRANSPOSE($C374:$H374))/$I374</f>
        <v>1.692307692</v>
      </c>
      <c r="D254" s="743">
        <f t="shared" si="51"/>
        <v>1.769230769</v>
      </c>
      <c r="E254" s="743">
        <f t="shared" si="51"/>
        <v>1.769230769</v>
      </c>
      <c r="F254" s="743">
        <f t="shared" si="51"/>
        <v>63.35384615</v>
      </c>
      <c r="G254" s="743"/>
      <c r="H254" s="743">
        <f t="shared" ref="H254:O254" si="52">SUMPRODUCT(H$223:H$228,TRANSPOSE($C374:$H374))/$I374</f>
        <v>236.9230769</v>
      </c>
      <c r="I254" s="743">
        <f t="shared" si="52"/>
        <v>11.15384615</v>
      </c>
      <c r="J254" s="743">
        <f t="shared" si="52"/>
        <v>76.92307692</v>
      </c>
      <c r="K254" s="743">
        <f t="shared" si="52"/>
        <v>76.92307692</v>
      </c>
      <c r="L254" s="743">
        <f t="shared" si="52"/>
        <v>28.46153846</v>
      </c>
      <c r="M254" s="743">
        <f t="shared" si="52"/>
        <v>8.461538462</v>
      </c>
      <c r="N254" s="743">
        <f t="shared" si="52"/>
        <v>0</v>
      </c>
      <c r="O254" s="743">
        <f t="shared" si="52"/>
        <v>0</v>
      </c>
      <c r="P254" s="9"/>
      <c r="Q254" s="36">
        <v>25.0</v>
      </c>
      <c r="R254" s="744"/>
      <c r="S254" s="2150"/>
      <c r="T254" s="36">
        <v>25.0</v>
      </c>
      <c r="U254" s="746" t="s">
        <v>3649</v>
      </c>
      <c r="V254" s="745" t="e">
        <v>#VALUE!</v>
      </c>
      <c r="W254" s="36">
        <v>25.0</v>
      </c>
      <c r="X254" s="746" t="s">
        <v>3649</v>
      </c>
      <c r="Y254" s="745" t="e">
        <v>#VALUE!</v>
      </c>
      <c r="Z254" s="36">
        <v>25.0</v>
      </c>
      <c r="AA254" s="746" t="s">
        <v>3649</v>
      </c>
      <c r="AB254" s="745" t="e">
        <v>#VALUE!</v>
      </c>
      <c r="AC254" s="36">
        <v>25.0</v>
      </c>
      <c r="AD254" s="746" t="s">
        <v>3649</v>
      </c>
      <c r="AE254" s="745" t="e">
        <v>#VALUE!</v>
      </c>
      <c r="AF254" s="36">
        <v>25.0</v>
      </c>
      <c r="AG254" s="746" t="s">
        <v>3649</v>
      </c>
      <c r="AH254" s="745" t="e">
        <v>#VALUE!</v>
      </c>
      <c r="AI254" s="36">
        <v>25.0</v>
      </c>
      <c r="AJ254" s="746" t="s">
        <v>3649</v>
      </c>
      <c r="AK254" s="745" t="e">
        <v>#VALUE!</v>
      </c>
      <c r="AL254" s="36">
        <v>25.0</v>
      </c>
      <c r="AM254" s="746" t="s">
        <v>3649</v>
      </c>
      <c r="AN254" s="745" t="e">
        <v>#VALUE!</v>
      </c>
      <c r="AO254" s="36">
        <v>25.0</v>
      </c>
      <c r="AP254" s="746" t="s">
        <v>3649</v>
      </c>
      <c r="AQ254" s="745" t="e">
        <v>#VALUE!</v>
      </c>
      <c r="AR254" s="36">
        <v>25.0</v>
      </c>
      <c r="AS254" s="746" t="s">
        <v>3649</v>
      </c>
      <c r="AT254" s="745" t="e">
        <v>#VALUE!</v>
      </c>
      <c r="AU254" s="36">
        <v>25.0</v>
      </c>
      <c r="AV254" s="746"/>
      <c r="AW254" s="2150"/>
      <c r="AX254" s="36">
        <v>25.0</v>
      </c>
      <c r="AY254" s="746"/>
      <c r="AZ254" s="2150"/>
      <c r="BA254" s="9"/>
      <c r="BB254" s="9"/>
      <c r="BC254" s="9"/>
      <c r="BD254" s="9"/>
      <c r="BE254" s="9"/>
      <c r="BF254" s="9"/>
      <c r="BG254" s="9"/>
      <c r="BH254" s="9"/>
      <c r="BI254" s="9"/>
      <c r="BJ254" s="9"/>
      <c r="BK254" s="9"/>
      <c r="BL254" s="9"/>
      <c r="BM254" s="9"/>
      <c r="BN254" s="9"/>
      <c r="BO254" s="9"/>
      <c r="BP254" s="9"/>
      <c r="BQ254" s="9"/>
      <c r="BR254" s="9"/>
      <c r="BS254" s="9"/>
    </row>
    <row r="255">
      <c r="A255" s="695" t="s">
        <v>3642</v>
      </c>
      <c r="B255" s="695"/>
      <c r="C255" s="743">
        <f t="shared" ref="C255:F255" si="53">SUMPRODUCT(C$223:C$228,TRANSPOSE($C375:$H375))/$I375</f>
        <v>0.8666666667</v>
      </c>
      <c r="D255" s="743">
        <f t="shared" si="53"/>
        <v>0.8666666667</v>
      </c>
      <c r="E255" s="743">
        <f t="shared" si="53"/>
        <v>0.6666666667</v>
      </c>
      <c r="F255" s="743">
        <f t="shared" si="53"/>
        <v>43.33333333</v>
      </c>
      <c r="G255" s="743"/>
      <c r="H255" s="743">
        <f t="shared" ref="H255:O255" si="54">SUMPRODUCT(H$223:H$228,TRANSPOSE($C375:$H375))/$I375</f>
        <v>226.6666667</v>
      </c>
      <c r="I255" s="743">
        <f t="shared" si="54"/>
        <v>4.533333333</v>
      </c>
      <c r="J255" s="743">
        <f t="shared" si="54"/>
        <v>67.33333333</v>
      </c>
      <c r="K255" s="743">
        <f t="shared" si="54"/>
        <v>70</v>
      </c>
      <c r="L255" s="743">
        <f t="shared" si="54"/>
        <v>18</v>
      </c>
      <c r="M255" s="743">
        <f t="shared" si="54"/>
        <v>4.666666667</v>
      </c>
      <c r="N255" s="743">
        <f t="shared" si="54"/>
        <v>0</v>
      </c>
      <c r="O255" s="743">
        <f t="shared" si="54"/>
        <v>0</v>
      </c>
      <c r="P255" s="9"/>
      <c r="Q255" s="36">
        <v>26.0</v>
      </c>
      <c r="R255" s="744"/>
      <c r="S255" s="2150"/>
      <c r="T255" s="36">
        <v>26.0</v>
      </c>
      <c r="U255" s="746" t="s">
        <v>387</v>
      </c>
      <c r="V255" s="745" t="e">
        <v>#VALUE!</v>
      </c>
      <c r="W255" s="36">
        <v>26.0</v>
      </c>
      <c r="X255" s="746" t="s">
        <v>387</v>
      </c>
      <c r="Y255" s="745" t="e">
        <v>#VALUE!</v>
      </c>
      <c r="Z255" s="36">
        <v>26.0</v>
      </c>
      <c r="AA255" s="746" t="s">
        <v>387</v>
      </c>
      <c r="AB255" s="745" t="e">
        <v>#VALUE!</v>
      </c>
      <c r="AC255" s="36">
        <v>26.0</v>
      </c>
      <c r="AD255" s="746" t="s">
        <v>387</v>
      </c>
      <c r="AE255" s="745" t="e">
        <v>#VALUE!</v>
      </c>
      <c r="AF255" s="36">
        <v>26.0</v>
      </c>
      <c r="AG255" s="746" t="s">
        <v>387</v>
      </c>
      <c r="AH255" s="745" t="e">
        <v>#VALUE!</v>
      </c>
      <c r="AI255" s="36">
        <v>26.0</v>
      </c>
      <c r="AJ255" s="746" t="s">
        <v>387</v>
      </c>
      <c r="AK255" s="745" t="e">
        <v>#VALUE!</v>
      </c>
      <c r="AL255" s="36">
        <v>26.0</v>
      </c>
      <c r="AM255" s="746" t="s">
        <v>387</v>
      </c>
      <c r="AN255" s="745" t="e">
        <v>#VALUE!</v>
      </c>
      <c r="AO255" s="36">
        <v>26.0</v>
      </c>
      <c r="AP255" s="746" t="s">
        <v>387</v>
      </c>
      <c r="AQ255" s="745" t="e">
        <v>#VALUE!</v>
      </c>
      <c r="AR255" s="36">
        <v>26.0</v>
      </c>
      <c r="AS255" s="746" t="s">
        <v>387</v>
      </c>
      <c r="AT255" s="745" t="e">
        <v>#VALUE!</v>
      </c>
      <c r="AU255" s="36">
        <v>26.0</v>
      </c>
      <c r="AV255" s="746"/>
      <c r="AW255" s="2150"/>
      <c r="AX255" s="36">
        <v>26.0</v>
      </c>
      <c r="AY255" s="746"/>
      <c r="AZ255" s="2150"/>
      <c r="BA255" s="9"/>
      <c r="BB255" s="9"/>
      <c r="BC255" s="9"/>
      <c r="BD255" s="9"/>
      <c r="BE255" s="9"/>
      <c r="BF255" s="9"/>
      <c r="BG255" s="9"/>
      <c r="BH255" s="9"/>
      <c r="BI255" s="9"/>
      <c r="BJ255" s="9"/>
      <c r="BK255" s="9"/>
      <c r="BL255" s="9"/>
      <c r="BM255" s="9"/>
      <c r="BN255" s="9"/>
      <c r="BO255" s="9"/>
      <c r="BP255" s="9"/>
      <c r="BQ255" s="9"/>
      <c r="BR255" s="9"/>
      <c r="BS255" s="9"/>
    </row>
    <row r="256">
      <c r="A256" s="668" t="s">
        <v>186</v>
      </c>
      <c r="B256" s="668"/>
      <c r="C256" s="743">
        <f t="shared" ref="C256:F256" si="55">SUMPRODUCT(C$223:C$228,TRANSPOSE($C376:$H376))/$I376</f>
        <v>1.25</v>
      </c>
      <c r="D256" s="743">
        <f t="shared" si="55"/>
        <v>1.464285714</v>
      </c>
      <c r="E256" s="743">
        <f t="shared" si="55"/>
        <v>0.5</v>
      </c>
      <c r="F256" s="743">
        <f t="shared" si="55"/>
        <v>36.10357143</v>
      </c>
      <c r="G256" s="743"/>
      <c r="H256" s="743">
        <f t="shared" ref="H256:O256" si="56">SUMPRODUCT(H$223:H$228,TRANSPOSE($C376:$H376))/$I376</f>
        <v>222.8571429</v>
      </c>
      <c r="I256" s="743">
        <f t="shared" si="56"/>
        <v>14.71428571</v>
      </c>
      <c r="J256" s="743">
        <f t="shared" si="56"/>
        <v>66.07142857</v>
      </c>
      <c r="K256" s="743">
        <f t="shared" si="56"/>
        <v>78.92857143</v>
      </c>
      <c r="L256" s="743">
        <f t="shared" si="56"/>
        <v>23.57142857</v>
      </c>
      <c r="M256" s="743">
        <f t="shared" si="56"/>
        <v>7.857142857</v>
      </c>
      <c r="N256" s="743">
        <f t="shared" si="56"/>
        <v>0</v>
      </c>
      <c r="O256" s="743">
        <f t="shared" si="56"/>
        <v>0</v>
      </c>
      <c r="P256" s="9"/>
      <c r="Q256" s="36">
        <v>27.0</v>
      </c>
      <c r="R256" s="744"/>
      <c r="S256" s="2150"/>
      <c r="T256" s="36">
        <v>27.0</v>
      </c>
      <c r="U256" s="746" t="s">
        <v>392</v>
      </c>
      <c r="V256" s="745" t="e">
        <v>#VALUE!</v>
      </c>
      <c r="W256" s="36">
        <v>27.0</v>
      </c>
      <c r="X256" s="746" t="s">
        <v>392</v>
      </c>
      <c r="Y256" s="745" t="e">
        <v>#VALUE!</v>
      </c>
      <c r="Z256" s="36">
        <v>27.0</v>
      </c>
      <c r="AA256" s="746" t="s">
        <v>392</v>
      </c>
      <c r="AB256" s="745" t="e">
        <v>#VALUE!</v>
      </c>
      <c r="AC256" s="36">
        <v>27.0</v>
      </c>
      <c r="AD256" s="746" t="s">
        <v>392</v>
      </c>
      <c r="AE256" s="745" t="e">
        <v>#VALUE!</v>
      </c>
      <c r="AF256" s="36">
        <v>27.0</v>
      </c>
      <c r="AG256" s="746" t="s">
        <v>392</v>
      </c>
      <c r="AH256" s="745" t="e">
        <v>#VALUE!</v>
      </c>
      <c r="AI256" s="36">
        <v>27.0</v>
      </c>
      <c r="AJ256" s="746" t="s">
        <v>392</v>
      </c>
      <c r="AK256" s="745" t="e">
        <v>#VALUE!</v>
      </c>
      <c r="AL256" s="36">
        <v>27.0</v>
      </c>
      <c r="AM256" s="746" t="s">
        <v>392</v>
      </c>
      <c r="AN256" s="745" t="e">
        <v>#VALUE!</v>
      </c>
      <c r="AO256" s="36">
        <v>27.0</v>
      </c>
      <c r="AP256" s="746" t="s">
        <v>392</v>
      </c>
      <c r="AQ256" s="745" t="e">
        <v>#VALUE!</v>
      </c>
      <c r="AR256" s="36">
        <v>27.0</v>
      </c>
      <c r="AS256" s="746" t="s">
        <v>392</v>
      </c>
      <c r="AT256" s="745" t="e">
        <v>#VALUE!</v>
      </c>
      <c r="AU256" s="36">
        <v>27.0</v>
      </c>
      <c r="AV256" s="746"/>
      <c r="AW256" s="2150"/>
      <c r="AX256" s="36">
        <v>27.0</v>
      </c>
      <c r="AY256" s="746"/>
      <c r="AZ256" s="2150"/>
      <c r="BA256" s="9"/>
      <c r="BB256" s="9"/>
      <c r="BC256" s="9"/>
      <c r="BD256" s="9"/>
      <c r="BE256" s="9"/>
      <c r="BF256" s="9"/>
      <c r="BG256" s="9"/>
      <c r="BH256" s="9"/>
      <c r="BI256" s="9"/>
      <c r="BJ256" s="9"/>
      <c r="BK256" s="9"/>
      <c r="BL256" s="9"/>
      <c r="BM256" s="9"/>
      <c r="BN256" s="9"/>
      <c r="BO256" s="9"/>
      <c r="BP256" s="9"/>
      <c r="BQ256" s="9"/>
      <c r="BR256" s="9"/>
      <c r="BS256" s="9"/>
    </row>
    <row r="257">
      <c r="A257" s="668" t="s">
        <v>208</v>
      </c>
      <c r="B257" s="668"/>
      <c r="C257" s="743">
        <f t="shared" ref="C257:F257" si="57">SUMPRODUCT(C$223:C$228,TRANSPOSE($C378:$H378))/$I378</f>
        <v>1.111111111</v>
      </c>
      <c r="D257" s="743">
        <f t="shared" si="57"/>
        <v>1.111111111</v>
      </c>
      <c r="E257" s="743">
        <f t="shared" si="57"/>
        <v>1.111111111</v>
      </c>
      <c r="F257" s="743">
        <f t="shared" si="57"/>
        <v>52.03333333</v>
      </c>
      <c r="G257" s="743"/>
      <c r="H257" s="743">
        <f t="shared" ref="H257:O257" si="58">SUMPRODUCT(H$223:H$228,TRANSPOSE($C378:$H378))/$I378</f>
        <v>231.1111111</v>
      </c>
      <c r="I257" s="743">
        <f t="shared" si="58"/>
        <v>5.555555556</v>
      </c>
      <c r="J257" s="743">
        <f t="shared" si="58"/>
        <v>71.11111111</v>
      </c>
      <c r="K257" s="743">
        <f t="shared" si="58"/>
        <v>71.11111111</v>
      </c>
      <c r="L257" s="743">
        <f t="shared" si="58"/>
        <v>21.11111111</v>
      </c>
      <c r="M257" s="743">
        <f t="shared" si="58"/>
        <v>5.555555556</v>
      </c>
      <c r="N257" s="743">
        <f t="shared" si="58"/>
        <v>0</v>
      </c>
      <c r="O257" s="743">
        <f t="shared" si="58"/>
        <v>0</v>
      </c>
      <c r="P257" s="9"/>
      <c r="Q257" s="36">
        <v>28.0</v>
      </c>
      <c r="R257" s="744"/>
      <c r="S257" s="2150"/>
      <c r="T257" s="36">
        <v>28.0</v>
      </c>
      <c r="U257" s="746" t="s">
        <v>394</v>
      </c>
      <c r="V257" s="745" t="e">
        <v>#VALUE!</v>
      </c>
      <c r="W257" s="36">
        <v>28.0</v>
      </c>
      <c r="X257" s="746" t="s">
        <v>394</v>
      </c>
      <c r="Y257" s="745" t="e">
        <v>#VALUE!</v>
      </c>
      <c r="Z257" s="36">
        <v>28.0</v>
      </c>
      <c r="AA257" s="746" t="s">
        <v>394</v>
      </c>
      <c r="AB257" s="745" t="e">
        <v>#VALUE!</v>
      </c>
      <c r="AC257" s="36">
        <v>28.0</v>
      </c>
      <c r="AD257" s="746" t="s">
        <v>394</v>
      </c>
      <c r="AE257" s="745" t="e">
        <v>#VALUE!</v>
      </c>
      <c r="AF257" s="36">
        <v>28.0</v>
      </c>
      <c r="AG257" s="746" t="s">
        <v>394</v>
      </c>
      <c r="AH257" s="745" t="e">
        <v>#VALUE!</v>
      </c>
      <c r="AI257" s="36">
        <v>28.0</v>
      </c>
      <c r="AJ257" s="746" t="s">
        <v>394</v>
      </c>
      <c r="AK257" s="745" t="e">
        <v>#VALUE!</v>
      </c>
      <c r="AL257" s="36">
        <v>28.0</v>
      </c>
      <c r="AM257" s="746" t="s">
        <v>394</v>
      </c>
      <c r="AN257" s="745" t="e">
        <v>#VALUE!</v>
      </c>
      <c r="AO257" s="36">
        <v>28.0</v>
      </c>
      <c r="AP257" s="746" t="s">
        <v>394</v>
      </c>
      <c r="AQ257" s="745" t="e">
        <v>#VALUE!</v>
      </c>
      <c r="AR257" s="36">
        <v>28.0</v>
      </c>
      <c r="AS257" s="746" t="s">
        <v>394</v>
      </c>
      <c r="AT257" s="745" t="e">
        <v>#VALUE!</v>
      </c>
      <c r="AU257" s="36">
        <v>28.0</v>
      </c>
      <c r="AV257" s="746"/>
      <c r="AW257" s="2150"/>
      <c r="AX257" s="36">
        <v>28.0</v>
      </c>
      <c r="AY257" s="746"/>
      <c r="AZ257" s="2150"/>
      <c r="BA257" s="9"/>
      <c r="BB257" s="9"/>
      <c r="BC257" s="9"/>
      <c r="BD257" s="9"/>
      <c r="BE257" s="9"/>
      <c r="BF257" s="9"/>
      <c r="BG257" s="9"/>
      <c r="BH257" s="9"/>
      <c r="BI257" s="9"/>
      <c r="BJ257" s="9"/>
      <c r="BK257" s="9"/>
      <c r="BL257" s="9"/>
      <c r="BM257" s="9"/>
      <c r="BN257" s="9"/>
      <c r="BO257" s="9"/>
      <c r="BP257" s="9"/>
      <c r="BQ257" s="9"/>
      <c r="BR257" s="9"/>
      <c r="BS257" s="9"/>
    </row>
    <row r="258">
      <c r="A258" s="668" t="s">
        <v>211</v>
      </c>
      <c r="B258" s="668"/>
      <c r="C258" s="743">
        <f t="shared" ref="C258:F258" si="59">SUMPRODUCT(C$223:C$228,TRANSPOSE($C380:$H380))/$I380</f>
        <v>0.7</v>
      </c>
      <c r="D258" s="743">
        <f t="shared" si="59"/>
        <v>0.7</v>
      </c>
      <c r="E258" s="743">
        <f t="shared" si="59"/>
        <v>0.7</v>
      </c>
      <c r="F258" s="743">
        <f t="shared" si="59"/>
        <v>44.51</v>
      </c>
      <c r="G258" s="743"/>
      <c r="H258" s="743">
        <f t="shared" ref="H258:O258" si="60">SUMPRODUCT(H$223:H$228,TRANSPOSE($C380:$H380))/$I380</f>
        <v>227</v>
      </c>
      <c r="I258" s="743">
        <f t="shared" si="60"/>
        <v>3.5</v>
      </c>
      <c r="J258" s="743">
        <f t="shared" si="60"/>
        <v>67</v>
      </c>
      <c r="K258" s="743">
        <f t="shared" si="60"/>
        <v>70</v>
      </c>
      <c r="L258" s="743">
        <f t="shared" si="60"/>
        <v>17</v>
      </c>
      <c r="M258" s="743">
        <f t="shared" si="60"/>
        <v>3.5</v>
      </c>
      <c r="N258" s="743">
        <f t="shared" si="60"/>
        <v>0</v>
      </c>
      <c r="O258" s="743">
        <f t="shared" si="60"/>
        <v>0</v>
      </c>
      <c r="P258" s="9"/>
      <c r="Q258" s="36">
        <v>29.0</v>
      </c>
      <c r="R258" s="744"/>
      <c r="S258" s="2150"/>
      <c r="T258" s="36">
        <v>29.0</v>
      </c>
      <c r="U258" s="746" t="s">
        <v>406</v>
      </c>
      <c r="V258" s="745" t="e">
        <v>#VALUE!</v>
      </c>
      <c r="W258" s="36">
        <v>29.0</v>
      </c>
      <c r="X258" s="746" t="s">
        <v>406</v>
      </c>
      <c r="Y258" s="745" t="e">
        <v>#VALUE!</v>
      </c>
      <c r="Z258" s="36">
        <v>29.0</v>
      </c>
      <c r="AA258" s="746" t="s">
        <v>406</v>
      </c>
      <c r="AB258" s="745" t="e">
        <v>#VALUE!</v>
      </c>
      <c r="AC258" s="36">
        <v>29.0</v>
      </c>
      <c r="AD258" s="746" t="s">
        <v>406</v>
      </c>
      <c r="AE258" s="745" t="e">
        <v>#VALUE!</v>
      </c>
      <c r="AF258" s="36">
        <v>29.0</v>
      </c>
      <c r="AG258" s="746" t="s">
        <v>406</v>
      </c>
      <c r="AH258" s="745" t="e">
        <v>#VALUE!</v>
      </c>
      <c r="AI258" s="36">
        <v>29.0</v>
      </c>
      <c r="AJ258" s="746" t="s">
        <v>406</v>
      </c>
      <c r="AK258" s="745" t="e">
        <v>#VALUE!</v>
      </c>
      <c r="AL258" s="36">
        <v>29.0</v>
      </c>
      <c r="AM258" s="746" t="s">
        <v>406</v>
      </c>
      <c r="AN258" s="745" t="e">
        <v>#VALUE!</v>
      </c>
      <c r="AO258" s="36">
        <v>29.0</v>
      </c>
      <c r="AP258" s="746" t="s">
        <v>406</v>
      </c>
      <c r="AQ258" s="745" t="e">
        <v>#VALUE!</v>
      </c>
      <c r="AR258" s="36">
        <v>29.0</v>
      </c>
      <c r="AS258" s="746" t="s">
        <v>406</v>
      </c>
      <c r="AT258" s="745" t="e">
        <v>#VALUE!</v>
      </c>
      <c r="AU258" s="36">
        <v>29.0</v>
      </c>
      <c r="AV258" s="746"/>
      <c r="AW258" s="2150"/>
      <c r="AX258" s="36">
        <v>29.0</v>
      </c>
      <c r="AY258" s="746"/>
      <c r="AZ258" s="2150"/>
      <c r="BA258" s="9"/>
      <c r="BB258" s="9"/>
      <c r="BC258" s="9"/>
      <c r="BD258" s="9"/>
      <c r="BE258" s="9"/>
      <c r="BF258" s="9"/>
      <c r="BG258" s="9"/>
      <c r="BH258" s="9"/>
      <c r="BI258" s="9"/>
      <c r="BJ258" s="9"/>
      <c r="BK258" s="9"/>
      <c r="BL258" s="9"/>
      <c r="BM258" s="9"/>
      <c r="BN258" s="9"/>
      <c r="BO258" s="9"/>
      <c r="BP258" s="9"/>
      <c r="BQ258" s="9"/>
      <c r="BR258" s="9"/>
      <c r="BS258" s="9"/>
    </row>
    <row r="259">
      <c r="A259" s="668" t="s">
        <v>214</v>
      </c>
      <c r="B259" s="668"/>
      <c r="C259" s="743">
        <f t="shared" ref="C259:F259" si="61">SUMPRODUCT(C$223:C$228,TRANSPOSE($C382:$H382))/$I382</f>
        <v>0.9090909091</v>
      </c>
      <c r="D259" s="743">
        <f t="shared" si="61"/>
        <v>0.9090909091</v>
      </c>
      <c r="E259" s="743">
        <f t="shared" si="61"/>
        <v>0.9090909091</v>
      </c>
      <c r="F259" s="743">
        <f t="shared" si="61"/>
        <v>48.33636364</v>
      </c>
      <c r="G259" s="743"/>
      <c r="H259" s="743">
        <f t="shared" ref="H259:O259" si="62">SUMPRODUCT(H$223:H$228,TRANSPOSE($C382:$H382))/$I382</f>
        <v>229.0909091</v>
      </c>
      <c r="I259" s="743">
        <f t="shared" si="62"/>
        <v>4.545454545</v>
      </c>
      <c r="J259" s="743">
        <f t="shared" si="62"/>
        <v>69.09090909</v>
      </c>
      <c r="K259" s="743">
        <f t="shared" si="62"/>
        <v>70</v>
      </c>
      <c r="L259" s="743">
        <f t="shared" si="62"/>
        <v>19.09090909</v>
      </c>
      <c r="M259" s="743">
        <f t="shared" si="62"/>
        <v>4.545454545</v>
      </c>
      <c r="N259" s="743">
        <f t="shared" si="62"/>
        <v>0</v>
      </c>
      <c r="O259" s="743">
        <f t="shared" si="62"/>
        <v>0</v>
      </c>
      <c r="P259" s="9"/>
      <c r="Q259" s="36">
        <v>30.0</v>
      </c>
      <c r="R259" s="744"/>
      <c r="S259" s="2150"/>
      <c r="T259" s="36">
        <v>30.0</v>
      </c>
      <c r="U259" s="746" t="s">
        <v>411</v>
      </c>
      <c r="V259" s="745" t="e">
        <v>#VALUE!</v>
      </c>
      <c r="W259" s="36">
        <v>30.0</v>
      </c>
      <c r="X259" s="746" t="s">
        <v>411</v>
      </c>
      <c r="Y259" s="745" t="e">
        <v>#VALUE!</v>
      </c>
      <c r="Z259" s="36">
        <v>30.0</v>
      </c>
      <c r="AA259" s="746" t="s">
        <v>411</v>
      </c>
      <c r="AB259" s="745" t="e">
        <v>#VALUE!</v>
      </c>
      <c r="AC259" s="36">
        <v>30.0</v>
      </c>
      <c r="AD259" s="746" t="s">
        <v>411</v>
      </c>
      <c r="AE259" s="745" t="e">
        <v>#VALUE!</v>
      </c>
      <c r="AF259" s="36">
        <v>30.0</v>
      </c>
      <c r="AG259" s="746" t="s">
        <v>411</v>
      </c>
      <c r="AH259" s="745" t="e">
        <v>#VALUE!</v>
      </c>
      <c r="AI259" s="36">
        <v>30.0</v>
      </c>
      <c r="AJ259" s="746" t="s">
        <v>411</v>
      </c>
      <c r="AK259" s="745" t="e">
        <v>#VALUE!</v>
      </c>
      <c r="AL259" s="36">
        <v>30.0</v>
      </c>
      <c r="AM259" s="746" t="s">
        <v>411</v>
      </c>
      <c r="AN259" s="745" t="e">
        <v>#VALUE!</v>
      </c>
      <c r="AO259" s="36">
        <v>30.0</v>
      </c>
      <c r="AP259" s="746" t="s">
        <v>411</v>
      </c>
      <c r="AQ259" s="745" t="e">
        <v>#VALUE!</v>
      </c>
      <c r="AR259" s="36">
        <v>30.0</v>
      </c>
      <c r="AS259" s="746" t="s">
        <v>411</v>
      </c>
      <c r="AT259" s="745" t="e">
        <v>#VALUE!</v>
      </c>
      <c r="AU259" s="36">
        <v>30.0</v>
      </c>
      <c r="AV259" s="746"/>
      <c r="AW259" s="2150"/>
      <c r="AX259" s="36">
        <v>30.0</v>
      </c>
      <c r="AY259" s="746"/>
      <c r="AZ259" s="2150"/>
      <c r="BA259" s="9"/>
      <c r="BB259" s="9"/>
      <c r="BC259" s="9"/>
      <c r="BD259" s="9"/>
      <c r="BE259" s="9"/>
      <c r="BF259" s="9"/>
      <c r="BG259" s="9"/>
      <c r="BH259" s="9"/>
      <c r="BI259" s="9"/>
      <c r="BJ259" s="9"/>
      <c r="BK259" s="9"/>
      <c r="BL259" s="9"/>
      <c r="BM259" s="9"/>
      <c r="BN259" s="9"/>
      <c r="BO259" s="9"/>
      <c r="BP259" s="9"/>
      <c r="BQ259" s="9"/>
      <c r="BR259" s="9"/>
      <c r="BS259" s="9"/>
    </row>
    <row r="260">
      <c r="A260" s="668" t="s">
        <v>218</v>
      </c>
      <c r="B260" s="668"/>
      <c r="C260" s="743">
        <f t="shared" ref="C260:F260" si="63">SUMPRODUCT(C$223:C$228,TRANSPOSE($C383:$H383))/$I383</f>
        <v>0.8</v>
      </c>
      <c r="D260" s="743">
        <f t="shared" si="63"/>
        <v>0.8</v>
      </c>
      <c r="E260" s="743">
        <f t="shared" si="63"/>
        <v>0.8</v>
      </c>
      <c r="F260" s="743">
        <f t="shared" si="63"/>
        <v>46.34</v>
      </c>
      <c r="G260" s="743"/>
      <c r="H260" s="743">
        <f t="shared" ref="H260:O260" si="64">SUMPRODUCT(H$223:H$228,TRANSPOSE($C383:$H383))/$I383</f>
        <v>228</v>
      </c>
      <c r="I260" s="743">
        <f t="shared" si="64"/>
        <v>4</v>
      </c>
      <c r="J260" s="743">
        <f t="shared" si="64"/>
        <v>68</v>
      </c>
      <c r="K260" s="743">
        <f t="shared" si="64"/>
        <v>70</v>
      </c>
      <c r="L260" s="743">
        <f t="shared" si="64"/>
        <v>18</v>
      </c>
      <c r="M260" s="743">
        <f t="shared" si="64"/>
        <v>4</v>
      </c>
      <c r="N260" s="743">
        <f t="shared" si="64"/>
        <v>0</v>
      </c>
      <c r="O260" s="743">
        <f t="shared" si="64"/>
        <v>0</v>
      </c>
      <c r="P260" s="9"/>
      <c r="Q260" s="36">
        <v>31.0</v>
      </c>
      <c r="R260" s="744"/>
      <c r="S260" s="2150"/>
      <c r="T260" s="36">
        <v>31.0</v>
      </c>
      <c r="U260" s="746" t="s">
        <v>414</v>
      </c>
      <c r="V260" s="745" t="e">
        <v>#VALUE!</v>
      </c>
      <c r="W260" s="36">
        <v>31.0</v>
      </c>
      <c r="X260" s="746" t="s">
        <v>414</v>
      </c>
      <c r="Y260" s="745" t="e">
        <v>#VALUE!</v>
      </c>
      <c r="Z260" s="36">
        <v>31.0</v>
      </c>
      <c r="AA260" s="746" t="s">
        <v>414</v>
      </c>
      <c r="AB260" s="745" t="e">
        <v>#VALUE!</v>
      </c>
      <c r="AC260" s="36">
        <v>31.0</v>
      </c>
      <c r="AD260" s="746" t="s">
        <v>414</v>
      </c>
      <c r="AE260" s="745" t="e">
        <v>#VALUE!</v>
      </c>
      <c r="AF260" s="36">
        <v>31.0</v>
      </c>
      <c r="AG260" s="746" t="s">
        <v>414</v>
      </c>
      <c r="AH260" s="745" t="e">
        <v>#VALUE!</v>
      </c>
      <c r="AI260" s="36">
        <v>31.0</v>
      </c>
      <c r="AJ260" s="746" t="s">
        <v>414</v>
      </c>
      <c r="AK260" s="745" t="e">
        <v>#VALUE!</v>
      </c>
      <c r="AL260" s="36">
        <v>31.0</v>
      </c>
      <c r="AM260" s="746" t="s">
        <v>414</v>
      </c>
      <c r="AN260" s="745" t="e">
        <v>#VALUE!</v>
      </c>
      <c r="AO260" s="36">
        <v>31.0</v>
      </c>
      <c r="AP260" s="746" t="s">
        <v>414</v>
      </c>
      <c r="AQ260" s="745" t="e">
        <v>#VALUE!</v>
      </c>
      <c r="AR260" s="36">
        <v>31.0</v>
      </c>
      <c r="AS260" s="746" t="s">
        <v>414</v>
      </c>
      <c r="AT260" s="745" t="e">
        <v>#VALUE!</v>
      </c>
      <c r="AU260" s="36">
        <v>31.0</v>
      </c>
      <c r="AV260" s="746"/>
      <c r="AW260" s="2150"/>
      <c r="AX260" s="36">
        <v>31.0</v>
      </c>
      <c r="AY260" s="746"/>
      <c r="AZ260" s="2150"/>
      <c r="BA260" s="9"/>
      <c r="BB260" s="9"/>
      <c r="BC260" s="9"/>
      <c r="BD260" s="9"/>
      <c r="BE260" s="9"/>
      <c r="BF260" s="9"/>
      <c r="BG260" s="9"/>
      <c r="BH260" s="9"/>
      <c r="BI260" s="9"/>
      <c r="BJ260" s="9"/>
      <c r="BK260" s="9"/>
      <c r="BL260" s="9"/>
      <c r="BM260" s="9"/>
      <c r="BN260" s="9"/>
      <c r="BO260" s="9"/>
      <c r="BP260" s="9"/>
      <c r="BQ260" s="9"/>
      <c r="BR260" s="9"/>
      <c r="BS260" s="9"/>
    </row>
    <row r="261">
      <c r="A261" s="668" t="s">
        <v>220</v>
      </c>
      <c r="B261" s="668"/>
      <c r="C261" s="743">
        <f t="shared" ref="C261:F261" si="65">SUMPRODUCT(C$223:C$228,TRANSPOSE($C385:$H385))/$I385</f>
        <v>3.783783784</v>
      </c>
      <c r="D261" s="743">
        <f t="shared" si="65"/>
        <v>7.27027027</v>
      </c>
      <c r="E261" s="743">
        <f t="shared" si="65"/>
        <v>7.27027027</v>
      </c>
      <c r="F261" s="743">
        <f t="shared" si="65"/>
        <v>97.78918919</v>
      </c>
      <c r="G261" s="743"/>
      <c r="H261" s="743">
        <f t="shared" ref="H261:O261" si="66">SUMPRODUCT(H$223:H$228,TRANSPOSE($C385:$H385))/$I385</f>
        <v>266.2162162</v>
      </c>
      <c r="I261" s="743">
        <f t="shared" si="66"/>
        <v>90.67567568</v>
      </c>
      <c r="J261" s="743">
        <f t="shared" si="66"/>
        <v>97.83783784</v>
      </c>
      <c r="K261" s="743">
        <f t="shared" si="66"/>
        <v>97.83783784</v>
      </c>
      <c r="L261" s="743">
        <f t="shared" si="66"/>
        <v>92.43243243</v>
      </c>
      <c r="M261" s="743">
        <f t="shared" si="66"/>
        <v>23.10810811</v>
      </c>
      <c r="N261" s="743">
        <f t="shared" si="66"/>
        <v>0</v>
      </c>
      <c r="O261" s="743">
        <f t="shared" si="66"/>
        <v>0</v>
      </c>
      <c r="P261" s="9"/>
      <c r="Q261" s="36">
        <v>32.0</v>
      </c>
      <c r="R261" s="744"/>
      <c r="S261" s="2150"/>
      <c r="T261" s="36">
        <v>32.0</v>
      </c>
      <c r="U261" s="746" t="s">
        <v>420</v>
      </c>
      <c r="V261" s="745" t="e">
        <v>#VALUE!</v>
      </c>
      <c r="W261" s="36">
        <v>32.0</v>
      </c>
      <c r="X261" s="746" t="s">
        <v>420</v>
      </c>
      <c r="Y261" s="745" t="e">
        <v>#VALUE!</v>
      </c>
      <c r="Z261" s="36">
        <v>32.0</v>
      </c>
      <c r="AA261" s="746" t="s">
        <v>420</v>
      </c>
      <c r="AB261" s="745" t="e">
        <v>#VALUE!</v>
      </c>
      <c r="AC261" s="36">
        <v>32.0</v>
      </c>
      <c r="AD261" s="746" t="s">
        <v>420</v>
      </c>
      <c r="AE261" s="745" t="e">
        <v>#VALUE!</v>
      </c>
      <c r="AF261" s="36">
        <v>32.0</v>
      </c>
      <c r="AG261" s="746" t="s">
        <v>420</v>
      </c>
      <c r="AH261" s="745" t="e">
        <v>#VALUE!</v>
      </c>
      <c r="AI261" s="36">
        <v>32.0</v>
      </c>
      <c r="AJ261" s="746" t="s">
        <v>420</v>
      </c>
      <c r="AK261" s="745" t="e">
        <v>#VALUE!</v>
      </c>
      <c r="AL261" s="36">
        <v>32.0</v>
      </c>
      <c r="AM261" s="746" t="s">
        <v>420</v>
      </c>
      <c r="AN261" s="745" t="e">
        <v>#VALUE!</v>
      </c>
      <c r="AO261" s="36">
        <v>32.0</v>
      </c>
      <c r="AP261" s="746" t="s">
        <v>420</v>
      </c>
      <c r="AQ261" s="745" t="e">
        <v>#VALUE!</v>
      </c>
      <c r="AR261" s="36">
        <v>32.0</v>
      </c>
      <c r="AS261" s="746" t="s">
        <v>420</v>
      </c>
      <c r="AT261" s="745" t="e">
        <v>#VALUE!</v>
      </c>
      <c r="AU261" s="36">
        <v>32.0</v>
      </c>
      <c r="AV261" s="746"/>
      <c r="AW261" s="2150"/>
      <c r="AX261" s="36">
        <v>32.0</v>
      </c>
      <c r="AY261" s="746"/>
      <c r="AZ261" s="2150"/>
      <c r="BA261" s="9"/>
      <c r="BB261" s="9"/>
      <c r="BC261" s="9"/>
      <c r="BD261" s="9"/>
      <c r="BE261" s="9"/>
      <c r="BF261" s="9"/>
      <c r="BG261" s="9"/>
      <c r="BH261" s="9"/>
      <c r="BI261" s="9"/>
      <c r="BJ261" s="9"/>
      <c r="BK261" s="9"/>
      <c r="BL261" s="9"/>
      <c r="BM261" s="9"/>
      <c r="BN261" s="9"/>
      <c r="BO261" s="9"/>
      <c r="BP261" s="9"/>
      <c r="BQ261" s="9"/>
      <c r="BR261" s="9"/>
      <c r="BS261" s="9"/>
    </row>
    <row r="262">
      <c r="A262" s="668" t="s">
        <v>232</v>
      </c>
      <c r="B262" s="668"/>
      <c r="C262" s="743">
        <f t="shared" ref="C262:F262" si="67">SUMPRODUCT(C$223:C$228,TRANSPOSE($C386:$H386))/$I386</f>
        <v>1.052631579</v>
      </c>
      <c r="D262" s="743">
        <f t="shared" si="67"/>
        <v>1.052631579</v>
      </c>
      <c r="E262" s="743">
        <f t="shared" si="67"/>
        <v>1.052631579</v>
      </c>
      <c r="F262" s="743">
        <f t="shared" si="67"/>
        <v>50.96315789</v>
      </c>
      <c r="G262" s="743"/>
      <c r="H262" s="743">
        <f t="shared" ref="H262:O262" si="68">SUMPRODUCT(H$223:H$228,TRANSPOSE($C386:$H386))/$I386</f>
        <v>230.5263158</v>
      </c>
      <c r="I262" s="743">
        <f t="shared" si="68"/>
        <v>5.263157895</v>
      </c>
      <c r="J262" s="743">
        <f t="shared" si="68"/>
        <v>70.52631579</v>
      </c>
      <c r="K262" s="743">
        <f t="shared" si="68"/>
        <v>71.57894737</v>
      </c>
      <c r="L262" s="743">
        <f t="shared" si="68"/>
        <v>20.52631579</v>
      </c>
      <c r="M262" s="743">
        <f t="shared" si="68"/>
        <v>5.263157895</v>
      </c>
      <c r="N262" s="743">
        <f t="shared" si="68"/>
        <v>0</v>
      </c>
      <c r="O262" s="743">
        <f t="shared" si="68"/>
        <v>0</v>
      </c>
      <c r="P262" s="9"/>
      <c r="Q262" s="36">
        <v>33.0</v>
      </c>
      <c r="R262" s="744"/>
      <c r="S262" s="2150"/>
      <c r="T262" s="36">
        <v>33.0</v>
      </c>
      <c r="U262" s="746" t="s">
        <v>421</v>
      </c>
      <c r="V262" s="745" t="e">
        <v>#VALUE!</v>
      </c>
      <c r="W262" s="36">
        <v>33.0</v>
      </c>
      <c r="X262" s="746" t="s">
        <v>421</v>
      </c>
      <c r="Y262" s="745" t="e">
        <v>#VALUE!</v>
      </c>
      <c r="Z262" s="36">
        <v>33.0</v>
      </c>
      <c r="AA262" s="746" t="s">
        <v>421</v>
      </c>
      <c r="AB262" s="745" t="e">
        <v>#VALUE!</v>
      </c>
      <c r="AC262" s="36">
        <v>33.0</v>
      </c>
      <c r="AD262" s="746" t="s">
        <v>421</v>
      </c>
      <c r="AE262" s="745" t="e">
        <v>#VALUE!</v>
      </c>
      <c r="AF262" s="36">
        <v>33.0</v>
      </c>
      <c r="AG262" s="746" t="s">
        <v>421</v>
      </c>
      <c r="AH262" s="745" t="e">
        <v>#VALUE!</v>
      </c>
      <c r="AI262" s="36">
        <v>33.0</v>
      </c>
      <c r="AJ262" s="746" t="s">
        <v>421</v>
      </c>
      <c r="AK262" s="745" t="e">
        <v>#VALUE!</v>
      </c>
      <c r="AL262" s="36">
        <v>33.0</v>
      </c>
      <c r="AM262" s="746" t="s">
        <v>421</v>
      </c>
      <c r="AN262" s="745" t="e">
        <v>#VALUE!</v>
      </c>
      <c r="AO262" s="36">
        <v>33.0</v>
      </c>
      <c r="AP262" s="746" t="s">
        <v>421</v>
      </c>
      <c r="AQ262" s="745" t="e">
        <v>#VALUE!</v>
      </c>
      <c r="AR262" s="36">
        <v>33.0</v>
      </c>
      <c r="AS262" s="746" t="s">
        <v>421</v>
      </c>
      <c r="AT262" s="745" t="e">
        <v>#VALUE!</v>
      </c>
      <c r="AU262" s="36">
        <v>33.0</v>
      </c>
      <c r="AV262" s="746"/>
      <c r="AW262" s="2150"/>
      <c r="AX262" s="36">
        <v>33.0</v>
      </c>
      <c r="AY262" s="746"/>
      <c r="AZ262" s="2150"/>
      <c r="BA262" s="9"/>
      <c r="BB262" s="9"/>
      <c r="BC262" s="9"/>
      <c r="BD262" s="9"/>
      <c r="BE262" s="9"/>
      <c r="BF262" s="9"/>
      <c r="BG262" s="9"/>
      <c r="BH262" s="9"/>
      <c r="BI262" s="9"/>
      <c r="BJ262" s="9"/>
      <c r="BK262" s="9"/>
      <c r="BL262" s="9"/>
      <c r="BM262" s="9"/>
      <c r="BN262" s="9"/>
      <c r="BO262" s="9"/>
      <c r="BP262" s="9"/>
      <c r="BQ262" s="9"/>
      <c r="BR262" s="9"/>
      <c r="BS262" s="9"/>
    </row>
    <row r="263">
      <c r="A263" s="668" t="s">
        <v>236</v>
      </c>
      <c r="B263" s="668"/>
      <c r="C263" s="743">
        <f t="shared" ref="C263:F263" si="69">SUMPRODUCT(C$223:C$228,TRANSPOSE($C388:$H388))/$I388</f>
        <v>2.53125</v>
      </c>
      <c r="D263" s="743">
        <f t="shared" si="69"/>
        <v>3.0625</v>
      </c>
      <c r="E263" s="743">
        <f t="shared" si="69"/>
        <v>3.0625</v>
      </c>
      <c r="F263" s="743">
        <f t="shared" si="69"/>
        <v>82.75</v>
      </c>
      <c r="G263" s="743"/>
      <c r="H263" s="743">
        <f t="shared" ref="H263:O263" si="70">SUMPRODUCT(H$223:H$228,TRANSPOSE($C388:$H388))/$I388</f>
        <v>245.3125</v>
      </c>
      <c r="I263" s="743">
        <f t="shared" si="70"/>
        <v>31.25</v>
      </c>
      <c r="J263" s="743">
        <f t="shared" si="70"/>
        <v>85.3125</v>
      </c>
      <c r="K263" s="743">
        <f t="shared" si="70"/>
        <v>85.3125</v>
      </c>
      <c r="L263" s="743">
        <f t="shared" si="70"/>
        <v>45.9375</v>
      </c>
      <c r="M263" s="743">
        <f t="shared" si="70"/>
        <v>12.65625</v>
      </c>
      <c r="N263" s="743">
        <f t="shared" si="70"/>
        <v>0</v>
      </c>
      <c r="O263" s="743">
        <f t="shared" si="70"/>
        <v>0</v>
      </c>
      <c r="P263" s="9"/>
      <c r="Q263" s="36">
        <v>34.0</v>
      </c>
      <c r="R263" s="744"/>
      <c r="S263" s="2150"/>
      <c r="T263" s="36">
        <v>34.0</v>
      </c>
      <c r="U263" s="746" t="s">
        <v>462</v>
      </c>
      <c r="V263" s="745" t="e">
        <v>#VALUE!</v>
      </c>
      <c r="W263" s="36">
        <v>34.0</v>
      </c>
      <c r="X263" s="746" t="s">
        <v>462</v>
      </c>
      <c r="Y263" s="745" t="e">
        <v>#VALUE!</v>
      </c>
      <c r="Z263" s="36">
        <v>34.0</v>
      </c>
      <c r="AA263" s="746" t="s">
        <v>462</v>
      </c>
      <c r="AB263" s="745" t="e">
        <v>#VALUE!</v>
      </c>
      <c r="AC263" s="36">
        <v>34.0</v>
      </c>
      <c r="AD263" s="746" t="s">
        <v>462</v>
      </c>
      <c r="AE263" s="745" t="e">
        <v>#VALUE!</v>
      </c>
      <c r="AF263" s="36">
        <v>34.0</v>
      </c>
      <c r="AG263" s="746" t="s">
        <v>462</v>
      </c>
      <c r="AH263" s="745" t="e">
        <v>#VALUE!</v>
      </c>
      <c r="AI263" s="36">
        <v>34.0</v>
      </c>
      <c r="AJ263" s="746" t="s">
        <v>462</v>
      </c>
      <c r="AK263" s="745" t="e">
        <v>#VALUE!</v>
      </c>
      <c r="AL263" s="36">
        <v>34.0</v>
      </c>
      <c r="AM263" s="746" t="s">
        <v>462</v>
      </c>
      <c r="AN263" s="745" t="e">
        <v>#VALUE!</v>
      </c>
      <c r="AO263" s="36">
        <v>34.0</v>
      </c>
      <c r="AP263" s="746" t="s">
        <v>462</v>
      </c>
      <c r="AQ263" s="745" t="e">
        <v>#VALUE!</v>
      </c>
      <c r="AR263" s="36">
        <v>34.0</v>
      </c>
      <c r="AS263" s="746" t="s">
        <v>462</v>
      </c>
      <c r="AT263" s="745" t="e">
        <v>#VALUE!</v>
      </c>
      <c r="AU263" s="36">
        <v>34.0</v>
      </c>
      <c r="AV263" s="746"/>
      <c r="AW263" s="2150"/>
      <c r="AX263" s="36">
        <v>34.0</v>
      </c>
      <c r="AY263" s="746"/>
      <c r="AZ263" s="2150"/>
      <c r="BA263" s="9"/>
      <c r="BB263" s="9"/>
      <c r="BC263" s="9"/>
      <c r="BD263" s="9"/>
      <c r="BE263" s="9"/>
      <c r="BF263" s="9"/>
      <c r="BG263" s="9"/>
      <c r="BH263" s="9"/>
      <c r="BI263" s="9"/>
      <c r="BJ263" s="9"/>
      <c r="BK263" s="9"/>
      <c r="BL263" s="9"/>
      <c r="BM263" s="9"/>
      <c r="BN263" s="9"/>
      <c r="BO263" s="9"/>
      <c r="BP263" s="9"/>
      <c r="BQ263" s="9"/>
      <c r="BR263" s="9"/>
      <c r="BS263" s="9"/>
    </row>
    <row r="264">
      <c r="A264" s="696" t="s">
        <v>243</v>
      </c>
      <c r="B264" s="696"/>
      <c r="C264" s="743">
        <f t="shared" ref="C264:F264" si="71">SUMPRODUCT(C$223:C$228,TRANSPOSE($C389:$H389))/$I389</f>
        <v>1.842105263</v>
      </c>
      <c r="D264" s="743">
        <f t="shared" si="71"/>
        <v>1.947368421</v>
      </c>
      <c r="E264" s="743">
        <f t="shared" si="71"/>
        <v>1.947368421</v>
      </c>
      <c r="F264" s="743">
        <f t="shared" si="71"/>
        <v>66.34736842</v>
      </c>
      <c r="G264" s="743"/>
      <c r="H264" s="743">
        <f t="shared" ref="H264:O264" si="72">SUMPRODUCT(H$223:H$228,TRANSPOSE($C389:$H389))/$I389</f>
        <v>238.4210526</v>
      </c>
      <c r="I264" s="743">
        <f t="shared" si="72"/>
        <v>12.89473684</v>
      </c>
      <c r="J264" s="743">
        <f t="shared" si="72"/>
        <v>78.42105263</v>
      </c>
      <c r="K264" s="743">
        <f t="shared" si="72"/>
        <v>78.42105263</v>
      </c>
      <c r="L264" s="743">
        <f t="shared" si="72"/>
        <v>30.52631579</v>
      </c>
      <c r="M264" s="743">
        <f t="shared" si="72"/>
        <v>9.210526316</v>
      </c>
      <c r="N264" s="743">
        <f t="shared" si="72"/>
        <v>0</v>
      </c>
      <c r="O264" s="743">
        <f t="shared" si="72"/>
        <v>0</v>
      </c>
      <c r="P264" s="9"/>
      <c r="Q264" s="36">
        <v>35.0</v>
      </c>
      <c r="R264" s="744"/>
      <c r="S264" s="2150"/>
      <c r="T264" s="36">
        <v>35.0</v>
      </c>
      <c r="U264" s="746" t="s">
        <v>447</v>
      </c>
      <c r="V264" s="745" t="e">
        <v>#VALUE!</v>
      </c>
      <c r="W264" s="36">
        <v>35.0</v>
      </c>
      <c r="X264" s="746" t="s">
        <v>447</v>
      </c>
      <c r="Y264" s="745" t="e">
        <v>#VALUE!</v>
      </c>
      <c r="Z264" s="36">
        <v>35.0</v>
      </c>
      <c r="AA264" s="746" t="s">
        <v>447</v>
      </c>
      <c r="AB264" s="745" t="e">
        <v>#VALUE!</v>
      </c>
      <c r="AC264" s="36">
        <v>35.0</v>
      </c>
      <c r="AD264" s="746" t="s">
        <v>447</v>
      </c>
      <c r="AE264" s="745" t="e">
        <v>#VALUE!</v>
      </c>
      <c r="AF264" s="36">
        <v>35.0</v>
      </c>
      <c r="AG264" s="746" t="s">
        <v>447</v>
      </c>
      <c r="AH264" s="745" t="e">
        <v>#VALUE!</v>
      </c>
      <c r="AI264" s="36">
        <v>35.0</v>
      </c>
      <c r="AJ264" s="746" t="s">
        <v>447</v>
      </c>
      <c r="AK264" s="745" t="e">
        <v>#VALUE!</v>
      </c>
      <c r="AL264" s="36">
        <v>35.0</v>
      </c>
      <c r="AM264" s="746" t="s">
        <v>447</v>
      </c>
      <c r="AN264" s="745" t="e">
        <v>#VALUE!</v>
      </c>
      <c r="AO264" s="36">
        <v>35.0</v>
      </c>
      <c r="AP264" s="746" t="s">
        <v>447</v>
      </c>
      <c r="AQ264" s="745" t="e">
        <v>#VALUE!</v>
      </c>
      <c r="AR264" s="36">
        <v>35.0</v>
      </c>
      <c r="AS264" s="746" t="s">
        <v>447</v>
      </c>
      <c r="AT264" s="745" t="e">
        <v>#VALUE!</v>
      </c>
      <c r="AU264" s="36">
        <v>35.0</v>
      </c>
      <c r="AV264" s="746"/>
      <c r="AW264" s="2150"/>
      <c r="AX264" s="36">
        <v>35.0</v>
      </c>
      <c r="AY264" s="746"/>
      <c r="AZ264" s="2150"/>
      <c r="BA264" s="9"/>
      <c r="BB264" s="9"/>
      <c r="BC264" s="9"/>
      <c r="BD264" s="9"/>
      <c r="BE264" s="9"/>
      <c r="BF264" s="9"/>
      <c r="BG264" s="9"/>
      <c r="BH264" s="9"/>
      <c r="BI264" s="9"/>
      <c r="BJ264" s="9"/>
      <c r="BK264" s="9"/>
      <c r="BL264" s="9"/>
      <c r="BM264" s="9"/>
      <c r="BN264" s="9"/>
      <c r="BO264" s="9"/>
      <c r="BP264" s="9"/>
      <c r="BQ264" s="9"/>
      <c r="BR264" s="9"/>
      <c r="BS264" s="9"/>
    </row>
    <row r="265">
      <c r="A265" s="668" t="s">
        <v>3644</v>
      </c>
      <c r="B265" s="668"/>
      <c r="C265" s="743">
        <f t="shared" ref="C265:F265" si="73">SUMPRODUCT(C$223:C$228,TRANSPOSE($C391:$H391))/$I391</f>
        <v>1.333333333</v>
      </c>
      <c r="D265" s="743">
        <f t="shared" si="73"/>
        <v>1.333333333</v>
      </c>
      <c r="E265" s="743">
        <f t="shared" si="73"/>
        <v>1.333333333</v>
      </c>
      <c r="F265" s="743">
        <f t="shared" si="73"/>
        <v>56.1</v>
      </c>
      <c r="G265" s="743"/>
      <c r="H265" s="743">
        <f t="shared" ref="H265:O265" si="74">SUMPRODUCT(H$223:H$228,TRANSPOSE($C391:$H391))/$I391</f>
        <v>233.3333333</v>
      </c>
      <c r="I265" s="743">
        <f t="shared" si="74"/>
        <v>6.666666667</v>
      </c>
      <c r="J265" s="743">
        <f t="shared" si="74"/>
        <v>73.33333333</v>
      </c>
      <c r="K265" s="743">
        <f t="shared" si="74"/>
        <v>73.33333333</v>
      </c>
      <c r="L265" s="743">
        <f t="shared" si="74"/>
        <v>23.33333333</v>
      </c>
      <c r="M265" s="743">
        <f t="shared" si="74"/>
        <v>6.666666667</v>
      </c>
      <c r="N265" s="743">
        <f t="shared" si="74"/>
        <v>0</v>
      </c>
      <c r="O265" s="743">
        <f t="shared" si="74"/>
        <v>0</v>
      </c>
      <c r="P265" s="9"/>
      <c r="Q265" s="36">
        <v>36.0</v>
      </c>
      <c r="R265" s="744"/>
      <c r="S265" s="2150"/>
      <c r="T265" s="36">
        <v>36.0</v>
      </c>
      <c r="U265" s="746" t="s">
        <v>3650</v>
      </c>
      <c r="V265" s="745" t="e">
        <v>#VALUE!</v>
      </c>
      <c r="W265" s="36">
        <v>36.0</v>
      </c>
      <c r="X265" s="746" t="s">
        <v>3650</v>
      </c>
      <c r="Y265" s="745" t="e">
        <v>#VALUE!</v>
      </c>
      <c r="Z265" s="36">
        <v>36.0</v>
      </c>
      <c r="AA265" s="746" t="s">
        <v>3650</v>
      </c>
      <c r="AB265" s="745" t="e">
        <v>#VALUE!</v>
      </c>
      <c r="AC265" s="36">
        <v>36.0</v>
      </c>
      <c r="AD265" s="746" t="s">
        <v>3650</v>
      </c>
      <c r="AE265" s="745" t="e">
        <v>#VALUE!</v>
      </c>
      <c r="AF265" s="36">
        <v>36.0</v>
      </c>
      <c r="AG265" s="746" t="s">
        <v>3650</v>
      </c>
      <c r="AH265" s="745" t="e">
        <v>#VALUE!</v>
      </c>
      <c r="AI265" s="36">
        <v>36.0</v>
      </c>
      <c r="AJ265" s="746" t="s">
        <v>3650</v>
      </c>
      <c r="AK265" s="745" t="e">
        <v>#VALUE!</v>
      </c>
      <c r="AL265" s="36">
        <v>36.0</v>
      </c>
      <c r="AM265" s="746" t="s">
        <v>3650</v>
      </c>
      <c r="AN265" s="745" t="e">
        <v>#VALUE!</v>
      </c>
      <c r="AO265" s="36">
        <v>36.0</v>
      </c>
      <c r="AP265" s="746" t="s">
        <v>3650</v>
      </c>
      <c r="AQ265" s="745" t="e">
        <v>#VALUE!</v>
      </c>
      <c r="AR265" s="36">
        <v>36.0</v>
      </c>
      <c r="AS265" s="746" t="s">
        <v>3650</v>
      </c>
      <c r="AT265" s="745" t="e">
        <v>#VALUE!</v>
      </c>
      <c r="AU265" s="36">
        <v>36.0</v>
      </c>
      <c r="AV265" s="746"/>
      <c r="AW265" s="2150"/>
      <c r="AX265" s="36">
        <v>36.0</v>
      </c>
      <c r="AY265" s="746"/>
      <c r="AZ265" s="2150"/>
      <c r="BA265" s="9"/>
      <c r="BB265" s="9"/>
      <c r="BC265" s="9"/>
      <c r="BD265" s="9"/>
      <c r="BE265" s="9"/>
      <c r="BF265" s="9"/>
      <c r="BG265" s="9"/>
      <c r="BH265" s="9"/>
      <c r="BI265" s="9"/>
      <c r="BJ265" s="9"/>
      <c r="BK265" s="9"/>
      <c r="BL265" s="9"/>
      <c r="BM265" s="9"/>
      <c r="BN265" s="9"/>
      <c r="BO265" s="9"/>
      <c r="BP265" s="9"/>
      <c r="BQ265" s="9"/>
      <c r="BR265" s="9"/>
      <c r="BS265" s="9"/>
    </row>
    <row r="266">
      <c r="A266" s="668" t="s">
        <v>255</v>
      </c>
      <c r="B266" s="668"/>
      <c r="C266" s="743">
        <f t="shared" ref="C266:F266" si="75">SUMPRODUCT(C$223:C$228,TRANSPOSE($C392:$H392))/$I392</f>
        <v>2.875</v>
      </c>
      <c r="D266" s="743">
        <f t="shared" si="75"/>
        <v>3.75</v>
      </c>
      <c r="E266" s="743">
        <f t="shared" si="75"/>
        <v>3.75</v>
      </c>
      <c r="F266" s="743">
        <f t="shared" si="75"/>
        <v>92.1</v>
      </c>
      <c r="G266" s="743"/>
      <c r="H266" s="743">
        <f t="shared" ref="H266:O266" si="76">SUMPRODUCT(H$223:H$228,TRANSPOSE($C392:$H392))/$I392</f>
        <v>248.75</v>
      </c>
      <c r="I266" s="743">
        <f t="shared" si="76"/>
        <v>45</v>
      </c>
      <c r="J266" s="743">
        <f t="shared" si="76"/>
        <v>88.75</v>
      </c>
      <c r="K266" s="743">
        <f t="shared" si="76"/>
        <v>88.75</v>
      </c>
      <c r="L266" s="743">
        <f t="shared" si="76"/>
        <v>56.25</v>
      </c>
      <c r="M266" s="743">
        <f t="shared" si="76"/>
        <v>14.375</v>
      </c>
      <c r="N266" s="743">
        <f t="shared" si="76"/>
        <v>0</v>
      </c>
      <c r="O266" s="743">
        <f t="shared" si="76"/>
        <v>0</v>
      </c>
      <c r="P266" s="9"/>
      <c r="Q266" s="36">
        <v>37.0</v>
      </c>
      <c r="R266" s="744"/>
      <c r="S266" s="2150"/>
      <c r="T266" s="36">
        <v>37.0</v>
      </c>
      <c r="U266" s="746" t="s">
        <v>468</v>
      </c>
      <c r="V266" s="745" t="e">
        <v>#VALUE!</v>
      </c>
      <c r="W266" s="36">
        <v>37.0</v>
      </c>
      <c r="X266" s="746" t="s">
        <v>468</v>
      </c>
      <c r="Y266" s="745" t="e">
        <v>#VALUE!</v>
      </c>
      <c r="Z266" s="36">
        <v>37.0</v>
      </c>
      <c r="AA266" s="746" t="s">
        <v>468</v>
      </c>
      <c r="AB266" s="745" t="e">
        <v>#VALUE!</v>
      </c>
      <c r="AC266" s="36">
        <v>37.0</v>
      </c>
      <c r="AD266" s="746" t="s">
        <v>468</v>
      </c>
      <c r="AE266" s="745" t="e">
        <v>#VALUE!</v>
      </c>
      <c r="AF266" s="36">
        <v>37.0</v>
      </c>
      <c r="AG266" s="746" t="s">
        <v>468</v>
      </c>
      <c r="AH266" s="745" t="e">
        <v>#VALUE!</v>
      </c>
      <c r="AI266" s="36">
        <v>37.0</v>
      </c>
      <c r="AJ266" s="746" t="s">
        <v>468</v>
      </c>
      <c r="AK266" s="745" t="e">
        <v>#VALUE!</v>
      </c>
      <c r="AL266" s="36">
        <v>37.0</v>
      </c>
      <c r="AM266" s="746" t="s">
        <v>468</v>
      </c>
      <c r="AN266" s="745" t="e">
        <v>#VALUE!</v>
      </c>
      <c r="AO266" s="36">
        <v>37.0</v>
      </c>
      <c r="AP266" s="746" t="s">
        <v>468</v>
      </c>
      <c r="AQ266" s="745" t="e">
        <v>#VALUE!</v>
      </c>
      <c r="AR266" s="36">
        <v>37.0</v>
      </c>
      <c r="AS266" s="746" t="s">
        <v>468</v>
      </c>
      <c r="AT266" s="745" t="e">
        <v>#VALUE!</v>
      </c>
      <c r="AU266" s="36">
        <v>37.0</v>
      </c>
      <c r="AV266" s="746"/>
      <c r="AW266" s="2150"/>
      <c r="AX266" s="36">
        <v>37.0</v>
      </c>
      <c r="AY266" s="746"/>
      <c r="AZ266" s="2150"/>
      <c r="BA266" s="9"/>
      <c r="BB266" s="9"/>
      <c r="BC266" s="9"/>
      <c r="BD266" s="9"/>
      <c r="BE266" s="9"/>
      <c r="BF266" s="9"/>
      <c r="BG266" s="9"/>
      <c r="BH266" s="9"/>
      <c r="BI266" s="9"/>
      <c r="BJ266" s="9"/>
      <c r="BK266" s="9"/>
      <c r="BL266" s="9"/>
      <c r="BM266" s="9"/>
      <c r="BN266" s="9"/>
      <c r="BO266" s="9"/>
      <c r="BP266" s="9"/>
      <c r="BQ266" s="9"/>
      <c r="BR266" s="9"/>
      <c r="BS266" s="9"/>
    </row>
    <row r="267">
      <c r="A267" s="668" t="s">
        <v>261</v>
      </c>
      <c r="B267" s="668"/>
      <c r="C267" s="743">
        <f t="shared" ref="C267:F267" si="77">SUMPRODUCT(C$223:C$228,TRANSPOSE($C393:$H393))/$I393</f>
        <v>0.5</v>
      </c>
      <c r="D267" s="743">
        <f t="shared" si="77"/>
        <v>0.5</v>
      </c>
      <c r="E267" s="743">
        <f t="shared" si="77"/>
        <v>-0.25</v>
      </c>
      <c r="F267" s="743">
        <f t="shared" si="77"/>
        <v>25</v>
      </c>
      <c r="G267" s="743"/>
      <c r="H267" s="743">
        <f t="shared" ref="H267:O267" si="78">SUMPRODUCT(H$223:H$228,TRANSPOSE($C393:$H393))/$I393</f>
        <v>217.5</v>
      </c>
      <c r="I267" s="743">
        <f t="shared" si="78"/>
        <v>3.25</v>
      </c>
      <c r="J267" s="743">
        <f t="shared" si="78"/>
        <v>60</v>
      </c>
      <c r="K267" s="743">
        <f t="shared" si="78"/>
        <v>70</v>
      </c>
      <c r="L267" s="743">
        <f t="shared" si="78"/>
        <v>12.5</v>
      </c>
      <c r="M267" s="743">
        <f t="shared" si="78"/>
        <v>3.75</v>
      </c>
      <c r="N267" s="743">
        <f t="shared" si="78"/>
        <v>0</v>
      </c>
      <c r="O267" s="743">
        <f t="shared" si="78"/>
        <v>0</v>
      </c>
      <c r="P267" s="9"/>
      <c r="Q267" s="36">
        <v>38.0</v>
      </c>
      <c r="R267" s="744"/>
      <c r="S267" s="2150"/>
      <c r="T267" s="36">
        <v>38.0</v>
      </c>
      <c r="U267" s="746" t="s">
        <v>474</v>
      </c>
      <c r="V267" s="745" t="e">
        <v>#VALUE!</v>
      </c>
      <c r="W267" s="36">
        <v>38.0</v>
      </c>
      <c r="X267" s="746" t="s">
        <v>474</v>
      </c>
      <c r="Y267" s="745" t="e">
        <v>#VALUE!</v>
      </c>
      <c r="Z267" s="36">
        <v>38.0</v>
      </c>
      <c r="AA267" s="746" t="s">
        <v>474</v>
      </c>
      <c r="AB267" s="745" t="e">
        <v>#VALUE!</v>
      </c>
      <c r="AC267" s="36">
        <v>38.0</v>
      </c>
      <c r="AD267" s="746" t="s">
        <v>474</v>
      </c>
      <c r="AE267" s="745" t="e">
        <v>#VALUE!</v>
      </c>
      <c r="AF267" s="36">
        <v>38.0</v>
      </c>
      <c r="AG267" s="746" t="s">
        <v>474</v>
      </c>
      <c r="AH267" s="745" t="e">
        <v>#VALUE!</v>
      </c>
      <c r="AI267" s="36">
        <v>38.0</v>
      </c>
      <c r="AJ267" s="746" t="s">
        <v>474</v>
      </c>
      <c r="AK267" s="745" t="e">
        <v>#VALUE!</v>
      </c>
      <c r="AL267" s="36">
        <v>38.0</v>
      </c>
      <c r="AM267" s="746" t="s">
        <v>474</v>
      </c>
      <c r="AN267" s="745" t="e">
        <v>#VALUE!</v>
      </c>
      <c r="AO267" s="36">
        <v>38.0</v>
      </c>
      <c r="AP267" s="746" t="s">
        <v>474</v>
      </c>
      <c r="AQ267" s="745" t="e">
        <v>#VALUE!</v>
      </c>
      <c r="AR267" s="36">
        <v>38.0</v>
      </c>
      <c r="AS267" s="746" t="s">
        <v>474</v>
      </c>
      <c r="AT267" s="745" t="e">
        <v>#VALUE!</v>
      </c>
      <c r="AU267" s="36">
        <v>38.0</v>
      </c>
      <c r="AV267" s="746"/>
      <c r="AW267" s="2150"/>
      <c r="AX267" s="36">
        <v>38.0</v>
      </c>
      <c r="AY267" s="746"/>
      <c r="AZ267" s="2150"/>
      <c r="BA267" s="9"/>
      <c r="BB267" s="9"/>
      <c r="BC267" s="9"/>
      <c r="BD267" s="9"/>
      <c r="BE267" s="9"/>
      <c r="BF267" s="9"/>
      <c r="BG267" s="9"/>
      <c r="BH267" s="9"/>
      <c r="BI267" s="9"/>
      <c r="BJ267" s="9"/>
      <c r="BK267" s="9"/>
      <c r="BL267" s="9"/>
      <c r="BM267" s="9"/>
      <c r="BN267" s="9"/>
      <c r="BO267" s="9"/>
      <c r="BP267" s="9"/>
      <c r="BQ267" s="9"/>
      <c r="BR267" s="9"/>
      <c r="BS267" s="9"/>
    </row>
    <row r="268">
      <c r="A268" s="668" t="s">
        <v>262</v>
      </c>
      <c r="B268" s="668"/>
      <c r="C268" s="743">
        <f t="shared" ref="C268:F268" si="79">SUMPRODUCT(C$223:C$228,TRANSPOSE($C394:$H394))/$I394</f>
        <v>2</v>
      </c>
      <c r="D268" s="743">
        <f t="shared" si="79"/>
        <v>2.095238095</v>
      </c>
      <c r="E268" s="743">
        <f t="shared" si="79"/>
        <v>2.095238095</v>
      </c>
      <c r="F268" s="743">
        <f t="shared" si="79"/>
        <v>69.14761905</v>
      </c>
      <c r="G268" s="743"/>
      <c r="H268" s="743">
        <f t="shared" ref="H268:O268" si="80">SUMPRODUCT(H$223:H$228,TRANSPOSE($C394:$H394))/$I394</f>
        <v>240</v>
      </c>
      <c r="I268" s="743">
        <f t="shared" si="80"/>
        <v>13.33333333</v>
      </c>
      <c r="J268" s="743">
        <f t="shared" si="80"/>
        <v>80</v>
      </c>
      <c r="K268" s="743">
        <f t="shared" si="80"/>
        <v>80</v>
      </c>
      <c r="L268" s="743">
        <f t="shared" si="80"/>
        <v>31.9047619</v>
      </c>
      <c r="M268" s="743">
        <f t="shared" si="80"/>
        <v>10</v>
      </c>
      <c r="N268" s="743">
        <f t="shared" si="80"/>
        <v>0</v>
      </c>
      <c r="O268" s="743">
        <f t="shared" si="80"/>
        <v>0</v>
      </c>
      <c r="P268" s="9"/>
      <c r="Q268" s="36">
        <v>39.0</v>
      </c>
      <c r="R268" s="744"/>
      <c r="S268" s="2150"/>
      <c r="T268" s="36">
        <v>39.0</v>
      </c>
      <c r="U268" s="746" t="s">
        <v>476</v>
      </c>
      <c r="V268" s="745" t="e">
        <v>#VALUE!</v>
      </c>
      <c r="W268" s="36">
        <v>39.0</v>
      </c>
      <c r="X268" s="746" t="s">
        <v>476</v>
      </c>
      <c r="Y268" s="745" t="e">
        <v>#VALUE!</v>
      </c>
      <c r="Z268" s="36">
        <v>39.0</v>
      </c>
      <c r="AA268" s="746" t="s">
        <v>476</v>
      </c>
      <c r="AB268" s="745" t="e">
        <v>#VALUE!</v>
      </c>
      <c r="AC268" s="36">
        <v>39.0</v>
      </c>
      <c r="AD268" s="746" t="s">
        <v>476</v>
      </c>
      <c r="AE268" s="745" t="e">
        <v>#VALUE!</v>
      </c>
      <c r="AF268" s="36">
        <v>39.0</v>
      </c>
      <c r="AG268" s="746" t="s">
        <v>476</v>
      </c>
      <c r="AH268" s="745" t="e">
        <v>#VALUE!</v>
      </c>
      <c r="AI268" s="36">
        <v>39.0</v>
      </c>
      <c r="AJ268" s="746" t="s">
        <v>476</v>
      </c>
      <c r="AK268" s="745" t="e">
        <v>#VALUE!</v>
      </c>
      <c r="AL268" s="36">
        <v>39.0</v>
      </c>
      <c r="AM268" s="746" t="s">
        <v>476</v>
      </c>
      <c r="AN268" s="745" t="e">
        <v>#VALUE!</v>
      </c>
      <c r="AO268" s="36">
        <v>39.0</v>
      </c>
      <c r="AP268" s="746" t="s">
        <v>476</v>
      </c>
      <c r="AQ268" s="745" t="e">
        <v>#VALUE!</v>
      </c>
      <c r="AR268" s="36">
        <v>39.0</v>
      </c>
      <c r="AS268" s="746" t="s">
        <v>476</v>
      </c>
      <c r="AT268" s="745" t="e">
        <v>#VALUE!</v>
      </c>
      <c r="AU268" s="36">
        <v>39.0</v>
      </c>
      <c r="AV268" s="746"/>
      <c r="AW268" s="2150"/>
      <c r="AX268" s="36">
        <v>39.0</v>
      </c>
      <c r="AY268" s="746"/>
      <c r="AZ268" s="2150"/>
      <c r="BA268" s="9"/>
      <c r="BB268" s="9"/>
      <c r="BC268" s="9"/>
      <c r="BD268" s="9"/>
      <c r="BE268" s="9"/>
      <c r="BF268" s="9"/>
      <c r="BG268" s="9"/>
      <c r="BH268" s="9"/>
      <c r="BI268" s="9"/>
      <c r="BJ268" s="9"/>
      <c r="BK268" s="9"/>
      <c r="BL268" s="9"/>
      <c r="BM268" s="9"/>
      <c r="BN268" s="9"/>
      <c r="BO268" s="9"/>
      <c r="BP268" s="9"/>
      <c r="BQ268" s="9"/>
      <c r="BR268" s="9"/>
      <c r="BS268" s="9"/>
    </row>
    <row r="269">
      <c r="A269" s="668" t="s">
        <v>267</v>
      </c>
      <c r="B269" s="668"/>
      <c r="C269" s="743">
        <f t="shared" ref="C269:F269" si="81">SUMPRODUCT(C$223:C$228,TRANSPOSE($C396:$H396))/$I396</f>
        <v>2.911764706</v>
      </c>
      <c r="D269" s="743">
        <f t="shared" si="81"/>
        <v>4</v>
      </c>
      <c r="E269" s="743">
        <f t="shared" si="81"/>
        <v>4</v>
      </c>
      <c r="F269" s="743">
        <f t="shared" si="81"/>
        <v>91.07058824</v>
      </c>
      <c r="G269" s="743"/>
      <c r="H269" s="743">
        <f t="shared" ref="H269:O269" si="82">SUMPRODUCT(H$223:H$228,TRANSPOSE($C396:$H396))/$I396</f>
        <v>250</v>
      </c>
      <c r="I269" s="743">
        <f t="shared" si="82"/>
        <v>47.35294118</v>
      </c>
      <c r="J269" s="743">
        <f t="shared" si="82"/>
        <v>89.11764706</v>
      </c>
      <c r="K269" s="743">
        <f t="shared" si="82"/>
        <v>89.11764706</v>
      </c>
      <c r="L269" s="743">
        <f t="shared" si="82"/>
        <v>58.23529412</v>
      </c>
      <c r="M269" s="743">
        <f t="shared" si="82"/>
        <v>15</v>
      </c>
      <c r="N269" s="743">
        <f t="shared" si="82"/>
        <v>0</v>
      </c>
      <c r="O269" s="743">
        <f t="shared" si="82"/>
        <v>0</v>
      </c>
      <c r="P269" s="9"/>
      <c r="Q269" s="36">
        <v>40.0</v>
      </c>
      <c r="R269" s="744"/>
      <c r="S269" s="2150"/>
      <c r="T269" s="36">
        <v>40.0</v>
      </c>
      <c r="U269" s="746" t="s">
        <v>478</v>
      </c>
      <c r="V269" s="745" t="e">
        <v>#VALUE!</v>
      </c>
      <c r="W269" s="36">
        <v>40.0</v>
      </c>
      <c r="X269" s="746" t="s">
        <v>478</v>
      </c>
      <c r="Y269" s="745" t="e">
        <v>#VALUE!</v>
      </c>
      <c r="Z269" s="36">
        <v>40.0</v>
      </c>
      <c r="AA269" s="746" t="s">
        <v>478</v>
      </c>
      <c r="AB269" s="745" t="e">
        <v>#VALUE!</v>
      </c>
      <c r="AC269" s="36">
        <v>40.0</v>
      </c>
      <c r="AD269" s="746" t="s">
        <v>478</v>
      </c>
      <c r="AE269" s="745" t="e">
        <v>#VALUE!</v>
      </c>
      <c r="AF269" s="36">
        <v>40.0</v>
      </c>
      <c r="AG269" s="746" t="s">
        <v>478</v>
      </c>
      <c r="AH269" s="745" t="e">
        <v>#VALUE!</v>
      </c>
      <c r="AI269" s="36">
        <v>40.0</v>
      </c>
      <c r="AJ269" s="746" t="s">
        <v>478</v>
      </c>
      <c r="AK269" s="745" t="e">
        <v>#VALUE!</v>
      </c>
      <c r="AL269" s="36">
        <v>40.0</v>
      </c>
      <c r="AM269" s="746" t="s">
        <v>478</v>
      </c>
      <c r="AN269" s="745" t="e">
        <v>#VALUE!</v>
      </c>
      <c r="AO269" s="36">
        <v>40.0</v>
      </c>
      <c r="AP269" s="746" t="s">
        <v>478</v>
      </c>
      <c r="AQ269" s="745" t="e">
        <v>#VALUE!</v>
      </c>
      <c r="AR269" s="36">
        <v>40.0</v>
      </c>
      <c r="AS269" s="746" t="s">
        <v>478</v>
      </c>
      <c r="AT269" s="745" t="e">
        <v>#VALUE!</v>
      </c>
      <c r="AU269" s="36">
        <v>40.0</v>
      </c>
      <c r="AV269" s="746"/>
      <c r="AW269" s="2150"/>
      <c r="AX269" s="36">
        <v>40.0</v>
      </c>
      <c r="AY269" s="746"/>
      <c r="AZ269" s="2150"/>
      <c r="BA269" s="9"/>
      <c r="BB269" s="9"/>
      <c r="BC269" s="9"/>
      <c r="BD269" s="9"/>
      <c r="BE269" s="9"/>
      <c r="BF269" s="9"/>
      <c r="BG269" s="9"/>
      <c r="BH269" s="9"/>
      <c r="BI269" s="9"/>
      <c r="BJ269" s="9"/>
      <c r="BK269" s="9"/>
      <c r="BL269" s="9"/>
      <c r="BM269" s="9"/>
      <c r="BN269" s="9"/>
      <c r="BO269" s="9"/>
      <c r="BP269" s="9"/>
      <c r="BQ269" s="9"/>
      <c r="BR269" s="9"/>
      <c r="BS269" s="9"/>
    </row>
    <row r="270">
      <c r="A270" s="685" t="s">
        <v>278</v>
      </c>
      <c r="B270" s="685"/>
      <c r="C270" s="743">
        <f t="shared" ref="C270:F270" si="83">SUMPRODUCT(C$223:C$228,TRANSPOSE($C397:$H397))/$I397</f>
        <v>0.8181818182</v>
      </c>
      <c r="D270" s="743">
        <f t="shared" si="83"/>
        <v>0.8181818182</v>
      </c>
      <c r="E270" s="743">
        <f t="shared" si="83"/>
        <v>0.8181818182</v>
      </c>
      <c r="F270" s="743">
        <f t="shared" si="83"/>
        <v>46.67272727</v>
      </c>
      <c r="G270" s="743"/>
      <c r="H270" s="743">
        <f t="shared" ref="H270:O270" si="84">SUMPRODUCT(H$223:H$228,TRANSPOSE($C397:$H397))/$I397</f>
        <v>228.1818182</v>
      </c>
      <c r="I270" s="743">
        <f t="shared" si="84"/>
        <v>4.090909091</v>
      </c>
      <c r="J270" s="743">
        <f t="shared" si="84"/>
        <v>68.18181818</v>
      </c>
      <c r="K270" s="743">
        <f t="shared" si="84"/>
        <v>70</v>
      </c>
      <c r="L270" s="743">
        <f t="shared" si="84"/>
        <v>18.18181818</v>
      </c>
      <c r="M270" s="743">
        <f t="shared" si="84"/>
        <v>4.090909091</v>
      </c>
      <c r="N270" s="743">
        <f t="shared" si="84"/>
        <v>0</v>
      </c>
      <c r="O270" s="743">
        <f t="shared" si="84"/>
        <v>0</v>
      </c>
      <c r="P270" s="9"/>
      <c r="Q270" s="36">
        <v>41.0</v>
      </c>
      <c r="R270" s="744"/>
      <c r="S270" s="2150"/>
      <c r="T270" s="36">
        <v>41.0</v>
      </c>
      <c r="U270" s="746" t="s">
        <v>483</v>
      </c>
      <c r="V270" s="745" t="e">
        <v>#VALUE!</v>
      </c>
      <c r="W270" s="36">
        <v>41.0</v>
      </c>
      <c r="X270" s="746" t="s">
        <v>483</v>
      </c>
      <c r="Y270" s="745" t="e">
        <v>#VALUE!</v>
      </c>
      <c r="Z270" s="36">
        <v>41.0</v>
      </c>
      <c r="AA270" s="746" t="s">
        <v>483</v>
      </c>
      <c r="AB270" s="745" t="e">
        <v>#VALUE!</v>
      </c>
      <c r="AC270" s="36">
        <v>41.0</v>
      </c>
      <c r="AD270" s="746" t="s">
        <v>483</v>
      </c>
      <c r="AE270" s="745" t="e">
        <v>#VALUE!</v>
      </c>
      <c r="AF270" s="36">
        <v>41.0</v>
      </c>
      <c r="AG270" s="746" t="s">
        <v>483</v>
      </c>
      <c r="AH270" s="745" t="e">
        <v>#VALUE!</v>
      </c>
      <c r="AI270" s="36">
        <v>41.0</v>
      </c>
      <c r="AJ270" s="746" t="s">
        <v>483</v>
      </c>
      <c r="AK270" s="745" t="e">
        <v>#VALUE!</v>
      </c>
      <c r="AL270" s="36">
        <v>41.0</v>
      </c>
      <c r="AM270" s="746" t="s">
        <v>483</v>
      </c>
      <c r="AN270" s="745" t="e">
        <v>#VALUE!</v>
      </c>
      <c r="AO270" s="36">
        <v>41.0</v>
      </c>
      <c r="AP270" s="746" t="s">
        <v>483</v>
      </c>
      <c r="AQ270" s="745" t="e">
        <v>#VALUE!</v>
      </c>
      <c r="AR270" s="36">
        <v>41.0</v>
      </c>
      <c r="AS270" s="746" t="s">
        <v>483</v>
      </c>
      <c r="AT270" s="745" t="e">
        <v>#VALUE!</v>
      </c>
      <c r="AU270" s="36">
        <v>41.0</v>
      </c>
      <c r="AV270" s="746"/>
      <c r="AW270" s="2150"/>
      <c r="AX270" s="36">
        <v>41.0</v>
      </c>
      <c r="AY270" s="746"/>
      <c r="AZ270" s="2150"/>
      <c r="BA270" s="9"/>
      <c r="BB270" s="9"/>
      <c r="BC270" s="9"/>
      <c r="BD270" s="9"/>
      <c r="BE270" s="9"/>
      <c r="BF270" s="9"/>
      <c r="BG270" s="9"/>
      <c r="BH270" s="9"/>
      <c r="BI270" s="9"/>
      <c r="BJ270" s="9"/>
      <c r="BK270" s="9"/>
      <c r="BL270" s="9"/>
      <c r="BM270" s="9"/>
      <c r="BN270" s="9"/>
      <c r="BO270" s="9"/>
      <c r="BP270" s="9"/>
      <c r="BQ270" s="9"/>
      <c r="BR270" s="9"/>
      <c r="BS270" s="9"/>
    </row>
    <row r="271">
      <c r="A271" s="668" t="s">
        <v>281</v>
      </c>
      <c r="B271" s="668"/>
      <c r="C271" s="743">
        <f t="shared" ref="C271:F271" si="85">SUMPRODUCT(C$223:C$228,TRANSPOSE($C399:$H399))/$I399</f>
        <v>2.962962963</v>
      </c>
      <c r="D271" s="743">
        <f t="shared" si="85"/>
        <v>3.925925926</v>
      </c>
      <c r="E271" s="743">
        <f t="shared" si="85"/>
        <v>3.925925926</v>
      </c>
      <c r="F271" s="743">
        <f t="shared" si="85"/>
        <v>94.49259259</v>
      </c>
      <c r="G271" s="743"/>
      <c r="H271" s="743">
        <f t="shared" ref="H271:O271" si="86">SUMPRODUCT(H$223:H$228,TRANSPOSE($C399:$H399))/$I399</f>
        <v>249.6296296</v>
      </c>
      <c r="I271" s="743">
        <f t="shared" si="86"/>
        <v>48.51851852</v>
      </c>
      <c r="J271" s="743">
        <f t="shared" si="86"/>
        <v>89.62962963</v>
      </c>
      <c r="K271" s="743">
        <f t="shared" si="86"/>
        <v>89.62962963</v>
      </c>
      <c r="L271" s="743">
        <f t="shared" si="86"/>
        <v>58.88888889</v>
      </c>
      <c r="M271" s="743">
        <f t="shared" si="86"/>
        <v>14.81481481</v>
      </c>
      <c r="N271" s="743">
        <f t="shared" si="86"/>
        <v>0</v>
      </c>
      <c r="O271" s="743">
        <f t="shared" si="86"/>
        <v>0</v>
      </c>
      <c r="P271" s="9"/>
      <c r="Q271" s="36">
        <v>42.0</v>
      </c>
      <c r="R271" s="744"/>
      <c r="S271" s="2150"/>
      <c r="T271" s="36">
        <v>42.0</v>
      </c>
      <c r="U271" s="746" t="s">
        <v>3651</v>
      </c>
      <c r="V271" s="745" t="e">
        <v>#VALUE!</v>
      </c>
      <c r="W271" s="36">
        <v>42.0</v>
      </c>
      <c r="X271" s="746" t="s">
        <v>3651</v>
      </c>
      <c r="Y271" s="745" t="e">
        <v>#VALUE!</v>
      </c>
      <c r="Z271" s="36">
        <v>42.0</v>
      </c>
      <c r="AA271" s="746" t="s">
        <v>3651</v>
      </c>
      <c r="AB271" s="745" t="e">
        <v>#VALUE!</v>
      </c>
      <c r="AC271" s="36">
        <v>42.0</v>
      </c>
      <c r="AD271" s="746" t="s">
        <v>3651</v>
      </c>
      <c r="AE271" s="745" t="e">
        <v>#VALUE!</v>
      </c>
      <c r="AF271" s="36">
        <v>42.0</v>
      </c>
      <c r="AG271" s="746" t="s">
        <v>3651</v>
      </c>
      <c r="AH271" s="745" t="e">
        <v>#VALUE!</v>
      </c>
      <c r="AI271" s="36">
        <v>42.0</v>
      </c>
      <c r="AJ271" s="746" t="s">
        <v>3651</v>
      </c>
      <c r="AK271" s="745" t="e">
        <v>#VALUE!</v>
      </c>
      <c r="AL271" s="36">
        <v>42.0</v>
      </c>
      <c r="AM271" s="746" t="s">
        <v>3651</v>
      </c>
      <c r="AN271" s="745" t="e">
        <v>#VALUE!</v>
      </c>
      <c r="AO271" s="36">
        <v>42.0</v>
      </c>
      <c r="AP271" s="746" t="s">
        <v>3651</v>
      </c>
      <c r="AQ271" s="745" t="e">
        <v>#VALUE!</v>
      </c>
      <c r="AR271" s="36">
        <v>42.0</v>
      </c>
      <c r="AS271" s="746" t="s">
        <v>3651</v>
      </c>
      <c r="AT271" s="745" t="e">
        <v>#VALUE!</v>
      </c>
      <c r="AU271" s="36">
        <v>42.0</v>
      </c>
      <c r="AV271" s="746"/>
      <c r="AW271" s="2150"/>
      <c r="AX271" s="36">
        <v>42.0</v>
      </c>
      <c r="AY271" s="746"/>
      <c r="AZ271" s="2150"/>
      <c r="BA271" s="9"/>
      <c r="BB271" s="9"/>
      <c r="BC271" s="9"/>
      <c r="BD271" s="9"/>
      <c r="BE271" s="9"/>
      <c r="BF271" s="9"/>
      <c r="BG271" s="9"/>
      <c r="BH271" s="9"/>
      <c r="BI271" s="9"/>
      <c r="BJ271" s="9"/>
      <c r="BK271" s="9"/>
      <c r="BL271" s="9"/>
      <c r="BM271" s="9"/>
      <c r="BN271" s="9"/>
      <c r="BO271" s="9"/>
      <c r="BP271" s="9"/>
      <c r="BQ271" s="9"/>
      <c r="BR271" s="9"/>
      <c r="BS271" s="9"/>
    </row>
    <row r="272">
      <c r="A272" s="668" t="s">
        <v>288</v>
      </c>
      <c r="B272" s="668"/>
      <c r="C272" s="743">
        <f t="shared" ref="C272:F272" si="87">SUMPRODUCT(C$223:C$228,TRANSPOSE($C401:$H401))/$I401</f>
        <v>2.65625</v>
      </c>
      <c r="D272" s="743">
        <f t="shared" si="87"/>
        <v>3.3125</v>
      </c>
      <c r="E272" s="743">
        <f t="shared" si="87"/>
        <v>3.3125</v>
      </c>
      <c r="F272" s="743">
        <f t="shared" si="87"/>
        <v>86.15</v>
      </c>
      <c r="G272" s="743"/>
      <c r="H272" s="743">
        <f t="shared" ref="H272:O272" si="88">SUMPRODUCT(H$223:H$228,TRANSPOSE($C401:$H401))/$I401</f>
        <v>246.5625</v>
      </c>
      <c r="I272" s="743">
        <f t="shared" si="88"/>
        <v>36.25</v>
      </c>
      <c r="J272" s="743">
        <f t="shared" si="88"/>
        <v>86.5625</v>
      </c>
      <c r="K272" s="743">
        <f t="shared" si="88"/>
        <v>86.5625</v>
      </c>
      <c r="L272" s="743">
        <f t="shared" si="88"/>
        <v>49.6875</v>
      </c>
      <c r="M272" s="743">
        <f t="shared" si="88"/>
        <v>13.28125</v>
      </c>
      <c r="N272" s="743">
        <f t="shared" si="88"/>
        <v>0</v>
      </c>
      <c r="O272" s="743">
        <f t="shared" si="88"/>
        <v>0</v>
      </c>
      <c r="P272" s="9"/>
      <c r="Q272" s="36">
        <v>43.0</v>
      </c>
      <c r="R272" s="744"/>
      <c r="S272" s="2150"/>
      <c r="T272" s="36">
        <v>43.0</v>
      </c>
      <c r="U272" s="746" t="s">
        <v>488</v>
      </c>
      <c r="V272" s="745" t="e">
        <v>#VALUE!</v>
      </c>
      <c r="W272" s="36">
        <v>43.0</v>
      </c>
      <c r="X272" s="746" t="s">
        <v>488</v>
      </c>
      <c r="Y272" s="745" t="e">
        <v>#VALUE!</v>
      </c>
      <c r="Z272" s="36">
        <v>43.0</v>
      </c>
      <c r="AA272" s="746" t="s">
        <v>488</v>
      </c>
      <c r="AB272" s="745" t="e">
        <v>#VALUE!</v>
      </c>
      <c r="AC272" s="36">
        <v>43.0</v>
      </c>
      <c r="AD272" s="746" t="s">
        <v>488</v>
      </c>
      <c r="AE272" s="745" t="e">
        <v>#VALUE!</v>
      </c>
      <c r="AF272" s="36">
        <v>43.0</v>
      </c>
      <c r="AG272" s="746" t="s">
        <v>488</v>
      </c>
      <c r="AH272" s="745" t="e">
        <v>#VALUE!</v>
      </c>
      <c r="AI272" s="36">
        <v>43.0</v>
      </c>
      <c r="AJ272" s="746" t="s">
        <v>488</v>
      </c>
      <c r="AK272" s="745" t="e">
        <v>#VALUE!</v>
      </c>
      <c r="AL272" s="36">
        <v>43.0</v>
      </c>
      <c r="AM272" s="746" t="s">
        <v>488</v>
      </c>
      <c r="AN272" s="745" t="e">
        <v>#VALUE!</v>
      </c>
      <c r="AO272" s="36">
        <v>43.0</v>
      </c>
      <c r="AP272" s="746" t="s">
        <v>488</v>
      </c>
      <c r="AQ272" s="745" t="e">
        <v>#VALUE!</v>
      </c>
      <c r="AR272" s="36">
        <v>43.0</v>
      </c>
      <c r="AS272" s="746" t="s">
        <v>488</v>
      </c>
      <c r="AT272" s="745" t="e">
        <v>#VALUE!</v>
      </c>
      <c r="AU272" s="36">
        <v>43.0</v>
      </c>
      <c r="AV272" s="746"/>
      <c r="AW272" s="2150"/>
      <c r="AX272" s="36">
        <v>43.0</v>
      </c>
      <c r="AY272" s="746"/>
      <c r="AZ272" s="2150"/>
      <c r="BA272" s="9"/>
      <c r="BB272" s="9"/>
      <c r="BC272" s="9"/>
      <c r="BD272" s="9"/>
      <c r="BE272" s="9"/>
      <c r="BF272" s="9"/>
      <c r="BG272" s="9"/>
      <c r="BH272" s="9"/>
      <c r="BI272" s="9"/>
      <c r="BJ272" s="9"/>
      <c r="BK272" s="9"/>
      <c r="BL272" s="9"/>
      <c r="BM272" s="9"/>
      <c r="BN272" s="9"/>
      <c r="BO272" s="9"/>
      <c r="BP272" s="9"/>
      <c r="BQ272" s="9"/>
      <c r="BR272" s="9"/>
      <c r="BS272" s="9"/>
    </row>
    <row r="273">
      <c r="A273" s="668" t="s">
        <v>297</v>
      </c>
      <c r="B273" s="668"/>
      <c r="C273" s="743" t="str">
        <f t="shared" ref="C273:F273" si="89">SUMPRODUCT(C$223:C$228,TRANSPOSE($C461:$H461))/$I461</f>
        <v>#VALUE!</v>
      </c>
      <c r="D273" s="743" t="str">
        <f t="shared" si="89"/>
        <v>#VALUE!</v>
      </c>
      <c r="E273" s="743" t="str">
        <f t="shared" si="89"/>
        <v>#VALUE!</v>
      </c>
      <c r="F273" s="743" t="str">
        <f t="shared" si="89"/>
        <v>#VALUE!</v>
      </c>
      <c r="G273" s="743"/>
      <c r="H273" s="743" t="str">
        <f t="shared" ref="H273:O273" si="90">SUMPRODUCT(H$223:H$228,TRANSPOSE($C461:$H461))/$I461</f>
        <v>#VALUE!</v>
      </c>
      <c r="I273" s="743" t="str">
        <f t="shared" si="90"/>
        <v>#VALUE!</v>
      </c>
      <c r="J273" s="743" t="str">
        <f t="shared" si="90"/>
        <v>#VALUE!</v>
      </c>
      <c r="K273" s="743" t="str">
        <f t="shared" si="90"/>
        <v>#VALUE!</v>
      </c>
      <c r="L273" s="743" t="str">
        <f t="shared" si="90"/>
        <v>#VALUE!</v>
      </c>
      <c r="M273" s="743" t="str">
        <f t="shared" si="90"/>
        <v>#VALUE!</v>
      </c>
      <c r="N273" s="743" t="str">
        <f t="shared" si="90"/>
        <v>#VALUE!</v>
      </c>
      <c r="O273" s="743" t="str">
        <f t="shared" si="90"/>
        <v>#VALUE!</v>
      </c>
      <c r="P273" s="9"/>
      <c r="Q273" s="36">
        <v>44.0</v>
      </c>
      <c r="R273" s="744"/>
      <c r="S273" s="2150"/>
      <c r="T273" s="36">
        <v>44.0</v>
      </c>
      <c r="U273" s="746" t="s">
        <v>220</v>
      </c>
      <c r="V273" s="745">
        <v>7.27027027027027</v>
      </c>
      <c r="W273" s="36">
        <v>44.0</v>
      </c>
      <c r="X273" s="746" t="s">
        <v>220</v>
      </c>
      <c r="Y273" s="745">
        <v>7.27027027027027</v>
      </c>
      <c r="Z273" s="36">
        <v>44.0</v>
      </c>
      <c r="AA273" s="746" t="s">
        <v>220</v>
      </c>
      <c r="AB273" s="745">
        <v>97.7891891891892</v>
      </c>
      <c r="AC273" s="36">
        <v>44.0</v>
      </c>
      <c r="AD273" s="746" t="s">
        <v>220</v>
      </c>
      <c r="AE273" s="745">
        <v>266.2162162162162</v>
      </c>
      <c r="AF273" s="36">
        <v>44.0</v>
      </c>
      <c r="AG273" s="746" t="s">
        <v>220</v>
      </c>
      <c r="AH273" s="745">
        <v>90.67567567567568</v>
      </c>
      <c r="AI273" s="36">
        <v>44.0</v>
      </c>
      <c r="AJ273" s="746" t="s">
        <v>220</v>
      </c>
      <c r="AK273" s="745">
        <v>97.83783783783784</v>
      </c>
      <c r="AL273" s="36">
        <v>44.0</v>
      </c>
      <c r="AM273" s="746" t="s">
        <v>220</v>
      </c>
      <c r="AN273" s="745">
        <v>97.83783783783784</v>
      </c>
      <c r="AO273" s="36">
        <v>44.0</v>
      </c>
      <c r="AP273" s="746" t="s">
        <v>220</v>
      </c>
      <c r="AQ273" s="745">
        <v>92.43243243243244</v>
      </c>
      <c r="AR273" s="36">
        <v>44.0</v>
      </c>
      <c r="AS273" s="746" t="s">
        <v>220</v>
      </c>
      <c r="AT273" s="745">
        <v>23.10810810810811</v>
      </c>
      <c r="AU273" s="36">
        <v>44.0</v>
      </c>
      <c r="AV273" s="746"/>
      <c r="AW273" s="2150"/>
      <c r="AX273" s="36">
        <v>44.0</v>
      </c>
      <c r="AY273" s="746"/>
      <c r="AZ273" s="2150"/>
      <c r="BA273" s="9"/>
      <c r="BB273" s="9"/>
      <c r="BC273" s="9"/>
      <c r="BD273" s="9"/>
      <c r="BE273" s="9"/>
      <c r="BF273" s="9"/>
      <c r="BG273" s="9"/>
      <c r="BH273" s="9"/>
      <c r="BI273" s="9"/>
      <c r="BJ273" s="9"/>
      <c r="BK273" s="9"/>
      <c r="BL273" s="9"/>
      <c r="BM273" s="9"/>
      <c r="BN273" s="9"/>
      <c r="BO273" s="9"/>
      <c r="BP273" s="9"/>
      <c r="BQ273" s="9"/>
      <c r="BR273" s="9"/>
      <c r="BS273" s="9"/>
    </row>
    <row r="274">
      <c r="A274" s="685" t="s">
        <v>300</v>
      </c>
      <c r="B274" s="685"/>
      <c r="C274" s="743" t="str">
        <f t="shared" ref="C274:F274" si="91">SUMPRODUCT(C$223:C$228,TRANSPOSE($C462:$H462))/$I462</f>
        <v>#VALUE!</v>
      </c>
      <c r="D274" s="743" t="str">
        <f t="shared" si="91"/>
        <v>#VALUE!</v>
      </c>
      <c r="E274" s="743" t="str">
        <f t="shared" si="91"/>
        <v>#VALUE!</v>
      </c>
      <c r="F274" s="743" t="str">
        <f t="shared" si="91"/>
        <v>#VALUE!</v>
      </c>
      <c r="G274" s="743"/>
      <c r="H274" s="743" t="str">
        <f t="shared" ref="H274:O274" si="92">SUMPRODUCT(H$223:H$228,TRANSPOSE($C462:$H462))/$I462</f>
        <v>#VALUE!</v>
      </c>
      <c r="I274" s="743" t="str">
        <f t="shared" si="92"/>
        <v>#VALUE!</v>
      </c>
      <c r="J274" s="743" t="str">
        <f t="shared" si="92"/>
        <v>#VALUE!</v>
      </c>
      <c r="K274" s="743" t="str">
        <f t="shared" si="92"/>
        <v>#VALUE!</v>
      </c>
      <c r="L274" s="743" t="str">
        <f t="shared" si="92"/>
        <v>#VALUE!</v>
      </c>
      <c r="M274" s="743" t="str">
        <f t="shared" si="92"/>
        <v>#VALUE!</v>
      </c>
      <c r="N274" s="743" t="str">
        <f t="shared" si="92"/>
        <v>#VALUE!</v>
      </c>
      <c r="O274" s="743" t="str">
        <f t="shared" si="92"/>
        <v>#VALUE!</v>
      </c>
      <c r="P274" s="9"/>
      <c r="Q274" s="36">
        <v>45.0</v>
      </c>
      <c r="R274" s="744"/>
      <c r="S274" s="2150"/>
      <c r="T274" s="36">
        <v>45.0</v>
      </c>
      <c r="U274" s="746" t="s">
        <v>61</v>
      </c>
      <c r="V274" s="745">
        <v>5.090909090909091</v>
      </c>
      <c r="W274" s="36">
        <v>45.0</v>
      </c>
      <c r="X274" s="746" t="s">
        <v>61</v>
      </c>
      <c r="Y274" s="745">
        <v>5.090909090909091</v>
      </c>
      <c r="Z274" s="36">
        <v>45.0</v>
      </c>
      <c r="AA274" s="746" t="s">
        <v>61</v>
      </c>
      <c r="AB274" s="745">
        <v>96.64545454545456</v>
      </c>
      <c r="AC274" s="36">
        <v>45.0</v>
      </c>
      <c r="AD274" s="746" t="s">
        <v>61</v>
      </c>
      <c r="AE274" s="745">
        <v>255.45454545454547</v>
      </c>
      <c r="AF274" s="36">
        <v>45.0</v>
      </c>
      <c r="AG274" s="746" t="s">
        <v>61</v>
      </c>
      <c r="AH274" s="745">
        <v>63.63636363636363</v>
      </c>
      <c r="AI274" s="36">
        <v>45.0</v>
      </c>
      <c r="AJ274" s="746" t="s">
        <v>61</v>
      </c>
      <c r="AK274" s="745">
        <v>92.72727272727273</v>
      </c>
      <c r="AL274" s="36">
        <v>45.0</v>
      </c>
      <c r="AM274" s="746" t="s">
        <v>61</v>
      </c>
      <c r="AN274" s="745">
        <v>92.72727272727273</v>
      </c>
      <c r="AO274" s="36">
        <v>45.0</v>
      </c>
      <c r="AP274" s="746" t="s">
        <v>61</v>
      </c>
      <c r="AQ274" s="745">
        <v>70.9090909090909</v>
      </c>
      <c r="AR274" s="36">
        <v>45.0</v>
      </c>
      <c r="AS274" s="746" t="s">
        <v>61</v>
      </c>
      <c r="AT274" s="745">
        <v>17.727272727272727</v>
      </c>
      <c r="AU274" s="36">
        <v>45.0</v>
      </c>
      <c r="AV274" s="746"/>
      <c r="AW274" s="2150"/>
      <c r="AX274" s="36">
        <v>45.0</v>
      </c>
      <c r="AY274" s="746"/>
      <c r="AZ274" s="2150"/>
      <c r="BA274" s="9"/>
      <c r="BB274" s="9"/>
      <c r="BC274" s="9"/>
      <c r="BD274" s="9"/>
      <c r="BE274" s="9"/>
      <c r="BF274" s="9"/>
      <c r="BG274" s="9"/>
      <c r="BH274" s="9"/>
      <c r="BI274" s="9"/>
      <c r="BJ274" s="9"/>
      <c r="BK274" s="9"/>
      <c r="BL274" s="9"/>
      <c r="BM274" s="9"/>
      <c r="BN274" s="9"/>
      <c r="BO274" s="9"/>
      <c r="BP274" s="9"/>
      <c r="BQ274" s="9"/>
      <c r="BR274" s="9"/>
      <c r="BS274" s="9"/>
    </row>
    <row r="275">
      <c r="A275" s="668" t="s">
        <v>302</v>
      </c>
      <c r="B275" s="668"/>
      <c r="C275" s="743" t="str">
        <f t="shared" ref="C275:F275" si="93">SUMPRODUCT(C$223:C$228,TRANSPOSE($C464:$H464))/$I464</f>
        <v>#VALUE!</v>
      </c>
      <c r="D275" s="743" t="str">
        <f t="shared" si="93"/>
        <v>#VALUE!</v>
      </c>
      <c r="E275" s="743" t="str">
        <f t="shared" si="93"/>
        <v>#VALUE!</v>
      </c>
      <c r="F275" s="743" t="str">
        <f t="shared" si="93"/>
        <v>#VALUE!</v>
      </c>
      <c r="G275" s="743"/>
      <c r="H275" s="743" t="str">
        <f t="shared" ref="H275:O275" si="94">SUMPRODUCT(H$223:H$228,TRANSPOSE($C464:$H464))/$I464</f>
        <v>#VALUE!</v>
      </c>
      <c r="I275" s="743" t="str">
        <f t="shared" si="94"/>
        <v>#VALUE!</v>
      </c>
      <c r="J275" s="743" t="str">
        <f t="shared" si="94"/>
        <v>#VALUE!</v>
      </c>
      <c r="K275" s="743" t="str">
        <f t="shared" si="94"/>
        <v>#VALUE!</v>
      </c>
      <c r="L275" s="743" t="str">
        <f t="shared" si="94"/>
        <v>#VALUE!</v>
      </c>
      <c r="M275" s="743" t="str">
        <f t="shared" si="94"/>
        <v>#VALUE!</v>
      </c>
      <c r="N275" s="743" t="str">
        <f t="shared" si="94"/>
        <v>#VALUE!</v>
      </c>
      <c r="O275" s="743" t="str">
        <f t="shared" si="94"/>
        <v>#VALUE!</v>
      </c>
      <c r="P275" s="9"/>
      <c r="Q275" s="36">
        <v>46.0</v>
      </c>
      <c r="R275" s="744"/>
      <c r="S275" s="2150"/>
      <c r="T275" s="36">
        <v>46.0</v>
      </c>
      <c r="U275" s="746" t="s">
        <v>93</v>
      </c>
      <c r="V275" s="745">
        <v>4.424242424242424</v>
      </c>
      <c r="W275" s="36">
        <v>46.0</v>
      </c>
      <c r="X275" s="746" t="s">
        <v>93</v>
      </c>
      <c r="Y275" s="745">
        <v>4.424242424242424</v>
      </c>
      <c r="Z275" s="36">
        <v>46.0</v>
      </c>
      <c r="AA275" s="746" t="s">
        <v>93</v>
      </c>
      <c r="AB275" s="745">
        <v>95.1848484848485</v>
      </c>
      <c r="AC275" s="36">
        <v>46.0</v>
      </c>
      <c r="AD275" s="746" t="s">
        <v>93</v>
      </c>
      <c r="AE275" s="745">
        <v>252.12121212121212</v>
      </c>
      <c r="AF275" s="36">
        <v>46.0</v>
      </c>
      <c r="AG275" s="746" t="s">
        <v>93</v>
      </c>
      <c r="AH275" s="745">
        <v>54.84848484848485</v>
      </c>
      <c r="AI275" s="36">
        <v>46.0</v>
      </c>
      <c r="AJ275" s="746" t="s">
        <v>93</v>
      </c>
      <c r="AK275" s="745">
        <v>90.9090909090909</v>
      </c>
      <c r="AL275" s="36">
        <v>46.0</v>
      </c>
      <c r="AM275" s="746" t="s">
        <v>93</v>
      </c>
      <c r="AN275" s="745">
        <v>90.9090909090909</v>
      </c>
      <c r="AO275" s="36">
        <v>46.0</v>
      </c>
      <c r="AP275" s="746" t="s">
        <v>93</v>
      </c>
      <c r="AQ275" s="745">
        <v>63.93939393939394</v>
      </c>
      <c r="AR275" s="36">
        <v>46.0</v>
      </c>
      <c r="AS275" s="746" t="s">
        <v>93</v>
      </c>
      <c r="AT275" s="745">
        <v>16.060606060606062</v>
      </c>
      <c r="AU275" s="36">
        <v>46.0</v>
      </c>
      <c r="AV275" s="746"/>
      <c r="AW275" s="2150"/>
      <c r="AX275" s="36">
        <v>46.0</v>
      </c>
      <c r="AY275" s="746"/>
      <c r="AZ275" s="2150"/>
      <c r="BA275" s="9"/>
      <c r="BB275" s="9"/>
      <c r="BC275" s="9"/>
      <c r="BD275" s="9"/>
      <c r="BE275" s="9"/>
      <c r="BF275" s="9"/>
      <c r="BG275" s="9"/>
      <c r="BH275" s="9"/>
      <c r="BI275" s="9"/>
      <c r="BJ275" s="9"/>
      <c r="BK275" s="9"/>
      <c r="BL275" s="9"/>
      <c r="BM275" s="9"/>
      <c r="BN275" s="9"/>
      <c r="BO275" s="9"/>
      <c r="BP275" s="9"/>
      <c r="BQ275" s="9"/>
      <c r="BR275" s="9"/>
      <c r="BS275" s="9"/>
    </row>
    <row r="276">
      <c r="A276" s="704" t="s">
        <v>304</v>
      </c>
      <c r="B276" s="704"/>
      <c r="C276" s="743" t="str">
        <f t="shared" ref="C276:F276" si="95">SUMPRODUCT(C$223:C$228,TRANSPOSE($C466:$H466))/$I466</f>
        <v>#VALUE!</v>
      </c>
      <c r="D276" s="743" t="str">
        <f t="shared" si="95"/>
        <v>#VALUE!</v>
      </c>
      <c r="E276" s="743" t="str">
        <f t="shared" si="95"/>
        <v>#VALUE!</v>
      </c>
      <c r="F276" s="743" t="str">
        <f t="shared" si="95"/>
        <v>#VALUE!</v>
      </c>
      <c r="G276" s="743"/>
      <c r="H276" s="743" t="str">
        <f t="shared" ref="H276:O276" si="96">SUMPRODUCT(H$223:H$228,TRANSPOSE($C466:$H466))/$I466</f>
        <v>#VALUE!</v>
      </c>
      <c r="I276" s="743" t="str">
        <f t="shared" si="96"/>
        <v>#VALUE!</v>
      </c>
      <c r="J276" s="743" t="str">
        <f t="shared" si="96"/>
        <v>#VALUE!</v>
      </c>
      <c r="K276" s="743" t="str">
        <f t="shared" si="96"/>
        <v>#VALUE!</v>
      </c>
      <c r="L276" s="743" t="str">
        <f t="shared" si="96"/>
        <v>#VALUE!</v>
      </c>
      <c r="M276" s="743" t="str">
        <f t="shared" si="96"/>
        <v>#VALUE!</v>
      </c>
      <c r="N276" s="743" t="str">
        <f t="shared" si="96"/>
        <v>#VALUE!</v>
      </c>
      <c r="O276" s="743" t="str">
        <f t="shared" si="96"/>
        <v>#VALUE!</v>
      </c>
      <c r="P276" s="9"/>
      <c r="Q276" s="36">
        <v>47.0</v>
      </c>
      <c r="R276" s="744"/>
      <c r="S276" s="2150"/>
      <c r="T276" s="36">
        <v>47.0</v>
      </c>
      <c r="U276" s="746" t="s">
        <v>267</v>
      </c>
      <c r="V276" s="745">
        <v>4.0</v>
      </c>
      <c r="W276" s="36">
        <v>47.0</v>
      </c>
      <c r="X276" s="746" t="s">
        <v>267</v>
      </c>
      <c r="Y276" s="745">
        <v>4.0</v>
      </c>
      <c r="Z276" s="36">
        <v>47.0</v>
      </c>
      <c r="AA276" s="746" t="s">
        <v>281</v>
      </c>
      <c r="AB276" s="745">
        <v>94.4925925925926</v>
      </c>
      <c r="AC276" s="36">
        <v>47.0</v>
      </c>
      <c r="AD276" s="746" t="s">
        <v>267</v>
      </c>
      <c r="AE276" s="745">
        <v>250.0</v>
      </c>
      <c r="AF276" s="36">
        <v>47.0</v>
      </c>
      <c r="AG276" s="746" t="s">
        <v>281</v>
      </c>
      <c r="AH276" s="745">
        <v>48.51851851851852</v>
      </c>
      <c r="AI276" s="36">
        <v>47.0</v>
      </c>
      <c r="AJ276" s="746" t="s">
        <v>281</v>
      </c>
      <c r="AK276" s="745">
        <v>89.62962962962963</v>
      </c>
      <c r="AL276" s="36">
        <v>47.0</v>
      </c>
      <c r="AM276" s="746" t="s">
        <v>281</v>
      </c>
      <c r="AN276" s="745">
        <v>89.62962962962963</v>
      </c>
      <c r="AO276" s="36">
        <v>47.0</v>
      </c>
      <c r="AP276" s="746" t="s">
        <v>281</v>
      </c>
      <c r="AQ276" s="745">
        <v>58.888888888888886</v>
      </c>
      <c r="AR276" s="36">
        <v>47.0</v>
      </c>
      <c r="AS276" s="746" t="s">
        <v>267</v>
      </c>
      <c r="AT276" s="745">
        <v>15.0</v>
      </c>
      <c r="AU276" s="36">
        <v>47.0</v>
      </c>
      <c r="AV276" s="746"/>
      <c r="AW276" s="2150"/>
      <c r="AX276" s="36">
        <v>47.0</v>
      </c>
      <c r="AY276" s="746"/>
      <c r="AZ276" s="2150"/>
      <c r="BA276" s="9"/>
      <c r="BB276" s="9"/>
      <c r="BC276" s="9"/>
      <c r="BD276" s="9"/>
      <c r="BE276" s="9"/>
      <c r="BF276" s="9"/>
      <c r="BG276" s="9"/>
      <c r="BH276" s="9"/>
      <c r="BI276" s="9"/>
      <c r="BJ276" s="9"/>
      <c r="BK276" s="9"/>
      <c r="BL276" s="9"/>
      <c r="BM276" s="9"/>
      <c r="BN276" s="9"/>
      <c r="BO276" s="9"/>
      <c r="BP276" s="9"/>
      <c r="BQ276" s="9"/>
      <c r="BR276" s="9"/>
      <c r="BS276" s="9"/>
    </row>
    <row r="277">
      <c r="A277" s="668" t="s">
        <v>306</v>
      </c>
      <c r="B277" s="668"/>
      <c r="C277" s="743" t="str">
        <f t="shared" ref="C277:F277" si="97">SUMPRODUCT(C$223:C$228,TRANSPOSE($C468:$H468))/$I468</f>
        <v>#VALUE!</v>
      </c>
      <c r="D277" s="743" t="str">
        <f t="shared" si="97"/>
        <v>#VALUE!</v>
      </c>
      <c r="E277" s="743" t="str">
        <f t="shared" si="97"/>
        <v>#VALUE!</v>
      </c>
      <c r="F277" s="743" t="str">
        <f t="shared" si="97"/>
        <v>#VALUE!</v>
      </c>
      <c r="G277" s="743"/>
      <c r="H277" s="743" t="str">
        <f t="shared" ref="H277:O277" si="98">SUMPRODUCT(H$223:H$228,TRANSPOSE($C468:$H468))/$I468</f>
        <v>#VALUE!</v>
      </c>
      <c r="I277" s="743" t="str">
        <f t="shared" si="98"/>
        <v>#VALUE!</v>
      </c>
      <c r="J277" s="743" t="str">
        <f t="shared" si="98"/>
        <v>#VALUE!</v>
      </c>
      <c r="K277" s="743" t="str">
        <f t="shared" si="98"/>
        <v>#VALUE!</v>
      </c>
      <c r="L277" s="743" t="str">
        <f t="shared" si="98"/>
        <v>#VALUE!</v>
      </c>
      <c r="M277" s="743" t="str">
        <f t="shared" si="98"/>
        <v>#VALUE!</v>
      </c>
      <c r="N277" s="743" t="str">
        <f t="shared" si="98"/>
        <v>#VALUE!</v>
      </c>
      <c r="O277" s="743" t="str">
        <f t="shared" si="98"/>
        <v>#VALUE!</v>
      </c>
      <c r="P277" s="9"/>
      <c r="Q277" s="36">
        <v>48.0</v>
      </c>
      <c r="R277" s="744"/>
      <c r="S277" s="2150"/>
      <c r="T277" s="36">
        <v>48.0</v>
      </c>
      <c r="U277" s="746" t="s">
        <v>281</v>
      </c>
      <c r="V277" s="745">
        <v>3.925925925925926</v>
      </c>
      <c r="W277" s="36">
        <v>48.0</v>
      </c>
      <c r="X277" s="746" t="s">
        <v>281</v>
      </c>
      <c r="Y277" s="745">
        <v>3.925925925925926</v>
      </c>
      <c r="Z277" s="36">
        <v>48.0</v>
      </c>
      <c r="AA277" s="746" t="s">
        <v>255</v>
      </c>
      <c r="AB277" s="745">
        <v>92.1</v>
      </c>
      <c r="AC277" s="36">
        <v>48.0</v>
      </c>
      <c r="AD277" s="746" t="s">
        <v>281</v>
      </c>
      <c r="AE277" s="745">
        <v>249.62962962962962</v>
      </c>
      <c r="AF277" s="36">
        <v>48.0</v>
      </c>
      <c r="AG277" s="746" t="s">
        <v>267</v>
      </c>
      <c r="AH277" s="745">
        <v>47.35294117647059</v>
      </c>
      <c r="AI277" s="36">
        <v>48.0</v>
      </c>
      <c r="AJ277" s="746" t="s">
        <v>267</v>
      </c>
      <c r="AK277" s="745">
        <v>89.11764705882354</v>
      </c>
      <c r="AL277" s="36">
        <v>48.0</v>
      </c>
      <c r="AM277" s="746" t="s">
        <v>267</v>
      </c>
      <c r="AN277" s="745">
        <v>89.11764705882354</v>
      </c>
      <c r="AO277" s="36">
        <v>48.0</v>
      </c>
      <c r="AP277" s="746" t="s">
        <v>267</v>
      </c>
      <c r="AQ277" s="745">
        <v>58.23529411764706</v>
      </c>
      <c r="AR277" s="36">
        <v>48.0</v>
      </c>
      <c r="AS277" s="746" t="s">
        <v>281</v>
      </c>
      <c r="AT277" s="745">
        <v>14.814814814814815</v>
      </c>
      <c r="AU277" s="36">
        <v>48.0</v>
      </c>
      <c r="AV277" s="746"/>
      <c r="AW277" s="2150"/>
      <c r="AX277" s="36">
        <v>48.0</v>
      </c>
      <c r="AY277" s="746"/>
      <c r="AZ277" s="2150"/>
      <c r="BA277" s="9"/>
      <c r="BB277" s="9"/>
      <c r="BC277" s="9"/>
      <c r="BD277" s="9"/>
      <c r="BE277" s="9"/>
      <c r="BF277" s="9"/>
      <c r="BG277" s="9"/>
      <c r="BH277" s="9"/>
      <c r="BI277" s="9"/>
      <c r="BJ277" s="9"/>
      <c r="BK277" s="9"/>
      <c r="BL277" s="9"/>
      <c r="BM277" s="9"/>
      <c r="BN277" s="9"/>
      <c r="BO277" s="9"/>
      <c r="BP277" s="9"/>
      <c r="BQ277" s="9"/>
      <c r="BR277" s="9"/>
      <c r="BS277" s="9"/>
    </row>
    <row r="278">
      <c r="A278" s="706" t="s">
        <v>3645</v>
      </c>
      <c r="B278" s="706"/>
      <c r="C278" s="743" t="str">
        <f t="shared" ref="C278:F278" si="99">SUMPRODUCT(C$223:C$228,TRANSPOSE($C470:$H470))/$I470</f>
        <v>#VALUE!</v>
      </c>
      <c r="D278" s="743" t="str">
        <f t="shared" si="99"/>
        <v>#VALUE!</v>
      </c>
      <c r="E278" s="743" t="str">
        <f t="shared" si="99"/>
        <v>#VALUE!</v>
      </c>
      <c r="F278" s="743" t="str">
        <f t="shared" si="99"/>
        <v>#VALUE!</v>
      </c>
      <c r="G278" s="743"/>
      <c r="H278" s="743" t="str">
        <f t="shared" ref="H278:O278" si="100">SUMPRODUCT(H$223:H$228,TRANSPOSE($C470:$H470))/$I470</f>
        <v>#VALUE!</v>
      </c>
      <c r="I278" s="743" t="str">
        <f t="shared" si="100"/>
        <v>#VALUE!</v>
      </c>
      <c r="J278" s="743" t="str">
        <f t="shared" si="100"/>
        <v>#VALUE!</v>
      </c>
      <c r="K278" s="743" t="str">
        <f t="shared" si="100"/>
        <v>#VALUE!</v>
      </c>
      <c r="L278" s="743" t="str">
        <f t="shared" si="100"/>
        <v>#VALUE!</v>
      </c>
      <c r="M278" s="743" t="str">
        <f t="shared" si="100"/>
        <v>#VALUE!</v>
      </c>
      <c r="N278" s="743" t="str">
        <f t="shared" si="100"/>
        <v>#VALUE!</v>
      </c>
      <c r="O278" s="743" t="str">
        <f t="shared" si="100"/>
        <v>#VALUE!</v>
      </c>
      <c r="P278" s="9"/>
      <c r="Q278" s="36">
        <v>49.0</v>
      </c>
      <c r="R278" s="744"/>
      <c r="S278" s="2150"/>
      <c r="T278" s="36">
        <v>49.0</v>
      </c>
      <c r="U278" s="746" t="s">
        <v>255</v>
      </c>
      <c r="V278" s="745">
        <v>3.75</v>
      </c>
      <c r="W278" s="36">
        <v>49.0</v>
      </c>
      <c r="X278" s="746" t="s">
        <v>255</v>
      </c>
      <c r="Y278" s="745">
        <v>3.75</v>
      </c>
      <c r="Z278" s="36">
        <v>49.0</v>
      </c>
      <c r="AA278" s="746" t="s">
        <v>267</v>
      </c>
      <c r="AB278" s="745">
        <v>91.07058823529412</v>
      </c>
      <c r="AC278" s="36">
        <v>49.0</v>
      </c>
      <c r="AD278" s="746" t="s">
        <v>255</v>
      </c>
      <c r="AE278" s="745">
        <v>248.75</v>
      </c>
      <c r="AF278" s="36">
        <v>49.0</v>
      </c>
      <c r="AG278" s="746" t="s">
        <v>255</v>
      </c>
      <c r="AH278" s="745">
        <v>45.0</v>
      </c>
      <c r="AI278" s="36">
        <v>49.0</v>
      </c>
      <c r="AJ278" s="746" t="s">
        <v>255</v>
      </c>
      <c r="AK278" s="745">
        <v>88.75</v>
      </c>
      <c r="AL278" s="36">
        <v>49.0</v>
      </c>
      <c r="AM278" s="746" t="s">
        <v>255</v>
      </c>
      <c r="AN278" s="745">
        <v>88.75</v>
      </c>
      <c r="AO278" s="36">
        <v>49.0</v>
      </c>
      <c r="AP278" s="746" t="s">
        <v>255</v>
      </c>
      <c r="AQ278" s="745">
        <v>56.25</v>
      </c>
      <c r="AR278" s="36">
        <v>49.0</v>
      </c>
      <c r="AS278" s="746" t="s">
        <v>255</v>
      </c>
      <c r="AT278" s="745">
        <v>14.375</v>
      </c>
      <c r="AU278" s="36">
        <v>49.0</v>
      </c>
      <c r="AV278" s="746"/>
      <c r="AW278" s="2150"/>
      <c r="AX278" s="36">
        <v>49.0</v>
      </c>
      <c r="AY278" s="746"/>
      <c r="AZ278" s="2150"/>
      <c r="BA278" s="9"/>
      <c r="BB278" s="9"/>
      <c r="BC278" s="9"/>
      <c r="BD278" s="9"/>
      <c r="BE278" s="9"/>
      <c r="BF278" s="9"/>
      <c r="BG278" s="9"/>
      <c r="BH278" s="9"/>
      <c r="BI278" s="9"/>
      <c r="BJ278" s="9"/>
      <c r="BK278" s="9"/>
      <c r="BL278" s="9"/>
      <c r="BM278" s="9"/>
      <c r="BN278" s="9"/>
      <c r="BO278" s="9"/>
      <c r="BP278" s="9"/>
      <c r="BQ278" s="9"/>
      <c r="BR278" s="9"/>
      <c r="BS278" s="9"/>
    </row>
    <row r="279">
      <c r="A279" s="706" t="s">
        <v>316</v>
      </c>
      <c r="B279" s="706"/>
      <c r="C279" s="743" t="str">
        <f t="shared" ref="C279:F279" si="101">SUMPRODUCT(C$223:C$228,TRANSPOSE($C471:$H471))/$I471</f>
        <v>#VALUE!</v>
      </c>
      <c r="D279" s="743" t="str">
        <f t="shared" si="101"/>
        <v>#VALUE!</v>
      </c>
      <c r="E279" s="743" t="str">
        <f t="shared" si="101"/>
        <v>#VALUE!</v>
      </c>
      <c r="F279" s="743" t="str">
        <f t="shared" si="101"/>
        <v>#VALUE!</v>
      </c>
      <c r="G279" s="743"/>
      <c r="H279" s="743" t="str">
        <f t="shared" ref="H279:O279" si="102">SUMPRODUCT(H$223:H$228,TRANSPOSE($C471:$H471))/$I471</f>
        <v>#VALUE!</v>
      </c>
      <c r="I279" s="743" t="str">
        <f t="shared" si="102"/>
        <v>#VALUE!</v>
      </c>
      <c r="J279" s="743" t="str">
        <f t="shared" si="102"/>
        <v>#VALUE!</v>
      </c>
      <c r="K279" s="743" t="str">
        <f t="shared" si="102"/>
        <v>#VALUE!</v>
      </c>
      <c r="L279" s="743" t="str">
        <f t="shared" si="102"/>
        <v>#VALUE!</v>
      </c>
      <c r="M279" s="743" t="str">
        <f t="shared" si="102"/>
        <v>#VALUE!</v>
      </c>
      <c r="N279" s="743" t="str">
        <f t="shared" si="102"/>
        <v>#VALUE!</v>
      </c>
      <c r="O279" s="743" t="str">
        <f t="shared" si="102"/>
        <v>#VALUE!</v>
      </c>
      <c r="P279" s="9"/>
      <c r="Q279" s="36">
        <v>50.0</v>
      </c>
      <c r="R279" s="744"/>
      <c r="S279" s="2150"/>
      <c r="T279" s="36">
        <v>50.0</v>
      </c>
      <c r="U279" s="746" t="s">
        <v>288</v>
      </c>
      <c r="V279" s="745">
        <v>3.3125</v>
      </c>
      <c r="W279" s="36">
        <v>50.0</v>
      </c>
      <c r="X279" s="746" t="s">
        <v>288</v>
      </c>
      <c r="Y279" s="745">
        <v>3.3125</v>
      </c>
      <c r="Z279" s="36">
        <v>50.0</v>
      </c>
      <c r="AA279" s="746" t="s">
        <v>288</v>
      </c>
      <c r="AB279" s="745">
        <v>86.15</v>
      </c>
      <c r="AC279" s="36">
        <v>50.0</v>
      </c>
      <c r="AD279" s="746" t="s">
        <v>288</v>
      </c>
      <c r="AE279" s="745">
        <v>246.5625</v>
      </c>
      <c r="AF279" s="36">
        <v>50.0</v>
      </c>
      <c r="AG279" s="746" t="s">
        <v>288</v>
      </c>
      <c r="AH279" s="745">
        <v>36.25</v>
      </c>
      <c r="AI279" s="36">
        <v>50.0</v>
      </c>
      <c r="AJ279" s="746" t="s">
        <v>288</v>
      </c>
      <c r="AK279" s="745">
        <v>86.5625</v>
      </c>
      <c r="AL279" s="36">
        <v>50.0</v>
      </c>
      <c r="AM279" s="746" t="s">
        <v>288</v>
      </c>
      <c r="AN279" s="745">
        <v>86.5625</v>
      </c>
      <c r="AO279" s="36">
        <v>50.0</v>
      </c>
      <c r="AP279" s="746" t="s">
        <v>288</v>
      </c>
      <c r="AQ279" s="745">
        <v>49.6875</v>
      </c>
      <c r="AR279" s="36">
        <v>50.0</v>
      </c>
      <c r="AS279" s="746" t="s">
        <v>288</v>
      </c>
      <c r="AT279" s="745">
        <v>13.28125</v>
      </c>
      <c r="AU279" s="36">
        <v>50.0</v>
      </c>
      <c r="AV279" s="746"/>
      <c r="AW279" s="2150"/>
      <c r="AX279" s="36">
        <v>50.0</v>
      </c>
      <c r="AY279" s="746"/>
      <c r="AZ279" s="2150"/>
      <c r="BA279" s="9"/>
      <c r="BB279" s="9"/>
      <c r="BC279" s="9"/>
      <c r="BD279" s="9"/>
      <c r="BE279" s="9"/>
      <c r="BF279" s="9"/>
      <c r="BG279" s="9"/>
      <c r="BH279" s="9"/>
      <c r="BI279" s="9"/>
      <c r="BJ279" s="9"/>
      <c r="BK279" s="9"/>
      <c r="BL279" s="9"/>
      <c r="BM279" s="9"/>
      <c r="BN279" s="9"/>
      <c r="BO279" s="9"/>
      <c r="BP279" s="9"/>
      <c r="BQ279" s="9"/>
      <c r="BR279" s="9"/>
      <c r="BS279" s="9"/>
    </row>
    <row r="280">
      <c r="A280" s="706" t="s">
        <v>326</v>
      </c>
      <c r="B280" s="706"/>
      <c r="C280" s="743" t="str">
        <f t="shared" ref="C280:F280" si="103">SUMPRODUCT(C$223:C$228,TRANSPOSE($C472:$H472))/$I472</f>
        <v>#VALUE!</v>
      </c>
      <c r="D280" s="743" t="str">
        <f t="shared" si="103"/>
        <v>#VALUE!</v>
      </c>
      <c r="E280" s="743" t="str">
        <f t="shared" si="103"/>
        <v>#VALUE!</v>
      </c>
      <c r="F280" s="743" t="str">
        <f t="shared" si="103"/>
        <v>#VALUE!</v>
      </c>
      <c r="G280" s="743"/>
      <c r="H280" s="743" t="str">
        <f t="shared" ref="H280:O280" si="104">SUMPRODUCT(H$223:H$228,TRANSPOSE($C472:$H472))/$I472</f>
        <v>#VALUE!</v>
      </c>
      <c r="I280" s="743" t="str">
        <f t="shared" si="104"/>
        <v>#VALUE!</v>
      </c>
      <c r="J280" s="743" t="str">
        <f t="shared" si="104"/>
        <v>#VALUE!</v>
      </c>
      <c r="K280" s="743" t="str">
        <f t="shared" si="104"/>
        <v>#VALUE!</v>
      </c>
      <c r="L280" s="743" t="str">
        <f t="shared" si="104"/>
        <v>#VALUE!</v>
      </c>
      <c r="M280" s="743" t="str">
        <f t="shared" si="104"/>
        <v>#VALUE!</v>
      </c>
      <c r="N280" s="743" t="str">
        <f t="shared" si="104"/>
        <v>#VALUE!</v>
      </c>
      <c r="O280" s="743" t="str">
        <f t="shared" si="104"/>
        <v>#VALUE!</v>
      </c>
      <c r="P280" s="9"/>
      <c r="Q280" s="36">
        <v>51.0</v>
      </c>
      <c r="R280" s="744"/>
      <c r="S280" s="2150"/>
      <c r="T280" s="36">
        <v>51.0</v>
      </c>
      <c r="U280" s="746" t="s">
        <v>236</v>
      </c>
      <c r="V280" s="745">
        <v>3.0625</v>
      </c>
      <c r="W280" s="36">
        <v>51.0</v>
      </c>
      <c r="X280" s="746" t="s">
        <v>236</v>
      </c>
      <c r="Y280" s="745">
        <v>3.0625</v>
      </c>
      <c r="Z280" s="36">
        <v>51.0</v>
      </c>
      <c r="AA280" s="746" t="s">
        <v>236</v>
      </c>
      <c r="AB280" s="745">
        <v>82.75</v>
      </c>
      <c r="AC280" s="36">
        <v>51.0</v>
      </c>
      <c r="AD280" s="746" t="s">
        <v>236</v>
      </c>
      <c r="AE280" s="745">
        <v>245.3125</v>
      </c>
      <c r="AF280" s="36">
        <v>51.0</v>
      </c>
      <c r="AG280" s="746" t="s">
        <v>236</v>
      </c>
      <c r="AH280" s="745">
        <v>31.25</v>
      </c>
      <c r="AI280" s="36">
        <v>51.0</v>
      </c>
      <c r="AJ280" s="746" t="s">
        <v>236</v>
      </c>
      <c r="AK280" s="745">
        <v>85.3125</v>
      </c>
      <c r="AL280" s="36">
        <v>51.0</v>
      </c>
      <c r="AM280" s="746" t="s">
        <v>236</v>
      </c>
      <c r="AN280" s="745">
        <v>85.3125</v>
      </c>
      <c r="AO280" s="36">
        <v>51.0</v>
      </c>
      <c r="AP280" s="746" t="s">
        <v>236</v>
      </c>
      <c r="AQ280" s="745">
        <v>45.9375</v>
      </c>
      <c r="AR280" s="36">
        <v>51.0</v>
      </c>
      <c r="AS280" s="746" t="s">
        <v>236</v>
      </c>
      <c r="AT280" s="745">
        <v>12.65625</v>
      </c>
      <c r="AU280" s="36">
        <v>51.0</v>
      </c>
      <c r="AV280" s="746"/>
      <c r="AW280" s="2150"/>
      <c r="AX280" s="36">
        <v>51.0</v>
      </c>
      <c r="AY280" s="746"/>
      <c r="AZ280" s="2150"/>
      <c r="BA280" s="9"/>
      <c r="BB280" s="9"/>
      <c r="BC280" s="9"/>
      <c r="BD280" s="9"/>
      <c r="BE280" s="9"/>
      <c r="BF280" s="9"/>
      <c r="BG280" s="9"/>
      <c r="BH280" s="9"/>
      <c r="BI280" s="9"/>
      <c r="BJ280" s="9"/>
      <c r="BK280" s="9"/>
      <c r="BL280" s="9"/>
      <c r="BM280" s="9"/>
      <c r="BN280" s="9"/>
      <c r="BO280" s="9"/>
      <c r="BP280" s="9"/>
      <c r="BQ280" s="9"/>
      <c r="BR280" s="9"/>
      <c r="BS280" s="9"/>
    </row>
    <row r="281">
      <c r="A281" s="707" t="s">
        <v>332</v>
      </c>
      <c r="B281" s="707"/>
      <c r="C281" s="743" t="str">
        <f t="shared" ref="C281:F281" si="105">SUMPRODUCT(C$223:C$228,TRANSPOSE($C473:$H473))/$I473</f>
        <v>#VALUE!</v>
      </c>
      <c r="D281" s="743" t="str">
        <f t="shared" si="105"/>
        <v>#VALUE!</v>
      </c>
      <c r="E281" s="743" t="str">
        <f t="shared" si="105"/>
        <v>#VALUE!</v>
      </c>
      <c r="F281" s="743" t="str">
        <f t="shared" si="105"/>
        <v>#VALUE!</v>
      </c>
      <c r="G281" s="743"/>
      <c r="H281" s="743" t="str">
        <f t="shared" ref="H281:O281" si="106">SUMPRODUCT(H$223:H$228,TRANSPOSE($C473:$H473))/$I473</f>
        <v>#VALUE!</v>
      </c>
      <c r="I281" s="743" t="str">
        <f t="shared" si="106"/>
        <v>#VALUE!</v>
      </c>
      <c r="J281" s="743" t="str">
        <f t="shared" si="106"/>
        <v>#VALUE!</v>
      </c>
      <c r="K281" s="743" t="str">
        <f t="shared" si="106"/>
        <v>#VALUE!</v>
      </c>
      <c r="L281" s="743" t="str">
        <f t="shared" si="106"/>
        <v>#VALUE!</v>
      </c>
      <c r="M281" s="743" t="str">
        <f t="shared" si="106"/>
        <v>#VALUE!</v>
      </c>
      <c r="N281" s="743" t="str">
        <f t="shared" si="106"/>
        <v>#VALUE!</v>
      </c>
      <c r="O281" s="743" t="str">
        <f t="shared" si="106"/>
        <v>#VALUE!</v>
      </c>
      <c r="P281" s="9"/>
      <c r="Q281" s="36">
        <v>52.0</v>
      </c>
      <c r="R281" s="744"/>
      <c r="S281" s="2150"/>
      <c r="T281" s="36">
        <v>52.0</v>
      </c>
      <c r="U281" s="746" t="s">
        <v>110</v>
      </c>
      <c r="V281" s="745">
        <v>2.9393939393939394</v>
      </c>
      <c r="W281" s="36">
        <v>52.0</v>
      </c>
      <c r="X281" s="746" t="s">
        <v>110</v>
      </c>
      <c r="Y281" s="745">
        <v>2.9393939393939394</v>
      </c>
      <c r="Z281" s="36">
        <v>52.0</v>
      </c>
      <c r="AA281" s="746" t="s">
        <v>110</v>
      </c>
      <c r="AB281" s="745">
        <v>79.41212121212119</v>
      </c>
      <c r="AC281" s="36">
        <v>52.0</v>
      </c>
      <c r="AD281" s="746" t="s">
        <v>110</v>
      </c>
      <c r="AE281" s="745">
        <v>244.54545454545453</v>
      </c>
      <c r="AF281" s="36">
        <v>52.0</v>
      </c>
      <c r="AG281" s="746" t="s">
        <v>110</v>
      </c>
      <c r="AH281" s="745">
        <v>28.333333333333332</v>
      </c>
      <c r="AI281" s="36">
        <v>52.0</v>
      </c>
      <c r="AJ281" s="746" t="s">
        <v>110</v>
      </c>
      <c r="AK281" s="745">
        <v>84.24242424242425</v>
      </c>
      <c r="AL281" s="36">
        <v>52.0</v>
      </c>
      <c r="AM281" s="746" t="s">
        <v>110</v>
      </c>
      <c r="AN281" s="745">
        <v>84.24242424242425</v>
      </c>
      <c r="AO281" s="36">
        <v>52.0</v>
      </c>
      <c r="AP281" s="746" t="s">
        <v>110</v>
      </c>
      <c r="AQ281" s="745">
        <v>43.63636363636363</v>
      </c>
      <c r="AR281" s="36">
        <v>52.0</v>
      </c>
      <c r="AS281" s="746" t="s">
        <v>110</v>
      </c>
      <c r="AT281" s="745">
        <v>12.272727272727273</v>
      </c>
      <c r="AU281" s="36">
        <v>52.0</v>
      </c>
      <c r="AV281" s="746"/>
      <c r="AW281" s="2150"/>
      <c r="AX281" s="36">
        <v>52.0</v>
      </c>
      <c r="AY281" s="746"/>
      <c r="AZ281" s="2150"/>
      <c r="BA281" s="9"/>
      <c r="BB281" s="9"/>
      <c r="BC281" s="9"/>
      <c r="BD281" s="9"/>
      <c r="BE281" s="9"/>
      <c r="BF281" s="9"/>
      <c r="BG281" s="9"/>
      <c r="BH281" s="9"/>
      <c r="BI281" s="9"/>
      <c r="BJ281" s="9"/>
      <c r="BK281" s="9"/>
      <c r="BL281" s="9"/>
      <c r="BM281" s="9"/>
      <c r="BN281" s="9"/>
      <c r="BO281" s="9"/>
      <c r="BP281" s="9"/>
      <c r="BQ281" s="9"/>
      <c r="BR281" s="9"/>
      <c r="BS281" s="9"/>
    </row>
    <row r="282">
      <c r="A282" s="706" t="s">
        <v>330</v>
      </c>
      <c r="B282" s="706"/>
      <c r="C282" s="743" t="str">
        <f t="shared" ref="C282:F282" si="107">SUMPRODUCT(C$223:C$228,TRANSPOSE($C474:$H474))/$I474</f>
        <v>#VALUE!</v>
      </c>
      <c r="D282" s="743" t="str">
        <f t="shared" si="107"/>
        <v>#VALUE!</v>
      </c>
      <c r="E282" s="743" t="str">
        <f t="shared" si="107"/>
        <v>#VALUE!</v>
      </c>
      <c r="F282" s="743" t="str">
        <f t="shared" si="107"/>
        <v>#VALUE!</v>
      </c>
      <c r="G282" s="743"/>
      <c r="H282" s="743" t="str">
        <f t="shared" ref="H282:O282" si="108">SUMPRODUCT(H$223:H$228,TRANSPOSE($C474:$H474))/$I474</f>
        <v>#VALUE!</v>
      </c>
      <c r="I282" s="743" t="str">
        <f t="shared" si="108"/>
        <v>#VALUE!</v>
      </c>
      <c r="J282" s="743" t="str">
        <f t="shared" si="108"/>
        <v>#VALUE!</v>
      </c>
      <c r="K282" s="743" t="str">
        <f t="shared" si="108"/>
        <v>#VALUE!</v>
      </c>
      <c r="L282" s="743" t="str">
        <f t="shared" si="108"/>
        <v>#VALUE!</v>
      </c>
      <c r="M282" s="743" t="str">
        <f t="shared" si="108"/>
        <v>#VALUE!</v>
      </c>
      <c r="N282" s="743" t="str">
        <f t="shared" si="108"/>
        <v>#VALUE!</v>
      </c>
      <c r="O282" s="743" t="str">
        <f t="shared" si="108"/>
        <v>#VALUE!</v>
      </c>
      <c r="P282" s="9"/>
      <c r="Q282" s="36">
        <v>53.0</v>
      </c>
      <c r="R282" s="744"/>
      <c r="S282" s="2150"/>
      <c r="T282" s="36">
        <v>53.0</v>
      </c>
      <c r="U282" s="746" t="s">
        <v>87</v>
      </c>
      <c r="V282" s="745">
        <v>2.857142857142857</v>
      </c>
      <c r="W282" s="36">
        <v>53.0</v>
      </c>
      <c r="X282" s="746" t="s">
        <v>87</v>
      </c>
      <c r="Y282" s="745">
        <v>2.857142857142857</v>
      </c>
      <c r="Z282" s="36">
        <v>53.0</v>
      </c>
      <c r="AA282" s="746" t="s">
        <v>141</v>
      </c>
      <c r="AB282" s="745">
        <v>78.19090909090909</v>
      </c>
      <c r="AC282" s="36">
        <v>53.0</v>
      </c>
      <c r="AD282" s="746" t="s">
        <v>87</v>
      </c>
      <c r="AE282" s="745">
        <v>244.28571428571428</v>
      </c>
      <c r="AF282" s="36">
        <v>53.0</v>
      </c>
      <c r="AG282" s="746" t="s">
        <v>87</v>
      </c>
      <c r="AH282" s="745">
        <v>26.071428571428573</v>
      </c>
      <c r="AI282" s="36">
        <v>53.0</v>
      </c>
      <c r="AJ282" s="746" t="s">
        <v>87</v>
      </c>
      <c r="AK282" s="745">
        <v>83.92857142857143</v>
      </c>
      <c r="AL282" s="36">
        <v>53.0</v>
      </c>
      <c r="AM282" s="746" t="s">
        <v>87</v>
      </c>
      <c r="AN282" s="745">
        <v>83.92857142857143</v>
      </c>
      <c r="AO282" s="36">
        <v>53.0</v>
      </c>
      <c r="AP282" s="746" t="s">
        <v>87</v>
      </c>
      <c r="AQ282" s="745">
        <v>42.142857142857146</v>
      </c>
      <c r="AR282" s="36">
        <v>53.0</v>
      </c>
      <c r="AS282" s="746" t="s">
        <v>87</v>
      </c>
      <c r="AT282" s="745">
        <v>12.142857142857142</v>
      </c>
      <c r="AU282" s="36">
        <v>53.0</v>
      </c>
      <c r="AV282" s="746"/>
      <c r="AW282" s="2150"/>
      <c r="AX282" s="36">
        <v>53.0</v>
      </c>
      <c r="AY282" s="746"/>
      <c r="AZ282" s="2150"/>
      <c r="BA282" s="9"/>
      <c r="BB282" s="9"/>
      <c r="BC282" s="9"/>
      <c r="BD282" s="9"/>
      <c r="BE282" s="9"/>
      <c r="BF282" s="9"/>
      <c r="BG282" s="9"/>
      <c r="BH282" s="9"/>
      <c r="BI282" s="9"/>
      <c r="BJ282" s="9"/>
      <c r="BK282" s="9"/>
      <c r="BL282" s="9"/>
      <c r="BM282" s="9"/>
      <c r="BN282" s="9"/>
      <c r="BO282" s="9"/>
      <c r="BP282" s="9"/>
      <c r="BQ282" s="9"/>
      <c r="BR282" s="9"/>
      <c r="BS282" s="9"/>
    </row>
    <row r="283">
      <c r="A283" s="706" t="s">
        <v>333</v>
      </c>
      <c r="B283" s="706"/>
      <c r="C283" s="743" t="str">
        <f t="shared" ref="C283:F283" si="109">SUMPRODUCT(C$223:C$228,TRANSPOSE($C475:$H475))/$I475</f>
        <v>#VALUE!</v>
      </c>
      <c r="D283" s="743" t="str">
        <f t="shared" si="109"/>
        <v>#VALUE!</v>
      </c>
      <c r="E283" s="743" t="str">
        <f t="shared" si="109"/>
        <v>#VALUE!</v>
      </c>
      <c r="F283" s="743" t="str">
        <f t="shared" si="109"/>
        <v>#VALUE!</v>
      </c>
      <c r="G283" s="743"/>
      <c r="H283" s="743" t="str">
        <f t="shared" ref="H283:O283" si="110">SUMPRODUCT(H$223:H$228,TRANSPOSE($C475:$H475))/$I475</f>
        <v>#VALUE!</v>
      </c>
      <c r="I283" s="743" t="str">
        <f t="shared" si="110"/>
        <v>#VALUE!</v>
      </c>
      <c r="J283" s="743" t="str">
        <f t="shared" si="110"/>
        <v>#VALUE!</v>
      </c>
      <c r="K283" s="743" t="str">
        <f t="shared" si="110"/>
        <v>#VALUE!</v>
      </c>
      <c r="L283" s="743" t="str">
        <f t="shared" si="110"/>
        <v>#VALUE!</v>
      </c>
      <c r="M283" s="743" t="str">
        <f t="shared" si="110"/>
        <v>#VALUE!</v>
      </c>
      <c r="N283" s="743" t="str">
        <f t="shared" si="110"/>
        <v>#VALUE!</v>
      </c>
      <c r="O283" s="743" t="str">
        <f t="shared" si="110"/>
        <v>#VALUE!</v>
      </c>
      <c r="P283" s="9"/>
      <c r="Q283" s="36">
        <v>54.0</v>
      </c>
      <c r="R283" s="744"/>
      <c r="S283" s="2150"/>
      <c r="T283" s="36">
        <v>54.0</v>
      </c>
      <c r="U283" s="746" t="s">
        <v>141</v>
      </c>
      <c r="V283" s="745">
        <v>2.727272727272727</v>
      </c>
      <c r="W283" s="36">
        <v>54.0</v>
      </c>
      <c r="X283" s="746" t="s">
        <v>141</v>
      </c>
      <c r="Y283" s="745">
        <v>2.727272727272727</v>
      </c>
      <c r="Z283" s="36">
        <v>54.0</v>
      </c>
      <c r="AA283" s="746" t="s">
        <v>87</v>
      </c>
      <c r="AB283" s="745">
        <v>78.1642857142857</v>
      </c>
      <c r="AC283" s="36">
        <v>54.0</v>
      </c>
      <c r="AD283" s="746" t="s">
        <v>141</v>
      </c>
      <c r="AE283" s="745">
        <v>243.63636363636363</v>
      </c>
      <c r="AF283" s="36">
        <v>54.0</v>
      </c>
      <c r="AG283" s="746" t="s">
        <v>141</v>
      </c>
      <c r="AH283" s="745">
        <v>24.545454545454547</v>
      </c>
      <c r="AI283" s="36">
        <v>54.0</v>
      </c>
      <c r="AJ283" s="746" t="s">
        <v>141</v>
      </c>
      <c r="AK283" s="745">
        <v>83.63636363636364</v>
      </c>
      <c r="AL283" s="36">
        <v>54.0</v>
      </c>
      <c r="AM283" s="746" t="s">
        <v>141</v>
      </c>
      <c r="AN283" s="745">
        <v>83.63636363636364</v>
      </c>
      <c r="AO283" s="36">
        <v>54.0</v>
      </c>
      <c r="AP283" s="746" t="s">
        <v>141</v>
      </c>
      <c r="AQ283" s="745">
        <v>40.90909090909091</v>
      </c>
      <c r="AR283" s="36">
        <v>54.0</v>
      </c>
      <c r="AS283" s="746" t="s">
        <v>141</v>
      </c>
      <c r="AT283" s="745">
        <v>11.818181818181818</v>
      </c>
      <c r="AU283" s="36">
        <v>54.0</v>
      </c>
      <c r="AV283" s="746"/>
      <c r="AW283" s="2150"/>
      <c r="AX283" s="36">
        <v>54.0</v>
      </c>
      <c r="AY283" s="746"/>
      <c r="AZ283" s="2150"/>
      <c r="BA283" s="9"/>
      <c r="BB283" s="9"/>
      <c r="BC283" s="9"/>
      <c r="BD283" s="9"/>
      <c r="BE283" s="9"/>
      <c r="BF283" s="9"/>
      <c r="BG283" s="9"/>
      <c r="BH283" s="9"/>
      <c r="BI283" s="9"/>
      <c r="BJ283" s="9"/>
      <c r="BK283" s="9"/>
      <c r="BL283" s="9"/>
      <c r="BM283" s="9"/>
      <c r="BN283" s="9"/>
      <c r="BO283" s="9"/>
      <c r="BP283" s="9"/>
      <c r="BQ283" s="9"/>
      <c r="BR283" s="9"/>
      <c r="BS283" s="9"/>
    </row>
    <row r="284">
      <c r="A284" s="706" t="s">
        <v>338</v>
      </c>
      <c r="B284" s="706"/>
      <c r="C284" s="743" t="str">
        <f t="shared" ref="C284:F284" si="111">SUMPRODUCT(C$223:C$228,TRANSPOSE($C476:$H476))/$I476</f>
        <v>#VALUE!</v>
      </c>
      <c r="D284" s="743" t="str">
        <f t="shared" si="111"/>
        <v>#VALUE!</v>
      </c>
      <c r="E284" s="743" t="str">
        <f t="shared" si="111"/>
        <v>#VALUE!</v>
      </c>
      <c r="F284" s="743" t="str">
        <f t="shared" si="111"/>
        <v>#VALUE!</v>
      </c>
      <c r="G284" s="743"/>
      <c r="H284" s="743" t="str">
        <f t="shared" ref="H284:O284" si="112">SUMPRODUCT(H$223:H$228,TRANSPOSE($C476:$H476))/$I476</f>
        <v>#VALUE!</v>
      </c>
      <c r="I284" s="743" t="str">
        <f t="shared" si="112"/>
        <v>#VALUE!</v>
      </c>
      <c r="J284" s="743" t="str">
        <f t="shared" si="112"/>
        <v>#VALUE!</v>
      </c>
      <c r="K284" s="743" t="str">
        <f t="shared" si="112"/>
        <v>#VALUE!</v>
      </c>
      <c r="L284" s="743" t="str">
        <f t="shared" si="112"/>
        <v>#VALUE!</v>
      </c>
      <c r="M284" s="743" t="str">
        <f t="shared" si="112"/>
        <v>#VALUE!</v>
      </c>
      <c r="N284" s="743" t="str">
        <f t="shared" si="112"/>
        <v>#VALUE!</v>
      </c>
      <c r="O284" s="743" t="str">
        <f t="shared" si="112"/>
        <v>#VALUE!</v>
      </c>
      <c r="P284" s="9"/>
      <c r="Q284" s="36">
        <v>55.0</v>
      </c>
      <c r="R284" s="744"/>
      <c r="S284" s="2150"/>
      <c r="T284" s="36">
        <v>55.0</v>
      </c>
      <c r="U284" s="746" t="s">
        <v>78</v>
      </c>
      <c r="V284" s="745">
        <v>2.652173913043478</v>
      </c>
      <c r="W284" s="36">
        <v>55.0</v>
      </c>
      <c r="X284" s="746" t="s">
        <v>78</v>
      </c>
      <c r="Y284" s="745">
        <v>2.652173913043478</v>
      </c>
      <c r="Z284" s="36">
        <v>55.0</v>
      </c>
      <c r="AA284" s="746" t="s">
        <v>78</v>
      </c>
      <c r="AB284" s="745">
        <v>74.78260869565217</v>
      </c>
      <c r="AC284" s="36">
        <v>55.0</v>
      </c>
      <c r="AD284" s="746" t="s">
        <v>78</v>
      </c>
      <c r="AE284" s="745">
        <v>243.04347826086956</v>
      </c>
      <c r="AF284" s="36">
        <v>55.0</v>
      </c>
      <c r="AG284" s="746" t="s">
        <v>78</v>
      </c>
      <c r="AH284" s="745">
        <v>22.391304347826086</v>
      </c>
      <c r="AI284" s="36">
        <v>55.0</v>
      </c>
      <c r="AJ284" s="746" t="s">
        <v>78</v>
      </c>
      <c r="AK284" s="745">
        <v>82.6086956521739</v>
      </c>
      <c r="AL284" s="36">
        <v>55.0</v>
      </c>
      <c r="AM284" s="746" t="s">
        <v>78</v>
      </c>
      <c r="AN284" s="745">
        <v>82.6086956521739</v>
      </c>
      <c r="AO284" s="36">
        <v>55.0</v>
      </c>
      <c r="AP284" s="746" t="s">
        <v>78</v>
      </c>
      <c r="AQ284" s="745">
        <v>39.130434782608695</v>
      </c>
      <c r="AR284" s="36">
        <v>55.0</v>
      </c>
      <c r="AS284" s="746" t="s">
        <v>78</v>
      </c>
      <c r="AT284" s="745">
        <v>11.521739130434783</v>
      </c>
      <c r="AU284" s="36">
        <v>55.0</v>
      </c>
      <c r="AV284" s="746"/>
      <c r="AW284" s="2150"/>
      <c r="AX284" s="36">
        <v>55.0</v>
      </c>
      <c r="AY284" s="746"/>
      <c r="AZ284" s="2150"/>
      <c r="BA284" s="9"/>
      <c r="BB284" s="9"/>
      <c r="BC284" s="9"/>
      <c r="BD284" s="9"/>
      <c r="BE284" s="9"/>
      <c r="BF284" s="9"/>
      <c r="BG284" s="9"/>
      <c r="BH284" s="9"/>
      <c r="BI284" s="9"/>
      <c r="BJ284" s="9"/>
      <c r="BK284" s="9"/>
      <c r="BL284" s="9"/>
      <c r="BM284" s="9"/>
      <c r="BN284" s="9"/>
      <c r="BO284" s="9"/>
      <c r="BP284" s="9"/>
      <c r="BQ284" s="9"/>
      <c r="BR284" s="9"/>
      <c r="BS284" s="9"/>
    </row>
    <row r="285">
      <c r="A285" s="706" t="s">
        <v>339</v>
      </c>
      <c r="B285" s="706"/>
      <c r="C285" s="743" t="str">
        <f t="shared" ref="C285:F285" si="113">SUMPRODUCT(C$223:C$228,TRANSPOSE($C477:$H477))/$I477</f>
        <v>#VALUE!</v>
      </c>
      <c r="D285" s="743" t="str">
        <f t="shared" si="113"/>
        <v>#VALUE!</v>
      </c>
      <c r="E285" s="743" t="str">
        <f t="shared" si="113"/>
        <v>#VALUE!</v>
      </c>
      <c r="F285" s="743" t="str">
        <f t="shared" si="113"/>
        <v>#VALUE!</v>
      </c>
      <c r="G285" s="743"/>
      <c r="H285" s="743" t="str">
        <f t="shared" ref="H285:O285" si="114">SUMPRODUCT(H$223:H$228,TRANSPOSE($C477:$H477))/$I477</f>
        <v>#VALUE!</v>
      </c>
      <c r="I285" s="743" t="str">
        <f t="shared" si="114"/>
        <v>#VALUE!</v>
      </c>
      <c r="J285" s="743" t="str">
        <f t="shared" si="114"/>
        <v>#VALUE!</v>
      </c>
      <c r="K285" s="743" t="str">
        <f t="shared" si="114"/>
        <v>#VALUE!</v>
      </c>
      <c r="L285" s="743" t="str">
        <f t="shared" si="114"/>
        <v>#VALUE!</v>
      </c>
      <c r="M285" s="743" t="str">
        <f t="shared" si="114"/>
        <v>#VALUE!</v>
      </c>
      <c r="N285" s="743" t="str">
        <f t="shared" si="114"/>
        <v>#VALUE!</v>
      </c>
      <c r="O285" s="743" t="str">
        <f t="shared" si="114"/>
        <v>#VALUE!</v>
      </c>
      <c r="P285" s="9"/>
      <c r="Q285" s="36">
        <v>56.0</v>
      </c>
      <c r="R285" s="744"/>
      <c r="S285" s="2150"/>
      <c r="T285" s="36">
        <v>56.0</v>
      </c>
      <c r="U285" s="746" t="s">
        <v>150</v>
      </c>
      <c r="V285" s="745">
        <v>2.1818181818181817</v>
      </c>
      <c r="W285" s="36">
        <v>56.0</v>
      </c>
      <c r="X285" s="746" t="s">
        <v>108</v>
      </c>
      <c r="Y285" s="745">
        <v>2.125</v>
      </c>
      <c r="Z285" s="36">
        <v>56.0</v>
      </c>
      <c r="AA285" s="746" t="s">
        <v>262</v>
      </c>
      <c r="AB285" s="745">
        <v>69.14761904761905</v>
      </c>
      <c r="AC285" s="36">
        <v>56.0</v>
      </c>
      <c r="AD285" s="746" t="s">
        <v>262</v>
      </c>
      <c r="AE285" s="745">
        <v>240.0</v>
      </c>
      <c r="AF285" s="36">
        <v>56.0</v>
      </c>
      <c r="AG285" s="746" t="s">
        <v>16</v>
      </c>
      <c r="AH285" s="745">
        <v>16.5</v>
      </c>
      <c r="AI285" s="36">
        <v>56.0</v>
      </c>
      <c r="AJ285" s="746" t="s">
        <v>262</v>
      </c>
      <c r="AK285" s="745">
        <v>80.0</v>
      </c>
      <c r="AL285" s="36">
        <v>56.0</v>
      </c>
      <c r="AM285" s="746" t="s">
        <v>150</v>
      </c>
      <c r="AN285" s="745">
        <v>80.60606060606061</v>
      </c>
      <c r="AO285" s="36">
        <v>56.0</v>
      </c>
      <c r="AP285" s="746" t="s">
        <v>150</v>
      </c>
      <c r="AQ285" s="745">
        <v>33.333333333333336</v>
      </c>
      <c r="AR285" s="36">
        <v>56.0</v>
      </c>
      <c r="AS285" s="746" t="s">
        <v>150</v>
      </c>
      <c r="AT285" s="745">
        <v>10.151515151515152</v>
      </c>
      <c r="AU285" s="36">
        <v>56.0</v>
      </c>
      <c r="AV285" s="746"/>
      <c r="AW285" s="2150"/>
      <c r="AX285" s="36">
        <v>56.0</v>
      </c>
      <c r="AY285" s="746"/>
      <c r="AZ285" s="2150"/>
      <c r="BA285" s="9"/>
      <c r="BB285" s="9"/>
      <c r="BC285" s="9"/>
      <c r="BD285" s="9"/>
      <c r="BE285" s="9"/>
      <c r="BF285" s="9"/>
      <c r="BG285" s="9"/>
      <c r="BH285" s="9"/>
      <c r="BI285" s="9"/>
      <c r="BJ285" s="9"/>
      <c r="BK285" s="9"/>
      <c r="BL285" s="9"/>
      <c r="BM285" s="9"/>
      <c r="BN285" s="9"/>
      <c r="BO285" s="9"/>
      <c r="BP285" s="9"/>
      <c r="BQ285" s="9"/>
      <c r="BR285" s="9"/>
      <c r="BS285" s="9"/>
    </row>
    <row r="286">
      <c r="A286" s="706" t="s">
        <v>344</v>
      </c>
      <c r="B286" s="706"/>
      <c r="C286" s="743" t="str">
        <f t="shared" ref="C286:F286" si="115">SUMPRODUCT(C$223:C$228,TRANSPOSE($C478:$H478))/$I478</f>
        <v>#VALUE!</v>
      </c>
      <c r="D286" s="743" t="str">
        <f t="shared" si="115"/>
        <v>#VALUE!</v>
      </c>
      <c r="E286" s="743" t="str">
        <f t="shared" si="115"/>
        <v>#VALUE!</v>
      </c>
      <c r="F286" s="743" t="str">
        <f t="shared" si="115"/>
        <v>#VALUE!</v>
      </c>
      <c r="G286" s="743"/>
      <c r="H286" s="743" t="str">
        <f t="shared" ref="H286:O286" si="116">SUMPRODUCT(H$223:H$228,TRANSPOSE($C478:$H478))/$I478</f>
        <v>#VALUE!</v>
      </c>
      <c r="I286" s="743" t="str">
        <f t="shared" si="116"/>
        <v>#VALUE!</v>
      </c>
      <c r="J286" s="743" t="str">
        <f t="shared" si="116"/>
        <v>#VALUE!</v>
      </c>
      <c r="K286" s="743" t="str">
        <f t="shared" si="116"/>
        <v>#VALUE!</v>
      </c>
      <c r="L286" s="743" t="str">
        <f t="shared" si="116"/>
        <v>#VALUE!</v>
      </c>
      <c r="M286" s="743" t="str">
        <f t="shared" si="116"/>
        <v>#VALUE!</v>
      </c>
      <c r="N286" s="743" t="str">
        <f t="shared" si="116"/>
        <v>#VALUE!</v>
      </c>
      <c r="O286" s="743" t="str">
        <f t="shared" si="116"/>
        <v>#VALUE!</v>
      </c>
      <c r="P286" s="9"/>
      <c r="Q286" s="36">
        <v>57.0</v>
      </c>
      <c r="R286" s="744"/>
      <c r="S286" s="2150"/>
      <c r="T286" s="36">
        <v>57.0</v>
      </c>
      <c r="U286" s="746" t="s">
        <v>108</v>
      </c>
      <c r="V286" s="745">
        <v>2.125</v>
      </c>
      <c r="W286" s="36">
        <v>57.0</v>
      </c>
      <c r="X286" s="746" t="s">
        <v>16</v>
      </c>
      <c r="Y286" s="745">
        <v>2.1</v>
      </c>
      <c r="Z286" s="36">
        <v>57.0</v>
      </c>
      <c r="AA286" s="746" t="s">
        <v>108</v>
      </c>
      <c r="AB286" s="745">
        <v>69.02083333333333</v>
      </c>
      <c r="AC286" s="36">
        <v>57.0</v>
      </c>
      <c r="AD286" s="746" t="s">
        <v>108</v>
      </c>
      <c r="AE286" s="745">
        <v>239.58333333333334</v>
      </c>
      <c r="AF286" s="36">
        <v>57.0</v>
      </c>
      <c r="AG286" s="746" t="s">
        <v>150</v>
      </c>
      <c r="AH286" s="745">
        <v>16.454545454545453</v>
      </c>
      <c r="AI286" s="36">
        <v>57.0</v>
      </c>
      <c r="AJ286" s="746" t="s">
        <v>108</v>
      </c>
      <c r="AK286" s="745">
        <v>79.58333333333333</v>
      </c>
      <c r="AL286" s="36">
        <v>57.0</v>
      </c>
      <c r="AM286" s="746" t="s">
        <v>262</v>
      </c>
      <c r="AN286" s="745">
        <v>80.0</v>
      </c>
      <c r="AO286" s="36">
        <v>57.0</v>
      </c>
      <c r="AP286" s="746" t="s">
        <v>16</v>
      </c>
      <c r="AQ286" s="745">
        <v>33.0</v>
      </c>
      <c r="AR286" s="36">
        <v>57.0</v>
      </c>
      <c r="AS286" s="746" t="s">
        <v>262</v>
      </c>
      <c r="AT286" s="745">
        <v>10.0</v>
      </c>
      <c r="AU286" s="36">
        <v>57.0</v>
      </c>
      <c r="AV286" s="746"/>
      <c r="AW286" s="2150"/>
      <c r="AX286" s="36">
        <v>57.0</v>
      </c>
      <c r="AY286" s="746"/>
      <c r="AZ286" s="2150"/>
      <c r="BA286" s="9"/>
      <c r="BB286" s="9"/>
      <c r="BC286" s="9"/>
      <c r="BD286" s="9"/>
      <c r="BE286" s="9"/>
      <c r="BF286" s="9"/>
      <c r="BG286" s="9"/>
      <c r="BH286" s="9"/>
      <c r="BI286" s="9"/>
      <c r="BJ286" s="9"/>
      <c r="BK286" s="9"/>
      <c r="BL286" s="9"/>
      <c r="BM286" s="9"/>
      <c r="BN286" s="9"/>
      <c r="BO286" s="9"/>
      <c r="BP286" s="9"/>
      <c r="BQ286" s="9"/>
      <c r="BR286" s="9"/>
      <c r="BS286" s="9"/>
    </row>
    <row r="287">
      <c r="A287" s="706" t="s">
        <v>345</v>
      </c>
      <c r="B287" s="706"/>
      <c r="C287" s="743" t="str">
        <f t="shared" ref="C287:F287" si="117">SUMPRODUCT(C$223:C$228,TRANSPOSE($C479:$H479))/$I479</f>
        <v>#VALUE!</v>
      </c>
      <c r="D287" s="743" t="str">
        <f t="shared" si="117"/>
        <v>#VALUE!</v>
      </c>
      <c r="E287" s="743" t="str">
        <f t="shared" si="117"/>
        <v>#VALUE!</v>
      </c>
      <c r="F287" s="743" t="str">
        <f t="shared" si="117"/>
        <v>#VALUE!</v>
      </c>
      <c r="G287" s="743"/>
      <c r="H287" s="743" t="str">
        <f t="shared" ref="H287:O287" si="118">SUMPRODUCT(H$223:H$228,TRANSPOSE($C479:$H479))/$I479</f>
        <v>#VALUE!</v>
      </c>
      <c r="I287" s="743" t="str">
        <f t="shared" si="118"/>
        <v>#VALUE!</v>
      </c>
      <c r="J287" s="743" t="str">
        <f t="shared" si="118"/>
        <v>#VALUE!</v>
      </c>
      <c r="K287" s="743" t="str">
        <f t="shared" si="118"/>
        <v>#VALUE!</v>
      </c>
      <c r="L287" s="743" t="str">
        <f t="shared" si="118"/>
        <v>#VALUE!</v>
      </c>
      <c r="M287" s="743" t="str">
        <f t="shared" si="118"/>
        <v>#VALUE!</v>
      </c>
      <c r="N287" s="743" t="str">
        <f t="shared" si="118"/>
        <v>#VALUE!</v>
      </c>
      <c r="O287" s="743" t="str">
        <f t="shared" si="118"/>
        <v>#VALUE!</v>
      </c>
      <c r="P287" s="9"/>
      <c r="Q287" s="36">
        <v>58.0</v>
      </c>
      <c r="R287" s="744"/>
      <c r="S287" s="2150"/>
      <c r="T287" s="36">
        <v>58.0</v>
      </c>
      <c r="U287" s="746" t="s">
        <v>16</v>
      </c>
      <c r="V287" s="745">
        <v>2.1</v>
      </c>
      <c r="W287" s="36">
        <v>58.0</v>
      </c>
      <c r="X287" s="746" t="s">
        <v>262</v>
      </c>
      <c r="Y287" s="745">
        <v>2.0952380952380953</v>
      </c>
      <c r="Z287" s="36">
        <v>58.0</v>
      </c>
      <c r="AA287" s="746" t="s">
        <v>16</v>
      </c>
      <c r="AB287" s="745">
        <v>68.25</v>
      </c>
      <c r="AC287" s="36">
        <v>58.0</v>
      </c>
      <c r="AD287" s="746" t="s">
        <v>3638</v>
      </c>
      <c r="AE287" s="745">
        <v>239.33333333333334</v>
      </c>
      <c r="AF287" s="36">
        <v>58.0</v>
      </c>
      <c r="AG287" s="746" t="s">
        <v>108</v>
      </c>
      <c r="AH287" s="745">
        <v>15.625</v>
      </c>
      <c r="AI287" s="36">
        <v>58.0</v>
      </c>
      <c r="AJ287" s="746" t="s">
        <v>150</v>
      </c>
      <c r="AK287" s="745">
        <v>79.39393939393939</v>
      </c>
      <c r="AL287" s="36">
        <v>58.0</v>
      </c>
      <c r="AM287" s="746" t="s">
        <v>108</v>
      </c>
      <c r="AN287" s="745">
        <v>79.58333333333333</v>
      </c>
      <c r="AO287" s="36">
        <v>58.0</v>
      </c>
      <c r="AP287" s="746" t="s">
        <v>108</v>
      </c>
      <c r="AQ287" s="745">
        <v>32.916666666666664</v>
      </c>
      <c r="AR287" s="36">
        <v>58.0</v>
      </c>
      <c r="AS287" s="746" t="s">
        <v>108</v>
      </c>
      <c r="AT287" s="745">
        <v>9.791666666666666</v>
      </c>
      <c r="AU287" s="36">
        <v>58.0</v>
      </c>
      <c r="AV287" s="746"/>
      <c r="AW287" s="2150"/>
      <c r="AX287" s="36">
        <v>58.0</v>
      </c>
      <c r="AY287" s="746"/>
      <c r="AZ287" s="2150"/>
      <c r="BA287" s="9"/>
      <c r="BB287" s="9"/>
      <c r="BC287" s="9"/>
      <c r="BD287" s="9"/>
      <c r="BE287" s="9"/>
      <c r="BF287" s="9"/>
      <c r="BG287" s="9"/>
      <c r="BH287" s="9"/>
      <c r="BI287" s="9"/>
      <c r="BJ287" s="9"/>
      <c r="BK287" s="9"/>
      <c r="BL287" s="9"/>
      <c r="BM287" s="9"/>
      <c r="BN287" s="9"/>
      <c r="BO287" s="9"/>
      <c r="BP287" s="9"/>
      <c r="BQ287" s="9"/>
      <c r="BR287" s="9"/>
      <c r="BS287" s="9"/>
    </row>
    <row r="288">
      <c r="A288" s="707" t="s">
        <v>3646</v>
      </c>
      <c r="B288" s="707"/>
      <c r="C288" s="743" t="str">
        <f t="shared" ref="C288:F288" si="119">SUMPRODUCT(C$223:C$228,TRANSPOSE($C480:$H480))/$I480</f>
        <v>#VALUE!</v>
      </c>
      <c r="D288" s="743" t="str">
        <f t="shared" si="119"/>
        <v>#VALUE!</v>
      </c>
      <c r="E288" s="743" t="str">
        <f t="shared" si="119"/>
        <v>#VALUE!</v>
      </c>
      <c r="F288" s="743" t="str">
        <f t="shared" si="119"/>
        <v>#VALUE!</v>
      </c>
      <c r="G288" s="743"/>
      <c r="H288" s="743" t="str">
        <f t="shared" ref="H288:O288" si="120">SUMPRODUCT(H$223:H$228,TRANSPOSE($C480:$H480))/$I480</f>
        <v>#VALUE!</v>
      </c>
      <c r="I288" s="743" t="str">
        <f t="shared" si="120"/>
        <v>#VALUE!</v>
      </c>
      <c r="J288" s="743" t="str">
        <f t="shared" si="120"/>
        <v>#VALUE!</v>
      </c>
      <c r="K288" s="743" t="str">
        <f t="shared" si="120"/>
        <v>#VALUE!</v>
      </c>
      <c r="L288" s="743" t="str">
        <f t="shared" si="120"/>
        <v>#VALUE!</v>
      </c>
      <c r="M288" s="743" t="str">
        <f t="shared" si="120"/>
        <v>#VALUE!</v>
      </c>
      <c r="N288" s="743" t="str">
        <f t="shared" si="120"/>
        <v>#VALUE!</v>
      </c>
      <c r="O288" s="743" t="str">
        <f t="shared" si="120"/>
        <v>#VALUE!</v>
      </c>
      <c r="P288" s="9"/>
      <c r="Q288" s="36">
        <v>59.0</v>
      </c>
      <c r="R288" s="744"/>
      <c r="S288" s="2150"/>
      <c r="T288" s="36">
        <v>59.0</v>
      </c>
      <c r="U288" s="746" t="s">
        <v>262</v>
      </c>
      <c r="V288" s="745">
        <v>2.0952380952380953</v>
      </c>
      <c r="W288" s="36">
        <v>59.0</v>
      </c>
      <c r="X288" s="746" t="s">
        <v>150</v>
      </c>
      <c r="Y288" s="745">
        <v>2.090909090909091</v>
      </c>
      <c r="Z288" s="36">
        <v>59.0</v>
      </c>
      <c r="AA288" s="746" t="s">
        <v>150</v>
      </c>
      <c r="AB288" s="745">
        <v>67.99696969696969</v>
      </c>
      <c r="AC288" s="36">
        <v>59.0</v>
      </c>
      <c r="AD288" s="746" t="s">
        <v>150</v>
      </c>
      <c r="AE288" s="745">
        <v>239.0909090909091</v>
      </c>
      <c r="AF288" s="36">
        <v>59.0</v>
      </c>
      <c r="AG288" s="746" t="s">
        <v>186</v>
      </c>
      <c r="AH288" s="745">
        <v>14.714285714285714</v>
      </c>
      <c r="AI288" s="36">
        <v>59.0</v>
      </c>
      <c r="AJ288" s="746" t="s">
        <v>3638</v>
      </c>
      <c r="AK288" s="745">
        <v>79.33333333333333</v>
      </c>
      <c r="AL288" s="36">
        <v>59.0</v>
      </c>
      <c r="AM288" s="746" t="s">
        <v>3638</v>
      </c>
      <c r="AN288" s="745">
        <v>79.33333333333333</v>
      </c>
      <c r="AO288" s="36">
        <v>59.0</v>
      </c>
      <c r="AP288" s="746" t="s">
        <v>262</v>
      </c>
      <c r="AQ288" s="745">
        <v>31.904761904761905</v>
      </c>
      <c r="AR288" s="36">
        <v>59.0</v>
      </c>
      <c r="AS288" s="746" t="s">
        <v>3638</v>
      </c>
      <c r="AT288" s="745">
        <v>9.666666666666666</v>
      </c>
      <c r="AU288" s="36">
        <v>59.0</v>
      </c>
      <c r="AV288" s="746"/>
      <c r="AW288" s="2150"/>
      <c r="AX288" s="36">
        <v>59.0</v>
      </c>
      <c r="AY288" s="746"/>
      <c r="AZ288" s="2150"/>
      <c r="BA288" s="9"/>
      <c r="BB288" s="9"/>
      <c r="BC288" s="9"/>
      <c r="BD288" s="9"/>
      <c r="BE288" s="9"/>
      <c r="BF288" s="9"/>
      <c r="BG288" s="9"/>
      <c r="BH288" s="9"/>
      <c r="BI288" s="9"/>
      <c r="BJ288" s="9"/>
      <c r="BK288" s="9"/>
      <c r="BL288" s="9"/>
      <c r="BM288" s="9"/>
      <c r="BN288" s="9"/>
      <c r="BO288" s="9"/>
      <c r="BP288" s="9"/>
      <c r="BQ288" s="9"/>
      <c r="BR288" s="9"/>
      <c r="BS288" s="9"/>
    </row>
    <row r="289">
      <c r="A289" s="707" t="s">
        <v>347</v>
      </c>
      <c r="B289" s="707"/>
      <c r="C289" s="743" t="str">
        <f t="shared" ref="C289:F289" si="121">SUMPRODUCT(C$223:C$228,TRANSPOSE($C481:$H481))/$I481</f>
        <v>#VALUE!</v>
      </c>
      <c r="D289" s="743" t="str">
        <f t="shared" si="121"/>
        <v>#VALUE!</v>
      </c>
      <c r="E289" s="743" t="str">
        <f t="shared" si="121"/>
        <v>#VALUE!</v>
      </c>
      <c r="F289" s="743" t="str">
        <f t="shared" si="121"/>
        <v>#VALUE!</v>
      </c>
      <c r="G289" s="743"/>
      <c r="H289" s="743" t="str">
        <f t="shared" ref="H289:O289" si="122">SUMPRODUCT(H$223:H$228,TRANSPOSE($C481:$H481))/$I481</f>
        <v>#VALUE!</v>
      </c>
      <c r="I289" s="743" t="str">
        <f t="shared" si="122"/>
        <v>#VALUE!</v>
      </c>
      <c r="J289" s="743" t="str">
        <f t="shared" si="122"/>
        <v>#VALUE!</v>
      </c>
      <c r="K289" s="743" t="str">
        <f t="shared" si="122"/>
        <v>#VALUE!</v>
      </c>
      <c r="L289" s="743" t="str">
        <f t="shared" si="122"/>
        <v>#VALUE!</v>
      </c>
      <c r="M289" s="743" t="str">
        <f t="shared" si="122"/>
        <v>#VALUE!</v>
      </c>
      <c r="N289" s="743" t="str">
        <f t="shared" si="122"/>
        <v>#VALUE!</v>
      </c>
      <c r="O289" s="743" t="str">
        <f t="shared" si="122"/>
        <v>#VALUE!</v>
      </c>
      <c r="P289" s="9"/>
      <c r="Q289" s="36">
        <v>60.0</v>
      </c>
      <c r="R289" s="744"/>
      <c r="S289" s="2150"/>
      <c r="T289" s="36">
        <v>60.0</v>
      </c>
      <c r="U289" s="746" t="s">
        <v>3638</v>
      </c>
      <c r="V289" s="745">
        <v>2.033333333333333</v>
      </c>
      <c r="W289" s="36">
        <v>60.0</v>
      </c>
      <c r="X289" s="746" t="s">
        <v>3638</v>
      </c>
      <c r="Y289" s="745">
        <v>2.033333333333333</v>
      </c>
      <c r="Z289" s="36">
        <v>60.0</v>
      </c>
      <c r="AA289" s="746" t="s">
        <v>3638</v>
      </c>
      <c r="AB289" s="745">
        <v>67.97</v>
      </c>
      <c r="AC289" s="36">
        <v>60.0</v>
      </c>
      <c r="AD289" s="746" t="s">
        <v>16</v>
      </c>
      <c r="AE289" s="745">
        <v>239.0</v>
      </c>
      <c r="AF289" s="36">
        <v>60.0</v>
      </c>
      <c r="AG289" s="746" t="s">
        <v>262</v>
      </c>
      <c r="AH289" s="745">
        <v>13.333333333333334</v>
      </c>
      <c r="AI289" s="36">
        <v>60.0</v>
      </c>
      <c r="AJ289" s="746" t="s">
        <v>16</v>
      </c>
      <c r="AK289" s="745">
        <v>79.0</v>
      </c>
      <c r="AL289" s="36">
        <v>60.0</v>
      </c>
      <c r="AM289" s="746" t="s">
        <v>16</v>
      </c>
      <c r="AN289" s="745">
        <v>79.0</v>
      </c>
      <c r="AO289" s="36">
        <v>60.0</v>
      </c>
      <c r="AP289" s="746" t="s">
        <v>3638</v>
      </c>
      <c r="AQ289" s="745">
        <v>31.333333333333332</v>
      </c>
      <c r="AR289" s="36">
        <v>60.0</v>
      </c>
      <c r="AS289" s="746" t="s">
        <v>16</v>
      </c>
      <c r="AT289" s="745">
        <v>9.5</v>
      </c>
      <c r="AU289" s="36">
        <v>60.0</v>
      </c>
      <c r="AV289" s="746"/>
      <c r="AW289" s="2150"/>
      <c r="AX289" s="36">
        <v>60.0</v>
      </c>
      <c r="AY289" s="746"/>
      <c r="AZ289" s="2150"/>
      <c r="BA289" s="9"/>
      <c r="BB289" s="9"/>
      <c r="BC289" s="9"/>
      <c r="BD289" s="9"/>
      <c r="BE289" s="9"/>
      <c r="BF289" s="9"/>
      <c r="BG289" s="9"/>
      <c r="BH289" s="9"/>
      <c r="BI289" s="9"/>
      <c r="BJ289" s="9"/>
      <c r="BK289" s="9"/>
      <c r="BL289" s="9"/>
      <c r="BM289" s="9"/>
      <c r="BN289" s="9"/>
      <c r="BO289" s="9"/>
      <c r="BP289" s="9"/>
      <c r="BQ289" s="9"/>
      <c r="BR289" s="9"/>
      <c r="BS289" s="9"/>
    </row>
    <row r="290">
      <c r="A290" s="706" t="s">
        <v>348</v>
      </c>
      <c r="B290" s="706"/>
      <c r="C290" s="743" t="str">
        <f t="shared" ref="C290:F290" si="123">SUMPRODUCT(C$223:C$228,TRANSPOSE($C482:$H482))/$I482</f>
        <v>#VALUE!</v>
      </c>
      <c r="D290" s="743" t="str">
        <f t="shared" si="123"/>
        <v>#VALUE!</v>
      </c>
      <c r="E290" s="743" t="str">
        <f t="shared" si="123"/>
        <v>#VALUE!</v>
      </c>
      <c r="F290" s="743" t="str">
        <f t="shared" si="123"/>
        <v>#VALUE!</v>
      </c>
      <c r="G290" s="743"/>
      <c r="H290" s="743" t="str">
        <f t="shared" ref="H290:O290" si="124">SUMPRODUCT(H$223:H$228,TRANSPOSE($C482:$H482))/$I482</f>
        <v>#VALUE!</v>
      </c>
      <c r="I290" s="743" t="str">
        <f t="shared" si="124"/>
        <v>#VALUE!</v>
      </c>
      <c r="J290" s="743" t="str">
        <f t="shared" si="124"/>
        <v>#VALUE!</v>
      </c>
      <c r="K290" s="743" t="str">
        <f t="shared" si="124"/>
        <v>#VALUE!</v>
      </c>
      <c r="L290" s="743" t="str">
        <f t="shared" si="124"/>
        <v>#VALUE!</v>
      </c>
      <c r="M290" s="743" t="str">
        <f t="shared" si="124"/>
        <v>#VALUE!</v>
      </c>
      <c r="N290" s="743" t="str">
        <f t="shared" si="124"/>
        <v>#VALUE!</v>
      </c>
      <c r="O290" s="743" t="str">
        <f t="shared" si="124"/>
        <v>#VALUE!</v>
      </c>
      <c r="P290" s="9"/>
      <c r="Q290" s="36">
        <v>61.0</v>
      </c>
      <c r="R290" s="744"/>
      <c r="S290" s="2150"/>
      <c r="T290" s="36">
        <v>61.0</v>
      </c>
      <c r="U290" s="746" t="s">
        <v>243</v>
      </c>
      <c r="V290" s="745">
        <v>1.9473684210526316</v>
      </c>
      <c r="W290" s="36">
        <v>61.0</v>
      </c>
      <c r="X290" s="746" t="s">
        <v>243</v>
      </c>
      <c r="Y290" s="745">
        <v>1.9473684210526316</v>
      </c>
      <c r="Z290" s="36">
        <v>61.0</v>
      </c>
      <c r="AA290" s="746" t="s">
        <v>243</v>
      </c>
      <c r="AB290" s="745">
        <v>66.34736842105262</v>
      </c>
      <c r="AC290" s="36">
        <v>61.0</v>
      </c>
      <c r="AD290" s="746" t="s">
        <v>243</v>
      </c>
      <c r="AE290" s="745">
        <v>238.42105263157896</v>
      </c>
      <c r="AF290" s="36">
        <v>61.0</v>
      </c>
      <c r="AG290" s="746" t="s">
        <v>3638</v>
      </c>
      <c r="AH290" s="745">
        <v>13.166666666666666</v>
      </c>
      <c r="AI290" s="36">
        <v>61.0</v>
      </c>
      <c r="AJ290" s="746" t="s">
        <v>243</v>
      </c>
      <c r="AK290" s="745">
        <v>78.42105263157895</v>
      </c>
      <c r="AL290" s="36">
        <v>61.0</v>
      </c>
      <c r="AM290" s="746" t="s">
        <v>186</v>
      </c>
      <c r="AN290" s="745">
        <v>78.92857142857143</v>
      </c>
      <c r="AO290" s="36">
        <v>61.0</v>
      </c>
      <c r="AP290" s="746" t="s">
        <v>243</v>
      </c>
      <c r="AQ290" s="745">
        <v>30.526315789473685</v>
      </c>
      <c r="AR290" s="36">
        <v>61.0</v>
      </c>
      <c r="AS290" s="746" t="s">
        <v>243</v>
      </c>
      <c r="AT290" s="745">
        <v>9.210526315789474</v>
      </c>
      <c r="AU290" s="36">
        <v>61.0</v>
      </c>
      <c r="AV290" s="746"/>
      <c r="AW290" s="2150"/>
      <c r="AX290" s="36">
        <v>61.0</v>
      </c>
      <c r="AY290" s="746"/>
      <c r="AZ290" s="2150"/>
      <c r="BA290" s="9"/>
      <c r="BB290" s="9"/>
      <c r="BC290" s="9"/>
      <c r="BD290" s="9"/>
      <c r="BE290" s="9"/>
      <c r="BF290" s="9"/>
      <c r="BG290" s="9"/>
      <c r="BH290" s="9"/>
      <c r="BI290" s="9"/>
      <c r="BJ290" s="9"/>
      <c r="BK290" s="9"/>
      <c r="BL290" s="9"/>
      <c r="BM290" s="9"/>
      <c r="BN290" s="9"/>
      <c r="BO290" s="9"/>
      <c r="BP290" s="9"/>
      <c r="BQ290" s="9"/>
      <c r="BR290" s="9"/>
      <c r="BS290" s="9"/>
    </row>
    <row r="291">
      <c r="A291" s="706" t="s">
        <v>352</v>
      </c>
      <c r="B291" s="706"/>
      <c r="C291" s="743" t="str">
        <f t="shared" ref="C291:F291" si="125">SUMPRODUCT(C$223:C$228,TRANSPOSE($C484:$H484))/$I484</f>
        <v>#VALUE!</v>
      </c>
      <c r="D291" s="743" t="str">
        <f t="shared" si="125"/>
        <v>#VALUE!</v>
      </c>
      <c r="E291" s="743" t="str">
        <f t="shared" si="125"/>
        <v>#VALUE!</v>
      </c>
      <c r="F291" s="743" t="str">
        <f t="shared" si="125"/>
        <v>#VALUE!</v>
      </c>
      <c r="G291" s="743"/>
      <c r="H291" s="743" t="str">
        <f t="shared" ref="H291:O291" si="126">SUMPRODUCT(H$223:H$228,TRANSPOSE($C484:$H484))/$I484</f>
        <v>#VALUE!</v>
      </c>
      <c r="I291" s="743" t="str">
        <f t="shared" si="126"/>
        <v>#VALUE!</v>
      </c>
      <c r="J291" s="743" t="str">
        <f t="shared" si="126"/>
        <v>#VALUE!</v>
      </c>
      <c r="K291" s="743" t="str">
        <f t="shared" si="126"/>
        <v>#VALUE!</v>
      </c>
      <c r="L291" s="743" t="str">
        <f t="shared" si="126"/>
        <v>#VALUE!</v>
      </c>
      <c r="M291" s="743" t="str">
        <f t="shared" si="126"/>
        <v>#VALUE!</v>
      </c>
      <c r="N291" s="743" t="str">
        <f t="shared" si="126"/>
        <v>#VALUE!</v>
      </c>
      <c r="O291" s="743" t="str">
        <f t="shared" si="126"/>
        <v>#VALUE!</v>
      </c>
      <c r="P291" s="9"/>
      <c r="Q291" s="36">
        <v>62.0</v>
      </c>
      <c r="R291" s="744"/>
      <c r="S291" s="2150"/>
      <c r="T291" s="36">
        <v>62.0</v>
      </c>
      <c r="U291" s="746" t="s">
        <v>3641</v>
      </c>
      <c r="V291" s="745">
        <v>1.7692307692307692</v>
      </c>
      <c r="W291" s="36">
        <v>62.0</v>
      </c>
      <c r="X291" s="746" t="s">
        <v>3641</v>
      </c>
      <c r="Y291" s="745">
        <v>1.7692307692307692</v>
      </c>
      <c r="Z291" s="36">
        <v>62.0</v>
      </c>
      <c r="AA291" s="746" t="s">
        <v>3641</v>
      </c>
      <c r="AB291" s="745">
        <v>63.35384615384615</v>
      </c>
      <c r="AC291" s="36">
        <v>62.0</v>
      </c>
      <c r="AD291" s="746" t="s">
        <v>3641</v>
      </c>
      <c r="AE291" s="745">
        <v>236.92307692307693</v>
      </c>
      <c r="AF291" s="36">
        <v>62.0</v>
      </c>
      <c r="AG291" s="746" t="s">
        <v>243</v>
      </c>
      <c r="AH291" s="745">
        <v>12.894736842105264</v>
      </c>
      <c r="AI291" s="36">
        <v>62.0</v>
      </c>
      <c r="AJ291" s="746" t="s">
        <v>3641</v>
      </c>
      <c r="AK291" s="745">
        <v>76.92307692307692</v>
      </c>
      <c r="AL291" s="36">
        <v>62.0</v>
      </c>
      <c r="AM291" s="746" t="s">
        <v>243</v>
      </c>
      <c r="AN291" s="745">
        <v>78.42105263157895</v>
      </c>
      <c r="AO291" s="36">
        <v>62.0</v>
      </c>
      <c r="AP291" s="746" t="s">
        <v>3641</v>
      </c>
      <c r="AQ291" s="745">
        <v>28.46153846153846</v>
      </c>
      <c r="AR291" s="36">
        <v>62.0</v>
      </c>
      <c r="AS291" s="746" t="s">
        <v>3641</v>
      </c>
      <c r="AT291" s="745">
        <v>8.461538461538462</v>
      </c>
      <c r="AU291" s="36">
        <v>62.0</v>
      </c>
      <c r="AV291" s="746"/>
      <c r="AW291" s="2150"/>
      <c r="AX291" s="36">
        <v>62.0</v>
      </c>
      <c r="AY291" s="746"/>
      <c r="AZ291" s="2150"/>
      <c r="BA291" s="9"/>
      <c r="BB291" s="9"/>
      <c r="BC291" s="9"/>
      <c r="BD291" s="9"/>
      <c r="BE291" s="9"/>
      <c r="BF291" s="9"/>
      <c r="BG291" s="9"/>
      <c r="BH291" s="9"/>
      <c r="BI291" s="9"/>
      <c r="BJ291" s="9"/>
      <c r="BK291" s="9"/>
      <c r="BL291" s="9"/>
      <c r="BM291" s="9"/>
      <c r="BN291" s="9"/>
      <c r="BO291" s="9"/>
      <c r="BP291" s="9"/>
      <c r="BQ291" s="9"/>
      <c r="BR291" s="9"/>
      <c r="BS291" s="9"/>
    </row>
    <row r="292">
      <c r="A292" s="706" t="s">
        <v>356</v>
      </c>
      <c r="B292" s="706"/>
      <c r="C292" s="743" t="str">
        <f t="shared" ref="C292:F292" si="127">SUMPRODUCT(C$223:C$228,TRANSPOSE($C485:$H485))/$I485</f>
        <v>#VALUE!</v>
      </c>
      <c r="D292" s="743" t="str">
        <f t="shared" si="127"/>
        <v>#VALUE!</v>
      </c>
      <c r="E292" s="743" t="str">
        <f t="shared" si="127"/>
        <v>#VALUE!</v>
      </c>
      <c r="F292" s="743" t="str">
        <f t="shared" si="127"/>
        <v>#VALUE!</v>
      </c>
      <c r="G292" s="743"/>
      <c r="H292" s="743" t="str">
        <f t="shared" ref="H292:O292" si="128">SUMPRODUCT(H$223:H$228,TRANSPOSE($C485:$H485))/$I485</f>
        <v>#VALUE!</v>
      </c>
      <c r="I292" s="743" t="str">
        <f t="shared" si="128"/>
        <v>#VALUE!</v>
      </c>
      <c r="J292" s="743" t="str">
        <f t="shared" si="128"/>
        <v>#VALUE!</v>
      </c>
      <c r="K292" s="743" t="str">
        <f t="shared" si="128"/>
        <v>#VALUE!</v>
      </c>
      <c r="L292" s="743" t="str">
        <f t="shared" si="128"/>
        <v>#VALUE!</v>
      </c>
      <c r="M292" s="743" t="str">
        <f t="shared" si="128"/>
        <v>#VALUE!</v>
      </c>
      <c r="N292" s="743" t="str">
        <f t="shared" si="128"/>
        <v>#VALUE!</v>
      </c>
      <c r="O292" s="743" t="str">
        <f t="shared" si="128"/>
        <v>#VALUE!</v>
      </c>
      <c r="P292" s="9"/>
      <c r="Q292" s="36">
        <v>63.0</v>
      </c>
      <c r="R292" s="744"/>
      <c r="S292" s="2150"/>
      <c r="T292" s="36">
        <v>63.0</v>
      </c>
      <c r="U292" s="746" t="s">
        <v>131</v>
      </c>
      <c r="V292" s="745">
        <v>1.5555555555555556</v>
      </c>
      <c r="W292" s="36">
        <v>63.0</v>
      </c>
      <c r="X292" s="746" t="s">
        <v>131</v>
      </c>
      <c r="Y292" s="745">
        <v>1.5555555555555556</v>
      </c>
      <c r="Z292" s="36">
        <v>63.0</v>
      </c>
      <c r="AA292" s="746" t="s">
        <v>131</v>
      </c>
      <c r="AB292" s="745">
        <v>59.12222222222223</v>
      </c>
      <c r="AC292" s="36">
        <v>63.0</v>
      </c>
      <c r="AD292" s="746" t="s">
        <v>131</v>
      </c>
      <c r="AE292" s="745">
        <v>234.44444444444446</v>
      </c>
      <c r="AF292" s="36">
        <v>63.0</v>
      </c>
      <c r="AG292" s="746" t="s">
        <v>3641</v>
      </c>
      <c r="AH292" s="745">
        <v>11.153846153846153</v>
      </c>
      <c r="AI292" s="36">
        <v>63.0</v>
      </c>
      <c r="AJ292" s="746" t="s">
        <v>131</v>
      </c>
      <c r="AK292" s="745">
        <v>74.44444444444444</v>
      </c>
      <c r="AL292" s="36">
        <v>63.0</v>
      </c>
      <c r="AM292" s="746" t="s">
        <v>3641</v>
      </c>
      <c r="AN292" s="745">
        <v>76.92307692307692</v>
      </c>
      <c r="AO292" s="36">
        <v>63.0</v>
      </c>
      <c r="AP292" s="746" t="s">
        <v>131</v>
      </c>
      <c r="AQ292" s="745">
        <v>26.666666666666668</v>
      </c>
      <c r="AR292" s="36">
        <v>63.0</v>
      </c>
      <c r="AS292" s="746" t="s">
        <v>186</v>
      </c>
      <c r="AT292" s="745">
        <v>7.857142857142857</v>
      </c>
      <c r="AU292" s="36">
        <v>63.0</v>
      </c>
      <c r="AV292" s="746"/>
      <c r="AW292" s="2150"/>
      <c r="AX292" s="36">
        <v>63.0</v>
      </c>
      <c r="AY292" s="746"/>
      <c r="AZ292" s="2150"/>
      <c r="BA292" s="9"/>
      <c r="BB292" s="9"/>
      <c r="BC292" s="9"/>
      <c r="BD292" s="9"/>
      <c r="BE292" s="9"/>
      <c r="BF292" s="9"/>
      <c r="BG292" s="9"/>
      <c r="BH292" s="9"/>
      <c r="BI292" s="9"/>
      <c r="BJ292" s="9"/>
      <c r="BK292" s="9"/>
      <c r="BL292" s="9"/>
      <c r="BM292" s="9"/>
      <c r="BN292" s="9"/>
      <c r="BO292" s="9"/>
      <c r="BP292" s="9"/>
      <c r="BQ292" s="9"/>
      <c r="BR292" s="9"/>
      <c r="BS292" s="9"/>
    </row>
    <row r="293">
      <c r="A293" s="706" t="s">
        <v>362</v>
      </c>
      <c r="B293" s="706"/>
      <c r="C293" s="743" t="str">
        <f t="shared" ref="C293:F293" si="129">SUMPRODUCT(C$223:C$228,TRANSPOSE($C486:$H486))/$I486</f>
        <v>#VALUE!</v>
      </c>
      <c r="D293" s="743" t="str">
        <f t="shared" si="129"/>
        <v>#VALUE!</v>
      </c>
      <c r="E293" s="743" t="str">
        <f t="shared" si="129"/>
        <v>#VALUE!</v>
      </c>
      <c r="F293" s="743" t="str">
        <f t="shared" si="129"/>
        <v>#VALUE!</v>
      </c>
      <c r="G293" s="743"/>
      <c r="H293" s="743" t="str">
        <f t="shared" ref="H293:O293" si="130">SUMPRODUCT(H$223:H$228,TRANSPOSE($C486:$H486))/$I486</f>
        <v>#VALUE!</v>
      </c>
      <c r="I293" s="743" t="str">
        <f t="shared" si="130"/>
        <v>#VALUE!</v>
      </c>
      <c r="J293" s="743" t="str">
        <f t="shared" si="130"/>
        <v>#VALUE!</v>
      </c>
      <c r="K293" s="743" t="str">
        <f t="shared" si="130"/>
        <v>#VALUE!</v>
      </c>
      <c r="L293" s="743" t="str">
        <f t="shared" si="130"/>
        <v>#VALUE!</v>
      </c>
      <c r="M293" s="743" t="str">
        <f t="shared" si="130"/>
        <v>#VALUE!</v>
      </c>
      <c r="N293" s="743" t="str">
        <f t="shared" si="130"/>
        <v>#VALUE!</v>
      </c>
      <c r="O293" s="743" t="str">
        <f t="shared" si="130"/>
        <v>#VALUE!</v>
      </c>
      <c r="P293" s="9"/>
      <c r="Q293" s="36">
        <v>64.0</v>
      </c>
      <c r="R293" s="744"/>
      <c r="S293" s="2150"/>
      <c r="T293" s="36">
        <v>64.0</v>
      </c>
      <c r="U293" s="746" t="s">
        <v>186</v>
      </c>
      <c r="V293" s="745">
        <v>1.4642857142857142</v>
      </c>
      <c r="W293" s="36">
        <v>64.0</v>
      </c>
      <c r="X293" s="746" t="s">
        <v>3644</v>
      </c>
      <c r="Y293" s="745">
        <v>1.3333333333333333</v>
      </c>
      <c r="Z293" s="36">
        <v>64.0</v>
      </c>
      <c r="AA293" s="746" t="s">
        <v>3644</v>
      </c>
      <c r="AB293" s="745">
        <v>56.1</v>
      </c>
      <c r="AC293" s="36">
        <v>64.0</v>
      </c>
      <c r="AD293" s="746" t="s">
        <v>3644</v>
      </c>
      <c r="AE293" s="745">
        <v>233.33333333333334</v>
      </c>
      <c r="AF293" s="36">
        <v>64.0</v>
      </c>
      <c r="AG293" s="746" t="s">
        <v>131</v>
      </c>
      <c r="AH293" s="745">
        <v>11.11111111111111</v>
      </c>
      <c r="AI293" s="36">
        <v>64.0</v>
      </c>
      <c r="AJ293" s="746" t="s">
        <v>3644</v>
      </c>
      <c r="AK293" s="745">
        <v>73.33333333333333</v>
      </c>
      <c r="AL293" s="36">
        <v>64.0</v>
      </c>
      <c r="AM293" s="746" t="s">
        <v>131</v>
      </c>
      <c r="AN293" s="745">
        <v>75.0</v>
      </c>
      <c r="AO293" s="36">
        <v>64.0</v>
      </c>
      <c r="AP293" s="746" t="s">
        <v>186</v>
      </c>
      <c r="AQ293" s="745">
        <v>23.571428571428573</v>
      </c>
      <c r="AR293" s="36">
        <v>64.0</v>
      </c>
      <c r="AS293" s="746" t="s">
        <v>131</v>
      </c>
      <c r="AT293" s="745">
        <v>7.222222222222222</v>
      </c>
      <c r="AU293" s="36">
        <v>64.0</v>
      </c>
      <c r="AV293" s="746"/>
      <c r="AW293" s="2150"/>
      <c r="AX293" s="36">
        <v>64.0</v>
      </c>
      <c r="AY293" s="746"/>
      <c r="AZ293" s="2150"/>
      <c r="BA293" s="9"/>
      <c r="BB293" s="9"/>
      <c r="BC293" s="9"/>
      <c r="BD293" s="9"/>
      <c r="BE293" s="9"/>
      <c r="BF293" s="9"/>
      <c r="BG293" s="9"/>
      <c r="BH293" s="9"/>
      <c r="BI293" s="9"/>
      <c r="BJ293" s="9"/>
      <c r="BK293" s="9"/>
      <c r="BL293" s="9"/>
      <c r="BM293" s="9"/>
      <c r="BN293" s="9"/>
      <c r="BO293" s="9"/>
      <c r="BP293" s="9"/>
      <c r="BQ293" s="9"/>
      <c r="BR293" s="9"/>
      <c r="BS293" s="9"/>
    </row>
    <row r="294">
      <c r="A294" s="706" t="s">
        <v>371</v>
      </c>
      <c r="B294" s="706"/>
      <c r="C294" s="743" t="str">
        <f t="shared" ref="C294:F294" si="131">SUMPRODUCT(C$223:C$228,TRANSPOSE($C487:$H487))/$I487</f>
        <v>#VALUE!</v>
      </c>
      <c r="D294" s="743" t="str">
        <f t="shared" si="131"/>
        <v>#VALUE!</v>
      </c>
      <c r="E294" s="743" t="str">
        <f t="shared" si="131"/>
        <v>#VALUE!</v>
      </c>
      <c r="F294" s="743" t="str">
        <f t="shared" si="131"/>
        <v>#VALUE!</v>
      </c>
      <c r="G294" s="743"/>
      <c r="H294" s="743" t="str">
        <f t="shared" ref="H294:O294" si="132">SUMPRODUCT(H$223:H$228,TRANSPOSE($C487:$H487))/$I487</f>
        <v>#VALUE!</v>
      </c>
      <c r="I294" s="743" t="str">
        <f t="shared" si="132"/>
        <v>#VALUE!</v>
      </c>
      <c r="J294" s="743" t="str">
        <f t="shared" si="132"/>
        <v>#VALUE!</v>
      </c>
      <c r="K294" s="743" t="str">
        <f t="shared" si="132"/>
        <v>#VALUE!</v>
      </c>
      <c r="L294" s="743" t="str">
        <f t="shared" si="132"/>
        <v>#VALUE!</v>
      </c>
      <c r="M294" s="743" t="str">
        <f t="shared" si="132"/>
        <v>#VALUE!</v>
      </c>
      <c r="N294" s="743" t="str">
        <f t="shared" si="132"/>
        <v>#VALUE!</v>
      </c>
      <c r="O294" s="743" t="str">
        <f t="shared" si="132"/>
        <v>#VALUE!</v>
      </c>
      <c r="P294" s="9"/>
      <c r="Q294" s="36">
        <v>65.0</v>
      </c>
      <c r="R294" s="744"/>
      <c r="S294" s="2150"/>
      <c r="T294" s="36">
        <v>65.0</v>
      </c>
      <c r="U294" s="746" t="s">
        <v>3644</v>
      </c>
      <c r="V294" s="745">
        <v>1.3333333333333333</v>
      </c>
      <c r="W294" s="36">
        <v>65.0</v>
      </c>
      <c r="X294" s="746" t="s">
        <v>25</v>
      </c>
      <c r="Y294" s="745">
        <v>1.2941176470588236</v>
      </c>
      <c r="Z294" s="36">
        <v>65.0</v>
      </c>
      <c r="AA294" s="746" t="s">
        <v>25</v>
      </c>
      <c r="AB294" s="745">
        <v>55.38235294117647</v>
      </c>
      <c r="AC294" s="36">
        <v>65.0</v>
      </c>
      <c r="AD294" s="746" t="s">
        <v>25</v>
      </c>
      <c r="AE294" s="745">
        <v>232.94117647058823</v>
      </c>
      <c r="AF294" s="36">
        <v>65.0</v>
      </c>
      <c r="AG294" s="746" t="s">
        <v>3644</v>
      </c>
      <c r="AH294" s="745">
        <v>6.666666666666667</v>
      </c>
      <c r="AI294" s="36">
        <v>65.0</v>
      </c>
      <c r="AJ294" s="746" t="s">
        <v>25</v>
      </c>
      <c r="AK294" s="745">
        <v>72.94117647058823</v>
      </c>
      <c r="AL294" s="36">
        <v>65.0</v>
      </c>
      <c r="AM294" s="746" t="s">
        <v>30</v>
      </c>
      <c r="AN294" s="745">
        <v>73.33333333333333</v>
      </c>
      <c r="AO294" s="36">
        <v>65.0</v>
      </c>
      <c r="AP294" s="746" t="s">
        <v>3644</v>
      </c>
      <c r="AQ294" s="745">
        <v>23.333333333333332</v>
      </c>
      <c r="AR294" s="36">
        <v>65.0</v>
      </c>
      <c r="AS294" s="746" t="s">
        <v>3644</v>
      </c>
      <c r="AT294" s="745">
        <v>6.666666666666667</v>
      </c>
      <c r="AU294" s="36">
        <v>65.0</v>
      </c>
      <c r="AV294" s="746"/>
      <c r="AW294" s="2150"/>
      <c r="AX294" s="36">
        <v>65.0</v>
      </c>
      <c r="AY294" s="746"/>
      <c r="AZ294" s="2150"/>
      <c r="BA294" s="9"/>
      <c r="BB294" s="9"/>
      <c r="BC294" s="9"/>
      <c r="BD294" s="9"/>
      <c r="BE294" s="9"/>
      <c r="BF294" s="9"/>
      <c r="BG294" s="9"/>
      <c r="BH294" s="9"/>
      <c r="BI294" s="9"/>
      <c r="BJ294" s="9"/>
      <c r="BK294" s="9"/>
      <c r="BL294" s="9"/>
      <c r="BM294" s="9"/>
      <c r="BN294" s="9"/>
      <c r="BO294" s="9"/>
      <c r="BP294" s="9"/>
      <c r="BQ294" s="9"/>
      <c r="BR294" s="9"/>
      <c r="BS294" s="9"/>
    </row>
    <row r="295">
      <c r="A295" s="706" t="s">
        <v>3647</v>
      </c>
      <c r="B295" s="706"/>
      <c r="C295" s="743" t="str">
        <f t="shared" ref="C295:F295" si="133">SUMPRODUCT(C$223:C$228,TRANSPOSE($C489:$H489))/$I489</f>
        <v>#VALUE!</v>
      </c>
      <c r="D295" s="743" t="str">
        <f t="shared" si="133"/>
        <v>#VALUE!</v>
      </c>
      <c r="E295" s="743" t="str">
        <f t="shared" si="133"/>
        <v>#VALUE!</v>
      </c>
      <c r="F295" s="743" t="str">
        <f t="shared" si="133"/>
        <v>#VALUE!</v>
      </c>
      <c r="G295" s="743"/>
      <c r="H295" s="743" t="str">
        <f t="shared" ref="H295:O295" si="134">SUMPRODUCT(H$223:H$228,TRANSPOSE($C489:$H489))/$I489</f>
        <v>#VALUE!</v>
      </c>
      <c r="I295" s="743" t="str">
        <f t="shared" si="134"/>
        <v>#VALUE!</v>
      </c>
      <c r="J295" s="743" t="str">
        <f t="shared" si="134"/>
        <v>#VALUE!</v>
      </c>
      <c r="K295" s="743" t="str">
        <f t="shared" si="134"/>
        <v>#VALUE!</v>
      </c>
      <c r="L295" s="743" t="str">
        <f t="shared" si="134"/>
        <v>#VALUE!</v>
      </c>
      <c r="M295" s="743" t="str">
        <f t="shared" si="134"/>
        <v>#VALUE!</v>
      </c>
      <c r="N295" s="743" t="str">
        <f t="shared" si="134"/>
        <v>#VALUE!</v>
      </c>
      <c r="O295" s="743" t="str">
        <f t="shared" si="134"/>
        <v>#VALUE!</v>
      </c>
      <c r="P295" s="9"/>
      <c r="Q295" s="36">
        <v>66.0</v>
      </c>
      <c r="R295" s="744"/>
      <c r="S295" s="2150"/>
      <c r="T295" s="36">
        <v>66.0</v>
      </c>
      <c r="U295" s="746" t="s">
        <v>25</v>
      </c>
      <c r="V295" s="745">
        <v>1.2941176470588236</v>
      </c>
      <c r="W295" s="36">
        <v>66.0</v>
      </c>
      <c r="X295" s="746" t="s">
        <v>30</v>
      </c>
      <c r="Y295" s="745">
        <v>1.2857142857142858</v>
      </c>
      <c r="Z295" s="36">
        <v>66.0</v>
      </c>
      <c r="AA295" s="746" t="s">
        <v>30</v>
      </c>
      <c r="AB295" s="745">
        <v>55.22857142857143</v>
      </c>
      <c r="AC295" s="36">
        <v>66.0</v>
      </c>
      <c r="AD295" s="746" t="s">
        <v>30</v>
      </c>
      <c r="AE295" s="745">
        <v>232.85714285714286</v>
      </c>
      <c r="AF295" s="36">
        <v>66.0</v>
      </c>
      <c r="AG295" s="746" t="s">
        <v>25</v>
      </c>
      <c r="AH295" s="745">
        <v>6.470588235294118</v>
      </c>
      <c r="AI295" s="36">
        <v>66.0</v>
      </c>
      <c r="AJ295" s="746" t="s">
        <v>30</v>
      </c>
      <c r="AK295" s="745">
        <v>72.85714285714286</v>
      </c>
      <c r="AL295" s="36">
        <v>66.0</v>
      </c>
      <c r="AM295" s="746" t="s">
        <v>3644</v>
      </c>
      <c r="AN295" s="745">
        <v>73.33333333333333</v>
      </c>
      <c r="AO295" s="36">
        <v>66.0</v>
      </c>
      <c r="AP295" s="746" t="s">
        <v>25</v>
      </c>
      <c r="AQ295" s="745">
        <v>22.941176470588236</v>
      </c>
      <c r="AR295" s="36">
        <v>66.0</v>
      </c>
      <c r="AS295" s="746" t="s">
        <v>25</v>
      </c>
      <c r="AT295" s="745">
        <v>6.470588235294118</v>
      </c>
      <c r="AU295" s="36">
        <v>66.0</v>
      </c>
      <c r="AV295" s="746"/>
      <c r="AW295" s="2150"/>
      <c r="AX295" s="36">
        <v>66.0</v>
      </c>
      <c r="AY295" s="746"/>
      <c r="AZ295" s="2150"/>
      <c r="BA295" s="9"/>
      <c r="BB295" s="9"/>
      <c r="BC295" s="9"/>
      <c r="BD295" s="9"/>
      <c r="BE295" s="9"/>
      <c r="BF295" s="9"/>
      <c r="BG295" s="9"/>
      <c r="BH295" s="9"/>
      <c r="BI295" s="9"/>
      <c r="BJ295" s="9"/>
      <c r="BK295" s="9"/>
      <c r="BL295" s="9"/>
      <c r="BM295" s="9"/>
      <c r="BN295" s="9"/>
      <c r="BO295" s="9"/>
      <c r="BP295" s="9"/>
      <c r="BQ295" s="9"/>
      <c r="BR295" s="9"/>
      <c r="BS295" s="9"/>
    </row>
    <row r="296">
      <c r="A296" s="706" t="s">
        <v>3648</v>
      </c>
      <c r="B296" s="706"/>
      <c r="C296" s="743" t="str">
        <f t="shared" ref="C296:F296" si="135">SUMPRODUCT(C$223:C$228,TRANSPOSE($C491:$H491))/$I491</f>
        <v>#VALUE!</v>
      </c>
      <c r="D296" s="743" t="str">
        <f t="shared" si="135"/>
        <v>#VALUE!</v>
      </c>
      <c r="E296" s="743" t="str">
        <f t="shared" si="135"/>
        <v>#VALUE!</v>
      </c>
      <c r="F296" s="743" t="str">
        <f t="shared" si="135"/>
        <v>#VALUE!</v>
      </c>
      <c r="G296" s="743"/>
      <c r="H296" s="743" t="str">
        <f t="shared" ref="H296:O296" si="136">SUMPRODUCT(H$223:H$228,TRANSPOSE($C491:$H491))/$I491</f>
        <v>#VALUE!</v>
      </c>
      <c r="I296" s="743" t="str">
        <f t="shared" si="136"/>
        <v>#VALUE!</v>
      </c>
      <c r="J296" s="743" t="str">
        <f t="shared" si="136"/>
        <v>#VALUE!</v>
      </c>
      <c r="K296" s="743" t="str">
        <f t="shared" si="136"/>
        <v>#VALUE!</v>
      </c>
      <c r="L296" s="743" t="str">
        <f t="shared" si="136"/>
        <v>#VALUE!</v>
      </c>
      <c r="M296" s="743" t="str">
        <f t="shared" si="136"/>
        <v>#VALUE!</v>
      </c>
      <c r="N296" s="743" t="str">
        <f t="shared" si="136"/>
        <v>#VALUE!</v>
      </c>
      <c r="O296" s="743" t="str">
        <f t="shared" si="136"/>
        <v>#VALUE!</v>
      </c>
      <c r="P296" s="9"/>
      <c r="Q296" s="36">
        <v>67.0</v>
      </c>
      <c r="R296" s="744"/>
      <c r="S296" s="2150"/>
      <c r="T296" s="36">
        <v>67.0</v>
      </c>
      <c r="U296" s="746" t="s">
        <v>30</v>
      </c>
      <c r="V296" s="745">
        <v>1.2857142857142858</v>
      </c>
      <c r="W296" s="36">
        <v>67.0</v>
      </c>
      <c r="X296" s="746" t="s">
        <v>3637</v>
      </c>
      <c r="Y296" s="745">
        <v>1.1111111111111112</v>
      </c>
      <c r="Z296" s="36">
        <v>67.0</v>
      </c>
      <c r="AA296" s="746" t="s">
        <v>3637</v>
      </c>
      <c r="AB296" s="745">
        <v>52.03333333333333</v>
      </c>
      <c r="AC296" s="36">
        <v>67.0</v>
      </c>
      <c r="AD296" s="746" t="s">
        <v>3637</v>
      </c>
      <c r="AE296" s="745">
        <v>231.11111111111111</v>
      </c>
      <c r="AF296" s="36">
        <v>67.0</v>
      </c>
      <c r="AG296" s="746" t="s">
        <v>30</v>
      </c>
      <c r="AH296" s="745">
        <v>6.428571428571429</v>
      </c>
      <c r="AI296" s="36">
        <v>67.0</v>
      </c>
      <c r="AJ296" s="746" t="s">
        <v>3637</v>
      </c>
      <c r="AK296" s="745">
        <v>71.11111111111111</v>
      </c>
      <c r="AL296" s="36">
        <v>67.0</v>
      </c>
      <c r="AM296" s="746" t="s">
        <v>25</v>
      </c>
      <c r="AN296" s="745">
        <v>72.94117647058823</v>
      </c>
      <c r="AO296" s="36">
        <v>67.0</v>
      </c>
      <c r="AP296" s="746" t="s">
        <v>30</v>
      </c>
      <c r="AQ296" s="745">
        <v>22.857142857142858</v>
      </c>
      <c r="AR296" s="36">
        <v>67.0</v>
      </c>
      <c r="AS296" s="746" t="s">
        <v>30</v>
      </c>
      <c r="AT296" s="745">
        <v>6.428571428571429</v>
      </c>
      <c r="AU296" s="36">
        <v>67.0</v>
      </c>
      <c r="AV296" s="746"/>
      <c r="AW296" s="2150"/>
      <c r="AX296" s="36">
        <v>67.0</v>
      </c>
      <c r="AY296" s="746"/>
      <c r="AZ296" s="2150"/>
      <c r="BA296" s="9"/>
      <c r="BB296" s="9"/>
      <c r="BC296" s="9"/>
      <c r="BD296" s="9"/>
      <c r="BE296" s="9"/>
      <c r="BF296" s="9"/>
      <c r="BG296" s="9"/>
      <c r="BH296" s="9"/>
      <c r="BI296" s="9"/>
      <c r="BJ296" s="9"/>
      <c r="BK296" s="9"/>
      <c r="BL296" s="9"/>
      <c r="BM296" s="9"/>
      <c r="BN296" s="9"/>
      <c r="BO296" s="9"/>
      <c r="BP296" s="9"/>
      <c r="BQ296" s="9"/>
      <c r="BR296" s="9"/>
      <c r="BS296" s="9"/>
    </row>
    <row r="297">
      <c r="A297" s="715" t="s">
        <v>3649</v>
      </c>
      <c r="B297" s="715"/>
      <c r="C297" s="743" t="str">
        <f t="shared" ref="C297:F297" si="137">SUMPRODUCT(C$223:C$228,TRANSPOSE($C493:$H493))/$I493</f>
        <v>#VALUE!</v>
      </c>
      <c r="D297" s="743" t="str">
        <f t="shared" si="137"/>
        <v>#VALUE!</v>
      </c>
      <c r="E297" s="743" t="str">
        <f t="shared" si="137"/>
        <v>#VALUE!</v>
      </c>
      <c r="F297" s="743" t="str">
        <f t="shared" si="137"/>
        <v>#VALUE!</v>
      </c>
      <c r="G297" s="743"/>
      <c r="H297" s="743" t="str">
        <f t="shared" ref="H297:O297" si="138">SUMPRODUCT(H$223:H$228,TRANSPOSE($C493:$H493))/$I493</f>
        <v>#VALUE!</v>
      </c>
      <c r="I297" s="743" t="str">
        <f t="shared" si="138"/>
        <v>#VALUE!</v>
      </c>
      <c r="J297" s="743" t="str">
        <f t="shared" si="138"/>
        <v>#VALUE!</v>
      </c>
      <c r="K297" s="743" t="str">
        <f t="shared" si="138"/>
        <v>#VALUE!</v>
      </c>
      <c r="L297" s="743" t="str">
        <f t="shared" si="138"/>
        <v>#VALUE!</v>
      </c>
      <c r="M297" s="743" t="str">
        <f t="shared" si="138"/>
        <v>#VALUE!</v>
      </c>
      <c r="N297" s="743" t="str">
        <f t="shared" si="138"/>
        <v>#VALUE!</v>
      </c>
      <c r="O297" s="743" t="str">
        <f t="shared" si="138"/>
        <v>#VALUE!</v>
      </c>
      <c r="P297" s="9"/>
      <c r="Q297" s="36">
        <v>68.0</v>
      </c>
      <c r="R297" s="744"/>
      <c r="S297" s="2150"/>
      <c r="T297" s="36">
        <v>68.0</v>
      </c>
      <c r="U297" s="746" t="s">
        <v>3637</v>
      </c>
      <c r="V297" s="745">
        <v>1.1111111111111112</v>
      </c>
      <c r="W297" s="36">
        <v>68.0</v>
      </c>
      <c r="X297" s="746" t="s">
        <v>208</v>
      </c>
      <c r="Y297" s="745">
        <v>1.1111111111111112</v>
      </c>
      <c r="Z297" s="36">
        <v>68.0</v>
      </c>
      <c r="AA297" s="746" t="s">
        <v>208</v>
      </c>
      <c r="AB297" s="745">
        <v>52.03333333333333</v>
      </c>
      <c r="AC297" s="36">
        <v>68.0</v>
      </c>
      <c r="AD297" s="746" t="s">
        <v>208</v>
      </c>
      <c r="AE297" s="745">
        <v>231.11111111111111</v>
      </c>
      <c r="AF297" s="36">
        <v>68.0</v>
      </c>
      <c r="AG297" s="746" t="s">
        <v>3637</v>
      </c>
      <c r="AH297" s="745">
        <v>5.555555555555555</v>
      </c>
      <c r="AI297" s="36">
        <v>68.0</v>
      </c>
      <c r="AJ297" s="746" t="s">
        <v>208</v>
      </c>
      <c r="AK297" s="745">
        <v>71.11111111111111</v>
      </c>
      <c r="AL297" s="36">
        <v>68.0</v>
      </c>
      <c r="AM297" s="746" t="s">
        <v>36</v>
      </c>
      <c r="AN297" s="745">
        <v>72.85714285714286</v>
      </c>
      <c r="AO297" s="36">
        <v>68.0</v>
      </c>
      <c r="AP297" s="746" t="s">
        <v>3637</v>
      </c>
      <c r="AQ297" s="745">
        <v>21.11111111111111</v>
      </c>
      <c r="AR297" s="36">
        <v>68.0</v>
      </c>
      <c r="AS297" s="746" t="s">
        <v>3637</v>
      </c>
      <c r="AT297" s="745">
        <v>5.555555555555555</v>
      </c>
      <c r="AU297" s="36">
        <v>68.0</v>
      </c>
      <c r="AV297" s="746"/>
      <c r="AW297" s="2150"/>
      <c r="AX297" s="36">
        <v>68.0</v>
      </c>
      <c r="AY297" s="746"/>
      <c r="AZ297" s="2150"/>
      <c r="BA297" s="9"/>
      <c r="BB297" s="9"/>
      <c r="BC297" s="9"/>
      <c r="BD297" s="9"/>
      <c r="BE297" s="9"/>
      <c r="BF297" s="9"/>
      <c r="BG297" s="9"/>
      <c r="BH297" s="9"/>
      <c r="BI297" s="9"/>
      <c r="BJ297" s="9"/>
      <c r="BK297" s="9"/>
      <c r="BL297" s="9"/>
      <c r="BM297" s="9"/>
      <c r="BN297" s="9"/>
      <c r="BO297" s="9"/>
      <c r="BP297" s="9"/>
      <c r="BQ297" s="9"/>
      <c r="BR297" s="9"/>
      <c r="BS297" s="9"/>
    </row>
    <row r="298">
      <c r="A298" s="706" t="s">
        <v>387</v>
      </c>
      <c r="B298" s="706"/>
      <c r="C298" s="743" t="str">
        <f t="shared" ref="C298:F298" si="139">SUMPRODUCT(C$223:C$228,TRANSPOSE($C494:$H494))/$I494</f>
        <v>#VALUE!</v>
      </c>
      <c r="D298" s="743" t="str">
        <f t="shared" si="139"/>
        <v>#VALUE!</v>
      </c>
      <c r="E298" s="743" t="str">
        <f t="shared" si="139"/>
        <v>#VALUE!</v>
      </c>
      <c r="F298" s="743" t="str">
        <f t="shared" si="139"/>
        <v>#VALUE!</v>
      </c>
      <c r="G298" s="743"/>
      <c r="H298" s="743" t="str">
        <f t="shared" ref="H298:O298" si="140">SUMPRODUCT(H$223:H$228,TRANSPOSE($C494:$H494))/$I494</f>
        <v>#VALUE!</v>
      </c>
      <c r="I298" s="743" t="str">
        <f t="shared" si="140"/>
        <v>#VALUE!</v>
      </c>
      <c r="J298" s="743" t="str">
        <f t="shared" si="140"/>
        <v>#VALUE!</v>
      </c>
      <c r="K298" s="743" t="str">
        <f t="shared" si="140"/>
        <v>#VALUE!</v>
      </c>
      <c r="L298" s="743" t="str">
        <f t="shared" si="140"/>
        <v>#VALUE!</v>
      </c>
      <c r="M298" s="743" t="str">
        <f t="shared" si="140"/>
        <v>#VALUE!</v>
      </c>
      <c r="N298" s="743" t="str">
        <f t="shared" si="140"/>
        <v>#VALUE!</v>
      </c>
      <c r="O298" s="743" t="str">
        <f t="shared" si="140"/>
        <v>#VALUE!</v>
      </c>
      <c r="P298" s="9"/>
      <c r="Q298" s="36">
        <v>69.0</v>
      </c>
      <c r="R298" s="744"/>
      <c r="S298" s="2150"/>
      <c r="T298" s="36">
        <v>69.0</v>
      </c>
      <c r="U298" s="746" t="s">
        <v>208</v>
      </c>
      <c r="V298" s="745">
        <v>1.1111111111111112</v>
      </c>
      <c r="W298" s="36">
        <v>69.0</v>
      </c>
      <c r="X298" s="746" t="s">
        <v>36</v>
      </c>
      <c r="Y298" s="745">
        <v>1.0714285714285714</v>
      </c>
      <c r="Z298" s="36">
        <v>69.0</v>
      </c>
      <c r="AA298" s="746" t="s">
        <v>36</v>
      </c>
      <c r="AB298" s="745">
        <v>51.30714285714286</v>
      </c>
      <c r="AC298" s="36">
        <v>69.0</v>
      </c>
      <c r="AD298" s="746" t="s">
        <v>36</v>
      </c>
      <c r="AE298" s="745">
        <v>230.71428571428572</v>
      </c>
      <c r="AF298" s="36">
        <v>69.0</v>
      </c>
      <c r="AG298" s="746" t="s">
        <v>208</v>
      </c>
      <c r="AH298" s="745">
        <v>5.555555555555555</v>
      </c>
      <c r="AI298" s="36">
        <v>69.0</v>
      </c>
      <c r="AJ298" s="746" t="s">
        <v>36</v>
      </c>
      <c r="AK298" s="745">
        <v>70.71428571428571</v>
      </c>
      <c r="AL298" s="36">
        <v>69.0</v>
      </c>
      <c r="AM298" s="746" t="s">
        <v>70</v>
      </c>
      <c r="AN298" s="745">
        <v>71.76470588235294</v>
      </c>
      <c r="AO298" s="36">
        <v>69.0</v>
      </c>
      <c r="AP298" s="746" t="s">
        <v>208</v>
      </c>
      <c r="AQ298" s="745">
        <v>21.11111111111111</v>
      </c>
      <c r="AR298" s="36">
        <v>69.0</v>
      </c>
      <c r="AS298" s="746" t="s">
        <v>208</v>
      </c>
      <c r="AT298" s="745">
        <v>5.555555555555555</v>
      </c>
      <c r="AU298" s="36">
        <v>69.0</v>
      </c>
      <c r="AV298" s="746"/>
      <c r="AW298" s="2150"/>
      <c r="AX298" s="36">
        <v>69.0</v>
      </c>
      <c r="AY298" s="746"/>
      <c r="AZ298" s="2150"/>
      <c r="BA298" s="9"/>
      <c r="BB298" s="9"/>
      <c r="BC298" s="9"/>
      <c r="BD298" s="9"/>
      <c r="BE298" s="9"/>
      <c r="BF298" s="9"/>
      <c r="BG298" s="9"/>
      <c r="BH298" s="9"/>
      <c r="BI298" s="9"/>
      <c r="BJ298" s="9"/>
      <c r="BK298" s="9"/>
      <c r="BL298" s="9"/>
      <c r="BM298" s="9"/>
      <c r="BN298" s="9"/>
      <c r="BO298" s="9"/>
      <c r="BP298" s="9"/>
      <c r="BQ298" s="9"/>
      <c r="BR298" s="9"/>
      <c r="BS298" s="9"/>
    </row>
    <row r="299">
      <c r="A299" s="706" t="s">
        <v>392</v>
      </c>
      <c r="B299" s="706"/>
      <c r="C299" s="743" t="str">
        <f t="shared" ref="C299:F299" si="141">SUMPRODUCT(C$223:C$228,TRANSPOSE($C495:$H495))/$I495</f>
        <v>#VALUE!</v>
      </c>
      <c r="D299" s="743" t="str">
        <f t="shared" si="141"/>
        <v>#VALUE!</v>
      </c>
      <c r="E299" s="743" t="str">
        <f t="shared" si="141"/>
        <v>#VALUE!</v>
      </c>
      <c r="F299" s="743" t="str">
        <f t="shared" si="141"/>
        <v>#VALUE!</v>
      </c>
      <c r="G299" s="743"/>
      <c r="H299" s="743" t="str">
        <f t="shared" ref="H299:O299" si="142">SUMPRODUCT(H$223:H$228,TRANSPOSE($C495:$H495))/$I495</f>
        <v>#VALUE!</v>
      </c>
      <c r="I299" s="743" t="str">
        <f t="shared" si="142"/>
        <v>#VALUE!</v>
      </c>
      <c r="J299" s="743" t="str">
        <f t="shared" si="142"/>
        <v>#VALUE!</v>
      </c>
      <c r="K299" s="743" t="str">
        <f t="shared" si="142"/>
        <v>#VALUE!</v>
      </c>
      <c r="L299" s="743" t="str">
        <f t="shared" si="142"/>
        <v>#VALUE!</v>
      </c>
      <c r="M299" s="743" t="str">
        <f t="shared" si="142"/>
        <v>#VALUE!</v>
      </c>
      <c r="N299" s="743" t="str">
        <f t="shared" si="142"/>
        <v>#VALUE!</v>
      </c>
      <c r="O299" s="743" t="str">
        <f t="shared" si="142"/>
        <v>#VALUE!</v>
      </c>
      <c r="P299" s="9"/>
      <c r="Q299" s="36">
        <v>70.0</v>
      </c>
      <c r="R299" s="744"/>
      <c r="S299" s="2150"/>
      <c r="T299" s="36">
        <v>70.0</v>
      </c>
      <c r="U299" s="746" t="s">
        <v>36</v>
      </c>
      <c r="V299" s="745">
        <v>1.0714285714285714</v>
      </c>
      <c r="W299" s="36">
        <v>70.0</v>
      </c>
      <c r="X299" s="746" t="s">
        <v>3640</v>
      </c>
      <c r="Y299" s="745">
        <v>1.0625</v>
      </c>
      <c r="Z299" s="36">
        <v>70.0</v>
      </c>
      <c r="AA299" s="746" t="s">
        <v>3640</v>
      </c>
      <c r="AB299" s="745">
        <v>51.14375</v>
      </c>
      <c r="AC299" s="36">
        <v>70.0</v>
      </c>
      <c r="AD299" s="746" t="s">
        <v>3640</v>
      </c>
      <c r="AE299" s="745">
        <v>230.625</v>
      </c>
      <c r="AF299" s="36">
        <v>70.0</v>
      </c>
      <c r="AG299" s="746" t="s">
        <v>36</v>
      </c>
      <c r="AH299" s="745">
        <v>5.357142857142857</v>
      </c>
      <c r="AI299" s="36">
        <v>70.0</v>
      </c>
      <c r="AJ299" s="746" t="s">
        <v>3640</v>
      </c>
      <c r="AK299" s="745">
        <v>70.625</v>
      </c>
      <c r="AL299" s="36">
        <v>70.0</v>
      </c>
      <c r="AM299" s="746" t="s">
        <v>232</v>
      </c>
      <c r="AN299" s="745">
        <v>71.57894736842105</v>
      </c>
      <c r="AO299" s="36">
        <v>70.0</v>
      </c>
      <c r="AP299" s="746" t="s">
        <v>36</v>
      </c>
      <c r="AQ299" s="745">
        <v>20.714285714285715</v>
      </c>
      <c r="AR299" s="36">
        <v>70.0</v>
      </c>
      <c r="AS299" s="746" t="s">
        <v>36</v>
      </c>
      <c r="AT299" s="745">
        <v>5.357142857142857</v>
      </c>
      <c r="AU299" s="36">
        <v>70.0</v>
      </c>
      <c r="AV299" s="746"/>
      <c r="AW299" s="2150"/>
      <c r="AX299" s="36">
        <v>70.0</v>
      </c>
      <c r="AY299" s="746"/>
      <c r="AZ299" s="2150"/>
      <c r="BA299" s="9"/>
      <c r="BB299" s="9"/>
      <c r="BC299" s="9"/>
      <c r="BD299" s="9"/>
      <c r="BE299" s="9"/>
      <c r="BF299" s="9"/>
      <c r="BG299" s="9"/>
      <c r="BH299" s="9"/>
      <c r="BI299" s="9"/>
      <c r="BJ299" s="9"/>
      <c r="BK299" s="9"/>
      <c r="BL299" s="9"/>
      <c r="BM299" s="9"/>
      <c r="BN299" s="9"/>
      <c r="BO299" s="9"/>
      <c r="BP299" s="9"/>
      <c r="BQ299" s="9"/>
      <c r="BR299" s="9"/>
      <c r="BS299" s="9"/>
    </row>
    <row r="300">
      <c r="A300" s="706" t="s">
        <v>394</v>
      </c>
      <c r="B300" s="706"/>
      <c r="C300" s="743" t="str">
        <f t="shared" ref="C300:F300" si="143">SUMPRODUCT(C$223:C$228,TRANSPOSE($C496:$H496))/$I496</f>
        <v>#VALUE!</v>
      </c>
      <c r="D300" s="743" t="str">
        <f t="shared" si="143"/>
        <v>#VALUE!</v>
      </c>
      <c r="E300" s="743" t="str">
        <f t="shared" si="143"/>
        <v>#VALUE!</v>
      </c>
      <c r="F300" s="743" t="str">
        <f t="shared" si="143"/>
        <v>#VALUE!</v>
      </c>
      <c r="G300" s="743"/>
      <c r="H300" s="743" t="str">
        <f t="shared" ref="H300:O300" si="144">SUMPRODUCT(H$223:H$228,TRANSPOSE($C496:$H496))/$I496</f>
        <v>#VALUE!</v>
      </c>
      <c r="I300" s="743" t="str">
        <f t="shared" si="144"/>
        <v>#VALUE!</v>
      </c>
      <c r="J300" s="743" t="str">
        <f t="shared" si="144"/>
        <v>#VALUE!</v>
      </c>
      <c r="K300" s="743" t="str">
        <f t="shared" si="144"/>
        <v>#VALUE!</v>
      </c>
      <c r="L300" s="743" t="str">
        <f t="shared" si="144"/>
        <v>#VALUE!</v>
      </c>
      <c r="M300" s="743" t="str">
        <f t="shared" si="144"/>
        <v>#VALUE!</v>
      </c>
      <c r="N300" s="743" t="str">
        <f t="shared" si="144"/>
        <v>#VALUE!</v>
      </c>
      <c r="O300" s="743" t="str">
        <f t="shared" si="144"/>
        <v>#VALUE!</v>
      </c>
      <c r="P300" s="9"/>
      <c r="Q300" s="36">
        <v>71.0</v>
      </c>
      <c r="R300" s="744"/>
      <c r="S300" s="2150"/>
      <c r="T300" s="36">
        <v>71.0</v>
      </c>
      <c r="U300" s="746" t="s">
        <v>3640</v>
      </c>
      <c r="V300" s="745">
        <v>1.0625</v>
      </c>
      <c r="W300" s="36">
        <v>71.0</v>
      </c>
      <c r="X300" s="746" t="s">
        <v>232</v>
      </c>
      <c r="Y300" s="745">
        <v>1.0526315789473684</v>
      </c>
      <c r="Z300" s="36">
        <v>71.0</v>
      </c>
      <c r="AA300" s="746" t="s">
        <v>232</v>
      </c>
      <c r="AB300" s="745">
        <v>50.96315789473684</v>
      </c>
      <c r="AC300" s="36">
        <v>71.0</v>
      </c>
      <c r="AD300" s="746" t="s">
        <v>232</v>
      </c>
      <c r="AE300" s="745">
        <v>230.52631578947367</v>
      </c>
      <c r="AF300" s="36">
        <v>71.0</v>
      </c>
      <c r="AG300" s="746" t="s">
        <v>3640</v>
      </c>
      <c r="AH300" s="745">
        <v>5.3125</v>
      </c>
      <c r="AI300" s="36">
        <v>71.0</v>
      </c>
      <c r="AJ300" s="746" t="s">
        <v>232</v>
      </c>
      <c r="AK300" s="745">
        <v>70.52631578947368</v>
      </c>
      <c r="AL300" s="36">
        <v>71.0</v>
      </c>
      <c r="AM300" s="746" t="s">
        <v>28</v>
      </c>
      <c r="AN300" s="745">
        <v>71.42857142857143</v>
      </c>
      <c r="AO300" s="36">
        <v>71.0</v>
      </c>
      <c r="AP300" s="746" t="s">
        <v>3640</v>
      </c>
      <c r="AQ300" s="745">
        <v>20.625</v>
      </c>
      <c r="AR300" s="36">
        <v>71.0</v>
      </c>
      <c r="AS300" s="746" t="s">
        <v>3640</v>
      </c>
      <c r="AT300" s="745">
        <v>5.3125</v>
      </c>
      <c r="AU300" s="36">
        <v>71.0</v>
      </c>
      <c r="AV300" s="746"/>
      <c r="AW300" s="2150"/>
      <c r="AX300" s="36">
        <v>71.0</v>
      </c>
      <c r="AY300" s="746"/>
      <c r="AZ300" s="2150"/>
      <c r="BA300" s="9"/>
      <c r="BB300" s="9"/>
      <c r="BC300" s="9"/>
      <c r="BD300" s="9"/>
      <c r="BE300" s="9"/>
      <c r="BF300" s="9"/>
      <c r="BG300" s="9"/>
      <c r="BH300" s="9"/>
      <c r="BI300" s="9"/>
      <c r="BJ300" s="9"/>
      <c r="BK300" s="9"/>
      <c r="BL300" s="9"/>
      <c r="BM300" s="9"/>
      <c r="BN300" s="9"/>
      <c r="BO300" s="9"/>
      <c r="BP300" s="9"/>
      <c r="BQ300" s="9"/>
      <c r="BR300" s="9"/>
      <c r="BS300" s="9"/>
    </row>
    <row r="301">
      <c r="A301" s="706" t="s">
        <v>406</v>
      </c>
      <c r="B301" s="706"/>
      <c r="C301" s="743" t="str">
        <f t="shared" ref="C301:F301" si="145">SUMPRODUCT(C$223:C$228,TRANSPOSE($C497:$H497))/$I497</f>
        <v>#VALUE!</v>
      </c>
      <c r="D301" s="743" t="str">
        <f t="shared" si="145"/>
        <v>#VALUE!</v>
      </c>
      <c r="E301" s="743" t="str">
        <f t="shared" si="145"/>
        <v>#VALUE!</v>
      </c>
      <c r="F301" s="743" t="str">
        <f t="shared" si="145"/>
        <v>#VALUE!</v>
      </c>
      <c r="G301" s="743"/>
      <c r="H301" s="743" t="str">
        <f t="shared" ref="H301:O301" si="146">SUMPRODUCT(H$223:H$228,TRANSPOSE($C497:$H497))/$I497</f>
        <v>#VALUE!</v>
      </c>
      <c r="I301" s="743" t="str">
        <f t="shared" si="146"/>
        <v>#VALUE!</v>
      </c>
      <c r="J301" s="743" t="str">
        <f t="shared" si="146"/>
        <v>#VALUE!</v>
      </c>
      <c r="K301" s="743" t="str">
        <f t="shared" si="146"/>
        <v>#VALUE!</v>
      </c>
      <c r="L301" s="743" t="str">
        <f t="shared" si="146"/>
        <v>#VALUE!</v>
      </c>
      <c r="M301" s="743" t="str">
        <f t="shared" si="146"/>
        <v>#VALUE!</v>
      </c>
      <c r="N301" s="743" t="str">
        <f t="shared" si="146"/>
        <v>#VALUE!</v>
      </c>
      <c r="O301" s="743" t="str">
        <f t="shared" si="146"/>
        <v>#VALUE!</v>
      </c>
      <c r="P301" s="9"/>
      <c r="Q301" s="36">
        <v>72.0</v>
      </c>
      <c r="R301" s="744"/>
      <c r="S301" s="2150"/>
      <c r="T301" s="36">
        <v>72.0</v>
      </c>
      <c r="U301" s="746" t="s">
        <v>232</v>
      </c>
      <c r="V301" s="745">
        <v>1.0526315789473684</v>
      </c>
      <c r="W301" s="36">
        <v>72.0</v>
      </c>
      <c r="X301" s="746" t="s">
        <v>28</v>
      </c>
      <c r="Y301" s="745">
        <v>1.0</v>
      </c>
      <c r="Z301" s="36">
        <v>72.0</v>
      </c>
      <c r="AA301" s="746" t="s">
        <v>28</v>
      </c>
      <c r="AB301" s="745">
        <v>50.0</v>
      </c>
      <c r="AC301" s="36">
        <v>72.0</v>
      </c>
      <c r="AD301" s="746" t="s">
        <v>28</v>
      </c>
      <c r="AE301" s="745">
        <v>230.0</v>
      </c>
      <c r="AF301" s="36">
        <v>72.0</v>
      </c>
      <c r="AG301" s="746" t="s">
        <v>232</v>
      </c>
      <c r="AH301" s="745">
        <v>5.2631578947368425</v>
      </c>
      <c r="AI301" s="36">
        <v>72.0</v>
      </c>
      <c r="AJ301" s="746" t="s">
        <v>28</v>
      </c>
      <c r="AK301" s="745">
        <v>70.0</v>
      </c>
      <c r="AL301" s="36">
        <v>72.0</v>
      </c>
      <c r="AM301" s="746" t="s">
        <v>129</v>
      </c>
      <c r="AN301" s="745">
        <v>71.25</v>
      </c>
      <c r="AO301" s="36">
        <v>72.0</v>
      </c>
      <c r="AP301" s="746" t="s">
        <v>232</v>
      </c>
      <c r="AQ301" s="745">
        <v>20.526315789473685</v>
      </c>
      <c r="AR301" s="36">
        <v>72.0</v>
      </c>
      <c r="AS301" s="746" t="s">
        <v>232</v>
      </c>
      <c r="AT301" s="745">
        <v>5.2631578947368425</v>
      </c>
      <c r="AU301" s="36">
        <v>72.0</v>
      </c>
      <c r="AV301" s="746"/>
      <c r="AW301" s="2150"/>
      <c r="AX301" s="36">
        <v>72.0</v>
      </c>
      <c r="AY301" s="746"/>
      <c r="AZ301" s="2150"/>
      <c r="BA301" s="9"/>
      <c r="BB301" s="9"/>
      <c r="BC301" s="9"/>
      <c r="BD301" s="9"/>
      <c r="BE301" s="9"/>
      <c r="BF301" s="9"/>
      <c r="BG301" s="9"/>
      <c r="BH301" s="9"/>
      <c r="BI301" s="9"/>
      <c r="BJ301" s="9"/>
      <c r="BK301" s="9"/>
      <c r="BL301" s="9"/>
      <c r="BM301" s="9"/>
      <c r="BN301" s="9"/>
      <c r="BO301" s="9"/>
      <c r="BP301" s="9"/>
      <c r="BQ301" s="9"/>
      <c r="BR301" s="9"/>
      <c r="BS301" s="9"/>
    </row>
    <row r="302">
      <c r="A302" s="706" t="s">
        <v>411</v>
      </c>
      <c r="B302" s="706"/>
      <c r="C302" s="743" t="str">
        <f t="shared" ref="C302:F302" si="147">SUMPRODUCT(C$223:C$228,TRANSPOSE($C499:$H499))/$I499</f>
        <v>#VALUE!</v>
      </c>
      <c r="D302" s="743" t="str">
        <f t="shared" si="147"/>
        <v>#VALUE!</v>
      </c>
      <c r="E302" s="743" t="str">
        <f t="shared" si="147"/>
        <v>#VALUE!</v>
      </c>
      <c r="F302" s="743" t="str">
        <f t="shared" si="147"/>
        <v>#VALUE!</v>
      </c>
      <c r="G302" s="743"/>
      <c r="H302" s="743" t="str">
        <f t="shared" ref="H302:O302" si="148">SUMPRODUCT(H$223:H$228,TRANSPOSE($C499:$H499))/$I499</f>
        <v>#VALUE!</v>
      </c>
      <c r="I302" s="743" t="str">
        <f t="shared" si="148"/>
        <v>#VALUE!</v>
      </c>
      <c r="J302" s="743" t="str">
        <f t="shared" si="148"/>
        <v>#VALUE!</v>
      </c>
      <c r="K302" s="743" t="str">
        <f t="shared" si="148"/>
        <v>#VALUE!</v>
      </c>
      <c r="L302" s="743" t="str">
        <f t="shared" si="148"/>
        <v>#VALUE!</v>
      </c>
      <c r="M302" s="743" t="str">
        <f t="shared" si="148"/>
        <v>#VALUE!</v>
      </c>
      <c r="N302" s="743" t="str">
        <f t="shared" si="148"/>
        <v>#VALUE!</v>
      </c>
      <c r="O302" s="743" t="str">
        <f t="shared" si="148"/>
        <v>#VALUE!</v>
      </c>
      <c r="P302" s="9"/>
      <c r="Q302" s="36">
        <v>73.0</v>
      </c>
      <c r="R302" s="744"/>
      <c r="S302" s="2150"/>
      <c r="T302" s="36">
        <v>73.0</v>
      </c>
      <c r="U302" s="746" t="s">
        <v>28</v>
      </c>
      <c r="V302" s="745">
        <v>1.0</v>
      </c>
      <c r="W302" s="36">
        <v>73.0</v>
      </c>
      <c r="X302" s="746" t="s">
        <v>35</v>
      </c>
      <c r="Y302" s="745">
        <v>1.0</v>
      </c>
      <c r="Z302" s="36">
        <v>73.0</v>
      </c>
      <c r="AA302" s="746" t="s">
        <v>35</v>
      </c>
      <c r="AB302" s="745">
        <v>50.0</v>
      </c>
      <c r="AC302" s="36">
        <v>73.0</v>
      </c>
      <c r="AD302" s="746" t="s">
        <v>35</v>
      </c>
      <c r="AE302" s="745">
        <v>230.0</v>
      </c>
      <c r="AF302" s="36">
        <v>73.0</v>
      </c>
      <c r="AG302" s="746" t="s">
        <v>28</v>
      </c>
      <c r="AH302" s="745">
        <v>5.0</v>
      </c>
      <c r="AI302" s="36">
        <v>73.0</v>
      </c>
      <c r="AJ302" s="746" t="s">
        <v>35</v>
      </c>
      <c r="AK302" s="745">
        <v>70.0</v>
      </c>
      <c r="AL302" s="36">
        <v>73.0</v>
      </c>
      <c r="AM302" s="746" t="s">
        <v>3637</v>
      </c>
      <c r="AN302" s="745">
        <v>71.11111111111111</v>
      </c>
      <c r="AO302" s="36">
        <v>73.0</v>
      </c>
      <c r="AP302" s="746" t="s">
        <v>28</v>
      </c>
      <c r="AQ302" s="745">
        <v>20.0</v>
      </c>
      <c r="AR302" s="36">
        <v>73.0</v>
      </c>
      <c r="AS302" s="746" t="s">
        <v>28</v>
      </c>
      <c r="AT302" s="745">
        <v>5.0</v>
      </c>
      <c r="AU302" s="36">
        <v>73.0</v>
      </c>
      <c r="AV302" s="746"/>
      <c r="AW302" s="2150"/>
      <c r="AX302" s="36">
        <v>73.0</v>
      </c>
      <c r="AY302" s="746"/>
      <c r="AZ302" s="2150"/>
      <c r="BA302" s="9"/>
      <c r="BB302" s="9"/>
      <c r="BC302" s="9"/>
      <c r="BD302" s="9"/>
      <c r="BE302" s="9"/>
      <c r="BF302" s="9"/>
      <c r="BG302" s="9"/>
      <c r="BH302" s="9"/>
      <c r="BI302" s="9"/>
      <c r="BJ302" s="9"/>
      <c r="BK302" s="9"/>
      <c r="BL302" s="9"/>
      <c r="BM302" s="9"/>
      <c r="BN302" s="9"/>
      <c r="BO302" s="9"/>
      <c r="BP302" s="9"/>
      <c r="BQ302" s="9"/>
      <c r="BR302" s="9"/>
      <c r="BS302" s="9"/>
    </row>
    <row r="303">
      <c r="A303" s="706" t="s">
        <v>414</v>
      </c>
      <c r="B303" s="706"/>
      <c r="C303" s="743" t="str">
        <f t="shared" ref="C303:F303" si="149">SUMPRODUCT(C$223:C$228,TRANSPOSE($C501:$H501))/$I501</f>
        <v>#VALUE!</v>
      </c>
      <c r="D303" s="743" t="str">
        <f t="shared" si="149"/>
        <v>#VALUE!</v>
      </c>
      <c r="E303" s="743" t="str">
        <f t="shared" si="149"/>
        <v>#VALUE!</v>
      </c>
      <c r="F303" s="743" t="str">
        <f t="shared" si="149"/>
        <v>#VALUE!</v>
      </c>
      <c r="G303" s="743"/>
      <c r="H303" s="743" t="str">
        <f t="shared" ref="H303:O303" si="150">SUMPRODUCT(H$223:H$228,TRANSPOSE($C501:$H501))/$I501</f>
        <v>#VALUE!</v>
      </c>
      <c r="I303" s="743" t="str">
        <f t="shared" si="150"/>
        <v>#VALUE!</v>
      </c>
      <c r="J303" s="743" t="str">
        <f t="shared" si="150"/>
        <v>#VALUE!</v>
      </c>
      <c r="K303" s="743" t="str">
        <f t="shared" si="150"/>
        <v>#VALUE!</v>
      </c>
      <c r="L303" s="743" t="str">
        <f t="shared" si="150"/>
        <v>#VALUE!</v>
      </c>
      <c r="M303" s="743" t="str">
        <f t="shared" si="150"/>
        <v>#VALUE!</v>
      </c>
      <c r="N303" s="743" t="str">
        <f t="shared" si="150"/>
        <v>#VALUE!</v>
      </c>
      <c r="O303" s="743" t="str">
        <f t="shared" si="150"/>
        <v>#VALUE!</v>
      </c>
      <c r="P303" s="9"/>
      <c r="Q303" s="36">
        <v>74.0</v>
      </c>
      <c r="R303" s="744"/>
      <c r="S303" s="2150"/>
      <c r="T303" s="36">
        <v>74.0</v>
      </c>
      <c r="U303" s="746" t="s">
        <v>35</v>
      </c>
      <c r="V303" s="745">
        <v>1.0</v>
      </c>
      <c r="W303" s="36">
        <v>74.0</v>
      </c>
      <c r="X303" s="746" t="s">
        <v>70</v>
      </c>
      <c r="Y303" s="745">
        <v>1.0</v>
      </c>
      <c r="Z303" s="36">
        <v>74.0</v>
      </c>
      <c r="AA303" s="746" t="s">
        <v>70</v>
      </c>
      <c r="AB303" s="745">
        <v>50.0</v>
      </c>
      <c r="AC303" s="36">
        <v>74.0</v>
      </c>
      <c r="AD303" s="746" t="s">
        <v>70</v>
      </c>
      <c r="AE303" s="745">
        <v>230.0</v>
      </c>
      <c r="AF303" s="36">
        <v>74.0</v>
      </c>
      <c r="AG303" s="746" t="s">
        <v>35</v>
      </c>
      <c r="AH303" s="745">
        <v>5.0</v>
      </c>
      <c r="AI303" s="36">
        <v>74.0</v>
      </c>
      <c r="AJ303" s="746" t="s">
        <v>70</v>
      </c>
      <c r="AK303" s="745">
        <v>70.0</v>
      </c>
      <c r="AL303" s="36">
        <v>74.0</v>
      </c>
      <c r="AM303" s="746" t="s">
        <v>208</v>
      </c>
      <c r="AN303" s="745">
        <v>71.11111111111111</v>
      </c>
      <c r="AO303" s="36">
        <v>74.0</v>
      </c>
      <c r="AP303" s="746" t="s">
        <v>35</v>
      </c>
      <c r="AQ303" s="745">
        <v>20.0</v>
      </c>
      <c r="AR303" s="36">
        <v>74.0</v>
      </c>
      <c r="AS303" s="746" t="s">
        <v>35</v>
      </c>
      <c r="AT303" s="745">
        <v>5.0</v>
      </c>
      <c r="AU303" s="36">
        <v>74.0</v>
      </c>
      <c r="AV303" s="746"/>
      <c r="AW303" s="2150"/>
      <c r="AX303" s="36">
        <v>74.0</v>
      </c>
      <c r="AY303" s="746"/>
      <c r="AZ303" s="2150"/>
      <c r="BA303" s="9"/>
      <c r="BB303" s="9"/>
      <c r="BC303" s="9"/>
      <c r="BD303" s="9"/>
      <c r="BE303" s="9"/>
      <c r="BF303" s="9"/>
      <c r="BG303" s="9"/>
      <c r="BH303" s="9"/>
      <c r="BI303" s="9"/>
      <c r="BJ303" s="9"/>
      <c r="BK303" s="9"/>
      <c r="BL303" s="9"/>
      <c r="BM303" s="9"/>
      <c r="BN303" s="9"/>
      <c r="BO303" s="9"/>
      <c r="BP303" s="9"/>
      <c r="BQ303" s="9"/>
      <c r="BR303" s="9"/>
      <c r="BS303" s="9"/>
    </row>
    <row r="304">
      <c r="A304" s="706" t="s">
        <v>420</v>
      </c>
      <c r="B304" s="706"/>
      <c r="C304" s="743" t="str">
        <f t="shared" ref="C304:F304" si="151">SUMPRODUCT(C$223:C$228,TRANSPOSE($C503:$H503))/$I503</f>
        <v>#VALUE!</v>
      </c>
      <c r="D304" s="743" t="str">
        <f t="shared" si="151"/>
        <v>#VALUE!</v>
      </c>
      <c r="E304" s="743" t="str">
        <f t="shared" si="151"/>
        <v>#VALUE!</v>
      </c>
      <c r="F304" s="743" t="str">
        <f t="shared" si="151"/>
        <v>#VALUE!</v>
      </c>
      <c r="G304" s="743"/>
      <c r="H304" s="743" t="str">
        <f t="shared" ref="H304:O304" si="152">SUMPRODUCT(H$223:H$228,TRANSPOSE($C503:$H503))/$I503</f>
        <v>#VALUE!</v>
      </c>
      <c r="I304" s="743" t="str">
        <f t="shared" si="152"/>
        <v>#VALUE!</v>
      </c>
      <c r="J304" s="743" t="str">
        <f t="shared" si="152"/>
        <v>#VALUE!</v>
      </c>
      <c r="K304" s="743" t="str">
        <f t="shared" si="152"/>
        <v>#VALUE!</v>
      </c>
      <c r="L304" s="743" t="str">
        <f t="shared" si="152"/>
        <v>#VALUE!</v>
      </c>
      <c r="M304" s="743" t="str">
        <f t="shared" si="152"/>
        <v>#VALUE!</v>
      </c>
      <c r="N304" s="743" t="str">
        <f t="shared" si="152"/>
        <v>#VALUE!</v>
      </c>
      <c r="O304" s="743" t="str">
        <f t="shared" si="152"/>
        <v>#VALUE!</v>
      </c>
      <c r="P304" s="9"/>
      <c r="Q304" s="36">
        <v>75.0</v>
      </c>
      <c r="R304" s="744"/>
      <c r="S304" s="2150"/>
      <c r="T304" s="36">
        <v>75.0</v>
      </c>
      <c r="U304" s="746" t="s">
        <v>70</v>
      </c>
      <c r="V304" s="745">
        <v>1.0</v>
      </c>
      <c r="W304" s="36">
        <v>75.0</v>
      </c>
      <c r="X304" s="746" t="s">
        <v>105</v>
      </c>
      <c r="Y304" s="745">
        <v>1.0</v>
      </c>
      <c r="Z304" s="36">
        <v>75.0</v>
      </c>
      <c r="AA304" s="746" t="s">
        <v>105</v>
      </c>
      <c r="AB304" s="745">
        <v>50.0</v>
      </c>
      <c r="AC304" s="36">
        <v>75.0</v>
      </c>
      <c r="AD304" s="746" t="s">
        <v>105</v>
      </c>
      <c r="AE304" s="745">
        <v>230.0</v>
      </c>
      <c r="AF304" s="36">
        <v>75.0</v>
      </c>
      <c r="AG304" s="746" t="s">
        <v>70</v>
      </c>
      <c r="AH304" s="745">
        <v>5.0</v>
      </c>
      <c r="AI304" s="36">
        <v>75.0</v>
      </c>
      <c r="AJ304" s="746" t="s">
        <v>105</v>
      </c>
      <c r="AK304" s="745">
        <v>70.0</v>
      </c>
      <c r="AL304" s="36">
        <v>75.0</v>
      </c>
      <c r="AM304" s="746" t="s">
        <v>105</v>
      </c>
      <c r="AN304" s="745">
        <v>70.8695652173913</v>
      </c>
      <c r="AO304" s="36">
        <v>75.0</v>
      </c>
      <c r="AP304" s="746" t="s">
        <v>70</v>
      </c>
      <c r="AQ304" s="745">
        <v>20.0</v>
      </c>
      <c r="AR304" s="36">
        <v>75.0</v>
      </c>
      <c r="AS304" s="746" t="s">
        <v>70</v>
      </c>
      <c r="AT304" s="745">
        <v>5.0</v>
      </c>
      <c r="AU304" s="36">
        <v>75.0</v>
      </c>
      <c r="AV304" s="746"/>
      <c r="AW304" s="2150"/>
      <c r="AX304" s="36">
        <v>75.0</v>
      </c>
      <c r="AY304" s="746"/>
      <c r="AZ304" s="2150"/>
      <c r="BA304" s="9"/>
      <c r="BB304" s="9"/>
      <c r="BC304" s="9"/>
      <c r="BD304" s="9"/>
      <c r="BE304" s="9"/>
      <c r="BF304" s="9"/>
      <c r="BG304" s="9"/>
      <c r="BH304" s="9"/>
      <c r="BI304" s="9"/>
      <c r="BJ304" s="9"/>
      <c r="BK304" s="9"/>
      <c r="BL304" s="9"/>
      <c r="BM304" s="9"/>
      <c r="BN304" s="9"/>
      <c r="BO304" s="9"/>
      <c r="BP304" s="9"/>
      <c r="BQ304" s="9"/>
      <c r="BR304" s="9"/>
      <c r="BS304" s="9"/>
    </row>
    <row r="305">
      <c r="A305" s="706" t="s">
        <v>421</v>
      </c>
      <c r="B305" s="706"/>
      <c r="C305" s="743" t="str">
        <f t="shared" ref="C305:F305" si="153">SUMPRODUCT(C$223:C$228,TRANSPOSE($C504:$H504))/$I504</f>
        <v>#VALUE!</v>
      </c>
      <c r="D305" s="743" t="str">
        <f t="shared" si="153"/>
        <v>#VALUE!</v>
      </c>
      <c r="E305" s="743" t="str">
        <f t="shared" si="153"/>
        <v>#VALUE!</v>
      </c>
      <c r="F305" s="743" t="str">
        <f t="shared" si="153"/>
        <v>#VALUE!</v>
      </c>
      <c r="G305" s="743"/>
      <c r="H305" s="743" t="str">
        <f t="shared" ref="H305:O305" si="154">SUMPRODUCT(H$223:H$228,TRANSPOSE($C504:$H504))/$I504</f>
        <v>#VALUE!</v>
      </c>
      <c r="I305" s="743" t="str">
        <f t="shared" si="154"/>
        <v>#VALUE!</v>
      </c>
      <c r="J305" s="743" t="str">
        <f t="shared" si="154"/>
        <v>#VALUE!</v>
      </c>
      <c r="K305" s="743" t="str">
        <f t="shared" si="154"/>
        <v>#VALUE!</v>
      </c>
      <c r="L305" s="743" t="str">
        <f t="shared" si="154"/>
        <v>#VALUE!</v>
      </c>
      <c r="M305" s="743" t="str">
        <f t="shared" si="154"/>
        <v>#VALUE!</v>
      </c>
      <c r="N305" s="743" t="str">
        <f t="shared" si="154"/>
        <v>#VALUE!</v>
      </c>
      <c r="O305" s="743" t="str">
        <f t="shared" si="154"/>
        <v>#VALUE!</v>
      </c>
      <c r="P305" s="9"/>
      <c r="Q305" s="36">
        <v>76.0</v>
      </c>
      <c r="R305" s="744"/>
      <c r="S305" s="2150"/>
      <c r="T305" s="36">
        <v>76.0</v>
      </c>
      <c r="U305" s="746" t="s">
        <v>105</v>
      </c>
      <c r="V305" s="745">
        <v>1.0</v>
      </c>
      <c r="W305" s="36">
        <v>76.0</v>
      </c>
      <c r="X305" s="746" t="s">
        <v>165</v>
      </c>
      <c r="Y305" s="745">
        <v>0.9230769230769231</v>
      </c>
      <c r="Z305" s="36">
        <v>76.0</v>
      </c>
      <c r="AA305" s="746" t="s">
        <v>165</v>
      </c>
      <c r="AB305" s="745">
        <v>48.592307692307685</v>
      </c>
      <c r="AC305" s="36">
        <v>76.0</v>
      </c>
      <c r="AD305" s="746" t="s">
        <v>165</v>
      </c>
      <c r="AE305" s="745">
        <v>229.23076923076923</v>
      </c>
      <c r="AF305" s="36">
        <v>76.0</v>
      </c>
      <c r="AG305" s="746" t="s">
        <v>105</v>
      </c>
      <c r="AH305" s="745">
        <v>5.0</v>
      </c>
      <c r="AI305" s="36">
        <v>76.0</v>
      </c>
      <c r="AJ305" s="746" t="s">
        <v>165</v>
      </c>
      <c r="AK305" s="745">
        <v>69.23076923076923</v>
      </c>
      <c r="AL305" s="36">
        <v>76.0</v>
      </c>
      <c r="AM305" s="746" t="s">
        <v>35</v>
      </c>
      <c r="AN305" s="745">
        <v>70.76923076923077</v>
      </c>
      <c r="AO305" s="36">
        <v>76.0</v>
      </c>
      <c r="AP305" s="746" t="s">
        <v>105</v>
      </c>
      <c r="AQ305" s="745">
        <v>20.0</v>
      </c>
      <c r="AR305" s="36">
        <v>76.0</v>
      </c>
      <c r="AS305" s="746" t="s">
        <v>105</v>
      </c>
      <c r="AT305" s="745">
        <v>5.0</v>
      </c>
      <c r="AU305" s="36">
        <v>76.0</v>
      </c>
      <c r="AV305" s="746"/>
      <c r="AW305" s="2150"/>
      <c r="AX305" s="36">
        <v>76.0</v>
      </c>
      <c r="AY305" s="746"/>
      <c r="AZ305" s="2150"/>
      <c r="BA305" s="9"/>
      <c r="BB305" s="9"/>
      <c r="BC305" s="9"/>
      <c r="BD305" s="9"/>
      <c r="BE305" s="9"/>
      <c r="BF305" s="9"/>
      <c r="BG305" s="9"/>
      <c r="BH305" s="9"/>
      <c r="BI305" s="9"/>
      <c r="BJ305" s="9"/>
      <c r="BK305" s="9"/>
      <c r="BL305" s="9"/>
      <c r="BM305" s="9"/>
      <c r="BN305" s="9"/>
      <c r="BO305" s="9"/>
      <c r="BP305" s="9"/>
      <c r="BQ305" s="9"/>
      <c r="BR305" s="9"/>
      <c r="BS305" s="9"/>
    </row>
    <row r="306">
      <c r="A306" s="706" t="s">
        <v>462</v>
      </c>
      <c r="B306" s="706"/>
      <c r="C306" s="743" t="str">
        <f t="shared" ref="C306:F306" si="155">SUMPRODUCT(C$223:C$228,TRANSPOSE($C505:$H505))/$I505</f>
        <v>#VALUE!</v>
      </c>
      <c r="D306" s="743" t="str">
        <f t="shared" si="155"/>
        <v>#VALUE!</v>
      </c>
      <c r="E306" s="743" t="str">
        <f t="shared" si="155"/>
        <v>#VALUE!</v>
      </c>
      <c r="F306" s="743" t="str">
        <f t="shared" si="155"/>
        <v>#VALUE!</v>
      </c>
      <c r="G306" s="743"/>
      <c r="H306" s="743" t="str">
        <f t="shared" ref="H306:O306" si="156">SUMPRODUCT(H$223:H$228,TRANSPOSE($C505:$H505))/$I505</f>
        <v>#VALUE!</v>
      </c>
      <c r="I306" s="743" t="str">
        <f t="shared" si="156"/>
        <v>#VALUE!</v>
      </c>
      <c r="J306" s="743" t="str">
        <f t="shared" si="156"/>
        <v>#VALUE!</v>
      </c>
      <c r="K306" s="743" t="str">
        <f t="shared" si="156"/>
        <v>#VALUE!</v>
      </c>
      <c r="L306" s="743" t="str">
        <f t="shared" si="156"/>
        <v>#VALUE!</v>
      </c>
      <c r="M306" s="743" t="str">
        <f t="shared" si="156"/>
        <v>#VALUE!</v>
      </c>
      <c r="N306" s="743" t="str">
        <f t="shared" si="156"/>
        <v>#VALUE!</v>
      </c>
      <c r="O306" s="743" t="str">
        <f t="shared" si="156"/>
        <v>#VALUE!</v>
      </c>
      <c r="P306" s="9"/>
      <c r="Q306" s="36">
        <v>77.0</v>
      </c>
      <c r="R306" s="744"/>
      <c r="S306" s="2150"/>
      <c r="T306" s="36">
        <v>77.0</v>
      </c>
      <c r="U306" s="746" t="s">
        <v>165</v>
      </c>
      <c r="V306" s="745">
        <v>0.9230769230769231</v>
      </c>
      <c r="W306" s="36">
        <v>77.0</v>
      </c>
      <c r="X306" s="746" t="s">
        <v>214</v>
      </c>
      <c r="Y306" s="745">
        <v>0.9090909090909091</v>
      </c>
      <c r="Z306" s="36">
        <v>77.0</v>
      </c>
      <c r="AA306" s="746" t="s">
        <v>214</v>
      </c>
      <c r="AB306" s="745">
        <v>48.33636363636364</v>
      </c>
      <c r="AC306" s="36">
        <v>77.0</v>
      </c>
      <c r="AD306" s="746" t="s">
        <v>214</v>
      </c>
      <c r="AE306" s="745">
        <v>229.0909090909091</v>
      </c>
      <c r="AF306" s="36">
        <v>77.0</v>
      </c>
      <c r="AG306" s="746" t="s">
        <v>165</v>
      </c>
      <c r="AH306" s="745">
        <v>4.615384615384615</v>
      </c>
      <c r="AI306" s="36">
        <v>77.0</v>
      </c>
      <c r="AJ306" s="746" t="s">
        <v>214</v>
      </c>
      <c r="AK306" s="745">
        <v>69.0909090909091</v>
      </c>
      <c r="AL306" s="36">
        <v>77.0</v>
      </c>
      <c r="AM306" s="746" t="s">
        <v>165</v>
      </c>
      <c r="AN306" s="745">
        <v>70.76923076923077</v>
      </c>
      <c r="AO306" s="36">
        <v>77.0</v>
      </c>
      <c r="AP306" s="746" t="s">
        <v>165</v>
      </c>
      <c r="AQ306" s="745">
        <v>19.23076923076923</v>
      </c>
      <c r="AR306" s="36">
        <v>77.0</v>
      </c>
      <c r="AS306" s="746" t="s">
        <v>3642</v>
      </c>
      <c r="AT306" s="745">
        <v>4.666666666666667</v>
      </c>
      <c r="AU306" s="36">
        <v>77.0</v>
      </c>
      <c r="AV306" s="746"/>
      <c r="AW306" s="2150"/>
      <c r="AX306" s="36">
        <v>77.0</v>
      </c>
      <c r="AY306" s="746"/>
      <c r="AZ306" s="2150"/>
      <c r="BA306" s="9"/>
      <c r="BB306" s="9"/>
      <c r="BC306" s="9"/>
      <c r="BD306" s="9"/>
      <c r="BE306" s="9"/>
      <c r="BF306" s="9"/>
      <c r="BG306" s="9"/>
      <c r="BH306" s="9"/>
      <c r="BI306" s="9"/>
      <c r="BJ306" s="9"/>
      <c r="BK306" s="9"/>
      <c r="BL306" s="9"/>
      <c r="BM306" s="9"/>
      <c r="BN306" s="9"/>
      <c r="BO306" s="9"/>
      <c r="BP306" s="9"/>
      <c r="BQ306" s="9"/>
      <c r="BR306" s="9"/>
      <c r="BS306" s="9"/>
    </row>
    <row r="307">
      <c r="A307" s="707" t="s">
        <v>447</v>
      </c>
      <c r="B307" s="707"/>
      <c r="C307" s="743" t="str">
        <f t="shared" ref="C307:F307" si="157">SUMPRODUCT(C$223:C$228,TRANSPOSE($C506:$H506))/$I506</f>
        <v>#VALUE!</v>
      </c>
      <c r="D307" s="743" t="str">
        <f t="shared" si="157"/>
        <v>#VALUE!</v>
      </c>
      <c r="E307" s="743" t="str">
        <f t="shared" si="157"/>
        <v>#VALUE!</v>
      </c>
      <c r="F307" s="743" t="str">
        <f t="shared" si="157"/>
        <v>#VALUE!</v>
      </c>
      <c r="G307" s="743"/>
      <c r="H307" s="743" t="str">
        <f t="shared" ref="H307:O307" si="158">SUMPRODUCT(H$223:H$228,TRANSPOSE($C506:$H506))/$I506</f>
        <v>#VALUE!</v>
      </c>
      <c r="I307" s="743" t="str">
        <f t="shared" si="158"/>
        <v>#VALUE!</v>
      </c>
      <c r="J307" s="743" t="str">
        <f t="shared" si="158"/>
        <v>#VALUE!</v>
      </c>
      <c r="K307" s="743" t="str">
        <f t="shared" si="158"/>
        <v>#VALUE!</v>
      </c>
      <c r="L307" s="743" t="str">
        <f t="shared" si="158"/>
        <v>#VALUE!</v>
      </c>
      <c r="M307" s="743" t="str">
        <f t="shared" si="158"/>
        <v>#VALUE!</v>
      </c>
      <c r="N307" s="743" t="str">
        <f t="shared" si="158"/>
        <v>#VALUE!</v>
      </c>
      <c r="O307" s="743" t="str">
        <f t="shared" si="158"/>
        <v>#VALUE!</v>
      </c>
      <c r="P307" s="9"/>
      <c r="Q307" s="36">
        <v>78.0</v>
      </c>
      <c r="R307" s="744"/>
      <c r="S307" s="2150"/>
      <c r="T307" s="36">
        <v>78.0</v>
      </c>
      <c r="U307" s="746" t="s">
        <v>214</v>
      </c>
      <c r="V307" s="745">
        <v>0.9090909090909091</v>
      </c>
      <c r="W307" s="36">
        <v>78.0</v>
      </c>
      <c r="X307" s="746" t="s">
        <v>3636</v>
      </c>
      <c r="Y307" s="745">
        <v>0.8333333333333334</v>
      </c>
      <c r="Z307" s="36">
        <v>78.0</v>
      </c>
      <c r="AA307" s="746" t="s">
        <v>3636</v>
      </c>
      <c r="AB307" s="745">
        <v>46.949999999999996</v>
      </c>
      <c r="AC307" s="36">
        <v>78.0</v>
      </c>
      <c r="AD307" s="746" t="s">
        <v>3636</v>
      </c>
      <c r="AE307" s="745">
        <v>228.33333333333334</v>
      </c>
      <c r="AF307" s="36">
        <v>78.0</v>
      </c>
      <c r="AG307" s="746" t="s">
        <v>214</v>
      </c>
      <c r="AH307" s="745">
        <v>4.545454545454546</v>
      </c>
      <c r="AI307" s="36">
        <v>78.0</v>
      </c>
      <c r="AJ307" s="746" t="s">
        <v>3636</v>
      </c>
      <c r="AK307" s="745">
        <v>68.33333333333333</v>
      </c>
      <c r="AL307" s="36">
        <v>78.0</v>
      </c>
      <c r="AM307" s="746" t="s">
        <v>3640</v>
      </c>
      <c r="AN307" s="745">
        <v>70.625</v>
      </c>
      <c r="AO307" s="36">
        <v>78.0</v>
      </c>
      <c r="AP307" s="746" t="s">
        <v>214</v>
      </c>
      <c r="AQ307" s="745">
        <v>19.09090909090909</v>
      </c>
      <c r="AR307" s="36">
        <v>78.0</v>
      </c>
      <c r="AS307" s="746" t="s">
        <v>165</v>
      </c>
      <c r="AT307" s="745">
        <v>4.615384615384615</v>
      </c>
      <c r="AU307" s="36">
        <v>78.0</v>
      </c>
      <c r="AV307" s="746"/>
      <c r="AW307" s="2150"/>
      <c r="AX307" s="36">
        <v>78.0</v>
      </c>
      <c r="AY307" s="746"/>
      <c r="AZ307" s="2150"/>
      <c r="BA307" s="9"/>
      <c r="BB307" s="9"/>
      <c r="BC307" s="9"/>
      <c r="BD307" s="9"/>
      <c r="BE307" s="9"/>
      <c r="BF307" s="9"/>
      <c r="BG307" s="9"/>
      <c r="BH307" s="9"/>
      <c r="BI307" s="9"/>
      <c r="BJ307" s="9"/>
      <c r="BK307" s="9"/>
      <c r="BL307" s="9"/>
      <c r="BM307" s="9"/>
      <c r="BN307" s="9"/>
      <c r="BO307" s="9"/>
      <c r="BP307" s="9"/>
      <c r="BQ307" s="9"/>
      <c r="BR307" s="9"/>
      <c r="BS307" s="9"/>
    </row>
    <row r="308">
      <c r="A308" s="706" t="s">
        <v>3650</v>
      </c>
      <c r="B308" s="706"/>
      <c r="C308" s="743" t="str">
        <f t="shared" ref="C308:F308" si="159">SUMPRODUCT(C$223:C$228,TRANSPOSE($C507:$H507))/$I507</f>
        <v>#VALUE!</v>
      </c>
      <c r="D308" s="743" t="str">
        <f t="shared" si="159"/>
        <v>#VALUE!</v>
      </c>
      <c r="E308" s="743" t="str">
        <f t="shared" si="159"/>
        <v>#VALUE!</v>
      </c>
      <c r="F308" s="743" t="str">
        <f t="shared" si="159"/>
        <v>#VALUE!</v>
      </c>
      <c r="G308" s="743"/>
      <c r="H308" s="743" t="str">
        <f t="shared" ref="H308:O308" si="160">SUMPRODUCT(H$223:H$228,TRANSPOSE($C507:$H507))/$I507</f>
        <v>#VALUE!</v>
      </c>
      <c r="I308" s="743" t="str">
        <f t="shared" si="160"/>
        <v>#VALUE!</v>
      </c>
      <c r="J308" s="743" t="str">
        <f t="shared" si="160"/>
        <v>#VALUE!</v>
      </c>
      <c r="K308" s="743" t="str">
        <f t="shared" si="160"/>
        <v>#VALUE!</v>
      </c>
      <c r="L308" s="743" t="str">
        <f t="shared" si="160"/>
        <v>#VALUE!</v>
      </c>
      <c r="M308" s="743" t="str">
        <f t="shared" si="160"/>
        <v>#VALUE!</v>
      </c>
      <c r="N308" s="743" t="str">
        <f t="shared" si="160"/>
        <v>#VALUE!</v>
      </c>
      <c r="O308" s="743" t="str">
        <f t="shared" si="160"/>
        <v>#VALUE!</v>
      </c>
      <c r="P308" s="9"/>
      <c r="Q308" s="36">
        <v>79.0</v>
      </c>
      <c r="R308" s="744"/>
      <c r="S308" s="2150"/>
      <c r="T308" s="36">
        <v>79.0</v>
      </c>
      <c r="U308" s="746" t="s">
        <v>3642</v>
      </c>
      <c r="V308" s="745">
        <v>0.8666666666666667</v>
      </c>
      <c r="W308" s="36">
        <v>79.0</v>
      </c>
      <c r="X308" s="746" t="s">
        <v>278</v>
      </c>
      <c r="Y308" s="745">
        <v>0.8181818181818182</v>
      </c>
      <c r="Z308" s="36">
        <v>79.0</v>
      </c>
      <c r="AA308" s="746" t="s">
        <v>278</v>
      </c>
      <c r="AB308" s="745">
        <v>46.67272727272727</v>
      </c>
      <c r="AC308" s="36">
        <v>79.0</v>
      </c>
      <c r="AD308" s="746" t="s">
        <v>278</v>
      </c>
      <c r="AE308" s="745">
        <v>228.1818181818182</v>
      </c>
      <c r="AF308" s="36">
        <v>79.0</v>
      </c>
      <c r="AG308" s="746" t="s">
        <v>3642</v>
      </c>
      <c r="AH308" s="745">
        <v>4.533333333333333</v>
      </c>
      <c r="AI308" s="36">
        <v>79.0</v>
      </c>
      <c r="AJ308" s="746" t="s">
        <v>278</v>
      </c>
      <c r="AK308" s="745">
        <v>68.18181818181819</v>
      </c>
      <c r="AL308" s="36">
        <v>79.0</v>
      </c>
      <c r="AM308" s="746" t="s">
        <v>3636</v>
      </c>
      <c r="AN308" s="745">
        <v>70.0</v>
      </c>
      <c r="AO308" s="36">
        <v>79.0</v>
      </c>
      <c r="AP308" s="746" t="s">
        <v>3636</v>
      </c>
      <c r="AQ308" s="745">
        <v>18.333333333333332</v>
      </c>
      <c r="AR308" s="36">
        <v>79.0</v>
      </c>
      <c r="AS308" s="746" t="s">
        <v>214</v>
      </c>
      <c r="AT308" s="745">
        <v>4.545454545454546</v>
      </c>
      <c r="AU308" s="36">
        <v>79.0</v>
      </c>
      <c r="AV308" s="746"/>
      <c r="AW308" s="2150"/>
      <c r="AX308" s="36">
        <v>79.0</v>
      </c>
      <c r="AY308" s="746"/>
      <c r="AZ308" s="2150"/>
      <c r="BA308" s="9"/>
      <c r="BB308" s="9"/>
      <c r="BC308" s="9"/>
      <c r="BD308" s="9"/>
      <c r="BE308" s="9"/>
      <c r="BF308" s="9"/>
      <c r="BG308" s="9"/>
      <c r="BH308" s="9"/>
      <c r="BI308" s="9"/>
      <c r="BJ308" s="9"/>
      <c r="BK308" s="9"/>
      <c r="BL308" s="9"/>
      <c r="BM308" s="9"/>
      <c r="BN308" s="9"/>
      <c r="BO308" s="9"/>
      <c r="BP308" s="9"/>
      <c r="BQ308" s="9"/>
      <c r="BR308" s="9"/>
      <c r="BS308" s="9"/>
    </row>
    <row r="309">
      <c r="A309" s="707" t="s">
        <v>468</v>
      </c>
      <c r="B309" s="707"/>
      <c r="C309" s="743" t="str">
        <f t="shared" ref="C309:F309" si="161">SUMPRODUCT(C$223:C$228,TRANSPOSE($C509:$H509))/$I509</f>
        <v>#VALUE!</v>
      </c>
      <c r="D309" s="743" t="str">
        <f t="shared" si="161"/>
        <v>#VALUE!</v>
      </c>
      <c r="E309" s="743" t="str">
        <f t="shared" si="161"/>
        <v>#VALUE!</v>
      </c>
      <c r="F309" s="743" t="str">
        <f t="shared" si="161"/>
        <v>#VALUE!</v>
      </c>
      <c r="G309" s="743"/>
      <c r="H309" s="743" t="str">
        <f t="shared" ref="H309:O309" si="162">SUMPRODUCT(H$223:H$228,TRANSPOSE($C509:$H509))/$I509</f>
        <v>#VALUE!</v>
      </c>
      <c r="I309" s="743" t="str">
        <f t="shared" si="162"/>
        <v>#VALUE!</v>
      </c>
      <c r="J309" s="743" t="str">
        <f t="shared" si="162"/>
        <v>#VALUE!</v>
      </c>
      <c r="K309" s="743" t="str">
        <f t="shared" si="162"/>
        <v>#VALUE!</v>
      </c>
      <c r="L309" s="743" t="str">
        <f t="shared" si="162"/>
        <v>#VALUE!</v>
      </c>
      <c r="M309" s="743" t="str">
        <f t="shared" si="162"/>
        <v>#VALUE!</v>
      </c>
      <c r="N309" s="743" t="str">
        <f t="shared" si="162"/>
        <v>#VALUE!</v>
      </c>
      <c r="O309" s="743" t="str">
        <f t="shared" si="162"/>
        <v>#VALUE!</v>
      </c>
      <c r="P309" s="9"/>
      <c r="Q309" s="36">
        <v>80.0</v>
      </c>
      <c r="R309" s="744"/>
      <c r="S309" s="2150"/>
      <c r="T309" s="36">
        <v>80.0</v>
      </c>
      <c r="U309" s="746" t="s">
        <v>3636</v>
      </c>
      <c r="V309" s="745">
        <v>0.8333333333333334</v>
      </c>
      <c r="W309" s="36">
        <v>80.0</v>
      </c>
      <c r="X309" s="746" t="s">
        <v>218</v>
      </c>
      <c r="Y309" s="745">
        <v>0.8</v>
      </c>
      <c r="Z309" s="36">
        <v>80.0</v>
      </c>
      <c r="AA309" s="746" t="s">
        <v>218</v>
      </c>
      <c r="AB309" s="745">
        <v>46.339999999999996</v>
      </c>
      <c r="AC309" s="36">
        <v>80.0</v>
      </c>
      <c r="AD309" s="746" t="s">
        <v>218</v>
      </c>
      <c r="AE309" s="745">
        <v>228.0</v>
      </c>
      <c r="AF309" s="36">
        <v>80.0</v>
      </c>
      <c r="AG309" s="746" t="s">
        <v>3636</v>
      </c>
      <c r="AH309" s="745">
        <v>4.166666666666667</v>
      </c>
      <c r="AI309" s="36">
        <v>80.0</v>
      </c>
      <c r="AJ309" s="746" t="s">
        <v>218</v>
      </c>
      <c r="AK309" s="745">
        <v>68.0</v>
      </c>
      <c r="AL309" s="36">
        <v>80.0</v>
      </c>
      <c r="AM309" s="746" t="s">
        <v>42</v>
      </c>
      <c r="AN309" s="745">
        <v>70.0</v>
      </c>
      <c r="AO309" s="36">
        <v>80.0</v>
      </c>
      <c r="AP309" s="746" t="s">
        <v>278</v>
      </c>
      <c r="AQ309" s="745">
        <v>18.181818181818183</v>
      </c>
      <c r="AR309" s="36">
        <v>80.0</v>
      </c>
      <c r="AS309" s="746" t="s">
        <v>3636</v>
      </c>
      <c r="AT309" s="745">
        <v>4.166666666666667</v>
      </c>
      <c r="AU309" s="36">
        <v>80.0</v>
      </c>
      <c r="AV309" s="746"/>
      <c r="AW309" s="2150"/>
      <c r="AX309" s="36">
        <v>80.0</v>
      </c>
      <c r="AY309" s="746"/>
      <c r="AZ309" s="2150"/>
      <c r="BA309" s="9"/>
      <c r="BB309" s="9"/>
      <c r="BC309" s="9"/>
      <c r="BD309" s="9"/>
      <c r="BE309" s="9"/>
      <c r="BF309" s="9"/>
      <c r="BG309" s="9"/>
      <c r="BH309" s="9"/>
      <c r="BI309" s="9"/>
      <c r="BJ309" s="9"/>
      <c r="BK309" s="9"/>
      <c r="BL309" s="9"/>
      <c r="BM309" s="9"/>
      <c r="BN309" s="9"/>
      <c r="BO309" s="9"/>
      <c r="BP309" s="9"/>
      <c r="BQ309" s="9"/>
      <c r="BR309" s="9"/>
      <c r="BS309" s="9"/>
    </row>
    <row r="310">
      <c r="A310" s="706" t="s">
        <v>474</v>
      </c>
      <c r="B310" s="706"/>
      <c r="C310" s="743" t="str">
        <f t="shared" ref="C310:F310" si="163">SUMPRODUCT(C$223:C$228,TRANSPOSE($C511:$H511))/$I511</f>
        <v>#VALUE!</v>
      </c>
      <c r="D310" s="743" t="str">
        <f t="shared" si="163"/>
        <v>#VALUE!</v>
      </c>
      <c r="E310" s="743" t="str">
        <f t="shared" si="163"/>
        <v>#VALUE!</v>
      </c>
      <c r="F310" s="743" t="str">
        <f t="shared" si="163"/>
        <v>#VALUE!</v>
      </c>
      <c r="G310" s="743"/>
      <c r="H310" s="743" t="str">
        <f t="shared" ref="H310:O310" si="164">SUMPRODUCT(H$223:H$228,TRANSPOSE($C511:$H511))/$I511</f>
        <v>#VALUE!</v>
      </c>
      <c r="I310" s="743" t="str">
        <f t="shared" si="164"/>
        <v>#VALUE!</v>
      </c>
      <c r="J310" s="743" t="str">
        <f t="shared" si="164"/>
        <v>#VALUE!</v>
      </c>
      <c r="K310" s="743" t="str">
        <f t="shared" si="164"/>
        <v>#VALUE!</v>
      </c>
      <c r="L310" s="743" t="str">
        <f t="shared" si="164"/>
        <v>#VALUE!</v>
      </c>
      <c r="M310" s="743" t="str">
        <f t="shared" si="164"/>
        <v>#VALUE!</v>
      </c>
      <c r="N310" s="743" t="str">
        <f t="shared" si="164"/>
        <v>#VALUE!</v>
      </c>
      <c r="O310" s="743" t="str">
        <f t="shared" si="164"/>
        <v>#VALUE!</v>
      </c>
      <c r="P310" s="9"/>
      <c r="Q310" s="36">
        <v>81.0</v>
      </c>
      <c r="R310" s="744"/>
      <c r="S310" s="2150"/>
      <c r="T310" s="36">
        <v>81.0</v>
      </c>
      <c r="U310" s="746" t="s">
        <v>278</v>
      </c>
      <c r="V310" s="745">
        <v>0.8181818181818182</v>
      </c>
      <c r="W310" s="36">
        <v>81.0</v>
      </c>
      <c r="X310" s="746" t="s">
        <v>211</v>
      </c>
      <c r="Y310" s="745">
        <v>0.7</v>
      </c>
      <c r="Z310" s="36">
        <v>81.0</v>
      </c>
      <c r="AA310" s="746" t="s">
        <v>211</v>
      </c>
      <c r="AB310" s="745">
        <v>44.510000000000005</v>
      </c>
      <c r="AC310" s="36">
        <v>81.0</v>
      </c>
      <c r="AD310" s="746" t="s">
        <v>211</v>
      </c>
      <c r="AE310" s="745">
        <v>227.0</v>
      </c>
      <c r="AF310" s="36">
        <v>81.0</v>
      </c>
      <c r="AG310" s="746" t="s">
        <v>278</v>
      </c>
      <c r="AH310" s="745">
        <v>4.090909090909091</v>
      </c>
      <c r="AI310" s="36">
        <v>81.0</v>
      </c>
      <c r="AJ310" s="746" t="s">
        <v>3642</v>
      </c>
      <c r="AK310" s="745">
        <v>67.33333333333333</v>
      </c>
      <c r="AL310" s="36">
        <v>81.0</v>
      </c>
      <c r="AM310" s="746" t="s">
        <v>3642</v>
      </c>
      <c r="AN310" s="745">
        <v>70.0</v>
      </c>
      <c r="AO310" s="36">
        <v>81.0</v>
      </c>
      <c r="AP310" s="746" t="s">
        <v>3642</v>
      </c>
      <c r="AQ310" s="745">
        <v>18.0</v>
      </c>
      <c r="AR310" s="36">
        <v>81.0</v>
      </c>
      <c r="AS310" s="746" t="s">
        <v>278</v>
      </c>
      <c r="AT310" s="745">
        <v>4.090909090909091</v>
      </c>
      <c r="AU310" s="36">
        <v>81.0</v>
      </c>
      <c r="AV310" s="746"/>
      <c r="AW310" s="2150"/>
      <c r="AX310" s="36">
        <v>81.0</v>
      </c>
      <c r="AY310" s="746"/>
      <c r="AZ310" s="2150"/>
      <c r="BA310" s="9"/>
      <c r="BB310" s="9"/>
      <c r="BC310" s="9"/>
      <c r="BD310" s="9"/>
      <c r="BE310" s="9"/>
      <c r="BF310" s="9"/>
      <c r="BG310" s="9"/>
      <c r="BH310" s="9"/>
      <c r="BI310" s="9"/>
      <c r="BJ310" s="9"/>
      <c r="BK310" s="9"/>
      <c r="BL310" s="9"/>
      <c r="BM310" s="9"/>
      <c r="BN310" s="9"/>
      <c r="BO310" s="9"/>
      <c r="BP310" s="9"/>
      <c r="BQ310" s="9"/>
      <c r="BR310" s="9"/>
      <c r="BS310" s="9"/>
    </row>
    <row r="311">
      <c r="A311" s="706" t="s">
        <v>476</v>
      </c>
      <c r="B311" s="706"/>
      <c r="C311" s="743" t="str">
        <f t="shared" ref="C311:F311" si="165">SUMPRODUCT(C$223:C$228,TRANSPOSE($C512:$H512))/$I512</f>
        <v>#VALUE!</v>
      </c>
      <c r="D311" s="743" t="str">
        <f t="shared" si="165"/>
        <v>#VALUE!</v>
      </c>
      <c r="E311" s="743" t="str">
        <f t="shared" si="165"/>
        <v>#VALUE!</v>
      </c>
      <c r="F311" s="743" t="str">
        <f t="shared" si="165"/>
        <v>#VALUE!</v>
      </c>
      <c r="G311" s="743"/>
      <c r="H311" s="743" t="str">
        <f t="shared" ref="H311:O311" si="166">SUMPRODUCT(H$223:H$228,TRANSPOSE($C512:$H512))/$I512</f>
        <v>#VALUE!</v>
      </c>
      <c r="I311" s="743" t="str">
        <f t="shared" si="166"/>
        <v>#VALUE!</v>
      </c>
      <c r="J311" s="743" t="str">
        <f t="shared" si="166"/>
        <v>#VALUE!</v>
      </c>
      <c r="K311" s="743" t="str">
        <f t="shared" si="166"/>
        <v>#VALUE!</v>
      </c>
      <c r="L311" s="743" t="str">
        <f t="shared" si="166"/>
        <v>#VALUE!</v>
      </c>
      <c r="M311" s="743" t="str">
        <f t="shared" si="166"/>
        <v>#VALUE!</v>
      </c>
      <c r="N311" s="743" t="str">
        <f t="shared" si="166"/>
        <v>#VALUE!</v>
      </c>
      <c r="O311" s="743" t="str">
        <f t="shared" si="166"/>
        <v>#VALUE!</v>
      </c>
      <c r="P311" s="9"/>
      <c r="Q311" s="36">
        <v>82.0</v>
      </c>
      <c r="R311" s="744"/>
      <c r="S311" s="2150"/>
      <c r="T311" s="36">
        <v>82.0</v>
      </c>
      <c r="U311" s="746" t="s">
        <v>218</v>
      </c>
      <c r="V311" s="745">
        <v>0.8</v>
      </c>
      <c r="W311" s="36">
        <v>82.0</v>
      </c>
      <c r="X311" s="746" t="s">
        <v>42</v>
      </c>
      <c r="Y311" s="745">
        <v>0.6666666666666666</v>
      </c>
      <c r="Z311" s="36">
        <v>82.0</v>
      </c>
      <c r="AA311" s="746" t="s">
        <v>42</v>
      </c>
      <c r="AB311" s="745">
        <v>43.9</v>
      </c>
      <c r="AC311" s="36">
        <v>82.0</v>
      </c>
      <c r="AD311" s="746" t="s">
        <v>42</v>
      </c>
      <c r="AE311" s="745">
        <v>226.66666666666666</v>
      </c>
      <c r="AF311" s="36">
        <v>82.0</v>
      </c>
      <c r="AG311" s="746" t="s">
        <v>218</v>
      </c>
      <c r="AH311" s="745">
        <v>4.0</v>
      </c>
      <c r="AI311" s="36">
        <v>82.0</v>
      </c>
      <c r="AJ311" s="746" t="s">
        <v>211</v>
      </c>
      <c r="AK311" s="745">
        <v>67.0</v>
      </c>
      <c r="AL311" s="36">
        <v>82.0</v>
      </c>
      <c r="AM311" s="746" t="s">
        <v>211</v>
      </c>
      <c r="AN311" s="745">
        <v>70.0</v>
      </c>
      <c r="AO311" s="36">
        <v>82.0</v>
      </c>
      <c r="AP311" s="746" t="s">
        <v>218</v>
      </c>
      <c r="AQ311" s="745">
        <v>18.0</v>
      </c>
      <c r="AR311" s="36">
        <v>82.0</v>
      </c>
      <c r="AS311" s="746" t="s">
        <v>129</v>
      </c>
      <c r="AT311" s="745">
        <v>4.0625</v>
      </c>
      <c r="AU311" s="36">
        <v>82.0</v>
      </c>
      <c r="AV311" s="746"/>
      <c r="AW311" s="2150"/>
      <c r="AX311" s="36">
        <v>82.0</v>
      </c>
      <c r="AY311" s="746"/>
      <c r="AZ311" s="2150"/>
      <c r="BA311" s="9"/>
      <c r="BB311" s="9"/>
      <c r="BC311" s="9"/>
      <c r="BD311" s="9"/>
      <c r="BE311" s="9"/>
      <c r="BF311" s="9"/>
      <c r="BG311" s="9"/>
      <c r="BH311" s="9"/>
      <c r="BI311" s="9"/>
      <c r="BJ311" s="9"/>
      <c r="BK311" s="9"/>
      <c r="BL311" s="9"/>
      <c r="BM311" s="9"/>
      <c r="BN311" s="9"/>
      <c r="BO311" s="9"/>
      <c r="BP311" s="9"/>
      <c r="BQ311" s="9"/>
      <c r="BR311" s="9"/>
      <c r="BS311" s="9"/>
    </row>
    <row r="312">
      <c r="A312" s="706" t="s">
        <v>478</v>
      </c>
      <c r="B312" s="706"/>
      <c r="C312" s="743" t="str">
        <f t="shared" ref="C312:F312" si="167">SUMPRODUCT(C$223:C$228,TRANSPOSE($C514:$H514))/$I514</f>
        <v>#VALUE!</v>
      </c>
      <c r="D312" s="743" t="str">
        <f t="shared" si="167"/>
        <v>#VALUE!</v>
      </c>
      <c r="E312" s="743" t="str">
        <f t="shared" si="167"/>
        <v>#VALUE!</v>
      </c>
      <c r="F312" s="743" t="str">
        <f t="shared" si="167"/>
        <v>#VALUE!</v>
      </c>
      <c r="G312" s="743"/>
      <c r="H312" s="743" t="str">
        <f t="shared" ref="H312:O312" si="168">SUMPRODUCT(H$223:H$228,TRANSPOSE($C514:$H514))/$I514</f>
        <v>#VALUE!</v>
      </c>
      <c r="I312" s="743" t="str">
        <f t="shared" si="168"/>
        <v>#VALUE!</v>
      </c>
      <c r="J312" s="743" t="str">
        <f t="shared" si="168"/>
        <v>#VALUE!</v>
      </c>
      <c r="K312" s="743" t="str">
        <f t="shared" si="168"/>
        <v>#VALUE!</v>
      </c>
      <c r="L312" s="743" t="str">
        <f t="shared" si="168"/>
        <v>#VALUE!</v>
      </c>
      <c r="M312" s="743" t="str">
        <f t="shared" si="168"/>
        <v>#VALUE!</v>
      </c>
      <c r="N312" s="743" t="str">
        <f t="shared" si="168"/>
        <v>#VALUE!</v>
      </c>
      <c r="O312" s="743" t="str">
        <f t="shared" si="168"/>
        <v>#VALUE!</v>
      </c>
      <c r="P312" s="9"/>
      <c r="Q312" s="36">
        <v>83.0</v>
      </c>
      <c r="R312" s="744"/>
      <c r="S312" s="2150"/>
      <c r="T312" s="36">
        <v>83.0</v>
      </c>
      <c r="U312" s="746" t="s">
        <v>211</v>
      </c>
      <c r="V312" s="745">
        <v>0.7</v>
      </c>
      <c r="W312" s="36">
        <v>83.0</v>
      </c>
      <c r="X312" s="746" t="s">
        <v>3642</v>
      </c>
      <c r="Y312" s="745">
        <v>0.6666666666666666</v>
      </c>
      <c r="Z312" s="36">
        <v>83.0</v>
      </c>
      <c r="AA312" s="746" t="s">
        <v>3642</v>
      </c>
      <c r="AB312" s="745">
        <v>43.333333333333336</v>
      </c>
      <c r="AC312" s="36">
        <v>83.0</v>
      </c>
      <c r="AD312" s="746" t="s">
        <v>3642</v>
      </c>
      <c r="AE312" s="745">
        <v>226.66666666666666</v>
      </c>
      <c r="AF312" s="36">
        <v>83.0</v>
      </c>
      <c r="AG312" s="746" t="s">
        <v>129</v>
      </c>
      <c r="AH312" s="745">
        <v>3.6875</v>
      </c>
      <c r="AI312" s="36">
        <v>83.0</v>
      </c>
      <c r="AJ312" s="746" t="s">
        <v>42</v>
      </c>
      <c r="AK312" s="745">
        <v>66.66666666666667</v>
      </c>
      <c r="AL312" s="36">
        <v>83.0</v>
      </c>
      <c r="AM312" s="746" t="s">
        <v>214</v>
      </c>
      <c r="AN312" s="745">
        <v>70.0</v>
      </c>
      <c r="AO312" s="36">
        <v>83.0</v>
      </c>
      <c r="AP312" s="746" t="s">
        <v>211</v>
      </c>
      <c r="AQ312" s="745">
        <v>17.0</v>
      </c>
      <c r="AR312" s="36">
        <v>83.0</v>
      </c>
      <c r="AS312" s="746" t="s">
        <v>218</v>
      </c>
      <c r="AT312" s="745">
        <v>4.0</v>
      </c>
      <c r="AU312" s="36">
        <v>83.0</v>
      </c>
      <c r="AV312" s="746"/>
      <c r="AW312" s="2150"/>
      <c r="AX312" s="36">
        <v>83.0</v>
      </c>
      <c r="AY312" s="746"/>
      <c r="AZ312" s="2150"/>
      <c r="BA312" s="9"/>
      <c r="BB312" s="9"/>
      <c r="BC312" s="9"/>
      <c r="BD312" s="9"/>
      <c r="BE312" s="9"/>
      <c r="BF312" s="9"/>
      <c r="BG312" s="9"/>
      <c r="BH312" s="9"/>
      <c r="BI312" s="9"/>
      <c r="BJ312" s="9"/>
      <c r="BK312" s="9"/>
      <c r="BL312" s="9"/>
      <c r="BM312" s="9"/>
      <c r="BN312" s="9"/>
      <c r="BO312" s="9"/>
      <c r="BP312" s="9"/>
      <c r="BQ312" s="9"/>
      <c r="BR312" s="9"/>
      <c r="BS312" s="9"/>
    </row>
    <row r="313">
      <c r="A313" s="706" t="s">
        <v>483</v>
      </c>
      <c r="B313" s="706"/>
      <c r="C313" s="743" t="str">
        <f t="shared" ref="C313:F313" si="169">SUMPRODUCT(C$223:C$228,TRANSPOSE($C516:$H516))/$I516</f>
        <v>#VALUE!</v>
      </c>
      <c r="D313" s="743" t="str">
        <f t="shared" si="169"/>
        <v>#VALUE!</v>
      </c>
      <c r="E313" s="743" t="str">
        <f t="shared" si="169"/>
        <v>#VALUE!</v>
      </c>
      <c r="F313" s="743" t="str">
        <f t="shared" si="169"/>
        <v>#VALUE!</v>
      </c>
      <c r="G313" s="743"/>
      <c r="H313" s="743" t="str">
        <f t="shared" ref="H313:O313" si="170">SUMPRODUCT(H$223:H$228,TRANSPOSE($C516:$H516))/$I516</f>
        <v>#VALUE!</v>
      </c>
      <c r="I313" s="743" t="str">
        <f t="shared" si="170"/>
        <v>#VALUE!</v>
      </c>
      <c r="J313" s="743" t="str">
        <f t="shared" si="170"/>
        <v>#VALUE!</v>
      </c>
      <c r="K313" s="743" t="str">
        <f t="shared" si="170"/>
        <v>#VALUE!</v>
      </c>
      <c r="L313" s="743" t="str">
        <f t="shared" si="170"/>
        <v>#VALUE!</v>
      </c>
      <c r="M313" s="743" t="str">
        <f t="shared" si="170"/>
        <v>#VALUE!</v>
      </c>
      <c r="N313" s="743" t="str">
        <f t="shared" si="170"/>
        <v>#VALUE!</v>
      </c>
      <c r="O313" s="743" t="str">
        <f t="shared" si="170"/>
        <v>#VALUE!</v>
      </c>
      <c r="P313" s="9"/>
      <c r="Q313" s="36">
        <v>84.0</v>
      </c>
      <c r="R313" s="744"/>
      <c r="S313" s="2150"/>
      <c r="T313" s="36">
        <v>84.0</v>
      </c>
      <c r="U313" s="746" t="s">
        <v>42</v>
      </c>
      <c r="V313" s="745">
        <v>0.6666666666666666</v>
      </c>
      <c r="W313" s="36">
        <v>84.0</v>
      </c>
      <c r="X313" s="746" t="s">
        <v>186</v>
      </c>
      <c r="Y313" s="745">
        <v>0.5</v>
      </c>
      <c r="Z313" s="36">
        <v>84.0</v>
      </c>
      <c r="AA313" s="746" t="s">
        <v>186</v>
      </c>
      <c r="AB313" s="745">
        <v>36.10357142857143</v>
      </c>
      <c r="AC313" s="36">
        <v>84.0</v>
      </c>
      <c r="AD313" s="746" t="s">
        <v>186</v>
      </c>
      <c r="AE313" s="745">
        <v>222.85714285714286</v>
      </c>
      <c r="AF313" s="36">
        <v>84.0</v>
      </c>
      <c r="AG313" s="746" t="s">
        <v>211</v>
      </c>
      <c r="AH313" s="745">
        <v>3.5</v>
      </c>
      <c r="AI313" s="36">
        <v>84.0</v>
      </c>
      <c r="AJ313" s="746" t="s">
        <v>186</v>
      </c>
      <c r="AK313" s="745">
        <v>66.07142857142857</v>
      </c>
      <c r="AL313" s="36">
        <v>84.0</v>
      </c>
      <c r="AM313" s="746" t="s">
        <v>218</v>
      </c>
      <c r="AN313" s="745">
        <v>70.0</v>
      </c>
      <c r="AO313" s="36">
        <v>84.0</v>
      </c>
      <c r="AP313" s="746" t="s">
        <v>42</v>
      </c>
      <c r="AQ313" s="745">
        <v>16.666666666666668</v>
      </c>
      <c r="AR313" s="36">
        <v>84.0</v>
      </c>
      <c r="AS313" s="746" t="s">
        <v>261</v>
      </c>
      <c r="AT313" s="745">
        <v>3.75</v>
      </c>
      <c r="AU313" s="36">
        <v>84.0</v>
      </c>
      <c r="AV313" s="746"/>
      <c r="AW313" s="2150"/>
      <c r="AX313" s="36">
        <v>84.0</v>
      </c>
      <c r="AY313" s="746"/>
      <c r="AZ313" s="2150"/>
      <c r="BA313" s="9"/>
      <c r="BB313" s="9"/>
      <c r="BC313" s="9"/>
      <c r="BD313" s="9"/>
      <c r="BE313" s="9"/>
      <c r="BF313" s="9"/>
      <c r="BG313" s="9"/>
      <c r="BH313" s="9"/>
      <c r="BI313" s="9"/>
      <c r="BJ313" s="9"/>
      <c r="BK313" s="9"/>
      <c r="BL313" s="9"/>
      <c r="BM313" s="9"/>
      <c r="BN313" s="9"/>
      <c r="BO313" s="9"/>
      <c r="BP313" s="9"/>
      <c r="BQ313" s="9"/>
      <c r="BR313" s="9"/>
      <c r="BS313" s="9"/>
    </row>
    <row r="314">
      <c r="A314" s="706" t="s">
        <v>3651</v>
      </c>
      <c r="B314" s="706"/>
      <c r="C314" s="743" t="str">
        <f t="shared" ref="C314:F314" si="171">SUMPRODUCT(C$223:C$228,TRANSPOSE($C517:$H517))/$I517</f>
        <v>#VALUE!</v>
      </c>
      <c r="D314" s="743" t="str">
        <f t="shared" si="171"/>
        <v>#VALUE!</v>
      </c>
      <c r="E314" s="743" t="str">
        <f t="shared" si="171"/>
        <v>#VALUE!</v>
      </c>
      <c r="F314" s="743" t="str">
        <f t="shared" si="171"/>
        <v>#VALUE!</v>
      </c>
      <c r="G314" s="743"/>
      <c r="H314" s="743" t="str">
        <f t="shared" ref="H314:O314" si="172">SUMPRODUCT(H$223:H$228,TRANSPOSE($C517:$H517))/$I517</f>
        <v>#VALUE!</v>
      </c>
      <c r="I314" s="743" t="str">
        <f t="shared" si="172"/>
        <v>#VALUE!</v>
      </c>
      <c r="J314" s="743" t="str">
        <f t="shared" si="172"/>
        <v>#VALUE!</v>
      </c>
      <c r="K314" s="743" t="str">
        <f t="shared" si="172"/>
        <v>#VALUE!</v>
      </c>
      <c r="L314" s="743" t="str">
        <f t="shared" si="172"/>
        <v>#VALUE!</v>
      </c>
      <c r="M314" s="743" t="str">
        <f t="shared" si="172"/>
        <v>#VALUE!</v>
      </c>
      <c r="N314" s="743" t="str">
        <f t="shared" si="172"/>
        <v>#VALUE!</v>
      </c>
      <c r="O314" s="743" t="str">
        <f t="shared" si="172"/>
        <v>#VALUE!</v>
      </c>
      <c r="P314" s="9"/>
      <c r="Q314" s="36">
        <v>85.0</v>
      </c>
      <c r="R314" s="744"/>
      <c r="S314" s="2150"/>
      <c r="T314" s="36">
        <v>85.0</v>
      </c>
      <c r="U314" s="746" t="s">
        <v>129</v>
      </c>
      <c r="V314" s="745">
        <v>0.625</v>
      </c>
      <c r="W314" s="36">
        <v>85.0</v>
      </c>
      <c r="X314" s="746" t="s">
        <v>129</v>
      </c>
      <c r="Y314" s="745">
        <v>0.0625</v>
      </c>
      <c r="Z314" s="36">
        <v>85.0</v>
      </c>
      <c r="AA314" s="746" t="s">
        <v>129</v>
      </c>
      <c r="AB314" s="745">
        <v>31.25</v>
      </c>
      <c r="AC314" s="36">
        <v>85.0</v>
      </c>
      <c r="AD314" s="746" t="s">
        <v>129</v>
      </c>
      <c r="AE314" s="745">
        <v>220.625</v>
      </c>
      <c r="AF314" s="36">
        <v>85.0</v>
      </c>
      <c r="AG314" s="746" t="s">
        <v>42</v>
      </c>
      <c r="AH314" s="745">
        <v>3.3333333333333335</v>
      </c>
      <c r="AI314" s="36">
        <v>85.0</v>
      </c>
      <c r="AJ314" s="746" t="s">
        <v>129</v>
      </c>
      <c r="AK314" s="745">
        <v>62.5</v>
      </c>
      <c r="AL314" s="36">
        <v>85.0</v>
      </c>
      <c r="AM314" s="746" t="s">
        <v>261</v>
      </c>
      <c r="AN314" s="745">
        <v>70.0</v>
      </c>
      <c r="AO314" s="36">
        <v>85.0</v>
      </c>
      <c r="AP314" s="746" t="s">
        <v>129</v>
      </c>
      <c r="AQ314" s="745">
        <v>14.375</v>
      </c>
      <c r="AR314" s="36">
        <v>85.0</v>
      </c>
      <c r="AS314" s="746" t="s">
        <v>211</v>
      </c>
      <c r="AT314" s="745">
        <v>3.5</v>
      </c>
      <c r="AU314" s="36">
        <v>85.0</v>
      </c>
      <c r="AV314" s="746"/>
      <c r="AW314" s="2150"/>
      <c r="AX314" s="36">
        <v>85.0</v>
      </c>
      <c r="AY314" s="746"/>
      <c r="AZ314" s="2150"/>
      <c r="BA314" s="9"/>
      <c r="BB314" s="9"/>
      <c r="BC314" s="9"/>
      <c r="BD314" s="9"/>
      <c r="BE314" s="9"/>
      <c r="BF314" s="9"/>
      <c r="BG314" s="9"/>
      <c r="BH314" s="9"/>
      <c r="BI314" s="9"/>
      <c r="BJ314" s="9"/>
      <c r="BK314" s="9"/>
      <c r="BL314" s="9"/>
      <c r="BM314" s="9"/>
      <c r="BN314" s="9"/>
      <c r="BO314" s="9"/>
      <c r="BP314" s="9"/>
      <c r="BQ314" s="9"/>
      <c r="BR314" s="9"/>
      <c r="BS314" s="9"/>
    </row>
    <row r="315">
      <c r="A315" s="706" t="s">
        <v>488</v>
      </c>
      <c r="B315" s="706"/>
      <c r="C315" s="743" t="str">
        <f t="shared" ref="C315:F315" si="173">SUMPRODUCT(C$223:C$228,TRANSPOSE($C519:$H519))/$I519</f>
        <v>#VALUE!</v>
      </c>
      <c r="D315" s="743" t="str">
        <f t="shared" si="173"/>
        <v>#VALUE!</v>
      </c>
      <c r="E315" s="743" t="str">
        <f t="shared" si="173"/>
        <v>#VALUE!</v>
      </c>
      <c r="F315" s="743" t="str">
        <f t="shared" si="173"/>
        <v>#VALUE!</v>
      </c>
      <c r="G315" s="743"/>
      <c r="H315" s="743" t="str">
        <f t="shared" ref="H315:O315" si="174">SUMPRODUCT(H$223:H$228,TRANSPOSE($C519:$H519))/$I519</f>
        <v>#VALUE!</v>
      </c>
      <c r="I315" s="743" t="str">
        <f t="shared" si="174"/>
        <v>#VALUE!</v>
      </c>
      <c r="J315" s="743" t="str">
        <f t="shared" si="174"/>
        <v>#VALUE!</v>
      </c>
      <c r="K315" s="743" t="str">
        <f t="shared" si="174"/>
        <v>#VALUE!</v>
      </c>
      <c r="L315" s="743" t="str">
        <f t="shared" si="174"/>
        <v>#VALUE!</v>
      </c>
      <c r="M315" s="743" t="str">
        <f t="shared" si="174"/>
        <v>#VALUE!</v>
      </c>
      <c r="N315" s="743" t="str">
        <f t="shared" si="174"/>
        <v>#VALUE!</v>
      </c>
      <c r="O315" s="743" t="str">
        <f t="shared" si="174"/>
        <v>#VALUE!</v>
      </c>
      <c r="P315" s="9"/>
      <c r="Q315" s="36">
        <v>86.0</v>
      </c>
      <c r="R315" s="744"/>
      <c r="S315" s="2150"/>
      <c r="T315" s="36">
        <v>86.0</v>
      </c>
      <c r="U315" s="746" t="s">
        <v>261</v>
      </c>
      <c r="V315" s="745">
        <v>0.5</v>
      </c>
      <c r="W315" s="36">
        <v>86.0</v>
      </c>
      <c r="X315" s="746" t="s">
        <v>261</v>
      </c>
      <c r="Y315" s="745">
        <v>-0.25</v>
      </c>
      <c r="Z315" s="36">
        <v>86.0</v>
      </c>
      <c r="AA315" s="746" t="s">
        <v>261</v>
      </c>
      <c r="AB315" s="745">
        <v>25.0</v>
      </c>
      <c r="AC315" s="36">
        <v>86.0</v>
      </c>
      <c r="AD315" s="746" t="s">
        <v>261</v>
      </c>
      <c r="AE315" s="745">
        <v>217.5</v>
      </c>
      <c r="AF315" s="36">
        <v>86.0</v>
      </c>
      <c r="AG315" s="746" t="s">
        <v>261</v>
      </c>
      <c r="AH315" s="745">
        <v>3.25</v>
      </c>
      <c r="AI315" s="36">
        <v>86.0</v>
      </c>
      <c r="AJ315" s="746" t="s">
        <v>261</v>
      </c>
      <c r="AK315" s="745">
        <v>60.0</v>
      </c>
      <c r="AL315" s="36">
        <v>86.0</v>
      </c>
      <c r="AM315" s="746" t="s">
        <v>278</v>
      </c>
      <c r="AN315" s="745">
        <v>70.0</v>
      </c>
      <c r="AO315" s="36">
        <v>86.0</v>
      </c>
      <c r="AP315" s="746" t="s">
        <v>261</v>
      </c>
      <c r="AQ315" s="745">
        <v>12.5</v>
      </c>
      <c r="AR315" s="36">
        <v>86.0</v>
      </c>
      <c r="AS315" s="746" t="s">
        <v>42</v>
      </c>
      <c r="AT315" s="745">
        <v>3.3333333333333335</v>
      </c>
      <c r="AU315" s="36">
        <v>86.0</v>
      </c>
      <c r="AV315" s="746"/>
      <c r="AW315" s="2150"/>
      <c r="AX315" s="36">
        <v>86.0</v>
      </c>
      <c r="AY315" s="746"/>
      <c r="AZ315" s="2150"/>
      <c r="BA315" s="9"/>
      <c r="BB315" s="9"/>
      <c r="BC315" s="9"/>
      <c r="BD315" s="9"/>
      <c r="BE315" s="9"/>
      <c r="BF315" s="9"/>
      <c r="BG315" s="9"/>
      <c r="BH315" s="9"/>
      <c r="BI315" s="9"/>
      <c r="BJ315" s="9"/>
      <c r="BK315" s="9"/>
      <c r="BL315" s="9"/>
      <c r="BM315" s="9"/>
      <c r="BN315" s="9"/>
      <c r="BO315" s="9"/>
      <c r="BP315" s="9"/>
      <c r="BQ315" s="9"/>
      <c r="BR315" s="9"/>
      <c r="BS315" s="9"/>
    </row>
    <row r="316">
      <c r="A316" s="693"/>
      <c r="B316" s="693"/>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row>
    <row r="317">
      <c r="A317" s="693"/>
      <c r="B317" s="693"/>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row>
    <row r="318">
      <c r="A318" s="734"/>
      <c r="B318" s="734"/>
      <c r="C318" s="735"/>
      <c r="D318" s="735"/>
      <c r="E318" s="735"/>
      <c r="F318" s="735"/>
      <c r="G318" s="735"/>
      <c r="H318" s="735"/>
      <c r="I318" s="735"/>
      <c r="J318" s="735"/>
      <c r="K318" s="735"/>
      <c r="L318" s="735"/>
      <c r="M318" s="735"/>
      <c r="N318" s="735"/>
      <c r="O318" s="735"/>
      <c r="P318" s="735"/>
      <c r="Q318" s="735"/>
      <c r="R318" s="735"/>
      <c r="S318" s="735"/>
      <c r="T318" s="735"/>
      <c r="U318" s="735"/>
      <c r="V318" s="735"/>
      <c r="W318" s="735"/>
      <c r="X318" s="735"/>
      <c r="Y318" s="735"/>
      <c r="Z318" s="735"/>
      <c r="AA318" s="735"/>
      <c r="AB318" s="735"/>
      <c r="AC318" s="735"/>
      <c r="AD318" s="735"/>
      <c r="AE318" s="735"/>
      <c r="AF318" s="735"/>
      <c r="AG318" s="735"/>
      <c r="AH318" s="735"/>
      <c r="AI318" s="735"/>
      <c r="AJ318" s="735"/>
      <c r="AK318" s="735"/>
      <c r="AL318" s="735"/>
      <c r="AM318" s="735"/>
      <c r="AN318" s="735"/>
      <c r="AO318" s="735"/>
      <c r="AP318" s="735"/>
      <c r="AQ318" s="735"/>
      <c r="AR318" s="735"/>
      <c r="AS318" s="735"/>
      <c r="AT318" s="735"/>
      <c r="AU318" s="735"/>
      <c r="AV318" s="735"/>
      <c r="AW318" s="735"/>
      <c r="AX318" s="735"/>
      <c r="AY318" s="735"/>
      <c r="AZ318" s="735"/>
      <c r="BA318" s="735"/>
      <c r="BB318" s="735"/>
      <c r="BC318" s="735"/>
      <c r="BD318" s="735"/>
      <c r="BE318" s="735"/>
      <c r="BF318" s="735"/>
      <c r="BG318" s="735"/>
      <c r="BH318" s="735"/>
      <c r="BI318" s="735"/>
      <c r="BJ318" s="735"/>
      <c r="BK318" s="735"/>
      <c r="BL318" s="735"/>
      <c r="BM318" s="735"/>
      <c r="BN318" s="735"/>
      <c r="BO318" s="735"/>
      <c r="BP318" s="735"/>
      <c r="BQ318" s="735"/>
      <c r="BR318" s="735"/>
      <c r="BS318" s="735"/>
    </row>
    <row r="319">
      <c r="A319" s="747" t="s">
        <v>3681</v>
      </c>
      <c r="B319" s="747"/>
      <c r="C319" s="735"/>
      <c r="D319" s="735"/>
      <c r="E319" s="735"/>
      <c r="F319" s="735"/>
      <c r="G319" s="735"/>
      <c r="H319" s="735"/>
      <c r="I319" s="735"/>
      <c r="J319" s="735"/>
      <c r="K319" s="735"/>
      <c r="L319" s="735"/>
      <c r="M319" s="735"/>
      <c r="N319" s="735"/>
      <c r="O319" s="735"/>
      <c r="P319" s="735"/>
      <c r="Q319" s="735"/>
      <c r="R319" s="735"/>
      <c r="S319" s="735"/>
      <c r="T319" s="735"/>
      <c r="U319" s="735"/>
      <c r="V319" s="735"/>
      <c r="W319" s="735"/>
      <c r="X319" s="735"/>
      <c r="Y319" s="735"/>
      <c r="Z319" s="735"/>
      <c r="AA319" s="735"/>
      <c r="AB319" s="735"/>
      <c r="AC319" s="735"/>
      <c r="AD319" s="735"/>
      <c r="AE319" s="735"/>
      <c r="AF319" s="735"/>
      <c r="AG319" s="735"/>
      <c r="AH319" s="735"/>
      <c r="AI319" s="735"/>
      <c r="AJ319" s="735"/>
      <c r="AK319" s="735"/>
      <c r="AL319" s="735"/>
      <c r="AM319" s="735"/>
      <c r="AN319" s="735"/>
      <c r="AO319" s="735"/>
      <c r="AP319" s="735"/>
      <c r="AQ319" s="735"/>
      <c r="AR319" s="735"/>
      <c r="AS319" s="735"/>
      <c r="AT319" s="735"/>
      <c r="AU319" s="735"/>
      <c r="AV319" s="735"/>
      <c r="AW319" s="735"/>
      <c r="AX319" s="735"/>
      <c r="AY319" s="735"/>
      <c r="AZ319" s="735"/>
      <c r="BA319" s="735"/>
      <c r="BB319" s="735"/>
      <c r="BC319" s="735"/>
      <c r="BD319" s="735"/>
      <c r="BE319" s="735"/>
      <c r="BF319" s="735"/>
      <c r="BG319" s="735"/>
      <c r="BH319" s="735"/>
      <c r="BI319" s="735"/>
      <c r="BJ319" s="735"/>
      <c r="BK319" s="735"/>
      <c r="BL319" s="735"/>
      <c r="BM319" s="735"/>
      <c r="BN319" s="735"/>
      <c r="BO319" s="735"/>
      <c r="BP319" s="735"/>
      <c r="BQ319" s="735"/>
      <c r="BR319" s="735"/>
      <c r="BS319" s="735"/>
    </row>
    <row r="320">
      <c r="A320" s="748" t="s">
        <v>3682</v>
      </c>
      <c r="B320" s="748"/>
    </row>
    <row r="321">
      <c r="A321" s="34" t="s">
        <v>3554</v>
      </c>
      <c r="B321" s="34"/>
    </row>
    <row r="322">
      <c r="A322" s="34" t="s">
        <v>3553</v>
      </c>
      <c r="B322" s="34"/>
    </row>
    <row r="323">
      <c r="A323" s="34" t="s">
        <v>3552</v>
      </c>
      <c r="B323" s="34"/>
    </row>
    <row r="324">
      <c r="A324" s="34" t="s">
        <v>3551</v>
      </c>
      <c r="B324" s="34"/>
    </row>
    <row r="325">
      <c r="A325" s="34" t="s">
        <v>3550</v>
      </c>
      <c r="B325" s="34"/>
    </row>
    <row r="329">
      <c r="A329" s="748" t="s">
        <v>3683</v>
      </c>
      <c r="B329" s="748"/>
    </row>
    <row r="330">
      <c r="A330" s="34" t="s">
        <v>3684</v>
      </c>
      <c r="B330" s="34"/>
    </row>
    <row r="331">
      <c r="A331" s="34" t="s">
        <v>3632</v>
      </c>
      <c r="B331" s="34"/>
    </row>
    <row r="332">
      <c r="A332" s="34" t="s">
        <v>3577</v>
      </c>
      <c r="B332" s="34"/>
    </row>
    <row r="333">
      <c r="A333" s="34" t="s">
        <v>3633</v>
      </c>
      <c r="B333" s="34"/>
    </row>
    <row r="334">
      <c r="A334" s="34" t="s">
        <v>3685</v>
      </c>
      <c r="B334" s="34"/>
    </row>
    <row r="335">
      <c r="A335" s="34" t="s">
        <v>3686</v>
      </c>
      <c r="B335" s="34"/>
    </row>
    <row r="336">
      <c r="A336" s="34" t="s">
        <v>3631</v>
      </c>
      <c r="B336" s="34"/>
    </row>
    <row r="338">
      <c r="A338" s="649" t="s">
        <v>7657</v>
      </c>
      <c r="B338" s="649"/>
      <c r="C338" s="650" t="s">
        <v>3549</v>
      </c>
      <c r="D338" s="650" t="s">
        <v>3550</v>
      </c>
      <c r="E338" s="650" t="s">
        <v>3551</v>
      </c>
      <c r="F338" s="650" t="s">
        <v>3552</v>
      </c>
      <c r="G338" s="650" t="s">
        <v>3553</v>
      </c>
      <c r="H338" s="651" t="s">
        <v>3554</v>
      </c>
      <c r="I338" s="652" t="str">
        <f>"N"&amp;char(10)&amp;"avg "&amp;round(AVERAGE(I341:I460),1)</f>
        <v>N
avg 19.5</v>
      </c>
      <c r="J338" s="653" t="s">
        <v>3555</v>
      </c>
      <c r="K338" s="650" t="s">
        <v>3549</v>
      </c>
      <c r="L338" s="650" t="s">
        <v>3550</v>
      </c>
      <c r="M338" s="650" t="s">
        <v>3551</v>
      </c>
      <c r="N338" s="650" t="s">
        <v>3552</v>
      </c>
      <c r="O338" s="650" t="s">
        <v>3553</v>
      </c>
      <c r="P338" s="650" t="s">
        <v>3554</v>
      </c>
    </row>
    <row r="339">
      <c r="A339" s="657" t="s">
        <v>3630</v>
      </c>
      <c r="B339" s="657"/>
      <c r="C339" s="657" t="s">
        <v>2948</v>
      </c>
    </row>
    <row r="340">
      <c r="A340" s="660" t="s">
        <v>15</v>
      </c>
      <c r="B340" s="660"/>
      <c r="C340" s="661"/>
      <c r="D340" s="661"/>
      <c r="E340" s="661"/>
      <c r="F340" s="661"/>
      <c r="G340" s="661"/>
      <c r="H340" s="661"/>
      <c r="I340" s="662"/>
      <c r="J340" s="661"/>
      <c r="K340" s="661"/>
      <c r="L340" s="663"/>
      <c r="M340" s="663"/>
      <c r="N340" s="664"/>
      <c r="O340" s="665"/>
      <c r="P340" s="666"/>
    </row>
    <row r="341">
      <c r="A341" s="668" t="s">
        <v>16</v>
      </c>
      <c r="B341" s="668"/>
      <c r="C341" s="669">
        <f t="shared" ref="C341:H341" si="175">COUNTIF($C4:$ABE4,C$338)</f>
        <v>0</v>
      </c>
      <c r="D341" s="669">
        <f t="shared" si="175"/>
        <v>0</v>
      </c>
      <c r="E341" s="669">
        <f t="shared" si="175"/>
        <v>6</v>
      </c>
      <c r="F341" s="669">
        <f t="shared" si="175"/>
        <v>10</v>
      </c>
      <c r="G341" s="669">
        <f t="shared" si="175"/>
        <v>4</v>
      </c>
      <c r="H341" s="669">
        <f t="shared" si="175"/>
        <v>0</v>
      </c>
      <c r="I341" s="670">
        <f>COUNTA(C4:ABE4)</f>
        <v>20</v>
      </c>
      <c r="J341" s="669" t="str">
        <f>IFERROR(__xludf.DUMMYFUNCTION("if(sum(C341:H341)=0,"""",SPARKLINE(C341:H341,{""charttype"",""line"";""color"",""lightgrey"";""linewidth"",2}))"),"")</f>
        <v/>
      </c>
      <c r="K341" s="671" t="str">
        <f t="shared" ref="K341:P341" si="176">IFERROR(REPT("|",round(COUNTIF($C4:$ABE4,K$338)/$I341*10,0)),"")</f>
        <v/>
      </c>
      <c r="L341" s="672" t="str">
        <f t="shared" si="176"/>
        <v/>
      </c>
      <c r="M341" s="672" t="str">
        <f t="shared" si="176"/>
        <v>|||</v>
      </c>
      <c r="N341" s="673" t="str">
        <f t="shared" si="176"/>
        <v>|||||</v>
      </c>
      <c r="O341" s="674" t="str">
        <f t="shared" si="176"/>
        <v>||</v>
      </c>
      <c r="P341" s="675" t="str">
        <f t="shared" si="176"/>
        <v/>
      </c>
    </row>
    <row r="342">
      <c r="A342" s="679" t="s">
        <v>3634</v>
      </c>
      <c r="B342" s="679"/>
      <c r="C342" s="680"/>
      <c r="D342" s="680"/>
      <c r="E342" s="680"/>
      <c r="F342" s="680"/>
      <c r="G342" s="680"/>
      <c r="H342" s="680"/>
      <c r="I342" s="681"/>
      <c r="J342" s="680"/>
      <c r="K342" s="680"/>
      <c r="L342" s="682"/>
      <c r="M342" s="682"/>
      <c r="N342" s="664"/>
      <c r="O342" s="665"/>
      <c r="P342" s="683"/>
    </row>
    <row r="343">
      <c r="A343" s="685" t="s">
        <v>3636</v>
      </c>
      <c r="B343" s="685"/>
      <c r="C343" s="669">
        <f t="shared" ref="C343:H343" si="177">COUNTIF($C7:$ABE7,C$338)</f>
        <v>0</v>
      </c>
      <c r="D343" s="669">
        <f t="shared" si="177"/>
        <v>1</v>
      </c>
      <c r="E343" s="669">
        <f t="shared" si="177"/>
        <v>5</v>
      </c>
      <c r="F343" s="669">
        <f t="shared" si="177"/>
        <v>0</v>
      </c>
      <c r="G343" s="669">
        <f t="shared" si="177"/>
        <v>0</v>
      </c>
      <c r="H343" s="669">
        <f t="shared" si="177"/>
        <v>0</v>
      </c>
      <c r="I343" s="670">
        <f>COUNTA(C7:ABE7)</f>
        <v>6</v>
      </c>
      <c r="J343" s="669" t="str">
        <f>IFERROR(__xludf.DUMMYFUNCTION("if(sum(C343:H343)=0,"""",SPARKLINE(C343:H343,{""charttype"",""line"";""color"",""lightgrey"";""linewidth"",2}))"),"")</f>
        <v/>
      </c>
      <c r="K343" s="671" t="str">
        <f t="shared" ref="K343:P343" si="178">IFERROR(REPT("|",round(COUNTIF($C7:$ABE7,K$338)/$I343*10,0)),"")</f>
        <v/>
      </c>
      <c r="L343" s="672" t="str">
        <f t="shared" si="178"/>
        <v>||</v>
      </c>
      <c r="M343" s="672" t="str">
        <f t="shared" si="178"/>
        <v>||||||||</v>
      </c>
      <c r="N343" s="673" t="str">
        <f t="shared" si="178"/>
        <v/>
      </c>
      <c r="O343" s="674" t="str">
        <f t="shared" si="178"/>
        <v/>
      </c>
      <c r="P343" s="675" t="str">
        <f t="shared" si="178"/>
        <v/>
      </c>
    </row>
    <row r="344">
      <c r="A344" s="660" t="s">
        <v>24</v>
      </c>
      <c r="B344" s="660"/>
      <c r="C344" s="686"/>
      <c r="D344" s="686"/>
      <c r="E344" s="686"/>
      <c r="F344" s="686"/>
      <c r="G344" s="686"/>
      <c r="H344" s="686"/>
      <c r="I344" s="687"/>
      <c r="J344" s="686"/>
      <c r="K344" s="686"/>
      <c r="L344" s="688"/>
      <c r="M344" s="688"/>
      <c r="N344" s="689"/>
      <c r="O344" s="690"/>
      <c r="P344" s="691"/>
    </row>
    <row r="345">
      <c r="A345" s="668" t="s">
        <v>25</v>
      </c>
      <c r="B345" s="668"/>
      <c r="C345" s="669">
        <f t="shared" ref="C345:H345" si="179">COUNTIF($C10:$ABE10,C$338)</f>
        <v>0</v>
      </c>
      <c r="D345" s="669">
        <f t="shared" si="179"/>
        <v>0</v>
      </c>
      <c r="E345" s="669">
        <f t="shared" si="179"/>
        <v>12</v>
      </c>
      <c r="F345" s="669">
        <f t="shared" si="179"/>
        <v>5</v>
      </c>
      <c r="G345" s="669">
        <f t="shared" si="179"/>
        <v>0</v>
      </c>
      <c r="H345" s="669">
        <f t="shared" si="179"/>
        <v>0</v>
      </c>
      <c r="I345" s="670">
        <f>COUNTA(C10:ABE10)</f>
        <v>17</v>
      </c>
      <c r="J345" s="669" t="str">
        <f>IFERROR(__xludf.DUMMYFUNCTION("if(sum(C345:H345)=0,"""",SPARKLINE(C345:H345,{""charttype"",""line"";""color"",""lightgrey"";""linewidth"",2}))"),"")</f>
        <v/>
      </c>
      <c r="K345" s="671" t="str">
        <f t="shared" ref="K345:P345" si="180">IFERROR(REPT("|",round(COUNTIF($C10:$ABE10,K$338)/$I345*10,0)),"")</f>
        <v/>
      </c>
      <c r="L345" s="672" t="str">
        <f t="shared" si="180"/>
        <v/>
      </c>
      <c r="M345" s="672" t="str">
        <f t="shared" si="180"/>
        <v>|||||||</v>
      </c>
      <c r="N345" s="673" t="str">
        <f t="shared" si="180"/>
        <v>|||</v>
      </c>
      <c r="O345" s="674" t="str">
        <f t="shared" si="180"/>
        <v/>
      </c>
      <c r="P345" s="675" t="str">
        <f t="shared" si="180"/>
        <v/>
      </c>
    </row>
    <row r="346">
      <c r="A346" s="685" t="s">
        <v>28</v>
      </c>
      <c r="B346" s="685"/>
      <c r="C346" s="669">
        <f t="shared" ref="C346:H346" si="181">COUNTIF($C12:$ABE12,C$338)</f>
        <v>0</v>
      </c>
      <c r="D346" s="669">
        <f t="shared" si="181"/>
        <v>2</v>
      </c>
      <c r="E346" s="669">
        <f t="shared" si="181"/>
        <v>10</v>
      </c>
      <c r="F346" s="669">
        <f t="shared" si="181"/>
        <v>2</v>
      </c>
      <c r="G346" s="669">
        <f t="shared" si="181"/>
        <v>0</v>
      </c>
      <c r="H346" s="669">
        <f t="shared" si="181"/>
        <v>0</v>
      </c>
      <c r="I346" s="670">
        <f>COUNTA(C12:ABE12)</f>
        <v>14</v>
      </c>
      <c r="J346" s="669" t="str">
        <f>IFERROR(__xludf.DUMMYFUNCTION("if(sum(C346:H346)=0,"""",SPARKLINE(C346:H346,{""charttype"",""line"";""color"",""lightgrey"";""linewidth"",2}))"),"")</f>
        <v/>
      </c>
      <c r="K346" s="671" t="str">
        <f t="shared" ref="K346:P346" si="182">IFERROR(REPT("|",round(COUNTIF($C12:$ABE12,K$338)/$I346*10,0)),"")</f>
        <v/>
      </c>
      <c r="L346" s="672" t="str">
        <f t="shared" si="182"/>
        <v>|</v>
      </c>
      <c r="M346" s="672" t="str">
        <f t="shared" si="182"/>
        <v>|||||||</v>
      </c>
      <c r="N346" s="673" t="str">
        <f t="shared" si="182"/>
        <v>|</v>
      </c>
      <c r="O346" s="674" t="str">
        <f t="shared" si="182"/>
        <v/>
      </c>
      <c r="P346" s="675" t="str">
        <f t="shared" si="182"/>
        <v/>
      </c>
    </row>
    <row r="347">
      <c r="A347" s="660" t="s">
        <v>29</v>
      </c>
      <c r="B347" s="660"/>
      <c r="C347" s="686"/>
      <c r="D347" s="686"/>
      <c r="E347" s="686"/>
      <c r="F347" s="686"/>
      <c r="G347" s="686"/>
      <c r="H347" s="686"/>
      <c r="I347" s="687"/>
      <c r="J347" s="686"/>
      <c r="K347" s="686"/>
      <c r="L347" s="688"/>
      <c r="M347" s="688"/>
      <c r="N347" s="689"/>
      <c r="O347" s="690"/>
      <c r="P347" s="691"/>
    </row>
    <row r="348">
      <c r="A348" s="668" t="s">
        <v>30</v>
      </c>
      <c r="B348" s="668"/>
      <c r="C348" s="669">
        <f t="shared" ref="C348:H348" si="183">COUNTIF($C15:$ABE15,C$338)</f>
        <v>0</v>
      </c>
      <c r="D348" s="669">
        <f t="shared" si="183"/>
        <v>1</v>
      </c>
      <c r="E348" s="669">
        <f t="shared" si="183"/>
        <v>13</v>
      </c>
      <c r="F348" s="669">
        <f t="shared" si="183"/>
        <v>7</v>
      </c>
      <c r="G348" s="669">
        <f t="shared" si="183"/>
        <v>0</v>
      </c>
      <c r="H348" s="669">
        <f t="shared" si="183"/>
        <v>0</v>
      </c>
      <c r="I348" s="670">
        <f>COUNTA(C15:ABE15)</f>
        <v>21</v>
      </c>
      <c r="J348" s="669" t="str">
        <f>IFERROR(__xludf.DUMMYFUNCTION("if(sum(C348:H348)=0,"""",SPARKLINE(C348:H348,{""charttype"",""line"";""color"",""lightgrey"";""linewidth"",2}))"),"")</f>
        <v/>
      </c>
      <c r="K348" s="671" t="str">
        <f t="shared" ref="K348:P348" si="184">IFERROR(REPT("|",round(COUNTIF($C15:$ABE15,K$338)/$I348*10,0)),"")</f>
        <v/>
      </c>
      <c r="L348" s="672" t="str">
        <f t="shared" si="184"/>
        <v/>
      </c>
      <c r="M348" s="672" t="str">
        <f t="shared" si="184"/>
        <v>||||||</v>
      </c>
      <c r="N348" s="673" t="str">
        <f t="shared" si="184"/>
        <v>|||</v>
      </c>
      <c r="O348" s="674" t="str">
        <f t="shared" si="184"/>
        <v/>
      </c>
      <c r="P348" s="675" t="str">
        <f t="shared" si="184"/>
        <v/>
      </c>
    </row>
    <row r="349">
      <c r="A349" s="668" t="s">
        <v>35</v>
      </c>
      <c r="B349" s="668"/>
      <c r="C349" s="669">
        <f t="shared" ref="C349:H349" si="185">COUNTIF($C17:$ABE17,C$338)</f>
        <v>0</v>
      </c>
      <c r="D349" s="669">
        <f t="shared" si="185"/>
        <v>1</v>
      </c>
      <c r="E349" s="669">
        <f t="shared" si="185"/>
        <v>11</v>
      </c>
      <c r="F349" s="669">
        <f t="shared" si="185"/>
        <v>1</v>
      </c>
      <c r="G349" s="669">
        <f t="shared" si="185"/>
        <v>0</v>
      </c>
      <c r="H349" s="669">
        <f t="shared" si="185"/>
        <v>0</v>
      </c>
      <c r="I349" s="670">
        <f>COUNTA(C17:ABE17)</f>
        <v>13</v>
      </c>
      <c r="J349" s="669" t="str">
        <f>IFERROR(__xludf.DUMMYFUNCTION("if(sum(C349:H349)=0,"""",SPARKLINE(C349:H349,{""charttype"",""line"";""color"",""lightgrey"";""linewidth"",2}))"),"")</f>
        <v/>
      </c>
      <c r="K349" s="671" t="str">
        <f t="shared" ref="K349:P349" si="186">IFERROR(REPT("|",round(COUNTIF($C17:$ABE17,K$338)/$I349*10,0)),"")</f>
        <v/>
      </c>
      <c r="L349" s="672" t="str">
        <f t="shared" si="186"/>
        <v>|</v>
      </c>
      <c r="M349" s="672" t="str">
        <f t="shared" si="186"/>
        <v>||||||||</v>
      </c>
      <c r="N349" s="673" t="str">
        <f t="shared" si="186"/>
        <v>|</v>
      </c>
      <c r="O349" s="674" t="str">
        <f t="shared" si="186"/>
        <v/>
      </c>
      <c r="P349" s="675" t="str">
        <f t="shared" si="186"/>
        <v/>
      </c>
    </row>
    <row r="350">
      <c r="A350" s="668" t="s">
        <v>36</v>
      </c>
      <c r="B350" s="668"/>
      <c r="C350" s="669">
        <f t="shared" ref="C350:H350" si="187">COUNTIF($C19:$ABE19,C$338)</f>
        <v>0</v>
      </c>
      <c r="D350" s="669">
        <f t="shared" si="187"/>
        <v>3</v>
      </c>
      <c r="E350" s="669">
        <f t="shared" si="187"/>
        <v>7</v>
      </c>
      <c r="F350" s="669">
        <f t="shared" si="187"/>
        <v>4</v>
      </c>
      <c r="G350" s="669">
        <f t="shared" si="187"/>
        <v>0</v>
      </c>
      <c r="H350" s="669">
        <f t="shared" si="187"/>
        <v>0</v>
      </c>
      <c r="I350" s="670">
        <f>COUNTA(C19:ABE19)</f>
        <v>14</v>
      </c>
      <c r="J350" s="669" t="str">
        <f>IFERROR(__xludf.DUMMYFUNCTION("if(sum(C350:H350)=0,"""",SPARKLINE(C350:H350,{""charttype"",""line"";""color"",""lightgrey"";""linewidth"",2}))"),"")</f>
        <v/>
      </c>
      <c r="K350" s="671" t="str">
        <f t="shared" ref="K350:P350" si="188">IFERROR(REPT("|",round(COUNTIF($C19:$ABE19,K$338)/$I350*10,0)),"")</f>
        <v/>
      </c>
      <c r="L350" s="672" t="str">
        <f t="shared" si="188"/>
        <v>||</v>
      </c>
      <c r="M350" s="672" t="str">
        <f t="shared" si="188"/>
        <v>|||||</v>
      </c>
      <c r="N350" s="673" t="str">
        <f t="shared" si="188"/>
        <v>|||</v>
      </c>
      <c r="O350" s="674" t="str">
        <f t="shared" si="188"/>
        <v/>
      </c>
      <c r="P350" s="675" t="str">
        <f t="shared" si="188"/>
        <v/>
      </c>
    </row>
    <row r="351">
      <c r="A351" s="668" t="s">
        <v>42</v>
      </c>
      <c r="B351" s="668"/>
      <c r="C351" s="669">
        <f t="shared" ref="C351:H351" si="189">COUNTIF($C21:$ABE21,C$338)</f>
        <v>0</v>
      </c>
      <c r="D351" s="669">
        <f t="shared" si="189"/>
        <v>5</v>
      </c>
      <c r="E351" s="669">
        <f t="shared" si="189"/>
        <v>10</v>
      </c>
      <c r="F351" s="669">
        <f t="shared" si="189"/>
        <v>0</v>
      </c>
      <c r="G351" s="669">
        <f t="shared" si="189"/>
        <v>0</v>
      </c>
      <c r="H351" s="669">
        <f t="shared" si="189"/>
        <v>0</v>
      </c>
      <c r="I351" s="670">
        <f>COUNTA(C21:ABE21)</f>
        <v>15</v>
      </c>
      <c r="J351" s="669" t="str">
        <f>IFERROR(__xludf.DUMMYFUNCTION("if(sum(C351:H351)=0,"""",SPARKLINE(C351:H351,{""charttype"",""line"";""color"",""lightgrey"";""linewidth"",2}))"),"")</f>
        <v/>
      </c>
      <c r="K351" s="671" t="str">
        <f t="shared" ref="K351:P351" si="190">IFERROR(REPT("|",round(COUNTIF($C21:$ABE21,K$338)/$I351*10,0)),"")</f>
        <v/>
      </c>
      <c r="L351" s="672" t="str">
        <f t="shared" si="190"/>
        <v>|||</v>
      </c>
      <c r="M351" s="672" t="str">
        <f t="shared" si="190"/>
        <v>|||||||</v>
      </c>
      <c r="N351" s="673" t="str">
        <f t="shared" si="190"/>
        <v/>
      </c>
      <c r="O351" s="674" t="str">
        <f t="shared" si="190"/>
        <v/>
      </c>
      <c r="P351" s="675" t="str">
        <f t="shared" si="190"/>
        <v/>
      </c>
    </row>
    <row r="352">
      <c r="A352" s="668" t="s">
        <v>61</v>
      </c>
      <c r="B352" s="668"/>
      <c r="C352" s="669">
        <f t="shared" ref="C352:H352" si="191">COUNTIF($C23:$ABE23,C$338)</f>
        <v>0</v>
      </c>
      <c r="D352" s="669">
        <f t="shared" si="191"/>
        <v>0</v>
      </c>
      <c r="E352" s="669">
        <f t="shared" si="191"/>
        <v>0</v>
      </c>
      <c r="F352" s="669">
        <f t="shared" si="191"/>
        <v>0</v>
      </c>
      <c r="G352" s="669">
        <f t="shared" si="191"/>
        <v>24</v>
      </c>
      <c r="H352" s="669">
        <f t="shared" si="191"/>
        <v>9</v>
      </c>
      <c r="I352" s="670">
        <f>COUNTA(C23:ABE23)</f>
        <v>33</v>
      </c>
      <c r="J352" s="669" t="str">
        <f>IFERROR(__xludf.DUMMYFUNCTION("if(sum(C352:H352)=0,"""",SPARKLINE(C352:H352,{""charttype"",""line"";""color"",""lightgrey"";""linewidth"",2}))"),"")</f>
        <v/>
      </c>
      <c r="K352" s="671" t="str">
        <f t="shared" ref="K352:P352" si="192">IFERROR(REPT("|",round(COUNTIF($C23:$ABE23,K$338)/$I352*10,0)),"")</f>
        <v/>
      </c>
      <c r="L352" s="672" t="str">
        <f t="shared" si="192"/>
        <v/>
      </c>
      <c r="M352" s="672" t="str">
        <f t="shared" si="192"/>
        <v/>
      </c>
      <c r="N352" s="673" t="str">
        <f t="shared" si="192"/>
        <v/>
      </c>
      <c r="O352" s="674" t="str">
        <f t="shared" si="192"/>
        <v>|||||||</v>
      </c>
      <c r="P352" s="675" t="str">
        <f t="shared" si="192"/>
        <v>|||</v>
      </c>
    </row>
    <row r="353">
      <c r="A353" s="668" t="s">
        <v>70</v>
      </c>
      <c r="B353" s="668"/>
      <c r="C353" s="669">
        <f t="shared" ref="C353:H353" si="193">COUNTIF($C25:$ABE25,C$338)</f>
        <v>0</v>
      </c>
      <c r="D353" s="669">
        <f t="shared" si="193"/>
        <v>3</v>
      </c>
      <c r="E353" s="669">
        <f t="shared" si="193"/>
        <v>11</v>
      </c>
      <c r="F353" s="669">
        <f t="shared" si="193"/>
        <v>3</v>
      </c>
      <c r="G353" s="669">
        <f t="shared" si="193"/>
        <v>0</v>
      </c>
      <c r="H353" s="669">
        <f t="shared" si="193"/>
        <v>0</v>
      </c>
      <c r="I353" s="670">
        <f>COUNTA(C25:ABE25)</f>
        <v>17</v>
      </c>
      <c r="J353" s="669" t="str">
        <f>IFERROR(__xludf.DUMMYFUNCTION("if(sum(C353:H353)=0,"""",SPARKLINE(C353:H353,{""charttype"",""line"";""color"",""lightgrey"";""linewidth"",2}))"),"")</f>
        <v/>
      </c>
      <c r="K353" s="671" t="str">
        <f t="shared" ref="K353:P353" si="194">IFERROR(REPT("|",round(COUNTIF($C25:$ABE25,K$338)/$I353*10,0)),"")</f>
        <v/>
      </c>
      <c r="L353" s="672" t="str">
        <f t="shared" si="194"/>
        <v>||</v>
      </c>
      <c r="M353" s="672" t="str">
        <f t="shared" si="194"/>
        <v>||||||</v>
      </c>
      <c r="N353" s="673" t="str">
        <f t="shared" si="194"/>
        <v>||</v>
      </c>
      <c r="O353" s="674" t="str">
        <f t="shared" si="194"/>
        <v/>
      </c>
      <c r="P353" s="675" t="str">
        <f t="shared" si="194"/>
        <v/>
      </c>
    </row>
    <row r="354">
      <c r="A354" s="692" t="s">
        <v>3637</v>
      </c>
      <c r="B354" s="692"/>
      <c r="C354" s="669">
        <f t="shared" ref="C354:H354" si="195">COUNTIF($C27:$ABE27,C$338)</f>
        <v>0</v>
      </c>
      <c r="D354" s="669">
        <f t="shared" si="195"/>
        <v>0</v>
      </c>
      <c r="E354" s="669">
        <f t="shared" si="195"/>
        <v>8</v>
      </c>
      <c r="F354" s="669">
        <f t="shared" si="195"/>
        <v>1</v>
      </c>
      <c r="G354" s="669">
        <f t="shared" si="195"/>
        <v>0</v>
      </c>
      <c r="H354" s="669">
        <f t="shared" si="195"/>
        <v>0</v>
      </c>
      <c r="I354" s="670">
        <f>COUNTA(C27:ABE27)</f>
        <v>9</v>
      </c>
      <c r="J354" s="669" t="str">
        <f>IFERROR(__xludf.DUMMYFUNCTION("if(sum(C354:H354)=0,"""",SPARKLINE(C354:H354,{""charttype"",""line"";""color"",""lightgrey"";""linewidth"",2}))"),"")</f>
        <v/>
      </c>
      <c r="K354" s="671" t="str">
        <f t="shared" ref="K354:P354" si="196">IFERROR(REPT("|",round(COUNTIF($C27:$ABE27,K$338)/$I354*10,0)),"")</f>
        <v/>
      </c>
      <c r="L354" s="672" t="str">
        <f t="shared" si="196"/>
        <v/>
      </c>
      <c r="M354" s="672" t="str">
        <f t="shared" si="196"/>
        <v>|||||||||</v>
      </c>
      <c r="N354" s="673" t="str">
        <f t="shared" si="196"/>
        <v>|</v>
      </c>
      <c r="O354" s="674" t="str">
        <f t="shared" si="196"/>
        <v/>
      </c>
      <c r="P354" s="675" t="str">
        <f t="shared" si="196"/>
        <v/>
      </c>
    </row>
    <row r="355">
      <c r="A355" s="668" t="s">
        <v>78</v>
      </c>
      <c r="B355" s="668"/>
      <c r="C355" s="669">
        <f t="shared" ref="C355:H355" si="197">COUNTIF($C29:$ABE29,C$338)</f>
        <v>0</v>
      </c>
      <c r="D355" s="669">
        <f t="shared" si="197"/>
        <v>0</v>
      </c>
      <c r="E355" s="669">
        <f t="shared" si="197"/>
        <v>1</v>
      </c>
      <c r="F355" s="669">
        <f t="shared" si="197"/>
        <v>16</v>
      </c>
      <c r="G355" s="669">
        <f t="shared" si="197"/>
        <v>5</v>
      </c>
      <c r="H355" s="669">
        <f t="shared" si="197"/>
        <v>1</v>
      </c>
      <c r="I355" s="670">
        <f>COUNTA(C29:ABE29)</f>
        <v>23</v>
      </c>
      <c r="J355" s="669" t="str">
        <f>IFERROR(__xludf.DUMMYFUNCTION("if(sum(C355:H355)=0,"""",SPARKLINE(C355:H355,{""charttype"",""line"";""color"",""lightgrey"";""linewidth"",2}))"),"")</f>
        <v/>
      </c>
      <c r="K355" s="671" t="str">
        <f t="shared" ref="K355:P355" si="198">IFERROR(REPT("|",round(COUNTIF($C29:$ABE29,K$338)/$I355*10,0)),"")</f>
        <v/>
      </c>
      <c r="L355" s="672" t="str">
        <f t="shared" si="198"/>
        <v/>
      </c>
      <c r="M355" s="672" t="str">
        <f t="shared" si="198"/>
        <v/>
      </c>
      <c r="N355" s="673" t="str">
        <f t="shared" si="198"/>
        <v>|||||||</v>
      </c>
      <c r="O355" s="674" t="str">
        <f t="shared" si="198"/>
        <v>||</v>
      </c>
      <c r="P355" s="675" t="str">
        <f t="shared" si="198"/>
        <v/>
      </c>
    </row>
    <row r="356">
      <c r="A356" s="668" t="s">
        <v>87</v>
      </c>
      <c r="B356" s="668"/>
      <c r="C356" s="669">
        <f t="shared" ref="C356:H356" si="199">COUNTIF($C31:$ABE31,C$338)</f>
        <v>0</v>
      </c>
      <c r="D356" s="669">
        <f t="shared" si="199"/>
        <v>0</v>
      </c>
      <c r="E356" s="669">
        <f t="shared" si="199"/>
        <v>0</v>
      </c>
      <c r="F356" s="669">
        <f t="shared" si="199"/>
        <v>18</v>
      </c>
      <c r="G356" s="669">
        <f t="shared" si="199"/>
        <v>9</v>
      </c>
      <c r="H356" s="669">
        <f t="shared" si="199"/>
        <v>1</v>
      </c>
      <c r="I356" s="670">
        <f>COUNTA(C31:ABE31)</f>
        <v>28</v>
      </c>
      <c r="J356" s="669" t="str">
        <f>IFERROR(__xludf.DUMMYFUNCTION("if(sum(C356:H356)=0,"""",SPARKLINE(C356:H356,{""charttype"",""line"";""color"",""lightgrey"";""linewidth"",2}))"),"")</f>
        <v/>
      </c>
      <c r="K356" s="671" t="str">
        <f t="shared" ref="K356:P356" si="200">IFERROR(REPT("|",round(COUNTIF($C31:$ABE31,K$338)/$I356*10,0)),"")</f>
        <v/>
      </c>
      <c r="L356" s="672" t="str">
        <f t="shared" si="200"/>
        <v/>
      </c>
      <c r="M356" s="672" t="str">
        <f t="shared" si="200"/>
        <v/>
      </c>
      <c r="N356" s="673" t="str">
        <f t="shared" si="200"/>
        <v>||||||</v>
      </c>
      <c r="O356" s="674" t="str">
        <f t="shared" si="200"/>
        <v>|||</v>
      </c>
      <c r="P356" s="675" t="str">
        <f t="shared" si="200"/>
        <v/>
      </c>
    </row>
    <row r="357">
      <c r="A357" s="668" t="s">
        <v>93</v>
      </c>
      <c r="B357" s="668"/>
      <c r="C357" s="669">
        <f t="shared" ref="C357:H357" si="201">COUNTIF($C33:$ABE33,C$338)</f>
        <v>0</v>
      </c>
      <c r="D357" s="669">
        <f t="shared" si="201"/>
        <v>0</v>
      </c>
      <c r="E357" s="669">
        <f t="shared" si="201"/>
        <v>0</v>
      </c>
      <c r="F357" s="669">
        <f t="shared" si="201"/>
        <v>1</v>
      </c>
      <c r="G357" s="669">
        <f t="shared" si="201"/>
        <v>28</v>
      </c>
      <c r="H357" s="669">
        <f t="shared" si="201"/>
        <v>4</v>
      </c>
      <c r="I357" s="670">
        <f>COUNTA(C33:ABE33)</f>
        <v>33</v>
      </c>
      <c r="J357" s="669" t="str">
        <f>IFERROR(__xludf.DUMMYFUNCTION("if(sum(C357:H357)=0,"""",SPARKLINE(C357:H357,{""charttype"",""line"";""color"",""lightgrey"";""linewidth"",2}))"),"")</f>
        <v/>
      </c>
      <c r="K357" s="671" t="str">
        <f t="shared" ref="K357:P357" si="202">IFERROR(REPT("|",round(COUNTIF($C33:$ABE33,K$338)/$I357*10,0)),"")</f>
        <v/>
      </c>
      <c r="L357" s="672" t="str">
        <f t="shared" si="202"/>
        <v/>
      </c>
      <c r="M357" s="672" t="str">
        <f t="shared" si="202"/>
        <v/>
      </c>
      <c r="N357" s="673" t="str">
        <f t="shared" si="202"/>
        <v/>
      </c>
      <c r="O357" s="674" t="str">
        <f t="shared" si="202"/>
        <v>||||||||</v>
      </c>
      <c r="P357" s="675" t="str">
        <f t="shared" si="202"/>
        <v>|</v>
      </c>
    </row>
    <row r="358">
      <c r="A358" s="685" t="s">
        <v>105</v>
      </c>
      <c r="B358" s="685"/>
      <c r="C358" s="669">
        <f t="shared" ref="C358:H358" si="203">COUNTIF($C35:$ABE35,C$338)</f>
        <v>0</v>
      </c>
      <c r="D358" s="669">
        <f t="shared" si="203"/>
        <v>2</v>
      </c>
      <c r="E358" s="669">
        <f t="shared" si="203"/>
        <v>19</v>
      </c>
      <c r="F358" s="669">
        <f t="shared" si="203"/>
        <v>2</v>
      </c>
      <c r="G358" s="669">
        <f t="shared" si="203"/>
        <v>0</v>
      </c>
      <c r="H358" s="669">
        <f t="shared" si="203"/>
        <v>0</v>
      </c>
      <c r="I358" s="670">
        <f>COUNTA(C35:ABE35)</f>
        <v>23</v>
      </c>
      <c r="J358" s="669" t="str">
        <f>IFERROR(__xludf.DUMMYFUNCTION("if(sum(C358:H358)=0,"""",SPARKLINE(C358:H358,{""charttype"",""line"";""color"",""lightgrey"";""linewidth"",2}))"),"")</f>
        <v/>
      </c>
      <c r="K358" s="671" t="str">
        <f t="shared" ref="K358:P358" si="204">IFERROR(REPT("|",round(COUNTIF($C35:$ABE35,K$338)/$I358*10,0)),"")</f>
        <v/>
      </c>
      <c r="L358" s="672" t="str">
        <f t="shared" si="204"/>
        <v>|</v>
      </c>
      <c r="M358" s="672" t="str">
        <f t="shared" si="204"/>
        <v>||||||||</v>
      </c>
      <c r="N358" s="673" t="str">
        <f t="shared" si="204"/>
        <v>|</v>
      </c>
      <c r="O358" s="674" t="str">
        <f t="shared" si="204"/>
        <v/>
      </c>
      <c r="P358" s="675" t="str">
        <f t="shared" si="204"/>
        <v/>
      </c>
    </row>
    <row r="359">
      <c r="A359" s="660" t="s">
        <v>107</v>
      </c>
      <c r="B359" s="660"/>
      <c r="C359" s="686"/>
      <c r="D359" s="686"/>
      <c r="E359" s="686"/>
      <c r="F359" s="686"/>
      <c r="G359" s="686"/>
      <c r="H359" s="686"/>
      <c r="I359" s="687"/>
      <c r="J359" s="686"/>
      <c r="K359" s="686"/>
      <c r="L359" s="688"/>
      <c r="M359" s="688"/>
      <c r="N359" s="689"/>
      <c r="O359" s="690"/>
      <c r="P359" s="691"/>
    </row>
    <row r="360">
      <c r="A360" s="668" t="s">
        <v>108</v>
      </c>
      <c r="B360" s="668"/>
      <c r="C360" s="669">
        <f t="shared" ref="C360:H360" si="205">COUNTIF($C38:$ABE38,C$338)</f>
        <v>0</v>
      </c>
      <c r="D360" s="669">
        <f t="shared" si="205"/>
        <v>0</v>
      </c>
      <c r="E360" s="669">
        <f t="shared" si="205"/>
        <v>5</v>
      </c>
      <c r="F360" s="669">
        <f t="shared" si="205"/>
        <v>15</v>
      </c>
      <c r="G360" s="669">
        <f t="shared" si="205"/>
        <v>4</v>
      </c>
      <c r="H360" s="669">
        <f t="shared" si="205"/>
        <v>0</v>
      </c>
      <c r="I360" s="670">
        <f>COUNTA(C38:ABE38)</f>
        <v>24</v>
      </c>
      <c r="J360" s="669" t="str">
        <f>IFERROR(__xludf.DUMMYFUNCTION("if(sum(C360:H360)=0,"""",SPARKLINE(C360:H360,{""charttype"",""line"";""color"",""lightgrey"";""linewidth"",2}))"),"")</f>
        <v/>
      </c>
      <c r="K360" s="671" t="str">
        <f t="shared" ref="K360:P360" si="206">IFERROR(REPT("|",round(COUNTIF($C38:$ABE38,K$338)/$I360*10,0)),"")</f>
        <v/>
      </c>
      <c r="L360" s="672" t="str">
        <f t="shared" si="206"/>
        <v/>
      </c>
      <c r="M360" s="672" t="str">
        <f t="shared" si="206"/>
        <v>||</v>
      </c>
      <c r="N360" s="673" t="str">
        <f t="shared" si="206"/>
        <v>||||||</v>
      </c>
      <c r="O360" s="674" t="str">
        <f t="shared" si="206"/>
        <v>||</v>
      </c>
      <c r="P360" s="675" t="str">
        <f t="shared" si="206"/>
        <v/>
      </c>
    </row>
    <row r="361">
      <c r="A361" s="660" t="s">
        <v>109</v>
      </c>
      <c r="B361" s="660"/>
      <c r="C361" s="686"/>
      <c r="D361" s="686"/>
      <c r="E361" s="686"/>
      <c r="F361" s="686"/>
      <c r="G361" s="686"/>
      <c r="H361" s="686"/>
      <c r="I361" s="687"/>
      <c r="J361" s="686"/>
      <c r="K361" s="686"/>
      <c r="L361" s="688"/>
      <c r="M361" s="688"/>
      <c r="N361" s="689"/>
      <c r="O361" s="690"/>
      <c r="P361" s="691"/>
    </row>
    <row r="362">
      <c r="A362" s="668" t="s">
        <v>110</v>
      </c>
      <c r="B362" s="668"/>
      <c r="C362" s="669">
        <f t="shared" ref="C362:H362" si="207">COUNTIF($C41:$ABE41,C$338)</f>
        <v>0</v>
      </c>
      <c r="D362" s="669">
        <f t="shared" si="207"/>
        <v>0</v>
      </c>
      <c r="E362" s="669">
        <f t="shared" si="207"/>
        <v>1</v>
      </c>
      <c r="F362" s="669">
        <f t="shared" si="207"/>
        <v>18</v>
      </c>
      <c r="G362" s="669">
        <f t="shared" si="207"/>
        <v>13</v>
      </c>
      <c r="H362" s="669">
        <f t="shared" si="207"/>
        <v>1</v>
      </c>
      <c r="I362" s="670">
        <f>COUNTA(C41:ABE41)</f>
        <v>33</v>
      </c>
      <c r="J362" s="669" t="str">
        <f>IFERROR(__xludf.DUMMYFUNCTION("if(sum(C362:H362)=0,"""",SPARKLINE(C362:H362,{""charttype"",""line"";""color"",""lightgrey"";""linewidth"",2}))"),"")</f>
        <v/>
      </c>
      <c r="K362" s="671" t="str">
        <f t="shared" ref="K362:P362" si="208">IFERROR(REPT("|",round(COUNTIF($C41:$ABE41,K$338)/$I362*10,0)),"")</f>
        <v/>
      </c>
      <c r="L362" s="672" t="str">
        <f t="shared" si="208"/>
        <v/>
      </c>
      <c r="M362" s="672" t="str">
        <f t="shared" si="208"/>
        <v/>
      </c>
      <c r="N362" s="673" t="str">
        <f t="shared" si="208"/>
        <v>|||||</v>
      </c>
      <c r="O362" s="674" t="str">
        <f t="shared" si="208"/>
        <v>||||</v>
      </c>
      <c r="P362" s="675" t="str">
        <f t="shared" si="208"/>
        <v/>
      </c>
    </row>
    <row r="363">
      <c r="A363" s="660" t="s">
        <v>128</v>
      </c>
      <c r="B363" s="660"/>
      <c r="C363" s="686"/>
      <c r="D363" s="686"/>
      <c r="E363" s="686"/>
      <c r="F363" s="686"/>
      <c r="G363" s="686"/>
      <c r="H363" s="686"/>
      <c r="I363" s="687"/>
      <c r="J363" s="686"/>
      <c r="K363" s="686"/>
      <c r="L363" s="688"/>
      <c r="M363" s="688"/>
      <c r="N363" s="689"/>
      <c r="O363" s="690"/>
      <c r="P363" s="691"/>
    </row>
    <row r="364">
      <c r="A364" s="668" t="s">
        <v>129</v>
      </c>
      <c r="B364" s="668"/>
      <c r="C364" s="669">
        <f t="shared" ref="C364:H364" si="209">COUNTIF($C44:$ABE44,C$338)</f>
        <v>3</v>
      </c>
      <c r="D364" s="669">
        <f t="shared" si="209"/>
        <v>2</v>
      </c>
      <c r="E364" s="669">
        <f t="shared" si="209"/>
        <v>9</v>
      </c>
      <c r="F364" s="669">
        <f t="shared" si="209"/>
        <v>2</v>
      </c>
      <c r="G364" s="669">
        <f t="shared" si="209"/>
        <v>0</v>
      </c>
      <c r="H364" s="669">
        <f t="shared" si="209"/>
        <v>0</v>
      </c>
      <c r="I364" s="670">
        <f>COUNTA(C44:ABE44)</f>
        <v>16</v>
      </c>
      <c r="J364" s="669" t="str">
        <f>IFERROR(__xludf.DUMMYFUNCTION("if(sum(C364:H364)=0,"""",SPARKLINE(C364:H364,{""charttype"",""line"";""color"",""lightgrey"";""linewidth"",2}))"),"")</f>
        <v/>
      </c>
      <c r="K364" s="671" t="str">
        <f t="shared" ref="K364:P364" si="210">IFERROR(REPT("|",round(COUNTIF($C44:$ABE44,K$338)/$I364*10,0)),"")</f>
        <v>||</v>
      </c>
      <c r="L364" s="672" t="str">
        <f t="shared" si="210"/>
        <v>|</v>
      </c>
      <c r="M364" s="672" t="str">
        <f t="shared" si="210"/>
        <v>||||||</v>
      </c>
      <c r="N364" s="673" t="str">
        <f t="shared" si="210"/>
        <v>|</v>
      </c>
      <c r="O364" s="674" t="str">
        <f t="shared" si="210"/>
        <v/>
      </c>
      <c r="P364" s="675" t="str">
        <f t="shared" si="210"/>
        <v/>
      </c>
    </row>
    <row r="365">
      <c r="A365" s="660" t="s">
        <v>130</v>
      </c>
      <c r="B365" s="660"/>
      <c r="C365" s="686"/>
      <c r="D365" s="686"/>
      <c r="E365" s="686"/>
      <c r="F365" s="686"/>
      <c r="G365" s="686"/>
      <c r="H365" s="686"/>
      <c r="I365" s="687"/>
      <c r="J365" s="686"/>
      <c r="K365" s="686"/>
      <c r="L365" s="688"/>
      <c r="M365" s="688"/>
      <c r="N365" s="689"/>
      <c r="O365" s="690"/>
      <c r="P365" s="691"/>
    </row>
    <row r="366">
      <c r="A366" s="685" t="s">
        <v>131</v>
      </c>
      <c r="B366" s="685"/>
      <c r="C366" s="669">
        <f t="shared" ref="C366:H366" si="211">COUNTIF($C47:$ABE47,C$338)</f>
        <v>0</v>
      </c>
      <c r="D366" s="669">
        <f t="shared" si="211"/>
        <v>1</v>
      </c>
      <c r="E366" s="669">
        <f t="shared" si="211"/>
        <v>10</v>
      </c>
      <c r="F366" s="669">
        <f t="shared" si="211"/>
        <v>5</v>
      </c>
      <c r="G366" s="669">
        <f t="shared" si="211"/>
        <v>2</v>
      </c>
      <c r="H366" s="669">
        <f t="shared" si="211"/>
        <v>0</v>
      </c>
      <c r="I366" s="670">
        <f>COUNTA(C47:ABE47)</f>
        <v>18</v>
      </c>
      <c r="J366" s="669" t="str">
        <f>IFERROR(__xludf.DUMMYFUNCTION("if(sum(C366:H366)=0,"""",SPARKLINE(C366:H366,{""charttype"",""line"";""color"",""lightgrey"";""linewidth"",2}))"),"")</f>
        <v/>
      </c>
      <c r="K366" s="671" t="str">
        <f t="shared" ref="K366:P366" si="212">IFERROR(REPT("|",round(COUNTIF($C47:$ABE47,K$338)/$I366*10,0)),"")</f>
        <v/>
      </c>
      <c r="L366" s="672" t="str">
        <f t="shared" si="212"/>
        <v>|</v>
      </c>
      <c r="M366" s="672" t="str">
        <f t="shared" si="212"/>
        <v>||||||</v>
      </c>
      <c r="N366" s="673" t="str">
        <f t="shared" si="212"/>
        <v>|||</v>
      </c>
      <c r="O366" s="674" t="str">
        <f t="shared" si="212"/>
        <v>|</v>
      </c>
      <c r="P366" s="675" t="str">
        <f t="shared" si="212"/>
        <v/>
      </c>
    </row>
    <row r="367">
      <c r="A367" s="694" t="s">
        <v>3638</v>
      </c>
      <c r="B367" s="694"/>
      <c r="C367" s="669">
        <f t="shared" ref="C367:H367" si="213">COUNTIF($C49:$ABE49,C$338)</f>
        <v>0</v>
      </c>
      <c r="D367" s="669">
        <f t="shared" si="213"/>
        <v>0</v>
      </c>
      <c r="E367" s="669">
        <f t="shared" si="213"/>
        <v>5</v>
      </c>
      <c r="F367" s="669">
        <f t="shared" si="213"/>
        <v>22</v>
      </c>
      <c r="G367" s="669">
        <f t="shared" si="213"/>
        <v>3</v>
      </c>
      <c r="H367" s="669">
        <f t="shared" si="213"/>
        <v>0</v>
      </c>
      <c r="I367" s="670">
        <f>COUNTA(C49:ABE49)</f>
        <v>30</v>
      </c>
      <c r="J367" s="669" t="str">
        <f>IFERROR(__xludf.DUMMYFUNCTION("if(sum(C367:H367)=0,"""",SPARKLINE(C367:H367,{""charttype"",""line"";""color"",""lightgrey"";""linewidth"",2}))"),"")</f>
        <v/>
      </c>
      <c r="K367" s="671" t="str">
        <f t="shared" ref="K367:P367" si="214">IFERROR(REPT("|",round(COUNTIF($C49:$ABE49,K$338)/$I367*10,0)),"")</f>
        <v/>
      </c>
      <c r="L367" s="672" t="str">
        <f t="shared" si="214"/>
        <v/>
      </c>
      <c r="M367" s="672" t="str">
        <f t="shared" si="214"/>
        <v>||</v>
      </c>
      <c r="N367" s="673" t="str">
        <f t="shared" si="214"/>
        <v>|||||||</v>
      </c>
      <c r="O367" s="674" t="str">
        <f t="shared" si="214"/>
        <v>|</v>
      </c>
      <c r="P367" s="675" t="str">
        <f t="shared" si="214"/>
        <v/>
      </c>
    </row>
    <row r="368">
      <c r="A368" s="668" t="s">
        <v>141</v>
      </c>
      <c r="B368" s="668"/>
      <c r="C368" s="669">
        <f t="shared" ref="C368:H368" si="215">COUNTIF($C51:$ABE51,C$338)</f>
        <v>0</v>
      </c>
      <c r="D368" s="669">
        <f t="shared" si="215"/>
        <v>0</v>
      </c>
      <c r="E368" s="669">
        <f t="shared" si="215"/>
        <v>0</v>
      </c>
      <c r="F368" s="669">
        <f t="shared" si="215"/>
        <v>14</v>
      </c>
      <c r="G368" s="669">
        <f t="shared" si="215"/>
        <v>8</v>
      </c>
      <c r="H368" s="669">
        <f t="shared" si="215"/>
        <v>0</v>
      </c>
      <c r="I368" s="670">
        <f>COUNTA(C51:ABE51)</f>
        <v>22</v>
      </c>
      <c r="J368" s="669" t="str">
        <f>IFERROR(__xludf.DUMMYFUNCTION("if(sum(C368:H368)=0,"""",SPARKLINE(C368:H368,{""charttype"",""line"";""color"",""lightgrey"";""linewidth"",2}))"),"")</f>
        <v/>
      </c>
      <c r="K368" s="671" t="str">
        <f t="shared" ref="K368:P368" si="216">IFERROR(REPT("|",round(COUNTIF($C51:$ABE51,K$338)/$I368*10,0)),"")</f>
        <v/>
      </c>
      <c r="L368" s="672" t="str">
        <f t="shared" si="216"/>
        <v/>
      </c>
      <c r="M368" s="672" t="str">
        <f t="shared" si="216"/>
        <v/>
      </c>
      <c r="N368" s="673" t="str">
        <f t="shared" si="216"/>
        <v>||||||</v>
      </c>
      <c r="O368" s="674" t="str">
        <f t="shared" si="216"/>
        <v>||||</v>
      </c>
      <c r="P368" s="675" t="str">
        <f t="shared" si="216"/>
        <v/>
      </c>
    </row>
    <row r="369">
      <c r="A369" s="685" t="s">
        <v>3640</v>
      </c>
      <c r="B369" s="685"/>
      <c r="C369" s="669">
        <f t="shared" ref="C369:H369" si="217">COUNTIF($C53:$ABE53,C$338)</f>
        <v>0</v>
      </c>
      <c r="D369" s="669">
        <f t="shared" si="217"/>
        <v>0</v>
      </c>
      <c r="E369" s="669">
        <f t="shared" si="217"/>
        <v>15</v>
      </c>
      <c r="F369" s="669">
        <f t="shared" si="217"/>
        <v>1</v>
      </c>
      <c r="G369" s="669">
        <f t="shared" si="217"/>
        <v>0</v>
      </c>
      <c r="H369" s="669">
        <f t="shared" si="217"/>
        <v>0</v>
      </c>
      <c r="I369" s="670">
        <f>COUNTA(C53:ABE53)</f>
        <v>16</v>
      </c>
      <c r="J369" s="669" t="str">
        <f>IFERROR(__xludf.DUMMYFUNCTION("if(sum(C369:H369)=0,"""",SPARKLINE(C369:H369,{""charttype"",""line"";""color"",""lightgrey"";""linewidth"",2}))"),"")</f>
        <v/>
      </c>
      <c r="K369" s="671" t="str">
        <f t="shared" ref="K369:P369" si="218">IFERROR(REPT("|",round(COUNTIF($C53:$ABE53,K$338)/$I369*10,0)),"")</f>
        <v/>
      </c>
      <c r="L369" s="672" t="str">
        <f t="shared" si="218"/>
        <v/>
      </c>
      <c r="M369" s="672" t="str">
        <f t="shared" si="218"/>
        <v>|||||||||</v>
      </c>
      <c r="N369" s="673" t="str">
        <f t="shared" si="218"/>
        <v>|</v>
      </c>
      <c r="O369" s="674" t="str">
        <f t="shared" si="218"/>
        <v/>
      </c>
      <c r="P369" s="675" t="str">
        <f t="shared" si="218"/>
        <v/>
      </c>
    </row>
    <row r="370">
      <c r="A370" s="660" t="s">
        <v>149</v>
      </c>
      <c r="B370" s="660"/>
      <c r="C370" s="686"/>
      <c r="D370" s="686"/>
      <c r="E370" s="686"/>
      <c r="F370" s="686"/>
      <c r="G370" s="686"/>
      <c r="H370" s="686"/>
      <c r="I370" s="687"/>
      <c r="J370" s="686"/>
      <c r="K370" s="686"/>
      <c r="L370" s="688"/>
      <c r="M370" s="688"/>
      <c r="N370" s="689"/>
      <c r="O370" s="690"/>
      <c r="P370" s="691"/>
    </row>
    <row r="371">
      <c r="A371" s="668" t="s">
        <v>150</v>
      </c>
      <c r="B371" s="668"/>
      <c r="C371" s="669">
        <f t="shared" ref="C371:H371" si="219">COUNTIF($C56:$ABE56,C$338)</f>
        <v>1</v>
      </c>
      <c r="D371" s="669">
        <f t="shared" si="219"/>
        <v>0</v>
      </c>
      <c r="E371" s="669">
        <f t="shared" si="219"/>
        <v>3</v>
      </c>
      <c r="F371" s="669">
        <f t="shared" si="219"/>
        <v>23</v>
      </c>
      <c r="G371" s="669">
        <f t="shared" si="219"/>
        <v>6</v>
      </c>
      <c r="H371" s="669">
        <f t="shared" si="219"/>
        <v>0</v>
      </c>
      <c r="I371" s="670">
        <f>COUNTA(C56:ABE56)</f>
        <v>33</v>
      </c>
      <c r="J371" s="669" t="str">
        <f>IFERROR(__xludf.DUMMYFUNCTION("if(sum(C371:H371)=0,"""",SPARKLINE(C371:H371,{""charttype"",""line"";""color"",""lightgrey"";""linewidth"",2}))"),"")</f>
        <v/>
      </c>
      <c r="K371" s="671" t="str">
        <f t="shared" ref="K371:P371" si="220">IFERROR(REPT("|",round(COUNTIF($C56:$ABE56,K$338)/$I371*10,0)),"")</f>
        <v/>
      </c>
      <c r="L371" s="672" t="str">
        <f t="shared" si="220"/>
        <v/>
      </c>
      <c r="M371" s="672" t="str">
        <f t="shared" si="220"/>
        <v>|</v>
      </c>
      <c r="N371" s="673" t="str">
        <f t="shared" si="220"/>
        <v>|||||||</v>
      </c>
      <c r="O371" s="674" t="str">
        <f t="shared" si="220"/>
        <v>||</v>
      </c>
      <c r="P371" s="675" t="str">
        <f t="shared" si="220"/>
        <v/>
      </c>
    </row>
    <row r="372">
      <c r="A372" s="660" t="s">
        <v>164</v>
      </c>
      <c r="B372" s="660"/>
      <c r="C372" s="686"/>
      <c r="D372" s="686"/>
      <c r="E372" s="686"/>
      <c r="F372" s="686"/>
      <c r="G372" s="686"/>
      <c r="H372" s="686"/>
      <c r="I372" s="687"/>
      <c r="J372" s="686"/>
      <c r="K372" s="686"/>
      <c r="L372" s="688"/>
      <c r="M372" s="688"/>
      <c r="N372" s="689"/>
      <c r="O372" s="690"/>
      <c r="P372" s="691"/>
    </row>
    <row r="373">
      <c r="A373" s="668" t="s">
        <v>165</v>
      </c>
      <c r="B373" s="668"/>
      <c r="C373" s="669">
        <f t="shared" ref="C373:H373" si="221">COUNTIF($C59:$ABE59,C$338)</f>
        <v>0</v>
      </c>
      <c r="D373" s="669">
        <f t="shared" si="221"/>
        <v>2</v>
      </c>
      <c r="E373" s="669">
        <f t="shared" si="221"/>
        <v>10</v>
      </c>
      <c r="F373" s="669">
        <f t="shared" si="221"/>
        <v>1</v>
      </c>
      <c r="G373" s="669">
        <f t="shared" si="221"/>
        <v>0</v>
      </c>
      <c r="H373" s="669">
        <f t="shared" si="221"/>
        <v>0</v>
      </c>
      <c r="I373" s="670">
        <f>COUNTA(C59:ABE59)</f>
        <v>13</v>
      </c>
      <c r="J373" s="669" t="str">
        <f>IFERROR(__xludf.DUMMYFUNCTION("if(sum(C373:H373)=0,"""",SPARKLINE(C373:H373,{""charttype"",""line"";""color"",""lightgrey"";""linewidth"",2}))"),"")</f>
        <v/>
      </c>
      <c r="K373" s="671" t="str">
        <f t="shared" ref="K373:P373" si="222">IFERROR(REPT("|",round(COUNTIF($C59:$ABE59,K$338)/$I373*10,0)),"")</f>
        <v/>
      </c>
      <c r="L373" s="672" t="str">
        <f t="shared" si="222"/>
        <v>||</v>
      </c>
      <c r="M373" s="672" t="str">
        <f t="shared" si="222"/>
        <v>||||||||</v>
      </c>
      <c r="N373" s="673" t="str">
        <f t="shared" si="222"/>
        <v>|</v>
      </c>
      <c r="O373" s="674" t="str">
        <f t="shared" si="222"/>
        <v/>
      </c>
      <c r="P373" s="675" t="str">
        <f t="shared" si="222"/>
        <v/>
      </c>
    </row>
    <row r="374">
      <c r="A374" s="668" t="s">
        <v>3641</v>
      </c>
      <c r="B374" s="668"/>
      <c r="C374" s="669">
        <f t="shared" ref="C374:H374" si="223">COUNTIF($C61:$ABE61,C$338)</f>
        <v>0</v>
      </c>
      <c r="D374" s="669">
        <f t="shared" si="223"/>
        <v>0</v>
      </c>
      <c r="E374" s="669">
        <f t="shared" si="223"/>
        <v>5</v>
      </c>
      <c r="F374" s="669">
        <f t="shared" si="223"/>
        <v>7</v>
      </c>
      <c r="G374" s="669">
        <f t="shared" si="223"/>
        <v>1</v>
      </c>
      <c r="H374" s="669">
        <f t="shared" si="223"/>
        <v>0</v>
      </c>
      <c r="I374" s="670">
        <f>COUNTA(C61:ABE61)</f>
        <v>13</v>
      </c>
      <c r="J374" s="669" t="str">
        <f>IFERROR(__xludf.DUMMYFUNCTION("if(sum(C374:H374)=0,"""",SPARKLINE(C374:H374,{""charttype"",""line"";""color"",""lightgrey"";""linewidth"",2}))"),"")</f>
        <v/>
      </c>
      <c r="K374" s="671" t="str">
        <f t="shared" ref="K374:P374" si="224">IFERROR(REPT("|",round(COUNTIF($C61:$ABE61,K$338)/$I374*10,0)),"")</f>
        <v/>
      </c>
      <c r="L374" s="672" t="str">
        <f t="shared" si="224"/>
        <v/>
      </c>
      <c r="M374" s="672" t="str">
        <f t="shared" si="224"/>
        <v>||||</v>
      </c>
      <c r="N374" s="673" t="str">
        <f t="shared" si="224"/>
        <v>|||||</v>
      </c>
      <c r="O374" s="674" t="str">
        <f t="shared" si="224"/>
        <v>|</v>
      </c>
      <c r="P374" s="675" t="str">
        <f t="shared" si="224"/>
        <v/>
      </c>
    </row>
    <row r="375">
      <c r="A375" s="695" t="s">
        <v>3642</v>
      </c>
      <c r="B375" s="695"/>
      <c r="C375" s="669">
        <f t="shared" ref="C375:H375" si="225">COUNTIF($C63:$ABE63,C$338)</f>
        <v>1</v>
      </c>
      <c r="D375" s="669">
        <f t="shared" si="225"/>
        <v>0</v>
      </c>
      <c r="E375" s="669">
        <f t="shared" si="225"/>
        <v>14</v>
      </c>
      <c r="F375" s="669">
        <f t="shared" si="225"/>
        <v>0</v>
      </c>
      <c r="G375" s="669">
        <f t="shared" si="225"/>
        <v>0</v>
      </c>
      <c r="H375" s="669">
        <f t="shared" si="225"/>
        <v>0</v>
      </c>
      <c r="I375" s="670">
        <f>COUNTA(C63:ABE63)</f>
        <v>15</v>
      </c>
      <c r="J375" s="669" t="str">
        <f>IFERROR(__xludf.DUMMYFUNCTION("if(sum(C375:H375)=0,"""",SPARKLINE(C375:H375,{""charttype"",""line"";""color"",""lightgrey"";""linewidth"",2}))"),"")</f>
        <v/>
      </c>
      <c r="K375" s="671" t="str">
        <f t="shared" ref="K375:P375" si="226">IFERROR(REPT("|",round(COUNTIF($C63:$ABE63,K$338)/$I375*10,0)),"")</f>
        <v>|</v>
      </c>
      <c r="L375" s="672" t="str">
        <f t="shared" si="226"/>
        <v/>
      </c>
      <c r="M375" s="672" t="str">
        <f t="shared" si="226"/>
        <v>|||||||||</v>
      </c>
      <c r="N375" s="673" t="str">
        <f t="shared" si="226"/>
        <v/>
      </c>
      <c r="O375" s="674" t="str">
        <f t="shared" si="226"/>
        <v/>
      </c>
      <c r="P375" s="675" t="str">
        <f t="shared" si="226"/>
        <v/>
      </c>
    </row>
    <row r="376">
      <c r="A376" s="668" t="s">
        <v>186</v>
      </c>
      <c r="B376" s="668"/>
      <c r="C376" s="669">
        <f t="shared" ref="C376:H376" si="227">COUNTIF($C65:$ABE65,C$338)</f>
        <v>9</v>
      </c>
      <c r="D376" s="669">
        <f t="shared" si="227"/>
        <v>0</v>
      </c>
      <c r="E376" s="669">
        <f t="shared" si="227"/>
        <v>0</v>
      </c>
      <c r="F376" s="669">
        <f t="shared" si="227"/>
        <v>13</v>
      </c>
      <c r="G376" s="669">
        <f t="shared" si="227"/>
        <v>6</v>
      </c>
      <c r="H376" s="669">
        <f t="shared" si="227"/>
        <v>0</v>
      </c>
      <c r="I376" s="670">
        <f>COUNTA(C65:ABE65)</f>
        <v>28</v>
      </c>
      <c r="J376" s="669" t="str">
        <f>IFERROR(__xludf.DUMMYFUNCTION("if(sum(C376:H376)=0,"""",SPARKLINE(C376:H376,{""charttype"",""line"";""color"",""lightgrey"";""linewidth"",2}))"),"")</f>
        <v/>
      </c>
      <c r="K376" s="671" t="str">
        <f t="shared" ref="K376:P376" si="228">IFERROR(REPT("|",round(COUNTIF($C65:$ABE65,K$338)/$I376*10,0)),"")</f>
        <v>|||</v>
      </c>
      <c r="L376" s="672" t="str">
        <f t="shared" si="228"/>
        <v/>
      </c>
      <c r="M376" s="672" t="str">
        <f t="shared" si="228"/>
        <v/>
      </c>
      <c r="N376" s="673" t="str">
        <f t="shared" si="228"/>
        <v>|||||</v>
      </c>
      <c r="O376" s="674" t="str">
        <f t="shared" si="228"/>
        <v>||</v>
      </c>
      <c r="P376" s="675" t="str">
        <f t="shared" si="228"/>
        <v/>
      </c>
    </row>
    <row r="377">
      <c r="A377" s="660" t="s">
        <v>207</v>
      </c>
      <c r="B377" s="660"/>
      <c r="C377" s="686"/>
      <c r="D377" s="686"/>
      <c r="E377" s="686"/>
      <c r="F377" s="686"/>
      <c r="G377" s="686"/>
      <c r="H377" s="686"/>
      <c r="I377" s="687"/>
      <c r="J377" s="686"/>
      <c r="K377" s="686"/>
      <c r="L377" s="688"/>
      <c r="M377" s="688"/>
      <c r="N377" s="689"/>
      <c r="O377" s="690"/>
      <c r="P377" s="691"/>
    </row>
    <row r="378">
      <c r="A378" s="668" t="s">
        <v>208</v>
      </c>
      <c r="B378" s="668"/>
      <c r="C378" s="669">
        <f t="shared" ref="C378:H378" si="229">COUNTIF($C68:$ABE68,C$338)</f>
        <v>0</v>
      </c>
      <c r="D378" s="669">
        <f t="shared" si="229"/>
        <v>0</v>
      </c>
      <c r="E378" s="669">
        <f t="shared" si="229"/>
        <v>8</v>
      </c>
      <c r="F378" s="669">
        <f t="shared" si="229"/>
        <v>1</v>
      </c>
      <c r="G378" s="669">
        <f t="shared" si="229"/>
        <v>0</v>
      </c>
      <c r="H378" s="669">
        <f t="shared" si="229"/>
        <v>0</v>
      </c>
      <c r="I378" s="670">
        <f>COUNTA(C68:ABE68)</f>
        <v>9</v>
      </c>
      <c r="J378" s="669" t="str">
        <f>IFERROR(__xludf.DUMMYFUNCTION("if(sum(C378:H378)=0,"""",SPARKLINE(C378:H378,{""charttype"",""line"";""color"",""lightgrey"";""linewidth"",2}))"),"")</f>
        <v/>
      </c>
      <c r="K378" s="671" t="str">
        <f t="shared" ref="K378:P378" si="230">IFERROR(REPT("|",round(COUNTIF($C68:$ABE68,K$338)/$I378*10,0)),"")</f>
        <v/>
      </c>
      <c r="L378" s="672" t="str">
        <f t="shared" si="230"/>
        <v/>
      </c>
      <c r="M378" s="672" t="str">
        <f t="shared" si="230"/>
        <v>|||||||||</v>
      </c>
      <c r="N378" s="673" t="str">
        <f t="shared" si="230"/>
        <v>|</v>
      </c>
      <c r="O378" s="674" t="str">
        <f t="shared" si="230"/>
        <v/>
      </c>
      <c r="P378" s="675" t="str">
        <f t="shared" si="230"/>
        <v/>
      </c>
    </row>
    <row r="379">
      <c r="A379" s="679" t="s">
        <v>3643</v>
      </c>
      <c r="B379" s="679"/>
      <c r="C379" s="686"/>
      <c r="D379" s="686"/>
      <c r="E379" s="686"/>
      <c r="F379" s="686"/>
      <c r="G379" s="686"/>
      <c r="H379" s="686"/>
      <c r="I379" s="687"/>
      <c r="J379" s="686"/>
      <c r="K379" s="686"/>
      <c r="L379" s="688"/>
      <c r="M379" s="688"/>
      <c r="N379" s="689"/>
      <c r="O379" s="690"/>
      <c r="P379" s="691"/>
    </row>
    <row r="380">
      <c r="A380" s="668" t="s">
        <v>211</v>
      </c>
      <c r="B380" s="668"/>
      <c r="C380" s="669">
        <f t="shared" ref="C380:H380" si="231">COUNTIF($C71:$ABE71,C$338)</f>
        <v>0</v>
      </c>
      <c r="D380" s="669">
        <f t="shared" si="231"/>
        <v>3</v>
      </c>
      <c r="E380" s="669">
        <f t="shared" si="231"/>
        <v>7</v>
      </c>
      <c r="F380" s="669">
        <f t="shared" si="231"/>
        <v>0</v>
      </c>
      <c r="G380" s="669">
        <f t="shared" si="231"/>
        <v>0</v>
      </c>
      <c r="H380" s="669">
        <f t="shared" si="231"/>
        <v>0</v>
      </c>
      <c r="I380" s="670">
        <f>COUNTA(C71:ABE71)</f>
        <v>10</v>
      </c>
      <c r="J380" s="669" t="str">
        <f>IFERROR(__xludf.DUMMYFUNCTION("if(sum(C380:H380)=0,"""",SPARKLINE(C380:H380,{""charttype"",""line"";""color"",""lightgrey"";""linewidth"",2}))"),"")</f>
        <v/>
      </c>
      <c r="K380" s="671" t="str">
        <f t="shared" ref="K380:P380" si="232">IFERROR(REPT("|",round(COUNTIF($C71:$ABE71,K$338)/$I380*10,0)),"")</f>
        <v/>
      </c>
      <c r="L380" s="672" t="str">
        <f t="shared" si="232"/>
        <v>|||</v>
      </c>
      <c r="M380" s="672" t="str">
        <f t="shared" si="232"/>
        <v>|||||||</v>
      </c>
      <c r="N380" s="673" t="str">
        <f t="shared" si="232"/>
        <v/>
      </c>
      <c r="O380" s="674" t="str">
        <f t="shared" si="232"/>
        <v/>
      </c>
      <c r="P380" s="675" t="str">
        <f t="shared" si="232"/>
        <v/>
      </c>
    </row>
    <row r="381">
      <c r="A381" s="660" t="s">
        <v>213</v>
      </c>
      <c r="B381" s="660"/>
      <c r="C381" s="686"/>
      <c r="D381" s="686"/>
      <c r="E381" s="686"/>
      <c r="F381" s="686"/>
      <c r="G381" s="686"/>
      <c r="H381" s="686"/>
      <c r="I381" s="687"/>
      <c r="J381" s="686"/>
      <c r="K381" s="686"/>
      <c r="L381" s="688"/>
      <c r="M381" s="688"/>
      <c r="N381" s="689"/>
      <c r="O381" s="690"/>
      <c r="P381" s="691"/>
    </row>
    <row r="382">
      <c r="A382" s="668" t="s">
        <v>214</v>
      </c>
      <c r="B382" s="668"/>
      <c r="C382" s="669">
        <f t="shared" ref="C382:H382" si="233">COUNTIF($C74:$ABE74,C$338)</f>
        <v>0</v>
      </c>
      <c r="D382" s="669">
        <f t="shared" si="233"/>
        <v>1</v>
      </c>
      <c r="E382" s="669">
        <f t="shared" si="233"/>
        <v>10</v>
      </c>
      <c r="F382" s="669">
        <f t="shared" si="233"/>
        <v>0</v>
      </c>
      <c r="G382" s="669">
        <f t="shared" si="233"/>
        <v>0</v>
      </c>
      <c r="H382" s="669">
        <f t="shared" si="233"/>
        <v>0</v>
      </c>
      <c r="I382" s="670">
        <f>COUNTA(C74:ABE74)</f>
        <v>11</v>
      </c>
      <c r="J382" s="669" t="str">
        <f>IFERROR(__xludf.DUMMYFUNCTION("if(sum(C382:H382)=0,"""",SPARKLINE(C382:H382,{""charttype"",""line"";""color"",""lightgrey"";""linewidth"",2}))"),"")</f>
        <v/>
      </c>
      <c r="K382" s="671" t="str">
        <f t="shared" ref="K382:P382" si="234">IFERROR(REPT("|",round(COUNTIF($C74:$ABE74,K$338)/$I382*10,0)),"")</f>
        <v/>
      </c>
      <c r="L382" s="672" t="str">
        <f t="shared" si="234"/>
        <v>|</v>
      </c>
      <c r="M382" s="672" t="str">
        <f t="shared" si="234"/>
        <v>|||||||||</v>
      </c>
      <c r="N382" s="673" t="str">
        <f t="shared" si="234"/>
        <v/>
      </c>
      <c r="O382" s="674" t="str">
        <f t="shared" si="234"/>
        <v/>
      </c>
      <c r="P382" s="675" t="str">
        <f t="shared" si="234"/>
        <v/>
      </c>
    </row>
    <row r="383">
      <c r="A383" s="668" t="s">
        <v>218</v>
      </c>
      <c r="B383" s="668"/>
      <c r="C383" s="669">
        <f t="shared" ref="C383:H383" si="235">COUNTIF($C76:$ABE76,C$338)</f>
        <v>0</v>
      </c>
      <c r="D383" s="669">
        <f t="shared" si="235"/>
        <v>2</v>
      </c>
      <c r="E383" s="669">
        <f t="shared" si="235"/>
        <v>8</v>
      </c>
      <c r="F383" s="669">
        <f t="shared" si="235"/>
        <v>0</v>
      </c>
      <c r="G383" s="669">
        <f t="shared" si="235"/>
        <v>0</v>
      </c>
      <c r="H383" s="669">
        <f t="shared" si="235"/>
        <v>0</v>
      </c>
      <c r="I383" s="670">
        <f>COUNTA(C76:ABE76)</f>
        <v>10</v>
      </c>
      <c r="J383" s="669" t="str">
        <f>IFERROR(__xludf.DUMMYFUNCTION("if(sum(C383:H383)=0,"""",SPARKLINE(C383:H383,{""charttype"",""line"";""color"",""lightgrey"";""linewidth"",2}))"),"")</f>
        <v/>
      </c>
      <c r="K383" s="671" t="str">
        <f t="shared" ref="K383:P383" si="236">IFERROR(REPT("|",round(COUNTIF($C76:$ABE76,K$338)/$I383*10,0)),"")</f>
        <v/>
      </c>
      <c r="L383" s="672" t="str">
        <f t="shared" si="236"/>
        <v>||</v>
      </c>
      <c r="M383" s="672" t="str">
        <f t="shared" si="236"/>
        <v>||||||||</v>
      </c>
      <c r="N383" s="673" t="str">
        <f t="shared" si="236"/>
        <v/>
      </c>
      <c r="O383" s="674" t="str">
        <f t="shared" si="236"/>
        <v/>
      </c>
      <c r="P383" s="675" t="str">
        <f t="shared" si="236"/>
        <v/>
      </c>
    </row>
    <row r="384">
      <c r="A384" s="660" t="s">
        <v>219</v>
      </c>
      <c r="B384" s="660"/>
      <c r="C384" s="686"/>
      <c r="D384" s="686"/>
      <c r="E384" s="686"/>
      <c r="F384" s="686"/>
      <c r="G384" s="686"/>
      <c r="H384" s="686"/>
      <c r="I384" s="687"/>
      <c r="J384" s="686"/>
      <c r="K384" s="686"/>
      <c r="L384" s="688"/>
      <c r="M384" s="688"/>
      <c r="N384" s="689"/>
      <c r="O384" s="690"/>
      <c r="P384" s="691"/>
    </row>
    <row r="385">
      <c r="A385" s="668" t="s">
        <v>220</v>
      </c>
      <c r="B385" s="668"/>
      <c r="C385" s="669">
        <f t="shared" ref="C385:H385" si="237">COUNTIF($C79:$ABE79,C$338)</f>
        <v>0</v>
      </c>
      <c r="D385" s="669">
        <f t="shared" si="237"/>
        <v>0</v>
      </c>
      <c r="E385" s="669">
        <f t="shared" si="237"/>
        <v>1</v>
      </c>
      <c r="F385" s="669">
        <f t="shared" si="237"/>
        <v>0</v>
      </c>
      <c r="G385" s="669">
        <f t="shared" si="237"/>
        <v>5</v>
      </c>
      <c r="H385" s="669">
        <f t="shared" si="237"/>
        <v>31</v>
      </c>
      <c r="I385" s="670">
        <f>COUNTA(C79:ABE79)</f>
        <v>37</v>
      </c>
      <c r="J385" s="669" t="str">
        <f>IFERROR(__xludf.DUMMYFUNCTION("if(sum(C385:H385)=0,"""",SPARKLINE(C385:H385,{""charttype"",""line"";""color"",""lightgrey"";""linewidth"",2}))"),"")</f>
        <v/>
      </c>
      <c r="K385" s="671" t="str">
        <f t="shared" ref="K385:P385" si="238">IFERROR(REPT("|",round(COUNTIF($C79:$ABE79,K$338)/$I385*10,0)),"")</f>
        <v/>
      </c>
      <c r="L385" s="672" t="str">
        <f t="shared" si="238"/>
        <v/>
      </c>
      <c r="M385" s="672" t="str">
        <f t="shared" si="238"/>
        <v/>
      </c>
      <c r="N385" s="673" t="str">
        <f t="shared" si="238"/>
        <v/>
      </c>
      <c r="O385" s="674" t="str">
        <f t="shared" si="238"/>
        <v>|</v>
      </c>
      <c r="P385" s="675" t="str">
        <f t="shared" si="238"/>
        <v>||||||||</v>
      </c>
    </row>
    <row r="386">
      <c r="A386" s="668" t="s">
        <v>232</v>
      </c>
      <c r="B386" s="668"/>
      <c r="C386" s="669">
        <f t="shared" ref="C386:H386" si="239">COUNTIF($C81:$ABE81,C$338)</f>
        <v>0</v>
      </c>
      <c r="D386" s="669">
        <f t="shared" si="239"/>
        <v>2</v>
      </c>
      <c r="E386" s="669">
        <f t="shared" si="239"/>
        <v>14</v>
      </c>
      <c r="F386" s="669">
        <f t="shared" si="239"/>
        <v>3</v>
      </c>
      <c r="G386" s="669">
        <f t="shared" si="239"/>
        <v>0</v>
      </c>
      <c r="H386" s="669">
        <f t="shared" si="239"/>
        <v>0</v>
      </c>
      <c r="I386" s="670">
        <f>COUNTA(C81:ABE81)</f>
        <v>19</v>
      </c>
      <c r="J386" s="669" t="str">
        <f>IFERROR(__xludf.DUMMYFUNCTION("if(sum(C386:H386)=0,"""",SPARKLINE(C386:H386,{""charttype"",""line"";""color"",""lightgrey"";""linewidth"",2}))"),"")</f>
        <v/>
      </c>
      <c r="K386" s="671" t="str">
        <f t="shared" ref="K386:P386" si="240">IFERROR(REPT("|",round(COUNTIF($C81:$ABE81,K$338)/$I386*10,0)),"")</f>
        <v/>
      </c>
      <c r="L386" s="672" t="str">
        <f t="shared" si="240"/>
        <v>|</v>
      </c>
      <c r="M386" s="672" t="str">
        <f t="shared" si="240"/>
        <v>|||||||</v>
      </c>
      <c r="N386" s="673" t="str">
        <f t="shared" si="240"/>
        <v>||</v>
      </c>
      <c r="O386" s="674" t="str">
        <f t="shared" si="240"/>
        <v/>
      </c>
      <c r="P386" s="675" t="str">
        <f t="shared" si="240"/>
        <v/>
      </c>
    </row>
    <row r="387">
      <c r="A387" s="660" t="s">
        <v>233</v>
      </c>
      <c r="B387" s="660"/>
      <c r="C387" s="686"/>
      <c r="D387" s="686"/>
      <c r="E387" s="686"/>
      <c r="F387" s="686"/>
      <c r="G387" s="686"/>
      <c r="H387" s="686"/>
      <c r="I387" s="687"/>
      <c r="J387" s="686"/>
      <c r="K387" s="686"/>
      <c r="L387" s="688"/>
      <c r="M387" s="688"/>
      <c r="N387" s="689"/>
      <c r="O387" s="690"/>
      <c r="P387" s="691"/>
    </row>
    <row r="388">
      <c r="A388" s="668" t="s">
        <v>236</v>
      </c>
      <c r="B388" s="668"/>
      <c r="C388" s="669">
        <f t="shared" ref="C388:H388" si="241">COUNTIF($C84:$ABE84,C$338)</f>
        <v>0</v>
      </c>
      <c r="D388" s="669">
        <f t="shared" si="241"/>
        <v>0</v>
      </c>
      <c r="E388" s="669">
        <f t="shared" si="241"/>
        <v>0</v>
      </c>
      <c r="F388" s="669">
        <f t="shared" si="241"/>
        <v>15</v>
      </c>
      <c r="G388" s="669">
        <f t="shared" si="241"/>
        <v>17</v>
      </c>
      <c r="H388" s="669">
        <f t="shared" si="241"/>
        <v>0</v>
      </c>
      <c r="I388" s="670">
        <f>COUNTA(C84:ABE84)</f>
        <v>32</v>
      </c>
      <c r="J388" s="669" t="str">
        <f>IFERROR(__xludf.DUMMYFUNCTION("if(sum(C388:H388)=0,"""",SPARKLINE(C388:H388,{""charttype"",""line"";""color"",""lightgrey"";""linewidth"",2}))"),"")</f>
        <v/>
      </c>
      <c r="K388" s="671" t="str">
        <f t="shared" ref="K388:P388" si="242">IFERROR(REPT("|",round(COUNTIF($C84:$ABE84,K$338)/$I388*10,0)),"")</f>
        <v/>
      </c>
      <c r="L388" s="672" t="str">
        <f t="shared" si="242"/>
        <v/>
      </c>
      <c r="M388" s="672" t="str">
        <f t="shared" si="242"/>
        <v/>
      </c>
      <c r="N388" s="673" t="str">
        <f t="shared" si="242"/>
        <v>|||||</v>
      </c>
      <c r="O388" s="674" t="str">
        <f t="shared" si="242"/>
        <v>|||||</v>
      </c>
      <c r="P388" s="675" t="str">
        <f t="shared" si="242"/>
        <v/>
      </c>
    </row>
    <row r="389">
      <c r="A389" s="696" t="s">
        <v>243</v>
      </c>
      <c r="B389" s="696"/>
      <c r="C389" s="669">
        <f t="shared" ref="C389:H389" si="243">COUNTIF($C86:$ABE86,C$338)</f>
        <v>0</v>
      </c>
      <c r="D389" s="669">
        <f t="shared" si="243"/>
        <v>0</v>
      </c>
      <c r="E389" s="669">
        <f t="shared" si="243"/>
        <v>5</v>
      </c>
      <c r="F389" s="669">
        <f t="shared" si="243"/>
        <v>12</v>
      </c>
      <c r="G389" s="669">
        <f t="shared" si="243"/>
        <v>2</v>
      </c>
      <c r="H389" s="669">
        <f t="shared" si="243"/>
        <v>0</v>
      </c>
      <c r="I389" s="670">
        <f>COUNTA(C86:ABE86)</f>
        <v>19</v>
      </c>
      <c r="J389" s="669" t="str">
        <f>IFERROR(__xludf.DUMMYFUNCTION("if(sum(C389:H389)=0,"""",SPARKLINE(C389:H389,{""charttype"",""line"";""color"",""lightgrey"";""linewidth"",2}))"),"")</f>
        <v/>
      </c>
      <c r="K389" s="671" t="str">
        <f t="shared" ref="K389:P389" si="244">IFERROR(REPT("|",round(COUNTIF($C86:$ABE86,K$338)/$I389*10,0)),"")</f>
        <v/>
      </c>
      <c r="L389" s="672" t="str">
        <f t="shared" si="244"/>
        <v/>
      </c>
      <c r="M389" s="672" t="str">
        <f t="shared" si="244"/>
        <v>|||</v>
      </c>
      <c r="N389" s="673" t="str">
        <f t="shared" si="244"/>
        <v>||||||</v>
      </c>
      <c r="O389" s="674" t="str">
        <f t="shared" si="244"/>
        <v>|</v>
      </c>
      <c r="P389" s="675" t="str">
        <f t="shared" si="244"/>
        <v/>
      </c>
    </row>
    <row r="390">
      <c r="A390" s="660" t="s">
        <v>253</v>
      </c>
      <c r="B390" s="660"/>
      <c r="C390" s="686"/>
      <c r="D390" s="686"/>
      <c r="E390" s="686"/>
      <c r="F390" s="686"/>
      <c r="G390" s="686"/>
      <c r="H390" s="686"/>
      <c r="I390" s="687"/>
      <c r="J390" s="686"/>
      <c r="K390" s="686"/>
      <c r="L390" s="688"/>
      <c r="M390" s="688"/>
      <c r="N390" s="689"/>
      <c r="O390" s="690"/>
      <c r="P390" s="691"/>
    </row>
    <row r="391">
      <c r="A391" s="668" t="s">
        <v>3644</v>
      </c>
      <c r="B391" s="668"/>
      <c r="C391" s="669">
        <f t="shared" ref="C391:H391" si="245">COUNTIF($C89:$ABE89,C$338)</f>
        <v>0</v>
      </c>
      <c r="D391" s="669">
        <f t="shared" si="245"/>
        <v>0</v>
      </c>
      <c r="E391" s="669">
        <f t="shared" si="245"/>
        <v>8</v>
      </c>
      <c r="F391" s="669">
        <f t="shared" si="245"/>
        <v>4</v>
      </c>
      <c r="G391" s="669">
        <f t="shared" si="245"/>
        <v>0</v>
      </c>
      <c r="H391" s="669">
        <f t="shared" si="245"/>
        <v>0</v>
      </c>
      <c r="I391" s="670">
        <f>COUNTA(C89:ABE89)</f>
        <v>12</v>
      </c>
      <c r="J391" s="669" t="str">
        <f>IFERROR(__xludf.DUMMYFUNCTION("if(sum(C391:H391)=0,"""",SPARKLINE(C391:H391,{""charttype"",""line"";""color"",""lightgrey"";""linewidth"",2}))"),"")</f>
        <v/>
      </c>
      <c r="K391" s="671" t="str">
        <f t="shared" ref="K391:P391" si="246">IFERROR(REPT("|",round(COUNTIF($C89:$ABE89,K$338)/$I391*10,0)),"")</f>
        <v/>
      </c>
      <c r="L391" s="672" t="str">
        <f t="shared" si="246"/>
        <v/>
      </c>
      <c r="M391" s="672" t="str">
        <f t="shared" si="246"/>
        <v>|||||||</v>
      </c>
      <c r="N391" s="673" t="str">
        <f t="shared" si="246"/>
        <v>|||</v>
      </c>
      <c r="O391" s="674" t="str">
        <f t="shared" si="246"/>
        <v/>
      </c>
      <c r="P391" s="675" t="str">
        <f t="shared" si="246"/>
        <v/>
      </c>
    </row>
    <row r="392">
      <c r="A392" s="668" t="s">
        <v>255</v>
      </c>
      <c r="B392" s="668"/>
      <c r="C392" s="669">
        <f t="shared" ref="C392:H392" si="247">COUNTIF($C91:$ABE91,C$338)</f>
        <v>0</v>
      </c>
      <c r="D392" s="669">
        <f t="shared" si="247"/>
        <v>0</v>
      </c>
      <c r="E392" s="669">
        <f t="shared" si="247"/>
        <v>0</v>
      </c>
      <c r="F392" s="669">
        <f t="shared" si="247"/>
        <v>4</v>
      </c>
      <c r="G392" s="669">
        <f t="shared" si="247"/>
        <v>28</v>
      </c>
      <c r="H392" s="669">
        <f t="shared" si="247"/>
        <v>0</v>
      </c>
      <c r="I392" s="670">
        <f>COUNTA(C91:ABE91)</f>
        <v>32</v>
      </c>
      <c r="J392" s="669" t="str">
        <f>IFERROR(__xludf.DUMMYFUNCTION("if(sum(C392:H392)=0,"""",SPARKLINE(C392:H392,{""charttype"",""line"";""color"",""lightgrey"";""linewidth"",2}))"),"")</f>
        <v/>
      </c>
      <c r="K392" s="671" t="str">
        <f t="shared" ref="K392:P392" si="248">IFERROR(REPT("|",round(COUNTIF($C91:$ABE91,K$338)/$I392*10,0)),"")</f>
        <v/>
      </c>
      <c r="L392" s="672" t="str">
        <f t="shared" si="248"/>
        <v/>
      </c>
      <c r="M392" s="672" t="str">
        <f t="shared" si="248"/>
        <v/>
      </c>
      <c r="N392" s="673" t="str">
        <f t="shared" si="248"/>
        <v>|</v>
      </c>
      <c r="O392" s="674" t="str">
        <f t="shared" si="248"/>
        <v>|||||||||</v>
      </c>
      <c r="P392" s="675" t="str">
        <f t="shared" si="248"/>
        <v/>
      </c>
    </row>
    <row r="393">
      <c r="A393" s="668" t="s">
        <v>261</v>
      </c>
      <c r="B393" s="668"/>
      <c r="C393" s="669">
        <f t="shared" ref="C393:H393" si="249">COUNTIF($C93:$ABE93,C$338)</f>
        <v>2</v>
      </c>
      <c r="D393" s="669">
        <f t="shared" si="249"/>
        <v>0</v>
      </c>
      <c r="E393" s="669">
        <f t="shared" si="249"/>
        <v>6</v>
      </c>
      <c r="F393" s="669">
        <f t="shared" si="249"/>
        <v>0</v>
      </c>
      <c r="G393" s="669">
        <f t="shared" si="249"/>
        <v>0</v>
      </c>
      <c r="H393" s="669">
        <f t="shared" si="249"/>
        <v>0</v>
      </c>
      <c r="I393" s="670">
        <f>COUNTA(C93:ABE93)</f>
        <v>8</v>
      </c>
      <c r="J393" s="669" t="str">
        <f>IFERROR(__xludf.DUMMYFUNCTION("if(sum(C393:H393)=0,"""",SPARKLINE(C393:H393,{""charttype"",""line"";""color"",""lightgrey"";""linewidth"",2}))"),"")</f>
        <v/>
      </c>
      <c r="K393" s="671" t="str">
        <f t="shared" ref="K393:P393" si="250">IFERROR(REPT("|",round(COUNTIF($C93:$ABE93,K$338)/$I393*10,0)),"")</f>
        <v>|||</v>
      </c>
      <c r="L393" s="672" t="str">
        <f t="shared" si="250"/>
        <v/>
      </c>
      <c r="M393" s="672" t="str">
        <f t="shared" si="250"/>
        <v>||||||||</v>
      </c>
      <c r="N393" s="673" t="str">
        <f t="shared" si="250"/>
        <v/>
      </c>
      <c r="O393" s="674" t="str">
        <f t="shared" si="250"/>
        <v/>
      </c>
      <c r="P393" s="675" t="str">
        <f t="shared" si="250"/>
        <v/>
      </c>
    </row>
    <row r="394">
      <c r="A394" s="668" t="s">
        <v>262</v>
      </c>
      <c r="B394" s="668"/>
      <c r="C394" s="669">
        <f t="shared" ref="C394:H394" si="251">COUNTIF($C95:$ABE95,C$338)</f>
        <v>0</v>
      </c>
      <c r="D394" s="669">
        <f t="shared" si="251"/>
        <v>0</v>
      </c>
      <c r="E394" s="669">
        <f t="shared" si="251"/>
        <v>2</v>
      </c>
      <c r="F394" s="669">
        <f t="shared" si="251"/>
        <v>17</v>
      </c>
      <c r="G394" s="669">
        <f t="shared" si="251"/>
        <v>2</v>
      </c>
      <c r="H394" s="669">
        <f t="shared" si="251"/>
        <v>0</v>
      </c>
      <c r="I394" s="670">
        <f>COUNTA(C95:ABE95)</f>
        <v>21</v>
      </c>
      <c r="J394" s="669" t="str">
        <f>IFERROR(__xludf.DUMMYFUNCTION("if(sum(C394:H394)=0,"""",SPARKLINE(C394:H394,{""charttype"",""line"";""color"",""lightgrey"";""linewidth"",2}))"),"")</f>
        <v/>
      </c>
      <c r="K394" s="671" t="str">
        <f t="shared" ref="K394:P394" si="252">IFERROR(REPT("|",round(COUNTIF($C95:$ABE95,K$338)/$I394*10,0)),"")</f>
        <v/>
      </c>
      <c r="L394" s="672" t="str">
        <f t="shared" si="252"/>
        <v/>
      </c>
      <c r="M394" s="672" t="str">
        <f t="shared" si="252"/>
        <v>|</v>
      </c>
      <c r="N394" s="673" t="str">
        <f t="shared" si="252"/>
        <v>||||||||</v>
      </c>
      <c r="O394" s="674" t="str">
        <f t="shared" si="252"/>
        <v>|</v>
      </c>
      <c r="P394" s="675" t="str">
        <f t="shared" si="252"/>
        <v/>
      </c>
    </row>
    <row r="395">
      <c r="A395" s="660" t="s">
        <v>266</v>
      </c>
      <c r="B395" s="660"/>
      <c r="C395" s="686"/>
      <c r="D395" s="686"/>
      <c r="E395" s="686"/>
      <c r="F395" s="686"/>
      <c r="G395" s="686"/>
      <c r="H395" s="686"/>
      <c r="I395" s="687"/>
      <c r="J395" s="686"/>
      <c r="K395" s="686"/>
      <c r="L395" s="688"/>
      <c r="M395" s="688"/>
      <c r="N395" s="689"/>
      <c r="O395" s="690"/>
      <c r="P395" s="691"/>
    </row>
    <row r="396">
      <c r="A396" s="668" t="s">
        <v>267</v>
      </c>
      <c r="B396" s="668"/>
      <c r="C396" s="669">
        <f t="shared" ref="C396:H396" si="253">COUNTIF($C98:$ABE98,C$338)</f>
        <v>0</v>
      </c>
      <c r="D396" s="669">
        <f t="shared" si="253"/>
        <v>0</v>
      </c>
      <c r="E396" s="669">
        <f t="shared" si="253"/>
        <v>0</v>
      </c>
      <c r="F396" s="669">
        <f t="shared" si="253"/>
        <v>6</v>
      </c>
      <c r="G396" s="669">
        <f t="shared" si="253"/>
        <v>25</v>
      </c>
      <c r="H396" s="669">
        <f t="shared" si="253"/>
        <v>3</v>
      </c>
      <c r="I396" s="670">
        <f>COUNTA(C98:ABE98)</f>
        <v>34</v>
      </c>
      <c r="J396" s="669" t="str">
        <f>IFERROR(__xludf.DUMMYFUNCTION("if(sum(C396:H396)=0,"""",SPARKLINE(C396:H396,{""charttype"",""line"";""color"",""lightgrey"";""linewidth"",2}))"),"")</f>
        <v/>
      </c>
      <c r="K396" s="671" t="str">
        <f t="shared" ref="K396:P396" si="254">IFERROR(REPT("|",round(COUNTIF($C98:$ABE98,K$338)/$I396*10,0)),"")</f>
        <v/>
      </c>
      <c r="L396" s="672" t="str">
        <f t="shared" si="254"/>
        <v/>
      </c>
      <c r="M396" s="672" t="str">
        <f t="shared" si="254"/>
        <v/>
      </c>
      <c r="N396" s="673" t="str">
        <f t="shared" si="254"/>
        <v>||</v>
      </c>
      <c r="O396" s="674" t="str">
        <f t="shared" si="254"/>
        <v>|||||||</v>
      </c>
      <c r="P396" s="675" t="str">
        <f t="shared" si="254"/>
        <v>|</v>
      </c>
    </row>
    <row r="397">
      <c r="A397" s="685" t="s">
        <v>278</v>
      </c>
      <c r="B397" s="685"/>
      <c r="C397" s="669">
        <f t="shared" ref="C397:H397" si="255">COUNTIF($C100:$ABE100,C$338)</f>
        <v>0</v>
      </c>
      <c r="D397" s="669">
        <f t="shared" si="255"/>
        <v>2</v>
      </c>
      <c r="E397" s="669">
        <f t="shared" si="255"/>
        <v>9</v>
      </c>
      <c r="F397" s="669">
        <f t="shared" si="255"/>
        <v>0</v>
      </c>
      <c r="G397" s="669">
        <f t="shared" si="255"/>
        <v>0</v>
      </c>
      <c r="H397" s="669">
        <f t="shared" si="255"/>
        <v>0</v>
      </c>
      <c r="I397" s="670">
        <f>COUNTA(C100:ABE100)</f>
        <v>11</v>
      </c>
      <c r="J397" s="669" t="str">
        <f>IFERROR(__xludf.DUMMYFUNCTION("if(sum(C397:H397)=0,"""",SPARKLINE(C397:H397,{""charttype"",""line"";""color"",""lightgrey"";""linewidth"",2}))"),"")</f>
        <v/>
      </c>
      <c r="K397" s="671" t="str">
        <f t="shared" ref="K397:P397" si="256">IFERROR(REPT("|",round(COUNTIF($C100:$ABE100,K$338)/$I397*10,0)),"")</f>
        <v/>
      </c>
      <c r="L397" s="672" t="str">
        <f t="shared" si="256"/>
        <v>||</v>
      </c>
      <c r="M397" s="672" t="str">
        <f t="shared" si="256"/>
        <v>||||||||</v>
      </c>
      <c r="N397" s="673" t="str">
        <f t="shared" si="256"/>
        <v/>
      </c>
      <c r="O397" s="674" t="str">
        <f t="shared" si="256"/>
        <v/>
      </c>
      <c r="P397" s="675" t="str">
        <f t="shared" si="256"/>
        <v/>
      </c>
    </row>
    <row r="398">
      <c r="A398" s="660" t="s">
        <v>280</v>
      </c>
      <c r="B398" s="660"/>
      <c r="C398" s="686"/>
      <c r="D398" s="686"/>
      <c r="E398" s="686"/>
      <c r="F398" s="686"/>
      <c r="G398" s="686"/>
      <c r="H398" s="686"/>
      <c r="I398" s="687"/>
      <c r="J398" s="686"/>
      <c r="K398" s="686"/>
      <c r="L398" s="688"/>
      <c r="M398" s="688"/>
      <c r="N398" s="689"/>
      <c r="O398" s="690"/>
      <c r="P398" s="691"/>
    </row>
    <row r="399">
      <c r="A399" s="668" t="s">
        <v>281</v>
      </c>
      <c r="B399" s="668"/>
      <c r="C399" s="669">
        <f t="shared" ref="C399:H399" si="257">COUNTIF($C103:$ABE103,C$338)</f>
        <v>0</v>
      </c>
      <c r="D399" s="669">
        <f t="shared" si="257"/>
        <v>0</v>
      </c>
      <c r="E399" s="669">
        <f t="shared" si="257"/>
        <v>0</v>
      </c>
      <c r="F399" s="669">
        <f t="shared" si="257"/>
        <v>1</v>
      </c>
      <c r="G399" s="669">
        <f t="shared" si="257"/>
        <v>26</v>
      </c>
      <c r="H399" s="669">
        <f t="shared" si="257"/>
        <v>0</v>
      </c>
      <c r="I399" s="670">
        <f>COUNTA(C103:ABE103)</f>
        <v>27</v>
      </c>
      <c r="J399" s="669" t="str">
        <f>IFERROR(__xludf.DUMMYFUNCTION("if(sum(C399:H399)=0,"""",SPARKLINE(C399:H399,{""charttype"",""line"";""color"",""lightgrey"";""linewidth"",2}))"),"")</f>
        <v/>
      </c>
      <c r="K399" s="671" t="str">
        <f t="shared" ref="K399:P399" si="258">IFERROR(REPT("|",round(COUNTIF($C103:$ABE103,K$338)/$I399*10,0)),"")</f>
        <v/>
      </c>
      <c r="L399" s="672" t="str">
        <f t="shared" si="258"/>
        <v/>
      </c>
      <c r="M399" s="672" t="str">
        <f t="shared" si="258"/>
        <v/>
      </c>
      <c r="N399" s="673" t="str">
        <f t="shared" si="258"/>
        <v/>
      </c>
      <c r="O399" s="674" t="str">
        <f t="shared" si="258"/>
        <v>||||||||||</v>
      </c>
      <c r="P399" s="675" t="str">
        <f t="shared" si="258"/>
        <v/>
      </c>
    </row>
    <row r="400">
      <c r="A400" s="660" t="s">
        <v>287</v>
      </c>
      <c r="B400" s="660"/>
      <c r="C400" s="686"/>
      <c r="D400" s="686"/>
      <c r="E400" s="686"/>
      <c r="F400" s="686"/>
      <c r="G400" s="686"/>
      <c r="H400" s="686"/>
      <c r="I400" s="687"/>
      <c r="J400" s="686"/>
      <c r="K400" s="686"/>
      <c r="L400" s="688"/>
      <c r="M400" s="688"/>
      <c r="N400" s="689"/>
      <c r="O400" s="690"/>
      <c r="P400" s="691"/>
    </row>
    <row r="401">
      <c r="A401" s="668" t="s">
        <v>288</v>
      </c>
      <c r="B401" s="668"/>
      <c r="C401" s="669">
        <f t="shared" ref="C401:H401" si="259">COUNTIF($C106:$ABE106,C$338)</f>
        <v>0</v>
      </c>
      <c r="D401" s="669">
        <f t="shared" si="259"/>
        <v>0</v>
      </c>
      <c r="E401" s="669">
        <f t="shared" si="259"/>
        <v>0</v>
      </c>
      <c r="F401" s="669">
        <f t="shared" si="259"/>
        <v>11</v>
      </c>
      <c r="G401" s="669">
        <f t="shared" si="259"/>
        <v>21</v>
      </c>
      <c r="H401" s="669">
        <f t="shared" si="259"/>
        <v>0</v>
      </c>
      <c r="I401" s="670">
        <f>COUNTA(C106:ABE106)</f>
        <v>32</v>
      </c>
      <c r="J401" s="669" t="str">
        <f>IFERROR(__xludf.DUMMYFUNCTION("if(sum(C401:H401)=0,"""",SPARKLINE(C401:H401,{""charttype"",""line"";""color"",""lightgrey"";""linewidth"",2}))"),"")</f>
        <v/>
      </c>
      <c r="K401" s="671" t="str">
        <f t="shared" ref="K401:P401" si="260">IFERROR(REPT("|",round(COUNTIF($C106:$ABE106,K$338)/$I401*10,0)),"")</f>
        <v/>
      </c>
      <c r="L401" s="672" t="str">
        <f t="shared" si="260"/>
        <v/>
      </c>
      <c r="M401" s="672" t="str">
        <f t="shared" si="260"/>
        <v/>
      </c>
      <c r="N401" s="673" t="str">
        <f t="shared" si="260"/>
        <v>|||</v>
      </c>
      <c r="O401" s="674" t="str">
        <f t="shared" si="260"/>
        <v>|||||||</v>
      </c>
      <c r="P401" s="675" t="str">
        <f t="shared" si="260"/>
        <v/>
      </c>
    </row>
    <row r="402">
      <c r="A402" s="668" t="s">
        <v>297</v>
      </c>
      <c r="B402" s="668"/>
      <c r="C402" s="669">
        <f t="shared" ref="C402:H402" si="261">COUNTIF($C108:$ABE108,C$338)</f>
        <v>0</v>
      </c>
      <c r="D402" s="669">
        <f t="shared" si="261"/>
        <v>0</v>
      </c>
      <c r="E402" s="669">
        <f t="shared" si="261"/>
        <v>0</v>
      </c>
      <c r="F402" s="669">
        <f t="shared" si="261"/>
        <v>21</v>
      </c>
      <c r="G402" s="669">
        <f t="shared" si="261"/>
        <v>2</v>
      </c>
      <c r="H402" s="669">
        <f t="shared" si="261"/>
        <v>0</v>
      </c>
      <c r="I402" s="670">
        <f>COUNTA(C108:ABE108)</f>
        <v>23</v>
      </c>
      <c r="J402" s="669" t="str">
        <f>IFERROR(__xludf.DUMMYFUNCTION("if(sum(C402:H402)=0,"""",SPARKLINE(C402:H402,{""charttype"",""line"";""color"",""lightgrey"";""linewidth"",2}))"),"")</f>
        <v/>
      </c>
      <c r="K402" s="671" t="str">
        <f t="shared" ref="K402:P402" si="262">IFERROR(REPT("|",round(COUNTIF($C108:$ABE108,K$338)/$I402*10,0)),"")</f>
        <v/>
      </c>
      <c r="L402" s="672" t="str">
        <f t="shared" si="262"/>
        <v/>
      </c>
      <c r="M402" s="672" t="str">
        <f t="shared" si="262"/>
        <v/>
      </c>
      <c r="N402" s="673" t="str">
        <f t="shared" si="262"/>
        <v>|||||||||</v>
      </c>
      <c r="O402" s="674" t="str">
        <f t="shared" si="262"/>
        <v>|</v>
      </c>
      <c r="P402" s="675" t="str">
        <f t="shared" si="262"/>
        <v/>
      </c>
    </row>
    <row r="403">
      <c r="A403" s="685" t="s">
        <v>300</v>
      </c>
      <c r="B403" s="685"/>
      <c r="C403" s="669">
        <f t="shared" ref="C403:H403" si="263">COUNTIF($C110:$ABE110,C$338)</f>
        <v>0</v>
      </c>
      <c r="D403" s="669">
        <f t="shared" si="263"/>
        <v>0</v>
      </c>
      <c r="E403" s="669">
        <f t="shared" si="263"/>
        <v>10</v>
      </c>
      <c r="F403" s="669">
        <f t="shared" si="263"/>
        <v>3</v>
      </c>
      <c r="G403" s="669">
        <f t="shared" si="263"/>
        <v>0</v>
      </c>
      <c r="H403" s="669">
        <f t="shared" si="263"/>
        <v>0</v>
      </c>
      <c r="I403" s="670">
        <f>COUNTA(C110:ABE110)</f>
        <v>13</v>
      </c>
      <c r="J403" s="669" t="str">
        <f>IFERROR(__xludf.DUMMYFUNCTION("if(sum(C403:H403)=0,"""",SPARKLINE(C403:H403,{""charttype"",""line"";""color"",""lightgrey"";""linewidth"",2}))"),"")</f>
        <v/>
      </c>
      <c r="K403" s="671" t="str">
        <f t="shared" ref="K403:P403" si="264">IFERROR(REPT("|",round(COUNTIF($C110:$ABE110,K$338)/$I403*10,0)),"")</f>
        <v/>
      </c>
      <c r="L403" s="672" t="str">
        <f t="shared" si="264"/>
        <v/>
      </c>
      <c r="M403" s="672" t="str">
        <f t="shared" si="264"/>
        <v>||||||||</v>
      </c>
      <c r="N403" s="673" t="str">
        <f t="shared" si="264"/>
        <v>||</v>
      </c>
      <c r="O403" s="674" t="str">
        <f t="shared" si="264"/>
        <v/>
      </c>
      <c r="P403" s="675" t="str">
        <f t="shared" si="264"/>
        <v/>
      </c>
    </row>
    <row r="404">
      <c r="A404" s="660" t="s">
        <v>301</v>
      </c>
      <c r="B404" s="660"/>
      <c r="C404" s="686"/>
      <c r="D404" s="686"/>
      <c r="E404" s="686"/>
      <c r="F404" s="686"/>
      <c r="G404" s="686"/>
      <c r="H404" s="686"/>
      <c r="I404" s="687"/>
      <c r="J404" s="686"/>
      <c r="K404" s="686"/>
      <c r="L404" s="688"/>
      <c r="M404" s="688"/>
      <c r="N404" s="689"/>
      <c r="O404" s="690"/>
      <c r="P404" s="691"/>
    </row>
    <row r="405">
      <c r="A405" s="668" t="s">
        <v>302</v>
      </c>
      <c r="B405" s="668"/>
      <c r="C405" s="669">
        <f t="shared" ref="C405:H405" si="265">COUNTIF($C113:$ABE113,C$338)</f>
        <v>0</v>
      </c>
      <c r="D405" s="669">
        <f t="shared" si="265"/>
        <v>0</v>
      </c>
      <c r="E405" s="669">
        <f t="shared" si="265"/>
        <v>5</v>
      </c>
      <c r="F405" s="669">
        <f t="shared" si="265"/>
        <v>0</v>
      </c>
      <c r="G405" s="669">
        <f t="shared" si="265"/>
        <v>0</v>
      </c>
      <c r="H405" s="669">
        <f t="shared" si="265"/>
        <v>0</v>
      </c>
      <c r="I405" s="670">
        <f>COUNTA(C113:ABE113)</f>
        <v>5</v>
      </c>
      <c r="J405" s="669" t="str">
        <f>IFERROR(__xludf.DUMMYFUNCTION("if(sum(C405:H405)=0,"""",SPARKLINE(C405:H405,{""charttype"",""line"";""color"",""lightgrey"";""linewidth"",2}))"),"")</f>
        <v/>
      </c>
      <c r="K405" s="671" t="str">
        <f t="shared" ref="K405:P405" si="266">IFERROR(REPT("|",round(COUNTIF($C113:$ABE113,K$338)/$I405*10,0)),"")</f>
        <v/>
      </c>
      <c r="L405" s="672" t="str">
        <f t="shared" si="266"/>
        <v/>
      </c>
      <c r="M405" s="672" t="str">
        <f t="shared" si="266"/>
        <v>||||||||||</v>
      </c>
      <c r="N405" s="673" t="str">
        <f t="shared" si="266"/>
        <v/>
      </c>
      <c r="O405" s="674" t="str">
        <f t="shared" si="266"/>
        <v/>
      </c>
      <c r="P405" s="675" t="str">
        <f t="shared" si="266"/>
        <v/>
      </c>
    </row>
    <row r="406">
      <c r="A406" s="697" t="s">
        <v>303</v>
      </c>
      <c r="B406" s="697"/>
      <c r="C406" s="698"/>
      <c r="D406" s="698"/>
      <c r="E406" s="698"/>
      <c r="F406" s="698"/>
      <c r="G406" s="698"/>
      <c r="H406" s="698"/>
      <c r="I406" s="699"/>
      <c r="J406" s="698"/>
      <c r="K406" s="698"/>
      <c r="L406" s="700"/>
      <c r="M406" s="700"/>
      <c r="N406" s="701"/>
      <c r="O406" s="702"/>
      <c r="P406" s="703"/>
    </row>
    <row r="407">
      <c r="A407" s="704" t="s">
        <v>304</v>
      </c>
      <c r="B407" s="704"/>
      <c r="C407" s="669">
        <f t="shared" ref="C407:H407" si="267">COUNTIF($C116:$ABE116,C$338)</f>
        <v>4</v>
      </c>
      <c r="D407" s="669">
        <f t="shared" si="267"/>
        <v>0</v>
      </c>
      <c r="E407" s="669">
        <f t="shared" si="267"/>
        <v>10</v>
      </c>
      <c r="F407" s="669">
        <f t="shared" si="267"/>
        <v>0</v>
      </c>
      <c r="G407" s="669">
        <f t="shared" si="267"/>
        <v>0</v>
      </c>
      <c r="H407" s="669">
        <f t="shared" si="267"/>
        <v>0</v>
      </c>
      <c r="I407" s="670">
        <f>COUNTA(C116:ABE116)</f>
        <v>14</v>
      </c>
      <c r="J407" s="669" t="str">
        <f>IFERROR(__xludf.DUMMYFUNCTION("if(sum(C407:H407)=0,"""",SPARKLINE(C407:H407,{""charttype"",""line"";""color"",""lightgrey"";""linewidth"",2}))"),"")</f>
        <v/>
      </c>
      <c r="K407" s="671" t="str">
        <f t="shared" ref="K407:P407" si="268">IFERROR(REPT("|",round(COUNTIF($C116:$ABE116,K$338)/$I407*10,0)),"")</f>
        <v>|||</v>
      </c>
      <c r="L407" s="672" t="str">
        <f t="shared" si="268"/>
        <v/>
      </c>
      <c r="M407" s="672" t="str">
        <f t="shared" si="268"/>
        <v>|||||||</v>
      </c>
      <c r="N407" s="673" t="str">
        <f t="shared" si="268"/>
        <v/>
      </c>
      <c r="O407" s="674" t="str">
        <f t="shared" si="268"/>
        <v/>
      </c>
      <c r="P407" s="675" t="str">
        <f t="shared" si="268"/>
        <v/>
      </c>
    </row>
    <row r="408">
      <c r="A408" s="660" t="s">
        <v>305</v>
      </c>
      <c r="B408" s="660"/>
      <c r="C408" s="686"/>
      <c r="D408" s="686"/>
      <c r="E408" s="686"/>
      <c r="F408" s="686"/>
      <c r="G408" s="686"/>
      <c r="H408" s="686"/>
      <c r="I408" s="687"/>
      <c r="J408" s="686"/>
      <c r="K408" s="686"/>
      <c r="L408" s="688"/>
      <c r="M408" s="688"/>
      <c r="N408" s="689"/>
      <c r="O408" s="690"/>
      <c r="P408" s="691"/>
    </row>
    <row r="409">
      <c r="A409" s="668" t="s">
        <v>306</v>
      </c>
      <c r="B409" s="668"/>
      <c r="C409" s="669">
        <f t="shared" ref="C409:H409" si="269">COUNTIF($C119:$ABE119,C$338)</f>
        <v>0</v>
      </c>
      <c r="D409" s="669">
        <f t="shared" si="269"/>
        <v>0</v>
      </c>
      <c r="E409" s="669">
        <f t="shared" si="269"/>
        <v>6</v>
      </c>
      <c r="F409" s="669">
        <f t="shared" si="269"/>
        <v>12</v>
      </c>
      <c r="G409" s="669">
        <f t="shared" si="269"/>
        <v>0</v>
      </c>
      <c r="H409" s="669">
        <f t="shared" si="269"/>
        <v>0</v>
      </c>
      <c r="I409" s="670">
        <f>COUNTA(C119:ABE119)</f>
        <v>18</v>
      </c>
      <c r="J409" s="669" t="str">
        <f>IFERROR(__xludf.DUMMYFUNCTION("if(sum(C409:H409)=0,"""",SPARKLINE(C409:H409,{""charttype"",""line"";""color"",""lightgrey"";""linewidth"",2}))"),"")</f>
        <v/>
      </c>
      <c r="K409" s="671" t="str">
        <f t="shared" ref="K409:P409" si="270">IFERROR(REPT("|",round(COUNTIF($C119:$ABE119,K$338)/$I409*10,0)),"")</f>
        <v/>
      </c>
      <c r="L409" s="672" t="str">
        <f t="shared" si="270"/>
        <v/>
      </c>
      <c r="M409" s="672" t="str">
        <f t="shared" si="270"/>
        <v>|||</v>
      </c>
      <c r="N409" s="673" t="str">
        <f t="shared" si="270"/>
        <v>|||||||</v>
      </c>
      <c r="O409" s="674" t="str">
        <f t="shared" si="270"/>
        <v/>
      </c>
      <c r="P409" s="675" t="str">
        <f t="shared" si="270"/>
        <v/>
      </c>
    </row>
    <row r="410">
      <c r="A410" s="705" t="s">
        <v>310</v>
      </c>
      <c r="B410" s="705"/>
      <c r="C410" s="698"/>
      <c r="D410" s="698"/>
      <c r="E410" s="698"/>
      <c r="F410" s="698"/>
      <c r="G410" s="698"/>
      <c r="H410" s="698"/>
      <c r="I410" s="699"/>
      <c r="J410" s="698"/>
      <c r="K410" s="698"/>
      <c r="L410" s="700"/>
      <c r="M410" s="700"/>
      <c r="N410" s="701"/>
      <c r="O410" s="702"/>
      <c r="P410" s="703"/>
    </row>
    <row r="411">
      <c r="A411" s="706" t="s">
        <v>3645</v>
      </c>
      <c r="B411" s="706"/>
      <c r="C411" s="669">
        <f t="shared" ref="C411:H411" si="271">COUNTIF($C122:$ABE122,C$338)</f>
        <v>2</v>
      </c>
      <c r="D411" s="669">
        <f t="shared" si="271"/>
        <v>0</v>
      </c>
      <c r="E411" s="669">
        <f t="shared" si="271"/>
        <v>13</v>
      </c>
      <c r="F411" s="669">
        <f t="shared" si="271"/>
        <v>4</v>
      </c>
      <c r="G411" s="669">
        <f t="shared" si="271"/>
        <v>0</v>
      </c>
      <c r="H411" s="669">
        <f t="shared" si="271"/>
        <v>0</v>
      </c>
      <c r="I411" s="670">
        <f>COUNTA(C122:ABE122)</f>
        <v>19</v>
      </c>
      <c r="J411" s="669" t="str">
        <f>IFERROR(__xludf.DUMMYFUNCTION("if(sum(C411:H411)=0,"""",SPARKLINE(C411:H411,{""charttype"",""line"";""color"",""lightgrey"";""linewidth"",2}))"),"")</f>
        <v/>
      </c>
      <c r="K411" s="671" t="str">
        <f t="shared" ref="K411:P411" si="272">IFERROR(REPT("|",round(COUNTIF($C122:$ABE122,K$338)/$I411*10,0)),"")</f>
        <v>|</v>
      </c>
      <c r="L411" s="672" t="str">
        <f t="shared" si="272"/>
        <v/>
      </c>
      <c r="M411" s="672" t="str">
        <f t="shared" si="272"/>
        <v>|||||||</v>
      </c>
      <c r="N411" s="673" t="str">
        <f t="shared" si="272"/>
        <v>||</v>
      </c>
      <c r="O411" s="674" t="str">
        <f t="shared" si="272"/>
        <v/>
      </c>
      <c r="P411" s="675" t="str">
        <f t="shared" si="272"/>
        <v/>
      </c>
    </row>
    <row r="412">
      <c r="A412" s="706" t="s">
        <v>316</v>
      </c>
      <c r="B412" s="706"/>
      <c r="C412" s="669">
        <f t="shared" ref="C412:H412" si="273">COUNTIF($C124:$ABE124,C$338)</f>
        <v>0</v>
      </c>
      <c r="D412" s="669">
        <f t="shared" si="273"/>
        <v>0</v>
      </c>
      <c r="E412" s="669">
        <f t="shared" si="273"/>
        <v>0</v>
      </c>
      <c r="F412" s="669">
        <f t="shared" si="273"/>
        <v>0</v>
      </c>
      <c r="G412" s="669">
        <f t="shared" si="273"/>
        <v>5</v>
      </c>
      <c r="H412" s="669">
        <f t="shared" si="273"/>
        <v>33</v>
      </c>
      <c r="I412" s="670">
        <f>COUNTA(C124:ABE124)</f>
        <v>38</v>
      </c>
      <c r="J412" s="669" t="str">
        <f>IFERROR(__xludf.DUMMYFUNCTION("if(sum(C412:H412)=0,"""",SPARKLINE(C412:H412,{""charttype"",""line"";""color"",""lightgrey"";""linewidth"",2}))"),"")</f>
        <v/>
      </c>
      <c r="K412" s="671" t="str">
        <f t="shared" ref="K412:P412" si="274">IFERROR(REPT("|",round(COUNTIF($C124:$ABE124,K$338)/$I412*10,0)),"")</f>
        <v/>
      </c>
      <c r="L412" s="672" t="str">
        <f t="shared" si="274"/>
        <v/>
      </c>
      <c r="M412" s="672" t="str">
        <f t="shared" si="274"/>
        <v/>
      </c>
      <c r="N412" s="673" t="str">
        <f t="shared" si="274"/>
        <v/>
      </c>
      <c r="O412" s="674" t="str">
        <f t="shared" si="274"/>
        <v>|</v>
      </c>
      <c r="P412" s="675" t="str">
        <f t="shared" si="274"/>
        <v>|||||||||</v>
      </c>
    </row>
    <row r="413">
      <c r="A413" s="706" t="s">
        <v>326</v>
      </c>
      <c r="B413" s="706"/>
      <c r="C413" s="669">
        <f t="shared" ref="C413:H413" si="275">COUNTIF($C126:$ABE126,C$338)</f>
        <v>0</v>
      </c>
      <c r="D413" s="669">
        <f t="shared" si="275"/>
        <v>0</v>
      </c>
      <c r="E413" s="669">
        <f t="shared" si="275"/>
        <v>1</v>
      </c>
      <c r="F413" s="669">
        <f t="shared" si="275"/>
        <v>20</v>
      </c>
      <c r="G413" s="669">
        <f t="shared" si="275"/>
        <v>1</v>
      </c>
      <c r="H413" s="669">
        <f t="shared" si="275"/>
        <v>0</v>
      </c>
      <c r="I413" s="670">
        <f>COUNTA(C126:ABE126)</f>
        <v>22</v>
      </c>
      <c r="J413" s="669" t="str">
        <f>IFERROR(__xludf.DUMMYFUNCTION("if(sum(C413:H413)=0,"""",SPARKLINE(C413:H413,{""charttype"",""line"";""color"",""lightgrey"";""linewidth"",2}))"),"")</f>
        <v/>
      </c>
      <c r="K413" s="671" t="str">
        <f t="shared" ref="K413:P413" si="276">IFERROR(REPT("|",round(COUNTIF($C126:$ABE126,K$338)/$I413*10,0)),"")</f>
        <v/>
      </c>
      <c r="L413" s="672" t="str">
        <f t="shared" si="276"/>
        <v/>
      </c>
      <c r="M413" s="672" t="str">
        <f t="shared" si="276"/>
        <v/>
      </c>
      <c r="N413" s="673" t="str">
        <f t="shared" si="276"/>
        <v>|||||||||</v>
      </c>
      <c r="O413" s="674" t="str">
        <f t="shared" si="276"/>
        <v/>
      </c>
      <c r="P413" s="675" t="str">
        <f t="shared" si="276"/>
        <v/>
      </c>
    </row>
    <row r="414">
      <c r="A414" s="707" t="s">
        <v>332</v>
      </c>
      <c r="B414" s="707"/>
      <c r="C414" s="669">
        <f t="shared" ref="C414:H414" si="277">COUNTIF($C128:$ABE128,C$338)</f>
        <v>4</v>
      </c>
      <c r="D414" s="669">
        <f t="shared" si="277"/>
        <v>5</v>
      </c>
      <c r="E414" s="669">
        <f t="shared" si="277"/>
        <v>8</v>
      </c>
      <c r="F414" s="669">
        <f t="shared" si="277"/>
        <v>0</v>
      </c>
      <c r="G414" s="669">
        <f t="shared" si="277"/>
        <v>0</v>
      </c>
      <c r="H414" s="669">
        <f t="shared" si="277"/>
        <v>0</v>
      </c>
      <c r="I414" s="670">
        <f>COUNTA(C128:ABE128)</f>
        <v>17</v>
      </c>
      <c r="J414" s="669" t="str">
        <f>IFERROR(__xludf.DUMMYFUNCTION("if(sum(C414:H414)=0,"""",SPARKLINE(C414:H414,{""charttype"",""line"";""color"",""lightgrey"";""linewidth"",2}))"),"")</f>
        <v/>
      </c>
      <c r="K414" s="671" t="str">
        <f t="shared" ref="K414:P414" si="278">IFERROR(REPT("|",round(COUNTIF($C128:$ABE128,K$338)/$I414*10,0)),"")</f>
        <v>||</v>
      </c>
      <c r="L414" s="672" t="str">
        <f t="shared" si="278"/>
        <v>|||</v>
      </c>
      <c r="M414" s="672" t="str">
        <f t="shared" si="278"/>
        <v>|||||</v>
      </c>
      <c r="N414" s="673" t="str">
        <f t="shared" si="278"/>
        <v/>
      </c>
      <c r="O414" s="674" t="str">
        <f t="shared" si="278"/>
        <v/>
      </c>
      <c r="P414" s="675" t="str">
        <f t="shared" si="278"/>
        <v/>
      </c>
    </row>
    <row r="415">
      <c r="A415" s="706" t="s">
        <v>330</v>
      </c>
      <c r="B415" s="706"/>
      <c r="C415" s="669">
        <f t="shared" ref="C415:H415" si="279">COUNTIF($C130:$ABE130,C$338)</f>
        <v>2</v>
      </c>
      <c r="D415" s="669">
        <f t="shared" si="279"/>
        <v>1</v>
      </c>
      <c r="E415" s="669">
        <f t="shared" si="279"/>
        <v>14</v>
      </c>
      <c r="F415" s="669">
        <f t="shared" si="279"/>
        <v>0</v>
      </c>
      <c r="G415" s="669">
        <f t="shared" si="279"/>
        <v>0</v>
      </c>
      <c r="H415" s="669">
        <f t="shared" si="279"/>
        <v>0</v>
      </c>
      <c r="I415" s="670">
        <f>COUNTA(C130:ABE130)</f>
        <v>17</v>
      </c>
      <c r="J415" s="669" t="str">
        <f>IFERROR(__xludf.DUMMYFUNCTION("if(sum(C415:H415)=0,"""",SPARKLINE(C415:H415,{""charttype"",""line"";""color"",""lightgrey"";""linewidth"",2}))"),"")</f>
        <v/>
      </c>
      <c r="K415" s="671" t="str">
        <f t="shared" ref="K415:P415" si="280">IFERROR(REPT("|",round(COUNTIF($C130:$ABE130,K$338)/$I415*10,0)),"")</f>
        <v>|</v>
      </c>
      <c r="L415" s="672" t="str">
        <f t="shared" si="280"/>
        <v>|</v>
      </c>
      <c r="M415" s="672" t="str">
        <f t="shared" si="280"/>
        <v>||||||||</v>
      </c>
      <c r="N415" s="673" t="str">
        <f t="shared" si="280"/>
        <v/>
      </c>
      <c r="O415" s="674" t="str">
        <f t="shared" si="280"/>
        <v/>
      </c>
      <c r="P415" s="675" t="str">
        <f t="shared" si="280"/>
        <v/>
      </c>
    </row>
    <row r="416">
      <c r="A416" s="706" t="s">
        <v>333</v>
      </c>
      <c r="B416" s="706"/>
      <c r="C416" s="669">
        <f t="shared" ref="C416:H416" si="281">COUNTIF($C132:$ABE132,C$338)</f>
        <v>2</v>
      </c>
      <c r="D416" s="669">
        <f t="shared" si="281"/>
        <v>1</v>
      </c>
      <c r="E416" s="669">
        <f t="shared" si="281"/>
        <v>9</v>
      </c>
      <c r="F416" s="669">
        <f t="shared" si="281"/>
        <v>9</v>
      </c>
      <c r="G416" s="669">
        <f t="shared" si="281"/>
        <v>0</v>
      </c>
      <c r="H416" s="669">
        <f t="shared" si="281"/>
        <v>0</v>
      </c>
      <c r="I416" s="670">
        <f>COUNTA(C132:ABE132)</f>
        <v>21</v>
      </c>
      <c r="J416" s="669" t="str">
        <f>IFERROR(__xludf.DUMMYFUNCTION("if(sum(C416:H416)=0,"""",SPARKLINE(C416:H416,{""charttype"",""line"";""color"",""lightgrey"";""linewidth"",2}))"),"")</f>
        <v/>
      </c>
      <c r="K416" s="671" t="str">
        <f t="shared" ref="K416:P416" si="282">IFERROR(REPT("|",round(COUNTIF($C132:$ABE132,K$338)/$I416*10,0)),"")</f>
        <v>|</v>
      </c>
      <c r="L416" s="672" t="str">
        <f t="shared" si="282"/>
        <v/>
      </c>
      <c r="M416" s="672" t="str">
        <f t="shared" si="282"/>
        <v>||||</v>
      </c>
      <c r="N416" s="673" t="str">
        <f t="shared" si="282"/>
        <v>||||</v>
      </c>
      <c r="O416" s="674" t="str">
        <f t="shared" si="282"/>
        <v/>
      </c>
      <c r="P416" s="675" t="str">
        <f t="shared" si="282"/>
        <v/>
      </c>
    </row>
    <row r="417">
      <c r="A417" s="706" t="s">
        <v>338</v>
      </c>
      <c r="B417" s="706"/>
      <c r="C417" s="669">
        <f t="shared" ref="C417:H417" si="283">COUNTIF($C134:$ABE134,C$338)</f>
        <v>7</v>
      </c>
      <c r="D417" s="669">
        <f t="shared" si="283"/>
        <v>3</v>
      </c>
      <c r="E417" s="669">
        <f t="shared" si="283"/>
        <v>7</v>
      </c>
      <c r="F417" s="669">
        <f t="shared" si="283"/>
        <v>4</v>
      </c>
      <c r="G417" s="669">
        <f t="shared" si="283"/>
        <v>0</v>
      </c>
      <c r="H417" s="669">
        <f t="shared" si="283"/>
        <v>0</v>
      </c>
      <c r="I417" s="670">
        <f>COUNTA(C134:ABE134)</f>
        <v>21</v>
      </c>
      <c r="J417" s="669" t="str">
        <f>IFERROR(__xludf.DUMMYFUNCTION("if(sum(C417:H417)=0,"""",SPARKLINE(C417:H417,{""charttype"",""line"";""color"",""lightgrey"";""linewidth"",2}))"),"")</f>
        <v/>
      </c>
      <c r="K417" s="671" t="str">
        <f t="shared" ref="K417:P417" si="284">IFERROR(REPT("|",round(COUNTIF($C134:$ABE134,K$338)/$I417*10,0)),"")</f>
        <v>|||</v>
      </c>
      <c r="L417" s="672" t="str">
        <f t="shared" si="284"/>
        <v>|</v>
      </c>
      <c r="M417" s="672" t="str">
        <f t="shared" si="284"/>
        <v>|||</v>
      </c>
      <c r="N417" s="673" t="str">
        <f t="shared" si="284"/>
        <v>||</v>
      </c>
      <c r="O417" s="674" t="str">
        <f t="shared" si="284"/>
        <v/>
      </c>
      <c r="P417" s="675" t="str">
        <f t="shared" si="284"/>
        <v/>
      </c>
    </row>
    <row r="418">
      <c r="A418" s="706" t="s">
        <v>339</v>
      </c>
      <c r="B418" s="706"/>
      <c r="C418" s="669">
        <f t="shared" ref="C418:H418" si="285">COUNTIF($C136:$ABE136,C$338)</f>
        <v>0</v>
      </c>
      <c r="D418" s="669">
        <f t="shared" si="285"/>
        <v>0</v>
      </c>
      <c r="E418" s="669">
        <f t="shared" si="285"/>
        <v>1</v>
      </c>
      <c r="F418" s="669">
        <f t="shared" si="285"/>
        <v>19</v>
      </c>
      <c r="G418" s="669">
        <f t="shared" si="285"/>
        <v>6</v>
      </c>
      <c r="H418" s="669">
        <f t="shared" si="285"/>
        <v>0</v>
      </c>
      <c r="I418" s="670">
        <f>COUNTA(C136:ABE136)</f>
        <v>26</v>
      </c>
      <c r="J418" s="669" t="str">
        <f>IFERROR(__xludf.DUMMYFUNCTION("if(sum(C418:H418)=0,"""",SPARKLINE(C418:H418,{""charttype"",""line"";""color"",""lightgrey"";""linewidth"",2}))"),"")</f>
        <v/>
      </c>
      <c r="K418" s="671" t="str">
        <f t="shared" ref="K418:P418" si="286">IFERROR(REPT("|",round(COUNTIF($C136:$ABE136,K$338)/$I418*10,0)),"")</f>
        <v/>
      </c>
      <c r="L418" s="672" t="str">
        <f t="shared" si="286"/>
        <v/>
      </c>
      <c r="M418" s="672" t="str">
        <f t="shared" si="286"/>
        <v/>
      </c>
      <c r="N418" s="673" t="str">
        <f t="shared" si="286"/>
        <v>|||||||</v>
      </c>
      <c r="O418" s="674" t="str">
        <f t="shared" si="286"/>
        <v>||</v>
      </c>
      <c r="P418" s="675" t="str">
        <f t="shared" si="286"/>
        <v/>
      </c>
    </row>
    <row r="419">
      <c r="A419" s="706" t="s">
        <v>344</v>
      </c>
      <c r="B419" s="706"/>
      <c r="C419" s="669">
        <f t="shared" ref="C419:H419" si="287">COUNTIF($C138:$ABE138,C$338)</f>
        <v>0</v>
      </c>
      <c r="D419" s="669">
        <f t="shared" si="287"/>
        <v>2</v>
      </c>
      <c r="E419" s="669">
        <f t="shared" si="287"/>
        <v>13</v>
      </c>
      <c r="F419" s="669">
        <f t="shared" si="287"/>
        <v>0</v>
      </c>
      <c r="G419" s="669">
        <f t="shared" si="287"/>
        <v>0</v>
      </c>
      <c r="H419" s="669">
        <f t="shared" si="287"/>
        <v>0</v>
      </c>
      <c r="I419" s="670">
        <f>COUNTA(C138:ABE138)</f>
        <v>15</v>
      </c>
      <c r="J419" s="669" t="str">
        <f>IFERROR(__xludf.DUMMYFUNCTION("if(sum(C419:H419)=0,"""",SPARKLINE(C419:H419,{""charttype"",""line"";""color"",""lightgrey"";""linewidth"",2}))"),"")</f>
        <v/>
      </c>
      <c r="K419" s="671" t="str">
        <f t="shared" ref="K419:P419" si="288">IFERROR(REPT("|",round(COUNTIF($C138:$ABE138,K$338)/$I419*10,0)),"")</f>
        <v/>
      </c>
      <c r="L419" s="672" t="str">
        <f t="shared" si="288"/>
        <v>|</v>
      </c>
      <c r="M419" s="672" t="str">
        <f t="shared" si="288"/>
        <v>|||||||||</v>
      </c>
      <c r="N419" s="673" t="str">
        <f t="shared" si="288"/>
        <v/>
      </c>
      <c r="O419" s="674" t="str">
        <f t="shared" si="288"/>
        <v/>
      </c>
      <c r="P419" s="675" t="str">
        <f t="shared" si="288"/>
        <v/>
      </c>
    </row>
    <row r="420">
      <c r="A420" s="706" t="s">
        <v>345</v>
      </c>
      <c r="B420" s="706"/>
      <c r="C420" s="669">
        <f t="shared" ref="C420:H420" si="289">COUNTIF($C140:$ABE140,C$338)</f>
        <v>2</v>
      </c>
      <c r="D420" s="669">
        <f t="shared" si="289"/>
        <v>2</v>
      </c>
      <c r="E420" s="669">
        <f t="shared" si="289"/>
        <v>10</v>
      </c>
      <c r="F420" s="669">
        <f t="shared" si="289"/>
        <v>0</v>
      </c>
      <c r="G420" s="669">
        <f t="shared" si="289"/>
        <v>0</v>
      </c>
      <c r="H420" s="669">
        <f t="shared" si="289"/>
        <v>0</v>
      </c>
      <c r="I420" s="670">
        <f>COUNTA(C140:ABE140)</f>
        <v>14</v>
      </c>
      <c r="J420" s="669" t="str">
        <f>IFERROR(__xludf.DUMMYFUNCTION("if(sum(C420:H420)=0,"""",SPARKLINE(C420:H420,{""charttype"",""line"";""color"",""lightgrey"";""linewidth"",2}))"),"")</f>
        <v/>
      </c>
      <c r="K420" s="671" t="str">
        <f t="shared" ref="K420:P420" si="290">IFERROR(REPT("|",round(COUNTIF($C140:$ABE140,K$338)/$I420*10,0)),"")</f>
        <v>|</v>
      </c>
      <c r="L420" s="672" t="str">
        <f t="shared" si="290"/>
        <v>|</v>
      </c>
      <c r="M420" s="672" t="str">
        <f t="shared" si="290"/>
        <v>|||||||</v>
      </c>
      <c r="N420" s="673" t="str">
        <f t="shared" si="290"/>
        <v/>
      </c>
      <c r="O420" s="674" t="str">
        <f t="shared" si="290"/>
        <v/>
      </c>
      <c r="P420" s="675" t="str">
        <f t="shared" si="290"/>
        <v/>
      </c>
    </row>
    <row r="421">
      <c r="A421" s="707" t="s">
        <v>3646</v>
      </c>
      <c r="B421" s="707"/>
      <c r="C421" s="669">
        <f t="shared" ref="C421:H421" si="291">COUNTIF($C142:$ABE142,C$338)</f>
        <v>0</v>
      </c>
      <c r="D421" s="669">
        <f t="shared" si="291"/>
        <v>0</v>
      </c>
      <c r="E421" s="669">
        <f t="shared" si="291"/>
        <v>14</v>
      </c>
      <c r="F421" s="669">
        <f t="shared" si="291"/>
        <v>0</v>
      </c>
      <c r="G421" s="669">
        <f t="shared" si="291"/>
        <v>0</v>
      </c>
      <c r="H421" s="669">
        <f t="shared" si="291"/>
        <v>0</v>
      </c>
      <c r="I421" s="670">
        <f>COUNTA(C142:ABE142)</f>
        <v>14</v>
      </c>
      <c r="J421" s="669" t="str">
        <f>IFERROR(__xludf.DUMMYFUNCTION("if(sum(C421:H421)=0,"""",SPARKLINE(C421:H421,{""charttype"",""line"";""color"",""lightgrey"";""linewidth"",2}))"),"")</f>
        <v/>
      </c>
      <c r="K421" s="671" t="str">
        <f t="shared" ref="K421:P421" si="292">IFERROR(REPT("|",round(COUNTIF($C142:$ABE142,K$338)/$I421*10,0)),"")</f>
        <v/>
      </c>
      <c r="L421" s="672" t="str">
        <f t="shared" si="292"/>
        <v/>
      </c>
      <c r="M421" s="672" t="str">
        <f t="shared" si="292"/>
        <v>||||||||||</v>
      </c>
      <c r="N421" s="673" t="str">
        <f t="shared" si="292"/>
        <v/>
      </c>
      <c r="O421" s="674" t="str">
        <f t="shared" si="292"/>
        <v/>
      </c>
      <c r="P421" s="675" t="str">
        <f t="shared" si="292"/>
        <v/>
      </c>
    </row>
    <row r="422">
      <c r="A422" s="707" t="s">
        <v>347</v>
      </c>
      <c r="B422" s="707"/>
      <c r="C422" s="669">
        <f t="shared" ref="C422:H422" si="293">COUNTIF($C144:$ABE144,C$338)</f>
        <v>0</v>
      </c>
      <c r="D422" s="669">
        <f t="shared" si="293"/>
        <v>0</v>
      </c>
      <c r="E422" s="669">
        <f t="shared" si="293"/>
        <v>11</v>
      </c>
      <c r="F422" s="669">
        <f t="shared" si="293"/>
        <v>1</v>
      </c>
      <c r="G422" s="669">
        <f t="shared" si="293"/>
        <v>0</v>
      </c>
      <c r="H422" s="669">
        <f t="shared" si="293"/>
        <v>0</v>
      </c>
      <c r="I422" s="670">
        <f>COUNTA(C144:ABE144)</f>
        <v>12</v>
      </c>
      <c r="J422" s="669" t="str">
        <f>IFERROR(__xludf.DUMMYFUNCTION("if(sum(C422:H422)=0,"""",SPARKLINE(C422:H422,{""charttype"",""line"";""color"",""lightgrey"";""linewidth"",2}))"),"")</f>
        <v/>
      </c>
      <c r="K422" s="671" t="str">
        <f t="shared" ref="K422:P422" si="294">IFERROR(REPT("|",round(COUNTIF($C144:$ABE144,K$338)/$I422*10,0)),"")</f>
        <v/>
      </c>
      <c r="L422" s="672" t="str">
        <f t="shared" si="294"/>
        <v/>
      </c>
      <c r="M422" s="672" t="str">
        <f t="shared" si="294"/>
        <v>|||||||||</v>
      </c>
      <c r="N422" s="673" t="str">
        <f t="shared" si="294"/>
        <v>|</v>
      </c>
      <c r="O422" s="674" t="str">
        <f t="shared" si="294"/>
        <v/>
      </c>
      <c r="P422" s="675" t="str">
        <f t="shared" si="294"/>
        <v/>
      </c>
    </row>
    <row r="423">
      <c r="A423" s="706" t="s">
        <v>348</v>
      </c>
      <c r="B423" s="706"/>
      <c r="C423" s="669">
        <f t="shared" ref="C423:H423" si="295">COUNTIF($C146:$ABE146,C$338)</f>
        <v>0</v>
      </c>
      <c r="D423" s="669">
        <f t="shared" si="295"/>
        <v>0</v>
      </c>
      <c r="E423" s="669">
        <f t="shared" si="295"/>
        <v>3</v>
      </c>
      <c r="F423" s="669">
        <f t="shared" si="295"/>
        <v>14</v>
      </c>
      <c r="G423" s="669">
        <f t="shared" si="295"/>
        <v>0</v>
      </c>
      <c r="H423" s="669">
        <f t="shared" si="295"/>
        <v>0</v>
      </c>
      <c r="I423" s="670">
        <f>COUNTA(C146:ABE146)</f>
        <v>17</v>
      </c>
      <c r="J423" s="669" t="str">
        <f>IFERROR(__xludf.DUMMYFUNCTION("if(sum(C423:H423)=0,"""",SPARKLINE(C423:H423,{""charttype"",""line"";""color"",""lightgrey"";""linewidth"",2}))"),"")</f>
        <v/>
      </c>
      <c r="K423" s="671" t="str">
        <f t="shared" ref="K423:P423" si="296">IFERROR(REPT("|",round(COUNTIF($C146:$ABE146,K$338)/$I423*10,0)),"")</f>
        <v/>
      </c>
      <c r="L423" s="672" t="str">
        <f t="shared" si="296"/>
        <v/>
      </c>
      <c r="M423" s="672" t="str">
        <f t="shared" si="296"/>
        <v>||</v>
      </c>
      <c r="N423" s="673" t="str">
        <f t="shared" si="296"/>
        <v>||||||||</v>
      </c>
      <c r="O423" s="674" t="str">
        <f t="shared" si="296"/>
        <v/>
      </c>
      <c r="P423" s="675" t="str">
        <f t="shared" si="296"/>
        <v/>
      </c>
    </row>
    <row r="424">
      <c r="A424" s="708" t="s">
        <v>351</v>
      </c>
      <c r="B424" s="708"/>
      <c r="C424" s="709"/>
      <c r="D424" s="709"/>
      <c r="E424" s="709"/>
      <c r="F424" s="709"/>
      <c r="G424" s="709"/>
      <c r="H424" s="709"/>
      <c r="I424" s="710"/>
      <c r="J424" s="709"/>
      <c r="K424" s="709"/>
      <c r="L424" s="711"/>
      <c r="M424" s="711"/>
      <c r="N424" s="712"/>
      <c r="O424" s="713"/>
      <c r="P424" s="714"/>
    </row>
    <row r="425">
      <c r="A425" s="706" t="s">
        <v>352</v>
      </c>
      <c r="B425" s="706"/>
      <c r="C425" s="669">
        <f t="shared" ref="C425:H425" si="297">COUNTIF($C149:$ABE149,C$338)</f>
        <v>0</v>
      </c>
      <c r="D425" s="669">
        <f t="shared" si="297"/>
        <v>0</v>
      </c>
      <c r="E425" s="669">
        <f t="shared" si="297"/>
        <v>13</v>
      </c>
      <c r="F425" s="669">
        <f t="shared" si="297"/>
        <v>3</v>
      </c>
      <c r="G425" s="669">
        <f t="shared" si="297"/>
        <v>0</v>
      </c>
      <c r="H425" s="669">
        <f t="shared" si="297"/>
        <v>0</v>
      </c>
      <c r="I425" s="670">
        <f>COUNTA(C149:ABE149)</f>
        <v>16</v>
      </c>
      <c r="J425" s="669" t="str">
        <f>IFERROR(__xludf.DUMMYFUNCTION("if(sum(C425:H425)=0,"""",SPARKLINE(C425:H425,{""charttype"",""line"";""color"",""lightgrey"";""linewidth"",2}))"),"")</f>
        <v/>
      </c>
      <c r="K425" s="671" t="str">
        <f t="shared" ref="K425:P425" si="298">IFERROR(REPT("|",round(COUNTIF($C149:$ABE149,K$338)/$I425*10,0)),"")</f>
        <v/>
      </c>
      <c r="L425" s="672" t="str">
        <f t="shared" si="298"/>
        <v/>
      </c>
      <c r="M425" s="672" t="str">
        <f t="shared" si="298"/>
        <v>||||||||</v>
      </c>
      <c r="N425" s="673" t="str">
        <f t="shared" si="298"/>
        <v>||</v>
      </c>
      <c r="O425" s="674" t="str">
        <f t="shared" si="298"/>
        <v/>
      </c>
      <c r="P425" s="675" t="str">
        <f t="shared" si="298"/>
        <v/>
      </c>
    </row>
    <row r="426">
      <c r="A426" s="706" t="s">
        <v>356</v>
      </c>
      <c r="B426" s="706"/>
      <c r="C426" s="669">
        <f t="shared" ref="C426:H426" si="299">COUNTIF($C151:$ABE151,C$338)</f>
        <v>0</v>
      </c>
      <c r="D426" s="669">
        <f t="shared" si="299"/>
        <v>0</v>
      </c>
      <c r="E426" s="669">
        <f t="shared" si="299"/>
        <v>2</v>
      </c>
      <c r="F426" s="669">
        <f t="shared" si="299"/>
        <v>14</v>
      </c>
      <c r="G426" s="669">
        <f t="shared" si="299"/>
        <v>15</v>
      </c>
      <c r="H426" s="669">
        <f t="shared" si="299"/>
        <v>0</v>
      </c>
      <c r="I426" s="670">
        <f>COUNTA(C151:ABE151)</f>
        <v>31</v>
      </c>
      <c r="J426" s="669" t="str">
        <f>IFERROR(__xludf.DUMMYFUNCTION("if(sum(C426:H426)=0,"""",SPARKLINE(C426:H426,{""charttype"",""line"";""color"",""lightgrey"";""linewidth"",2}))"),"")</f>
        <v/>
      </c>
      <c r="K426" s="671" t="str">
        <f t="shared" ref="K426:P426" si="300">IFERROR(REPT("|",round(COUNTIF($C151:$ABE151,K$338)/$I426*10,0)),"")</f>
        <v/>
      </c>
      <c r="L426" s="672" t="str">
        <f t="shared" si="300"/>
        <v/>
      </c>
      <c r="M426" s="672" t="str">
        <f t="shared" si="300"/>
        <v>|</v>
      </c>
      <c r="N426" s="673" t="str">
        <f t="shared" si="300"/>
        <v>|||||</v>
      </c>
      <c r="O426" s="674" t="str">
        <f t="shared" si="300"/>
        <v>|||||</v>
      </c>
      <c r="P426" s="675" t="str">
        <f t="shared" si="300"/>
        <v/>
      </c>
    </row>
    <row r="427">
      <c r="A427" s="706" t="s">
        <v>362</v>
      </c>
      <c r="B427" s="706"/>
      <c r="C427" s="669">
        <f t="shared" ref="C427:H427" si="301">COUNTIF($C153:$ABE153,C$338)</f>
        <v>0</v>
      </c>
      <c r="D427" s="669">
        <f t="shared" si="301"/>
        <v>0</v>
      </c>
      <c r="E427" s="669">
        <f t="shared" si="301"/>
        <v>9</v>
      </c>
      <c r="F427" s="669">
        <f t="shared" si="301"/>
        <v>7</v>
      </c>
      <c r="G427" s="669">
        <f t="shared" si="301"/>
        <v>0</v>
      </c>
      <c r="H427" s="669">
        <f t="shared" si="301"/>
        <v>0</v>
      </c>
      <c r="I427" s="670">
        <f>COUNTA(C153:ABE153)</f>
        <v>16</v>
      </c>
      <c r="J427" s="669" t="str">
        <f>IFERROR(__xludf.DUMMYFUNCTION("if(sum(C427:H427)=0,"""",SPARKLINE(C427:H427,{""charttype"",""line"";""color"",""lightgrey"";""linewidth"",2}))"),"")</f>
        <v/>
      </c>
      <c r="K427" s="671" t="str">
        <f t="shared" ref="K427:P427" si="302">IFERROR(REPT("|",round(COUNTIF($C153:$ABE153,K$338)/$I427*10,0)),"")</f>
        <v/>
      </c>
      <c r="L427" s="672" t="str">
        <f t="shared" si="302"/>
        <v/>
      </c>
      <c r="M427" s="672" t="str">
        <f t="shared" si="302"/>
        <v>||||||</v>
      </c>
      <c r="N427" s="673" t="str">
        <f t="shared" si="302"/>
        <v>||||</v>
      </c>
      <c r="O427" s="674" t="str">
        <f t="shared" si="302"/>
        <v/>
      </c>
      <c r="P427" s="675" t="str">
        <f t="shared" si="302"/>
        <v/>
      </c>
    </row>
    <row r="428">
      <c r="A428" s="706" t="s">
        <v>371</v>
      </c>
      <c r="B428" s="706"/>
      <c r="C428" s="669">
        <f t="shared" ref="C428:H428" si="303">COUNTIF($C155:$ABE155,C$338)</f>
        <v>0</v>
      </c>
      <c r="D428" s="669">
        <f t="shared" si="303"/>
        <v>0</v>
      </c>
      <c r="E428" s="669">
        <f t="shared" si="303"/>
        <v>7</v>
      </c>
      <c r="F428" s="669">
        <f t="shared" si="303"/>
        <v>1</v>
      </c>
      <c r="G428" s="669">
        <f t="shared" si="303"/>
        <v>0</v>
      </c>
      <c r="H428" s="669">
        <f t="shared" si="303"/>
        <v>0</v>
      </c>
      <c r="I428" s="670">
        <f>COUNTA(C155:ABE155)</f>
        <v>8</v>
      </c>
      <c r="J428" s="669" t="str">
        <f>IFERROR(__xludf.DUMMYFUNCTION("if(sum(C428:H428)=0,"""",SPARKLINE(C428:H428,{""charttype"",""line"";""color"",""lightgrey"";""linewidth"",2}))"),"")</f>
        <v/>
      </c>
      <c r="K428" s="671" t="str">
        <f t="shared" ref="K428:P428" si="304">IFERROR(REPT("|",round(COUNTIF($C155:$ABE155,K$338)/$I428*10,0)),"")</f>
        <v/>
      </c>
      <c r="L428" s="672" t="str">
        <f t="shared" si="304"/>
        <v/>
      </c>
      <c r="M428" s="672" t="str">
        <f t="shared" si="304"/>
        <v>|||||||||</v>
      </c>
      <c r="N428" s="673" t="str">
        <f t="shared" si="304"/>
        <v>|</v>
      </c>
      <c r="O428" s="674" t="str">
        <f t="shared" si="304"/>
        <v/>
      </c>
      <c r="P428" s="675" t="str">
        <f t="shared" si="304"/>
        <v/>
      </c>
    </row>
    <row r="429">
      <c r="A429" s="708" t="s">
        <v>375</v>
      </c>
      <c r="B429" s="708"/>
      <c r="C429" s="709"/>
      <c r="D429" s="709"/>
      <c r="E429" s="709"/>
      <c r="F429" s="709"/>
      <c r="G429" s="709"/>
      <c r="H429" s="709"/>
      <c r="I429" s="710"/>
      <c r="J429" s="709"/>
      <c r="K429" s="709"/>
      <c r="L429" s="711"/>
      <c r="M429" s="711"/>
      <c r="N429" s="712"/>
      <c r="O429" s="713"/>
      <c r="P429" s="714"/>
    </row>
    <row r="430">
      <c r="A430" s="706" t="s">
        <v>3647</v>
      </c>
      <c r="B430" s="706"/>
      <c r="C430" s="669">
        <f t="shared" ref="C430:H430" si="305">COUNTIF($C158:$ABE158,C$338)</f>
        <v>0</v>
      </c>
      <c r="D430" s="669">
        <f t="shared" si="305"/>
        <v>0</v>
      </c>
      <c r="E430" s="669">
        <f t="shared" si="305"/>
        <v>5</v>
      </c>
      <c r="F430" s="669">
        <f t="shared" si="305"/>
        <v>0</v>
      </c>
      <c r="G430" s="669">
        <f t="shared" si="305"/>
        <v>0</v>
      </c>
      <c r="H430" s="669">
        <f t="shared" si="305"/>
        <v>0</v>
      </c>
      <c r="I430" s="670">
        <f>COUNTA(C158:ABE158)</f>
        <v>5</v>
      </c>
      <c r="J430" s="669" t="str">
        <f>IFERROR(__xludf.DUMMYFUNCTION("if(sum(C430:H430)=0,"""",SPARKLINE(C430:H430,{""charttype"",""line"";""color"",""lightgrey"";""linewidth"",2}))"),"")</f>
        <v/>
      </c>
      <c r="K430" s="671" t="str">
        <f t="shared" ref="K430:P430" si="306">IFERROR(REPT("|",round(COUNTIF($C158:$ABE158,K$338)/$I430*10,0)),"")</f>
        <v/>
      </c>
      <c r="L430" s="672" t="str">
        <f t="shared" si="306"/>
        <v/>
      </c>
      <c r="M430" s="672" t="str">
        <f t="shared" si="306"/>
        <v>||||||||||</v>
      </c>
      <c r="N430" s="673" t="str">
        <f t="shared" si="306"/>
        <v/>
      </c>
      <c r="O430" s="674" t="str">
        <f t="shared" si="306"/>
        <v/>
      </c>
      <c r="P430" s="675" t="str">
        <f t="shared" si="306"/>
        <v/>
      </c>
    </row>
    <row r="431">
      <c r="A431" s="705" t="s">
        <v>379</v>
      </c>
      <c r="B431" s="705"/>
      <c r="C431" s="698"/>
      <c r="D431" s="698"/>
      <c r="E431" s="698"/>
      <c r="F431" s="698"/>
      <c r="G431" s="698"/>
      <c r="H431" s="698"/>
      <c r="I431" s="699"/>
      <c r="J431" s="698"/>
      <c r="K431" s="698"/>
      <c r="L431" s="700"/>
      <c r="M431" s="700"/>
      <c r="N431" s="701"/>
      <c r="O431" s="702"/>
      <c r="P431" s="703"/>
    </row>
    <row r="432">
      <c r="A432" s="706" t="s">
        <v>3648</v>
      </c>
      <c r="B432" s="706"/>
      <c r="C432" s="669">
        <f t="shared" ref="C432:H432" si="307">COUNTIF($C161:$ABE161,C$338)</f>
        <v>0</v>
      </c>
      <c r="D432" s="669">
        <f t="shared" si="307"/>
        <v>0</v>
      </c>
      <c r="E432" s="669">
        <f t="shared" si="307"/>
        <v>2</v>
      </c>
      <c r="F432" s="669">
        <f t="shared" si="307"/>
        <v>17</v>
      </c>
      <c r="G432" s="669">
        <f t="shared" si="307"/>
        <v>2</v>
      </c>
      <c r="H432" s="669">
        <f t="shared" si="307"/>
        <v>0</v>
      </c>
      <c r="I432" s="670">
        <f>COUNTA(C161:ABE161)</f>
        <v>21</v>
      </c>
      <c r="J432" s="669" t="str">
        <f>IFERROR(__xludf.DUMMYFUNCTION("if(sum(C432:H432)=0,"""",SPARKLINE(C432:H432,{""charttype"",""line"";""color"",""lightgrey"";""linewidth"",2}))"),"")</f>
        <v/>
      </c>
      <c r="K432" s="671" t="str">
        <f t="shared" ref="K432:P432" si="308">IFERROR(REPT("|",round(COUNTIF($C161:$ABE161,K$338)/$I432*10,0)),"")</f>
        <v/>
      </c>
      <c r="L432" s="672" t="str">
        <f t="shared" si="308"/>
        <v/>
      </c>
      <c r="M432" s="672" t="str">
        <f t="shared" si="308"/>
        <v>|</v>
      </c>
      <c r="N432" s="673" t="str">
        <f t="shared" si="308"/>
        <v>||||||||</v>
      </c>
      <c r="O432" s="674" t="str">
        <f t="shared" si="308"/>
        <v>|</v>
      </c>
      <c r="P432" s="675" t="str">
        <f t="shared" si="308"/>
        <v/>
      </c>
    </row>
    <row r="433">
      <c r="A433" s="708" t="s">
        <v>386</v>
      </c>
      <c r="B433" s="708"/>
      <c r="C433" s="709"/>
      <c r="D433" s="709"/>
      <c r="E433" s="709"/>
      <c r="F433" s="709"/>
      <c r="G433" s="709"/>
      <c r="H433" s="709"/>
      <c r="I433" s="710"/>
      <c r="J433" s="709"/>
      <c r="K433" s="709"/>
      <c r="L433" s="711"/>
      <c r="M433" s="711"/>
      <c r="N433" s="712"/>
      <c r="O433" s="713"/>
      <c r="P433" s="714"/>
    </row>
    <row r="434">
      <c r="A434" s="715" t="s">
        <v>3649</v>
      </c>
      <c r="B434" s="715"/>
      <c r="C434" s="669">
        <f t="shared" ref="C434:H434" si="309">COUNTIF($C164:$ABE164,C$338)</f>
        <v>1</v>
      </c>
      <c r="D434" s="669">
        <f t="shared" si="309"/>
        <v>1</v>
      </c>
      <c r="E434" s="669">
        <f t="shared" si="309"/>
        <v>12</v>
      </c>
      <c r="F434" s="669">
        <f t="shared" si="309"/>
        <v>0</v>
      </c>
      <c r="G434" s="669">
        <f t="shared" si="309"/>
        <v>0</v>
      </c>
      <c r="H434" s="669">
        <f t="shared" si="309"/>
        <v>0</v>
      </c>
      <c r="I434" s="670">
        <f>COUNTA(C164:ABE164)</f>
        <v>14</v>
      </c>
      <c r="J434" s="669" t="str">
        <f>IFERROR(__xludf.DUMMYFUNCTION("if(sum(C434:H434)=0,"""",SPARKLINE(C434:H434,{""charttype"",""line"";""color"",""lightgrey"";""linewidth"",2}))"),"")</f>
        <v/>
      </c>
      <c r="K434" s="671" t="str">
        <f t="shared" ref="K434:P434" si="310">IFERROR(REPT("|",round(COUNTIF($C164:$ABE164,K$338)/$I434*10,0)),"")</f>
        <v>|</v>
      </c>
      <c r="L434" s="672" t="str">
        <f t="shared" si="310"/>
        <v>|</v>
      </c>
      <c r="M434" s="672" t="str">
        <f t="shared" si="310"/>
        <v>|||||||||</v>
      </c>
      <c r="N434" s="673" t="str">
        <f t="shared" si="310"/>
        <v/>
      </c>
      <c r="O434" s="674" t="str">
        <f t="shared" si="310"/>
        <v/>
      </c>
      <c r="P434" s="675" t="str">
        <f t="shared" si="310"/>
        <v/>
      </c>
    </row>
    <row r="435">
      <c r="A435" s="706" t="s">
        <v>387</v>
      </c>
      <c r="B435" s="706"/>
      <c r="C435" s="669">
        <f t="shared" ref="C435:H435" si="311">COUNTIF($C166:$ABE166,C$338)</f>
        <v>0</v>
      </c>
      <c r="D435" s="669">
        <f t="shared" si="311"/>
        <v>0</v>
      </c>
      <c r="E435" s="669">
        <f t="shared" si="311"/>
        <v>4</v>
      </c>
      <c r="F435" s="669">
        <f t="shared" si="311"/>
        <v>9</v>
      </c>
      <c r="G435" s="669">
        <f t="shared" si="311"/>
        <v>12</v>
      </c>
      <c r="H435" s="669">
        <f t="shared" si="311"/>
        <v>0</v>
      </c>
      <c r="I435" s="670">
        <f>COUNTA(C166:ABE166)</f>
        <v>25</v>
      </c>
      <c r="J435" s="669" t="str">
        <f>IFERROR(__xludf.DUMMYFUNCTION("if(sum(C435:H435)=0,"""",SPARKLINE(C435:H435,{""charttype"",""line"";""color"",""lightgrey"";""linewidth"",2}))"),"")</f>
        <v/>
      </c>
      <c r="K435" s="671" t="str">
        <f t="shared" ref="K435:P435" si="312">IFERROR(REPT("|",round(COUNTIF($C166:$ABE166,K$338)/$I435*10,0)),"")</f>
        <v/>
      </c>
      <c r="L435" s="672" t="str">
        <f t="shared" si="312"/>
        <v/>
      </c>
      <c r="M435" s="672" t="str">
        <f t="shared" si="312"/>
        <v>||</v>
      </c>
      <c r="N435" s="673" t="str">
        <f t="shared" si="312"/>
        <v>||||</v>
      </c>
      <c r="O435" s="674" t="str">
        <f t="shared" si="312"/>
        <v>|||||</v>
      </c>
      <c r="P435" s="675" t="str">
        <f t="shared" si="312"/>
        <v/>
      </c>
    </row>
    <row r="436">
      <c r="A436" s="706" t="s">
        <v>392</v>
      </c>
      <c r="B436" s="706"/>
      <c r="C436" s="669">
        <f t="shared" ref="C436:H436" si="313">COUNTIF($C168:$ABE168,C$338)</f>
        <v>10</v>
      </c>
      <c r="D436" s="669">
        <f t="shared" si="313"/>
        <v>3</v>
      </c>
      <c r="E436" s="669">
        <f t="shared" si="313"/>
        <v>4</v>
      </c>
      <c r="F436" s="669">
        <f t="shared" si="313"/>
        <v>8</v>
      </c>
      <c r="G436" s="669">
        <f t="shared" si="313"/>
        <v>0</v>
      </c>
      <c r="H436" s="669">
        <f t="shared" si="313"/>
        <v>0</v>
      </c>
      <c r="I436" s="670">
        <f>COUNTA(C168:ABE168)</f>
        <v>25</v>
      </c>
      <c r="J436" s="669" t="str">
        <f>IFERROR(__xludf.DUMMYFUNCTION("if(sum(C436:H436)=0,"""",SPARKLINE(C436:H436,{""charttype"",""line"";""color"",""lightgrey"";""linewidth"",2}))"),"")</f>
        <v/>
      </c>
      <c r="K436" s="671" t="str">
        <f t="shared" ref="K436:P436" si="314">IFERROR(REPT("|",round(COUNTIF($C168:$ABE168,K$338)/$I436*10,0)),"")</f>
        <v>||||</v>
      </c>
      <c r="L436" s="672" t="str">
        <f t="shared" si="314"/>
        <v>|</v>
      </c>
      <c r="M436" s="672" t="str">
        <f t="shared" si="314"/>
        <v>||</v>
      </c>
      <c r="N436" s="673" t="str">
        <f t="shared" si="314"/>
        <v>|||</v>
      </c>
      <c r="O436" s="674" t="str">
        <f t="shared" si="314"/>
        <v/>
      </c>
      <c r="P436" s="675" t="str">
        <f t="shared" si="314"/>
        <v/>
      </c>
    </row>
    <row r="437">
      <c r="A437" s="706" t="s">
        <v>394</v>
      </c>
      <c r="B437" s="706"/>
      <c r="C437" s="669">
        <f t="shared" ref="C437:H437" si="315">COUNTIF($C170:$ABE170,C$338)</f>
        <v>0</v>
      </c>
      <c r="D437" s="669">
        <f t="shared" si="315"/>
        <v>0</v>
      </c>
      <c r="E437" s="669">
        <f t="shared" si="315"/>
        <v>0</v>
      </c>
      <c r="F437" s="669">
        <f t="shared" si="315"/>
        <v>4</v>
      </c>
      <c r="G437" s="669">
        <f t="shared" si="315"/>
        <v>25</v>
      </c>
      <c r="H437" s="669">
        <f t="shared" si="315"/>
        <v>6</v>
      </c>
      <c r="I437" s="670">
        <f>COUNTA(C170:ABE170)</f>
        <v>35</v>
      </c>
      <c r="J437" s="669" t="str">
        <f>IFERROR(__xludf.DUMMYFUNCTION("if(sum(C437:H437)=0,"""",SPARKLINE(C437:H437,{""charttype"",""line"";""color"",""lightgrey"";""linewidth"",2}))"),"")</f>
        <v/>
      </c>
      <c r="K437" s="671" t="str">
        <f t="shared" ref="K437:P437" si="316">IFERROR(REPT("|",round(COUNTIF($C170:$ABE170,K$338)/$I437*10,0)),"")</f>
        <v/>
      </c>
      <c r="L437" s="672" t="str">
        <f t="shared" si="316"/>
        <v/>
      </c>
      <c r="M437" s="672" t="str">
        <f t="shared" si="316"/>
        <v/>
      </c>
      <c r="N437" s="673" t="str">
        <f t="shared" si="316"/>
        <v>|</v>
      </c>
      <c r="O437" s="674" t="str">
        <f t="shared" si="316"/>
        <v>|||||||</v>
      </c>
      <c r="P437" s="675" t="str">
        <f t="shared" si="316"/>
        <v>||</v>
      </c>
    </row>
    <row r="438">
      <c r="A438" s="706" t="s">
        <v>406</v>
      </c>
      <c r="B438" s="706"/>
      <c r="C438" s="669">
        <f t="shared" ref="C438:H438" si="317">COUNTIF($C172:$ABE172,C$338)</f>
        <v>13</v>
      </c>
      <c r="D438" s="669">
        <f t="shared" si="317"/>
        <v>0</v>
      </c>
      <c r="E438" s="669">
        <f t="shared" si="317"/>
        <v>6</v>
      </c>
      <c r="F438" s="669">
        <f t="shared" si="317"/>
        <v>7</v>
      </c>
      <c r="G438" s="669">
        <f t="shared" si="317"/>
        <v>1</v>
      </c>
      <c r="H438" s="669">
        <f t="shared" si="317"/>
        <v>0</v>
      </c>
      <c r="I438" s="670">
        <f>COUNTA(C172:ABE172)</f>
        <v>27</v>
      </c>
      <c r="J438" s="669" t="str">
        <f>IFERROR(__xludf.DUMMYFUNCTION("if(sum(C438:H438)=0,"""",SPARKLINE(C438:H438,{""charttype"",""line"";""color"",""lightgrey"";""linewidth"",2}))"),"")</f>
        <v/>
      </c>
      <c r="K438" s="671" t="str">
        <f t="shared" ref="K438:P438" si="318">IFERROR(REPT("|",round(COUNTIF($C172:$ABE172,K$338)/$I438*10,0)),"")</f>
        <v>|||||</v>
      </c>
      <c r="L438" s="672" t="str">
        <f t="shared" si="318"/>
        <v/>
      </c>
      <c r="M438" s="672" t="str">
        <f t="shared" si="318"/>
        <v>||</v>
      </c>
      <c r="N438" s="673" t="str">
        <f t="shared" si="318"/>
        <v>|||</v>
      </c>
      <c r="O438" s="674" t="str">
        <f t="shared" si="318"/>
        <v/>
      </c>
      <c r="P438" s="675" t="str">
        <f t="shared" si="318"/>
        <v/>
      </c>
    </row>
    <row r="439">
      <c r="A439" s="708" t="s">
        <v>410</v>
      </c>
      <c r="B439" s="708"/>
      <c r="C439" s="709"/>
      <c r="D439" s="709"/>
      <c r="E439" s="709"/>
      <c r="F439" s="709"/>
      <c r="G439" s="709"/>
      <c r="H439" s="709"/>
      <c r="I439" s="710"/>
      <c r="J439" s="709"/>
      <c r="K439" s="709"/>
      <c r="L439" s="711"/>
      <c r="M439" s="711"/>
      <c r="N439" s="712"/>
      <c r="O439" s="713"/>
      <c r="P439" s="714"/>
    </row>
    <row r="440">
      <c r="A440" s="706" t="s">
        <v>411</v>
      </c>
      <c r="B440" s="706"/>
      <c r="C440" s="669">
        <f t="shared" ref="C440:H440" si="319">COUNTIF($C175:$ABE175,C$338)</f>
        <v>9</v>
      </c>
      <c r="D440" s="669">
        <f t="shared" si="319"/>
        <v>6</v>
      </c>
      <c r="E440" s="669">
        <f t="shared" si="319"/>
        <v>3</v>
      </c>
      <c r="F440" s="669">
        <f t="shared" si="319"/>
        <v>0</v>
      </c>
      <c r="G440" s="669">
        <f t="shared" si="319"/>
        <v>0</v>
      </c>
      <c r="H440" s="669">
        <f t="shared" si="319"/>
        <v>0</v>
      </c>
      <c r="I440" s="670">
        <f>COUNTA(C175:ABE175)</f>
        <v>18</v>
      </c>
      <c r="J440" s="669" t="str">
        <f>IFERROR(__xludf.DUMMYFUNCTION("if(sum(C440:H440)=0,"""",SPARKLINE(C440:H440,{""charttype"",""line"";""color"",""lightgrey"";""linewidth"",2}))"),"")</f>
        <v/>
      </c>
      <c r="K440" s="671" t="str">
        <f t="shared" ref="K440:P440" si="320">IFERROR(REPT("|",round(COUNTIF($C175:$ABE175,K$338)/$I440*10,0)),"")</f>
        <v>|||||</v>
      </c>
      <c r="L440" s="672" t="str">
        <f t="shared" si="320"/>
        <v>|||</v>
      </c>
      <c r="M440" s="672" t="str">
        <f t="shared" si="320"/>
        <v>||</v>
      </c>
      <c r="N440" s="673" t="str">
        <f t="shared" si="320"/>
        <v/>
      </c>
      <c r="O440" s="674" t="str">
        <f t="shared" si="320"/>
        <v/>
      </c>
      <c r="P440" s="675" t="str">
        <f t="shared" si="320"/>
        <v/>
      </c>
    </row>
    <row r="441">
      <c r="A441" s="708" t="s">
        <v>412</v>
      </c>
      <c r="B441" s="708"/>
      <c r="C441" s="709"/>
      <c r="D441" s="709"/>
      <c r="E441" s="709"/>
      <c r="F441" s="709"/>
      <c r="G441" s="709"/>
      <c r="H441" s="709"/>
      <c r="I441" s="710"/>
      <c r="J441" s="709"/>
      <c r="K441" s="709"/>
      <c r="L441" s="711"/>
      <c r="M441" s="711"/>
      <c r="N441" s="712"/>
      <c r="O441" s="713"/>
      <c r="P441" s="714"/>
    </row>
    <row r="442">
      <c r="A442" s="706" t="s">
        <v>414</v>
      </c>
      <c r="B442" s="706"/>
      <c r="C442" s="669">
        <f t="shared" ref="C442:H442" si="321">COUNTIF($C178:$ABE178,C$338)</f>
        <v>0</v>
      </c>
      <c r="D442" s="669">
        <f t="shared" si="321"/>
        <v>1</v>
      </c>
      <c r="E442" s="669">
        <f t="shared" si="321"/>
        <v>2</v>
      </c>
      <c r="F442" s="669">
        <f t="shared" si="321"/>
        <v>13</v>
      </c>
      <c r="G442" s="669">
        <f t="shared" si="321"/>
        <v>5</v>
      </c>
      <c r="H442" s="669">
        <f t="shared" si="321"/>
        <v>0</v>
      </c>
      <c r="I442" s="670">
        <f>COUNTA(C178:ABE178)</f>
        <v>21</v>
      </c>
      <c r="J442" s="669" t="str">
        <f>IFERROR(__xludf.DUMMYFUNCTION("if(sum(C442:H442)=0,"""",SPARKLINE(C442:H442,{""charttype"",""line"";""color"",""lightgrey"";""linewidth"",2}))"),"")</f>
        <v/>
      </c>
      <c r="K442" s="671" t="str">
        <f t="shared" ref="K442:P442" si="322">IFERROR(REPT("|",round(COUNTIF($C178:$ABE178,K$338)/$I442*10,0)),"")</f>
        <v/>
      </c>
      <c r="L442" s="672" t="str">
        <f t="shared" si="322"/>
        <v/>
      </c>
      <c r="M442" s="672" t="str">
        <f t="shared" si="322"/>
        <v>|</v>
      </c>
      <c r="N442" s="673" t="str">
        <f t="shared" si="322"/>
        <v>||||||</v>
      </c>
      <c r="O442" s="674" t="str">
        <f t="shared" si="322"/>
        <v>||</v>
      </c>
      <c r="P442" s="675" t="str">
        <f t="shared" si="322"/>
        <v/>
      </c>
    </row>
    <row r="443">
      <c r="A443" s="708" t="s">
        <v>419</v>
      </c>
      <c r="B443" s="708"/>
      <c r="C443" s="709"/>
      <c r="D443" s="709"/>
      <c r="E443" s="709"/>
      <c r="F443" s="709"/>
      <c r="G443" s="709"/>
      <c r="H443" s="709"/>
      <c r="I443" s="710"/>
      <c r="J443" s="709"/>
      <c r="K443" s="709"/>
      <c r="L443" s="711"/>
      <c r="M443" s="711"/>
      <c r="N443" s="712"/>
      <c r="O443" s="713"/>
      <c r="P443" s="714"/>
    </row>
    <row r="444">
      <c r="A444" s="706" t="s">
        <v>420</v>
      </c>
      <c r="B444" s="706"/>
      <c r="C444" s="669">
        <f t="shared" ref="C444:H444" si="323">COUNTIF($C181:$ABE181,C$338)</f>
        <v>0</v>
      </c>
      <c r="D444" s="669">
        <f t="shared" si="323"/>
        <v>2</v>
      </c>
      <c r="E444" s="669">
        <f t="shared" si="323"/>
        <v>12</v>
      </c>
      <c r="F444" s="669">
        <f t="shared" si="323"/>
        <v>0</v>
      </c>
      <c r="G444" s="669">
        <f t="shared" si="323"/>
        <v>0</v>
      </c>
      <c r="H444" s="669">
        <f t="shared" si="323"/>
        <v>0</v>
      </c>
      <c r="I444" s="670">
        <f>COUNTA(C181:ABE181)</f>
        <v>14</v>
      </c>
      <c r="J444" s="669" t="str">
        <f>IFERROR(__xludf.DUMMYFUNCTION("if(sum(C444:H444)=0,"""",SPARKLINE(C444:H444,{""charttype"",""line"";""color"",""lightgrey"";""linewidth"",2}))"),"")</f>
        <v/>
      </c>
      <c r="K444" s="671" t="str">
        <f t="shared" ref="K444:P444" si="324">IFERROR(REPT("|",round(COUNTIF($C181:$ABE181,K$338)/$I444*10,0)),"")</f>
        <v/>
      </c>
      <c r="L444" s="672" t="str">
        <f t="shared" si="324"/>
        <v>|</v>
      </c>
      <c r="M444" s="672" t="str">
        <f t="shared" si="324"/>
        <v>|||||||||</v>
      </c>
      <c r="N444" s="673" t="str">
        <f t="shared" si="324"/>
        <v/>
      </c>
      <c r="O444" s="674" t="str">
        <f t="shared" si="324"/>
        <v/>
      </c>
      <c r="P444" s="675" t="str">
        <f t="shared" si="324"/>
        <v/>
      </c>
    </row>
    <row r="445">
      <c r="A445" s="706" t="s">
        <v>421</v>
      </c>
      <c r="B445" s="706"/>
      <c r="C445" s="669">
        <f t="shared" ref="C445:H445" si="325">COUNTIF($C183:$ABE183,C$338)</f>
        <v>0</v>
      </c>
      <c r="D445" s="669">
        <f t="shared" si="325"/>
        <v>0</v>
      </c>
      <c r="E445" s="669">
        <f t="shared" si="325"/>
        <v>0</v>
      </c>
      <c r="F445" s="669">
        <f t="shared" si="325"/>
        <v>0</v>
      </c>
      <c r="G445" s="669">
        <f t="shared" si="325"/>
        <v>1</v>
      </c>
      <c r="H445" s="669">
        <f t="shared" si="325"/>
        <v>34</v>
      </c>
      <c r="I445" s="670">
        <f>COUNTA(C183:ABE183)</f>
        <v>35</v>
      </c>
      <c r="J445" s="669" t="str">
        <f>IFERROR(__xludf.DUMMYFUNCTION("if(sum(C445:H445)=0,"""",SPARKLINE(C445:H445,{""charttype"",""line"";""color"",""lightgrey"";""linewidth"",2}))"),"")</f>
        <v/>
      </c>
      <c r="K445" s="671" t="str">
        <f t="shared" ref="K445:P445" si="326">IFERROR(REPT("|",round(COUNTIF($C183:$ABE183,K$338)/$I445*10,0)),"")</f>
        <v/>
      </c>
      <c r="L445" s="672" t="str">
        <f t="shared" si="326"/>
        <v/>
      </c>
      <c r="M445" s="672" t="str">
        <f t="shared" si="326"/>
        <v/>
      </c>
      <c r="N445" s="673" t="str">
        <f t="shared" si="326"/>
        <v/>
      </c>
      <c r="O445" s="674" t="str">
        <f t="shared" si="326"/>
        <v/>
      </c>
      <c r="P445" s="675" t="str">
        <f t="shared" si="326"/>
        <v>||||||||||</v>
      </c>
    </row>
    <row r="446">
      <c r="A446" s="706" t="s">
        <v>462</v>
      </c>
      <c r="B446" s="706"/>
      <c r="C446" s="669">
        <f t="shared" ref="C446:H446" si="327">COUNTIF($C185:$ABE185,C$338)</f>
        <v>0</v>
      </c>
      <c r="D446" s="669">
        <f t="shared" si="327"/>
        <v>0</v>
      </c>
      <c r="E446" s="669">
        <f t="shared" si="327"/>
        <v>9</v>
      </c>
      <c r="F446" s="669">
        <f t="shared" si="327"/>
        <v>0</v>
      </c>
      <c r="G446" s="669">
        <f t="shared" si="327"/>
        <v>0</v>
      </c>
      <c r="H446" s="669">
        <f t="shared" si="327"/>
        <v>0</v>
      </c>
      <c r="I446" s="670">
        <f>COUNTA(C185:ABE185)</f>
        <v>9</v>
      </c>
      <c r="J446" s="669" t="str">
        <f>IFERROR(__xludf.DUMMYFUNCTION("if(sum(C446:H446)=0,"""",SPARKLINE(C446:H446,{""charttype"",""line"";""color"",""lightgrey"";""linewidth"",2}))"),"")</f>
        <v/>
      </c>
      <c r="K446" s="671" t="str">
        <f t="shared" ref="K446:P446" si="328">IFERROR(REPT("|",round(COUNTIF($C185:$ABE185,K$338)/$I446*10,0)),"")</f>
        <v/>
      </c>
      <c r="L446" s="672" t="str">
        <f t="shared" si="328"/>
        <v/>
      </c>
      <c r="M446" s="672" t="str">
        <f t="shared" si="328"/>
        <v>||||||||||</v>
      </c>
      <c r="N446" s="673" t="str">
        <f t="shared" si="328"/>
        <v/>
      </c>
      <c r="O446" s="674" t="str">
        <f t="shared" si="328"/>
        <v/>
      </c>
      <c r="P446" s="675" t="str">
        <f t="shared" si="328"/>
        <v/>
      </c>
    </row>
    <row r="447">
      <c r="A447" s="707" t="s">
        <v>447</v>
      </c>
      <c r="B447" s="707"/>
      <c r="C447" s="669">
        <f t="shared" ref="C447:H447" si="329">COUNTIF($C187:$ABE187,C$338)</f>
        <v>1</v>
      </c>
      <c r="D447" s="669">
        <f t="shared" si="329"/>
        <v>0</v>
      </c>
      <c r="E447" s="669">
        <f t="shared" si="329"/>
        <v>5</v>
      </c>
      <c r="F447" s="669">
        <f t="shared" si="329"/>
        <v>1</v>
      </c>
      <c r="G447" s="669">
        <f t="shared" si="329"/>
        <v>0</v>
      </c>
      <c r="H447" s="669">
        <f t="shared" si="329"/>
        <v>0</v>
      </c>
      <c r="I447" s="670">
        <f>COUNTA(C187:ABE187)</f>
        <v>7</v>
      </c>
      <c r="J447" s="669" t="str">
        <f>IFERROR(__xludf.DUMMYFUNCTION("if(sum(C447:H447)=0,"""",SPARKLINE(C447:H447,{""charttype"",""line"";""color"",""lightgrey"";""linewidth"",2}))"),"")</f>
        <v/>
      </c>
      <c r="K447" s="671" t="str">
        <f t="shared" ref="K447:P447" si="330">IFERROR(REPT("|",round(COUNTIF($C187:$ABE187,K$338)/$I447*10,0)),"")</f>
        <v>|</v>
      </c>
      <c r="L447" s="672" t="str">
        <f t="shared" si="330"/>
        <v/>
      </c>
      <c r="M447" s="672" t="str">
        <f t="shared" si="330"/>
        <v>|||||||</v>
      </c>
      <c r="N447" s="673" t="str">
        <f t="shared" si="330"/>
        <v>|</v>
      </c>
      <c r="O447" s="674" t="str">
        <f t="shared" si="330"/>
        <v/>
      </c>
      <c r="P447" s="675" t="str">
        <f t="shared" si="330"/>
        <v/>
      </c>
    </row>
    <row r="448">
      <c r="A448" s="706" t="s">
        <v>3650</v>
      </c>
      <c r="B448" s="706"/>
      <c r="C448" s="669">
        <f t="shared" ref="C448:H448" si="331">COUNTIF($C189:$ABE189,C$338)</f>
        <v>0</v>
      </c>
      <c r="D448" s="669">
        <f t="shared" si="331"/>
        <v>0</v>
      </c>
      <c r="E448" s="669">
        <f t="shared" si="331"/>
        <v>1</v>
      </c>
      <c r="F448" s="669">
        <f t="shared" si="331"/>
        <v>18</v>
      </c>
      <c r="G448" s="669">
        <f t="shared" si="331"/>
        <v>4</v>
      </c>
      <c r="H448" s="669">
        <f t="shared" si="331"/>
        <v>0</v>
      </c>
      <c r="I448" s="670">
        <f>COUNTA(C189:ABE189)</f>
        <v>23</v>
      </c>
      <c r="J448" s="669" t="str">
        <f>IFERROR(__xludf.DUMMYFUNCTION("if(sum(C448:H448)=0,"""",SPARKLINE(C448:H448,{""charttype"",""line"";""color"",""lightgrey"";""linewidth"",2}))"),"")</f>
        <v/>
      </c>
      <c r="K448" s="671" t="str">
        <f t="shared" ref="K448:P448" si="332">IFERROR(REPT("|",round(COUNTIF($C189:$ABE189,K$338)/$I448*10,0)),"")</f>
        <v/>
      </c>
      <c r="L448" s="672" t="str">
        <f t="shared" si="332"/>
        <v/>
      </c>
      <c r="M448" s="672" t="str">
        <f t="shared" si="332"/>
        <v/>
      </c>
      <c r="N448" s="673" t="str">
        <f t="shared" si="332"/>
        <v>||||||||</v>
      </c>
      <c r="O448" s="674" t="str">
        <f t="shared" si="332"/>
        <v>||</v>
      </c>
      <c r="P448" s="675" t="str">
        <f t="shared" si="332"/>
        <v/>
      </c>
    </row>
    <row r="449">
      <c r="A449" s="708" t="s">
        <v>467</v>
      </c>
      <c r="B449" s="708"/>
      <c r="C449" s="709"/>
      <c r="D449" s="709"/>
      <c r="E449" s="709"/>
      <c r="F449" s="709"/>
      <c r="G449" s="709"/>
      <c r="H449" s="709"/>
      <c r="I449" s="710"/>
      <c r="J449" s="709"/>
      <c r="K449" s="709"/>
      <c r="L449" s="711"/>
      <c r="M449" s="711"/>
      <c r="N449" s="712"/>
      <c r="O449" s="713"/>
      <c r="P449" s="714"/>
    </row>
    <row r="450">
      <c r="A450" s="707" t="s">
        <v>468</v>
      </c>
      <c r="B450" s="707"/>
      <c r="C450" s="669">
        <f t="shared" ref="C450:H450" si="333">COUNTIF($C192:$ABE192,C$338)</f>
        <v>2</v>
      </c>
      <c r="D450" s="669">
        <f t="shared" si="333"/>
        <v>0</v>
      </c>
      <c r="E450" s="669">
        <f t="shared" si="333"/>
        <v>1</v>
      </c>
      <c r="F450" s="669">
        <f t="shared" si="333"/>
        <v>13</v>
      </c>
      <c r="G450" s="669">
        <f t="shared" si="333"/>
        <v>0</v>
      </c>
      <c r="H450" s="669">
        <f t="shared" si="333"/>
        <v>0</v>
      </c>
      <c r="I450" s="670">
        <f>COUNTA(C192:ABE192)</f>
        <v>16</v>
      </c>
      <c r="J450" s="669" t="str">
        <f>IFERROR(__xludf.DUMMYFUNCTION("if(sum(C450:H450)=0,"""",SPARKLINE(C450:H450,{""charttype"",""line"";""color"",""lightgrey"";""linewidth"",2}))"),"")</f>
        <v/>
      </c>
      <c r="K450" s="671" t="str">
        <f t="shared" ref="K450:P450" si="334">IFERROR(REPT("|",round(COUNTIF($C192:$ABE192,K$338)/$I450*10,0)),"")</f>
        <v>|</v>
      </c>
      <c r="L450" s="672" t="str">
        <f t="shared" si="334"/>
        <v/>
      </c>
      <c r="M450" s="672" t="str">
        <f t="shared" si="334"/>
        <v>|</v>
      </c>
      <c r="N450" s="673" t="str">
        <f t="shared" si="334"/>
        <v>||||||||</v>
      </c>
      <c r="O450" s="674" t="str">
        <f t="shared" si="334"/>
        <v/>
      </c>
      <c r="P450" s="675" t="str">
        <f t="shared" si="334"/>
        <v/>
      </c>
    </row>
    <row r="451">
      <c r="A451" s="708" t="s">
        <v>473</v>
      </c>
      <c r="B451" s="708"/>
      <c r="C451" s="709"/>
      <c r="D451" s="709"/>
      <c r="E451" s="709"/>
      <c r="F451" s="709"/>
      <c r="G451" s="709"/>
      <c r="H451" s="709"/>
      <c r="I451" s="710"/>
      <c r="J451" s="709"/>
      <c r="K451" s="709"/>
      <c r="L451" s="711"/>
      <c r="M451" s="711"/>
      <c r="N451" s="712"/>
      <c r="O451" s="713"/>
      <c r="P451" s="714"/>
    </row>
    <row r="452">
      <c r="A452" s="706" t="s">
        <v>474</v>
      </c>
      <c r="B452" s="706"/>
      <c r="C452" s="669">
        <f t="shared" ref="C452:H452" si="335">COUNTIF($C195:$ABE195,C$338)</f>
        <v>0</v>
      </c>
      <c r="D452" s="669">
        <f t="shared" si="335"/>
        <v>0</v>
      </c>
      <c r="E452" s="669">
        <f t="shared" si="335"/>
        <v>2</v>
      </c>
      <c r="F452" s="669">
        <f t="shared" si="335"/>
        <v>14</v>
      </c>
      <c r="G452" s="669">
        <f t="shared" si="335"/>
        <v>0</v>
      </c>
      <c r="H452" s="669">
        <f t="shared" si="335"/>
        <v>0</v>
      </c>
      <c r="I452" s="670">
        <f>COUNTA(C195:ABE195)</f>
        <v>16</v>
      </c>
      <c r="J452" s="669" t="str">
        <f>IFERROR(__xludf.DUMMYFUNCTION("if(sum(C452:H452)=0,"""",SPARKLINE(C452:H452,{""charttype"",""line"";""color"",""lightgrey"";""linewidth"",2}))"),"")</f>
        <v/>
      </c>
      <c r="K452" s="671" t="str">
        <f t="shared" ref="K452:P452" si="336">IFERROR(REPT("|",round(COUNTIF($C195:$ABE195,K$338)/$I452*10,0)),"")</f>
        <v/>
      </c>
      <c r="L452" s="672" t="str">
        <f t="shared" si="336"/>
        <v/>
      </c>
      <c r="M452" s="672" t="str">
        <f t="shared" si="336"/>
        <v>|</v>
      </c>
      <c r="N452" s="673" t="str">
        <f t="shared" si="336"/>
        <v>|||||||||</v>
      </c>
      <c r="O452" s="674" t="str">
        <f t="shared" si="336"/>
        <v/>
      </c>
      <c r="P452" s="675" t="str">
        <f t="shared" si="336"/>
        <v/>
      </c>
    </row>
    <row r="453">
      <c r="A453" s="706" t="s">
        <v>476</v>
      </c>
      <c r="B453" s="706"/>
      <c r="C453" s="669">
        <f t="shared" ref="C453:H453" si="337">COUNTIF($C197:$ABE197,C$338)</f>
        <v>0</v>
      </c>
      <c r="D453" s="669">
        <f t="shared" si="337"/>
        <v>1</v>
      </c>
      <c r="E453" s="669">
        <f t="shared" si="337"/>
        <v>5</v>
      </c>
      <c r="F453" s="669">
        <f t="shared" si="337"/>
        <v>10</v>
      </c>
      <c r="G453" s="669">
        <f t="shared" si="337"/>
        <v>0</v>
      </c>
      <c r="H453" s="669">
        <f t="shared" si="337"/>
        <v>0</v>
      </c>
      <c r="I453" s="670">
        <f>COUNTA(C197:ABE197)</f>
        <v>16</v>
      </c>
      <c r="J453" s="669" t="str">
        <f>IFERROR(__xludf.DUMMYFUNCTION("if(sum(C453:H453)=0,"""",SPARKLINE(C453:H453,{""charttype"",""line"";""color"",""lightgrey"";""linewidth"",2}))"),"")</f>
        <v/>
      </c>
      <c r="K453" s="671" t="str">
        <f t="shared" ref="K453:P453" si="338">IFERROR(REPT("|",round(COUNTIF($C197:$ABE197,K$338)/$I453*10,0)),"")</f>
        <v/>
      </c>
      <c r="L453" s="672" t="str">
        <f t="shared" si="338"/>
        <v>|</v>
      </c>
      <c r="M453" s="672" t="str">
        <f t="shared" si="338"/>
        <v>|||</v>
      </c>
      <c r="N453" s="673" t="str">
        <f t="shared" si="338"/>
        <v>||||||</v>
      </c>
      <c r="O453" s="674" t="str">
        <f t="shared" si="338"/>
        <v/>
      </c>
      <c r="P453" s="675" t="str">
        <f t="shared" si="338"/>
        <v/>
      </c>
    </row>
    <row r="454">
      <c r="A454" s="708" t="s">
        <v>477</v>
      </c>
      <c r="B454" s="708"/>
      <c r="C454" s="709"/>
      <c r="D454" s="709"/>
      <c r="E454" s="709"/>
      <c r="F454" s="709"/>
      <c r="G454" s="709"/>
      <c r="H454" s="709"/>
      <c r="I454" s="710"/>
      <c r="J454" s="709"/>
      <c r="K454" s="709"/>
      <c r="L454" s="711"/>
      <c r="M454" s="711"/>
      <c r="N454" s="712"/>
      <c r="O454" s="713"/>
      <c r="P454" s="714"/>
    </row>
    <row r="455">
      <c r="A455" s="706" t="s">
        <v>478</v>
      </c>
      <c r="B455" s="706"/>
      <c r="C455" s="669">
        <f t="shared" ref="C455:H455" si="339">COUNTIF($C200:$ABE200,C$338)</f>
        <v>0</v>
      </c>
      <c r="D455" s="669">
        <f t="shared" si="339"/>
        <v>1</v>
      </c>
      <c r="E455" s="669">
        <f t="shared" si="339"/>
        <v>5</v>
      </c>
      <c r="F455" s="669">
        <f t="shared" si="339"/>
        <v>10</v>
      </c>
      <c r="G455" s="669">
        <f t="shared" si="339"/>
        <v>3</v>
      </c>
      <c r="H455" s="669">
        <f t="shared" si="339"/>
        <v>0</v>
      </c>
      <c r="I455" s="670">
        <f>COUNTA(C200:ABE200)</f>
        <v>19</v>
      </c>
      <c r="J455" s="669" t="str">
        <f>IFERROR(__xludf.DUMMYFUNCTION("if(sum(C455:H455)=0,"""",SPARKLINE(C455:H455,{""charttype"",""line"";""color"",""lightgrey"";""linewidth"",2}))"),"")</f>
        <v/>
      </c>
      <c r="K455" s="671" t="str">
        <f t="shared" ref="K455:P455" si="340">IFERROR(REPT("|",round(COUNTIF($C200:$ABE200,K$338)/$I455*10,0)),"")</f>
        <v/>
      </c>
      <c r="L455" s="672" t="str">
        <f t="shared" si="340"/>
        <v>|</v>
      </c>
      <c r="M455" s="672" t="str">
        <f t="shared" si="340"/>
        <v>|||</v>
      </c>
      <c r="N455" s="673" t="str">
        <f t="shared" si="340"/>
        <v>|||||</v>
      </c>
      <c r="O455" s="674" t="str">
        <f t="shared" si="340"/>
        <v>||</v>
      </c>
      <c r="P455" s="675" t="str">
        <f t="shared" si="340"/>
        <v/>
      </c>
    </row>
    <row r="456">
      <c r="A456" s="708" t="s">
        <v>482</v>
      </c>
      <c r="B456" s="708"/>
      <c r="C456" s="709"/>
      <c r="D456" s="709"/>
      <c r="E456" s="709"/>
      <c r="F456" s="709"/>
      <c r="G456" s="709"/>
      <c r="H456" s="709"/>
      <c r="I456" s="710"/>
      <c r="J456" s="709"/>
      <c r="K456" s="709"/>
      <c r="L456" s="711"/>
      <c r="M456" s="711"/>
      <c r="N456" s="712"/>
      <c r="O456" s="713"/>
      <c r="P456" s="714"/>
    </row>
    <row r="457">
      <c r="A457" s="706" t="s">
        <v>483</v>
      </c>
      <c r="B457" s="706"/>
      <c r="C457" s="669">
        <f t="shared" ref="C457:H457" si="341">COUNTIF($C203:$ABE203,C$338)</f>
        <v>0</v>
      </c>
      <c r="D457" s="669">
        <f t="shared" si="341"/>
        <v>0</v>
      </c>
      <c r="E457" s="669">
        <f t="shared" si="341"/>
        <v>12</v>
      </c>
      <c r="F457" s="669">
        <f t="shared" si="341"/>
        <v>2</v>
      </c>
      <c r="G457" s="669">
        <f t="shared" si="341"/>
        <v>0</v>
      </c>
      <c r="H457" s="669">
        <f t="shared" si="341"/>
        <v>0</v>
      </c>
      <c r="I457" s="670">
        <f>COUNTA(C203:ABE203)</f>
        <v>14</v>
      </c>
      <c r="J457" s="669" t="str">
        <f>IFERROR(__xludf.DUMMYFUNCTION("if(sum(C457:H457)=0,"""",SPARKLINE(C457:H457,{""charttype"",""line"";""color"",""lightgrey"";""linewidth"",2}))"),"")</f>
        <v/>
      </c>
      <c r="K457" s="671" t="str">
        <f t="shared" ref="K457:P457" si="342">IFERROR(REPT("|",round(COUNTIF($C203:$ABE203,K$338)/$I457*10,0)),"")</f>
        <v/>
      </c>
      <c r="L457" s="672" t="str">
        <f t="shared" si="342"/>
        <v/>
      </c>
      <c r="M457" s="672" t="str">
        <f t="shared" si="342"/>
        <v>|||||||||</v>
      </c>
      <c r="N457" s="673" t="str">
        <f t="shared" si="342"/>
        <v>|</v>
      </c>
      <c r="O457" s="674" t="str">
        <f t="shared" si="342"/>
        <v/>
      </c>
      <c r="P457" s="675" t="str">
        <f t="shared" si="342"/>
        <v/>
      </c>
    </row>
    <row r="458">
      <c r="A458" s="706" t="s">
        <v>3651</v>
      </c>
      <c r="B458" s="706"/>
      <c r="C458" s="669">
        <f t="shared" ref="C458:H458" si="343">COUNTIF($C205:$ABE205,C$338)</f>
        <v>0</v>
      </c>
      <c r="D458" s="669">
        <f t="shared" si="343"/>
        <v>0</v>
      </c>
      <c r="E458" s="669">
        <f t="shared" si="343"/>
        <v>0</v>
      </c>
      <c r="F458" s="669">
        <f t="shared" si="343"/>
        <v>11</v>
      </c>
      <c r="G458" s="669">
        <f t="shared" si="343"/>
        <v>25</v>
      </c>
      <c r="H458" s="669">
        <f t="shared" si="343"/>
        <v>0</v>
      </c>
      <c r="I458" s="670">
        <f>COUNTA(C205:ABE205)</f>
        <v>36</v>
      </c>
      <c r="J458" s="669" t="str">
        <f>IFERROR(__xludf.DUMMYFUNCTION("if(sum(C458:H458)=0,"""",SPARKLINE(C458:H458,{""charttype"",""line"";""color"",""lightgrey"";""linewidth"",2}))"),"")</f>
        <v/>
      </c>
      <c r="K458" s="671" t="str">
        <f t="shared" ref="K458:P458" si="344">IFERROR(REPT("|",round(COUNTIF($C205:$ABE205,K$338)/$I458*10,0)),"")</f>
        <v/>
      </c>
      <c r="L458" s="672" t="str">
        <f t="shared" si="344"/>
        <v/>
      </c>
      <c r="M458" s="672" t="str">
        <f t="shared" si="344"/>
        <v/>
      </c>
      <c r="N458" s="673" t="str">
        <f t="shared" si="344"/>
        <v>|||</v>
      </c>
      <c r="O458" s="674" t="str">
        <f t="shared" si="344"/>
        <v>|||||||</v>
      </c>
      <c r="P458" s="675" t="str">
        <f t="shared" si="344"/>
        <v/>
      </c>
    </row>
    <row r="459">
      <c r="A459" s="708" t="s">
        <v>487</v>
      </c>
      <c r="B459" s="708"/>
      <c r="C459" s="709"/>
      <c r="D459" s="709"/>
      <c r="E459" s="709"/>
      <c r="F459" s="709"/>
      <c r="G459" s="709"/>
      <c r="H459" s="709"/>
      <c r="I459" s="710"/>
      <c r="J459" s="709"/>
      <c r="K459" s="709"/>
      <c r="L459" s="711"/>
      <c r="M459" s="711"/>
      <c r="N459" s="712"/>
      <c r="O459" s="713"/>
      <c r="P459" s="714"/>
    </row>
    <row r="460">
      <c r="A460" s="706" t="s">
        <v>488</v>
      </c>
      <c r="B460" s="706"/>
      <c r="C460" s="669">
        <f t="shared" ref="C460:H460" si="345">COUNTIF($C208:$ABE208,C$338)</f>
        <v>0</v>
      </c>
      <c r="D460" s="669">
        <f t="shared" si="345"/>
        <v>1</v>
      </c>
      <c r="E460" s="669">
        <f t="shared" si="345"/>
        <v>8</v>
      </c>
      <c r="F460" s="669">
        <f t="shared" si="345"/>
        <v>0</v>
      </c>
      <c r="G460" s="669">
        <f t="shared" si="345"/>
        <v>0</v>
      </c>
      <c r="H460" s="669">
        <f t="shared" si="345"/>
        <v>0</v>
      </c>
      <c r="I460" s="670">
        <f>COUNTA(C208:ABE208)</f>
        <v>9</v>
      </c>
      <c r="J460" s="669" t="str">
        <f>IFERROR(__xludf.DUMMYFUNCTION("if(sum(C460:H460)=0,"""",SPARKLINE(C460:H460,{""charttype"",""line"";""color"",""lightgrey"";""linewidth"",2}))"),"")</f>
        <v/>
      </c>
      <c r="K460" s="671" t="str">
        <f t="shared" ref="K460:P460" si="346">IFERROR(REPT("|",round(COUNTIF($C208:$ABE208,K$338)/$I460*10,0)),"")</f>
        <v/>
      </c>
      <c r="L460" s="672" t="str">
        <f t="shared" si="346"/>
        <v>|</v>
      </c>
      <c r="M460" s="672" t="str">
        <f t="shared" si="346"/>
        <v>|||||||||</v>
      </c>
      <c r="N460" s="673" t="str">
        <f t="shared" si="346"/>
        <v/>
      </c>
      <c r="O460" s="674" t="str">
        <f t="shared" si="346"/>
        <v/>
      </c>
      <c r="P460" s="675" t="str">
        <f t="shared" si="346"/>
        <v/>
      </c>
    </row>
  </sheetData>
  <mergeCells count="15">
    <mergeCell ref="A25:A26"/>
    <mergeCell ref="A27:A28"/>
    <mergeCell ref="A29:A30"/>
    <mergeCell ref="A31:A32"/>
    <mergeCell ref="A33:A34"/>
    <mergeCell ref="A35:A36"/>
    <mergeCell ref="K210:P210"/>
    <mergeCell ref="C339:P339"/>
    <mergeCell ref="A4:A5"/>
    <mergeCell ref="A7:A8"/>
    <mergeCell ref="A15:A16"/>
    <mergeCell ref="A17:A18"/>
    <mergeCell ref="A19:A20"/>
    <mergeCell ref="A21:A22"/>
    <mergeCell ref="A23:A24"/>
  </mergeCells>
  <dataValidations>
    <dataValidation type="list" allowBlank="1" sqref="C2:BE2">
      <formula1>Program_Tiers_Positions</formula1>
    </dataValidation>
    <dataValidation type="list" allowBlank="1" showErrorMessage="1" sqref="C4:BE4 C7:BE7 C10:BE10 C12:BE12 C15:BE15 C17:BE17 C19:BE19 C21:BE21 C23:BE23 C25:BE25 C27:BE27 C29:BE29 C31:BE31 C33:BE33 C35:BE35 C38:BE39 C41:BE42 C44:BE45 C47:BE54 C56:BE57 C59:BE66 C68:BE69 C71:BE72 C74:BE77 C79:BE82 C84:BE87 C89:BE96 C98:BE101 C103:BE104 C106:BE111 C113:BE114 C116:BE117 C119:BE120 C122:BE147 C149:BE156 C158:BE159 C161:BE162 C164:BE173 C175:BE176 C178:BE179 C181:BE190 C192:BE193 C195:BE198 C200:BE201 C203:BE206 C208:BE209">
      <formula1>'🕷'!$A$213:$A$217</formula1>
    </dataValidation>
  </dataValidations>
  <drawing r:id="rId2"/>
  <legacyDrawing r:id="rId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30.86"/>
    <col customWidth="1" min="2" max="2" width="17.43"/>
    <col customWidth="1" min="3" max="3" width="8.71"/>
    <col customWidth="1" min="4" max="4" width="17.86"/>
    <col customWidth="1" min="5" max="5" width="11.29"/>
    <col customWidth="1" min="6" max="6" width="9.14"/>
    <col customWidth="1" min="7" max="7" width="11.43"/>
    <col customWidth="1" min="8" max="8" width="16.71"/>
    <col customWidth="1" min="9" max="9" width="11.29"/>
    <col customWidth="1" min="10" max="10" width="13.0"/>
    <col customWidth="1" min="11" max="11" width="16.14"/>
    <col customWidth="1" min="12" max="12" width="13.0"/>
    <col customWidth="1" min="13" max="13" width="14.71"/>
    <col customWidth="1" min="14" max="14" width="14.86"/>
    <col customWidth="1" min="15" max="15" width="13.29"/>
    <col customWidth="1" min="16" max="16" width="12.29"/>
    <col customWidth="1" min="17" max="17" width="15.71"/>
    <col customWidth="1" min="18" max="18" width="13.57"/>
    <col customWidth="1" min="19" max="20" width="13.43"/>
    <col customWidth="1" min="21" max="21" width="14.29"/>
    <col customWidth="1" min="22" max="22" width="11.14"/>
    <col customWidth="1" min="23" max="23" width="9.43"/>
    <col customWidth="1" min="24" max="24" width="11.86"/>
    <col customWidth="1" min="25" max="25" width="10.71"/>
    <col customWidth="1" min="26" max="26" width="12.71"/>
    <col customWidth="1" min="27" max="27" width="11.0"/>
    <col customWidth="1" min="28" max="28" width="9.57"/>
    <col customWidth="1" min="29" max="29" width="12.14"/>
    <col customWidth="1" min="30" max="30" width="10.0"/>
    <col customWidth="1" min="31" max="31" width="13.14"/>
    <col customWidth="1" min="32" max="32" width="11.29"/>
    <col customWidth="1" min="33" max="35" width="12.71"/>
    <col customWidth="1" min="37" max="37" width="108.43"/>
  </cols>
  <sheetData>
    <row r="1" ht="24.75" customHeight="1">
      <c r="A1" s="2151"/>
      <c r="B1" s="2152"/>
      <c r="C1" s="26"/>
      <c r="D1" s="2153"/>
      <c r="E1" s="2153"/>
      <c r="F1" s="2153"/>
      <c r="G1" s="2153"/>
      <c r="H1" s="2154"/>
      <c r="I1" s="2152"/>
      <c r="J1" s="2154"/>
      <c r="K1" s="2154"/>
      <c r="L1" s="2155"/>
      <c r="M1" s="2154"/>
      <c r="N1" s="2154"/>
      <c r="O1" s="2156"/>
      <c r="P1" s="2154"/>
      <c r="Q1" s="2154"/>
      <c r="R1" s="2154"/>
      <c r="S1" s="2157"/>
      <c r="T1" s="2157" t="s">
        <v>7658</v>
      </c>
      <c r="Y1" s="2156"/>
      <c r="Z1" s="2156"/>
      <c r="AA1" s="2156"/>
      <c r="AB1" s="2158"/>
      <c r="AC1" s="2158"/>
      <c r="AD1" s="2158"/>
      <c r="AE1" s="2158"/>
      <c r="AF1" s="2158"/>
      <c r="AG1" s="2159"/>
      <c r="AH1" s="2158"/>
      <c r="AI1" s="2158"/>
      <c r="AJ1" s="2158"/>
      <c r="AK1" s="2160"/>
      <c r="AL1" s="2158"/>
    </row>
    <row r="2" ht="20.25" customHeight="1">
      <c r="A2" s="2161"/>
      <c r="B2" s="2162"/>
      <c r="C2" s="2163"/>
      <c r="D2" s="2164"/>
      <c r="E2" s="2164"/>
      <c r="F2" s="2164"/>
      <c r="G2" s="2164"/>
      <c r="H2" s="2164"/>
      <c r="I2" s="2165"/>
      <c r="J2" s="2164"/>
      <c r="K2" s="2164"/>
      <c r="L2" s="2166"/>
      <c r="M2" s="2164"/>
      <c r="N2" s="2164"/>
      <c r="O2" s="2164"/>
      <c r="P2" s="2167"/>
      <c r="Q2" s="2167"/>
      <c r="R2" s="2167"/>
      <c r="S2" s="2167"/>
      <c r="T2" s="2167"/>
      <c r="U2" s="2167"/>
      <c r="V2" s="2167"/>
      <c r="W2" s="1370"/>
      <c r="X2" s="1371"/>
      <c r="Y2" s="2168"/>
      <c r="Z2" s="2168"/>
      <c r="AA2" s="2168"/>
      <c r="AB2" s="2004"/>
      <c r="AC2" s="2004"/>
      <c r="AD2" s="2004"/>
      <c r="AE2" s="2004"/>
      <c r="AF2" s="2004"/>
      <c r="AG2" s="2169"/>
      <c r="AH2" s="2004"/>
      <c r="AI2" s="2004"/>
      <c r="AJ2" s="2004"/>
      <c r="AK2" s="2170"/>
      <c r="AL2" s="2004"/>
    </row>
    <row r="3" ht="75.75" customHeight="1">
      <c r="A3" s="1978"/>
      <c r="B3" s="1977" t="s">
        <v>7073</v>
      </c>
      <c r="C3" s="1977" t="s">
        <v>5461</v>
      </c>
      <c r="D3" s="2171" t="s">
        <v>7659</v>
      </c>
      <c r="E3" s="1978" t="s">
        <v>5464</v>
      </c>
      <c r="F3" s="1977" t="s">
        <v>7660</v>
      </c>
      <c r="G3" s="1978" t="s">
        <v>7661</v>
      </c>
      <c r="H3" s="1977" t="s">
        <v>5467</v>
      </c>
      <c r="I3" s="1977" t="s">
        <v>5468</v>
      </c>
      <c r="J3" s="1977" t="s">
        <v>5469</v>
      </c>
      <c r="K3" s="1977" t="s">
        <v>5470</v>
      </c>
      <c r="L3" s="2172"/>
      <c r="M3" s="1977" t="s">
        <v>4674</v>
      </c>
      <c r="N3" s="1977" t="s">
        <v>5474</v>
      </c>
      <c r="O3" s="1977" t="s">
        <v>5475</v>
      </c>
      <c r="P3" s="1977" t="s">
        <v>5476</v>
      </c>
      <c r="Q3" s="1977" t="s">
        <v>5477</v>
      </c>
      <c r="R3" s="1977" t="s">
        <v>5478</v>
      </c>
      <c r="S3" s="1980" t="s">
        <v>5479</v>
      </c>
      <c r="T3" s="1977" t="s">
        <v>5480</v>
      </c>
      <c r="U3" s="1977" t="s">
        <v>5481</v>
      </c>
      <c r="V3" s="1977" t="s">
        <v>5482</v>
      </c>
      <c r="W3" s="1978" t="s">
        <v>5483</v>
      </c>
      <c r="X3" s="1977" t="s">
        <v>5484</v>
      </c>
      <c r="Y3" s="1977" t="s">
        <v>5485</v>
      </c>
      <c r="Z3" s="1977" t="s">
        <v>5486</v>
      </c>
      <c r="AA3" s="1977" t="s">
        <v>5487</v>
      </c>
      <c r="AB3" s="1978" t="s">
        <v>5488</v>
      </c>
      <c r="AC3" s="1978" t="s">
        <v>5489</v>
      </c>
      <c r="AD3" s="1977" t="s">
        <v>5490</v>
      </c>
      <c r="AE3" s="1978" t="s">
        <v>5491</v>
      </c>
      <c r="AF3" s="1977" t="s">
        <v>5492</v>
      </c>
      <c r="AG3" s="1981" t="s">
        <v>5493</v>
      </c>
      <c r="AH3" s="1977" t="s">
        <v>5494</v>
      </c>
      <c r="AI3" s="1977" t="s">
        <v>5495</v>
      </c>
      <c r="AJ3" s="1977" t="s">
        <v>5496</v>
      </c>
      <c r="AK3" s="1983" t="s">
        <v>5498</v>
      </c>
      <c r="AL3" s="1978"/>
    </row>
    <row r="4" ht="1.5" customHeight="1">
      <c r="A4" s="2173" t="s">
        <v>5539</v>
      </c>
      <c r="B4" s="11" t="s">
        <v>7662</v>
      </c>
      <c r="C4" s="758">
        <v>215.0</v>
      </c>
      <c r="D4" s="758" t="s">
        <v>4302</v>
      </c>
      <c r="E4" s="758">
        <v>246.0</v>
      </c>
      <c r="F4" s="758">
        <f>if(E4&gt;0,E4-C4,"")</f>
        <v>31</v>
      </c>
      <c r="G4" s="758" t="s">
        <v>4335</v>
      </c>
      <c r="H4" s="758">
        <v>3.0</v>
      </c>
      <c r="I4" s="11" t="s">
        <v>5558</v>
      </c>
      <c r="J4" s="758">
        <v>80.0</v>
      </c>
      <c r="K4" s="758">
        <v>29.0</v>
      </c>
      <c r="L4" s="2174">
        <f t="shared" ref="L4:L23" si="1">(K4/J4)*100</f>
        <v>36.25</v>
      </c>
      <c r="M4" s="2011"/>
      <c r="N4" s="758">
        <v>18.0</v>
      </c>
      <c r="O4" s="758">
        <v>5.0</v>
      </c>
      <c r="P4" s="758">
        <v>8.0</v>
      </c>
      <c r="Q4" s="1300"/>
      <c r="R4" s="1300"/>
      <c r="S4" s="758" t="s">
        <v>7663</v>
      </c>
      <c r="T4" s="758">
        <v>1.0</v>
      </c>
      <c r="U4" s="758" t="s">
        <v>3801</v>
      </c>
      <c r="V4" s="758">
        <v>13.0</v>
      </c>
      <c r="W4" s="758">
        <v>4.0</v>
      </c>
      <c r="X4" s="758">
        <v>8.0</v>
      </c>
      <c r="Y4" s="758">
        <v>4.0</v>
      </c>
      <c r="Z4" s="758">
        <v>2.0</v>
      </c>
      <c r="AA4" s="758" t="s">
        <v>3688</v>
      </c>
      <c r="AB4" s="758" t="s">
        <v>47</v>
      </c>
      <c r="AC4" s="758" t="s">
        <v>3801</v>
      </c>
      <c r="AD4" s="758" t="s">
        <v>47</v>
      </c>
      <c r="AE4" s="758" t="s">
        <v>47</v>
      </c>
      <c r="AF4" s="758" t="s">
        <v>3801</v>
      </c>
      <c r="AG4" s="2017">
        <v>1.0</v>
      </c>
      <c r="AH4" s="1300"/>
      <c r="AI4" s="758">
        <v>1.0</v>
      </c>
      <c r="AJ4" s="758">
        <v>4.0</v>
      </c>
      <c r="AL4" s="1988"/>
    </row>
    <row r="5" ht="18.0" customHeight="1">
      <c r="A5" s="2175">
        <f>COUNTA(B:B)</f>
        <v>55</v>
      </c>
      <c r="B5" s="11" t="s">
        <v>7664</v>
      </c>
      <c r="C5" s="758">
        <v>222.0</v>
      </c>
      <c r="D5" s="758" t="s">
        <v>4302</v>
      </c>
      <c r="E5" s="758">
        <v>225.0</v>
      </c>
      <c r="F5" s="758">
        <v>3.0</v>
      </c>
      <c r="G5" s="758" t="s">
        <v>4335</v>
      </c>
      <c r="H5" s="758">
        <v>3.0</v>
      </c>
      <c r="I5" s="11" t="s">
        <v>5558</v>
      </c>
      <c r="J5" s="758">
        <v>80.0</v>
      </c>
      <c r="K5" s="758">
        <v>24.0</v>
      </c>
      <c r="L5" s="2174">
        <f t="shared" si="1"/>
        <v>30</v>
      </c>
      <c r="M5" s="1986"/>
      <c r="N5" s="758">
        <v>15.0</v>
      </c>
      <c r="O5" s="1297"/>
      <c r="P5" s="758">
        <v>9.0</v>
      </c>
      <c r="Q5" s="1297"/>
      <c r="R5" s="1300"/>
      <c r="S5" s="758" t="s">
        <v>7663</v>
      </c>
      <c r="T5" s="1300"/>
      <c r="U5" s="1300"/>
      <c r="V5" s="758">
        <v>5.0</v>
      </c>
      <c r="W5" s="758">
        <v>4.0</v>
      </c>
      <c r="X5" s="758">
        <v>4.0</v>
      </c>
      <c r="Y5" s="758">
        <v>2.0</v>
      </c>
      <c r="Z5" s="758">
        <v>2.0</v>
      </c>
      <c r="AA5" s="758" t="s">
        <v>5504</v>
      </c>
      <c r="AB5" s="758" t="s">
        <v>47</v>
      </c>
      <c r="AC5" s="758" t="s">
        <v>3801</v>
      </c>
      <c r="AD5" s="758" t="s">
        <v>47</v>
      </c>
      <c r="AE5" s="758" t="s">
        <v>47</v>
      </c>
      <c r="AF5" s="758" t="s">
        <v>3801</v>
      </c>
      <c r="AG5" s="1999">
        <v>1.0</v>
      </c>
      <c r="AH5" s="758">
        <v>6.626</v>
      </c>
      <c r="AI5" s="758">
        <v>1.0</v>
      </c>
      <c r="AJ5" s="758">
        <v>4.0</v>
      </c>
      <c r="AK5" s="11" t="s">
        <v>7665</v>
      </c>
      <c r="AL5" s="1988"/>
    </row>
    <row r="6">
      <c r="B6" s="11" t="s">
        <v>7666</v>
      </c>
      <c r="C6" s="758">
        <v>225.0</v>
      </c>
      <c r="D6" s="758" t="s">
        <v>4302</v>
      </c>
      <c r="E6" s="758">
        <v>250.0</v>
      </c>
      <c r="F6" s="758">
        <f t="shared" ref="F6:F10" si="2">if(E6&gt;0,E6-C6,"")</f>
        <v>25</v>
      </c>
      <c r="G6" s="758" t="s">
        <v>5514</v>
      </c>
      <c r="H6" s="758">
        <v>2.0</v>
      </c>
      <c r="I6" s="11" t="s">
        <v>5503</v>
      </c>
      <c r="J6" s="758">
        <v>70.0</v>
      </c>
      <c r="K6" s="758">
        <v>1.0</v>
      </c>
      <c r="L6" s="2174">
        <f t="shared" si="1"/>
        <v>1.428571429</v>
      </c>
      <c r="M6" s="2011"/>
      <c r="N6" s="1297"/>
      <c r="O6" s="1297"/>
      <c r="P6" s="1297"/>
      <c r="Q6" s="1297"/>
      <c r="R6" s="1297"/>
      <c r="S6" s="1297"/>
      <c r="T6" s="1297"/>
      <c r="U6" s="1297"/>
      <c r="V6" s="758">
        <v>19.0</v>
      </c>
      <c r="W6" s="758">
        <v>10.0</v>
      </c>
      <c r="X6" s="758">
        <v>5.0</v>
      </c>
      <c r="Y6" s="758">
        <v>9.0</v>
      </c>
      <c r="Z6" s="758">
        <v>4.0</v>
      </c>
      <c r="AA6" s="2176" t="s">
        <v>5504</v>
      </c>
      <c r="AB6" s="758" t="s">
        <v>47</v>
      </c>
      <c r="AC6" s="758" t="s">
        <v>4297</v>
      </c>
      <c r="AD6" s="758" t="s">
        <v>47</v>
      </c>
      <c r="AE6" s="758" t="s">
        <v>113</v>
      </c>
      <c r="AF6" s="758" t="s">
        <v>3801</v>
      </c>
      <c r="AG6" s="2009">
        <v>1.0</v>
      </c>
      <c r="AH6" s="758">
        <v>5.0</v>
      </c>
      <c r="AI6" s="758">
        <v>1.0</v>
      </c>
      <c r="AJ6" s="758">
        <v>4.0</v>
      </c>
      <c r="AK6" s="11" t="s">
        <v>7667</v>
      </c>
    </row>
    <row r="7">
      <c r="A7" s="2173" t="s">
        <v>7668</v>
      </c>
      <c r="B7" s="11" t="s">
        <v>7669</v>
      </c>
      <c r="C7" s="758">
        <v>225.0</v>
      </c>
      <c r="D7" s="758" t="s">
        <v>4302</v>
      </c>
      <c r="E7" s="758">
        <v>228.0</v>
      </c>
      <c r="F7" s="758">
        <f t="shared" si="2"/>
        <v>3</v>
      </c>
      <c r="G7" s="758" t="s">
        <v>4335</v>
      </c>
      <c r="H7" s="758">
        <v>2.0</v>
      </c>
      <c r="I7" s="11" t="s">
        <v>5558</v>
      </c>
      <c r="J7" s="758">
        <v>89.0</v>
      </c>
      <c r="K7" s="758">
        <v>40.0</v>
      </c>
      <c r="L7" s="2174">
        <f t="shared" si="1"/>
        <v>44.94382022</v>
      </c>
      <c r="M7" s="2016"/>
      <c r="N7" s="1297"/>
      <c r="O7" s="758">
        <v>1.0</v>
      </c>
      <c r="P7" s="758"/>
      <c r="Q7" s="758"/>
      <c r="R7" s="1297"/>
      <c r="S7" s="1297"/>
      <c r="T7" s="1297"/>
      <c r="U7" s="1297"/>
      <c r="V7" s="758"/>
      <c r="W7" s="758"/>
      <c r="X7" s="1297"/>
      <c r="Y7" s="1297"/>
      <c r="Z7" s="1297"/>
      <c r="AA7" s="758" t="s">
        <v>3688</v>
      </c>
      <c r="AB7" s="758"/>
      <c r="AC7" s="1297"/>
      <c r="AD7" s="758"/>
      <c r="AE7" s="1297"/>
      <c r="AF7" s="1297"/>
      <c r="AG7" s="2007"/>
      <c r="AH7" s="1297"/>
      <c r="AI7" s="1297"/>
      <c r="AJ7" s="1297"/>
      <c r="AL7" s="1988"/>
    </row>
    <row r="8">
      <c r="A8" s="2177">
        <f>median(K:K)</f>
        <v>24</v>
      </c>
      <c r="B8" s="11" t="s">
        <v>7670</v>
      </c>
      <c r="C8" s="758">
        <v>227.0</v>
      </c>
      <c r="D8" s="758" t="s">
        <v>4302</v>
      </c>
      <c r="E8" s="758">
        <v>233.0</v>
      </c>
      <c r="F8" s="758">
        <f t="shared" si="2"/>
        <v>6</v>
      </c>
      <c r="G8" s="758" t="s">
        <v>7671</v>
      </c>
      <c r="H8" s="758">
        <v>2.0</v>
      </c>
      <c r="I8" s="11" t="s">
        <v>7672</v>
      </c>
      <c r="J8" s="758">
        <v>89.0</v>
      </c>
      <c r="K8" s="758">
        <v>7.0</v>
      </c>
      <c r="L8" s="2174">
        <f t="shared" si="1"/>
        <v>7.865168539</v>
      </c>
      <c r="M8" s="1986"/>
      <c r="N8" s="1297"/>
      <c r="O8" s="758">
        <v>2.0</v>
      </c>
      <c r="P8" s="1297"/>
      <c r="Q8" s="1300"/>
      <c r="R8" s="758">
        <v>7.0</v>
      </c>
      <c r="S8" s="758" t="s">
        <v>7663</v>
      </c>
      <c r="T8" s="758">
        <v>1.0</v>
      </c>
      <c r="U8" s="1297"/>
      <c r="V8" s="758">
        <v>15.0</v>
      </c>
      <c r="W8" s="758">
        <v>12.0</v>
      </c>
      <c r="X8" s="758">
        <v>4.0</v>
      </c>
      <c r="Y8" s="758">
        <v>8.0</v>
      </c>
      <c r="Z8" s="758">
        <v>6.0</v>
      </c>
      <c r="AA8" s="2176" t="s">
        <v>5504</v>
      </c>
      <c r="AB8" s="758" t="s">
        <v>47</v>
      </c>
      <c r="AC8" s="758" t="s">
        <v>3801</v>
      </c>
      <c r="AD8" s="758" t="s">
        <v>47</v>
      </c>
      <c r="AE8" s="758" t="s">
        <v>47</v>
      </c>
      <c r="AF8" s="758" t="s">
        <v>3801</v>
      </c>
      <c r="AG8" s="2007">
        <v>1.0</v>
      </c>
      <c r="AH8" s="758">
        <v>5.0</v>
      </c>
      <c r="AI8" s="758">
        <v>1.0</v>
      </c>
      <c r="AJ8" s="758">
        <v>1.0</v>
      </c>
      <c r="AL8" s="1988"/>
    </row>
    <row r="9">
      <c r="B9" s="11" t="s">
        <v>7673</v>
      </c>
      <c r="C9" s="758">
        <v>228.0</v>
      </c>
      <c r="D9" s="758" t="s">
        <v>4302</v>
      </c>
      <c r="E9" s="758">
        <v>239.0</v>
      </c>
      <c r="F9" s="758">
        <f t="shared" si="2"/>
        <v>11</v>
      </c>
      <c r="G9" s="758" t="s">
        <v>7674</v>
      </c>
      <c r="H9" s="758">
        <v>2.0</v>
      </c>
      <c r="I9" s="11" t="s">
        <v>5558</v>
      </c>
      <c r="J9" s="758">
        <v>49.0</v>
      </c>
      <c r="K9" s="758">
        <v>6.0</v>
      </c>
      <c r="L9" s="2174">
        <f t="shared" si="1"/>
        <v>12.24489796</v>
      </c>
      <c r="M9" s="1986"/>
      <c r="N9" s="758">
        <v>6.0</v>
      </c>
      <c r="O9" s="758">
        <v>0.0</v>
      </c>
      <c r="P9" s="758">
        <v>0.0</v>
      </c>
      <c r="Q9" s="758">
        <v>0.0</v>
      </c>
      <c r="R9" s="758">
        <v>6.0</v>
      </c>
      <c r="S9" s="758" t="s">
        <v>7663</v>
      </c>
      <c r="T9" s="758">
        <v>1.0</v>
      </c>
      <c r="U9" s="758" t="s">
        <v>3801</v>
      </c>
      <c r="V9" s="758">
        <v>13.0</v>
      </c>
      <c r="W9" s="758">
        <v>7.0</v>
      </c>
      <c r="X9" s="758">
        <v>12.0</v>
      </c>
      <c r="Y9" s="758">
        <v>2.0</v>
      </c>
      <c r="Z9" s="758">
        <v>1.0</v>
      </c>
      <c r="AA9" s="758" t="s">
        <v>5504</v>
      </c>
      <c r="AB9" s="758" t="s">
        <v>47</v>
      </c>
      <c r="AC9" s="758" t="s">
        <v>4297</v>
      </c>
      <c r="AD9" s="758" t="s">
        <v>47</v>
      </c>
      <c r="AE9" s="758" t="s">
        <v>47</v>
      </c>
      <c r="AF9" s="758" t="s">
        <v>3801</v>
      </c>
      <c r="AG9" s="2007">
        <v>1.0</v>
      </c>
      <c r="AH9" s="758"/>
      <c r="AI9" s="758"/>
      <c r="AJ9" s="758"/>
      <c r="AL9" s="2004"/>
    </row>
    <row r="10">
      <c r="A10" s="2178" t="s">
        <v>7079</v>
      </c>
      <c r="B10" s="11" t="s">
        <v>7675</v>
      </c>
      <c r="C10" s="758">
        <v>229.0</v>
      </c>
      <c r="D10" s="758" t="s">
        <v>4302</v>
      </c>
      <c r="E10" s="758">
        <v>242.0</v>
      </c>
      <c r="F10" s="758">
        <f t="shared" si="2"/>
        <v>13</v>
      </c>
      <c r="G10" s="758" t="s">
        <v>4335</v>
      </c>
      <c r="H10" s="758">
        <v>3.0</v>
      </c>
      <c r="I10" s="11" t="s">
        <v>5558</v>
      </c>
      <c r="J10" s="758">
        <v>62.0</v>
      </c>
      <c r="K10" s="758">
        <v>24.0</v>
      </c>
      <c r="L10" s="2174">
        <f t="shared" si="1"/>
        <v>38.70967742</v>
      </c>
      <c r="M10" s="1986">
        <v>43515.0</v>
      </c>
      <c r="N10" s="758">
        <v>18.0</v>
      </c>
      <c r="O10" s="758">
        <v>5.0</v>
      </c>
      <c r="P10" s="758">
        <v>5.0</v>
      </c>
      <c r="Q10" s="758">
        <v>3.0</v>
      </c>
      <c r="R10" s="758">
        <v>17.0</v>
      </c>
      <c r="S10" s="758" t="s">
        <v>7663</v>
      </c>
      <c r="T10" s="758">
        <v>4.0</v>
      </c>
      <c r="U10" s="758" t="s">
        <v>3801</v>
      </c>
      <c r="V10" s="758">
        <v>12.0</v>
      </c>
      <c r="W10" s="758">
        <v>11.0</v>
      </c>
      <c r="X10" s="758">
        <v>0.0</v>
      </c>
      <c r="Y10" s="758">
        <v>1.0</v>
      </c>
      <c r="Z10" s="758">
        <v>0.0</v>
      </c>
      <c r="AA10" s="2176" t="s">
        <v>5504</v>
      </c>
      <c r="AB10" s="758" t="s">
        <v>47</v>
      </c>
      <c r="AC10" s="758" t="s">
        <v>3801</v>
      </c>
      <c r="AD10" s="758" t="s">
        <v>47</v>
      </c>
      <c r="AE10" s="758" t="s">
        <v>47</v>
      </c>
      <c r="AF10" s="758" t="s">
        <v>3801</v>
      </c>
      <c r="AG10" s="2009">
        <v>1.0</v>
      </c>
      <c r="AH10" s="758">
        <v>5.0</v>
      </c>
      <c r="AI10" s="758">
        <v>3.0</v>
      </c>
      <c r="AJ10" s="758">
        <v>4.0</v>
      </c>
      <c r="AK10" s="11" t="s">
        <v>7676</v>
      </c>
      <c r="AL10" s="1988"/>
    </row>
    <row r="11">
      <c r="A11" s="2179">
        <f>average(J:J)</f>
        <v>63.35849057</v>
      </c>
      <c r="B11" s="11" t="s">
        <v>7677</v>
      </c>
      <c r="C11" s="758">
        <v>230.0</v>
      </c>
      <c r="D11" s="758" t="s">
        <v>4302</v>
      </c>
      <c r="E11" s="758">
        <v>246.0</v>
      </c>
      <c r="F11" s="758">
        <v>16.0</v>
      </c>
      <c r="G11" s="758"/>
      <c r="H11" s="758">
        <v>3.0</v>
      </c>
      <c r="I11" s="11" t="s">
        <v>7678</v>
      </c>
      <c r="J11" s="758">
        <v>80.0</v>
      </c>
      <c r="K11" s="758">
        <v>31.0</v>
      </c>
      <c r="L11" s="2174">
        <f t="shared" si="1"/>
        <v>38.75</v>
      </c>
      <c r="M11" s="1986">
        <v>43439.0</v>
      </c>
      <c r="N11" s="1297"/>
      <c r="O11" s="1300"/>
      <c r="P11" s="1297"/>
      <c r="Q11" s="1297"/>
      <c r="R11" s="1297"/>
      <c r="S11" s="1297"/>
      <c r="T11" s="1297"/>
      <c r="U11" s="1297"/>
      <c r="V11" s="758">
        <v>15.0</v>
      </c>
      <c r="W11" s="758">
        <v>9.0</v>
      </c>
      <c r="X11" s="758">
        <v>0.0</v>
      </c>
      <c r="Y11" s="758">
        <v>5.0</v>
      </c>
      <c r="Z11" s="758">
        <v>4.0</v>
      </c>
      <c r="AA11" s="758" t="s">
        <v>3688</v>
      </c>
      <c r="AB11" s="758" t="s">
        <v>113</v>
      </c>
      <c r="AC11" s="758" t="s">
        <v>3801</v>
      </c>
      <c r="AD11" s="758" t="s">
        <v>47</v>
      </c>
      <c r="AE11" s="758" t="s">
        <v>47</v>
      </c>
      <c r="AF11" s="758" t="s">
        <v>3801</v>
      </c>
      <c r="AG11" s="1987">
        <v>1.0</v>
      </c>
      <c r="AH11" s="758">
        <v>8.0</v>
      </c>
      <c r="AI11" s="758">
        <v>1.0</v>
      </c>
      <c r="AJ11" s="758">
        <v>4.0</v>
      </c>
      <c r="AL11" s="1988"/>
    </row>
    <row r="12">
      <c r="B12" s="11" t="s">
        <v>7679</v>
      </c>
      <c r="C12" s="758">
        <v>231.0</v>
      </c>
      <c r="D12" s="758" t="s">
        <v>4302</v>
      </c>
      <c r="E12" s="1242">
        <v>242.0</v>
      </c>
      <c r="F12" s="758">
        <f t="shared" ref="F12:F16" si="3">if(E12&gt;0,E12-C12,"")</f>
        <v>11</v>
      </c>
      <c r="G12" s="758" t="s">
        <v>5508</v>
      </c>
      <c r="H12" s="758">
        <v>3.0</v>
      </c>
      <c r="I12" s="11" t="s">
        <v>5558</v>
      </c>
      <c r="J12" s="758">
        <v>78.0</v>
      </c>
      <c r="K12" s="758">
        <v>21.0</v>
      </c>
      <c r="L12" s="2174">
        <f t="shared" si="1"/>
        <v>26.92307692</v>
      </c>
      <c r="M12" s="2016">
        <v>43486.0</v>
      </c>
      <c r="N12" s="758">
        <v>14.0</v>
      </c>
      <c r="O12" s="758">
        <v>4.0</v>
      </c>
      <c r="P12" s="758">
        <v>5.0</v>
      </c>
      <c r="Q12" s="1297"/>
      <c r="R12" s="1297"/>
      <c r="S12" s="1297"/>
      <c r="T12" s="1297"/>
      <c r="U12" s="1297"/>
      <c r="V12" s="758">
        <v>19.0</v>
      </c>
      <c r="W12" s="758">
        <v>3.0</v>
      </c>
      <c r="X12" s="758">
        <v>1.0</v>
      </c>
      <c r="Y12" s="758">
        <v>4.0</v>
      </c>
      <c r="Z12" s="758">
        <v>1.0</v>
      </c>
      <c r="AA12" s="758" t="s">
        <v>3688</v>
      </c>
      <c r="AB12" s="758" t="s">
        <v>47</v>
      </c>
      <c r="AC12" s="758" t="s">
        <v>4297</v>
      </c>
      <c r="AD12" s="758" t="s">
        <v>47</v>
      </c>
      <c r="AE12" s="758" t="s">
        <v>113</v>
      </c>
      <c r="AF12" s="758" t="s">
        <v>3801</v>
      </c>
      <c r="AG12" s="1987">
        <v>1.0</v>
      </c>
      <c r="AH12" s="1297"/>
      <c r="AI12" s="758">
        <v>1.0</v>
      </c>
      <c r="AJ12" s="758">
        <v>3.0</v>
      </c>
      <c r="AL12" s="1988"/>
    </row>
    <row r="13">
      <c r="A13" s="2180" t="s">
        <v>7680</v>
      </c>
      <c r="B13" s="11" t="s">
        <v>7681</v>
      </c>
      <c r="C13" s="758">
        <v>231.0</v>
      </c>
      <c r="D13" s="758" t="s">
        <v>4302</v>
      </c>
      <c r="E13" s="758">
        <v>239.0</v>
      </c>
      <c r="F13" s="758">
        <f t="shared" si="3"/>
        <v>8</v>
      </c>
      <c r="G13" s="758" t="s">
        <v>4335</v>
      </c>
      <c r="H13" s="758">
        <v>4.0</v>
      </c>
      <c r="I13" s="11" t="s">
        <v>5509</v>
      </c>
      <c r="J13" s="758">
        <v>87.0</v>
      </c>
      <c r="K13" s="758">
        <v>15.0</v>
      </c>
      <c r="L13" s="2174">
        <f t="shared" si="1"/>
        <v>17.24137931</v>
      </c>
      <c r="M13" s="1986">
        <v>43392.0</v>
      </c>
      <c r="N13" s="1297"/>
      <c r="O13" s="1297"/>
      <c r="P13" s="1297"/>
      <c r="Q13" s="1297"/>
      <c r="R13" s="1297"/>
      <c r="S13" s="1297"/>
      <c r="T13" s="1297"/>
      <c r="U13" s="1297"/>
      <c r="V13" s="758">
        <v>10.0</v>
      </c>
      <c r="W13" s="758">
        <v>3.0</v>
      </c>
      <c r="X13" s="758">
        <v>7.0</v>
      </c>
      <c r="Y13" s="758">
        <v>0.0</v>
      </c>
      <c r="Z13" s="758">
        <v>0.0</v>
      </c>
      <c r="AA13" s="758" t="s">
        <v>3688</v>
      </c>
      <c r="AB13" s="758" t="s">
        <v>47</v>
      </c>
      <c r="AC13" s="758" t="s">
        <v>3801</v>
      </c>
      <c r="AD13" s="758" t="s">
        <v>47</v>
      </c>
      <c r="AE13" s="758" t="s">
        <v>47</v>
      </c>
      <c r="AF13" s="758" t="s">
        <v>3801</v>
      </c>
      <c r="AG13" s="1999">
        <v>1.0</v>
      </c>
      <c r="AH13" s="758">
        <v>5.0</v>
      </c>
      <c r="AI13" s="758">
        <v>3.0</v>
      </c>
      <c r="AJ13" s="1990">
        <v>43102.0</v>
      </c>
      <c r="AL13" s="1988"/>
    </row>
    <row r="14">
      <c r="A14" s="2179">
        <f>AVERAGE(C:C)</f>
        <v>245.3888889</v>
      </c>
      <c r="B14" s="11" t="s">
        <v>7682</v>
      </c>
      <c r="C14" s="758">
        <v>234.0</v>
      </c>
      <c r="D14" s="758" t="s">
        <v>4302</v>
      </c>
      <c r="E14" s="1242">
        <v>260.0</v>
      </c>
      <c r="F14" s="758">
        <f t="shared" si="3"/>
        <v>26</v>
      </c>
      <c r="G14" s="758" t="s">
        <v>4335</v>
      </c>
      <c r="H14" s="758">
        <v>4.0</v>
      </c>
      <c r="I14" s="11" t="s">
        <v>5509</v>
      </c>
      <c r="J14" s="758">
        <v>50.0</v>
      </c>
      <c r="K14" s="758">
        <v>30.0</v>
      </c>
      <c r="L14" s="2174">
        <f t="shared" si="1"/>
        <v>60</v>
      </c>
      <c r="M14" s="1986">
        <v>43486.0</v>
      </c>
      <c r="N14" s="758">
        <v>14.0</v>
      </c>
      <c r="O14" s="758">
        <v>2.0</v>
      </c>
      <c r="P14" s="758">
        <v>16.0</v>
      </c>
      <c r="Q14" s="758">
        <v>6.0</v>
      </c>
      <c r="R14" s="758">
        <v>15.0</v>
      </c>
      <c r="S14" s="758" t="s">
        <v>7683</v>
      </c>
      <c r="T14" s="758">
        <v>1.0</v>
      </c>
      <c r="U14" s="758" t="s">
        <v>3801</v>
      </c>
      <c r="V14" s="758">
        <v>12.0</v>
      </c>
      <c r="W14" s="758">
        <v>11.0</v>
      </c>
      <c r="X14" s="758">
        <v>10.0</v>
      </c>
      <c r="Y14" s="758">
        <v>5.0</v>
      </c>
      <c r="Z14" s="758">
        <v>4.0</v>
      </c>
      <c r="AA14" s="758" t="s">
        <v>3688</v>
      </c>
      <c r="AB14" s="758" t="s">
        <v>47</v>
      </c>
      <c r="AC14" s="758" t="s">
        <v>3801</v>
      </c>
      <c r="AD14" s="758" t="s">
        <v>47</v>
      </c>
      <c r="AE14" s="758" t="s">
        <v>47</v>
      </c>
      <c r="AF14" s="758" t="s">
        <v>3801</v>
      </c>
      <c r="AG14" s="1999">
        <v>1.0</v>
      </c>
      <c r="AH14" s="1297"/>
      <c r="AI14" s="1297"/>
      <c r="AJ14" s="758">
        <v>4.0</v>
      </c>
      <c r="AL14" s="1988"/>
    </row>
    <row r="15">
      <c r="A15" s="2071"/>
      <c r="B15" s="11" t="s">
        <v>7684</v>
      </c>
      <c r="C15" s="758">
        <v>234.0</v>
      </c>
      <c r="D15" s="758" t="s">
        <v>4302</v>
      </c>
      <c r="E15" s="758">
        <v>257.0</v>
      </c>
      <c r="F15" s="758">
        <f t="shared" si="3"/>
        <v>23</v>
      </c>
      <c r="G15" s="758" t="s">
        <v>5508</v>
      </c>
      <c r="H15" s="758">
        <v>2.0</v>
      </c>
      <c r="I15" s="11" t="s">
        <v>5558</v>
      </c>
      <c r="J15" s="758">
        <v>66.0</v>
      </c>
      <c r="K15" s="758">
        <v>17.0</v>
      </c>
      <c r="L15" s="2174">
        <f t="shared" si="1"/>
        <v>25.75757576</v>
      </c>
      <c r="M15" s="1986">
        <v>43462.0</v>
      </c>
      <c r="N15" s="758">
        <v>13.0</v>
      </c>
      <c r="O15" s="758">
        <v>1.0</v>
      </c>
      <c r="P15" s="758">
        <v>4.0</v>
      </c>
      <c r="Q15" s="758">
        <v>1.0</v>
      </c>
      <c r="R15" s="758">
        <v>13.0</v>
      </c>
      <c r="S15" s="758" t="s">
        <v>7083</v>
      </c>
      <c r="T15" s="758">
        <v>1.0</v>
      </c>
      <c r="U15" s="758" t="s">
        <v>3801</v>
      </c>
      <c r="V15" s="758">
        <v>8.0</v>
      </c>
      <c r="W15" s="758">
        <v>3.0</v>
      </c>
      <c r="X15" s="758">
        <v>3.0</v>
      </c>
      <c r="Y15" s="758">
        <v>3.0</v>
      </c>
      <c r="Z15" s="758">
        <v>2.0</v>
      </c>
      <c r="AA15" s="2181" t="s">
        <v>3688</v>
      </c>
      <c r="AB15" s="758" t="s">
        <v>47</v>
      </c>
      <c r="AC15" s="758" t="s">
        <v>3801</v>
      </c>
      <c r="AD15" s="758" t="s">
        <v>47</v>
      </c>
      <c r="AE15" s="758" t="s">
        <v>47</v>
      </c>
      <c r="AF15" s="758" t="s">
        <v>3801</v>
      </c>
      <c r="AG15" s="2007">
        <v>1.0</v>
      </c>
      <c r="AH15" s="758">
        <v>5.0</v>
      </c>
      <c r="AI15" s="1297"/>
      <c r="AJ15" s="1297"/>
      <c r="AL15" s="1997"/>
    </row>
    <row r="16">
      <c r="A16" s="2173" t="s">
        <v>7092</v>
      </c>
      <c r="B16" s="11" t="s">
        <v>7685</v>
      </c>
      <c r="C16" s="758">
        <v>234.0</v>
      </c>
      <c r="D16" s="758" t="s">
        <v>4302</v>
      </c>
      <c r="E16" s="758">
        <v>254.0</v>
      </c>
      <c r="F16" s="758">
        <f t="shared" si="3"/>
        <v>20</v>
      </c>
      <c r="G16" s="758" t="s">
        <v>4335</v>
      </c>
      <c r="H16" s="758">
        <v>3.0</v>
      </c>
      <c r="I16" s="11" t="s">
        <v>5558</v>
      </c>
      <c r="J16" s="758">
        <v>51.0</v>
      </c>
      <c r="K16" s="758">
        <v>26.0</v>
      </c>
      <c r="L16" s="2174">
        <f t="shared" si="1"/>
        <v>50.98039216</v>
      </c>
      <c r="M16" s="2011"/>
      <c r="N16" s="1297"/>
      <c r="O16" s="1300"/>
      <c r="P16" s="758">
        <v>13.0</v>
      </c>
      <c r="Q16" s="1297"/>
      <c r="R16" s="1297"/>
      <c r="S16" s="1297"/>
      <c r="T16" s="1297"/>
      <c r="U16" s="1297"/>
      <c r="V16" s="758">
        <v>12.0</v>
      </c>
      <c r="W16" s="758">
        <v>10.0</v>
      </c>
      <c r="X16" s="758">
        <v>1.0</v>
      </c>
      <c r="Y16" s="758">
        <v>3.0</v>
      </c>
      <c r="Z16" s="758">
        <v>2.0</v>
      </c>
      <c r="AA16" s="2181" t="s">
        <v>3688</v>
      </c>
      <c r="AB16" s="758" t="s">
        <v>113</v>
      </c>
      <c r="AC16" s="758" t="s">
        <v>3801</v>
      </c>
      <c r="AD16" s="758" t="s">
        <v>4335</v>
      </c>
      <c r="AE16" s="758" t="s">
        <v>47</v>
      </c>
      <c r="AF16" s="758" t="s">
        <v>3801</v>
      </c>
      <c r="AG16" s="2009">
        <v>1.0</v>
      </c>
      <c r="AH16" s="758">
        <v>5.0</v>
      </c>
      <c r="AI16" s="1297"/>
      <c r="AJ16" s="1990">
        <v>43102.0</v>
      </c>
      <c r="AK16" s="1296"/>
      <c r="AL16" s="1988"/>
    </row>
    <row r="17" ht="16.5" customHeight="1">
      <c r="A17" s="2179">
        <f>median(C:C)</f>
        <v>247.5</v>
      </c>
      <c r="B17" s="11" t="s">
        <v>7686</v>
      </c>
      <c r="C17" s="758">
        <v>235.0</v>
      </c>
      <c r="D17" s="758" t="s">
        <v>4302</v>
      </c>
      <c r="E17" s="1897">
        <v>246.0</v>
      </c>
      <c r="F17" s="758">
        <v>11.0</v>
      </c>
      <c r="G17" s="758" t="s">
        <v>4058</v>
      </c>
      <c r="H17" s="758">
        <v>3.0</v>
      </c>
      <c r="I17" s="11" t="s">
        <v>5558</v>
      </c>
      <c r="J17" s="758">
        <v>45.0</v>
      </c>
      <c r="K17" s="758">
        <v>26.0</v>
      </c>
      <c r="L17" s="2174">
        <f t="shared" si="1"/>
        <v>57.77777778</v>
      </c>
      <c r="M17" s="1986">
        <v>43539.0</v>
      </c>
      <c r="N17" s="758">
        <v>17.0</v>
      </c>
      <c r="O17" s="758">
        <v>1.0</v>
      </c>
      <c r="P17" s="758">
        <v>9.0</v>
      </c>
      <c r="Q17" s="758">
        <v>3.0</v>
      </c>
      <c r="R17" s="758">
        <v>16.0</v>
      </c>
      <c r="S17" s="758" t="s">
        <v>7663</v>
      </c>
      <c r="T17" s="758">
        <v>1.0</v>
      </c>
      <c r="U17" s="758" t="s">
        <v>5326</v>
      </c>
      <c r="V17" s="758">
        <v>10.0</v>
      </c>
      <c r="W17" s="758">
        <v>3.0</v>
      </c>
      <c r="X17" s="758">
        <v>2.0</v>
      </c>
      <c r="Y17" s="758">
        <v>4.0</v>
      </c>
      <c r="Z17" s="758">
        <v>3.0</v>
      </c>
      <c r="AA17" s="758" t="s">
        <v>5504</v>
      </c>
      <c r="AB17" s="758" t="s">
        <v>47</v>
      </c>
      <c r="AC17" s="758" t="s">
        <v>3801</v>
      </c>
      <c r="AD17" s="758" t="s">
        <v>47</v>
      </c>
      <c r="AE17" s="758" t="s">
        <v>47</v>
      </c>
      <c r="AF17" s="758" t="s">
        <v>3801</v>
      </c>
      <c r="AG17" s="1987">
        <v>1.0</v>
      </c>
      <c r="AH17" s="758">
        <v>6.0</v>
      </c>
      <c r="AI17" s="758">
        <v>1.0</v>
      </c>
      <c r="AJ17" s="758">
        <v>1.0</v>
      </c>
      <c r="AK17" s="11" t="s">
        <v>7687</v>
      </c>
      <c r="AL17" s="1988"/>
    </row>
    <row r="18">
      <c r="B18" s="11" t="s">
        <v>7688</v>
      </c>
      <c r="C18" s="758">
        <v>238.0</v>
      </c>
      <c r="D18" s="758" t="s">
        <v>4302</v>
      </c>
      <c r="E18" s="758">
        <v>265.0</v>
      </c>
      <c r="F18" s="758">
        <f t="shared" ref="F18:F24" si="4">if(E18&gt;0,E18-C18,"")</f>
        <v>27</v>
      </c>
      <c r="G18" s="758" t="s">
        <v>4335</v>
      </c>
      <c r="H18" s="758">
        <v>2.0</v>
      </c>
      <c r="I18" s="11" t="s">
        <v>7672</v>
      </c>
      <c r="J18" s="758">
        <v>56.0</v>
      </c>
      <c r="K18" s="758">
        <v>34.0</v>
      </c>
      <c r="L18" s="2174">
        <f t="shared" si="1"/>
        <v>60.71428571</v>
      </c>
      <c r="M18" s="1986">
        <v>43517.0</v>
      </c>
      <c r="N18" s="1297"/>
      <c r="O18" s="1297"/>
      <c r="P18" s="758">
        <v>15.0</v>
      </c>
      <c r="Q18" s="758">
        <v>5.0</v>
      </c>
      <c r="R18" s="1297"/>
      <c r="S18" s="1297"/>
      <c r="T18" s="1297"/>
      <c r="U18" s="1297"/>
      <c r="V18" s="758">
        <v>22.0</v>
      </c>
      <c r="W18" s="758">
        <v>14.0</v>
      </c>
      <c r="X18" s="758">
        <v>14.0</v>
      </c>
      <c r="Y18" s="758">
        <v>15.0</v>
      </c>
      <c r="Z18" s="758">
        <v>10.0</v>
      </c>
      <c r="AA18" s="2176" t="s">
        <v>5504</v>
      </c>
      <c r="AB18" s="758" t="s">
        <v>47</v>
      </c>
      <c r="AC18" s="758" t="s">
        <v>4297</v>
      </c>
      <c r="AD18" s="758" t="s">
        <v>4335</v>
      </c>
      <c r="AE18" s="758" t="s">
        <v>47</v>
      </c>
      <c r="AF18" s="758" t="s">
        <v>3801</v>
      </c>
      <c r="AG18" s="2007">
        <v>1.0</v>
      </c>
      <c r="AH18" s="758">
        <v>5.0</v>
      </c>
      <c r="AI18" s="1297"/>
      <c r="AJ18" s="1297"/>
      <c r="AL18" s="1988"/>
    </row>
    <row r="19">
      <c r="A19" s="2173" t="s">
        <v>5536</v>
      </c>
      <c r="B19" s="11" t="s">
        <v>7689</v>
      </c>
      <c r="C19" s="758">
        <v>238.0</v>
      </c>
      <c r="D19" s="758" t="s">
        <v>4302</v>
      </c>
      <c r="E19" s="758">
        <v>255.0</v>
      </c>
      <c r="F19" s="758">
        <f t="shared" si="4"/>
        <v>17</v>
      </c>
      <c r="G19" s="758" t="s">
        <v>4335</v>
      </c>
      <c r="H19" s="758">
        <v>4.0</v>
      </c>
      <c r="I19" s="11" t="s">
        <v>5558</v>
      </c>
      <c r="J19" s="758">
        <v>80.0</v>
      </c>
      <c r="K19" s="758">
        <v>22.0</v>
      </c>
      <c r="L19" s="2174">
        <f t="shared" si="1"/>
        <v>27.5</v>
      </c>
      <c r="M19" s="1986">
        <v>43423.0</v>
      </c>
      <c r="N19" s="1297"/>
      <c r="O19" s="1297"/>
      <c r="P19" s="1297"/>
      <c r="Q19" s="758">
        <v>1.0</v>
      </c>
      <c r="R19" s="1297"/>
      <c r="S19" s="1297"/>
      <c r="T19" s="1297"/>
      <c r="U19" s="1297"/>
      <c r="V19" s="758">
        <v>18.0</v>
      </c>
      <c r="W19" s="758">
        <v>8.0</v>
      </c>
      <c r="X19" s="758">
        <v>14.0</v>
      </c>
      <c r="Y19" s="758">
        <v>8.0</v>
      </c>
      <c r="Z19" s="758">
        <v>5.0</v>
      </c>
      <c r="AA19" s="2176" t="s">
        <v>5504</v>
      </c>
      <c r="AB19" s="758" t="s">
        <v>47</v>
      </c>
      <c r="AC19" s="758" t="s">
        <v>4297</v>
      </c>
      <c r="AD19" s="758" t="s">
        <v>47</v>
      </c>
      <c r="AE19" s="758" t="s">
        <v>113</v>
      </c>
      <c r="AF19" s="758" t="s">
        <v>3801</v>
      </c>
      <c r="AG19" s="2009">
        <v>1.0</v>
      </c>
      <c r="AH19" s="758">
        <v>4.0</v>
      </c>
      <c r="AI19" s="1300"/>
      <c r="AJ19" s="758">
        <v>1.0</v>
      </c>
      <c r="AL19" s="1988"/>
    </row>
    <row r="20" ht="18.75" customHeight="1">
      <c r="A20" s="2179">
        <f>stdev(C:C)</f>
        <v>11.97862352</v>
      </c>
      <c r="B20" s="11" t="s">
        <v>7690</v>
      </c>
      <c r="C20" s="758">
        <v>238.0</v>
      </c>
      <c r="D20" s="1242" t="s">
        <v>4302</v>
      </c>
      <c r="E20" s="758">
        <v>236.0</v>
      </c>
      <c r="F20" s="758">
        <f t="shared" si="4"/>
        <v>-2</v>
      </c>
      <c r="G20" s="758" t="s">
        <v>5508</v>
      </c>
      <c r="H20" s="758">
        <v>3.0</v>
      </c>
      <c r="I20" s="11" t="s">
        <v>5509</v>
      </c>
      <c r="J20" s="758">
        <v>89.0</v>
      </c>
      <c r="K20" s="758">
        <v>24.0</v>
      </c>
      <c r="L20" s="2174">
        <f t="shared" si="1"/>
        <v>26.96629213</v>
      </c>
      <c r="M20" s="1986">
        <v>43443.0</v>
      </c>
      <c r="N20" s="758">
        <v>5.0</v>
      </c>
      <c r="O20" s="758">
        <v>2.0</v>
      </c>
      <c r="P20" s="758">
        <v>8.0</v>
      </c>
      <c r="Q20" s="1300"/>
      <c r="R20" s="1300"/>
      <c r="S20" s="1300"/>
      <c r="T20" s="1300"/>
      <c r="U20" s="1300"/>
      <c r="V20" s="758">
        <v>5.0</v>
      </c>
      <c r="W20" s="758">
        <v>3.0</v>
      </c>
      <c r="X20" s="758">
        <v>5.0</v>
      </c>
      <c r="Y20" s="758">
        <v>1.0</v>
      </c>
      <c r="Z20" s="758">
        <v>0.0</v>
      </c>
      <c r="AA20" s="2176" t="s">
        <v>5504</v>
      </c>
      <c r="AB20" s="758" t="s">
        <v>47</v>
      </c>
      <c r="AC20" s="758" t="s">
        <v>3801</v>
      </c>
      <c r="AD20" s="758" t="s">
        <v>47</v>
      </c>
      <c r="AE20" s="758" t="s">
        <v>47</v>
      </c>
      <c r="AF20" s="758" t="s">
        <v>3801</v>
      </c>
      <c r="AG20" s="2007">
        <v>1.0</v>
      </c>
      <c r="AH20" s="758">
        <v>1.0</v>
      </c>
      <c r="AI20" s="758">
        <v>1.0</v>
      </c>
      <c r="AJ20" s="758">
        <v>4.0</v>
      </c>
      <c r="AL20" s="1988"/>
    </row>
    <row r="21">
      <c r="B21" s="11" t="s">
        <v>7691</v>
      </c>
      <c r="C21" s="758">
        <v>243.0</v>
      </c>
      <c r="D21" s="758" t="s">
        <v>4302</v>
      </c>
      <c r="E21" s="758">
        <v>239.0</v>
      </c>
      <c r="F21" s="758">
        <f t="shared" si="4"/>
        <v>-4</v>
      </c>
      <c r="G21" s="758" t="s">
        <v>4335</v>
      </c>
      <c r="H21" s="758">
        <v>3.0</v>
      </c>
      <c r="I21" s="11" t="s">
        <v>5524</v>
      </c>
      <c r="J21" s="758">
        <v>78.0</v>
      </c>
      <c r="K21" s="758">
        <v>51.0</v>
      </c>
      <c r="L21" s="2174">
        <f t="shared" si="1"/>
        <v>65.38461538</v>
      </c>
      <c r="N21" s="758">
        <v>20.0</v>
      </c>
      <c r="O21" s="758"/>
      <c r="P21" s="758">
        <v>31.0</v>
      </c>
      <c r="Q21" s="758">
        <v>3.0</v>
      </c>
      <c r="R21" s="758">
        <v>20.0</v>
      </c>
      <c r="S21" s="758" t="s">
        <v>7083</v>
      </c>
      <c r="T21" s="758">
        <v>3.0</v>
      </c>
      <c r="U21" s="758" t="s">
        <v>3801</v>
      </c>
      <c r="V21" s="758">
        <v>6.0</v>
      </c>
      <c r="W21" s="758">
        <v>4.0</v>
      </c>
      <c r="X21" s="758">
        <v>5.0</v>
      </c>
      <c r="Y21" s="758">
        <v>2.0</v>
      </c>
      <c r="Z21" s="758">
        <v>1.0</v>
      </c>
      <c r="AA21" s="2181" t="s">
        <v>3688</v>
      </c>
      <c r="AB21" s="758" t="s">
        <v>47</v>
      </c>
      <c r="AC21" s="758" t="s">
        <v>4297</v>
      </c>
      <c r="AD21" s="758" t="s">
        <v>47</v>
      </c>
      <c r="AE21" s="758" t="s">
        <v>113</v>
      </c>
      <c r="AF21" s="758" t="s">
        <v>3801</v>
      </c>
      <c r="AG21" s="2009">
        <v>1.0</v>
      </c>
      <c r="AH21" s="758">
        <v>5.0</v>
      </c>
      <c r="AI21" s="758">
        <v>1.0</v>
      </c>
      <c r="AJ21" s="758">
        <v>2.0</v>
      </c>
      <c r="AK21" s="11" t="s">
        <v>7692</v>
      </c>
      <c r="AL21" s="1988"/>
    </row>
    <row r="22">
      <c r="A22" s="2173" t="s">
        <v>7084</v>
      </c>
      <c r="B22" s="11" t="s">
        <v>7693</v>
      </c>
      <c r="C22" s="758">
        <v>244.0</v>
      </c>
      <c r="D22" s="758" t="s">
        <v>4302</v>
      </c>
      <c r="E22" s="758">
        <v>245.0</v>
      </c>
      <c r="F22" s="758">
        <f t="shared" si="4"/>
        <v>1</v>
      </c>
      <c r="G22" s="1297"/>
      <c r="H22" s="758">
        <v>3.0</v>
      </c>
      <c r="I22" s="11" t="s">
        <v>5524</v>
      </c>
      <c r="J22" s="758">
        <v>71.0</v>
      </c>
      <c r="K22" s="758">
        <v>36.0</v>
      </c>
      <c r="L22" s="2174">
        <f t="shared" si="1"/>
        <v>50.70422535</v>
      </c>
      <c r="M22" s="1986">
        <v>43496.0</v>
      </c>
      <c r="N22" s="758">
        <v>15.0</v>
      </c>
      <c r="O22" s="1300"/>
      <c r="P22" s="758">
        <v>21.0</v>
      </c>
      <c r="Q22" s="758">
        <v>3.0</v>
      </c>
      <c r="R22" s="758">
        <v>14.0</v>
      </c>
      <c r="S22" s="1297"/>
      <c r="T22" s="1297"/>
      <c r="U22" s="1297"/>
      <c r="V22" s="758">
        <v>14.0</v>
      </c>
      <c r="W22" s="758">
        <v>8.0</v>
      </c>
      <c r="X22" s="758">
        <v>6.0</v>
      </c>
      <c r="Y22" s="758">
        <v>1.0</v>
      </c>
      <c r="Z22" s="758">
        <v>0.0</v>
      </c>
      <c r="AA22" s="758" t="s">
        <v>3688</v>
      </c>
      <c r="AB22" s="758" t="s">
        <v>47</v>
      </c>
      <c r="AC22" s="758" t="s">
        <v>3801</v>
      </c>
      <c r="AD22" s="758" t="s">
        <v>47</v>
      </c>
      <c r="AE22" s="758" t="s">
        <v>47</v>
      </c>
      <c r="AF22" s="758" t="s">
        <v>3801</v>
      </c>
      <c r="AG22" s="1999">
        <v>1.0</v>
      </c>
      <c r="AH22" s="1297"/>
      <c r="AI22" s="758">
        <v>2.0</v>
      </c>
      <c r="AJ22" s="1297"/>
      <c r="AL22" s="1988"/>
    </row>
    <row r="23">
      <c r="A23" s="2182">
        <f>countif(D8:D200, "y")/counta(D8:D200)</f>
        <v>0.7291666667</v>
      </c>
      <c r="B23" s="11" t="s">
        <v>7694</v>
      </c>
      <c r="C23" s="758">
        <v>244.0</v>
      </c>
      <c r="D23" s="758" t="s">
        <v>4302</v>
      </c>
      <c r="E23" s="1297">
        <v>260.0</v>
      </c>
      <c r="F23" s="758">
        <f t="shared" si="4"/>
        <v>16</v>
      </c>
      <c r="G23" s="758" t="s">
        <v>5508</v>
      </c>
      <c r="H23" s="758">
        <v>3.0</v>
      </c>
      <c r="I23" s="11" t="s">
        <v>7672</v>
      </c>
      <c r="J23" s="758">
        <v>72.0</v>
      </c>
      <c r="K23" s="758">
        <v>18.0</v>
      </c>
      <c r="L23" s="2174">
        <f t="shared" si="1"/>
        <v>25</v>
      </c>
      <c r="M23" s="1986">
        <v>43426.0</v>
      </c>
      <c r="N23" s="758">
        <v>12.0</v>
      </c>
      <c r="O23" s="1300"/>
      <c r="P23" s="758">
        <v>4.0</v>
      </c>
      <c r="Q23" s="1297"/>
      <c r="R23" s="1297"/>
      <c r="S23" s="1297"/>
      <c r="T23" s="1297"/>
      <c r="U23" s="1297"/>
      <c r="V23" s="758">
        <v>3.0</v>
      </c>
      <c r="W23" s="758">
        <v>3.0</v>
      </c>
      <c r="X23" s="758">
        <v>0.0</v>
      </c>
      <c r="Y23" s="758">
        <v>0.0</v>
      </c>
      <c r="Z23" s="758">
        <v>0.0</v>
      </c>
      <c r="AA23" s="2176" t="s">
        <v>5504</v>
      </c>
      <c r="AB23" s="758" t="s">
        <v>47</v>
      </c>
      <c r="AC23" s="758" t="s">
        <v>3801</v>
      </c>
      <c r="AD23" s="758" t="s">
        <v>47</v>
      </c>
      <c r="AE23" s="758" t="s">
        <v>47</v>
      </c>
      <c r="AF23" s="758" t="s">
        <v>4297</v>
      </c>
      <c r="AG23" s="2007">
        <v>1.0</v>
      </c>
      <c r="AH23" s="758">
        <v>5.0</v>
      </c>
      <c r="AI23" s="758">
        <v>1.0</v>
      </c>
      <c r="AJ23" s="1297"/>
      <c r="AL23" s="1988"/>
    </row>
    <row r="24">
      <c r="B24" s="11" t="s">
        <v>7695</v>
      </c>
      <c r="C24" s="758">
        <v>244.0</v>
      </c>
      <c r="D24" s="758" t="s">
        <v>4302</v>
      </c>
      <c r="E24" s="758">
        <v>256.0</v>
      </c>
      <c r="F24" s="758">
        <f t="shared" si="4"/>
        <v>12</v>
      </c>
      <c r="G24" s="758" t="s">
        <v>7674</v>
      </c>
      <c r="H24" s="758">
        <v>2.0</v>
      </c>
      <c r="I24" s="11" t="s">
        <v>7672</v>
      </c>
      <c r="J24" s="1300"/>
      <c r="K24" s="758"/>
      <c r="L24" s="2174"/>
      <c r="M24" s="879"/>
      <c r="N24" s="1297"/>
      <c r="O24" s="1297"/>
      <c r="P24" s="1297"/>
      <c r="Q24" s="1297"/>
      <c r="R24" s="1297"/>
      <c r="S24" s="1297"/>
      <c r="T24" s="1297"/>
      <c r="U24" s="1297"/>
      <c r="V24" s="1297"/>
      <c r="W24" s="1297"/>
      <c r="X24" s="1297"/>
      <c r="Y24" s="1297"/>
      <c r="Z24" s="1297"/>
      <c r="AA24" s="1300"/>
      <c r="AB24" s="1297"/>
      <c r="AC24" s="1297"/>
      <c r="AD24" s="758" t="s">
        <v>4335</v>
      </c>
      <c r="AE24" s="1297"/>
      <c r="AF24" s="1297"/>
      <c r="AG24" s="2009"/>
      <c r="AH24" s="758">
        <v>5.0</v>
      </c>
      <c r="AI24" s="1297"/>
      <c r="AJ24" s="1300"/>
      <c r="AL24" s="1988"/>
    </row>
    <row r="25">
      <c r="A25" s="2173" t="s">
        <v>5549</v>
      </c>
      <c r="B25" s="879" t="s">
        <v>7696</v>
      </c>
      <c r="C25" s="758">
        <v>245.0</v>
      </c>
      <c r="D25" s="758" t="s">
        <v>5326</v>
      </c>
      <c r="E25" s="2183"/>
      <c r="F25" s="1300"/>
      <c r="G25" s="1300"/>
      <c r="H25" s="758">
        <v>4.0</v>
      </c>
      <c r="I25" s="879" t="s">
        <v>5558</v>
      </c>
      <c r="J25" s="758">
        <v>40.0</v>
      </c>
      <c r="K25" s="758">
        <v>30.0</v>
      </c>
      <c r="L25" s="2174">
        <f t="shared" ref="L25:L57" si="5">(K25/J25)*100</f>
        <v>75</v>
      </c>
      <c r="M25" s="1986">
        <v>43446.0</v>
      </c>
      <c r="N25" s="758">
        <v>3.0</v>
      </c>
      <c r="O25" s="1300"/>
      <c r="P25" s="758">
        <v>15.0</v>
      </c>
      <c r="Q25" s="758">
        <v>10.0</v>
      </c>
      <c r="R25" s="1300"/>
      <c r="S25" s="1300"/>
      <c r="T25" s="1300"/>
      <c r="U25" s="1300"/>
      <c r="V25" s="758">
        <v>11.0</v>
      </c>
      <c r="W25" s="758">
        <v>7.0</v>
      </c>
      <c r="X25" s="758">
        <v>3.0</v>
      </c>
      <c r="Y25" s="758">
        <v>5.0</v>
      </c>
      <c r="Z25" s="758">
        <v>1.0</v>
      </c>
      <c r="AA25" s="758" t="s">
        <v>3688</v>
      </c>
      <c r="AB25" s="758" t="s">
        <v>47</v>
      </c>
      <c r="AC25" s="758" t="s">
        <v>3801</v>
      </c>
      <c r="AD25" s="758" t="s">
        <v>47</v>
      </c>
      <c r="AE25" s="758" t="s">
        <v>113</v>
      </c>
      <c r="AF25" s="758" t="s">
        <v>3801</v>
      </c>
      <c r="AG25" s="758">
        <v>1.0</v>
      </c>
      <c r="AH25" s="1300"/>
      <c r="AI25" s="758">
        <v>3.0</v>
      </c>
      <c r="AJ25" s="758">
        <v>4.0</v>
      </c>
    </row>
    <row r="26">
      <c r="A26" s="2182">
        <f>countif(AD4:AD154, "Yes")/counta(AD4:AD154)</f>
        <v>0.2745098039</v>
      </c>
      <c r="B26" s="11" t="s">
        <v>7697</v>
      </c>
      <c r="C26" s="758">
        <v>245.0</v>
      </c>
      <c r="D26" s="758" t="s">
        <v>5326</v>
      </c>
      <c r="E26" s="758">
        <v>243.0</v>
      </c>
      <c r="F26" s="758">
        <f>if(E26&gt;0,E26-C26,"")</f>
        <v>-2</v>
      </c>
      <c r="G26" s="758" t="s">
        <v>5508</v>
      </c>
      <c r="H26" s="758">
        <v>2.0</v>
      </c>
      <c r="I26" s="11" t="s">
        <v>5509</v>
      </c>
      <c r="J26" s="758">
        <v>80.0</v>
      </c>
      <c r="K26" s="758">
        <v>24.0</v>
      </c>
      <c r="L26" s="2174">
        <f t="shared" si="5"/>
        <v>30</v>
      </c>
      <c r="M26" s="1986">
        <v>43520.0</v>
      </c>
      <c r="N26" s="758">
        <v>19.0</v>
      </c>
      <c r="O26" s="758">
        <v>0.0</v>
      </c>
      <c r="P26" s="758">
        <v>6.0</v>
      </c>
      <c r="Q26" s="758">
        <v>2.0</v>
      </c>
      <c r="R26" s="758">
        <v>19.0</v>
      </c>
      <c r="S26" s="1300"/>
      <c r="T26" s="1300"/>
      <c r="U26" s="1300"/>
      <c r="V26" s="758">
        <v>3.0</v>
      </c>
      <c r="W26" s="758">
        <v>2.0</v>
      </c>
      <c r="X26" s="758">
        <v>3.0</v>
      </c>
      <c r="Y26" s="758">
        <v>1.0</v>
      </c>
      <c r="Z26" s="758">
        <v>1.0</v>
      </c>
      <c r="AA26" s="758" t="s">
        <v>3688</v>
      </c>
      <c r="AB26" s="758" t="s">
        <v>47</v>
      </c>
      <c r="AC26" s="758" t="s">
        <v>3801</v>
      </c>
      <c r="AD26" s="758" t="s">
        <v>47</v>
      </c>
      <c r="AE26" s="758" t="s">
        <v>47</v>
      </c>
      <c r="AF26" s="758" t="s">
        <v>3801</v>
      </c>
      <c r="AG26" s="1999">
        <v>1.0</v>
      </c>
      <c r="AH26" s="758">
        <v>10.0</v>
      </c>
      <c r="AI26" s="758">
        <v>4.0</v>
      </c>
      <c r="AJ26" s="758">
        <v>4.0</v>
      </c>
      <c r="AL26" s="1988"/>
    </row>
    <row r="27">
      <c r="B27" s="11" t="s">
        <v>5529</v>
      </c>
      <c r="C27" s="758">
        <v>246.0</v>
      </c>
      <c r="D27" s="758" t="s">
        <v>5326</v>
      </c>
      <c r="E27" s="1297"/>
      <c r="F27" s="1297"/>
      <c r="G27" s="758" t="s">
        <v>5514</v>
      </c>
      <c r="H27" s="758">
        <v>3.0</v>
      </c>
      <c r="I27" s="11" t="s">
        <v>5524</v>
      </c>
      <c r="J27" s="758">
        <v>53.0</v>
      </c>
      <c r="K27" s="758">
        <v>19.0</v>
      </c>
      <c r="L27" s="2174">
        <f t="shared" si="5"/>
        <v>35.8490566</v>
      </c>
      <c r="M27" s="1986">
        <v>43417.0</v>
      </c>
      <c r="N27" s="1297"/>
      <c r="O27" s="1300"/>
      <c r="P27" s="758">
        <v>7.0</v>
      </c>
      <c r="Q27" s="1297"/>
      <c r="R27" s="1297"/>
      <c r="S27" s="1297"/>
      <c r="T27" s="1297"/>
      <c r="U27" s="1297"/>
      <c r="V27" s="758">
        <v>3.0</v>
      </c>
      <c r="W27" s="758">
        <v>2.0</v>
      </c>
      <c r="X27" s="758">
        <v>2.0</v>
      </c>
      <c r="Y27" s="758">
        <v>2.0</v>
      </c>
      <c r="Z27" s="758">
        <v>1.0</v>
      </c>
      <c r="AA27" s="758" t="s">
        <v>3688</v>
      </c>
      <c r="AB27" s="758" t="s">
        <v>47</v>
      </c>
      <c r="AC27" s="758" t="s">
        <v>3801</v>
      </c>
      <c r="AD27" s="758" t="s">
        <v>113</v>
      </c>
      <c r="AE27" s="758" t="s">
        <v>47</v>
      </c>
      <c r="AF27" s="758" t="s">
        <v>3801</v>
      </c>
      <c r="AG27" s="1987">
        <v>1.0</v>
      </c>
      <c r="AH27" s="758">
        <v>0.0</v>
      </c>
      <c r="AI27" s="758">
        <v>4.0</v>
      </c>
      <c r="AJ27" s="758">
        <v>3.0</v>
      </c>
      <c r="AL27" s="1988"/>
    </row>
    <row r="28">
      <c r="A28" s="2184" t="s">
        <v>5555</v>
      </c>
      <c r="B28" s="11" t="s">
        <v>7698</v>
      </c>
      <c r="C28" s="758">
        <v>246.0</v>
      </c>
      <c r="D28" s="758" t="s">
        <v>5326</v>
      </c>
      <c r="E28" s="1297"/>
      <c r="F28" s="758" t="str">
        <f>if(E28&gt;0,E28-C28,"")</f>
        <v/>
      </c>
      <c r="G28" s="758" t="s">
        <v>5508</v>
      </c>
      <c r="H28" s="758">
        <v>4.0</v>
      </c>
      <c r="I28" s="11" t="s">
        <v>5524</v>
      </c>
      <c r="J28" s="758">
        <v>51.0</v>
      </c>
      <c r="K28" s="758">
        <v>27.0</v>
      </c>
      <c r="L28" s="2174">
        <f t="shared" si="5"/>
        <v>52.94117647</v>
      </c>
      <c r="M28" s="1986">
        <v>43550.0</v>
      </c>
      <c r="N28" s="758">
        <v>15.0</v>
      </c>
      <c r="O28" s="758">
        <v>0.0</v>
      </c>
      <c r="P28" s="758">
        <v>12.0</v>
      </c>
      <c r="Q28" s="758">
        <v>3.0</v>
      </c>
      <c r="R28" s="758">
        <v>15.0</v>
      </c>
      <c r="S28" s="758" t="s">
        <v>7663</v>
      </c>
      <c r="T28" s="758">
        <v>4.0</v>
      </c>
      <c r="U28" s="758" t="s">
        <v>3801</v>
      </c>
      <c r="V28" s="758">
        <v>10.0</v>
      </c>
      <c r="W28" s="758">
        <v>6.0</v>
      </c>
      <c r="X28" s="758">
        <v>3.0</v>
      </c>
      <c r="Y28" s="758">
        <v>1.0</v>
      </c>
      <c r="Z28" s="758">
        <v>0.0</v>
      </c>
      <c r="AA28" s="2181" t="s">
        <v>3688</v>
      </c>
      <c r="AB28" s="758" t="s">
        <v>47</v>
      </c>
      <c r="AC28" s="758" t="s">
        <v>3801</v>
      </c>
      <c r="AD28" s="758" t="s">
        <v>3801</v>
      </c>
      <c r="AE28" s="758" t="s">
        <v>3801</v>
      </c>
      <c r="AF28" s="758" t="s">
        <v>4297</v>
      </c>
      <c r="AG28" s="2007">
        <v>1.0</v>
      </c>
      <c r="AH28" s="758">
        <v>7.0</v>
      </c>
      <c r="AI28" s="758">
        <v>2.0</v>
      </c>
      <c r="AJ28" s="758">
        <v>2.0</v>
      </c>
      <c r="AL28" s="1988"/>
    </row>
    <row r="29">
      <c r="A29" s="2182">
        <f>countif(AA4:AA154, "F")/counta(AA4:AA154)</f>
        <v>0.3725490196</v>
      </c>
      <c r="B29" s="11" t="s">
        <v>7699</v>
      </c>
      <c r="C29" s="758">
        <v>247.0</v>
      </c>
      <c r="D29" s="758" t="s">
        <v>4302</v>
      </c>
      <c r="E29" s="758">
        <v>260.0</v>
      </c>
      <c r="F29" s="758">
        <v>13.0</v>
      </c>
      <c r="G29" s="758" t="s">
        <v>5514</v>
      </c>
      <c r="H29" s="758">
        <v>3.0</v>
      </c>
      <c r="I29" s="11" t="s">
        <v>5524</v>
      </c>
      <c r="J29" s="758">
        <v>40.0</v>
      </c>
      <c r="K29" s="758">
        <v>36.0</v>
      </c>
      <c r="L29" s="2174">
        <f t="shared" si="5"/>
        <v>90</v>
      </c>
      <c r="M29" s="2002">
        <v>43414.0</v>
      </c>
      <c r="N29" s="758">
        <v>1.0</v>
      </c>
      <c r="O29" s="1300"/>
      <c r="P29" s="758">
        <v>19.0</v>
      </c>
      <c r="Q29" s="758">
        <v>1.0</v>
      </c>
      <c r="R29" s="1297"/>
      <c r="S29" s="1297"/>
      <c r="T29" s="1297"/>
      <c r="U29" s="1297"/>
      <c r="V29" s="758">
        <v>10.0</v>
      </c>
      <c r="W29" s="758">
        <v>6.0</v>
      </c>
      <c r="X29" s="758">
        <v>7.0</v>
      </c>
      <c r="Y29" s="758">
        <v>5.0</v>
      </c>
      <c r="Z29" s="758">
        <v>4.0</v>
      </c>
      <c r="AA29" s="758" t="s">
        <v>5504</v>
      </c>
      <c r="AB29" s="758" t="s">
        <v>47</v>
      </c>
      <c r="AC29" s="758" t="s">
        <v>3801</v>
      </c>
      <c r="AD29" s="758" t="s">
        <v>47</v>
      </c>
      <c r="AE29" s="758" t="s">
        <v>3860</v>
      </c>
      <c r="AF29" s="758" t="s">
        <v>3801</v>
      </c>
      <c r="AG29" s="1999">
        <v>1.0</v>
      </c>
      <c r="AH29" s="758"/>
      <c r="AI29" s="758">
        <v>1.0</v>
      </c>
      <c r="AJ29" s="758">
        <v>4.0</v>
      </c>
      <c r="AL29" s="2010"/>
    </row>
    <row r="30" ht="14.25" customHeight="1">
      <c r="B30" s="11" t="s">
        <v>7700</v>
      </c>
      <c r="C30" s="758">
        <v>247.0</v>
      </c>
      <c r="D30" s="758" t="s">
        <v>4302</v>
      </c>
      <c r="E30" s="758">
        <v>254.0</v>
      </c>
      <c r="F30" s="758">
        <v>7.0</v>
      </c>
      <c r="G30" s="758" t="s">
        <v>5508</v>
      </c>
      <c r="H30" s="758">
        <v>6.0</v>
      </c>
      <c r="I30" s="11" t="s">
        <v>5503</v>
      </c>
      <c r="J30" s="758">
        <v>75.0</v>
      </c>
      <c r="K30" s="758">
        <v>24.0</v>
      </c>
      <c r="L30" s="2174">
        <f t="shared" si="5"/>
        <v>32</v>
      </c>
      <c r="M30" s="1986">
        <v>43516.0</v>
      </c>
      <c r="N30" s="758">
        <v>21.0</v>
      </c>
      <c r="O30" s="758">
        <v>10.0</v>
      </c>
      <c r="P30" s="758">
        <v>3.0</v>
      </c>
      <c r="Q30" s="1300"/>
      <c r="R30" s="758">
        <v>23.0</v>
      </c>
      <c r="S30" s="1300"/>
      <c r="T30" s="1300"/>
      <c r="U30" s="1300"/>
      <c r="V30" s="758">
        <v>5.0</v>
      </c>
      <c r="W30" s="758">
        <v>1.0</v>
      </c>
      <c r="X30" s="758">
        <v>1.0</v>
      </c>
      <c r="Y30" s="758">
        <v>1.0</v>
      </c>
      <c r="Z30" s="758">
        <v>0.0</v>
      </c>
      <c r="AA30" s="758" t="s">
        <v>5504</v>
      </c>
      <c r="AB30" s="758" t="s">
        <v>47</v>
      </c>
      <c r="AC30" s="758" t="s">
        <v>3801</v>
      </c>
      <c r="AD30" s="758" t="s">
        <v>47</v>
      </c>
      <c r="AE30" s="758" t="s">
        <v>47</v>
      </c>
      <c r="AF30" s="758" t="s">
        <v>3801</v>
      </c>
      <c r="AG30" s="1987">
        <v>1.0</v>
      </c>
      <c r="AH30" s="758" t="s">
        <v>7701</v>
      </c>
      <c r="AI30" s="758">
        <v>1.0</v>
      </c>
      <c r="AJ30" s="758">
        <v>4.0</v>
      </c>
      <c r="AK30" s="11" t="s">
        <v>7702</v>
      </c>
      <c r="AL30" s="1988"/>
    </row>
    <row r="31">
      <c r="A31" s="1989" t="s">
        <v>5559</v>
      </c>
      <c r="B31" s="11" t="s">
        <v>5516</v>
      </c>
      <c r="C31" s="758">
        <v>248.0</v>
      </c>
      <c r="D31" s="758" t="s">
        <v>5326</v>
      </c>
      <c r="E31" s="1297"/>
      <c r="F31" s="758" t="str">
        <f>if(E31&gt;0,E31-C31,"")</f>
        <v/>
      </c>
      <c r="G31" s="758" t="s">
        <v>4335</v>
      </c>
      <c r="H31" s="758">
        <v>3.0</v>
      </c>
      <c r="I31" s="11" t="s">
        <v>5524</v>
      </c>
      <c r="J31" s="758">
        <v>65.0</v>
      </c>
      <c r="K31" s="758">
        <v>24.0</v>
      </c>
      <c r="L31" s="2174">
        <f t="shared" si="5"/>
        <v>36.92307692</v>
      </c>
      <c r="M31" s="2011"/>
      <c r="N31" s="1297"/>
      <c r="O31" s="1300"/>
      <c r="P31" s="1297"/>
      <c r="Q31" s="1297"/>
      <c r="R31" s="1297"/>
      <c r="S31" s="1297"/>
      <c r="T31" s="1297"/>
      <c r="U31" s="1297"/>
      <c r="V31" s="758">
        <v>13.0</v>
      </c>
      <c r="W31" s="758">
        <v>10.0</v>
      </c>
      <c r="X31" s="758">
        <v>11.0</v>
      </c>
      <c r="Y31" s="758">
        <v>3.0</v>
      </c>
      <c r="Z31" s="758">
        <v>2.0</v>
      </c>
      <c r="AA31" s="758" t="s">
        <v>5504</v>
      </c>
      <c r="AB31" s="758" t="s">
        <v>47</v>
      </c>
      <c r="AC31" s="758" t="s">
        <v>3801</v>
      </c>
      <c r="AD31" s="1297"/>
      <c r="AE31" s="758" t="s">
        <v>113</v>
      </c>
      <c r="AF31" s="758" t="s">
        <v>3801</v>
      </c>
      <c r="AG31" s="1999">
        <v>1.0</v>
      </c>
      <c r="AH31" s="758">
        <v>5.0</v>
      </c>
      <c r="AI31" s="1297"/>
      <c r="AJ31" s="1297"/>
      <c r="AK31" s="1296"/>
      <c r="AL31" s="1988"/>
    </row>
    <row r="32">
      <c r="A32" s="2185">
        <f>MEDIAN(V:V)</f>
        <v>12</v>
      </c>
      <c r="B32" s="11" t="s">
        <v>7703</v>
      </c>
      <c r="C32" s="758">
        <v>248.0</v>
      </c>
      <c r="G32" s="758" t="s">
        <v>5514</v>
      </c>
      <c r="H32" s="758">
        <v>3.0</v>
      </c>
      <c r="J32" s="758">
        <v>87.0</v>
      </c>
      <c r="K32" s="758">
        <v>39.0</v>
      </c>
      <c r="L32" s="2174">
        <f t="shared" si="5"/>
        <v>44.82758621</v>
      </c>
      <c r="M32" s="2012"/>
      <c r="P32" s="1197">
        <v>16.0</v>
      </c>
      <c r="Q32" s="758">
        <v>5.0</v>
      </c>
    </row>
    <row r="33" ht="17.25" customHeight="1">
      <c r="B33" s="1237" t="s">
        <v>7704</v>
      </c>
      <c r="C33" s="758">
        <v>250.0</v>
      </c>
      <c r="D33" s="758" t="s">
        <v>5326</v>
      </c>
      <c r="E33" s="1300"/>
      <c r="F33" s="758" t="str">
        <f>if(E33&gt;0,E33-C33,"")</f>
        <v/>
      </c>
      <c r="G33" s="758" t="s">
        <v>5514</v>
      </c>
      <c r="H33" s="758">
        <v>3.0</v>
      </c>
      <c r="I33" s="11" t="s">
        <v>5524</v>
      </c>
      <c r="J33" s="758">
        <v>55.0</v>
      </c>
      <c r="K33" s="758">
        <v>24.0</v>
      </c>
      <c r="L33" s="2174">
        <f t="shared" si="5"/>
        <v>43.63636364</v>
      </c>
      <c r="M33" s="1986">
        <v>43444.0</v>
      </c>
      <c r="N33" s="758">
        <v>13.0</v>
      </c>
      <c r="O33" s="1297"/>
      <c r="P33" s="758">
        <v>11.0</v>
      </c>
      <c r="Q33" s="758">
        <v>3.0</v>
      </c>
      <c r="R33" s="1297"/>
      <c r="S33" s="1297"/>
      <c r="T33" s="1297"/>
      <c r="U33" s="1297"/>
      <c r="V33" s="758">
        <v>12.0</v>
      </c>
      <c r="W33" s="758">
        <v>8.0</v>
      </c>
      <c r="X33" s="758">
        <v>2.0</v>
      </c>
      <c r="Y33" s="758">
        <v>6.0</v>
      </c>
      <c r="Z33" s="758">
        <v>4.0</v>
      </c>
      <c r="AA33" s="2176" t="s">
        <v>5504</v>
      </c>
      <c r="AB33" s="758" t="s">
        <v>47</v>
      </c>
      <c r="AC33" s="758" t="s">
        <v>3801</v>
      </c>
      <c r="AD33" s="758" t="s">
        <v>113</v>
      </c>
      <c r="AE33" s="758" t="s">
        <v>113</v>
      </c>
      <c r="AF33" s="758" t="s">
        <v>3801</v>
      </c>
      <c r="AG33" s="2009">
        <v>1.0</v>
      </c>
      <c r="AH33" s="758">
        <v>5.0</v>
      </c>
      <c r="AI33" s="1297"/>
      <c r="AJ33" s="1297"/>
      <c r="AK33" s="1296"/>
      <c r="AL33" s="1988"/>
    </row>
    <row r="34" ht="9.75" customHeight="1">
      <c r="A34" s="2180" t="s">
        <v>7705</v>
      </c>
      <c r="B34" s="879" t="s">
        <v>7706</v>
      </c>
      <c r="C34" s="758">
        <v>250.0</v>
      </c>
      <c r="D34" s="758" t="s">
        <v>5326</v>
      </c>
      <c r="E34" s="1242">
        <v>254.0</v>
      </c>
      <c r="F34" s="758">
        <v>4.0</v>
      </c>
      <c r="G34" s="758" t="s">
        <v>5514</v>
      </c>
      <c r="H34" s="758">
        <v>2.0</v>
      </c>
      <c r="I34" s="11" t="s">
        <v>5554</v>
      </c>
      <c r="J34" s="758">
        <v>32.0</v>
      </c>
      <c r="K34" s="758">
        <v>16.0</v>
      </c>
      <c r="L34" s="2174">
        <f t="shared" si="5"/>
        <v>50</v>
      </c>
      <c r="M34" s="1986">
        <v>43416.0</v>
      </c>
      <c r="N34" s="1297"/>
      <c r="O34" s="1297"/>
      <c r="P34" s="758">
        <v>1.0</v>
      </c>
      <c r="Q34" s="1297"/>
      <c r="R34" s="1297"/>
      <c r="S34" s="1297"/>
      <c r="T34" s="1297"/>
      <c r="U34" s="1297"/>
      <c r="V34" s="758">
        <v>15.0</v>
      </c>
      <c r="W34" s="758">
        <v>14.0</v>
      </c>
      <c r="X34" s="758">
        <v>0.0</v>
      </c>
      <c r="Y34" s="758">
        <v>4.0</v>
      </c>
      <c r="Z34" s="758">
        <v>4.0</v>
      </c>
      <c r="AA34" s="758" t="s">
        <v>5504</v>
      </c>
      <c r="AB34" s="758" t="s">
        <v>113</v>
      </c>
      <c r="AC34" s="758" t="s">
        <v>3801</v>
      </c>
      <c r="AD34" s="758" t="s">
        <v>47</v>
      </c>
      <c r="AE34" s="758" t="s">
        <v>113</v>
      </c>
      <c r="AF34" s="758" t="s">
        <v>3801</v>
      </c>
      <c r="AG34" s="1999">
        <v>1.0</v>
      </c>
      <c r="AH34" s="1297"/>
      <c r="AI34" s="1297"/>
      <c r="AJ34" s="1297"/>
      <c r="AL34" s="1988"/>
    </row>
    <row r="35">
      <c r="A35" s="2186">
        <f>AVERAGE(E:E)</f>
        <v>253.0697674</v>
      </c>
      <c r="B35" s="11" t="s">
        <v>7707</v>
      </c>
      <c r="C35" s="758">
        <v>251.0</v>
      </c>
      <c r="D35" s="758" t="s">
        <v>4302</v>
      </c>
      <c r="E35" s="758">
        <v>261.0</v>
      </c>
      <c r="F35" s="758">
        <f t="shared" ref="F35:F37" si="6">if(E35&gt;0,E35-C35,"")</f>
        <v>10</v>
      </c>
      <c r="G35" s="758" t="s">
        <v>5508</v>
      </c>
      <c r="H35" s="758">
        <v>3.0</v>
      </c>
      <c r="I35" s="11" t="s">
        <v>5558</v>
      </c>
      <c r="J35" s="758">
        <v>62.0</v>
      </c>
      <c r="K35" s="758">
        <v>11.0</v>
      </c>
      <c r="L35" s="2174">
        <f t="shared" si="5"/>
        <v>17.74193548</v>
      </c>
      <c r="M35" s="2011"/>
      <c r="N35" s="1297"/>
      <c r="O35" s="1300"/>
      <c r="P35" s="1297"/>
      <c r="Q35" s="1297"/>
      <c r="R35" s="1297"/>
      <c r="S35" s="1297"/>
      <c r="T35" s="1297"/>
      <c r="U35" s="1297"/>
      <c r="V35" s="758">
        <v>11.0</v>
      </c>
      <c r="W35" s="758">
        <v>6.0</v>
      </c>
      <c r="X35" s="758">
        <v>4.0</v>
      </c>
      <c r="Y35" s="758">
        <v>4.0</v>
      </c>
      <c r="Z35" s="758">
        <v>1.0</v>
      </c>
      <c r="AA35" s="2176" t="s">
        <v>5504</v>
      </c>
      <c r="AB35" s="758" t="s">
        <v>47</v>
      </c>
      <c r="AC35" s="758" t="s">
        <v>3801</v>
      </c>
      <c r="AD35" s="758" t="s">
        <v>47</v>
      </c>
      <c r="AE35" s="758" t="s">
        <v>47</v>
      </c>
      <c r="AF35" s="758" t="s">
        <v>3801</v>
      </c>
      <c r="AG35" s="2009">
        <v>1.0</v>
      </c>
      <c r="AH35" s="758">
        <v>5.0</v>
      </c>
      <c r="AI35" s="758">
        <v>1.0</v>
      </c>
      <c r="AJ35" s="758">
        <v>2.0</v>
      </c>
      <c r="AL35" s="2013"/>
    </row>
    <row r="36">
      <c r="A36" s="2071"/>
      <c r="B36" s="11" t="s">
        <v>7708</v>
      </c>
      <c r="C36" s="758">
        <v>251.0</v>
      </c>
      <c r="D36" s="758" t="s">
        <v>5326</v>
      </c>
      <c r="E36" s="1297"/>
      <c r="F36" s="758" t="str">
        <f t="shared" si="6"/>
        <v/>
      </c>
      <c r="G36" s="758" t="s">
        <v>5508</v>
      </c>
      <c r="H36" s="758">
        <v>3.0</v>
      </c>
      <c r="I36" s="11" t="s">
        <v>5558</v>
      </c>
      <c r="J36" s="758">
        <v>73.0</v>
      </c>
      <c r="K36" s="758">
        <v>1.0</v>
      </c>
      <c r="L36" s="2174">
        <f t="shared" si="5"/>
        <v>1.369863014</v>
      </c>
      <c r="M36" s="2011"/>
      <c r="N36" s="1297"/>
      <c r="O36" s="1300"/>
      <c r="P36" s="1297"/>
      <c r="Q36" s="1297"/>
      <c r="R36" s="1297"/>
      <c r="S36" s="1297"/>
      <c r="T36" s="1297"/>
      <c r="U36" s="1297"/>
      <c r="V36" s="758">
        <v>5.0</v>
      </c>
      <c r="W36" s="758">
        <v>2.0</v>
      </c>
      <c r="X36" s="758">
        <v>1.0</v>
      </c>
      <c r="Y36" s="758">
        <v>2.0</v>
      </c>
      <c r="Z36" s="758">
        <v>1.0</v>
      </c>
      <c r="AA36" s="1300"/>
      <c r="AB36" s="1297"/>
      <c r="AC36" s="1297"/>
      <c r="AD36" s="758" t="s">
        <v>47</v>
      </c>
      <c r="AE36" s="758" t="s">
        <v>47</v>
      </c>
      <c r="AF36" s="1297"/>
      <c r="AG36" s="2007"/>
      <c r="AH36" s="758">
        <v>5.0</v>
      </c>
      <c r="AI36" s="1297"/>
      <c r="AJ36" s="1297"/>
      <c r="AL36" s="2014"/>
    </row>
    <row r="37">
      <c r="A37" s="2180" t="s">
        <v>7098</v>
      </c>
      <c r="B37" s="11" t="s">
        <v>7709</v>
      </c>
      <c r="C37" s="758">
        <v>252.0</v>
      </c>
      <c r="D37" s="758" t="s">
        <v>4302</v>
      </c>
      <c r="E37" s="758">
        <v>254.0</v>
      </c>
      <c r="F37" s="758">
        <f t="shared" si="6"/>
        <v>2</v>
      </c>
      <c r="G37" s="758" t="s">
        <v>5514</v>
      </c>
      <c r="H37" s="758">
        <v>3.0</v>
      </c>
      <c r="I37" s="11" t="s">
        <v>5558</v>
      </c>
      <c r="J37" s="758">
        <v>50.0</v>
      </c>
      <c r="K37" s="758">
        <v>13.0</v>
      </c>
      <c r="L37" s="2174">
        <f t="shared" si="5"/>
        <v>26</v>
      </c>
      <c r="M37" s="2011"/>
      <c r="N37" s="758">
        <v>13.0</v>
      </c>
      <c r="O37" s="1297"/>
      <c r="P37" s="758">
        <v>0.0</v>
      </c>
      <c r="Q37" s="758">
        <v>1.0</v>
      </c>
      <c r="R37" s="758">
        <v>13.0</v>
      </c>
      <c r="S37" s="1297"/>
      <c r="T37" s="1297"/>
      <c r="U37" s="1297"/>
      <c r="V37" s="758">
        <v>15.0</v>
      </c>
      <c r="W37" s="758">
        <v>10.0</v>
      </c>
      <c r="X37" s="758">
        <v>1.0</v>
      </c>
      <c r="Y37" s="758">
        <v>8.0</v>
      </c>
      <c r="Z37" s="758">
        <v>3.0</v>
      </c>
      <c r="AA37" s="2176" t="s">
        <v>5504</v>
      </c>
      <c r="AB37" s="758" t="s">
        <v>113</v>
      </c>
      <c r="AC37" s="758" t="s">
        <v>3801</v>
      </c>
      <c r="AD37" s="758" t="s">
        <v>113</v>
      </c>
      <c r="AE37" s="758" t="s">
        <v>47</v>
      </c>
      <c r="AF37" s="758" t="s">
        <v>3801</v>
      </c>
      <c r="AG37" s="2009">
        <v>1.0</v>
      </c>
      <c r="AH37" s="758">
        <v>5.0</v>
      </c>
      <c r="AI37" s="1297"/>
      <c r="AJ37" s="1297"/>
      <c r="AK37" s="1296"/>
      <c r="AL37" s="1988"/>
    </row>
    <row r="38">
      <c r="A38" s="2187">
        <f>AVERAGEIF(F6:F75,"&gt;-20")</f>
        <v>8.975</v>
      </c>
      <c r="B38" s="11" t="s">
        <v>7710</v>
      </c>
      <c r="C38" s="758">
        <v>252.0</v>
      </c>
      <c r="D38" s="758" t="s">
        <v>4302</v>
      </c>
      <c r="E38" s="758">
        <v>249.0</v>
      </c>
      <c r="F38" s="758">
        <v>-3.0</v>
      </c>
      <c r="G38" s="758" t="s">
        <v>4335</v>
      </c>
      <c r="H38" s="758">
        <v>4.0</v>
      </c>
      <c r="I38" s="11" t="s">
        <v>5558</v>
      </c>
      <c r="J38" s="758">
        <v>60.0</v>
      </c>
      <c r="K38" s="758">
        <v>18.0</v>
      </c>
      <c r="L38" s="2174">
        <f t="shared" si="5"/>
        <v>30</v>
      </c>
      <c r="M38" s="2016">
        <v>43484.0</v>
      </c>
      <c r="N38" s="758">
        <v>12.0</v>
      </c>
      <c r="O38" s="758"/>
      <c r="P38" s="758">
        <v>6.0</v>
      </c>
      <c r="Q38" s="758">
        <v>1.0</v>
      </c>
      <c r="R38" s="758">
        <v>12.0</v>
      </c>
      <c r="S38" s="1297"/>
      <c r="T38" s="1297"/>
      <c r="U38" s="1297"/>
      <c r="V38" s="758">
        <v>14.0</v>
      </c>
      <c r="W38" s="758">
        <v>8.0</v>
      </c>
      <c r="X38" s="758">
        <v>10.0</v>
      </c>
      <c r="Y38" s="758">
        <v>5.0</v>
      </c>
      <c r="Z38" s="758">
        <v>3.0</v>
      </c>
      <c r="AA38" s="758" t="s">
        <v>5504</v>
      </c>
      <c r="AB38" s="758" t="s">
        <v>47</v>
      </c>
      <c r="AC38" s="758" t="s">
        <v>3801</v>
      </c>
      <c r="AD38" s="758" t="s">
        <v>47</v>
      </c>
      <c r="AE38" s="758" t="s">
        <v>47</v>
      </c>
      <c r="AF38" s="758" t="s">
        <v>3801</v>
      </c>
      <c r="AG38" s="1999">
        <v>1.0</v>
      </c>
      <c r="AH38" s="758">
        <v>5.0</v>
      </c>
      <c r="AI38" s="758">
        <v>1.0</v>
      </c>
      <c r="AJ38" s="758">
        <v>1.0</v>
      </c>
      <c r="AL38" s="1988"/>
    </row>
    <row r="39">
      <c r="A39" s="2071"/>
      <c r="B39" s="11" t="s">
        <v>5523</v>
      </c>
      <c r="C39" s="758">
        <v>252.0</v>
      </c>
      <c r="D39" s="758" t="s">
        <v>4302</v>
      </c>
      <c r="E39" s="758">
        <v>263.0</v>
      </c>
      <c r="F39" s="758">
        <f>if(E39&gt;0,E39-C39,"")</f>
        <v>11</v>
      </c>
      <c r="G39" s="758" t="s">
        <v>4335</v>
      </c>
      <c r="H39" s="758">
        <v>3.0</v>
      </c>
      <c r="I39" s="11" t="s">
        <v>5524</v>
      </c>
      <c r="J39" s="758">
        <v>49.0</v>
      </c>
      <c r="K39" s="758">
        <v>24.0</v>
      </c>
      <c r="L39" s="2174">
        <f t="shared" si="5"/>
        <v>48.97959184</v>
      </c>
      <c r="M39" s="2011"/>
      <c r="N39" s="758">
        <v>15.0</v>
      </c>
      <c r="O39" s="758">
        <v>2.0</v>
      </c>
      <c r="P39" s="758">
        <v>9.0</v>
      </c>
      <c r="Q39" s="1297"/>
      <c r="R39" s="1297"/>
      <c r="S39" s="1297"/>
      <c r="T39" s="1297"/>
      <c r="U39" s="1297"/>
      <c r="V39" s="758">
        <v>12.0</v>
      </c>
      <c r="W39" s="758">
        <v>5.0</v>
      </c>
      <c r="X39" s="758">
        <v>10.0</v>
      </c>
      <c r="Y39" s="758">
        <v>4.0</v>
      </c>
      <c r="Z39" s="758">
        <v>1.0</v>
      </c>
      <c r="AA39" s="2176" t="s">
        <v>5504</v>
      </c>
      <c r="AB39" s="758" t="s">
        <v>47</v>
      </c>
      <c r="AC39" s="758" t="s">
        <v>3801</v>
      </c>
      <c r="AD39" s="758" t="s">
        <v>4335</v>
      </c>
      <c r="AE39" s="758" t="s">
        <v>113</v>
      </c>
      <c r="AF39" s="758" t="s">
        <v>3801</v>
      </c>
      <c r="AG39" s="2007">
        <v>1.0</v>
      </c>
      <c r="AH39" s="758">
        <v>5.0</v>
      </c>
      <c r="AI39" s="1297"/>
      <c r="AJ39" s="1297"/>
      <c r="AL39" s="1988"/>
    </row>
    <row r="40">
      <c r="A40" s="2071"/>
      <c r="B40" s="11" t="s">
        <v>7711</v>
      </c>
      <c r="C40" s="758">
        <v>252.0</v>
      </c>
      <c r="D40" s="758" t="s">
        <v>4302</v>
      </c>
      <c r="E40" s="1297">
        <v>260.0</v>
      </c>
      <c r="F40" s="758">
        <v>8.0</v>
      </c>
      <c r="G40" s="758" t="s">
        <v>5514</v>
      </c>
      <c r="H40" s="758">
        <v>3.0</v>
      </c>
      <c r="I40" s="11" t="s">
        <v>5524</v>
      </c>
      <c r="J40" s="758">
        <v>88.0</v>
      </c>
      <c r="K40" s="758">
        <v>26.0</v>
      </c>
      <c r="L40" s="2174">
        <f t="shared" si="5"/>
        <v>29.54545455</v>
      </c>
      <c r="M40" s="1986">
        <v>43403.0</v>
      </c>
      <c r="N40" s="758">
        <v>13.0</v>
      </c>
      <c r="O40" s="758">
        <v>2.0</v>
      </c>
      <c r="P40" s="758">
        <v>13.0</v>
      </c>
      <c r="Q40" s="758">
        <v>2.0</v>
      </c>
      <c r="R40" s="758">
        <v>12.0</v>
      </c>
      <c r="S40" s="1297"/>
      <c r="T40" s="1297"/>
      <c r="U40" s="1297"/>
      <c r="V40" s="758">
        <v>13.0</v>
      </c>
      <c r="W40" s="758">
        <v>9.0</v>
      </c>
      <c r="X40" s="758">
        <v>1.0</v>
      </c>
      <c r="Y40" s="758">
        <v>1.0</v>
      </c>
      <c r="Z40" s="758">
        <v>1.0</v>
      </c>
      <c r="AA40" s="758" t="s">
        <v>5504</v>
      </c>
      <c r="AB40" s="758" t="s">
        <v>47</v>
      </c>
      <c r="AC40" s="758" t="s">
        <v>3801</v>
      </c>
      <c r="AD40" s="758" t="s">
        <v>113</v>
      </c>
      <c r="AE40" s="758" t="s">
        <v>47</v>
      </c>
      <c r="AF40" s="758" t="s">
        <v>3801</v>
      </c>
      <c r="AG40" s="1987">
        <v>1.0</v>
      </c>
      <c r="AH40" s="758">
        <v>11.2</v>
      </c>
      <c r="AI40" s="758">
        <v>1.0</v>
      </c>
      <c r="AJ40" s="758">
        <v>4.0</v>
      </c>
      <c r="AK40" s="11" t="s">
        <v>7712</v>
      </c>
      <c r="AL40" s="1988"/>
    </row>
    <row r="41">
      <c r="A41" s="2071"/>
      <c r="B41" s="11" t="s">
        <v>7713</v>
      </c>
      <c r="C41" s="758">
        <v>253.0</v>
      </c>
      <c r="D41" s="758" t="s">
        <v>5326</v>
      </c>
      <c r="E41" s="2188"/>
      <c r="F41" s="758" t="str">
        <f t="shared" ref="F41:F42" si="7">if(E41&gt;0,E41-C41,"")</f>
        <v/>
      </c>
      <c r="G41" s="758" t="s">
        <v>4335</v>
      </c>
      <c r="H41" s="758">
        <v>3.0</v>
      </c>
      <c r="I41" s="11" t="s">
        <v>5554</v>
      </c>
      <c r="J41" s="758">
        <v>73.0</v>
      </c>
      <c r="K41" s="758">
        <v>8.0</v>
      </c>
      <c r="L41" s="2174">
        <f t="shared" si="5"/>
        <v>10.95890411</v>
      </c>
      <c r="M41" s="1986">
        <v>43405.0</v>
      </c>
      <c r="N41" s="1300"/>
      <c r="O41" s="1300"/>
      <c r="P41" s="1297"/>
      <c r="Q41" s="1300"/>
      <c r="R41" s="1300"/>
      <c r="S41" s="1300"/>
      <c r="T41" s="1300"/>
      <c r="U41" s="1300"/>
      <c r="V41" s="1300"/>
      <c r="W41" s="1300"/>
      <c r="X41" s="1300"/>
      <c r="Y41" s="1300"/>
      <c r="Z41" s="1300"/>
      <c r="AA41" s="758" t="s">
        <v>5504</v>
      </c>
      <c r="AB41" s="758" t="s">
        <v>47</v>
      </c>
      <c r="AC41" s="758" t="s">
        <v>3801</v>
      </c>
      <c r="AD41" s="758" t="s">
        <v>47</v>
      </c>
      <c r="AE41" s="758" t="s">
        <v>113</v>
      </c>
      <c r="AF41" s="758" t="s">
        <v>47</v>
      </c>
      <c r="AG41" s="2017"/>
      <c r="AH41" s="1300"/>
      <c r="AI41" s="1300"/>
      <c r="AJ41" s="1300"/>
      <c r="AL41" s="1988"/>
    </row>
    <row r="42">
      <c r="A42" s="1394"/>
      <c r="B42" s="11" t="s">
        <v>7714</v>
      </c>
      <c r="C42" s="758">
        <v>254.0</v>
      </c>
      <c r="D42" s="758" t="s">
        <v>4302</v>
      </c>
      <c r="E42" s="758">
        <v>244.0</v>
      </c>
      <c r="F42" s="758">
        <f t="shared" si="7"/>
        <v>-10</v>
      </c>
      <c r="G42" s="758" t="s">
        <v>5514</v>
      </c>
      <c r="H42" s="758">
        <v>3.0</v>
      </c>
      <c r="I42" s="11" t="s">
        <v>5509</v>
      </c>
      <c r="J42" s="758">
        <v>52.0</v>
      </c>
      <c r="K42" s="758">
        <v>13.0</v>
      </c>
      <c r="L42" s="2174">
        <f t="shared" si="5"/>
        <v>25</v>
      </c>
      <c r="M42" s="2011"/>
      <c r="N42" s="1300"/>
      <c r="O42" s="1300"/>
      <c r="P42" s="1300"/>
      <c r="Q42" s="1300"/>
      <c r="R42" s="1300"/>
      <c r="S42" s="1300"/>
      <c r="T42" s="1300"/>
      <c r="U42" s="1300"/>
      <c r="V42" s="758">
        <v>28.0</v>
      </c>
      <c r="W42" s="758">
        <v>27.0</v>
      </c>
      <c r="X42" s="758">
        <v>1.0</v>
      </c>
      <c r="Y42" s="758">
        <v>5.0</v>
      </c>
      <c r="Z42" s="758">
        <v>2.0</v>
      </c>
      <c r="AA42" s="758" t="s">
        <v>5504</v>
      </c>
      <c r="AB42" s="758" t="s">
        <v>113</v>
      </c>
      <c r="AC42" s="758" t="s">
        <v>3801</v>
      </c>
      <c r="AD42" s="758" t="s">
        <v>113</v>
      </c>
      <c r="AE42" s="758" t="s">
        <v>47</v>
      </c>
      <c r="AF42" s="758" t="s">
        <v>3801</v>
      </c>
      <c r="AG42" s="2007">
        <v>1.0</v>
      </c>
      <c r="AH42" s="758">
        <v>5.0</v>
      </c>
      <c r="AI42" s="1300"/>
      <c r="AJ42" s="1300"/>
    </row>
    <row r="43">
      <c r="A43" s="1394"/>
      <c r="B43" s="11" t="s">
        <v>7715</v>
      </c>
      <c r="C43" s="758">
        <v>254.0</v>
      </c>
      <c r="D43" s="758"/>
      <c r="E43" s="1242">
        <v>263.0</v>
      </c>
      <c r="F43" s="1297"/>
      <c r="G43" s="758" t="s">
        <v>5514</v>
      </c>
      <c r="H43" s="758">
        <v>3.0</v>
      </c>
      <c r="I43" s="11" t="s">
        <v>5509</v>
      </c>
      <c r="J43" s="758">
        <v>52.0</v>
      </c>
      <c r="K43" s="758">
        <v>25.0</v>
      </c>
      <c r="L43" s="2174">
        <f t="shared" si="5"/>
        <v>48.07692308</v>
      </c>
      <c r="M43" s="1986">
        <v>43495.0</v>
      </c>
      <c r="N43" s="758">
        <v>15.0</v>
      </c>
      <c r="O43" s="1297"/>
      <c r="P43" s="758">
        <v>10.0</v>
      </c>
      <c r="Q43" s="758">
        <v>4.0</v>
      </c>
      <c r="R43" s="758">
        <v>14.0</v>
      </c>
      <c r="S43" s="758" t="s">
        <v>7083</v>
      </c>
      <c r="T43" s="758"/>
      <c r="U43" s="1297"/>
      <c r="V43" s="758">
        <v>8.0</v>
      </c>
      <c r="W43" s="758">
        <v>6.0</v>
      </c>
      <c r="X43" s="758">
        <v>7.0</v>
      </c>
      <c r="Y43" s="758">
        <v>3.0</v>
      </c>
      <c r="Z43" s="758">
        <v>3.0</v>
      </c>
      <c r="AA43" s="758" t="s">
        <v>3688</v>
      </c>
      <c r="AB43" s="758" t="s">
        <v>47</v>
      </c>
      <c r="AC43" s="758" t="s">
        <v>3801</v>
      </c>
      <c r="AD43" s="758" t="s">
        <v>47</v>
      </c>
      <c r="AE43" s="758" t="s">
        <v>47</v>
      </c>
      <c r="AF43" s="758" t="s">
        <v>3801</v>
      </c>
      <c r="AG43" s="1999">
        <v>1.0</v>
      </c>
      <c r="AH43" s="758">
        <v>6.5</v>
      </c>
      <c r="AI43" s="758">
        <v>2.0</v>
      </c>
      <c r="AJ43" s="758">
        <v>4.0</v>
      </c>
      <c r="AL43" s="1988"/>
    </row>
    <row r="44">
      <c r="B44" s="11" t="s">
        <v>7716</v>
      </c>
      <c r="C44" s="758">
        <v>255.0</v>
      </c>
      <c r="D44" s="758" t="s">
        <v>4302</v>
      </c>
      <c r="E44" s="758">
        <v>260.0</v>
      </c>
      <c r="F44" s="758">
        <f t="shared" ref="F44:F46" si="8">if(E44&gt;0,E44-C44,"")</f>
        <v>5</v>
      </c>
      <c r="G44" s="758" t="s">
        <v>5514</v>
      </c>
      <c r="H44" s="758">
        <v>3.0</v>
      </c>
      <c r="I44" s="11" t="s">
        <v>5509</v>
      </c>
      <c r="J44" s="758">
        <v>66.0</v>
      </c>
      <c r="K44" s="758">
        <v>26.0</v>
      </c>
      <c r="L44" s="2174">
        <f t="shared" si="5"/>
        <v>39.39393939</v>
      </c>
      <c r="M44" s="1986"/>
      <c r="N44" s="758">
        <v>14.0</v>
      </c>
      <c r="O44" s="758">
        <v>3.0</v>
      </c>
      <c r="P44" s="758">
        <v>12.0</v>
      </c>
      <c r="Q44" s="758">
        <v>3.0</v>
      </c>
      <c r="R44" s="758">
        <v>14.0</v>
      </c>
      <c r="S44" s="1297"/>
      <c r="T44" s="1297"/>
      <c r="U44" s="1297"/>
      <c r="V44" s="758">
        <v>17.0</v>
      </c>
      <c r="W44" s="758">
        <v>9.0</v>
      </c>
      <c r="X44" s="758">
        <v>16.0</v>
      </c>
      <c r="Y44" s="758">
        <v>7.0</v>
      </c>
      <c r="Z44" s="758">
        <v>2.0</v>
      </c>
      <c r="AA44" s="2176" t="s">
        <v>5504</v>
      </c>
      <c r="AB44" s="758" t="s">
        <v>47</v>
      </c>
      <c r="AC44" s="758" t="s">
        <v>3801</v>
      </c>
      <c r="AD44" s="758" t="s">
        <v>113</v>
      </c>
      <c r="AE44" s="758" t="s">
        <v>47</v>
      </c>
      <c r="AF44" s="758" t="s">
        <v>3801</v>
      </c>
      <c r="AG44" s="2009">
        <v>1.0</v>
      </c>
      <c r="AH44" s="758">
        <v>5.0</v>
      </c>
      <c r="AI44" s="758" t="s">
        <v>7717</v>
      </c>
      <c r="AJ44" s="758">
        <v>1.0</v>
      </c>
      <c r="AK44" s="1296"/>
      <c r="AL44" s="1394"/>
    </row>
    <row r="45">
      <c r="B45" s="11" t="s">
        <v>7718</v>
      </c>
      <c r="C45" s="758">
        <v>255.0</v>
      </c>
      <c r="D45" s="758" t="s">
        <v>4302</v>
      </c>
      <c r="E45" s="758">
        <v>261.0</v>
      </c>
      <c r="F45" s="758">
        <f t="shared" si="8"/>
        <v>6</v>
      </c>
      <c r="G45" s="758" t="s">
        <v>5514</v>
      </c>
      <c r="H45" s="758">
        <v>2.0</v>
      </c>
      <c r="I45" s="11" t="s">
        <v>5524</v>
      </c>
      <c r="J45" s="758">
        <v>70.0</v>
      </c>
      <c r="K45" s="1297"/>
      <c r="L45" s="2174">
        <f t="shared" si="5"/>
        <v>0</v>
      </c>
      <c r="M45" s="2011"/>
      <c r="N45" s="1300"/>
      <c r="O45" s="1297"/>
      <c r="P45" s="1297"/>
      <c r="Q45" s="1297"/>
      <c r="R45" s="1297"/>
      <c r="S45" s="1297"/>
      <c r="T45" s="1297"/>
      <c r="U45" s="1297"/>
      <c r="V45" s="758">
        <v>14.0</v>
      </c>
      <c r="W45" s="758">
        <v>8.0</v>
      </c>
      <c r="X45" s="758">
        <v>14.0</v>
      </c>
      <c r="Y45" s="758">
        <v>7.0</v>
      </c>
      <c r="Z45" s="758">
        <v>4.0</v>
      </c>
      <c r="AA45" s="2181" t="s">
        <v>3688</v>
      </c>
      <c r="AB45" s="758" t="s">
        <v>47</v>
      </c>
      <c r="AC45" s="758" t="s">
        <v>3801</v>
      </c>
      <c r="AD45" s="758" t="s">
        <v>113</v>
      </c>
      <c r="AE45" s="758" t="s">
        <v>47</v>
      </c>
      <c r="AF45" s="758" t="s">
        <v>3801</v>
      </c>
      <c r="AG45" s="2007">
        <v>1.0</v>
      </c>
      <c r="AH45" s="758">
        <v>5.0</v>
      </c>
      <c r="AI45" s="758">
        <v>1.0</v>
      </c>
      <c r="AJ45" s="758">
        <v>2.0</v>
      </c>
      <c r="AL45" s="1988"/>
    </row>
    <row r="46">
      <c r="A46" s="1759" t="s">
        <v>3</v>
      </c>
      <c r="B46" s="11" t="s">
        <v>7719</v>
      </c>
      <c r="C46" s="758">
        <v>256.0</v>
      </c>
      <c r="D46" s="758" t="s">
        <v>4302</v>
      </c>
      <c r="E46" s="758">
        <v>277.0</v>
      </c>
      <c r="F46" s="758">
        <f t="shared" si="8"/>
        <v>21</v>
      </c>
      <c r="G46" s="758" t="s">
        <v>5514</v>
      </c>
      <c r="H46" s="758">
        <v>3.0</v>
      </c>
      <c r="I46" s="11" t="s">
        <v>5524</v>
      </c>
      <c r="J46" s="758">
        <v>74.0</v>
      </c>
      <c r="K46" s="758">
        <v>20.0</v>
      </c>
      <c r="L46" s="2174">
        <f t="shared" si="5"/>
        <v>27.02702703</v>
      </c>
      <c r="M46" s="1986"/>
      <c r="N46" s="1297"/>
      <c r="O46" s="1300"/>
      <c r="P46" s="1297"/>
      <c r="Q46" s="1297"/>
      <c r="R46" s="1297"/>
      <c r="S46" s="1297"/>
      <c r="T46" s="1297"/>
      <c r="U46" s="1297"/>
      <c r="V46" s="758">
        <v>12.0</v>
      </c>
      <c r="W46" s="758">
        <v>4.0</v>
      </c>
      <c r="X46" s="758">
        <v>0.0</v>
      </c>
      <c r="Y46" s="758">
        <v>6.0</v>
      </c>
      <c r="Z46" s="758">
        <v>0.0</v>
      </c>
      <c r="AA46" s="758" t="s">
        <v>5504</v>
      </c>
      <c r="AB46" s="758" t="s">
        <v>47</v>
      </c>
      <c r="AC46" s="758" t="s">
        <v>5326</v>
      </c>
      <c r="AD46" s="758" t="s">
        <v>113</v>
      </c>
      <c r="AE46" s="758" t="s">
        <v>47</v>
      </c>
      <c r="AF46" s="758" t="s">
        <v>3801</v>
      </c>
      <c r="AG46" s="1987">
        <v>1.0</v>
      </c>
      <c r="AH46" s="758">
        <v>6.0</v>
      </c>
      <c r="AI46" s="758">
        <v>1.0</v>
      </c>
      <c r="AJ46" s="758">
        <v>4.0</v>
      </c>
      <c r="AL46" s="1988"/>
    </row>
    <row r="47">
      <c r="A47" s="1394"/>
      <c r="B47" s="11" t="s">
        <v>3575</v>
      </c>
      <c r="C47" s="758">
        <v>257.0</v>
      </c>
      <c r="D47" s="758" t="s">
        <v>4302</v>
      </c>
      <c r="E47" s="1242">
        <v>259.0</v>
      </c>
      <c r="F47" s="758">
        <v>2.0</v>
      </c>
      <c r="G47" s="758" t="s">
        <v>5514</v>
      </c>
      <c r="H47" s="758">
        <v>3.0</v>
      </c>
      <c r="I47" s="11" t="s">
        <v>5558</v>
      </c>
      <c r="J47" s="758">
        <v>27.0</v>
      </c>
      <c r="K47" s="758">
        <v>14.0</v>
      </c>
      <c r="L47" s="2174">
        <f t="shared" si="5"/>
        <v>51.85185185</v>
      </c>
      <c r="M47" s="1986">
        <v>43492.0</v>
      </c>
      <c r="N47" s="758">
        <v>10.0</v>
      </c>
      <c r="O47" s="1300"/>
      <c r="P47" s="758">
        <v>4.0</v>
      </c>
      <c r="Q47" s="758">
        <v>3.0</v>
      </c>
      <c r="R47" s="758">
        <v>10.0</v>
      </c>
      <c r="S47" s="758" t="s">
        <v>7083</v>
      </c>
      <c r="T47" s="758">
        <v>1.0</v>
      </c>
      <c r="U47" s="1297"/>
      <c r="V47" s="758">
        <v>15.0</v>
      </c>
      <c r="W47" s="758">
        <v>6.0</v>
      </c>
      <c r="X47" s="758">
        <v>14.0</v>
      </c>
      <c r="Y47" s="758">
        <v>5.0</v>
      </c>
      <c r="Z47" s="758">
        <v>2.0</v>
      </c>
      <c r="AA47" s="758" t="s">
        <v>5504</v>
      </c>
      <c r="AB47" s="758" t="s">
        <v>47</v>
      </c>
      <c r="AC47" s="758" t="s">
        <v>3801</v>
      </c>
      <c r="AD47" s="758" t="s">
        <v>113</v>
      </c>
      <c r="AE47" s="758" t="s">
        <v>47</v>
      </c>
      <c r="AF47" s="758" t="s">
        <v>3801</v>
      </c>
      <c r="AG47" s="1987">
        <v>1.0</v>
      </c>
      <c r="AH47" s="1297"/>
      <c r="AI47" s="758">
        <v>3.0</v>
      </c>
      <c r="AJ47" s="758">
        <v>4.0</v>
      </c>
      <c r="AL47" s="1988"/>
    </row>
    <row r="48">
      <c r="A48" s="1394"/>
      <c r="B48" s="11" t="s">
        <v>7720</v>
      </c>
      <c r="C48" s="758">
        <v>258.0</v>
      </c>
      <c r="D48" s="758" t="s">
        <v>5326</v>
      </c>
      <c r="E48" s="1297"/>
      <c r="F48" s="758" t="str">
        <f t="shared" ref="F48:F53" si="9">if(E48&gt;0,E48-C48,"")</f>
        <v/>
      </c>
      <c r="G48" s="758" t="s">
        <v>5514</v>
      </c>
      <c r="H48" s="758">
        <v>3.0</v>
      </c>
      <c r="I48" s="11" t="s">
        <v>5524</v>
      </c>
      <c r="J48" s="758">
        <v>55.0</v>
      </c>
      <c r="K48" s="758">
        <v>33.0</v>
      </c>
      <c r="L48" s="2174">
        <f t="shared" si="5"/>
        <v>60</v>
      </c>
      <c r="M48" s="1986">
        <v>43492.0</v>
      </c>
      <c r="N48" s="758">
        <v>14.0</v>
      </c>
      <c r="O48" s="1300"/>
      <c r="P48" s="758">
        <v>19.0</v>
      </c>
      <c r="Q48" s="758">
        <v>4.0</v>
      </c>
      <c r="R48" s="758">
        <v>14.0</v>
      </c>
      <c r="S48" s="758" t="s">
        <v>7083</v>
      </c>
      <c r="T48" s="758">
        <v>2.0</v>
      </c>
      <c r="U48" s="758" t="s">
        <v>3801</v>
      </c>
      <c r="V48" s="758">
        <v>14.0</v>
      </c>
      <c r="W48" s="758">
        <v>13.0</v>
      </c>
      <c r="X48" s="758">
        <v>12.0</v>
      </c>
      <c r="Y48" s="758">
        <v>5.0</v>
      </c>
      <c r="Z48" s="758">
        <v>5.0</v>
      </c>
      <c r="AA48" s="2176" t="s">
        <v>5504</v>
      </c>
      <c r="AB48" s="758" t="s">
        <v>47</v>
      </c>
      <c r="AC48" s="758" t="s">
        <v>4297</v>
      </c>
      <c r="AD48" s="758" t="s">
        <v>113</v>
      </c>
      <c r="AE48" s="758" t="s">
        <v>113</v>
      </c>
      <c r="AF48" s="758" t="s">
        <v>3801</v>
      </c>
      <c r="AG48" s="2009">
        <v>1.0</v>
      </c>
      <c r="AH48" s="758">
        <v>5.0</v>
      </c>
      <c r="AI48" s="758">
        <v>3.0</v>
      </c>
      <c r="AJ48" s="758">
        <v>2.0</v>
      </c>
      <c r="AK48" s="1296"/>
      <c r="AL48" s="1988"/>
    </row>
    <row r="49">
      <c r="A49" s="1394"/>
      <c r="B49" s="11" t="s">
        <v>7721</v>
      </c>
      <c r="C49" s="758">
        <v>258.0</v>
      </c>
      <c r="D49" s="758" t="s">
        <v>4302</v>
      </c>
      <c r="E49" s="758">
        <v>268.0</v>
      </c>
      <c r="F49" s="758">
        <f t="shared" si="9"/>
        <v>10</v>
      </c>
      <c r="G49" s="758" t="s">
        <v>5514</v>
      </c>
      <c r="H49" s="758">
        <v>2.0</v>
      </c>
      <c r="I49" s="11" t="s">
        <v>5524</v>
      </c>
      <c r="J49" s="758">
        <v>60.0</v>
      </c>
      <c r="L49" s="2174">
        <f t="shared" si="5"/>
        <v>0</v>
      </c>
      <c r="M49" s="2011"/>
      <c r="N49" s="1297"/>
      <c r="O49" s="1297"/>
      <c r="P49" s="1297"/>
      <c r="Q49" s="1297"/>
      <c r="R49" s="1297"/>
      <c r="S49" s="1297"/>
      <c r="T49" s="1297"/>
      <c r="U49" s="1297"/>
      <c r="V49" s="758">
        <v>11.0</v>
      </c>
      <c r="W49" s="758">
        <v>5.0</v>
      </c>
      <c r="X49" s="758">
        <v>0.0</v>
      </c>
      <c r="Y49" s="1297"/>
      <c r="Z49" s="1297"/>
      <c r="AA49" s="2181" t="s">
        <v>3688</v>
      </c>
      <c r="AB49" s="758" t="s">
        <v>47</v>
      </c>
      <c r="AC49" s="758" t="s">
        <v>3801</v>
      </c>
      <c r="AD49" s="758" t="s">
        <v>4335</v>
      </c>
      <c r="AE49" s="758" t="s">
        <v>47</v>
      </c>
      <c r="AF49" s="758" t="s">
        <v>3801</v>
      </c>
      <c r="AG49" s="2007">
        <v>1.0</v>
      </c>
      <c r="AH49" s="758">
        <v>5.0</v>
      </c>
      <c r="AI49" s="758">
        <v>1.0</v>
      </c>
      <c r="AJ49" s="758">
        <v>2.0</v>
      </c>
      <c r="AK49" s="1296"/>
      <c r="AL49" s="1988"/>
    </row>
    <row r="50">
      <c r="A50" s="1394"/>
      <c r="B50" s="11" t="s">
        <v>7722</v>
      </c>
      <c r="C50" s="758">
        <v>259.0</v>
      </c>
      <c r="D50" s="758" t="s">
        <v>4302</v>
      </c>
      <c r="E50" s="758">
        <v>278.0</v>
      </c>
      <c r="F50" s="758">
        <f t="shared" si="9"/>
        <v>19</v>
      </c>
      <c r="G50" s="758" t="s">
        <v>4335</v>
      </c>
      <c r="H50" s="758">
        <v>3.0</v>
      </c>
      <c r="I50" s="11" t="s">
        <v>5558</v>
      </c>
      <c r="J50" s="758">
        <v>31.0</v>
      </c>
      <c r="K50" s="758">
        <v>17.0</v>
      </c>
      <c r="L50" s="2174">
        <f t="shared" si="5"/>
        <v>54.83870968</v>
      </c>
      <c r="M50" s="1986">
        <v>43449.0</v>
      </c>
      <c r="N50" s="758">
        <v>14.0</v>
      </c>
      <c r="O50" s="758">
        <v>3.0</v>
      </c>
      <c r="P50" s="758">
        <v>3.0</v>
      </c>
      <c r="Q50" s="758">
        <v>4.0</v>
      </c>
      <c r="R50" s="758">
        <v>14.0</v>
      </c>
      <c r="S50" s="758" t="s">
        <v>7083</v>
      </c>
      <c r="T50" s="1297"/>
      <c r="U50" s="758" t="s">
        <v>4297</v>
      </c>
      <c r="V50" s="758">
        <v>10.0</v>
      </c>
      <c r="W50" s="758">
        <v>5.0</v>
      </c>
      <c r="X50" s="758">
        <v>5.0</v>
      </c>
      <c r="Y50" s="758">
        <v>5.0</v>
      </c>
      <c r="Z50" s="758">
        <v>1.0</v>
      </c>
      <c r="AA50" s="2176" t="s">
        <v>5504</v>
      </c>
      <c r="AB50" s="758" t="s">
        <v>47</v>
      </c>
      <c r="AC50" s="758" t="s">
        <v>3801</v>
      </c>
      <c r="AD50" s="758" t="s">
        <v>4335</v>
      </c>
      <c r="AE50" s="758" t="s">
        <v>113</v>
      </c>
      <c r="AF50" s="758" t="s">
        <v>3801</v>
      </c>
      <c r="AG50" s="2009">
        <v>1.0</v>
      </c>
      <c r="AH50" s="758">
        <v>5.0</v>
      </c>
      <c r="AI50" s="758">
        <v>1.0</v>
      </c>
      <c r="AJ50" s="758">
        <v>2.0</v>
      </c>
      <c r="AL50" s="1988"/>
    </row>
    <row r="51">
      <c r="B51" s="11" t="s">
        <v>7723</v>
      </c>
      <c r="C51" s="758">
        <v>260.0</v>
      </c>
      <c r="D51" s="758" t="s">
        <v>4302</v>
      </c>
      <c r="E51" s="758">
        <v>267.0</v>
      </c>
      <c r="F51" s="758">
        <f t="shared" si="9"/>
        <v>7</v>
      </c>
      <c r="G51" s="758" t="s">
        <v>5514</v>
      </c>
      <c r="H51" s="758">
        <v>3.0</v>
      </c>
      <c r="I51" s="11" t="s">
        <v>5503</v>
      </c>
      <c r="J51" s="758">
        <v>50.0</v>
      </c>
      <c r="K51" s="758">
        <v>22.0</v>
      </c>
      <c r="L51" s="2174">
        <f t="shared" si="5"/>
        <v>44</v>
      </c>
      <c r="M51" s="1986">
        <v>43439.0</v>
      </c>
      <c r="N51" s="1297"/>
      <c r="O51" s="1297"/>
      <c r="P51" s="1297"/>
      <c r="Q51" s="1297"/>
      <c r="R51" s="1297"/>
      <c r="S51" s="1297"/>
      <c r="T51" s="1297"/>
      <c r="U51" s="1297"/>
      <c r="V51" s="758">
        <v>10.0</v>
      </c>
      <c r="W51" s="758">
        <v>4.0</v>
      </c>
      <c r="X51" s="758">
        <v>2.0</v>
      </c>
      <c r="Y51" s="758">
        <v>1.0</v>
      </c>
      <c r="Z51" s="758">
        <v>1.0</v>
      </c>
      <c r="AA51" s="2176" t="s">
        <v>5504</v>
      </c>
      <c r="AB51" s="758" t="s">
        <v>47</v>
      </c>
      <c r="AC51" s="758" t="s">
        <v>3801</v>
      </c>
      <c r="AD51" s="758" t="s">
        <v>113</v>
      </c>
      <c r="AE51" s="758" t="s">
        <v>47</v>
      </c>
      <c r="AF51" s="758" t="s">
        <v>3801</v>
      </c>
      <c r="AG51" s="2007">
        <v>1.0</v>
      </c>
      <c r="AH51" s="758">
        <v>5.0</v>
      </c>
      <c r="AI51" s="758">
        <v>1.0</v>
      </c>
      <c r="AJ51" s="758">
        <v>4.0</v>
      </c>
      <c r="AL51" s="1988"/>
    </row>
    <row r="52">
      <c r="A52" s="2020"/>
      <c r="B52" s="11" t="s">
        <v>7724</v>
      </c>
      <c r="C52" s="758">
        <v>261.0</v>
      </c>
      <c r="D52" s="758" t="s">
        <v>4302</v>
      </c>
      <c r="E52" s="758">
        <v>266.0</v>
      </c>
      <c r="F52" s="758">
        <f t="shared" si="9"/>
        <v>5</v>
      </c>
      <c r="G52" s="758" t="s">
        <v>5514</v>
      </c>
      <c r="H52" s="758">
        <v>2.0</v>
      </c>
      <c r="I52" s="11" t="s">
        <v>7672</v>
      </c>
      <c r="J52" s="758">
        <v>70.0</v>
      </c>
      <c r="K52" s="758">
        <v>34.0</v>
      </c>
      <c r="L52" s="2174">
        <f t="shared" si="5"/>
        <v>48.57142857</v>
      </c>
      <c r="M52" s="1986">
        <v>43485.0</v>
      </c>
      <c r="N52" s="758">
        <v>12.0</v>
      </c>
      <c r="O52" s="758">
        <v>1.0</v>
      </c>
      <c r="P52" s="758">
        <v>22.0</v>
      </c>
      <c r="Q52" s="758">
        <v>2.0</v>
      </c>
      <c r="R52" s="758">
        <v>12.0</v>
      </c>
      <c r="S52" s="758" t="s">
        <v>7083</v>
      </c>
      <c r="T52" s="758">
        <v>1.0</v>
      </c>
      <c r="U52" s="758" t="s">
        <v>5326</v>
      </c>
      <c r="V52" s="758">
        <v>9.0</v>
      </c>
      <c r="W52" s="758">
        <v>3.0</v>
      </c>
      <c r="X52" s="758">
        <v>8.0</v>
      </c>
      <c r="Y52" s="758">
        <v>2.0</v>
      </c>
      <c r="Z52" s="758">
        <v>1.0</v>
      </c>
      <c r="AA52" s="2176" t="s">
        <v>5504</v>
      </c>
      <c r="AB52" s="758" t="s">
        <v>47</v>
      </c>
      <c r="AC52" s="758" t="s">
        <v>3801</v>
      </c>
      <c r="AD52" s="758" t="s">
        <v>113</v>
      </c>
      <c r="AE52" s="758" t="s">
        <v>47</v>
      </c>
      <c r="AF52" s="758" t="s">
        <v>3801</v>
      </c>
      <c r="AG52" s="2009">
        <v>1.0</v>
      </c>
      <c r="AH52" s="758">
        <v>5.0</v>
      </c>
      <c r="AI52" s="758">
        <v>1.0</v>
      </c>
      <c r="AJ52" s="758">
        <v>2.0</v>
      </c>
      <c r="AK52" s="11" t="s">
        <v>7725</v>
      </c>
      <c r="AL52" s="1988"/>
    </row>
    <row r="53">
      <c r="B53" s="11" t="s">
        <v>3621</v>
      </c>
      <c r="C53" s="758">
        <v>261.0</v>
      </c>
      <c r="D53" s="758" t="s">
        <v>4302</v>
      </c>
      <c r="E53" s="758">
        <v>260.0</v>
      </c>
      <c r="F53" s="758">
        <f t="shared" si="9"/>
        <v>-1</v>
      </c>
      <c r="G53" s="758" t="s">
        <v>4335</v>
      </c>
      <c r="H53" s="758">
        <v>3.0</v>
      </c>
      <c r="I53" s="11" t="s">
        <v>5524</v>
      </c>
      <c r="J53" s="758">
        <v>74.0</v>
      </c>
      <c r="K53" s="758">
        <v>43.0</v>
      </c>
      <c r="L53" s="2174">
        <f t="shared" si="5"/>
        <v>58.10810811</v>
      </c>
      <c r="M53" s="1986">
        <v>43493.0</v>
      </c>
      <c r="N53" s="758">
        <v>15.0</v>
      </c>
      <c r="O53" s="1297"/>
      <c r="P53" s="758">
        <v>28.0</v>
      </c>
      <c r="Q53" s="758">
        <v>0.0</v>
      </c>
      <c r="R53" s="758">
        <v>13.0</v>
      </c>
      <c r="S53" s="1300"/>
      <c r="T53" s="1300"/>
      <c r="U53" s="1300"/>
      <c r="V53" s="758">
        <v>6.0</v>
      </c>
      <c r="W53" s="758">
        <v>4.0</v>
      </c>
      <c r="X53" s="758">
        <v>1.0</v>
      </c>
      <c r="Y53" s="758">
        <v>0.0</v>
      </c>
      <c r="Z53" s="758">
        <v>0.0</v>
      </c>
      <c r="AA53" s="2181" t="s">
        <v>3688</v>
      </c>
      <c r="AB53" s="758" t="s">
        <v>47</v>
      </c>
      <c r="AC53" s="758" t="s">
        <v>3801</v>
      </c>
      <c r="AD53" s="758" t="s">
        <v>47</v>
      </c>
      <c r="AE53" s="758" t="s">
        <v>47</v>
      </c>
      <c r="AF53" s="758" t="s">
        <v>3801</v>
      </c>
      <c r="AG53" s="2007">
        <v>1.0</v>
      </c>
      <c r="AH53" s="758">
        <v>5.0</v>
      </c>
      <c r="AI53" s="758">
        <v>1.0</v>
      </c>
      <c r="AJ53" s="758">
        <v>4.0</v>
      </c>
      <c r="AL53" s="1988"/>
    </row>
    <row r="54">
      <c r="B54" s="11" t="s">
        <v>7726</v>
      </c>
      <c r="C54" s="758">
        <v>262.0</v>
      </c>
      <c r="D54" s="758">
        <v>3.0</v>
      </c>
      <c r="E54" s="1242">
        <v>259.0</v>
      </c>
      <c r="F54" s="758">
        <v>-3.0</v>
      </c>
      <c r="G54" s="758" t="s">
        <v>5514</v>
      </c>
      <c r="H54" s="758">
        <v>4.0</v>
      </c>
      <c r="I54" s="11" t="s">
        <v>7672</v>
      </c>
      <c r="J54" s="758">
        <v>63.0</v>
      </c>
      <c r="K54" s="758">
        <v>24.0</v>
      </c>
      <c r="L54" s="2174">
        <f t="shared" si="5"/>
        <v>38.0952381</v>
      </c>
      <c r="M54" s="1986">
        <v>43432.0</v>
      </c>
      <c r="N54" s="758">
        <v>13.0</v>
      </c>
      <c r="O54" s="1297"/>
      <c r="P54" s="758">
        <v>10.0</v>
      </c>
      <c r="Q54" s="1297"/>
      <c r="R54" s="758">
        <v>14.0</v>
      </c>
      <c r="S54" s="758" t="s">
        <v>7663</v>
      </c>
      <c r="T54" s="758">
        <v>1.0</v>
      </c>
      <c r="U54" s="758" t="s">
        <v>5326</v>
      </c>
      <c r="V54" s="758">
        <v>11.0</v>
      </c>
      <c r="W54" s="758">
        <v>6.0</v>
      </c>
      <c r="X54" s="758">
        <v>10.0</v>
      </c>
      <c r="Y54" s="758">
        <v>4.0</v>
      </c>
      <c r="Z54" s="758">
        <v>1.0</v>
      </c>
      <c r="AA54" s="758" t="s">
        <v>5504</v>
      </c>
      <c r="AB54" s="758" t="s">
        <v>47</v>
      </c>
      <c r="AC54" s="758" t="s">
        <v>3801</v>
      </c>
      <c r="AD54" s="758" t="s">
        <v>113</v>
      </c>
      <c r="AE54" s="758" t="s">
        <v>47</v>
      </c>
      <c r="AF54" s="758" t="s">
        <v>47</v>
      </c>
      <c r="AG54" s="1987">
        <v>1.0</v>
      </c>
      <c r="AH54" s="758">
        <v>5.0</v>
      </c>
      <c r="AI54" s="758">
        <v>1.0</v>
      </c>
      <c r="AJ54" s="758">
        <v>1.0</v>
      </c>
      <c r="AK54" s="1296"/>
      <c r="AL54" s="1988"/>
    </row>
    <row r="55">
      <c r="A55" s="1394"/>
      <c r="B55" s="11" t="s">
        <v>7727</v>
      </c>
      <c r="C55" s="758">
        <v>263.0</v>
      </c>
      <c r="D55" s="758" t="s">
        <v>5326</v>
      </c>
      <c r="E55" s="1300"/>
      <c r="F55" s="758" t="str">
        <f t="shared" ref="F55:F57" si="10">if(E55&gt;0,E55-C55,"")</f>
        <v/>
      </c>
      <c r="G55" s="758" t="s">
        <v>4335</v>
      </c>
      <c r="H55" s="758">
        <v>2.0</v>
      </c>
      <c r="I55" s="11" t="s">
        <v>5558</v>
      </c>
      <c r="J55" s="758">
        <v>51.0</v>
      </c>
      <c r="K55" s="758">
        <v>14.0</v>
      </c>
      <c r="L55" s="2174">
        <f t="shared" si="5"/>
        <v>27.45098039</v>
      </c>
      <c r="M55" s="1986">
        <v>43479.0</v>
      </c>
      <c r="N55" s="758">
        <v>11.0</v>
      </c>
      <c r="O55" s="758">
        <v>2.0</v>
      </c>
      <c r="P55" s="758">
        <v>3.0</v>
      </c>
      <c r="Q55" s="1297"/>
      <c r="R55" s="758">
        <v>11.0</v>
      </c>
      <c r="S55" s="1297"/>
      <c r="T55" s="1297"/>
      <c r="U55" s="1297"/>
      <c r="V55" s="758">
        <v>7.0</v>
      </c>
      <c r="W55" s="758">
        <v>1.0</v>
      </c>
      <c r="X55" s="758">
        <v>0.0</v>
      </c>
      <c r="Y55" s="758">
        <v>2.0</v>
      </c>
      <c r="Z55" s="758">
        <v>1.0</v>
      </c>
      <c r="AA55" s="758" t="s">
        <v>5504</v>
      </c>
      <c r="AB55" s="758" t="s">
        <v>113</v>
      </c>
      <c r="AC55" s="758" t="s">
        <v>3801</v>
      </c>
      <c r="AD55" s="758" t="s">
        <v>47</v>
      </c>
      <c r="AE55" s="758" t="s">
        <v>113</v>
      </c>
      <c r="AF55" s="758" t="s">
        <v>3801</v>
      </c>
      <c r="AG55" s="2021">
        <v>1.0</v>
      </c>
      <c r="AH55" s="758">
        <v>5.0</v>
      </c>
      <c r="AI55" s="758">
        <v>4.0</v>
      </c>
      <c r="AJ55" s="758">
        <v>1.0</v>
      </c>
      <c r="AL55" s="1988"/>
    </row>
    <row r="56">
      <c r="A56" s="1394"/>
      <c r="B56" s="11" t="s">
        <v>7728</v>
      </c>
      <c r="C56" s="758">
        <v>263.0</v>
      </c>
      <c r="D56" s="758" t="s">
        <v>5326</v>
      </c>
      <c r="E56" s="1297"/>
      <c r="F56" s="758" t="str">
        <f t="shared" si="10"/>
        <v/>
      </c>
      <c r="G56" s="758" t="s">
        <v>5514</v>
      </c>
      <c r="H56" s="758">
        <v>3.0</v>
      </c>
      <c r="I56" s="11" t="s">
        <v>5509</v>
      </c>
      <c r="J56" s="758">
        <v>60.0</v>
      </c>
      <c r="K56" s="758">
        <v>18.0</v>
      </c>
      <c r="L56" s="2174">
        <f t="shared" si="5"/>
        <v>30</v>
      </c>
      <c r="M56" s="1986">
        <v>43493.0</v>
      </c>
      <c r="N56" s="758">
        <v>17.0</v>
      </c>
      <c r="O56" s="1297"/>
      <c r="P56" s="1297"/>
      <c r="Q56" s="1297"/>
      <c r="R56" s="1297"/>
      <c r="S56" s="758" t="s">
        <v>7083</v>
      </c>
      <c r="T56" s="758">
        <v>1.0</v>
      </c>
      <c r="U56" s="758" t="s">
        <v>5326</v>
      </c>
      <c r="V56" s="758">
        <v>9.0</v>
      </c>
      <c r="W56" s="758">
        <v>7.0</v>
      </c>
      <c r="X56" s="758">
        <v>4.0</v>
      </c>
      <c r="Y56" s="758">
        <v>2.0</v>
      </c>
      <c r="Z56" s="758">
        <v>0.0</v>
      </c>
      <c r="AA56" s="2181" t="s">
        <v>3688</v>
      </c>
      <c r="AB56" s="758" t="s">
        <v>47</v>
      </c>
      <c r="AC56" s="758" t="s">
        <v>3801</v>
      </c>
      <c r="AD56" s="758" t="s">
        <v>113</v>
      </c>
      <c r="AE56" s="758" t="s">
        <v>47</v>
      </c>
      <c r="AF56" s="758" t="s">
        <v>3801</v>
      </c>
      <c r="AG56" s="2021">
        <v>1.0</v>
      </c>
      <c r="AH56" s="758">
        <v>5.0</v>
      </c>
      <c r="AI56" s="1297"/>
      <c r="AJ56" s="1297"/>
      <c r="AL56" s="1988"/>
    </row>
    <row r="57">
      <c r="A57" s="2020"/>
      <c r="B57" s="11" t="s">
        <v>7729</v>
      </c>
      <c r="C57" s="758">
        <v>251.0</v>
      </c>
      <c r="D57" s="758" t="s">
        <v>4302</v>
      </c>
      <c r="E57" s="1242">
        <v>259.0</v>
      </c>
      <c r="F57" s="758">
        <f t="shared" si="10"/>
        <v>8</v>
      </c>
      <c r="G57" s="758" t="s">
        <v>5514</v>
      </c>
      <c r="H57" s="758">
        <v>3.0</v>
      </c>
      <c r="I57" s="11" t="s">
        <v>5524</v>
      </c>
      <c r="J57" s="758">
        <v>48.0</v>
      </c>
      <c r="K57" s="758">
        <v>25.0</v>
      </c>
      <c r="L57" s="2174">
        <f t="shared" si="5"/>
        <v>52.08333333</v>
      </c>
      <c r="M57" s="2022"/>
      <c r="N57" s="758">
        <v>13.0</v>
      </c>
      <c r="O57" s="758">
        <v>4.0</v>
      </c>
      <c r="P57" s="1297"/>
      <c r="Q57" s="758">
        <v>8.0</v>
      </c>
      <c r="R57" s="758">
        <v>13.0</v>
      </c>
      <c r="S57" s="758" t="s">
        <v>7663</v>
      </c>
      <c r="T57" s="1297"/>
      <c r="U57" s="1297"/>
      <c r="V57" s="758">
        <v>14.0</v>
      </c>
      <c r="W57" s="758">
        <v>9.0</v>
      </c>
      <c r="X57" s="758">
        <v>2.0</v>
      </c>
      <c r="Y57" s="758">
        <v>7.0</v>
      </c>
      <c r="Z57" s="758">
        <v>3.0</v>
      </c>
      <c r="AA57" s="758" t="s">
        <v>5504</v>
      </c>
      <c r="AB57" s="758" t="s">
        <v>47</v>
      </c>
      <c r="AC57" s="758" t="s">
        <v>3801</v>
      </c>
      <c r="AD57" s="758" t="s">
        <v>47</v>
      </c>
      <c r="AE57" s="758" t="s">
        <v>113</v>
      </c>
      <c r="AF57" s="758" t="s">
        <v>3801</v>
      </c>
      <c r="AG57" s="1999">
        <v>1.0</v>
      </c>
      <c r="AH57" s="1300"/>
      <c r="AI57" s="758" t="s">
        <v>7730</v>
      </c>
      <c r="AJ57" s="1300"/>
      <c r="AL57" s="1988"/>
    </row>
    <row r="58">
      <c r="A58" s="2024"/>
      <c r="B58" s="1296"/>
      <c r="C58" s="1297"/>
      <c r="D58" s="1297"/>
      <c r="E58" s="1297"/>
      <c r="F58" s="1300"/>
      <c r="G58" s="1300"/>
      <c r="H58" s="1297"/>
      <c r="I58" s="1296"/>
      <c r="J58" s="1297"/>
      <c r="K58" s="1297"/>
      <c r="L58" s="2174"/>
      <c r="M58" s="2022"/>
      <c r="N58" s="1297"/>
      <c r="O58" s="1297"/>
      <c r="P58" s="1297"/>
      <c r="Q58" s="1297"/>
      <c r="R58" s="1297"/>
      <c r="S58" s="1297"/>
      <c r="T58" s="1297"/>
      <c r="U58" s="1297"/>
      <c r="V58" s="1297"/>
      <c r="W58" s="1297"/>
      <c r="X58" s="1297"/>
      <c r="Y58" s="1297"/>
      <c r="Z58" s="1297"/>
      <c r="AA58" s="1297"/>
      <c r="AB58" s="1297"/>
      <c r="AC58" s="1297"/>
      <c r="AD58" s="1297"/>
      <c r="AE58" s="1297"/>
      <c r="AF58" s="1297"/>
      <c r="AG58" s="2007"/>
      <c r="AH58" s="1297"/>
      <c r="AI58" s="1297"/>
      <c r="AJ58" s="1297"/>
      <c r="AL58" s="1988"/>
    </row>
    <row r="59">
      <c r="A59" s="2189"/>
      <c r="B59" s="1296"/>
      <c r="C59" s="1297"/>
      <c r="D59" s="1297"/>
      <c r="E59" s="1297"/>
      <c r="F59" s="1300"/>
      <c r="G59" s="1300"/>
      <c r="H59" s="1297"/>
      <c r="I59" s="1296"/>
      <c r="J59" s="1297"/>
      <c r="K59" s="1297"/>
      <c r="L59" s="2174"/>
      <c r="M59" s="2022"/>
      <c r="N59" s="1297"/>
      <c r="O59" s="1300"/>
      <c r="P59" s="1297"/>
      <c r="Q59" s="1297"/>
      <c r="R59" s="1297"/>
      <c r="S59" s="1297"/>
      <c r="T59" s="1297"/>
      <c r="U59" s="1297"/>
      <c r="V59" s="1297"/>
      <c r="W59" s="1297"/>
      <c r="X59" s="1297"/>
      <c r="Y59" s="1297"/>
      <c r="Z59" s="1297"/>
      <c r="AA59" s="1297"/>
      <c r="AB59" s="1297"/>
      <c r="AC59" s="1297"/>
      <c r="AD59" s="1297"/>
      <c r="AE59" s="1297"/>
      <c r="AF59" s="1297"/>
      <c r="AG59" s="2023"/>
      <c r="AH59" s="1300"/>
      <c r="AI59" s="1300"/>
      <c r="AJ59" s="1300"/>
      <c r="AL59" s="1988"/>
    </row>
    <row r="60">
      <c r="A60" s="2020"/>
      <c r="B60" s="1296"/>
      <c r="C60" s="1297"/>
      <c r="D60" s="1297"/>
      <c r="E60" s="1297"/>
      <c r="F60" s="1297"/>
      <c r="G60" s="1297"/>
      <c r="H60" s="1297"/>
      <c r="I60" s="1296"/>
      <c r="J60" s="1297"/>
      <c r="K60" s="1297"/>
      <c r="L60" s="2174"/>
      <c r="M60" s="1300"/>
      <c r="N60" s="1300"/>
      <c r="O60" s="1300"/>
      <c r="P60" s="1297"/>
      <c r="Q60" s="1297"/>
      <c r="R60" s="1297"/>
      <c r="S60" s="1297"/>
      <c r="T60" s="1297"/>
      <c r="U60" s="1297"/>
      <c r="V60" s="1297"/>
      <c r="W60" s="1297"/>
      <c r="X60" s="1297"/>
      <c r="Y60" s="1297"/>
      <c r="Z60" s="1297"/>
      <c r="AA60" s="1297"/>
      <c r="AB60" s="1297"/>
      <c r="AC60" s="1297"/>
      <c r="AD60" s="1297"/>
      <c r="AE60" s="1297"/>
      <c r="AF60" s="1297"/>
      <c r="AG60" s="2017"/>
      <c r="AH60" s="1300"/>
      <c r="AI60" s="1300"/>
      <c r="AJ60" s="1297"/>
      <c r="AL60" s="1988"/>
    </row>
    <row r="61">
      <c r="A61" s="2027"/>
      <c r="B61" s="1296"/>
      <c r="C61" s="1297"/>
      <c r="D61" s="1297"/>
      <c r="E61" s="1297"/>
      <c r="F61" s="1297"/>
      <c r="G61" s="1297"/>
      <c r="H61" s="1297"/>
      <c r="I61" s="1296"/>
      <c r="J61" s="1297"/>
      <c r="K61" s="1297"/>
      <c r="L61" s="2174"/>
      <c r="M61" s="2025"/>
      <c r="N61" s="1300"/>
      <c r="O61" s="1300"/>
      <c r="P61" s="1297"/>
      <c r="Q61" s="1297"/>
      <c r="R61" s="1297"/>
      <c r="S61" s="1297"/>
      <c r="T61" s="1297"/>
      <c r="U61" s="1297"/>
      <c r="V61" s="1297"/>
      <c r="W61" s="1297"/>
      <c r="X61" s="1297"/>
      <c r="Y61" s="1297"/>
      <c r="Z61" s="1297"/>
      <c r="AA61" s="1300"/>
      <c r="AB61" s="1300"/>
      <c r="AC61" s="1300"/>
      <c r="AD61" s="1297"/>
      <c r="AE61" s="1297"/>
      <c r="AF61" s="1300"/>
      <c r="AG61" s="2023"/>
      <c r="AH61" s="1300"/>
      <c r="AI61" s="1300"/>
      <c r="AJ61" s="1300"/>
      <c r="AL61" s="2013"/>
    </row>
    <row r="62">
      <c r="A62" s="2027"/>
      <c r="B62" s="1296"/>
      <c r="C62" s="1297"/>
      <c r="D62" s="1297"/>
      <c r="E62" s="1300"/>
      <c r="F62" s="1297"/>
      <c r="G62" s="1297"/>
      <c r="H62" s="1297"/>
      <c r="I62" s="1296"/>
      <c r="J62" s="1297"/>
      <c r="K62" s="1297"/>
      <c r="L62" s="2174"/>
      <c r="M62" s="2022"/>
      <c r="N62" s="1297"/>
      <c r="O62" s="1297"/>
      <c r="P62" s="1297"/>
      <c r="Q62" s="1297"/>
      <c r="R62" s="1297"/>
      <c r="S62" s="1297"/>
      <c r="T62" s="1297"/>
      <c r="U62" s="1297"/>
      <c r="V62" s="1297"/>
      <c r="W62" s="1297"/>
      <c r="X62" s="1297"/>
      <c r="Y62" s="1297"/>
      <c r="Z62" s="1297"/>
      <c r="AA62" s="1297"/>
      <c r="AB62" s="1297"/>
      <c r="AC62" s="1297"/>
      <c r="AD62" s="1297"/>
      <c r="AE62" s="1297"/>
      <c r="AF62" s="1297"/>
      <c r="AG62" s="2017"/>
      <c r="AH62" s="1300"/>
      <c r="AI62" s="1300"/>
      <c r="AJ62" s="1300"/>
      <c r="AK62" s="1296"/>
      <c r="AL62" s="1988"/>
    </row>
    <row r="63" ht="14.25" customHeight="1">
      <c r="A63" s="2028"/>
      <c r="B63" s="1296"/>
      <c r="C63" s="1297"/>
      <c r="D63" s="1297"/>
      <c r="E63" s="1297"/>
      <c r="F63" s="1300"/>
      <c r="G63" s="1300"/>
      <c r="H63" s="1297"/>
      <c r="I63" s="1296"/>
      <c r="J63" s="1297"/>
      <c r="K63" s="1297"/>
      <c r="L63" s="2174"/>
      <c r="M63" s="2022"/>
      <c r="N63" s="1300"/>
      <c r="O63" s="1297"/>
      <c r="P63" s="1297"/>
      <c r="Q63" s="1297"/>
      <c r="R63" s="1297"/>
      <c r="S63" s="1297"/>
      <c r="T63" s="1297"/>
      <c r="U63" s="1297"/>
      <c r="V63" s="1297"/>
      <c r="W63" s="1297"/>
      <c r="X63" s="1297"/>
      <c r="Y63" s="1297"/>
      <c r="Z63" s="1297"/>
      <c r="AA63" s="1297"/>
      <c r="AB63" s="1300"/>
      <c r="AC63" s="1300"/>
      <c r="AD63" s="1297"/>
      <c r="AE63" s="1297"/>
      <c r="AF63" s="1300"/>
      <c r="AG63" s="2023"/>
      <c r="AH63" s="1300"/>
      <c r="AI63" s="1300"/>
      <c r="AJ63" s="1300"/>
      <c r="AL63" s="1988"/>
    </row>
    <row r="64">
      <c r="A64" s="2020"/>
      <c r="B64" s="1296"/>
      <c r="C64" s="1297"/>
      <c r="D64" s="1297"/>
      <c r="E64" s="1297"/>
      <c r="F64" s="1300"/>
      <c r="G64" s="1300"/>
      <c r="H64" s="1297"/>
      <c r="I64" s="1296"/>
      <c r="J64" s="1297"/>
      <c r="K64" s="1297"/>
      <c r="L64" s="2174"/>
      <c r="M64" s="2022"/>
      <c r="N64" s="1300"/>
      <c r="O64" s="1300"/>
      <c r="P64" s="1297"/>
      <c r="Q64" s="1297"/>
      <c r="R64" s="1297"/>
      <c r="S64" s="1297"/>
      <c r="T64" s="1297"/>
      <c r="U64" s="1297"/>
      <c r="V64" s="1297"/>
      <c r="W64" s="1297"/>
      <c r="X64" s="1297"/>
      <c r="Y64" s="1297"/>
      <c r="Z64" s="1297"/>
      <c r="AA64" s="1297"/>
      <c r="AB64" s="1297"/>
      <c r="AC64" s="1297"/>
      <c r="AD64" s="1297"/>
      <c r="AE64" s="1297"/>
      <c r="AF64" s="1297"/>
      <c r="AG64" s="2007"/>
      <c r="AH64" s="1297"/>
      <c r="AI64" s="1297"/>
      <c r="AJ64" s="1297"/>
      <c r="AL64" s="1988"/>
    </row>
    <row r="65">
      <c r="A65" s="2027"/>
      <c r="B65" s="1296"/>
      <c r="C65" s="1297"/>
      <c r="D65" s="1297"/>
      <c r="E65" s="1297"/>
      <c r="F65" s="1297"/>
      <c r="G65" s="1297"/>
      <c r="H65" s="1297"/>
      <c r="I65" s="1296"/>
      <c r="J65" s="1297"/>
      <c r="K65" s="1297"/>
      <c r="L65" s="2174"/>
      <c r="M65" s="2022"/>
      <c r="N65" s="1297"/>
      <c r="O65" s="1297"/>
      <c r="P65" s="1297"/>
      <c r="Q65" s="1297"/>
      <c r="R65" s="1297"/>
      <c r="S65" s="1297"/>
      <c r="T65" s="1297"/>
      <c r="U65" s="1297"/>
      <c r="V65" s="1297"/>
      <c r="W65" s="1297"/>
      <c r="X65" s="1297"/>
      <c r="Y65" s="1297"/>
      <c r="Z65" s="1297"/>
      <c r="AA65" s="1297"/>
      <c r="AB65" s="1297"/>
      <c r="AC65" s="1297"/>
      <c r="AD65" s="1297"/>
      <c r="AE65" s="1297"/>
      <c r="AF65" s="1297"/>
      <c r="AG65" s="2009"/>
      <c r="AH65" s="1297"/>
      <c r="AI65" s="1297"/>
      <c r="AJ65" s="1297"/>
      <c r="AL65" s="1988"/>
    </row>
    <row r="66">
      <c r="A66" s="2028"/>
      <c r="B66" s="1296"/>
      <c r="C66" s="1297"/>
      <c r="D66" s="1297"/>
      <c r="E66" s="1297"/>
      <c r="F66" s="758"/>
      <c r="G66" s="1297"/>
      <c r="H66" s="1297"/>
      <c r="I66" s="1296"/>
      <c r="J66" s="1297"/>
      <c r="K66" s="1297"/>
      <c r="L66" s="2174"/>
      <c r="M66" s="2022"/>
      <c r="N66" s="1300"/>
      <c r="O66" s="1300"/>
      <c r="P66" s="1297"/>
      <c r="Q66" s="1297"/>
      <c r="R66" s="1297"/>
      <c r="S66" s="1297"/>
      <c r="T66" s="1297"/>
      <c r="U66" s="1297"/>
      <c r="V66" s="1297"/>
      <c r="W66" s="1297"/>
      <c r="X66" s="1297"/>
      <c r="Y66" s="1297"/>
      <c r="Z66" s="1297"/>
      <c r="AA66" s="1297"/>
      <c r="AB66" s="1297"/>
      <c r="AC66" s="1297"/>
      <c r="AD66" s="1297"/>
      <c r="AE66" s="1297"/>
      <c r="AF66" s="1297"/>
      <c r="AG66" s="2007"/>
      <c r="AH66" s="1297"/>
      <c r="AI66" s="1297"/>
      <c r="AJ66" s="1297"/>
      <c r="AL66" s="1988"/>
    </row>
    <row r="67">
      <c r="A67" s="2028"/>
      <c r="B67" s="1296"/>
      <c r="C67" s="1297"/>
      <c r="D67" s="1297"/>
      <c r="E67" s="1300"/>
      <c r="F67" s="1300"/>
      <c r="G67" s="1300"/>
      <c r="H67" s="1297"/>
      <c r="I67" s="1296"/>
      <c r="J67" s="1297"/>
      <c r="K67" s="1297"/>
      <c r="L67" s="2174"/>
      <c r="M67" s="2022"/>
      <c r="N67" s="1297"/>
      <c r="O67" s="1300"/>
      <c r="P67" s="1297"/>
      <c r="Q67" s="1297"/>
      <c r="R67" s="1297"/>
      <c r="S67" s="1297"/>
      <c r="T67" s="1297"/>
      <c r="U67" s="1297"/>
      <c r="V67" s="1297"/>
      <c r="W67" s="1297"/>
      <c r="X67" s="1297"/>
      <c r="Y67" s="1297"/>
      <c r="Z67" s="1297"/>
      <c r="AA67" s="1300"/>
      <c r="AB67" s="1300"/>
      <c r="AC67" s="1300"/>
      <c r="AD67" s="1297"/>
      <c r="AE67" s="1300"/>
      <c r="AF67" s="1300"/>
      <c r="AG67" s="2023"/>
      <c r="AH67" s="1300"/>
      <c r="AI67" s="1300"/>
      <c r="AJ67" s="1300"/>
      <c r="AL67" s="1988"/>
    </row>
    <row r="68">
      <c r="A68" s="2028"/>
      <c r="B68" s="1296"/>
      <c r="C68" s="1297"/>
      <c r="D68" s="1297"/>
      <c r="E68" s="1297"/>
      <c r="F68" s="1300"/>
      <c r="G68" s="1300"/>
      <c r="H68" s="1297"/>
      <c r="I68" s="1296"/>
      <c r="J68" s="1297"/>
      <c r="K68" s="1297"/>
      <c r="L68" s="2174"/>
      <c r="M68" s="2022"/>
      <c r="N68" s="1297"/>
      <c r="O68" s="1300"/>
      <c r="P68" s="1300"/>
      <c r="Q68" s="1297"/>
      <c r="R68" s="1297"/>
      <c r="S68" s="1297"/>
      <c r="T68" s="1297"/>
      <c r="U68" s="1297"/>
      <c r="V68" s="1297"/>
      <c r="W68" s="1297"/>
      <c r="X68" s="1297"/>
      <c r="Y68" s="1297"/>
      <c r="Z68" s="1297"/>
      <c r="AA68" s="1297"/>
      <c r="AB68" s="1297"/>
      <c r="AC68" s="1297"/>
      <c r="AD68" s="1297"/>
      <c r="AE68" s="1300"/>
      <c r="AF68" s="1297"/>
      <c r="AG68" s="2007"/>
      <c r="AH68" s="1297"/>
      <c r="AI68" s="1297"/>
      <c r="AJ68" s="1297"/>
      <c r="AL68" s="1988"/>
    </row>
    <row r="69">
      <c r="B69" s="1296"/>
      <c r="C69" s="1297"/>
      <c r="D69" s="1297"/>
      <c r="E69" s="1297"/>
      <c r="F69" s="1297"/>
      <c r="G69" s="1297"/>
      <c r="H69" s="1297"/>
      <c r="I69" s="1296"/>
      <c r="J69" s="1297"/>
      <c r="K69" s="1297"/>
      <c r="L69" s="2174"/>
      <c r="M69" s="1297"/>
      <c r="N69" s="1297"/>
      <c r="O69" s="1300"/>
      <c r="P69" s="1297"/>
      <c r="Q69" s="1297"/>
      <c r="R69" s="1297"/>
      <c r="S69" s="1297"/>
      <c r="T69" s="1297"/>
      <c r="U69" s="1297"/>
      <c r="V69" s="1297"/>
      <c r="W69" s="1297"/>
      <c r="X69" s="1297"/>
      <c r="Y69" s="1297"/>
      <c r="Z69" s="1297"/>
      <c r="AA69" s="1297"/>
      <c r="AB69" s="1297"/>
      <c r="AC69" s="1297"/>
      <c r="AD69" s="1297"/>
      <c r="AE69" s="1297"/>
      <c r="AF69" s="1297"/>
      <c r="AG69" s="2009"/>
      <c r="AH69" s="1297"/>
      <c r="AI69" s="1297"/>
      <c r="AJ69" s="1297"/>
      <c r="AK69" s="1296"/>
      <c r="AL69" s="1988"/>
    </row>
    <row r="70">
      <c r="B70" s="2029"/>
      <c r="C70" s="2030"/>
      <c r="D70" s="2030"/>
      <c r="E70" s="2030"/>
      <c r="F70" s="2030"/>
      <c r="G70" s="2030"/>
      <c r="H70" s="2030"/>
      <c r="I70" s="2030"/>
      <c r="J70" s="2030"/>
      <c r="K70" s="2030"/>
      <c r="L70" s="2190"/>
      <c r="M70" s="2030"/>
      <c r="N70" s="2030"/>
      <c r="O70" s="2032"/>
      <c r="P70" s="2030"/>
      <c r="Q70" s="2030"/>
      <c r="R70" s="2033"/>
      <c r="S70" s="2033"/>
      <c r="T70" s="2033"/>
      <c r="U70" s="2033"/>
      <c r="V70" s="2030"/>
      <c r="W70" s="2030"/>
      <c r="X70" s="2030"/>
      <c r="Y70" s="2030"/>
      <c r="Z70" s="2030"/>
      <c r="AA70" s="2030"/>
      <c r="AB70" s="2030"/>
      <c r="AC70" s="2030"/>
      <c r="AD70" s="2030"/>
      <c r="AE70" s="2030"/>
      <c r="AF70" s="2030"/>
      <c r="AG70" s="2034"/>
      <c r="AH70" s="2030"/>
      <c r="AI70" s="2030"/>
      <c r="AJ70" s="2030"/>
      <c r="AK70" s="2035"/>
      <c r="AL70" s="1988"/>
    </row>
    <row r="71">
      <c r="B71" s="2029"/>
      <c r="C71" s="2030"/>
      <c r="D71" s="2030"/>
      <c r="E71" s="2030"/>
      <c r="F71" s="2030"/>
      <c r="G71" s="2030"/>
      <c r="H71" s="2030"/>
      <c r="I71" s="2030"/>
      <c r="J71" s="2030"/>
      <c r="K71" s="2030"/>
      <c r="L71" s="2190"/>
      <c r="M71" s="2030"/>
      <c r="N71" s="2030"/>
      <c r="O71" s="2032"/>
      <c r="P71" s="2030"/>
      <c r="Q71" s="2030"/>
      <c r="R71" s="2033"/>
      <c r="S71" s="2033"/>
      <c r="T71" s="2033"/>
      <c r="U71" s="2033"/>
      <c r="V71" s="2030"/>
      <c r="W71" s="2030"/>
      <c r="X71" s="2030"/>
      <c r="Y71" s="2030"/>
      <c r="Z71" s="2030"/>
      <c r="AA71" s="2030"/>
      <c r="AB71" s="2030"/>
      <c r="AC71" s="2030"/>
      <c r="AD71" s="2030"/>
      <c r="AE71" s="2030"/>
      <c r="AF71" s="2030"/>
      <c r="AG71" s="2034"/>
      <c r="AH71" s="2030"/>
      <c r="AI71" s="2030"/>
      <c r="AJ71" s="2030"/>
      <c r="AK71" s="2035"/>
      <c r="AL71" s="1988"/>
    </row>
    <row r="72">
      <c r="B72" s="2029"/>
      <c r="C72" s="2030"/>
      <c r="D72" s="2030"/>
      <c r="E72" s="2030"/>
      <c r="F72" s="2030"/>
      <c r="G72" s="2030"/>
      <c r="H72" s="2030"/>
      <c r="I72" s="2030"/>
      <c r="J72" s="2030"/>
      <c r="K72" s="2030"/>
      <c r="L72" s="2190"/>
      <c r="M72" s="2030"/>
      <c r="N72" s="2030"/>
      <c r="O72" s="2032"/>
      <c r="P72" s="2030"/>
      <c r="Q72" s="2030"/>
      <c r="R72" s="2033"/>
      <c r="S72" s="2033"/>
      <c r="T72" s="2033"/>
      <c r="U72" s="2033"/>
      <c r="V72" s="2030"/>
      <c r="W72" s="2030"/>
      <c r="X72" s="2030"/>
      <c r="Y72" s="2030"/>
      <c r="Z72" s="2030"/>
      <c r="AA72" s="2030"/>
      <c r="AB72" s="2030"/>
      <c r="AC72" s="2030"/>
      <c r="AD72" s="2030"/>
      <c r="AE72" s="2030"/>
      <c r="AF72" s="2030"/>
      <c r="AG72" s="2034"/>
      <c r="AH72" s="2030"/>
      <c r="AI72" s="2030"/>
      <c r="AJ72" s="2030"/>
      <c r="AK72" s="2035"/>
      <c r="AL72" s="1988"/>
    </row>
    <row r="73">
      <c r="B73" s="2029"/>
      <c r="C73" s="2030"/>
      <c r="D73" s="2030"/>
      <c r="E73" s="2030"/>
      <c r="F73" s="2030"/>
      <c r="G73" s="2030"/>
      <c r="H73" s="2030"/>
      <c r="I73" s="2030"/>
      <c r="J73" s="2030"/>
      <c r="K73" s="2030"/>
      <c r="L73" s="2190"/>
      <c r="M73" s="2030"/>
      <c r="N73" s="2030"/>
      <c r="O73" s="2032"/>
      <c r="P73" s="2030"/>
      <c r="Q73" s="2030"/>
      <c r="R73" s="2033"/>
      <c r="S73" s="2033"/>
      <c r="T73" s="2033"/>
      <c r="U73" s="2033"/>
      <c r="V73" s="2030"/>
      <c r="W73" s="2030"/>
      <c r="X73" s="2030"/>
      <c r="Y73" s="2030"/>
      <c r="Z73" s="2030"/>
      <c r="AA73" s="2030"/>
      <c r="AB73" s="2030"/>
      <c r="AC73" s="2030"/>
      <c r="AD73" s="2030"/>
      <c r="AE73" s="2030"/>
      <c r="AF73" s="2030"/>
      <c r="AG73" s="2034"/>
      <c r="AH73" s="2030"/>
      <c r="AI73" s="2030"/>
      <c r="AJ73" s="2030"/>
      <c r="AK73" s="2035"/>
      <c r="AL73" s="1988"/>
    </row>
    <row r="74">
      <c r="B74" s="2029"/>
      <c r="C74" s="2030"/>
      <c r="D74" s="2030"/>
      <c r="E74" s="2030"/>
      <c r="F74" s="2030"/>
      <c r="G74" s="2030"/>
      <c r="H74" s="2030"/>
      <c r="I74" s="2030"/>
      <c r="J74" s="2030"/>
      <c r="K74" s="2030"/>
      <c r="L74" s="2190"/>
      <c r="M74" s="2030"/>
      <c r="N74" s="2030"/>
      <c r="O74" s="2032"/>
      <c r="P74" s="2030"/>
      <c r="Q74" s="2030"/>
      <c r="R74" s="2033"/>
      <c r="S74" s="2033"/>
      <c r="T74" s="2033"/>
      <c r="U74" s="2033"/>
      <c r="V74" s="2030"/>
      <c r="W74" s="2030"/>
      <c r="X74" s="2030"/>
      <c r="Y74" s="2030"/>
      <c r="Z74" s="2030"/>
      <c r="AA74" s="2030"/>
      <c r="AB74" s="2030"/>
      <c r="AC74" s="2030"/>
      <c r="AD74" s="2030"/>
      <c r="AE74" s="2030"/>
      <c r="AF74" s="2030"/>
      <c r="AG74" s="2034"/>
      <c r="AH74" s="2030"/>
      <c r="AI74" s="2030"/>
      <c r="AJ74" s="2030"/>
      <c r="AK74" s="2035"/>
      <c r="AL74" s="1988"/>
    </row>
    <row r="75">
      <c r="B75" s="2029"/>
      <c r="C75" s="2030"/>
      <c r="D75" s="2030"/>
      <c r="E75" s="2030"/>
      <c r="F75" s="2030"/>
      <c r="G75" s="2030"/>
      <c r="H75" s="2030"/>
      <c r="I75" s="2030"/>
      <c r="J75" s="2030"/>
      <c r="K75" s="2030"/>
      <c r="L75" s="2190"/>
      <c r="M75" s="2030"/>
      <c r="N75" s="2030"/>
      <c r="O75" s="2032"/>
      <c r="P75" s="2030"/>
      <c r="Q75" s="2030"/>
      <c r="R75" s="2033"/>
      <c r="S75" s="2033"/>
      <c r="T75" s="2033"/>
      <c r="U75" s="2033"/>
      <c r="V75" s="2030"/>
      <c r="W75" s="2030"/>
      <c r="X75" s="2030"/>
      <c r="Y75" s="2030"/>
      <c r="Z75" s="2030"/>
      <c r="AA75" s="2030"/>
      <c r="AB75" s="2030"/>
      <c r="AC75" s="2030"/>
      <c r="AD75" s="2030"/>
      <c r="AE75" s="2030"/>
      <c r="AF75" s="2030"/>
      <c r="AG75" s="2034"/>
      <c r="AH75" s="2030"/>
      <c r="AI75" s="2030"/>
      <c r="AJ75" s="2030"/>
      <c r="AK75" s="2035"/>
      <c r="AL75" s="1988"/>
    </row>
  </sheetData>
  <customSheetViews>
    <customSheetView guid="{58842A15-4AE2-48D2-B8E1-15F0CE37DC1B}" filter="1" showAutoFilter="1">
      <autoFilter ref="$B$5:$AK$64">
        <sortState ref="B5:AK64">
          <sortCondition descending="1" ref="K5:K64"/>
        </sortState>
      </autoFilter>
    </customSheetView>
    <customSheetView guid="{51370DF4-9E49-41EE-A9C0-DBDAF537DDC1}" filter="1" showAutoFilter="1">
      <autoFilter ref="$B$5:$AK$64"/>
    </customSheetView>
    <customSheetView guid="{CE0DFAA9-531F-46AF-B5EF-D89FF14DA5C9}" filter="1" showAutoFilter="1">
      <autoFilter ref="$A$5:$AL$24"/>
    </customSheetView>
    <customSheetView guid="{0209BF4D-582D-4A25-88B4-1FD7A53FFD03}" filter="1" showAutoFilter="1">
      <autoFilter ref="$B$5:$AE$37"/>
    </customSheetView>
    <customSheetView guid="{B975B291-C22E-440C-B060-855650FCDFC1}" filter="1" showAutoFilter="1">
      <autoFilter ref="$A$3:$AK$38"/>
    </customSheetView>
  </customSheetViews>
  <mergeCells count="1">
    <mergeCell ref="T1:X1"/>
  </mergeCells>
  <conditionalFormatting sqref="AD1 AD4:AD5 AD69:AD75">
    <cfRule type="containsText" dxfId="5" priority="1" operator="containsText" text="y">
      <formula>NOT(ISERROR(SEARCH(("y"),(AD1))))</formula>
    </cfRule>
  </conditionalFormatting>
  <conditionalFormatting sqref="AD1 AD4:AD5 AD69:AD75">
    <cfRule type="cellIs" dxfId="6" priority="2" operator="equal">
      <formula>"n"</formula>
    </cfRule>
  </conditionalFormatting>
  <conditionalFormatting sqref="AA4:AA48 AA51:AA60">
    <cfRule type="cellIs" dxfId="9" priority="3" operator="equal">
      <formula>"M"</formula>
    </cfRule>
  </conditionalFormatting>
  <conditionalFormatting sqref="AA4:AA48 AA51:AA60">
    <cfRule type="cellIs" dxfId="10" priority="4" operator="equal">
      <formula>"F"</formula>
    </cfRule>
  </conditionalFormatting>
  <conditionalFormatting sqref="L1 L69:L75">
    <cfRule type="colorScale" priority="5">
      <colorScale>
        <cfvo type="min"/>
        <cfvo type="percentile" val="50"/>
        <cfvo type="max"/>
        <color rgb="FF57BB8A"/>
        <color rgb="FFFFD666"/>
        <color rgb="FFE67C73"/>
      </colorScale>
    </cfRule>
  </conditionalFormatting>
  <conditionalFormatting sqref="AE1 AE4:AE5 AE69:AE75">
    <cfRule type="cellIs" dxfId="5" priority="6" operator="equal">
      <formula>"y"</formula>
    </cfRule>
  </conditionalFormatting>
  <conditionalFormatting sqref="AE1 AE4:AE5 AE69:AE75">
    <cfRule type="cellIs" dxfId="6" priority="7" operator="equal">
      <formula>"n"</formula>
    </cfRule>
  </conditionalFormatting>
  <conditionalFormatting sqref="AB1 AB4:AB5 AB69:AB75">
    <cfRule type="cellIs" dxfId="5" priority="8" operator="equal">
      <formula>"y"</formula>
    </cfRule>
  </conditionalFormatting>
  <conditionalFormatting sqref="AB1 AB4:AB5 AB69:AB75">
    <cfRule type="cellIs" dxfId="6" priority="9" operator="equal">
      <formula>"n"</formula>
    </cfRule>
  </conditionalFormatting>
  <conditionalFormatting sqref="AC1 AF1 AC4:AC5 AF4:AF5 AC69:AC75 AF69:AF75">
    <cfRule type="cellIs" dxfId="5" priority="10" operator="equal">
      <formula>"y"</formula>
    </cfRule>
  </conditionalFormatting>
  <conditionalFormatting sqref="AC1 AF1 AC4:AC5 AF4:AF5 AC69:AC75 AF69:AF75">
    <cfRule type="cellIs" dxfId="6" priority="11" operator="equal">
      <formula>"n"</formula>
    </cfRule>
  </conditionalFormatting>
  <conditionalFormatting sqref="AC1 AC4:AC5 AC69:AC75">
    <cfRule type="cellIs" dxfId="5" priority="12" operator="equal">
      <formula>"y"</formula>
    </cfRule>
  </conditionalFormatting>
  <conditionalFormatting sqref="AC1 AC4:AC5 AC69:AC75">
    <cfRule type="cellIs" dxfId="6" priority="13" operator="equal">
      <formula>"n"</formula>
    </cfRule>
  </conditionalFormatting>
  <conditionalFormatting sqref="F4:F48 F51:F75">
    <cfRule type="cellIs" dxfId="14" priority="14" operator="lessThan">
      <formula>-20</formula>
    </cfRule>
  </conditionalFormatting>
  <conditionalFormatting sqref="E4:E48 E51:E75">
    <cfRule type="cellIs" dxfId="14" priority="15" operator="lessThan">
      <formula>-20</formula>
    </cfRule>
  </conditionalFormatting>
  <conditionalFormatting sqref="E4:E48 E51:E75">
    <cfRule type="containsBlanks" dxfId="14" priority="16">
      <formula>LEN(TRIM(E4))=0</formula>
    </cfRule>
  </conditionalFormatting>
  <conditionalFormatting sqref="C4:C75">
    <cfRule type="colorScale" priority="17">
      <colorScale>
        <cfvo type="min"/>
        <cfvo type="percentile" val="50"/>
        <cfvo type="max"/>
        <color rgb="FFE67C73"/>
        <color rgb="FFFFFFFF"/>
        <color rgb="FF57BB8A"/>
      </colorScale>
    </cfRule>
  </conditionalFormatting>
  <conditionalFormatting sqref="E4:E75">
    <cfRule type="colorScale" priority="18">
      <colorScale>
        <cfvo type="min"/>
        <cfvo type="percentile" val="50"/>
        <cfvo type="max"/>
        <color rgb="FFE67C73"/>
        <color rgb="FFFFFFFF"/>
        <color rgb="FF57BB8A"/>
      </colorScale>
    </cfRule>
  </conditionalFormatting>
  <conditionalFormatting sqref="F2:F75">
    <cfRule type="colorScale" priority="19">
      <colorScale>
        <cfvo type="min"/>
        <cfvo type="percentile" val="50"/>
        <cfvo type="max"/>
        <color rgb="FFE67C73"/>
        <color rgb="FFFFFFFF"/>
        <color rgb="FF57BB8A"/>
      </colorScale>
    </cfRule>
  </conditionalFormatting>
  <conditionalFormatting sqref="J4:J75">
    <cfRule type="colorScale" priority="20">
      <colorScale>
        <cfvo type="min"/>
        <cfvo type="percentile" val="50"/>
        <cfvo type="max"/>
        <color rgb="FF57BB8A"/>
        <color rgb="FFFFFFFF"/>
        <color rgb="FFE67C73"/>
      </colorScale>
    </cfRule>
  </conditionalFormatting>
  <conditionalFormatting sqref="L4:L57">
    <cfRule type="colorScale" priority="21">
      <colorScale>
        <cfvo type="min"/>
        <cfvo type="max"/>
        <color rgb="FFFFFFFF"/>
        <color rgb="FF4A86E8"/>
      </colorScale>
    </cfRule>
  </conditionalFormatting>
  <drawing r:id="rId1"/>
  <tableParts count="1">
    <tablePart r:id="rId3"/>
  </tableParts>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showGridLines="0" workbookViewId="0"/>
  </sheetViews>
  <sheetFormatPr customHeight="1" defaultColWidth="14.43" defaultRowHeight="15.75"/>
  <cols>
    <col customWidth="1" min="1" max="1" width="9.43"/>
    <col customWidth="1" min="2" max="2" width="67.57"/>
    <col customWidth="1" min="3" max="3" width="109.14"/>
    <col customWidth="1" min="4" max="4" width="70.0"/>
    <col customWidth="1" min="5" max="5" width="104.29"/>
    <col customWidth="1" min="6" max="6" width="81.57"/>
    <col customWidth="1" min="7" max="7" width="92.14"/>
    <col customWidth="1" min="8" max="8" width="79.0"/>
    <col customWidth="1" min="9" max="9" width="50.14"/>
    <col customWidth="1" min="10" max="10" width="51.86"/>
    <col customWidth="1" min="11" max="11" width="60.57"/>
    <col customWidth="1" min="12" max="12" width="55.86"/>
    <col customWidth="1" min="13" max="13" width="34.71"/>
  </cols>
  <sheetData>
    <row r="1" ht="8.25" customHeight="1">
      <c r="A1" s="1951"/>
      <c r="B1" s="439"/>
      <c r="C1" s="439"/>
      <c r="D1" s="824"/>
      <c r="E1" s="824"/>
      <c r="F1" s="824"/>
      <c r="G1" s="824"/>
      <c r="H1" s="824"/>
      <c r="I1" s="2191"/>
      <c r="J1" s="2191"/>
      <c r="K1" s="2191"/>
      <c r="L1" s="2191"/>
      <c r="M1" s="2191"/>
      <c r="N1" s="2191"/>
      <c r="O1" s="2191"/>
      <c r="P1" s="2191"/>
      <c r="Q1" s="2191"/>
    </row>
    <row r="2" ht="8.25" customHeight="1">
      <c r="A2" s="1951"/>
      <c r="B2" s="2192"/>
      <c r="C2" s="2192"/>
      <c r="D2" s="824"/>
      <c r="E2" s="824"/>
      <c r="F2" s="824"/>
      <c r="G2" s="824"/>
      <c r="H2" s="824"/>
      <c r="I2" s="2191"/>
      <c r="J2" s="2191"/>
      <c r="K2" s="2191"/>
      <c r="L2" s="2191"/>
      <c r="M2" s="2191"/>
      <c r="N2" s="2191"/>
      <c r="O2" s="2191"/>
      <c r="P2" s="2191"/>
      <c r="Q2" s="2191"/>
    </row>
    <row r="3" ht="45.0" customHeight="1">
      <c r="A3" s="2193"/>
      <c r="B3" s="2194"/>
      <c r="C3" s="1315"/>
      <c r="D3" s="1315"/>
      <c r="E3" s="1315"/>
      <c r="F3" s="1316"/>
      <c r="G3" s="2195"/>
      <c r="H3" s="2196"/>
      <c r="I3" s="2196"/>
      <c r="J3" s="2196"/>
      <c r="K3" s="2196"/>
      <c r="L3" s="2196"/>
      <c r="M3" s="2196"/>
      <c r="N3" s="2196"/>
      <c r="O3" s="2196"/>
      <c r="P3" s="2196"/>
      <c r="Q3" s="2196"/>
    </row>
    <row r="4" ht="21.0" customHeight="1">
      <c r="A4" s="2197"/>
      <c r="B4" s="2198" t="s">
        <v>7731</v>
      </c>
      <c r="C4" s="2199"/>
      <c r="D4" s="2199"/>
      <c r="E4" s="2200"/>
      <c r="F4" s="2201" t="s">
        <v>7732</v>
      </c>
      <c r="G4" s="2202"/>
      <c r="H4" s="2200"/>
      <c r="I4" s="2200"/>
      <c r="J4" s="2200"/>
      <c r="K4" s="2200"/>
      <c r="L4" s="2200"/>
      <c r="M4" s="2200"/>
      <c r="N4" s="2200"/>
      <c r="O4" s="2200"/>
      <c r="P4" s="2200"/>
      <c r="Q4" s="2200"/>
    </row>
    <row r="5" ht="33.0" customHeight="1">
      <c r="A5" s="2203"/>
      <c r="B5" s="2204" t="s">
        <v>7733</v>
      </c>
      <c r="C5" s="2205"/>
      <c r="D5" s="2205"/>
      <c r="E5" s="2206"/>
      <c r="F5" s="2207" t="s">
        <v>7734</v>
      </c>
      <c r="G5" s="2202"/>
      <c r="H5" s="2208" t="s">
        <v>1438</v>
      </c>
      <c r="I5" s="2200"/>
      <c r="J5" s="2200"/>
      <c r="K5" s="2200"/>
      <c r="L5" s="2200"/>
      <c r="M5" s="2200"/>
      <c r="N5" s="2200"/>
      <c r="O5" s="2200"/>
      <c r="P5" s="2200"/>
      <c r="Q5" s="2200"/>
    </row>
    <row r="6" ht="33.0" customHeight="1">
      <c r="A6" s="2203"/>
      <c r="C6" s="2209" t="s">
        <v>7735</v>
      </c>
      <c r="D6" s="2205"/>
      <c r="E6" s="2210"/>
      <c r="F6" s="2207"/>
      <c r="G6" s="2202"/>
      <c r="H6" s="2208"/>
      <c r="I6" s="2200"/>
      <c r="J6" s="2200"/>
      <c r="K6" s="2200"/>
      <c r="L6" s="2200"/>
      <c r="M6" s="2200"/>
      <c r="N6" s="2200"/>
      <c r="O6" s="2200"/>
      <c r="P6" s="2200"/>
      <c r="Q6" s="2200"/>
    </row>
    <row r="7" ht="33.0" customHeight="1">
      <c r="A7" s="2203"/>
      <c r="C7" s="2205" t="s">
        <v>7736</v>
      </c>
      <c r="D7" s="2205"/>
      <c r="E7" s="2210"/>
      <c r="F7" s="2211" t="s">
        <v>7737</v>
      </c>
      <c r="G7" s="2202"/>
      <c r="H7" s="2200"/>
      <c r="I7" s="2200"/>
      <c r="J7" s="2200"/>
      <c r="K7" s="2200"/>
      <c r="L7" s="2200"/>
      <c r="M7" s="2200"/>
      <c r="N7" s="2200"/>
      <c r="O7" s="2200"/>
      <c r="P7" s="2200"/>
      <c r="Q7" s="2200"/>
    </row>
    <row r="8">
      <c r="A8" s="2203"/>
      <c r="C8" s="2205"/>
      <c r="D8" s="2205"/>
      <c r="E8" s="2212"/>
      <c r="F8" s="2213" t="s">
        <v>7738</v>
      </c>
      <c r="G8" s="2202"/>
      <c r="H8" s="2200"/>
      <c r="I8" s="2200"/>
      <c r="J8" s="2200"/>
      <c r="K8" s="2200"/>
      <c r="L8" s="2200"/>
      <c r="M8" s="2200"/>
      <c r="N8" s="2200"/>
      <c r="O8" s="2200"/>
      <c r="P8" s="2200"/>
      <c r="Q8" s="2200"/>
    </row>
    <row r="9">
      <c r="A9" s="2203"/>
      <c r="C9" s="2205"/>
      <c r="D9" s="2205"/>
      <c r="E9" s="2200"/>
      <c r="F9" s="2214"/>
      <c r="G9" s="2202"/>
      <c r="H9" s="2200"/>
      <c r="I9" s="2200"/>
      <c r="J9" s="2200"/>
      <c r="K9" s="2200"/>
      <c r="L9" s="2200"/>
      <c r="M9" s="2200"/>
      <c r="N9" s="2200"/>
      <c r="O9" s="2200"/>
      <c r="P9" s="2200"/>
      <c r="Q9" s="2200"/>
    </row>
    <row r="10">
      <c r="A10" s="2215"/>
      <c r="B10" s="2216"/>
      <c r="C10" s="437"/>
      <c r="D10" s="437"/>
      <c r="E10" s="2217"/>
      <c r="F10" s="2218"/>
      <c r="G10" s="2219"/>
      <c r="H10" s="2220"/>
      <c r="I10" s="2220"/>
      <c r="J10" s="2220"/>
      <c r="K10" s="2220"/>
      <c r="L10" s="2220"/>
      <c r="M10" s="2220"/>
      <c r="N10" s="2220"/>
      <c r="O10" s="2220"/>
      <c r="P10" s="2220"/>
      <c r="Q10" s="2220"/>
    </row>
    <row r="11">
      <c r="A11" s="2215"/>
      <c r="B11" s="2221" t="s">
        <v>3539</v>
      </c>
      <c r="C11" s="2222" t="s">
        <v>7739</v>
      </c>
      <c r="D11" s="2223"/>
      <c r="E11" s="2224"/>
      <c r="F11" s="1699"/>
      <c r="G11" s="2219"/>
      <c r="H11" s="2220"/>
      <c r="I11" s="2220"/>
      <c r="J11" s="2220"/>
      <c r="K11" s="2220"/>
      <c r="L11" s="2220"/>
      <c r="M11" s="2220"/>
      <c r="N11" s="2220"/>
      <c r="O11" s="2220"/>
      <c r="P11" s="2220"/>
      <c r="Q11" s="2220"/>
    </row>
    <row r="12">
      <c r="A12" s="2215"/>
      <c r="B12" s="2225" t="s">
        <v>7740</v>
      </c>
      <c r="C12" s="2222" t="s">
        <v>7741</v>
      </c>
      <c r="D12" s="2223" t="s">
        <v>7742</v>
      </c>
      <c r="E12" s="2224"/>
      <c r="F12" s="1699"/>
      <c r="G12" s="2219"/>
      <c r="H12" s="2220"/>
      <c r="I12" s="2220"/>
      <c r="J12" s="2220"/>
      <c r="K12" s="2220"/>
      <c r="L12" s="2220"/>
      <c r="M12" s="2220"/>
      <c r="N12" s="2220"/>
      <c r="O12" s="2220"/>
      <c r="P12" s="2220"/>
      <c r="Q12" s="2220"/>
    </row>
    <row r="13">
      <c r="A13" s="2215"/>
      <c r="B13" s="2226" t="s">
        <v>7743</v>
      </c>
      <c r="C13" s="2222" t="s">
        <v>7744</v>
      </c>
      <c r="D13" s="2227"/>
      <c r="E13" s="2224"/>
      <c r="F13" s="1699"/>
      <c r="G13" s="2219"/>
      <c r="H13" s="2220"/>
      <c r="I13" s="2220"/>
      <c r="J13" s="2220"/>
      <c r="K13" s="2220"/>
      <c r="L13" s="2220"/>
      <c r="M13" s="2220"/>
      <c r="N13" s="2220"/>
      <c r="O13" s="2220"/>
      <c r="P13" s="2220"/>
      <c r="Q13" s="2220"/>
    </row>
    <row r="14">
      <c r="A14" s="2215"/>
      <c r="B14" s="2226" t="s">
        <v>7745</v>
      </c>
      <c r="C14" s="2228" t="s">
        <v>7746</v>
      </c>
      <c r="D14" s="2222" t="s">
        <v>7747</v>
      </c>
      <c r="E14" s="2224"/>
      <c r="F14" s="1699"/>
      <c r="G14" s="2219"/>
      <c r="H14" s="2220"/>
      <c r="I14" s="2220"/>
      <c r="J14" s="2220"/>
      <c r="K14" s="2220"/>
      <c r="L14" s="2220"/>
      <c r="M14" s="2220"/>
      <c r="N14" s="2220"/>
      <c r="O14" s="2220"/>
      <c r="P14" s="2220"/>
      <c r="Q14" s="2220"/>
    </row>
    <row r="15">
      <c r="A15" s="2229"/>
      <c r="B15" s="2230"/>
      <c r="C15" s="2231" t="s">
        <v>7748</v>
      </c>
      <c r="D15" s="2232"/>
      <c r="E15" s="2233"/>
      <c r="F15" s="221"/>
      <c r="G15" s="2234"/>
      <c r="H15" s="2235"/>
      <c r="I15" s="2235"/>
      <c r="J15" s="2235"/>
      <c r="K15" s="2235"/>
      <c r="L15" s="2235"/>
      <c r="M15" s="2235"/>
      <c r="N15" s="2235"/>
      <c r="O15" s="2235"/>
      <c r="P15" s="2235"/>
      <c r="Q15" s="2235"/>
    </row>
    <row r="16">
      <c r="A16" s="2229"/>
      <c r="B16" s="2230"/>
      <c r="C16" s="2236"/>
      <c r="D16" s="2232"/>
      <c r="E16" s="2233"/>
      <c r="F16" s="221"/>
      <c r="G16" s="2234"/>
      <c r="H16" s="2235"/>
      <c r="I16" s="2235"/>
      <c r="J16" s="2235"/>
      <c r="K16" s="2235"/>
      <c r="L16" s="2235"/>
      <c r="M16" s="2235"/>
      <c r="N16" s="2235"/>
      <c r="O16" s="2235"/>
      <c r="P16" s="2235"/>
      <c r="Q16" s="2235"/>
    </row>
    <row r="17">
      <c r="A17" s="2229"/>
      <c r="B17" s="2230" t="s">
        <v>7749</v>
      </c>
      <c r="C17" s="2237">
        <v>1.0</v>
      </c>
      <c r="D17" s="2237" t="s">
        <v>7750</v>
      </c>
      <c r="E17" s="2238">
        <v>616823.0</v>
      </c>
      <c r="F17" s="221"/>
      <c r="G17" s="2234"/>
      <c r="H17" s="2235"/>
      <c r="I17" s="2235"/>
      <c r="J17" s="2235"/>
      <c r="K17" s="2235"/>
      <c r="L17" s="2235"/>
      <c r="M17" s="2235"/>
      <c r="N17" s="2235"/>
      <c r="O17" s="2235"/>
      <c r="P17" s="2235"/>
      <c r="Q17" s="2235"/>
    </row>
    <row r="18">
      <c r="A18" s="2229"/>
      <c r="B18" s="2239" t="str">
        <f>HYPERLINK("https://www.surveymonkey.com/r/6KZHVSS","Where on your list did you match? ")</f>
        <v>Where on your list did you match? </v>
      </c>
      <c r="C18" s="2237">
        <v>2.0</v>
      </c>
      <c r="D18" s="2237" t="s">
        <v>7751</v>
      </c>
      <c r="E18" s="2238">
        <v>584287.0</v>
      </c>
      <c r="F18" s="221"/>
      <c r="G18" s="2234"/>
      <c r="H18" s="2235"/>
      <c r="I18" s="2235"/>
      <c r="J18" s="2235"/>
      <c r="K18" s="2235"/>
      <c r="L18" s="2235"/>
      <c r="M18" s="2235"/>
      <c r="N18" s="2235"/>
      <c r="O18" s="2235"/>
      <c r="P18" s="2235"/>
      <c r="Q18" s="2235"/>
    </row>
    <row r="19" ht="157.5" customHeight="1">
      <c r="A19" s="2229"/>
      <c r="B19" s="2240" t="str">
        <f>HYPERLINK("https://www.surveymonkey.com/r/PBG8V8C","Submit your rank list")</f>
        <v>Submit your rank list</v>
      </c>
      <c r="C19" s="2237">
        <v>3.0</v>
      </c>
      <c r="D19" s="2237" t="s">
        <v>7752</v>
      </c>
      <c r="E19" s="2238">
        <v>526385.0</v>
      </c>
      <c r="F19" s="221"/>
      <c r="G19" s="2234"/>
      <c r="H19" s="2235"/>
      <c r="I19" s="2235"/>
      <c r="J19" s="2235"/>
      <c r="K19" s="2235"/>
      <c r="L19" s="2235"/>
      <c r="M19" s="2235"/>
      <c r="N19" s="2235"/>
      <c r="O19" s="2235"/>
      <c r="P19" s="2235"/>
      <c r="Q19" s="2235"/>
    </row>
    <row r="20" ht="84.75" customHeight="1">
      <c r="A20" s="2229"/>
      <c r="B20" s="2241" t="s">
        <v>7753</v>
      </c>
      <c r="C20" s="2237">
        <v>4.0</v>
      </c>
      <c r="D20" s="2237" t="s">
        <v>7754</v>
      </c>
      <c r="E20" s="2238">
        <v>486089.0</v>
      </c>
      <c r="F20" s="221" t="s">
        <v>7755</v>
      </c>
      <c r="G20" s="2234"/>
      <c r="H20" s="2235"/>
      <c r="I20" s="2235"/>
      <c r="J20" s="2235"/>
      <c r="K20" s="2235"/>
      <c r="L20" s="2235"/>
      <c r="M20" s="2235"/>
      <c r="N20" s="2235"/>
      <c r="O20" s="2235"/>
      <c r="P20" s="2235"/>
      <c r="Q20" s="2235"/>
    </row>
    <row r="21" ht="84.75" customHeight="1">
      <c r="A21" s="2242"/>
      <c r="B21" s="2243" t="s">
        <v>7756</v>
      </c>
      <c r="C21" s="2237">
        <v>55.0</v>
      </c>
      <c r="D21" s="2237" t="s">
        <v>7757</v>
      </c>
      <c r="E21" s="2238">
        <v>484740.0</v>
      </c>
      <c r="F21" s="221"/>
      <c r="G21" s="2244"/>
      <c r="H21" s="2245"/>
      <c r="I21" s="2245"/>
      <c r="J21" s="2245"/>
      <c r="K21" s="2245"/>
      <c r="L21" s="2245"/>
      <c r="M21" s="2245"/>
      <c r="N21" s="2245"/>
      <c r="O21" s="2245"/>
      <c r="P21" s="2245"/>
      <c r="Q21" s="2245"/>
    </row>
    <row r="22" ht="84.75" customHeight="1">
      <c r="A22" s="2242"/>
      <c r="B22" s="2243" t="s">
        <v>7758</v>
      </c>
      <c r="C22" s="2237">
        <v>6.0</v>
      </c>
      <c r="D22" s="2237" t="s">
        <v>7759</v>
      </c>
      <c r="E22" s="2238">
        <v>455255.0</v>
      </c>
      <c r="F22" s="221"/>
      <c r="G22" s="2244"/>
      <c r="H22" s="2245"/>
      <c r="I22" s="2245"/>
      <c r="J22" s="2245"/>
      <c r="K22" s="2245"/>
      <c r="L22" s="2245"/>
      <c r="M22" s="2245"/>
      <c r="N22" s="2245"/>
      <c r="O22" s="2245"/>
      <c r="P22" s="2245"/>
      <c r="Q22" s="2245"/>
    </row>
    <row r="23">
      <c r="A23" s="2215"/>
      <c r="B23" s="2246" t="s">
        <v>7760</v>
      </c>
      <c r="C23" s="2247" t="s">
        <v>7761</v>
      </c>
      <c r="D23" s="2237" t="s">
        <v>7762</v>
      </c>
      <c r="E23" s="2238">
        <v>453515.0</v>
      </c>
      <c r="F23" s="2218"/>
      <c r="G23" s="2219"/>
      <c r="H23" s="2220"/>
      <c r="I23" s="2220"/>
      <c r="J23" s="2220"/>
      <c r="K23" s="2220"/>
      <c r="L23" s="2220"/>
      <c r="M23" s="2220"/>
      <c r="N23" s="2220"/>
      <c r="O23" s="2220"/>
      <c r="P23" s="2220"/>
      <c r="Q23" s="2220"/>
    </row>
    <row r="24">
      <c r="A24" s="2215"/>
      <c r="B24" s="2246" t="s">
        <v>7763</v>
      </c>
      <c r="C24" s="2237">
        <v>8.0</v>
      </c>
      <c r="D24" s="2237" t="s">
        <v>7764</v>
      </c>
      <c r="E24" s="2238">
        <v>433060.0</v>
      </c>
      <c r="F24" s="2218"/>
      <c r="G24" s="2219"/>
      <c r="H24" s="2220"/>
      <c r="I24" s="2220"/>
      <c r="J24" s="2220"/>
      <c r="K24" s="2220"/>
      <c r="L24" s="2220"/>
      <c r="M24" s="2220"/>
      <c r="N24" s="2220"/>
      <c r="O24" s="2220"/>
      <c r="P24" s="2220"/>
      <c r="Q24" s="2220"/>
    </row>
    <row r="25">
      <c r="A25" s="2215"/>
      <c r="B25" s="2248" t="s">
        <v>7765</v>
      </c>
      <c r="C25" s="2237">
        <v>9.0</v>
      </c>
      <c r="D25" s="2237" t="s">
        <v>7766</v>
      </c>
      <c r="E25" s="2238">
        <v>431767.0</v>
      </c>
      <c r="F25" s="2218"/>
      <c r="G25" s="2219"/>
      <c r="H25" s="2220"/>
      <c r="I25" s="2220"/>
      <c r="J25" s="2220"/>
      <c r="K25" s="2220"/>
      <c r="L25" s="2220"/>
      <c r="M25" s="2220"/>
      <c r="N25" s="2220"/>
      <c r="O25" s="2220"/>
      <c r="P25" s="2220"/>
      <c r="Q25" s="2220"/>
    </row>
    <row r="26">
      <c r="A26" s="2215"/>
      <c r="B26" s="2246" t="s">
        <v>7767</v>
      </c>
      <c r="C26" s="2237">
        <v>10.0</v>
      </c>
      <c r="D26" s="2237" t="s">
        <v>5719</v>
      </c>
      <c r="E26" s="2238">
        <v>428572.0</v>
      </c>
      <c r="F26" s="2218"/>
      <c r="G26" s="2219"/>
      <c r="H26" s="2220"/>
      <c r="I26" s="2220"/>
      <c r="J26" s="2220"/>
      <c r="K26" s="2220"/>
      <c r="L26" s="2220"/>
      <c r="M26" s="2220"/>
      <c r="N26" s="2220"/>
      <c r="O26" s="2220"/>
      <c r="P26" s="2220"/>
      <c r="Q26" s="2220"/>
    </row>
    <row r="27" ht="192.75" customHeight="1">
      <c r="A27" s="2215"/>
      <c r="B27" s="2246" t="s">
        <v>7768</v>
      </c>
      <c r="C27" s="2249" t="s">
        <v>7769</v>
      </c>
      <c r="D27" s="2250" t="s">
        <v>7770</v>
      </c>
      <c r="E27" s="2249"/>
      <c r="F27" s="2218"/>
      <c r="G27" s="2219"/>
      <c r="H27" s="2220"/>
      <c r="I27" s="2220"/>
      <c r="J27" s="2220"/>
      <c r="K27" s="2220"/>
      <c r="L27" s="2220"/>
      <c r="M27" s="2220"/>
      <c r="N27" s="2220"/>
      <c r="O27" s="2220"/>
      <c r="P27" s="2220"/>
      <c r="Q27" s="2220"/>
    </row>
    <row r="28" ht="80.25" customHeight="1">
      <c r="A28" s="2215"/>
      <c r="B28" s="2246" t="s">
        <v>3</v>
      </c>
      <c r="C28" s="2249" t="s">
        <v>7771</v>
      </c>
      <c r="D28" s="2216"/>
      <c r="E28" s="2249"/>
      <c r="F28" s="2218"/>
      <c r="G28" s="2219"/>
      <c r="H28" s="2220"/>
      <c r="I28" s="2220"/>
      <c r="J28" s="2220"/>
      <c r="K28" s="2220"/>
      <c r="L28" s="2220"/>
      <c r="M28" s="2220"/>
      <c r="N28" s="2220"/>
      <c r="O28" s="2220"/>
      <c r="P28" s="2220"/>
      <c r="Q28" s="2220"/>
    </row>
    <row r="29" ht="80.25" customHeight="1">
      <c r="A29" s="2215"/>
      <c r="B29" s="2246" t="s">
        <v>7772</v>
      </c>
      <c r="C29" s="2249" t="s">
        <v>7773</v>
      </c>
      <c r="D29" s="2216"/>
      <c r="E29" s="2249"/>
      <c r="F29" s="2218"/>
      <c r="G29" s="2219"/>
      <c r="H29" s="2220"/>
      <c r="I29" s="2220"/>
      <c r="J29" s="2220"/>
      <c r="K29" s="2220"/>
      <c r="L29" s="2220"/>
      <c r="M29" s="2220"/>
      <c r="N29" s="2220"/>
      <c r="O29" s="2220"/>
      <c r="P29" s="2220"/>
      <c r="Q29" s="2220"/>
    </row>
    <row r="30" ht="80.25" customHeight="1">
      <c r="A30" s="2215"/>
      <c r="B30" s="2246" t="s">
        <v>7774</v>
      </c>
      <c r="C30" s="2249"/>
      <c r="D30" s="2216"/>
      <c r="E30" s="2249"/>
      <c r="F30" s="2218"/>
      <c r="G30" s="2219"/>
      <c r="H30" s="2220"/>
      <c r="I30" s="2220"/>
      <c r="J30" s="2220"/>
      <c r="K30" s="2220"/>
      <c r="L30" s="2220"/>
      <c r="M30" s="2220"/>
      <c r="N30" s="2220"/>
      <c r="O30" s="2220"/>
      <c r="P30" s="2220"/>
      <c r="Q30" s="2220"/>
    </row>
    <row r="31">
      <c r="A31" s="2215"/>
      <c r="B31" s="2246" t="s">
        <v>7775</v>
      </c>
      <c r="C31" s="2249" t="s">
        <v>7776</v>
      </c>
      <c r="D31" s="2216"/>
      <c r="E31" s="2249"/>
      <c r="F31" s="2218"/>
      <c r="G31" s="2219"/>
      <c r="H31" s="2220"/>
      <c r="I31" s="2220"/>
      <c r="J31" s="2220"/>
      <c r="K31" s="2220"/>
      <c r="L31" s="2220"/>
      <c r="M31" s="2220"/>
      <c r="N31" s="2220"/>
      <c r="O31" s="2220"/>
      <c r="P31" s="2220"/>
      <c r="Q31" s="2220"/>
    </row>
    <row r="32" ht="291.0" customHeight="1">
      <c r="A32" s="2251"/>
      <c r="B32" s="2252" t="s">
        <v>7777</v>
      </c>
      <c r="C32" s="2253" t="s">
        <v>7778</v>
      </c>
      <c r="D32" s="2254" t="s">
        <v>7779</v>
      </c>
      <c r="E32" s="2253" t="s">
        <v>7780</v>
      </c>
      <c r="F32" s="2255"/>
      <c r="G32" s="2256"/>
      <c r="H32" s="2257"/>
      <c r="I32" s="2257"/>
      <c r="J32" s="2257"/>
      <c r="K32" s="2257"/>
      <c r="L32" s="2257"/>
      <c r="M32" s="2257"/>
      <c r="N32" s="2257"/>
      <c r="O32" s="2257"/>
      <c r="P32" s="2257"/>
      <c r="Q32" s="2257"/>
    </row>
    <row r="33" ht="105.75" customHeight="1">
      <c r="A33" s="2215"/>
      <c r="B33" s="2246" t="s">
        <v>7781</v>
      </c>
      <c r="C33" s="2249" t="s">
        <v>3</v>
      </c>
      <c r="D33" s="2258"/>
      <c r="E33" s="2249"/>
      <c r="F33" s="2218"/>
      <c r="G33" s="2219"/>
      <c r="H33" s="2220"/>
      <c r="I33" s="2220"/>
      <c r="J33" s="2220"/>
      <c r="K33" s="2220"/>
      <c r="L33" s="2220"/>
      <c r="M33" s="2220"/>
      <c r="N33" s="2220"/>
      <c r="O33" s="2220"/>
      <c r="P33" s="2220"/>
      <c r="Q33" s="2220"/>
    </row>
    <row r="34" ht="28.5" customHeight="1">
      <c r="A34" s="2215"/>
      <c r="B34" s="2246" t="s">
        <v>7782</v>
      </c>
      <c r="C34" s="2249" t="s">
        <v>7783</v>
      </c>
      <c r="D34" s="2249"/>
      <c r="E34" s="2249"/>
      <c r="F34" s="2218"/>
      <c r="G34" s="2219"/>
      <c r="H34" s="2220"/>
      <c r="I34" s="2220"/>
      <c r="J34" s="2220"/>
      <c r="K34" s="2220"/>
      <c r="L34" s="2220"/>
      <c r="M34" s="2220"/>
      <c r="N34" s="2220"/>
      <c r="O34" s="2220"/>
      <c r="P34" s="2220"/>
      <c r="Q34" s="2220"/>
    </row>
    <row r="35" ht="67.5" customHeight="1">
      <c r="A35" s="2215"/>
      <c r="B35" s="2246" t="s">
        <v>7784</v>
      </c>
      <c r="C35" s="2249" t="s">
        <v>7785</v>
      </c>
      <c r="D35" s="2259" t="s">
        <v>7786</v>
      </c>
      <c r="E35" s="2249"/>
      <c r="F35" s="2218"/>
      <c r="G35" s="2219"/>
      <c r="H35" s="2220"/>
      <c r="I35" s="2220"/>
      <c r="J35" s="2220"/>
      <c r="K35" s="2220"/>
      <c r="L35" s="2220"/>
      <c r="M35" s="2220"/>
      <c r="N35" s="2220"/>
      <c r="O35" s="2220"/>
      <c r="P35" s="2220"/>
      <c r="Q35" s="2220"/>
    </row>
    <row r="36">
      <c r="A36" s="2215"/>
      <c r="B36" s="2246" t="s">
        <v>7787</v>
      </c>
      <c r="C36" s="2249" t="s">
        <v>7788</v>
      </c>
      <c r="D36" s="2249" t="s">
        <v>7789</v>
      </c>
      <c r="E36" s="2249"/>
      <c r="F36" s="2218"/>
      <c r="G36" s="2219"/>
      <c r="H36" s="2220"/>
      <c r="I36" s="2220"/>
      <c r="J36" s="2220"/>
      <c r="K36" s="2220"/>
      <c r="L36" s="2220"/>
      <c r="M36" s="2220"/>
      <c r="N36" s="2220"/>
      <c r="O36" s="2220"/>
      <c r="P36" s="2220"/>
      <c r="Q36" s="2220"/>
    </row>
    <row r="37">
      <c r="A37" s="2215"/>
      <c r="B37" s="2246" t="s">
        <v>7790</v>
      </c>
      <c r="C37" s="2249" t="s">
        <v>7791</v>
      </c>
      <c r="D37" s="2249" t="s">
        <v>7792</v>
      </c>
      <c r="E37" s="2249" t="s">
        <v>7793</v>
      </c>
      <c r="F37" s="2218"/>
      <c r="G37" s="2219"/>
      <c r="H37" s="2220"/>
      <c r="I37" s="2220"/>
      <c r="J37" s="2220"/>
      <c r="K37" s="2220"/>
      <c r="L37" s="2220"/>
      <c r="M37" s="2220"/>
      <c r="N37" s="2220"/>
      <c r="O37" s="2220"/>
      <c r="P37" s="2220"/>
      <c r="Q37" s="2220"/>
    </row>
    <row r="38">
      <c r="A38" s="2215"/>
      <c r="B38" s="2246" t="s">
        <v>7794</v>
      </c>
      <c r="C38" s="2249" t="s">
        <v>7795</v>
      </c>
      <c r="D38" s="2249"/>
      <c r="E38" s="2249"/>
      <c r="F38" s="2218"/>
      <c r="G38" s="2219"/>
      <c r="H38" s="2220"/>
      <c r="I38" s="2220"/>
      <c r="J38" s="2220"/>
      <c r="K38" s="2220"/>
      <c r="L38" s="2220"/>
      <c r="M38" s="2220"/>
      <c r="N38" s="2220"/>
      <c r="O38" s="2220"/>
      <c r="P38" s="2220"/>
      <c r="Q38" s="2220"/>
    </row>
    <row r="39">
      <c r="A39" s="2215"/>
      <c r="B39" s="2246" t="s">
        <v>7796</v>
      </c>
      <c r="C39" s="2260" t="s">
        <v>7797</v>
      </c>
      <c r="D39" s="2249" t="s">
        <v>7798</v>
      </c>
      <c r="E39" s="2249" t="s">
        <v>7799</v>
      </c>
      <c r="F39" s="2218"/>
      <c r="G39" s="2219"/>
      <c r="H39" s="2220"/>
      <c r="I39" s="2220"/>
      <c r="J39" s="2220"/>
      <c r="K39" s="2220"/>
      <c r="L39" s="2220"/>
      <c r="M39" s="2220"/>
      <c r="N39" s="2220"/>
      <c r="O39" s="2220"/>
      <c r="P39" s="2220"/>
      <c r="Q39" s="2220"/>
    </row>
    <row r="40">
      <c r="A40" s="2215"/>
      <c r="B40" s="2246" t="s">
        <v>7800</v>
      </c>
      <c r="C40" s="2249" t="s">
        <v>7801</v>
      </c>
      <c r="D40" s="2249" t="s">
        <v>7802</v>
      </c>
      <c r="E40" s="2249"/>
      <c r="F40" s="2218"/>
      <c r="G40" s="2219"/>
      <c r="H40" s="2220"/>
      <c r="I40" s="2220"/>
      <c r="J40" s="2220"/>
      <c r="K40" s="2220"/>
      <c r="L40" s="2220"/>
      <c r="M40" s="2220"/>
      <c r="N40" s="2220"/>
      <c r="O40" s="2220"/>
      <c r="P40" s="2220"/>
      <c r="Q40" s="2220"/>
    </row>
    <row r="41">
      <c r="A41" s="2215"/>
      <c r="B41" s="2246" t="s">
        <v>7803</v>
      </c>
      <c r="C41" s="2249"/>
      <c r="D41" s="2249"/>
      <c r="E41" s="2249"/>
      <c r="F41" s="2218"/>
      <c r="G41" s="2219"/>
      <c r="H41" s="2220"/>
      <c r="I41" s="2220"/>
      <c r="J41" s="2220"/>
      <c r="K41" s="2220"/>
      <c r="L41" s="2220"/>
      <c r="M41" s="2220"/>
      <c r="N41" s="2220"/>
      <c r="O41" s="2220"/>
      <c r="P41" s="2220"/>
      <c r="Q41" s="2220"/>
    </row>
    <row r="42">
      <c r="A42" s="2215"/>
      <c r="B42" s="2246" t="s">
        <v>7804</v>
      </c>
      <c r="C42" s="2249" t="s">
        <v>7805</v>
      </c>
      <c r="D42" s="2249"/>
      <c r="E42" s="2249"/>
      <c r="F42" s="2218"/>
      <c r="G42" s="2219"/>
      <c r="H42" s="2220"/>
      <c r="I42" s="2220"/>
      <c r="J42" s="2220"/>
      <c r="K42" s="2220"/>
      <c r="L42" s="2220"/>
      <c r="M42" s="2220"/>
      <c r="N42" s="2220"/>
      <c r="O42" s="2220"/>
      <c r="P42" s="2220"/>
      <c r="Q42" s="2220"/>
    </row>
    <row r="43">
      <c r="A43" s="2215"/>
      <c r="B43" s="2246" t="s">
        <v>7806</v>
      </c>
      <c r="C43" s="2249" t="s">
        <v>7807</v>
      </c>
      <c r="D43" s="2249"/>
      <c r="E43" s="2249"/>
      <c r="F43" s="2218"/>
      <c r="G43" s="2219"/>
      <c r="H43" s="2220"/>
      <c r="I43" s="2220"/>
      <c r="J43" s="2220"/>
      <c r="K43" s="2220"/>
      <c r="L43" s="2220"/>
      <c r="M43" s="2220"/>
      <c r="N43" s="2220"/>
      <c r="O43" s="2220"/>
      <c r="P43" s="2220"/>
      <c r="Q43" s="2220"/>
    </row>
    <row r="44">
      <c r="A44" s="2215"/>
      <c r="B44" s="2246" t="s">
        <v>7808</v>
      </c>
      <c r="C44" s="2249"/>
      <c r="D44" s="2249"/>
      <c r="E44" s="2249"/>
      <c r="F44" s="2218"/>
      <c r="G44" s="2219"/>
      <c r="H44" s="2220"/>
      <c r="I44" s="2220"/>
      <c r="J44" s="2220"/>
      <c r="K44" s="2220"/>
      <c r="L44" s="2220"/>
      <c r="M44" s="2220"/>
      <c r="N44" s="2220"/>
      <c r="O44" s="2220"/>
      <c r="P44" s="2220"/>
      <c r="Q44" s="2220"/>
    </row>
    <row r="45">
      <c r="A45" s="2215"/>
      <c r="B45" s="2246" t="s">
        <v>7809</v>
      </c>
      <c r="C45" s="2249"/>
      <c r="D45" s="2249"/>
      <c r="E45" s="2249"/>
      <c r="F45" s="2218"/>
      <c r="G45" s="2219"/>
      <c r="H45" s="2220"/>
      <c r="I45" s="2220"/>
      <c r="J45" s="2220"/>
      <c r="K45" s="2220"/>
      <c r="L45" s="2220"/>
      <c r="M45" s="2220"/>
      <c r="N45" s="2220"/>
      <c r="O45" s="2220"/>
      <c r="P45" s="2220"/>
      <c r="Q45" s="2220"/>
    </row>
    <row r="46">
      <c r="A46" s="2215"/>
      <c r="B46" s="2246" t="s">
        <v>7810</v>
      </c>
      <c r="C46" s="2249" t="s">
        <v>7811</v>
      </c>
      <c r="D46" s="2249"/>
      <c r="E46" s="2249"/>
      <c r="F46" s="2218"/>
      <c r="G46" s="2219"/>
      <c r="H46" s="2220"/>
      <c r="I46" s="2220"/>
      <c r="J46" s="2220"/>
      <c r="K46" s="2220"/>
      <c r="L46" s="2220"/>
      <c r="M46" s="2220"/>
      <c r="N46" s="2220"/>
      <c r="O46" s="2220"/>
      <c r="P46" s="2220"/>
      <c r="Q46" s="2220"/>
    </row>
    <row r="47">
      <c r="A47" s="2215"/>
      <c r="B47" s="2246" t="s">
        <v>7812</v>
      </c>
      <c r="C47" s="2249"/>
      <c r="D47" s="2249"/>
      <c r="E47" s="2249"/>
      <c r="F47" s="2218"/>
      <c r="G47" s="2219"/>
      <c r="H47" s="2220"/>
      <c r="I47" s="2220"/>
      <c r="J47" s="2220"/>
      <c r="K47" s="2220"/>
      <c r="L47" s="2220"/>
      <c r="M47" s="2220"/>
      <c r="N47" s="2220"/>
      <c r="O47" s="2220"/>
      <c r="P47" s="2220"/>
      <c r="Q47" s="2220"/>
    </row>
    <row r="48" ht="186.0" customHeight="1">
      <c r="A48" s="2215"/>
      <c r="B48" s="2261" t="s">
        <v>7813</v>
      </c>
      <c r="C48" s="2249" t="s">
        <v>7814</v>
      </c>
      <c r="D48" s="2249" t="s">
        <v>7815</v>
      </c>
      <c r="E48" s="2249" t="s">
        <v>7816</v>
      </c>
      <c r="F48" s="2218"/>
      <c r="G48" s="2219"/>
      <c r="H48" s="2220"/>
      <c r="I48" s="2220"/>
      <c r="J48" s="2220"/>
      <c r="K48" s="2220"/>
      <c r="L48" s="2220"/>
      <c r="M48" s="2220"/>
      <c r="N48" s="2220"/>
      <c r="O48" s="2220"/>
      <c r="P48" s="2220"/>
      <c r="Q48" s="2220"/>
    </row>
    <row r="49">
      <c r="A49" s="2215"/>
      <c r="B49" s="2246" t="s">
        <v>7817</v>
      </c>
      <c r="C49" s="2249" t="s">
        <v>7818</v>
      </c>
      <c r="D49" s="2249"/>
      <c r="E49" s="2249"/>
      <c r="F49" s="2218"/>
      <c r="G49" s="2219"/>
      <c r="H49" s="2220"/>
      <c r="I49" s="2220"/>
      <c r="J49" s="2220"/>
      <c r="K49" s="2220"/>
      <c r="L49" s="2220"/>
      <c r="M49" s="2220"/>
      <c r="N49" s="2220"/>
      <c r="O49" s="2220"/>
      <c r="P49" s="2220"/>
      <c r="Q49" s="2220"/>
    </row>
    <row r="50">
      <c r="A50" s="2215"/>
      <c r="B50" s="2246" t="s">
        <v>7819</v>
      </c>
      <c r="C50" s="2249" t="s">
        <v>3</v>
      </c>
      <c r="D50" s="2249"/>
      <c r="E50" s="2249"/>
      <c r="F50" s="2218"/>
      <c r="G50" s="2219"/>
      <c r="H50" s="2220"/>
      <c r="I50" s="2220"/>
      <c r="J50" s="2220"/>
      <c r="K50" s="2220"/>
      <c r="L50" s="2220"/>
      <c r="M50" s="2220"/>
      <c r="N50" s="2220"/>
      <c r="O50" s="2220"/>
      <c r="P50" s="2220"/>
      <c r="Q50" s="2220"/>
    </row>
    <row r="51">
      <c r="A51" s="2215"/>
      <c r="B51" s="2262" t="s">
        <v>7820</v>
      </c>
      <c r="C51" s="2249"/>
      <c r="D51" s="2249"/>
      <c r="E51" s="2249"/>
      <c r="F51" s="2218"/>
      <c r="G51" s="2219"/>
      <c r="H51" s="2220"/>
      <c r="I51" s="2220"/>
      <c r="J51" s="2220"/>
      <c r="K51" s="2220"/>
      <c r="L51" s="2220"/>
      <c r="M51" s="2220"/>
      <c r="N51" s="2220"/>
      <c r="O51" s="2220"/>
      <c r="P51" s="2220"/>
      <c r="Q51" s="2220"/>
    </row>
    <row r="52">
      <c r="A52" s="2215"/>
      <c r="B52" s="2262" t="s">
        <v>7821</v>
      </c>
      <c r="C52" s="2249" t="s">
        <v>7822</v>
      </c>
      <c r="D52" s="2249" t="s">
        <v>7823</v>
      </c>
      <c r="E52" s="2249"/>
      <c r="F52" s="2218"/>
      <c r="G52" s="2219"/>
      <c r="H52" s="2220"/>
      <c r="I52" s="2220"/>
      <c r="J52" s="2220"/>
      <c r="K52" s="2220"/>
      <c r="L52" s="2220"/>
      <c r="M52" s="2220"/>
      <c r="N52" s="2220"/>
      <c r="O52" s="2220"/>
      <c r="P52" s="2220"/>
      <c r="Q52" s="2220"/>
    </row>
    <row r="53">
      <c r="A53" s="2215"/>
      <c r="B53" s="2262" t="s">
        <v>7824</v>
      </c>
      <c r="C53" s="2249" t="s">
        <v>7825</v>
      </c>
      <c r="D53" s="2249"/>
      <c r="E53" s="2249"/>
      <c r="F53" s="2218"/>
      <c r="G53" s="2219"/>
      <c r="H53" s="2220"/>
      <c r="I53" s="2220"/>
      <c r="J53" s="2220"/>
      <c r="K53" s="2220"/>
      <c r="L53" s="2220"/>
      <c r="M53" s="2220"/>
      <c r="N53" s="2220"/>
      <c r="O53" s="2220"/>
      <c r="P53" s="2220"/>
      <c r="Q53" s="2220"/>
    </row>
    <row r="54">
      <c r="A54" s="2215"/>
      <c r="B54" s="2262" t="s">
        <v>7826</v>
      </c>
      <c r="C54" s="2249" t="s">
        <v>7827</v>
      </c>
      <c r="D54" s="2249"/>
      <c r="E54" s="2249"/>
      <c r="F54" s="2218"/>
      <c r="G54" s="2219"/>
      <c r="H54" s="2220"/>
      <c r="I54" s="2220"/>
      <c r="J54" s="2220"/>
      <c r="K54" s="2220"/>
      <c r="L54" s="2220"/>
      <c r="M54" s="2220"/>
      <c r="N54" s="2220"/>
      <c r="O54" s="2220"/>
      <c r="P54" s="2220"/>
      <c r="Q54" s="2220"/>
    </row>
    <row r="55">
      <c r="A55" s="2215"/>
      <c r="B55" s="2262" t="s">
        <v>7828</v>
      </c>
      <c r="C55" s="2249" t="s">
        <v>7829</v>
      </c>
      <c r="D55" s="2249"/>
      <c r="E55" s="2249"/>
      <c r="F55" s="2218"/>
      <c r="G55" s="2219"/>
      <c r="H55" s="2220"/>
      <c r="I55" s="2220"/>
      <c r="J55" s="2220"/>
      <c r="K55" s="2220"/>
      <c r="L55" s="2220"/>
      <c r="M55" s="2220"/>
      <c r="N55" s="2220"/>
      <c r="O55" s="2220"/>
      <c r="P55" s="2220"/>
      <c r="Q55" s="2220"/>
    </row>
    <row r="56">
      <c r="A56" s="2215"/>
      <c r="B56" s="2262" t="s">
        <v>7830</v>
      </c>
      <c r="C56" s="2249" t="s">
        <v>7831</v>
      </c>
      <c r="D56" s="2249" t="s">
        <v>7832</v>
      </c>
      <c r="E56" s="2249" t="s">
        <v>7833</v>
      </c>
      <c r="F56" s="2218" t="s">
        <v>7834</v>
      </c>
      <c r="G56" s="2219"/>
      <c r="H56" s="2220"/>
      <c r="I56" s="2220"/>
      <c r="J56" s="2220"/>
      <c r="K56" s="2220"/>
      <c r="L56" s="2220"/>
      <c r="M56" s="2220"/>
      <c r="N56" s="2220"/>
      <c r="O56" s="2220"/>
      <c r="P56" s="2220"/>
      <c r="Q56" s="2220"/>
    </row>
    <row r="57">
      <c r="A57" s="2215"/>
      <c r="B57" s="2246" t="s">
        <v>7835</v>
      </c>
      <c r="C57" s="2263" t="s">
        <v>7836</v>
      </c>
      <c r="D57" s="2264" t="s">
        <v>7837</v>
      </c>
      <c r="E57" s="2249" t="s">
        <v>7838</v>
      </c>
      <c r="F57" s="2218"/>
      <c r="G57" s="2219"/>
      <c r="H57" s="2220"/>
      <c r="I57" s="2220"/>
      <c r="J57" s="2220"/>
      <c r="K57" s="2220"/>
      <c r="L57" s="2220"/>
      <c r="M57" s="2220"/>
      <c r="N57" s="2220"/>
      <c r="O57" s="2220"/>
      <c r="P57" s="2220"/>
      <c r="Q57" s="2220"/>
    </row>
    <row r="58" ht="38.25" customHeight="1">
      <c r="A58" s="2215"/>
      <c r="B58" s="2246" t="s">
        <v>7839</v>
      </c>
      <c r="C58" s="2265"/>
      <c r="D58" s="2249"/>
      <c r="E58" s="2249"/>
      <c r="F58" s="2218"/>
      <c r="G58" s="2219"/>
      <c r="H58" s="2220"/>
      <c r="I58" s="2220"/>
      <c r="J58" s="2220"/>
      <c r="K58" s="2220"/>
      <c r="L58" s="2220"/>
      <c r="M58" s="2220"/>
      <c r="N58" s="2220"/>
      <c r="O58" s="2220"/>
      <c r="P58" s="2220"/>
      <c r="Q58" s="2220"/>
    </row>
    <row r="59">
      <c r="A59" s="2215"/>
      <c r="B59" s="2246" t="s">
        <v>7840</v>
      </c>
      <c r="C59" s="2249" t="s">
        <v>7841</v>
      </c>
      <c r="D59" s="2249" t="s">
        <v>7842</v>
      </c>
      <c r="E59" s="2249"/>
      <c r="F59" s="2218"/>
      <c r="G59" s="2219"/>
      <c r="H59" s="2220"/>
      <c r="I59" s="2220"/>
      <c r="J59" s="2220"/>
      <c r="K59" s="2220"/>
      <c r="L59" s="2220"/>
      <c r="M59" s="2220"/>
      <c r="N59" s="2220"/>
      <c r="O59" s="2220"/>
      <c r="P59" s="2220"/>
      <c r="Q59" s="2220"/>
    </row>
    <row r="60">
      <c r="A60" s="2215"/>
      <c r="B60" s="2246" t="s">
        <v>7843</v>
      </c>
      <c r="C60" s="2249" t="s">
        <v>7844</v>
      </c>
      <c r="D60" s="2249"/>
      <c r="E60" s="2249"/>
      <c r="F60" s="2218"/>
      <c r="G60" s="2219"/>
      <c r="H60" s="2220"/>
      <c r="I60" s="2220"/>
      <c r="J60" s="2220"/>
      <c r="K60" s="2220"/>
      <c r="L60" s="2220"/>
      <c r="M60" s="2220"/>
      <c r="N60" s="2220"/>
      <c r="O60" s="2220"/>
      <c r="P60" s="2220"/>
      <c r="Q60" s="2220"/>
    </row>
    <row r="61">
      <c r="A61" s="2215"/>
      <c r="B61" s="2261" t="s">
        <v>7845</v>
      </c>
      <c r="C61" s="2249" t="s">
        <v>7846</v>
      </c>
      <c r="D61" s="2249" t="s">
        <v>7847</v>
      </c>
      <c r="E61" s="2249" t="s">
        <v>7848</v>
      </c>
      <c r="F61" s="2218"/>
      <c r="G61" s="2219"/>
      <c r="H61" s="2220"/>
      <c r="I61" s="2220"/>
      <c r="J61" s="2220"/>
      <c r="K61" s="2220"/>
      <c r="L61" s="2220"/>
      <c r="M61" s="2220"/>
      <c r="N61" s="2220"/>
      <c r="O61" s="2220"/>
      <c r="P61" s="2220"/>
      <c r="Q61" s="2220"/>
    </row>
    <row r="62">
      <c r="A62" s="2215"/>
      <c r="C62" s="2249" t="s">
        <v>7849</v>
      </c>
      <c r="D62" s="2249" t="s">
        <v>7850</v>
      </c>
      <c r="E62" s="2249"/>
      <c r="F62" s="2218"/>
      <c r="G62" s="2219"/>
      <c r="H62" s="2220"/>
      <c r="I62" s="2220"/>
      <c r="J62" s="2220"/>
      <c r="K62" s="2220"/>
      <c r="L62" s="2220"/>
      <c r="M62" s="2220"/>
      <c r="N62" s="2220"/>
      <c r="O62" s="2220"/>
      <c r="P62" s="2220"/>
      <c r="Q62" s="2220"/>
    </row>
    <row r="63">
      <c r="A63" s="2215"/>
      <c r="B63" s="2261" t="s">
        <v>7851</v>
      </c>
      <c r="C63" s="2249" t="s">
        <v>7852</v>
      </c>
      <c r="D63" s="2249" t="s">
        <v>7853</v>
      </c>
      <c r="E63" s="2249" t="s">
        <v>7854</v>
      </c>
      <c r="F63" s="2266" t="s">
        <v>7855</v>
      </c>
      <c r="G63" s="11" t="s">
        <v>7856</v>
      </c>
      <c r="H63" s="2220"/>
      <c r="I63" s="2220"/>
      <c r="J63" s="2220"/>
      <c r="K63" s="2220"/>
      <c r="L63" s="2220"/>
      <c r="M63" s="2220"/>
      <c r="N63" s="2220"/>
      <c r="O63" s="2220"/>
      <c r="P63" s="2220"/>
      <c r="Q63" s="2220"/>
    </row>
    <row r="64">
      <c r="A64" s="2215"/>
      <c r="B64" s="2261" t="s">
        <v>7857</v>
      </c>
      <c r="C64" s="2249" t="s">
        <v>7858</v>
      </c>
      <c r="D64" s="2249" t="s">
        <v>7859</v>
      </c>
      <c r="E64" s="2249"/>
      <c r="F64" s="2218"/>
      <c r="G64" s="2219"/>
      <c r="H64" s="2220"/>
      <c r="I64" s="2220"/>
      <c r="J64" s="2220"/>
      <c r="K64" s="2220"/>
      <c r="L64" s="2220"/>
      <c r="M64" s="2220"/>
      <c r="N64" s="2220"/>
      <c r="O64" s="2220"/>
      <c r="P64" s="2220"/>
      <c r="Q64" s="2220"/>
    </row>
    <row r="65">
      <c r="A65" s="2215"/>
      <c r="B65" s="2261" t="s">
        <v>7860</v>
      </c>
      <c r="C65" s="2249" t="s">
        <v>7861</v>
      </c>
      <c r="D65" s="2249"/>
      <c r="E65" s="2249"/>
      <c r="F65" s="2218"/>
      <c r="G65" s="2219"/>
      <c r="H65" s="2220"/>
      <c r="I65" s="2220"/>
      <c r="J65" s="2220"/>
      <c r="K65" s="2220"/>
      <c r="L65" s="2220"/>
      <c r="M65" s="2220"/>
      <c r="N65" s="2220"/>
      <c r="O65" s="2220"/>
      <c r="P65" s="2220"/>
      <c r="Q65" s="2220"/>
    </row>
    <row r="66">
      <c r="A66" s="2215"/>
      <c r="B66" s="2261" t="s">
        <v>7862</v>
      </c>
      <c r="C66" s="2249" t="s">
        <v>3</v>
      </c>
      <c r="D66" s="2249"/>
      <c r="E66" s="2249"/>
      <c r="F66" s="2218"/>
      <c r="G66" s="2219"/>
      <c r="H66" s="2220"/>
      <c r="I66" s="2220"/>
      <c r="J66" s="2220"/>
      <c r="K66" s="2220"/>
      <c r="L66" s="2220"/>
      <c r="M66" s="2220"/>
      <c r="N66" s="2220"/>
      <c r="O66" s="2220"/>
      <c r="P66" s="2220"/>
      <c r="Q66" s="2220"/>
    </row>
    <row r="67">
      <c r="A67" s="2215"/>
      <c r="B67" s="2261" t="s">
        <v>7863</v>
      </c>
      <c r="C67" s="2249" t="s">
        <v>7864</v>
      </c>
      <c r="D67" s="2249" t="s">
        <v>7865</v>
      </c>
      <c r="E67" s="2249" t="s">
        <v>7866</v>
      </c>
      <c r="F67" s="2218"/>
      <c r="G67" s="2219"/>
      <c r="H67" s="2220"/>
      <c r="I67" s="2220"/>
      <c r="J67" s="2220"/>
      <c r="K67" s="2220"/>
      <c r="L67" s="2220"/>
      <c r="M67" s="2220"/>
      <c r="N67" s="2220"/>
      <c r="O67" s="2220"/>
      <c r="P67" s="2220"/>
      <c r="Q67" s="2220"/>
    </row>
    <row r="68">
      <c r="A68" s="2215"/>
      <c r="B68" s="2261" t="s">
        <v>7867</v>
      </c>
      <c r="C68" s="2249" t="s">
        <v>7868</v>
      </c>
      <c r="D68" s="2249" t="s">
        <v>7869</v>
      </c>
      <c r="E68" s="2217"/>
      <c r="F68" s="2218"/>
      <c r="G68" s="2219"/>
      <c r="H68" s="2220"/>
      <c r="I68" s="2220"/>
      <c r="J68" s="2220"/>
      <c r="K68" s="2220"/>
      <c r="L68" s="2220"/>
      <c r="M68" s="2220"/>
      <c r="N68" s="2220"/>
      <c r="O68" s="2220"/>
      <c r="P68" s="2220"/>
      <c r="Q68" s="2220"/>
    </row>
    <row r="69">
      <c r="A69" s="2215"/>
      <c r="B69" s="2261" t="s">
        <v>7870</v>
      </c>
      <c r="C69" s="2249" t="s">
        <v>7871</v>
      </c>
      <c r="D69" s="2249"/>
      <c r="E69" s="2217" t="s">
        <v>7872</v>
      </c>
      <c r="F69" s="2218" t="s">
        <v>7873</v>
      </c>
      <c r="G69" s="2219"/>
      <c r="H69" s="2220"/>
      <c r="I69" s="2220"/>
      <c r="J69" s="2220"/>
      <c r="K69" s="2220"/>
      <c r="L69" s="2220"/>
      <c r="M69" s="2220"/>
      <c r="N69" s="2220"/>
      <c r="O69" s="2220"/>
      <c r="P69" s="2220"/>
      <c r="Q69" s="2220"/>
    </row>
    <row r="70">
      <c r="A70" s="2215"/>
      <c r="B70" s="438" t="s">
        <v>7874</v>
      </c>
      <c r="C70" s="2249" t="s">
        <v>7875</v>
      </c>
      <c r="D70" s="2249"/>
      <c r="E70" s="2217"/>
      <c r="F70" s="2218"/>
      <c r="G70" s="2219"/>
      <c r="H70" s="2220"/>
      <c r="I70" s="2220"/>
      <c r="J70" s="2220"/>
      <c r="K70" s="2220"/>
      <c r="L70" s="2220"/>
      <c r="M70" s="2220"/>
      <c r="N70" s="2220"/>
      <c r="O70" s="2220"/>
      <c r="P70" s="2220"/>
      <c r="Q70" s="2220"/>
    </row>
    <row r="71">
      <c r="A71" s="2215"/>
      <c r="B71" s="438" t="s">
        <v>7876</v>
      </c>
      <c r="C71" s="2249" t="s">
        <v>7877</v>
      </c>
      <c r="D71" s="2249"/>
      <c r="E71" s="2217" t="s">
        <v>7878</v>
      </c>
      <c r="F71" s="2218"/>
      <c r="G71" s="2219"/>
      <c r="H71" s="2220"/>
      <c r="I71" s="2220"/>
      <c r="J71" s="2220"/>
      <c r="K71" s="2220"/>
      <c r="L71" s="2220"/>
      <c r="M71" s="2220"/>
      <c r="N71" s="2220"/>
      <c r="O71" s="2220"/>
      <c r="P71" s="2220"/>
      <c r="Q71" s="2220"/>
    </row>
    <row r="72">
      <c r="A72" s="2267"/>
      <c r="B72" s="2268" t="s">
        <v>7879</v>
      </c>
      <c r="C72" s="2269" t="s">
        <v>7880</v>
      </c>
      <c r="D72" s="2269" t="s">
        <v>7881</v>
      </c>
      <c r="E72" s="2270" t="s">
        <v>7882</v>
      </c>
      <c r="F72" s="2271" t="s">
        <v>7883</v>
      </c>
      <c r="G72" s="2272"/>
      <c r="H72" s="2273"/>
      <c r="I72" s="2273"/>
      <c r="J72" s="2273"/>
      <c r="K72" s="2273"/>
      <c r="L72" s="2273"/>
      <c r="M72" s="2273"/>
      <c r="N72" s="2273"/>
      <c r="O72" s="2273"/>
      <c r="P72" s="2273"/>
      <c r="Q72" s="2273"/>
    </row>
    <row r="73">
      <c r="A73" s="2267"/>
      <c r="B73" s="2268"/>
      <c r="C73" s="2269"/>
      <c r="D73" s="2269"/>
      <c r="E73" s="2270"/>
      <c r="F73" s="2271"/>
      <c r="G73" s="2272"/>
      <c r="H73" s="2273"/>
      <c r="I73" s="2273"/>
      <c r="J73" s="2273"/>
      <c r="K73" s="2273"/>
      <c r="L73" s="2273"/>
      <c r="M73" s="2273"/>
      <c r="N73" s="2273"/>
      <c r="O73" s="2273"/>
      <c r="P73" s="2273"/>
      <c r="Q73" s="2273"/>
    </row>
    <row r="74">
      <c r="A74" s="2215"/>
      <c r="B74" s="438" t="s">
        <v>7884</v>
      </c>
      <c r="C74" s="2249" t="s">
        <v>7885</v>
      </c>
      <c r="D74" s="2249"/>
      <c r="E74" s="2217" t="s">
        <v>7886</v>
      </c>
      <c r="F74" s="2218"/>
      <c r="G74" s="2219"/>
      <c r="H74" s="2220"/>
      <c r="I74" s="2220"/>
      <c r="J74" s="2220"/>
      <c r="K74" s="2220"/>
      <c r="L74" s="2220"/>
      <c r="M74" s="2220"/>
      <c r="N74" s="2220"/>
      <c r="O74" s="2220"/>
      <c r="P74" s="2220"/>
      <c r="Q74" s="2220"/>
    </row>
    <row r="75">
      <c r="A75" s="2215"/>
      <c r="B75" s="438" t="s">
        <v>7887</v>
      </c>
      <c r="C75" s="2249" t="s">
        <v>7888</v>
      </c>
      <c r="D75" s="2249"/>
      <c r="E75" s="2217" t="s">
        <v>7889</v>
      </c>
      <c r="F75" s="2218" t="s">
        <v>7890</v>
      </c>
      <c r="G75" s="2219"/>
      <c r="H75" s="2220"/>
      <c r="I75" s="2220"/>
      <c r="J75" s="2220"/>
      <c r="K75" s="2220"/>
      <c r="L75" s="2220"/>
      <c r="M75" s="2220"/>
      <c r="N75" s="2220"/>
      <c r="O75" s="2220"/>
      <c r="P75" s="2220"/>
      <c r="Q75" s="2220"/>
    </row>
    <row r="76">
      <c r="A76" s="2215"/>
      <c r="B76" s="438" t="s">
        <v>7891</v>
      </c>
      <c r="C76" s="2249" t="s">
        <v>7892</v>
      </c>
      <c r="D76" s="2249"/>
      <c r="E76" s="2217"/>
      <c r="F76" s="2218"/>
      <c r="G76" s="2219"/>
      <c r="H76" s="2220"/>
      <c r="I76" s="2220"/>
      <c r="J76" s="2220"/>
      <c r="K76" s="2220"/>
      <c r="L76" s="2220"/>
      <c r="M76" s="2220"/>
      <c r="N76" s="2220"/>
      <c r="O76" s="2220"/>
      <c r="P76" s="2220"/>
      <c r="Q76" s="2220"/>
    </row>
    <row r="77">
      <c r="A77" s="2215"/>
      <c r="B77" s="438" t="s">
        <v>7893</v>
      </c>
      <c r="C77" s="2249" t="s">
        <v>7894</v>
      </c>
      <c r="D77" s="2249"/>
      <c r="E77" s="2217" t="s">
        <v>7895</v>
      </c>
      <c r="F77" s="2218"/>
      <c r="G77" s="2219"/>
      <c r="H77" s="2220"/>
      <c r="I77" s="2220"/>
      <c r="J77" s="2220"/>
      <c r="K77" s="2220"/>
      <c r="L77" s="2220"/>
      <c r="M77" s="2220"/>
      <c r="N77" s="2220"/>
      <c r="O77" s="2220"/>
      <c r="P77" s="2220"/>
      <c r="Q77" s="2220"/>
    </row>
    <row r="78">
      <c r="A78" s="2215"/>
      <c r="B78" s="438" t="s">
        <v>7896</v>
      </c>
      <c r="C78" s="2249" t="s">
        <v>7897</v>
      </c>
      <c r="D78" s="2249"/>
      <c r="E78" s="2217" t="s">
        <v>7898</v>
      </c>
      <c r="F78" s="2218"/>
      <c r="G78" s="2219"/>
      <c r="H78" s="2220"/>
      <c r="I78" s="2220"/>
      <c r="J78" s="2220"/>
      <c r="K78" s="2220"/>
      <c r="L78" s="2220"/>
      <c r="M78" s="2220"/>
      <c r="N78" s="2220"/>
      <c r="O78" s="2220"/>
      <c r="P78" s="2220"/>
      <c r="Q78" s="2220"/>
    </row>
    <row r="79">
      <c r="A79" s="2215"/>
      <c r="B79" s="438" t="s">
        <v>7899</v>
      </c>
      <c r="C79" s="2249" t="s">
        <v>7900</v>
      </c>
      <c r="D79" s="2249"/>
      <c r="E79" s="2217"/>
      <c r="F79" s="2218"/>
      <c r="G79" s="2219"/>
      <c r="H79" s="2220"/>
      <c r="I79" s="2220"/>
      <c r="J79" s="2220"/>
      <c r="K79" s="2220"/>
      <c r="L79" s="2220"/>
      <c r="M79" s="2220"/>
      <c r="N79" s="2220"/>
      <c r="O79" s="2220"/>
      <c r="P79" s="2220"/>
      <c r="Q79" s="2220"/>
    </row>
    <row r="80">
      <c r="A80" s="2215"/>
      <c r="B80" s="438" t="s">
        <v>7901</v>
      </c>
      <c r="C80" s="2249"/>
      <c r="D80" s="2249"/>
      <c r="E80" s="2217"/>
      <c r="F80" s="2218"/>
      <c r="G80" s="2219"/>
      <c r="H80" s="2220"/>
      <c r="I80" s="2220"/>
      <c r="J80" s="2220"/>
      <c r="K80" s="2220"/>
      <c r="L80" s="2220"/>
      <c r="M80" s="2220"/>
      <c r="N80" s="2220"/>
      <c r="O80" s="2220"/>
      <c r="P80" s="2220"/>
      <c r="Q80" s="2220"/>
    </row>
    <row r="81">
      <c r="A81" s="2215"/>
      <c r="B81" s="438" t="s">
        <v>7902</v>
      </c>
      <c r="C81" s="2249" t="s">
        <v>7903</v>
      </c>
      <c r="D81" s="2249"/>
      <c r="E81" s="2217"/>
      <c r="F81" s="2218"/>
      <c r="G81" s="2219"/>
      <c r="H81" s="2220"/>
      <c r="I81" s="2220"/>
      <c r="J81" s="2220"/>
      <c r="K81" s="2220"/>
      <c r="L81" s="2220"/>
      <c r="M81" s="2220"/>
      <c r="N81" s="2220"/>
      <c r="O81" s="2220"/>
      <c r="P81" s="2220"/>
      <c r="Q81" s="2220"/>
    </row>
    <row r="82">
      <c r="A82" s="2215"/>
      <c r="B82" s="438" t="s">
        <v>7901</v>
      </c>
      <c r="C82" s="2249" t="s">
        <v>7904</v>
      </c>
      <c r="D82" s="2249"/>
      <c r="E82" s="2217" t="s">
        <v>7905</v>
      </c>
      <c r="F82" s="2218" t="s">
        <v>7906</v>
      </c>
      <c r="G82" s="2274" t="s">
        <v>7907</v>
      </c>
      <c r="H82" s="2224"/>
      <c r="I82" s="2220"/>
      <c r="J82" s="2220"/>
      <c r="K82" s="2220"/>
      <c r="L82" s="2220"/>
      <c r="M82" s="2220"/>
      <c r="N82" s="2220"/>
      <c r="O82" s="2220"/>
      <c r="P82" s="2220"/>
      <c r="Q82" s="2220"/>
    </row>
    <row r="83" ht="1.5" customHeight="1">
      <c r="A83" s="2215"/>
      <c r="B83" s="2275" t="s">
        <v>7908</v>
      </c>
      <c r="C83" s="2253" t="s">
        <v>7909</v>
      </c>
      <c r="D83" s="2253"/>
      <c r="E83" s="2217"/>
      <c r="F83" s="2218"/>
      <c r="G83" s="2219"/>
      <c r="H83" s="2220"/>
      <c r="I83" s="2220"/>
      <c r="J83" s="2220"/>
      <c r="K83" s="2220"/>
      <c r="L83" s="2220"/>
      <c r="M83" s="2220"/>
      <c r="N83" s="2220"/>
      <c r="O83" s="2220"/>
      <c r="P83" s="2220"/>
      <c r="Q83" s="2220"/>
    </row>
    <row r="84" ht="221.25" customHeight="1">
      <c r="A84" s="2215"/>
      <c r="B84" s="438" t="s">
        <v>7910</v>
      </c>
      <c r="C84" s="2249" t="s">
        <v>7911</v>
      </c>
      <c r="D84" s="2249"/>
      <c r="E84" s="2217" t="s">
        <v>7912</v>
      </c>
      <c r="F84" s="2218"/>
      <c r="G84" s="2219"/>
      <c r="H84" s="2220"/>
      <c r="I84" s="2220"/>
      <c r="J84" s="2220"/>
      <c r="K84" s="2220"/>
      <c r="L84" s="2220"/>
      <c r="M84" s="2220"/>
      <c r="N84" s="2220"/>
      <c r="O84" s="2220"/>
      <c r="P84" s="2220"/>
      <c r="Q84" s="2220"/>
    </row>
    <row r="85">
      <c r="A85" s="2215"/>
      <c r="B85" s="438" t="s">
        <v>7913</v>
      </c>
      <c r="C85" s="2276" t="s">
        <v>4297</v>
      </c>
      <c r="D85" s="2276" t="s">
        <v>4302</v>
      </c>
      <c r="E85" s="2217"/>
      <c r="F85" s="2218"/>
      <c r="G85" s="2219"/>
      <c r="H85" s="2220"/>
      <c r="I85" s="2220"/>
      <c r="J85" s="2220"/>
      <c r="K85" s="2220"/>
      <c r="L85" s="2220"/>
      <c r="M85" s="2220"/>
      <c r="N85" s="2220"/>
      <c r="O85" s="2220"/>
      <c r="P85" s="2220"/>
      <c r="Q85" s="2220"/>
    </row>
    <row r="86">
      <c r="A86" s="2215"/>
      <c r="B86" s="438" t="s">
        <v>7914</v>
      </c>
      <c r="C86" s="2249" t="s">
        <v>7915</v>
      </c>
      <c r="D86" s="2249"/>
      <c r="E86" s="2217"/>
      <c r="F86" s="2218"/>
      <c r="G86" s="2219"/>
      <c r="H86" s="2220"/>
      <c r="I86" s="2220"/>
      <c r="J86" s="2220"/>
      <c r="K86" s="2220"/>
      <c r="L86" s="2220"/>
      <c r="M86" s="2220"/>
      <c r="N86" s="2220"/>
      <c r="O86" s="2220"/>
      <c r="P86" s="2220"/>
      <c r="Q86" s="2220"/>
    </row>
    <row r="87">
      <c r="A87" s="2215"/>
      <c r="B87" s="438" t="s">
        <v>7916</v>
      </c>
      <c r="C87" s="2249" t="s">
        <v>7917</v>
      </c>
      <c r="D87" s="2249"/>
      <c r="E87" s="2217" t="s">
        <v>7918</v>
      </c>
      <c r="F87" s="2218"/>
      <c r="G87" s="2219"/>
      <c r="H87" s="2220"/>
      <c r="I87" s="2220"/>
      <c r="J87" s="2220"/>
      <c r="K87" s="2220"/>
      <c r="L87" s="2220"/>
      <c r="M87" s="2220"/>
      <c r="N87" s="2220"/>
      <c r="O87" s="2220"/>
      <c r="P87" s="2220"/>
      <c r="Q87" s="2220"/>
    </row>
    <row r="88">
      <c r="A88" s="2215"/>
      <c r="B88" s="438" t="s">
        <v>7919</v>
      </c>
      <c r="C88" s="2249" t="s">
        <v>7920</v>
      </c>
      <c r="D88" s="2249"/>
      <c r="E88" s="2217" t="s">
        <v>7921</v>
      </c>
      <c r="F88" s="2218"/>
      <c r="G88" s="2219"/>
      <c r="H88" s="2220"/>
      <c r="I88" s="2220"/>
      <c r="J88" s="2220"/>
      <c r="K88" s="2220"/>
      <c r="L88" s="2220"/>
      <c r="M88" s="2220"/>
      <c r="N88" s="2220"/>
      <c r="O88" s="2220"/>
      <c r="P88" s="2220"/>
      <c r="Q88" s="2220"/>
    </row>
    <row r="89">
      <c r="A89" s="2215"/>
      <c r="B89" s="438" t="s">
        <v>7922</v>
      </c>
      <c r="C89" s="2260" t="s">
        <v>7923</v>
      </c>
      <c r="D89" s="2249"/>
      <c r="E89" s="2217" t="s">
        <v>7924</v>
      </c>
      <c r="F89" s="2218"/>
      <c r="G89" s="2219"/>
      <c r="H89" s="2220"/>
      <c r="I89" s="2220"/>
      <c r="J89" s="2220"/>
      <c r="K89" s="2220"/>
      <c r="L89" s="2220"/>
      <c r="M89" s="2220"/>
      <c r="N89" s="2220"/>
      <c r="O89" s="2220"/>
      <c r="P89" s="2220"/>
      <c r="Q89" s="2220"/>
    </row>
    <row r="90" ht="75.0" customHeight="1">
      <c r="A90" s="2215"/>
      <c r="B90" s="438" t="s">
        <v>7925</v>
      </c>
      <c r="C90" s="2277" t="s">
        <v>7926</v>
      </c>
      <c r="D90" s="2277"/>
      <c r="E90" s="2217"/>
      <c r="F90" s="2218"/>
      <c r="G90" s="2219"/>
      <c r="H90" s="2220"/>
      <c r="I90" s="2220"/>
      <c r="J90" s="2220"/>
      <c r="K90" s="2220"/>
      <c r="L90" s="2220"/>
      <c r="M90" s="2220"/>
      <c r="N90" s="2220"/>
      <c r="O90" s="2220"/>
      <c r="P90" s="2220"/>
      <c r="Q90" s="2220"/>
    </row>
    <row r="91">
      <c r="A91" s="2215"/>
      <c r="B91" s="438" t="s">
        <v>7927</v>
      </c>
      <c r="C91" s="2278" t="s">
        <v>7928</v>
      </c>
      <c r="D91" s="2278"/>
      <c r="E91" s="2217" t="s">
        <v>7929</v>
      </c>
      <c r="F91" s="2218"/>
      <c r="G91" s="2219"/>
      <c r="H91" s="2220"/>
      <c r="I91" s="2220"/>
      <c r="J91" s="2220"/>
      <c r="K91" s="2220"/>
      <c r="L91" s="2220"/>
      <c r="M91" s="2220"/>
      <c r="N91" s="2220"/>
      <c r="O91" s="2220"/>
      <c r="P91" s="2220"/>
      <c r="Q91" s="2220"/>
    </row>
    <row r="92">
      <c r="A92" s="2215"/>
      <c r="B92" s="438"/>
      <c r="C92" s="2278" t="s">
        <v>7930</v>
      </c>
      <c r="D92" s="2278"/>
      <c r="E92" s="2217" t="s">
        <v>7931</v>
      </c>
      <c r="F92" s="2218"/>
      <c r="G92" s="2219"/>
      <c r="H92" s="2220"/>
      <c r="I92" s="2220"/>
      <c r="J92" s="2220"/>
      <c r="K92" s="2220"/>
      <c r="L92" s="2220"/>
      <c r="M92" s="2220"/>
      <c r="N92" s="2220"/>
      <c r="O92" s="2220"/>
      <c r="P92" s="2220"/>
      <c r="Q92" s="2220"/>
    </row>
    <row r="93" ht="75.0" customHeight="1">
      <c r="A93" s="2215"/>
      <c r="B93" s="438" t="s">
        <v>7932</v>
      </c>
      <c r="C93" s="2278" t="s">
        <v>7933</v>
      </c>
      <c r="D93" s="2278"/>
      <c r="E93" s="2217" t="s">
        <v>7934</v>
      </c>
      <c r="F93" s="2218"/>
      <c r="G93" s="2219"/>
      <c r="H93" s="2220"/>
      <c r="I93" s="2220"/>
      <c r="J93" s="2220"/>
      <c r="K93" s="2220"/>
      <c r="L93" s="2220"/>
      <c r="M93" s="2220"/>
      <c r="N93" s="2220"/>
      <c r="O93" s="2220"/>
      <c r="P93" s="2220"/>
      <c r="Q93" s="2220"/>
    </row>
    <row r="94" ht="27.75" customHeight="1">
      <c r="A94" s="2215"/>
      <c r="B94" s="438" t="s">
        <v>7935</v>
      </c>
      <c r="C94" s="2278" t="s">
        <v>7936</v>
      </c>
      <c r="D94" s="2278"/>
      <c r="E94" s="2217" t="s">
        <v>7937</v>
      </c>
      <c r="F94" s="2218"/>
      <c r="G94" s="2219"/>
      <c r="H94" s="2220"/>
      <c r="I94" s="2220"/>
      <c r="J94" s="2220"/>
      <c r="K94" s="2220"/>
      <c r="L94" s="2220"/>
      <c r="M94" s="2220"/>
      <c r="N94" s="2220"/>
      <c r="O94" s="2220"/>
      <c r="P94" s="2220"/>
      <c r="Q94" s="2220"/>
    </row>
    <row r="95" ht="27.75" customHeight="1">
      <c r="A95" s="2215"/>
      <c r="B95" s="438" t="s">
        <v>7938</v>
      </c>
      <c r="C95" s="2278" t="s">
        <v>7939</v>
      </c>
      <c r="D95" s="2278"/>
      <c r="E95" s="2217" t="s">
        <v>7940</v>
      </c>
      <c r="F95" s="2218"/>
      <c r="G95" s="2219"/>
      <c r="H95" s="2220"/>
      <c r="I95" s="2220"/>
      <c r="J95" s="2220"/>
      <c r="K95" s="2220"/>
      <c r="L95" s="2220"/>
      <c r="M95" s="2220"/>
      <c r="N95" s="2220"/>
      <c r="O95" s="2220"/>
      <c r="P95" s="2220"/>
      <c r="Q95" s="2220"/>
    </row>
    <row r="96" ht="27.75" customHeight="1">
      <c r="A96" s="2215"/>
      <c r="B96" s="438" t="s">
        <v>7941</v>
      </c>
      <c r="C96" s="2278" t="s">
        <v>7942</v>
      </c>
      <c r="D96" s="2278"/>
      <c r="E96" s="2217" t="s">
        <v>7943</v>
      </c>
      <c r="F96" s="2218"/>
      <c r="G96" s="2219"/>
      <c r="H96" s="2220"/>
      <c r="I96" s="2220"/>
      <c r="J96" s="2220"/>
      <c r="K96" s="2220"/>
      <c r="L96" s="2220"/>
      <c r="M96" s="2220"/>
      <c r="N96" s="2220"/>
      <c r="O96" s="2220"/>
      <c r="P96" s="2220"/>
      <c r="Q96" s="2220"/>
    </row>
    <row r="97" ht="27.75" customHeight="1">
      <c r="A97" s="2215"/>
      <c r="B97" s="438" t="s">
        <v>7944</v>
      </c>
      <c r="C97" s="2278" t="s">
        <v>7945</v>
      </c>
      <c r="D97" s="2278"/>
      <c r="E97" s="2217"/>
      <c r="F97" s="2218"/>
      <c r="G97" s="2219"/>
      <c r="H97" s="2220"/>
      <c r="I97" s="2220"/>
      <c r="J97" s="2220"/>
      <c r="K97" s="2220"/>
      <c r="L97" s="2220"/>
      <c r="M97" s="2220"/>
      <c r="N97" s="2220"/>
      <c r="O97" s="2220"/>
      <c r="P97" s="2220"/>
      <c r="Q97" s="2220"/>
    </row>
    <row r="98" ht="27.75" customHeight="1">
      <c r="A98" s="2215"/>
      <c r="B98" s="438" t="s">
        <v>7944</v>
      </c>
      <c r="C98" s="2279" t="s">
        <v>7946</v>
      </c>
      <c r="D98" s="2279"/>
      <c r="E98" s="2217"/>
      <c r="F98" s="2218"/>
      <c r="G98" s="2219"/>
      <c r="H98" s="2220"/>
      <c r="I98" s="2220"/>
      <c r="J98" s="2220"/>
      <c r="K98" s="2220"/>
      <c r="L98" s="2220"/>
      <c r="M98" s="2220"/>
      <c r="N98" s="2220"/>
      <c r="O98" s="2220"/>
      <c r="P98" s="2220"/>
      <c r="Q98" s="2220"/>
    </row>
    <row r="99" ht="27.75" customHeight="1">
      <c r="A99" s="2215"/>
      <c r="B99" s="438" t="s">
        <v>7947</v>
      </c>
      <c r="C99" s="2280" t="s">
        <v>7948</v>
      </c>
      <c r="D99" s="2280"/>
      <c r="E99" s="2217" t="s">
        <v>7949</v>
      </c>
      <c r="F99" s="2218"/>
      <c r="G99" s="2219"/>
      <c r="H99" s="2220"/>
      <c r="I99" s="2220"/>
      <c r="J99" s="2220"/>
      <c r="K99" s="2220"/>
      <c r="L99" s="2220"/>
      <c r="M99" s="2220"/>
      <c r="N99" s="2220"/>
      <c r="O99" s="2220"/>
      <c r="P99" s="2220"/>
      <c r="Q99" s="2220"/>
    </row>
    <row r="100" ht="50.25" customHeight="1">
      <c r="A100" s="2215"/>
      <c r="B100" s="438" t="s">
        <v>7950</v>
      </c>
      <c r="C100" s="2281" t="s">
        <v>7951</v>
      </c>
      <c r="D100" s="2281"/>
      <c r="E100" s="2217" t="s">
        <v>7952</v>
      </c>
      <c r="F100" s="2218"/>
      <c r="G100" s="2219"/>
      <c r="H100" s="2220"/>
      <c r="I100" s="2220"/>
      <c r="J100" s="2220"/>
      <c r="K100" s="2220"/>
      <c r="L100" s="2220"/>
      <c r="M100" s="2220"/>
      <c r="N100" s="2220"/>
      <c r="O100" s="2220"/>
      <c r="P100" s="2220"/>
      <c r="Q100" s="2220"/>
    </row>
    <row r="101" ht="27.75" customHeight="1">
      <c r="A101" s="2215"/>
      <c r="B101" s="438" t="s">
        <v>7953</v>
      </c>
      <c r="C101" s="437" t="s">
        <v>7954</v>
      </c>
      <c r="D101" s="437"/>
      <c r="E101" s="2217"/>
      <c r="F101" s="2218"/>
      <c r="G101" s="2219"/>
      <c r="H101" s="2220"/>
      <c r="I101" s="2220"/>
      <c r="J101" s="2220"/>
      <c r="K101" s="2220"/>
      <c r="L101" s="2220"/>
      <c r="M101" s="2220"/>
      <c r="N101" s="2220"/>
      <c r="O101" s="2220"/>
      <c r="P101" s="2220"/>
      <c r="Q101" s="2220"/>
    </row>
    <row r="102">
      <c r="A102" s="2215"/>
      <c r="B102" s="2216" t="s">
        <v>7955</v>
      </c>
      <c r="C102" s="437" t="s">
        <v>7956</v>
      </c>
      <c r="D102" s="437"/>
      <c r="E102" s="2217" t="s">
        <v>7957</v>
      </c>
      <c r="F102" s="2218"/>
      <c r="G102" s="2219"/>
      <c r="H102" s="2220"/>
      <c r="I102" s="2220"/>
      <c r="J102" s="2220"/>
      <c r="K102" s="2220"/>
      <c r="L102" s="2220"/>
      <c r="M102" s="2220"/>
      <c r="N102" s="2220"/>
      <c r="O102" s="2220"/>
      <c r="P102" s="2220"/>
      <c r="Q102" s="2220"/>
    </row>
    <row r="103">
      <c r="A103" s="2215"/>
      <c r="B103" s="438" t="s">
        <v>7958</v>
      </c>
      <c r="C103" s="437" t="s">
        <v>7959</v>
      </c>
      <c r="D103" s="437"/>
      <c r="E103" s="2217"/>
      <c r="F103" s="2218"/>
      <c r="G103" s="2219"/>
      <c r="H103" s="2220"/>
      <c r="I103" s="2220"/>
      <c r="J103" s="2220"/>
      <c r="K103" s="2220"/>
      <c r="L103" s="2220"/>
      <c r="M103" s="2220"/>
      <c r="N103" s="2220"/>
      <c r="O103" s="2220"/>
      <c r="P103" s="2220"/>
      <c r="Q103" s="2220"/>
    </row>
    <row r="104">
      <c r="A104" s="2215"/>
      <c r="B104" s="438" t="s">
        <v>7960</v>
      </c>
      <c r="C104" s="437" t="s">
        <v>7961</v>
      </c>
      <c r="D104" s="437"/>
      <c r="E104" s="2217"/>
      <c r="F104" s="2218"/>
      <c r="G104" s="2219"/>
      <c r="H104" s="2220"/>
      <c r="I104" s="2220"/>
      <c r="J104" s="2220"/>
      <c r="K104" s="2220"/>
      <c r="L104" s="2220"/>
      <c r="M104" s="2220"/>
      <c r="N104" s="2220"/>
      <c r="O104" s="2220"/>
      <c r="P104" s="2220"/>
      <c r="Q104" s="2220"/>
    </row>
    <row r="105">
      <c r="A105" s="2215"/>
      <c r="B105" s="438" t="s">
        <v>7962</v>
      </c>
      <c r="C105" s="437" t="s">
        <v>7963</v>
      </c>
      <c r="D105" s="437"/>
      <c r="E105" s="2217"/>
      <c r="F105" s="2218"/>
      <c r="G105" s="2219"/>
      <c r="H105" s="2220"/>
      <c r="I105" s="2220"/>
      <c r="J105" s="2220"/>
      <c r="K105" s="2220"/>
      <c r="L105" s="2220"/>
      <c r="M105" s="2220"/>
      <c r="N105" s="2220"/>
      <c r="O105" s="2220"/>
      <c r="P105" s="2220"/>
      <c r="Q105" s="2220"/>
    </row>
    <row r="106">
      <c r="A106" s="2215"/>
      <c r="B106" s="438" t="s">
        <v>7964</v>
      </c>
      <c r="C106" s="437" t="s">
        <v>7965</v>
      </c>
      <c r="D106" s="437"/>
      <c r="E106" s="2217"/>
      <c r="F106" s="2218"/>
      <c r="G106" s="2219"/>
      <c r="H106" s="2220"/>
      <c r="I106" s="2220"/>
      <c r="J106" s="2220"/>
      <c r="K106" s="2220"/>
      <c r="L106" s="2220"/>
      <c r="M106" s="2220"/>
      <c r="N106" s="2220"/>
      <c r="O106" s="2220"/>
      <c r="P106" s="2220"/>
      <c r="Q106" s="2220"/>
    </row>
    <row r="107">
      <c r="A107" s="2215"/>
      <c r="B107" s="438" t="s">
        <v>7966</v>
      </c>
      <c r="C107" s="437" t="s">
        <v>7967</v>
      </c>
      <c r="D107" s="437"/>
      <c r="E107" s="2217"/>
      <c r="F107" s="2218"/>
      <c r="G107" s="2219"/>
      <c r="H107" s="2220"/>
      <c r="I107" s="2220"/>
      <c r="J107" s="2220"/>
      <c r="K107" s="2220"/>
      <c r="L107" s="2220"/>
      <c r="M107" s="2220"/>
      <c r="N107" s="2220"/>
      <c r="O107" s="2220"/>
      <c r="P107" s="2220"/>
      <c r="Q107" s="2220"/>
    </row>
    <row r="108">
      <c r="A108" s="2215"/>
      <c r="B108" s="438" t="s">
        <v>7968</v>
      </c>
      <c r="C108" s="437" t="s">
        <v>7969</v>
      </c>
      <c r="D108" s="437"/>
      <c r="E108" s="2217"/>
      <c r="F108" s="2218"/>
      <c r="G108" s="2219"/>
      <c r="H108" s="2220"/>
      <c r="I108" s="2220"/>
      <c r="J108" s="2220"/>
      <c r="K108" s="2220"/>
      <c r="L108" s="2220"/>
      <c r="M108" s="2220"/>
      <c r="N108" s="2220"/>
      <c r="O108" s="2220"/>
      <c r="P108" s="2220"/>
      <c r="Q108" s="2220"/>
    </row>
    <row r="109">
      <c r="A109" s="2215"/>
      <c r="B109" s="437" t="s">
        <v>7970</v>
      </c>
      <c r="C109" s="437" t="s">
        <v>7971</v>
      </c>
      <c r="D109" s="437"/>
      <c r="E109" s="2217"/>
      <c r="F109" s="2218"/>
      <c r="G109" s="2219"/>
      <c r="H109" s="2220"/>
      <c r="I109" s="2220"/>
      <c r="J109" s="2220"/>
      <c r="K109" s="2220"/>
      <c r="L109" s="2220"/>
      <c r="M109" s="2220"/>
      <c r="N109" s="2220"/>
      <c r="O109" s="2220"/>
      <c r="P109" s="2220"/>
      <c r="Q109" s="2220"/>
    </row>
    <row r="110">
      <c r="A110" s="2215"/>
      <c r="B110" s="437"/>
      <c r="C110" s="437"/>
      <c r="D110" s="437"/>
      <c r="E110" s="2217"/>
      <c r="F110" s="2218"/>
      <c r="G110" s="2219"/>
      <c r="H110" s="2220"/>
      <c r="I110" s="2220"/>
      <c r="J110" s="2220"/>
      <c r="K110" s="2220"/>
      <c r="L110" s="2220"/>
      <c r="M110" s="2220"/>
      <c r="N110" s="2220"/>
      <c r="O110" s="2220"/>
      <c r="P110" s="2220"/>
      <c r="Q110" s="2220"/>
    </row>
    <row r="111">
      <c r="A111" s="2215"/>
      <c r="B111" s="437" t="s">
        <v>7972</v>
      </c>
      <c r="C111" s="437" t="s">
        <v>7973</v>
      </c>
      <c r="D111" s="437"/>
      <c r="E111" s="2217" t="s">
        <v>7974</v>
      </c>
      <c r="F111" s="2218"/>
      <c r="G111" s="2219"/>
      <c r="H111" s="2220"/>
      <c r="I111" s="2220"/>
      <c r="J111" s="2220"/>
      <c r="K111" s="2220"/>
      <c r="L111" s="2220"/>
      <c r="M111" s="2220"/>
      <c r="N111" s="2220"/>
      <c r="O111" s="2220"/>
      <c r="P111" s="2220"/>
      <c r="Q111" s="2220"/>
    </row>
    <row r="112">
      <c r="A112" s="2215"/>
      <c r="B112" s="437" t="s">
        <v>7975</v>
      </c>
      <c r="C112" s="437" t="s">
        <v>7976</v>
      </c>
      <c r="D112" s="437"/>
      <c r="E112" s="2217"/>
      <c r="F112" s="2218"/>
      <c r="G112" s="2219"/>
      <c r="H112" s="2220"/>
      <c r="I112" s="2220"/>
      <c r="J112" s="2220"/>
      <c r="K112" s="2220"/>
      <c r="L112" s="2220"/>
      <c r="M112" s="2220"/>
      <c r="N112" s="2220"/>
      <c r="O112" s="2220"/>
      <c r="P112" s="2220"/>
      <c r="Q112" s="2220"/>
    </row>
    <row r="113">
      <c r="A113" s="2215"/>
      <c r="B113" s="437" t="s">
        <v>7977</v>
      </c>
      <c r="C113" s="437"/>
      <c r="D113" s="437"/>
      <c r="E113" s="2217" t="s">
        <v>7978</v>
      </c>
      <c r="F113" s="2218"/>
      <c r="G113" s="2219"/>
      <c r="H113" s="2220"/>
      <c r="I113" s="2220"/>
      <c r="J113" s="2220"/>
      <c r="K113" s="2220"/>
      <c r="L113" s="2220"/>
      <c r="M113" s="2220"/>
      <c r="N113" s="2220"/>
      <c r="O113" s="2220"/>
      <c r="P113" s="2220"/>
      <c r="Q113" s="2220"/>
    </row>
    <row r="114">
      <c r="A114" s="2215"/>
      <c r="B114" s="437" t="s">
        <v>7979</v>
      </c>
      <c r="C114" s="437" t="s">
        <v>7980</v>
      </c>
      <c r="D114" s="437"/>
      <c r="E114" s="2217"/>
      <c r="F114" s="2218"/>
      <c r="G114" s="2219"/>
      <c r="H114" s="2220"/>
      <c r="I114" s="2220"/>
      <c r="J114" s="2220"/>
      <c r="K114" s="2220"/>
      <c r="L114" s="2220"/>
      <c r="M114" s="2220"/>
      <c r="N114" s="2220"/>
      <c r="O114" s="2220"/>
      <c r="P114" s="2220"/>
      <c r="Q114" s="2220"/>
    </row>
    <row r="115">
      <c r="A115" s="2215"/>
      <c r="B115" s="437" t="s">
        <v>7981</v>
      </c>
      <c r="C115" s="437" t="s">
        <v>7982</v>
      </c>
      <c r="D115" s="437"/>
      <c r="E115" s="2217" t="s">
        <v>7983</v>
      </c>
      <c r="F115" s="2218" t="s">
        <v>7984</v>
      </c>
      <c r="G115" s="2219"/>
      <c r="H115" s="2220"/>
      <c r="I115" s="2220"/>
      <c r="J115" s="2220"/>
      <c r="K115" s="2220"/>
      <c r="L115" s="2220"/>
      <c r="M115" s="2220"/>
      <c r="N115" s="2220"/>
      <c r="O115" s="2220"/>
      <c r="P115" s="2220"/>
      <c r="Q115" s="2220"/>
    </row>
    <row r="116" ht="36.75" customHeight="1">
      <c r="A116" s="2215"/>
      <c r="B116" s="437" t="s">
        <v>7985</v>
      </c>
      <c r="C116" s="437" t="s">
        <v>7986</v>
      </c>
      <c r="D116" s="437"/>
      <c r="E116" s="2217"/>
      <c r="F116" s="2218"/>
      <c r="G116" s="2219"/>
      <c r="H116" s="2220"/>
      <c r="I116" s="2220"/>
      <c r="J116" s="2220"/>
      <c r="K116" s="2220"/>
      <c r="L116" s="2220"/>
      <c r="M116" s="2220"/>
      <c r="N116" s="2220"/>
      <c r="O116" s="2220"/>
      <c r="P116" s="2220"/>
      <c r="Q116" s="2220"/>
    </row>
    <row r="117" ht="242.25" customHeight="1">
      <c r="A117" s="2215"/>
      <c r="B117" s="437" t="s">
        <v>7987</v>
      </c>
      <c r="C117" s="437" t="s">
        <v>7988</v>
      </c>
      <c r="D117" s="437"/>
      <c r="E117" s="2217" t="s">
        <v>7989</v>
      </c>
      <c r="F117" s="2218"/>
      <c r="G117" s="2219"/>
      <c r="H117" s="2220"/>
      <c r="I117" s="2220"/>
      <c r="J117" s="2220"/>
      <c r="K117" s="2220"/>
      <c r="L117" s="2220"/>
      <c r="M117" s="2220"/>
      <c r="N117" s="2220"/>
      <c r="O117" s="2220"/>
      <c r="P117" s="2220"/>
      <c r="Q117" s="2220"/>
    </row>
    <row r="118" ht="36.75" customHeight="1">
      <c r="A118" s="2215"/>
      <c r="B118" s="437" t="s">
        <v>7990</v>
      </c>
      <c r="C118" s="437" t="s">
        <v>7991</v>
      </c>
      <c r="D118" s="437"/>
      <c r="E118" s="2217" t="s">
        <v>7992</v>
      </c>
      <c r="F118" s="2218"/>
      <c r="G118" s="2219"/>
      <c r="H118" s="2220"/>
      <c r="I118" s="2220"/>
      <c r="J118" s="2220"/>
      <c r="K118" s="2220"/>
      <c r="L118" s="2220"/>
      <c r="M118" s="2220"/>
      <c r="N118" s="2220"/>
      <c r="O118" s="2220"/>
      <c r="P118" s="2220"/>
      <c r="Q118" s="2220"/>
    </row>
    <row r="119" ht="36.75" customHeight="1">
      <c r="A119" s="2215"/>
      <c r="B119" s="437" t="s">
        <v>7993</v>
      </c>
      <c r="C119" s="437" t="s">
        <v>7994</v>
      </c>
      <c r="D119" s="437"/>
      <c r="E119" s="2217"/>
      <c r="F119" s="2218"/>
      <c r="G119" s="2219"/>
      <c r="H119" s="2220"/>
      <c r="I119" s="2220"/>
      <c r="J119" s="2220"/>
      <c r="K119" s="2220"/>
      <c r="L119" s="2220"/>
      <c r="M119" s="2220"/>
      <c r="N119" s="2220"/>
      <c r="O119" s="2220"/>
      <c r="P119" s="2220"/>
      <c r="Q119" s="2220"/>
    </row>
    <row r="120" ht="36.75" customHeight="1">
      <c r="A120" s="2215"/>
      <c r="B120" s="437" t="s">
        <v>7995</v>
      </c>
      <c r="C120" s="437" t="s">
        <v>7996</v>
      </c>
      <c r="D120" s="437"/>
      <c r="E120" s="2217"/>
      <c r="F120" s="2218"/>
      <c r="G120" s="2219"/>
      <c r="H120" s="2220"/>
      <c r="I120" s="2220"/>
      <c r="J120" s="2220"/>
      <c r="K120" s="2220"/>
      <c r="L120" s="2220"/>
      <c r="M120" s="2220"/>
      <c r="N120" s="2220"/>
      <c r="O120" s="2220"/>
      <c r="P120" s="2220"/>
      <c r="Q120" s="2220"/>
    </row>
    <row r="121">
      <c r="A121" s="2215"/>
      <c r="B121" s="437" t="s">
        <v>7997</v>
      </c>
      <c r="C121" s="437" t="s">
        <v>7998</v>
      </c>
      <c r="D121" s="437"/>
      <c r="E121" s="2217" t="s">
        <v>7999</v>
      </c>
      <c r="F121" s="2218"/>
      <c r="G121" s="2219"/>
      <c r="H121" s="2220"/>
      <c r="I121" s="2220"/>
      <c r="J121" s="2220"/>
      <c r="K121" s="2220"/>
      <c r="L121" s="2220"/>
      <c r="M121" s="2220"/>
      <c r="N121" s="2220"/>
      <c r="O121" s="2220"/>
      <c r="P121" s="2220"/>
      <c r="Q121" s="2220"/>
    </row>
    <row r="122" ht="46.5" customHeight="1">
      <c r="A122" s="2215"/>
      <c r="B122" s="437" t="s">
        <v>8000</v>
      </c>
      <c r="C122" s="437" t="s">
        <v>7967</v>
      </c>
      <c r="D122" s="437"/>
      <c r="E122" s="2217"/>
      <c r="F122" s="2218"/>
      <c r="G122" s="2219"/>
      <c r="H122" s="2220"/>
      <c r="I122" s="2220"/>
      <c r="J122" s="2220"/>
      <c r="K122" s="2220"/>
      <c r="L122" s="2220"/>
      <c r="M122" s="2220"/>
      <c r="N122" s="2220"/>
      <c r="O122" s="2220"/>
      <c r="P122" s="2220"/>
      <c r="Q122" s="2220"/>
    </row>
    <row r="123" ht="46.5" customHeight="1">
      <c r="A123" s="2215"/>
      <c r="B123" s="437"/>
      <c r="C123" s="437" t="s">
        <v>8001</v>
      </c>
      <c r="D123" s="437"/>
      <c r="E123" s="2217"/>
      <c r="F123" s="2218"/>
      <c r="G123" s="2219"/>
      <c r="H123" s="2220"/>
      <c r="I123" s="2220"/>
      <c r="J123" s="2220"/>
      <c r="K123" s="2220"/>
      <c r="L123" s="2220"/>
      <c r="M123" s="2220"/>
      <c r="N123" s="2220"/>
      <c r="O123" s="2220"/>
      <c r="P123" s="2220"/>
      <c r="Q123" s="2220"/>
    </row>
    <row r="124" ht="46.5" customHeight="1">
      <c r="A124" s="2215"/>
      <c r="B124" s="437" t="s">
        <v>8002</v>
      </c>
      <c r="C124" s="437" t="s">
        <v>8003</v>
      </c>
      <c r="D124" s="437"/>
      <c r="E124" s="2217"/>
      <c r="F124" s="2218"/>
      <c r="G124" s="2219"/>
      <c r="H124" s="2220"/>
      <c r="I124" s="2220"/>
      <c r="J124" s="2220"/>
      <c r="K124" s="2220"/>
      <c r="L124" s="2220"/>
      <c r="M124" s="2220"/>
      <c r="N124" s="2220"/>
      <c r="O124" s="2220"/>
      <c r="P124" s="2220"/>
      <c r="Q124" s="2220"/>
    </row>
    <row r="125" ht="46.5" customHeight="1">
      <c r="A125" s="2215"/>
      <c r="B125" s="437" t="s">
        <v>8004</v>
      </c>
      <c r="C125" s="437" t="s">
        <v>8005</v>
      </c>
      <c r="D125" s="437"/>
      <c r="E125" s="2217"/>
      <c r="F125" s="2218"/>
      <c r="G125" s="2219"/>
      <c r="H125" s="2220"/>
      <c r="I125" s="2220"/>
      <c r="J125" s="2220"/>
      <c r="K125" s="2220"/>
      <c r="L125" s="2220"/>
      <c r="M125" s="2220"/>
      <c r="N125" s="2220"/>
      <c r="O125" s="2220"/>
      <c r="P125" s="2220"/>
      <c r="Q125" s="2220"/>
    </row>
    <row r="126" ht="46.5" customHeight="1">
      <c r="A126" s="2215"/>
      <c r="B126" s="437" t="s">
        <v>8006</v>
      </c>
      <c r="C126" s="437" t="s">
        <v>8007</v>
      </c>
      <c r="D126" s="437"/>
      <c r="E126" s="2217"/>
      <c r="F126" s="2218"/>
      <c r="G126" s="2219"/>
      <c r="H126" s="2220"/>
      <c r="I126" s="2220"/>
      <c r="J126" s="2220"/>
      <c r="K126" s="2220"/>
      <c r="L126" s="2220"/>
      <c r="M126" s="2220"/>
      <c r="N126" s="2220"/>
      <c r="O126" s="2220"/>
      <c r="P126" s="2220"/>
      <c r="Q126" s="2220"/>
    </row>
    <row r="127" ht="46.5" customHeight="1">
      <c r="A127" s="2215"/>
      <c r="B127" s="437" t="s">
        <v>8008</v>
      </c>
      <c r="C127" s="437" t="s">
        <v>8009</v>
      </c>
      <c r="D127" s="437"/>
      <c r="E127" s="2217"/>
      <c r="F127" s="2218"/>
      <c r="G127" s="2219"/>
      <c r="H127" s="2220"/>
      <c r="I127" s="2220"/>
      <c r="J127" s="2220"/>
      <c r="K127" s="2220"/>
      <c r="L127" s="2220"/>
      <c r="M127" s="2220"/>
      <c r="N127" s="2220"/>
      <c r="O127" s="2220"/>
      <c r="P127" s="2220"/>
      <c r="Q127" s="2220"/>
    </row>
    <row r="128">
      <c r="A128" s="2215"/>
      <c r="B128" s="437"/>
      <c r="C128" s="437" t="s">
        <v>8010</v>
      </c>
      <c r="D128" s="437"/>
      <c r="E128" s="2217"/>
      <c r="F128" s="2218"/>
      <c r="G128" s="2219"/>
      <c r="H128" s="2220"/>
      <c r="I128" s="2220"/>
      <c r="J128" s="2220"/>
      <c r="K128" s="2220"/>
      <c r="L128" s="2220"/>
      <c r="M128" s="2220"/>
      <c r="N128" s="2220"/>
      <c r="O128" s="2220"/>
      <c r="P128" s="2220"/>
      <c r="Q128" s="2220"/>
    </row>
    <row r="129" ht="80.25" customHeight="1">
      <c r="A129" s="2215"/>
      <c r="B129" s="437" t="s">
        <v>8011</v>
      </c>
      <c r="C129" s="437" t="s">
        <v>8012</v>
      </c>
      <c r="D129" s="437"/>
      <c r="E129" s="2217" t="s">
        <v>8013</v>
      </c>
      <c r="F129" s="2218"/>
      <c r="G129" s="2219"/>
      <c r="H129" s="2220"/>
      <c r="I129" s="2220"/>
      <c r="J129" s="2220"/>
      <c r="K129" s="2220"/>
      <c r="L129" s="2220"/>
      <c r="M129" s="2220"/>
      <c r="N129" s="2220"/>
      <c r="O129" s="2220"/>
      <c r="P129" s="2220"/>
      <c r="Q129" s="2220"/>
    </row>
    <row r="130" ht="46.5" customHeight="1">
      <c r="A130" s="2215"/>
      <c r="B130" s="437" t="s">
        <v>8014</v>
      </c>
      <c r="C130" s="437" t="s">
        <v>8015</v>
      </c>
      <c r="D130" s="437"/>
      <c r="E130" s="2217"/>
      <c r="F130" s="2218"/>
      <c r="G130" s="2219"/>
      <c r="H130" s="2220"/>
      <c r="I130" s="2220"/>
      <c r="J130" s="2220"/>
      <c r="K130" s="2220"/>
      <c r="L130" s="2220"/>
      <c r="M130" s="2220"/>
      <c r="N130" s="2220"/>
      <c r="O130" s="2220"/>
      <c r="P130" s="2220"/>
      <c r="Q130" s="2220"/>
    </row>
    <row r="131" ht="75.0" customHeight="1">
      <c r="A131" s="2215"/>
      <c r="B131" s="437" t="s">
        <v>8016</v>
      </c>
      <c r="C131" s="437" t="s">
        <v>8017</v>
      </c>
      <c r="D131" s="437"/>
      <c r="E131" s="2217"/>
      <c r="F131" s="2218"/>
      <c r="G131" s="2219"/>
      <c r="H131" s="2220"/>
      <c r="I131" s="2220"/>
      <c r="J131" s="2220"/>
      <c r="K131" s="2220"/>
      <c r="L131" s="2220"/>
      <c r="M131" s="2220"/>
      <c r="N131" s="2220"/>
      <c r="O131" s="2220"/>
      <c r="P131" s="2220"/>
      <c r="Q131" s="2220"/>
    </row>
    <row r="132" ht="46.5" customHeight="1">
      <c r="A132" s="2215"/>
      <c r="B132" s="437" t="s">
        <v>8018</v>
      </c>
      <c r="C132" s="437" t="s">
        <v>8019</v>
      </c>
      <c r="D132" s="437"/>
      <c r="E132" s="2217"/>
      <c r="F132" s="2218"/>
      <c r="G132" s="2219"/>
      <c r="H132" s="2220"/>
      <c r="I132" s="2220"/>
      <c r="J132" s="2220"/>
      <c r="K132" s="2220"/>
      <c r="L132" s="2220"/>
      <c r="M132" s="2220"/>
      <c r="N132" s="2220"/>
      <c r="O132" s="2220"/>
      <c r="P132" s="2220"/>
      <c r="Q132" s="2220"/>
    </row>
    <row r="133" ht="46.5" customHeight="1">
      <c r="A133" s="2215"/>
      <c r="B133" s="437" t="s">
        <v>8020</v>
      </c>
      <c r="C133" s="437" t="s">
        <v>7967</v>
      </c>
      <c r="D133" s="437"/>
      <c r="E133" s="2217"/>
      <c r="F133" s="2218"/>
      <c r="G133" s="2219"/>
      <c r="H133" s="2220"/>
      <c r="I133" s="2220"/>
      <c r="J133" s="2220"/>
      <c r="K133" s="2220"/>
      <c r="L133" s="2220"/>
      <c r="M133" s="2220"/>
      <c r="N133" s="2220"/>
      <c r="O133" s="2220"/>
      <c r="P133" s="2220"/>
      <c r="Q133" s="2220"/>
    </row>
    <row r="134" ht="46.5" customHeight="1">
      <c r="A134" s="2215"/>
      <c r="B134" s="437" t="s">
        <v>8021</v>
      </c>
      <c r="C134" s="437" t="s">
        <v>8022</v>
      </c>
      <c r="D134" s="437"/>
      <c r="E134" s="2217"/>
      <c r="F134" s="2218"/>
      <c r="G134" s="2219"/>
      <c r="H134" s="2220"/>
      <c r="I134" s="2220"/>
      <c r="J134" s="2220"/>
      <c r="K134" s="2220"/>
      <c r="L134" s="2220"/>
      <c r="M134" s="2220"/>
      <c r="N134" s="2220"/>
      <c r="O134" s="2220"/>
      <c r="P134" s="2220"/>
      <c r="Q134" s="2220"/>
    </row>
    <row r="135">
      <c r="A135" s="2215"/>
      <c r="B135" s="437" t="s">
        <v>8023</v>
      </c>
      <c r="C135" s="437" t="s">
        <v>8024</v>
      </c>
      <c r="D135" s="437"/>
      <c r="E135" s="2217"/>
      <c r="F135" s="2218"/>
      <c r="G135" s="2219"/>
      <c r="H135" s="2220"/>
      <c r="I135" s="2220"/>
      <c r="J135" s="2220"/>
      <c r="K135" s="2220"/>
      <c r="L135" s="2220"/>
      <c r="M135" s="2220"/>
      <c r="N135" s="2220"/>
      <c r="O135" s="2220"/>
      <c r="P135" s="2220"/>
      <c r="Q135" s="2220"/>
    </row>
    <row r="136">
      <c r="A136" s="2215"/>
      <c r="B136" s="437" t="s">
        <v>8025</v>
      </c>
      <c r="C136" s="437" t="s">
        <v>8026</v>
      </c>
      <c r="D136" s="437"/>
      <c r="E136" s="2217"/>
      <c r="F136" s="2218"/>
      <c r="G136" s="2219"/>
      <c r="H136" s="2220"/>
      <c r="I136" s="2220"/>
      <c r="J136" s="2220"/>
      <c r="K136" s="2220"/>
      <c r="L136" s="2220"/>
      <c r="M136" s="2220"/>
      <c r="N136" s="2220"/>
      <c r="O136" s="2220"/>
      <c r="P136" s="2220"/>
      <c r="Q136" s="2220"/>
    </row>
    <row r="137" ht="66.75" customHeight="1">
      <c r="A137" s="2215"/>
      <c r="B137" s="437" t="s">
        <v>8027</v>
      </c>
      <c r="C137" s="437" t="s">
        <v>8028</v>
      </c>
      <c r="D137" s="437"/>
      <c r="E137" s="463" t="s">
        <v>8029</v>
      </c>
      <c r="F137" s="2218"/>
      <c r="G137" s="2219"/>
      <c r="H137" s="2220"/>
      <c r="I137" s="2220"/>
      <c r="J137" s="2220"/>
      <c r="K137" s="2220"/>
      <c r="L137" s="2220"/>
      <c r="M137" s="2220"/>
      <c r="N137" s="2220"/>
      <c r="O137" s="2220"/>
      <c r="P137" s="2220"/>
      <c r="Q137" s="2220"/>
    </row>
    <row r="138" ht="80.25" customHeight="1">
      <c r="A138" s="2215"/>
      <c r="B138" s="437" t="s">
        <v>8030</v>
      </c>
      <c r="C138" s="437" t="s">
        <v>8031</v>
      </c>
      <c r="D138" s="437"/>
      <c r="E138" s="2217"/>
      <c r="F138" s="2218"/>
      <c r="G138" s="2219"/>
      <c r="H138" s="2220"/>
      <c r="I138" s="2220"/>
      <c r="J138" s="2220"/>
      <c r="K138" s="2220"/>
      <c r="L138" s="2220"/>
      <c r="M138" s="2220"/>
      <c r="N138" s="2220"/>
      <c r="O138" s="2220"/>
      <c r="P138" s="2220"/>
      <c r="Q138" s="2220"/>
    </row>
    <row r="139">
      <c r="A139" s="2215"/>
      <c r="B139" s="437" t="s">
        <v>8032</v>
      </c>
      <c r="C139" s="437" t="s">
        <v>8033</v>
      </c>
      <c r="D139" s="437"/>
      <c r="E139" s="2217"/>
      <c r="F139" s="2218"/>
      <c r="G139" s="2219"/>
      <c r="H139" s="2220"/>
      <c r="I139" s="2220"/>
      <c r="J139" s="2220"/>
      <c r="K139" s="2220"/>
      <c r="L139" s="2220"/>
      <c r="M139" s="2220"/>
      <c r="N139" s="2220"/>
      <c r="O139" s="2220"/>
      <c r="P139" s="2220"/>
      <c r="Q139" s="2220"/>
    </row>
    <row r="140" ht="144.0" customHeight="1">
      <c r="A140" s="2215"/>
      <c r="B140" s="437" t="s">
        <v>8034</v>
      </c>
      <c r="C140" s="437" t="s">
        <v>8035</v>
      </c>
      <c r="D140" s="437"/>
      <c r="E140" s="2217" t="s">
        <v>8036</v>
      </c>
      <c r="F140" s="2218" t="s">
        <v>8037</v>
      </c>
      <c r="G140" s="2219"/>
      <c r="H140" s="2220"/>
      <c r="I140" s="2220"/>
      <c r="J140" s="2220"/>
      <c r="K140" s="2220"/>
      <c r="L140" s="2220"/>
      <c r="M140" s="2220"/>
      <c r="N140" s="2220"/>
      <c r="O140" s="2220"/>
      <c r="P140" s="2220"/>
      <c r="Q140" s="2220"/>
    </row>
    <row r="141" ht="37.5" customHeight="1">
      <c r="A141" s="2215"/>
      <c r="B141" s="437" t="s">
        <v>8038</v>
      </c>
      <c r="C141" s="437" t="s">
        <v>8039</v>
      </c>
      <c r="D141" s="437"/>
      <c r="E141" s="2217" t="s">
        <v>8040</v>
      </c>
      <c r="F141" s="2218"/>
      <c r="G141" s="2219"/>
      <c r="H141" s="2220"/>
      <c r="I141" s="2220"/>
      <c r="J141" s="2220"/>
      <c r="K141" s="2220"/>
      <c r="L141" s="2220"/>
      <c r="M141" s="2220"/>
      <c r="N141" s="2220"/>
      <c r="O141" s="2220"/>
      <c r="P141" s="2220"/>
      <c r="Q141" s="2220"/>
    </row>
    <row r="142">
      <c r="A142" s="2215"/>
      <c r="B142" s="437" t="s">
        <v>8041</v>
      </c>
      <c r="C142" s="437" t="s">
        <v>8042</v>
      </c>
      <c r="D142" s="437"/>
      <c r="E142" s="2217" t="s">
        <v>8043</v>
      </c>
      <c r="F142" s="2218"/>
      <c r="G142" s="2219"/>
      <c r="H142" s="2220"/>
      <c r="I142" s="2220"/>
      <c r="J142" s="2220"/>
      <c r="K142" s="2220"/>
      <c r="L142" s="2220"/>
      <c r="M142" s="2220"/>
      <c r="N142" s="2220"/>
      <c r="O142" s="2220"/>
      <c r="P142" s="2220"/>
      <c r="Q142" s="2220"/>
    </row>
    <row r="143" ht="37.5" customHeight="1">
      <c r="A143" s="2215"/>
      <c r="B143" s="437" t="s">
        <v>8044</v>
      </c>
      <c r="C143" s="437" t="s">
        <v>8045</v>
      </c>
      <c r="D143" s="437"/>
      <c r="E143" s="2217"/>
      <c r="F143" s="2218"/>
      <c r="G143" s="2219"/>
      <c r="H143" s="2220"/>
      <c r="I143" s="2220"/>
      <c r="J143" s="2220"/>
      <c r="K143" s="2220"/>
      <c r="L143" s="2220"/>
      <c r="M143" s="2220"/>
      <c r="N143" s="2220"/>
      <c r="O143" s="2220"/>
      <c r="P143" s="2220"/>
      <c r="Q143" s="2220"/>
    </row>
    <row r="144" ht="37.5" customHeight="1">
      <c r="A144" s="2215"/>
      <c r="B144" s="437" t="s">
        <v>8046</v>
      </c>
      <c r="C144" s="437" t="s">
        <v>8047</v>
      </c>
      <c r="D144" s="437"/>
      <c r="E144" s="2217"/>
      <c r="F144" s="2218"/>
      <c r="G144" s="2219"/>
      <c r="H144" s="2220"/>
      <c r="I144" s="2220"/>
      <c r="J144" s="2220"/>
      <c r="K144" s="2220"/>
      <c r="L144" s="2220"/>
      <c r="M144" s="2220"/>
      <c r="N144" s="2220"/>
      <c r="O144" s="2220"/>
      <c r="P144" s="2220"/>
      <c r="Q144" s="2220"/>
    </row>
    <row r="145" ht="37.5" customHeight="1">
      <c r="A145" s="2215"/>
      <c r="B145" s="437" t="s">
        <v>8048</v>
      </c>
      <c r="C145" s="437" t="s">
        <v>8049</v>
      </c>
      <c r="D145" s="437"/>
      <c r="E145" s="2217"/>
      <c r="F145" s="2218"/>
      <c r="G145" s="2219"/>
      <c r="H145" s="2220"/>
      <c r="I145" s="2220"/>
      <c r="J145" s="2220"/>
      <c r="K145" s="2220"/>
      <c r="L145" s="2220"/>
      <c r="M145" s="2220"/>
      <c r="N145" s="2220"/>
      <c r="O145" s="2220"/>
      <c r="P145" s="2220"/>
      <c r="Q145" s="2220"/>
    </row>
    <row r="146">
      <c r="A146" s="2215"/>
      <c r="B146" s="437" t="s">
        <v>8050</v>
      </c>
      <c r="C146" s="437" t="s">
        <v>8051</v>
      </c>
      <c r="D146" s="437"/>
      <c r="E146" s="2217" t="s">
        <v>8052</v>
      </c>
      <c r="F146" s="2218"/>
      <c r="G146" s="2219"/>
      <c r="H146" s="2220"/>
      <c r="I146" s="2220"/>
      <c r="J146" s="2220"/>
      <c r="K146" s="2220"/>
      <c r="L146" s="2220"/>
      <c r="M146" s="2220"/>
      <c r="N146" s="2220"/>
      <c r="O146" s="2220"/>
      <c r="P146" s="2220"/>
      <c r="Q146" s="2220"/>
    </row>
    <row r="147" ht="37.5" customHeight="1">
      <c r="A147" s="2215"/>
      <c r="B147" s="437" t="s">
        <v>8053</v>
      </c>
      <c r="C147" s="437" t="s">
        <v>8054</v>
      </c>
      <c r="D147" s="1951"/>
      <c r="E147" s="2282"/>
      <c r="F147" s="2218"/>
      <c r="G147" s="2219"/>
      <c r="H147" s="2220"/>
      <c r="I147" s="2220"/>
      <c r="J147" s="2220"/>
      <c r="K147" s="2220"/>
      <c r="L147" s="2220"/>
      <c r="M147" s="2220"/>
      <c r="N147" s="2220"/>
      <c r="O147" s="2220"/>
      <c r="P147" s="2220"/>
      <c r="Q147" s="2220"/>
    </row>
    <row r="148" ht="37.5" customHeight="1">
      <c r="A148" s="2215"/>
      <c r="B148" s="437" t="s">
        <v>8055</v>
      </c>
      <c r="C148" s="437" t="s">
        <v>8056</v>
      </c>
      <c r="D148" s="437"/>
      <c r="E148" s="2283"/>
      <c r="F148" s="2218"/>
      <c r="G148" s="2219"/>
      <c r="H148" s="2220"/>
      <c r="I148" s="2220"/>
      <c r="J148" s="2220"/>
      <c r="K148" s="2220"/>
      <c r="L148" s="2220"/>
      <c r="M148" s="2220"/>
      <c r="N148" s="2220"/>
      <c r="O148" s="2220"/>
      <c r="P148" s="2220"/>
      <c r="Q148" s="2220"/>
    </row>
    <row r="149">
      <c r="A149" s="2215"/>
      <c r="B149" s="437" t="s">
        <v>8057</v>
      </c>
      <c r="C149" s="1951" t="s">
        <v>8058</v>
      </c>
      <c r="D149" s="1951"/>
      <c r="E149" s="2283" t="s">
        <v>8059</v>
      </c>
      <c r="F149" s="2284" t="s">
        <v>8060</v>
      </c>
      <c r="G149" s="2219"/>
      <c r="H149" s="2220"/>
      <c r="I149" s="2220"/>
      <c r="J149" s="2220"/>
      <c r="K149" s="2220"/>
      <c r="L149" s="2220"/>
      <c r="M149" s="2220"/>
      <c r="N149" s="2220"/>
      <c r="O149" s="2220"/>
      <c r="P149" s="2220"/>
      <c r="Q149" s="2220"/>
    </row>
    <row r="150" ht="37.5" customHeight="1">
      <c r="A150" s="2215"/>
      <c r="B150" s="437" t="s">
        <v>8061</v>
      </c>
      <c r="C150" s="437" t="s">
        <v>8062</v>
      </c>
      <c r="D150" s="437"/>
      <c r="E150" s="2283" t="s">
        <v>8063</v>
      </c>
      <c r="F150" s="2218"/>
      <c r="G150" s="2219"/>
      <c r="H150" s="2220"/>
      <c r="I150" s="2220"/>
      <c r="J150" s="2220"/>
      <c r="K150" s="2220"/>
      <c r="L150" s="2220"/>
      <c r="M150" s="2220"/>
      <c r="N150" s="2220"/>
      <c r="O150" s="2220"/>
      <c r="P150" s="2220"/>
      <c r="Q150" s="2220"/>
    </row>
    <row r="151" ht="37.5" customHeight="1">
      <c r="A151" s="2215"/>
      <c r="B151" s="437" t="s">
        <v>8064</v>
      </c>
      <c r="C151" s="1951" t="s">
        <v>8065</v>
      </c>
      <c r="D151" s="1951"/>
      <c r="E151" s="2285"/>
      <c r="F151" s="2286"/>
      <c r="G151" s="2219"/>
      <c r="H151" s="2220"/>
      <c r="I151" s="2220"/>
      <c r="J151" s="2220"/>
      <c r="K151" s="2220"/>
      <c r="L151" s="2220"/>
      <c r="M151" s="2220"/>
      <c r="N151" s="2220"/>
      <c r="O151" s="2220"/>
      <c r="P151" s="2220"/>
      <c r="Q151" s="2220"/>
    </row>
    <row r="152">
      <c r="A152" s="2215"/>
      <c r="B152" s="437" t="s">
        <v>8066</v>
      </c>
      <c r="C152" s="437" t="s">
        <v>8067</v>
      </c>
      <c r="D152" s="437"/>
      <c r="E152" s="2283"/>
      <c r="F152" s="2218"/>
      <c r="G152" s="2219"/>
      <c r="H152" s="2220"/>
      <c r="I152" s="2220"/>
      <c r="J152" s="2220"/>
      <c r="K152" s="2220"/>
      <c r="L152" s="2220"/>
      <c r="M152" s="2220"/>
      <c r="N152" s="2220"/>
      <c r="O152" s="2220"/>
      <c r="P152" s="2220"/>
      <c r="Q152" s="2220"/>
    </row>
    <row r="153" ht="20.25" customHeight="1">
      <c r="A153" s="2215"/>
      <c r="B153" s="437" t="s">
        <v>8068</v>
      </c>
      <c r="C153" s="437" t="s">
        <v>8069</v>
      </c>
      <c r="D153" s="437"/>
      <c r="E153" s="2283"/>
      <c r="F153" s="2218"/>
      <c r="G153" s="2219"/>
      <c r="H153" s="2220"/>
      <c r="I153" s="2220"/>
      <c r="J153" s="2220"/>
      <c r="K153" s="2220"/>
      <c r="L153" s="2220"/>
      <c r="M153" s="2220"/>
      <c r="N153" s="2220"/>
      <c r="O153" s="2220"/>
      <c r="P153" s="2220"/>
      <c r="Q153" s="2220"/>
    </row>
    <row r="154">
      <c r="A154" s="2215"/>
      <c r="B154" s="437" t="s">
        <v>8070</v>
      </c>
      <c r="C154" s="437" t="s">
        <v>8071</v>
      </c>
      <c r="D154" s="437"/>
      <c r="E154" s="2283"/>
      <c r="F154" s="2218"/>
      <c r="G154" s="2219"/>
      <c r="H154" s="2220"/>
      <c r="I154" s="2220"/>
      <c r="J154" s="2220"/>
      <c r="K154" s="2220"/>
      <c r="L154" s="2220"/>
      <c r="M154" s="2220"/>
      <c r="N154" s="2220"/>
      <c r="O154" s="2220"/>
      <c r="P154" s="2220"/>
      <c r="Q154" s="2220"/>
    </row>
    <row r="155" ht="201.0" customHeight="1">
      <c r="A155" s="2215"/>
      <c r="B155" s="437" t="s">
        <v>8072</v>
      </c>
      <c r="C155" s="437" t="s">
        <v>8073</v>
      </c>
      <c r="D155" s="437"/>
      <c r="E155" s="2283" t="s">
        <v>8074</v>
      </c>
      <c r="F155" s="2218" t="s">
        <v>8075</v>
      </c>
      <c r="G155" s="2219"/>
      <c r="H155" s="2220"/>
      <c r="I155" s="2220"/>
      <c r="J155" s="2220"/>
      <c r="K155" s="2220"/>
      <c r="L155" s="2220"/>
      <c r="M155" s="2220"/>
      <c r="N155" s="2220"/>
      <c r="O155" s="2220"/>
      <c r="P155" s="2220"/>
      <c r="Q155" s="2220"/>
    </row>
    <row r="156" ht="48.75" customHeight="1">
      <c r="A156" s="2215"/>
      <c r="B156" s="2224" t="s">
        <v>8076</v>
      </c>
      <c r="C156" s="437" t="s">
        <v>8077</v>
      </c>
      <c r="D156" s="437"/>
      <c r="E156" s="2287"/>
      <c r="F156" s="2218"/>
      <c r="G156" s="2219"/>
      <c r="H156" s="2220"/>
      <c r="I156" s="2220"/>
      <c r="J156" s="2220"/>
      <c r="K156" s="2220"/>
      <c r="L156" s="2220"/>
      <c r="M156" s="2220"/>
      <c r="N156" s="2220"/>
      <c r="O156" s="2220"/>
      <c r="P156" s="2220"/>
      <c r="Q156" s="2220"/>
    </row>
    <row r="157" ht="48.75" customHeight="1">
      <c r="A157" s="2215"/>
      <c r="B157" s="2224" t="s">
        <v>8078</v>
      </c>
      <c r="C157" s="437" t="s">
        <v>8079</v>
      </c>
      <c r="D157" s="1951"/>
      <c r="E157" s="2282" t="s">
        <v>8080</v>
      </c>
      <c r="F157" s="2218"/>
      <c r="G157" s="2219"/>
      <c r="H157" s="2220"/>
      <c r="I157" s="2220"/>
      <c r="J157" s="2220"/>
      <c r="K157" s="2220"/>
      <c r="L157" s="2220"/>
      <c r="M157" s="2220"/>
      <c r="N157" s="2220"/>
      <c r="O157" s="2220"/>
      <c r="P157" s="2220"/>
      <c r="Q157" s="2220"/>
    </row>
    <row r="158" ht="48.75" customHeight="1">
      <c r="A158" s="2215"/>
      <c r="B158" s="2224" t="s">
        <v>8081</v>
      </c>
      <c r="C158" s="437"/>
      <c r="D158" s="437"/>
      <c r="E158" s="2287"/>
      <c r="F158" s="2218"/>
      <c r="G158" s="2219"/>
      <c r="H158" s="2220"/>
      <c r="I158" s="2220"/>
      <c r="J158" s="2220"/>
      <c r="K158" s="2220"/>
      <c r="L158" s="2220"/>
      <c r="M158" s="2220"/>
      <c r="N158" s="2220"/>
      <c r="O158" s="2220"/>
      <c r="P158" s="2220"/>
      <c r="Q158" s="2220"/>
    </row>
    <row r="159" ht="48.75" customHeight="1">
      <c r="A159" s="2215"/>
      <c r="B159" s="2224" t="s">
        <v>8082</v>
      </c>
      <c r="C159" s="437" t="s">
        <v>8083</v>
      </c>
      <c r="D159" s="437"/>
      <c r="E159" s="2287"/>
      <c r="F159" s="2218"/>
      <c r="G159" s="2219"/>
      <c r="H159" s="2220"/>
      <c r="I159" s="2220"/>
      <c r="J159" s="2220"/>
      <c r="K159" s="2220"/>
      <c r="L159" s="2220"/>
      <c r="M159" s="2220"/>
      <c r="N159" s="2220"/>
      <c r="O159" s="2220"/>
      <c r="P159" s="2220"/>
      <c r="Q159" s="2220"/>
    </row>
    <row r="160" ht="67.5" customHeight="1">
      <c r="A160" s="2215"/>
      <c r="B160" s="2224" t="s">
        <v>8084</v>
      </c>
      <c r="C160" s="437" t="s">
        <v>8085</v>
      </c>
      <c r="D160" s="437"/>
      <c r="E160" s="2287" t="s">
        <v>8086</v>
      </c>
      <c r="F160" s="2218"/>
      <c r="G160" s="2219"/>
      <c r="H160" s="2220"/>
      <c r="I160" s="2220"/>
      <c r="J160" s="2220"/>
      <c r="K160" s="2220"/>
      <c r="L160" s="2220"/>
      <c r="M160" s="2220"/>
      <c r="N160" s="2220"/>
      <c r="O160" s="2220"/>
      <c r="P160" s="2220"/>
      <c r="Q160" s="2220"/>
    </row>
    <row r="161">
      <c r="A161" s="2215"/>
      <c r="B161" s="2224" t="s">
        <v>8087</v>
      </c>
      <c r="C161" s="437" t="s">
        <v>8088</v>
      </c>
      <c r="D161" s="437"/>
      <c r="E161" s="2287"/>
      <c r="F161" s="2218"/>
      <c r="G161" s="2219"/>
      <c r="H161" s="2220"/>
      <c r="I161" s="2220"/>
      <c r="J161" s="2220"/>
      <c r="K161" s="2220"/>
      <c r="L161" s="2220"/>
      <c r="M161" s="2220"/>
      <c r="N161" s="2220"/>
      <c r="O161" s="2220"/>
      <c r="P161" s="2220"/>
      <c r="Q161" s="2220"/>
    </row>
    <row r="162" ht="69.75" customHeight="1">
      <c r="A162" s="2215"/>
      <c r="B162" s="2224" t="s">
        <v>8089</v>
      </c>
      <c r="C162" s="437" t="s">
        <v>8090</v>
      </c>
      <c r="D162" s="437"/>
      <c r="E162" s="2287" t="s">
        <v>8091</v>
      </c>
      <c r="F162" s="2218"/>
      <c r="G162" s="2219"/>
      <c r="H162" s="2220"/>
      <c r="I162" s="2220"/>
      <c r="J162" s="2220"/>
      <c r="K162" s="2220"/>
      <c r="L162" s="2220"/>
      <c r="M162" s="2220"/>
      <c r="N162" s="2220"/>
      <c r="O162" s="2220"/>
      <c r="P162" s="2220"/>
      <c r="Q162" s="2220"/>
    </row>
    <row r="163">
      <c r="A163" s="2215"/>
      <c r="B163" s="2224" t="s">
        <v>8092</v>
      </c>
      <c r="C163" s="437" t="s">
        <v>8093</v>
      </c>
      <c r="D163" s="437"/>
      <c r="E163" s="2287" t="s">
        <v>8094</v>
      </c>
      <c r="F163" s="2218"/>
      <c r="G163" s="2219"/>
      <c r="H163" s="2220"/>
      <c r="I163" s="2220"/>
      <c r="J163" s="2220"/>
      <c r="K163" s="2220"/>
      <c r="L163" s="2220"/>
      <c r="M163" s="2220"/>
      <c r="N163" s="2220"/>
      <c r="O163" s="2220"/>
      <c r="P163" s="2220"/>
      <c r="Q163" s="2220"/>
    </row>
    <row r="164" ht="77.25" customHeight="1">
      <c r="A164" s="2215"/>
      <c r="B164" s="2224" t="s">
        <v>8095</v>
      </c>
      <c r="C164" s="437" t="s">
        <v>8096</v>
      </c>
      <c r="D164" s="437"/>
      <c r="E164" s="2287"/>
      <c r="F164" s="2218"/>
      <c r="G164" s="2219"/>
      <c r="H164" s="2220"/>
      <c r="I164" s="2220"/>
      <c r="J164" s="2220"/>
      <c r="K164" s="2220"/>
      <c r="L164" s="2220"/>
      <c r="M164" s="2220"/>
      <c r="N164" s="2220"/>
      <c r="O164" s="2220"/>
      <c r="P164" s="2220"/>
      <c r="Q164" s="2220"/>
    </row>
    <row r="165" ht="34.5" customHeight="1">
      <c r="A165" s="2288"/>
      <c r="B165" s="2224" t="s">
        <v>8097</v>
      </c>
      <c r="C165" s="437" t="s">
        <v>8098</v>
      </c>
      <c r="D165" s="437"/>
      <c r="E165" s="2287" t="s">
        <v>8099</v>
      </c>
      <c r="F165" s="2286"/>
      <c r="G165" s="2289"/>
      <c r="H165" s="2290"/>
      <c r="I165" s="2290"/>
      <c r="J165" s="2290"/>
      <c r="K165" s="2290"/>
      <c r="L165" s="2290"/>
      <c r="M165" s="2290"/>
      <c r="N165" s="2290"/>
      <c r="O165" s="2290"/>
      <c r="P165" s="2290"/>
      <c r="Q165" s="2290"/>
    </row>
    <row r="166" ht="18.75" customHeight="1">
      <c r="A166" s="2288"/>
      <c r="B166" s="2224" t="s">
        <v>8100</v>
      </c>
      <c r="C166" s="221" t="s">
        <v>8101</v>
      </c>
      <c r="D166" s="221"/>
      <c r="E166" s="2287" t="s">
        <v>8102</v>
      </c>
      <c r="F166" s="2286"/>
      <c r="G166" s="2289"/>
      <c r="H166" s="2290"/>
      <c r="I166" s="2290"/>
      <c r="J166" s="2290"/>
      <c r="K166" s="2290"/>
      <c r="L166" s="2290"/>
      <c r="M166" s="2290"/>
      <c r="N166" s="2290"/>
      <c r="O166" s="2290"/>
      <c r="P166" s="2290"/>
      <c r="Q166" s="2290"/>
    </row>
    <row r="167" ht="18.75" customHeight="1">
      <c r="A167" s="2288"/>
      <c r="B167" s="2224" t="s">
        <v>8103</v>
      </c>
      <c r="C167" s="221" t="s">
        <v>8104</v>
      </c>
      <c r="D167" s="221"/>
      <c r="E167" s="2287" t="s">
        <v>8105</v>
      </c>
      <c r="F167" s="2286"/>
      <c r="G167" s="2289"/>
      <c r="H167" s="2290"/>
      <c r="I167" s="2290"/>
      <c r="J167" s="2290"/>
      <c r="K167" s="2290"/>
      <c r="L167" s="2290"/>
      <c r="M167" s="2290"/>
      <c r="N167" s="2290"/>
      <c r="O167" s="2290"/>
      <c r="P167" s="2290"/>
      <c r="Q167" s="2290"/>
    </row>
    <row r="168" ht="18.75" customHeight="1">
      <c r="A168" s="2288"/>
      <c r="B168" s="2224" t="s">
        <v>8106</v>
      </c>
      <c r="C168" s="221" t="s">
        <v>8107</v>
      </c>
      <c r="D168" s="221"/>
      <c r="E168" s="2287" t="s">
        <v>8108</v>
      </c>
      <c r="F168" s="2286"/>
      <c r="G168" s="2289"/>
      <c r="H168" s="2290"/>
      <c r="I168" s="2290"/>
      <c r="J168" s="2290"/>
      <c r="K168" s="2290"/>
      <c r="L168" s="2290"/>
      <c r="M168" s="2290"/>
      <c r="N168" s="2290"/>
      <c r="O168" s="2290"/>
      <c r="P168" s="2290"/>
      <c r="Q168" s="2290"/>
    </row>
    <row r="169" ht="18.75" customHeight="1">
      <c r="A169" s="2288"/>
      <c r="B169" s="2224" t="s">
        <v>8109</v>
      </c>
      <c r="C169" s="221" t="s">
        <v>8110</v>
      </c>
      <c r="D169" s="221"/>
      <c r="E169" s="2287"/>
      <c r="F169" s="2286"/>
      <c r="G169" s="2289"/>
      <c r="H169" s="2290"/>
      <c r="I169" s="2290"/>
      <c r="J169" s="2290"/>
      <c r="K169" s="2290"/>
      <c r="L169" s="2290"/>
      <c r="M169" s="2290"/>
      <c r="N169" s="2290"/>
      <c r="O169" s="2290"/>
      <c r="P169" s="2290"/>
      <c r="Q169" s="2290"/>
    </row>
    <row r="170" ht="18.75" customHeight="1">
      <c r="A170" s="2288"/>
      <c r="B170" s="2224" t="s">
        <v>8111</v>
      </c>
      <c r="C170" s="221"/>
      <c r="D170" s="221"/>
      <c r="E170" s="2287"/>
      <c r="F170" s="2286"/>
      <c r="G170" s="2289"/>
      <c r="H170" s="2290"/>
      <c r="I170" s="2290"/>
      <c r="J170" s="2290"/>
      <c r="K170" s="2290"/>
      <c r="L170" s="2290"/>
      <c r="M170" s="2290"/>
      <c r="N170" s="2290"/>
      <c r="O170" s="2290"/>
      <c r="P170" s="2290"/>
      <c r="Q170" s="2290"/>
    </row>
    <row r="171" ht="18.75" customHeight="1">
      <c r="A171" s="2288"/>
      <c r="B171" s="2224" t="s">
        <v>8112</v>
      </c>
      <c r="C171" s="221" t="s">
        <v>8113</v>
      </c>
      <c r="D171" s="221"/>
      <c r="E171" s="2287" t="s">
        <v>8114</v>
      </c>
      <c r="F171" s="2286"/>
      <c r="G171" s="2289"/>
      <c r="H171" s="2290"/>
      <c r="I171" s="2290"/>
      <c r="J171" s="2290"/>
      <c r="K171" s="2290"/>
      <c r="L171" s="2290"/>
      <c r="M171" s="2290"/>
      <c r="N171" s="2290"/>
      <c r="O171" s="2290"/>
      <c r="P171" s="2290"/>
      <c r="Q171" s="2290"/>
    </row>
    <row r="172" ht="18.75" customHeight="1">
      <c r="A172" s="2288"/>
      <c r="B172" s="2224" t="s">
        <v>8115</v>
      </c>
      <c r="C172" s="221" t="s">
        <v>8116</v>
      </c>
      <c r="D172" s="221"/>
      <c r="E172" s="2287" t="s">
        <v>8117</v>
      </c>
      <c r="F172" s="2286"/>
      <c r="G172" s="2289"/>
      <c r="H172" s="2290"/>
      <c r="I172" s="2290"/>
      <c r="J172" s="2290"/>
      <c r="K172" s="2290"/>
      <c r="L172" s="2290"/>
      <c r="M172" s="2290"/>
      <c r="N172" s="2290"/>
      <c r="O172" s="2290"/>
      <c r="P172" s="2290"/>
      <c r="Q172" s="2290"/>
    </row>
    <row r="173" ht="18.75" customHeight="1">
      <c r="A173" s="2288"/>
      <c r="B173" s="2291" t="s">
        <v>8118</v>
      </c>
      <c r="C173" s="437" t="s">
        <v>8119</v>
      </c>
      <c r="D173" s="437"/>
      <c r="E173" s="2287" t="s">
        <v>8120</v>
      </c>
      <c r="F173" s="2286"/>
      <c r="G173" s="2289"/>
      <c r="H173" s="2290"/>
      <c r="I173" s="2290"/>
      <c r="J173" s="2290"/>
      <c r="K173" s="2290"/>
      <c r="L173" s="2290"/>
      <c r="M173" s="2290"/>
      <c r="N173" s="2290"/>
      <c r="O173" s="2290"/>
      <c r="P173" s="2290"/>
      <c r="Q173" s="2290"/>
    </row>
    <row r="174" ht="18.75" customHeight="1">
      <c r="A174" s="2288"/>
      <c r="B174" s="2224" t="s">
        <v>8121</v>
      </c>
      <c r="C174" s="221" t="s">
        <v>8122</v>
      </c>
      <c r="D174" s="221"/>
      <c r="E174" s="2287"/>
      <c r="F174" s="2286"/>
      <c r="G174" s="2289"/>
      <c r="H174" s="2290"/>
      <c r="I174" s="2290"/>
      <c r="J174" s="2290"/>
      <c r="K174" s="2290"/>
      <c r="L174" s="2290"/>
      <c r="M174" s="2290"/>
      <c r="N174" s="2290"/>
      <c r="O174" s="2290"/>
      <c r="P174" s="2290"/>
      <c r="Q174" s="2290"/>
    </row>
    <row r="175" ht="18.75" customHeight="1">
      <c r="A175" s="2288"/>
      <c r="B175" s="2292" t="s">
        <v>8123</v>
      </c>
      <c r="C175" s="2224" t="s">
        <v>8124</v>
      </c>
      <c r="D175" s="2224"/>
      <c r="E175" s="2287" t="s">
        <v>8125</v>
      </c>
      <c r="F175" s="2286" t="s">
        <v>8126</v>
      </c>
      <c r="G175" s="2289"/>
      <c r="H175" s="2290"/>
      <c r="I175" s="2290"/>
      <c r="J175" s="2290"/>
      <c r="K175" s="2290"/>
      <c r="L175" s="2290"/>
      <c r="M175" s="2290"/>
      <c r="N175" s="2290"/>
      <c r="O175" s="2290"/>
      <c r="P175" s="2290"/>
      <c r="Q175" s="2290"/>
    </row>
    <row r="176">
      <c r="A176" s="2293"/>
      <c r="B176" s="2294" t="s">
        <v>8127</v>
      </c>
      <c r="C176" s="2291" t="s">
        <v>8128</v>
      </c>
      <c r="D176" s="2291"/>
      <c r="E176" s="221"/>
      <c r="F176" s="2295"/>
      <c r="G176" s="2296"/>
      <c r="H176" s="2297"/>
      <c r="I176" s="2297"/>
      <c r="J176" s="2297"/>
      <c r="K176" s="2297"/>
      <c r="L176" s="2297"/>
      <c r="M176" s="2297"/>
      <c r="N176" s="2297"/>
      <c r="O176" s="2297"/>
      <c r="P176" s="2297"/>
      <c r="Q176" s="2297"/>
    </row>
    <row r="177">
      <c r="A177" s="2293"/>
      <c r="B177" s="2294" t="s">
        <v>8129</v>
      </c>
      <c r="C177" s="2291" t="s">
        <v>8130</v>
      </c>
      <c r="D177" s="2291"/>
      <c r="E177" s="221"/>
      <c r="F177" s="2295"/>
      <c r="G177" s="2296"/>
      <c r="H177" s="2297"/>
      <c r="I177" s="2297"/>
      <c r="J177" s="2297"/>
      <c r="K177" s="2297"/>
      <c r="L177" s="2297"/>
      <c r="M177" s="2297"/>
      <c r="N177" s="2297"/>
      <c r="O177" s="2297"/>
      <c r="P177" s="2297"/>
      <c r="Q177" s="2297"/>
    </row>
    <row r="178">
      <c r="A178" s="2293"/>
      <c r="B178" s="2294" t="s">
        <v>8131</v>
      </c>
      <c r="C178" s="2291" t="s">
        <v>8132</v>
      </c>
      <c r="D178" s="2298"/>
      <c r="E178" s="6"/>
      <c r="F178" s="2295"/>
      <c r="G178" s="2296"/>
      <c r="H178" s="2297"/>
      <c r="I178" s="2297"/>
      <c r="J178" s="2297"/>
      <c r="K178" s="2297"/>
      <c r="L178" s="2297"/>
      <c r="M178" s="2297"/>
      <c r="N178" s="2297"/>
      <c r="O178" s="2297"/>
      <c r="P178" s="2297"/>
      <c r="Q178" s="2297"/>
    </row>
    <row r="179">
      <c r="A179" s="2293"/>
      <c r="B179" s="2294" t="s">
        <v>8133</v>
      </c>
      <c r="C179" s="2291"/>
      <c r="D179" s="2298"/>
      <c r="E179" s="6"/>
      <c r="F179" s="2295"/>
      <c r="G179" s="2296"/>
      <c r="H179" s="2297"/>
      <c r="I179" s="2297"/>
      <c r="J179" s="2297"/>
      <c r="K179" s="2297"/>
      <c r="L179" s="2297"/>
      <c r="M179" s="2297"/>
      <c r="N179" s="2297"/>
      <c r="O179" s="2297"/>
      <c r="P179" s="2297"/>
      <c r="Q179" s="2297"/>
    </row>
    <row r="180">
      <c r="A180" s="2293"/>
      <c r="B180" s="2294" t="s">
        <v>8134</v>
      </c>
      <c r="C180" s="2291"/>
      <c r="D180" s="2298"/>
      <c r="E180" s="6"/>
      <c r="F180" s="2295"/>
      <c r="G180" s="2296"/>
      <c r="H180" s="2297"/>
      <c r="I180" s="2297"/>
      <c r="J180" s="2297"/>
      <c r="K180" s="2297"/>
      <c r="L180" s="2297"/>
      <c r="M180" s="2297"/>
      <c r="N180" s="2297"/>
      <c r="O180" s="2297"/>
      <c r="P180" s="2297"/>
      <c r="Q180" s="2297"/>
    </row>
    <row r="181">
      <c r="A181" s="2293"/>
      <c r="B181" s="2294" t="s">
        <v>8135</v>
      </c>
      <c r="C181" s="2291" t="s">
        <v>8136</v>
      </c>
      <c r="D181" s="2298"/>
      <c r="E181" s="6" t="s">
        <v>8137</v>
      </c>
      <c r="F181" s="2299" t="s">
        <v>8138</v>
      </c>
      <c r="G181" s="2296"/>
      <c r="H181" s="2297"/>
      <c r="I181" s="2297"/>
      <c r="J181" s="2297"/>
      <c r="K181" s="2297"/>
      <c r="L181" s="2297"/>
      <c r="M181" s="2297"/>
      <c r="N181" s="2297"/>
      <c r="O181" s="2297"/>
      <c r="P181" s="2297"/>
      <c r="Q181" s="2297"/>
    </row>
    <row r="182">
      <c r="A182" s="2293"/>
      <c r="B182" s="2294" t="s">
        <v>8139</v>
      </c>
      <c r="C182" s="2291" t="s">
        <v>8140</v>
      </c>
      <c r="D182" s="2298"/>
      <c r="E182" s="6" t="s">
        <v>8141</v>
      </c>
      <c r="F182" s="2295"/>
      <c r="G182" s="2296"/>
      <c r="H182" s="2297"/>
      <c r="I182" s="2297"/>
      <c r="J182" s="2297"/>
      <c r="K182" s="2297"/>
      <c r="L182" s="2297"/>
      <c r="M182" s="2297"/>
      <c r="N182" s="2297"/>
      <c r="O182" s="2297"/>
      <c r="P182" s="2297"/>
      <c r="Q182" s="2297"/>
    </row>
    <row r="183">
      <c r="A183" s="2293"/>
      <c r="B183" s="2294" t="s">
        <v>8142</v>
      </c>
      <c r="C183" s="2291" t="s">
        <v>8143</v>
      </c>
      <c r="D183" s="2298"/>
      <c r="E183" s="6"/>
      <c r="F183" s="2295"/>
      <c r="G183" s="2296"/>
      <c r="H183" s="2297"/>
      <c r="I183" s="2297"/>
      <c r="J183" s="2297"/>
      <c r="K183" s="2297"/>
      <c r="L183" s="2297"/>
      <c r="M183" s="2297"/>
      <c r="N183" s="2297"/>
      <c r="O183" s="2297"/>
      <c r="P183" s="2297"/>
      <c r="Q183" s="2297"/>
    </row>
    <row r="184">
      <c r="A184" s="2293"/>
      <c r="B184" s="2294" t="s">
        <v>5532</v>
      </c>
      <c r="C184" s="2291" t="s">
        <v>8144</v>
      </c>
      <c r="D184" s="2298"/>
      <c r="E184" s="6"/>
      <c r="F184" s="2295"/>
      <c r="G184" s="2296"/>
      <c r="H184" s="2297"/>
      <c r="I184" s="2297"/>
      <c r="J184" s="2297"/>
      <c r="K184" s="2297"/>
      <c r="L184" s="2297"/>
      <c r="M184" s="2297"/>
      <c r="N184" s="2297"/>
      <c r="O184" s="2297"/>
      <c r="P184" s="2297"/>
      <c r="Q184" s="2297"/>
    </row>
    <row r="185">
      <c r="A185" s="2293"/>
      <c r="B185" s="2294" t="s">
        <v>8145</v>
      </c>
      <c r="C185" s="2291" t="s">
        <v>8146</v>
      </c>
      <c r="D185" s="2298"/>
      <c r="E185" s="6" t="s">
        <v>8147</v>
      </c>
      <c r="F185" s="2295"/>
      <c r="G185" s="2296"/>
      <c r="H185" s="2297"/>
      <c r="I185" s="2297"/>
      <c r="J185" s="2297"/>
      <c r="K185" s="2297"/>
      <c r="L185" s="2297"/>
      <c r="M185" s="2297"/>
      <c r="N185" s="2297"/>
      <c r="O185" s="2297"/>
      <c r="P185" s="2297"/>
      <c r="Q185" s="2297"/>
    </row>
    <row r="186">
      <c r="A186" s="2293"/>
      <c r="B186" s="2294" t="s">
        <v>8148</v>
      </c>
      <c r="C186" s="2291" t="s">
        <v>8149</v>
      </c>
      <c r="D186" s="2298"/>
      <c r="E186" s="6"/>
      <c r="F186" s="2295"/>
      <c r="G186" s="2296"/>
      <c r="H186" s="2297"/>
      <c r="I186" s="2297"/>
      <c r="J186" s="2297"/>
      <c r="K186" s="2297"/>
      <c r="L186" s="2297"/>
      <c r="M186" s="2297"/>
      <c r="N186" s="2297"/>
      <c r="O186" s="2297"/>
      <c r="P186" s="2297"/>
      <c r="Q186" s="2297"/>
    </row>
    <row r="187">
      <c r="A187" s="2293"/>
      <c r="B187" s="2294" t="s">
        <v>8150</v>
      </c>
      <c r="C187" s="2291" t="s">
        <v>8151</v>
      </c>
      <c r="D187" s="2298"/>
      <c r="E187" s="6" t="s">
        <v>8152</v>
      </c>
      <c r="F187" s="2295"/>
      <c r="G187" s="2296"/>
      <c r="H187" s="2297"/>
      <c r="I187" s="2297"/>
      <c r="J187" s="2297"/>
      <c r="K187" s="2297"/>
      <c r="L187" s="2297"/>
      <c r="M187" s="2297"/>
      <c r="N187" s="2297"/>
      <c r="O187" s="2297"/>
      <c r="P187" s="2297"/>
      <c r="Q187" s="2297"/>
    </row>
    <row r="188">
      <c r="A188" s="2293"/>
      <c r="B188" s="2291" t="s">
        <v>8153</v>
      </c>
      <c r="C188" s="2291" t="s">
        <v>8154</v>
      </c>
      <c r="D188" s="2298"/>
      <c r="E188" s="6"/>
      <c r="F188" s="2295"/>
      <c r="G188" s="2296"/>
      <c r="H188" s="2297"/>
      <c r="I188" s="2297"/>
      <c r="J188" s="2297"/>
      <c r="K188" s="2297"/>
      <c r="L188" s="2297"/>
      <c r="M188" s="2297"/>
      <c r="N188" s="2297"/>
      <c r="O188" s="2297"/>
      <c r="P188" s="2297"/>
      <c r="Q188" s="2297"/>
    </row>
    <row r="189">
      <c r="A189" s="2293"/>
      <c r="B189" s="2291" t="s">
        <v>8155</v>
      </c>
      <c r="C189" s="2291" t="s">
        <v>8156</v>
      </c>
      <c r="D189" s="2298"/>
      <c r="E189" s="6"/>
      <c r="F189" s="2295"/>
      <c r="G189" s="2296"/>
      <c r="H189" s="2297"/>
      <c r="I189" s="2297"/>
      <c r="J189" s="2297"/>
      <c r="K189" s="2297"/>
      <c r="L189" s="2297"/>
      <c r="M189" s="2297"/>
      <c r="N189" s="2297"/>
      <c r="O189" s="2297"/>
      <c r="P189" s="2297"/>
      <c r="Q189" s="2297"/>
    </row>
    <row r="190">
      <c r="A190" s="2293"/>
      <c r="B190" s="2291" t="s">
        <v>8157</v>
      </c>
      <c r="C190" s="2291" t="s">
        <v>8158</v>
      </c>
      <c r="D190" s="2298"/>
      <c r="E190" s="6"/>
      <c r="F190" s="2295"/>
      <c r="G190" s="2296"/>
      <c r="H190" s="2297"/>
      <c r="I190" s="2297"/>
      <c r="J190" s="2297"/>
      <c r="K190" s="2297"/>
      <c r="L190" s="2297"/>
      <c r="M190" s="2297"/>
      <c r="N190" s="2297"/>
      <c r="O190" s="2297"/>
      <c r="P190" s="2297"/>
      <c r="Q190" s="2297"/>
    </row>
    <row r="191">
      <c r="A191" s="2293"/>
      <c r="B191" s="2291" t="s">
        <v>8159</v>
      </c>
      <c r="C191" s="2291" t="s">
        <v>8160</v>
      </c>
      <c r="D191" s="2298"/>
      <c r="E191" s="6"/>
      <c r="F191" s="2295"/>
      <c r="G191" s="2296"/>
      <c r="H191" s="2297"/>
      <c r="I191" s="2297"/>
      <c r="J191" s="2297"/>
      <c r="K191" s="2297"/>
      <c r="L191" s="2297"/>
      <c r="M191" s="2297"/>
      <c r="N191" s="2297"/>
      <c r="O191" s="2297"/>
      <c r="P191" s="2297"/>
      <c r="Q191" s="2297"/>
    </row>
    <row r="192">
      <c r="A192" s="2293"/>
      <c r="B192" s="2291" t="s">
        <v>8161</v>
      </c>
      <c r="C192" s="2291" t="s">
        <v>8162</v>
      </c>
      <c r="D192" s="2298"/>
      <c r="E192" s="6" t="s">
        <v>8163</v>
      </c>
      <c r="F192" s="2295"/>
      <c r="G192" s="2296"/>
      <c r="H192" s="2297"/>
      <c r="I192" s="2297"/>
      <c r="J192" s="2297"/>
      <c r="K192" s="2297"/>
      <c r="L192" s="2297"/>
      <c r="M192" s="2297"/>
      <c r="N192" s="2297"/>
      <c r="O192" s="2297"/>
      <c r="P192" s="2297"/>
      <c r="Q192" s="2297"/>
    </row>
    <row r="193">
      <c r="A193" s="2293"/>
      <c r="B193" s="2291" t="s">
        <v>8164</v>
      </c>
      <c r="C193" s="2291" t="s">
        <v>8165</v>
      </c>
      <c r="D193" s="2298"/>
      <c r="E193" s="2298" t="s">
        <v>8166</v>
      </c>
      <c r="F193" s="2295"/>
      <c r="G193" s="2296"/>
      <c r="H193" s="2297"/>
      <c r="I193" s="2297"/>
      <c r="J193" s="2297"/>
      <c r="K193" s="2297"/>
      <c r="L193" s="2297"/>
      <c r="M193" s="2297"/>
      <c r="N193" s="2297"/>
      <c r="O193" s="2297"/>
      <c r="P193" s="2297"/>
      <c r="Q193" s="2297"/>
    </row>
    <row r="194">
      <c r="A194" s="2293"/>
      <c r="B194" s="2291" t="s">
        <v>8167</v>
      </c>
      <c r="C194" s="2291" t="s">
        <v>8168</v>
      </c>
      <c r="D194" s="2298"/>
      <c r="E194" s="2298"/>
      <c r="F194" s="2295"/>
      <c r="G194" s="2296"/>
      <c r="H194" s="2297"/>
      <c r="I194" s="2297"/>
      <c r="J194" s="2297"/>
      <c r="K194" s="2297"/>
      <c r="L194" s="2297"/>
      <c r="M194" s="2297"/>
      <c r="N194" s="2297"/>
      <c r="O194" s="2297"/>
      <c r="P194" s="2297"/>
      <c r="Q194" s="2297"/>
    </row>
    <row r="195" ht="85.5" customHeight="1">
      <c r="A195" s="2293"/>
      <c r="B195" s="2291" t="s">
        <v>8169</v>
      </c>
      <c r="C195" s="2291" t="s">
        <v>8170</v>
      </c>
      <c r="D195" s="2298"/>
      <c r="E195" s="2298"/>
      <c r="F195" s="2295"/>
      <c r="G195" s="2296"/>
      <c r="H195" s="2297"/>
      <c r="I195" s="2297"/>
      <c r="J195" s="2297"/>
      <c r="K195" s="2297"/>
      <c r="L195" s="2297"/>
      <c r="M195" s="2297"/>
      <c r="N195" s="2297"/>
      <c r="O195" s="2297"/>
      <c r="P195" s="2297"/>
      <c r="Q195" s="2297"/>
    </row>
    <row r="196" ht="105.75" customHeight="1">
      <c r="A196" s="2293"/>
      <c r="B196" s="2291" t="s">
        <v>8171</v>
      </c>
      <c r="C196" s="2291" t="s">
        <v>8172</v>
      </c>
      <c r="D196" s="2298"/>
      <c r="E196" s="2298" t="s">
        <v>8173</v>
      </c>
      <c r="F196" s="2295"/>
      <c r="G196" s="2296"/>
      <c r="H196" s="2297"/>
      <c r="I196" s="2297"/>
      <c r="J196" s="2297"/>
      <c r="K196" s="2297"/>
      <c r="L196" s="2297"/>
      <c r="M196" s="2297"/>
      <c r="N196" s="2297"/>
      <c r="O196" s="2297"/>
      <c r="P196" s="2297"/>
      <c r="Q196" s="2297"/>
    </row>
    <row r="197" ht="127.5" customHeight="1">
      <c r="A197" s="2293"/>
      <c r="B197" s="2291" t="s">
        <v>8174</v>
      </c>
      <c r="C197" s="2291" t="s">
        <v>8175</v>
      </c>
      <c r="D197" s="2298"/>
      <c r="E197" s="2298"/>
      <c r="F197" s="2299" t="s">
        <v>3</v>
      </c>
      <c r="G197" s="2296"/>
      <c r="H197" s="2297"/>
      <c r="I197" s="2297"/>
      <c r="J197" s="2297"/>
      <c r="K197" s="2297"/>
      <c r="L197" s="2297"/>
      <c r="M197" s="2297"/>
      <c r="N197" s="2297"/>
      <c r="O197" s="2297"/>
      <c r="P197" s="2297"/>
      <c r="Q197" s="2297"/>
    </row>
    <row r="198" ht="102.0" customHeight="1">
      <c r="A198" s="2293"/>
      <c r="B198" s="2291" t="s">
        <v>8176</v>
      </c>
      <c r="C198" s="2291" t="s">
        <v>8177</v>
      </c>
      <c r="D198" s="2298"/>
      <c r="E198" s="2298" t="s">
        <v>8178</v>
      </c>
      <c r="F198" s="2295"/>
      <c r="G198" s="2296"/>
      <c r="H198" s="2297"/>
      <c r="I198" s="2297"/>
      <c r="J198" s="2297"/>
      <c r="K198" s="2297"/>
      <c r="L198" s="2297"/>
      <c r="M198" s="2297"/>
      <c r="N198" s="2297"/>
      <c r="O198" s="2297"/>
      <c r="P198" s="2297"/>
      <c r="Q198" s="2297"/>
    </row>
    <row r="199">
      <c r="A199" s="2293"/>
      <c r="B199" s="2291" t="s">
        <v>8179</v>
      </c>
      <c r="C199" s="2291" t="s">
        <v>8180</v>
      </c>
      <c r="D199" s="2298"/>
      <c r="E199" s="2298" t="s">
        <v>8181</v>
      </c>
      <c r="F199" s="2295"/>
      <c r="G199" s="2296"/>
      <c r="H199" s="2297"/>
      <c r="I199" s="2297"/>
      <c r="J199" s="2297"/>
      <c r="K199" s="2297"/>
      <c r="L199" s="2297"/>
      <c r="M199" s="2297"/>
      <c r="N199" s="2297"/>
      <c r="O199" s="2297"/>
      <c r="P199" s="2297"/>
      <c r="Q199" s="2297"/>
    </row>
    <row r="200" ht="18.75" customHeight="1">
      <c r="A200" s="2293"/>
      <c r="B200" s="2291" t="s">
        <v>8182</v>
      </c>
      <c r="C200" s="2291" t="s">
        <v>8183</v>
      </c>
      <c r="D200" s="2298"/>
      <c r="E200" s="2298"/>
      <c r="F200" s="2295"/>
      <c r="G200" s="2296"/>
      <c r="H200" s="2297"/>
      <c r="I200" s="2297"/>
      <c r="J200" s="2297"/>
      <c r="K200" s="2297"/>
      <c r="L200" s="2297"/>
      <c r="M200" s="2297"/>
      <c r="N200" s="2297"/>
      <c r="O200" s="2297"/>
      <c r="P200" s="2297"/>
      <c r="Q200" s="2297"/>
    </row>
    <row r="201" ht="18.75" customHeight="1">
      <c r="A201" s="2288"/>
      <c r="B201" s="2224" t="s">
        <v>8184</v>
      </c>
      <c r="C201" s="2224" t="s">
        <v>8185</v>
      </c>
      <c r="D201" s="2300"/>
      <c r="E201" s="2300"/>
      <c r="F201" s="2301"/>
      <c r="G201" s="2289"/>
      <c r="H201" s="2290"/>
      <c r="I201" s="2290"/>
      <c r="J201" s="2290"/>
      <c r="K201" s="2290"/>
      <c r="L201" s="2290"/>
      <c r="M201" s="2290"/>
      <c r="N201" s="2290"/>
      <c r="O201" s="2290"/>
      <c r="P201" s="2290"/>
      <c r="Q201" s="2290"/>
    </row>
    <row r="202" ht="18.75" customHeight="1">
      <c r="A202" s="2293"/>
      <c r="B202" s="2291" t="s">
        <v>8186</v>
      </c>
      <c r="C202" s="2291" t="s">
        <v>8187</v>
      </c>
      <c r="D202" s="2298"/>
      <c r="E202" s="2298" t="s">
        <v>8188</v>
      </c>
      <c r="F202" s="2295"/>
      <c r="G202" s="2296"/>
      <c r="H202" s="2297"/>
      <c r="I202" s="2297"/>
      <c r="J202" s="2297"/>
      <c r="K202" s="2297"/>
      <c r="L202" s="2297"/>
      <c r="M202" s="2297"/>
      <c r="N202" s="2297"/>
      <c r="O202" s="2297"/>
      <c r="P202" s="2297"/>
      <c r="Q202" s="2297"/>
    </row>
    <row r="203" ht="18.75" customHeight="1">
      <c r="A203" s="2293"/>
      <c r="B203" s="2291" t="s">
        <v>8189</v>
      </c>
      <c r="C203" s="2291"/>
      <c r="D203" s="2298"/>
      <c r="E203" s="2298"/>
      <c r="F203" s="2295"/>
      <c r="G203" s="2296"/>
      <c r="H203" s="2297"/>
      <c r="I203" s="2297"/>
      <c r="J203" s="2297"/>
      <c r="K203" s="2297"/>
      <c r="L203" s="2297"/>
      <c r="M203" s="2297"/>
      <c r="N203" s="2297"/>
      <c r="O203" s="2297"/>
      <c r="P203" s="2297"/>
      <c r="Q203" s="2297"/>
    </row>
    <row r="204" ht="18.75" customHeight="1">
      <c r="A204" s="2293"/>
      <c r="B204" s="2291" t="s">
        <v>8190</v>
      </c>
      <c r="C204" s="2291" t="s">
        <v>8191</v>
      </c>
      <c r="D204" s="2298"/>
      <c r="E204" s="2298" t="s">
        <v>8192</v>
      </c>
      <c r="F204" s="2295"/>
      <c r="G204" s="2296"/>
      <c r="H204" s="2297"/>
      <c r="I204" s="2297"/>
      <c r="J204" s="2297"/>
      <c r="K204" s="2297"/>
      <c r="L204" s="2297"/>
      <c r="M204" s="2297"/>
      <c r="N204" s="2297"/>
      <c r="O204" s="2297"/>
      <c r="P204" s="2297"/>
      <c r="Q204" s="2297"/>
    </row>
    <row r="205" ht="18.75" customHeight="1">
      <c r="A205" s="2293"/>
      <c r="B205" s="2291" t="s">
        <v>8193</v>
      </c>
      <c r="C205" s="2291" t="s">
        <v>8194</v>
      </c>
      <c r="D205" s="2298"/>
      <c r="E205" s="2298"/>
      <c r="F205" s="2295"/>
      <c r="G205" s="2296"/>
      <c r="H205" s="2297"/>
      <c r="I205" s="2297"/>
      <c r="J205" s="2297"/>
      <c r="K205" s="2297"/>
      <c r="L205" s="2297"/>
      <c r="M205" s="2297"/>
      <c r="N205" s="2297"/>
      <c r="O205" s="2297"/>
      <c r="P205" s="2297"/>
      <c r="Q205" s="2297"/>
    </row>
    <row r="206" ht="18.75" customHeight="1">
      <c r="A206" s="2293"/>
      <c r="B206" s="2302" t="s">
        <v>8195</v>
      </c>
      <c r="C206" s="2291" t="s">
        <v>8196</v>
      </c>
      <c r="D206" s="2298"/>
      <c r="E206" s="2298"/>
      <c r="F206" s="2295"/>
      <c r="G206" s="2296"/>
      <c r="H206" s="2297"/>
      <c r="I206" s="2297"/>
      <c r="J206" s="2297"/>
      <c r="K206" s="2297"/>
      <c r="L206" s="2297"/>
      <c r="M206" s="2297"/>
      <c r="N206" s="2297"/>
      <c r="O206" s="2297"/>
      <c r="P206" s="2297"/>
      <c r="Q206" s="2297"/>
    </row>
    <row r="207" ht="18.75" customHeight="1">
      <c r="A207" s="2293"/>
      <c r="B207" s="2302" t="s">
        <v>8197</v>
      </c>
      <c r="C207" s="2291" t="s">
        <v>8198</v>
      </c>
      <c r="D207" s="2298"/>
      <c r="E207" s="2298" t="s">
        <v>8199</v>
      </c>
      <c r="F207" s="2295"/>
      <c r="G207" s="2296"/>
      <c r="H207" s="2297"/>
      <c r="I207" s="2297"/>
      <c r="J207" s="2297"/>
      <c r="K207" s="2297"/>
      <c r="L207" s="2297"/>
      <c r="M207" s="2297"/>
      <c r="N207" s="2297"/>
      <c r="O207" s="2297"/>
      <c r="P207" s="2297"/>
      <c r="Q207" s="2297"/>
    </row>
    <row r="208" ht="18.75" customHeight="1">
      <c r="A208" s="2293"/>
      <c r="B208" s="2302" t="s">
        <v>8200</v>
      </c>
      <c r="C208" s="2291" t="s">
        <v>8201</v>
      </c>
      <c r="D208" s="2298"/>
      <c r="E208" s="2298"/>
      <c r="F208" s="2295"/>
      <c r="G208" s="2296"/>
      <c r="H208" s="2297"/>
      <c r="I208" s="2297"/>
      <c r="J208" s="2297"/>
      <c r="K208" s="2297"/>
      <c r="L208" s="2297"/>
      <c r="M208" s="2297"/>
      <c r="N208" s="2297"/>
      <c r="O208" s="2297"/>
      <c r="P208" s="2297"/>
      <c r="Q208" s="2297"/>
    </row>
    <row r="209" ht="18.75" customHeight="1">
      <c r="A209" s="2293"/>
      <c r="B209" s="2291" t="s">
        <v>8202</v>
      </c>
      <c r="C209" s="2303" t="s">
        <v>8203</v>
      </c>
      <c r="D209" s="2304"/>
      <c r="E209" s="2298"/>
      <c r="F209" s="2295"/>
      <c r="G209" s="2296"/>
      <c r="H209" s="2297"/>
      <c r="I209" s="2297"/>
      <c r="J209" s="2297"/>
      <c r="K209" s="2297"/>
      <c r="L209" s="2297"/>
      <c r="M209" s="2297"/>
      <c r="N209" s="2297"/>
      <c r="O209" s="2297"/>
      <c r="P209" s="2297"/>
      <c r="Q209" s="2297"/>
    </row>
    <row r="210" ht="18.75" customHeight="1">
      <c r="A210" s="2293"/>
      <c r="B210" s="2291" t="s">
        <v>8204</v>
      </c>
      <c r="C210" s="2291" t="s">
        <v>8205</v>
      </c>
      <c r="D210" s="2298"/>
      <c r="E210" s="2298" t="s">
        <v>8206</v>
      </c>
      <c r="F210" s="2305" t="s">
        <v>8207</v>
      </c>
      <c r="G210" s="2296"/>
      <c r="H210" s="2297"/>
      <c r="I210" s="2297"/>
      <c r="J210" s="2297"/>
      <c r="K210" s="2297"/>
      <c r="L210" s="2297"/>
      <c r="M210" s="2297"/>
      <c r="N210" s="2297"/>
      <c r="O210" s="2297"/>
      <c r="P210" s="2297"/>
      <c r="Q210" s="2297"/>
    </row>
    <row r="211" ht="18.75" customHeight="1">
      <c r="A211" s="2293"/>
      <c r="B211" s="2291" t="s">
        <v>8208</v>
      </c>
      <c r="C211" s="2291" t="s">
        <v>8209</v>
      </c>
      <c r="D211" s="2298"/>
      <c r="E211" s="2298"/>
      <c r="F211" s="2295"/>
      <c r="G211" s="2296"/>
      <c r="H211" s="2297"/>
      <c r="I211" s="2297"/>
      <c r="J211" s="2297"/>
      <c r="K211" s="2297"/>
      <c r="L211" s="2297"/>
      <c r="M211" s="2297"/>
      <c r="N211" s="2297"/>
      <c r="O211" s="2297"/>
      <c r="P211" s="2297"/>
      <c r="Q211" s="2297"/>
    </row>
    <row r="212" ht="18.75" customHeight="1">
      <c r="A212" s="2293"/>
      <c r="B212" s="2291" t="s">
        <v>8210</v>
      </c>
      <c r="C212" s="2291" t="s">
        <v>8211</v>
      </c>
      <c r="D212" s="2298"/>
      <c r="E212" s="2298" t="s">
        <v>8212</v>
      </c>
      <c r="F212" s="2295"/>
      <c r="G212" s="2296"/>
      <c r="H212" s="2297"/>
      <c r="I212" s="2297"/>
      <c r="J212" s="2297"/>
      <c r="K212" s="2297"/>
      <c r="L212" s="2297"/>
      <c r="M212" s="2297"/>
      <c r="N212" s="2297"/>
      <c r="O212" s="2297"/>
      <c r="P212" s="2297"/>
      <c r="Q212" s="2297"/>
    </row>
    <row r="213" ht="18.75" customHeight="1">
      <c r="A213" s="2293"/>
      <c r="B213" s="2291" t="s">
        <v>8213</v>
      </c>
      <c r="C213" s="2291" t="s">
        <v>8214</v>
      </c>
      <c r="D213" s="2298"/>
      <c r="E213" s="2298" t="s">
        <v>8215</v>
      </c>
      <c r="F213" s="2295"/>
      <c r="G213" s="2296"/>
      <c r="H213" s="2297"/>
      <c r="I213" s="2297"/>
      <c r="J213" s="2297"/>
      <c r="K213" s="2297"/>
      <c r="L213" s="2297"/>
      <c r="M213" s="2297"/>
      <c r="N213" s="2297"/>
      <c r="O213" s="2297"/>
      <c r="P213" s="2297"/>
      <c r="Q213" s="2297"/>
    </row>
    <row r="214" ht="18.75" customHeight="1">
      <c r="A214" s="2293"/>
      <c r="B214" s="2291" t="s">
        <v>8216</v>
      </c>
      <c r="C214" s="2291" t="s">
        <v>8217</v>
      </c>
      <c r="D214" s="2298"/>
      <c r="E214" s="2298" t="s">
        <v>8218</v>
      </c>
      <c r="F214" s="2306"/>
      <c r="G214" s="2296"/>
      <c r="H214" s="2297"/>
      <c r="I214" s="2297"/>
      <c r="J214" s="2297"/>
      <c r="K214" s="2297"/>
      <c r="L214" s="2297"/>
      <c r="M214" s="2297"/>
      <c r="N214" s="2297"/>
      <c r="O214" s="2297"/>
      <c r="P214" s="2297"/>
      <c r="Q214" s="2297"/>
    </row>
    <row r="215" ht="18.75" customHeight="1">
      <c r="A215" s="2307"/>
      <c r="B215" s="2308" t="s">
        <v>8219</v>
      </c>
      <c r="C215" s="437" t="s">
        <v>8220</v>
      </c>
      <c r="D215" s="1951"/>
      <c r="E215" s="2309" t="s">
        <v>8221</v>
      </c>
      <c r="F215" s="2310"/>
      <c r="G215" s="2311"/>
      <c r="H215" s="2310"/>
      <c r="I215" s="2312"/>
      <c r="J215" s="2313"/>
      <c r="K215" s="2313"/>
      <c r="L215" s="2313"/>
      <c r="M215" s="2313"/>
      <c r="N215" s="2313"/>
      <c r="O215" s="2313"/>
      <c r="P215" s="2313"/>
      <c r="Q215" s="2313"/>
    </row>
    <row r="216" ht="18.75" customHeight="1">
      <c r="A216" s="2307"/>
      <c r="B216" s="437" t="s">
        <v>8222</v>
      </c>
      <c r="C216" s="437"/>
      <c r="D216" s="1951"/>
      <c r="E216" s="2309"/>
      <c r="F216" s="2310"/>
      <c r="G216" s="2311"/>
      <c r="H216" s="2310"/>
      <c r="I216" s="2312"/>
      <c r="J216" s="2313"/>
      <c r="K216" s="2313"/>
      <c r="L216" s="2313"/>
      <c r="M216" s="2313"/>
      <c r="N216" s="2313"/>
      <c r="O216" s="2313"/>
      <c r="P216" s="2313"/>
      <c r="Q216" s="2313"/>
    </row>
    <row r="217" ht="18.75" customHeight="1">
      <c r="A217" s="2307"/>
      <c r="B217" s="437" t="s">
        <v>8223</v>
      </c>
      <c r="C217" s="437" t="s">
        <v>8224</v>
      </c>
      <c r="D217" s="1951"/>
      <c r="E217" s="2309" t="s">
        <v>8225</v>
      </c>
      <c r="F217" s="2310"/>
      <c r="G217" s="2311"/>
      <c r="H217" s="2310"/>
      <c r="I217" s="2312"/>
      <c r="J217" s="2313"/>
      <c r="K217" s="2313"/>
      <c r="L217" s="2313"/>
      <c r="M217" s="2313"/>
      <c r="N217" s="2313"/>
      <c r="O217" s="2313"/>
      <c r="P217" s="2313"/>
      <c r="Q217" s="2313"/>
    </row>
    <row r="218" ht="18.75" customHeight="1">
      <c r="A218" s="2307"/>
      <c r="B218" s="437" t="s">
        <v>8226</v>
      </c>
      <c r="C218" s="437"/>
      <c r="D218" s="1951"/>
      <c r="E218" s="2309"/>
      <c r="F218" s="2310"/>
      <c r="G218" s="2311"/>
      <c r="H218" s="2310"/>
      <c r="I218" s="2312"/>
      <c r="J218" s="2313"/>
      <c r="K218" s="2313"/>
      <c r="L218" s="2313"/>
      <c r="M218" s="2313"/>
      <c r="N218" s="2313"/>
      <c r="O218" s="2313"/>
      <c r="P218" s="2313"/>
      <c r="Q218" s="2313"/>
    </row>
    <row r="219" ht="18.75" customHeight="1">
      <c r="A219" s="2307"/>
      <c r="B219" s="437" t="s">
        <v>8227</v>
      </c>
      <c r="C219" s="437" t="s">
        <v>5026</v>
      </c>
      <c r="D219" s="1951"/>
      <c r="E219" s="2309"/>
      <c r="F219" s="2310"/>
      <c r="G219" s="2311"/>
      <c r="H219" s="2310"/>
      <c r="I219" s="2312"/>
      <c r="J219" s="2313"/>
      <c r="K219" s="2313"/>
      <c r="L219" s="2313"/>
      <c r="M219" s="2313"/>
      <c r="N219" s="2313"/>
      <c r="O219" s="2313"/>
      <c r="P219" s="2313"/>
      <c r="Q219" s="2313"/>
    </row>
    <row r="220" ht="18.75" customHeight="1">
      <c r="A220" s="2307"/>
      <c r="B220" s="437" t="s">
        <v>8228</v>
      </c>
      <c r="C220" s="437" t="s">
        <v>8229</v>
      </c>
      <c r="D220" s="1951"/>
      <c r="E220" s="2309"/>
      <c r="F220" s="2310"/>
      <c r="G220" s="2311"/>
      <c r="H220" s="2310"/>
      <c r="I220" s="2312"/>
      <c r="J220" s="2313"/>
      <c r="K220" s="2313"/>
      <c r="L220" s="2313"/>
      <c r="M220" s="2313"/>
      <c r="N220" s="2313"/>
      <c r="O220" s="2313"/>
      <c r="P220" s="2313"/>
      <c r="Q220" s="2313"/>
    </row>
    <row r="221" ht="18.75" customHeight="1">
      <c r="A221" s="2307"/>
      <c r="B221" s="437" t="s">
        <v>8230</v>
      </c>
      <c r="C221" s="2314" t="s">
        <v>8231</v>
      </c>
      <c r="D221" s="2315"/>
      <c r="E221" s="2309"/>
      <c r="F221" s="2310"/>
      <c r="G221" s="2311"/>
      <c r="H221" s="2310"/>
      <c r="I221" s="2312"/>
      <c r="J221" s="2313"/>
      <c r="K221" s="2313"/>
      <c r="L221" s="2313"/>
      <c r="M221" s="2313"/>
      <c r="N221" s="2313"/>
      <c r="O221" s="2313"/>
      <c r="P221" s="2313"/>
      <c r="Q221" s="2313"/>
    </row>
    <row r="222" ht="18.75" customHeight="1">
      <c r="A222" s="2307"/>
      <c r="B222" s="437" t="s">
        <v>8232</v>
      </c>
      <c r="C222" s="2314" t="s">
        <v>8233</v>
      </c>
      <c r="D222" s="2315"/>
      <c r="E222" s="2309"/>
      <c r="F222" s="2310"/>
      <c r="G222" s="2311"/>
      <c r="H222" s="2310"/>
      <c r="I222" s="2312"/>
      <c r="J222" s="2313"/>
      <c r="K222" s="2313"/>
      <c r="L222" s="2313"/>
      <c r="M222" s="2313"/>
      <c r="N222" s="2313"/>
      <c r="O222" s="2313"/>
      <c r="P222" s="2313"/>
      <c r="Q222" s="2313"/>
    </row>
    <row r="223" ht="18.75" customHeight="1">
      <c r="A223" s="2307"/>
      <c r="B223" s="437" t="s">
        <v>8234</v>
      </c>
      <c r="C223" s="2314"/>
      <c r="D223" s="2315"/>
      <c r="E223" s="2309"/>
      <c r="F223" s="2310"/>
      <c r="G223" s="2311"/>
      <c r="H223" s="2310"/>
      <c r="I223" s="2312"/>
      <c r="J223" s="2313"/>
      <c r="K223" s="2313"/>
      <c r="L223" s="2313"/>
      <c r="M223" s="2313"/>
      <c r="N223" s="2313"/>
      <c r="O223" s="2313"/>
      <c r="P223" s="2313"/>
      <c r="Q223" s="2313"/>
    </row>
    <row r="224" ht="18.75" customHeight="1">
      <c r="A224" s="2307"/>
      <c r="B224" s="437" t="s">
        <v>8235</v>
      </c>
      <c r="C224" s="2314" t="s">
        <v>8236</v>
      </c>
      <c r="D224" s="2315"/>
      <c r="E224" s="2309"/>
      <c r="F224" s="2310"/>
      <c r="G224" s="2311"/>
      <c r="H224" s="2310"/>
      <c r="I224" s="2312"/>
      <c r="J224" s="2313"/>
      <c r="K224" s="2313"/>
      <c r="L224" s="2313"/>
      <c r="M224" s="2313"/>
      <c r="N224" s="2313"/>
      <c r="O224" s="2313"/>
      <c r="P224" s="2313"/>
      <c r="Q224" s="2313"/>
    </row>
    <row r="225" ht="18.75" customHeight="1">
      <c r="A225" s="2307"/>
      <c r="B225" s="437" t="s">
        <v>8237</v>
      </c>
      <c r="C225" s="2314" t="s">
        <v>8238</v>
      </c>
      <c r="D225" s="2315"/>
      <c r="E225" s="2309"/>
      <c r="F225" s="2310"/>
      <c r="G225" s="2311"/>
      <c r="H225" s="2310"/>
      <c r="I225" s="2312"/>
      <c r="J225" s="2313"/>
      <c r="K225" s="2313"/>
      <c r="L225" s="2313"/>
      <c r="M225" s="2313"/>
      <c r="N225" s="2313"/>
      <c r="O225" s="2313"/>
      <c r="P225" s="2313"/>
      <c r="Q225" s="2313"/>
    </row>
    <row r="226" ht="18.75" customHeight="1">
      <c r="A226" s="2307"/>
      <c r="B226" s="437" t="s">
        <v>8239</v>
      </c>
      <c r="C226" s="2314" t="s">
        <v>8240</v>
      </c>
      <c r="D226" s="2315"/>
      <c r="E226" s="2315" t="s">
        <v>8241</v>
      </c>
      <c r="F226" s="2310"/>
      <c r="G226" s="2311"/>
      <c r="H226" s="2310"/>
      <c r="I226" s="2312"/>
      <c r="J226" s="2313"/>
      <c r="K226" s="2313"/>
      <c r="L226" s="2313"/>
      <c r="M226" s="2313"/>
      <c r="N226" s="2313"/>
      <c r="O226" s="2313"/>
      <c r="P226" s="2313"/>
      <c r="Q226" s="2313"/>
    </row>
    <row r="227" ht="18.75" customHeight="1">
      <c r="A227" s="2307"/>
      <c r="B227" s="2316" t="s">
        <v>8242</v>
      </c>
      <c r="C227" s="2314" t="s">
        <v>8243</v>
      </c>
      <c r="D227" s="2315"/>
      <c r="E227" s="2317"/>
      <c r="F227" s="2310"/>
      <c r="G227" s="2311"/>
      <c r="H227" s="2310"/>
      <c r="I227" s="2312"/>
      <c r="J227" s="2313"/>
      <c r="K227" s="2313"/>
      <c r="L227" s="2313"/>
      <c r="M227" s="2313"/>
      <c r="N227" s="2313"/>
      <c r="O227" s="2313"/>
      <c r="P227" s="2313"/>
      <c r="Q227" s="2313"/>
    </row>
    <row r="228" ht="18.75" customHeight="1">
      <c r="A228" s="2307"/>
      <c r="B228" s="2318" t="s">
        <v>8244</v>
      </c>
      <c r="C228" s="2319" t="s">
        <v>8245</v>
      </c>
      <c r="D228" s="2320"/>
      <c r="E228" s="2315" t="s">
        <v>8246</v>
      </c>
      <c r="F228" s="2315" t="s">
        <v>8247</v>
      </c>
      <c r="G228" s="2311"/>
      <c r="H228" s="2310"/>
      <c r="I228" s="2312"/>
      <c r="J228" s="2313"/>
      <c r="K228" s="2313"/>
      <c r="L228" s="2313"/>
      <c r="M228" s="2313"/>
      <c r="N228" s="2313"/>
      <c r="O228" s="2313"/>
      <c r="P228" s="2313"/>
      <c r="Q228" s="2313"/>
    </row>
    <row r="229" ht="18.75" customHeight="1">
      <c r="A229" s="2307"/>
      <c r="B229" s="2321" t="s">
        <v>8248</v>
      </c>
      <c r="C229" s="2322" t="s">
        <v>8249</v>
      </c>
      <c r="D229" s="2323"/>
      <c r="E229" s="2324"/>
      <c r="F229" s="2310"/>
      <c r="G229" s="2311"/>
      <c r="H229" s="2310"/>
      <c r="I229" s="2312"/>
      <c r="J229" s="2313"/>
      <c r="K229" s="2313"/>
      <c r="L229" s="2313"/>
      <c r="M229" s="2313"/>
      <c r="N229" s="2313"/>
      <c r="O229" s="2313"/>
      <c r="P229" s="2313"/>
      <c r="Q229" s="2313"/>
    </row>
    <row r="230" ht="18.75" customHeight="1">
      <c r="A230" s="2307"/>
      <c r="B230" s="2321" t="s">
        <v>8250</v>
      </c>
      <c r="C230" s="2322" t="s">
        <v>8251</v>
      </c>
      <c r="D230" s="2323"/>
      <c r="E230" s="2315" t="s">
        <v>8252</v>
      </c>
      <c r="F230" s="2310"/>
      <c r="G230" s="2311"/>
      <c r="H230" s="2310"/>
      <c r="I230" s="2312"/>
      <c r="J230" s="2313"/>
      <c r="K230" s="2313"/>
      <c r="L230" s="2313"/>
      <c r="M230" s="2313"/>
      <c r="N230" s="2313"/>
      <c r="O230" s="2313"/>
      <c r="P230" s="2313"/>
      <c r="Q230" s="2313"/>
    </row>
    <row r="231" ht="18.75" customHeight="1">
      <c r="A231" s="2307"/>
      <c r="B231" s="2321" t="s">
        <v>8253</v>
      </c>
      <c r="C231" s="2322"/>
      <c r="D231" s="2323"/>
      <c r="E231" s="2324"/>
      <c r="F231" s="2310"/>
      <c r="G231" s="2311"/>
      <c r="H231" s="2310"/>
      <c r="I231" s="2312"/>
      <c r="J231" s="2313"/>
      <c r="K231" s="2313"/>
      <c r="L231" s="2313"/>
      <c r="M231" s="2313"/>
      <c r="N231" s="2313"/>
      <c r="O231" s="2313"/>
      <c r="P231" s="2313"/>
      <c r="Q231" s="2313"/>
    </row>
    <row r="232" ht="18.75" customHeight="1">
      <c r="A232" s="2307"/>
      <c r="B232" s="2321"/>
      <c r="C232" s="2322"/>
      <c r="D232" s="2323"/>
      <c r="E232" s="2324"/>
      <c r="F232" s="2310"/>
      <c r="G232" s="2311"/>
      <c r="H232" s="2310"/>
      <c r="I232" s="2312"/>
      <c r="J232" s="2313"/>
      <c r="K232" s="2313"/>
      <c r="L232" s="2313"/>
      <c r="M232" s="2313"/>
      <c r="N232" s="2313"/>
      <c r="O232" s="2313"/>
      <c r="P232" s="2313"/>
      <c r="Q232" s="2313"/>
    </row>
    <row r="233" ht="18.75" customHeight="1">
      <c r="A233" s="2307"/>
      <c r="B233" s="2321" t="s">
        <v>8254</v>
      </c>
      <c r="C233" s="2322" t="s">
        <v>8255</v>
      </c>
      <c r="D233" s="2323"/>
      <c r="E233" s="2324"/>
      <c r="F233" s="2310"/>
      <c r="G233" s="2311"/>
      <c r="H233" s="2310"/>
      <c r="I233" s="2312"/>
      <c r="J233" s="2313"/>
      <c r="K233" s="2313"/>
      <c r="L233" s="2313"/>
      <c r="M233" s="2313"/>
      <c r="N233" s="2313"/>
      <c r="O233" s="2313"/>
      <c r="P233" s="2313"/>
      <c r="Q233" s="2313"/>
    </row>
    <row r="234" ht="18.75" customHeight="1">
      <c r="A234" s="2307"/>
      <c r="B234" s="2321"/>
      <c r="C234" s="2322"/>
      <c r="D234" s="2323"/>
      <c r="E234" s="2324"/>
      <c r="F234" s="2310"/>
      <c r="G234" s="2311"/>
      <c r="H234" s="2310"/>
      <c r="I234" s="2312"/>
      <c r="J234" s="2313"/>
      <c r="K234" s="2313"/>
      <c r="L234" s="2313"/>
      <c r="M234" s="2313"/>
      <c r="N234" s="2313"/>
      <c r="O234" s="2313"/>
      <c r="P234" s="2313"/>
      <c r="Q234" s="2313"/>
    </row>
    <row r="235" ht="18.75" customHeight="1">
      <c r="A235" s="2307"/>
      <c r="B235" s="2321" t="s">
        <v>8256</v>
      </c>
      <c r="C235" s="2322"/>
      <c r="D235" s="2323"/>
      <c r="E235" s="2324"/>
      <c r="F235" s="2310"/>
      <c r="G235" s="2311"/>
      <c r="H235" s="2310"/>
      <c r="I235" s="2312"/>
      <c r="J235" s="2313"/>
      <c r="K235" s="2313"/>
      <c r="L235" s="2313"/>
      <c r="M235" s="2313"/>
      <c r="N235" s="2313"/>
      <c r="O235" s="2313"/>
      <c r="P235" s="2313"/>
      <c r="Q235" s="2313"/>
    </row>
    <row r="236" ht="18.75" customHeight="1">
      <c r="A236" s="2307"/>
      <c r="B236" s="2321" t="s">
        <v>8257</v>
      </c>
      <c r="C236" s="2325" t="s">
        <v>8258</v>
      </c>
      <c r="D236" s="2326"/>
      <c r="E236" s="2324"/>
      <c r="F236" s="2310"/>
      <c r="G236" s="2311"/>
      <c r="H236" s="2310"/>
      <c r="I236" s="2312"/>
      <c r="J236" s="2313"/>
      <c r="K236" s="2313"/>
      <c r="L236" s="2313"/>
      <c r="M236" s="2313"/>
      <c r="N236" s="2313"/>
      <c r="O236" s="2313"/>
      <c r="P236" s="2313"/>
      <c r="Q236" s="2313"/>
    </row>
    <row r="237" ht="18.75" customHeight="1">
      <c r="A237" s="2307"/>
      <c r="B237" s="2321" t="s">
        <v>8259</v>
      </c>
      <c r="C237" s="2325" t="s">
        <v>8260</v>
      </c>
      <c r="D237" s="2326"/>
      <c r="E237" s="2324"/>
      <c r="F237" s="2310"/>
      <c r="G237" s="2311"/>
      <c r="H237" s="2310"/>
      <c r="I237" s="2312"/>
      <c r="J237" s="2313"/>
      <c r="K237" s="2313"/>
      <c r="L237" s="2313"/>
      <c r="M237" s="2313"/>
      <c r="N237" s="2313"/>
      <c r="O237" s="2313"/>
      <c r="P237" s="2313"/>
      <c r="Q237" s="2313"/>
    </row>
    <row r="238" ht="18.75" customHeight="1">
      <c r="A238" s="2307"/>
      <c r="B238" s="2321" t="s">
        <v>8261</v>
      </c>
      <c r="C238" s="2322" t="s">
        <v>8262</v>
      </c>
      <c r="D238" s="2323"/>
      <c r="E238" s="2324"/>
      <c r="F238" s="2310"/>
      <c r="G238" s="2311"/>
      <c r="H238" s="2310"/>
      <c r="I238" s="2312"/>
      <c r="J238" s="2313"/>
      <c r="K238" s="2313"/>
      <c r="L238" s="2313"/>
      <c r="M238" s="2313"/>
      <c r="N238" s="2313"/>
      <c r="O238" s="2313"/>
      <c r="P238" s="2313"/>
      <c r="Q238" s="2313"/>
    </row>
    <row r="239" ht="18.75" customHeight="1">
      <c r="A239" s="2307"/>
      <c r="B239" s="2321" t="s">
        <v>8263</v>
      </c>
      <c r="C239" s="2322" t="s">
        <v>8264</v>
      </c>
      <c r="D239" s="2323"/>
      <c r="E239" s="2327" t="str">
        <f>HYPERLINK("https://www.redjournal.org/article/S0360-3016(18)34028-8/fulltext","https://www.redjournal.org/article/S0360-3016(18)34028-8/fulltext")</f>
        <v>https://www.redjournal.org/article/S0360-3016(18)34028-8/fulltext</v>
      </c>
      <c r="F239" s="2310"/>
      <c r="G239" s="2311"/>
      <c r="H239" s="2310"/>
      <c r="I239" s="2312"/>
      <c r="J239" s="2313"/>
      <c r="K239" s="2313"/>
      <c r="L239" s="2313"/>
      <c r="M239" s="2313"/>
      <c r="N239" s="2313"/>
      <c r="O239" s="2313"/>
      <c r="P239" s="2313"/>
      <c r="Q239" s="2313"/>
    </row>
    <row r="240" ht="18.75" customHeight="1">
      <c r="A240" s="2307"/>
      <c r="B240" s="2321" t="s">
        <v>8265</v>
      </c>
      <c r="C240" s="2322" t="s">
        <v>8266</v>
      </c>
      <c r="D240" s="2323"/>
      <c r="E240" s="2324"/>
      <c r="F240" s="2310"/>
      <c r="G240" s="2311"/>
      <c r="H240" s="2310"/>
      <c r="I240" s="2312"/>
      <c r="J240" s="2313"/>
      <c r="K240" s="2313"/>
      <c r="L240" s="2313"/>
      <c r="M240" s="2313"/>
      <c r="N240" s="2313"/>
      <c r="O240" s="2313"/>
      <c r="P240" s="2313"/>
      <c r="Q240" s="2313"/>
    </row>
    <row r="241" ht="18.75" customHeight="1">
      <c r="A241" s="2307"/>
      <c r="B241" s="2321" t="s">
        <v>8267</v>
      </c>
      <c r="C241" s="2322" t="s">
        <v>5955</v>
      </c>
      <c r="D241" s="2323"/>
      <c r="E241" s="2324"/>
      <c r="F241" s="2310"/>
      <c r="G241" s="2311"/>
      <c r="H241" s="2310"/>
      <c r="I241" s="2312"/>
      <c r="J241" s="2313"/>
      <c r="K241" s="2313"/>
      <c r="L241" s="2313"/>
      <c r="M241" s="2313"/>
      <c r="N241" s="2313"/>
      <c r="O241" s="2313"/>
      <c r="P241" s="2313"/>
      <c r="Q241" s="2313"/>
    </row>
    <row r="242" ht="18.75" customHeight="1">
      <c r="A242" s="2307"/>
      <c r="B242" s="2321" t="s">
        <v>8268</v>
      </c>
      <c r="C242" s="2322" t="s">
        <v>8269</v>
      </c>
      <c r="D242" s="2323"/>
      <c r="E242" s="2324"/>
      <c r="F242" s="2310"/>
      <c r="G242" s="2311"/>
      <c r="H242" s="2310"/>
      <c r="I242" s="2312"/>
      <c r="J242" s="2313"/>
      <c r="K242" s="2313"/>
      <c r="L242" s="2313"/>
      <c r="M242" s="2313"/>
      <c r="N242" s="2313"/>
      <c r="O242" s="2313"/>
      <c r="P242" s="2313"/>
      <c r="Q242" s="2313"/>
    </row>
    <row r="243" ht="18.75" customHeight="1">
      <c r="A243" s="2307"/>
      <c r="B243" s="2328" t="s">
        <v>8270</v>
      </c>
      <c r="C243" s="2314" t="s">
        <v>8271</v>
      </c>
      <c r="D243" s="2315"/>
      <c r="E243" s="2315" t="s">
        <v>8272</v>
      </c>
      <c r="F243" s="2310"/>
      <c r="G243" s="2311"/>
      <c r="H243" s="2310"/>
      <c r="I243" s="2312"/>
      <c r="J243" s="2313"/>
      <c r="K243" s="2313"/>
      <c r="L243" s="2313"/>
      <c r="M243" s="2313"/>
      <c r="N243" s="2313"/>
      <c r="O243" s="2313"/>
      <c r="P243" s="2313"/>
      <c r="Q243" s="2313"/>
    </row>
    <row r="244" ht="18.75" customHeight="1">
      <c r="A244" s="2307"/>
      <c r="B244" s="437" t="s">
        <v>8273</v>
      </c>
      <c r="C244" s="2314" t="s">
        <v>8274</v>
      </c>
      <c r="D244" s="2315"/>
      <c r="E244" s="2329" t="s">
        <v>8275</v>
      </c>
      <c r="F244" s="2310"/>
      <c r="G244" s="2311"/>
      <c r="H244" s="2310"/>
      <c r="I244" s="2312"/>
      <c r="J244" s="2313"/>
      <c r="K244" s="2313"/>
      <c r="L244" s="2313"/>
      <c r="M244" s="2313"/>
      <c r="N244" s="2313"/>
      <c r="O244" s="2313"/>
      <c r="P244" s="2313"/>
      <c r="Q244" s="2313"/>
    </row>
    <row r="245" ht="18.75" customHeight="1">
      <c r="A245" s="2307"/>
      <c r="B245" s="437" t="s">
        <v>8276</v>
      </c>
      <c r="C245" s="2314" t="s">
        <v>8277</v>
      </c>
      <c r="D245" s="2315"/>
      <c r="E245" s="2310"/>
      <c r="F245" s="2310"/>
      <c r="G245" s="2311"/>
      <c r="H245" s="2310"/>
      <c r="I245" s="2312"/>
      <c r="J245" s="2313"/>
      <c r="K245" s="2313"/>
      <c r="L245" s="2313"/>
      <c r="M245" s="2313"/>
      <c r="N245" s="2313"/>
      <c r="O245" s="2313"/>
      <c r="P245" s="2313"/>
      <c r="Q245" s="2313"/>
    </row>
    <row r="246">
      <c r="A246" s="2307"/>
      <c r="B246" s="804" t="s">
        <v>8278</v>
      </c>
      <c r="C246" s="2314" t="s">
        <v>8279</v>
      </c>
      <c r="D246" s="2315"/>
      <c r="E246" s="2315" t="s">
        <v>8280</v>
      </c>
      <c r="F246" s="2315" t="s">
        <v>8281</v>
      </c>
      <c r="G246" s="1736" t="s">
        <v>8282</v>
      </c>
      <c r="H246" s="2310"/>
      <c r="I246" s="2312"/>
      <c r="J246" s="2313"/>
      <c r="K246" s="2313"/>
      <c r="L246" s="2313"/>
      <c r="M246" s="2313"/>
      <c r="N246" s="2313"/>
      <c r="O246" s="2313"/>
      <c r="P246" s="2313"/>
      <c r="Q246" s="2313"/>
    </row>
    <row r="247">
      <c r="A247" s="2307"/>
      <c r="B247" s="804" t="s">
        <v>8283</v>
      </c>
      <c r="C247" s="2314" t="s">
        <v>8284</v>
      </c>
      <c r="D247" s="2315"/>
      <c r="E247" s="2315"/>
      <c r="F247" s="2315"/>
      <c r="G247" s="1736"/>
      <c r="H247" s="2310"/>
      <c r="I247" s="2312"/>
      <c r="J247" s="2313"/>
      <c r="K247" s="2313"/>
      <c r="L247" s="2313"/>
      <c r="M247" s="2313"/>
      <c r="N247" s="2313"/>
      <c r="O247" s="2313"/>
      <c r="P247" s="2313"/>
      <c r="Q247" s="2313"/>
    </row>
    <row r="248">
      <c r="A248" s="2307"/>
      <c r="B248" s="804" t="s">
        <v>8285</v>
      </c>
      <c r="C248" s="2314" t="s">
        <v>8286</v>
      </c>
      <c r="D248" s="2315"/>
      <c r="E248" s="2315" t="s">
        <v>8287</v>
      </c>
      <c r="F248" s="2315"/>
      <c r="G248" s="1736"/>
      <c r="H248" s="2310"/>
      <c r="I248" s="2312"/>
      <c r="J248" s="2313"/>
      <c r="K248" s="2313"/>
      <c r="L248" s="2313"/>
      <c r="M248" s="2313"/>
      <c r="N248" s="2313"/>
      <c r="O248" s="2313"/>
      <c r="P248" s="2313"/>
      <c r="Q248" s="2313"/>
    </row>
    <row r="249">
      <c r="A249" s="2307"/>
      <c r="B249" s="763" t="s">
        <v>2948</v>
      </c>
      <c r="C249" s="2330"/>
      <c r="D249" s="2331"/>
      <c r="E249" s="2315"/>
      <c r="F249" s="2315"/>
      <c r="G249" s="1736"/>
      <c r="H249" s="2310"/>
      <c r="I249" s="2312"/>
      <c r="J249" s="2313"/>
      <c r="K249" s="2313"/>
      <c r="L249" s="2313"/>
      <c r="M249" s="2313"/>
      <c r="N249" s="2313"/>
      <c r="O249" s="2313"/>
      <c r="P249" s="2313"/>
      <c r="Q249" s="2313"/>
    </row>
    <row r="250">
      <c r="A250" s="2307"/>
      <c r="B250" s="804" t="s">
        <v>8288</v>
      </c>
      <c r="C250" s="2332"/>
      <c r="D250" s="2310"/>
      <c r="E250" s="2315" t="s">
        <v>8289</v>
      </c>
      <c r="F250" s="2315" t="s">
        <v>8290</v>
      </c>
      <c r="G250" s="1736" t="s">
        <v>8291</v>
      </c>
      <c r="H250" s="2310"/>
      <c r="I250" s="2312"/>
      <c r="J250" s="2313"/>
      <c r="K250" s="2313"/>
      <c r="L250" s="2313"/>
      <c r="M250" s="2313"/>
      <c r="N250" s="2313"/>
      <c r="O250" s="2313"/>
      <c r="P250" s="2313"/>
      <c r="Q250" s="2313"/>
    </row>
    <row r="251">
      <c r="A251" s="2307"/>
      <c r="B251" s="804" t="s">
        <v>8292</v>
      </c>
      <c r="C251" s="2332"/>
      <c r="D251" s="2310"/>
      <c r="E251" s="2315" t="s">
        <v>8293</v>
      </c>
      <c r="F251" s="2315"/>
      <c r="G251" s="2311"/>
      <c r="H251" s="2310"/>
      <c r="I251" s="2312"/>
      <c r="J251" s="2313"/>
      <c r="K251" s="2313"/>
      <c r="L251" s="2313"/>
      <c r="M251" s="2313"/>
      <c r="N251" s="2313"/>
      <c r="O251" s="2313"/>
      <c r="P251" s="2313"/>
      <c r="Q251" s="2313"/>
    </row>
    <row r="252">
      <c r="A252" s="2307"/>
      <c r="B252" s="804" t="s">
        <v>8294</v>
      </c>
      <c r="C252" s="2332"/>
      <c r="D252" s="2310"/>
      <c r="E252" s="2315" t="s">
        <v>8295</v>
      </c>
      <c r="F252" s="2315" t="s">
        <v>8296</v>
      </c>
      <c r="G252" s="1736" t="s">
        <v>8297</v>
      </c>
      <c r="H252" s="2324" t="s">
        <v>8298</v>
      </c>
      <c r="I252" s="2312"/>
      <c r="J252" s="2313"/>
      <c r="K252" s="2313"/>
      <c r="L252" s="2313"/>
      <c r="M252" s="2313"/>
      <c r="N252" s="2313"/>
      <c r="O252" s="2313"/>
      <c r="P252" s="2313"/>
      <c r="Q252" s="2313"/>
    </row>
    <row r="253" ht="27.0" customHeight="1">
      <c r="A253" s="2307"/>
      <c r="B253" s="804" t="s">
        <v>8299</v>
      </c>
      <c r="C253" s="2332"/>
      <c r="D253" s="2310"/>
      <c r="E253" s="2315" t="s">
        <v>8300</v>
      </c>
      <c r="F253" s="2315" t="s">
        <v>8301</v>
      </c>
      <c r="G253" s="2311"/>
      <c r="H253" s="2310"/>
      <c r="I253" s="2312"/>
      <c r="J253" s="2313"/>
      <c r="K253" s="2313"/>
      <c r="L253" s="2313"/>
      <c r="M253" s="2313"/>
      <c r="N253" s="2313"/>
      <c r="O253" s="2313"/>
      <c r="P253" s="2313"/>
      <c r="Q253" s="2313"/>
    </row>
    <row r="254">
      <c r="A254" s="2307"/>
      <c r="B254" s="804" t="s">
        <v>8302</v>
      </c>
      <c r="C254" s="2332"/>
      <c r="D254" s="2310"/>
      <c r="E254" s="2315"/>
      <c r="F254" s="2333" t="s">
        <v>8303</v>
      </c>
      <c r="G254" s="1732" t="s">
        <v>8304</v>
      </c>
      <c r="H254" s="2323" t="s">
        <v>8305</v>
      </c>
      <c r="I254" s="2312"/>
      <c r="J254" s="2313"/>
      <c r="K254" s="2313"/>
      <c r="L254" s="2313"/>
      <c r="M254" s="2313"/>
      <c r="N254" s="2313"/>
      <c r="O254" s="2313"/>
      <c r="P254" s="2313"/>
      <c r="Q254" s="2313"/>
    </row>
    <row r="255">
      <c r="A255" s="2307"/>
      <c r="B255" s="2322" t="s">
        <v>8306</v>
      </c>
      <c r="C255" s="2332"/>
      <c r="D255" s="2310"/>
      <c r="E255" s="2315" t="s">
        <v>8307</v>
      </c>
      <c r="F255" s="2310"/>
      <c r="G255" s="2311"/>
      <c r="H255" s="2310"/>
      <c r="I255" s="2312"/>
      <c r="J255" s="2313"/>
      <c r="K255" s="2313"/>
      <c r="L255" s="2313"/>
      <c r="M255" s="2313"/>
      <c r="N255" s="2313"/>
      <c r="O255" s="2313"/>
      <c r="P255" s="2313"/>
      <c r="Q255" s="2313"/>
    </row>
    <row r="256" ht="18.75" customHeight="1">
      <c r="A256" s="2307"/>
      <c r="B256" s="2322" t="s">
        <v>8308</v>
      </c>
      <c r="C256" s="2332"/>
      <c r="D256" s="2310"/>
      <c r="E256" s="2315" t="s">
        <v>8309</v>
      </c>
      <c r="F256" s="2334" t="s">
        <v>8310</v>
      </c>
      <c r="G256" s="2311"/>
      <c r="H256" s="2310"/>
      <c r="I256" s="2312"/>
      <c r="J256" s="2313"/>
      <c r="K256" s="2313"/>
      <c r="L256" s="2313"/>
      <c r="M256" s="2313"/>
      <c r="N256" s="2313"/>
      <c r="O256" s="2313"/>
      <c r="P256" s="2313"/>
      <c r="Q256" s="2313"/>
    </row>
    <row r="257" ht="18.75" customHeight="1">
      <c r="A257" s="2307"/>
      <c r="B257" s="2322" t="s">
        <v>8311</v>
      </c>
      <c r="C257" s="2332"/>
      <c r="D257" s="2310"/>
      <c r="E257" s="2315" t="s">
        <v>8312</v>
      </c>
      <c r="F257" s="2310" t="s">
        <v>8313</v>
      </c>
      <c r="G257" s="2335" t="s">
        <v>8314</v>
      </c>
      <c r="H257" s="2310"/>
      <c r="I257" s="2312"/>
      <c r="J257" s="2313"/>
      <c r="K257" s="2313"/>
      <c r="L257" s="2313"/>
      <c r="M257" s="2313"/>
      <c r="N257" s="2313"/>
      <c r="O257" s="2313"/>
      <c r="P257" s="2313"/>
      <c r="Q257" s="2313"/>
    </row>
    <row r="258" ht="18.75" customHeight="1">
      <c r="A258" s="2307"/>
      <c r="B258" s="2322" t="s">
        <v>8315</v>
      </c>
      <c r="C258" s="2332"/>
      <c r="D258" s="2310"/>
      <c r="E258" s="2310"/>
      <c r="F258" s="2310"/>
      <c r="G258" s="2311"/>
      <c r="H258" s="2310"/>
      <c r="I258" s="2312"/>
      <c r="J258" s="2313"/>
      <c r="K258" s="2313"/>
      <c r="L258" s="2313"/>
      <c r="M258" s="2313"/>
      <c r="N258" s="2313"/>
      <c r="O258" s="2313"/>
      <c r="P258" s="2313"/>
      <c r="Q258" s="2313"/>
    </row>
    <row r="259" ht="18.75" customHeight="1">
      <c r="A259" s="2336"/>
      <c r="B259" s="2337" t="s">
        <v>8316</v>
      </c>
      <c r="C259" s="2338"/>
      <c r="D259" s="2324"/>
      <c r="E259" s="2339" t="s">
        <v>8317</v>
      </c>
      <c r="F259" s="2315" t="s">
        <v>8318</v>
      </c>
      <c r="G259" s="1736"/>
      <c r="H259" s="2324"/>
      <c r="I259" s="2340"/>
      <c r="J259" s="2341"/>
      <c r="K259" s="2341"/>
      <c r="L259" s="2341"/>
      <c r="M259" s="2341"/>
      <c r="N259" s="2341"/>
      <c r="O259" s="2341"/>
      <c r="P259" s="2341"/>
      <c r="Q259" s="2341"/>
    </row>
    <row r="260" ht="18.75" customHeight="1">
      <c r="A260" s="2336"/>
      <c r="B260" s="2337" t="s">
        <v>8319</v>
      </c>
      <c r="C260" s="2338"/>
      <c r="D260" s="2324"/>
      <c r="E260" s="2339" t="s">
        <v>8320</v>
      </c>
      <c r="F260" s="2315" t="s">
        <v>8321</v>
      </c>
      <c r="G260" s="1736" t="s">
        <v>8322</v>
      </c>
      <c r="H260" s="2324"/>
      <c r="I260" s="2340"/>
      <c r="J260" s="2341"/>
      <c r="K260" s="2341"/>
      <c r="L260" s="2341"/>
      <c r="M260" s="2341"/>
      <c r="N260" s="2341"/>
      <c r="O260" s="2341"/>
      <c r="P260" s="2341"/>
      <c r="Q260" s="2341"/>
    </row>
    <row r="261" ht="160.5" customHeight="1">
      <c r="A261" s="2336"/>
      <c r="B261" s="2337" t="s">
        <v>8323</v>
      </c>
      <c r="C261" s="2338"/>
      <c r="D261" s="2324"/>
      <c r="E261" s="2339" t="s">
        <v>8324</v>
      </c>
      <c r="F261" s="2315" t="s">
        <v>8325</v>
      </c>
      <c r="G261" s="1736" t="s">
        <v>8326</v>
      </c>
      <c r="H261" s="2324"/>
      <c r="I261" s="2340"/>
      <c r="J261" s="2341"/>
      <c r="K261" s="2341"/>
      <c r="L261" s="2341"/>
      <c r="M261" s="2341"/>
      <c r="N261" s="2341"/>
      <c r="O261" s="2341"/>
      <c r="P261" s="2341"/>
      <c r="Q261" s="2341"/>
    </row>
    <row r="262" ht="18.75" customHeight="1">
      <c r="A262" s="2336"/>
      <c r="B262" s="2337" t="s">
        <v>8327</v>
      </c>
      <c r="C262" s="2338"/>
      <c r="D262" s="2324"/>
      <c r="E262" s="2339" t="s">
        <v>8328</v>
      </c>
      <c r="F262" s="2315" t="s">
        <v>8329</v>
      </c>
      <c r="G262" s="1736" t="s">
        <v>8330</v>
      </c>
      <c r="H262" s="2324"/>
      <c r="I262" s="2340"/>
      <c r="J262" s="2341"/>
      <c r="K262" s="2341"/>
      <c r="L262" s="2341"/>
      <c r="M262" s="2341"/>
      <c r="N262" s="2341"/>
      <c r="O262" s="2341"/>
      <c r="P262" s="2341"/>
      <c r="Q262" s="2341"/>
    </row>
    <row r="263" ht="18.75" customHeight="1">
      <c r="A263" s="2336"/>
      <c r="B263" s="2337" t="s">
        <v>8331</v>
      </c>
      <c r="C263" s="2338"/>
      <c r="D263" s="2324"/>
      <c r="E263" s="2339" t="s">
        <v>8332</v>
      </c>
      <c r="F263" s="2315"/>
      <c r="G263" s="1736"/>
      <c r="H263" s="2324"/>
      <c r="I263" s="2340"/>
      <c r="J263" s="2341"/>
      <c r="K263" s="2341"/>
      <c r="L263" s="2341"/>
      <c r="M263" s="2341"/>
      <c r="N263" s="2341"/>
      <c r="O263" s="2341"/>
      <c r="P263" s="2341"/>
      <c r="Q263" s="2341"/>
    </row>
    <row r="264" ht="18.75" customHeight="1">
      <c r="A264" s="2336"/>
      <c r="B264" s="2337" t="s">
        <v>8333</v>
      </c>
      <c r="C264" s="2338"/>
      <c r="D264" s="2324"/>
      <c r="E264" s="2339" t="s">
        <v>8334</v>
      </c>
      <c r="F264" s="2315" t="s">
        <v>8335</v>
      </c>
      <c r="G264" s="1736"/>
      <c r="H264" s="2324"/>
      <c r="I264" s="2340"/>
      <c r="J264" s="2341"/>
      <c r="K264" s="2341"/>
      <c r="L264" s="2341"/>
      <c r="M264" s="2341"/>
      <c r="N264" s="2341"/>
      <c r="O264" s="2341"/>
      <c r="P264" s="2341"/>
      <c r="Q264" s="2341"/>
    </row>
    <row r="265" ht="18.75" customHeight="1">
      <c r="A265" s="2336"/>
      <c r="B265" s="2337" t="s">
        <v>8336</v>
      </c>
      <c r="C265" s="2338"/>
      <c r="D265" s="2324"/>
      <c r="E265" s="2342" t="s">
        <v>8337</v>
      </c>
      <c r="F265" s="2315" t="s">
        <v>8338</v>
      </c>
      <c r="G265" s="1736"/>
      <c r="H265" s="2324"/>
      <c r="I265" s="2340"/>
      <c r="J265" s="2341"/>
      <c r="K265" s="2341"/>
      <c r="L265" s="2341"/>
      <c r="M265" s="2341"/>
      <c r="N265" s="2341"/>
      <c r="O265" s="2341"/>
      <c r="P265" s="2341"/>
      <c r="Q265" s="2341"/>
    </row>
    <row r="266" ht="18.75" customHeight="1">
      <c r="A266" s="2307"/>
      <c r="B266" s="2337" t="s">
        <v>8339</v>
      </c>
      <c r="C266" s="2332"/>
      <c r="D266" s="2310"/>
      <c r="E266" s="2323" t="s">
        <v>8340</v>
      </c>
      <c r="F266" s="2310"/>
      <c r="G266" s="2311"/>
      <c r="H266" s="2310"/>
      <c r="I266" s="2312"/>
      <c r="J266" s="2313"/>
      <c r="K266" s="2313"/>
      <c r="L266" s="2313"/>
      <c r="M266" s="2313"/>
      <c r="N266" s="2313"/>
      <c r="O266" s="2313"/>
      <c r="P266" s="2313"/>
      <c r="Q266" s="2313"/>
    </row>
    <row r="267" ht="18.75" customHeight="1">
      <c r="A267" s="2307"/>
      <c r="B267" s="2337"/>
      <c r="C267" s="2332"/>
      <c r="D267" s="2310"/>
      <c r="E267" s="2310"/>
      <c r="F267" s="2310"/>
      <c r="G267" s="2311"/>
      <c r="H267" s="2310"/>
      <c r="I267" s="2312"/>
      <c r="J267" s="2313"/>
      <c r="K267" s="2313"/>
      <c r="L267" s="2313"/>
      <c r="M267" s="2313"/>
      <c r="N267" s="2313"/>
      <c r="O267" s="2313"/>
      <c r="P267" s="2313"/>
      <c r="Q267" s="2313"/>
    </row>
    <row r="268">
      <c r="A268" s="2343"/>
      <c r="B268" s="764" t="s">
        <v>8341</v>
      </c>
      <c r="C268" s="2344"/>
      <c r="D268" s="2345"/>
      <c r="E268" s="2346" t="s">
        <v>8342</v>
      </c>
      <c r="F268" s="2347" t="s">
        <v>8343</v>
      </c>
      <c r="G268" s="2347"/>
      <c r="H268" s="2348"/>
      <c r="I268" s="2349"/>
      <c r="J268" s="2349"/>
      <c r="K268" s="2350"/>
      <c r="L268" s="2350"/>
      <c r="M268" s="2350"/>
      <c r="N268" s="2350"/>
      <c r="O268" s="2350"/>
      <c r="P268" s="2350"/>
      <c r="Q268" s="2350"/>
    </row>
    <row r="269">
      <c r="A269" s="2343"/>
      <c r="B269" s="2351" t="s">
        <v>8344</v>
      </c>
      <c r="C269" s="2344"/>
      <c r="D269" s="2345"/>
      <c r="E269" s="2346" t="s">
        <v>8345</v>
      </c>
      <c r="F269" s="2347" t="s">
        <v>8346</v>
      </c>
      <c r="G269" s="2347" t="s">
        <v>8347</v>
      </c>
      <c r="H269" s="2348"/>
      <c r="I269" s="2349"/>
      <c r="J269" s="2349"/>
      <c r="K269" s="2350"/>
      <c r="L269" s="2350"/>
      <c r="M269" s="2350"/>
      <c r="N269" s="2350"/>
      <c r="O269" s="2350"/>
      <c r="P269" s="2350"/>
      <c r="Q269" s="2350"/>
    </row>
    <row r="270">
      <c r="A270" s="2343"/>
      <c r="B270" s="2351" t="s">
        <v>8348</v>
      </c>
      <c r="C270" s="2344"/>
      <c r="D270" s="2345"/>
      <c r="E270" s="2346" t="s">
        <v>8349</v>
      </c>
      <c r="F270" s="2347" t="s">
        <v>8350</v>
      </c>
      <c r="G270" s="2347" t="s">
        <v>8351</v>
      </c>
      <c r="H270" s="2348"/>
      <c r="I270" s="2349"/>
      <c r="J270" s="2349"/>
      <c r="K270" s="2350"/>
      <c r="L270" s="2350"/>
      <c r="M270" s="2350"/>
      <c r="N270" s="2350"/>
      <c r="O270" s="2350"/>
      <c r="P270" s="2350"/>
      <c r="Q270" s="2350"/>
    </row>
    <row r="271">
      <c r="A271" s="2343"/>
      <c r="B271" s="2351" t="s">
        <v>8352</v>
      </c>
      <c r="C271" s="2344"/>
      <c r="D271" s="2345"/>
      <c r="E271" s="2352" t="s">
        <v>8353</v>
      </c>
      <c r="F271" s="2353"/>
      <c r="G271" s="2353"/>
      <c r="H271" s="2354"/>
      <c r="I271" s="2350"/>
      <c r="J271" s="2350"/>
      <c r="K271" s="2350"/>
      <c r="L271" s="2350"/>
      <c r="M271" s="2350"/>
      <c r="N271" s="2350"/>
      <c r="O271" s="2350"/>
      <c r="P271" s="2350"/>
      <c r="Q271" s="2350"/>
    </row>
    <row r="272">
      <c r="A272" s="2343"/>
      <c r="B272" s="2351"/>
      <c r="C272" s="2344"/>
      <c r="D272" s="2345"/>
      <c r="E272" s="2354"/>
      <c r="F272" s="2353"/>
      <c r="G272" s="2353"/>
      <c r="H272" s="2354"/>
      <c r="I272" s="2350"/>
      <c r="J272" s="2350"/>
      <c r="K272" s="2350"/>
      <c r="L272" s="2350"/>
      <c r="M272" s="2350"/>
      <c r="N272" s="2350"/>
      <c r="O272" s="2350"/>
      <c r="P272" s="2350"/>
      <c r="Q272" s="2350"/>
    </row>
    <row r="273" ht="84.75" customHeight="1">
      <c r="A273" s="2343"/>
      <c r="B273" s="2351" t="s">
        <v>8354</v>
      </c>
      <c r="C273" s="2344"/>
      <c r="D273" s="2345"/>
      <c r="E273" s="1368" t="s">
        <v>8355</v>
      </c>
      <c r="F273" s="2355"/>
      <c r="G273" s="2353"/>
      <c r="H273" s="2354"/>
      <c r="I273" s="2356" t="s">
        <v>8356</v>
      </c>
      <c r="J273" s="2350"/>
      <c r="K273" s="2350"/>
      <c r="L273" s="2350"/>
      <c r="M273" s="2350"/>
      <c r="N273" s="2350"/>
      <c r="O273" s="2350"/>
      <c r="P273" s="2350"/>
      <c r="Q273" s="2350"/>
    </row>
    <row r="274">
      <c r="A274" s="2357"/>
      <c r="B274" s="2358" t="s">
        <v>8357</v>
      </c>
      <c r="C274" s="2359"/>
      <c r="D274" s="1726"/>
      <c r="E274" s="1716" t="s">
        <v>8358</v>
      </c>
      <c r="F274" s="2360"/>
      <c r="G274" s="2360"/>
      <c r="H274" s="2361"/>
      <c r="I274" s="2361"/>
      <c r="J274" s="2361"/>
      <c r="K274" s="2361"/>
      <c r="L274" s="2361"/>
      <c r="M274" s="2361"/>
      <c r="N274" s="2361"/>
      <c r="O274" s="2361"/>
      <c r="P274" s="2361"/>
      <c r="Q274" s="2361"/>
    </row>
    <row r="275">
      <c r="A275" s="2357"/>
      <c r="B275" s="2358" t="s">
        <v>8359</v>
      </c>
      <c r="C275" s="2362"/>
      <c r="D275" s="2361"/>
      <c r="E275" s="2360" t="s">
        <v>8360</v>
      </c>
      <c r="F275" s="2360" t="s">
        <v>8361</v>
      </c>
      <c r="G275" s="2360"/>
      <c r="H275" s="2361"/>
      <c r="I275" s="2361"/>
      <c r="J275" s="2361"/>
      <c r="K275" s="2361"/>
      <c r="L275" s="2361"/>
      <c r="M275" s="2361"/>
      <c r="N275" s="2361"/>
      <c r="O275" s="2361"/>
      <c r="P275" s="2361"/>
      <c r="Q275" s="2361"/>
    </row>
    <row r="276">
      <c r="A276" s="2357"/>
      <c r="B276" s="2358" t="s">
        <v>8362</v>
      </c>
      <c r="C276" s="2362"/>
      <c r="D276" s="2361"/>
      <c r="E276" s="2363" t="s">
        <v>8363</v>
      </c>
      <c r="F276" s="2360" t="s">
        <v>8364</v>
      </c>
      <c r="G276" s="2360"/>
      <c r="H276" s="2361"/>
      <c r="I276" s="2361"/>
      <c r="J276" s="2361"/>
      <c r="K276" s="2361"/>
      <c r="L276" s="2361"/>
      <c r="M276" s="2361"/>
      <c r="N276" s="2361"/>
      <c r="O276" s="2361"/>
      <c r="P276" s="2361"/>
      <c r="Q276" s="2361"/>
    </row>
    <row r="277">
      <c r="A277" s="2357"/>
      <c r="B277" s="2358" t="s">
        <v>8365</v>
      </c>
      <c r="C277" s="2362"/>
      <c r="D277" s="2361"/>
      <c r="E277" s="2360" t="s">
        <v>8366</v>
      </c>
      <c r="F277" s="2360" t="s">
        <v>8367</v>
      </c>
      <c r="G277" s="2360" t="s">
        <v>8368</v>
      </c>
      <c r="H277" s="2361"/>
      <c r="I277" s="2361"/>
      <c r="J277" s="2361"/>
      <c r="K277" s="2361"/>
      <c r="L277" s="2361"/>
      <c r="M277" s="2361"/>
      <c r="N277" s="2361"/>
      <c r="O277" s="2361"/>
      <c r="P277" s="2361"/>
      <c r="Q277" s="2361"/>
    </row>
    <row r="278">
      <c r="A278" s="2357"/>
      <c r="B278" s="2358" t="s">
        <v>8369</v>
      </c>
      <c r="C278" s="2362"/>
      <c r="D278" s="2361"/>
      <c r="E278" s="2364" t="s">
        <v>8370</v>
      </c>
      <c r="F278" s="2361"/>
      <c r="G278" s="2361"/>
      <c r="H278" s="2361"/>
      <c r="I278" s="2361"/>
      <c r="J278" s="2361"/>
      <c r="K278" s="2361"/>
      <c r="L278" s="2361"/>
      <c r="M278" s="2361"/>
      <c r="N278" s="2361"/>
      <c r="O278" s="2361"/>
      <c r="P278" s="2361"/>
      <c r="Q278" s="2361"/>
    </row>
    <row r="279">
      <c r="A279" s="2357"/>
      <c r="B279" s="2358" t="s">
        <v>8371</v>
      </c>
      <c r="C279" s="2362"/>
      <c r="D279" s="2361"/>
      <c r="E279" s="2360" t="s">
        <v>8372</v>
      </c>
      <c r="F279" s="2361"/>
      <c r="G279" s="2361"/>
      <c r="H279" s="2361"/>
      <c r="I279" s="2361"/>
      <c r="J279" s="2361"/>
      <c r="K279" s="2361"/>
      <c r="L279" s="2361"/>
      <c r="M279" s="2361"/>
      <c r="N279" s="2361"/>
      <c r="O279" s="2361"/>
      <c r="P279" s="2361"/>
      <c r="Q279" s="2361"/>
    </row>
    <row r="280">
      <c r="A280" s="2357"/>
      <c r="B280" s="2358" t="s">
        <v>8373</v>
      </c>
      <c r="C280" s="2362"/>
      <c r="D280" s="2361"/>
      <c r="E280" s="2360" t="s">
        <v>8374</v>
      </c>
      <c r="F280" s="2361"/>
      <c r="G280" s="2361"/>
      <c r="H280" s="2361"/>
      <c r="I280" s="2361"/>
      <c r="J280" s="2361"/>
      <c r="K280" s="2361"/>
      <c r="L280" s="2361"/>
      <c r="M280" s="2361"/>
      <c r="N280" s="2361"/>
      <c r="O280" s="2361"/>
      <c r="P280" s="2361"/>
      <c r="Q280" s="2361"/>
    </row>
    <row r="281" ht="211.5" customHeight="1">
      <c r="A281" s="2357"/>
      <c r="B281" s="2358" t="s">
        <v>8375</v>
      </c>
      <c r="C281" s="2362"/>
      <c r="D281" s="2361"/>
      <c r="E281" s="2360" t="s">
        <v>8376</v>
      </c>
      <c r="F281" s="2360" t="s">
        <v>8377</v>
      </c>
      <c r="G281" s="2360" t="s">
        <v>8378</v>
      </c>
      <c r="H281" s="2361"/>
      <c r="I281" s="2361"/>
      <c r="J281" s="2361"/>
      <c r="K281" s="2361"/>
      <c r="L281" s="2361"/>
      <c r="M281" s="2361"/>
      <c r="N281" s="2361"/>
      <c r="O281" s="2361"/>
      <c r="P281" s="2361"/>
      <c r="Q281" s="2361"/>
    </row>
    <row r="282">
      <c r="A282" s="2357"/>
      <c r="B282" s="2358"/>
      <c r="C282" s="2362"/>
      <c r="D282" s="2361"/>
      <c r="E282" s="2360" t="s">
        <v>8379</v>
      </c>
      <c r="F282" s="2361"/>
      <c r="G282" s="2361"/>
      <c r="H282" s="2361"/>
      <c r="I282" s="2361"/>
      <c r="J282" s="2361"/>
      <c r="K282" s="2361"/>
      <c r="L282" s="2361"/>
      <c r="M282" s="2361"/>
      <c r="N282" s="2361"/>
      <c r="O282" s="2361"/>
      <c r="P282" s="2361"/>
      <c r="Q282" s="2361"/>
    </row>
    <row r="283">
      <c r="A283" s="2365"/>
      <c r="B283" s="2351" t="s">
        <v>8380</v>
      </c>
      <c r="C283" s="2366"/>
      <c r="D283" s="2367"/>
      <c r="E283" s="2352" t="s">
        <v>8381</v>
      </c>
      <c r="F283" s="2352" t="s">
        <v>8382</v>
      </c>
      <c r="G283" s="2367"/>
      <c r="H283" s="2367"/>
      <c r="I283" s="2367"/>
      <c r="J283" s="2367"/>
      <c r="K283" s="2367"/>
      <c r="L283" s="2367"/>
      <c r="M283" s="2367"/>
      <c r="N283" s="2367"/>
      <c r="O283" s="2367"/>
      <c r="P283" s="2367"/>
      <c r="Q283" s="2367"/>
    </row>
    <row r="284">
      <c r="A284" s="2365"/>
      <c r="B284" s="2351" t="s">
        <v>8383</v>
      </c>
      <c r="C284" s="2366"/>
      <c r="D284" s="2367"/>
      <c r="E284" s="2352" t="s">
        <v>8384</v>
      </c>
      <c r="F284" s="2352"/>
      <c r="G284" s="2367"/>
      <c r="H284" s="2367"/>
      <c r="I284" s="2367"/>
      <c r="J284" s="2367"/>
      <c r="K284" s="2367"/>
      <c r="L284" s="2367"/>
      <c r="M284" s="2367"/>
      <c r="N284" s="2367"/>
      <c r="O284" s="2367"/>
      <c r="P284" s="2367"/>
      <c r="Q284" s="2367"/>
    </row>
    <row r="285">
      <c r="A285" s="2365"/>
      <c r="B285" s="2351" t="s">
        <v>8385</v>
      </c>
      <c r="C285" s="2366"/>
      <c r="D285" s="2367"/>
      <c r="E285" s="2352" t="s">
        <v>8386</v>
      </c>
      <c r="F285" s="2352" t="s">
        <v>8387</v>
      </c>
      <c r="G285" s="2352" t="s">
        <v>8388</v>
      </c>
      <c r="H285" s="2367"/>
      <c r="I285" s="2367"/>
      <c r="J285" s="2367"/>
      <c r="K285" s="2367"/>
      <c r="L285" s="2367"/>
      <c r="M285" s="2367"/>
      <c r="N285" s="2367"/>
      <c r="O285" s="2367"/>
      <c r="P285" s="2367"/>
      <c r="Q285" s="2367"/>
    </row>
    <row r="286">
      <c r="A286" s="2365"/>
      <c r="B286" s="2368" t="s">
        <v>8389</v>
      </c>
      <c r="C286" s="2369"/>
      <c r="D286" s="2370"/>
      <c r="E286" s="2352" t="s">
        <v>8390</v>
      </c>
      <c r="F286" s="2367"/>
      <c r="G286" s="2367"/>
      <c r="H286" s="2367"/>
      <c r="I286" s="2367"/>
      <c r="J286" s="2367"/>
      <c r="K286" s="2367"/>
      <c r="L286" s="2367"/>
      <c r="M286" s="2367"/>
      <c r="N286" s="2367"/>
      <c r="O286" s="2367"/>
      <c r="P286" s="2367"/>
      <c r="Q286" s="2367"/>
    </row>
    <row r="287">
      <c r="A287" s="2365"/>
      <c r="B287" s="2368" t="s">
        <v>8391</v>
      </c>
      <c r="C287" s="2369"/>
      <c r="D287" s="2370"/>
      <c r="E287" s="2352" t="s">
        <v>8392</v>
      </c>
      <c r="F287" s="2352" t="s">
        <v>8393</v>
      </c>
      <c r="G287" s="2352" t="s">
        <v>8394</v>
      </c>
      <c r="H287" s="2367"/>
      <c r="I287" s="2367"/>
      <c r="J287" s="2367"/>
      <c r="K287" s="2367"/>
      <c r="L287" s="2367"/>
      <c r="M287" s="2367"/>
      <c r="N287" s="2367"/>
      <c r="O287" s="2367"/>
      <c r="P287" s="2367"/>
      <c r="Q287" s="2367"/>
    </row>
    <row r="288">
      <c r="A288" s="2365"/>
      <c r="B288" s="2368" t="s">
        <v>8395</v>
      </c>
      <c r="C288" s="2369"/>
      <c r="D288" s="2370"/>
      <c r="E288" s="2352" t="s">
        <v>8396</v>
      </c>
      <c r="F288" s="2367"/>
      <c r="G288" s="2367"/>
      <c r="H288" s="2367"/>
      <c r="I288" s="2367"/>
      <c r="J288" s="2367"/>
      <c r="K288" s="2367"/>
      <c r="L288" s="2367"/>
      <c r="M288" s="2367"/>
      <c r="N288" s="2367"/>
      <c r="O288" s="2367"/>
      <c r="P288" s="2367"/>
      <c r="Q288" s="2367"/>
    </row>
    <row r="289">
      <c r="A289" s="2365"/>
      <c r="B289" s="2368" t="s">
        <v>8397</v>
      </c>
      <c r="C289" s="2369"/>
      <c r="D289" s="2370"/>
      <c r="E289" s="2371" t="s">
        <v>8398</v>
      </c>
      <c r="F289" s="2367"/>
      <c r="G289" s="2367"/>
      <c r="H289" s="2367"/>
      <c r="I289" s="2367"/>
      <c r="J289" s="2367"/>
      <c r="K289" s="2367"/>
      <c r="L289" s="2367"/>
      <c r="M289" s="2367"/>
      <c r="N289" s="2367"/>
      <c r="O289" s="2367"/>
      <c r="P289" s="2367"/>
      <c r="Q289" s="2367"/>
    </row>
    <row r="290">
      <c r="A290" s="2365"/>
      <c r="B290" s="2368" t="s">
        <v>8399</v>
      </c>
      <c r="C290" s="2369"/>
      <c r="D290" s="2370"/>
      <c r="E290" s="2352" t="s">
        <v>5026</v>
      </c>
      <c r="F290" s="2367"/>
      <c r="G290" s="2367"/>
      <c r="H290" s="2367"/>
      <c r="I290" s="2367"/>
      <c r="J290" s="2367"/>
      <c r="K290" s="2367"/>
      <c r="L290" s="2367"/>
      <c r="M290" s="2367"/>
      <c r="N290" s="2367"/>
      <c r="O290" s="2367"/>
      <c r="P290" s="2367"/>
      <c r="Q290" s="2367"/>
    </row>
    <row r="291">
      <c r="A291" s="2365"/>
      <c r="B291" s="2368" t="s">
        <v>8400</v>
      </c>
      <c r="C291" s="2369"/>
      <c r="D291" s="2370"/>
      <c r="E291" s="2352" t="s">
        <v>8401</v>
      </c>
      <c r="F291" s="2367"/>
      <c r="G291" s="2367"/>
      <c r="H291" s="2367"/>
      <c r="I291" s="2367"/>
      <c r="J291" s="2367"/>
      <c r="K291" s="2367"/>
      <c r="L291" s="2367"/>
      <c r="M291" s="2367"/>
      <c r="N291" s="2367"/>
      <c r="O291" s="2367"/>
      <c r="P291" s="2367"/>
      <c r="Q291" s="2367"/>
    </row>
    <row r="292">
      <c r="A292" s="2365"/>
      <c r="B292" s="2368" t="s">
        <v>8402</v>
      </c>
      <c r="C292" s="2369"/>
      <c r="D292" s="2370"/>
      <c r="E292" s="2352" t="s">
        <v>8403</v>
      </c>
      <c r="F292" s="2367"/>
      <c r="G292" s="2367"/>
      <c r="H292" s="2367"/>
      <c r="I292" s="2367"/>
      <c r="J292" s="2367"/>
      <c r="K292" s="2367"/>
      <c r="L292" s="2367"/>
      <c r="M292" s="2367"/>
      <c r="N292" s="2367"/>
      <c r="O292" s="2367"/>
      <c r="P292" s="2367"/>
      <c r="Q292" s="2367"/>
    </row>
    <row r="293">
      <c r="A293" s="2365"/>
      <c r="B293" s="2368" t="s">
        <v>8404</v>
      </c>
      <c r="C293" s="2369"/>
      <c r="D293" s="2370"/>
      <c r="E293" s="2352" t="s">
        <v>8405</v>
      </c>
      <c r="F293" s="2367"/>
      <c r="G293" s="2367"/>
      <c r="H293" s="2367"/>
      <c r="I293" s="2367"/>
      <c r="J293" s="2367"/>
      <c r="K293" s="2367"/>
      <c r="L293" s="2367"/>
      <c r="M293" s="2367"/>
      <c r="N293" s="2367"/>
      <c r="O293" s="2367"/>
      <c r="P293" s="2367"/>
      <c r="Q293" s="2367"/>
    </row>
    <row r="294">
      <c r="A294" s="2365"/>
      <c r="B294" s="2368" t="s">
        <v>8406</v>
      </c>
      <c r="C294" s="2369"/>
      <c r="D294" s="2370"/>
      <c r="E294" s="824"/>
      <c r="F294" s="2367"/>
      <c r="G294" s="2367"/>
      <c r="H294" s="2367"/>
      <c r="I294" s="2367"/>
      <c r="J294" s="2367"/>
      <c r="K294" s="2367"/>
      <c r="L294" s="2367"/>
      <c r="M294" s="2367"/>
      <c r="N294" s="2367"/>
      <c r="O294" s="2367"/>
      <c r="P294" s="2367"/>
      <c r="Q294" s="2367"/>
    </row>
    <row r="295">
      <c r="A295" s="2365"/>
      <c r="B295" s="2368" t="s">
        <v>8407</v>
      </c>
      <c r="C295" s="2369"/>
      <c r="D295" s="2370"/>
      <c r="E295" s="2352" t="s">
        <v>8408</v>
      </c>
      <c r="F295" s="2367"/>
      <c r="G295" s="2367"/>
      <c r="H295" s="2367"/>
      <c r="I295" s="2367"/>
      <c r="J295" s="2367"/>
      <c r="K295" s="2367"/>
      <c r="L295" s="2367"/>
      <c r="M295" s="2367"/>
      <c r="N295" s="2367"/>
      <c r="O295" s="2367"/>
      <c r="P295" s="2367"/>
      <c r="Q295" s="2367"/>
    </row>
    <row r="296">
      <c r="A296" s="2365"/>
      <c r="B296" s="2368" t="s">
        <v>8409</v>
      </c>
      <c r="C296" s="2369"/>
      <c r="D296" s="2370"/>
      <c r="E296" s="2352" t="s">
        <v>8410</v>
      </c>
      <c r="F296" s="2367"/>
      <c r="G296" s="2367"/>
      <c r="H296" s="2367"/>
      <c r="I296" s="2367"/>
      <c r="J296" s="2367"/>
      <c r="K296" s="2367"/>
      <c r="L296" s="2367"/>
      <c r="M296" s="2367"/>
      <c r="N296" s="2367"/>
      <c r="O296" s="2367"/>
      <c r="P296" s="2367"/>
      <c r="Q296" s="2367"/>
    </row>
    <row r="297">
      <c r="A297" s="2365"/>
      <c r="B297" s="2368" t="s">
        <v>3</v>
      </c>
      <c r="C297" s="2369"/>
      <c r="D297" s="2370"/>
      <c r="E297" s="2352" t="s">
        <v>8411</v>
      </c>
      <c r="F297" s="2367"/>
      <c r="G297" s="2367"/>
      <c r="H297" s="2367"/>
      <c r="I297" s="2367"/>
      <c r="J297" s="2367"/>
      <c r="K297" s="2367"/>
      <c r="L297" s="2367"/>
      <c r="M297" s="2367"/>
      <c r="N297" s="2367"/>
      <c r="O297" s="2367"/>
      <c r="P297" s="2367"/>
      <c r="Q297" s="2367"/>
    </row>
    <row r="298">
      <c r="A298" s="2365"/>
      <c r="B298" s="2368" t="s">
        <v>8412</v>
      </c>
      <c r="C298" s="2369"/>
      <c r="D298" s="2370"/>
      <c r="E298" s="2352" t="s">
        <v>8413</v>
      </c>
      <c r="F298" s="2367"/>
      <c r="G298" s="2367"/>
      <c r="H298" s="2367"/>
      <c r="I298" s="2367"/>
      <c r="J298" s="2367"/>
      <c r="K298" s="2367"/>
      <c r="L298" s="2367"/>
      <c r="M298" s="2367"/>
      <c r="N298" s="2367"/>
      <c r="O298" s="2367"/>
      <c r="P298" s="2367"/>
      <c r="Q298" s="2367"/>
    </row>
    <row r="299">
      <c r="A299" s="2365"/>
      <c r="B299" s="2351" t="s">
        <v>8414</v>
      </c>
      <c r="C299" s="2366"/>
      <c r="D299" s="2367"/>
      <c r="E299" s="1951" t="s">
        <v>8415</v>
      </c>
      <c r="F299" s="2367"/>
      <c r="G299" s="2367"/>
      <c r="H299" s="2367"/>
      <c r="I299" s="2367"/>
      <c r="J299" s="2367"/>
      <c r="K299" s="2367"/>
      <c r="L299" s="2367"/>
      <c r="M299" s="2367"/>
      <c r="N299" s="2367"/>
      <c r="O299" s="2367"/>
      <c r="P299" s="2367"/>
      <c r="Q299" s="2367"/>
    </row>
    <row r="300">
      <c r="A300" s="2365"/>
      <c r="B300" s="2351" t="s">
        <v>8416</v>
      </c>
      <c r="C300" s="2366"/>
      <c r="D300" s="2367"/>
      <c r="E300" s="2352" t="s">
        <v>8417</v>
      </c>
      <c r="F300" s="2367"/>
      <c r="G300" s="2367"/>
      <c r="H300" s="2367"/>
      <c r="I300" s="2367"/>
      <c r="J300" s="2367"/>
      <c r="K300" s="2367"/>
      <c r="L300" s="2367"/>
      <c r="M300" s="2367"/>
      <c r="N300" s="2367"/>
      <c r="O300" s="2367"/>
      <c r="P300" s="2367"/>
      <c r="Q300" s="2367"/>
    </row>
    <row r="301">
      <c r="A301" s="2365"/>
      <c r="B301" s="2351" t="s">
        <v>8418</v>
      </c>
      <c r="C301" s="2366"/>
      <c r="D301" s="2367"/>
      <c r="E301" s="2371" t="s">
        <v>8419</v>
      </c>
      <c r="F301" s="2367"/>
      <c r="G301" s="2367"/>
      <c r="H301" s="2367"/>
      <c r="I301" s="2367"/>
      <c r="J301" s="2367"/>
      <c r="K301" s="2367"/>
      <c r="L301" s="2367"/>
      <c r="M301" s="2367"/>
      <c r="N301" s="2367"/>
      <c r="O301" s="2367"/>
      <c r="P301" s="2367"/>
      <c r="Q301" s="2367"/>
    </row>
    <row r="302">
      <c r="A302" s="2365"/>
      <c r="B302" s="2351" t="s">
        <v>8420</v>
      </c>
      <c r="C302" s="2366"/>
      <c r="D302" s="2367"/>
      <c r="E302" s="2352" t="s">
        <v>8421</v>
      </c>
      <c r="F302" s="2352" t="s">
        <v>8422</v>
      </c>
      <c r="G302" s="824"/>
      <c r="H302" s="2367"/>
      <c r="I302" s="2367"/>
      <c r="J302" s="2367"/>
      <c r="K302" s="2367"/>
      <c r="L302" s="2367"/>
      <c r="M302" s="2367"/>
      <c r="N302" s="2367"/>
      <c r="O302" s="2367"/>
      <c r="P302" s="2367"/>
      <c r="Q302" s="2367"/>
    </row>
    <row r="303">
      <c r="A303" s="2365"/>
      <c r="B303" s="2351" t="s">
        <v>8423</v>
      </c>
      <c r="C303" s="2366"/>
      <c r="D303" s="2367"/>
      <c r="E303" s="2352" t="s">
        <v>8424</v>
      </c>
      <c r="F303" s="2352" t="s">
        <v>8425</v>
      </c>
      <c r="G303" s="2367"/>
      <c r="H303" s="2367"/>
      <c r="I303" s="2367"/>
      <c r="J303" s="2367"/>
      <c r="K303" s="2367"/>
      <c r="L303" s="2367"/>
      <c r="M303" s="2367"/>
      <c r="N303" s="2367"/>
      <c r="O303" s="2367"/>
      <c r="P303" s="2367"/>
      <c r="Q303" s="2367"/>
    </row>
    <row r="304">
      <c r="A304" s="2365"/>
      <c r="B304" s="2351" t="s">
        <v>8426</v>
      </c>
      <c r="C304" s="2366"/>
      <c r="D304" s="2367"/>
      <c r="E304" s="2352" t="s">
        <v>8427</v>
      </c>
      <c r="F304" s="2367"/>
      <c r="G304" s="2367"/>
      <c r="H304" s="2367"/>
      <c r="I304" s="2367"/>
      <c r="J304" s="2367"/>
      <c r="K304" s="2367"/>
      <c r="L304" s="2367"/>
      <c r="M304" s="2367"/>
      <c r="N304" s="2367"/>
      <c r="O304" s="2367"/>
      <c r="P304" s="2367"/>
      <c r="Q304" s="2367"/>
    </row>
    <row r="305">
      <c r="A305" s="2365"/>
      <c r="B305" s="2351" t="s">
        <v>8428</v>
      </c>
      <c r="C305" s="2366"/>
      <c r="D305" s="2367"/>
      <c r="E305" s="2352" t="s">
        <v>8429</v>
      </c>
      <c r="F305" s="2367"/>
      <c r="G305" s="2367"/>
      <c r="H305" s="2367"/>
      <c r="I305" s="2367"/>
      <c r="J305" s="2367"/>
      <c r="K305" s="2367"/>
      <c r="L305" s="2367"/>
      <c r="M305" s="2367"/>
      <c r="N305" s="2367"/>
      <c r="O305" s="2367"/>
      <c r="P305" s="2367"/>
      <c r="Q305" s="2367"/>
    </row>
    <row r="306">
      <c r="A306" s="2365"/>
      <c r="B306" s="2351" t="s">
        <v>8430</v>
      </c>
      <c r="C306" s="2366"/>
      <c r="D306" s="2367"/>
      <c r="E306" s="2352" t="s">
        <v>8431</v>
      </c>
      <c r="F306" s="2367"/>
      <c r="G306" s="2367"/>
      <c r="H306" s="2367"/>
      <c r="I306" s="2367"/>
      <c r="J306" s="2367"/>
      <c r="K306" s="2367"/>
      <c r="L306" s="2367"/>
      <c r="M306" s="2367"/>
      <c r="N306" s="2367"/>
      <c r="O306" s="2367"/>
      <c r="P306" s="2367"/>
      <c r="Q306" s="2367"/>
    </row>
    <row r="307">
      <c r="A307" s="2365"/>
      <c r="B307" s="2351" t="s">
        <v>8432</v>
      </c>
      <c r="C307" s="2366"/>
      <c r="D307" s="2367"/>
      <c r="E307" s="2352" t="s">
        <v>8433</v>
      </c>
      <c r="F307" s="2367"/>
      <c r="G307" s="2367"/>
      <c r="H307" s="2367"/>
      <c r="I307" s="2367"/>
      <c r="J307" s="2367"/>
      <c r="K307" s="2367"/>
      <c r="L307" s="2367"/>
      <c r="M307" s="2367"/>
      <c r="N307" s="2367"/>
      <c r="O307" s="2367"/>
      <c r="P307" s="2367"/>
      <c r="Q307" s="2367"/>
    </row>
    <row r="308">
      <c r="A308" s="2365"/>
      <c r="B308" s="2351" t="s">
        <v>8434</v>
      </c>
      <c r="C308" s="2366"/>
      <c r="D308" s="2367"/>
      <c r="E308" s="2367"/>
      <c r="F308" s="2367"/>
      <c r="G308" s="2367"/>
      <c r="H308" s="2367"/>
      <c r="I308" s="2367"/>
      <c r="J308" s="2367"/>
      <c r="K308" s="2367"/>
      <c r="L308" s="2367"/>
      <c r="M308" s="2367"/>
      <c r="N308" s="2367"/>
      <c r="O308" s="2367"/>
      <c r="P308" s="2367"/>
      <c r="Q308" s="2367"/>
    </row>
    <row r="309">
      <c r="A309" s="2365"/>
      <c r="B309" s="2351" t="s">
        <v>8435</v>
      </c>
      <c r="C309" s="2366"/>
      <c r="D309" s="2367"/>
      <c r="E309" s="2352" t="s">
        <v>8436</v>
      </c>
      <c r="F309" s="2367"/>
      <c r="G309" s="2367"/>
      <c r="H309" s="2367"/>
      <c r="I309" s="2367"/>
      <c r="J309" s="2367"/>
      <c r="K309" s="2367"/>
      <c r="L309" s="2367"/>
      <c r="M309" s="2367"/>
      <c r="N309" s="2367"/>
      <c r="O309" s="2367"/>
      <c r="P309" s="2367"/>
      <c r="Q309" s="2367"/>
    </row>
    <row r="310">
      <c r="A310" s="2365"/>
      <c r="B310" s="2351" t="s">
        <v>8437</v>
      </c>
      <c r="C310" s="2366"/>
      <c r="D310" s="2367"/>
      <c r="E310" s="2352" t="s">
        <v>8438</v>
      </c>
      <c r="F310" s="2367"/>
      <c r="G310" s="2367"/>
      <c r="H310" s="2367"/>
      <c r="I310" s="2367"/>
      <c r="J310" s="2367"/>
      <c r="K310" s="2367"/>
      <c r="L310" s="2367"/>
      <c r="M310" s="2367"/>
      <c r="N310" s="2367"/>
      <c r="O310" s="2367"/>
      <c r="P310" s="2367"/>
      <c r="Q310" s="2367"/>
    </row>
    <row r="311">
      <c r="A311" s="2365"/>
      <c r="B311" s="2351" t="s">
        <v>8439</v>
      </c>
      <c r="C311" s="2366"/>
      <c r="D311" s="2367"/>
      <c r="E311" s="2352" t="s">
        <v>8440</v>
      </c>
      <c r="F311" s="2367"/>
      <c r="G311" s="2367"/>
      <c r="H311" s="2367"/>
      <c r="I311" s="2367"/>
      <c r="J311" s="2367"/>
      <c r="K311" s="2367"/>
      <c r="L311" s="2367"/>
      <c r="M311" s="2367"/>
      <c r="N311" s="2367"/>
      <c r="O311" s="2367"/>
      <c r="P311" s="2367"/>
      <c r="Q311" s="2367"/>
    </row>
    <row r="312">
      <c r="A312" s="2365"/>
      <c r="B312" s="2351" t="s">
        <v>8441</v>
      </c>
      <c r="C312" s="2366"/>
      <c r="D312" s="2367"/>
      <c r="E312" s="2352" t="s">
        <v>8442</v>
      </c>
      <c r="F312" s="2367"/>
      <c r="G312" s="2367"/>
      <c r="H312" s="2367"/>
      <c r="I312" s="2367"/>
      <c r="J312" s="2367"/>
      <c r="K312" s="2367"/>
      <c r="L312" s="2367"/>
      <c r="M312" s="2367"/>
      <c r="N312" s="2367"/>
      <c r="O312" s="2367"/>
      <c r="P312" s="2367"/>
      <c r="Q312" s="2367"/>
    </row>
    <row r="313">
      <c r="A313" s="2365"/>
      <c r="B313" s="2351" t="s">
        <v>8443</v>
      </c>
      <c r="C313" s="2366"/>
      <c r="D313" s="2367"/>
      <c r="E313" s="2367"/>
      <c r="F313" s="2367"/>
      <c r="G313" s="2367"/>
      <c r="H313" s="2367"/>
      <c r="I313" s="2367"/>
      <c r="J313" s="2367"/>
      <c r="K313" s="2367"/>
      <c r="L313" s="2367"/>
      <c r="M313" s="2367"/>
      <c r="N313" s="2367"/>
      <c r="O313" s="2367"/>
      <c r="P313" s="2367"/>
      <c r="Q313" s="2367"/>
    </row>
    <row r="314">
      <c r="A314" s="2365"/>
      <c r="B314" s="2351" t="s">
        <v>8444</v>
      </c>
      <c r="C314" s="2366"/>
      <c r="D314" s="2367"/>
      <c r="E314" s="2352" t="s">
        <v>8445</v>
      </c>
      <c r="F314" s="2367"/>
      <c r="G314" s="2367"/>
      <c r="H314" s="2367"/>
      <c r="I314" s="2367"/>
      <c r="J314" s="2367"/>
      <c r="K314" s="2367"/>
      <c r="L314" s="2367"/>
      <c r="M314" s="2367"/>
      <c r="N314" s="2367"/>
      <c r="O314" s="2367"/>
      <c r="P314" s="2367"/>
      <c r="Q314" s="2367"/>
    </row>
    <row r="315">
      <c r="A315" s="2365"/>
      <c r="B315" s="2351" t="s">
        <v>8446</v>
      </c>
      <c r="C315" s="2366"/>
      <c r="D315" s="2367"/>
      <c r="E315" s="2352" t="s">
        <v>8447</v>
      </c>
      <c r="F315" s="2367"/>
      <c r="G315" s="2367"/>
      <c r="H315" s="2367"/>
      <c r="I315" s="2367"/>
      <c r="J315" s="2367"/>
      <c r="K315" s="2367"/>
      <c r="L315" s="2367"/>
      <c r="M315" s="2367"/>
      <c r="N315" s="2367"/>
      <c r="O315" s="2367"/>
      <c r="P315" s="2367"/>
      <c r="Q315" s="2367"/>
    </row>
    <row r="316">
      <c r="A316" s="2365"/>
      <c r="B316" s="2351" t="s">
        <v>8448</v>
      </c>
      <c r="C316" s="2366"/>
      <c r="D316" s="2367"/>
      <c r="E316" s="2352" t="s">
        <v>8449</v>
      </c>
      <c r="F316" s="2367"/>
      <c r="G316" s="2367"/>
      <c r="H316" s="2367"/>
      <c r="I316" s="2367"/>
      <c r="J316" s="2367"/>
      <c r="K316" s="2367"/>
      <c r="L316" s="2367"/>
      <c r="M316" s="2367"/>
      <c r="N316" s="2367"/>
      <c r="O316" s="2367"/>
      <c r="P316" s="2367"/>
      <c r="Q316" s="2367"/>
    </row>
    <row r="317">
      <c r="A317" s="2365"/>
      <c r="B317" s="2351" t="s">
        <v>8450</v>
      </c>
      <c r="C317" s="2366"/>
      <c r="D317" s="2367"/>
      <c r="E317" s="2352" t="s">
        <v>8451</v>
      </c>
      <c r="F317" s="2367"/>
      <c r="G317" s="2367"/>
      <c r="H317" s="2367"/>
      <c r="I317" s="2367"/>
      <c r="J317" s="2367"/>
      <c r="K317" s="2367"/>
      <c r="L317" s="2367"/>
      <c r="M317" s="2367"/>
      <c r="N317" s="2367"/>
      <c r="O317" s="2367"/>
      <c r="P317" s="2367"/>
      <c r="Q317" s="2367"/>
    </row>
    <row r="318">
      <c r="A318" s="2365"/>
      <c r="B318" s="2351" t="s">
        <v>8452</v>
      </c>
      <c r="C318" s="2366"/>
      <c r="D318" s="2367"/>
      <c r="E318" s="2352" t="s">
        <v>8453</v>
      </c>
      <c r="F318" s="2352" t="s">
        <v>8454</v>
      </c>
      <c r="G318" s="2352" t="s">
        <v>8455</v>
      </c>
      <c r="H318" s="2367"/>
      <c r="I318" s="2367"/>
      <c r="J318" s="2367"/>
      <c r="K318" s="2367"/>
      <c r="L318" s="2367"/>
      <c r="M318" s="2367"/>
      <c r="N318" s="2367"/>
      <c r="O318" s="2367"/>
      <c r="P318" s="2367"/>
      <c r="Q318" s="2367"/>
    </row>
    <row r="319">
      <c r="A319" s="2365"/>
      <c r="B319" s="2351" t="s">
        <v>8456</v>
      </c>
      <c r="C319" s="2366"/>
      <c r="D319" s="2367"/>
      <c r="E319" s="2367"/>
      <c r="F319" s="2367"/>
      <c r="G319" s="2367"/>
      <c r="H319" s="2367"/>
      <c r="I319" s="2367"/>
      <c r="J319" s="2367"/>
      <c r="K319" s="2367"/>
      <c r="L319" s="2367"/>
      <c r="M319" s="2367"/>
      <c r="N319" s="2367"/>
      <c r="O319" s="2367"/>
      <c r="P319" s="2367"/>
      <c r="Q319" s="2367"/>
    </row>
    <row r="320">
      <c r="A320" s="2365"/>
      <c r="B320" s="2372" t="s">
        <v>8457</v>
      </c>
      <c r="C320" s="2366"/>
      <c r="D320" s="2367"/>
      <c r="E320" s="2352" t="s">
        <v>8458</v>
      </c>
      <c r="F320" s="2352" t="s">
        <v>8459</v>
      </c>
      <c r="G320" s="2367"/>
      <c r="H320" s="2367"/>
      <c r="I320" s="2367"/>
      <c r="J320" s="2367"/>
      <c r="K320" s="2367"/>
      <c r="L320" s="2367"/>
      <c r="M320" s="2367"/>
      <c r="N320" s="2367"/>
      <c r="O320" s="2367"/>
      <c r="P320" s="2367"/>
      <c r="Q320" s="2367"/>
    </row>
    <row r="321">
      <c r="A321" s="2365"/>
      <c r="B321" s="2351" t="s">
        <v>8460</v>
      </c>
      <c r="C321" s="2366"/>
      <c r="D321" s="2367"/>
      <c r="E321" s="2352" t="s">
        <v>8461</v>
      </c>
      <c r="F321" s="2352" t="s">
        <v>8462</v>
      </c>
      <c r="G321" s="2367"/>
      <c r="H321" s="2367"/>
      <c r="I321" s="2367"/>
      <c r="J321" s="2367"/>
      <c r="K321" s="2367"/>
      <c r="L321" s="2367"/>
      <c r="M321" s="2367"/>
      <c r="N321" s="2367"/>
      <c r="O321" s="2367"/>
      <c r="P321" s="2367"/>
      <c r="Q321" s="2367"/>
    </row>
    <row r="322">
      <c r="A322" s="2365"/>
      <c r="B322" s="437" t="s">
        <v>8463</v>
      </c>
      <c r="C322" s="2366"/>
      <c r="D322" s="2367"/>
      <c r="E322" s="2352" t="s">
        <v>8464</v>
      </c>
      <c r="F322" s="2367"/>
      <c r="G322" s="2367"/>
      <c r="H322" s="2367"/>
      <c r="I322" s="2367"/>
      <c r="J322" s="2367"/>
      <c r="K322" s="2367"/>
      <c r="L322" s="2367"/>
      <c r="M322" s="2367"/>
      <c r="N322" s="2367"/>
      <c r="O322" s="2367"/>
      <c r="P322" s="2367"/>
      <c r="Q322" s="2367"/>
    </row>
    <row r="323">
      <c r="A323" s="2365"/>
      <c r="B323" s="2351" t="s">
        <v>8465</v>
      </c>
      <c r="C323" s="2351" t="s">
        <v>3</v>
      </c>
      <c r="D323" s="2352"/>
      <c r="E323" s="2352" t="s">
        <v>8466</v>
      </c>
      <c r="F323" s="2367"/>
      <c r="G323" s="2367"/>
      <c r="H323" s="2367"/>
      <c r="I323" s="2367"/>
      <c r="J323" s="2367"/>
      <c r="K323" s="2367"/>
      <c r="L323" s="2367"/>
      <c r="M323" s="2367"/>
      <c r="N323" s="2367"/>
      <c r="O323" s="2367"/>
      <c r="P323" s="2367"/>
      <c r="Q323" s="2367"/>
    </row>
    <row r="324">
      <c r="A324" s="2365"/>
      <c r="B324" s="2351" t="s">
        <v>8467</v>
      </c>
      <c r="C324" s="2366"/>
      <c r="D324" s="2367"/>
      <c r="E324" s="2367"/>
      <c r="F324" s="2367"/>
      <c r="G324" s="2367"/>
      <c r="H324" s="2367"/>
      <c r="I324" s="2367"/>
      <c r="J324" s="2367"/>
      <c r="K324" s="2367"/>
      <c r="L324" s="2367"/>
      <c r="M324" s="2367"/>
      <c r="N324" s="2367"/>
      <c r="O324" s="2367"/>
      <c r="P324" s="2367"/>
      <c r="Q324" s="2367"/>
    </row>
    <row r="325">
      <c r="A325" s="2365"/>
      <c r="B325" s="2351" t="s">
        <v>8468</v>
      </c>
      <c r="C325" s="2366"/>
      <c r="D325" s="2367"/>
      <c r="E325" s="2352" t="s">
        <v>8469</v>
      </c>
      <c r="F325" s="2367"/>
      <c r="G325" s="2367"/>
      <c r="H325" s="2367"/>
      <c r="I325" s="2367"/>
      <c r="J325" s="2367"/>
      <c r="K325" s="2367"/>
      <c r="L325" s="2367"/>
      <c r="M325" s="2367"/>
      <c r="N325" s="2367"/>
      <c r="O325" s="2367"/>
      <c r="P325" s="2367"/>
      <c r="Q325" s="2367"/>
    </row>
    <row r="326">
      <c r="A326" s="2365"/>
      <c r="B326" s="2351" t="s">
        <v>8470</v>
      </c>
      <c r="C326" s="2366"/>
      <c r="D326" s="2367"/>
      <c r="E326" s="2352" t="s">
        <v>8471</v>
      </c>
      <c r="F326" s="2367"/>
      <c r="G326" s="2367"/>
      <c r="H326" s="2367"/>
      <c r="I326" s="2367"/>
      <c r="J326" s="2367"/>
      <c r="K326" s="2367"/>
      <c r="L326" s="2367"/>
      <c r="M326" s="2367"/>
      <c r="N326" s="2367"/>
      <c r="O326" s="2367"/>
      <c r="P326" s="2367"/>
      <c r="Q326" s="2367"/>
    </row>
    <row r="327">
      <c r="A327" s="2365"/>
      <c r="B327" s="2351" t="s">
        <v>8472</v>
      </c>
      <c r="C327" s="2366"/>
      <c r="D327" s="2367"/>
      <c r="E327" s="2352" t="s">
        <v>8473</v>
      </c>
      <c r="F327" s="2367"/>
      <c r="G327" s="2367"/>
      <c r="H327" s="2367"/>
      <c r="I327" s="2367"/>
      <c r="J327" s="2367"/>
      <c r="K327" s="2367"/>
      <c r="L327" s="2367"/>
      <c r="M327" s="2367"/>
      <c r="N327" s="2367"/>
      <c r="O327" s="2367"/>
      <c r="P327" s="2367"/>
      <c r="Q327" s="2367"/>
    </row>
    <row r="328">
      <c r="A328" s="2365"/>
      <c r="B328" s="2351" t="s">
        <v>8474</v>
      </c>
      <c r="C328" s="2366"/>
      <c r="D328" s="2367"/>
      <c r="E328" s="2352" t="s">
        <v>8475</v>
      </c>
      <c r="F328" s="2367"/>
      <c r="G328" s="2367"/>
      <c r="H328" s="2367"/>
      <c r="I328" s="2367"/>
      <c r="J328" s="2367"/>
      <c r="K328" s="2367"/>
      <c r="L328" s="2367"/>
      <c r="M328" s="2367"/>
      <c r="N328" s="2367"/>
      <c r="O328" s="2367"/>
      <c r="P328" s="2367"/>
      <c r="Q328" s="2367"/>
    </row>
    <row r="329">
      <c r="A329" s="2365"/>
      <c r="B329" s="2351" t="s">
        <v>8476</v>
      </c>
      <c r="C329" s="2366"/>
      <c r="D329" s="2367"/>
      <c r="E329" s="2352" t="s">
        <v>8477</v>
      </c>
      <c r="F329" s="2367"/>
      <c r="G329" s="2367"/>
      <c r="H329" s="2367"/>
      <c r="I329" s="2367"/>
      <c r="J329" s="2367"/>
      <c r="K329" s="2367"/>
      <c r="L329" s="2367"/>
      <c r="M329" s="2367"/>
      <c r="N329" s="2367"/>
      <c r="O329" s="2367"/>
      <c r="P329" s="2367"/>
      <c r="Q329" s="2367"/>
    </row>
    <row r="330">
      <c r="A330" s="2365"/>
      <c r="B330" s="2351" t="s">
        <v>8478</v>
      </c>
      <c r="C330" s="2366"/>
      <c r="D330" s="2367"/>
      <c r="E330" s="2352" t="s">
        <v>8479</v>
      </c>
      <c r="F330" s="2367"/>
      <c r="G330" s="2367"/>
      <c r="H330" s="2367"/>
      <c r="I330" s="2367"/>
      <c r="J330" s="2367"/>
      <c r="K330" s="2367"/>
      <c r="L330" s="2367"/>
      <c r="M330" s="2367"/>
      <c r="N330" s="2367"/>
      <c r="O330" s="2367"/>
      <c r="P330" s="2367"/>
      <c r="Q330" s="2367"/>
    </row>
    <row r="331">
      <c r="A331" s="2365"/>
      <c r="B331" s="2351" t="s">
        <v>8480</v>
      </c>
      <c r="C331" s="2366"/>
      <c r="D331" s="2367"/>
      <c r="E331" s="2352" t="s">
        <v>8481</v>
      </c>
      <c r="F331" s="2367"/>
      <c r="G331" s="2367"/>
      <c r="H331" s="2367"/>
      <c r="I331" s="2367"/>
      <c r="J331" s="2367"/>
      <c r="K331" s="2367"/>
      <c r="L331" s="2367"/>
      <c r="M331" s="2367"/>
      <c r="N331" s="2367"/>
      <c r="O331" s="2367"/>
      <c r="P331" s="2367"/>
      <c r="Q331" s="2367"/>
    </row>
    <row r="332">
      <c r="A332" s="2365"/>
      <c r="B332" s="2351" t="s">
        <v>8482</v>
      </c>
      <c r="C332" s="2366"/>
      <c r="D332" s="2367"/>
      <c r="E332" s="2352" t="s">
        <v>8483</v>
      </c>
      <c r="F332" s="2367"/>
      <c r="G332" s="2367"/>
      <c r="H332" s="2367"/>
      <c r="I332" s="2367"/>
      <c r="J332" s="2367"/>
      <c r="K332" s="2367"/>
      <c r="L332" s="2367"/>
      <c r="M332" s="2367"/>
      <c r="N332" s="2367"/>
      <c r="O332" s="2367"/>
      <c r="P332" s="2367"/>
      <c r="Q332" s="2367"/>
    </row>
    <row r="333">
      <c r="A333" s="2365"/>
      <c r="B333" s="2351" t="s">
        <v>8484</v>
      </c>
      <c r="C333" s="2366"/>
      <c r="D333" s="2367"/>
      <c r="E333" s="2367"/>
      <c r="F333" s="2367"/>
      <c r="G333" s="2367"/>
      <c r="H333" s="2367"/>
      <c r="I333" s="2367"/>
      <c r="J333" s="2367"/>
      <c r="K333" s="2367"/>
      <c r="L333" s="2367"/>
      <c r="M333" s="2367"/>
      <c r="N333" s="2367"/>
      <c r="O333" s="2367"/>
      <c r="P333" s="2367"/>
      <c r="Q333" s="2367"/>
    </row>
    <row r="334">
      <c r="A334" s="2365"/>
      <c r="B334" s="2351" t="s">
        <v>8485</v>
      </c>
      <c r="C334" s="2366"/>
      <c r="D334" s="2367"/>
      <c r="E334" s="2352" t="s">
        <v>8486</v>
      </c>
      <c r="F334" s="2367"/>
      <c r="G334" s="2367"/>
      <c r="H334" s="2367"/>
      <c r="I334" s="2367"/>
      <c r="J334" s="2367"/>
      <c r="K334" s="2367"/>
      <c r="L334" s="2367"/>
      <c r="M334" s="2367"/>
      <c r="N334" s="2367"/>
      <c r="O334" s="2367"/>
      <c r="P334" s="2367"/>
      <c r="Q334" s="2367"/>
    </row>
    <row r="335">
      <c r="A335" s="2365"/>
      <c r="B335" s="2351" t="s">
        <v>8487</v>
      </c>
      <c r="C335" s="2366"/>
      <c r="D335" s="2367"/>
      <c r="E335" s="2352" t="s">
        <v>8488</v>
      </c>
      <c r="F335" s="2367"/>
      <c r="G335" s="2367"/>
      <c r="H335" s="2367"/>
      <c r="I335" s="2367"/>
      <c r="J335" s="2367"/>
      <c r="K335" s="2367"/>
      <c r="L335" s="2367"/>
      <c r="M335" s="2367"/>
      <c r="N335" s="2367"/>
      <c r="O335" s="2367"/>
      <c r="P335" s="2367"/>
      <c r="Q335" s="2367"/>
    </row>
    <row r="336">
      <c r="A336" s="2365"/>
      <c r="B336" s="437" t="s">
        <v>8489</v>
      </c>
      <c r="C336" s="2366"/>
      <c r="D336" s="2367"/>
      <c r="E336" s="2352" t="s">
        <v>8490</v>
      </c>
      <c r="F336" s="2367"/>
      <c r="G336" s="2367"/>
      <c r="H336" s="2367"/>
      <c r="I336" s="2367"/>
      <c r="J336" s="2367"/>
      <c r="K336" s="2367"/>
      <c r="L336" s="2367"/>
      <c r="M336" s="2367"/>
      <c r="N336" s="2367"/>
      <c r="O336" s="2367"/>
      <c r="P336" s="2367"/>
      <c r="Q336" s="2367"/>
    </row>
    <row r="337">
      <c r="A337" s="2365"/>
      <c r="B337" s="2351" t="s">
        <v>8491</v>
      </c>
      <c r="C337" s="2366"/>
      <c r="D337" s="2367"/>
      <c r="E337" s="2352" t="s">
        <v>8492</v>
      </c>
      <c r="F337" s="2367"/>
      <c r="G337" s="2367"/>
      <c r="H337" s="2367"/>
      <c r="I337" s="2367"/>
      <c r="J337" s="2367"/>
      <c r="K337" s="2367"/>
      <c r="L337" s="2367"/>
      <c r="M337" s="2367"/>
      <c r="N337" s="2367"/>
      <c r="O337" s="2367"/>
      <c r="P337" s="2367"/>
      <c r="Q337" s="2367"/>
    </row>
    <row r="338">
      <c r="A338" s="2365"/>
      <c r="B338" s="2351" t="s">
        <v>8493</v>
      </c>
      <c r="C338" s="2366"/>
      <c r="D338" s="2367"/>
      <c r="E338" s="2352" t="s">
        <v>8494</v>
      </c>
      <c r="F338" s="2352" t="s">
        <v>8495</v>
      </c>
      <c r="G338" s="2367"/>
      <c r="H338" s="2367"/>
      <c r="I338" s="2367"/>
      <c r="J338" s="2367"/>
      <c r="K338" s="2367"/>
      <c r="L338" s="2367"/>
      <c r="M338" s="2367"/>
      <c r="N338" s="2367"/>
      <c r="O338" s="2367"/>
      <c r="P338" s="2367"/>
      <c r="Q338" s="2367"/>
    </row>
    <row r="339">
      <c r="A339" s="2365"/>
      <c r="B339" s="2351" t="s">
        <v>8496</v>
      </c>
      <c r="C339" s="2366"/>
      <c r="D339" s="2367"/>
      <c r="E339" s="2352" t="s">
        <v>8497</v>
      </c>
      <c r="F339" s="2367"/>
      <c r="G339" s="2367"/>
      <c r="H339" s="2367"/>
      <c r="I339" s="2367"/>
      <c r="J339" s="2367"/>
      <c r="K339" s="2367"/>
      <c r="L339" s="2367"/>
      <c r="M339" s="2367"/>
      <c r="N339" s="2367"/>
      <c r="O339" s="2367"/>
      <c r="P339" s="2367"/>
      <c r="Q339" s="2367"/>
    </row>
    <row r="340">
      <c r="A340" s="2365"/>
      <c r="B340" s="2351" t="s">
        <v>8498</v>
      </c>
      <c r="C340" s="2366"/>
      <c r="D340" s="2367"/>
      <c r="E340" s="2352" t="s">
        <v>8499</v>
      </c>
      <c r="F340" s="2352" t="s">
        <v>8500</v>
      </c>
      <c r="G340" s="2367"/>
      <c r="H340" s="2367"/>
      <c r="I340" s="2367"/>
      <c r="J340" s="2367"/>
      <c r="K340" s="2367"/>
      <c r="L340" s="2367"/>
      <c r="M340" s="2367"/>
      <c r="N340" s="2367"/>
      <c r="O340" s="2367"/>
      <c r="P340" s="2367"/>
      <c r="Q340" s="2367"/>
    </row>
    <row r="341">
      <c r="A341" s="2365"/>
      <c r="B341" s="2351" t="s">
        <v>8501</v>
      </c>
      <c r="C341" s="2366"/>
      <c r="D341" s="2367"/>
      <c r="E341" s="2352" t="s">
        <v>8502</v>
      </c>
      <c r="F341" s="2367"/>
      <c r="G341" s="2367"/>
      <c r="H341" s="2367"/>
      <c r="I341" s="2367"/>
      <c r="J341" s="2367"/>
      <c r="K341" s="2367"/>
      <c r="L341" s="2367"/>
      <c r="M341" s="2367"/>
      <c r="N341" s="2367"/>
      <c r="O341" s="2367"/>
      <c r="P341" s="2367"/>
      <c r="Q341" s="2367"/>
    </row>
    <row r="342">
      <c r="A342" s="2365"/>
      <c r="B342" s="2351" t="s">
        <v>8434</v>
      </c>
      <c r="C342" s="2366"/>
      <c r="D342" s="2367"/>
      <c r="E342" s="2367"/>
      <c r="F342" s="2367"/>
      <c r="G342" s="2367"/>
      <c r="H342" s="2367"/>
      <c r="I342" s="2367"/>
      <c r="J342" s="2367"/>
      <c r="K342" s="2367"/>
      <c r="L342" s="2367"/>
      <c r="M342" s="2367"/>
      <c r="N342" s="2367"/>
      <c r="O342" s="2367"/>
      <c r="P342" s="2367"/>
      <c r="Q342" s="2367"/>
    </row>
    <row r="343">
      <c r="A343" s="2365"/>
      <c r="B343" s="2351" t="s">
        <v>8503</v>
      </c>
      <c r="C343" s="2366"/>
      <c r="D343" s="2367"/>
      <c r="E343" s="2352" t="s">
        <v>8504</v>
      </c>
      <c r="F343" s="2352" t="s">
        <v>8505</v>
      </c>
      <c r="G343" s="2367"/>
      <c r="H343" s="2367"/>
      <c r="I343" s="2367"/>
      <c r="J343" s="2367"/>
      <c r="K343" s="2367"/>
      <c r="L343" s="2367"/>
      <c r="M343" s="2367"/>
      <c r="N343" s="2367"/>
      <c r="O343" s="2367"/>
      <c r="P343" s="2367"/>
      <c r="Q343" s="2367"/>
    </row>
    <row r="344">
      <c r="A344" s="2365"/>
      <c r="B344" s="2351" t="s">
        <v>8506</v>
      </c>
      <c r="C344" s="2366"/>
      <c r="D344" s="2367"/>
      <c r="E344" s="2352" t="s">
        <v>8507</v>
      </c>
      <c r="F344" s="2367"/>
      <c r="G344" s="2367"/>
      <c r="H344" s="2367"/>
      <c r="I344" s="2367"/>
      <c r="J344" s="2367"/>
      <c r="K344" s="2367"/>
      <c r="L344" s="2367"/>
      <c r="M344" s="2367"/>
      <c r="N344" s="2367"/>
      <c r="O344" s="2367"/>
      <c r="P344" s="2367"/>
      <c r="Q344" s="2367"/>
    </row>
    <row r="345">
      <c r="A345" s="2365"/>
      <c r="B345" s="2351" t="s">
        <v>8508</v>
      </c>
      <c r="C345" s="2366"/>
      <c r="D345" s="2367"/>
      <c r="E345" s="2352" t="s">
        <v>8509</v>
      </c>
      <c r="F345" s="2367"/>
      <c r="G345" s="2367"/>
      <c r="H345" s="2367"/>
      <c r="I345" s="2367"/>
      <c r="J345" s="2367"/>
      <c r="K345" s="2367"/>
      <c r="L345" s="2367"/>
      <c r="M345" s="2367"/>
      <c r="N345" s="2367"/>
      <c r="O345" s="2367"/>
      <c r="P345" s="2367"/>
      <c r="Q345" s="2367"/>
    </row>
    <row r="346">
      <c r="A346" s="2365"/>
      <c r="B346" s="2351" t="s">
        <v>8510</v>
      </c>
      <c r="C346" s="2366"/>
      <c r="D346" s="2367"/>
      <c r="E346" s="2352" t="s">
        <v>8511</v>
      </c>
      <c r="F346" s="2367"/>
      <c r="G346" s="2367"/>
      <c r="H346" s="2367"/>
      <c r="I346" s="2367"/>
      <c r="J346" s="2367"/>
      <c r="K346" s="2367"/>
      <c r="L346" s="2367"/>
      <c r="M346" s="2367"/>
      <c r="N346" s="2367"/>
      <c r="O346" s="2367"/>
      <c r="P346" s="2367"/>
      <c r="Q346" s="2367"/>
    </row>
    <row r="347">
      <c r="A347" s="2365"/>
      <c r="B347" s="2351" t="s">
        <v>8512</v>
      </c>
      <c r="C347" s="2366"/>
      <c r="D347" s="2367"/>
      <c r="E347" s="2352" t="s">
        <v>8513</v>
      </c>
      <c r="F347" s="2367"/>
      <c r="G347" s="2367"/>
      <c r="H347" s="2367"/>
      <c r="I347" s="2367"/>
      <c r="J347" s="2367"/>
      <c r="K347" s="2367"/>
      <c r="L347" s="2367"/>
      <c r="M347" s="2367"/>
      <c r="N347" s="2367"/>
      <c r="O347" s="2367"/>
      <c r="P347" s="2367"/>
      <c r="Q347" s="2367"/>
    </row>
    <row r="348">
      <c r="A348" s="2365"/>
      <c r="B348" s="2351" t="s">
        <v>8514</v>
      </c>
      <c r="C348" s="2366"/>
      <c r="D348" s="2367"/>
      <c r="E348" s="2352" t="s">
        <v>8515</v>
      </c>
      <c r="F348" s="2367"/>
      <c r="G348" s="2367"/>
      <c r="H348" s="2367"/>
      <c r="I348" s="2367"/>
      <c r="J348" s="2367"/>
      <c r="K348" s="2367"/>
      <c r="L348" s="2367"/>
      <c r="M348" s="2367"/>
      <c r="N348" s="2367"/>
      <c r="O348" s="2367"/>
      <c r="P348" s="2367"/>
      <c r="Q348" s="2367"/>
    </row>
    <row r="349">
      <c r="A349" s="2365"/>
      <c r="B349" s="2351" t="s">
        <v>8516</v>
      </c>
      <c r="C349" s="2366"/>
      <c r="D349" s="2367"/>
      <c r="E349" s="2352" t="s">
        <v>8517</v>
      </c>
      <c r="F349" s="2367"/>
      <c r="G349" s="2367"/>
      <c r="H349" s="2367"/>
      <c r="I349" s="2367"/>
      <c r="J349" s="2367"/>
      <c r="K349" s="2367"/>
      <c r="L349" s="2367"/>
      <c r="M349" s="2367"/>
      <c r="N349" s="2367"/>
      <c r="O349" s="2367"/>
      <c r="P349" s="2367"/>
      <c r="Q349" s="2367"/>
    </row>
    <row r="350">
      <c r="A350" s="2365"/>
      <c r="B350" s="2351" t="s">
        <v>8518</v>
      </c>
      <c r="C350" s="2351" t="s">
        <v>8519</v>
      </c>
      <c r="D350" s="2352"/>
      <c r="E350" s="2352" t="s">
        <v>8520</v>
      </c>
      <c r="F350" s="2352" t="s">
        <v>8521</v>
      </c>
      <c r="G350" s="2367"/>
      <c r="H350" s="2367"/>
      <c r="I350" s="2367"/>
      <c r="J350" s="2367"/>
      <c r="K350" s="2367"/>
      <c r="L350" s="2367"/>
      <c r="M350" s="2367"/>
      <c r="N350" s="2367"/>
      <c r="O350" s="2367"/>
      <c r="P350" s="2367"/>
      <c r="Q350" s="2367"/>
    </row>
    <row r="351">
      <c r="A351" s="2365"/>
      <c r="B351" s="2351" t="s">
        <v>8522</v>
      </c>
      <c r="C351" s="2366"/>
      <c r="D351" s="2367"/>
      <c r="E351" s="2352" t="s">
        <v>8523</v>
      </c>
      <c r="F351" s="2367"/>
      <c r="G351" s="2367"/>
      <c r="H351" s="2367"/>
      <c r="I351" s="2367"/>
      <c r="J351" s="2367"/>
      <c r="K351" s="2367"/>
      <c r="L351" s="2367"/>
      <c r="M351" s="2367"/>
      <c r="N351" s="2367"/>
      <c r="O351" s="2367"/>
      <c r="P351" s="2367"/>
      <c r="Q351" s="2367"/>
    </row>
    <row r="352">
      <c r="A352" s="2365"/>
      <c r="B352" s="2351" t="s">
        <v>8524</v>
      </c>
      <c r="C352" s="2366"/>
      <c r="D352" s="2367"/>
      <c r="E352" s="2352" t="s">
        <v>8525</v>
      </c>
      <c r="F352" s="2367"/>
      <c r="G352" s="2367"/>
      <c r="H352" s="2367"/>
      <c r="I352" s="2367"/>
      <c r="J352" s="2367"/>
      <c r="K352" s="2367"/>
      <c r="L352" s="2367"/>
      <c r="M352" s="2367"/>
      <c r="N352" s="2367"/>
      <c r="O352" s="2367"/>
      <c r="P352" s="2367"/>
      <c r="Q352" s="2367"/>
    </row>
    <row r="353">
      <c r="A353" s="2365"/>
      <c r="B353" s="2351" t="s">
        <v>8526</v>
      </c>
      <c r="C353" s="2366"/>
      <c r="D353" s="2367"/>
      <c r="E353" s="2373" t="s">
        <v>8527</v>
      </c>
      <c r="F353" s="2352" t="s">
        <v>8528</v>
      </c>
      <c r="G353" s="2367"/>
      <c r="H353" s="2367"/>
      <c r="I353" s="2367"/>
      <c r="J353" s="2367"/>
      <c r="K353" s="2367"/>
      <c r="L353" s="2367"/>
      <c r="M353" s="2367"/>
      <c r="N353" s="2367"/>
      <c r="O353" s="2367"/>
      <c r="P353" s="2367"/>
      <c r="Q353" s="2367"/>
    </row>
    <row r="354">
      <c r="A354" s="2365"/>
      <c r="B354" s="2351" t="s">
        <v>8529</v>
      </c>
      <c r="C354" s="2366"/>
      <c r="D354" s="2367"/>
      <c r="E354" s="2352" t="s">
        <v>8530</v>
      </c>
      <c r="F354" s="2367"/>
      <c r="G354" s="2367"/>
      <c r="H354" s="2367"/>
      <c r="I354" s="2367"/>
      <c r="J354" s="2367"/>
      <c r="K354" s="2367"/>
      <c r="L354" s="2367"/>
      <c r="M354" s="2367"/>
      <c r="N354" s="2367"/>
      <c r="O354" s="2367"/>
      <c r="P354" s="2367"/>
      <c r="Q354" s="2367"/>
    </row>
    <row r="355">
      <c r="A355" s="2365"/>
      <c r="B355" s="2351" t="s">
        <v>8531</v>
      </c>
      <c r="C355" s="2366"/>
      <c r="D355" s="2367"/>
      <c r="E355" s="2352" t="s">
        <v>8532</v>
      </c>
      <c r="F355" s="2367"/>
      <c r="G355" s="2367"/>
      <c r="H355" s="2367"/>
      <c r="I355" s="2367"/>
      <c r="J355" s="2367"/>
      <c r="K355" s="2367"/>
      <c r="L355" s="2367"/>
      <c r="M355" s="2367"/>
      <c r="N355" s="2367"/>
      <c r="O355" s="2367"/>
      <c r="P355" s="2367"/>
      <c r="Q355" s="2367"/>
    </row>
    <row r="356">
      <c r="A356" s="2365"/>
      <c r="B356" s="2351" t="s">
        <v>8533</v>
      </c>
      <c r="C356" s="2366"/>
      <c r="D356" s="2367"/>
      <c r="E356" s="2352" t="s">
        <v>8534</v>
      </c>
      <c r="F356" s="2352" t="s">
        <v>8535</v>
      </c>
      <c r="G356" s="2367"/>
      <c r="H356" s="2367"/>
      <c r="I356" s="2367"/>
      <c r="J356" s="2367"/>
      <c r="K356" s="2367"/>
      <c r="L356" s="2367"/>
      <c r="M356" s="2367"/>
      <c r="N356" s="2367"/>
      <c r="O356" s="2367"/>
      <c r="P356" s="2367"/>
      <c r="Q356" s="2367"/>
    </row>
    <row r="357">
      <c r="A357" s="2365"/>
      <c r="B357" s="2351" t="s">
        <v>8536</v>
      </c>
      <c r="C357" s="2366"/>
      <c r="D357" s="2367"/>
      <c r="E357" s="2352" t="s">
        <v>8537</v>
      </c>
      <c r="F357" s="2367"/>
      <c r="G357" s="2367"/>
      <c r="H357" s="2367"/>
      <c r="I357" s="2367"/>
      <c r="J357" s="2367"/>
      <c r="K357" s="2367"/>
      <c r="L357" s="2367"/>
      <c r="M357" s="2367"/>
      <c r="N357" s="2367"/>
      <c r="O357" s="2367"/>
      <c r="P357" s="2367"/>
      <c r="Q357" s="2367"/>
    </row>
    <row r="358">
      <c r="A358" s="2365"/>
      <c r="B358" s="2351" t="s">
        <v>8538</v>
      </c>
      <c r="C358" s="2366"/>
      <c r="D358" s="2367"/>
      <c r="E358" s="2352" t="s">
        <v>8539</v>
      </c>
      <c r="F358" s="2367"/>
      <c r="G358" s="2367"/>
      <c r="H358" s="2367"/>
      <c r="I358" s="2367"/>
      <c r="J358" s="2367"/>
      <c r="K358" s="2367"/>
      <c r="L358" s="2367"/>
      <c r="M358" s="2367"/>
      <c r="N358" s="2367"/>
      <c r="O358" s="2367"/>
      <c r="P358" s="2367"/>
      <c r="Q358" s="2367"/>
    </row>
    <row r="359">
      <c r="A359" s="2365"/>
      <c r="B359" s="2351" t="s">
        <v>8540</v>
      </c>
      <c r="C359" s="2366"/>
      <c r="D359" s="2367"/>
      <c r="E359" s="2352" t="s">
        <v>8541</v>
      </c>
      <c r="F359" s="2352" t="s">
        <v>8542</v>
      </c>
      <c r="G359" s="2367"/>
      <c r="H359" s="2367"/>
      <c r="I359" s="2367"/>
      <c r="J359" s="2367"/>
      <c r="K359" s="2367"/>
      <c r="L359" s="2367"/>
      <c r="M359" s="2367"/>
      <c r="N359" s="2367"/>
      <c r="O359" s="2367"/>
      <c r="P359" s="2367"/>
      <c r="Q359" s="2367"/>
    </row>
    <row r="360">
      <c r="A360" s="2365"/>
      <c r="B360" s="2351" t="s">
        <v>8543</v>
      </c>
      <c r="C360" s="2366"/>
      <c r="D360" s="2367"/>
      <c r="E360" s="2352" t="s">
        <v>8544</v>
      </c>
      <c r="F360" s="2367"/>
      <c r="G360" s="2367"/>
      <c r="H360" s="2367"/>
      <c r="I360" s="2367"/>
      <c r="J360" s="2367"/>
      <c r="K360" s="2367"/>
      <c r="L360" s="2367"/>
      <c r="M360" s="2367"/>
      <c r="N360" s="2367"/>
      <c r="O360" s="2367"/>
      <c r="P360" s="2367"/>
      <c r="Q360" s="2367"/>
    </row>
    <row r="361">
      <c r="A361" s="2365"/>
      <c r="B361" s="2351" t="s">
        <v>8545</v>
      </c>
      <c r="C361" s="2366"/>
      <c r="D361" s="2367"/>
      <c r="E361" s="2352" t="s">
        <v>8546</v>
      </c>
      <c r="F361" s="2367"/>
      <c r="G361" s="2367"/>
      <c r="H361" s="2367"/>
      <c r="I361" s="2367"/>
      <c r="J361" s="2367"/>
      <c r="K361" s="2367"/>
      <c r="L361" s="2367"/>
      <c r="M361" s="2367"/>
      <c r="N361" s="2367"/>
      <c r="O361" s="2367"/>
      <c r="P361" s="2367"/>
      <c r="Q361" s="2367"/>
    </row>
    <row r="362">
      <c r="A362" s="2365"/>
      <c r="B362" s="2351" t="s">
        <v>8547</v>
      </c>
      <c r="C362" s="2366"/>
      <c r="D362" s="2367"/>
      <c r="E362" s="2352" t="s">
        <v>8548</v>
      </c>
      <c r="F362" s="2352" t="s">
        <v>8549</v>
      </c>
      <c r="G362" s="2367"/>
      <c r="H362" s="2367"/>
      <c r="I362" s="2367"/>
      <c r="J362" s="2367"/>
      <c r="K362" s="2367"/>
      <c r="L362" s="2367"/>
      <c r="M362" s="2367"/>
      <c r="N362" s="2367"/>
      <c r="O362" s="2367"/>
      <c r="P362" s="2367"/>
      <c r="Q362" s="2367"/>
    </row>
    <row r="363" ht="97.5" customHeight="1">
      <c r="A363" s="2365"/>
      <c r="B363" s="2351" t="s">
        <v>8550</v>
      </c>
      <c r="C363" s="2366"/>
      <c r="D363" s="2367"/>
      <c r="E363" s="2352" t="s">
        <v>8551</v>
      </c>
      <c r="F363" s="2367"/>
      <c r="G363" s="2367"/>
      <c r="H363" s="2367"/>
      <c r="I363" s="2367"/>
      <c r="J363" s="2367"/>
      <c r="K363" s="2367"/>
      <c r="L363" s="2367"/>
      <c r="M363" s="2367"/>
      <c r="N363" s="2367"/>
      <c r="O363" s="2367"/>
      <c r="P363" s="2367"/>
      <c r="Q363" s="2367"/>
    </row>
    <row r="364">
      <c r="A364" s="2365"/>
      <c r="B364" s="2351" t="s">
        <v>8552</v>
      </c>
      <c r="C364" s="2366"/>
      <c r="D364" s="2367"/>
      <c r="E364" s="2352" t="s">
        <v>8553</v>
      </c>
      <c r="F364" s="2367"/>
      <c r="G364" s="824"/>
      <c r="H364" s="2367"/>
      <c r="I364" s="2367"/>
      <c r="J364" s="2367"/>
      <c r="K364" s="2367"/>
      <c r="L364" s="2367"/>
      <c r="M364" s="2367"/>
      <c r="N364" s="2367"/>
      <c r="O364" s="2367"/>
      <c r="P364" s="2367"/>
      <c r="Q364" s="2367"/>
    </row>
    <row r="365">
      <c r="A365" s="2365"/>
      <c r="B365" s="2351" t="s">
        <v>8554</v>
      </c>
      <c r="C365" s="2366"/>
      <c r="D365" s="2367"/>
      <c r="E365" s="2352" t="s">
        <v>8555</v>
      </c>
      <c r="F365" s="2352" t="s">
        <v>8556</v>
      </c>
      <c r="G365" s="2352" t="s">
        <v>8557</v>
      </c>
      <c r="H365" s="2352" t="s">
        <v>8558</v>
      </c>
      <c r="I365" s="2352" t="s">
        <v>8559</v>
      </c>
      <c r="J365" s="2367"/>
      <c r="K365" s="2367"/>
      <c r="L365" s="2367"/>
      <c r="M365" s="2367"/>
      <c r="N365" s="2367"/>
      <c r="O365" s="2367"/>
      <c r="P365" s="2367"/>
      <c r="Q365" s="2367"/>
    </row>
    <row r="366">
      <c r="A366" s="2365"/>
      <c r="B366" s="2351" t="s">
        <v>8560</v>
      </c>
      <c r="C366" s="2366"/>
      <c r="D366" s="2367"/>
      <c r="E366" s="2352" t="s">
        <v>8561</v>
      </c>
      <c r="F366" s="2367"/>
      <c r="G366" s="2367"/>
      <c r="H366" s="2367"/>
      <c r="I366" s="2367"/>
      <c r="J366" s="2367"/>
      <c r="K366" s="2367"/>
      <c r="L366" s="2367"/>
      <c r="M366" s="2367"/>
      <c r="N366" s="2367"/>
      <c r="O366" s="2367"/>
      <c r="P366" s="2367"/>
      <c r="Q366" s="2367"/>
    </row>
    <row r="367">
      <c r="A367" s="2365"/>
      <c r="B367" s="2351" t="s">
        <v>8562</v>
      </c>
      <c r="C367" s="2366"/>
      <c r="D367" s="2367"/>
      <c r="E367" s="2352" t="s">
        <v>8563</v>
      </c>
      <c r="F367" s="2367"/>
      <c r="G367" s="2367"/>
      <c r="H367" s="2367"/>
      <c r="I367" s="2367"/>
      <c r="J367" s="2367"/>
      <c r="K367" s="2367"/>
      <c r="L367" s="2367"/>
      <c r="M367" s="2367"/>
      <c r="N367" s="2367"/>
      <c r="O367" s="2367"/>
      <c r="P367" s="2367"/>
      <c r="Q367" s="2367"/>
    </row>
    <row r="368">
      <c r="A368" s="2365"/>
      <c r="B368" s="2351" t="s">
        <v>8564</v>
      </c>
      <c r="C368" s="2366"/>
      <c r="D368" s="2367"/>
      <c r="E368" s="2352" t="s">
        <v>8565</v>
      </c>
      <c r="F368" s="2367"/>
      <c r="G368" s="2367"/>
      <c r="H368" s="2367"/>
      <c r="I368" s="2367"/>
      <c r="J368" s="2367"/>
      <c r="K368" s="2367"/>
      <c r="L368" s="2367"/>
      <c r="M368" s="2367"/>
      <c r="N368" s="2367"/>
      <c r="O368" s="2367"/>
      <c r="P368" s="2367"/>
      <c r="Q368" s="2367"/>
    </row>
    <row r="369">
      <c r="A369" s="2365"/>
      <c r="B369" s="2351" t="s">
        <v>8566</v>
      </c>
      <c r="C369" s="2366"/>
      <c r="D369" s="2367"/>
      <c r="E369" s="2352" t="s">
        <v>8567</v>
      </c>
      <c r="F369" s="2367"/>
      <c r="G369" s="2367"/>
      <c r="H369" s="2367"/>
      <c r="I369" s="2367"/>
      <c r="J369" s="2367"/>
      <c r="K369" s="2367"/>
      <c r="L369" s="2367"/>
      <c r="M369" s="2367"/>
      <c r="N369" s="2367"/>
      <c r="O369" s="2367"/>
      <c r="P369" s="2367"/>
      <c r="Q369" s="2367"/>
    </row>
    <row r="370">
      <c r="A370" s="2365"/>
      <c r="B370" s="2351" t="s">
        <v>8568</v>
      </c>
      <c r="C370" s="2366"/>
      <c r="D370" s="2367"/>
      <c r="E370" s="2352" t="s">
        <v>8569</v>
      </c>
      <c r="F370" s="2367"/>
      <c r="G370" s="2367"/>
      <c r="H370" s="2367"/>
      <c r="I370" s="2367"/>
      <c r="J370" s="2367"/>
      <c r="K370" s="2367"/>
      <c r="L370" s="2367"/>
      <c r="M370" s="2367"/>
      <c r="N370" s="2367"/>
      <c r="O370" s="2367"/>
      <c r="P370" s="2367"/>
      <c r="Q370" s="2367"/>
    </row>
    <row r="371">
      <c r="A371" s="2365"/>
      <c r="B371" s="2351" t="s">
        <v>8570</v>
      </c>
      <c r="C371" s="2366"/>
      <c r="D371" s="2367"/>
      <c r="E371" s="2352" t="s">
        <v>8571</v>
      </c>
      <c r="F371" s="2367"/>
      <c r="G371" s="2367"/>
      <c r="H371" s="2367"/>
      <c r="I371" s="2367"/>
      <c r="J371" s="2367"/>
      <c r="K371" s="2367"/>
      <c r="L371" s="2367"/>
      <c r="M371" s="2367"/>
      <c r="N371" s="2367"/>
      <c r="O371" s="2367"/>
      <c r="P371" s="2367"/>
      <c r="Q371" s="2367"/>
    </row>
    <row r="372">
      <c r="A372" s="2365"/>
      <c r="B372" s="2351" t="s">
        <v>8572</v>
      </c>
      <c r="C372" s="2366"/>
      <c r="D372" s="2367"/>
      <c r="E372" s="2352" t="s">
        <v>8573</v>
      </c>
      <c r="F372" s="2367"/>
      <c r="G372" s="2367"/>
      <c r="H372" s="2367"/>
      <c r="I372" s="2367"/>
      <c r="J372" s="2367"/>
      <c r="K372" s="2367"/>
      <c r="L372" s="2367"/>
      <c r="M372" s="2367"/>
      <c r="N372" s="2367"/>
      <c r="O372" s="2367"/>
      <c r="P372" s="2367"/>
      <c r="Q372" s="2367"/>
    </row>
    <row r="373">
      <c r="A373" s="2365"/>
      <c r="B373" s="2351" t="s">
        <v>8574</v>
      </c>
      <c r="C373" s="2366"/>
      <c r="D373" s="2367"/>
      <c r="E373" s="2352" t="s">
        <v>8575</v>
      </c>
      <c r="F373" s="2367"/>
      <c r="G373" s="2367"/>
      <c r="H373" s="2367"/>
      <c r="I373" s="2367"/>
      <c r="J373" s="2367"/>
      <c r="K373" s="2367"/>
      <c r="L373" s="2367"/>
      <c r="M373" s="2367"/>
      <c r="N373" s="2367"/>
      <c r="O373" s="2367"/>
      <c r="P373" s="2367"/>
      <c r="Q373" s="2367"/>
    </row>
    <row r="374">
      <c r="A374" s="2365"/>
      <c r="B374" s="2368" t="s">
        <v>8576</v>
      </c>
      <c r="C374" s="2366"/>
      <c r="D374" s="2367"/>
      <c r="E374" s="1368" t="s">
        <v>8577</v>
      </c>
      <c r="F374" s="2352"/>
      <c r="G374" s="2352"/>
      <c r="H374" s="2352"/>
      <c r="I374" s="2367"/>
      <c r="J374" s="2367"/>
      <c r="K374" s="2367"/>
      <c r="L374" s="2367"/>
      <c r="M374" s="2367"/>
      <c r="N374" s="2367"/>
      <c r="O374" s="2367"/>
      <c r="P374" s="2367"/>
      <c r="Q374" s="2367"/>
    </row>
    <row r="375">
      <c r="A375" s="2365"/>
      <c r="B375" s="2368" t="s">
        <v>8578</v>
      </c>
      <c r="C375" s="2366"/>
      <c r="D375" s="2367"/>
      <c r="E375" s="1368" t="s">
        <v>8579</v>
      </c>
      <c r="F375" s="2352" t="s">
        <v>8580</v>
      </c>
      <c r="G375" s="2352" t="s">
        <v>8581</v>
      </c>
      <c r="H375" s="2352"/>
      <c r="I375" s="2352" t="s">
        <v>8582</v>
      </c>
      <c r="J375" s="2367"/>
      <c r="K375" s="2367"/>
      <c r="L375" s="2367"/>
      <c r="M375" s="2367"/>
      <c r="N375" s="2367"/>
      <c r="O375" s="2367"/>
      <c r="P375" s="2367"/>
      <c r="Q375" s="2367"/>
    </row>
    <row r="376">
      <c r="A376" s="2365"/>
      <c r="B376" s="2351" t="s">
        <v>8583</v>
      </c>
      <c r="C376" s="2366"/>
      <c r="D376" s="2367"/>
      <c r="E376" s="2352" t="s">
        <v>8584</v>
      </c>
      <c r="F376" s="2352" t="s">
        <v>8585</v>
      </c>
      <c r="G376" s="2367"/>
      <c r="H376" s="2367"/>
      <c r="I376" s="2367"/>
      <c r="J376" s="2367"/>
      <c r="K376" s="2367"/>
      <c r="L376" s="2367"/>
      <c r="M376" s="2367"/>
      <c r="N376" s="2367"/>
      <c r="O376" s="2367"/>
      <c r="P376" s="2367"/>
      <c r="Q376" s="2367"/>
    </row>
    <row r="377">
      <c r="A377" s="2365"/>
      <c r="B377" s="2351" t="s">
        <v>8586</v>
      </c>
      <c r="C377" s="2366"/>
      <c r="D377" s="2367"/>
      <c r="E377" s="2352"/>
      <c r="F377" s="2367"/>
      <c r="G377" s="2367"/>
      <c r="H377" s="2367"/>
      <c r="I377" s="2367"/>
      <c r="J377" s="2367"/>
      <c r="K377" s="2367"/>
      <c r="L377" s="2367"/>
      <c r="M377" s="2367"/>
      <c r="N377" s="2367"/>
      <c r="O377" s="2367"/>
      <c r="P377" s="2367"/>
      <c r="Q377" s="2367"/>
    </row>
    <row r="378">
      <c r="A378" s="2365"/>
      <c r="B378" s="2351" t="s">
        <v>8587</v>
      </c>
      <c r="C378" s="2366"/>
      <c r="D378" s="2367"/>
      <c r="E378" s="2352" t="s">
        <v>8588</v>
      </c>
      <c r="F378" s="2367"/>
      <c r="G378" s="2367"/>
      <c r="H378" s="2367"/>
      <c r="I378" s="2367"/>
      <c r="J378" s="2367"/>
      <c r="K378" s="2367"/>
      <c r="L378" s="2367"/>
      <c r="M378" s="2367"/>
      <c r="N378" s="2367"/>
      <c r="O378" s="2367"/>
      <c r="P378" s="2367"/>
      <c r="Q378" s="2367"/>
    </row>
    <row r="379">
      <c r="A379" s="2365"/>
      <c r="B379" s="2351" t="s">
        <v>8589</v>
      </c>
      <c r="C379" s="2366"/>
      <c r="D379" s="2367"/>
      <c r="E379" s="2352" t="s">
        <v>8590</v>
      </c>
      <c r="F379" s="2367"/>
      <c r="G379" s="2367"/>
      <c r="H379" s="2367"/>
      <c r="I379" s="2367"/>
      <c r="J379" s="2367"/>
      <c r="K379" s="2367"/>
      <c r="L379" s="2367"/>
      <c r="M379" s="2367"/>
      <c r="N379" s="2367"/>
      <c r="O379" s="2367"/>
      <c r="P379" s="2367"/>
      <c r="Q379" s="2367"/>
    </row>
    <row r="380">
      <c r="A380" s="2365"/>
      <c r="B380" s="2351" t="s">
        <v>8591</v>
      </c>
      <c r="C380" s="2366"/>
      <c r="D380" s="2367"/>
      <c r="E380" s="2352" t="s">
        <v>8592</v>
      </c>
      <c r="F380" s="2352" t="s">
        <v>8593</v>
      </c>
      <c r="G380" s="2352" t="s">
        <v>8594</v>
      </c>
      <c r="H380" s="2367"/>
      <c r="I380" s="2367"/>
      <c r="J380" s="2367"/>
      <c r="K380" s="2367"/>
      <c r="L380" s="2367"/>
      <c r="M380" s="2367"/>
      <c r="N380" s="2367"/>
      <c r="O380" s="2367"/>
      <c r="P380" s="2367"/>
      <c r="Q380" s="2367"/>
    </row>
    <row r="381">
      <c r="A381" s="2365"/>
      <c r="B381" s="2351" t="s">
        <v>8595</v>
      </c>
      <c r="C381" s="2366"/>
      <c r="D381" s="2367"/>
      <c r="E381" s="2352" t="s">
        <v>8596</v>
      </c>
      <c r="F381" s="2352" t="s">
        <v>8597</v>
      </c>
      <c r="G381" s="2367"/>
      <c r="H381" s="2367"/>
      <c r="I381" s="2367"/>
      <c r="J381" s="2367"/>
      <c r="K381" s="2367"/>
      <c r="L381" s="2367"/>
      <c r="M381" s="2367"/>
      <c r="N381" s="2367"/>
      <c r="O381" s="2367"/>
      <c r="P381" s="2367"/>
      <c r="Q381" s="2367"/>
    </row>
    <row r="382">
      <c r="A382" s="2365"/>
      <c r="B382" s="2351" t="s">
        <v>8598</v>
      </c>
      <c r="C382" s="2366"/>
      <c r="D382" s="2367"/>
      <c r="E382" s="2352" t="s">
        <v>8599</v>
      </c>
      <c r="F382" s="2352" t="s">
        <v>8600</v>
      </c>
      <c r="G382" s="2352" t="s">
        <v>8601</v>
      </c>
      <c r="H382" s="2352" t="s">
        <v>8602</v>
      </c>
      <c r="I382" s="2367"/>
      <c r="J382" s="2367"/>
      <c r="K382" s="2367"/>
      <c r="L382" s="2367"/>
      <c r="M382" s="2367"/>
      <c r="N382" s="2367"/>
      <c r="O382" s="2367"/>
      <c r="P382" s="2367"/>
      <c r="Q382" s="2367"/>
    </row>
    <row r="383">
      <c r="A383" s="2365"/>
      <c r="B383" s="2351" t="s">
        <v>8603</v>
      </c>
      <c r="C383" s="2366"/>
      <c r="D383" s="2367"/>
      <c r="E383" s="2367"/>
      <c r="F383" s="2367"/>
      <c r="G383" s="2367"/>
      <c r="H383" s="2367"/>
      <c r="I383" s="2367"/>
      <c r="J383" s="2367"/>
      <c r="K383" s="2367"/>
      <c r="L383" s="2367"/>
      <c r="M383" s="2367"/>
      <c r="N383" s="2367"/>
      <c r="O383" s="2367"/>
      <c r="P383" s="2367"/>
      <c r="Q383" s="2367"/>
    </row>
    <row r="384">
      <c r="A384" s="2365"/>
      <c r="B384" s="2351" t="s">
        <v>8604</v>
      </c>
      <c r="C384" s="439"/>
      <c r="D384" s="824"/>
      <c r="E384" s="2352" t="s">
        <v>2848</v>
      </c>
      <c r="F384" s="2367"/>
      <c r="G384" s="2367"/>
      <c r="H384" s="2367"/>
      <c r="I384" s="2367"/>
      <c r="J384" s="2367"/>
      <c r="K384" s="2367"/>
      <c r="L384" s="2367"/>
      <c r="M384" s="2367"/>
      <c r="N384" s="2367"/>
      <c r="O384" s="2367"/>
      <c r="P384" s="2367"/>
      <c r="Q384" s="2367"/>
    </row>
    <row r="385">
      <c r="A385" s="2365"/>
      <c r="B385" s="2351" t="s">
        <v>8605</v>
      </c>
      <c r="C385" s="2366"/>
      <c r="D385" s="2367"/>
      <c r="E385" s="2374">
        <v>0.1875</v>
      </c>
      <c r="F385" s="2367"/>
      <c r="G385" s="2367"/>
      <c r="H385" s="2367"/>
      <c r="I385" s="2367"/>
      <c r="J385" s="2367"/>
      <c r="K385" s="2367"/>
      <c r="L385" s="2367"/>
      <c r="M385" s="2367"/>
      <c r="N385" s="2367"/>
      <c r="O385" s="2367"/>
      <c r="P385" s="2367"/>
      <c r="Q385" s="2367"/>
    </row>
    <row r="386">
      <c r="A386" s="2365"/>
      <c r="B386" s="2351" t="s">
        <v>8606</v>
      </c>
      <c r="C386" s="2366"/>
      <c r="D386" s="2367"/>
      <c r="E386" s="2352" t="s">
        <v>8607</v>
      </c>
      <c r="F386" s="2352" t="s">
        <v>8608</v>
      </c>
      <c r="G386" s="2367"/>
      <c r="H386" s="2367"/>
      <c r="I386" s="2367"/>
      <c r="J386" s="2367"/>
      <c r="K386" s="2367"/>
      <c r="L386" s="2367"/>
      <c r="M386" s="2367"/>
      <c r="N386" s="2367"/>
      <c r="O386" s="2367"/>
      <c r="P386" s="2367"/>
      <c r="Q386" s="2367"/>
    </row>
    <row r="387">
      <c r="A387" s="2365"/>
      <c r="B387" s="2351" t="s">
        <v>8609</v>
      </c>
      <c r="C387" s="2366"/>
      <c r="D387" s="2367"/>
      <c r="E387" s="2352" t="s">
        <v>8610</v>
      </c>
      <c r="F387" s="2352" t="s">
        <v>8611</v>
      </c>
      <c r="G387" s="2352" t="s">
        <v>8612</v>
      </c>
      <c r="H387" s="2352" t="s">
        <v>8613</v>
      </c>
      <c r="I387" s="2367"/>
      <c r="J387" s="2367"/>
      <c r="K387" s="2367"/>
      <c r="L387" s="2367"/>
      <c r="M387" s="2367"/>
      <c r="N387" s="2367"/>
      <c r="O387" s="2367"/>
      <c r="P387" s="2367"/>
      <c r="Q387" s="2367"/>
    </row>
    <row r="388">
      <c r="A388" s="2365"/>
      <c r="B388" s="2351" t="s">
        <v>8614</v>
      </c>
      <c r="C388" s="2366"/>
      <c r="D388" s="2367"/>
      <c r="E388" s="2352" t="s">
        <v>8615</v>
      </c>
      <c r="F388" s="2367"/>
      <c r="G388" s="2367"/>
      <c r="H388" s="2367"/>
      <c r="I388" s="2367"/>
      <c r="J388" s="2367"/>
      <c r="K388" s="2367"/>
      <c r="L388" s="2367"/>
      <c r="M388" s="2367"/>
      <c r="N388" s="2367"/>
      <c r="O388" s="2367"/>
      <c r="P388" s="2367"/>
      <c r="Q388" s="2367"/>
    </row>
    <row r="389">
      <c r="A389" s="2365"/>
      <c r="B389" s="2351" t="s">
        <v>8616</v>
      </c>
      <c r="C389" s="2366"/>
      <c r="D389" s="2367"/>
      <c r="E389" s="2352" t="s">
        <v>8617</v>
      </c>
      <c r="F389" s="2352" t="s">
        <v>8618</v>
      </c>
      <c r="G389" s="2352" t="s">
        <v>8619</v>
      </c>
      <c r="H389" s="2352" t="s">
        <v>8620</v>
      </c>
      <c r="I389" s="2352" t="s">
        <v>8621</v>
      </c>
      <c r="J389" s="2367"/>
      <c r="K389" s="2367"/>
      <c r="L389" s="2367"/>
      <c r="M389" s="2367"/>
      <c r="N389" s="2367"/>
      <c r="O389" s="2367"/>
      <c r="P389" s="2367"/>
      <c r="Q389" s="2367"/>
    </row>
    <row r="390">
      <c r="A390" s="2365"/>
      <c r="B390" s="2351" t="s">
        <v>8622</v>
      </c>
      <c r="C390" s="2366"/>
      <c r="D390" s="2367"/>
      <c r="E390" s="2352" t="s">
        <v>8623</v>
      </c>
      <c r="F390" s="2352" t="s">
        <v>8624</v>
      </c>
      <c r="G390" s="2367"/>
      <c r="H390" s="2367"/>
      <c r="I390" s="2367"/>
      <c r="J390" s="2367"/>
      <c r="K390" s="2367"/>
      <c r="L390" s="2367"/>
      <c r="M390" s="2367"/>
      <c r="N390" s="2367"/>
      <c r="O390" s="2367"/>
      <c r="P390" s="2367"/>
      <c r="Q390" s="2367"/>
    </row>
    <row r="391">
      <c r="A391" s="2365"/>
      <c r="B391" s="2351" t="s">
        <v>8625</v>
      </c>
      <c r="C391" s="2366"/>
      <c r="D391" s="2367"/>
      <c r="E391" s="2352" t="s">
        <v>8626</v>
      </c>
      <c r="F391" s="2352" t="s">
        <v>8627</v>
      </c>
      <c r="G391" s="2367"/>
      <c r="H391" s="2367"/>
      <c r="I391" s="2367"/>
      <c r="J391" s="2367"/>
      <c r="K391" s="2367"/>
      <c r="L391" s="2367"/>
      <c r="M391" s="2367"/>
      <c r="N391" s="2367"/>
      <c r="O391" s="2367"/>
      <c r="P391" s="2367"/>
      <c r="Q391" s="2367"/>
    </row>
    <row r="392">
      <c r="A392" s="2365"/>
      <c r="B392" s="2351" t="s">
        <v>8628</v>
      </c>
      <c r="C392" s="2366"/>
      <c r="D392" s="2367"/>
      <c r="E392" s="2352" t="s">
        <v>8629</v>
      </c>
      <c r="F392" s="2352" t="s">
        <v>8630</v>
      </c>
      <c r="G392" s="2352" t="s">
        <v>8631</v>
      </c>
      <c r="H392" s="2352" t="s">
        <v>8632</v>
      </c>
      <c r="I392" s="2367"/>
      <c r="J392" s="2367"/>
      <c r="K392" s="2367"/>
      <c r="L392" s="2367"/>
      <c r="M392" s="2367"/>
      <c r="N392" s="2367"/>
      <c r="O392" s="2367"/>
      <c r="P392" s="2367"/>
      <c r="Q392" s="2367"/>
    </row>
    <row r="393">
      <c r="A393" s="2365"/>
      <c r="B393" s="2351" t="s">
        <v>8633</v>
      </c>
      <c r="C393" s="2366"/>
      <c r="D393" s="2367"/>
      <c r="E393" s="2352" t="s">
        <v>8634</v>
      </c>
      <c r="F393" s="2367"/>
      <c r="G393" s="2367"/>
      <c r="H393" s="2367"/>
      <c r="I393" s="2367"/>
      <c r="J393" s="2367"/>
      <c r="K393" s="2367"/>
      <c r="L393" s="2367"/>
      <c r="M393" s="2367"/>
      <c r="N393" s="2367"/>
      <c r="O393" s="2367"/>
      <c r="P393" s="2367"/>
      <c r="Q393" s="2367"/>
    </row>
    <row r="394">
      <c r="A394" s="2365"/>
      <c r="B394" s="2351" t="s">
        <v>8635</v>
      </c>
      <c r="C394" s="2366"/>
      <c r="D394" s="2367"/>
      <c r="E394" s="2352" t="s">
        <v>8636</v>
      </c>
      <c r="F394" s="2352"/>
      <c r="G394" s="2352" t="s">
        <v>8637</v>
      </c>
      <c r="H394" s="2352" t="s">
        <v>8638</v>
      </c>
      <c r="I394" s="2352" t="s">
        <v>8639</v>
      </c>
      <c r="J394" s="2367"/>
      <c r="K394" s="2367"/>
      <c r="L394" s="2367"/>
      <c r="M394" s="2367"/>
      <c r="N394" s="2367"/>
      <c r="O394" s="2367"/>
      <c r="P394" s="2367"/>
      <c r="Q394" s="2367"/>
    </row>
    <row r="395">
      <c r="A395" s="2365"/>
      <c r="B395" s="2351" t="s">
        <v>8640</v>
      </c>
      <c r="C395" s="2366"/>
      <c r="D395" s="2367"/>
      <c r="E395" s="2352" t="s">
        <v>8641</v>
      </c>
      <c r="F395" s="2367"/>
      <c r="G395" s="2367"/>
      <c r="H395" s="2367"/>
      <c r="I395" s="2367"/>
      <c r="J395" s="2367"/>
      <c r="K395" s="2367"/>
      <c r="L395" s="2367"/>
      <c r="M395" s="2367"/>
      <c r="N395" s="2367"/>
      <c r="O395" s="2367"/>
      <c r="P395" s="2367"/>
      <c r="Q395" s="2367"/>
    </row>
    <row r="396">
      <c r="A396" s="2365"/>
      <c r="B396" s="2351" t="s">
        <v>8642</v>
      </c>
      <c r="C396" s="2366"/>
      <c r="D396" s="2367"/>
      <c r="E396" s="2352" t="s">
        <v>8643</v>
      </c>
      <c r="F396" s="2367"/>
      <c r="G396" s="2367"/>
      <c r="H396" s="2367"/>
      <c r="I396" s="2367"/>
      <c r="J396" s="2367"/>
      <c r="K396" s="2367"/>
      <c r="L396" s="2367"/>
      <c r="M396" s="2367"/>
      <c r="N396" s="2367"/>
      <c r="O396" s="2367"/>
      <c r="P396" s="2367"/>
      <c r="Q396" s="2367"/>
    </row>
    <row r="397">
      <c r="A397" s="2365"/>
      <c r="B397" s="2351" t="s">
        <v>8644</v>
      </c>
      <c r="C397" s="2366"/>
      <c r="D397" s="2367"/>
      <c r="E397" s="2352" t="s">
        <v>8645</v>
      </c>
      <c r="F397" s="2367"/>
      <c r="G397" s="2367"/>
      <c r="H397" s="2367"/>
      <c r="I397" s="2367"/>
      <c r="J397" s="2367"/>
      <c r="K397" s="2367"/>
      <c r="L397" s="2367"/>
      <c r="M397" s="2367"/>
      <c r="N397" s="2367"/>
      <c r="O397" s="2367"/>
      <c r="P397" s="2367"/>
      <c r="Q397" s="2367"/>
    </row>
    <row r="398">
      <c r="A398" s="2365"/>
      <c r="B398" s="2351" t="s">
        <v>8646</v>
      </c>
      <c r="C398" s="2366"/>
      <c r="D398" s="2367"/>
      <c r="E398" s="2352" t="s">
        <v>8647</v>
      </c>
      <c r="F398" s="2352" t="s">
        <v>8648</v>
      </c>
      <c r="G398" s="2367"/>
      <c r="H398" s="2367"/>
      <c r="I398" s="2367"/>
      <c r="J398" s="2367"/>
      <c r="K398" s="2367"/>
      <c r="L398" s="2367"/>
      <c r="M398" s="2367"/>
      <c r="N398" s="2367"/>
      <c r="O398" s="2367"/>
      <c r="P398" s="2367"/>
      <c r="Q398" s="2367"/>
    </row>
    <row r="399">
      <c r="A399" s="2365"/>
      <c r="B399" s="2351" t="s">
        <v>8649</v>
      </c>
      <c r="C399" s="2366"/>
      <c r="D399" s="2367"/>
      <c r="E399" s="2352" t="s">
        <v>8650</v>
      </c>
      <c r="F399" s="2367"/>
      <c r="G399" s="2367"/>
      <c r="H399" s="2367"/>
      <c r="I399" s="2367"/>
      <c r="J399" s="2367"/>
      <c r="K399" s="2367"/>
      <c r="L399" s="2367"/>
      <c r="M399" s="2367"/>
      <c r="N399" s="2367"/>
      <c r="O399" s="2367"/>
      <c r="P399" s="2367"/>
      <c r="Q399" s="2367"/>
    </row>
    <row r="400">
      <c r="A400" s="2365"/>
      <c r="B400" s="2351" t="s">
        <v>8651</v>
      </c>
      <c r="C400" s="2366"/>
      <c r="D400" s="2367"/>
      <c r="E400" s="2352" t="s">
        <v>8652</v>
      </c>
      <c r="F400" s="2367"/>
      <c r="G400" s="2367"/>
      <c r="H400" s="2367"/>
      <c r="I400" s="2367"/>
      <c r="J400" s="2367"/>
      <c r="K400" s="2367"/>
      <c r="L400" s="2367"/>
      <c r="M400" s="2367"/>
      <c r="N400" s="2367"/>
      <c r="O400" s="2367"/>
      <c r="P400" s="2367"/>
      <c r="Q400" s="2367"/>
    </row>
    <row r="401">
      <c r="A401" s="2365"/>
      <c r="B401" s="2351" t="s">
        <v>8653</v>
      </c>
      <c r="C401" s="2366"/>
      <c r="D401" s="2367"/>
      <c r="E401" s="2367"/>
      <c r="F401" s="2367"/>
      <c r="G401" s="2367"/>
      <c r="H401" s="2367"/>
      <c r="I401" s="2367"/>
      <c r="J401" s="2367"/>
      <c r="K401" s="2367"/>
      <c r="L401" s="2367"/>
      <c r="M401" s="2367"/>
      <c r="N401" s="2367"/>
      <c r="O401" s="2367"/>
      <c r="P401" s="2367"/>
      <c r="Q401" s="2367"/>
    </row>
    <row r="402">
      <c r="A402" s="2365"/>
      <c r="B402" s="2351" t="s">
        <v>8654</v>
      </c>
      <c r="C402" s="2366"/>
      <c r="D402" s="2367"/>
      <c r="E402" s="2352" t="s">
        <v>8655</v>
      </c>
      <c r="F402" s="2367"/>
      <c r="G402" s="2367"/>
      <c r="H402" s="2367"/>
      <c r="I402" s="2367"/>
      <c r="J402" s="2367"/>
      <c r="K402" s="2367"/>
      <c r="L402" s="2367"/>
      <c r="M402" s="2367"/>
      <c r="N402" s="2367"/>
      <c r="O402" s="2367"/>
      <c r="P402" s="2367"/>
      <c r="Q402" s="2367"/>
    </row>
    <row r="403">
      <c r="A403" s="2365"/>
      <c r="B403" s="2351" t="s">
        <v>8656</v>
      </c>
      <c r="C403" s="2366"/>
      <c r="D403" s="2367"/>
      <c r="E403" s="2375" t="s">
        <v>8657</v>
      </c>
      <c r="F403" s="2367"/>
      <c r="G403" s="2367"/>
      <c r="H403" s="2367"/>
      <c r="I403" s="2367"/>
      <c r="J403" s="2367"/>
      <c r="K403" s="2367"/>
      <c r="L403" s="2367"/>
      <c r="M403" s="2367"/>
      <c r="N403" s="2367"/>
      <c r="O403" s="2367"/>
      <c r="P403" s="2367"/>
      <c r="Q403" s="2367"/>
    </row>
    <row r="404">
      <c r="A404" s="2365"/>
      <c r="B404" s="2351" t="s">
        <v>8658</v>
      </c>
      <c r="C404" s="2366"/>
      <c r="D404" s="2367"/>
      <c r="E404" s="2352" t="s">
        <v>8659</v>
      </c>
      <c r="F404" s="2352" t="s">
        <v>8660</v>
      </c>
      <c r="G404" s="2367"/>
      <c r="H404" s="2367"/>
      <c r="I404" s="2367"/>
      <c r="J404" s="2367"/>
      <c r="K404" s="2367"/>
      <c r="L404" s="2367"/>
      <c r="M404" s="2367"/>
      <c r="N404" s="2367"/>
      <c r="O404" s="2367"/>
      <c r="P404" s="2367"/>
      <c r="Q404" s="2367"/>
    </row>
    <row r="405">
      <c r="A405" s="2365"/>
      <c r="B405" s="2351" t="s">
        <v>8661</v>
      </c>
      <c r="C405" s="2366"/>
      <c r="D405" s="2367"/>
      <c r="E405" s="2352" t="s">
        <v>8662</v>
      </c>
      <c r="F405" s="2367"/>
      <c r="G405" s="2367"/>
      <c r="H405" s="2367"/>
      <c r="I405" s="2367"/>
      <c r="J405" s="2367"/>
      <c r="K405" s="2367"/>
      <c r="L405" s="2367"/>
      <c r="M405" s="2367"/>
      <c r="N405" s="2367"/>
      <c r="O405" s="2367"/>
      <c r="P405" s="2367"/>
      <c r="Q405" s="2367"/>
    </row>
    <row r="406">
      <c r="A406" s="2365"/>
      <c r="B406" s="2351" t="s">
        <v>8663</v>
      </c>
      <c r="C406" s="2366"/>
      <c r="D406" s="2367"/>
      <c r="E406" s="2352" t="s">
        <v>8664</v>
      </c>
      <c r="F406" s="2352" t="s">
        <v>8665</v>
      </c>
      <c r="G406" s="2352" t="s">
        <v>8666</v>
      </c>
      <c r="H406" s="2367"/>
      <c r="I406" s="2367"/>
      <c r="J406" s="2367"/>
      <c r="K406" s="2367"/>
      <c r="L406" s="2367"/>
      <c r="M406" s="2367"/>
      <c r="N406" s="2367"/>
      <c r="O406" s="2367"/>
      <c r="P406" s="2367"/>
      <c r="Q406" s="2367"/>
    </row>
    <row r="407">
      <c r="A407" s="2365"/>
      <c r="B407" s="2351" t="s">
        <v>8667</v>
      </c>
      <c r="C407" s="2366"/>
      <c r="D407" s="2367"/>
      <c r="E407" s="2352" t="s">
        <v>8668</v>
      </c>
      <c r="F407" s="2367"/>
      <c r="G407" s="2367"/>
      <c r="H407" s="2367"/>
      <c r="I407" s="2367"/>
      <c r="J407" s="2367"/>
      <c r="K407" s="2367"/>
      <c r="L407" s="2367"/>
      <c r="M407" s="2367"/>
      <c r="N407" s="2367"/>
      <c r="O407" s="2367"/>
      <c r="P407" s="2367"/>
      <c r="Q407" s="2367"/>
    </row>
    <row r="408">
      <c r="A408" s="2365"/>
      <c r="B408" s="2351" t="s">
        <v>8669</v>
      </c>
      <c r="C408" s="2366"/>
      <c r="D408" s="2367"/>
      <c r="E408" s="2352" t="s">
        <v>8670</v>
      </c>
      <c r="F408" s="2352" t="s">
        <v>8671</v>
      </c>
      <c r="G408" s="2352" t="s">
        <v>8672</v>
      </c>
      <c r="H408" s="2367"/>
      <c r="I408" s="2367"/>
      <c r="J408" s="2367"/>
      <c r="K408" s="2367"/>
      <c r="L408" s="2367"/>
      <c r="M408" s="2367"/>
      <c r="N408" s="2367"/>
      <c r="O408" s="2367"/>
      <c r="P408" s="2367"/>
      <c r="Q408" s="2367"/>
    </row>
    <row r="409">
      <c r="A409" s="2365"/>
      <c r="B409" s="2351" t="s">
        <v>8673</v>
      </c>
      <c r="C409" s="2366"/>
      <c r="D409" s="2367"/>
      <c r="E409" s="2352" t="s">
        <v>8674</v>
      </c>
      <c r="F409" s="2352" t="s">
        <v>8675</v>
      </c>
      <c r="G409" s="2367"/>
      <c r="H409" s="2367"/>
      <c r="I409" s="2367"/>
      <c r="J409" s="2367"/>
      <c r="K409" s="2367"/>
      <c r="L409" s="2367"/>
      <c r="M409" s="2367"/>
      <c r="N409" s="2367"/>
      <c r="O409" s="2367"/>
      <c r="P409" s="2367"/>
      <c r="Q409" s="2367"/>
    </row>
    <row r="410">
      <c r="A410" s="2365"/>
      <c r="B410" s="2351" t="s">
        <v>8676</v>
      </c>
      <c r="C410" s="2366"/>
      <c r="D410" s="2367"/>
      <c r="E410" s="2352" t="s">
        <v>8677</v>
      </c>
      <c r="F410" s="2352" t="s">
        <v>8678</v>
      </c>
      <c r="G410" s="2367"/>
      <c r="H410" s="2367"/>
      <c r="I410" s="2367"/>
      <c r="J410" s="2367"/>
      <c r="K410" s="2367"/>
      <c r="L410" s="2367"/>
      <c r="M410" s="2367"/>
      <c r="N410" s="2367"/>
      <c r="O410" s="2367"/>
      <c r="P410" s="2367"/>
      <c r="Q410" s="2367"/>
    </row>
    <row r="411">
      <c r="A411" s="2365"/>
      <c r="B411" s="2351" t="s">
        <v>8679</v>
      </c>
      <c r="C411" s="2366"/>
      <c r="D411" s="2367"/>
      <c r="E411" s="2352" t="s">
        <v>8680</v>
      </c>
      <c r="F411" s="2352" t="s">
        <v>8681</v>
      </c>
      <c r="G411" s="2352" t="s">
        <v>8682</v>
      </c>
      <c r="H411" s="2352" t="s">
        <v>8683</v>
      </c>
      <c r="I411" s="2352"/>
      <c r="J411" s="2367"/>
      <c r="K411" s="2367"/>
      <c r="L411" s="2367"/>
      <c r="M411" s="2367"/>
      <c r="N411" s="2367"/>
      <c r="O411" s="2367"/>
      <c r="P411" s="2367"/>
      <c r="Q411" s="2367"/>
    </row>
    <row r="412">
      <c r="A412" s="2365"/>
      <c r="B412" s="2351" t="s">
        <v>8684</v>
      </c>
      <c r="C412" s="2366"/>
      <c r="D412" s="2367"/>
      <c r="E412" s="2352" t="s">
        <v>8685</v>
      </c>
      <c r="F412" s="2367"/>
      <c r="G412" s="2367"/>
      <c r="H412" s="2367"/>
      <c r="I412" s="2367"/>
      <c r="J412" s="2367"/>
      <c r="K412" s="2367"/>
      <c r="L412" s="2367"/>
      <c r="M412" s="2367"/>
      <c r="N412" s="2367"/>
      <c r="O412" s="2367"/>
      <c r="P412" s="2367"/>
      <c r="Q412" s="2367"/>
    </row>
    <row r="413">
      <c r="A413" s="2365"/>
      <c r="B413" s="2351" t="s">
        <v>8686</v>
      </c>
      <c r="C413" s="2366"/>
      <c r="D413" s="2367"/>
      <c r="E413" s="2352" t="s">
        <v>8687</v>
      </c>
      <c r="F413" s="2367"/>
      <c r="G413" s="2367"/>
      <c r="H413" s="2367"/>
      <c r="I413" s="2367"/>
      <c r="J413" s="2367"/>
      <c r="K413" s="2367"/>
      <c r="L413" s="2367"/>
      <c r="M413" s="2367"/>
      <c r="N413" s="2367"/>
      <c r="O413" s="2367"/>
      <c r="P413" s="2367"/>
      <c r="Q413" s="2367"/>
    </row>
    <row r="414">
      <c r="A414" s="2365"/>
      <c r="B414" s="2351" t="s">
        <v>8688</v>
      </c>
      <c r="C414" s="2366"/>
      <c r="D414" s="2367"/>
      <c r="E414" s="2352" t="s">
        <v>8689</v>
      </c>
      <c r="F414" s="2352" t="s">
        <v>8690</v>
      </c>
      <c r="G414" s="2367"/>
      <c r="H414" s="2367"/>
      <c r="I414" s="2367"/>
      <c r="J414" s="2367"/>
      <c r="K414" s="2367"/>
      <c r="L414" s="2367"/>
      <c r="M414" s="2367"/>
      <c r="N414" s="2367"/>
      <c r="O414" s="2367"/>
      <c r="P414" s="2367"/>
      <c r="Q414" s="2367"/>
    </row>
    <row r="415">
      <c r="A415" s="2365"/>
      <c r="B415" s="2351" t="s">
        <v>8691</v>
      </c>
      <c r="C415" s="2366"/>
      <c r="D415" s="2367"/>
      <c r="E415" s="2352" t="s">
        <v>8692</v>
      </c>
      <c r="F415" s="2367"/>
      <c r="G415" s="2367"/>
      <c r="H415" s="2367"/>
      <c r="I415" s="2367"/>
      <c r="J415" s="2367"/>
      <c r="K415" s="2367"/>
      <c r="L415" s="2367"/>
      <c r="M415" s="2367"/>
      <c r="N415" s="2367"/>
      <c r="O415" s="2367"/>
      <c r="P415" s="2367"/>
      <c r="Q415" s="2367"/>
    </row>
    <row r="416">
      <c r="A416" s="2365"/>
      <c r="B416" s="2351" t="s">
        <v>8693</v>
      </c>
      <c r="C416" s="2366"/>
      <c r="D416" s="2367"/>
      <c r="E416" s="2352" t="s">
        <v>8694</v>
      </c>
      <c r="F416" s="2352" t="s">
        <v>8695</v>
      </c>
      <c r="G416" s="2352" t="s">
        <v>8696</v>
      </c>
      <c r="H416" s="2352" t="s">
        <v>8697</v>
      </c>
      <c r="I416" s="2352" t="s">
        <v>8698</v>
      </c>
      <c r="J416" s="2367"/>
      <c r="K416" s="2367"/>
      <c r="L416" s="2367"/>
      <c r="M416" s="2367"/>
      <c r="N416" s="2367"/>
      <c r="O416" s="2367"/>
      <c r="P416" s="2367"/>
      <c r="Q416" s="2367"/>
    </row>
    <row r="417">
      <c r="A417" s="2365"/>
      <c r="B417" s="2351" t="s">
        <v>8699</v>
      </c>
      <c r="C417" s="2366"/>
      <c r="D417" s="2367"/>
      <c r="E417" s="2352" t="s">
        <v>8700</v>
      </c>
      <c r="F417" s="2367"/>
      <c r="G417" s="2367"/>
      <c r="H417" s="2367"/>
      <c r="I417" s="2367"/>
      <c r="J417" s="2367"/>
      <c r="K417" s="2367"/>
      <c r="L417" s="2367"/>
      <c r="M417" s="2367"/>
      <c r="N417" s="2367"/>
      <c r="O417" s="2367"/>
      <c r="P417" s="2367"/>
      <c r="Q417" s="2367"/>
    </row>
    <row r="418">
      <c r="A418" s="2365"/>
      <c r="B418" s="437" t="s">
        <v>8701</v>
      </c>
      <c r="C418" s="2366"/>
      <c r="D418" s="2367"/>
      <c r="E418" s="2352" t="s">
        <v>8702</v>
      </c>
      <c r="F418" s="2367"/>
      <c r="G418" s="2367"/>
      <c r="H418" s="2367"/>
      <c r="I418" s="2367"/>
      <c r="J418" s="2367"/>
      <c r="K418" s="2367"/>
      <c r="L418" s="2367"/>
      <c r="M418" s="2367"/>
      <c r="N418" s="2367"/>
      <c r="O418" s="2367"/>
      <c r="P418" s="2367"/>
      <c r="Q418" s="2367"/>
    </row>
    <row r="419">
      <c r="A419" s="2365"/>
      <c r="B419" s="2351" t="s">
        <v>8703</v>
      </c>
      <c r="C419" s="2366"/>
      <c r="D419" s="2367"/>
      <c r="E419" s="2352" t="s">
        <v>8704</v>
      </c>
      <c r="F419" s="2352" t="s">
        <v>8705</v>
      </c>
      <c r="G419" s="2367"/>
      <c r="H419" s="2367"/>
      <c r="I419" s="2367"/>
      <c r="J419" s="2367"/>
      <c r="K419" s="2367"/>
      <c r="L419" s="2367"/>
      <c r="M419" s="2367"/>
      <c r="N419" s="2367"/>
      <c r="O419" s="2367"/>
      <c r="P419" s="2367"/>
      <c r="Q419" s="2367"/>
    </row>
    <row r="420">
      <c r="A420" s="2365"/>
      <c r="B420" s="2351" t="s">
        <v>8706</v>
      </c>
      <c r="C420" s="2366"/>
      <c r="D420" s="2367"/>
      <c r="E420" s="2352" t="s">
        <v>8707</v>
      </c>
      <c r="F420" s="2352" t="s">
        <v>8708</v>
      </c>
      <c r="G420" s="2352" t="s">
        <v>8709</v>
      </c>
      <c r="H420" s="2367"/>
      <c r="I420" s="2367"/>
      <c r="J420" s="2367"/>
      <c r="K420" s="2367"/>
      <c r="L420" s="2367"/>
      <c r="M420" s="2367"/>
      <c r="N420" s="2367"/>
      <c r="O420" s="2367"/>
      <c r="P420" s="2367"/>
      <c r="Q420" s="2367"/>
    </row>
    <row r="421">
      <c r="A421" s="2365"/>
      <c r="B421" s="2351" t="s">
        <v>8710</v>
      </c>
      <c r="C421" s="2366"/>
      <c r="D421" s="2367"/>
      <c r="E421" s="2352" t="s">
        <v>8711</v>
      </c>
      <c r="F421" s="2352" t="s">
        <v>8712</v>
      </c>
      <c r="G421" s="2367"/>
      <c r="H421" s="2367"/>
      <c r="I421" s="2367"/>
      <c r="J421" s="2367"/>
      <c r="K421" s="2367"/>
      <c r="L421" s="2367"/>
      <c r="M421" s="2367"/>
      <c r="N421" s="2367"/>
      <c r="O421" s="2367"/>
      <c r="P421" s="2367"/>
      <c r="Q421" s="2367"/>
    </row>
    <row r="422">
      <c r="A422" s="2365"/>
      <c r="B422" s="2351" t="s">
        <v>8713</v>
      </c>
      <c r="C422" s="2366"/>
      <c r="D422" s="2367"/>
      <c r="E422" s="2352" t="s">
        <v>8714</v>
      </c>
      <c r="F422" s="2352" t="s">
        <v>8715</v>
      </c>
      <c r="G422" s="2367"/>
      <c r="H422" s="2367"/>
      <c r="I422" s="2367"/>
      <c r="J422" s="2367"/>
      <c r="K422" s="2367"/>
      <c r="L422" s="2367"/>
      <c r="M422" s="2367"/>
      <c r="N422" s="2367"/>
      <c r="O422" s="2367"/>
      <c r="P422" s="2367"/>
      <c r="Q422" s="2367"/>
    </row>
    <row r="423">
      <c r="A423" s="2365"/>
      <c r="B423" s="2351" t="s">
        <v>8716</v>
      </c>
      <c r="C423" s="2366"/>
      <c r="D423" s="2367"/>
      <c r="E423" s="2352" t="s">
        <v>8717</v>
      </c>
      <c r="F423" s="2367"/>
      <c r="G423" s="2367"/>
      <c r="H423" s="2367"/>
      <c r="I423" s="2367"/>
      <c r="J423" s="2367"/>
      <c r="K423" s="2367"/>
      <c r="L423" s="2367"/>
      <c r="M423" s="2367"/>
      <c r="N423" s="2367"/>
      <c r="O423" s="2367"/>
      <c r="P423" s="2367"/>
      <c r="Q423" s="2367"/>
    </row>
    <row r="424">
      <c r="A424" s="2365"/>
      <c r="B424" s="2351" t="s">
        <v>8718</v>
      </c>
      <c r="C424" s="2366"/>
      <c r="D424" s="2367"/>
      <c r="E424" s="2352" t="s">
        <v>8719</v>
      </c>
      <c r="F424" s="2352"/>
      <c r="G424" s="2367"/>
      <c r="H424" s="2367"/>
      <c r="I424" s="2367"/>
      <c r="J424" s="2367"/>
      <c r="K424" s="2367"/>
      <c r="L424" s="2367"/>
      <c r="M424" s="2367"/>
      <c r="N424" s="2367"/>
      <c r="O424" s="2367"/>
      <c r="P424" s="2367"/>
      <c r="Q424" s="2367"/>
    </row>
    <row r="425">
      <c r="A425" s="2365"/>
      <c r="B425" s="2351" t="s">
        <v>8720</v>
      </c>
      <c r="C425" s="2366"/>
      <c r="D425" s="2367"/>
      <c r="E425" s="2352" t="s">
        <v>8721</v>
      </c>
      <c r="F425" s="2352" t="s">
        <v>8722</v>
      </c>
      <c r="G425" s="2352" t="s">
        <v>8723</v>
      </c>
      <c r="H425" s="2367"/>
      <c r="I425" s="2367"/>
      <c r="J425" s="2367"/>
      <c r="K425" s="2367"/>
      <c r="L425" s="2367"/>
      <c r="M425" s="2367"/>
      <c r="N425" s="2367"/>
      <c r="O425" s="2367"/>
      <c r="P425" s="2367"/>
      <c r="Q425" s="2367"/>
    </row>
    <row r="426">
      <c r="A426" s="2365"/>
      <c r="B426" s="2351" t="s">
        <v>8724</v>
      </c>
      <c r="C426" s="2366"/>
      <c r="D426" s="2367"/>
      <c r="E426" s="2352" t="s">
        <v>8725</v>
      </c>
      <c r="F426" s="2367"/>
      <c r="G426" s="2367"/>
      <c r="H426" s="2367"/>
      <c r="I426" s="2367"/>
      <c r="J426" s="2367"/>
      <c r="K426" s="2367"/>
      <c r="L426" s="2367"/>
      <c r="M426" s="2367"/>
      <c r="N426" s="2367"/>
      <c r="O426" s="2367"/>
      <c r="P426" s="2367"/>
      <c r="Q426" s="2367"/>
    </row>
    <row r="427">
      <c r="A427" s="2365"/>
      <c r="B427" s="2351" t="s">
        <v>8726</v>
      </c>
      <c r="C427" s="2366"/>
      <c r="D427" s="2367"/>
      <c r="E427" s="2352" t="s">
        <v>8727</v>
      </c>
      <c r="F427" s="2352" t="s">
        <v>8728</v>
      </c>
      <c r="G427" s="2352" t="s">
        <v>8729</v>
      </c>
      <c r="H427" s="2367"/>
      <c r="I427" s="2367"/>
      <c r="J427" s="2367"/>
      <c r="K427" s="2367"/>
      <c r="L427" s="2367"/>
      <c r="M427" s="2367"/>
      <c r="N427" s="2367"/>
      <c r="O427" s="2367"/>
      <c r="P427" s="2367"/>
      <c r="Q427" s="2367"/>
    </row>
    <row r="428">
      <c r="A428" s="2365"/>
      <c r="B428" s="2351" t="s">
        <v>8730</v>
      </c>
      <c r="C428" s="2366"/>
      <c r="D428" s="2367"/>
      <c r="E428" s="2352" t="s">
        <v>8731</v>
      </c>
      <c r="F428" s="2352" t="s">
        <v>8732</v>
      </c>
      <c r="G428" s="2352" t="s">
        <v>8733</v>
      </c>
      <c r="H428" s="2367"/>
      <c r="I428" s="2367"/>
      <c r="J428" s="2367"/>
      <c r="K428" s="2367"/>
      <c r="L428" s="2367"/>
      <c r="M428" s="2367"/>
      <c r="N428" s="2367"/>
      <c r="O428" s="2367"/>
      <c r="P428" s="2367"/>
      <c r="Q428" s="2367"/>
    </row>
    <row r="429">
      <c r="A429" s="2365"/>
      <c r="B429" s="2351" t="s">
        <v>8734</v>
      </c>
      <c r="C429" s="2366"/>
      <c r="D429" s="2367"/>
      <c r="E429" s="2352" t="s">
        <v>8735</v>
      </c>
      <c r="F429" s="2352" t="s">
        <v>8736</v>
      </c>
      <c r="G429" s="2367"/>
      <c r="H429" s="2367"/>
      <c r="I429" s="2367"/>
      <c r="J429" s="2367"/>
      <c r="K429" s="2367"/>
      <c r="L429" s="2367"/>
      <c r="M429" s="2367"/>
      <c r="N429" s="2367"/>
      <c r="O429" s="2367"/>
      <c r="P429" s="2367"/>
      <c r="Q429" s="2367"/>
    </row>
    <row r="430">
      <c r="A430" s="2365"/>
      <c r="B430" s="2376" t="s">
        <v>8737</v>
      </c>
      <c r="C430" s="2366"/>
      <c r="D430" s="2367"/>
      <c r="E430" s="2352" t="s">
        <v>8738</v>
      </c>
      <c r="F430" s="2352" t="s">
        <v>8739</v>
      </c>
      <c r="G430" s="2367"/>
      <c r="H430" s="2367"/>
      <c r="I430" s="2367"/>
      <c r="J430" s="2367"/>
      <c r="K430" s="2367"/>
      <c r="L430" s="2367"/>
      <c r="M430" s="2367"/>
      <c r="N430" s="2367"/>
      <c r="O430" s="2367"/>
      <c r="P430" s="2367"/>
      <c r="Q430" s="2367"/>
    </row>
    <row r="431">
      <c r="A431" s="2365"/>
      <c r="B431" s="2351" t="s">
        <v>8740</v>
      </c>
      <c r="C431" s="2366"/>
      <c r="D431" s="2367"/>
      <c r="E431" s="2352" t="s">
        <v>8741</v>
      </c>
      <c r="F431" s="2352" t="s">
        <v>8742</v>
      </c>
      <c r="G431" s="2367"/>
      <c r="H431" s="2367"/>
      <c r="I431" s="2367"/>
      <c r="J431" s="2367"/>
      <c r="K431" s="2367"/>
      <c r="L431" s="2367"/>
      <c r="M431" s="2367"/>
      <c r="N431" s="2367"/>
      <c r="O431" s="2367"/>
      <c r="P431" s="2367"/>
      <c r="Q431" s="2367"/>
    </row>
    <row r="432">
      <c r="A432" s="2365"/>
      <c r="B432" s="2351" t="s">
        <v>8743</v>
      </c>
      <c r="C432" s="2366"/>
      <c r="D432" s="2367"/>
      <c r="E432" s="2352" t="s">
        <v>8744</v>
      </c>
      <c r="F432" s="2367"/>
      <c r="G432" s="2367"/>
      <c r="H432" s="2367"/>
      <c r="I432" s="2367"/>
      <c r="J432" s="2367"/>
      <c r="K432" s="2367"/>
      <c r="L432" s="2367"/>
      <c r="M432" s="2367"/>
      <c r="N432" s="2367"/>
      <c r="O432" s="2367"/>
      <c r="P432" s="2367"/>
      <c r="Q432" s="2367"/>
    </row>
    <row r="433">
      <c r="A433" s="2365"/>
      <c r="B433" s="2351" t="s">
        <v>8745</v>
      </c>
      <c r="C433" s="2366"/>
      <c r="D433" s="2367"/>
      <c r="E433" s="2352" t="s">
        <v>8746</v>
      </c>
      <c r="F433" s="2352" t="s">
        <v>8747</v>
      </c>
      <c r="G433" s="2352" t="s">
        <v>8748</v>
      </c>
      <c r="H433" s="2367"/>
      <c r="I433" s="2367"/>
      <c r="J433" s="2367"/>
      <c r="K433" s="2367"/>
      <c r="L433" s="2367"/>
      <c r="M433" s="2367"/>
      <c r="N433" s="2367"/>
      <c r="O433" s="2367"/>
      <c r="P433" s="2367"/>
      <c r="Q433" s="2367"/>
    </row>
    <row r="434">
      <c r="A434" s="2365"/>
      <c r="B434" s="2351"/>
      <c r="C434" s="2366"/>
      <c r="D434" s="2367"/>
      <c r="E434" s="2352" t="s">
        <v>8749</v>
      </c>
      <c r="F434" s="2352" t="s">
        <v>8750</v>
      </c>
      <c r="G434" s="2352" t="s">
        <v>8751</v>
      </c>
      <c r="H434" s="2352" t="s">
        <v>8752</v>
      </c>
      <c r="I434" s="2352" t="s">
        <v>8753</v>
      </c>
      <c r="J434" s="2352" t="s">
        <v>8754</v>
      </c>
      <c r="K434" s="2352" t="s">
        <v>8755</v>
      </c>
      <c r="L434" s="2352" t="s">
        <v>8756</v>
      </c>
      <c r="M434" s="2352" t="s">
        <v>8757</v>
      </c>
      <c r="N434" s="2367"/>
      <c r="O434" s="2367"/>
      <c r="P434" s="2367"/>
      <c r="Q434" s="2367"/>
    </row>
    <row r="435">
      <c r="A435" s="2365"/>
      <c r="B435" s="2351" t="s">
        <v>8758</v>
      </c>
      <c r="C435" s="2366"/>
      <c r="D435" s="2367"/>
      <c r="E435" s="2352" t="s">
        <v>8759</v>
      </c>
      <c r="F435" s="1368" t="s">
        <v>8760</v>
      </c>
      <c r="G435" s="2367"/>
      <c r="H435" s="2367"/>
      <c r="I435" s="2367"/>
      <c r="J435" s="2367"/>
      <c r="K435" s="2367"/>
      <c r="L435" s="2367"/>
      <c r="M435" s="2367"/>
      <c r="N435" s="2367"/>
      <c r="O435" s="2367"/>
      <c r="P435" s="2367"/>
      <c r="Q435" s="2367"/>
    </row>
    <row r="436">
      <c r="A436" s="2365"/>
      <c r="B436" s="2351" t="s">
        <v>8761</v>
      </c>
      <c r="C436" s="2366"/>
      <c r="D436" s="2367"/>
      <c r="E436" s="2352" t="s">
        <v>113</v>
      </c>
      <c r="F436" s="109" t="s">
        <v>8762</v>
      </c>
      <c r="G436" s="2352" t="s">
        <v>8763</v>
      </c>
      <c r="H436" s="2352" t="s">
        <v>8764</v>
      </c>
      <c r="I436" s="2367"/>
      <c r="J436" s="2367"/>
      <c r="K436" s="2367"/>
      <c r="L436" s="2367"/>
      <c r="M436" s="2367"/>
      <c r="N436" s="2367"/>
      <c r="O436" s="2367"/>
      <c r="P436" s="2367"/>
      <c r="Q436" s="2367"/>
    </row>
    <row r="437">
      <c r="A437" s="2365"/>
      <c r="B437" s="2351" t="s">
        <v>8765</v>
      </c>
      <c r="C437" s="2366"/>
      <c r="D437" s="2367"/>
      <c r="E437" s="2352" t="s">
        <v>8766</v>
      </c>
      <c r="F437" s="2352" t="s">
        <v>8767</v>
      </c>
      <c r="G437" s="2367"/>
      <c r="H437" s="2367"/>
      <c r="I437" s="2367"/>
      <c r="J437" s="2367"/>
      <c r="K437" s="2367"/>
      <c r="L437" s="2367"/>
      <c r="M437" s="2367"/>
      <c r="N437" s="2367"/>
      <c r="O437" s="2367"/>
      <c r="P437" s="2367"/>
      <c r="Q437" s="2367"/>
    </row>
    <row r="438">
      <c r="A438" s="2365"/>
      <c r="B438" s="2351" t="s">
        <v>8768</v>
      </c>
      <c r="C438" s="2366"/>
      <c r="D438" s="2367"/>
      <c r="E438" s="2352" t="s">
        <v>8769</v>
      </c>
      <c r="F438" s="2367"/>
      <c r="G438" s="2367"/>
      <c r="H438" s="2367"/>
      <c r="I438" s="2367"/>
      <c r="J438" s="2367"/>
      <c r="K438" s="2367"/>
      <c r="L438" s="2367"/>
      <c r="M438" s="2367"/>
      <c r="N438" s="2367"/>
      <c r="O438" s="2367"/>
      <c r="P438" s="2367"/>
      <c r="Q438" s="2367"/>
    </row>
    <row r="439">
      <c r="A439" s="2365"/>
      <c r="B439" s="2351" t="s">
        <v>8770</v>
      </c>
      <c r="C439" s="2366"/>
      <c r="D439" s="2367"/>
      <c r="E439" s="2352" t="s">
        <v>8771</v>
      </c>
      <c r="F439" s="2352" t="s">
        <v>8772</v>
      </c>
      <c r="G439" s="2367"/>
      <c r="H439" s="2367"/>
      <c r="I439" s="2367"/>
      <c r="J439" s="2367"/>
      <c r="K439" s="2367"/>
      <c r="L439" s="2367"/>
      <c r="M439" s="2367"/>
      <c r="N439" s="2367"/>
      <c r="O439" s="2367"/>
      <c r="P439" s="2367"/>
      <c r="Q439" s="2367"/>
    </row>
    <row r="440">
      <c r="A440" s="2365"/>
      <c r="B440" s="2351" t="s">
        <v>8773</v>
      </c>
      <c r="C440" s="2366"/>
      <c r="D440" s="2367"/>
      <c r="E440" s="2352" t="s">
        <v>8774</v>
      </c>
      <c r="F440" s="2352" t="s">
        <v>8775</v>
      </c>
      <c r="G440" s="2367"/>
      <c r="H440" s="2367"/>
      <c r="I440" s="2367"/>
      <c r="J440" s="2367"/>
      <c r="K440" s="2367"/>
      <c r="L440" s="2367"/>
      <c r="M440" s="2367"/>
      <c r="N440" s="2367"/>
      <c r="O440" s="2367"/>
      <c r="P440" s="2367"/>
      <c r="Q440" s="2367"/>
    </row>
    <row r="441">
      <c r="A441" s="2365"/>
      <c r="B441" s="2351" t="s">
        <v>8776</v>
      </c>
      <c r="C441" s="2366"/>
      <c r="D441" s="2367"/>
      <c r="E441" s="2352" t="s">
        <v>113</v>
      </c>
      <c r="F441" s="2352" t="s">
        <v>8777</v>
      </c>
      <c r="G441" s="2367"/>
      <c r="H441" s="2367"/>
      <c r="I441" s="2367"/>
      <c r="J441" s="2367"/>
      <c r="K441" s="2367"/>
      <c r="L441" s="2367"/>
      <c r="M441" s="2367"/>
      <c r="N441" s="2367"/>
      <c r="O441" s="2367"/>
      <c r="P441" s="2367"/>
      <c r="Q441" s="2367"/>
    </row>
    <row r="442">
      <c r="A442" s="2365"/>
      <c r="B442" s="2351" t="s">
        <v>8778</v>
      </c>
      <c r="C442" s="2351"/>
      <c r="D442" s="2352"/>
      <c r="E442" s="2352" t="s">
        <v>8779</v>
      </c>
      <c r="F442" s="2352" t="s">
        <v>8780</v>
      </c>
      <c r="G442" s="2367"/>
      <c r="H442" s="2367"/>
      <c r="I442" s="2367"/>
      <c r="J442" s="2367"/>
      <c r="K442" s="2367"/>
      <c r="L442" s="2367"/>
      <c r="M442" s="2367"/>
      <c r="N442" s="2367"/>
      <c r="O442" s="2367"/>
      <c r="P442" s="2367"/>
      <c r="Q442" s="2367"/>
    </row>
    <row r="443">
      <c r="A443" s="2377"/>
      <c r="B443" s="2351" t="s">
        <v>8781</v>
      </c>
      <c r="C443" s="2351"/>
      <c r="D443" s="2352"/>
      <c r="E443" s="2352" t="s">
        <v>8782</v>
      </c>
      <c r="F443" s="1747" t="s">
        <v>8783</v>
      </c>
      <c r="G443" s="2367"/>
      <c r="H443" s="2367"/>
      <c r="I443" s="2367"/>
      <c r="J443" s="2367"/>
      <c r="K443" s="2367"/>
      <c r="L443" s="2367"/>
      <c r="M443" s="2367"/>
      <c r="N443" s="2367"/>
      <c r="O443" s="2367"/>
      <c r="P443" s="2367"/>
      <c r="Q443" s="2367"/>
    </row>
    <row r="444">
      <c r="A444" s="2377"/>
      <c r="B444" s="2351" t="s">
        <v>8784</v>
      </c>
      <c r="C444" s="2351"/>
      <c r="D444" s="2352"/>
      <c r="E444" s="2367"/>
      <c r="F444" s="2367"/>
      <c r="G444" s="2367"/>
      <c r="H444" s="2367"/>
      <c r="I444" s="2367"/>
      <c r="J444" s="2367"/>
      <c r="K444" s="2367"/>
      <c r="L444" s="2367"/>
      <c r="M444" s="2367"/>
      <c r="N444" s="2367"/>
      <c r="O444" s="2367"/>
      <c r="P444" s="2367"/>
      <c r="Q444" s="2367"/>
    </row>
    <row r="445">
      <c r="A445" s="2377"/>
      <c r="B445" s="2378" t="s">
        <v>8785</v>
      </c>
      <c r="C445" s="2378"/>
      <c r="D445" s="2379"/>
      <c r="E445" s="2367"/>
      <c r="F445" s="2352"/>
      <c r="G445" s="2367"/>
      <c r="H445" s="2367"/>
      <c r="I445" s="2367"/>
      <c r="J445" s="2367"/>
      <c r="K445" s="2367"/>
      <c r="L445" s="2367"/>
      <c r="M445" s="2367"/>
      <c r="N445" s="2367"/>
      <c r="O445" s="2367"/>
      <c r="P445" s="2367"/>
      <c r="Q445" s="2367"/>
    </row>
    <row r="446">
      <c r="A446" s="2380"/>
      <c r="B446" s="2351" t="s">
        <v>8786</v>
      </c>
      <c r="C446" s="2366"/>
      <c r="D446" s="2367"/>
      <c r="E446" s="2367"/>
      <c r="F446" s="2367"/>
      <c r="G446" s="2367"/>
      <c r="H446" s="2367"/>
      <c r="I446" s="2367"/>
      <c r="J446" s="2367"/>
      <c r="K446" s="2367"/>
      <c r="L446" s="2367"/>
      <c r="M446" s="2367"/>
      <c r="N446" s="2367"/>
      <c r="O446" s="2367"/>
      <c r="P446" s="2367"/>
      <c r="Q446" s="2367"/>
    </row>
    <row r="447">
      <c r="A447" s="2380"/>
      <c r="B447" s="2351"/>
      <c r="C447" s="2366"/>
      <c r="D447" s="2367"/>
      <c r="E447" s="2367"/>
      <c r="F447" s="2367"/>
      <c r="G447" s="2367"/>
      <c r="H447" s="2367"/>
      <c r="I447" s="2367"/>
      <c r="J447" s="2367"/>
      <c r="K447" s="2367"/>
      <c r="L447" s="2367"/>
      <c r="M447" s="2367"/>
      <c r="N447" s="2367"/>
      <c r="O447" s="2367"/>
      <c r="P447" s="2367"/>
      <c r="Q447" s="2367"/>
    </row>
    <row r="448">
      <c r="A448" s="2380"/>
      <c r="B448" s="439"/>
      <c r="C448" s="2366"/>
      <c r="D448" s="2367"/>
      <c r="E448" s="2367"/>
      <c r="F448" s="2367"/>
      <c r="G448" s="2367"/>
      <c r="H448" s="2367"/>
      <c r="I448" s="2367"/>
      <c r="J448" s="2367"/>
      <c r="K448" s="2367"/>
      <c r="L448" s="2367"/>
      <c r="M448" s="2367"/>
      <c r="N448" s="2367"/>
      <c r="O448" s="2367"/>
      <c r="P448" s="2367"/>
      <c r="Q448" s="2367"/>
    </row>
    <row r="449">
      <c r="A449" s="2380"/>
      <c r="B449" s="439"/>
      <c r="C449" s="2366"/>
      <c r="D449" s="2367"/>
      <c r="E449" s="2367"/>
      <c r="F449" s="2367"/>
      <c r="G449" s="2367"/>
      <c r="H449" s="2367"/>
      <c r="I449" s="2367"/>
      <c r="J449" s="2367"/>
      <c r="K449" s="2367"/>
      <c r="L449" s="2367"/>
      <c r="M449" s="2367"/>
      <c r="N449" s="2367"/>
      <c r="O449" s="2367"/>
      <c r="P449" s="2367"/>
      <c r="Q449" s="2367"/>
    </row>
    <row r="450">
      <c r="A450" s="2380"/>
      <c r="B450" s="2366"/>
      <c r="C450" s="2366"/>
      <c r="D450" s="2367"/>
      <c r="E450" s="2367"/>
      <c r="F450" s="2367"/>
      <c r="G450" s="2367"/>
      <c r="H450" s="2367"/>
      <c r="I450" s="2367"/>
      <c r="J450" s="2367"/>
      <c r="K450" s="2367"/>
      <c r="L450" s="2367"/>
      <c r="M450" s="2367"/>
      <c r="N450" s="2367"/>
      <c r="O450" s="2367"/>
      <c r="P450" s="2367"/>
      <c r="Q450" s="2367"/>
    </row>
    <row r="451">
      <c r="A451" s="2380"/>
      <c r="B451" s="2366"/>
      <c r="C451" s="2366"/>
      <c r="D451" s="2367"/>
      <c r="E451" s="2367"/>
      <c r="F451" s="2367"/>
      <c r="G451" s="2367"/>
      <c r="H451" s="2367"/>
      <c r="I451" s="2367"/>
      <c r="J451" s="2367"/>
      <c r="K451" s="2367"/>
      <c r="L451" s="2367"/>
      <c r="M451" s="2367"/>
      <c r="N451" s="2367"/>
      <c r="O451" s="2367"/>
      <c r="P451" s="2367"/>
      <c r="Q451" s="2367"/>
    </row>
    <row r="452">
      <c r="A452" s="2380"/>
      <c r="B452" s="2366"/>
      <c r="C452" s="2366"/>
      <c r="D452" s="2367"/>
      <c r="E452" s="2367"/>
      <c r="F452" s="2367"/>
      <c r="G452" s="2367"/>
      <c r="H452" s="2367"/>
      <c r="I452" s="2367"/>
      <c r="J452" s="2367"/>
      <c r="K452" s="2367"/>
      <c r="L452" s="2367"/>
      <c r="M452" s="2367"/>
      <c r="N452" s="2367"/>
      <c r="O452" s="2367"/>
      <c r="P452" s="2367"/>
      <c r="Q452" s="2367"/>
    </row>
    <row r="453">
      <c r="A453" s="2380"/>
      <c r="B453" s="2366"/>
      <c r="C453" s="2366"/>
      <c r="D453" s="2367"/>
      <c r="E453" s="2367"/>
      <c r="F453" s="2367"/>
      <c r="G453" s="2367"/>
      <c r="H453" s="2367"/>
      <c r="I453" s="2367"/>
      <c r="J453" s="2367"/>
      <c r="K453" s="2367"/>
      <c r="L453" s="2367"/>
      <c r="M453" s="2367"/>
      <c r="N453" s="2367"/>
      <c r="O453" s="2367"/>
      <c r="P453" s="2367"/>
      <c r="Q453" s="2367"/>
    </row>
    <row r="454">
      <c r="A454" s="2380"/>
      <c r="B454" s="2366"/>
      <c r="C454" s="2366"/>
      <c r="D454" s="2367"/>
      <c r="E454" s="2367"/>
      <c r="F454" s="2367"/>
      <c r="G454" s="2367"/>
      <c r="H454" s="2367"/>
      <c r="I454" s="2367"/>
      <c r="J454" s="2367"/>
      <c r="K454" s="2367"/>
      <c r="L454" s="2367"/>
      <c r="M454" s="2367"/>
      <c r="N454" s="2367"/>
      <c r="O454" s="2367"/>
      <c r="P454" s="2367"/>
      <c r="Q454" s="2367"/>
    </row>
    <row r="455">
      <c r="A455" s="2380"/>
      <c r="B455" s="2366"/>
      <c r="C455" s="2366"/>
      <c r="D455" s="2367"/>
      <c r="E455" s="2367"/>
      <c r="F455" s="2367"/>
      <c r="G455" s="2367"/>
      <c r="H455" s="2367"/>
      <c r="I455" s="2367"/>
      <c r="J455" s="2367"/>
      <c r="K455" s="2367"/>
      <c r="L455" s="2367"/>
      <c r="M455" s="2367"/>
      <c r="N455" s="2367"/>
      <c r="O455" s="2367"/>
      <c r="P455" s="2367"/>
      <c r="Q455" s="2367"/>
    </row>
    <row r="456">
      <c r="A456" s="2380"/>
      <c r="B456" s="2366"/>
      <c r="C456" s="2366"/>
      <c r="D456" s="2367"/>
      <c r="E456" s="2367"/>
      <c r="F456" s="2367"/>
      <c r="G456" s="2367"/>
      <c r="H456" s="2367"/>
      <c r="I456" s="2367"/>
      <c r="J456" s="2367"/>
      <c r="K456" s="2367"/>
      <c r="L456" s="2367"/>
      <c r="M456" s="2367"/>
      <c r="N456" s="2367"/>
      <c r="O456" s="2367"/>
      <c r="P456" s="2367"/>
      <c r="Q456" s="2367"/>
    </row>
    <row r="457">
      <c r="A457" s="2380"/>
      <c r="B457" s="2366"/>
      <c r="C457" s="2366"/>
      <c r="D457" s="2367"/>
      <c r="E457" s="2367"/>
      <c r="F457" s="2367"/>
      <c r="G457" s="2367"/>
      <c r="H457" s="2367"/>
      <c r="I457" s="2367"/>
      <c r="J457" s="2367"/>
      <c r="K457" s="2367"/>
      <c r="L457" s="2367"/>
      <c r="M457" s="2367"/>
      <c r="N457" s="2367"/>
      <c r="O457" s="2367"/>
      <c r="P457" s="2367"/>
      <c r="Q457" s="2367"/>
    </row>
    <row r="458">
      <c r="A458" s="2380"/>
      <c r="B458" s="2366"/>
      <c r="C458" s="2366"/>
      <c r="D458" s="2367"/>
      <c r="E458" s="2367"/>
      <c r="F458" s="2367"/>
      <c r="G458" s="2367"/>
      <c r="H458" s="2367"/>
      <c r="I458" s="2367"/>
      <c r="J458" s="2367"/>
      <c r="K458" s="2367"/>
      <c r="L458" s="2367"/>
      <c r="M458" s="2367"/>
      <c r="N458" s="2367"/>
      <c r="O458" s="2367"/>
      <c r="P458" s="2367"/>
      <c r="Q458" s="2367"/>
    </row>
    <row r="459">
      <c r="A459" s="2380"/>
      <c r="B459" s="2366"/>
      <c r="C459" s="2366"/>
      <c r="D459" s="2367"/>
      <c r="E459" s="2367"/>
      <c r="F459" s="2367"/>
      <c r="G459" s="2367"/>
      <c r="H459" s="2367"/>
      <c r="I459" s="2367"/>
      <c r="J459" s="2367"/>
      <c r="K459" s="2367"/>
      <c r="L459" s="2367"/>
      <c r="M459" s="2367"/>
      <c r="N459" s="2367"/>
      <c r="O459" s="2367"/>
      <c r="P459" s="2367"/>
      <c r="Q459" s="2367"/>
    </row>
    <row r="460">
      <c r="A460" s="2380"/>
      <c r="B460" s="2366"/>
      <c r="C460" s="2366"/>
      <c r="D460" s="2367"/>
      <c r="E460" s="2367"/>
      <c r="F460" s="2367"/>
      <c r="G460" s="2367"/>
      <c r="H460" s="2367"/>
      <c r="I460" s="2367"/>
      <c r="J460" s="2367"/>
      <c r="K460" s="2367"/>
      <c r="L460" s="2367"/>
      <c r="M460" s="2367"/>
      <c r="N460" s="2367"/>
      <c r="O460" s="2367"/>
      <c r="P460" s="2367"/>
      <c r="Q460" s="2367"/>
    </row>
    <row r="461">
      <c r="A461" s="2380"/>
      <c r="B461" s="2366"/>
      <c r="C461" s="2366"/>
      <c r="D461" s="2367"/>
      <c r="E461" s="2367"/>
      <c r="F461" s="2367"/>
      <c r="G461" s="2367"/>
      <c r="H461" s="2367"/>
      <c r="I461" s="2367"/>
      <c r="J461" s="2367"/>
      <c r="K461" s="2367"/>
      <c r="L461" s="2367"/>
      <c r="M461" s="2367"/>
      <c r="N461" s="2367"/>
      <c r="O461" s="2367"/>
      <c r="P461" s="2367"/>
      <c r="Q461" s="2367"/>
    </row>
    <row r="462">
      <c r="A462" s="2380"/>
      <c r="B462" s="2366"/>
      <c r="C462" s="2366"/>
      <c r="D462" s="2367"/>
      <c r="E462" s="2367"/>
      <c r="F462" s="2367"/>
      <c r="G462" s="2367"/>
      <c r="H462" s="2367"/>
      <c r="I462" s="2367"/>
      <c r="J462" s="2367"/>
      <c r="K462" s="2367"/>
      <c r="L462" s="2367"/>
      <c r="M462" s="2367"/>
      <c r="N462" s="2367"/>
      <c r="O462" s="2367"/>
      <c r="P462" s="2367"/>
      <c r="Q462" s="2367"/>
    </row>
    <row r="463">
      <c r="A463" s="2380"/>
      <c r="B463" s="2366"/>
      <c r="C463" s="2366"/>
      <c r="D463" s="2367"/>
      <c r="E463" s="2367"/>
      <c r="F463" s="2367"/>
      <c r="G463" s="2367"/>
      <c r="H463" s="2367"/>
      <c r="I463" s="2367"/>
      <c r="J463" s="2367"/>
      <c r="K463" s="2367"/>
      <c r="L463" s="2367"/>
      <c r="M463" s="2367"/>
      <c r="N463" s="2367"/>
      <c r="O463" s="2367"/>
      <c r="P463" s="2367"/>
      <c r="Q463" s="2367"/>
    </row>
    <row r="464">
      <c r="A464" s="2380"/>
      <c r="B464" s="2366"/>
      <c r="C464" s="2366"/>
      <c r="D464" s="2367"/>
      <c r="E464" s="2367"/>
      <c r="F464" s="2367"/>
      <c r="G464" s="2367"/>
      <c r="H464" s="2367"/>
      <c r="I464" s="2367"/>
      <c r="J464" s="2367"/>
      <c r="K464" s="2367"/>
      <c r="L464" s="2367"/>
      <c r="M464" s="2367"/>
      <c r="N464" s="2367"/>
      <c r="O464" s="2367"/>
      <c r="P464" s="2367"/>
      <c r="Q464" s="2367"/>
    </row>
    <row r="465">
      <c r="A465" s="2380"/>
      <c r="B465" s="2366"/>
      <c r="C465" s="2366"/>
      <c r="D465" s="2367"/>
      <c r="E465" s="2367"/>
      <c r="F465" s="2367"/>
      <c r="G465" s="2367"/>
      <c r="H465" s="2367"/>
      <c r="I465" s="2367"/>
      <c r="J465" s="2367"/>
      <c r="K465" s="2367"/>
      <c r="L465" s="2367"/>
      <c r="M465" s="2367"/>
      <c r="N465" s="2367"/>
      <c r="O465" s="2367"/>
      <c r="P465" s="2367"/>
      <c r="Q465" s="2367"/>
    </row>
    <row r="466">
      <c r="A466" s="2380"/>
      <c r="B466" s="2366"/>
      <c r="C466" s="2366"/>
      <c r="D466" s="2367"/>
      <c r="E466" s="2367"/>
      <c r="F466" s="2367"/>
      <c r="G466" s="2367"/>
      <c r="H466" s="2367"/>
      <c r="I466" s="2367"/>
      <c r="J466" s="2367"/>
      <c r="K466" s="2367"/>
      <c r="L466" s="2367"/>
      <c r="M466" s="2367"/>
      <c r="N466" s="2367"/>
      <c r="O466" s="2367"/>
      <c r="P466" s="2367"/>
      <c r="Q466" s="2367"/>
    </row>
    <row r="467">
      <c r="A467" s="2380"/>
      <c r="B467" s="2366"/>
      <c r="C467" s="2366"/>
      <c r="D467" s="2367"/>
      <c r="E467" s="2367"/>
      <c r="F467" s="2367"/>
      <c r="G467" s="2367"/>
      <c r="H467" s="2367"/>
      <c r="I467" s="2367"/>
      <c r="J467" s="2367"/>
      <c r="K467" s="2367"/>
      <c r="L467" s="2367"/>
      <c r="M467" s="2367"/>
      <c r="N467" s="2367"/>
      <c r="O467" s="2367"/>
      <c r="P467" s="2367"/>
      <c r="Q467" s="2367"/>
    </row>
    <row r="468">
      <c r="A468" s="2380"/>
      <c r="B468" s="2366"/>
      <c r="C468" s="2366"/>
      <c r="D468" s="2367"/>
      <c r="E468" s="2367"/>
      <c r="F468" s="2367"/>
      <c r="G468" s="2367"/>
      <c r="H468" s="2367"/>
      <c r="I468" s="2367"/>
      <c r="J468" s="2367"/>
      <c r="K468" s="2367"/>
      <c r="L468" s="2367"/>
      <c r="M468" s="2367"/>
      <c r="N468" s="2367"/>
      <c r="O468" s="2367"/>
      <c r="P468" s="2367"/>
      <c r="Q468" s="2367"/>
    </row>
    <row r="469">
      <c r="A469" s="2380"/>
      <c r="B469" s="2366"/>
      <c r="C469" s="2366"/>
      <c r="D469" s="2367"/>
      <c r="E469" s="2367"/>
      <c r="F469" s="2367"/>
      <c r="G469" s="2367"/>
      <c r="H469" s="2367"/>
      <c r="I469" s="2367"/>
      <c r="J469" s="2367"/>
      <c r="K469" s="2367"/>
      <c r="L469" s="2367"/>
      <c r="M469" s="2367"/>
      <c r="N469" s="2367"/>
      <c r="O469" s="2367"/>
      <c r="P469" s="2367"/>
      <c r="Q469" s="2367"/>
    </row>
    <row r="470">
      <c r="A470" s="2380"/>
      <c r="B470" s="2366"/>
      <c r="C470" s="2366"/>
      <c r="D470" s="2367"/>
      <c r="E470" s="2367"/>
      <c r="F470" s="2367"/>
      <c r="G470" s="2367"/>
      <c r="H470" s="2367"/>
      <c r="I470" s="2367"/>
      <c r="J470" s="2367"/>
      <c r="K470" s="2367"/>
      <c r="L470" s="2367"/>
      <c r="M470" s="2367"/>
      <c r="N470" s="2367"/>
      <c r="O470" s="2367"/>
      <c r="P470" s="2367"/>
      <c r="Q470" s="2367"/>
    </row>
    <row r="471">
      <c r="A471" s="2380"/>
      <c r="B471" s="2366"/>
      <c r="C471" s="2366"/>
      <c r="D471" s="2367"/>
      <c r="E471" s="2367"/>
      <c r="F471" s="2367"/>
      <c r="G471" s="2367"/>
      <c r="H471" s="2367"/>
      <c r="I471" s="2367"/>
      <c r="J471" s="2367"/>
      <c r="K471" s="2367"/>
      <c r="L471" s="2367"/>
      <c r="M471" s="2367"/>
      <c r="N471" s="2367"/>
      <c r="O471" s="2367"/>
      <c r="P471" s="2367"/>
      <c r="Q471" s="2367"/>
    </row>
    <row r="472">
      <c r="A472" s="2380"/>
      <c r="B472" s="2366"/>
      <c r="C472" s="2366"/>
      <c r="D472" s="2367"/>
      <c r="E472" s="2367"/>
      <c r="F472" s="2367"/>
      <c r="G472" s="2367"/>
      <c r="H472" s="2367"/>
      <c r="I472" s="2367"/>
      <c r="J472" s="2367"/>
      <c r="K472" s="2367"/>
      <c r="L472" s="2367"/>
      <c r="M472" s="2367"/>
      <c r="N472" s="2367"/>
      <c r="O472" s="2367"/>
      <c r="P472" s="2367"/>
      <c r="Q472" s="2367"/>
    </row>
    <row r="473">
      <c r="A473" s="2380"/>
      <c r="B473" s="2366"/>
      <c r="C473" s="2366"/>
      <c r="D473" s="2367"/>
      <c r="E473" s="2367"/>
      <c r="F473" s="2367"/>
      <c r="G473" s="2367"/>
      <c r="H473" s="2367"/>
      <c r="I473" s="2367"/>
      <c r="J473" s="2367"/>
      <c r="K473" s="2367"/>
      <c r="L473" s="2367"/>
      <c r="M473" s="2367"/>
      <c r="N473" s="2367"/>
      <c r="O473" s="2367"/>
      <c r="P473" s="2367"/>
      <c r="Q473" s="2367"/>
    </row>
    <row r="474">
      <c r="A474" s="2380"/>
      <c r="B474" s="2366"/>
      <c r="C474" s="2366"/>
      <c r="D474" s="2367"/>
      <c r="E474" s="2367"/>
      <c r="F474" s="2367"/>
      <c r="G474" s="2367"/>
      <c r="H474" s="2367"/>
      <c r="I474" s="2367"/>
      <c r="J474" s="2367"/>
      <c r="K474" s="2367"/>
      <c r="L474" s="2367"/>
      <c r="M474" s="2367"/>
      <c r="N474" s="2367"/>
      <c r="O474" s="2367"/>
      <c r="P474" s="2367"/>
      <c r="Q474" s="2367"/>
    </row>
    <row r="475">
      <c r="A475" s="2380"/>
      <c r="B475" s="2366"/>
      <c r="C475" s="2366"/>
      <c r="D475" s="2367"/>
      <c r="E475" s="2367"/>
      <c r="F475" s="2367"/>
      <c r="G475" s="2367"/>
      <c r="H475" s="2367"/>
      <c r="I475" s="2367"/>
      <c r="J475" s="2367"/>
      <c r="K475" s="2367"/>
      <c r="L475" s="2367"/>
      <c r="M475" s="2367"/>
      <c r="N475" s="2367"/>
      <c r="O475" s="2367"/>
      <c r="P475" s="2367"/>
      <c r="Q475" s="2367"/>
    </row>
    <row r="476">
      <c r="A476" s="2380"/>
      <c r="B476" s="2366"/>
      <c r="C476" s="2366"/>
      <c r="D476" s="2367"/>
      <c r="E476" s="2367"/>
      <c r="F476" s="2367"/>
      <c r="G476" s="2367"/>
      <c r="H476" s="2367"/>
      <c r="I476" s="2367"/>
      <c r="J476" s="2367"/>
      <c r="K476" s="2367"/>
      <c r="L476" s="2367"/>
      <c r="M476" s="2367"/>
      <c r="N476" s="2367"/>
      <c r="O476" s="2367"/>
      <c r="P476" s="2367"/>
      <c r="Q476" s="2367"/>
    </row>
    <row r="477">
      <c r="A477" s="2380"/>
      <c r="B477" s="2366"/>
      <c r="C477" s="2366"/>
      <c r="D477" s="2367"/>
      <c r="E477" s="2367"/>
      <c r="F477" s="2367"/>
      <c r="G477" s="2367"/>
      <c r="H477" s="2367"/>
      <c r="I477" s="2367"/>
      <c r="J477" s="2367"/>
      <c r="K477" s="2367"/>
      <c r="L477" s="2367"/>
      <c r="M477" s="2367"/>
      <c r="N477" s="2367"/>
      <c r="O477" s="2367"/>
      <c r="P477" s="2367"/>
      <c r="Q477" s="2367"/>
    </row>
    <row r="478">
      <c r="A478" s="2380"/>
      <c r="B478" s="2366"/>
      <c r="C478" s="2366"/>
      <c r="D478" s="2367"/>
      <c r="E478" s="2367"/>
      <c r="F478" s="2367"/>
      <c r="G478" s="2367"/>
      <c r="H478" s="2367"/>
      <c r="I478" s="2367"/>
      <c r="J478" s="2367"/>
      <c r="K478" s="2367"/>
      <c r="L478" s="2367"/>
      <c r="M478" s="2367"/>
      <c r="N478" s="2367"/>
      <c r="O478" s="2367"/>
      <c r="P478" s="2367"/>
      <c r="Q478" s="2367"/>
    </row>
    <row r="479">
      <c r="A479" s="2380"/>
      <c r="B479" s="2366"/>
      <c r="C479" s="2366"/>
      <c r="D479" s="2367"/>
      <c r="E479" s="2367"/>
      <c r="F479" s="2367"/>
      <c r="G479" s="2367"/>
      <c r="H479" s="2367"/>
      <c r="I479" s="2367"/>
      <c r="J479" s="2367"/>
      <c r="K479" s="2367"/>
      <c r="L479" s="2367"/>
      <c r="M479" s="2367"/>
      <c r="N479" s="2367"/>
      <c r="O479" s="2367"/>
      <c r="P479" s="2367"/>
      <c r="Q479" s="2367"/>
    </row>
    <row r="480">
      <c r="A480" s="2380"/>
      <c r="B480" s="2366"/>
      <c r="C480" s="2366"/>
      <c r="D480" s="2367"/>
      <c r="E480" s="2367"/>
      <c r="F480" s="2367"/>
      <c r="G480" s="2367"/>
      <c r="H480" s="2367"/>
      <c r="I480" s="2367"/>
      <c r="J480" s="2367"/>
      <c r="K480" s="2367"/>
      <c r="L480" s="2367"/>
      <c r="M480" s="2367"/>
      <c r="N480" s="2367"/>
      <c r="O480" s="2367"/>
      <c r="P480" s="2367"/>
      <c r="Q480" s="2367"/>
    </row>
    <row r="481">
      <c r="A481" s="2380"/>
      <c r="B481" s="2366"/>
      <c r="C481" s="2366"/>
      <c r="D481" s="2367"/>
      <c r="E481" s="2367"/>
      <c r="F481" s="2367"/>
      <c r="G481" s="2367"/>
      <c r="H481" s="2367"/>
      <c r="I481" s="2367"/>
      <c r="J481" s="2367"/>
      <c r="K481" s="2367"/>
      <c r="L481" s="2367"/>
      <c r="M481" s="2367"/>
      <c r="N481" s="2367"/>
      <c r="O481" s="2367"/>
      <c r="P481" s="2367"/>
      <c r="Q481" s="2367"/>
    </row>
    <row r="482">
      <c r="A482" s="2380"/>
      <c r="B482" s="2366"/>
      <c r="C482" s="2366"/>
      <c r="D482" s="2367"/>
      <c r="E482" s="2367"/>
      <c r="F482" s="2367"/>
      <c r="G482" s="2367"/>
      <c r="H482" s="2367"/>
      <c r="I482" s="2367"/>
      <c r="J482" s="2367"/>
      <c r="K482" s="2367"/>
      <c r="L482" s="2367"/>
      <c r="M482" s="2367"/>
      <c r="N482" s="2367"/>
      <c r="O482" s="2367"/>
      <c r="P482" s="2367"/>
      <c r="Q482" s="2367"/>
    </row>
    <row r="483">
      <c r="A483" s="2380"/>
      <c r="B483" s="2366"/>
      <c r="C483" s="2366"/>
      <c r="D483" s="2367"/>
      <c r="E483" s="2367"/>
      <c r="F483" s="2367"/>
      <c r="G483" s="2367"/>
      <c r="H483" s="2367"/>
      <c r="I483" s="2367"/>
      <c r="J483" s="2367"/>
      <c r="K483" s="2367"/>
      <c r="L483" s="2367"/>
      <c r="M483" s="2367"/>
      <c r="N483" s="2367"/>
      <c r="O483" s="2367"/>
      <c r="P483" s="2367"/>
      <c r="Q483" s="2367"/>
    </row>
    <row r="484">
      <c r="A484" s="2380"/>
      <c r="B484" s="2366"/>
      <c r="C484" s="2366"/>
      <c r="D484" s="2367"/>
      <c r="E484" s="2367"/>
      <c r="F484" s="2367"/>
      <c r="G484" s="2367"/>
      <c r="H484" s="2367"/>
      <c r="I484" s="2367"/>
      <c r="J484" s="2367"/>
      <c r="K484" s="2367"/>
      <c r="L484" s="2367"/>
      <c r="M484" s="2367"/>
      <c r="N484" s="2367"/>
      <c r="O484" s="2367"/>
      <c r="P484" s="2367"/>
      <c r="Q484" s="2367"/>
    </row>
    <row r="485">
      <c r="A485" s="2380"/>
      <c r="B485" s="2366"/>
      <c r="C485" s="2366"/>
      <c r="D485" s="2367"/>
      <c r="E485" s="2367"/>
      <c r="F485" s="2367"/>
      <c r="G485" s="2367"/>
      <c r="H485" s="2367"/>
      <c r="I485" s="2367"/>
      <c r="J485" s="2367"/>
      <c r="K485" s="2367"/>
      <c r="L485" s="2367"/>
      <c r="M485" s="2367"/>
      <c r="N485" s="2367"/>
      <c r="O485" s="2367"/>
      <c r="P485" s="2367"/>
      <c r="Q485" s="2367"/>
    </row>
    <row r="486">
      <c r="A486" s="2380"/>
      <c r="B486" s="2366"/>
      <c r="C486" s="2366"/>
      <c r="D486" s="2367"/>
      <c r="E486" s="2367"/>
      <c r="F486" s="2367"/>
      <c r="G486" s="2367"/>
      <c r="H486" s="2367"/>
      <c r="I486" s="2367"/>
      <c r="J486" s="2367"/>
      <c r="K486" s="2367"/>
      <c r="L486" s="2367"/>
      <c r="M486" s="2367"/>
      <c r="N486" s="2367"/>
      <c r="O486" s="2367"/>
      <c r="P486" s="2367"/>
      <c r="Q486" s="2367"/>
    </row>
    <row r="487">
      <c r="A487" s="2380"/>
      <c r="B487" s="2366"/>
      <c r="C487" s="2366"/>
      <c r="D487" s="2367"/>
      <c r="E487" s="2367"/>
      <c r="F487" s="2367"/>
      <c r="G487" s="2367"/>
      <c r="H487" s="2367"/>
      <c r="I487" s="2367"/>
      <c r="J487" s="2367"/>
      <c r="K487" s="2367"/>
      <c r="L487" s="2367"/>
      <c r="M487" s="2367"/>
      <c r="N487" s="2367"/>
      <c r="O487" s="2367"/>
      <c r="P487" s="2367"/>
      <c r="Q487" s="2367"/>
    </row>
    <row r="488">
      <c r="A488" s="2380"/>
      <c r="B488" s="2366"/>
      <c r="C488" s="2366"/>
      <c r="D488" s="2367"/>
      <c r="E488" s="2367"/>
      <c r="F488" s="2367"/>
      <c r="G488" s="2367"/>
      <c r="H488" s="2367"/>
      <c r="I488" s="2367"/>
      <c r="J488" s="2367"/>
      <c r="K488" s="2367"/>
      <c r="L488" s="2367"/>
      <c r="M488" s="2367"/>
      <c r="N488" s="2367"/>
      <c r="O488" s="2367"/>
      <c r="P488" s="2367"/>
      <c r="Q488" s="2367"/>
    </row>
    <row r="489">
      <c r="A489" s="2380"/>
      <c r="B489" s="2366"/>
      <c r="C489" s="2366"/>
      <c r="D489" s="2367"/>
      <c r="E489" s="2367"/>
      <c r="F489" s="2367"/>
      <c r="G489" s="2367"/>
      <c r="H489" s="2367"/>
      <c r="I489" s="2367"/>
      <c r="J489" s="2367"/>
      <c r="K489" s="2367"/>
      <c r="L489" s="2367"/>
      <c r="M489" s="2367"/>
      <c r="N489" s="2367"/>
      <c r="O489" s="2367"/>
      <c r="P489" s="2367"/>
      <c r="Q489" s="2367"/>
    </row>
    <row r="490">
      <c r="A490" s="2380"/>
      <c r="B490" s="2366"/>
      <c r="C490" s="2366"/>
      <c r="D490" s="2367"/>
      <c r="E490" s="2367"/>
      <c r="F490" s="2367"/>
      <c r="G490" s="2367"/>
      <c r="H490" s="2367"/>
      <c r="I490" s="2367"/>
      <c r="J490" s="2367"/>
      <c r="K490" s="2367"/>
      <c r="L490" s="2367"/>
      <c r="M490" s="2367"/>
      <c r="N490" s="2367"/>
      <c r="O490" s="2367"/>
      <c r="P490" s="2367"/>
      <c r="Q490" s="2367"/>
    </row>
    <row r="491">
      <c r="A491" s="2380"/>
      <c r="B491" s="2366"/>
      <c r="C491" s="2366"/>
      <c r="D491" s="2367"/>
      <c r="E491" s="2367"/>
      <c r="F491" s="2367"/>
      <c r="G491" s="2367"/>
      <c r="H491" s="2367"/>
      <c r="I491" s="2367"/>
      <c r="J491" s="2367"/>
      <c r="K491" s="2367"/>
      <c r="L491" s="2367"/>
      <c r="M491" s="2367"/>
      <c r="N491" s="2367"/>
      <c r="O491" s="2367"/>
      <c r="P491" s="2367"/>
      <c r="Q491" s="2367"/>
    </row>
    <row r="492">
      <c r="A492" s="2380"/>
      <c r="B492" s="2366"/>
      <c r="C492" s="2366"/>
      <c r="D492" s="2367"/>
      <c r="E492" s="2367"/>
      <c r="F492" s="2367"/>
      <c r="G492" s="2367"/>
      <c r="H492" s="2367"/>
      <c r="I492" s="2367"/>
      <c r="J492" s="2367"/>
      <c r="K492" s="2367"/>
      <c r="L492" s="2367"/>
      <c r="M492" s="2367"/>
      <c r="N492" s="2367"/>
      <c r="O492" s="2367"/>
      <c r="P492" s="2367"/>
      <c r="Q492" s="2367"/>
    </row>
    <row r="493">
      <c r="A493" s="2380"/>
      <c r="B493" s="2366"/>
      <c r="C493" s="2366"/>
      <c r="D493" s="2367"/>
      <c r="E493" s="2367"/>
      <c r="F493" s="2367"/>
      <c r="G493" s="2367"/>
      <c r="H493" s="2367"/>
      <c r="I493" s="2367"/>
      <c r="J493" s="2367"/>
      <c r="K493" s="2367"/>
      <c r="L493" s="2367"/>
      <c r="M493" s="2367"/>
      <c r="N493" s="2367"/>
      <c r="O493" s="2367"/>
      <c r="P493" s="2367"/>
      <c r="Q493" s="2367"/>
    </row>
    <row r="494">
      <c r="A494" s="2380"/>
      <c r="B494" s="2366"/>
      <c r="C494" s="2366"/>
      <c r="D494" s="2367"/>
      <c r="E494" s="2367"/>
      <c r="F494" s="2367"/>
      <c r="G494" s="2367"/>
      <c r="H494" s="2367"/>
      <c r="I494" s="2367"/>
      <c r="J494" s="2367"/>
      <c r="K494" s="2367"/>
      <c r="L494" s="2367"/>
      <c r="M494" s="2367"/>
      <c r="N494" s="2367"/>
      <c r="O494" s="2367"/>
      <c r="P494" s="2367"/>
      <c r="Q494" s="2367"/>
    </row>
    <row r="495">
      <c r="A495" s="2380"/>
      <c r="B495" s="2366"/>
      <c r="C495" s="2366"/>
      <c r="D495" s="2367"/>
      <c r="E495" s="2367"/>
      <c r="F495" s="2367"/>
      <c r="G495" s="2367"/>
      <c r="H495" s="2367"/>
      <c r="I495" s="2367"/>
      <c r="J495" s="2367"/>
      <c r="K495" s="2367"/>
      <c r="L495" s="2367"/>
      <c r="M495" s="2367"/>
      <c r="N495" s="2367"/>
      <c r="O495" s="2367"/>
      <c r="P495" s="2367"/>
      <c r="Q495" s="2367"/>
    </row>
    <row r="496">
      <c r="A496" s="2380"/>
      <c r="B496" s="2366"/>
      <c r="C496" s="2366"/>
      <c r="D496" s="2367"/>
      <c r="E496" s="2367"/>
      <c r="F496" s="2367"/>
      <c r="G496" s="2367"/>
      <c r="H496" s="2367"/>
      <c r="I496" s="2367"/>
      <c r="J496" s="2367"/>
      <c r="K496" s="2367"/>
      <c r="L496" s="2367"/>
      <c r="M496" s="2367"/>
      <c r="N496" s="2367"/>
      <c r="O496" s="2367"/>
      <c r="P496" s="2367"/>
      <c r="Q496" s="2367"/>
    </row>
    <row r="497">
      <c r="A497" s="2380"/>
      <c r="B497" s="2366"/>
      <c r="C497" s="2366"/>
      <c r="D497" s="2367"/>
      <c r="E497" s="2367"/>
      <c r="F497" s="2367"/>
      <c r="G497" s="2367"/>
      <c r="H497" s="2367"/>
      <c r="I497" s="2367"/>
      <c r="J497" s="2367"/>
      <c r="K497" s="2367"/>
      <c r="L497" s="2367"/>
      <c r="M497" s="2367"/>
      <c r="N497" s="2367"/>
      <c r="O497" s="2367"/>
      <c r="P497" s="2367"/>
      <c r="Q497" s="2367"/>
    </row>
    <row r="498">
      <c r="A498" s="2380"/>
      <c r="B498" s="2366"/>
      <c r="C498" s="2366"/>
      <c r="D498" s="2367"/>
      <c r="E498" s="2367"/>
      <c r="F498" s="2367"/>
      <c r="G498" s="2367"/>
      <c r="H498" s="2367"/>
      <c r="I498" s="2367"/>
      <c r="J498" s="2367"/>
      <c r="K498" s="2367"/>
      <c r="L498" s="2367"/>
      <c r="M498" s="2367"/>
      <c r="N498" s="2367"/>
      <c r="O498" s="2367"/>
      <c r="P498" s="2367"/>
      <c r="Q498" s="2367"/>
    </row>
    <row r="499">
      <c r="A499" s="2380"/>
      <c r="B499" s="2366"/>
      <c r="C499" s="2366"/>
      <c r="D499" s="2367"/>
      <c r="E499" s="2367"/>
      <c r="F499" s="2367"/>
      <c r="G499" s="2367"/>
      <c r="H499" s="2367"/>
      <c r="I499" s="2367"/>
      <c r="J499" s="2367"/>
      <c r="K499" s="2367"/>
      <c r="L499" s="2367"/>
      <c r="M499" s="2367"/>
      <c r="N499" s="2367"/>
      <c r="O499" s="2367"/>
      <c r="P499" s="2367"/>
      <c r="Q499" s="2367"/>
    </row>
    <row r="500">
      <c r="A500" s="2380"/>
      <c r="B500" s="2366"/>
      <c r="C500" s="2366"/>
      <c r="D500" s="2367"/>
      <c r="E500" s="2367"/>
      <c r="F500" s="2367"/>
      <c r="G500" s="2367"/>
      <c r="H500" s="2367"/>
      <c r="I500" s="2367"/>
      <c r="J500" s="2367"/>
      <c r="K500" s="2367"/>
      <c r="L500" s="2367"/>
      <c r="M500" s="2367"/>
      <c r="N500" s="2367"/>
      <c r="O500" s="2367"/>
      <c r="P500" s="2367"/>
      <c r="Q500" s="2367"/>
    </row>
    <row r="501">
      <c r="A501" s="2380"/>
      <c r="B501" s="2366"/>
      <c r="C501" s="2366"/>
      <c r="D501" s="2367"/>
      <c r="E501" s="2367"/>
      <c r="F501" s="2367"/>
      <c r="G501" s="2367"/>
      <c r="H501" s="2367"/>
      <c r="I501" s="2367"/>
      <c r="J501" s="2367"/>
      <c r="K501" s="2367"/>
      <c r="L501" s="2367"/>
      <c r="M501" s="2367"/>
      <c r="N501" s="2367"/>
      <c r="O501" s="2367"/>
      <c r="P501" s="2367"/>
      <c r="Q501" s="2367"/>
    </row>
    <row r="502">
      <c r="A502" s="2380"/>
      <c r="B502" s="2366"/>
      <c r="C502" s="2366"/>
      <c r="D502" s="2367"/>
      <c r="E502" s="2367"/>
      <c r="F502" s="2367"/>
      <c r="G502" s="2367"/>
      <c r="H502" s="2367"/>
      <c r="I502" s="2367"/>
      <c r="J502" s="2367"/>
      <c r="K502" s="2367"/>
      <c r="L502" s="2367"/>
      <c r="M502" s="2367"/>
      <c r="N502" s="2367"/>
      <c r="O502" s="2367"/>
      <c r="P502" s="2367"/>
      <c r="Q502" s="2367"/>
    </row>
    <row r="503">
      <c r="A503" s="2380"/>
      <c r="B503" s="2366"/>
      <c r="C503" s="2366"/>
      <c r="D503" s="2367"/>
      <c r="E503" s="2367"/>
      <c r="F503" s="2367"/>
      <c r="G503" s="2367"/>
      <c r="H503" s="2367"/>
      <c r="I503" s="2367"/>
      <c r="J503" s="2367"/>
      <c r="K503" s="2367"/>
      <c r="L503" s="2367"/>
      <c r="M503" s="2367"/>
      <c r="N503" s="2367"/>
      <c r="O503" s="2367"/>
      <c r="P503" s="2367"/>
      <c r="Q503" s="2367"/>
    </row>
    <row r="504">
      <c r="A504" s="2380"/>
      <c r="B504" s="2366"/>
      <c r="C504" s="2366"/>
      <c r="D504" s="2367"/>
      <c r="E504" s="2367"/>
      <c r="F504" s="2367"/>
      <c r="G504" s="2367"/>
      <c r="H504" s="2367"/>
      <c r="I504" s="2367"/>
      <c r="J504" s="2367"/>
      <c r="K504" s="2367"/>
      <c r="L504" s="2367"/>
      <c r="M504" s="2367"/>
      <c r="N504" s="2367"/>
      <c r="O504" s="2367"/>
      <c r="P504" s="2367"/>
      <c r="Q504" s="2367"/>
    </row>
    <row r="505">
      <c r="A505" s="2380"/>
      <c r="B505" s="2366"/>
      <c r="C505" s="2366"/>
      <c r="D505" s="2367"/>
      <c r="E505" s="2367"/>
      <c r="F505" s="2367"/>
      <c r="G505" s="2367"/>
      <c r="H505" s="2367"/>
      <c r="I505" s="2367"/>
      <c r="J505" s="2367"/>
      <c r="K505" s="2367"/>
      <c r="L505" s="2367"/>
      <c r="M505" s="2367"/>
      <c r="N505" s="2367"/>
      <c r="O505" s="2367"/>
      <c r="P505" s="2367"/>
      <c r="Q505" s="2367"/>
    </row>
    <row r="506">
      <c r="A506" s="2380"/>
      <c r="B506" s="2366"/>
      <c r="C506" s="2366"/>
      <c r="D506" s="2367"/>
      <c r="E506" s="2367"/>
      <c r="F506" s="2367"/>
      <c r="G506" s="2367"/>
      <c r="H506" s="2367"/>
      <c r="I506" s="2367"/>
      <c r="J506" s="2367"/>
      <c r="K506" s="2367"/>
      <c r="L506" s="2367"/>
      <c r="M506" s="2367"/>
      <c r="N506" s="2367"/>
      <c r="O506" s="2367"/>
      <c r="P506" s="2367"/>
      <c r="Q506" s="2367"/>
    </row>
    <row r="507">
      <c r="A507" s="2380"/>
      <c r="B507" s="2366"/>
      <c r="C507" s="2366"/>
      <c r="D507" s="2367"/>
      <c r="E507" s="2367"/>
      <c r="F507" s="2367"/>
      <c r="G507" s="2367"/>
      <c r="H507" s="2367"/>
      <c r="I507" s="2367"/>
      <c r="J507" s="2367"/>
      <c r="K507" s="2367"/>
      <c r="L507" s="2367"/>
      <c r="M507" s="2367"/>
      <c r="N507" s="2367"/>
      <c r="O507" s="2367"/>
      <c r="P507" s="2367"/>
      <c r="Q507" s="2367"/>
    </row>
    <row r="508">
      <c r="A508" s="2380"/>
      <c r="B508" s="2366"/>
      <c r="C508" s="2366"/>
      <c r="D508" s="2367"/>
      <c r="E508" s="2367"/>
      <c r="F508" s="2367"/>
      <c r="G508" s="2367"/>
      <c r="H508" s="2367"/>
      <c r="I508" s="2367"/>
      <c r="J508" s="2367"/>
      <c r="K508" s="2367"/>
      <c r="L508" s="2367"/>
      <c r="M508" s="2367"/>
      <c r="N508" s="2367"/>
      <c r="O508" s="2367"/>
      <c r="P508" s="2367"/>
      <c r="Q508" s="2367"/>
    </row>
    <row r="509">
      <c r="A509" s="2380"/>
      <c r="B509" s="2366"/>
      <c r="C509" s="2366"/>
      <c r="D509" s="2367"/>
      <c r="E509" s="2367"/>
      <c r="F509" s="2367"/>
      <c r="G509" s="2367"/>
      <c r="H509" s="2367"/>
      <c r="I509" s="2367"/>
      <c r="J509" s="2367"/>
      <c r="K509" s="2367"/>
      <c r="L509" s="2367"/>
      <c r="M509" s="2367"/>
      <c r="N509" s="2367"/>
      <c r="O509" s="2367"/>
      <c r="P509" s="2367"/>
      <c r="Q509" s="2367"/>
    </row>
    <row r="510">
      <c r="A510" s="2380"/>
      <c r="B510" s="2366"/>
      <c r="C510" s="2366"/>
      <c r="D510" s="2367"/>
      <c r="E510" s="2367"/>
      <c r="F510" s="2367"/>
      <c r="G510" s="2367"/>
      <c r="H510" s="2367"/>
      <c r="I510" s="2367"/>
      <c r="J510" s="2367"/>
      <c r="K510" s="2367"/>
      <c r="L510" s="2367"/>
      <c r="M510" s="2367"/>
      <c r="N510" s="2367"/>
      <c r="O510" s="2367"/>
      <c r="P510" s="2367"/>
      <c r="Q510" s="2367"/>
    </row>
    <row r="511">
      <c r="A511" s="2380"/>
      <c r="B511" s="2366"/>
      <c r="C511" s="2366"/>
      <c r="D511" s="2367"/>
      <c r="E511" s="2367"/>
      <c r="F511" s="2367"/>
      <c r="G511" s="2367"/>
      <c r="H511" s="2367"/>
      <c r="I511" s="2367"/>
      <c r="J511" s="2367"/>
      <c r="K511" s="2367"/>
      <c r="L511" s="2367"/>
      <c r="M511" s="2367"/>
      <c r="N511" s="2367"/>
      <c r="O511" s="2367"/>
      <c r="P511" s="2367"/>
      <c r="Q511" s="2367"/>
    </row>
    <row r="512">
      <c r="A512" s="2380"/>
      <c r="B512" s="2366"/>
      <c r="C512" s="2366"/>
      <c r="D512" s="2367"/>
      <c r="E512" s="2367"/>
      <c r="F512" s="2367"/>
      <c r="G512" s="2367"/>
      <c r="H512" s="2367"/>
      <c r="I512" s="2367"/>
      <c r="J512" s="2367"/>
      <c r="K512" s="2367"/>
      <c r="L512" s="2367"/>
      <c r="M512" s="2367"/>
      <c r="N512" s="2367"/>
      <c r="O512" s="2367"/>
      <c r="P512" s="2367"/>
      <c r="Q512" s="2367"/>
    </row>
    <row r="513">
      <c r="A513" s="2380"/>
      <c r="B513" s="2366"/>
      <c r="C513" s="2366"/>
      <c r="D513" s="2367"/>
      <c r="E513" s="2367"/>
      <c r="F513" s="2367"/>
      <c r="G513" s="2367"/>
      <c r="H513" s="2367"/>
      <c r="I513" s="2367"/>
      <c r="J513" s="2367"/>
      <c r="K513" s="2367"/>
      <c r="L513" s="2367"/>
      <c r="M513" s="2367"/>
      <c r="N513" s="2367"/>
      <c r="O513" s="2367"/>
      <c r="P513" s="2367"/>
      <c r="Q513" s="2367"/>
    </row>
    <row r="514">
      <c r="A514" s="2380"/>
      <c r="B514" s="2366"/>
      <c r="C514" s="2366"/>
      <c r="D514" s="2367"/>
      <c r="E514" s="2367"/>
      <c r="F514" s="2367"/>
      <c r="G514" s="2367"/>
      <c r="H514" s="2367"/>
      <c r="I514" s="2367"/>
      <c r="J514" s="2367"/>
      <c r="K514" s="2367"/>
      <c r="L514" s="2367"/>
      <c r="M514" s="2367"/>
      <c r="N514" s="2367"/>
      <c r="O514" s="2367"/>
      <c r="P514" s="2367"/>
      <c r="Q514" s="2367"/>
    </row>
    <row r="515">
      <c r="A515" s="2380"/>
      <c r="B515" s="2366"/>
      <c r="C515" s="2366"/>
      <c r="D515" s="2367"/>
      <c r="E515" s="2367"/>
      <c r="F515" s="2367"/>
      <c r="G515" s="2367"/>
      <c r="H515" s="2367"/>
      <c r="I515" s="2367"/>
      <c r="J515" s="2367"/>
      <c r="K515" s="2367"/>
      <c r="L515" s="2367"/>
      <c r="M515" s="2367"/>
      <c r="N515" s="2367"/>
      <c r="O515" s="2367"/>
      <c r="P515" s="2367"/>
      <c r="Q515" s="2367"/>
    </row>
    <row r="516">
      <c r="A516" s="2380"/>
      <c r="B516" s="2366"/>
      <c r="C516" s="2366"/>
      <c r="D516" s="2367"/>
      <c r="E516" s="2367"/>
      <c r="F516" s="2367"/>
      <c r="G516" s="2367"/>
      <c r="H516" s="2367"/>
      <c r="I516" s="2367"/>
      <c r="J516" s="2367"/>
      <c r="K516" s="2367"/>
      <c r="L516" s="2367"/>
      <c r="M516" s="2367"/>
      <c r="N516" s="2367"/>
      <c r="O516" s="2367"/>
      <c r="P516" s="2367"/>
      <c r="Q516" s="2367"/>
    </row>
    <row r="517">
      <c r="A517" s="2380"/>
      <c r="B517" s="2366"/>
      <c r="C517" s="2366"/>
      <c r="D517" s="2367"/>
      <c r="E517" s="2367"/>
      <c r="F517" s="2367"/>
      <c r="G517" s="2367"/>
      <c r="H517" s="2367"/>
      <c r="I517" s="2367"/>
      <c r="J517" s="2367"/>
      <c r="K517" s="2367"/>
      <c r="L517" s="2367"/>
      <c r="M517" s="2367"/>
      <c r="N517" s="2367"/>
      <c r="O517" s="2367"/>
      <c r="P517" s="2367"/>
      <c r="Q517" s="2367"/>
    </row>
    <row r="518">
      <c r="A518" s="2380"/>
      <c r="B518" s="2366"/>
      <c r="C518" s="2366"/>
      <c r="D518" s="2367"/>
      <c r="E518" s="2367"/>
      <c r="F518" s="2367"/>
      <c r="G518" s="2367"/>
      <c r="H518" s="2367"/>
      <c r="I518" s="2367"/>
      <c r="J518" s="2367"/>
      <c r="K518" s="2367"/>
      <c r="L518" s="2367"/>
      <c r="M518" s="2367"/>
      <c r="N518" s="2367"/>
      <c r="O518" s="2367"/>
      <c r="P518" s="2367"/>
      <c r="Q518" s="2367"/>
    </row>
    <row r="519">
      <c r="A519" s="2380"/>
      <c r="B519" s="2366"/>
      <c r="C519" s="2366"/>
      <c r="D519" s="2367"/>
      <c r="E519" s="2367"/>
      <c r="F519" s="2367"/>
      <c r="G519" s="2367"/>
      <c r="H519" s="2367"/>
      <c r="I519" s="2367"/>
      <c r="J519" s="2367"/>
      <c r="K519" s="2367"/>
      <c r="L519" s="2367"/>
      <c r="M519" s="2367"/>
      <c r="N519" s="2367"/>
      <c r="O519" s="2367"/>
      <c r="P519" s="2367"/>
      <c r="Q519" s="2367"/>
    </row>
    <row r="520">
      <c r="A520" s="2380"/>
      <c r="B520" s="2366"/>
      <c r="C520" s="2366"/>
      <c r="D520" s="2367"/>
      <c r="E520" s="2367"/>
      <c r="F520" s="2367"/>
      <c r="G520" s="2367"/>
      <c r="H520" s="2367"/>
      <c r="I520" s="2367"/>
      <c r="J520" s="2367"/>
      <c r="K520" s="2367"/>
      <c r="L520" s="2367"/>
      <c r="M520" s="2367"/>
      <c r="N520" s="2367"/>
      <c r="O520" s="2367"/>
      <c r="P520" s="2367"/>
      <c r="Q520" s="2367"/>
    </row>
    <row r="521">
      <c r="A521" s="2380"/>
      <c r="B521" s="2366"/>
      <c r="C521" s="2366"/>
      <c r="D521" s="2367"/>
      <c r="E521" s="2367"/>
      <c r="F521" s="2367"/>
      <c r="G521" s="2367"/>
      <c r="H521" s="2367"/>
      <c r="I521" s="2367"/>
      <c r="J521" s="2367"/>
      <c r="K521" s="2367"/>
      <c r="L521" s="2367"/>
      <c r="M521" s="2367"/>
      <c r="N521" s="2367"/>
      <c r="O521" s="2367"/>
      <c r="P521" s="2367"/>
      <c r="Q521" s="2367"/>
    </row>
    <row r="522">
      <c r="A522" s="2380"/>
      <c r="B522" s="2366"/>
      <c r="C522" s="2366"/>
      <c r="D522" s="2367"/>
      <c r="E522" s="2367"/>
      <c r="F522" s="2367"/>
      <c r="G522" s="2367"/>
      <c r="H522" s="2367"/>
      <c r="I522" s="2367"/>
      <c r="J522" s="2367"/>
      <c r="K522" s="2367"/>
      <c r="L522" s="2367"/>
      <c r="M522" s="2367"/>
      <c r="N522" s="2367"/>
      <c r="O522" s="2367"/>
      <c r="P522" s="2367"/>
      <c r="Q522" s="2367"/>
    </row>
    <row r="523">
      <c r="A523" s="2380"/>
      <c r="B523" s="2366"/>
      <c r="C523" s="2366"/>
      <c r="D523" s="2367"/>
      <c r="E523" s="2367"/>
      <c r="F523" s="2367"/>
      <c r="G523" s="2367"/>
      <c r="H523" s="2367"/>
      <c r="I523" s="2367"/>
      <c r="J523" s="2367"/>
      <c r="K523" s="2367"/>
      <c r="L523" s="2367"/>
      <c r="M523" s="2367"/>
      <c r="N523" s="2367"/>
      <c r="O523" s="2367"/>
      <c r="P523" s="2367"/>
      <c r="Q523" s="2367"/>
    </row>
    <row r="524">
      <c r="A524" s="2380"/>
      <c r="B524" s="2366"/>
      <c r="C524" s="2366"/>
      <c r="D524" s="2367"/>
      <c r="E524" s="2367"/>
      <c r="F524" s="2367"/>
      <c r="G524" s="2367"/>
      <c r="H524" s="2367"/>
      <c r="I524" s="2367"/>
      <c r="J524" s="2367"/>
      <c r="K524" s="2367"/>
      <c r="L524" s="2367"/>
      <c r="M524" s="2367"/>
      <c r="N524" s="2367"/>
      <c r="O524" s="2367"/>
      <c r="P524" s="2367"/>
      <c r="Q524" s="2367"/>
    </row>
    <row r="525">
      <c r="A525" s="2380"/>
      <c r="B525" s="2366"/>
      <c r="C525" s="2366"/>
      <c r="D525" s="2367"/>
      <c r="E525" s="2367"/>
      <c r="F525" s="2367"/>
      <c r="G525" s="2367"/>
      <c r="H525" s="2367"/>
      <c r="I525" s="2367"/>
      <c r="J525" s="2367"/>
      <c r="K525" s="2367"/>
      <c r="L525" s="2367"/>
      <c r="M525" s="2367"/>
      <c r="N525" s="2367"/>
      <c r="O525" s="2367"/>
      <c r="P525" s="2367"/>
      <c r="Q525" s="2367"/>
    </row>
    <row r="526">
      <c r="A526" s="2380"/>
      <c r="B526" s="2369"/>
      <c r="C526" s="2366"/>
      <c r="D526" s="2367"/>
      <c r="E526" s="2367"/>
      <c r="F526" s="2367"/>
      <c r="G526" s="2367"/>
      <c r="H526" s="2367"/>
      <c r="I526" s="2367"/>
      <c r="J526" s="2367"/>
      <c r="K526" s="2367"/>
      <c r="L526" s="2367"/>
      <c r="M526" s="2367"/>
      <c r="N526" s="2367"/>
      <c r="O526" s="2367"/>
      <c r="P526" s="2367"/>
      <c r="Q526" s="2367"/>
    </row>
    <row r="527">
      <c r="A527" s="2380"/>
      <c r="B527" s="2366"/>
      <c r="C527" s="2366"/>
      <c r="D527" s="2367"/>
      <c r="E527" s="2367"/>
      <c r="F527" s="2367"/>
      <c r="G527" s="2367"/>
      <c r="H527" s="2367"/>
      <c r="I527" s="2367"/>
      <c r="J527" s="2367"/>
      <c r="K527" s="2367"/>
      <c r="L527" s="2367"/>
      <c r="M527" s="2367"/>
      <c r="N527" s="2367"/>
      <c r="O527" s="2367"/>
      <c r="P527" s="2367"/>
      <c r="Q527" s="2367"/>
    </row>
    <row r="528">
      <c r="A528" s="2380"/>
      <c r="B528" s="2366"/>
      <c r="C528" s="2366"/>
      <c r="D528" s="2367"/>
      <c r="E528" s="2367"/>
      <c r="F528" s="2367"/>
      <c r="G528" s="2367"/>
      <c r="H528" s="2367"/>
      <c r="I528" s="2367"/>
      <c r="J528" s="2367"/>
      <c r="K528" s="2367"/>
      <c r="L528" s="2367"/>
      <c r="M528" s="2367"/>
      <c r="N528" s="2367"/>
      <c r="O528" s="2367"/>
      <c r="P528" s="2367"/>
      <c r="Q528" s="2367"/>
    </row>
    <row r="529">
      <c r="A529" s="2380"/>
      <c r="B529" s="2366"/>
      <c r="C529" s="2366"/>
      <c r="D529" s="2367"/>
      <c r="E529" s="2367"/>
      <c r="F529" s="2367"/>
      <c r="G529" s="2367"/>
      <c r="H529" s="2367"/>
      <c r="I529" s="2367"/>
      <c r="J529" s="2367"/>
      <c r="K529" s="2367"/>
      <c r="L529" s="2367"/>
      <c r="M529" s="2367"/>
      <c r="N529" s="2367"/>
      <c r="O529" s="2367"/>
      <c r="P529" s="2367"/>
      <c r="Q529" s="2367"/>
    </row>
    <row r="530">
      <c r="A530" s="2380"/>
      <c r="B530" s="2366"/>
      <c r="C530" s="2366"/>
      <c r="D530" s="2367"/>
      <c r="E530" s="2367"/>
      <c r="F530" s="2367"/>
      <c r="G530" s="2367"/>
      <c r="H530" s="2367"/>
      <c r="I530" s="2367"/>
      <c r="J530" s="2367"/>
      <c r="K530" s="2367"/>
      <c r="L530" s="2367"/>
      <c r="M530" s="2367"/>
      <c r="N530" s="2367"/>
      <c r="O530" s="2367"/>
      <c r="P530" s="2367"/>
      <c r="Q530" s="2367"/>
    </row>
    <row r="531">
      <c r="A531" s="2380"/>
      <c r="B531" s="2366"/>
      <c r="C531" s="2366"/>
      <c r="D531" s="2367"/>
      <c r="E531" s="2367"/>
      <c r="F531" s="2367"/>
      <c r="G531" s="2367"/>
      <c r="H531" s="2367"/>
      <c r="I531" s="2367"/>
      <c r="J531" s="2367"/>
      <c r="K531" s="2367"/>
      <c r="L531" s="2367"/>
      <c r="M531" s="2367"/>
      <c r="N531" s="2367"/>
      <c r="O531" s="2367"/>
      <c r="P531" s="2367"/>
      <c r="Q531" s="2367"/>
    </row>
    <row r="532">
      <c r="A532" s="2380"/>
      <c r="B532" s="2366"/>
      <c r="C532" s="2366"/>
      <c r="D532" s="2367"/>
      <c r="E532" s="2367"/>
      <c r="F532" s="2367"/>
      <c r="G532" s="2367"/>
      <c r="H532" s="2367"/>
      <c r="I532" s="2367"/>
      <c r="J532" s="2367"/>
      <c r="K532" s="2367"/>
      <c r="L532" s="2367"/>
      <c r="M532" s="2367"/>
      <c r="N532" s="2367"/>
      <c r="O532" s="2367"/>
      <c r="P532" s="2367"/>
      <c r="Q532" s="2367"/>
    </row>
    <row r="533">
      <c r="A533" s="2380"/>
      <c r="B533" s="2366"/>
      <c r="C533" s="2366"/>
      <c r="D533" s="2367"/>
      <c r="E533" s="2367"/>
      <c r="F533" s="2367"/>
      <c r="G533" s="2367"/>
      <c r="H533" s="2367"/>
      <c r="I533" s="2367"/>
      <c r="J533" s="2367"/>
      <c r="K533" s="2367"/>
      <c r="L533" s="2367"/>
      <c r="M533" s="2367"/>
      <c r="N533" s="2367"/>
      <c r="O533" s="2367"/>
      <c r="P533" s="2367"/>
      <c r="Q533" s="2367"/>
    </row>
    <row r="534">
      <c r="A534" s="2380"/>
      <c r="B534" s="2351"/>
      <c r="C534" s="2366"/>
      <c r="D534" s="2367"/>
      <c r="E534" s="2367"/>
      <c r="F534" s="2367"/>
      <c r="G534" s="2367"/>
      <c r="H534" s="2367"/>
      <c r="I534" s="2367"/>
      <c r="J534" s="2367"/>
      <c r="K534" s="2367"/>
      <c r="L534" s="2367"/>
      <c r="M534" s="2367"/>
      <c r="N534" s="2367"/>
      <c r="O534" s="2367"/>
      <c r="P534" s="2367"/>
      <c r="Q534" s="2367"/>
    </row>
    <row r="535">
      <c r="A535" s="2380"/>
      <c r="B535" s="2366"/>
      <c r="C535" s="2366"/>
      <c r="D535" s="2367"/>
      <c r="E535" s="2367"/>
      <c r="F535" s="2367"/>
      <c r="G535" s="2367"/>
      <c r="H535" s="2367"/>
      <c r="I535" s="2367"/>
      <c r="J535" s="2367"/>
      <c r="K535" s="2367"/>
      <c r="L535" s="2367"/>
      <c r="M535" s="2367"/>
      <c r="N535" s="2367"/>
      <c r="O535" s="2367"/>
      <c r="P535" s="2367"/>
      <c r="Q535" s="2367"/>
    </row>
    <row r="536">
      <c r="A536" s="2380"/>
      <c r="B536" s="2366"/>
      <c r="C536" s="2366"/>
      <c r="D536" s="2367"/>
      <c r="E536" s="2367"/>
      <c r="F536" s="2367"/>
      <c r="G536" s="2367"/>
      <c r="H536" s="2367"/>
      <c r="I536" s="2367"/>
      <c r="J536" s="2367"/>
      <c r="K536" s="2367"/>
      <c r="L536" s="2367"/>
      <c r="M536" s="2367"/>
      <c r="N536" s="2367"/>
      <c r="O536" s="2367"/>
      <c r="P536" s="2367"/>
      <c r="Q536" s="2367"/>
    </row>
    <row r="537">
      <c r="A537" s="2380"/>
      <c r="B537" s="2366"/>
      <c r="C537" s="2366"/>
      <c r="D537" s="2367"/>
      <c r="E537" s="2367"/>
      <c r="F537" s="2367"/>
      <c r="G537" s="2367"/>
      <c r="H537" s="2367"/>
      <c r="I537" s="2367"/>
      <c r="J537" s="2367"/>
      <c r="K537" s="2367"/>
      <c r="L537" s="2367"/>
      <c r="M537" s="2367"/>
      <c r="N537" s="2367"/>
      <c r="O537" s="2367"/>
      <c r="P537" s="2367"/>
      <c r="Q537" s="2367"/>
    </row>
    <row r="538">
      <c r="A538" s="2380"/>
      <c r="B538" s="2366"/>
      <c r="C538" s="2366"/>
      <c r="D538" s="2367"/>
      <c r="E538" s="2367"/>
      <c r="F538" s="2367"/>
      <c r="G538" s="2367"/>
      <c r="H538" s="2367"/>
      <c r="I538" s="2367"/>
      <c r="J538" s="2367"/>
      <c r="K538" s="2367"/>
      <c r="L538" s="2367"/>
      <c r="M538" s="2367"/>
      <c r="N538" s="2367"/>
      <c r="O538" s="2367"/>
      <c r="P538" s="2367"/>
      <c r="Q538" s="2367"/>
    </row>
    <row r="539">
      <c r="A539" s="2380"/>
      <c r="B539" s="2366"/>
      <c r="C539" s="2366"/>
      <c r="D539" s="2367"/>
      <c r="E539" s="2367"/>
      <c r="F539" s="2367"/>
      <c r="G539" s="2367"/>
      <c r="H539" s="2367"/>
      <c r="I539" s="2367"/>
      <c r="J539" s="2367"/>
      <c r="K539" s="2367"/>
      <c r="L539" s="2367"/>
      <c r="M539" s="2367"/>
      <c r="N539" s="2367"/>
      <c r="O539" s="2367"/>
      <c r="P539" s="2367"/>
      <c r="Q539" s="2367"/>
    </row>
    <row r="540">
      <c r="A540" s="2380"/>
      <c r="B540" s="2366"/>
      <c r="C540" s="2366"/>
      <c r="D540" s="2367"/>
      <c r="E540" s="2367"/>
      <c r="F540" s="2367"/>
      <c r="G540" s="2367"/>
      <c r="H540" s="2367"/>
      <c r="I540" s="2367"/>
      <c r="J540" s="2367"/>
      <c r="K540" s="2367"/>
      <c r="L540" s="2367"/>
      <c r="M540" s="2367"/>
      <c r="N540" s="2367"/>
      <c r="O540" s="2367"/>
      <c r="P540" s="2367"/>
      <c r="Q540" s="2367"/>
    </row>
    <row r="541">
      <c r="A541" s="2380"/>
      <c r="B541" s="2366"/>
      <c r="C541" s="2366"/>
      <c r="D541" s="2367"/>
      <c r="E541" s="2367"/>
      <c r="F541" s="2367"/>
      <c r="G541" s="2367"/>
      <c r="H541" s="2367"/>
      <c r="I541" s="2367"/>
      <c r="J541" s="2367"/>
      <c r="K541" s="2367"/>
      <c r="L541" s="2367"/>
      <c r="M541" s="2367"/>
      <c r="N541" s="2367"/>
      <c r="O541" s="2367"/>
      <c r="P541" s="2367"/>
      <c r="Q541" s="2367"/>
    </row>
    <row r="542">
      <c r="A542" s="2380"/>
      <c r="B542" s="2366"/>
      <c r="C542" s="2366"/>
      <c r="D542" s="2367"/>
      <c r="E542" s="2367"/>
      <c r="F542" s="2367"/>
      <c r="G542" s="2367"/>
      <c r="H542" s="2367"/>
      <c r="I542" s="2367"/>
      <c r="J542" s="2367"/>
      <c r="K542" s="2367"/>
      <c r="L542" s="2367"/>
      <c r="M542" s="2367"/>
      <c r="N542" s="2367"/>
      <c r="O542" s="2367"/>
      <c r="P542" s="2367"/>
      <c r="Q542" s="2367"/>
    </row>
    <row r="543">
      <c r="A543" s="2380"/>
      <c r="B543" s="2366"/>
      <c r="C543" s="2366"/>
      <c r="D543" s="2367"/>
      <c r="E543" s="2367"/>
      <c r="F543" s="2367"/>
      <c r="G543" s="2367"/>
      <c r="H543" s="2367"/>
      <c r="I543" s="2367"/>
      <c r="J543" s="2367"/>
      <c r="K543" s="2367"/>
      <c r="L543" s="2367"/>
      <c r="M543" s="2367"/>
      <c r="N543" s="2367"/>
      <c r="O543" s="2367"/>
      <c r="P543" s="2367"/>
      <c r="Q543" s="2367"/>
    </row>
    <row r="544">
      <c r="A544" s="2380"/>
      <c r="B544" s="2366"/>
      <c r="C544" s="2366"/>
      <c r="D544" s="2367"/>
      <c r="E544" s="2367"/>
      <c r="F544" s="2367"/>
      <c r="G544" s="2367"/>
      <c r="H544" s="2367"/>
      <c r="I544" s="2367"/>
      <c r="J544" s="2367"/>
      <c r="K544" s="2367"/>
      <c r="L544" s="2367"/>
      <c r="M544" s="2367"/>
      <c r="N544" s="2367"/>
      <c r="O544" s="2367"/>
      <c r="P544" s="2367"/>
      <c r="Q544" s="2367"/>
    </row>
    <row r="545">
      <c r="A545" s="2380"/>
      <c r="B545" s="2366"/>
      <c r="C545" s="2366"/>
      <c r="D545" s="2367"/>
      <c r="E545" s="2367"/>
      <c r="F545" s="2367"/>
      <c r="G545" s="2367"/>
      <c r="H545" s="2367"/>
      <c r="I545" s="2367"/>
      <c r="J545" s="2367"/>
      <c r="K545" s="2367"/>
      <c r="L545" s="2367"/>
      <c r="M545" s="2367"/>
      <c r="N545" s="2367"/>
      <c r="O545" s="2367"/>
      <c r="P545" s="2367"/>
      <c r="Q545" s="2367"/>
    </row>
    <row r="546">
      <c r="A546" s="2380"/>
      <c r="B546" s="2366"/>
      <c r="C546" s="2366"/>
      <c r="D546" s="2367"/>
      <c r="E546" s="2367"/>
      <c r="F546" s="2367"/>
      <c r="G546" s="2367"/>
      <c r="H546" s="2367"/>
      <c r="I546" s="2367"/>
      <c r="J546" s="2367"/>
      <c r="K546" s="2367"/>
      <c r="L546" s="2367"/>
      <c r="M546" s="2367"/>
      <c r="N546" s="2367"/>
      <c r="O546" s="2367"/>
      <c r="P546" s="2367"/>
      <c r="Q546" s="2367"/>
    </row>
    <row r="547">
      <c r="A547" s="2380"/>
      <c r="B547" s="2366"/>
      <c r="C547" s="2366"/>
      <c r="D547" s="2367"/>
      <c r="E547" s="2367"/>
      <c r="F547" s="2367"/>
      <c r="G547" s="2367"/>
      <c r="H547" s="2367"/>
      <c r="I547" s="2367"/>
      <c r="J547" s="2367"/>
      <c r="K547" s="2367"/>
      <c r="L547" s="2367"/>
      <c r="M547" s="2367"/>
      <c r="N547" s="2367"/>
      <c r="O547" s="2367"/>
      <c r="P547" s="2367"/>
      <c r="Q547" s="2367"/>
    </row>
    <row r="548">
      <c r="A548" s="2380"/>
      <c r="B548" s="2366"/>
      <c r="C548" s="2366"/>
      <c r="D548" s="2367"/>
      <c r="E548" s="2367"/>
      <c r="F548" s="2367"/>
      <c r="G548" s="2367"/>
      <c r="H548" s="2367"/>
      <c r="I548" s="2367"/>
      <c r="J548" s="2367"/>
      <c r="K548" s="2367"/>
      <c r="L548" s="2367"/>
      <c r="M548" s="2367"/>
      <c r="N548" s="2367"/>
      <c r="O548" s="2367"/>
      <c r="P548" s="2367"/>
      <c r="Q548" s="2367"/>
    </row>
    <row r="549">
      <c r="A549" s="2380"/>
      <c r="B549" s="2366"/>
      <c r="C549" s="2366"/>
      <c r="D549" s="2367"/>
      <c r="E549" s="2367"/>
      <c r="F549" s="2367"/>
      <c r="G549" s="2367"/>
      <c r="H549" s="2367"/>
      <c r="I549" s="2367"/>
      <c r="J549" s="2367"/>
      <c r="K549" s="2367"/>
      <c r="L549" s="2367"/>
      <c r="M549" s="2367"/>
      <c r="N549" s="2367"/>
      <c r="O549" s="2367"/>
      <c r="P549" s="2367"/>
      <c r="Q549" s="2367"/>
    </row>
    <row r="550">
      <c r="A550" s="2380"/>
      <c r="B550" s="2366"/>
      <c r="C550" s="2366"/>
      <c r="D550" s="2367"/>
      <c r="E550" s="2367"/>
      <c r="F550" s="2367"/>
      <c r="G550" s="2367"/>
      <c r="H550" s="2367"/>
      <c r="I550" s="2367"/>
      <c r="J550" s="2367"/>
      <c r="K550" s="2367"/>
      <c r="L550" s="2367"/>
      <c r="M550" s="2367"/>
      <c r="N550" s="2367"/>
      <c r="O550" s="2367"/>
      <c r="P550" s="2367"/>
      <c r="Q550" s="2367"/>
    </row>
    <row r="551">
      <c r="A551" s="2380"/>
      <c r="B551" s="2366"/>
      <c r="C551" s="2366"/>
      <c r="D551" s="2367"/>
      <c r="E551" s="2367"/>
      <c r="F551" s="2367"/>
      <c r="G551" s="2367"/>
      <c r="H551" s="2367"/>
      <c r="I551" s="2367"/>
      <c r="J551" s="2367"/>
      <c r="K551" s="2367"/>
      <c r="L551" s="2367"/>
      <c r="M551" s="2367"/>
      <c r="N551" s="2367"/>
      <c r="O551" s="2367"/>
      <c r="P551" s="2367"/>
      <c r="Q551" s="2367"/>
    </row>
    <row r="552">
      <c r="A552" s="2380"/>
      <c r="B552" s="2366"/>
      <c r="C552" s="2366"/>
      <c r="D552" s="2367"/>
      <c r="E552" s="2367"/>
      <c r="F552" s="2367"/>
      <c r="G552" s="2367"/>
      <c r="H552" s="2367"/>
      <c r="I552" s="2367"/>
      <c r="J552" s="2367"/>
      <c r="K552" s="2367"/>
      <c r="L552" s="2367"/>
      <c r="M552" s="2367"/>
      <c r="N552" s="2367"/>
      <c r="O552" s="2367"/>
      <c r="P552" s="2367"/>
      <c r="Q552" s="2367"/>
    </row>
    <row r="553">
      <c r="A553" s="2380"/>
      <c r="B553" s="2366"/>
      <c r="C553" s="2366"/>
      <c r="D553" s="2367"/>
      <c r="E553" s="2367"/>
      <c r="F553" s="2367"/>
      <c r="G553" s="2367"/>
      <c r="H553" s="2367"/>
      <c r="I553" s="2367"/>
      <c r="J553" s="2367"/>
      <c r="K553" s="2367"/>
      <c r="L553" s="2367"/>
      <c r="M553" s="2367"/>
      <c r="N553" s="2367"/>
      <c r="O553" s="2367"/>
      <c r="P553" s="2367"/>
      <c r="Q553" s="2367"/>
    </row>
    <row r="554">
      <c r="A554" s="2380"/>
      <c r="B554" s="2366"/>
      <c r="C554" s="2366"/>
      <c r="D554" s="2367"/>
      <c r="E554" s="2367"/>
      <c r="F554" s="2367"/>
      <c r="G554" s="2367"/>
      <c r="H554" s="2367"/>
      <c r="I554" s="2367"/>
      <c r="J554" s="2367"/>
      <c r="K554" s="2367"/>
      <c r="L554" s="2367"/>
      <c r="M554" s="2367"/>
      <c r="N554" s="2367"/>
      <c r="O554" s="2367"/>
      <c r="P554" s="2367"/>
      <c r="Q554" s="2367"/>
    </row>
    <row r="555">
      <c r="A555" s="2380"/>
      <c r="B555" s="2366"/>
      <c r="C555" s="2366"/>
      <c r="D555" s="2367"/>
      <c r="E555" s="2367"/>
      <c r="F555" s="2367"/>
      <c r="G555" s="2367"/>
      <c r="H555" s="2367"/>
      <c r="I555" s="2367"/>
      <c r="J555" s="2367"/>
      <c r="K555" s="2367"/>
      <c r="L555" s="2367"/>
      <c r="M555" s="2367"/>
      <c r="N555" s="2367"/>
      <c r="O555" s="2367"/>
      <c r="P555" s="2367"/>
      <c r="Q555" s="2367"/>
    </row>
    <row r="556">
      <c r="A556" s="2380"/>
      <c r="B556" s="2366"/>
      <c r="C556" s="2366"/>
      <c r="D556" s="2367"/>
      <c r="E556" s="2367"/>
      <c r="F556" s="2367"/>
      <c r="G556" s="2367"/>
      <c r="H556" s="2367"/>
      <c r="I556" s="2367"/>
      <c r="J556" s="2367"/>
      <c r="K556" s="2367"/>
      <c r="L556" s="2367"/>
      <c r="M556" s="2367"/>
      <c r="N556" s="2367"/>
      <c r="O556" s="2367"/>
      <c r="P556" s="2367"/>
      <c r="Q556" s="2367"/>
    </row>
    <row r="557">
      <c r="A557" s="2380"/>
      <c r="B557" s="2366"/>
      <c r="C557" s="2366"/>
      <c r="D557" s="2367"/>
      <c r="E557" s="2367"/>
      <c r="F557" s="2367"/>
      <c r="G557" s="2367"/>
      <c r="H557" s="2367"/>
      <c r="I557" s="2367"/>
      <c r="J557" s="2367"/>
      <c r="K557" s="2367"/>
      <c r="L557" s="2367"/>
      <c r="M557" s="2367"/>
      <c r="N557" s="2367"/>
      <c r="O557" s="2367"/>
      <c r="P557" s="2367"/>
      <c r="Q557" s="2367"/>
    </row>
    <row r="558">
      <c r="A558" s="2380"/>
      <c r="B558" s="2366"/>
      <c r="C558" s="2366"/>
      <c r="D558" s="2367"/>
      <c r="E558" s="2367"/>
      <c r="F558" s="2367"/>
      <c r="G558" s="2367"/>
      <c r="H558" s="2367"/>
      <c r="I558" s="2367"/>
      <c r="J558" s="2367"/>
      <c r="K558" s="2367"/>
      <c r="L558" s="2367"/>
      <c r="M558" s="2367"/>
      <c r="N558" s="2367"/>
      <c r="O558" s="2367"/>
      <c r="P558" s="2367"/>
      <c r="Q558" s="2367"/>
    </row>
    <row r="559">
      <c r="A559" s="2380"/>
      <c r="B559" s="2366"/>
      <c r="C559" s="2366"/>
      <c r="D559" s="2367"/>
      <c r="E559" s="2367"/>
      <c r="F559" s="2367"/>
      <c r="G559" s="2367"/>
      <c r="H559" s="2367"/>
      <c r="I559" s="2367"/>
      <c r="J559" s="2367"/>
      <c r="K559" s="2367"/>
      <c r="L559" s="2367"/>
      <c r="M559" s="2367"/>
      <c r="N559" s="2367"/>
      <c r="O559" s="2367"/>
      <c r="P559" s="2367"/>
      <c r="Q559" s="2367"/>
    </row>
    <row r="560">
      <c r="A560" s="2380"/>
      <c r="B560" s="2366"/>
      <c r="C560" s="2366"/>
      <c r="D560" s="2367"/>
      <c r="E560" s="2367"/>
      <c r="F560" s="2367"/>
      <c r="G560" s="2367"/>
      <c r="H560" s="2367"/>
      <c r="I560" s="2367"/>
      <c r="J560" s="2367"/>
      <c r="K560" s="2367"/>
      <c r="L560" s="2367"/>
      <c r="M560" s="2367"/>
      <c r="N560" s="2367"/>
      <c r="O560" s="2367"/>
      <c r="P560" s="2367"/>
      <c r="Q560" s="2367"/>
    </row>
    <row r="561">
      <c r="A561" s="2380"/>
      <c r="B561" s="2366"/>
      <c r="C561" s="2366"/>
      <c r="D561" s="2367"/>
      <c r="E561" s="2367"/>
      <c r="F561" s="2367"/>
      <c r="G561" s="2367"/>
      <c r="H561" s="2367"/>
      <c r="I561" s="2367"/>
      <c r="J561" s="2367"/>
      <c r="K561" s="2367"/>
      <c r="L561" s="2367"/>
      <c r="M561" s="2367"/>
      <c r="N561" s="2367"/>
      <c r="O561" s="2367"/>
      <c r="P561" s="2367"/>
      <c r="Q561" s="2367"/>
    </row>
    <row r="562">
      <c r="A562" s="2380"/>
      <c r="B562" s="2366"/>
      <c r="C562" s="2366"/>
      <c r="D562" s="2367"/>
      <c r="E562" s="2367"/>
      <c r="F562" s="2367"/>
      <c r="G562" s="2367"/>
      <c r="H562" s="2367"/>
      <c r="I562" s="2367"/>
      <c r="J562" s="2367"/>
      <c r="K562" s="2367"/>
      <c r="L562" s="2367"/>
      <c r="M562" s="2367"/>
      <c r="N562" s="2367"/>
      <c r="O562" s="2367"/>
      <c r="P562" s="2367"/>
      <c r="Q562" s="2367"/>
    </row>
    <row r="563">
      <c r="A563" s="2380"/>
      <c r="B563" s="2366"/>
      <c r="C563" s="2366"/>
      <c r="D563" s="2367"/>
      <c r="E563" s="2367"/>
      <c r="F563" s="2367"/>
      <c r="G563" s="2367"/>
      <c r="H563" s="2367"/>
      <c r="I563" s="2367"/>
      <c r="J563" s="2367"/>
      <c r="K563" s="2367"/>
      <c r="L563" s="2367"/>
      <c r="M563" s="2367"/>
      <c r="N563" s="2367"/>
      <c r="O563" s="2367"/>
      <c r="P563" s="2367"/>
      <c r="Q563" s="2367"/>
    </row>
    <row r="564">
      <c r="A564" s="2380"/>
      <c r="B564" s="2366"/>
      <c r="C564" s="2366"/>
      <c r="D564" s="2367"/>
      <c r="E564" s="2367"/>
      <c r="F564" s="2367"/>
      <c r="G564" s="2367"/>
      <c r="H564" s="2367"/>
      <c r="I564" s="2367"/>
      <c r="J564" s="2367"/>
      <c r="K564" s="2367"/>
      <c r="L564" s="2367"/>
      <c r="M564" s="2367"/>
      <c r="N564" s="2367"/>
      <c r="O564" s="2367"/>
      <c r="P564" s="2367"/>
      <c r="Q564" s="2367"/>
    </row>
    <row r="565">
      <c r="A565" s="2380"/>
      <c r="B565" s="2366"/>
      <c r="C565" s="2366"/>
      <c r="D565" s="2367"/>
      <c r="E565" s="2367"/>
      <c r="F565" s="2367"/>
      <c r="G565" s="2367"/>
      <c r="H565" s="2367"/>
      <c r="I565" s="2367"/>
      <c r="J565" s="2367"/>
      <c r="K565" s="2367"/>
      <c r="L565" s="2367"/>
      <c r="M565" s="2367"/>
      <c r="N565" s="2367"/>
      <c r="O565" s="2367"/>
      <c r="P565" s="2367"/>
      <c r="Q565" s="2367"/>
    </row>
    <row r="566">
      <c r="A566" s="2380"/>
      <c r="B566" s="2366"/>
      <c r="C566" s="2366"/>
      <c r="D566" s="2367"/>
      <c r="E566" s="2367"/>
      <c r="F566" s="2367"/>
      <c r="G566" s="2367"/>
      <c r="H566" s="2367"/>
      <c r="I566" s="2367"/>
      <c r="J566" s="2367"/>
      <c r="K566" s="2367"/>
      <c r="L566" s="2367"/>
      <c r="M566" s="2367"/>
      <c r="N566" s="2367"/>
      <c r="O566" s="2367"/>
      <c r="P566" s="2367"/>
      <c r="Q566" s="2367"/>
    </row>
    <row r="567">
      <c r="A567" s="2380"/>
      <c r="B567" s="2366"/>
      <c r="C567" s="2366"/>
      <c r="D567" s="2367"/>
      <c r="E567" s="2367"/>
      <c r="F567" s="2367"/>
      <c r="G567" s="2367"/>
      <c r="H567" s="2367"/>
      <c r="I567" s="2367"/>
      <c r="J567" s="2367"/>
      <c r="K567" s="2367"/>
      <c r="L567" s="2367"/>
      <c r="M567" s="2367"/>
      <c r="N567" s="2367"/>
      <c r="O567" s="2367"/>
      <c r="P567" s="2367"/>
      <c r="Q567" s="2367"/>
    </row>
    <row r="568">
      <c r="A568" s="2380"/>
      <c r="B568" s="2366"/>
      <c r="C568" s="2366"/>
      <c r="D568" s="2367"/>
      <c r="E568" s="2367"/>
      <c r="F568" s="2367"/>
      <c r="G568" s="2367"/>
      <c r="H568" s="2367"/>
      <c r="I568" s="2367"/>
      <c r="J568" s="2367"/>
      <c r="K568" s="2367"/>
      <c r="L568" s="2367"/>
      <c r="M568" s="2367"/>
      <c r="N568" s="2367"/>
      <c r="O568" s="2367"/>
      <c r="P568" s="2367"/>
      <c r="Q568" s="2367"/>
    </row>
    <row r="569">
      <c r="A569" s="2380"/>
      <c r="B569" s="2366"/>
      <c r="C569" s="2366"/>
      <c r="D569" s="2367"/>
      <c r="E569" s="2367"/>
      <c r="F569" s="2367"/>
      <c r="G569" s="2367"/>
      <c r="H569" s="2367"/>
      <c r="I569" s="2367"/>
      <c r="J569" s="2367"/>
      <c r="K569" s="2367"/>
      <c r="L569" s="2367"/>
      <c r="M569" s="2367"/>
      <c r="N569" s="2367"/>
      <c r="O569" s="2367"/>
      <c r="P569" s="2367"/>
      <c r="Q569" s="2367"/>
    </row>
    <row r="570">
      <c r="A570" s="2380"/>
      <c r="B570" s="2366"/>
      <c r="C570" s="2366"/>
      <c r="D570" s="2367"/>
      <c r="E570" s="2367"/>
      <c r="F570" s="2367"/>
      <c r="G570" s="2367"/>
      <c r="H570" s="2367"/>
      <c r="I570" s="2367"/>
      <c r="J570" s="2367"/>
      <c r="K570" s="2367"/>
      <c r="L570" s="2367"/>
      <c r="M570" s="2367"/>
      <c r="N570" s="2367"/>
      <c r="O570" s="2367"/>
      <c r="P570" s="2367"/>
      <c r="Q570" s="2367"/>
    </row>
    <row r="571">
      <c r="A571" s="2380"/>
      <c r="B571" s="2366"/>
      <c r="C571" s="2366"/>
      <c r="D571" s="2367"/>
      <c r="E571" s="2367"/>
      <c r="F571" s="2367"/>
      <c r="G571" s="2367"/>
      <c r="H571" s="2367"/>
      <c r="I571" s="2367"/>
      <c r="J571" s="2367"/>
      <c r="K571" s="2367"/>
      <c r="L571" s="2367"/>
      <c r="M571" s="2367"/>
      <c r="N571" s="2367"/>
      <c r="O571" s="2367"/>
      <c r="P571" s="2367"/>
      <c r="Q571" s="2367"/>
    </row>
    <row r="572">
      <c r="A572" s="2380"/>
      <c r="B572" s="2366"/>
      <c r="C572" s="2366"/>
      <c r="D572" s="2367"/>
      <c r="E572" s="2367"/>
      <c r="F572" s="2367"/>
      <c r="G572" s="2367"/>
      <c r="H572" s="2367"/>
      <c r="I572" s="2367"/>
      <c r="J572" s="2367"/>
      <c r="K572" s="2367"/>
      <c r="L572" s="2367"/>
      <c r="M572" s="2367"/>
      <c r="N572" s="2367"/>
      <c r="O572" s="2367"/>
      <c r="P572" s="2367"/>
      <c r="Q572" s="2367"/>
    </row>
    <row r="573">
      <c r="A573" s="2380"/>
      <c r="B573" s="2366"/>
      <c r="C573" s="2366"/>
      <c r="D573" s="2367"/>
      <c r="E573" s="2367"/>
      <c r="F573" s="2367"/>
      <c r="G573" s="2367"/>
      <c r="H573" s="2367"/>
      <c r="I573" s="2367"/>
      <c r="J573" s="2367"/>
      <c r="K573" s="2367"/>
      <c r="L573" s="2367"/>
      <c r="M573" s="2367"/>
      <c r="N573" s="2367"/>
      <c r="O573" s="2367"/>
      <c r="P573" s="2367"/>
      <c r="Q573" s="2367"/>
    </row>
    <row r="574">
      <c r="A574" s="2380"/>
      <c r="B574" s="2366"/>
      <c r="C574" s="2366"/>
      <c r="D574" s="2367"/>
      <c r="E574" s="2367"/>
      <c r="F574" s="2367"/>
      <c r="G574" s="2367"/>
      <c r="H574" s="2367"/>
      <c r="I574" s="2367"/>
      <c r="J574" s="2367"/>
      <c r="K574" s="2367"/>
      <c r="L574" s="2367"/>
      <c r="M574" s="2367"/>
      <c r="N574" s="2367"/>
      <c r="O574" s="2367"/>
      <c r="P574" s="2367"/>
      <c r="Q574" s="2367"/>
    </row>
    <row r="575">
      <c r="A575" s="2380"/>
      <c r="B575" s="2366"/>
      <c r="C575" s="2366"/>
      <c r="D575" s="2367"/>
      <c r="E575" s="2367"/>
      <c r="F575" s="2367"/>
      <c r="G575" s="2367"/>
      <c r="H575" s="2367"/>
      <c r="I575" s="2367"/>
      <c r="J575" s="2367"/>
      <c r="K575" s="2367"/>
      <c r="L575" s="2367"/>
      <c r="M575" s="2367"/>
      <c r="N575" s="2367"/>
      <c r="O575" s="2367"/>
      <c r="P575" s="2367"/>
      <c r="Q575" s="2367"/>
    </row>
    <row r="576">
      <c r="A576" s="2380"/>
      <c r="B576" s="2366"/>
      <c r="C576" s="2366"/>
      <c r="D576" s="2367"/>
      <c r="E576" s="2367"/>
      <c r="F576" s="2367"/>
      <c r="G576" s="2367"/>
      <c r="H576" s="2367"/>
      <c r="I576" s="2367"/>
      <c r="J576" s="2367"/>
      <c r="K576" s="2367"/>
      <c r="L576" s="2367"/>
      <c r="M576" s="2367"/>
      <c r="N576" s="2367"/>
      <c r="O576" s="2367"/>
      <c r="P576" s="2367"/>
      <c r="Q576" s="2367"/>
    </row>
    <row r="577">
      <c r="A577" s="2380"/>
      <c r="B577" s="2366"/>
      <c r="C577" s="2366"/>
      <c r="D577" s="2367"/>
      <c r="E577" s="2367"/>
      <c r="F577" s="2367"/>
      <c r="G577" s="2367"/>
      <c r="H577" s="2367"/>
      <c r="I577" s="2367"/>
      <c r="J577" s="2367"/>
      <c r="K577" s="2367"/>
      <c r="L577" s="2367"/>
      <c r="M577" s="2367"/>
      <c r="N577" s="2367"/>
      <c r="O577" s="2367"/>
      <c r="P577" s="2367"/>
      <c r="Q577" s="2367"/>
    </row>
    <row r="578">
      <c r="A578" s="2380"/>
      <c r="B578" s="2366"/>
      <c r="C578" s="2366"/>
      <c r="D578" s="2367"/>
      <c r="E578" s="2367"/>
      <c r="F578" s="2367"/>
      <c r="G578" s="2367"/>
      <c r="H578" s="2367"/>
      <c r="I578" s="2367"/>
      <c r="J578" s="2367"/>
      <c r="K578" s="2367"/>
      <c r="L578" s="2367"/>
      <c r="M578" s="2367"/>
      <c r="N578" s="2367"/>
      <c r="O578" s="2367"/>
      <c r="P578" s="2367"/>
      <c r="Q578" s="2367"/>
    </row>
    <row r="579">
      <c r="A579" s="2380"/>
      <c r="B579" s="2366"/>
      <c r="C579" s="2366"/>
      <c r="D579" s="2367"/>
      <c r="E579" s="2367"/>
      <c r="F579" s="2367"/>
      <c r="G579" s="2367"/>
      <c r="H579" s="2367"/>
      <c r="I579" s="2367"/>
      <c r="J579" s="2367"/>
      <c r="K579" s="2367"/>
      <c r="L579" s="2367"/>
      <c r="M579" s="2367"/>
      <c r="N579" s="2367"/>
      <c r="O579" s="2367"/>
      <c r="P579" s="2367"/>
      <c r="Q579" s="2367"/>
    </row>
    <row r="580">
      <c r="A580" s="2380"/>
      <c r="B580" s="2366"/>
      <c r="C580" s="2366"/>
      <c r="D580" s="2367"/>
      <c r="E580" s="2367"/>
      <c r="F580" s="2367"/>
      <c r="G580" s="2367"/>
      <c r="H580" s="2367"/>
      <c r="I580" s="2367"/>
      <c r="J580" s="2367"/>
      <c r="K580" s="2367"/>
      <c r="L580" s="2367"/>
      <c r="M580" s="2367"/>
      <c r="N580" s="2367"/>
      <c r="O580" s="2367"/>
      <c r="P580" s="2367"/>
      <c r="Q580" s="2367"/>
    </row>
    <row r="581">
      <c r="A581" s="2380"/>
      <c r="B581" s="2366"/>
      <c r="C581" s="2366"/>
      <c r="D581" s="2367"/>
      <c r="E581" s="2367"/>
      <c r="F581" s="2367"/>
      <c r="G581" s="2367"/>
      <c r="H581" s="2367"/>
      <c r="I581" s="2367"/>
      <c r="J581" s="2367"/>
      <c r="K581" s="2367"/>
      <c r="L581" s="2367"/>
      <c r="M581" s="2367"/>
      <c r="N581" s="2367"/>
      <c r="O581" s="2367"/>
      <c r="P581" s="2367"/>
      <c r="Q581" s="2367"/>
    </row>
    <row r="582">
      <c r="A582" s="2380"/>
      <c r="B582" s="2366"/>
      <c r="C582" s="2366"/>
      <c r="D582" s="2367"/>
      <c r="E582" s="2367"/>
      <c r="F582" s="2367"/>
      <c r="G582" s="2367"/>
      <c r="H582" s="2367"/>
      <c r="I582" s="2367"/>
      <c r="J582" s="2367"/>
      <c r="K582" s="2367"/>
      <c r="L582" s="2367"/>
      <c r="M582" s="2367"/>
      <c r="N582" s="2367"/>
      <c r="O582" s="2367"/>
      <c r="P582" s="2367"/>
      <c r="Q582" s="2367"/>
    </row>
    <row r="583">
      <c r="A583" s="2380"/>
      <c r="B583" s="2366"/>
      <c r="C583" s="2366"/>
      <c r="D583" s="2367"/>
      <c r="E583" s="2367"/>
      <c r="F583" s="2367"/>
      <c r="G583" s="2367"/>
      <c r="H583" s="2367"/>
      <c r="I583" s="2367"/>
      <c r="J583" s="2367"/>
      <c r="K583" s="2367"/>
      <c r="L583" s="2367"/>
      <c r="M583" s="2367"/>
      <c r="N583" s="2367"/>
      <c r="O583" s="2367"/>
      <c r="P583" s="2367"/>
      <c r="Q583" s="2367"/>
    </row>
    <row r="584">
      <c r="A584" s="2380"/>
      <c r="B584" s="2366"/>
      <c r="C584" s="2366"/>
      <c r="D584" s="2367"/>
      <c r="E584" s="2367"/>
      <c r="F584" s="2367"/>
      <c r="G584" s="2367"/>
      <c r="H584" s="2367"/>
      <c r="I584" s="2367"/>
      <c r="J584" s="2367"/>
      <c r="K584" s="2367"/>
      <c r="L584" s="2367"/>
      <c r="M584" s="2367"/>
      <c r="N584" s="2367"/>
      <c r="O584" s="2367"/>
      <c r="P584" s="2367"/>
      <c r="Q584" s="2367"/>
    </row>
    <row r="585">
      <c r="A585" s="2380"/>
      <c r="B585" s="2366"/>
      <c r="C585" s="2366"/>
      <c r="D585" s="2367"/>
      <c r="E585" s="2367"/>
      <c r="F585" s="2367"/>
      <c r="G585" s="2367"/>
      <c r="H585" s="2367"/>
      <c r="I585" s="2367"/>
      <c r="J585" s="2367"/>
      <c r="K585" s="2367"/>
      <c r="L585" s="2367"/>
      <c r="M585" s="2367"/>
      <c r="N585" s="2367"/>
      <c r="O585" s="2367"/>
      <c r="P585" s="2367"/>
      <c r="Q585" s="2367"/>
    </row>
    <row r="586">
      <c r="A586" s="2380"/>
      <c r="B586" s="2366"/>
      <c r="C586" s="2366"/>
      <c r="D586" s="2367"/>
      <c r="E586" s="2367"/>
      <c r="F586" s="2367"/>
      <c r="G586" s="2367"/>
      <c r="H586" s="2367"/>
      <c r="I586" s="2367"/>
      <c r="J586" s="2367"/>
      <c r="K586" s="2367"/>
      <c r="L586" s="2367"/>
      <c r="M586" s="2367"/>
      <c r="N586" s="2367"/>
      <c r="O586" s="2367"/>
      <c r="P586" s="2367"/>
      <c r="Q586" s="2367"/>
    </row>
    <row r="587">
      <c r="A587" s="2380"/>
      <c r="B587" s="2366"/>
      <c r="C587" s="2366"/>
      <c r="D587" s="2367"/>
      <c r="E587" s="2367"/>
      <c r="F587" s="2367"/>
      <c r="G587" s="2367"/>
      <c r="H587" s="2367"/>
      <c r="I587" s="2367"/>
      <c r="J587" s="2367"/>
      <c r="K587" s="2367"/>
      <c r="L587" s="2367"/>
      <c r="M587" s="2367"/>
      <c r="N587" s="2367"/>
      <c r="O587" s="2367"/>
      <c r="P587" s="2367"/>
      <c r="Q587" s="2367"/>
    </row>
    <row r="588">
      <c r="A588" s="2380"/>
      <c r="B588" s="2366"/>
      <c r="C588" s="2366"/>
      <c r="D588" s="2367"/>
      <c r="E588" s="2367"/>
      <c r="F588" s="2367"/>
      <c r="G588" s="2367"/>
      <c r="H588" s="2367"/>
      <c r="I588" s="2367"/>
      <c r="J588" s="2367"/>
      <c r="K588" s="2367"/>
      <c r="L588" s="2367"/>
      <c r="M588" s="2367"/>
      <c r="N588" s="2367"/>
      <c r="O588" s="2367"/>
      <c r="P588" s="2367"/>
      <c r="Q588" s="2367"/>
    </row>
    <row r="589">
      <c r="A589" s="2380"/>
      <c r="B589" s="2366"/>
      <c r="C589" s="2366"/>
      <c r="D589" s="2367"/>
      <c r="E589" s="2367"/>
      <c r="F589" s="2367"/>
      <c r="G589" s="2367"/>
      <c r="H589" s="2367"/>
      <c r="I589" s="2367"/>
      <c r="J589" s="2367"/>
      <c r="K589" s="2367"/>
      <c r="L589" s="2367"/>
      <c r="M589" s="2367"/>
      <c r="N589" s="2367"/>
      <c r="O589" s="2367"/>
      <c r="P589" s="2367"/>
      <c r="Q589" s="2367"/>
    </row>
    <row r="590">
      <c r="A590" s="2380"/>
      <c r="B590" s="2366"/>
      <c r="C590" s="2366"/>
      <c r="D590" s="2367"/>
      <c r="E590" s="2367"/>
      <c r="F590" s="2367"/>
      <c r="G590" s="2367"/>
      <c r="H590" s="2367"/>
      <c r="I590" s="2367"/>
      <c r="J590" s="2367"/>
      <c r="K590" s="2367"/>
      <c r="L590" s="2367"/>
      <c r="M590" s="2367"/>
      <c r="N590" s="2367"/>
      <c r="O590" s="2367"/>
      <c r="P590" s="2367"/>
      <c r="Q590" s="2367"/>
    </row>
    <row r="591">
      <c r="A591" s="2380"/>
      <c r="B591" s="2366"/>
      <c r="C591" s="2366"/>
      <c r="D591" s="2367"/>
      <c r="E591" s="2367"/>
      <c r="F591" s="2367"/>
      <c r="G591" s="2367"/>
      <c r="H591" s="2367"/>
      <c r="I591" s="2367"/>
      <c r="J591" s="2367"/>
      <c r="K591" s="2367"/>
      <c r="L591" s="2367"/>
      <c r="M591" s="2367"/>
      <c r="N591" s="2367"/>
      <c r="O591" s="2367"/>
      <c r="P591" s="2367"/>
      <c r="Q591" s="2367"/>
    </row>
    <row r="592">
      <c r="A592" s="2380"/>
      <c r="B592" s="2366"/>
      <c r="C592" s="2366"/>
      <c r="D592" s="2367"/>
      <c r="E592" s="2367"/>
      <c r="F592" s="2367"/>
      <c r="G592" s="2367"/>
      <c r="H592" s="2367"/>
      <c r="I592" s="2367"/>
      <c r="J592" s="2367"/>
      <c r="K592" s="2367"/>
      <c r="L592" s="2367"/>
      <c r="M592" s="2367"/>
      <c r="N592" s="2367"/>
      <c r="O592" s="2367"/>
      <c r="P592" s="2367"/>
      <c r="Q592" s="2367"/>
    </row>
    <row r="593">
      <c r="A593" s="2380"/>
      <c r="B593" s="2366"/>
      <c r="C593" s="2366"/>
      <c r="D593" s="2367"/>
      <c r="E593" s="2367"/>
      <c r="F593" s="2367"/>
      <c r="G593" s="2367"/>
      <c r="H593" s="2367"/>
      <c r="I593" s="2367"/>
      <c r="J593" s="2367"/>
      <c r="K593" s="2367"/>
      <c r="L593" s="2367"/>
      <c r="M593" s="2367"/>
      <c r="N593" s="2367"/>
      <c r="O593" s="2367"/>
      <c r="P593" s="2367"/>
      <c r="Q593" s="2367"/>
    </row>
    <row r="594">
      <c r="A594" s="2380"/>
      <c r="B594" s="2366"/>
      <c r="C594" s="2366"/>
      <c r="D594" s="2367"/>
      <c r="E594" s="2367"/>
      <c r="F594" s="2367"/>
      <c r="G594" s="2367"/>
      <c r="H594" s="2367"/>
      <c r="I594" s="2367"/>
      <c r="J594" s="2367"/>
      <c r="K594" s="2367"/>
      <c r="L594" s="2367"/>
      <c r="M594" s="2367"/>
      <c r="N594" s="2367"/>
      <c r="O594" s="2367"/>
      <c r="P594" s="2367"/>
      <c r="Q594" s="2367"/>
    </row>
    <row r="595">
      <c r="A595" s="2380"/>
      <c r="B595" s="2366"/>
      <c r="C595" s="2366"/>
      <c r="D595" s="2367"/>
      <c r="E595" s="2367"/>
      <c r="F595" s="2367"/>
      <c r="G595" s="2367"/>
      <c r="H595" s="2367"/>
      <c r="I595" s="2367"/>
      <c r="J595" s="2367"/>
      <c r="K595" s="2367"/>
      <c r="L595" s="2367"/>
      <c r="M595" s="2367"/>
      <c r="N595" s="2367"/>
      <c r="O595" s="2367"/>
      <c r="P595" s="2367"/>
      <c r="Q595" s="2367"/>
    </row>
    <row r="596">
      <c r="A596" s="2380"/>
      <c r="B596" s="2366"/>
      <c r="C596" s="2366"/>
      <c r="D596" s="2367"/>
      <c r="E596" s="2367"/>
      <c r="F596" s="2367"/>
      <c r="G596" s="2367"/>
      <c r="H596" s="2367"/>
      <c r="I596" s="2367"/>
      <c r="J596" s="2367"/>
      <c r="K596" s="2367"/>
      <c r="L596" s="2367"/>
      <c r="M596" s="2367"/>
      <c r="N596" s="2367"/>
      <c r="O596" s="2367"/>
      <c r="P596" s="2367"/>
      <c r="Q596" s="2367"/>
    </row>
    <row r="597">
      <c r="A597" s="2380"/>
      <c r="B597" s="2366"/>
      <c r="C597" s="2366"/>
      <c r="D597" s="2367"/>
      <c r="E597" s="2367"/>
      <c r="F597" s="2367"/>
      <c r="G597" s="2367"/>
      <c r="H597" s="2367"/>
      <c r="I597" s="2367"/>
      <c r="J597" s="2367"/>
      <c r="K597" s="2367"/>
      <c r="L597" s="2367"/>
      <c r="M597" s="2367"/>
      <c r="N597" s="2367"/>
      <c r="O597" s="2367"/>
      <c r="P597" s="2367"/>
      <c r="Q597" s="2367"/>
    </row>
    <row r="598">
      <c r="A598" s="2380"/>
      <c r="B598" s="2366"/>
      <c r="C598" s="2366"/>
      <c r="D598" s="2367"/>
      <c r="E598" s="2367"/>
      <c r="F598" s="2367"/>
      <c r="G598" s="2367"/>
      <c r="H598" s="2367"/>
      <c r="I598" s="2367"/>
      <c r="J598" s="2367"/>
      <c r="K598" s="2367"/>
      <c r="L598" s="2367"/>
      <c r="M598" s="2367"/>
      <c r="N598" s="2367"/>
      <c r="O598" s="2367"/>
      <c r="P598" s="2367"/>
      <c r="Q598" s="2367"/>
    </row>
    <row r="599">
      <c r="A599" s="2380"/>
      <c r="B599" s="2366"/>
      <c r="C599" s="2366"/>
      <c r="D599" s="2367"/>
      <c r="E599" s="2367"/>
      <c r="F599" s="2367"/>
      <c r="G599" s="2367"/>
      <c r="H599" s="2367"/>
      <c r="I599" s="2367"/>
      <c r="J599" s="2367"/>
      <c r="K599" s="2367"/>
      <c r="L599" s="2367"/>
      <c r="M599" s="2367"/>
      <c r="N599" s="2367"/>
      <c r="O599" s="2367"/>
      <c r="P599" s="2367"/>
      <c r="Q599" s="2367"/>
    </row>
    <row r="600">
      <c r="A600" s="2380"/>
      <c r="B600" s="2366"/>
      <c r="C600" s="2366"/>
      <c r="D600" s="2367"/>
      <c r="E600" s="2367"/>
      <c r="F600" s="2367"/>
      <c r="G600" s="2367"/>
      <c r="H600" s="2367"/>
      <c r="I600" s="2367"/>
      <c r="J600" s="2367"/>
      <c r="K600" s="2367"/>
      <c r="L600" s="2367"/>
      <c r="M600" s="2367"/>
      <c r="N600" s="2367"/>
      <c r="O600" s="2367"/>
      <c r="P600" s="2367"/>
      <c r="Q600" s="2367"/>
    </row>
    <row r="601">
      <c r="A601" s="2380"/>
      <c r="B601" s="2366"/>
      <c r="C601" s="2366"/>
      <c r="D601" s="2367"/>
      <c r="E601" s="2367"/>
      <c r="F601" s="2367"/>
      <c r="G601" s="2367"/>
      <c r="H601" s="2367"/>
      <c r="I601" s="2367"/>
      <c r="J601" s="2367"/>
      <c r="K601" s="2367"/>
      <c r="L601" s="2367"/>
      <c r="M601" s="2367"/>
      <c r="N601" s="2367"/>
      <c r="O601" s="2367"/>
      <c r="P601" s="2367"/>
      <c r="Q601" s="2367"/>
    </row>
    <row r="602">
      <c r="A602" s="2380"/>
      <c r="B602" s="2366"/>
      <c r="C602" s="2366"/>
      <c r="D602" s="2367"/>
      <c r="E602" s="2367"/>
      <c r="F602" s="2367"/>
      <c r="G602" s="2367"/>
      <c r="H602" s="2367"/>
      <c r="I602" s="2367"/>
      <c r="J602" s="2367"/>
      <c r="K602" s="2367"/>
      <c r="L602" s="2367"/>
      <c r="M602" s="2367"/>
      <c r="N602" s="2367"/>
      <c r="O602" s="2367"/>
      <c r="P602" s="2367"/>
      <c r="Q602" s="2367"/>
    </row>
    <row r="603">
      <c r="A603" s="2380"/>
      <c r="B603" s="2366"/>
      <c r="C603" s="2366"/>
      <c r="D603" s="2367"/>
      <c r="E603" s="2367"/>
      <c r="F603" s="2367"/>
      <c r="G603" s="2367"/>
      <c r="H603" s="2367"/>
      <c r="I603" s="2367"/>
      <c r="J603" s="2367"/>
      <c r="K603" s="2367"/>
      <c r="L603" s="2367"/>
      <c r="M603" s="2367"/>
      <c r="N603" s="2367"/>
      <c r="O603" s="2367"/>
      <c r="P603" s="2367"/>
      <c r="Q603" s="2367"/>
    </row>
    <row r="604">
      <c r="A604" s="2380"/>
      <c r="B604" s="2366"/>
      <c r="C604" s="2366"/>
      <c r="D604" s="2367"/>
      <c r="E604" s="2367"/>
      <c r="F604" s="2367"/>
      <c r="G604" s="2367"/>
      <c r="H604" s="2367"/>
      <c r="I604" s="2367"/>
      <c r="J604" s="2367"/>
      <c r="K604" s="2367"/>
      <c r="L604" s="2367"/>
      <c r="M604" s="2367"/>
      <c r="N604" s="2367"/>
      <c r="O604" s="2367"/>
      <c r="P604" s="2367"/>
      <c r="Q604" s="2367"/>
    </row>
    <row r="605">
      <c r="A605" s="2380"/>
      <c r="B605" s="2366"/>
      <c r="C605" s="2366"/>
      <c r="D605" s="2367"/>
      <c r="E605" s="2367"/>
      <c r="F605" s="2367"/>
      <c r="G605" s="2367"/>
      <c r="H605" s="2367"/>
      <c r="I605" s="2367"/>
      <c r="J605" s="2367"/>
      <c r="K605" s="2367"/>
      <c r="L605" s="2367"/>
      <c r="M605" s="2367"/>
      <c r="N605" s="2367"/>
      <c r="O605" s="2367"/>
      <c r="P605" s="2367"/>
      <c r="Q605" s="2367"/>
    </row>
    <row r="606">
      <c r="A606" s="2380"/>
      <c r="B606" s="2366"/>
      <c r="C606" s="2366"/>
      <c r="D606" s="2367"/>
      <c r="E606" s="2367"/>
      <c r="F606" s="2367"/>
      <c r="G606" s="2367"/>
      <c r="H606" s="2367"/>
      <c r="I606" s="2367"/>
      <c r="J606" s="2367"/>
      <c r="K606" s="2367"/>
      <c r="L606" s="2367"/>
      <c r="M606" s="2367"/>
      <c r="N606" s="2367"/>
      <c r="O606" s="2367"/>
      <c r="P606" s="2367"/>
      <c r="Q606" s="2367"/>
    </row>
    <row r="607">
      <c r="A607" s="2380"/>
      <c r="B607" s="2366"/>
      <c r="C607" s="2366"/>
      <c r="D607" s="2367"/>
      <c r="E607" s="2367"/>
      <c r="F607" s="2367"/>
      <c r="G607" s="2367"/>
      <c r="H607" s="2367"/>
      <c r="I607" s="2367"/>
      <c r="J607" s="2367"/>
      <c r="K607" s="2367"/>
      <c r="L607" s="2367"/>
      <c r="M607" s="2367"/>
      <c r="N607" s="2367"/>
      <c r="O607" s="2367"/>
      <c r="P607" s="2367"/>
      <c r="Q607" s="2367"/>
    </row>
    <row r="608">
      <c r="A608" s="2380"/>
      <c r="B608" s="2366"/>
      <c r="C608" s="2366"/>
      <c r="D608" s="2367"/>
      <c r="E608" s="2367"/>
      <c r="F608" s="2367"/>
      <c r="G608" s="2367"/>
      <c r="H608" s="2367"/>
      <c r="I608" s="2367"/>
      <c r="J608" s="2367"/>
      <c r="K608" s="2367"/>
      <c r="L608" s="2367"/>
      <c r="M608" s="2367"/>
      <c r="N608" s="2367"/>
      <c r="O608" s="2367"/>
      <c r="P608" s="2367"/>
      <c r="Q608" s="2367"/>
    </row>
    <row r="609">
      <c r="A609" s="2380"/>
      <c r="B609" s="2366"/>
      <c r="C609" s="2366"/>
      <c r="D609" s="2367"/>
      <c r="E609" s="2367"/>
      <c r="F609" s="2367"/>
      <c r="G609" s="2367"/>
      <c r="H609" s="2367"/>
      <c r="I609" s="2367"/>
      <c r="J609" s="2367"/>
      <c r="K609" s="2367"/>
      <c r="L609" s="2367"/>
      <c r="M609" s="2367"/>
      <c r="N609" s="2367"/>
      <c r="O609" s="2367"/>
      <c r="P609" s="2367"/>
      <c r="Q609" s="2367"/>
    </row>
    <row r="610">
      <c r="A610" s="2380"/>
      <c r="B610" s="2366"/>
      <c r="C610" s="2366"/>
      <c r="D610" s="2367"/>
      <c r="E610" s="2367"/>
      <c r="F610" s="2367"/>
      <c r="G610" s="2367"/>
      <c r="H610" s="2367"/>
      <c r="I610" s="2367"/>
      <c r="J610" s="2367"/>
      <c r="K610" s="2367"/>
      <c r="L610" s="2367"/>
      <c r="M610" s="2367"/>
      <c r="N610" s="2367"/>
      <c r="O610" s="2367"/>
      <c r="P610" s="2367"/>
      <c r="Q610" s="2367"/>
    </row>
    <row r="611">
      <c r="A611" s="2380"/>
      <c r="B611" s="2366"/>
      <c r="C611" s="2366"/>
      <c r="D611" s="2367"/>
      <c r="E611" s="2367"/>
      <c r="F611" s="2367"/>
      <c r="G611" s="2367"/>
      <c r="H611" s="2367"/>
      <c r="I611" s="2367"/>
      <c r="J611" s="2367"/>
      <c r="K611" s="2367"/>
      <c r="L611" s="2367"/>
      <c r="M611" s="2367"/>
      <c r="N611" s="2367"/>
      <c r="O611" s="2367"/>
      <c r="P611" s="2367"/>
      <c r="Q611" s="2367"/>
    </row>
    <row r="612">
      <c r="A612" s="2380"/>
      <c r="B612" s="2366"/>
      <c r="C612" s="2366"/>
      <c r="D612" s="2367"/>
      <c r="E612" s="2367"/>
      <c r="F612" s="2367"/>
      <c r="G612" s="2367"/>
      <c r="H612" s="2367"/>
      <c r="I612" s="2367"/>
      <c r="J612" s="2367"/>
      <c r="K612" s="2367"/>
      <c r="L612" s="2367"/>
      <c r="M612" s="2367"/>
      <c r="N612" s="2367"/>
      <c r="O612" s="2367"/>
      <c r="P612" s="2367"/>
      <c r="Q612" s="2367"/>
    </row>
    <row r="613">
      <c r="A613" s="2380"/>
      <c r="B613" s="2366"/>
      <c r="C613" s="2366"/>
      <c r="D613" s="2367"/>
      <c r="E613" s="2367"/>
      <c r="F613" s="2367"/>
      <c r="G613" s="2367"/>
      <c r="H613" s="2367"/>
      <c r="I613" s="2367"/>
      <c r="J613" s="2367"/>
      <c r="K613" s="2367"/>
      <c r="L613" s="2367"/>
      <c r="M613" s="2367"/>
      <c r="N613" s="2367"/>
      <c r="O613" s="2367"/>
      <c r="P613" s="2367"/>
      <c r="Q613" s="2367"/>
    </row>
    <row r="614">
      <c r="A614" s="2380"/>
      <c r="B614" s="2366"/>
      <c r="C614" s="2366"/>
      <c r="D614" s="2367"/>
      <c r="E614" s="2367"/>
      <c r="F614" s="2367"/>
      <c r="G614" s="2367"/>
      <c r="H614" s="2367"/>
      <c r="I614" s="2367"/>
      <c r="J614" s="2367"/>
      <c r="K614" s="2367"/>
      <c r="L614" s="2367"/>
      <c r="M614" s="2367"/>
      <c r="N614" s="2367"/>
      <c r="O614" s="2367"/>
      <c r="P614" s="2367"/>
      <c r="Q614" s="2367"/>
    </row>
    <row r="615">
      <c r="A615" s="2380"/>
      <c r="B615" s="2366"/>
      <c r="C615" s="2366"/>
      <c r="D615" s="2367"/>
      <c r="E615" s="2367"/>
      <c r="F615" s="2367"/>
      <c r="G615" s="2367"/>
      <c r="H615" s="2367"/>
      <c r="I615" s="2367"/>
      <c r="J615" s="2367"/>
      <c r="K615" s="2367"/>
      <c r="L615" s="2367"/>
      <c r="M615" s="2367"/>
      <c r="N615" s="2367"/>
      <c r="O615" s="2367"/>
      <c r="P615" s="2367"/>
      <c r="Q615" s="2367"/>
    </row>
    <row r="616">
      <c r="A616" s="2380"/>
      <c r="B616" s="2366"/>
      <c r="C616" s="2366"/>
      <c r="D616" s="2367"/>
      <c r="E616" s="2367"/>
      <c r="F616" s="2367"/>
      <c r="G616" s="2367"/>
      <c r="H616" s="2367"/>
      <c r="I616" s="2367"/>
      <c r="J616" s="2367"/>
      <c r="K616" s="2367"/>
      <c r="L616" s="2367"/>
      <c r="M616" s="2367"/>
      <c r="N616" s="2367"/>
      <c r="O616" s="2367"/>
      <c r="P616" s="2367"/>
      <c r="Q616" s="2367"/>
    </row>
    <row r="617">
      <c r="A617" s="2380"/>
      <c r="B617" s="2366"/>
      <c r="C617" s="2366"/>
      <c r="D617" s="2367"/>
      <c r="E617" s="2367"/>
      <c r="F617" s="2367"/>
      <c r="G617" s="2367"/>
      <c r="H617" s="2367"/>
      <c r="I617" s="2367"/>
      <c r="J617" s="2367"/>
      <c r="K617" s="2367"/>
      <c r="L617" s="2367"/>
      <c r="M617" s="2367"/>
      <c r="N617" s="2367"/>
      <c r="O617" s="2367"/>
      <c r="P617" s="2367"/>
      <c r="Q617" s="2367"/>
    </row>
    <row r="618">
      <c r="A618" s="2380"/>
      <c r="B618" s="2366"/>
      <c r="C618" s="2366"/>
      <c r="D618" s="2367"/>
      <c r="E618" s="2367"/>
      <c r="F618" s="2367"/>
      <c r="G618" s="2367"/>
      <c r="H618" s="2367"/>
      <c r="I618" s="2367"/>
      <c r="J618" s="2367"/>
      <c r="K618" s="2367"/>
      <c r="L618" s="2367"/>
      <c r="M618" s="2367"/>
      <c r="N618" s="2367"/>
      <c r="O618" s="2367"/>
      <c r="P618" s="2367"/>
      <c r="Q618" s="2367"/>
    </row>
    <row r="619">
      <c r="A619" s="2380"/>
      <c r="B619" s="2366"/>
      <c r="C619" s="2366"/>
      <c r="D619" s="2367"/>
      <c r="E619" s="2367"/>
      <c r="F619" s="2367"/>
      <c r="G619" s="2367"/>
      <c r="H619" s="2367"/>
      <c r="I619" s="2367"/>
      <c r="J619" s="2367"/>
      <c r="K619" s="2367"/>
      <c r="L619" s="2367"/>
      <c r="M619" s="2367"/>
      <c r="N619" s="2367"/>
      <c r="O619" s="2367"/>
      <c r="P619" s="2367"/>
      <c r="Q619" s="2367"/>
    </row>
    <row r="620">
      <c r="A620" s="2380"/>
      <c r="B620" s="2366"/>
      <c r="C620" s="2366"/>
      <c r="D620" s="2367"/>
      <c r="E620" s="2367"/>
      <c r="F620" s="2367"/>
      <c r="G620" s="2367"/>
      <c r="H620" s="2367"/>
      <c r="I620" s="2367"/>
      <c r="J620" s="2367"/>
      <c r="K620" s="2367"/>
      <c r="L620" s="2367"/>
      <c r="M620" s="2367"/>
      <c r="N620" s="2367"/>
      <c r="O620" s="2367"/>
      <c r="P620" s="2367"/>
      <c r="Q620" s="2367"/>
    </row>
    <row r="621">
      <c r="A621" s="2380"/>
      <c r="B621" s="2366"/>
      <c r="C621" s="2366"/>
      <c r="D621" s="2367"/>
      <c r="E621" s="2367"/>
      <c r="F621" s="2367"/>
      <c r="G621" s="2367"/>
      <c r="H621" s="2367"/>
      <c r="I621" s="2367"/>
      <c r="J621" s="2367"/>
      <c r="K621" s="2367"/>
      <c r="L621" s="2367"/>
      <c r="M621" s="2367"/>
      <c r="N621" s="2367"/>
      <c r="O621" s="2367"/>
      <c r="P621" s="2367"/>
      <c r="Q621" s="2367"/>
    </row>
    <row r="622">
      <c r="A622" s="2380"/>
      <c r="B622" s="2366"/>
      <c r="C622" s="2366"/>
      <c r="D622" s="2367"/>
      <c r="E622" s="2367"/>
      <c r="F622" s="2367"/>
      <c r="G622" s="2367"/>
      <c r="H622" s="2367"/>
      <c r="I622" s="2367"/>
      <c r="J622" s="2367"/>
      <c r="K622" s="2367"/>
      <c r="L622" s="2367"/>
      <c r="M622" s="2367"/>
      <c r="N622" s="2367"/>
      <c r="O622" s="2367"/>
      <c r="P622" s="2367"/>
      <c r="Q622" s="2367"/>
    </row>
    <row r="623">
      <c r="A623" s="2380"/>
      <c r="B623" s="2366"/>
      <c r="C623" s="2366"/>
      <c r="D623" s="2367"/>
      <c r="E623" s="2367"/>
      <c r="F623" s="2367"/>
      <c r="G623" s="2367"/>
      <c r="H623" s="2367"/>
      <c r="I623" s="2367"/>
      <c r="J623" s="2367"/>
      <c r="K623" s="2367"/>
      <c r="L623" s="2367"/>
      <c r="M623" s="2367"/>
      <c r="N623" s="2367"/>
      <c r="O623" s="2367"/>
      <c r="P623" s="2367"/>
      <c r="Q623" s="2367"/>
    </row>
    <row r="624">
      <c r="A624" s="2380"/>
      <c r="B624" s="2366"/>
      <c r="C624" s="2366"/>
      <c r="D624" s="2367"/>
      <c r="E624" s="2367"/>
      <c r="F624" s="2367"/>
      <c r="G624" s="2367"/>
      <c r="H624" s="2367"/>
      <c r="I624" s="2367"/>
      <c r="J624" s="2367"/>
      <c r="K624" s="2367"/>
      <c r="L624" s="2367"/>
      <c r="M624" s="2367"/>
      <c r="N624" s="2367"/>
      <c r="O624" s="2367"/>
      <c r="P624" s="2367"/>
      <c r="Q624" s="2367"/>
    </row>
    <row r="625">
      <c r="A625" s="2380"/>
      <c r="B625" s="2366"/>
      <c r="C625" s="2366"/>
      <c r="D625" s="2367"/>
      <c r="E625" s="2367"/>
      <c r="F625" s="2367"/>
      <c r="G625" s="2367"/>
      <c r="H625" s="2367"/>
      <c r="I625" s="2367"/>
      <c r="J625" s="2367"/>
      <c r="K625" s="2367"/>
      <c r="L625" s="2367"/>
      <c r="M625" s="2367"/>
      <c r="N625" s="2367"/>
      <c r="O625" s="2367"/>
      <c r="P625" s="2367"/>
      <c r="Q625" s="2367"/>
    </row>
    <row r="626">
      <c r="A626" s="2380"/>
      <c r="B626" s="2366"/>
      <c r="C626" s="2366"/>
      <c r="D626" s="2367"/>
      <c r="E626" s="2367"/>
      <c r="F626" s="2367"/>
      <c r="G626" s="2367"/>
      <c r="H626" s="2367"/>
      <c r="I626" s="2367"/>
      <c r="J626" s="2367"/>
      <c r="K626" s="2367"/>
      <c r="L626" s="2367"/>
      <c r="M626" s="2367"/>
      <c r="N626" s="2367"/>
      <c r="O626" s="2367"/>
      <c r="P626" s="2367"/>
      <c r="Q626" s="2367"/>
    </row>
    <row r="627">
      <c r="A627" s="2380"/>
      <c r="B627" s="2366"/>
      <c r="C627" s="2366"/>
      <c r="D627" s="2367"/>
      <c r="E627" s="2367"/>
      <c r="F627" s="2367"/>
      <c r="G627" s="2367"/>
      <c r="H627" s="2367"/>
      <c r="I627" s="2367"/>
      <c r="J627" s="2367"/>
      <c r="K627" s="2367"/>
      <c r="L627" s="2367"/>
      <c r="M627" s="2367"/>
      <c r="N627" s="2367"/>
      <c r="O627" s="2367"/>
      <c r="P627" s="2367"/>
      <c r="Q627" s="2367"/>
    </row>
    <row r="628">
      <c r="A628" s="2380"/>
      <c r="B628" s="2366"/>
      <c r="C628" s="2366"/>
      <c r="D628" s="2367"/>
      <c r="E628" s="2367"/>
      <c r="F628" s="2367"/>
      <c r="G628" s="2367"/>
      <c r="H628" s="2367"/>
      <c r="I628" s="2367"/>
      <c r="J628" s="2367"/>
      <c r="K628" s="2367"/>
      <c r="L628" s="2367"/>
      <c r="M628" s="2367"/>
      <c r="N628" s="2367"/>
      <c r="O628" s="2367"/>
      <c r="P628" s="2367"/>
      <c r="Q628" s="2367"/>
    </row>
    <row r="629">
      <c r="A629" s="2380"/>
      <c r="B629" s="2366"/>
      <c r="C629" s="2366"/>
      <c r="D629" s="2367"/>
      <c r="E629" s="2367"/>
      <c r="F629" s="2367"/>
      <c r="G629" s="2367"/>
      <c r="H629" s="2367"/>
      <c r="I629" s="2367"/>
      <c r="J629" s="2367"/>
      <c r="K629" s="2367"/>
      <c r="L629" s="2367"/>
      <c r="M629" s="2367"/>
      <c r="N629" s="2367"/>
      <c r="O629" s="2367"/>
      <c r="P629" s="2367"/>
      <c r="Q629" s="2367"/>
    </row>
    <row r="630">
      <c r="A630" s="2380"/>
      <c r="B630" s="2366"/>
      <c r="C630" s="2366"/>
      <c r="D630" s="2367"/>
      <c r="E630" s="2367"/>
      <c r="F630" s="2367"/>
      <c r="G630" s="2367"/>
      <c r="H630" s="2367"/>
      <c r="I630" s="2367"/>
      <c r="J630" s="2367"/>
      <c r="K630" s="2367"/>
      <c r="L630" s="2367"/>
      <c r="M630" s="2367"/>
      <c r="N630" s="2367"/>
      <c r="O630" s="2367"/>
      <c r="P630" s="2367"/>
      <c r="Q630" s="2367"/>
    </row>
    <row r="631">
      <c r="A631" s="2380"/>
      <c r="B631" s="2366"/>
      <c r="C631" s="2366"/>
      <c r="D631" s="2367"/>
      <c r="E631" s="2367"/>
      <c r="F631" s="2367"/>
      <c r="G631" s="2367"/>
      <c r="H631" s="2367"/>
      <c r="I631" s="2367"/>
      <c r="J631" s="2367"/>
      <c r="K631" s="2367"/>
      <c r="L631" s="2367"/>
      <c r="M631" s="2367"/>
      <c r="N631" s="2367"/>
      <c r="O631" s="2367"/>
      <c r="P631" s="2367"/>
      <c r="Q631" s="2367"/>
    </row>
    <row r="632">
      <c r="A632" s="2380"/>
      <c r="B632" s="2366"/>
      <c r="C632" s="2366"/>
      <c r="D632" s="2367"/>
      <c r="E632" s="2367"/>
      <c r="F632" s="2367"/>
      <c r="G632" s="2367"/>
      <c r="H632" s="2367"/>
      <c r="I632" s="2367"/>
      <c r="J632" s="2367"/>
      <c r="K632" s="2367"/>
      <c r="L632" s="2367"/>
      <c r="M632" s="2367"/>
      <c r="N632" s="2367"/>
      <c r="O632" s="2367"/>
      <c r="P632" s="2367"/>
      <c r="Q632" s="2367"/>
    </row>
    <row r="633">
      <c r="A633" s="2380"/>
      <c r="B633" s="2366"/>
      <c r="C633" s="2366"/>
      <c r="D633" s="2367"/>
      <c r="E633" s="2367"/>
      <c r="F633" s="2367"/>
      <c r="G633" s="2367"/>
      <c r="H633" s="2367"/>
      <c r="I633" s="2367"/>
      <c r="J633" s="2367"/>
      <c r="K633" s="2367"/>
      <c r="L633" s="2367"/>
      <c r="M633" s="2367"/>
      <c r="N633" s="2367"/>
      <c r="O633" s="2367"/>
      <c r="P633" s="2367"/>
      <c r="Q633" s="2367"/>
    </row>
    <row r="634">
      <c r="A634" s="2380"/>
      <c r="B634" s="2366"/>
      <c r="C634" s="2366"/>
      <c r="D634" s="2367"/>
      <c r="E634" s="2367"/>
      <c r="F634" s="2367"/>
      <c r="G634" s="2367"/>
      <c r="H634" s="2367"/>
      <c r="I634" s="2367"/>
      <c r="J634" s="2367"/>
      <c r="K634" s="2367"/>
      <c r="L634" s="2367"/>
      <c r="M634" s="2367"/>
      <c r="N634" s="2367"/>
      <c r="O634" s="2367"/>
      <c r="P634" s="2367"/>
      <c r="Q634" s="2367"/>
    </row>
    <row r="635">
      <c r="A635" s="2380"/>
      <c r="B635" s="2366"/>
      <c r="C635" s="2366"/>
      <c r="D635" s="2367"/>
      <c r="E635" s="2367"/>
      <c r="F635" s="2367"/>
      <c r="G635" s="2367"/>
      <c r="H635" s="2367"/>
      <c r="I635" s="2367"/>
      <c r="J635" s="2367"/>
      <c r="K635" s="2367"/>
      <c r="L635" s="2367"/>
      <c r="M635" s="2367"/>
      <c r="N635" s="2367"/>
      <c r="O635" s="2367"/>
      <c r="P635" s="2367"/>
      <c r="Q635" s="2367"/>
    </row>
    <row r="636">
      <c r="A636" s="2380"/>
      <c r="B636" s="2366"/>
      <c r="C636" s="2366"/>
      <c r="D636" s="2367"/>
      <c r="E636" s="2367"/>
      <c r="F636" s="2367"/>
      <c r="G636" s="2367"/>
      <c r="H636" s="2367"/>
      <c r="I636" s="2367"/>
      <c r="J636" s="2367"/>
      <c r="K636" s="2367"/>
      <c r="L636" s="2367"/>
      <c r="M636" s="2367"/>
      <c r="N636" s="2367"/>
      <c r="O636" s="2367"/>
      <c r="P636" s="2367"/>
      <c r="Q636" s="2367"/>
    </row>
    <row r="637">
      <c r="A637" s="2380"/>
      <c r="B637" s="2366"/>
      <c r="C637" s="2366"/>
      <c r="D637" s="2367"/>
      <c r="E637" s="2367"/>
      <c r="F637" s="2367"/>
      <c r="G637" s="2367"/>
      <c r="H637" s="2367"/>
      <c r="I637" s="2367"/>
      <c r="J637" s="2367"/>
      <c r="K637" s="2367"/>
      <c r="L637" s="2367"/>
      <c r="M637" s="2367"/>
      <c r="N637" s="2367"/>
      <c r="O637" s="2367"/>
      <c r="P637" s="2367"/>
      <c r="Q637" s="2367"/>
    </row>
    <row r="638">
      <c r="A638" s="2380"/>
      <c r="B638" s="2366"/>
      <c r="C638" s="2366"/>
      <c r="D638" s="2367"/>
      <c r="E638" s="2367"/>
      <c r="F638" s="2367"/>
      <c r="G638" s="2367"/>
      <c r="H638" s="2367"/>
      <c r="I638" s="2367"/>
      <c r="J638" s="2367"/>
      <c r="K638" s="2367"/>
      <c r="L638" s="2367"/>
      <c r="M638" s="2367"/>
      <c r="N638" s="2367"/>
      <c r="O638" s="2367"/>
      <c r="P638" s="2367"/>
      <c r="Q638" s="2367"/>
    </row>
    <row r="639">
      <c r="A639" s="2380"/>
      <c r="B639" s="2366"/>
      <c r="C639" s="2366"/>
      <c r="D639" s="2367"/>
      <c r="E639" s="2367"/>
      <c r="F639" s="2367"/>
      <c r="G639" s="2367"/>
      <c r="H639" s="2367"/>
      <c r="I639" s="2367"/>
      <c r="J639" s="2367"/>
      <c r="K639" s="2367"/>
      <c r="L639" s="2367"/>
      <c r="M639" s="2367"/>
      <c r="N639" s="2367"/>
      <c r="O639" s="2367"/>
      <c r="P639" s="2367"/>
      <c r="Q639" s="2367"/>
    </row>
    <row r="640">
      <c r="A640" s="2380"/>
      <c r="B640" s="2366"/>
      <c r="C640" s="2366"/>
      <c r="D640" s="2367"/>
      <c r="E640" s="2367"/>
      <c r="F640" s="2367"/>
      <c r="G640" s="2367"/>
      <c r="H640" s="2367"/>
      <c r="I640" s="2367"/>
      <c r="J640" s="2367"/>
      <c r="K640" s="2367"/>
      <c r="L640" s="2367"/>
      <c r="M640" s="2367"/>
      <c r="N640" s="2367"/>
      <c r="O640" s="2367"/>
      <c r="P640" s="2367"/>
      <c r="Q640" s="2367"/>
    </row>
    <row r="641">
      <c r="A641" s="2380"/>
      <c r="B641" s="2366"/>
      <c r="C641" s="2366"/>
      <c r="D641" s="2367"/>
      <c r="E641" s="2367"/>
      <c r="F641" s="2367"/>
      <c r="G641" s="2367"/>
      <c r="H641" s="2367"/>
      <c r="I641" s="2367"/>
      <c r="J641" s="2367"/>
      <c r="K641" s="2367"/>
      <c r="L641" s="2367"/>
      <c r="M641" s="2367"/>
      <c r="N641" s="2367"/>
      <c r="O641" s="2367"/>
      <c r="P641" s="2367"/>
      <c r="Q641" s="2367"/>
    </row>
    <row r="642">
      <c r="A642" s="2380"/>
      <c r="B642" s="2366"/>
      <c r="C642" s="2366"/>
      <c r="D642" s="2367"/>
      <c r="E642" s="2367"/>
      <c r="F642" s="2367"/>
      <c r="G642" s="2367"/>
      <c r="H642" s="2367"/>
      <c r="I642" s="2367"/>
      <c r="J642" s="2367"/>
      <c r="K642" s="2367"/>
      <c r="L642" s="2367"/>
      <c r="M642" s="2367"/>
      <c r="N642" s="2367"/>
      <c r="O642" s="2367"/>
      <c r="P642" s="2367"/>
      <c r="Q642" s="2367"/>
    </row>
    <row r="643">
      <c r="A643" s="2380"/>
      <c r="B643" s="2366"/>
      <c r="C643" s="2366"/>
      <c r="D643" s="2367"/>
      <c r="E643" s="2367"/>
      <c r="F643" s="2367"/>
      <c r="G643" s="2367"/>
      <c r="H643" s="2367"/>
      <c r="I643" s="2367"/>
      <c r="J643" s="2367"/>
      <c r="K643" s="2367"/>
      <c r="L643" s="2367"/>
      <c r="M643" s="2367"/>
      <c r="N643" s="2367"/>
      <c r="O643" s="2367"/>
      <c r="P643" s="2367"/>
      <c r="Q643" s="2367"/>
    </row>
    <row r="644">
      <c r="A644" s="2380"/>
      <c r="B644" s="2366"/>
      <c r="C644" s="2366"/>
      <c r="D644" s="2367"/>
      <c r="E644" s="2367"/>
      <c r="F644" s="2367"/>
      <c r="G644" s="2367"/>
      <c r="H644" s="2367"/>
      <c r="I644" s="2367"/>
      <c r="J644" s="2367"/>
      <c r="K644" s="2367"/>
      <c r="L644" s="2367"/>
      <c r="M644" s="2367"/>
      <c r="N644" s="2367"/>
      <c r="O644" s="2367"/>
      <c r="P644" s="2367"/>
      <c r="Q644" s="2367"/>
    </row>
    <row r="645">
      <c r="A645" s="2380"/>
      <c r="B645" s="2366"/>
      <c r="C645" s="2366"/>
      <c r="D645" s="2367"/>
      <c r="E645" s="2367"/>
      <c r="F645" s="2367"/>
      <c r="G645" s="2367"/>
      <c r="H645" s="2367"/>
      <c r="I645" s="2367"/>
      <c r="J645" s="2367"/>
      <c r="K645" s="2367"/>
      <c r="L645" s="2367"/>
      <c r="M645" s="2367"/>
      <c r="N645" s="2367"/>
      <c r="O645" s="2367"/>
      <c r="P645" s="2367"/>
      <c r="Q645" s="2367"/>
    </row>
    <row r="646">
      <c r="A646" s="2380"/>
      <c r="B646" s="2366"/>
      <c r="C646" s="2366"/>
      <c r="D646" s="2367"/>
      <c r="E646" s="2367"/>
      <c r="F646" s="2367"/>
      <c r="G646" s="2367"/>
      <c r="H646" s="2367"/>
      <c r="I646" s="2367"/>
      <c r="J646" s="2367"/>
      <c r="K646" s="2367"/>
      <c r="L646" s="2367"/>
      <c r="M646" s="2367"/>
      <c r="N646" s="2367"/>
      <c r="O646" s="2367"/>
      <c r="P646" s="2367"/>
      <c r="Q646" s="2367"/>
    </row>
    <row r="647">
      <c r="A647" s="2380"/>
      <c r="B647" s="2366"/>
      <c r="C647" s="2366"/>
      <c r="D647" s="2367"/>
      <c r="E647" s="2367"/>
      <c r="F647" s="2367"/>
      <c r="G647" s="2367"/>
      <c r="H647" s="2367"/>
      <c r="I647" s="2367"/>
      <c r="J647" s="2367"/>
      <c r="K647" s="2367"/>
      <c r="L647" s="2367"/>
      <c r="M647" s="2367"/>
      <c r="N647" s="2367"/>
      <c r="O647" s="2367"/>
      <c r="P647" s="2367"/>
      <c r="Q647" s="2367"/>
    </row>
    <row r="648">
      <c r="A648" s="2380"/>
      <c r="B648" s="2366"/>
      <c r="C648" s="2366"/>
      <c r="D648" s="2367"/>
      <c r="E648" s="2367"/>
      <c r="F648" s="2367"/>
      <c r="G648" s="2367"/>
      <c r="H648" s="2367"/>
      <c r="I648" s="2367"/>
      <c r="J648" s="2367"/>
      <c r="K648" s="2367"/>
      <c r="L648" s="2367"/>
      <c r="M648" s="2367"/>
      <c r="N648" s="2367"/>
      <c r="O648" s="2367"/>
      <c r="P648" s="2367"/>
      <c r="Q648" s="2367"/>
    </row>
    <row r="649">
      <c r="A649" s="2380"/>
      <c r="B649" s="2366"/>
      <c r="C649" s="2366"/>
      <c r="D649" s="2367"/>
      <c r="E649" s="2367"/>
      <c r="F649" s="2367"/>
      <c r="G649" s="2367"/>
      <c r="H649" s="2367"/>
      <c r="I649" s="2367"/>
      <c r="J649" s="2367"/>
      <c r="K649" s="2367"/>
      <c r="L649" s="2367"/>
      <c r="M649" s="2367"/>
      <c r="N649" s="2367"/>
      <c r="O649" s="2367"/>
      <c r="P649" s="2367"/>
      <c r="Q649" s="2367"/>
    </row>
    <row r="650">
      <c r="A650" s="2380"/>
      <c r="B650" s="2366"/>
      <c r="C650" s="2366"/>
      <c r="D650" s="2367"/>
      <c r="E650" s="2367"/>
      <c r="F650" s="2367"/>
      <c r="G650" s="2367"/>
      <c r="H650" s="2367"/>
      <c r="I650" s="2367"/>
      <c r="J650" s="2367"/>
      <c r="K650" s="2367"/>
      <c r="L650" s="2367"/>
      <c r="M650" s="2367"/>
      <c r="N650" s="2367"/>
      <c r="O650" s="2367"/>
      <c r="P650" s="2367"/>
      <c r="Q650" s="2367"/>
    </row>
    <row r="651">
      <c r="A651" s="2380"/>
      <c r="B651" s="2366"/>
      <c r="C651" s="2366"/>
      <c r="D651" s="2367"/>
      <c r="E651" s="2367"/>
      <c r="F651" s="2367"/>
      <c r="G651" s="2367"/>
      <c r="H651" s="2367"/>
      <c r="I651" s="2367"/>
      <c r="J651" s="2367"/>
      <c r="K651" s="2367"/>
      <c r="L651" s="2367"/>
      <c r="M651" s="2367"/>
      <c r="N651" s="2367"/>
      <c r="O651" s="2367"/>
      <c r="P651" s="2367"/>
      <c r="Q651" s="2367"/>
    </row>
    <row r="652">
      <c r="A652" s="2380"/>
      <c r="B652" s="2366"/>
      <c r="C652" s="2366"/>
      <c r="D652" s="2367"/>
      <c r="E652" s="2367"/>
      <c r="F652" s="2367"/>
      <c r="G652" s="2367"/>
      <c r="H652" s="2367"/>
      <c r="I652" s="2367"/>
      <c r="J652" s="2367"/>
      <c r="K652" s="2367"/>
      <c r="L652" s="2367"/>
      <c r="M652" s="2367"/>
      <c r="N652" s="2367"/>
      <c r="O652" s="2367"/>
      <c r="P652" s="2367"/>
      <c r="Q652" s="2367"/>
    </row>
    <row r="653">
      <c r="A653" s="2380"/>
      <c r="B653" s="2366"/>
      <c r="C653" s="2366"/>
      <c r="D653" s="2367"/>
      <c r="E653" s="2367"/>
      <c r="F653" s="2367"/>
      <c r="G653" s="2367"/>
      <c r="H653" s="2367"/>
      <c r="I653" s="2367"/>
      <c r="J653" s="2367"/>
      <c r="K653" s="2367"/>
      <c r="L653" s="2367"/>
      <c r="M653" s="2367"/>
      <c r="N653" s="2367"/>
      <c r="O653" s="2367"/>
      <c r="P653" s="2367"/>
      <c r="Q653" s="2367"/>
    </row>
    <row r="654">
      <c r="A654" s="2380"/>
      <c r="B654" s="2366"/>
      <c r="C654" s="2366"/>
      <c r="D654" s="2367"/>
      <c r="E654" s="2367"/>
      <c r="F654" s="2367"/>
      <c r="G654" s="2367"/>
      <c r="H654" s="2367"/>
      <c r="I654" s="2367"/>
      <c r="J654" s="2367"/>
      <c r="K654" s="2367"/>
      <c r="L654" s="2367"/>
      <c r="M654" s="2367"/>
      <c r="N654" s="2367"/>
      <c r="O654" s="2367"/>
      <c r="P654" s="2367"/>
      <c r="Q654" s="2367"/>
    </row>
    <row r="655">
      <c r="A655" s="2380"/>
      <c r="B655" s="2366"/>
      <c r="C655" s="2366"/>
      <c r="D655" s="2367"/>
      <c r="E655" s="2367"/>
      <c r="F655" s="2367"/>
      <c r="G655" s="2367"/>
      <c r="H655" s="2367"/>
      <c r="I655" s="2367"/>
      <c r="J655" s="2367"/>
      <c r="K655" s="2367"/>
      <c r="L655" s="2367"/>
      <c r="M655" s="2367"/>
      <c r="N655" s="2367"/>
      <c r="O655" s="2367"/>
      <c r="P655" s="2367"/>
      <c r="Q655" s="2367"/>
    </row>
    <row r="656">
      <c r="A656" s="2380"/>
      <c r="B656" s="2366"/>
      <c r="C656" s="2366"/>
      <c r="D656" s="2367"/>
      <c r="E656" s="2367"/>
      <c r="F656" s="2367"/>
      <c r="G656" s="2367"/>
      <c r="H656" s="2367"/>
      <c r="I656" s="2367"/>
      <c r="J656" s="2367"/>
      <c r="K656" s="2367"/>
      <c r="L656" s="2367"/>
      <c r="M656" s="2367"/>
      <c r="N656" s="2367"/>
      <c r="O656" s="2367"/>
      <c r="P656" s="2367"/>
      <c r="Q656" s="2367"/>
    </row>
    <row r="657">
      <c r="A657" s="2380"/>
      <c r="B657" s="2366"/>
      <c r="C657" s="2366"/>
      <c r="D657" s="2367"/>
      <c r="E657" s="2367"/>
      <c r="F657" s="2367"/>
      <c r="G657" s="2367"/>
      <c r="H657" s="2367"/>
      <c r="I657" s="2367"/>
      <c r="J657" s="2367"/>
      <c r="K657" s="2367"/>
      <c r="L657" s="2367"/>
      <c r="M657" s="2367"/>
      <c r="N657" s="2367"/>
      <c r="O657" s="2367"/>
      <c r="P657" s="2367"/>
      <c r="Q657" s="2367"/>
    </row>
    <row r="658">
      <c r="A658" s="2380"/>
      <c r="B658" s="2366"/>
      <c r="C658" s="2366"/>
      <c r="D658" s="2367"/>
      <c r="E658" s="2367"/>
      <c r="F658" s="2367"/>
      <c r="G658" s="2367"/>
      <c r="H658" s="2367"/>
      <c r="I658" s="2367"/>
      <c r="J658" s="2367"/>
      <c r="K658" s="2367"/>
      <c r="L658" s="2367"/>
      <c r="M658" s="2367"/>
      <c r="N658" s="2367"/>
      <c r="O658" s="2367"/>
      <c r="P658" s="2367"/>
      <c r="Q658" s="2367"/>
    </row>
    <row r="659">
      <c r="A659" s="2380"/>
      <c r="B659" s="2366"/>
      <c r="C659" s="2366"/>
      <c r="D659" s="2367"/>
      <c r="E659" s="2367"/>
      <c r="F659" s="2367"/>
      <c r="G659" s="2367"/>
      <c r="H659" s="2367"/>
      <c r="I659" s="2367"/>
      <c r="J659" s="2367"/>
      <c r="K659" s="2367"/>
      <c r="L659" s="2367"/>
      <c r="M659" s="2367"/>
      <c r="N659" s="2367"/>
      <c r="O659" s="2367"/>
      <c r="P659" s="2367"/>
      <c r="Q659" s="2367"/>
    </row>
    <row r="660">
      <c r="A660" s="2380"/>
      <c r="B660" s="2366"/>
      <c r="C660" s="2366"/>
      <c r="D660" s="2367"/>
      <c r="E660" s="2367"/>
      <c r="F660" s="2367"/>
      <c r="G660" s="2367"/>
      <c r="H660" s="2367"/>
      <c r="I660" s="2367"/>
      <c r="J660" s="2367"/>
      <c r="K660" s="2367"/>
      <c r="L660" s="2367"/>
      <c r="M660" s="2367"/>
      <c r="N660" s="2367"/>
      <c r="O660" s="2367"/>
      <c r="P660" s="2367"/>
      <c r="Q660" s="2367"/>
    </row>
    <row r="661">
      <c r="A661" s="2380"/>
      <c r="B661" s="2366"/>
      <c r="C661" s="2366"/>
      <c r="D661" s="2367"/>
      <c r="E661" s="2367"/>
      <c r="F661" s="2367"/>
      <c r="G661" s="2367"/>
      <c r="H661" s="2367"/>
      <c r="I661" s="2367"/>
      <c r="J661" s="2367"/>
      <c r="K661" s="2367"/>
      <c r="L661" s="2367"/>
      <c r="M661" s="2367"/>
      <c r="N661" s="2367"/>
      <c r="O661" s="2367"/>
      <c r="P661" s="2367"/>
      <c r="Q661" s="2367"/>
    </row>
    <row r="662">
      <c r="A662" s="2380"/>
      <c r="B662" s="2366"/>
      <c r="C662" s="2366"/>
      <c r="D662" s="2367"/>
      <c r="E662" s="2367"/>
      <c r="F662" s="2367"/>
      <c r="G662" s="2367"/>
      <c r="H662" s="2367"/>
      <c r="I662" s="2367"/>
      <c r="J662" s="2367"/>
      <c r="K662" s="2367"/>
      <c r="L662" s="2367"/>
      <c r="M662" s="2367"/>
      <c r="N662" s="2367"/>
      <c r="O662" s="2367"/>
      <c r="P662" s="2367"/>
      <c r="Q662" s="2367"/>
    </row>
    <row r="663">
      <c r="A663" s="2380"/>
      <c r="B663" s="2366"/>
      <c r="C663" s="2366"/>
      <c r="D663" s="2367"/>
      <c r="E663" s="2367"/>
      <c r="F663" s="2367"/>
      <c r="G663" s="2367"/>
      <c r="H663" s="2367"/>
      <c r="I663" s="2367"/>
      <c r="J663" s="2367"/>
      <c r="K663" s="2367"/>
      <c r="L663" s="2367"/>
      <c r="M663" s="2367"/>
      <c r="N663" s="2367"/>
      <c r="O663" s="2367"/>
      <c r="P663" s="2367"/>
      <c r="Q663" s="2367"/>
    </row>
    <row r="664">
      <c r="A664" s="2380"/>
      <c r="B664" s="2366"/>
      <c r="C664" s="2366"/>
      <c r="D664" s="2367"/>
      <c r="E664" s="2367"/>
      <c r="F664" s="2367"/>
      <c r="G664" s="2367"/>
      <c r="H664" s="2367"/>
      <c r="I664" s="2367"/>
      <c r="J664" s="2367"/>
      <c r="K664" s="2367"/>
      <c r="L664" s="2367"/>
      <c r="M664" s="2367"/>
      <c r="N664" s="2367"/>
      <c r="O664" s="2367"/>
      <c r="P664" s="2367"/>
      <c r="Q664" s="2367"/>
    </row>
    <row r="665">
      <c r="A665" s="2380"/>
      <c r="B665" s="2366"/>
      <c r="C665" s="2366"/>
      <c r="D665" s="2367"/>
      <c r="E665" s="2367"/>
      <c r="F665" s="2367"/>
      <c r="G665" s="2367"/>
      <c r="H665" s="2367"/>
      <c r="I665" s="2367"/>
      <c r="J665" s="2367"/>
      <c r="K665" s="2367"/>
      <c r="L665" s="2367"/>
      <c r="M665" s="2367"/>
      <c r="N665" s="2367"/>
      <c r="O665" s="2367"/>
      <c r="P665" s="2367"/>
      <c r="Q665" s="2367"/>
    </row>
    <row r="666">
      <c r="A666" s="2380"/>
      <c r="B666" s="2366"/>
      <c r="C666" s="2366"/>
      <c r="D666" s="2367"/>
      <c r="E666" s="2367"/>
      <c r="F666" s="2367"/>
      <c r="G666" s="2367"/>
      <c r="H666" s="2367"/>
      <c r="I666" s="2367"/>
      <c r="J666" s="2367"/>
      <c r="K666" s="2367"/>
      <c r="L666" s="2367"/>
      <c r="M666" s="2367"/>
      <c r="N666" s="2367"/>
      <c r="O666" s="2367"/>
      <c r="P666" s="2367"/>
      <c r="Q666" s="2367"/>
    </row>
    <row r="667">
      <c r="A667" s="2380"/>
      <c r="B667" s="2366"/>
      <c r="C667" s="2366"/>
      <c r="D667" s="2367"/>
      <c r="E667" s="2367"/>
      <c r="F667" s="2367"/>
      <c r="G667" s="2367"/>
      <c r="H667" s="2367"/>
      <c r="I667" s="2367"/>
      <c r="J667" s="2367"/>
      <c r="K667" s="2367"/>
      <c r="L667" s="2367"/>
      <c r="M667" s="2367"/>
      <c r="N667" s="2367"/>
      <c r="O667" s="2367"/>
      <c r="P667" s="2367"/>
      <c r="Q667" s="2367"/>
    </row>
    <row r="668">
      <c r="A668" s="2380"/>
      <c r="B668" s="2366"/>
      <c r="C668" s="2366"/>
      <c r="D668" s="2367"/>
      <c r="E668" s="2367"/>
      <c r="F668" s="2367"/>
      <c r="G668" s="2367"/>
      <c r="H668" s="2367"/>
      <c r="I668" s="2367"/>
      <c r="J668" s="2367"/>
      <c r="K668" s="2367"/>
      <c r="L668" s="2367"/>
      <c r="M668" s="2367"/>
      <c r="N668" s="2367"/>
      <c r="O668" s="2367"/>
      <c r="P668" s="2367"/>
      <c r="Q668" s="2367"/>
    </row>
    <row r="669">
      <c r="A669" s="2380"/>
      <c r="B669" s="2366"/>
      <c r="C669" s="2366"/>
      <c r="D669" s="2367"/>
      <c r="E669" s="2367"/>
      <c r="F669" s="2367"/>
      <c r="G669" s="2367"/>
      <c r="H669" s="2367"/>
      <c r="I669" s="2367"/>
      <c r="J669" s="2367"/>
      <c r="K669" s="2367"/>
      <c r="L669" s="2367"/>
      <c r="M669" s="2367"/>
      <c r="N669" s="2367"/>
      <c r="O669" s="2367"/>
      <c r="P669" s="2367"/>
      <c r="Q669" s="2367"/>
    </row>
    <row r="670">
      <c r="A670" s="2380"/>
      <c r="B670" s="2366"/>
      <c r="C670" s="2366"/>
      <c r="D670" s="2367"/>
      <c r="E670" s="2367"/>
      <c r="F670" s="2367"/>
      <c r="G670" s="2367"/>
      <c r="H670" s="2367"/>
      <c r="I670" s="2367"/>
      <c r="J670" s="2367"/>
      <c r="K670" s="2367"/>
      <c r="L670" s="2367"/>
      <c r="M670" s="2367"/>
      <c r="N670" s="2367"/>
      <c r="O670" s="2367"/>
      <c r="P670" s="2367"/>
      <c r="Q670" s="2367"/>
    </row>
    <row r="671">
      <c r="A671" s="2380"/>
      <c r="B671" s="2366"/>
      <c r="C671" s="2366"/>
      <c r="D671" s="2367"/>
      <c r="E671" s="2367"/>
      <c r="F671" s="2367"/>
      <c r="G671" s="2367"/>
      <c r="H671" s="2367"/>
      <c r="I671" s="2367"/>
      <c r="J671" s="2367"/>
      <c r="K671" s="2367"/>
      <c r="L671" s="2367"/>
      <c r="M671" s="2367"/>
      <c r="N671" s="2367"/>
      <c r="O671" s="2367"/>
      <c r="P671" s="2367"/>
      <c r="Q671" s="2367"/>
    </row>
    <row r="672">
      <c r="A672" s="2380"/>
      <c r="B672" s="2366"/>
      <c r="C672" s="2366"/>
      <c r="D672" s="2367"/>
      <c r="E672" s="2367"/>
      <c r="F672" s="2367"/>
      <c r="G672" s="2367"/>
      <c r="H672" s="2367"/>
      <c r="I672" s="2367"/>
      <c r="J672" s="2367"/>
      <c r="K672" s="2367"/>
      <c r="L672" s="2367"/>
      <c r="M672" s="2367"/>
      <c r="N672" s="2367"/>
      <c r="O672" s="2367"/>
      <c r="P672" s="2367"/>
      <c r="Q672" s="2367"/>
    </row>
    <row r="673">
      <c r="A673" s="2380"/>
      <c r="B673" s="2366"/>
      <c r="C673" s="2366"/>
      <c r="D673" s="2367"/>
      <c r="E673" s="2367"/>
      <c r="F673" s="2367"/>
      <c r="G673" s="2367"/>
      <c r="H673" s="2367"/>
      <c r="I673" s="2367"/>
      <c r="J673" s="2367"/>
      <c r="K673" s="2367"/>
      <c r="L673" s="2367"/>
      <c r="M673" s="2367"/>
      <c r="N673" s="2367"/>
      <c r="O673" s="2367"/>
      <c r="P673" s="2367"/>
      <c r="Q673" s="2367"/>
    </row>
    <row r="674">
      <c r="A674" s="2380"/>
      <c r="B674" s="2366"/>
      <c r="C674" s="2366"/>
      <c r="D674" s="2367"/>
      <c r="E674" s="2367"/>
      <c r="F674" s="2367"/>
      <c r="G674" s="2367"/>
      <c r="H674" s="2367"/>
      <c r="I674" s="2367"/>
      <c r="J674" s="2367"/>
      <c r="K674" s="2367"/>
      <c r="L674" s="2367"/>
      <c r="M674" s="2367"/>
      <c r="N674" s="2367"/>
      <c r="O674" s="2367"/>
      <c r="P674" s="2367"/>
      <c r="Q674" s="2367"/>
    </row>
    <row r="675">
      <c r="A675" s="2380"/>
      <c r="B675" s="2366"/>
      <c r="C675" s="2366"/>
      <c r="D675" s="2367"/>
      <c r="E675" s="2367"/>
      <c r="F675" s="2367"/>
      <c r="G675" s="2367"/>
      <c r="H675" s="2367"/>
      <c r="I675" s="2367"/>
      <c r="J675" s="2367"/>
      <c r="K675" s="2367"/>
      <c r="L675" s="2367"/>
      <c r="M675" s="2367"/>
      <c r="N675" s="2367"/>
      <c r="O675" s="2367"/>
      <c r="P675" s="2367"/>
      <c r="Q675" s="2367"/>
    </row>
    <row r="676">
      <c r="A676" s="2380"/>
      <c r="B676" s="2366"/>
      <c r="C676" s="2366"/>
      <c r="D676" s="2367"/>
      <c r="E676" s="2367"/>
      <c r="F676" s="2367"/>
      <c r="G676" s="2367"/>
      <c r="H676" s="2367"/>
      <c r="I676" s="2367"/>
      <c r="J676" s="2367"/>
      <c r="K676" s="2367"/>
      <c r="L676" s="2367"/>
      <c r="M676" s="2367"/>
      <c r="N676" s="2367"/>
      <c r="O676" s="2367"/>
      <c r="P676" s="2367"/>
      <c r="Q676" s="2367"/>
    </row>
    <row r="677">
      <c r="A677" s="2380"/>
      <c r="B677" s="2366"/>
      <c r="C677" s="2366"/>
      <c r="D677" s="2367"/>
      <c r="E677" s="2367"/>
      <c r="F677" s="2367"/>
      <c r="G677" s="2367"/>
      <c r="H677" s="2367"/>
      <c r="I677" s="2367"/>
      <c r="J677" s="2367"/>
      <c r="K677" s="2367"/>
      <c r="L677" s="2367"/>
      <c r="M677" s="2367"/>
      <c r="N677" s="2367"/>
      <c r="O677" s="2367"/>
      <c r="P677" s="2367"/>
      <c r="Q677" s="2367"/>
    </row>
    <row r="678">
      <c r="A678" s="2380"/>
      <c r="B678" s="2366"/>
      <c r="C678" s="2366"/>
      <c r="D678" s="2367"/>
      <c r="E678" s="2367"/>
      <c r="F678" s="2367"/>
      <c r="G678" s="2367"/>
      <c r="H678" s="2367"/>
      <c r="I678" s="2367"/>
      <c r="J678" s="2367"/>
      <c r="K678" s="2367"/>
      <c r="L678" s="2367"/>
      <c r="M678" s="2367"/>
      <c r="N678" s="2367"/>
      <c r="O678" s="2367"/>
      <c r="P678" s="2367"/>
      <c r="Q678" s="2367"/>
    </row>
    <row r="679">
      <c r="A679" s="2380"/>
      <c r="B679" s="2366"/>
      <c r="C679" s="2366"/>
      <c r="D679" s="2367"/>
      <c r="E679" s="2367"/>
      <c r="F679" s="2367"/>
      <c r="G679" s="2367"/>
      <c r="H679" s="2367"/>
      <c r="I679" s="2367"/>
      <c r="J679" s="2367"/>
      <c r="K679" s="2367"/>
      <c r="L679" s="2367"/>
      <c r="M679" s="2367"/>
      <c r="N679" s="2367"/>
      <c r="O679" s="2367"/>
      <c r="P679" s="2367"/>
      <c r="Q679" s="2367"/>
    </row>
    <row r="680">
      <c r="A680" s="2380"/>
      <c r="B680" s="2366"/>
      <c r="C680" s="2366"/>
      <c r="D680" s="2367"/>
      <c r="E680" s="2367"/>
      <c r="F680" s="2367"/>
      <c r="G680" s="2367"/>
      <c r="H680" s="2367"/>
      <c r="I680" s="2367"/>
      <c r="J680" s="2367"/>
      <c r="K680" s="2367"/>
      <c r="L680" s="2367"/>
      <c r="M680" s="2367"/>
      <c r="N680" s="2367"/>
      <c r="O680" s="2367"/>
      <c r="P680" s="2367"/>
      <c r="Q680" s="2367"/>
    </row>
    <row r="681">
      <c r="A681" s="2380"/>
      <c r="B681" s="2366"/>
      <c r="C681" s="2366"/>
      <c r="D681" s="2367"/>
      <c r="E681" s="2367"/>
      <c r="F681" s="2367"/>
      <c r="G681" s="2367"/>
      <c r="H681" s="2367"/>
      <c r="I681" s="2367"/>
      <c r="J681" s="2367"/>
      <c r="K681" s="2367"/>
      <c r="L681" s="2367"/>
      <c r="M681" s="2367"/>
      <c r="N681" s="2367"/>
      <c r="O681" s="2367"/>
      <c r="P681" s="2367"/>
      <c r="Q681" s="2367"/>
    </row>
    <row r="682">
      <c r="A682" s="2380"/>
      <c r="B682" s="2366"/>
      <c r="C682" s="2366"/>
      <c r="D682" s="2367"/>
      <c r="E682" s="2367"/>
      <c r="F682" s="2367"/>
      <c r="G682" s="2367"/>
      <c r="H682" s="2367"/>
      <c r="I682" s="2367"/>
      <c r="J682" s="2367"/>
      <c r="K682" s="2367"/>
      <c r="L682" s="2367"/>
      <c r="M682" s="2367"/>
      <c r="N682" s="2367"/>
      <c r="O682" s="2367"/>
      <c r="P682" s="2367"/>
      <c r="Q682" s="2367"/>
    </row>
    <row r="683">
      <c r="A683" s="2380"/>
      <c r="B683" s="2366"/>
      <c r="C683" s="2366"/>
      <c r="D683" s="2367"/>
      <c r="E683" s="2367"/>
      <c r="F683" s="2367"/>
      <c r="G683" s="2367"/>
      <c r="H683" s="2367"/>
      <c r="I683" s="2367"/>
      <c r="J683" s="2367"/>
      <c r="K683" s="2367"/>
      <c r="L683" s="2367"/>
      <c r="M683" s="2367"/>
      <c r="N683" s="2367"/>
      <c r="O683" s="2367"/>
      <c r="P683" s="2367"/>
      <c r="Q683" s="2367"/>
    </row>
    <row r="684">
      <c r="A684" s="2380"/>
      <c r="B684" s="2366"/>
      <c r="C684" s="2366"/>
      <c r="D684" s="2367"/>
      <c r="E684" s="2367"/>
      <c r="F684" s="2367"/>
      <c r="G684" s="2367"/>
      <c r="H684" s="2367"/>
      <c r="I684" s="2367"/>
      <c r="J684" s="2367"/>
      <c r="K684" s="2367"/>
      <c r="L684" s="2367"/>
      <c r="M684" s="2367"/>
      <c r="N684" s="2367"/>
      <c r="O684" s="2367"/>
      <c r="P684" s="2367"/>
      <c r="Q684" s="2367"/>
    </row>
    <row r="685">
      <c r="A685" s="2380"/>
      <c r="B685" s="2366"/>
      <c r="C685" s="2366"/>
      <c r="D685" s="2367"/>
      <c r="E685" s="2367"/>
      <c r="F685" s="2367"/>
      <c r="G685" s="2367"/>
      <c r="H685" s="2367"/>
      <c r="I685" s="2367"/>
      <c r="J685" s="2367"/>
      <c r="K685" s="2367"/>
      <c r="L685" s="2367"/>
      <c r="M685" s="2367"/>
      <c r="N685" s="2367"/>
      <c r="O685" s="2367"/>
      <c r="P685" s="2367"/>
      <c r="Q685" s="2367"/>
    </row>
    <row r="686">
      <c r="A686" s="2380"/>
      <c r="B686" s="2366"/>
      <c r="C686" s="2366"/>
      <c r="D686" s="2367"/>
      <c r="E686" s="2367"/>
      <c r="F686" s="2367"/>
      <c r="G686" s="2367"/>
      <c r="H686" s="2367"/>
      <c r="I686" s="2367"/>
      <c r="J686" s="2367"/>
      <c r="K686" s="2367"/>
      <c r="L686" s="2367"/>
      <c r="M686" s="2367"/>
      <c r="N686" s="2367"/>
      <c r="O686" s="2367"/>
      <c r="P686" s="2367"/>
      <c r="Q686" s="2367"/>
    </row>
    <row r="687">
      <c r="A687" s="2380"/>
      <c r="B687" s="2366"/>
      <c r="C687" s="2366"/>
      <c r="D687" s="2367"/>
      <c r="E687" s="2367"/>
      <c r="F687" s="2367"/>
      <c r="G687" s="2367"/>
      <c r="H687" s="2367"/>
      <c r="I687" s="2367"/>
      <c r="J687" s="2367"/>
      <c r="K687" s="2367"/>
      <c r="L687" s="2367"/>
      <c r="M687" s="2367"/>
      <c r="N687" s="2367"/>
      <c r="O687" s="2367"/>
      <c r="P687" s="2367"/>
      <c r="Q687" s="2367"/>
    </row>
    <row r="688">
      <c r="A688" s="2380"/>
      <c r="B688" s="2366"/>
      <c r="C688" s="2366"/>
      <c r="D688" s="2367"/>
      <c r="E688" s="2367"/>
      <c r="F688" s="2367"/>
      <c r="G688" s="2367"/>
      <c r="H688" s="2367"/>
      <c r="I688" s="2367"/>
      <c r="J688" s="2367"/>
      <c r="K688" s="2367"/>
      <c r="L688" s="2367"/>
      <c r="M688" s="2367"/>
      <c r="N688" s="2367"/>
      <c r="O688" s="2367"/>
      <c r="P688" s="2367"/>
      <c r="Q688" s="2367"/>
    </row>
    <row r="689">
      <c r="A689" s="2380"/>
      <c r="B689" s="2366"/>
      <c r="C689" s="2366"/>
      <c r="D689" s="2367"/>
      <c r="E689" s="2367"/>
      <c r="F689" s="2367"/>
      <c r="G689" s="2367"/>
      <c r="H689" s="2367"/>
      <c r="I689" s="2367"/>
      <c r="J689" s="2367"/>
      <c r="K689" s="2367"/>
      <c r="L689" s="2367"/>
      <c r="M689" s="2367"/>
      <c r="N689" s="2367"/>
      <c r="O689" s="2367"/>
      <c r="P689" s="2367"/>
      <c r="Q689" s="2367"/>
    </row>
    <row r="690">
      <c r="A690" s="2380"/>
      <c r="B690" s="2366"/>
      <c r="C690" s="2366"/>
      <c r="D690" s="2367"/>
      <c r="E690" s="2367"/>
      <c r="F690" s="2367"/>
      <c r="G690" s="2367"/>
      <c r="H690" s="2367"/>
      <c r="I690" s="2367"/>
      <c r="J690" s="2367"/>
      <c r="K690" s="2367"/>
      <c r="L690" s="2367"/>
      <c r="M690" s="2367"/>
      <c r="N690" s="2367"/>
      <c r="O690" s="2367"/>
      <c r="P690" s="2367"/>
      <c r="Q690" s="2367"/>
    </row>
    <row r="691">
      <c r="A691" s="2380"/>
      <c r="B691" s="2366"/>
      <c r="C691" s="2366"/>
      <c r="D691" s="2367"/>
      <c r="E691" s="2367"/>
      <c r="F691" s="2367"/>
      <c r="G691" s="2367"/>
      <c r="H691" s="2367"/>
      <c r="I691" s="2367"/>
      <c r="J691" s="2367"/>
      <c r="K691" s="2367"/>
      <c r="L691" s="2367"/>
      <c r="M691" s="2367"/>
      <c r="N691" s="2367"/>
      <c r="O691" s="2367"/>
      <c r="P691" s="2367"/>
      <c r="Q691" s="2367"/>
    </row>
    <row r="692">
      <c r="A692" s="2380"/>
      <c r="B692" s="2366"/>
      <c r="C692" s="2366"/>
      <c r="D692" s="2367"/>
      <c r="E692" s="2367"/>
      <c r="F692" s="2367"/>
      <c r="G692" s="2367"/>
      <c r="H692" s="2367"/>
      <c r="I692" s="2367"/>
      <c r="J692" s="2367"/>
      <c r="K692" s="2367"/>
      <c r="L692" s="2367"/>
      <c r="M692" s="2367"/>
      <c r="N692" s="2367"/>
      <c r="O692" s="2367"/>
      <c r="P692" s="2367"/>
      <c r="Q692" s="2367"/>
    </row>
    <row r="693">
      <c r="A693" s="2380"/>
      <c r="B693" s="2366"/>
      <c r="C693" s="2366"/>
      <c r="D693" s="2367"/>
      <c r="E693" s="2367"/>
      <c r="F693" s="2367"/>
      <c r="G693" s="2367"/>
      <c r="H693" s="2367"/>
      <c r="I693" s="2367"/>
      <c r="J693" s="2367"/>
      <c r="K693" s="2367"/>
      <c r="L693" s="2367"/>
      <c r="M693" s="2367"/>
      <c r="N693" s="2367"/>
      <c r="O693" s="2367"/>
      <c r="P693" s="2367"/>
      <c r="Q693" s="2367"/>
    </row>
    <row r="694">
      <c r="A694" s="2380"/>
      <c r="B694" s="2366"/>
      <c r="C694" s="2366"/>
      <c r="D694" s="2367"/>
      <c r="E694" s="2367"/>
      <c r="F694" s="2367"/>
      <c r="G694" s="2367"/>
      <c r="H694" s="2367"/>
      <c r="I694" s="2367"/>
      <c r="J694" s="2367"/>
      <c r="K694" s="2367"/>
      <c r="L694" s="2367"/>
      <c r="M694" s="2367"/>
      <c r="N694" s="2367"/>
      <c r="O694" s="2367"/>
      <c r="P694" s="2367"/>
      <c r="Q694" s="2367"/>
    </row>
    <row r="695">
      <c r="A695" s="2380"/>
      <c r="B695" s="2366"/>
      <c r="C695" s="2366"/>
      <c r="D695" s="2367"/>
      <c r="E695" s="2367"/>
      <c r="F695" s="2367"/>
      <c r="G695" s="2367"/>
      <c r="H695" s="2367"/>
      <c r="I695" s="2367"/>
      <c r="J695" s="2367"/>
      <c r="K695" s="2367"/>
      <c r="L695" s="2367"/>
      <c r="M695" s="2367"/>
      <c r="N695" s="2367"/>
      <c r="O695" s="2367"/>
      <c r="P695" s="2367"/>
      <c r="Q695" s="2367"/>
    </row>
    <row r="696">
      <c r="A696" s="2380"/>
      <c r="B696" s="2366"/>
      <c r="C696" s="2366"/>
      <c r="D696" s="2367"/>
      <c r="E696" s="2367"/>
      <c r="F696" s="2367"/>
      <c r="G696" s="2367"/>
      <c r="H696" s="2367"/>
      <c r="I696" s="2367"/>
      <c r="J696" s="2367"/>
      <c r="K696" s="2367"/>
      <c r="L696" s="2367"/>
      <c r="M696" s="2367"/>
      <c r="N696" s="2367"/>
      <c r="O696" s="2367"/>
      <c r="P696" s="2367"/>
      <c r="Q696" s="2367"/>
    </row>
    <row r="697">
      <c r="A697" s="2380"/>
      <c r="B697" s="2366"/>
      <c r="C697" s="2366"/>
      <c r="D697" s="2367"/>
      <c r="E697" s="2367"/>
      <c r="F697" s="2367"/>
      <c r="G697" s="2367"/>
      <c r="H697" s="2367"/>
      <c r="I697" s="2367"/>
      <c r="J697" s="2367"/>
      <c r="K697" s="2367"/>
      <c r="L697" s="2367"/>
      <c r="M697" s="2367"/>
      <c r="N697" s="2367"/>
      <c r="O697" s="2367"/>
      <c r="P697" s="2367"/>
      <c r="Q697" s="2367"/>
    </row>
    <row r="698">
      <c r="A698" s="2380"/>
      <c r="B698" s="2366"/>
      <c r="C698" s="2366"/>
      <c r="D698" s="2367"/>
      <c r="E698" s="2367"/>
      <c r="F698" s="2367"/>
      <c r="G698" s="2367"/>
      <c r="H698" s="2367"/>
      <c r="I698" s="2367"/>
      <c r="J698" s="2367"/>
      <c r="K698" s="2367"/>
      <c r="L698" s="2367"/>
      <c r="M698" s="2367"/>
      <c r="N698" s="2367"/>
      <c r="O698" s="2367"/>
      <c r="P698" s="2367"/>
      <c r="Q698" s="2367"/>
    </row>
    <row r="699">
      <c r="A699" s="2380"/>
      <c r="B699" s="2366"/>
      <c r="C699" s="2366"/>
      <c r="D699" s="2367"/>
      <c r="E699" s="2367"/>
      <c r="F699" s="2367"/>
      <c r="G699" s="2367"/>
      <c r="H699" s="2367"/>
      <c r="I699" s="2367"/>
      <c r="J699" s="2367"/>
      <c r="K699" s="2367"/>
      <c r="L699" s="2367"/>
      <c r="M699" s="2367"/>
      <c r="N699" s="2367"/>
      <c r="O699" s="2367"/>
      <c r="P699" s="2367"/>
      <c r="Q699" s="2367"/>
    </row>
    <row r="700">
      <c r="A700" s="2380"/>
      <c r="B700" s="2366"/>
      <c r="C700" s="2366"/>
      <c r="D700" s="2367"/>
      <c r="E700" s="2367"/>
      <c r="F700" s="2367"/>
      <c r="G700" s="2367"/>
      <c r="H700" s="2367"/>
      <c r="I700" s="2367"/>
      <c r="J700" s="2367"/>
      <c r="K700" s="2367"/>
      <c r="L700" s="2367"/>
      <c r="M700" s="2367"/>
      <c r="N700" s="2367"/>
      <c r="O700" s="2367"/>
      <c r="P700" s="2367"/>
      <c r="Q700" s="2367"/>
    </row>
    <row r="701">
      <c r="A701" s="2380"/>
      <c r="B701" s="2366"/>
      <c r="C701" s="2366"/>
      <c r="D701" s="2367"/>
      <c r="E701" s="2367"/>
      <c r="F701" s="2367"/>
      <c r="G701" s="2367"/>
      <c r="H701" s="2367"/>
      <c r="I701" s="2367"/>
      <c r="J701" s="2367"/>
      <c r="K701" s="2367"/>
      <c r="L701" s="2367"/>
      <c r="M701" s="2367"/>
      <c r="N701" s="2367"/>
      <c r="O701" s="2367"/>
      <c r="P701" s="2367"/>
      <c r="Q701" s="2367"/>
    </row>
    <row r="702">
      <c r="A702" s="2380"/>
      <c r="B702" s="2366"/>
      <c r="C702" s="2366"/>
      <c r="D702" s="2367"/>
      <c r="E702" s="2367"/>
      <c r="F702" s="2367"/>
      <c r="G702" s="2367"/>
      <c r="H702" s="2367"/>
      <c r="I702" s="2367"/>
      <c r="J702" s="2367"/>
      <c r="K702" s="2367"/>
      <c r="L702" s="2367"/>
      <c r="M702" s="2367"/>
      <c r="N702" s="2367"/>
      <c r="O702" s="2367"/>
      <c r="P702" s="2367"/>
      <c r="Q702" s="2367"/>
    </row>
    <row r="703">
      <c r="A703" s="2380"/>
      <c r="B703" s="2366"/>
      <c r="C703" s="2366"/>
      <c r="D703" s="2367"/>
      <c r="E703" s="2367"/>
      <c r="F703" s="2367"/>
      <c r="G703" s="2367"/>
      <c r="H703" s="2367"/>
      <c r="I703" s="2367"/>
      <c r="J703" s="2367"/>
      <c r="K703" s="2367"/>
      <c r="L703" s="2367"/>
      <c r="M703" s="2367"/>
      <c r="N703" s="2367"/>
      <c r="O703" s="2367"/>
      <c r="P703" s="2367"/>
      <c r="Q703" s="2367"/>
    </row>
    <row r="704">
      <c r="A704" s="2380"/>
      <c r="B704" s="2366"/>
      <c r="C704" s="2366"/>
      <c r="D704" s="2367"/>
      <c r="E704" s="2367"/>
      <c r="F704" s="2367"/>
      <c r="G704" s="2367"/>
      <c r="H704" s="2367"/>
      <c r="I704" s="2367"/>
      <c r="J704" s="2367"/>
      <c r="K704" s="2367"/>
      <c r="L704" s="2367"/>
      <c r="M704" s="2367"/>
      <c r="N704" s="2367"/>
      <c r="O704" s="2367"/>
      <c r="P704" s="2367"/>
      <c r="Q704" s="2367"/>
    </row>
    <row r="705">
      <c r="A705" s="2380"/>
      <c r="B705" s="2366"/>
      <c r="C705" s="2366"/>
      <c r="D705" s="2367"/>
      <c r="E705" s="2367"/>
      <c r="F705" s="2367"/>
      <c r="G705" s="2367"/>
      <c r="H705" s="2367"/>
      <c r="I705" s="2367"/>
      <c r="J705" s="2367"/>
      <c r="K705" s="2367"/>
      <c r="L705" s="2367"/>
      <c r="M705" s="2367"/>
      <c r="N705" s="2367"/>
      <c r="O705" s="2367"/>
      <c r="P705" s="2367"/>
      <c r="Q705" s="2367"/>
    </row>
    <row r="706">
      <c r="A706" s="2380"/>
      <c r="B706" s="2366"/>
      <c r="C706" s="2366"/>
      <c r="D706" s="2367"/>
      <c r="E706" s="2367"/>
      <c r="F706" s="2367"/>
      <c r="G706" s="2367"/>
      <c r="H706" s="2367"/>
      <c r="I706" s="2367"/>
      <c r="J706" s="2367"/>
      <c r="K706" s="2367"/>
      <c r="L706" s="2367"/>
      <c r="M706" s="2367"/>
      <c r="N706" s="2367"/>
      <c r="O706" s="2367"/>
      <c r="P706" s="2367"/>
      <c r="Q706" s="2367"/>
    </row>
    <row r="707">
      <c r="A707" s="2380"/>
      <c r="B707" s="2366"/>
      <c r="C707" s="2366"/>
      <c r="D707" s="2367"/>
      <c r="E707" s="2367"/>
      <c r="F707" s="2367"/>
      <c r="G707" s="2367"/>
      <c r="H707" s="2367"/>
      <c r="I707" s="2367"/>
      <c r="J707" s="2367"/>
      <c r="K707" s="2367"/>
      <c r="L707" s="2367"/>
      <c r="M707" s="2367"/>
      <c r="N707" s="2367"/>
      <c r="O707" s="2367"/>
      <c r="P707" s="2367"/>
      <c r="Q707" s="2367"/>
    </row>
    <row r="708">
      <c r="A708" s="2380"/>
      <c r="B708" s="2366"/>
      <c r="C708" s="2366"/>
      <c r="D708" s="2367"/>
      <c r="E708" s="2367"/>
      <c r="F708" s="2367"/>
      <c r="G708" s="2367"/>
      <c r="H708" s="2367"/>
      <c r="I708" s="2367"/>
      <c r="J708" s="2367"/>
      <c r="K708" s="2367"/>
      <c r="L708" s="2367"/>
      <c r="M708" s="2367"/>
      <c r="N708" s="2367"/>
      <c r="O708" s="2367"/>
      <c r="P708" s="2367"/>
      <c r="Q708" s="2367"/>
    </row>
    <row r="709">
      <c r="A709" s="2380"/>
      <c r="B709" s="2366"/>
      <c r="C709" s="2366"/>
      <c r="D709" s="2367"/>
      <c r="E709" s="2367"/>
      <c r="F709" s="2367"/>
      <c r="G709" s="2367"/>
      <c r="H709" s="2367"/>
      <c r="I709" s="2367"/>
      <c r="J709" s="2367"/>
      <c r="K709" s="2367"/>
      <c r="L709" s="2367"/>
      <c r="M709" s="2367"/>
      <c r="N709" s="2367"/>
      <c r="O709" s="2367"/>
      <c r="P709" s="2367"/>
      <c r="Q709" s="2367"/>
    </row>
    <row r="710">
      <c r="A710" s="2380"/>
      <c r="B710" s="2366"/>
      <c r="C710" s="2366"/>
      <c r="D710" s="2367"/>
      <c r="E710" s="2367"/>
      <c r="F710" s="2367"/>
      <c r="G710" s="2367"/>
      <c r="H710" s="2367"/>
      <c r="I710" s="2367"/>
      <c r="J710" s="2367"/>
      <c r="K710" s="2367"/>
      <c r="L710" s="2367"/>
      <c r="M710" s="2367"/>
      <c r="N710" s="2367"/>
      <c r="O710" s="2367"/>
      <c r="P710" s="2367"/>
      <c r="Q710" s="2367"/>
    </row>
    <row r="711">
      <c r="A711" s="2380"/>
      <c r="B711" s="2366"/>
      <c r="C711" s="2366"/>
      <c r="D711" s="2367"/>
      <c r="E711" s="2367"/>
      <c r="F711" s="2367"/>
      <c r="G711" s="2367"/>
      <c r="H711" s="2367"/>
      <c r="I711" s="2367"/>
      <c r="J711" s="2367"/>
      <c r="K711" s="2367"/>
      <c r="L711" s="2367"/>
      <c r="M711" s="2367"/>
      <c r="N711" s="2367"/>
      <c r="O711" s="2367"/>
      <c r="P711" s="2367"/>
      <c r="Q711" s="2367"/>
    </row>
    <row r="712">
      <c r="A712" s="2380"/>
      <c r="B712" s="2366"/>
      <c r="C712" s="2366"/>
      <c r="D712" s="2367"/>
      <c r="E712" s="2367"/>
      <c r="F712" s="2367"/>
      <c r="G712" s="2367"/>
      <c r="H712" s="2367"/>
      <c r="I712" s="2367"/>
      <c r="J712" s="2367"/>
      <c r="K712" s="2367"/>
      <c r="L712" s="2367"/>
      <c r="M712" s="2367"/>
      <c r="N712" s="2367"/>
      <c r="O712" s="2367"/>
      <c r="P712" s="2367"/>
      <c r="Q712" s="2367"/>
    </row>
    <row r="713">
      <c r="A713" s="2380"/>
      <c r="B713" s="2366"/>
      <c r="C713" s="2366"/>
      <c r="D713" s="2367"/>
      <c r="E713" s="2367"/>
      <c r="F713" s="2367"/>
      <c r="G713" s="2367"/>
      <c r="H713" s="2367"/>
      <c r="I713" s="2367"/>
      <c r="J713" s="2367"/>
      <c r="K713" s="2367"/>
      <c r="L713" s="2367"/>
      <c r="M713" s="2367"/>
      <c r="N713" s="2367"/>
      <c r="O713" s="2367"/>
      <c r="P713" s="2367"/>
      <c r="Q713" s="2367"/>
    </row>
    <row r="714">
      <c r="A714" s="2380"/>
      <c r="B714" s="2366"/>
      <c r="C714" s="2366"/>
      <c r="D714" s="2367"/>
      <c r="E714" s="2367"/>
      <c r="F714" s="2367"/>
      <c r="G714" s="2367"/>
      <c r="H714" s="2367"/>
      <c r="I714" s="2367"/>
      <c r="J714" s="2367"/>
      <c r="K714" s="2367"/>
      <c r="L714" s="2367"/>
      <c r="M714" s="2367"/>
      <c r="N714" s="2367"/>
      <c r="O714" s="2367"/>
      <c r="P714" s="2367"/>
      <c r="Q714" s="2367"/>
    </row>
    <row r="715">
      <c r="A715" s="2380"/>
      <c r="B715" s="2366"/>
      <c r="C715" s="2366"/>
      <c r="D715" s="2367"/>
      <c r="E715" s="2367"/>
      <c r="F715" s="2367"/>
      <c r="G715" s="2367"/>
      <c r="H715" s="2367"/>
      <c r="I715" s="2367"/>
      <c r="J715" s="2367"/>
      <c r="K715" s="2367"/>
      <c r="L715" s="2367"/>
      <c r="M715" s="2367"/>
      <c r="N715" s="2367"/>
      <c r="O715" s="2367"/>
      <c r="P715" s="2367"/>
      <c r="Q715" s="2367"/>
    </row>
    <row r="716">
      <c r="A716" s="2380"/>
      <c r="B716" s="2366"/>
      <c r="C716" s="2366"/>
      <c r="D716" s="2367"/>
      <c r="E716" s="2367"/>
      <c r="F716" s="2367"/>
      <c r="G716" s="2367"/>
      <c r="H716" s="2367"/>
      <c r="I716" s="2367"/>
      <c r="J716" s="2367"/>
      <c r="K716" s="2367"/>
      <c r="L716" s="2367"/>
      <c r="M716" s="2367"/>
      <c r="N716" s="2367"/>
      <c r="O716" s="2367"/>
      <c r="P716" s="2367"/>
      <c r="Q716" s="2367"/>
    </row>
    <row r="717">
      <c r="A717" s="2380"/>
      <c r="B717" s="2366"/>
      <c r="C717" s="2366"/>
      <c r="D717" s="2367"/>
      <c r="E717" s="2367"/>
      <c r="F717" s="2367"/>
      <c r="G717" s="2367"/>
      <c r="H717" s="2367"/>
      <c r="I717" s="2367"/>
      <c r="J717" s="2367"/>
      <c r="K717" s="2367"/>
      <c r="L717" s="2367"/>
      <c r="M717" s="2367"/>
      <c r="N717" s="2367"/>
      <c r="O717" s="2367"/>
      <c r="P717" s="2367"/>
      <c r="Q717" s="2367"/>
    </row>
    <row r="718">
      <c r="A718" s="2380"/>
      <c r="B718" s="2366"/>
      <c r="C718" s="2366"/>
      <c r="D718" s="2367"/>
      <c r="E718" s="2367"/>
      <c r="F718" s="2367"/>
      <c r="G718" s="2367"/>
      <c r="H718" s="2367"/>
      <c r="I718" s="2367"/>
      <c r="J718" s="2367"/>
      <c r="K718" s="2367"/>
      <c r="L718" s="2367"/>
      <c r="M718" s="2367"/>
      <c r="N718" s="2367"/>
      <c r="O718" s="2367"/>
      <c r="P718" s="2367"/>
      <c r="Q718" s="2367"/>
    </row>
    <row r="719">
      <c r="A719" s="2380"/>
      <c r="B719" s="2366"/>
      <c r="C719" s="2366"/>
      <c r="D719" s="2367"/>
      <c r="E719" s="2367"/>
      <c r="F719" s="2367"/>
      <c r="G719" s="2367"/>
      <c r="H719" s="2367"/>
      <c r="I719" s="2367"/>
      <c r="J719" s="2367"/>
      <c r="K719" s="2367"/>
      <c r="L719" s="2367"/>
      <c r="M719" s="2367"/>
      <c r="N719" s="2367"/>
      <c r="O719" s="2367"/>
      <c r="P719" s="2367"/>
      <c r="Q719" s="2367"/>
    </row>
    <row r="720">
      <c r="A720" s="2380"/>
      <c r="B720" s="2366"/>
      <c r="C720" s="2366"/>
      <c r="D720" s="2367"/>
      <c r="E720" s="2367"/>
      <c r="F720" s="2367"/>
      <c r="G720" s="2367"/>
      <c r="H720" s="2367"/>
      <c r="I720" s="2367"/>
      <c r="J720" s="2367"/>
      <c r="K720" s="2367"/>
      <c r="L720" s="2367"/>
      <c r="M720" s="2367"/>
      <c r="N720" s="2367"/>
      <c r="O720" s="2367"/>
      <c r="P720" s="2367"/>
      <c r="Q720" s="2367"/>
    </row>
    <row r="721">
      <c r="A721" s="2380"/>
      <c r="B721" s="2366"/>
      <c r="C721" s="2366"/>
      <c r="D721" s="2367"/>
      <c r="E721" s="2367"/>
      <c r="F721" s="2367"/>
      <c r="G721" s="2367"/>
      <c r="H721" s="2367"/>
      <c r="I721" s="2367"/>
      <c r="J721" s="2367"/>
      <c r="K721" s="2367"/>
      <c r="L721" s="2367"/>
      <c r="M721" s="2367"/>
      <c r="N721" s="2367"/>
      <c r="O721" s="2367"/>
      <c r="P721" s="2367"/>
      <c r="Q721" s="2367"/>
    </row>
    <row r="722">
      <c r="A722" s="2380"/>
      <c r="B722" s="2366"/>
      <c r="C722" s="2366"/>
      <c r="D722" s="2367"/>
      <c r="E722" s="2367"/>
      <c r="F722" s="2367"/>
      <c r="G722" s="2367"/>
      <c r="H722" s="2367"/>
      <c r="I722" s="2367"/>
      <c r="J722" s="2367"/>
      <c r="K722" s="2367"/>
      <c r="L722" s="2367"/>
      <c r="M722" s="2367"/>
      <c r="N722" s="2367"/>
      <c r="O722" s="2367"/>
      <c r="P722" s="2367"/>
      <c r="Q722" s="2367"/>
    </row>
    <row r="723">
      <c r="A723" s="2380"/>
      <c r="B723" s="2366"/>
      <c r="C723" s="2366"/>
      <c r="D723" s="2367"/>
      <c r="E723" s="2367"/>
      <c r="F723" s="2367"/>
      <c r="G723" s="2367"/>
      <c r="H723" s="2367"/>
      <c r="I723" s="2367"/>
      <c r="J723" s="2367"/>
      <c r="K723" s="2367"/>
      <c r="L723" s="2367"/>
      <c r="M723" s="2367"/>
      <c r="N723" s="2367"/>
      <c r="O723" s="2367"/>
      <c r="P723" s="2367"/>
      <c r="Q723" s="2367"/>
    </row>
    <row r="724">
      <c r="A724" s="2380"/>
      <c r="B724" s="2366"/>
      <c r="C724" s="2366"/>
      <c r="D724" s="2367"/>
      <c r="E724" s="2367"/>
      <c r="F724" s="2367"/>
      <c r="G724" s="2367"/>
      <c r="H724" s="2367"/>
      <c r="I724" s="2367"/>
      <c r="J724" s="2367"/>
      <c r="K724" s="2367"/>
      <c r="L724" s="2367"/>
      <c r="M724" s="2367"/>
      <c r="N724" s="2367"/>
      <c r="O724" s="2367"/>
      <c r="P724" s="2367"/>
      <c r="Q724" s="2367"/>
    </row>
    <row r="725">
      <c r="A725" s="2380"/>
      <c r="B725" s="2366"/>
      <c r="C725" s="2366"/>
      <c r="D725" s="2367"/>
      <c r="E725" s="2367"/>
      <c r="F725" s="2367"/>
      <c r="G725" s="2367"/>
      <c r="H725" s="2367"/>
      <c r="I725" s="2367"/>
      <c r="J725" s="2367"/>
      <c r="K725" s="2367"/>
      <c r="L725" s="2367"/>
      <c r="M725" s="2367"/>
      <c r="N725" s="2367"/>
      <c r="O725" s="2367"/>
      <c r="P725" s="2367"/>
      <c r="Q725" s="2367"/>
    </row>
    <row r="726">
      <c r="A726" s="2380"/>
      <c r="B726" s="2366"/>
      <c r="C726" s="2366"/>
      <c r="D726" s="2367"/>
      <c r="E726" s="2367"/>
      <c r="F726" s="2367"/>
      <c r="G726" s="2367"/>
      <c r="H726" s="2367"/>
      <c r="I726" s="2367"/>
      <c r="J726" s="2367"/>
      <c r="K726" s="2367"/>
      <c r="L726" s="2367"/>
      <c r="M726" s="2367"/>
      <c r="N726" s="2367"/>
      <c r="O726" s="2367"/>
      <c r="P726" s="2367"/>
      <c r="Q726" s="2367"/>
    </row>
    <row r="727">
      <c r="A727" s="2380"/>
      <c r="B727" s="2366"/>
      <c r="C727" s="2366"/>
      <c r="D727" s="2367"/>
      <c r="E727" s="2367"/>
      <c r="F727" s="2367"/>
      <c r="G727" s="2367"/>
      <c r="H727" s="2367"/>
      <c r="I727" s="2367"/>
      <c r="J727" s="2367"/>
      <c r="K727" s="2367"/>
      <c r="L727" s="2367"/>
      <c r="M727" s="2367"/>
      <c r="N727" s="2367"/>
      <c r="O727" s="2367"/>
      <c r="P727" s="2367"/>
      <c r="Q727" s="2367"/>
    </row>
    <row r="728">
      <c r="A728" s="2380"/>
      <c r="B728" s="2366"/>
      <c r="C728" s="2366"/>
      <c r="D728" s="2367"/>
      <c r="E728" s="2367"/>
      <c r="F728" s="2367"/>
      <c r="G728" s="2367"/>
      <c r="H728" s="2367"/>
      <c r="I728" s="2367"/>
      <c r="J728" s="2367"/>
      <c r="K728" s="2367"/>
      <c r="L728" s="2367"/>
      <c r="M728" s="2367"/>
      <c r="N728" s="2367"/>
      <c r="O728" s="2367"/>
      <c r="P728" s="2367"/>
      <c r="Q728" s="2367"/>
    </row>
    <row r="729">
      <c r="A729" s="2380"/>
      <c r="B729" s="2366"/>
      <c r="C729" s="2366"/>
      <c r="D729" s="2367"/>
      <c r="E729" s="2367"/>
      <c r="F729" s="2367"/>
      <c r="G729" s="2367"/>
      <c r="H729" s="2367"/>
      <c r="I729" s="2367"/>
      <c r="J729" s="2367"/>
      <c r="K729" s="2367"/>
      <c r="L729" s="2367"/>
      <c r="M729" s="2367"/>
      <c r="N729" s="2367"/>
      <c r="O729" s="2367"/>
      <c r="P729" s="2367"/>
      <c r="Q729" s="2367"/>
    </row>
    <row r="730">
      <c r="A730" s="2380"/>
      <c r="B730" s="2366"/>
      <c r="C730" s="2366"/>
      <c r="D730" s="2367"/>
      <c r="E730" s="2367"/>
      <c r="F730" s="2367"/>
      <c r="G730" s="2367"/>
      <c r="H730" s="2367"/>
      <c r="I730" s="2367"/>
      <c r="J730" s="2367"/>
      <c r="K730" s="2367"/>
      <c r="L730" s="2367"/>
      <c r="M730" s="2367"/>
      <c r="N730" s="2367"/>
      <c r="O730" s="2367"/>
      <c r="P730" s="2367"/>
      <c r="Q730" s="2367"/>
    </row>
    <row r="731">
      <c r="A731" s="2380"/>
      <c r="B731" s="2366"/>
      <c r="C731" s="2366"/>
      <c r="D731" s="2367"/>
      <c r="E731" s="2367"/>
      <c r="F731" s="2367"/>
      <c r="G731" s="2367"/>
      <c r="H731" s="2367"/>
      <c r="I731" s="2367"/>
      <c r="J731" s="2367"/>
      <c r="K731" s="2367"/>
      <c r="L731" s="2367"/>
      <c r="M731" s="2367"/>
      <c r="N731" s="2367"/>
      <c r="O731" s="2367"/>
      <c r="P731" s="2367"/>
      <c r="Q731" s="2367"/>
    </row>
    <row r="732">
      <c r="A732" s="2380"/>
      <c r="B732" s="2366"/>
      <c r="C732" s="2366"/>
      <c r="D732" s="2367"/>
      <c r="E732" s="2367"/>
      <c r="F732" s="2367"/>
      <c r="G732" s="2367"/>
      <c r="H732" s="2367"/>
      <c r="I732" s="2367"/>
      <c r="J732" s="2367"/>
      <c r="K732" s="2367"/>
      <c r="L732" s="2367"/>
      <c r="M732" s="2367"/>
      <c r="N732" s="2367"/>
      <c r="O732" s="2367"/>
      <c r="P732" s="2367"/>
      <c r="Q732" s="2367"/>
    </row>
    <row r="733">
      <c r="A733" s="2380"/>
      <c r="B733" s="2366"/>
      <c r="C733" s="2366"/>
      <c r="D733" s="2367"/>
      <c r="E733" s="2367"/>
      <c r="F733" s="2367"/>
      <c r="G733" s="2367"/>
      <c r="H733" s="2367"/>
      <c r="I733" s="2367"/>
      <c r="J733" s="2367"/>
      <c r="K733" s="2367"/>
      <c r="L733" s="2367"/>
      <c r="M733" s="2367"/>
      <c r="N733" s="2367"/>
      <c r="O733" s="2367"/>
      <c r="P733" s="2367"/>
      <c r="Q733" s="2367"/>
    </row>
    <row r="734">
      <c r="A734" s="2380"/>
      <c r="B734" s="2366"/>
      <c r="C734" s="2366"/>
      <c r="D734" s="2367"/>
      <c r="E734" s="2367"/>
      <c r="F734" s="2367"/>
      <c r="G734" s="2367"/>
      <c r="H734" s="2367"/>
      <c r="I734" s="2367"/>
      <c r="J734" s="2367"/>
      <c r="K734" s="2367"/>
      <c r="L734" s="2367"/>
      <c r="M734" s="2367"/>
      <c r="N734" s="2367"/>
      <c r="O734" s="2367"/>
      <c r="P734" s="2367"/>
      <c r="Q734" s="2367"/>
    </row>
    <row r="735">
      <c r="A735" s="2380"/>
      <c r="B735" s="2366"/>
      <c r="C735" s="2366"/>
      <c r="D735" s="2367"/>
      <c r="E735" s="2367"/>
      <c r="F735" s="2367"/>
      <c r="G735" s="2367"/>
      <c r="H735" s="2367"/>
      <c r="I735" s="2367"/>
      <c r="J735" s="2367"/>
      <c r="K735" s="2367"/>
      <c r="L735" s="2367"/>
      <c r="M735" s="2367"/>
      <c r="N735" s="2367"/>
      <c r="O735" s="2367"/>
      <c r="P735" s="2367"/>
      <c r="Q735" s="2367"/>
    </row>
    <row r="736">
      <c r="A736" s="2380"/>
      <c r="B736" s="2366"/>
      <c r="C736" s="2366"/>
      <c r="D736" s="2367"/>
      <c r="E736" s="2367"/>
      <c r="F736" s="2367"/>
      <c r="G736" s="2367"/>
      <c r="H736" s="2367"/>
      <c r="I736" s="2367"/>
      <c r="J736" s="2367"/>
      <c r="K736" s="2367"/>
      <c r="L736" s="2367"/>
      <c r="M736" s="2367"/>
      <c r="N736" s="2367"/>
      <c r="O736" s="2367"/>
      <c r="P736" s="2367"/>
      <c r="Q736" s="2367"/>
    </row>
    <row r="737">
      <c r="A737" s="2380"/>
      <c r="B737" s="2366"/>
      <c r="C737" s="2366"/>
      <c r="D737" s="2367"/>
      <c r="E737" s="2367"/>
      <c r="F737" s="2367"/>
      <c r="G737" s="2367"/>
      <c r="H737" s="2367"/>
      <c r="I737" s="2367"/>
      <c r="J737" s="2367"/>
      <c r="K737" s="2367"/>
      <c r="L737" s="2367"/>
      <c r="M737" s="2367"/>
      <c r="N737" s="2367"/>
      <c r="O737" s="2367"/>
      <c r="P737" s="2367"/>
      <c r="Q737" s="2367"/>
    </row>
    <row r="738">
      <c r="A738" s="2380"/>
      <c r="B738" s="2366"/>
      <c r="C738" s="2366"/>
      <c r="D738" s="2367"/>
      <c r="E738" s="2367"/>
      <c r="F738" s="2367"/>
      <c r="G738" s="2367"/>
      <c r="H738" s="2367"/>
      <c r="I738" s="2367"/>
      <c r="J738" s="2367"/>
      <c r="K738" s="2367"/>
      <c r="L738" s="2367"/>
      <c r="M738" s="2367"/>
      <c r="N738" s="2367"/>
      <c r="O738" s="2367"/>
      <c r="P738" s="2367"/>
      <c r="Q738" s="2367"/>
    </row>
    <row r="739">
      <c r="A739" s="2380"/>
      <c r="B739" s="2366"/>
      <c r="C739" s="2366"/>
      <c r="D739" s="2367"/>
      <c r="E739" s="2367"/>
      <c r="F739" s="2367"/>
      <c r="G739" s="2367"/>
      <c r="H739" s="2367"/>
      <c r="I739" s="2367"/>
      <c r="J739" s="2367"/>
      <c r="K739" s="2367"/>
      <c r="L739" s="2367"/>
      <c r="M739" s="2367"/>
      <c r="N739" s="2367"/>
      <c r="O739" s="2367"/>
      <c r="P739" s="2367"/>
      <c r="Q739" s="2367"/>
    </row>
    <row r="740">
      <c r="A740" s="2380"/>
      <c r="B740" s="2366"/>
      <c r="C740" s="2366"/>
      <c r="D740" s="2367"/>
      <c r="E740" s="2367"/>
      <c r="F740" s="2367"/>
      <c r="G740" s="2367"/>
      <c r="H740" s="2367"/>
      <c r="I740" s="2367"/>
      <c r="J740" s="2367"/>
      <c r="K740" s="2367"/>
      <c r="L740" s="2367"/>
      <c r="M740" s="2367"/>
      <c r="N740" s="2367"/>
      <c r="O740" s="2367"/>
      <c r="P740" s="2367"/>
      <c r="Q740" s="2367"/>
    </row>
    <row r="741">
      <c r="A741" s="2380"/>
      <c r="B741" s="2366"/>
      <c r="C741" s="2366"/>
      <c r="D741" s="2367"/>
      <c r="E741" s="2367"/>
      <c r="F741" s="2367"/>
      <c r="G741" s="2367"/>
      <c r="H741" s="2367"/>
      <c r="I741" s="2367"/>
      <c r="J741" s="2367"/>
      <c r="K741" s="2367"/>
      <c r="L741" s="2367"/>
      <c r="M741" s="2367"/>
      <c r="N741" s="2367"/>
      <c r="O741" s="2367"/>
      <c r="P741" s="2367"/>
      <c r="Q741" s="2367"/>
    </row>
    <row r="742">
      <c r="A742" s="2380"/>
      <c r="B742" s="2366"/>
      <c r="C742" s="2366"/>
      <c r="D742" s="2367"/>
      <c r="E742" s="2367"/>
      <c r="F742" s="2367"/>
      <c r="G742" s="2367"/>
      <c r="H742" s="2367"/>
      <c r="I742" s="2367"/>
      <c r="J742" s="2367"/>
      <c r="K742" s="2367"/>
      <c r="L742" s="2367"/>
      <c r="M742" s="2367"/>
      <c r="N742" s="2367"/>
      <c r="O742" s="2367"/>
      <c r="P742" s="2367"/>
      <c r="Q742" s="2367"/>
    </row>
    <row r="743">
      <c r="A743" s="2380"/>
      <c r="B743" s="2366"/>
      <c r="C743" s="2366"/>
      <c r="D743" s="2367"/>
      <c r="E743" s="2367"/>
      <c r="F743" s="2367"/>
      <c r="G743" s="2367"/>
      <c r="H743" s="2367"/>
      <c r="I743" s="2367"/>
      <c r="J743" s="2367"/>
      <c r="K743" s="2367"/>
      <c r="L743" s="2367"/>
      <c r="M743" s="2367"/>
      <c r="N743" s="2367"/>
      <c r="O743" s="2367"/>
      <c r="P743" s="2367"/>
      <c r="Q743" s="2367"/>
    </row>
    <row r="744">
      <c r="A744" s="2380"/>
      <c r="B744" s="2366"/>
      <c r="C744" s="2366"/>
      <c r="D744" s="2367"/>
      <c r="E744" s="2367"/>
      <c r="F744" s="2367"/>
      <c r="G744" s="2367"/>
      <c r="H744" s="2367"/>
      <c r="I744" s="2367"/>
      <c r="J744" s="2367"/>
      <c r="K744" s="2367"/>
      <c r="L744" s="2367"/>
      <c r="M744" s="2367"/>
      <c r="N744" s="2367"/>
      <c r="O744" s="2367"/>
      <c r="P744" s="2367"/>
      <c r="Q744" s="2367"/>
    </row>
    <row r="745">
      <c r="A745" s="2380"/>
      <c r="B745" s="2366"/>
      <c r="C745" s="2366"/>
      <c r="D745" s="2367"/>
      <c r="E745" s="2367"/>
      <c r="F745" s="2367"/>
      <c r="G745" s="2367"/>
      <c r="H745" s="2367"/>
      <c r="I745" s="2367"/>
      <c r="J745" s="2367"/>
      <c r="K745" s="2367"/>
      <c r="L745" s="2367"/>
      <c r="M745" s="2367"/>
      <c r="N745" s="2367"/>
      <c r="O745" s="2367"/>
      <c r="P745" s="2367"/>
      <c r="Q745" s="2367"/>
    </row>
    <row r="746">
      <c r="A746" s="2380"/>
      <c r="B746" s="2366"/>
      <c r="C746" s="2366"/>
      <c r="D746" s="2367"/>
      <c r="E746" s="2367"/>
      <c r="F746" s="2367"/>
      <c r="G746" s="2367"/>
      <c r="H746" s="2367"/>
      <c r="I746" s="2367"/>
      <c r="J746" s="2367"/>
      <c r="K746" s="2367"/>
      <c r="L746" s="2367"/>
      <c r="M746" s="2367"/>
      <c r="N746" s="2367"/>
      <c r="O746" s="2367"/>
      <c r="P746" s="2367"/>
      <c r="Q746" s="2367"/>
    </row>
    <row r="747">
      <c r="A747" s="2380"/>
      <c r="B747" s="2366"/>
      <c r="C747" s="2366"/>
      <c r="D747" s="2367"/>
      <c r="E747" s="2367"/>
      <c r="F747" s="2367"/>
      <c r="G747" s="2367"/>
      <c r="H747" s="2367"/>
      <c r="I747" s="2367"/>
      <c r="J747" s="2367"/>
      <c r="K747" s="2367"/>
      <c r="L747" s="2367"/>
      <c r="M747" s="2367"/>
      <c r="N747" s="2367"/>
      <c r="O747" s="2367"/>
      <c r="P747" s="2367"/>
      <c r="Q747" s="2367"/>
    </row>
    <row r="748">
      <c r="A748" s="2380"/>
      <c r="B748" s="2366"/>
      <c r="C748" s="2366"/>
      <c r="D748" s="2367"/>
      <c r="E748" s="2367"/>
      <c r="F748" s="2367"/>
      <c r="G748" s="2367"/>
      <c r="H748" s="2367"/>
      <c r="I748" s="2367"/>
      <c r="J748" s="2367"/>
      <c r="K748" s="2367"/>
      <c r="L748" s="2367"/>
      <c r="M748" s="2367"/>
      <c r="N748" s="2367"/>
      <c r="O748" s="2367"/>
      <c r="P748" s="2367"/>
      <c r="Q748" s="2367"/>
    </row>
    <row r="749">
      <c r="A749" s="2380"/>
      <c r="B749" s="2366"/>
      <c r="C749" s="2366"/>
      <c r="D749" s="2367"/>
      <c r="E749" s="2367"/>
      <c r="F749" s="2367"/>
      <c r="G749" s="2367"/>
      <c r="H749" s="2367"/>
      <c r="I749" s="2367"/>
      <c r="J749" s="2367"/>
      <c r="K749" s="2367"/>
      <c r="L749" s="2367"/>
      <c r="M749" s="2367"/>
      <c r="N749" s="2367"/>
      <c r="O749" s="2367"/>
      <c r="P749" s="2367"/>
      <c r="Q749" s="2367"/>
    </row>
    <row r="750">
      <c r="A750" s="2380"/>
      <c r="B750" s="2366"/>
      <c r="C750" s="2366"/>
      <c r="D750" s="2367"/>
      <c r="E750" s="2367"/>
      <c r="F750" s="2367"/>
      <c r="G750" s="2367"/>
      <c r="H750" s="2367"/>
      <c r="I750" s="2367"/>
      <c r="J750" s="2367"/>
      <c r="K750" s="2367"/>
      <c r="L750" s="2367"/>
      <c r="M750" s="2367"/>
      <c r="N750" s="2367"/>
      <c r="O750" s="2367"/>
      <c r="P750" s="2367"/>
      <c r="Q750" s="2367"/>
    </row>
    <row r="751">
      <c r="A751" s="2380"/>
      <c r="B751" s="2366"/>
      <c r="C751" s="2366"/>
      <c r="D751" s="2367"/>
      <c r="E751" s="2367"/>
      <c r="F751" s="2367"/>
      <c r="G751" s="2367"/>
      <c r="H751" s="2367"/>
      <c r="I751" s="2367"/>
      <c r="J751" s="2367"/>
      <c r="K751" s="2367"/>
      <c r="L751" s="2367"/>
      <c r="M751" s="2367"/>
      <c r="N751" s="2367"/>
      <c r="O751" s="2367"/>
      <c r="P751" s="2367"/>
      <c r="Q751" s="2367"/>
    </row>
    <row r="752">
      <c r="A752" s="2380"/>
      <c r="B752" s="2366"/>
      <c r="C752" s="2366"/>
      <c r="D752" s="2367"/>
      <c r="E752" s="2367"/>
      <c r="F752" s="2367"/>
      <c r="G752" s="2367"/>
      <c r="H752" s="2367"/>
      <c r="I752" s="2367"/>
      <c r="J752" s="2367"/>
      <c r="K752" s="2367"/>
      <c r="L752" s="2367"/>
      <c r="M752" s="2367"/>
      <c r="N752" s="2367"/>
      <c r="O752" s="2367"/>
      <c r="P752" s="2367"/>
      <c r="Q752" s="2367"/>
    </row>
    <row r="753">
      <c r="A753" s="2380"/>
      <c r="B753" s="2366"/>
      <c r="C753" s="2366"/>
      <c r="D753" s="2367"/>
      <c r="E753" s="2367"/>
      <c r="F753" s="2367"/>
      <c r="G753" s="2367"/>
      <c r="H753" s="2367"/>
      <c r="I753" s="2367"/>
      <c r="J753" s="2367"/>
      <c r="K753" s="2367"/>
      <c r="L753" s="2367"/>
      <c r="M753" s="2367"/>
      <c r="N753" s="2367"/>
      <c r="O753" s="2367"/>
      <c r="P753" s="2367"/>
      <c r="Q753" s="2367"/>
    </row>
    <row r="754">
      <c r="A754" s="2380"/>
      <c r="B754" s="2366"/>
      <c r="C754" s="2366"/>
      <c r="D754" s="2367"/>
      <c r="E754" s="2367"/>
      <c r="F754" s="2367"/>
      <c r="G754" s="2367"/>
      <c r="H754" s="2367"/>
      <c r="I754" s="2367"/>
      <c r="J754" s="2367"/>
      <c r="K754" s="2367"/>
      <c r="L754" s="2367"/>
      <c r="M754" s="2367"/>
      <c r="N754" s="2367"/>
      <c r="O754" s="2367"/>
      <c r="P754" s="2367"/>
      <c r="Q754" s="2367"/>
    </row>
    <row r="755">
      <c r="A755" s="2380"/>
      <c r="B755" s="2366"/>
      <c r="C755" s="2366"/>
      <c r="D755" s="2367"/>
      <c r="E755" s="2367"/>
      <c r="F755" s="2367"/>
      <c r="G755" s="2367"/>
      <c r="H755" s="2367"/>
      <c r="I755" s="2367"/>
      <c r="J755" s="2367"/>
      <c r="K755" s="2367"/>
      <c r="L755" s="2367"/>
      <c r="M755" s="2367"/>
      <c r="N755" s="2367"/>
      <c r="O755" s="2367"/>
      <c r="P755" s="2367"/>
      <c r="Q755" s="2367"/>
    </row>
    <row r="756">
      <c r="A756" s="2380"/>
      <c r="B756" s="2366"/>
      <c r="C756" s="2366"/>
      <c r="D756" s="2367"/>
      <c r="E756" s="2367"/>
      <c r="F756" s="2367"/>
      <c r="G756" s="2367"/>
      <c r="H756" s="2367"/>
      <c r="I756" s="2367"/>
      <c r="J756" s="2367"/>
      <c r="K756" s="2367"/>
      <c r="L756" s="2367"/>
      <c r="M756" s="2367"/>
      <c r="N756" s="2367"/>
      <c r="O756" s="2367"/>
      <c r="P756" s="2367"/>
      <c r="Q756" s="2367"/>
    </row>
    <row r="757">
      <c r="A757" s="2380"/>
      <c r="B757" s="2366"/>
      <c r="C757" s="2366"/>
      <c r="D757" s="2367"/>
      <c r="E757" s="2367"/>
      <c r="F757" s="2367"/>
      <c r="G757" s="2367"/>
      <c r="H757" s="2367"/>
      <c r="I757" s="2367"/>
      <c r="J757" s="2367"/>
      <c r="K757" s="2367"/>
      <c r="L757" s="2367"/>
      <c r="M757" s="2367"/>
      <c r="N757" s="2367"/>
      <c r="O757" s="2367"/>
      <c r="P757" s="2367"/>
      <c r="Q757" s="2367"/>
    </row>
    <row r="758">
      <c r="A758" s="2380"/>
      <c r="B758" s="2366"/>
      <c r="C758" s="2366"/>
      <c r="D758" s="2367"/>
      <c r="E758" s="2367"/>
      <c r="F758" s="2367"/>
      <c r="G758" s="2367"/>
      <c r="H758" s="2367"/>
      <c r="I758" s="2367"/>
      <c r="J758" s="2367"/>
      <c r="K758" s="2367"/>
      <c r="L758" s="2367"/>
      <c r="M758" s="2367"/>
      <c r="N758" s="2367"/>
      <c r="O758" s="2367"/>
      <c r="P758" s="2367"/>
      <c r="Q758" s="2367"/>
    </row>
    <row r="759">
      <c r="A759" s="2380"/>
      <c r="B759" s="2366"/>
      <c r="C759" s="2366"/>
      <c r="D759" s="2367"/>
      <c r="E759" s="2367"/>
      <c r="F759" s="2367"/>
      <c r="G759" s="2367"/>
      <c r="H759" s="2367"/>
      <c r="I759" s="2367"/>
      <c r="J759" s="2367"/>
      <c r="K759" s="2367"/>
      <c r="L759" s="2367"/>
      <c r="M759" s="2367"/>
      <c r="N759" s="2367"/>
      <c r="O759" s="2367"/>
      <c r="P759" s="2367"/>
      <c r="Q759" s="2367"/>
    </row>
    <row r="760">
      <c r="A760" s="2380"/>
      <c r="B760" s="2366"/>
      <c r="C760" s="2366"/>
      <c r="D760" s="2367"/>
      <c r="E760" s="2367"/>
      <c r="F760" s="2367"/>
      <c r="G760" s="2367"/>
      <c r="H760" s="2367"/>
      <c r="I760" s="2367"/>
      <c r="J760" s="2367"/>
      <c r="K760" s="2367"/>
      <c r="L760" s="2367"/>
      <c r="M760" s="2367"/>
      <c r="N760" s="2367"/>
      <c r="O760" s="2367"/>
      <c r="P760" s="2367"/>
      <c r="Q760" s="2367"/>
    </row>
    <row r="761">
      <c r="A761" s="2380"/>
      <c r="B761" s="2366"/>
      <c r="C761" s="2366"/>
      <c r="D761" s="2367"/>
      <c r="E761" s="2367"/>
      <c r="F761" s="2367"/>
      <c r="G761" s="2367"/>
      <c r="H761" s="2367"/>
      <c r="I761" s="2367"/>
      <c r="J761" s="2367"/>
      <c r="K761" s="2367"/>
      <c r="L761" s="2367"/>
      <c r="M761" s="2367"/>
      <c r="N761" s="2367"/>
      <c r="O761" s="2367"/>
      <c r="P761" s="2367"/>
      <c r="Q761" s="2367"/>
    </row>
    <row r="762">
      <c r="A762" s="2380"/>
      <c r="B762" s="2366"/>
      <c r="C762" s="2366"/>
      <c r="D762" s="2367"/>
      <c r="E762" s="2367"/>
      <c r="F762" s="2367"/>
      <c r="G762" s="2367"/>
      <c r="H762" s="2367"/>
      <c r="I762" s="2367"/>
      <c r="J762" s="2367"/>
      <c r="K762" s="2367"/>
      <c r="L762" s="2367"/>
      <c r="M762" s="2367"/>
      <c r="N762" s="2367"/>
      <c r="O762" s="2367"/>
      <c r="P762" s="2367"/>
      <c r="Q762" s="2367"/>
    </row>
    <row r="763">
      <c r="A763" s="2380"/>
      <c r="B763" s="2366"/>
      <c r="C763" s="2366"/>
      <c r="D763" s="2367"/>
      <c r="E763" s="2367"/>
      <c r="F763" s="2367"/>
      <c r="G763" s="2367"/>
      <c r="H763" s="2367"/>
      <c r="I763" s="2367"/>
      <c r="J763" s="2367"/>
      <c r="K763" s="2367"/>
      <c r="L763" s="2367"/>
      <c r="M763" s="2367"/>
      <c r="N763" s="2367"/>
      <c r="O763" s="2367"/>
      <c r="P763" s="2367"/>
      <c r="Q763" s="2367"/>
    </row>
    <row r="764">
      <c r="A764" s="2380"/>
      <c r="B764" s="2366"/>
      <c r="C764" s="2366"/>
      <c r="D764" s="2367"/>
      <c r="E764" s="2367"/>
      <c r="F764" s="2367"/>
      <c r="G764" s="2367"/>
      <c r="H764" s="2367"/>
      <c r="I764" s="2367"/>
      <c r="J764" s="2367"/>
      <c r="K764" s="2367"/>
      <c r="L764" s="2367"/>
      <c r="M764" s="2367"/>
      <c r="N764" s="2367"/>
      <c r="O764" s="2367"/>
      <c r="P764" s="2367"/>
      <c r="Q764" s="2367"/>
    </row>
    <row r="765">
      <c r="A765" s="2380"/>
      <c r="B765" s="2366"/>
      <c r="C765" s="2366"/>
      <c r="D765" s="2367"/>
      <c r="E765" s="2367"/>
      <c r="F765" s="2367"/>
      <c r="G765" s="2367"/>
      <c r="H765" s="2367"/>
      <c r="I765" s="2367"/>
      <c r="J765" s="2367"/>
      <c r="K765" s="2367"/>
      <c r="L765" s="2367"/>
      <c r="M765" s="2367"/>
      <c r="N765" s="2367"/>
      <c r="O765" s="2367"/>
      <c r="P765" s="2367"/>
      <c r="Q765" s="2367"/>
    </row>
    <row r="766">
      <c r="A766" s="2380"/>
      <c r="B766" s="2366"/>
      <c r="C766" s="2366"/>
      <c r="D766" s="2367"/>
      <c r="E766" s="2367"/>
      <c r="F766" s="2367"/>
      <c r="G766" s="2367"/>
      <c r="H766" s="2367"/>
      <c r="I766" s="2367"/>
      <c r="J766" s="2367"/>
      <c r="K766" s="2367"/>
      <c r="L766" s="2367"/>
      <c r="M766" s="2367"/>
      <c r="N766" s="2367"/>
      <c r="O766" s="2367"/>
      <c r="P766" s="2367"/>
      <c r="Q766" s="2367"/>
    </row>
    <row r="767">
      <c r="A767" s="2380"/>
      <c r="B767" s="2366"/>
      <c r="C767" s="2366"/>
      <c r="D767" s="2367"/>
      <c r="E767" s="2367"/>
      <c r="F767" s="2367"/>
      <c r="G767" s="2367"/>
      <c r="H767" s="2367"/>
      <c r="I767" s="2367"/>
      <c r="J767" s="2367"/>
      <c r="K767" s="2367"/>
      <c r="L767" s="2367"/>
      <c r="M767" s="2367"/>
      <c r="N767" s="2367"/>
      <c r="O767" s="2367"/>
      <c r="P767" s="2367"/>
      <c r="Q767" s="2367"/>
    </row>
    <row r="768">
      <c r="A768" s="2380"/>
      <c r="B768" s="2366"/>
      <c r="C768" s="2366"/>
      <c r="D768" s="2367"/>
      <c r="E768" s="2367"/>
      <c r="F768" s="2367"/>
      <c r="G768" s="2367"/>
      <c r="H768" s="2367"/>
      <c r="I768" s="2367"/>
      <c r="J768" s="2367"/>
      <c r="K768" s="2367"/>
      <c r="L768" s="2367"/>
      <c r="M768" s="2367"/>
      <c r="N768" s="2367"/>
      <c r="O768" s="2367"/>
      <c r="P768" s="2367"/>
      <c r="Q768" s="2367"/>
    </row>
    <row r="769">
      <c r="A769" s="2380"/>
      <c r="B769" s="2366"/>
      <c r="C769" s="2366"/>
      <c r="D769" s="2367"/>
      <c r="E769" s="2367"/>
      <c r="F769" s="2367"/>
      <c r="G769" s="2367"/>
      <c r="H769" s="2367"/>
      <c r="I769" s="2367"/>
      <c r="J769" s="2367"/>
      <c r="K769" s="2367"/>
      <c r="L769" s="2367"/>
      <c r="M769" s="2367"/>
      <c r="N769" s="2367"/>
      <c r="O769" s="2367"/>
      <c r="P769" s="2367"/>
      <c r="Q769" s="2367"/>
    </row>
    <row r="770">
      <c r="A770" s="2380"/>
      <c r="B770" s="2366"/>
      <c r="C770" s="2366"/>
      <c r="D770" s="2367"/>
      <c r="E770" s="2367"/>
      <c r="F770" s="2367"/>
      <c r="G770" s="2367"/>
      <c r="H770" s="2367"/>
      <c r="I770" s="2367"/>
      <c r="J770" s="2367"/>
      <c r="K770" s="2367"/>
      <c r="L770" s="2367"/>
      <c r="M770" s="2367"/>
      <c r="N770" s="2367"/>
      <c r="O770" s="2367"/>
      <c r="P770" s="2367"/>
      <c r="Q770" s="2367"/>
    </row>
    <row r="771">
      <c r="A771" s="2380"/>
      <c r="B771" s="2366"/>
      <c r="C771" s="2366"/>
      <c r="D771" s="2367"/>
      <c r="E771" s="2367"/>
      <c r="F771" s="2367"/>
      <c r="G771" s="2367"/>
      <c r="H771" s="2367"/>
      <c r="I771" s="2367"/>
      <c r="J771" s="2367"/>
      <c r="K771" s="2367"/>
      <c r="L771" s="2367"/>
      <c r="M771" s="2367"/>
      <c r="N771" s="2367"/>
      <c r="O771" s="2367"/>
      <c r="P771" s="2367"/>
      <c r="Q771" s="2367"/>
    </row>
    <row r="772">
      <c r="A772" s="2380"/>
      <c r="B772" s="2366"/>
      <c r="C772" s="2366"/>
      <c r="D772" s="2367"/>
      <c r="E772" s="2367"/>
      <c r="F772" s="2367"/>
      <c r="G772" s="2367"/>
      <c r="H772" s="2367"/>
      <c r="I772" s="2367"/>
      <c r="J772" s="2367"/>
      <c r="K772" s="2367"/>
      <c r="L772" s="2367"/>
      <c r="M772" s="2367"/>
      <c r="N772" s="2367"/>
      <c r="O772" s="2367"/>
      <c r="P772" s="2367"/>
      <c r="Q772" s="2367"/>
    </row>
    <row r="773">
      <c r="A773" s="2380"/>
      <c r="B773" s="2366"/>
      <c r="C773" s="2366"/>
      <c r="D773" s="2367"/>
      <c r="E773" s="2367"/>
      <c r="F773" s="2367"/>
      <c r="G773" s="2367"/>
      <c r="H773" s="2367"/>
      <c r="I773" s="2367"/>
      <c r="J773" s="2367"/>
      <c r="K773" s="2367"/>
      <c r="L773" s="2367"/>
      <c r="M773" s="2367"/>
      <c r="N773" s="2367"/>
      <c r="O773" s="2367"/>
      <c r="P773" s="2367"/>
      <c r="Q773" s="2367"/>
    </row>
    <row r="774">
      <c r="A774" s="2380"/>
      <c r="B774" s="2366"/>
      <c r="C774" s="2366"/>
      <c r="D774" s="2367"/>
      <c r="E774" s="2367"/>
      <c r="F774" s="2367"/>
      <c r="G774" s="2367"/>
      <c r="H774" s="2367"/>
      <c r="I774" s="2367"/>
      <c r="J774" s="2367"/>
      <c r="K774" s="2367"/>
      <c r="L774" s="2367"/>
      <c r="M774" s="2367"/>
      <c r="N774" s="2367"/>
      <c r="O774" s="2367"/>
      <c r="P774" s="2367"/>
      <c r="Q774" s="2367"/>
    </row>
    <row r="775">
      <c r="A775" s="2380"/>
      <c r="B775" s="2366"/>
      <c r="C775" s="2366"/>
      <c r="D775" s="2367"/>
      <c r="E775" s="2367"/>
      <c r="F775" s="2367"/>
      <c r="G775" s="2367"/>
      <c r="H775" s="2367"/>
      <c r="I775" s="2367"/>
      <c r="J775" s="2367"/>
      <c r="K775" s="2367"/>
      <c r="L775" s="2367"/>
      <c r="M775" s="2367"/>
      <c r="N775" s="2367"/>
      <c r="O775" s="2367"/>
      <c r="P775" s="2367"/>
      <c r="Q775" s="2367"/>
    </row>
    <row r="776">
      <c r="A776" s="2380"/>
      <c r="B776" s="2366"/>
      <c r="C776" s="2366"/>
      <c r="D776" s="2367"/>
      <c r="E776" s="2367"/>
      <c r="F776" s="2367"/>
      <c r="G776" s="2367"/>
      <c r="H776" s="2367"/>
      <c r="I776" s="2367"/>
      <c r="J776" s="2367"/>
      <c r="K776" s="2367"/>
      <c r="L776" s="2367"/>
      <c r="M776" s="2367"/>
      <c r="N776" s="2367"/>
      <c r="O776" s="2367"/>
      <c r="P776" s="2367"/>
      <c r="Q776" s="2367"/>
    </row>
    <row r="777">
      <c r="A777" s="2380"/>
      <c r="B777" s="2366"/>
      <c r="C777" s="2366"/>
      <c r="D777" s="2367"/>
      <c r="E777" s="2367"/>
      <c r="F777" s="2367"/>
      <c r="G777" s="2367"/>
      <c r="H777" s="2367"/>
      <c r="I777" s="2367"/>
      <c r="J777" s="2367"/>
      <c r="K777" s="2367"/>
      <c r="L777" s="2367"/>
      <c r="M777" s="2367"/>
      <c r="N777" s="2367"/>
      <c r="O777" s="2367"/>
      <c r="P777" s="2367"/>
      <c r="Q777" s="2367"/>
    </row>
    <row r="778">
      <c r="A778" s="2380"/>
      <c r="B778" s="2366"/>
      <c r="C778" s="2366"/>
      <c r="D778" s="2367"/>
      <c r="E778" s="2367"/>
      <c r="F778" s="2367"/>
      <c r="G778" s="2367"/>
      <c r="H778" s="2367"/>
      <c r="I778" s="2367"/>
      <c r="J778" s="2367"/>
      <c r="K778" s="2367"/>
      <c r="L778" s="2367"/>
      <c r="M778" s="2367"/>
      <c r="N778" s="2367"/>
      <c r="O778" s="2367"/>
      <c r="P778" s="2367"/>
      <c r="Q778" s="2367"/>
    </row>
    <row r="779">
      <c r="A779" s="2380"/>
      <c r="B779" s="2366"/>
      <c r="C779" s="2366"/>
      <c r="D779" s="2367"/>
      <c r="E779" s="2367"/>
      <c r="F779" s="2367"/>
      <c r="G779" s="2367"/>
      <c r="H779" s="2367"/>
      <c r="I779" s="2367"/>
      <c r="J779" s="2367"/>
      <c r="K779" s="2367"/>
      <c r="L779" s="2367"/>
      <c r="M779" s="2367"/>
      <c r="N779" s="2367"/>
      <c r="O779" s="2367"/>
      <c r="P779" s="2367"/>
      <c r="Q779" s="2367"/>
    </row>
    <row r="780">
      <c r="A780" s="2380"/>
      <c r="B780" s="2366"/>
      <c r="C780" s="2366"/>
      <c r="D780" s="2367"/>
      <c r="E780" s="2367"/>
      <c r="F780" s="2367"/>
      <c r="G780" s="2367"/>
      <c r="H780" s="2367"/>
      <c r="I780" s="2367"/>
      <c r="J780" s="2367"/>
      <c r="K780" s="2367"/>
      <c r="L780" s="2367"/>
      <c r="M780" s="2367"/>
      <c r="N780" s="2367"/>
      <c r="O780" s="2367"/>
      <c r="P780" s="2367"/>
      <c r="Q780" s="2367"/>
    </row>
    <row r="781">
      <c r="A781" s="2380"/>
      <c r="B781" s="2366"/>
      <c r="C781" s="2366"/>
      <c r="D781" s="2367"/>
      <c r="E781" s="2367"/>
      <c r="F781" s="2367"/>
      <c r="G781" s="2367"/>
      <c r="H781" s="2367"/>
      <c r="I781" s="2367"/>
      <c r="J781" s="2367"/>
      <c r="K781" s="2367"/>
      <c r="L781" s="2367"/>
      <c r="M781" s="2367"/>
      <c r="N781" s="2367"/>
      <c r="O781" s="2367"/>
      <c r="P781" s="2367"/>
      <c r="Q781" s="2367"/>
    </row>
    <row r="782">
      <c r="A782" s="2380"/>
      <c r="B782" s="2366"/>
      <c r="C782" s="2366"/>
      <c r="D782" s="2367"/>
      <c r="E782" s="2367"/>
      <c r="F782" s="2367"/>
      <c r="G782" s="2367"/>
      <c r="H782" s="2367"/>
      <c r="I782" s="2367"/>
      <c r="J782" s="2367"/>
      <c r="K782" s="2367"/>
      <c r="L782" s="2367"/>
      <c r="M782" s="2367"/>
      <c r="N782" s="2367"/>
      <c r="O782" s="2367"/>
      <c r="P782" s="2367"/>
      <c r="Q782" s="2367"/>
    </row>
    <row r="783">
      <c r="A783" s="2380"/>
      <c r="B783" s="2366"/>
      <c r="C783" s="2366"/>
      <c r="D783" s="2367"/>
      <c r="E783" s="2367"/>
      <c r="F783" s="2367"/>
      <c r="G783" s="2367"/>
      <c r="H783" s="2367"/>
      <c r="I783" s="2367"/>
      <c r="J783" s="2367"/>
      <c r="K783" s="2367"/>
      <c r="L783" s="2367"/>
      <c r="M783" s="2367"/>
      <c r="N783" s="2367"/>
      <c r="O783" s="2367"/>
      <c r="P783" s="2367"/>
      <c r="Q783" s="2367"/>
    </row>
    <row r="784">
      <c r="A784" s="2380"/>
      <c r="B784" s="2366"/>
      <c r="C784" s="2366"/>
      <c r="D784" s="2367"/>
      <c r="E784" s="2367"/>
      <c r="F784" s="2367"/>
      <c r="G784" s="2367"/>
      <c r="H784" s="2367"/>
      <c r="I784" s="2367"/>
      <c r="J784" s="2367"/>
      <c r="K784" s="2367"/>
      <c r="L784" s="2367"/>
      <c r="M784" s="2367"/>
      <c r="N784" s="2367"/>
      <c r="O784" s="2367"/>
      <c r="P784" s="2367"/>
      <c r="Q784" s="2367"/>
    </row>
    <row r="785">
      <c r="A785" s="2380"/>
      <c r="B785" s="2366"/>
      <c r="C785" s="2366"/>
      <c r="D785" s="2367"/>
      <c r="E785" s="2367"/>
      <c r="F785" s="2367"/>
      <c r="G785" s="2367"/>
      <c r="H785" s="2367"/>
      <c r="I785" s="2367"/>
      <c r="J785" s="2367"/>
      <c r="K785" s="2367"/>
      <c r="L785" s="2367"/>
      <c r="M785" s="2367"/>
      <c r="N785" s="2367"/>
      <c r="O785" s="2367"/>
      <c r="P785" s="2367"/>
      <c r="Q785" s="2367"/>
    </row>
    <row r="786">
      <c r="A786" s="2380"/>
      <c r="B786" s="2366"/>
      <c r="C786" s="2366"/>
      <c r="D786" s="2367"/>
      <c r="E786" s="2367"/>
      <c r="F786" s="2367"/>
      <c r="G786" s="2367"/>
      <c r="H786" s="2367"/>
      <c r="I786" s="2367"/>
      <c r="J786" s="2367"/>
      <c r="K786" s="2367"/>
      <c r="L786" s="2367"/>
      <c r="M786" s="2367"/>
      <c r="N786" s="2367"/>
      <c r="O786" s="2367"/>
      <c r="P786" s="2367"/>
      <c r="Q786" s="2367"/>
    </row>
    <row r="787">
      <c r="A787" s="2380"/>
      <c r="B787" s="2366"/>
      <c r="C787" s="2366"/>
      <c r="D787" s="2367"/>
      <c r="E787" s="2367"/>
      <c r="F787" s="2367"/>
      <c r="G787" s="2367"/>
      <c r="H787" s="2367"/>
      <c r="I787" s="2367"/>
      <c r="J787" s="2367"/>
      <c r="K787" s="2367"/>
      <c r="L787" s="2367"/>
      <c r="M787" s="2367"/>
      <c r="N787" s="2367"/>
      <c r="O787" s="2367"/>
      <c r="P787" s="2367"/>
      <c r="Q787" s="2367"/>
    </row>
    <row r="788">
      <c r="A788" s="2380"/>
      <c r="B788" s="2366"/>
      <c r="C788" s="2366"/>
      <c r="D788" s="2367"/>
      <c r="E788" s="2367"/>
      <c r="F788" s="2367"/>
      <c r="G788" s="2367"/>
      <c r="H788" s="2367"/>
      <c r="I788" s="2367"/>
      <c r="J788" s="2367"/>
      <c r="K788" s="2367"/>
      <c r="L788" s="2367"/>
      <c r="M788" s="2367"/>
      <c r="N788" s="2367"/>
      <c r="O788" s="2367"/>
      <c r="P788" s="2367"/>
      <c r="Q788" s="2367"/>
    </row>
    <row r="789">
      <c r="A789" s="2380"/>
      <c r="B789" s="2366"/>
      <c r="C789" s="2366"/>
      <c r="D789" s="2367"/>
      <c r="E789" s="2367"/>
      <c r="F789" s="2367"/>
      <c r="G789" s="2367"/>
      <c r="H789" s="2367"/>
      <c r="I789" s="2367"/>
      <c r="J789" s="2367"/>
      <c r="K789" s="2367"/>
      <c r="L789" s="2367"/>
      <c r="M789" s="2367"/>
      <c r="N789" s="2367"/>
      <c r="O789" s="2367"/>
      <c r="P789" s="2367"/>
      <c r="Q789" s="2367"/>
    </row>
    <row r="790">
      <c r="A790" s="2380"/>
      <c r="B790" s="2366"/>
      <c r="C790" s="2366"/>
      <c r="D790" s="2367"/>
      <c r="E790" s="2367"/>
      <c r="F790" s="2367"/>
      <c r="G790" s="2367"/>
      <c r="H790" s="2367"/>
      <c r="I790" s="2367"/>
      <c r="J790" s="2367"/>
      <c r="K790" s="2367"/>
      <c r="L790" s="2367"/>
      <c r="M790" s="2367"/>
      <c r="N790" s="2367"/>
      <c r="O790" s="2367"/>
      <c r="P790" s="2367"/>
      <c r="Q790" s="2367"/>
    </row>
    <row r="791">
      <c r="A791" s="2380"/>
      <c r="B791" s="2366"/>
      <c r="C791" s="2366"/>
      <c r="D791" s="2367"/>
      <c r="E791" s="2367"/>
      <c r="F791" s="2367"/>
      <c r="G791" s="2367"/>
      <c r="H791" s="2367"/>
      <c r="I791" s="2367"/>
      <c r="J791" s="2367"/>
      <c r="K791" s="2367"/>
      <c r="L791" s="2367"/>
      <c r="M791" s="2367"/>
      <c r="N791" s="2367"/>
      <c r="O791" s="2367"/>
      <c r="P791" s="2367"/>
      <c r="Q791" s="2367"/>
    </row>
    <row r="792">
      <c r="A792" s="2380"/>
      <c r="B792" s="2366"/>
      <c r="C792" s="2366"/>
      <c r="D792" s="2367"/>
      <c r="E792" s="2367"/>
      <c r="F792" s="2367"/>
      <c r="G792" s="2367"/>
      <c r="H792" s="2367"/>
      <c r="I792" s="2367"/>
      <c r="J792" s="2367"/>
      <c r="K792" s="2367"/>
      <c r="L792" s="2367"/>
      <c r="M792" s="2367"/>
      <c r="N792" s="2367"/>
      <c r="O792" s="2367"/>
      <c r="P792" s="2367"/>
      <c r="Q792" s="2367"/>
    </row>
    <row r="793">
      <c r="A793" s="2380"/>
      <c r="B793" s="2366"/>
      <c r="C793" s="2366"/>
      <c r="D793" s="2367"/>
      <c r="E793" s="2367"/>
      <c r="F793" s="2367"/>
      <c r="G793" s="2367"/>
      <c r="H793" s="2367"/>
      <c r="I793" s="2367"/>
      <c r="J793" s="2367"/>
      <c r="K793" s="2367"/>
      <c r="L793" s="2367"/>
      <c r="M793" s="2367"/>
      <c r="N793" s="2367"/>
      <c r="O793" s="2367"/>
      <c r="P793" s="2367"/>
      <c r="Q793" s="2367"/>
    </row>
    <row r="794">
      <c r="A794" s="2380"/>
      <c r="B794" s="2366"/>
      <c r="C794" s="2366"/>
      <c r="D794" s="2367"/>
      <c r="E794" s="2367"/>
      <c r="F794" s="2367"/>
      <c r="G794" s="2367"/>
      <c r="H794" s="2367"/>
      <c r="I794" s="2367"/>
      <c r="J794" s="2367"/>
      <c r="K794" s="2367"/>
      <c r="L794" s="2367"/>
      <c r="M794" s="2367"/>
      <c r="N794" s="2367"/>
      <c r="O794" s="2367"/>
      <c r="P794" s="2367"/>
      <c r="Q794" s="2367"/>
    </row>
    <row r="795">
      <c r="A795" s="2380"/>
      <c r="B795" s="2366"/>
      <c r="C795" s="2366"/>
      <c r="D795" s="2367"/>
      <c r="E795" s="2367"/>
      <c r="F795" s="2367"/>
      <c r="G795" s="2367"/>
      <c r="H795" s="2367"/>
      <c r="I795" s="2367"/>
      <c r="J795" s="2367"/>
      <c r="K795" s="2367"/>
      <c r="L795" s="2367"/>
      <c r="M795" s="2367"/>
      <c r="N795" s="2367"/>
      <c r="O795" s="2367"/>
      <c r="P795" s="2367"/>
      <c r="Q795" s="2367"/>
    </row>
    <row r="796">
      <c r="A796" s="2380"/>
      <c r="B796" s="2366"/>
      <c r="C796" s="2366"/>
      <c r="D796" s="2367"/>
      <c r="E796" s="2367"/>
      <c r="F796" s="2367"/>
      <c r="G796" s="2367"/>
      <c r="H796" s="2367"/>
      <c r="I796" s="2367"/>
      <c r="J796" s="2367"/>
      <c r="K796" s="2367"/>
      <c r="L796" s="2367"/>
      <c r="M796" s="2367"/>
      <c r="N796" s="2367"/>
      <c r="O796" s="2367"/>
      <c r="P796" s="2367"/>
      <c r="Q796" s="2367"/>
    </row>
    <row r="797">
      <c r="A797" s="2380"/>
      <c r="B797" s="2366"/>
      <c r="C797" s="2366"/>
      <c r="D797" s="2367"/>
      <c r="E797" s="2367"/>
      <c r="F797" s="2367"/>
      <c r="G797" s="2367"/>
      <c r="H797" s="2367"/>
      <c r="I797" s="2367"/>
      <c r="J797" s="2367"/>
      <c r="K797" s="2367"/>
      <c r="L797" s="2367"/>
      <c r="M797" s="2367"/>
      <c r="N797" s="2367"/>
      <c r="O797" s="2367"/>
      <c r="P797" s="2367"/>
      <c r="Q797" s="2367"/>
    </row>
    <row r="798">
      <c r="A798" s="2380"/>
      <c r="B798" s="2366"/>
      <c r="C798" s="2366"/>
      <c r="D798" s="2367"/>
      <c r="E798" s="2367"/>
      <c r="F798" s="2367"/>
      <c r="G798" s="2367"/>
      <c r="H798" s="2367"/>
      <c r="I798" s="2367"/>
      <c r="J798" s="2367"/>
      <c r="K798" s="2367"/>
      <c r="L798" s="2367"/>
      <c r="M798" s="2367"/>
      <c r="N798" s="2367"/>
      <c r="O798" s="2367"/>
      <c r="P798" s="2367"/>
      <c r="Q798" s="2367"/>
    </row>
    <row r="799">
      <c r="A799" s="2380"/>
      <c r="B799" s="2366"/>
      <c r="C799" s="2366"/>
      <c r="D799" s="2367"/>
      <c r="E799" s="2367"/>
      <c r="F799" s="2367"/>
      <c r="G799" s="2367"/>
      <c r="H799" s="2367"/>
      <c r="I799" s="2367"/>
      <c r="J799" s="2367"/>
      <c r="K799" s="2367"/>
      <c r="L799" s="2367"/>
      <c r="M799" s="2367"/>
      <c r="N799" s="2367"/>
      <c r="O799" s="2367"/>
      <c r="P799" s="2367"/>
      <c r="Q799" s="2367"/>
    </row>
    <row r="800">
      <c r="A800" s="2380"/>
      <c r="B800" s="2366"/>
      <c r="C800" s="2366"/>
      <c r="D800" s="2367"/>
      <c r="E800" s="2367"/>
      <c r="F800" s="2367"/>
      <c r="G800" s="2367"/>
      <c r="H800" s="2367"/>
      <c r="I800" s="2367"/>
      <c r="J800" s="2367"/>
      <c r="K800" s="2367"/>
      <c r="L800" s="2367"/>
      <c r="M800" s="2367"/>
      <c r="N800" s="2367"/>
      <c r="O800" s="2367"/>
      <c r="P800" s="2367"/>
      <c r="Q800" s="2367"/>
    </row>
    <row r="801">
      <c r="A801" s="2380"/>
      <c r="B801" s="2366"/>
      <c r="C801" s="2366"/>
      <c r="D801" s="2367"/>
      <c r="E801" s="2367"/>
      <c r="F801" s="2367"/>
      <c r="G801" s="2367"/>
      <c r="H801" s="2367"/>
      <c r="I801" s="2367"/>
      <c r="J801" s="2367"/>
      <c r="K801" s="2367"/>
      <c r="L801" s="2367"/>
      <c r="M801" s="2367"/>
      <c r="N801" s="2367"/>
      <c r="O801" s="2367"/>
      <c r="P801" s="2367"/>
      <c r="Q801" s="2367"/>
    </row>
    <row r="802">
      <c r="A802" s="2380"/>
      <c r="B802" s="2366"/>
      <c r="C802" s="2366"/>
      <c r="D802" s="2367"/>
      <c r="E802" s="2367"/>
      <c r="F802" s="2367"/>
      <c r="G802" s="2367"/>
      <c r="H802" s="2367"/>
      <c r="I802" s="2367"/>
      <c r="J802" s="2367"/>
      <c r="K802" s="2367"/>
      <c r="L802" s="2367"/>
      <c r="M802" s="2367"/>
      <c r="N802" s="2367"/>
      <c r="O802" s="2367"/>
      <c r="P802" s="2367"/>
      <c r="Q802" s="2367"/>
    </row>
    <row r="803">
      <c r="A803" s="2380"/>
      <c r="B803" s="2366"/>
      <c r="C803" s="2366"/>
      <c r="D803" s="2367"/>
      <c r="E803" s="2367"/>
      <c r="F803" s="2367"/>
      <c r="G803" s="2367"/>
      <c r="H803" s="2367"/>
      <c r="I803" s="2367"/>
      <c r="J803" s="2367"/>
      <c r="K803" s="2367"/>
      <c r="L803" s="2367"/>
      <c r="M803" s="2367"/>
      <c r="N803" s="2367"/>
      <c r="O803" s="2367"/>
      <c r="P803" s="2367"/>
      <c r="Q803" s="2367"/>
    </row>
    <row r="804">
      <c r="A804" s="2380"/>
      <c r="B804" s="2366"/>
      <c r="C804" s="2366"/>
      <c r="D804" s="2367"/>
      <c r="E804" s="2367"/>
      <c r="F804" s="2367"/>
      <c r="G804" s="2367"/>
      <c r="H804" s="2367"/>
      <c r="I804" s="2367"/>
      <c r="J804" s="2367"/>
      <c r="K804" s="2367"/>
      <c r="L804" s="2367"/>
      <c r="M804" s="2367"/>
      <c r="N804" s="2367"/>
      <c r="O804" s="2367"/>
      <c r="P804" s="2367"/>
      <c r="Q804" s="2367"/>
    </row>
    <row r="805">
      <c r="A805" s="2380"/>
      <c r="B805" s="2366"/>
      <c r="C805" s="2366"/>
      <c r="D805" s="2367"/>
      <c r="E805" s="2367"/>
      <c r="F805" s="2367"/>
      <c r="G805" s="2367"/>
      <c r="H805" s="2367"/>
      <c r="I805" s="2367"/>
      <c r="J805" s="2367"/>
      <c r="K805" s="2367"/>
      <c r="L805" s="2367"/>
      <c r="M805" s="2367"/>
      <c r="N805" s="2367"/>
      <c r="O805" s="2367"/>
      <c r="P805" s="2367"/>
      <c r="Q805" s="2367"/>
    </row>
    <row r="806">
      <c r="A806" s="2380"/>
      <c r="B806" s="2366"/>
      <c r="C806" s="2366"/>
      <c r="D806" s="2367"/>
      <c r="E806" s="2367"/>
      <c r="F806" s="2367"/>
      <c r="G806" s="2367"/>
      <c r="H806" s="2367"/>
      <c r="I806" s="2367"/>
      <c r="J806" s="2367"/>
      <c r="K806" s="2367"/>
      <c r="L806" s="2367"/>
      <c r="M806" s="2367"/>
      <c r="N806" s="2367"/>
      <c r="O806" s="2367"/>
      <c r="P806" s="2367"/>
      <c r="Q806" s="2367"/>
    </row>
    <row r="807">
      <c r="A807" s="2380"/>
      <c r="B807" s="2366"/>
      <c r="C807" s="2366"/>
      <c r="D807" s="2367"/>
      <c r="E807" s="2367"/>
      <c r="F807" s="2367"/>
      <c r="G807" s="2367"/>
      <c r="H807" s="2367"/>
      <c r="I807" s="2367"/>
      <c r="J807" s="2367"/>
      <c r="K807" s="2367"/>
      <c r="L807" s="2367"/>
      <c r="M807" s="2367"/>
      <c r="N807" s="2367"/>
      <c r="O807" s="2367"/>
      <c r="P807" s="2367"/>
      <c r="Q807" s="2367"/>
    </row>
    <row r="808">
      <c r="A808" s="2380"/>
      <c r="B808" s="2366"/>
      <c r="C808" s="2366"/>
      <c r="D808" s="2367"/>
      <c r="E808" s="2367"/>
      <c r="F808" s="2367"/>
      <c r="G808" s="2367"/>
      <c r="H808" s="2367"/>
      <c r="I808" s="2367"/>
      <c r="J808" s="2367"/>
      <c r="K808" s="2367"/>
      <c r="L808" s="2367"/>
      <c r="M808" s="2367"/>
      <c r="N808" s="2367"/>
      <c r="O808" s="2367"/>
      <c r="P808" s="2367"/>
      <c r="Q808" s="2367"/>
    </row>
    <row r="809">
      <c r="A809" s="2380"/>
      <c r="B809" s="2366"/>
      <c r="C809" s="2366"/>
      <c r="D809" s="2367"/>
      <c r="E809" s="2367"/>
      <c r="F809" s="2367"/>
      <c r="G809" s="2367"/>
      <c r="H809" s="2367"/>
      <c r="I809" s="2367"/>
      <c r="J809" s="2367"/>
      <c r="K809" s="2367"/>
      <c r="L809" s="2367"/>
      <c r="M809" s="2367"/>
      <c r="N809" s="2367"/>
      <c r="O809" s="2367"/>
      <c r="P809" s="2367"/>
      <c r="Q809" s="2367"/>
    </row>
    <row r="810">
      <c r="A810" s="2380"/>
      <c r="B810" s="2366"/>
      <c r="C810" s="2366"/>
      <c r="D810" s="2367"/>
      <c r="E810" s="2367"/>
      <c r="F810" s="2367"/>
      <c r="G810" s="2367"/>
      <c r="H810" s="2367"/>
      <c r="I810" s="2367"/>
      <c r="J810" s="2367"/>
      <c r="K810" s="2367"/>
      <c r="L810" s="2367"/>
      <c r="M810" s="2367"/>
      <c r="N810" s="2367"/>
      <c r="O810" s="2367"/>
      <c r="P810" s="2367"/>
      <c r="Q810" s="2367"/>
    </row>
    <row r="811">
      <c r="A811" s="2380"/>
      <c r="B811" s="2366"/>
      <c r="C811" s="2366"/>
      <c r="D811" s="2367"/>
      <c r="E811" s="2367"/>
      <c r="F811" s="2367"/>
      <c r="G811" s="2367"/>
      <c r="H811" s="2367"/>
      <c r="I811" s="2367"/>
      <c r="J811" s="2367"/>
      <c r="K811" s="2367"/>
      <c r="L811" s="2367"/>
      <c r="M811" s="2367"/>
      <c r="N811" s="2367"/>
      <c r="O811" s="2367"/>
      <c r="P811" s="2367"/>
      <c r="Q811" s="2367"/>
    </row>
    <row r="812">
      <c r="A812" s="2380"/>
      <c r="B812" s="2366"/>
      <c r="C812" s="2366"/>
      <c r="D812" s="2367"/>
      <c r="E812" s="2367"/>
      <c r="F812" s="2367"/>
      <c r="G812" s="2367"/>
      <c r="H812" s="2367"/>
      <c r="I812" s="2367"/>
      <c r="J812" s="2367"/>
      <c r="K812" s="2367"/>
      <c r="L812" s="2367"/>
      <c r="M812" s="2367"/>
      <c r="N812" s="2367"/>
      <c r="O812" s="2367"/>
      <c r="P812" s="2367"/>
      <c r="Q812" s="2367"/>
    </row>
    <row r="813">
      <c r="A813" s="2380"/>
      <c r="B813" s="2366"/>
      <c r="C813" s="2366"/>
      <c r="D813" s="2367"/>
      <c r="E813" s="2367"/>
      <c r="F813" s="2367"/>
      <c r="G813" s="2367"/>
      <c r="H813" s="2367"/>
      <c r="I813" s="2367"/>
      <c r="J813" s="2367"/>
      <c r="K813" s="2367"/>
      <c r="L813" s="2367"/>
      <c r="M813" s="2367"/>
      <c r="N813" s="2367"/>
      <c r="O813" s="2367"/>
      <c r="P813" s="2367"/>
      <c r="Q813" s="2367"/>
    </row>
    <row r="814">
      <c r="A814" s="2380"/>
      <c r="B814" s="2366"/>
      <c r="C814" s="2366"/>
      <c r="D814" s="2367"/>
      <c r="E814" s="2367"/>
      <c r="F814" s="2367"/>
      <c r="G814" s="2367"/>
      <c r="H814" s="2367"/>
      <c r="I814" s="2367"/>
      <c r="J814" s="2367"/>
      <c r="K814" s="2367"/>
      <c r="L814" s="2367"/>
      <c r="M814" s="2367"/>
      <c r="N814" s="2367"/>
      <c r="O814" s="2367"/>
      <c r="P814" s="2367"/>
      <c r="Q814" s="2367"/>
    </row>
    <row r="815">
      <c r="A815" s="2380"/>
      <c r="B815" s="2366"/>
      <c r="C815" s="2366"/>
      <c r="D815" s="2367"/>
      <c r="E815" s="2367"/>
      <c r="F815" s="2367"/>
      <c r="G815" s="2367"/>
      <c r="H815" s="2367"/>
      <c r="I815" s="2367"/>
      <c r="J815" s="2367"/>
      <c r="K815" s="2367"/>
      <c r="L815" s="2367"/>
      <c r="M815" s="2367"/>
      <c r="N815" s="2367"/>
      <c r="O815" s="2367"/>
      <c r="P815" s="2367"/>
      <c r="Q815" s="2367"/>
    </row>
    <row r="816">
      <c r="A816" s="2380"/>
      <c r="B816" s="2366"/>
      <c r="C816" s="2366"/>
      <c r="D816" s="2367"/>
      <c r="E816" s="2367"/>
      <c r="F816" s="2367"/>
      <c r="G816" s="2367"/>
      <c r="H816" s="2367"/>
      <c r="I816" s="2367"/>
      <c r="J816" s="2367"/>
      <c r="K816" s="2367"/>
      <c r="L816" s="2367"/>
      <c r="M816" s="2367"/>
      <c r="N816" s="2367"/>
      <c r="O816" s="2367"/>
      <c r="P816" s="2367"/>
      <c r="Q816" s="2367"/>
    </row>
    <row r="817">
      <c r="A817" s="2380"/>
      <c r="B817" s="2366"/>
      <c r="C817" s="2366"/>
      <c r="D817" s="2367"/>
      <c r="E817" s="2367"/>
      <c r="F817" s="2367"/>
      <c r="G817" s="2367"/>
      <c r="H817" s="2367"/>
      <c r="I817" s="2367"/>
      <c r="J817" s="2367"/>
      <c r="K817" s="2367"/>
      <c r="L817" s="2367"/>
      <c r="M817" s="2367"/>
      <c r="N817" s="2367"/>
      <c r="O817" s="2367"/>
      <c r="P817" s="2367"/>
      <c r="Q817" s="2367"/>
    </row>
    <row r="818">
      <c r="A818" s="2380"/>
      <c r="B818" s="2366"/>
      <c r="C818" s="2366"/>
      <c r="D818" s="2367"/>
      <c r="E818" s="2367"/>
      <c r="F818" s="2367"/>
      <c r="G818" s="2367"/>
      <c r="H818" s="2367"/>
      <c r="I818" s="2367"/>
      <c r="J818" s="2367"/>
      <c r="K818" s="2367"/>
      <c r="L818" s="2367"/>
      <c r="M818" s="2367"/>
      <c r="N818" s="2367"/>
      <c r="O818" s="2367"/>
      <c r="P818" s="2367"/>
      <c r="Q818" s="2367"/>
    </row>
    <row r="819">
      <c r="A819" s="2380"/>
      <c r="B819" s="2366"/>
      <c r="C819" s="2366"/>
      <c r="D819" s="2367"/>
      <c r="E819" s="2367"/>
      <c r="F819" s="2367"/>
      <c r="G819" s="2367"/>
      <c r="H819" s="2367"/>
      <c r="I819" s="2367"/>
      <c r="J819" s="2367"/>
      <c r="K819" s="2367"/>
      <c r="L819" s="2367"/>
      <c r="M819" s="2367"/>
      <c r="N819" s="2367"/>
      <c r="O819" s="2367"/>
      <c r="P819" s="2367"/>
      <c r="Q819" s="2367"/>
    </row>
    <row r="820">
      <c r="A820" s="2380"/>
      <c r="B820" s="2366"/>
      <c r="C820" s="2366"/>
      <c r="D820" s="2367"/>
      <c r="E820" s="2367"/>
      <c r="F820" s="2367"/>
      <c r="G820" s="2367"/>
      <c r="H820" s="2367"/>
      <c r="I820" s="2367"/>
      <c r="J820" s="2367"/>
      <c r="K820" s="2367"/>
      <c r="L820" s="2367"/>
      <c r="M820" s="2367"/>
      <c r="N820" s="2367"/>
      <c r="O820" s="2367"/>
      <c r="P820" s="2367"/>
      <c r="Q820" s="2367"/>
    </row>
    <row r="821">
      <c r="A821" s="2380"/>
      <c r="B821" s="2366"/>
      <c r="C821" s="2366"/>
      <c r="D821" s="2367"/>
      <c r="E821" s="2367"/>
      <c r="F821" s="2367"/>
      <c r="G821" s="2367"/>
      <c r="H821" s="2367"/>
      <c r="I821" s="2367"/>
      <c r="J821" s="2367"/>
      <c r="K821" s="2367"/>
      <c r="L821" s="2367"/>
      <c r="M821" s="2367"/>
      <c r="N821" s="2367"/>
      <c r="O821" s="2367"/>
      <c r="P821" s="2367"/>
      <c r="Q821" s="2367"/>
    </row>
    <row r="822">
      <c r="A822" s="2380"/>
      <c r="B822" s="2366"/>
      <c r="C822" s="2366"/>
      <c r="D822" s="2367"/>
      <c r="E822" s="2367"/>
      <c r="F822" s="2367"/>
      <c r="G822" s="2367"/>
      <c r="H822" s="2367"/>
      <c r="I822" s="2367"/>
      <c r="J822" s="2367"/>
      <c r="K822" s="2367"/>
      <c r="L822" s="2367"/>
      <c r="M822" s="2367"/>
      <c r="N822" s="2367"/>
      <c r="O822" s="2367"/>
      <c r="P822" s="2367"/>
      <c r="Q822" s="2367"/>
    </row>
    <row r="823">
      <c r="A823" s="2380"/>
      <c r="B823" s="2366"/>
      <c r="C823" s="2366"/>
      <c r="D823" s="2367"/>
      <c r="E823" s="2367"/>
      <c r="F823" s="2367"/>
      <c r="G823" s="2367"/>
      <c r="H823" s="2367"/>
      <c r="I823" s="2367"/>
      <c r="J823" s="2367"/>
      <c r="K823" s="2367"/>
      <c r="L823" s="2367"/>
      <c r="M823" s="2367"/>
      <c r="N823" s="2367"/>
      <c r="O823" s="2367"/>
      <c r="P823" s="2367"/>
      <c r="Q823" s="2367"/>
    </row>
    <row r="824">
      <c r="A824" s="2380"/>
      <c r="B824" s="2366"/>
      <c r="C824" s="2366"/>
      <c r="D824" s="2367"/>
      <c r="E824" s="2367"/>
      <c r="F824" s="2367"/>
      <c r="G824" s="2367"/>
      <c r="H824" s="2367"/>
      <c r="I824" s="2367"/>
      <c r="J824" s="2367"/>
      <c r="K824" s="2367"/>
      <c r="L824" s="2367"/>
      <c r="M824" s="2367"/>
      <c r="N824" s="2367"/>
      <c r="O824" s="2367"/>
      <c r="P824" s="2367"/>
      <c r="Q824" s="2367"/>
    </row>
    <row r="825">
      <c r="A825" s="2380"/>
      <c r="B825" s="2366"/>
      <c r="C825" s="2366"/>
      <c r="D825" s="2367"/>
      <c r="E825" s="2367"/>
      <c r="F825" s="2367"/>
      <c r="G825" s="2367"/>
      <c r="H825" s="2367"/>
      <c r="I825" s="2367"/>
      <c r="J825" s="2367"/>
      <c r="K825" s="2367"/>
      <c r="L825" s="2367"/>
      <c r="M825" s="2367"/>
      <c r="N825" s="2367"/>
      <c r="O825" s="2367"/>
      <c r="P825" s="2367"/>
      <c r="Q825" s="2367"/>
    </row>
    <row r="826">
      <c r="A826" s="2380"/>
      <c r="B826" s="2366"/>
      <c r="C826" s="2366"/>
      <c r="D826" s="2367"/>
      <c r="E826" s="2367"/>
      <c r="F826" s="2367"/>
      <c r="G826" s="2367"/>
      <c r="H826" s="2367"/>
      <c r="I826" s="2367"/>
      <c r="J826" s="2367"/>
      <c r="K826" s="2367"/>
      <c r="L826" s="2367"/>
      <c r="M826" s="2367"/>
      <c r="N826" s="2367"/>
      <c r="O826" s="2367"/>
      <c r="P826" s="2367"/>
      <c r="Q826" s="2367"/>
    </row>
    <row r="827">
      <c r="A827" s="2380"/>
      <c r="B827" s="2366"/>
      <c r="C827" s="2366"/>
      <c r="D827" s="2367"/>
      <c r="E827" s="2367"/>
      <c r="F827" s="2367"/>
      <c r="G827" s="2367"/>
      <c r="H827" s="2367"/>
      <c r="I827" s="2367"/>
      <c r="J827" s="2367"/>
      <c r="K827" s="2367"/>
      <c r="L827" s="2367"/>
      <c r="M827" s="2367"/>
      <c r="N827" s="2367"/>
      <c r="O827" s="2367"/>
      <c r="P827" s="2367"/>
      <c r="Q827" s="2367"/>
    </row>
    <row r="828">
      <c r="A828" s="2380"/>
      <c r="B828" s="2366"/>
      <c r="C828" s="2366"/>
      <c r="D828" s="2367"/>
      <c r="E828" s="2367"/>
      <c r="F828" s="2367"/>
      <c r="G828" s="2367"/>
      <c r="H828" s="2367"/>
      <c r="I828" s="2367"/>
      <c r="J828" s="2367"/>
      <c r="K828" s="2367"/>
      <c r="L828" s="2367"/>
      <c r="M828" s="2367"/>
      <c r="N828" s="2367"/>
      <c r="O828" s="2367"/>
      <c r="P828" s="2367"/>
      <c r="Q828" s="2367"/>
    </row>
    <row r="829">
      <c r="A829" s="2380"/>
      <c r="B829" s="2366"/>
      <c r="C829" s="2366"/>
      <c r="D829" s="2367"/>
      <c r="E829" s="2367"/>
      <c r="F829" s="2367"/>
      <c r="G829" s="2367"/>
      <c r="H829" s="2367"/>
      <c r="I829" s="2367"/>
      <c r="J829" s="2367"/>
      <c r="K829" s="2367"/>
      <c r="L829" s="2367"/>
      <c r="M829" s="2367"/>
      <c r="N829" s="2367"/>
      <c r="O829" s="2367"/>
      <c r="P829" s="2367"/>
      <c r="Q829" s="2367"/>
    </row>
    <row r="830">
      <c r="A830" s="2380"/>
      <c r="B830" s="2366"/>
      <c r="C830" s="2366"/>
      <c r="D830" s="2367"/>
      <c r="E830" s="2367"/>
      <c r="F830" s="2367"/>
      <c r="G830" s="2367"/>
      <c r="H830" s="2367"/>
      <c r="I830" s="2367"/>
      <c r="J830" s="2367"/>
      <c r="K830" s="2367"/>
      <c r="L830" s="2367"/>
      <c r="M830" s="2367"/>
      <c r="N830" s="2367"/>
      <c r="O830" s="2367"/>
      <c r="P830" s="2367"/>
      <c r="Q830" s="2367"/>
    </row>
    <row r="831">
      <c r="A831" s="2380"/>
      <c r="B831" s="2366"/>
      <c r="C831" s="2366"/>
      <c r="D831" s="2367"/>
      <c r="E831" s="2367"/>
      <c r="F831" s="2367"/>
      <c r="G831" s="2367"/>
      <c r="H831" s="2367"/>
      <c r="I831" s="2367"/>
      <c r="J831" s="2367"/>
      <c r="K831" s="2367"/>
      <c r="L831" s="2367"/>
      <c r="M831" s="2367"/>
      <c r="N831" s="2367"/>
      <c r="O831" s="2367"/>
      <c r="P831" s="2367"/>
      <c r="Q831" s="2367"/>
    </row>
    <row r="832">
      <c r="A832" s="2380"/>
      <c r="B832" s="2366"/>
      <c r="C832" s="2366"/>
      <c r="D832" s="2367"/>
      <c r="E832" s="2367"/>
      <c r="F832" s="2367"/>
      <c r="G832" s="2367"/>
      <c r="H832" s="2367"/>
      <c r="I832" s="2367"/>
      <c r="J832" s="2367"/>
      <c r="K832" s="2367"/>
      <c r="L832" s="2367"/>
      <c r="M832" s="2367"/>
      <c r="N832" s="2367"/>
      <c r="O832" s="2367"/>
      <c r="P832" s="2367"/>
      <c r="Q832" s="2367"/>
    </row>
    <row r="833">
      <c r="A833" s="2380"/>
      <c r="B833" s="2366"/>
      <c r="C833" s="2366"/>
      <c r="D833" s="2367"/>
      <c r="E833" s="2367"/>
      <c r="F833" s="2367"/>
      <c r="G833" s="2367"/>
      <c r="H833" s="2367"/>
      <c r="I833" s="2367"/>
      <c r="J833" s="2367"/>
      <c r="K833" s="2367"/>
      <c r="L833" s="2367"/>
      <c r="M833" s="2367"/>
      <c r="N833" s="2367"/>
      <c r="O833" s="2367"/>
      <c r="P833" s="2367"/>
      <c r="Q833" s="2367"/>
    </row>
    <row r="834">
      <c r="A834" s="2380"/>
      <c r="B834" s="2366"/>
      <c r="C834" s="2366"/>
      <c r="D834" s="2367"/>
      <c r="E834" s="2367"/>
      <c r="F834" s="2367"/>
      <c r="G834" s="2367"/>
      <c r="H834" s="2367"/>
      <c r="I834" s="2367"/>
      <c r="J834" s="2367"/>
      <c r="K834" s="2367"/>
      <c r="L834" s="2367"/>
      <c r="M834" s="2367"/>
      <c r="N834" s="2367"/>
      <c r="O834" s="2367"/>
      <c r="P834" s="2367"/>
      <c r="Q834" s="2367"/>
    </row>
    <row r="835">
      <c r="A835" s="2380"/>
      <c r="B835" s="2366"/>
      <c r="C835" s="2366"/>
      <c r="D835" s="2367"/>
      <c r="E835" s="2367"/>
      <c r="F835" s="2367"/>
      <c r="G835" s="2367"/>
      <c r="H835" s="2367"/>
      <c r="I835" s="2367"/>
      <c r="J835" s="2367"/>
      <c r="K835" s="2367"/>
      <c r="L835" s="2367"/>
      <c r="M835" s="2367"/>
      <c r="N835" s="2367"/>
      <c r="O835" s="2367"/>
      <c r="P835" s="2367"/>
      <c r="Q835" s="2367"/>
    </row>
    <row r="836">
      <c r="A836" s="2380"/>
      <c r="B836" s="2366"/>
      <c r="C836" s="2366"/>
      <c r="D836" s="2367"/>
      <c r="E836" s="2367"/>
      <c r="F836" s="2367"/>
      <c r="G836" s="2367"/>
      <c r="H836" s="2367"/>
      <c r="I836" s="2367"/>
      <c r="J836" s="2367"/>
      <c r="K836" s="2367"/>
      <c r="L836" s="2367"/>
      <c r="M836" s="2367"/>
      <c r="N836" s="2367"/>
      <c r="O836" s="2367"/>
      <c r="P836" s="2367"/>
      <c r="Q836" s="2367"/>
    </row>
    <row r="837">
      <c r="A837" s="2380"/>
      <c r="B837" s="2366"/>
      <c r="C837" s="2366"/>
      <c r="D837" s="2367"/>
      <c r="E837" s="2367"/>
      <c r="F837" s="2367"/>
      <c r="G837" s="2367"/>
      <c r="H837" s="2367"/>
      <c r="I837" s="2367"/>
      <c r="J837" s="2367"/>
      <c r="K837" s="2367"/>
      <c r="L837" s="2367"/>
      <c r="M837" s="2367"/>
      <c r="N837" s="2367"/>
      <c r="O837" s="2367"/>
      <c r="P837" s="2367"/>
      <c r="Q837" s="2367"/>
    </row>
    <row r="838">
      <c r="A838" s="2380"/>
      <c r="B838" s="2366"/>
      <c r="C838" s="2366"/>
      <c r="D838" s="2367"/>
      <c r="E838" s="2367"/>
      <c r="F838" s="2367"/>
      <c r="G838" s="2367"/>
      <c r="H838" s="2367"/>
      <c r="I838" s="2367"/>
      <c r="J838" s="2367"/>
      <c r="K838" s="2367"/>
      <c r="L838" s="2367"/>
      <c r="M838" s="2367"/>
      <c r="N838" s="2367"/>
      <c r="O838" s="2367"/>
      <c r="P838" s="2367"/>
      <c r="Q838" s="2367"/>
    </row>
    <row r="839">
      <c r="A839" s="2380"/>
      <c r="B839" s="2366"/>
      <c r="C839" s="2366"/>
      <c r="D839" s="2367"/>
      <c r="E839" s="2367"/>
      <c r="F839" s="2367"/>
      <c r="G839" s="2367"/>
      <c r="H839" s="2367"/>
      <c r="I839" s="2367"/>
      <c r="J839" s="2367"/>
      <c r="K839" s="2367"/>
      <c r="L839" s="2367"/>
      <c r="M839" s="2367"/>
      <c r="N839" s="2367"/>
      <c r="O839" s="2367"/>
      <c r="P839" s="2367"/>
      <c r="Q839" s="2367"/>
    </row>
    <row r="840">
      <c r="A840" s="2380"/>
      <c r="B840" s="2366"/>
      <c r="C840" s="2366"/>
      <c r="D840" s="2367"/>
      <c r="E840" s="2367"/>
      <c r="F840" s="2367"/>
      <c r="G840" s="2367"/>
      <c r="H840" s="2367"/>
      <c r="I840" s="2367"/>
      <c r="J840" s="2367"/>
      <c r="K840" s="2367"/>
      <c r="L840" s="2367"/>
      <c r="M840" s="2367"/>
      <c r="N840" s="2367"/>
      <c r="O840" s="2367"/>
      <c r="P840" s="2367"/>
      <c r="Q840" s="2367"/>
    </row>
    <row r="841">
      <c r="A841" s="2380"/>
      <c r="B841" s="2366"/>
      <c r="C841" s="2366"/>
      <c r="D841" s="2367"/>
      <c r="E841" s="2367"/>
      <c r="F841" s="2367"/>
      <c r="G841" s="2367"/>
      <c r="H841" s="2367"/>
      <c r="I841" s="2367"/>
      <c r="J841" s="2367"/>
      <c r="K841" s="2367"/>
      <c r="L841" s="2367"/>
      <c r="M841" s="2367"/>
      <c r="N841" s="2367"/>
      <c r="O841" s="2367"/>
      <c r="P841" s="2367"/>
      <c r="Q841" s="2367"/>
    </row>
    <row r="842">
      <c r="A842" s="2380"/>
      <c r="B842" s="2366"/>
      <c r="C842" s="2366"/>
      <c r="D842" s="2367"/>
      <c r="E842" s="2367"/>
      <c r="F842" s="2367"/>
      <c r="G842" s="2367"/>
      <c r="H842" s="2367"/>
      <c r="I842" s="2367"/>
      <c r="J842" s="2367"/>
      <c r="K842" s="2367"/>
      <c r="L842" s="2367"/>
      <c r="M842" s="2367"/>
      <c r="N842" s="2367"/>
      <c r="O842" s="2367"/>
      <c r="P842" s="2367"/>
      <c r="Q842" s="2367"/>
    </row>
    <row r="843">
      <c r="A843" s="2380"/>
      <c r="B843" s="2366"/>
      <c r="C843" s="2366"/>
      <c r="D843" s="2367"/>
      <c r="E843" s="2367"/>
      <c r="F843" s="2367"/>
      <c r="G843" s="2367"/>
      <c r="H843" s="2367"/>
      <c r="I843" s="2367"/>
      <c r="J843" s="2367"/>
      <c r="K843" s="2367"/>
      <c r="L843" s="2367"/>
      <c r="M843" s="2367"/>
      <c r="N843" s="2367"/>
      <c r="O843" s="2367"/>
      <c r="P843" s="2367"/>
      <c r="Q843" s="2367"/>
    </row>
    <row r="844">
      <c r="A844" s="2380"/>
      <c r="B844" s="2366"/>
      <c r="C844" s="2366"/>
      <c r="D844" s="2367"/>
      <c r="E844" s="2367"/>
      <c r="F844" s="2367"/>
      <c r="G844" s="2367"/>
      <c r="H844" s="2367"/>
      <c r="I844" s="2367"/>
      <c r="J844" s="2367"/>
      <c r="K844" s="2367"/>
      <c r="L844" s="2367"/>
      <c r="M844" s="2367"/>
      <c r="N844" s="2367"/>
      <c r="O844" s="2367"/>
      <c r="P844" s="2367"/>
      <c r="Q844" s="2367"/>
    </row>
    <row r="845">
      <c r="A845" s="2380"/>
      <c r="B845" s="2366"/>
      <c r="C845" s="2366"/>
      <c r="D845" s="2367"/>
      <c r="E845" s="2367"/>
      <c r="F845" s="2367"/>
      <c r="G845" s="2367"/>
      <c r="H845" s="2367"/>
      <c r="I845" s="2367"/>
      <c r="J845" s="2367"/>
      <c r="K845" s="2367"/>
      <c r="L845" s="2367"/>
      <c r="M845" s="2367"/>
      <c r="N845" s="2367"/>
      <c r="O845" s="2367"/>
      <c r="P845" s="2367"/>
      <c r="Q845" s="2367"/>
    </row>
    <row r="846">
      <c r="A846" s="2380"/>
      <c r="B846" s="2366"/>
      <c r="C846" s="2366"/>
      <c r="D846" s="2367"/>
      <c r="E846" s="2367"/>
      <c r="F846" s="2367"/>
      <c r="G846" s="2367"/>
      <c r="H846" s="2367"/>
      <c r="I846" s="2367"/>
      <c r="J846" s="2367"/>
      <c r="K846" s="2367"/>
      <c r="L846" s="2367"/>
      <c r="M846" s="2367"/>
      <c r="N846" s="2367"/>
      <c r="O846" s="2367"/>
      <c r="P846" s="2367"/>
      <c r="Q846" s="2367"/>
    </row>
    <row r="847">
      <c r="A847" s="2380"/>
      <c r="B847" s="2366"/>
      <c r="C847" s="2366"/>
      <c r="D847" s="2367"/>
      <c r="E847" s="2367"/>
      <c r="F847" s="2367"/>
      <c r="G847" s="2367"/>
      <c r="H847" s="2367"/>
      <c r="I847" s="2367"/>
      <c r="J847" s="2367"/>
      <c r="K847" s="2367"/>
      <c r="L847" s="2367"/>
      <c r="M847" s="2367"/>
      <c r="N847" s="2367"/>
      <c r="O847" s="2367"/>
      <c r="P847" s="2367"/>
      <c r="Q847" s="2367"/>
    </row>
    <row r="848">
      <c r="A848" s="2380"/>
      <c r="B848" s="2366"/>
      <c r="C848" s="2366"/>
      <c r="D848" s="2367"/>
      <c r="E848" s="2367"/>
      <c r="F848" s="2367"/>
      <c r="G848" s="2367"/>
      <c r="H848" s="2367"/>
      <c r="I848" s="2367"/>
      <c r="J848" s="2367"/>
      <c r="K848" s="2367"/>
      <c r="L848" s="2367"/>
      <c r="M848" s="2367"/>
      <c r="N848" s="2367"/>
      <c r="O848" s="2367"/>
      <c r="P848" s="2367"/>
      <c r="Q848" s="2367"/>
    </row>
    <row r="849">
      <c r="A849" s="2380"/>
      <c r="B849" s="2366"/>
      <c r="C849" s="2366"/>
      <c r="D849" s="2367"/>
      <c r="E849" s="2367"/>
      <c r="F849" s="2367"/>
      <c r="G849" s="2367"/>
      <c r="H849" s="2367"/>
      <c r="I849" s="2367"/>
      <c r="J849" s="2367"/>
      <c r="K849" s="2367"/>
      <c r="L849" s="2367"/>
      <c r="M849" s="2367"/>
      <c r="N849" s="2367"/>
      <c r="O849" s="2367"/>
      <c r="P849" s="2367"/>
      <c r="Q849" s="2367"/>
    </row>
    <row r="850">
      <c r="A850" s="2380"/>
      <c r="B850" s="2366"/>
      <c r="C850" s="2366"/>
      <c r="D850" s="2367"/>
      <c r="E850" s="2367"/>
      <c r="F850" s="2367"/>
      <c r="G850" s="2367"/>
      <c r="H850" s="2367"/>
      <c r="I850" s="2367"/>
      <c r="J850" s="2367"/>
      <c r="K850" s="2367"/>
      <c r="L850" s="2367"/>
      <c r="M850" s="2367"/>
      <c r="N850" s="2367"/>
      <c r="O850" s="2367"/>
      <c r="P850" s="2367"/>
      <c r="Q850" s="2367"/>
    </row>
    <row r="851">
      <c r="A851" s="2380"/>
      <c r="B851" s="2366"/>
      <c r="C851" s="2366"/>
      <c r="D851" s="2367"/>
      <c r="E851" s="2367"/>
      <c r="F851" s="2367"/>
      <c r="G851" s="2367"/>
      <c r="H851" s="2367"/>
      <c r="I851" s="2367"/>
      <c r="J851" s="2367"/>
      <c r="K851" s="2367"/>
      <c r="L851" s="2367"/>
      <c r="M851" s="2367"/>
      <c r="N851" s="2367"/>
      <c r="O851" s="2367"/>
      <c r="P851" s="2367"/>
      <c r="Q851" s="2367"/>
    </row>
    <row r="852">
      <c r="A852" s="2380"/>
      <c r="B852" s="2366"/>
      <c r="C852" s="2366"/>
      <c r="D852" s="2367"/>
      <c r="E852" s="2367"/>
      <c r="F852" s="2367"/>
      <c r="G852" s="2367"/>
      <c r="H852" s="2367"/>
      <c r="I852" s="2367"/>
      <c r="J852" s="2367"/>
      <c r="K852" s="2367"/>
      <c r="L852" s="2367"/>
      <c r="M852" s="2367"/>
      <c r="N852" s="2367"/>
      <c r="O852" s="2367"/>
      <c r="P852" s="2367"/>
      <c r="Q852" s="2367"/>
    </row>
    <row r="853">
      <c r="A853" s="2380"/>
      <c r="B853" s="2366"/>
      <c r="C853" s="2366"/>
      <c r="D853" s="2367"/>
      <c r="E853" s="2367"/>
      <c r="F853" s="2367"/>
      <c r="G853" s="2367"/>
      <c r="H853" s="2367"/>
      <c r="I853" s="2367"/>
      <c r="J853" s="2367"/>
      <c r="K853" s="2367"/>
      <c r="L853" s="2367"/>
      <c r="M853" s="2367"/>
      <c r="N853" s="2367"/>
      <c r="O853" s="2367"/>
      <c r="P853" s="2367"/>
      <c r="Q853" s="2367"/>
    </row>
    <row r="854">
      <c r="A854" s="2380"/>
      <c r="B854" s="2366"/>
      <c r="C854" s="2366"/>
      <c r="D854" s="2367"/>
      <c r="E854" s="2367"/>
      <c r="F854" s="2367"/>
      <c r="G854" s="2367"/>
      <c r="H854" s="2367"/>
      <c r="I854" s="2367"/>
      <c r="J854" s="2367"/>
      <c r="K854" s="2367"/>
      <c r="L854" s="2367"/>
      <c r="M854" s="2367"/>
      <c r="N854" s="2367"/>
      <c r="O854" s="2367"/>
      <c r="P854" s="2367"/>
      <c r="Q854" s="2367"/>
    </row>
    <row r="855">
      <c r="A855" s="2380"/>
      <c r="B855" s="2366"/>
      <c r="C855" s="2366"/>
      <c r="D855" s="2367"/>
      <c r="E855" s="2367"/>
      <c r="F855" s="2367"/>
      <c r="G855" s="2367"/>
      <c r="H855" s="2367"/>
      <c r="I855" s="2367"/>
      <c r="J855" s="2367"/>
      <c r="K855" s="2367"/>
      <c r="L855" s="2367"/>
      <c r="M855" s="2367"/>
      <c r="N855" s="2367"/>
      <c r="O855" s="2367"/>
      <c r="P855" s="2367"/>
      <c r="Q855" s="2367"/>
    </row>
    <row r="856">
      <c r="A856" s="2380"/>
      <c r="B856" s="2366"/>
      <c r="C856" s="2366"/>
      <c r="D856" s="2367"/>
      <c r="E856" s="2367"/>
      <c r="F856" s="2367"/>
      <c r="G856" s="2367"/>
      <c r="H856" s="2367"/>
      <c r="I856" s="2367"/>
      <c r="J856" s="2367"/>
      <c r="K856" s="2367"/>
      <c r="L856" s="2367"/>
      <c r="M856" s="2367"/>
      <c r="N856" s="2367"/>
      <c r="O856" s="2367"/>
      <c r="P856" s="2367"/>
      <c r="Q856" s="2367"/>
    </row>
    <row r="857">
      <c r="A857" s="2380"/>
      <c r="B857" s="2366"/>
      <c r="C857" s="2366"/>
      <c r="D857" s="2367"/>
      <c r="E857" s="2367"/>
      <c r="F857" s="2367"/>
      <c r="G857" s="2367"/>
      <c r="H857" s="2367"/>
      <c r="I857" s="2367"/>
      <c r="J857" s="2367"/>
      <c r="K857" s="2367"/>
      <c r="L857" s="2367"/>
      <c r="M857" s="2367"/>
      <c r="N857" s="2367"/>
      <c r="O857" s="2367"/>
      <c r="P857" s="2367"/>
      <c r="Q857" s="2367"/>
    </row>
    <row r="858">
      <c r="A858" s="2380"/>
      <c r="B858" s="2366"/>
      <c r="C858" s="2366"/>
      <c r="D858" s="2367"/>
      <c r="E858" s="2367"/>
      <c r="F858" s="2367"/>
      <c r="G858" s="2367"/>
      <c r="H858" s="2367"/>
      <c r="I858" s="2367"/>
      <c r="J858" s="2367"/>
      <c r="K858" s="2367"/>
      <c r="L858" s="2367"/>
      <c r="M858" s="2367"/>
      <c r="N858" s="2367"/>
      <c r="O858" s="2367"/>
      <c r="P858" s="2367"/>
      <c r="Q858" s="2367"/>
    </row>
    <row r="859">
      <c r="A859" s="2380"/>
      <c r="B859" s="2366"/>
      <c r="C859" s="2366"/>
      <c r="D859" s="2367"/>
      <c r="E859" s="2367"/>
      <c r="F859" s="2367"/>
      <c r="G859" s="2367"/>
      <c r="H859" s="2367"/>
      <c r="I859" s="2367"/>
      <c r="J859" s="2367"/>
      <c r="K859" s="2367"/>
      <c r="L859" s="2367"/>
      <c r="M859" s="2367"/>
      <c r="N859" s="2367"/>
      <c r="O859" s="2367"/>
      <c r="P859" s="2367"/>
      <c r="Q859" s="2367"/>
    </row>
    <row r="860">
      <c r="A860" s="2380"/>
      <c r="B860" s="2366"/>
      <c r="C860" s="2366"/>
      <c r="D860" s="2367"/>
      <c r="E860" s="2367"/>
      <c r="F860" s="2367"/>
      <c r="G860" s="2367"/>
      <c r="H860" s="2367"/>
      <c r="I860" s="2367"/>
      <c r="J860" s="2367"/>
      <c r="K860" s="2367"/>
      <c r="L860" s="2367"/>
      <c r="M860" s="2367"/>
      <c r="N860" s="2367"/>
      <c r="O860" s="2367"/>
      <c r="P860" s="2367"/>
      <c r="Q860" s="2367"/>
    </row>
    <row r="861">
      <c r="A861" s="2380"/>
      <c r="B861" s="2366"/>
      <c r="C861" s="2366"/>
      <c r="D861" s="2367"/>
      <c r="E861" s="2367"/>
      <c r="F861" s="2367"/>
      <c r="G861" s="2367"/>
      <c r="H861" s="2367"/>
      <c r="I861" s="2367"/>
      <c r="J861" s="2367"/>
      <c r="K861" s="2367"/>
      <c r="L861" s="2367"/>
      <c r="M861" s="2367"/>
      <c r="N861" s="2367"/>
      <c r="O861" s="2367"/>
      <c r="P861" s="2367"/>
      <c r="Q861" s="2367"/>
    </row>
    <row r="862">
      <c r="A862" s="2380"/>
      <c r="B862" s="2366"/>
      <c r="C862" s="2366"/>
      <c r="D862" s="2367"/>
      <c r="E862" s="2367"/>
      <c r="F862" s="2367"/>
      <c r="G862" s="2367"/>
      <c r="H862" s="2367"/>
      <c r="I862" s="2367"/>
      <c r="J862" s="2367"/>
      <c r="K862" s="2367"/>
      <c r="L862" s="2367"/>
      <c r="M862" s="2367"/>
      <c r="N862" s="2367"/>
      <c r="O862" s="2367"/>
      <c r="P862" s="2367"/>
      <c r="Q862" s="2367"/>
    </row>
    <row r="863">
      <c r="A863" s="2380"/>
      <c r="B863" s="2366"/>
      <c r="C863" s="2366"/>
      <c r="D863" s="2367"/>
      <c r="E863" s="2367"/>
      <c r="F863" s="2367"/>
      <c r="G863" s="2367"/>
      <c r="H863" s="2367"/>
      <c r="I863" s="2367"/>
      <c r="J863" s="2367"/>
      <c r="K863" s="2367"/>
      <c r="L863" s="2367"/>
      <c r="M863" s="2367"/>
      <c r="N863" s="2367"/>
      <c r="O863" s="2367"/>
      <c r="P863" s="2367"/>
      <c r="Q863" s="2367"/>
    </row>
    <row r="864">
      <c r="A864" s="2380"/>
      <c r="B864" s="2366"/>
      <c r="C864" s="2366"/>
      <c r="D864" s="2367"/>
      <c r="E864" s="2367"/>
      <c r="F864" s="2367"/>
      <c r="G864" s="2367"/>
      <c r="H864" s="2367"/>
      <c r="I864" s="2367"/>
      <c r="J864" s="2367"/>
      <c r="K864" s="2367"/>
      <c r="L864" s="2367"/>
      <c r="M864" s="2367"/>
      <c r="N864" s="2367"/>
      <c r="O864" s="2367"/>
      <c r="P864" s="2367"/>
      <c r="Q864" s="2367"/>
    </row>
    <row r="865">
      <c r="A865" s="2380"/>
      <c r="B865" s="2366"/>
      <c r="C865" s="2366"/>
      <c r="D865" s="2367"/>
      <c r="E865" s="2367"/>
      <c r="F865" s="2367"/>
      <c r="G865" s="2367"/>
      <c r="H865" s="2367"/>
      <c r="I865" s="2367"/>
      <c r="J865" s="2367"/>
      <c r="K865" s="2367"/>
      <c r="L865" s="2367"/>
      <c r="M865" s="2367"/>
      <c r="N865" s="2367"/>
      <c r="O865" s="2367"/>
      <c r="P865" s="2367"/>
      <c r="Q865" s="2367"/>
    </row>
    <row r="866">
      <c r="A866" s="2380"/>
      <c r="B866" s="2366"/>
      <c r="C866" s="2366"/>
      <c r="D866" s="2367"/>
      <c r="E866" s="2367"/>
      <c r="F866" s="2367"/>
      <c r="G866" s="2367"/>
      <c r="H866" s="2367"/>
      <c r="I866" s="2367"/>
      <c r="J866" s="2367"/>
      <c r="K866" s="2367"/>
      <c r="L866" s="2367"/>
      <c r="M866" s="2367"/>
      <c r="N866" s="2367"/>
      <c r="O866" s="2367"/>
      <c r="P866" s="2367"/>
      <c r="Q866" s="2367"/>
    </row>
    <row r="867">
      <c r="A867" s="2380"/>
      <c r="B867" s="2366"/>
      <c r="C867" s="2366"/>
      <c r="D867" s="2367"/>
      <c r="E867" s="2367"/>
      <c r="F867" s="2367"/>
      <c r="G867" s="2367"/>
      <c r="H867" s="2367"/>
      <c r="I867" s="2367"/>
      <c r="J867" s="2367"/>
      <c r="K867" s="2367"/>
      <c r="L867" s="2367"/>
      <c r="M867" s="2367"/>
      <c r="N867" s="2367"/>
      <c r="O867" s="2367"/>
      <c r="P867" s="2367"/>
      <c r="Q867" s="2367"/>
    </row>
    <row r="868">
      <c r="A868" s="2380"/>
      <c r="B868" s="2366"/>
      <c r="C868" s="2366"/>
      <c r="D868" s="2367"/>
      <c r="E868" s="2367"/>
      <c r="F868" s="2367"/>
      <c r="G868" s="2367"/>
      <c r="H868" s="2367"/>
      <c r="I868" s="2367"/>
      <c r="J868" s="2367"/>
      <c r="K868" s="2367"/>
      <c r="L868" s="2367"/>
      <c r="M868" s="2367"/>
      <c r="N868" s="2367"/>
      <c r="O868" s="2367"/>
      <c r="P868" s="2367"/>
      <c r="Q868" s="2367"/>
    </row>
    <row r="869">
      <c r="A869" s="2380"/>
      <c r="B869" s="2366"/>
      <c r="C869" s="2366"/>
      <c r="D869" s="2367"/>
      <c r="E869" s="2367"/>
      <c r="F869" s="2367"/>
      <c r="G869" s="2367"/>
      <c r="H869" s="2367"/>
      <c r="I869" s="2367"/>
      <c r="J869" s="2367"/>
      <c r="K869" s="2367"/>
      <c r="L869" s="2367"/>
      <c r="M869" s="2367"/>
      <c r="N869" s="2367"/>
      <c r="O869" s="2367"/>
      <c r="P869" s="2367"/>
      <c r="Q869" s="2367"/>
    </row>
    <row r="870">
      <c r="A870" s="2380"/>
      <c r="B870" s="2366"/>
      <c r="C870" s="2366"/>
      <c r="D870" s="2367"/>
      <c r="E870" s="2367"/>
      <c r="F870" s="2367"/>
      <c r="G870" s="2367"/>
      <c r="H870" s="2367"/>
      <c r="I870" s="2367"/>
      <c r="J870" s="2367"/>
      <c r="K870" s="2367"/>
      <c r="L870" s="2367"/>
      <c r="M870" s="2367"/>
      <c r="N870" s="2367"/>
      <c r="O870" s="2367"/>
      <c r="P870" s="2367"/>
      <c r="Q870" s="2367"/>
    </row>
    <row r="871">
      <c r="A871" s="2380"/>
      <c r="B871" s="2366"/>
      <c r="C871" s="2366"/>
      <c r="D871" s="2367"/>
      <c r="E871" s="2367"/>
      <c r="F871" s="2367"/>
      <c r="G871" s="2367"/>
      <c r="H871" s="2367"/>
      <c r="I871" s="2367"/>
      <c r="J871" s="2367"/>
      <c r="K871" s="2367"/>
      <c r="L871" s="2367"/>
      <c r="M871" s="2367"/>
      <c r="N871" s="2367"/>
      <c r="O871" s="2367"/>
      <c r="P871" s="2367"/>
      <c r="Q871" s="2367"/>
    </row>
    <row r="872">
      <c r="A872" s="2380"/>
      <c r="B872" s="2366"/>
      <c r="C872" s="2366"/>
      <c r="D872" s="2367"/>
      <c r="E872" s="2367"/>
      <c r="F872" s="2367"/>
      <c r="G872" s="2367"/>
      <c r="H872" s="2367"/>
      <c r="I872" s="2367"/>
      <c r="J872" s="2367"/>
      <c r="K872" s="2367"/>
      <c r="L872" s="2367"/>
      <c r="M872" s="2367"/>
      <c r="N872" s="2367"/>
      <c r="O872" s="2367"/>
      <c r="P872" s="2367"/>
      <c r="Q872" s="2367"/>
    </row>
    <row r="873">
      <c r="A873" s="2380"/>
      <c r="B873" s="2366"/>
      <c r="C873" s="2366"/>
      <c r="D873" s="2367"/>
      <c r="E873" s="2367"/>
      <c r="F873" s="2367"/>
      <c r="G873" s="2367"/>
      <c r="H873" s="2367"/>
      <c r="I873" s="2367"/>
      <c r="J873" s="2367"/>
      <c r="K873" s="2367"/>
      <c r="L873" s="2367"/>
      <c r="M873" s="2367"/>
      <c r="N873" s="2367"/>
      <c r="O873" s="2367"/>
      <c r="P873" s="2367"/>
      <c r="Q873" s="2367"/>
    </row>
    <row r="874">
      <c r="A874" s="2380"/>
      <c r="B874" s="2366"/>
      <c r="C874" s="2366"/>
      <c r="D874" s="2367"/>
      <c r="E874" s="2367"/>
      <c r="F874" s="2367"/>
      <c r="G874" s="2367"/>
      <c r="H874" s="2367"/>
      <c r="I874" s="2367"/>
      <c r="J874" s="2367"/>
      <c r="K874" s="2367"/>
      <c r="L874" s="2367"/>
      <c r="M874" s="2367"/>
      <c r="N874" s="2367"/>
      <c r="O874" s="2367"/>
      <c r="P874" s="2367"/>
      <c r="Q874" s="2367"/>
    </row>
    <row r="875">
      <c r="A875" s="2380"/>
      <c r="B875" s="2366"/>
      <c r="C875" s="2366"/>
      <c r="D875" s="2367"/>
      <c r="E875" s="2367"/>
      <c r="F875" s="2367"/>
      <c r="G875" s="2367"/>
      <c r="H875" s="2367"/>
      <c r="I875" s="2367"/>
      <c r="J875" s="2367"/>
      <c r="K875" s="2367"/>
      <c r="L875" s="2367"/>
      <c r="M875" s="2367"/>
      <c r="N875" s="2367"/>
      <c r="O875" s="2367"/>
      <c r="P875" s="2367"/>
      <c r="Q875" s="2367"/>
    </row>
    <row r="876">
      <c r="A876" s="2380"/>
      <c r="B876" s="2366"/>
      <c r="C876" s="2366"/>
      <c r="D876" s="2367"/>
      <c r="E876" s="2367"/>
      <c r="F876" s="2367"/>
      <c r="G876" s="2367"/>
      <c r="H876" s="2367"/>
      <c r="I876" s="2367"/>
      <c r="J876" s="2367"/>
      <c r="K876" s="2367"/>
      <c r="L876" s="2367"/>
      <c r="M876" s="2367"/>
      <c r="N876" s="2367"/>
      <c r="O876" s="2367"/>
      <c r="P876" s="2367"/>
      <c r="Q876" s="2367"/>
    </row>
    <row r="877">
      <c r="A877" s="2380"/>
      <c r="B877" s="2366"/>
      <c r="C877" s="2366"/>
      <c r="D877" s="2367"/>
      <c r="E877" s="2367"/>
      <c r="F877" s="2367"/>
      <c r="G877" s="2367"/>
      <c r="H877" s="2367"/>
      <c r="I877" s="2367"/>
      <c r="J877" s="2367"/>
      <c r="K877" s="2367"/>
      <c r="L877" s="2367"/>
      <c r="M877" s="2367"/>
      <c r="N877" s="2367"/>
      <c r="O877" s="2367"/>
      <c r="P877" s="2367"/>
      <c r="Q877" s="2367"/>
    </row>
    <row r="878">
      <c r="A878" s="2380"/>
      <c r="B878" s="2366"/>
      <c r="C878" s="2366"/>
      <c r="D878" s="2367"/>
      <c r="E878" s="2367"/>
      <c r="F878" s="2367"/>
      <c r="G878" s="2367"/>
      <c r="H878" s="2367"/>
      <c r="I878" s="2367"/>
      <c r="J878" s="2367"/>
      <c r="K878" s="2367"/>
      <c r="L878" s="2367"/>
      <c r="M878" s="2367"/>
      <c r="N878" s="2367"/>
      <c r="O878" s="2367"/>
      <c r="P878" s="2367"/>
      <c r="Q878" s="2367"/>
    </row>
    <row r="879">
      <c r="A879" s="2380"/>
      <c r="B879" s="2366"/>
      <c r="C879" s="2366"/>
      <c r="D879" s="2367"/>
      <c r="E879" s="2367"/>
      <c r="F879" s="2367"/>
      <c r="G879" s="2367"/>
      <c r="H879" s="2367"/>
      <c r="I879" s="2367"/>
      <c r="J879" s="2367"/>
      <c r="K879" s="2367"/>
      <c r="L879" s="2367"/>
      <c r="M879" s="2367"/>
      <c r="N879" s="2367"/>
      <c r="O879" s="2367"/>
      <c r="P879" s="2367"/>
      <c r="Q879" s="2367"/>
    </row>
    <row r="880">
      <c r="A880" s="2380"/>
      <c r="B880" s="2366"/>
      <c r="C880" s="2366"/>
      <c r="D880" s="2367"/>
      <c r="E880" s="2367"/>
      <c r="F880" s="2367"/>
      <c r="G880" s="2367"/>
      <c r="H880" s="2367"/>
      <c r="I880" s="2367"/>
      <c r="J880" s="2367"/>
      <c r="K880" s="2367"/>
      <c r="L880" s="2367"/>
      <c r="M880" s="2367"/>
      <c r="N880" s="2367"/>
      <c r="O880" s="2367"/>
      <c r="P880" s="2367"/>
      <c r="Q880" s="2367"/>
    </row>
    <row r="881">
      <c r="A881" s="2380"/>
      <c r="B881" s="2366"/>
      <c r="C881" s="2366"/>
      <c r="D881" s="2367"/>
      <c r="E881" s="2367"/>
      <c r="F881" s="2367"/>
      <c r="G881" s="2367"/>
      <c r="H881" s="2367"/>
      <c r="I881" s="2367"/>
      <c r="J881" s="2367"/>
      <c r="K881" s="2367"/>
      <c r="L881" s="2367"/>
      <c r="M881" s="2367"/>
      <c r="N881" s="2367"/>
      <c r="O881" s="2367"/>
      <c r="P881" s="2367"/>
      <c r="Q881" s="2367"/>
    </row>
    <row r="882">
      <c r="A882" s="2380"/>
      <c r="B882" s="2366"/>
      <c r="C882" s="2366"/>
      <c r="D882" s="2367"/>
      <c r="E882" s="2367"/>
      <c r="F882" s="2367"/>
      <c r="G882" s="2367"/>
      <c r="H882" s="2367"/>
      <c r="I882" s="2367"/>
      <c r="J882" s="2367"/>
      <c r="K882" s="2367"/>
      <c r="L882" s="2367"/>
      <c r="M882" s="2367"/>
      <c r="N882" s="2367"/>
      <c r="O882" s="2367"/>
      <c r="P882" s="2367"/>
      <c r="Q882" s="2367"/>
    </row>
    <row r="883">
      <c r="A883" s="2380"/>
      <c r="B883" s="2366"/>
      <c r="C883" s="2366"/>
      <c r="D883" s="2367"/>
      <c r="E883" s="2367"/>
      <c r="F883" s="2367"/>
      <c r="G883" s="2367"/>
      <c r="H883" s="2367"/>
      <c r="I883" s="2367"/>
      <c r="J883" s="2367"/>
      <c r="K883" s="2367"/>
      <c r="L883" s="2367"/>
      <c r="M883" s="2367"/>
      <c r="N883" s="2367"/>
      <c r="O883" s="2367"/>
      <c r="P883" s="2367"/>
      <c r="Q883" s="2367"/>
    </row>
    <row r="884">
      <c r="A884" s="2380"/>
      <c r="B884" s="2366"/>
      <c r="C884" s="2366"/>
      <c r="D884" s="2367"/>
      <c r="E884" s="2367"/>
      <c r="F884" s="2367"/>
      <c r="G884" s="2367"/>
      <c r="H884" s="2367"/>
      <c r="I884" s="2367"/>
      <c r="J884" s="2367"/>
      <c r="K884" s="2367"/>
      <c r="L884" s="2367"/>
      <c r="M884" s="2367"/>
      <c r="N884" s="2367"/>
      <c r="O884" s="2367"/>
      <c r="P884" s="2367"/>
      <c r="Q884" s="2367"/>
    </row>
    <row r="885">
      <c r="A885" s="2380"/>
      <c r="B885" s="2366"/>
      <c r="C885" s="2366"/>
      <c r="D885" s="2367"/>
      <c r="E885" s="2367"/>
      <c r="F885" s="2367"/>
      <c r="G885" s="2367"/>
      <c r="H885" s="2367"/>
      <c r="I885" s="2367"/>
      <c r="J885" s="2367"/>
      <c r="K885" s="2367"/>
      <c r="L885" s="2367"/>
      <c r="M885" s="2367"/>
      <c r="N885" s="2367"/>
      <c r="O885" s="2367"/>
      <c r="P885" s="2367"/>
      <c r="Q885" s="2367"/>
    </row>
    <row r="886">
      <c r="A886" s="2380"/>
      <c r="B886" s="2366"/>
      <c r="C886" s="2366"/>
      <c r="D886" s="2367"/>
      <c r="E886" s="2367"/>
      <c r="F886" s="2367"/>
      <c r="G886" s="2367"/>
      <c r="H886" s="2367"/>
      <c r="I886" s="2367"/>
      <c r="J886" s="2367"/>
      <c r="K886" s="2367"/>
      <c r="L886" s="2367"/>
      <c r="M886" s="2367"/>
      <c r="N886" s="2367"/>
      <c r="O886" s="2367"/>
      <c r="P886" s="2367"/>
      <c r="Q886" s="2367"/>
    </row>
    <row r="887">
      <c r="A887" s="2380"/>
      <c r="B887" s="2366"/>
      <c r="C887" s="2366"/>
      <c r="D887" s="2367"/>
      <c r="E887" s="2367"/>
      <c r="F887" s="2367"/>
      <c r="G887" s="2367"/>
      <c r="H887" s="2367"/>
      <c r="I887" s="2367"/>
      <c r="J887" s="2367"/>
      <c r="K887" s="2367"/>
      <c r="L887" s="2367"/>
      <c r="M887" s="2367"/>
      <c r="N887" s="2367"/>
      <c r="O887" s="2367"/>
      <c r="P887" s="2367"/>
      <c r="Q887" s="2367"/>
    </row>
    <row r="888">
      <c r="A888" s="2380"/>
      <c r="B888" s="2366"/>
      <c r="C888" s="2366"/>
      <c r="D888" s="2367"/>
      <c r="E888" s="2367"/>
      <c r="F888" s="2367"/>
      <c r="G888" s="2367"/>
      <c r="H888" s="2367"/>
      <c r="I888" s="2367"/>
      <c r="J888" s="2367"/>
      <c r="K888" s="2367"/>
      <c r="L888" s="2367"/>
      <c r="M888" s="2367"/>
      <c r="N888" s="2367"/>
      <c r="O888" s="2367"/>
      <c r="P888" s="2367"/>
      <c r="Q888" s="2367"/>
    </row>
    <row r="889">
      <c r="A889" s="2380"/>
      <c r="B889" s="2366"/>
      <c r="C889" s="2366"/>
      <c r="D889" s="2367"/>
      <c r="E889" s="2367"/>
      <c r="F889" s="2367"/>
      <c r="G889" s="2367"/>
      <c r="H889" s="2367"/>
      <c r="I889" s="2367"/>
      <c r="J889" s="2367"/>
      <c r="K889" s="2367"/>
      <c r="L889" s="2367"/>
      <c r="M889" s="2367"/>
      <c r="N889" s="2367"/>
      <c r="O889" s="2367"/>
      <c r="P889" s="2367"/>
      <c r="Q889" s="2367"/>
    </row>
    <row r="890">
      <c r="A890" s="2380"/>
      <c r="B890" s="2366"/>
      <c r="C890" s="2366"/>
      <c r="D890" s="2367"/>
      <c r="E890" s="2367"/>
      <c r="F890" s="2367"/>
      <c r="G890" s="2367"/>
      <c r="H890" s="2367"/>
      <c r="I890" s="2367"/>
      <c r="J890" s="2367"/>
      <c r="K890" s="2367"/>
      <c r="L890" s="2367"/>
      <c r="M890" s="2367"/>
      <c r="N890" s="2367"/>
      <c r="O890" s="2367"/>
      <c r="P890" s="2367"/>
      <c r="Q890" s="2367"/>
    </row>
    <row r="891">
      <c r="A891" s="2380"/>
      <c r="B891" s="2366"/>
      <c r="C891" s="2366"/>
      <c r="D891" s="2367"/>
      <c r="E891" s="2367"/>
      <c r="F891" s="2367"/>
      <c r="G891" s="2367"/>
      <c r="H891" s="2367"/>
      <c r="I891" s="2367"/>
      <c r="J891" s="2367"/>
      <c r="K891" s="2367"/>
      <c r="L891" s="2367"/>
      <c r="M891" s="2367"/>
      <c r="N891" s="2367"/>
      <c r="O891" s="2367"/>
      <c r="P891" s="2367"/>
      <c r="Q891" s="2367"/>
    </row>
    <row r="892">
      <c r="A892" s="2380"/>
      <c r="B892" s="2366"/>
      <c r="C892" s="2366"/>
      <c r="D892" s="2367"/>
      <c r="E892" s="2367"/>
      <c r="F892" s="2367"/>
      <c r="G892" s="2367"/>
      <c r="H892" s="2367"/>
      <c r="I892" s="2367"/>
      <c r="J892" s="2367"/>
      <c r="K892" s="2367"/>
      <c r="L892" s="2367"/>
      <c r="M892" s="2367"/>
      <c r="N892" s="2367"/>
      <c r="O892" s="2367"/>
      <c r="P892" s="2367"/>
      <c r="Q892" s="2367"/>
    </row>
    <row r="893">
      <c r="A893" s="2380"/>
      <c r="B893" s="2366"/>
      <c r="C893" s="2366"/>
      <c r="D893" s="2367"/>
      <c r="E893" s="2367"/>
      <c r="F893" s="2367"/>
      <c r="G893" s="2367"/>
      <c r="H893" s="2367"/>
      <c r="I893" s="2367"/>
      <c r="J893" s="2367"/>
      <c r="K893" s="2367"/>
      <c r="L893" s="2367"/>
      <c r="M893" s="2367"/>
      <c r="N893" s="2367"/>
      <c r="O893" s="2367"/>
      <c r="P893" s="2367"/>
      <c r="Q893" s="2367"/>
    </row>
    <row r="894">
      <c r="A894" s="2380"/>
      <c r="B894" s="2366"/>
      <c r="C894" s="2366"/>
      <c r="D894" s="2367"/>
      <c r="E894" s="2367"/>
      <c r="F894" s="2367"/>
      <c r="G894" s="2367"/>
      <c r="H894" s="2367"/>
      <c r="I894" s="2367"/>
      <c r="J894" s="2367"/>
      <c r="K894" s="2367"/>
      <c r="L894" s="2367"/>
      <c r="M894" s="2367"/>
      <c r="N894" s="2367"/>
      <c r="O894" s="2367"/>
      <c r="P894" s="2367"/>
      <c r="Q894" s="2367"/>
    </row>
    <row r="895">
      <c r="A895" s="2380"/>
      <c r="B895" s="2366"/>
      <c r="C895" s="2366"/>
      <c r="D895" s="2367"/>
      <c r="E895" s="2367"/>
      <c r="F895" s="2367"/>
      <c r="G895" s="2367"/>
      <c r="H895" s="2367"/>
      <c r="I895" s="2367"/>
      <c r="J895" s="2367"/>
      <c r="K895" s="2367"/>
      <c r="L895" s="2367"/>
      <c r="M895" s="2367"/>
      <c r="N895" s="2367"/>
      <c r="O895" s="2367"/>
      <c r="P895" s="2367"/>
      <c r="Q895" s="2367"/>
    </row>
    <row r="896">
      <c r="A896" s="2380"/>
      <c r="B896" s="2366"/>
      <c r="C896" s="2366"/>
      <c r="D896" s="2367"/>
      <c r="E896" s="2367"/>
      <c r="F896" s="2367"/>
      <c r="G896" s="2367"/>
      <c r="H896" s="2367"/>
      <c r="I896" s="2367"/>
      <c r="J896" s="2367"/>
      <c r="K896" s="2367"/>
      <c r="L896" s="2367"/>
      <c r="M896" s="2367"/>
      <c r="N896" s="2367"/>
      <c r="O896" s="2367"/>
      <c r="P896" s="2367"/>
      <c r="Q896" s="2367"/>
    </row>
    <row r="897">
      <c r="A897" s="2380"/>
      <c r="B897" s="2366"/>
      <c r="C897" s="2366"/>
      <c r="D897" s="2367"/>
      <c r="E897" s="2367"/>
      <c r="F897" s="2367"/>
      <c r="G897" s="2367"/>
      <c r="H897" s="2367"/>
      <c r="I897" s="2367"/>
      <c r="J897" s="2367"/>
      <c r="K897" s="2367"/>
      <c r="L897" s="2367"/>
      <c r="M897" s="2367"/>
      <c r="N897" s="2367"/>
      <c r="O897" s="2367"/>
      <c r="P897" s="2367"/>
      <c r="Q897" s="2367"/>
    </row>
    <row r="898">
      <c r="A898" s="2380"/>
      <c r="B898" s="2366"/>
      <c r="C898" s="2366"/>
      <c r="D898" s="2367"/>
      <c r="E898" s="2367"/>
      <c r="F898" s="2367"/>
      <c r="G898" s="2367"/>
      <c r="H898" s="2367"/>
      <c r="I898" s="2367"/>
      <c r="J898" s="2367"/>
      <c r="K898" s="2367"/>
      <c r="L898" s="2367"/>
      <c r="M898" s="2367"/>
      <c r="N898" s="2367"/>
      <c r="O898" s="2367"/>
      <c r="P898" s="2367"/>
      <c r="Q898" s="2367"/>
    </row>
    <row r="899">
      <c r="A899" s="2380"/>
      <c r="B899" s="2366"/>
      <c r="C899" s="2366"/>
      <c r="D899" s="2367"/>
      <c r="E899" s="2367"/>
      <c r="F899" s="2367"/>
      <c r="G899" s="2367"/>
      <c r="H899" s="2367"/>
      <c r="I899" s="2367"/>
      <c r="J899" s="2367"/>
      <c r="K899" s="2367"/>
      <c r="L899" s="2367"/>
      <c r="M899" s="2367"/>
      <c r="N899" s="2367"/>
      <c r="O899" s="2367"/>
      <c r="P899" s="2367"/>
      <c r="Q899" s="2367"/>
    </row>
    <row r="900">
      <c r="A900" s="2380"/>
      <c r="B900" s="2366"/>
      <c r="C900" s="2366"/>
      <c r="D900" s="2367"/>
      <c r="E900" s="2367"/>
      <c r="F900" s="2367"/>
      <c r="G900" s="2367"/>
      <c r="H900" s="2367"/>
      <c r="I900" s="2367"/>
      <c r="J900" s="2367"/>
      <c r="K900" s="2367"/>
      <c r="L900" s="2367"/>
      <c r="M900" s="2367"/>
      <c r="N900" s="2367"/>
      <c r="O900" s="2367"/>
      <c r="P900" s="2367"/>
      <c r="Q900" s="2367"/>
    </row>
    <row r="901">
      <c r="A901" s="2380"/>
      <c r="B901" s="2366"/>
      <c r="C901" s="2366"/>
      <c r="D901" s="2367"/>
      <c r="E901" s="2367"/>
      <c r="F901" s="2367"/>
      <c r="G901" s="2367"/>
      <c r="H901" s="2367"/>
      <c r="I901" s="2367"/>
      <c r="J901" s="2367"/>
      <c r="K901" s="2367"/>
      <c r="L901" s="2367"/>
      <c r="M901" s="2367"/>
      <c r="N901" s="2367"/>
      <c r="O901" s="2367"/>
      <c r="P901" s="2367"/>
      <c r="Q901" s="2367"/>
    </row>
    <row r="902">
      <c r="A902" s="2380"/>
      <c r="B902" s="2366"/>
      <c r="C902" s="2366"/>
      <c r="D902" s="2367"/>
      <c r="E902" s="2367"/>
      <c r="F902" s="2367"/>
      <c r="G902" s="2367"/>
      <c r="H902" s="2367"/>
      <c r="I902" s="2367"/>
      <c r="J902" s="2367"/>
      <c r="K902" s="2367"/>
      <c r="L902" s="2367"/>
      <c r="M902" s="2367"/>
      <c r="N902" s="2367"/>
      <c r="O902" s="2367"/>
      <c r="P902" s="2367"/>
      <c r="Q902" s="2367"/>
    </row>
    <row r="903">
      <c r="A903" s="2380"/>
      <c r="B903" s="2366"/>
      <c r="C903" s="2366"/>
      <c r="D903" s="2367"/>
      <c r="E903" s="2367"/>
      <c r="F903" s="2367"/>
      <c r="G903" s="2367"/>
      <c r="H903" s="2367"/>
      <c r="I903" s="2367"/>
      <c r="J903" s="2367"/>
      <c r="K903" s="2367"/>
      <c r="L903" s="2367"/>
      <c r="M903" s="2367"/>
      <c r="N903" s="2367"/>
      <c r="O903" s="2367"/>
      <c r="P903" s="2367"/>
      <c r="Q903" s="2367"/>
    </row>
    <row r="904">
      <c r="A904" s="2380"/>
      <c r="B904" s="2366"/>
      <c r="C904" s="2366"/>
      <c r="D904" s="2367"/>
      <c r="E904" s="2367"/>
      <c r="F904" s="2367"/>
      <c r="G904" s="2367"/>
      <c r="H904" s="2367"/>
      <c r="I904" s="2367"/>
      <c r="J904" s="2367"/>
      <c r="K904" s="2367"/>
      <c r="L904" s="2367"/>
      <c r="M904" s="2367"/>
      <c r="N904" s="2367"/>
      <c r="O904" s="2367"/>
      <c r="P904" s="2367"/>
      <c r="Q904" s="2367"/>
    </row>
    <row r="905">
      <c r="A905" s="2380"/>
      <c r="B905" s="2366"/>
      <c r="C905" s="2366"/>
      <c r="D905" s="2367"/>
      <c r="E905" s="2367"/>
      <c r="F905" s="2367"/>
      <c r="G905" s="2367"/>
      <c r="H905" s="2367"/>
      <c r="I905" s="2367"/>
      <c r="J905" s="2367"/>
      <c r="K905" s="2367"/>
      <c r="L905" s="2367"/>
      <c r="M905" s="2367"/>
      <c r="N905" s="2367"/>
      <c r="O905" s="2367"/>
      <c r="P905" s="2367"/>
      <c r="Q905" s="2367"/>
    </row>
    <row r="906">
      <c r="A906" s="2380"/>
      <c r="B906" s="2366"/>
      <c r="C906" s="2366"/>
      <c r="D906" s="2367"/>
      <c r="E906" s="2367"/>
      <c r="F906" s="2367"/>
      <c r="G906" s="2367"/>
      <c r="H906" s="2367"/>
      <c r="I906" s="2367"/>
      <c r="J906" s="2367"/>
      <c r="K906" s="2367"/>
      <c r="L906" s="2367"/>
      <c r="M906" s="2367"/>
      <c r="N906" s="2367"/>
      <c r="O906" s="2367"/>
      <c r="P906" s="2367"/>
      <c r="Q906" s="2367"/>
    </row>
    <row r="907">
      <c r="A907" s="2380"/>
      <c r="B907" s="2366"/>
      <c r="C907" s="2366"/>
      <c r="D907" s="2367"/>
      <c r="E907" s="2367"/>
      <c r="F907" s="2367"/>
      <c r="G907" s="2367"/>
      <c r="H907" s="2367"/>
      <c r="I907" s="2367"/>
      <c r="J907" s="2367"/>
      <c r="K907" s="2367"/>
      <c r="L907" s="2367"/>
      <c r="M907" s="2367"/>
      <c r="N907" s="2367"/>
      <c r="O907" s="2367"/>
      <c r="P907" s="2367"/>
      <c r="Q907" s="2367"/>
    </row>
    <row r="908">
      <c r="A908" s="2380"/>
      <c r="B908" s="2366"/>
      <c r="C908" s="2366"/>
      <c r="D908" s="2367"/>
      <c r="E908" s="2367"/>
      <c r="F908" s="2367"/>
      <c r="G908" s="2367"/>
      <c r="H908" s="2367"/>
      <c r="I908" s="2367"/>
      <c r="J908" s="2367"/>
      <c r="K908" s="2367"/>
      <c r="L908" s="2367"/>
      <c r="M908" s="2367"/>
      <c r="N908" s="2367"/>
      <c r="O908" s="2367"/>
      <c r="P908" s="2367"/>
      <c r="Q908" s="2367"/>
    </row>
    <row r="909">
      <c r="A909" s="2380"/>
      <c r="B909" s="2366"/>
      <c r="C909" s="2366"/>
      <c r="D909" s="2367"/>
      <c r="E909" s="2367"/>
      <c r="F909" s="2367"/>
      <c r="G909" s="2367"/>
      <c r="H909" s="2367"/>
      <c r="I909" s="2367"/>
      <c r="J909" s="2367"/>
      <c r="K909" s="2367"/>
      <c r="L909" s="2367"/>
      <c r="M909" s="2367"/>
      <c r="N909" s="2367"/>
      <c r="O909" s="2367"/>
      <c r="P909" s="2367"/>
      <c r="Q909" s="2367"/>
    </row>
    <row r="910">
      <c r="A910" s="2380"/>
      <c r="B910" s="2366"/>
      <c r="C910" s="2366"/>
      <c r="D910" s="2367"/>
      <c r="E910" s="2367"/>
      <c r="F910" s="2367"/>
      <c r="G910" s="2367"/>
      <c r="H910" s="2367"/>
      <c r="I910" s="2367"/>
      <c r="J910" s="2367"/>
      <c r="K910" s="2367"/>
      <c r="L910" s="2367"/>
      <c r="M910" s="2367"/>
      <c r="N910" s="2367"/>
      <c r="O910" s="2367"/>
      <c r="P910" s="2367"/>
      <c r="Q910" s="2367"/>
    </row>
    <row r="911">
      <c r="A911" s="2380"/>
      <c r="B911" s="2366"/>
      <c r="C911" s="2366"/>
      <c r="D911" s="2367"/>
      <c r="E911" s="2367"/>
      <c r="F911" s="2367"/>
      <c r="G911" s="2367"/>
      <c r="H911" s="2367"/>
      <c r="I911" s="2367"/>
      <c r="J911" s="2367"/>
      <c r="K911" s="2367"/>
      <c r="L911" s="2367"/>
      <c r="M911" s="2367"/>
      <c r="N911" s="2367"/>
      <c r="O911" s="2367"/>
      <c r="P911" s="2367"/>
      <c r="Q911" s="2367"/>
    </row>
    <row r="912">
      <c r="A912" s="2380"/>
      <c r="B912" s="2366"/>
      <c r="C912" s="2366"/>
      <c r="D912" s="2367"/>
      <c r="E912" s="2367"/>
      <c r="F912" s="2367"/>
      <c r="G912" s="2367"/>
      <c r="H912" s="2367"/>
      <c r="I912" s="2367"/>
      <c r="J912" s="2367"/>
      <c r="K912" s="2367"/>
      <c r="L912" s="2367"/>
      <c r="M912" s="2367"/>
      <c r="N912" s="2367"/>
      <c r="O912" s="2367"/>
      <c r="P912" s="2367"/>
      <c r="Q912" s="2367"/>
    </row>
    <row r="913">
      <c r="A913" s="2380"/>
      <c r="B913" s="2366"/>
      <c r="C913" s="2366"/>
      <c r="D913" s="2367"/>
      <c r="E913" s="2367"/>
      <c r="F913" s="2367"/>
      <c r="G913" s="2367"/>
      <c r="H913" s="2367"/>
      <c r="I913" s="2367"/>
      <c r="J913" s="2367"/>
      <c r="K913" s="2367"/>
      <c r="L913" s="2367"/>
      <c r="M913" s="2367"/>
      <c r="N913" s="2367"/>
      <c r="O913" s="2367"/>
      <c r="P913" s="2367"/>
      <c r="Q913" s="2367"/>
    </row>
    <row r="914">
      <c r="A914" s="2380"/>
      <c r="B914" s="2366"/>
      <c r="C914" s="2366"/>
      <c r="D914" s="2367"/>
      <c r="E914" s="2367"/>
      <c r="F914" s="2367"/>
      <c r="G914" s="2367"/>
      <c r="H914" s="2367"/>
      <c r="I914" s="2367"/>
      <c r="J914" s="2367"/>
      <c r="K914" s="2367"/>
      <c r="L914" s="2367"/>
      <c r="M914" s="2367"/>
      <c r="N914" s="2367"/>
      <c r="O914" s="2367"/>
      <c r="P914" s="2367"/>
      <c r="Q914" s="2367"/>
    </row>
    <row r="915">
      <c r="A915" s="2380"/>
      <c r="B915" s="2366"/>
      <c r="C915" s="2366"/>
      <c r="D915" s="2367"/>
      <c r="E915" s="2367"/>
      <c r="F915" s="2367"/>
      <c r="G915" s="2367"/>
      <c r="H915" s="2367"/>
      <c r="I915" s="2367"/>
      <c r="J915" s="2367"/>
      <c r="K915" s="2367"/>
      <c r="L915" s="2367"/>
      <c r="M915" s="2367"/>
      <c r="N915" s="2367"/>
      <c r="O915" s="2367"/>
      <c r="P915" s="2367"/>
      <c r="Q915" s="2367"/>
    </row>
    <row r="916">
      <c r="A916" s="2380"/>
      <c r="B916" s="2366"/>
      <c r="C916" s="2366"/>
      <c r="D916" s="2367"/>
      <c r="E916" s="2367"/>
      <c r="F916" s="2367"/>
      <c r="G916" s="2367"/>
      <c r="H916" s="2367"/>
      <c r="I916" s="2367"/>
      <c r="J916" s="2367"/>
      <c r="K916" s="2367"/>
      <c r="L916" s="2367"/>
      <c r="M916" s="2367"/>
      <c r="N916" s="2367"/>
      <c r="O916" s="2367"/>
      <c r="P916" s="2367"/>
      <c r="Q916" s="2367"/>
    </row>
    <row r="917">
      <c r="A917" s="2380"/>
      <c r="B917" s="2366"/>
      <c r="C917" s="2366"/>
      <c r="D917" s="2367"/>
      <c r="E917" s="2367"/>
      <c r="F917" s="2367"/>
      <c r="G917" s="2367"/>
      <c r="H917" s="2367"/>
      <c r="I917" s="2367"/>
      <c r="J917" s="2367"/>
      <c r="K917" s="2367"/>
      <c r="L917" s="2367"/>
      <c r="M917" s="2367"/>
      <c r="N917" s="2367"/>
      <c r="O917" s="2367"/>
      <c r="P917" s="2367"/>
      <c r="Q917" s="2367"/>
    </row>
    <row r="918">
      <c r="A918" s="2380"/>
      <c r="B918" s="2366"/>
      <c r="C918" s="2366"/>
      <c r="D918" s="2367"/>
      <c r="E918" s="2367"/>
      <c r="F918" s="2367"/>
      <c r="G918" s="2367"/>
      <c r="H918" s="2367"/>
      <c r="I918" s="2367"/>
      <c r="J918" s="2367"/>
      <c r="K918" s="2367"/>
      <c r="L918" s="2367"/>
      <c r="M918" s="2367"/>
      <c r="N918" s="2367"/>
      <c r="O918" s="2367"/>
      <c r="P918" s="2367"/>
      <c r="Q918" s="2367"/>
    </row>
    <row r="919">
      <c r="A919" s="2380"/>
      <c r="B919" s="2366"/>
      <c r="C919" s="2366"/>
      <c r="D919" s="2367"/>
      <c r="E919" s="2367"/>
      <c r="F919" s="2367"/>
      <c r="G919" s="2367"/>
      <c r="H919" s="2367"/>
      <c r="I919" s="2367"/>
      <c r="J919" s="2367"/>
      <c r="K919" s="2367"/>
      <c r="L919" s="2367"/>
      <c r="M919" s="2367"/>
      <c r="N919" s="2367"/>
      <c r="O919" s="2367"/>
      <c r="P919" s="2367"/>
      <c r="Q919" s="2367"/>
    </row>
    <row r="920">
      <c r="A920" s="2380"/>
      <c r="B920" s="2366"/>
      <c r="C920" s="2366"/>
      <c r="D920" s="2367"/>
      <c r="E920" s="2367"/>
      <c r="F920" s="2367"/>
      <c r="G920" s="2367"/>
      <c r="H920" s="2367"/>
      <c r="I920" s="2367"/>
      <c r="J920" s="2367"/>
      <c r="K920" s="2367"/>
      <c r="L920" s="2367"/>
      <c r="M920" s="2367"/>
      <c r="N920" s="2367"/>
      <c r="O920" s="2367"/>
      <c r="P920" s="2367"/>
      <c r="Q920" s="2367"/>
    </row>
    <row r="921">
      <c r="A921" s="2380"/>
      <c r="B921" s="2366"/>
      <c r="C921" s="2366"/>
      <c r="D921" s="2367"/>
      <c r="E921" s="2367"/>
      <c r="F921" s="2367"/>
      <c r="G921" s="2367"/>
      <c r="H921" s="2367"/>
      <c r="I921" s="2367"/>
      <c r="J921" s="2367"/>
      <c r="K921" s="2367"/>
      <c r="L921" s="2367"/>
      <c r="M921" s="2367"/>
      <c r="N921" s="2367"/>
      <c r="O921" s="2367"/>
      <c r="P921" s="2367"/>
      <c r="Q921" s="2367"/>
    </row>
    <row r="922">
      <c r="A922" s="2380"/>
      <c r="B922" s="2366"/>
      <c r="C922" s="2366"/>
      <c r="D922" s="2367"/>
      <c r="E922" s="2367"/>
      <c r="F922" s="2367"/>
      <c r="G922" s="2367"/>
      <c r="H922" s="2367"/>
      <c r="I922" s="2367"/>
      <c r="J922" s="2367"/>
      <c r="K922" s="2367"/>
      <c r="L922" s="2367"/>
      <c r="M922" s="2367"/>
      <c r="N922" s="2367"/>
      <c r="O922" s="2367"/>
      <c r="P922" s="2367"/>
      <c r="Q922" s="2367"/>
    </row>
    <row r="923">
      <c r="A923" s="2380"/>
      <c r="B923" s="2366"/>
      <c r="C923" s="2366"/>
      <c r="D923" s="2367"/>
      <c r="E923" s="2367"/>
      <c r="F923" s="2367"/>
      <c r="G923" s="2367"/>
      <c r="H923" s="2367"/>
      <c r="I923" s="2367"/>
      <c r="J923" s="2367"/>
      <c r="K923" s="2367"/>
      <c r="L923" s="2367"/>
      <c r="M923" s="2367"/>
      <c r="N923" s="2367"/>
      <c r="O923" s="2367"/>
      <c r="P923" s="2367"/>
      <c r="Q923" s="2367"/>
    </row>
    <row r="924">
      <c r="A924" s="2380"/>
      <c r="B924" s="2366"/>
      <c r="C924" s="2366"/>
      <c r="D924" s="2367"/>
      <c r="E924" s="2367"/>
      <c r="F924" s="2367"/>
      <c r="G924" s="2367"/>
      <c r="H924" s="2367"/>
      <c r="I924" s="2367"/>
      <c r="J924" s="2367"/>
      <c r="K924" s="2367"/>
      <c r="L924" s="2367"/>
      <c r="M924" s="2367"/>
      <c r="N924" s="2367"/>
      <c r="O924" s="2367"/>
      <c r="P924" s="2367"/>
      <c r="Q924" s="2367"/>
    </row>
    <row r="925">
      <c r="A925" s="2380"/>
      <c r="B925" s="2366"/>
      <c r="C925" s="2366"/>
      <c r="D925" s="2367"/>
      <c r="E925" s="2367"/>
      <c r="F925" s="2367"/>
      <c r="G925" s="2367"/>
      <c r="H925" s="2367"/>
      <c r="I925" s="2367"/>
      <c r="J925" s="2367"/>
      <c r="K925" s="2367"/>
      <c r="L925" s="2367"/>
      <c r="M925" s="2367"/>
      <c r="N925" s="2367"/>
      <c r="O925" s="2367"/>
      <c r="P925" s="2367"/>
      <c r="Q925" s="2367"/>
    </row>
    <row r="926">
      <c r="A926" s="2380"/>
      <c r="B926" s="2366"/>
      <c r="C926" s="2366"/>
      <c r="D926" s="2367"/>
      <c r="E926" s="2367"/>
      <c r="F926" s="2367"/>
      <c r="G926" s="2367"/>
      <c r="H926" s="2367"/>
      <c r="I926" s="2367"/>
      <c r="J926" s="2367"/>
      <c r="K926" s="2367"/>
      <c r="L926" s="2367"/>
      <c r="M926" s="2367"/>
      <c r="N926" s="2367"/>
      <c r="O926" s="2367"/>
      <c r="P926" s="2367"/>
      <c r="Q926" s="2367"/>
    </row>
    <row r="927">
      <c r="A927" s="2380"/>
      <c r="B927" s="2366"/>
      <c r="C927" s="2366"/>
      <c r="D927" s="2367"/>
      <c r="E927" s="2367"/>
      <c r="F927" s="2367"/>
      <c r="G927" s="2367"/>
      <c r="H927" s="2367"/>
      <c r="I927" s="2367"/>
      <c r="J927" s="2367"/>
      <c r="K927" s="2367"/>
      <c r="L927" s="2367"/>
      <c r="M927" s="2367"/>
      <c r="N927" s="2367"/>
      <c r="O927" s="2367"/>
      <c r="P927" s="2367"/>
      <c r="Q927" s="2367"/>
    </row>
    <row r="928">
      <c r="A928" s="2380"/>
      <c r="B928" s="2366"/>
      <c r="C928" s="2366"/>
      <c r="D928" s="2367"/>
      <c r="E928" s="2367"/>
      <c r="F928" s="2367"/>
      <c r="G928" s="2367"/>
      <c r="H928" s="2367"/>
      <c r="I928" s="2367"/>
      <c r="J928" s="2367"/>
      <c r="K928" s="2367"/>
      <c r="L928" s="2367"/>
      <c r="M928" s="2367"/>
      <c r="N928" s="2367"/>
      <c r="O928" s="2367"/>
      <c r="P928" s="2367"/>
      <c r="Q928" s="2367"/>
    </row>
    <row r="929">
      <c r="A929" s="2380"/>
      <c r="B929" s="2366"/>
      <c r="C929" s="2366"/>
      <c r="D929" s="2367"/>
      <c r="E929" s="2367"/>
      <c r="F929" s="2367"/>
      <c r="G929" s="2367"/>
      <c r="H929" s="2367"/>
      <c r="I929" s="2367"/>
      <c r="J929" s="2367"/>
      <c r="K929" s="2367"/>
      <c r="L929" s="2367"/>
      <c r="M929" s="2367"/>
      <c r="N929" s="2367"/>
      <c r="O929" s="2367"/>
      <c r="P929" s="2367"/>
      <c r="Q929" s="2367"/>
    </row>
    <row r="930">
      <c r="A930" s="2380"/>
      <c r="B930" s="2366"/>
      <c r="C930" s="2366"/>
      <c r="D930" s="2367"/>
      <c r="E930" s="2367"/>
      <c r="F930" s="2367"/>
      <c r="G930" s="2367"/>
      <c r="H930" s="2367"/>
      <c r="I930" s="2367"/>
      <c r="J930" s="2367"/>
      <c r="K930" s="2367"/>
      <c r="L930" s="2367"/>
      <c r="M930" s="2367"/>
      <c r="N930" s="2367"/>
      <c r="O930" s="2367"/>
      <c r="P930" s="2367"/>
      <c r="Q930" s="2367"/>
    </row>
    <row r="931">
      <c r="A931" s="2380"/>
      <c r="B931" s="2366"/>
      <c r="C931" s="2366"/>
      <c r="D931" s="2367"/>
      <c r="E931" s="2367"/>
      <c r="F931" s="2367"/>
      <c r="G931" s="2367"/>
      <c r="H931" s="2367"/>
      <c r="I931" s="2367"/>
      <c r="J931" s="2367"/>
      <c r="K931" s="2367"/>
      <c r="L931" s="2367"/>
      <c r="M931" s="2367"/>
      <c r="N931" s="2367"/>
      <c r="O931" s="2367"/>
      <c r="P931" s="2367"/>
      <c r="Q931" s="2367"/>
    </row>
    <row r="932">
      <c r="A932" s="2380"/>
      <c r="B932" s="2366"/>
      <c r="C932" s="2366"/>
      <c r="D932" s="2367"/>
      <c r="E932" s="2367"/>
      <c r="F932" s="2367"/>
      <c r="G932" s="2367"/>
      <c r="H932" s="2367"/>
      <c r="I932" s="2367"/>
      <c r="J932" s="2367"/>
      <c r="K932" s="2367"/>
      <c r="L932" s="2367"/>
      <c r="M932" s="2367"/>
      <c r="N932" s="2367"/>
      <c r="O932" s="2367"/>
      <c r="P932" s="2367"/>
      <c r="Q932" s="2367"/>
    </row>
    <row r="933">
      <c r="A933" s="2380"/>
      <c r="B933" s="2366"/>
      <c r="C933" s="2366"/>
      <c r="D933" s="2367"/>
      <c r="E933" s="2367"/>
      <c r="F933" s="2367"/>
      <c r="G933" s="2367"/>
      <c r="H933" s="2367"/>
      <c r="I933" s="2367"/>
      <c r="J933" s="2367"/>
      <c r="K933" s="2367"/>
      <c r="L933" s="2367"/>
      <c r="M933" s="2367"/>
      <c r="N933" s="2367"/>
      <c r="O933" s="2367"/>
      <c r="P933" s="2367"/>
      <c r="Q933" s="2367"/>
    </row>
    <row r="934">
      <c r="A934" s="2380"/>
      <c r="B934" s="2366"/>
      <c r="C934" s="2366"/>
      <c r="D934" s="2367"/>
      <c r="E934" s="2367"/>
      <c r="F934" s="2367"/>
      <c r="G934" s="2367"/>
      <c r="H934" s="2367"/>
      <c r="I934" s="2367"/>
      <c r="J934" s="2367"/>
      <c r="K934" s="2367"/>
      <c r="L934" s="2367"/>
      <c r="M934" s="2367"/>
      <c r="N934" s="2367"/>
      <c r="O934" s="2367"/>
      <c r="P934" s="2367"/>
      <c r="Q934" s="2367"/>
    </row>
    <row r="935">
      <c r="A935" s="2380"/>
      <c r="B935" s="2366"/>
      <c r="C935" s="2366"/>
      <c r="D935" s="2367"/>
      <c r="E935" s="2367"/>
      <c r="F935" s="2367"/>
      <c r="G935" s="2367"/>
      <c r="H935" s="2367"/>
      <c r="I935" s="2367"/>
      <c r="J935" s="2367"/>
      <c r="K935" s="2367"/>
      <c r="L935" s="2367"/>
      <c r="M935" s="2367"/>
      <c r="N935" s="2367"/>
      <c r="O935" s="2367"/>
      <c r="P935" s="2367"/>
      <c r="Q935" s="2367"/>
    </row>
    <row r="936">
      <c r="A936" s="2380"/>
      <c r="B936" s="2366"/>
      <c r="C936" s="2366"/>
      <c r="D936" s="2367"/>
      <c r="E936" s="2367"/>
      <c r="F936" s="2367"/>
      <c r="G936" s="2367"/>
      <c r="H936" s="2367"/>
      <c r="I936" s="2367"/>
      <c r="J936" s="2367"/>
      <c r="K936" s="2367"/>
      <c r="L936" s="2367"/>
      <c r="M936" s="2367"/>
      <c r="N936" s="2367"/>
      <c r="O936" s="2367"/>
      <c r="P936" s="2367"/>
      <c r="Q936" s="2367"/>
    </row>
    <row r="937">
      <c r="A937" s="2380"/>
      <c r="B937" s="2366"/>
      <c r="C937" s="2366"/>
      <c r="D937" s="2367"/>
      <c r="E937" s="2367"/>
      <c r="F937" s="2367"/>
      <c r="G937" s="2367"/>
      <c r="H937" s="2367"/>
      <c r="I937" s="2367"/>
      <c r="J937" s="2367"/>
      <c r="K937" s="2367"/>
      <c r="L937" s="2367"/>
      <c r="M937" s="2367"/>
      <c r="N937" s="2367"/>
      <c r="O937" s="2367"/>
      <c r="P937" s="2367"/>
      <c r="Q937" s="2367"/>
    </row>
    <row r="938">
      <c r="A938" s="2380"/>
      <c r="B938" s="2366"/>
      <c r="C938" s="2366"/>
      <c r="D938" s="2367"/>
      <c r="E938" s="2367"/>
      <c r="F938" s="2367"/>
      <c r="G938" s="2367"/>
      <c r="H938" s="2367"/>
      <c r="I938" s="2367"/>
      <c r="J938" s="2367"/>
      <c r="K938" s="2367"/>
      <c r="L938" s="2367"/>
      <c r="M938" s="2367"/>
      <c r="N938" s="2367"/>
      <c r="O938" s="2367"/>
      <c r="P938" s="2367"/>
      <c r="Q938" s="2367"/>
    </row>
    <row r="939">
      <c r="A939" s="2380"/>
      <c r="B939" s="2366"/>
      <c r="C939" s="2366"/>
      <c r="D939" s="2367"/>
      <c r="E939" s="2367"/>
      <c r="F939" s="2367"/>
      <c r="G939" s="2367"/>
      <c r="H939" s="2367"/>
      <c r="I939" s="2367"/>
      <c r="J939" s="2367"/>
      <c r="K939" s="2367"/>
      <c r="L939" s="2367"/>
      <c r="M939" s="2367"/>
      <c r="N939" s="2367"/>
      <c r="O939" s="2367"/>
      <c r="P939" s="2367"/>
      <c r="Q939" s="2367"/>
    </row>
    <row r="940">
      <c r="A940" s="2380"/>
      <c r="B940" s="2366"/>
      <c r="C940" s="2366"/>
      <c r="D940" s="2367"/>
      <c r="E940" s="2367"/>
      <c r="F940" s="2367"/>
      <c r="G940" s="2367"/>
      <c r="H940" s="2367"/>
      <c r="I940" s="2367"/>
      <c r="J940" s="2367"/>
      <c r="K940" s="2367"/>
      <c r="L940" s="2367"/>
      <c r="M940" s="2367"/>
      <c r="N940" s="2367"/>
      <c r="O940" s="2367"/>
      <c r="P940" s="2367"/>
      <c r="Q940" s="2367"/>
    </row>
    <row r="941">
      <c r="A941" s="2380"/>
      <c r="B941" s="2366"/>
      <c r="C941" s="2366"/>
      <c r="D941" s="2367"/>
      <c r="E941" s="2367"/>
      <c r="F941" s="2367"/>
      <c r="G941" s="2367"/>
      <c r="H941" s="2367"/>
      <c r="I941" s="2367"/>
      <c r="J941" s="2367"/>
      <c r="K941" s="2367"/>
      <c r="L941" s="2367"/>
      <c r="M941" s="2367"/>
      <c r="N941" s="2367"/>
      <c r="O941" s="2367"/>
      <c r="P941" s="2367"/>
      <c r="Q941" s="2367"/>
    </row>
    <row r="942">
      <c r="A942" s="2380"/>
      <c r="B942" s="2366"/>
      <c r="C942" s="2366"/>
      <c r="D942" s="2367"/>
      <c r="E942" s="2367"/>
      <c r="F942" s="2367"/>
      <c r="G942" s="2367"/>
      <c r="H942" s="2367"/>
      <c r="I942" s="2367"/>
      <c r="J942" s="2367"/>
      <c r="K942" s="2367"/>
      <c r="L942" s="2367"/>
      <c r="M942" s="2367"/>
      <c r="N942" s="2367"/>
      <c r="O942" s="2367"/>
      <c r="P942" s="2367"/>
      <c r="Q942" s="2367"/>
    </row>
    <row r="943">
      <c r="A943" s="2380"/>
      <c r="B943" s="2366"/>
      <c r="C943" s="2366"/>
      <c r="D943" s="2367"/>
      <c r="E943" s="2367"/>
      <c r="F943" s="2367"/>
      <c r="G943" s="2367"/>
      <c r="H943" s="2367"/>
      <c r="I943" s="2367"/>
      <c r="J943" s="2367"/>
      <c r="K943" s="2367"/>
      <c r="L943" s="2367"/>
      <c r="M943" s="2367"/>
      <c r="N943" s="2367"/>
      <c r="O943" s="2367"/>
      <c r="P943" s="2367"/>
      <c r="Q943" s="2367"/>
    </row>
    <row r="944">
      <c r="A944" s="2380"/>
      <c r="B944" s="2366"/>
      <c r="C944" s="2366"/>
      <c r="D944" s="2367"/>
      <c r="E944" s="2367"/>
      <c r="F944" s="2367"/>
      <c r="G944" s="2367"/>
      <c r="H944" s="2367"/>
      <c r="I944" s="2367"/>
      <c r="J944" s="2367"/>
      <c r="K944" s="2367"/>
      <c r="L944" s="2367"/>
      <c r="M944" s="2367"/>
      <c r="N944" s="2367"/>
      <c r="O944" s="2367"/>
      <c r="P944" s="2367"/>
      <c r="Q944" s="2367"/>
    </row>
    <row r="945">
      <c r="A945" s="2380"/>
      <c r="B945" s="2366"/>
      <c r="C945" s="2366"/>
      <c r="D945" s="2367"/>
      <c r="E945" s="2367"/>
      <c r="F945" s="2367"/>
      <c r="G945" s="2367"/>
      <c r="H945" s="2367"/>
      <c r="I945" s="2367"/>
      <c r="J945" s="2367"/>
      <c r="K945" s="2367"/>
      <c r="L945" s="2367"/>
      <c r="M945" s="2367"/>
      <c r="N945" s="2367"/>
      <c r="O945" s="2367"/>
      <c r="P945" s="2367"/>
      <c r="Q945" s="2367"/>
    </row>
    <row r="946">
      <c r="A946" s="2380"/>
      <c r="B946" s="2366"/>
      <c r="C946" s="2366"/>
      <c r="D946" s="2367"/>
      <c r="E946" s="2367"/>
      <c r="F946" s="2367"/>
      <c r="G946" s="2367"/>
      <c r="H946" s="2367"/>
      <c r="I946" s="2367"/>
      <c r="J946" s="2367"/>
      <c r="K946" s="2367"/>
      <c r="L946" s="2367"/>
      <c r="M946" s="2367"/>
      <c r="N946" s="2367"/>
      <c r="O946" s="2367"/>
      <c r="P946" s="2367"/>
      <c r="Q946" s="2367"/>
    </row>
    <row r="947">
      <c r="A947" s="2380"/>
      <c r="B947" s="2366"/>
      <c r="C947" s="2366"/>
      <c r="D947" s="2367"/>
      <c r="E947" s="2367"/>
      <c r="F947" s="2367"/>
      <c r="G947" s="2367"/>
      <c r="H947" s="2367"/>
      <c r="I947" s="2367"/>
      <c r="J947" s="2367"/>
      <c r="K947" s="2367"/>
      <c r="L947" s="2367"/>
      <c r="M947" s="2367"/>
      <c r="N947" s="2367"/>
      <c r="O947" s="2367"/>
      <c r="P947" s="2367"/>
      <c r="Q947" s="2367"/>
    </row>
    <row r="948">
      <c r="A948" s="2380"/>
      <c r="B948" s="2366"/>
      <c r="C948" s="2366"/>
      <c r="D948" s="2367"/>
      <c r="E948" s="2367"/>
      <c r="F948" s="2367"/>
      <c r="G948" s="2367"/>
      <c r="H948" s="2367"/>
      <c r="I948" s="2367"/>
      <c r="J948" s="2367"/>
      <c r="K948" s="2367"/>
      <c r="L948" s="2367"/>
      <c r="M948" s="2367"/>
      <c r="N948" s="2367"/>
      <c r="O948" s="2367"/>
      <c r="P948" s="2367"/>
      <c r="Q948" s="2367"/>
    </row>
    <row r="949">
      <c r="A949" s="2380"/>
      <c r="B949" s="2366"/>
      <c r="C949" s="2366"/>
      <c r="D949" s="2367"/>
      <c r="E949" s="2367"/>
      <c r="F949" s="2367"/>
      <c r="G949" s="2367"/>
      <c r="H949" s="2367"/>
      <c r="I949" s="2367"/>
      <c r="J949" s="2367"/>
      <c r="K949" s="2367"/>
      <c r="L949" s="2367"/>
      <c r="M949" s="2367"/>
      <c r="N949" s="2367"/>
      <c r="O949" s="2367"/>
      <c r="P949" s="2367"/>
      <c r="Q949" s="2367"/>
    </row>
    <row r="950">
      <c r="A950" s="2380"/>
      <c r="B950" s="2366"/>
      <c r="C950" s="2366"/>
      <c r="D950" s="2367"/>
      <c r="E950" s="2367"/>
      <c r="F950" s="2367"/>
      <c r="G950" s="2367"/>
      <c r="H950" s="2367"/>
      <c r="I950" s="2367"/>
      <c r="J950" s="2367"/>
      <c r="K950" s="2367"/>
      <c r="L950" s="2367"/>
      <c r="M950" s="2367"/>
      <c r="N950" s="2367"/>
      <c r="O950" s="2367"/>
      <c r="P950" s="2367"/>
      <c r="Q950" s="2367"/>
    </row>
    <row r="951">
      <c r="A951" s="2380"/>
      <c r="B951" s="2366"/>
      <c r="C951" s="2366"/>
      <c r="D951" s="2367"/>
      <c r="E951" s="2367"/>
      <c r="F951" s="2367"/>
      <c r="G951" s="2367"/>
      <c r="H951" s="2367"/>
      <c r="I951" s="2367"/>
      <c r="J951" s="2367"/>
      <c r="K951" s="2367"/>
      <c r="L951" s="2367"/>
      <c r="M951" s="2367"/>
      <c r="N951" s="2367"/>
      <c r="O951" s="2367"/>
      <c r="P951" s="2367"/>
      <c r="Q951" s="2367"/>
    </row>
    <row r="952">
      <c r="A952" s="2380"/>
      <c r="B952" s="2366"/>
      <c r="C952" s="2366"/>
      <c r="D952" s="2367"/>
      <c r="E952" s="2367"/>
      <c r="F952" s="2367"/>
      <c r="G952" s="2367"/>
      <c r="H952" s="2367"/>
      <c r="I952" s="2367"/>
      <c r="J952" s="2367"/>
      <c r="K952" s="2367"/>
      <c r="L952" s="2367"/>
      <c r="M952" s="2367"/>
      <c r="N952" s="2367"/>
      <c r="O952" s="2367"/>
      <c r="P952" s="2367"/>
      <c r="Q952" s="2367"/>
    </row>
    <row r="953">
      <c r="A953" s="2380"/>
      <c r="B953" s="2366"/>
      <c r="C953" s="2366"/>
      <c r="D953" s="2367"/>
      <c r="E953" s="2367"/>
      <c r="F953" s="2367"/>
      <c r="G953" s="2367"/>
      <c r="H953" s="2367"/>
      <c r="I953" s="2367"/>
      <c r="J953" s="2367"/>
      <c r="K953" s="2367"/>
      <c r="L953" s="2367"/>
      <c r="M953" s="2367"/>
      <c r="N953" s="2367"/>
      <c r="O953" s="2367"/>
      <c r="P953" s="2367"/>
      <c r="Q953" s="2367"/>
    </row>
    <row r="954">
      <c r="A954" s="2380"/>
      <c r="B954" s="2366"/>
      <c r="C954" s="2366"/>
      <c r="D954" s="2367"/>
      <c r="E954" s="2367"/>
      <c r="F954" s="2367"/>
      <c r="G954" s="2367"/>
      <c r="H954" s="2367"/>
      <c r="I954" s="2367"/>
      <c r="J954" s="2367"/>
      <c r="K954" s="2367"/>
      <c r="L954" s="2367"/>
      <c r="M954" s="2367"/>
      <c r="N954" s="2367"/>
      <c r="O954" s="2367"/>
      <c r="P954" s="2367"/>
      <c r="Q954" s="2367"/>
    </row>
    <row r="955">
      <c r="A955" s="2380"/>
      <c r="B955" s="2366"/>
      <c r="C955" s="2366"/>
      <c r="D955" s="2367"/>
      <c r="E955" s="2367"/>
      <c r="F955" s="2367"/>
      <c r="G955" s="2367"/>
      <c r="H955" s="2367"/>
      <c r="I955" s="2367"/>
      <c r="J955" s="2367"/>
      <c r="K955" s="2367"/>
      <c r="L955" s="2367"/>
      <c r="M955" s="2367"/>
      <c r="N955" s="2367"/>
      <c r="O955" s="2367"/>
      <c r="P955" s="2367"/>
      <c r="Q955" s="2367"/>
    </row>
    <row r="956">
      <c r="A956" s="2380"/>
      <c r="B956" s="2366"/>
      <c r="C956" s="2366"/>
      <c r="D956" s="2367"/>
      <c r="E956" s="2367"/>
      <c r="F956" s="2367"/>
      <c r="G956" s="2367"/>
      <c r="H956" s="2367"/>
      <c r="I956" s="2367"/>
      <c r="J956" s="2367"/>
      <c r="K956" s="2367"/>
      <c r="L956" s="2367"/>
      <c r="M956" s="2367"/>
      <c r="N956" s="2367"/>
      <c r="O956" s="2367"/>
      <c r="P956" s="2367"/>
      <c r="Q956" s="2367"/>
    </row>
    <row r="957">
      <c r="A957" s="2380"/>
      <c r="B957" s="2366"/>
      <c r="C957" s="2366"/>
      <c r="D957" s="2367"/>
      <c r="E957" s="2367"/>
      <c r="F957" s="2367"/>
      <c r="G957" s="2367"/>
      <c r="H957" s="2367"/>
      <c r="I957" s="2367"/>
      <c r="J957" s="2367"/>
      <c r="K957" s="2367"/>
      <c r="L957" s="2367"/>
      <c r="M957" s="2367"/>
      <c r="N957" s="2367"/>
      <c r="O957" s="2367"/>
      <c r="P957" s="2367"/>
      <c r="Q957" s="2367"/>
    </row>
    <row r="958">
      <c r="A958" s="2380"/>
      <c r="B958" s="2366"/>
      <c r="C958" s="2366"/>
      <c r="D958" s="2367"/>
      <c r="E958" s="2367"/>
      <c r="F958" s="2367"/>
      <c r="G958" s="2367"/>
      <c r="H958" s="2367"/>
      <c r="I958" s="2367"/>
      <c r="J958" s="2367"/>
      <c r="K958" s="2367"/>
      <c r="L958" s="2367"/>
      <c r="M958" s="2367"/>
      <c r="N958" s="2367"/>
      <c r="O958" s="2367"/>
      <c r="P958" s="2367"/>
      <c r="Q958" s="2367"/>
    </row>
    <row r="959">
      <c r="A959" s="2380"/>
      <c r="B959" s="2366"/>
      <c r="C959" s="2366"/>
      <c r="D959" s="2367"/>
      <c r="E959" s="2367"/>
      <c r="F959" s="2367"/>
      <c r="G959" s="2367"/>
      <c r="H959" s="2367"/>
      <c r="I959" s="2367"/>
      <c r="J959" s="2367"/>
      <c r="K959" s="2367"/>
      <c r="L959" s="2367"/>
      <c r="M959" s="2367"/>
      <c r="N959" s="2367"/>
      <c r="O959" s="2367"/>
      <c r="P959" s="2367"/>
      <c r="Q959" s="2367"/>
    </row>
    <row r="960">
      <c r="A960" s="2380"/>
      <c r="B960" s="2366"/>
      <c r="C960" s="2366"/>
      <c r="D960" s="2367"/>
      <c r="E960" s="2367"/>
      <c r="F960" s="2367"/>
      <c r="G960" s="2367"/>
      <c r="H960" s="2367"/>
      <c r="I960" s="2367"/>
      <c r="J960" s="2367"/>
      <c r="K960" s="2367"/>
      <c r="L960" s="2367"/>
      <c r="M960" s="2367"/>
      <c r="N960" s="2367"/>
      <c r="O960" s="2367"/>
      <c r="P960" s="2367"/>
      <c r="Q960" s="2367"/>
    </row>
    <row r="961">
      <c r="A961" s="2380"/>
      <c r="B961" s="2366"/>
      <c r="C961" s="2366"/>
      <c r="D961" s="2367"/>
      <c r="E961" s="2367"/>
      <c r="F961" s="2367"/>
      <c r="G961" s="2367"/>
      <c r="H961" s="2367"/>
      <c r="I961" s="2367"/>
      <c r="J961" s="2367"/>
      <c r="K961" s="2367"/>
      <c r="L961" s="2367"/>
      <c r="M961" s="2367"/>
      <c r="N961" s="2367"/>
      <c r="O961" s="2367"/>
      <c r="P961" s="2367"/>
      <c r="Q961" s="2367"/>
    </row>
    <row r="962">
      <c r="A962" s="2380"/>
      <c r="B962" s="2366"/>
      <c r="C962" s="2366"/>
      <c r="D962" s="2367"/>
      <c r="E962" s="2367"/>
      <c r="F962" s="2367"/>
      <c r="G962" s="2367"/>
      <c r="H962" s="2367"/>
      <c r="I962" s="2367"/>
      <c r="J962" s="2367"/>
      <c r="K962" s="2367"/>
      <c r="L962" s="2367"/>
      <c r="M962" s="2367"/>
      <c r="N962" s="2367"/>
      <c r="O962" s="2367"/>
      <c r="P962" s="2367"/>
      <c r="Q962" s="2367"/>
    </row>
    <row r="963">
      <c r="A963" s="2380"/>
      <c r="B963" s="2366"/>
      <c r="C963" s="2366"/>
      <c r="D963" s="2367"/>
      <c r="E963" s="2367"/>
      <c r="F963" s="2367"/>
      <c r="G963" s="2367"/>
      <c r="H963" s="2367"/>
      <c r="I963" s="2367"/>
      <c r="J963" s="2367"/>
      <c r="K963" s="2367"/>
      <c r="L963" s="2367"/>
      <c r="M963" s="2367"/>
      <c r="N963" s="2367"/>
      <c r="O963" s="2367"/>
      <c r="P963" s="2367"/>
      <c r="Q963" s="2367"/>
    </row>
    <row r="964">
      <c r="A964" s="2380"/>
      <c r="B964" s="2366"/>
      <c r="C964" s="2366"/>
      <c r="D964" s="2367"/>
      <c r="E964" s="2367"/>
      <c r="F964" s="2367"/>
      <c r="G964" s="2367"/>
      <c r="H964" s="2367"/>
      <c r="I964" s="2367"/>
      <c r="J964" s="2367"/>
      <c r="K964" s="2367"/>
      <c r="L964" s="2367"/>
      <c r="M964" s="2367"/>
      <c r="N964" s="2367"/>
      <c r="O964" s="2367"/>
      <c r="P964" s="2367"/>
      <c r="Q964" s="2367"/>
    </row>
    <row r="965">
      <c r="A965" s="2380"/>
      <c r="B965" s="2366"/>
      <c r="C965" s="2366"/>
      <c r="D965" s="2367"/>
      <c r="E965" s="2367"/>
      <c r="F965" s="2367"/>
      <c r="G965" s="2367"/>
      <c r="H965" s="2367"/>
      <c r="I965" s="2367"/>
      <c r="J965" s="2367"/>
      <c r="K965" s="2367"/>
      <c r="L965" s="2367"/>
      <c r="M965" s="2367"/>
      <c r="N965" s="2367"/>
      <c r="O965" s="2367"/>
      <c r="P965" s="2367"/>
      <c r="Q965" s="2367"/>
    </row>
    <row r="966">
      <c r="A966" s="2380"/>
      <c r="B966" s="2366"/>
      <c r="C966" s="2366"/>
      <c r="D966" s="2367"/>
      <c r="E966" s="2367"/>
      <c r="F966" s="2367"/>
      <c r="G966" s="2367"/>
      <c r="H966" s="2367"/>
      <c r="I966" s="2367"/>
      <c r="J966" s="2367"/>
      <c r="K966" s="2367"/>
      <c r="L966" s="2367"/>
      <c r="M966" s="2367"/>
      <c r="N966" s="2367"/>
      <c r="O966" s="2367"/>
      <c r="P966" s="2367"/>
      <c r="Q966" s="2367"/>
    </row>
    <row r="967">
      <c r="A967" s="2380"/>
      <c r="B967" s="2366"/>
      <c r="C967" s="2366"/>
      <c r="D967" s="2367"/>
      <c r="E967" s="2367"/>
      <c r="F967" s="2367"/>
      <c r="G967" s="2367"/>
      <c r="H967" s="2367"/>
      <c r="I967" s="2367"/>
      <c r="J967" s="2367"/>
      <c r="K967" s="2367"/>
      <c r="L967" s="2367"/>
      <c r="M967" s="2367"/>
      <c r="N967" s="2367"/>
      <c r="O967" s="2367"/>
      <c r="P967" s="2367"/>
      <c r="Q967" s="2367"/>
    </row>
    <row r="968">
      <c r="A968" s="2380"/>
      <c r="B968" s="2366"/>
      <c r="C968" s="2366"/>
      <c r="D968" s="2367"/>
      <c r="E968" s="2367"/>
      <c r="F968" s="2367"/>
      <c r="G968" s="2367"/>
      <c r="H968" s="2367"/>
      <c r="I968" s="2367"/>
      <c r="J968" s="2367"/>
      <c r="K968" s="2367"/>
      <c r="L968" s="2367"/>
      <c r="M968" s="2367"/>
      <c r="N968" s="2367"/>
      <c r="O968" s="2367"/>
      <c r="P968" s="2367"/>
      <c r="Q968" s="2367"/>
    </row>
    <row r="969">
      <c r="A969" s="2380"/>
      <c r="B969" s="2366"/>
      <c r="C969" s="2366"/>
      <c r="D969" s="2367"/>
      <c r="E969" s="2367"/>
      <c r="F969" s="2367"/>
      <c r="G969" s="2367"/>
      <c r="H969" s="2367"/>
      <c r="I969" s="2367"/>
      <c r="J969" s="2367"/>
      <c r="K969" s="2367"/>
      <c r="L969" s="2367"/>
      <c r="M969" s="2367"/>
      <c r="N969" s="2367"/>
      <c r="O969" s="2367"/>
      <c r="P969" s="2367"/>
      <c r="Q969" s="2367"/>
    </row>
    <row r="970">
      <c r="A970" s="2380"/>
      <c r="B970" s="2366"/>
      <c r="C970" s="2366"/>
      <c r="D970" s="2367"/>
      <c r="E970" s="2367"/>
      <c r="F970" s="2367"/>
      <c r="G970" s="2367"/>
      <c r="H970" s="2367"/>
      <c r="I970" s="2367"/>
      <c r="J970" s="2367"/>
      <c r="K970" s="2367"/>
      <c r="L970" s="2367"/>
      <c r="M970" s="2367"/>
      <c r="N970" s="2367"/>
      <c r="O970" s="2367"/>
      <c r="P970" s="2367"/>
      <c r="Q970" s="2367"/>
    </row>
    <row r="971">
      <c r="A971" s="2380"/>
      <c r="B971" s="2366"/>
      <c r="C971" s="2366"/>
      <c r="D971" s="2367"/>
      <c r="E971" s="2367"/>
      <c r="F971" s="2367"/>
      <c r="G971" s="2367"/>
      <c r="H971" s="2367"/>
      <c r="I971" s="2367"/>
      <c r="J971" s="2367"/>
      <c r="K971" s="2367"/>
      <c r="L971" s="2367"/>
      <c r="M971" s="2367"/>
      <c r="N971" s="2367"/>
      <c r="O971" s="2367"/>
      <c r="P971" s="2367"/>
      <c r="Q971" s="2367"/>
    </row>
    <row r="972">
      <c r="A972" s="2380"/>
      <c r="B972" s="2366"/>
      <c r="C972" s="2366"/>
      <c r="D972" s="2367"/>
      <c r="E972" s="2367"/>
      <c r="F972" s="2367"/>
      <c r="G972" s="2367"/>
      <c r="H972" s="2367"/>
      <c r="I972" s="2367"/>
      <c r="J972" s="2367"/>
      <c r="K972" s="2367"/>
      <c r="L972" s="2367"/>
      <c r="M972" s="2367"/>
      <c r="N972" s="2367"/>
      <c r="O972" s="2367"/>
      <c r="P972" s="2367"/>
      <c r="Q972" s="2367"/>
    </row>
    <row r="973">
      <c r="A973" s="2380"/>
      <c r="B973" s="2366"/>
      <c r="C973" s="2366"/>
      <c r="D973" s="2367"/>
      <c r="E973" s="2367"/>
      <c r="F973" s="2367"/>
      <c r="G973" s="2367"/>
      <c r="H973" s="2367"/>
      <c r="I973" s="2367"/>
      <c r="J973" s="2367"/>
      <c r="K973" s="2367"/>
      <c r="L973" s="2367"/>
      <c r="M973" s="2367"/>
      <c r="N973" s="2367"/>
      <c r="O973" s="2367"/>
      <c r="P973" s="2367"/>
      <c r="Q973" s="2367"/>
    </row>
    <row r="974">
      <c r="A974" s="2380"/>
      <c r="B974" s="2366"/>
      <c r="C974" s="2366"/>
      <c r="D974" s="2367"/>
      <c r="E974" s="2367"/>
      <c r="F974" s="2367"/>
      <c r="G974" s="2367"/>
      <c r="H974" s="2367"/>
      <c r="I974" s="2367"/>
      <c r="J974" s="2367"/>
      <c r="K974" s="2367"/>
      <c r="L974" s="2367"/>
      <c r="M974" s="2367"/>
      <c r="N974" s="2367"/>
      <c r="O974" s="2367"/>
      <c r="P974" s="2367"/>
      <c r="Q974" s="2367"/>
    </row>
    <row r="975">
      <c r="A975" s="2380"/>
      <c r="B975" s="2366"/>
      <c r="C975" s="2366"/>
      <c r="D975" s="2367"/>
      <c r="E975" s="2367"/>
      <c r="F975" s="2367"/>
      <c r="G975" s="2367"/>
      <c r="H975" s="2367"/>
      <c r="I975" s="2367"/>
      <c r="J975" s="2367"/>
      <c r="K975" s="2367"/>
      <c r="L975" s="2367"/>
      <c r="M975" s="2367"/>
      <c r="N975" s="2367"/>
      <c r="O975" s="2367"/>
      <c r="P975" s="2367"/>
      <c r="Q975" s="2367"/>
    </row>
    <row r="976">
      <c r="A976" s="2380"/>
      <c r="B976" s="2366"/>
      <c r="C976" s="2366"/>
      <c r="D976" s="2367"/>
      <c r="E976" s="2367"/>
      <c r="F976" s="2367"/>
      <c r="G976" s="2367"/>
      <c r="H976" s="2367"/>
      <c r="I976" s="2367"/>
      <c r="J976" s="2367"/>
      <c r="K976" s="2367"/>
      <c r="L976" s="2367"/>
      <c r="M976" s="2367"/>
      <c r="N976" s="2367"/>
      <c r="O976" s="2367"/>
      <c r="P976" s="2367"/>
      <c r="Q976" s="2367"/>
    </row>
    <row r="977">
      <c r="A977" s="2380"/>
      <c r="B977" s="2366"/>
      <c r="C977" s="2366"/>
      <c r="D977" s="2367"/>
      <c r="E977" s="2367"/>
      <c r="F977" s="2367"/>
      <c r="G977" s="2367"/>
      <c r="H977" s="2367"/>
      <c r="I977" s="2367"/>
      <c r="J977" s="2367"/>
      <c r="K977" s="2367"/>
      <c r="L977" s="2367"/>
      <c r="M977" s="2367"/>
      <c r="N977" s="2367"/>
      <c r="O977" s="2367"/>
      <c r="P977" s="2367"/>
      <c r="Q977" s="2367"/>
    </row>
    <row r="978">
      <c r="A978" s="2380"/>
      <c r="B978" s="2366"/>
      <c r="C978" s="2366"/>
      <c r="D978" s="2367"/>
      <c r="E978" s="2367"/>
      <c r="F978" s="2367"/>
      <c r="G978" s="2367"/>
      <c r="H978" s="2367"/>
      <c r="I978" s="2367"/>
      <c r="J978" s="2367"/>
      <c r="K978" s="2367"/>
      <c r="L978" s="2367"/>
      <c r="M978" s="2367"/>
      <c r="N978" s="2367"/>
      <c r="O978" s="2367"/>
      <c r="P978" s="2367"/>
      <c r="Q978" s="2367"/>
    </row>
    <row r="979">
      <c r="A979" s="2380"/>
      <c r="B979" s="2366"/>
      <c r="C979" s="2366"/>
      <c r="D979" s="2367"/>
      <c r="E979" s="2367"/>
      <c r="F979" s="2367"/>
      <c r="G979" s="2367"/>
      <c r="H979" s="2367"/>
      <c r="I979" s="2367"/>
      <c r="J979" s="2367"/>
      <c r="K979" s="2367"/>
      <c r="L979" s="2367"/>
      <c r="M979" s="2367"/>
      <c r="N979" s="2367"/>
      <c r="O979" s="2367"/>
      <c r="P979" s="2367"/>
      <c r="Q979" s="2367"/>
    </row>
    <row r="980">
      <c r="A980" s="2380"/>
      <c r="B980" s="2366"/>
      <c r="C980" s="2366"/>
      <c r="D980" s="2367"/>
      <c r="E980" s="2367"/>
      <c r="F980" s="2367"/>
      <c r="G980" s="2367"/>
      <c r="H980" s="2367"/>
      <c r="I980" s="2367"/>
      <c r="J980" s="2367"/>
      <c r="K980" s="2367"/>
      <c r="L980" s="2367"/>
      <c r="M980" s="2367"/>
      <c r="N980" s="2367"/>
      <c r="O980" s="2367"/>
      <c r="P980" s="2367"/>
      <c r="Q980" s="2367"/>
    </row>
    <row r="981">
      <c r="A981" s="2380"/>
      <c r="B981" s="2366"/>
      <c r="C981" s="2366"/>
      <c r="D981" s="2367"/>
      <c r="E981" s="2367"/>
      <c r="F981" s="2367"/>
      <c r="G981" s="2367"/>
      <c r="H981" s="2367"/>
      <c r="I981" s="2367"/>
      <c r="J981" s="2367"/>
      <c r="K981" s="2367"/>
      <c r="L981" s="2367"/>
      <c r="M981" s="2367"/>
      <c r="N981" s="2367"/>
      <c r="O981" s="2367"/>
      <c r="P981" s="2367"/>
      <c r="Q981" s="2367"/>
    </row>
    <row r="982">
      <c r="A982" s="2380"/>
      <c r="B982" s="2366"/>
      <c r="C982" s="2366"/>
      <c r="D982" s="2367"/>
      <c r="E982" s="2367"/>
      <c r="F982" s="2367"/>
      <c r="G982" s="2367"/>
      <c r="H982" s="2367"/>
      <c r="I982" s="2367"/>
      <c r="J982" s="2367"/>
      <c r="K982" s="2367"/>
      <c r="L982" s="2367"/>
      <c r="M982" s="2367"/>
      <c r="N982" s="2367"/>
      <c r="O982" s="2367"/>
      <c r="P982" s="2367"/>
      <c r="Q982" s="2367"/>
    </row>
    <row r="983">
      <c r="A983" s="2380"/>
      <c r="B983" s="2366"/>
      <c r="C983" s="2366"/>
      <c r="D983" s="2367"/>
      <c r="E983" s="2367"/>
      <c r="F983" s="2367"/>
      <c r="G983" s="2367"/>
      <c r="H983" s="2367"/>
      <c r="I983" s="2367"/>
      <c r="J983" s="2367"/>
      <c r="K983" s="2367"/>
      <c r="L983" s="2367"/>
      <c r="M983" s="2367"/>
      <c r="N983" s="2367"/>
      <c r="O983" s="2367"/>
      <c r="P983" s="2367"/>
      <c r="Q983" s="2367"/>
    </row>
    <row r="984">
      <c r="A984" s="2380"/>
      <c r="B984" s="2366"/>
      <c r="C984" s="2366"/>
      <c r="D984" s="2367"/>
      <c r="E984" s="2367"/>
      <c r="F984" s="2367"/>
      <c r="G984" s="2367"/>
      <c r="H984" s="2367"/>
      <c r="I984" s="2367"/>
      <c r="J984" s="2367"/>
      <c r="K984" s="2367"/>
      <c r="L984" s="2367"/>
      <c r="M984" s="2367"/>
      <c r="N984" s="2367"/>
      <c r="O984" s="2367"/>
      <c r="P984" s="2367"/>
      <c r="Q984" s="2367"/>
    </row>
    <row r="985">
      <c r="A985" s="2380"/>
      <c r="B985" s="2366"/>
      <c r="C985" s="2366"/>
      <c r="D985" s="2367"/>
      <c r="E985" s="2367"/>
      <c r="F985" s="2367"/>
      <c r="G985" s="2367"/>
      <c r="H985" s="2367"/>
      <c r="I985" s="2367"/>
      <c r="J985" s="2367"/>
      <c r="K985" s="2367"/>
      <c r="L985" s="2367"/>
      <c r="M985" s="2367"/>
      <c r="N985" s="2367"/>
      <c r="O985" s="2367"/>
      <c r="P985" s="2367"/>
      <c r="Q985" s="2367"/>
    </row>
    <row r="986">
      <c r="A986" s="2380"/>
      <c r="B986" s="2366"/>
      <c r="C986" s="2366"/>
      <c r="D986" s="2367"/>
      <c r="E986" s="2367"/>
      <c r="F986" s="2367"/>
      <c r="G986" s="2367"/>
      <c r="H986" s="2367"/>
      <c r="I986" s="2367"/>
      <c r="J986" s="2367"/>
      <c r="K986" s="2367"/>
      <c r="L986" s="2367"/>
      <c r="M986" s="2367"/>
      <c r="N986" s="2367"/>
      <c r="O986" s="2367"/>
      <c r="P986" s="2367"/>
      <c r="Q986" s="2367"/>
    </row>
    <row r="987">
      <c r="A987" s="2380"/>
      <c r="B987" s="2366"/>
      <c r="C987" s="2366"/>
      <c r="D987" s="2367"/>
      <c r="E987" s="2367"/>
      <c r="F987" s="2367"/>
      <c r="G987" s="2367"/>
      <c r="H987" s="2367"/>
      <c r="I987" s="2367"/>
      <c r="J987" s="2367"/>
      <c r="K987" s="2367"/>
      <c r="L987" s="2367"/>
      <c r="M987" s="2367"/>
      <c r="N987" s="2367"/>
      <c r="O987" s="2367"/>
      <c r="P987" s="2367"/>
      <c r="Q987" s="2367"/>
    </row>
    <row r="988">
      <c r="A988" s="2380"/>
      <c r="B988" s="2366"/>
      <c r="C988" s="2366"/>
      <c r="D988" s="2367"/>
      <c r="E988" s="2367"/>
      <c r="F988" s="2367"/>
      <c r="G988" s="2367"/>
      <c r="H988" s="2367"/>
      <c r="I988" s="2367"/>
      <c r="J988" s="2367"/>
      <c r="K988" s="2367"/>
      <c r="L988" s="2367"/>
      <c r="M988" s="2367"/>
      <c r="N988" s="2367"/>
      <c r="O988" s="2367"/>
      <c r="P988" s="2367"/>
      <c r="Q988" s="2367"/>
    </row>
    <row r="989">
      <c r="A989" s="2380"/>
      <c r="B989" s="2366"/>
      <c r="C989" s="2366"/>
      <c r="D989" s="2367"/>
      <c r="E989" s="2367"/>
      <c r="F989" s="2367"/>
      <c r="G989" s="2367"/>
      <c r="H989" s="2367"/>
      <c r="I989" s="2367"/>
      <c r="J989" s="2367"/>
      <c r="K989" s="2367"/>
      <c r="L989" s="2367"/>
      <c r="M989" s="2367"/>
      <c r="N989" s="2367"/>
      <c r="O989" s="2367"/>
      <c r="P989" s="2367"/>
      <c r="Q989" s="2367"/>
    </row>
    <row r="990">
      <c r="A990" s="2380"/>
      <c r="B990" s="2366"/>
      <c r="C990" s="2366"/>
      <c r="D990" s="2367"/>
      <c r="E990" s="2367"/>
      <c r="F990" s="2367"/>
      <c r="G990" s="2367"/>
      <c r="H990" s="2367"/>
      <c r="I990" s="2367"/>
      <c r="J990" s="2367"/>
      <c r="K990" s="2367"/>
      <c r="L990" s="2367"/>
      <c r="M990" s="2367"/>
      <c r="N990" s="2367"/>
      <c r="O990" s="2367"/>
      <c r="P990" s="2367"/>
      <c r="Q990" s="2367"/>
    </row>
    <row r="991">
      <c r="A991" s="2380"/>
      <c r="B991" s="2366"/>
      <c r="C991" s="2366"/>
      <c r="D991" s="2367"/>
      <c r="E991" s="2367"/>
      <c r="F991" s="2367"/>
      <c r="G991" s="2367"/>
      <c r="H991" s="2367"/>
      <c r="I991" s="2367"/>
      <c r="J991" s="2367"/>
      <c r="K991" s="2367"/>
      <c r="L991" s="2367"/>
      <c r="M991" s="2367"/>
      <c r="N991" s="2367"/>
      <c r="O991" s="2367"/>
      <c r="P991" s="2367"/>
      <c r="Q991" s="2367"/>
    </row>
    <row r="992">
      <c r="A992" s="2380"/>
      <c r="B992" s="2366"/>
      <c r="C992" s="2366"/>
      <c r="D992" s="2367"/>
      <c r="E992" s="2367"/>
      <c r="F992" s="2367"/>
      <c r="G992" s="2367"/>
      <c r="H992" s="2367"/>
      <c r="I992" s="2367"/>
      <c r="J992" s="2367"/>
      <c r="K992" s="2367"/>
      <c r="L992" s="2367"/>
      <c r="M992" s="2367"/>
      <c r="N992" s="2367"/>
      <c r="O992" s="2367"/>
      <c r="P992" s="2367"/>
      <c r="Q992" s="2367"/>
    </row>
    <row r="993">
      <c r="A993" s="2380"/>
      <c r="B993" s="2366"/>
      <c r="C993" s="2366"/>
      <c r="D993" s="2367"/>
      <c r="E993" s="2367"/>
      <c r="F993" s="2367"/>
      <c r="G993" s="2367"/>
      <c r="H993" s="2367"/>
      <c r="I993" s="2367"/>
      <c r="J993" s="2367"/>
      <c r="K993" s="2367"/>
      <c r="L993" s="2367"/>
      <c r="M993" s="2367"/>
      <c r="N993" s="2367"/>
      <c r="O993" s="2367"/>
      <c r="P993" s="2367"/>
      <c r="Q993" s="2367"/>
    </row>
    <row r="994">
      <c r="A994" s="2380"/>
      <c r="B994" s="2366"/>
      <c r="C994" s="2366"/>
      <c r="D994" s="2367"/>
      <c r="E994" s="2367"/>
      <c r="F994" s="2367"/>
      <c r="G994" s="2367"/>
      <c r="H994" s="2367"/>
      <c r="I994" s="2367"/>
      <c r="J994" s="2367"/>
      <c r="K994" s="2367"/>
      <c r="L994" s="2367"/>
      <c r="M994" s="2367"/>
      <c r="N994" s="2367"/>
      <c r="O994" s="2367"/>
      <c r="P994" s="2367"/>
      <c r="Q994" s="2367"/>
    </row>
    <row r="995">
      <c r="A995" s="2380"/>
      <c r="B995" s="2366"/>
      <c r="C995" s="2366"/>
      <c r="D995" s="2367"/>
      <c r="E995" s="2367"/>
      <c r="F995" s="2367"/>
      <c r="G995" s="2367"/>
      <c r="H995" s="2367"/>
      <c r="I995" s="2367"/>
      <c r="J995" s="2367"/>
      <c r="K995" s="2367"/>
      <c r="L995" s="2367"/>
      <c r="M995" s="2367"/>
      <c r="N995" s="2367"/>
      <c r="O995" s="2367"/>
      <c r="P995" s="2367"/>
      <c r="Q995" s="2367"/>
    </row>
    <row r="996">
      <c r="A996" s="2380"/>
      <c r="B996" s="2366"/>
      <c r="C996" s="2366"/>
      <c r="D996" s="2367"/>
      <c r="E996" s="2367"/>
      <c r="F996" s="2367"/>
      <c r="G996" s="2367"/>
      <c r="H996" s="2367"/>
      <c r="I996" s="2367"/>
      <c r="J996" s="2367"/>
      <c r="K996" s="2367"/>
      <c r="L996" s="2367"/>
      <c r="M996" s="2367"/>
      <c r="N996" s="2367"/>
      <c r="O996" s="2367"/>
      <c r="P996" s="2367"/>
      <c r="Q996" s="2367"/>
    </row>
    <row r="997">
      <c r="A997" s="2380"/>
      <c r="B997" s="2366"/>
      <c r="C997" s="2366"/>
      <c r="D997" s="2367"/>
      <c r="E997" s="2367"/>
      <c r="F997" s="2367"/>
      <c r="G997" s="2367"/>
      <c r="H997" s="2367"/>
      <c r="I997" s="2367"/>
      <c r="J997" s="2367"/>
      <c r="K997" s="2367"/>
      <c r="L997" s="2367"/>
      <c r="M997" s="2367"/>
      <c r="N997" s="2367"/>
      <c r="O997" s="2367"/>
      <c r="P997" s="2367"/>
      <c r="Q997" s="2367"/>
    </row>
    <row r="998">
      <c r="A998" s="2380"/>
      <c r="B998" s="2366"/>
      <c r="C998" s="2366"/>
      <c r="D998" s="2367"/>
      <c r="E998" s="2367"/>
      <c r="F998" s="2367"/>
      <c r="G998" s="2367"/>
      <c r="H998" s="2367"/>
      <c r="I998" s="2367"/>
      <c r="J998" s="2367"/>
      <c r="K998" s="2367"/>
      <c r="L998" s="2367"/>
      <c r="M998" s="2367"/>
      <c r="N998" s="2367"/>
      <c r="O998" s="2367"/>
      <c r="P998" s="2367"/>
      <c r="Q998" s="2367"/>
    </row>
    <row r="999">
      <c r="A999" s="2380"/>
      <c r="B999" s="2366"/>
      <c r="C999" s="2366"/>
      <c r="D999" s="2367"/>
      <c r="E999" s="2367"/>
      <c r="F999" s="2367"/>
      <c r="G999" s="2367"/>
      <c r="H999" s="2367"/>
      <c r="I999" s="2367"/>
      <c r="J999" s="2367"/>
      <c r="K999" s="2367"/>
      <c r="L999" s="2367"/>
      <c r="M999" s="2367"/>
      <c r="N999" s="2367"/>
      <c r="O999" s="2367"/>
      <c r="P999" s="2367"/>
      <c r="Q999" s="2367"/>
    </row>
    <row r="1000">
      <c r="A1000" s="2380"/>
      <c r="B1000" s="2366"/>
      <c r="C1000" s="2366"/>
      <c r="D1000" s="2367"/>
      <c r="E1000" s="2367"/>
      <c r="F1000" s="2367"/>
      <c r="G1000" s="2367"/>
      <c r="H1000" s="2367"/>
      <c r="I1000" s="2367"/>
      <c r="J1000" s="2367"/>
      <c r="K1000" s="2367"/>
      <c r="L1000" s="2367"/>
      <c r="M1000" s="2367"/>
      <c r="N1000" s="2367"/>
      <c r="O1000" s="2367"/>
      <c r="P1000" s="2367"/>
      <c r="Q1000" s="2367"/>
    </row>
    <row r="1001">
      <c r="A1001" s="2380"/>
      <c r="B1001" s="2366"/>
      <c r="C1001" s="2366"/>
      <c r="D1001" s="2367"/>
      <c r="E1001" s="2367"/>
      <c r="F1001" s="2367"/>
      <c r="G1001" s="2367"/>
      <c r="H1001" s="2367"/>
      <c r="I1001" s="2367"/>
      <c r="J1001" s="2367"/>
      <c r="K1001" s="2367"/>
      <c r="L1001" s="2367"/>
      <c r="M1001" s="2367"/>
      <c r="N1001" s="2367"/>
      <c r="O1001" s="2367"/>
      <c r="P1001" s="2367"/>
      <c r="Q1001" s="2367"/>
    </row>
    <row r="1002">
      <c r="A1002" s="2380"/>
      <c r="B1002" s="2366"/>
      <c r="C1002" s="2366"/>
      <c r="D1002" s="2367"/>
      <c r="E1002" s="2367"/>
      <c r="F1002" s="2367"/>
      <c r="G1002" s="2367"/>
      <c r="H1002" s="2367"/>
      <c r="I1002" s="2367"/>
      <c r="J1002" s="2367"/>
      <c r="K1002" s="2367"/>
      <c r="L1002" s="2367"/>
      <c r="M1002" s="2367"/>
      <c r="N1002" s="2367"/>
      <c r="O1002" s="2367"/>
      <c r="P1002" s="2367"/>
      <c r="Q1002" s="2367"/>
    </row>
    <row r="1003">
      <c r="A1003" s="2380"/>
      <c r="B1003" s="2366"/>
      <c r="C1003" s="2366"/>
      <c r="D1003" s="2367"/>
      <c r="E1003" s="2367"/>
      <c r="F1003" s="2367"/>
      <c r="G1003" s="2367"/>
      <c r="H1003" s="2367"/>
      <c r="I1003" s="2367"/>
      <c r="J1003" s="2367"/>
      <c r="K1003" s="2367"/>
      <c r="L1003" s="2367"/>
      <c r="M1003" s="2367"/>
      <c r="N1003" s="2367"/>
      <c r="O1003" s="2367"/>
      <c r="P1003" s="2367"/>
      <c r="Q1003" s="2367"/>
    </row>
    <row r="1004">
      <c r="A1004" s="2380"/>
      <c r="B1004" s="2366"/>
      <c r="C1004" s="2366"/>
      <c r="D1004" s="2367"/>
      <c r="E1004" s="2367"/>
      <c r="F1004" s="2367"/>
      <c r="G1004" s="2367"/>
      <c r="H1004" s="2367"/>
      <c r="I1004" s="2367"/>
      <c r="J1004" s="2367"/>
      <c r="K1004" s="2367"/>
      <c r="L1004" s="2367"/>
      <c r="M1004" s="2367"/>
      <c r="N1004" s="2367"/>
      <c r="O1004" s="2367"/>
      <c r="P1004" s="2367"/>
      <c r="Q1004" s="2367"/>
    </row>
    <row r="1005">
      <c r="A1005" s="2380"/>
      <c r="B1005" s="2366"/>
      <c r="C1005" s="2366"/>
      <c r="D1005" s="2367"/>
      <c r="E1005" s="2367"/>
      <c r="F1005" s="2367"/>
      <c r="G1005" s="2367"/>
      <c r="H1005" s="2367"/>
      <c r="I1005" s="2367"/>
      <c r="J1005" s="2367"/>
      <c r="K1005" s="2367"/>
      <c r="L1005" s="2367"/>
      <c r="M1005" s="2367"/>
      <c r="N1005" s="2367"/>
      <c r="O1005" s="2367"/>
      <c r="P1005" s="2367"/>
      <c r="Q1005" s="2367"/>
    </row>
    <row r="1006">
      <c r="A1006" s="2380"/>
      <c r="B1006" s="2366"/>
      <c r="C1006" s="2366"/>
      <c r="D1006" s="2367"/>
      <c r="E1006" s="2367"/>
      <c r="F1006" s="2367"/>
      <c r="G1006" s="2367"/>
      <c r="H1006" s="2367"/>
      <c r="I1006" s="2367"/>
      <c r="J1006" s="2367"/>
      <c r="K1006" s="2367"/>
      <c r="L1006" s="2367"/>
      <c r="M1006" s="2367"/>
      <c r="N1006" s="2367"/>
      <c r="O1006" s="2367"/>
      <c r="P1006" s="2367"/>
      <c r="Q1006" s="2367"/>
    </row>
    <row r="1007">
      <c r="A1007" s="2380"/>
      <c r="B1007" s="2366"/>
      <c r="C1007" s="2366"/>
      <c r="D1007" s="2367"/>
      <c r="E1007" s="2367"/>
      <c r="F1007" s="2367"/>
      <c r="G1007" s="2367"/>
      <c r="H1007" s="2367"/>
      <c r="I1007" s="2367"/>
      <c r="J1007" s="2367"/>
      <c r="K1007" s="2367"/>
      <c r="L1007" s="2367"/>
      <c r="M1007" s="2367"/>
      <c r="N1007" s="2367"/>
      <c r="O1007" s="2367"/>
      <c r="P1007" s="2367"/>
      <c r="Q1007" s="2367"/>
    </row>
    <row r="1008">
      <c r="A1008" s="2380"/>
      <c r="B1008" s="2366"/>
      <c r="C1008" s="2366"/>
      <c r="D1008" s="2367"/>
      <c r="E1008" s="2367"/>
      <c r="F1008" s="2367"/>
      <c r="G1008" s="2367"/>
      <c r="H1008" s="2367"/>
      <c r="I1008" s="2367"/>
      <c r="J1008" s="2367"/>
      <c r="K1008" s="2367"/>
      <c r="L1008" s="2367"/>
      <c r="M1008" s="2367"/>
      <c r="N1008" s="2367"/>
      <c r="O1008" s="2367"/>
      <c r="P1008" s="2367"/>
      <c r="Q1008" s="2367"/>
    </row>
    <row r="1009">
      <c r="A1009" s="2380"/>
      <c r="B1009" s="2366"/>
      <c r="C1009" s="2366"/>
      <c r="D1009" s="2367"/>
      <c r="E1009" s="2367"/>
      <c r="F1009" s="2367"/>
      <c r="G1009" s="2367"/>
      <c r="H1009" s="2367"/>
      <c r="I1009" s="2367"/>
      <c r="J1009" s="2367"/>
      <c r="K1009" s="2367"/>
      <c r="L1009" s="2367"/>
      <c r="M1009" s="2367"/>
      <c r="N1009" s="2367"/>
      <c r="O1009" s="2367"/>
      <c r="P1009" s="2367"/>
      <c r="Q1009" s="2367"/>
    </row>
    <row r="1010">
      <c r="A1010" s="2380"/>
      <c r="B1010" s="2366"/>
      <c r="C1010" s="2366"/>
      <c r="D1010" s="2367"/>
      <c r="E1010" s="2367"/>
      <c r="F1010" s="2367"/>
      <c r="G1010" s="2367"/>
      <c r="H1010" s="2367"/>
      <c r="I1010" s="2367"/>
      <c r="J1010" s="2367"/>
      <c r="K1010" s="2367"/>
      <c r="L1010" s="2367"/>
      <c r="M1010" s="2367"/>
      <c r="N1010" s="2367"/>
      <c r="O1010" s="2367"/>
      <c r="P1010" s="2367"/>
      <c r="Q1010" s="2367"/>
    </row>
    <row r="1011">
      <c r="A1011" s="2380"/>
      <c r="B1011" s="2366"/>
      <c r="C1011" s="2366"/>
      <c r="D1011" s="2367"/>
      <c r="E1011" s="2367"/>
      <c r="F1011" s="2367"/>
      <c r="G1011" s="2367"/>
      <c r="H1011" s="2367"/>
      <c r="I1011" s="2367"/>
      <c r="J1011" s="2367"/>
      <c r="K1011" s="2367"/>
      <c r="L1011" s="2367"/>
      <c r="M1011" s="2367"/>
      <c r="N1011" s="2367"/>
      <c r="O1011" s="2367"/>
      <c r="P1011" s="2367"/>
      <c r="Q1011" s="2367"/>
    </row>
    <row r="1012">
      <c r="A1012" s="2380"/>
      <c r="B1012" s="2366"/>
      <c r="C1012" s="2366"/>
      <c r="D1012" s="2367"/>
      <c r="E1012" s="2367"/>
      <c r="F1012" s="2367"/>
      <c r="G1012" s="2367"/>
      <c r="H1012" s="2367"/>
      <c r="I1012" s="2367"/>
      <c r="J1012" s="2367"/>
      <c r="K1012" s="2367"/>
      <c r="L1012" s="2367"/>
      <c r="M1012" s="2367"/>
      <c r="N1012" s="2367"/>
      <c r="O1012" s="2367"/>
      <c r="P1012" s="2367"/>
      <c r="Q1012" s="2367"/>
    </row>
    <row r="1013">
      <c r="A1013" s="2380"/>
      <c r="B1013" s="2366"/>
      <c r="C1013" s="2366"/>
      <c r="D1013" s="2367"/>
      <c r="E1013" s="2367"/>
      <c r="F1013" s="2367"/>
      <c r="G1013" s="2367"/>
      <c r="H1013" s="2367"/>
      <c r="I1013" s="2367"/>
      <c r="J1013" s="2367"/>
      <c r="K1013" s="2367"/>
      <c r="L1013" s="2367"/>
      <c r="M1013" s="2367"/>
      <c r="N1013" s="2367"/>
      <c r="O1013" s="2367"/>
      <c r="P1013" s="2367"/>
      <c r="Q1013" s="2367"/>
    </row>
    <row r="1014">
      <c r="A1014" s="2380"/>
      <c r="B1014" s="2366"/>
      <c r="C1014" s="2366"/>
      <c r="D1014" s="2367"/>
      <c r="E1014" s="2367"/>
      <c r="F1014" s="2367"/>
      <c r="G1014" s="2367"/>
      <c r="H1014" s="2367"/>
      <c r="I1014" s="2367"/>
      <c r="J1014" s="2367"/>
      <c r="K1014" s="2367"/>
      <c r="L1014" s="2367"/>
      <c r="M1014" s="2367"/>
      <c r="N1014" s="2367"/>
      <c r="O1014" s="2367"/>
      <c r="P1014" s="2367"/>
      <c r="Q1014" s="2367"/>
    </row>
    <row r="1015">
      <c r="A1015" s="2380"/>
      <c r="B1015" s="2366"/>
      <c r="C1015" s="2366"/>
      <c r="D1015" s="2367"/>
      <c r="E1015" s="2367"/>
      <c r="F1015" s="2367"/>
      <c r="G1015" s="2367"/>
      <c r="H1015" s="2367"/>
      <c r="I1015" s="2367"/>
      <c r="J1015" s="2367"/>
      <c r="K1015" s="2367"/>
      <c r="L1015" s="2367"/>
      <c r="M1015" s="2367"/>
      <c r="N1015" s="2367"/>
      <c r="O1015" s="2367"/>
      <c r="P1015" s="2367"/>
      <c r="Q1015" s="2367"/>
    </row>
    <row r="1016">
      <c r="A1016" s="2380"/>
      <c r="B1016" s="2366"/>
      <c r="C1016" s="2366"/>
      <c r="D1016" s="2367"/>
      <c r="E1016" s="2367"/>
      <c r="F1016" s="2367"/>
      <c r="G1016" s="2367"/>
      <c r="H1016" s="2367"/>
      <c r="I1016" s="2367"/>
      <c r="J1016" s="2367"/>
      <c r="K1016" s="2367"/>
      <c r="L1016" s="2367"/>
      <c r="M1016" s="2367"/>
      <c r="N1016" s="2367"/>
      <c r="O1016" s="2367"/>
      <c r="P1016" s="2367"/>
      <c r="Q1016" s="2367"/>
    </row>
    <row r="1017">
      <c r="A1017" s="2380"/>
      <c r="B1017" s="2366"/>
      <c r="C1017" s="2366"/>
      <c r="D1017" s="2367"/>
      <c r="E1017" s="2367"/>
      <c r="F1017" s="2367"/>
      <c r="G1017" s="2367"/>
      <c r="H1017" s="2367"/>
      <c r="I1017" s="2367"/>
      <c r="J1017" s="2367"/>
      <c r="K1017" s="2367"/>
      <c r="L1017" s="2367"/>
      <c r="M1017" s="2367"/>
      <c r="N1017" s="2367"/>
      <c r="O1017" s="2367"/>
      <c r="P1017" s="2367"/>
      <c r="Q1017" s="2367"/>
    </row>
    <row r="1018">
      <c r="A1018" s="2380"/>
      <c r="B1018" s="2366"/>
      <c r="C1018" s="2366"/>
      <c r="D1018" s="2367"/>
      <c r="E1018" s="2367"/>
      <c r="F1018" s="2367"/>
      <c r="G1018" s="2367"/>
      <c r="H1018" s="2367"/>
      <c r="I1018" s="2367"/>
      <c r="J1018" s="2367"/>
      <c r="K1018" s="2367"/>
      <c r="L1018" s="2367"/>
      <c r="M1018" s="2367"/>
      <c r="N1018" s="2367"/>
      <c r="O1018" s="2367"/>
      <c r="P1018" s="2367"/>
      <c r="Q1018" s="2367"/>
    </row>
    <row r="1019">
      <c r="A1019" s="2380"/>
      <c r="B1019" s="2366"/>
      <c r="C1019" s="2366"/>
      <c r="D1019" s="2367"/>
      <c r="E1019" s="2367"/>
      <c r="F1019" s="2367"/>
      <c r="G1019" s="2367"/>
      <c r="H1019" s="2367"/>
      <c r="I1019" s="2367"/>
      <c r="J1019" s="2367"/>
      <c r="K1019" s="2367"/>
      <c r="L1019" s="2367"/>
      <c r="M1019" s="2367"/>
      <c r="N1019" s="2367"/>
      <c r="O1019" s="2367"/>
      <c r="P1019" s="2367"/>
      <c r="Q1019" s="2367"/>
    </row>
    <row r="1020">
      <c r="A1020" s="2380"/>
      <c r="B1020" s="2366"/>
      <c r="C1020" s="2366"/>
      <c r="D1020" s="2367"/>
      <c r="E1020" s="2367"/>
      <c r="F1020" s="2367"/>
      <c r="G1020" s="2367"/>
      <c r="H1020" s="2367"/>
      <c r="I1020" s="2367"/>
      <c r="J1020" s="2367"/>
      <c r="K1020" s="2367"/>
      <c r="L1020" s="2367"/>
      <c r="M1020" s="2367"/>
      <c r="N1020" s="2367"/>
      <c r="O1020" s="2367"/>
      <c r="P1020" s="2367"/>
      <c r="Q1020" s="2367"/>
    </row>
    <row r="1021">
      <c r="A1021" s="2380"/>
      <c r="B1021" s="2366"/>
      <c r="C1021" s="2366"/>
      <c r="D1021" s="2367"/>
      <c r="E1021" s="2367"/>
      <c r="F1021" s="2367"/>
      <c r="G1021" s="2367"/>
      <c r="H1021" s="2367"/>
      <c r="I1021" s="2367"/>
      <c r="J1021" s="2367"/>
      <c r="K1021" s="2367"/>
      <c r="L1021" s="2367"/>
      <c r="M1021" s="2367"/>
      <c r="N1021" s="2367"/>
      <c r="O1021" s="2367"/>
      <c r="P1021" s="2367"/>
      <c r="Q1021" s="2367"/>
    </row>
    <row r="1022">
      <c r="A1022" s="2380"/>
      <c r="B1022" s="2366"/>
      <c r="C1022" s="2366"/>
      <c r="D1022" s="2367"/>
      <c r="E1022" s="2367"/>
      <c r="F1022" s="2367"/>
      <c r="G1022" s="2367"/>
      <c r="H1022" s="2367"/>
      <c r="I1022" s="2367"/>
      <c r="J1022" s="2367"/>
      <c r="K1022" s="2367"/>
      <c r="L1022" s="2367"/>
      <c r="M1022" s="2367"/>
      <c r="N1022" s="2367"/>
      <c r="O1022" s="2367"/>
      <c r="P1022" s="2367"/>
      <c r="Q1022" s="2367"/>
    </row>
    <row r="1023">
      <c r="A1023" s="2380"/>
      <c r="B1023" s="2366"/>
      <c r="C1023" s="2366"/>
      <c r="D1023" s="2367"/>
      <c r="E1023" s="2367"/>
      <c r="F1023" s="2367"/>
      <c r="G1023" s="2367"/>
      <c r="H1023" s="2367"/>
      <c r="I1023" s="2367"/>
      <c r="J1023" s="2367"/>
      <c r="K1023" s="2367"/>
      <c r="L1023" s="2367"/>
      <c r="M1023" s="2367"/>
      <c r="N1023" s="2367"/>
      <c r="O1023" s="2367"/>
      <c r="P1023" s="2367"/>
      <c r="Q1023" s="2367"/>
    </row>
    <row r="1024">
      <c r="A1024" s="2380"/>
      <c r="B1024" s="2366"/>
      <c r="C1024" s="2366"/>
      <c r="D1024" s="2367"/>
      <c r="E1024" s="2367"/>
      <c r="F1024" s="2367"/>
      <c r="G1024" s="2367"/>
      <c r="H1024" s="2367"/>
      <c r="I1024" s="2367"/>
      <c r="J1024" s="2367"/>
      <c r="K1024" s="2367"/>
      <c r="L1024" s="2367"/>
      <c r="M1024" s="2367"/>
      <c r="N1024" s="2367"/>
      <c r="O1024" s="2367"/>
      <c r="P1024" s="2367"/>
      <c r="Q1024" s="2367"/>
    </row>
    <row r="1025">
      <c r="A1025" s="2380"/>
      <c r="B1025" s="2366"/>
      <c r="C1025" s="2366"/>
      <c r="D1025" s="2367"/>
      <c r="E1025" s="2367"/>
      <c r="F1025" s="2367"/>
      <c r="G1025" s="2367"/>
      <c r="H1025" s="2367"/>
      <c r="I1025" s="2367"/>
      <c r="J1025" s="2367"/>
      <c r="K1025" s="2367"/>
      <c r="L1025" s="2367"/>
      <c r="M1025" s="2367"/>
      <c r="N1025" s="2367"/>
      <c r="O1025" s="2367"/>
      <c r="P1025" s="2367"/>
      <c r="Q1025" s="2367"/>
    </row>
    <row r="1026">
      <c r="A1026" s="2380"/>
      <c r="B1026" s="2366"/>
      <c r="C1026" s="2366"/>
      <c r="D1026" s="2367"/>
      <c r="E1026" s="2367"/>
      <c r="F1026" s="2367"/>
      <c r="G1026" s="2367"/>
      <c r="H1026" s="2367"/>
      <c r="I1026" s="2367"/>
      <c r="J1026" s="2367"/>
      <c r="K1026" s="2367"/>
      <c r="L1026" s="2367"/>
      <c r="M1026" s="2367"/>
      <c r="N1026" s="2367"/>
      <c r="O1026" s="2367"/>
      <c r="P1026" s="2367"/>
      <c r="Q1026" s="2367"/>
    </row>
    <row r="1027">
      <c r="A1027" s="2380"/>
      <c r="B1027" s="2366"/>
      <c r="C1027" s="2366"/>
      <c r="D1027" s="2367"/>
      <c r="E1027" s="2367"/>
      <c r="F1027" s="2367"/>
      <c r="G1027" s="2367"/>
      <c r="H1027" s="2367"/>
      <c r="I1027" s="2367"/>
      <c r="J1027" s="2367"/>
      <c r="K1027" s="2367"/>
      <c r="L1027" s="2367"/>
      <c r="M1027" s="2367"/>
      <c r="N1027" s="2367"/>
      <c r="O1027" s="2367"/>
      <c r="P1027" s="2367"/>
      <c r="Q1027" s="2367"/>
    </row>
    <row r="1028">
      <c r="A1028" s="2380"/>
      <c r="B1028" s="2366"/>
      <c r="C1028" s="2366"/>
      <c r="D1028" s="2367"/>
      <c r="E1028" s="2367"/>
      <c r="F1028" s="2367"/>
      <c r="G1028" s="2367"/>
      <c r="H1028" s="2367"/>
      <c r="I1028" s="2367"/>
      <c r="J1028" s="2367"/>
      <c r="K1028" s="2367"/>
      <c r="L1028" s="2367"/>
      <c r="M1028" s="2367"/>
      <c r="N1028" s="2367"/>
      <c r="O1028" s="2367"/>
      <c r="P1028" s="2367"/>
      <c r="Q1028" s="2367"/>
    </row>
    <row r="1029">
      <c r="A1029" s="2380"/>
      <c r="B1029" s="2366"/>
      <c r="C1029" s="2366"/>
      <c r="D1029" s="2367"/>
      <c r="E1029" s="2367"/>
      <c r="F1029" s="2367"/>
      <c r="G1029" s="2367"/>
      <c r="H1029" s="2367"/>
      <c r="I1029" s="2367"/>
      <c r="J1029" s="2367"/>
      <c r="K1029" s="2367"/>
      <c r="L1029" s="2367"/>
      <c r="M1029" s="2367"/>
      <c r="N1029" s="2367"/>
      <c r="O1029" s="2367"/>
      <c r="P1029" s="2367"/>
      <c r="Q1029" s="2367"/>
    </row>
    <row r="1030">
      <c r="A1030" s="2380"/>
      <c r="B1030" s="2366"/>
      <c r="C1030" s="2366"/>
      <c r="D1030" s="2367"/>
      <c r="E1030" s="2367"/>
      <c r="F1030" s="2367"/>
      <c r="G1030" s="2367"/>
      <c r="H1030" s="2367"/>
      <c r="I1030" s="2367"/>
      <c r="J1030" s="2367"/>
      <c r="K1030" s="2367"/>
      <c r="L1030" s="2367"/>
      <c r="M1030" s="2367"/>
      <c r="N1030" s="2367"/>
      <c r="O1030" s="2367"/>
      <c r="P1030" s="2367"/>
      <c r="Q1030" s="2367"/>
    </row>
    <row r="1031">
      <c r="A1031" s="2380"/>
      <c r="B1031" s="2366"/>
      <c r="C1031" s="2366"/>
      <c r="D1031" s="2367"/>
      <c r="E1031" s="2367"/>
      <c r="F1031" s="2367"/>
      <c r="G1031" s="2367"/>
      <c r="H1031" s="2367"/>
      <c r="I1031" s="2367"/>
      <c r="J1031" s="2367"/>
      <c r="K1031" s="2367"/>
      <c r="L1031" s="2367"/>
      <c r="M1031" s="2367"/>
      <c r="N1031" s="2367"/>
      <c r="O1031" s="2367"/>
      <c r="P1031" s="2367"/>
      <c r="Q1031" s="2367"/>
    </row>
    <row r="1032">
      <c r="A1032" s="2380"/>
      <c r="B1032" s="2366"/>
      <c r="C1032" s="2366"/>
      <c r="D1032" s="2367"/>
      <c r="E1032" s="2367"/>
      <c r="F1032" s="2367"/>
      <c r="G1032" s="2367"/>
      <c r="H1032" s="2367"/>
      <c r="I1032" s="2367"/>
      <c r="J1032" s="2367"/>
      <c r="K1032" s="2367"/>
      <c r="L1032" s="2367"/>
      <c r="M1032" s="2367"/>
      <c r="N1032" s="2367"/>
      <c r="O1032" s="2367"/>
      <c r="P1032" s="2367"/>
      <c r="Q1032" s="2367"/>
    </row>
    <row r="1033">
      <c r="A1033" s="2380"/>
      <c r="B1033" s="2366"/>
      <c r="C1033" s="2366"/>
      <c r="D1033" s="2367"/>
      <c r="E1033" s="2367"/>
      <c r="F1033" s="2367"/>
      <c r="G1033" s="2367"/>
      <c r="H1033" s="2367"/>
      <c r="I1033" s="2367"/>
      <c r="J1033" s="2367"/>
      <c r="K1033" s="2367"/>
      <c r="L1033" s="2367"/>
      <c r="M1033" s="2367"/>
      <c r="N1033" s="2367"/>
      <c r="O1033" s="2367"/>
      <c r="P1033" s="2367"/>
      <c r="Q1033" s="2367"/>
    </row>
    <row r="1034">
      <c r="A1034" s="2380"/>
      <c r="B1034" s="2366"/>
      <c r="C1034" s="2366"/>
      <c r="D1034" s="2367"/>
      <c r="E1034" s="2367"/>
      <c r="F1034" s="2367"/>
      <c r="G1034" s="2367"/>
      <c r="H1034" s="2367"/>
      <c r="I1034" s="2367"/>
      <c r="J1034" s="2367"/>
      <c r="K1034" s="2367"/>
      <c r="L1034" s="2367"/>
      <c r="M1034" s="2367"/>
      <c r="N1034" s="2367"/>
      <c r="O1034" s="2367"/>
      <c r="P1034" s="2367"/>
      <c r="Q1034" s="2367"/>
    </row>
    <row r="1035">
      <c r="A1035" s="2380"/>
      <c r="B1035" s="2366"/>
      <c r="C1035" s="2366"/>
      <c r="D1035" s="2367"/>
      <c r="E1035" s="2367"/>
      <c r="F1035" s="2367"/>
      <c r="G1035" s="2367"/>
      <c r="H1035" s="2367"/>
      <c r="I1035" s="2367"/>
      <c r="J1035" s="2367"/>
      <c r="K1035" s="2367"/>
      <c r="L1035" s="2367"/>
      <c r="M1035" s="2367"/>
      <c r="N1035" s="2367"/>
      <c r="O1035" s="2367"/>
      <c r="P1035" s="2367"/>
      <c r="Q1035" s="2367"/>
    </row>
    <row r="1036">
      <c r="A1036" s="2380"/>
      <c r="B1036" s="2366"/>
      <c r="C1036" s="2366"/>
      <c r="D1036" s="2367"/>
      <c r="E1036" s="2367"/>
      <c r="F1036" s="2367"/>
      <c r="G1036" s="2367"/>
      <c r="H1036" s="2367"/>
      <c r="I1036" s="2367"/>
      <c r="J1036" s="2367"/>
      <c r="K1036" s="2367"/>
      <c r="L1036" s="2367"/>
      <c r="M1036" s="2367"/>
      <c r="N1036" s="2367"/>
      <c r="O1036" s="2367"/>
      <c r="P1036" s="2367"/>
      <c r="Q1036" s="2367"/>
    </row>
    <row r="1037">
      <c r="A1037" s="2380"/>
      <c r="B1037" s="2366"/>
      <c r="C1037" s="2366"/>
      <c r="D1037" s="2367"/>
      <c r="E1037" s="2367"/>
      <c r="F1037" s="2367"/>
      <c r="G1037" s="2367"/>
      <c r="H1037" s="2367"/>
      <c r="I1037" s="2367"/>
      <c r="J1037" s="2367"/>
      <c r="K1037" s="2367"/>
      <c r="L1037" s="2367"/>
      <c r="M1037" s="2367"/>
      <c r="N1037" s="2367"/>
      <c r="O1037" s="2367"/>
      <c r="P1037" s="2367"/>
      <c r="Q1037" s="2367"/>
    </row>
    <row r="1038">
      <c r="A1038" s="2380"/>
      <c r="B1038" s="2366"/>
      <c r="C1038" s="2366"/>
      <c r="D1038" s="2367"/>
      <c r="E1038" s="2367"/>
      <c r="F1038" s="2367"/>
      <c r="G1038" s="2367"/>
      <c r="H1038" s="2367"/>
      <c r="I1038" s="2367"/>
      <c r="J1038" s="2367"/>
      <c r="K1038" s="2367"/>
      <c r="L1038" s="2367"/>
      <c r="M1038" s="2367"/>
      <c r="N1038" s="2367"/>
      <c r="O1038" s="2367"/>
      <c r="P1038" s="2367"/>
      <c r="Q1038" s="2367"/>
    </row>
    <row r="1039">
      <c r="A1039" s="2380"/>
      <c r="B1039" s="2366"/>
      <c r="C1039" s="2366"/>
      <c r="D1039" s="2367"/>
      <c r="E1039" s="2367"/>
      <c r="F1039" s="2367"/>
      <c r="G1039" s="2367"/>
      <c r="H1039" s="2367"/>
      <c r="I1039" s="2367"/>
      <c r="J1039" s="2367"/>
      <c r="K1039" s="2367"/>
      <c r="L1039" s="2367"/>
      <c r="M1039" s="2367"/>
      <c r="N1039" s="2367"/>
      <c r="O1039" s="2367"/>
      <c r="P1039" s="2367"/>
      <c r="Q1039" s="2367"/>
    </row>
    <row r="1040">
      <c r="A1040" s="2380"/>
      <c r="B1040" s="2366"/>
      <c r="C1040" s="2366"/>
      <c r="D1040" s="2367"/>
      <c r="E1040" s="2367"/>
      <c r="F1040" s="2367"/>
      <c r="G1040" s="2367"/>
      <c r="H1040" s="2367"/>
      <c r="I1040" s="2367"/>
      <c r="J1040" s="2367"/>
      <c r="K1040" s="2367"/>
      <c r="L1040" s="2367"/>
      <c r="M1040" s="2367"/>
      <c r="N1040" s="2367"/>
      <c r="O1040" s="2367"/>
      <c r="P1040" s="2367"/>
      <c r="Q1040" s="2367"/>
    </row>
    <row r="1041">
      <c r="A1041" s="2380"/>
      <c r="B1041" s="2366"/>
      <c r="C1041" s="2366"/>
      <c r="D1041" s="2367"/>
      <c r="E1041" s="2367"/>
      <c r="F1041" s="2367"/>
      <c r="G1041" s="2367"/>
      <c r="H1041" s="2367"/>
      <c r="I1041" s="2367"/>
      <c r="J1041" s="2367"/>
      <c r="K1041" s="2367"/>
      <c r="L1041" s="2367"/>
      <c r="M1041" s="2367"/>
      <c r="N1041" s="2367"/>
      <c r="O1041" s="2367"/>
      <c r="P1041" s="2367"/>
      <c r="Q1041" s="2367"/>
    </row>
    <row r="1042">
      <c r="A1042" s="2380"/>
      <c r="B1042" s="2366"/>
      <c r="C1042" s="2366"/>
      <c r="D1042" s="2367"/>
      <c r="E1042" s="2367"/>
      <c r="F1042" s="2367"/>
      <c r="G1042" s="2367"/>
      <c r="H1042" s="2367"/>
      <c r="I1042" s="2367"/>
      <c r="J1042" s="2367"/>
      <c r="K1042" s="2367"/>
      <c r="L1042" s="2367"/>
      <c r="M1042" s="2367"/>
      <c r="N1042" s="2367"/>
      <c r="O1042" s="2367"/>
      <c r="P1042" s="2367"/>
      <c r="Q1042" s="2367"/>
    </row>
    <row r="1043">
      <c r="A1043" s="2380"/>
      <c r="B1043" s="2366"/>
      <c r="C1043" s="2366"/>
      <c r="D1043" s="2367"/>
      <c r="E1043" s="2367"/>
      <c r="F1043" s="2367"/>
      <c r="G1043" s="2367"/>
      <c r="H1043" s="2367"/>
      <c r="I1043" s="2367"/>
      <c r="J1043" s="2367"/>
      <c r="K1043" s="2367"/>
      <c r="L1043" s="2367"/>
      <c r="M1043" s="2367"/>
      <c r="N1043" s="2367"/>
      <c r="O1043" s="2367"/>
      <c r="P1043" s="2367"/>
      <c r="Q1043" s="2367"/>
    </row>
    <row r="1044">
      <c r="A1044" s="2380"/>
      <c r="B1044" s="2366"/>
      <c r="C1044" s="2366"/>
      <c r="D1044" s="2367"/>
      <c r="E1044" s="2367"/>
      <c r="F1044" s="2367"/>
      <c r="G1044" s="2367"/>
      <c r="H1044" s="2367"/>
      <c r="I1044" s="2367"/>
      <c r="J1044" s="2367"/>
      <c r="K1044" s="2367"/>
      <c r="L1044" s="2367"/>
      <c r="M1044" s="2367"/>
      <c r="N1044" s="2367"/>
      <c r="O1044" s="2367"/>
      <c r="P1044" s="2367"/>
      <c r="Q1044" s="2367"/>
    </row>
    <row r="1045">
      <c r="A1045" s="2380"/>
      <c r="B1045" s="2366"/>
      <c r="C1045" s="2366"/>
      <c r="D1045" s="2367"/>
      <c r="E1045" s="2367"/>
      <c r="F1045" s="2367"/>
      <c r="G1045" s="2367"/>
      <c r="H1045" s="2367"/>
      <c r="I1045" s="2367"/>
      <c r="J1045" s="2367"/>
      <c r="K1045" s="2367"/>
      <c r="L1045" s="2367"/>
      <c r="M1045" s="2367"/>
      <c r="N1045" s="2367"/>
      <c r="O1045" s="2367"/>
      <c r="P1045" s="2367"/>
      <c r="Q1045" s="2367"/>
    </row>
    <row r="1046">
      <c r="A1046" s="2380"/>
      <c r="B1046" s="2366"/>
      <c r="C1046" s="2366"/>
      <c r="D1046" s="2367"/>
      <c r="E1046" s="2367"/>
      <c r="F1046" s="2367"/>
      <c r="G1046" s="2367"/>
      <c r="H1046" s="2367"/>
      <c r="I1046" s="2367"/>
      <c r="J1046" s="2367"/>
      <c r="K1046" s="2367"/>
      <c r="L1046" s="2367"/>
      <c r="M1046" s="2367"/>
      <c r="N1046" s="2367"/>
      <c r="O1046" s="2367"/>
      <c r="P1046" s="2367"/>
      <c r="Q1046" s="2367"/>
    </row>
    <row r="1047">
      <c r="A1047" s="2380"/>
      <c r="B1047" s="2366"/>
      <c r="C1047" s="2366"/>
      <c r="D1047" s="2367"/>
      <c r="E1047" s="2367"/>
      <c r="F1047" s="2367"/>
      <c r="G1047" s="2367"/>
      <c r="H1047" s="2367"/>
      <c r="I1047" s="2367"/>
      <c r="J1047" s="2367"/>
      <c r="K1047" s="2367"/>
      <c r="L1047" s="2367"/>
      <c r="M1047" s="2367"/>
      <c r="N1047" s="2367"/>
      <c r="O1047" s="2367"/>
      <c r="P1047" s="2367"/>
      <c r="Q1047" s="2367"/>
    </row>
    <row r="1048">
      <c r="A1048" s="2380"/>
      <c r="B1048" s="2366"/>
      <c r="C1048" s="2366"/>
      <c r="D1048" s="2367"/>
      <c r="E1048" s="2367"/>
      <c r="F1048" s="2367"/>
      <c r="G1048" s="2367"/>
      <c r="H1048" s="2367"/>
      <c r="I1048" s="2367"/>
      <c r="J1048" s="2367"/>
      <c r="K1048" s="2367"/>
      <c r="L1048" s="2367"/>
      <c r="M1048" s="2367"/>
      <c r="N1048" s="2367"/>
      <c r="O1048" s="2367"/>
      <c r="P1048" s="2367"/>
      <c r="Q1048" s="2367"/>
    </row>
    <row r="1049">
      <c r="A1049" s="2380"/>
      <c r="B1049" s="2366"/>
      <c r="C1049" s="2366"/>
      <c r="D1049" s="2367"/>
      <c r="E1049" s="2367"/>
      <c r="F1049" s="2367"/>
      <c r="G1049" s="2367"/>
      <c r="H1049" s="2367"/>
      <c r="I1049" s="2367"/>
      <c r="J1049" s="2367"/>
      <c r="K1049" s="2367"/>
      <c r="L1049" s="2367"/>
      <c r="M1049" s="2367"/>
      <c r="N1049" s="2367"/>
      <c r="O1049" s="2367"/>
      <c r="P1049" s="2367"/>
      <c r="Q1049" s="2367"/>
    </row>
    <row r="1050">
      <c r="A1050" s="2380"/>
      <c r="B1050" s="2366"/>
      <c r="C1050" s="2366"/>
      <c r="D1050" s="2367"/>
      <c r="E1050" s="2367"/>
      <c r="F1050" s="2367"/>
      <c r="G1050" s="2367"/>
      <c r="H1050" s="2367"/>
      <c r="I1050" s="2367"/>
      <c r="J1050" s="2367"/>
      <c r="K1050" s="2367"/>
      <c r="L1050" s="2367"/>
      <c r="M1050" s="2367"/>
      <c r="N1050" s="2367"/>
      <c r="O1050" s="2367"/>
      <c r="P1050" s="2367"/>
      <c r="Q1050" s="2367"/>
    </row>
    <row r="1051">
      <c r="A1051" s="2380"/>
      <c r="B1051" s="2366"/>
      <c r="C1051" s="2366"/>
      <c r="D1051" s="2367"/>
      <c r="E1051" s="2367"/>
      <c r="F1051" s="2367"/>
      <c r="G1051" s="2367"/>
      <c r="H1051" s="2367"/>
      <c r="I1051" s="2367"/>
      <c r="J1051" s="2367"/>
      <c r="K1051" s="2367"/>
      <c r="L1051" s="2367"/>
      <c r="M1051" s="2367"/>
      <c r="N1051" s="2367"/>
      <c r="O1051" s="2367"/>
      <c r="P1051" s="2367"/>
      <c r="Q1051" s="2367"/>
    </row>
    <row r="1052">
      <c r="A1052" s="2380"/>
      <c r="B1052" s="2366"/>
      <c r="C1052" s="2366"/>
      <c r="D1052" s="2367"/>
      <c r="E1052" s="2367"/>
      <c r="F1052" s="2367"/>
      <c r="G1052" s="2367"/>
      <c r="H1052" s="2367"/>
      <c r="I1052" s="2367"/>
      <c r="J1052" s="2367"/>
      <c r="K1052" s="2367"/>
      <c r="L1052" s="2367"/>
      <c r="M1052" s="2367"/>
      <c r="N1052" s="2367"/>
      <c r="O1052" s="2367"/>
      <c r="P1052" s="2367"/>
      <c r="Q1052" s="2367"/>
    </row>
    <row r="1053">
      <c r="A1053" s="2380"/>
      <c r="B1053" s="2366"/>
      <c r="C1053" s="2366"/>
      <c r="D1053" s="2367"/>
      <c r="E1053" s="2367"/>
      <c r="F1053" s="2367"/>
      <c r="G1053" s="2367"/>
      <c r="H1053" s="2367"/>
      <c r="I1053" s="2367"/>
      <c r="J1053" s="2367"/>
      <c r="K1053" s="2367"/>
      <c r="L1053" s="2367"/>
      <c r="M1053" s="2367"/>
      <c r="N1053" s="2367"/>
      <c r="O1053" s="2367"/>
      <c r="P1053" s="2367"/>
      <c r="Q1053" s="2367"/>
    </row>
    <row r="1054">
      <c r="A1054" s="2380"/>
      <c r="B1054" s="2366"/>
      <c r="C1054" s="2366"/>
      <c r="D1054" s="2367"/>
      <c r="E1054" s="2367"/>
      <c r="F1054" s="2367"/>
      <c r="G1054" s="2367"/>
      <c r="H1054" s="2367"/>
      <c r="I1054" s="2367"/>
      <c r="J1054" s="2367"/>
      <c r="K1054" s="2367"/>
      <c r="L1054" s="2367"/>
      <c r="M1054" s="2367"/>
      <c r="N1054" s="2367"/>
      <c r="O1054" s="2367"/>
      <c r="P1054" s="2367"/>
      <c r="Q1054" s="2367"/>
    </row>
    <row r="1055">
      <c r="A1055" s="2380"/>
      <c r="B1055" s="2366"/>
      <c r="C1055" s="2366"/>
      <c r="D1055" s="2367"/>
      <c r="E1055" s="2367"/>
      <c r="F1055" s="2367"/>
      <c r="G1055" s="2367"/>
      <c r="H1055" s="2367"/>
      <c r="I1055" s="2367"/>
      <c r="J1055" s="2367"/>
      <c r="K1055" s="2367"/>
      <c r="L1055" s="2367"/>
      <c r="M1055" s="2367"/>
      <c r="N1055" s="2367"/>
      <c r="O1055" s="2367"/>
      <c r="P1055" s="2367"/>
      <c r="Q1055" s="2367"/>
    </row>
    <row r="1056">
      <c r="A1056" s="2380"/>
      <c r="B1056" s="2366"/>
      <c r="C1056" s="2366"/>
      <c r="D1056" s="2367"/>
      <c r="E1056" s="2367"/>
      <c r="F1056" s="2367"/>
      <c r="G1056" s="2367"/>
      <c r="H1056" s="2367"/>
      <c r="I1056" s="2367"/>
      <c r="J1056" s="2367"/>
      <c r="K1056" s="2367"/>
      <c r="L1056" s="2367"/>
      <c r="M1056" s="2367"/>
      <c r="N1056" s="2367"/>
      <c r="O1056" s="2367"/>
      <c r="P1056" s="2367"/>
      <c r="Q1056" s="2367"/>
    </row>
    <row r="1057">
      <c r="A1057" s="2380"/>
      <c r="B1057" s="2366"/>
      <c r="C1057" s="2366"/>
      <c r="D1057" s="2367"/>
      <c r="E1057" s="2367"/>
      <c r="F1057" s="2367"/>
      <c r="G1057" s="2367"/>
      <c r="H1057" s="2367"/>
      <c r="I1057" s="2367"/>
      <c r="J1057" s="2367"/>
      <c r="K1057" s="2367"/>
      <c r="L1057" s="2367"/>
      <c r="M1057" s="2367"/>
      <c r="N1057" s="2367"/>
      <c r="O1057" s="2367"/>
      <c r="P1057" s="2367"/>
      <c r="Q1057" s="2367"/>
    </row>
    <row r="1058">
      <c r="A1058" s="2380"/>
      <c r="B1058" s="2366"/>
      <c r="C1058" s="2366"/>
      <c r="D1058" s="2367"/>
      <c r="E1058" s="2367"/>
      <c r="F1058" s="2367"/>
      <c r="G1058" s="2367"/>
      <c r="H1058" s="2367"/>
      <c r="I1058" s="2367"/>
      <c r="J1058" s="2367"/>
      <c r="K1058" s="2367"/>
      <c r="L1058" s="2367"/>
      <c r="M1058" s="2367"/>
      <c r="N1058" s="2367"/>
      <c r="O1058" s="2367"/>
      <c r="P1058" s="2367"/>
      <c r="Q1058" s="2367"/>
    </row>
    <row r="1059">
      <c r="A1059" s="2380"/>
      <c r="B1059" s="2366"/>
      <c r="C1059" s="2366"/>
      <c r="D1059" s="2367"/>
      <c r="E1059" s="2367"/>
      <c r="F1059" s="2367"/>
      <c r="G1059" s="2367"/>
      <c r="H1059" s="2367"/>
      <c r="I1059" s="2367"/>
      <c r="J1059" s="2367"/>
      <c r="K1059" s="2367"/>
      <c r="L1059" s="2367"/>
      <c r="M1059" s="2367"/>
      <c r="N1059" s="2367"/>
      <c r="O1059" s="2367"/>
      <c r="P1059" s="2367"/>
      <c r="Q1059" s="2367"/>
    </row>
    <row r="1060">
      <c r="A1060" s="2380"/>
      <c r="B1060" s="2366"/>
      <c r="C1060" s="2366"/>
      <c r="D1060" s="2367"/>
      <c r="E1060" s="2367"/>
      <c r="F1060" s="2367"/>
      <c r="G1060" s="2367"/>
      <c r="H1060" s="2367"/>
      <c r="I1060" s="2367"/>
      <c r="J1060" s="2367"/>
      <c r="K1060" s="2367"/>
      <c r="L1060" s="2367"/>
      <c r="M1060" s="2367"/>
      <c r="N1060" s="2367"/>
      <c r="O1060" s="2367"/>
      <c r="P1060" s="2367"/>
      <c r="Q1060" s="2367"/>
    </row>
    <row r="1061">
      <c r="A1061" s="2380"/>
      <c r="B1061" s="2366"/>
      <c r="C1061" s="2366"/>
      <c r="D1061" s="2367"/>
      <c r="E1061" s="2367"/>
      <c r="F1061" s="2367"/>
      <c r="G1061" s="2367"/>
      <c r="H1061" s="2367"/>
      <c r="I1061" s="2367"/>
      <c r="J1061" s="2367"/>
      <c r="K1061" s="2367"/>
      <c r="L1061" s="2367"/>
      <c r="M1061" s="2367"/>
      <c r="N1061" s="2367"/>
      <c r="O1061" s="2367"/>
      <c r="P1061" s="2367"/>
      <c r="Q1061" s="2367"/>
    </row>
    <row r="1062">
      <c r="A1062" s="2380"/>
      <c r="B1062" s="2366"/>
      <c r="C1062" s="2366"/>
      <c r="D1062" s="2367"/>
      <c r="E1062" s="2367"/>
      <c r="F1062" s="2367"/>
      <c r="G1062" s="2367"/>
      <c r="H1062" s="2367"/>
      <c r="I1062" s="2367"/>
      <c r="J1062" s="2367"/>
      <c r="K1062" s="2367"/>
      <c r="L1062" s="2367"/>
      <c r="M1062" s="2367"/>
      <c r="N1062" s="2367"/>
      <c r="O1062" s="2367"/>
      <c r="P1062" s="2367"/>
      <c r="Q1062" s="2367"/>
    </row>
    <row r="1063">
      <c r="A1063" s="2380"/>
      <c r="B1063" s="2366"/>
      <c r="C1063" s="2366"/>
      <c r="D1063" s="2367"/>
      <c r="E1063" s="2367"/>
      <c r="F1063" s="2367"/>
      <c r="G1063" s="2367"/>
      <c r="H1063" s="2367"/>
      <c r="I1063" s="2367"/>
      <c r="J1063" s="2367"/>
      <c r="K1063" s="2367"/>
      <c r="L1063" s="2367"/>
      <c r="M1063" s="2367"/>
      <c r="N1063" s="2367"/>
      <c r="O1063" s="2367"/>
      <c r="P1063" s="2367"/>
      <c r="Q1063" s="2367"/>
    </row>
    <row r="1064">
      <c r="A1064" s="2380"/>
      <c r="B1064" s="2366"/>
      <c r="C1064" s="2366"/>
      <c r="D1064" s="2367"/>
      <c r="E1064" s="2367"/>
      <c r="F1064" s="2367"/>
      <c r="G1064" s="2367"/>
      <c r="H1064" s="2367"/>
      <c r="I1064" s="2367"/>
      <c r="J1064" s="2367"/>
      <c r="K1064" s="2367"/>
      <c r="L1064" s="2367"/>
      <c r="M1064" s="2367"/>
      <c r="N1064" s="2367"/>
      <c r="O1064" s="2367"/>
      <c r="P1064" s="2367"/>
      <c r="Q1064" s="2367"/>
    </row>
    <row r="1065">
      <c r="A1065" s="2380"/>
      <c r="B1065" s="2366"/>
      <c r="C1065" s="2366"/>
      <c r="D1065" s="2367"/>
      <c r="E1065" s="2367"/>
      <c r="F1065" s="2367"/>
      <c r="G1065" s="2367"/>
      <c r="H1065" s="2367"/>
      <c r="I1065" s="2367"/>
      <c r="J1065" s="2367"/>
      <c r="K1065" s="2367"/>
      <c r="L1065" s="2367"/>
      <c r="M1065" s="2367"/>
      <c r="N1065" s="2367"/>
      <c r="O1065" s="2367"/>
      <c r="P1065" s="2367"/>
      <c r="Q1065" s="2367"/>
    </row>
    <row r="1066">
      <c r="A1066" s="2380"/>
      <c r="B1066" s="2366"/>
      <c r="C1066" s="2366"/>
      <c r="D1066" s="2367"/>
      <c r="E1066" s="2367"/>
      <c r="F1066" s="2367"/>
      <c r="G1066" s="2367"/>
      <c r="H1066" s="2367"/>
      <c r="I1066" s="2367"/>
      <c r="J1066" s="2367"/>
      <c r="K1066" s="2367"/>
      <c r="L1066" s="2367"/>
      <c r="M1066" s="2367"/>
      <c r="N1066" s="2367"/>
      <c r="O1066" s="2367"/>
      <c r="P1066" s="2367"/>
      <c r="Q1066" s="2367"/>
    </row>
    <row r="1067">
      <c r="A1067" s="2380"/>
      <c r="B1067" s="2366"/>
      <c r="C1067" s="2366"/>
      <c r="D1067" s="2367"/>
      <c r="E1067" s="2367"/>
      <c r="F1067" s="2367"/>
      <c r="G1067" s="2367"/>
      <c r="H1067" s="2367"/>
      <c r="I1067" s="2367"/>
      <c r="J1067" s="2367"/>
      <c r="K1067" s="2367"/>
      <c r="L1067" s="2367"/>
      <c r="M1067" s="2367"/>
      <c r="N1067" s="2367"/>
      <c r="O1067" s="2367"/>
      <c r="P1067" s="2367"/>
      <c r="Q1067" s="2367"/>
    </row>
    <row r="1068">
      <c r="A1068" s="2380"/>
      <c r="B1068" s="2366"/>
      <c r="C1068" s="2366"/>
      <c r="D1068" s="2367"/>
      <c r="E1068" s="2367"/>
      <c r="F1068" s="2367"/>
      <c r="G1068" s="2367"/>
      <c r="H1068" s="2367"/>
      <c r="I1068" s="2367"/>
      <c r="J1068" s="2367"/>
      <c r="K1068" s="2367"/>
      <c r="L1068" s="2367"/>
      <c r="M1068" s="2367"/>
      <c r="N1068" s="2367"/>
      <c r="O1068" s="2367"/>
      <c r="P1068" s="2367"/>
      <c r="Q1068" s="2367"/>
    </row>
    <row r="1069">
      <c r="A1069" s="2380"/>
      <c r="B1069" s="2366"/>
      <c r="C1069" s="2366"/>
      <c r="D1069" s="2367"/>
      <c r="E1069" s="2367"/>
      <c r="F1069" s="2367"/>
      <c r="G1069" s="2367"/>
      <c r="H1069" s="2367"/>
      <c r="I1069" s="2367"/>
      <c r="J1069" s="2367"/>
      <c r="K1069" s="2367"/>
      <c r="L1069" s="2367"/>
      <c r="M1069" s="2367"/>
      <c r="N1069" s="2367"/>
      <c r="O1069" s="2367"/>
      <c r="P1069" s="2367"/>
      <c r="Q1069" s="2367"/>
    </row>
    <row r="1070">
      <c r="A1070" s="2380"/>
      <c r="B1070" s="2366"/>
      <c r="C1070" s="2366"/>
      <c r="D1070" s="2367"/>
      <c r="E1070" s="2367"/>
      <c r="F1070" s="2367"/>
      <c r="G1070" s="2367"/>
      <c r="H1070" s="2367"/>
      <c r="I1070" s="2367"/>
      <c r="J1070" s="2367"/>
      <c r="K1070" s="2367"/>
      <c r="L1070" s="2367"/>
      <c r="M1070" s="2367"/>
      <c r="N1070" s="2367"/>
      <c r="O1070" s="2367"/>
      <c r="P1070" s="2367"/>
      <c r="Q1070" s="2367"/>
    </row>
    <row r="1071">
      <c r="A1071" s="2380"/>
      <c r="B1071" s="2366"/>
      <c r="C1071" s="2366"/>
      <c r="D1071" s="2367"/>
      <c r="E1071" s="2367"/>
      <c r="F1071" s="2367"/>
      <c r="G1071" s="2367"/>
      <c r="H1071" s="2367"/>
      <c r="I1071" s="2367"/>
      <c r="J1071" s="2367"/>
      <c r="K1071" s="2367"/>
      <c r="L1071" s="2367"/>
      <c r="M1071" s="2367"/>
      <c r="N1071" s="2367"/>
      <c r="O1071" s="2367"/>
      <c r="P1071" s="2367"/>
      <c r="Q1071" s="2367"/>
    </row>
    <row r="1072">
      <c r="A1072" s="2380"/>
      <c r="B1072" s="2366"/>
      <c r="C1072" s="2366"/>
      <c r="D1072" s="2367"/>
      <c r="E1072" s="2367"/>
      <c r="F1072" s="2367"/>
      <c r="G1072" s="2367"/>
      <c r="H1072" s="2367"/>
      <c r="I1072" s="2367"/>
      <c r="J1072" s="2367"/>
      <c r="K1072" s="2367"/>
      <c r="L1072" s="2367"/>
      <c r="M1072" s="2367"/>
      <c r="N1072" s="2367"/>
      <c r="O1072" s="2367"/>
      <c r="P1072" s="2367"/>
      <c r="Q1072" s="2367"/>
    </row>
    <row r="1073">
      <c r="A1073" s="2380"/>
      <c r="B1073" s="2366"/>
      <c r="C1073" s="2366"/>
      <c r="D1073" s="2367"/>
      <c r="E1073" s="2367"/>
      <c r="F1073" s="2367"/>
      <c r="G1073" s="2367"/>
      <c r="H1073" s="2367"/>
      <c r="I1073" s="2367"/>
      <c r="J1073" s="2367"/>
      <c r="K1073" s="2367"/>
      <c r="L1073" s="2367"/>
      <c r="M1073" s="2367"/>
      <c r="N1073" s="2367"/>
      <c r="O1073" s="2367"/>
      <c r="P1073" s="2367"/>
      <c r="Q1073" s="2367"/>
    </row>
    <row r="1074">
      <c r="A1074" s="2380"/>
      <c r="B1074" s="2366"/>
      <c r="C1074" s="2366"/>
      <c r="D1074" s="2367"/>
      <c r="E1074" s="2367"/>
      <c r="F1074" s="2367"/>
      <c r="G1074" s="2367"/>
      <c r="H1074" s="2367"/>
      <c r="I1074" s="2367"/>
      <c r="J1074" s="2367"/>
      <c r="K1074" s="2367"/>
      <c r="L1074" s="2367"/>
      <c r="M1074" s="2367"/>
      <c r="N1074" s="2367"/>
      <c r="O1074" s="2367"/>
      <c r="P1074" s="2367"/>
      <c r="Q1074" s="2367"/>
    </row>
    <row r="1075">
      <c r="A1075" s="2380"/>
      <c r="B1075" s="2366"/>
      <c r="C1075" s="2366"/>
      <c r="D1075" s="2367"/>
      <c r="E1075" s="2367"/>
      <c r="F1075" s="2367"/>
      <c r="G1075" s="2367"/>
      <c r="H1075" s="2367"/>
      <c r="I1075" s="2367"/>
      <c r="J1075" s="2367"/>
      <c r="K1075" s="2367"/>
      <c r="L1075" s="2367"/>
      <c r="M1075" s="2367"/>
      <c r="N1075" s="2367"/>
      <c r="O1075" s="2367"/>
      <c r="P1075" s="2367"/>
      <c r="Q1075" s="2367"/>
    </row>
    <row r="1076">
      <c r="A1076" s="2380"/>
      <c r="B1076" s="2366"/>
      <c r="C1076" s="2366"/>
      <c r="D1076" s="2367"/>
      <c r="E1076" s="2367"/>
      <c r="F1076" s="2367"/>
      <c r="G1076" s="2367"/>
      <c r="H1076" s="2367"/>
      <c r="I1076" s="2367"/>
      <c r="J1076" s="2367"/>
      <c r="K1076" s="2367"/>
      <c r="L1076" s="2367"/>
      <c r="M1076" s="2367"/>
      <c r="N1076" s="2367"/>
      <c r="O1076" s="2367"/>
      <c r="P1076" s="2367"/>
      <c r="Q1076" s="2367"/>
    </row>
    <row r="1077">
      <c r="A1077" s="2380"/>
      <c r="B1077" s="2366"/>
      <c r="C1077" s="2366"/>
      <c r="D1077" s="2367"/>
      <c r="E1077" s="2367"/>
      <c r="F1077" s="2367"/>
      <c r="G1077" s="2367"/>
      <c r="H1077" s="2367"/>
      <c r="I1077" s="2367"/>
      <c r="J1077" s="2367"/>
      <c r="K1077" s="2367"/>
      <c r="L1077" s="2367"/>
      <c r="M1077" s="2367"/>
      <c r="N1077" s="2367"/>
      <c r="O1077" s="2367"/>
      <c r="P1077" s="2367"/>
      <c r="Q1077" s="2367"/>
    </row>
    <row r="1078">
      <c r="A1078" s="2380"/>
      <c r="B1078" s="2366"/>
      <c r="C1078" s="2366"/>
      <c r="D1078" s="2367"/>
      <c r="E1078" s="2367"/>
      <c r="F1078" s="2367"/>
      <c r="G1078" s="2367"/>
      <c r="H1078" s="2367"/>
      <c r="I1078" s="2367"/>
      <c r="J1078" s="2367"/>
      <c r="K1078" s="2367"/>
      <c r="L1078" s="2367"/>
      <c r="M1078" s="2367"/>
      <c r="N1078" s="2367"/>
      <c r="O1078" s="2367"/>
      <c r="P1078" s="2367"/>
      <c r="Q1078" s="2367"/>
    </row>
    <row r="1079">
      <c r="A1079" s="2380"/>
      <c r="B1079" s="2366"/>
      <c r="C1079" s="2366"/>
      <c r="D1079" s="2367"/>
      <c r="E1079" s="2367"/>
      <c r="F1079" s="2367"/>
      <c r="G1079" s="2367"/>
      <c r="H1079" s="2367"/>
      <c r="I1079" s="2367"/>
      <c r="J1079" s="2367"/>
      <c r="K1079" s="2367"/>
      <c r="L1079" s="2367"/>
      <c r="M1079" s="2367"/>
      <c r="N1079" s="2367"/>
      <c r="O1079" s="2367"/>
      <c r="P1079" s="2367"/>
      <c r="Q1079" s="2367"/>
    </row>
    <row r="1080">
      <c r="A1080" s="2380"/>
      <c r="B1080" s="2366"/>
      <c r="C1080" s="2366"/>
      <c r="D1080" s="2367"/>
      <c r="E1080" s="2367"/>
      <c r="F1080" s="2367"/>
      <c r="G1080" s="2367"/>
      <c r="H1080" s="2367"/>
      <c r="I1080" s="2367"/>
      <c r="J1080" s="2367"/>
      <c r="K1080" s="2367"/>
      <c r="L1080" s="2367"/>
      <c r="M1080" s="2367"/>
      <c r="N1080" s="2367"/>
      <c r="O1080" s="2367"/>
      <c r="P1080" s="2367"/>
      <c r="Q1080" s="2367"/>
    </row>
    <row r="1081">
      <c r="A1081" s="2380"/>
      <c r="B1081" s="2366"/>
      <c r="C1081" s="2366"/>
      <c r="D1081" s="2367"/>
      <c r="E1081" s="2367"/>
      <c r="F1081" s="2367"/>
      <c r="G1081" s="2367"/>
      <c r="H1081" s="2367"/>
      <c r="I1081" s="2367"/>
      <c r="J1081" s="2367"/>
      <c r="K1081" s="2367"/>
      <c r="L1081" s="2367"/>
      <c r="M1081" s="2367"/>
      <c r="N1081" s="2367"/>
      <c r="O1081" s="2367"/>
      <c r="P1081" s="2367"/>
      <c r="Q1081" s="2367"/>
    </row>
    <row r="1082">
      <c r="A1082" s="2380"/>
      <c r="B1082" s="2366"/>
      <c r="C1082" s="2366"/>
      <c r="D1082" s="2367"/>
      <c r="E1082" s="2367"/>
      <c r="F1082" s="2367"/>
      <c r="G1082" s="2367"/>
      <c r="H1082" s="2367"/>
      <c r="I1082" s="2367"/>
      <c r="J1082" s="2367"/>
      <c r="K1082" s="2367"/>
      <c r="L1082" s="2367"/>
      <c r="M1082" s="2367"/>
      <c r="N1082" s="2367"/>
      <c r="O1082" s="2367"/>
      <c r="P1082" s="2367"/>
      <c r="Q1082" s="2367"/>
    </row>
    <row r="1083">
      <c r="A1083" s="2380"/>
      <c r="B1083" s="2366"/>
      <c r="C1083" s="2366"/>
      <c r="D1083" s="2367"/>
      <c r="E1083" s="2367"/>
      <c r="F1083" s="2367"/>
      <c r="G1083" s="2367"/>
      <c r="H1083" s="2367"/>
      <c r="I1083" s="2367"/>
      <c r="J1083" s="2367"/>
      <c r="K1083" s="2367"/>
      <c r="L1083" s="2367"/>
      <c r="M1083" s="2367"/>
      <c r="N1083" s="2367"/>
      <c r="O1083" s="2367"/>
      <c r="P1083" s="2367"/>
      <c r="Q1083" s="2367"/>
    </row>
    <row r="1084">
      <c r="A1084" s="2380"/>
      <c r="B1084" s="2366"/>
      <c r="C1084" s="2366"/>
      <c r="D1084" s="2367"/>
      <c r="E1084" s="2367"/>
      <c r="F1084" s="2367"/>
      <c r="G1084" s="2367"/>
      <c r="H1084" s="2367"/>
      <c r="I1084" s="2367"/>
      <c r="J1084" s="2367"/>
      <c r="K1084" s="2367"/>
      <c r="L1084" s="2367"/>
      <c r="M1084" s="2367"/>
      <c r="N1084" s="2367"/>
      <c r="O1084" s="2367"/>
      <c r="P1084" s="2367"/>
      <c r="Q1084" s="2367"/>
    </row>
    <row r="1085">
      <c r="A1085" s="2380"/>
      <c r="B1085" s="2366"/>
      <c r="C1085" s="2366"/>
      <c r="D1085" s="2367"/>
      <c r="E1085" s="2367"/>
      <c r="F1085" s="2367"/>
      <c r="G1085" s="2367"/>
      <c r="H1085" s="2367"/>
      <c r="I1085" s="2367"/>
      <c r="J1085" s="2367"/>
      <c r="K1085" s="2367"/>
      <c r="L1085" s="2367"/>
      <c r="M1085" s="2367"/>
      <c r="N1085" s="2367"/>
      <c r="O1085" s="2367"/>
      <c r="P1085" s="2367"/>
      <c r="Q1085" s="2367"/>
    </row>
    <row r="1086">
      <c r="A1086" s="2380"/>
      <c r="B1086" s="2366"/>
      <c r="C1086" s="2366"/>
      <c r="D1086" s="2367"/>
      <c r="E1086" s="2367"/>
      <c r="F1086" s="2367"/>
      <c r="G1086" s="2367"/>
      <c r="H1086" s="2367"/>
      <c r="I1086" s="2367"/>
      <c r="J1086" s="2367"/>
      <c r="K1086" s="2367"/>
      <c r="L1086" s="2367"/>
      <c r="M1086" s="2367"/>
      <c r="N1086" s="2367"/>
      <c r="O1086" s="2367"/>
      <c r="P1086" s="2367"/>
      <c r="Q1086" s="2367"/>
    </row>
    <row r="1087">
      <c r="A1087" s="2380"/>
      <c r="B1087" s="2366"/>
      <c r="C1087" s="2366"/>
      <c r="D1087" s="2367"/>
      <c r="E1087" s="2367"/>
      <c r="F1087" s="2367"/>
      <c r="G1087" s="2367"/>
      <c r="H1087" s="2367"/>
      <c r="I1087" s="2367"/>
      <c r="J1087" s="2367"/>
      <c r="K1087" s="2367"/>
      <c r="L1087" s="2367"/>
      <c r="M1087" s="2367"/>
      <c r="N1087" s="2367"/>
      <c r="O1087" s="2367"/>
      <c r="P1087" s="2367"/>
      <c r="Q1087" s="2367"/>
    </row>
    <row r="1088">
      <c r="A1088" s="2380"/>
      <c r="B1088" s="2366"/>
      <c r="C1088" s="2366"/>
      <c r="D1088" s="2367"/>
      <c r="E1088" s="2367"/>
      <c r="F1088" s="2367"/>
      <c r="G1088" s="2367"/>
      <c r="H1088" s="2367"/>
      <c r="I1088" s="2367"/>
      <c r="J1088" s="2367"/>
      <c r="K1088" s="2367"/>
      <c r="L1088" s="2367"/>
      <c r="M1088" s="2367"/>
      <c r="N1088" s="2367"/>
      <c r="O1088" s="2367"/>
      <c r="P1088" s="2367"/>
      <c r="Q1088" s="2367"/>
    </row>
    <row r="1089">
      <c r="A1089" s="2380"/>
      <c r="B1089" s="2366"/>
      <c r="C1089" s="2366"/>
      <c r="D1089" s="2367"/>
      <c r="E1089" s="2367"/>
      <c r="F1089" s="2367"/>
      <c r="G1089" s="2367"/>
      <c r="H1089" s="2367"/>
      <c r="I1089" s="2367"/>
      <c r="J1089" s="2367"/>
      <c r="K1089" s="2367"/>
      <c r="L1089" s="2367"/>
      <c r="M1089" s="2367"/>
      <c r="N1089" s="2367"/>
      <c r="O1089" s="2367"/>
      <c r="P1089" s="2367"/>
      <c r="Q1089" s="2367"/>
    </row>
    <row r="1090">
      <c r="A1090" s="2380"/>
      <c r="B1090" s="2366"/>
      <c r="C1090" s="2366"/>
      <c r="D1090" s="2367"/>
      <c r="E1090" s="2367"/>
      <c r="F1090" s="2367"/>
      <c r="G1090" s="2367"/>
      <c r="H1090" s="2367"/>
      <c r="I1090" s="2367"/>
      <c r="J1090" s="2367"/>
      <c r="K1090" s="2367"/>
      <c r="L1090" s="2367"/>
      <c r="M1090" s="2367"/>
      <c r="N1090" s="2367"/>
      <c r="O1090" s="2367"/>
      <c r="P1090" s="2367"/>
      <c r="Q1090" s="2367"/>
    </row>
    <row r="1091">
      <c r="A1091" s="2380"/>
      <c r="B1091" s="2366"/>
      <c r="C1091" s="2366"/>
      <c r="D1091" s="2367"/>
      <c r="E1091" s="2367"/>
      <c r="F1091" s="2367"/>
      <c r="G1091" s="2367"/>
      <c r="H1091" s="2367"/>
      <c r="I1091" s="2367"/>
      <c r="J1091" s="2367"/>
      <c r="K1091" s="2367"/>
      <c r="L1091" s="2367"/>
      <c r="M1091" s="2367"/>
      <c r="N1091" s="2367"/>
      <c r="O1091" s="2367"/>
      <c r="P1091" s="2367"/>
      <c r="Q1091" s="2367"/>
    </row>
    <row r="1092">
      <c r="A1092" s="2380"/>
      <c r="B1092" s="2366"/>
      <c r="C1092" s="2366"/>
      <c r="D1092" s="2367"/>
      <c r="E1092" s="2367"/>
      <c r="F1092" s="2367"/>
      <c r="G1092" s="2367"/>
      <c r="H1092" s="2367"/>
      <c r="I1092" s="2367"/>
      <c r="J1092" s="2367"/>
      <c r="K1092" s="2367"/>
      <c r="L1092" s="2367"/>
      <c r="M1092" s="2367"/>
      <c r="N1092" s="2367"/>
      <c r="O1092" s="2367"/>
      <c r="P1092" s="2367"/>
      <c r="Q1092" s="2367"/>
    </row>
    <row r="1093">
      <c r="A1093" s="2380"/>
      <c r="B1093" s="2366"/>
      <c r="C1093" s="2366"/>
      <c r="D1093" s="2367"/>
      <c r="E1093" s="2367"/>
      <c r="F1093" s="2367"/>
      <c r="G1093" s="2367"/>
      <c r="H1093" s="2367"/>
      <c r="I1093" s="2367"/>
      <c r="J1093" s="2367"/>
      <c r="K1093" s="2367"/>
      <c r="L1093" s="2367"/>
      <c r="M1093" s="2367"/>
      <c r="N1093" s="2367"/>
      <c r="O1093" s="2367"/>
      <c r="P1093" s="2367"/>
      <c r="Q1093" s="2367"/>
    </row>
    <row r="1094">
      <c r="A1094" s="2380"/>
      <c r="B1094" s="2366"/>
      <c r="C1094" s="2366"/>
      <c r="D1094" s="2367"/>
      <c r="E1094" s="2367"/>
      <c r="F1094" s="2367"/>
      <c r="G1094" s="2367"/>
      <c r="H1094" s="2367"/>
      <c r="I1094" s="2367"/>
      <c r="J1094" s="2367"/>
      <c r="K1094" s="2367"/>
      <c r="L1094" s="2367"/>
      <c r="M1094" s="2367"/>
      <c r="N1094" s="2367"/>
      <c r="O1094" s="2367"/>
      <c r="P1094" s="2367"/>
      <c r="Q1094" s="2367"/>
    </row>
    <row r="1095">
      <c r="A1095" s="2380"/>
      <c r="B1095" s="2366"/>
      <c r="C1095" s="2366"/>
      <c r="D1095" s="2367"/>
      <c r="E1095" s="2367"/>
      <c r="F1095" s="2367"/>
      <c r="G1095" s="2367"/>
      <c r="H1095" s="2367"/>
      <c r="I1095" s="2367"/>
      <c r="J1095" s="2367"/>
      <c r="K1095" s="2367"/>
      <c r="L1095" s="2367"/>
      <c r="M1095" s="2367"/>
      <c r="N1095" s="2367"/>
      <c r="O1095" s="2367"/>
      <c r="P1095" s="2367"/>
      <c r="Q1095" s="2367"/>
    </row>
    <row r="1096">
      <c r="A1096" s="2380"/>
      <c r="B1096" s="2366"/>
      <c r="C1096" s="2366"/>
      <c r="D1096" s="2367"/>
      <c r="E1096" s="2367"/>
      <c r="F1096" s="2367"/>
      <c r="G1096" s="2367"/>
      <c r="H1096" s="2367"/>
      <c r="I1096" s="2367"/>
      <c r="J1096" s="2367"/>
      <c r="K1096" s="2367"/>
      <c r="L1096" s="2367"/>
      <c r="M1096" s="2367"/>
      <c r="N1096" s="2367"/>
      <c r="O1096" s="2367"/>
      <c r="P1096" s="2367"/>
      <c r="Q1096" s="2367"/>
    </row>
    <row r="1097">
      <c r="A1097" s="2380"/>
      <c r="B1097" s="2366"/>
      <c r="C1097" s="2366"/>
      <c r="D1097" s="2367"/>
      <c r="E1097" s="2367"/>
      <c r="F1097" s="2367"/>
      <c r="G1097" s="2367"/>
      <c r="H1097" s="2367"/>
      <c r="I1097" s="2367"/>
      <c r="J1097" s="2367"/>
      <c r="K1097" s="2367"/>
      <c r="L1097" s="2367"/>
      <c r="M1097" s="2367"/>
      <c r="N1097" s="2367"/>
      <c r="O1097" s="2367"/>
      <c r="P1097" s="2367"/>
      <c r="Q1097" s="2367"/>
    </row>
    <row r="1098">
      <c r="A1098" s="2380"/>
      <c r="B1098" s="2366"/>
      <c r="C1098" s="2366"/>
      <c r="D1098" s="2367"/>
      <c r="E1098" s="2367"/>
      <c r="F1098" s="2367"/>
      <c r="G1098" s="2367"/>
      <c r="H1098" s="2367"/>
      <c r="I1098" s="2367"/>
      <c r="J1098" s="2367"/>
      <c r="K1098" s="2367"/>
      <c r="L1098" s="2367"/>
      <c r="M1098" s="2367"/>
      <c r="N1098" s="2367"/>
      <c r="O1098" s="2367"/>
      <c r="P1098" s="2367"/>
      <c r="Q1098" s="2367"/>
    </row>
    <row r="1099">
      <c r="A1099" s="2380"/>
      <c r="B1099" s="2366"/>
      <c r="C1099" s="2366"/>
      <c r="D1099" s="2367"/>
      <c r="E1099" s="2367"/>
      <c r="F1099" s="2367"/>
      <c r="G1099" s="2367"/>
      <c r="H1099" s="2367"/>
      <c r="I1099" s="2367"/>
      <c r="J1099" s="2367"/>
      <c r="K1099" s="2367"/>
      <c r="L1099" s="2367"/>
      <c r="M1099" s="2367"/>
      <c r="N1099" s="2367"/>
      <c r="O1099" s="2367"/>
      <c r="P1099" s="2367"/>
      <c r="Q1099" s="2367"/>
    </row>
    <row r="1100">
      <c r="A1100" s="2380"/>
      <c r="B1100" s="2366"/>
      <c r="C1100" s="2366"/>
      <c r="D1100" s="2367"/>
      <c r="E1100" s="2367"/>
      <c r="F1100" s="2367"/>
      <c r="G1100" s="2367"/>
      <c r="H1100" s="2367"/>
      <c r="I1100" s="2367"/>
      <c r="J1100" s="2367"/>
      <c r="K1100" s="2367"/>
      <c r="L1100" s="2367"/>
      <c r="M1100" s="2367"/>
      <c r="N1100" s="2367"/>
      <c r="O1100" s="2367"/>
      <c r="P1100" s="2367"/>
      <c r="Q1100" s="2367"/>
    </row>
    <row r="1101">
      <c r="A1101" s="2380"/>
      <c r="B1101" s="2366"/>
      <c r="C1101" s="2366"/>
      <c r="D1101" s="2367"/>
      <c r="E1101" s="2367"/>
      <c r="F1101" s="2367"/>
      <c r="G1101" s="2367"/>
      <c r="H1101" s="2367"/>
      <c r="I1101" s="2367"/>
      <c r="J1101" s="2367"/>
      <c r="K1101" s="2367"/>
      <c r="L1101" s="2367"/>
      <c r="M1101" s="2367"/>
      <c r="N1101" s="2367"/>
      <c r="O1101" s="2367"/>
      <c r="P1101" s="2367"/>
      <c r="Q1101" s="2367"/>
    </row>
    <row r="1102">
      <c r="A1102" s="2380"/>
      <c r="B1102" s="2366"/>
      <c r="C1102" s="2366"/>
      <c r="D1102" s="2367"/>
      <c r="E1102" s="2367"/>
      <c r="F1102" s="2367"/>
      <c r="G1102" s="2367"/>
      <c r="H1102" s="2367"/>
      <c r="I1102" s="2367"/>
      <c r="J1102" s="2367"/>
      <c r="K1102" s="2367"/>
      <c r="L1102" s="2367"/>
      <c r="M1102" s="2367"/>
      <c r="N1102" s="2367"/>
      <c r="O1102" s="2367"/>
      <c r="P1102" s="2367"/>
      <c r="Q1102" s="2367"/>
    </row>
    <row r="1103">
      <c r="A1103" s="2380"/>
      <c r="B1103" s="2366"/>
      <c r="C1103" s="2366"/>
      <c r="D1103" s="2367"/>
      <c r="E1103" s="2367"/>
      <c r="F1103" s="2367"/>
      <c r="G1103" s="2367"/>
      <c r="H1103" s="2367"/>
      <c r="I1103" s="2367"/>
      <c r="J1103" s="2367"/>
      <c r="K1103" s="2367"/>
      <c r="L1103" s="2367"/>
      <c r="M1103" s="2367"/>
      <c r="N1103" s="2367"/>
      <c r="O1103" s="2367"/>
      <c r="P1103" s="2367"/>
      <c r="Q1103" s="2367"/>
    </row>
    <row r="1104">
      <c r="A1104" s="2380"/>
      <c r="B1104" s="2366"/>
      <c r="C1104" s="2366"/>
      <c r="D1104" s="2367"/>
      <c r="E1104" s="2367"/>
      <c r="F1104" s="2367"/>
      <c r="G1104" s="2367"/>
      <c r="H1104" s="2367"/>
      <c r="I1104" s="2367"/>
      <c r="J1104" s="2367"/>
      <c r="K1104" s="2367"/>
      <c r="L1104" s="2367"/>
      <c r="M1104" s="2367"/>
      <c r="N1104" s="2367"/>
      <c r="O1104" s="2367"/>
      <c r="P1104" s="2367"/>
      <c r="Q1104" s="2367"/>
    </row>
    <row r="1105">
      <c r="A1105" s="2380"/>
      <c r="B1105" s="2366"/>
      <c r="C1105" s="2366"/>
      <c r="D1105" s="2367"/>
      <c r="E1105" s="2367"/>
      <c r="F1105" s="2367"/>
      <c r="G1105" s="2367"/>
      <c r="H1105" s="2367"/>
      <c r="I1105" s="2367"/>
      <c r="J1105" s="2367"/>
      <c r="K1105" s="2367"/>
      <c r="L1105" s="2367"/>
      <c r="M1105" s="2367"/>
      <c r="N1105" s="2367"/>
      <c r="O1105" s="2367"/>
      <c r="P1105" s="2367"/>
      <c r="Q1105" s="2367"/>
    </row>
    <row r="1106">
      <c r="A1106" s="2380"/>
      <c r="B1106" s="2366"/>
      <c r="C1106" s="2366"/>
      <c r="D1106" s="2367"/>
      <c r="E1106" s="2367"/>
      <c r="F1106" s="2367"/>
      <c r="G1106" s="2367"/>
      <c r="H1106" s="2367"/>
      <c r="I1106" s="2367"/>
      <c r="J1106" s="2367"/>
      <c r="K1106" s="2367"/>
      <c r="L1106" s="2367"/>
      <c r="M1106" s="2367"/>
      <c r="N1106" s="2367"/>
      <c r="O1106" s="2367"/>
      <c r="P1106" s="2367"/>
      <c r="Q1106" s="2367"/>
    </row>
    <row r="1107">
      <c r="A1107" s="2380"/>
      <c r="B1107" s="2366"/>
      <c r="C1107" s="2366"/>
      <c r="D1107" s="2367"/>
      <c r="E1107" s="2367"/>
      <c r="F1107" s="2367"/>
      <c r="G1107" s="2367"/>
      <c r="H1107" s="2367"/>
      <c r="I1107" s="2367"/>
      <c r="J1107" s="2367"/>
      <c r="K1107" s="2367"/>
      <c r="L1107" s="2367"/>
      <c r="M1107" s="2367"/>
      <c r="N1107" s="2367"/>
      <c r="O1107" s="2367"/>
      <c r="P1107" s="2367"/>
      <c r="Q1107" s="2367"/>
    </row>
    <row r="1108">
      <c r="A1108" s="2380"/>
      <c r="B1108" s="2366"/>
      <c r="C1108" s="2366"/>
      <c r="D1108" s="2367"/>
      <c r="E1108" s="2367"/>
      <c r="F1108" s="2367"/>
      <c r="G1108" s="2367"/>
      <c r="H1108" s="2367"/>
      <c r="I1108" s="2367"/>
      <c r="J1108" s="2367"/>
      <c r="K1108" s="2367"/>
      <c r="L1108" s="2367"/>
      <c r="M1108" s="2367"/>
      <c r="N1108" s="2367"/>
      <c r="O1108" s="2367"/>
      <c r="P1108" s="2367"/>
      <c r="Q1108" s="2367"/>
    </row>
    <row r="1109">
      <c r="A1109" s="2380"/>
      <c r="B1109" s="2366"/>
      <c r="C1109" s="2366"/>
      <c r="D1109" s="2367"/>
      <c r="E1109" s="2367"/>
      <c r="F1109" s="2367"/>
      <c r="G1109" s="2367"/>
      <c r="H1109" s="2367"/>
      <c r="I1109" s="2367"/>
      <c r="J1109" s="2367"/>
      <c r="K1109" s="2367"/>
      <c r="L1109" s="2367"/>
      <c r="M1109" s="2367"/>
      <c r="N1109" s="2367"/>
      <c r="O1109" s="2367"/>
      <c r="P1109" s="2367"/>
      <c r="Q1109" s="2367"/>
    </row>
    <row r="1110">
      <c r="A1110" s="2380"/>
      <c r="B1110" s="2366"/>
      <c r="C1110" s="2366"/>
      <c r="D1110" s="2367"/>
      <c r="E1110" s="2367"/>
      <c r="F1110" s="2367"/>
      <c r="G1110" s="2367"/>
      <c r="H1110" s="2367"/>
      <c r="I1110" s="2367"/>
      <c r="J1110" s="2367"/>
      <c r="K1110" s="2367"/>
      <c r="L1110" s="2367"/>
      <c r="M1110" s="2367"/>
      <c r="N1110" s="2367"/>
      <c r="O1110" s="2367"/>
      <c r="P1110" s="2367"/>
      <c r="Q1110" s="2367"/>
    </row>
    <row r="1111">
      <c r="A1111" s="2380"/>
      <c r="B1111" s="2366"/>
      <c r="C1111" s="2366"/>
      <c r="D1111" s="2367"/>
      <c r="E1111" s="2367"/>
      <c r="F1111" s="2367"/>
      <c r="G1111" s="2367"/>
      <c r="H1111" s="2367"/>
      <c r="I1111" s="2367"/>
      <c r="J1111" s="2367"/>
      <c r="K1111" s="2367"/>
      <c r="L1111" s="2367"/>
      <c r="M1111" s="2367"/>
      <c r="N1111" s="2367"/>
      <c r="O1111" s="2367"/>
      <c r="P1111" s="2367"/>
      <c r="Q1111" s="2367"/>
    </row>
    <row r="1112">
      <c r="A1112" s="2380"/>
      <c r="B1112" s="2366"/>
      <c r="C1112" s="2366"/>
      <c r="D1112" s="2367"/>
      <c r="E1112" s="2367"/>
      <c r="F1112" s="2367"/>
      <c r="G1112" s="2367"/>
      <c r="H1112" s="2367"/>
      <c r="I1112" s="2367"/>
      <c r="J1112" s="2367"/>
      <c r="K1112" s="2367"/>
      <c r="L1112" s="2367"/>
      <c r="M1112" s="2367"/>
      <c r="N1112" s="2367"/>
      <c r="O1112" s="2367"/>
      <c r="P1112" s="2367"/>
      <c r="Q1112" s="2367"/>
    </row>
    <row r="1113">
      <c r="A1113" s="2380"/>
      <c r="B1113" s="2366"/>
      <c r="C1113" s="2366"/>
      <c r="D1113" s="2367"/>
      <c r="E1113" s="2367"/>
      <c r="F1113" s="2367"/>
      <c r="G1113" s="2367"/>
      <c r="H1113" s="2367"/>
      <c r="I1113" s="2367"/>
      <c r="J1113" s="2367"/>
      <c r="K1113" s="2367"/>
      <c r="L1113" s="2367"/>
      <c r="M1113" s="2367"/>
      <c r="N1113" s="2367"/>
      <c r="O1113" s="2367"/>
      <c r="P1113" s="2367"/>
      <c r="Q1113" s="2367"/>
    </row>
    <row r="1114">
      <c r="A1114" s="2380"/>
      <c r="B1114" s="2366"/>
      <c r="C1114" s="2366"/>
      <c r="D1114" s="2367"/>
      <c r="E1114" s="2367"/>
      <c r="F1114" s="2367"/>
      <c r="G1114" s="2367"/>
      <c r="H1114" s="2367"/>
      <c r="I1114" s="2367"/>
      <c r="J1114" s="2367"/>
      <c r="K1114" s="2367"/>
      <c r="L1114" s="2367"/>
      <c r="M1114" s="2367"/>
      <c r="N1114" s="2367"/>
      <c r="O1114" s="2367"/>
      <c r="P1114" s="2367"/>
      <c r="Q1114" s="2367"/>
    </row>
    <row r="1115">
      <c r="A1115" s="2380"/>
      <c r="B1115" s="2366"/>
      <c r="C1115" s="2366"/>
      <c r="D1115" s="2367"/>
      <c r="E1115" s="2367"/>
      <c r="F1115" s="2367"/>
      <c r="G1115" s="2367"/>
      <c r="H1115" s="2367"/>
      <c r="I1115" s="2367"/>
      <c r="J1115" s="2367"/>
      <c r="K1115" s="2367"/>
      <c r="L1115" s="2367"/>
      <c r="M1115" s="2367"/>
      <c r="N1115" s="2367"/>
      <c r="O1115" s="2367"/>
      <c r="P1115" s="2367"/>
      <c r="Q1115" s="2367"/>
    </row>
    <row r="1116">
      <c r="A1116" s="2380"/>
      <c r="B1116" s="2366"/>
      <c r="C1116" s="2366"/>
      <c r="D1116" s="2367"/>
      <c r="E1116" s="2367"/>
      <c r="F1116" s="2367"/>
      <c r="G1116" s="2367"/>
      <c r="H1116" s="2367"/>
      <c r="I1116" s="2367"/>
      <c r="J1116" s="2367"/>
      <c r="K1116" s="2367"/>
      <c r="L1116" s="2367"/>
      <c r="M1116" s="2367"/>
      <c r="N1116" s="2367"/>
      <c r="O1116" s="2367"/>
      <c r="P1116" s="2367"/>
      <c r="Q1116" s="2367"/>
    </row>
    <row r="1117">
      <c r="A1117" s="2380"/>
      <c r="B1117" s="2366"/>
      <c r="C1117" s="2366"/>
      <c r="D1117" s="2367"/>
      <c r="E1117" s="2367"/>
      <c r="F1117" s="2367"/>
      <c r="G1117" s="2367"/>
      <c r="H1117" s="2367"/>
      <c r="I1117" s="2367"/>
      <c r="J1117" s="2367"/>
      <c r="K1117" s="2367"/>
      <c r="L1117" s="2367"/>
      <c r="M1117" s="2367"/>
      <c r="N1117" s="2367"/>
      <c r="O1117" s="2367"/>
      <c r="P1117" s="2367"/>
      <c r="Q1117" s="2367"/>
    </row>
    <row r="1118">
      <c r="A1118" s="2380"/>
      <c r="B1118" s="2366"/>
      <c r="C1118" s="2366"/>
      <c r="D1118" s="2367"/>
      <c r="E1118" s="2367"/>
      <c r="F1118" s="2367"/>
      <c r="G1118" s="2367"/>
      <c r="H1118" s="2367"/>
      <c r="I1118" s="2367"/>
      <c r="J1118" s="2367"/>
      <c r="K1118" s="2367"/>
      <c r="L1118" s="2367"/>
      <c r="M1118" s="2367"/>
      <c r="N1118" s="2367"/>
      <c r="O1118" s="2367"/>
      <c r="P1118" s="2367"/>
      <c r="Q1118" s="2367"/>
    </row>
    <row r="1119">
      <c r="A1119" s="2380"/>
      <c r="B1119" s="2366"/>
      <c r="C1119" s="2366"/>
      <c r="D1119" s="2367"/>
      <c r="E1119" s="2367"/>
      <c r="F1119" s="2367"/>
      <c r="G1119" s="2367"/>
      <c r="H1119" s="2367"/>
      <c r="I1119" s="2367"/>
      <c r="J1119" s="2367"/>
      <c r="K1119" s="2367"/>
      <c r="L1119" s="2367"/>
      <c r="M1119" s="2367"/>
      <c r="N1119" s="2367"/>
      <c r="O1119" s="2367"/>
      <c r="P1119" s="2367"/>
      <c r="Q1119" s="2367"/>
    </row>
    <row r="1120">
      <c r="A1120" s="2380"/>
      <c r="B1120" s="2366"/>
      <c r="C1120" s="2366"/>
      <c r="D1120" s="2367"/>
      <c r="E1120" s="2367"/>
      <c r="F1120" s="2367"/>
      <c r="G1120" s="2367"/>
      <c r="H1120" s="2367"/>
      <c r="I1120" s="2367"/>
      <c r="J1120" s="2367"/>
      <c r="K1120" s="2367"/>
      <c r="L1120" s="2367"/>
      <c r="M1120" s="2367"/>
      <c r="N1120" s="2367"/>
      <c r="O1120" s="2367"/>
      <c r="P1120" s="2367"/>
      <c r="Q1120" s="2367"/>
    </row>
    <row r="1121">
      <c r="A1121" s="2380"/>
      <c r="B1121" s="2366"/>
      <c r="C1121" s="2366"/>
      <c r="D1121" s="2367"/>
      <c r="E1121" s="2367"/>
      <c r="F1121" s="2367"/>
      <c r="G1121" s="2367"/>
      <c r="H1121" s="2367"/>
      <c r="I1121" s="2367"/>
      <c r="J1121" s="2367"/>
      <c r="K1121" s="2367"/>
      <c r="L1121" s="2367"/>
      <c r="M1121" s="2367"/>
      <c r="N1121" s="2367"/>
      <c r="O1121" s="2367"/>
      <c r="P1121" s="2367"/>
      <c r="Q1121" s="2367"/>
    </row>
    <row r="1122">
      <c r="A1122" s="2380"/>
      <c r="B1122" s="2366"/>
      <c r="C1122" s="2366"/>
      <c r="D1122" s="2367"/>
      <c r="E1122" s="2367"/>
      <c r="F1122" s="2367"/>
      <c r="G1122" s="2367"/>
      <c r="H1122" s="2367"/>
      <c r="I1122" s="2367"/>
      <c r="J1122" s="2367"/>
      <c r="K1122" s="2367"/>
      <c r="L1122" s="2367"/>
      <c r="M1122" s="2367"/>
      <c r="N1122" s="2367"/>
      <c r="O1122" s="2367"/>
      <c r="P1122" s="2367"/>
      <c r="Q1122" s="2367"/>
    </row>
    <row r="1123">
      <c r="A1123" s="2380"/>
      <c r="B1123" s="2366"/>
      <c r="C1123" s="2366"/>
      <c r="D1123" s="2367"/>
      <c r="E1123" s="2367"/>
      <c r="F1123" s="2367"/>
      <c r="G1123" s="2367"/>
      <c r="H1123" s="2367"/>
      <c r="I1123" s="2367"/>
      <c r="J1123" s="2367"/>
      <c r="K1123" s="2367"/>
      <c r="L1123" s="2367"/>
      <c r="M1123" s="2367"/>
      <c r="N1123" s="2367"/>
      <c r="O1123" s="2367"/>
      <c r="P1123" s="2367"/>
      <c r="Q1123" s="2367"/>
    </row>
    <row r="1124">
      <c r="A1124" s="2380"/>
      <c r="B1124" s="2366"/>
      <c r="C1124" s="2366"/>
      <c r="D1124" s="2367"/>
      <c r="E1124" s="2367"/>
      <c r="F1124" s="2367"/>
      <c r="G1124" s="2367"/>
      <c r="H1124" s="2367"/>
      <c r="I1124" s="2367"/>
      <c r="J1124" s="2367"/>
      <c r="K1124" s="2367"/>
      <c r="L1124" s="2367"/>
      <c r="M1124" s="2367"/>
      <c r="N1124" s="2367"/>
      <c r="O1124" s="2367"/>
      <c r="P1124" s="2367"/>
      <c r="Q1124" s="2367"/>
    </row>
    <row r="1125">
      <c r="A1125" s="2380"/>
      <c r="B1125" s="2366"/>
      <c r="C1125" s="2366"/>
      <c r="D1125" s="2367"/>
      <c r="E1125" s="2367"/>
      <c r="F1125" s="2367"/>
      <c r="G1125" s="2367"/>
      <c r="H1125" s="2367"/>
      <c r="I1125" s="2367"/>
      <c r="J1125" s="2367"/>
      <c r="K1125" s="2367"/>
      <c r="L1125" s="2367"/>
      <c r="M1125" s="2367"/>
      <c r="N1125" s="2367"/>
      <c r="O1125" s="2367"/>
      <c r="P1125" s="2367"/>
      <c r="Q1125" s="2367"/>
    </row>
    <row r="1126">
      <c r="A1126" s="2380"/>
      <c r="B1126" s="2366"/>
      <c r="C1126" s="2366"/>
      <c r="D1126" s="2367"/>
      <c r="E1126" s="2367"/>
      <c r="F1126" s="2367"/>
      <c r="G1126" s="2367"/>
      <c r="H1126" s="2367"/>
      <c r="I1126" s="2367"/>
      <c r="J1126" s="2367"/>
      <c r="K1126" s="2367"/>
      <c r="L1126" s="2367"/>
      <c r="M1126" s="2367"/>
      <c r="N1126" s="2367"/>
      <c r="O1126" s="2367"/>
      <c r="P1126" s="2367"/>
      <c r="Q1126" s="2367"/>
    </row>
    <row r="1127">
      <c r="A1127" s="2380"/>
      <c r="B1127" s="2366"/>
      <c r="C1127" s="2366"/>
      <c r="D1127" s="2367"/>
      <c r="E1127" s="2367"/>
      <c r="F1127" s="2367"/>
      <c r="G1127" s="2367"/>
      <c r="H1127" s="2367"/>
      <c r="I1127" s="2367"/>
      <c r="J1127" s="2367"/>
      <c r="K1127" s="2367"/>
      <c r="L1127" s="2367"/>
      <c r="M1127" s="2367"/>
      <c r="N1127" s="2367"/>
      <c r="O1127" s="2367"/>
      <c r="P1127" s="2367"/>
      <c r="Q1127" s="2367"/>
    </row>
    <row r="1128">
      <c r="A1128" s="2380"/>
      <c r="B1128" s="2366"/>
      <c r="C1128" s="2366"/>
      <c r="D1128" s="2367"/>
      <c r="E1128" s="2367"/>
      <c r="F1128" s="2367"/>
      <c r="G1128" s="2367"/>
      <c r="H1128" s="2367"/>
      <c r="I1128" s="2367"/>
      <c r="J1128" s="2367"/>
      <c r="K1128" s="2367"/>
      <c r="L1128" s="2367"/>
      <c r="M1128" s="2367"/>
      <c r="N1128" s="2367"/>
      <c r="O1128" s="2367"/>
      <c r="P1128" s="2367"/>
      <c r="Q1128" s="2367"/>
    </row>
    <row r="1129">
      <c r="A1129" s="2380"/>
      <c r="B1129" s="2366"/>
      <c r="C1129" s="2366"/>
      <c r="D1129" s="2367"/>
      <c r="E1129" s="2367"/>
      <c r="F1129" s="2367"/>
      <c r="G1129" s="2367"/>
      <c r="H1129" s="2367"/>
      <c r="I1129" s="2367"/>
      <c r="J1129" s="2367"/>
      <c r="K1129" s="2367"/>
      <c r="L1129" s="2367"/>
      <c r="M1129" s="2367"/>
      <c r="N1129" s="2367"/>
      <c r="O1129" s="2367"/>
      <c r="P1129" s="2367"/>
      <c r="Q1129" s="2367"/>
    </row>
    <row r="1130">
      <c r="A1130" s="2380"/>
      <c r="B1130" s="2366"/>
      <c r="C1130" s="2366"/>
      <c r="D1130" s="2367"/>
      <c r="E1130" s="2367"/>
      <c r="F1130" s="2367"/>
      <c r="G1130" s="2367"/>
      <c r="H1130" s="2367"/>
      <c r="I1130" s="2367"/>
      <c r="J1130" s="2367"/>
      <c r="K1130" s="2367"/>
      <c r="L1130" s="2367"/>
      <c r="M1130" s="2367"/>
      <c r="N1130" s="2367"/>
      <c r="O1130" s="2367"/>
      <c r="P1130" s="2367"/>
      <c r="Q1130" s="2367"/>
    </row>
    <row r="1131">
      <c r="A1131" s="2380"/>
      <c r="B1131" s="2366"/>
      <c r="C1131" s="2366"/>
      <c r="D1131" s="2367"/>
      <c r="E1131" s="2367"/>
      <c r="F1131" s="2367"/>
      <c r="G1131" s="2367"/>
      <c r="H1131" s="2367"/>
      <c r="I1131" s="2367"/>
      <c r="J1131" s="2367"/>
      <c r="K1131" s="2367"/>
      <c r="L1131" s="2367"/>
      <c r="M1131" s="2367"/>
      <c r="N1131" s="2367"/>
      <c r="O1131" s="2367"/>
      <c r="P1131" s="2367"/>
      <c r="Q1131" s="2367"/>
    </row>
    <row r="1132">
      <c r="A1132" s="2380"/>
      <c r="B1132" s="2366"/>
      <c r="C1132" s="2366"/>
      <c r="D1132" s="2367"/>
      <c r="E1132" s="2367"/>
      <c r="F1132" s="2367"/>
      <c r="G1132" s="2367"/>
      <c r="H1132" s="2367"/>
      <c r="I1132" s="2367"/>
      <c r="J1132" s="2367"/>
      <c r="K1132" s="2367"/>
      <c r="L1132" s="2367"/>
      <c r="M1132" s="2367"/>
      <c r="N1132" s="2367"/>
      <c r="O1132" s="2367"/>
      <c r="P1132" s="2367"/>
      <c r="Q1132" s="2367"/>
    </row>
    <row r="1133">
      <c r="A1133" s="2380"/>
      <c r="B1133" s="2366"/>
      <c r="C1133" s="2366"/>
      <c r="D1133" s="2367"/>
      <c r="E1133" s="2367"/>
      <c r="F1133" s="2367"/>
      <c r="G1133" s="2367"/>
      <c r="H1133" s="2367"/>
      <c r="I1133" s="2367"/>
      <c r="J1133" s="2367"/>
      <c r="K1133" s="2367"/>
      <c r="L1133" s="2367"/>
      <c r="M1133" s="2367"/>
      <c r="N1133" s="2367"/>
      <c r="O1133" s="2367"/>
      <c r="P1133" s="2367"/>
      <c r="Q1133" s="2367"/>
    </row>
    <row r="1134">
      <c r="A1134" s="2380"/>
      <c r="B1134" s="2366"/>
      <c r="C1134" s="2366"/>
      <c r="D1134" s="2367"/>
      <c r="E1134" s="2367"/>
      <c r="F1134" s="2367"/>
      <c r="G1134" s="2367"/>
      <c r="H1134" s="2367"/>
      <c r="I1134" s="2367"/>
      <c r="J1134" s="2367"/>
      <c r="K1134" s="2367"/>
      <c r="L1134" s="2367"/>
      <c r="M1134" s="2367"/>
      <c r="N1134" s="2367"/>
      <c r="O1134" s="2367"/>
      <c r="P1134" s="2367"/>
      <c r="Q1134" s="2367"/>
    </row>
    <row r="1135">
      <c r="A1135" s="2380"/>
      <c r="B1135" s="2366"/>
      <c r="C1135" s="2366"/>
      <c r="D1135" s="2367"/>
      <c r="E1135" s="2367"/>
      <c r="F1135" s="2367"/>
      <c r="G1135" s="2367"/>
      <c r="H1135" s="2367"/>
      <c r="I1135" s="2367"/>
      <c r="J1135" s="2367"/>
      <c r="K1135" s="2367"/>
      <c r="L1135" s="2367"/>
      <c r="M1135" s="2367"/>
      <c r="N1135" s="2367"/>
      <c r="O1135" s="2367"/>
      <c r="P1135" s="2367"/>
      <c r="Q1135" s="2367"/>
    </row>
    <row r="1136">
      <c r="A1136" s="2380"/>
      <c r="B1136" s="2366"/>
      <c r="C1136" s="2366"/>
      <c r="D1136" s="2367"/>
      <c r="E1136" s="2367"/>
      <c r="F1136" s="2367"/>
      <c r="G1136" s="2367"/>
      <c r="H1136" s="2367"/>
      <c r="I1136" s="2367"/>
      <c r="J1136" s="2367"/>
      <c r="K1136" s="2367"/>
      <c r="L1136" s="2367"/>
      <c r="M1136" s="2367"/>
      <c r="N1136" s="2367"/>
      <c r="O1136" s="2367"/>
      <c r="P1136" s="2367"/>
      <c r="Q1136" s="2367"/>
    </row>
    <row r="1137">
      <c r="A1137" s="2380"/>
      <c r="B1137" s="2366"/>
      <c r="C1137" s="2366"/>
      <c r="D1137" s="2367"/>
      <c r="E1137" s="2367"/>
      <c r="F1137" s="2367"/>
      <c r="G1137" s="2367"/>
      <c r="H1137" s="2367"/>
      <c r="I1137" s="2367"/>
      <c r="J1137" s="2367"/>
      <c r="K1137" s="2367"/>
      <c r="L1137" s="2367"/>
      <c r="M1137" s="2367"/>
      <c r="N1137" s="2367"/>
      <c r="O1137" s="2367"/>
      <c r="P1137" s="2367"/>
      <c r="Q1137" s="2367"/>
    </row>
    <row r="1138">
      <c r="A1138" s="2380"/>
      <c r="B1138" s="2366"/>
      <c r="C1138" s="2366"/>
      <c r="D1138" s="2367"/>
      <c r="E1138" s="2367"/>
      <c r="F1138" s="2367"/>
      <c r="G1138" s="2367"/>
      <c r="H1138" s="2367"/>
      <c r="I1138" s="2367"/>
      <c r="J1138" s="2367"/>
      <c r="K1138" s="2367"/>
      <c r="L1138" s="2367"/>
      <c r="M1138" s="2367"/>
      <c r="N1138" s="2367"/>
      <c r="O1138" s="2367"/>
      <c r="P1138" s="2367"/>
      <c r="Q1138" s="2367"/>
    </row>
    <row r="1139">
      <c r="A1139" s="2380"/>
      <c r="B1139" s="2366"/>
      <c r="C1139" s="2366"/>
      <c r="D1139" s="2367"/>
      <c r="E1139" s="2367"/>
      <c r="F1139" s="2367"/>
      <c r="G1139" s="2367"/>
      <c r="H1139" s="2367"/>
      <c r="I1139" s="2367"/>
      <c r="J1139" s="2367"/>
      <c r="K1139" s="2367"/>
      <c r="L1139" s="2367"/>
      <c r="M1139" s="2367"/>
      <c r="N1139" s="2367"/>
      <c r="O1139" s="2367"/>
      <c r="P1139" s="2367"/>
      <c r="Q1139" s="2367"/>
    </row>
    <row r="1140">
      <c r="A1140" s="2380"/>
      <c r="B1140" s="2366"/>
      <c r="C1140" s="2366"/>
      <c r="D1140" s="2367"/>
      <c r="E1140" s="2367"/>
      <c r="F1140" s="2367"/>
      <c r="G1140" s="2367"/>
      <c r="H1140" s="2367"/>
      <c r="I1140" s="2367"/>
      <c r="J1140" s="2367"/>
      <c r="K1140" s="2367"/>
      <c r="L1140" s="2367"/>
      <c r="M1140" s="2367"/>
      <c r="N1140" s="2367"/>
      <c r="O1140" s="2367"/>
      <c r="P1140" s="2367"/>
      <c r="Q1140" s="2367"/>
    </row>
    <row r="1141">
      <c r="A1141" s="2380"/>
      <c r="B1141" s="2366"/>
      <c r="C1141" s="2366"/>
      <c r="D1141" s="2367"/>
      <c r="E1141" s="2367"/>
      <c r="F1141" s="2367"/>
      <c r="G1141" s="2367"/>
      <c r="H1141" s="2367"/>
      <c r="I1141" s="2367"/>
      <c r="J1141" s="2367"/>
      <c r="K1141" s="2367"/>
      <c r="L1141" s="2367"/>
      <c r="M1141" s="2367"/>
      <c r="N1141" s="2367"/>
      <c r="O1141" s="2367"/>
      <c r="P1141" s="2367"/>
      <c r="Q1141" s="2367"/>
    </row>
    <row r="1142">
      <c r="A1142" s="2380"/>
      <c r="B1142" s="2366"/>
      <c r="C1142" s="2366"/>
      <c r="D1142" s="2367"/>
      <c r="E1142" s="2367"/>
      <c r="F1142" s="2367"/>
      <c r="G1142" s="2367"/>
      <c r="H1142" s="2367"/>
      <c r="I1142" s="2367"/>
      <c r="J1142" s="2367"/>
      <c r="K1142" s="2367"/>
      <c r="L1142" s="2367"/>
      <c r="M1142" s="2367"/>
      <c r="N1142" s="2367"/>
      <c r="O1142" s="2367"/>
      <c r="P1142" s="2367"/>
      <c r="Q1142" s="2367"/>
    </row>
    <row r="1143">
      <c r="A1143" s="2380"/>
      <c r="B1143" s="2366"/>
      <c r="C1143" s="2366"/>
      <c r="D1143" s="2367"/>
      <c r="E1143" s="2367"/>
      <c r="F1143" s="2367"/>
      <c r="G1143" s="2367"/>
      <c r="H1143" s="2367"/>
      <c r="I1143" s="2367"/>
      <c r="J1143" s="2367"/>
      <c r="K1143" s="2367"/>
      <c r="L1143" s="2367"/>
      <c r="M1143" s="2367"/>
      <c r="N1143" s="2367"/>
      <c r="O1143" s="2367"/>
      <c r="P1143" s="2367"/>
      <c r="Q1143" s="2367"/>
    </row>
    <row r="1144">
      <c r="A1144" s="2380"/>
      <c r="B1144" s="2366"/>
      <c r="C1144" s="2366"/>
      <c r="D1144" s="2367"/>
      <c r="E1144" s="2367"/>
      <c r="F1144" s="2367"/>
      <c r="G1144" s="2367"/>
      <c r="H1144" s="2367"/>
      <c r="I1144" s="2367"/>
      <c r="J1144" s="2367"/>
      <c r="K1144" s="2367"/>
      <c r="L1144" s="2367"/>
      <c r="M1144" s="2367"/>
      <c r="N1144" s="2367"/>
      <c r="O1144" s="2367"/>
      <c r="P1144" s="2367"/>
      <c r="Q1144" s="2367"/>
    </row>
    <row r="1145">
      <c r="A1145" s="2380"/>
      <c r="B1145" s="2366"/>
      <c r="C1145" s="2366"/>
      <c r="D1145" s="2367"/>
      <c r="E1145" s="2367"/>
      <c r="F1145" s="2367"/>
      <c r="G1145" s="2367"/>
      <c r="H1145" s="2367"/>
      <c r="I1145" s="2367"/>
      <c r="J1145" s="2367"/>
      <c r="K1145" s="2367"/>
      <c r="L1145" s="2367"/>
      <c r="M1145" s="2367"/>
      <c r="N1145" s="2367"/>
      <c r="O1145" s="2367"/>
      <c r="P1145" s="2367"/>
      <c r="Q1145" s="2367"/>
    </row>
    <row r="1146">
      <c r="A1146" s="2380"/>
      <c r="B1146" s="2366"/>
      <c r="C1146" s="2366"/>
      <c r="D1146" s="2367"/>
      <c r="E1146" s="2367"/>
      <c r="F1146" s="2367"/>
      <c r="G1146" s="2367"/>
      <c r="H1146" s="2367"/>
      <c r="I1146" s="2367"/>
      <c r="J1146" s="2367"/>
      <c r="K1146" s="2367"/>
      <c r="L1146" s="2367"/>
      <c r="M1146" s="2367"/>
      <c r="N1146" s="2367"/>
      <c r="O1146" s="2367"/>
      <c r="P1146" s="2367"/>
      <c r="Q1146" s="2367"/>
    </row>
    <row r="1147">
      <c r="A1147" s="2380"/>
      <c r="B1147" s="2366"/>
      <c r="C1147" s="2366"/>
      <c r="D1147" s="2367"/>
      <c r="E1147" s="2367"/>
      <c r="F1147" s="2367"/>
      <c r="G1147" s="2367"/>
      <c r="H1147" s="2367"/>
      <c r="I1147" s="2367"/>
      <c r="J1147" s="2367"/>
      <c r="K1147" s="2367"/>
      <c r="L1147" s="2367"/>
      <c r="M1147" s="2367"/>
      <c r="N1147" s="2367"/>
      <c r="O1147" s="2367"/>
      <c r="P1147" s="2367"/>
      <c r="Q1147" s="2367"/>
    </row>
    <row r="1148">
      <c r="A1148" s="2380"/>
      <c r="B1148" s="2366"/>
      <c r="C1148" s="2366"/>
      <c r="D1148" s="2367"/>
      <c r="E1148" s="2367"/>
      <c r="F1148" s="2367"/>
      <c r="G1148" s="2367"/>
      <c r="H1148" s="2367"/>
      <c r="I1148" s="2367"/>
      <c r="J1148" s="2367"/>
      <c r="K1148" s="2367"/>
      <c r="L1148" s="2367"/>
      <c r="M1148" s="2367"/>
      <c r="N1148" s="2367"/>
      <c r="O1148" s="2367"/>
      <c r="P1148" s="2367"/>
      <c r="Q1148" s="2367"/>
    </row>
    <row r="1149">
      <c r="A1149" s="2380"/>
      <c r="B1149" s="2366"/>
      <c r="C1149" s="2366"/>
      <c r="D1149" s="2367"/>
      <c r="E1149" s="2367"/>
      <c r="F1149" s="2367"/>
      <c r="G1149" s="2367"/>
      <c r="H1149" s="2367"/>
      <c r="I1149" s="2367"/>
      <c r="J1149" s="2367"/>
      <c r="K1149" s="2367"/>
      <c r="L1149" s="2367"/>
      <c r="M1149" s="2367"/>
      <c r="N1149" s="2367"/>
      <c r="O1149" s="2367"/>
      <c r="P1149" s="2367"/>
      <c r="Q1149" s="2367"/>
    </row>
    <row r="1150">
      <c r="A1150" s="2380"/>
      <c r="B1150" s="2366"/>
      <c r="C1150" s="2366"/>
      <c r="D1150" s="2367"/>
      <c r="E1150" s="2367"/>
      <c r="F1150" s="2367"/>
      <c r="G1150" s="2367"/>
      <c r="H1150" s="2367"/>
      <c r="I1150" s="2367"/>
      <c r="J1150" s="2367"/>
      <c r="K1150" s="2367"/>
      <c r="L1150" s="2367"/>
      <c r="M1150" s="2367"/>
      <c r="N1150" s="2367"/>
      <c r="O1150" s="2367"/>
      <c r="P1150" s="2367"/>
      <c r="Q1150" s="2367"/>
    </row>
    <row r="1151">
      <c r="A1151" s="2380"/>
      <c r="B1151" s="2366"/>
      <c r="C1151" s="2366"/>
      <c r="D1151" s="2367"/>
      <c r="E1151" s="2367"/>
      <c r="F1151" s="2367"/>
      <c r="G1151" s="2367"/>
      <c r="H1151" s="2367"/>
      <c r="I1151" s="2367"/>
      <c r="J1151" s="2367"/>
      <c r="K1151" s="2367"/>
      <c r="L1151" s="2367"/>
      <c r="M1151" s="2367"/>
      <c r="N1151" s="2367"/>
      <c r="O1151" s="2367"/>
      <c r="P1151" s="2367"/>
      <c r="Q1151" s="2367"/>
    </row>
    <row r="1152">
      <c r="A1152" s="2380"/>
      <c r="B1152" s="2366"/>
      <c r="C1152" s="2366"/>
      <c r="D1152" s="2367"/>
      <c r="E1152" s="2367"/>
      <c r="F1152" s="2367"/>
      <c r="G1152" s="2367"/>
      <c r="H1152" s="2367"/>
      <c r="I1152" s="2367"/>
      <c r="J1152" s="2367"/>
      <c r="K1152" s="2367"/>
      <c r="L1152" s="2367"/>
      <c r="M1152" s="2367"/>
      <c r="N1152" s="2367"/>
      <c r="O1152" s="2367"/>
      <c r="P1152" s="2367"/>
      <c r="Q1152" s="2367"/>
    </row>
    <row r="1153">
      <c r="A1153" s="2380"/>
      <c r="B1153" s="2366"/>
      <c r="C1153" s="2366"/>
      <c r="D1153" s="2367"/>
      <c r="E1153" s="2367"/>
      <c r="F1153" s="2367"/>
      <c r="G1153" s="2367"/>
      <c r="H1153" s="2367"/>
      <c r="I1153" s="2367"/>
      <c r="J1153" s="2367"/>
      <c r="K1153" s="2367"/>
      <c r="L1153" s="2367"/>
      <c r="M1153" s="2367"/>
      <c r="N1153" s="2367"/>
      <c r="O1153" s="2367"/>
      <c r="P1153" s="2367"/>
      <c r="Q1153" s="2367"/>
    </row>
    <row r="1154">
      <c r="A1154" s="2380"/>
      <c r="B1154" s="2366"/>
      <c r="C1154" s="2366"/>
      <c r="D1154" s="2367"/>
      <c r="E1154" s="2367"/>
      <c r="F1154" s="2367"/>
      <c r="G1154" s="2367"/>
      <c r="H1154" s="2367"/>
      <c r="I1154" s="2367"/>
      <c r="J1154" s="2367"/>
      <c r="K1154" s="2367"/>
      <c r="L1154" s="2367"/>
      <c r="M1154" s="2367"/>
      <c r="N1154" s="2367"/>
      <c r="O1154" s="2367"/>
      <c r="P1154" s="2367"/>
      <c r="Q1154" s="2367"/>
    </row>
    <row r="1155">
      <c r="A1155" s="2380"/>
      <c r="B1155" s="2366"/>
      <c r="C1155" s="2366"/>
      <c r="D1155" s="2367"/>
      <c r="E1155" s="2367"/>
      <c r="F1155" s="2367"/>
      <c r="G1155" s="2367"/>
      <c r="H1155" s="2367"/>
      <c r="I1155" s="2367"/>
      <c r="J1155" s="2367"/>
      <c r="K1155" s="2367"/>
      <c r="L1155" s="2367"/>
      <c r="M1155" s="2367"/>
      <c r="N1155" s="2367"/>
      <c r="O1155" s="2367"/>
      <c r="P1155" s="2367"/>
      <c r="Q1155" s="2367"/>
    </row>
    <row r="1156">
      <c r="A1156" s="2380"/>
      <c r="B1156" s="2366"/>
      <c r="C1156" s="2366"/>
      <c r="D1156" s="2367"/>
      <c r="E1156" s="2367"/>
      <c r="F1156" s="2367"/>
      <c r="G1156" s="2367"/>
      <c r="H1156" s="2367"/>
      <c r="I1156" s="2367"/>
      <c r="J1156" s="2367"/>
      <c r="K1156" s="2367"/>
      <c r="L1156" s="2367"/>
      <c r="M1156" s="2367"/>
      <c r="N1156" s="2367"/>
      <c r="O1156" s="2367"/>
      <c r="P1156" s="2367"/>
      <c r="Q1156" s="2367"/>
    </row>
    <row r="1157">
      <c r="A1157" s="2380"/>
      <c r="B1157" s="2366"/>
      <c r="C1157" s="2366"/>
      <c r="D1157" s="2367"/>
      <c r="E1157" s="2367"/>
      <c r="F1157" s="2367"/>
      <c r="G1157" s="2367"/>
      <c r="H1157" s="2367"/>
      <c r="I1157" s="2367"/>
      <c r="J1157" s="2367"/>
      <c r="K1157" s="2367"/>
      <c r="L1157" s="2367"/>
      <c r="M1157" s="2367"/>
      <c r="N1157" s="2367"/>
      <c r="O1157" s="2367"/>
      <c r="P1157" s="2367"/>
      <c r="Q1157" s="2367"/>
    </row>
    <row r="1158">
      <c r="A1158" s="2380"/>
      <c r="B1158" s="2366"/>
      <c r="C1158" s="2366"/>
      <c r="D1158" s="2367"/>
      <c r="E1158" s="2367"/>
      <c r="F1158" s="2367"/>
      <c r="G1158" s="2367"/>
      <c r="H1158" s="2367"/>
      <c r="I1158" s="2367"/>
      <c r="J1158" s="2367"/>
      <c r="K1158" s="2367"/>
      <c r="L1158" s="2367"/>
      <c r="M1158" s="2367"/>
      <c r="N1158" s="2367"/>
      <c r="O1158" s="2367"/>
      <c r="P1158" s="2367"/>
      <c r="Q1158" s="2367"/>
    </row>
    <row r="1159">
      <c r="A1159" s="2380"/>
      <c r="B1159" s="2366"/>
      <c r="C1159" s="2366"/>
      <c r="D1159" s="2367"/>
      <c r="E1159" s="2367"/>
      <c r="F1159" s="2367"/>
      <c r="G1159" s="2367"/>
      <c r="H1159" s="2367"/>
      <c r="I1159" s="2367"/>
      <c r="J1159" s="2367"/>
      <c r="K1159" s="2367"/>
      <c r="L1159" s="2367"/>
      <c r="M1159" s="2367"/>
      <c r="N1159" s="2367"/>
      <c r="O1159" s="2367"/>
      <c r="P1159" s="2367"/>
      <c r="Q1159" s="2367"/>
    </row>
    <row r="1160">
      <c r="A1160" s="2380"/>
      <c r="B1160" s="2366"/>
      <c r="C1160" s="2366"/>
      <c r="D1160" s="2367"/>
      <c r="E1160" s="2367"/>
      <c r="F1160" s="2367"/>
      <c r="G1160" s="2367"/>
      <c r="H1160" s="2367"/>
      <c r="I1160" s="2367"/>
      <c r="J1160" s="2367"/>
      <c r="K1160" s="2367"/>
      <c r="L1160" s="2367"/>
      <c r="M1160" s="2367"/>
      <c r="N1160" s="2367"/>
      <c r="O1160" s="2367"/>
      <c r="P1160" s="2367"/>
      <c r="Q1160" s="2367"/>
    </row>
    <row r="1161">
      <c r="A1161" s="2380"/>
      <c r="B1161" s="2366"/>
      <c r="C1161" s="2366"/>
      <c r="D1161" s="2367"/>
      <c r="E1161" s="2367"/>
      <c r="F1161" s="2367"/>
      <c r="G1161" s="2367"/>
      <c r="H1161" s="2367"/>
      <c r="I1161" s="2367"/>
      <c r="J1161" s="2367"/>
      <c r="K1161" s="2367"/>
      <c r="L1161" s="2367"/>
      <c r="M1161" s="2367"/>
      <c r="N1161" s="2367"/>
      <c r="O1161" s="2367"/>
      <c r="P1161" s="2367"/>
      <c r="Q1161" s="2367"/>
    </row>
    <row r="1162">
      <c r="A1162" s="2380"/>
      <c r="B1162" s="2366"/>
      <c r="C1162" s="2366"/>
      <c r="D1162" s="2367"/>
      <c r="E1162" s="2367"/>
      <c r="F1162" s="2367"/>
      <c r="G1162" s="2367"/>
      <c r="H1162" s="2367"/>
      <c r="I1162" s="2367"/>
      <c r="J1162" s="2367"/>
      <c r="K1162" s="2367"/>
      <c r="L1162" s="2367"/>
      <c r="M1162" s="2367"/>
      <c r="N1162" s="2367"/>
      <c r="O1162" s="2367"/>
      <c r="P1162" s="2367"/>
      <c r="Q1162" s="2367"/>
    </row>
    <row r="1163">
      <c r="A1163" s="2380"/>
      <c r="B1163" s="2366"/>
      <c r="C1163" s="2366"/>
      <c r="D1163" s="2367"/>
      <c r="E1163" s="2367"/>
      <c r="F1163" s="2367"/>
      <c r="G1163" s="2367"/>
      <c r="H1163" s="2367"/>
      <c r="I1163" s="2367"/>
      <c r="J1163" s="2367"/>
      <c r="K1163" s="2367"/>
      <c r="L1163" s="2367"/>
      <c r="M1163" s="2367"/>
      <c r="N1163" s="2367"/>
      <c r="O1163" s="2367"/>
      <c r="P1163" s="2367"/>
      <c r="Q1163" s="2367"/>
    </row>
    <row r="1164">
      <c r="A1164" s="2380"/>
      <c r="B1164" s="2366"/>
      <c r="C1164" s="2366"/>
      <c r="D1164" s="2367"/>
      <c r="E1164" s="2367"/>
      <c r="F1164" s="2367"/>
      <c r="G1164" s="2367"/>
      <c r="H1164" s="2367"/>
      <c r="I1164" s="2367"/>
      <c r="J1164" s="2367"/>
      <c r="K1164" s="2367"/>
      <c r="L1164" s="2367"/>
      <c r="M1164" s="2367"/>
      <c r="N1164" s="2367"/>
      <c r="O1164" s="2367"/>
      <c r="P1164" s="2367"/>
      <c r="Q1164" s="2367"/>
    </row>
    <row r="1165">
      <c r="A1165" s="2380"/>
      <c r="B1165" s="2366"/>
      <c r="C1165" s="2366"/>
      <c r="D1165" s="2367"/>
      <c r="E1165" s="2367"/>
      <c r="F1165" s="2367"/>
      <c r="G1165" s="2367"/>
      <c r="H1165" s="2367"/>
      <c r="I1165" s="2367"/>
      <c r="J1165" s="2367"/>
      <c r="K1165" s="2367"/>
      <c r="L1165" s="2367"/>
      <c r="M1165" s="2367"/>
      <c r="N1165" s="2367"/>
      <c r="O1165" s="2367"/>
      <c r="P1165" s="2367"/>
      <c r="Q1165" s="2367"/>
    </row>
    <row r="1166">
      <c r="A1166" s="2380"/>
      <c r="B1166" s="2366"/>
      <c r="C1166" s="2366"/>
      <c r="D1166" s="2367"/>
      <c r="E1166" s="2367"/>
      <c r="F1166" s="2367"/>
      <c r="G1166" s="2367"/>
      <c r="H1166" s="2367"/>
      <c r="I1166" s="2367"/>
      <c r="J1166" s="2367"/>
      <c r="K1166" s="2367"/>
      <c r="L1166" s="2367"/>
      <c r="M1166" s="2367"/>
      <c r="N1166" s="2367"/>
      <c r="O1166" s="2367"/>
      <c r="P1166" s="2367"/>
      <c r="Q1166" s="2367"/>
    </row>
    <row r="1167">
      <c r="A1167" s="2380"/>
      <c r="B1167" s="2366"/>
      <c r="C1167" s="2366"/>
      <c r="D1167" s="2367"/>
      <c r="E1167" s="2367"/>
      <c r="F1167" s="2367"/>
      <c r="G1167" s="2367"/>
      <c r="H1167" s="2367"/>
      <c r="I1167" s="2367"/>
      <c r="J1167" s="2367"/>
      <c r="K1167" s="2367"/>
      <c r="L1167" s="2367"/>
      <c r="M1167" s="2367"/>
      <c r="N1167" s="2367"/>
      <c r="O1167" s="2367"/>
      <c r="P1167" s="2367"/>
      <c r="Q1167" s="2367"/>
    </row>
    <row r="1168">
      <c r="A1168" s="2380"/>
      <c r="B1168" s="2366"/>
      <c r="C1168" s="2366"/>
      <c r="D1168" s="2367"/>
      <c r="E1168" s="2367"/>
      <c r="F1168" s="2367"/>
      <c r="G1168" s="2367"/>
      <c r="H1168" s="2367"/>
      <c r="I1168" s="2367"/>
      <c r="J1168" s="2367"/>
      <c r="K1168" s="2367"/>
      <c r="L1168" s="2367"/>
      <c r="M1168" s="2367"/>
      <c r="N1168" s="2367"/>
      <c r="O1168" s="2367"/>
      <c r="P1168" s="2367"/>
      <c r="Q1168" s="2367"/>
    </row>
    <row r="1169">
      <c r="A1169" s="2380"/>
      <c r="B1169" s="2366"/>
      <c r="C1169" s="2366"/>
      <c r="D1169" s="2367"/>
      <c r="E1169" s="2367"/>
      <c r="F1169" s="2367"/>
      <c r="G1169" s="2367"/>
      <c r="H1169" s="2367"/>
      <c r="I1169" s="2367"/>
      <c r="J1169" s="2367"/>
      <c r="K1169" s="2367"/>
      <c r="L1169" s="2367"/>
      <c r="M1169" s="2367"/>
      <c r="N1169" s="2367"/>
      <c r="O1169" s="2367"/>
      <c r="P1169" s="2367"/>
      <c r="Q1169" s="2367"/>
    </row>
    <row r="1170">
      <c r="A1170" s="2380"/>
      <c r="B1170" s="2366"/>
      <c r="C1170" s="2366"/>
      <c r="D1170" s="2367"/>
      <c r="E1170" s="2367"/>
      <c r="F1170" s="2367"/>
      <c r="G1170" s="2367"/>
      <c r="H1170" s="2367"/>
      <c r="I1170" s="2367"/>
      <c r="J1170" s="2367"/>
      <c r="K1170" s="2367"/>
      <c r="L1170" s="2367"/>
      <c r="M1170" s="2367"/>
      <c r="N1170" s="2367"/>
      <c r="O1170" s="2367"/>
      <c r="P1170" s="2367"/>
      <c r="Q1170" s="2367"/>
    </row>
    <row r="1171">
      <c r="A1171" s="2380"/>
      <c r="B1171" s="2366"/>
      <c r="C1171" s="2366"/>
      <c r="D1171" s="2367"/>
      <c r="E1171" s="2367"/>
      <c r="F1171" s="2367"/>
      <c r="G1171" s="2367"/>
      <c r="H1171" s="2367"/>
      <c r="I1171" s="2367"/>
      <c r="J1171" s="2367"/>
      <c r="K1171" s="2367"/>
      <c r="L1171" s="2367"/>
      <c r="M1171" s="2367"/>
      <c r="N1171" s="2367"/>
      <c r="O1171" s="2367"/>
      <c r="P1171" s="2367"/>
      <c r="Q1171" s="2367"/>
    </row>
    <row r="1172">
      <c r="A1172" s="2380"/>
      <c r="B1172" s="2366"/>
      <c r="C1172" s="2366"/>
      <c r="D1172" s="2367"/>
      <c r="E1172" s="2367"/>
      <c r="F1172" s="2367"/>
      <c r="G1172" s="2367"/>
      <c r="H1172" s="2367"/>
      <c r="I1172" s="2367"/>
      <c r="J1172" s="2367"/>
      <c r="K1172" s="2367"/>
      <c r="L1172" s="2367"/>
      <c r="M1172" s="2367"/>
      <c r="N1172" s="2367"/>
      <c r="O1172" s="2367"/>
      <c r="P1172" s="2367"/>
      <c r="Q1172" s="2367"/>
    </row>
    <row r="1173">
      <c r="A1173" s="2380"/>
      <c r="B1173" s="2366"/>
      <c r="C1173" s="2366"/>
      <c r="D1173" s="2367"/>
      <c r="E1173" s="2367"/>
      <c r="F1173" s="2367"/>
      <c r="G1173" s="2367"/>
      <c r="H1173" s="2367"/>
      <c r="I1173" s="2367"/>
      <c r="J1173" s="2367"/>
      <c r="K1173" s="2367"/>
      <c r="L1173" s="2367"/>
      <c r="M1173" s="2367"/>
      <c r="N1173" s="2367"/>
      <c r="O1173" s="2367"/>
      <c r="P1173" s="2367"/>
      <c r="Q1173" s="2367"/>
    </row>
    <row r="1174">
      <c r="A1174" s="2380"/>
      <c r="B1174" s="2366"/>
      <c r="C1174" s="2366"/>
      <c r="D1174" s="2367"/>
      <c r="E1174" s="2367"/>
      <c r="F1174" s="2367"/>
      <c r="G1174" s="2367"/>
      <c r="H1174" s="2367"/>
      <c r="I1174" s="2367"/>
      <c r="J1174" s="2367"/>
      <c r="K1174" s="2367"/>
      <c r="L1174" s="2367"/>
      <c r="M1174" s="2367"/>
      <c r="N1174" s="2367"/>
      <c r="O1174" s="2367"/>
      <c r="P1174" s="2367"/>
      <c r="Q1174" s="2367"/>
    </row>
    <row r="1175">
      <c r="A1175" s="2380"/>
      <c r="B1175" s="2366"/>
      <c r="C1175" s="2366"/>
      <c r="D1175" s="2367"/>
      <c r="E1175" s="2367"/>
      <c r="F1175" s="2367"/>
      <c r="G1175" s="2367"/>
      <c r="H1175" s="2367"/>
      <c r="I1175" s="2367"/>
      <c r="J1175" s="2367"/>
      <c r="K1175" s="2367"/>
      <c r="L1175" s="2367"/>
      <c r="M1175" s="2367"/>
      <c r="N1175" s="2367"/>
      <c r="O1175" s="2367"/>
      <c r="P1175" s="2367"/>
      <c r="Q1175" s="2367"/>
    </row>
    <row r="1176">
      <c r="A1176" s="2380"/>
      <c r="B1176" s="2366"/>
      <c r="C1176" s="2366"/>
      <c r="D1176" s="2367"/>
      <c r="E1176" s="2367"/>
      <c r="F1176" s="2367"/>
      <c r="G1176" s="2367"/>
      <c r="H1176" s="2367"/>
      <c r="I1176" s="2367"/>
      <c r="J1176" s="2367"/>
      <c r="K1176" s="2367"/>
      <c r="L1176" s="2367"/>
      <c r="M1176" s="2367"/>
      <c r="N1176" s="2367"/>
      <c r="O1176" s="2367"/>
      <c r="P1176" s="2367"/>
      <c r="Q1176" s="2367"/>
    </row>
    <row r="1177">
      <c r="A1177" s="2380"/>
      <c r="B1177" s="2366"/>
      <c r="C1177" s="2366"/>
      <c r="D1177" s="2367"/>
      <c r="E1177" s="2367"/>
      <c r="F1177" s="2367"/>
      <c r="G1177" s="2367"/>
      <c r="H1177" s="2367"/>
      <c r="I1177" s="2367"/>
      <c r="J1177" s="2367"/>
      <c r="K1177" s="2367"/>
      <c r="L1177" s="2367"/>
      <c r="M1177" s="2367"/>
      <c r="N1177" s="2367"/>
      <c r="O1177" s="2367"/>
      <c r="P1177" s="2367"/>
      <c r="Q1177" s="2367"/>
    </row>
    <row r="1178">
      <c r="A1178" s="2380"/>
      <c r="B1178" s="2366"/>
      <c r="C1178" s="2366"/>
      <c r="D1178" s="2367"/>
      <c r="E1178" s="2367"/>
      <c r="F1178" s="2367"/>
      <c r="G1178" s="2367"/>
      <c r="H1178" s="2367"/>
      <c r="I1178" s="2367"/>
      <c r="J1178" s="2367"/>
      <c r="K1178" s="2367"/>
      <c r="L1178" s="2367"/>
      <c r="M1178" s="2367"/>
      <c r="N1178" s="2367"/>
      <c r="O1178" s="2367"/>
      <c r="P1178" s="2367"/>
      <c r="Q1178" s="2367"/>
    </row>
    <row r="1179">
      <c r="A1179" s="2380"/>
      <c r="B1179" s="2366"/>
      <c r="C1179" s="2366"/>
      <c r="D1179" s="2367"/>
      <c r="E1179" s="2367"/>
      <c r="F1179" s="2367"/>
      <c r="G1179" s="2367"/>
      <c r="H1179" s="2367"/>
      <c r="I1179" s="2367"/>
      <c r="J1179" s="2367"/>
      <c r="K1179" s="2367"/>
      <c r="L1179" s="2367"/>
      <c r="M1179" s="2367"/>
      <c r="N1179" s="2367"/>
      <c r="O1179" s="2367"/>
      <c r="P1179" s="2367"/>
      <c r="Q1179" s="2367"/>
    </row>
    <row r="1180">
      <c r="A1180" s="2380"/>
      <c r="B1180" s="2366"/>
      <c r="C1180" s="2366"/>
      <c r="D1180" s="2367"/>
      <c r="E1180" s="2367"/>
      <c r="F1180" s="2367"/>
      <c r="G1180" s="2367"/>
      <c r="H1180" s="2367"/>
      <c r="I1180" s="2367"/>
      <c r="J1180" s="2367"/>
      <c r="K1180" s="2367"/>
      <c r="L1180" s="2367"/>
      <c r="M1180" s="2367"/>
      <c r="N1180" s="2367"/>
      <c r="O1180" s="2367"/>
      <c r="P1180" s="2367"/>
      <c r="Q1180" s="2367"/>
    </row>
    <row r="1181">
      <c r="A1181" s="2380"/>
      <c r="B1181" s="2366"/>
      <c r="C1181" s="2366"/>
      <c r="D1181" s="2367"/>
      <c r="E1181" s="2367"/>
      <c r="F1181" s="2367"/>
      <c r="G1181" s="2367"/>
      <c r="H1181" s="2367"/>
      <c r="I1181" s="2367"/>
      <c r="J1181" s="2367"/>
      <c r="K1181" s="2367"/>
      <c r="L1181" s="2367"/>
      <c r="M1181" s="2367"/>
      <c r="N1181" s="2367"/>
      <c r="O1181" s="2367"/>
      <c r="P1181" s="2367"/>
      <c r="Q1181" s="2367"/>
    </row>
    <row r="1182">
      <c r="A1182" s="2380"/>
      <c r="B1182" s="2366"/>
      <c r="C1182" s="2366"/>
      <c r="D1182" s="2367"/>
      <c r="E1182" s="2367"/>
      <c r="F1182" s="2367"/>
      <c r="G1182" s="2367"/>
      <c r="H1182" s="2367"/>
      <c r="I1182" s="2367"/>
      <c r="J1182" s="2367"/>
      <c r="K1182" s="2367"/>
      <c r="L1182" s="2367"/>
      <c r="M1182" s="2367"/>
      <c r="N1182" s="2367"/>
      <c r="O1182" s="2367"/>
      <c r="P1182" s="2367"/>
      <c r="Q1182" s="2367"/>
    </row>
    <row r="1183">
      <c r="A1183" s="2380"/>
      <c r="B1183" s="2366"/>
      <c r="C1183" s="2366"/>
      <c r="D1183" s="2367"/>
      <c r="E1183" s="2367"/>
      <c r="F1183" s="2367"/>
      <c r="G1183" s="2367"/>
      <c r="H1183" s="2367"/>
      <c r="I1183" s="2367"/>
      <c r="J1183" s="2367"/>
      <c r="K1183" s="2367"/>
      <c r="L1183" s="2367"/>
      <c r="M1183" s="2367"/>
      <c r="N1183" s="2367"/>
      <c r="O1183" s="2367"/>
      <c r="P1183" s="2367"/>
      <c r="Q1183" s="2367"/>
    </row>
    <row r="1184">
      <c r="A1184" s="2380"/>
      <c r="B1184" s="2366"/>
      <c r="C1184" s="2366"/>
      <c r="D1184" s="2367"/>
      <c r="E1184" s="2367"/>
      <c r="F1184" s="2367"/>
      <c r="G1184" s="2367"/>
      <c r="H1184" s="2367"/>
      <c r="I1184" s="2367"/>
      <c r="J1184" s="2367"/>
      <c r="K1184" s="2367"/>
      <c r="L1184" s="2367"/>
      <c r="M1184" s="2367"/>
      <c r="N1184" s="2367"/>
      <c r="O1184" s="2367"/>
      <c r="P1184" s="2367"/>
      <c r="Q1184" s="2367"/>
    </row>
    <row r="1185">
      <c r="A1185" s="2380"/>
      <c r="B1185" s="2366"/>
      <c r="C1185" s="2366"/>
      <c r="D1185" s="2367"/>
      <c r="E1185" s="2367"/>
      <c r="F1185" s="2367"/>
      <c r="G1185" s="2367"/>
      <c r="H1185" s="2367"/>
      <c r="I1185" s="2367"/>
      <c r="J1185" s="2367"/>
      <c r="K1185" s="2367"/>
      <c r="L1185" s="2367"/>
      <c r="M1185" s="2367"/>
      <c r="N1185" s="2367"/>
      <c r="O1185" s="2367"/>
      <c r="P1185" s="2367"/>
      <c r="Q1185" s="2367"/>
    </row>
    <row r="1186">
      <c r="A1186" s="2380"/>
      <c r="B1186" s="2366"/>
      <c r="C1186" s="2366"/>
      <c r="D1186" s="2367"/>
      <c r="E1186" s="2367"/>
      <c r="F1186" s="2367"/>
      <c r="G1186" s="2367"/>
      <c r="H1186" s="2367"/>
      <c r="I1186" s="2367"/>
      <c r="J1186" s="2367"/>
      <c r="K1186" s="2367"/>
      <c r="L1186" s="2367"/>
      <c r="M1186" s="2367"/>
      <c r="N1186" s="2367"/>
      <c r="O1186" s="2367"/>
      <c r="P1186" s="2367"/>
      <c r="Q1186" s="2367"/>
    </row>
    <row r="1187">
      <c r="A1187" s="2380"/>
      <c r="B1187" s="2366"/>
      <c r="C1187" s="2366"/>
      <c r="D1187" s="2367"/>
      <c r="E1187" s="2367"/>
      <c r="F1187" s="2367"/>
      <c r="G1187" s="2367"/>
      <c r="H1187" s="2367"/>
      <c r="I1187" s="2367"/>
      <c r="J1187" s="2367"/>
      <c r="K1187" s="2367"/>
      <c r="L1187" s="2367"/>
      <c r="M1187" s="2367"/>
      <c r="N1187" s="2367"/>
      <c r="O1187" s="2367"/>
      <c r="P1187" s="2367"/>
      <c r="Q1187" s="2367"/>
    </row>
    <row r="1188">
      <c r="A1188" s="2380"/>
      <c r="B1188" s="2366"/>
      <c r="C1188" s="2366"/>
      <c r="D1188" s="2367"/>
      <c r="E1188" s="2367"/>
      <c r="F1188" s="2367"/>
      <c r="G1188" s="2367"/>
      <c r="H1188" s="2367"/>
      <c r="I1188" s="2367"/>
      <c r="J1188" s="2367"/>
      <c r="K1188" s="2367"/>
      <c r="L1188" s="2367"/>
      <c r="M1188" s="2367"/>
      <c r="N1188" s="2367"/>
      <c r="O1188" s="2367"/>
      <c r="P1188" s="2367"/>
      <c r="Q1188" s="2367"/>
    </row>
    <row r="1189">
      <c r="A1189" s="2380"/>
      <c r="B1189" s="2366"/>
      <c r="C1189" s="2366"/>
      <c r="D1189" s="2367"/>
      <c r="E1189" s="2367"/>
      <c r="F1189" s="2367"/>
      <c r="G1189" s="2367"/>
      <c r="H1189" s="2367"/>
      <c r="I1189" s="2367"/>
      <c r="J1189" s="2367"/>
      <c r="K1189" s="2367"/>
      <c r="L1189" s="2367"/>
      <c r="M1189" s="2367"/>
      <c r="N1189" s="2367"/>
      <c r="O1189" s="2367"/>
      <c r="P1189" s="2367"/>
      <c r="Q1189" s="2367"/>
    </row>
    <row r="1190">
      <c r="A1190" s="2380"/>
      <c r="B1190" s="2366"/>
      <c r="C1190" s="2366"/>
      <c r="D1190" s="2367"/>
      <c r="E1190" s="2367"/>
      <c r="F1190" s="2367"/>
      <c r="G1190" s="2367"/>
      <c r="H1190" s="2367"/>
      <c r="I1190" s="2367"/>
      <c r="J1190" s="2367"/>
      <c r="K1190" s="2367"/>
      <c r="L1190" s="2367"/>
      <c r="M1190" s="2367"/>
      <c r="N1190" s="2367"/>
      <c r="O1190" s="2367"/>
      <c r="P1190" s="2367"/>
      <c r="Q1190" s="2367"/>
    </row>
    <row r="1191">
      <c r="A1191" s="2380"/>
      <c r="B1191" s="2366"/>
      <c r="C1191" s="2366"/>
      <c r="D1191" s="2367"/>
      <c r="E1191" s="2367"/>
      <c r="F1191" s="2367"/>
      <c r="G1191" s="2367"/>
      <c r="H1191" s="2367"/>
      <c r="I1191" s="2367"/>
      <c r="J1191" s="2367"/>
      <c r="K1191" s="2367"/>
      <c r="L1191" s="2367"/>
      <c r="M1191" s="2367"/>
      <c r="N1191" s="2367"/>
      <c r="O1191" s="2367"/>
      <c r="P1191" s="2367"/>
      <c r="Q1191" s="2367"/>
    </row>
    <row r="1192">
      <c r="A1192" s="2380"/>
      <c r="B1192" s="2366"/>
      <c r="C1192" s="2366"/>
      <c r="D1192" s="2367"/>
      <c r="E1192" s="2367"/>
      <c r="F1192" s="2367"/>
      <c r="G1192" s="2367"/>
      <c r="H1192" s="2367"/>
      <c r="I1192" s="2367"/>
      <c r="J1192" s="2367"/>
      <c r="K1192" s="2367"/>
      <c r="L1192" s="2367"/>
      <c r="M1192" s="2367"/>
      <c r="N1192" s="2367"/>
      <c r="O1192" s="2367"/>
      <c r="P1192" s="2367"/>
      <c r="Q1192" s="2367"/>
    </row>
    <row r="1193">
      <c r="A1193" s="2380"/>
      <c r="B1193" s="2366"/>
      <c r="C1193" s="2366"/>
      <c r="D1193" s="2367"/>
      <c r="E1193" s="2367"/>
      <c r="F1193" s="2367"/>
      <c r="G1193" s="2367"/>
      <c r="H1193" s="2367"/>
      <c r="I1193" s="2367"/>
      <c r="J1193" s="2367"/>
      <c r="K1193" s="2367"/>
      <c r="L1193" s="2367"/>
      <c r="M1193" s="2367"/>
      <c r="N1193" s="2367"/>
      <c r="O1193" s="2367"/>
      <c r="P1193" s="2367"/>
      <c r="Q1193" s="2367"/>
    </row>
    <row r="1194">
      <c r="A1194" s="2380"/>
      <c r="B1194" s="2366"/>
      <c r="C1194" s="2366"/>
      <c r="D1194" s="2367"/>
      <c r="E1194" s="2367"/>
      <c r="F1194" s="2367"/>
      <c r="G1194" s="2367"/>
      <c r="H1194" s="2367"/>
      <c r="I1194" s="2367"/>
      <c r="J1194" s="2367"/>
      <c r="K1194" s="2367"/>
      <c r="L1194" s="2367"/>
      <c r="M1194" s="2367"/>
      <c r="N1194" s="2367"/>
      <c r="O1194" s="2367"/>
      <c r="P1194" s="2367"/>
      <c r="Q1194" s="2367"/>
    </row>
    <row r="1195">
      <c r="A1195" s="2380"/>
      <c r="B1195" s="2366"/>
      <c r="C1195" s="2366"/>
      <c r="D1195" s="2367"/>
      <c r="E1195" s="2367"/>
      <c r="F1195" s="2367"/>
      <c r="G1195" s="2367"/>
      <c r="H1195" s="2367"/>
      <c r="I1195" s="2367"/>
      <c r="J1195" s="2367"/>
      <c r="K1195" s="2367"/>
      <c r="L1195" s="2367"/>
      <c r="M1195" s="2367"/>
      <c r="N1195" s="2367"/>
      <c r="O1195" s="2367"/>
      <c r="P1195" s="2367"/>
      <c r="Q1195" s="2367"/>
    </row>
    <row r="1196">
      <c r="A1196" s="2380"/>
      <c r="B1196" s="2366"/>
      <c r="C1196" s="2366"/>
      <c r="D1196" s="2367"/>
      <c r="E1196" s="2367"/>
      <c r="F1196" s="2367"/>
      <c r="G1196" s="2367"/>
      <c r="H1196" s="2367"/>
      <c r="I1196" s="2367"/>
      <c r="J1196" s="2367"/>
      <c r="K1196" s="2367"/>
      <c r="L1196" s="2367"/>
      <c r="M1196" s="2367"/>
      <c r="N1196" s="2367"/>
      <c r="O1196" s="2367"/>
      <c r="P1196" s="2367"/>
      <c r="Q1196" s="2367"/>
    </row>
    <row r="1197">
      <c r="A1197" s="2380"/>
      <c r="B1197" s="2366"/>
      <c r="C1197" s="2366"/>
      <c r="D1197" s="2367"/>
      <c r="E1197" s="2367"/>
      <c r="F1197" s="2367"/>
      <c r="G1197" s="2367"/>
      <c r="H1197" s="2367"/>
      <c r="I1197" s="2367"/>
      <c r="J1197" s="2367"/>
      <c r="K1197" s="2367"/>
      <c r="L1197" s="2367"/>
      <c r="M1197" s="2367"/>
      <c r="N1197" s="2367"/>
      <c r="O1197" s="2367"/>
      <c r="P1197" s="2367"/>
      <c r="Q1197" s="2367"/>
    </row>
    <row r="1198">
      <c r="A1198" s="2380"/>
      <c r="B1198" s="2366"/>
      <c r="C1198" s="2366"/>
      <c r="D1198" s="2367"/>
      <c r="E1198" s="2367"/>
      <c r="F1198" s="2367"/>
      <c r="G1198" s="2367"/>
      <c r="H1198" s="2367"/>
      <c r="I1198" s="2367"/>
      <c r="J1198" s="2367"/>
      <c r="K1198" s="2367"/>
      <c r="L1198" s="2367"/>
      <c r="M1198" s="2367"/>
      <c r="N1198" s="2367"/>
      <c r="O1198" s="2367"/>
      <c r="P1198" s="2367"/>
      <c r="Q1198" s="2367"/>
    </row>
    <row r="1199">
      <c r="A1199" s="2380"/>
      <c r="B1199" s="2366"/>
      <c r="C1199" s="2366"/>
      <c r="D1199" s="2367"/>
      <c r="E1199" s="2367"/>
      <c r="F1199" s="2367"/>
      <c r="G1199" s="2367"/>
      <c r="H1199" s="2367"/>
      <c r="I1199" s="2367"/>
      <c r="J1199" s="2367"/>
      <c r="K1199" s="2367"/>
      <c r="L1199" s="2367"/>
      <c r="M1199" s="2367"/>
      <c r="N1199" s="2367"/>
      <c r="O1199" s="2367"/>
      <c r="P1199" s="2367"/>
      <c r="Q1199" s="2367"/>
    </row>
    <row r="1200">
      <c r="A1200" s="2380"/>
      <c r="B1200" s="2366"/>
      <c r="C1200" s="2366"/>
      <c r="D1200" s="2367"/>
      <c r="E1200" s="2367"/>
      <c r="F1200" s="2367"/>
      <c r="G1200" s="2367"/>
      <c r="H1200" s="2367"/>
      <c r="I1200" s="2367"/>
      <c r="J1200" s="2367"/>
      <c r="K1200" s="2367"/>
      <c r="L1200" s="2367"/>
      <c r="M1200" s="2367"/>
      <c r="N1200" s="2367"/>
      <c r="O1200" s="2367"/>
      <c r="P1200" s="2367"/>
      <c r="Q1200" s="2367"/>
    </row>
    <row r="1201">
      <c r="A1201" s="2380"/>
      <c r="B1201" s="2366"/>
      <c r="C1201" s="2366"/>
      <c r="D1201" s="2367"/>
      <c r="E1201" s="2367"/>
      <c r="F1201" s="2367"/>
      <c r="G1201" s="2367"/>
      <c r="H1201" s="2367"/>
      <c r="I1201" s="2367"/>
      <c r="J1201" s="2367"/>
      <c r="K1201" s="2367"/>
      <c r="L1201" s="2367"/>
      <c r="M1201" s="2367"/>
      <c r="N1201" s="2367"/>
      <c r="O1201" s="2367"/>
      <c r="P1201" s="2367"/>
      <c r="Q1201" s="2367"/>
    </row>
    <row r="1202">
      <c r="A1202" s="2380"/>
      <c r="B1202" s="2366"/>
      <c r="C1202" s="2366"/>
      <c r="D1202" s="2367"/>
      <c r="E1202" s="2367"/>
      <c r="F1202" s="2367"/>
      <c r="G1202" s="2367"/>
      <c r="H1202" s="2367"/>
      <c r="I1202" s="2367"/>
      <c r="J1202" s="2367"/>
      <c r="K1202" s="2367"/>
      <c r="L1202" s="2367"/>
      <c r="M1202" s="2367"/>
      <c r="N1202" s="2367"/>
      <c r="O1202" s="2367"/>
      <c r="P1202" s="2367"/>
      <c r="Q1202" s="2367"/>
    </row>
    <row r="1203">
      <c r="A1203" s="2380"/>
      <c r="B1203" s="2366"/>
      <c r="C1203" s="2366"/>
      <c r="D1203" s="2367"/>
      <c r="E1203" s="2367"/>
      <c r="F1203" s="2367"/>
      <c r="G1203" s="2367"/>
      <c r="H1203" s="2367"/>
      <c r="I1203" s="2367"/>
      <c r="J1203" s="2367"/>
      <c r="K1203" s="2367"/>
      <c r="L1203" s="2367"/>
      <c r="M1203" s="2367"/>
      <c r="N1203" s="2367"/>
      <c r="O1203" s="2367"/>
      <c r="P1203" s="2367"/>
      <c r="Q1203" s="2367"/>
    </row>
    <row r="1204">
      <c r="A1204" s="2380"/>
      <c r="B1204" s="2366"/>
      <c r="C1204" s="2366"/>
      <c r="D1204" s="2367"/>
      <c r="E1204" s="2367"/>
      <c r="F1204" s="2367"/>
      <c r="G1204" s="2367"/>
      <c r="H1204" s="2367"/>
      <c r="I1204" s="2367"/>
      <c r="J1204" s="2367"/>
      <c r="K1204" s="2367"/>
      <c r="L1204" s="2367"/>
      <c r="M1204" s="2367"/>
      <c r="N1204" s="2367"/>
      <c r="O1204" s="2367"/>
      <c r="P1204" s="2367"/>
      <c r="Q1204" s="2367"/>
    </row>
    <row r="1205">
      <c r="A1205" s="2380"/>
      <c r="B1205" s="2366"/>
      <c r="C1205" s="2366"/>
      <c r="D1205" s="2367"/>
      <c r="E1205" s="2367"/>
      <c r="F1205" s="2367"/>
      <c r="G1205" s="2367"/>
      <c r="H1205" s="2367"/>
      <c r="I1205" s="2367"/>
      <c r="J1205" s="2367"/>
      <c r="K1205" s="2367"/>
      <c r="L1205" s="2367"/>
      <c r="M1205" s="2367"/>
      <c r="N1205" s="2367"/>
      <c r="O1205" s="2367"/>
      <c r="P1205" s="2367"/>
      <c r="Q1205" s="2367"/>
    </row>
    <row r="1206">
      <c r="A1206" s="2380"/>
      <c r="B1206" s="2366"/>
      <c r="C1206" s="2366"/>
      <c r="D1206" s="2367"/>
      <c r="E1206" s="2367"/>
      <c r="F1206" s="2367"/>
      <c r="G1206" s="2367"/>
      <c r="H1206" s="2367"/>
      <c r="I1206" s="2367"/>
      <c r="J1206" s="2367"/>
      <c r="K1206" s="2367"/>
      <c r="L1206" s="2367"/>
      <c r="M1206" s="2367"/>
      <c r="N1206" s="2367"/>
      <c r="O1206" s="2367"/>
      <c r="P1206" s="2367"/>
      <c r="Q1206" s="2367"/>
    </row>
    <row r="1207">
      <c r="A1207" s="2380"/>
      <c r="B1207" s="2366"/>
      <c r="C1207" s="2366"/>
      <c r="D1207" s="2367"/>
      <c r="E1207" s="2367"/>
      <c r="F1207" s="2367"/>
      <c r="G1207" s="2367"/>
      <c r="H1207" s="2367"/>
      <c r="I1207" s="2367"/>
      <c r="J1207" s="2367"/>
      <c r="K1207" s="2367"/>
      <c r="L1207" s="2367"/>
      <c r="M1207" s="2367"/>
      <c r="N1207" s="2367"/>
      <c r="O1207" s="2367"/>
      <c r="P1207" s="2367"/>
      <c r="Q1207" s="2367"/>
    </row>
    <row r="1208">
      <c r="A1208" s="2380"/>
      <c r="B1208" s="2366"/>
      <c r="C1208" s="2366"/>
      <c r="D1208" s="2367"/>
      <c r="E1208" s="2367"/>
      <c r="F1208" s="2367"/>
      <c r="G1208" s="2367"/>
      <c r="H1208" s="2367"/>
      <c r="I1208" s="2367"/>
      <c r="J1208" s="2367"/>
      <c r="K1208" s="2367"/>
      <c r="L1208" s="2367"/>
      <c r="M1208" s="2367"/>
      <c r="N1208" s="2367"/>
      <c r="O1208" s="2367"/>
      <c r="P1208" s="2367"/>
      <c r="Q1208" s="2367"/>
    </row>
    <row r="1209">
      <c r="A1209" s="2380"/>
      <c r="B1209" s="2366"/>
      <c r="C1209" s="2366"/>
      <c r="D1209" s="2367"/>
      <c r="E1209" s="2367"/>
      <c r="F1209" s="2367"/>
      <c r="G1209" s="2367"/>
      <c r="H1209" s="2367"/>
      <c r="I1209" s="2367"/>
      <c r="J1209" s="2367"/>
      <c r="K1209" s="2367"/>
      <c r="L1209" s="2367"/>
      <c r="M1209" s="2367"/>
      <c r="N1209" s="2367"/>
      <c r="O1209" s="2367"/>
      <c r="P1209" s="2367"/>
      <c r="Q1209" s="2367"/>
    </row>
    <row r="1210">
      <c r="A1210" s="2380"/>
      <c r="B1210" s="2366"/>
      <c r="C1210" s="2366"/>
      <c r="D1210" s="2367"/>
      <c r="E1210" s="2367"/>
      <c r="F1210" s="2367"/>
      <c r="G1210" s="2367"/>
      <c r="H1210" s="2367"/>
      <c r="I1210" s="2367"/>
      <c r="J1210" s="2367"/>
      <c r="K1210" s="2367"/>
      <c r="L1210" s="2367"/>
      <c r="M1210" s="2367"/>
      <c r="N1210" s="2367"/>
      <c r="O1210" s="2367"/>
      <c r="P1210" s="2367"/>
      <c r="Q1210" s="2367"/>
    </row>
    <row r="1211">
      <c r="A1211" s="2380"/>
      <c r="B1211" s="2366"/>
      <c r="C1211" s="2366"/>
      <c r="D1211" s="2367"/>
      <c r="E1211" s="2367"/>
      <c r="F1211" s="2367"/>
      <c r="G1211" s="2367"/>
      <c r="H1211" s="2367"/>
      <c r="I1211" s="2367"/>
      <c r="J1211" s="2367"/>
      <c r="K1211" s="2367"/>
      <c r="L1211" s="2367"/>
      <c r="M1211" s="2367"/>
      <c r="N1211" s="2367"/>
      <c r="O1211" s="2367"/>
      <c r="P1211" s="2367"/>
      <c r="Q1211" s="2367"/>
    </row>
    <row r="1212">
      <c r="A1212" s="2380"/>
      <c r="B1212" s="2366"/>
      <c r="C1212" s="2366"/>
      <c r="D1212" s="2367"/>
      <c r="E1212" s="2367"/>
      <c r="F1212" s="2367"/>
      <c r="G1212" s="2367"/>
      <c r="H1212" s="2367"/>
      <c r="I1212" s="2367"/>
      <c r="J1212" s="2367"/>
      <c r="K1212" s="2367"/>
      <c r="L1212" s="2367"/>
      <c r="M1212" s="2367"/>
      <c r="N1212" s="2367"/>
      <c r="O1212" s="2367"/>
      <c r="P1212" s="2367"/>
      <c r="Q1212" s="2367"/>
    </row>
    <row r="1213">
      <c r="A1213" s="2380"/>
      <c r="B1213" s="2366"/>
      <c r="C1213" s="2366"/>
      <c r="D1213" s="2367"/>
      <c r="E1213" s="2367"/>
      <c r="F1213" s="2367"/>
      <c r="G1213" s="2367"/>
      <c r="H1213" s="2367"/>
      <c r="I1213" s="2367"/>
      <c r="J1213" s="2367"/>
      <c r="K1213" s="2367"/>
      <c r="L1213" s="2367"/>
      <c r="M1213" s="2367"/>
      <c r="N1213" s="2367"/>
      <c r="O1213" s="2367"/>
      <c r="P1213" s="2367"/>
      <c r="Q1213" s="2367"/>
    </row>
    <row r="1214">
      <c r="A1214" s="2380"/>
      <c r="B1214" s="2366"/>
      <c r="C1214" s="2366"/>
      <c r="D1214" s="2367"/>
      <c r="E1214" s="2367"/>
      <c r="F1214" s="2367"/>
      <c r="G1214" s="2367"/>
      <c r="H1214" s="2367"/>
      <c r="I1214" s="2367"/>
      <c r="J1214" s="2367"/>
      <c r="K1214" s="2367"/>
      <c r="L1214" s="2367"/>
      <c r="M1214" s="2367"/>
      <c r="N1214" s="2367"/>
      <c r="O1214" s="2367"/>
      <c r="P1214" s="2367"/>
      <c r="Q1214" s="2367"/>
    </row>
    <row r="1215">
      <c r="A1215" s="2380"/>
      <c r="B1215" s="2366"/>
      <c r="C1215" s="2366"/>
      <c r="D1215" s="2367"/>
      <c r="E1215" s="2367"/>
      <c r="F1215" s="2367"/>
      <c r="G1215" s="2367"/>
      <c r="H1215" s="2367"/>
      <c r="I1215" s="2367"/>
      <c r="J1215" s="2367"/>
      <c r="K1215" s="2367"/>
      <c r="L1215" s="2367"/>
      <c r="M1215" s="2367"/>
      <c r="N1215" s="2367"/>
      <c r="O1215" s="2367"/>
      <c r="P1215" s="2367"/>
      <c r="Q1215" s="2367"/>
    </row>
    <row r="1216">
      <c r="A1216" s="2380"/>
      <c r="B1216" s="2366"/>
      <c r="C1216" s="2366"/>
      <c r="D1216" s="2367"/>
      <c r="E1216" s="2367"/>
      <c r="F1216" s="2367"/>
      <c r="G1216" s="2367"/>
      <c r="H1216" s="2367"/>
      <c r="I1216" s="2367"/>
      <c r="J1216" s="2367"/>
      <c r="K1216" s="2367"/>
      <c r="L1216" s="2367"/>
      <c r="M1216" s="2367"/>
      <c r="N1216" s="2367"/>
      <c r="O1216" s="2367"/>
      <c r="P1216" s="2367"/>
      <c r="Q1216" s="2367"/>
    </row>
    <row r="1217">
      <c r="A1217" s="2380"/>
      <c r="B1217" s="2366"/>
      <c r="C1217" s="2366"/>
      <c r="D1217" s="2367"/>
      <c r="E1217" s="2367"/>
      <c r="F1217" s="2367"/>
      <c r="G1217" s="2367"/>
      <c r="H1217" s="2367"/>
      <c r="I1217" s="2367"/>
      <c r="J1217" s="2367"/>
      <c r="K1217" s="2367"/>
      <c r="L1217" s="2367"/>
      <c r="M1217" s="2367"/>
      <c r="N1217" s="2367"/>
      <c r="O1217" s="2367"/>
      <c r="P1217" s="2367"/>
      <c r="Q1217" s="2367"/>
    </row>
    <row r="1218">
      <c r="A1218" s="2380"/>
      <c r="B1218" s="2366"/>
      <c r="C1218" s="2366"/>
      <c r="D1218" s="2367"/>
      <c r="E1218" s="2367"/>
      <c r="F1218" s="2367"/>
      <c r="G1218" s="2367"/>
      <c r="H1218" s="2367"/>
      <c r="I1218" s="2367"/>
      <c r="J1218" s="2367"/>
      <c r="K1218" s="2367"/>
      <c r="L1218" s="2367"/>
      <c r="M1218" s="2367"/>
      <c r="N1218" s="2367"/>
      <c r="O1218" s="2367"/>
      <c r="P1218" s="2367"/>
      <c r="Q1218" s="2367"/>
    </row>
    <row r="1219">
      <c r="A1219" s="2380"/>
      <c r="B1219" s="2366"/>
      <c r="C1219" s="2366"/>
      <c r="D1219" s="2367"/>
      <c r="E1219" s="2367"/>
      <c r="F1219" s="2367"/>
      <c r="G1219" s="2367"/>
      <c r="H1219" s="2367"/>
      <c r="I1219" s="2367"/>
      <c r="J1219" s="2367"/>
      <c r="K1219" s="2367"/>
      <c r="L1219" s="2367"/>
      <c r="M1219" s="2367"/>
      <c r="N1219" s="2367"/>
      <c r="O1219" s="2367"/>
      <c r="P1219" s="2367"/>
      <c r="Q1219" s="2367"/>
    </row>
    <row r="1220">
      <c r="A1220" s="2380"/>
      <c r="B1220" s="2366"/>
      <c r="C1220" s="2366"/>
      <c r="D1220" s="2367"/>
      <c r="E1220" s="2367"/>
      <c r="F1220" s="2367"/>
      <c r="G1220" s="2367"/>
      <c r="H1220" s="2367"/>
      <c r="I1220" s="2367"/>
      <c r="J1220" s="2367"/>
      <c r="K1220" s="2367"/>
      <c r="L1220" s="2367"/>
      <c r="M1220" s="2367"/>
      <c r="N1220" s="2367"/>
      <c r="O1220" s="2367"/>
      <c r="P1220" s="2367"/>
      <c r="Q1220" s="2367"/>
    </row>
    <row r="1221">
      <c r="A1221" s="2380"/>
      <c r="B1221" s="2366"/>
      <c r="C1221" s="2366"/>
      <c r="D1221" s="2367"/>
      <c r="E1221" s="2367"/>
      <c r="F1221" s="2367"/>
      <c r="G1221" s="2367"/>
      <c r="H1221" s="2367"/>
      <c r="I1221" s="2367"/>
      <c r="J1221" s="2367"/>
      <c r="K1221" s="2367"/>
      <c r="L1221" s="2367"/>
      <c r="M1221" s="2367"/>
      <c r="N1221" s="2367"/>
      <c r="O1221" s="2367"/>
      <c r="P1221" s="2367"/>
      <c r="Q1221" s="2367"/>
    </row>
    <row r="1222">
      <c r="A1222" s="2380"/>
      <c r="B1222" s="2366"/>
      <c r="C1222" s="2366"/>
      <c r="D1222" s="2367"/>
      <c r="E1222" s="2367"/>
      <c r="F1222" s="2367"/>
      <c r="G1222" s="2367"/>
      <c r="H1222" s="2367"/>
      <c r="I1222" s="2367"/>
      <c r="J1222" s="2367"/>
      <c r="K1222" s="2367"/>
      <c r="L1222" s="2367"/>
      <c r="M1222" s="2367"/>
      <c r="N1222" s="2367"/>
      <c r="O1222" s="2367"/>
      <c r="P1222" s="2367"/>
      <c r="Q1222" s="2367"/>
    </row>
    <row r="1223">
      <c r="A1223" s="2380"/>
      <c r="B1223" s="2366"/>
      <c r="C1223" s="2366"/>
      <c r="D1223" s="2367"/>
      <c r="E1223" s="2367"/>
      <c r="F1223" s="2367"/>
      <c r="G1223" s="2367"/>
      <c r="H1223" s="2367"/>
      <c r="I1223" s="2367"/>
      <c r="J1223" s="2367"/>
      <c r="K1223" s="2367"/>
      <c r="L1223" s="2367"/>
      <c r="M1223" s="2367"/>
      <c r="N1223" s="2367"/>
      <c r="O1223" s="2367"/>
      <c r="P1223" s="2367"/>
      <c r="Q1223" s="2367"/>
    </row>
    <row r="1224">
      <c r="A1224" s="2380"/>
      <c r="B1224" s="2366"/>
      <c r="C1224" s="2366"/>
      <c r="D1224" s="2367"/>
      <c r="E1224" s="2367"/>
      <c r="F1224" s="2367"/>
      <c r="G1224" s="2367"/>
      <c r="H1224" s="2367"/>
      <c r="I1224" s="2367"/>
      <c r="J1224" s="2367"/>
      <c r="K1224" s="2367"/>
      <c r="L1224" s="2367"/>
      <c r="M1224" s="2367"/>
      <c r="N1224" s="2367"/>
      <c r="O1224" s="2367"/>
      <c r="P1224" s="2367"/>
      <c r="Q1224" s="2367"/>
    </row>
    <row r="1225">
      <c r="A1225" s="2380"/>
      <c r="B1225" s="2366"/>
      <c r="C1225" s="2366"/>
      <c r="D1225" s="2367"/>
      <c r="E1225" s="2367"/>
      <c r="F1225" s="2367"/>
      <c r="G1225" s="2367"/>
      <c r="H1225" s="2367"/>
      <c r="I1225" s="2367"/>
      <c r="J1225" s="2367"/>
      <c r="K1225" s="2367"/>
      <c r="L1225" s="2367"/>
      <c r="M1225" s="2367"/>
      <c r="N1225" s="2367"/>
      <c r="O1225" s="2367"/>
      <c r="P1225" s="2367"/>
      <c r="Q1225" s="2367"/>
    </row>
    <row r="1226">
      <c r="A1226" s="2380"/>
      <c r="B1226" s="2366"/>
      <c r="C1226" s="2366"/>
      <c r="D1226" s="2367"/>
      <c r="E1226" s="2367"/>
      <c r="F1226" s="2367"/>
      <c r="G1226" s="2367"/>
      <c r="H1226" s="2367"/>
      <c r="I1226" s="2367"/>
      <c r="J1226" s="2367"/>
      <c r="K1226" s="2367"/>
      <c r="L1226" s="2367"/>
      <c r="M1226" s="2367"/>
      <c r="N1226" s="2367"/>
      <c r="O1226" s="2367"/>
      <c r="P1226" s="2367"/>
      <c r="Q1226" s="2367"/>
    </row>
    <row r="1227">
      <c r="A1227" s="2380"/>
      <c r="B1227" s="2366"/>
      <c r="C1227" s="2366"/>
      <c r="D1227" s="2367"/>
      <c r="E1227" s="2367"/>
      <c r="F1227" s="2367"/>
      <c r="G1227" s="2367"/>
      <c r="H1227" s="2367"/>
      <c r="I1227" s="2367"/>
      <c r="J1227" s="2367"/>
      <c r="K1227" s="2367"/>
      <c r="L1227" s="2367"/>
      <c r="M1227" s="2367"/>
      <c r="N1227" s="2367"/>
      <c r="O1227" s="2367"/>
      <c r="P1227" s="2367"/>
      <c r="Q1227" s="2367"/>
    </row>
    <row r="1228">
      <c r="A1228" s="2380"/>
      <c r="B1228" s="2366"/>
      <c r="C1228" s="2366"/>
      <c r="D1228" s="2367"/>
      <c r="E1228" s="2367"/>
      <c r="F1228" s="2367"/>
      <c r="G1228" s="2367"/>
      <c r="H1228" s="2367"/>
      <c r="I1228" s="2367"/>
      <c r="J1228" s="2367"/>
      <c r="K1228" s="2367"/>
      <c r="L1228" s="2367"/>
      <c r="M1228" s="2367"/>
      <c r="N1228" s="2367"/>
      <c r="O1228" s="2367"/>
      <c r="P1228" s="2367"/>
      <c r="Q1228" s="2367"/>
    </row>
    <row r="1229">
      <c r="A1229" s="2380"/>
      <c r="B1229" s="2366"/>
      <c r="C1229" s="2366"/>
      <c r="D1229" s="2367"/>
      <c r="E1229" s="2367"/>
      <c r="F1229" s="2367"/>
      <c r="G1229" s="2367"/>
      <c r="H1229" s="2367"/>
      <c r="I1229" s="2367"/>
      <c r="J1229" s="2367"/>
      <c r="K1229" s="2367"/>
      <c r="L1229" s="2367"/>
      <c r="M1229" s="2367"/>
      <c r="N1229" s="2367"/>
      <c r="O1229" s="2367"/>
      <c r="P1229" s="2367"/>
      <c r="Q1229" s="2367"/>
    </row>
    <row r="1230">
      <c r="A1230" s="2380"/>
      <c r="B1230" s="2366"/>
      <c r="C1230" s="2366"/>
      <c r="D1230" s="2367"/>
      <c r="E1230" s="2367"/>
      <c r="F1230" s="2367"/>
      <c r="G1230" s="2367"/>
      <c r="H1230" s="2367"/>
      <c r="I1230" s="2367"/>
      <c r="J1230" s="2367"/>
      <c r="K1230" s="2367"/>
      <c r="L1230" s="2367"/>
      <c r="M1230" s="2367"/>
      <c r="N1230" s="2367"/>
      <c r="O1230" s="2367"/>
      <c r="P1230" s="2367"/>
      <c r="Q1230" s="2367"/>
    </row>
    <row r="1231">
      <c r="A1231" s="2380"/>
      <c r="B1231" s="2366"/>
      <c r="C1231" s="2366"/>
      <c r="D1231" s="2367"/>
      <c r="E1231" s="2367"/>
      <c r="F1231" s="2367"/>
      <c r="G1231" s="2367"/>
      <c r="H1231" s="2367"/>
      <c r="I1231" s="2367"/>
      <c r="J1231" s="2367"/>
      <c r="K1231" s="2367"/>
      <c r="L1231" s="2367"/>
      <c r="M1231" s="2367"/>
      <c r="N1231" s="2367"/>
      <c r="O1231" s="2367"/>
      <c r="P1231" s="2367"/>
      <c r="Q1231" s="2367"/>
    </row>
    <row r="1232">
      <c r="A1232" s="2380"/>
      <c r="B1232" s="2366"/>
      <c r="C1232" s="2366"/>
      <c r="D1232" s="2367"/>
      <c r="E1232" s="2367"/>
      <c r="F1232" s="2367"/>
      <c r="G1232" s="2367"/>
      <c r="H1232" s="2367"/>
      <c r="I1232" s="2367"/>
      <c r="J1232" s="2367"/>
      <c r="K1232" s="2367"/>
      <c r="L1232" s="2367"/>
      <c r="M1232" s="2367"/>
      <c r="N1232" s="2367"/>
      <c r="O1232" s="2367"/>
      <c r="P1232" s="2367"/>
      <c r="Q1232" s="2367"/>
    </row>
    <row r="1233">
      <c r="A1233" s="2380"/>
      <c r="B1233" s="2366"/>
      <c r="C1233" s="2366"/>
      <c r="D1233" s="2367"/>
      <c r="E1233" s="2367"/>
      <c r="F1233" s="2367"/>
      <c r="G1233" s="2367"/>
      <c r="H1233" s="2367"/>
      <c r="I1233" s="2367"/>
      <c r="J1233" s="2367"/>
      <c r="K1233" s="2367"/>
      <c r="L1233" s="2367"/>
      <c r="M1233" s="2367"/>
      <c r="N1233" s="2367"/>
      <c r="O1233" s="2367"/>
      <c r="P1233" s="2367"/>
      <c r="Q1233" s="2367"/>
    </row>
    <row r="1234">
      <c r="A1234" s="2380"/>
      <c r="B1234" s="2366"/>
      <c r="C1234" s="2366"/>
      <c r="D1234" s="2367"/>
      <c r="E1234" s="2367"/>
      <c r="F1234" s="2367"/>
      <c r="G1234" s="2367"/>
      <c r="H1234" s="2367"/>
      <c r="I1234" s="2367"/>
      <c r="J1234" s="2367"/>
      <c r="K1234" s="2367"/>
      <c r="L1234" s="2367"/>
      <c r="M1234" s="2367"/>
      <c r="N1234" s="2367"/>
      <c r="O1234" s="2367"/>
      <c r="P1234" s="2367"/>
      <c r="Q1234" s="2367"/>
    </row>
    <row r="1235">
      <c r="A1235" s="2380"/>
      <c r="B1235" s="2366"/>
      <c r="C1235" s="2366"/>
      <c r="D1235" s="2367"/>
      <c r="E1235" s="2367"/>
      <c r="F1235" s="2367"/>
      <c r="G1235" s="2367"/>
      <c r="H1235" s="2367"/>
      <c r="I1235" s="2367"/>
      <c r="J1235" s="2367"/>
      <c r="K1235" s="2367"/>
      <c r="L1235" s="2367"/>
      <c r="M1235" s="2367"/>
      <c r="N1235" s="2367"/>
      <c r="O1235" s="2367"/>
      <c r="P1235" s="2367"/>
      <c r="Q1235" s="2367"/>
    </row>
    <row r="1236">
      <c r="A1236" s="2380"/>
      <c r="B1236" s="2366"/>
      <c r="C1236" s="2366"/>
      <c r="D1236" s="2367"/>
      <c r="E1236" s="2367"/>
      <c r="F1236" s="2367"/>
      <c r="G1236" s="2367"/>
      <c r="H1236" s="2367"/>
      <c r="I1236" s="2367"/>
      <c r="J1236" s="2367"/>
      <c r="K1236" s="2367"/>
      <c r="L1236" s="2367"/>
      <c r="M1236" s="2367"/>
      <c r="N1236" s="2367"/>
      <c r="O1236" s="2367"/>
      <c r="P1236" s="2367"/>
      <c r="Q1236" s="2367"/>
    </row>
    <row r="1237">
      <c r="A1237" s="2380"/>
      <c r="B1237" s="2366"/>
      <c r="C1237" s="2366"/>
      <c r="D1237" s="2367"/>
      <c r="E1237" s="2367"/>
      <c r="F1237" s="2367"/>
      <c r="G1237" s="2367"/>
      <c r="H1237" s="2367"/>
      <c r="I1237" s="2367"/>
      <c r="J1237" s="2367"/>
      <c r="K1237" s="2367"/>
      <c r="L1237" s="2367"/>
      <c r="M1237" s="2367"/>
      <c r="N1237" s="2367"/>
      <c r="O1237" s="2367"/>
      <c r="P1237" s="2367"/>
      <c r="Q1237" s="2367"/>
    </row>
    <row r="1238">
      <c r="A1238" s="2380"/>
      <c r="B1238" s="2366"/>
      <c r="C1238" s="2366"/>
      <c r="D1238" s="2367"/>
      <c r="E1238" s="2367"/>
      <c r="F1238" s="2367"/>
      <c r="G1238" s="2367"/>
      <c r="H1238" s="2367"/>
      <c r="I1238" s="2367"/>
      <c r="J1238" s="2367"/>
      <c r="K1238" s="2367"/>
      <c r="L1238" s="2367"/>
      <c r="M1238" s="2367"/>
      <c r="N1238" s="2367"/>
      <c r="O1238" s="2367"/>
      <c r="P1238" s="2367"/>
      <c r="Q1238" s="2367"/>
    </row>
    <row r="1239">
      <c r="A1239" s="2380"/>
      <c r="B1239" s="2366"/>
      <c r="C1239" s="2366"/>
      <c r="D1239" s="2367"/>
      <c r="E1239" s="2367"/>
      <c r="F1239" s="2367"/>
      <c r="G1239" s="2367"/>
      <c r="H1239" s="2367"/>
      <c r="I1239" s="2367"/>
      <c r="J1239" s="2367"/>
      <c r="K1239" s="2367"/>
      <c r="L1239" s="2367"/>
      <c r="M1239" s="2367"/>
      <c r="N1239" s="2367"/>
      <c r="O1239" s="2367"/>
      <c r="P1239" s="2367"/>
      <c r="Q1239" s="2367"/>
    </row>
    <row r="1240">
      <c r="A1240" s="2380"/>
      <c r="B1240" s="2366"/>
      <c r="C1240" s="2366"/>
      <c r="D1240" s="2367"/>
      <c r="E1240" s="2367"/>
      <c r="F1240" s="2367"/>
      <c r="G1240" s="2367"/>
      <c r="H1240" s="2367"/>
      <c r="I1240" s="2367"/>
      <c r="J1240" s="2367"/>
      <c r="K1240" s="2367"/>
      <c r="L1240" s="2367"/>
      <c r="M1240" s="2367"/>
      <c r="N1240" s="2367"/>
      <c r="O1240" s="2367"/>
      <c r="P1240" s="2367"/>
      <c r="Q1240" s="2367"/>
    </row>
    <row r="1241">
      <c r="A1241" s="2380"/>
      <c r="B1241" s="2366"/>
      <c r="C1241" s="2366"/>
      <c r="D1241" s="2367"/>
      <c r="E1241" s="2367"/>
      <c r="F1241" s="2367"/>
      <c r="G1241" s="2367"/>
      <c r="H1241" s="2367"/>
      <c r="I1241" s="2367"/>
      <c r="J1241" s="2367"/>
      <c r="K1241" s="2367"/>
      <c r="L1241" s="2367"/>
      <c r="M1241" s="2367"/>
      <c r="N1241" s="2367"/>
      <c r="O1241" s="2367"/>
      <c r="P1241" s="2367"/>
      <c r="Q1241" s="2367"/>
    </row>
    <row r="1242">
      <c r="A1242" s="2380"/>
      <c r="B1242" s="2366"/>
      <c r="C1242" s="2366"/>
      <c r="D1242" s="2367"/>
      <c r="E1242" s="2367"/>
      <c r="F1242" s="2367"/>
      <c r="G1242" s="2367"/>
      <c r="H1242" s="2367"/>
      <c r="I1242" s="2367"/>
      <c r="J1242" s="2367"/>
      <c r="K1242" s="2367"/>
      <c r="L1242" s="2367"/>
      <c r="M1242" s="2367"/>
      <c r="N1242" s="2367"/>
      <c r="O1242" s="2367"/>
      <c r="P1242" s="2367"/>
      <c r="Q1242" s="2367"/>
    </row>
    <row r="1243">
      <c r="A1243" s="2380"/>
      <c r="B1243" s="2366"/>
      <c r="C1243" s="2366"/>
      <c r="D1243" s="2367"/>
      <c r="E1243" s="2367"/>
      <c r="F1243" s="2367"/>
      <c r="G1243" s="2367"/>
      <c r="H1243" s="2367"/>
      <c r="I1243" s="2367"/>
      <c r="J1243" s="2367"/>
      <c r="K1243" s="2367"/>
      <c r="L1243" s="2367"/>
      <c r="M1243" s="2367"/>
      <c r="N1243" s="2367"/>
      <c r="O1243" s="2367"/>
      <c r="P1243" s="2367"/>
      <c r="Q1243" s="2367"/>
    </row>
    <row r="1244">
      <c r="A1244" s="2380"/>
      <c r="B1244" s="2366"/>
      <c r="C1244" s="2366"/>
      <c r="D1244" s="2367"/>
      <c r="E1244" s="2367"/>
      <c r="F1244" s="2367"/>
      <c r="G1244" s="2367"/>
      <c r="H1244" s="2367"/>
      <c r="I1244" s="2367"/>
      <c r="J1244" s="2367"/>
      <c r="K1244" s="2367"/>
      <c r="L1244" s="2367"/>
      <c r="M1244" s="2367"/>
      <c r="N1244" s="2367"/>
      <c r="O1244" s="2367"/>
      <c r="P1244" s="2367"/>
      <c r="Q1244" s="2367"/>
    </row>
  </sheetData>
  <mergeCells count="2">
    <mergeCell ref="B3:F3"/>
    <mergeCell ref="B5:B9"/>
  </mergeCells>
  <conditionalFormatting sqref="E259:E265 E268:Q1244">
    <cfRule type="expression" dxfId="5" priority="1">
      <formula>EVEN(ROW())=ROW()</formula>
    </cfRule>
  </conditionalFormatting>
  <hyperlinks>
    <hyperlink r:id="rId1" ref="C6"/>
    <hyperlink r:id="rId2" ref="C15"/>
    <hyperlink r:id="rId3" ref="B25"/>
    <hyperlink r:id="rId4" ref="C39"/>
    <hyperlink r:id="rId5" ref="D57"/>
    <hyperlink r:id="rId6" ref="C89"/>
    <hyperlink r:id="rId7" ref="E289"/>
    <hyperlink r:id="rId8" ref="E301"/>
    <hyperlink r:id="rId9" ref="B430"/>
  </hyperlinks>
  <printOptions gridLines="1" horizontalCentered="1"/>
  <pageMargins bottom="0.75" footer="0.0" header="0.0" left="0.7" right="0.7" top="0.75"/>
  <pageSetup fitToHeight="0" paperSize="9" cellComments="atEnd" orientation="landscape" pageOrder="overThenDown"/>
  <drawing r:id="rId10"/>
  <tableParts count="2">
    <tablePart r:id="rId13"/>
    <tablePart r:id="rId14"/>
  </tableParts>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pageSetUpPr fitToPage="1"/>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75"/>
  <cols>
    <col customWidth="1" min="1" max="1" width="30.29"/>
    <col customWidth="1" min="2" max="2" width="10.43"/>
    <col customWidth="1" min="3" max="3" width="11.71"/>
    <col customWidth="1" min="4" max="5" width="10.43"/>
    <col customWidth="1" min="6" max="6" width="29.0"/>
    <col customWidth="1" min="7" max="7" width="6.14"/>
    <col customWidth="1" min="8" max="8" width="6.86"/>
    <col customWidth="1" min="9" max="9" width="7.0"/>
    <col customWidth="1" min="10" max="10" width="6.43"/>
    <col customWidth="1" min="11" max="12" width="7.0"/>
    <col customWidth="1" min="13" max="13" width="11.71"/>
    <col customWidth="1" min="14" max="14" width="10.71"/>
    <col customWidth="1" min="15" max="15" width="12.14"/>
    <col customWidth="1" min="16" max="16" width="13.14"/>
    <col customWidth="1" min="17" max="17" width="10.43"/>
    <col customWidth="1" min="18" max="18" width="15.14"/>
    <col customWidth="1" min="19" max="19" width="10.57"/>
    <col customWidth="1" min="20" max="20" width="10.43"/>
    <col customWidth="1" min="21" max="21" width="10.0"/>
    <col customWidth="1" min="22" max="22" width="11.14"/>
    <col customWidth="1" min="32" max="32" width="18.71"/>
  </cols>
  <sheetData>
    <row r="1">
      <c r="A1" s="1396"/>
      <c r="B1" s="2381" t="s">
        <v>8787</v>
      </c>
      <c r="C1" s="2382"/>
      <c r="D1" s="2382"/>
      <c r="E1" s="2382"/>
      <c r="F1" s="2382"/>
      <c r="G1" s="2382"/>
      <c r="H1" s="2382"/>
      <c r="I1" s="2382"/>
      <c r="J1" s="2382"/>
      <c r="K1" s="2382"/>
      <c r="L1" s="2382"/>
      <c r="M1" s="2382"/>
      <c r="N1" s="2382"/>
      <c r="O1" s="2382"/>
      <c r="P1" s="2382"/>
      <c r="Q1" s="2382"/>
      <c r="R1" s="2382"/>
      <c r="S1" s="2153"/>
      <c r="T1" s="2153"/>
      <c r="U1" s="2153"/>
      <c r="V1" s="2153"/>
      <c r="W1" s="2154"/>
      <c r="X1" s="2383"/>
      <c r="Y1" s="2383"/>
      <c r="Z1" s="2383"/>
      <c r="AA1" s="2384"/>
      <c r="AG1" s="2385"/>
      <c r="AH1" s="2385"/>
      <c r="AI1" s="2385"/>
    </row>
    <row r="2" ht="33.75" customHeight="1">
      <c r="A2" s="1375">
        <f>countif(B6:B156, "yes")</f>
        <v>88</v>
      </c>
      <c r="B2" s="1369" t="str">
        <f>CONCATENATE("Total New Today: ",countif(G:K,TODAY()))</f>
        <v>Total New Today: 0</v>
      </c>
      <c r="S2" s="1370"/>
      <c r="T2" s="1370"/>
      <c r="U2" s="1370"/>
      <c r="V2" s="1370"/>
      <c r="W2" s="1371"/>
      <c r="X2" s="1372"/>
      <c r="Y2" s="1372"/>
      <c r="Z2" s="1372"/>
      <c r="AA2" s="1373"/>
      <c r="AG2" s="1374"/>
      <c r="AH2" s="1374"/>
      <c r="AI2" s="1374"/>
    </row>
    <row r="3" ht="60.0" customHeight="1">
      <c r="A3" s="2386" t="str">
        <f>CONCATENATE("New Programs Today: ",countif(G:G,TODAY()))</f>
        <v>New Programs Today: 0</v>
      </c>
      <c r="B3" s="2387" t="str">
        <f>IFERROR(__xludf.DUMMYFUNCTION("IFERROR(JOIN(char(10),""Program Names:"",FILTER(A6:A136,G6:G136=TODAY())),""Program Names:""&amp;char(10)&amp;""None"")"),"Program Names:
None")</f>
        <v>Program Names:
None</v>
      </c>
      <c r="D3" s="1377" t="s">
        <v>4724</v>
      </c>
      <c r="E3" s="1377" t="s">
        <v>6509</v>
      </c>
      <c r="F3" s="1378" t="s">
        <v>14</v>
      </c>
      <c r="G3" s="1378" t="s">
        <v>8788</v>
      </c>
      <c r="M3" s="1379" t="s">
        <v>4727</v>
      </c>
      <c r="N3" s="1378" t="s">
        <v>4728</v>
      </c>
      <c r="O3" s="1378" t="s">
        <v>4729</v>
      </c>
      <c r="P3" s="1378" t="s">
        <v>4730</v>
      </c>
      <c r="Q3" s="1380" t="s">
        <v>4731</v>
      </c>
      <c r="R3" s="1381" t="s">
        <v>4732</v>
      </c>
      <c r="S3" s="1382" t="s">
        <v>4733</v>
      </c>
      <c r="V3" s="1024"/>
      <c r="W3" s="1387" t="s">
        <v>8789</v>
      </c>
      <c r="Z3" s="1024"/>
      <c r="AA3" s="1379"/>
      <c r="AG3" s="1384"/>
      <c r="AH3" s="1384"/>
      <c r="AI3" s="1384"/>
    </row>
    <row r="4" ht="1.5" customHeight="1">
      <c r="A4" s="2388" t="str">
        <f>CONCATENATE("Second wave today: ",COUNTIF(H:L,TODAY()))</f>
        <v>Second wave today: 0</v>
      </c>
      <c r="B4" s="2389" t="str">
        <f>IFERROR(__xludf.DUMMYFUNCTION("IFERROR(JOIN(char(10),""Program Names:"",FILTER(A6:A136,(H6:H136=TODAY())+(I6:I136=TODAY())+(J6:J136=TODAY())+(K6:K136=TODAY()))),""Program Names:""&amp;char(10)&amp;""None"")"),"Program Names:
None")</f>
        <v>Program Names:
None</v>
      </c>
      <c r="E4" s="1377"/>
      <c r="R4" s="1024"/>
      <c r="S4" s="1382"/>
      <c r="T4" s="1382"/>
      <c r="U4" s="1382"/>
      <c r="V4" s="1386"/>
      <c r="W4" s="1387"/>
      <c r="X4" s="1387"/>
      <c r="Y4" s="1387"/>
      <c r="Z4" s="1388"/>
      <c r="AA4" s="1389"/>
      <c r="AG4" s="1390"/>
      <c r="AH4" s="1390"/>
      <c r="AI4" s="1390"/>
    </row>
    <row r="5">
      <c r="A5" s="1391"/>
      <c r="B5" s="1387" t="s">
        <v>4735</v>
      </c>
      <c r="C5" s="1379" t="s">
        <v>8790</v>
      </c>
      <c r="D5" s="1393"/>
      <c r="E5" s="1393"/>
      <c r="F5" s="1394"/>
      <c r="G5" s="1394"/>
      <c r="H5" s="1394"/>
      <c r="I5" s="1394"/>
      <c r="J5" s="1394"/>
      <c r="K5" s="1394"/>
      <c r="L5" s="1394"/>
      <c r="M5" s="1394"/>
      <c r="N5" s="1394"/>
      <c r="O5" s="1396" t="s">
        <v>3</v>
      </c>
      <c r="P5" s="1394"/>
      <c r="Q5" s="1394"/>
      <c r="R5" s="1394"/>
      <c r="S5" s="1382" t="s">
        <v>4745</v>
      </c>
      <c r="T5" s="1382" t="s">
        <v>4746</v>
      </c>
      <c r="U5" s="1382" t="s">
        <v>4747</v>
      </c>
      <c r="V5" s="1386" t="s">
        <v>4748</v>
      </c>
      <c r="W5" s="1379" t="s">
        <v>4745</v>
      </c>
      <c r="X5" s="1379" t="s">
        <v>4746</v>
      </c>
      <c r="Y5" s="1379" t="s">
        <v>4747</v>
      </c>
      <c r="Z5" s="1397" t="s">
        <v>4748</v>
      </c>
      <c r="AA5" s="1398" t="s">
        <v>6513</v>
      </c>
      <c r="AG5" s="1390"/>
      <c r="AH5" s="1390"/>
      <c r="AI5" s="1390"/>
    </row>
    <row r="6">
      <c r="A6" s="660" t="s">
        <v>15</v>
      </c>
      <c r="B6" s="1399"/>
      <c r="C6" s="1405"/>
      <c r="D6" s="1401"/>
      <c r="E6" s="1401"/>
      <c r="F6" s="1402"/>
      <c r="G6" s="1404"/>
      <c r="H6" s="1404"/>
      <c r="I6" s="1405"/>
      <c r="J6" s="1405"/>
      <c r="K6" s="1405"/>
      <c r="L6" s="1405"/>
      <c r="M6" s="1405"/>
      <c r="N6" s="1405"/>
      <c r="O6" s="1405"/>
      <c r="P6" s="1405"/>
      <c r="Q6" s="1402"/>
      <c r="R6" s="1406"/>
      <c r="S6" s="1405"/>
      <c r="T6" s="1405"/>
      <c r="U6" s="1405"/>
      <c r="V6" s="1407"/>
      <c r="W6" s="1405"/>
      <c r="X6" s="1405"/>
      <c r="Y6" s="1405"/>
      <c r="Z6" s="1407"/>
      <c r="AA6" s="2390"/>
      <c r="AG6" s="2391"/>
      <c r="AH6" s="2391"/>
      <c r="AI6" s="2391"/>
    </row>
    <row r="7">
      <c r="A7" s="668" t="s">
        <v>16</v>
      </c>
      <c r="B7" s="1410" t="s">
        <v>113</v>
      </c>
      <c r="C7" s="1410">
        <v>3.0</v>
      </c>
      <c r="D7" s="809">
        <v>1.0</v>
      </c>
      <c r="E7" s="809"/>
      <c r="F7" s="809" t="s">
        <v>8791</v>
      </c>
      <c r="G7" s="1412">
        <v>43383.0</v>
      </c>
      <c r="H7" s="1412">
        <v>43384.0</v>
      </c>
      <c r="I7" s="1410"/>
      <c r="J7" s="1410"/>
      <c r="K7" s="1410"/>
      <c r="L7" s="1410"/>
      <c r="M7" s="1410" t="s">
        <v>4752</v>
      </c>
      <c r="N7" s="1410">
        <v>13.0</v>
      </c>
      <c r="O7" s="1410" t="s">
        <v>8792</v>
      </c>
      <c r="P7" s="1413"/>
      <c r="Q7" s="1414"/>
      <c r="R7" s="1415"/>
      <c r="S7" s="1421">
        <v>43410.0</v>
      </c>
      <c r="T7" s="1421">
        <v>43438.0</v>
      </c>
      <c r="U7" s="1421">
        <v>43473.0</v>
      </c>
      <c r="V7" s="1422"/>
      <c r="W7" s="1421">
        <v>43046.0</v>
      </c>
      <c r="X7" s="1421">
        <v>43081.0</v>
      </c>
      <c r="Y7" s="1421">
        <v>43109.0</v>
      </c>
      <c r="Z7" s="1422"/>
      <c r="AA7" s="1518"/>
      <c r="AG7" s="1514"/>
      <c r="AH7" s="1514"/>
      <c r="AI7" s="1514"/>
    </row>
    <row r="8">
      <c r="A8" s="679" t="s">
        <v>3634</v>
      </c>
      <c r="B8" s="1426"/>
      <c r="C8" s="1426"/>
      <c r="D8" s="1427"/>
      <c r="E8" s="1427"/>
      <c r="F8" s="1427"/>
      <c r="G8" s="1441"/>
      <c r="H8" s="1429"/>
      <c r="I8" s="1430"/>
      <c r="J8" s="1426"/>
      <c r="K8" s="1426"/>
      <c r="L8" s="1426"/>
      <c r="M8" s="1426"/>
      <c r="N8" s="1426"/>
      <c r="O8" s="1426"/>
      <c r="P8" s="1430"/>
      <c r="Q8" s="1401"/>
      <c r="R8" s="1431"/>
      <c r="S8" s="1436"/>
      <c r="T8" s="1430"/>
      <c r="U8" s="1430"/>
      <c r="V8" s="1437"/>
      <c r="W8" s="1436"/>
      <c r="X8" s="1430"/>
      <c r="Y8" s="1430"/>
      <c r="Z8" s="1437"/>
      <c r="AA8" s="1498"/>
      <c r="AG8" s="2392"/>
      <c r="AH8" s="2392"/>
      <c r="AI8" s="2392"/>
    </row>
    <row r="9">
      <c r="A9" s="685" t="s">
        <v>3636</v>
      </c>
      <c r="B9" s="1410" t="s">
        <v>113</v>
      </c>
      <c r="C9" s="1410">
        <v>1.0</v>
      </c>
      <c r="D9" s="809">
        <v>1.0</v>
      </c>
      <c r="E9" s="809"/>
      <c r="F9" s="809"/>
      <c r="G9" s="1412">
        <v>43419.0</v>
      </c>
      <c r="H9" s="1412">
        <v>43420.0</v>
      </c>
      <c r="I9" s="1438">
        <v>43423.0</v>
      </c>
      <c r="J9" s="1410"/>
      <c r="K9" s="1410"/>
      <c r="L9" s="1410"/>
      <c r="M9" s="1410" t="s">
        <v>4752</v>
      </c>
      <c r="N9" s="1410"/>
      <c r="O9" s="1410">
        <v>0.0</v>
      </c>
      <c r="P9" s="1413"/>
      <c r="Q9" s="1414"/>
      <c r="R9" s="1415"/>
      <c r="S9" s="1421">
        <v>43490.0</v>
      </c>
      <c r="T9" s="1413"/>
      <c r="U9" s="1413"/>
      <c r="V9" s="1422"/>
      <c r="W9" s="1421">
        <v>43139.0</v>
      </c>
      <c r="X9" s="1413"/>
      <c r="Y9" s="1413"/>
      <c r="Z9" s="1422"/>
      <c r="AA9" s="1518"/>
      <c r="AG9" s="1514"/>
      <c r="AH9" s="1514"/>
      <c r="AI9" s="1514"/>
    </row>
    <row r="10">
      <c r="A10" s="660" t="s">
        <v>24</v>
      </c>
      <c r="B10" s="1426"/>
      <c r="C10" s="1430"/>
      <c r="D10" s="1427"/>
      <c r="E10" s="1427"/>
      <c r="F10" s="1427"/>
      <c r="G10" s="1430"/>
      <c r="H10" s="1441"/>
      <c r="I10" s="1430"/>
      <c r="J10" s="1426"/>
      <c r="K10" s="1426"/>
      <c r="L10" s="1426"/>
      <c r="M10" s="1426"/>
      <c r="N10" s="1426"/>
      <c r="O10" s="1426"/>
      <c r="P10" s="1442"/>
      <c r="Q10" s="1401"/>
      <c r="R10" s="1431"/>
      <c r="S10" s="1442"/>
      <c r="T10" s="1442"/>
      <c r="U10" s="1430"/>
      <c r="V10" s="1437"/>
      <c r="W10" s="1430"/>
      <c r="X10" s="1430"/>
      <c r="Y10" s="1430"/>
      <c r="Z10" s="1437"/>
      <c r="AA10" s="1498"/>
      <c r="AG10" s="2392"/>
      <c r="AH10" s="2392"/>
      <c r="AI10" s="2392"/>
    </row>
    <row r="11">
      <c r="A11" s="668" t="s">
        <v>25</v>
      </c>
      <c r="B11" s="1410" t="s">
        <v>113</v>
      </c>
      <c r="C11" s="1410">
        <v>1.0</v>
      </c>
      <c r="D11" s="809"/>
      <c r="E11" s="809"/>
      <c r="F11" s="809"/>
      <c r="G11" s="1412">
        <v>43391.0</v>
      </c>
      <c r="H11" s="1412">
        <v>43412.0</v>
      </c>
      <c r="I11" s="1438">
        <v>43424.0</v>
      </c>
      <c r="J11" s="1410"/>
      <c r="K11" s="1410"/>
      <c r="L11" s="1410"/>
      <c r="M11" s="1410" t="s">
        <v>4752</v>
      </c>
      <c r="N11" s="1410">
        <v>3.0</v>
      </c>
      <c r="O11" s="1410" t="s">
        <v>8793</v>
      </c>
      <c r="P11" s="1413"/>
      <c r="Q11" s="1414"/>
      <c r="R11" s="1415"/>
      <c r="S11" s="1438">
        <v>43438.0</v>
      </c>
      <c r="T11" s="1438">
        <v>43445.0</v>
      </c>
      <c r="U11" s="1438"/>
      <c r="V11" s="1422"/>
      <c r="W11" s="1438">
        <v>41250.0</v>
      </c>
      <c r="X11" s="1438">
        <v>43081.0</v>
      </c>
      <c r="Y11" s="1438"/>
      <c r="Z11" s="1422"/>
      <c r="AA11" s="1518"/>
      <c r="AG11" s="1514"/>
      <c r="AH11" s="1514"/>
      <c r="AI11" s="1514"/>
    </row>
    <row r="12">
      <c r="A12" s="685" t="s">
        <v>28</v>
      </c>
      <c r="B12" s="1410" t="s">
        <v>113</v>
      </c>
      <c r="C12" s="2393">
        <v>2.0</v>
      </c>
      <c r="D12" s="809"/>
      <c r="E12" s="809"/>
      <c r="F12" s="1473" t="s">
        <v>8794</v>
      </c>
      <c r="G12" s="1438">
        <v>43370.0</v>
      </c>
      <c r="H12" s="1438"/>
      <c r="I12" s="1413"/>
      <c r="J12" s="1410"/>
      <c r="K12" s="1410"/>
      <c r="L12" s="1410"/>
      <c r="M12" s="1410" t="s">
        <v>4777</v>
      </c>
      <c r="N12" s="1410">
        <v>12.0</v>
      </c>
      <c r="O12" s="1410" t="s">
        <v>8795</v>
      </c>
      <c r="P12" s="1410" t="s">
        <v>8796</v>
      </c>
      <c r="Q12" s="809" t="s">
        <v>8797</v>
      </c>
      <c r="R12" s="1415"/>
      <c r="S12" s="1438">
        <v>43406.0</v>
      </c>
      <c r="T12" s="1438">
        <v>43437.0</v>
      </c>
      <c r="U12" s="1413"/>
      <c r="V12" s="1422"/>
      <c r="W12" s="1438">
        <v>43052.0</v>
      </c>
      <c r="X12" s="1438">
        <v>43073.0</v>
      </c>
      <c r="Y12" s="1413"/>
      <c r="Z12" s="1422"/>
      <c r="AA12" s="1518"/>
      <c r="AG12" s="1514"/>
      <c r="AH12" s="1514"/>
      <c r="AI12" s="1514"/>
    </row>
    <row r="13">
      <c r="A13" s="660" t="s">
        <v>29</v>
      </c>
      <c r="B13" s="1430"/>
      <c r="C13" s="1430"/>
      <c r="D13" s="1401"/>
      <c r="E13" s="1401"/>
      <c r="F13" s="1401"/>
      <c r="G13" s="1429"/>
      <c r="H13" s="1429"/>
      <c r="I13" s="1430"/>
      <c r="J13" s="1430"/>
      <c r="K13" s="1430"/>
      <c r="L13" s="1430"/>
      <c r="M13" s="1430"/>
      <c r="N13" s="1430"/>
      <c r="O13" s="1430"/>
      <c r="P13" s="1430"/>
      <c r="Q13" s="1401"/>
      <c r="R13" s="1431"/>
      <c r="S13" s="1430"/>
      <c r="T13" s="1430"/>
      <c r="U13" s="1430"/>
      <c r="V13" s="1437"/>
      <c r="W13" s="1430"/>
      <c r="X13" s="1430"/>
      <c r="Y13" s="1430"/>
      <c r="Z13" s="1437"/>
      <c r="AA13" s="1498"/>
      <c r="AG13" s="2392"/>
      <c r="AH13" s="2392"/>
      <c r="AI13" s="2392"/>
    </row>
    <row r="14">
      <c r="A14" s="668" t="s">
        <v>30</v>
      </c>
      <c r="B14" s="1410" t="s">
        <v>113</v>
      </c>
      <c r="C14" s="1410">
        <v>1.0</v>
      </c>
      <c r="D14" s="809"/>
      <c r="E14" s="809"/>
      <c r="F14" s="809"/>
      <c r="G14" s="1412">
        <v>43405.0</v>
      </c>
      <c r="H14" s="1412"/>
      <c r="I14" s="1446"/>
      <c r="J14" s="1410"/>
      <c r="K14" s="1410"/>
      <c r="L14" s="1410"/>
      <c r="M14" s="1410" t="s">
        <v>4777</v>
      </c>
      <c r="N14" s="1410">
        <v>5.0</v>
      </c>
      <c r="O14" s="1410" t="s">
        <v>4791</v>
      </c>
      <c r="P14" s="1413"/>
      <c r="Q14" s="1414"/>
      <c r="R14" s="1415"/>
      <c r="S14" s="1438">
        <v>43441.0</v>
      </c>
      <c r="T14" s="1438">
        <v>43495.0</v>
      </c>
      <c r="U14" s="1413"/>
      <c r="V14" s="1422"/>
      <c r="W14" s="1438">
        <v>43077.0</v>
      </c>
      <c r="X14" s="1438">
        <v>42747.0</v>
      </c>
      <c r="Y14" s="1413"/>
      <c r="Z14" s="1422"/>
      <c r="AA14" s="1518"/>
      <c r="AG14" s="1514"/>
      <c r="AH14" s="1514"/>
      <c r="AI14" s="1514"/>
    </row>
    <row r="15">
      <c r="A15" s="668" t="s">
        <v>35</v>
      </c>
      <c r="B15" s="1410" t="s">
        <v>113</v>
      </c>
      <c r="C15" s="1410">
        <v>2.0</v>
      </c>
      <c r="D15" s="1414"/>
      <c r="E15" s="1414"/>
      <c r="F15" s="809"/>
      <c r="G15" s="1412">
        <v>43396.0</v>
      </c>
      <c r="H15" s="1412">
        <v>43397.0</v>
      </c>
      <c r="I15" s="1447">
        <v>43405.0</v>
      </c>
      <c r="J15" s="1438">
        <v>43406.0</v>
      </c>
      <c r="K15" s="1438">
        <v>43412.0</v>
      </c>
      <c r="L15" s="1438"/>
      <c r="M15" s="1410" t="s">
        <v>4752</v>
      </c>
      <c r="N15" s="1410">
        <v>6.0</v>
      </c>
      <c r="O15" s="1410" t="s">
        <v>4788</v>
      </c>
      <c r="P15" s="1413"/>
      <c r="Q15" s="1414"/>
      <c r="R15" s="1415"/>
      <c r="S15" s="1438">
        <v>43451.0</v>
      </c>
      <c r="T15" s="1438">
        <v>43472.0</v>
      </c>
      <c r="U15" s="1438">
        <v>43480.0</v>
      </c>
      <c r="V15" s="1448"/>
      <c r="W15" s="1438">
        <v>42738.0</v>
      </c>
      <c r="X15" s="1438">
        <v>42744.0</v>
      </c>
      <c r="Y15" s="1438">
        <v>42745.0</v>
      </c>
      <c r="Z15" s="1448">
        <v>42750.0</v>
      </c>
      <c r="AA15" s="1518"/>
      <c r="AG15" s="1514"/>
      <c r="AH15" s="1514"/>
      <c r="AI15" s="1514"/>
    </row>
    <row r="16">
      <c r="A16" s="668" t="s">
        <v>8798</v>
      </c>
      <c r="B16" s="2394" t="s">
        <v>8799</v>
      </c>
      <c r="C16" s="1410">
        <v>0.0</v>
      </c>
      <c r="D16" s="1414"/>
      <c r="E16" s="1414"/>
      <c r="F16" s="1414"/>
      <c r="G16" s="1412">
        <v>43377.0</v>
      </c>
      <c r="H16" s="1412"/>
      <c r="I16" s="1410"/>
      <c r="J16" s="1410"/>
      <c r="K16" s="1410"/>
      <c r="L16" s="1410"/>
      <c r="M16" s="1410" t="s">
        <v>4777</v>
      </c>
      <c r="N16" s="1410">
        <v>20.0</v>
      </c>
      <c r="O16" s="1410" t="s">
        <v>8800</v>
      </c>
      <c r="P16" s="1413"/>
      <c r="Q16" s="1414"/>
      <c r="R16" s="1415"/>
      <c r="S16" s="1438">
        <v>43392.0</v>
      </c>
      <c r="T16" s="1438">
        <v>43399.0</v>
      </c>
      <c r="U16" s="1438">
        <v>43406.0</v>
      </c>
      <c r="V16" s="1448">
        <v>43413.0</v>
      </c>
      <c r="W16" s="1438">
        <v>43035.0</v>
      </c>
      <c r="X16" s="1438">
        <v>43042.0</v>
      </c>
      <c r="Y16" s="1438">
        <v>43056.0</v>
      </c>
      <c r="Z16" s="1448">
        <v>43077.0</v>
      </c>
      <c r="AA16" s="1518"/>
      <c r="AG16" s="1514"/>
      <c r="AH16" s="1514"/>
      <c r="AI16" s="1514"/>
    </row>
    <row r="17">
      <c r="A17" s="668" t="s">
        <v>36</v>
      </c>
      <c r="B17" s="1410" t="s">
        <v>113</v>
      </c>
      <c r="C17" s="1410">
        <v>2.0</v>
      </c>
      <c r="D17" s="809"/>
      <c r="E17" s="809"/>
      <c r="F17" s="809" t="s">
        <v>8801</v>
      </c>
      <c r="G17" s="1438">
        <v>43377.0</v>
      </c>
      <c r="H17" s="1452"/>
      <c r="I17" s="1413"/>
      <c r="J17" s="1410"/>
      <c r="K17" s="1410"/>
      <c r="L17" s="1410"/>
      <c r="M17" s="1410" t="s">
        <v>4777</v>
      </c>
      <c r="N17" s="1410">
        <v>4.0</v>
      </c>
      <c r="O17" s="1410" t="s">
        <v>8802</v>
      </c>
      <c r="P17" s="1413"/>
      <c r="Q17" s="1414"/>
      <c r="R17" s="1415"/>
      <c r="S17" s="1438">
        <v>43417.0</v>
      </c>
      <c r="T17" s="1438">
        <v>43431.0</v>
      </c>
      <c r="U17" s="1438">
        <v>43480.0</v>
      </c>
      <c r="V17" s="1422"/>
      <c r="W17" s="1438">
        <v>43046.0</v>
      </c>
      <c r="X17" s="1438">
        <v>43053.0</v>
      </c>
      <c r="Y17" s="1438">
        <v>42744.0</v>
      </c>
      <c r="Z17" s="1422"/>
      <c r="AA17" s="1518"/>
      <c r="AG17" s="1514"/>
      <c r="AH17" s="1514"/>
      <c r="AI17" s="1514"/>
    </row>
    <row r="18">
      <c r="A18" s="668" t="s">
        <v>42</v>
      </c>
      <c r="B18" s="1410" t="s">
        <v>113</v>
      </c>
      <c r="C18" s="1410">
        <v>1.0</v>
      </c>
      <c r="D18" s="1414"/>
      <c r="E18" s="1414"/>
      <c r="F18" s="1414"/>
      <c r="G18" s="1412">
        <v>43430.0</v>
      </c>
      <c r="H18" s="1452"/>
      <c r="I18" s="1413"/>
      <c r="J18" s="1410"/>
      <c r="K18" s="1410"/>
      <c r="L18" s="1410"/>
      <c r="M18" s="1410" t="s">
        <v>4777</v>
      </c>
      <c r="N18" s="1410">
        <v>3.0</v>
      </c>
      <c r="O18" s="1410" t="s">
        <v>4764</v>
      </c>
      <c r="P18" s="1413"/>
      <c r="Q18" s="1414"/>
      <c r="R18" s="1415"/>
      <c r="S18" s="1438">
        <v>43490.0</v>
      </c>
      <c r="T18" s="1438">
        <v>43497.0</v>
      </c>
      <c r="U18" s="1413"/>
      <c r="V18" s="1422"/>
      <c r="W18" s="1438">
        <v>42761.0</v>
      </c>
      <c r="X18" s="1438">
        <v>42768.0</v>
      </c>
      <c r="Y18" s="1413"/>
      <c r="Z18" s="1422"/>
      <c r="AA18" s="1518"/>
      <c r="AG18" s="1514"/>
      <c r="AH18" s="1514"/>
      <c r="AI18" s="1514"/>
    </row>
    <row r="19">
      <c r="A19" s="668" t="s">
        <v>61</v>
      </c>
      <c r="B19" s="1410" t="s">
        <v>113</v>
      </c>
      <c r="C19" s="1410">
        <v>4.0</v>
      </c>
      <c r="D19" s="809">
        <v>3.0</v>
      </c>
      <c r="E19" s="809"/>
      <c r="F19" s="809" t="s">
        <v>8803</v>
      </c>
      <c r="G19" s="1412">
        <v>43416.0</v>
      </c>
      <c r="H19" s="1412">
        <v>43417.0</v>
      </c>
      <c r="I19" s="1438"/>
      <c r="J19" s="1438"/>
      <c r="K19" s="1410"/>
      <c r="L19" s="1410"/>
      <c r="M19" s="1410" t="s">
        <v>4752</v>
      </c>
      <c r="N19" s="1410">
        <v>7.0</v>
      </c>
      <c r="O19" s="1410" t="s">
        <v>8804</v>
      </c>
      <c r="P19" s="1413"/>
      <c r="Q19" s="1414"/>
      <c r="R19" s="1449" t="s">
        <v>8805</v>
      </c>
      <c r="S19" s="1438">
        <v>43440.0</v>
      </c>
      <c r="T19" s="1438">
        <v>43448.0</v>
      </c>
      <c r="U19" s="1438">
        <v>43481.0</v>
      </c>
      <c r="V19" s="1451"/>
      <c r="W19" s="1438">
        <v>43070.0</v>
      </c>
      <c r="X19" s="1438">
        <v>43082.0</v>
      </c>
      <c r="Y19" s="1438">
        <v>42758.0</v>
      </c>
      <c r="Z19" s="1451"/>
      <c r="AA19" s="1518"/>
      <c r="AG19" s="1514"/>
      <c r="AH19" s="1514"/>
      <c r="AI19" s="1514"/>
    </row>
    <row r="20">
      <c r="A20" s="668" t="s">
        <v>70</v>
      </c>
      <c r="B20" s="1410" t="s">
        <v>113</v>
      </c>
      <c r="C20" s="1410">
        <v>2.0</v>
      </c>
      <c r="D20" s="1414"/>
      <c r="E20" s="1414"/>
      <c r="F20" s="1414"/>
      <c r="G20" s="1412">
        <v>43406.0</v>
      </c>
      <c r="H20" s="1412"/>
      <c r="I20" s="1410"/>
      <c r="J20" s="1410"/>
      <c r="K20" s="1410"/>
      <c r="L20" s="1410"/>
      <c r="M20" s="1410" t="s">
        <v>4777</v>
      </c>
      <c r="N20" s="1410">
        <v>5.0</v>
      </c>
      <c r="O20" s="1410" t="s">
        <v>4791</v>
      </c>
      <c r="P20" s="1413"/>
      <c r="Q20" s="1414"/>
      <c r="R20" s="1415"/>
      <c r="S20" s="1438">
        <v>43437.0</v>
      </c>
      <c r="T20" s="1438">
        <v>43448.0</v>
      </c>
      <c r="U20" s="1438">
        <v>43476.0</v>
      </c>
      <c r="V20" s="1422"/>
      <c r="W20" s="1438">
        <v>43073.0</v>
      </c>
      <c r="X20" s="1438">
        <v>43084.0</v>
      </c>
      <c r="Y20" s="1438">
        <v>42743.0</v>
      </c>
      <c r="Z20" s="1422"/>
      <c r="AA20" s="1518"/>
      <c r="AG20" s="1514"/>
      <c r="AH20" s="1514"/>
      <c r="AI20" s="1514"/>
    </row>
    <row r="21">
      <c r="A21" s="692" t="s">
        <v>3637</v>
      </c>
      <c r="B21" s="1410" t="s">
        <v>113</v>
      </c>
      <c r="C21" s="1410">
        <v>1.0</v>
      </c>
      <c r="D21" s="809"/>
      <c r="E21" s="809"/>
      <c r="F21" s="809" t="s">
        <v>8806</v>
      </c>
      <c r="G21" s="1412">
        <v>43425.0</v>
      </c>
      <c r="H21" s="1412">
        <v>43432.0</v>
      </c>
      <c r="I21" s="1438">
        <v>43439.0</v>
      </c>
      <c r="J21" s="1413"/>
      <c r="K21" s="1413"/>
      <c r="L21" s="1413"/>
      <c r="M21" s="1410" t="s">
        <v>4752</v>
      </c>
      <c r="N21" s="1410">
        <v>4.0</v>
      </c>
      <c r="O21" s="1410" t="s">
        <v>4769</v>
      </c>
      <c r="P21" s="1413"/>
      <c r="Q21" s="1414"/>
      <c r="R21" s="1415"/>
      <c r="S21" s="1438">
        <v>43452.0</v>
      </c>
      <c r="T21" s="1438">
        <v>43501.0</v>
      </c>
      <c r="U21" s="1413"/>
      <c r="V21" s="1422"/>
      <c r="W21" s="1413"/>
      <c r="X21" s="1413"/>
      <c r="Y21" s="1413"/>
      <c r="Z21" s="1422"/>
      <c r="AA21" s="1518"/>
      <c r="AG21" s="1514"/>
      <c r="AH21" s="1514"/>
      <c r="AI21" s="1514"/>
    </row>
    <row r="22">
      <c r="A22" s="668" t="s">
        <v>78</v>
      </c>
      <c r="B22" s="1410" t="s">
        <v>113</v>
      </c>
      <c r="C22" s="1410">
        <v>3.0</v>
      </c>
      <c r="D22" s="809"/>
      <c r="E22" s="809"/>
      <c r="F22" s="809" t="s">
        <v>8807</v>
      </c>
      <c r="G22" s="1412">
        <v>43403.0</v>
      </c>
      <c r="H22" s="1412"/>
      <c r="I22" s="1413"/>
      <c r="J22" s="1410"/>
      <c r="K22" s="1410"/>
      <c r="L22" s="1410"/>
      <c r="M22" s="1410" t="s">
        <v>4752</v>
      </c>
      <c r="N22" s="1410">
        <v>7.0</v>
      </c>
      <c r="O22" s="1410" t="s">
        <v>6536</v>
      </c>
      <c r="P22" s="1413"/>
      <c r="Q22" s="1414"/>
      <c r="R22" s="1415"/>
      <c r="S22" s="1438">
        <v>43441.0</v>
      </c>
      <c r="T22" s="1438">
        <v>43448.0</v>
      </c>
      <c r="U22" s="1438">
        <v>43476.0</v>
      </c>
      <c r="V22" s="1422"/>
      <c r="W22" s="1438">
        <v>43077.0</v>
      </c>
      <c r="X22" s="1438">
        <v>43087.0</v>
      </c>
      <c r="Y22" s="1438">
        <v>42743.0</v>
      </c>
      <c r="Z22" s="1422"/>
      <c r="AA22" s="1518"/>
      <c r="AG22" s="1514"/>
      <c r="AH22" s="1514"/>
      <c r="AI22" s="1514"/>
    </row>
    <row r="23">
      <c r="A23" s="668" t="s">
        <v>87</v>
      </c>
      <c r="B23" s="1410" t="s">
        <v>113</v>
      </c>
      <c r="C23" s="1410">
        <v>3.0</v>
      </c>
      <c r="D23" s="809">
        <v>3.0</v>
      </c>
      <c r="E23" s="809"/>
      <c r="F23" s="809" t="s">
        <v>8808</v>
      </c>
      <c r="G23" s="1412">
        <v>43382.0</v>
      </c>
      <c r="H23" s="1452"/>
      <c r="I23" s="1438">
        <v>43434.0</v>
      </c>
      <c r="J23" s="1410"/>
      <c r="K23" s="1410"/>
      <c r="L23" s="1410"/>
      <c r="M23" s="1410" t="s">
        <v>4752</v>
      </c>
      <c r="N23" s="1410">
        <v>11.0</v>
      </c>
      <c r="O23" s="1410" t="s">
        <v>8809</v>
      </c>
      <c r="P23" s="1410" t="s">
        <v>8810</v>
      </c>
      <c r="Q23" s="1414"/>
      <c r="R23" s="1415"/>
      <c r="S23" s="1438">
        <v>43441.0</v>
      </c>
      <c r="T23" s="1438">
        <v>43448.0</v>
      </c>
      <c r="U23" s="1438">
        <v>43476.0</v>
      </c>
      <c r="V23" s="1422"/>
      <c r="W23" s="1438">
        <v>43077.0</v>
      </c>
      <c r="X23" s="1438">
        <v>43084.0</v>
      </c>
      <c r="Y23" s="1438">
        <v>42747.0</v>
      </c>
      <c r="Z23" s="1422"/>
      <c r="AA23" s="1518"/>
      <c r="AG23" s="1514"/>
      <c r="AH23" s="1514"/>
      <c r="AI23" s="1514"/>
    </row>
    <row r="24">
      <c r="A24" s="668" t="s">
        <v>93</v>
      </c>
      <c r="B24" s="1410" t="s">
        <v>113</v>
      </c>
      <c r="C24" s="1410">
        <v>3.0</v>
      </c>
      <c r="D24" s="809"/>
      <c r="E24" s="809"/>
      <c r="F24" s="809" t="s">
        <v>8811</v>
      </c>
      <c r="G24" s="1438">
        <v>43395.0</v>
      </c>
      <c r="H24" s="1412">
        <v>43396.0</v>
      </c>
      <c r="I24" s="1438"/>
      <c r="J24" s="1410"/>
      <c r="K24" s="1410"/>
      <c r="L24" s="1410"/>
      <c r="M24" s="1410" t="s">
        <v>4752</v>
      </c>
      <c r="N24" s="1410">
        <v>8.0</v>
      </c>
      <c r="O24" s="1410" t="s">
        <v>8812</v>
      </c>
      <c r="P24" s="1413"/>
      <c r="Q24" s="809"/>
      <c r="R24" s="1449" t="s">
        <v>8813</v>
      </c>
      <c r="S24" s="1438">
        <v>43433.0</v>
      </c>
      <c r="T24" s="1421">
        <v>43448.0</v>
      </c>
      <c r="U24" s="1438">
        <v>43482.0</v>
      </c>
      <c r="V24" s="1422"/>
      <c r="W24" s="1438">
        <v>43069.0</v>
      </c>
      <c r="X24" s="1438">
        <v>43084.0</v>
      </c>
      <c r="Y24" s="1438">
        <v>42753.0</v>
      </c>
      <c r="Z24" s="1422"/>
      <c r="AA24" s="1518"/>
      <c r="AG24" s="1514"/>
      <c r="AH24" s="1514"/>
      <c r="AI24" s="1514"/>
    </row>
    <row r="25">
      <c r="A25" s="685" t="s">
        <v>105</v>
      </c>
      <c r="B25" s="1410" t="s">
        <v>113</v>
      </c>
      <c r="C25" s="1410">
        <v>2.0</v>
      </c>
      <c r="D25" s="1414"/>
      <c r="E25" s="1414"/>
      <c r="F25" s="809" t="s">
        <v>8814</v>
      </c>
      <c r="G25" s="1412">
        <v>43416.0</v>
      </c>
      <c r="H25" s="1412">
        <v>43419.0</v>
      </c>
      <c r="I25" s="1413"/>
      <c r="J25" s="1410"/>
      <c r="K25" s="1410"/>
      <c r="L25" s="1410"/>
      <c r="M25" s="1410" t="s">
        <v>4777</v>
      </c>
      <c r="N25" s="1410">
        <v>6.0</v>
      </c>
      <c r="O25" s="1410" t="s">
        <v>4788</v>
      </c>
      <c r="P25" s="1413"/>
      <c r="Q25" s="1414"/>
      <c r="R25" s="1449" t="s">
        <v>8815</v>
      </c>
      <c r="S25" s="1438">
        <v>43440.0</v>
      </c>
      <c r="T25" s="1438">
        <v>43447.0</v>
      </c>
      <c r="U25" s="1438">
        <v>43475.0</v>
      </c>
      <c r="V25" s="1422"/>
      <c r="W25" s="1438">
        <v>43076.0</v>
      </c>
      <c r="X25" s="1438">
        <v>43083.0</v>
      </c>
      <c r="Y25" s="1438">
        <v>42753.0</v>
      </c>
      <c r="Z25" s="1422"/>
      <c r="AA25" s="1518"/>
      <c r="AG25" s="1514"/>
      <c r="AH25" s="1514"/>
      <c r="AI25" s="1514"/>
    </row>
    <row r="26">
      <c r="A26" s="660" t="s">
        <v>107</v>
      </c>
      <c r="B26" s="1430"/>
      <c r="C26" s="1426"/>
      <c r="D26" s="1401"/>
      <c r="E26" s="1401"/>
      <c r="F26" s="1401"/>
      <c r="G26" s="1429"/>
      <c r="H26" s="1429"/>
      <c r="I26" s="1430"/>
      <c r="J26" s="1430"/>
      <c r="K26" s="1430"/>
      <c r="L26" s="1430"/>
      <c r="M26" s="1430"/>
      <c r="N26" s="1430"/>
      <c r="O26" s="1426"/>
      <c r="P26" s="1430"/>
      <c r="Q26" s="1401"/>
      <c r="R26" s="1431"/>
      <c r="S26" s="1430"/>
      <c r="T26" s="1430"/>
      <c r="U26" s="1430"/>
      <c r="V26" s="1437"/>
      <c r="W26" s="1430"/>
      <c r="X26" s="1430"/>
      <c r="Y26" s="1430"/>
      <c r="Z26" s="1437"/>
      <c r="AA26" s="1498"/>
      <c r="AG26" s="2392"/>
      <c r="AH26" s="2392"/>
      <c r="AI26" s="2392"/>
    </row>
    <row r="27">
      <c r="A27" s="668" t="s">
        <v>108</v>
      </c>
      <c r="B27" s="1410" t="s">
        <v>113</v>
      </c>
      <c r="C27" s="1410">
        <v>2.0</v>
      </c>
      <c r="D27" s="809" t="s">
        <v>8816</v>
      </c>
      <c r="E27" s="809">
        <v>3.0</v>
      </c>
      <c r="F27" s="809"/>
      <c r="G27" s="1412">
        <v>43405.0</v>
      </c>
      <c r="H27" s="1452"/>
      <c r="I27" s="1413"/>
      <c r="J27" s="1410"/>
      <c r="K27" s="1410"/>
      <c r="L27" s="1410"/>
      <c r="M27" s="1410" t="s">
        <v>8817</v>
      </c>
      <c r="N27" s="1410">
        <v>7.0</v>
      </c>
      <c r="O27" s="1410" t="s">
        <v>6589</v>
      </c>
      <c r="P27" s="1413"/>
      <c r="Q27" s="1414"/>
      <c r="R27" s="1415"/>
      <c r="S27" s="1438">
        <v>43433.0</v>
      </c>
      <c r="T27" s="1438">
        <v>43444.0</v>
      </c>
      <c r="U27" s="1413"/>
      <c r="V27" s="1422"/>
      <c r="W27" s="1438">
        <v>43070.0</v>
      </c>
      <c r="X27" s="1438">
        <v>43076.0</v>
      </c>
      <c r="Y27" s="1413"/>
      <c r="Z27" s="1422"/>
      <c r="AA27" s="1518"/>
      <c r="AG27" s="1514"/>
      <c r="AH27" s="1514"/>
      <c r="AI27" s="1514"/>
    </row>
    <row r="28">
      <c r="A28" s="660" t="s">
        <v>109</v>
      </c>
      <c r="B28" s="1426"/>
      <c r="C28" s="1426"/>
      <c r="D28" s="1401"/>
      <c r="E28" s="1401"/>
      <c r="F28" s="1401"/>
      <c r="G28" s="1429"/>
      <c r="H28" s="1429"/>
      <c r="I28" s="1430"/>
      <c r="J28" s="1430"/>
      <c r="K28" s="1430"/>
      <c r="L28" s="1430"/>
      <c r="M28" s="1430"/>
      <c r="N28" s="1430"/>
      <c r="O28" s="1430"/>
      <c r="P28" s="1430"/>
      <c r="Q28" s="1401"/>
      <c r="R28" s="1431"/>
      <c r="S28" s="1430"/>
      <c r="T28" s="1430"/>
      <c r="U28" s="1430"/>
      <c r="V28" s="1437"/>
      <c r="W28" s="1430"/>
      <c r="X28" s="1430"/>
      <c r="Y28" s="1430"/>
      <c r="Z28" s="1437"/>
      <c r="AA28" s="1498"/>
      <c r="AG28" s="2392"/>
      <c r="AH28" s="2392"/>
      <c r="AI28" s="2392"/>
    </row>
    <row r="29">
      <c r="A29" s="660"/>
      <c r="B29" s="1426"/>
      <c r="C29" s="1426"/>
      <c r="D29" s="1401"/>
      <c r="E29" s="1401"/>
      <c r="F29" s="1401"/>
      <c r="G29" s="1429"/>
      <c r="H29" s="1429"/>
      <c r="I29" s="1430"/>
      <c r="J29" s="1430"/>
      <c r="K29" s="1430"/>
      <c r="L29" s="1430"/>
      <c r="M29" s="1430"/>
      <c r="N29" s="1430"/>
      <c r="O29" s="1430"/>
      <c r="P29" s="1430"/>
      <c r="Q29" s="1401"/>
      <c r="R29" s="1431"/>
      <c r="S29" s="1430"/>
      <c r="T29" s="1430"/>
      <c r="U29" s="1430"/>
      <c r="V29" s="1437"/>
      <c r="W29" s="1430"/>
      <c r="X29" s="1430"/>
      <c r="Y29" s="1430"/>
      <c r="Z29" s="1437"/>
      <c r="AA29" s="1498"/>
      <c r="AB29" s="1498"/>
      <c r="AC29" s="1498"/>
      <c r="AD29" s="1498"/>
      <c r="AE29" s="1498"/>
      <c r="AF29" s="1498"/>
      <c r="AG29" s="2392"/>
      <c r="AH29" s="2392"/>
      <c r="AI29" s="2392"/>
    </row>
    <row r="30">
      <c r="A30" s="668" t="s">
        <v>110</v>
      </c>
      <c r="B30" s="1410" t="s">
        <v>113</v>
      </c>
      <c r="C30" s="809">
        <v>3.0</v>
      </c>
      <c r="D30" s="809"/>
      <c r="E30" s="809">
        <v>3.0</v>
      </c>
      <c r="F30" s="1454" t="s">
        <v>8818</v>
      </c>
      <c r="G30" s="1508">
        <v>43409.0</v>
      </c>
      <c r="H30" s="1452"/>
      <c r="I30" s="1413"/>
      <c r="J30" s="1410"/>
      <c r="K30" s="1410"/>
      <c r="L30" s="1410"/>
      <c r="M30" s="1410" t="s">
        <v>4777</v>
      </c>
      <c r="N30" s="1410">
        <v>2.0</v>
      </c>
      <c r="O30" s="1410" t="s">
        <v>4835</v>
      </c>
      <c r="P30" s="1413"/>
      <c r="Q30" s="809"/>
      <c r="R30" s="1449" t="s">
        <v>8819</v>
      </c>
      <c r="S30" s="1438">
        <v>43440.0</v>
      </c>
      <c r="T30" s="1438">
        <v>43447.0</v>
      </c>
      <c r="U30" s="1413"/>
      <c r="V30" s="1422"/>
      <c r="W30" s="1438">
        <v>43076.0</v>
      </c>
      <c r="X30" s="1438">
        <v>43083.0</v>
      </c>
      <c r="Y30" s="1413"/>
      <c r="Z30" s="1422"/>
      <c r="AA30" s="1518"/>
      <c r="AG30" s="1514"/>
      <c r="AH30" s="1514"/>
      <c r="AI30" s="1514"/>
    </row>
    <row r="31">
      <c r="A31" s="660" t="s">
        <v>128</v>
      </c>
      <c r="B31" s="1430"/>
      <c r="C31" s="1430"/>
      <c r="D31" s="1401"/>
      <c r="E31" s="1401"/>
      <c r="F31" s="1401"/>
      <c r="G31" s="1429"/>
      <c r="H31" s="1429"/>
      <c r="I31" s="1430"/>
      <c r="J31" s="1430"/>
      <c r="K31" s="1430"/>
      <c r="L31" s="1430"/>
      <c r="M31" s="1430"/>
      <c r="N31" s="1430"/>
      <c r="O31" s="1426"/>
      <c r="P31" s="1430"/>
      <c r="Q31" s="1401"/>
      <c r="R31" s="1431"/>
      <c r="S31" s="1430"/>
      <c r="T31" s="1430"/>
      <c r="U31" s="1430"/>
      <c r="V31" s="1437"/>
      <c r="W31" s="1430"/>
      <c r="X31" s="1430"/>
      <c r="Y31" s="1430"/>
      <c r="Z31" s="1437"/>
      <c r="AA31" s="1498"/>
      <c r="AG31" s="2392"/>
      <c r="AH31" s="2392"/>
      <c r="AI31" s="2392"/>
    </row>
    <row r="32">
      <c r="A32" s="668" t="s">
        <v>129</v>
      </c>
      <c r="B32" s="1410" t="s">
        <v>113</v>
      </c>
      <c r="C32" s="1410">
        <v>2.0</v>
      </c>
      <c r="D32" s="809"/>
      <c r="E32" s="809"/>
      <c r="F32" s="809"/>
      <c r="G32" s="1412">
        <v>43390.0</v>
      </c>
      <c r="H32" s="1412">
        <v>43399.0</v>
      </c>
      <c r="I32" s="1438"/>
      <c r="J32" s="1410"/>
      <c r="K32" s="1410"/>
      <c r="L32" s="1410"/>
      <c r="M32" s="1410" t="s">
        <v>4752</v>
      </c>
      <c r="N32" s="1410">
        <v>6.0</v>
      </c>
      <c r="O32" s="1410" t="s">
        <v>4788</v>
      </c>
      <c r="P32" s="1413"/>
      <c r="Q32" s="1414"/>
      <c r="R32" s="1415"/>
      <c r="S32" s="1438">
        <v>43433.0</v>
      </c>
      <c r="T32" s="1438">
        <v>43447.0</v>
      </c>
      <c r="U32" s="1438">
        <v>43475.0</v>
      </c>
      <c r="V32" s="1422"/>
      <c r="W32" s="1438">
        <v>43055.0</v>
      </c>
      <c r="X32" s="1438">
        <v>43076.0</v>
      </c>
      <c r="Y32" s="1438">
        <v>42746.0</v>
      </c>
      <c r="Z32" s="1422"/>
      <c r="AA32" s="1518"/>
      <c r="AG32" s="1514"/>
      <c r="AH32" s="1514"/>
      <c r="AI32" s="1514"/>
    </row>
    <row r="33">
      <c r="A33" s="660" t="s">
        <v>130</v>
      </c>
      <c r="B33" s="1430"/>
      <c r="C33" s="1430"/>
      <c r="D33" s="1401"/>
      <c r="E33" s="1401"/>
      <c r="F33" s="1401"/>
      <c r="G33" s="1429"/>
      <c r="H33" s="1429"/>
      <c r="I33" s="1430"/>
      <c r="J33" s="1430"/>
      <c r="K33" s="1430"/>
      <c r="L33" s="1430"/>
      <c r="M33" s="1430"/>
      <c r="N33" s="1430"/>
      <c r="O33" s="1430"/>
      <c r="P33" s="1430"/>
      <c r="Q33" s="1401"/>
      <c r="R33" s="1431"/>
      <c r="S33" s="1430"/>
      <c r="T33" s="1430"/>
      <c r="U33" s="1430"/>
      <c r="V33" s="1437"/>
      <c r="W33" s="1430"/>
      <c r="X33" s="1430"/>
      <c r="Y33" s="1430"/>
      <c r="Z33" s="1437"/>
      <c r="AA33" s="1498"/>
      <c r="AG33" s="2392"/>
      <c r="AH33" s="2392"/>
      <c r="AI33" s="2392"/>
    </row>
    <row r="34">
      <c r="A34" s="2395" t="s">
        <v>131</v>
      </c>
      <c r="B34" s="1410" t="s">
        <v>113</v>
      </c>
      <c r="C34" s="1410">
        <v>1.0</v>
      </c>
      <c r="D34" s="1414"/>
      <c r="E34" s="1414"/>
      <c r="F34" s="1414"/>
      <c r="G34" s="1412">
        <v>43409.0</v>
      </c>
      <c r="H34" s="1412">
        <v>43425.0</v>
      </c>
      <c r="I34" s="1413"/>
      <c r="J34" s="1410"/>
      <c r="K34" s="1410"/>
      <c r="L34" s="1410"/>
      <c r="M34" s="1410" t="s">
        <v>4777</v>
      </c>
      <c r="N34" s="1410">
        <v>3.0</v>
      </c>
      <c r="O34" s="1410" t="s">
        <v>4764</v>
      </c>
      <c r="P34" s="1413"/>
      <c r="Q34" s="1414"/>
      <c r="R34" s="1415"/>
      <c r="S34" s="1438">
        <v>43441.0</v>
      </c>
      <c r="T34" s="1438">
        <v>43448.0</v>
      </c>
      <c r="U34" s="1438">
        <v>43118.0</v>
      </c>
      <c r="V34" s="1422"/>
      <c r="W34" s="1438">
        <v>43077.0</v>
      </c>
      <c r="X34" s="1438">
        <v>43080.0</v>
      </c>
      <c r="Y34" s="1438">
        <v>43084.0</v>
      </c>
      <c r="Z34" s="1422"/>
      <c r="AA34" s="1518"/>
      <c r="AG34" s="1514"/>
      <c r="AH34" s="1514"/>
      <c r="AI34" s="1514"/>
    </row>
    <row r="35">
      <c r="A35" s="694" t="s">
        <v>3638</v>
      </c>
      <c r="B35" s="1410" t="s">
        <v>113</v>
      </c>
      <c r="C35" s="1410">
        <v>3.0</v>
      </c>
      <c r="D35" s="1457">
        <v>2.0</v>
      </c>
      <c r="E35" s="1457"/>
      <c r="F35" s="1457"/>
      <c r="G35" s="1412">
        <v>43403.0</v>
      </c>
      <c r="H35" s="1421">
        <v>43411.0</v>
      </c>
      <c r="I35" s="1438">
        <v>43418.0</v>
      </c>
      <c r="J35" s="1438">
        <v>43454.0</v>
      </c>
      <c r="K35" s="1410"/>
      <c r="L35" s="1410"/>
      <c r="M35" s="1410" t="s">
        <v>4777</v>
      </c>
      <c r="N35" s="1410">
        <v>9.0</v>
      </c>
      <c r="O35" s="1410" t="s">
        <v>8820</v>
      </c>
      <c r="P35" s="1413"/>
      <c r="Q35" s="1414"/>
      <c r="R35" s="1415"/>
      <c r="S35" s="1438">
        <v>43437.0</v>
      </c>
      <c r="T35" s="1438">
        <v>43472.0</v>
      </c>
      <c r="U35" s="1413"/>
      <c r="V35" s="1422"/>
      <c r="W35" s="1438">
        <v>42740.0</v>
      </c>
      <c r="X35" s="1438">
        <v>42743.0</v>
      </c>
      <c r="Y35" s="1413"/>
      <c r="Z35" s="1422"/>
      <c r="AA35" s="1518"/>
      <c r="AG35" s="1514"/>
      <c r="AH35" s="1514"/>
      <c r="AI35" s="1514"/>
    </row>
    <row r="36">
      <c r="A36" s="668" t="s">
        <v>141</v>
      </c>
      <c r="B36" s="1410" t="s">
        <v>113</v>
      </c>
      <c r="C36" s="1410">
        <v>2.0</v>
      </c>
      <c r="D36" s="809"/>
      <c r="E36" s="809"/>
      <c r="F36" s="809"/>
      <c r="G36" s="1412">
        <v>43397.0</v>
      </c>
      <c r="H36" s="1412">
        <v>43423.0</v>
      </c>
      <c r="I36" s="1413"/>
      <c r="J36" s="1410"/>
      <c r="K36" s="1410"/>
      <c r="L36" s="1410"/>
      <c r="M36" s="1410"/>
      <c r="N36" s="1410">
        <v>2.0</v>
      </c>
      <c r="O36" s="1410"/>
      <c r="P36" s="1410"/>
      <c r="Q36" s="809"/>
      <c r="R36" s="1449"/>
      <c r="S36" s="1438">
        <v>43476.0</v>
      </c>
      <c r="T36" s="1410" t="s">
        <v>8821</v>
      </c>
      <c r="U36" s="1413"/>
      <c r="V36" s="1422"/>
      <c r="W36" s="1438">
        <v>42740.0</v>
      </c>
      <c r="X36" s="1413"/>
      <c r="Y36" s="1413"/>
      <c r="Z36" s="1422"/>
      <c r="AA36" s="1518"/>
      <c r="AG36" s="1514"/>
      <c r="AH36" s="1514"/>
      <c r="AI36" s="1514"/>
    </row>
    <row r="37">
      <c r="A37" s="685" t="s">
        <v>3640</v>
      </c>
      <c r="B37" s="1410" t="s">
        <v>113</v>
      </c>
      <c r="C37" s="1410">
        <v>4.0</v>
      </c>
      <c r="D37" s="809"/>
      <c r="E37" s="809"/>
      <c r="F37" s="809" t="s">
        <v>8822</v>
      </c>
      <c r="G37" s="1438">
        <v>43413.0</v>
      </c>
      <c r="H37" s="1438">
        <v>43416.0</v>
      </c>
      <c r="I37" s="1447">
        <v>43418.0</v>
      </c>
      <c r="J37" s="1438">
        <v>43423.0</v>
      </c>
      <c r="K37" s="1410"/>
      <c r="L37" s="1410"/>
      <c r="M37" s="1410" t="s">
        <v>6544</v>
      </c>
      <c r="N37" s="1410">
        <v>12.0</v>
      </c>
      <c r="O37" s="1410" t="s">
        <v>8823</v>
      </c>
      <c r="P37" s="1413"/>
      <c r="Q37" s="1414"/>
      <c r="R37" s="1415"/>
      <c r="S37" s="1438">
        <v>43472.0</v>
      </c>
      <c r="T37" s="1438">
        <v>43479.0</v>
      </c>
      <c r="U37" s="1438">
        <v>43490.0</v>
      </c>
      <c r="V37" s="1422"/>
      <c r="W37" s="1438">
        <v>42743.0</v>
      </c>
      <c r="X37" s="1438">
        <v>42747.0</v>
      </c>
      <c r="Y37" s="1438">
        <v>42752.0</v>
      </c>
      <c r="Z37" s="1422"/>
      <c r="AA37" s="1518"/>
      <c r="AG37" s="1514"/>
      <c r="AH37" s="1514"/>
      <c r="AI37" s="1514"/>
    </row>
    <row r="38">
      <c r="A38" s="660" t="s">
        <v>149</v>
      </c>
      <c r="B38" s="1427"/>
      <c r="C38" s="1430"/>
      <c r="D38" s="1427"/>
      <c r="E38" s="1427"/>
      <c r="F38" s="1427"/>
      <c r="G38" s="1441"/>
      <c r="H38" s="1429"/>
      <c r="I38" s="1430"/>
      <c r="J38" s="1426"/>
      <c r="K38" s="1426"/>
      <c r="L38" s="1426"/>
      <c r="M38" s="1426"/>
      <c r="N38" s="1426"/>
      <c r="O38" s="1426"/>
      <c r="P38" s="1430"/>
      <c r="Q38" s="1401"/>
      <c r="R38" s="1431"/>
      <c r="S38" s="1442"/>
      <c r="T38" s="1442"/>
      <c r="U38" s="1442"/>
      <c r="V38" s="1458"/>
      <c r="W38" s="1442"/>
      <c r="X38" s="1442"/>
      <c r="Y38" s="1442"/>
      <c r="Z38" s="1458"/>
      <c r="AA38" s="1498"/>
      <c r="AG38" s="2392"/>
      <c r="AH38" s="2392"/>
      <c r="AI38" s="2392"/>
    </row>
    <row r="39">
      <c r="A39" s="668" t="s">
        <v>150</v>
      </c>
      <c r="B39" s="1410" t="s">
        <v>113</v>
      </c>
      <c r="C39" s="1410">
        <v>4.0</v>
      </c>
      <c r="D39" s="809"/>
      <c r="E39" s="809"/>
      <c r="F39" s="809"/>
      <c r="G39" s="1412">
        <v>43417.0</v>
      </c>
      <c r="H39" s="1412"/>
      <c r="I39" s="1413"/>
      <c r="J39" s="1410"/>
      <c r="K39" s="1410"/>
      <c r="L39" s="1410"/>
      <c r="M39" s="1410" t="s">
        <v>4777</v>
      </c>
      <c r="N39" s="1410">
        <v>4.0</v>
      </c>
      <c r="O39" s="1410" t="s">
        <v>4791</v>
      </c>
      <c r="P39" s="1410"/>
      <c r="Q39" s="1414"/>
      <c r="R39" s="1415"/>
      <c r="S39" s="1438">
        <v>43469.0</v>
      </c>
      <c r="T39" s="1438">
        <v>43476.0</v>
      </c>
      <c r="U39" s="1438">
        <v>43490.0</v>
      </c>
      <c r="V39" s="1448"/>
      <c r="W39" s="1438">
        <v>42738.0</v>
      </c>
      <c r="X39" s="1438">
        <v>42740.0</v>
      </c>
      <c r="Y39" s="1438">
        <v>42743.0</v>
      </c>
      <c r="Z39" s="1448">
        <v>42747.0</v>
      </c>
      <c r="AA39" s="1518"/>
      <c r="AG39" s="1514"/>
      <c r="AH39" s="1514"/>
      <c r="AI39" s="1514"/>
    </row>
    <row r="40">
      <c r="A40" s="695" t="s">
        <v>8824</v>
      </c>
      <c r="B40" s="2394" t="s">
        <v>8799</v>
      </c>
      <c r="C40" s="2396">
        <v>0.0</v>
      </c>
      <c r="D40" s="2397"/>
      <c r="E40" s="2397"/>
      <c r="F40" s="2397"/>
      <c r="G40" s="2398"/>
      <c r="H40" s="2399"/>
      <c r="I40" s="2400"/>
      <c r="J40" s="2396"/>
      <c r="K40" s="2396"/>
      <c r="L40" s="2396"/>
      <c r="M40" s="2396"/>
      <c r="N40" s="2400"/>
      <c r="O40" s="2400"/>
      <c r="P40" s="2400"/>
      <c r="Q40" s="2397"/>
      <c r="R40" s="2401"/>
      <c r="S40" s="2400"/>
      <c r="T40" s="2400"/>
      <c r="U40" s="2400"/>
      <c r="V40" s="2402"/>
      <c r="W40" s="2400"/>
      <c r="X40" s="2400"/>
      <c r="Y40" s="2400"/>
      <c r="Z40" s="2402"/>
      <c r="AA40" s="2403"/>
      <c r="AG40" s="2404"/>
      <c r="AH40" s="2404"/>
      <c r="AI40" s="2404"/>
    </row>
    <row r="41">
      <c r="A41" s="660" t="s">
        <v>158</v>
      </c>
      <c r="B41" s="1426"/>
      <c r="C41" s="1430"/>
      <c r="D41" s="1401"/>
      <c r="E41" s="1401"/>
      <c r="F41" s="1401"/>
      <c r="G41" s="1442"/>
      <c r="H41" s="1429"/>
      <c r="I41" s="1430"/>
      <c r="J41" s="1430"/>
      <c r="K41" s="1430"/>
      <c r="L41" s="1430"/>
      <c r="M41" s="1430"/>
      <c r="N41" s="1426"/>
      <c r="O41" s="1426"/>
      <c r="P41" s="1430"/>
      <c r="Q41" s="1401"/>
      <c r="R41" s="1431"/>
      <c r="S41" s="1430"/>
      <c r="T41" s="1430"/>
      <c r="U41" s="1430"/>
      <c r="V41" s="1437"/>
      <c r="W41" s="1430"/>
      <c r="X41" s="1430"/>
      <c r="Y41" s="1430"/>
      <c r="Z41" s="1437"/>
      <c r="AA41" s="1498"/>
      <c r="AG41" s="2392"/>
      <c r="AH41" s="2392"/>
      <c r="AI41" s="2392"/>
    </row>
    <row r="42">
      <c r="A42" s="668" t="s">
        <v>159</v>
      </c>
      <c r="B42" s="1410" t="s">
        <v>113</v>
      </c>
      <c r="C42" s="1410">
        <v>2.0</v>
      </c>
      <c r="D42" s="809">
        <v>2.0</v>
      </c>
      <c r="E42" s="809"/>
      <c r="F42" s="1414"/>
      <c r="G42" s="1412">
        <v>43399.0</v>
      </c>
      <c r="H42" s="1412">
        <v>43405.0</v>
      </c>
      <c r="I42" s="1438">
        <v>43417.0</v>
      </c>
      <c r="J42" s="1438">
        <v>43438.0</v>
      </c>
      <c r="K42" s="1410"/>
      <c r="L42" s="1410"/>
      <c r="M42" s="1410" t="s">
        <v>4752</v>
      </c>
      <c r="N42" s="1410">
        <v>7.0</v>
      </c>
      <c r="O42" s="1410" t="s">
        <v>8825</v>
      </c>
      <c r="P42" s="1413"/>
      <c r="Q42" s="1414"/>
      <c r="R42" s="1415"/>
      <c r="S42" s="1438">
        <v>43437.0</v>
      </c>
      <c r="T42" s="1438">
        <v>43451.0</v>
      </c>
      <c r="U42" s="1438">
        <v>43479.0</v>
      </c>
      <c r="V42" s="1448">
        <v>43493.0</v>
      </c>
      <c r="W42" s="1438">
        <v>43073.0</v>
      </c>
      <c r="X42" s="1438">
        <v>43087.0</v>
      </c>
      <c r="Z42" s="1451" t="s">
        <v>8826</v>
      </c>
      <c r="AA42" s="1518"/>
      <c r="AG42" s="1514"/>
      <c r="AH42" s="1514"/>
      <c r="AI42" s="1514"/>
    </row>
    <row r="43">
      <c r="A43" s="660" t="s">
        <v>164</v>
      </c>
      <c r="B43" s="1430"/>
      <c r="C43" s="1430"/>
      <c r="D43" s="1401"/>
      <c r="E43" s="1401"/>
      <c r="F43" s="1401"/>
      <c r="G43" s="1429"/>
      <c r="H43" s="1429"/>
      <c r="I43" s="1430"/>
      <c r="J43" s="1430"/>
      <c r="K43" s="1430"/>
      <c r="L43" s="1430"/>
      <c r="M43" s="1430"/>
      <c r="N43" s="1430"/>
      <c r="O43" s="1430"/>
      <c r="P43" s="1430"/>
      <c r="Q43" s="1401"/>
      <c r="R43" s="1431"/>
      <c r="S43" s="1430"/>
      <c r="T43" s="1430"/>
      <c r="U43" s="1430"/>
      <c r="V43" s="1437"/>
      <c r="W43" s="1430"/>
      <c r="X43" s="1430"/>
      <c r="Y43" s="1430"/>
      <c r="Z43" s="1437"/>
      <c r="AA43" s="1498"/>
      <c r="AG43" s="2392"/>
      <c r="AH43" s="2392"/>
      <c r="AI43" s="2392"/>
    </row>
    <row r="44">
      <c r="A44" s="668" t="s">
        <v>165</v>
      </c>
      <c r="B44" s="1410" t="s">
        <v>113</v>
      </c>
      <c r="C44" s="1410">
        <v>2.0</v>
      </c>
      <c r="D44" s="1414"/>
      <c r="E44" s="1414"/>
      <c r="F44" s="809" t="s">
        <v>8827</v>
      </c>
      <c r="G44" s="1412">
        <v>43396.0</v>
      </c>
      <c r="H44" s="1412">
        <v>43434.0</v>
      </c>
      <c r="I44" s="1410"/>
      <c r="J44" s="1410"/>
      <c r="K44" s="1410"/>
      <c r="L44" s="1410"/>
      <c r="M44" s="1410" t="s">
        <v>4752</v>
      </c>
      <c r="N44" s="1410">
        <v>2.0</v>
      </c>
      <c r="O44" s="1410" t="s">
        <v>6601</v>
      </c>
      <c r="P44" s="1413"/>
      <c r="Q44" s="809"/>
      <c r="R44" s="1449"/>
      <c r="S44" s="1438">
        <v>43441.0</v>
      </c>
      <c r="T44" s="1438">
        <v>43455.0</v>
      </c>
      <c r="U44" s="1410"/>
      <c r="V44" s="1422"/>
      <c r="W44" s="1438">
        <v>43077.0</v>
      </c>
      <c r="X44" s="1413"/>
      <c r="Y44" s="1413"/>
      <c r="Z44" s="1422"/>
      <c r="AA44" s="1518"/>
      <c r="AG44" s="1514"/>
      <c r="AH44" s="1514"/>
      <c r="AI44" s="1514"/>
    </row>
    <row r="45">
      <c r="A45" s="668" t="s">
        <v>3641</v>
      </c>
      <c r="B45" s="1410" t="s">
        <v>113</v>
      </c>
      <c r="C45" s="1410">
        <v>2.0</v>
      </c>
      <c r="D45" s="809"/>
      <c r="E45" s="809"/>
      <c r="F45" s="809"/>
      <c r="G45" s="1412">
        <v>43406.0</v>
      </c>
      <c r="H45" s="1452"/>
      <c r="I45" s="1413"/>
      <c r="J45" s="1410"/>
      <c r="K45" s="1410"/>
      <c r="L45" s="1410"/>
      <c r="M45" s="1410" t="s">
        <v>4777</v>
      </c>
      <c r="N45" s="1410">
        <v>8.0</v>
      </c>
      <c r="O45" s="1410" t="s">
        <v>8828</v>
      </c>
      <c r="P45" s="1413"/>
      <c r="Q45" s="1414"/>
      <c r="R45" s="1415"/>
      <c r="S45" s="1438">
        <v>43448.0</v>
      </c>
      <c r="T45" s="1438">
        <v>43476.0</v>
      </c>
      <c r="U45" s="1413"/>
      <c r="V45" s="1422"/>
      <c r="W45" s="1438">
        <v>43077.0</v>
      </c>
      <c r="X45" s="1438">
        <v>42754.0</v>
      </c>
      <c r="Y45" s="1413"/>
      <c r="Z45" s="1422"/>
      <c r="AA45" s="1518"/>
      <c r="AG45" s="1514"/>
      <c r="AH45" s="1514"/>
      <c r="AI45" s="1514"/>
    </row>
    <row r="46">
      <c r="A46" s="695" t="s">
        <v>3642</v>
      </c>
      <c r="B46" s="2394" t="s">
        <v>8799</v>
      </c>
      <c r="C46" s="2396">
        <v>0.0</v>
      </c>
      <c r="D46" s="2394">
        <v>1.0</v>
      </c>
      <c r="E46" s="2397"/>
      <c r="F46" s="2397"/>
      <c r="G46" s="2398"/>
      <c r="H46" s="2398"/>
      <c r="I46" s="2400"/>
      <c r="J46" s="2396"/>
      <c r="K46" s="2396"/>
      <c r="L46" s="2396"/>
      <c r="M46" s="2396"/>
      <c r="N46" s="2396"/>
      <c r="O46" s="2396"/>
      <c r="P46" s="2400"/>
      <c r="Q46" s="2394"/>
      <c r="R46" s="2405"/>
      <c r="S46" s="2406"/>
      <c r="T46" s="2406"/>
      <c r="U46" s="2406"/>
      <c r="V46" s="2402"/>
      <c r="W46" s="2406">
        <v>43077.0</v>
      </c>
      <c r="X46" s="2406">
        <v>42747.0</v>
      </c>
      <c r="Y46" s="2406">
        <v>42754.0</v>
      </c>
      <c r="Z46" s="2402"/>
      <c r="AA46" s="2403"/>
      <c r="AG46" s="2404"/>
      <c r="AH46" s="2404"/>
      <c r="AI46" s="2404"/>
    </row>
    <row r="47">
      <c r="A47" s="668" t="s">
        <v>186</v>
      </c>
      <c r="B47" s="1410" t="s">
        <v>113</v>
      </c>
      <c r="C47" s="1410">
        <v>3.0</v>
      </c>
      <c r="D47" s="1414"/>
      <c r="E47" s="1414"/>
      <c r="F47" s="1414"/>
      <c r="G47" s="1412">
        <v>43376.0</v>
      </c>
      <c r="H47" s="1412">
        <v>43377.0</v>
      </c>
      <c r="I47" s="1413"/>
      <c r="J47" s="1410"/>
      <c r="K47" s="1410"/>
      <c r="L47" s="1410"/>
      <c r="M47" s="1410" t="s">
        <v>4752</v>
      </c>
      <c r="N47" s="1410">
        <v>42.0</v>
      </c>
      <c r="O47" s="1410" t="s">
        <v>8829</v>
      </c>
      <c r="P47" s="1410" t="s">
        <v>8830</v>
      </c>
      <c r="Q47" s="1414"/>
      <c r="R47" s="1415"/>
      <c r="S47" s="1438">
        <v>43409.0</v>
      </c>
      <c r="T47" s="1438">
        <v>43416.0</v>
      </c>
      <c r="U47" s="1413"/>
      <c r="V47" s="1422"/>
      <c r="W47" s="1438">
        <v>43073.0</v>
      </c>
      <c r="X47" s="1438">
        <v>43080.0</v>
      </c>
      <c r="Y47" s="1413"/>
      <c r="Z47" s="1422"/>
      <c r="AA47" s="1518"/>
      <c r="AG47" s="1514"/>
      <c r="AH47" s="1514"/>
      <c r="AI47" s="1514"/>
    </row>
    <row r="48">
      <c r="A48" s="660" t="s">
        <v>207</v>
      </c>
      <c r="B48" s="1430"/>
      <c r="C48" s="1430"/>
      <c r="D48" s="1401"/>
      <c r="E48" s="1401"/>
      <c r="F48" s="1401"/>
      <c r="G48" s="1429"/>
      <c r="H48" s="1429"/>
      <c r="I48" s="1430"/>
      <c r="J48" s="1430"/>
      <c r="K48" s="1430"/>
      <c r="L48" s="1430"/>
      <c r="M48" s="1430"/>
      <c r="N48" s="1430"/>
      <c r="O48" s="1430"/>
      <c r="P48" s="1430"/>
      <c r="Q48" s="1401"/>
      <c r="R48" s="1431"/>
      <c r="S48" s="1430"/>
      <c r="T48" s="1430"/>
      <c r="U48" s="1430"/>
      <c r="V48" s="1437"/>
      <c r="W48" s="1430"/>
      <c r="X48" s="1430"/>
      <c r="Y48" s="1430"/>
      <c r="Z48" s="1437"/>
      <c r="AA48" s="1498"/>
      <c r="AG48" s="2392"/>
      <c r="AH48" s="2392"/>
      <c r="AI48" s="2392"/>
    </row>
    <row r="49">
      <c r="A49" s="668" t="s">
        <v>208</v>
      </c>
      <c r="B49" s="1410" t="s">
        <v>113</v>
      </c>
      <c r="C49" s="1410">
        <v>2.0</v>
      </c>
      <c r="D49" s="809"/>
      <c r="E49" s="809"/>
      <c r="F49" s="809"/>
      <c r="G49" s="1412">
        <v>43399.0</v>
      </c>
      <c r="H49" s="1452"/>
      <c r="I49" s="1413"/>
      <c r="J49" s="1410"/>
      <c r="K49" s="1410"/>
      <c r="L49" s="1410"/>
      <c r="M49" s="1410" t="s">
        <v>4777</v>
      </c>
      <c r="N49" s="1410">
        <v>8.0</v>
      </c>
      <c r="O49" s="1410" t="s">
        <v>4796</v>
      </c>
      <c r="P49" s="1413"/>
      <c r="Q49" s="1414"/>
      <c r="R49" s="1415"/>
      <c r="S49" s="1438">
        <v>43444.0</v>
      </c>
      <c r="T49" s="1438">
        <v>43451.0</v>
      </c>
      <c r="U49" s="1470">
        <v>43474.0</v>
      </c>
      <c r="V49" s="1422"/>
      <c r="W49" s="1438">
        <v>43087.0</v>
      </c>
      <c r="X49" s="1438">
        <v>42743.0</v>
      </c>
      <c r="Y49" s="1413"/>
      <c r="Z49" s="1422"/>
      <c r="AA49" s="1518"/>
      <c r="AG49" s="1514"/>
      <c r="AH49" s="1514"/>
      <c r="AI49" s="1514"/>
    </row>
    <row r="50">
      <c r="A50" s="660" t="s">
        <v>211</v>
      </c>
      <c r="B50" s="1430"/>
      <c r="C50" s="1430"/>
      <c r="D50" s="1401"/>
      <c r="E50" s="1401"/>
      <c r="F50" s="1401"/>
      <c r="G50" s="1429"/>
      <c r="H50" s="1429"/>
      <c r="I50" s="1430"/>
      <c r="J50" s="1430"/>
      <c r="K50" s="1430"/>
      <c r="L50" s="1430"/>
      <c r="M50" s="1430"/>
      <c r="N50" s="1430"/>
      <c r="O50" s="1430"/>
      <c r="P50" s="1430"/>
      <c r="Q50" s="1401"/>
      <c r="R50" s="1431"/>
      <c r="S50" s="1430"/>
      <c r="T50" s="1430"/>
      <c r="U50" s="1430"/>
      <c r="V50" s="1437"/>
      <c r="W50" s="1430"/>
      <c r="X50" s="1430"/>
      <c r="Y50" s="1430"/>
      <c r="Z50" s="1437"/>
      <c r="AA50" s="1498"/>
      <c r="AG50" s="2392"/>
      <c r="AH50" s="2392"/>
      <c r="AI50" s="2392"/>
    </row>
    <row r="51">
      <c r="A51" s="668" t="s">
        <v>211</v>
      </c>
      <c r="B51" s="1410" t="s">
        <v>113</v>
      </c>
      <c r="C51" s="1410">
        <v>1.0</v>
      </c>
      <c r="D51" s="1414"/>
      <c r="E51" s="1414"/>
      <c r="F51" s="1414"/>
      <c r="G51" s="1412">
        <v>43392.0</v>
      </c>
      <c r="H51" s="1412">
        <v>43413.0</v>
      </c>
      <c r="I51" s="1413"/>
      <c r="J51" s="1410"/>
      <c r="K51" s="1410"/>
      <c r="L51" s="1410"/>
      <c r="M51" s="1410" t="s">
        <v>4752</v>
      </c>
      <c r="N51" s="1410">
        <v>14.0</v>
      </c>
      <c r="O51" s="1410" t="s">
        <v>4789</v>
      </c>
      <c r="P51" s="1410"/>
      <c r="Q51" s="809"/>
      <c r="R51" s="1415"/>
      <c r="S51" s="1438">
        <v>43434.0</v>
      </c>
      <c r="T51" s="1438">
        <v>43445.0</v>
      </c>
      <c r="U51" s="1438">
        <v>43477.0</v>
      </c>
      <c r="V51" s="1422"/>
      <c r="W51" s="1438">
        <v>43080.0</v>
      </c>
      <c r="X51" s="1438">
        <v>42743.0</v>
      </c>
      <c r="Y51" s="1438">
        <v>42766.0</v>
      </c>
      <c r="Z51" s="1422"/>
      <c r="AA51" s="1518"/>
      <c r="AG51" s="1514"/>
      <c r="AH51" s="1514"/>
      <c r="AI51" s="1514"/>
    </row>
    <row r="52">
      <c r="A52" s="660" t="s">
        <v>213</v>
      </c>
      <c r="B52" s="1430"/>
      <c r="C52" s="1430"/>
      <c r="D52" s="1401"/>
      <c r="E52" s="1401"/>
      <c r="F52" s="1401"/>
      <c r="G52" s="1429"/>
      <c r="H52" s="1429"/>
      <c r="I52" s="1430"/>
      <c r="J52" s="1430"/>
      <c r="K52" s="1430"/>
      <c r="L52" s="1430"/>
      <c r="M52" s="1430"/>
      <c r="N52" s="1430"/>
      <c r="O52" s="1430"/>
      <c r="P52" s="1430"/>
      <c r="Q52" s="1401"/>
      <c r="R52" s="1431"/>
      <c r="S52" s="1430"/>
      <c r="T52" s="1430"/>
      <c r="U52" s="1430"/>
      <c r="V52" s="1437"/>
      <c r="W52" s="1430"/>
      <c r="X52" s="1430"/>
      <c r="Y52" s="1430"/>
      <c r="Z52" s="1437"/>
      <c r="AA52" s="1498"/>
      <c r="AG52" s="2392"/>
      <c r="AH52" s="2392"/>
      <c r="AI52" s="2392"/>
    </row>
    <row r="53">
      <c r="A53" s="668" t="s">
        <v>214</v>
      </c>
      <c r="B53" s="1410" t="s">
        <v>113</v>
      </c>
      <c r="C53" s="1410">
        <v>2.0</v>
      </c>
      <c r="D53" s="1414"/>
      <c r="E53" s="1414"/>
      <c r="F53" s="1473" t="s">
        <v>8831</v>
      </c>
      <c r="G53" s="1412">
        <v>43390.0</v>
      </c>
      <c r="H53" s="1452"/>
      <c r="I53" s="1413"/>
      <c r="J53" s="1410"/>
      <c r="K53" s="1410"/>
      <c r="L53" s="1410"/>
      <c r="M53" s="1410" t="s">
        <v>4777</v>
      </c>
      <c r="N53" s="1410">
        <v>5.0</v>
      </c>
      <c r="O53" s="1410" t="s">
        <v>8832</v>
      </c>
      <c r="P53" s="1413"/>
      <c r="Q53" s="1414"/>
      <c r="R53" s="1415"/>
      <c r="S53" s="1438">
        <v>43477.0</v>
      </c>
      <c r="T53" s="1438">
        <v>43498.0</v>
      </c>
      <c r="U53" s="1410"/>
      <c r="V53" s="1422"/>
      <c r="W53" s="1421">
        <v>43078.0</v>
      </c>
      <c r="X53" s="1421">
        <v>43106.0</v>
      </c>
      <c r="Y53" s="1413"/>
      <c r="Z53" s="1422"/>
      <c r="AA53" s="1518"/>
      <c r="AG53" s="1514"/>
      <c r="AH53" s="1514"/>
      <c r="AI53" s="1514"/>
    </row>
    <row r="54">
      <c r="A54" s="668" t="s">
        <v>218</v>
      </c>
      <c r="B54" s="1410" t="s">
        <v>113</v>
      </c>
      <c r="C54" s="1410">
        <v>2.0</v>
      </c>
      <c r="D54" s="809">
        <v>0.0</v>
      </c>
      <c r="E54" s="1414"/>
      <c r="F54" s="1473" t="s">
        <v>8831</v>
      </c>
      <c r="G54" s="1412">
        <v>43388.0</v>
      </c>
      <c r="H54" s="1412">
        <v>43425.0</v>
      </c>
      <c r="I54" s="1410"/>
      <c r="J54" s="1410"/>
      <c r="K54" s="1410"/>
      <c r="L54" s="1410"/>
      <c r="M54" s="1410" t="s">
        <v>4752</v>
      </c>
      <c r="N54" s="1410">
        <v>12.0</v>
      </c>
      <c r="O54" s="1410" t="s">
        <v>6551</v>
      </c>
      <c r="P54" s="1413"/>
      <c r="Q54" s="1414"/>
      <c r="R54" s="1415"/>
      <c r="S54" s="1474">
        <v>43444.0</v>
      </c>
      <c r="T54" s="1474">
        <v>43479.0</v>
      </c>
      <c r="U54" s="1421">
        <v>43493.0</v>
      </c>
      <c r="V54" s="1422"/>
      <c r="W54" s="1474">
        <v>43112.0</v>
      </c>
      <c r="X54" s="1474">
        <v>43119.0</v>
      </c>
      <c r="Y54" s="1413"/>
      <c r="Z54" s="1422"/>
      <c r="AA54" s="1518"/>
      <c r="AG54" s="1514"/>
      <c r="AH54" s="1514"/>
      <c r="AI54" s="1514"/>
    </row>
    <row r="55" ht="42.75" customHeight="1">
      <c r="A55" s="660" t="s">
        <v>219</v>
      </c>
      <c r="B55" s="1430"/>
      <c r="C55" s="1430"/>
      <c r="D55" s="1401"/>
      <c r="E55" s="1401"/>
      <c r="F55" s="1401"/>
      <c r="G55" s="1429"/>
      <c r="H55" s="1429"/>
      <c r="I55" s="1430"/>
      <c r="J55" s="1430"/>
      <c r="K55" s="1430"/>
      <c r="L55" s="1430"/>
      <c r="M55" s="1430"/>
      <c r="N55" s="1430"/>
      <c r="O55" s="1430"/>
      <c r="P55" s="1430"/>
      <c r="Q55" s="1401"/>
      <c r="R55" s="1431"/>
      <c r="S55" s="1430"/>
      <c r="T55" s="1430"/>
      <c r="U55" s="1430"/>
      <c r="V55" s="1437"/>
      <c r="W55" s="1430"/>
      <c r="X55" s="1430"/>
      <c r="Y55" s="1430"/>
      <c r="Z55" s="1437"/>
      <c r="AA55" s="1498"/>
      <c r="AG55" s="2392"/>
      <c r="AH55" s="2392"/>
      <c r="AI55" s="2392"/>
    </row>
    <row r="56">
      <c r="A56" s="668" t="s">
        <v>220</v>
      </c>
      <c r="B56" s="1410" t="s">
        <v>113</v>
      </c>
      <c r="C56" s="1410">
        <v>6.0</v>
      </c>
      <c r="D56" s="809">
        <v>6.0</v>
      </c>
      <c r="E56" s="809"/>
      <c r="F56" s="809"/>
      <c r="G56" s="1412">
        <v>43396.0</v>
      </c>
      <c r="H56" s="1452"/>
      <c r="I56" s="1413"/>
      <c r="J56" s="1413"/>
      <c r="K56" s="1413"/>
      <c r="L56" s="1413"/>
      <c r="M56" s="1410" t="s">
        <v>4777</v>
      </c>
      <c r="N56" s="1410">
        <v>10.0</v>
      </c>
      <c r="O56" s="1410" t="s">
        <v>8833</v>
      </c>
      <c r="P56" s="1413"/>
      <c r="Q56" s="1414"/>
      <c r="R56" s="1449" t="s">
        <v>8834</v>
      </c>
      <c r="S56" s="1474">
        <v>43434.0</v>
      </c>
      <c r="T56" s="1421">
        <v>43448.0</v>
      </c>
      <c r="U56" s="1421">
        <v>43469.0</v>
      </c>
      <c r="V56" s="1422"/>
      <c r="W56" s="1438">
        <v>43084.0</v>
      </c>
      <c r="X56" s="1421">
        <v>43105.0</v>
      </c>
      <c r="Y56" s="1421">
        <v>43112.0</v>
      </c>
      <c r="Z56" s="1422"/>
      <c r="AA56" s="1475" t="s">
        <v>8835</v>
      </c>
      <c r="AG56" s="1514"/>
      <c r="AH56" s="1514"/>
      <c r="AI56" s="1514"/>
    </row>
    <row r="57">
      <c r="A57" s="668" t="s">
        <v>232</v>
      </c>
      <c r="B57" s="1410" t="s">
        <v>113</v>
      </c>
      <c r="C57" s="1410">
        <v>2.0</v>
      </c>
      <c r="D57" s="809">
        <v>1.0</v>
      </c>
      <c r="E57" s="809"/>
      <c r="F57" s="809"/>
      <c r="G57" s="1412">
        <v>43402.0</v>
      </c>
      <c r="H57" s="1412">
        <v>43413.0</v>
      </c>
      <c r="I57" s="1413"/>
      <c r="J57" s="1410"/>
      <c r="K57" s="1410"/>
      <c r="L57" s="1410"/>
      <c r="M57" s="1410" t="s">
        <v>4777</v>
      </c>
      <c r="N57" s="1410">
        <v>10.0</v>
      </c>
      <c r="O57" s="1410" t="s">
        <v>8836</v>
      </c>
      <c r="P57" s="1413"/>
      <c r="Q57" s="1414"/>
      <c r="R57" s="1415"/>
      <c r="S57" s="1438">
        <v>43448.0</v>
      </c>
      <c r="T57" s="1438">
        <v>43469.0</v>
      </c>
      <c r="U57" s="1438">
        <v>43483.0</v>
      </c>
      <c r="V57" s="1422"/>
      <c r="W57" s="1438">
        <v>43077.0</v>
      </c>
      <c r="X57" s="1438">
        <v>43091.0</v>
      </c>
      <c r="Y57" s="1438">
        <v>42740.0</v>
      </c>
      <c r="Z57" s="1422"/>
      <c r="AA57" s="1518"/>
      <c r="AG57" s="1514"/>
      <c r="AH57" s="1514"/>
      <c r="AI57" s="1514"/>
    </row>
    <row r="58">
      <c r="A58" s="660" t="s">
        <v>233</v>
      </c>
      <c r="B58" s="1430"/>
      <c r="C58" s="1430"/>
      <c r="D58" s="1401"/>
      <c r="E58" s="1401"/>
      <c r="F58" s="1401"/>
      <c r="G58" s="1429"/>
      <c r="H58" s="1429"/>
      <c r="I58" s="1430"/>
      <c r="J58" s="1430"/>
      <c r="K58" s="1430"/>
      <c r="L58" s="1430"/>
      <c r="M58" s="1430"/>
      <c r="N58" s="1430"/>
      <c r="O58" s="1430"/>
      <c r="P58" s="1430"/>
      <c r="Q58" s="1401"/>
      <c r="R58" s="1431"/>
      <c r="S58" s="1430"/>
      <c r="T58" s="1430"/>
      <c r="U58" s="1430"/>
      <c r="V58" s="1437"/>
      <c r="W58" s="1430"/>
      <c r="X58" s="1430"/>
      <c r="Y58" s="1430"/>
      <c r="Z58" s="1437"/>
      <c r="AA58" s="1498"/>
      <c r="AG58" s="2392"/>
      <c r="AH58" s="2392"/>
      <c r="AI58" s="2392"/>
    </row>
    <row r="59">
      <c r="A59" s="668" t="s">
        <v>236</v>
      </c>
      <c r="B59" s="1410" t="s">
        <v>113</v>
      </c>
      <c r="C59" s="1410">
        <v>4.0</v>
      </c>
      <c r="D59" s="1413"/>
      <c r="E59" s="1413"/>
      <c r="F59" s="1185" t="s">
        <v>8837</v>
      </c>
      <c r="G59" s="1412">
        <v>43410.0</v>
      </c>
      <c r="H59" s="1412">
        <v>43420.0</v>
      </c>
      <c r="I59" s="1413"/>
      <c r="J59" s="1410"/>
      <c r="K59" s="1410"/>
      <c r="L59" s="1410"/>
      <c r="M59" s="1410" t="s">
        <v>4777</v>
      </c>
      <c r="N59" s="1410">
        <v>6.0</v>
      </c>
      <c r="O59" s="1410" t="s">
        <v>8825</v>
      </c>
      <c r="P59" s="1413"/>
      <c r="Q59" s="809"/>
      <c r="R59" s="1449" t="s">
        <v>8815</v>
      </c>
      <c r="S59" s="1438">
        <v>43437.0</v>
      </c>
      <c r="T59" s="1438">
        <v>43444.0</v>
      </c>
      <c r="U59" s="1438">
        <v>43472.0</v>
      </c>
      <c r="V59" s="1422"/>
      <c r="W59" s="1438">
        <v>43073.0</v>
      </c>
      <c r="X59" s="1438">
        <v>43080.0</v>
      </c>
      <c r="Y59" s="1438">
        <v>43108.0</v>
      </c>
      <c r="Z59" s="1422"/>
      <c r="AA59" s="1518"/>
      <c r="AG59" s="1514"/>
      <c r="AH59" s="1514"/>
      <c r="AI59" s="1514"/>
    </row>
    <row r="60">
      <c r="A60" s="1476" t="s">
        <v>243</v>
      </c>
      <c r="B60" s="1410" t="s">
        <v>113</v>
      </c>
      <c r="C60" s="1410">
        <v>2.0</v>
      </c>
      <c r="D60" s="809"/>
      <c r="E60" s="809"/>
      <c r="F60" s="809"/>
      <c r="G60" s="1412">
        <v>43419.0</v>
      </c>
      <c r="H60" s="1477">
        <v>43430.0</v>
      </c>
      <c r="I60" s="1477">
        <v>43431.0</v>
      </c>
      <c r="J60" s="1477">
        <v>43481.0</v>
      </c>
      <c r="K60" s="1394"/>
      <c r="L60" s="1394"/>
      <c r="M60" s="1410" t="s">
        <v>4752</v>
      </c>
      <c r="N60" s="1410">
        <v>6.0</v>
      </c>
      <c r="O60" s="1410" t="s">
        <v>8825</v>
      </c>
      <c r="P60" s="1394"/>
      <c r="Q60" s="1394"/>
      <c r="R60" s="1394"/>
      <c r="S60" s="1438">
        <v>43441.0</v>
      </c>
      <c r="T60" s="1438">
        <v>43448.0</v>
      </c>
      <c r="U60" s="1477">
        <v>43497.0</v>
      </c>
      <c r="V60" s="1394"/>
      <c r="W60" s="1394"/>
      <c r="X60" s="1394"/>
      <c r="Y60" s="1394"/>
      <c r="Z60" s="1394"/>
      <c r="AA60" s="1394"/>
      <c r="AB60" s="1394"/>
      <c r="AC60" s="1394"/>
      <c r="AD60" s="1394"/>
      <c r="AE60" s="1394"/>
      <c r="AF60" s="1394"/>
      <c r="AG60" s="1394"/>
      <c r="AH60" s="1394"/>
      <c r="AI60" s="1394"/>
    </row>
    <row r="61">
      <c r="A61" s="660" t="s">
        <v>253</v>
      </c>
      <c r="B61" s="1430"/>
      <c r="C61" s="1430"/>
      <c r="D61" s="1401"/>
      <c r="E61" s="1401"/>
      <c r="F61" s="1401"/>
      <c r="G61" s="1429"/>
      <c r="H61" s="1429"/>
      <c r="I61" s="1430"/>
      <c r="J61" s="1430"/>
      <c r="K61" s="1430"/>
      <c r="L61" s="1430"/>
      <c r="M61" s="1430"/>
      <c r="N61" s="1430"/>
      <c r="O61" s="1430"/>
      <c r="P61" s="1430"/>
      <c r="Q61" s="1401"/>
      <c r="R61" s="1431"/>
      <c r="S61" s="1430"/>
      <c r="T61" s="1430"/>
      <c r="U61" s="1430"/>
      <c r="V61" s="1437"/>
      <c r="W61" s="1430"/>
      <c r="X61" s="1430"/>
      <c r="Y61" s="1430"/>
      <c r="Z61" s="1437"/>
      <c r="AA61" s="1498"/>
      <c r="AG61" s="2392"/>
      <c r="AH61" s="2392"/>
      <c r="AI61" s="2392"/>
    </row>
    <row r="62">
      <c r="A62" s="668" t="s">
        <v>3644</v>
      </c>
      <c r="B62" s="1410" t="s">
        <v>113</v>
      </c>
      <c r="C62" s="1410">
        <v>1.0</v>
      </c>
      <c r="D62" s="809"/>
      <c r="E62" s="809"/>
      <c r="F62" s="809"/>
      <c r="G62" s="1412">
        <v>43399.0</v>
      </c>
      <c r="H62" s="1412">
        <v>43406.0</v>
      </c>
      <c r="I62" s="1438">
        <v>43418.0</v>
      </c>
      <c r="J62" s="1410"/>
      <c r="K62" s="1410"/>
      <c r="L62" s="1410"/>
      <c r="M62" s="1410" t="s">
        <v>4752</v>
      </c>
      <c r="N62" s="1410">
        <v>6.0</v>
      </c>
      <c r="O62" s="1410" t="s">
        <v>4791</v>
      </c>
      <c r="P62" s="1413"/>
      <c r="Q62" s="809"/>
      <c r="R62" s="1449" t="s">
        <v>8838</v>
      </c>
      <c r="S62" s="1438">
        <v>43416.0</v>
      </c>
      <c r="T62" s="1438">
        <v>43472.0</v>
      </c>
      <c r="U62" s="1438">
        <v>43479.0</v>
      </c>
      <c r="V62" s="1422"/>
      <c r="W62" s="1438">
        <v>43052.0</v>
      </c>
      <c r="X62" s="1438">
        <v>43073.0</v>
      </c>
      <c r="Y62" s="1438">
        <v>43087.0</v>
      </c>
      <c r="Z62" s="1422"/>
      <c r="AA62" s="1518"/>
      <c r="AG62" s="1514"/>
      <c r="AH62" s="1514"/>
      <c r="AI62" s="1514"/>
    </row>
    <row r="63">
      <c r="A63" s="668" t="s">
        <v>255</v>
      </c>
      <c r="B63" s="1410" t="s">
        <v>113</v>
      </c>
      <c r="C63" s="1410">
        <v>3.0</v>
      </c>
      <c r="D63" s="1481" t="s">
        <v>8839</v>
      </c>
      <c r="E63" s="1481"/>
      <c r="F63" s="1185" t="s">
        <v>8840</v>
      </c>
      <c r="G63" s="1412">
        <v>43406.0</v>
      </c>
      <c r="H63" s="1412">
        <v>43433.0</v>
      </c>
      <c r="I63" s="1438"/>
      <c r="J63" s="1410"/>
      <c r="K63" s="1410"/>
      <c r="L63" s="1410"/>
      <c r="M63" s="1410" t="s">
        <v>4752</v>
      </c>
      <c r="N63" s="1410">
        <v>7.0</v>
      </c>
      <c r="O63" s="1410" t="s">
        <v>4772</v>
      </c>
      <c r="P63" s="1410" t="s">
        <v>8841</v>
      </c>
      <c r="Q63" s="809"/>
      <c r="R63" s="1449" t="s">
        <v>8842</v>
      </c>
      <c r="S63" s="1438">
        <v>43448.0</v>
      </c>
      <c r="T63" s="1438">
        <v>43476.0</v>
      </c>
      <c r="U63" s="1438">
        <v>43483.0</v>
      </c>
      <c r="V63" s="1422"/>
      <c r="W63" s="1438">
        <v>43070.0</v>
      </c>
      <c r="X63" s="1438">
        <v>43084.0</v>
      </c>
      <c r="Y63" s="1438">
        <v>42747.0</v>
      </c>
      <c r="Z63" s="1422"/>
      <c r="AA63" s="809" t="s">
        <v>8843</v>
      </c>
      <c r="AG63" s="1514"/>
      <c r="AH63" s="1514"/>
      <c r="AI63" s="1514"/>
    </row>
    <row r="64">
      <c r="A64" s="668" t="s">
        <v>261</v>
      </c>
      <c r="B64" s="1410" t="s">
        <v>113</v>
      </c>
      <c r="C64" s="1410">
        <v>2.0</v>
      </c>
      <c r="D64" s="809"/>
      <c r="E64" s="809"/>
      <c r="F64" s="809"/>
      <c r="G64" s="1412">
        <v>43406.0</v>
      </c>
      <c r="H64" s="1452"/>
      <c r="I64" s="1413"/>
      <c r="J64" s="1410"/>
      <c r="K64" s="1410"/>
      <c r="L64" s="1410"/>
      <c r="M64" s="1410" t="s">
        <v>4752</v>
      </c>
      <c r="N64" s="1410">
        <v>6.0</v>
      </c>
      <c r="O64" s="1410" t="s">
        <v>6550</v>
      </c>
      <c r="P64" s="1413"/>
      <c r="Q64" s="1414"/>
      <c r="R64" s="1415"/>
      <c r="S64" s="1438">
        <v>43435.0</v>
      </c>
      <c r="T64" s="1438">
        <v>43436.0</v>
      </c>
      <c r="U64" s="1413"/>
      <c r="V64" s="1422"/>
      <c r="W64" s="1438">
        <v>43078.0</v>
      </c>
      <c r="X64" s="1413"/>
      <c r="Y64" s="1413"/>
      <c r="Z64" s="1422"/>
      <c r="AA64" s="1518"/>
      <c r="AG64" s="1514"/>
      <c r="AH64" s="1514"/>
      <c r="AI64" s="1514"/>
    </row>
    <row r="65">
      <c r="A65" s="668" t="s">
        <v>262</v>
      </c>
      <c r="B65" s="1410" t="s">
        <v>113</v>
      </c>
      <c r="C65" s="1410">
        <v>3.0</v>
      </c>
      <c r="D65" s="1414"/>
      <c r="E65" s="1414"/>
      <c r="F65" s="809" t="s">
        <v>2948</v>
      </c>
      <c r="G65" s="1412">
        <v>43410.0</v>
      </c>
      <c r="H65" s="1412">
        <v>43412.0</v>
      </c>
      <c r="I65" s="1438">
        <v>43430.0</v>
      </c>
      <c r="J65" s="1410"/>
      <c r="K65" s="1410"/>
      <c r="L65" s="1410"/>
      <c r="M65" s="1410" t="s">
        <v>4777</v>
      </c>
      <c r="N65" s="1410">
        <v>34.0</v>
      </c>
      <c r="O65" s="1410" t="s">
        <v>4791</v>
      </c>
      <c r="P65" s="1413"/>
      <c r="Q65" s="1414"/>
      <c r="R65" s="1415"/>
      <c r="S65" s="1438">
        <v>43445.0</v>
      </c>
      <c r="T65" s="1438">
        <v>43452.0</v>
      </c>
      <c r="U65" s="1413"/>
      <c r="V65" s="1422"/>
      <c r="W65" s="1438">
        <v>43074.0</v>
      </c>
      <c r="X65" s="1438">
        <v>43075.0</v>
      </c>
      <c r="Y65" s="1413"/>
      <c r="Z65" s="1422"/>
      <c r="AA65" s="1518"/>
      <c r="AG65" s="1514"/>
      <c r="AH65" s="1514"/>
      <c r="AI65" s="1514"/>
    </row>
    <row r="66">
      <c r="A66" s="660" t="s">
        <v>266</v>
      </c>
      <c r="B66" s="1430"/>
      <c r="C66" s="1430"/>
      <c r="D66" s="1401"/>
      <c r="E66" s="1401"/>
      <c r="F66" s="1401"/>
      <c r="G66" s="1429"/>
      <c r="H66" s="1429"/>
      <c r="I66" s="1430"/>
      <c r="J66" s="1430"/>
      <c r="K66" s="1430"/>
      <c r="L66" s="1430"/>
      <c r="M66" s="1430"/>
      <c r="N66" s="1430"/>
      <c r="O66" s="1430"/>
      <c r="P66" s="1430"/>
      <c r="Q66" s="1401"/>
      <c r="R66" s="1431"/>
      <c r="S66" s="1430"/>
      <c r="T66" s="1430"/>
      <c r="U66" s="1430"/>
      <c r="V66" s="1437"/>
      <c r="W66" s="1430"/>
      <c r="X66" s="1430"/>
      <c r="Y66" s="1430"/>
      <c r="Z66" s="1437"/>
      <c r="AA66" s="1498"/>
      <c r="AG66" s="2392"/>
      <c r="AH66" s="2392"/>
      <c r="AI66" s="2392"/>
    </row>
    <row r="67">
      <c r="A67" s="668" t="s">
        <v>267</v>
      </c>
      <c r="B67" s="1410" t="s">
        <v>113</v>
      </c>
      <c r="C67" s="1410">
        <v>3.0</v>
      </c>
      <c r="D67" s="1482">
        <v>1.0</v>
      </c>
      <c r="E67" s="1482"/>
      <c r="F67" s="809"/>
      <c r="G67" s="1412">
        <v>43378.0</v>
      </c>
      <c r="H67" s="1412"/>
      <c r="I67" s="1410"/>
      <c r="J67" s="1410"/>
      <c r="K67" s="1410"/>
      <c r="L67" s="1410"/>
      <c r="M67" s="1410" t="s">
        <v>6544</v>
      </c>
      <c r="N67" s="1410">
        <v>10.0</v>
      </c>
      <c r="O67" s="1410" t="s">
        <v>8844</v>
      </c>
      <c r="P67" s="1413"/>
      <c r="Q67" s="809"/>
      <c r="R67" s="1449" t="s">
        <v>8845</v>
      </c>
      <c r="S67" s="1438">
        <v>43405.0</v>
      </c>
      <c r="T67" s="1438">
        <v>43410.0</v>
      </c>
      <c r="U67" s="1438">
        <v>43412.0</v>
      </c>
      <c r="V67" s="1422"/>
      <c r="W67" s="1438">
        <v>43048.0</v>
      </c>
      <c r="X67" s="1438">
        <v>43053.0</v>
      </c>
      <c r="Y67" s="1438">
        <v>43055.0</v>
      </c>
      <c r="Z67" s="1422"/>
      <c r="AA67" s="1518"/>
      <c r="AG67" s="1514"/>
      <c r="AH67" s="1514"/>
      <c r="AI67" s="1514"/>
    </row>
    <row r="68">
      <c r="A68" s="685" t="s">
        <v>278</v>
      </c>
      <c r="B68" s="1410" t="s">
        <v>113</v>
      </c>
      <c r="C68" s="2407">
        <v>2.0</v>
      </c>
      <c r="D68" s="1484"/>
      <c r="E68" s="1484"/>
      <c r="F68" s="1484"/>
      <c r="G68" s="1486">
        <v>43389.0</v>
      </c>
      <c r="H68" s="1486">
        <v>43410.0</v>
      </c>
      <c r="I68" s="1487">
        <v>43413.0</v>
      </c>
      <c r="J68" s="1488">
        <v>43447.0</v>
      </c>
      <c r="K68" s="2408"/>
      <c r="L68" s="2408"/>
      <c r="M68" s="1489" t="s">
        <v>4777</v>
      </c>
      <c r="N68" s="1489">
        <v>6.0</v>
      </c>
      <c r="O68" s="1489" t="s">
        <v>4788</v>
      </c>
      <c r="P68" s="1410"/>
      <c r="Q68" s="809"/>
      <c r="R68" s="1449"/>
      <c r="S68" s="1490">
        <v>43413.0</v>
      </c>
      <c r="T68" s="1491">
        <v>43111.0</v>
      </c>
      <c r="U68" s="1438"/>
      <c r="V68" s="1492"/>
      <c r="W68" s="1438">
        <v>43070.0</v>
      </c>
      <c r="X68" s="1438">
        <v>43077.0</v>
      </c>
      <c r="Y68" s="1413"/>
      <c r="Z68" s="1422"/>
      <c r="AA68" s="1518"/>
      <c r="AG68" s="1514"/>
      <c r="AH68" s="1514"/>
      <c r="AI68" s="1514"/>
    </row>
    <row r="69">
      <c r="A69" s="660" t="s">
        <v>280</v>
      </c>
      <c r="B69" s="1430"/>
      <c r="C69" s="1430"/>
      <c r="D69" s="1493"/>
      <c r="E69" s="1493"/>
      <c r="F69" s="1494"/>
      <c r="G69" s="1429"/>
      <c r="H69" s="1429"/>
      <c r="I69" s="1430"/>
      <c r="J69" s="1430"/>
      <c r="K69" s="1430"/>
      <c r="L69" s="1430"/>
      <c r="M69" s="1430"/>
      <c r="N69" s="1430"/>
      <c r="O69" s="1426"/>
      <c r="P69" s="1430"/>
      <c r="Q69" s="1401"/>
      <c r="R69" s="1431"/>
      <c r="S69" s="1430"/>
      <c r="T69" s="1430"/>
      <c r="U69" s="1430"/>
      <c r="V69" s="1437"/>
      <c r="W69" s="1430"/>
      <c r="X69" s="1430"/>
      <c r="Y69" s="1430"/>
      <c r="Z69" s="1437"/>
      <c r="AA69" s="1498"/>
      <c r="AG69" s="2392"/>
      <c r="AH69" s="2392"/>
      <c r="AI69" s="2392"/>
    </row>
    <row r="70">
      <c r="A70" s="668" t="s">
        <v>281</v>
      </c>
      <c r="B70" s="1410" t="s">
        <v>113</v>
      </c>
      <c r="C70" s="1410">
        <v>5.0</v>
      </c>
      <c r="D70" s="1412"/>
      <c r="E70" s="1412"/>
      <c r="F70" s="1412"/>
      <c r="G70" s="1412">
        <v>43416.0</v>
      </c>
      <c r="H70" s="1412">
        <v>43417.0</v>
      </c>
      <c r="I70" s="1438">
        <v>43423.0</v>
      </c>
      <c r="J70" s="1438">
        <v>43439.0</v>
      </c>
      <c r="K70" s="1410"/>
      <c r="L70" s="1410"/>
      <c r="M70" s="1410" t="s">
        <v>4777</v>
      </c>
      <c r="N70" s="1410">
        <v>6.0</v>
      </c>
      <c r="O70" s="1410" t="s">
        <v>8846</v>
      </c>
      <c r="P70" s="1413"/>
      <c r="Q70" s="1414"/>
      <c r="R70" s="1415"/>
      <c r="S70" s="1438">
        <v>43451.0</v>
      </c>
      <c r="T70" s="1438">
        <v>43469.0</v>
      </c>
      <c r="U70" s="1438">
        <v>43486.0</v>
      </c>
      <c r="V70" s="1422"/>
      <c r="W70" s="1438">
        <v>43070.0</v>
      </c>
      <c r="X70" s="1438">
        <v>43087.0</v>
      </c>
      <c r="Y70" s="1413"/>
      <c r="Z70" s="1422"/>
      <c r="AA70" s="1518"/>
      <c r="AG70" s="1514"/>
      <c r="AH70" s="1514"/>
      <c r="AI70" s="1514"/>
    </row>
    <row r="71">
      <c r="A71" s="660" t="s">
        <v>4807</v>
      </c>
      <c r="B71" s="1430"/>
      <c r="C71" s="1430"/>
      <c r="D71" s="2409"/>
      <c r="E71" s="2409"/>
      <c r="F71" s="2409"/>
      <c r="G71" s="1429"/>
      <c r="H71" s="1429"/>
      <c r="I71" s="1430"/>
      <c r="J71" s="1430"/>
      <c r="K71" s="1430"/>
      <c r="L71" s="1430"/>
      <c r="M71" s="1430"/>
      <c r="N71" s="1430"/>
      <c r="O71" s="1430"/>
      <c r="P71" s="1430"/>
      <c r="Q71" s="1401"/>
      <c r="R71" s="1431"/>
      <c r="S71" s="1430"/>
      <c r="T71" s="1430"/>
      <c r="U71" s="1430"/>
      <c r="V71" s="1437"/>
      <c r="W71" s="1430"/>
      <c r="X71" s="1430"/>
      <c r="Y71" s="1430"/>
      <c r="Z71" s="1437"/>
      <c r="AA71" s="1498"/>
      <c r="AG71" s="2392"/>
      <c r="AH71" s="2392"/>
      <c r="AI71" s="2392"/>
    </row>
    <row r="72">
      <c r="A72" s="695" t="s">
        <v>8847</v>
      </c>
      <c r="B72" s="2394" t="s">
        <v>8799</v>
      </c>
      <c r="C72" s="2396">
        <v>0.0</v>
      </c>
      <c r="D72" s="2397"/>
      <c r="E72" s="2397"/>
      <c r="F72" s="2397"/>
      <c r="G72" s="2399"/>
      <c r="H72" s="2399"/>
      <c r="I72" s="2400"/>
      <c r="J72" s="2400"/>
      <c r="K72" s="2400"/>
      <c r="L72" s="2400"/>
      <c r="M72" s="2400"/>
      <c r="N72" s="2400"/>
      <c r="O72" s="2400"/>
      <c r="P72" s="2400"/>
      <c r="Q72" s="2397"/>
      <c r="R72" s="2401"/>
      <c r="S72" s="2400"/>
      <c r="T72" s="2400"/>
      <c r="U72" s="2400"/>
      <c r="V72" s="2402"/>
      <c r="W72" s="2400"/>
      <c r="X72" s="2400"/>
      <c r="Y72" s="2400"/>
      <c r="Z72" s="2402"/>
      <c r="AA72" s="2403"/>
      <c r="AG72" s="2404"/>
      <c r="AH72" s="2404"/>
      <c r="AI72" s="2404"/>
    </row>
    <row r="73">
      <c r="A73" s="660" t="s">
        <v>287</v>
      </c>
      <c r="B73" s="1426"/>
      <c r="C73" s="1426"/>
      <c r="D73" s="1401"/>
      <c r="E73" s="1401"/>
      <c r="F73" s="1401"/>
      <c r="G73" s="1430"/>
      <c r="H73" s="1430"/>
      <c r="I73" s="1430"/>
      <c r="J73" s="1430"/>
      <c r="K73" s="1430"/>
      <c r="L73" s="1430"/>
      <c r="M73" s="1430"/>
      <c r="N73" s="1430"/>
      <c r="O73" s="1430"/>
      <c r="P73" s="1430"/>
      <c r="Q73" s="1401"/>
      <c r="R73" s="1431"/>
      <c r="S73" s="1442"/>
      <c r="T73" s="1442"/>
      <c r="U73" s="1442"/>
      <c r="V73" s="1437"/>
      <c r="W73" s="1442"/>
      <c r="X73" s="1442"/>
      <c r="Y73" s="1442"/>
      <c r="Z73" s="1437"/>
      <c r="AA73" s="1498"/>
      <c r="AG73" s="2392"/>
      <c r="AH73" s="2392"/>
      <c r="AI73" s="2392"/>
    </row>
    <row r="74">
      <c r="A74" s="668" t="s">
        <v>288</v>
      </c>
      <c r="B74" s="1410" t="s">
        <v>113</v>
      </c>
      <c r="C74" s="1410">
        <v>3.0</v>
      </c>
      <c r="D74" s="809">
        <v>5.0</v>
      </c>
      <c r="E74" s="809"/>
      <c r="F74" s="1414"/>
      <c r="G74" s="1412">
        <v>43395.0</v>
      </c>
      <c r="H74" s="1452"/>
      <c r="I74" s="1413"/>
      <c r="J74" s="1410"/>
      <c r="K74" s="1410"/>
      <c r="L74" s="1410"/>
      <c r="M74" s="1410" t="s">
        <v>4777</v>
      </c>
      <c r="N74" s="1410">
        <v>16.0</v>
      </c>
      <c r="O74" s="1410" t="s">
        <v>6564</v>
      </c>
      <c r="P74" s="1413"/>
      <c r="Q74" s="1495"/>
      <c r="R74" s="1496"/>
      <c r="S74" s="1438">
        <v>43416.0</v>
      </c>
      <c r="T74" s="1438">
        <v>43444.0</v>
      </c>
      <c r="U74" s="1438">
        <v>43479.0</v>
      </c>
      <c r="V74" s="1422"/>
      <c r="W74" s="1438">
        <v>43066.0</v>
      </c>
      <c r="X74" s="1438">
        <v>43087.0</v>
      </c>
      <c r="Y74" s="1438">
        <v>42757.0</v>
      </c>
      <c r="Z74" s="1422"/>
      <c r="AA74" s="1518"/>
      <c r="AG74" s="1514"/>
      <c r="AH74" s="1514"/>
      <c r="AI74" s="1514"/>
    </row>
    <row r="75">
      <c r="A75" s="668" t="s">
        <v>297</v>
      </c>
      <c r="B75" s="1410" t="s">
        <v>113</v>
      </c>
      <c r="C75" s="1410">
        <v>2.0</v>
      </c>
      <c r="D75" s="1414"/>
      <c r="E75" s="1414"/>
      <c r="F75" s="1414"/>
      <c r="G75" s="1412">
        <v>43404.0</v>
      </c>
      <c r="H75" s="1412">
        <v>43434.0</v>
      </c>
      <c r="I75" s="1413"/>
      <c r="J75" s="1410"/>
      <c r="K75" s="1410"/>
      <c r="L75" s="1410"/>
      <c r="M75" s="1410" t="s">
        <v>4752</v>
      </c>
      <c r="N75" s="1410">
        <v>8.0</v>
      </c>
      <c r="O75" s="1410" t="s">
        <v>8848</v>
      </c>
      <c r="P75" s="1413"/>
      <c r="Q75" s="1414"/>
      <c r="R75" s="1415"/>
      <c r="S75" s="1438">
        <v>43445.0</v>
      </c>
      <c r="T75" s="1438">
        <v>43451.0</v>
      </c>
      <c r="U75" s="1438">
        <v>43476.0</v>
      </c>
      <c r="V75" s="1422"/>
      <c r="W75" s="1438">
        <v>43077.0</v>
      </c>
      <c r="X75" s="1438">
        <v>43080.0</v>
      </c>
      <c r="Y75" s="1438">
        <v>43088.0</v>
      </c>
      <c r="Z75" s="1422"/>
      <c r="AA75" s="1518"/>
      <c r="AG75" s="1514"/>
      <c r="AH75" s="1514"/>
      <c r="AI75" s="1514"/>
    </row>
    <row r="76">
      <c r="A76" s="685" t="s">
        <v>300</v>
      </c>
      <c r="B76" s="1410" t="s">
        <v>113</v>
      </c>
      <c r="C76" s="1410">
        <v>2.0</v>
      </c>
      <c r="D76" s="809">
        <v>3.0</v>
      </c>
      <c r="E76" s="809"/>
      <c r="F76" s="809"/>
      <c r="G76" s="1412">
        <v>43418.0</v>
      </c>
      <c r="H76" s="1412"/>
      <c r="I76" s="1447"/>
      <c r="J76" s="1410"/>
      <c r="K76" s="1410"/>
      <c r="L76" s="1410"/>
      <c r="M76" s="1410" t="s">
        <v>4752</v>
      </c>
      <c r="N76" s="1410">
        <v>3.0</v>
      </c>
      <c r="O76" s="1410" t="s">
        <v>4764</v>
      </c>
      <c r="P76" s="1413"/>
      <c r="Q76" s="1414"/>
      <c r="R76" s="1415"/>
      <c r="S76" s="1438">
        <v>43444.0</v>
      </c>
      <c r="T76" s="1438">
        <v>43472.0</v>
      </c>
      <c r="U76" s="1438"/>
      <c r="V76" s="1422"/>
      <c r="W76" s="1438">
        <v>43073.0</v>
      </c>
      <c r="X76" s="1438">
        <v>42743.0</v>
      </c>
      <c r="Y76" s="1438">
        <v>42757.0</v>
      </c>
      <c r="Z76" s="1422"/>
      <c r="AA76" s="1518"/>
      <c r="AG76" s="1514"/>
      <c r="AH76" s="1514"/>
      <c r="AI76" s="1514"/>
    </row>
    <row r="77">
      <c r="A77" s="660" t="s">
        <v>301</v>
      </c>
      <c r="B77" s="1430"/>
      <c r="C77" s="1430"/>
      <c r="D77" s="1401"/>
      <c r="E77" s="1401"/>
      <c r="F77" s="1401"/>
      <c r="G77" s="1429"/>
      <c r="H77" s="1429"/>
      <c r="I77" s="1430"/>
      <c r="J77" s="1430"/>
      <c r="K77" s="1430"/>
      <c r="L77" s="1430"/>
      <c r="M77" s="1430"/>
      <c r="N77" s="1430"/>
      <c r="O77" s="1430"/>
      <c r="P77" s="1430"/>
      <c r="Q77" s="1401"/>
      <c r="R77" s="1431"/>
      <c r="S77" s="1430"/>
      <c r="T77" s="1430"/>
      <c r="U77" s="1430"/>
      <c r="V77" s="1437"/>
      <c r="W77" s="1430"/>
      <c r="X77" s="1430"/>
      <c r="Y77" s="1430"/>
      <c r="Z77" s="1437"/>
      <c r="AA77" s="1498"/>
      <c r="AG77" s="2392"/>
      <c r="AH77" s="2392"/>
      <c r="AI77" s="2392"/>
    </row>
    <row r="78">
      <c r="A78" s="668" t="s">
        <v>302</v>
      </c>
      <c r="B78" s="1410" t="s">
        <v>113</v>
      </c>
      <c r="C78" s="1410">
        <v>1.0</v>
      </c>
      <c r="D78" s="809">
        <v>0.0</v>
      </c>
      <c r="E78" s="809"/>
      <c r="F78" s="1414"/>
      <c r="G78" s="1412">
        <v>43417.0</v>
      </c>
      <c r="H78" s="1452"/>
      <c r="I78" s="1413"/>
      <c r="J78" s="1413"/>
      <c r="K78" s="1413"/>
      <c r="L78" s="1413"/>
      <c r="M78" s="1410" t="s">
        <v>4752</v>
      </c>
      <c r="N78" s="1410">
        <v>5.0</v>
      </c>
      <c r="O78" s="1410" t="s">
        <v>4791</v>
      </c>
      <c r="P78" s="1413"/>
      <c r="Q78" s="1414"/>
      <c r="R78" s="1415"/>
      <c r="S78" s="1410"/>
      <c r="T78" s="1410"/>
      <c r="U78" s="1410"/>
      <c r="V78" s="1422"/>
      <c r="W78" s="1410"/>
      <c r="X78" s="1410"/>
      <c r="Y78" s="1410"/>
      <c r="Z78" s="1422"/>
      <c r="AA78" s="1518"/>
      <c r="AG78" s="1514"/>
      <c r="AH78" s="1514"/>
      <c r="AI78" s="1514"/>
    </row>
    <row r="79">
      <c r="A79" s="697" t="s">
        <v>303</v>
      </c>
      <c r="B79" s="1426"/>
      <c r="C79" s="1426"/>
      <c r="D79" s="1401"/>
      <c r="E79" s="1401"/>
      <c r="F79" s="1401"/>
      <c r="G79" s="1441"/>
      <c r="H79" s="1429"/>
      <c r="I79" s="1430"/>
      <c r="J79" s="1430"/>
      <c r="K79" s="1430"/>
      <c r="L79" s="1430"/>
      <c r="M79" s="1430"/>
      <c r="N79" s="1426"/>
      <c r="O79" s="1426"/>
      <c r="P79" s="1430"/>
      <c r="Q79" s="1401"/>
      <c r="R79" s="1431"/>
      <c r="S79" s="1426"/>
      <c r="T79" s="1426"/>
      <c r="U79" s="1426"/>
      <c r="V79" s="1437"/>
      <c r="W79" s="1426"/>
      <c r="X79" s="1426"/>
      <c r="Y79" s="1426"/>
      <c r="Z79" s="1437"/>
      <c r="AA79" s="1498"/>
      <c r="AG79" s="2392"/>
      <c r="AH79" s="2392"/>
      <c r="AI79" s="2392"/>
    </row>
    <row r="80">
      <c r="A80" s="704" t="s">
        <v>8849</v>
      </c>
      <c r="B80" s="1410" t="s">
        <v>113</v>
      </c>
      <c r="C80" s="1410">
        <v>1.0</v>
      </c>
      <c r="D80" s="1414"/>
      <c r="E80" s="1414"/>
      <c r="F80" s="1414"/>
      <c r="G80" s="1412">
        <v>43368.0</v>
      </c>
      <c r="H80" s="1412">
        <v>43389.0</v>
      </c>
      <c r="I80" s="1438">
        <v>43438.0</v>
      </c>
      <c r="J80" s="1410"/>
      <c r="K80" s="1410"/>
      <c r="L80" s="1410"/>
      <c r="M80" s="1410" t="s">
        <v>4777</v>
      </c>
      <c r="N80" s="1410">
        <v>11.0</v>
      </c>
      <c r="O80" s="1410" t="s">
        <v>4770</v>
      </c>
      <c r="P80" s="1410" t="s">
        <v>8850</v>
      </c>
      <c r="Q80" s="1414"/>
      <c r="R80" s="1415"/>
      <c r="S80" s="1438">
        <v>43416.0</v>
      </c>
      <c r="T80" s="1438">
        <v>43423.0</v>
      </c>
      <c r="U80" s="1438">
        <v>43451.0</v>
      </c>
      <c r="V80" s="1422"/>
      <c r="W80" s="1410" t="s">
        <v>8851</v>
      </c>
      <c r="X80" s="1410" t="s">
        <v>8852</v>
      </c>
      <c r="Y80" s="1410" t="s">
        <v>8853</v>
      </c>
      <c r="Z80" s="1422"/>
      <c r="AA80" s="1518"/>
      <c r="AG80" s="1514"/>
      <c r="AH80" s="1514"/>
      <c r="AI80" s="1514"/>
    </row>
    <row r="81">
      <c r="A81" s="660" t="s">
        <v>305</v>
      </c>
      <c r="B81" s="1430"/>
      <c r="C81" s="1430"/>
      <c r="D81" s="1401"/>
      <c r="E81" s="1401"/>
      <c r="F81" s="1498"/>
      <c r="G81" s="1429"/>
      <c r="H81" s="1429"/>
      <c r="I81" s="1430"/>
      <c r="J81" s="1430"/>
      <c r="K81" s="1430"/>
      <c r="L81" s="1430"/>
      <c r="M81" s="1430"/>
      <c r="N81" s="1430"/>
      <c r="O81" s="1430"/>
      <c r="P81" s="1430"/>
      <c r="Q81" s="1401"/>
      <c r="R81" s="1431"/>
      <c r="S81" s="1430"/>
      <c r="T81" s="1430"/>
      <c r="U81" s="1430"/>
      <c r="V81" s="1437"/>
      <c r="W81" s="1430"/>
      <c r="X81" s="1430"/>
      <c r="Y81" s="1430"/>
      <c r="Z81" s="1437"/>
      <c r="AA81" s="1498"/>
      <c r="AG81" s="2392"/>
      <c r="AH81" s="2392"/>
      <c r="AI81" s="2392"/>
    </row>
    <row r="82">
      <c r="A82" s="668" t="s">
        <v>306</v>
      </c>
      <c r="B82" s="1410" t="s">
        <v>113</v>
      </c>
      <c r="C82" s="1410">
        <v>2.0</v>
      </c>
      <c r="D82" s="1414"/>
      <c r="E82" s="1414"/>
      <c r="F82" s="1414"/>
      <c r="G82" s="1412">
        <v>43403.0</v>
      </c>
      <c r="H82" s="1412">
        <v>43438.0</v>
      </c>
      <c r="I82" s="1438">
        <v>43830.0</v>
      </c>
      <c r="J82" s="1410"/>
      <c r="K82" s="1410"/>
      <c r="L82" s="1410"/>
      <c r="M82" s="1410" t="s">
        <v>4777</v>
      </c>
      <c r="N82" s="1410">
        <v>5.0</v>
      </c>
      <c r="O82" s="1410" t="s">
        <v>8854</v>
      </c>
      <c r="P82" s="1413"/>
      <c r="Q82" s="809"/>
      <c r="R82" s="1449" t="s">
        <v>8855</v>
      </c>
      <c r="S82" s="1438">
        <v>43441.0</v>
      </c>
      <c r="T82" s="1438">
        <v>43448.0</v>
      </c>
      <c r="U82" s="1447">
        <v>43483.0</v>
      </c>
      <c r="V82" s="1422"/>
      <c r="W82" s="1438">
        <v>43077.0</v>
      </c>
      <c r="X82" s="1438">
        <v>43084.0</v>
      </c>
      <c r="Y82" s="1413"/>
      <c r="Z82" s="1422"/>
      <c r="AA82" s="1475" t="s">
        <v>8856</v>
      </c>
      <c r="AG82" s="1514"/>
      <c r="AH82" s="1514"/>
      <c r="AI82" s="1514"/>
    </row>
    <row r="83">
      <c r="A83" s="705" t="s">
        <v>310</v>
      </c>
      <c r="B83" s="1430"/>
      <c r="C83" s="1430"/>
      <c r="D83" s="1401"/>
      <c r="E83" s="1401"/>
      <c r="F83" s="1401"/>
      <c r="G83" s="1429"/>
      <c r="H83" s="1429"/>
      <c r="I83" s="1430"/>
      <c r="J83" s="1430"/>
      <c r="K83" s="1430"/>
      <c r="L83" s="1430"/>
      <c r="M83" s="1430"/>
      <c r="N83" s="1426"/>
      <c r="O83" s="1430"/>
      <c r="P83" s="1430"/>
      <c r="Q83" s="1401"/>
      <c r="R83" s="1431"/>
      <c r="S83" s="1430"/>
      <c r="T83" s="1430"/>
      <c r="U83" s="1430"/>
      <c r="V83" s="1437"/>
      <c r="W83" s="1430"/>
      <c r="X83" s="1430"/>
      <c r="Y83" s="1430"/>
      <c r="Z83" s="1437"/>
      <c r="AA83" s="1498"/>
      <c r="AG83" s="2392"/>
      <c r="AH83" s="2392"/>
      <c r="AI83" s="2392"/>
    </row>
    <row r="84">
      <c r="A84" s="706" t="s">
        <v>3645</v>
      </c>
      <c r="B84" s="1410" t="s">
        <v>113</v>
      </c>
      <c r="C84" s="1410">
        <v>2.0</v>
      </c>
      <c r="D84" s="809">
        <v>3.0</v>
      </c>
      <c r="E84" s="809"/>
      <c r="F84" s="1473" t="s">
        <v>8857</v>
      </c>
      <c r="G84" s="1412">
        <v>43395.0</v>
      </c>
      <c r="H84" s="1412">
        <v>43420.0</v>
      </c>
      <c r="I84" s="1438">
        <v>43482.0</v>
      </c>
      <c r="J84" s="1410"/>
      <c r="K84" s="1410"/>
      <c r="L84" s="1410"/>
      <c r="M84" s="1410" t="s">
        <v>4777</v>
      </c>
      <c r="N84" s="1410">
        <v>10.0</v>
      </c>
      <c r="O84" s="1410" t="s">
        <v>8858</v>
      </c>
      <c r="P84" s="1413"/>
      <c r="Q84" s="1414"/>
      <c r="R84" s="1415"/>
      <c r="S84" s="1421">
        <v>43441.0</v>
      </c>
      <c r="T84" s="1421">
        <v>43454.0</v>
      </c>
      <c r="U84" s="1438">
        <v>43475.0</v>
      </c>
      <c r="V84" s="1448">
        <v>43489.0</v>
      </c>
      <c r="W84" s="1438">
        <v>43076.0</v>
      </c>
      <c r="X84" s="1438">
        <v>43083.0</v>
      </c>
      <c r="Y84" s="1438">
        <v>42746.0</v>
      </c>
      <c r="Z84" s="1422"/>
      <c r="AA84" s="1518"/>
      <c r="AG84" s="1514"/>
      <c r="AH84" s="1514"/>
      <c r="AI84" s="1514"/>
    </row>
    <row r="85">
      <c r="A85" s="706" t="s">
        <v>316</v>
      </c>
      <c r="B85" s="1410" t="s">
        <v>113</v>
      </c>
      <c r="C85" s="1410">
        <v>6.0</v>
      </c>
      <c r="D85" s="1502"/>
      <c r="E85" s="1502">
        <v>3.0</v>
      </c>
      <c r="F85" s="1503"/>
      <c r="G85" s="1412">
        <v>43403.0</v>
      </c>
      <c r="H85" s="1452"/>
      <c r="I85" s="1413"/>
      <c r="J85" s="1410"/>
      <c r="K85" s="1410"/>
      <c r="L85" s="1410"/>
      <c r="M85" s="1410" t="s">
        <v>4752</v>
      </c>
      <c r="N85" s="1410">
        <v>12.0</v>
      </c>
      <c r="O85" s="1410" t="s">
        <v>8859</v>
      </c>
      <c r="P85" s="1413"/>
      <c r="Q85" s="809"/>
      <c r="R85" s="1449" t="s">
        <v>8860</v>
      </c>
      <c r="S85" s="1438">
        <v>43418.0</v>
      </c>
      <c r="T85" s="1438">
        <v>43453.0</v>
      </c>
      <c r="U85" s="1438">
        <v>43488.0</v>
      </c>
      <c r="V85" s="1422"/>
      <c r="W85" s="1438">
        <v>43068.0</v>
      </c>
      <c r="X85" s="1438">
        <v>42752.0</v>
      </c>
      <c r="Y85" s="1438">
        <v>42780.0</v>
      </c>
      <c r="Z85" s="1422"/>
      <c r="AA85" s="809" t="s">
        <v>8861</v>
      </c>
      <c r="AG85" s="1514"/>
      <c r="AH85" s="1514"/>
      <c r="AI85" s="1514"/>
    </row>
    <row r="86">
      <c r="A86" s="706" t="s">
        <v>326</v>
      </c>
      <c r="B86" s="1410" t="s">
        <v>113</v>
      </c>
      <c r="C86" s="1410">
        <v>2.0</v>
      </c>
      <c r="D86" s="809">
        <v>4.0</v>
      </c>
      <c r="E86" s="809"/>
      <c r="F86" s="809"/>
      <c r="G86" s="1463">
        <v>43381.0</v>
      </c>
      <c r="H86" s="1412">
        <v>43420.0</v>
      </c>
      <c r="I86" s="1413"/>
      <c r="J86" s="1410"/>
      <c r="K86" s="1410"/>
      <c r="L86" s="1410"/>
      <c r="M86" s="1410" t="s">
        <v>4777</v>
      </c>
      <c r="N86" s="1410">
        <v>9.0</v>
      </c>
      <c r="O86" s="1410" t="s">
        <v>8862</v>
      </c>
      <c r="P86" s="1413"/>
      <c r="Q86" s="1414"/>
      <c r="R86" s="1449"/>
      <c r="S86" s="1421">
        <v>43441.0</v>
      </c>
      <c r="T86" s="1446">
        <v>43455.0</v>
      </c>
      <c r="U86" s="1438">
        <v>43472.0</v>
      </c>
      <c r="V86" s="1448">
        <v>43481.0</v>
      </c>
      <c r="W86" s="1421">
        <v>43045.0</v>
      </c>
      <c r="X86" s="1446">
        <v>43074.0</v>
      </c>
      <c r="Y86" s="1413"/>
      <c r="Z86" s="1422"/>
      <c r="AA86" s="1518"/>
      <c r="AG86" s="1514"/>
      <c r="AH86" s="1514"/>
      <c r="AI86" s="1514"/>
    </row>
    <row r="87">
      <c r="A87" s="707" t="s">
        <v>332</v>
      </c>
      <c r="B87" s="1410" t="s">
        <v>113</v>
      </c>
      <c r="C87" s="1410">
        <v>1.0</v>
      </c>
      <c r="D87" s="1414"/>
      <c r="E87" s="1414"/>
      <c r="F87" s="1414"/>
      <c r="G87" s="1412">
        <v>43405.0</v>
      </c>
      <c r="H87" s="1438">
        <v>43483.0</v>
      </c>
      <c r="I87" s="1413"/>
      <c r="J87" s="1413"/>
      <c r="K87" s="1413"/>
      <c r="L87" s="1413"/>
      <c r="M87" s="1410" t="s">
        <v>4752</v>
      </c>
      <c r="N87" s="1410">
        <v>8.0</v>
      </c>
      <c r="O87" s="1410" t="s">
        <v>4764</v>
      </c>
      <c r="P87" s="1413"/>
      <c r="Q87" s="1414"/>
      <c r="R87" s="1415"/>
      <c r="S87" s="1438">
        <v>43468.0</v>
      </c>
      <c r="T87" s="1438">
        <v>43475.0</v>
      </c>
      <c r="U87" s="1438">
        <v>43482.0</v>
      </c>
      <c r="V87" s="1448">
        <v>43497.0</v>
      </c>
      <c r="W87" s="1438"/>
      <c r="X87" s="1438"/>
      <c r="Y87" s="1413"/>
      <c r="Z87" s="1422"/>
      <c r="AA87" s="1518"/>
      <c r="AG87" s="1514"/>
      <c r="AH87" s="1514"/>
      <c r="AI87" s="1514"/>
    </row>
    <row r="88">
      <c r="A88" s="706" t="s">
        <v>330</v>
      </c>
      <c r="B88" s="1410" t="s">
        <v>113</v>
      </c>
      <c r="C88" s="1410">
        <v>2.0</v>
      </c>
      <c r="D88" s="809" t="s">
        <v>8863</v>
      </c>
      <c r="E88" s="809"/>
      <c r="F88" s="809" t="s">
        <v>8864</v>
      </c>
      <c r="G88" s="1438">
        <v>43417.0</v>
      </c>
      <c r="H88" s="1412">
        <v>43420.0</v>
      </c>
      <c r="I88" s="1413"/>
      <c r="J88" s="1410"/>
      <c r="K88" s="1410"/>
      <c r="L88" s="1410"/>
      <c r="M88" s="1410" t="s">
        <v>4777</v>
      </c>
      <c r="N88" s="1410">
        <v>9.0</v>
      </c>
      <c r="O88" s="1410" t="s">
        <v>4774</v>
      </c>
      <c r="P88" s="1413"/>
      <c r="Q88" s="809"/>
      <c r="R88" s="1449"/>
      <c r="S88" s="1438">
        <v>43438.0</v>
      </c>
      <c r="T88" s="1438">
        <v>43446.0</v>
      </c>
      <c r="U88" s="1438">
        <v>43452.0</v>
      </c>
      <c r="V88" s="1422"/>
      <c r="W88" s="1438">
        <v>43075.0</v>
      </c>
      <c r="X88" s="1438">
        <v>43082.0</v>
      </c>
      <c r="Y88" s="1438">
        <v>43088.0</v>
      </c>
      <c r="Z88" s="1422"/>
      <c r="AA88" s="1518"/>
      <c r="AG88" s="1514"/>
      <c r="AH88" s="1514"/>
      <c r="AI88" s="1514"/>
    </row>
    <row r="89">
      <c r="A89" s="706" t="s">
        <v>333</v>
      </c>
      <c r="B89" s="1410" t="s">
        <v>113</v>
      </c>
      <c r="C89" s="1410">
        <v>2.0</v>
      </c>
      <c r="D89" s="809">
        <v>3.0</v>
      </c>
      <c r="E89" s="809"/>
      <c r="F89" s="809" t="s">
        <v>8865</v>
      </c>
      <c r="G89" s="1412">
        <v>43396.0</v>
      </c>
      <c r="H89" s="1452"/>
      <c r="I89" s="1413"/>
      <c r="J89" s="1410"/>
      <c r="K89" s="1410"/>
      <c r="L89" s="1410"/>
      <c r="M89" s="1410" t="s">
        <v>4752</v>
      </c>
      <c r="N89" s="1410">
        <v>8.0</v>
      </c>
      <c r="O89" s="1410" t="s">
        <v>4788</v>
      </c>
      <c r="P89" s="1413"/>
      <c r="Q89" s="1414"/>
      <c r="R89" s="1415"/>
      <c r="S89" s="1438">
        <v>43469.0</v>
      </c>
      <c r="T89" s="1438">
        <v>43476.0</v>
      </c>
      <c r="U89" s="1413"/>
      <c r="V89" s="1422"/>
      <c r="W89" s="1438">
        <v>43084.0</v>
      </c>
      <c r="X89" s="1438">
        <v>42740.0</v>
      </c>
      <c r="Y89" s="1413"/>
      <c r="Z89" s="1422"/>
      <c r="AA89" s="1518"/>
      <c r="AG89" s="1514"/>
      <c r="AH89" s="1514"/>
      <c r="AI89" s="1514"/>
    </row>
    <row r="90">
      <c r="A90" s="706" t="s">
        <v>338</v>
      </c>
      <c r="B90" s="1410" t="s">
        <v>113</v>
      </c>
      <c r="C90" s="1410">
        <v>1.0</v>
      </c>
      <c r="D90" s="809">
        <v>1.0</v>
      </c>
      <c r="E90" s="809"/>
      <c r="F90" s="1414"/>
      <c r="G90" s="1412">
        <v>43392.0</v>
      </c>
      <c r="H90" s="1413"/>
      <c r="I90" s="1413"/>
      <c r="J90" s="1410"/>
      <c r="K90" s="1410"/>
      <c r="L90" s="1410"/>
      <c r="M90" s="1410" t="s">
        <v>4777</v>
      </c>
      <c r="N90" s="1410">
        <v>9.0</v>
      </c>
      <c r="O90" s="1410" t="s">
        <v>4791</v>
      </c>
      <c r="P90" s="1413"/>
      <c r="Q90" s="1414"/>
      <c r="R90" s="1415"/>
      <c r="S90" s="1438">
        <v>43446.0</v>
      </c>
      <c r="T90" s="1438">
        <v>43474.0</v>
      </c>
      <c r="U90" s="1413"/>
      <c r="V90" s="1422"/>
      <c r="W90" s="1438">
        <v>43089.0</v>
      </c>
      <c r="X90" s="1438">
        <v>42745.0</v>
      </c>
      <c r="Y90" s="1413"/>
      <c r="Z90" s="1422"/>
      <c r="AA90" s="1518"/>
      <c r="AG90" s="1514"/>
      <c r="AH90" s="1514"/>
      <c r="AI90" s="1514"/>
    </row>
    <row r="91">
      <c r="A91" s="706" t="s">
        <v>339</v>
      </c>
      <c r="B91" s="1410" t="s">
        <v>113</v>
      </c>
      <c r="C91" s="1410">
        <v>1.0</v>
      </c>
      <c r="D91" s="809">
        <v>2.0</v>
      </c>
      <c r="E91" s="809"/>
      <c r="F91" s="809" t="s">
        <v>8866</v>
      </c>
      <c r="G91" s="1412">
        <v>43399.0</v>
      </c>
      <c r="H91" s="1412">
        <v>43425.0</v>
      </c>
      <c r="I91" s="1413"/>
      <c r="J91" s="1410"/>
      <c r="K91" s="1410"/>
      <c r="L91" s="1410"/>
      <c r="M91" s="1410" t="s">
        <v>4752</v>
      </c>
      <c r="N91" s="1410">
        <v>4.0</v>
      </c>
      <c r="O91" s="1410" t="s">
        <v>4764</v>
      </c>
      <c r="P91" s="1413"/>
      <c r="Q91" s="1414"/>
      <c r="R91" s="1415"/>
      <c r="S91" s="1438">
        <v>43433.0</v>
      </c>
      <c r="T91" s="1438">
        <v>43440.0</v>
      </c>
      <c r="U91" s="1413"/>
      <c r="V91" s="1422"/>
      <c r="W91" s="1438">
        <v>43070.0</v>
      </c>
      <c r="X91" s="1438">
        <v>43077.0</v>
      </c>
      <c r="Y91" s="1413"/>
      <c r="Z91" s="1422"/>
      <c r="AA91" s="1518"/>
      <c r="AG91" s="1514"/>
      <c r="AH91" s="1514"/>
      <c r="AI91" s="1514"/>
    </row>
    <row r="92">
      <c r="A92" s="706" t="s">
        <v>344</v>
      </c>
      <c r="B92" s="1410" t="s">
        <v>113</v>
      </c>
      <c r="C92" s="1410">
        <v>1.0</v>
      </c>
      <c r="D92" s="809">
        <v>0.0</v>
      </c>
      <c r="E92" s="1414"/>
      <c r="F92" s="1414"/>
      <c r="G92" s="1412">
        <v>43378.0</v>
      </c>
      <c r="H92" s="1412">
        <v>43433.0</v>
      </c>
      <c r="I92" s="1410"/>
      <c r="J92" s="1410"/>
      <c r="K92" s="1410"/>
      <c r="L92" s="1410"/>
      <c r="M92" s="1410" t="s">
        <v>4777</v>
      </c>
      <c r="N92" s="1410">
        <v>16.0</v>
      </c>
      <c r="O92" s="1410" t="s">
        <v>4815</v>
      </c>
      <c r="P92" s="1413"/>
      <c r="Q92" s="1414"/>
      <c r="R92" s="1415"/>
      <c r="S92" s="1438">
        <v>43412.0</v>
      </c>
      <c r="T92" s="1438">
        <v>43434.0</v>
      </c>
      <c r="U92" s="1438">
        <v>43440.0</v>
      </c>
      <c r="V92" s="1448">
        <v>43475.0</v>
      </c>
      <c r="W92" s="1438">
        <v>43056.0</v>
      </c>
      <c r="X92" s="1438">
        <v>43083.0</v>
      </c>
      <c r="Y92" s="1438">
        <v>42747.0</v>
      </c>
      <c r="Z92" s="1422"/>
      <c r="AA92" s="1518"/>
      <c r="AG92" s="1514"/>
      <c r="AH92" s="1514"/>
      <c r="AI92" s="1514"/>
    </row>
    <row r="93">
      <c r="A93" s="706" t="s">
        <v>345</v>
      </c>
      <c r="B93" s="1410" t="s">
        <v>113</v>
      </c>
      <c r="C93" s="1410">
        <v>2.0</v>
      </c>
      <c r="D93" s="809">
        <v>3.0</v>
      </c>
      <c r="E93" s="809"/>
      <c r="F93" s="1414"/>
      <c r="G93" s="1412">
        <v>43412.0</v>
      </c>
      <c r="H93" s="1452"/>
      <c r="I93" s="1413"/>
      <c r="J93" s="1410"/>
      <c r="K93" s="1410"/>
      <c r="L93" s="1410"/>
      <c r="M93" s="1410" t="s">
        <v>4752</v>
      </c>
      <c r="N93" s="1410">
        <v>4.0</v>
      </c>
      <c r="O93" s="1410" t="s">
        <v>8867</v>
      </c>
      <c r="P93" s="1413"/>
      <c r="Q93" s="1414"/>
      <c r="R93" s="1415"/>
      <c r="S93" s="1438">
        <v>43495.0</v>
      </c>
      <c r="T93" s="1438">
        <v>43502.0</v>
      </c>
      <c r="U93" s="1413"/>
      <c r="V93" s="1422"/>
      <c r="W93" s="1438">
        <v>42754.0</v>
      </c>
      <c r="X93" s="1438">
        <v>42757.0</v>
      </c>
      <c r="Y93" s="1413"/>
      <c r="Z93" s="1422"/>
      <c r="AA93" s="1518"/>
      <c r="AG93" s="1514"/>
      <c r="AH93" s="1514"/>
      <c r="AI93" s="1514"/>
    </row>
    <row r="94">
      <c r="A94" s="707" t="s">
        <v>3646</v>
      </c>
      <c r="B94" s="1410" t="s">
        <v>113</v>
      </c>
      <c r="C94" s="1410">
        <v>1.0</v>
      </c>
      <c r="D94" s="809">
        <v>1.0</v>
      </c>
      <c r="E94" s="809"/>
      <c r="F94" s="809"/>
      <c r="G94" s="1412">
        <v>43398.0</v>
      </c>
      <c r="H94" s="1412"/>
      <c r="I94" s="1413"/>
      <c r="J94" s="1410"/>
      <c r="K94" s="1410"/>
      <c r="L94" s="1410"/>
      <c r="M94" s="1410" t="s">
        <v>4752</v>
      </c>
      <c r="N94" s="1410">
        <v>21.0</v>
      </c>
      <c r="O94" s="1410" t="s">
        <v>4764</v>
      </c>
      <c r="P94" s="1413"/>
      <c r="Q94" s="1414"/>
      <c r="R94" s="1415"/>
      <c r="S94" s="1438">
        <v>43454.0</v>
      </c>
      <c r="T94" s="1438">
        <v>43479.0</v>
      </c>
      <c r="U94" s="1413"/>
      <c r="V94" s="1422"/>
      <c r="W94" s="1438">
        <v>42747.0</v>
      </c>
      <c r="X94" s="1438">
        <v>42761.0</v>
      </c>
      <c r="Y94" s="1413"/>
      <c r="Z94" s="1422"/>
      <c r="AA94" s="1518"/>
      <c r="AG94" s="1514"/>
      <c r="AH94" s="1514"/>
      <c r="AI94" s="1514"/>
    </row>
    <row r="95">
      <c r="A95" s="707" t="s">
        <v>347</v>
      </c>
      <c r="B95" s="1410" t="s">
        <v>113</v>
      </c>
      <c r="C95" s="1410">
        <v>2.0</v>
      </c>
      <c r="D95" s="809">
        <v>1.0</v>
      </c>
      <c r="E95" s="809"/>
      <c r="F95" s="1414"/>
      <c r="G95" s="1412">
        <v>43385.0</v>
      </c>
      <c r="H95" s="1412"/>
      <c r="I95" s="1410"/>
      <c r="J95" s="1410"/>
      <c r="K95" s="1410"/>
      <c r="L95" s="1410"/>
      <c r="M95" s="1410" t="s">
        <v>4752</v>
      </c>
      <c r="N95" s="1410">
        <v>21.0</v>
      </c>
      <c r="O95" s="1410" t="s">
        <v>8868</v>
      </c>
      <c r="P95" s="1413"/>
      <c r="Q95" s="809"/>
      <c r="R95" s="1449" t="s">
        <v>8869</v>
      </c>
      <c r="S95" s="1438">
        <v>43413.0</v>
      </c>
      <c r="T95" s="1438">
        <v>43434.0</v>
      </c>
      <c r="U95" s="1413"/>
      <c r="V95" s="1422"/>
      <c r="W95" s="1438">
        <v>43035.0</v>
      </c>
      <c r="X95" s="1438">
        <v>43049.0</v>
      </c>
      <c r="Y95" s="1413"/>
      <c r="Z95" s="1422"/>
      <c r="AA95" s="1518"/>
      <c r="AG95" s="1514"/>
      <c r="AH95" s="1514"/>
      <c r="AI95" s="1514"/>
    </row>
    <row r="96">
      <c r="A96" s="706" t="s">
        <v>348</v>
      </c>
      <c r="B96" s="1410" t="s">
        <v>113</v>
      </c>
      <c r="C96" s="1410">
        <v>3.0</v>
      </c>
      <c r="D96" s="809">
        <v>2.0</v>
      </c>
      <c r="E96" s="809"/>
      <c r="F96" s="809" t="s">
        <v>8870</v>
      </c>
      <c r="G96" s="1412">
        <v>43418.0</v>
      </c>
      <c r="H96" s="1412">
        <v>43420.0</v>
      </c>
      <c r="I96" s="1447">
        <v>43424.0</v>
      </c>
      <c r="J96" s="1438">
        <v>43429.0</v>
      </c>
      <c r="K96" s="1438">
        <v>43438.0</v>
      </c>
      <c r="L96" s="1410"/>
      <c r="M96" s="1410" t="s">
        <v>4777</v>
      </c>
      <c r="N96" s="1410">
        <v>5.0</v>
      </c>
      <c r="O96" s="1410" t="s">
        <v>8871</v>
      </c>
      <c r="P96" s="1413"/>
      <c r="Q96" s="1414"/>
      <c r="R96" s="1415"/>
      <c r="S96" s="1438">
        <v>43470.0</v>
      </c>
      <c r="T96" s="1438">
        <v>43477.0</v>
      </c>
      <c r="U96" s="1448">
        <v>43491.0</v>
      </c>
      <c r="V96" s="1448"/>
      <c r="W96" s="1438">
        <v>42741.0</v>
      </c>
      <c r="X96" s="1438">
        <v>42748.0</v>
      </c>
      <c r="Y96" s="1438">
        <v>42755.0</v>
      </c>
      <c r="Z96" s="1422"/>
      <c r="AA96" s="1518"/>
      <c r="AG96" s="1514"/>
      <c r="AH96" s="1514"/>
      <c r="AI96" s="1514"/>
    </row>
    <row r="97">
      <c r="A97" s="708" t="s">
        <v>351</v>
      </c>
      <c r="B97" s="1430"/>
      <c r="C97" s="1430"/>
      <c r="D97" s="1401"/>
      <c r="E97" s="1401"/>
      <c r="F97" s="1401"/>
      <c r="G97" s="1429"/>
      <c r="H97" s="1429"/>
      <c r="I97" s="1430"/>
      <c r="J97" s="1430"/>
      <c r="K97" s="1430"/>
      <c r="L97" s="1430"/>
      <c r="M97" s="1430"/>
      <c r="N97" s="1430"/>
      <c r="O97" s="1430"/>
      <c r="P97" s="1430"/>
      <c r="Q97" s="1401"/>
      <c r="R97" s="1431"/>
      <c r="S97" s="1430"/>
      <c r="T97" s="1430"/>
      <c r="U97" s="1430"/>
      <c r="V97" s="1437"/>
      <c r="W97" s="1430"/>
      <c r="X97" s="1430"/>
      <c r="Y97" s="1430"/>
      <c r="Z97" s="1437"/>
      <c r="AA97" s="1498"/>
      <c r="AG97" s="2392"/>
      <c r="AH97" s="2392"/>
      <c r="AI97" s="2392"/>
    </row>
    <row r="98">
      <c r="A98" s="706" t="s">
        <v>352</v>
      </c>
      <c r="B98" s="1410" t="s">
        <v>5026</v>
      </c>
      <c r="C98" s="1410">
        <v>2.0</v>
      </c>
      <c r="D98" s="1414"/>
      <c r="E98" s="1414"/>
      <c r="F98" s="1414"/>
      <c r="G98" s="1412">
        <v>43430.0</v>
      </c>
      <c r="H98" s="1412">
        <v>43431.0</v>
      </c>
      <c r="I98" s="1438">
        <v>43437.0</v>
      </c>
      <c r="J98" s="1410"/>
      <c r="K98" s="1410"/>
      <c r="L98" s="1410"/>
      <c r="M98" s="1410" t="s">
        <v>4752</v>
      </c>
      <c r="N98" s="1410">
        <v>4.0</v>
      </c>
      <c r="O98" s="1410" t="s">
        <v>4769</v>
      </c>
      <c r="P98" s="1413"/>
      <c r="Q98" s="1414"/>
      <c r="R98" s="1415"/>
      <c r="S98" s="1438">
        <v>43475.0</v>
      </c>
      <c r="T98" s="1438">
        <v>43477.0</v>
      </c>
      <c r="U98" s="1413"/>
      <c r="V98" s="1422"/>
      <c r="W98" s="1438">
        <v>43083.0</v>
      </c>
      <c r="X98" s="1438">
        <v>42767.0</v>
      </c>
      <c r="Y98" s="1413"/>
      <c r="Z98" s="1422"/>
      <c r="AA98" s="1518"/>
      <c r="AG98" s="1514"/>
      <c r="AH98" s="1514"/>
      <c r="AI98" s="1514"/>
    </row>
    <row r="99">
      <c r="A99" s="706" t="s">
        <v>356</v>
      </c>
      <c r="B99" s="1410" t="s">
        <v>113</v>
      </c>
      <c r="C99" s="1410">
        <v>3.0</v>
      </c>
      <c r="D99" s="809"/>
      <c r="E99" s="809"/>
      <c r="F99" s="809"/>
      <c r="G99" s="1412">
        <v>43410.0</v>
      </c>
      <c r="H99" s="1412">
        <v>43453.0</v>
      </c>
      <c r="I99" s="1413"/>
      <c r="J99" s="1410"/>
      <c r="K99" s="1410"/>
      <c r="L99" s="1410"/>
      <c r="M99" s="1410" t="s">
        <v>4752</v>
      </c>
      <c r="N99" s="1410">
        <v>7.0</v>
      </c>
      <c r="O99" s="1410" t="s">
        <v>4796</v>
      </c>
      <c r="P99" s="1413"/>
      <c r="Q99" s="809"/>
      <c r="R99" s="1449" t="s">
        <v>8872</v>
      </c>
      <c r="S99" s="1438">
        <v>43472.0</v>
      </c>
      <c r="T99" s="1438">
        <v>43479.0</v>
      </c>
      <c r="U99" s="1438">
        <v>43486.0</v>
      </c>
      <c r="V99" s="1448">
        <v>43493.0</v>
      </c>
      <c r="W99" s="1438">
        <v>42743.0</v>
      </c>
      <c r="X99" s="1438">
        <v>42750.0</v>
      </c>
      <c r="Y99" s="1438">
        <v>42757.0</v>
      </c>
      <c r="Z99" s="1448">
        <v>42764.0</v>
      </c>
      <c r="AA99" s="1518"/>
      <c r="AG99" s="1514"/>
      <c r="AH99" s="1514"/>
      <c r="AI99" s="1514"/>
    </row>
    <row r="100">
      <c r="A100" s="706" t="s">
        <v>362</v>
      </c>
      <c r="B100" s="1410" t="s">
        <v>113</v>
      </c>
      <c r="C100" s="1410">
        <v>3.0</v>
      </c>
      <c r="D100" s="809"/>
      <c r="E100" s="809"/>
      <c r="F100" s="809" t="s">
        <v>8873</v>
      </c>
      <c r="G100" s="1412">
        <v>43403.0</v>
      </c>
      <c r="H100" s="1412">
        <v>43434.0</v>
      </c>
      <c r="I100" s="1413"/>
      <c r="J100" s="1410"/>
      <c r="K100" s="1410"/>
      <c r="L100" s="1410"/>
      <c r="M100" s="1410" t="s">
        <v>4752</v>
      </c>
      <c r="N100" s="1410" t="s">
        <v>8874</v>
      </c>
      <c r="O100" s="1410" t="s">
        <v>4770</v>
      </c>
      <c r="P100" s="1413"/>
      <c r="Q100" s="809"/>
      <c r="R100" s="1449"/>
      <c r="S100" s="1438">
        <v>43451.0</v>
      </c>
      <c r="T100" s="1438">
        <v>43482.0</v>
      </c>
      <c r="U100" s="1438">
        <v>43489.0</v>
      </c>
      <c r="V100" s="1422"/>
      <c r="W100" s="1438">
        <v>42744.0</v>
      </c>
      <c r="X100" s="1438">
        <v>42746.0</v>
      </c>
      <c r="Y100" s="1438">
        <v>42767.0</v>
      </c>
      <c r="Z100" s="1422"/>
      <c r="AA100" s="1518"/>
      <c r="AG100" s="1514"/>
      <c r="AH100" s="1514"/>
      <c r="AI100" s="1514"/>
    </row>
    <row r="101">
      <c r="A101" s="706" t="s">
        <v>371</v>
      </c>
      <c r="B101" s="1410" t="s">
        <v>113</v>
      </c>
      <c r="C101" s="1410">
        <v>2.0</v>
      </c>
      <c r="D101" s="1410">
        <v>3.0</v>
      </c>
      <c r="E101" s="1410"/>
      <c r="F101" s="1394"/>
      <c r="G101" s="1412">
        <v>43382.0</v>
      </c>
      <c r="H101" s="1412">
        <v>43423.0</v>
      </c>
      <c r="I101" s="1410"/>
      <c r="J101" s="1410"/>
      <c r="K101" s="1410"/>
      <c r="L101" s="1410"/>
      <c r="M101" s="1410" t="s">
        <v>4752</v>
      </c>
      <c r="N101" s="1394"/>
      <c r="O101" s="1410" t="s">
        <v>8875</v>
      </c>
      <c r="P101" s="1413"/>
      <c r="Q101" s="1414"/>
      <c r="R101" s="1415"/>
      <c r="S101" s="1438">
        <v>43434.0</v>
      </c>
      <c r="T101" s="1438">
        <v>43441.0</v>
      </c>
      <c r="U101" s="1438">
        <v>43476.0</v>
      </c>
      <c r="V101" s="1422"/>
      <c r="W101" s="1438">
        <v>43070.0</v>
      </c>
      <c r="X101" s="1438">
        <v>43084.0</v>
      </c>
      <c r="Y101" s="1438">
        <v>42740.0</v>
      </c>
      <c r="Z101" s="1422"/>
      <c r="AA101" s="1518"/>
      <c r="AG101" s="1514"/>
      <c r="AH101" s="1514"/>
      <c r="AI101" s="1514"/>
    </row>
    <row r="102">
      <c r="A102" s="708" t="s">
        <v>375</v>
      </c>
      <c r="B102" s="1430"/>
      <c r="C102" s="1426"/>
      <c r="D102" s="1401"/>
      <c r="E102" s="1401"/>
      <c r="F102" s="1401"/>
      <c r="G102" s="1429"/>
      <c r="H102" s="1429"/>
      <c r="I102" s="1430"/>
      <c r="J102" s="1430"/>
      <c r="K102" s="1430"/>
      <c r="L102" s="1430"/>
      <c r="M102" s="1430"/>
      <c r="N102" s="1426"/>
      <c r="O102" s="1430"/>
      <c r="P102" s="1430"/>
      <c r="Q102" s="1401"/>
      <c r="R102" s="1431"/>
      <c r="S102" s="1430"/>
      <c r="T102" s="1430"/>
      <c r="U102" s="1430"/>
      <c r="V102" s="1437"/>
      <c r="W102" s="1430"/>
      <c r="X102" s="1430"/>
      <c r="Y102" s="1430"/>
      <c r="Z102" s="1437"/>
      <c r="AA102" s="1498"/>
      <c r="AG102" s="2392"/>
      <c r="AH102" s="2392"/>
      <c r="AI102" s="2392"/>
    </row>
    <row r="103">
      <c r="A103" s="706" t="s">
        <v>3647</v>
      </c>
      <c r="B103" s="1410" t="s">
        <v>113</v>
      </c>
      <c r="C103" s="1410">
        <v>1.0</v>
      </c>
      <c r="D103" s="1414"/>
      <c r="E103" s="1414"/>
      <c r="F103" s="1414"/>
      <c r="G103" s="1438">
        <v>43385.0</v>
      </c>
      <c r="H103" s="1507">
        <v>43399.0</v>
      </c>
      <c r="I103" s="1410"/>
      <c r="J103" s="1410"/>
      <c r="K103" s="1410"/>
      <c r="L103" s="1410"/>
      <c r="M103" s="1410" t="s">
        <v>4752</v>
      </c>
      <c r="N103" s="1410">
        <v>2.0</v>
      </c>
      <c r="O103" s="1410" t="s">
        <v>4835</v>
      </c>
      <c r="P103" s="1413"/>
      <c r="Q103" s="1414"/>
      <c r="R103" s="1415"/>
      <c r="S103" s="1438">
        <v>43441.0</v>
      </c>
      <c r="T103" s="1438">
        <v>43476.0</v>
      </c>
      <c r="U103" s="1413"/>
      <c r="V103" s="1422"/>
      <c r="W103" s="1438">
        <v>42740.0</v>
      </c>
      <c r="X103" s="1438">
        <v>42754.0</v>
      </c>
      <c r="Y103" s="1413"/>
      <c r="Z103" s="1422"/>
      <c r="AA103" s="1518"/>
      <c r="AG103" s="1514"/>
      <c r="AH103" s="1514"/>
      <c r="AI103" s="1514"/>
    </row>
    <row r="104">
      <c r="A104" s="708" t="s">
        <v>379</v>
      </c>
      <c r="B104" s="1430"/>
      <c r="C104" s="1430"/>
      <c r="D104" s="1401"/>
      <c r="E104" s="1401"/>
      <c r="F104" s="1401"/>
      <c r="G104" s="1429"/>
      <c r="H104" s="1429"/>
      <c r="I104" s="1430"/>
      <c r="J104" s="1430"/>
      <c r="K104" s="1430"/>
      <c r="L104" s="1430"/>
      <c r="M104" s="1430"/>
      <c r="N104" s="1430"/>
      <c r="O104" s="1430"/>
      <c r="P104" s="1430"/>
      <c r="Q104" s="1401"/>
      <c r="R104" s="1431"/>
      <c r="S104" s="1430"/>
      <c r="T104" s="1430"/>
      <c r="U104" s="1430"/>
      <c r="V104" s="1437"/>
      <c r="W104" s="1430"/>
      <c r="X104" s="1430"/>
      <c r="Y104" s="1430"/>
      <c r="Z104" s="1437"/>
      <c r="AA104" s="1498"/>
      <c r="AG104" s="2392"/>
      <c r="AH104" s="2392"/>
      <c r="AI104" s="2392"/>
    </row>
    <row r="105">
      <c r="A105" s="706" t="s">
        <v>3648</v>
      </c>
      <c r="B105" s="1410" t="s">
        <v>113</v>
      </c>
      <c r="C105" s="1410">
        <v>2.0</v>
      </c>
      <c r="D105" s="809">
        <v>2.0</v>
      </c>
      <c r="E105" s="809"/>
      <c r="F105" s="809"/>
      <c r="G105" s="1412">
        <v>43413.0</v>
      </c>
      <c r="H105" s="1412">
        <v>43423.0</v>
      </c>
      <c r="I105" s="1413"/>
      <c r="J105" s="1410"/>
      <c r="K105" s="1410"/>
      <c r="L105" s="1410"/>
      <c r="M105" s="1410" t="s">
        <v>8876</v>
      </c>
      <c r="N105" s="1410">
        <v>5.0</v>
      </c>
      <c r="O105" s="1410" t="s">
        <v>4791</v>
      </c>
      <c r="P105" s="1410" t="s">
        <v>8877</v>
      </c>
      <c r="Q105" s="1508">
        <v>43423.0</v>
      </c>
      <c r="R105" s="1449" t="s">
        <v>8878</v>
      </c>
      <c r="S105" s="1438">
        <v>43446.0</v>
      </c>
      <c r="T105" s="1438">
        <v>43453.0</v>
      </c>
      <c r="U105" s="1438">
        <v>43481.0</v>
      </c>
      <c r="V105" s="1422"/>
      <c r="W105" s="1438">
        <v>43075.0</v>
      </c>
      <c r="X105" s="1438">
        <v>43082.0</v>
      </c>
      <c r="Y105" s="1438">
        <v>42745.0</v>
      </c>
      <c r="Z105" s="1422"/>
      <c r="AA105" s="1518"/>
      <c r="AG105" s="1514"/>
      <c r="AH105" s="1514"/>
      <c r="AI105" s="1514"/>
    </row>
    <row r="106">
      <c r="A106" s="708" t="s">
        <v>386</v>
      </c>
      <c r="B106" s="1430"/>
      <c r="C106" s="1430"/>
      <c r="D106" s="1401"/>
      <c r="E106" s="1401"/>
      <c r="F106" s="1401"/>
      <c r="G106" s="1429"/>
      <c r="H106" s="1429"/>
      <c r="I106" s="1430"/>
      <c r="J106" s="1430"/>
      <c r="K106" s="1430"/>
      <c r="L106" s="1430"/>
      <c r="M106" s="1430"/>
      <c r="N106" s="1426"/>
      <c r="O106" s="1430"/>
      <c r="P106" s="1430"/>
      <c r="Q106" s="1401"/>
      <c r="R106" s="1431"/>
      <c r="S106" s="1430"/>
      <c r="T106" s="1430"/>
      <c r="U106" s="1430"/>
      <c r="V106" s="1437"/>
      <c r="W106" s="1430"/>
      <c r="X106" s="1430"/>
      <c r="Y106" s="1430"/>
      <c r="Z106" s="1437"/>
      <c r="AA106" s="1498"/>
      <c r="AG106" s="2392"/>
      <c r="AH106" s="2392"/>
      <c r="AI106" s="2392"/>
    </row>
    <row r="107">
      <c r="A107" s="715" t="s">
        <v>3649</v>
      </c>
      <c r="B107" s="2394" t="s">
        <v>8799</v>
      </c>
      <c r="C107" s="2396">
        <v>0.0</v>
      </c>
      <c r="D107" s="2397"/>
      <c r="E107" s="2397"/>
      <c r="F107" s="2397"/>
      <c r="G107" s="2398"/>
      <c r="H107" s="2399"/>
      <c r="I107" s="2400"/>
      <c r="J107" s="2396"/>
      <c r="K107" s="2396"/>
      <c r="L107" s="2396"/>
      <c r="M107" s="2396"/>
      <c r="N107" s="2396"/>
      <c r="O107" s="2396"/>
      <c r="P107" s="2400"/>
      <c r="Q107" s="2397"/>
      <c r="R107" s="2401"/>
      <c r="S107" s="2400"/>
      <c r="T107" s="2400"/>
      <c r="U107" s="2400"/>
      <c r="V107" s="2402"/>
      <c r="W107" s="2400"/>
      <c r="X107" s="2400"/>
      <c r="Y107" s="2400"/>
      <c r="Z107" s="2402"/>
      <c r="AA107" s="2403"/>
      <c r="AG107" s="2404"/>
      <c r="AH107" s="2404"/>
      <c r="AI107" s="2404"/>
    </row>
    <row r="108">
      <c r="A108" s="706" t="s">
        <v>7517</v>
      </c>
      <c r="B108" s="1410" t="s">
        <v>113</v>
      </c>
      <c r="C108" s="1410">
        <v>1.0</v>
      </c>
      <c r="D108" s="809">
        <v>1.0</v>
      </c>
      <c r="E108" s="809"/>
      <c r="F108" s="1414"/>
      <c r="G108" s="1412">
        <v>43409.0</v>
      </c>
      <c r="H108" s="1412"/>
      <c r="I108" s="1413"/>
      <c r="J108" s="1410"/>
      <c r="K108" s="1410"/>
      <c r="L108" s="1410"/>
      <c r="M108" s="1410" t="s">
        <v>4777</v>
      </c>
      <c r="N108" s="1410">
        <v>6.0</v>
      </c>
      <c r="O108" s="1410" t="s">
        <v>8825</v>
      </c>
      <c r="P108" s="1413"/>
      <c r="Q108" s="1414"/>
      <c r="R108" s="1415"/>
      <c r="S108" s="1438">
        <v>43441.0</v>
      </c>
      <c r="T108" s="1438">
        <v>43476.0</v>
      </c>
      <c r="U108" s="1413"/>
      <c r="V108" s="1422"/>
      <c r="W108" s="1413"/>
      <c r="X108" s="1413"/>
      <c r="Y108" s="1413"/>
      <c r="Z108" s="1422"/>
      <c r="AA108" s="1518"/>
      <c r="AG108" s="1514"/>
      <c r="AH108" s="1514"/>
      <c r="AI108" s="1514"/>
    </row>
    <row r="109">
      <c r="A109" s="706" t="s">
        <v>387</v>
      </c>
      <c r="B109" s="1410" t="s">
        <v>113</v>
      </c>
      <c r="C109" s="1410">
        <v>3.0</v>
      </c>
      <c r="D109" s="809"/>
      <c r="E109" s="809"/>
      <c r="F109" s="809" t="s">
        <v>8879</v>
      </c>
      <c r="G109" s="1412">
        <v>43404.0</v>
      </c>
      <c r="H109" s="1412">
        <v>43432.0</v>
      </c>
      <c r="I109" s="1413"/>
      <c r="J109" s="1410"/>
      <c r="K109" s="1410"/>
      <c r="L109" s="1410"/>
      <c r="M109" s="1410" t="s">
        <v>4777</v>
      </c>
      <c r="N109" s="1410">
        <v>10.0</v>
      </c>
      <c r="O109" s="1410" t="s">
        <v>8880</v>
      </c>
      <c r="P109" s="1410" t="s">
        <v>8881</v>
      </c>
      <c r="Q109" s="1414"/>
      <c r="R109" s="1415"/>
      <c r="S109" s="1438">
        <v>43445.0</v>
      </c>
      <c r="T109" s="1438">
        <v>43448.0</v>
      </c>
      <c r="U109" s="1438">
        <v>43451.0</v>
      </c>
      <c r="V109" s="1422"/>
      <c r="W109" s="1438">
        <v>43077.0</v>
      </c>
      <c r="X109" s="1438">
        <v>43080.0</v>
      </c>
      <c r="Y109" s="1413"/>
      <c r="Z109" s="1422"/>
      <c r="AA109" s="1518"/>
      <c r="AG109" s="1514"/>
      <c r="AH109" s="1514"/>
      <c r="AI109" s="1514"/>
    </row>
    <row r="110">
      <c r="A110" s="706" t="s">
        <v>392</v>
      </c>
      <c r="B110" s="1410" t="s">
        <v>113</v>
      </c>
      <c r="C110" s="1410">
        <v>2.0</v>
      </c>
      <c r="D110" s="809"/>
      <c r="E110" s="809"/>
      <c r="F110" s="809"/>
      <c r="G110" s="1412">
        <v>43402.0</v>
      </c>
      <c r="H110" s="1412">
        <v>43451.0</v>
      </c>
      <c r="I110" s="1413"/>
      <c r="J110" s="1410"/>
      <c r="K110" s="1410"/>
      <c r="L110" s="1410"/>
      <c r="M110" s="1410" t="s">
        <v>4752</v>
      </c>
      <c r="N110" s="1410">
        <v>8.0</v>
      </c>
      <c r="O110" s="1410" t="s">
        <v>4774</v>
      </c>
      <c r="P110" s="1410" t="s">
        <v>8882</v>
      </c>
      <c r="Q110" s="809"/>
      <c r="R110" s="1449" t="s">
        <v>8883</v>
      </c>
      <c r="S110" s="1438">
        <v>43452.0</v>
      </c>
      <c r="T110" s="1438">
        <v>43469.0</v>
      </c>
      <c r="U110" s="1438">
        <v>43480.0</v>
      </c>
      <c r="V110" s="1422"/>
      <c r="W110" s="1438">
        <v>42747.0</v>
      </c>
      <c r="X110" s="1438">
        <v>42753.0</v>
      </c>
      <c r="Y110" s="1413"/>
      <c r="Z110" s="1422"/>
      <c r="AA110" s="1518"/>
      <c r="AG110" s="1514"/>
      <c r="AH110" s="1514"/>
      <c r="AI110" s="1514"/>
    </row>
    <row r="111">
      <c r="A111" s="706" t="s">
        <v>394</v>
      </c>
      <c r="B111" s="1410" t="s">
        <v>113</v>
      </c>
      <c r="C111" s="1410">
        <v>5.0</v>
      </c>
      <c r="D111" s="2410"/>
      <c r="E111" s="2410">
        <v>1.0</v>
      </c>
      <c r="F111" s="2411"/>
      <c r="G111" s="1412">
        <v>43413.0</v>
      </c>
      <c r="H111" s="1412">
        <v>43418.0</v>
      </c>
      <c r="I111" s="1447"/>
      <c r="J111" s="1410"/>
      <c r="K111" s="1410"/>
      <c r="L111" s="1410"/>
      <c r="M111" s="1410" t="s">
        <v>4777</v>
      </c>
      <c r="N111" s="1410">
        <v>12.0</v>
      </c>
      <c r="O111" s="1410" t="s">
        <v>8884</v>
      </c>
      <c r="P111" s="1413"/>
      <c r="Q111" s="1414"/>
      <c r="R111" s="1415"/>
      <c r="S111" s="1438">
        <v>43444.0</v>
      </c>
      <c r="T111" s="1438">
        <v>43447.0</v>
      </c>
      <c r="U111" s="1438">
        <v>43472.0</v>
      </c>
      <c r="V111" s="1422"/>
      <c r="W111" s="1438">
        <v>43067.0</v>
      </c>
      <c r="X111" s="1438">
        <v>43073.0</v>
      </c>
      <c r="Y111" s="1438">
        <v>42738.0</v>
      </c>
      <c r="Z111" s="1422"/>
      <c r="AA111" s="809" t="s">
        <v>8885</v>
      </c>
      <c r="AG111" s="1514"/>
      <c r="AH111" s="1514"/>
      <c r="AI111" s="1514"/>
    </row>
    <row r="112">
      <c r="A112" s="706" t="s">
        <v>406</v>
      </c>
      <c r="B112" s="1410" t="s">
        <v>113</v>
      </c>
      <c r="C112" s="1410">
        <v>2.0</v>
      </c>
      <c r="D112" s="1414"/>
      <c r="E112" s="1414"/>
      <c r="F112" s="1414"/>
      <c r="G112" s="1412">
        <v>43406.0</v>
      </c>
      <c r="H112" s="1452"/>
      <c r="I112" s="1413"/>
      <c r="J112" s="1410"/>
      <c r="K112" s="1410"/>
      <c r="L112" s="1410"/>
      <c r="M112" s="1410" t="s">
        <v>4777</v>
      </c>
      <c r="N112" s="1410">
        <v>6.0</v>
      </c>
      <c r="O112" s="1410" t="s">
        <v>4791</v>
      </c>
      <c r="P112" s="1410"/>
      <c r="Q112" s="809"/>
      <c r="R112" s="1449" t="s">
        <v>8886</v>
      </c>
      <c r="S112" s="1438">
        <v>43469.0</v>
      </c>
      <c r="T112" s="1438">
        <v>43474.0</v>
      </c>
      <c r="U112" s="1413"/>
      <c r="V112" s="1422"/>
      <c r="W112" s="1438">
        <v>43084.0</v>
      </c>
      <c r="X112" s="1438">
        <v>43089.0</v>
      </c>
      <c r="Y112" s="1413"/>
      <c r="Z112" s="1422"/>
      <c r="AA112" s="1518"/>
      <c r="AG112" s="1514"/>
      <c r="AH112" s="1514"/>
      <c r="AI112" s="1514"/>
    </row>
    <row r="113">
      <c r="A113" s="708" t="s">
        <v>410</v>
      </c>
      <c r="B113" s="1430"/>
      <c r="C113" s="1430"/>
      <c r="D113" s="1401"/>
      <c r="E113" s="1401"/>
      <c r="F113" s="1401"/>
      <c r="G113" s="1429"/>
      <c r="H113" s="1429"/>
      <c r="I113" s="1430"/>
      <c r="J113" s="1430"/>
      <c r="K113" s="1430"/>
      <c r="L113" s="1430"/>
      <c r="M113" s="1430"/>
      <c r="N113" s="1430"/>
      <c r="O113" s="1430"/>
      <c r="P113" s="1430"/>
      <c r="Q113" s="1401"/>
      <c r="R113" s="1431"/>
      <c r="S113" s="1430"/>
      <c r="T113" s="1430"/>
      <c r="U113" s="1430"/>
      <c r="V113" s="1437"/>
      <c r="W113" s="1430"/>
      <c r="X113" s="1430"/>
      <c r="Y113" s="1430"/>
      <c r="Z113" s="1437"/>
      <c r="AA113" s="1498"/>
      <c r="AG113" s="2392"/>
      <c r="AH113" s="2392"/>
      <c r="AI113" s="2392"/>
    </row>
    <row r="114">
      <c r="A114" s="706" t="s">
        <v>411</v>
      </c>
      <c r="B114" s="1410" t="s">
        <v>113</v>
      </c>
      <c r="C114" s="1410">
        <v>1.0</v>
      </c>
      <c r="D114" s="809">
        <v>3.0</v>
      </c>
      <c r="E114" s="1414"/>
      <c r="F114" s="1414"/>
      <c r="G114" s="1412">
        <v>43405.0</v>
      </c>
      <c r="H114" s="1412"/>
      <c r="I114" s="1438"/>
      <c r="J114" s="1410"/>
      <c r="K114" s="1410"/>
      <c r="L114" s="1410"/>
      <c r="M114" s="1410" t="s">
        <v>4777</v>
      </c>
      <c r="N114" s="1410">
        <v>9.0</v>
      </c>
      <c r="O114" s="1410" t="s">
        <v>8887</v>
      </c>
      <c r="P114" s="1413"/>
      <c r="Q114" s="809"/>
      <c r="R114" s="1449" t="s">
        <v>8888</v>
      </c>
      <c r="S114" s="1421">
        <v>43438.0</v>
      </c>
      <c r="T114" s="1421">
        <v>43447.0</v>
      </c>
      <c r="U114" s="1413"/>
      <c r="V114" s="1422"/>
      <c r="W114" s="1421">
        <v>43074.0</v>
      </c>
      <c r="X114" s="1421">
        <v>43083.0</v>
      </c>
      <c r="Y114" s="1413"/>
      <c r="Z114" s="1422"/>
      <c r="AA114" s="1518"/>
      <c r="AG114" s="1514"/>
      <c r="AH114" s="1514"/>
      <c r="AI114" s="1514"/>
    </row>
    <row r="115">
      <c r="A115" s="708" t="s">
        <v>412</v>
      </c>
      <c r="B115" s="1430"/>
      <c r="C115" s="1430"/>
      <c r="D115" s="1401"/>
      <c r="E115" s="1401"/>
      <c r="F115" s="1401"/>
      <c r="G115" s="1429"/>
      <c r="H115" s="1429"/>
      <c r="I115" s="1430"/>
      <c r="J115" s="1430"/>
      <c r="K115" s="1430"/>
      <c r="L115" s="1430"/>
      <c r="M115" s="1430"/>
      <c r="N115" s="1430"/>
      <c r="O115" s="1426"/>
      <c r="P115" s="1430"/>
      <c r="Q115" s="1401"/>
      <c r="R115" s="1431"/>
      <c r="S115" s="1430"/>
      <c r="T115" s="1430"/>
      <c r="U115" s="1430"/>
      <c r="V115" s="1437"/>
      <c r="W115" s="1430"/>
      <c r="X115" s="1430"/>
      <c r="Y115" s="1430"/>
      <c r="Z115" s="1437"/>
      <c r="AA115" s="1498"/>
      <c r="AG115" s="2392"/>
      <c r="AH115" s="2392"/>
      <c r="AI115" s="2392"/>
    </row>
    <row r="116">
      <c r="A116" s="706" t="s">
        <v>413</v>
      </c>
      <c r="B116" s="1410" t="s">
        <v>113</v>
      </c>
      <c r="C116" s="1410">
        <v>1.0</v>
      </c>
      <c r="D116" s="809">
        <v>4.0</v>
      </c>
      <c r="E116" s="809"/>
      <c r="F116" s="1414"/>
      <c r="G116" s="1412">
        <v>43375.0</v>
      </c>
      <c r="H116" s="1412"/>
      <c r="I116" s="1410"/>
      <c r="J116" s="1410"/>
      <c r="K116" s="1410"/>
      <c r="L116" s="1410"/>
      <c r="M116" s="1410" t="s">
        <v>4777</v>
      </c>
      <c r="N116" s="1410">
        <v>11.0</v>
      </c>
      <c r="O116" s="1410" t="s">
        <v>8889</v>
      </c>
      <c r="P116" s="1413"/>
      <c r="Q116" s="1414"/>
      <c r="R116" s="1415"/>
      <c r="S116" s="1421">
        <v>43399.0</v>
      </c>
      <c r="T116" s="1421">
        <v>43406.0</v>
      </c>
      <c r="U116" s="1413"/>
      <c r="V116" s="1422"/>
      <c r="W116" s="1421">
        <v>43042.0</v>
      </c>
      <c r="X116" s="1421">
        <v>43049.0</v>
      </c>
      <c r="Y116" s="1413"/>
      <c r="Z116" s="1422"/>
      <c r="AA116" s="1518"/>
      <c r="AG116" s="1514"/>
      <c r="AH116" s="1514"/>
      <c r="AI116" s="1514"/>
    </row>
    <row r="117">
      <c r="A117" s="706" t="s">
        <v>414</v>
      </c>
      <c r="B117" s="1410" t="s">
        <v>113</v>
      </c>
      <c r="C117" s="1410">
        <v>3.0</v>
      </c>
      <c r="D117" s="1414"/>
      <c r="E117" s="1414"/>
      <c r="F117" s="1414"/>
      <c r="G117" s="1412">
        <v>43413.0</v>
      </c>
      <c r="H117" s="1447">
        <v>43417.0</v>
      </c>
      <c r="I117" s="1438">
        <v>43420.0</v>
      </c>
      <c r="J117" s="1438">
        <v>43431.0</v>
      </c>
      <c r="K117" s="1410"/>
      <c r="L117" s="1410"/>
      <c r="M117" s="1410" t="s">
        <v>4752</v>
      </c>
      <c r="N117" s="1410">
        <v>7.0</v>
      </c>
      <c r="O117" s="1410" t="s">
        <v>8890</v>
      </c>
      <c r="P117" s="1410"/>
      <c r="Q117" s="1414"/>
      <c r="R117" s="1415"/>
      <c r="S117" s="1438">
        <v>43451.0</v>
      </c>
      <c r="T117" s="1438">
        <v>43479.0</v>
      </c>
      <c r="U117" s="1438">
        <v>43486.0</v>
      </c>
      <c r="V117" s="1422"/>
      <c r="W117" s="1438">
        <v>43073.0</v>
      </c>
      <c r="X117" s="1438">
        <v>42750.0</v>
      </c>
      <c r="Y117" s="1413"/>
      <c r="Z117" s="1422"/>
      <c r="AA117" s="1518"/>
      <c r="AG117" s="1514"/>
      <c r="AH117" s="1514"/>
      <c r="AI117" s="1514"/>
    </row>
    <row r="118">
      <c r="A118" s="708" t="s">
        <v>419</v>
      </c>
      <c r="B118" s="1430"/>
      <c r="C118" s="1430"/>
      <c r="D118" s="1401"/>
      <c r="E118" s="1401"/>
      <c r="F118" s="1401"/>
      <c r="G118" s="1429"/>
      <c r="H118" s="1429"/>
      <c r="I118" s="1430"/>
      <c r="J118" s="1430"/>
      <c r="K118" s="1430"/>
      <c r="L118" s="1430"/>
      <c r="M118" s="1430"/>
      <c r="N118" s="1430"/>
      <c r="O118" s="1430"/>
      <c r="P118" s="1430"/>
      <c r="Q118" s="1427"/>
      <c r="R118" s="1513"/>
      <c r="S118" s="1430"/>
      <c r="T118" s="1430"/>
      <c r="U118" s="1430"/>
      <c r="V118" s="1437"/>
      <c r="W118" s="1430"/>
      <c r="X118" s="1430"/>
      <c r="Y118" s="1430"/>
      <c r="Z118" s="1437"/>
      <c r="AA118" s="1498"/>
      <c r="AG118" s="2392"/>
      <c r="AH118" s="2392"/>
      <c r="AI118" s="2392"/>
    </row>
    <row r="119">
      <c r="A119" s="706" t="s">
        <v>7554</v>
      </c>
      <c r="B119" s="1410" t="s">
        <v>113</v>
      </c>
      <c r="C119" s="1410">
        <v>1.0</v>
      </c>
      <c r="D119" s="809"/>
      <c r="E119" s="809"/>
      <c r="F119" s="809"/>
      <c r="G119" s="1412">
        <v>43392.0</v>
      </c>
      <c r="H119" s="1452"/>
      <c r="I119" s="1413"/>
      <c r="J119" s="1410"/>
      <c r="K119" s="1410"/>
      <c r="L119" s="1410"/>
      <c r="M119" s="1410" t="s">
        <v>4752</v>
      </c>
      <c r="N119" s="1410">
        <v>12.0</v>
      </c>
      <c r="O119" s="1410" t="s">
        <v>4761</v>
      </c>
      <c r="P119" s="1413"/>
      <c r="Q119" s="1414"/>
      <c r="R119" s="1415"/>
      <c r="S119" s="1438">
        <v>43432.0</v>
      </c>
      <c r="T119" s="1438">
        <v>43439.0</v>
      </c>
      <c r="U119" s="1438">
        <v>43446.0</v>
      </c>
      <c r="V119" s="1422"/>
      <c r="W119" s="1438">
        <v>43082.0</v>
      </c>
      <c r="X119" s="1438">
        <v>43089.0</v>
      </c>
      <c r="Y119" s="1413"/>
      <c r="Z119" s="1422"/>
      <c r="AA119" s="1518"/>
      <c r="AG119" s="1514"/>
      <c r="AH119" s="1514"/>
      <c r="AI119" s="1514"/>
    </row>
    <row r="120">
      <c r="A120" s="706" t="s">
        <v>420</v>
      </c>
      <c r="B120" s="1410" t="s">
        <v>113</v>
      </c>
      <c r="C120" s="1410">
        <v>2.0</v>
      </c>
      <c r="D120" s="1413"/>
      <c r="E120" s="1413"/>
      <c r="F120" s="1514"/>
      <c r="G120" s="1412">
        <v>43410.0</v>
      </c>
      <c r="H120" s="1412">
        <v>43413.0</v>
      </c>
      <c r="I120" s="1413"/>
      <c r="J120" s="1410"/>
      <c r="K120" s="1410"/>
      <c r="L120" s="1410"/>
      <c r="M120" s="1410" t="s">
        <v>4777</v>
      </c>
      <c r="N120" s="1410">
        <v>8.0</v>
      </c>
      <c r="O120" s="1410" t="s">
        <v>6527</v>
      </c>
      <c r="P120" s="1413"/>
      <c r="Q120" s="1414"/>
      <c r="R120" s="1415"/>
      <c r="S120" s="1421">
        <v>43444.0</v>
      </c>
      <c r="T120" s="1421">
        <v>43472.0</v>
      </c>
      <c r="U120" s="1421">
        <v>43500.0</v>
      </c>
      <c r="V120" s="1515"/>
      <c r="W120" s="1421">
        <v>43080.0</v>
      </c>
      <c r="X120" s="1421">
        <v>43108.0</v>
      </c>
      <c r="Y120" s="1421"/>
      <c r="Z120" s="1515"/>
      <c r="AA120" s="1518"/>
      <c r="AG120" s="1514"/>
      <c r="AH120" s="1514"/>
      <c r="AI120" s="1514"/>
    </row>
    <row r="121">
      <c r="A121" s="706" t="s">
        <v>421</v>
      </c>
      <c r="B121" s="1410" t="s">
        <v>113</v>
      </c>
      <c r="C121" s="1410">
        <v>7.0</v>
      </c>
      <c r="D121" s="809"/>
      <c r="E121" s="809">
        <v>2.0</v>
      </c>
      <c r="F121" s="809"/>
      <c r="G121" s="1412">
        <v>43405.0</v>
      </c>
      <c r="H121" s="1452"/>
      <c r="I121" s="1413"/>
      <c r="J121" s="1410"/>
      <c r="K121" s="1410"/>
      <c r="L121" s="1410"/>
      <c r="M121" s="1410" t="s">
        <v>4777</v>
      </c>
      <c r="N121" s="1410">
        <v>33.0</v>
      </c>
      <c r="O121" s="1410" t="s">
        <v>6569</v>
      </c>
      <c r="P121" s="1413"/>
      <c r="Q121" s="809"/>
      <c r="R121" s="1449" t="s">
        <v>8891</v>
      </c>
      <c r="S121" s="1438"/>
      <c r="T121" s="1438"/>
      <c r="U121" s="1438"/>
      <c r="V121" s="1448"/>
      <c r="W121" s="1438">
        <v>43077.0</v>
      </c>
      <c r="X121" s="1438">
        <v>43087.0</v>
      </c>
      <c r="Y121" s="1438">
        <v>42754.0</v>
      </c>
      <c r="Z121" s="1448">
        <v>42761.0</v>
      </c>
      <c r="AA121" s="1518"/>
      <c r="AG121" s="1514"/>
      <c r="AH121" s="1514"/>
      <c r="AI121" s="1514"/>
    </row>
    <row r="122">
      <c r="A122" s="706" t="s">
        <v>462</v>
      </c>
      <c r="B122" s="1410" t="s">
        <v>113</v>
      </c>
      <c r="C122" s="1410">
        <v>2.0</v>
      </c>
      <c r="D122" s="1414"/>
      <c r="E122" s="1414"/>
      <c r="F122" s="1414"/>
      <c r="G122" s="1412">
        <v>43423.0</v>
      </c>
      <c r="H122" s="1412"/>
      <c r="I122" s="1410"/>
      <c r="J122" s="1410"/>
      <c r="K122" s="1410"/>
      <c r="L122" s="1410"/>
      <c r="M122" s="1410" t="s">
        <v>4777</v>
      </c>
      <c r="N122" s="1410">
        <v>3.0</v>
      </c>
      <c r="O122" s="1410" t="s">
        <v>4764</v>
      </c>
      <c r="P122" s="1413"/>
      <c r="Q122" s="1414"/>
      <c r="R122" s="1415"/>
      <c r="S122" s="1438">
        <v>43434.0</v>
      </c>
      <c r="T122" s="1438">
        <v>43448.0</v>
      </c>
      <c r="U122" s="1438">
        <v>43476.0</v>
      </c>
      <c r="V122" s="1448">
        <v>43483.0</v>
      </c>
      <c r="W122" s="1438">
        <v>43042.0</v>
      </c>
      <c r="X122" s="1438">
        <v>43056.0</v>
      </c>
      <c r="Y122" s="1438">
        <v>43084.0</v>
      </c>
      <c r="Z122" s="1451" t="s">
        <v>8892</v>
      </c>
      <c r="AA122" s="1518"/>
      <c r="AG122" s="1514"/>
      <c r="AH122" s="1514"/>
      <c r="AI122" s="1514"/>
    </row>
    <row r="123">
      <c r="A123" s="707" t="s">
        <v>447</v>
      </c>
      <c r="B123" s="1410" t="s">
        <v>113</v>
      </c>
      <c r="C123" s="1410">
        <v>1.0</v>
      </c>
      <c r="D123" s="1414"/>
      <c r="E123" s="1414"/>
      <c r="F123" s="1414"/>
      <c r="G123" s="1412">
        <v>43441.0</v>
      </c>
      <c r="H123" s="1412"/>
      <c r="I123" s="1413"/>
      <c r="J123" s="1410"/>
      <c r="K123" s="1410"/>
      <c r="L123" s="1410"/>
      <c r="M123" s="1410" t="s">
        <v>4777</v>
      </c>
      <c r="N123" s="1410">
        <v>2.0</v>
      </c>
      <c r="O123" s="1410" t="s">
        <v>4835</v>
      </c>
      <c r="P123" s="1413"/>
      <c r="Q123" s="1414"/>
      <c r="R123" s="1415"/>
      <c r="S123" s="1447">
        <v>43490.0</v>
      </c>
      <c r="T123" s="1438"/>
      <c r="U123" s="1438"/>
      <c r="V123" s="1422"/>
      <c r="W123" s="1438">
        <v>43083.0</v>
      </c>
      <c r="X123" s="1438">
        <v>42753.0</v>
      </c>
      <c r="Y123" s="1438">
        <v>42760.0</v>
      </c>
      <c r="Z123" s="1422"/>
      <c r="AA123" s="1518"/>
      <c r="AG123" s="1514"/>
      <c r="AH123" s="1514"/>
      <c r="AI123" s="1514"/>
    </row>
    <row r="124">
      <c r="A124" s="706" t="s">
        <v>3650</v>
      </c>
      <c r="B124" s="1410" t="s">
        <v>113</v>
      </c>
      <c r="C124" s="2412">
        <v>3.0</v>
      </c>
      <c r="D124" s="809"/>
      <c r="E124" s="809"/>
      <c r="F124" s="809"/>
      <c r="G124" s="1438">
        <v>43406.0</v>
      </c>
      <c r="H124" s="1412">
        <v>43412.0</v>
      </c>
      <c r="I124" s="1438">
        <v>43423.0</v>
      </c>
      <c r="J124" s="1410"/>
      <c r="K124" s="1410"/>
      <c r="L124" s="1410"/>
      <c r="M124" s="1410" t="s">
        <v>4752</v>
      </c>
      <c r="N124" s="1410">
        <v>5.0</v>
      </c>
      <c r="O124" s="1410" t="s">
        <v>4791</v>
      </c>
      <c r="P124" s="1413"/>
      <c r="Q124" s="1414"/>
      <c r="R124" s="1449" t="s">
        <v>8893</v>
      </c>
      <c r="S124" s="1446">
        <v>43433.0</v>
      </c>
      <c r="T124" s="1446">
        <v>43447.0</v>
      </c>
      <c r="U124" s="1446">
        <v>43475.0</v>
      </c>
      <c r="V124" s="1422"/>
      <c r="W124" s="1446">
        <v>43078.0</v>
      </c>
      <c r="X124" s="1446">
        <v>43120.0</v>
      </c>
      <c r="Y124" s="1446">
        <v>43134.0</v>
      </c>
      <c r="Z124" s="1422"/>
      <c r="AA124" s="1518"/>
      <c r="AG124" s="1514"/>
      <c r="AH124" s="1514"/>
      <c r="AI124" s="1514"/>
    </row>
    <row r="125">
      <c r="A125" s="708" t="s">
        <v>467</v>
      </c>
      <c r="B125" s="1430"/>
      <c r="C125" s="1430"/>
      <c r="D125" s="1401"/>
      <c r="E125" s="1401"/>
      <c r="F125" s="1401"/>
      <c r="G125" s="1429"/>
      <c r="H125" s="1429"/>
      <c r="I125" s="1430"/>
      <c r="J125" s="1430"/>
      <c r="K125" s="1430"/>
      <c r="L125" s="1430"/>
      <c r="M125" s="1430"/>
      <c r="N125" s="1430"/>
      <c r="O125" s="1430"/>
      <c r="P125" s="1430"/>
      <c r="Q125" s="1401"/>
      <c r="R125" s="1431"/>
      <c r="S125" s="1430"/>
      <c r="T125" s="1430"/>
      <c r="U125" s="1430"/>
      <c r="V125" s="1437"/>
      <c r="W125" s="1430"/>
      <c r="X125" s="1430"/>
      <c r="Y125" s="1430"/>
      <c r="Z125" s="1437"/>
      <c r="AA125" s="1498"/>
      <c r="AG125" s="2392"/>
      <c r="AH125" s="2392"/>
      <c r="AI125" s="2392"/>
    </row>
    <row r="126">
      <c r="A126" s="707" t="s">
        <v>468</v>
      </c>
      <c r="B126" s="1410" t="s">
        <v>113</v>
      </c>
      <c r="C126" s="1410">
        <v>2.0</v>
      </c>
      <c r="D126" s="1414"/>
      <c r="E126" s="1414"/>
      <c r="F126" s="1414"/>
      <c r="G126" s="1438">
        <v>43409.0</v>
      </c>
      <c r="H126" s="1412">
        <v>43410.0</v>
      </c>
      <c r="I126" s="1413"/>
      <c r="J126" s="1410"/>
      <c r="K126" s="1410"/>
      <c r="L126" s="1410"/>
      <c r="M126" s="1410" t="s">
        <v>4777</v>
      </c>
      <c r="N126" s="1410">
        <v>6.0</v>
      </c>
      <c r="O126" s="1410" t="s">
        <v>4788</v>
      </c>
      <c r="P126" s="1410"/>
      <c r="Q126" s="809"/>
      <c r="R126" s="1449"/>
      <c r="S126" s="1438">
        <v>43476.0</v>
      </c>
      <c r="T126" s="1438">
        <v>43483.0</v>
      </c>
      <c r="U126" s="1413"/>
      <c r="V126" s="1422"/>
      <c r="W126" s="1438">
        <v>42740.0</v>
      </c>
      <c r="X126" s="1438">
        <v>42747.0</v>
      </c>
      <c r="Y126" s="1413"/>
      <c r="Z126" s="1422"/>
      <c r="AA126" s="1518"/>
      <c r="AG126" s="1514"/>
      <c r="AH126" s="1514"/>
      <c r="AI126" s="1514"/>
    </row>
    <row r="127">
      <c r="A127" s="708" t="s">
        <v>473</v>
      </c>
      <c r="B127" s="1430"/>
      <c r="C127" s="1430"/>
      <c r="D127" s="1401"/>
      <c r="E127" s="1401"/>
      <c r="F127" s="1401"/>
      <c r="G127" s="1429"/>
      <c r="H127" s="1429"/>
      <c r="I127" s="1430"/>
      <c r="J127" s="1430"/>
      <c r="K127" s="1430"/>
      <c r="L127" s="1430"/>
      <c r="M127" s="1430"/>
      <c r="N127" s="1430"/>
      <c r="O127" s="1430"/>
      <c r="P127" s="1430"/>
      <c r="Q127" s="1401"/>
      <c r="R127" s="1431"/>
      <c r="S127" s="1430"/>
      <c r="T127" s="1430"/>
      <c r="U127" s="1430"/>
      <c r="V127" s="1437"/>
      <c r="W127" s="1430"/>
      <c r="X127" s="1430"/>
      <c r="Y127" s="1430"/>
      <c r="Z127" s="1437"/>
      <c r="AA127" s="1498"/>
      <c r="AG127" s="2392"/>
      <c r="AH127" s="2392"/>
      <c r="AI127" s="2392"/>
    </row>
    <row r="128">
      <c r="A128" s="706" t="s">
        <v>474</v>
      </c>
      <c r="B128" s="1410" t="s">
        <v>113</v>
      </c>
      <c r="C128" s="1410">
        <v>1.0</v>
      </c>
      <c r="D128" s="809"/>
      <c r="E128" s="809"/>
      <c r="F128" s="809"/>
      <c r="G128" s="1412">
        <v>43382.0</v>
      </c>
      <c r="H128" s="1412"/>
      <c r="I128" s="1410"/>
      <c r="J128" s="1410"/>
      <c r="K128" s="1410"/>
      <c r="L128" s="1410"/>
      <c r="M128" s="1410" t="s">
        <v>4752</v>
      </c>
      <c r="N128" s="1410">
        <v>18.0</v>
      </c>
      <c r="O128" s="1410" t="s">
        <v>8890</v>
      </c>
      <c r="P128" s="1413"/>
      <c r="Q128" s="809"/>
      <c r="R128" s="1449" t="s">
        <v>8894</v>
      </c>
      <c r="S128" s="1517">
        <v>43420.0</v>
      </c>
      <c r="T128" s="1517">
        <v>43448.0</v>
      </c>
      <c r="U128" s="1517"/>
      <c r="V128" s="1422"/>
      <c r="W128" s="1517">
        <v>43056.0</v>
      </c>
      <c r="X128" s="1517">
        <v>43070.0</v>
      </c>
      <c r="Y128" s="1517">
        <v>43084.0</v>
      </c>
      <c r="Z128" s="1422"/>
      <c r="AA128" s="1518"/>
      <c r="AG128" s="1514"/>
      <c r="AH128" s="1514"/>
      <c r="AI128" s="1514"/>
    </row>
    <row r="129">
      <c r="A129" s="706" t="s">
        <v>476</v>
      </c>
      <c r="B129" s="1410" t="s">
        <v>113</v>
      </c>
      <c r="C129" s="1410">
        <v>2.0</v>
      </c>
      <c r="D129" s="1414"/>
      <c r="E129" s="1414"/>
      <c r="F129" s="1414"/>
      <c r="G129" s="1412">
        <v>43402.0</v>
      </c>
      <c r="H129" s="1452"/>
      <c r="I129" s="1413"/>
      <c r="J129" s="1410"/>
      <c r="K129" s="1410"/>
      <c r="L129" s="1410"/>
      <c r="M129" s="1410" t="s">
        <v>4777</v>
      </c>
      <c r="N129" s="1410">
        <v>7.0</v>
      </c>
      <c r="O129" s="1410" t="s">
        <v>4796</v>
      </c>
      <c r="P129" s="1410"/>
      <c r="Q129" s="809"/>
      <c r="R129" s="1449" t="s">
        <v>8895</v>
      </c>
      <c r="S129" s="1438">
        <v>43434.0</v>
      </c>
      <c r="T129" s="1438">
        <v>43449.0</v>
      </c>
      <c r="U129" s="1413"/>
      <c r="V129" s="1422"/>
      <c r="W129" s="1410" t="s">
        <v>8896</v>
      </c>
      <c r="X129" s="1410" t="s">
        <v>8897</v>
      </c>
      <c r="Y129" s="1413"/>
      <c r="Z129" s="1422"/>
      <c r="AA129" s="1518"/>
      <c r="AG129" s="1514"/>
      <c r="AH129" s="1514"/>
      <c r="AI129" s="1514"/>
    </row>
    <row r="130">
      <c r="A130" s="708" t="s">
        <v>477</v>
      </c>
      <c r="B130" s="1430"/>
      <c r="C130" s="1426"/>
      <c r="D130" s="1401"/>
      <c r="E130" s="1401"/>
      <c r="F130" s="1401"/>
      <c r="G130" s="1429"/>
      <c r="H130" s="1429"/>
      <c r="I130" s="1430"/>
      <c r="J130" s="1430"/>
      <c r="K130" s="1430"/>
      <c r="L130" s="1430"/>
      <c r="M130" s="1430"/>
      <c r="N130" s="1430"/>
      <c r="O130" s="1430"/>
      <c r="P130" s="1430"/>
      <c r="Q130" s="1401"/>
      <c r="R130" s="1431"/>
      <c r="S130" s="1436"/>
      <c r="T130" s="1436"/>
      <c r="U130" s="1436"/>
      <c r="V130" s="1437"/>
      <c r="W130" s="1430"/>
      <c r="X130" s="1430"/>
      <c r="Y130" s="1430"/>
      <c r="Z130" s="1437"/>
      <c r="AA130" s="1498"/>
      <c r="AG130" s="2392"/>
      <c r="AH130" s="2392"/>
      <c r="AI130" s="2392"/>
    </row>
    <row r="131">
      <c r="A131" s="706" t="s">
        <v>478</v>
      </c>
      <c r="B131" s="1410" t="s">
        <v>113</v>
      </c>
      <c r="C131" s="1410">
        <v>3.0</v>
      </c>
      <c r="D131" s="809">
        <v>1.0</v>
      </c>
      <c r="E131" s="809"/>
      <c r="F131" s="809" t="s">
        <v>8898</v>
      </c>
      <c r="G131" s="1438">
        <v>43412.0</v>
      </c>
      <c r="H131" s="1412"/>
      <c r="I131" s="1438"/>
      <c r="J131" s="1410"/>
      <c r="K131" s="1410"/>
      <c r="L131" s="1410"/>
      <c r="M131" s="1410" t="s">
        <v>4754</v>
      </c>
      <c r="N131" s="1410">
        <v>10.0</v>
      </c>
      <c r="O131" s="1410" t="s">
        <v>8899</v>
      </c>
      <c r="P131" s="1413"/>
      <c r="Q131" s="1414"/>
      <c r="R131" s="1415"/>
      <c r="S131" s="1421">
        <v>43439.0</v>
      </c>
      <c r="T131" s="1421">
        <v>43451.0</v>
      </c>
      <c r="U131" s="1438">
        <v>43475.0</v>
      </c>
      <c r="V131" s="1422"/>
      <c r="W131" s="1438">
        <v>43075.0</v>
      </c>
      <c r="X131" s="1438">
        <v>42746.0</v>
      </c>
      <c r="Y131" s="1413"/>
      <c r="Z131" s="1422"/>
      <c r="AA131" s="1518"/>
      <c r="AG131" s="1514"/>
      <c r="AH131" s="1514"/>
      <c r="AI131" s="1514"/>
    </row>
    <row r="132">
      <c r="A132" s="708" t="s">
        <v>482</v>
      </c>
      <c r="B132" s="1430"/>
      <c r="C132" s="1430"/>
      <c r="D132" s="1401"/>
      <c r="E132" s="1401"/>
      <c r="F132" s="1401"/>
      <c r="G132" s="1429"/>
      <c r="H132" s="1429"/>
      <c r="I132" s="1430"/>
      <c r="J132" s="1430"/>
      <c r="K132" s="1430"/>
      <c r="L132" s="1430"/>
      <c r="M132" s="1430"/>
      <c r="N132" s="1430"/>
      <c r="O132" s="1430"/>
      <c r="P132" s="1430"/>
      <c r="Q132" s="1401"/>
      <c r="R132" s="1431"/>
      <c r="S132" s="1430"/>
      <c r="T132" s="1430"/>
      <c r="U132" s="1430"/>
      <c r="V132" s="1437"/>
      <c r="W132" s="1430"/>
      <c r="X132" s="1430"/>
      <c r="Y132" s="1430"/>
      <c r="Z132" s="1437"/>
      <c r="AA132" s="1498"/>
      <c r="AG132" s="2392"/>
      <c r="AH132" s="2392"/>
      <c r="AI132" s="2392"/>
    </row>
    <row r="133">
      <c r="A133" s="706" t="s">
        <v>483</v>
      </c>
      <c r="B133" s="1410" t="s">
        <v>113</v>
      </c>
      <c r="C133" s="1410">
        <v>2.0</v>
      </c>
      <c r="D133" s="809" t="s">
        <v>8900</v>
      </c>
      <c r="E133" s="809"/>
      <c r="F133" s="809" t="s">
        <v>8901</v>
      </c>
      <c r="G133" s="1412">
        <v>43404.0</v>
      </c>
      <c r="H133" s="1438">
        <v>43413.0</v>
      </c>
      <c r="I133" s="1413"/>
      <c r="J133" s="1410"/>
      <c r="K133" s="1410"/>
      <c r="L133" s="1410"/>
      <c r="M133" s="1410" t="s">
        <v>4777</v>
      </c>
      <c r="N133" s="1410">
        <v>6.0</v>
      </c>
      <c r="O133" s="1410" t="s">
        <v>4788</v>
      </c>
      <c r="P133" s="1413"/>
      <c r="Q133" s="1414"/>
      <c r="R133" s="1415"/>
      <c r="S133" s="1438">
        <v>43433.0</v>
      </c>
      <c r="T133" s="1438">
        <v>43445.0</v>
      </c>
      <c r="U133" s="1438">
        <v>43474.0</v>
      </c>
      <c r="V133" s="1448">
        <v>43483.0</v>
      </c>
      <c r="W133" s="1438">
        <v>43069.0</v>
      </c>
      <c r="X133" s="1438">
        <v>43082.0</v>
      </c>
      <c r="Y133" s="1438">
        <v>42744.0</v>
      </c>
      <c r="Z133" s="1448">
        <v>42754.0</v>
      </c>
      <c r="AA133" s="1518"/>
      <c r="AG133" s="1514"/>
      <c r="AH133" s="1514"/>
      <c r="AI133" s="1514"/>
    </row>
    <row r="134">
      <c r="A134" s="706" t="s">
        <v>3651</v>
      </c>
      <c r="B134" s="1410" t="s">
        <v>113</v>
      </c>
      <c r="C134" s="1410">
        <v>2.0</v>
      </c>
      <c r="D134" s="809">
        <v>2.0</v>
      </c>
      <c r="E134" s="1414"/>
      <c r="F134" s="1414"/>
      <c r="G134" s="1412">
        <v>43390.0</v>
      </c>
      <c r="H134" s="1412">
        <v>43391.0</v>
      </c>
      <c r="I134" s="1507">
        <v>43392.0</v>
      </c>
      <c r="J134" s="1410"/>
      <c r="K134" s="1410"/>
      <c r="L134" s="1410"/>
      <c r="M134" s="1410" t="s">
        <v>4777</v>
      </c>
      <c r="N134" s="1410">
        <v>10.0</v>
      </c>
      <c r="O134" s="1410" t="s">
        <v>8902</v>
      </c>
      <c r="P134" s="1410" t="s">
        <v>8903</v>
      </c>
      <c r="Q134" s="809"/>
      <c r="R134" s="1449" t="s">
        <v>8904</v>
      </c>
      <c r="S134" s="1421">
        <v>43423.0</v>
      </c>
      <c r="T134" s="1421">
        <v>43437.0</v>
      </c>
      <c r="U134" s="1421">
        <v>43472.0</v>
      </c>
      <c r="V134" s="1422"/>
      <c r="W134" s="1421">
        <v>43045.0</v>
      </c>
      <c r="X134" s="1421">
        <v>43066.0</v>
      </c>
      <c r="Y134" s="1421">
        <v>43073.0</v>
      </c>
      <c r="Z134" s="1422"/>
      <c r="AA134" s="1518"/>
      <c r="AG134" s="1514"/>
      <c r="AH134" s="1514"/>
      <c r="AI134" s="1514"/>
    </row>
    <row r="135">
      <c r="A135" s="708" t="s">
        <v>487</v>
      </c>
      <c r="B135" s="1430"/>
      <c r="C135" s="1430"/>
      <c r="D135" s="1401"/>
      <c r="E135" s="1401"/>
      <c r="F135" s="1401"/>
      <c r="G135" s="1429"/>
      <c r="H135" s="1429"/>
      <c r="I135" s="1430"/>
      <c r="J135" s="1430"/>
      <c r="K135" s="1430"/>
      <c r="L135" s="1430"/>
      <c r="M135" s="1430"/>
      <c r="N135" s="1430"/>
      <c r="O135" s="1430"/>
      <c r="P135" s="1430"/>
      <c r="Q135" s="1401"/>
      <c r="R135" s="1431"/>
      <c r="S135" s="1430"/>
      <c r="T135" s="1430"/>
      <c r="U135" s="1430"/>
      <c r="V135" s="1437"/>
      <c r="W135" s="1430"/>
      <c r="X135" s="1430"/>
      <c r="Y135" s="1430"/>
      <c r="Z135" s="1437"/>
      <c r="AA135" s="1498"/>
      <c r="AG135" s="2392"/>
      <c r="AH135" s="2392"/>
      <c r="AI135" s="2392"/>
    </row>
    <row r="136">
      <c r="A136" s="706" t="s">
        <v>488</v>
      </c>
      <c r="B136" s="1410" t="s">
        <v>113</v>
      </c>
      <c r="C136" s="1410">
        <v>1.0</v>
      </c>
      <c r="D136" s="1414"/>
      <c r="E136" s="1414"/>
      <c r="F136" s="1414"/>
      <c r="G136" s="1412">
        <v>43382.0</v>
      </c>
      <c r="H136" s="1412">
        <v>43418.0</v>
      </c>
      <c r="I136" s="1410"/>
      <c r="J136" s="1410"/>
      <c r="K136" s="1410"/>
      <c r="L136" s="1410"/>
      <c r="M136" s="1410" t="s">
        <v>4752</v>
      </c>
      <c r="N136" s="1410">
        <v>5.0</v>
      </c>
      <c r="O136" s="1410" t="s">
        <v>4791</v>
      </c>
      <c r="P136" s="1413"/>
      <c r="Q136" s="1414"/>
      <c r="R136" s="1415"/>
      <c r="S136" s="1421">
        <v>43430.0</v>
      </c>
      <c r="T136" s="1421">
        <v>43451.0</v>
      </c>
      <c r="U136" s="1413"/>
      <c r="V136" s="1422"/>
      <c r="W136" s="1421">
        <v>43073.0</v>
      </c>
      <c r="X136" s="1421">
        <v>43087.0</v>
      </c>
      <c r="Y136" s="1413"/>
      <c r="Z136" s="1422"/>
      <c r="AA136" s="1518"/>
      <c r="AG136" s="1514"/>
      <c r="AH136" s="1514"/>
      <c r="AI136" s="1514"/>
    </row>
    <row r="137">
      <c r="A137" s="1519">
        <v>88.0</v>
      </c>
      <c r="B137" s="1413"/>
      <c r="C137" s="1413">
        <f t="shared" ref="C137:D137" si="1">SUM(C7:C136, C132)</f>
        <v>198</v>
      </c>
      <c r="D137" s="1413">
        <f t="shared" si="1"/>
        <v>65</v>
      </c>
      <c r="E137" s="1414"/>
      <c r="F137" s="1414"/>
      <c r="G137" s="1452"/>
      <c r="H137" s="1452"/>
      <c r="I137" s="1413"/>
      <c r="J137" s="1413"/>
      <c r="K137" s="1413"/>
      <c r="L137" s="1413"/>
      <c r="M137" s="1413"/>
      <c r="N137" s="1413"/>
      <c r="O137" s="1413"/>
      <c r="P137" s="1413"/>
      <c r="Q137" s="1414"/>
      <c r="R137" s="1415"/>
      <c r="S137" s="1413"/>
      <c r="T137" s="1413"/>
      <c r="U137" s="1413"/>
      <c r="V137" s="1422"/>
      <c r="W137" s="1413"/>
      <c r="X137" s="1413"/>
      <c r="Y137" s="1413"/>
      <c r="Z137" s="1422"/>
      <c r="AA137" s="1518"/>
      <c r="AG137" s="1514"/>
      <c r="AH137" s="1514"/>
      <c r="AI137" s="1514"/>
    </row>
    <row r="138">
      <c r="A138" s="1529" t="s">
        <v>4868</v>
      </c>
      <c r="B138" s="1394"/>
      <c r="C138" s="1413"/>
      <c r="D138" s="1414"/>
      <c r="E138" s="1414"/>
      <c r="F138" s="1414"/>
      <c r="G138" s="1452"/>
      <c r="H138" s="1452"/>
      <c r="I138" s="1413"/>
      <c r="J138" s="1413"/>
      <c r="K138" s="1413"/>
      <c r="L138" s="1413"/>
      <c r="M138" s="1413"/>
      <c r="N138" s="1413"/>
      <c r="O138" s="1413"/>
      <c r="P138" s="1413"/>
      <c r="Q138" s="1414"/>
      <c r="R138" s="1415"/>
      <c r="S138" s="1413"/>
      <c r="T138" s="1413"/>
      <c r="U138" s="1413"/>
      <c r="V138" s="1422"/>
      <c r="W138" s="1413"/>
      <c r="X138" s="1413"/>
      <c r="Y138" s="1413"/>
      <c r="Z138" s="1422"/>
      <c r="AA138" s="1518"/>
      <c r="AG138" s="1514"/>
      <c r="AH138" s="1514"/>
      <c r="AI138" s="1514"/>
    </row>
    <row r="139">
      <c r="A139" s="1530" t="str">
        <f>CONCATENATE(COUNTIF(B3:B136,"Yes")+COUNTIF(B3:B136,"Y"))</f>
        <v>88</v>
      </c>
      <c r="B139" s="1413"/>
      <c r="C139" s="1413"/>
      <c r="D139" s="1414"/>
      <c r="E139" s="1414"/>
      <c r="F139" s="1518"/>
      <c r="G139" s="1452"/>
      <c r="H139" s="1452"/>
      <c r="I139" s="1413"/>
      <c r="J139" s="1413"/>
      <c r="K139" s="1413"/>
      <c r="L139" s="1413"/>
      <c r="M139" s="1413"/>
      <c r="N139" s="1413"/>
      <c r="O139" s="1413"/>
      <c r="P139" s="1413"/>
      <c r="Q139" s="1414"/>
      <c r="R139" s="1415"/>
      <c r="S139" s="1413"/>
      <c r="T139" s="1413"/>
      <c r="U139" s="1413"/>
      <c r="V139" s="1422"/>
      <c r="W139" s="1413"/>
      <c r="X139" s="1413"/>
      <c r="Y139" s="1413"/>
      <c r="Z139" s="1422"/>
      <c r="AA139" s="1518"/>
      <c r="AG139" s="1514"/>
      <c r="AH139" s="1514"/>
      <c r="AI139" s="1514"/>
    </row>
    <row r="140">
      <c r="A140" s="1531">
        <f>A139/A137</f>
        <v>1</v>
      </c>
      <c r="B140" s="1413"/>
      <c r="C140" s="1413"/>
      <c r="D140" s="1414"/>
      <c r="E140" s="1414"/>
      <c r="F140" s="1414"/>
      <c r="G140" s="1452"/>
      <c r="H140" s="1452"/>
      <c r="I140" s="1413"/>
      <c r="J140" s="1413"/>
      <c r="K140" s="1413"/>
      <c r="L140" s="1413"/>
      <c r="M140" s="1413"/>
      <c r="N140" s="1413"/>
      <c r="O140" s="1413"/>
      <c r="P140" s="1413"/>
      <c r="Q140" s="1414"/>
      <c r="R140" s="1415"/>
      <c r="S140" s="1413"/>
      <c r="T140" s="1413"/>
      <c r="U140" s="1413"/>
      <c r="V140" s="1422"/>
      <c r="W140" s="1413"/>
      <c r="X140" s="1413"/>
      <c r="Y140" s="1413"/>
      <c r="Z140" s="1422"/>
      <c r="AA140" s="1518"/>
      <c r="AG140" s="1514"/>
      <c r="AH140" s="1514"/>
      <c r="AI140" s="1514"/>
    </row>
    <row r="141">
      <c r="A141" s="1530" t="s">
        <v>4869</v>
      </c>
      <c r="B141" s="1413"/>
      <c r="C141" s="1413"/>
      <c r="D141" s="1414"/>
      <c r="E141" s="1414"/>
      <c r="F141" s="1414"/>
      <c r="G141" s="1452"/>
      <c r="H141" s="1452"/>
      <c r="I141" s="1413"/>
      <c r="J141" s="1413"/>
      <c r="K141" s="1413"/>
      <c r="L141" s="1413"/>
      <c r="M141" s="1413"/>
      <c r="N141" s="1413"/>
      <c r="O141" s="1413"/>
      <c r="P141" s="1413"/>
      <c r="Q141" s="1414"/>
      <c r="R141" s="1415"/>
      <c r="S141" s="1413"/>
      <c r="T141" s="1413"/>
      <c r="U141" s="1413"/>
      <c r="V141" s="1422"/>
      <c r="W141" s="1413"/>
      <c r="X141" s="1413"/>
      <c r="Y141" s="1413"/>
      <c r="Z141" s="1422"/>
      <c r="AA141" s="1518"/>
      <c r="AG141" s="1514"/>
      <c r="AH141" s="1514"/>
      <c r="AI141" s="1514"/>
    </row>
    <row r="142">
      <c r="A142" s="1532">
        <f>A137-A139</f>
        <v>0</v>
      </c>
      <c r="B142" s="1413"/>
      <c r="C142" s="1413"/>
      <c r="D142" s="1414"/>
      <c r="E142" s="1414"/>
      <c r="F142" s="1414"/>
      <c r="G142" s="1452"/>
      <c r="H142" s="1452"/>
      <c r="I142" s="1413"/>
      <c r="J142" s="1413"/>
      <c r="K142" s="1413"/>
      <c r="L142" s="1413"/>
      <c r="M142" s="1413"/>
      <c r="N142" s="1413"/>
      <c r="O142" s="1413"/>
      <c r="P142" s="1413"/>
      <c r="Q142" s="1414"/>
      <c r="R142" s="1415"/>
      <c r="S142" s="1413"/>
      <c r="T142" s="1413"/>
      <c r="U142" s="1413"/>
      <c r="V142" s="1422"/>
      <c r="W142" s="1413"/>
      <c r="X142" s="1413"/>
      <c r="Y142" s="1413"/>
      <c r="Z142" s="1422"/>
      <c r="AA142" s="1518"/>
      <c r="AG142" s="1514"/>
      <c r="AH142" s="1514"/>
      <c r="AI142" s="1514"/>
    </row>
    <row r="143">
      <c r="A143" s="1531">
        <f>A142/A137</f>
        <v>0</v>
      </c>
      <c r="B143" s="1413"/>
      <c r="C143" s="1413"/>
      <c r="D143" s="1414"/>
      <c r="E143" s="1414"/>
      <c r="F143" s="1414"/>
      <c r="G143" s="1452"/>
      <c r="H143" s="1452"/>
      <c r="I143" s="1413"/>
      <c r="J143" s="1413"/>
      <c r="K143" s="1413"/>
      <c r="L143" s="1413"/>
      <c r="M143" s="1413"/>
      <c r="N143" s="1413"/>
      <c r="O143" s="1413"/>
      <c r="P143" s="1413"/>
      <c r="Q143" s="1414"/>
      <c r="R143" s="1415"/>
      <c r="S143" s="1413"/>
      <c r="T143" s="1413"/>
      <c r="U143" s="1413"/>
      <c r="V143" s="1422"/>
      <c r="W143" s="1413"/>
      <c r="X143" s="1413"/>
      <c r="Y143" s="1413"/>
      <c r="Z143" s="1422"/>
      <c r="AA143" s="1518"/>
      <c r="AG143" s="1514"/>
      <c r="AH143" s="1514"/>
      <c r="AI143" s="1514"/>
    </row>
    <row r="144">
      <c r="A144" s="1533"/>
      <c r="B144" s="1413"/>
      <c r="C144" s="1413"/>
      <c r="D144" s="1414"/>
      <c r="E144" s="1414"/>
      <c r="F144" s="1414"/>
      <c r="G144" s="1452"/>
      <c r="H144" s="1452"/>
      <c r="I144" s="1413"/>
      <c r="J144" s="1413"/>
      <c r="K144" s="1413"/>
      <c r="L144" s="1413"/>
      <c r="M144" s="1413"/>
      <c r="N144" s="1413"/>
      <c r="O144" s="1413"/>
      <c r="P144" s="1413"/>
      <c r="Q144" s="1414"/>
      <c r="R144" s="1414"/>
      <c r="S144" s="1413"/>
      <c r="T144" s="1413"/>
      <c r="U144" s="1413"/>
      <c r="V144" s="1413"/>
      <c r="W144" s="1413"/>
      <c r="X144" s="1413"/>
      <c r="Y144" s="1413"/>
      <c r="Z144" s="1413"/>
      <c r="AA144" s="1518"/>
      <c r="AG144" s="1514"/>
      <c r="AH144" s="1514"/>
      <c r="AI144" s="1514"/>
    </row>
    <row r="145">
      <c r="A145" s="1533"/>
      <c r="B145" s="1413"/>
      <c r="C145" s="1413"/>
      <c r="D145" s="1414"/>
      <c r="E145" s="1414"/>
      <c r="F145" s="1414"/>
      <c r="G145" s="1452"/>
      <c r="H145" s="1452"/>
      <c r="I145" s="1413"/>
      <c r="J145" s="1413"/>
      <c r="K145" s="1413"/>
      <c r="L145" s="1413"/>
      <c r="M145" s="1413"/>
      <c r="N145" s="1413"/>
      <c r="O145" s="1413"/>
      <c r="P145" s="1413"/>
      <c r="Q145" s="1414"/>
      <c r="R145" s="1414"/>
      <c r="S145" s="1413"/>
      <c r="T145" s="1413"/>
      <c r="U145" s="1413"/>
      <c r="V145" s="1413"/>
      <c r="W145" s="1413"/>
      <c r="X145" s="1413"/>
      <c r="Y145" s="1413"/>
      <c r="Z145" s="1413"/>
      <c r="AA145" s="1518"/>
      <c r="AG145" s="1514"/>
      <c r="AH145" s="1514"/>
      <c r="AI145" s="1514"/>
    </row>
    <row r="146">
      <c r="A146" s="1533"/>
      <c r="B146" s="1413"/>
      <c r="C146" s="1413"/>
      <c r="D146" s="1414"/>
      <c r="E146" s="1414"/>
      <c r="F146" s="1414"/>
      <c r="G146" s="1452"/>
      <c r="H146" s="1452"/>
      <c r="I146" s="1413"/>
      <c r="J146" s="1413"/>
      <c r="K146" s="1413"/>
      <c r="L146" s="1413"/>
      <c r="M146" s="1413"/>
      <c r="N146" s="1413"/>
      <c r="O146" s="1413"/>
      <c r="P146" s="1413"/>
      <c r="Q146" s="1414"/>
      <c r="R146" s="1414"/>
      <c r="S146" s="1413"/>
      <c r="T146" s="1413"/>
      <c r="U146" s="1413"/>
      <c r="V146" s="1413"/>
      <c r="W146" s="1413"/>
      <c r="X146" s="1413"/>
      <c r="Y146" s="1413"/>
      <c r="Z146" s="1413"/>
      <c r="AA146" s="1518"/>
      <c r="AG146" s="1514"/>
      <c r="AH146" s="1514"/>
      <c r="AI146" s="1514"/>
    </row>
  </sheetData>
  <customSheetViews>
    <customSheetView guid="{51370DF4-9E49-41EE-A9C0-DBDAF537DDC1}" filter="1" showAutoFilter="1">
      <autoFilter ref="$A$5:$Z$144"/>
    </customSheetView>
  </customSheetViews>
  <mergeCells count="159">
    <mergeCell ref="G3:L4"/>
    <mergeCell ref="M3:M4"/>
    <mergeCell ref="N3:N4"/>
    <mergeCell ref="O3:O4"/>
    <mergeCell ref="P3:P4"/>
    <mergeCell ref="Q3:Q4"/>
    <mergeCell ref="R3:R4"/>
    <mergeCell ref="S3:V3"/>
    <mergeCell ref="W3:Z3"/>
    <mergeCell ref="AA3:AF3"/>
    <mergeCell ref="B1:R1"/>
    <mergeCell ref="AA1:AF1"/>
    <mergeCell ref="B2:R2"/>
    <mergeCell ref="B3:C3"/>
    <mergeCell ref="D3:D4"/>
    <mergeCell ref="F3:F4"/>
    <mergeCell ref="B4:C4"/>
    <mergeCell ref="AA2:AF2"/>
    <mergeCell ref="AA4:AF4"/>
    <mergeCell ref="AA5:AF5"/>
    <mergeCell ref="AA6:AF6"/>
    <mergeCell ref="AA7:AF7"/>
    <mergeCell ref="AA8:AF8"/>
    <mergeCell ref="AA9:AF9"/>
    <mergeCell ref="AA10:AF10"/>
    <mergeCell ref="AA11:AF11"/>
    <mergeCell ref="AA12:AF12"/>
    <mergeCell ref="AA13:AF13"/>
    <mergeCell ref="AA14:AF14"/>
    <mergeCell ref="AA15:AF15"/>
    <mergeCell ref="AA16:AF16"/>
    <mergeCell ref="AA17:AF17"/>
    <mergeCell ref="AA18:AF18"/>
    <mergeCell ref="AA19:AF19"/>
    <mergeCell ref="AA20:AF20"/>
    <mergeCell ref="AA21:AF21"/>
    <mergeCell ref="AA22:AF22"/>
    <mergeCell ref="AA23:AF23"/>
    <mergeCell ref="AA24:AF24"/>
    <mergeCell ref="AA25:AF25"/>
    <mergeCell ref="AA26:AF26"/>
    <mergeCell ref="AA27:AF27"/>
    <mergeCell ref="AA28:AF28"/>
    <mergeCell ref="AA30:AF30"/>
    <mergeCell ref="AA31:AF31"/>
    <mergeCell ref="AA32:AF32"/>
    <mergeCell ref="AA33:AF33"/>
    <mergeCell ref="AA34:AF34"/>
    <mergeCell ref="AA35:AF35"/>
    <mergeCell ref="AA36:AF36"/>
    <mergeCell ref="AA37:AF37"/>
    <mergeCell ref="AA38:AF38"/>
    <mergeCell ref="AA39:AF39"/>
    <mergeCell ref="AA40:AF40"/>
    <mergeCell ref="AA41:AF41"/>
    <mergeCell ref="AA42:AF42"/>
    <mergeCell ref="AA43:AF43"/>
    <mergeCell ref="AA44:AF44"/>
    <mergeCell ref="AA45:AF45"/>
    <mergeCell ref="AA46:AF46"/>
    <mergeCell ref="AA47:AF47"/>
    <mergeCell ref="AA48:AF48"/>
    <mergeCell ref="AA49:AF49"/>
    <mergeCell ref="AA50:AF50"/>
    <mergeCell ref="AA51:AF51"/>
    <mergeCell ref="AA52:AF52"/>
    <mergeCell ref="AA53:AF53"/>
    <mergeCell ref="AA54:AF54"/>
    <mergeCell ref="AA55:AF55"/>
    <mergeCell ref="AA56:AF56"/>
    <mergeCell ref="AA57:AF57"/>
    <mergeCell ref="AA58:AF58"/>
    <mergeCell ref="AA59:AF59"/>
    <mergeCell ref="AA110:AF110"/>
    <mergeCell ref="AA111:AF111"/>
    <mergeCell ref="AA112:AF112"/>
    <mergeCell ref="AA113:AF113"/>
    <mergeCell ref="AA114:AF114"/>
    <mergeCell ref="AA115:AF115"/>
    <mergeCell ref="AA116:AF116"/>
    <mergeCell ref="AA117:AF117"/>
    <mergeCell ref="AA118:AF118"/>
    <mergeCell ref="AA119:AF119"/>
    <mergeCell ref="AA120:AF120"/>
    <mergeCell ref="AA121:AF121"/>
    <mergeCell ref="AA122:AF122"/>
    <mergeCell ref="AA123:AF123"/>
    <mergeCell ref="AA124:AF124"/>
    <mergeCell ref="AA125:AF125"/>
    <mergeCell ref="AA126:AF126"/>
    <mergeCell ref="AA127:AF127"/>
    <mergeCell ref="AA128:AF128"/>
    <mergeCell ref="AA129:AF129"/>
    <mergeCell ref="AA130:AF130"/>
    <mergeCell ref="AA131:AF131"/>
    <mergeCell ref="AA132:AF132"/>
    <mergeCell ref="AA133:AF133"/>
    <mergeCell ref="AA134:AF134"/>
    <mergeCell ref="AA135:AF135"/>
    <mergeCell ref="AA136:AF136"/>
    <mergeCell ref="AA137:AF137"/>
    <mergeCell ref="AA145:AF145"/>
    <mergeCell ref="AA146:AF146"/>
    <mergeCell ref="AA138:AF138"/>
    <mergeCell ref="AA139:AF139"/>
    <mergeCell ref="AA140:AF140"/>
    <mergeCell ref="AA141:AF141"/>
    <mergeCell ref="AA142:AF142"/>
    <mergeCell ref="AA143:AF143"/>
    <mergeCell ref="AA144:AF144"/>
    <mergeCell ref="AA61:AF61"/>
    <mergeCell ref="AA62:AF62"/>
    <mergeCell ref="AA63:AF63"/>
    <mergeCell ref="AA64:AF64"/>
    <mergeCell ref="AA65:AF65"/>
    <mergeCell ref="AA66:AF66"/>
    <mergeCell ref="AA67:AF67"/>
    <mergeCell ref="AA68:AF68"/>
    <mergeCell ref="AA69:AF69"/>
    <mergeCell ref="AA70:AF70"/>
    <mergeCell ref="AA71:AF71"/>
    <mergeCell ref="AA72:AF72"/>
    <mergeCell ref="AA73:AF73"/>
    <mergeCell ref="AA74:AF74"/>
    <mergeCell ref="AA75:AF75"/>
    <mergeCell ref="AA76:AF76"/>
    <mergeCell ref="AA77:AF77"/>
    <mergeCell ref="AA78:AF78"/>
    <mergeCell ref="AA79:AF79"/>
    <mergeCell ref="AA80:AF80"/>
    <mergeCell ref="AA81:AF81"/>
    <mergeCell ref="AA82:AF82"/>
    <mergeCell ref="AA83:AF83"/>
    <mergeCell ref="AA84:AF84"/>
    <mergeCell ref="AA85:AF85"/>
    <mergeCell ref="AA86:AF86"/>
    <mergeCell ref="AA87:AF87"/>
    <mergeCell ref="AA88:AF88"/>
    <mergeCell ref="AA89:AF89"/>
    <mergeCell ref="AA90:AF90"/>
    <mergeCell ref="AA91:AF91"/>
    <mergeCell ref="AA92:AF92"/>
    <mergeCell ref="AA93:AF93"/>
    <mergeCell ref="AA94:AF94"/>
    <mergeCell ref="AA95:AF95"/>
    <mergeCell ref="AA96:AF96"/>
    <mergeCell ref="AA97:AF97"/>
    <mergeCell ref="AA98:AF98"/>
    <mergeCell ref="AA99:AF99"/>
    <mergeCell ref="AA100:AF100"/>
    <mergeCell ref="AA101:AF101"/>
    <mergeCell ref="AA102:AF102"/>
    <mergeCell ref="AA103:AF103"/>
    <mergeCell ref="AA104:AF104"/>
    <mergeCell ref="AA105:AF105"/>
    <mergeCell ref="AA106:AF106"/>
    <mergeCell ref="AA107:AF107"/>
    <mergeCell ref="AA108:AF108"/>
    <mergeCell ref="AA109:AF109"/>
  </mergeCells>
  <conditionalFormatting sqref="G3:L4 G6:G146 H6:L59 H61:L146 D70:F70">
    <cfRule type="timePeriod" dxfId="6" priority="1" timePeriod="today"/>
  </conditionalFormatting>
  <conditionalFormatting sqref="B6:B137 B139:B146">
    <cfRule type="containsText" dxfId="7" priority="2" operator="containsText" text="Yes">
      <formula>NOT(ISERROR(SEARCH(("Yes"),(B6))))</formula>
    </cfRule>
  </conditionalFormatting>
  <conditionalFormatting sqref="S7:T67 U7:V136 S69:T136">
    <cfRule type="expression" dxfId="6" priority="3">
      <formula>AND(ISNUMBER(S7),TRUNC(S7)&lt;TODAY())</formula>
    </cfRule>
  </conditionalFormatting>
  <conditionalFormatting sqref="S7">
    <cfRule type="timePeriod" dxfId="5" priority="4" timePeriod="today"/>
  </conditionalFormatting>
  <conditionalFormatting sqref="S7:T67 U7:V136 S69:T136">
    <cfRule type="expression" dxfId="6" priority="5">
      <formula>AND(ISNUMBER(S7),TRUNC(S7)&lt;TODAY())</formula>
    </cfRule>
  </conditionalFormatting>
  <printOptions gridLines="1" horizontalCentered="1"/>
  <pageMargins bottom="0.75" footer="0.0" header="0.0" left="0.7" right="0.7" top="0.75"/>
  <pageSetup fitToHeight="0" paperSize="9" cellComments="atEnd" orientation="landscape" pageOrder="overThenDown"/>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7.43"/>
    <col customWidth="1" min="4" max="4" width="11.0"/>
    <col customWidth="1" min="5" max="5" width="21.43"/>
    <col customWidth="1" min="6" max="6" width="16.14"/>
    <col customWidth="1" min="7" max="7" width="14.43"/>
    <col customWidth="1" min="8" max="8" width="15.57"/>
    <col customWidth="1" min="9" max="9" width="21.71"/>
    <col customWidth="1" min="10" max="10" width="18.29"/>
    <col customWidth="1" min="11" max="11" width="11.0"/>
    <col customWidth="1" min="12" max="12" width="15.71"/>
    <col customWidth="1" min="13" max="13" width="11.43"/>
    <col customWidth="1" min="14" max="14" width="13.57"/>
    <col customWidth="1" min="15" max="15" width="22.57"/>
    <col customWidth="1" min="16" max="16" width="15.43"/>
    <col customWidth="1" min="17" max="18" width="12.0"/>
    <col customWidth="1" min="19" max="19" width="16.71"/>
    <col customWidth="1" min="20" max="20" width="24.86"/>
    <col customWidth="1" min="21" max="22" width="12.14"/>
    <col customWidth="1" min="23" max="24" width="9.14"/>
    <col customWidth="1" min="26" max="26" width="16.14"/>
  </cols>
  <sheetData>
    <row r="1">
      <c r="A1" s="2413" t="s">
        <v>3</v>
      </c>
      <c r="B1" s="2413" t="s">
        <v>5582</v>
      </c>
      <c r="C1" s="2413" t="s">
        <v>5583</v>
      </c>
      <c r="D1" s="2413" t="s">
        <v>5584</v>
      </c>
      <c r="E1" s="2413" t="s">
        <v>5585</v>
      </c>
      <c r="F1" s="2413" t="s">
        <v>8905</v>
      </c>
      <c r="G1" s="2413" t="s">
        <v>5587</v>
      </c>
      <c r="H1" s="2413" t="s">
        <v>5588</v>
      </c>
      <c r="I1" s="2413" t="s">
        <v>8906</v>
      </c>
      <c r="J1" s="2413" t="s">
        <v>5592</v>
      </c>
      <c r="K1" s="2413" t="s">
        <v>5593</v>
      </c>
      <c r="L1" s="2413" t="s">
        <v>5594</v>
      </c>
      <c r="M1" s="2413" t="s">
        <v>5595</v>
      </c>
      <c r="N1" s="2413" t="s">
        <v>8907</v>
      </c>
      <c r="O1" s="2413" t="s">
        <v>8908</v>
      </c>
      <c r="P1" s="2413" t="s">
        <v>5601</v>
      </c>
      <c r="Q1" s="2413" t="s">
        <v>6885</v>
      </c>
      <c r="R1" s="2413" t="s">
        <v>5603</v>
      </c>
      <c r="S1" s="2413" t="s">
        <v>5604</v>
      </c>
      <c r="T1" s="2413" t="s">
        <v>5605</v>
      </c>
      <c r="U1" s="2413" t="s">
        <v>8909</v>
      </c>
      <c r="V1" s="2413" t="s">
        <v>5607</v>
      </c>
      <c r="W1" s="2413" t="s">
        <v>5608</v>
      </c>
      <c r="X1" s="2413" t="s">
        <v>5609</v>
      </c>
      <c r="Y1" s="2413" t="s">
        <v>8910</v>
      </c>
      <c r="Z1" s="2413" t="s">
        <v>5610</v>
      </c>
      <c r="AA1" s="2413" t="s">
        <v>8911</v>
      </c>
      <c r="AB1" s="2414"/>
      <c r="AC1" s="2414"/>
      <c r="AD1" s="2414"/>
      <c r="AE1" s="2414"/>
    </row>
    <row r="2">
      <c r="A2" s="11" t="s">
        <v>5614</v>
      </c>
      <c r="B2" s="758" t="s">
        <v>5615</v>
      </c>
      <c r="C2" s="758" t="s">
        <v>5616</v>
      </c>
      <c r="D2" s="758">
        <v>12.0</v>
      </c>
      <c r="E2" s="758">
        <v>3.0</v>
      </c>
      <c r="F2" s="758"/>
      <c r="G2" s="758">
        <v>14.0</v>
      </c>
      <c r="H2" s="758">
        <v>3.0</v>
      </c>
      <c r="I2" s="758">
        <v>200.0</v>
      </c>
      <c r="J2" s="758">
        <v>0.0</v>
      </c>
      <c r="K2" s="758">
        <v>4.0</v>
      </c>
      <c r="L2" s="758">
        <v>0.0</v>
      </c>
      <c r="M2" s="758">
        <v>0.0</v>
      </c>
      <c r="N2" s="758" t="s">
        <v>8912</v>
      </c>
      <c r="O2" s="758" t="s">
        <v>5620</v>
      </c>
      <c r="P2" s="1300"/>
      <c r="Q2" s="758" t="s">
        <v>47</v>
      </c>
      <c r="R2" s="758">
        <v>12.0</v>
      </c>
      <c r="S2" s="758" t="s">
        <v>113</v>
      </c>
      <c r="T2" s="758" t="s">
        <v>47</v>
      </c>
      <c r="U2" s="758" t="s">
        <v>5623</v>
      </c>
      <c r="V2" s="758" t="s">
        <v>47</v>
      </c>
      <c r="W2" s="758" t="s">
        <v>113</v>
      </c>
      <c r="X2" s="758" t="s">
        <v>47</v>
      </c>
      <c r="Y2" s="758" t="s">
        <v>113</v>
      </c>
      <c r="Z2" s="1300"/>
      <c r="AA2" s="1300"/>
      <c r="AB2" s="1300"/>
      <c r="AC2" s="1300"/>
      <c r="AD2" s="1300"/>
      <c r="AE2" s="1300"/>
    </row>
    <row r="3">
      <c r="A3" s="11" t="s">
        <v>5626</v>
      </c>
      <c r="B3" s="758" t="s">
        <v>5627</v>
      </c>
      <c r="C3" s="758" t="s">
        <v>8913</v>
      </c>
      <c r="D3" s="1300"/>
      <c r="E3" s="1300"/>
      <c r="F3" s="1300"/>
      <c r="G3" s="1300"/>
      <c r="H3" s="1300"/>
      <c r="I3" s="1300"/>
      <c r="J3" s="1300"/>
      <c r="K3" s="1300"/>
      <c r="L3" s="1300"/>
      <c r="M3" s="1300"/>
      <c r="N3" s="1300"/>
      <c r="O3" s="1300"/>
      <c r="P3" s="1300"/>
      <c r="Q3" s="1300"/>
      <c r="R3" s="1300"/>
      <c r="S3" s="1300"/>
      <c r="T3" s="1300"/>
      <c r="U3" s="1300"/>
      <c r="V3" s="1300"/>
      <c r="W3" s="1300"/>
      <c r="X3" s="1300"/>
      <c r="Y3" s="1300"/>
      <c r="Z3" s="1300"/>
      <c r="AA3" s="1300"/>
      <c r="AB3" s="1300"/>
      <c r="AC3" s="1300"/>
      <c r="AD3" s="1300"/>
      <c r="AE3" s="1300"/>
    </row>
    <row r="4">
      <c r="A4" s="11" t="s">
        <v>472</v>
      </c>
      <c r="B4" s="758" t="s">
        <v>5627</v>
      </c>
      <c r="C4" s="758" t="s">
        <v>5635</v>
      </c>
      <c r="D4" s="1300"/>
      <c r="E4" s="1300"/>
      <c r="F4" s="1300"/>
      <c r="G4" s="1300"/>
      <c r="H4" s="1300"/>
      <c r="I4" s="1300"/>
      <c r="J4" s="1300"/>
      <c r="K4" s="1300"/>
      <c r="L4" s="1300"/>
      <c r="M4" s="1300"/>
      <c r="N4" s="1300"/>
      <c r="O4" s="1300"/>
      <c r="P4" s="1300"/>
      <c r="Q4" s="1300"/>
      <c r="R4" s="1300"/>
      <c r="S4" s="1300"/>
      <c r="T4" s="1300"/>
      <c r="U4" s="1300"/>
      <c r="V4" s="1300"/>
      <c r="W4" s="1300"/>
      <c r="X4" s="1300"/>
      <c r="Y4" s="1300"/>
      <c r="Z4" s="1300"/>
      <c r="AA4" s="1300"/>
      <c r="AB4" s="1300"/>
      <c r="AC4" s="1300"/>
      <c r="AD4" s="1300"/>
      <c r="AE4" s="1300"/>
    </row>
    <row r="5">
      <c r="A5" s="11" t="s">
        <v>5636</v>
      </c>
      <c r="B5" s="758" t="s">
        <v>5440</v>
      </c>
      <c r="C5" s="758" t="s">
        <v>5637</v>
      </c>
      <c r="D5" s="758" t="s">
        <v>8914</v>
      </c>
      <c r="E5" s="758">
        <v>0.0</v>
      </c>
      <c r="F5" s="758">
        <v>1.0</v>
      </c>
      <c r="G5" s="758">
        <v>4.0</v>
      </c>
      <c r="H5" s="758">
        <v>1.0</v>
      </c>
      <c r="I5" s="758">
        <v>200.0</v>
      </c>
      <c r="J5" s="758">
        <v>1.0</v>
      </c>
      <c r="K5" s="758">
        <v>2.0</v>
      </c>
      <c r="L5" s="758">
        <v>0.0</v>
      </c>
      <c r="M5" s="758">
        <v>0.0</v>
      </c>
      <c r="N5" s="758" t="s">
        <v>47</v>
      </c>
      <c r="O5" s="1300"/>
      <c r="P5" s="1300"/>
      <c r="Q5" s="1300"/>
      <c r="R5" s="1304">
        <v>43533.0</v>
      </c>
      <c r="S5" s="758" t="s">
        <v>47</v>
      </c>
      <c r="T5" s="1300"/>
      <c r="U5" s="1300"/>
      <c r="V5" s="758" t="s">
        <v>47</v>
      </c>
      <c r="W5" s="758" t="s">
        <v>113</v>
      </c>
      <c r="X5" s="758" t="s">
        <v>47</v>
      </c>
      <c r="Y5" s="758" t="s">
        <v>3762</v>
      </c>
      <c r="Z5" s="1300"/>
      <c r="AA5" s="1300"/>
      <c r="AB5" s="1300"/>
      <c r="AC5" s="1300"/>
      <c r="AD5" s="1300"/>
      <c r="AE5" s="1300"/>
    </row>
    <row r="6">
      <c r="A6" s="11" t="s">
        <v>5441</v>
      </c>
      <c r="B6" s="758" t="s">
        <v>5639</v>
      </c>
      <c r="C6" s="758" t="s">
        <v>5641</v>
      </c>
      <c r="D6" s="758">
        <v>4.0</v>
      </c>
      <c r="E6" s="758">
        <v>1.0</v>
      </c>
      <c r="F6" s="758">
        <v>2.0</v>
      </c>
      <c r="G6" s="1300"/>
      <c r="H6" s="1300"/>
      <c r="I6" s="1300"/>
      <c r="J6" s="1300"/>
      <c r="K6" s="1300"/>
      <c r="L6" s="1300"/>
      <c r="M6" s="1300"/>
      <c r="N6" s="1300"/>
      <c r="O6" s="1300"/>
      <c r="P6" s="1300"/>
      <c r="Q6" s="1300"/>
      <c r="R6" s="1300"/>
      <c r="S6" s="1300"/>
      <c r="T6" s="1300"/>
      <c r="U6" s="1300"/>
      <c r="V6" s="1300"/>
      <c r="W6" s="1300"/>
      <c r="X6" s="1300"/>
      <c r="Y6" s="1300"/>
      <c r="Z6" s="1300"/>
      <c r="AA6" s="1300"/>
      <c r="AB6" s="1300"/>
      <c r="AC6" s="1300"/>
      <c r="AD6" s="1300"/>
      <c r="AE6" s="1300"/>
    </row>
    <row r="7">
      <c r="A7" s="11" t="s">
        <v>5638</v>
      </c>
      <c r="B7" s="758" t="s">
        <v>5639</v>
      </c>
      <c r="C7" s="758" t="s">
        <v>5640</v>
      </c>
      <c r="D7" s="758">
        <v>4.0</v>
      </c>
      <c r="E7" s="758">
        <v>1.0</v>
      </c>
      <c r="F7" s="758">
        <v>1.0</v>
      </c>
      <c r="G7" s="758"/>
      <c r="H7" s="758"/>
      <c r="I7" s="1300"/>
      <c r="J7" s="758"/>
      <c r="K7" s="1300"/>
      <c r="L7" s="1300"/>
      <c r="M7" s="1300"/>
      <c r="N7" s="1300"/>
      <c r="O7" s="1300"/>
      <c r="P7" s="1300"/>
      <c r="Q7" s="758"/>
      <c r="R7" s="1300"/>
      <c r="S7" s="1300"/>
      <c r="T7" s="1300"/>
      <c r="U7" s="1300"/>
      <c r="V7" s="758"/>
      <c r="W7" s="1300"/>
      <c r="X7" s="1300"/>
      <c r="Y7" s="1300"/>
      <c r="Z7" s="1300"/>
      <c r="AA7" s="1300"/>
      <c r="AB7" s="1300"/>
      <c r="AC7" s="1300"/>
      <c r="AD7" s="1300"/>
      <c r="AE7" s="1300"/>
    </row>
    <row r="8">
      <c r="A8" s="11" t="s">
        <v>77</v>
      </c>
      <c r="B8" s="758" t="s">
        <v>5639</v>
      </c>
      <c r="C8" s="758" t="s">
        <v>8915</v>
      </c>
      <c r="D8" s="758">
        <v>6.0</v>
      </c>
      <c r="E8" s="758">
        <v>1.0</v>
      </c>
      <c r="F8" s="758">
        <v>2.0</v>
      </c>
      <c r="G8" s="1300"/>
      <c r="H8" s="1300"/>
      <c r="I8" s="1300"/>
      <c r="J8" s="1300"/>
      <c r="K8" s="1300"/>
      <c r="L8" s="1300"/>
      <c r="M8" s="1300"/>
      <c r="N8" s="1300"/>
      <c r="O8" s="1300"/>
      <c r="P8" s="1300"/>
      <c r="Q8" s="1300"/>
      <c r="R8" s="1300"/>
      <c r="S8" s="1300"/>
      <c r="T8" s="1300"/>
      <c r="U8" s="1300"/>
      <c r="V8" s="1300"/>
      <c r="W8" s="1300"/>
      <c r="X8" s="1300"/>
      <c r="Y8" s="1300"/>
      <c r="Z8" s="1300"/>
      <c r="AA8" s="1300"/>
      <c r="AB8" s="1300"/>
      <c r="AC8" s="1300"/>
      <c r="AD8" s="1300"/>
      <c r="AE8" s="1300"/>
    </row>
    <row r="9">
      <c r="A9" s="11" t="s">
        <v>85</v>
      </c>
      <c r="B9" s="758" t="s">
        <v>5639</v>
      </c>
      <c r="C9" s="758" t="s">
        <v>5640</v>
      </c>
      <c r="D9" s="758">
        <v>12.0</v>
      </c>
      <c r="E9" s="758">
        <v>5.0</v>
      </c>
      <c r="F9" s="758">
        <v>3.0</v>
      </c>
      <c r="G9" s="1300"/>
      <c r="H9" s="1300"/>
      <c r="I9" s="1300"/>
      <c r="J9" s="1300"/>
      <c r="K9" s="1300"/>
      <c r="L9" s="1300"/>
      <c r="M9" s="758">
        <v>1.0</v>
      </c>
      <c r="N9" s="1300"/>
      <c r="O9" s="1300"/>
      <c r="P9" s="758"/>
      <c r="Q9" s="758"/>
      <c r="R9" s="758">
        <v>10.0</v>
      </c>
      <c r="S9" s="1300"/>
      <c r="T9" s="1300"/>
      <c r="U9" s="1300"/>
      <c r="V9" s="1300"/>
      <c r="W9" s="1300"/>
      <c r="X9" s="1300"/>
      <c r="Y9" s="1300"/>
      <c r="Z9" s="1300"/>
      <c r="AA9" s="1300"/>
      <c r="AB9" s="1300"/>
      <c r="AC9" s="1300"/>
      <c r="AD9" s="1300"/>
      <c r="AE9" s="1300"/>
    </row>
    <row r="10">
      <c r="A10" s="11" t="s">
        <v>55</v>
      </c>
      <c r="B10" s="758" t="s">
        <v>5639</v>
      </c>
      <c r="C10" s="758" t="s">
        <v>5651</v>
      </c>
      <c r="D10" s="758">
        <v>12.0</v>
      </c>
      <c r="E10" s="758"/>
      <c r="F10" s="758">
        <v>3.0</v>
      </c>
      <c r="G10" s="758"/>
      <c r="H10" s="758"/>
      <c r="I10" s="758">
        <v>225.0</v>
      </c>
      <c r="J10" s="758" t="s">
        <v>47</v>
      </c>
      <c r="K10" s="758">
        <v>4.0</v>
      </c>
      <c r="L10" s="758" t="s">
        <v>47</v>
      </c>
      <c r="M10" s="758" t="s">
        <v>47</v>
      </c>
      <c r="N10" s="758" t="s">
        <v>113</v>
      </c>
      <c r="O10" s="758" t="s">
        <v>5620</v>
      </c>
      <c r="P10" s="758"/>
      <c r="Q10" s="758"/>
      <c r="R10" s="758">
        <v>12.0</v>
      </c>
      <c r="S10" s="758"/>
      <c r="T10" s="758"/>
      <c r="U10" s="758"/>
      <c r="V10" s="758" t="s">
        <v>47</v>
      </c>
      <c r="W10" s="758" t="s">
        <v>47</v>
      </c>
      <c r="X10" s="758" t="s">
        <v>113</v>
      </c>
      <c r="Y10" s="758" t="s">
        <v>113</v>
      </c>
      <c r="Z10" s="1300"/>
      <c r="AA10" s="1300"/>
      <c r="AB10" s="1300"/>
      <c r="AC10" s="1300"/>
      <c r="AD10" s="1300"/>
      <c r="AE10" s="1300"/>
    </row>
    <row r="11">
      <c r="A11" s="11" t="s">
        <v>4301</v>
      </c>
      <c r="B11" s="758" t="s">
        <v>5639</v>
      </c>
      <c r="C11" s="758" t="s">
        <v>5644</v>
      </c>
      <c r="D11" s="1300"/>
      <c r="E11" s="1300"/>
      <c r="F11" s="758">
        <v>3.0</v>
      </c>
      <c r="G11" s="1300"/>
      <c r="H11" s="1300"/>
      <c r="I11" s="1300"/>
      <c r="J11" s="1300"/>
      <c r="K11" s="1300"/>
      <c r="L11" s="1300"/>
      <c r="M11" s="1300"/>
      <c r="N11" s="1300"/>
      <c r="O11" s="1300"/>
      <c r="P11" s="1300"/>
      <c r="Q11" s="1300"/>
      <c r="R11" s="1300"/>
      <c r="S11" s="1300"/>
      <c r="T11" s="1300"/>
      <c r="U11" s="1300"/>
      <c r="V11" s="1300"/>
      <c r="W11" s="1300"/>
      <c r="X11" s="1300"/>
      <c r="Y11" s="1300"/>
      <c r="Z11" s="1300"/>
      <c r="AA11" s="1300"/>
      <c r="AB11" s="1300"/>
      <c r="AC11" s="1300"/>
      <c r="AD11" s="1300"/>
      <c r="AE11" s="1300"/>
    </row>
    <row r="12">
      <c r="A12" s="11" t="s">
        <v>5647</v>
      </c>
      <c r="B12" s="758" t="s">
        <v>5639</v>
      </c>
      <c r="C12" s="758" t="s">
        <v>5648</v>
      </c>
      <c r="D12" s="1300"/>
      <c r="E12" s="1300"/>
      <c r="F12" s="758">
        <v>1.0</v>
      </c>
      <c r="G12" s="1300"/>
      <c r="H12" s="1300"/>
      <c r="I12" s="1300"/>
      <c r="J12" s="1300"/>
      <c r="K12" s="1300"/>
      <c r="L12" s="1300"/>
      <c r="M12" s="758" t="s">
        <v>5649</v>
      </c>
      <c r="N12" s="1300"/>
      <c r="O12" s="1300"/>
      <c r="P12" s="1300"/>
      <c r="Q12" s="1300"/>
      <c r="R12" s="1300"/>
      <c r="S12" s="1300"/>
      <c r="T12" s="1300"/>
      <c r="U12" s="1300"/>
      <c r="V12" s="1300"/>
      <c r="W12" s="1300"/>
      <c r="X12" s="1300"/>
      <c r="Y12" s="1300"/>
      <c r="Z12" s="1300"/>
      <c r="AA12" s="1300"/>
      <c r="AB12" s="1300"/>
      <c r="AC12" s="1300"/>
      <c r="AD12" s="1300"/>
      <c r="AE12" s="1300"/>
    </row>
    <row r="13">
      <c r="A13" s="11" t="s">
        <v>8916</v>
      </c>
      <c r="B13" s="758" t="s">
        <v>5639</v>
      </c>
      <c r="C13" s="758" t="s">
        <v>5656</v>
      </c>
      <c r="D13" s="1300"/>
      <c r="E13" s="1300"/>
      <c r="F13" s="1300"/>
      <c r="G13" s="1300"/>
      <c r="H13" s="1300"/>
      <c r="I13" s="1300"/>
      <c r="J13" s="1300"/>
      <c r="K13" s="1300"/>
      <c r="L13" s="1300"/>
      <c r="M13" s="1300"/>
      <c r="N13" s="1300"/>
      <c r="O13" s="1300"/>
      <c r="P13" s="1300"/>
      <c r="Q13" s="1300"/>
      <c r="R13" s="1300"/>
      <c r="S13" s="1300"/>
      <c r="T13" s="1300"/>
      <c r="U13" s="1300"/>
      <c r="V13" s="1300"/>
      <c r="W13" s="1300"/>
      <c r="X13" s="1300"/>
      <c r="Y13" s="1300"/>
      <c r="Z13" s="1300"/>
      <c r="AA13" s="1300"/>
      <c r="AB13" s="1300"/>
      <c r="AC13" s="1300"/>
      <c r="AD13" s="1300"/>
      <c r="AE13" s="1300"/>
    </row>
    <row r="14">
      <c r="A14" s="11" t="s">
        <v>8917</v>
      </c>
      <c r="B14" s="758" t="s">
        <v>5639</v>
      </c>
      <c r="C14" s="758" t="s">
        <v>5640</v>
      </c>
      <c r="D14" s="1300"/>
      <c r="F14" s="1300"/>
      <c r="G14" s="1300"/>
      <c r="H14" s="1300"/>
      <c r="I14" s="1300"/>
      <c r="J14" s="1300"/>
      <c r="K14" s="1300"/>
      <c r="L14" s="1300"/>
      <c r="M14" s="1300"/>
      <c r="N14" s="1300"/>
      <c r="O14" s="1300"/>
      <c r="P14" s="1300"/>
      <c r="Q14" s="1300"/>
      <c r="R14" s="1300"/>
      <c r="S14" s="1300"/>
      <c r="T14" s="1300"/>
      <c r="U14" s="1300"/>
      <c r="V14" s="1300"/>
      <c r="W14" s="1300"/>
      <c r="X14" s="1300"/>
      <c r="Y14" s="1300"/>
      <c r="Z14" s="1300"/>
      <c r="AA14" s="1300"/>
      <c r="AB14" s="1300"/>
      <c r="AC14" s="1300"/>
      <c r="AD14" s="1300"/>
      <c r="AE14" s="1300"/>
    </row>
    <row r="15">
      <c r="A15" s="11" t="s">
        <v>5642</v>
      </c>
      <c r="B15" s="758" t="s">
        <v>5639</v>
      </c>
      <c r="C15" s="758" t="s">
        <v>5642</v>
      </c>
      <c r="D15" s="1300"/>
      <c r="E15" s="1300"/>
      <c r="F15" s="1300"/>
      <c r="G15" s="1300"/>
      <c r="H15" s="1300"/>
      <c r="I15" s="1300"/>
      <c r="J15" s="1300"/>
      <c r="K15" s="1300"/>
      <c r="L15" s="1300"/>
      <c r="M15" s="1300"/>
      <c r="N15" s="1300"/>
      <c r="O15" s="1300"/>
      <c r="P15" s="1300"/>
      <c r="Q15" s="1300"/>
      <c r="R15" s="1300"/>
      <c r="S15" s="1300"/>
      <c r="T15" s="1300"/>
      <c r="U15" s="1300"/>
      <c r="V15" s="1300"/>
      <c r="W15" s="1300"/>
      <c r="X15" s="1300"/>
      <c r="Y15" s="1300"/>
      <c r="Z15" s="1300"/>
      <c r="AA15" s="1300"/>
      <c r="AB15" s="1300"/>
      <c r="AC15" s="1300"/>
      <c r="AD15" s="1300"/>
      <c r="AE15" s="1300"/>
    </row>
    <row r="16">
      <c r="A16" s="11" t="s">
        <v>5459</v>
      </c>
      <c r="B16" s="758" t="s">
        <v>5639</v>
      </c>
      <c r="C16" s="758" t="s">
        <v>5656</v>
      </c>
      <c r="D16" s="1300"/>
      <c r="E16" s="1300"/>
      <c r="F16" s="1300"/>
      <c r="G16" s="1300"/>
      <c r="H16" s="1300"/>
      <c r="I16" s="1300"/>
      <c r="J16" s="1300"/>
      <c r="K16" s="1300"/>
      <c r="L16" s="1300"/>
      <c r="M16" s="1300"/>
      <c r="N16" s="1300"/>
      <c r="O16" s="1300"/>
      <c r="P16" s="1300"/>
      <c r="Q16" s="1300"/>
      <c r="R16" s="1300"/>
      <c r="S16" s="1300"/>
      <c r="T16" s="1300"/>
      <c r="U16" s="1300"/>
      <c r="V16" s="1300"/>
      <c r="W16" s="1300"/>
      <c r="X16" s="1300"/>
      <c r="Y16" s="1300"/>
      <c r="Z16" s="1300"/>
      <c r="AA16" s="1300"/>
      <c r="AB16" s="1300"/>
      <c r="AC16" s="1300"/>
      <c r="AD16" s="1300"/>
      <c r="AE16" s="1300"/>
    </row>
    <row r="17">
      <c r="A17" s="11" t="s">
        <v>5444</v>
      </c>
      <c r="B17" s="758" t="s">
        <v>5639</v>
      </c>
      <c r="C17" s="758" t="s">
        <v>5640</v>
      </c>
      <c r="D17" s="1300"/>
      <c r="E17" s="1300"/>
      <c r="F17" s="1300"/>
      <c r="G17" s="1300"/>
      <c r="H17" s="1300"/>
      <c r="I17" s="1300"/>
      <c r="J17" s="1300"/>
      <c r="K17" s="1300"/>
      <c r="L17" s="1300"/>
      <c r="M17" s="1300"/>
      <c r="N17" s="1300"/>
      <c r="O17" s="1300"/>
      <c r="P17" s="1300"/>
      <c r="Q17" s="1300"/>
      <c r="R17" s="1300"/>
      <c r="S17" s="1300"/>
      <c r="T17" s="1300"/>
      <c r="U17" s="1300"/>
      <c r="V17" s="1300"/>
      <c r="W17" s="1300"/>
      <c r="X17" s="1300"/>
      <c r="Y17" s="1300"/>
      <c r="Z17" s="1300"/>
      <c r="AA17" s="1300"/>
      <c r="AB17" s="1300"/>
      <c r="AC17" s="1300"/>
      <c r="AD17" s="1300"/>
      <c r="AE17" s="1300"/>
    </row>
    <row r="18">
      <c r="A18" s="11" t="s">
        <v>5657</v>
      </c>
      <c r="B18" s="758" t="s">
        <v>5426</v>
      </c>
      <c r="C18" s="758" t="s">
        <v>5658</v>
      </c>
      <c r="D18" s="758">
        <v>8.0</v>
      </c>
      <c r="E18" s="758"/>
      <c r="F18" s="758">
        <v>2.0</v>
      </c>
      <c r="G18" s="1300"/>
      <c r="H18" s="1300"/>
      <c r="I18" s="1300"/>
      <c r="J18" s="1300"/>
      <c r="K18" s="1300"/>
      <c r="L18" s="1300"/>
      <c r="M18" s="758" t="s">
        <v>47</v>
      </c>
      <c r="N18" s="758" t="s">
        <v>47</v>
      </c>
      <c r="O18" s="1300"/>
      <c r="P18" s="758"/>
      <c r="Q18" s="758"/>
      <c r="R18" s="758">
        <v>12.0</v>
      </c>
      <c r="S18" s="758"/>
      <c r="T18" s="758"/>
      <c r="U18" s="758"/>
      <c r="V18" s="758" t="s">
        <v>113</v>
      </c>
      <c r="W18" s="1300"/>
      <c r="X18" s="1300"/>
      <c r="Y18" s="758" t="s">
        <v>113</v>
      </c>
      <c r="Z18" s="1300"/>
      <c r="AA18" s="1300"/>
      <c r="AB18" s="1300"/>
      <c r="AC18" s="1300"/>
      <c r="AD18" s="1300"/>
      <c r="AE18" s="1300"/>
    </row>
    <row r="19">
      <c r="A19" s="11" t="s">
        <v>444</v>
      </c>
      <c r="B19" s="758" t="s">
        <v>5664</v>
      </c>
      <c r="C19" s="758" t="s">
        <v>5665</v>
      </c>
      <c r="D19" s="758">
        <v>14.0</v>
      </c>
      <c r="E19" s="758">
        <v>6.0</v>
      </c>
      <c r="F19" s="758">
        <v>3.0</v>
      </c>
      <c r="G19" s="1300"/>
      <c r="H19" s="1300"/>
      <c r="I19" s="1300"/>
      <c r="J19" s="758" t="s">
        <v>113</v>
      </c>
      <c r="K19" s="1300"/>
      <c r="L19" s="758" t="s">
        <v>47</v>
      </c>
      <c r="M19" s="758" t="s">
        <v>47</v>
      </c>
      <c r="N19" s="758" t="s">
        <v>47</v>
      </c>
      <c r="O19" s="1300"/>
      <c r="P19" s="758"/>
      <c r="Q19" s="758"/>
      <c r="R19" s="758">
        <v>12.0</v>
      </c>
      <c r="S19" s="1300"/>
      <c r="T19" s="1300"/>
      <c r="U19" s="1300"/>
      <c r="V19" s="1300"/>
      <c r="W19" s="758" t="s">
        <v>113</v>
      </c>
      <c r="X19" s="1300"/>
      <c r="Y19" s="1300"/>
      <c r="Z19" s="1300"/>
      <c r="AA19" s="1300"/>
      <c r="AB19" s="1300"/>
      <c r="AC19" s="1300"/>
      <c r="AD19" s="1300"/>
      <c r="AE19" s="1300"/>
    </row>
    <row r="20">
      <c r="A20" s="11" t="s">
        <v>5673</v>
      </c>
      <c r="B20" s="758" t="s">
        <v>5671</v>
      </c>
      <c r="C20" s="758" t="s">
        <v>5674</v>
      </c>
      <c r="D20" s="758">
        <v>10.0</v>
      </c>
      <c r="E20" s="1300"/>
      <c r="F20" s="758">
        <v>3.0</v>
      </c>
      <c r="G20" s="758">
        <v>22.0</v>
      </c>
      <c r="H20" s="758">
        <v>4.0</v>
      </c>
      <c r="I20" s="758">
        <v>250.0</v>
      </c>
      <c r="J20" s="758">
        <v>0.0</v>
      </c>
      <c r="K20" s="758">
        <v>9.0</v>
      </c>
      <c r="L20" s="758">
        <v>0.0</v>
      </c>
      <c r="M20" s="758">
        <v>1.0</v>
      </c>
      <c r="N20" s="758" t="s">
        <v>5676</v>
      </c>
      <c r="O20" s="758"/>
      <c r="P20" s="758" t="s">
        <v>4104</v>
      </c>
      <c r="Q20" s="758" t="s">
        <v>47</v>
      </c>
      <c r="R20" s="1304">
        <v>43720.0</v>
      </c>
      <c r="S20" s="758" t="s">
        <v>113</v>
      </c>
      <c r="T20" s="758" t="s">
        <v>47</v>
      </c>
      <c r="U20" s="1300"/>
      <c r="V20" s="758" t="s">
        <v>113</v>
      </c>
      <c r="W20" s="758" t="s">
        <v>113</v>
      </c>
      <c r="X20" s="758" t="s">
        <v>47</v>
      </c>
      <c r="Y20" s="758" t="s">
        <v>113</v>
      </c>
      <c r="Z20" s="1300"/>
      <c r="AA20" s="1300"/>
      <c r="AB20" s="1300"/>
      <c r="AC20" s="1300"/>
      <c r="AD20" s="1300"/>
      <c r="AE20" s="1300"/>
    </row>
    <row r="21">
      <c r="A21" s="11" t="s">
        <v>8918</v>
      </c>
      <c r="B21" s="758" t="s">
        <v>5671</v>
      </c>
      <c r="C21" s="758" t="s">
        <v>5672</v>
      </c>
      <c r="D21" s="758">
        <v>4.0</v>
      </c>
      <c r="E21" s="1300"/>
      <c r="F21" s="1300"/>
      <c r="G21" s="1300"/>
      <c r="H21" s="1300"/>
      <c r="I21" s="1300"/>
      <c r="J21" s="758">
        <v>1.0</v>
      </c>
      <c r="K21" s="1300"/>
      <c r="L21" s="1300"/>
      <c r="M21" s="1300"/>
      <c r="N21" s="1300"/>
      <c r="O21" s="1300"/>
      <c r="P21" s="1300"/>
      <c r="Q21" s="1300"/>
      <c r="R21" s="1300"/>
      <c r="S21" s="1300"/>
      <c r="T21" s="1300"/>
      <c r="U21" s="1300"/>
      <c r="V21" s="1300"/>
      <c r="W21" s="1300"/>
      <c r="X21" s="1300"/>
      <c r="Y21" s="1300"/>
      <c r="Z21" s="1300"/>
      <c r="AA21" s="1300"/>
      <c r="AB21" s="1300"/>
      <c r="AC21" s="1300"/>
      <c r="AD21" s="1300"/>
      <c r="AE21" s="1300"/>
    </row>
    <row r="22">
      <c r="A22" s="11" t="s">
        <v>5686</v>
      </c>
      <c r="B22" s="758" t="s">
        <v>5671</v>
      </c>
      <c r="C22" s="758" t="s">
        <v>5687</v>
      </c>
      <c r="D22" s="1300"/>
      <c r="E22" s="1300"/>
      <c r="F22" s="758">
        <v>4.0</v>
      </c>
      <c r="G22" s="1300"/>
      <c r="H22" s="1300"/>
      <c r="I22" s="1300"/>
      <c r="J22" s="1300"/>
      <c r="K22" s="1300"/>
      <c r="L22" s="1300"/>
      <c r="M22" s="1300"/>
      <c r="N22" s="1300"/>
      <c r="O22" s="1300"/>
      <c r="P22" s="1300"/>
      <c r="Q22" s="1300"/>
      <c r="R22" s="1300"/>
      <c r="S22" s="1300"/>
      <c r="T22" s="1300"/>
      <c r="U22" s="1300"/>
      <c r="V22" s="1300"/>
      <c r="W22" s="1300"/>
      <c r="X22" s="1300"/>
      <c r="Y22" s="1300"/>
      <c r="Z22" s="1300"/>
      <c r="AA22" s="1300"/>
      <c r="AB22" s="1300"/>
      <c r="AC22" s="1300"/>
      <c r="AD22" s="1300"/>
      <c r="AE22" s="1300"/>
    </row>
    <row r="23">
      <c r="A23" s="11" t="s">
        <v>240</v>
      </c>
      <c r="B23" s="758" t="s">
        <v>5671</v>
      </c>
      <c r="C23" s="758" t="s">
        <v>6894</v>
      </c>
      <c r="D23" s="1300"/>
      <c r="E23" s="1300"/>
      <c r="F23" s="1300"/>
      <c r="G23" s="1300"/>
      <c r="H23" s="1300"/>
      <c r="I23" s="1300"/>
      <c r="J23" s="1300"/>
      <c r="K23" s="1300"/>
      <c r="L23" s="1300"/>
      <c r="M23" s="1300"/>
      <c r="N23" s="1300"/>
      <c r="O23" s="1300"/>
      <c r="P23" s="1300"/>
      <c r="Q23" s="1300"/>
      <c r="R23" s="1300"/>
      <c r="S23" s="1300"/>
      <c r="T23" s="1300"/>
      <c r="U23" s="1300"/>
      <c r="V23" s="1300"/>
      <c r="W23" s="1300"/>
      <c r="X23" s="1300"/>
      <c r="Y23" s="1300"/>
      <c r="Z23" s="1300"/>
      <c r="AA23" s="1300"/>
      <c r="AB23" s="1300"/>
      <c r="AC23" s="1300"/>
      <c r="AD23" s="1300"/>
      <c r="AE23" s="1300"/>
    </row>
    <row r="24">
      <c r="A24" s="11" t="s">
        <v>3722</v>
      </c>
      <c r="B24" s="758" t="s">
        <v>5688</v>
      </c>
      <c r="C24" s="758" t="s">
        <v>5689</v>
      </c>
      <c r="D24" s="758">
        <v>16.0</v>
      </c>
      <c r="E24" s="758">
        <v>4.0</v>
      </c>
      <c r="F24" s="758">
        <v>4.0</v>
      </c>
      <c r="G24" s="758">
        <v>25.0</v>
      </c>
      <c r="H24" s="758">
        <v>8.0</v>
      </c>
      <c r="I24" s="758">
        <v>170.0</v>
      </c>
      <c r="J24" s="758">
        <v>1.0</v>
      </c>
      <c r="K24" s="758">
        <v>12.0</v>
      </c>
      <c r="L24" s="758">
        <v>0.0</v>
      </c>
      <c r="M24" s="758">
        <v>0.0</v>
      </c>
      <c r="N24" s="758" t="s">
        <v>113</v>
      </c>
      <c r="O24" s="758" t="s">
        <v>5694</v>
      </c>
      <c r="P24" s="758" t="s">
        <v>5695</v>
      </c>
      <c r="Q24" s="758" t="s">
        <v>47</v>
      </c>
      <c r="R24" s="758">
        <v>9.0</v>
      </c>
      <c r="S24" s="758" t="s">
        <v>8919</v>
      </c>
      <c r="T24" s="758" t="s">
        <v>5697</v>
      </c>
      <c r="U24" s="758" t="s">
        <v>5623</v>
      </c>
      <c r="V24" s="758" t="s">
        <v>113</v>
      </c>
      <c r="W24" s="758" t="s">
        <v>113</v>
      </c>
      <c r="X24" s="758" t="s">
        <v>113</v>
      </c>
      <c r="Y24" s="758" t="s">
        <v>113</v>
      </c>
      <c r="Z24" s="1300"/>
      <c r="AA24" s="1300"/>
      <c r="AB24" s="1300"/>
      <c r="AC24" s="1300"/>
      <c r="AD24" s="1300"/>
      <c r="AE24" s="1300"/>
    </row>
    <row r="25">
      <c r="A25" s="11" t="s">
        <v>6162</v>
      </c>
      <c r="B25" s="758" t="s">
        <v>5688</v>
      </c>
      <c r="C25" s="758" t="s">
        <v>8920</v>
      </c>
      <c r="D25" s="1300"/>
      <c r="E25" s="758"/>
      <c r="F25" s="758">
        <v>0.0</v>
      </c>
      <c r="G25" s="1300"/>
      <c r="H25" s="1300"/>
      <c r="I25" s="1300"/>
      <c r="J25" s="1300"/>
      <c r="K25" s="1300"/>
      <c r="L25" s="1300"/>
      <c r="M25" s="1300"/>
      <c r="N25" s="1300"/>
      <c r="O25" s="1300"/>
      <c r="P25" s="1300"/>
      <c r="Q25" s="1300"/>
      <c r="R25" s="1300"/>
      <c r="S25" s="1300"/>
      <c r="T25" s="1300"/>
      <c r="U25" s="1300"/>
      <c r="V25" s="1300"/>
      <c r="W25" s="1300"/>
      <c r="X25" s="1300"/>
      <c r="Y25" s="1300"/>
      <c r="Z25" s="1300"/>
      <c r="AA25" s="1300"/>
      <c r="AB25" s="1300"/>
      <c r="AC25" s="1300"/>
      <c r="AD25" s="1300"/>
      <c r="AE25" s="1300"/>
    </row>
    <row r="26">
      <c r="A26" s="11" t="s">
        <v>4698</v>
      </c>
      <c r="B26" s="758" t="s">
        <v>5702</v>
      </c>
      <c r="C26" s="758" t="s">
        <v>5446</v>
      </c>
      <c r="D26" s="758">
        <v>8.0</v>
      </c>
      <c r="E26" s="758">
        <v>5.0</v>
      </c>
      <c r="F26" s="758">
        <v>2.0</v>
      </c>
      <c r="G26" s="758">
        <v>9.0</v>
      </c>
      <c r="H26" s="758">
        <v>1.0</v>
      </c>
      <c r="I26" s="1300"/>
      <c r="J26" s="758">
        <v>1.0</v>
      </c>
      <c r="K26" s="758">
        <v>5.0</v>
      </c>
      <c r="L26" s="758">
        <v>0.0</v>
      </c>
      <c r="M26" s="758" t="s">
        <v>5703</v>
      </c>
      <c r="N26" s="758" t="s">
        <v>47</v>
      </c>
      <c r="O26" s="1300"/>
      <c r="P26" s="758" t="s">
        <v>4104</v>
      </c>
      <c r="Q26" s="758" t="s">
        <v>47</v>
      </c>
      <c r="R26" s="1304">
        <v>43687.0</v>
      </c>
      <c r="S26" s="758"/>
      <c r="T26" s="758" t="s">
        <v>47</v>
      </c>
      <c r="U26" s="758" t="s">
        <v>5623</v>
      </c>
      <c r="V26" s="1300"/>
      <c r="W26" s="758" t="s">
        <v>113</v>
      </c>
      <c r="X26" s="758" t="s">
        <v>113</v>
      </c>
      <c r="Y26" s="758" t="s">
        <v>113</v>
      </c>
      <c r="Z26" s="2415">
        <v>1.0</v>
      </c>
      <c r="AA26" s="1300"/>
      <c r="AB26" s="1300"/>
      <c r="AC26" s="1300"/>
      <c r="AD26" s="1300"/>
      <c r="AE26" s="1300"/>
    </row>
    <row r="27">
      <c r="A27" s="11" t="s">
        <v>5701</v>
      </c>
      <c r="B27" s="758" t="s">
        <v>5702</v>
      </c>
      <c r="C27" s="758" t="s">
        <v>5446</v>
      </c>
      <c r="D27" s="1300"/>
      <c r="E27" s="1300"/>
      <c r="F27" s="1300"/>
      <c r="G27" s="1300"/>
      <c r="H27" s="1300"/>
      <c r="I27" s="1300"/>
      <c r="J27" s="1300"/>
      <c r="K27" s="1300"/>
      <c r="L27" s="1300"/>
      <c r="M27" s="1300"/>
      <c r="N27" s="1300"/>
      <c r="O27" s="1300"/>
      <c r="P27" s="1300"/>
      <c r="Q27" s="1300"/>
      <c r="R27" s="1300"/>
      <c r="S27" s="1300"/>
      <c r="T27" s="1300"/>
      <c r="U27" s="1300"/>
      <c r="V27" s="1300"/>
      <c r="W27" s="1300"/>
      <c r="X27" s="1300"/>
      <c r="Y27" s="1300"/>
      <c r="Z27" s="1300"/>
      <c r="AA27" s="1300"/>
      <c r="AB27" s="1300"/>
      <c r="AC27" s="1300"/>
      <c r="AD27" s="1300"/>
      <c r="AE27" s="1300"/>
    </row>
    <row r="28">
      <c r="A28" s="11" t="s">
        <v>5430</v>
      </c>
      <c r="B28" s="758" t="s">
        <v>5702</v>
      </c>
      <c r="C28" s="758" t="s">
        <v>5446</v>
      </c>
      <c r="D28" s="1300"/>
      <c r="E28" s="1300"/>
      <c r="F28" s="1300"/>
      <c r="G28" s="1300"/>
      <c r="H28" s="1300"/>
      <c r="I28" s="1300"/>
      <c r="J28" s="1300"/>
      <c r="K28" s="1300"/>
      <c r="L28" s="1300"/>
      <c r="M28" s="1300"/>
      <c r="N28" s="1300"/>
      <c r="O28" s="1300"/>
      <c r="P28" s="1300"/>
      <c r="Q28" s="1300"/>
      <c r="R28" s="1300"/>
      <c r="S28" s="1300"/>
      <c r="T28" s="1300"/>
      <c r="U28" s="1300"/>
      <c r="V28" s="1300"/>
      <c r="W28" s="1300"/>
      <c r="X28" s="1300"/>
      <c r="Y28" s="1300"/>
      <c r="Z28" s="1300"/>
      <c r="AA28" s="1300"/>
      <c r="AB28" s="1300"/>
      <c r="AC28" s="1300"/>
      <c r="AD28" s="1300"/>
      <c r="AE28" s="1300"/>
    </row>
    <row r="29">
      <c r="A29" s="11" t="s">
        <v>5710</v>
      </c>
      <c r="B29" s="758" t="s">
        <v>5702</v>
      </c>
      <c r="C29" s="758" t="s">
        <v>5446</v>
      </c>
      <c r="D29" s="1300"/>
      <c r="E29" s="1300"/>
      <c r="F29" s="1300"/>
      <c r="G29" s="1300"/>
      <c r="H29" s="1300"/>
      <c r="I29" s="1300"/>
      <c r="J29" s="1300"/>
      <c r="K29" s="1300"/>
      <c r="L29" s="1300"/>
      <c r="M29" s="1300"/>
      <c r="N29" s="1300"/>
      <c r="O29" s="1300"/>
      <c r="P29" s="1300"/>
      <c r="Q29" s="1300"/>
      <c r="R29" s="1300"/>
      <c r="S29" s="1300"/>
      <c r="T29" s="1300"/>
      <c r="U29" s="1300"/>
      <c r="V29" s="1300"/>
      <c r="W29" s="1300"/>
      <c r="X29" s="1300"/>
      <c r="Y29" s="1300"/>
      <c r="Z29" s="1300"/>
      <c r="AA29" s="1300"/>
      <c r="AB29" s="1300"/>
      <c r="AC29" s="1300"/>
      <c r="AD29" s="1300"/>
      <c r="AE29" s="1300"/>
    </row>
    <row r="30">
      <c r="A30" s="11" t="s">
        <v>5711</v>
      </c>
      <c r="B30" s="758" t="s">
        <v>290</v>
      </c>
      <c r="C30" s="758" t="s">
        <v>5712</v>
      </c>
      <c r="D30" s="758">
        <v>8.0</v>
      </c>
      <c r="E30" s="758" t="s">
        <v>8921</v>
      </c>
      <c r="F30" s="758">
        <v>2.0</v>
      </c>
      <c r="G30" s="758">
        <v>10.0</v>
      </c>
      <c r="H30" s="758">
        <v>1.0</v>
      </c>
      <c r="I30" s="758">
        <v>200.0</v>
      </c>
      <c r="J30" s="758">
        <v>1.0</v>
      </c>
      <c r="K30" s="758">
        <v>5.0</v>
      </c>
      <c r="L30" s="758">
        <v>0.0</v>
      </c>
      <c r="M30" s="758">
        <v>0.0</v>
      </c>
      <c r="N30" s="758" t="s">
        <v>47</v>
      </c>
      <c r="O30" s="758" t="s">
        <v>5713</v>
      </c>
      <c r="P30" s="758"/>
      <c r="Q30" s="758"/>
      <c r="R30" s="758"/>
      <c r="S30" s="758"/>
      <c r="T30" s="758"/>
      <c r="U30" s="758"/>
      <c r="V30" s="758" t="s">
        <v>113</v>
      </c>
      <c r="W30" s="758" t="s">
        <v>47</v>
      </c>
      <c r="X30" s="758" t="s">
        <v>113</v>
      </c>
      <c r="Y30" s="1300"/>
      <c r="Z30" s="1300"/>
      <c r="AA30" s="1300"/>
      <c r="AB30" s="1300"/>
      <c r="AC30" s="1300"/>
      <c r="AD30" s="1300"/>
      <c r="AE30" s="1300"/>
    </row>
    <row r="31">
      <c r="A31" s="11" t="s">
        <v>7203</v>
      </c>
      <c r="B31" s="758" t="s">
        <v>133</v>
      </c>
      <c r="C31" s="758" t="s">
        <v>5714</v>
      </c>
      <c r="D31" s="1300"/>
      <c r="E31" s="1300"/>
      <c r="F31" s="1300"/>
      <c r="G31" s="1300"/>
      <c r="H31" s="1300"/>
      <c r="I31" s="1300"/>
      <c r="J31" s="1300"/>
      <c r="K31" s="1300"/>
      <c r="L31" s="1300"/>
      <c r="M31" s="1300"/>
      <c r="N31" s="1300"/>
      <c r="O31" s="1300"/>
      <c r="P31" s="1300"/>
      <c r="Q31" s="1300"/>
      <c r="R31" s="1300"/>
      <c r="S31" s="1300"/>
      <c r="T31" s="1300"/>
      <c r="U31" s="1300"/>
      <c r="V31" s="1300"/>
      <c r="W31" s="1300"/>
      <c r="X31" s="1300"/>
      <c r="Y31" s="1300"/>
      <c r="Z31" s="1300"/>
      <c r="AA31" s="1300"/>
      <c r="AB31" s="1300"/>
      <c r="AC31" s="1300"/>
      <c r="AD31" s="1300"/>
      <c r="AE31" s="1300"/>
    </row>
    <row r="32">
      <c r="A32" s="11" t="s">
        <v>5721</v>
      </c>
      <c r="B32" s="758" t="s">
        <v>5434</v>
      </c>
      <c r="C32" s="758" t="s">
        <v>5722</v>
      </c>
      <c r="D32" s="1300"/>
      <c r="E32" s="1300"/>
      <c r="F32" s="1300"/>
      <c r="G32" s="1300"/>
      <c r="H32" s="1300"/>
      <c r="I32" s="1300"/>
      <c r="J32" s="1300"/>
      <c r="K32" s="1300"/>
      <c r="L32" s="1300"/>
      <c r="M32" s="1300"/>
      <c r="N32" s="1300"/>
      <c r="O32" s="1300"/>
      <c r="P32" s="1300"/>
      <c r="Q32" s="1300"/>
      <c r="R32" s="1300"/>
      <c r="S32" s="1300"/>
      <c r="T32" s="1300"/>
      <c r="U32" s="1300"/>
      <c r="V32" s="1300"/>
      <c r="W32" s="1300"/>
      <c r="X32" s="1300"/>
      <c r="Y32" s="1300"/>
      <c r="AA32" s="1300"/>
      <c r="AB32" s="1300"/>
      <c r="AC32" s="1300"/>
      <c r="AD32" s="1300"/>
      <c r="AE32" s="1300"/>
    </row>
    <row r="33">
      <c r="A33" s="11" t="s">
        <v>5731</v>
      </c>
      <c r="B33" s="758" t="s">
        <v>5726</v>
      </c>
      <c r="C33" s="758" t="s">
        <v>5732</v>
      </c>
      <c r="D33" s="758">
        <v>6.0</v>
      </c>
      <c r="E33" s="1300"/>
      <c r="F33" s="758">
        <v>2.0</v>
      </c>
      <c r="G33" s="1300"/>
      <c r="H33" s="1300"/>
      <c r="I33" s="1300"/>
      <c r="J33" s="1300"/>
      <c r="K33" s="758">
        <v>4.0</v>
      </c>
      <c r="L33" s="758">
        <v>1.0</v>
      </c>
      <c r="M33" s="1300"/>
      <c r="N33" s="1300"/>
      <c r="O33" s="1300"/>
      <c r="P33" s="1300"/>
      <c r="Q33" s="1300"/>
      <c r="R33" s="1300"/>
      <c r="S33" s="1300"/>
      <c r="T33" s="1300"/>
      <c r="U33" s="1300"/>
      <c r="V33" s="758" t="s">
        <v>113</v>
      </c>
      <c r="W33" s="758" t="s">
        <v>113</v>
      </c>
      <c r="X33" s="758" t="s">
        <v>47</v>
      </c>
      <c r="Y33" s="1300"/>
      <c r="Z33" s="1300"/>
      <c r="AA33" s="1300"/>
      <c r="AB33" s="1300"/>
      <c r="AC33" s="1300"/>
      <c r="AD33" s="1300"/>
      <c r="AE33" s="1300"/>
    </row>
    <row r="34">
      <c r="A34" s="11" t="s">
        <v>5725</v>
      </c>
      <c r="B34" s="758" t="s">
        <v>5726</v>
      </c>
      <c r="C34" s="758" t="s">
        <v>5727</v>
      </c>
      <c r="D34" s="1300"/>
      <c r="E34" s="1300"/>
      <c r="F34" s="1300"/>
      <c r="G34" s="758"/>
      <c r="H34" s="758"/>
      <c r="I34" s="758">
        <v>180.0</v>
      </c>
      <c r="J34" s="1300"/>
      <c r="K34" s="1300"/>
      <c r="L34" s="1300"/>
      <c r="M34" s="1300"/>
      <c r="N34" s="1300"/>
      <c r="O34" s="1300"/>
      <c r="P34" s="1300"/>
      <c r="Q34" s="1300"/>
      <c r="R34" s="1300"/>
      <c r="S34" s="1300"/>
      <c r="T34" s="1300"/>
      <c r="U34" s="1300"/>
      <c r="V34" s="1300"/>
      <c r="W34" s="1300"/>
      <c r="X34" s="1300"/>
      <c r="Y34" s="1300"/>
      <c r="Z34" s="1300"/>
      <c r="AA34" s="1300"/>
      <c r="AB34" s="1300"/>
      <c r="AC34" s="1300"/>
      <c r="AD34" s="1300"/>
      <c r="AE34" s="1300"/>
    </row>
    <row r="35">
      <c r="A35" s="11" t="s">
        <v>252</v>
      </c>
      <c r="B35" s="758" t="s">
        <v>5354</v>
      </c>
      <c r="C35" s="758" t="s">
        <v>5735</v>
      </c>
      <c r="D35" s="758">
        <v>11.0</v>
      </c>
      <c r="E35" s="758">
        <v>5.0</v>
      </c>
      <c r="F35" s="1300"/>
      <c r="G35" s="1300"/>
      <c r="H35" s="1300"/>
      <c r="I35" s="1300"/>
      <c r="J35" s="1300"/>
      <c r="K35" s="1300"/>
      <c r="L35" s="1300"/>
      <c r="M35" s="1300"/>
      <c r="N35" s="1300"/>
      <c r="O35" s="1300"/>
      <c r="P35" s="1300"/>
      <c r="Q35" s="1300"/>
      <c r="R35" s="1300"/>
      <c r="S35" s="1300"/>
      <c r="T35" s="1300"/>
      <c r="U35" s="1300"/>
      <c r="V35" s="1300"/>
      <c r="W35" s="1300"/>
      <c r="X35" s="1300"/>
      <c r="Y35" s="1300"/>
      <c r="Z35" s="1300"/>
      <c r="AA35" s="1300"/>
      <c r="AB35" s="1300"/>
      <c r="AC35" s="1300"/>
      <c r="AD35" s="1300"/>
      <c r="AE35" s="1300"/>
    </row>
    <row r="36">
      <c r="A36" s="11" t="s">
        <v>123</v>
      </c>
      <c r="B36" s="758" t="s">
        <v>5354</v>
      </c>
      <c r="C36" s="758" t="s">
        <v>5735</v>
      </c>
      <c r="D36" s="1300"/>
      <c r="E36" s="1300"/>
      <c r="F36" s="1300"/>
      <c r="G36" s="1300"/>
      <c r="H36" s="1300"/>
      <c r="I36" s="1300"/>
      <c r="J36" s="1300"/>
      <c r="K36" s="1300"/>
      <c r="L36" s="1300"/>
      <c r="M36" s="1300"/>
      <c r="N36" s="1300"/>
      <c r="O36" s="1300"/>
      <c r="P36" s="1300"/>
      <c r="Q36" s="1300"/>
      <c r="R36" s="1300"/>
      <c r="S36" s="1300"/>
      <c r="T36" s="1300"/>
      <c r="U36" s="1300"/>
      <c r="V36" s="1300"/>
      <c r="W36" s="1300"/>
      <c r="X36" s="1300"/>
      <c r="Y36" s="1300"/>
      <c r="Z36" s="1300"/>
      <c r="AA36" s="1300"/>
      <c r="AB36" s="1300"/>
      <c r="AC36" s="1300"/>
      <c r="AD36" s="1300"/>
      <c r="AE36" s="1300"/>
    </row>
    <row r="37">
      <c r="A37" s="11" t="s">
        <v>224</v>
      </c>
      <c r="B37" s="758" t="s">
        <v>5739</v>
      </c>
      <c r="C37" s="758" t="s">
        <v>5740</v>
      </c>
      <c r="D37" s="1300"/>
      <c r="E37" s="1300"/>
      <c r="F37" s="1300"/>
      <c r="G37" s="1300"/>
      <c r="H37" s="1300"/>
      <c r="I37" s="1300"/>
      <c r="J37" s="1300"/>
      <c r="K37" s="1300"/>
      <c r="L37" s="1300"/>
      <c r="M37" s="1300"/>
      <c r="N37" s="1300"/>
      <c r="O37" s="1300"/>
      <c r="P37" s="1300"/>
      <c r="Q37" s="1300"/>
      <c r="R37" s="1300"/>
      <c r="S37" s="1300"/>
      <c r="T37" s="1300"/>
      <c r="U37" s="1300"/>
      <c r="V37" s="1300"/>
      <c r="W37" s="1300"/>
      <c r="X37" s="1300"/>
      <c r="Y37" s="1300"/>
      <c r="Z37" s="758" t="s">
        <v>8922</v>
      </c>
      <c r="AA37" s="1300"/>
      <c r="AB37" s="1300"/>
      <c r="AC37" s="1300"/>
      <c r="AD37" s="1300"/>
      <c r="AE37" s="1300"/>
    </row>
    <row r="38">
      <c r="A38" s="11" t="s">
        <v>4715</v>
      </c>
      <c r="B38" s="758" t="s">
        <v>5739</v>
      </c>
      <c r="C38" s="758" t="s">
        <v>5740</v>
      </c>
      <c r="D38" s="1300"/>
      <c r="E38" s="1300"/>
      <c r="F38" s="1300"/>
      <c r="G38" s="1300"/>
      <c r="H38" s="1300"/>
      <c r="I38" s="1300"/>
      <c r="J38" s="1300"/>
      <c r="K38" s="1300"/>
      <c r="L38" s="1300"/>
      <c r="M38" s="1300"/>
      <c r="N38" s="1300"/>
      <c r="O38" s="1300"/>
      <c r="P38" s="1300"/>
      <c r="Q38" s="1300"/>
      <c r="R38" s="1300"/>
      <c r="S38" s="1300"/>
      <c r="T38" s="1300"/>
      <c r="U38" s="1300"/>
      <c r="V38" s="1300"/>
      <c r="W38" s="1300"/>
      <c r="X38" s="1300"/>
      <c r="Y38" s="1300"/>
      <c r="Z38" s="1300"/>
      <c r="AA38" s="1300"/>
      <c r="AB38" s="1300"/>
      <c r="AC38" s="1300"/>
      <c r="AD38" s="1300"/>
      <c r="AE38" s="1300"/>
    </row>
    <row r="39">
      <c r="A39" s="11" t="s">
        <v>5755</v>
      </c>
      <c r="B39" s="758" t="s">
        <v>5746</v>
      </c>
      <c r="C39" s="758" t="s">
        <v>5754</v>
      </c>
      <c r="D39" s="758">
        <v>6.0</v>
      </c>
      <c r="E39" s="758">
        <v>0.0</v>
      </c>
      <c r="F39" s="758">
        <v>1.0</v>
      </c>
      <c r="G39" s="758"/>
      <c r="H39" s="758"/>
      <c r="I39" s="758">
        <v>170.0</v>
      </c>
      <c r="J39" s="758">
        <v>0.0</v>
      </c>
      <c r="K39" s="1300"/>
      <c r="L39" s="758">
        <v>0.0</v>
      </c>
      <c r="M39" s="758" t="s">
        <v>8923</v>
      </c>
      <c r="N39" s="758" t="s">
        <v>8924</v>
      </c>
      <c r="O39" s="1300"/>
      <c r="P39" s="1300"/>
      <c r="Q39" s="1300"/>
      <c r="R39" s="1300"/>
      <c r="S39" s="1300"/>
      <c r="T39" s="1300"/>
      <c r="U39" s="1300"/>
      <c r="V39" s="1300"/>
      <c r="W39" s="1300"/>
      <c r="X39" s="1300"/>
      <c r="Y39" s="1300"/>
      <c r="Z39" s="1300"/>
      <c r="AA39" s="1300"/>
      <c r="AB39" s="1300"/>
      <c r="AC39" s="1300"/>
      <c r="AD39" s="1300"/>
      <c r="AE39" s="1300"/>
    </row>
    <row r="40">
      <c r="A40" s="11" t="s">
        <v>8925</v>
      </c>
      <c r="B40" s="758" t="s">
        <v>5746</v>
      </c>
      <c r="C40" s="758" t="s">
        <v>5747</v>
      </c>
      <c r="D40" s="758">
        <v>12.0</v>
      </c>
      <c r="E40" s="758">
        <v>1.0</v>
      </c>
      <c r="F40" s="758">
        <v>3.0</v>
      </c>
      <c r="G40" s="1300"/>
      <c r="H40" s="1300"/>
      <c r="I40" s="1300"/>
      <c r="J40" s="758">
        <v>1.0</v>
      </c>
      <c r="K40" s="758">
        <v>11.0</v>
      </c>
      <c r="L40" s="758">
        <v>0.0</v>
      </c>
      <c r="M40" s="1305">
        <v>43709.0</v>
      </c>
      <c r="N40" s="758" t="s">
        <v>113</v>
      </c>
      <c r="O40" s="758" t="s">
        <v>5748</v>
      </c>
      <c r="P40" s="758" t="s">
        <v>8926</v>
      </c>
      <c r="Q40" s="758" t="s">
        <v>5763</v>
      </c>
      <c r="R40" s="758">
        <v>12.0</v>
      </c>
      <c r="S40" s="1300"/>
      <c r="T40" s="1300"/>
      <c r="U40" s="758" t="s">
        <v>5654</v>
      </c>
      <c r="V40" s="758" t="s">
        <v>113</v>
      </c>
      <c r="W40" s="758" t="s">
        <v>5026</v>
      </c>
      <c r="X40" s="758" t="s">
        <v>47</v>
      </c>
      <c r="Y40" s="758" t="s">
        <v>113</v>
      </c>
      <c r="Z40" s="2415">
        <v>1.0</v>
      </c>
      <c r="AA40" s="1300"/>
      <c r="AB40" s="1300"/>
      <c r="AC40" s="1300"/>
      <c r="AD40" s="1300"/>
      <c r="AE40" s="1300"/>
    </row>
    <row r="41">
      <c r="A41" s="11" t="s">
        <v>5765</v>
      </c>
      <c r="B41" s="758" t="s">
        <v>5746</v>
      </c>
      <c r="C41" s="758" t="s">
        <v>5766</v>
      </c>
      <c r="D41" s="1300"/>
      <c r="E41" s="1300"/>
      <c r="F41" s="1300"/>
      <c r="G41" s="1300"/>
      <c r="H41" s="1300"/>
      <c r="I41" s="1300"/>
      <c r="J41" s="1300"/>
      <c r="K41" s="1300"/>
      <c r="L41" s="1300"/>
      <c r="M41" s="1300"/>
      <c r="N41" s="1300"/>
      <c r="O41" s="1300"/>
      <c r="P41" s="1300"/>
      <c r="Q41" s="1300"/>
      <c r="R41" s="1300"/>
      <c r="S41" s="1300"/>
      <c r="T41" s="1300"/>
      <c r="U41" s="1300"/>
      <c r="V41" s="1300"/>
      <c r="W41" s="1300"/>
      <c r="X41" s="1300"/>
      <c r="Y41" s="1300"/>
      <c r="Z41" s="1300"/>
      <c r="AA41" s="1300"/>
      <c r="AB41" s="1300"/>
      <c r="AC41" s="1300"/>
      <c r="AD41" s="1300"/>
      <c r="AE41" s="1300"/>
    </row>
    <row r="42">
      <c r="A42" s="11" t="s">
        <v>8927</v>
      </c>
      <c r="B42" s="758" t="s">
        <v>5746</v>
      </c>
      <c r="C42" s="758" t="s">
        <v>5754</v>
      </c>
      <c r="D42" s="1300"/>
      <c r="E42" s="1300"/>
      <c r="F42" s="1300"/>
      <c r="G42" s="1300"/>
      <c r="H42" s="1300"/>
      <c r="I42" s="1300"/>
      <c r="J42" s="1300"/>
      <c r="K42" s="1300"/>
      <c r="L42" s="1300"/>
      <c r="M42" s="1300"/>
      <c r="N42" s="1300"/>
      <c r="O42" s="1300"/>
      <c r="P42" s="1300"/>
      <c r="Q42" s="1300"/>
      <c r="R42" s="1300"/>
      <c r="S42" s="1300"/>
      <c r="T42" s="1300"/>
      <c r="U42" s="1300"/>
      <c r="V42" s="1300"/>
      <c r="W42" s="1300"/>
      <c r="X42" s="1300"/>
      <c r="Y42" s="1300"/>
      <c r="Z42" s="1300"/>
      <c r="AA42" s="1300"/>
      <c r="AB42" s="1300"/>
      <c r="AC42" s="1300"/>
      <c r="AD42" s="1300"/>
      <c r="AE42" s="1300"/>
    </row>
    <row r="43">
      <c r="A43" s="11" t="s">
        <v>8928</v>
      </c>
      <c r="B43" s="758" t="s">
        <v>5443</v>
      </c>
      <c r="C43" s="758" t="s">
        <v>5770</v>
      </c>
      <c r="D43" s="758">
        <v>12.0</v>
      </c>
      <c r="E43" s="758">
        <v>6.0</v>
      </c>
      <c r="F43" s="758">
        <v>3.0</v>
      </c>
      <c r="G43" s="1300"/>
      <c r="H43" s="1300"/>
      <c r="I43" s="1300"/>
      <c r="J43" s="1300"/>
      <c r="K43" s="1300"/>
      <c r="L43" s="1300"/>
      <c r="M43" s="1300"/>
      <c r="N43" s="758">
        <v>5.0</v>
      </c>
      <c r="O43" s="1300"/>
      <c r="P43" s="758" t="s">
        <v>4104</v>
      </c>
      <c r="Q43" s="758" t="s">
        <v>5773</v>
      </c>
      <c r="R43" s="758">
        <v>11.0</v>
      </c>
      <c r="S43" s="1300"/>
      <c r="T43" s="1300"/>
      <c r="U43" s="758" t="s">
        <v>5623</v>
      </c>
      <c r="V43" s="758" t="s">
        <v>5026</v>
      </c>
      <c r="W43" s="758" t="s">
        <v>5026</v>
      </c>
      <c r="X43" s="758" t="s">
        <v>5026</v>
      </c>
      <c r="Y43" s="758" t="s">
        <v>113</v>
      </c>
      <c r="Z43" s="2415">
        <v>1.0</v>
      </c>
      <c r="AA43" s="1300"/>
      <c r="AB43" s="1300"/>
      <c r="AC43" s="1300"/>
      <c r="AD43" s="1300"/>
      <c r="AE43" s="1300"/>
    </row>
    <row r="44">
      <c r="A44" s="11" t="s">
        <v>273</v>
      </c>
      <c r="B44" s="758" t="s">
        <v>5443</v>
      </c>
      <c r="C44" s="758" t="s">
        <v>5775</v>
      </c>
      <c r="D44" s="1300"/>
      <c r="E44" s="1300"/>
      <c r="F44" s="1300"/>
      <c r="G44" s="1300"/>
      <c r="H44" s="1300"/>
      <c r="I44" s="1300"/>
      <c r="J44" s="1300"/>
      <c r="K44" s="1300"/>
      <c r="L44" s="1300"/>
      <c r="M44" s="1300"/>
      <c r="N44" s="1300"/>
      <c r="O44" s="1300"/>
      <c r="P44" s="1300"/>
      <c r="Q44" s="1300"/>
      <c r="R44" s="1300"/>
      <c r="S44" s="1300"/>
      <c r="T44" s="1300"/>
      <c r="U44" s="1300"/>
      <c r="V44" s="1300"/>
      <c r="W44" s="1300"/>
      <c r="X44" s="1300"/>
      <c r="Y44" s="1300"/>
      <c r="Z44" s="1300"/>
      <c r="AA44" s="1300"/>
      <c r="AB44" s="1300"/>
      <c r="AC44" s="1300"/>
      <c r="AD44" s="1300"/>
      <c r="AE44" s="1300"/>
    </row>
    <row r="45">
      <c r="A45" s="11" t="s">
        <v>8929</v>
      </c>
      <c r="B45" s="758" t="s">
        <v>8930</v>
      </c>
      <c r="C45" s="758" t="s">
        <v>8931</v>
      </c>
      <c r="D45" s="1300"/>
      <c r="E45" s="1300"/>
      <c r="F45" s="1300"/>
      <c r="G45" s="1300"/>
      <c r="H45" s="1300"/>
      <c r="I45" s="1300"/>
      <c r="J45" s="1300"/>
      <c r="K45" s="1300"/>
      <c r="L45" s="1300"/>
      <c r="M45" s="1300"/>
      <c r="N45" s="1300"/>
      <c r="O45" s="1300"/>
      <c r="P45" s="1300"/>
      <c r="Q45" s="1300"/>
      <c r="R45" s="1300"/>
      <c r="S45" s="1300"/>
      <c r="T45" s="1300"/>
      <c r="U45" s="1300"/>
      <c r="V45" s="1300"/>
      <c r="W45" s="1300"/>
      <c r="X45" s="1300"/>
      <c r="Y45" s="1300"/>
      <c r="Z45" s="1300"/>
      <c r="AA45" s="1300"/>
      <c r="AB45" s="1300"/>
      <c r="AC45" s="1300"/>
      <c r="AD45" s="1300"/>
      <c r="AE45" s="1300"/>
    </row>
    <row r="46">
      <c r="A46" s="11" t="s">
        <v>7572</v>
      </c>
      <c r="B46" s="758" t="s">
        <v>5779</v>
      </c>
      <c r="C46" s="758" t="s">
        <v>5780</v>
      </c>
      <c r="D46" s="758">
        <v>16.0</v>
      </c>
      <c r="E46" s="758">
        <v>4.0</v>
      </c>
      <c r="F46" s="1300"/>
      <c r="G46" s="1300"/>
      <c r="H46" s="1300"/>
      <c r="I46" s="758">
        <v>250.0</v>
      </c>
      <c r="J46" s="758">
        <v>1.0</v>
      </c>
      <c r="K46" s="758">
        <v>10.0</v>
      </c>
      <c r="L46" s="758">
        <v>0.0</v>
      </c>
      <c r="M46" s="758">
        <v>2.0</v>
      </c>
      <c r="N46" s="758">
        <v>1.0</v>
      </c>
      <c r="O46" s="758">
        <v>4.0</v>
      </c>
      <c r="P46" s="758" t="s">
        <v>4104</v>
      </c>
      <c r="Q46" s="758" t="s">
        <v>5773</v>
      </c>
      <c r="R46" s="758">
        <v>12.0</v>
      </c>
      <c r="S46" s="758" t="s">
        <v>4297</v>
      </c>
      <c r="T46" s="758" t="s">
        <v>3801</v>
      </c>
      <c r="U46" s="758" t="s">
        <v>5781</v>
      </c>
      <c r="V46" s="758" t="s">
        <v>4297</v>
      </c>
      <c r="W46" s="758" t="s">
        <v>4297</v>
      </c>
      <c r="X46" s="758" t="s">
        <v>4297</v>
      </c>
      <c r="Y46" s="758" t="s">
        <v>4297</v>
      </c>
      <c r="Z46" s="2415">
        <v>1.0</v>
      </c>
      <c r="AA46" s="1300"/>
      <c r="AB46" s="1300"/>
      <c r="AC46" s="1300"/>
      <c r="AD46" s="1300"/>
      <c r="AE46" s="1300"/>
    </row>
    <row r="47">
      <c r="A47" s="11" t="s">
        <v>5785</v>
      </c>
      <c r="B47" s="758" t="s">
        <v>136</v>
      </c>
      <c r="C47" s="758" t="s">
        <v>5786</v>
      </c>
      <c r="D47" s="758">
        <v>4.0</v>
      </c>
      <c r="E47" s="758">
        <v>0.0</v>
      </c>
      <c r="F47" s="758">
        <v>1.0</v>
      </c>
      <c r="G47" s="758">
        <v>7.0</v>
      </c>
      <c r="H47" s="758">
        <v>1.0</v>
      </c>
      <c r="I47" s="758">
        <v>250.0</v>
      </c>
      <c r="J47" s="758">
        <v>0.0</v>
      </c>
      <c r="K47" s="758">
        <v>4.0</v>
      </c>
      <c r="L47" s="758">
        <v>0.0</v>
      </c>
      <c r="M47" s="758">
        <v>0.0</v>
      </c>
      <c r="N47" s="758">
        <v>0.0</v>
      </c>
      <c r="O47" s="758">
        <v>13.0</v>
      </c>
      <c r="P47" s="758" t="s">
        <v>4104</v>
      </c>
      <c r="Q47" s="758" t="s">
        <v>5773</v>
      </c>
      <c r="R47" s="758">
        <v>6.0</v>
      </c>
      <c r="S47" s="1300"/>
      <c r="T47" s="758" t="s">
        <v>5787</v>
      </c>
      <c r="U47" s="758" t="s">
        <v>5781</v>
      </c>
      <c r="V47" s="758" t="s">
        <v>4297</v>
      </c>
      <c r="W47" s="758" t="s">
        <v>4297</v>
      </c>
      <c r="X47" s="758" t="s">
        <v>3801</v>
      </c>
      <c r="Y47" s="758" t="s">
        <v>4297</v>
      </c>
      <c r="Z47" s="2415">
        <v>1.0</v>
      </c>
      <c r="AA47" s="1300"/>
      <c r="AB47" s="1300"/>
      <c r="AC47" s="1300"/>
      <c r="AD47" s="1300"/>
      <c r="AE47" s="1300"/>
    </row>
    <row r="48">
      <c r="A48" s="11" t="s">
        <v>383</v>
      </c>
      <c r="B48" s="758" t="s">
        <v>5328</v>
      </c>
      <c r="C48" s="758" t="s">
        <v>5788</v>
      </c>
      <c r="D48" s="1300"/>
      <c r="E48" s="1300"/>
      <c r="F48" s="1300"/>
      <c r="G48" s="1300"/>
      <c r="H48" s="1300"/>
      <c r="I48" s="1300"/>
      <c r="J48" s="1300"/>
      <c r="K48" s="1300"/>
      <c r="L48" s="1300"/>
      <c r="M48" s="1300"/>
      <c r="N48" s="1300"/>
      <c r="O48" s="1300"/>
      <c r="P48" s="1300"/>
      <c r="Q48" s="1300"/>
      <c r="R48" s="1300"/>
      <c r="S48" s="1300"/>
      <c r="T48" s="1300"/>
      <c r="U48" s="1300"/>
      <c r="V48" s="1300"/>
      <c r="W48" s="1300"/>
      <c r="X48" s="1300"/>
      <c r="Y48" s="1300"/>
      <c r="Z48" s="1300"/>
      <c r="AA48" s="1300"/>
      <c r="AB48" s="1300"/>
      <c r="AC48" s="1300"/>
      <c r="AD48" s="1300"/>
      <c r="AE48" s="1300"/>
    </row>
    <row r="49">
      <c r="A49" s="11" t="s">
        <v>125</v>
      </c>
      <c r="B49" s="758" t="s">
        <v>8932</v>
      </c>
      <c r="C49" s="758" t="s">
        <v>5790</v>
      </c>
      <c r="D49" s="1300"/>
      <c r="E49" s="1300"/>
      <c r="F49" s="1300"/>
      <c r="G49" s="1300"/>
      <c r="H49" s="1300"/>
      <c r="I49" s="1300"/>
      <c r="J49" s="1300"/>
      <c r="K49" s="1300"/>
      <c r="L49" s="1300"/>
      <c r="M49" s="1300"/>
      <c r="N49" s="758" t="s">
        <v>113</v>
      </c>
      <c r="O49" s="1300"/>
      <c r="P49" s="1300"/>
      <c r="Q49" s="1300"/>
      <c r="R49" s="1300"/>
      <c r="S49" s="1300"/>
      <c r="T49" s="1300"/>
      <c r="U49" s="1300"/>
      <c r="V49" s="1300"/>
      <c r="W49" s="1300"/>
      <c r="X49" s="1300"/>
      <c r="Y49" s="1300"/>
      <c r="Z49" s="1300"/>
      <c r="AA49" s="1300"/>
      <c r="AB49" s="1300"/>
      <c r="AC49" s="1300"/>
      <c r="AD49" s="1300"/>
      <c r="AE49" s="1300"/>
    </row>
    <row r="50">
      <c r="A50" s="11" t="s">
        <v>5803</v>
      </c>
      <c r="B50" s="758" t="s">
        <v>5792</v>
      </c>
      <c r="C50" s="758" t="s">
        <v>5839</v>
      </c>
      <c r="D50" s="758" t="s">
        <v>8933</v>
      </c>
      <c r="E50" s="1300"/>
      <c r="F50" s="758">
        <v>1.0</v>
      </c>
      <c r="G50" s="758">
        <v>5.0</v>
      </c>
      <c r="H50" s="758">
        <v>1.0</v>
      </c>
      <c r="I50" s="1300"/>
      <c r="J50" s="1300"/>
      <c r="K50" s="758">
        <v>2.0</v>
      </c>
      <c r="L50" s="1300"/>
      <c r="M50" s="1300"/>
      <c r="N50" s="1300"/>
      <c r="O50" s="1300"/>
      <c r="P50" s="758" t="s">
        <v>4104</v>
      </c>
      <c r="Q50" s="1300"/>
      <c r="R50" s="1300"/>
      <c r="S50" s="1300"/>
      <c r="T50" s="758" t="s">
        <v>5806</v>
      </c>
      <c r="U50" s="758" t="s">
        <v>5781</v>
      </c>
      <c r="V50" s="758" t="s">
        <v>3801</v>
      </c>
      <c r="W50" s="758" t="s">
        <v>4297</v>
      </c>
      <c r="X50" s="758" t="s">
        <v>4297</v>
      </c>
      <c r="Y50" s="758" t="s">
        <v>4297</v>
      </c>
      <c r="Z50" s="2415">
        <v>1.0</v>
      </c>
      <c r="AA50" s="1300"/>
      <c r="AB50" s="1300"/>
      <c r="AC50" s="1300"/>
      <c r="AD50" s="1300"/>
      <c r="AE50" s="1300"/>
    </row>
    <row r="51">
      <c r="A51" s="11" t="s">
        <v>5827</v>
      </c>
      <c r="B51" s="758" t="s">
        <v>5792</v>
      </c>
      <c r="C51" s="758" t="s">
        <v>5797</v>
      </c>
      <c r="D51" s="758">
        <v>6.0</v>
      </c>
      <c r="E51" s="1300"/>
      <c r="F51" s="758">
        <v>2.0</v>
      </c>
      <c r="G51" s="1300"/>
      <c r="H51" s="1300"/>
      <c r="I51" s="1300"/>
      <c r="J51" s="1300"/>
      <c r="K51" s="1300"/>
      <c r="L51" s="1300"/>
      <c r="M51" s="1300"/>
      <c r="N51" s="1300"/>
      <c r="O51" s="1300"/>
      <c r="P51" s="1300"/>
      <c r="Q51" s="1300"/>
      <c r="R51" s="1300"/>
      <c r="S51" s="1300"/>
      <c r="T51" s="1300"/>
      <c r="U51" s="1300"/>
      <c r="V51" s="1300"/>
      <c r="W51" s="1300"/>
      <c r="X51" s="1300"/>
      <c r="Y51" s="1300"/>
      <c r="Z51" s="1300"/>
      <c r="AA51" s="1300"/>
      <c r="AB51" s="1300"/>
      <c r="AC51" s="1300"/>
      <c r="AD51" s="1300"/>
      <c r="AE51" s="1300"/>
    </row>
    <row r="52">
      <c r="A52" s="11" t="s">
        <v>5842</v>
      </c>
      <c r="B52" s="758" t="s">
        <v>5792</v>
      </c>
      <c r="C52" s="758" t="s">
        <v>5843</v>
      </c>
      <c r="D52" s="758">
        <v>6.0</v>
      </c>
      <c r="E52" s="758">
        <v>3.0</v>
      </c>
      <c r="F52" s="758">
        <v>2.0</v>
      </c>
      <c r="G52" s="1300"/>
      <c r="H52" s="1300"/>
      <c r="I52" s="1300"/>
      <c r="J52" s="1300"/>
      <c r="K52" s="1300"/>
      <c r="L52" s="1300"/>
      <c r="M52" s="1300"/>
      <c r="N52" s="1300"/>
      <c r="O52" s="1300"/>
      <c r="P52" s="1300"/>
      <c r="Q52" s="1300"/>
      <c r="R52" s="1300"/>
      <c r="S52" s="1300"/>
      <c r="T52" s="1300"/>
      <c r="U52" s="1300"/>
      <c r="V52" s="1300"/>
      <c r="W52" s="1300"/>
      <c r="X52" s="1300"/>
      <c r="Y52" s="758" t="s">
        <v>4297</v>
      </c>
      <c r="Z52" s="2415">
        <v>1.0</v>
      </c>
      <c r="AA52" s="1300"/>
      <c r="AB52" s="1300"/>
      <c r="AC52" s="1300"/>
      <c r="AD52" s="1300"/>
      <c r="AE52" s="1300"/>
    </row>
    <row r="53">
      <c r="A53" s="11" t="s">
        <v>5807</v>
      </c>
      <c r="B53" s="758" t="s">
        <v>5792</v>
      </c>
      <c r="C53" s="758" t="s">
        <v>5797</v>
      </c>
      <c r="D53" s="758">
        <v>6.0</v>
      </c>
      <c r="E53" s="1300"/>
      <c r="F53" s="758">
        <v>1.0</v>
      </c>
      <c r="G53" s="1300"/>
      <c r="H53" s="1300"/>
      <c r="I53" s="1300"/>
      <c r="J53" s="1300"/>
      <c r="K53" s="1300"/>
      <c r="L53" s="1300"/>
      <c r="M53" s="1300"/>
      <c r="N53" s="1300"/>
      <c r="O53" s="1300"/>
      <c r="P53" s="1300"/>
      <c r="Q53" s="1300"/>
      <c r="R53" s="1300"/>
      <c r="S53" s="1300"/>
      <c r="T53" s="1300"/>
      <c r="U53" s="1300"/>
      <c r="V53" s="1300"/>
      <c r="W53" s="1300"/>
      <c r="X53" s="1300"/>
      <c r="Y53" s="1300"/>
      <c r="Z53" s="1300"/>
      <c r="AA53" s="1300"/>
      <c r="AB53" s="1300"/>
      <c r="AC53" s="1300"/>
      <c r="AD53" s="1300"/>
      <c r="AE53" s="1300"/>
    </row>
    <row r="54">
      <c r="A54" s="11" t="s">
        <v>5837</v>
      </c>
      <c r="B54" s="758" t="s">
        <v>5792</v>
      </c>
      <c r="C54" s="758" t="s">
        <v>6906</v>
      </c>
      <c r="D54" s="758">
        <v>7.0</v>
      </c>
      <c r="E54" s="758"/>
      <c r="F54" s="758" t="s">
        <v>8934</v>
      </c>
      <c r="G54" s="1300"/>
      <c r="H54" s="1300"/>
      <c r="I54" s="1300"/>
      <c r="J54" s="1300"/>
      <c r="K54" s="1300"/>
      <c r="L54" s="1300"/>
      <c r="M54" s="1300"/>
      <c r="N54" s="1300"/>
      <c r="O54" s="1300"/>
      <c r="P54" s="1300"/>
      <c r="Q54" s="1300"/>
      <c r="R54" s="1300"/>
      <c r="S54" s="1300"/>
      <c r="T54" s="1300"/>
      <c r="U54" s="1300"/>
      <c r="V54" s="1300"/>
      <c r="W54" s="1300"/>
      <c r="X54" s="1300"/>
      <c r="Y54" s="1300"/>
      <c r="Z54" s="1300"/>
      <c r="AA54" s="1300"/>
      <c r="AB54" s="1300"/>
      <c r="AC54" s="1300"/>
      <c r="AD54" s="1300"/>
      <c r="AE54" s="1300"/>
    </row>
    <row r="55">
      <c r="A55" s="11" t="s">
        <v>7425</v>
      </c>
      <c r="B55" s="758" t="s">
        <v>5792</v>
      </c>
      <c r="C55" s="758" t="s">
        <v>5796</v>
      </c>
      <c r="D55" s="758">
        <v>7.0</v>
      </c>
      <c r="E55" s="758">
        <v>5.0</v>
      </c>
      <c r="F55" s="1300"/>
      <c r="G55" s="1300"/>
      <c r="H55" s="1300"/>
      <c r="I55" s="1300"/>
      <c r="J55" s="1300"/>
      <c r="K55" s="1300"/>
      <c r="L55" s="1300"/>
      <c r="M55" s="1300"/>
      <c r="N55" s="1300"/>
      <c r="O55" s="1300"/>
      <c r="P55" s="1300"/>
      <c r="Q55" s="1300"/>
      <c r="R55" s="1300"/>
      <c r="S55" s="1300"/>
      <c r="T55" s="1300"/>
      <c r="U55" s="1300"/>
      <c r="V55" s="1300"/>
      <c r="W55" s="1300"/>
      <c r="X55" s="1300"/>
      <c r="Y55" s="1300"/>
      <c r="Z55" s="1300"/>
      <c r="AA55" s="1300"/>
      <c r="AB55" s="1300"/>
      <c r="AC55" s="1300"/>
      <c r="AD55" s="1300"/>
      <c r="AE55" s="1300"/>
    </row>
    <row r="56">
      <c r="A56" s="11" t="s">
        <v>5816</v>
      </c>
      <c r="B56" s="758" t="s">
        <v>5792</v>
      </c>
      <c r="C56" s="758" t="s">
        <v>5817</v>
      </c>
      <c r="D56" s="758">
        <v>8.0</v>
      </c>
      <c r="E56" s="1300"/>
      <c r="F56" s="758">
        <v>2.0</v>
      </c>
      <c r="G56" s="1300"/>
      <c r="H56" s="1300"/>
      <c r="I56" s="1300"/>
      <c r="J56" s="1300"/>
      <c r="K56" s="1300"/>
      <c r="L56" s="1300"/>
      <c r="M56" s="1300"/>
      <c r="N56" s="758" t="s">
        <v>5819</v>
      </c>
      <c r="O56" s="1300"/>
      <c r="P56" s="1300"/>
      <c r="Q56" s="1300"/>
      <c r="R56" s="758">
        <v>12.0</v>
      </c>
      <c r="S56" s="1300"/>
      <c r="T56" s="1300"/>
      <c r="U56" s="1300"/>
      <c r="V56" s="1300"/>
      <c r="W56" s="1300"/>
      <c r="X56" s="1300"/>
      <c r="Y56" s="1300"/>
      <c r="Z56" s="1300"/>
      <c r="AA56" s="1300"/>
      <c r="AB56" s="1300"/>
      <c r="AC56" s="1300"/>
      <c r="AD56" s="1300"/>
      <c r="AE56" s="1300"/>
    </row>
    <row r="57">
      <c r="A57" s="11" t="s">
        <v>5808</v>
      </c>
      <c r="B57" s="758" t="s">
        <v>5792</v>
      </c>
      <c r="C57" s="758" t="s">
        <v>5797</v>
      </c>
      <c r="D57" s="758">
        <v>9.0</v>
      </c>
      <c r="E57" s="758">
        <v>4.0</v>
      </c>
      <c r="F57" s="758">
        <v>2.0</v>
      </c>
      <c r="G57" s="758"/>
      <c r="H57" s="758"/>
      <c r="I57" s="758" t="s">
        <v>8935</v>
      </c>
      <c r="J57" s="758" t="s">
        <v>5026</v>
      </c>
      <c r="K57" s="758">
        <v>5.0</v>
      </c>
      <c r="L57" s="758">
        <v>0.0</v>
      </c>
      <c r="M57" s="758" t="s">
        <v>5809</v>
      </c>
      <c r="N57" s="758" t="s">
        <v>5026</v>
      </c>
      <c r="O57" s="758" t="s">
        <v>5811</v>
      </c>
      <c r="P57" s="758"/>
      <c r="Q57" s="758"/>
      <c r="R57" s="758">
        <v>12.0</v>
      </c>
      <c r="S57" s="758" t="s">
        <v>5026</v>
      </c>
      <c r="T57" s="758"/>
      <c r="U57" s="758"/>
      <c r="V57" s="758" t="s">
        <v>3860</v>
      </c>
      <c r="W57" s="758" t="s">
        <v>5026</v>
      </c>
      <c r="X57" s="758" t="s">
        <v>5026</v>
      </c>
      <c r="Y57" s="758" t="s">
        <v>5026</v>
      </c>
      <c r="Z57" s="1300"/>
      <c r="AA57" s="1300"/>
      <c r="AB57" s="1300"/>
      <c r="AC57" s="1300"/>
      <c r="AD57" s="1300"/>
      <c r="AE57" s="1300"/>
    </row>
    <row r="58">
      <c r="A58" s="11" t="s">
        <v>5847</v>
      </c>
      <c r="B58" s="758" t="s">
        <v>5792</v>
      </c>
      <c r="C58" s="758" t="s">
        <v>5770</v>
      </c>
      <c r="D58" s="1300"/>
      <c r="E58" s="1300"/>
      <c r="F58" s="758">
        <v>3.0</v>
      </c>
      <c r="G58" s="1300"/>
      <c r="H58" s="1300"/>
      <c r="I58" s="1300"/>
      <c r="J58" s="1300"/>
      <c r="K58" s="1300"/>
      <c r="L58" s="1300"/>
      <c r="M58" s="1300"/>
      <c r="N58" s="1300"/>
      <c r="O58" s="1300"/>
      <c r="P58" s="1300"/>
      <c r="Q58" s="1300"/>
      <c r="R58" s="1300"/>
      <c r="S58" s="1300"/>
      <c r="T58" s="1300"/>
      <c r="U58" s="1300"/>
      <c r="V58" s="1300"/>
      <c r="W58" s="1300"/>
      <c r="X58" s="1300"/>
      <c r="Y58" s="1300"/>
      <c r="Z58" s="1300"/>
      <c r="AA58" s="1300"/>
      <c r="AB58" s="1300"/>
      <c r="AC58" s="1300"/>
      <c r="AD58" s="1300"/>
      <c r="AE58" s="1300"/>
    </row>
    <row r="59">
      <c r="A59" s="11" t="s">
        <v>5838</v>
      </c>
      <c r="B59" s="758" t="s">
        <v>5792</v>
      </c>
      <c r="C59" s="758" t="s">
        <v>5839</v>
      </c>
      <c r="D59" s="1300"/>
      <c r="E59" s="1300"/>
      <c r="F59" s="758">
        <v>2.0</v>
      </c>
      <c r="G59" s="1300"/>
      <c r="H59" s="1300"/>
      <c r="I59" s="1300"/>
      <c r="J59" s="1300"/>
      <c r="K59" s="1300"/>
      <c r="L59" s="1300"/>
      <c r="M59" s="1300"/>
      <c r="N59" s="1300"/>
      <c r="O59" s="1300"/>
      <c r="P59" s="1300"/>
      <c r="Q59" s="1300"/>
      <c r="R59" s="1300"/>
      <c r="S59" s="1300"/>
      <c r="T59" s="1300"/>
      <c r="U59" s="1300"/>
      <c r="V59" s="1300"/>
      <c r="W59" s="1300"/>
      <c r="X59" s="1300"/>
      <c r="Y59" s="1300"/>
      <c r="Z59" s="1300"/>
      <c r="AA59" s="1300"/>
      <c r="AB59" s="1300"/>
      <c r="AC59" s="1300"/>
      <c r="AD59" s="1300"/>
      <c r="AE59" s="1300"/>
    </row>
    <row r="60">
      <c r="A60" s="11" t="s">
        <v>5840</v>
      </c>
      <c r="B60" s="758" t="s">
        <v>5792</v>
      </c>
      <c r="C60" s="758" t="s">
        <v>5841</v>
      </c>
      <c r="D60" s="1300"/>
      <c r="E60" s="1300"/>
      <c r="F60" s="758">
        <v>1.0</v>
      </c>
      <c r="G60" s="758"/>
      <c r="H60" s="758"/>
      <c r="I60" s="758">
        <v>225.0</v>
      </c>
      <c r="J60" s="1300"/>
      <c r="K60" s="1300"/>
      <c r="L60" s="1300"/>
      <c r="M60" s="1300"/>
      <c r="N60" s="1300"/>
      <c r="O60" s="1300"/>
      <c r="P60" s="1300"/>
      <c r="Q60" s="1300"/>
      <c r="R60" s="1300"/>
      <c r="S60" s="1300"/>
      <c r="T60" s="1300"/>
      <c r="U60" s="1300"/>
      <c r="V60" s="1300"/>
      <c r="W60" s="1300"/>
      <c r="X60" s="1300"/>
      <c r="Y60" s="1300"/>
      <c r="Z60" s="1300"/>
      <c r="AA60" s="1300"/>
      <c r="AB60" s="1300"/>
      <c r="AC60" s="1300"/>
      <c r="AD60" s="1300"/>
      <c r="AE60" s="1300"/>
    </row>
    <row r="61">
      <c r="A61" s="11" t="s">
        <v>5791</v>
      </c>
      <c r="B61" s="758" t="s">
        <v>5792</v>
      </c>
      <c r="C61" s="758" t="s">
        <v>5793</v>
      </c>
      <c r="D61" s="1300"/>
      <c r="E61" s="1300"/>
      <c r="F61" s="1300"/>
      <c r="G61" s="758"/>
      <c r="H61" s="758"/>
      <c r="I61" s="758" t="s">
        <v>8936</v>
      </c>
      <c r="J61" s="1300"/>
      <c r="K61" s="1300"/>
      <c r="L61" s="1300"/>
      <c r="M61" s="1300"/>
      <c r="N61" s="1300"/>
      <c r="O61" s="1300"/>
      <c r="P61" s="1300"/>
      <c r="Q61" s="1300"/>
      <c r="R61" s="1300"/>
      <c r="S61" s="1300"/>
      <c r="T61" s="1300"/>
      <c r="U61" s="1300"/>
      <c r="V61" s="1300"/>
      <c r="W61" s="1300"/>
      <c r="X61" s="1300"/>
      <c r="Y61" s="758" t="s">
        <v>47</v>
      </c>
      <c r="Z61" s="1300"/>
      <c r="AA61" s="1300"/>
      <c r="AB61" s="1300"/>
      <c r="AC61" s="1300"/>
      <c r="AD61" s="1300"/>
      <c r="AE61" s="1300"/>
    </row>
    <row r="62">
      <c r="A62" s="11" t="s">
        <v>5373</v>
      </c>
      <c r="B62" s="758" t="s">
        <v>5792</v>
      </c>
      <c r="C62" s="758" t="s">
        <v>5797</v>
      </c>
      <c r="D62" s="1300"/>
      <c r="E62" s="1300"/>
      <c r="F62" s="1300"/>
      <c r="G62" s="1300"/>
      <c r="H62" s="1300"/>
      <c r="I62" s="1300"/>
      <c r="J62" s="1300"/>
      <c r="K62" s="1300"/>
      <c r="L62" s="1300"/>
      <c r="M62" s="1300"/>
      <c r="N62" s="1300"/>
      <c r="O62" s="1300"/>
      <c r="P62" s="1300"/>
      <c r="Q62" s="1300"/>
      <c r="R62" s="1300"/>
      <c r="S62" s="1300"/>
      <c r="T62" s="1300"/>
      <c r="U62" s="1300"/>
      <c r="V62" s="1300"/>
      <c r="W62" s="1300"/>
      <c r="X62" s="1300"/>
      <c r="Y62" s="1300"/>
      <c r="Z62" s="1300"/>
      <c r="AA62" s="1300"/>
      <c r="AB62" s="1300"/>
      <c r="AC62" s="1300"/>
      <c r="AD62" s="1300"/>
      <c r="AE62" s="1300"/>
    </row>
    <row r="63">
      <c r="A63" s="11" t="s">
        <v>5861</v>
      </c>
      <c r="B63" s="758" t="s">
        <v>5852</v>
      </c>
      <c r="C63" s="758" t="s">
        <v>5862</v>
      </c>
      <c r="D63" s="758">
        <v>8.0</v>
      </c>
      <c r="E63" s="758">
        <v>2.0</v>
      </c>
      <c r="F63" s="758">
        <v>2.0</v>
      </c>
      <c r="G63" s="758">
        <v>11.0</v>
      </c>
      <c r="H63" s="758">
        <v>2.0</v>
      </c>
      <c r="I63" s="1300"/>
      <c r="J63" s="1300"/>
      <c r="K63" s="1300"/>
      <c r="L63" s="1300"/>
      <c r="M63" s="1300"/>
      <c r="N63" s="1300"/>
      <c r="O63" s="1300"/>
      <c r="P63" s="1300"/>
      <c r="Q63" s="1300"/>
      <c r="R63" s="1300"/>
      <c r="S63" s="1300"/>
      <c r="T63" s="1300"/>
      <c r="U63" s="1300"/>
      <c r="V63" s="1300"/>
      <c r="W63" s="1300"/>
      <c r="X63" s="1300"/>
      <c r="Y63" s="1300"/>
      <c r="Z63" s="1300"/>
      <c r="AA63" s="1300"/>
      <c r="AB63" s="1300"/>
      <c r="AC63" s="1300"/>
      <c r="AD63" s="1300"/>
      <c r="AE63" s="1300"/>
    </row>
    <row r="64">
      <c r="A64" s="11" t="s">
        <v>155</v>
      </c>
      <c r="B64" s="758" t="s">
        <v>5852</v>
      </c>
      <c r="C64" s="758" t="s">
        <v>5867</v>
      </c>
      <c r="D64" s="758">
        <v>7.0</v>
      </c>
      <c r="E64" s="1300"/>
      <c r="F64" s="1300"/>
      <c r="G64" s="1300"/>
      <c r="H64" s="1300"/>
      <c r="I64" s="1300"/>
      <c r="J64" s="758">
        <v>1.0</v>
      </c>
      <c r="K64" s="1300"/>
      <c r="L64" s="758">
        <v>0.0</v>
      </c>
      <c r="M64" s="758">
        <v>0.0</v>
      </c>
      <c r="N64" s="758">
        <v>0.0</v>
      </c>
      <c r="O64" s="1300"/>
      <c r="P64" s="1300"/>
      <c r="Q64" s="1300"/>
      <c r="R64" s="1300"/>
      <c r="S64" s="1300"/>
      <c r="T64" s="1300"/>
      <c r="U64" s="1300"/>
      <c r="V64" s="1300"/>
      <c r="W64" s="1300"/>
      <c r="X64" s="1300"/>
      <c r="Y64" s="1300"/>
      <c r="Z64" s="1300"/>
      <c r="AA64" s="1300"/>
      <c r="AB64" s="1300"/>
      <c r="AC64" s="1300"/>
      <c r="AD64" s="1300"/>
      <c r="AE64" s="1300"/>
    </row>
    <row r="65">
      <c r="A65" s="11" t="s">
        <v>460</v>
      </c>
      <c r="B65" s="758" t="s">
        <v>5852</v>
      </c>
      <c r="C65" s="758" t="s">
        <v>5853</v>
      </c>
      <c r="D65" s="758">
        <v>12.0</v>
      </c>
      <c r="E65" s="1300"/>
      <c r="F65" s="1300"/>
      <c r="G65" s="758"/>
      <c r="H65" s="758"/>
      <c r="I65" s="758">
        <v>200.0</v>
      </c>
      <c r="J65" s="1300"/>
      <c r="K65" s="1300"/>
      <c r="L65" s="1300"/>
      <c r="M65" s="1300"/>
      <c r="N65" s="1300"/>
      <c r="O65" s="1300"/>
      <c r="P65" s="758"/>
      <c r="Q65" s="758"/>
      <c r="R65" s="758">
        <v>12.0</v>
      </c>
      <c r="S65" s="1300"/>
      <c r="T65" s="1300"/>
      <c r="U65" s="1300"/>
      <c r="V65" s="1300"/>
      <c r="W65" s="1300"/>
      <c r="X65" s="1300"/>
      <c r="Y65" s="1300"/>
      <c r="Z65" s="1300"/>
      <c r="AA65" s="1300"/>
      <c r="AB65" s="1300"/>
      <c r="AC65" s="1300"/>
      <c r="AD65" s="1300"/>
      <c r="AE65" s="1300"/>
    </row>
    <row r="66">
      <c r="A66" s="11" t="s">
        <v>5881</v>
      </c>
      <c r="B66" s="758" t="s">
        <v>5875</v>
      </c>
      <c r="C66" s="758" t="s">
        <v>5882</v>
      </c>
      <c r="D66" s="758">
        <v>10.0</v>
      </c>
      <c r="E66" s="758">
        <v>5.0</v>
      </c>
      <c r="F66" s="758">
        <v>3.0</v>
      </c>
      <c r="G66" s="758">
        <v>17.0</v>
      </c>
      <c r="H66" s="758">
        <v>5.0</v>
      </c>
      <c r="I66" s="758">
        <v>225.0</v>
      </c>
      <c r="J66" s="758">
        <v>1.0</v>
      </c>
      <c r="K66" s="758">
        <v>9.0</v>
      </c>
      <c r="L66" s="1300"/>
      <c r="M66" s="1300"/>
      <c r="N66" s="758" t="s">
        <v>5863</v>
      </c>
      <c r="O66" s="758" t="s">
        <v>5883</v>
      </c>
      <c r="P66" s="758"/>
      <c r="Q66" s="758"/>
      <c r="R66" s="758">
        <v>12.0</v>
      </c>
      <c r="S66" s="758" t="s">
        <v>6909</v>
      </c>
      <c r="T66" s="758" t="s">
        <v>3801</v>
      </c>
      <c r="U66" s="758" t="s">
        <v>5886</v>
      </c>
      <c r="V66" s="758" t="s">
        <v>3860</v>
      </c>
      <c r="W66" s="758" t="s">
        <v>4297</v>
      </c>
      <c r="X66" s="758" t="s">
        <v>4297</v>
      </c>
      <c r="Y66" s="758" t="s">
        <v>4297</v>
      </c>
      <c r="Z66" s="1300"/>
      <c r="AA66" s="1300"/>
      <c r="AB66" s="1300"/>
      <c r="AC66" s="1300"/>
      <c r="AD66" s="1300"/>
      <c r="AE66" s="1300"/>
    </row>
    <row r="67">
      <c r="A67" s="11" t="s">
        <v>335</v>
      </c>
      <c r="B67" s="758" t="s">
        <v>5875</v>
      </c>
      <c r="C67" s="758" t="s">
        <v>5876</v>
      </c>
      <c r="D67" s="758">
        <v>6.0</v>
      </c>
      <c r="E67" s="758">
        <v>0.0</v>
      </c>
      <c r="F67" s="758">
        <v>2.0</v>
      </c>
      <c r="G67" s="758">
        <v>10.0</v>
      </c>
      <c r="H67" s="758">
        <v>4.0</v>
      </c>
      <c r="I67" s="758">
        <v>200.0</v>
      </c>
      <c r="J67" s="758">
        <v>1.0</v>
      </c>
      <c r="K67" s="758">
        <v>3.0</v>
      </c>
      <c r="L67" s="1300"/>
      <c r="M67" s="1300"/>
      <c r="N67" s="758">
        <v>1.0</v>
      </c>
      <c r="O67" s="758" t="s">
        <v>5878</v>
      </c>
      <c r="P67" s="758" t="s">
        <v>4104</v>
      </c>
      <c r="Q67" s="758" t="s">
        <v>3860</v>
      </c>
      <c r="R67" s="758">
        <v>11.0</v>
      </c>
      <c r="S67" s="758" t="s">
        <v>3860</v>
      </c>
      <c r="T67" s="758" t="s">
        <v>3860</v>
      </c>
      <c r="U67" s="758" t="s">
        <v>5865</v>
      </c>
      <c r="V67" s="758" t="s">
        <v>3860</v>
      </c>
      <c r="W67" s="758" t="s">
        <v>5026</v>
      </c>
      <c r="X67" s="758" t="s">
        <v>5026</v>
      </c>
      <c r="Y67" s="758" t="s">
        <v>5026</v>
      </c>
      <c r="Z67" s="2415">
        <v>1.0</v>
      </c>
      <c r="AA67" s="1300"/>
      <c r="AB67" s="1300"/>
      <c r="AC67" s="1300"/>
      <c r="AD67" s="1300"/>
      <c r="AE67" s="1300"/>
    </row>
    <row r="68">
      <c r="A68" s="11" t="s">
        <v>5888</v>
      </c>
      <c r="B68" s="758" t="s">
        <v>5875</v>
      </c>
      <c r="C68" s="758" t="s">
        <v>5438</v>
      </c>
      <c r="D68" s="758">
        <v>8.0</v>
      </c>
      <c r="E68" s="758">
        <v>2.0</v>
      </c>
      <c r="F68" s="758">
        <v>2.0</v>
      </c>
      <c r="G68" s="758">
        <v>10.0</v>
      </c>
      <c r="H68" s="758">
        <v>3.0</v>
      </c>
      <c r="I68" s="1300"/>
      <c r="J68" s="1300"/>
      <c r="K68" s="758">
        <v>5.0</v>
      </c>
      <c r="L68" s="1300"/>
      <c r="M68" s="1300"/>
      <c r="N68" s="758" t="s">
        <v>8937</v>
      </c>
      <c r="O68" s="758" t="s">
        <v>5820</v>
      </c>
      <c r="P68" s="758" t="s">
        <v>4104</v>
      </c>
      <c r="Q68" s="758" t="s">
        <v>3860</v>
      </c>
      <c r="R68" s="758">
        <v>6.0</v>
      </c>
      <c r="S68" s="1300"/>
      <c r="T68" s="1300"/>
      <c r="U68" s="758" t="s">
        <v>5733</v>
      </c>
      <c r="V68" s="758" t="s">
        <v>47</v>
      </c>
      <c r="W68" s="758"/>
      <c r="X68" s="758" t="s">
        <v>5026</v>
      </c>
      <c r="Y68" s="758" t="s">
        <v>5026</v>
      </c>
      <c r="Z68" s="1300"/>
      <c r="AA68" s="1300"/>
      <c r="AB68" s="1300"/>
      <c r="AC68" s="1300"/>
      <c r="AD68" s="1300"/>
      <c r="AE68" s="1300"/>
    </row>
    <row r="69">
      <c r="A69" s="11" t="s">
        <v>5345</v>
      </c>
      <c r="B69" s="758" t="s">
        <v>5875</v>
      </c>
      <c r="C69" s="758" t="s">
        <v>5876</v>
      </c>
      <c r="D69" s="758">
        <v>12.0</v>
      </c>
      <c r="E69" s="1300"/>
      <c r="F69" s="758">
        <v>3.0</v>
      </c>
      <c r="G69" s="1300"/>
      <c r="H69" s="1300"/>
      <c r="I69" s="1300"/>
      <c r="J69" s="758">
        <v>1.0</v>
      </c>
      <c r="K69" s="758">
        <v>6.0</v>
      </c>
      <c r="L69" s="1300"/>
      <c r="M69" s="1300"/>
      <c r="N69" s="1300"/>
      <c r="O69" s="758" t="s">
        <v>8938</v>
      </c>
      <c r="P69" s="758"/>
      <c r="Q69" s="758"/>
      <c r="R69" s="758">
        <v>9.0</v>
      </c>
      <c r="S69" s="1300"/>
      <c r="T69" s="1300"/>
      <c r="U69" s="1300"/>
      <c r="V69" s="1300"/>
      <c r="W69" s="1300"/>
      <c r="X69" s="1300"/>
      <c r="Y69" s="1300"/>
      <c r="Z69" s="1300"/>
      <c r="AA69" s="1300"/>
      <c r="AB69" s="1300"/>
      <c r="AC69" s="1300"/>
      <c r="AD69" s="1300"/>
      <c r="AE69" s="1300"/>
    </row>
    <row r="70">
      <c r="A70" s="11" t="s">
        <v>5890</v>
      </c>
      <c r="B70" s="758" t="s">
        <v>5891</v>
      </c>
      <c r="C70" s="758" t="s">
        <v>5892</v>
      </c>
      <c r="D70" s="1300"/>
      <c r="E70" s="1300"/>
      <c r="F70" s="1300"/>
      <c r="G70" s="1300"/>
      <c r="H70" s="1300"/>
      <c r="I70" s="1300"/>
      <c r="J70" s="1300"/>
      <c r="K70" s="1300"/>
      <c r="L70" s="1300"/>
      <c r="M70" s="1300"/>
      <c r="N70" s="1300"/>
      <c r="O70" s="1300"/>
      <c r="P70" s="1300"/>
      <c r="Q70" s="1300"/>
      <c r="R70" s="1300"/>
      <c r="S70" s="1300"/>
      <c r="T70" s="1300"/>
      <c r="U70" s="1300"/>
      <c r="V70" s="1300"/>
      <c r="W70" s="1300"/>
      <c r="X70" s="1300"/>
      <c r="Y70" s="1300"/>
      <c r="Z70" s="1300"/>
      <c r="AA70" s="1300"/>
      <c r="AB70" s="1300"/>
      <c r="AC70" s="1300"/>
      <c r="AD70" s="1300"/>
      <c r="AE70" s="1300"/>
    </row>
    <row r="71">
      <c r="A71" s="11" t="s">
        <v>5896</v>
      </c>
      <c r="B71" s="758" t="s">
        <v>5897</v>
      </c>
      <c r="C71" s="758" t="s">
        <v>5898</v>
      </c>
      <c r="D71" s="1300"/>
      <c r="E71" s="1300"/>
      <c r="F71" s="1300"/>
      <c r="G71" s="1300"/>
      <c r="H71" s="1300"/>
      <c r="I71" s="1300"/>
      <c r="J71" s="1300"/>
      <c r="K71" s="1300"/>
      <c r="L71" s="1300"/>
      <c r="M71" s="1300"/>
      <c r="N71" s="1300"/>
      <c r="O71" s="1300"/>
      <c r="P71" s="1300"/>
      <c r="Q71" s="1300"/>
      <c r="R71" s="1300"/>
      <c r="S71" s="1300"/>
      <c r="T71" s="1300"/>
      <c r="U71" s="1300"/>
      <c r="V71" s="1300"/>
      <c r="W71" s="1300"/>
      <c r="X71" s="1300"/>
      <c r="Y71" s="1300"/>
      <c r="Z71" s="1300"/>
      <c r="AA71" s="1300"/>
      <c r="AB71" s="1300"/>
      <c r="AC71" s="1300"/>
      <c r="AD71" s="1300"/>
      <c r="AE71" s="1300"/>
    </row>
    <row r="72">
      <c r="A72" s="11" t="s">
        <v>5918</v>
      </c>
      <c r="B72" s="758" t="s">
        <v>5901</v>
      </c>
      <c r="C72" s="758" t="s">
        <v>8939</v>
      </c>
      <c r="D72" s="758">
        <v>16.0</v>
      </c>
      <c r="E72" s="758">
        <v>4.0</v>
      </c>
      <c r="F72" s="758">
        <v>5.0</v>
      </c>
      <c r="G72" s="758" t="s">
        <v>8940</v>
      </c>
      <c r="H72" s="758" t="s">
        <v>8941</v>
      </c>
      <c r="I72" s="758">
        <v>200.0</v>
      </c>
      <c r="J72" s="758" t="s">
        <v>5919</v>
      </c>
      <c r="K72" s="758" t="s">
        <v>5920</v>
      </c>
      <c r="L72" s="758" t="s">
        <v>5919</v>
      </c>
      <c r="M72" s="758">
        <v>0.0</v>
      </c>
      <c r="N72" s="758" t="s">
        <v>5921</v>
      </c>
      <c r="O72" s="758" t="s">
        <v>5922</v>
      </c>
      <c r="P72" s="879" t="s">
        <v>6913</v>
      </c>
      <c r="Q72" s="758" t="s">
        <v>47</v>
      </c>
      <c r="R72" s="758">
        <v>12.0</v>
      </c>
      <c r="S72" s="758" t="s">
        <v>113</v>
      </c>
      <c r="T72" s="758" t="s">
        <v>5924</v>
      </c>
      <c r="U72" s="758" t="s">
        <v>5859</v>
      </c>
      <c r="V72" s="758" t="s">
        <v>5925</v>
      </c>
      <c r="W72" s="758" t="s">
        <v>47</v>
      </c>
      <c r="X72" s="758" t="s">
        <v>47</v>
      </c>
      <c r="Y72" s="758" t="s">
        <v>5026</v>
      </c>
      <c r="Z72" s="2415">
        <v>1.0</v>
      </c>
      <c r="AA72" s="1300"/>
      <c r="AB72" s="1300"/>
      <c r="AC72" s="1300"/>
      <c r="AD72" s="1300"/>
      <c r="AE72" s="1300"/>
    </row>
    <row r="73">
      <c r="A73" s="11" t="s">
        <v>5419</v>
      </c>
      <c r="B73" s="758" t="s">
        <v>5901</v>
      </c>
      <c r="C73" s="758" t="s">
        <v>5906</v>
      </c>
      <c r="D73" s="758">
        <v>9.0</v>
      </c>
      <c r="E73" s="758">
        <v>4.0</v>
      </c>
      <c r="F73" s="758">
        <v>3.0</v>
      </c>
      <c r="G73" s="758">
        <v>10.0</v>
      </c>
      <c r="H73" s="758">
        <v>5.0</v>
      </c>
      <c r="I73" s="758">
        <v>200.0</v>
      </c>
      <c r="J73" s="758" t="s">
        <v>5909</v>
      </c>
      <c r="K73" s="1300"/>
      <c r="L73" s="758">
        <v>1.0</v>
      </c>
      <c r="M73" s="758">
        <v>0.0</v>
      </c>
      <c r="N73" s="758" t="s">
        <v>8942</v>
      </c>
      <c r="O73" s="1304">
        <v>43591.0</v>
      </c>
      <c r="P73" s="758" t="s">
        <v>4104</v>
      </c>
      <c r="Q73" s="758" t="s">
        <v>3860</v>
      </c>
      <c r="R73" s="758">
        <v>12.0</v>
      </c>
      <c r="S73" s="758" t="s">
        <v>3860</v>
      </c>
      <c r="T73" s="758"/>
      <c r="U73" s="758" t="s">
        <v>5886</v>
      </c>
      <c r="V73" s="758" t="s">
        <v>5913</v>
      </c>
      <c r="W73" s="758" t="s">
        <v>5913</v>
      </c>
      <c r="X73" s="758" t="s">
        <v>5026</v>
      </c>
      <c r="Y73" s="758" t="s">
        <v>5026</v>
      </c>
      <c r="Z73" s="2415">
        <v>1.0</v>
      </c>
      <c r="AA73" s="1300"/>
      <c r="AB73" s="1300"/>
      <c r="AC73" s="1300"/>
      <c r="AD73" s="1300"/>
      <c r="AE73" s="1300"/>
    </row>
    <row r="74">
      <c r="A74" s="11" t="s">
        <v>5928</v>
      </c>
      <c r="B74" s="758" t="s">
        <v>5901</v>
      </c>
      <c r="C74" s="758" t="s">
        <v>5902</v>
      </c>
      <c r="D74" s="758">
        <v>7.0</v>
      </c>
      <c r="E74" s="758">
        <v>1.0</v>
      </c>
      <c r="F74" s="758">
        <v>2.0</v>
      </c>
      <c r="G74" s="758">
        <v>9.0</v>
      </c>
      <c r="H74" s="758">
        <v>0.0</v>
      </c>
      <c r="I74" s="758">
        <v>225.0</v>
      </c>
      <c r="J74" s="758">
        <v>2.0</v>
      </c>
      <c r="K74" s="758">
        <v>7.0</v>
      </c>
      <c r="L74" s="758">
        <v>1.0</v>
      </c>
      <c r="M74" s="758">
        <v>0.0</v>
      </c>
      <c r="N74" s="758">
        <v>0.0</v>
      </c>
      <c r="O74" s="758" t="s">
        <v>5929</v>
      </c>
      <c r="P74" s="758" t="s">
        <v>4104</v>
      </c>
      <c r="Q74" s="758" t="s">
        <v>47</v>
      </c>
      <c r="R74" s="758">
        <v>9.0</v>
      </c>
      <c r="S74" s="1300"/>
      <c r="T74" s="758" t="s">
        <v>5930</v>
      </c>
      <c r="U74" s="758" t="s">
        <v>5845</v>
      </c>
      <c r="V74" s="758" t="s">
        <v>47</v>
      </c>
      <c r="W74" s="758" t="s">
        <v>113</v>
      </c>
      <c r="X74" s="758" t="s">
        <v>113</v>
      </c>
      <c r="Y74" s="758" t="s">
        <v>113</v>
      </c>
      <c r="Z74" s="1300"/>
      <c r="AA74" s="1300"/>
      <c r="AB74" s="1300"/>
      <c r="AC74" s="1300"/>
      <c r="AD74" s="1300"/>
      <c r="AE74" s="1300"/>
    </row>
    <row r="75">
      <c r="A75" s="11" t="s">
        <v>72</v>
      </c>
      <c r="B75" s="758" t="s">
        <v>5901</v>
      </c>
      <c r="C75" s="758" t="s">
        <v>5906</v>
      </c>
      <c r="D75" s="758">
        <v>4.0</v>
      </c>
      <c r="E75" s="758"/>
      <c r="F75" s="758">
        <v>4.0</v>
      </c>
      <c r="G75" s="1300"/>
      <c r="H75" s="1300"/>
      <c r="I75" s="1300"/>
      <c r="J75" s="1300"/>
      <c r="K75" s="1300"/>
      <c r="L75" s="1300"/>
      <c r="M75" s="1300"/>
      <c r="N75" s="758"/>
      <c r="O75" s="1300"/>
      <c r="P75" s="1300"/>
      <c r="Q75" s="1300"/>
      <c r="R75" s="1300"/>
      <c r="S75" s="1300"/>
      <c r="T75" s="1300"/>
      <c r="U75" s="1300"/>
      <c r="V75" s="1300"/>
      <c r="W75" s="1300"/>
      <c r="X75" s="1300"/>
      <c r="Y75" s="1300"/>
      <c r="Z75" s="1300"/>
      <c r="AA75" s="1300"/>
      <c r="AB75" s="1300"/>
      <c r="AC75" s="1300"/>
      <c r="AD75" s="1300"/>
      <c r="AE75" s="1300"/>
    </row>
    <row r="76">
      <c r="A76" s="11" t="s">
        <v>5917</v>
      </c>
      <c r="B76" s="758" t="s">
        <v>5901</v>
      </c>
      <c r="C76" s="758" t="s">
        <v>5906</v>
      </c>
      <c r="D76" s="758">
        <v>9.0</v>
      </c>
      <c r="E76" s="758">
        <v>1.0</v>
      </c>
      <c r="F76" s="758">
        <v>2.0</v>
      </c>
      <c r="G76" s="1300"/>
      <c r="H76" s="1300"/>
      <c r="I76" s="1300"/>
      <c r="J76" s="1300"/>
      <c r="K76" s="1300"/>
      <c r="L76" s="1300"/>
      <c r="M76" s="1300"/>
      <c r="N76" s="1300"/>
      <c r="O76" s="1300"/>
      <c r="P76" s="1300"/>
      <c r="Q76" s="1300"/>
      <c r="R76" s="1300"/>
      <c r="S76" s="1300"/>
      <c r="T76" s="1300"/>
      <c r="U76" s="1300"/>
      <c r="V76" s="1300"/>
      <c r="W76" s="1300"/>
      <c r="X76" s="1300"/>
      <c r="Y76" s="1300"/>
      <c r="Z76" s="1300"/>
      <c r="AA76" s="1300"/>
      <c r="AB76" s="1300"/>
      <c r="AC76" s="1300"/>
      <c r="AD76" s="1300"/>
      <c r="AE76" s="1300"/>
    </row>
    <row r="77">
      <c r="A77" s="11" t="s">
        <v>5900</v>
      </c>
      <c r="B77" s="758" t="s">
        <v>5901</v>
      </c>
      <c r="C77" s="758" t="s">
        <v>5902</v>
      </c>
      <c r="D77" s="1300"/>
      <c r="E77" s="1300"/>
      <c r="F77" s="1300"/>
      <c r="G77" s="1300"/>
      <c r="H77" s="1300"/>
      <c r="I77" s="1300"/>
      <c r="J77" s="1300"/>
      <c r="K77" s="1300"/>
      <c r="L77" s="1300"/>
      <c r="M77" s="1300"/>
      <c r="N77" s="1300"/>
      <c r="O77" s="1300"/>
      <c r="P77" s="1300"/>
      <c r="Q77" s="1300"/>
      <c r="R77" s="1300"/>
      <c r="S77" s="1300"/>
      <c r="T77" s="1300"/>
      <c r="U77" s="1300"/>
      <c r="V77" s="1300"/>
      <c r="W77" s="1300"/>
      <c r="X77" s="1300"/>
      <c r="Y77" s="1300"/>
      <c r="Z77" s="1300"/>
      <c r="AA77" s="1300"/>
      <c r="AB77" s="1300"/>
      <c r="AC77" s="1300"/>
      <c r="AD77" s="1300"/>
      <c r="AE77" s="1300"/>
    </row>
    <row r="78">
      <c r="A78" s="11" t="s">
        <v>5931</v>
      </c>
      <c r="B78" s="758" t="s">
        <v>5932</v>
      </c>
      <c r="C78" s="758" t="s">
        <v>5933</v>
      </c>
      <c r="D78" s="758">
        <v>6.0</v>
      </c>
      <c r="E78" s="758">
        <v>3.0</v>
      </c>
      <c r="F78" s="758">
        <v>2.0</v>
      </c>
      <c r="G78" s="758">
        <v>5.0</v>
      </c>
      <c r="H78" s="758">
        <v>1.0</v>
      </c>
      <c r="I78" s="758" t="s">
        <v>8943</v>
      </c>
      <c r="J78" s="758">
        <v>1.0</v>
      </c>
      <c r="K78" s="758">
        <v>4.0</v>
      </c>
      <c r="L78" s="758">
        <v>0.0</v>
      </c>
      <c r="M78" s="758">
        <v>0.0</v>
      </c>
      <c r="N78" s="758">
        <v>0.0</v>
      </c>
      <c r="O78" s="1304">
        <v>43718.0</v>
      </c>
      <c r="P78" s="758" t="s">
        <v>4104</v>
      </c>
      <c r="Q78" s="758" t="s">
        <v>3860</v>
      </c>
      <c r="R78" s="758">
        <v>6.0</v>
      </c>
      <c r="S78" s="758" t="s">
        <v>47</v>
      </c>
      <c r="T78" s="758" t="s">
        <v>5930</v>
      </c>
      <c r="U78" s="758" t="s">
        <v>5937</v>
      </c>
      <c r="V78" s="758" t="s">
        <v>3860</v>
      </c>
      <c r="W78" s="758" t="s">
        <v>5026</v>
      </c>
      <c r="X78" s="758" t="s">
        <v>5026</v>
      </c>
      <c r="Y78" s="758" t="s">
        <v>5026</v>
      </c>
      <c r="Z78" s="1300"/>
      <c r="AA78" s="1300"/>
      <c r="AB78" s="1300"/>
      <c r="AC78" s="1300"/>
      <c r="AD78" s="1300"/>
      <c r="AE78" s="1300"/>
    </row>
    <row r="79">
      <c r="A79" s="11" t="s">
        <v>18</v>
      </c>
      <c r="B79" s="758" t="s">
        <v>5455</v>
      </c>
      <c r="C79" s="758" t="s">
        <v>8944</v>
      </c>
      <c r="D79" s="1300"/>
      <c r="E79" s="1300"/>
      <c r="F79" s="1300"/>
      <c r="G79" s="1300"/>
      <c r="H79" s="1300"/>
      <c r="I79" s="1300"/>
      <c r="J79" s="1300"/>
      <c r="K79" s="1300"/>
      <c r="L79" s="1300"/>
      <c r="M79" s="1300"/>
      <c r="N79" s="1300"/>
      <c r="O79" s="1300"/>
      <c r="P79" s="1300"/>
      <c r="Q79" s="1300"/>
      <c r="R79" s="1300"/>
      <c r="S79" s="1300"/>
      <c r="T79" s="1300"/>
      <c r="U79" s="1300"/>
      <c r="V79" s="1300"/>
      <c r="W79" s="1300"/>
      <c r="X79" s="1300"/>
      <c r="Y79" s="1300"/>
      <c r="Z79" s="1300"/>
      <c r="AA79" s="1300"/>
      <c r="AB79" s="1300"/>
      <c r="AC79" s="1300"/>
      <c r="AD79" s="1300"/>
      <c r="AE79" s="1300"/>
    </row>
    <row r="80" ht="16.5" customHeight="1">
      <c r="A80" s="11" t="s">
        <v>60</v>
      </c>
      <c r="B80" s="758" t="s">
        <v>5455</v>
      </c>
      <c r="C80" s="758" t="s">
        <v>5941</v>
      </c>
      <c r="D80" s="1300"/>
      <c r="E80" s="1300"/>
      <c r="F80" s="1300"/>
      <c r="G80" s="1300"/>
      <c r="H80" s="1300"/>
      <c r="I80" s="1300"/>
      <c r="J80" s="1300"/>
      <c r="K80" s="1300"/>
      <c r="L80" s="1300"/>
      <c r="M80" s="1300"/>
      <c r="N80" s="1300"/>
      <c r="O80" s="1300"/>
      <c r="P80" s="1300"/>
      <c r="Q80" s="1300"/>
      <c r="R80" s="1300"/>
      <c r="S80" s="1300"/>
      <c r="T80" s="1300"/>
      <c r="U80" s="1300"/>
      <c r="V80" s="1300"/>
      <c r="W80" s="1300"/>
      <c r="X80" s="1300"/>
      <c r="Y80" s="1300"/>
      <c r="Z80" s="1300"/>
      <c r="AA80" s="1300"/>
      <c r="AB80" s="1300"/>
      <c r="AC80" s="1300"/>
      <c r="AD80" s="1300"/>
      <c r="AE80" s="1300"/>
    </row>
    <row r="81">
      <c r="A81" s="11" t="s">
        <v>8945</v>
      </c>
      <c r="B81" s="758" t="s">
        <v>5948</v>
      </c>
      <c r="C81" s="758" t="s">
        <v>5949</v>
      </c>
      <c r="D81" s="758">
        <v>28.0</v>
      </c>
      <c r="E81" s="758">
        <v>11.0</v>
      </c>
      <c r="F81" s="1300"/>
      <c r="G81" s="758" t="s">
        <v>8946</v>
      </c>
      <c r="H81" s="758" t="s">
        <v>5682</v>
      </c>
      <c r="I81" s="1300"/>
      <c r="J81" s="758">
        <v>2.0</v>
      </c>
      <c r="K81" s="758" t="s">
        <v>5854</v>
      </c>
      <c r="L81" s="758">
        <v>0.0</v>
      </c>
      <c r="M81" s="758">
        <v>1.0</v>
      </c>
      <c r="N81" s="758">
        <v>3.0</v>
      </c>
      <c r="O81" s="758" t="s">
        <v>5964</v>
      </c>
      <c r="P81" s="758"/>
      <c r="Q81" s="758" t="s">
        <v>47</v>
      </c>
      <c r="R81" s="758">
        <v>12.0</v>
      </c>
      <c r="S81" s="758" t="s">
        <v>113</v>
      </c>
      <c r="T81" s="758"/>
      <c r="U81" s="758" t="s">
        <v>5654</v>
      </c>
      <c r="V81" s="758" t="s">
        <v>47</v>
      </c>
      <c r="W81" s="758" t="s">
        <v>113</v>
      </c>
      <c r="X81" s="758" t="s">
        <v>113</v>
      </c>
      <c r="Y81" s="758" t="s">
        <v>113</v>
      </c>
      <c r="Z81" s="1300"/>
      <c r="AA81" s="1300"/>
      <c r="AB81" s="1300"/>
      <c r="AC81" s="1300"/>
      <c r="AD81" s="1300"/>
      <c r="AE81" s="1300"/>
    </row>
    <row r="82">
      <c r="A82" s="11" t="s">
        <v>8947</v>
      </c>
      <c r="B82" s="758" t="s">
        <v>5948</v>
      </c>
      <c r="C82" s="758" t="s">
        <v>403</v>
      </c>
      <c r="D82" s="758">
        <v>8.0</v>
      </c>
      <c r="E82" s="1300"/>
      <c r="F82" s="758">
        <v>2.0</v>
      </c>
      <c r="G82" s="758">
        <v>12.0</v>
      </c>
      <c r="H82" s="758"/>
      <c r="I82" s="758">
        <v>300.0</v>
      </c>
      <c r="J82" s="1300"/>
      <c r="K82" s="1300"/>
      <c r="L82" s="1300"/>
      <c r="M82" s="1300"/>
      <c r="N82" s="1300"/>
      <c r="O82" s="1300"/>
      <c r="P82" s="1300"/>
      <c r="Q82" s="1300"/>
      <c r="R82" s="1300"/>
      <c r="S82" s="1300"/>
      <c r="T82" s="1300"/>
      <c r="U82" s="1300"/>
      <c r="V82" s="1300"/>
      <c r="W82" s="1300"/>
      <c r="X82" s="1300"/>
      <c r="Y82" s="1300"/>
      <c r="Z82" s="1300"/>
      <c r="AA82" s="1300"/>
      <c r="AB82" s="1300"/>
      <c r="AC82" s="1300"/>
      <c r="AD82" s="1300"/>
      <c r="AE82" s="1300"/>
    </row>
    <row r="83">
      <c r="A83" s="11" t="s">
        <v>5947</v>
      </c>
      <c r="B83" s="758" t="s">
        <v>5948</v>
      </c>
      <c r="C83" s="758" t="s">
        <v>5949</v>
      </c>
      <c r="D83" s="758">
        <v>8.0</v>
      </c>
      <c r="E83" s="758">
        <v>2.0</v>
      </c>
      <c r="F83" s="758">
        <v>2.0</v>
      </c>
      <c r="G83" s="758">
        <v>10.0</v>
      </c>
      <c r="H83" s="758">
        <v>3.0</v>
      </c>
      <c r="I83" s="758">
        <v>250.0</v>
      </c>
      <c r="J83" s="758" t="s">
        <v>5950</v>
      </c>
      <c r="K83" s="758">
        <v>8.0</v>
      </c>
      <c r="L83" s="758">
        <v>2.0</v>
      </c>
      <c r="M83" s="758">
        <v>0.0</v>
      </c>
      <c r="N83" s="758" t="s">
        <v>5950</v>
      </c>
      <c r="O83" s="758" t="s">
        <v>5951</v>
      </c>
      <c r="P83" s="758" t="s">
        <v>4104</v>
      </c>
      <c r="Q83" s="758" t="s">
        <v>47</v>
      </c>
      <c r="R83" s="758">
        <v>6.0</v>
      </c>
      <c r="S83" s="758" t="s">
        <v>47</v>
      </c>
      <c r="T83" s="758" t="s">
        <v>47</v>
      </c>
      <c r="U83" s="758" t="s">
        <v>5952</v>
      </c>
      <c r="V83" s="758" t="s">
        <v>113</v>
      </c>
      <c r="W83" s="758" t="s">
        <v>113</v>
      </c>
      <c r="X83" s="758" t="s">
        <v>5950</v>
      </c>
      <c r="Y83" s="758" t="s">
        <v>113</v>
      </c>
      <c r="Z83" s="2415">
        <v>1.0</v>
      </c>
      <c r="AA83" s="1300"/>
      <c r="AB83" s="1300"/>
      <c r="AC83" s="1300"/>
      <c r="AD83" s="1300"/>
      <c r="AE83" s="1300"/>
    </row>
    <row r="84">
      <c r="A84" s="11" t="s">
        <v>5954</v>
      </c>
      <c r="B84" s="758" t="s">
        <v>5948</v>
      </c>
      <c r="C84" s="758" t="s">
        <v>5955</v>
      </c>
      <c r="D84" s="1300"/>
      <c r="E84" s="1300"/>
      <c r="F84" s="1300"/>
      <c r="G84" s="1300"/>
      <c r="H84" s="1300"/>
      <c r="I84" s="1300"/>
      <c r="J84" s="1300"/>
      <c r="K84" s="1300"/>
      <c r="L84" s="1300"/>
      <c r="M84" s="1300"/>
      <c r="N84" s="1300"/>
      <c r="O84" s="1300"/>
      <c r="P84" s="1300"/>
      <c r="Q84" s="1300"/>
      <c r="R84" s="1300"/>
      <c r="S84" s="1300"/>
      <c r="T84" s="1300"/>
      <c r="U84" s="1300"/>
      <c r="V84" s="1300"/>
      <c r="W84" s="1300"/>
      <c r="X84" s="1300"/>
      <c r="Y84" s="1300"/>
      <c r="Z84" s="1300"/>
      <c r="AA84" s="1300"/>
      <c r="AB84" s="1300"/>
      <c r="AC84" s="1300"/>
      <c r="AD84" s="1300"/>
      <c r="AE84" s="1300"/>
    </row>
    <row r="85">
      <c r="A85" s="11" t="s">
        <v>5965</v>
      </c>
      <c r="B85" s="758" t="s">
        <v>5948</v>
      </c>
      <c r="C85" s="758" t="s">
        <v>5966</v>
      </c>
      <c r="D85" s="1300"/>
      <c r="E85" s="1300"/>
      <c r="F85" s="1300"/>
      <c r="G85" s="1300"/>
      <c r="H85" s="1300"/>
      <c r="I85" s="1300"/>
      <c r="J85" s="1300"/>
      <c r="K85" s="1300"/>
      <c r="L85" s="1300"/>
      <c r="M85" s="1300"/>
      <c r="N85" s="1300"/>
      <c r="O85" s="1300"/>
      <c r="P85" s="1300"/>
      <c r="Q85" s="1300"/>
      <c r="R85" s="1300"/>
      <c r="S85" s="1300"/>
      <c r="T85" s="1300"/>
      <c r="U85" s="1300"/>
      <c r="V85" s="1300"/>
      <c r="W85" s="1300"/>
      <c r="X85" s="1300"/>
      <c r="Y85" s="1300"/>
      <c r="Z85" s="1300"/>
      <c r="AA85" s="1300"/>
      <c r="AB85" s="1300"/>
      <c r="AC85" s="1300"/>
      <c r="AD85" s="1300"/>
      <c r="AE85" s="1300"/>
    </row>
    <row r="86">
      <c r="A86" s="11" t="s">
        <v>5967</v>
      </c>
      <c r="B86" s="758" t="s">
        <v>5948</v>
      </c>
      <c r="C86" s="758" t="s">
        <v>5968</v>
      </c>
      <c r="D86" s="1300"/>
      <c r="E86" s="1300"/>
      <c r="F86" s="1300"/>
      <c r="G86" s="1300"/>
      <c r="H86" s="1300"/>
      <c r="I86" s="1300"/>
      <c r="J86" s="1300"/>
      <c r="K86" s="1300"/>
      <c r="L86" s="1300"/>
      <c r="M86" s="1300"/>
      <c r="N86" s="1300"/>
      <c r="O86" s="1300"/>
      <c r="P86" s="1300"/>
      <c r="Q86" s="1300"/>
      <c r="R86" s="1300"/>
      <c r="S86" s="1300"/>
      <c r="T86" s="1300"/>
      <c r="U86" s="1300"/>
      <c r="V86" s="1300"/>
      <c r="W86" s="1300"/>
      <c r="X86" s="1300"/>
      <c r="Y86" s="1300"/>
      <c r="Z86" s="1300"/>
      <c r="AA86" s="1300"/>
      <c r="AB86" s="1300"/>
      <c r="AC86" s="1300"/>
      <c r="AD86" s="1300"/>
      <c r="AE86" s="1300"/>
    </row>
    <row r="87">
      <c r="A87" s="11" t="s">
        <v>5972</v>
      </c>
      <c r="B87" s="758" t="s">
        <v>5445</v>
      </c>
      <c r="C87" s="758" t="s">
        <v>5973</v>
      </c>
      <c r="D87" s="1300"/>
      <c r="E87" s="1300"/>
      <c r="F87" s="1300"/>
      <c r="G87" s="1300"/>
      <c r="H87" s="1300"/>
      <c r="I87" s="1300"/>
      <c r="J87" s="1300"/>
      <c r="K87" s="1300"/>
      <c r="L87" s="1300"/>
      <c r="M87" s="1300"/>
      <c r="N87" s="1300"/>
      <c r="O87" s="1300"/>
      <c r="P87" s="1300"/>
      <c r="Q87" s="1300"/>
      <c r="R87" s="1300"/>
      <c r="S87" s="1300"/>
      <c r="T87" s="1300"/>
      <c r="U87" s="1300"/>
      <c r="V87" s="1300"/>
      <c r="W87" s="1300"/>
      <c r="X87" s="1300"/>
      <c r="Y87" s="1300"/>
      <c r="Z87" s="1300"/>
      <c r="AA87" s="1300"/>
      <c r="AB87" s="1300"/>
      <c r="AC87" s="1300"/>
      <c r="AD87" s="1300"/>
      <c r="AE87" s="1300"/>
    </row>
    <row r="88">
      <c r="A88" s="11" t="s">
        <v>5981</v>
      </c>
      <c r="B88" s="758" t="s">
        <v>5975</v>
      </c>
      <c r="C88" s="758" t="s">
        <v>5982</v>
      </c>
      <c r="D88" s="758">
        <v>9.0</v>
      </c>
      <c r="E88" s="758">
        <v>3.0</v>
      </c>
      <c r="F88" s="758">
        <v>2.0</v>
      </c>
      <c r="G88" s="758">
        <v>12.0</v>
      </c>
      <c r="H88" s="758">
        <v>4.0</v>
      </c>
      <c r="I88" s="1300"/>
      <c r="J88" s="1300"/>
      <c r="K88" s="1300"/>
      <c r="L88" s="1300"/>
      <c r="M88" s="1300"/>
      <c r="N88" s="1300"/>
      <c r="O88" s="758" t="s">
        <v>5983</v>
      </c>
      <c r="P88" s="758" t="s">
        <v>4104</v>
      </c>
      <c r="Q88" s="758" t="s">
        <v>47</v>
      </c>
      <c r="R88" s="758">
        <v>6.0</v>
      </c>
      <c r="S88" s="1300"/>
      <c r="T88" s="1300"/>
      <c r="U88" s="758" t="s">
        <v>5623</v>
      </c>
      <c r="V88" s="758" t="s">
        <v>113</v>
      </c>
      <c r="W88" s="758" t="s">
        <v>113</v>
      </c>
      <c r="X88" s="758" t="s">
        <v>113</v>
      </c>
      <c r="Y88" s="758" t="s">
        <v>113</v>
      </c>
      <c r="Z88" s="1300"/>
      <c r="AA88" s="1300"/>
      <c r="AB88" s="1300"/>
      <c r="AC88" s="1300"/>
      <c r="AD88" s="1300"/>
      <c r="AE88" s="1300"/>
    </row>
    <row r="89">
      <c r="A89" s="11" t="s">
        <v>5974</v>
      </c>
      <c r="B89" s="758" t="s">
        <v>5975</v>
      </c>
      <c r="C89" s="758" t="s">
        <v>5976</v>
      </c>
      <c r="D89" s="1300"/>
      <c r="E89" s="1300"/>
      <c r="F89" s="1300"/>
      <c r="G89" s="1300"/>
      <c r="H89" s="1300"/>
      <c r="I89" s="1300"/>
      <c r="J89" s="1300"/>
      <c r="K89" s="1300"/>
      <c r="L89" s="1300"/>
      <c r="M89" s="1300"/>
      <c r="N89" s="1300"/>
      <c r="O89" s="1300"/>
      <c r="P89" s="1300"/>
      <c r="Q89" s="1300"/>
      <c r="R89" s="1300"/>
      <c r="S89" s="1300"/>
      <c r="T89" s="1300"/>
      <c r="U89" s="1300"/>
      <c r="V89" s="1300"/>
      <c r="W89" s="1300"/>
      <c r="X89" s="1300"/>
      <c r="Y89" s="1300"/>
      <c r="Z89" s="1300"/>
      <c r="AA89" s="1300"/>
      <c r="AB89" s="1300"/>
      <c r="AC89" s="1300"/>
      <c r="AD89" s="1300"/>
      <c r="AE89" s="1300"/>
    </row>
    <row r="90">
      <c r="A90" s="11" t="s">
        <v>174</v>
      </c>
      <c r="B90" s="758" t="s">
        <v>5984</v>
      </c>
      <c r="C90" s="758" t="s">
        <v>5985</v>
      </c>
      <c r="D90" s="758">
        <v>10.0</v>
      </c>
      <c r="E90" s="758">
        <v>6.0</v>
      </c>
      <c r="F90" s="758">
        <v>3.0</v>
      </c>
      <c r="G90" s="1300"/>
      <c r="H90" s="1300"/>
      <c r="I90" s="1300"/>
      <c r="J90" s="1300"/>
      <c r="K90" s="1300"/>
      <c r="L90" s="1300"/>
      <c r="M90" s="1300"/>
      <c r="N90" s="1300"/>
      <c r="O90" s="1300"/>
      <c r="P90" s="1300"/>
      <c r="Q90" s="1300"/>
      <c r="R90" s="1300"/>
      <c r="S90" s="1300"/>
      <c r="T90" s="1300"/>
      <c r="U90" s="1300"/>
      <c r="V90" s="1300"/>
      <c r="W90" s="1300"/>
      <c r="X90" s="1300"/>
      <c r="Y90" s="1300"/>
      <c r="Z90" s="1300"/>
      <c r="AA90" s="1300"/>
      <c r="AB90" s="1300"/>
      <c r="AC90" s="1300"/>
      <c r="AD90" s="1300"/>
      <c r="AE90" s="1300"/>
    </row>
    <row r="91">
      <c r="A91" s="11" t="s">
        <v>112</v>
      </c>
      <c r="B91" s="758" t="s">
        <v>5987</v>
      </c>
      <c r="C91" s="758" t="s">
        <v>5987</v>
      </c>
      <c r="D91" s="758">
        <v>6.0</v>
      </c>
      <c r="E91" s="758">
        <v>2.0</v>
      </c>
      <c r="F91" s="1300"/>
      <c r="G91" s="1300"/>
      <c r="H91" s="1300"/>
      <c r="I91" s="1300"/>
      <c r="J91" s="1300"/>
      <c r="K91" s="1300"/>
      <c r="L91" s="1300"/>
      <c r="M91" s="1300"/>
      <c r="N91" s="1300"/>
      <c r="O91" s="1300"/>
      <c r="P91" s="1300"/>
      <c r="Q91" s="1300"/>
      <c r="R91" s="1300"/>
      <c r="S91" s="1300"/>
      <c r="T91" s="1300"/>
      <c r="U91" s="1300"/>
      <c r="V91" s="1300"/>
      <c r="W91" s="1300"/>
      <c r="X91" s="1300"/>
      <c r="Y91" s="1300"/>
      <c r="Z91" s="1300"/>
      <c r="AA91" s="1300"/>
      <c r="AB91" s="1300"/>
      <c r="AC91" s="1300"/>
      <c r="AD91" s="1300"/>
      <c r="AE91" s="1300"/>
    </row>
    <row r="92">
      <c r="A92" s="11" t="s">
        <v>5989</v>
      </c>
      <c r="B92" s="758" t="s">
        <v>5990</v>
      </c>
      <c r="C92" s="758" t="s">
        <v>5991</v>
      </c>
      <c r="D92" s="1300"/>
      <c r="E92" s="1300"/>
      <c r="F92" s="1300"/>
      <c r="G92" s="1300"/>
      <c r="H92" s="1300"/>
      <c r="I92" s="1300"/>
      <c r="J92" s="1300"/>
      <c r="K92" s="1300"/>
      <c r="L92" s="1300"/>
      <c r="M92" s="1300"/>
      <c r="N92" s="1300"/>
      <c r="O92" s="1300"/>
      <c r="P92" s="1300"/>
      <c r="Q92" s="1300"/>
      <c r="R92" s="1300"/>
      <c r="S92" s="1300"/>
      <c r="T92" s="1300"/>
      <c r="U92" s="1300"/>
      <c r="V92" s="1300"/>
      <c r="W92" s="1300"/>
      <c r="X92" s="1300"/>
      <c r="Y92" s="1300"/>
      <c r="Z92" s="1300"/>
      <c r="AA92" s="1300"/>
      <c r="AB92" s="1300"/>
      <c r="AC92" s="1300"/>
      <c r="AD92" s="1300"/>
      <c r="AE92" s="1300"/>
    </row>
    <row r="93">
      <c r="A93" s="11" t="s">
        <v>226</v>
      </c>
      <c r="B93" s="758" t="s">
        <v>5992</v>
      </c>
      <c r="C93" s="758" t="s">
        <v>5993</v>
      </c>
      <c r="D93" s="758">
        <v>8.0</v>
      </c>
      <c r="E93" s="758">
        <v>5.0</v>
      </c>
      <c r="F93" s="758">
        <v>3.0</v>
      </c>
      <c r="G93" s="1300"/>
      <c r="H93" s="1300"/>
      <c r="I93" s="1300"/>
      <c r="J93" s="1300"/>
      <c r="K93" s="1300"/>
      <c r="L93" s="1300"/>
      <c r="M93" s="1300"/>
      <c r="N93" s="1300"/>
      <c r="O93" s="1300"/>
      <c r="P93" s="1300"/>
      <c r="Q93" s="1300"/>
      <c r="R93" s="1300"/>
      <c r="S93" s="1300"/>
      <c r="T93" s="1300"/>
      <c r="U93" s="1300"/>
      <c r="V93" s="1300"/>
      <c r="W93" s="1300"/>
      <c r="X93" s="1300"/>
      <c r="Y93" s="1300"/>
      <c r="Z93" s="1300"/>
      <c r="AA93" s="1300"/>
      <c r="AB93" s="1300"/>
      <c r="AC93" s="1300"/>
      <c r="AD93" s="1300"/>
      <c r="AE93" s="1300"/>
    </row>
    <row r="94">
      <c r="A94" s="11" t="s">
        <v>5994</v>
      </c>
      <c r="B94" s="758" t="s">
        <v>5992</v>
      </c>
      <c r="C94" s="758" t="s">
        <v>5995</v>
      </c>
      <c r="D94" s="758">
        <v>8.0</v>
      </c>
      <c r="E94" s="758">
        <v>4.0</v>
      </c>
      <c r="F94" s="758">
        <v>2.0</v>
      </c>
      <c r="G94" s="1300"/>
      <c r="H94" s="1300"/>
      <c r="I94" s="1300"/>
      <c r="J94" s="1300"/>
      <c r="K94" s="1300"/>
      <c r="L94" s="1300"/>
      <c r="M94" s="1300"/>
      <c r="N94" s="1300"/>
      <c r="O94" s="1300"/>
      <c r="P94" s="1300"/>
      <c r="Q94" s="1300"/>
      <c r="R94" s="1300"/>
      <c r="S94" s="1300"/>
      <c r="T94" s="1300"/>
      <c r="U94" s="1300"/>
      <c r="V94" s="1300"/>
      <c r="W94" s="1300"/>
      <c r="X94" s="1300"/>
      <c r="Y94" s="1300"/>
      <c r="Z94" s="1300"/>
      <c r="AA94" s="1300"/>
      <c r="AB94" s="1300"/>
      <c r="AC94" s="1300"/>
      <c r="AD94" s="1300"/>
      <c r="AE94" s="1300"/>
    </row>
    <row r="95">
      <c r="B95" s="1300"/>
      <c r="C95" s="1300"/>
      <c r="D95" s="1300"/>
      <c r="E95" s="1300"/>
      <c r="F95" s="1300" t="str">
        <f>sum</f>
        <v>#NAME?</v>
      </c>
      <c r="G95" s="1300"/>
      <c r="H95" s="1300"/>
      <c r="I95" s="1300"/>
      <c r="J95" s="1300"/>
      <c r="K95" s="1300"/>
      <c r="L95" s="1300"/>
      <c r="M95" s="1300"/>
      <c r="N95" s="1300"/>
      <c r="O95" s="1300"/>
      <c r="P95" s="1300"/>
      <c r="Q95" s="1300"/>
      <c r="R95" s="1300"/>
      <c r="S95" s="1300"/>
      <c r="T95" s="1300"/>
      <c r="U95" s="1300"/>
      <c r="V95" s="1300"/>
      <c r="W95" s="1300"/>
      <c r="X95" s="1300"/>
      <c r="Y95" s="1300"/>
      <c r="Z95" s="1300"/>
      <c r="AA95" s="1300"/>
      <c r="AB95" s="1300"/>
      <c r="AC95" s="1300"/>
      <c r="AD95" s="1300"/>
      <c r="AE95" s="1300"/>
    </row>
    <row r="96">
      <c r="B96" s="1300"/>
      <c r="C96" s="1300"/>
      <c r="D96" s="1300"/>
      <c r="E96" s="1300"/>
      <c r="F96" s="1300"/>
      <c r="G96" s="1300"/>
      <c r="H96" s="1300"/>
      <c r="I96" s="1300"/>
      <c r="J96" s="1300"/>
      <c r="K96" s="1300"/>
      <c r="L96" s="1300"/>
      <c r="M96" s="1300"/>
      <c r="N96" s="1300"/>
      <c r="O96" s="1300"/>
      <c r="P96" s="1300"/>
      <c r="Q96" s="1300"/>
      <c r="R96" s="1300"/>
      <c r="S96" s="1300"/>
      <c r="T96" s="1300"/>
      <c r="U96" s="1300"/>
      <c r="V96" s="1300"/>
      <c r="W96" s="1300"/>
      <c r="X96" s="1300"/>
      <c r="Y96" s="1300"/>
      <c r="Z96" s="1300"/>
      <c r="AA96" s="1300"/>
      <c r="AB96" s="1300"/>
      <c r="AC96" s="1300"/>
      <c r="AD96" s="1300"/>
      <c r="AE96" s="1300"/>
    </row>
    <row r="97">
      <c r="B97" s="1300"/>
      <c r="C97" s="1300"/>
      <c r="D97" s="1300"/>
      <c r="E97" s="1300"/>
      <c r="F97" s="1300"/>
      <c r="G97" s="1300"/>
      <c r="H97" s="1300"/>
      <c r="I97" s="1300"/>
      <c r="J97" s="1300"/>
      <c r="K97" s="1300"/>
      <c r="L97" s="1300"/>
      <c r="M97" s="1300"/>
      <c r="N97" s="1300"/>
      <c r="O97" s="1300"/>
      <c r="P97" s="1300"/>
      <c r="Q97" s="1300"/>
      <c r="R97" s="1300"/>
      <c r="S97" s="1300"/>
      <c r="T97" s="1300"/>
      <c r="U97" s="1300"/>
      <c r="V97" s="1300"/>
      <c r="W97" s="1300"/>
      <c r="X97" s="1300"/>
      <c r="Y97" s="1300"/>
      <c r="Z97" s="1300"/>
      <c r="AA97" s="1300"/>
      <c r="AB97" s="1300"/>
      <c r="AC97" s="1300"/>
      <c r="AD97" s="1300"/>
      <c r="AE97" s="1300"/>
    </row>
    <row r="98">
      <c r="B98" s="1300"/>
      <c r="C98" s="1300"/>
      <c r="D98" s="1300"/>
      <c r="E98" s="1300"/>
      <c r="F98" s="1300"/>
      <c r="G98" s="1300"/>
      <c r="H98" s="1300"/>
      <c r="I98" s="1300"/>
      <c r="J98" s="1300"/>
      <c r="K98" s="1300"/>
      <c r="L98" s="1300"/>
      <c r="M98" s="1300"/>
      <c r="N98" s="1300"/>
      <c r="O98" s="1300"/>
      <c r="P98" s="1300"/>
      <c r="Q98" s="1300"/>
      <c r="R98" s="1300"/>
      <c r="S98" s="1300"/>
      <c r="T98" s="1300"/>
      <c r="U98" s="1300"/>
      <c r="V98" s="1300"/>
      <c r="W98" s="1300"/>
      <c r="X98" s="1300"/>
      <c r="Y98" s="1300"/>
      <c r="Z98" s="1300"/>
      <c r="AA98" s="1300"/>
      <c r="AB98" s="1300"/>
      <c r="AC98" s="1300"/>
      <c r="AD98" s="1300"/>
      <c r="AE98" s="1300"/>
    </row>
    <row r="99">
      <c r="B99" s="1300"/>
      <c r="C99" s="1300"/>
      <c r="D99" s="1300"/>
      <c r="E99" s="1300"/>
      <c r="F99" s="1300"/>
      <c r="G99" s="1300"/>
      <c r="H99" s="1300"/>
      <c r="I99" s="1300"/>
      <c r="J99" s="1300"/>
      <c r="K99" s="1300"/>
      <c r="L99" s="1300"/>
      <c r="M99" s="1300"/>
      <c r="N99" s="1300"/>
      <c r="O99" s="1300"/>
      <c r="P99" s="1300"/>
      <c r="Q99" s="1300"/>
      <c r="R99" s="1300"/>
      <c r="S99" s="1300"/>
      <c r="T99" s="1300"/>
      <c r="U99" s="1300"/>
      <c r="V99" s="1300"/>
      <c r="W99" s="1300"/>
      <c r="X99" s="1300"/>
      <c r="Y99" s="1300"/>
      <c r="Z99" s="1300"/>
      <c r="AA99" s="1300"/>
      <c r="AB99" s="1300"/>
      <c r="AC99" s="1300"/>
      <c r="AD99" s="1300"/>
      <c r="AE99" s="1300"/>
    </row>
    <row r="100">
      <c r="B100" s="1300"/>
      <c r="C100" s="1300"/>
      <c r="D100" s="1300"/>
      <c r="E100" s="1300"/>
      <c r="F100" s="1300"/>
      <c r="G100" s="1300"/>
      <c r="H100" s="1300"/>
      <c r="I100" s="1300"/>
      <c r="J100" s="1300"/>
      <c r="K100" s="1300"/>
      <c r="L100" s="1300"/>
      <c r="M100" s="1300"/>
      <c r="N100" s="1300"/>
      <c r="O100" s="1300"/>
      <c r="P100" s="1300"/>
      <c r="Q100" s="1300"/>
      <c r="R100" s="1300"/>
      <c r="S100" s="1300"/>
      <c r="T100" s="1300"/>
      <c r="U100" s="1300"/>
      <c r="V100" s="1300"/>
      <c r="W100" s="1300"/>
      <c r="X100" s="1300"/>
      <c r="Y100" s="1300"/>
      <c r="Z100" s="1300"/>
      <c r="AA100" s="1300"/>
      <c r="AB100" s="1300"/>
      <c r="AC100" s="1300"/>
      <c r="AD100" s="1300"/>
      <c r="AE100" s="1300"/>
    </row>
    <row r="101">
      <c r="B101" s="1300"/>
      <c r="C101" s="1300"/>
      <c r="D101" s="1300"/>
      <c r="E101" s="1300"/>
      <c r="F101" s="1300"/>
      <c r="G101" s="1300"/>
      <c r="H101" s="1300"/>
      <c r="I101" s="1300"/>
      <c r="J101" s="1300"/>
      <c r="K101" s="1300"/>
      <c r="L101" s="1300"/>
      <c r="M101" s="1300"/>
      <c r="N101" s="1300"/>
      <c r="O101" s="1300"/>
      <c r="P101" s="1300"/>
      <c r="Q101" s="1300"/>
      <c r="R101" s="1300"/>
      <c r="S101" s="1300"/>
      <c r="T101" s="1300"/>
      <c r="U101" s="1300"/>
      <c r="V101" s="1300"/>
      <c r="W101" s="1300"/>
      <c r="X101" s="1300"/>
      <c r="Y101" s="1300"/>
      <c r="Z101" s="1300"/>
      <c r="AA101" s="1300"/>
      <c r="AB101" s="1300"/>
      <c r="AC101" s="1300"/>
      <c r="AD101" s="1300"/>
      <c r="AE101" s="1300"/>
    </row>
    <row r="102">
      <c r="B102" s="1300"/>
      <c r="C102" s="1300"/>
      <c r="D102" s="1300"/>
      <c r="E102" s="1300"/>
      <c r="F102" s="1300"/>
      <c r="G102" s="1300"/>
      <c r="H102" s="1300"/>
      <c r="I102" s="1300"/>
      <c r="J102" s="1300"/>
      <c r="K102" s="1300"/>
      <c r="L102" s="1300"/>
      <c r="M102" s="1300"/>
      <c r="N102" s="1300"/>
      <c r="O102" s="1300"/>
      <c r="P102" s="1300"/>
      <c r="Q102" s="1300"/>
      <c r="R102" s="1300"/>
      <c r="S102" s="1300"/>
      <c r="T102" s="1300"/>
      <c r="U102" s="1300"/>
      <c r="V102" s="1300"/>
      <c r="W102" s="1300"/>
      <c r="X102" s="1300"/>
      <c r="Y102" s="1300"/>
      <c r="Z102" s="1300"/>
      <c r="AA102" s="1300"/>
      <c r="AB102" s="1300"/>
      <c r="AC102" s="1300"/>
      <c r="AD102" s="1300"/>
      <c r="AE102" s="1300"/>
    </row>
    <row r="103">
      <c r="B103" s="1300"/>
      <c r="C103" s="1300"/>
      <c r="D103" s="1300"/>
      <c r="E103" s="1300"/>
      <c r="F103" s="1300"/>
      <c r="G103" s="1300"/>
      <c r="H103" s="1300"/>
      <c r="I103" s="1300"/>
      <c r="J103" s="1300"/>
      <c r="K103" s="1300"/>
      <c r="L103" s="1300"/>
      <c r="M103" s="1300"/>
      <c r="N103" s="1300"/>
      <c r="O103" s="1300"/>
      <c r="P103" s="1300"/>
      <c r="Q103" s="1300"/>
      <c r="R103" s="1300"/>
      <c r="S103" s="1300"/>
      <c r="T103" s="1300"/>
      <c r="U103" s="1300"/>
      <c r="V103" s="1300"/>
      <c r="W103" s="1300"/>
      <c r="X103" s="1300"/>
      <c r="Y103" s="1300"/>
      <c r="Z103" s="1300"/>
      <c r="AA103" s="1300"/>
      <c r="AB103" s="1300"/>
      <c r="AC103" s="1300"/>
      <c r="AD103" s="1300"/>
      <c r="AE103" s="1300"/>
    </row>
    <row r="104">
      <c r="B104" s="1300"/>
      <c r="C104" s="1300"/>
      <c r="D104" s="1300"/>
      <c r="E104" s="1300"/>
      <c r="F104" s="1300"/>
      <c r="G104" s="1300"/>
      <c r="H104" s="1300"/>
      <c r="I104" s="1300"/>
      <c r="J104" s="1300"/>
      <c r="K104" s="1300"/>
      <c r="L104" s="1300"/>
      <c r="M104" s="1300"/>
      <c r="N104" s="1300"/>
      <c r="O104" s="1300"/>
      <c r="P104" s="1300"/>
      <c r="Q104" s="1300"/>
      <c r="R104" s="1300"/>
      <c r="S104" s="1300"/>
      <c r="T104" s="1300"/>
      <c r="U104" s="1300"/>
      <c r="V104" s="1300"/>
      <c r="W104" s="1300"/>
      <c r="X104" s="1300"/>
      <c r="Y104" s="1300"/>
      <c r="Z104" s="1300"/>
      <c r="AA104" s="1300"/>
      <c r="AB104" s="1300"/>
      <c r="AC104" s="1300"/>
      <c r="AD104" s="1300"/>
      <c r="AE104" s="1300"/>
    </row>
    <row r="105">
      <c r="B105" s="1300"/>
      <c r="C105" s="1300"/>
      <c r="D105" s="1300"/>
      <c r="E105" s="1300"/>
      <c r="F105" s="1300"/>
      <c r="G105" s="1300"/>
      <c r="H105" s="1300"/>
      <c r="I105" s="1300"/>
      <c r="J105" s="1300"/>
      <c r="K105" s="1300"/>
      <c r="L105" s="1300"/>
      <c r="M105" s="1300"/>
      <c r="N105" s="1300"/>
      <c r="O105" s="1300"/>
      <c r="P105" s="1300"/>
      <c r="Q105" s="1300"/>
      <c r="R105" s="1300"/>
      <c r="S105" s="1300"/>
      <c r="T105" s="1300"/>
      <c r="U105" s="1300"/>
      <c r="V105" s="1300"/>
      <c r="W105" s="1300"/>
      <c r="X105" s="1300"/>
      <c r="Y105" s="1300"/>
      <c r="Z105" s="1300"/>
      <c r="AA105" s="1300"/>
      <c r="AB105" s="1300"/>
      <c r="AC105" s="1300"/>
      <c r="AD105" s="1300"/>
      <c r="AE105" s="1300"/>
    </row>
    <row r="106">
      <c r="B106" s="1300"/>
      <c r="C106" s="1300"/>
      <c r="D106" s="1300"/>
      <c r="E106" s="1300"/>
      <c r="F106" s="1300"/>
      <c r="G106" s="1300"/>
      <c r="H106" s="1300"/>
      <c r="I106" s="1300"/>
      <c r="J106" s="1300"/>
      <c r="K106" s="1300"/>
      <c r="L106" s="1300"/>
      <c r="M106" s="1300"/>
      <c r="N106" s="1300"/>
      <c r="O106" s="1300"/>
      <c r="P106" s="1300"/>
      <c r="Q106" s="1300"/>
      <c r="R106" s="1300"/>
      <c r="S106" s="1300"/>
      <c r="T106" s="1300"/>
      <c r="U106" s="1300"/>
      <c r="V106" s="1300"/>
      <c r="W106" s="1300"/>
      <c r="X106" s="1300"/>
      <c r="Y106" s="1300"/>
      <c r="Z106" s="1300"/>
      <c r="AA106" s="1300"/>
      <c r="AB106" s="1300"/>
      <c r="AC106" s="1300"/>
      <c r="AD106" s="1300"/>
      <c r="AE106" s="1300"/>
    </row>
    <row r="107">
      <c r="B107" s="1300"/>
      <c r="C107" s="1300"/>
      <c r="D107" s="1300"/>
      <c r="E107" s="1300"/>
      <c r="F107" s="1300"/>
      <c r="G107" s="1300"/>
      <c r="H107" s="1300"/>
      <c r="I107" s="1300"/>
      <c r="J107" s="1300"/>
      <c r="K107" s="1300"/>
      <c r="L107" s="1300"/>
      <c r="M107" s="1300"/>
      <c r="N107" s="1300"/>
      <c r="O107" s="1300"/>
      <c r="P107" s="1300"/>
      <c r="Q107" s="1300"/>
      <c r="R107" s="1300"/>
      <c r="S107" s="1300"/>
      <c r="T107" s="1300"/>
      <c r="U107" s="1300"/>
      <c r="V107" s="1300"/>
      <c r="W107" s="1300"/>
      <c r="X107" s="1300"/>
      <c r="Y107" s="1300"/>
      <c r="Z107" s="1300"/>
      <c r="AA107" s="1300"/>
      <c r="AB107" s="1300"/>
      <c r="AC107" s="1300"/>
      <c r="AD107" s="1300"/>
      <c r="AE107" s="1300"/>
    </row>
    <row r="108">
      <c r="B108" s="1300"/>
      <c r="C108" s="1300"/>
      <c r="D108" s="1300"/>
      <c r="E108" s="1300"/>
      <c r="F108" s="1300"/>
      <c r="G108" s="1300"/>
      <c r="H108" s="1300"/>
      <c r="I108" s="1300"/>
      <c r="J108" s="1300"/>
      <c r="K108" s="1300"/>
      <c r="L108" s="1300"/>
      <c r="M108" s="1300"/>
      <c r="N108" s="1300"/>
      <c r="O108" s="1300"/>
      <c r="P108" s="1300"/>
      <c r="Q108" s="1300"/>
      <c r="R108" s="1300"/>
      <c r="S108" s="1300"/>
      <c r="T108" s="1300"/>
      <c r="U108" s="1300"/>
      <c r="V108" s="1300"/>
      <c r="W108" s="1300"/>
      <c r="X108" s="1300"/>
      <c r="Y108" s="1300"/>
      <c r="Z108" s="1300"/>
      <c r="AA108" s="1300"/>
      <c r="AB108" s="1300"/>
      <c r="AC108" s="1300"/>
      <c r="AD108" s="1300"/>
      <c r="AE108" s="1300"/>
    </row>
    <row r="109">
      <c r="B109" s="1300"/>
      <c r="C109" s="1300"/>
      <c r="D109" s="1300"/>
      <c r="E109" s="1300"/>
      <c r="F109" s="1300"/>
      <c r="G109" s="1300"/>
      <c r="H109" s="1300"/>
      <c r="I109" s="1300"/>
      <c r="J109" s="1300"/>
      <c r="K109" s="1300"/>
      <c r="L109" s="1300"/>
      <c r="M109" s="1300"/>
      <c r="N109" s="1300"/>
      <c r="O109" s="1300"/>
      <c r="P109" s="1300"/>
      <c r="Q109" s="1300"/>
      <c r="R109" s="1300"/>
      <c r="S109" s="1300"/>
      <c r="T109" s="1300"/>
      <c r="U109" s="1300"/>
      <c r="V109" s="1300"/>
      <c r="W109" s="1300"/>
      <c r="X109" s="1300"/>
      <c r="Y109" s="1300"/>
      <c r="Z109" s="1300"/>
      <c r="AA109" s="1300"/>
      <c r="AB109" s="1300"/>
      <c r="AC109" s="1300"/>
      <c r="AD109" s="1300"/>
      <c r="AE109" s="1300"/>
    </row>
    <row r="110">
      <c r="B110" s="1300"/>
      <c r="C110" s="1300"/>
      <c r="D110" s="1300"/>
      <c r="E110" s="1300"/>
      <c r="F110" s="1300"/>
      <c r="G110" s="1300"/>
      <c r="H110" s="1300"/>
      <c r="I110" s="1300"/>
      <c r="J110" s="1300"/>
      <c r="K110" s="1300"/>
      <c r="L110" s="1300"/>
      <c r="M110" s="1300"/>
      <c r="N110" s="1300"/>
      <c r="O110" s="1300"/>
      <c r="P110" s="1300"/>
      <c r="Q110" s="1300"/>
      <c r="R110" s="1300"/>
      <c r="S110" s="1300"/>
      <c r="T110" s="1300"/>
      <c r="U110" s="1300"/>
      <c r="V110" s="1300"/>
      <c r="W110" s="1300"/>
      <c r="X110" s="1300"/>
      <c r="Y110" s="1300"/>
      <c r="Z110" s="1300"/>
      <c r="AA110" s="1300"/>
      <c r="AB110" s="1300"/>
      <c r="AC110" s="1300"/>
      <c r="AD110" s="1300"/>
      <c r="AE110" s="1300"/>
    </row>
    <row r="111">
      <c r="B111" s="1300"/>
      <c r="C111" s="1300"/>
      <c r="D111" s="1300"/>
      <c r="E111" s="1300"/>
      <c r="F111" s="1300"/>
      <c r="G111" s="1300"/>
      <c r="H111" s="1300"/>
      <c r="I111" s="1300"/>
      <c r="J111" s="1300"/>
      <c r="K111" s="1300"/>
      <c r="L111" s="1300"/>
      <c r="M111" s="1300"/>
      <c r="N111" s="1300"/>
      <c r="O111" s="1300"/>
      <c r="P111" s="1300"/>
      <c r="Q111" s="1300"/>
      <c r="R111" s="1300"/>
      <c r="S111" s="1300"/>
      <c r="T111" s="1300"/>
      <c r="U111" s="1300"/>
      <c r="V111" s="1300"/>
      <c r="W111" s="1300"/>
      <c r="X111" s="1300"/>
      <c r="Y111" s="1300"/>
      <c r="Z111" s="1300"/>
      <c r="AA111" s="1300"/>
      <c r="AB111" s="1300"/>
      <c r="AC111" s="1300"/>
      <c r="AD111" s="1300"/>
      <c r="AE111" s="1300"/>
    </row>
    <row r="112">
      <c r="B112" s="1300"/>
      <c r="C112" s="1300"/>
      <c r="D112" s="1300"/>
      <c r="E112" s="1300"/>
      <c r="F112" s="1300"/>
      <c r="G112" s="1300"/>
      <c r="H112" s="1300"/>
      <c r="I112" s="1300"/>
      <c r="J112" s="1300"/>
      <c r="K112" s="1300"/>
      <c r="L112" s="1300"/>
      <c r="M112" s="1300"/>
      <c r="N112" s="1300"/>
      <c r="O112" s="1300"/>
      <c r="P112" s="1300"/>
      <c r="Q112" s="1300"/>
      <c r="R112" s="1300"/>
      <c r="S112" s="1300"/>
      <c r="T112" s="1300"/>
      <c r="U112" s="1300"/>
      <c r="V112" s="1300"/>
      <c r="W112" s="1300"/>
      <c r="X112" s="1300"/>
      <c r="Y112" s="1300"/>
      <c r="Z112" s="1300"/>
      <c r="AA112" s="1300"/>
      <c r="AB112" s="1300"/>
      <c r="AC112" s="1300"/>
      <c r="AD112" s="1300"/>
      <c r="AE112" s="1300"/>
    </row>
    <row r="113">
      <c r="B113" s="1300"/>
      <c r="C113" s="1300"/>
      <c r="D113" s="1300"/>
      <c r="E113" s="1300"/>
      <c r="F113" s="1300"/>
      <c r="G113" s="1300"/>
      <c r="H113" s="1300"/>
      <c r="I113" s="1300"/>
      <c r="J113" s="1300"/>
      <c r="K113" s="1300"/>
      <c r="L113" s="1300"/>
      <c r="M113" s="1300"/>
      <c r="N113" s="1300"/>
      <c r="O113" s="1300"/>
      <c r="P113" s="1300"/>
      <c r="Q113" s="1300"/>
      <c r="R113" s="1300"/>
      <c r="S113" s="1300"/>
      <c r="T113" s="1300"/>
      <c r="U113" s="1300"/>
      <c r="V113" s="1300"/>
      <c r="W113" s="1300"/>
      <c r="X113" s="1300"/>
      <c r="Y113" s="1300"/>
      <c r="Z113" s="1300"/>
      <c r="AA113" s="1300"/>
      <c r="AB113" s="1300"/>
      <c r="AC113" s="1300"/>
      <c r="AD113" s="1300"/>
      <c r="AE113" s="1300"/>
    </row>
    <row r="114">
      <c r="B114" s="1300"/>
      <c r="C114" s="1300"/>
      <c r="D114" s="1300"/>
      <c r="E114" s="1300"/>
      <c r="F114" s="1300"/>
      <c r="G114" s="1300"/>
      <c r="H114" s="1300"/>
      <c r="I114" s="1300"/>
      <c r="J114" s="1300"/>
      <c r="K114" s="1300"/>
      <c r="L114" s="1300"/>
      <c r="M114" s="1300"/>
      <c r="N114" s="1300"/>
      <c r="O114" s="1300"/>
      <c r="P114" s="1300"/>
      <c r="Q114" s="1300"/>
      <c r="R114" s="1300"/>
      <c r="S114" s="1300"/>
      <c r="T114" s="1300"/>
      <c r="U114" s="1300"/>
      <c r="V114" s="1300"/>
      <c r="W114" s="1300"/>
      <c r="X114" s="1300"/>
      <c r="Y114" s="1300"/>
      <c r="Z114" s="1300"/>
      <c r="AA114" s="1300"/>
      <c r="AB114" s="1300"/>
      <c r="AC114" s="1300"/>
      <c r="AD114" s="1300"/>
      <c r="AE114" s="1300"/>
    </row>
    <row r="115">
      <c r="B115" s="1300"/>
      <c r="C115" s="1300"/>
      <c r="D115" s="1300"/>
      <c r="E115" s="1300"/>
      <c r="F115" s="1300"/>
      <c r="G115" s="1300"/>
      <c r="H115" s="1300"/>
      <c r="I115" s="1300"/>
      <c r="J115" s="1300"/>
      <c r="K115" s="1300"/>
      <c r="L115" s="1300"/>
      <c r="M115" s="1300"/>
      <c r="N115" s="1300"/>
      <c r="O115" s="1300"/>
      <c r="P115" s="1300"/>
      <c r="Q115" s="1300"/>
      <c r="R115" s="1300"/>
      <c r="S115" s="1300"/>
      <c r="T115" s="1300"/>
      <c r="U115" s="1300"/>
      <c r="V115" s="1300"/>
      <c r="W115" s="1300"/>
      <c r="X115" s="1300"/>
      <c r="Y115" s="1300"/>
      <c r="Z115" s="1300"/>
      <c r="AA115" s="1300"/>
      <c r="AB115" s="1300"/>
      <c r="AC115" s="1300"/>
      <c r="AD115" s="1300"/>
      <c r="AE115" s="1300"/>
    </row>
    <row r="116">
      <c r="B116" s="1300"/>
      <c r="C116" s="1300"/>
      <c r="D116" s="1300"/>
      <c r="E116" s="1300"/>
      <c r="F116" s="1300"/>
      <c r="G116" s="1300"/>
      <c r="H116" s="1300"/>
      <c r="I116" s="1300"/>
      <c r="J116" s="1300"/>
      <c r="K116" s="1300"/>
      <c r="L116" s="1300"/>
      <c r="M116" s="1300"/>
      <c r="N116" s="1300"/>
      <c r="O116" s="1300"/>
      <c r="P116" s="1300"/>
      <c r="Q116" s="1300"/>
      <c r="R116" s="1300"/>
      <c r="S116" s="1300"/>
      <c r="T116" s="1300"/>
      <c r="U116" s="1300"/>
      <c r="V116" s="1300"/>
      <c r="W116" s="1300"/>
      <c r="X116" s="1300"/>
      <c r="Y116" s="1300"/>
      <c r="Z116" s="1300"/>
      <c r="AA116" s="1300"/>
      <c r="AB116" s="1300"/>
      <c r="AC116" s="1300"/>
      <c r="AD116" s="1300"/>
      <c r="AE116" s="1300"/>
    </row>
    <row r="117">
      <c r="B117" s="1300"/>
      <c r="C117" s="1300"/>
      <c r="D117" s="1300"/>
      <c r="E117" s="1300"/>
      <c r="F117" s="1300"/>
      <c r="G117" s="1300"/>
      <c r="H117" s="1300"/>
      <c r="I117" s="1300"/>
      <c r="J117" s="1300"/>
      <c r="K117" s="1300"/>
      <c r="L117" s="1300"/>
      <c r="M117" s="1300"/>
      <c r="N117" s="1300"/>
      <c r="O117" s="1300"/>
      <c r="P117" s="1300"/>
      <c r="Q117" s="1300"/>
      <c r="R117" s="1300"/>
      <c r="S117" s="1300"/>
      <c r="T117" s="1300"/>
      <c r="U117" s="1300"/>
      <c r="V117" s="1300"/>
      <c r="W117" s="1300"/>
      <c r="X117" s="1300"/>
      <c r="Y117" s="1300"/>
      <c r="Z117" s="1300"/>
      <c r="AA117" s="1300"/>
      <c r="AB117" s="1300"/>
      <c r="AC117" s="1300"/>
      <c r="AD117" s="1300"/>
      <c r="AE117" s="1300"/>
    </row>
    <row r="118">
      <c r="B118" s="1300"/>
      <c r="C118" s="1300"/>
      <c r="D118" s="1300"/>
      <c r="E118" s="1300"/>
      <c r="F118" s="1300"/>
      <c r="G118" s="1300"/>
      <c r="H118" s="1300"/>
      <c r="I118" s="1300"/>
      <c r="J118" s="1300"/>
      <c r="K118" s="1300"/>
      <c r="L118" s="1300"/>
      <c r="M118" s="1300"/>
      <c r="N118" s="1300"/>
      <c r="O118" s="1300"/>
      <c r="P118" s="1300"/>
      <c r="Q118" s="1300"/>
      <c r="R118" s="1300"/>
      <c r="S118" s="1300"/>
      <c r="T118" s="1300"/>
      <c r="U118" s="1300"/>
      <c r="V118" s="1300"/>
      <c r="W118" s="1300"/>
      <c r="X118" s="1300"/>
      <c r="Y118" s="1300"/>
      <c r="Z118" s="1300"/>
      <c r="AA118" s="1300"/>
      <c r="AB118" s="1300"/>
      <c r="AC118" s="1300"/>
      <c r="AD118" s="1300"/>
      <c r="AE118" s="1300"/>
    </row>
    <row r="119">
      <c r="B119" s="1300"/>
      <c r="C119" s="1300"/>
      <c r="D119" s="1300"/>
      <c r="E119" s="1300"/>
      <c r="F119" s="1300"/>
      <c r="G119" s="1300"/>
      <c r="H119" s="1300"/>
      <c r="I119" s="1300"/>
      <c r="J119" s="1300"/>
      <c r="K119" s="1300"/>
      <c r="L119" s="1300"/>
      <c r="M119" s="1300"/>
      <c r="N119" s="1300"/>
      <c r="O119" s="1300"/>
      <c r="P119" s="1300"/>
      <c r="Q119" s="1300"/>
      <c r="R119" s="1300"/>
      <c r="S119" s="1300"/>
      <c r="T119" s="1300"/>
      <c r="U119" s="1300"/>
      <c r="V119" s="1300"/>
      <c r="W119" s="1300"/>
      <c r="X119" s="1300"/>
      <c r="Y119" s="1300"/>
      <c r="Z119" s="1300"/>
      <c r="AA119" s="1300"/>
      <c r="AB119" s="1300"/>
      <c r="AC119" s="1300"/>
      <c r="AD119" s="1300"/>
      <c r="AE119" s="1300"/>
    </row>
    <row r="120">
      <c r="B120" s="1300"/>
      <c r="C120" s="1300"/>
      <c r="D120" s="1300"/>
      <c r="E120" s="1300"/>
      <c r="F120" s="1300"/>
      <c r="G120" s="1300"/>
      <c r="H120" s="1300"/>
      <c r="I120" s="1300"/>
      <c r="J120" s="1300"/>
      <c r="K120" s="1300"/>
      <c r="L120" s="1300"/>
      <c r="M120" s="1300"/>
      <c r="N120" s="1300"/>
      <c r="O120" s="1300"/>
      <c r="P120" s="1300"/>
      <c r="Q120" s="1300"/>
      <c r="R120" s="1300"/>
      <c r="S120" s="1300"/>
      <c r="T120" s="1300"/>
      <c r="U120" s="1300"/>
      <c r="V120" s="1300"/>
      <c r="W120" s="1300"/>
      <c r="X120" s="1300"/>
      <c r="Y120" s="1300"/>
      <c r="Z120" s="1300"/>
      <c r="AA120" s="1300"/>
      <c r="AB120" s="1300"/>
      <c r="AC120" s="1300"/>
      <c r="AD120" s="1300"/>
      <c r="AE120" s="1300"/>
    </row>
    <row r="121">
      <c r="B121" s="1300"/>
      <c r="C121" s="1300"/>
      <c r="D121" s="1300"/>
      <c r="E121" s="1300"/>
      <c r="F121" s="1300"/>
      <c r="G121" s="1300"/>
      <c r="H121" s="1300"/>
      <c r="I121" s="1300"/>
      <c r="J121" s="1300"/>
      <c r="K121" s="1300"/>
      <c r="L121" s="1300"/>
      <c r="M121" s="1300"/>
      <c r="N121" s="1300"/>
      <c r="O121" s="1300"/>
      <c r="P121" s="1300"/>
      <c r="Q121" s="1300"/>
      <c r="R121" s="1300"/>
      <c r="S121" s="1300"/>
      <c r="T121" s="1300"/>
      <c r="U121" s="1300"/>
      <c r="V121" s="1300"/>
      <c r="W121" s="1300"/>
      <c r="X121" s="1300"/>
      <c r="Y121" s="1300"/>
      <c r="Z121" s="1300"/>
      <c r="AA121" s="1300"/>
      <c r="AB121" s="1300"/>
      <c r="AC121" s="1300"/>
      <c r="AD121" s="1300"/>
      <c r="AE121" s="1300"/>
    </row>
    <row r="122">
      <c r="B122" s="1300"/>
      <c r="C122" s="1300"/>
      <c r="D122" s="1300"/>
      <c r="E122" s="1300"/>
      <c r="F122" s="1300"/>
      <c r="G122" s="1300"/>
      <c r="H122" s="1300"/>
      <c r="I122" s="1300"/>
      <c r="J122" s="1300"/>
      <c r="K122" s="1300"/>
      <c r="L122" s="1300"/>
      <c r="M122" s="1300"/>
      <c r="N122" s="1300"/>
      <c r="O122" s="1300"/>
      <c r="P122" s="1300"/>
      <c r="Q122" s="1300"/>
      <c r="R122" s="1300"/>
      <c r="S122" s="1300"/>
      <c r="T122" s="1300"/>
      <c r="U122" s="1300"/>
      <c r="V122" s="1300"/>
      <c r="W122" s="1300"/>
      <c r="X122" s="1300"/>
      <c r="Y122" s="1300"/>
      <c r="Z122" s="1300"/>
      <c r="AA122" s="1300"/>
      <c r="AB122" s="1300"/>
      <c r="AC122" s="1300"/>
      <c r="AD122" s="1300"/>
      <c r="AE122" s="1300"/>
    </row>
    <row r="123">
      <c r="B123" s="1300"/>
      <c r="C123" s="1300"/>
      <c r="D123" s="1300"/>
      <c r="E123" s="1300"/>
      <c r="F123" s="1300"/>
      <c r="G123" s="1300"/>
      <c r="H123" s="1300"/>
      <c r="I123" s="1300"/>
      <c r="J123" s="1300"/>
      <c r="K123" s="1300"/>
      <c r="L123" s="1300"/>
      <c r="M123" s="1300"/>
      <c r="N123" s="1300"/>
      <c r="O123" s="1300"/>
      <c r="P123" s="1300"/>
      <c r="Q123" s="1300"/>
      <c r="R123" s="1300"/>
      <c r="S123" s="1300"/>
      <c r="T123" s="1300"/>
      <c r="U123" s="1300"/>
      <c r="V123" s="1300"/>
      <c r="W123" s="1300"/>
      <c r="X123" s="1300"/>
      <c r="Y123" s="1300"/>
      <c r="Z123" s="1300"/>
      <c r="AA123" s="1300"/>
      <c r="AB123" s="1300"/>
      <c r="AC123" s="1300"/>
      <c r="AD123" s="1300"/>
      <c r="AE123" s="1300"/>
    </row>
    <row r="124">
      <c r="B124" s="1300"/>
      <c r="C124" s="1300"/>
      <c r="D124" s="1300"/>
      <c r="E124" s="1300"/>
      <c r="F124" s="1300"/>
      <c r="G124" s="1300"/>
      <c r="H124" s="1300"/>
      <c r="I124" s="1300"/>
      <c r="J124" s="1300"/>
      <c r="K124" s="1300"/>
      <c r="L124" s="1300"/>
      <c r="M124" s="1300"/>
      <c r="N124" s="1300"/>
      <c r="O124" s="1300"/>
      <c r="P124" s="1300"/>
      <c r="Q124" s="1300"/>
      <c r="R124" s="1300"/>
      <c r="S124" s="1300"/>
      <c r="T124" s="1300"/>
      <c r="U124" s="1300"/>
      <c r="V124" s="1300"/>
      <c r="W124" s="1300"/>
      <c r="X124" s="1300"/>
      <c r="Y124" s="1300"/>
      <c r="Z124" s="1300"/>
      <c r="AA124" s="1300"/>
      <c r="AB124" s="1300"/>
      <c r="AC124" s="1300"/>
      <c r="AD124" s="1300"/>
      <c r="AE124" s="1300"/>
    </row>
    <row r="125">
      <c r="B125" s="1300"/>
      <c r="C125" s="1300"/>
      <c r="D125" s="1300"/>
      <c r="E125" s="1300"/>
      <c r="F125" s="1300"/>
      <c r="G125" s="1300"/>
      <c r="H125" s="1300"/>
      <c r="I125" s="1300"/>
      <c r="J125" s="1300"/>
      <c r="K125" s="1300"/>
      <c r="L125" s="1300"/>
      <c r="M125" s="1300"/>
      <c r="N125" s="1300"/>
      <c r="O125" s="1300"/>
      <c r="P125" s="1300"/>
      <c r="Q125" s="1300"/>
      <c r="R125" s="1300"/>
      <c r="S125" s="1300"/>
      <c r="T125" s="1300"/>
      <c r="U125" s="1300"/>
      <c r="V125" s="1300"/>
      <c r="W125" s="1300"/>
      <c r="X125" s="1300"/>
      <c r="Y125" s="1300"/>
      <c r="Z125" s="1300"/>
      <c r="AA125" s="1300"/>
      <c r="AB125" s="1300"/>
      <c r="AC125" s="1300"/>
      <c r="AD125" s="1300"/>
      <c r="AE125" s="1300"/>
    </row>
    <row r="126">
      <c r="B126" s="1300"/>
      <c r="C126" s="1300"/>
      <c r="D126" s="1300"/>
      <c r="E126" s="1300"/>
      <c r="F126" s="1300"/>
      <c r="G126" s="1300"/>
      <c r="H126" s="1300"/>
      <c r="I126" s="1300"/>
      <c r="J126" s="1300"/>
      <c r="K126" s="1300"/>
      <c r="L126" s="1300"/>
      <c r="M126" s="1300"/>
      <c r="N126" s="1300"/>
      <c r="O126" s="1300"/>
      <c r="P126" s="1300"/>
      <c r="Q126" s="1300"/>
      <c r="R126" s="1300"/>
      <c r="S126" s="1300"/>
      <c r="T126" s="1300"/>
      <c r="U126" s="1300"/>
      <c r="V126" s="1300"/>
      <c r="W126" s="1300"/>
      <c r="X126" s="1300"/>
      <c r="Y126" s="1300"/>
      <c r="Z126" s="1300"/>
      <c r="AA126" s="1300"/>
      <c r="AB126" s="1300"/>
      <c r="AC126" s="1300"/>
      <c r="AD126" s="1300"/>
      <c r="AE126" s="1300"/>
    </row>
    <row r="127">
      <c r="B127" s="1300"/>
      <c r="C127" s="1300"/>
      <c r="D127" s="1300"/>
      <c r="E127" s="1300"/>
      <c r="F127" s="1300"/>
      <c r="G127" s="1300"/>
      <c r="H127" s="1300"/>
      <c r="I127" s="1300"/>
      <c r="J127" s="1300"/>
      <c r="K127" s="1300"/>
      <c r="L127" s="1300"/>
      <c r="M127" s="1300"/>
      <c r="N127" s="1300"/>
      <c r="O127" s="1300"/>
      <c r="P127" s="1300"/>
      <c r="Q127" s="1300"/>
      <c r="R127" s="1300"/>
      <c r="S127" s="1300"/>
      <c r="T127" s="1300"/>
      <c r="U127" s="1300"/>
      <c r="V127" s="1300"/>
      <c r="W127" s="1300"/>
      <c r="X127" s="1300"/>
      <c r="Y127" s="1300"/>
      <c r="Z127" s="1300"/>
      <c r="AA127" s="1300"/>
      <c r="AB127" s="1300"/>
      <c r="AC127" s="1300"/>
      <c r="AD127" s="1300"/>
      <c r="AE127" s="1300"/>
    </row>
    <row r="128">
      <c r="B128" s="1300"/>
      <c r="C128" s="1300"/>
      <c r="D128" s="1300"/>
      <c r="E128" s="1300"/>
      <c r="F128" s="1300"/>
      <c r="G128" s="1300"/>
      <c r="H128" s="1300"/>
      <c r="I128" s="1300"/>
      <c r="J128" s="1300"/>
      <c r="K128" s="1300"/>
      <c r="L128" s="1300"/>
      <c r="M128" s="1300"/>
      <c r="N128" s="1300"/>
      <c r="O128" s="1300"/>
      <c r="P128" s="1300"/>
      <c r="Q128" s="1300"/>
      <c r="R128" s="1300"/>
      <c r="S128" s="1300"/>
      <c r="T128" s="1300"/>
      <c r="U128" s="1300"/>
      <c r="V128" s="1300"/>
      <c r="W128" s="1300"/>
      <c r="X128" s="1300"/>
      <c r="Y128" s="1300"/>
      <c r="Z128" s="1300"/>
      <c r="AA128" s="1300"/>
      <c r="AB128" s="1300"/>
      <c r="AC128" s="1300"/>
      <c r="AD128" s="1300"/>
      <c r="AE128" s="1300"/>
    </row>
    <row r="129">
      <c r="B129" s="1300"/>
      <c r="C129" s="1300"/>
      <c r="D129" s="1300"/>
      <c r="E129" s="1300"/>
      <c r="F129" s="1300"/>
      <c r="G129" s="1300"/>
      <c r="H129" s="1300"/>
      <c r="I129" s="1300"/>
      <c r="J129" s="1300"/>
      <c r="K129" s="1300"/>
      <c r="L129" s="1300"/>
      <c r="M129" s="1300"/>
      <c r="N129" s="1300"/>
      <c r="O129" s="1300"/>
      <c r="P129" s="1300"/>
      <c r="Q129" s="1300"/>
      <c r="R129" s="1300"/>
      <c r="S129" s="1300"/>
      <c r="T129" s="1300"/>
      <c r="U129" s="1300"/>
      <c r="V129" s="1300"/>
      <c r="W129" s="1300"/>
      <c r="X129" s="1300"/>
      <c r="Y129" s="1300"/>
      <c r="Z129" s="1300"/>
      <c r="AA129" s="1300"/>
      <c r="AB129" s="1300"/>
      <c r="AC129" s="1300"/>
      <c r="AD129" s="1300"/>
      <c r="AE129" s="1300"/>
    </row>
    <row r="130">
      <c r="B130" s="1300"/>
      <c r="C130" s="1300"/>
      <c r="D130" s="1300"/>
      <c r="E130" s="1300"/>
      <c r="F130" s="1300"/>
      <c r="G130" s="1300"/>
      <c r="H130" s="1300"/>
      <c r="I130" s="1300"/>
      <c r="J130" s="1300"/>
      <c r="K130" s="1300"/>
      <c r="L130" s="1300"/>
      <c r="M130" s="1300"/>
      <c r="N130" s="1300"/>
      <c r="O130" s="1300"/>
      <c r="P130" s="1300"/>
      <c r="Q130" s="1300"/>
      <c r="R130" s="1300"/>
      <c r="S130" s="1300"/>
      <c r="T130" s="1300"/>
      <c r="U130" s="1300"/>
      <c r="V130" s="1300"/>
      <c r="W130" s="1300"/>
      <c r="X130" s="1300"/>
      <c r="Y130" s="1300"/>
      <c r="Z130" s="1300"/>
      <c r="AA130" s="1300"/>
      <c r="AB130" s="1300"/>
      <c r="AC130" s="1300"/>
      <c r="AD130" s="1300"/>
      <c r="AE130" s="1300"/>
    </row>
    <row r="131">
      <c r="B131" s="1300"/>
      <c r="C131" s="1300"/>
      <c r="D131" s="1300"/>
      <c r="E131" s="1300"/>
      <c r="F131" s="1300"/>
      <c r="G131" s="1300"/>
      <c r="H131" s="1300"/>
      <c r="I131" s="1300"/>
      <c r="J131" s="1300"/>
      <c r="K131" s="1300"/>
      <c r="L131" s="1300"/>
      <c r="M131" s="1300"/>
      <c r="N131" s="1300"/>
      <c r="O131" s="1300"/>
      <c r="P131" s="1300"/>
      <c r="Q131" s="1300"/>
      <c r="R131" s="1300"/>
      <c r="S131" s="1300"/>
      <c r="T131" s="1300"/>
      <c r="U131" s="1300"/>
      <c r="V131" s="1300"/>
      <c r="W131" s="1300"/>
      <c r="X131" s="1300"/>
      <c r="Y131" s="1300"/>
      <c r="Z131" s="1300"/>
      <c r="AA131" s="1300"/>
      <c r="AB131" s="1300"/>
      <c r="AC131" s="1300"/>
      <c r="AD131" s="1300"/>
      <c r="AE131" s="1300"/>
    </row>
    <row r="132">
      <c r="B132" s="1300"/>
      <c r="C132" s="1300"/>
      <c r="D132" s="1300"/>
      <c r="E132" s="1300"/>
      <c r="F132" s="1300"/>
      <c r="G132" s="1300"/>
      <c r="H132" s="1300"/>
      <c r="I132" s="1300"/>
      <c r="J132" s="1300"/>
      <c r="K132" s="1300"/>
      <c r="L132" s="1300"/>
      <c r="M132" s="1300"/>
      <c r="N132" s="1300"/>
      <c r="O132" s="1300"/>
      <c r="P132" s="1300"/>
      <c r="Q132" s="1300"/>
      <c r="R132" s="1300"/>
      <c r="S132" s="1300"/>
      <c r="T132" s="1300"/>
      <c r="U132" s="1300"/>
      <c r="V132" s="1300"/>
      <c r="W132" s="1300"/>
      <c r="X132" s="1300"/>
      <c r="Y132" s="1300"/>
      <c r="Z132" s="1300"/>
      <c r="AA132" s="1300"/>
      <c r="AB132" s="1300"/>
      <c r="AC132" s="1300"/>
      <c r="AD132" s="1300"/>
      <c r="AE132" s="1300"/>
    </row>
    <row r="133">
      <c r="B133" s="1300"/>
      <c r="C133" s="1300"/>
      <c r="D133" s="1300"/>
      <c r="E133" s="1300"/>
      <c r="F133" s="1300"/>
      <c r="G133" s="1300"/>
      <c r="H133" s="1300"/>
      <c r="I133" s="1300"/>
      <c r="J133" s="1300"/>
      <c r="K133" s="1300"/>
      <c r="L133" s="1300"/>
      <c r="M133" s="1300"/>
      <c r="N133" s="1300"/>
      <c r="O133" s="1300"/>
      <c r="P133" s="1300"/>
      <c r="Q133" s="1300"/>
      <c r="R133" s="1300"/>
      <c r="S133" s="1300"/>
      <c r="T133" s="1300"/>
      <c r="U133" s="1300"/>
      <c r="V133" s="1300"/>
      <c r="W133" s="1300"/>
      <c r="X133" s="1300"/>
      <c r="Y133" s="1300"/>
      <c r="Z133" s="1300"/>
      <c r="AA133" s="1300"/>
      <c r="AB133" s="1300"/>
      <c r="AC133" s="1300"/>
      <c r="AD133" s="1300"/>
      <c r="AE133" s="1300"/>
    </row>
    <row r="134">
      <c r="B134" s="1300"/>
      <c r="C134" s="1300"/>
      <c r="D134" s="1300"/>
      <c r="E134" s="1300"/>
      <c r="F134" s="1300"/>
      <c r="G134" s="1300"/>
      <c r="H134" s="1300"/>
      <c r="I134" s="1300"/>
      <c r="J134" s="1300"/>
      <c r="K134" s="1300"/>
      <c r="L134" s="1300"/>
      <c r="M134" s="1300"/>
      <c r="N134" s="1300"/>
      <c r="O134" s="1300"/>
      <c r="P134" s="1300"/>
      <c r="Q134" s="1300"/>
      <c r="R134" s="1300"/>
      <c r="S134" s="1300"/>
      <c r="T134" s="1300"/>
      <c r="U134" s="1300"/>
      <c r="V134" s="1300"/>
      <c r="W134" s="1300"/>
      <c r="X134" s="1300"/>
      <c r="Y134" s="1300"/>
      <c r="Z134" s="1300"/>
      <c r="AA134" s="1300"/>
      <c r="AB134" s="1300"/>
      <c r="AC134" s="1300"/>
      <c r="AD134" s="1300"/>
      <c r="AE134" s="1300"/>
    </row>
    <row r="135">
      <c r="B135" s="1300"/>
      <c r="C135" s="1300"/>
      <c r="D135" s="1300"/>
      <c r="E135" s="1300"/>
      <c r="F135" s="1300"/>
      <c r="G135" s="1300"/>
      <c r="H135" s="1300"/>
      <c r="I135" s="1300"/>
      <c r="J135" s="1300"/>
      <c r="K135" s="1300"/>
      <c r="L135" s="1300"/>
      <c r="M135" s="1300"/>
      <c r="N135" s="1300"/>
      <c r="O135" s="1300"/>
      <c r="P135" s="1300"/>
      <c r="Q135" s="1300"/>
      <c r="R135" s="1300"/>
      <c r="S135" s="1300"/>
      <c r="T135" s="1300"/>
      <c r="U135" s="1300"/>
      <c r="V135" s="1300"/>
      <c r="W135" s="1300"/>
      <c r="X135" s="1300"/>
      <c r="Y135" s="1300"/>
      <c r="Z135" s="1300"/>
      <c r="AA135" s="1300"/>
      <c r="AB135" s="1300"/>
      <c r="AC135" s="1300"/>
      <c r="AD135" s="1300"/>
      <c r="AE135" s="1300"/>
    </row>
    <row r="136">
      <c r="B136" s="1300"/>
      <c r="C136" s="1300"/>
      <c r="D136" s="1300"/>
      <c r="E136" s="1300"/>
      <c r="F136" s="1300"/>
      <c r="G136" s="1300"/>
      <c r="H136" s="1300"/>
      <c r="I136" s="1300"/>
      <c r="J136" s="1300"/>
      <c r="K136" s="1300"/>
      <c r="L136" s="1300"/>
      <c r="M136" s="1300"/>
      <c r="N136" s="1300"/>
      <c r="O136" s="1300"/>
      <c r="P136" s="1300"/>
      <c r="Q136" s="1300"/>
      <c r="R136" s="1300"/>
      <c r="S136" s="1300"/>
      <c r="T136" s="1300"/>
      <c r="U136" s="1300"/>
      <c r="V136" s="1300"/>
      <c r="W136" s="1300"/>
      <c r="X136" s="1300"/>
      <c r="Y136" s="1300"/>
      <c r="Z136" s="1300"/>
      <c r="AA136" s="1300"/>
      <c r="AB136" s="1300"/>
      <c r="AC136" s="1300"/>
      <c r="AD136" s="1300"/>
      <c r="AE136" s="1300"/>
    </row>
    <row r="137">
      <c r="B137" s="1300"/>
      <c r="C137" s="1300"/>
      <c r="D137" s="1300"/>
      <c r="E137" s="1300"/>
      <c r="F137" s="1300"/>
      <c r="G137" s="1300"/>
      <c r="H137" s="1300"/>
      <c r="I137" s="1300"/>
      <c r="J137" s="1300"/>
      <c r="K137" s="1300"/>
      <c r="L137" s="1300"/>
      <c r="M137" s="1300"/>
      <c r="N137" s="1300"/>
      <c r="O137" s="1300"/>
      <c r="P137" s="1300"/>
      <c r="Q137" s="1300"/>
      <c r="R137" s="1300"/>
      <c r="S137" s="1300"/>
      <c r="T137" s="1300"/>
      <c r="U137" s="1300"/>
      <c r="V137" s="1300"/>
      <c r="W137" s="1300"/>
      <c r="X137" s="1300"/>
      <c r="Y137" s="1300"/>
      <c r="Z137" s="1300"/>
      <c r="AA137" s="1300"/>
      <c r="AB137" s="1300"/>
      <c r="AC137" s="1300"/>
      <c r="AD137" s="1300"/>
      <c r="AE137" s="1300"/>
    </row>
    <row r="138">
      <c r="B138" s="1300"/>
      <c r="C138" s="1300"/>
      <c r="D138" s="1300"/>
      <c r="E138" s="1300"/>
      <c r="F138" s="1300"/>
      <c r="G138" s="1300"/>
      <c r="H138" s="1300"/>
      <c r="I138" s="1300"/>
      <c r="J138" s="1300"/>
      <c r="K138" s="1300"/>
      <c r="L138" s="1300"/>
      <c r="M138" s="1300"/>
      <c r="N138" s="1300"/>
      <c r="O138" s="1300"/>
      <c r="P138" s="1300"/>
      <c r="Q138" s="1300"/>
      <c r="R138" s="1300"/>
      <c r="S138" s="1300"/>
      <c r="T138" s="1300"/>
      <c r="U138" s="1300"/>
      <c r="V138" s="1300"/>
      <c r="W138" s="1300"/>
      <c r="X138" s="1300"/>
      <c r="Y138" s="1300"/>
      <c r="Z138" s="1300"/>
      <c r="AA138" s="1300"/>
      <c r="AB138" s="1300"/>
      <c r="AC138" s="1300"/>
      <c r="AD138" s="1300"/>
      <c r="AE138" s="1300"/>
    </row>
    <row r="139">
      <c r="B139" s="1300"/>
      <c r="C139" s="1300"/>
      <c r="D139" s="1300"/>
      <c r="E139" s="1300"/>
      <c r="F139" s="1300"/>
      <c r="G139" s="1300"/>
      <c r="H139" s="1300"/>
      <c r="I139" s="1300"/>
      <c r="J139" s="1300"/>
      <c r="K139" s="1300"/>
      <c r="L139" s="1300"/>
      <c r="M139" s="1300"/>
      <c r="N139" s="1300"/>
      <c r="O139" s="1300"/>
      <c r="P139" s="1300"/>
      <c r="Q139" s="1300"/>
      <c r="R139" s="1300"/>
      <c r="S139" s="1300"/>
      <c r="T139" s="1300"/>
      <c r="U139" s="1300"/>
      <c r="V139" s="1300"/>
      <c r="W139" s="1300"/>
      <c r="X139" s="1300"/>
      <c r="Y139" s="1300"/>
      <c r="Z139" s="1300"/>
      <c r="AA139" s="1300"/>
      <c r="AB139" s="1300"/>
      <c r="AC139" s="1300"/>
      <c r="AD139" s="1300"/>
      <c r="AE139" s="1300"/>
    </row>
    <row r="140">
      <c r="B140" s="1300"/>
      <c r="C140" s="1300"/>
      <c r="D140" s="1300"/>
      <c r="E140" s="1300"/>
      <c r="F140" s="1300"/>
      <c r="G140" s="1300"/>
      <c r="H140" s="1300"/>
      <c r="I140" s="1300"/>
      <c r="J140" s="1300"/>
      <c r="K140" s="1300"/>
      <c r="L140" s="1300"/>
      <c r="M140" s="1300"/>
      <c r="N140" s="1300"/>
      <c r="O140" s="1300"/>
      <c r="P140" s="1300"/>
      <c r="Q140" s="1300"/>
      <c r="R140" s="1300"/>
      <c r="S140" s="1300"/>
      <c r="T140" s="1300"/>
      <c r="U140" s="1300"/>
      <c r="V140" s="1300"/>
      <c r="W140" s="1300"/>
      <c r="X140" s="1300"/>
      <c r="Y140" s="1300"/>
      <c r="Z140" s="1300"/>
      <c r="AA140" s="1300"/>
      <c r="AB140" s="1300"/>
      <c r="AC140" s="1300"/>
      <c r="AD140" s="1300"/>
      <c r="AE140" s="1300"/>
    </row>
    <row r="141">
      <c r="B141" s="1300"/>
      <c r="C141" s="1300"/>
      <c r="D141" s="1300"/>
      <c r="E141" s="1300"/>
      <c r="F141" s="1300"/>
      <c r="G141" s="1300"/>
      <c r="H141" s="1300"/>
      <c r="I141" s="1300"/>
      <c r="J141" s="1300"/>
      <c r="K141" s="1300"/>
      <c r="L141" s="1300"/>
      <c r="M141" s="1300"/>
      <c r="N141" s="1300"/>
      <c r="O141" s="1300"/>
      <c r="P141" s="1300"/>
      <c r="Q141" s="1300"/>
      <c r="R141" s="1300"/>
      <c r="S141" s="1300"/>
      <c r="T141" s="1300"/>
      <c r="U141" s="1300"/>
      <c r="V141" s="1300"/>
      <c r="W141" s="1300"/>
      <c r="X141" s="1300"/>
      <c r="Y141" s="1300"/>
      <c r="Z141" s="1300"/>
      <c r="AA141" s="1300"/>
      <c r="AB141" s="1300"/>
      <c r="AC141" s="1300"/>
      <c r="AD141" s="1300"/>
      <c r="AE141" s="1300"/>
    </row>
    <row r="142">
      <c r="B142" s="1300"/>
      <c r="C142" s="1300"/>
      <c r="D142" s="1300"/>
      <c r="E142" s="1300"/>
      <c r="F142" s="1300"/>
      <c r="G142" s="1300"/>
      <c r="H142" s="1300"/>
      <c r="I142" s="1300"/>
      <c r="J142" s="1300"/>
      <c r="K142" s="1300"/>
      <c r="L142" s="1300"/>
      <c r="M142" s="1300"/>
      <c r="N142" s="1300"/>
      <c r="O142" s="1300"/>
      <c r="P142" s="1300"/>
      <c r="Q142" s="1300"/>
      <c r="R142" s="1300"/>
      <c r="S142" s="1300"/>
      <c r="T142" s="1300"/>
      <c r="U142" s="1300"/>
      <c r="V142" s="1300"/>
      <c r="W142" s="1300"/>
      <c r="X142" s="1300"/>
      <c r="Y142" s="1300"/>
      <c r="Z142" s="1300"/>
      <c r="AA142" s="1300"/>
      <c r="AB142" s="1300"/>
      <c r="AC142" s="1300"/>
      <c r="AD142" s="1300"/>
      <c r="AE142" s="1300"/>
    </row>
    <row r="143">
      <c r="B143" s="1300"/>
      <c r="C143" s="1300"/>
      <c r="D143" s="1300"/>
      <c r="E143" s="1300"/>
      <c r="F143" s="1300"/>
      <c r="G143" s="1300"/>
      <c r="H143" s="1300"/>
      <c r="I143" s="1300"/>
      <c r="J143" s="1300"/>
      <c r="K143" s="1300"/>
      <c r="L143" s="1300"/>
      <c r="M143" s="1300"/>
      <c r="N143" s="1300"/>
      <c r="O143" s="1300"/>
      <c r="P143" s="1300"/>
      <c r="Q143" s="1300"/>
      <c r="R143" s="1300"/>
      <c r="S143" s="1300"/>
      <c r="T143" s="1300"/>
      <c r="U143" s="1300"/>
      <c r="V143" s="1300"/>
      <c r="W143" s="1300"/>
      <c r="X143" s="1300"/>
      <c r="Y143" s="1300"/>
      <c r="Z143" s="1300"/>
      <c r="AA143" s="1300"/>
      <c r="AB143" s="1300"/>
      <c r="AC143" s="1300"/>
      <c r="AD143" s="1300"/>
      <c r="AE143" s="1300"/>
    </row>
    <row r="144">
      <c r="B144" s="1300"/>
      <c r="C144" s="1300"/>
      <c r="D144" s="1300"/>
      <c r="E144" s="1300"/>
      <c r="F144" s="1300"/>
      <c r="G144" s="1300"/>
      <c r="H144" s="1300"/>
      <c r="I144" s="1300"/>
      <c r="J144" s="1300"/>
      <c r="K144" s="1300"/>
      <c r="L144" s="1300"/>
      <c r="M144" s="1300"/>
      <c r="N144" s="1300"/>
      <c r="O144" s="1300"/>
      <c r="P144" s="1300"/>
      <c r="Q144" s="1300"/>
      <c r="R144" s="1300"/>
      <c r="S144" s="1300"/>
      <c r="T144" s="1300"/>
      <c r="U144" s="1300"/>
      <c r="V144" s="1300"/>
      <c r="W144" s="1300"/>
      <c r="X144" s="1300"/>
      <c r="Y144" s="1300"/>
      <c r="Z144" s="1300"/>
      <c r="AA144" s="1300"/>
      <c r="AB144" s="1300"/>
      <c r="AC144" s="1300"/>
      <c r="AD144" s="1300"/>
      <c r="AE144" s="1300"/>
    </row>
    <row r="145">
      <c r="B145" s="1300"/>
      <c r="C145" s="1300"/>
      <c r="D145" s="1300"/>
      <c r="E145" s="1300"/>
      <c r="F145" s="1300"/>
      <c r="G145" s="1300"/>
      <c r="H145" s="1300"/>
      <c r="I145" s="1300"/>
      <c r="J145" s="1300"/>
      <c r="K145" s="1300"/>
      <c r="L145" s="1300"/>
      <c r="M145" s="1300"/>
      <c r="N145" s="1300"/>
      <c r="O145" s="1300"/>
      <c r="P145" s="1300"/>
      <c r="Q145" s="1300"/>
      <c r="R145" s="1300"/>
      <c r="S145" s="1300"/>
      <c r="T145" s="1300"/>
      <c r="U145" s="1300"/>
      <c r="V145" s="1300"/>
      <c r="W145" s="1300"/>
      <c r="X145" s="1300"/>
      <c r="Y145" s="1300"/>
      <c r="Z145" s="1300"/>
      <c r="AA145" s="1300"/>
      <c r="AB145" s="1300"/>
      <c r="AC145" s="1300"/>
      <c r="AD145" s="1300"/>
      <c r="AE145" s="1300"/>
    </row>
    <row r="146">
      <c r="B146" s="1300"/>
      <c r="C146" s="1300"/>
      <c r="D146" s="1300"/>
      <c r="E146" s="1300"/>
      <c r="F146" s="1300"/>
      <c r="G146" s="1300"/>
      <c r="H146" s="1300"/>
      <c r="I146" s="1300"/>
      <c r="J146" s="1300"/>
      <c r="K146" s="1300"/>
      <c r="L146" s="1300"/>
      <c r="M146" s="1300"/>
      <c r="N146" s="1300"/>
      <c r="O146" s="1300"/>
      <c r="P146" s="1300"/>
      <c r="Q146" s="1300"/>
      <c r="R146" s="1300"/>
      <c r="S146" s="1300"/>
      <c r="T146" s="1300"/>
      <c r="U146" s="1300"/>
      <c r="V146" s="1300"/>
      <c r="W146" s="1300"/>
      <c r="X146" s="1300"/>
      <c r="Y146" s="1300"/>
      <c r="Z146" s="1300"/>
      <c r="AA146" s="1300"/>
      <c r="AB146" s="1300"/>
      <c r="AC146" s="1300"/>
      <c r="AD146" s="1300"/>
      <c r="AE146" s="1300"/>
    </row>
    <row r="147">
      <c r="B147" s="1300"/>
      <c r="C147" s="1300"/>
      <c r="D147" s="1300"/>
      <c r="E147" s="1300"/>
      <c r="F147" s="1300"/>
      <c r="G147" s="1300"/>
      <c r="H147" s="1300"/>
      <c r="I147" s="1300"/>
      <c r="J147" s="1300"/>
      <c r="K147" s="1300"/>
      <c r="L147" s="1300"/>
      <c r="M147" s="1300"/>
      <c r="N147" s="1300"/>
      <c r="O147" s="1300"/>
      <c r="P147" s="1300"/>
      <c r="Q147" s="1300"/>
      <c r="R147" s="1300"/>
      <c r="S147" s="1300"/>
      <c r="T147" s="1300"/>
      <c r="U147" s="1300"/>
      <c r="V147" s="1300"/>
      <c r="W147" s="1300"/>
      <c r="X147" s="1300"/>
      <c r="Y147" s="1300"/>
      <c r="Z147" s="1300"/>
      <c r="AA147" s="1300"/>
      <c r="AB147" s="1300"/>
      <c r="AC147" s="1300"/>
      <c r="AD147" s="1300"/>
      <c r="AE147" s="1300"/>
    </row>
    <row r="148">
      <c r="B148" s="1300"/>
      <c r="C148" s="1300"/>
      <c r="D148" s="1300"/>
      <c r="E148" s="1300"/>
      <c r="F148" s="1300"/>
      <c r="G148" s="1300"/>
      <c r="H148" s="1300"/>
      <c r="I148" s="1300"/>
      <c r="J148" s="1300"/>
      <c r="K148" s="1300"/>
      <c r="L148" s="1300"/>
      <c r="M148" s="1300"/>
      <c r="N148" s="1300"/>
      <c r="O148" s="1300"/>
      <c r="P148" s="1300"/>
      <c r="Q148" s="1300"/>
      <c r="R148" s="1300"/>
      <c r="S148" s="1300"/>
      <c r="T148" s="1300"/>
      <c r="U148" s="1300"/>
      <c r="V148" s="1300"/>
      <c r="W148" s="1300"/>
      <c r="X148" s="1300"/>
      <c r="Y148" s="1300"/>
      <c r="Z148" s="1300"/>
      <c r="AA148" s="1300"/>
      <c r="AB148" s="1300"/>
      <c r="AC148" s="1300"/>
      <c r="AD148" s="1300"/>
      <c r="AE148" s="1300"/>
    </row>
    <row r="149">
      <c r="B149" s="1300"/>
      <c r="C149" s="1300"/>
      <c r="D149" s="1300"/>
      <c r="E149" s="1300"/>
      <c r="F149" s="1300"/>
      <c r="G149" s="1300"/>
      <c r="H149" s="1300"/>
      <c r="I149" s="1300"/>
      <c r="J149" s="1300"/>
      <c r="K149" s="1300"/>
      <c r="L149" s="1300"/>
      <c r="M149" s="1300"/>
      <c r="N149" s="1300"/>
      <c r="O149" s="1300"/>
      <c r="P149" s="1300"/>
      <c r="Q149" s="1300"/>
      <c r="R149" s="1300"/>
      <c r="S149" s="1300"/>
      <c r="T149" s="1300"/>
      <c r="U149" s="1300"/>
      <c r="V149" s="1300"/>
      <c r="W149" s="1300"/>
      <c r="X149" s="1300"/>
      <c r="Y149" s="1300"/>
      <c r="Z149" s="1300"/>
      <c r="AA149" s="1300"/>
      <c r="AB149" s="1300"/>
      <c r="AC149" s="1300"/>
      <c r="AD149" s="1300"/>
      <c r="AE149" s="1300"/>
    </row>
    <row r="150">
      <c r="B150" s="1300"/>
      <c r="C150" s="1300"/>
      <c r="D150" s="1300"/>
      <c r="E150" s="1300"/>
      <c r="F150" s="1300"/>
      <c r="G150" s="1300"/>
      <c r="H150" s="1300"/>
      <c r="I150" s="1300"/>
      <c r="J150" s="1300"/>
      <c r="K150" s="1300"/>
      <c r="L150" s="1300"/>
      <c r="M150" s="1300"/>
      <c r="N150" s="1300"/>
      <c r="O150" s="1300"/>
      <c r="P150" s="1300"/>
      <c r="Q150" s="1300"/>
      <c r="R150" s="1300"/>
      <c r="S150" s="1300"/>
      <c r="T150" s="1300"/>
      <c r="U150" s="1300"/>
      <c r="V150" s="1300"/>
      <c r="W150" s="1300"/>
      <c r="X150" s="1300"/>
      <c r="Y150" s="1300"/>
      <c r="Z150" s="1300"/>
      <c r="AA150" s="1300"/>
      <c r="AB150" s="1300"/>
      <c r="AC150" s="1300"/>
      <c r="AD150" s="1300"/>
      <c r="AE150" s="1300"/>
    </row>
    <row r="151">
      <c r="B151" s="1300"/>
      <c r="C151" s="1300"/>
      <c r="D151" s="1300"/>
      <c r="E151" s="1300"/>
      <c r="F151" s="1300"/>
      <c r="G151" s="1300"/>
      <c r="H151" s="1300"/>
      <c r="I151" s="1300"/>
      <c r="J151" s="1300"/>
      <c r="K151" s="1300"/>
      <c r="L151" s="1300"/>
      <c r="M151" s="1300"/>
      <c r="N151" s="1300"/>
      <c r="O151" s="1300"/>
      <c r="P151" s="1300"/>
      <c r="Q151" s="1300"/>
      <c r="R151" s="1300"/>
      <c r="S151" s="1300"/>
      <c r="T151" s="1300"/>
      <c r="U151" s="1300"/>
      <c r="V151" s="1300"/>
      <c r="W151" s="1300"/>
      <c r="X151" s="1300"/>
      <c r="Y151" s="1300"/>
      <c r="Z151" s="1300"/>
      <c r="AA151" s="1300"/>
      <c r="AB151" s="1300"/>
      <c r="AC151" s="1300"/>
      <c r="AD151" s="1300"/>
      <c r="AE151" s="1300"/>
    </row>
    <row r="152">
      <c r="B152" s="1300"/>
      <c r="C152" s="1300"/>
      <c r="D152" s="1300"/>
      <c r="E152" s="1300"/>
      <c r="F152" s="1300"/>
      <c r="G152" s="1300"/>
      <c r="H152" s="1300"/>
      <c r="I152" s="1300"/>
      <c r="J152" s="1300"/>
      <c r="K152" s="1300"/>
      <c r="L152" s="1300"/>
      <c r="M152" s="1300"/>
      <c r="N152" s="1300"/>
      <c r="O152" s="1300"/>
      <c r="P152" s="1300"/>
      <c r="Q152" s="1300"/>
      <c r="R152" s="1300"/>
      <c r="S152" s="1300"/>
      <c r="T152" s="1300"/>
      <c r="U152" s="1300"/>
      <c r="V152" s="1300"/>
      <c r="W152" s="1300"/>
      <c r="X152" s="1300"/>
      <c r="Y152" s="1300"/>
      <c r="Z152" s="1300"/>
      <c r="AA152" s="1300"/>
      <c r="AB152" s="1300"/>
      <c r="AC152" s="1300"/>
      <c r="AD152" s="1300"/>
      <c r="AE152" s="1300"/>
    </row>
    <row r="153">
      <c r="B153" s="1300"/>
      <c r="C153" s="1300"/>
      <c r="D153" s="1300"/>
      <c r="E153" s="1300"/>
      <c r="F153" s="1300"/>
      <c r="G153" s="1300"/>
      <c r="H153" s="1300"/>
      <c r="I153" s="1300"/>
      <c r="J153" s="1300"/>
      <c r="K153" s="1300"/>
      <c r="L153" s="1300"/>
      <c r="M153" s="1300"/>
      <c r="N153" s="1300"/>
      <c r="O153" s="1300"/>
      <c r="P153" s="1300"/>
      <c r="Q153" s="1300"/>
      <c r="R153" s="1300"/>
      <c r="S153" s="1300"/>
      <c r="T153" s="1300"/>
      <c r="U153" s="1300"/>
      <c r="V153" s="1300"/>
      <c r="W153" s="1300"/>
      <c r="X153" s="1300"/>
      <c r="Y153" s="1300"/>
      <c r="Z153" s="1300"/>
      <c r="AA153" s="1300"/>
      <c r="AB153" s="1300"/>
      <c r="AC153" s="1300"/>
      <c r="AD153" s="1300"/>
      <c r="AE153" s="1300"/>
    </row>
    <row r="154">
      <c r="B154" s="1300"/>
      <c r="C154" s="1300"/>
      <c r="D154" s="1300"/>
      <c r="E154" s="1300"/>
      <c r="F154" s="1300"/>
      <c r="G154" s="1300"/>
      <c r="H154" s="1300"/>
      <c r="I154" s="1300"/>
      <c r="J154" s="1300"/>
      <c r="K154" s="1300"/>
      <c r="L154" s="1300"/>
      <c r="M154" s="1300"/>
      <c r="N154" s="1300"/>
      <c r="O154" s="1300"/>
      <c r="P154" s="1300"/>
      <c r="Q154" s="1300"/>
      <c r="R154" s="1300"/>
      <c r="S154" s="1300"/>
      <c r="T154" s="1300"/>
      <c r="U154" s="1300"/>
      <c r="V154" s="1300"/>
      <c r="W154" s="1300"/>
      <c r="X154" s="1300"/>
      <c r="Y154" s="1300"/>
      <c r="Z154" s="1300"/>
      <c r="AA154" s="1300"/>
      <c r="AB154" s="1300"/>
      <c r="AC154" s="1300"/>
      <c r="AD154" s="1300"/>
      <c r="AE154" s="1300"/>
    </row>
    <row r="155">
      <c r="B155" s="1300"/>
      <c r="C155" s="1300"/>
      <c r="D155" s="1300"/>
      <c r="E155" s="1300"/>
      <c r="F155" s="1300"/>
      <c r="G155" s="1300"/>
      <c r="H155" s="1300"/>
      <c r="I155" s="1300"/>
      <c r="J155" s="1300"/>
      <c r="K155" s="1300"/>
      <c r="L155" s="1300"/>
      <c r="M155" s="1300"/>
      <c r="N155" s="1300"/>
      <c r="O155" s="1300"/>
      <c r="P155" s="1300"/>
      <c r="Q155" s="1300"/>
      <c r="R155" s="1300"/>
      <c r="S155" s="1300"/>
      <c r="T155" s="1300"/>
      <c r="U155" s="1300"/>
      <c r="V155" s="1300"/>
      <c r="W155" s="1300"/>
      <c r="X155" s="1300"/>
      <c r="Y155" s="1300"/>
      <c r="Z155" s="1300"/>
      <c r="AA155" s="1300"/>
      <c r="AB155" s="1300"/>
      <c r="AC155" s="1300"/>
      <c r="AD155" s="1300"/>
      <c r="AE155" s="1300"/>
    </row>
    <row r="156">
      <c r="B156" s="1300"/>
      <c r="C156" s="1300"/>
      <c r="D156" s="1300"/>
      <c r="E156" s="1300"/>
      <c r="F156" s="1300"/>
      <c r="G156" s="1300"/>
      <c r="H156" s="1300"/>
      <c r="I156" s="1300"/>
      <c r="J156" s="1300"/>
      <c r="K156" s="1300"/>
      <c r="L156" s="1300"/>
      <c r="M156" s="1300"/>
      <c r="N156" s="1300"/>
      <c r="O156" s="1300"/>
      <c r="P156" s="1300"/>
      <c r="Q156" s="1300"/>
      <c r="R156" s="1300"/>
      <c r="S156" s="1300"/>
      <c r="T156" s="1300"/>
      <c r="U156" s="1300"/>
      <c r="V156" s="1300"/>
      <c r="W156" s="1300"/>
      <c r="X156" s="1300"/>
      <c r="Y156" s="1300"/>
      <c r="Z156" s="1300"/>
      <c r="AA156" s="1300"/>
      <c r="AB156" s="1300"/>
      <c r="AC156" s="1300"/>
      <c r="AD156" s="1300"/>
      <c r="AE156" s="1300"/>
    </row>
    <row r="157">
      <c r="B157" s="1300"/>
      <c r="C157" s="1300"/>
      <c r="D157" s="1300"/>
      <c r="E157" s="1300"/>
      <c r="F157" s="1300"/>
      <c r="G157" s="1300"/>
      <c r="H157" s="1300"/>
      <c r="I157" s="1300"/>
      <c r="J157" s="1300"/>
      <c r="K157" s="1300"/>
      <c r="L157" s="1300"/>
      <c r="M157" s="1300"/>
      <c r="N157" s="1300"/>
      <c r="O157" s="1300"/>
      <c r="P157" s="1300"/>
      <c r="Q157" s="1300"/>
      <c r="R157" s="1300"/>
      <c r="S157" s="1300"/>
      <c r="T157" s="1300"/>
      <c r="U157" s="1300"/>
      <c r="V157" s="1300"/>
      <c r="W157" s="1300"/>
      <c r="X157" s="1300"/>
      <c r="Y157" s="1300"/>
      <c r="Z157" s="1300"/>
      <c r="AA157" s="1300"/>
      <c r="AB157" s="1300"/>
      <c r="AC157" s="1300"/>
      <c r="AD157" s="1300"/>
      <c r="AE157" s="1300"/>
    </row>
    <row r="158">
      <c r="B158" s="1300"/>
      <c r="C158" s="1300"/>
      <c r="D158" s="1300"/>
      <c r="E158" s="1300"/>
      <c r="F158" s="1300"/>
      <c r="G158" s="1300"/>
      <c r="H158" s="1300"/>
      <c r="I158" s="1300"/>
      <c r="J158" s="1300"/>
      <c r="K158" s="1300"/>
      <c r="L158" s="1300"/>
      <c r="M158" s="1300"/>
      <c r="N158" s="1300"/>
      <c r="O158" s="1300"/>
      <c r="P158" s="1300"/>
      <c r="Q158" s="1300"/>
      <c r="R158" s="1300"/>
      <c r="S158" s="1300"/>
      <c r="T158" s="1300"/>
      <c r="U158" s="1300"/>
      <c r="V158" s="1300"/>
      <c r="W158" s="1300"/>
      <c r="X158" s="1300"/>
      <c r="Y158" s="1300"/>
      <c r="Z158" s="1300"/>
      <c r="AA158" s="1300"/>
      <c r="AB158" s="1300"/>
      <c r="AC158" s="1300"/>
      <c r="AD158" s="1300"/>
      <c r="AE158" s="1300"/>
    </row>
    <row r="159">
      <c r="B159" s="1300"/>
      <c r="C159" s="1300"/>
      <c r="D159" s="1300"/>
      <c r="E159" s="1300"/>
      <c r="F159" s="1300"/>
      <c r="G159" s="1300"/>
      <c r="H159" s="1300"/>
      <c r="I159" s="1300"/>
      <c r="J159" s="1300"/>
      <c r="K159" s="1300"/>
      <c r="L159" s="1300"/>
      <c r="M159" s="1300"/>
      <c r="N159" s="1300"/>
      <c r="O159" s="1300"/>
      <c r="P159" s="1300"/>
      <c r="Q159" s="1300"/>
      <c r="R159" s="1300"/>
      <c r="S159" s="1300"/>
      <c r="T159" s="1300"/>
      <c r="U159" s="1300"/>
      <c r="V159" s="1300"/>
      <c r="W159" s="1300"/>
      <c r="X159" s="1300"/>
      <c r="Y159" s="1300"/>
      <c r="Z159" s="1300"/>
      <c r="AA159" s="1300"/>
      <c r="AB159" s="1300"/>
      <c r="AC159" s="1300"/>
      <c r="AD159" s="1300"/>
      <c r="AE159" s="1300"/>
    </row>
    <row r="160">
      <c r="B160" s="1300"/>
      <c r="C160" s="1300"/>
      <c r="D160" s="1300"/>
      <c r="E160" s="1300"/>
      <c r="F160" s="1300"/>
      <c r="G160" s="1300"/>
      <c r="H160" s="1300"/>
      <c r="I160" s="1300"/>
      <c r="J160" s="1300"/>
      <c r="K160" s="1300"/>
      <c r="L160" s="1300"/>
      <c r="M160" s="1300"/>
      <c r="N160" s="1300"/>
      <c r="O160" s="1300"/>
      <c r="P160" s="1300"/>
      <c r="Q160" s="1300"/>
      <c r="R160" s="1300"/>
      <c r="S160" s="1300"/>
      <c r="T160" s="1300"/>
      <c r="U160" s="1300"/>
      <c r="V160" s="1300"/>
      <c r="W160" s="1300"/>
      <c r="X160" s="1300"/>
      <c r="Y160" s="1300"/>
      <c r="Z160" s="1300"/>
      <c r="AA160" s="1300"/>
      <c r="AB160" s="1300"/>
      <c r="AC160" s="1300"/>
      <c r="AD160" s="1300"/>
      <c r="AE160" s="1300"/>
    </row>
    <row r="161">
      <c r="B161" s="1300"/>
      <c r="C161" s="1300"/>
      <c r="D161" s="1300"/>
      <c r="E161" s="1300"/>
      <c r="F161" s="1300"/>
      <c r="G161" s="1300"/>
      <c r="H161" s="1300"/>
      <c r="I161" s="1300"/>
      <c r="J161" s="1300"/>
      <c r="K161" s="1300"/>
      <c r="L161" s="1300"/>
      <c r="M161" s="1300"/>
      <c r="N161" s="1300"/>
      <c r="O161" s="1300"/>
      <c r="P161" s="1300"/>
      <c r="Q161" s="1300"/>
      <c r="R161" s="1300"/>
      <c r="S161" s="1300"/>
      <c r="T161" s="1300"/>
      <c r="U161" s="1300"/>
      <c r="V161" s="1300"/>
      <c r="W161" s="1300"/>
      <c r="X161" s="1300"/>
      <c r="Y161" s="1300"/>
      <c r="Z161" s="1300"/>
      <c r="AA161" s="1300"/>
      <c r="AB161" s="1300"/>
      <c r="AC161" s="1300"/>
      <c r="AD161" s="1300"/>
      <c r="AE161" s="1300"/>
    </row>
    <row r="162">
      <c r="B162" s="1300"/>
      <c r="C162" s="1300"/>
      <c r="D162" s="1300"/>
      <c r="E162" s="1300"/>
      <c r="F162" s="1300"/>
      <c r="G162" s="1300"/>
      <c r="H162" s="1300"/>
      <c r="I162" s="1300"/>
      <c r="J162" s="1300"/>
      <c r="K162" s="1300"/>
      <c r="L162" s="1300"/>
      <c r="M162" s="1300"/>
      <c r="N162" s="1300"/>
      <c r="O162" s="1300"/>
      <c r="P162" s="1300"/>
      <c r="Q162" s="1300"/>
      <c r="R162" s="1300"/>
      <c r="S162" s="1300"/>
      <c r="T162" s="1300"/>
      <c r="U162" s="1300"/>
      <c r="V162" s="1300"/>
      <c r="W162" s="1300"/>
      <c r="X162" s="1300"/>
      <c r="Y162" s="1300"/>
      <c r="Z162" s="1300"/>
      <c r="AA162" s="1300"/>
      <c r="AB162" s="1300"/>
      <c r="AC162" s="1300"/>
      <c r="AD162" s="1300"/>
      <c r="AE162" s="1300"/>
    </row>
    <row r="163">
      <c r="B163" s="1300"/>
      <c r="C163" s="1300"/>
      <c r="D163" s="1300"/>
      <c r="E163" s="1300"/>
      <c r="F163" s="1300"/>
      <c r="G163" s="1300"/>
      <c r="H163" s="1300"/>
      <c r="I163" s="1300"/>
      <c r="J163" s="1300"/>
      <c r="K163" s="1300"/>
      <c r="L163" s="1300"/>
      <c r="M163" s="1300"/>
      <c r="N163" s="1300"/>
      <c r="O163" s="1300"/>
      <c r="P163" s="1300"/>
      <c r="Q163" s="1300"/>
      <c r="R163" s="1300"/>
      <c r="S163" s="1300"/>
      <c r="T163" s="1300"/>
      <c r="U163" s="1300"/>
      <c r="V163" s="1300"/>
      <c r="W163" s="1300"/>
      <c r="X163" s="1300"/>
      <c r="Y163" s="1300"/>
      <c r="Z163" s="1300"/>
      <c r="AA163" s="1300"/>
      <c r="AB163" s="1300"/>
      <c r="AC163" s="1300"/>
      <c r="AD163" s="1300"/>
      <c r="AE163" s="1300"/>
    </row>
    <row r="164">
      <c r="B164" s="1300"/>
      <c r="C164" s="1300"/>
      <c r="D164" s="1300"/>
      <c r="E164" s="1300"/>
      <c r="F164" s="1300"/>
      <c r="G164" s="1300"/>
      <c r="H164" s="1300"/>
      <c r="I164" s="1300"/>
      <c r="J164" s="1300"/>
      <c r="K164" s="1300"/>
      <c r="L164" s="1300"/>
      <c r="M164" s="1300"/>
      <c r="N164" s="1300"/>
      <c r="O164" s="1300"/>
      <c r="P164" s="1300"/>
      <c r="Q164" s="1300"/>
      <c r="R164" s="1300"/>
      <c r="S164" s="1300"/>
      <c r="T164" s="1300"/>
      <c r="U164" s="1300"/>
      <c r="V164" s="1300"/>
      <c r="W164" s="1300"/>
      <c r="X164" s="1300"/>
      <c r="Y164" s="1300"/>
      <c r="Z164" s="1300"/>
      <c r="AA164" s="1300"/>
      <c r="AB164" s="1300"/>
      <c r="AC164" s="1300"/>
      <c r="AD164" s="1300"/>
      <c r="AE164" s="1300"/>
    </row>
    <row r="165">
      <c r="B165" s="1300"/>
      <c r="C165" s="1300"/>
      <c r="D165" s="1300"/>
      <c r="E165" s="1300"/>
      <c r="F165" s="1300"/>
      <c r="G165" s="1300"/>
      <c r="H165" s="1300"/>
      <c r="I165" s="1300"/>
      <c r="J165" s="1300"/>
      <c r="K165" s="1300"/>
      <c r="L165" s="1300"/>
      <c r="M165" s="1300"/>
      <c r="N165" s="1300"/>
      <c r="O165" s="1300"/>
      <c r="P165" s="1300"/>
      <c r="Q165" s="1300"/>
      <c r="R165" s="1300"/>
      <c r="S165" s="1300"/>
      <c r="T165" s="1300"/>
      <c r="U165" s="1300"/>
      <c r="V165" s="1300"/>
      <c r="W165" s="1300"/>
      <c r="X165" s="1300"/>
      <c r="Y165" s="1300"/>
      <c r="Z165" s="1300"/>
      <c r="AA165" s="1300"/>
      <c r="AB165" s="1300"/>
      <c r="AC165" s="1300"/>
      <c r="AD165" s="1300"/>
      <c r="AE165" s="1300"/>
    </row>
    <row r="166">
      <c r="B166" s="1300"/>
      <c r="C166" s="1300"/>
      <c r="D166" s="1300"/>
      <c r="E166" s="1300"/>
      <c r="F166" s="1300"/>
      <c r="G166" s="1300"/>
      <c r="H166" s="1300"/>
      <c r="I166" s="1300"/>
      <c r="J166" s="1300"/>
      <c r="K166" s="1300"/>
      <c r="L166" s="1300"/>
      <c r="M166" s="1300"/>
      <c r="N166" s="1300"/>
      <c r="O166" s="1300"/>
      <c r="P166" s="1300"/>
      <c r="Q166" s="1300"/>
      <c r="R166" s="1300"/>
      <c r="S166" s="1300"/>
      <c r="T166" s="1300"/>
      <c r="U166" s="1300"/>
      <c r="V166" s="1300"/>
      <c r="W166" s="1300"/>
      <c r="X166" s="1300"/>
      <c r="Y166" s="1300"/>
      <c r="Z166" s="1300"/>
      <c r="AA166" s="1300"/>
      <c r="AB166" s="1300"/>
      <c r="AC166" s="1300"/>
      <c r="AD166" s="1300"/>
      <c r="AE166" s="1300"/>
    </row>
    <row r="167">
      <c r="B167" s="1300"/>
      <c r="C167" s="1300"/>
      <c r="D167" s="1300"/>
      <c r="E167" s="1300"/>
      <c r="F167" s="1300"/>
      <c r="G167" s="1300"/>
      <c r="H167" s="1300"/>
      <c r="I167" s="1300"/>
      <c r="J167" s="1300"/>
      <c r="K167" s="1300"/>
      <c r="L167" s="1300"/>
      <c r="M167" s="1300"/>
      <c r="N167" s="1300"/>
      <c r="O167" s="1300"/>
      <c r="P167" s="1300"/>
      <c r="Q167" s="1300"/>
      <c r="R167" s="1300"/>
      <c r="S167" s="1300"/>
      <c r="T167" s="1300"/>
      <c r="U167" s="1300"/>
      <c r="V167" s="1300"/>
      <c r="W167" s="1300"/>
      <c r="X167" s="1300"/>
      <c r="Y167" s="1300"/>
      <c r="Z167" s="1300"/>
      <c r="AA167" s="1300"/>
      <c r="AB167" s="1300"/>
      <c r="AC167" s="1300"/>
      <c r="AD167" s="1300"/>
      <c r="AE167" s="1300"/>
    </row>
    <row r="168">
      <c r="B168" s="1300"/>
      <c r="C168" s="1300"/>
      <c r="D168" s="1300"/>
      <c r="E168" s="1300"/>
      <c r="F168" s="1300"/>
      <c r="G168" s="1300"/>
      <c r="H168" s="1300"/>
      <c r="I168" s="1300"/>
      <c r="J168" s="1300"/>
      <c r="K168" s="1300"/>
      <c r="L168" s="1300"/>
      <c r="M168" s="1300"/>
      <c r="N168" s="1300"/>
      <c r="O168" s="1300"/>
      <c r="P168" s="1300"/>
      <c r="Q168" s="1300"/>
      <c r="R168" s="1300"/>
      <c r="S168" s="1300"/>
      <c r="T168" s="1300"/>
      <c r="U168" s="1300"/>
      <c r="V168" s="1300"/>
      <c r="W168" s="1300"/>
      <c r="X168" s="1300"/>
      <c r="Y168" s="1300"/>
      <c r="Z168" s="1300"/>
      <c r="AA168" s="1300"/>
      <c r="AB168" s="1300"/>
      <c r="AC168" s="1300"/>
      <c r="AD168" s="1300"/>
      <c r="AE168" s="1300"/>
    </row>
    <row r="169">
      <c r="B169" s="1300"/>
      <c r="C169" s="1300"/>
      <c r="D169" s="1300"/>
      <c r="E169" s="1300"/>
      <c r="F169" s="1300"/>
      <c r="G169" s="1300"/>
      <c r="H169" s="1300"/>
      <c r="I169" s="1300"/>
      <c r="J169" s="1300"/>
      <c r="K169" s="1300"/>
      <c r="L169" s="1300"/>
      <c r="M169" s="1300"/>
      <c r="N169" s="1300"/>
      <c r="O169" s="1300"/>
      <c r="P169" s="1300"/>
      <c r="Q169" s="1300"/>
      <c r="R169" s="1300"/>
      <c r="S169" s="1300"/>
      <c r="T169" s="1300"/>
      <c r="U169" s="1300"/>
      <c r="V169" s="1300"/>
      <c r="W169" s="1300"/>
      <c r="X169" s="1300"/>
      <c r="Y169" s="1300"/>
      <c r="Z169" s="1300"/>
      <c r="AA169" s="1300"/>
      <c r="AB169" s="1300"/>
      <c r="AC169" s="1300"/>
      <c r="AD169" s="1300"/>
      <c r="AE169" s="1300"/>
    </row>
    <row r="170">
      <c r="B170" s="1300"/>
      <c r="C170" s="1300"/>
      <c r="D170" s="1300"/>
      <c r="E170" s="1300"/>
      <c r="F170" s="1300"/>
      <c r="G170" s="1300"/>
      <c r="H170" s="1300"/>
      <c r="I170" s="1300"/>
      <c r="J170" s="1300"/>
      <c r="K170" s="1300"/>
      <c r="L170" s="1300"/>
      <c r="M170" s="1300"/>
      <c r="N170" s="1300"/>
      <c r="O170" s="1300"/>
      <c r="P170" s="1300"/>
      <c r="Q170" s="1300"/>
      <c r="R170" s="1300"/>
      <c r="S170" s="1300"/>
      <c r="T170" s="1300"/>
      <c r="U170" s="1300"/>
      <c r="V170" s="1300"/>
      <c r="W170" s="1300"/>
      <c r="X170" s="1300"/>
      <c r="Y170" s="1300"/>
      <c r="Z170" s="1300"/>
      <c r="AA170" s="1300"/>
      <c r="AB170" s="1300"/>
      <c r="AC170" s="1300"/>
      <c r="AD170" s="1300"/>
      <c r="AE170" s="1300"/>
    </row>
    <row r="171">
      <c r="B171" s="1300"/>
      <c r="C171" s="1300"/>
      <c r="D171" s="1300"/>
      <c r="E171" s="1300"/>
      <c r="F171" s="1300"/>
      <c r="G171" s="1300"/>
      <c r="H171" s="1300"/>
      <c r="I171" s="1300"/>
      <c r="J171" s="1300"/>
      <c r="K171" s="1300"/>
      <c r="L171" s="1300"/>
      <c r="M171" s="1300"/>
      <c r="N171" s="1300"/>
      <c r="O171" s="1300"/>
      <c r="P171" s="1300"/>
      <c r="Q171" s="1300"/>
      <c r="R171" s="1300"/>
      <c r="S171" s="1300"/>
      <c r="T171" s="1300"/>
      <c r="U171" s="1300"/>
      <c r="V171" s="1300"/>
      <c r="W171" s="1300"/>
      <c r="X171" s="1300"/>
      <c r="Y171" s="1300"/>
      <c r="Z171" s="1300"/>
      <c r="AA171" s="1300"/>
      <c r="AB171" s="1300"/>
      <c r="AC171" s="1300"/>
      <c r="AD171" s="1300"/>
      <c r="AE171" s="1300"/>
    </row>
    <row r="172">
      <c r="B172" s="1300"/>
      <c r="C172" s="1300"/>
      <c r="D172" s="1300"/>
      <c r="E172" s="1300"/>
      <c r="F172" s="1300"/>
      <c r="G172" s="1300"/>
      <c r="H172" s="1300"/>
      <c r="I172" s="1300"/>
      <c r="J172" s="1300"/>
      <c r="K172" s="1300"/>
      <c r="L172" s="1300"/>
      <c r="M172" s="1300"/>
      <c r="N172" s="1300"/>
      <c r="O172" s="1300"/>
      <c r="P172" s="1300"/>
      <c r="Q172" s="1300"/>
      <c r="R172" s="1300"/>
      <c r="S172" s="1300"/>
      <c r="T172" s="1300"/>
      <c r="U172" s="1300"/>
      <c r="V172" s="1300"/>
      <c r="W172" s="1300"/>
      <c r="X172" s="1300"/>
      <c r="Y172" s="1300"/>
      <c r="Z172" s="1300"/>
      <c r="AA172" s="1300"/>
      <c r="AB172" s="1300"/>
      <c r="AC172" s="1300"/>
      <c r="AD172" s="1300"/>
      <c r="AE172" s="1300"/>
    </row>
    <row r="173">
      <c r="B173" s="1300"/>
      <c r="C173" s="1300"/>
      <c r="D173" s="1300"/>
      <c r="E173" s="1300"/>
      <c r="F173" s="1300"/>
      <c r="G173" s="1300"/>
      <c r="H173" s="1300"/>
      <c r="I173" s="1300"/>
      <c r="J173" s="1300"/>
      <c r="K173" s="1300"/>
      <c r="L173" s="1300"/>
      <c r="M173" s="1300"/>
      <c r="N173" s="1300"/>
      <c r="O173" s="1300"/>
      <c r="P173" s="1300"/>
      <c r="Q173" s="1300"/>
      <c r="R173" s="1300"/>
      <c r="S173" s="1300"/>
      <c r="T173" s="1300"/>
      <c r="U173" s="1300"/>
      <c r="V173" s="1300"/>
      <c r="W173" s="1300"/>
      <c r="X173" s="1300"/>
      <c r="Y173" s="1300"/>
      <c r="Z173" s="1300"/>
      <c r="AA173" s="1300"/>
      <c r="AB173" s="1300"/>
      <c r="AC173" s="1300"/>
      <c r="AD173" s="1300"/>
      <c r="AE173" s="1300"/>
    </row>
    <row r="174">
      <c r="B174" s="1300"/>
      <c r="C174" s="1300"/>
      <c r="D174" s="1300"/>
      <c r="E174" s="1300"/>
      <c r="F174" s="1300"/>
      <c r="G174" s="1300"/>
      <c r="H174" s="1300"/>
      <c r="I174" s="1300"/>
      <c r="J174" s="1300"/>
      <c r="K174" s="1300"/>
      <c r="L174" s="1300"/>
      <c r="M174" s="1300"/>
      <c r="N174" s="1300"/>
      <c r="O174" s="1300"/>
      <c r="P174" s="1300"/>
      <c r="Q174" s="1300"/>
      <c r="R174" s="1300"/>
      <c r="S174" s="1300"/>
      <c r="T174" s="1300"/>
      <c r="U174" s="1300"/>
      <c r="V174" s="1300"/>
      <c r="W174" s="1300"/>
      <c r="X174" s="1300"/>
      <c r="Y174" s="1300"/>
      <c r="Z174" s="1300"/>
      <c r="AA174" s="1300"/>
      <c r="AB174" s="1300"/>
      <c r="AC174" s="1300"/>
      <c r="AD174" s="1300"/>
      <c r="AE174" s="1300"/>
    </row>
    <row r="175">
      <c r="B175" s="1300"/>
      <c r="C175" s="1300"/>
      <c r="D175" s="1300"/>
      <c r="E175" s="1300"/>
      <c r="F175" s="1300"/>
      <c r="G175" s="1300"/>
      <c r="H175" s="1300"/>
      <c r="I175" s="1300"/>
      <c r="J175" s="1300"/>
      <c r="K175" s="1300"/>
      <c r="L175" s="1300"/>
      <c r="M175" s="1300"/>
      <c r="N175" s="1300"/>
      <c r="O175" s="1300"/>
      <c r="P175" s="1300"/>
      <c r="Q175" s="1300"/>
      <c r="R175" s="1300"/>
      <c r="S175" s="1300"/>
      <c r="T175" s="1300"/>
      <c r="U175" s="1300"/>
      <c r="V175" s="1300"/>
      <c r="W175" s="1300"/>
      <c r="X175" s="1300"/>
      <c r="Y175" s="1300"/>
      <c r="Z175" s="1300"/>
      <c r="AA175" s="1300"/>
      <c r="AB175" s="1300"/>
      <c r="AC175" s="1300"/>
      <c r="AD175" s="1300"/>
      <c r="AE175" s="1300"/>
    </row>
    <row r="176">
      <c r="B176" s="1300"/>
      <c r="C176" s="1300"/>
      <c r="D176" s="1300"/>
      <c r="E176" s="1300"/>
      <c r="F176" s="1300"/>
      <c r="G176" s="1300"/>
      <c r="H176" s="1300"/>
      <c r="I176" s="1300"/>
      <c r="J176" s="1300"/>
      <c r="K176" s="1300"/>
      <c r="L176" s="1300"/>
      <c r="M176" s="1300"/>
      <c r="N176" s="1300"/>
      <c r="O176" s="1300"/>
      <c r="P176" s="1300"/>
      <c r="Q176" s="1300"/>
      <c r="R176" s="1300"/>
      <c r="S176" s="1300"/>
      <c r="T176" s="1300"/>
      <c r="U176" s="1300"/>
      <c r="V176" s="1300"/>
      <c r="W176" s="1300"/>
      <c r="X176" s="1300"/>
      <c r="Y176" s="1300"/>
      <c r="Z176" s="1300"/>
      <c r="AA176" s="1300"/>
      <c r="AB176" s="1300"/>
      <c r="AC176" s="1300"/>
      <c r="AD176" s="1300"/>
      <c r="AE176" s="1300"/>
    </row>
    <row r="177">
      <c r="B177" s="1300"/>
      <c r="C177" s="1300"/>
      <c r="D177" s="1300"/>
      <c r="E177" s="1300"/>
      <c r="F177" s="1300"/>
      <c r="G177" s="1300"/>
      <c r="H177" s="1300"/>
      <c r="I177" s="1300"/>
      <c r="J177" s="1300"/>
      <c r="K177" s="1300"/>
      <c r="L177" s="1300"/>
      <c r="M177" s="1300"/>
      <c r="N177" s="1300"/>
      <c r="O177" s="1300"/>
      <c r="P177" s="1300"/>
      <c r="Q177" s="1300"/>
      <c r="R177" s="1300"/>
      <c r="S177" s="1300"/>
      <c r="T177" s="1300"/>
      <c r="U177" s="1300"/>
      <c r="V177" s="1300"/>
      <c r="W177" s="1300"/>
      <c r="X177" s="1300"/>
      <c r="Y177" s="1300"/>
      <c r="Z177" s="1300"/>
      <c r="AA177" s="1300"/>
      <c r="AB177" s="1300"/>
      <c r="AC177" s="1300"/>
      <c r="AD177" s="1300"/>
      <c r="AE177" s="1300"/>
    </row>
    <row r="178">
      <c r="B178" s="1300"/>
      <c r="C178" s="1300"/>
      <c r="D178" s="1300"/>
      <c r="E178" s="1300"/>
      <c r="F178" s="1300"/>
      <c r="G178" s="1300"/>
      <c r="H178" s="1300"/>
      <c r="I178" s="1300"/>
      <c r="J178" s="1300"/>
      <c r="K178" s="1300"/>
      <c r="L178" s="1300"/>
      <c r="M178" s="1300"/>
      <c r="N178" s="1300"/>
      <c r="O178" s="1300"/>
      <c r="P178" s="1300"/>
      <c r="Q178" s="1300"/>
      <c r="R178" s="1300"/>
      <c r="S178" s="1300"/>
      <c r="T178" s="1300"/>
      <c r="U178" s="1300"/>
      <c r="V178" s="1300"/>
      <c r="W178" s="1300"/>
      <c r="X178" s="1300"/>
      <c r="Y178" s="1300"/>
      <c r="Z178" s="1300"/>
      <c r="AA178" s="1300"/>
      <c r="AB178" s="1300"/>
      <c r="AC178" s="1300"/>
      <c r="AD178" s="1300"/>
      <c r="AE178" s="1300"/>
    </row>
    <row r="179">
      <c r="B179" s="1300"/>
      <c r="C179" s="1300"/>
      <c r="D179" s="1300"/>
      <c r="E179" s="1300"/>
      <c r="F179" s="1300"/>
      <c r="G179" s="1300"/>
      <c r="H179" s="1300"/>
      <c r="I179" s="1300"/>
      <c r="J179" s="1300"/>
      <c r="K179" s="1300"/>
      <c r="L179" s="1300"/>
      <c r="M179" s="1300"/>
      <c r="N179" s="1300"/>
      <c r="O179" s="1300"/>
      <c r="P179" s="1300"/>
      <c r="Q179" s="1300"/>
      <c r="R179" s="1300"/>
      <c r="S179" s="1300"/>
      <c r="T179" s="1300"/>
      <c r="U179" s="1300"/>
      <c r="V179" s="1300"/>
      <c r="W179" s="1300"/>
      <c r="X179" s="1300"/>
      <c r="Y179" s="1300"/>
      <c r="Z179" s="1300"/>
      <c r="AA179" s="1300"/>
      <c r="AB179" s="1300"/>
      <c r="AC179" s="1300"/>
      <c r="AD179" s="1300"/>
      <c r="AE179" s="1300"/>
    </row>
    <row r="180">
      <c r="B180" s="1300"/>
      <c r="C180" s="1300"/>
      <c r="D180" s="1300"/>
      <c r="E180" s="1300"/>
      <c r="F180" s="1300"/>
      <c r="G180" s="1300"/>
      <c r="H180" s="1300"/>
      <c r="I180" s="1300"/>
      <c r="J180" s="1300"/>
      <c r="K180" s="1300"/>
      <c r="L180" s="1300"/>
      <c r="M180" s="1300"/>
      <c r="N180" s="1300"/>
      <c r="O180" s="1300"/>
      <c r="P180" s="1300"/>
      <c r="Q180" s="1300"/>
      <c r="R180" s="1300"/>
      <c r="S180" s="1300"/>
      <c r="T180" s="1300"/>
      <c r="U180" s="1300"/>
      <c r="V180" s="1300"/>
      <c r="W180" s="1300"/>
      <c r="X180" s="1300"/>
      <c r="Y180" s="1300"/>
      <c r="Z180" s="1300"/>
      <c r="AA180" s="1300"/>
      <c r="AB180" s="1300"/>
      <c r="AC180" s="1300"/>
      <c r="AD180" s="1300"/>
      <c r="AE180" s="1300"/>
    </row>
    <row r="181">
      <c r="B181" s="1300"/>
      <c r="C181" s="1300"/>
      <c r="D181" s="1300"/>
      <c r="E181" s="1300"/>
      <c r="F181" s="1300"/>
      <c r="G181" s="1300"/>
      <c r="H181" s="1300"/>
      <c r="I181" s="1300"/>
      <c r="J181" s="1300"/>
      <c r="K181" s="1300"/>
      <c r="L181" s="1300"/>
      <c r="M181" s="1300"/>
      <c r="N181" s="1300"/>
      <c r="O181" s="1300"/>
      <c r="P181" s="1300"/>
      <c r="Q181" s="1300"/>
      <c r="R181" s="1300"/>
      <c r="S181" s="1300"/>
      <c r="T181" s="1300"/>
      <c r="U181" s="1300"/>
      <c r="V181" s="1300"/>
      <c r="W181" s="1300"/>
      <c r="X181" s="1300"/>
      <c r="Y181" s="1300"/>
      <c r="Z181" s="1300"/>
      <c r="AA181" s="1300"/>
      <c r="AB181" s="1300"/>
      <c r="AC181" s="1300"/>
      <c r="AD181" s="1300"/>
      <c r="AE181" s="1300"/>
    </row>
    <row r="182">
      <c r="B182" s="1300"/>
      <c r="C182" s="1300"/>
      <c r="D182" s="1300"/>
      <c r="E182" s="1300"/>
      <c r="F182" s="1300"/>
      <c r="G182" s="1300"/>
      <c r="H182" s="1300"/>
      <c r="I182" s="1300"/>
      <c r="J182" s="1300"/>
      <c r="K182" s="1300"/>
      <c r="L182" s="1300"/>
      <c r="M182" s="1300"/>
      <c r="N182" s="1300"/>
      <c r="O182" s="1300"/>
      <c r="P182" s="1300"/>
      <c r="Q182" s="1300"/>
      <c r="R182" s="1300"/>
      <c r="S182" s="1300"/>
      <c r="T182" s="1300"/>
      <c r="U182" s="1300"/>
      <c r="V182" s="1300"/>
      <c r="W182" s="1300"/>
      <c r="X182" s="1300"/>
      <c r="Y182" s="1300"/>
      <c r="Z182" s="1300"/>
      <c r="AA182" s="1300"/>
      <c r="AB182" s="1300"/>
      <c r="AC182" s="1300"/>
      <c r="AD182" s="1300"/>
      <c r="AE182" s="1300"/>
    </row>
    <row r="183">
      <c r="B183" s="1300"/>
      <c r="C183" s="1300"/>
      <c r="D183" s="1300"/>
      <c r="E183" s="1300"/>
      <c r="F183" s="1300"/>
      <c r="G183" s="1300"/>
      <c r="H183" s="1300"/>
      <c r="I183" s="1300"/>
      <c r="J183" s="1300"/>
      <c r="K183" s="1300"/>
      <c r="L183" s="1300"/>
      <c r="M183" s="1300"/>
      <c r="N183" s="1300"/>
      <c r="O183" s="1300"/>
      <c r="P183" s="1300"/>
      <c r="Q183" s="1300"/>
      <c r="R183" s="1300"/>
      <c r="S183" s="1300"/>
      <c r="T183" s="1300"/>
      <c r="U183" s="1300"/>
      <c r="V183" s="1300"/>
      <c r="W183" s="1300"/>
      <c r="X183" s="1300"/>
      <c r="Y183" s="1300"/>
      <c r="Z183" s="1300"/>
      <c r="AA183" s="1300"/>
      <c r="AB183" s="1300"/>
      <c r="AC183" s="1300"/>
      <c r="AD183" s="1300"/>
      <c r="AE183" s="1300"/>
    </row>
    <row r="184">
      <c r="B184" s="1300"/>
      <c r="C184" s="1300"/>
      <c r="D184" s="1300"/>
      <c r="E184" s="1300"/>
      <c r="F184" s="1300"/>
      <c r="G184" s="1300"/>
      <c r="H184" s="1300"/>
      <c r="I184" s="1300"/>
      <c r="J184" s="1300"/>
      <c r="K184" s="1300"/>
      <c r="L184" s="1300"/>
      <c r="M184" s="1300"/>
      <c r="N184" s="1300"/>
      <c r="O184" s="1300"/>
      <c r="P184" s="1300"/>
      <c r="Q184" s="1300"/>
      <c r="R184" s="1300"/>
      <c r="S184" s="1300"/>
      <c r="T184" s="1300"/>
      <c r="U184" s="1300"/>
      <c r="V184" s="1300"/>
      <c r="W184" s="1300"/>
      <c r="X184" s="1300"/>
      <c r="Y184" s="1300"/>
      <c r="Z184" s="1300"/>
      <c r="AA184" s="1300"/>
      <c r="AB184" s="1300"/>
      <c r="AC184" s="1300"/>
      <c r="AD184" s="1300"/>
      <c r="AE184" s="1300"/>
    </row>
    <row r="185">
      <c r="B185" s="1300"/>
      <c r="C185" s="1300"/>
      <c r="D185" s="1300"/>
      <c r="E185" s="1300"/>
      <c r="F185" s="1300"/>
      <c r="G185" s="1300"/>
      <c r="H185" s="1300"/>
      <c r="I185" s="1300"/>
      <c r="J185" s="1300"/>
      <c r="K185" s="1300"/>
      <c r="L185" s="1300"/>
      <c r="M185" s="1300"/>
      <c r="N185" s="1300"/>
      <c r="O185" s="1300"/>
      <c r="P185" s="1300"/>
      <c r="Q185" s="1300"/>
      <c r="R185" s="1300"/>
      <c r="S185" s="1300"/>
      <c r="T185" s="1300"/>
      <c r="U185" s="1300"/>
      <c r="V185" s="1300"/>
      <c r="W185" s="1300"/>
      <c r="X185" s="1300"/>
      <c r="Y185" s="1300"/>
      <c r="Z185" s="1300"/>
      <c r="AA185" s="1300"/>
      <c r="AB185" s="1300"/>
      <c r="AC185" s="1300"/>
      <c r="AD185" s="1300"/>
      <c r="AE185" s="1300"/>
    </row>
    <row r="186">
      <c r="B186" s="1300"/>
      <c r="C186" s="1300"/>
      <c r="D186" s="1300"/>
      <c r="E186" s="1300"/>
      <c r="F186" s="1300"/>
      <c r="G186" s="1300"/>
      <c r="H186" s="1300"/>
      <c r="I186" s="1300"/>
      <c r="J186" s="1300"/>
      <c r="K186" s="1300"/>
      <c r="L186" s="1300"/>
      <c r="M186" s="1300"/>
      <c r="N186" s="1300"/>
      <c r="O186" s="1300"/>
      <c r="P186" s="1300"/>
      <c r="Q186" s="1300"/>
      <c r="R186" s="1300"/>
      <c r="S186" s="1300"/>
      <c r="T186" s="1300"/>
      <c r="U186" s="1300"/>
      <c r="V186" s="1300"/>
      <c r="W186" s="1300"/>
      <c r="X186" s="1300"/>
      <c r="Y186" s="1300"/>
      <c r="Z186" s="1300"/>
      <c r="AA186" s="1300"/>
      <c r="AB186" s="1300"/>
      <c r="AC186" s="1300"/>
      <c r="AD186" s="1300"/>
      <c r="AE186" s="1300"/>
    </row>
    <row r="187">
      <c r="B187" s="1300"/>
      <c r="C187" s="1300"/>
      <c r="D187" s="1300"/>
      <c r="E187" s="1300"/>
      <c r="F187" s="1300"/>
      <c r="G187" s="1300"/>
      <c r="H187" s="1300"/>
      <c r="I187" s="1300"/>
      <c r="J187" s="1300"/>
      <c r="K187" s="1300"/>
      <c r="L187" s="1300"/>
      <c r="M187" s="1300"/>
      <c r="N187" s="1300"/>
      <c r="O187" s="1300"/>
      <c r="P187" s="1300"/>
      <c r="Q187" s="1300"/>
      <c r="R187" s="1300"/>
      <c r="S187" s="1300"/>
      <c r="T187" s="1300"/>
      <c r="U187" s="1300"/>
      <c r="V187" s="1300"/>
      <c r="W187" s="1300"/>
      <c r="X187" s="1300"/>
      <c r="Y187" s="1300"/>
      <c r="Z187" s="1300"/>
      <c r="AA187" s="1300"/>
      <c r="AB187" s="1300"/>
      <c r="AC187" s="1300"/>
      <c r="AD187" s="1300"/>
      <c r="AE187" s="1300"/>
    </row>
    <row r="188">
      <c r="B188" s="1300"/>
      <c r="C188" s="1300"/>
      <c r="D188" s="1300"/>
      <c r="E188" s="1300"/>
      <c r="F188" s="1300"/>
      <c r="G188" s="1300"/>
      <c r="H188" s="1300"/>
      <c r="I188" s="1300"/>
      <c r="J188" s="1300"/>
      <c r="K188" s="1300"/>
      <c r="L188" s="1300"/>
      <c r="M188" s="1300"/>
      <c r="N188" s="1300"/>
      <c r="O188" s="1300"/>
      <c r="P188" s="1300"/>
      <c r="Q188" s="1300"/>
      <c r="R188" s="1300"/>
      <c r="S188" s="1300"/>
      <c r="T188" s="1300"/>
      <c r="U188" s="1300"/>
      <c r="V188" s="1300"/>
      <c r="W188" s="1300"/>
      <c r="X188" s="1300"/>
      <c r="Y188" s="1300"/>
      <c r="Z188" s="1300"/>
      <c r="AA188" s="1300"/>
      <c r="AB188" s="1300"/>
      <c r="AC188" s="1300"/>
      <c r="AD188" s="1300"/>
      <c r="AE188" s="1300"/>
    </row>
    <row r="189">
      <c r="B189" s="1300"/>
      <c r="C189" s="1300"/>
      <c r="D189" s="1300"/>
      <c r="E189" s="1300"/>
      <c r="F189" s="1300"/>
      <c r="G189" s="1300"/>
      <c r="H189" s="1300"/>
      <c r="I189" s="1300"/>
      <c r="J189" s="1300"/>
      <c r="K189" s="1300"/>
      <c r="L189" s="1300"/>
      <c r="M189" s="1300"/>
      <c r="N189" s="1300"/>
      <c r="O189" s="1300"/>
      <c r="P189" s="1300"/>
      <c r="Q189" s="1300"/>
      <c r="R189" s="1300"/>
      <c r="S189" s="1300"/>
      <c r="T189" s="1300"/>
      <c r="U189" s="1300"/>
      <c r="V189" s="1300"/>
      <c r="W189" s="1300"/>
      <c r="X189" s="1300"/>
      <c r="Y189" s="1300"/>
      <c r="Z189" s="1300"/>
      <c r="AA189" s="1300"/>
      <c r="AB189" s="1300"/>
      <c r="AC189" s="1300"/>
      <c r="AD189" s="1300"/>
      <c r="AE189" s="1300"/>
    </row>
    <row r="190">
      <c r="B190" s="1300"/>
      <c r="C190" s="1300"/>
      <c r="D190" s="1300"/>
      <c r="E190" s="1300"/>
      <c r="F190" s="1300"/>
      <c r="G190" s="1300"/>
      <c r="H190" s="1300"/>
      <c r="I190" s="1300"/>
      <c r="J190" s="1300"/>
      <c r="K190" s="1300"/>
      <c r="L190" s="1300"/>
      <c r="M190" s="1300"/>
      <c r="N190" s="1300"/>
      <c r="O190" s="1300"/>
      <c r="P190" s="1300"/>
      <c r="Q190" s="1300"/>
      <c r="R190" s="1300"/>
      <c r="S190" s="1300"/>
      <c r="T190" s="1300"/>
      <c r="U190" s="1300"/>
      <c r="V190" s="1300"/>
      <c r="W190" s="1300"/>
      <c r="X190" s="1300"/>
      <c r="Y190" s="1300"/>
      <c r="Z190" s="1300"/>
      <c r="AA190" s="1300"/>
      <c r="AB190" s="1300"/>
      <c r="AC190" s="1300"/>
      <c r="AD190" s="1300"/>
      <c r="AE190" s="1300"/>
    </row>
    <row r="191">
      <c r="B191" s="1300"/>
      <c r="C191" s="1300"/>
      <c r="D191" s="1300"/>
      <c r="E191" s="1300"/>
      <c r="F191" s="1300"/>
      <c r="G191" s="1300"/>
      <c r="H191" s="1300"/>
      <c r="I191" s="1300"/>
      <c r="J191" s="1300"/>
      <c r="K191" s="1300"/>
      <c r="L191" s="1300"/>
      <c r="M191" s="1300"/>
      <c r="N191" s="1300"/>
      <c r="O191" s="1300"/>
      <c r="P191" s="1300"/>
      <c r="Q191" s="1300"/>
      <c r="R191" s="1300"/>
      <c r="S191" s="1300"/>
      <c r="T191" s="1300"/>
      <c r="U191" s="1300"/>
      <c r="V191" s="1300"/>
      <c r="W191" s="1300"/>
      <c r="X191" s="1300"/>
      <c r="Y191" s="1300"/>
      <c r="Z191" s="1300"/>
      <c r="AA191" s="1300"/>
      <c r="AB191" s="1300"/>
      <c r="AC191" s="1300"/>
      <c r="AD191" s="1300"/>
      <c r="AE191" s="1300"/>
    </row>
    <row r="192">
      <c r="B192" s="1300"/>
      <c r="C192" s="1300"/>
      <c r="D192" s="1300"/>
      <c r="E192" s="1300"/>
      <c r="F192" s="1300"/>
      <c r="G192" s="1300"/>
      <c r="H192" s="1300"/>
      <c r="I192" s="1300"/>
      <c r="J192" s="1300"/>
      <c r="K192" s="1300"/>
      <c r="L192" s="1300"/>
      <c r="M192" s="1300"/>
      <c r="N192" s="1300"/>
      <c r="O192" s="1300"/>
      <c r="P192" s="1300"/>
      <c r="Q192" s="1300"/>
      <c r="R192" s="1300"/>
      <c r="S192" s="1300"/>
      <c r="T192" s="1300"/>
      <c r="U192" s="1300"/>
      <c r="V192" s="1300"/>
      <c r="W192" s="1300"/>
      <c r="X192" s="1300"/>
      <c r="Y192" s="1300"/>
      <c r="Z192" s="1300"/>
      <c r="AA192" s="1300"/>
      <c r="AB192" s="1300"/>
      <c r="AC192" s="1300"/>
      <c r="AD192" s="1300"/>
      <c r="AE192" s="1300"/>
    </row>
    <row r="193">
      <c r="B193" s="1300"/>
      <c r="C193" s="1300"/>
      <c r="D193" s="1300"/>
      <c r="E193" s="1300"/>
      <c r="F193" s="1300"/>
      <c r="G193" s="1300"/>
      <c r="H193" s="1300"/>
      <c r="I193" s="1300"/>
      <c r="J193" s="1300"/>
      <c r="K193" s="1300"/>
      <c r="L193" s="1300"/>
      <c r="M193" s="1300"/>
      <c r="N193" s="1300"/>
      <c r="O193" s="1300"/>
      <c r="P193" s="1300"/>
      <c r="Q193" s="1300"/>
      <c r="R193" s="1300"/>
      <c r="S193" s="1300"/>
      <c r="T193" s="1300"/>
      <c r="U193" s="1300"/>
      <c r="V193" s="1300"/>
      <c r="W193" s="1300"/>
      <c r="X193" s="1300"/>
      <c r="Y193" s="1300"/>
      <c r="Z193" s="1300"/>
      <c r="AA193" s="1300"/>
      <c r="AB193" s="1300"/>
      <c r="AC193" s="1300"/>
      <c r="AD193" s="1300"/>
      <c r="AE193" s="1300"/>
    </row>
    <row r="194">
      <c r="B194" s="1300"/>
      <c r="C194" s="1300"/>
      <c r="D194" s="1300"/>
      <c r="E194" s="1300"/>
      <c r="F194" s="1300"/>
      <c r="G194" s="1300"/>
      <c r="H194" s="1300"/>
      <c r="I194" s="1300"/>
      <c r="J194" s="1300"/>
      <c r="K194" s="1300"/>
      <c r="L194" s="1300"/>
      <c r="M194" s="1300"/>
      <c r="N194" s="1300"/>
      <c r="O194" s="1300"/>
      <c r="P194" s="1300"/>
      <c r="Q194" s="1300"/>
      <c r="R194" s="1300"/>
      <c r="S194" s="1300"/>
      <c r="T194" s="1300"/>
      <c r="U194" s="1300"/>
      <c r="V194" s="1300"/>
      <c r="W194" s="1300"/>
      <c r="X194" s="1300"/>
      <c r="Y194" s="1300"/>
      <c r="Z194" s="1300"/>
      <c r="AA194" s="1300"/>
      <c r="AB194" s="1300"/>
      <c r="AC194" s="1300"/>
      <c r="AD194" s="1300"/>
      <c r="AE194" s="1300"/>
    </row>
    <row r="195">
      <c r="B195" s="1300"/>
      <c r="C195" s="1300"/>
      <c r="D195" s="1300"/>
      <c r="E195" s="1300"/>
      <c r="F195" s="1300"/>
      <c r="G195" s="1300"/>
      <c r="H195" s="1300"/>
      <c r="I195" s="1300"/>
      <c r="J195" s="1300"/>
      <c r="K195" s="1300"/>
      <c r="L195" s="1300"/>
      <c r="M195" s="1300"/>
      <c r="N195" s="1300"/>
      <c r="O195" s="1300"/>
      <c r="P195" s="1300"/>
      <c r="Q195" s="1300"/>
      <c r="R195" s="1300"/>
      <c r="S195" s="1300"/>
      <c r="T195" s="1300"/>
      <c r="U195" s="1300"/>
      <c r="V195" s="1300"/>
      <c r="W195" s="1300"/>
      <c r="X195" s="1300"/>
      <c r="Y195" s="1300"/>
      <c r="Z195" s="1300"/>
      <c r="AA195" s="1300"/>
      <c r="AB195" s="1300"/>
      <c r="AC195" s="1300"/>
      <c r="AD195" s="1300"/>
      <c r="AE195" s="1300"/>
    </row>
    <row r="196">
      <c r="B196" s="1300"/>
      <c r="C196" s="1300"/>
      <c r="D196" s="1300"/>
      <c r="E196" s="1300"/>
      <c r="F196" s="1300"/>
      <c r="G196" s="1300"/>
      <c r="H196" s="1300"/>
      <c r="I196" s="1300"/>
      <c r="J196" s="1300"/>
      <c r="K196" s="1300"/>
      <c r="L196" s="1300"/>
      <c r="M196" s="1300"/>
      <c r="N196" s="1300"/>
      <c r="O196" s="1300"/>
      <c r="P196" s="1300"/>
      <c r="Q196" s="1300"/>
      <c r="R196" s="1300"/>
      <c r="S196" s="1300"/>
      <c r="T196" s="1300"/>
      <c r="U196" s="1300"/>
      <c r="V196" s="1300"/>
      <c r="W196" s="1300"/>
      <c r="X196" s="1300"/>
      <c r="Y196" s="1300"/>
      <c r="Z196" s="1300"/>
      <c r="AA196" s="1300"/>
      <c r="AB196" s="1300"/>
      <c r="AC196" s="1300"/>
      <c r="AD196" s="1300"/>
      <c r="AE196" s="1300"/>
    </row>
    <row r="197">
      <c r="B197" s="1300"/>
      <c r="C197" s="1300"/>
      <c r="D197" s="1300"/>
      <c r="E197" s="1300"/>
      <c r="F197" s="1300"/>
      <c r="G197" s="1300"/>
      <c r="H197" s="1300"/>
      <c r="I197" s="1300"/>
      <c r="J197" s="1300"/>
      <c r="K197" s="1300"/>
      <c r="L197" s="1300"/>
      <c r="M197" s="1300"/>
      <c r="N197" s="1300"/>
      <c r="O197" s="1300"/>
      <c r="P197" s="1300"/>
      <c r="Q197" s="1300"/>
      <c r="R197" s="1300"/>
      <c r="S197" s="1300"/>
      <c r="T197" s="1300"/>
      <c r="U197" s="1300"/>
      <c r="V197" s="1300"/>
      <c r="W197" s="1300"/>
      <c r="X197" s="1300"/>
      <c r="Y197" s="1300"/>
      <c r="Z197" s="1300"/>
      <c r="AA197" s="1300"/>
      <c r="AB197" s="1300"/>
      <c r="AC197" s="1300"/>
      <c r="AD197" s="1300"/>
      <c r="AE197" s="1300"/>
    </row>
    <row r="198">
      <c r="B198" s="1300"/>
      <c r="C198" s="1300"/>
      <c r="D198" s="1300"/>
      <c r="E198" s="1300"/>
      <c r="F198" s="1300"/>
      <c r="G198" s="1300"/>
      <c r="H198" s="1300"/>
      <c r="I198" s="1300"/>
      <c r="J198" s="1300"/>
      <c r="K198" s="1300"/>
      <c r="L198" s="1300"/>
      <c r="M198" s="1300"/>
      <c r="N198" s="1300"/>
      <c r="O198" s="1300"/>
      <c r="P198" s="1300"/>
      <c r="Q198" s="1300"/>
      <c r="R198" s="1300"/>
      <c r="S198" s="1300"/>
      <c r="T198" s="1300"/>
      <c r="U198" s="1300"/>
      <c r="V198" s="1300"/>
      <c r="W198" s="1300"/>
      <c r="X198" s="1300"/>
      <c r="Y198" s="1300"/>
      <c r="Z198" s="1300"/>
      <c r="AA198" s="1300"/>
      <c r="AB198" s="1300"/>
      <c r="AC198" s="1300"/>
      <c r="AD198" s="1300"/>
      <c r="AE198" s="1300"/>
    </row>
    <row r="199">
      <c r="B199" s="1300"/>
      <c r="C199" s="1300"/>
      <c r="D199" s="1300"/>
      <c r="E199" s="1300"/>
      <c r="F199" s="1300"/>
      <c r="G199" s="1300"/>
      <c r="H199" s="1300"/>
      <c r="I199" s="1300"/>
      <c r="J199" s="1300"/>
      <c r="K199" s="1300"/>
      <c r="L199" s="1300"/>
      <c r="M199" s="1300"/>
      <c r="N199" s="1300"/>
      <c r="O199" s="1300"/>
      <c r="P199" s="1300"/>
      <c r="Q199" s="1300"/>
      <c r="R199" s="1300"/>
      <c r="S199" s="1300"/>
      <c r="T199" s="1300"/>
      <c r="U199" s="1300"/>
      <c r="V199" s="1300"/>
      <c r="W199" s="1300"/>
      <c r="X199" s="1300"/>
      <c r="Y199" s="1300"/>
      <c r="Z199" s="1300"/>
      <c r="AA199" s="1300"/>
      <c r="AB199" s="1300"/>
      <c r="AC199" s="1300"/>
      <c r="AD199" s="1300"/>
      <c r="AE199" s="1300"/>
    </row>
    <row r="200">
      <c r="B200" s="1300"/>
      <c r="C200" s="1300"/>
      <c r="D200" s="1300"/>
      <c r="E200" s="1300"/>
      <c r="F200" s="1300"/>
      <c r="G200" s="1300"/>
      <c r="H200" s="1300"/>
      <c r="I200" s="1300"/>
      <c r="J200" s="1300"/>
      <c r="K200" s="1300"/>
      <c r="L200" s="1300"/>
      <c r="M200" s="1300"/>
      <c r="N200" s="1300"/>
      <c r="O200" s="1300"/>
      <c r="P200" s="1300"/>
      <c r="Q200" s="1300"/>
      <c r="R200" s="1300"/>
      <c r="S200" s="1300"/>
      <c r="T200" s="1300"/>
      <c r="U200" s="1300"/>
      <c r="V200" s="1300"/>
      <c r="W200" s="1300"/>
      <c r="X200" s="1300"/>
      <c r="Y200" s="1300"/>
      <c r="Z200" s="1300"/>
      <c r="AA200" s="1300"/>
      <c r="AB200" s="1300"/>
      <c r="AC200" s="1300"/>
      <c r="AD200" s="1300"/>
      <c r="AE200" s="1300"/>
    </row>
    <row r="201">
      <c r="B201" s="1300"/>
      <c r="C201" s="1300"/>
      <c r="D201" s="1300"/>
      <c r="E201" s="1300"/>
      <c r="F201" s="1300"/>
      <c r="G201" s="1300"/>
      <c r="H201" s="1300"/>
      <c r="I201" s="1300"/>
      <c r="J201" s="1300"/>
      <c r="K201" s="1300"/>
      <c r="L201" s="1300"/>
      <c r="M201" s="1300"/>
      <c r="N201" s="1300"/>
      <c r="O201" s="1300"/>
      <c r="P201" s="1300"/>
      <c r="Q201" s="1300"/>
      <c r="R201" s="1300"/>
      <c r="S201" s="1300"/>
      <c r="T201" s="1300"/>
      <c r="U201" s="1300"/>
      <c r="V201" s="1300"/>
      <c r="W201" s="1300"/>
      <c r="X201" s="1300"/>
      <c r="Y201" s="1300"/>
      <c r="Z201" s="1300"/>
      <c r="AA201" s="1300"/>
      <c r="AB201" s="1300"/>
      <c r="AC201" s="1300"/>
      <c r="AD201" s="1300"/>
      <c r="AE201" s="1300"/>
    </row>
    <row r="202">
      <c r="B202" s="1300"/>
      <c r="C202" s="1300"/>
      <c r="D202" s="1300"/>
      <c r="E202" s="1300"/>
      <c r="F202" s="1300"/>
      <c r="G202" s="1300"/>
      <c r="H202" s="1300"/>
      <c r="I202" s="1300"/>
      <c r="J202" s="1300"/>
      <c r="K202" s="1300"/>
      <c r="L202" s="1300"/>
      <c r="M202" s="1300"/>
      <c r="N202" s="1300"/>
      <c r="O202" s="1300"/>
      <c r="P202" s="1300"/>
      <c r="Q202" s="1300"/>
      <c r="R202" s="1300"/>
      <c r="S202" s="1300"/>
      <c r="T202" s="1300"/>
      <c r="U202" s="1300"/>
      <c r="V202" s="1300"/>
      <c r="W202" s="1300"/>
      <c r="X202" s="1300"/>
      <c r="Y202" s="1300"/>
      <c r="Z202" s="1300"/>
      <c r="AA202" s="1300"/>
      <c r="AB202" s="1300"/>
      <c r="AC202" s="1300"/>
      <c r="AD202" s="1300"/>
      <c r="AE202" s="1300"/>
    </row>
    <row r="203">
      <c r="B203" s="1300"/>
      <c r="C203" s="1300"/>
      <c r="D203" s="1300"/>
      <c r="E203" s="1300"/>
      <c r="F203" s="1300"/>
      <c r="G203" s="1300"/>
      <c r="H203" s="1300"/>
      <c r="I203" s="1300"/>
      <c r="J203" s="1300"/>
      <c r="K203" s="1300"/>
      <c r="L203" s="1300"/>
      <c r="M203" s="1300"/>
      <c r="N203" s="1300"/>
      <c r="O203" s="1300"/>
      <c r="P203" s="1300"/>
      <c r="Q203" s="1300"/>
      <c r="R203" s="1300"/>
      <c r="S203" s="1300"/>
      <c r="T203" s="1300"/>
      <c r="U203" s="1300"/>
      <c r="V203" s="1300"/>
      <c r="W203" s="1300"/>
      <c r="X203" s="1300"/>
      <c r="Y203" s="1300"/>
      <c r="Z203" s="1300"/>
      <c r="AA203" s="1300"/>
      <c r="AB203" s="1300"/>
      <c r="AC203" s="1300"/>
      <c r="AD203" s="1300"/>
      <c r="AE203" s="1300"/>
    </row>
    <row r="204">
      <c r="B204" s="1300"/>
      <c r="C204" s="1300"/>
      <c r="D204" s="1300"/>
      <c r="E204" s="1300"/>
      <c r="F204" s="1300"/>
      <c r="G204" s="1300"/>
      <c r="H204" s="1300"/>
      <c r="I204" s="1300"/>
      <c r="J204" s="1300"/>
      <c r="K204" s="1300"/>
      <c r="L204" s="1300"/>
      <c r="M204" s="1300"/>
      <c r="N204" s="1300"/>
      <c r="O204" s="1300"/>
      <c r="P204" s="1300"/>
      <c r="Q204" s="1300"/>
      <c r="R204" s="1300"/>
      <c r="S204" s="1300"/>
      <c r="T204" s="1300"/>
      <c r="U204" s="1300"/>
      <c r="V204" s="1300"/>
      <c r="W204" s="1300"/>
      <c r="X204" s="1300"/>
      <c r="Y204" s="1300"/>
      <c r="Z204" s="1300"/>
      <c r="AA204" s="1300"/>
      <c r="AB204" s="1300"/>
      <c r="AC204" s="1300"/>
      <c r="AD204" s="1300"/>
      <c r="AE204" s="1300"/>
    </row>
    <row r="205">
      <c r="B205" s="1300"/>
      <c r="C205" s="1300"/>
      <c r="D205" s="1300"/>
      <c r="E205" s="1300"/>
      <c r="F205" s="1300"/>
      <c r="G205" s="1300"/>
      <c r="H205" s="1300"/>
      <c r="I205" s="1300"/>
      <c r="J205" s="1300"/>
      <c r="K205" s="1300"/>
      <c r="L205" s="1300"/>
      <c r="M205" s="1300"/>
      <c r="N205" s="1300"/>
      <c r="O205" s="1300"/>
      <c r="P205" s="1300"/>
      <c r="Q205" s="1300"/>
      <c r="R205" s="1300"/>
      <c r="S205" s="1300"/>
      <c r="T205" s="1300"/>
      <c r="U205" s="1300"/>
      <c r="V205" s="1300"/>
      <c r="W205" s="1300"/>
      <c r="X205" s="1300"/>
      <c r="Y205" s="1300"/>
      <c r="Z205" s="1300"/>
      <c r="AA205" s="1300"/>
      <c r="AB205" s="1300"/>
      <c r="AC205" s="1300"/>
      <c r="AD205" s="1300"/>
      <c r="AE205" s="1300"/>
    </row>
    <row r="206">
      <c r="B206" s="1300"/>
      <c r="C206" s="1300"/>
      <c r="D206" s="1300"/>
      <c r="E206" s="1300"/>
      <c r="F206" s="1300"/>
      <c r="G206" s="1300"/>
      <c r="H206" s="1300"/>
      <c r="I206" s="1300"/>
      <c r="J206" s="1300"/>
      <c r="K206" s="1300"/>
      <c r="L206" s="1300"/>
      <c r="M206" s="1300"/>
      <c r="N206" s="1300"/>
      <c r="O206" s="1300"/>
      <c r="P206" s="1300"/>
      <c r="Q206" s="1300"/>
      <c r="R206" s="1300"/>
      <c r="S206" s="1300"/>
      <c r="T206" s="1300"/>
      <c r="U206" s="1300"/>
      <c r="V206" s="1300"/>
      <c r="W206" s="1300"/>
      <c r="X206" s="1300"/>
      <c r="Y206" s="1300"/>
      <c r="Z206" s="1300"/>
      <c r="AA206" s="1300"/>
      <c r="AB206" s="1300"/>
      <c r="AC206" s="1300"/>
      <c r="AD206" s="1300"/>
      <c r="AE206" s="1300"/>
    </row>
    <row r="207">
      <c r="B207" s="1300"/>
      <c r="C207" s="1300"/>
      <c r="D207" s="1300"/>
      <c r="E207" s="1300"/>
      <c r="F207" s="1300"/>
      <c r="G207" s="1300"/>
      <c r="H207" s="1300"/>
      <c r="I207" s="1300"/>
      <c r="J207" s="1300"/>
      <c r="K207" s="1300"/>
      <c r="L207" s="1300"/>
      <c r="M207" s="1300"/>
      <c r="N207" s="1300"/>
      <c r="O207" s="1300"/>
      <c r="P207" s="1300"/>
      <c r="Q207" s="1300"/>
      <c r="R207" s="1300"/>
      <c r="S207" s="1300"/>
      <c r="T207" s="1300"/>
      <c r="U207" s="1300"/>
      <c r="V207" s="1300"/>
      <c r="W207" s="1300"/>
      <c r="X207" s="1300"/>
      <c r="Y207" s="1300"/>
      <c r="Z207" s="1300"/>
      <c r="AA207" s="1300"/>
      <c r="AB207" s="1300"/>
      <c r="AC207" s="1300"/>
      <c r="AD207" s="1300"/>
      <c r="AE207" s="1300"/>
    </row>
    <row r="208">
      <c r="B208" s="1300"/>
      <c r="C208" s="1300"/>
      <c r="D208" s="1300"/>
      <c r="E208" s="1300"/>
      <c r="F208" s="1300"/>
      <c r="G208" s="1300"/>
      <c r="H208" s="1300"/>
      <c r="I208" s="1300"/>
      <c r="J208" s="1300"/>
      <c r="K208" s="1300"/>
      <c r="L208" s="1300"/>
      <c r="M208" s="1300"/>
      <c r="N208" s="1300"/>
      <c r="O208" s="1300"/>
      <c r="P208" s="1300"/>
      <c r="Q208" s="1300"/>
      <c r="R208" s="1300"/>
      <c r="S208" s="1300"/>
      <c r="T208" s="1300"/>
      <c r="U208" s="1300"/>
      <c r="V208" s="1300"/>
      <c r="W208" s="1300"/>
      <c r="X208" s="1300"/>
      <c r="Y208" s="1300"/>
      <c r="Z208" s="1300"/>
      <c r="AA208" s="1300"/>
      <c r="AB208" s="1300"/>
      <c r="AC208" s="1300"/>
      <c r="AD208" s="1300"/>
      <c r="AE208" s="1300"/>
    </row>
    <row r="209">
      <c r="B209" s="1300"/>
      <c r="C209" s="1300"/>
      <c r="D209" s="1300"/>
      <c r="E209" s="1300"/>
      <c r="F209" s="1300"/>
      <c r="G209" s="1300"/>
      <c r="H209" s="1300"/>
      <c r="I209" s="1300"/>
      <c r="J209" s="1300"/>
      <c r="K209" s="1300"/>
      <c r="L209" s="1300"/>
      <c r="M209" s="1300"/>
      <c r="N209" s="1300"/>
      <c r="O209" s="1300"/>
      <c r="P209" s="1300"/>
      <c r="Q209" s="1300"/>
      <c r="R209" s="1300"/>
      <c r="S209" s="1300"/>
      <c r="T209" s="1300"/>
      <c r="U209" s="1300"/>
      <c r="V209" s="1300"/>
      <c r="W209" s="1300"/>
      <c r="X209" s="1300"/>
      <c r="Y209" s="1300"/>
      <c r="Z209" s="1300"/>
      <c r="AA209" s="1300"/>
      <c r="AB209" s="1300"/>
      <c r="AC209" s="1300"/>
      <c r="AD209" s="1300"/>
      <c r="AE209" s="1300"/>
    </row>
    <row r="210">
      <c r="B210" s="1300"/>
      <c r="C210" s="1300"/>
      <c r="D210" s="1300"/>
      <c r="E210" s="1300"/>
      <c r="F210" s="1300"/>
      <c r="G210" s="1300"/>
      <c r="H210" s="1300"/>
      <c r="I210" s="1300"/>
      <c r="J210" s="1300"/>
      <c r="K210" s="1300"/>
      <c r="L210" s="1300"/>
      <c r="M210" s="1300"/>
      <c r="N210" s="1300"/>
      <c r="O210" s="1300"/>
      <c r="P210" s="1300"/>
      <c r="Q210" s="1300"/>
      <c r="R210" s="1300"/>
      <c r="S210" s="1300"/>
      <c r="T210" s="1300"/>
      <c r="U210" s="1300"/>
      <c r="V210" s="1300"/>
      <c r="W210" s="1300"/>
      <c r="X210" s="1300"/>
      <c r="Y210" s="1300"/>
      <c r="Z210" s="1300"/>
      <c r="AA210" s="1300"/>
      <c r="AB210" s="1300"/>
      <c r="AC210" s="1300"/>
      <c r="AD210" s="1300"/>
      <c r="AE210" s="1300"/>
    </row>
    <row r="211">
      <c r="B211" s="1300"/>
      <c r="C211" s="1300"/>
      <c r="D211" s="1300"/>
      <c r="E211" s="1300"/>
      <c r="F211" s="1300"/>
      <c r="G211" s="1300"/>
      <c r="H211" s="1300"/>
      <c r="I211" s="1300"/>
      <c r="J211" s="1300"/>
      <c r="K211" s="1300"/>
      <c r="L211" s="1300"/>
      <c r="M211" s="1300"/>
      <c r="N211" s="1300"/>
      <c r="O211" s="1300"/>
      <c r="P211" s="1300"/>
      <c r="Q211" s="1300"/>
      <c r="R211" s="1300"/>
      <c r="S211" s="1300"/>
      <c r="T211" s="1300"/>
      <c r="U211" s="1300"/>
      <c r="V211" s="1300"/>
      <c r="W211" s="1300"/>
      <c r="X211" s="1300"/>
      <c r="Y211" s="1300"/>
      <c r="Z211" s="1300"/>
      <c r="AA211" s="1300"/>
      <c r="AB211" s="1300"/>
      <c r="AC211" s="1300"/>
      <c r="AD211" s="1300"/>
      <c r="AE211" s="1300"/>
    </row>
    <row r="212">
      <c r="B212" s="1300"/>
      <c r="C212" s="1300"/>
      <c r="D212" s="1300"/>
      <c r="E212" s="1300"/>
      <c r="F212" s="1300"/>
      <c r="G212" s="1300"/>
      <c r="H212" s="1300"/>
      <c r="I212" s="1300"/>
      <c r="J212" s="1300"/>
      <c r="K212" s="1300"/>
      <c r="L212" s="1300"/>
      <c r="M212" s="1300"/>
      <c r="N212" s="1300"/>
      <c r="O212" s="1300"/>
      <c r="P212" s="1300"/>
      <c r="Q212" s="1300"/>
      <c r="R212" s="1300"/>
      <c r="S212" s="1300"/>
      <c r="T212" s="1300"/>
      <c r="U212" s="1300"/>
      <c r="V212" s="1300"/>
      <c r="W212" s="1300"/>
      <c r="X212" s="1300"/>
      <c r="Y212" s="1300"/>
      <c r="Z212" s="1300"/>
      <c r="AA212" s="1300"/>
      <c r="AB212" s="1300"/>
      <c r="AC212" s="1300"/>
      <c r="AD212" s="1300"/>
      <c r="AE212" s="1300"/>
    </row>
    <row r="213">
      <c r="B213" s="1300"/>
      <c r="C213" s="1300"/>
      <c r="D213" s="1300"/>
      <c r="E213" s="1300"/>
      <c r="F213" s="1300"/>
      <c r="G213" s="1300"/>
      <c r="H213" s="1300"/>
      <c r="I213" s="1300"/>
      <c r="J213" s="1300"/>
      <c r="K213" s="1300"/>
      <c r="L213" s="1300"/>
      <c r="M213" s="1300"/>
      <c r="N213" s="1300"/>
      <c r="O213" s="1300"/>
      <c r="P213" s="1300"/>
      <c r="Q213" s="1300"/>
      <c r="R213" s="1300"/>
      <c r="S213" s="1300"/>
      <c r="T213" s="1300"/>
      <c r="U213" s="1300"/>
      <c r="V213" s="1300"/>
      <c r="W213" s="1300"/>
      <c r="X213" s="1300"/>
      <c r="Y213" s="1300"/>
      <c r="Z213" s="1300"/>
      <c r="AA213" s="1300"/>
      <c r="AB213" s="1300"/>
      <c r="AC213" s="1300"/>
      <c r="AD213" s="1300"/>
      <c r="AE213" s="1300"/>
    </row>
    <row r="214">
      <c r="B214" s="1300"/>
      <c r="C214" s="1300"/>
      <c r="D214" s="1300"/>
      <c r="E214" s="1300"/>
      <c r="F214" s="1300"/>
      <c r="G214" s="1300"/>
      <c r="H214" s="1300"/>
      <c r="I214" s="1300"/>
      <c r="J214" s="1300"/>
      <c r="K214" s="1300"/>
      <c r="L214" s="1300"/>
      <c r="M214" s="1300"/>
      <c r="N214" s="1300"/>
      <c r="O214" s="1300"/>
      <c r="P214" s="1300"/>
      <c r="Q214" s="1300"/>
      <c r="R214" s="1300"/>
      <c r="S214" s="1300"/>
      <c r="T214" s="1300"/>
      <c r="U214" s="1300"/>
      <c r="V214" s="1300"/>
      <c r="W214" s="1300"/>
      <c r="X214" s="1300"/>
      <c r="Y214" s="1300"/>
      <c r="Z214" s="1300"/>
      <c r="AA214" s="1300"/>
      <c r="AB214" s="1300"/>
      <c r="AC214" s="1300"/>
      <c r="AD214" s="1300"/>
      <c r="AE214" s="1300"/>
    </row>
    <row r="215">
      <c r="B215" s="1300"/>
      <c r="C215" s="1300"/>
      <c r="D215" s="1300"/>
      <c r="E215" s="1300"/>
      <c r="F215" s="1300"/>
      <c r="G215" s="1300"/>
      <c r="H215" s="1300"/>
      <c r="I215" s="1300"/>
      <c r="J215" s="1300"/>
      <c r="K215" s="1300"/>
      <c r="L215" s="1300"/>
      <c r="M215" s="1300"/>
      <c r="N215" s="1300"/>
      <c r="O215" s="1300"/>
      <c r="P215" s="1300"/>
      <c r="Q215" s="1300"/>
      <c r="R215" s="1300"/>
      <c r="S215" s="1300"/>
      <c r="T215" s="1300"/>
      <c r="U215" s="1300"/>
      <c r="V215" s="1300"/>
      <c r="W215" s="1300"/>
      <c r="X215" s="1300"/>
      <c r="Y215" s="1300"/>
      <c r="Z215" s="1300"/>
      <c r="AA215" s="1300"/>
      <c r="AB215" s="1300"/>
      <c r="AC215" s="1300"/>
      <c r="AD215" s="1300"/>
      <c r="AE215" s="1300"/>
    </row>
    <row r="216">
      <c r="B216" s="1300"/>
      <c r="C216" s="1300"/>
      <c r="D216" s="1300"/>
      <c r="E216" s="1300"/>
      <c r="F216" s="1300"/>
      <c r="G216" s="1300"/>
      <c r="H216" s="1300"/>
      <c r="I216" s="1300"/>
      <c r="J216" s="1300"/>
      <c r="K216" s="1300"/>
      <c r="L216" s="1300"/>
      <c r="M216" s="1300"/>
      <c r="N216" s="1300"/>
      <c r="O216" s="1300"/>
      <c r="P216" s="1300"/>
      <c r="Q216" s="1300"/>
      <c r="R216" s="1300"/>
      <c r="S216" s="1300"/>
      <c r="T216" s="1300"/>
      <c r="U216" s="1300"/>
      <c r="V216" s="1300"/>
      <c r="W216" s="1300"/>
      <c r="X216" s="1300"/>
      <c r="Y216" s="1300"/>
      <c r="Z216" s="1300"/>
      <c r="AA216" s="1300"/>
      <c r="AB216" s="1300"/>
      <c r="AC216" s="1300"/>
      <c r="AD216" s="1300"/>
      <c r="AE216" s="1300"/>
    </row>
    <row r="217">
      <c r="B217" s="1300"/>
      <c r="C217" s="1300"/>
      <c r="D217" s="1300"/>
      <c r="E217" s="1300"/>
      <c r="F217" s="1300"/>
      <c r="G217" s="1300"/>
      <c r="H217" s="1300"/>
      <c r="I217" s="1300"/>
      <c r="J217" s="1300"/>
      <c r="K217" s="1300"/>
      <c r="L217" s="1300"/>
      <c r="M217" s="1300"/>
      <c r="N217" s="1300"/>
      <c r="O217" s="1300"/>
      <c r="P217" s="1300"/>
      <c r="Q217" s="1300"/>
      <c r="R217" s="1300"/>
      <c r="S217" s="1300"/>
      <c r="T217" s="1300"/>
      <c r="U217" s="1300"/>
      <c r="V217" s="1300"/>
      <c r="W217" s="1300"/>
      <c r="X217" s="1300"/>
      <c r="Y217" s="1300"/>
      <c r="Z217" s="1300"/>
      <c r="AA217" s="1300"/>
      <c r="AB217" s="1300"/>
      <c r="AC217" s="1300"/>
      <c r="AD217" s="1300"/>
      <c r="AE217" s="1300"/>
    </row>
    <row r="218">
      <c r="B218" s="1300"/>
      <c r="C218" s="1300"/>
      <c r="D218" s="1300"/>
      <c r="E218" s="1300"/>
      <c r="F218" s="1300"/>
      <c r="G218" s="1300"/>
      <c r="H218" s="1300"/>
      <c r="I218" s="1300"/>
      <c r="J218" s="1300"/>
      <c r="K218" s="1300"/>
      <c r="L218" s="1300"/>
      <c r="M218" s="1300"/>
      <c r="N218" s="1300"/>
      <c r="O218" s="1300"/>
      <c r="P218" s="1300"/>
      <c r="Q218" s="1300"/>
      <c r="R218" s="1300"/>
      <c r="S218" s="1300"/>
      <c r="T218" s="1300"/>
      <c r="U218" s="1300"/>
      <c r="V218" s="1300"/>
      <c r="W218" s="1300"/>
      <c r="X218" s="1300"/>
      <c r="Y218" s="1300"/>
      <c r="Z218" s="1300"/>
      <c r="AA218" s="1300"/>
      <c r="AB218" s="1300"/>
      <c r="AC218" s="1300"/>
      <c r="AD218" s="1300"/>
      <c r="AE218" s="1300"/>
    </row>
    <row r="219">
      <c r="B219" s="1300"/>
      <c r="C219" s="1300"/>
      <c r="D219" s="1300"/>
      <c r="E219" s="1300"/>
      <c r="F219" s="1300"/>
      <c r="G219" s="1300"/>
      <c r="H219" s="1300"/>
      <c r="I219" s="1300"/>
      <c r="J219" s="1300"/>
      <c r="K219" s="1300"/>
      <c r="L219" s="1300"/>
      <c r="M219" s="1300"/>
      <c r="N219" s="1300"/>
      <c r="O219" s="1300"/>
      <c r="P219" s="1300"/>
      <c r="Q219" s="1300"/>
      <c r="R219" s="1300"/>
      <c r="S219" s="1300"/>
      <c r="T219" s="1300"/>
      <c r="U219" s="1300"/>
      <c r="V219" s="1300"/>
      <c r="W219" s="1300"/>
      <c r="X219" s="1300"/>
      <c r="Y219" s="1300"/>
      <c r="Z219" s="1300"/>
      <c r="AA219" s="1300"/>
      <c r="AB219" s="1300"/>
      <c r="AC219" s="1300"/>
      <c r="AD219" s="1300"/>
      <c r="AE219" s="1300"/>
    </row>
    <row r="220">
      <c r="B220" s="1300"/>
      <c r="C220" s="1300"/>
      <c r="D220" s="1300"/>
      <c r="E220" s="1300"/>
      <c r="F220" s="1300"/>
      <c r="G220" s="1300"/>
      <c r="H220" s="1300"/>
      <c r="I220" s="1300"/>
      <c r="J220" s="1300"/>
      <c r="K220" s="1300"/>
      <c r="L220" s="1300"/>
      <c r="M220" s="1300"/>
      <c r="N220" s="1300"/>
      <c r="O220" s="1300"/>
      <c r="P220" s="1300"/>
      <c r="Q220" s="1300"/>
      <c r="R220" s="1300"/>
      <c r="S220" s="1300"/>
      <c r="T220" s="1300"/>
      <c r="U220" s="1300"/>
      <c r="V220" s="1300"/>
      <c r="W220" s="1300"/>
      <c r="X220" s="1300"/>
      <c r="Y220" s="1300"/>
      <c r="Z220" s="1300"/>
      <c r="AA220" s="1300"/>
      <c r="AB220" s="1300"/>
      <c r="AC220" s="1300"/>
      <c r="AD220" s="1300"/>
      <c r="AE220" s="1300"/>
    </row>
    <row r="221">
      <c r="B221" s="1300"/>
      <c r="C221" s="1300"/>
      <c r="D221" s="1300"/>
      <c r="E221" s="1300"/>
      <c r="F221" s="1300"/>
      <c r="G221" s="1300"/>
      <c r="H221" s="1300"/>
      <c r="I221" s="1300"/>
      <c r="J221" s="1300"/>
      <c r="K221" s="1300"/>
      <c r="L221" s="1300"/>
      <c r="M221" s="1300"/>
      <c r="N221" s="1300"/>
      <c r="O221" s="1300"/>
      <c r="P221" s="1300"/>
      <c r="Q221" s="1300"/>
      <c r="R221" s="1300"/>
      <c r="S221" s="1300"/>
      <c r="T221" s="1300"/>
      <c r="U221" s="1300"/>
      <c r="V221" s="1300"/>
      <c r="W221" s="1300"/>
      <c r="X221" s="1300"/>
      <c r="Y221" s="1300"/>
      <c r="Z221" s="1300"/>
      <c r="AA221" s="1300"/>
      <c r="AB221" s="1300"/>
      <c r="AC221" s="1300"/>
      <c r="AD221" s="1300"/>
      <c r="AE221" s="1300"/>
    </row>
    <row r="222">
      <c r="B222" s="1300"/>
      <c r="C222" s="1300"/>
      <c r="D222" s="1300"/>
      <c r="E222" s="1300"/>
      <c r="F222" s="1300"/>
      <c r="G222" s="1300"/>
      <c r="H222" s="1300"/>
      <c r="I222" s="1300"/>
      <c r="J222" s="1300"/>
      <c r="K222" s="1300"/>
      <c r="L222" s="1300"/>
      <c r="M222" s="1300"/>
      <c r="N222" s="1300"/>
      <c r="O222" s="1300"/>
      <c r="P222" s="1300"/>
      <c r="Q222" s="1300"/>
      <c r="R222" s="1300"/>
      <c r="S222" s="1300"/>
      <c r="T222" s="1300"/>
      <c r="U222" s="1300"/>
      <c r="V222" s="1300"/>
      <c r="W222" s="1300"/>
      <c r="X222" s="1300"/>
      <c r="Y222" s="1300"/>
      <c r="Z222" s="1300"/>
      <c r="AA222" s="1300"/>
      <c r="AB222" s="1300"/>
      <c r="AC222" s="1300"/>
      <c r="AD222" s="1300"/>
      <c r="AE222" s="1300"/>
    </row>
    <row r="223">
      <c r="B223" s="1300"/>
      <c r="C223" s="1300"/>
      <c r="D223" s="1300"/>
      <c r="E223" s="1300"/>
      <c r="F223" s="1300"/>
      <c r="G223" s="1300"/>
      <c r="H223" s="1300"/>
      <c r="I223" s="1300"/>
      <c r="J223" s="1300"/>
      <c r="K223" s="1300"/>
      <c r="L223" s="1300"/>
      <c r="M223" s="1300"/>
      <c r="N223" s="1300"/>
      <c r="O223" s="1300"/>
      <c r="P223" s="1300"/>
      <c r="Q223" s="1300"/>
      <c r="R223" s="1300"/>
      <c r="S223" s="1300"/>
      <c r="T223" s="1300"/>
      <c r="U223" s="1300"/>
      <c r="V223" s="1300"/>
      <c r="W223" s="1300"/>
      <c r="X223" s="1300"/>
      <c r="Y223" s="1300"/>
      <c r="Z223" s="1300"/>
      <c r="AA223" s="1300"/>
      <c r="AB223" s="1300"/>
      <c r="AC223" s="1300"/>
      <c r="AD223" s="1300"/>
      <c r="AE223" s="1300"/>
    </row>
    <row r="224">
      <c r="B224" s="1300"/>
      <c r="C224" s="1300"/>
      <c r="D224" s="1300"/>
      <c r="E224" s="1300"/>
      <c r="F224" s="1300"/>
      <c r="G224" s="1300"/>
      <c r="H224" s="1300"/>
      <c r="I224" s="1300"/>
      <c r="J224" s="1300"/>
      <c r="K224" s="1300"/>
      <c r="L224" s="1300"/>
      <c r="M224" s="1300"/>
      <c r="N224" s="1300"/>
      <c r="O224" s="1300"/>
      <c r="P224" s="1300"/>
      <c r="Q224" s="1300"/>
      <c r="R224" s="1300"/>
      <c r="S224" s="1300"/>
      <c r="T224" s="1300"/>
      <c r="U224" s="1300"/>
      <c r="V224" s="1300"/>
      <c r="W224" s="1300"/>
      <c r="X224" s="1300"/>
      <c r="Y224" s="1300"/>
      <c r="Z224" s="1300"/>
      <c r="AA224" s="1300"/>
      <c r="AB224" s="1300"/>
      <c r="AC224" s="1300"/>
      <c r="AD224" s="1300"/>
      <c r="AE224" s="1300"/>
    </row>
    <row r="225">
      <c r="B225" s="1300"/>
      <c r="C225" s="1300"/>
      <c r="D225" s="1300"/>
      <c r="E225" s="1300"/>
      <c r="F225" s="1300"/>
      <c r="G225" s="1300"/>
      <c r="H225" s="1300"/>
      <c r="I225" s="1300"/>
      <c r="J225" s="1300"/>
      <c r="K225" s="1300"/>
      <c r="L225" s="1300"/>
      <c r="M225" s="1300"/>
      <c r="N225" s="1300"/>
      <c r="O225" s="1300"/>
      <c r="P225" s="1300"/>
      <c r="Q225" s="1300"/>
      <c r="R225" s="1300"/>
      <c r="S225" s="1300"/>
      <c r="T225" s="1300"/>
      <c r="U225" s="1300"/>
      <c r="V225" s="1300"/>
      <c r="W225" s="1300"/>
      <c r="X225" s="1300"/>
      <c r="Y225" s="1300"/>
      <c r="Z225" s="1300"/>
      <c r="AA225" s="1300"/>
      <c r="AB225" s="1300"/>
      <c r="AC225" s="1300"/>
      <c r="AD225" s="1300"/>
      <c r="AE225" s="1300"/>
    </row>
    <row r="226">
      <c r="B226" s="1300"/>
      <c r="C226" s="1300"/>
      <c r="D226" s="1300"/>
      <c r="E226" s="1300"/>
      <c r="F226" s="1300"/>
      <c r="G226" s="1300"/>
      <c r="H226" s="1300"/>
      <c r="I226" s="1300"/>
      <c r="J226" s="1300"/>
      <c r="K226" s="1300"/>
      <c r="L226" s="1300"/>
      <c r="M226" s="1300"/>
      <c r="N226" s="1300"/>
      <c r="O226" s="1300"/>
      <c r="P226" s="1300"/>
      <c r="Q226" s="1300"/>
      <c r="R226" s="1300"/>
      <c r="S226" s="1300"/>
      <c r="T226" s="1300"/>
      <c r="U226" s="1300"/>
      <c r="V226" s="1300"/>
      <c r="W226" s="1300"/>
      <c r="X226" s="1300"/>
      <c r="Y226" s="1300"/>
      <c r="Z226" s="1300"/>
      <c r="AA226" s="1300"/>
      <c r="AB226" s="1300"/>
      <c r="AC226" s="1300"/>
      <c r="AD226" s="1300"/>
      <c r="AE226" s="1300"/>
    </row>
    <row r="227">
      <c r="B227" s="1300"/>
      <c r="C227" s="1300"/>
      <c r="D227" s="1300"/>
      <c r="E227" s="1300"/>
      <c r="F227" s="1300"/>
      <c r="G227" s="1300"/>
      <c r="H227" s="1300"/>
      <c r="I227" s="1300"/>
      <c r="J227" s="1300"/>
      <c r="K227" s="1300"/>
      <c r="L227" s="1300"/>
      <c r="M227" s="1300"/>
      <c r="N227" s="1300"/>
      <c r="O227" s="1300"/>
      <c r="P227" s="1300"/>
      <c r="Q227" s="1300"/>
      <c r="R227" s="1300"/>
      <c r="S227" s="1300"/>
      <c r="T227" s="1300"/>
      <c r="U227" s="1300"/>
      <c r="V227" s="1300"/>
      <c r="W227" s="1300"/>
      <c r="X227" s="1300"/>
      <c r="Y227" s="1300"/>
      <c r="Z227" s="1300"/>
      <c r="AA227" s="1300"/>
      <c r="AB227" s="1300"/>
      <c r="AC227" s="1300"/>
      <c r="AD227" s="1300"/>
      <c r="AE227" s="1300"/>
    </row>
    <row r="228">
      <c r="B228" s="1300"/>
      <c r="C228" s="1300"/>
      <c r="D228" s="1300"/>
      <c r="E228" s="1300"/>
      <c r="F228" s="1300"/>
      <c r="G228" s="1300"/>
      <c r="H228" s="1300"/>
      <c r="I228" s="1300"/>
      <c r="J228" s="1300"/>
      <c r="K228" s="1300"/>
      <c r="L228" s="1300"/>
      <c r="M228" s="1300"/>
      <c r="N228" s="1300"/>
      <c r="O228" s="1300"/>
      <c r="P228" s="1300"/>
      <c r="Q228" s="1300"/>
      <c r="R228" s="1300"/>
      <c r="S228" s="1300"/>
      <c r="T228" s="1300"/>
      <c r="U228" s="1300"/>
      <c r="V228" s="1300"/>
      <c r="W228" s="1300"/>
      <c r="X228" s="1300"/>
      <c r="Y228" s="1300"/>
      <c r="Z228" s="1300"/>
      <c r="AA228" s="1300"/>
      <c r="AB228" s="1300"/>
      <c r="AC228" s="1300"/>
      <c r="AD228" s="1300"/>
      <c r="AE228" s="1300"/>
    </row>
    <row r="229">
      <c r="B229" s="1300"/>
      <c r="C229" s="1300"/>
      <c r="D229" s="1300"/>
      <c r="E229" s="1300"/>
      <c r="F229" s="1300"/>
      <c r="G229" s="1300"/>
      <c r="H229" s="1300"/>
      <c r="I229" s="1300"/>
      <c r="J229" s="1300"/>
      <c r="K229" s="1300"/>
      <c r="L229" s="1300"/>
      <c r="M229" s="1300"/>
      <c r="N229" s="1300"/>
      <c r="O229" s="1300"/>
      <c r="P229" s="1300"/>
      <c r="Q229" s="1300"/>
      <c r="R229" s="1300"/>
      <c r="S229" s="1300"/>
      <c r="T229" s="1300"/>
      <c r="U229" s="1300"/>
      <c r="V229" s="1300"/>
      <c r="W229" s="1300"/>
      <c r="X229" s="1300"/>
      <c r="Y229" s="1300"/>
      <c r="Z229" s="1300"/>
      <c r="AA229" s="1300"/>
      <c r="AB229" s="1300"/>
      <c r="AC229" s="1300"/>
      <c r="AD229" s="1300"/>
      <c r="AE229" s="1300"/>
    </row>
    <row r="230">
      <c r="B230" s="1300"/>
      <c r="C230" s="1300"/>
      <c r="D230" s="1300"/>
      <c r="E230" s="1300"/>
      <c r="F230" s="1300"/>
      <c r="G230" s="1300"/>
      <c r="H230" s="1300"/>
      <c r="I230" s="1300"/>
      <c r="J230" s="1300"/>
      <c r="K230" s="1300"/>
      <c r="L230" s="1300"/>
      <c r="M230" s="1300"/>
      <c r="N230" s="1300"/>
      <c r="O230" s="1300"/>
      <c r="P230" s="1300"/>
      <c r="Q230" s="1300"/>
      <c r="R230" s="1300"/>
      <c r="S230" s="1300"/>
      <c r="T230" s="1300"/>
      <c r="U230" s="1300"/>
      <c r="V230" s="1300"/>
      <c r="W230" s="1300"/>
      <c r="X230" s="1300"/>
      <c r="Y230" s="1300"/>
      <c r="Z230" s="1300"/>
      <c r="AA230" s="1300"/>
      <c r="AB230" s="1300"/>
      <c r="AC230" s="1300"/>
      <c r="AD230" s="1300"/>
      <c r="AE230" s="1300"/>
    </row>
    <row r="231">
      <c r="B231" s="1300"/>
      <c r="C231" s="1300"/>
      <c r="D231" s="1300"/>
      <c r="E231" s="1300"/>
      <c r="F231" s="1300"/>
      <c r="G231" s="1300"/>
      <c r="H231" s="1300"/>
      <c r="I231" s="1300"/>
      <c r="J231" s="1300"/>
      <c r="K231" s="1300"/>
      <c r="L231" s="1300"/>
      <c r="M231" s="1300"/>
      <c r="N231" s="1300"/>
      <c r="O231" s="1300"/>
      <c r="P231" s="1300"/>
      <c r="Q231" s="1300"/>
      <c r="R231" s="1300"/>
      <c r="S231" s="1300"/>
      <c r="T231" s="1300"/>
      <c r="U231" s="1300"/>
      <c r="V231" s="1300"/>
      <c r="W231" s="1300"/>
      <c r="X231" s="1300"/>
      <c r="Y231" s="1300"/>
      <c r="Z231" s="1300"/>
      <c r="AA231" s="1300"/>
      <c r="AB231" s="1300"/>
      <c r="AC231" s="1300"/>
      <c r="AD231" s="1300"/>
      <c r="AE231" s="1300"/>
    </row>
    <row r="232">
      <c r="B232" s="1300"/>
      <c r="C232" s="1300"/>
      <c r="D232" s="1300"/>
      <c r="E232" s="1300"/>
      <c r="F232" s="1300"/>
      <c r="G232" s="1300"/>
      <c r="H232" s="1300"/>
      <c r="I232" s="1300"/>
      <c r="J232" s="1300"/>
      <c r="K232" s="1300"/>
      <c r="L232" s="1300"/>
      <c r="M232" s="1300"/>
      <c r="N232" s="1300"/>
      <c r="O232" s="1300"/>
      <c r="P232" s="1300"/>
      <c r="Q232" s="1300"/>
      <c r="R232" s="1300"/>
      <c r="S232" s="1300"/>
      <c r="T232" s="1300"/>
      <c r="U232" s="1300"/>
      <c r="V232" s="1300"/>
      <c r="W232" s="1300"/>
      <c r="X232" s="1300"/>
      <c r="Y232" s="1300"/>
      <c r="Z232" s="1300"/>
      <c r="AA232" s="1300"/>
      <c r="AB232" s="1300"/>
      <c r="AC232" s="1300"/>
      <c r="AD232" s="1300"/>
      <c r="AE232" s="1300"/>
    </row>
    <row r="233">
      <c r="B233" s="1300"/>
      <c r="C233" s="1300"/>
      <c r="D233" s="1300"/>
      <c r="E233" s="1300"/>
      <c r="F233" s="1300"/>
      <c r="G233" s="1300"/>
      <c r="H233" s="1300"/>
      <c r="I233" s="1300"/>
      <c r="J233" s="1300"/>
      <c r="K233" s="1300"/>
      <c r="L233" s="1300"/>
      <c r="M233" s="1300"/>
      <c r="N233" s="1300"/>
      <c r="O233" s="1300"/>
      <c r="P233" s="1300"/>
      <c r="Q233" s="1300"/>
      <c r="R233" s="1300"/>
      <c r="S233" s="1300"/>
      <c r="T233" s="1300"/>
      <c r="U233" s="1300"/>
      <c r="V233" s="1300"/>
      <c r="W233" s="1300"/>
      <c r="X233" s="1300"/>
      <c r="Y233" s="1300"/>
      <c r="Z233" s="1300"/>
      <c r="AA233" s="1300"/>
      <c r="AB233" s="1300"/>
      <c r="AC233" s="1300"/>
      <c r="AD233" s="1300"/>
      <c r="AE233" s="1300"/>
    </row>
    <row r="234">
      <c r="B234" s="1300"/>
      <c r="C234" s="1300"/>
      <c r="D234" s="1300"/>
      <c r="E234" s="1300"/>
      <c r="F234" s="1300"/>
      <c r="G234" s="1300"/>
      <c r="H234" s="1300"/>
      <c r="I234" s="1300"/>
      <c r="J234" s="1300"/>
      <c r="K234" s="1300"/>
      <c r="L234" s="1300"/>
      <c r="M234" s="1300"/>
      <c r="N234" s="1300"/>
      <c r="O234" s="1300"/>
      <c r="P234" s="1300"/>
      <c r="Q234" s="1300"/>
      <c r="R234" s="1300"/>
      <c r="S234" s="1300"/>
      <c r="T234" s="1300"/>
      <c r="U234" s="1300"/>
      <c r="V234" s="1300"/>
      <c r="W234" s="1300"/>
      <c r="X234" s="1300"/>
      <c r="Y234" s="1300"/>
      <c r="Z234" s="1300"/>
      <c r="AA234" s="1300"/>
      <c r="AB234" s="1300"/>
      <c r="AC234" s="1300"/>
      <c r="AD234" s="1300"/>
      <c r="AE234" s="1300"/>
    </row>
    <row r="235">
      <c r="B235" s="1300"/>
      <c r="C235" s="1300"/>
      <c r="D235" s="1300"/>
      <c r="E235" s="1300"/>
      <c r="F235" s="1300"/>
      <c r="G235" s="1300"/>
      <c r="H235" s="1300"/>
      <c r="I235" s="1300"/>
      <c r="J235" s="1300"/>
      <c r="K235" s="1300"/>
      <c r="L235" s="1300"/>
      <c r="M235" s="1300"/>
      <c r="N235" s="1300"/>
      <c r="O235" s="1300"/>
      <c r="P235" s="1300"/>
      <c r="Q235" s="1300"/>
      <c r="R235" s="1300"/>
      <c r="S235" s="1300"/>
      <c r="T235" s="1300"/>
      <c r="U235" s="1300"/>
      <c r="V235" s="1300"/>
      <c r="W235" s="1300"/>
      <c r="X235" s="1300"/>
      <c r="Y235" s="1300"/>
      <c r="Z235" s="1300"/>
      <c r="AA235" s="1300"/>
      <c r="AB235" s="1300"/>
      <c r="AC235" s="1300"/>
      <c r="AD235" s="1300"/>
      <c r="AE235" s="1300"/>
    </row>
    <row r="236">
      <c r="B236" s="1300"/>
      <c r="C236" s="1300"/>
      <c r="D236" s="1300"/>
      <c r="E236" s="1300"/>
      <c r="F236" s="1300"/>
      <c r="G236" s="1300"/>
      <c r="H236" s="1300"/>
      <c r="I236" s="1300"/>
      <c r="J236" s="1300"/>
      <c r="K236" s="1300"/>
      <c r="L236" s="1300"/>
      <c r="M236" s="1300"/>
      <c r="N236" s="1300"/>
      <c r="O236" s="1300"/>
      <c r="P236" s="1300"/>
      <c r="Q236" s="1300"/>
      <c r="R236" s="1300"/>
      <c r="S236" s="1300"/>
      <c r="T236" s="1300"/>
      <c r="U236" s="1300"/>
      <c r="V236" s="1300"/>
      <c r="W236" s="1300"/>
      <c r="X236" s="1300"/>
      <c r="Y236" s="1300"/>
      <c r="Z236" s="1300"/>
      <c r="AA236" s="1300"/>
      <c r="AB236" s="1300"/>
      <c r="AC236" s="1300"/>
      <c r="AD236" s="1300"/>
      <c r="AE236" s="1300"/>
    </row>
    <row r="237">
      <c r="B237" s="1300"/>
      <c r="C237" s="1300"/>
      <c r="D237" s="1300"/>
      <c r="E237" s="1300"/>
      <c r="F237" s="1300"/>
      <c r="G237" s="1300"/>
      <c r="H237" s="1300"/>
      <c r="I237" s="1300"/>
      <c r="J237" s="1300"/>
      <c r="K237" s="1300"/>
      <c r="L237" s="1300"/>
      <c r="M237" s="1300"/>
      <c r="N237" s="1300"/>
      <c r="O237" s="1300"/>
      <c r="P237" s="1300"/>
      <c r="Q237" s="1300"/>
      <c r="R237" s="1300"/>
      <c r="S237" s="1300"/>
      <c r="T237" s="1300"/>
      <c r="U237" s="1300"/>
      <c r="V237" s="1300"/>
      <c r="W237" s="1300"/>
      <c r="X237" s="1300"/>
      <c r="Y237" s="1300"/>
      <c r="Z237" s="1300"/>
      <c r="AA237" s="1300"/>
      <c r="AB237" s="1300"/>
      <c r="AC237" s="1300"/>
      <c r="AD237" s="1300"/>
      <c r="AE237" s="1300"/>
    </row>
    <row r="238">
      <c r="B238" s="1300"/>
      <c r="C238" s="1300"/>
      <c r="D238" s="1300"/>
      <c r="E238" s="1300"/>
      <c r="F238" s="1300"/>
      <c r="G238" s="1300"/>
      <c r="H238" s="1300"/>
      <c r="I238" s="1300"/>
      <c r="J238" s="1300"/>
      <c r="K238" s="1300"/>
      <c r="L238" s="1300"/>
      <c r="M238" s="1300"/>
      <c r="N238" s="1300"/>
      <c r="O238" s="1300"/>
      <c r="P238" s="1300"/>
      <c r="Q238" s="1300"/>
      <c r="R238" s="1300"/>
      <c r="S238" s="1300"/>
      <c r="T238" s="1300"/>
      <c r="U238" s="1300"/>
      <c r="V238" s="1300"/>
      <c r="W238" s="1300"/>
      <c r="X238" s="1300"/>
      <c r="Y238" s="1300"/>
      <c r="Z238" s="1300"/>
      <c r="AA238" s="1300"/>
      <c r="AB238" s="1300"/>
      <c r="AC238" s="1300"/>
      <c r="AD238" s="1300"/>
      <c r="AE238" s="1300"/>
    </row>
    <row r="239">
      <c r="B239" s="1300"/>
      <c r="C239" s="1300"/>
      <c r="D239" s="1300"/>
      <c r="E239" s="1300"/>
      <c r="F239" s="1300"/>
      <c r="G239" s="1300"/>
      <c r="H239" s="1300"/>
      <c r="I239" s="1300"/>
      <c r="J239" s="1300"/>
      <c r="K239" s="1300"/>
      <c r="L239" s="1300"/>
      <c r="M239" s="1300"/>
      <c r="N239" s="1300"/>
      <c r="O239" s="1300"/>
      <c r="P239" s="1300"/>
      <c r="Q239" s="1300"/>
      <c r="R239" s="1300"/>
      <c r="S239" s="1300"/>
      <c r="T239" s="1300"/>
      <c r="U239" s="1300"/>
      <c r="V239" s="1300"/>
      <c r="W239" s="1300"/>
      <c r="X239" s="1300"/>
      <c r="Y239" s="1300"/>
      <c r="Z239" s="1300"/>
      <c r="AA239" s="1300"/>
      <c r="AB239" s="1300"/>
      <c r="AC239" s="1300"/>
      <c r="AD239" s="1300"/>
      <c r="AE239" s="1300"/>
    </row>
    <row r="240">
      <c r="B240" s="1300"/>
      <c r="C240" s="1300"/>
      <c r="D240" s="1300"/>
      <c r="E240" s="1300"/>
      <c r="F240" s="1300"/>
      <c r="G240" s="1300"/>
      <c r="H240" s="1300"/>
      <c r="I240" s="1300"/>
      <c r="J240" s="1300"/>
      <c r="K240" s="1300"/>
      <c r="L240" s="1300"/>
      <c r="M240" s="1300"/>
      <c r="N240" s="1300"/>
      <c r="O240" s="1300"/>
      <c r="P240" s="1300"/>
      <c r="Q240" s="1300"/>
      <c r="R240" s="1300"/>
      <c r="S240" s="1300"/>
      <c r="T240" s="1300"/>
      <c r="U240" s="1300"/>
      <c r="V240" s="1300"/>
      <c r="W240" s="1300"/>
      <c r="X240" s="1300"/>
      <c r="Y240" s="1300"/>
      <c r="Z240" s="1300"/>
      <c r="AA240" s="1300"/>
      <c r="AB240" s="1300"/>
      <c r="AC240" s="1300"/>
      <c r="AD240" s="1300"/>
      <c r="AE240" s="1300"/>
    </row>
    <row r="241">
      <c r="B241" s="1300"/>
      <c r="C241" s="1300"/>
      <c r="D241" s="1300"/>
      <c r="E241" s="1300"/>
      <c r="F241" s="1300"/>
      <c r="G241" s="1300"/>
      <c r="H241" s="1300"/>
      <c r="I241" s="1300"/>
      <c r="J241" s="1300"/>
      <c r="K241" s="1300"/>
      <c r="L241" s="1300"/>
      <c r="M241" s="1300"/>
      <c r="N241" s="1300"/>
      <c r="O241" s="1300"/>
      <c r="P241" s="1300"/>
      <c r="Q241" s="1300"/>
      <c r="R241" s="1300"/>
      <c r="S241" s="1300"/>
      <c r="T241" s="1300"/>
      <c r="U241" s="1300"/>
      <c r="V241" s="1300"/>
      <c r="W241" s="1300"/>
      <c r="X241" s="1300"/>
      <c r="Y241" s="1300"/>
      <c r="Z241" s="1300"/>
      <c r="AA241" s="1300"/>
      <c r="AB241" s="1300"/>
      <c r="AC241" s="1300"/>
      <c r="AD241" s="1300"/>
      <c r="AE241" s="1300"/>
    </row>
    <row r="242">
      <c r="B242" s="1300"/>
      <c r="C242" s="1300"/>
      <c r="D242" s="1300"/>
      <c r="E242" s="1300"/>
      <c r="F242" s="1300"/>
      <c r="G242" s="1300"/>
      <c r="H242" s="1300"/>
      <c r="I242" s="1300"/>
      <c r="J242" s="1300"/>
      <c r="K242" s="1300"/>
      <c r="L242" s="1300"/>
      <c r="M242" s="1300"/>
      <c r="N242" s="1300"/>
      <c r="O242" s="1300"/>
      <c r="P242" s="1300"/>
      <c r="Q242" s="1300"/>
      <c r="R242" s="1300"/>
      <c r="S242" s="1300"/>
      <c r="T242" s="1300"/>
      <c r="U242" s="1300"/>
      <c r="V242" s="1300"/>
      <c r="W242" s="1300"/>
      <c r="X242" s="1300"/>
      <c r="Y242" s="1300"/>
      <c r="Z242" s="1300"/>
      <c r="AA242" s="1300"/>
      <c r="AB242" s="1300"/>
      <c r="AC242" s="1300"/>
      <c r="AD242" s="1300"/>
      <c r="AE242" s="1300"/>
    </row>
    <row r="243">
      <c r="B243" s="1300"/>
      <c r="C243" s="1300"/>
      <c r="D243" s="1300"/>
      <c r="E243" s="1300"/>
      <c r="F243" s="1300"/>
      <c r="G243" s="1300"/>
      <c r="H243" s="1300"/>
      <c r="I243" s="1300"/>
      <c r="J243" s="1300"/>
      <c r="K243" s="1300"/>
      <c r="L243" s="1300"/>
      <c r="M243" s="1300"/>
      <c r="N243" s="1300"/>
      <c r="O243" s="1300"/>
      <c r="P243" s="1300"/>
      <c r="Q243" s="1300"/>
      <c r="R243" s="1300"/>
      <c r="S243" s="1300"/>
      <c r="T243" s="1300"/>
      <c r="U243" s="1300"/>
      <c r="V243" s="1300"/>
      <c r="W243" s="1300"/>
      <c r="X243" s="1300"/>
      <c r="Y243" s="1300"/>
      <c r="Z243" s="1300"/>
      <c r="AA243" s="1300"/>
      <c r="AB243" s="1300"/>
      <c r="AC243" s="1300"/>
      <c r="AD243" s="1300"/>
      <c r="AE243" s="1300"/>
    </row>
    <row r="244">
      <c r="B244" s="1300"/>
      <c r="C244" s="1300"/>
      <c r="D244" s="1300"/>
      <c r="E244" s="1300"/>
      <c r="F244" s="1300"/>
      <c r="G244" s="1300"/>
      <c r="H244" s="1300"/>
      <c r="I244" s="1300"/>
      <c r="J244" s="1300"/>
      <c r="K244" s="1300"/>
      <c r="L244" s="1300"/>
      <c r="M244" s="1300"/>
      <c r="N244" s="1300"/>
      <c r="O244" s="1300"/>
      <c r="P244" s="1300"/>
      <c r="Q244" s="1300"/>
      <c r="R244" s="1300"/>
      <c r="S244" s="1300"/>
      <c r="T244" s="1300"/>
      <c r="U244" s="1300"/>
      <c r="V244" s="1300"/>
      <c r="W244" s="1300"/>
      <c r="X244" s="1300"/>
      <c r="Y244" s="1300"/>
      <c r="Z244" s="1300"/>
      <c r="AA244" s="1300"/>
      <c r="AB244" s="1300"/>
      <c r="AC244" s="1300"/>
      <c r="AD244" s="1300"/>
      <c r="AE244" s="1300"/>
    </row>
    <row r="245">
      <c r="B245" s="1300"/>
      <c r="C245" s="1300"/>
      <c r="D245" s="1300"/>
      <c r="E245" s="1300"/>
      <c r="F245" s="1300"/>
      <c r="G245" s="1300"/>
      <c r="H245" s="1300"/>
      <c r="I245" s="1300"/>
      <c r="J245" s="1300"/>
      <c r="K245" s="1300"/>
      <c r="L245" s="1300"/>
      <c r="M245" s="1300"/>
      <c r="N245" s="1300"/>
      <c r="O245" s="1300"/>
      <c r="P245" s="1300"/>
      <c r="Q245" s="1300"/>
      <c r="R245" s="1300"/>
      <c r="S245" s="1300"/>
      <c r="T245" s="1300"/>
      <c r="U245" s="1300"/>
      <c r="V245" s="1300"/>
      <c r="W245" s="1300"/>
      <c r="X245" s="1300"/>
      <c r="Y245" s="1300"/>
      <c r="Z245" s="1300"/>
      <c r="AA245" s="1300"/>
      <c r="AB245" s="1300"/>
      <c r="AC245" s="1300"/>
      <c r="AD245" s="1300"/>
      <c r="AE245" s="1300"/>
    </row>
    <row r="246">
      <c r="B246" s="1300"/>
      <c r="C246" s="1300"/>
      <c r="D246" s="1300"/>
      <c r="E246" s="1300"/>
      <c r="F246" s="1300"/>
      <c r="G246" s="1300"/>
      <c r="H246" s="1300"/>
      <c r="I246" s="1300"/>
      <c r="J246" s="1300"/>
      <c r="K246" s="1300"/>
      <c r="L246" s="1300"/>
      <c r="M246" s="1300"/>
      <c r="N246" s="1300"/>
      <c r="O246" s="1300"/>
      <c r="P246" s="1300"/>
      <c r="Q246" s="1300"/>
      <c r="R246" s="1300"/>
      <c r="S246" s="1300"/>
      <c r="T246" s="1300"/>
      <c r="U246" s="1300"/>
      <c r="V246" s="1300"/>
      <c r="W246" s="1300"/>
      <c r="X246" s="1300"/>
      <c r="Y246" s="1300"/>
      <c r="Z246" s="1300"/>
      <c r="AA246" s="1300"/>
      <c r="AB246" s="1300"/>
      <c r="AC246" s="1300"/>
      <c r="AD246" s="1300"/>
      <c r="AE246" s="1300"/>
    </row>
    <row r="247">
      <c r="B247" s="1300"/>
      <c r="C247" s="1300"/>
      <c r="D247" s="1300"/>
      <c r="E247" s="1300"/>
      <c r="F247" s="1300"/>
      <c r="G247" s="1300"/>
      <c r="H247" s="1300"/>
      <c r="I247" s="1300"/>
      <c r="J247" s="1300"/>
      <c r="K247" s="1300"/>
      <c r="L247" s="1300"/>
      <c r="M247" s="1300"/>
      <c r="N247" s="1300"/>
      <c r="O247" s="1300"/>
      <c r="P247" s="1300"/>
      <c r="Q247" s="1300"/>
      <c r="R247" s="1300"/>
      <c r="S247" s="1300"/>
      <c r="T247" s="1300"/>
      <c r="U247" s="1300"/>
      <c r="V247" s="1300"/>
      <c r="W247" s="1300"/>
      <c r="X247" s="1300"/>
      <c r="Y247" s="1300"/>
      <c r="Z247" s="1300"/>
      <c r="AA247" s="1300"/>
      <c r="AB247" s="1300"/>
      <c r="AC247" s="1300"/>
      <c r="AD247" s="1300"/>
      <c r="AE247" s="1300"/>
    </row>
    <row r="248">
      <c r="B248" s="1300"/>
      <c r="C248" s="1300"/>
      <c r="D248" s="1300"/>
      <c r="E248" s="1300"/>
      <c r="F248" s="1300"/>
      <c r="G248" s="1300"/>
      <c r="H248" s="1300"/>
      <c r="I248" s="1300"/>
      <c r="J248" s="1300"/>
      <c r="K248" s="1300"/>
      <c r="L248" s="1300"/>
      <c r="M248" s="1300"/>
      <c r="N248" s="1300"/>
      <c r="O248" s="1300"/>
      <c r="P248" s="1300"/>
      <c r="Q248" s="1300"/>
      <c r="R248" s="1300"/>
      <c r="S248" s="1300"/>
      <c r="T248" s="1300"/>
      <c r="U248" s="1300"/>
      <c r="V248" s="1300"/>
      <c r="W248" s="1300"/>
      <c r="X248" s="1300"/>
      <c r="Y248" s="1300"/>
      <c r="Z248" s="1300"/>
      <c r="AA248" s="1300"/>
      <c r="AB248" s="1300"/>
      <c r="AC248" s="1300"/>
      <c r="AD248" s="1300"/>
      <c r="AE248" s="1300"/>
    </row>
    <row r="249">
      <c r="B249" s="1300"/>
      <c r="C249" s="1300"/>
      <c r="D249" s="1300"/>
      <c r="E249" s="1300"/>
      <c r="F249" s="1300"/>
      <c r="G249" s="1300"/>
      <c r="H249" s="1300"/>
      <c r="I249" s="1300"/>
      <c r="J249" s="1300"/>
      <c r="K249" s="1300"/>
      <c r="L249" s="1300"/>
      <c r="M249" s="1300"/>
      <c r="N249" s="1300"/>
      <c r="O249" s="1300"/>
      <c r="P249" s="1300"/>
      <c r="Q249" s="1300"/>
      <c r="R249" s="1300"/>
      <c r="S249" s="1300"/>
      <c r="T249" s="1300"/>
      <c r="U249" s="1300"/>
      <c r="V249" s="1300"/>
      <c r="W249" s="1300"/>
      <c r="X249" s="1300"/>
      <c r="Y249" s="1300"/>
      <c r="Z249" s="1300"/>
      <c r="AA249" s="1300"/>
      <c r="AB249" s="1300"/>
      <c r="AC249" s="1300"/>
      <c r="AD249" s="1300"/>
      <c r="AE249" s="1300"/>
    </row>
    <row r="250">
      <c r="B250" s="1300"/>
      <c r="C250" s="1300"/>
      <c r="D250" s="1300"/>
      <c r="E250" s="1300"/>
      <c r="F250" s="1300"/>
      <c r="G250" s="1300"/>
      <c r="H250" s="1300"/>
      <c r="I250" s="1300"/>
      <c r="J250" s="1300"/>
      <c r="K250" s="1300"/>
      <c r="L250" s="1300"/>
      <c r="M250" s="1300"/>
      <c r="N250" s="1300"/>
      <c r="O250" s="1300"/>
      <c r="P250" s="1300"/>
      <c r="Q250" s="1300"/>
      <c r="R250" s="1300"/>
      <c r="S250" s="1300"/>
      <c r="T250" s="1300"/>
      <c r="U250" s="1300"/>
      <c r="V250" s="1300"/>
      <c r="W250" s="1300"/>
      <c r="X250" s="1300"/>
      <c r="Y250" s="1300"/>
      <c r="Z250" s="1300"/>
      <c r="AA250" s="1300"/>
      <c r="AB250" s="1300"/>
      <c r="AC250" s="1300"/>
      <c r="AD250" s="1300"/>
      <c r="AE250" s="1300"/>
    </row>
    <row r="251">
      <c r="B251" s="1300"/>
      <c r="C251" s="1300"/>
      <c r="D251" s="1300"/>
      <c r="E251" s="1300"/>
      <c r="F251" s="1300"/>
      <c r="G251" s="1300"/>
      <c r="H251" s="1300"/>
      <c r="I251" s="1300"/>
      <c r="J251" s="1300"/>
      <c r="K251" s="1300"/>
      <c r="L251" s="1300"/>
      <c r="M251" s="1300"/>
      <c r="N251" s="1300"/>
      <c r="O251" s="1300"/>
      <c r="P251" s="1300"/>
      <c r="Q251" s="1300"/>
      <c r="R251" s="1300"/>
      <c r="S251" s="1300"/>
      <c r="T251" s="1300"/>
      <c r="U251" s="1300"/>
      <c r="V251" s="1300"/>
      <c r="W251" s="1300"/>
      <c r="X251" s="1300"/>
      <c r="Y251" s="1300"/>
      <c r="Z251" s="1300"/>
      <c r="AA251" s="1300"/>
      <c r="AB251" s="1300"/>
      <c r="AC251" s="1300"/>
      <c r="AD251" s="1300"/>
      <c r="AE251" s="1300"/>
    </row>
    <row r="252">
      <c r="B252" s="1300"/>
      <c r="C252" s="1300"/>
      <c r="D252" s="1300"/>
      <c r="E252" s="1300"/>
      <c r="F252" s="1300"/>
      <c r="G252" s="1300"/>
      <c r="H252" s="1300"/>
      <c r="I252" s="1300"/>
      <c r="J252" s="1300"/>
      <c r="K252" s="1300"/>
      <c r="L252" s="1300"/>
      <c r="M252" s="1300"/>
      <c r="N252" s="1300"/>
      <c r="O252" s="1300"/>
      <c r="P252" s="1300"/>
      <c r="Q252" s="1300"/>
      <c r="R252" s="1300"/>
      <c r="S252" s="1300"/>
      <c r="T252" s="1300"/>
      <c r="U252" s="1300"/>
      <c r="V252" s="1300"/>
      <c r="W252" s="1300"/>
      <c r="X252" s="1300"/>
      <c r="Y252" s="1300"/>
      <c r="Z252" s="1300"/>
      <c r="AA252" s="1300"/>
      <c r="AB252" s="1300"/>
      <c r="AC252" s="1300"/>
      <c r="AD252" s="1300"/>
      <c r="AE252" s="1300"/>
    </row>
    <row r="253">
      <c r="B253" s="1300"/>
      <c r="C253" s="1300"/>
      <c r="D253" s="1300"/>
      <c r="E253" s="1300"/>
      <c r="F253" s="1300"/>
      <c r="G253" s="1300"/>
      <c r="H253" s="1300"/>
      <c r="I253" s="1300"/>
      <c r="J253" s="1300"/>
      <c r="K253" s="1300"/>
      <c r="L253" s="1300"/>
      <c r="M253" s="1300"/>
      <c r="N253" s="1300"/>
      <c r="O253" s="1300"/>
      <c r="P253" s="1300"/>
      <c r="Q253" s="1300"/>
      <c r="R253" s="1300"/>
      <c r="S253" s="1300"/>
      <c r="T253" s="1300"/>
      <c r="U253" s="1300"/>
      <c r="V253" s="1300"/>
      <c r="W253" s="1300"/>
      <c r="X253" s="1300"/>
      <c r="Y253" s="1300"/>
      <c r="Z253" s="1300"/>
      <c r="AA253" s="1300"/>
      <c r="AB253" s="1300"/>
      <c r="AC253" s="1300"/>
      <c r="AD253" s="1300"/>
      <c r="AE253" s="1300"/>
    </row>
    <row r="254">
      <c r="B254" s="1300"/>
      <c r="C254" s="1300"/>
      <c r="D254" s="1300"/>
      <c r="E254" s="1300"/>
      <c r="F254" s="1300"/>
      <c r="G254" s="1300"/>
      <c r="H254" s="1300"/>
      <c r="I254" s="1300"/>
      <c r="J254" s="1300"/>
      <c r="K254" s="1300"/>
      <c r="L254" s="1300"/>
      <c r="M254" s="1300"/>
      <c r="N254" s="1300"/>
      <c r="O254" s="1300"/>
      <c r="P254" s="1300"/>
      <c r="Q254" s="1300"/>
      <c r="R254" s="1300"/>
      <c r="S254" s="1300"/>
      <c r="T254" s="1300"/>
      <c r="U254" s="1300"/>
      <c r="V254" s="1300"/>
      <c r="W254" s="1300"/>
      <c r="X254" s="1300"/>
      <c r="Y254" s="1300"/>
      <c r="Z254" s="1300"/>
      <c r="AA254" s="1300"/>
      <c r="AB254" s="1300"/>
      <c r="AC254" s="1300"/>
      <c r="AD254" s="1300"/>
      <c r="AE254" s="1300"/>
    </row>
    <row r="255">
      <c r="B255" s="1300"/>
      <c r="C255" s="1300"/>
      <c r="D255" s="1300"/>
      <c r="E255" s="1300"/>
      <c r="F255" s="1300"/>
      <c r="G255" s="1300"/>
      <c r="H255" s="1300"/>
      <c r="I255" s="1300"/>
      <c r="J255" s="1300"/>
      <c r="K255" s="1300"/>
      <c r="L255" s="1300"/>
      <c r="M255" s="1300"/>
      <c r="N255" s="1300"/>
      <c r="O255" s="1300"/>
      <c r="P255" s="1300"/>
      <c r="Q255" s="1300"/>
      <c r="R255" s="1300"/>
      <c r="S255" s="1300"/>
      <c r="T255" s="1300"/>
      <c r="U255" s="1300"/>
      <c r="V255" s="1300"/>
      <c r="W255" s="1300"/>
      <c r="X255" s="1300"/>
      <c r="Y255" s="1300"/>
      <c r="Z255" s="1300"/>
      <c r="AA255" s="1300"/>
      <c r="AB255" s="1300"/>
      <c r="AC255" s="1300"/>
      <c r="AD255" s="1300"/>
      <c r="AE255" s="1300"/>
    </row>
    <row r="256">
      <c r="B256" s="1300"/>
      <c r="C256" s="1300"/>
      <c r="D256" s="1300"/>
      <c r="E256" s="1300"/>
      <c r="F256" s="1300"/>
      <c r="G256" s="1300"/>
      <c r="H256" s="1300"/>
      <c r="I256" s="1300"/>
      <c r="J256" s="1300"/>
      <c r="K256" s="1300"/>
      <c r="L256" s="1300"/>
      <c r="M256" s="1300"/>
      <c r="N256" s="1300"/>
      <c r="O256" s="1300"/>
      <c r="P256" s="1300"/>
      <c r="Q256" s="1300"/>
      <c r="R256" s="1300"/>
      <c r="S256" s="1300"/>
      <c r="T256" s="1300"/>
      <c r="U256" s="1300"/>
      <c r="V256" s="1300"/>
      <c r="W256" s="1300"/>
      <c r="X256" s="1300"/>
      <c r="Y256" s="1300"/>
      <c r="Z256" s="1300"/>
      <c r="AA256" s="1300"/>
      <c r="AB256" s="1300"/>
      <c r="AC256" s="1300"/>
      <c r="AD256" s="1300"/>
      <c r="AE256" s="1300"/>
    </row>
    <row r="257">
      <c r="B257" s="1300"/>
      <c r="C257" s="1300"/>
      <c r="D257" s="1300"/>
      <c r="E257" s="1300"/>
      <c r="F257" s="1300"/>
      <c r="G257" s="1300"/>
      <c r="H257" s="1300"/>
      <c r="I257" s="1300"/>
      <c r="J257" s="1300"/>
      <c r="K257" s="1300"/>
      <c r="L257" s="1300"/>
      <c r="M257" s="1300"/>
      <c r="N257" s="1300"/>
      <c r="O257" s="1300"/>
      <c r="P257" s="1300"/>
      <c r="Q257" s="1300"/>
      <c r="R257" s="1300"/>
      <c r="S257" s="1300"/>
      <c r="T257" s="1300"/>
      <c r="U257" s="1300"/>
      <c r="V257" s="1300"/>
      <c r="W257" s="1300"/>
      <c r="X257" s="1300"/>
      <c r="Y257" s="1300"/>
      <c r="Z257" s="1300"/>
      <c r="AA257" s="1300"/>
      <c r="AB257" s="1300"/>
      <c r="AC257" s="1300"/>
      <c r="AD257" s="1300"/>
      <c r="AE257" s="1300"/>
    </row>
    <row r="258">
      <c r="B258" s="1300"/>
      <c r="C258" s="1300"/>
      <c r="D258" s="1300"/>
      <c r="E258" s="1300"/>
      <c r="F258" s="1300"/>
      <c r="G258" s="1300"/>
      <c r="H258" s="1300"/>
      <c r="I258" s="1300"/>
      <c r="J258" s="1300"/>
      <c r="K258" s="1300"/>
      <c r="L258" s="1300"/>
      <c r="M258" s="1300"/>
      <c r="N258" s="1300"/>
      <c r="O258" s="1300"/>
      <c r="P258" s="1300"/>
      <c r="Q258" s="1300"/>
      <c r="R258" s="1300"/>
      <c r="S258" s="1300"/>
      <c r="T258" s="1300"/>
      <c r="U258" s="1300"/>
      <c r="V258" s="1300"/>
      <c r="W258" s="1300"/>
      <c r="X258" s="1300"/>
      <c r="Y258" s="1300"/>
      <c r="Z258" s="1300"/>
      <c r="AA258" s="1300"/>
      <c r="AB258" s="1300"/>
      <c r="AC258" s="1300"/>
      <c r="AD258" s="1300"/>
      <c r="AE258" s="1300"/>
    </row>
    <row r="259">
      <c r="B259" s="1300"/>
      <c r="C259" s="1300"/>
      <c r="D259" s="1300"/>
      <c r="E259" s="1300"/>
      <c r="F259" s="1300"/>
      <c r="G259" s="1300"/>
      <c r="H259" s="1300"/>
      <c r="I259" s="1300"/>
      <c r="J259" s="1300"/>
      <c r="K259" s="1300"/>
      <c r="L259" s="1300"/>
      <c r="M259" s="1300"/>
      <c r="N259" s="1300"/>
      <c r="O259" s="1300"/>
      <c r="P259" s="1300"/>
      <c r="Q259" s="1300"/>
      <c r="R259" s="1300"/>
      <c r="S259" s="1300"/>
      <c r="T259" s="1300"/>
      <c r="U259" s="1300"/>
      <c r="V259" s="1300"/>
      <c r="W259" s="1300"/>
      <c r="X259" s="1300"/>
      <c r="Y259" s="1300"/>
      <c r="Z259" s="1300"/>
      <c r="AA259" s="1300"/>
      <c r="AB259" s="1300"/>
      <c r="AC259" s="1300"/>
      <c r="AD259" s="1300"/>
      <c r="AE259" s="1300"/>
    </row>
    <row r="260">
      <c r="B260" s="1300"/>
      <c r="C260" s="1300"/>
      <c r="D260" s="1300"/>
      <c r="E260" s="1300"/>
      <c r="F260" s="1300"/>
      <c r="G260" s="1300"/>
      <c r="H260" s="1300"/>
      <c r="I260" s="1300"/>
      <c r="J260" s="1300"/>
      <c r="K260" s="1300"/>
      <c r="L260" s="1300"/>
      <c r="M260" s="1300"/>
      <c r="N260" s="1300"/>
      <c r="O260" s="1300"/>
      <c r="P260" s="1300"/>
      <c r="Q260" s="1300"/>
      <c r="R260" s="1300"/>
      <c r="S260" s="1300"/>
      <c r="T260" s="1300"/>
      <c r="U260" s="1300"/>
      <c r="V260" s="1300"/>
      <c r="W260" s="1300"/>
      <c r="X260" s="1300"/>
      <c r="Y260" s="1300"/>
      <c r="Z260" s="1300"/>
      <c r="AA260" s="1300"/>
      <c r="AB260" s="1300"/>
      <c r="AC260" s="1300"/>
      <c r="AD260" s="1300"/>
      <c r="AE260" s="1300"/>
    </row>
    <row r="261">
      <c r="B261" s="1300"/>
      <c r="C261" s="1300"/>
      <c r="D261" s="1300"/>
      <c r="E261" s="1300"/>
      <c r="F261" s="1300"/>
      <c r="G261" s="1300"/>
      <c r="H261" s="1300"/>
      <c r="I261" s="1300"/>
      <c r="J261" s="1300"/>
      <c r="K261" s="1300"/>
      <c r="L261" s="1300"/>
      <c r="M261" s="1300"/>
      <c r="N261" s="1300"/>
      <c r="O261" s="1300"/>
      <c r="P261" s="1300"/>
      <c r="Q261" s="1300"/>
      <c r="R261" s="1300"/>
      <c r="S261" s="1300"/>
      <c r="T261" s="1300"/>
      <c r="U261" s="1300"/>
      <c r="V261" s="1300"/>
      <c r="W261" s="1300"/>
      <c r="X261" s="1300"/>
      <c r="Y261" s="1300"/>
      <c r="Z261" s="1300"/>
      <c r="AA261" s="1300"/>
      <c r="AB261" s="1300"/>
      <c r="AC261" s="1300"/>
      <c r="AD261" s="1300"/>
      <c r="AE261" s="1300"/>
    </row>
    <row r="262">
      <c r="B262" s="1300"/>
      <c r="C262" s="1300"/>
      <c r="D262" s="1300"/>
      <c r="E262" s="1300"/>
      <c r="F262" s="1300"/>
      <c r="G262" s="1300"/>
      <c r="H262" s="1300"/>
      <c r="I262" s="1300"/>
      <c r="J262" s="1300"/>
      <c r="K262" s="1300"/>
      <c r="L262" s="1300"/>
      <c r="M262" s="1300"/>
      <c r="N262" s="1300"/>
      <c r="O262" s="1300"/>
      <c r="P262" s="1300"/>
      <c r="Q262" s="1300"/>
      <c r="R262" s="1300"/>
      <c r="S262" s="1300"/>
      <c r="T262" s="1300"/>
      <c r="U262" s="1300"/>
      <c r="V262" s="1300"/>
      <c r="W262" s="1300"/>
      <c r="X262" s="1300"/>
      <c r="Y262" s="1300"/>
      <c r="Z262" s="1300"/>
      <c r="AA262" s="1300"/>
      <c r="AB262" s="1300"/>
      <c r="AC262" s="1300"/>
      <c r="AD262" s="1300"/>
      <c r="AE262" s="1300"/>
    </row>
    <row r="263">
      <c r="B263" s="1300"/>
      <c r="C263" s="1300"/>
      <c r="D263" s="1300"/>
      <c r="E263" s="1300"/>
      <c r="F263" s="1300"/>
      <c r="G263" s="1300"/>
      <c r="H263" s="1300"/>
      <c r="I263" s="1300"/>
      <c r="J263" s="1300"/>
      <c r="K263" s="1300"/>
      <c r="L263" s="1300"/>
      <c r="M263" s="1300"/>
      <c r="N263" s="1300"/>
      <c r="O263" s="1300"/>
      <c r="P263" s="1300"/>
      <c r="Q263" s="1300"/>
      <c r="R263" s="1300"/>
      <c r="S263" s="1300"/>
      <c r="T263" s="1300"/>
      <c r="U263" s="1300"/>
      <c r="V263" s="1300"/>
      <c r="W263" s="1300"/>
      <c r="X263" s="1300"/>
      <c r="Y263" s="1300"/>
      <c r="Z263" s="1300"/>
      <c r="AA263" s="1300"/>
      <c r="AB263" s="1300"/>
      <c r="AC263" s="1300"/>
      <c r="AD263" s="1300"/>
      <c r="AE263" s="1300"/>
    </row>
    <row r="264">
      <c r="B264" s="1300"/>
      <c r="C264" s="1300"/>
      <c r="D264" s="1300"/>
      <c r="E264" s="1300"/>
      <c r="F264" s="1300"/>
      <c r="G264" s="1300"/>
      <c r="H264" s="1300"/>
      <c r="I264" s="1300"/>
      <c r="J264" s="1300"/>
      <c r="K264" s="1300"/>
      <c r="L264" s="1300"/>
      <c r="M264" s="1300"/>
      <c r="N264" s="1300"/>
      <c r="O264" s="1300"/>
      <c r="P264" s="1300"/>
      <c r="Q264" s="1300"/>
      <c r="R264" s="1300"/>
      <c r="S264" s="1300"/>
      <c r="T264" s="1300"/>
      <c r="U264" s="1300"/>
      <c r="V264" s="1300"/>
      <c r="W264" s="1300"/>
      <c r="X264" s="1300"/>
      <c r="Y264" s="1300"/>
      <c r="Z264" s="1300"/>
      <c r="AA264" s="1300"/>
      <c r="AB264" s="1300"/>
      <c r="AC264" s="1300"/>
      <c r="AD264" s="1300"/>
      <c r="AE264" s="1300"/>
    </row>
    <row r="265">
      <c r="B265" s="1300"/>
      <c r="C265" s="1300"/>
      <c r="D265" s="1300"/>
      <c r="E265" s="1300"/>
      <c r="F265" s="1300"/>
      <c r="G265" s="1300"/>
      <c r="H265" s="1300"/>
      <c r="I265" s="1300"/>
      <c r="J265" s="1300"/>
      <c r="K265" s="1300"/>
      <c r="L265" s="1300"/>
      <c r="M265" s="1300"/>
      <c r="N265" s="1300"/>
      <c r="O265" s="1300"/>
      <c r="P265" s="1300"/>
      <c r="Q265" s="1300"/>
      <c r="R265" s="1300"/>
      <c r="S265" s="1300"/>
      <c r="T265" s="1300"/>
      <c r="U265" s="1300"/>
      <c r="V265" s="1300"/>
      <c r="W265" s="1300"/>
      <c r="X265" s="1300"/>
      <c r="Y265" s="1300"/>
      <c r="Z265" s="1300"/>
      <c r="AA265" s="1300"/>
      <c r="AB265" s="1300"/>
      <c r="AC265" s="1300"/>
      <c r="AD265" s="1300"/>
      <c r="AE265" s="1300"/>
    </row>
    <row r="266">
      <c r="B266" s="1300"/>
      <c r="C266" s="1300"/>
      <c r="D266" s="1300"/>
      <c r="E266" s="1300"/>
      <c r="F266" s="1300"/>
      <c r="G266" s="1300"/>
      <c r="H266" s="1300"/>
      <c r="I266" s="1300"/>
      <c r="J266" s="1300"/>
      <c r="K266" s="1300"/>
      <c r="L266" s="1300"/>
      <c r="M266" s="1300"/>
      <c r="N266" s="1300"/>
      <c r="O266" s="1300"/>
      <c r="P266" s="1300"/>
      <c r="Q266" s="1300"/>
      <c r="R266" s="1300"/>
      <c r="S266" s="1300"/>
      <c r="T266" s="1300"/>
      <c r="U266" s="1300"/>
      <c r="V266" s="1300"/>
      <c r="W266" s="1300"/>
      <c r="X266" s="1300"/>
      <c r="Y266" s="1300"/>
      <c r="Z266" s="1300"/>
      <c r="AA266" s="1300"/>
      <c r="AB266" s="1300"/>
      <c r="AC266" s="1300"/>
      <c r="AD266" s="1300"/>
      <c r="AE266" s="1300"/>
    </row>
    <row r="267">
      <c r="B267" s="1300"/>
      <c r="C267" s="1300"/>
      <c r="D267" s="1300"/>
      <c r="E267" s="1300"/>
      <c r="F267" s="1300"/>
      <c r="G267" s="1300"/>
      <c r="H267" s="1300"/>
      <c r="I267" s="1300"/>
      <c r="J267" s="1300"/>
      <c r="K267" s="1300"/>
      <c r="L267" s="1300"/>
      <c r="M267" s="1300"/>
      <c r="N267" s="1300"/>
      <c r="O267" s="1300"/>
      <c r="P267" s="1300"/>
      <c r="Q267" s="1300"/>
      <c r="R267" s="1300"/>
      <c r="S267" s="1300"/>
      <c r="T267" s="1300"/>
      <c r="U267" s="1300"/>
      <c r="V267" s="1300"/>
      <c r="W267" s="1300"/>
      <c r="X267" s="1300"/>
      <c r="Y267" s="1300"/>
      <c r="Z267" s="1300"/>
      <c r="AA267" s="1300"/>
      <c r="AB267" s="1300"/>
      <c r="AC267" s="1300"/>
      <c r="AD267" s="1300"/>
      <c r="AE267" s="1300"/>
    </row>
    <row r="268">
      <c r="B268" s="1300"/>
      <c r="C268" s="1300"/>
      <c r="D268" s="1300"/>
      <c r="E268" s="1300"/>
      <c r="F268" s="1300"/>
      <c r="G268" s="1300"/>
      <c r="H268" s="1300"/>
      <c r="I268" s="1300"/>
      <c r="J268" s="1300"/>
      <c r="K268" s="1300"/>
      <c r="L268" s="1300"/>
      <c r="M268" s="1300"/>
      <c r="N268" s="1300"/>
      <c r="O268" s="1300"/>
      <c r="P268" s="1300"/>
      <c r="Q268" s="1300"/>
      <c r="R268" s="1300"/>
      <c r="S268" s="1300"/>
      <c r="T268" s="1300"/>
      <c r="U268" s="1300"/>
      <c r="V268" s="1300"/>
      <c r="W268" s="1300"/>
      <c r="X268" s="1300"/>
      <c r="Y268" s="1300"/>
      <c r="Z268" s="1300"/>
      <c r="AA268" s="1300"/>
      <c r="AB268" s="1300"/>
      <c r="AC268" s="1300"/>
      <c r="AD268" s="1300"/>
      <c r="AE268" s="1300"/>
    </row>
    <row r="269">
      <c r="B269" s="1300"/>
      <c r="C269" s="1300"/>
      <c r="D269" s="1300"/>
      <c r="E269" s="1300"/>
      <c r="F269" s="1300"/>
      <c r="G269" s="1300"/>
      <c r="H269" s="1300"/>
      <c r="I269" s="1300"/>
      <c r="J269" s="1300"/>
      <c r="K269" s="1300"/>
      <c r="L269" s="1300"/>
      <c r="M269" s="1300"/>
      <c r="N269" s="1300"/>
      <c r="O269" s="1300"/>
      <c r="P269" s="1300"/>
      <c r="Q269" s="1300"/>
      <c r="R269" s="1300"/>
      <c r="S269" s="1300"/>
      <c r="T269" s="1300"/>
      <c r="U269" s="1300"/>
      <c r="V269" s="1300"/>
      <c r="W269" s="1300"/>
      <c r="X269" s="1300"/>
      <c r="Y269" s="1300"/>
      <c r="Z269" s="1300"/>
      <c r="AA269" s="1300"/>
      <c r="AB269" s="1300"/>
      <c r="AC269" s="1300"/>
      <c r="AD269" s="1300"/>
      <c r="AE269" s="1300"/>
    </row>
    <row r="270">
      <c r="B270" s="1300"/>
      <c r="C270" s="1300"/>
      <c r="D270" s="1300"/>
      <c r="E270" s="1300"/>
      <c r="F270" s="1300"/>
      <c r="G270" s="1300"/>
      <c r="H270" s="1300"/>
      <c r="I270" s="1300"/>
      <c r="J270" s="1300"/>
      <c r="K270" s="1300"/>
      <c r="L270" s="1300"/>
      <c r="M270" s="1300"/>
      <c r="N270" s="1300"/>
      <c r="O270" s="1300"/>
      <c r="P270" s="1300"/>
      <c r="Q270" s="1300"/>
      <c r="R270" s="1300"/>
      <c r="S270" s="1300"/>
      <c r="T270" s="1300"/>
      <c r="U270" s="1300"/>
      <c r="V270" s="1300"/>
      <c r="W270" s="1300"/>
      <c r="X270" s="1300"/>
      <c r="Y270" s="1300"/>
      <c r="Z270" s="1300"/>
      <c r="AA270" s="1300"/>
      <c r="AB270" s="1300"/>
      <c r="AC270" s="1300"/>
      <c r="AD270" s="1300"/>
      <c r="AE270" s="1300"/>
    </row>
    <row r="271">
      <c r="B271" s="1300"/>
      <c r="C271" s="1300"/>
      <c r="D271" s="1300"/>
      <c r="E271" s="1300"/>
      <c r="F271" s="1300"/>
      <c r="G271" s="1300"/>
      <c r="H271" s="1300"/>
      <c r="I271" s="1300"/>
      <c r="J271" s="1300"/>
      <c r="K271" s="1300"/>
      <c r="L271" s="1300"/>
      <c r="M271" s="1300"/>
      <c r="N271" s="1300"/>
      <c r="O271" s="1300"/>
      <c r="P271" s="1300"/>
      <c r="Q271" s="1300"/>
      <c r="R271" s="1300"/>
      <c r="S271" s="1300"/>
      <c r="T271" s="1300"/>
      <c r="U271" s="1300"/>
      <c r="V271" s="1300"/>
      <c r="W271" s="1300"/>
      <c r="X271" s="1300"/>
      <c r="Y271" s="1300"/>
      <c r="Z271" s="1300"/>
      <c r="AA271" s="1300"/>
      <c r="AB271" s="1300"/>
      <c r="AC271" s="1300"/>
      <c r="AD271" s="1300"/>
      <c r="AE271" s="1300"/>
    </row>
    <row r="272">
      <c r="B272" s="1300"/>
      <c r="C272" s="1300"/>
      <c r="D272" s="1300"/>
      <c r="E272" s="1300"/>
      <c r="F272" s="1300"/>
      <c r="G272" s="1300"/>
      <c r="H272" s="1300"/>
      <c r="I272" s="1300"/>
      <c r="J272" s="1300"/>
      <c r="K272" s="1300"/>
      <c r="L272" s="1300"/>
      <c r="M272" s="1300"/>
      <c r="N272" s="1300"/>
      <c r="O272" s="1300"/>
      <c r="P272" s="1300"/>
      <c r="Q272" s="1300"/>
      <c r="R272" s="1300"/>
      <c r="S272" s="1300"/>
      <c r="T272" s="1300"/>
      <c r="U272" s="1300"/>
      <c r="V272" s="1300"/>
      <c r="W272" s="1300"/>
      <c r="X272" s="1300"/>
      <c r="Y272" s="1300"/>
      <c r="Z272" s="1300"/>
      <c r="AA272" s="1300"/>
      <c r="AB272" s="1300"/>
      <c r="AC272" s="1300"/>
      <c r="AD272" s="1300"/>
      <c r="AE272" s="1300"/>
    </row>
    <row r="273">
      <c r="B273" s="1300"/>
      <c r="C273" s="1300"/>
      <c r="D273" s="1300"/>
      <c r="E273" s="1300"/>
      <c r="F273" s="1300"/>
      <c r="G273" s="1300"/>
      <c r="H273" s="1300"/>
      <c r="I273" s="1300"/>
      <c r="J273" s="1300"/>
      <c r="K273" s="1300"/>
      <c r="L273" s="1300"/>
      <c r="M273" s="1300"/>
      <c r="N273" s="1300"/>
      <c r="O273" s="1300"/>
      <c r="P273" s="1300"/>
      <c r="Q273" s="1300"/>
      <c r="R273" s="1300"/>
      <c r="S273" s="1300"/>
      <c r="T273" s="1300"/>
      <c r="U273" s="1300"/>
      <c r="V273" s="1300"/>
      <c r="W273" s="1300"/>
      <c r="X273" s="1300"/>
      <c r="Y273" s="1300"/>
      <c r="Z273" s="1300"/>
      <c r="AA273" s="1300"/>
      <c r="AB273" s="1300"/>
      <c r="AC273" s="1300"/>
      <c r="AD273" s="1300"/>
      <c r="AE273" s="1300"/>
    </row>
    <row r="274">
      <c r="B274" s="1300"/>
      <c r="C274" s="1300"/>
      <c r="D274" s="1300"/>
      <c r="E274" s="1300"/>
      <c r="F274" s="1300"/>
      <c r="G274" s="1300"/>
      <c r="H274" s="1300"/>
      <c r="I274" s="1300"/>
      <c r="J274" s="1300"/>
      <c r="K274" s="1300"/>
      <c r="L274" s="1300"/>
      <c r="M274" s="1300"/>
      <c r="N274" s="1300"/>
      <c r="O274" s="1300"/>
      <c r="P274" s="1300"/>
      <c r="Q274" s="1300"/>
      <c r="R274" s="1300"/>
      <c r="S274" s="1300"/>
      <c r="T274" s="1300"/>
      <c r="U274" s="1300"/>
      <c r="V274" s="1300"/>
      <c r="W274" s="1300"/>
      <c r="X274" s="1300"/>
      <c r="Y274" s="1300"/>
      <c r="Z274" s="1300"/>
      <c r="AA274" s="1300"/>
      <c r="AB274" s="1300"/>
      <c r="AC274" s="1300"/>
      <c r="AD274" s="1300"/>
      <c r="AE274" s="1300"/>
    </row>
    <row r="275">
      <c r="B275" s="1300"/>
      <c r="C275" s="1300"/>
      <c r="D275" s="1300"/>
      <c r="E275" s="1300"/>
      <c r="F275" s="1300"/>
      <c r="G275" s="1300"/>
      <c r="H275" s="1300"/>
      <c r="I275" s="1300"/>
      <c r="J275" s="1300"/>
      <c r="K275" s="1300"/>
      <c r="L275" s="1300"/>
      <c r="M275" s="1300"/>
      <c r="N275" s="1300"/>
      <c r="O275" s="1300"/>
      <c r="P275" s="1300"/>
      <c r="Q275" s="1300"/>
      <c r="R275" s="1300"/>
      <c r="S275" s="1300"/>
      <c r="T275" s="1300"/>
      <c r="U275" s="1300"/>
      <c r="V275" s="1300"/>
      <c r="W275" s="1300"/>
      <c r="X275" s="1300"/>
      <c r="Y275" s="1300"/>
      <c r="Z275" s="1300"/>
      <c r="AA275" s="1300"/>
      <c r="AB275" s="1300"/>
      <c r="AC275" s="1300"/>
      <c r="AD275" s="1300"/>
      <c r="AE275" s="1300"/>
    </row>
    <row r="276">
      <c r="B276" s="1300"/>
      <c r="C276" s="1300"/>
      <c r="D276" s="1300"/>
      <c r="E276" s="1300"/>
      <c r="F276" s="1300"/>
      <c r="G276" s="1300"/>
      <c r="H276" s="1300"/>
      <c r="I276" s="1300"/>
      <c r="J276" s="1300"/>
      <c r="K276" s="1300"/>
      <c r="L276" s="1300"/>
      <c r="M276" s="1300"/>
      <c r="N276" s="1300"/>
      <c r="O276" s="1300"/>
      <c r="P276" s="1300"/>
      <c r="Q276" s="1300"/>
      <c r="R276" s="1300"/>
      <c r="S276" s="1300"/>
      <c r="T276" s="1300"/>
      <c r="U276" s="1300"/>
      <c r="V276" s="1300"/>
      <c r="W276" s="1300"/>
      <c r="X276" s="1300"/>
      <c r="Y276" s="1300"/>
      <c r="Z276" s="1300"/>
      <c r="AA276" s="1300"/>
      <c r="AB276" s="1300"/>
      <c r="AC276" s="1300"/>
      <c r="AD276" s="1300"/>
      <c r="AE276" s="1300"/>
    </row>
    <row r="277">
      <c r="B277" s="1300"/>
      <c r="C277" s="1300"/>
      <c r="D277" s="1300"/>
      <c r="E277" s="1300"/>
      <c r="F277" s="1300"/>
      <c r="G277" s="1300"/>
      <c r="H277" s="1300"/>
      <c r="I277" s="1300"/>
      <c r="J277" s="1300"/>
      <c r="K277" s="1300"/>
      <c r="L277" s="1300"/>
      <c r="M277" s="1300"/>
      <c r="N277" s="1300"/>
      <c r="O277" s="1300"/>
      <c r="P277" s="1300"/>
      <c r="Q277" s="1300"/>
      <c r="R277" s="1300"/>
      <c r="S277" s="1300"/>
      <c r="T277" s="1300"/>
      <c r="U277" s="1300"/>
      <c r="V277" s="1300"/>
      <c r="W277" s="1300"/>
      <c r="X277" s="1300"/>
      <c r="Y277" s="1300"/>
      <c r="Z277" s="1300"/>
      <c r="AA277" s="1300"/>
      <c r="AB277" s="1300"/>
      <c r="AC277" s="1300"/>
      <c r="AD277" s="1300"/>
      <c r="AE277" s="1300"/>
    </row>
    <row r="278">
      <c r="B278" s="1300"/>
      <c r="C278" s="1300"/>
      <c r="D278" s="1300"/>
      <c r="E278" s="1300"/>
      <c r="F278" s="1300"/>
      <c r="G278" s="1300"/>
      <c r="H278" s="1300"/>
      <c r="I278" s="1300"/>
      <c r="J278" s="1300"/>
      <c r="K278" s="1300"/>
      <c r="L278" s="1300"/>
      <c r="M278" s="1300"/>
      <c r="N278" s="1300"/>
      <c r="O278" s="1300"/>
      <c r="P278" s="1300"/>
      <c r="Q278" s="1300"/>
      <c r="R278" s="1300"/>
      <c r="S278" s="1300"/>
      <c r="T278" s="1300"/>
      <c r="U278" s="1300"/>
      <c r="V278" s="1300"/>
      <c r="W278" s="1300"/>
      <c r="X278" s="1300"/>
      <c r="Y278" s="1300"/>
      <c r="Z278" s="1300"/>
      <c r="AA278" s="1300"/>
      <c r="AB278" s="1300"/>
      <c r="AC278" s="1300"/>
      <c r="AD278" s="1300"/>
      <c r="AE278" s="1300"/>
    </row>
    <row r="279">
      <c r="B279" s="1300"/>
      <c r="C279" s="1300"/>
      <c r="D279" s="1300"/>
      <c r="E279" s="1300"/>
      <c r="F279" s="1300"/>
      <c r="G279" s="1300"/>
      <c r="H279" s="1300"/>
      <c r="I279" s="1300"/>
      <c r="J279" s="1300"/>
      <c r="K279" s="1300"/>
      <c r="L279" s="1300"/>
      <c r="M279" s="1300"/>
      <c r="N279" s="1300"/>
      <c r="O279" s="1300"/>
      <c r="P279" s="1300"/>
      <c r="Q279" s="1300"/>
      <c r="R279" s="1300"/>
      <c r="S279" s="1300"/>
      <c r="T279" s="1300"/>
      <c r="U279" s="1300"/>
      <c r="V279" s="1300"/>
      <c r="W279" s="1300"/>
      <c r="X279" s="1300"/>
      <c r="Y279" s="1300"/>
      <c r="Z279" s="1300"/>
      <c r="AA279" s="1300"/>
      <c r="AB279" s="1300"/>
      <c r="AC279" s="1300"/>
      <c r="AD279" s="1300"/>
      <c r="AE279" s="1300"/>
    </row>
    <row r="280">
      <c r="B280" s="1300"/>
      <c r="C280" s="1300"/>
      <c r="D280" s="1300"/>
      <c r="E280" s="1300"/>
      <c r="F280" s="1300"/>
      <c r="G280" s="1300"/>
      <c r="H280" s="1300"/>
      <c r="I280" s="1300"/>
      <c r="J280" s="1300"/>
      <c r="K280" s="1300"/>
      <c r="L280" s="1300"/>
      <c r="M280" s="1300"/>
      <c r="N280" s="1300"/>
      <c r="O280" s="1300"/>
      <c r="P280" s="1300"/>
      <c r="Q280" s="1300"/>
      <c r="R280" s="1300"/>
      <c r="S280" s="1300"/>
      <c r="T280" s="1300"/>
      <c r="U280" s="1300"/>
      <c r="V280" s="1300"/>
      <c r="W280" s="1300"/>
      <c r="X280" s="1300"/>
      <c r="Y280" s="1300"/>
      <c r="Z280" s="1300"/>
      <c r="AA280" s="1300"/>
      <c r="AB280" s="1300"/>
      <c r="AC280" s="1300"/>
      <c r="AD280" s="1300"/>
      <c r="AE280" s="1300"/>
    </row>
    <row r="281">
      <c r="B281" s="1300"/>
      <c r="C281" s="1300"/>
      <c r="D281" s="1300"/>
      <c r="E281" s="1300"/>
      <c r="F281" s="1300"/>
      <c r="G281" s="1300"/>
      <c r="H281" s="1300"/>
      <c r="I281" s="1300"/>
      <c r="J281" s="1300"/>
      <c r="K281" s="1300"/>
      <c r="L281" s="1300"/>
      <c r="M281" s="1300"/>
      <c r="N281" s="1300"/>
      <c r="O281" s="1300"/>
      <c r="P281" s="1300"/>
      <c r="Q281" s="1300"/>
      <c r="R281" s="1300"/>
      <c r="S281" s="1300"/>
      <c r="T281" s="1300"/>
      <c r="U281" s="1300"/>
      <c r="V281" s="1300"/>
      <c r="W281" s="1300"/>
      <c r="X281" s="1300"/>
      <c r="Y281" s="1300"/>
      <c r="Z281" s="1300"/>
      <c r="AA281" s="1300"/>
      <c r="AB281" s="1300"/>
      <c r="AC281" s="1300"/>
      <c r="AD281" s="1300"/>
      <c r="AE281" s="1300"/>
    </row>
    <row r="282">
      <c r="B282" s="1300"/>
      <c r="C282" s="1300"/>
      <c r="D282" s="1300"/>
      <c r="E282" s="1300"/>
      <c r="F282" s="1300"/>
      <c r="G282" s="1300"/>
      <c r="H282" s="1300"/>
      <c r="I282" s="1300"/>
      <c r="J282" s="1300"/>
      <c r="K282" s="1300"/>
      <c r="L282" s="1300"/>
      <c r="M282" s="1300"/>
      <c r="N282" s="1300"/>
      <c r="O282" s="1300"/>
      <c r="P282" s="1300"/>
      <c r="Q282" s="1300"/>
      <c r="R282" s="1300"/>
      <c r="S282" s="1300"/>
      <c r="T282" s="1300"/>
      <c r="U282" s="1300"/>
      <c r="V282" s="1300"/>
      <c r="W282" s="1300"/>
      <c r="X282" s="1300"/>
      <c r="Y282" s="1300"/>
      <c r="Z282" s="1300"/>
      <c r="AA282" s="1300"/>
      <c r="AB282" s="1300"/>
      <c r="AC282" s="1300"/>
      <c r="AD282" s="1300"/>
      <c r="AE282" s="1300"/>
    </row>
    <row r="283">
      <c r="B283" s="1300"/>
      <c r="C283" s="1300"/>
      <c r="D283" s="1300"/>
      <c r="E283" s="1300"/>
      <c r="F283" s="1300"/>
      <c r="G283" s="1300"/>
      <c r="H283" s="1300"/>
      <c r="I283" s="1300"/>
      <c r="J283" s="1300"/>
      <c r="K283" s="1300"/>
      <c r="L283" s="1300"/>
      <c r="M283" s="1300"/>
      <c r="N283" s="1300"/>
      <c r="O283" s="1300"/>
      <c r="P283" s="1300"/>
      <c r="Q283" s="1300"/>
      <c r="R283" s="1300"/>
      <c r="S283" s="1300"/>
      <c r="T283" s="1300"/>
      <c r="U283" s="1300"/>
      <c r="V283" s="1300"/>
      <c r="W283" s="1300"/>
      <c r="X283" s="1300"/>
      <c r="Y283" s="1300"/>
      <c r="Z283" s="1300"/>
      <c r="AA283" s="1300"/>
      <c r="AB283" s="1300"/>
      <c r="AC283" s="1300"/>
      <c r="AD283" s="1300"/>
      <c r="AE283" s="1300"/>
    </row>
    <row r="284">
      <c r="B284" s="1300"/>
      <c r="C284" s="1300"/>
      <c r="D284" s="1300"/>
      <c r="E284" s="1300"/>
      <c r="F284" s="1300"/>
      <c r="G284" s="1300"/>
      <c r="H284" s="1300"/>
      <c r="I284" s="1300"/>
      <c r="J284" s="1300"/>
      <c r="K284" s="1300"/>
      <c r="L284" s="1300"/>
      <c r="M284" s="1300"/>
      <c r="N284" s="1300"/>
      <c r="O284" s="1300"/>
      <c r="P284" s="1300"/>
      <c r="Q284" s="1300"/>
      <c r="R284" s="1300"/>
      <c r="S284" s="1300"/>
      <c r="T284" s="1300"/>
      <c r="U284" s="1300"/>
      <c r="V284" s="1300"/>
      <c r="W284" s="1300"/>
      <c r="X284" s="1300"/>
      <c r="Y284" s="1300"/>
      <c r="Z284" s="1300"/>
      <c r="AA284" s="1300"/>
      <c r="AB284" s="1300"/>
      <c r="AC284" s="1300"/>
      <c r="AD284" s="1300"/>
      <c r="AE284" s="1300"/>
    </row>
    <row r="285">
      <c r="B285" s="1300"/>
      <c r="C285" s="1300"/>
      <c r="D285" s="1300"/>
      <c r="E285" s="1300"/>
      <c r="F285" s="1300"/>
      <c r="G285" s="1300"/>
      <c r="H285" s="1300"/>
      <c r="I285" s="1300"/>
      <c r="J285" s="1300"/>
      <c r="K285" s="1300"/>
      <c r="L285" s="1300"/>
      <c r="M285" s="1300"/>
      <c r="N285" s="1300"/>
      <c r="O285" s="1300"/>
      <c r="P285" s="1300"/>
      <c r="Q285" s="1300"/>
      <c r="R285" s="1300"/>
      <c r="S285" s="1300"/>
      <c r="T285" s="1300"/>
      <c r="U285" s="1300"/>
      <c r="V285" s="1300"/>
      <c r="W285" s="1300"/>
      <c r="X285" s="1300"/>
      <c r="Y285" s="1300"/>
      <c r="Z285" s="1300"/>
      <c r="AA285" s="1300"/>
      <c r="AB285" s="1300"/>
      <c r="AC285" s="1300"/>
      <c r="AD285" s="1300"/>
      <c r="AE285" s="1300"/>
    </row>
    <row r="286">
      <c r="B286" s="1300"/>
      <c r="C286" s="1300"/>
      <c r="D286" s="1300"/>
      <c r="E286" s="1300"/>
      <c r="F286" s="1300"/>
      <c r="G286" s="1300"/>
      <c r="H286" s="1300"/>
      <c r="I286" s="1300"/>
      <c r="J286" s="1300"/>
      <c r="K286" s="1300"/>
      <c r="L286" s="1300"/>
      <c r="M286" s="1300"/>
      <c r="N286" s="1300"/>
      <c r="O286" s="1300"/>
      <c r="P286" s="1300"/>
      <c r="Q286" s="1300"/>
      <c r="R286" s="1300"/>
      <c r="S286" s="1300"/>
      <c r="T286" s="1300"/>
      <c r="U286" s="1300"/>
      <c r="V286" s="1300"/>
      <c r="W286" s="1300"/>
      <c r="X286" s="1300"/>
      <c r="Y286" s="1300"/>
      <c r="Z286" s="1300"/>
      <c r="AA286" s="1300"/>
      <c r="AB286" s="1300"/>
      <c r="AC286" s="1300"/>
      <c r="AD286" s="1300"/>
      <c r="AE286" s="1300"/>
    </row>
    <row r="287">
      <c r="B287" s="1300"/>
      <c r="C287" s="1300"/>
      <c r="D287" s="1300"/>
      <c r="E287" s="1300"/>
      <c r="F287" s="1300"/>
      <c r="G287" s="1300"/>
      <c r="H287" s="1300"/>
      <c r="I287" s="1300"/>
      <c r="J287" s="1300"/>
      <c r="K287" s="1300"/>
      <c r="L287" s="1300"/>
      <c r="M287" s="1300"/>
      <c r="N287" s="1300"/>
      <c r="O287" s="1300"/>
      <c r="P287" s="1300"/>
      <c r="Q287" s="1300"/>
      <c r="R287" s="1300"/>
      <c r="S287" s="1300"/>
      <c r="T287" s="1300"/>
      <c r="U287" s="1300"/>
      <c r="V287" s="1300"/>
      <c r="W287" s="1300"/>
      <c r="X287" s="1300"/>
      <c r="Y287" s="1300"/>
      <c r="Z287" s="1300"/>
      <c r="AA287" s="1300"/>
      <c r="AB287" s="1300"/>
      <c r="AC287" s="1300"/>
      <c r="AD287" s="1300"/>
      <c r="AE287" s="1300"/>
    </row>
    <row r="288">
      <c r="B288" s="1300"/>
      <c r="C288" s="1300"/>
      <c r="D288" s="1300"/>
      <c r="E288" s="1300"/>
      <c r="F288" s="1300"/>
      <c r="G288" s="1300"/>
      <c r="H288" s="1300"/>
      <c r="I288" s="1300"/>
      <c r="J288" s="1300"/>
      <c r="K288" s="1300"/>
      <c r="L288" s="1300"/>
      <c r="M288" s="1300"/>
      <c r="N288" s="1300"/>
      <c r="O288" s="1300"/>
      <c r="P288" s="1300"/>
      <c r="Q288" s="1300"/>
      <c r="R288" s="1300"/>
      <c r="S288" s="1300"/>
      <c r="T288" s="1300"/>
      <c r="U288" s="1300"/>
      <c r="V288" s="1300"/>
      <c r="W288" s="1300"/>
      <c r="X288" s="1300"/>
      <c r="Y288" s="1300"/>
      <c r="Z288" s="1300"/>
      <c r="AA288" s="1300"/>
      <c r="AB288" s="1300"/>
      <c r="AC288" s="1300"/>
      <c r="AD288" s="1300"/>
      <c r="AE288" s="1300"/>
    </row>
    <row r="289">
      <c r="B289" s="1300"/>
      <c r="C289" s="1300"/>
      <c r="D289" s="1300"/>
      <c r="E289" s="1300"/>
      <c r="F289" s="1300"/>
      <c r="G289" s="1300"/>
      <c r="H289" s="1300"/>
      <c r="I289" s="1300"/>
      <c r="J289" s="1300"/>
      <c r="K289" s="1300"/>
      <c r="L289" s="1300"/>
      <c r="M289" s="1300"/>
      <c r="N289" s="1300"/>
      <c r="O289" s="1300"/>
      <c r="P289" s="1300"/>
      <c r="Q289" s="1300"/>
      <c r="R289" s="1300"/>
      <c r="S289" s="1300"/>
      <c r="T289" s="1300"/>
      <c r="U289" s="1300"/>
      <c r="V289" s="1300"/>
      <c r="W289" s="1300"/>
      <c r="X289" s="1300"/>
      <c r="Y289" s="1300"/>
      <c r="Z289" s="1300"/>
      <c r="AA289" s="1300"/>
      <c r="AB289" s="1300"/>
      <c r="AC289" s="1300"/>
      <c r="AD289" s="1300"/>
      <c r="AE289" s="1300"/>
    </row>
    <row r="290">
      <c r="B290" s="1300"/>
      <c r="C290" s="1300"/>
      <c r="D290" s="1300"/>
      <c r="E290" s="1300"/>
      <c r="F290" s="1300"/>
      <c r="G290" s="1300"/>
      <c r="H290" s="1300"/>
      <c r="I290" s="1300"/>
      <c r="J290" s="1300"/>
      <c r="K290" s="1300"/>
      <c r="L290" s="1300"/>
      <c r="M290" s="1300"/>
      <c r="N290" s="1300"/>
      <c r="O290" s="1300"/>
      <c r="P290" s="1300"/>
      <c r="Q290" s="1300"/>
      <c r="R290" s="1300"/>
      <c r="S290" s="1300"/>
      <c r="T290" s="1300"/>
      <c r="U290" s="1300"/>
      <c r="V290" s="1300"/>
      <c r="W290" s="1300"/>
      <c r="X290" s="1300"/>
      <c r="Y290" s="1300"/>
      <c r="Z290" s="1300"/>
      <c r="AA290" s="1300"/>
      <c r="AB290" s="1300"/>
      <c r="AC290" s="1300"/>
      <c r="AD290" s="1300"/>
      <c r="AE290" s="1300"/>
    </row>
    <row r="291">
      <c r="B291" s="1300"/>
      <c r="C291" s="1300"/>
      <c r="D291" s="1300"/>
      <c r="E291" s="1300"/>
      <c r="F291" s="1300"/>
      <c r="G291" s="1300"/>
      <c r="H291" s="1300"/>
      <c r="I291" s="1300"/>
      <c r="J291" s="1300"/>
      <c r="K291" s="1300"/>
      <c r="L291" s="1300"/>
      <c r="M291" s="1300"/>
      <c r="N291" s="1300"/>
      <c r="O291" s="1300"/>
      <c r="P291" s="1300"/>
      <c r="Q291" s="1300"/>
      <c r="R291" s="1300"/>
      <c r="S291" s="1300"/>
      <c r="T291" s="1300"/>
      <c r="U291" s="1300"/>
      <c r="V291" s="1300"/>
      <c r="W291" s="1300"/>
      <c r="X291" s="1300"/>
      <c r="Y291" s="1300"/>
      <c r="Z291" s="1300"/>
      <c r="AA291" s="1300"/>
      <c r="AB291" s="1300"/>
      <c r="AC291" s="1300"/>
      <c r="AD291" s="1300"/>
      <c r="AE291" s="1300"/>
    </row>
    <row r="292">
      <c r="B292" s="1300"/>
      <c r="C292" s="1300"/>
      <c r="D292" s="1300"/>
      <c r="E292" s="1300"/>
      <c r="F292" s="1300"/>
      <c r="G292" s="1300"/>
      <c r="H292" s="1300"/>
      <c r="I292" s="1300"/>
      <c r="J292" s="1300"/>
      <c r="K292" s="1300"/>
      <c r="L292" s="1300"/>
      <c r="M292" s="1300"/>
      <c r="N292" s="1300"/>
      <c r="O292" s="1300"/>
      <c r="P292" s="1300"/>
      <c r="Q292" s="1300"/>
      <c r="R292" s="1300"/>
      <c r="S292" s="1300"/>
      <c r="T292" s="1300"/>
      <c r="U292" s="1300"/>
      <c r="V292" s="1300"/>
      <c r="W292" s="1300"/>
      <c r="X292" s="1300"/>
      <c r="Y292" s="1300"/>
      <c r="Z292" s="1300"/>
      <c r="AA292" s="1300"/>
      <c r="AB292" s="1300"/>
      <c r="AC292" s="1300"/>
      <c r="AD292" s="1300"/>
      <c r="AE292" s="1300"/>
    </row>
    <row r="293">
      <c r="B293" s="1300"/>
      <c r="C293" s="1300"/>
      <c r="D293" s="1300"/>
      <c r="E293" s="1300"/>
      <c r="F293" s="1300"/>
      <c r="G293" s="1300"/>
      <c r="H293" s="1300"/>
      <c r="I293" s="1300"/>
      <c r="J293" s="1300"/>
      <c r="K293" s="1300"/>
      <c r="L293" s="1300"/>
      <c r="M293" s="1300"/>
      <c r="N293" s="1300"/>
      <c r="O293" s="1300"/>
      <c r="P293" s="1300"/>
      <c r="Q293" s="1300"/>
      <c r="R293" s="1300"/>
      <c r="S293" s="1300"/>
      <c r="T293" s="1300"/>
      <c r="U293" s="1300"/>
      <c r="V293" s="1300"/>
      <c r="W293" s="1300"/>
      <c r="X293" s="1300"/>
      <c r="Y293" s="1300"/>
      <c r="Z293" s="1300"/>
      <c r="AA293" s="1300"/>
      <c r="AB293" s="1300"/>
      <c r="AC293" s="1300"/>
      <c r="AD293" s="1300"/>
      <c r="AE293" s="1300"/>
    </row>
    <row r="294">
      <c r="B294" s="1300"/>
      <c r="C294" s="1300"/>
      <c r="D294" s="1300"/>
      <c r="E294" s="1300"/>
      <c r="F294" s="1300"/>
      <c r="G294" s="1300"/>
      <c r="H294" s="1300"/>
      <c r="I294" s="1300"/>
      <c r="J294" s="1300"/>
      <c r="K294" s="1300"/>
      <c r="L294" s="1300"/>
      <c r="M294" s="1300"/>
      <c r="N294" s="1300"/>
      <c r="O294" s="1300"/>
      <c r="P294" s="1300"/>
      <c r="Q294" s="1300"/>
      <c r="R294" s="1300"/>
      <c r="S294" s="1300"/>
      <c r="T294" s="1300"/>
      <c r="U294" s="1300"/>
      <c r="V294" s="1300"/>
      <c r="W294" s="1300"/>
      <c r="X294" s="1300"/>
      <c r="Y294" s="1300"/>
      <c r="Z294" s="1300"/>
      <c r="AA294" s="1300"/>
      <c r="AB294" s="1300"/>
      <c r="AC294" s="1300"/>
      <c r="AD294" s="1300"/>
      <c r="AE294" s="1300"/>
    </row>
    <row r="295">
      <c r="B295" s="1300"/>
      <c r="C295" s="1300"/>
      <c r="D295" s="1300"/>
      <c r="E295" s="1300"/>
      <c r="F295" s="1300"/>
      <c r="G295" s="1300"/>
      <c r="H295" s="1300"/>
      <c r="I295" s="1300"/>
      <c r="J295" s="1300"/>
      <c r="K295" s="1300"/>
      <c r="L295" s="1300"/>
      <c r="M295" s="1300"/>
      <c r="N295" s="1300"/>
      <c r="O295" s="1300"/>
      <c r="P295" s="1300"/>
      <c r="Q295" s="1300"/>
      <c r="R295" s="1300"/>
      <c r="S295" s="1300"/>
      <c r="T295" s="1300"/>
      <c r="U295" s="1300"/>
      <c r="V295" s="1300"/>
      <c r="W295" s="1300"/>
      <c r="X295" s="1300"/>
      <c r="Y295" s="1300"/>
      <c r="Z295" s="1300"/>
      <c r="AA295" s="1300"/>
      <c r="AB295" s="1300"/>
      <c r="AC295" s="1300"/>
      <c r="AD295" s="1300"/>
      <c r="AE295" s="1300"/>
    </row>
    <row r="296">
      <c r="B296" s="1300"/>
      <c r="C296" s="1300"/>
      <c r="D296" s="1300"/>
      <c r="E296" s="1300"/>
      <c r="F296" s="1300"/>
      <c r="G296" s="1300"/>
      <c r="H296" s="1300"/>
      <c r="I296" s="1300"/>
      <c r="J296" s="1300"/>
      <c r="K296" s="1300"/>
      <c r="L296" s="1300"/>
      <c r="M296" s="1300"/>
      <c r="N296" s="1300"/>
      <c r="O296" s="1300"/>
      <c r="P296" s="1300"/>
      <c r="Q296" s="1300"/>
      <c r="R296" s="1300"/>
      <c r="S296" s="1300"/>
      <c r="T296" s="1300"/>
      <c r="U296" s="1300"/>
      <c r="V296" s="1300"/>
      <c r="W296" s="1300"/>
      <c r="X296" s="1300"/>
      <c r="Y296" s="1300"/>
      <c r="Z296" s="1300"/>
      <c r="AA296" s="1300"/>
      <c r="AB296" s="1300"/>
      <c r="AC296" s="1300"/>
      <c r="AD296" s="1300"/>
      <c r="AE296" s="1300"/>
    </row>
    <row r="297">
      <c r="B297" s="1300"/>
      <c r="C297" s="1300"/>
      <c r="D297" s="1300"/>
      <c r="E297" s="1300"/>
      <c r="F297" s="1300"/>
      <c r="G297" s="1300"/>
      <c r="H297" s="1300"/>
      <c r="I297" s="1300"/>
      <c r="J297" s="1300"/>
      <c r="K297" s="1300"/>
      <c r="L297" s="1300"/>
      <c r="M297" s="1300"/>
      <c r="N297" s="1300"/>
      <c r="O297" s="1300"/>
      <c r="P297" s="1300"/>
      <c r="Q297" s="1300"/>
      <c r="R297" s="1300"/>
      <c r="S297" s="1300"/>
      <c r="T297" s="1300"/>
      <c r="U297" s="1300"/>
      <c r="V297" s="1300"/>
      <c r="W297" s="1300"/>
      <c r="X297" s="1300"/>
      <c r="Y297" s="1300"/>
      <c r="Z297" s="1300"/>
      <c r="AA297" s="1300"/>
      <c r="AB297" s="1300"/>
      <c r="AC297" s="1300"/>
      <c r="AD297" s="1300"/>
      <c r="AE297" s="1300"/>
    </row>
    <row r="298">
      <c r="B298" s="1300"/>
      <c r="C298" s="1300"/>
      <c r="D298" s="1300"/>
      <c r="E298" s="1300"/>
      <c r="F298" s="1300"/>
      <c r="G298" s="1300"/>
      <c r="H298" s="1300"/>
      <c r="I298" s="1300"/>
      <c r="J298" s="1300"/>
      <c r="K298" s="1300"/>
      <c r="L298" s="1300"/>
      <c r="M298" s="1300"/>
      <c r="N298" s="1300"/>
      <c r="O298" s="1300"/>
      <c r="P298" s="1300"/>
      <c r="Q298" s="1300"/>
      <c r="R298" s="1300"/>
      <c r="S298" s="1300"/>
      <c r="T298" s="1300"/>
      <c r="U298" s="1300"/>
      <c r="V298" s="1300"/>
      <c r="W298" s="1300"/>
      <c r="X298" s="1300"/>
      <c r="Y298" s="1300"/>
      <c r="Z298" s="1300"/>
      <c r="AA298" s="1300"/>
      <c r="AB298" s="1300"/>
      <c r="AC298" s="1300"/>
      <c r="AD298" s="1300"/>
      <c r="AE298" s="1300"/>
    </row>
    <row r="299">
      <c r="B299" s="1300"/>
      <c r="C299" s="1300"/>
      <c r="D299" s="1300"/>
      <c r="E299" s="1300"/>
      <c r="F299" s="1300"/>
      <c r="G299" s="1300"/>
      <c r="H299" s="1300"/>
      <c r="I299" s="1300"/>
      <c r="J299" s="1300"/>
      <c r="K299" s="1300"/>
      <c r="L299" s="1300"/>
      <c r="M299" s="1300"/>
      <c r="N299" s="1300"/>
      <c r="O299" s="1300"/>
      <c r="P299" s="1300"/>
      <c r="Q299" s="1300"/>
      <c r="R299" s="1300"/>
      <c r="S299" s="1300"/>
      <c r="T299" s="1300"/>
      <c r="U299" s="1300"/>
      <c r="V299" s="1300"/>
      <c r="W299" s="1300"/>
      <c r="X299" s="1300"/>
      <c r="Y299" s="1300"/>
      <c r="Z299" s="1300"/>
      <c r="AA299" s="1300"/>
      <c r="AB299" s="1300"/>
      <c r="AC299" s="1300"/>
      <c r="AD299" s="1300"/>
      <c r="AE299" s="1300"/>
    </row>
    <row r="300">
      <c r="B300" s="1300"/>
      <c r="C300" s="1300"/>
      <c r="D300" s="1300"/>
      <c r="E300" s="1300"/>
      <c r="F300" s="1300"/>
      <c r="G300" s="1300"/>
      <c r="H300" s="1300"/>
      <c r="I300" s="1300"/>
      <c r="J300" s="1300"/>
      <c r="K300" s="1300"/>
      <c r="L300" s="1300"/>
      <c r="M300" s="1300"/>
      <c r="N300" s="1300"/>
      <c r="O300" s="1300"/>
      <c r="P300" s="1300"/>
      <c r="Q300" s="1300"/>
      <c r="R300" s="1300"/>
      <c r="S300" s="1300"/>
      <c r="T300" s="1300"/>
      <c r="U300" s="1300"/>
      <c r="V300" s="1300"/>
      <c r="W300" s="1300"/>
      <c r="X300" s="1300"/>
      <c r="Y300" s="1300"/>
      <c r="Z300" s="1300"/>
      <c r="AA300" s="1300"/>
      <c r="AB300" s="1300"/>
      <c r="AC300" s="1300"/>
      <c r="AD300" s="1300"/>
      <c r="AE300" s="1300"/>
    </row>
    <row r="301">
      <c r="B301" s="1300"/>
      <c r="C301" s="1300"/>
      <c r="D301" s="1300"/>
      <c r="E301" s="1300"/>
      <c r="F301" s="1300"/>
      <c r="G301" s="1300"/>
      <c r="H301" s="1300"/>
      <c r="I301" s="1300"/>
      <c r="J301" s="1300"/>
      <c r="K301" s="1300"/>
      <c r="L301" s="1300"/>
      <c r="M301" s="1300"/>
      <c r="N301" s="1300"/>
      <c r="O301" s="1300"/>
      <c r="P301" s="1300"/>
      <c r="Q301" s="1300"/>
      <c r="R301" s="1300"/>
      <c r="S301" s="1300"/>
      <c r="T301" s="1300"/>
      <c r="U301" s="1300"/>
      <c r="V301" s="1300"/>
      <c r="W301" s="1300"/>
      <c r="X301" s="1300"/>
      <c r="Y301" s="1300"/>
      <c r="Z301" s="1300"/>
      <c r="AA301" s="1300"/>
      <c r="AB301" s="1300"/>
      <c r="AC301" s="1300"/>
      <c r="AD301" s="1300"/>
      <c r="AE301" s="1300"/>
    </row>
    <row r="302">
      <c r="B302" s="1300"/>
      <c r="C302" s="1300"/>
      <c r="D302" s="1300"/>
      <c r="E302" s="1300"/>
      <c r="F302" s="1300"/>
      <c r="G302" s="1300"/>
      <c r="H302" s="1300"/>
      <c r="I302" s="1300"/>
      <c r="J302" s="1300"/>
      <c r="K302" s="1300"/>
      <c r="L302" s="1300"/>
      <c r="M302" s="1300"/>
      <c r="N302" s="1300"/>
      <c r="O302" s="1300"/>
      <c r="P302" s="1300"/>
      <c r="Q302" s="1300"/>
      <c r="R302" s="1300"/>
      <c r="S302" s="1300"/>
      <c r="T302" s="1300"/>
      <c r="U302" s="1300"/>
      <c r="V302" s="1300"/>
      <c r="W302" s="1300"/>
      <c r="X302" s="1300"/>
      <c r="Y302" s="1300"/>
      <c r="Z302" s="1300"/>
      <c r="AA302" s="1300"/>
      <c r="AB302" s="1300"/>
      <c r="AC302" s="1300"/>
      <c r="AD302" s="1300"/>
      <c r="AE302" s="1300"/>
    </row>
    <row r="303">
      <c r="B303" s="1300"/>
      <c r="C303" s="1300"/>
      <c r="D303" s="1300"/>
      <c r="E303" s="1300"/>
      <c r="F303" s="1300"/>
      <c r="G303" s="1300"/>
      <c r="H303" s="1300"/>
      <c r="I303" s="1300"/>
      <c r="J303" s="1300"/>
      <c r="K303" s="1300"/>
      <c r="L303" s="1300"/>
      <c r="M303" s="1300"/>
      <c r="N303" s="1300"/>
      <c r="O303" s="1300"/>
      <c r="P303" s="1300"/>
      <c r="Q303" s="1300"/>
      <c r="R303" s="1300"/>
      <c r="S303" s="1300"/>
      <c r="T303" s="1300"/>
      <c r="U303" s="1300"/>
      <c r="V303" s="1300"/>
      <c r="W303" s="1300"/>
      <c r="X303" s="1300"/>
      <c r="Y303" s="1300"/>
      <c r="Z303" s="1300"/>
      <c r="AA303" s="1300"/>
      <c r="AB303" s="1300"/>
      <c r="AC303" s="1300"/>
      <c r="AD303" s="1300"/>
      <c r="AE303" s="1300"/>
    </row>
    <row r="304">
      <c r="B304" s="1300"/>
      <c r="C304" s="1300"/>
      <c r="D304" s="1300"/>
      <c r="E304" s="1300"/>
      <c r="F304" s="1300"/>
      <c r="G304" s="1300"/>
      <c r="H304" s="1300"/>
      <c r="I304" s="1300"/>
      <c r="J304" s="1300"/>
      <c r="K304" s="1300"/>
      <c r="L304" s="1300"/>
      <c r="M304" s="1300"/>
      <c r="N304" s="1300"/>
      <c r="O304" s="1300"/>
      <c r="P304" s="1300"/>
      <c r="Q304" s="1300"/>
      <c r="R304" s="1300"/>
      <c r="S304" s="1300"/>
      <c r="T304" s="1300"/>
      <c r="U304" s="1300"/>
      <c r="V304" s="1300"/>
      <c r="W304" s="1300"/>
      <c r="X304" s="1300"/>
      <c r="Y304" s="1300"/>
      <c r="Z304" s="1300"/>
      <c r="AA304" s="1300"/>
      <c r="AB304" s="1300"/>
      <c r="AC304" s="1300"/>
      <c r="AD304" s="1300"/>
      <c r="AE304" s="1300"/>
    </row>
    <row r="305">
      <c r="B305" s="1300"/>
      <c r="C305" s="1300"/>
      <c r="D305" s="1300"/>
      <c r="E305" s="1300"/>
      <c r="F305" s="1300"/>
      <c r="G305" s="1300"/>
      <c r="H305" s="1300"/>
      <c r="I305" s="1300"/>
      <c r="J305" s="1300"/>
      <c r="K305" s="1300"/>
      <c r="L305" s="1300"/>
      <c r="M305" s="1300"/>
      <c r="N305" s="1300"/>
      <c r="O305" s="1300"/>
      <c r="P305" s="1300"/>
      <c r="Q305" s="1300"/>
      <c r="R305" s="1300"/>
      <c r="S305" s="1300"/>
      <c r="T305" s="1300"/>
      <c r="U305" s="1300"/>
      <c r="V305" s="1300"/>
      <c r="W305" s="1300"/>
      <c r="X305" s="1300"/>
      <c r="Y305" s="1300"/>
      <c r="Z305" s="1300"/>
      <c r="AA305" s="1300"/>
      <c r="AB305" s="1300"/>
      <c r="AC305" s="1300"/>
      <c r="AD305" s="1300"/>
      <c r="AE305" s="1300"/>
    </row>
    <row r="306">
      <c r="B306" s="1300"/>
      <c r="C306" s="1300"/>
      <c r="D306" s="1300"/>
      <c r="E306" s="1300"/>
      <c r="F306" s="1300"/>
      <c r="G306" s="1300"/>
      <c r="H306" s="1300"/>
      <c r="I306" s="1300"/>
      <c r="J306" s="1300"/>
      <c r="K306" s="1300"/>
      <c r="L306" s="1300"/>
      <c r="M306" s="1300"/>
      <c r="N306" s="1300"/>
      <c r="O306" s="1300"/>
      <c r="P306" s="1300"/>
      <c r="Q306" s="1300"/>
      <c r="R306" s="1300"/>
      <c r="S306" s="1300"/>
      <c r="T306" s="1300"/>
      <c r="U306" s="1300"/>
      <c r="V306" s="1300"/>
      <c r="W306" s="1300"/>
      <c r="X306" s="1300"/>
      <c r="Y306" s="1300"/>
      <c r="Z306" s="1300"/>
      <c r="AA306" s="1300"/>
      <c r="AB306" s="1300"/>
      <c r="AC306" s="1300"/>
      <c r="AD306" s="1300"/>
      <c r="AE306" s="1300"/>
    </row>
    <row r="307">
      <c r="B307" s="1300"/>
      <c r="C307" s="1300"/>
      <c r="D307" s="1300"/>
      <c r="E307" s="1300"/>
      <c r="F307" s="1300"/>
      <c r="G307" s="1300"/>
      <c r="H307" s="1300"/>
      <c r="I307" s="1300"/>
      <c r="J307" s="1300"/>
      <c r="K307" s="1300"/>
      <c r="L307" s="1300"/>
      <c r="M307" s="1300"/>
      <c r="N307" s="1300"/>
      <c r="O307" s="1300"/>
      <c r="P307" s="1300"/>
      <c r="Q307" s="1300"/>
      <c r="R307" s="1300"/>
      <c r="S307" s="1300"/>
      <c r="T307" s="1300"/>
      <c r="U307" s="1300"/>
      <c r="V307" s="1300"/>
      <c r="W307" s="1300"/>
      <c r="X307" s="1300"/>
      <c r="Y307" s="1300"/>
      <c r="Z307" s="1300"/>
      <c r="AA307" s="1300"/>
      <c r="AB307" s="1300"/>
      <c r="AC307" s="1300"/>
      <c r="AD307" s="1300"/>
      <c r="AE307" s="1300"/>
    </row>
    <row r="308">
      <c r="B308" s="1300"/>
      <c r="C308" s="1300"/>
      <c r="D308" s="1300"/>
      <c r="E308" s="1300"/>
      <c r="F308" s="1300"/>
      <c r="G308" s="1300"/>
      <c r="H308" s="1300"/>
      <c r="I308" s="1300"/>
      <c r="J308" s="1300"/>
      <c r="K308" s="1300"/>
      <c r="L308" s="1300"/>
      <c r="M308" s="1300"/>
      <c r="N308" s="1300"/>
      <c r="O308" s="1300"/>
      <c r="P308" s="1300"/>
      <c r="Q308" s="1300"/>
      <c r="R308" s="1300"/>
      <c r="S308" s="1300"/>
      <c r="T308" s="1300"/>
      <c r="U308" s="1300"/>
      <c r="V308" s="1300"/>
      <c r="W308" s="1300"/>
      <c r="X308" s="1300"/>
      <c r="Y308" s="1300"/>
      <c r="Z308" s="1300"/>
      <c r="AA308" s="1300"/>
      <c r="AB308" s="1300"/>
      <c r="AC308" s="1300"/>
      <c r="AD308" s="1300"/>
      <c r="AE308" s="1300"/>
    </row>
    <row r="309">
      <c r="B309" s="1300"/>
      <c r="C309" s="1300"/>
      <c r="D309" s="1300"/>
      <c r="E309" s="1300"/>
      <c r="F309" s="1300"/>
      <c r="G309" s="1300"/>
      <c r="H309" s="1300"/>
      <c r="I309" s="1300"/>
      <c r="J309" s="1300"/>
      <c r="K309" s="1300"/>
      <c r="L309" s="1300"/>
      <c r="M309" s="1300"/>
      <c r="N309" s="1300"/>
      <c r="O309" s="1300"/>
      <c r="P309" s="1300"/>
      <c r="Q309" s="1300"/>
      <c r="R309" s="1300"/>
      <c r="S309" s="1300"/>
      <c r="T309" s="1300"/>
      <c r="U309" s="1300"/>
      <c r="V309" s="1300"/>
      <c r="W309" s="1300"/>
      <c r="X309" s="1300"/>
      <c r="Y309" s="1300"/>
      <c r="Z309" s="1300"/>
      <c r="AA309" s="1300"/>
      <c r="AB309" s="1300"/>
      <c r="AC309" s="1300"/>
      <c r="AD309" s="1300"/>
      <c r="AE309" s="1300"/>
    </row>
    <row r="310">
      <c r="B310" s="1300"/>
      <c r="C310" s="1300"/>
      <c r="D310" s="1300"/>
      <c r="E310" s="1300"/>
      <c r="F310" s="1300"/>
      <c r="G310" s="1300"/>
      <c r="H310" s="1300"/>
      <c r="I310" s="1300"/>
      <c r="J310" s="1300"/>
      <c r="K310" s="1300"/>
      <c r="L310" s="1300"/>
      <c r="M310" s="1300"/>
      <c r="N310" s="1300"/>
      <c r="O310" s="1300"/>
      <c r="P310" s="1300"/>
      <c r="Q310" s="1300"/>
      <c r="R310" s="1300"/>
      <c r="S310" s="1300"/>
      <c r="T310" s="1300"/>
      <c r="U310" s="1300"/>
      <c r="V310" s="1300"/>
      <c r="W310" s="1300"/>
      <c r="X310" s="1300"/>
      <c r="Y310" s="1300"/>
      <c r="Z310" s="1300"/>
      <c r="AA310" s="1300"/>
      <c r="AB310" s="1300"/>
      <c r="AC310" s="1300"/>
      <c r="AD310" s="1300"/>
      <c r="AE310" s="1300"/>
    </row>
    <row r="311">
      <c r="B311" s="1300"/>
      <c r="C311" s="1300"/>
      <c r="D311" s="1300"/>
      <c r="E311" s="1300"/>
      <c r="F311" s="1300"/>
      <c r="G311" s="1300"/>
      <c r="H311" s="1300"/>
      <c r="I311" s="1300"/>
      <c r="J311" s="1300"/>
      <c r="K311" s="1300"/>
      <c r="L311" s="1300"/>
      <c r="M311" s="1300"/>
      <c r="N311" s="1300"/>
      <c r="O311" s="1300"/>
      <c r="P311" s="1300"/>
      <c r="Q311" s="1300"/>
      <c r="R311" s="1300"/>
      <c r="S311" s="1300"/>
      <c r="T311" s="1300"/>
      <c r="U311" s="1300"/>
      <c r="V311" s="1300"/>
      <c r="W311" s="1300"/>
      <c r="X311" s="1300"/>
      <c r="Y311" s="1300"/>
      <c r="Z311" s="1300"/>
      <c r="AA311" s="1300"/>
      <c r="AB311" s="1300"/>
      <c r="AC311" s="1300"/>
      <c r="AD311" s="1300"/>
      <c r="AE311" s="1300"/>
    </row>
    <row r="312">
      <c r="B312" s="1300"/>
      <c r="C312" s="1300"/>
      <c r="D312" s="1300"/>
      <c r="E312" s="1300"/>
      <c r="F312" s="1300"/>
      <c r="G312" s="1300"/>
      <c r="H312" s="1300"/>
      <c r="I312" s="1300"/>
      <c r="J312" s="1300"/>
      <c r="K312" s="1300"/>
      <c r="L312" s="1300"/>
      <c r="M312" s="1300"/>
      <c r="N312" s="1300"/>
      <c r="O312" s="1300"/>
      <c r="P312" s="1300"/>
      <c r="Q312" s="1300"/>
      <c r="R312" s="1300"/>
      <c r="S312" s="1300"/>
      <c r="T312" s="1300"/>
      <c r="U312" s="1300"/>
      <c r="V312" s="1300"/>
      <c r="W312" s="1300"/>
      <c r="X312" s="1300"/>
      <c r="Y312" s="1300"/>
      <c r="Z312" s="1300"/>
      <c r="AA312" s="1300"/>
      <c r="AB312" s="1300"/>
      <c r="AC312" s="1300"/>
      <c r="AD312" s="1300"/>
      <c r="AE312" s="1300"/>
    </row>
    <row r="313">
      <c r="B313" s="1300"/>
      <c r="C313" s="1300"/>
      <c r="D313" s="1300"/>
      <c r="E313" s="1300"/>
      <c r="F313" s="1300"/>
      <c r="G313" s="1300"/>
      <c r="H313" s="1300"/>
      <c r="I313" s="1300"/>
      <c r="J313" s="1300"/>
      <c r="K313" s="1300"/>
      <c r="L313" s="1300"/>
      <c r="M313" s="1300"/>
      <c r="N313" s="1300"/>
      <c r="O313" s="1300"/>
      <c r="P313" s="1300"/>
      <c r="Q313" s="1300"/>
      <c r="R313" s="1300"/>
      <c r="S313" s="1300"/>
      <c r="T313" s="1300"/>
      <c r="U313" s="1300"/>
      <c r="V313" s="1300"/>
      <c r="W313" s="1300"/>
      <c r="X313" s="1300"/>
      <c r="Y313" s="1300"/>
      <c r="Z313" s="1300"/>
      <c r="AA313" s="1300"/>
      <c r="AB313" s="1300"/>
      <c r="AC313" s="1300"/>
      <c r="AD313" s="1300"/>
      <c r="AE313" s="1300"/>
    </row>
    <row r="314">
      <c r="B314" s="1300"/>
      <c r="C314" s="1300"/>
      <c r="D314" s="1300"/>
      <c r="E314" s="1300"/>
      <c r="F314" s="1300"/>
      <c r="G314" s="1300"/>
      <c r="H314" s="1300"/>
      <c r="I314" s="1300"/>
      <c r="J314" s="1300"/>
      <c r="K314" s="1300"/>
      <c r="L314" s="1300"/>
      <c r="M314" s="1300"/>
      <c r="N314" s="1300"/>
      <c r="O314" s="1300"/>
      <c r="P314" s="1300"/>
      <c r="Q314" s="1300"/>
      <c r="R314" s="1300"/>
      <c r="S314" s="1300"/>
      <c r="T314" s="1300"/>
      <c r="U314" s="1300"/>
      <c r="V314" s="1300"/>
      <c r="W314" s="1300"/>
      <c r="X314" s="1300"/>
      <c r="Y314" s="1300"/>
      <c r="Z314" s="1300"/>
      <c r="AA314" s="1300"/>
      <c r="AB314" s="1300"/>
      <c r="AC314" s="1300"/>
      <c r="AD314" s="1300"/>
      <c r="AE314" s="1300"/>
    </row>
    <row r="315">
      <c r="B315" s="1300"/>
      <c r="C315" s="1300"/>
      <c r="D315" s="1300"/>
      <c r="E315" s="1300"/>
      <c r="F315" s="1300"/>
      <c r="G315" s="1300"/>
      <c r="H315" s="1300"/>
      <c r="I315" s="1300"/>
      <c r="J315" s="1300"/>
      <c r="K315" s="1300"/>
      <c r="L315" s="1300"/>
      <c r="M315" s="1300"/>
      <c r="N315" s="1300"/>
      <c r="O315" s="1300"/>
      <c r="P315" s="1300"/>
      <c r="Q315" s="1300"/>
      <c r="R315" s="1300"/>
      <c r="S315" s="1300"/>
      <c r="T315" s="1300"/>
      <c r="U315" s="1300"/>
      <c r="V315" s="1300"/>
      <c r="W315" s="1300"/>
      <c r="X315" s="1300"/>
      <c r="Y315" s="1300"/>
      <c r="Z315" s="1300"/>
      <c r="AA315" s="1300"/>
      <c r="AB315" s="1300"/>
      <c r="AC315" s="1300"/>
      <c r="AD315" s="1300"/>
      <c r="AE315" s="1300"/>
    </row>
    <row r="316">
      <c r="B316" s="1300"/>
      <c r="C316" s="1300"/>
      <c r="D316" s="1300"/>
      <c r="E316" s="1300"/>
      <c r="F316" s="1300"/>
      <c r="G316" s="1300"/>
      <c r="H316" s="1300"/>
      <c r="I316" s="1300"/>
      <c r="J316" s="1300"/>
      <c r="K316" s="1300"/>
      <c r="L316" s="1300"/>
      <c r="M316" s="1300"/>
      <c r="N316" s="1300"/>
      <c r="O316" s="1300"/>
      <c r="P316" s="1300"/>
      <c r="Q316" s="1300"/>
      <c r="R316" s="1300"/>
      <c r="S316" s="1300"/>
      <c r="T316" s="1300"/>
      <c r="U316" s="1300"/>
      <c r="V316" s="1300"/>
      <c r="W316" s="1300"/>
      <c r="X316" s="1300"/>
      <c r="Y316" s="1300"/>
      <c r="Z316" s="1300"/>
      <c r="AA316" s="1300"/>
      <c r="AB316" s="1300"/>
      <c r="AC316" s="1300"/>
      <c r="AD316" s="1300"/>
      <c r="AE316" s="1300"/>
    </row>
    <row r="317">
      <c r="B317" s="1300"/>
      <c r="C317" s="1300"/>
      <c r="D317" s="1300"/>
      <c r="E317" s="1300"/>
      <c r="F317" s="1300"/>
      <c r="G317" s="1300"/>
      <c r="H317" s="1300"/>
      <c r="I317" s="1300"/>
      <c r="J317" s="1300"/>
      <c r="K317" s="1300"/>
      <c r="L317" s="1300"/>
      <c r="M317" s="1300"/>
      <c r="N317" s="1300"/>
      <c r="O317" s="1300"/>
      <c r="P317" s="1300"/>
      <c r="Q317" s="1300"/>
      <c r="R317" s="1300"/>
      <c r="S317" s="1300"/>
      <c r="T317" s="1300"/>
      <c r="U317" s="1300"/>
      <c r="V317" s="1300"/>
      <c r="W317" s="1300"/>
      <c r="X317" s="1300"/>
      <c r="Y317" s="1300"/>
      <c r="Z317" s="1300"/>
      <c r="AA317" s="1300"/>
      <c r="AB317" s="1300"/>
      <c r="AC317" s="1300"/>
      <c r="AD317" s="1300"/>
      <c r="AE317" s="1300"/>
    </row>
    <row r="318">
      <c r="B318" s="1300"/>
      <c r="C318" s="1300"/>
      <c r="D318" s="1300"/>
      <c r="E318" s="1300"/>
      <c r="F318" s="1300"/>
      <c r="G318" s="1300"/>
      <c r="H318" s="1300"/>
      <c r="I318" s="1300"/>
      <c r="J318" s="1300"/>
      <c r="K318" s="1300"/>
      <c r="L318" s="1300"/>
      <c r="M318" s="1300"/>
      <c r="N318" s="1300"/>
      <c r="O318" s="1300"/>
      <c r="P318" s="1300"/>
      <c r="Q318" s="1300"/>
      <c r="R318" s="1300"/>
      <c r="S318" s="1300"/>
      <c r="T318" s="1300"/>
      <c r="U318" s="1300"/>
      <c r="V318" s="1300"/>
      <c r="W318" s="1300"/>
      <c r="X318" s="1300"/>
      <c r="Y318" s="1300"/>
      <c r="Z318" s="1300"/>
      <c r="AA318" s="1300"/>
      <c r="AB318" s="1300"/>
      <c r="AC318" s="1300"/>
      <c r="AD318" s="1300"/>
      <c r="AE318" s="1300"/>
    </row>
    <row r="319">
      <c r="B319" s="1300"/>
      <c r="C319" s="1300"/>
      <c r="D319" s="1300"/>
      <c r="E319" s="1300"/>
      <c r="F319" s="1300"/>
      <c r="G319" s="1300"/>
      <c r="H319" s="1300"/>
      <c r="I319" s="1300"/>
      <c r="J319" s="1300"/>
      <c r="K319" s="1300"/>
      <c r="L319" s="1300"/>
      <c r="M319" s="1300"/>
      <c r="N319" s="1300"/>
      <c r="O319" s="1300"/>
      <c r="P319" s="1300"/>
      <c r="Q319" s="1300"/>
      <c r="R319" s="1300"/>
      <c r="S319" s="1300"/>
      <c r="T319" s="1300"/>
      <c r="U319" s="1300"/>
      <c r="V319" s="1300"/>
      <c r="W319" s="1300"/>
      <c r="X319" s="1300"/>
      <c r="Y319" s="1300"/>
      <c r="Z319" s="1300"/>
      <c r="AA319" s="1300"/>
      <c r="AB319" s="1300"/>
      <c r="AC319" s="1300"/>
      <c r="AD319" s="1300"/>
      <c r="AE319" s="1300"/>
    </row>
    <row r="320">
      <c r="B320" s="1300"/>
      <c r="C320" s="1300"/>
      <c r="D320" s="1300"/>
      <c r="E320" s="1300"/>
      <c r="F320" s="1300"/>
      <c r="G320" s="1300"/>
      <c r="H320" s="1300"/>
      <c r="I320" s="1300"/>
      <c r="J320" s="1300"/>
      <c r="K320" s="1300"/>
      <c r="L320" s="1300"/>
      <c r="M320" s="1300"/>
      <c r="N320" s="1300"/>
      <c r="O320" s="1300"/>
      <c r="P320" s="1300"/>
      <c r="Q320" s="1300"/>
      <c r="R320" s="1300"/>
      <c r="S320" s="1300"/>
      <c r="T320" s="1300"/>
      <c r="U320" s="1300"/>
      <c r="V320" s="1300"/>
      <c r="W320" s="1300"/>
      <c r="X320" s="1300"/>
      <c r="Y320" s="1300"/>
      <c r="Z320" s="1300"/>
      <c r="AA320" s="1300"/>
      <c r="AB320" s="1300"/>
      <c r="AC320" s="1300"/>
      <c r="AD320" s="1300"/>
      <c r="AE320" s="1300"/>
    </row>
    <row r="321">
      <c r="B321" s="1300"/>
      <c r="C321" s="1300"/>
      <c r="D321" s="1300"/>
      <c r="E321" s="1300"/>
      <c r="F321" s="1300"/>
      <c r="G321" s="1300"/>
      <c r="H321" s="1300"/>
      <c r="I321" s="1300"/>
      <c r="J321" s="1300"/>
      <c r="K321" s="1300"/>
      <c r="L321" s="1300"/>
      <c r="M321" s="1300"/>
      <c r="N321" s="1300"/>
      <c r="O321" s="1300"/>
      <c r="P321" s="1300"/>
      <c r="Q321" s="1300"/>
      <c r="R321" s="1300"/>
      <c r="S321" s="1300"/>
      <c r="T321" s="1300"/>
      <c r="U321" s="1300"/>
      <c r="V321" s="1300"/>
      <c r="W321" s="1300"/>
      <c r="X321" s="1300"/>
      <c r="Y321" s="1300"/>
      <c r="Z321" s="1300"/>
      <c r="AA321" s="1300"/>
      <c r="AB321" s="1300"/>
      <c r="AC321" s="1300"/>
      <c r="AD321" s="1300"/>
      <c r="AE321" s="1300"/>
    </row>
    <row r="322">
      <c r="B322" s="1300"/>
      <c r="C322" s="1300"/>
      <c r="D322" s="1300"/>
      <c r="E322" s="1300"/>
      <c r="F322" s="1300"/>
      <c r="G322" s="1300"/>
      <c r="H322" s="1300"/>
      <c r="I322" s="1300"/>
      <c r="J322" s="1300"/>
      <c r="K322" s="1300"/>
      <c r="L322" s="1300"/>
      <c r="M322" s="1300"/>
      <c r="N322" s="1300"/>
      <c r="O322" s="1300"/>
      <c r="P322" s="1300"/>
      <c r="Q322" s="1300"/>
      <c r="R322" s="1300"/>
      <c r="S322" s="1300"/>
      <c r="T322" s="1300"/>
      <c r="U322" s="1300"/>
      <c r="V322" s="1300"/>
      <c r="W322" s="1300"/>
      <c r="X322" s="1300"/>
      <c r="Y322" s="1300"/>
      <c r="Z322" s="1300"/>
      <c r="AA322" s="1300"/>
      <c r="AB322" s="1300"/>
      <c r="AC322" s="1300"/>
      <c r="AD322" s="1300"/>
      <c r="AE322" s="1300"/>
    </row>
    <row r="323">
      <c r="B323" s="1300"/>
      <c r="C323" s="1300"/>
      <c r="D323" s="1300"/>
      <c r="E323" s="1300"/>
      <c r="F323" s="1300"/>
      <c r="G323" s="1300"/>
      <c r="H323" s="1300"/>
      <c r="I323" s="1300"/>
      <c r="J323" s="1300"/>
      <c r="K323" s="1300"/>
      <c r="L323" s="1300"/>
      <c r="M323" s="1300"/>
      <c r="N323" s="1300"/>
      <c r="O323" s="1300"/>
      <c r="P323" s="1300"/>
      <c r="Q323" s="1300"/>
      <c r="R323" s="1300"/>
      <c r="S323" s="1300"/>
      <c r="T323" s="1300"/>
      <c r="U323" s="1300"/>
      <c r="V323" s="1300"/>
      <c r="W323" s="1300"/>
      <c r="X323" s="1300"/>
      <c r="Y323" s="1300"/>
      <c r="Z323" s="1300"/>
      <c r="AA323" s="1300"/>
      <c r="AB323" s="1300"/>
      <c r="AC323" s="1300"/>
      <c r="AD323" s="1300"/>
      <c r="AE323" s="1300"/>
    </row>
    <row r="324">
      <c r="B324" s="1300"/>
      <c r="C324" s="1300"/>
      <c r="D324" s="1300"/>
      <c r="E324" s="1300"/>
      <c r="F324" s="1300"/>
      <c r="G324" s="1300"/>
      <c r="H324" s="1300"/>
      <c r="I324" s="1300"/>
      <c r="J324" s="1300"/>
      <c r="K324" s="1300"/>
      <c r="L324" s="1300"/>
      <c r="M324" s="1300"/>
      <c r="N324" s="1300"/>
      <c r="O324" s="1300"/>
      <c r="P324" s="1300"/>
      <c r="Q324" s="1300"/>
      <c r="R324" s="1300"/>
      <c r="S324" s="1300"/>
      <c r="T324" s="1300"/>
      <c r="U324" s="1300"/>
      <c r="V324" s="1300"/>
      <c r="W324" s="1300"/>
      <c r="X324" s="1300"/>
      <c r="Y324" s="1300"/>
      <c r="Z324" s="1300"/>
      <c r="AA324" s="1300"/>
      <c r="AB324" s="1300"/>
      <c r="AC324" s="1300"/>
      <c r="AD324" s="1300"/>
      <c r="AE324" s="1300"/>
    </row>
    <row r="325">
      <c r="B325" s="1300"/>
      <c r="C325" s="1300"/>
      <c r="D325" s="1300"/>
      <c r="E325" s="1300"/>
      <c r="F325" s="1300"/>
      <c r="G325" s="1300"/>
      <c r="H325" s="1300"/>
      <c r="I325" s="1300"/>
      <c r="J325" s="1300"/>
      <c r="K325" s="1300"/>
      <c r="L325" s="1300"/>
      <c r="M325" s="1300"/>
      <c r="N325" s="1300"/>
      <c r="O325" s="1300"/>
      <c r="P325" s="1300"/>
      <c r="Q325" s="1300"/>
      <c r="R325" s="1300"/>
      <c r="S325" s="1300"/>
      <c r="T325" s="1300"/>
      <c r="U325" s="1300"/>
      <c r="V325" s="1300"/>
      <c r="W325" s="1300"/>
      <c r="X325" s="1300"/>
      <c r="Y325" s="1300"/>
      <c r="Z325" s="1300"/>
      <c r="AA325" s="1300"/>
      <c r="AB325" s="1300"/>
      <c r="AC325" s="1300"/>
      <c r="AD325" s="1300"/>
      <c r="AE325" s="1300"/>
    </row>
    <row r="326">
      <c r="B326" s="1300"/>
      <c r="C326" s="1300"/>
      <c r="D326" s="1300"/>
      <c r="E326" s="1300"/>
      <c r="F326" s="1300"/>
      <c r="G326" s="1300"/>
      <c r="H326" s="1300"/>
      <c r="I326" s="1300"/>
      <c r="J326" s="1300"/>
      <c r="K326" s="1300"/>
      <c r="L326" s="1300"/>
      <c r="M326" s="1300"/>
      <c r="N326" s="1300"/>
      <c r="O326" s="1300"/>
      <c r="P326" s="1300"/>
      <c r="Q326" s="1300"/>
      <c r="R326" s="1300"/>
      <c r="S326" s="1300"/>
      <c r="T326" s="1300"/>
      <c r="U326" s="1300"/>
      <c r="V326" s="1300"/>
      <c r="W326" s="1300"/>
      <c r="X326" s="1300"/>
      <c r="Y326" s="1300"/>
      <c r="Z326" s="1300"/>
      <c r="AA326" s="1300"/>
      <c r="AB326" s="1300"/>
      <c r="AC326" s="1300"/>
      <c r="AD326" s="1300"/>
      <c r="AE326" s="1300"/>
    </row>
    <row r="327">
      <c r="B327" s="1300"/>
      <c r="C327" s="1300"/>
      <c r="D327" s="1300"/>
      <c r="E327" s="1300"/>
      <c r="F327" s="1300"/>
      <c r="G327" s="1300"/>
      <c r="H327" s="1300"/>
      <c r="I327" s="1300"/>
      <c r="J327" s="1300"/>
      <c r="K327" s="1300"/>
      <c r="L327" s="1300"/>
      <c r="M327" s="1300"/>
      <c r="N327" s="1300"/>
      <c r="O327" s="1300"/>
      <c r="P327" s="1300"/>
      <c r="Q327" s="1300"/>
      <c r="R327" s="1300"/>
      <c r="S327" s="1300"/>
      <c r="T327" s="1300"/>
      <c r="U327" s="1300"/>
      <c r="V327" s="1300"/>
      <c r="W327" s="1300"/>
      <c r="X327" s="1300"/>
      <c r="Y327" s="1300"/>
      <c r="Z327" s="1300"/>
      <c r="AA327" s="1300"/>
      <c r="AB327" s="1300"/>
      <c r="AC327" s="1300"/>
      <c r="AD327" s="1300"/>
      <c r="AE327" s="1300"/>
    </row>
    <row r="328">
      <c r="B328" s="1300"/>
      <c r="C328" s="1300"/>
      <c r="D328" s="1300"/>
      <c r="E328" s="1300"/>
      <c r="F328" s="1300"/>
      <c r="G328" s="1300"/>
      <c r="H328" s="1300"/>
      <c r="I328" s="1300"/>
      <c r="J328" s="1300"/>
      <c r="K328" s="1300"/>
      <c r="L328" s="1300"/>
      <c r="M328" s="1300"/>
      <c r="N328" s="1300"/>
      <c r="O328" s="1300"/>
      <c r="P328" s="1300"/>
      <c r="Q328" s="1300"/>
      <c r="R328" s="1300"/>
      <c r="S328" s="1300"/>
      <c r="T328" s="1300"/>
      <c r="U328" s="1300"/>
      <c r="V328" s="1300"/>
      <c r="W328" s="1300"/>
      <c r="X328" s="1300"/>
      <c r="Y328" s="1300"/>
      <c r="Z328" s="1300"/>
      <c r="AA328" s="1300"/>
      <c r="AB328" s="1300"/>
      <c r="AC328" s="1300"/>
      <c r="AD328" s="1300"/>
      <c r="AE328" s="1300"/>
    </row>
    <row r="329">
      <c r="B329" s="1300"/>
      <c r="C329" s="1300"/>
      <c r="D329" s="1300"/>
      <c r="E329" s="1300"/>
      <c r="F329" s="1300"/>
      <c r="G329" s="1300"/>
      <c r="H329" s="1300"/>
      <c r="I329" s="1300"/>
      <c r="J329" s="1300"/>
      <c r="K329" s="1300"/>
      <c r="L329" s="1300"/>
      <c r="M329" s="1300"/>
      <c r="N329" s="1300"/>
      <c r="O329" s="1300"/>
      <c r="P329" s="1300"/>
      <c r="Q329" s="1300"/>
      <c r="R329" s="1300"/>
      <c r="S329" s="1300"/>
      <c r="T329" s="1300"/>
      <c r="U329" s="1300"/>
      <c r="V329" s="1300"/>
      <c r="W329" s="1300"/>
      <c r="X329" s="1300"/>
      <c r="Y329" s="1300"/>
      <c r="Z329" s="1300"/>
      <c r="AA329" s="1300"/>
      <c r="AB329" s="1300"/>
      <c r="AC329" s="1300"/>
      <c r="AD329" s="1300"/>
      <c r="AE329" s="1300"/>
    </row>
    <row r="330">
      <c r="B330" s="1300"/>
      <c r="C330" s="1300"/>
      <c r="D330" s="1300"/>
      <c r="E330" s="1300"/>
      <c r="F330" s="1300"/>
      <c r="G330" s="1300"/>
      <c r="H330" s="1300"/>
      <c r="I330" s="1300"/>
      <c r="J330" s="1300"/>
      <c r="K330" s="1300"/>
      <c r="L330" s="1300"/>
      <c r="M330" s="1300"/>
      <c r="N330" s="1300"/>
      <c r="O330" s="1300"/>
      <c r="P330" s="1300"/>
      <c r="Q330" s="1300"/>
      <c r="R330" s="1300"/>
      <c r="S330" s="1300"/>
      <c r="T330" s="1300"/>
      <c r="U330" s="1300"/>
      <c r="V330" s="1300"/>
      <c r="W330" s="1300"/>
      <c r="X330" s="1300"/>
      <c r="Y330" s="1300"/>
      <c r="Z330" s="1300"/>
      <c r="AA330" s="1300"/>
      <c r="AB330" s="1300"/>
      <c r="AC330" s="1300"/>
      <c r="AD330" s="1300"/>
      <c r="AE330" s="1300"/>
    </row>
    <row r="331">
      <c r="B331" s="1300"/>
      <c r="C331" s="1300"/>
      <c r="D331" s="1300"/>
      <c r="E331" s="1300"/>
      <c r="F331" s="1300"/>
      <c r="G331" s="1300"/>
      <c r="H331" s="1300"/>
      <c r="I331" s="1300"/>
      <c r="J331" s="1300"/>
      <c r="K331" s="1300"/>
      <c r="L331" s="1300"/>
      <c r="M331" s="1300"/>
      <c r="N331" s="1300"/>
      <c r="O331" s="1300"/>
      <c r="P331" s="1300"/>
      <c r="Q331" s="1300"/>
      <c r="R331" s="1300"/>
      <c r="S331" s="1300"/>
      <c r="T331" s="1300"/>
      <c r="U331" s="1300"/>
      <c r="V331" s="1300"/>
      <c r="W331" s="1300"/>
      <c r="X331" s="1300"/>
      <c r="Y331" s="1300"/>
      <c r="Z331" s="1300"/>
      <c r="AA331" s="1300"/>
      <c r="AB331" s="1300"/>
      <c r="AC331" s="1300"/>
      <c r="AD331" s="1300"/>
      <c r="AE331" s="1300"/>
    </row>
    <row r="332">
      <c r="B332" s="1300"/>
      <c r="C332" s="1300"/>
      <c r="D332" s="1300"/>
      <c r="E332" s="1300"/>
      <c r="F332" s="1300"/>
      <c r="G332" s="1300"/>
      <c r="H332" s="1300"/>
      <c r="I332" s="1300"/>
      <c r="J332" s="1300"/>
      <c r="K332" s="1300"/>
      <c r="L332" s="1300"/>
      <c r="M332" s="1300"/>
      <c r="N332" s="1300"/>
      <c r="O332" s="1300"/>
      <c r="P332" s="1300"/>
      <c r="Q332" s="1300"/>
      <c r="R332" s="1300"/>
      <c r="S332" s="1300"/>
      <c r="T332" s="1300"/>
      <c r="U332" s="1300"/>
      <c r="V332" s="1300"/>
      <c r="W332" s="1300"/>
      <c r="X332" s="1300"/>
      <c r="Y332" s="1300"/>
      <c r="Z332" s="1300"/>
      <c r="AA332" s="1300"/>
      <c r="AB332" s="1300"/>
      <c r="AC332" s="1300"/>
      <c r="AD332" s="1300"/>
      <c r="AE332" s="1300"/>
    </row>
    <row r="333">
      <c r="B333" s="1300"/>
      <c r="C333" s="1300"/>
      <c r="D333" s="1300"/>
      <c r="E333" s="1300"/>
      <c r="F333" s="1300"/>
      <c r="G333" s="1300"/>
      <c r="H333" s="1300"/>
      <c r="I333" s="1300"/>
      <c r="J333" s="1300"/>
      <c r="K333" s="1300"/>
      <c r="L333" s="1300"/>
      <c r="M333" s="1300"/>
      <c r="N333" s="1300"/>
      <c r="O333" s="1300"/>
      <c r="P333" s="1300"/>
      <c r="Q333" s="1300"/>
      <c r="R333" s="1300"/>
      <c r="S333" s="1300"/>
      <c r="T333" s="1300"/>
      <c r="U333" s="1300"/>
      <c r="V333" s="1300"/>
      <c r="W333" s="1300"/>
      <c r="X333" s="1300"/>
      <c r="Y333" s="1300"/>
      <c r="Z333" s="1300"/>
      <c r="AA333" s="1300"/>
      <c r="AB333" s="1300"/>
      <c r="AC333" s="1300"/>
      <c r="AD333" s="1300"/>
      <c r="AE333" s="1300"/>
    </row>
    <row r="334">
      <c r="B334" s="1300"/>
      <c r="C334" s="1300"/>
      <c r="D334" s="1300"/>
      <c r="E334" s="1300"/>
      <c r="F334" s="1300"/>
      <c r="G334" s="1300"/>
      <c r="H334" s="1300"/>
      <c r="I334" s="1300"/>
      <c r="J334" s="1300"/>
      <c r="K334" s="1300"/>
      <c r="L334" s="1300"/>
      <c r="M334" s="1300"/>
      <c r="N334" s="1300"/>
      <c r="O334" s="1300"/>
      <c r="P334" s="1300"/>
      <c r="Q334" s="1300"/>
      <c r="R334" s="1300"/>
      <c r="S334" s="1300"/>
      <c r="T334" s="1300"/>
      <c r="U334" s="1300"/>
      <c r="V334" s="1300"/>
      <c r="W334" s="1300"/>
      <c r="X334" s="1300"/>
      <c r="Y334" s="1300"/>
      <c r="Z334" s="1300"/>
      <c r="AA334" s="1300"/>
      <c r="AB334" s="1300"/>
      <c r="AC334" s="1300"/>
      <c r="AD334" s="1300"/>
      <c r="AE334" s="1300"/>
    </row>
    <row r="335">
      <c r="B335" s="1300"/>
      <c r="C335" s="1300"/>
      <c r="D335" s="1300"/>
      <c r="E335" s="1300"/>
      <c r="F335" s="1300"/>
      <c r="G335" s="1300"/>
      <c r="H335" s="1300"/>
      <c r="I335" s="1300"/>
      <c r="J335" s="1300"/>
      <c r="K335" s="1300"/>
      <c r="L335" s="1300"/>
      <c r="M335" s="1300"/>
      <c r="N335" s="1300"/>
      <c r="O335" s="1300"/>
      <c r="P335" s="1300"/>
      <c r="Q335" s="1300"/>
      <c r="R335" s="1300"/>
      <c r="S335" s="1300"/>
      <c r="T335" s="1300"/>
      <c r="U335" s="1300"/>
      <c r="V335" s="1300"/>
      <c r="W335" s="1300"/>
      <c r="X335" s="1300"/>
      <c r="Y335" s="1300"/>
      <c r="Z335" s="1300"/>
      <c r="AA335" s="1300"/>
      <c r="AB335" s="1300"/>
      <c r="AC335" s="1300"/>
      <c r="AD335" s="1300"/>
      <c r="AE335" s="1300"/>
    </row>
    <row r="336">
      <c r="B336" s="1300"/>
      <c r="C336" s="1300"/>
      <c r="D336" s="1300"/>
      <c r="E336" s="1300"/>
      <c r="F336" s="1300"/>
      <c r="G336" s="1300"/>
      <c r="H336" s="1300"/>
      <c r="I336" s="1300"/>
      <c r="J336" s="1300"/>
      <c r="K336" s="1300"/>
      <c r="L336" s="1300"/>
      <c r="M336" s="1300"/>
      <c r="N336" s="1300"/>
      <c r="O336" s="1300"/>
      <c r="P336" s="1300"/>
      <c r="Q336" s="1300"/>
      <c r="R336" s="1300"/>
      <c r="S336" s="1300"/>
      <c r="T336" s="1300"/>
      <c r="U336" s="1300"/>
      <c r="V336" s="1300"/>
      <c r="W336" s="1300"/>
      <c r="X336" s="1300"/>
      <c r="Y336" s="1300"/>
      <c r="Z336" s="1300"/>
      <c r="AA336" s="1300"/>
      <c r="AB336" s="1300"/>
      <c r="AC336" s="1300"/>
      <c r="AD336" s="1300"/>
      <c r="AE336" s="1300"/>
    </row>
    <row r="337">
      <c r="B337" s="1300"/>
      <c r="C337" s="1300"/>
      <c r="D337" s="1300"/>
      <c r="E337" s="1300"/>
      <c r="F337" s="1300"/>
      <c r="G337" s="1300"/>
      <c r="H337" s="1300"/>
      <c r="I337" s="1300"/>
      <c r="J337" s="1300"/>
      <c r="K337" s="1300"/>
      <c r="L337" s="1300"/>
      <c r="M337" s="1300"/>
      <c r="N337" s="1300"/>
      <c r="O337" s="1300"/>
      <c r="P337" s="1300"/>
      <c r="Q337" s="1300"/>
      <c r="R337" s="1300"/>
      <c r="S337" s="1300"/>
      <c r="T337" s="1300"/>
      <c r="U337" s="1300"/>
      <c r="V337" s="1300"/>
      <c r="W337" s="1300"/>
      <c r="X337" s="1300"/>
      <c r="Y337" s="1300"/>
      <c r="Z337" s="1300"/>
      <c r="AA337" s="1300"/>
      <c r="AB337" s="1300"/>
      <c r="AC337" s="1300"/>
      <c r="AD337" s="1300"/>
      <c r="AE337" s="1300"/>
    </row>
    <row r="338">
      <c r="B338" s="1300"/>
      <c r="C338" s="1300"/>
      <c r="D338" s="1300"/>
      <c r="E338" s="1300"/>
      <c r="F338" s="1300"/>
      <c r="G338" s="1300"/>
      <c r="H338" s="1300"/>
      <c r="I338" s="1300"/>
      <c r="J338" s="1300"/>
      <c r="K338" s="1300"/>
      <c r="L338" s="1300"/>
      <c r="M338" s="1300"/>
      <c r="N338" s="1300"/>
      <c r="O338" s="1300"/>
      <c r="P338" s="1300"/>
      <c r="Q338" s="1300"/>
      <c r="R338" s="1300"/>
      <c r="S338" s="1300"/>
      <c r="T338" s="1300"/>
      <c r="U338" s="1300"/>
      <c r="V338" s="1300"/>
      <c r="W338" s="1300"/>
      <c r="X338" s="1300"/>
      <c r="Y338" s="1300"/>
      <c r="Z338" s="1300"/>
      <c r="AA338" s="1300"/>
      <c r="AB338" s="1300"/>
      <c r="AC338" s="1300"/>
      <c r="AD338" s="1300"/>
      <c r="AE338" s="1300"/>
    </row>
    <row r="339">
      <c r="B339" s="1300"/>
      <c r="C339" s="1300"/>
      <c r="D339" s="1300"/>
      <c r="E339" s="1300"/>
      <c r="F339" s="1300"/>
      <c r="G339" s="1300"/>
      <c r="H339" s="1300"/>
      <c r="I339" s="1300"/>
      <c r="J339" s="1300"/>
      <c r="K339" s="1300"/>
      <c r="L339" s="1300"/>
      <c r="M339" s="1300"/>
      <c r="N339" s="1300"/>
      <c r="O339" s="1300"/>
      <c r="P339" s="1300"/>
      <c r="Q339" s="1300"/>
      <c r="R339" s="1300"/>
      <c r="S339" s="1300"/>
      <c r="T339" s="1300"/>
      <c r="U339" s="1300"/>
      <c r="V339" s="1300"/>
      <c r="W339" s="1300"/>
      <c r="X339" s="1300"/>
      <c r="Y339" s="1300"/>
      <c r="Z339" s="1300"/>
      <c r="AA339" s="1300"/>
      <c r="AB339" s="1300"/>
      <c r="AC339" s="1300"/>
      <c r="AD339" s="1300"/>
      <c r="AE339" s="1300"/>
    </row>
    <row r="340">
      <c r="B340" s="1300"/>
      <c r="C340" s="1300"/>
      <c r="D340" s="1300"/>
      <c r="E340" s="1300"/>
      <c r="F340" s="1300"/>
      <c r="G340" s="1300"/>
      <c r="H340" s="1300"/>
      <c r="I340" s="1300"/>
      <c r="J340" s="1300"/>
      <c r="K340" s="1300"/>
      <c r="L340" s="1300"/>
      <c r="M340" s="1300"/>
      <c r="N340" s="1300"/>
      <c r="O340" s="1300"/>
      <c r="P340" s="1300"/>
      <c r="Q340" s="1300"/>
      <c r="R340" s="1300"/>
      <c r="S340" s="1300"/>
      <c r="T340" s="1300"/>
      <c r="U340" s="1300"/>
      <c r="V340" s="1300"/>
      <c r="W340" s="1300"/>
      <c r="X340" s="1300"/>
      <c r="Y340" s="1300"/>
      <c r="Z340" s="1300"/>
      <c r="AA340" s="1300"/>
      <c r="AB340" s="1300"/>
      <c r="AC340" s="1300"/>
      <c r="AD340" s="1300"/>
      <c r="AE340" s="1300"/>
    </row>
    <row r="341">
      <c r="B341" s="1300"/>
      <c r="C341" s="1300"/>
      <c r="D341" s="1300"/>
      <c r="E341" s="1300"/>
      <c r="F341" s="1300"/>
      <c r="G341" s="1300"/>
      <c r="H341" s="1300"/>
      <c r="I341" s="1300"/>
      <c r="J341" s="1300"/>
      <c r="K341" s="1300"/>
      <c r="L341" s="1300"/>
      <c r="M341" s="1300"/>
      <c r="N341" s="1300"/>
      <c r="O341" s="1300"/>
      <c r="P341" s="1300"/>
      <c r="Q341" s="1300"/>
      <c r="R341" s="1300"/>
      <c r="S341" s="1300"/>
      <c r="T341" s="1300"/>
      <c r="U341" s="1300"/>
      <c r="V341" s="1300"/>
      <c r="W341" s="1300"/>
      <c r="X341" s="1300"/>
      <c r="Y341" s="1300"/>
      <c r="Z341" s="1300"/>
      <c r="AA341" s="1300"/>
      <c r="AB341" s="1300"/>
      <c r="AC341" s="1300"/>
      <c r="AD341" s="1300"/>
      <c r="AE341" s="1300"/>
    </row>
    <row r="342">
      <c r="B342" s="1300"/>
      <c r="C342" s="1300"/>
      <c r="D342" s="1300"/>
      <c r="E342" s="1300"/>
      <c r="F342" s="1300"/>
      <c r="G342" s="1300"/>
      <c r="H342" s="1300"/>
      <c r="I342" s="1300"/>
      <c r="J342" s="1300"/>
      <c r="K342" s="1300"/>
      <c r="L342" s="1300"/>
      <c r="M342" s="1300"/>
      <c r="N342" s="1300"/>
      <c r="O342" s="1300"/>
      <c r="P342" s="1300"/>
      <c r="Q342" s="1300"/>
      <c r="R342" s="1300"/>
      <c r="S342" s="1300"/>
      <c r="T342" s="1300"/>
      <c r="U342" s="1300"/>
      <c r="V342" s="1300"/>
      <c r="W342" s="1300"/>
      <c r="X342" s="1300"/>
      <c r="Y342" s="1300"/>
      <c r="Z342" s="1300"/>
      <c r="AA342" s="1300"/>
      <c r="AB342" s="1300"/>
      <c r="AC342" s="1300"/>
      <c r="AD342" s="1300"/>
      <c r="AE342" s="1300"/>
    </row>
    <row r="343">
      <c r="B343" s="1300"/>
      <c r="C343" s="1300"/>
      <c r="D343" s="1300"/>
      <c r="E343" s="1300"/>
      <c r="F343" s="1300"/>
      <c r="G343" s="1300"/>
      <c r="H343" s="1300"/>
      <c r="I343" s="1300"/>
      <c r="J343" s="1300"/>
      <c r="K343" s="1300"/>
      <c r="L343" s="1300"/>
      <c r="M343" s="1300"/>
      <c r="N343" s="1300"/>
      <c r="O343" s="1300"/>
      <c r="P343" s="1300"/>
      <c r="Q343" s="1300"/>
      <c r="R343" s="1300"/>
      <c r="S343" s="1300"/>
      <c r="T343" s="1300"/>
      <c r="U343" s="1300"/>
      <c r="V343" s="1300"/>
      <c r="W343" s="1300"/>
      <c r="X343" s="1300"/>
      <c r="Y343" s="1300"/>
      <c r="Z343" s="1300"/>
      <c r="AA343" s="1300"/>
      <c r="AB343" s="1300"/>
      <c r="AC343" s="1300"/>
      <c r="AD343" s="1300"/>
      <c r="AE343" s="1300"/>
    </row>
    <row r="344">
      <c r="B344" s="1300"/>
      <c r="C344" s="1300"/>
      <c r="D344" s="1300"/>
      <c r="E344" s="1300"/>
      <c r="F344" s="1300"/>
      <c r="G344" s="1300"/>
      <c r="H344" s="1300"/>
      <c r="I344" s="1300"/>
      <c r="J344" s="1300"/>
      <c r="K344" s="1300"/>
      <c r="L344" s="1300"/>
      <c r="M344" s="1300"/>
      <c r="N344" s="1300"/>
      <c r="O344" s="1300"/>
      <c r="P344" s="1300"/>
      <c r="Q344" s="1300"/>
      <c r="R344" s="1300"/>
      <c r="S344" s="1300"/>
      <c r="T344" s="1300"/>
      <c r="U344" s="1300"/>
      <c r="V344" s="1300"/>
      <c r="W344" s="1300"/>
      <c r="X344" s="1300"/>
      <c r="Y344" s="1300"/>
      <c r="Z344" s="1300"/>
      <c r="AA344" s="1300"/>
      <c r="AB344" s="1300"/>
      <c r="AC344" s="1300"/>
      <c r="AD344" s="1300"/>
      <c r="AE344" s="1300"/>
    </row>
    <row r="345">
      <c r="B345" s="1300"/>
      <c r="C345" s="1300"/>
      <c r="D345" s="1300"/>
      <c r="E345" s="1300"/>
      <c r="F345" s="1300"/>
      <c r="G345" s="1300"/>
      <c r="H345" s="1300"/>
      <c r="I345" s="1300"/>
      <c r="J345" s="1300"/>
      <c r="K345" s="1300"/>
      <c r="L345" s="1300"/>
      <c r="M345" s="1300"/>
      <c r="N345" s="1300"/>
      <c r="O345" s="1300"/>
      <c r="P345" s="1300"/>
      <c r="Q345" s="1300"/>
      <c r="R345" s="1300"/>
      <c r="S345" s="1300"/>
      <c r="T345" s="1300"/>
      <c r="U345" s="1300"/>
      <c r="V345" s="1300"/>
      <c r="W345" s="1300"/>
      <c r="X345" s="1300"/>
      <c r="Y345" s="1300"/>
      <c r="Z345" s="1300"/>
      <c r="AA345" s="1300"/>
      <c r="AB345" s="1300"/>
      <c r="AC345" s="1300"/>
      <c r="AD345" s="1300"/>
      <c r="AE345" s="1300"/>
    </row>
    <row r="346">
      <c r="B346" s="1300"/>
      <c r="C346" s="1300"/>
      <c r="D346" s="1300"/>
      <c r="E346" s="1300"/>
      <c r="F346" s="1300"/>
      <c r="G346" s="1300"/>
      <c r="H346" s="1300"/>
      <c r="I346" s="1300"/>
      <c r="J346" s="1300"/>
      <c r="K346" s="1300"/>
      <c r="L346" s="1300"/>
      <c r="M346" s="1300"/>
      <c r="N346" s="1300"/>
      <c r="O346" s="1300"/>
      <c r="P346" s="1300"/>
      <c r="Q346" s="1300"/>
      <c r="R346" s="1300"/>
      <c r="S346" s="1300"/>
      <c r="T346" s="1300"/>
      <c r="U346" s="1300"/>
      <c r="V346" s="1300"/>
      <c r="W346" s="1300"/>
      <c r="X346" s="1300"/>
      <c r="Y346" s="1300"/>
      <c r="Z346" s="1300"/>
      <c r="AA346" s="1300"/>
      <c r="AB346" s="1300"/>
      <c r="AC346" s="1300"/>
      <c r="AD346" s="1300"/>
      <c r="AE346" s="1300"/>
    </row>
    <row r="347">
      <c r="B347" s="1300"/>
      <c r="C347" s="1300"/>
      <c r="D347" s="1300"/>
      <c r="E347" s="1300"/>
      <c r="F347" s="1300"/>
      <c r="G347" s="1300"/>
      <c r="H347" s="1300"/>
      <c r="I347" s="1300"/>
      <c r="J347" s="1300"/>
      <c r="K347" s="1300"/>
      <c r="L347" s="1300"/>
      <c r="M347" s="1300"/>
      <c r="N347" s="1300"/>
      <c r="O347" s="1300"/>
      <c r="P347" s="1300"/>
      <c r="Q347" s="1300"/>
      <c r="R347" s="1300"/>
      <c r="S347" s="1300"/>
      <c r="T347" s="1300"/>
      <c r="U347" s="1300"/>
      <c r="V347" s="1300"/>
      <c r="W347" s="1300"/>
      <c r="X347" s="1300"/>
      <c r="Y347" s="1300"/>
      <c r="Z347" s="1300"/>
      <c r="AA347" s="1300"/>
      <c r="AB347" s="1300"/>
      <c r="AC347" s="1300"/>
      <c r="AD347" s="1300"/>
      <c r="AE347" s="1300"/>
    </row>
    <row r="348">
      <c r="B348" s="1300"/>
      <c r="C348" s="1300"/>
      <c r="D348" s="1300"/>
      <c r="E348" s="1300"/>
      <c r="F348" s="1300"/>
      <c r="G348" s="1300"/>
      <c r="H348" s="1300"/>
      <c r="I348" s="1300"/>
      <c r="J348" s="1300"/>
      <c r="K348" s="1300"/>
      <c r="L348" s="1300"/>
      <c r="M348" s="1300"/>
      <c r="N348" s="1300"/>
      <c r="O348" s="1300"/>
      <c r="P348" s="1300"/>
      <c r="Q348" s="1300"/>
      <c r="R348" s="1300"/>
      <c r="S348" s="1300"/>
      <c r="T348" s="1300"/>
      <c r="U348" s="1300"/>
      <c r="V348" s="1300"/>
      <c r="W348" s="1300"/>
      <c r="X348" s="1300"/>
      <c r="Y348" s="1300"/>
      <c r="Z348" s="1300"/>
      <c r="AA348" s="1300"/>
      <c r="AB348" s="1300"/>
      <c r="AC348" s="1300"/>
      <c r="AD348" s="1300"/>
      <c r="AE348" s="1300"/>
    </row>
    <row r="349">
      <c r="B349" s="1300"/>
      <c r="C349" s="1300"/>
      <c r="D349" s="1300"/>
      <c r="E349" s="1300"/>
      <c r="F349" s="1300"/>
      <c r="G349" s="1300"/>
      <c r="H349" s="1300"/>
      <c r="I349" s="1300"/>
      <c r="J349" s="1300"/>
      <c r="K349" s="1300"/>
      <c r="L349" s="1300"/>
      <c r="M349" s="1300"/>
      <c r="N349" s="1300"/>
      <c r="O349" s="1300"/>
      <c r="P349" s="1300"/>
      <c r="Q349" s="1300"/>
      <c r="R349" s="1300"/>
      <c r="S349" s="1300"/>
      <c r="T349" s="1300"/>
      <c r="U349" s="1300"/>
      <c r="V349" s="1300"/>
      <c r="W349" s="1300"/>
      <c r="X349" s="1300"/>
      <c r="Y349" s="1300"/>
      <c r="Z349" s="1300"/>
      <c r="AA349" s="1300"/>
      <c r="AB349" s="1300"/>
      <c r="AC349" s="1300"/>
      <c r="AD349" s="1300"/>
      <c r="AE349" s="1300"/>
    </row>
    <row r="350">
      <c r="B350" s="1300"/>
      <c r="C350" s="1300"/>
      <c r="D350" s="1300"/>
      <c r="E350" s="1300"/>
      <c r="F350" s="1300"/>
      <c r="G350" s="1300"/>
      <c r="H350" s="1300"/>
      <c r="I350" s="1300"/>
      <c r="J350" s="1300"/>
      <c r="K350" s="1300"/>
      <c r="L350" s="1300"/>
      <c r="M350" s="1300"/>
      <c r="N350" s="1300"/>
      <c r="O350" s="1300"/>
      <c r="P350" s="1300"/>
      <c r="Q350" s="1300"/>
      <c r="R350" s="1300"/>
      <c r="S350" s="1300"/>
      <c r="T350" s="1300"/>
      <c r="U350" s="1300"/>
      <c r="V350" s="1300"/>
      <c r="W350" s="1300"/>
      <c r="X350" s="1300"/>
      <c r="Y350" s="1300"/>
      <c r="Z350" s="1300"/>
      <c r="AA350" s="1300"/>
      <c r="AB350" s="1300"/>
      <c r="AC350" s="1300"/>
      <c r="AD350" s="1300"/>
      <c r="AE350" s="1300"/>
    </row>
    <row r="351">
      <c r="B351" s="1300"/>
      <c r="C351" s="1300"/>
      <c r="D351" s="1300"/>
      <c r="E351" s="1300"/>
      <c r="F351" s="1300"/>
      <c r="G351" s="1300"/>
      <c r="H351" s="1300"/>
      <c r="I351" s="1300"/>
      <c r="J351" s="1300"/>
      <c r="K351" s="1300"/>
      <c r="L351" s="1300"/>
      <c r="M351" s="1300"/>
      <c r="N351" s="1300"/>
      <c r="O351" s="1300"/>
      <c r="P351" s="1300"/>
      <c r="Q351" s="1300"/>
      <c r="R351" s="1300"/>
      <c r="S351" s="1300"/>
      <c r="T351" s="1300"/>
      <c r="U351" s="1300"/>
      <c r="V351" s="1300"/>
      <c r="W351" s="1300"/>
      <c r="X351" s="1300"/>
      <c r="Y351" s="1300"/>
      <c r="Z351" s="1300"/>
      <c r="AA351" s="1300"/>
      <c r="AB351" s="1300"/>
      <c r="AC351" s="1300"/>
      <c r="AD351" s="1300"/>
      <c r="AE351" s="1300"/>
    </row>
    <row r="352">
      <c r="B352" s="1300"/>
      <c r="C352" s="1300"/>
      <c r="D352" s="1300"/>
      <c r="E352" s="1300"/>
      <c r="F352" s="1300"/>
      <c r="G352" s="1300"/>
      <c r="H352" s="1300"/>
      <c r="I352" s="1300"/>
      <c r="J352" s="1300"/>
      <c r="K352" s="1300"/>
      <c r="L352" s="1300"/>
      <c r="M352" s="1300"/>
      <c r="N352" s="1300"/>
      <c r="O352" s="1300"/>
      <c r="P352" s="1300"/>
      <c r="Q352" s="1300"/>
      <c r="R352" s="1300"/>
      <c r="S352" s="1300"/>
      <c r="T352" s="1300"/>
      <c r="U352" s="1300"/>
      <c r="V352" s="1300"/>
      <c r="W352" s="1300"/>
      <c r="X352" s="1300"/>
      <c r="Y352" s="1300"/>
      <c r="Z352" s="1300"/>
      <c r="AA352" s="1300"/>
      <c r="AB352" s="1300"/>
      <c r="AC352" s="1300"/>
      <c r="AD352" s="1300"/>
      <c r="AE352" s="1300"/>
    </row>
    <row r="353">
      <c r="B353" s="1300"/>
      <c r="C353" s="1300"/>
      <c r="D353" s="1300"/>
      <c r="E353" s="1300"/>
      <c r="F353" s="1300"/>
      <c r="G353" s="1300"/>
      <c r="H353" s="1300"/>
      <c r="I353" s="1300"/>
      <c r="J353" s="1300"/>
      <c r="K353" s="1300"/>
      <c r="L353" s="1300"/>
      <c r="M353" s="1300"/>
      <c r="N353" s="1300"/>
      <c r="O353" s="1300"/>
      <c r="P353" s="1300"/>
      <c r="Q353" s="1300"/>
      <c r="R353" s="1300"/>
      <c r="S353" s="1300"/>
      <c r="T353" s="1300"/>
      <c r="U353" s="1300"/>
      <c r="V353" s="1300"/>
      <c r="W353" s="1300"/>
      <c r="X353" s="1300"/>
      <c r="Y353" s="1300"/>
      <c r="Z353" s="1300"/>
      <c r="AA353" s="1300"/>
      <c r="AB353" s="1300"/>
      <c r="AC353" s="1300"/>
      <c r="AD353" s="1300"/>
      <c r="AE353" s="1300"/>
    </row>
    <row r="354">
      <c r="B354" s="1300"/>
      <c r="C354" s="1300"/>
      <c r="D354" s="1300"/>
      <c r="E354" s="1300"/>
      <c r="F354" s="1300"/>
      <c r="G354" s="1300"/>
      <c r="H354" s="1300"/>
      <c r="I354" s="1300"/>
      <c r="J354" s="1300"/>
      <c r="K354" s="1300"/>
      <c r="L354" s="1300"/>
      <c r="M354" s="1300"/>
      <c r="N354" s="1300"/>
      <c r="O354" s="1300"/>
      <c r="P354" s="1300"/>
      <c r="Q354" s="1300"/>
      <c r="R354" s="1300"/>
      <c r="S354" s="1300"/>
      <c r="T354" s="1300"/>
      <c r="U354" s="1300"/>
      <c r="V354" s="1300"/>
      <c r="W354" s="1300"/>
      <c r="X354" s="1300"/>
      <c r="Y354" s="1300"/>
      <c r="Z354" s="1300"/>
      <c r="AA354" s="1300"/>
      <c r="AB354" s="1300"/>
      <c r="AC354" s="1300"/>
      <c r="AD354" s="1300"/>
      <c r="AE354" s="1300"/>
    </row>
    <row r="355">
      <c r="B355" s="1300"/>
      <c r="C355" s="1300"/>
      <c r="D355" s="1300"/>
      <c r="E355" s="1300"/>
      <c r="F355" s="1300"/>
      <c r="G355" s="1300"/>
      <c r="H355" s="1300"/>
      <c r="I355" s="1300"/>
      <c r="J355" s="1300"/>
      <c r="K355" s="1300"/>
      <c r="L355" s="1300"/>
      <c r="M355" s="1300"/>
      <c r="N355" s="1300"/>
      <c r="O355" s="1300"/>
      <c r="P355" s="1300"/>
      <c r="Q355" s="1300"/>
      <c r="R355" s="1300"/>
      <c r="S355" s="1300"/>
      <c r="T355" s="1300"/>
      <c r="U355" s="1300"/>
      <c r="V355" s="1300"/>
      <c r="W355" s="1300"/>
      <c r="X355" s="1300"/>
      <c r="Y355" s="1300"/>
      <c r="Z355" s="1300"/>
      <c r="AA355" s="1300"/>
      <c r="AB355" s="1300"/>
      <c r="AC355" s="1300"/>
      <c r="AD355" s="1300"/>
      <c r="AE355" s="1300"/>
    </row>
    <row r="356">
      <c r="B356" s="1300"/>
      <c r="C356" s="1300"/>
      <c r="D356" s="1300"/>
      <c r="E356" s="1300"/>
      <c r="F356" s="1300"/>
      <c r="G356" s="1300"/>
      <c r="H356" s="1300"/>
      <c r="I356" s="1300"/>
      <c r="J356" s="1300"/>
      <c r="K356" s="1300"/>
      <c r="L356" s="1300"/>
      <c r="M356" s="1300"/>
      <c r="N356" s="1300"/>
      <c r="O356" s="1300"/>
      <c r="P356" s="1300"/>
      <c r="Q356" s="1300"/>
      <c r="R356" s="1300"/>
      <c r="S356" s="1300"/>
      <c r="T356" s="1300"/>
      <c r="U356" s="1300"/>
      <c r="V356" s="1300"/>
      <c r="W356" s="1300"/>
      <c r="X356" s="1300"/>
      <c r="Y356" s="1300"/>
      <c r="Z356" s="1300"/>
      <c r="AA356" s="1300"/>
      <c r="AB356" s="1300"/>
      <c r="AC356" s="1300"/>
      <c r="AD356" s="1300"/>
      <c r="AE356" s="1300"/>
    </row>
    <row r="357">
      <c r="B357" s="1300"/>
      <c r="C357" s="1300"/>
      <c r="D357" s="1300"/>
      <c r="E357" s="1300"/>
      <c r="F357" s="1300"/>
      <c r="G357" s="1300"/>
      <c r="H357" s="1300"/>
      <c r="I357" s="1300"/>
      <c r="J357" s="1300"/>
      <c r="K357" s="1300"/>
      <c r="L357" s="1300"/>
      <c r="M357" s="1300"/>
      <c r="N357" s="1300"/>
      <c r="O357" s="1300"/>
      <c r="P357" s="1300"/>
      <c r="Q357" s="1300"/>
      <c r="R357" s="1300"/>
      <c r="S357" s="1300"/>
      <c r="T357" s="1300"/>
      <c r="U357" s="1300"/>
      <c r="V357" s="1300"/>
      <c r="W357" s="1300"/>
      <c r="X357" s="1300"/>
      <c r="Y357" s="1300"/>
      <c r="Z357" s="1300"/>
      <c r="AA357" s="1300"/>
      <c r="AB357" s="1300"/>
      <c r="AC357" s="1300"/>
      <c r="AD357" s="1300"/>
      <c r="AE357" s="1300"/>
    </row>
    <row r="358">
      <c r="B358" s="1300"/>
      <c r="C358" s="1300"/>
      <c r="D358" s="1300"/>
      <c r="E358" s="1300"/>
      <c r="F358" s="1300"/>
      <c r="G358" s="1300"/>
      <c r="H358" s="1300"/>
      <c r="I358" s="1300"/>
      <c r="J358" s="1300"/>
      <c r="K358" s="1300"/>
      <c r="L358" s="1300"/>
      <c r="M358" s="1300"/>
      <c r="N358" s="1300"/>
      <c r="O358" s="1300"/>
      <c r="P358" s="1300"/>
      <c r="Q358" s="1300"/>
      <c r="R358" s="1300"/>
      <c r="S358" s="1300"/>
      <c r="T358" s="1300"/>
      <c r="U358" s="1300"/>
      <c r="V358" s="1300"/>
      <c r="W358" s="1300"/>
      <c r="X358" s="1300"/>
      <c r="Y358" s="1300"/>
      <c r="Z358" s="1300"/>
      <c r="AA358" s="1300"/>
      <c r="AB358" s="1300"/>
      <c r="AC358" s="1300"/>
      <c r="AD358" s="1300"/>
      <c r="AE358" s="1300"/>
    </row>
    <row r="359">
      <c r="B359" s="1300"/>
      <c r="C359" s="1300"/>
      <c r="D359" s="1300"/>
      <c r="E359" s="1300"/>
      <c r="F359" s="1300"/>
      <c r="G359" s="1300"/>
      <c r="H359" s="1300"/>
      <c r="I359" s="1300"/>
      <c r="J359" s="1300"/>
      <c r="K359" s="1300"/>
      <c r="L359" s="1300"/>
      <c r="M359" s="1300"/>
      <c r="N359" s="1300"/>
      <c r="O359" s="1300"/>
      <c r="P359" s="1300"/>
      <c r="Q359" s="1300"/>
      <c r="R359" s="1300"/>
      <c r="S359" s="1300"/>
      <c r="T359" s="1300"/>
      <c r="U359" s="1300"/>
      <c r="V359" s="1300"/>
      <c r="W359" s="1300"/>
      <c r="X359" s="1300"/>
      <c r="Y359" s="1300"/>
      <c r="Z359" s="1300"/>
      <c r="AA359" s="1300"/>
      <c r="AB359" s="1300"/>
      <c r="AC359" s="1300"/>
      <c r="AD359" s="1300"/>
      <c r="AE359" s="1300"/>
    </row>
    <row r="360">
      <c r="B360" s="1300"/>
      <c r="C360" s="1300"/>
      <c r="D360" s="1300"/>
      <c r="E360" s="1300"/>
      <c r="F360" s="1300"/>
      <c r="G360" s="1300"/>
      <c r="H360" s="1300"/>
      <c r="I360" s="1300"/>
      <c r="J360" s="1300"/>
      <c r="K360" s="1300"/>
      <c r="L360" s="1300"/>
      <c r="M360" s="1300"/>
      <c r="N360" s="1300"/>
      <c r="O360" s="1300"/>
      <c r="P360" s="1300"/>
      <c r="Q360" s="1300"/>
      <c r="R360" s="1300"/>
      <c r="S360" s="1300"/>
      <c r="T360" s="1300"/>
      <c r="U360" s="1300"/>
      <c r="V360" s="1300"/>
      <c r="W360" s="1300"/>
      <c r="X360" s="1300"/>
      <c r="Y360" s="1300"/>
      <c r="Z360" s="1300"/>
      <c r="AA360" s="1300"/>
      <c r="AB360" s="1300"/>
      <c r="AC360" s="1300"/>
      <c r="AD360" s="1300"/>
      <c r="AE360" s="1300"/>
    </row>
    <row r="361">
      <c r="B361" s="1300"/>
      <c r="C361" s="1300"/>
      <c r="D361" s="1300"/>
      <c r="E361" s="1300"/>
      <c r="F361" s="1300"/>
      <c r="G361" s="1300"/>
      <c r="H361" s="1300"/>
      <c r="I361" s="1300"/>
      <c r="J361" s="1300"/>
      <c r="K361" s="1300"/>
      <c r="L361" s="1300"/>
      <c r="M361" s="1300"/>
      <c r="N361" s="1300"/>
      <c r="O361" s="1300"/>
      <c r="P361" s="1300"/>
      <c r="Q361" s="1300"/>
      <c r="R361" s="1300"/>
      <c r="S361" s="1300"/>
      <c r="T361" s="1300"/>
      <c r="U361" s="1300"/>
      <c r="V361" s="1300"/>
      <c r="W361" s="1300"/>
      <c r="X361" s="1300"/>
      <c r="Y361" s="1300"/>
      <c r="Z361" s="1300"/>
      <c r="AA361" s="1300"/>
      <c r="AB361" s="1300"/>
      <c r="AC361" s="1300"/>
      <c r="AD361" s="1300"/>
      <c r="AE361" s="1300"/>
    </row>
    <row r="362">
      <c r="B362" s="1300"/>
      <c r="C362" s="1300"/>
      <c r="D362" s="1300"/>
      <c r="E362" s="1300"/>
      <c r="F362" s="1300"/>
      <c r="G362" s="1300"/>
      <c r="H362" s="1300"/>
      <c r="I362" s="1300"/>
      <c r="J362" s="1300"/>
      <c r="K362" s="1300"/>
      <c r="L362" s="1300"/>
      <c r="M362" s="1300"/>
      <c r="N362" s="1300"/>
      <c r="O362" s="1300"/>
      <c r="P362" s="1300"/>
      <c r="Q362" s="1300"/>
      <c r="R362" s="1300"/>
      <c r="S362" s="1300"/>
      <c r="T362" s="1300"/>
      <c r="U362" s="1300"/>
      <c r="V362" s="1300"/>
      <c r="W362" s="1300"/>
      <c r="X362" s="1300"/>
      <c r="Y362" s="1300"/>
      <c r="Z362" s="1300"/>
      <c r="AA362" s="1300"/>
      <c r="AB362" s="1300"/>
      <c r="AC362" s="1300"/>
      <c r="AD362" s="1300"/>
      <c r="AE362" s="1300"/>
    </row>
    <row r="363">
      <c r="B363" s="1300"/>
      <c r="C363" s="1300"/>
      <c r="D363" s="1300"/>
      <c r="E363" s="1300"/>
      <c r="F363" s="1300"/>
      <c r="G363" s="1300"/>
      <c r="H363" s="1300"/>
      <c r="I363" s="1300"/>
      <c r="J363" s="1300"/>
      <c r="K363" s="1300"/>
      <c r="L363" s="1300"/>
      <c r="M363" s="1300"/>
      <c r="N363" s="1300"/>
      <c r="O363" s="1300"/>
      <c r="P363" s="1300"/>
      <c r="Q363" s="1300"/>
      <c r="R363" s="1300"/>
      <c r="S363" s="1300"/>
      <c r="T363" s="1300"/>
      <c r="U363" s="1300"/>
      <c r="V363" s="1300"/>
      <c r="W363" s="1300"/>
      <c r="X363" s="1300"/>
      <c r="Y363" s="1300"/>
      <c r="Z363" s="1300"/>
      <c r="AA363" s="1300"/>
      <c r="AB363" s="1300"/>
      <c r="AC363" s="1300"/>
      <c r="AD363" s="1300"/>
      <c r="AE363" s="1300"/>
    </row>
    <row r="364">
      <c r="B364" s="1300"/>
      <c r="C364" s="1300"/>
      <c r="D364" s="1300"/>
      <c r="E364" s="1300"/>
      <c r="F364" s="1300"/>
      <c r="G364" s="1300"/>
      <c r="H364" s="1300"/>
      <c r="I364" s="1300"/>
      <c r="J364" s="1300"/>
      <c r="K364" s="1300"/>
      <c r="L364" s="1300"/>
      <c r="M364" s="1300"/>
      <c r="N364" s="1300"/>
      <c r="O364" s="1300"/>
      <c r="P364" s="1300"/>
      <c r="Q364" s="1300"/>
      <c r="R364" s="1300"/>
      <c r="S364" s="1300"/>
      <c r="T364" s="1300"/>
      <c r="U364" s="1300"/>
      <c r="V364" s="1300"/>
      <c r="W364" s="1300"/>
      <c r="X364" s="1300"/>
      <c r="Y364" s="1300"/>
      <c r="Z364" s="1300"/>
      <c r="AA364" s="1300"/>
      <c r="AB364" s="1300"/>
      <c r="AC364" s="1300"/>
      <c r="AD364" s="1300"/>
      <c r="AE364" s="1300"/>
    </row>
    <row r="365">
      <c r="B365" s="1300"/>
      <c r="C365" s="1300"/>
      <c r="D365" s="1300"/>
      <c r="E365" s="1300"/>
      <c r="F365" s="1300"/>
      <c r="G365" s="1300"/>
      <c r="H365" s="1300"/>
      <c r="I365" s="1300"/>
      <c r="J365" s="1300"/>
      <c r="K365" s="1300"/>
      <c r="L365" s="1300"/>
      <c r="M365" s="1300"/>
      <c r="N365" s="1300"/>
      <c r="O365" s="1300"/>
      <c r="P365" s="1300"/>
      <c r="Q365" s="1300"/>
      <c r="R365" s="1300"/>
      <c r="S365" s="1300"/>
      <c r="T365" s="1300"/>
      <c r="U365" s="1300"/>
      <c r="V365" s="1300"/>
      <c r="W365" s="1300"/>
      <c r="X365" s="1300"/>
      <c r="Y365" s="1300"/>
      <c r="Z365" s="1300"/>
      <c r="AA365" s="1300"/>
      <c r="AB365" s="1300"/>
      <c r="AC365" s="1300"/>
      <c r="AD365" s="1300"/>
      <c r="AE365" s="1300"/>
    </row>
    <row r="366">
      <c r="B366" s="1300"/>
      <c r="C366" s="1300"/>
      <c r="D366" s="1300"/>
      <c r="E366" s="1300"/>
      <c r="F366" s="1300"/>
      <c r="G366" s="1300"/>
      <c r="H366" s="1300"/>
      <c r="I366" s="1300"/>
      <c r="J366" s="1300"/>
      <c r="K366" s="1300"/>
      <c r="L366" s="1300"/>
      <c r="M366" s="1300"/>
      <c r="N366" s="1300"/>
      <c r="O366" s="1300"/>
      <c r="P366" s="1300"/>
      <c r="Q366" s="1300"/>
      <c r="R366" s="1300"/>
      <c r="S366" s="1300"/>
      <c r="T366" s="1300"/>
      <c r="U366" s="1300"/>
      <c r="V366" s="1300"/>
      <c r="W366" s="1300"/>
      <c r="X366" s="1300"/>
      <c r="Y366" s="1300"/>
      <c r="Z366" s="1300"/>
      <c r="AA366" s="1300"/>
      <c r="AB366" s="1300"/>
      <c r="AC366" s="1300"/>
      <c r="AD366" s="1300"/>
      <c r="AE366" s="1300"/>
    </row>
    <row r="367">
      <c r="B367" s="1300"/>
      <c r="C367" s="1300"/>
      <c r="D367" s="1300"/>
      <c r="E367" s="1300"/>
      <c r="F367" s="1300"/>
      <c r="G367" s="1300"/>
      <c r="H367" s="1300"/>
      <c r="I367" s="1300"/>
      <c r="J367" s="1300"/>
      <c r="K367" s="1300"/>
      <c r="L367" s="1300"/>
      <c r="M367" s="1300"/>
      <c r="N367" s="1300"/>
      <c r="O367" s="1300"/>
      <c r="P367" s="1300"/>
      <c r="Q367" s="1300"/>
      <c r="R367" s="1300"/>
      <c r="S367" s="1300"/>
      <c r="T367" s="1300"/>
      <c r="U367" s="1300"/>
      <c r="V367" s="1300"/>
      <c r="W367" s="1300"/>
      <c r="X367" s="1300"/>
      <c r="Y367" s="1300"/>
      <c r="Z367" s="1300"/>
      <c r="AA367" s="1300"/>
      <c r="AB367" s="1300"/>
      <c r="AC367" s="1300"/>
      <c r="AD367" s="1300"/>
      <c r="AE367" s="1300"/>
    </row>
    <row r="368">
      <c r="B368" s="1300"/>
      <c r="C368" s="1300"/>
      <c r="D368" s="1300"/>
      <c r="E368" s="1300"/>
      <c r="F368" s="1300"/>
      <c r="G368" s="1300"/>
      <c r="H368" s="1300"/>
      <c r="I368" s="1300"/>
      <c r="J368" s="1300"/>
      <c r="K368" s="1300"/>
      <c r="L368" s="1300"/>
      <c r="M368" s="1300"/>
      <c r="N368" s="1300"/>
      <c r="O368" s="1300"/>
      <c r="P368" s="1300"/>
      <c r="Q368" s="1300"/>
      <c r="R368" s="1300"/>
      <c r="S368" s="1300"/>
      <c r="T368" s="1300"/>
      <c r="U368" s="1300"/>
      <c r="V368" s="1300"/>
      <c r="W368" s="1300"/>
      <c r="X368" s="1300"/>
      <c r="Y368" s="1300"/>
      <c r="Z368" s="1300"/>
      <c r="AA368" s="1300"/>
      <c r="AB368" s="1300"/>
      <c r="AC368" s="1300"/>
      <c r="AD368" s="1300"/>
      <c r="AE368" s="1300"/>
    </row>
    <row r="369">
      <c r="B369" s="1300"/>
      <c r="C369" s="1300"/>
      <c r="D369" s="1300"/>
      <c r="E369" s="1300"/>
      <c r="F369" s="1300"/>
      <c r="G369" s="1300"/>
      <c r="H369" s="1300"/>
      <c r="I369" s="1300"/>
      <c r="J369" s="1300"/>
      <c r="K369" s="1300"/>
      <c r="L369" s="1300"/>
      <c r="M369" s="1300"/>
      <c r="N369" s="1300"/>
      <c r="O369" s="1300"/>
      <c r="P369" s="1300"/>
      <c r="Q369" s="1300"/>
      <c r="R369" s="1300"/>
      <c r="S369" s="1300"/>
      <c r="T369" s="1300"/>
      <c r="U369" s="1300"/>
      <c r="V369" s="1300"/>
      <c r="W369" s="1300"/>
      <c r="X369" s="1300"/>
      <c r="Y369" s="1300"/>
      <c r="Z369" s="1300"/>
      <c r="AA369" s="1300"/>
      <c r="AB369" s="1300"/>
      <c r="AC369" s="1300"/>
      <c r="AD369" s="1300"/>
      <c r="AE369" s="1300"/>
    </row>
    <row r="370">
      <c r="B370" s="1300"/>
      <c r="C370" s="1300"/>
      <c r="D370" s="1300"/>
      <c r="E370" s="1300"/>
      <c r="F370" s="1300"/>
      <c r="G370" s="1300"/>
      <c r="H370" s="1300"/>
      <c r="I370" s="1300"/>
      <c r="J370" s="1300"/>
      <c r="K370" s="1300"/>
      <c r="L370" s="1300"/>
      <c r="M370" s="1300"/>
      <c r="N370" s="1300"/>
      <c r="O370" s="1300"/>
      <c r="P370" s="1300"/>
      <c r="Q370" s="1300"/>
      <c r="R370" s="1300"/>
      <c r="S370" s="1300"/>
      <c r="T370" s="1300"/>
      <c r="U370" s="1300"/>
      <c r="V370" s="1300"/>
      <c r="W370" s="1300"/>
      <c r="X370" s="1300"/>
      <c r="Y370" s="1300"/>
      <c r="Z370" s="1300"/>
      <c r="AA370" s="1300"/>
      <c r="AB370" s="1300"/>
      <c r="AC370" s="1300"/>
      <c r="AD370" s="1300"/>
      <c r="AE370" s="1300"/>
    </row>
    <row r="371">
      <c r="B371" s="1300"/>
      <c r="C371" s="1300"/>
      <c r="D371" s="1300"/>
      <c r="E371" s="1300"/>
      <c r="F371" s="1300"/>
      <c r="G371" s="1300"/>
      <c r="H371" s="1300"/>
      <c r="I371" s="1300"/>
      <c r="J371" s="1300"/>
      <c r="K371" s="1300"/>
      <c r="L371" s="1300"/>
      <c r="M371" s="1300"/>
      <c r="N371" s="1300"/>
      <c r="O371" s="1300"/>
      <c r="P371" s="1300"/>
      <c r="Q371" s="1300"/>
      <c r="R371" s="1300"/>
      <c r="S371" s="1300"/>
      <c r="T371" s="1300"/>
      <c r="U371" s="1300"/>
      <c r="V371" s="1300"/>
      <c r="W371" s="1300"/>
      <c r="X371" s="1300"/>
      <c r="Y371" s="1300"/>
      <c r="Z371" s="1300"/>
      <c r="AA371" s="1300"/>
      <c r="AB371" s="1300"/>
      <c r="AC371" s="1300"/>
      <c r="AD371" s="1300"/>
      <c r="AE371" s="1300"/>
    </row>
    <row r="372">
      <c r="B372" s="1300"/>
      <c r="C372" s="1300"/>
      <c r="D372" s="1300"/>
      <c r="E372" s="1300"/>
      <c r="F372" s="1300"/>
      <c r="G372" s="1300"/>
      <c r="H372" s="1300"/>
      <c r="I372" s="1300"/>
      <c r="J372" s="1300"/>
      <c r="K372" s="1300"/>
      <c r="L372" s="1300"/>
      <c r="M372" s="1300"/>
      <c r="N372" s="1300"/>
      <c r="O372" s="1300"/>
      <c r="P372" s="1300"/>
      <c r="Q372" s="1300"/>
      <c r="R372" s="1300"/>
      <c r="S372" s="1300"/>
      <c r="T372" s="1300"/>
      <c r="U372" s="1300"/>
      <c r="V372" s="1300"/>
      <c r="W372" s="1300"/>
      <c r="X372" s="1300"/>
      <c r="Y372" s="1300"/>
      <c r="Z372" s="1300"/>
      <c r="AA372" s="1300"/>
      <c r="AB372" s="1300"/>
      <c r="AC372" s="1300"/>
      <c r="AD372" s="1300"/>
      <c r="AE372" s="1300"/>
    </row>
    <row r="373">
      <c r="B373" s="1300"/>
      <c r="C373" s="1300"/>
      <c r="D373" s="1300"/>
      <c r="E373" s="1300"/>
      <c r="F373" s="1300"/>
      <c r="G373" s="1300"/>
      <c r="H373" s="1300"/>
      <c r="I373" s="1300"/>
      <c r="J373" s="1300"/>
      <c r="K373" s="1300"/>
      <c r="L373" s="1300"/>
      <c r="M373" s="1300"/>
      <c r="N373" s="1300"/>
      <c r="O373" s="1300"/>
      <c r="P373" s="1300"/>
      <c r="Q373" s="1300"/>
      <c r="R373" s="1300"/>
      <c r="S373" s="1300"/>
      <c r="T373" s="1300"/>
      <c r="U373" s="1300"/>
      <c r="V373" s="1300"/>
      <c r="W373" s="1300"/>
      <c r="X373" s="1300"/>
      <c r="Y373" s="1300"/>
      <c r="Z373" s="1300"/>
      <c r="AA373" s="1300"/>
      <c r="AB373" s="1300"/>
      <c r="AC373" s="1300"/>
      <c r="AD373" s="1300"/>
      <c r="AE373" s="1300"/>
    </row>
    <row r="374">
      <c r="B374" s="1300"/>
      <c r="C374" s="1300"/>
      <c r="D374" s="1300"/>
      <c r="E374" s="1300"/>
      <c r="F374" s="1300"/>
      <c r="G374" s="1300"/>
      <c r="H374" s="1300"/>
      <c r="I374" s="1300"/>
      <c r="J374" s="1300"/>
      <c r="K374" s="1300"/>
      <c r="L374" s="1300"/>
      <c r="M374" s="1300"/>
      <c r="N374" s="1300"/>
      <c r="O374" s="1300"/>
      <c r="P374" s="1300"/>
      <c r="Q374" s="1300"/>
      <c r="R374" s="1300"/>
      <c r="S374" s="1300"/>
      <c r="T374" s="1300"/>
      <c r="U374" s="1300"/>
      <c r="V374" s="1300"/>
      <c r="W374" s="1300"/>
      <c r="X374" s="1300"/>
      <c r="Y374" s="1300"/>
      <c r="Z374" s="1300"/>
      <c r="AA374" s="1300"/>
      <c r="AB374" s="1300"/>
      <c r="AC374" s="1300"/>
      <c r="AD374" s="1300"/>
      <c r="AE374" s="1300"/>
    </row>
    <row r="375">
      <c r="B375" s="1300"/>
      <c r="C375" s="1300"/>
      <c r="D375" s="1300"/>
      <c r="E375" s="1300"/>
      <c r="F375" s="1300"/>
      <c r="G375" s="1300"/>
      <c r="H375" s="1300"/>
      <c r="I375" s="1300"/>
      <c r="J375" s="1300"/>
      <c r="K375" s="1300"/>
      <c r="L375" s="1300"/>
      <c r="M375" s="1300"/>
      <c r="N375" s="1300"/>
      <c r="O375" s="1300"/>
      <c r="P375" s="1300"/>
      <c r="Q375" s="1300"/>
      <c r="R375" s="1300"/>
      <c r="S375" s="1300"/>
      <c r="T375" s="1300"/>
      <c r="U375" s="1300"/>
      <c r="V375" s="1300"/>
      <c r="W375" s="1300"/>
      <c r="X375" s="1300"/>
      <c r="Y375" s="1300"/>
      <c r="Z375" s="1300"/>
      <c r="AA375" s="1300"/>
      <c r="AB375" s="1300"/>
      <c r="AC375" s="1300"/>
      <c r="AD375" s="1300"/>
      <c r="AE375" s="1300"/>
    </row>
    <row r="376">
      <c r="B376" s="1300"/>
      <c r="C376" s="1300"/>
      <c r="D376" s="1300"/>
      <c r="E376" s="1300"/>
      <c r="F376" s="1300"/>
      <c r="G376" s="1300"/>
      <c r="H376" s="1300"/>
      <c r="I376" s="1300"/>
      <c r="J376" s="1300"/>
      <c r="K376" s="1300"/>
      <c r="L376" s="1300"/>
      <c r="M376" s="1300"/>
      <c r="N376" s="1300"/>
      <c r="O376" s="1300"/>
      <c r="P376" s="1300"/>
      <c r="Q376" s="1300"/>
      <c r="R376" s="1300"/>
      <c r="S376" s="1300"/>
      <c r="T376" s="1300"/>
      <c r="U376" s="1300"/>
      <c r="V376" s="1300"/>
      <c r="W376" s="1300"/>
      <c r="X376" s="1300"/>
      <c r="Y376" s="1300"/>
      <c r="Z376" s="1300"/>
      <c r="AA376" s="1300"/>
      <c r="AB376" s="1300"/>
      <c r="AC376" s="1300"/>
      <c r="AD376" s="1300"/>
      <c r="AE376" s="1300"/>
    </row>
    <row r="377">
      <c r="B377" s="1300"/>
      <c r="C377" s="1300"/>
      <c r="D377" s="1300"/>
      <c r="E377" s="1300"/>
      <c r="F377" s="1300"/>
      <c r="G377" s="1300"/>
      <c r="H377" s="1300"/>
      <c r="I377" s="1300"/>
      <c r="J377" s="1300"/>
      <c r="K377" s="1300"/>
      <c r="L377" s="1300"/>
      <c r="M377" s="1300"/>
      <c r="N377" s="1300"/>
      <c r="O377" s="1300"/>
      <c r="P377" s="1300"/>
      <c r="Q377" s="1300"/>
      <c r="R377" s="1300"/>
      <c r="S377" s="1300"/>
      <c r="T377" s="1300"/>
      <c r="U377" s="1300"/>
      <c r="V377" s="1300"/>
      <c r="W377" s="1300"/>
      <c r="X377" s="1300"/>
      <c r="Y377" s="1300"/>
      <c r="Z377" s="1300"/>
      <c r="AA377" s="1300"/>
      <c r="AB377" s="1300"/>
      <c r="AC377" s="1300"/>
      <c r="AD377" s="1300"/>
      <c r="AE377" s="1300"/>
    </row>
    <row r="378">
      <c r="B378" s="1300"/>
      <c r="C378" s="1300"/>
      <c r="D378" s="1300"/>
      <c r="E378" s="1300"/>
      <c r="F378" s="1300"/>
      <c r="G378" s="1300"/>
      <c r="H378" s="1300"/>
      <c r="I378" s="1300"/>
      <c r="J378" s="1300"/>
      <c r="K378" s="1300"/>
      <c r="L378" s="1300"/>
      <c r="M378" s="1300"/>
      <c r="N378" s="1300"/>
      <c r="O378" s="1300"/>
      <c r="P378" s="1300"/>
      <c r="Q378" s="1300"/>
      <c r="R378" s="1300"/>
      <c r="S378" s="1300"/>
      <c r="T378" s="1300"/>
      <c r="U378" s="1300"/>
      <c r="V378" s="1300"/>
      <c r="W378" s="1300"/>
      <c r="X378" s="1300"/>
      <c r="Y378" s="1300"/>
      <c r="Z378" s="1300"/>
      <c r="AA378" s="1300"/>
      <c r="AB378" s="1300"/>
      <c r="AC378" s="1300"/>
      <c r="AD378" s="1300"/>
      <c r="AE378" s="1300"/>
    </row>
    <row r="379">
      <c r="B379" s="1300"/>
      <c r="C379" s="1300"/>
      <c r="D379" s="1300"/>
      <c r="E379" s="1300"/>
      <c r="F379" s="1300"/>
      <c r="G379" s="1300"/>
      <c r="H379" s="1300"/>
      <c r="I379" s="1300"/>
      <c r="J379" s="1300"/>
      <c r="K379" s="1300"/>
      <c r="L379" s="1300"/>
      <c r="M379" s="1300"/>
      <c r="N379" s="1300"/>
      <c r="O379" s="1300"/>
      <c r="P379" s="1300"/>
      <c r="Q379" s="1300"/>
      <c r="R379" s="1300"/>
      <c r="S379" s="1300"/>
      <c r="T379" s="1300"/>
      <c r="U379" s="1300"/>
      <c r="V379" s="1300"/>
      <c r="W379" s="1300"/>
      <c r="X379" s="1300"/>
      <c r="Y379" s="1300"/>
      <c r="Z379" s="1300"/>
      <c r="AA379" s="1300"/>
      <c r="AB379" s="1300"/>
      <c r="AC379" s="1300"/>
      <c r="AD379" s="1300"/>
      <c r="AE379" s="1300"/>
    </row>
    <row r="380">
      <c r="B380" s="1300"/>
      <c r="C380" s="1300"/>
      <c r="D380" s="1300"/>
      <c r="E380" s="1300"/>
      <c r="F380" s="1300"/>
      <c r="G380" s="1300"/>
      <c r="H380" s="1300"/>
      <c r="I380" s="1300"/>
      <c r="J380" s="1300"/>
      <c r="K380" s="1300"/>
      <c r="L380" s="1300"/>
      <c r="M380" s="1300"/>
      <c r="N380" s="1300"/>
      <c r="O380" s="1300"/>
      <c r="P380" s="1300"/>
      <c r="Q380" s="1300"/>
      <c r="R380" s="1300"/>
      <c r="S380" s="1300"/>
      <c r="T380" s="1300"/>
      <c r="U380" s="1300"/>
      <c r="V380" s="1300"/>
      <c r="W380" s="1300"/>
      <c r="X380" s="1300"/>
      <c r="Y380" s="1300"/>
      <c r="Z380" s="1300"/>
      <c r="AA380" s="1300"/>
      <c r="AB380" s="1300"/>
      <c r="AC380" s="1300"/>
      <c r="AD380" s="1300"/>
      <c r="AE380" s="1300"/>
    </row>
    <row r="381">
      <c r="B381" s="1300"/>
      <c r="C381" s="1300"/>
      <c r="D381" s="1300"/>
      <c r="E381" s="1300"/>
      <c r="F381" s="1300"/>
      <c r="G381" s="1300"/>
      <c r="H381" s="1300"/>
      <c r="I381" s="1300"/>
      <c r="J381" s="1300"/>
      <c r="K381" s="1300"/>
      <c r="L381" s="1300"/>
      <c r="M381" s="1300"/>
      <c r="N381" s="1300"/>
      <c r="O381" s="1300"/>
      <c r="P381" s="1300"/>
      <c r="Q381" s="1300"/>
      <c r="R381" s="1300"/>
      <c r="S381" s="1300"/>
      <c r="T381" s="1300"/>
      <c r="U381" s="1300"/>
      <c r="V381" s="1300"/>
      <c r="W381" s="1300"/>
      <c r="X381" s="1300"/>
      <c r="Y381" s="1300"/>
      <c r="Z381" s="1300"/>
      <c r="AA381" s="1300"/>
      <c r="AB381" s="1300"/>
      <c r="AC381" s="1300"/>
      <c r="AD381" s="1300"/>
      <c r="AE381" s="1300"/>
    </row>
    <row r="382">
      <c r="B382" s="1300"/>
      <c r="C382" s="1300"/>
      <c r="D382" s="1300"/>
      <c r="E382" s="1300"/>
      <c r="F382" s="1300"/>
      <c r="G382" s="1300"/>
      <c r="H382" s="1300"/>
      <c r="I382" s="1300"/>
      <c r="J382" s="1300"/>
      <c r="K382" s="1300"/>
      <c r="L382" s="1300"/>
      <c r="M382" s="1300"/>
      <c r="N382" s="1300"/>
      <c r="O382" s="1300"/>
      <c r="P382" s="1300"/>
      <c r="Q382" s="1300"/>
      <c r="R382" s="1300"/>
      <c r="S382" s="1300"/>
      <c r="T382" s="1300"/>
      <c r="U382" s="1300"/>
      <c r="V382" s="1300"/>
      <c r="W382" s="1300"/>
      <c r="X382" s="1300"/>
      <c r="Y382" s="1300"/>
      <c r="Z382" s="1300"/>
      <c r="AA382" s="1300"/>
      <c r="AB382" s="1300"/>
      <c r="AC382" s="1300"/>
      <c r="AD382" s="1300"/>
      <c r="AE382" s="1300"/>
    </row>
    <row r="383">
      <c r="B383" s="1300"/>
      <c r="C383" s="1300"/>
      <c r="D383" s="1300"/>
      <c r="E383" s="1300"/>
      <c r="F383" s="1300"/>
      <c r="G383" s="1300"/>
      <c r="H383" s="1300"/>
      <c r="I383" s="1300"/>
      <c r="J383" s="1300"/>
      <c r="K383" s="1300"/>
      <c r="L383" s="1300"/>
      <c r="M383" s="1300"/>
      <c r="N383" s="1300"/>
      <c r="O383" s="1300"/>
      <c r="P383" s="1300"/>
      <c r="Q383" s="1300"/>
      <c r="R383" s="1300"/>
      <c r="S383" s="1300"/>
      <c r="T383" s="1300"/>
      <c r="U383" s="1300"/>
      <c r="V383" s="1300"/>
      <c r="W383" s="1300"/>
      <c r="X383" s="1300"/>
      <c r="Y383" s="1300"/>
      <c r="Z383" s="1300"/>
      <c r="AA383" s="1300"/>
      <c r="AB383" s="1300"/>
      <c r="AC383" s="1300"/>
      <c r="AD383" s="1300"/>
      <c r="AE383" s="1300"/>
    </row>
    <row r="384">
      <c r="B384" s="1300"/>
      <c r="C384" s="1300"/>
      <c r="D384" s="1300"/>
      <c r="E384" s="1300"/>
      <c r="F384" s="1300"/>
      <c r="G384" s="1300"/>
      <c r="H384" s="1300"/>
      <c r="I384" s="1300"/>
      <c r="J384" s="1300"/>
      <c r="K384" s="1300"/>
      <c r="L384" s="1300"/>
      <c r="M384" s="1300"/>
      <c r="N384" s="1300"/>
      <c r="O384" s="1300"/>
      <c r="P384" s="1300"/>
      <c r="Q384" s="1300"/>
      <c r="R384" s="1300"/>
      <c r="S384" s="1300"/>
      <c r="T384" s="1300"/>
      <c r="U384" s="1300"/>
      <c r="V384" s="1300"/>
      <c r="W384" s="1300"/>
      <c r="X384" s="1300"/>
      <c r="Y384" s="1300"/>
      <c r="Z384" s="1300"/>
      <c r="AA384" s="1300"/>
      <c r="AB384" s="1300"/>
      <c r="AC384" s="1300"/>
      <c r="AD384" s="1300"/>
      <c r="AE384" s="1300"/>
    </row>
    <row r="385">
      <c r="B385" s="1300"/>
      <c r="C385" s="1300"/>
      <c r="D385" s="1300"/>
      <c r="E385" s="1300"/>
      <c r="F385" s="1300"/>
      <c r="G385" s="1300"/>
      <c r="H385" s="1300"/>
      <c r="I385" s="1300"/>
      <c r="J385" s="1300"/>
      <c r="K385" s="1300"/>
      <c r="L385" s="1300"/>
      <c r="M385" s="1300"/>
      <c r="N385" s="1300"/>
      <c r="O385" s="1300"/>
      <c r="P385" s="1300"/>
      <c r="Q385" s="1300"/>
      <c r="R385" s="1300"/>
      <c r="S385" s="1300"/>
      <c r="T385" s="1300"/>
      <c r="U385" s="1300"/>
      <c r="V385" s="1300"/>
      <c r="W385" s="1300"/>
      <c r="X385" s="1300"/>
      <c r="Y385" s="1300"/>
      <c r="Z385" s="1300"/>
      <c r="AA385" s="1300"/>
      <c r="AB385" s="1300"/>
      <c r="AC385" s="1300"/>
      <c r="AD385" s="1300"/>
      <c r="AE385" s="1300"/>
    </row>
    <row r="386">
      <c r="B386" s="1300"/>
      <c r="C386" s="1300"/>
      <c r="D386" s="1300"/>
      <c r="E386" s="1300"/>
      <c r="F386" s="1300"/>
      <c r="G386" s="1300"/>
      <c r="H386" s="1300"/>
      <c r="I386" s="1300"/>
      <c r="J386" s="1300"/>
      <c r="K386" s="1300"/>
      <c r="L386" s="1300"/>
      <c r="M386" s="1300"/>
      <c r="N386" s="1300"/>
      <c r="O386" s="1300"/>
      <c r="P386" s="1300"/>
      <c r="Q386" s="1300"/>
      <c r="R386" s="1300"/>
      <c r="S386" s="1300"/>
      <c r="T386" s="1300"/>
      <c r="U386" s="1300"/>
      <c r="V386" s="1300"/>
      <c r="W386" s="1300"/>
      <c r="X386" s="1300"/>
      <c r="Y386" s="1300"/>
      <c r="Z386" s="1300"/>
      <c r="AA386" s="1300"/>
      <c r="AB386" s="1300"/>
      <c r="AC386" s="1300"/>
      <c r="AD386" s="1300"/>
      <c r="AE386" s="1300"/>
    </row>
    <row r="387">
      <c r="B387" s="1300"/>
      <c r="C387" s="1300"/>
      <c r="D387" s="1300"/>
      <c r="E387" s="1300"/>
      <c r="F387" s="1300"/>
      <c r="G387" s="1300"/>
      <c r="H387" s="1300"/>
      <c r="I387" s="1300"/>
      <c r="J387" s="1300"/>
      <c r="K387" s="1300"/>
      <c r="L387" s="1300"/>
      <c r="M387" s="1300"/>
      <c r="N387" s="1300"/>
      <c r="O387" s="1300"/>
      <c r="P387" s="1300"/>
      <c r="Q387" s="1300"/>
      <c r="R387" s="1300"/>
      <c r="S387" s="1300"/>
      <c r="T387" s="1300"/>
      <c r="U387" s="1300"/>
      <c r="V387" s="1300"/>
      <c r="W387" s="1300"/>
      <c r="X387" s="1300"/>
      <c r="Y387" s="1300"/>
      <c r="Z387" s="1300"/>
      <c r="AA387" s="1300"/>
      <c r="AB387" s="1300"/>
      <c r="AC387" s="1300"/>
      <c r="AD387" s="1300"/>
      <c r="AE387" s="1300"/>
    </row>
    <row r="388">
      <c r="B388" s="1300"/>
      <c r="C388" s="1300"/>
      <c r="D388" s="1300"/>
      <c r="E388" s="1300"/>
      <c r="F388" s="1300"/>
      <c r="G388" s="1300"/>
      <c r="H388" s="1300"/>
      <c r="I388" s="1300"/>
      <c r="J388" s="1300"/>
      <c r="K388" s="1300"/>
      <c r="L388" s="1300"/>
      <c r="M388" s="1300"/>
      <c r="N388" s="1300"/>
      <c r="O388" s="1300"/>
      <c r="P388" s="1300"/>
      <c r="Q388" s="1300"/>
      <c r="R388" s="1300"/>
      <c r="S388" s="1300"/>
      <c r="T388" s="1300"/>
      <c r="U388" s="1300"/>
      <c r="V388" s="1300"/>
      <c r="W388" s="1300"/>
      <c r="X388" s="1300"/>
      <c r="Y388" s="1300"/>
      <c r="Z388" s="1300"/>
      <c r="AA388" s="1300"/>
      <c r="AB388" s="1300"/>
      <c r="AC388" s="1300"/>
      <c r="AD388" s="1300"/>
      <c r="AE388" s="1300"/>
    </row>
    <row r="389">
      <c r="B389" s="1300"/>
      <c r="C389" s="1300"/>
      <c r="D389" s="1300"/>
      <c r="E389" s="1300"/>
      <c r="F389" s="1300"/>
      <c r="G389" s="1300"/>
      <c r="H389" s="1300"/>
      <c r="I389" s="1300"/>
      <c r="J389" s="1300"/>
      <c r="K389" s="1300"/>
      <c r="L389" s="1300"/>
      <c r="M389" s="1300"/>
      <c r="N389" s="1300"/>
      <c r="O389" s="1300"/>
      <c r="P389" s="1300"/>
      <c r="Q389" s="1300"/>
      <c r="R389" s="1300"/>
      <c r="S389" s="1300"/>
      <c r="T389" s="1300"/>
      <c r="U389" s="1300"/>
      <c r="V389" s="1300"/>
      <c r="W389" s="1300"/>
      <c r="X389" s="1300"/>
      <c r="Y389" s="1300"/>
      <c r="Z389" s="1300"/>
      <c r="AA389" s="1300"/>
      <c r="AB389" s="1300"/>
      <c r="AC389" s="1300"/>
      <c r="AD389" s="1300"/>
      <c r="AE389" s="1300"/>
    </row>
    <row r="390">
      <c r="B390" s="1300"/>
      <c r="C390" s="1300"/>
      <c r="D390" s="1300"/>
      <c r="E390" s="1300"/>
      <c r="F390" s="1300"/>
      <c r="G390" s="1300"/>
      <c r="H390" s="1300"/>
      <c r="I390" s="1300"/>
      <c r="J390" s="1300"/>
      <c r="K390" s="1300"/>
      <c r="L390" s="1300"/>
      <c r="M390" s="1300"/>
      <c r="N390" s="1300"/>
      <c r="O390" s="1300"/>
      <c r="P390" s="1300"/>
      <c r="Q390" s="1300"/>
      <c r="R390" s="1300"/>
      <c r="S390" s="1300"/>
      <c r="T390" s="1300"/>
      <c r="U390" s="1300"/>
      <c r="V390" s="1300"/>
      <c r="W390" s="1300"/>
      <c r="X390" s="1300"/>
      <c r="Y390" s="1300"/>
      <c r="Z390" s="1300"/>
      <c r="AA390" s="1300"/>
      <c r="AB390" s="1300"/>
      <c r="AC390" s="1300"/>
      <c r="AD390" s="1300"/>
      <c r="AE390" s="1300"/>
    </row>
    <row r="391">
      <c r="B391" s="1300"/>
      <c r="C391" s="1300"/>
      <c r="D391" s="1300"/>
      <c r="E391" s="1300"/>
      <c r="F391" s="1300"/>
      <c r="G391" s="1300"/>
      <c r="H391" s="1300"/>
      <c r="I391" s="1300"/>
      <c r="J391" s="1300"/>
      <c r="K391" s="1300"/>
      <c r="L391" s="1300"/>
      <c r="M391" s="1300"/>
      <c r="N391" s="1300"/>
      <c r="O391" s="1300"/>
      <c r="P391" s="1300"/>
      <c r="Q391" s="1300"/>
      <c r="R391" s="1300"/>
      <c r="S391" s="1300"/>
      <c r="T391" s="1300"/>
      <c r="U391" s="1300"/>
      <c r="V391" s="1300"/>
      <c r="W391" s="1300"/>
      <c r="X391" s="1300"/>
      <c r="Y391" s="1300"/>
      <c r="Z391" s="1300"/>
      <c r="AA391" s="1300"/>
      <c r="AB391" s="1300"/>
      <c r="AC391" s="1300"/>
      <c r="AD391" s="1300"/>
      <c r="AE391" s="1300"/>
    </row>
    <row r="392">
      <c r="B392" s="1300"/>
      <c r="C392" s="1300"/>
      <c r="D392" s="1300"/>
      <c r="E392" s="1300"/>
      <c r="F392" s="1300"/>
      <c r="G392" s="1300"/>
      <c r="H392" s="1300"/>
      <c r="I392" s="1300"/>
      <c r="J392" s="1300"/>
      <c r="K392" s="1300"/>
      <c r="L392" s="1300"/>
      <c r="M392" s="1300"/>
      <c r="N392" s="1300"/>
      <c r="O392" s="1300"/>
      <c r="P392" s="1300"/>
      <c r="Q392" s="1300"/>
      <c r="R392" s="1300"/>
      <c r="S392" s="1300"/>
      <c r="T392" s="1300"/>
      <c r="U392" s="1300"/>
      <c r="V392" s="1300"/>
      <c r="W392" s="1300"/>
      <c r="X392" s="1300"/>
      <c r="Y392" s="1300"/>
      <c r="Z392" s="1300"/>
      <c r="AA392" s="1300"/>
      <c r="AB392" s="1300"/>
      <c r="AC392" s="1300"/>
      <c r="AD392" s="1300"/>
      <c r="AE392" s="1300"/>
    </row>
    <row r="393">
      <c r="B393" s="1300"/>
      <c r="C393" s="1300"/>
      <c r="D393" s="1300"/>
      <c r="E393" s="1300"/>
      <c r="F393" s="1300"/>
      <c r="G393" s="1300"/>
      <c r="H393" s="1300"/>
      <c r="I393" s="1300"/>
      <c r="J393" s="1300"/>
      <c r="K393" s="1300"/>
      <c r="L393" s="1300"/>
      <c r="M393" s="1300"/>
      <c r="N393" s="1300"/>
      <c r="O393" s="1300"/>
      <c r="P393" s="1300"/>
      <c r="Q393" s="1300"/>
      <c r="R393" s="1300"/>
      <c r="S393" s="1300"/>
      <c r="T393" s="1300"/>
      <c r="U393" s="1300"/>
      <c r="V393" s="1300"/>
      <c r="W393" s="1300"/>
      <c r="X393" s="1300"/>
      <c r="Y393" s="1300"/>
      <c r="Z393" s="1300"/>
      <c r="AA393" s="1300"/>
      <c r="AB393" s="1300"/>
      <c r="AC393" s="1300"/>
      <c r="AD393" s="1300"/>
      <c r="AE393" s="1300"/>
    </row>
    <row r="394">
      <c r="B394" s="1300"/>
      <c r="C394" s="1300"/>
      <c r="D394" s="1300"/>
      <c r="E394" s="1300"/>
      <c r="F394" s="1300"/>
      <c r="G394" s="1300"/>
      <c r="H394" s="1300"/>
      <c r="I394" s="1300"/>
      <c r="J394" s="1300"/>
      <c r="K394" s="1300"/>
      <c r="L394" s="1300"/>
      <c r="M394" s="1300"/>
      <c r="N394" s="1300"/>
      <c r="O394" s="1300"/>
      <c r="P394" s="1300"/>
      <c r="Q394" s="1300"/>
      <c r="R394" s="1300"/>
      <c r="S394" s="1300"/>
      <c r="T394" s="1300"/>
      <c r="U394" s="1300"/>
      <c r="V394" s="1300"/>
      <c r="W394" s="1300"/>
      <c r="X394" s="1300"/>
      <c r="Y394" s="1300"/>
      <c r="Z394" s="1300"/>
      <c r="AA394" s="1300"/>
      <c r="AB394" s="1300"/>
      <c r="AC394" s="1300"/>
      <c r="AD394" s="1300"/>
      <c r="AE394" s="1300"/>
    </row>
    <row r="395">
      <c r="B395" s="1300"/>
      <c r="C395" s="1300"/>
      <c r="D395" s="1300"/>
      <c r="E395" s="1300"/>
      <c r="F395" s="1300"/>
      <c r="G395" s="1300"/>
      <c r="H395" s="1300"/>
      <c r="I395" s="1300"/>
      <c r="J395" s="1300"/>
      <c r="K395" s="1300"/>
      <c r="L395" s="1300"/>
      <c r="M395" s="1300"/>
      <c r="N395" s="1300"/>
      <c r="O395" s="1300"/>
      <c r="P395" s="1300"/>
      <c r="Q395" s="1300"/>
      <c r="R395" s="1300"/>
      <c r="S395" s="1300"/>
      <c r="T395" s="1300"/>
      <c r="U395" s="1300"/>
      <c r="V395" s="1300"/>
      <c r="W395" s="1300"/>
      <c r="X395" s="1300"/>
      <c r="Y395" s="1300"/>
      <c r="Z395" s="1300"/>
      <c r="AA395" s="1300"/>
      <c r="AB395" s="1300"/>
      <c r="AC395" s="1300"/>
      <c r="AD395" s="1300"/>
      <c r="AE395" s="1300"/>
    </row>
    <row r="396">
      <c r="B396" s="1300"/>
      <c r="C396" s="1300"/>
      <c r="D396" s="1300"/>
      <c r="E396" s="1300"/>
      <c r="F396" s="1300"/>
      <c r="G396" s="1300"/>
      <c r="H396" s="1300"/>
      <c r="I396" s="1300"/>
      <c r="J396" s="1300"/>
      <c r="K396" s="1300"/>
      <c r="L396" s="1300"/>
      <c r="M396" s="1300"/>
      <c r="N396" s="1300"/>
      <c r="O396" s="1300"/>
      <c r="P396" s="1300"/>
      <c r="Q396" s="1300"/>
      <c r="R396" s="1300"/>
      <c r="S396" s="1300"/>
      <c r="T396" s="1300"/>
      <c r="U396" s="1300"/>
      <c r="V396" s="1300"/>
      <c r="W396" s="1300"/>
      <c r="X396" s="1300"/>
      <c r="Y396" s="1300"/>
      <c r="Z396" s="1300"/>
      <c r="AA396" s="1300"/>
      <c r="AB396" s="1300"/>
      <c r="AC396" s="1300"/>
      <c r="AD396" s="1300"/>
      <c r="AE396" s="1300"/>
    </row>
    <row r="397">
      <c r="B397" s="1300"/>
      <c r="C397" s="1300"/>
      <c r="D397" s="1300"/>
      <c r="E397" s="1300"/>
      <c r="F397" s="1300"/>
      <c r="G397" s="1300"/>
      <c r="H397" s="1300"/>
      <c r="I397" s="1300"/>
      <c r="J397" s="1300"/>
      <c r="K397" s="1300"/>
      <c r="L397" s="1300"/>
      <c r="M397" s="1300"/>
      <c r="N397" s="1300"/>
      <c r="O397" s="1300"/>
      <c r="P397" s="1300"/>
      <c r="Q397" s="1300"/>
      <c r="R397" s="1300"/>
      <c r="S397" s="1300"/>
      <c r="T397" s="1300"/>
      <c r="U397" s="1300"/>
      <c r="V397" s="1300"/>
      <c r="W397" s="1300"/>
      <c r="X397" s="1300"/>
      <c r="Y397" s="1300"/>
      <c r="Z397" s="1300"/>
      <c r="AA397" s="1300"/>
      <c r="AB397" s="1300"/>
      <c r="AC397" s="1300"/>
      <c r="AD397" s="1300"/>
      <c r="AE397" s="1300"/>
    </row>
    <row r="398">
      <c r="B398" s="1300"/>
      <c r="C398" s="1300"/>
      <c r="D398" s="1300"/>
      <c r="E398" s="1300"/>
      <c r="F398" s="1300"/>
      <c r="G398" s="1300"/>
      <c r="H398" s="1300"/>
      <c r="I398" s="1300"/>
      <c r="J398" s="1300"/>
      <c r="K398" s="1300"/>
      <c r="L398" s="1300"/>
      <c r="M398" s="1300"/>
      <c r="N398" s="1300"/>
      <c r="O398" s="1300"/>
      <c r="P398" s="1300"/>
      <c r="Q398" s="1300"/>
      <c r="R398" s="1300"/>
      <c r="S398" s="1300"/>
      <c r="T398" s="1300"/>
      <c r="U398" s="1300"/>
      <c r="V398" s="1300"/>
      <c r="W398" s="1300"/>
      <c r="X398" s="1300"/>
      <c r="Y398" s="1300"/>
      <c r="Z398" s="1300"/>
      <c r="AA398" s="1300"/>
      <c r="AB398" s="1300"/>
      <c r="AC398" s="1300"/>
      <c r="AD398" s="1300"/>
      <c r="AE398" s="1300"/>
    </row>
    <row r="399">
      <c r="B399" s="1300"/>
      <c r="C399" s="1300"/>
      <c r="D399" s="1300"/>
      <c r="E399" s="1300"/>
      <c r="F399" s="1300"/>
      <c r="G399" s="1300"/>
      <c r="H399" s="1300"/>
      <c r="I399" s="1300"/>
      <c r="J399" s="1300"/>
      <c r="K399" s="1300"/>
      <c r="L399" s="1300"/>
      <c r="M399" s="1300"/>
      <c r="N399" s="1300"/>
      <c r="O399" s="1300"/>
      <c r="P399" s="1300"/>
      <c r="Q399" s="1300"/>
      <c r="R399" s="1300"/>
      <c r="S399" s="1300"/>
      <c r="T399" s="1300"/>
      <c r="U399" s="1300"/>
      <c r="V399" s="1300"/>
      <c r="W399" s="1300"/>
      <c r="X399" s="1300"/>
      <c r="Y399" s="1300"/>
      <c r="Z399" s="1300"/>
      <c r="AA399" s="1300"/>
      <c r="AB399" s="1300"/>
      <c r="AC399" s="1300"/>
      <c r="AD399" s="1300"/>
      <c r="AE399" s="1300"/>
    </row>
    <row r="400">
      <c r="B400" s="1300"/>
      <c r="C400" s="1300"/>
      <c r="D400" s="1300"/>
      <c r="E400" s="1300"/>
      <c r="F400" s="1300"/>
      <c r="G400" s="1300"/>
      <c r="H400" s="1300"/>
      <c r="I400" s="1300"/>
      <c r="J400" s="1300"/>
      <c r="K400" s="1300"/>
      <c r="L400" s="1300"/>
      <c r="M400" s="1300"/>
      <c r="N400" s="1300"/>
      <c r="O400" s="1300"/>
      <c r="P400" s="1300"/>
      <c r="Q400" s="1300"/>
      <c r="R400" s="1300"/>
      <c r="S400" s="1300"/>
      <c r="T400" s="1300"/>
      <c r="U400" s="1300"/>
      <c r="V400" s="1300"/>
      <c r="W400" s="1300"/>
      <c r="X400" s="1300"/>
      <c r="Y400" s="1300"/>
      <c r="Z400" s="1300"/>
      <c r="AA400" s="1300"/>
      <c r="AB400" s="1300"/>
      <c r="AC400" s="1300"/>
      <c r="AD400" s="1300"/>
      <c r="AE400" s="1300"/>
    </row>
    <row r="401">
      <c r="B401" s="1300"/>
      <c r="C401" s="1300"/>
      <c r="D401" s="1300"/>
      <c r="E401" s="1300"/>
      <c r="F401" s="1300"/>
      <c r="G401" s="1300"/>
      <c r="H401" s="1300"/>
      <c r="I401" s="1300"/>
      <c r="J401" s="1300"/>
      <c r="K401" s="1300"/>
      <c r="L401" s="1300"/>
      <c r="M401" s="1300"/>
      <c r="N401" s="1300"/>
      <c r="O401" s="1300"/>
      <c r="P401" s="1300"/>
      <c r="Q401" s="1300"/>
      <c r="R401" s="1300"/>
      <c r="S401" s="1300"/>
      <c r="T401" s="1300"/>
      <c r="U401" s="1300"/>
      <c r="V401" s="1300"/>
      <c r="W401" s="1300"/>
      <c r="X401" s="1300"/>
      <c r="Y401" s="1300"/>
      <c r="Z401" s="1300"/>
      <c r="AA401" s="1300"/>
      <c r="AB401" s="1300"/>
      <c r="AC401" s="1300"/>
      <c r="AD401" s="1300"/>
      <c r="AE401" s="1300"/>
    </row>
    <row r="402">
      <c r="B402" s="1300"/>
      <c r="C402" s="1300"/>
      <c r="D402" s="1300"/>
      <c r="E402" s="1300"/>
      <c r="F402" s="1300"/>
      <c r="G402" s="1300"/>
      <c r="H402" s="1300"/>
      <c r="I402" s="1300"/>
      <c r="J402" s="1300"/>
      <c r="K402" s="1300"/>
      <c r="L402" s="1300"/>
      <c r="M402" s="1300"/>
      <c r="N402" s="1300"/>
      <c r="O402" s="1300"/>
      <c r="P402" s="1300"/>
      <c r="Q402" s="1300"/>
      <c r="R402" s="1300"/>
      <c r="S402" s="1300"/>
      <c r="T402" s="1300"/>
      <c r="U402" s="1300"/>
      <c r="V402" s="1300"/>
      <c r="W402" s="1300"/>
      <c r="X402" s="1300"/>
      <c r="Y402" s="1300"/>
      <c r="Z402" s="1300"/>
      <c r="AA402" s="1300"/>
      <c r="AB402" s="1300"/>
      <c r="AC402" s="1300"/>
      <c r="AD402" s="1300"/>
      <c r="AE402" s="1300"/>
    </row>
    <row r="403">
      <c r="B403" s="1300"/>
      <c r="C403" s="1300"/>
      <c r="D403" s="1300"/>
      <c r="E403" s="1300"/>
      <c r="F403" s="1300"/>
      <c r="G403" s="1300"/>
      <c r="H403" s="1300"/>
      <c r="I403" s="1300"/>
      <c r="J403" s="1300"/>
      <c r="K403" s="1300"/>
      <c r="L403" s="1300"/>
      <c r="M403" s="1300"/>
      <c r="N403" s="1300"/>
      <c r="O403" s="1300"/>
      <c r="P403" s="1300"/>
      <c r="Q403" s="1300"/>
      <c r="R403" s="1300"/>
      <c r="S403" s="1300"/>
      <c r="T403" s="1300"/>
      <c r="U403" s="1300"/>
      <c r="V403" s="1300"/>
      <c r="W403" s="1300"/>
      <c r="X403" s="1300"/>
      <c r="Y403" s="1300"/>
      <c r="Z403" s="1300"/>
      <c r="AA403" s="1300"/>
      <c r="AB403" s="1300"/>
      <c r="AC403" s="1300"/>
      <c r="AD403" s="1300"/>
      <c r="AE403" s="1300"/>
    </row>
    <row r="404">
      <c r="B404" s="1300"/>
      <c r="C404" s="1300"/>
      <c r="D404" s="1300"/>
      <c r="E404" s="1300"/>
      <c r="F404" s="1300"/>
      <c r="G404" s="1300"/>
      <c r="H404" s="1300"/>
      <c r="I404" s="1300"/>
      <c r="J404" s="1300"/>
      <c r="K404" s="1300"/>
      <c r="L404" s="1300"/>
      <c r="M404" s="1300"/>
      <c r="N404" s="1300"/>
      <c r="O404" s="1300"/>
      <c r="P404" s="1300"/>
      <c r="Q404" s="1300"/>
      <c r="R404" s="1300"/>
      <c r="S404" s="1300"/>
      <c r="T404" s="1300"/>
      <c r="U404" s="1300"/>
      <c r="V404" s="1300"/>
      <c r="W404" s="1300"/>
      <c r="X404" s="1300"/>
      <c r="Y404" s="1300"/>
      <c r="Z404" s="1300"/>
      <c r="AA404" s="1300"/>
      <c r="AB404" s="1300"/>
      <c r="AC404" s="1300"/>
      <c r="AD404" s="1300"/>
      <c r="AE404" s="1300"/>
    </row>
    <row r="405">
      <c r="B405" s="1300"/>
      <c r="C405" s="1300"/>
      <c r="D405" s="1300"/>
      <c r="E405" s="1300"/>
      <c r="F405" s="1300"/>
      <c r="G405" s="1300"/>
      <c r="H405" s="1300"/>
      <c r="I405" s="1300"/>
      <c r="J405" s="1300"/>
      <c r="K405" s="1300"/>
      <c r="L405" s="1300"/>
      <c r="M405" s="1300"/>
      <c r="N405" s="1300"/>
      <c r="O405" s="1300"/>
      <c r="P405" s="1300"/>
      <c r="Q405" s="1300"/>
      <c r="R405" s="1300"/>
      <c r="S405" s="1300"/>
      <c r="T405" s="1300"/>
      <c r="U405" s="1300"/>
      <c r="V405" s="1300"/>
      <c r="W405" s="1300"/>
      <c r="X405" s="1300"/>
      <c r="Y405" s="1300"/>
      <c r="Z405" s="1300"/>
      <c r="AA405" s="1300"/>
      <c r="AB405" s="1300"/>
      <c r="AC405" s="1300"/>
      <c r="AD405" s="1300"/>
      <c r="AE405" s="1300"/>
    </row>
    <row r="406">
      <c r="B406" s="1300"/>
      <c r="C406" s="1300"/>
      <c r="D406" s="1300"/>
      <c r="E406" s="1300"/>
      <c r="F406" s="1300"/>
      <c r="G406" s="1300"/>
      <c r="H406" s="1300"/>
      <c r="I406" s="1300"/>
      <c r="J406" s="1300"/>
      <c r="K406" s="1300"/>
      <c r="L406" s="1300"/>
      <c r="M406" s="1300"/>
      <c r="N406" s="1300"/>
      <c r="O406" s="1300"/>
      <c r="P406" s="1300"/>
      <c r="Q406" s="1300"/>
      <c r="R406" s="1300"/>
      <c r="S406" s="1300"/>
      <c r="T406" s="1300"/>
      <c r="U406" s="1300"/>
      <c r="V406" s="1300"/>
      <c r="W406" s="1300"/>
      <c r="X406" s="1300"/>
      <c r="Y406" s="1300"/>
      <c r="Z406" s="1300"/>
      <c r="AA406" s="1300"/>
      <c r="AB406" s="1300"/>
      <c r="AC406" s="1300"/>
      <c r="AD406" s="1300"/>
      <c r="AE406" s="1300"/>
    </row>
    <row r="407">
      <c r="B407" s="1300"/>
      <c r="C407" s="1300"/>
      <c r="D407" s="1300"/>
      <c r="E407" s="1300"/>
      <c r="F407" s="1300"/>
      <c r="G407" s="1300"/>
      <c r="H407" s="1300"/>
      <c r="I407" s="1300"/>
      <c r="J407" s="1300"/>
      <c r="K407" s="1300"/>
      <c r="L407" s="1300"/>
      <c r="M407" s="1300"/>
      <c r="N407" s="1300"/>
      <c r="O407" s="1300"/>
      <c r="P407" s="1300"/>
      <c r="Q407" s="1300"/>
      <c r="R407" s="1300"/>
      <c r="S407" s="1300"/>
      <c r="T407" s="1300"/>
      <c r="U407" s="1300"/>
      <c r="V407" s="1300"/>
      <c r="W407" s="1300"/>
      <c r="X407" s="1300"/>
      <c r="Y407" s="1300"/>
      <c r="Z407" s="1300"/>
      <c r="AA407" s="1300"/>
      <c r="AB407" s="1300"/>
      <c r="AC407" s="1300"/>
      <c r="AD407" s="1300"/>
      <c r="AE407" s="1300"/>
    </row>
    <row r="408">
      <c r="B408" s="1300"/>
      <c r="C408" s="1300"/>
      <c r="D408" s="1300"/>
      <c r="E408" s="1300"/>
      <c r="F408" s="1300"/>
      <c r="G408" s="1300"/>
      <c r="H408" s="1300"/>
      <c r="I408" s="1300"/>
      <c r="J408" s="1300"/>
      <c r="K408" s="1300"/>
      <c r="L408" s="1300"/>
      <c r="M408" s="1300"/>
      <c r="N408" s="1300"/>
      <c r="O408" s="1300"/>
      <c r="P408" s="1300"/>
      <c r="Q408" s="1300"/>
      <c r="R408" s="1300"/>
      <c r="S408" s="1300"/>
      <c r="T408" s="1300"/>
      <c r="U408" s="1300"/>
      <c r="V408" s="1300"/>
      <c r="W408" s="1300"/>
      <c r="X408" s="1300"/>
      <c r="Y408" s="1300"/>
      <c r="Z408" s="1300"/>
      <c r="AA408" s="1300"/>
      <c r="AB408" s="1300"/>
      <c r="AC408" s="1300"/>
      <c r="AD408" s="1300"/>
      <c r="AE408" s="1300"/>
    </row>
    <row r="409">
      <c r="B409" s="1300"/>
      <c r="C409" s="1300"/>
      <c r="D409" s="1300"/>
      <c r="E409" s="1300"/>
      <c r="F409" s="1300"/>
      <c r="G409" s="1300"/>
      <c r="H409" s="1300"/>
      <c r="I409" s="1300"/>
      <c r="J409" s="1300"/>
      <c r="K409" s="1300"/>
      <c r="L409" s="1300"/>
      <c r="M409" s="1300"/>
      <c r="N409" s="1300"/>
      <c r="O409" s="1300"/>
      <c r="P409" s="1300"/>
      <c r="Q409" s="1300"/>
      <c r="R409" s="1300"/>
      <c r="S409" s="1300"/>
      <c r="T409" s="1300"/>
      <c r="U409" s="1300"/>
      <c r="V409" s="1300"/>
      <c r="W409" s="1300"/>
      <c r="X409" s="1300"/>
      <c r="Y409" s="1300"/>
      <c r="Z409" s="1300"/>
      <c r="AA409" s="1300"/>
      <c r="AB409" s="1300"/>
      <c r="AC409" s="1300"/>
      <c r="AD409" s="1300"/>
      <c r="AE409" s="1300"/>
    </row>
    <row r="410">
      <c r="B410" s="1300"/>
      <c r="C410" s="1300"/>
      <c r="D410" s="1300"/>
      <c r="E410" s="1300"/>
      <c r="F410" s="1300"/>
      <c r="G410" s="1300"/>
      <c r="H410" s="1300"/>
      <c r="I410" s="1300"/>
      <c r="J410" s="1300"/>
      <c r="K410" s="1300"/>
      <c r="L410" s="1300"/>
      <c r="M410" s="1300"/>
      <c r="N410" s="1300"/>
      <c r="O410" s="1300"/>
      <c r="P410" s="1300"/>
      <c r="Q410" s="1300"/>
      <c r="R410" s="1300"/>
      <c r="S410" s="1300"/>
      <c r="T410" s="1300"/>
      <c r="U410" s="1300"/>
      <c r="V410" s="1300"/>
      <c r="W410" s="1300"/>
      <c r="X410" s="1300"/>
      <c r="Y410" s="1300"/>
      <c r="Z410" s="1300"/>
      <c r="AA410" s="1300"/>
      <c r="AB410" s="1300"/>
      <c r="AC410" s="1300"/>
      <c r="AD410" s="1300"/>
      <c r="AE410" s="1300"/>
    </row>
    <row r="411">
      <c r="B411" s="1300"/>
      <c r="C411" s="1300"/>
      <c r="D411" s="1300"/>
      <c r="E411" s="1300"/>
      <c r="F411" s="1300"/>
      <c r="G411" s="1300"/>
      <c r="H411" s="1300"/>
      <c r="I411" s="1300"/>
      <c r="J411" s="1300"/>
      <c r="K411" s="1300"/>
      <c r="L411" s="1300"/>
      <c r="M411" s="1300"/>
      <c r="N411" s="1300"/>
      <c r="O411" s="1300"/>
      <c r="P411" s="1300"/>
      <c r="Q411" s="1300"/>
      <c r="R411" s="1300"/>
      <c r="S411" s="1300"/>
      <c r="T411" s="1300"/>
      <c r="U411" s="1300"/>
      <c r="V411" s="1300"/>
      <c r="W411" s="1300"/>
      <c r="X411" s="1300"/>
      <c r="Y411" s="1300"/>
      <c r="Z411" s="1300"/>
      <c r="AA411" s="1300"/>
      <c r="AB411" s="1300"/>
      <c r="AC411" s="1300"/>
      <c r="AD411" s="1300"/>
      <c r="AE411" s="1300"/>
    </row>
    <row r="412">
      <c r="B412" s="1300"/>
      <c r="C412" s="1300"/>
      <c r="D412" s="1300"/>
      <c r="E412" s="1300"/>
      <c r="F412" s="1300"/>
      <c r="G412" s="1300"/>
      <c r="H412" s="1300"/>
      <c r="I412" s="1300"/>
      <c r="J412" s="1300"/>
      <c r="K412" s="1300"/>
      <c r="L412" s="1300"/>
      <c r="M412" s="1300"/>
      <c r="N412" s="1300"/>
      <c r="O412" s="1300"/>
      <c r="P412" s="1300"/>
      <c r="Q412" s="1300"/>
      <c r="R412" s="1300"/>
      <c r="S412" s="1300"/>
      <c r="T412" s="1300"/>
      <c r="U412" s="1300"/>
      <c r="V412" s="1300"/>
      <c r="W412" s="1300"/>
      <c r="X412" s="1300"/>
      <c r="Y412" s="1300"/>
      <c r="Z412" s="1300"/>
      <c r="AA412" s="1300"/>
      <c r="AB412" s="1300"/>
      <c r="AC412" s="1300"/>
      <c r="AD412" s="1300"/>
      <c r="AE412" s="1300"/>
    </row>
    <row r="413">
      <c r="B413" s="1300"/>
      <c r="C413" s="1300"/>
      <c r="D413" s="1300"/>
      <c r="E413" s="1300"/>
      <c r="F413" s="1300"/>
      <c r="G413" s="1300"/>
      <c r="H413" s="1300"/>
      <c r="I413" s="1300"/>
      <c r="J413" s="1300"/>
      <c r="K413" s="1300"/>
      <c r="L413" s="1300"/>
      <c r="M413" s="1300"/>
      <c r="N413" s="1300"/>
      <c r="O413" s="1300"/>
      <c r="P413" s="1300"/>
      <c r="Q413" s="1300"/>
      <c r="R413" s="1300"/>
      <c r="S413" s="1300"/>
      <c r="T413" s="1300"/>
      <c r="U413" s="1300"/>
      <c r="V413" s="1300"/>
      <c r="W413" s="1300"/>
      <c r="X413" s="1300"/>
      <c r="Y413" s="1300"/>
      <c r="Z413" s="1300"/>
      <c r="AA413" s="1300"/>
      <c r="AB413" s="1300"/>
      <c r="AC413" s="1300"/>
      <c r="AD413" s="1300"/>
      <c r="AE413" s="1300"/>
    </row>
    <row r="414">
      <c r="B414" s="1300"/>
      <c r="C414" s="1300"/>
      <c r="D414" s="1300"/>
      <c r="E414" s="1300"/>
      <c r="F414" s="1300"/>
      <c r="G414" s="1300"/>
      <c r="H414" s="1300"/>
      <c r="I414" s="1300"/>
      <c r="J414" s="1300"/>
      <c r="K414" s="1300"/>
      <c r="L414" s="1300"/>
      <c r="M414" s="1300"/>
      <c r="N414" s="1300"/>
      <c r="O414" s="1300"/>
      <c r="P414" s="1300"/>
      <c r="Q414" s="1300"/>
      <c r="R414" s="1300"/>
      <c r="S414" s="1300"/>
      <c r="T414" s="1300"/>
      <c r="U414" s="1300"/>
      <c r="V414" s="1300"/>
      <c r="W414" s="1300"/>
      <c r="X414" s="1300"/>
      <c r="Y414" s="1300"/>
      <c r="Z414" s="1300"/>
      <c r="AA414" s="1300"/>
      <c r="AB414" s="1300"/>
      <c r="AC414" s="1300"/>
      <c r="AD414" s="1300"/>
      <c r="AE414" s="1300"/>
    </row>
    <row r="415">
      <c r="B415" s="1300"/>
      <c r="C415" s="1300"/>
      <c r="D415" s="1300"/>
      <c r="E415" s="1300"/>
      <c r="F415" s="1300"/>
      <c r="G415" s="1300"/>
      <c r="H415" s="1300"/>
      <c r="I415" s="1300"/>
      <c r="J415" s="1300"/>
      <c r="K415" s="1300"/>
      <c r="L415" s="1300"/>
      <c r="M415" s="1300"/>
      <c r="N415" s="1300"/>
      <c r="O415" s="1300"/>
      <c r="P415" s="1300"/>
      <c r="Q415" s="1300"/>
      <c r="R415" s="1300"/>
      <c r="S415" s="1300"/>
      <c r="T415" s="1300"/>
      <c r="U415" s="1300"/>
      <c r="V415" s="1300"/>
      <c r="W415" s="1300"/>
      <c r="X415" s="1300"/>
      <c r="Y415" s="1300"/>
      <c r="Z415" s="1300"/>
      <c r="AA415" s="1300"/>
      <c r="AB415" s="1300"/>
      <c r="AC415" s="1300"/>
      <c r="AD415" s="1300"/>
      <c r="AE415" s="1300"/>
    </row>
    <row r="416">
      <c r="B416" s="1300"/>
      <c r="C416" s="1300"/>
      <c r="D416" s="1300"/>
      <c r="E416" s="1300"/>
      <c r="F416" s="1300"/>
      <c r="G416" s="1300"/>
      <c r="H416" s="1300"/>
      <c r="I416" s="1300"/>
      <c r="J416" s="1300"/>
      <c r="K416" s="1300"/>
      <c r="L416" s="1300"/>
      <c r="M416" s="1300"/>
      <c r="N416" s="1300"/>
      <c r="O416" s="1300"/>
      <c r="P416" s="1300"/>
      <c r="Q416" s="1300"/>
      <c r="R416" s="1300"/>
      <c r="S416" s="1300"/>
      <c r="T416" s="1300"/>
      <c r="U416" s="1300"/>
      <c r="V416" s="1300"/>
      <c r="W416" s="1300"/>
      <c r="X416" s="1300"/>
      <c r="Y416" s="1300"/>
      <c r="Z416" s="1300"/>
      <c r="AA416" s="1300"/>
      <c r="AB416" s="1300"/>
      <c r="AC416" s="1300"/>
      <c r="AD416" s="1300"/>
      <c r="AE416" s="1300"/>
    </row>
    <row r="417">
      <c r="B417" s="1300"/>
      <c r="C417" s="1300"/>
      <c r="D417" s="1300"/>
      <c r="E417" s="1300"/>
      <c r="F417" s="1300"/>
      <c r="G417" s="1300"/>
      <c r="H417" s="1300"/>
      <c r="I417" s="1300"/>
      <c r="J417" s="1300"/>
      <c r="K417" s="1300"/>
      <c r="L417" s="1300"/>
      <c r="M417" s="1300"/>
      <c r="N417" s="1300"/>
      <c r="O417" s="1300"/>
      <c r="P417" s="1300"/>
      <c r="Q417" s="1300"/>
      <c r="R417" s="1300"/>
      <c r="S417" s="1300"/>
      <c r="T417" s="1300"/>
      <c r="U417" s="1300"/>
      <c r="V417" s="1300"/>
      <c r="W417" s="1300"/>
      <c r="X417" s="1300"/>
      <c r="Y417" s="1300"/>
      <c r="Z417" s="1300"/>
      <c r="AA417" s="1300"/>
      <c r="AB417" s="1300"/>
      <c r="AC417" s="1300"/>
      <c r="AD417" s="1300"/>
      <c r="AE417" s="1300"/>
    </row>
    <row r="418">
      <c r="B418" s="1300"/>
      <c r="C418" s="1300"/>
      <c r="D418" s="1300"/>
      <c r="E418" s="1300"/>
      <c r="F418" s="1300"/>
      <c r="G418" s="1300"/>
      <c r="H418" s="1300"/>
      <c r="I418" s="1300"/>
      <c r="J418" s="1300"/>
      <c r="K418" s="1300"/>
      <c r="L418" s="1300"/>
      <c r="M418" s="1300"/>
      <c r="N418" s="1300"/>
      <c r="O418" s="1300"/>
      <c r="P418" s="1300"/>
      <c r="Q418" s="1300"/>
      <c r="R418" s="1300"/>
      <c r="S418" s="1300"/>
      <c r="T418" s="1300"/>
      <c r="U418" s="1300"/>
      <c r="V418" s="1300"/>
      <c r="W418" s="1300"/>
      <c r="X418" s="1300"/>
      <c r="Y418" s="1300"/>
      <c r="Z418" s="1300"/>
      <c r="AA418" s="1300"/>
      <c r="AB418" s="1300"/>
      <c r="AC418" s="1300"/>
      <c r="AD418" s="1300"/>
      <c r="AE418" s="1300"/>
    </row>
    <row r="419">
      <c r="B419" s="1300"/>
      <c r="C419" s="1300"/>
      <c r="D419" s="1300"/>
      <c r="E419" s="1300"/>
      <c r="F419" s="1300"/>
      <c r="G419" s="1300"/>
      <c r="H419" s="1300"/>
      <c r="I419" s="1300"/>
      <c r="J419" s="1300"/>
      <c r="K419" s="1300"/>
      <c r="L419" s="1300"/>
      <c r="M419" s="1300"/>
      <c r="N419" s="1300"/>
      <c r="O419" s="1300"/>
      <c r="P419" s="1300"/>
      <c r="Q419" s="1300"/>
      <c r="R419" s="1300"/>
      <c r="S419" s="1300"/>
      <c r="T419" s="1300"/>
      <c r="U419" s="1300"/>
      <c r="V419" s="1300"/>
      <c r="W419" s="1300"/>
      <c r="X419" s="1300"/>
      <c r="Y419" s="1300"/>
      <c r="Z419" s="1300"/>
      <c r="AA419" s="1300"/>
      <c r="AB419" s="1300"/>
      <c r="AC419" s="1300"/>
      <c r="AD419" s="1300"/>
      <c r="AE419" s="1300"/>
    </row>
    <row r="420">
      <c r="B420" s="1300"/>
      <c r="C420" s="1300"/>
      <c r="D420" s="1300"/>
      <c r="E420" s="1300"/>
      <c r="F420" s="1300"/>
      <c r="G420" s="1300"/>
      <c r="H420" s="1300"/>
      <c r="I420" s="1300"/>
      <c r="J420" s="1300"/>
      <c r="K420" s="1300"/>
      <c r="L420" s="1300"/>
      <c r="M420" s="1300"/>
      <c r="N420" s="1300"/>
      <c r="O420" s="1300"/>
      <c r="P420" s="1300"/>
      <c r="Q420" s="1300"/>
      <c r="R420" s="1300"/>
      <c r="S420" s="1300"/>
      <c r="T420" s="1300"/>
      <c r="U420" s="1300"/>
      <c r="V420" s="1300"/>
      <c r="W420" s="1300"/>
      <c r="X420" s="1300"/>
      <c r="Y420" s="1300"/>
      <c r="Z420" s="1300"/>
      <c r="AA420" s="1300"/>
      <c r="AB420" s="1300"/>
      <c r="AC420" s="1300"/>
      <c r="AD420" s="1300"/>
      <c r="AE420" s="1300"/>
    </row>
    <row r="421">
      <c r="B421" s="1300"/>
      <c r="C421" s="1300"/>
      <c r="D421" s="1300"/>
      <c r="E421" s="1300"/>
      <c r="F421" s="1300"/>
      <c r="G421" s="1300"/>
      <c r="H421" s="1300"/>
      <c r="I421" s="1300"/>
      <c r="J421" s="1300"/>
      <c r="K421" s="1300"/>
      <c r="L421" s="1300"/>
      <c r="M421" s="1300"/>
      <c r="N421" s="1300"/>
      <c r="O421" s="1300"/>
      <c r="P421" s="1300"/>
      <c r="Q421" s="1300"/>
      <c r="R421" s="1300"/>
      <c r="S421" s="1300"/>
      <c r="T421" s="1300"/>
      <c r="U421" s="1300"/>
      <c r="V421" s="1300"/>
      <c r="W421" s="1300"/>
      <c r="X421" s="1300"/>
      <c r="Y421" s="1300"/>
      <c r="Z421" s="1300"/>
      <c r="AA421" s="1300"/>
      <c r="AB421" s="1300"/>
      <c r="AC421" s="1300"/>
      <c r="AD421" s="1300"/>
      <c r="AE421" s="1300"/>
    </row>
    <row r="422">
      <c r="B422" s="1300"/>
      <c r="C422" s="1300"/>
      <c r="D422" s="1300"/>
      <c r="E422" s="1300"/>
      <c r="F422" s="1300"/>
      <c r="G422" s="1300"/>
      <c r="H422" s="1300"/>
      <c r="I422" s="1300"/>
      <c r="J422" s="1300"/>
      <c r="K422" s="1300"/>
      <c r="L422" s="1300"/>
      <c r="M422" s="1300"/>
      <c r="N422" s="1300"/>
      <c r="O422" s="1300"/>
      <c r="P422" s="1300"/>
      <c r="Q422" s="1300"/>
      <c r="R422" s="1300"/>
      <c r="S422" s="1300"/>
      <c r="T422" s="1300"/>
      <c r="U422" s="1300"/>
      <c r="V422" s="1300"/>
      <c r="W422" s="1300"/>
      <c r="X422" s="1300"/>
      <c r="Y422" s="1300"/>
      <c r="Z422" s="1300"/>
      <c r="AA422" s="1300"/>
      <c r="AB422" s="1300"/>
      <c r="AC422" s="1300"/>
      <c r="AD422" s="1300"/>
      <c r="AE422" s="1300"/>
    </row>
    <row r="423">
      <c r="B423" s="1300"/>
      <c r="C423" s="1300"/>
      <c r="D423" s="1300"/>
      <c r="E423" s="1300"/>
      <c r="F423" s="1300"/>
      <c r="G423" s="1300"/>
      <c r="H423" s="1300"/>
      <c r="I423" s="1300"/>
      <c r="J423" s="1300"/>
      <c r="K423" s="1300"/>
      <c r="L423" s="1300"/>
      <c r="M423" s="1300"/>
      <c r="N423" s="1300"/>
      <c r="O423" s="1300"/>
      <c r="P423" s="1300"/>
      <c r="Q423" s="1300"/>
      <c r="R423" s="1300"/>
      <c r="S423" s="1300"/>
      <c r="T423" s="1300"/>
      <c r="U423" s="1300"/>
      <c r="V423" s="1300"/>
      <c r="W423" s="1300"/>
      <c r="X423" s="1300"/>
      <c r="Y423" s="1300"/>
      <c r="Z423" s="1300"/>
      <c r="AA423" s="1300"/>
      <c r="AB423" s="1300"/>
      <c r="AC423" s="1300"/>
      <c r="AD423" s="1300"/>
      <c r="AE423" s="1300"/>
    </row>
    <row r="424">
      <c r="B424" s="1300"/>
      <c r="C424" s="1300"/>
      <c r="D424" s="1300"/>
      <c r="E424" s="1300"/>
      <c r="F424" s="1300"/>
      <c r="G424" s="1300"/>
      <c r="H424" s="1300"/>
      <c r="I424" s="1300"/>
      <c r="J424" s="1300"/>
      <c r="K424" s="1300"/>
      <c r="L424" s="1300"/>
      <c r="M424" s="1300"/>
      <c r="N424" s="1300"/>
      <c r="O424" s="1300"/>
      <c r="P424" s="1300"/>
      <c r="Q424" s="1300"/>
      <c r="R424" s="1300"/>
      <c r="S424" s="1300"/>
      <c r="T424" s="1300"/>
      <c r="U424" s="1300"/>
      <c r="V424" s="1300"/>
      <c r="W424" s="1300"/>
      <c r="X424" s="1300"/>
      <c r="Y424" s="1300"/>
      <c r="Z424" s="1300"/>
      <c r="AA424" s="1300"/>
      <c r="AB424" s="1300"/>
      <c r="AC424" s="1300"/>
      <c r="AD424" s="1300"/>
      <c r="AE424" s="1300"/>
    </row>
    <row r="425">
      <c r="B425" s="1300"/>
      <c r="C425" s="1300"/>
      <c r="D425" s="1300"/>
      <c r="E425" s="1300"/>
      <c r="F425" s="1300"/>
      <c r="G425" s="1300"/>
      <c r="H425" s="1300"/>
      <c r="I425" s="1300"/>
      <c r="J425" s="1300"/>
      <c r="K425" s="1300"/>
      <c r="L425" s="1300"/>
      <c r="M425" s="1300"/>
      <c r="N425" s="1300"/>
      <c r="O425" s="1300"/>
      <c r="P425" s="1300"/>
      <c r="Q425" s="1300"/>
      <c r="R425" s="1300"/>
      <c r="S425" s="1300"/>
      <c r="T425" s="1300"/>
      <c r="U425" s="1300"/>
      <c r="V425" s="1300"/>
      <c r="W425" s="1300"/>
      <c r="X425" s="1300"/>
      <c r="Y425" s="1300"/>
      <c r="Z425" s="1300"/>
      <c r="AA425" s="1300"/>
      <c r="AB425" s="1300"/>
      <c r="AC425" s="1300"/>
      <c r="AD425" s="1300"/>
      <c r="AE425" s="1300"/>
    </row>
    <row r="426">
      <c r="B426" s="1300"/>
      <c r="C426" s="1300"/>
      <c r="D426" s="1300"/>
      <c r="E426" s="1300"/>
      <c r="F426" s="1300"/>
      <c r="G426" s="1300"/>
      <c r="H426" s="1300"/>
      <c r="I426" s="1300"/>
      <c r="J426" s="1300"/>
      <c r="K426" s="1300"/>
      <c r="L426" s="1300"/>
      <c r="M426" s="1300"/>
      <c r="N426" s="1300"/>
      <c r="O426" s="1300"/>
      <c r="P426" s="1300"/>
      <c r="Q426" s="1300"/>
      <c r="R426" s="1300"/>
      <c r="S426" s="1300"/>
      <c r="T426" s="1300"/>
      <c r="U426" s="1300"/>
      <c r="V426" s="1300"/>
      <c r="W426" s="1300"/>
      <c r="X426" s="1300"/>
      <c r="Y426" s="1300"/>
      <c r="Z426" s="1300"/>
      <c r="AA426" s="1300"/>
      <c r="AB426" s="1300"/>
      <c r="AC426" s="1300"/>
      <c r="AD426" s="1300"/>
      <c r="AE426" s="1300"/>
    </row>
    <row r="427">
      <c r="B427" s="1300"/>
      <c r="C427" s="1300"/>
      <c r="D427" s="1300"/>
      <c r="E427" s="1300"/>
      <c r="F427" s="1300"/>
      <c r="G427" s="1300"/>
      <c r="H427" s="1300"/>
      <c r="I427" s="1300"/>
      <c r="J427" s="1300"/>
      <c r="K427" s="1300"/>
      <c r="L427" s="1300"/>
      <c r="M427" s="1300"/>
      <c r="N427" s="1300"/>
      <c r="O427" s="1300"/>
      <c r="P427" s="1300"/>
      <c r="Q427" s="1300"/>
      <c r="R427" s="1300"/>
      <c r="S427" s="1300"/>
      <c r="T427" s="1300"/>
      <c r="U427" s="1300"/>
      <c r="V427" s="1300"/>
      <c r="W427" s="1300"/>
      <c r="X427" s="1300"/>
      <c r="Y427" s="1300"/>
      <c r="Z427" s="1300"/>
      <c r="AA427" s="1300"/>
      <c r="AB427" s="1300"/>
      <c r="AC427" s="1300"/>
      <c r="AD427" s="1300"/>
      <c r="AE427" s="1300"/>
    </row>
    <row r="428">
      <c r="B428" s="1300"/>
      <c r="C428" s="1300"/>
      <c r="D428" s="1300"/>
      <c r="E428" s="1300"/>
      <c r="F428" s="1300"/>
      <c r="G428" s="1300"/>
      <c r="H428" s="1300"/>
      <c r="I428" s="1300"/>
      <c r="J428" s="1300"/>
      <c r="K428" s="1300"/>
      <c r="L428" s="1300"/>
      <c r="M428" s="1300"/>
      <c r="N428" s="1300"/>
      <c r="O428" s="1300"/>
      <c r="P428" s="1300"/>
      <c r="Q428" s="1300"/>
      <c r="R428" s="1300"/>
      <c r="S428" s="1300"/>
      <c r="T428" s="1300"/>
      <c r="U428" s="1300"/>
      <c r="V428" s="1300"/>
      <c r="W428" s="1300"/>
      <c r="X428" s="1300"/>
      <c r="Y428" s="1300"/>
      <c r="Z428" s="1300"/>
      <c r="AA428" s="1300"/>
      <c r="AB428" s="1300"/>
      <c r="AC428" s="1300"/>
      <c r="AD428" s="1300"/>
      <c r="AE428" s="1300"/>
    </row>
    <row r="429">
      <c r="B429" s="1300"/>
      <c r="C429" s="1300"/>
      <c r="D429" s="1300"/>
      <c r="E429" s="1300"/>
      <c r="F429" s="1300"/>
      <c r="G429" s="1300"/>
      <c r="H429" s="1300"/>
      <c r="I429" s="1300"/>
      <c r="J429" s="1300"/>
      <c r="K429" s="1300"/>
      <c r="L429" s="1300"/>
      <c r="M429" s="1300"/>
      <c r="N429" s="1300"/>
      <c r="O429" s="1300"/>
      <c r="P429" s="1300"/>
      <c r="Q429" s="1300"/>
      <c r="R429" s="1300"/>
      <c r="S429" s="1300"/>
      <c r="T429" s="1300"/>
      <c r="U429" s="1300"/>
      <c r="V429" s="1300"/>
      <c r="W429" s="1300"/>
      <c r="X429" s="1300"/>
      <c r="Y429" s="1300"/>
      <c r="Z429" s="1300"/>
      <c r="AA429" s="1300"/>
      <c r="AB429" s="1300"/>
      <c r="AC429" s="1300"/>
      <c r="AD429" s="1300"/>
      <c r="AE429" s="1300"/>
    </row>
    <row r="430">
      <c r="B430" s="1300"/>
      <c r="C430" s="1300"/>
      <c r="D430" s="1300"/>
      <c r="E430" s="1300"/>
      <c r="F430" s="1300"/>
      <c r="G430" s="1300"/>
      <c r="H430" s="1300"/>
      <c r="I430" s="1300"/>
      <c r="J430" s="1300"/>
      <c r="K430" s="1300"/>
      <c r="L430" s="1300"/>
      <c r="M430" s="1300"/>
      <c r="N430" s="1300"/>
      <c r="O430" s="1300"/>
      <c r="P430" s="1300"/>
      <c r="Q430" s="1300"/>
      <c r="R430" s="1300"/>
      <c r="S430" s="1300"/>
      <c r="T430" s="1300"/>
      <c r="U430" s="1300"/>
      <c r="V430" s="1300"/>
      <c r="W430" s="1300"/>
      <c r="X430" s="1300"/>
      <c r="Y430" s="1300"/>
      <c r="Z430" s="1300"/>
      <c r="AA430" s="1300"/>
      <c r="AB430" s="1300"/>
      <c r="AC430" s="1300"/>
      <c r="AD430" s="1300"/>
      <c r="AE430" s="1300"/>
    </row>
    <row r="431">
      <c r="B431" s="1300"/>
      <c r="C431" s="1300"/>
      <c r="D431" s="1300"/>
      <c r="E431" s="1300"/>
      <c r="F431" s="1300"/>
      <c r="G431" s="1300"/>
      <c r="H431" s="1300"/>
      <c r="I431" s="1300"/>
      <c r="J431" s="1300"/>
      <c r="K431" s="1300"/>
      <c r="L431" s="1300"/>
      <c r="M431" s="1300"/>
      <c r="N431" s="1300"/>
      <c r="O431" s="1300"/>
      <c r="P431" s="1300"/>
      <c r="Q431" s="1300"/>
      <c r="R431" s="1300"/>
      <c r="S431" s="1300"/>
      <c r="T431" s="1300"/>
      <c r="U431" s="1300"/>
      <c r="V431" s="1300"/>
      <c r="W431" s="1300"/>
      <c r="X431" s="1300"/>
      <c r="Y431" s="1300"/>
      <c r="Z431" s="1300"/>
      <c r="AA431" s="1300"/>
      <c r="AB431" s="1300"/>
      <c r="AC431" s="1300"/>
      <c r="AD431" s="1300"/>
      <c r="AE431" s="1300"/>
    </row>
    <row r="432">
      <c r="B432" s="1300"/>
      <c r="C432" s="1300"/>
      <c r="D432" s="1300"/>
      <c r="E432" s="1300"/>
      <c r="F432" s="1300"/>
      <c r="G432" s="1300"/>
      <c r="H432" s="1300"/>
      <c r="I432" s="1300"/>
      <c r="J432" s="1300"/>
      <c r="K432" s="1300"/>
      <c r="L432" s="1300"/>
      <c r="M432" s="1300"/>
      <c r="N432" s="1300"/>
      <c r="O432" s="1300"/>
      <c r="P432" s="1300"/>
      <c r="Q432" s="1300"/>
      <c r="R432" s="1300"/>
      <c r="S432" s="1300"/>
      <c r="T432" s="1300"/>
      <c r="U432" s="1300"/>
      <c r="V432" s="1300"/>
      <c r="W432" s="1300"/>
      <c r="X432" s="1300"/>
      <c r="Y432" s="1300"/>
      <c r="Z432" s="1300"/>
      <c r="AA432" s="1300"/>
      <c r="AB432" s="1300"/>
      <c r="AC432" s="1300"/>
      <c r="AD432" s="1300"/>
      <c r="AE432" s="1300"/>
    </row>
    <row r="433">
      <c r="B433" s="1300"/>
      <c r="C433" s="1300"/>
      <c r="D433" s="1300"/>
      <c r="E433" s="1300"/>
      <c r="F433" s="1300"/>
      <c r="G433" s="1300"/>
      <c r="H433" s="1300"/>
      <c r="I433" s="1300"/>
      <c r="J433" s="1300"/>
      <c r="K433" s="1300"/>
      <c r="L433" s="1300"/>
      <c r="M433" s="1300"/>
      <c r="N433" s="1300"/>
      <c r="O433" s="1300"/>
      <c r="P433" s="1300"/>
      <c r="Q433" s="1300"/>
      <c r="R433" s="1300"/>
      <c r="S433" s="1300"/>
      <c r="T433" s="1300"/>
      <c r="U433" s="1300"/>
      <c r="V433" s="1300"/>
      <c r="W433" s="1300"/>
      <c r="X433" s="1300"/>
      <c r="Y433" s="1300"/>
      <c r="Z433" s="1300"/>
      <c r="AA433" s="1300"/>
      <c r="AB433" s="1300"/>
      <c r="AC433" s="1300"/>
      <c r="AD433" s="1300"/>
      <c r="AE433" s="1300"/>
    </row>
    <row r="434">
      <c r="B434" s="1300"/>
      <c r="C434" s="1300"/>
      <c r="D434" s="1300"/>
      <c r="E434" s="1300"/>
      <c r="F434" s="1300"/>
      <c r="G434" s="1300"/>
      <c r="H434" s="1300"/>
      <c r="I434" s="1300"/>
      <c r="J434" s="1300"/>
      <c r="K434" s="1300"/>
      <c r="L434" s="1300"/>
      <c r="M434" s="1300"/>
      <c r="N434" s="1300"/>
      <c r="O434" s="1300"/>
      <c r="P434" s="1300"/>
      <c r="Q434" s="1300"/>
      <c r="R434" s="1300"/>
      <c r="S434" s="1300"/>
      <c r="T434" s="1300"/>
      <c r="U434" s="1300"/>
      <c r="V434" s="1300"/>
      <c r="W434" s="1300"/>
      <c r="X434" s="1300"/>
      <c r="Y434" s="1300"/>
      <c r="Z434" s="1300"/>
      <c r="AA434" s="1300"/>
      <c r="AB434" s="1300"/>
      <c r="AC434" s="1300"/>
      <c r="AD434" s="1300"/>
      <c r="AE434" s="1300"/>
    </row>
    <row r="435">
      <c r="B435" s="1300"/>
      <c r="C435" s="1300"/>
      <c r="D435" s="1300"/>
      <c r="E435" s="1300"/>
      <c r="F435" s="1300"/>
      <c r="G435" s="1300"/>
      <c r="H435" s="1300"/>
      <c r="I435" s="1300"/>
      <c r="J435" s="1300"/>
      <c r="K435" s="1300"/>
      <c r="L435" s="1300"/>
      <c r="M435" s="1300"/>
      <c r="N435" s="1300"/>
      <c r="O435" s="1300"/>
      <c r="P435" s="1300"/>
      <c r="Q435" s="1300"/>
      <c r="R435" s="1300"/>
      <c r="S435" s="1300"/>
      <c r="T435" s="1300"/>
      <c r="U435" s="1300"/>
      <c r="V435" s="1300"/>
      <c r="W435" s="1300"/>
      <c r="X435" s="1300"/>
      <c r="Y435" s="1300"/>
      <c r="Z435" s="1300"/>
      <c r="AA435" s="1300"/>
      <c r="AB435" s="1300"/>
      <c r="AC435" s="1300"/>
      <c r="AD435" s="1300"/>
      <c r="AE435" s="1300"/>
    </row>
    <row r="436">
      <c r="B436" s="1300"/>
      <c r="C436" s="1300"/>
      <c r="D436" s="1300"/>
      <c r="E436" s="1300"/>
      <c r="F436" s="1300"/>
      <c r="G436" s="1300"/>
      <c r="H436" s="1300"/>
      <c r="I436" s="1300"/>
      <c r="J436" s="1300"/>
      <c r="K436" s="1300"/>
      <c r="L436" s="1300"/>
      <c r="M436" s="1300"/>
      <c r="N436" s="1300"/>
      <c r="O436" s="1300"/>
      <c r="P436" s="1300"/>
      <c r="Q436" s="1300"/>
      <c r="R436" s="1300"/>
      <c r="S436" s="1300"/>
      <c r="T436" s="1300"/>
      <c r="U436" s="1300"/>
      <c r="V436" s="1300"/>
      <c r="W436" s="1300"/>
      <c r="X436" s="1300"/>
      <c r="Y436" s="1300"/>
      <c r="Z436" s="1300"/>
      <c r="AA436" s="1300"/>
      <c r="AB436" s="1300"/>
      <c r="AC436" s="1300"/>
      <c r="AD436" s="1300"/>
      <c r="AE436" s="1300"/>
    </row>
    <row r="437">
      <c r="B437" s="1300"/>
      <c r="C437" s="1300"/>
      <c r="D437" s="1300"/>
      <c r="E437" s="1300"/>
      <c r="F437" s="1300"/>
      <c r="G437" s="1300"/>
      <c r="H437" s="1300"/>
      <c r="I437" s="1300"/>
      <c r="J437" s="1300"/>
      <c r="K437" s="1300"/>
      <c r="L437" s="1300"/>
      <c r="M437" s="1300"/>
      <c r="N437" s="1300"/>
      <c r="O437" s="1300"/>
      <c r="P437" s="1300"/>
      <c r="Q437" s="1300"/>
      <c r="R437" s="1300"/>
      <c r="S437" s="1300"/>
      <c r="T437" s="1300"/>
      <c r="U437" s="1300"/>
      <c r="V437" s="1300"/>
      <c r="W437" s="1300"/>
      <c r="X437" s="1300"/>
      <c r="Y437" s="1300"/>
      <c r="Z437" s="1300"/>
      <c r="AA437" s="1300"/>
      <c r="AB437" s="1300"/>
      <c r="AC437" s="1300"/>
      <c r="AD437" s="1300"/>
      <c r="AE437" s="1300"/>
    </row>
    <row r="438">
      <c r="B438" s="1300"/>
      <c r="C438" s="1300"/>
      <c r="D438" s="1300"/>
      <c r="E438" s="1300"/>
      <c r="F438" s="1300"/>
      <c r="G438" s="1300"/>
      <c r="H438" s="1300"/>
      <c r="I438" s="1300"/>
      <c r="J438" s="1300"/>
      <c r="K438" s="1300"/>
      <c r="L438" s="1300"/>
      <c r="M438" s="1300"/>
      <c r="N438" s="1300"/>
      <c r="O438" s="1300"/>
      <c r="P438" s="1300"/>
      <c r="Q438" s="1300"/>
      <c r="R438" s="1300"/>
      <c r="S438" s="1300"/>
      <c r="T438" s="1300"/>
      <c r="U438" s="1300"/>
      <c r="V438" s="1300"/>
      <c r="W438" s="1300"/>
      <c r="X438" s="1300"/>
      <c r="Y438" s="1300"/>
      <c r="Z438" s="1300"/>
      <c r="AA438" s="1300"/>
      <c r="AB438" s="1300"/>
      <c r="AC438" s="1300"/>
      <c r="AD438" s="1300"/>
      <c r="AE438" s="1300"/>
    </row>
    <row r="439">
      <c r="B439" s="1300"/>
      <c r="C439" s="1300"/>
      <c r="D439" s="1300"/>
      <c r="E439" s="1300"/>
      <c r="F439" s="1300"/>
      <c r="G439" s="1300"/>
      <c r="H439" s="1300"/>
      <c r="I439" s="1300"/>
      <c r="J439" s="1300"/>
      <c r="K439" s="1300"/>
      <c r="L439" s="1300"/>
      <c r="M439" s="1300"/>
      <c r="N439" s="1300"/>
      <c r="O439" s="1300"/>
      <c r="P439" s="1300"/>
      <c r="Q439" s="1300"/>
      <c r="R439" s="1300"/>
      <c r="S439" s="1300"/>
      <c r="T439" s="1300"/>
      <c r="U439" s="1300"/>
      <c r="V439" s="1300"/>
      <c r="W439" s="1300"/>
      <c r="X439" s="1300"/>
      <c r="Y439" s="1300"/>
      <c r="Z439" s="1300"/>
      <c r="AA439" s="1300"/>
      <c r="AB439" s="1300"/>
      <c r="AC439" s="1300"/>
      <c r="AD439" s="1300"/>
      <c r="AE439" s="1300"/>
    </row>
    <row r="440">
      <c r="B440" s="1300"/>
      <c r="C440" s="1300"/>
      <c r="D440" s="1300"/>
      <c r="E440" s="1300"/>
      <c r="F440" s="1300"/>
      <c r="G440" s="1300"/>
      <c r="H440" s="1300"/>
      <c r="I440" s="1300"/>
      <c r="J440" s="1300"/>
      <c r="K440" s="1300"/>
      <c r="L440" s="1300"/>
      <c r="M440" s="1300"/>
      <c r="N440" s="1300"/>
      <c r="O440" s="1300"/>
      <c r="P440" s="1300"/>
      <c r="Q440" s="1300"/>
      <c r="R440" s="1300"/>
      <c r="S440" s="1300"/>
      <c r="T440" s="1300"/>
      <c r="U440" s="1300"/>
      <c r="V440" s="1300"/>
      <c r="W440" s="1300"/>
      <c r="X440" s="1300"/>
      <c r="Y440" s="1300"/>
      <c r="Z440" s="1300"/>
      <c r="AA440" s="1300"/>
      <c r="AB440" s="1300"/>
      <c r="AC440" s="1300"/>
      <c r="AD440" s="1300"/>
      <c r="AE440" s="1300"/>
    </row>
    <row r="441">
      <c r="B441" s="1300"/>
      <c r="C441" s="1300"/>
      <c r="D441" s="1300"/>
      <c r="E441" s="1300"/>
      <c r="F441" s="1300"/>
      <c r="G441" s="1300"/>
      <c r="H441" s="1300"/>
      <c r="I441" s="1300"/>
      <c r="J441" s="1300"/>
      <c r="K441" s="1300"/>
      <c r="L441" s="1300"/>
      <c r="M441" s="1300"/>
      <c r="N441" s="1300"/>
      <c r="O441" s="1300"/>
      <c r="P441" s="1300"/>
      <c r="Q441" s="1300"/>
      <c r="R441" s="1300"/>
      <c r="S441" s="1300"/>
      <c r="T441" s="1300"/>
      <c r="U441" s="1300"/>
      <c r="V441" s="1300"/>
      <c r="W441" s="1300"/>
      <c r="X441" s="1300"/>
      <c r="Y441" s="1300"/>
      <c r="Z441" s="1300"/>
      <c r="AA441" s="1300"/>
      <c r="AB441" s="1300"/>
      <c r="AC441" s="1300"/>
      <c r="AD441" s="1300"/>
      <c r="AE441" s="1300"/>
    </row>
    <row r="442">
      <c r="B442" s="1300"/>
      <c r="C442" s="1300"/>
      <c r="D442" s="1300"/>
      <c r="E442" s="1300"/>
      <c r="F442" s="1300"/>
      <c r="G442" s="1300"/>
      <c r="H442" s="1300"/>
      <c r="I442" s="1300"/>
      <c r="J442" s="1300"/>
      <c r="K442" s="1300"/>
      <c r="L442" s="1300"/>
      <c r="M442" s="1300"/>
      <c r="N442" s="1300"/>
      <c r="O442" s="1300"/>
      <c r="P442" s="1300"/>
      <c r="Q442" s="1300"/>
      <c r="R442" s="1300"/>
      <c r="S442" s="1300"/>
      <c r="T442" s="1300"/>
      <c r="U442" s="1300"/>
      <c r="V442" s="1300"/>
      <c r="W442" s="1300"/>
      <c r="X442" s="1300"/>
      <c r="Y442" s="1300"/>
      <c r="Z442" s="1300"/>
      <c r="AA442" s="1300"/>
      <c r="AB442" s="1300"/>
      <c r="AC442" s="1300"/>
      <c r="AD442" s="1300"/>
      <c r="AE442" s="1300"/>
    </row>
    <row r="443">
      <c r="B443" s="1300"/>
      <c r="C443" s="1300"/>
      <c r="D443" s="1300"/>
      <c r="E443" s="1300"/>
      <c r="F443" s="1300"/>
      <c r="G443" s="1300"/>
      <c r="H443" s="1300"/>
      <c r="I443" s="1300"/>
      <c r="J443" s="1300"/>
      <c r="K443" s="1300"/>
      <c r="L443" s="1300"/>
      <c r="M443" s="1300"/>
      <c r="N443" s="1300"/>
      <c r="O443" s="1300"/>
      <c r="P443" s="1300"/>
      <c r="Q443" s="1300"/>
      <c r="R443" s="1300"/>
      <c r="S443" s="1300"/>
      <c r="T443" s="1300"/>
      <c r="U443" s="1300"/>
      <c r="V443" s="1300"/>
      <c r="W443" s="1300"/>
      <c r="X443" s="1300"/>
      <c r="Y443" s="1300"/>
      <c r="Z443" s="1300"/>
      <c r="AA443" s="1300"/>
      <c r="AB443" s="1300"/>
      <c r="AC443" s="1300"/>
      <c r="AD443" s="1300"/>
      <c r="AE443" s="1300"/>
    </row>
    <row r="444">
      <c r="B444" s="1300"/>
      <c r="C444" s="1300"/>
      <c r="D444" s="1300"/>
      <c r="E444" s="1300"/>
      <c r="F444" s="1300"/>
      <c r="G444" s="1300"/>
      <c r="H444" s="1300"/>
      <c r="I444" s="1300"/>
      <c r="J444" s="1300"/>
      <c r="K444" s="1300"/>
      <c r="L444" s="1300"/>
      <c r="M444" s="1300"/>
      <c r="N444" s="1300"/>
      <c r="O444" s="1300"/>
      <c r="P444" s="1300"/>
      <c r="Q444" s="1300"/>
      <c r="R444" s="1300"/>
      <c r="S444" s="1300"/>
      <c r="T444" s="1300"/>
      <c r="U444" s="1300"/>
      <c r="V444" s="1300"/>
      <c r="W444" s="1300"/>
      <c r="X444" s="1300"/>
      <c r="Y444" s="1300"/>
      <c r="Z444" s="1300"/>
      <c r="AA444" s="1300"/>
      <c r="AB444" s="1300"/>
      <c r="AC444" s="1300"/>
      <c r="AD444" s="1300"/>
      <c r="AE444" s="1300"/>
    </row>
    <row r="445">
      <c r="B445" s="1300"/>
      <c r="C445" s="1300"/>
      <c r="D445" s="1300"/>
      <c r="E445" s="1300"/>
      <c r="F445" s="1300"/>
      <c r="G445" s="1300"/>
      <c r="H445" s="1300"/>
      <c r="I445" s="1300"/>
      <c r="J445" s="1300"/>
      <c r="K445" s="1300"/>
      <c r="L445" s="1300"/>
      <c r="M445" s="1300"/>
      <c r="N445" s="1300"/>
      <c r="O445" s="1300"/>
      <c r="P445" s="1300"/>
      <c r="Q445" s="1300"/>
      <c r="R445" s="1300"/>
      <c r="S445" s="1300"/>
      <c r="T445" s="1300"/>
      <c r="U445" s="1300"/>
      <c r="V445" s="1300"/>
      <c r="W445" s="1300"/>
      <c r="X445" s="1300"/>
      <c r="Y445" s="1300"/>
      <c r="Z445" s="1300"/>
      <c r="AA445" s="1300"/>
      <c r="AB445" s="1300"/>
      <c r="AC445" s="1300"/>
      <c r="AD445" s="1300"/>
      <c r="AE445" s="1300"/>
    </row>
    <row r="446">
      <c r="B446" s="1300"/>
      <c r="C446" s="1300"/>
      <c r="D446" s="1300"/>
      <c r="E446" s="1300"/>
      <c r="F446" s="1300"/>
      <c r="G446" s="1300"/>
      <c r="H446" s="1300"/>
      <c r="I446" s="1300"/>
      <c r="J446" s="1300"/>
      <c r="K446" s="1300"/>
      <c r="L446" s="1300"/>
      <c r="M446" s="1300"/>
      <c r="N446" s="1300"/>
      <c r="O446" s="1300"/>
      <c r="P446" s="1300"/>
      <c r="Q446" s="1300"/>
      <c r="R446" s="1300"/>
      <c r="S446" s="1300"/>
      <c r="T446" s="1300"/>
      <c r="U446" s="1300"/>
      <c r="V446" s="1300"/>
      <c r="W446" s="1300"/>
      <c r="X446" s="1300"/>
      <c r="Y446" s="1300"/>
      <c r="Z446" s="1300"/>
      <c r="AA446" s="1300"/>
      <c r="AB446" s="1300"/>
      <c r="AC446" s="1300"/>
      <c r="AD446" s="1300"/>
      <c r="AE446" s="1300"/>
    </row>
    <row r="447">
      <c r="B447" s="1300"/>
      <c r="C447" s="1300"/>
      <c r="D447" s="1300"/>
      <c r="E447" s="1300"/>
      <c r="F447" s="1300"/>
      <c r="G447" s="1300"/>
      <c r="H447" s="1300"/>
      <c r="I447" s="1300"/>
      <c r="J447" s="1300"/>
      <c r="K447" s="1300"/>
      <c r="L447" s="1300"/>
      <c r="M447" s="1300"/>
      <c r="N447" s="1300"/>
      <c r="O447" s="1300"/>
      <c r="P447" s="1300"/>
      <c r="Q447" s="1300"/>
      <c r="R447" s="1300"/>
      <c r="S447" s="1300"/>
      <c r="T447" s="1300"/>
      <c r="U447" s="1300"/>
      <c r="V447" s="1300"/>
      <c r="W447" s="1300"/>
      <c r="X447" s="1300"/>
      <c r="Y447" s="1300"/>
      <c r="Z447" s="1300"/>
      <c r="AA447" s="1300"/>
      <c r="AB447" s="1300"/>
      <c r="AC447" s="1300"/>
      <c r="AD447" s="1300"/>
      <c r="AE447" s="1300"/>
    </row>
    <row r="448">
      <c r="B448" s="1300"/>
      <c r="C448" s="1300"/>
      <c r="D448" s="1300"/>
      <c r="E448" s="1300"/>
      <c r="F448" s="1300"/>
      <c r="G448" s="1300"/>
      <c r="H448" s="1300"/>
      <c r="I448" s="1300"/>
      <c r="J448" s="1300"/>
      <c r="K448" s="1300"/>
      <c r="L448" s="1300"/>
      <c r="M448" s="1300"/>
      <c r="N448" s="1300"/>
      <c r="O448" s="1300"/>
      <c r="P448" s="1300"/>
      <c r="Q448" s="1300"/>
      <c r="R448" s="1300"/>
      <c r="S448" s="1300"/>
      <c r="T448" s="1300"/>
      <c r="U448" s="1300"/>
      <c r="V448" s="1300"/>
      <c r="W448" s="1300"/>
      <c r="X448" s="1300"/>
      <c r="Y448" s="1300"/>
      <c r="Z448" s="1300"/>
      <c r="AA448" s="1300"/>
      <c r="AB448" s="1300"/>
      <c r="AC448" s="1300"/>
      <c r="AD448" s="1300"/>
      <c r="AE448" s="1300"/>
    </row>
    <row r="449">
      <c r="B449" s="1300"/>
      <c r="C449" s="1300"/>
      <c r="D449" s="1300"/>
      <c r="E449" s="1300"/>
      <c r="F449" s="1300"/>
      <c r="G449" s="1300"/>
      <c r="H449" s="1300"/>
      <c r="I449" s="1300"/>
      <c r="J449" s="1300"/>
      <c r="K449" s="1300"/>
      <c r="L449" s="1300"/>
      <c r="M449" s="1300"/>
      <c r="N449" s="1300"/>
      <c r="O449" s="1300"/>
      <c r="P449" s="1300"/>
      <c r="Q449" s="1300"/>
      <c r="R449" s="1300"/>
      <c r="S449" s="1300"/>
      <c r="T449" s="1300"/>
      <c r="U449" s="1300"/>
      <c r="V449" s="1300"/>
      <c r="W449" s="1300"/>
      <c r="X449" s="1300"/>
      <c r="Y449" s="1300"/>
      <c r="Z449" s="1300"/>
      <c r="AA449" s="1300"/>
      <c r="AB449" s="1300"/>
      <c r="AC449" s="1300"/>
      <c r="AD449" s="1300"/>
      <c r="AE449" s="1300"/>
    </row>
    <row r="450">
      <c r="B450" s="1300"/>
      <c r="C450" s="1300"/>
      <c r="D450" s="1300"/>
      <c r="E450" s="1300"/>
      <c r="F450" s="1300"/>
      <c r="G450" s="1300"/>
      <c r="H450" s="1300"/>
      <c r="I450" s="1300"/>
      <c r="J450" s="1300"/>
      <c r="K450" s="1300"/>
      <c r="L450" s="1300"/>
      <c r="M450" s="1300"/>
      <c r="N450" s="1300"/>
      <c r="O450" s="1300"/>
      <c r="P450" s="1300"/>
      <c r="Q450" s="1300"/>
      <c r="R450" s="1300"/>
      <c r="S450" s="1300"/>
      <c r="T450" s="1300"/>
      <c r="U450" s="1300"/>
      <c r="V450" s="1300"/>
      <c r="W450" s="1300"/>
      <c r="X450" s="1300"/>
      <c r="Y450" s="1300"/>
      <c r="Z450" s="1300"/>
      <c r="AA450" s="1300"/>
      <c r="AB450" s="1300"/>
      <c r="AC450" s="1300"/>
      <c r="AD450" s="1300"/>
      <c r="AE450" s="1300"/>
    </row>
    <row r="451">
      <c r="B451" s="1300"/>
      <c r="C451" s="1300"/>
      <c r="D451" s="1300"/>
      <c r="E451" s="1300"/>
      <c r="F451" s="1300"/>
      <c r="G451" s="1300"/>
      <c r="H451" s="1300"/>
      <c r="I451" s="1300"/>
      <c r="J451" s="1300"/>
      <c r="K451" s="1300"/>
      <c r="L451" s="1300"/>
      <c r="M451" s="1300"/>
      <c r="N451" s="1300"/>
      <c r="O451" s="1300"/>
      <c r="P451" s="1300"/>
      <c r="Q451" s="1300"/>
      <c r="R451" s="1300"/>
      <c r="S451" s="1300"/>
      <c r="T451" s="1300"/>
      <c r="U451" s="1300"/>
      <c r="V451" s="1300"/>
      <c r="W451" s="1300"/>
      <c r="X451" s="1300"/>
      <c r="Y451" s="1300"/>
      <c r="Z451" s="1300"/>
      <c r="AA451" s="1300"/>
      <c r="AB451" s="1300"/>
      <c r="AC451" s="1300"/>
      <c r="AD451" s="1300"/>
      <c r="AE451" s="1300"/>
    </row>
    <row r="452">
      <c r="B452" s="1300"/>
      <c r="C452" s="1300"/>
      <c r="D452" s="1300"/>
      <c r="E452" s="1300"/>
      <c r="F452" s="1300"/>
      <c r="G452" s="1300"/>
      <c r="H452" s="1300"/>
      <c r="I452" s="1300"/>
      <c r="J452" s="1300"/>
      <c r="K452" s="1300"/>
      <c r="L452" s="1300"/>
      <c r="M452" s="1300"/>
      <c r="N452" s="1300"/>
      <c r="O452" s="1300"/>
      <c r="P452" s="1300"/>
      <c r="Q452" s="1300"/>
      <c r="R452" s="1300"/>
      <c r="S452" s="1300"/>
      <c r="T452" s="1300"/>
      <c r="U452" s="1300"/>
      <c r="V452" s="1300"/>
      <c r="W452" s="1300"/>
      <c r="X452" s="1300"/>
      <c r="Y452" s="1300"/>
      <c r="Z452" s="1300"/>
      <c r="AA452" s="1300"/>
      <c r="AB452" s="1300"/>
      <c r="AC452" s="1300"/>
      <c r="AD452" s="1300"/>
      <c r="AE452" s="1300"/>
    </row>
    <row r="453">
      <c r="B453" s="1300"/>
      <c r="C453" s="1300"/>
      <c r="D453" s="1300"/>
      <c r="E453" s="1300"/>
      <c r="F453" s="1300"/>
      <c r="G453" s="1300"/>
      <c r="H453" s="1300"/>
      <c r="I453" s="1300"/>
      <c r="J453" s="1300"/>
      <c r="K453" s="1300"/>
      <c r="L453" s="1300"/>
      <c r="M453" s="1300"/>
      <c r="N453" s="1300"/>
      <c r="O453" s="1300"/>
      <c r="P453" s="1300"/>
      <c r="Q453" s="1300"/>
      <c r="R453" s="1300"/>
      <c r="S453" s="1300"/>
      <c r="T453" s="1300"/>
      <c r="U453" s="1300"/>
      <c r="V453" s="1300"/>
      <c r="W453" s="1300"/>
      <c r="X453" s="1300"/>
      <c r="Y453" s="1300"/>
      <c r="Z453" s="1300"/>
      <c r="AA453" s="1300"/>
      <c r="AB453" s="1300"/>
      <c r="AC453" s="1300"/>
      <c r="AD453" s="1300"/>
      <c r="AE453" s="1300"/>
    </row>
    <row r="454">
      <c r="B454" s="1300"/>
      <c r="C454" s="1300"/>
      <c r="D454" s="1300"/>
      <c r="E454" s="1300"/>
      <c r="F454" s="1300"/>
      <c r="G454" s="1300"/>
      <c r="H454" s="1300"/>
      <c r="I454" s="1300"/>
      <c r="J454" s="1300"/>
      <c r="K454" s="1300"/>
      <c r="L454" s="1300"/>
      <c r="M454" s="1300"/>
      <c r="N454" s="1300"/>
      <c r="O454" s="1300"/>
      <c r="P454" s="1300"/>
      <c r="Q454" s="1300"/>
      <c r="R454" s="1300"/>
      <c r="S454" s="1300"/>
      <c r="T454" s="1300"/>
      <c r="U454" s="1300"/>
      <c r="V454" s="1300"/>
      <c r="W454" s="1300"/>
      <c r="X454" s="1300"/>
      <c r="Y454" s="1300"/>
      <c r="Z454" s="1300"/>
      <c r="AA454" s="1300"/>
      <c r="AB454" s="1300"/>
      <c r="AC454" s="1300"/>
      <c r="AD454" s="1300"/>
      <c r="AE454" s="1300"/>
    </row>
    <row r="455">
      <c r="B455" s="1300"/>
      <c r="C455" s="1300"/>
      <c r="D455" s="1300"/>
      <c r="E455" s="1300"/>
      <c r="F455" s="1300"/>
      <c r="G455" s="1300"/>
      <c r="H455" s="1300"/>
      <c r="I455" s="1300"/>
      <c r="J455" s="1300"/>
      <c r="K455" s="1300"/>
      <c r="L455" s="1300"/>
      <c r="M455" s="1300"/>
      <c r="N455" s="1300"/>
      <c r="O455" s="1300"/>
      <c r="P455" s="1300"/>
      <c r="Q455" s="1300"/>
      <c r="R455" s="1300"/>
      <c r="S455" s="1300"/>
      <c r="T455" s="1300"/>
      <c r="U455" s="1300"/>
      <c r="V455" s="1300"/>
      <c r="W455" s="1300"/>
      <c r="X455" s="1300"/>
      <c r="Y455" s="1300"/>
      <c r="Z455" s="1300"/>
      <c r="AA455" s="1300"/>
      <c r="AB455" s="1300"/>
      <c r="AC455" s="1300"/>
      <c r="AD455" s="1300"/>
      <c r="AE455" s="1300"/>
    </row>
    <row r="456">
      <c r="B456" s="1300"/>
      <c r="C456" s="1300"/>
      <c r="D456" s="1300"/>
      <c r="E456" s="1300"/>
      <c r="F456" s="1300"/>
      <c r="G456" s="1300"/>
      <c r="H456" s="1300"/>
      <c r="I456" s="1300"/>
      <c r="J456" s="1300"/>
      <c r="K456" s="1300"/>
      <c r="L456" s="1300"/>
      <c r="M456" s="1300"/>
      <c r="N456" s="1300"/>
      <c r="O456" s="1300"/>
      <c r="P456" s="1300"/>
      <c r="Q456" s="1300"/>
      <c r="R456" s="1300"/>
      <c r="S456" s="1300"/>
      <c r="T456" s="1300"/>
      <c r="U456" s="1300"/>
      <c r="V456" s="1300"/>
      <c r="W456" s="1300"/>
      <c r="X456" s="1300"/>
      <c r="Y456" s="1300"/>
      <c r="Z456" s="1300"/>
      <c r="AA456" s="1300"/>
      <c r="AB456" s="1300"/>
      <c r="AC456" s="1300"/>
      <c r="AD456" s="1300"/>
      <c r="AE456" s="1300"/>
    </row>
    <row r="457">
      <c r="B457" s="1300"/>
      <c r="C457" s="1300"/>
      <c r="D457" s="1300"/>
      <c r="E457" s="1300"/>
      <c r="F457" s="1300"/>
      <c r="G457" s="1300"/>
      <c r="H457" s="1300"/>
      <c r="I457" s="1300"/>
      <c r="J457" s="1300"/>
      <c r="K457" s="1300"/>
      <c r="L457" s="1300"/>
      <c r="M457" s="1300"/>
      <c r="N457" s="1300"/>
      <c r="O457" s="1300"/>
      <c r="P457" s="1300"/>
      <c r="Q457" s="1300"/>
      <c r="R457" s="1300"/>
      <c r="S457" s="1300"/>
      <c r="T457" s="1300"/>
      <c r="U457" s="1300"/>
      <c r="V457" s="1300"/>
      <c r="W457" s="1300"/>
      <c r="X457" s="1300"/>
      <c r="Y457" s="1300"/>
      <c r="Z457" s="1300"/>
      <c r="AA457" s="1300"/>
      <c r="AB457" s="1300"/>
      <c r="AC457" s="1300"/>
      <c r="AD457" s="1300"/>
      <c r="AE457" s="1300"/>
    </row>
    <row r="458">
      <c r="B458" s="1300"/>
      <c r="C458" s="1300"/>
      <c r="D458" s="1300"/>
      <c r="E458" s="1300"/>
      <c r="F458" s="1300"/>
      <c r="G458" s="1300"/>
      <c r="H458" s="1300"/>
      <c r="I458" s="1300"/>
      <c r="J458" s="1300"/>
      <c r="K458" s="1300"/>
      <c r="L458" s="1300"/>
      <c r="M458" s="1300"/>
      <c r="N458" s="1300"/>
      <c r="O458" s="1300"/>
      <c r="P458" s="1300"/>
      <c r="Q458" s="1300"/>
      <c r="R458" s="1300"/>
      <c r="S458" s="1300"/>
      <c r="T458" s="1300"/>
      <c r="U458" s="1300"/>
      <c r="V458" s="1300"/>
      <c r="W458" s="1300"/>
      <c r="X458" s="1300"/>
      <c r="Y458" s="1300"/>
      <c r="Z458" s="1300"/>
      <c r="AA458" s="1300"/>
      <c r="AB458" s="1300"/>
      <c r="AC458" s="1300"/>
      <c r="AD458" s="1300"/>
      <c r="AE458" s="1300"/>
    </row>
    <row r="459">
      <c r="B459" s="1300"/>
      <c r="C459" s="1300"/>
      <c r="D459" s="1300"/>
      <c r="E459" s="1300"/>
      <c r="F459" s="1300"/>
      <c r="G459" s="1300"/>
      <c r="H459" s="1300"/>
      <c r="I459" s="1300"/>
      <c r="J459" s="1300"/>
      <c r="K459" s="1300"/>
      <c r="L459" s="1300"/>
      <c r="M459" s="1300"/>
      <c r="N459" s="1300"/>
      <c r="O459" s="1300"/>
      <c r="P459" s="1300"/>
      <c r="Q459" s="1300"/>
      <c r="R459" s="1300"/>
      <c r="S459" s="1300"/>
      <c r="T459" s="1300"/>
      <c r="U459" s="1300"/>
      <c r="V459" s="1300"/>
      <c r="W459" s="1300"/>
      <c r="X459" s="1300"/>
      <c r="Y459" s="1300"/>
      <c r="Z459" s="1300"/>
      <c r="AA459" s="1300"/>
      <c r="AB459" s="1300"/>
      <c r="AC459" s="1300"/>
      <c r="AD459" s="1300"/>
      <c r="AE459" s="1300"/>
    </row>
    <row r="460">
      <c r="B460" s="1300"/>
      <c r="C460" s="1300"/>
      <c r="D460" s="1300"/>
      <c r="E460" s="1300"/>
      <c r="F460" s="1300"/>
      <c r="G460" s="1300"/>
      <c r="H460" s="1300"/>
      <c r="I460" s="1300"/>
      <c r="J460" s="1300"/>
      <c r="K460" s="1300"/>
      <c r="L460" s="1300"/>
      <c r="M460" s="1300"/>
      <c r="N460" s="1300"/>
      <c r="O460" s="1300"/>
      <c r="P460" s="1300"/>
      <c r="Q460" s="1300"/>
      <c r="R460" s="1300"/>
      <c r="S460" s="1300"/>
      <c r="T460" s="1300"/>
      <c r="U460" s="1300"/>
      <c r="V460" s="1300"/>
      <c r="W460" s="1300"/>
      <c r="X460" s="1300"/>
      <c r="Y460" s="1300"/>
      <c r="Z460" s="1300"/>
      <c r="AA460" s="1300"/>
      <c r="AB460" s="1300"/>
      <c r="AC460" s="1300"/>
      <c r="AD460" s="1300"/>
      <c r="AE460" s="1300"/>
    </row>
    <row r="461">
      <c r="B461" s="1300"/>
      <c r="C461" s="1300"/>
      <c r="D461" s="1300"/>
      <c r="E461" s="1300"/>
      <c r="F461" s="1300"/>
      <c r="G461" s="1300"/>
      <c r="H461" s="1300"/>
      <c r="I461" s="1300"/>
      <c r="J461" s="1300"/>
      <c r="K461" s="1300"/>
      <c r="L461" s="1300"/>
      <c r="M461" s="1300"/>
      <c r="N461" s="1300"/>
      <c r="O461" s="1300"/>
      <c r="P461" s="1300"/>
      <c r="Q461" s="1300"/>
      <c r="R461" s="1300"/>
      <c r="S461" s="1300"/>
      <c r="T461" s="1300"/>
      <c r="U461" s="1300"/>
      <c r="V461" s="1300"/>
      <c r="W461" s="1300"/>
      <c r="X461" s="1300"/>
      <c r="Y461" s="1300"/>
      <c r="Z461" s="1300"/>
      <c r="AA461" s="1300"/>
      <c r="AB461" s="1300"/>
      <c r="AC461" s="1300"/>
      <c r="AD461" s="1300"/>
      <c r="AE461" s="1300"/>
    </row>
    <row r="462">
      <c r="B462" s="1300"/>
      <c r="C462" s="1300"/>
      <c r="D462" s="1300"/>
      <c r="E462" s="1300"/>
      <c r="F462" s="1300"/>
      <c r="G462" s="1300"/>
      <c r="H462" s="1300"/>
      <c r="I462" s="1300"/>
      <c r="J462" s="1300"/>
      <c r="K462" s="1300"/>
      <c r="L462" s="1300"/>
      <c r="M462" s="1300"/>
      <c r="N462" s="1300"/>
      <c r="O462" s="1300"/>
      <c r="P462" s="1300"/>
      <c r="Q462" s="1300"/>
      <c r="R462" s="1300"/>
      <c r="S462" s="1300"/>
      <c r="T462" s="1300"/>
      <c r="U462" s="1300"/>
      <c r="V462" s="1300"/>
      <c r="W462" s="1300"/>
      <c r="X462" s="1300"/>
      <c r="Y462" s="1300"/>
      <c r="Z462" s="1300"/>
      <c r="AA462" s="1300"/>
      <c r="AB462" s="1300"/>
      <c r="AC462" s="1300"/>
      <c r="AD462" s="1300"/>
      <c r="AE462" s="1300"/>
    </row>
    <row r="463">
      <c r="B463" s="1300"/>
      <c r="C463" s="1300"/>
      <c r="D463" s="1300"/>
      <c r="E463" s="1300"/>
      <c r="F463" s="1300"/>
      <c r="G463" s="1300"/>
      <c r="H463" s="1300"/>
      <c r="I463" s="1300"/>
      <c r="J463" s="1300"/>
      <c r="K463" s="1300"/>
      <c r="L463" s="1300"/>
      <c r="M463" s="1300"/>
      <c r="N463" s="1300"/>
      <c r="O463" s="1300"/>
      <c r="P463" s="1300"/>
      <c r="Q463" s="1300"/>
      <c r="R463" s="1300"/>
      <c r="S463" s="1300"/>
      <c r="T463" s="1300"/>
      <c r="U463" s="1300"/>
      <c r="V463" s="1300"/>
      <c r="W463" s="1300"/>
      <c r="X463" s="1300"/>
      <c r="Y463" s="1300"/>
      <c r="Z463" s="1300"/>
      <c r="AA463" s="1300"/>
      <c r="AB463" s="1300"/>
      <c r="AC463" s="1300"/>
      <c r="AD463" s="1300"/>
      <c r="AE463" s="1300"/>
    </row>
    <row r="464">
      <c r="B464" s="1300"/>
      <c r="C464" s="1300"/>
      <c r="D464" s="1300"/>
      <c r="E464" s="1300"/>
      <c r="F464" s="1300"/>
      <c r="G464" s="1300"/>
      <c r="H464" s="1300"/>
      <c r="I464" s="1300"/>
      <c r="J464" s="1300"/>
      <c r="K464" s="1300"/>
      <c r="L464" s="1300"/>
      <c r="M464" s="1300"/>
      <c r="N464" s="1300"/>
      <c r="O464" s="1300"/>
      <c r="P464" s="1300"/>
      <c r="Q464" s="1300"/>
      <c r="R464" s="1300"/>
      <c r="S464" s="1300"/>
      <c r="T464" s="1300"/>
      <c r="U464" s="1300"/>
      <c r="V464" s="1300"/>
      <c r="W464" s="1300"/>
      <c r="X464" s="1300"/>
      <c r="Y464" s="1300"/>
      <c r="Z464" s="1300"/>
      <c r="AA464" s="1300"/>
      <c r="AB464" s="1300"/>
      <c r="AC464" s="1300"/>
      <c r="AD464" s="1300"/>
      <c r="AE464" s="1300"/>
    </row>
    <row r="465">
      <c r="B465" s="1300"/>
      <c r="C465" s="1300"/>
      <c r="D465" s="1300"/>
      <c r="E465" s="1300"/>
      <c r="F465" s="1300"/>
      <c r="G465" s="1300"/>
      <c r="H465" s="1300"/>
      <c r="I465" s="1300"/>
      <c r="J465" s="1300"/>
      <c r="K465" s="1300"/>
      <c r="L465" s="1300"/>
      <c r="M465" s="1300"/>
      <c r="N465" s="1300"/>
      <c r="O465" s="1300"/>
      <c r="P465" s="1300"/>
      <c r="Q465" s="1300"/>
      <c r="R465" s="1300"/>
      <c r="S465" s="1300"/>
      <c r="T465" s="1300"/>
      <c r="U465" s="1300"/>
      <c r="V465" s="1300"/>
      <c r="W465" s="1300"/>
      <c r="X465" s="1300"/>
      <c r="Y465" s="1300"/>
      <c r="Z465" s="1300"/>
      <c r="AA465" s="1300"/>
      <c r="AB465" s="1300"/>
      <c r="AC465" s="1300"/>
      <c r="AD465" s="1300"/>
      <c r="AE465" s="1300"/>
    </row>
    <row r="466">
      <c r="B466" s="1300"/>
      <c r="C466" s="1300"/>
      <c r="D466" s="1300"/>
      <c r="E466" s="1300"/>
      <c r="F466" s="1300"/>
      <c r="G466" s="1300"/>
      <c r="H466" s="1300"/>
      <c r="I466" s="1300"/>
      <c r="J466" s="1300"/>
      <c r="K466" s="1300"/>
      <c r="L466" s="1300"/>
      <c r="M466" s="1300"/>
      <c r="N466" s="1300"/>
      <c r="O466" s="1300"/>
      <c r="P466" s="1300"/>
      <c r="Q466" s="1300"/>
      <c r="R466" s="1300"/>
      <c r="S466" s="1300"/>
      <c r="T466" s="1300"/>
      <c r="U466" s="1300"/>
      <c r="V466" s="1300"/>
      <c r="W466" s="1300"/>
      <c r="X466" s="1300"/>
      <c r="Y466" s="1300"/>
      <c r="Z466" s="1300"/>
      <c r="AA466" s="1300"/>
      <c r="AB466" s="1300"/>
      <c r="AC466" s="1300"/>
      <c r="AD466" s="1300"/>
      <c r="AE466" s="1300"/>
    </row>
    <row r="467">
      <c r="B467" s="1300"/>
      <c r="C467" s="1300"/>
      <c r="D467" s="1300"/>
      <c r="E467" s="1300"/>
      <c r="F467" s="1300"/>
      <c r="G467" s="1300"/>
      <c r="H467" s="1300"/>
      <c r="I467" s="1300"/>
      <c r="J467" s="1300"/>
      <c r="K467" s="1300"/>
      <c r="L467" s="1300"/>
      <c r="M467" s="1300"/>
      <c r="N467" s="1300"/>
      <c r="O467" s="1300"/>
      <c r="P467" s="1300"/>
      <c r="Q467" s="1300"/>
      <c r="R467" s="1300"/>
      <c r="S467" s="1300"/>
      <c r="T467" s="1300"/>
      <c r="U467" s="1300"/>
      <c r="V467" s="1300"/>
      <c r="W467" s="1300"/>
      <c r="X467" s="1300"/>
      <c r="Y467" s="1300"/>
      <c r="Z467" s="1300"/>
      <c r="AA467" s="1300"/>
      <c r="AB467" s="1300"/>
      <c r="AC467" s="1300"/>
      <c r="AD467" s="1300"/>
      <c r="AE467" s="1300"/>
    </row>
    <row r="468">
      <c r="B468" s="1300"/>
      <c r="C468" s="1300"/>
      <c r="D468" s="1300"/>
      <c r="E468" s="1300"/>
      <c r="F468" s="1300"/>
      <c r="G468" s="1300"/>
      <c r="H468" s="1300"/>
      <c r="I468" s="1300"/>
      <c r="J468" s="1300"/>
      <c r="K468" s="1300"/>
      <c r="L468" s="1300"/>
      <c r="M468" s="1300"/>
      <c r="N468" s="1300"/>
      <c r="O468" s="1300"/>
      <c r="P468" s="1300"/>
      <c r="Q468" s="1300"/>
      <c r="R468" s="1300"/>
      <c r="S468" s="1300"/>
      <c r="T468" s="1300"/>
      <c r="U468" s="1300"/>
      <c r="V468" s="1300"/>
      <c r="W468" s="1300"/>
      <c r="X468" s="1300"/>
      <c r="Y468" s="1300"/>
      <c r="Z468" s="1300"/>
      <c r="AA468" s="1300"/>
      <c r="AB468" s="1300"/>
      <c r="AC468" s="1300"/>
      <c r="AD468" s="1300"/>
      <c r="AE468" s="1300"/>
    </row>
    <row r="469">
      <c r="B469" s="1300"/>
      <c r="C469" s="1300"/>
      <c r="D469" s="1300"/>
      <c r="E469" s="1300"/>
      <c r="F469" s="1300"/>
      <c r="G469" s="1300"/>
      <c r="H469" s="1300"/>
      <c r="I469" s="1300"/>
      <c r="J469" s="1300"/>
      <c r="K469" s="1300"/>
      <c r="L469" s="1300"/>
      <c r="M469" s="1300"/>
      <c r="N469" s="1300"/>
      <c r="O469" s="1300"/>
      <c r="P469" s="1300"/>
      <c r="Q469" s="1300"/>
      <c r="R469" s="1300"/>
      <c r="S469" s="1300"/>
      <c r="T469" s="1300"/>
      <c r="U469" s="1300"/>
      <c r="V469" s="1300"/>
      <c r="W469" s="1300"/>
      <c r="X469" s="1300"/>
      <c r="Y469" s="1300"/>
      <c r="Z469" s="1300"/>
      <c r="AA469" s="1300"/>
      <c r="AB469" s="1300"/>
      <c r="AC469" s="1300"/>
      <c r="AD469" s="1300"/>
      <c r="AE469" s="1300"/>
    </row>
    <row r="470">
      <c r="B470" s="1300"/>
      <c r="C470" s="1300"/>
      <c r="D470" s="1300"/>
      <c r="E470" s="1300"/>
      <c r="F470" s="1300"/>
      <c r="G470" s="1300"/>
      <c r="H470" s="1300"/>
      <c r="I470" s="1300"/>
      <c r="J470" s="1300"/>
      <c r="K470" s="1300"/>
      <c r="L470" s="1300"/>
      <c r="M470" s="1300"/>
      <c r="N470" s="1300"/>
      <c r="O470" s="1300"/>
      <c r="P470" s="1300"/>
      <c r="Q470" s="1300"/>
      <c r="R470" s="1300"/>
      <c r="S470" s="1300"/>
      <c r="T470" s="1300"/>
      <c r="U470" s="1300"/>
      <c r="V470" s="1300"/>
      <c r="W470" s="1300"/>
      <c r="X470" s="1300"/>
      <c r="Y470" s="1300"/>
      <c r="Z470" s="1300"/>
      <c r="AA470" s="1300"/>
      <c r="AB470" s="1300"/>
      <c r="AC470" s="1300"/>
      <c r="AD470" s="1300"/>
      <c r="AE470" s="1300"/>
    </row>
    <row r="471">
      <c r="B471" s="1300"/>
      <c r="C471" s="1300"/>
      <c r="D471" s="1300"/>
      <c r="E471" s="1300"/>
      <c r="F471" s="1300"/>
      <c r="G471" s="1300"/>
      <c r="H471" s="1300"/>
      <c r="I471" s="1300"/>
      <c r="J471" s="1300"/>
      <c r="K471" s="1300"/>
      <c r="L471" s="1300"/>
      <c r="M471" s="1300"/>
      <c r="N471" s="1300"/>
      <c r="O471" s="1300"/>
      <c r="P471" s="1300"/>
      <c r="Q471" s="1300"/>
      <c r="R471" s="1300"/>
      <c r="S471" s="1300"/>
      <c r="T471" s="1300"/>
      <c r="U471" s="1300"/>
      <c r="V471" s="1300"/>
      <c r="W471" s="1300"/>
      <c r="X471" s="1300"/>
      <c r="Y471" s="1300"/>
      <c r="Z471" s="1300"/>
      <c r="AA471" s="1300"/>
      <c r="AB471" s="1300"/>
      <c r="AC471" s="1300"/>
      <c r="AD471" s="1300"/>
      <c r="AE471" s="1300"/>
    </row>
    <row r="472">
      <c r="B472" s="1300"/>
      <c r="C472" s="1300"/>
      <c r="D472" s="1300"/>
      <c r="E472" s="1300"/>
      <c r="F472" s="1300"/>
      <c r="G472" s="1300"/>
      <c r="H472" s="1300"/>
      <c r="I472" s="1300"/>
      <c r="J472" s="1300"/>
      <c r="K472" s="1300"/>
      <c r="L472" s="1300"/>
      <c r="M472" s="1300"/>
      <c r="N472" s="1300"/>
      <c r="O472" s="1300"/>
      <c r="P472" s="1300"/>
      <c r="Q472" s="1300"/>
      <c r="R472" s="1300"/>
      <c r="S472" s="1300"/>
      <c r="T472" s="1300"/>
      <c r="U472" s="1300"/>
      <c r="V472" s="1300"/>
      <c r="W472" s="1300"/>
      <c r="X472" s="1300"/>
      <c r="Y472" s="1300"/>
      <c r="Z472" s="1300"/>
      <c r="AA472" s="1300"/>
      <c r="AB472" s="1300"/>
      <c r="AC472" s="1300"/>
      <c r="AD472" s="1300"/>
      <c r="AE472" s="1300"/>
    </row>
    <row r="473">
      <c r="B473" s="1300"/>
      <c r="C473" s="1300"/>
      <c r="D473" s="1300"/>
      <c r="E473" s="1300"/>
      <c r="F473" s="1300"/>
      <c r="G473" s="1300"/>
      <c r="H473" s="1300"/>
      <c r="I473" s="1300"/>
      <c r="J473" s="1300"/>
      <c r="K473" s="1300"/>
      <c r="L473" s="1300"/>
      <c r="M473" s="1300"/>
      <c r="N473" s="1300"/>
      <c r="O473" s="1300"/>
      <c r="P473" s="1300"/>
      <c r="Q473" s="1300"/>
      <c r="R473" s="1300"/>
      <c r="S473" s="1300"/>
      <c r="T473" s="1300"/>
      <c r="U473" s="1300"/>
      <c r="V473" s="1300"/>
      <c r="W473" s="1300"/>
      <c r="X473" s="1300"/>
      <c r="Y473" s="1300"/>
      <c r="Z473" s="1300"/>
      <c r="AA473" s="1300"/>
      <c r="AB473" s="1300"/>
      <c r="AC473" s="1300"/>
      <c r="AD473" s="1300"/>
      <c r="AE473" s="1300"/>
    </row>
    <row r="474">
      <c r="B474" s="1300"/>
      <c r="C474" s="1300"/>
      <c r="D474" s="1300"/>
      <c r="E474" s="1300"/>
      <c r="F474" s="1300"/>
      <c r="G474" s="1300"/>
      <c r="H474" s="1300"/>
      <c r="I474" s="1300"/>
      <c r="J474" s="1300"/>
      <c r="K474" s="1300"/>
      <c r="L474" s="1300"/>
      <c r="M474" s="1300"/>
      <c r="N474" s="1300"/>
      <c r="O474" s="1300"/>
      <c r="P474" s="1300"/>
      <c r="Q474" s="1300"/>
      <c r="R474" s="1300"/>
      <c r="S474" s="1300"/>
      <c r="T474" s="1300"/>
      <c r="U474" s="1300"/>
      <c r="V474" s="1300"/>
      <c r="W474" s="1300"/>
      <c r="X474" s="1300"/>
      <c r="Y474" s="1300"/>
      <c r="Z474" s="1300"/>
      <c r="AA474" s="1300"/>
      <c r="AB474" s="1300"/>
      <c r="AC474" s="1300"/>
      <c r="AD474" s="1300"/>
      <c r="AE474" s="1300"/>
    </row>
    <row r="475">
      <c r="B475" s="1300"/>
      <c r="C475" s="1300"/>
      <c r="D475" s="1300"/>
      <c r="E475" s="1300"/>
      <c r="F475" s="1300"/>
      <c r="G475" s="1300"/>
      <c r="H475" s="1300"/>
      <c r="I475" s="1300"/>
      <c r="J475" s="1300"/>
      <c r="K475" s="1300"/>
      <c r="L475" s="1300"/>
      <c r="M475" s="1300"/>
      <c r="N475" s="1300"/>
      <c r="O475" s="1300"/>
      <c r="P475" s="1300"/>
      <c r="Q475" s="1300"/>
      <c r="R475" s="1300"/>
      <c r="S475" s="1300"/>
      <c r="T475" s="1300"/>
      <c r="U475" s="1300"/>
      <c r="V475" s="1300"/>
      <c r="W475" s="1300"/>
      <c r="X475" s="1300"/>
      <c r="Y475" s="1300"/>
      <c r="Z475" s="1300"/>
      <c r="AA475" s="1300"/>
      <c r="AB475" s="1300"/>
      <c r="AC475" s="1300"/>
      <c r="AD475" s="1300"/>
      <c r="AE475" s="1300"/>
    </row>
    <row r="476">
      <c r="B476" s="1300"/>
      <c r="C476" s="1300"/>
      <c r="D476" s="1300"/>
      <c r="E476" s="1300"/>
      <c r="F476" s="1300"/>
      <c r="G476" s="1300"/>
      <c r="H476" s="1300"/>
      <c r="I476" s="1300"/>
      <c r="J476" s="1300"/>
      <c r="K476" s="1300"/>
      <c r="L476" s="1300"/>
      <c r="M476" s="1300"/>
      <c r="N476" s="1300"/>
      <c r="O476" s="1300"/>
      <c r="P476" s="1300"/>
      <c r="Q476" s="1300"/>
      <c r="R476" s="1300"/>
      <c r="S476" s="1300"/>
      <c r="T476" s="1300"/>
      <c r="U476" s="1300"/>
      <c r="V476" s="1300"/>
      <c r="W476" s="1300"/>
      <c r="X476" s="1300"/>
      <c r="Y476" s="1300"/>
      <c r="Z476" s="1300"/>
      <c r="AA476" s="1300"/>
      <c r="AB476" s="1300"/>
      <c r="AC476" s="1300"/>
      <c r="AD476" s="1300"/>
      <c r="AE476" s="1300"/>
    </row>
    <row r="477">
      <c r="B477" s="1300"/>
      <c r="C477" s="1300"/>
      <c r="D477" s="1300"/>
      <c r="E477" s="1300"/>
      <c r="F477" s="1300"/>
      <c r="G477" s="1300"/>
      <c r="H477" s="1300"/>
      <c r="I477" s="1300"/>
      <c r="J477" s="1300"/>
      <c r="K477" s="1300"/>
      <c r="L477" s="1300"/>
      <c r="M477" s="1300"/>
      <c r="N477" s="1300"/>
      <c r="O477" s="1300"/>
      <c r="P477" s="1300"/>
      <c r="Q477" s="1300"/>
      <c r="R477" s="1300"/>
      <c r="S477" s="1300"/>
      <c r="T477" s="1300"/>
      <c r="U477" s="1300"/>
      <c r="V477" s="1300"/>
      <c r="W477" s="1300"/>
      <c r="X477" s="1300"/>
      <c r="Y477" s="1300"/>
      <c r="Z477" s="1300"/>
      <c r="AA477" s="1300"/>
      <c r="AB477" s="1300"/>
      <c r="AC477" s="1300"/>
      <c r="AD477" s="1300"/>
      <c r="AE477" s="1300"/>
    </row>
    <row r="478">
      <c r="B478" s="1300"/>
      <c r="C478" s="1300"/>
      <c r="D478" s="1300"/>
      <c r="E478" s="1300"/>
      <c r="F478" s="1300"/>
      <c r="G478" s="1300"/>
      <c r="H478" s="1300"/>
      <c r="I478" s="1300"/>
      <c r="J478" s="1300"/>
      <c r="K478" s="1300"/>
      <c r="L478" s="1300"/>
      <c r="M478" s="1300"/>
      <c r="N478" s="1300"/>
      <c r="O478" s="1300"/>
      <c r="P478" s="1300"/>
      <c r="Q478" s="1300"/>
      <c r="R478" s="1300"/>
      <c r="S478" s="1300"/>
      <c r="T478" s="1300"/>
      <c r="U478" s="1300"/>
      <c r="V478" s="1300"/>
      <c r="W478" s="1300"/>
      <c r="X478" s="1300"/>
      <c r="Y478" s="1300"/>
      <c r="Z478" s="1300"/>
      <c r="AA478" s="1300"/>
      <c r="AB478" s="1300"/>
      <c r="AC478" s="1300"/>
      <c r="AD478" s="1300"/>
      <c r="AE478" s="1300"/>
    </row>
    <row r="479">
      <c r="B479" s="1300"/>
      <c r="C479" s="1300"/>
      <c r="D479" s="1300"/>
      <c r="E479" s="1300"/>
      <c r="F479" s="1300"/>
      <c r="G479" s="1300"/>
      <c r="H479" s="1300"/>
      <c r="I479" s="1300"/>
      <c r="J479" s="1300"/>
      <c r="K479" s="1300"/>
      <c r="L479" s="1300"/>
      <c r="M479" s="1300"/>
      <c r="N479" s="1300"/>
      <c r="O479" s="1300"/>
      <c r="P479" s="1300"/>
      <c r="Q479" s="1300"/>
      <c r="R479" s="1300"/>
      <c r="S479" s="1300"/>
      <c r="T479" s="1300"/>
      <c r="U479" s="1300"/>
      <c r="V479" s="1300"/>
      <c r="W479" s="1300"/>
      <c r="X479" s="1300"/>
      <c r="Y479" s="1300"/>
      <c r="Z479" s="1300"/>
      <c r="AA479" s="1300"/>
      <c r="AB479" s="1300"/>
      <c r="AC479" s="1300"/>
      <c r="AD479" s="1300"/>
      <c r="AE479" s="1300"/>
    </row>
    <row r="480">
      <c r="B480" s="1300"/>
      <c r="C480" s="1300"/>
      <c r="D480" s="1300"/>
      <c r="E480" s="1300"/>
      <c r="F480" s="1300"/>
      <c r="G480" s="1300"/>
      <c r="H480" s="1300"/>
      <c r="I480" s="1300"/>
      <c r="J480" s="1300"/>
      <c r="K480" s="1300"/>
      <c r="L480" s="1300"/>
      <c r="M480" s="1300"/>
      <c r="N480" s="1300"/>
      <c r="O480" s="1300"/>
      <c r="P480" s="1300"/>
      <c r="Q480" s="1300"/>
      <c r="R480" s="1300"/>
      <c r="S480" s="1300"/>
      <c r="T480" s="1300"/>
      <c r="U480" s="1300"/>
      <c r="V480" s="1300"/>
      <c r="W480" s="1300"/>
      <c r="X480" s="1300"/>
      <c r="Y480" s="1300"/>
      <c r="Z480" s="1300"/>
      <c r="AA480" s="1300"/>
      <c r="AB480" s="1300"/>
      <c r="AC480" s="1300"/>
      <c r="AD480" s="1300"/>
      <c r="AE480" s="1300"/>
    </row>
    <row r="481">
      <c r="B481" s="1300"/>
      <c r="C481" s="1300"/>
      <c r="D481" s="1300"/>
      <c r="E481" s="1300"/>
      <c r="F481" s="1300"/>
      <c r="G481" s="1300"/>
      <c r="H481" s="1300"/>
      <c r="I481" s="1300"/>
      <c r="J481" s="1300"/>
      <c r="K481" s="1300"/>
      <c r="L481" s="1300"/>
      <c r="M481" s="1300"/>
      <c r="N481" s="1300"/>
      <c r="O481" s="1300"/>
      <c r="P481" s="1300"/>
      <c r="Q481" s="1300"/>
      <c r="R481" s="1300"/>
      <c r="S481" s="1300"/>
      <c r="T481" s="1300"/>
      <c r="U481" s="1300"/>
      <c r="V481" s="1300"/>
      <c r="W481" s="1300"/>
      <c r="X481" s="1300"/>
      <c r="Y481" s="1300"/>
      <c r="Z481" s="1300"/>
      <c r="AA481" s="1300"/>
      <c r="AB481" s="1300"/>
      <c r="AC481" s="1300"/>
      <c r="AD481" s="1300"/>
      <c r="AE481" s="1300"/>
    </row>
    <row r="482">
      <c r="B482" s="1300"/>
      <c r="C482" s="1300"/>
      <c r="D482" s="1300"/>
      <c r="E482" s="1300"/>
      <c r="F482" s="1300"/>
      <c r="G482" s="1300"/>
      <c r="H482" s="1300"/>
      <c r="I482" s="1300"/>
      <c r="J482" s="1300"/>
      <c r="K482" s="1300"/>
      <c r="L482" s="1300"/>
      <c r="M482" s="1300"/>
      <c r="N482" s="1300"/>
      <c r="O482" s="1300"/>
      <c r="P482" s="1300"/>
      <c r="Q482" s="1300"/>
      <c r="R482" s="1300"/>
      <c r="S482" s="1300"/>
      <c r="T482" s="1300"/>
      <c r="U482" s="1300"/>
      <c r="V482" s="1300"/>
      <c r="W482" s="1300"/>
      <c r="X482" s="1300"/>
      <c r="Y482" s="1300"/>
      <c r="Z482" s="1300"/>
      <c r="AA482" s="1300"/>
      <c r="AB482" s="1300"/>
      <c r="AC482" s="1300"/>
      <c r="AD482" s="1300"/>
      <c r="AE482" s="1300"/>
    </row>
    <row r="483">
      <c r="B483" s="1300"/>
      <c r="C483" s="1300"/>
      <c r="D483" s="1300"/>
      <c r="E483" s="1300"/>
      <c r="F483" s="1300"/>
      <c r="G483" s="1300"/>
      <c r="H483" s="1300"/>
      <c r="I483" s="1300"/>
      <c r="J483" s="1300"/>
      <c r="K483" s="1300"/>
      <c r="L483" s="1300"/>
      <c r="M483" s="1300"/>
      <c r="N483" s="1300"/>
      <c r="O483" s="1300"/>
      <c r="P483" s="1300"/>
      <c r="Q483" s="1300"/>
      <c r="R483" s="1300"/>
      <c r="S483" s="1300"/>
      <c r="T483" s="1300"/>
      <c r="U483" s="1300"/>
      <c r="V483" s="1300"/>
      <c r="W483" s="1300"/>
      <c r="X483" s="1300"/>
      <c r="Y483" s="1300"/>
      <c r="Z483" s="1300"/>
      <c r="AA483" s="1300"/>
      <c r="AB483" s="1300"/>
      <c r="AC483" s="1300"/>
      <c r="AD483" s="1300"/>
      <c r="AE483" s="1300"/>
    </row>
    <row r="484">
      <c r="B484" s="1300"/>
      <c r="C484" s="1300"/>
      <c r="D484" s="1300"/>
      <c r="E484" s="1300"/>
      <c r="F484" s="1300"/>
      <c r="G484" s="1300"/>
      <c r="H484" s="1300"/>
      <c r="I484" s="1300"/>
      <c r="J484" s="1300"/>
      <c r="K484" s="1300"/>
      <c r="L484" s="1300"/>
      <c r="M484" s="1300"/>
      <c r="N484" s="1300"/>
      <c r="O484" s="1300"/>
      <c r="P484" s="1300"/>
      <c r="Q484" s="1300"/>
      <c r="R484" s="1300"/>
      <c r="S484" s="1300"/>
      <c r="T484" s="1300"/>
      <c r="U484" s="1300"/>
      <c r="V484" s="1300"/>
      <c r="W484" s="1300"/>
      <c r="X484" s="1300"/>
      <c r="Y484" s="1300"/>
      <c r="Z484" s="1300"/>
      <c r="AA484" s="1300"/>
      <c r="AB484" s="1300"/>
      <c r="AC484" s="1300"/>
      <c r="AD484" s="1300"/>
      <c r="AE484" s="1300"/>
    </row>
    <row r="485">
      <c r="B485" s="1300"/>
      <c r="C485" s="1300"/>
      <c r="D485" s="1300"/>
      <c r="E485" s="1300"/>
      <c r="F485" s="1300"/>
      <c r="G485" s="1300"/>
      <c r="H485" s="1300"/>
      <c r="I485" s="1300"/>
      <c r="J485" s="1300"/>
      <c r="K485" s="1300"/>
      <c r="L485" s="1300"/>
      <c r="M485" s="1300"/>
      <c r="N485" s="1300"/>
      <c r="O485" s="1300"/>
      <c r="P485" s="1300"/>
      <c r="Q485" s="1300"/>
      <c r="R485" s="1300"/>
      <c r="S485" s="1300"/>
      <c r="T485" s="1300"/>
      <c r="U485" s="1300"/>
      <c r="V485" s="1300"/>
      <c r="W485" s="1300"/>
      <c r="X485" s="1300"/>
      <c r="Y485" s="1300"/>
      <c r="Z485" s="1300"/>
      <c r="AA485" s="1300"/>
      <c r="AB485" s="1300"/>
      <c r="AC485" s="1300"/>
      <c r="AD485" s="1300"/>
      <c r="AE485" s="1300"/>
    </row>
    <row r="486">
      <c r="B486" s="1300"/>
      <c r="C486" s="1300"/>
      <c r="D486" s="1300"/>
      <c r="E486" s="1300"/>
      <c r="F486" s="1300"/>
      <c r="G486" s="1300"/>
      <c r="H486" s="1300"/>
      <c r="I486" s="1300"/>
      <c r="J486" s="1300"/>
      <c r="K486" s="1300"/>
      <c r="L486" s="1300"/>
      <c r="M486" s="1300"/>
      <c r="N486" s="1300"/>
      <c r="O486" s="1300"/>
      <c r="P486" s="1300"/>
      <c r="Q486" s="1300"/>
      <c r="R486" s="1300"/>
      <c r="S486" s="1300"/>
      <c r="T486" s="1300"/>
      <c r="U486" s="1300"/>
      <c r="V486" s="1300"/>
      <c r="W486" s="1300"/>
      <c r="X486" s="1300"/>
      <c r="Y486" s="1300"/>
      <c r="Z486" s="1300"/>
      <c r="AA486" s="1300"/>
      <c r="AB486" s="1300"/>
      <c r="AC486" s="1300"/>
      <c r="AD486" s="1300"/>
      <c r="AE486" s="1300"/>
    </row>
    <row r="487">
      <c r="B487" s="1300"/>
      <c r="C487" s="1300"/>
      <c r="D487" s="1300"/>
      <c r="E487" s="1300"/>
      <c r="F487" s="1300"/>
      <c r="G487" s="1300"/>
      <c r="H487" s="1300"/>
      <c r="I487" s="1300"/>
      <c r="J487" s="1300"/>
      <c r="K487" s="1300"/>
      <c r="L487" s="1300"/>
      <c r="M487" s="1300"/>
      <c r="N487" s="1300"/>
      <c r="O487" s="1300"/>
      <c r="P487" s="1300"/>
      <c r="Q487" s="1300"/>
      <c r="R487" s="1300"/>
      <c r="S487" s="1300"/>
      <c r="T487" s="1300"/>
      <c r="U487" s="1300"/>
      <c r="V487" s="1300"/>
      <c r="W487" s="1300"/>
      <c r="X487" s="1300"/>
      <c r="Y487" s="1300"/>
      <c r="Z487" s="1300"/>
      <c r="AA487" s="1300"/>
      <c r="AB487" s="1300"/>
      <c r="AC487" s="1300"/>
      <c r="AD487" s="1300"/>
      <c r="AE487" s="1300"/>
    </row>
    <row r="488">
      <c r="B488" s="1300"/>
      <c r="C488" s="1300"/>
      <c r="D488" s="1300"/>
      <c r="E488" s="1300"/>
      <c r="F488" s="1300"/>
      <c r="G488" s="1300"/>
      <c r="H488" s="1300"/>
      <c r="I488" s="1300"/>
      <c r="J488" s="1300"/>
      <c r="K488" s="1300"/>
      <c r="L488" s="1300"/>
      <c r="M488" s="1300"/>
      <c r="N488" s="1300"/>
      <c r="O488" s="1300"/>
      <c r="P488" s="1300"/>
      <c r="Q488" s="1300"/>
      <c r="R488" s="1300"/>
      <c r="S488" s="1300"/>
      <c r="T488" s="1300"/>
      <c r="U488" s="1300"/>
      <c r="V488" s="1300"/>
      <c r="W488" s="1300"/>
      <c r="X488" s="1300"/>
      <c r="Y488" s="1300"/>
      <c r="Z488" s="1300"/>
      <c r="AA488" s="1300"/>
      <c r="AB488" s="1300"/>
      <c r="AC488" s="1300"/>
      <c r="AD488" s="1300"/>
      <c r="AE488" s="1300"/>
    </row>
    <row r="489">
      <c r="B489" s="1300"/>
      <c r="C489" s="1300"/>
      <c r="D489" s="1300"/>
      <c r="E489" s="1300"/>
      <c r="F489" s="1300"/>
      <c r="G489" s="1300"/>
      <c r="H489" s="1300"/>
      <c r="I489" s="1300"/>
      <c r="J489" s="1300"/>
      <c r="K489" s="1300"/>
      <c r="L489" s="1300"/>
      <c r="M489" s="1300"/>
      <c r="N489" s="1300"/>
      <c r="O489" s="1300"/>
      <c r="P489" s="1300"/>
      <c r="Q489" s="1300"/>
      <c r="R489" s="1300"/>
      <c r="S489" s="1300"/>
      <c r="T489" s="1300"/>
      <c r="U489" s="1300"/>
      <c r="V489" s="1300"/>
      <c r="W489" s="1300"/>
      <c r="X489" s="1300"/>
      <c r="Y489" s="1300"/>
      <c r="Z489" s="1300"/>
      <c r="AA489" s="1300"/>
      <c r="AB489" s="1300"/>
      <c r="AC489" s="1300"/>
      <c r="AD489" s="1300"/>
      <c r="AE489" s="1300"/>
    </row>
    <row r="490">
      <c r="B490" s="1300"/>
      <c r="C490" s="1300"/>
      <c r="D490" s="1300"/>
      <c r="E490" s="1300"/>
      <c r="F490" s="1300"/>
      <c r="G490" s="1300"/>
      <c r="H490" s="1300"/>
      <c r="I490" s="1300"/>
      <c r="J490" s="1300"/>
      <c r="K490" s="1300"/>
      <c r="L490" s="1300"/>
      <c r="M490" s="1300"/>
      <c r="N490" s="1300"/>
      <c r="O490" s="1300"/>
      <c r="P490" s="1300"/>
      <c r="Q490" s="1300"/>
      <c r="R490" s="1300"/>
      <c r="S490" s="1300"/>
      <c r="T490" s="1300"/>
      <c r="U490" s="1300"/>
      <c r="V490" s="1300"/>
      <c r="W490" s="1300"/>
      <c r="X490" s="1300"/>
      <c r="Y490" s="1300"/>
      <c r="Z490" s="1300"/>
      <c r="AA490" s="1300"/>
      <c r="AB490" s="1300"/>
      <c r="AC490" s="1300"/>
      <c r="AD490" s="1300"/>
      <c r="AE490" s="1300"/>
    </row>
    <row r="491">
      <c r="B491" s="1300"/>
      <c r="C491" s="1300"/>
      <c r="D491" s="1300"/>
      <c r="E491" s="1300"/>
      <c r="F491" s="1300"/>
      <c r="G491" s="1300"/>
      <c r="H491" s="1300"/>
      <c r="I491" s="1300"/>
      <c r="J491" s="1300"/>
      <c r="K491" s="1300"/>
      <c r="L491" s="1300"/>
      <c r="M491" s="1300"/>
      <c r="N491" s="1300"/>
      <c r="O491" s="1300"/>
      <c r="P491" s="1300"/>
      <c r="Q491" s="1300"/>
      <c r="R491" s="1300"/>
      <c r="S491" s="1300"/>
      <c r="T491" s="1300"/>
      <c r="U491" s="1300"/>
      <c r="V491" s="1300"/>
      <c r="W491" s="1300"/>
      <c r="X491" s="1300"/>
      <c r="Y491" s="1300"/>
      <c r="Z491" s="1300"/>
      <c r="AA491" s="1300"/>
      <c r="AB491" s="1300"/>
      <c r="AC491" s="1300"/>
      <c r="AD491" s="1300"/>
      <c r="AE491" s="1300"/>
    </row>
    <row r="492">
      <c r="B492" s="1300"/>
      <c r="C492" s="1300"/>
      <c r="D492" s="1300"/>
      <c r="E492" s="1300"/>
      <c r="F492" s="1300"/>
      <c r="G492" s="1300"/>
      <c r="H492" s="1300"/>
      <c r="I492" s="1300"/>
      <c r="J492" s="1300"/>
      <c r="K492" s="1300"/>
      <c r="L492" s="1300"/>
      <c r="M492" s="1300"/>
      <c r="N492" s="1300"/>
      <c r="O492" s="1300"/>
      <c r="P492" s="1300"/>
      <c r="Q492" s="1300"/>
      <c r="R492" s="1300"/>
      <c r="S492" s="1300"/>
      <c r="T492" s="1300"/>
      <c r="U492" s="1300"/>
      <c r="V492" s="1300"/>
      <c r="W492" s="1300"/>
      <c r="X492" s="1300"/>
      <c r="Y492" s="1300"/>
      <c r="Z492" s="1300"/>
      <c r="AA492" s="1300"/>
      <c r="AB492" s="1300"/>
      <c r="AC492" s="1300"/>
      <c r="AD492" s="1300"/>
      <c r="AE492" s="1300"/>
    </row>
    <row r="493">
      <c r="B493" s="1300"/>
      <c r="C493" s="1300"/>
      <c r="D493" s="1300"/>
      <c r="E493" s="1300"/>
      <c r="F493" s="1300"/>
      <c r="G493" s="1300"/>
      <c r="H493" s="1300"/>
      <c r="I493" s="1300"/>
      <c r="J493" s="1300"/>
      <c r="K493" s="1300"/>
      <c r="L493" s="1300"/>
      <c r="M493" s="1300"/>
      <c r="N493" s="1300"/>
      <c r="O493" s="1300"/>
      <c r="P493" s="1300"/>
      <c r="Q493" s="1300"/>
      <c r="R493" s="1300"/>
      <c r="S493" s="1300"/>
      <c r="T493" s="1300"/>
      <c r="U493" s="1300"/>
      <c r="V493" s="1300"/>
      <c r="W493" s="1300"/>
      <c r="X493" s="1300"/>
      <c r="Y493" s="1300"/>
      <c r="Z493" s="1300"/>
      <c r="AA493" s="1300"/>
      <c r="AB493" s="1300"/>
      <c r="AC493" s="1300"/>
      <c r="AD493" s="1300"/>
      <c r="AE493" s="1300"/>
    </row>
    <row r="494">
      <c r="B494" s="1300"/>
      <c r="C494" s="1300"/>
      <c r="D494" s="1300"/>
      <c r="E494" s="1300"/>
      <c r="F494" s="1300"/>
      <c r="G494" s="1300"/>
      <c r="H494" s="1300"/>
      <c r="I494" s="1300"/>
      <c r="J494" s="1300"/>
      <c r="K494" s="1300"/>
      <c r="L494" s="1300"/>
      <c r="M494" s="1300"/>
      <c r="N494" s="1300"/>
      <c r="O494" s="1300"/>
      <c r="P494" s="1300"/>
      <c r="Q494" s="1300"/>
      <c r="R494" s="1300"/>
      <c r="S494" s="1300"/>
      <c r="T494" s="1300"/>
      <c r="U494" s="1300"/>
      <c r="V494" s="1300"/>
      <c r="W494" s="1300"/>
      <c r="X494" s="1300"/>
      <c r="Y494" s="1300"/>
      <c r="Z494" s="1300"/>
      <c r="AA494" s="1300"/>
      <c r="AB494" s="1300"/>
      <c r="AC494" s="1300"/>
      <c r="AD494" s="1300"/>
      <c r="AE494" s="1300"/>
    </row>
    <row r="495">
      <c r="B495" s="1300"/>
      <c r="C495" s="1300"/>
      <c r="D495" s="1300"/>
      <c r="E495" s="1300"/>
      <c r="F495" s="1300"/>
      <c r="G495" s="1300"/>
      <c r="H495" s="1300"/>
      <c r="I495" s="1300"/>
      <c r="J495" s="1300"/>
      <c r="K495" s="1300"/>
      <c r="L495" s="1300"/>
      <c r="M495" s="1300"/>
      <c r="N495" s="1300"/>
      <c r="O495" s="1300"/>
      <c r="P495" s="1300"/>
      <c r="Q495" s="1300"/>
      <c r="R495" s="1300"/>
      <c r="S495" s="1300"/>
      <c r="T495" s="1300"/>
      <c r="U495" s="1300"/>
      <c r="V495" s="1300"/>
      <c r="W495" s="1300"/>
      <c r="X495" s="1300"/>
      <c r="Y495" s="1300"/>
      <c r="Z495" s="1300"/>
      <c r="AA495" s="1300"/>
      <c r="AB495" s="1300"/>
      <c r="AC495" s="1300"/>
      <c r="AD495" s="1300"/>
      <c r="AE495" s="1300"/>
    </row>
    <row r="496">
      <c r="B496" s="1300"/>
      <c r="C496" s="1300"/>
      <c r="D496" s="1300"/>
      <c r="E496" s="1300"/>
      <c r="F496" s="1300"/>
      <c r="G496" s="1300"/>
      <c r="H496" s="1300"/>
      <c r="I496" s="1300"/>
      <c r="J496" s="1300"/>
      <c r="K496" s="1300"/>
      <c r="L496" s="1300"/>
      <c r="M496" s="1300"/>
      <c r="N496" s="1300"/>
      <c r="O496" s="1300"/>
      <c r="P496" s="1300"/>
      <c r="Q496" s="1300"/>
      <c r="R496" s="1300"/>
      <c r="S496" s="1300"/>
      <c r="T496" s="1300"/>
      <c r="U496" s="1300"/>
      <c r="V496" s="1300"/>
      <c r="W496" s="1300"/>
      <c r="X496" s="1300"/>
      <c r="Y496" s="1300"/>
      <c r="Z496" s="1300"/>
      <c r="AA496" s="1300"/>
      <c r="AB496" s="1300"/>
      <c r="AC496" s="1300"/>
      <c r="AD496" s="1300"/>
      <c r="AE496" s="1300"/>
    </row>
    <row r="497">
      <c r="B497" s="1300"/>
      <c r="C497" s="1300"/>
      <c r="D497" s="1300"/>
      <c r="E497" s="1300"/>
      <c r="F497" s="1300"/>
      <c r="G497" s="1300"/>
      <c r="H497" s="1300"/>
      <c r="I497" s="1300"/>
      <c r="J497" s="1300"/>
      <c r="K497" s="1300"/>
      <c r="L497" s="1300"/>
      <c r="M497" s="1300"/>
      <c r="N497" s="1300"/>
      <c r="O497" s="1300"/>
      <c r="P497" s="1300"/>
      <c r="Q497" s="1300"/>
      <c r="R497" s="1300"/>
      <c r="S497" s="1300"/>
      <c r="T497" s="1300"/>
      <c r="U497" s="1300"/>
      <c r="V497" s="1300"/>
      <c r="W497" s="1300"/>
      <c r="X497" s="1300"/>
      <c r="Y497" s="1300"/>
      <c r="Z497" s="1300"/>
      <c r="AA497" s="1300"/>
      <c r="AB497" s="1300"/>
      <c r="AC497" s="1300"/>
      <c r="AD497" s="1300"/>
      <c r="AE497" s="1300"/>
    </row>
    <row r="498">
      <c r="B498" s="1300"/>
      <c r="C498" s="1300"/>
      <c r="D498" s="1300"/>
      <c r="E498" s="1300"/>
      <c r="F498" s="1300"/>
      <c r="G498" s="1300"/>
      <c r="H498" s="1300"/>
      <c r="I498" s="1300"/>
      <c r="J498" s="1300"/>
      <c r="K498" s="1300"/>
      <c r="L498" s="1300"/>
      <c r="M498" s="1300"/>
      <c r="N498" s="1300"/>
      <c r="O498" s="1300"/>
      <c r="P498" s="1300"/>
      <c r="Q498" s="1300"/>
      <c r="R498" s="1300"/>
      <c r="S498" s="1300"/>
      <c r="T498" s="1300"/>
      <c r="U498" s="1300"/>
      <c r="V498" s="1300"/>
      <c r="W498" s="1300"/>
      <c r="X498" s="1300"/>
      <c r="Y498" s="1300"/>
      <c r="Z498" s="1300"/>
      <c r="AA498" s="1300"/>
      <c r="AB498" s="1300"/>
      <c r="AC498" s="1300"/>
      <c r="AD498" s="1300"/>
      <c r="AE498" s="1300"/>
    </row>
    <row r="499">
      <c r="B499" s="1300"/>
      <c r="C499" s="1300"/>
      <c r="D499" s="1300"/>
      <c r="E499" s="1300"/>
      <c r="F499" s="1300"/>
      <c r="G499" s="1300"/>
      <c r="H499" s="1300"/>
      <c r="I499" s="1300"/>
      <c r="J499" s="1300"/>
      <c r="K499" s="1300"/>
      <c r="L499" s="1300"/>
      <c r="M499" s="1300"/>
      <c r="N499" s="1300"/>
      <c r="O499" s="1300"/>
      <c r="P499" s="1300"/>
      <c r="Q499" s="1300"/>
      <c r="R499" s="1300"/>
      <c r="S499" s="1300"/>
      <c r="T499" s="1300"/>
      <c r="U499" s="1300"/>
      <c r="V499" s="1300"/>
      <c r="W499" s="1300"/>
      <c r="X499" s="1300"/>
      <c r="Y499" s="1300"/>
      <c r="Z499" s="1300"/>
      <c r="AA499" s="1300"/>
      <c r="AB499" s="1300"/>
      <c r="AC499" s="1300"/>
      <c r="AD499" s="1300"/>
      <c r="AE499" s="1300"/>
    </row>
    <row r="500">
      <c r="B500" s="1300"/>
      <c r="C500" s="1300"/>
      <c r="D500" s="1300"/>
      <c r="E500" s="1300"/>
      <c r="F500" s="1300"/>
      <c r="G500" s="1300"/>
      <c r="H500" s="1300"/>
      <c r="I500" s="1300"/>
      <c r="J500" s="1300"/>
      <c r="K500" s="1300"/>
      <c r="L500" s="1300"/>
      <c r="M500" s="1300"/>
      <c r="N500" s="1300"/>
      <c r="O500" s="1300"/>
      <c r="P500" s="1300"/>
      <c r="Q500" s="1300"/>
      <c r="R500" s="1300"/>
      <c r="S500" s="1300"/>
      <c r="T500" s="1300"/>
      <c r="U500" s="1300"/>
      <c r="V500" s="1300"/>
      <c r="W500" s="1300"/>
      <c r="X500" s="1300"/>
      <c r="Y500" s="1300"/>
      <c r="Z500" s="1300"/>
      <c r="AA500" s="1300"/>
      <c r="AB500" s="1300"/>
      <c r="AC500" s="1300"/>
      <c r="AD500" s="1300"/>
      <c r="AE500" s="1300"/>
    </row>
    <row r="501">
      <c r="B501" s="1300"/>
      <c r="C501" s="1300"/>
      <c r="D501" s="1300"/>
      <c r="E501" s="1300"/>
      <c r="F501" s="1300"/>
      <c r="G501" s="1300"/>
      <c r="H501" s="1300"/>
      <c r="I501" s="1300"/>
      <c r="J501" s="1300"/>
      <c r="K501" s="1300"/>
      <c r="L501" s="1300"/>
      <c r="M501" s="1300"/>
      <c r="N501" s="1300"/>
      <c r="O501" s="1300"/>
      <c r="P501" s="1300"/>
      <c r="Q501" s="1300"/>
      <c r="R501" s="1300"/>
      <c r="S501" s="1300"/>
      <c r="T501" s="1300"/>
      <c r="U501" s="1300"/>
      <c r="V501" s="1300"/>
      <c r="W501" s="1300"/>
      <c r="X501" s="1300"/>
      <c r="Y501" s="1300"/>
      <c r="Z501" s="1300"/>
      <c r="AA501" s="1300"/>
      <c r="AB501" s="1300"/>
      <c r="AC501" s="1300"/>
      <c r="AD501" s="1300"/>
      <c r="AE501" s="1300"/>
    </row>
    <row r="502">
      <c r="B502" s="1300"/>
      <c r="C502" s="1300"/>
      <c r="D502" s="1300"/>
      <c r="E502" s="1300"/>
      <c r="F502" s="1300"/>
      <c r="G502" s="1300"/>
      <c r="H502" s="1300"/>
      <c r="I502" s="1300"/>
      <c r="J502" s="1300"/>
      <c r="K502" s="1300"/>
      <c r="L502" s="1300"/>
      <c r="M502" s="1300"/>
      <c r="N502" s="1300"/>
      <c r="O502" s="1300"/>
      <c r="P502" s="1300"/>
      <c r="Q502" s="1300"/>
      <c r="R502" s="1300"/>
      <c r="S502" s="1300"/>
      <c r="T502" s="1300"/>
      <c r="U502" s="1300"/>
      <c r="V502" s="1300"/>
      <c r="W502" s="1300"/>
      <c r="X502" s="1300"/>
      <c r="Y502" s="1300"/>
      <c r="Z502" s="1300"/>
      <c r="AA502" s="1300"/>
      <c r="AB502" s="1300"/>
      <c r="AC502" s="1300"/>
      <c r="AD502" s="1300"/>
      <c r="AE502" s="1300"/>
    </row>
    <row r="503">
      <c r="B503" s="1300"/>
      <c r="C503" s="1300"/>
      <c r="D503" s="1300"/>
      <c r="E503" s="1300"/>
      <c r="F503" s="1300"/>
      <c r="G503" s="1300"/>
      <c r="H503" s="1300"/>
      <c r="I503" s="1300"/>
      <c r="J503" s="1300"/>
      <c r="K503" s="1300"/>
      <c r="L503" s="1300"/>
      <c r="M503" s="1300"/>
      <c r="N503" s="1300"/>
      <c r="O503" s="1300"/>
      <c r="P503" s="1300"/>
      <c r="Q503" s="1300"/>
      <c r="R503" s="1300"/>
      <c r="S503" s="1300"/>
      <c r="T503" s="1300"/>
      <c r="U503" s="1300"/>
      <c r="V503" s="1300"/>
      <c r="W503" s="1300"/>
      <c r="X503" s="1300"/>
      <c r="Y503" s="1300"/>
      <c r="Z503" s="1300"/>
      <c r="AA503" s="1300"/>
      <c r="AB503" s="1300"/>
      <c r="AC503" s="1300"/>
      <c r="AD503" s="1300"/>
      <c r="AE503" s="1300"/>
    </row>
    <row r="504">
      <c r="B504" s="1300"/>
      <c r="C504" s="1300"/>
      <c r="D504" s="1300"/>
      <c r="E504" s="1300"/>
      <c r="F504" s="1300"/>
      <c r="G504" s="1300"/>
      <c r="H504" s="1300"/>
      <c r="I504" s="1300"/>
      <c r="J504" s="1300"/>
      <c r="K504" s="1300"/>
      <c r="L504" s="1300"/>
      <c r="M504" s="1300"/>
      <c r="N504" s="1300"/>
      <c r="O504" s="1300"/>
      <c r="P504" s="1300"/>
      <c r="Q504" s="1300"/>
      <c r="R504" s="1300"/>
      <c r="S504" s="1300"/>
      <c r="T504" s="1300"/>
      <c r="U504" s="1300"/>
      <c r="V504" s="1300"/>
      <c r="W504" s="1300"/>
      <c r="X504" s="1300"/>
      <c r="Y504" s="1300"/>
      <c r="Z504" s="1300"/>
      <c r="AA504" s="1300"/>
      <c r="AB504" s="1300"/>
      <c r="AC504" s="1300"/>
      <c r="AD504" s="1300"/>
      <c r="AE504" s="1300"/>
    </row>
    <row r="505">
      <c r="B505" s="1300"/>
      <c r="C505" s="1300"/>
      <c r="D505" s="1300"/>
      <c r="E505" s="1300"/>
      <c r="F505" s="1300"/>
      <c r="G505" s="1300"/>
      <c r="H505" s="1300"/>
      <c r="I505" s="1300"/>
      <c r="J505" s="1300"/>
      <c r="K505" s="1300"/>
      <c r="L505" s="1300"/>
      <c r="M505" s="1300"/>
      <c r="N505" s="1300"/>
      <c r="O505" s="1300"/>
      <c r="P505" s="1300"/>
      <c r="Q505" s="1300"/>
      <c r="R505" s="1300"/>
      <c r="S505" s="1300"/>
      <c r="T505" s="1300"/>
      <c r="U505" s="1300"/>
      <c r="V505" s="1300"/>
      <c r="W505" s="1300"/>
      <c r="X505" s="1300"/>
      <c r="Y505" s="1300"/>
      <c r="Z505" s="1300"/>
      <c r="AA505" s="1300"/>
      <c r="AB505" s="1300"/>
      <c r="AC505" s="1300"/>
      <c r="AD505" s="1300"/>
      <c r="AE505" s="1300"/>
    </row>
    <row r="506">
      <c r="B506" s="1300"/>
      <c r="C506" s="1300"/>
      <c r="D506" s="1300"/>
      <c r="E506" s="1300"/>
      <c r="F506" s="1300"/>
      <c r="G506" s="1300"/>
      <c r="H506" s="1300"/>
      <c r="I506" s="1300"/>
      <c r="J506" s="1300"/>
      <c r="K506" s="1300"/>
      <c r="L506" s="1300"/>
      <c r="M506" s="1300"/>
      <c r="N506" s="1300"/>
      <c r="O506" s="1300"/>
      <c r="P506" s="1300"/>
      <c r="Q506" s="1300"/>
      <c r="R506" s="1300"/>
      <c r="S506" s="1300"/>
      <c r="T506" s="1300"/>
      <c r="U506" s="1300"/>
      <c r="V506" s="1300"/>
      <c r="W506" s="1300"/>
      <c r="X506" s="1300"/>
      <c r="Y506" s="1300"/>
      <c r="Z506" s="1300"/>
      <c r="AA506" s="1300"/>
      <c r="AB506" s="1300"/>
      <c r="AC506" s="1300"/>
      <c r="AD506" s="1300"/>
      <c r="AE506" s="1300"/>
    </row>
    <row r="507">
      <c r="B507" s="1300"/>
      <c r="C507" s="1300"/>
      <c r="D507" s="1300"/>
      <c r="E507" s="1300"/>
      <c r="F507" s="1300"/>
      <c r="G507" s="1300"/>
      <c r="H507" s="1300"/>
      <c r="I507" s="1300"/>
      <c r="J507" s="1300"/>
      <c r="K507" s="1300"/>
      <c r="L507" s="1300"/>
      <c r="M507" s="1300"/>
      <c r="N507" s="1300"/>
      <c r="O507" s="1300"/>
      <c r="P507" s="1300"/>
      <c r="Q507" s="1300"/>
      <c r="R507" s="1300"/>
      <c r="S507" s="1300"/>
      <c r="T507" s="1300"/>
      <c r="U507" s="1300"/>
      <c r="V507" s="1300"/>
      <c r="W507" s="1300"/>
      <c r="X507" s="1300"/>
      <c r="Y507" s="1300"/>
      <c r="Z507" s="1300"/>
      <c r="AA507" s="1300"/>
      <c r="AB507" s="1300"/>
      <c r="AC507" s="1300"/>
      <c r="AD507" s="1300"/>
      <c r="AE507" s="1300"/>
    </row>
    <row r="508">
      <c r="B508" s="1300"/>
      <c r="C508" s="1300"/>
      <c r="D508" s="1300"/>
      <c r="E508" s="1300"/>
      <c r="F508" s="1300"/>
      <c r="G508" s="1300"/>
      <c r="H508" s="1300"/>
      <c r="I508" s="1300"/>
      <c r="J508" s="1300"/>
      <c r="K508" s="1300"/>
      <c r="L508" s="1300"/>
      <c r="M508" s="1300"/>
      <c r="N508" s="1300"/>
      <c r="O508" s="1300"/>
      <c r="P508" s="1300"/>
      <c r="Q508" s="1300"/>
      <c r="R508" s="1300"/>
      <c r="S508" s="1300"/>
      <c r="T508" s="1300"/>
      <c r="U508" s="1300"/>
      <c r="V508" s="1300"/>
      <c r="W508" s="1300"/>
      <c r="X508" s="1300"/>
      <c r="Y508" s="1300"/>
      <c r="Z508" s="1300"/>
      <c r="AA508" s="1300"/>
      <c r="AB508" s="1300"/>
      <c r="AC508" s="1300"/>
      <c r="AD508" s="1300"/>
      <c r="AE508" s="1300"/>
    </row>
    <row r="509">
      <c r="B509" s="1300"/>
      <c r="C509" s="1300"/>
      <c r="D509" s="1300"/>
      <c r="E509" s="1300"/>
      <c r="F509" s="1300"/>
      <c r="G509" s="1300"/>
      <c r="H509" s="1300"/>
      <c r="I509" s="1300"/>
      <c r="J509" s="1300"/>
      <c r="K509" s="1300"/>
      <c r="L509" s="1300"/>
      <c r="M509" s="1300"/>
      <c r="N509" s="1300"/>
      <c r="O509" s="1300"/>
      <c r="P509" s="1300"/>
      <c r="Q509" s="1300"/>
      <c r="R509" s="1300"/>
      <c r="S509" s="1300"/>
      <c r="T509" s="1300"/>
      <c r="U509" s="1300"/>
      <c r="V509" s="1300"/>
      <c r="W509" s="1300"/>
      <c r="X509" s="1300"/>
      <c r="Y509" s="1300"/>
      <c r="Z509" s="1300"/>
      <c r="AA509" s="1300"/>
      <c r="AB509" s="1300"/>
      <c r="AC509" s="1300"/>
      <c r="AD509" s="1300"/>
      <c r="AE509" s="1300"/>
    </row>
    <row r="510">
      <c r="B510" s="1300"/>
      <c r="C510" s="1300"/>
      <c r="D510" s="1300"/>
      <c r="E510" s="1300"/>
      <c r="F510" s="1300"/>
      <c r="G510" s="1300"/>
      <c r="H510" s="1300"/>
      <c r="I510" s="1300"/>
      <c r="J510" s="1300"/>
      <c r="K510" s="1300"/>
      <c r="L510" s="1300"/>
      <c r="M510" s="1300"/>
      <c r="N510" s="1300"/>
      <c r="O510" s="1300"/>
      <c r="P510" s="1300"/>
      <c r="Q510" s="1300"/>
      <c r="R510" s="1300"/>
      <c r="S510" s="1300"/>
      <c r="T510" s="1300"/>
      <c r="U510" s="1300"/>
      <c r="V510" s="1300"/>
      <c r="W510" s="1300"/>
      <c r="X510" s="1300"/>
      <c r="Y510" s="1300"/>
      <c r="Z510" s="1300"/>
      <c r="AA510" s="1300"/>
      <c r="AB510" s="1300"/>
      <c r="AC510" s="1300"/>
      <c r="AD510" s="1300"/>
      <c r="AE510" s="1300"/>
    </row>
    <row r="511">
      <c r="B511" s="1300"/>
      <c r="C511" s="1300"/>
      <c r="D511" s="1300"/>
      <c r="E511" s="1300"/>
      <c r="F511" s="1300"/>
      <c r="G511" s="1300"/>
      <c r="H511" s="1300"/>
      <c r="I511" s="1300"/>
      <c r="J511" s="1300"/>
      <c r="K511" s="1300"/>
      <c r="L511" s="1300"/>
      <c r="M511" s="1300"/>
      <c r="N511" s="1300"/>
      <c r="O511" s="1300"/>
      <c r="P511" s="1300"/>
      <c r="Q511" s="1300"/>
      <c r="R511" s="1300"/>
      <c r="S511" s="1300"/>
      <c r="T511" s="1300"/>
      <c r="U511" s="1300"/>
      <c r="V511" s="1300"/>
      <c r="W511" s="1300"/>
      <c r="X511" s="1300"/>
      <c r="Y511" s="1300"/>
      <c r="Z511" s="1300"/>
      <c r="AA511" s="1300"/>
      <c r="AB511" s="1300"/>
      <c r="AC511" s="1300"/>
      <c r="AD511" s="1300"/>
      <c r="AE511" s="1300"/>
    </row>
    <row r="512">
      <c r="B512" s="1300"/>
      <c r="C512" s="1300"/>
      <c r="D512" s="1300"/>
      <c r="E512" s="1300"/>
      <c r="F512" s="1300"/>
      <c r="G512" s="1300"/>
      <c r="H512" s="1300"/>
      <c r="I512" s="1300"/>
      <c r="J512" s="1300"/>
      <c r="K512" s="1300"/>
      <c r="L512" s="1300"/>
      <c r="M512" s="1300"/>
      <c r="N512" s="1300"/>
      <c r="O512" s="1300"/>
      <c r="P512" s="1300"/>
      <c r="Q512" s="1300"/>
      <c r="R512" s="1300"/>
      <c r="S512" s="1300"/>
      <c r="T512" s="1300"/>
      <c r="U512" s="1300"/>
      <c r="V512" s="1300"/>
      <c r="W512" s="1300"/>
      <c r="X512" s="1300"/>
      <c r="Y512" s="1300"/>
      <c r="Z512" s="1300"/>
      <c r="AA512" s="1300"/>
      <c r="AB512" s="1300"/>
      <c r="AC512" s="1300"/>
      <c r="AD512" s="1300"/>
      <c r="AE512" s="1300"/>
    </row>
    <row r="513">
      <c r="B513" s="1300"/>
      <c r="C513" s="1300"/>
      <c r="D513" s="1300"/>
      <c r="E513" s="1300"/>
      <c r="F513" s="1300"/>
      <c r="G513" s="1300"/>
      <c r="H513" s="1300"/>
      <c r="I513" s="1300"/>
      <c r="J513" s="1300"/>
      <c r="K513" s="1300"/>
      <c r="L513" s="1300"/>
      <c r="M513" s="1300"/>
      <c r="N513" s="1300"/>
      <c r="O513" s="1300"/>
      <c r="P513" s="1300"/>
      <c r="Q513" s="1300"/>
      <c r="R513" s="1300"/>
      <c r="S513" s="1300"/>
      <c r="T513" s="1300"/>
      <c r="U513" s="1300"/>
      <c r="V513" s="1300"/>
      <c r="W513" s="1300"/>
      <c r="X513" s="1300"/>
      <c r="Y513" s="1300"/>
      <c r="Z513" s="1300"/>
      <c r="AA513" s="1300"/>
      <c r="AB513" s="1300"/>
      <c r="AC513" s="1300"/>
      <c r="AD513" s="1300"/>
      <c r="AE513" s="1300"/>
    </row>
    <row r="514">
      <c r="B514" s="1300"/>
      <c r="C514" s="1300"/>
      <c r="D514" s="1300"/>
      <c r="E514" s="1300"/>
      <c r="F514" s="1300"/>
      <c r="G514" s="1300"/>
      <c r="H514" s="1300"/>
      <c r="I514" s="1300"/>
      <c r="J514" s="1300"/>
      <c r="K514" s="1300"/>
      <c r="L514" s="1300"/>
      <c r="M514" s="1300"/>
      <c r="N514" s="1300"/>
      <c r="O514" s="1300"/>
      <c r="P514" s="1300"/>
      <c r="Q514" s="1300"/>
      <c r="R514" s="1300"/>
      <c r="S514" s="1300"/>
      <c r="T514" s="1300"/>
      <c r="U514" s="1300"/>
      <c r="V514" s="1300"/>
      <c r="W514" s="1300"/>
      <c r="X514" s="1300"/>
      <c r="Y514" s="1300"/>
      <c r="Z514" s="1300"/>
      <c r="AA514" s="1300"/>
      <c r="AB514" s="1300"/>
      <c r="AC514" s="1300"/>
      <c r="AD514" s="1300"/>
      <c r="AE514" s="1300"/>
    </row>
    <row r="515">
      <c r="B515" s="1300"/>
      <c r="C515" s="1300"/>
      <c r="D515" s="1300"/>
      <c r="E515" s="1300"/>
      <c r="F515" s="1300"/>
      <c r="G515" s="1300"/>
      <c r="H515" s="1300"/>
      <c r="I515" s="1300"/>
      <c r="J515" s="1300"/>
      <c r="K515" s="1300"/>
      <c r="L515" s="1300"/>
      <c r="M515" s="1300"/>
      <c r="N515" s="1300"/>
      <c r="O515" s="1300"/>
      <c r="P515" s="1300"/>
      <c r="Q515" s="1300"/>
      <c r="R515" s="1300"/>
      <c r="S515" s="1300"/>
      <c r="T515" s="1300"/>
      <c r="U515" s="1300"/>
      <c r="V515" s="1300"/>
      <c r="W515" s="1300"/>
      <c r="X515" s="1300"/>
      <c r="Y515" s="1300"/>
      <c r="Z515" s="1300"/>
      <c r="AA515" s="1300"/>
      <c r="AB515" s="1300"/>
      <c r="AC515" s="1300"/>
      <c r="AD515" s="1300"/>
      <c r="AE515" s="1300"/>
    </row>
    <row r="516">
      <c r="B516" s="1300"/>
      <c r="C516" s="1300"/>
      <c r="D516" s="1300"/>
      <c r="E516" s="1300"/>
      <c r="F516" s="1300"/>
      <c r="G516" s="1300"/>
      <c r="H516" s="1300"/>
      <c r="I516" s="1300"/>
      <c r="J516" s="1300"/>
      <c r="K516" s="1300"/>
      <c r="L516" s="1300"/>
      <c r="M516" s="1300"/>
      <c r="N516" s="1300"/>
      <c r="O516" s="1300"/>
      <c r="P516" s="1300"/>
      <c r="Q516" s="1300"/>
      <c r="R516" s="1300"/>
      <c r="S516" s="1300"/>
      <c r="T516" s="1300"/>
      <c r="U516" s="1300"/>
      <c r="V516" s="1300"/>
      <c r="W516" s="1300"/>
      <c r="X516" s="1300"/>
      <c r="Y516" s="1300"/>
      <c r="Z516" s="1300"/>
      <c r="AA516" s="1300"/>
      <c r="AB516" s="1300"/>
      <c r="AC516" s="1300"/>
      <c r="AD516" s="1300"/>
      <c r="AE516" s="1300"/>
    </row>
    <row r="517">
      <c r="B517" s="1300"/>
      <c r="C517" s="1300"/>
      <c r="D517" s="1300"/>
      <c r="E517" s="1300"/>
      <c r="F517" s="1300"/>
      <c r="G517" s="1300"/>
      <c r="H517" s="1300"/>
      <c r="I517" s="1300"/>
      <c r="J517" s="1300"/>
      <c r="K517" s="1300"/>
      <c r="L517" s="1300"/>
      <c r="M517" s="1300"/>
      <c r="N517" s="1300"/>
      <c r="O517" s="1300"/>
      <c r="P517" s="1300"/>
      <c r="Q517" s="1300"/>
      <c r="R517" s="1300"/>
      <c r="S517" s="1300"/>
      <c r="T517" s="1300"/>
      <c r="U517" s="1300"/>
      <c r="V517" s="1300"/>
      <c r="W517" s="1300"/>
      <c r="X517" s="1300"/>
      <c r="Y517" s="1300"/>
      <c r="Z517" s="1300"/>
      <c r="AA517" s="1300"/>
      <c r="AB517" s="1300"/>
      <c r="AC517" s="1300"/>
      <c r="AD517" s="1300"/>
      <c r="AE517" s="1300"/>
    </row>
    <row r="518">
      <c r="B518" s="1300"/>
      <c r="C518" s="1300"/>
      <c r="D518" s="1300"/>
      <c r="E518" s="1300"/>
      <c r="F518" s="1300"/>
      <c r="G518" s="1300"/>
      <c r="H518" s="1300"/>
      <c r="I518" s="1300"/>
      <c r="J518" s="1300"/>
      <c r="K518" s="1300"/>
      <c r="L518" s="1300"/>
      <c r="M518" s="1300"/>
      <c r="N518" s="1300"/>
      <c r="O518" s="1300"/>
      <c r="P518" s="1300"/>
      <c r="Q518" s="1300"/>
      <c r="R518" s="1300"/>
      <c r="S518" s="1300"/>
      <c r="T518" s="1300"/>
      <c r="U518" s="1300"/>
      <c r="V518" s="1300"/>
      <c r="W518" s="1300"/>
      <c r="X518" s="1300"/>
      <c r="Y518" s="1300"/>
      <c r="Z518" s="1300"/>
      <c r="AA518" s="1300"/>
      <c r="AB518" s="1300"/>
      <c r="AC518" s="1300"/>
      <c r="AD518" s="1300"/>
      <c r="AE518" s="1300"/>
    </row>
    <row r="519">
      <c r="B519" s="1300"/>
      <c r="C519" s="1300"/>
      <c r="D519" s="1300"/>
      <c r="E519" s="1300"/>
      <c r="F519" s="1300"/>
      <c r="G519" s="1300"/>
      <c r="H519" s="1300"/>
      <c r="I519" s="1300"/>
      <c r="J519" s="1300"/>
      <c r="K519" s="1300"/>
      <c r="L519" s="1300"/>
      <c r="M519" s="1300"/>
      <c r="N519" s="1300"/>
      <c r="O519" s="1300"/>
      <c r="P519" s="1300"/>
      <c r="Q519" s="1300"/>
      <c r="R519" s="1300"/>
      <c r="S519" s="1300"/>
      <c r="T519" s="1300"/>
      <c r="U519" s="1300"/>
      <c r="V519" s="1300"/>
      <c r="W519" s="1300"/>
      <c r="X519" s="1300"/>
      <c r="Y519" s="1300"/>
      <c r="Z519" s="1300"/>
      <c r="AA519" s="1300"/>
      <c r="AB519" s="1300"/>
      <c r="AC519" s="1300"/>
      <c r="AD519" s="1300"/>
      <c r="AE519" s="1300"/>
    </row>
    <row r="520">
      <c r="B520" s="1300"/>
      <c r="C520" s="1300"/>
      <c r="D520" s="1300"/>
      <c r="E520" s="1300"/>
      <c r="F520" s="1300"/>
      <c r="G520" s="1300"/>
      <c r="H520" s="1300"/>
      <c r="I520" s="1300"/>
      <c r="J520" s="1300"/>
      <c r="K520" s="1300"/>
      <c r="L520" s="1300"/>
      <c r="M520" s="1300"/>
      <c r="N520" s="1300"/>
      <c r="O520" s="1300"/>
      <c r="P520" s="1300"/>
      <c r="Q520" s="1300"/>
      <c r="R520" s="1300"/>
      <c r="S520" s="1300"/>
      <c r="T520" s="1300"/>
      <c r="U520" s="1300"/>
      <c r="V520" s="1300"/>
      <c r="W520" s="1300"/>
      <c r="X520" s="1300"/>
      <c r="Y520" s="1300"/>
      <c r="Z520" s="1300"/>
      <c r="AA520" s="1300"/>
      <c r="AB520" s="1300"/>
      <c r="AC520" s="1300"/>
      <c r="AD520" s="1300"/>
      <c r="AE520" s="1300"/>
    </row>
    <row r="521">
      <c r="B521" s="1300"/>
      <c r="C521" s="1300"/>
      <c r="D521" s="1300"/>
      <c r="E521" s="1300"/>
      <c r="F521" s="1300"/>
      <c r="G521" s="1300"/>
      <c r="H521" s="1300"/>
      <c r="I521" s="1300"/>
      <c r="J521" s="1300"/>
      <c r="K521" s="1300"/>
      <c r="L521" s="1300"/>
      <c r="M521" s="1300"/>
      <c r="N521" s="1300"/>
      <c r="O521" s="1300"/>
      <c r="P521" s="1300"/>
      <c r="Q521" s="1300"/>
      <c r="R521" s="1300"/>
      <c r="S521" s="1300"/>
      <c r="T521" s="1300"/>
      <c r="U521" s="1300"/>
      <c r="V521" s="1300"/>
      <c r="W521" s="1300"/>
      <c r="X521" s="1300"/>
      <c r="Y521" s="1300"/>
      <c r="Z521" s="1300"/>
      <c r="AA521" s="1300"/>
      <c r="AB521" s="1300"/>
      <c r="AC521" s="1300"/>
      <c r="AD521" s="1300"/>
      <c r="AE521" s="1300"/>
    </row>
    <row r="522">
      <c r="B522" s="1300"/>
      <c r="C522" s="1300"/>
      <c r="D522" s="1300"/>
      <c r="E522" s="1300"/>
      <c r="F522" s="1300"/>
      <c r="G522" s="1300"/>
      <c r="H522" s="1300"/>
      <c r="I522" s="1300"/>
      <c r="J522" s="1300"/>
      <c r="K522" s="1300"/>
      <c r="L522" s="1300"/>
      <c r="M522" s="1300"/>
      <c r="N522" s="1300"/>
      <c r="O522" s="1300"/>
      <c r="P522" s="1300"/>
      <c r="Q522" s="1300"/>
      <c r="R522" s="1300"/>
      <c r="S522" s="1300"/>
      <c r="T522" s="1300"/>
      <c r="U522" s="1300"/>
      <c r="V522" s="1300"/>
      <c r="W522" s="1300"/>
      <c r="X522" s="1300"/>
      <c r="Y522" s="1300"/>
      <c r="Z522" s="1300"/>
      <c r="AA522" s="1300"/>
      <c r="AB522" s="1300"/>
      <c r="AC522" s="1300"/>
      <c r="AD522" s="1300"/>
      <c r="AE522" s="1300"/>
    </row>
    <row r="523">
      <c r="B523" s="1300"/>
      <c r="C523" s="1300"/>
      <c r="D523" s="1300"/>
      <c r="E523" s="1300"/>
      <c r="F523" s="1300"/>
      <c r="G523" s="1300"/>
      <c r="H523" s="1300"/>
      <c r="I523" s="1300"/>
      <c r="J523" s="1300"/>
      <c r="K523" s="1300"/>
      <c r="L523" s="1300"/>
      <c r="M523" s="1300"/>
      <c r="N523" s="1300"/>
      <c r="O523" s="1300"/>
      <c r="P523" s="1300"/>
      <c r="Q523" s="1300"/>
      <c r="R523" s="1300"/>
      <c r="S523" s="1300"/>
      <c r="T523" s="1300"/>
      <c r="U523" s="1300"/>
      <c r="V523" s="1300"/>
      <c r="W523" s="1300"/>
      <c r="X523" s="1300"/>
      <c r="Y523" s="1300"/>
      <c r="Z523" s="1300"/>
      <c r="AA523" s="1300"/>
      <c r="AB523" s="1300"/>
      <c r="AC523" s="1300"/>
      <c r="AD523" s="1300"/>
      <c r="AE523" s="1300"/>
    </row>
    <row r="524">
      <c r="B524" s="1300"/>
      <c r="C524" s="1300"/>
      <c r="D524" s="1300"/>
      <c r="E524" s="1300"/>
      <c r="F524" s="1300"/>
      <c r="G524" s="1300"/>
      <c r="H524" s="1300"/>
      <c r="I524" s="1300"/>
      <c r="J524" s="1300"/>
      <c r="K524" s="1300"/>
      <c r="L524" s="1300"/>
      <c r="M524" s="1300"/>
      <c r="N524" s="1300"/>
      <c r="O524" s="1300"/>
      <c r="P524" s="1300"/>
      <c r="Q524" s="1300"/>
      <c r="R524" s="1300"/>
      <c r="S524" s="1300"/>
      <c r="T524" s="1300"/>
      <c r="U524" s="1300"/>
      <c r="V524" s="1300"/>
      <c r="W524" s="1300"/>
      <c r="X524" s="1300"/>
      <c r="Y524" s="1300"/>
      <c r="Z524" s="1300"/>
      <c r="AA524" s="1300"/>
      <c r="AB524" s="1300"/>
      <c r="AC524" s="1300"/>
      <c r="AD524" s="1300"/>
      <c r="AE524" s="1300"/>
    </row>
    <row r="525">
      <c r="B525" s="1300"/>
      <c r="C525" s="1300"/>
      <c r="D525" s="1300"/>
      <c r="E525" s="1300"/>
      <c r="F525" s="1300"/>
      <c r="G525" s="1300"/>
      <c r="H525" s="1300"/>
      <c r="I525" s="1300"/>
      <c r="J525" s="1300"/>
      <c r="K525" s="1300"/>
      <c r="L525" s="1300"/>
      <c r="M525" s="1300"/>
      <c r="N525" s="1300"/>
      <c r="O525" s="1300"/>
      <c r="P525" s="1300"/>
      <c r="Q525" s="1300"/>
      <c r="R525" s="1300"/>
      <c r="S525" s="1300"/>
      <c r="T525" s="1300"/>
      <c r="U525" s="1300"/>
      <c r="V525" s="1300"/>
      <c r="W525" s="1300"/>
      <c r="X525" s="1300"/>
      <c r="Y525" s="1300"/>
      <c r="Z525" s="1300"/>
      <c r="AA525" s="1300"/>
      <c r="AB525" s="1300"/>
      <c r="AC525" s="1300"/>
      <c r="AD525" s="1300"/>
      <c r="AE525" s="1300"/>
    </row>
    <row r="526">
      <c r="B526" s="1300"/>
      <c r="C526" s="1300"/>
      <c r="D526" s="1300"/>
      <c r="E526" s="1300"/>
      <c r="F526" s="1300"/>
      <c r="G526" s="1300"/>
      <c r="H526" s="1300"/>
      <c r="I526" s="1300"/>
      <c r="J526" s="1300"/>
      <c r="K526" s="1300"/>
      <c r="L526" s="1300"/>
      <c r="M526" s="1300"/>
      <c r="N526" s="1300"/>
      <c r="O526" s="1300"/>
      <c r="P526" s="1300"/>
      <c r="Q526" s="1300"/>
      <c r="R526" s="1300"/>
      <c r="S526" s="1300"/>
      <c r="T526" s="1300"/>
      <c r="U526" s="1300"/>
      <c r="V526" s="1300"/>
      <c r="W526" s="1300"/>
      <c r="X526" s="1300"/>
      <c r="Y526" s="1300"/>
      <c r="Z526" s="1300"/>
      <c r="AA526" s="1300"/>
      <c r="AB526" s="1300"/>
      <c r="AC526" s="1300"/>
      <c r="AD526" s="1300"/>
      <c r="AE526" s="1300"/>
    </row>
    <row r="527">
      <c r="B527" s="1300"/>
      <c r="C527" s="1300"/>
      <c r="D527" s="1300"/>
      <c r="E527" s="1300"/>
      <c r="F527" s="1300"/>
      <c r="G527" s="1300"/>
      <c r="H527" s="1300"/>
      <c r="I527" s="1300"/>
      <c r="J527" s="1300"/>
      <c r="K527" s="1300"/>
      <c r="L527" s="1300"/>
      <c r="M527" s="1300"/>
      <c r="N527" s="1300"/>
      <c r="O527" s="1300"/>
      <c r="P527" s="1300"/>
      <c r="Q527" s="1300"/>
      <c r="R527" s="1300"/>
      <c r="S527" s="1300"/>
      <c r="T527" s="1300"/>
      <c r="U527" s="1300"/>
      <c r="V527" s="1300"/>
      <c r="W527" s="1300"/>
      <c r="X527" s="1300"/>
      <c r="Y527" s="1300"/>
      <c r="Z527" s="1300"/>
      <c r="AA527" s="1300"/>
      <c r="AB527" s="1300"/>
      <c r="AC527" s="1300"/>
      <c r="AD527" s="1300"/>
      <c r="AE527" s="1300"/>
    </row>
    <row r="528">
      <c r="B528" s="1300"/>
      <c r="C528" s="1300"/>
      <c r="D528" s="1300"/>
      <c r="E528" s="1300"/>
      <c r="F528" s="1300"/>
      <c r="G528" s="1300"/>
      <c r="H528" s="1300"/>
      <c r="I528" s="1300"/>
      <c r="J528" s="1300"/>
      <c r="K528" s="1300"/>
      <c r="L528" s="1300"/>
      <c r="M528" s="1300"/>
      <c r="N528" s="1300"/>
      <c r="O528" s="1300"/>
      <c r="P528" s="1300"/>
      <c r="Q528" s="1300"/>
      <c r="R528" s="1300"/>
      <c r="S528" s="1300"/>
      <c r="T528" s="1300"/>
      <c r="U528" s="1300"/>
      <c r="V528" s="1300"/>
      <c r="W528" s="1300"/>
      <c r="X528" s="1300"/>
      <c r="Y528" s="1300"/>
      <c r="Z528" s="1300"/>
      <c r="AA528" s="1300"/>
      <c r="AB528" s="1300"/>
      <c r="AC528" s="1300"/>
      <c r="AD528" s="1300"/>
      <c r="AE528" s="1300"/>
    </row>
    <row r="529">
      <c r="B529" s="1300"/>
      <c r="C529" s="1300"/>
      <c r="D529" s="1300"/>
      <c r="E529" s="1300"/>
      <c r="F529" s="1300"/>
      <c r="G529" s="1300"/>
      <c r="H529" s="1300"/>
      <c r="I529" s="1300"/>
      <c r="J529" s="1300"/>
      <c r="K529" s="1300"/>
      <c r="L529" s="1300"/>
      <c r="M529" s="1300"/>
      <c r="N529" s="1300"/>
      <c r="O529" s="1300"/>
      <c r="P529" s="1300"/>
      <c r="Q529" s="1300"/>
      <c r="R529" s="1300"/>
      <c r="S529" s="1300"/>
      <c r="T529" s="1300"/>
      <c r="U529" s="1300"/>
      <c r="V529" s="1300"/>
      <c r="W529" s="1300"/>
      <c r="X529" s="1300"/>
      <c r="Y529" s="1300"/>
      <c r="Z529" s="1300"/>
      <c r="AA529" s="1300"/>
      <c r="AB529" s="1300"/>
      <c r="AC529" s="1300"/>
      <c r="AD529" s="1300"/>
      <c r="AE529" s="1300"/>
    </row>
    <row r="530">
      <c r="B530" s="1300"/>
      <c r="C530" s="1300"/>
      <c r="D530" s="1300"/>
      <c r="E530" s="1300"/>
      <c r="F530" s="1300"/>
      <c r="G530" s="1300"/>
      <c r="H530" s="1300"/>
      <c r="I530" s="1300"/>
      <c r="J530" s="1300"/>
      <c r="K530" s="1300"/>
      <c r="L530" s="1300"/>
      <c r="M530" s="1300"/>
      <c r="N530" s="1300"/>
      <c r="O530" s="1300"/>
      <c r="P530" s="1300"/>
      <c r="Q530" s="1300"/>
      <c r="R530" s="1300"/>
      <c r="S530" s="1300"/>
      <c r="T530" s="1300"/>
      <c r="U530" s="1300"/>
      <c r="V530" s="1300"/>
      <c r="W530" s="1300"/>
      <c r="X530" s="1300"/>
      <c r="Y530" s="1300"/>
      <c r="Z530" s="1300"/>
      <c r="AA530" s="1300"/>
      <c r="AB530" s="1300"/>
      <c r="AC530" s="1300"/>
      <c r="AD530" s="1300"/>
      <c r="AE530" s="1300"/>
    </row>
    <row r="531">
      <c r="B531" s="1300"/>
      <c r="C531" s="1300"/>
      <c r="D531" s="1300"/>
      <c r="E531" s="1300"/>
      <c r="F531" s="1300"/>
      <c r="G531" s="1300"/>
      <c r="H531" s="1300"/>
      <c r="I531" s="1300"/>
      <c r="J531" s="1300"/>
      <c r="K531" s="1300"/>
      <c r="L531" s="1300"/>
      <c r="M531" s="1300"/>
      <c r="N531" s="1300"/>
      <c r="O531" s="1300"/>
      <c r="P531" s="1300"/>
      <c r="Q531" s="1300"/>
      <c r="R531" s="1300"/>
      <c r="S531" s="1300"/>
      <c r="T531" s="1300"/>
      <c r="U531" s="1300"/>
      <c r="V531" s="1300"/>
      <c r="W531" s="1300"/>
      <c r="X531" s="1300"/>
      <c r="Y531" s="1300"/>
      <c r="Z531" s="1300"/>
      <c r="AA531" s="1300"/>
      <c r="AB531" s="1300"/>
      <c r="AC531" s="1300"/>
      <c r="AD531" s="1300"/>
      <c r="AE531" s="1300"/>
    </row>
    <row r="532">
      <c r="B532" s="1300"/>
      <c r="C532" s="1300"/>
      <c r="D532" s="1300"/>
      <c r="E532" s="1300"/>
      <c r="F532" s="1300"/>
      <c r="G532" s="1300"/>
      <c r="H532" s="1300"/>
      <c r="I532" s="1300"/>
      <c r="J532" s="1300"/>
      <c r="K532" s="1300"/>
      <c r="L532" s="1300"/>
      <c r="M532" s="1300"/>
      <c r="N532" s="1300"/>
      <c r="O532" s="1300"/>
      <c r="P532" s="1300"/>
      <c r="Q532" s="1300"/>
      <c r="R532" s="1300"/>
      <c r="S532" s="1300"/>
      <c r="T532" s="1300"/>
      <c r="U532" s="1300"/>
      <c r="V532" s="1300"/>
      <c r="W532" s="1300"/>
      <c r="X532" s="1300"/>
      <c r="Y532" s="1300"/>
      <c r="Z532" s="1300"/>
      <c r="AA532" s="1300"/>
      <c r="AB532" s="1300"/>
      <c r="AC532" s="1300"/>
      <c r="AD532" s="1300"/>
      <c r="AE532" s="1300"/>
    </row>
    <row r="533">
      <c r="B533" s="1300"/>
      <c r="C533" s="1300"/>
      <c r="D533" s="1300"/>
      <c r="E533" s="1300"/>
      <c r="F533" s="1300"/>
      <c r="G533" s="1300"/>
      <c r="H533" s="1300"/>
      <c r="I533" s="1300"/>
      <c r="J533" s="1300"/>
      <c r="K533" s="1300"/>
      <c r="L533" s="1300"/>
      <c r="M533" s="1300"/>
      <c r="N533" s="1300"/>
      <c r="O533" s="1300"/>
      <c r="P533" s="1300"/>
      <c r="Q533" s="1300"/>
      <c r="R533" s="1300"/>
      <c r="S533" s="1300"/>
      <c r="T533" s="1300"/>
      <c r="U533" s="1300"/>
      <c r="V533" s="1300"/>
      <c r="W533" s="1300"/>
      <c r="X533" s="1300"/>
      <c r="Y533" s="1300"/>
      <c r="Z533" s="1300"/>
      <c r="AA533" s="1300"/>
      <c r="AB533" s="1300"/>
      <c r="AC533" s="1300"/>
      <c r="AD533" s="1300"/>
      <c r="AE533" s="1300"/>
    </row>
    <row r="534">
      <c r="B534" s="1300"/>
      <c r="C534" s="1300"/>
      <c r="D534" s="1300"/>
      <c r="E534" s="1300"/>
      <c r="F534" s="1300"/>
      <c r="G534" s="1300"/>
      <c r="H534" s="1300"/>
      <c r="I534" s="1300"/>
      <c r="J534" s="1300"/>
      <c r="K534" s="1300"/>
      <c r="L534" s="1300"/>
      <c r="M534" s="1300"/>
      <c r="N534" s="1300"/>
      <c r="O534" s="1300"/>
      <c r="P534" s="1300"/>
      <c r="Q534" s="1300"/>
      <c r="R534" s="1300"/>
      <c r="S534" s="1300"/>
      <c r="T534" s="1300"/>
      <c r="U534" s="1300"/>
      <c r="V534" s="1300"/>
      <c r="W534" s="1300"/>
      <c r="X534" s="1300"/>
      <c r="Y534" s="1300"/>
      <c r="Z534" s="1300"/>
      <c r="AA534" s="1300"/>
      <c r="AB534" s="1300"/>
      <c r="AC534" s="1300"/>
      <c r="AD534" s="1300"/>
      <c r="AE534" s="1300"/>
    </row>
    <row r="535">
      <c r="B535" s="1300"/>
      <c r="C535" s="1300"/>
      <c r="D535" s="1300"/>
      <c r="E535" s="1300"/>
      <c r="F535" s="1300"/>
      <c r="G535" s="1300"/>
      <c r="H535" s="1300"/>
      <c r="I535" s="1300"/>
      <c r="J535" s="1300"/>
      <c r="K535" s="1300"/>
      <c r="L535" s="1300"/>
      <c r="M535" s="1300"/>
      <c r="N535" s="1300"/>
      <c r="O535" s="1300"/>
      <c r="P535" s="1300"/>
      <c r="Q535" s="1300"/>
      <c r="R535" s="1300"/>
      <c r="S535" s="1300"/>
      <c r="T535" s="1300"/>
      <c r="U535" s="1300"/>
      <c r="V535" s="1300"/>
      <c r="W535" s="1300"/>
      <c r="X535" s="1300"/>
      <c r="Y535" s="1300"/>
      <c r="Z535" s="1300"/>
      <c r="AA535" s="1300"/>
      <c r="AB535" s="1300"/>
      <c r="AC535" s="1300"/>
      <c r="AD535" s="1300"/>
      <c r="AE535" s="1300"/>
    </row>
    <row r="536">
      <c r="B536" s="1300"/>
      <c r="C536" s="1300"/>
      <c r="D536" s="1300"/>
      <c r="E536" s="1300"/>
      <c r="F536" s="1300"/>
      <c r="G536" s="1300"/>
      <c r="H536" s="1300"/>
      <c r="I536" s="1300"/>
      <c r="J536" s="1300"/>
      <c r="K536" s="1300"/>
      <c r="L536" s="1300"/>
      <c r="M536" s="1300"/>
      <c r="N536" s="1300"/>
      <c r="O536" s="1300"/>
      <c r="P536" s="1300"/>
      <c r="Q536" s="1300"/>
      <c r="R536" s="1300"/>
      <c r="S536" s="1300"/>
      <c r="T536" s="1300"/>
      <c r="U536" s="1300"/>
      <c r="V536" s="1300"/>
      <c r="W536" s="1300"/>
      <c r="X536" s="1300"/>
      <c r="Y536" s="1300"/>
      <c r="Z536" s="1300"/>
      <c r="AA536" s="1300"/>
      <c r="AB536" s="1300"/>
      <c r="AC536" s="1300"/>
      <c r="AD536" s="1300"/>
      <c r="AE536" s="1300"/>
    </row>
    <row r="537">
      <c r="B537" s="1300"/>
      <c r="C537" s="1300"/>
      <c r="D537" s="1300"/>
      <c r="E537" s="1300"/>
      <c r="F537" s="1300"/>
      <c r="G537" s="1300"/>
      <c r="H537" s="1300"/>
      <c r="I537" s="1300"/>
      <c r="J537" s="1300"/>
      <c r="K537" s="1300"/>
      <c r="L537" s="1300"/>
      <c r="M537" s="1300"/>
      <c r="N537" s="1300"/>
      <c r="O537" s="1300"/>
      <c r="P537" s="1300"/>
      <c r="Q537" s="1300"/>
      <c r="R537" s="1300"/>
      <c r="S537" s="1300"/>
      <c r="T537" s="1300"/>
      <c r="U537" s="1300"/>
      <c r="V537" s="1300"/>
      <c r="W537" s="1300"/>
      <c r="X537" s="1300"/>
      <c r="Y537" s="1300"/>
      <c r="Z537" s="1300"/>
      <c r="AA537" s="1300"/>
      <c r="AB537" s="1300"/>
      <c r="AC537" s="1300"/>
      <c r="AD537" s="1300"/>
      <c r="AE537" s="1300"/>
    </row>
    <row r="538">
      <c r="B538" s="1300"/>
      <c r="C538" s="1300"/>
      <c r="D538" s="1300"/>
      <c r="E538" s="1300"/>
      <c r="F538" s="1300"/>
      <c r="G538" s="1300"/>
      <c r="H538" s="1300"/>
      <c r="I538" s="1300"/>
      <c r="J538" s="1300"/>
      <c r="K538" s="1300"/>
      <c r="L538" s="1300"/>
      <c r="M538" s="1300"/>
      <c r="N538" s="1300"/>
      <c r="O538" s="1300"/>
      <c r="P538" s="1300"/>
      <c r="Q538" s="1300"/>
      <c r="R538" s="1300"/>
      <c r="S538" s="1300"/>
      <c r="T538" s="1300"/>
      <c r="U538" s="1300"/>
      <c r="V538" s="1300"/>
      <c r="W538" s="1300"/>
      <c r="X538" s="1300"/>
      <c r="Y538" s="1300"/>
      <c r="Z538" s="1300"/>
      <c r="AA538" s="1300"/>
      <c r="AB538" s="1300"/>
      <c r="AC538" s="1300"/>
      <c r="AD538" s="1300"/>
      <c r="AE538" s="1300"/>
    </row>
    <row r="539">
      <c r="B539" s="1300"/>
      <c r="C539" s="1300"/>
      <c r="D539" s="1300"/>
      <c r="E539" s="1300"/>
      <c r="F539" s="1300"/>
      <c r="G539" s="1300"/>
      <c r="H539" s="1300"/>
      <c r="I539" s="1300"/>
      <c r="J539" s="1300"/>
      <c r="K539" s="1300"/>
      <c r="L539" s="1300"/>
      <c r="M539" s="1300"/>
      <c r="N539" s="1300"/>
      <c r="O539" s="1300"/>
      <c r="P539" s="1300"/>
      <c r="Q539" s="1300"/>
      <c r="R539" s="1300"/>
      <c r="S539" s="1300"/>
      <c r="T539" s="1300"/>
      <c r="U539" s="1300"/>
      <c r="V539" s="1300"/>
      <c r="W539" s="1300"/>
      <c r="X539" s="1300"/>
      <c r="Y539" s="1300"/>
      <c r="Z539" s="1300"/>
      <c r="AA539" s="1300"/>
      <c r="AB539" s="1300"/>
      <c r="AC539" s="1300"/>
      <c r="AD539" s="1300"/>
      <c r="AE539" s="1300"/>
    </row>
    <row r="540">
      <c r="B540" s="1300"/>
      <c r="C540" s="1300"/>
      <c r="D540" s="1300"/>
      <c r="E540" s="1300"/>
      <c r="F540" s="1300"/>
      <c r="G540" s="1300"/>
      <c r="H540" s="1300"/>
      <c r="I540" s="1300"/>
      <c r="J540" s="1300"/>
      <c r="K540" s="1300"/>
      <c r="L540" s="1300"/>
      <c r="M540" s="1300"/>
      <c r="N540" s="1300"/>
      <c r="O540" s="1300"/>
      <c r="P540" s="1300"/>
      <c r="Q540" s="1300"/>
      <c r="R540" s="1300"/>
      <c r="S540" s="1300"/>
      <c r="T540" s="1300"/>
      <c r="U540" s="1300"/>
      <c r="V540" s="1300"/>
      <c r="W540" s="1300"/>
      <c r="X540" s="1300"/>
      <c r="Y540" s="1300"/>
      <c r="Z540" s="1300"/>
      <c r="AA540" s="1300"/>
      <c r="AB540" s="1300"/>
      <c r="AC540" s="1300"/>
      <c r="AD540" s="1300"/>
      <c r="AE540" s="1300"/>
    </row>
    <row r="541">
      <c r="B541" s="1300"/>
      <c r="C541" s="1300"/>
      <c r="D541" s="1300"/>
      <c r="E541" s="1300"/>
      <c r="F541" s="1300"/>
      <c r="G541" s="1300"/>
      <c r="H541" s="1300"/>
      <c r="I541" s="1300"/>
      <c r="J541" s="1300"/>
      <c r="K541" s="1300"/>
      <c r="L541" s="1300"/>
      <c r="M541" s="1300"/>
      <c r="N541" s="1300"/>
      <c r="O541" s="1300"/>
      <c r="P541" s="1300"/>
      <c r="Q541" s="1300"/>
      <c r="R541" s="1300"/>
      <c r="S541" s="1300"/>
      <c r="T541" s="1300"/>
      <c r="U541" s="1300"/>
      <c r="V541" s="1300"/>
      <c r="W541" s="1300"/>
      <c r="X541" s="1300"/>
      <c r="Y541" s="1300"/>
      <c r="Z541" s="1300"/>
      <c r="AA541" s="1300"/>
      <c r="AB541" s="1300"/>
      <c r="AC541" s="1300"/>
      <c r="AD541" s="1300"/>
      <c r="AE541" s="1300"/>
    </row>
    <row r="542">
      <c r="B542" s="1300"/>
      <c r="C542" s="1300"/>
      <c r="D542" s="1300"/>
      <c r="E542" s="1300"/>
      <c r="F542" s="1300"/>
      <c r="G542" s="1300"/>
      <c r="H542" s="1300"/>
      <c r="I542" s="1300"/>
      <c r="J542" s="1300"/>
      <c r="K542" s="1300"/>
      <c r="L542" s="1300"/>
      <c r="M542" s="1300"/>
      <c r="N542" s="1300"/>
      <c r="O542" s="1300"/>
      <c r="P542" s="1300"/>
      <c r="Q542" s="1300"/>
      <c r="R542" s="1300"/>
      <c r="S542" s="1300"/>
      <c r="T542" s="1300"/>
      <c r="U542" s="1300"/>
      <c r="V542" s="1300"/>
      <c r="W542" s="1300"/>
      <c r="X542" s="1300"/>
      <c r="Y542" s="1300"/>
      <c r="Z542" s="1300"/>
      <c r="AA542" s="1300"/>
      <c r="AB542" s="1300"/>
      <c r="AC542" s="1300"/>
      <c r="AD542" s="1300"/>
      <c r="AE542" s="1300"/>
    </row>
    <row r="543">
      <c r="B543" s="1300"/>
      <c r="C543" s="1300"/>
      <c r="D543" s="1300"/>
      <c r="E543" s="1300"/>
      <c r="F543" s="1300"/>
      <c r="G543" s="1300"/>
      <c r="H543" s="1300"/>
      <c r="I543" s="1300"/>
      <c r="J543" s="1300"/>
      <c r="K543" s="1300"/>
      <c r="L543" s="1300"/>
      <c r="M543" s="1300"/>
      <c r="N543" s="1300"/>
      <c r="O543" s="1300"/>
      <c r="P543" s="1300"/>
      <c r="Q543" s="1300"/>
      <c r="R543" s="1300"/>
      <c r="S543" s="1300"/>
      <c r="T543" s="1300"/>
      <c r="U543" s="1300"/>
      <c r="V543" s="1300"/>
      <c r="W543" s="1300"/>
      <c r="X543" s="1300"/>
      <c r="Y543" s="1300"/>
      <c r="Z543" s="1300"/>
      <c r="AA543" s="1300"/>
      <c r="AB543" s="1300"/>
      <c r="AC543" s="1300"/>
      <c r="AD543" s="1300"/>
      <c r="AE543" s="1300"/>
    </row>
    <row r="544">
      <c r="B544" s="1300"/>
      <c r="C544" s="1300"/>
      <c r="D544" s="1300"/>
      <c r="E544" s="1300"/>
      <c r="F544" s="1300"/>
      <c r="G544" s="1300"/>
      <c r="H544" s="1300"/>
      <c r="I544" s="1300"/>
      <c r="J544" s="1300"/>
      <c r="K544" s="1300"/>
      <c r="L544" s="1300"/>
      <c r="M544" s="1300"/>
      <c r="N544" s="1300"/>
      <c r="O544" s="1300"/>
      <c r="P544" s="1300"/>
      <c r="Q544" s="1300"/>
      <c r="R544" s="1300"/>
      <c r="S544" s="1300"/>
      <c r="T544" s="1300"/>
      <c r="U544" s="1300"/>
      <c r="V544" s="1300"/>
      <c r="W544" s="1300"/>
      <c r="X544" s="1300"/>
      <c r="Y544" s="1300"/>
      <c r="Z544" s="1300"/>
      <c r="AA544" s="1300"/>
      <c r="AB544" s="1300"/>
      <c r="AC544" s="1300"/>
      <c r="AD544" s="1300"/>
      <c r="AE544" s="1300"/>
    </row>
    <row r="545">
      <c r="B545" s="1300"/>
      <c r="C545" s="1300"/>
      <c r="D545" s="1300"/>
      <c r="E545" s="1300"/>
      <c r="F545" s="1300"/>
      <c r="G545" s="1300"/>
      <c r="H545" s="1300"/>
      <c r="I545" s="1300"/>
      <c r="J545" s="1300"/>
      <c r="K545" s="1300"/>
      <c r="L545" s="1300"/>
      <c r="M545" s="1300"/>
      <c r="N545" s="1300"/>
      <c r="O545" s="1300"/>
      <c r="P545" s="1300"/>
      <c r="Q545" s="1300"/>
      <c r="R545" s="1300"/>
      <c r="S545" s="1300"/>
      <c r="T545" s="1300"/>
      <c r="U545" s="1300"/>
      <c r="V545" s="1300"/>
      <c r="W545" s="1300"/>
      <c r="X545" s="1300"/>
      <c r="Y545" s="1300"/>
      <c r="Z545" s="1300"/>
      <c r="AA545" s="1300"/>
      <c r="AB545" s="1300"/>
      <c r="AC545" s="1300"/>
      <c r="AD545" s="1300"/>
      <c r="AE545" s="1300"/>
    </row>
    <row r="546">
      <c r="B546" s="1300"/>
      <c r="C546" s="1300"/>
      <c r="D546" s="1300"/>
      <c r="E546" s="1300"/>
      <c r="F546" s="1300"/>
      <c r="G546" s="1300"/>
      <c r="H546" s="1300"/>
      <c r="I546" s="1300"/>
      <c r="J546" s="1300"/>
      <c r="K546" s="1300"/>
      <c r="L546" s="1300"/>
      <c r="M546" s="1300"/>
      <c r="N546" s="1300"/>
      <c r="O546" s="1300"/>
      <c r="P546" s="1300"/>
      <c r="Q546" s="1300"/>
      <c r="R546" s="1300"/>
      <c r="S546" s="1300"/>
      <c r="T546" s="1300"/>
      <c r="U546" s="1300"/>
      <c r="V546" s="1300"/>
      <c r="W546" s="1300"/>
      <c r="X546" s="1300"/>
      <c r="Y546" s="1300"/>
      <c r="Z546" s="1300"/>
      <c r="AA546" s="1300"/>
      <c r="AB546" s="1300"/>
      <c r="AC546" s="1300"/>
      <c r="AD546" s="1300"/>
      <c r="AE546" s="1300"/>
    </row>
    <row r="547">
      <c r="B547" s="1300"/>
      <c r="C547" s="1300"/>
      <c r="D547" s="1300"/>
      <c r="E547" s="1300"/>
      <c r="F547" s="1300"/>
      <c r="G547" s="1300"/>
      <c r="H547" s="1300"/>
      <c r="I547" s="1300"/>
      <c r="J547" s="1300"/>
      <c r="K547" s="1300"/>
      <c r="L547" s="1300"/>
      <c r="M547" s="1300"/>
      <c r="N547" s="1300"/>
      <c r="O547" s="1300"/>
      <c r="P547" s="1300"/>
      <c r="Q547" s="1300"/>
      <c r="R547" s="1300"/>
      <c r="S547" s="1300"/>
      <c r="T547" s="1300"/>
      <c r="U547" s="1300"/>
      <c r="V547" s="1300"/>
      <c r="W547" s="1300"/>
      <c r="X547" s="1300"/>
      <c r="Y547" s="1300"/>
      <c r="Z547" s="1300"/>
      <c r="AA547" s="1300"/>
      <c r="AB547" s="1300"/>
      <c r="AC547" s="1300"/>
      <c r="AD547" s="1300"/>
      <c r="AE547" s="1300"/>
    </row>
    <row r="548">
      <c r="B548" s="1300"/>
      <c r="C548" s="1300"/>
      <c r="D548" s="1300"/>
      <c r="E548" s="1300"/>
      <c r="F548" s="1300"/>
      <c r="G548" s="1300"/>
      <c r="H548" s="1300"/>
      <c r="I548" s="1300"/>
      <c r="J548" s="1300"/>
      <c r="K548" s="1300"/>
      <c r="L548" s="1300"/>
      <c r="M548" s="1300"/>
      <c r="N548" s="1300"/>
      <c r="O548" s="1300"/>
      <c r="P548" s="1300"/>
      <c r="Q548" s="1300"/>
      <c r="R548" s="1300"/>
      <c r="S548" s="1300"/>
      <c r="T548" s="1300"/>
      <c r="U548" s="1300"/>
      <c r="V548" s="1300"/>
      <c r="W548" s="1300"/>
      <c r="X548" s="1300"/>
      <c r="Y548" s="1300"/>
      <c r="Z548" s="1300"/>
      <c r="AA548" s="1300"/>
      <c r="AB548" s="1300"/>
      <c r="AC548" s="1300"/>
      <c r="AD548" s="1300"/>
      <c r="AE548" s="1300"/>
    </row>
    <row r="549">
      <c r="B549" s="1300"/>
      <c r="C549" s="1300"/>
      <c r="D549" s="1300"/>
      <c r="E549" s="1300"/>
      <c r="F549" s="1300"/>
      <c r="G549" s="1300"/>
      <c r="H549" s="1300"/>
      <c r="I549" s="1300"/>
      <c r="J549" s="1300"/>
      <c r="K549" s="1300"/>
      <c r="L549" s="1300"/>
      <c r="M549" s="1300"/>
      <c r="N549" s="1300"/>
      <c r="O549" s="1300"/>
      <c r="P549" s="1300"/>
      <c r="Q549" s="1300"/>
      <c r="R549" s="1300"/>
      <c r="S549" s="1300"/>
      <c r="T549" s="1300"/>
      <c r="U549" s="1300"/>
      <c r="V549" s="1300"/>
      <c r="W549" s="1300"/>
      <c r="X549" s="1300"/>
      <c r="Y549" s="1300"/>
      <c r="Z549" s="1300"/>
      <c r="AA549" s="1300"/>
      <c r="AB549" s="1300"/>
      <c r="AC549" s="1300"/>
      <c r="AD549" s="1300"/>
      <c r="AE549" s="1300"/>
    </row>
    <row r="550">
      <c r="B550" s="1300"/>
      <c r="C550" s="1300"/>
      <c r="D550" s="1300"/>
      <c r="E550" s="1300"/>
      <c r="F550" s="1300"/>
      <c r="G550" s="1300"/>
      <c r="H550" s="1300"/>
      <c r="I550" s="1300"/>
      <c r="J550" s="1300"/>
      <c r="K550" s="1300"/>
      <c r="L550" s="1300"/>
      <c r="M550" s="1300"/>
      <c r="N550" s="1300"/>
      <c r="O550" s="1300"/>
      <c r="P550" s="1300"/>
      <c r="Q550" s="1300"/>
      <c r="R550" s="1300"/>
      <c r="S550" s="1300"/>
      <c r="T550" s="1300"/>
      <c r="U550" s="1300"/>
      <c r="V550" s="1300"/>
      <c r="W550" s="1300"/>
      <c r="X550" s="1300"/>
      <c r="Y550" s="1300"/>
      <c r="Z550" s="1300"/>
      <c r="AA550" s="1300"/>
      <c r="AB550" s="1300"/>
      <c r="AC550" s="1300"/>
      <c r="AD550" s="1300"/>
      <c r="AE550" s="1300"/>
    </row>
    <row r="551">
      <c r="B551" s="1300"/>
      <c r="C551" s="1300"/>
      <c r="D551" s="1300"/>
      <c r="E551" s="1300"/>
      <c r="F551" s="1300"/>
      <c r="G551" s="1300"/>
      <c r="H551" s="1300"/>
      <c r="I551" s="1300"/>
      <c r="J551" s="1300"/>
      <c r="K551" s="1300"/>
      <c r="L551" s="1300"/>
      <c r="M551" s="1300"/>
      <c r="N551" s="1300"/>
      <c r="O551" s="1300"/>
      <c r="P551" s="1300"/>
      <c r="Q551" s="1300"/>
      <c r="R551" s="1300"/>
      <c r="S551" s="1300"/>
      <c r="T551" s="1300"/>
      <c r="U551" s="1300"/>
      <c r="V551" s="1300"/>
      <c r="W551" s="1300"/>
      <c r="X551" s="1300"/>
      <c r="Y551" s="1300"/>
      <c r="Z551" s="1300"/>
      <c r="AA551" s="1300"/>
      <c r="AB551" s="1300"/>
      <c r="AC551" s="1300"/>
      <c r="AD551" s="1300"/>
      <c r="AE551" s="1300"/>
    </row>
    <row r="552">
      <c r="B552" s="1300"/>
      <c r="C552" s="1300"/>
      <c r="D552" s="1300"/>
      <c r="E552" s="1300"/>
      <c r="F552" s="1300"/>
      <c r="G552" s="1300"/>
      <c r="H552" s="1300"/>
      <c r="I552" s="1300"/>
      <c r="J552" s="1300"/>
      <c r="K552" s="1300"/>
      <c r="L552" s="1300"/>
      <c r="M552" s="1300"/>
      <c r="N552" s="1300"/>
      <c r="O552" s="1300"/>
      <c r="P552" s="1300"/>
      <c r="Q552" s="1300"/>
      <c r="R552" s="1300"/>
      <c r="S552" s="1300"/>
      <c r="T552" s="1300"/>
      <c r="U552" s="1300"/>
      <c r="V552" s="1300"/>
      <c r="W552" s="1300"/>
      <c r="X552" s="1300"/>
      <c r="Y552" s="1300"/>
      <c r="Z552" s="1300"/>
      <c r="AA552" s="1300"/>
      <c r="AB552" s="1300"/>
      <c r="AC552" s="1300"/>
      <c r="AD552" s="1300"/>
      <c r="AE552" s="1300"/>
    </row>
    <row r="553">
      <c r="B553" s="1300"/>
      <c r="C553" s="1300"/>
      <c r="D553" s="1300"/>
      <c r="E553" s="1300"/>
      <c r="F553" s="1300"/>
      <c r="G553" s="1300"/>
      <c r="H553" s="1300"/>
      <c r="I553" s="1300"/>
      <c r="J553" s="1300"/>
      <c r="K553" s="1300"/>
      <c r="L553" s="1300"/>
      <c r="M553" s="1300"/>
      <c r="N553" s="1300"/>
      <c r="O553" s="1300"/>
      <c r="P553" s="1300"/>
      <c r="Q553" s="1300"/>
      <c r="R553" s="1300"/>
      <c r="S553" s="1300"/>
      <c r="T553" s="1300"/>
      <c r="U553" s="1300"/>
      <c r="V553" s="1300"/>
      <c r="W553" s="1300"/>
      <c r="X553" s="1300"/>
      <c r="Y553" s="1300"/>
      <c r="Z553" s="1300"/>
      <c r="AA553" s="1300"/>
      <c r="AB553" s="1300"/>
      <c r="AC553" s="1300"/>
      <c r="AD553" s="1300"/>
      <c r="AE553" s="1300"/>
    </row>
    <row r="554">
      <c r="B554" s="1300"/>
      <c r="C554" s="1300"/>
      <c r="D554" s="1300"/>
      <c r="E554" s="1300"/>
      <c r="F554" s="1300"/>
      <c r="G554" s="1300"/>
      <c r="H554" s="1300"/>
      <c r="I554" s="1300"/>
      <c r="J554" s="1300"/>
      <c r="K554" s="1300"/>
      <c r="L554" s="1300"/>
      <c r="M554" s="1300"/>
      <c r="N554" s="1300"/>
      <c r="O554" s="1300"/>
      <c r="P554" s="1300"/>
      <c r="Q554" s="1300"/>
      <c r="R554" s="1300"/>
      <c r="S554" s="1300"/>
      <c r="T554" s="1300"/>
      <c r="U554" s="1300"/>
      <c r="V554" s="1300"/>
      <c r="W554" s="1300"/>
      <c r="X554" s="1300"/>
      <c r="Y554" s="1300"/>
      <c r="Z554" s="1300"/>
      <c r="AA554" s="1300"/>
      <c r="AB554" s="1300"/>
      <c r="AC554" s="1300"/>
      <c r="AD554" s="1300"/>
      <c r="AE554" s="1300"/>
    </row>
    <row r="555">
      <c r="B555" s="1300"/>
      <c r="C555" s="1300"/>
      <c r="D555" s="1300"/>
      <c r="E555" s="1300"/>
      <c r="F555" s="1300"/>
      <c r="G555" s="1300"/>
      <c r="H555" s="1300"/>
      <c r="I555" s="1300"/>
      <c r="J555" s="1300"/>
      <c r="K555" s="1300"/>
      <c r="L555" s="1300"/>
      <c r="M555" s="1300"/>
      <c r="N555" s="1300"/>
      <c r="O555" s="1300"/>
      <c r="P555" s="1300"/>
      <c r="Q555" s="1300"/>
      <c r="R555" s="1300"/>
      <c r="S555" s="1300"/>
      <c r="T555" s="1300"/>
      <c r="U555" s="1300"/>
      <c r="V555" s="1300"/>
      <c r="W555" s="1300"/>
      <c r="X555" s="1300"/>
      <c r="Y555" s="1300"/>
      <c r="Z555" s="1300"/>
      <c r="AA555" s="1300"/>
      <c r="AB555" s="1300"/>
      <c r="AC555" s="1300"/>
      <c r="AD555" s="1300"/>
      <c r="AE555" s="1300"/>
    </row>
    <row r="556">
      <c r="B556" s="1300"/>
      <c r="C556" s="1300"/>
      <c r="D556" s="1300"/>
      <c r="E556" s="1300"/>
      <c r="F556" s="1300"/>
      <c r="G556" s="1300"/>
      <c r="H556" s="1300"/>
      <c r="I556" s="1300"/>
      <c r="J556" s="1300"/>
      <c r="K556" s="1300"/>
      <c r="L556" s="1300"/>
      <c r="M556" s="1300"/>
      <c r="N556" s="1300"/>
      <c r="O556" s="1300"/>
      <c r="P556" s="1300"/>
      <c r="Q556" s="1300"/>
      <c r="R556" s="1300"/>
      <c r="S556" s="1300"/>
      <c r="T556" s="1300"/>
      <c r="U556" s="1300"/>
      <c r="V556" s="1300"/>
      <c r="W556" s="1300"/>
      <c r="X556" s="1300"/>
      <c r="Y556" s="1300"/>
      <c r="Z556" s="1300"/>
      <c r="AA556" s="1300"/>
      <c r="AB556" s="1300"/>
      <c r="AC556" s="1300"/>
      <c r="AD556" s="1300"/>
      <c r="AE556" s="1300"/>
    </row>
    <row r="557">
      <c r="B557" s="1300"/>
      <c r="C557" s="1300"/>
      <c r="D557" s="1300"/>
      <c r="E557" s="1300"/>
      <c r="F557" s="1300"/>
      <c r="G557" s="1300"/>
      <c r="H557" s="1300"/>
      <c r="I557" s="1300"/>
      <c r="J557" s="1300"/>
      <c r="K557" s="1300"/>
      <c r="L557" s="1300"/>
      <c r="M557" s="1300"/>
      <c r="N557" s="1300"/>
      <c r="O557" s="1300"/>
      <c r="P557" s="1300"/>
      <c r="Q557" s="1300"/>
      <c r="R557" s="1300"/>
      <c r="S557" s="1300"/>
      <c r="T557" s="1300"/>
      <c r="U557" s="1300"/>
      <c r="V557" s="1300"/>
      <c r="W557" s="1300"/>
      <c r="X557" s="1300"/>
      <c r="Y557" s="1300"/>
      <c r="Z557" s="1300"/>
      <c r="AA557" s="1300"/>
      <c r="AB557" s="1300"/>
      <c r="AC557" s="1300"/>
      <c r="AD557" s="1300"/>
      <c r="AE557" s="1300"/>
    </row>
    <row r="558">
      <c r="B558" s="1300"/>
      <c r="C558" s="1300"/>
      <c r="D558" s="1300"/>
      <c r="E558" s="1300"/>
      <c r="F558" s="1300"/>
      <c r="G558" s="1300"/>
      <c r="H558" s="1300"/>
      <c r="I558" s="1300"/>
      <c r="J558" s="1300"/>
      <c r="K558" s="1300"/>
      <c r="L558" s="1300"/>
      <c r="M558" s="1300"/>
      <c r="N558" s="1300"/>
      <c r="O558" s="1300"/>
      <c r="P558" s="1300"/>
      <c r="Q558" s="1300"/>
      <c r="R558" s="1300"/>
      <c r="S558" s="1300"/>
      <c r="T558" s="1300"/>
      <c r="U558" s="1300"/>
      <c r="V558" s="1300"/>
      <c r="W558" s="1300"/>
      <c r="X558" s="1300"/>
      <c r="Y558" s="1300"/>
      <c r="Z558" s="1300"/>
      <c r="AA558" s="1300"/>
      <c r="AB558" s="1300"/>
      <c r="AC558" s="1300"/>
      <c r="AD558" s="1300"/>
      <c r="AE558" s="1300"/>
    </row>
    <row r="559">
      <c r="B559" s="1300"/>
      <c r="C559" s="1300"/>
      <c r="D559" s="1300"/>
      <c r="E559" s="1300"/>
      <c r="F559" s="1300"/>
      <c r="G559" s="1300"/>
      <c r="H559" s="1300"/>
      <c r="I559" s="1300"/>
      <c r="J559" s="1300"/>
      <c r="K559" s="1300"/>
      <c r="L559" s="1300"/>
      <c r="M559" s="1300"/>
      <c r="N559" s="1300"/>
      <c r="O559" s="1300"/>
      <c r="P559" s="1300"/>
      <c r="Q559" s="1300"/>
      <c r="R559" s="1300"/>
      <c r="S559" s="1300"/>
      <c r="T559" s="1300"/>
      <c r="U559" s="1300"/>
      <c r="V559" s="1300"/>
      <c r="W559" s="1300"/>
      <c r="X559" s="1300"/>
      <c r="Y559" s="1300"/>
      <c r="Z559" s="1300"/>
      <c r="AA559" s="1300"/>
      <c r="AB559" s="1300"/>
      <c r="AC559" s="1300"/>
      <c r="AD559" s="1300"/>
      <c r="AE559" s="1300"/>
    </row>
    <row r="560">
      <c r="B560" s="1300"/>
      <c r="C560" s="1300"/>
      <c r="D560" s="1300"/>
      <c r="E560" s="1300"/>
      <c r="F560" s="1300"/>
      <c r="G560" s="1300"/>
      <c r="H560" s="1300"/>
      <c r="I560" s="1300"/>
      <c r="J560" s="1300"/>
      <c r="K560" s="1300"/>
      <c r="L560" s="1300"/>
      <c r="M560" s="1300"/>
      <c r="N560" s="1300"/>
      <c r="O560" s="1300"/>
      <c r="P560" s="1300"/>
      <c r="Q560" s="1300"/>
      <c r="R560" s="1300"/>
      <c r="S560" s="1300"/>
      <c r="T560" s="1300"/>
      <c r="U560" s="1300"/>
      <c r="V560" s="1300"/>
      <c r="W560" s="1300"/>
      <c r="X560" s="1300"/>
      <c r="Y560" s="1300"/>
      <c r="Z560" s="1300"/>
      <c r="AA560" s="1300"/>
      <c r="AB560" s="1300"/>
      <c r="AC560" s="1300"/>
      <c r="AD560" s="1300"/>
      <c r="AE560" s="1300"/>
    </row>
    <row r="561">
      <c r="B561" s="1300"/>
      <c r="C561" s="1300"/>
      <c r="D561" s="1300"/>
      <c r="E561" s="1300"/>
      <c r="F561" s="1300"/>
      <c r="G561" s="1300"/>
      <c r="H561" s="1300"/>
      <c r="I561" s="1300"/>
      <c r="J561" s="1300"/>
      <c r="K561" s="1300"/>
      <c r="L561" s="1300"/>
      <c r="M561" s="1300"/>
      <c r="N561" s="1300"/>
      <c r="O561" s="1300"/>
      <c r="P561" s="1300"/>
      <c r="Q561" s="1300"/>
      <c r="R561" s="1300"/>
      <c r="S561" s="1300"/>
      <c r="T561" s="1300"/>
      <c r="U561" s="1300"/>
      <c r="V561" s="1300"/>
      <c r="W561" s="1300"/>
      <c r="X561" s="1300"/>
      <c r="Y561" s="1300"/>
      <c r="Z561" s="1300"/>
      <c r="AA561" s="1300"/>
      <c r="AB561" s="1300"/>
      <c r="AC561" s="1300"/>
      <c r="AD561" s="1300"/>
      <c r="AE561" s="1300"/>
    </row>
    <row r="562">
      <c r="B562" s="1300"/>
      <c r="C562" s="1300"/>
      <c r="D562" s="1300"/>
      <c r="E562" s="1300"/>
      <c r="F562" s="1300"/>
      <c r="G562" s="1300"/>
      <c r="H562" s="1300"/>
      <c r="I562" s="1300"/>
      <c r="J562" s="1300"/>
      <c r="K562" s="1300"/>
      <c r="L562" s="1300"/>
      <c r="M562" s="1300"/>
      <c r="N562" s="1300"/>
      <c r="O562" s="1300"/>
      <c r="P562" s="1300"/>
      <c r="Q562" s="1300"/>
      <c r="R562" s="1300"/>
      <c r="S562" s="1300"/>
      <c r="T562" s="1300"/>
      <c r="U562" s="1300"/>
      <c r="V562" s="1300"/>
      <c r="W562" s="1300"/>
      <c r="X562" s="1300"/>
      <c r="Y562" s="1300"/>
      <c r="Z562" s="1300"/>
      <c r="AA562" s="1300"/>
      <c r="AB562" s="1300"/>
      <c r="AC562" s="1300"/>
      <c r="AD562" s="1300"/>
      <c r="AE562" s="1300"/>
    </row>
    <row r="563">
      <c r="B563" s="1300"/>
      <c r="C563" s="1300"/>
      <c r="D563" s="1300"/>
      <c r="E563" s="1300"/>
      <c r="F563" s="1300"/>
      <c r="G563" s="1300"/>
      <c r="H563" s="1300"/>
      <c r="I563" s="1300"/>
      <c r="J563" s="1300"/>
      <c r="K563" s="1300"/>
      <c r="L563" s="1300"/>
      <c r="M563" s="1300"/>
      <c r="N563" s="1300"/>
      <c r="O563" s="1300"/>
      <c r="P563" s="1300"/>
      <c r="Q563" s="1300"/>
      <c r="R563" s="1300"/>
      <c r="S563" s="1300"/>
      <c r="T563" s="1300"/>
      <c r="U563" s="1300"/>
      <c r="V563" s="1300"/>
      <c r="W563" s="1300"/>
      <c r="X563" s="1300"/>
      <c r="Y563" s="1300"/>
      <c r="Z563" s="1300"/>
      <c r="AA563" s="1300"/>
      <c r="AB563" s="1300"/>
      <c r="AC563" s="1300"/>
      <c r="AD563" s="1300"/>
      <c r="AE563" s="1300"/>
    </row>
    <row r="564">
      <c r="B564" s="1300"/>
      <c r="C564" s="1300"/>
      <c r="D564" s="1300"/>
      <c r="E564" s="1300"/>
      <c r="F564" s="1300"/>
      <c r="G564" s="1300"/>
      <c r="H564" s="1300"/>
      <c r="I564" s="1300"/>
      <c r="J564" s="1300"/>
      <c r="K564" s="1300"/>
      <c r="L564" s="1300"/>
      <c r="M564" s="1300"/>
      <c r="N564" s="1300"/>
      <c r="O564" s="1300"/>
      <c r="P564" s="1300"/>
      <c r="Q564" s="1300"/>
      <c r="R564" s="1300"/>
      <c r="S564" s="1300"/>
      <c r="T564" s="1300"/>
      <c r="U564" s="1300"/>
      <c r="V564" s="1300"/>
      <c r="W564" s="1300"/>
      <c r="X564" s="1300"/>
      <c r="Y564" s="1300"/>
      <c r="Z564" s="1300"/>
      <c r="AA564" s="1300"/>
      <c r="AB564" s="1300"/>
      <c r="AC564" s="1300"/>
      <c r="AD564" s="1300"/>
      <c r="AE564" s="1300"/>
    </row>
    <row r="565">
      <c r="B565" s="1300"/>
      <c r="C565" s="1300"/>
      <c r="D565" s="1300"/>
      <c r="E565" s="1300"/>
      <c r="F565" s="1300"/>
      <c r="G565" s="1300"/>
      <c r="H565" s="1300"/>
      <c r="I565" s="1300"/>
      <c r="J565" s="1300"/>
      <c r="K565" s="1300"/>
      <c r="L565" s="1300"/>
      <c r="M565" s="1300"/>
      <c r="N565" s="1300"/>
      <c r="O565" s="1300"/>
      <c r="P565" s="1300"/>
      <c r="Q565" s="1300"/>
      <c r="R565" s="1300"/>
      <c r="S565" s="1300"/>
      <c r="T565" s="1300"/>
      <c r="U565" s="1300"/>
      <c r="V565" s="1300"/>
      <c r="W565" s="1300"/>
      <c r="X565" s="1300"/>
      <c r="Y565" s="1300"/>
      <c r="Z565" s="1300"/>
      <c r="AA565" s="1300"/>
      <c r="AB565" s="1300"/>
      <c r="AC565" s="1300"/>
      <c r="AD565" s="1300"/>
      <c r="AE565" s="1300"/>
    </row>
    <row r="566">
      <c r="B566" s="1300"/>
      <c r="C566" s="1300"/>
      <c r="D566" s="1300"/>
      <c r="E566" s="1300"/>
      <c r="F566" s="1300"/>
      <c r="G566" s="1300"/>
      <c r="H566" s="1300"/>
      <c r="I566" s="1300"/>
      <c r="J566" s="1300"/>
      <c r="K566" s="1300"/>
      <c r="L566" s="1300"/>
      <c r="M566" s="1300"/>
      <c r="N566" s="1300"/>
      <c r="O566" s="1300"/>
      <c r="P566" s="1300"/>
      <c r="Q566" s="1300"/>
      <c r="R566" s="1300"/>
      <c r="S566" s="1300"/>
      <c r="T566" s="1300"/>
      <c r="U566" s="1300"/>
      <c r="V566" s="1300"/>
      <c r="W566" s="1300"/>
      <c r="X566" s="1300"/>
      <c r="Y566" s="1300"/>
      <c r="Z566" s="1300"/>
      <c r="AA566" s="1300"/>
      <c r="AB566" s="1300"/>
      <c r="AC566" s="1300"/>
      <c r="AD566" s="1300"/>
      <c r="AE566" s="1300"/>
    </row>
    <row r="567">
      <c r="B567" s="1300"/>
      <c r="C567" s="1300"/>
      <c r="D567" s="1300"/>
      <c r="E567" s="1300"/>
      <c r="F567" s="1300"/>
      <c r="G567" s="1300"/>
      <c r="H567" s="1300"/>
      <c r="I567" s="1300"/>
      <c r="J567" s="1300"/>
      <c r="K567" s="1300"/>
      <c r="L567" s="1300"/>
      <c r="M567" s="1300"/>
      <c r="N567" s="1300"/>
      <c r="O567" s="1300"/>
      <c r="P567" s="1300"/>
      <c r="Q567" s="1300"/>
      <c r="R567" s="1300"/>
      <c r="S567" s="1300"/>
      <c r="T567" s="1300"/>
      <c r="U567" s="1300"/>
      <c r="V567" s="1300"/>
      <c r="W567" s="1300"/>
      <c r="X567" s="1300"/>
      <c r="Y567" s="1300"/>
      <c r="Z567" s="1300"/>
      <c r="AA567" s="1300"/>
      <c r="AB567" s="1300"/>
      <c r="AC567" s="1300"/>
      <c r="AD567" s="1300"/>
      <c r="AE567" s="1300"/>
    </row>
    <row r="568">
      <c r="B568" s="1300"/>
      <c r="C568" s="1300"/>
      <c r="D568" s="1300"/>
      <c r="E568" s="1300"/>
      <c r="F568" s="1300"/>
      <c r="G568" s="1300"/>
      <c r="H568" s="1300"/>
      <c r="I568" s="1300"/>
      <c r="J568" s="1300"/>
      <c r="K568" s="1300"/>
      <c r="L568" s="1300"/>
      <c r="M568" s="1300"/>
      <c r="N568" s="1300"/>
      <c r="O568" s="1300"/>
      <c r="P568" s="1300"/>
      <c r="Q568" s="1300"/>
      <c r="R568" s="1300"/>
      <c r="S568" s="1300"/>
      <c r="T568" s="1300"/>
      <c r="U568" s="1300"/>
      <c r="V568" s="1300"/>
      <c r="W568" s="1300"/>
      <c r="X568" s="1300"/>
      <c r="Y568" s="1300"/>
      <c r="Z568" s="1300"/>
      <c r="AA568" s="1300"/>
      <c r="AB568" s="1300"/>
      <c r="AC568" s="1300"/>
      <c r="AD568" s="1300"/>
      <c r="AE568" s="1300"/>
    </row>
    <row r="569">
      <c r="B569" s="1300"/>
      <c r="C569" s="1300"/>
      <c r="D569" s="1300"/>
      <c r="E569" s="1300"/>
      <c r="F569" s="1300"/>
      <c r="G569" s="1300"/>
      <c r="H569" s="1300"/>
      <c r="I569" s="1300"/>
      <c r="J569" s="1300"/>
      <c r="K569" s="1300"/>
      <c r="L569" s="1300"/>
      <c r="M569" s="1300"/>
      <c r="N569" s="1300"/>
      <c r="O569" s="1300"/>
      <c r="P569" s="1300"/>
      <c r="Q569" s="1300"/>
      <c r="R569" s="1300"/>
      <c r="S569" s="1300"/>
      <c r="T569" s="1300"/>
      <c r="U569" s="1300"/>
      <c r="V569" s="1300"/>
      <c r="W569" s="1300"/>
      <c r="X569" s="1300"/>
      <c r="Y569" s="1300"/>
      <c r="Z569" s="1300"/>
      <c r="AA569" s="1300"/>
      <c r="AB569" s="1300"/>
      <c r="AC569" s="1300"/>
      <c r="AD569" s="1300"/>
      <c r="AE569" s="1300"/>
    </row>
    <row r="570">
      <c r="B570" s="1300"/>
      <c r="C570" s="1300"/>
      <c r="D570" s="1300"/>
      <c r="E570" s="1300"/>
      <c r="F570" s="1300"/>
      <c r="G570" s="1300"/>
      <c r="H570" s="1300"/>
      <c r="I570" s="1300"/>
      <c r="J570" s="1300"/>
      <c r="K570" s="1300"/>
      <c r="L570" s="1300"/>
      <c r="M570" s="1300"/>
      <c r="N570" s="1300"/>
      <c r="O570" s="1300"/>
      <c r="P570" s="1300"/>
      <c r="Q570" s="1300"/>
      <c r="R570" s="1300"/>
      <c r="S570" s="1300"/>
      <c r="T570" s="1300"/>
      <c r="U570" s="1300"/>
      <c r="V570" s="1300"/>
      <c r="W570" s="1300"/>
      <c r="X570" s="1300"/>
      <c r="Y570" s="1300"/>
      <c r="Z570" s="1300"/>
      <c r="AA570" s="1300"/>
      <c r="AB570" s="1300"/>
      <c r="AC570" s="1300"/>
      <c r="AD570" s="1300"/>
      <c r="AE570" s="1300"/>
    </row>
    <row r="571">
      <c r="B571" s="1300"/>
      <c r="C571" s="1300"/>
      <c r="D571" s="1300"/>
      <c r="E571" s="1300"/>
      <c r="F571" s="1300"/>
      <c r="G571" s="1300"/>
      <c r="H571" s="1300"/>
      <c r="I571" s="1300"/>
      <c r="J571" s="1300"/>
      <c r="K571" s="1300"/>
      <c r="L571" s="1300"/>
      <c r="M571" s="1300"/>
      <c r="N571" s="1300"/>
      <c r="O571" s="1300"/>
      <c r="P571" s="1300"/>
      <c r="Q571" s="1300"/>
      <c r="R571" s="1300"/>
      <c r="S571" s="1300"/>
      <c r="T571" s="1300"/>
      <c r="U571" s="1300"/>
      <c r="V571" s="1300"/>
      <c r="W571" s="1300"/>
      <c r="X571" s="1300"/>
      <c r="Y571" s="1300"/>
      <c r="Z571" s="1300"/>
      <c r="AA571" s="1300"/>
      <c r="AB571" s="1300"/>
      <c r="AC571" s="1300"/>
      <c r="AD571" s="1300"/>
      <c r="AE571" s="1300"/>
    </row>
    <row r="572">
      <c r="B572" s="1300"/>
      <c r="C572" s="1300"/>
      <c r="D572" s="1300"/>
      <c r="E572" s="1300"/>
      <c r="F572" s="1300"/>
      <c r="G572" s="1300"/>
      <c r="H572" s="1300"/>
      <c r="I572" s="1300"/>
      <c r="J572" s="1300"/>
      <c r="K572" s="1300"/>
      <c r="L572" s="1300"/>
      <c r="M572" s="1300"/>
      <c r="N572" s="1300"/>
      <c r="O572" s="1300"/>
      <c r="P572" s="1300"/>
      <c r="Q572" s="1300"/>
      <c r="R572" s="1300"/>
      <c r="S572" s="1300"/>
      <c r="T572" s="1300"/>
      <c r="U572" s="1300"/>
      <c r="V572" s="1300"/>
      <c r="W572" s="1300"/>
      <c r="X572" s="1300"/>
      <c r="Y572" s="1300"/>
      <c r="Z572" s="1300"/>
      <c r="AA572" s="1300"/>
      <c r="AB572" s="1300"/>
      <c r="AC572" s="1300"/>
      <c r="AD572" s="1300"/>
      <c r="AE572" s="1300"/>
    </row>
    <row r="573">
      <c r="B573" s="1300"/>
      <c r="C573" s="1300"/>
      <c r="D573" s="1300"/>
      <c r="E573" s="1300"/>
      <c r="F573" s="1300"/>
      <c r="G573" s="1300"/>
      <c r="H573" s="1300"/>
      <c r="I573" s="1300"/>
      <c r="J573" s="1300"/>
      <c r="K573" s="1300"/>
      <c r="L573" s="1300"/>
      <c r="M573" s="1300"/>
      <c r="N573" s="1300"/>
      <c r="O573" s="1300"/>
      <c r="P573" s="1300"/>
      <c r="Q573" s="1300"/>
      <c r="R573" s="1300"/>
      <c r="S573" s="1300"/>
      <c r="T573" s="1300"/>
      <c r="U573" s="1300"/>
      <c r="V573" s="1300"/>
      <c r="W573" s="1300"/>
      <c r="X573" s="1300"/>
      <c r="Y573" s="1300"/>
      <c r="Z573" s="1300"/>
      <c r="AA573" s="1300"/>
      <c r="AB573" s="1300"/>
      <c r="AC573" s="1300"/>
      <c r="AD573" s="1300"/>
      <c r="AE573" s="1300"/>
    </row>
    <row r="574">
      <c r="B574" s="1300"/>
      <c r="C574" s="1300"/>
      <c r="D574" s="1300"/>
      <c r="E574" s="1300"/>
      <c r="F574" s="1300"/>
      <c r="G574" s="1300"/>
      <c r="H574" s="1300"/>
      <c r="I574" s="1300"/>
      <c r="J574" s="1300"/>
      <c r="K574" s="1300"/>
      <c r="L574" s="1300"/>
      <c r="M574" s="1300"/>
      <c r="N574" s="1300"/>
      <c r="O574" s="1300"/>
      <c r="P574" s="1300"/>
      <c r="Q574" s="1300"/>
      <c r="R574" s="1300"/>
      <c r="S574" s="1300"/>
      <c r="T574" s="1300"/>
      <c r="U574" s="1300"/>
      <c r="V574" s="1300"/>
      <c r="W574" s="1300"/>
      <c r="X574" s="1300"/>
      <c r="Y574" s="1300"/>
      <c r="Z574" s="1300"/>
      <c r="AA574" s="1300"/>
      <c r="AB574" s="1300"/>
      <c r="AC574" s="1300"/>
      <c r="AD574" s="1300"/>
      <c r="AE574" s="1300"/>
    </row>
    <row r="575">
      <c r="B575" s="1300"/>
      <c r="C575" s="1300"/>
      <c r="D575" s="1300"/>
      <c r="E575" s="1300"/>
      <c r="F575" s="1300"/>
      <c r="G575" s="1300"/>
      <c r="H575" s="1300"/>
      <c r="I575" s="1300"/>
      <c r="J575" s="1300"/>
      <c r="K575" s="1300"/>
      <c r="L575" s="1300"/>
      <c r="M575" s="1300"/>
      <c r="N575" s="1300"/>
      <c r="O575" s="1300"/>
      <c r="P575" s="1300"/>
      <c r="Q575" s="1300"/>
      <c r="R575" s="1300"/>
      <c r="S575" s="1300"/>
      <c r="T575" s="1300"/>
      <c r="U575" s="1300"/>
      <c r="V575" s="1300"/>
      <c r="W575" s="1300"/>
      <c r="X575" s="1300"/>
      <c r="Y575" s="1300"/>
      <c r="Z575" s="1300"/>
      <c r="AA575" s="1300"/>
      <c r="AB575" s="1300"/>
      <c r="AC575" s="1300"/>
      <c r="AD575" s="1300"/>
      <c r="AE575" s="1300"/>
    </row>
    <row r="576">
      <c r="B576" s="1300"/>
      <c r="C576" s="1300"/>
      <c r="D576" s="1300"/>
      <c r="E576" s="1300"/>
      <c r="F576" s="1300"/>
      <c r="G576" s="1300"/>
      <c r="H576" s="1300"/>
      <c r="I576" s="1300"/>
      <c r="J576" s="1300"/>
      <c r="K576" s="1300"/>
      <c r="L576" s="1300"/>
      <c r="M576" s="1300"/>
      <c r="N576" s="1300"/>
      <c r="O576" s="1300"/>
      <c r="P576" s="1300"/>
      <c r="Q576" s="1300"/>
      <c r="R576" s="1300"/>
      <c r="S576" s="1300"/>
      <c r="T576" s="1300"/>
      <c r="U576" s="1300"/>
      <c r="V576" s="1300"/>
      <c r="W576" s="1300"/>
      <c r="X576" s="1300"/>
      <c r="Y576" s="1300"/>
      <c r="Z576" s="1300"/>
      <c r="AA576" s="1300"/>
      <c r="AB576" s="1300"/>
      <c r="AC576" s="1300"/>
      <c r="AD576" s="1300"/>
      <c r="AE576" s="1300"/>
    </row>
    <row r="577">
      <c r="B577" s="1300"/>
      <c r="C577" s="1300"/>
      <c r="D577" s="1300"/>
      <c r="E577" s="1300"/>
      <c r="F577" s="1300"/>
      <c r="G577" s="1300"/>
      <c r="H577" s="1300"/>
      <c r="I577" s="1300"/>
      <c r="J577" s="1300"/>
      <c r="K577" s="1300"/>
      <c r="L577" s="1300"/>
      <c r="M577" s="1300"/>
      <c r="N577" s="1300"/>
      <c r="O577" s="1300"/>
      <c r="P577" s="1300"/>
      <c r="Q577" s="1300"/>
      <c r="R577" s="1300"/>
      <c r="S577" s="1300"/>
      <c r="T577" s="1300"/>
      <c r="U577" s="1300"/>
      <c r="V577" s="1300"/>
      <c r="W577" s="1300"/>
      <c r="X577" s="1300"/>
      <c r="Y577" s="1300"/>
      <c r="Z577" s="1300"/>
      <c r="AA577" s="1300"/>
      <c r="AB577" s="1300"/>
      <c r="AC577" s="1300"/>
      <c r="AD577" s="1300"/>
      <c r="AE577" s="1300"/>
    </row>
    <row r="578">
      <c r="B578" s="1300"/>
      <c r="C578" s="1300"/>
      <c r="D578" s="1300"/>
      <c r="E578" s="1300"/>
      <c r="F578" s="1300"/>
      <c r="G578" s="1300"/>
      <c r="H578" s="1300"/>
      <c r="I578" s="1300"/>
      <c r="J578" s="1300"/>
      <c r="K578" s="1300"/>
      <c r="L578" s="1300"/>
      <c r="M578" s="1300"/>
      <c r="N578" s="1300"/>
      <c r="O578" s="1300"/>
      <c r="P578" s="1300"/>
      <c r="Q578" s="1300"/>
      <c r="R578" s="1300"/>
      <c r="S578" s="1300"/>
      <c r="T578" s="1300"/>
      <c r="U578" s="1300"/>
      <c r="V578" s="1300"/>
      <c r="W578" s="1300"/>
      <c r="X578" s="1300"/>
      <c r="Y578" s="1300"/>
      <c r="Z578" s="1300"/>
      <c r="AA578" s="1300"/>
      <c r="AB578" s="1300"/>
      <c r="AC578" s="1300"/>
      <c r="AD578" s="1300"/>
      <c r="AE578" s="1300"/>
    </row>
    <row r="579">
      <c r="B579" s="1300"/>
      <c r="C579" s="1300"/>
      <c r="D579" s="1300"/>
      <c r="E579" s="1300"/>
      <c r="F579" s="1300"/>
      <c r="G579" s="1300"/>
      <c r="H579" s="1300"/>
      <c r="I579" s="1300"/>
      <c r="J579" s="1300"/>
      <c r="K579" s="1300"/>
      <c r="L579" s="1300"/>
      <c r="M579" s="1300"/>
      <c r="N579" s="1300"/>
      <c r="O579" s="1300"/>
      <c r="P579" s="1300"/>
      <c r="Q579" s="1300"/>
      <c r="R579" s="1300"/>
      <c r="S579" s="1300"/>
      <c r="T579" s="1300"/>
      <c r="U579" s="1300"/>
      <c r="V579" s="1300"/>
      <c r="W579" s="1300"/>
      <c r="X579" s="1300"/>
      <c r="Y579" s="1300"/>
      <c r="Z579" s="1300"/>
      <c r="AA579" s="1300"/>
      <c r="AB579" s="1300"/>
      <c r="AC579" s="1300"/>
      <c r="AD579" s="1300"/>
      <c r="AE579" s="1300"/>
    </row>
    <row r="580">
      <c r="B580" s="1300"/>
      <c r="C580" s="1300"/>
      <c r="D580" s="1300"/>
      <c r="E580" s="1300"/>
      <c r="F580" s="1300"/>
      <c r="G580" s="1300"/>
      <c r="H580" s="1300"/>
      <c r="I580" s="1300"/>
      <c r="J580" s="1300"/>
      <c r="K580" s="1300"/>
      <c r="L580" s="1300"/>
      <c r="M580" s="1300"/>
      <c r="N580" s="1300"/>
      <c r="O580" s="1300"/>
      <c r="P580" s="1300"/>
      <c r="Q580" s="1300"/>
      <c r="R580" s="1300"/>
      <c r="S580" s="1300"/>
      <c r="T580" s="1300"/>
      <c r="U580" s="1300"/>
      <c r="V580" s="1300"/>
      <c r="W580" s="1300"/>
      <c r="X580" s="1300"/>
      <c r="Y580" s="1300"/>
      <c r="Z580" s="1300"/>
      <c r="AA580" s="1300"/>
      <c r="AB580" s="1300"/>
      <c r="AC580" s="1300"/>
      <c r="AD580" s="1300"/>
      <c r="AE580" s="1300"/>
    </row>
    <row r="581">
      <c r="B581" s="1300"/>
      <c r="C581" s="1300"/>
      <c r="D581" s="1300"/>
      <c r="E581" s="1300"/>
      <c r="F581" s="1300"/>
      <c r="G581" s="1300"/>
      <c r="H581" s="1300"/>
      <c r="I581" s="1300"/>
      <c r="J581" s="1300"/>
      <c r="K581" s="1300"/>
      <c r="L581" s="1300"/>
      <c r="M581" s="1300"/>
      <c r="N581" s="1300"/>
      <c r="O581" s="1300"/>
      <c r="P581" s="1300"/>
      <c r="Q581" s="1300"/>
      <c r="R581" s="1300"/>
      <c r="S581" s="1300"/>
      <c r="T581" s="1300"/>
      <c r="U581" s="1300"/>
      <c r="V581" s="1300"/>
      <c r="W581" s="1300"/>
      <c r="X581" s="1300"/>
      <c r="Y581" s="1300"/>
      <c r="Z581" s="1300"/>
      <c r="AA581" s="1300"/>
      <c r="AB581" s="1300"/>
      <c r="AC581" s="1300"/>
      <c r="AD581" s="1300"/>
      <c r="AE581" s="1300"/>
    </row>
    <row r="582">
      <c r="B582" s="1300"/>
      <c r="C582" s="1300"/>
      <c r="D582" s="1300"/>
      <c r="E582" s="1300"/>
      <c r="F582" s="1300"/>
      <c r="G582" s="1300"/>
      <c r="H582" s="1300"/>
      <c r="I582" s="1300"/>
      <c r="J582" s="1300"/>
      <c r="K582" s="1300"/>
      <c r="L582" s="1300"/>
      <c r="M582" s="1300"/>
      <c r="N582" s="1300"/>
      <c r="O582" s="1300"/>
      <c r="P582" s="1300"/>
      <c r="Q582" s="1300"/>
      <c r="R582" s="1300"/>
      <c r="S582" s="1300"/>
      <c r="T582" s="1300"/>
      <c r="U582" s="1300"/>
      <c r="V582" s="1300"/>
      <c r="W582" s="1300"/>
      <c r="X582" s="1300"/>
      <c r="Y582" s="1300"/>
      <c r="Z582" s="1300"/>
      <c r="AA582" s="1300"/>
      <c r="AB582" s="1300"/>
      <c r="AC582" s="1300"/>
      <c r="AD582" s="1300"/>
      <c r="AE582" s="1300"/>
    </row>
    <row r="583">
      <c r="B583" s="1300"/>
      <c r="C583" s="1300"/>
      <c r="D583" s="1300"/>
      <c r="E583" s="1300"/>
      <c r="F583" s="1300"/>
      <c r="G583" s="1300"/>
      <c r="H583" s="1300"/>
      <c r="I583" s="1300"/>
      <c r="J583" s="1300"/>
      <c r="K583" s="1300"/>
      <c r="L583" s="1300"/>
      <c r="M583" s="1300"/>
      <c r="N583" s="1300"/>
      <c r="O583" s="1300"/>
      <c r="P583" s="1300"/>
      <c r="Q583" s="1300"/>
      <c r="R583" s="1300"/>
      <c r="S583" s="1300"/>
      <c r="T583" s="1300"/>
      <c r="U583" s="1300"/>
      <c r="V583" s="1300"/>
      <c r="W583" s="1300"/>
      <c r="X583" s="1300"/>
      <c r="Y583" s="1300"/>
      <c r="Z583" s="1300"/>
      <c r="AA583" s="1300"/>
      <c r="AB583" s="1300"/>
      <c r="AC583" s="1300"/>
      <c r="AD583" s="1300"/>
      <c r="AE583" s="1300"/>
    </row>
    <row r="584">
      <c r="B584" s="1300"/>
      <c r="C584" s="1300"/>
      <c r="D584" s="1300"/>
      <c r="E584" s="1300"/>
      <c r="F584" s="1300"/>
      <c r="G584" s="1300"/>
      <c r="H584" s="1300"/>
      <c r="I584" s="1300"/>
      <c r="J584" s="1300"/>
      <c r="K584" s="1300"/>
      <c r="L584" s="1300"/>
      <c r="M584" s="1300"/>
      <c r="N584" s="1300"/>
      <c r="O584" s="1300"/>
      <c r="P584" s="1300"/>
      <c r="Q584" s="1300"/>
      <c r="R584" s="1300"/>
      <c r="S584" s="1300"/>
      <c r="T584" s="1300"/>
      <c r="U584" s="1300"/>
      <c r="V584" s="1300"/>
      <c r="W584" s="1300"/>
      <c r="X584" s="1300"/>
      <c r="Y584" s="1300"/>
      <c r="Z584" s="1300"/>
      <c r="AA584" s="1300"/>
      <c r="AB584" s="1300"/>
      <c r="AC584" s="1300"/>
      <c r="AD584" s="1300"/>
      <c r="AE584" s="1300"/>
    </row>
    <row r="585">
      <c r="B585" s="1300"/>
      <c r="C585" s="1300"/>
      <c r="D585" s="1300"/>
      <c r="E585" s="1300"/>
      <c r="F585" s="1300"/>
      <c r="G585" s="1300"/>
      <c r="H585" s="1300"/>
      <c r="I585" s="1300"/>
      <c r="J585" s="1300"/>
      <c r="K585" s="1300"/>
      <c r="L585" s="1300"/>
      <c r="M585" s="1300"/>
      <c r="N585" s="1300"/>
      <c r="O585" s="1300"/>
      <c r="P585" s="1300"/>
      <c r="Q585" s="1300"/>
      <c r="R585" s="1300"/>
      <c r="S585" s="1300"/>
      <c r="T585" s="1300"/>
      <c r="U585" s="1300"/>
      <c r="V585" s="1300"/>
      <c r="W585" s="1300"/>
      <c r="X585" s="1300"/>
      <c r="Y585" s="1300"/>
      <c r="Z585" s="1300"/>
      <c r="AA585" s="1300"/>
      <c r="AB585" s="1300"/>
      <c r="AC585" s="1300"/>
      <c r="AD585" s="1300"/>
      <c r="AE585" s="1300"/>
    </row>
    <row r="586">
      <c r="B586" s="1300"/>
      <c r="C586" s="1300"/>
      <c r="D586" s="1300"/>
      <c r="E586" s="1300"/>
      <c r="F586" s="1300"/>
      <c r="G586" s="1300"/>
      <c r="H586" s="1300"/>
      <c r="I586" s="1300"/>
      <c r="J586" s="1300"/>
      <c r="K586" s="1300"/>
      <c r="L586" s="1300"/>
      <c r="M586" s="1300"/>
      <c r="N586" s="1300"/>
      <c r="O586" s="1300"/>
      <c r="P586" s="1300"/>
      <c r="Q586" s="1300"/>
      <c r="R586" s="1300"/>
      <c r="S586" s="1300"/>
      <c r="T586" s="1300"/>
      <c r="U586" s="1300"/>
      <c r="V586" s="1300"/>
      <c r="W586" s="1300"/>
      <c r="X586" s="1300"/>
      <c r="Y586" s="1300"/>
      <c r="Z586" s="1300"/>
      <c r="AA586" s="1300"/>
      <c r="AB586" s="1300"/>
      <c r="AC586" s="1300"/>
      <c r="AD586" s="1300"/>
      <c r="AE586" s="1300"/>
    </row>
    <row r="587">
      <c r="B587" s="1300"/>
      <c r="C587" s="1300"/>
      <c r="D587" s="1300"/>
      <c r="E587" s="1300"/>
      <c r="F587" s="1300"/>
      <c r="G587" s="1300"/>
      <c r="H587" s="1300"/>
      <c r="I587" s="1300"/>
      <c r="J587" s="1300"/>
      <c r="K587" s="1300"/>
      <c r="L587" s="1300"/>
      <c r="M587" s="1300"/>
      <c r="N587" s="1300"/>
      <c r="O587" s="1300"/>
      <c r="P587" s="1300"/>
      <c r="Q587" s="1300"/>
      <c r="R587" s="1300"/>
      <c r="S587" s="1300"/>
      <c r="T587" s="1300"/>
      <c r="U587" s="1300"/>
      <c r="V587" s="1300"/>
      <c r="W587" s="1300"/>
      <c r="X587" s="1300"/>
      <c r="Y587" s="1300"/>
      <c r="Z587" s="1300"/>
      <c r="AA587" s="1300"/>
      <c r="AB587" s="1300"/>
      <c r="AC587" s="1300"/>
      <c r="AD587" s="1300"/>
      <c r="AE587" s="1300"/>
    </row>
    <row r="588">
      <c r="B588" s="1300"/>
      <c r="C588" s="1300"/>
      <c r="D588" s="1300"/>
      <c r="E588" s="1300"/>
      <c r="F588" s="1300"/>
      <c r="G588" s="1300"/>
      <c r="H588" s="1300"/>
      <c r="I588" s="1300"/>
      <c r="J588" s="1300"/>
      <c r="K588" s="1300"/>
      <c r="L588" s="1300"/>
      <c r="M588" s="1300"/>
      <c r="N588" s="1300"/>
      <c r="O588" s="1300"/>
      <c r="P588" s="1300"/>
      <c r="Q588" s="1300"/>
      <c r="R588" s="1300"/>
      <c r="S588" s="1300"/>
      <c r="T588" s="1300"/>
      <c r="U588" s="1300"/>
      <c r="V588" s="1300"/>
      <c r="W588" s="1300"/>
      <c r="X588" s="1300"/>
      <c r="Y588" s="1300"/>
      <c r="Z588" s="1300"/>
      <c r="AA588" s="1300"/>
      <c r="AB588" s="1300"/>
      <c r="AC588" s="1300"/>
      <c r="AD588" s="1300"/>
      <c r="AE588" s="1300"/>
    </row>
    <row r="589">
      <c r="B589" s="1300"/>
      <c r="C589" s="1300"/>
      <c r="D589" s="1300"/>
      <c r="E589" s="1300"/>
      <c r="F589" s="1300"/>
      <c r="G589" s="1300"/>
      <c r="H589" s="1300"/>
      <c r="I589" s="1300"/>
      <c r="J589" s="1300"/>
      <c r="K589" s="1300"/>
      <c r="L589" s="1300"/>
      <c r="M589" s="1300"/>
      <c r="N589" s="1300"/>
      <c r="O589" s="1300"/>
      <c r="P589" s="1300"/>
      <c r="Q589" s="1300"/>
      <c r="R589" s="1300"/>
      <c r="S589" s="1300"/>
      <c r="T589" s="1300"/>
      <c r="U589" s="1300"/>
      <c r="V589" s="1300"/>
      <c r="W589" s="1300"/>
      <c r="X589" s="1300"/>
      <c r="Y589" s="1300"/>
      <c r="Z589" s="1300"/>
      <c r="AA589" s="1300"/>
      <c r="AB589" s="1300"/>
      <c r="AC589" s="1300"/>
      <c r="AD589" s="1300"/>
      <c r="AE589" s="1300"/>
    </row>
    <row r="590">
      <c r="B590" s="1300"/>
      <c r="C590" s="1300"/>
      <c r="D590" s="1300"/>
      <c r="E590" s="1300"/>
      <c r="F590" s="1300"/>
      <c r="G590" s="1300"/>
      <c r="H590" s="1300"/>
      <c r="I590" s="1300"/>
      <c r="J590" s="1300"/>
      <c r="K590" s="1300"/>
      <c r="L590" s="1300"/>
      <c r="M590" s="1300"/>
      <c r="N590" s="1300"/>
      <c r="O590" s="1300"/>
      <c r="P590" s="1300"/>
      <c r="Q590" s="1300"/>
      <c r="R590" s="1300"/>
      <c r="S590" s="1300"/>
      <c r="T590" s="1300"/>
      <c r="U590" s="1300"/>
      <c r="V590" s="1300"/>
      <c r="W590" s="1300"/>
      <c r="X590" s="1300"/>
      <c r="Y590" s="1300"/>
      <c r="Z590" s="1300"/>
      <c r="AA590" s="1300"/>
      <c r="AB590" s="1300"/>
      <c r="AC590" s="1300"/>
      <c r="AD590" s="1300"/>
      <c r="AE590" s="1300"/>
    </row>
    <row r="591">
      <c r="B591" s="1300"/>
      <c r="C591" s="1300"/>
      <c r="D591" s="1300"/>
      <c r="E591" s="1300"/>
      <c r="F591" s="1300"/>
      <c r="G591" s="1300"/>
      <c r="H591" s="1300"/>
      <c r="I591" s="1300"/>
      <c r="J591" s="1300"/>
      <c r="K591" s="1300"/>
      <c r="L591" s="1300"/>
      <c r="M591" s="1300"/>
      <c r="N591" s="1300"/>
      <c r="O591" s="1300"/>
      <c r="P591" s="1300"/>
      <c r="Q591" s="1300"/>
      <c r="R591" s="1300"/>
      <c r="S591" s="1300"/>
      <c r="T591" s="1300"/>
      <c r="U591" s="1300"/>
      <c r="V591" s="1300"/>
      <c r="W591" s="1300"/>
      <c r="X591" s="1300"/>
      <c r="Y591" s="1300"/>
      <c r="Z591" s="1300"/>
      <c r="AA591" s="1300"/>
      <c r="AB591" s="1300"/>
      <c r="AC591" s="1300"/>
      <c r="AD591" s="1300"/>
      <c r="AE591" s="1300"/>
    </row>
    <row r="592">
      <c r="B592" s="1300"/>
      <c r="C592" s="1300"/>
      <c r="D592" s="1300"/>
      <c r="E592" s="1300"/>
      <c r="F592" s="1300"/>
      <c r="G592" s="1300"/>
      <c r="H592" s="1300"/>
      <c r="I592" s="1300"/>
      <c r="J592" s="1300"/>
      <c r="K592" s="1300"/>
      <c r="L592" s="1300"/>
      <c r="M592" s="1300"/>
      <c r="N592" s="1300"/>
      <c r="O592" s="1300"/>
      <c r="P592" s="1300"/>
      <c r="Q592" s="1300"/>
      <c r="R592" s="1300"/>
      <c r="S592" s="1300"/>
      <c r="T592" s="1300"/>
      <c r="U592" s="1300"/>
      <c r="V592" s="1300"/>
      <c r="W592" s="1300"/>
      <c r="X592" s="1300"/>
      <c r="Y592" s="1300"/>
      <c r="Z592" s="1300"/>
      <c r="AA592" s="1300"/>
      <c r="AB592" s="1300"/>
      <c r="AC592" s="1300"/>
      <c r="AD592" s="1300"/>
      <c r="AE592" s="1300"/>
    </row>
    <row r="593">
      <c r="B593" s="1300"/>
      <c r="C593" s="1300"/>
      <c r="D593" s="1300"/>
      <c r="E593" s="1300"/>
      <c r="F593" s="1300"/>
      <c r="G593" s="1300"/>
      <c r="H593" s="1300"/>
      <c r="I593" s="1300"/>
      <c r="J593" s="1300"/>
      <c r="K593" s="1300"/>
      <c r="L593" s="1300"/>
      <c r="M593" s="1300"/>
      <c r="N593" s="1300"/>
      <c r="O593" s="1300"/>
      <c r="P593" s="1300"/>
      <c r="Q593" s="1300"/>
      <c r="R593" s="1300"/>
      <c r="S593" s="1300"/>
      <c r="T593" s="1300"/>
      <c r="U593" s="1300"/>
      <c r="V593" s="1300"/>
      <c r="W593" s="1300"/>
      <c r="X593" s="1300"/>
      <c r="Y593" s="1300"/>
      <c r="Z593" s="1300"/>
      <c r="AA593" s="1300"/>
      <c r="AB593" s="1300"/>
      <c r="AC593" s="1300"/>
      <c r="AD593" s="1300"/>
      <c r="AE593" s="1300"/>
    </row>
    <row r="594">
      <c r="B594" s="1300"/>
      <c r="C594" s="1300"/>
      <c r="D594" s="1300"/>
      <c r="E594" s="1300"/>
      <c r="F594" s="1300"/>
      <c r="G594" s="1300"/>
      <c r="H594" s="1300"/>
      <c r="I594" s="1300"/>
      <c r="J594" s="1300"/>
      <c r="K594" s="1300"/>
      <c r="L594" s="1300"/>
      <c r="M594" s="1300"/>
      <c r="N594" s="1300"/>
      <c r="O594" s="1300"/>
      <c r="P594" s="1300"/>
      <c r="Q594" s="1300"/>
      <c r="R594" s="1300"/>
      <c r="S594" s="1300"/>
      <c r="T594" s="1300"/>
      <c r="U594" s="1300"/>
      <c r="V594" s="1300"/>
      <c r="W594" s="1300"/>
      <c r="X594" s="1300"/>
      <c r="Y594" s="1300"/>
      <c r="Z594" s="1300"/>
      <c r="AA594" s="1300"/>
      <c r="AB594" s="1300"/>
      <c r="AC594" s="1300"/>
      <c r="AD594" s="1300"/>
      <c r="AE594" s="1300"/>
    </row>
    <row r="595">
      <c r="B595" s="1300"/>
      <c r="C595" s="1300"/>
      <c r="D595" s="1300"/>
      <c r="E595" s="1300"/>
      <c r="F595" s="1300"/>
      <c r="G595" s="1300"/>
      <c r="H595" s="1300"/>
      <c r="I595" s="1300"/>
      <c r="J595" s="1300"/>
      <c r="K595" s="1300"/>
      <c r="L595" s="1300"/>
      <c r="M595" s="1300"/>
      <c r="N595" s="1300"/>
      <c r="O595" s="1300"/>
      <c r="P595" s="1300"/>
      <c r="Q595" s="1300"/>
      <c r="R595" s="1300"/>
      <c r="S595" s="1300"/>
      <c r="T595" s="1300"/>
      <c r="U595" s="1300"/>
      <c r="V595" s="1300"/>
      <c r="W595" s="1300"/>
      <c r="X595" s="1300"/>
      <c r="Y595" s="1300"/>
      <c r="Z595" s="1300"/>
      <c r="AA595" s="1300"/>
      <c r="AB595" s="1300"/>
      <c r="AC595" s="1300"/>
      <c r="AD595" s="1300"/>
      <c r="AE595" s="1300"/>
    </row>
    <row r="596">
      <c r="B596" s="1300"/>
      <c r="C596" s="1300"/>
      <c r="D596" s="1300"/>
      <c r="E596" s="1300"/>
      <c r="F596" s="1300"/>
      <c r="G596" s="1300"/>
      <c r="H596" s="1300"/>
      <c r="I596" s="1300"/>
      <c r="J596" s="1300"/>
      <c r="K596" s="1300"/>
      <c r="L596" s="1300"/>
      <c r="M596" s="1300"/>
      <c r="N596" s="1300"/>
      <c r="O596" s="1300"/>
      <c r="P596" s="1300"/>
      <c r="Q596" s="1300"/>
      <c r="R596" s="1300"/>
      <c r="S596" s="1300"/>
      <c r="T596" s="1300"/>
      <c r="U596" s="1300"/>
      <c r="V596" s="1300"/>
      <c r="W596" s="1300"/>
      <c r="X596" s="1300"/>
      <c r="Y596" s="1300"/>
      <c r="Z596" s="1300"/>
      <c r="AA596" s="1300"/>
      <c r="AB596" s="1300"/>
      <c r="AC596" s="1300"/>
      <c r="AD596" s="1300"/>
      <c r="AE596" s="1300"/>
    </row>
    <row r="597">
      <c r="B597" s="1300"/>
      <c r="C597" s="1300"/>
      <c r="D597" s="1300"/>
      <c r="E597" s="1300"/>
      <c r="F597" s="1300"/>
      <c r="G597" s="1300"/>
      <c r="H597" s="1300"/>
      <c r="I597" s="1300"/>
      <c r="J597" s="1300"/>
      <c r="K597" s="1300"/>
      <c r="L597" s="1300"/>
      <c r="M597" s="1300"/>
      <c r="N597" s="1300"/>
      <c r="O597" s="1300"/>
      <c r="P597" s="1300"/>
      <c r="Q597" s="1300"/>
      <c r="R597" s="1300"/>
      <c r="S597" s="1300"/>
      <c r="T597" s="1300"/>
      <c r="U597" s="1300"/>
      <c r="V597" s="1300"/>
      <c r="W597" s="1300"/>
      <c r="X597" s="1300"/>
      <c r="Y597" s="1300"/>
      <c r="Z597" s="1300"/>
      <c r="AA597" s="1300"/>
      <c r="AB597" s="1300"/>
      <c r="AC597" s="1300"/>
      <c r="AD597" s="1300"/>
      <c r="AE597" s="1300"/>
    </row>
    <row r="598">
      <c r="B598" s="1300"/>
      <c r="C598" s="1300"/>
      <c r="D598" s="1300"/>
      <c r="E598" s="1300"/>
      <c r="F598" s="1300"/>
      <c r="G598" s="1300"/>
      <c r="H598" s="1300"/>
      <c r="I598" s="1300"/>
      <c r="J598" s="1300"/>
      <c r="K598" s="1300"/>
      <c r="L598" s="1300"/>
      <c r="M598" s="1300"/>
      <c r="N598" s="1300"/>
      <c r="O598" s="1300"/>
      <c r="P598" s="1300"/>
      <c r="Q598" s="1300"/>
      <c r="R598" s="1300"/>
      <c r="S598" s="1300"/>
      <c r="T598" s="1300"/>
      <c r="U598" s="1300"/>
      <c r="V598" s="1300"/>
      <c r="W598" s="1300"/>
      <c r="X598" s="1300"/>
      <c r="Y598" s="1300"/>
      <c r="Z598" s="1300"/>
      <c r="AA598" s="1300"/>
      <c r="AB598" s="1300"/>
      <c r="AC598" s="1300"/>
      <c r="AD598" s="1300"/>
      <c r="AE598" s="1300"/>
    </row>
    <row r="599">
      <c r="B599" s="1300"/>
      <c r="C599" s="1300"/>
      <c r="D599" s="1300"/>
      <c r="E599" s="1300"/>
      <c r="F599" s="1300"/>
      <c r="G599" s="1300"/>
      <c r="H599" s="1300"/>
      <c r="I599" s="1300"/>
      <c r="J599" s="1300"/>
      <c r="K599" s="1300"/>
      <c r="L599" s="1300"/>
      <c r="M599" s="1300"/>
      <c r="N599" s="1300"/>
      <c r="O599" s="1300"/>
      <c r="P599" s="1300"/>
      <c r="Q599" s="1300"/>
      <c r="R599" s="1300"/>
      <c r="S599" s="1300"/>
      <c r="T599" s="1300"/>
      <c r="U599" s="1300"/>
      <c r="V599" s="1300"/>
      <c r="W599" s="1300"/>
      <c r="X599" s="1300"/>
      <c r="Y599" s="1300"/>
      <c r="Z599" s="1300"/>
      <c r="AA599" s="1300"/>
      <c r="AB599" s="1300"/>
      <c r="AC599" s="1300"/>
      <c r="AD599" s="1300"/>
      <c r="AE599" s="1300"/>
    </row>
    <row r="600">
      <c r="B600" s="1300"/>
      <c r="C600" s="1300"/>
      <c r="D600" s="1300"/>
      <c r="E600" s="1300"/>
      <c r="F600" s="1300"/>
      <c r="G600" s="1300"/>
      <c r="H600" s="1300"/>
      <c r="I600" s="1300"/>
      <c r="J600" s="1300"/>
      <c r="K600" s="1300"/>
      <c r="L600" s="1300"/>
      <c r="M600" s="1300"/>
      <c r="N600" s="1300"/>
      <c r="O600" s="1300"/>
      <c r="P600" s="1300"/>
      <c r="Q600" s="1300"/>
      <c r="R600" s="1300"/>
      <c r="S600" s="1300"/>
      <c r="T600" s="1300"/>
      <c r="U600" s="1300"/>
      <c r="V600" s="1300"/>
      <c r="W600" s="1300"/>
      <c r="X600" s="1300"/>
      <c r="Y600" s="1300"/>
      <c r="Z600" s="1300"/>
      <c r="AA600" s="1300"/>
      <c r="AB600" s="1300"/>
      <c r="AC600" s="1300"/>
      <c r="AD600" s="1300"/>
      <c r="AE600" s="1300"/>
    </row>
    <row r="601">
      <c r="B601" s="1300"/>
      <c r="C601" s="1300"/>
      <c r="D601" s="1300"/>
      <c r="E601" s="1300"/>
      <c r="F601" s="1300"/>
      <c r="G601" s="1300"/>
      <c r="H601" s="1300"/>
      <c r="I601" s="1300"/>
      <c r="J601" s="1300"/>
      <c r="K601" s="1300"/>
      <c r="L601" s="1300"/>
      <c r="M601" s="1300"/>
      <c r="N601" s="1300"/>
      <c r="O601" s="1300"/>
      <c r="P601" s="1300"/>
      <c r="Q601" s="1300"/>
      <c r="R601" s="1300"/>
      <c r="S601" s="1300"/>
      <c r="T601" s="1300"/>
      <c r="U601" s="1300"/>
      <c r="V601" s="1300"/>
      <c r="W601" s="1300"/>
      <c r="X601" s="1300"/>
      <c r="Y601" s="1300"/>
      <c r="Z601" s="1300"/>
      <c r="AA601" s="1300"/>
      <c r="AB601" s="1300"/>
      <c r="AC601" s="1300"/>
      <c r="AD601" s="1300"/>
      <c r="AE601" s="1300"/>
    </row>
    <row r="602">
      <c r="B602" s="1300"/>
      <c r="C602" s="1300"/>
      <c r="D602" s="1300"/>
      <c r="E602" s="1300"/>
      <c r="F602" s="1300"/>
      <c r="G602" s="1300"/>
      <c r="H602" s="1300"/>
      <c r="I602" s="1300"/>
      <c r="J602" s="1300"/>
      <c r="K602" s="1300"/>
      <c r="L602" s="1300"/>
      <c r="M602" s="1300"/>
      <c r="N602" s="1300"/>
      <c r="O602" s="1300"/>
      <c r="P602" s="1300"/>
      <c r="Q602" s="1300"/>
      <c r="R602" s="1300"/>
      <c r="S602" s="1300"/>
      <c r="T602" s="1300"/>
      <c r="U602" s="1300"/>
      <c r="V602" s="1300"/>
      <c r="W602" s="1300"/>
      <c r="X602" s="1300"/>
      <c r="Y602" s="1300"/>
      <c r="Z602" s="1300"/>
      <c r="AA602" s="1300"/>
      <c r="AB602" s="1300"/>
      <c r="AC602" s="1300"/>
      <c r="AD602" s="1300"/>
      <c r="AE602" s="1300"/>
    </row>
    <row r="603">
      <c r="B603" s="1300"/>
      <c r="C603" s="1300"/>
      <c r="D603" s="1300"/>
      <c r="E603" s="1300"/>
      <c r="F603" s="1300"/>
      <c r="G603" s="1300"/>
      <c r="H603" s="1300"/>
      <c r="I603" s="1300"/>
      <c r="J603" s="1300"/>
      <c r="K603" s="1300"/>
      <c r="L603" s="1300"/>
      <c r="M603" s="1300"/>
      <c r="N603" s="1300"/>
      <c r="O603" s="1300"/>
      <c r="P603" s="1300"/>
      <c r="Q603" s="1300"/>
      <c r="R603" s="1300"/>
      <c r="S603" s="1300"/>
      <c r="T603" s="1300"/>
      <c r="U603" s="1300"/>
      <c r="V603" s="1300"/>
      <c r="W603" s="1300"/>
      <c r="X603" s="1300"/>
      <c r="Y603" s="1300"/>
      <c r="Z603" s="1300"/>
      <c r="AA603" s="1300"/>
      <c r="AB603" s="1300"/>
      <c r="AC603" s="1300"/>
      <c r="AD603" s="1300"/>
      <c r="AE603" s="1300"/>
    </row>
    <row r="604">
      <c r="B604" s="1300"/>
      <c r="C604" s="1300"/>
      <c r="D604" s="1300"/>
      <c r="E604" s="1300"/>
      <c r="F604" s="1300"/>
      <c r="G604" s="1300"/>
      <c r="H604" s="1300"/>
      <c r="I604" s="1300"/>
      <c r="J604" s="1300"/>
      <c r="K604" s="1300"/>
      <c r="L604" s="1300"/>
      <c r="M604" s="1300"/>
      <c r="N604" s="1300"/>
      <c r="O604" s="1300"/>
      <c r="P604" s="1300"/>
      <c r="Q604" s="1300"/>
      <c r="R604" s="1300"/>
      <c r="S604" s="1300"/>
      <c r="T604" s="1300"/>
      <c r="U604" s="1300"/>
      <c r="V604" s="1300"/>
      <c r="W604" s="1300"/>
      <c r="X604" s="1300"/>
      <c r="Y604" s="1300"/>
      <c r="Z604" s="1300"/>
      <c r="AA604" s="1300"/>
      <c r="AB604" s="1300"/>
      <c r="AC604" s="1300"/>
      <c r="AD604" s="1300"/>
      <c r="AE604" s="1300"/>
    </row>
    <row r="605">
      <c r="B605" s="1300"/>
      <c r="C605" s="1300"/>
      <c r="D605" s="1300"/>
      <c r="E605" s="1300"/>
      <c r="F605" s="1300"/>
      <c r="G605" s="1300"/>
      <c r="H605" s="1300"/>
      <c r="I605" s="1300"/>
      <c r="J605" s="1300"/>
      <c r="K605" s="1300"/>
      <c r="L605" s="1300"/>
      <c r="M605" s="1300"/>
      <c r="N605" s="1300"/>
      <c r="O605" s="1300"/>
      <c r="P605" s="1300"/>
      <c r="Q605" s="1300"/>
      <c r="R605" s="1300"/>
      <c r="S605" s="1300"/>
      <c r="T605" s="1300"/>
      <c r="U605" s="1300"/>
      <c r="V605" s="1300"/>
      <c r="W605" s="1300"/>
      <c r="X605" s="1300"/>
      <c r="Y605" s="1300"/>
      <c r="Z605" s="1300"/>
      <c r="AA605" s="1300"/>
      <c r="AB605" s="1300"/>
      <c r="AC605" s="1300"/>
      <c r="AD605" s="1300"/>
      <c r="AE605" s="1300"/>
    </row>
    <row r="606">
      <c r="B606" s="1300"/>
      <c r="C606" s="1300"/>
      <c r="D606" s="1300"/>
      <c r="E606" s="1300"/>
      <c r="F606" s="1300"/>
      <c r="G606" s="1300"/>
      <c r="H606" s="1300"/>
      <c r="I606" s="1300"/>
      <c r="J606" s="1300"/>
      <c r="K606" s="1300"/>
      <c r="L606" s="1300"/>
      <c r="M606" s="1300"/>
      <c r="N606" s="1300"/>
      <c r="O606" s="1300"/>
      <c r="P606" s="1300"/>
      <c r="Q606" s="1300"/>
      <c r="R606" s="1300"/>
      <c r="S606" s="1300"/>
      <c r="T606" s="1300"/>
      <c r="U606" s="1300"/>
      <c r="V606" s="1300"/>
      <c r="W606" s="1300"/>
      <c r="X606" s="1300"/>
      <c r="Y606" s="1300"/>
      <c r="Z606" s="1300"/>
      <c r="AA606" s="1300"/>
      <c r="AB606" s="1300"/>
      <c r="AC606" s="1300"/>
      <c r="AD606" s="1300"/>
      <c r="AE606" s="1300"/>
    </row>
    <row r="607">
      <c r="B607" s="1300"/>
      <c r="C607" s="1300"/>
      <c r="D607" s="1300"/>
      <c r="E607" s="1300"/>
      <c r="F607" s="1300"/>
      <c r="G607" s="1300"/>
      <c r="H607" s="1300"/>
      <c r="I607" s="1300"/>
      <c r="J607" s="1300"/>
      <c r="K607" s="1300"/>
      <c r="L607" s="1300"/>
      <c r="M607" s="1300"/>
      <c r="N607" s="1300"/>
      <c r="O607" s="1300"/>
      <c r="P607" s="1300"/>
      <c r="Q607" s="1300"/>
      <c r="R607" s="1300"/>
      <c r="S607" s="1300"/>
      <c r="T607" s="1300"/>
      <c r="U607" s="1300"/>
      <c r="V607" s="1300"/>
      <c r="W607" s="1300"/>
      <c r="X607" s="1300"/>
      <c r="Y607" s="1300"/>
      <c r="Z607" s="1300"/>
      <c r="AA607" s="1300"/>
      <c r="AB607" s="1300"/>
      <c r="AC607" s="1300"/>
      <c r="AD607" s="1300"/>
      <c r="AE607" s="1300"/>
    </row>
    <row r="608">
      <c r="B608" s="1300"/>
      <c r="C608" s="1300"/>
      <c r="D608" s="1300"/>
      <c r="E608" s="1300"/>
      <c r="F608" s="1300"/>
      <c r="G608" s="1300"/>
      <c r="H608" s="1300"/>
      <c r="I608" s="1300"/>
      <c r="J608" s="1300"/>
      <c r="K608" s="1300"/>
      <c r="L608" s="1300"/>
      <c r="M608" s="1300"/>
      <c r="N608" s="1300"/>
      <c r="O608" s="1300"/>
      <c r="P608" s="1300"/>
      <c r="Q608" s="1300"/>
      <c r="R608" s="1300"/>
      <c r="S608" s="1300"/>
      <c r="T608" s="1300"/>
      <c r="U608" s="1300"/>
      <c r="V608" s="1300"/>
      <c r="W608" s="1300"/>
      <c r="X608" s="1300"/>
      <c r="Y608" s="1300"/>
      <c r="Z608" s="1300"/>
      <c r="AA608" s="1300"/>
      <c r="AB608" s="1300"/>
      <c r="AC608" s="1300"/>
      <c r="AD608" s="1300"/>
      <c r="AE608" s="1300"/>
    </row>
    <row r="609">
      <c r="B609" s="1300"/>
      <c r="C609" s="1300"/>
      <c r="D609" s="1300"/>
      <c r="E609" s="1300"/>
      <c r="F609" s="1300"/>
      <c r="G609" s="1300"/>
      <c r="H609" s="1300"/>
      <c r="I609" s="1300"/>
      <c r="J609" s="1300"/>
      <c r="K609" s="1300"/>
      <c r="L609" s="1300"/>
      <c r="M609" s="1300"/>
      <c r="N609" s="1300"/>
      <c r="O609" s="1300"/>
      <c r="P609" s="1300"/>
      <c r="Q609" s="1300"/>
      <c r="R609" s="1300"/>
      <c r="S609" s="1300"/>
      <c r="T609" s="1300"/>
      <c r="U609" s="1300"/>
      <c r="V609" s="1300"/>
      <c r="W609" s="1300"/>
      <c r="X609" s="1300"/>
      <c r="Y609" s="1300"/>
      <c r="Z609" s="1300"/>
      <c r="AA609" s="1300"/>
      <c r="AB609" s="1300"/>
      <c r="AC609" s="1300"/>
      <c r="AD609" s="1300"/>
      <c r="AE609" s="1300"/>
    </row>
    <row r="610">
      <c r="B610" s="1300"/>
      <c r="C610" s="1300"/>
      <c r="D610" s="1300"/>
      <c r="E610" s="1300"/>
      <c r="F610" s="1300"/>
      <c r="G610" s="1300"/>
      <c r="H610" s="1300"/>
      <c r="I610" s="1300"/>
      <c r="J610" s="1300"/>
      <c r="K610" s="1300"/>
      <c r="L610" s="1300"/>
      <c r="M610" s="1300"/>
      <c r="N610" s="1300"/>
      <c r="O610" s="1300"/>
      <c r="P610" s="1300"/>
      <c r="Q610" s="1300"/>
      <c r="R610" s="1300"/>
      <c r="S610" s="1300"/>
      <c r="T610" s="1300"/>
      <c r="U610" s="1300"/>
      <c r="V610" s="1300"/>
      <c r="W610" s="1300"/>
      <c r="X610" s="1300"/>
      <c r="Y610" s="1300"/>
      <c r="Z610" s="1300"/>
      <c r="AA610" s="1300"/>
      <c r="AB610" s="1300"/>
      <c r="AC610" s="1300"/>
      <c r="AD610" s="1300"/>
      <c r="AE610" s="1300"/>
    </row>
    <row r="611">
      <c r="B611" s="1300"/>
      <c r="C611" s="1300"/>
      <c r="D611" s="1300"/>
      <c r="E611" s="1300"/>
      <c r="F611" s="1300"/>
      <c r="G611" s="1300"/>
      <c r="H611" s="1300"/>
      <c r="I611" s="1300"/>
      <c r="J611" s="1300"/>
      <c r="K611" s="1300"/>
      <c r="L611" s="1300"/>
      <c r="M611" s="1300"/>
      <c r="N611" s="1300"/>
      <c r="O611" s="1300"/>
      <c r="P611" s="1300"/>
      <c r="Q611" s="1300"/>
      <c r="R611" s="1300"/>
      <c r="S611" s="1300"/>
      <c r="T611" s="1300"/>
      <c r="U611" s="1300"/>
      <c r="V611" s="1300"/>
      <c r="W611" s="1300"/>
      <c r="X611" s="1300"/>
      <c r="Y611" s="1300"/>
      <c r="Z611" s="1300"/>
      <c r="AA611" s="1300"/>
      <c r="AB611" s="1300"/>
      <c r="AC611" s="1300"/>
      <c r="AD611" s="1300"/>
      <c r="AE611" s="1300"/>
    </row>
    <row r="612">
      <c r="B612" s="1300"/>
      <c r="C612" s="1300"/>
      <c r="D612" s="1300"/>
      <c r="E612" s="1300"/>
      <c r="F612" s="1300"/>
      <c r="G612" s="1300"/>
      <c r="H612" s="1300"/>
      <c r="I612" s="1300"/>
      <c r="J612" s="1300"/>
      <c r="K612" s="1300"/>
      <c r="L612" s="1300"/>
      <c r="M612" s="1300"/>
      <c r="N612" s="1300"/>
      <c r="O612" s="1300"/>
      <c r="P612" s="1300"/>
      <c r="Q612" s="1300"/>
      <c r="R612" s="1300"/>
      <c r="S612" s="1300"/>
      <c r="T612" s="1300"/>
      <c r="U612" s="1300"/>
      <c r="V612" s="1300"/>
      <c r="W612" s="1300"/>
      <c r="X612" s="1300"/>
      <c r="Y612" s="1300"/>
      <c r="Z612" s="1300"/>
      <c r="AA612" s="1300"/>
      <c r="AB612" s="1300"/>
      <c r="AC612" s="1300"/>
      <c r="AD612" s="1300"/>
      <c r="AE612" s="1300"/>
    </row>
    <row r="613">
      <c r="B613" s="1300"/>
      <c r="C613" s="1300"/>
      <c r="D613" s="1300"/>
      <c r="E613" s="1300"/>
      <c r="F613" s="1300"/>
      <c r="G613" s="1300"/>
      <c r="H613" s="1300"/>
      <c r="I613" s="1300"/>
      <c r="J613" s="1300"/>
      <c r="K613" s="1300"/>
      <c r="L613" s="1300"/>
      <c r="M613" s="1300"/>
      <c r="N613" s="1300"/>
      <c r="O613" s="1300"/>
      <c r="P613" s="1300"/>
      <c r="Q613" s="1300"/>
      <c r="R613" s="1300"/>
      <c r="S613" s="1300"/>
      <c r="T613" s="1300"/>
      <c r="U613" s="1300"/>
      <c r="V613" s="1300"/>
      <c r="W613" s="1300"/>
      <c r="X613" s="1300"/>
      <c r="Y613" s="1300"/>
      <c r="Z613" s="1300"/>
      <c r="AA613" s="1300"/>
      <c r="AB613" s="1300"/>
      <c r="AC613" s="1300"/>
      <c r="AD613" s="1300"/>
      <c r="AE613" s="1300"/>
    </row>
    <row r="614">
      <c r="B614" s="1300"/>
      <c r="C614" s="1300"/>
      <c r="D614" s="1300"/>
      <c r="E614" s="1300"/>
      <c r="F614" s="1300"/>
      <c r="G614" s="1300"/>
      <c r="H614" s="1300"/>
      <c r="I614" s="1300"/>
      <c r="J614" s="1300"/>
      <c r="K614" s="1300"/>
      <c r="L614" s="1300"/>
      <c r="M614" s="1300"/>
      <c r="N614" s="1300"/>
      <c r="O614" s="1300"/>
      <c r="P614" s="1300"/>
      <c r="Q614" s="1300"/>
      <c r="R614" s="1300"/>
      <c r="S614" s="1300"/>
      <c r="T614" s="1300"/>
      <c r="U614" s="1300"/>
      <c r="V614" s="1300"/>
      <c r="W614" s="1300"/>
      <c r="X614" s="1300"/>
      <c r="Y614" s="1300"/>
      <c r="Z614" s="1300"/>
      <c r="AA614" s="1300"/>
      <c r="AB614" s="1300"/>
      <c r="AC614" s="1300"/>
      <c r="AD614" s="1300"/>
      <c r="AE614" s="1300"/>
    </row>
    <row r="615">
      <c r="B615" s="1300"/>
      <c r="C615" s="1300"/>
      <c r="D615" s="1300"/>
      <c r="E615" s="1300"/>
      <c r="F615" s="1300"/>
      <c r="G615" s="1300"/>
      <c r="H615" s="1300"/>
      <c r="I615" s="1300"/>
      <c r="J615" s="1300"/>
      <c r="K615" s="1300"/>
      <c r="L615" s="1300"/>
      <c r="M615" s="1300"/>
      <c r="N615" s="1300"/>
      <c r="O615" s="1300"/>
      <c r="P615" s="1300"/>
      <c r="Q615" s="1300"/>
      <c r="R615" s="1300"/>
      <c r="S615" s="1300"/>
      <c r="T615" s="1300"/>
      <c r="U615" s="1300"/>
      <c r="V615" s="1300"/>
      <c r="W615" s="1300"/>
      <c r="X615" s="1300"/>
      <c r="Y615" s="1300"/>
      <c r="Z615" s="1300"/>
      <c r="AA615" s="1300"/>
      <c r="AB615" s="1300"/>
      <c r="AC615" s="1300"/>
      <c r="AD615" s="1300"/>
      <c r="AE615" s="1300"/>
    </row>
    <row r="616">
      <c r="B616" s="1300"/>
      <c r="C616" s="1300"/>
      <c r="D616" s="1300"/>
      <c r="E616" s="1300"/>
      <c r="F616" s="1300"/>
      <c r="G616" s="1300"/>
      <c r="H616" s="1300"/>
      <c r="I616" s="1300"/>
      <c r="J616" s="1300"/>
      <c r="K616" s="1300"/>
      <c r="L616" s="1300"/>
      <c r="M616" s="1300"/>
      <c r="N616" s="1300"/>
      <c r="O616" s="1300"/>
      <c r="P616" s="1300"/>
      <c r="Q616" s="1300"/>
      <c r="R616" s="1300"/>
      <c r="S616" s="1300"/>
      <c r="T616" s="1300"/>
      <c r="U616" s="1300"/>
      <c r="V616" s="1300"/>
      <c r="W616" s="1300"/>
      <c r="X616" s="1300"/>
      <c r="Y616" s="1300"/>
      <c r="Z616" s="1300"/>
      <c r="AA616" s="1300"/>
      <c r="AB616" s="1300"/>
      <c r="AC616" s="1300"/>
      <c r="AD616" s="1300"/>
      <c r="AE616" s="1300"/>
    </row>
    <row r="617">
      <c r="B617" s="1300"/>
      <c r="C617" s="1300"/>
      <c r="D617" s="1300"/>
      <c r="E617" s="1300"/>
      <c r="F617" s="1300"/>
      <c r="G617" s="1300"/>
      <c r="H617" s="1300"/>
      <c r="I617" s="1300"/>
      <c r="J617" s="1300"/>
      <c r="K617" s="1300"/>
      <c r="L617" s="1300"/>
      <c r="M617" s="1300"/>
      <c r="N617" s="1300"/>
      <c r="O617" s="1300"/>
      <c r="P617" s="1300"/>
      <c r="Q617" s="1300"/>
      <c r="R617" s="1300"/>
      <c r="S617" s="1300"/>
      <c r="T617" s="1300"/>
      <c r="U617" s="1300"/>
      <c r="V617" s="1300"/>
      <c r="W617" s="1300"/>
      <c r="X617" s="1300"/>
      <c r="Y617" s="1300"/>
      <c r="Z617" s="1300"/>
      <c r="AA617" s="1300"/>
      <c r="AB617" s="1300"/>
      <c r="AC617" s="1300"/>
      <c r="AD617" s="1300"/>
      <c r="AE617" s="1300"/>
    </row>
    <row r="618">
      <c r="B618" s="1300"/>
      <c r="C618" s="1300"/>
      <c r="D618" s="1300"/>
      <c r="E618" s="1300"/>
      <c r="F618" s="1300"/>
      <c r="G618" s="1300"/>
      <c r="H618" s="1300"/>
      <c r="I618" s="1300"/>
      <c r="J618" s="1300"/>
      <c r="K618" s="1300"/>
      <c r="L618" s="1300"/>
      <c r="M618" s="1300"/>
      <c r="N618" s="1300"/>
      <c r="O618" s="1300"/>
      <c r="P618" s="1300"/>
      <c r="Q618" s="1300"/>
      <c r="R618" s="1300"/>
      <c r="S618" s="1300"/>
      <c r="T618" s="1300"/>
      <c r="U618" s="1300"/>
      <c r="V618" s="1300"/>
      <c r="W618" s="1300"/>
      <c r="X618" s="1300"/>
      <c r="Y618" s="1300"/>
      <c r="Z618" s="1300"/>
      <c r="AA618" s="1300"/>
      <c r="AB618" s="1300"/>
      <c r="AC618" s="1300"/>
      <c r="AD618" s="1300"/>
      <c r="AE618" s="1300"/>
    </row>
    <row r="619">
      <c r="B619" s="1300"/>
      <c r="C619" s="1300"/>
      <c r="D619" s="1300"/>
      <c r="E619" s="1300"/>
      <c r="F619" s="1300"/>
      <c r="G619" s="1300"/>
      <c r="H619" s="1300"/>
      <c r="I619" s="1300"/>
      <c r="J619" s="1300"/>
      <c r="K619" s="1300"/>
      <c r="L619" s="1300"/>
      <c r="M619" s="1300"/>
      <c r="N619" s="1300"/>
      <c r="O619" s="1300"/>
      <c r="P619" s="1300"/>
      <c r="Q619" s="1300"/>
      <c r="R619" s="1300"/>
      <c r="S619" s="1300"/>
      <c r="T619" s="1300"/>
      <c r="U619" s="1300"/>
      <c r="V619" s="1300"/>
      <c r="W619" s="1300"/>
      <c r="X619" s="1300"/>
      <c r="Y619" s="1300"/>
      <c r="Z619" s="1300"/>
      <c r="AA619" s="1300"/>
      <c r="AB619" s="1300"/>
      <c r="AC619" s="1300"/>
      <c r="AD619" s="1300"/>
      <c r="AE619" s="1300"/>
    </row>
    <row r="620">
      <c r="B620" s="1300"/>
      <c r="C620" s="1300"/>
      <c r="D620" s="1300"/>
      <c r="E620" s="1300"/>
      <c r="F620" s="1300"/>
      <c r="G620" s="1300"/>
      <c r="H620" s="1300"/>
      <c r="I620" s="1300"/>
      <c r="J620" s="1300"/>
      <c r="K620" s="1300"/>
      <c r="L620" s="1300"/>
      <c r="M620" s="1300"/>
      <c r="N620" s="1300"/>
      <c r="O620" s="1300"/>
      <c r="P620" s="1300"/>
      <c r="Q620" s="1300"/>
      <c r="R620" s="1300"/>
      <c r="S620" s="1300"/>
      <c r="T620" s="1300"/>
      <c r="U620" s="1300"/>
      <c r="V620" s="1300"/>
      <c r="W620" s="1300"/>
      <c r="X620" s="1300"/>
      <c r="Y620" s="1300"/>
      <c r="Z620" s="1300"/>
      <c r="AA620" s="1300"/>
      <c r="AB620" s="1300"/>
      <c r="AC620" s="1300"/>
      <c r="AD620" s="1300"/>
      <c r="AE620" s="1300"/>
    </row>
    <row r="621">
      <c r="B621" s="1300"/>
      <c r="C621" s="1300"/>
      <c r="D621" s="1300"/>
      <c r="E621" s="1300"/>
      <c r="F621" s="1300"/>
      <c r="G621" s="1300"/>
      <c r="H621" s="1300"/>
      <c r="I621" s="1300"/>
      <c r="J621" s="1300"/>
      <c r="K621" s="1300"/>
      <c r="L621" s="1300"/>
      <c r="M621" s="1300"/>
      <c r="N621" s="1300"/>
      <c r="O621" s="1300"/>
      <c r="P621" s="1300"/>
      <c r="Q621" s="1300"/>
      <c r="R621" s="1300"/>
      <c r="S621" s="1300"/>
      <c r="T621" s="1300"/>
      <c r="U621" s="1300"/>
      <c r="V621" s="1300"/>
      <c r="W621" s="1300"/>
      <c r="X621" s="1300"/>
      <c r="Y621" s="1300"/>
      <c r="Z621" s="1300"/>
      <c r="AA621" s="1300"/>
      <c r="AB621" s="1300"/>
      <c r="AC621" s="1300"/>
      <c r="AD621" s="1300"/>
      <c r="AE621" s="1300"/>
    </row>
    <row r="622">
      <c r="B622" s="1300"/>
      <c r="C622" s="1300"/>
      <c r="D622" s="1300"/>
      <c r="E622" s="1300"/>
      <c r="F622" s="1300"/>
      <c r="G622" s="1300"/>
      <c r="H622" s="1300"/>
      <c r="I622" s="1300"/>
      <c r="J622" s="1300"/>
      <c r="K622" s="1300"/>
      <c r="L622" s="1300"/>
      <c r="M622" s="1300"/>
      <c r="N622" s="1300"/>
      <c r="O622" s="1300"/>
      <c r="P622" s="1300"/>
      <c r="Q622" s="1300"/>
      <c r="R622" s="1300"/>
      <c r="S622" s="1300"/>
      <c r="T622" s="1300"/>
      <c r="U622" s="1300"/>
      <c r="V622" s="1300"/>
      <c r="W622" s="1300"/>
      <c r="X622" s="1300"/>
      <c r="Y622" s="1300"/>
      <c r="Z622" s="1300"/>
      <c r="AA622" s="1300"/>
      <c r="AB622" s="1300"/>
      <c r="AC622" s="1300"/>
      <c r="AD622" s="1300"/>
      <c r="AE622" s="1300"/>
    </row>
    <row r="623">
      <c r="B623" s="1300"/>
      <c r="C623" s="1300"/>
      <c r="D623" s="1300"/>
      <c r="E623" s="1300"/>
      <c r="F623" s="1300"/>
      <c r="G623" s="1300"/>
      <c r="H623" s="1300"/>
      <c r="I623" s="1300"/>
      <c r="J623" s="1300"/>
      <c r="K623" s="1300"/>
      <c r="L623" s="1300"/>
      <c r="M623" s="1300"/>
      <c r="N623" s="1300"/>
      <c r="O623" s="1300"/>
      <c r="P623" s="1300"/>
      <c r="Q623" s="1300"/>
      <c r="R623" s="1300"/>
      <c r="S623" s="1300"/>
      <c r="T623" s="1300"/>
      <c r="U623" s="1300"/>
      <c r="V623" s="1300"/>
      <c r="W623" s="1300"/>
      <c r="X623" s="1300"/>
      <c r="Y623" s="1300"/>
      <c r="Z623" s="1300"/>
      <c r="AA623" s="1300"/>
      <c r="AB623" s="1300"/>
      <c r="AC623" s="1300"/>
      <c r="AD623" s="1300"/>
      <c r="AE623" s="1300"/>
    </row>
    <row r="624">
      <c r="B624" s="1300"/>
      <c r="C624" s="1300"/>
      <c r="D624" s="1300"/>
      <c r="E624" s="1300"/>
      <c r="F624" s="1300"/>
      <c r="G624" s="1300"/>
      <c r="H624" s="1300"/>
      <c r="I624" s="1300"/>
      <c r="J624" s="1300"/>
      <c r="K624" s="1300"/>
      <c r="L624" s="1300"/>
      <c r="M624" s="1300"/>
      <c r="N624" s="1300"/>
      <c r="O624" s="1300"/>
      <c r="P624" s="1300"/>
      <c r="Q624" s="1300"/>
      <c r="R624" s="1300"/>
      <c r="S624" s="1300"/>
      <c r="T624" s="1300"/>
      <c r="U624" s="1300"/>
      <c r="V624" s="1300"/>
      <c r="W624" s="1300"/>
      <c r="X624" s="1300"/>
      <c r="Y624" s="1300"/>
      <c r="Z624" s="1300"/>
      <c r="AA624" s="1300"/>
      <c r="AB624" s="1300"/>
      <c r="AC624" s="1300"/>
      <c r="AD624" s="1300"/>
      <c r="AE624" s="1300"/>
    </row>
    <row r="625">
      <c r="B625" s="1300"/>
      <c r="C625" s="1300"/>
      <c r="D625" s="1300"/>
      <c r="E625" s="1300"/>
      <c r="F625" s="1300"/>
      <c r="G625" s="1300"/>
      <c r="H625" s="1300"/>
      <c r="I625" s="1300"/>
      <c r="J625" s="1300"/>
      <c r="K625" s="1300"/>
      <c r="L625" s="1300"/>
      <c r="M625" s="1300"/>
      <c r="N625" s="1300"/>
      <c r="O625" s="1300"/>
      <c r="P625" s="1300"/>
      <c r="Q625" s="1300"/>
      <c r="R625" s="1300"/>
      <c r="S625" s="1300"/>
      <c r="T625" s="1300"/>
      <c r="U625" s="1300"/>
      <c r="V625" s="1300"/>
      <c r="W625" s="1300"/>
      <c r="X625" s="1300"/>
      <c r="Y625" s="1300"/>
      <c r="Z625" s="1300"/>
      <c r="AA625" s="1300"/>
      <c r="AB625" s="1300"/>
      <c r="AC625" s="1300"/>
      <c r="AD625" s="1300"/>
      <c r="AE625" s="1300"/>
    </row>
    <row r="626">
      <c r="B626" s="1300"/>
      <c r="C626" s="1300"/>
      <c r="D626" s="1300"/>
      <c r="E626" s="1300"/>
      <c r="F626" s="1300"/>
      <c r="G626" s="1300"/>
      <c r="H626" s="1300"/>
      <c r="I626" s="1300"/>
      <c r="J626" s="1300"/>
      <c r="K626" s="1300"/>
      <c r="L626" s="1300"/>
      <c r="M626" s="1300"/>
      <c r="N626" s="1300"/>
      <c r="O626" s="1300"/>
      <c r="P626" s="1300"/>
      <c r="Q626" s="1300"/>
      <c r="R626" s="1300"/>
      <c r="S626" s="1300"/>
      <c r="T626" s="1300"/>
      <c r="U626" s="1300"/>
      <c r="V626" s="1300"/>
      <c r="W626" s="1300"/>
      <c r="X626" s="1300"/>
      <c r="Y626" s="1300"/>
      <c r="Z626" s="1300"/>
      <c r="AA626" s="1300"/>
      <c r="AB626" s="1300"/>
      <c r="AC626" s="1300"/>
      <c r="AD626" s="1300"/>
      <c r="AE626" s="1300"/>
    </row>
    <row r="627">
      <c r="B627" s="1300"/>
      <c r="C627" s="1300"/>
      <c r="D627" s="1300"/>
      <c r="E627" s="1300"/>
      <c r="F627" s="1300"/>
      <c r="G627" s="1300"/>
      <c r="H627" s="1300"/>
      <c r="I627" s="1300"/>
      <c r="J627" s="1300"/>
      <c r="K627" s="1300"/>
      <c r="L627" s="1300"/>
      <c r="M627" s="1300"/>
      <c r="N627" s="1300"/>
      <c r="O627" s="1300"/>
      <c r="P627" s="1300"/>
      <c r="Q627" s="1300"/>
      <c r="R627" s="1300"/>
      <c r="S627" s="1300"/>
      <c r="T627" s="1300"/>
      <c r="U627" s="1300"/>
      <c r="V627" s="1300"/>
      <c r="W627" s="1300"/>
      <c r="X627" s="1300"/>
      <c r="Y627" s="1300"/>
      <c r="Z627" s="1300"/>
      <c r="AA627" s="1300"/>
      <c r="AB627" s="1300"/>
      <c r="AC627" s="1300"/>
      <c r="AD627" s="1300"/>
      <c r="AE627" s="1300"/>
    </row>
    <row r="628">
      <c r="B628" s="1300"/>
      <c r="C628" s="1300"/>
      <c r="D628" s="1300"/>
      <c r="E628" s="1300"/>
      <c r="F628" s="1300"/>
      <c r="G628" s="1300"/>
      <c r="H628" s="1300"/>
      <c r="I628" s="1300"/>
      <c r="J628" s="1300"/>
      <c r="K628" s="1300"/>
      <c r="L628" s="1300"/>
      <c r="M628" s="1300"/>
      <c r="N628" s="1300"/>
      <c r="O628" s="1300"/>
      <c r="P628" s="1300"/>
      <c r="Q628" s="1300"/>
      <c r="R628" s="1300"/>
      <c r="S628" s="1300"/>
      <c r="T628" s="1300"/>
      <c r="U628" s="1300"/>
      <c r="V628" s="1300"/>
      <c r="W628" s="1300"/>
      <c r="X628" s="1300"/>
      <c r="Y628" s="1300"/>
      <c r="Z628" s="1300"/>
      <c r="AA628" s="1300"/>
      <c r="AB628" s="1300"/>
      <c r="AC628" s="1300"/>
      <c r="AD628" s="1300"/>
      <c r="AE628" s="1300"/>
    </row>
    <row r="629">
      <c r="B629" s="1300"/>
      <c r="C629" s="1300"/>
      <c r="D629" s="1300"/>
      <c r="E629" s="1300"/>
      <c r="F629" s="1300"/>
      <c r="G629" s="1300"/>
      <c r="H629" s="1300"/>
      <c r="I629" s="1300"/>
      <c r="J629" s="1300"/>
      <c r="K629" s="1300"/>
      <c r="L629" s="1300"/>
      <c r="M629" s="1300"/>
      <c r="N629" s="1300"/>
      <c r="O629" s="1300"/>
      <c r="P629" s="1300"/>
      <c r="Q629" s="1300"/>
      <c r="R629" s="1300"/>
      <c r="S629" s="1300"/>
      <c r="T629" s="1300"/>
      <c r="U629" s="1300"/>
      <c r="V629" s="1300"/>
      <c r="W629" s="1300"/>
      <c r="X629" s="1300"/>
      <c r="Y629" s="1300"/>
      <c r="Z629" s="1300"/>
      <c r="AA629" s="1300"/>
      <c r="AB629" s="1300"/>
      <c r="AC629" s="1300"/>
      <c r="AD629" s="1300"/>
      <c r="AE629" s="1300"/>
    </row>
    <row r="630">
      <c r="B630" s="1300"/>
      <c r="C630" s="1300"/>
      <c r="D630" s="1300"/>
      <c r="E630" s="1300"/>
      <c r="F630" s="1300"/>
      <c r="G630" s="1300"/>
      <c r="H630" s="1300"/>
      <c r="I630" s="1300"/>
      <c r="J630" s="1300"/>
      <c r="K630" s="1300"/>
      <c r="L630" s="1300"/>
      <c r="M630" s="1300"/>
      <c r="N630" s="1300"/>
      <c r="O630" s="1300"/>
      <c r="P630" s="1300"/>
      <c r="Q630" s="1300"/>
      <c r="R630" s="1300"/>
      <c r="S630" s="1300"/>
      <c r="T630" s="1300"/>
      <c r="U630" s="1300"/>
      <c r="V630" s="1300"/>
      <c r="W630" s="1300"/>
      <c r="X630" s="1300"/>
      <c r="Y630" s="1300"/>
      <c r="Z630" s="1300"/>
      <c r="AA630" s="1300"/>
      <c r="AB630" s="1300"/>
      <c r="AC630" s="1300"/>
      <c r="AD630" s="1300"/>
      <c r="AE630" s="1300"/>
    </row>
    <row r="631">
      <c r="B631" s="1300"/>
      <c r="C631" s="1300"/>
      <c r="D631" s="1300"/>
      <c r="E631" s="1300"/>
      <c r="F631" s="1300"/>
      <c r="G631" s="1300"/>
      <c r="H631" s="1300"/>
      <c r="I631" s="1300"/>
      <c r="J631" s="1300"/>
      <c r="K631" s="1300"/>
      <c r="L631" s="1300"/>
      <c r="M631" s="1300"/>
      <c r="N631" s="1300"/>
      <c r="O631" s="1300"/>
      <c r="P631" s="1300"/>
      <c r="Q631" s="1300"/>
      <c r="R631" s="1300"/>
      <c r="S631" s="1300"/>
      <c r="T631" s="1300"/>
      <c r="U631" s="1300"/>
      <c r="V631" s="1300"/>
      <c r="W631" s="1300"/>
      <c r="X631" s="1300"/>
      <c r="Y631" s="1300"/>
      <c r="Z631" s="1300"/>
      <c r="AA631" s="1300"/>
      <c r="AB631" s="1300"/>
      <c r="AC631" s="1300"/>
      <c r="AD631" s="1300"/>
      <c r="AE631" s="1300"/>
    </row>
    <row r="632">
      <c r="B632" s="1300"/>
      <c r="C632" s="1300"/>
      <c r="D632" s="1300"/>
      <c r="E632" s="1300"/>
      <c r="F632" s="1300"/>
      <c r="G632" s="1300"/>
      <c r="H632" s="1300"/>
      <c r="I632" s="1300"/>
      <c r="J632" s="1300"/>
      <c r="K632" s="1300"/>
      <c r="L632" s="1300"/>
      <c r="M632" s="1300"/>
      <c r="N632" s="1300"/>
      <c r="O632" s="1300"/>
      <c r="P632" s="1300"/>
      <c r="Q632" s="1300"/>
      <c r="R632" s="1300"/>
      <c r="S632" s="1300"/>
      <c r="T632" s="1300"/>
      <c r="U632" s="1300"/>
      <c r="V632" s="1300"/>
      <c r="W632" s="1300"/>
      <c r="X632" s="1300"/>
      <c r="Y632" s="1300"/>
      <c r="Z632" s="1300"/>
      <c r="AA632" s="1300"/>
      <c r="AB632" s="1300"/>
      <c r="AC632" s="1300"/>
      <c r="AD632" s="1300"/>
      <c r="AE632" s="1300"/>
    </row>
    <row r="633">
      <c r="B633" s="1300"/>
      <c r="C633" s="1300"/>
      <c r="D633" s="1300"/>
      <c r="E633" s="1300"/>
      <c r="F633" s="1300"/>
      <c r="G633" s="1300"/>
      <c r="H633" s="1300"/>
      <c r="I633" s="1300"/>
      <c r="J633" s="1300"/>
      <c r="K633" s="1300"/>
      <c r="L633" s="1300"/>
      <c r="M633" s="1300"/>
      <c r="N633" s="1300"/>
      <c r="O633" s="1300"/>
      <c r="P633" s="1300"/>
      <c r="Q633" s="1300"/>
      <c r="R633" s="1300"/>
      <c r="S633" s="1300"/>
      <c r="T633" s="1300"/>
      <c r="U633" s="1300"/>
      <c r="V633" s="1300"/>
      <c r="W633" s="1300"/>
      <c r="X633" s="1300"/>
      <c r="Y633" s="1300"/>
      <c r="Z633" s="1300"/>
      <c r="AA633" s="1300"/>
      <c r="AB633" s="1300"/>
      <c r="AC633" s="1300"/>
      <c r="AD633" s="1300"/>
      <c r="AE633" s="1300"/>
    </row>
    <row r="634">
      <c r="B634" s="1300"/>
      <c r="C634" s="1300"/>
      <c r="D634" s="1300"/>
      <c r="E634" s="1300"/>
      <c r="F634" s="1300"/>
      <c r="G634" s="1300"/>
      <c r="H634" s="1300"/>
      <c r="I634" s="1300"/>
      <c r="J634" s="1300"/>
      <c r="K634" s="1300"/>
      <c r="L634" s="1300"/>
      <c r="M634" s="1300"/>
      <c r="N634" s="1300"/>
      <c r="O634" s="1300"/>
      <c r="P634" s="1300"/>
      <c r="Q634" s="1300"/>
      <c r="R634" s="1300"/>
      <c r="S634" s="1300"/>
      <c r="T634" s="1300"/>
      <c r="U634" s="1300"/>
      <c r="V634" s="1300"/>
      <c r="W634" s="1300"/>
      <c r="X634" s="1300"/>
      <c r="Y634" s="1300"/>
      <c r="Z634" s="1300"/>
      <c r="AA634" s="1300"/>
      <c r="AB634" s="1300"/>
      <c r="AC634" s="1300"/>
      <c r="AD634" s="1300"/>
      <c r="AE634" s="1300"/>
    </row>
    <row r="635">
      <c r="B635" s="1300"/>
      <c r="C635" s="1300"/>
      <c r="D635" s="1300"/>
      <c r="E635" s="1300"/>
      <c r="F635" s="1300"/>
      <c r="G635" s="1300"/>
      <c r="H635" s="1300"/>
      <c r="I635" s="1300"/>
      <c r="J635" s="1300"/>
      <c r="K635" s="1300"/>
      <c r="L635" s="1300"/>
      <c r="M635" s="1300"/>
      <c r="N635" s="1300"/>
      <c r="O635" s="1300"/>
      <c r="P635" s="1300"/>
      <c r="Q635" s="1300"/>
      <c r="R635" s="1300"/>
      <c r="S635" s="1300"/>
      <c r="T635" s="1300"/>
      <c r="U635" s="1300"/>
      <c r="V635" s="1300"/>
      <c r="W635" s="1300"/>
      <c r="X635" s="1300"/>
      <c r="Y635" s="1300"/>
      <c r="Z635" s="1300"/>
      <c r="AA635" s="1300"/>
      <c r="AB635" s="1300"/>
      <c r="AC635" s="1300"/>
      <c r="AD635" s="1300"/>
      <c r="AE635" s="1300"/>
    </row>
    <row r="636">
      <c r="B636" s="1300"/>
      <c r="C636" s="1300"/>
      <c r="D636" s="1300"/>
      <c r="E636" s="1300"/>
      <c r="F636" s="1300"/>
      <c r="G636" s="1300"/>
      <c r="H636" s="1300"/>
      <c r="I636" s="1300"/>
      <c r="J636" s="1300"/>
      <c r="K636" s="1300"/>
      <c r="L636" s="1300"/>
      <c r="M636" s="1300"/>
      <c r="N636" s="1300"/>
      <c r="O636" s="1300"/>
      <c r="P636" s="1300"/>
      <c r="Q636" s="1300"/>
      <c r="R636" s="1300"/>
      <c r="S636" s="1300"/>
      <c r="T636" s="1300"/>
      <c r="U636" s="1300"/>
      <c r="V636" s="1300"/>
      <c r="W636" s="1300"/>
      <c r="X636" s="1300"/>
      <c r="Y636" s="1300"/>
      <c r="Z636" s="1300"/>
      <c r="AA636" s="1300"/>
      <c r="AB636" s="1300"/>
      <c r="AC636" s="1300"/>
      <c r="AD636" s="1300"/>
      <c r="AE636" s="1300"/>
    </row>
    <row r="637">
      <c r="B637" s="1300"/>
      <c r="C637" s="1300"/>
      <c r="D637" s="1300"/>
      <c r="E637" s="1300"/>
      <c r="F637" s="1300"/>
      <c r="G637" s="1300"/>
      <c r="H637" s="1300"/>
      <c r="I637" s="1300"/>
      <c r="J637" s="1300"/>
      <c r="K637" s="1300"/>
      <c r="L637" s="1300"/>
      <c r="M637" s="1300"/>
      <c r="N637" s="1300"/>
      <c r="O637" s="1300"/>
      <c r="P637" s="1300"/>
      <c r="Q637" s="1300"/>
      <c r="R637" s="1300"/>
      <c r="S637" s="1300"/>
      <c r="T637" s="1300"/>
      <c r="U637" s="1300"/>
      <c r="V637" s="1300"/>
      <c r="W637" s="1300"/>
      <c r="X637" s="1300"/>
      <c r="Y637" s="1300"/>
      <c r="Z637" s="1300"/>
      <c r="AA637" s="1300"/>
      <c r="AB637" s="1300"/>
      <c r="AC637" s="1300"/>
      <c r="AD637" s="1300"/>
      <c r="AE637" s="1300"/>
    </row>
    <row r="638">
      <c r="B638" s="1300"/>
      <c r="C638" s="1300"/>
      <c r="D638" s="1300"/>
      <c r="E638" s="1300"/>
      <c r="F638" s="1300"/>
      <c r="G638" s="1300"/>
      <c r="H638" s="1300"/>
      <c r="I638" s="1300"/>
      <c r="J638" s="1300"/>
      <c r="K638" s="1300"/>
      <c r="L638" s="1300"/>
      <c r="M638" s="1300"/>
      <c r="N638" s="1300"/>
      <c r="O638" s="1300"/>
      <c r="P638" s="1300"/>
      <c r="Q638" s="1300"/>
      <c r="R638" s="1300"/>
      <c r="S638" s="1300"/>
      <c r="T638" s="1300"/>
      <c r="U638" s="1300"/>
      <c r="V638" s="1300"/>
      <c r="W638" s="1300"/>
      <c r="X638" s="1300"/>
      <c r="Y638" s="1300"/>
      <c r="Z638" s="1300"/>
      <c r="AA638" s="1300"/>
      <c r="AB638" s="1300"/>
      <c r="AC638" s="1300"/>
      <c r="AD638" s="1300"/>
      <c r="AE638" s="1300"/>
    </row>
    <row r="639">
      <c r="B639" s="1300"/>
      <c r="C639" s="1300"/>
      <c r="D639" s="1300"/>
      <c r="E639" s="1300"/>
      <c r="F639" s="1300"/>
      <c r="G639" s="1300"/>
      <c r="H639" s="1300"/>
      <c r="I639" s="1300"/>
      <c r="J639" s="1300"/>
      <c r="K639" s="1300"/>
      <c r="L639" s="1300"/>
      <c r="M639" s="1300"/>
      <c r="N639" s="1300"/>
      <c r="O639" s="1300"/>
      <c r="P639" s="1300"/>
      <c r="Q639" s="1300"/>
      <c r="R639" s="1300"/>
      <c r="S639" s="1300"/>
      <c r="T639" s="1300"/>
      <c r="U639" s="1300"/>
      <c r="V639" s="1300"/>
      <c r="W639" s="1300"/>
      <c r="X639" s="1300"/>
      <c r="Y639" s="1300"/>
      <c r="Z639" s="1300"/>
      <c r="AA639" s="1300"/>
      <c r="AB639" s="1300"/>
      <c r="AC639" s="1300"/>
      <c r="AD639" s="1300"/>
      <c r="AE639" s="1300"/>
    </row>
    <row r="640">
      <c r="B640" s="1300"/>
      <c r="C640" s="1300"/>
      <c r="D640" s="1300"/>
      <c r="E640" s="1300"/>
      <c r="F640" s="1300"/>
      <c r="G640" s="1300"/>
      <c r="H640" s="1300"/>
      <c r="I640" s="1300"/>
      <c r="J640" s="1300"/>
      <c r="K640" s="1300"/>
      <c r="L640" s="1300"/>
      <c r="M640" s="1300"/>
      <c r="N640" s="1300"/>
      <c r="O640" s="1300"/>
      <c r="P640" s="1300"/>
      <c r="Q640" s="1300"/>
      <c r="R640" s="1300"/>
      <c r="S640" s="1300"/>
      <c r="T640" s="1300"/>
      <c r="U640" s="1300"/>
      <c r="V640" s="1300"/>
      <c r="W640" s="1300"/>
      <c r="X640" s="1300"/>
      <c r="Y640" s="1300"/>
      <c r="Z640" s="1300"/>
      <c r="AA640" s="1300"/>
      <c r="AB640" s="1300"/>
      <c r="AC640" s="1300"/>
      <c r="AD640" s="1300"/>
      <c r="AE640" s="1300"/>
    </row>
    <row r="641">
      <c r="B641" s="1300"/>
      <c r="C641" s="1300"/>
      <c r="D641" s="1300"/>
      <c r="E641" s="1300"/>
      <c r="F641" s="1300"/>
      <c r="G641" s="1300"/>
      <c r="H641" s="1300"/>
      <c r="I641" s="1300"/>
      <c r="J641" s="1300"/>
      <c r="K641" s="1300"/>
      <c r="L641" s="1300"/>
      <c r="M641" s="1300"/>
      <c r="N641" s="1300"/>
      <c r="O641" s="1300"/>
      <c r="P641" s="1300"/>
      <c r="Q641" s="1300"/>
      <c r="R641" s="1300"/>
      <c r="S641" s="1300"/>
      <c r="T641" s="1300"/>
      <c r="U641" s="1300"/>
      <c r="V641" s="1300"/>
      <c r="W641" s="1300"/>
      <c r="X641" s="1300"/>
      <c r="Y641" s="1300"/>
      <c r="Z641" s="1300"/>
      <c r="AA641" s="1300"/>
      <c r="AB641" s="1300"/>
      <c r="AC641" s="1300"/>
      <c r="AD641" s="1300"/>
      <c r="AE641" s="1300"/>
    </row>
    <row r="642">
      <c r="B642" s="1300"/>
      <c r="C642" s="1300"/>
      <c r="D642" s="1300"/>
      <c r="E642" s="1300"/>
      <c r="F642" s="1300"/>
      <c r="G642" s="1300"/>
      <c r="H642" s="1300"/>
      <c r="I642" s="1300"/>
      <c r="J642" s="1300"/>
      <c r="K642" s="1300"/>
      <c r="L642" s="1300"/>
      <c r="M642" s="1300"/>
      <c r="N642" s="1300"/>
      <c r="O642" s="1300"/>
      <c r="P642" s="1300"/>
      <c r="Q642" s="1300"/>
      <c r="R642" s="1300"/>
      <c r="S642" s="1300"/>
      <c r="T642" s="1300"/>
      <c r="U642" s="1300"/>
      <c r="V642" s="1300"/>
      <c r="W642" s="1300"/>
      <c r="X642" s="1300"/>
      <c r="Y642" s="1300"/>
      <c r="Z642" s="1300"/>
      <c r="AA642" s="1300"/>
      <c r="AB642" s="1300"/>
      <c r="AC642" s="1300"/>
      <c r="AD642" s="1300"/>
      <c r="AE642" s="1300"/>
    </row>
    <row r="643">
      <c r="B643" s="1300"/>
      <c r="C643" s="1300"/>
      <c r="D643" s="1300"/>
      <c r="E643" s="1300"/>
      <c r="F643" s="1300"/>
      <c r="G643" s="1300"/>
      <c r="H643" s="1300"/>
      <c r="I643" s="1300"/>
      <c r="J643" s="1300"/>
      <c r="K643" s="1300"/>
      <c r="L643" s="1300"/>
      <c r="M643" s="1300"/>
      <c r="N643" s="1300"/>
      <c r="O643" s="1300"/>
      <c r="P643" s="1300"/>
      <c r="Q643" s="1300"/>
      <c r="R643" s="1300"/>
      <c r="S643" s="1300"/>
      <c r="T643" s="1300"/>
      <c r="U643" s="1300"/>
      <c r="V643" s="1300"/>
      <c r="W643" s="1300"/>
      <c r="X643" s="1300"/>
      <c r="Y643" s="1300"/>
      <c r="Z643" s="1300"/>
      <c r="AA643" s="1300"/>
      <c r="AB643" s="1300"/>
      <c r="AC643" s="1300"/>
      <c r="AD643" s="1300"/>
      <c r="AE643" s="1300"/>
    </row>
    <row r="644">
      <c r="B644" s="1300"/>
      <c r="C644" s="1300"/>
      <c r="D644" s="1300"/>
      <c r="E644" s="1300"/>
      <c r="F644" s="1300"/>
      <c r="G644" s="1300"/>
      <c r="H644" s="1300"/>
      <c r="I644" s="1300"/>
      <c r="J644" s="1300"/>
      <c r="K644" s="1300"/>
      <c r="L644" s="1300"/>
      <c r="M644" s="1300"/>
      <c r="N644" s="1300"/>
      <c r="O644" s="1300"/>
      <c r="P644" s="1300"/>
      <c r="Q644" s="1300"/>
      <c r="R644" s="1300"/>
      <c r="S644" s="1300"/>
      <c r="T644" s="1300"/>
      <c r="U644" s="1300"/>
      <c r="V644" s="1300"/>
      <c r="W644" s="1300"/>
      <c r="X644" s="1300"/>
      <c r="Y644" s="1300"/>
      <c r="Z644" s="1300"/>
      <c r="AA644" s="1300"/>
      <c r="AB644" s="1300"/>
      <c r="AC644" s="1300"/>
      <c r="AD644" s="1300"/>
      <c r="AE644" s="1300"/>
    </row>
    <row r="645">
      <c r="B645" s="1300"/>
      <c r="C645" s="1300"/>
      <c r="D645" s="1300"/>
      <c r="E645" s="1300"/>
      <c r="F645" s="1300"/>
      <c r="G645" s="1300"/>
      <c r="H645" s="1300"/>
      <c r="I645" s="1300"/>
      <c r="J645" s="1300"/>
      <c r="K645" s="1300"/>
      <c r="L645" s="1300"/>
      <c r="M645" s="1300"/>
      <c r="N645" s="1300"/>
      <c r="O645" s="1300"/>
      <c r="P645" s="1300"/>
      <c r="Q645" s="1300"/>
      <c r="R645" s="1300"/>
      <c r="S645" s="1300"/>
      <c r="T645" s="1300"/>
      <c r="U645" s="1300"/>
      <c r="V645" s="1300"/>
      <c r="W645" s="1300"/>
      <c r="X645" s="1300"/>
      <c r="Y645" s="1300"/>
      <c r="Z645" s="1300"/>
      <c r="AA645" s="1300"/>
      <c r="AB645" s="1300"/>
      <c r="AC645" s="1300"/>
      <c r="AD645" s="1300"/>
      <c r="AE645" s="1300"/>
    </row>
    <row r="646">
      <c r="B646" s="1300"/>
      <c r="C646" s="1300"/>
      <c r="D646" s="1300"/>
      <c r="E646" s="1300"/>
      <c r="F646" s="1300"/>
      <c r="G646" s="1300"/>
      <c r="H646" s="1300"/>
      <c r="I646" s="1300"/>
      <c r="J646" s="1300"/>
      <c r="K646" s="1300"/>
      <c r="L646" s="1300"/>
      <c r="M646" s="1300"/>
      <c r="N646" s="1300"/>
      <c r="O646" s="1300"/>
      <c r="P646" s="1300"/>
      <c r="Q646" s="1300"/>
      <c r="R646" s="1300"/>
      <c r="S646" s="1300"/>
      <c r="T646" s="1300"/>
      <c r="U646" s="1300"/>
      <c r="V646" s="1300"/>
      <c r="W646" s="1300"/>
      <c r="X646" s="1300"/>
      <c r="Y646" s="1300"/>
      <c r="Z646" s="1300"/>
      <c r="AA646" s="1300"/>
      <c r="AB646" s="1300"/>
      <c r="AC646" s="1300"/>
      <c r="AD646" s="1300"/>
      <c r="AE646" s="1300"/>
    </row>
    <row r="647">
      <c r="B647" s="1300"/>
      <c r="C647" s="1300"/>
      <c r="D647" s="1300"/>
      <c r="E647" s="1300"/>
      <c r="F647" s="1300"/>
      <c r="G647" s="1300"/>
      <c r="H647" s="1300"/>
      <c r="I647" s="1300"/>
      <c r="J647" s="1300"/>
      <c r="K647" s="1300"/>
      <c r="L647" s="1300"/>
      <c r="M647" s="1300"/>
      <c r="N647" s="1300"/>
      <c r="O647" s="1300"/>
      <c r="P647" s="1300"/>
      <c r="Q647" s="1300"/>
      <c r="R647" s="1300"/>
      <c r="S647" s="1300"/>
      <c r="T647" s="1300"/>
      <c r="U647" s="1300"/>
      <c r="V647" s="1300"/>
      <c r="W647" s="1300"/>
      <c r="X647" s="1300"/>
      <c r="Y647" s="1300"/>
      <c r="Z647" s="1300"/>
      <c r="AA647" s="1300"/>
      <c r="AB647" s="1300"/>
      <c r="AC647" s="1300"/>
      <c r="AD647" s="1300"/>
      <c r="AE647" s="1300"/>
    </row>
    <row r="648">
      <c r="B648" s="1300"/>
      <c r="C648" s="1300"/>
      <c r="D648" s="1300"/>
      <c r="E648" s="1300"/>
      <c r="F648" s="1300"/>
      <c r="G648" s="1300"/>
      <c r="H648" s="1300"/>
      <c r="I648" s="1300"/>
      <c r="J648" s="1300"/>
      <c r="K648" s="1300"/>
      <c r="L648" s="1300"/>
      <c r="M648" s="1300"/>
      <c r="N648" s="1300"/>
      <c r="O648" s="1300"/>
      <c r="P648" s="1300"/>
      <c r="Q648" s="1300"/>
      <c r="R648" s="1300"/>
      <c r="S648" s="1300"/>
      <c r="T648" s="1300"/>
      <c r="U648" s="1300"/>
      <c r="V648" s="1300"/>
      <c r="W648" s="1300"/>
      <c r="X648" s="1300"/>
      <c r="Y648" s="1300"/>
      <c r="Z648" s="1300"/>
      <c r="AA648" s="1300"/>
      <c r="AB648" s="1300"/>
      <c r="AC648" s="1300"/>
      <c r="AD648" s="1300"/>
      <c r="AE648" s="1300"/>
    </row>
    <row r="649">
      <c r="B649" s="1300"/>
      <c r="C649" s="1300"/>
      <c r="D649" s="1300"/>
      <c r="E649" s="1300"/>
      <c r="F649" s="1300"/>
      <c r="G649" s="1300"/>
      <c r="H649" s="1300"/>
      <c r="I649" s="1300"/>
      <c r="J649" s="1300"/>
      <c r="K649" s="1300"/>
      <c r="L649" s="1300"/>
      <c r="M649" s="1300"/>
      <c r="N649" s="1300"/>
      <c r="O649" s="1300"/>
      <c r="P649" s="1300"/>
      <c r="Q649" s="1300"/>
      <c r="R649" s="1300"/>
      <c r="S649" s="1300"/>
      <c r="T649" s="1300"/>
      <c r="U649" s="1300"/>
      <c r="V649" s="1300"/>
      <c r="W649" s="1300"/>
      <c r="X649" s="1300"/>
      <c r="Y649" s="1300"/>
      <c r="Z649" s="1300"/>
      <c r="AA649" s="1300"/>
      <c r="AB649" s="1300"/>
      <c r="AC649" s="1300"/>
      <c r="AD649" s="1300"/>
      <c r="AE649" s="1300"/>
    </row>
    <row r="650">
      <c r="B650" s="1300"/>
      <c r="C650" s="1300"/>
      <c r="D650" s="1300"/>
      <c r="E650" s="1300"/>
      <c r="F650" s="1300"/>
      <c r="G650" s="1300"/>
      <c r="H650" s="1300"/>
      <c r="I650" s="1300"/>
      <c r="J650" s="1300"/>
      <c r="K650" s="1300"/>
      <c r="L650" s="1300"/>
      <c r="M650" s="1300"/>
      <c r="N650" s="1300"/>
      <c r="O650" s="1300"/>
      <c r="P650" s="1300"/>
      <c r="Q650" s="1300"/>
      <c r="R650" s="1300"/>
      <c r="S650" s="1300"/>
      <c r="T650" s="1300"/>
      <c r="U650" s="1300"/>
      <c r="V650" s="1300"/>
      <c r="W650" s="1300"/>
      <c r="X650" s="1300"/>
      <c r="Y650" s="1300"/>
      <c r="Z650" s="1300"/>
      <c r="AA650" s="1300"/>
      <c r="AB650" s="1300"/>
      <c r="AC650" s="1300"/>
      <c r="AD650" s="1300"/>
      <c r="AE650" s="1300"/>
    </row>
    <row r="651">
      <c r="B651" s="1300"/>
      <c r="C651" s="1300"/>
      <c r="D651" s="1300"/>
      <c r="E651" s="1300"/>
      <c r="F651" s="1300"/>
      <c r="G651" s="1300"/>
      <c r="H651" s="1300"/>
      <c r="I651" s="1300"/>
      <c r="J651" s="1300"/>
      <c r="K651" s="1300"/>
      <c r="L651" s="1300"/>
      <c r="M651" s="1300"/>
      <c r="N651" s="1300"/>
      <c r="O651" s="1300"/>
      <c r="P651" s="1300"/>
      <c r="Q651" s="1300"/>
      <c r="R651" s="1300"/>
      <c r="S651" s="1300"/>
      <c r="T651" s="1300"/>
      <c r="U651" s="1300"/>
      <c r="V651" s="1300"/>
      <c r="W651" s="1300"/>
      <c r="X651" s="1300"/>
      <c r="Y651" s="1300"/>
      <c r="Z651" s="1300"/>
      <c r="AA651" s="1300"/>
      <c r="AB651" s="1300"/>
      <c r="AC651" s="1300"/>
      <c r="AD651" s="1300"/>
      <c r="AE651" s="1300"/>
    </row>
    <row r="652">
      <c r="B652" s="1300"/>
      <c r="C652" s="1300"/>
      <c r="D652" s="1300"/>
      <c r="E652" s="1300"/>
      <c r="F652" s="1300"/>
      <c r="G652" s="1300"/>
      <c r="H652" s="1300"/>
      <c r="I652" s="1300"/>
      <c r="J652" s="1300"/>
      <c r="K652" s="1300"/>
      <c r="L652" s="1300"/>
      <c r="M652" s="1300"/>
      <c r="N652" s="1300"/>
      <c r="O652" s="1300"/>
      <c r="P652" s="1300"/>
      <c r="Q652" s="1300"/>
      <c r="R652" s="1300"/>
      <c r="S652" s="1300"/>
      <c r="T652" s="1300"/>
      <c r="U652" s="1300"/>
      <c r="V652" s="1300"/>
      <c r="W652" s="1300"/>
      <c r="X652" s="1300"/>
      <c r="Y652" s="1300"/>
      <c r="Z652" s="1300"/>
      <c r="AA652" s="1300"/>
      <c r="AB652" s="1300"/>
      <c r="AC652" s="1300"/>
      <c r="AD652" s="1300"/>
      <c r="AE652" s="1300"/>
    </row>
    <row r="653">
      <c r="B653" s="1300"/>
      <c r="C653" s="1300"/>
      <c r="D653" s="1300"/>
      <c r="E653" s="1300"/>
      <c r="F653" s="1300"/>
      <c r="G653" s="1300"/>
      <c r="H653" s="1300"/>
      <c r="I653" s="1300"/>
      <c r="J653" s="1300"/>
      <c r="K653" s="1300"/>
      <c r="L653" s="1300"/>
      <c r="M653" s="1300"/>
      <c r="N653" s="1300"/>
      <c r="O653" s="1300"/>
      <c r="P653" s="1300"/>
      <c r="Q653" s="1300"/>
      <c r="R653" s="1300"/>
      <c r="S653" s="1300"/>
      <c r="T653" s="1300"/>
      <c r="U653" s="1300"/>
      <c r="V653" s="1300"/>
      <c r="W653" s="1300"/>
      <c r="X653" s="1300"/>
      <c r="Y653" s="1300"/>
      <c r="Z653" s="1300"/>
      <c r="AA653" s="1300"/>
      <c r="AB653" s="1300"/>
      <c r="AC653" s="1300"/>
      <c r="AD653" s="1300"/>
      <c r="AE653" s="1300"/>
    </row>
    <row r="654">
      <c r="B654" s="1300"/>
      <c r="C654" s="1300"/>
      <c r="D654" s="1300"/>
      <c r="E654" s="1300"/>
      <c r="F654" s="1300"/>
      <c r="G654" s="1300"/>
      <c r="H654" s="1300"/>
      <c r="I654" s="1300"/>
      <c r="J654" s="1300"/>
      <c r="K654" s="1300"/>
      <c r="L654" s="1300"/>
      <c r="M654" s="1300"/>
      <c r="N654" s="1300"/>
      <c r="O654" s="1300"/>
      <c r="P654" s="1300"/>
      <c r="Q654" s="1300"/>
      <c r="R654" s="1300"/>
      <c r="S654" s="1300"/>
      <c r="T654" s="1300"/>
      <c r="U654" s="1300"/>
      <c r="V654" s="1300"/>
      <c r="W654" s="1300"/>
      <c r="X654" s="1300"/>
      <c r="Y654" s="1300"/>
      <c r="Z654" s="1300"/>
      <c r="AA654" s="1300"/>
      <c r="AB654" s="1300"/>
      <c r="AC654" s="1300"/>
      <c r="AD654" s="1300"/>
      <c r="AE654" s="1300"/>
    </row>
    <row r="655">
      <c r="B655" s="1300"/>
      <c r="C655" s="1300"/>
      <c r="D655" s="1300"/>
      <c r="E655" s="1300"/>
      <c r="F655" s="1300"/>
      <c r="G655" s="1300"/>
      <c r="H655" s="1300"/>
      <c r="I655" s="1300"/>
      <c r="J655" s="1300"/>
      <c r="K655" s="1300"/>
      <c r="L655" s="1300"/>
      <c r="M655" s="1300"/>
      <c r="N655" s="1300"/>
      <c r="O655" s="1300"/>
      <c r="P655" s="1300"/>
      <c r="Q655" s="1300"/>
      <c r="R655" s="1300"/>
      <c r="S655" s="1300"/>
      <c r="T655" s="1300"/>
      <c r="U655" s="1300"/>
      <c r="V655" s="1300"/>
      <c r="W655" s="1300"/>
      <c r="X655" s="1300"/>
      <c r="Y655" s="1300"/>
      <c r="Z655" s="1300"/>
      <c r="AA655" s="1300"/>
      <c r="AB655" s="1300"/>
      <c r="AC655" s="1300"/>
      <c r="AD655" s="1300"/>
      <c r="AE655" s="1300"/>
    </row>
    <row r="656">
      <c r="B656" s="1300"/>
      <c r="C656" s="1300"/>
      <c r="D656" s="1300"/>
      <c r="E656" s="1300"/>
      <c r="F656" s="1300"/>
      <c r="G656" s="1300"/>
      <c r="H656" s="1300"/>
      <c r="I656" s="1300"/>
      <c r="J656" s="1300"/>
      <c r="K656" s="1300"/>
      <c r="L656" s="1300"/>
      <c r="M656" s="1300"/>
      <c r="N656" s="1300"/>
      <c r="O656" s="1300"/>
      <c r="P656" s="1300"/>
      <c r="Q656" s="1300"/>
      <c r="R656" s="1300"/>
      <c r="S656" s="1300"/>
      <c r="T656" s="1300"/>
      <c r="U656" s="1300"/>
      <c r="V656" s="1300"/>
      <c r="W656" s="1300"/>
      <c r="X656" s="1300"/>
      <c r="Y656" s="1300"/>
      <c r="Z656" s="1300"/>
      <c r="AA656" s="1300"/>
      <c r="AB656" s="1300"/>
      <c r="AC656" s="1300"/>
      <c r="AD656" s="1300"/>
      <c r="AE656" s="1300"/>
    </row>
    <row r="657">
      <c r="B657" s="1300"/>
      <c r="C657" s="1300"/>
      <c r="D657" s="1300"/>
      <c r="E657" s="1300"/>
      <c r="F657" s="1300"/>
      <c r="G657" s="1300"/>
      <c r="H657" s="1300"/>
      <c r="I657" s="1300"/>
      <c r="J657" s="1300"/>
      <c r="K657" s="1300"/>
      <c r="L657" s="1300"/>
      <c r="M657" s="1300"/>
      <c r="N657" s="1300"/>
      <c r="O657" s="1300"/>
      <c r="P657" s="1300"/>
      <c r="Q657" s="1300"/>
      <c r="R657" s="1300"/>
      <c r="S657" s="1300"/>
      <c r="T657" s="1300"/>
      <c r="U657" s="1300"/>
      <c r="V657" s="1300"/>
      <c r="W657" s="1300"/>
      <c r="X657" s="1300"/>
      <c r="Y657" s="1300"/>
      <c r="Z657" s="1300"/>
      <c r="AA657" s="1300"/>
      <c r="AB657" s="1300"/>
      <c r="AC657" s="1300"/>
      <c r="AD657" s="1300"/>
      <c r="AE657" s="1300"/>
    </row>
    <row r="658">
      <c r="B658" s="1300"/>
      <c r="C658" s="1300"/>
      <c r="D658" s="1300"/>
      <c r="E658" s="1300"/>
      <c r="F658" s="1300"/>
      <c r="G658" s="1300"/>
      <c r="H658" s="1300"/>
      <c r="I658" s="1300"/>
      <c r="J658" s="1300"/>
      <c r="K658" s="1300"/>
      <c r="L658" s="1300"/>
      <c r="M658" s="1300"/>
      <c r="N658" s="1300"/>
      <c r="O658" s="1300"/>
      <c r="P658" s="1300"/>
      <c r="Q658" s="1300"/>
      <c r="R658" s="1300"/>
      <c r="S658" s="1300"/>
      <c r="T658" s="1300"/>
      <c r="U658" s="1300"/>
      <c r="V658" s="1300"/>
      <c r="W658" s="1300"/>
      <c r="X658" s="1300"/>
      <c r="Y658" s="1300"/>
      <c r="Z658" s="1300"/>
      <c r="AA658" s="1300"/>
      <c r="AB658" s="1300"/>
      <c r="AC658" s="1300"/>
      <c r="AD658" s="1300"/>
      <c r="AE658" s="1300"/>
    </row>
    <row r="659">
      <c r="B659" s="1300"/>
      <c r="C659" s="1300"/>
      <c r="D659" s="1300"/>
      <c r="E659" s="1300"/>
      <c r="F659" s="1300"/>
      <c r="G659" s="1300"/>
      <c r="H659" s="1300"/>
      <c r="I659" s="1300"/>
      <c r="J659" s="1300"/>
      <c r="K659" s="1300"/>
      <c r="L659" s="1300"/>
      <c r="M659" s="1300"/>
      <c r="N659" s="1300"/>
      <c r="O659" s="1300"/>
      <c r="P659" s="1300"/>
      <c r="Q659" s="1300"/>
      <c r="R659" s="1300"/>
      <c r="S659" s="1300"/>
      <c r="T659" s="1300"/>
      <c r="U659" s="1300"/>
      <c r="V659" s="1300"/>
      <c r="W659" s="1300"/>
      <c r="X659" s="1300"/>
      <c r="Y659" s="1300"/>
      <c r="Z659" s="1300"/>
      <c r="AA659" s="1300"/>
      <c r="AB659" s="1300"/>
      <c r="AC659" s="1300"/>
      <c r="AD659" s="1300"/>
      <c r="AE659" s="1300"/>
    </row>
    <row r="660">
      <c r="B660" s="1300"/>
      <c r="C660" s="1300"/>
      <c r="D660" s="1300"/>
      <c r="E660" s="1300"/>
      <c r="F660" s="1300"/>
      <c r="G660" s="1300"/>
      <c r="H660" s="1300"/>
      <c r="I660" s="1300"/>
      <c r="J660" s="1300"/>
      <c r="K660" s="1300"/>
      <c r="L660" s="1300"/>
      <c r="M660" s="1300"/>
      <c r="N660" s="1300"/>
      <c r="O660" s="1300"/>
      <c r="P660" s="1300"/>
      <c r="Q660" s="1300"/>
      <c r="R660" s="1300"/>
      <c r="S660" s="1300"/>
      <c r="T660" s="1300"/>
      <c r="U660" s="1300"/>
      <c r="V660" s="1300"/>
      <c r="W660" s="1300"/>
      <c r="X660" s="1300"/>
      <c r="Y660" s="1300"/>
      <c r="Z660" s="1300"/>
      <c r="AA660" s="1300"/>
      <c r="AB660" s="1300"/>
      <c r="AC660" s="1300"/>
      <c r="AD660" s="1300"/>
      <c r="AE660" s="1300"/>
    </row>
    <row r="661">
      <c r="B661" s="1300"/>
      <c r="C661" s="1300"/>
      <c r="D661" s="1300"/>
      <c r="E661" s="1300"/>
      <c r="F661" s="1300"/>
      <c r="G661" s="1300"/>
      <c r="H661" s="1300"/>
      <c r="I661" s="1300"/>
      <c r="J661" s="1300"/>
      <c r="K661" s="1300"/>
      <c r="L661" s="1300"/>
      <c r="M661" s="1300"/>
      <c r="N661" s="1300"/>
      <c r="O661" s="1300"/>
      <c r="P661" s="1300"/>
      <c r="Q661" s="1300"/>
      <c r="R661" s="1300"/>
      <c r="S661" s="1300"/>
      <c r="T661" s="1300"/>
      <c r="U661" s="1300"/>
      <c r="V661" s="1300"/>
      <c r="W661" s="1300"/>
      <c r="X661" s="1300"/>
      <c r="Y661" s="1300"/>
      <c r="Z661" s="1300"/>
      <c r="AA661" s="1300"/>
      <c r="AB661" s="1300"/>
      <c r="AC661" s="1300"/>
      <c r="AD661" s="1300"/>
      <c r="AE661" s="1300"/>
    </row>
    <row r="662">
      <c r="B662" s="1300"/>
      <c r="C662" s="1300"/>
      <c r="D662" s="1300"/>
      <c r="E662" s="1300"/>
      <c r="F662" s="1300"/>
      <c r="G662" s="1300"/>
      <c r="H662" s="1300"/>
      <c r="I662" s="1300"/>
      <c r="J662" s="1300"/>
      <c r="K662" s="1300"/>
      <c r="L662" s="1300"/>
      <c r="M662" s="1300"/>
      <c r="N662" s="1300"/>
      <c r="O662" s="1300"/>
      <c r="P662" s="1300"/>
      <c r="Q662" s="1300"/>
      <c r="R662" s="1300"/>
      <c r="S662" s="1300"/>
      <c r="T662" s="1300"/>
      <c r="U662" s="1300"/>
      <c r="V662" s="1300"/>
      <c r="W662" s="1300"/>
      <c r="X662" s="1300"/>
      <c r="Y662" s="1300"/>
      <c r="Z662" s="1300"/>
      <c r="AA662" s="1300"/>
      <c r="AB662" s="1300"/>
      <c r="AC662" s="1300"/>
      <c r="AD662" s="1300"/>
      <c r="AE662" s="1300"/>
    </row>
    <row r="663">
      <c r="B663" s="1300"/>
      <c r="C663" s="1300"/>
      <c r="D663" s="1300"/>
      <c r="E663" s="1300"/>
      <c r="F663" s="1300"/>
      <c r="G663" s="1300"/>
      <c r="H663" s="1300"/>
      <c r="I663" s="1300"/>
      <c r="J663" s="1300"/>
      <c r="K663" s="1300"/>
      <c r="L663" s="1300"/>
      <c r="M663" s="1300"/>
      <c r="N663" s="1300"/>
      <c r="O663" s="1300"/>
      <c r="P663" s="1300"/>
      <c r="Q663" s="1300"/>
      <c r="R663" s="1300"/>
      <c r="S663" s="1300"/>
      <c r="T663" s="1300"/>
      <c r="U663" s="1300"/>
      <c r="V663" s="1300"/>
      <c r="W663" s="1300"/>
      <c r="X663" s="1300"/>
      <c r="Y663" s="1300"/>
      <c r="Z663" s="1300"/>
      <c r="AA663" s="1300"/>
      <c r="AB663" s="1300"/>
      <c r="AC663" s="1300"/>
      <c r="AD663" s="1300"/>
      <c r="AE663" s="1300"/>
    </row>
    <row r="664">
      <c r="B664" s="1300"/>
      <c r="C664" s="1300"/>
      <c r="D664" s="1300"/>
      <c r="E664" s="1300"/>
      <c r="F664" s="1300"/>
      <c r="G664" s="1300"/>
      <c r="H664" s="1300"/>
      <c r="I664" s="1300"/>
      <c r="J664" s="1300"/>
      <c r="K664" s="1300"/>
      <c r="L664" s="1300"/>
      <c r="M664" s="1300"/>
      <c r="N664" s="1300"/>
      <c r="O664" s="1300"/>
      <c r="P664" s="1300"/>
      <c r="Q664" s="1300"/>
      <c r="R664" s="1300"/>
      <c r="S664" s="1300"/>
      <c r="T664" s="1300"/>
      <c r="U664" s="1300"/>
      <c r="V664" s="1300"/>
      <c r="W664" s="1300"/>
      <c r="X664" s="1300"/>
      <c r="Y664" s="1300"/>
      <c r="Z664" s="1300"/>
      <c r="AA664" s="1300"/>
      <c r="AB664" s="1300"/>
      <c r="AC664" s="1300"/>
      <c r="AD664" s="1300"/>
      <c r="AE664" s="1300"/>
    </row>
    <row r="665">
      <c r="B665" s="1300"/>
      <c r="C665" s="1300"/>
      <c r="D665" s="1300"/>
      <c r="E665" s="1300"/>
      <c r="F665" s="1300"/>
      <c r="G665" s="1300"/>
      <c r="H665" s="1300"/>
      <c r="I665" s="1300"/>
      <c r="J665" s="1300"/>
      <c r="K665" s="1300"/>
      <c r="L665" s="1300"/>
      <c r="M665" s="1300"/>
      <c r="N665" s="1300"/>
      <c r="O665" s="1300"/>
      <c r="P665" s="1300"/>
      <c r="Q665" s="1300"/>
      <c r="R665" s="1300"/>
      <c r="S665" s="1300"/>
      <c r="T665" s="1300"/>
      <c r="U665" s="1300"/>
      <c r="V665" s="1300"/>
      <c r="W665" s="1300"/>
      <c r="X665" s="1300"/>
      <c r="Y665" s="1300"/>
      <c r="Z665" s="1300"/>
      <c r="AA665" s="1300"/>
      <c r="AB665" s="1300"/>
      <c r="AC665" s="1300"/>
      <c r="AD665" s="1300"/>
      <c r="AE665" s="1300"/>
    </row>
    <row r="666">
      <c r="B666" s="1300"/>
      <c r="C666" s="1300"/>
      <c r="D666" s="1300"/>
      <c r="E666" s="1300"/>
      <c r="F666" s="1300"/>
      <c r="G666" s="1300"/>
      <c r="H666" s="1300"/>
      <c r="I666" s="1300"/>
      <c r="J666" s="1300"/>
      <c r="K666" s="1300"/>
      <c r="L666" s="1300"/>
      <c r="M666" s="1300"/>
      <c r="N666" s="1300"/>
      <c r="O666" s="1300"/>
      <c r="P666" s="1300"/>
      <c r="Q666" s="1300"/>
      <c r="R666" s="1300"/>
      <c r="S666" s="1300"/>
      <c r="T666" s="1300"/>
      <c r="U666" s="1300"/>
      <c r="V666" s="1300"/>
      <c r="W666" s="1300"/>
      <c r="X666" s="1300"/>
      <c r="Y666" s="1300"/>
      <c r="Z666" s="1300"/>
      <c r="AA666" s="1300"/>
      <c r="AB666" s="1300"/>
      <c r="AC666" s="1300"/>
      <c r="AD666" s="1300"/>
      <c r="AE666" s="1300"/>
    </row>
    <row r="667">
      <c r="B667" s="1300"/>
      <c r="C667" s="1300"/>
      <c r="D667" s="1300"/>
      <c r="E667" s="1300"/>
      <c r="F667" s="1300"/>
      <c r="G667" s="1300"/>
      <c r="H667" s="1300"/>
      <c r="I667" s="1300"/>
      <c r="J667" s="1300"/>
      <c r="K667" s="1300"/>
      <c r="L667" s="1300"/>
      <c r="M667" s="1300"/>
      <c r="N667" s="1300"/>
      <c r="O667" s="1300"/>
      <c r="P667" s="1300"/>
      <c r="Q667" s="1300"/>
      <c r="R667" s="1300"/>
      <c r="S667" s="1300"/>
      <c r="T667" s="1300"/>
      <c r="U667" s="1300"/>
      <c r="V667" s="1300"/>
      <c r="W667" s="1300"/>
      <c r="X667" s="1300"/>
      <c r="Y667" s="1300"/>
      <c r="Z667" s="1300"/>
      <c r="AA667" s="1300"/>
      <c r="AB667" s="1300"/>
      <c r="AC667" s="1300"/>
      <c r="AD667" s="1300"/>
      <c r="AE667" s="1300"/>
    </row>
    <row r="668">
      <c r="B668" s="1300"/>
      <c r="C668" s="1300"/>
      <c r="D668" s="1300"/>
      <c r="E668" s="1300"/>
      <c r="F668" s="1300"/>
      <c r="G668" s="1300"/>
      <c r="H668" s="1300"/>
      <c r="I668" s="1300"/>
      <c r="J668" s="1300"/>
      <c r="K668" s="1300"/>
      <c r="L668" s="1300"/>
      <c r="M668" s="1300"/>
      <c r="N668" s="1300"/>
      <c r="O668" s="1300"/>
      <c r="P668" s="1300"/>
      <c r="Q668" s="1300"/>
      <c r="R668" s="1300"/>
      <c r="S668" s="1300"/>
      <c r="T668" s="1300"/>
      <c r="U668" s="1300"/>
      <c r="V668" s="1300"/>
      <c r="W668" s="1300"/>
      <c r="X668" s="1300"/>
      <c r="Y668" s="1300"/>
      <c r="Z668" s="1300"/>
      <c r="AA668" s="1300"/>
      <c r="AB668" s="1300"/>
      <c r="AC668" s="1300"/>
      <c r="AD668" s="1300"/>
      <c r="AE668" s="1300"/>
    </row>
    <row r="669">
      <c r="B669" s="1300"/>
      <c r="C669" s="1300"/>
      <c r="D669" s="1300"/>
      <c r="E669" s="1300"/>
      <c r="F669" s="1300"/>
      <c r="G669" s="1300"/>
      <c r="H669" s="1300"/>
      <c r="I669" s="1300"/>
      <c r="J669" s="1300"/>
      <c r="K669" s="1300"/>
      <c r="L669" s="1300"/>
      <c r="M669" s="1300"/>
      <c r="N669" s="1300"/>
      <c r="O669" s="1300"/>
      <c r="P669" s="1300"/>
      <c r="Q669" s="1300"/>
      <c r="R669" s="1300"/>
      <c r="S669" s="1300"/>
      <c r="T669" s="1300"/>
      <c r="U669" s="1300"/>
      <c r="V669" s="1300"/>
      <c r="W669" s="1300"/>
      <c r="X669" s="1300"/>
      <c r="Y669" s="1300"/>
      <c r="Z669" s="1300"/>
      <c r="AA669" s="1300"/>
      <c r="AB669" s="1300"/>
      <c r="AC669" s="1300"/>
      <c r="AD669" s="1300"/>
      <c r="AE669" s="1300"/>
    </row>
    <row r="670">
      <c r="B670" s="1300"/>
      <c r="C670" s="1300"/>
      <c r="D670" s="1300"/>
      <c r="E670" s="1300"/>
      <c r="F670" s="1300"/>
      <c r="G670" s="1300"/>
      <c r="H670" s="1300"/>
      <c r="I670" s="1300"/>
      <c r="J670" s="1300"/>
      <c r="K670" s="1300"/>
      <c r="L670" s="1300"/>
      <c r="M670" s="1300"/>
      <c r="N670" s="1300"/>
      <c r="O670" s="1300"/>
      <c r="P670" s="1300"/>
      <c r="Q670" s="1300"/>
      <c r="R670" s="1300"/>
      <c r="S670" s="1300"/>
      <c r="T670" s="1300"/>
      <c r="U670" s="1300"/>
      <c r="V670" s="1300"/>
      <c r="W670" s="1300"/>
      <c r="X670" s="1300"/>
      <c r="Y670" s="1300"/>
      <c r="Z670" s="1300"/>
      <c r="AA670" s="1300"/>
      <c r="AB670" s="1300"/>
      <c r="AC670" s="1300"/>
      <c r="AD670" s="1300"/>
      <c r="AE670" s="1300"/>
    </row>
    <row r="671">
      <c r="B671" s="1300"/>
      <c r="C671" s="1300"/>
      <c r="D671" s="1300"/>
      <c r="E671" s="1300"/>
      <c r="F671" s="1300"/>
      <c r="G671" s="1300"/>
      <c r="H671" s="1300"/>
      <c r="I671" s="1300"/>
      <c r="J671" s="1300"/>
      <c r="K671" s="1300"/>
      <c r="L671" s="1300"/>
      <c r="M671" s="1300"/>
      <c r="N671" s="1300"/>
      <c r="O671" s="1300"/>
      <c r="P671" s="1300"/>
      <c r="Q671" s="1300"/>
      <c r="R671" s="1300"/>
      <c r="S671" s="1300"/>
      <c r="T671" s="1300"/>
      <c r="U671" s="1300"/>
      <c r="V671" s="1300"/>
      <c r="W671" s="1300"/>
      <c r="X671" s="1300"/>
      <c r="Y671" s="1300"/>
      <c r="Z671" s="1300"/>
      <c r="AA671" s="1300"/>
      <c r="AB671" s="1300"/>
      <c r="AC671" s="1300"/>
      <c r="AD671" s="1300"/>
      <c r="AE671" s="1300"/>
    </row>
    <row r="672">
      <c r="B672" s="1300"/>
      <c r="C672" s="1300"/>
      <c r="D672" s="1300"/>
      <c r="E672" s="1300"/>
      <c r="F672" s="1300"/>
      <c r="G672" s="1300"/>
      <c r="H672" s="1300"/>
      <c r="I672" s="1300"/>
      <c r="J672" s="1300"/>
      <c r="K672" s="1300"/>
      <c r="L672" s="1300"/>
      <c r="M672" s="1300"/>
      <c r="N672" s="1300"/>
      <c r="O672" s="1300"/>
      <c r="P672" s="1300"/>
      <c r="Q672" s="1300"/>
      <c r="R672" s="1300"/>
      <c r="S672" s="1300"/>
      <c r="T672" s="1300"/>
      <c r="U672" s="1300"/>
      <c r="V672" s="1300"/>
      <c r="W672" s="1300"/>
      <c r="X672" s="1300"/>
      <c r="Y672" s="1300"/>
      <c r="Z672" s="1300"/>
      <c r="AA672" s="1300"/>
      <c r="AB672" s="1300"/>
      <c r="AC672" s="1300"/>
      <c r="AD672" s="1300"/>
      <c r="AE672" s="1300"/>
    </row>
    <row r="673">
      <c r="B673" s="1300"/>
      <c r="C673" s="1300"/>
      <c r="D673" s="1300"/>
      <c r="E673" s="1300"/>
      <c r="F673" s="1300"/>
      <c r="G673" s="1300"/>
      <c r="H673" s="1300"/>
      <c r="I673" s="1300"/>
      <c r="J673" s="1300"/>
      <c r="K673" s="1300"/>
      <c r="L673" s="1300"/>
      <c r="M673" s="1300"/>
      <c r="N673" s="1300"/>
      <c r="O673" s="1300"/>
      <c r="P673" s="1300"/>
      <c r="Q673" s="1300"/>
      <c r="R673" s="1300"/>
      <c r="S673" s="1300"/>
      <c r="T673" s="1300"/>
      <c r="U673" s="1300"/>
      <c r="V673" s="1300"/>
      <c r="W673" s="1300"/>
      <c r="X673" s="1300"/>
      <c r="Y673" s="1300"/>
      <c r="Z673" s="1300"/>
      <c r="AA673" s="1300"/>
      <c r="AB673" s="1300"/>
      <c r="AC673" s="1300"/>
      <c r="AD673" s="1300"/>
      <c r="AE673" s="1300"/>
    </row>
    <row r="674">
      <c r="B674" s="1300"/>
      <c r="C674" s="1300"/>
      <c r="D674" s="1300"/>
      <c r="E674" s="1300"/>
      <c r="F674" s="1300"/>
      <c r="G674" s="1300"/>
      <c r="H674" s="1300"/>
      <c r="I674" s="1300"/>
      <c r="J674" s="1300"/>
      <c r="K674" s="1300"/>
      <c r="L674" s="1300"/>
      <c r="M674" s="1300"/>
      <c r="N674" s="1300"/>
      <c r="O674" s="1300"/>
      <c r="P674" s="1300"/>
      <c r="Q674" s="1300"/>
      <c r="R674" s="1300"/>
      <c r="S674" s="1300"/>
      <c r="T674" s="1300"/>
      <c r="U674" s="1300"/>
      <c r="V674" s="1300"/>
      <c r="W674" s="1300"/>
      <c r="X674" s="1300"/>
      <c r="Y674" s="1300"/>
      <c r="Z674" s="1300"/>
      <c r="AA674" s="1300"/>
      <c r="AB674" s="1300"/>
      <c r="AC674" s="1300"/>
      <c r="AD674" s="1300"/>
      <c r="AE674" s="1300"/>
    </row>
    <row r="675">
      <c r="B675" s="1300"/>
      <c r="C675" s="1300"/>
      <c r="D675" s="1300"/>
      <c r="E675" s="1300"/>
      <c r="F675" s="1300"/>
      <c r="G675" s="1300"/>
      <c r="H675" s="1300"/>
      <c r="I675" s="1300"/>
      <c r="J675" s="1300"/>
      <c r="K675" s="1300"/>
      <c r="L675" s="1300"/>
      <c r="M675" s="1300"/>
      <c r="N675" s="1300"/>
      <c r="O675" s="1300"/>
      <c r="P675" s="1300"/>
      <c r="Q675" s="1300"/>
      <c r="R675" s="1300"/>
      <c r="S675" s="1300"/>
      <c r="T675" s="1300"/>
      <c r="U675" s="1300"/>
      <c r="V675" s="1300"/>
      <c r="W675" s="1300"/>
      <c r="X675" s="1300"/>
      <c r="Y675" s="1300"/>
      <c r="Z675" s="1300"/>
      <c r="AA675" s="1300"/>
      <c r="AB675" s="1300"/>
      <c r="AC675" s="1300"/>
      <c r="AD675" s="1300"/>
      <c r="AE675" s="1300"/>
    </row>
    <row r="676">
      <c r="B676" s="1300"/>
      <c r="C676" s="1300"/>
      <c r="D676" s="1300"/>
      <c r="E676" s="1300"/>
      <c r="F676" s="1300"/>
      <c r="G676" s="1300"/>
      <c r="H676" s="1300"/>
      <c r="I676" s="1300"/>
      <c r="J676" s="1300"/>
      <c r="K676" s="1300"/>
      <c r="L676" s="1300"/>
      <c r="M676" s="1300"/>
      <c r="N676" s="1300"/>
      <c r="O676" s="1300"/>
      <c r="P676" s="1300"/>
      <c r="Q676" s="1300"/>
      <c r="R676" s="1300"/>
      <c r="S676" s="1300"/>
      <c r="T676" s="1300"/>
      <c r="U676" s="1300"/>
      <c r="V676" s="1300"/>
      <c r="W676" s="1300"/>
      <c r="X676" s="1300"/>
      <c r="Y676" s="1300"/>
      <c r="Z676" s="1300"/>
      <c r="AA676" s="1300"/>
      <c r="AB676" s="1300"/>
      <c r="AC676" s="1300"/>
      <c r="AD676" s="1300"/>
      <c r="AE676" s="1300"/>
    </row>
    <row r="677">
      <c r="B677" s="1300"/>
      <c r="C677" s="1300"/>
      <c r="D677" s="1300"/>
      <c r="E677" s="1300"/>
      <c r="F677" s="1300"/>
      <c r="G677" s="1300"/>
      <c r="H677" s="1300"/>
      <c r="I677" s="1300"/>
      <c r="J677" s="1300"/>
      <c r="K677" s="1300"/>
      <c r="L677" s="1300"/>
      <c r="M677" s="1300"/>
      <c r="N677" s="1300"/>
      <c r="O677" s="1300"/>
      <c r="P677" s="1300"/>
      <c r="Q677" s="1300"/>
      <c r="R677" s="1300"/>
      <c r="S677" s="1300"/>
      <c r="T677" s="1300"/>
      <c r="U677" s="1300"/>
      <c r="V677" s="1300"/>
      <c r="W677" s="1300"/>
      <c r="X677" s="1300"/>
      <c r="Y677" s="1300"/>
      <c r="Z677" s="1300"/>
      <c r="AA677" s="1300"/>
      <c r="AB677" s="1300"/>
      <c r="AC677" s="1300"/>
      <c r="AD677" s="1300"/>
      <c r="AE677" s="1300"/>
    </row>
    <row r="678">
      <c r="B678" s="1300"/>
      <c r="C678" s="1300"/>
      <c r="D678" s="1300"/>
      <c r="E678" s="1300"/>
      <c r="F678" s="1300"/>
      <c r="G678" s="1300"/>
      <c r="H678" s="1300"/>
      <c r="I678" s="1300"/>
      <c r="J678" s="1300"/>
      <c r="K678" s="1300"/>
      <c r="L678" s="1300"/>
      <c r="M678" s="1300"/>
      <c r="N678" s="1300"/>
      <c r="O678" s="1300"/>
      <c r="P678" s="1300"/>
      <c r="Q678" s="1300"/>
      <c r="R678" s="1300"/>
      <c r="S678" s="1300"/>
      <c r="T678" s="1300"/>
      <c r="U678" s="1300"/>
      <c r="V678" s="1300"/>
      <c r="W678" s="1300"/>
      <c r="X678" s="1300"/>
      <c r="Y678" s="1300"/>
      <c r="Z678" s="1300"/>
      <c r="AA678" s="1300"/>
      <c r="AB678" s="1300"/>
      <c r="AC678" s="1300"/>
      <c r="AD678" s="1300"/>
      <c r="AE678" s="1300"/>
    </row>
    <row r="679">
      <c r="B679" s="1300"/>
      <c r="C679" s="1300"/>
      <c r="D679" s="1300"/>
      <c r="E679" s="1300"/>
      <c r="F679" s="1300"/>
      <c r="G679" s="1300"/>
      <c r="H679" s="1300"/>
      <c r="I679" s="1300"/>
      <c r="J679" s="1300"/>
      <c r="K679" s="1300"/>
      <c r="L679" s="1300"/>
      <c r="M679" s="1300"/>
      <c r="N679" s="1300"/>
      <c r="O679" s="1300"/>
      <c r="P679" s="1300"/>
      <c r="Q679" s="1300"/>
      <c r="R679" s="1300"/>
      <c r="S679" s="1300"/>
      <c r="T679" s="1300"/>
      <c r="U679" s="1300"/>
      <c r="V679" s="1300"/>
      <c r="W679" s="1300"/>
      <c r="X679" s="1300"/>
      <c r="Y679" s="1300"/>
      <c r="Z679" s="1300"/>
      <c r="AA679" s="1300"/>
      <c r="AB679" s="1300"/>
      <c r="AC679" s="1300"/>
      <c r="AD679" s="1300"/>
      <c r="AE679" s="1300"/>
    </row>
    <row r="680">
      <c r="B680" s="1300"/>
      <c r="C680" s="1300"/>
      <c r="D680" s="1300"/>
      <c r="E680" s="1300"/>
      <c r="F680" s="1300"/>
      <c r="G680" s="1300"/>
      <c r="H680" s="1300"/>
      <c r="I680" s="1300"/>
      <c r="J680" s="1300"/>
      <c r="K680" s="1300"/>
      <c r="L680" s="1300"/>
      <c r="M680" s="1300"/>
      <c r="N680" s="1300"/>
      <c r="O680" s="1300"/>
      <c r="P680" s="1300"/>
      <c r="Q680" s="1300"/>
      <c r="R680" s="1300"/>
      <c r="S680" s="1300"/>
      <c r="T680" s="1300"/>
      <c r="U680" s="1300"/>
      <c r="V680" s="1300"/>
      <c r="W680" s="1300"/>
      <c r="X680" s="1300"/>
      <c r="Y680" s="1300"/>
      <c r="Z680" s="1300"/>
      <c r="AA680" s="1300"/>
      <c r="AB680" s="1300"/>
      <c r="AC680" s="1300"/>
      <c r="AD680" s="1300"/>
      <c r="AE680" s="1300"/>
    </row>
    <row r="681">
      <c r="B681" s="1300"/>
      <c r="C681" s="1300"/>
      <c r="D681" s="1300"/>
      <c r="E681" s="1300"/>
      <c r="F681" s="1300"/>
      <c r="G681" s="1300"/>
      <c r="H681" s="1300"/>
      <c r="I681" s="1300"/>
      <c r="J681" s="1300"/>
      <c r="K681" s="1300"/>
      <c r="L681" s="1300"/>
      <c r="M681" s="1300"/>
      <c r="N681" s="1300"/>
      <c r="O681" s="1300"/>
      <c r="P681" s="1300"/>
      <c r="Q681" s="1300"/>
      <c r="R681" s="1300"/>
      <c r="S681" s="1300"/>
      <c r="T681" s="1300"/>
      <c r="U681" s="1300"/>
      <c r="V681" s="1300"/>
      <c r="W681" s="1300"/>
      <c r="X681" s="1300"/>
      <c r="Y681" s="1300"/>
      <c r="Z681" s="1300"/>
      <c r="AA681" s="1300"/>
      <c r="AB681" s="1300"/>
      <c r="AC681" s="1300"/>
      <c r="AD681" s="1300"/>
      <c r="AE681" s="1300"/>
    </row>
    <row r="682">
      <c r="B682" s="1300"/>
      <c r="C682" s="1300"/>
      <c r="D682" s="1300"/>
      <c r="E682" s="1300"/>
      <c r="F682" s="1300"/>
      <c r="G682" s="1300"/>
      <c r="H682" s="1300"/>
      <c r="I682" s="1300"/>
      <c r="J682" s="1300"/>
      <c r="K682" s="1300"/>
      <c r="L682" s="1300"/>
      <c r="M682" s="1300"/>
      <c r="N682" s="1300"/>
      <c r="O682" s="1300"/>
      <c r="P682" s="1300"/>
      <c r="Q682" s="1300"/>
      <c r="R682" s="1300"/>
      <c r="S682" s="1300"/>
      <c r="T682" s="1300"/>
      <c r="U682" s="1300"/>
      <c r="V682" s="1300"/>
      <c r="W682" s="1300"/>
      <c r="X682" s="1300"/>
      <c r="Y682" s="1300"/>
      <c r="Z682" s="1300"/>
      <c r="AA682" s="1300"/>
      <c r="AB682" s="1300"/>
      <c r="AC682" s="1300"/>
      <c r="AD682" s="1300"/>
      <c r="AE682" s="1300"/>
    </row>
    <row r="683">
      <c r="B683" s="1300"/>
      <c r="C683" s="1300"/>
      <c r="D683" s="1300"/>
      <c r="E683" s="1300"/>
      <c r="F683" s="1300"/>
      <c r="G683" s="1300"/>
      <c r="H683" s="1300"/>
      <c r="I683" s="1300"/>
      <c r="J683" s="1300"/>
      <c r="K683" s="1300"/>
      <c r="L683" s="1300"/>
      <c r="M683" s="1300"/>
      <c r="N683" s="1300"/>
      <c r="O683" s="1300"/>
      <c r="P683" s="1300"/>
      <c r="Q683" s="1300"/>
      <c r="R683" s="1300"/>
      <c r="S683" s="1300"/>
      <c r="T683" s="1300"/>
      <c r="U683" s="1300"/>
      <c r="V683" s="1300"/>
      <c r="W683" s="1300"/>
      <c r="X683" s="1300"/>
      <c r="Y683" s="1300"/>
      <c r="Z683" s="1300"/>
      <c r="AA683" s="1300"/>
      <c r="AB683" s="1300"/>
      <c r="AC683" s="1300"/>
      <c r="AD683" s="1300"/>
      <c r="AE683" s="1300"/>
    </row>
    <row r="684">
      <c r="B684" s="1300"/>
      <c r="C684" s="1300"/>
      <c r="D684" s="1300"/>
      <c r="E684" s="1300"/>
      <c r="F684" s="1300"/>
      <c r="G684" s="1300"/>
      <c r="H684" s="1300"/>
      <c r="I684" s="1300"/>
      <c r="J684" s="1300"/>
      <c r="K684" s="1300"/>
      <c r="L684" s="1300"/>
      <c r="M684" s="1300"/>
      <c r="N684" s="1300"/>
      <c r="O684" s="1300"/>
      <c r="P684" s="1300"/>
      <c r="Q684" s="1300"/>
      <c r="R684" s="1300"/>
      <c r="S684" s="1300"/>
      <c r="T684" s="1300"/>
      <c r="U684" s="1300"/>
      <c r="V684" s="1300"/>
      <c r="W684" s="1300"/>
      <c r="X684" s="1300"/>
      <c r="Y684" s="1300"/>
      <c r="Z684" s="1300"/>
      <c r="AA684" s="1300"/>
      <c r="AB684" s="1300"/>
      <c r="AC684" s="1300"/>
      <c r="AD684" s="1300"/>
      <c r="AE684" s="1300"/>
    </row>
    <row r="685">
      <c r="B685" s="1300"/>
      <c r="C685" s="1300"/>
      <c r="D685" s="1300"/>
      <c r="E685" s="1300"/>
      <c r="F685" s="1300"/>
      <c r="G685" s="1300"/>
      <c r="H685" s="1300"/>
      <c r="I685" s="1300"/>
      <c r="J685" s="1300"/>
      <c r="K685" s="1300"/>
      <c r="L685" s="1300"/>
      <c r="M685" s="1300"/>
      <c r="N685" s="1300"/>
      <c r="O685" s="1300"/>
      <c r="P685" s="1300"/>
      <c r="Q685" s="1300"/>
      <c r="R685" s="1300"/>
      <c r="S685" s="1300"/>
      <c r="T685" s="1300"/>
      <c r="U685" s="1300"/>
      <c r="V685" s="1300"/>
      <c r="W685" s="1300"/>
      <c r="X685" s="1300"/>
      <c r="Y685" s="1300"/>
      <c r="Z685" s="1300"/>
      <c r="AA685" s="1300"/>
      <c r="AB685" s="1300"/>
      <c r="AC685" s="1300"/>
      <c r="AD685" s="1300"/>
      <c r="AE685" s="1300"/>
    </row>
    <row r="686">
      <c r="B686" s="1300"/>
      <c r="C686" s="1300"/>
      <c r="D686" s="1300"/>
      <c r="E686" s="1300"/>
      <c r="F686" s="1300"/>
      <c r="G686" s="1300"/>
      <c r="H686" s="1300"/>
      <c r="I686" s="1300"/>
      <c r="J686" s="1300"/>
      <c r="K686" s="1300"/>
      <c r="L686" s="1300"/>
      <c r="M686" s="1300"/>
      <c r="N686" s="1300"/>
      <c r="O686" s="1300"/>
      <c r="P686" s="1300"/>
      <c r="Q686" s="1300"/>
      <c r="R686" s="1300"/>
      <c r="S686" s="1300"/>
      <c r="T686" s="1300"/>
      <c r="U686" s="1300"/>
      <c r="V686" s="1300"/>
      <c r="W686" s="1300"/>
      <c r="X686" s="1300"/>
      <c r="Y686" s="1300"/>
      <c r="Z686" s="1300"/>
      <c r="AA686" s="1300"/>
      <c r="AB686" s="1300"/>
      <c r="AC686" s="1300"/>
      <c r="AD686" s="1300"/>
      <c r="AE686" s="1300"/>
    </row>
    <row r="687">
      <c r="B687" s="1300"/>
      <c r="C687" s="1300"/>
      <c r="D687" s="1300"/>
      <c r="E687" s="1300"/>
      <c r="F687" s="1300"/>
      <c r="G687" s="1300"/>
      <c r="H687" s="1300"/>
      <c r="I687" s="1300"/>
      <c r="J687" s="1300"/>
      <c r="K687" s="1300"/>
      <c r="L687" s="1300"/>
      <c r="M687" s="1300"/>
      <c r="N687" s="1300"/>
      <c r="O687" s="1300"/>
      <c r="P687" s="1300"/>
      <c r="Q687" s="1300"/>
      <c r="R687" s="1300"/>
      <c r="S687" s="1300"/>
      <c r="T687" s="1300"/>
      <c r="U687" s="1300"/>
      <c r="V687" s="1300"/>
      <c r="W687" s="1300"/>
      <c r="X687" s="1300"/>
      <c r="Y687" s="1300"/>
      <c r="Z687" s="1300"/>
      <c r="AA687" s="1300"/>
      <c r="AB687" s="1300"/>
      <c r="AC687" s="1300"/>
      <c r="AD687" s="1300"/>
      <c r="AE687" s="1300"/>
    </row>
    <row r="688">
      <c r="B688" s="1300"/>
      <c r="C688" s="1300"/>
      <c r="D688" s="1300"/>
      <c r="E688" s="1300"/>
      <c r="F688" s="1300"/>
      <c r="G688" s="1300"/>
      <c r="H688" s="1300"/>
      <c r="I688" s="1300"/>
      <c r="J688" s="1300"/>
      <c r="K688" s="1300"/>
      <c r="L688" s="1300"/>
      <c r="M688" s="1300"/>
      <c r="N688" s="1300"/>
      <c r="O688" s="1300"/>
      <c r="P688" s="1300"/>
      <c r="Q688" s="1300"/>
      <c r="R688" s="1300"/>
      <c r="S688" s="1300"/>
      <c r="T688" s="1300"/>
      <c r="U688" s="1300"/>
      <c r="V688" s="1300"/>
      <c r="W688" s="1300"/>
      <c r="X688" s="1300"/>
      <c r="Y688" s="1300"/>
      <c r="Z688" s="1300"/>
      <c r="AA688" s="1300"/>
      <c r="AB688" s="1300"/>
      <c r="AC688" s="1300"/>
      <c r="AD688" s="1300"/>
      <c r="AE688" s="1300"/>
    </row>
    <row r="689">
      <c r="B689" s="1300"/>
      <c r="C689" s="1300"/>
      <c r="D689" s="1300"/>
      <c r="E689" s="1300"/>
      <c r="F689" s="1300"/>
      <c r="G689" s="1300"/>
      <c r="H689" s="1300"/>
      <c r="I689" s="1300"/>
      <c r="J689" s="1300"/>
      <c r="K689" s="1300"/>
      <c r="L689" s="1300"/>
      <c r="M689" s="1300"/>
      <c r="N689" s="1300"/>
      <c r="O689" s="1300"/>
      <c r="P689" s="1300"/>
      <c r="Q689" s="1300"/>
      <c r="R689" s="1300"/>
      <c r="S689" s="1300"/>
      <c r="T689" s="1300"/>
      <c r="U689" s="1300"/>
      <c r="V689" s="1300"/>
      <c r="W689" s="1300"/>
      <c r="X689" s="1300"/>
      <c r="Y689" s="1300"/>
      <c r="Z689" s="1300"/>
      <c r="AA689" s="1300"/>
      <c r="AB689" s="1300"/>
      <c r="AC689" s="1300"/>
      <c r="AD689" s="1300"/>
      <c r="AE689" s="1300"/>
    </row>
    <row r="690">
      <c r="B690" s="1300"/>
      <c r="C690" s="1300"/>
      <c r="D690" s="1300"/>
      <c r="E690" s="1300"/>
      <c r="F690" s="1300"/>
      <c r="G690" s="1300"/>
      <c r="H690" s="1300"/>
      <c r="I690" s="1300"/>
      <c r="J690" s="1300"/>
      <c r="K690" s="1300"/>
      <c r="L690" s="1300"/>
      <c r="M690" s="1300"/>
      <c r="N690" s="1300"/>
      <c r="O690" s="1300"/>
      <c r="P690" s="1300"/>
      <c r="Q690" s="1300"/>
      <c r="R690" s="1300"/>
      <c r="S690" s="1300"/>
      <c r="T690" s="1300"/>
      <c r="U690" s="1300"/>
      <c r="V690" s="1300"/>
      <c r="W690" s="1300"/>
      <c r="X690" s="1300"/>
      <c r="Y690" s="1300"/>
      <c r="Z690" s="1300"/>
      <c r="AA690" s="1300"/>
      <c r="AB690" s="1300"/>
      <c r="AC690" s="1300"/>
      <c r="AD690" s="1300"/>
      <c r="AE690" s="1300"/>
    </row>
    <row r="691">
      <c r="B691" s="1300"/>
      <c r="C691" s="1300"/>
      <c r="D691" s="1300"/>
      <c r="E691" s="1300"/>
      <c r="F691" s="1300"/>
      <c r="G691" s="1300"/>
      <c r="H691" s="1300"/>
      <c r="I691" s="1300"/>
      <c r="J691" s="1300"/>
      <c r="K691" s="1300"/>
      <c r="L691" s="1300"/>
      <c r="M691" s="1300"/>
      <c r="N691" s="1300"/>
      <c r="O691" s="1300"/>
      <c r="P691" s="1300"/>
      <c r="Q691" s="1300"/>
      <c r="R691" s="1300"/>
      <c r="S691" s="1300"/>
      <c r="T691" s="1300"/>
      <c r="U691" s="1300"/>
      <c r="V691" s="1300"/>
      <c r="W691" s="1300"/>
      <c r="X691" s="1300"/>
      <c r="Y691" s="1300"/>
      <c r="Z691" s="1300"/>
      <c r="AA691" s="1300"/>
      <c r="AB691" s="1300"/>
      <c r="AC691" s="1300"/>
      <c r="AD691" s="1300"/>
      <c r="AE691" s="1300"/>
    </row>
    <row r="692">
      <c r="B692" s="1300"/>
      <c r="C692" s="1300"/>
      <c r="D692" s="1300"/>
      <c r="E692" s="1300"/>
      <c r="F692" s="1300"/>
      <c r="G692" s="1300"/>
      <c r="H692" s="1300"/>
      <c r="I692" s="1300"/>
      <c r="J692" s="1300"/>
      <c r="K692" s="1300"/>
      <c r="L692" s="1300"/>
      <c r="M692" s="1300"/>
      <c r="N692" s="1300"/>
      <c r="O692" s="1300"/>
      <c r="P692" s="1300"/>
      <c r="Q692" s="1300"/>
      <c r="R692" s="1300"/>
      <c r="S692" s="1300"/>
      <c r="T692" s="1300"/>
      <c r="U692" s="1300"/>
      <c r="V692" s="1300"/>
      <c r="W692" s="1300"/>
      <c r="X692" s="1300"/>
      <c r="Y692" s="1300"/>
      <c r="Z692" s="1300"/>
      <c r="AA692" s="1300"/>
      <c r="AB692" s="1300"/>
      <c r="AC692" s="1300"/>
      <c r="AD692" s="1300"/>
      <c r="AE692" s="1300"/>
    </row>
    <row r="693">
      <c r="B693" s="1300"/>
      <c r="C693" s="1300"/>
      <c r="D693" s="1300"/>
      <c r="E693" s="1300"/>
      <c r="F693" s="1300"/>
      <c r="G693" s="1300"/>
      <c r="H693" s="1300"/>
      <c r="I693" s="1300"/>
      <c r="J693" s="1300"/>
      <c r="K693" s="1300"/>
      <c r="L693" s="1300"/>
      <c r="M693" s="1300"/>
      <c r="N693" s="1300"/>
      <c r="O693" s="1300"/>
      <c r="P693" s="1300"/>
      <c r="Q693" s="1300"/>
      <c r="R693" s="1300"/>
      <c r="S693" s="1300"/>
      <c r="T693" s="1300"/>
      <c r="U693" s="1300"/>
      <c r="V693" s="1300"/>
      <c r="W693" s="1300"/>
      <c r="X693" s="1300"/>
      <c r="Y693" s="1300"/>
      <c r="Z693" s="1300"/>
      <c r="AA693" s="1300"/>
      <c r="AB693" s="1300"/>
      <c r="AC693" s="1300"/>
      <c r="AD693" s="1300"/>
      <c r="AE693" s="1300"/>
    </row>
    <row r="694">
      <c r="B694" s="1300"/>
      <c r="C694" s="1300"/>
      <c r="D694" s="1300"/>
      <c r="E694" s="1300"/>
      <c r="F694" s="1300"/>
      <c r="G694" s="1300"/>
      <c r="H694" s="1300"/>
      <c r="I694" s="1300"/>
      <c r="J694" s="1300"/>
      <c r="K694" s="1300"/>
      <c r="L694" s="1300"/>
      <c r="M694" s="1300"/>
      <c r="N694" s="1300"/>
      <c r="O694" s="1300"/>
      <c r="P694" s="1300"/>
      <c r="Q694" s="1300"/>
      <c r="R694" s="1300"/>
      <c r="S694" s="1300"/>
      <c r="T694" s="1300"/>
      <c r="U694" s="1300"/>
      <c r="V694" s="1300"/>
      <c r="W694" s="1300"/>
      <c r="X694" s="1300"/>
      <c r="Y694" s="1300"/>
      <c r="Z694" s="1300"/>
      <c r="AA694" s="1300"/>
      <c r="AB694" s="1300"/>
      <c r="AC694" s="1300"/>
      <c r="AD694" s="1300"/>
      <c r="AE694" s="1300"/>
    </row>
    <row r="695">
      <c r="B695" s="1300"/>
      <c r="C695" s="1300"/>
      <c r="D695" s="1300"/>
      <c r="E695" s="1300"/>
      <c r="F695" s="1300"/>
      <c r="G695" s="1300"/>
      <c r="H695" s="1300"/>
      <c r="I695" s="1300"/>
      <c r="J695" s="1300"/>
      <c r="K695" s="1300"/>
      <c r="L695" s="1300"/>
      <c r="M695" s="1300"/>
      <c r="N695" s="1300"/>
      <c r="O695" s="1300"/>
      <c r="P695" s="1300"/>
      <c r="Q695" s="1300"/>
      <c r="R695" s="1300"/>
      <c r="S695" s="1300"/>
      <c r="T695" s="1300"/>
      <c r="U695" s="1300"/>
      <c r="V695" s="1300"/>
      <c r="W695" s="1300"/>
      <c r="X695" s="1300"/>
      <c r="Y695" s="1300"/>
      <c r="Z695" s="1300"/>
      <c r="AA695" s="1300"/>
      <c r="AB695" s="1300"/>
      <c r="AC695" s="1300"/>
      <c r="AD695" s="1300"/>
      <c r="AE695" s="1300"/>
    </row>
    <row r="696">
      <c r="B696" s="1300"/>
      <c r="C696" s="1300"/>
      <c r="D696" s="1300"/>
      <c r="E696" s="1300"/>
      <c r="F696" s="1300"/>
      <c r="G696" s="1300"/>
      <c r="H696" s="1300"/>
      <c r="I696" s="1300"/>
      <c r="J696" s="1300"/>
      <c r="K696" s="1300"/>
      <c r="L696" s="1300"/>
      <c r="M696" s="1300"/>
      <c r="N696" s="1300"/>
      <c r="O696" s="1300"/>
      <c r="P696" s="1300"/>
      <c r="Q696" s="1300"/>
      <c r="R696" s="1300"/>
      <c r="S696" s="1300"/>
      <c r="T696" s="1300"/>
      <c r="U696" s="1300"/>
      <c r="V696" s="1300"/>
      <c r="W696" s="1300"/>
      <c r="X696" s="1300"/>
      <c r="Y696" s="1300"/>
      <c r="Z696" s="1300"/>
      <c r="AA696" s="1300"/>
      <c r="AB696" s="1300"/>
      <c r="AC696" s="1300"/>
      <c r="AD696" s="1300"/>
      <c r="AE696" s="1300"/>
    </row>
    <row r="697">
      <c r="B697" s="1300"/>
      <c r="C697" s="1300"/>
      <c r="D697" s="1300"/>
      <c r="E697" s="1300"/>
      <c r="F697" s="1300"/>
      <c r="G697" s="1300"/>
      <c r="H697" s="1300"/>
      <c r="I697" s="1300"/>
      <c r="J697" s="1300"/>
      <c r="K697" s="1300"/>
      <c r="L697" s="1300"/>
      <c r="M697" s="1300"/>
      <c r="N697" s="1300"/>
      <c r="O697" s="1300"/>
      <c r="P697" s="1300"/>
      <c r="Q697" s="1300"/>
      <c r="R697" s="1300"/>
      <c r="S697" s="1300"/>
      <c r="T697" s="1300"/>
      <c r="U697" s="1300"/>
      <c r="V697" s="1300"/>
      <c r="W697" s="1300"/>
      <c r="X697" s="1300"/>
      <c r="Y697" s="1300"/>
      <c r="Z697" s="1300"/>
      <c r="AA697" s="1300"/>
      <c r="AB697" s="1300"/>
      <c r="AC697" s="1300"/>
      <c r="AD697" s="1300"/>
      <c r="AE697" s="1300"/>
    </row>
    <row r="698">
      <c r="B698" s="1300"/>
      <c r="C698" s="1300"/>
      <c r="D698" s="1300"/>
      <c r="E698" s="1300"/>
      <c r="F698" s="1300"/>
      <c r="G698" s="1300"/>
      <c r="H698" s="1300"/>
      <c r="I698" s="1300"/>
      <c r="J698" s="1300"/>
      <c r="K698" s="1300"/>
      <c r="L698" s="1300"/>
      <c r="M698" s="1300"/>
      <c r="N698" s="1300"/>
      <c r="O698" s="1300"/>
      <c r="P698" s="1300"/>
      <c r="Q698" s="1300"/>
      <c r="R698" s="1300"/>
      <c r="S698" s="1300"/>
      <c r="T698" s="1300"/>
      <c r="U698" s="1300"/>
      <c r="V698" s="1300"/>
      <c r="W698" s="1300"/>
      <c r="X698" s="1300"/>
      <c r="Y698" s="1300"/>
      <c r="Z698" s="1300"/>
      <c r="AA698" s="1300"/>
      <c r="AB698" s="1300"/>
      <c r="AC698" s="1300"/>
      <c r="AD698" s="1300"/>
      <c r="AE698" s="1300"/>
    </row>
    <row r="699">
      <c r="B699" s="1300"/>
      <c r="C699" s="1300"/>
      <c r="D699" s="1300"/>
      <c r="E699" s="1300"/>
      <c r="F699" s="1300"/>
      <c r="G699" s="1300"/>
      <c r="H699" s="1300"/>
      <c r="I699" s="1300"/>
      <c r="J699" s="1300"/>
      <c r="K699" s="1300"/>
      <c r="L699" s="1300"/>
      <c r="M699" s="1300"/>
      <c r="N699" s="1300"/>
      <c r="O699" s="1300"/>
      <c r="P699" s="1300"/>
      <c r="Q699" s="1300"/>
      <c r="R699" s="1300"/>
      <c r="S699" s="1300"/>
      <c r="T699" s="1300"/>
      <c r="U699" s="1300"/>
      <c r="V699" s="1300"/>
      <c r="W699" s="1300"/>
      <c r="X699" s="1300"/>
      <c r="Y699" s="1300"/>
      <c r="Z699" s="1300"/>
      <c r="AA699" s="1300"/>
      <c r="AB699" s="1300"/>
      <c r="AC699" s="1300"/>
      <c r="AD699" s="1300"/>
      <c r="AE699" s="1300"/>
    </row>
    <row r="700">
      <c r="B700" s="1300"/>
      <c r="C700" s="1300"/>
      <c r="D700" s="1300"/>
      <c r="E700" s="1300"/>
      <c r="F700" s="1300"/>
      <c r="G700" s="1300"/>
      <c r="H700" s="1300"/>
      <c r="I700" s="1300"/>
      <c r="J700" s="1300"/>
      <c r="K700" s="1300"/>
      <c r="L700" s="1300"/>
      <c r="M700" s="1300"/>
      <c r="N700" s="1300"/>
      <c r="O700" s="1300"/>
      <c r="P700" s="1300"/>
      <c r="Q700" s="1300"/>
      <c r="R700" s="1300"/>
      <c r="S700" s="1300"/>
      <c r="T700" s="1300"/>
      <c r="U700" s="1300"/>
      <c r="V700" s="1300"/>
      <c r="W700" s="1300"/>
      <c r="X700" s="1300"/>
      <c r="Y700" s="1300"/>
      <c r="Z700" s="1300"/>
      <c r="AA700" s="1300"/>
      <c r="AB700" s="1300"/>
      <c r="AC700" s="1300"/>
      <c r="AD700" s="1300"/>
      <c r="AE700" s="1300"/>
    </row>
    <row r="701">
      <c r="B701" s="1300"/>
      <c r="C701" s="1300"/>
      <c r="D701" s="1300"/>
      <c r="E701" s="1300"/>
      <c r="F701" s="1300"/>
      <c r="G701" s="1300"/>
      <c r="H701" s="1300"/>
      <c r="I701" s="1300"/>
      <c r="J701" s="1300"/>
      <c r="K701" s="1300"/>
      <c r="L701" s="1300"/>
      <c r="M701" s="1300"/>
      <c r="N701" s="1300"/>
      <c r="O701" s="1300"/>
      <c r="P701" s="1300"/>
      <c r="Q701" s="1300"/>
      <c r="R701" s="1300"/>
      <c r="S701" s="1300"/>
      <c r="T701" s="1300"/>
      <c r="U701" s="1300"/>
      <c r="V701" s="1300"/>
      <c r="W701" s="1300"/>
      <c r="X701" s="1300"/>
      <c r="Y701" s="1300"/>
      <c r="Z701" s="1300"/>
      <c r="AA701" s="1300"/>
      <c r="AB701" s="1300"/>
      <c r="AC701" s="1300"/>
      <c r="AD701" s="1300"/>
      <c r="AE701" s="1300"/>
    </row>
    <row r="702">
      <c r="B702" s="1300"/>
      <c r="C702" s="1300"/>
      <c r="D702" s="1300"/>
      <c r="E702" s="1300"/>
      <c r="F702" s="1300"/>
      <c r="G702" s="1300"/>
      <c r="H702" s="1300"/>
      <c r="I702" s="1300"/>
      <c r="J702" s="1300"/>
      <c r="K702" s="1300"/>
      <c r="L702" s="1300"/>
      <c r="M702" s="1300"/>
      <c r="N702" s="1300"/>
      <c r="O702" s="1300"/>
      <c r="P702" s="1300"/>
      <c r="Q702" s="1300"/>
      <c r="R702" s="1300"/>
      <c r="S702" s="1300"/>
      <c r="T702" s="1300"/>
      <c r="U702" s="1300"/>
      <c r="V702" s="1300"/>
      <c r="W702" s="1300"/>
      <c r="X702" s="1300"/>
      <c r="Y702" s="1300"/>
      <c r="Z702" s="1300"/>
      <c r="AA702" s="1300"/>
      <c r="AB702" s="1300"/>
      <c r="AC702" s="1300"/>
      <c r="AD702" s="1300"/>
      <c r="AE702" s="1300"/>
    </row>
    <row r="703">
      <c r="B703" s="1300"/>
      <c r="C703" s="1300"/>
      <c r="D703" s="1300"/>
      <c r="E703" s="1300"/>
      <c r="F703" s="1300"/>
      <c r="G703" s="1300"/>
      <c r="H703" s="1300"/>
      <c r="I703" s="1300"/>
      <c r="J703" s="1300"/>
      <c r="K703" s="1300"/>
      <c r="L703" s="1300"/>
      <c r="M703" s="1300"/>
      <c r="N703" s="1300"/>
      <c r="O703" s="1300"/>
      <c r="P703" s="1300"/>
      <c r="Q703" s="1300"/>
      <c r="R703" s="1300"/>
      <c r="S703" s="1300"/>
      <c r="T703" s="1300"/>
      <c r="U703" s="1300"/>
      <c r="V703" s="1300"/>
      <c r="W703" s="1300"/>
      <c r="X703" s="1300"/>
      <c r="Y703" s="1300"/>
      <c r="Z703" s="1300"/>
      <c r="AA703" s="1300"/>
      <c r="AB703" s="1300"/>
      <c r="AC703" s="1300"/>
      <c r="AD703" s="1300"/>
      <c r="AE703" s="1300"/>
    </row>
    <row r="704">
      <c r="B704" s="1300"/>
      <c r="C704" s="1300"/>
      <c r="D704" s="1300"/>
      <c r="E704" s="1300"/>
      <c r="F704" s="1300"/>
      <c r="G704" s="1300"/>
      <c r="H704" s="1300"/>
      <c r="I704" s="1300"/>
      <c r="J704" s="1300"/>
      <c r="K704" s="1300"/>
      <c r="L704" s="1300"/>
      <c r="M704" s="1300"/>
      <c r="N704" s="1300"/>
      <c r="O704" s="1300"/>
      <c r="P704" s="1300"/>
      <c r="Q704" s="1300"/>
      <c r="R704" s="1300"/>
      <c r="S704" s="1300"/>
      <c r="T704" s="1300"/>
      <c r="U704" s="1300"/>
      <c r="V704" s="1300"/>
      <c r="W704" s="1300"/>
      <c r="X704" s="1300"/>
      <c r="Y704" s="1300"/>
      <c r="Z704" s="1300"/>
      <c r="AA704" s="1300"/>
      <c r="AB704" s="1300"/>
      <c r="AC704" s="1300"/>
      <c r="AD704" s="1300"/>
      <c r="AE704" s="1300"/>
    </row>
    <row r="705">
      <c r="B705" s="1300"/>
      <c r="C705" s="1300"/>
      <c r="D705" s="1300"/>
      <c r="E705" s="1300"/>
      <c r="F705" s="1300"/>
      <c r="G705" s="1300"/>
      <c r="H705" s="1300"/>
      <c r="I705" s="1300"/>
      <c r="J705" s="1300"/>
      <c r="K705" s="1300"/>
      <c r="L705" s="1300"/>
      <c r="M705" s="1300"/>
      <c r="N705" s="1300"/>
      <c r="O705" s="1300"/>
      <c r="P705" s="1300"/>
      <c r="Q705" s="1300"/>
      <c r="R705" s="1300"/>
      <c r="S705" s="1300"/>
      <c r="T705" s="1300"/>
      <c r="U705" s="1300"/>
      <c r="V705" s="1300"/>
      <c r="W705" s="1300"/>
      <c r="X705" s="1300"/>
      <c r="Y705" s="1300"/>
      <c r="Z705" s="1300"/>
      <c r="AA705" s="1300"/>
      <c r="AB705" s="1300"/>
      <c r="AC705" s="1300"/>
      <c r="AD705" s="1300"/>
      <c r="AE705" s="1300"/>
    </row>
    <row r="706">
      <c r="B706" s="1300"/>
      <c r="C706" s="1300"/>
      <c r="D706" s="1300"/>
      <c r="E706" s="1300"/>
      <c r="F706" s="1300"/>
      <c r="G706" s="1300"/>
      <c r="H706" s="1300"/>
      <c r="I706" s="1300"/>
      <c r="J706" s="1300"/>
      <c r="K706" s="1300"/>
      <c r="L706" s="1300"/>
      <c r="M706" s="1300"/>
      <c r="N706" s="1300"/>
      <c r="O706" s="1300"/>
      <c r="P706" s="1300"/>
      <c r="Q706" s="1300"/>
      <c r="R706" s="1300"/>
      <c r="S706" s="1300"/>
      <c r="T706" s="1300"/>
      <c r="U706" s="1300"/>
      <c r="V706" s="1300"/>
      <c r="W706" s="1300"/>
      <c r="X706" s="1300"/>
      <c r="Y706" s="1300"/>
      <c r="Z706" s="1300"/>
      <c r="AA706" s="1300"/>
      <c r="AB706" s="1300"/>
      <c r="AC706" s="1300"/>
      <c r="AD706" s="1300"/>
      <c r="AE706" s="1300"/>
    </row>
    <row r="707">
      <c r="B707" s="1300"/>
      <c r="C707" s="1300"/>
      <c r="D707" s="1300"/>
      <c r="E707" s="1300"/>
      <c r="F707" s="1300"/>
      <c r="G707" s="1300"/>
      <c r="H707" s="1300"/>
      <c r="I707" s="1300"/>
      <c r="J707" s="1300"/>
      <c r="K707" s="1300"/>
      <c r="L707" s="1300"/>
      <c r="M707" s="1300"/>
      <c r="N707" s="1300"/>
      <c r="O707" s="1300"/>
      <c r="P707" s="1300"/>
      <c r="Q707" s="1300"/>
      <c r="R707" s="1300"/>
      <c r="S707" s="1300"/>
      <c r="T707" s="1300"/>
      <c r="U707" s="1300"/>
      <c r="V707" s="1300"/>
      <c r="W707" s="1300"/>
      <c r="X707" s="1300"/>
      <c r="Y707" s="1300"/>
      <c r="Z707" s="1300"/>
      <c r="AA707" s="1300"/>
      <c r="AB707" s="1300"/>
      <c r="AC707" s="1300"/>
      <c r="AD707" s="1300"/>
      <c r="AE707" s="1300"/>
    </row>
    <row r="708">
      <c r="B708" s="1300"/>
      <c r="C708" s="1300"/>
      <c r="D708" s="1300"/>
      <c r="E708" s="1300"/>
      <c r="F708" s="1300"/>
      <c r="G708" s="1300"/>
      <c r="H708" s="1300"/>
      <c r="I708" s="1300"/>
      <c r="J708" s="1300"/>
      <c r="K708" s="1300"/>
      <c r="L708" s="1300"/>
      <c r="M708" s="1300"/>
      <c r="N708" s="1300"/>
      <c r="O708" s="1300"/>
      <c r="P708" s="1300"/>
      <c r="Q708" s="1300"/>
      <c r="R708" s="1300"/>
      <c r="S708" s="1300"/>
      <c r="T708" s="1300"/>
      <c r="U708" s="1300"/>
      <c r="V708" s="1300"/>
      <c r="W708" s="1300"/>
      <c r="X708" s="1300"/>
      <c r="Y708" s="1300"/>
      <c r="Z708" s="1300"/>
      <c r="AA708" s="1300"/>
      <c r="AB708" s="1300"/>
      <c r="AC708" s="1300"/>
      <c r="AD708" s="1300"/>
      <c r="AE708" s="1300"/>
    </row>
    <row r="709">
      <c r="B709" s="1300"/>
      <c r="C709" s="1300"/>
      <c r="D709" s="1300"/>
      <c r="E709" s="1300"/>
      <c r="F709" s="1300"/>
      <c r="G709" s="1300"/>
      <c r="H709" s="1300"/>
      <c r="I709" s="1300"/>
      <c r="J709" s="1300"/>
      <c r="K709" s="1300"/>
      <c r="L709" s="1300"/>
      <c r="M709" s="1300"/>
      <c r="N709" s="1300"/>
      <c r="O709" s="1300"/>
      <c r="P709" s="1300"/>
      <c r="Q709" s="1300"/>
      <c r="R709" s="1300"/>
      <c r="S709" s="1300"/>
      <c r="T709" s="1300"/>
      <c r="U709" s="1300"/>
      <c r="V709" s="1300"/>
      <c r="W709" s="1300"/>
      <c r="X709" s="1300"/>
      <c r="Y709" s="1300"/>
      <c r="Z709" s="1300"/>
      <c r="AA709" s="1300"/>
      <c r="AB709" s="1300"/>
      <c r="AC709" s="1300"/>
      <c r="AD709" s="1300"/>
      <c r="AE709" s="1300"/>
    </row>
    <row r="710">
      <c r="B710" s="1300"/>
      <c r="C710" s="1300"/>
      <c r="D710" s="1300"/>
      <c r="E710" s="1300"/>
      <c r="F710" s="1300"/>
      <c r="G710" s="1300"/>
      <c r="H710" s="1300"/>
      <c r="I710" s="1300"/>
      <c r="J710" s="1300"/>
      <c r="K710" s="1300"/>
      <c r="L710" s="1300"/>
      <c r="M710" s="1300"/>
      <c r="N710" s="1300"/>
      <c r="O710" s="1300"/>
      <c r="P710" s="1300"/>
      <c r="Q710" s="1300"/>
      <c r="R710" s="1300"/>
      <c r="S710" s="1300"/>
      <c r="T710" s="1300"/>
      <c r="U710" s="1300"/>
      <c r="V710" s="1300"/>
      <c r="W710" s="1300"/>
      <c r="X710" s="1300"/>
      <c r="Y710" s="1300"/>
      <c r="Z710" s="1300"/>
      <c r="AA710" s="1300"/>
      <c r="AB710" s="1300"/>
      <c r="AC710" s="1300"/>
      <c r="AD710" s="1300"/>
      <c r="AE710" s="1300"/>
    </row>
    <row r="711">
      <c r="B711" s="1300"/>
      <c r="C711" s="1300"/>
      <c r="D711" s="1300"/>
      <c r="E711" s="1300"/>
      <c r="F711" s="1300"/>
      <c r="G711" s="1300"/>
      <c r="H711" s="1300"/>
      <c r="I711" s="1300"/>
      <c r="J711" s="1300"/>
      <c r="K711" s="1300"/>
      <c r="L711" s="1300"/>
      <c r="M711" s="1300"/>
      <c r="N711" s="1300"/>
      <c r="O711" s="1300"/>
      <c r="P711" s="1300"/>
      <c r="Q711" s="1300"/>
      <c r="R711" s="1300"/>
      <c r="S711" s="1300"/>
      <c r="T711" s="1300"/>
      <c r="U711" s="1300"/>
      <c r="V711" s="1300"/>
      <c r="W711" s="1300"/>
      <c r="X711" s="1300"/>
      <c r="Y711" s="1300"/>
      <c r="Z711" s="1300"/>
      <c r="AA711" s="1300"/>
      <c r="AB711" s="1300"/>
      <c r="AC711" s="1300"/>
      <c r="AD711" s="1300"/>
      <c r="AE711" s="1300"/>
    </row>
    <row r="712">
      <c r="B712" s="1300"/>
      <c r="C712" s="1300"/>
      <c r="D712" s="1300"/>
      <c r="E712" s="1300"/>
      <c r="F712" s="1300"/>
      <c r="G712" s="1300"/>
      <c r="H712" s="1300"/>
      <c r="I712" s="1300"/>
      <c r="J712" s="1300"/>
      <c r="K712" s="1300"/>
      <c r="L712" s="1300"/>
      <c r="M712" s="1300"/>
      <c r="N712" s="1300"/>
      <c r="O712" s="1300"/>
      <c r="P712" s="1300"/>
      <c r="Q712" s="1300"/>
      <c r="R712" s="1300"/>
      <c r="S712" s="1300"/>
      <c r="T712" s="1300"/>
      <c r="U712" s="1300"/>
      <c r="V712" s="1300"/>
      <c r="W712" s="1300"/>
      <c r="X712" s="1300"/>
      <c r="Y712" s="1300"/>
      <c r="Z712" s="1300"/>
      <c r="AA712" s="1300"/>
      <c r="AB712" s="1300"/>
      <c r="AC712" s="1300"/>
      <c r="AD712" s="1300"/>
      <c r="AE712" s="1300"/>
    </row>
    <row r="713">
      <c r="B713" s="1300"/>
      <c r="C713" s="1300"/>
      <c r="D713" s="1300"/>
      <c r="E713" s="1300"/>
      <c r="F713" s="1300"/>
      <c r="G713" s="1300"/>
      <c r="H713" s="1300"/>
      <c r="I713" s="1300"/>
      <c r="J713" s="1300"/>
      <c r="K713" s="1300"/>
      <c r="L713" s="1300"/>
      <c r="M713" s="1300"/>
      <c r="N713" s="1300"/>
      <c r="O713" s="1300"/>
      <c r="P713" s="1300"/>
      <c r="Q713" s="1300"/>
      <c r="R713" s="1300"/>
      <c r="S713" s="1300"/>
      <c r="T713" s="1300"/>
      <c r="U713" s="1300"/>
      <c r="V713" s="1300"/>
      <c r="W713" s="1300"/>
      <c r="X713" s="1300"/>
      <c r="Y713" s="1300"/>
      <c r="Z713" s="1300"/>
      <c r="AA713" s="1300"/>
      <c r="AB713" s="1300"/>
      <c r="AC713" s="1300"/>
      <c r="AD713" s="1300"/>
      <c r="AE713" s="1300"/>
    </row>
    <row r="714">
      <c r="B714" s="1300"/>
      <c r="C714" s="1300"/>
      <c r="D714" s="1300"/>
      <c r="E714" s="1300"/>
      <c r="F714" s="1300"/>
      <c r="G714" s="1300"/>
      <c r="H714" s="1300"/>
      <c r="I714" s="1300"/>
      <c r="J714" s="1300"/>
      <c r="K714" s="1300"/>
      <c r="L714" s="1300"/>
      <c r="M714" s="1300"/>
      <c r="N714" s="1300"/>
      <c r="O714" s="1300"/>
      <c r="P714" s="1300"/>
      <c r="Q714" s="1300"/>
      <c r="R714" s="1300"/>
      <c r="S714" s="1300"/>
      <c r="T714" s="1300"/>
      <c r="U714" s="1300"/>
      <c r="V714" s="1300"/>
      <c r="W714" s="1300"/>
      <c r="X714" s="1300"/>
      <c r="Y714" s="1300"/>
      <c r="Z714" s="1300"/>
      <c r="AA714" s="1300"/>
      <c r="AB714" s="1300"/>
      <c r="AC714" s="1300"/>
      <c r="AD714" s="1300"/>
      <c r="AE714" s="1300"/>
    </row>
    <row r="715">
      <c r="B715" s="1300"/>
      <c r="C715" s="1300"/>
      <c r="D715" s="1300"/>
      <c r="E715" s="1300"/>
      <c r="F715" s="1300"/>
      <c r="G715" s="1300"/>
      <c r="H715" s="1300"/>
      <c r="I715" s="1300"/>
      <c r="J715" s="1300"/>
      <c r="K715" s="1300"/>
      <c r="L715" s="1300"/>
      <c r="M715" s="1300"/>
      <c r="N715" s="1300"/>
      <c r="O715" s="1300"/>
      <c r="P715" s="1300"/>
      <c r="Q715" s="1300"/>
      <c r="R715" s="1300"/>
      <c r="S715" s="1300"/>
      <c r="T715" s="1300"/>
      <c r="U715" s="1300"/>
      <c r="V715" s="1300"/>
      <c r="W715" s="1300"/>
      <c r="X715" s="1300"/>
      <c r="Y715" s="1300"/>
      <c r="Z715" s="1300"/>
      <c r="AA715" s="1300"/>
      <c r="AB715" s="1300"/>
      <c r="AC715" s="1300"/>
      <c r="AD715" s="1300"/>
      <c r="AE715" s="1300"/>
    </row>
    <row r="716">
      <c r="B716" s="1300"/>
      <c r="C716" s="1300"/>
      <c r="D716" s="1300"/>
      <c r="E716" s="1300"/>
      <c r="F716" s="1300"/>
      <c r="G716" s="1300"/>
      <c r="H716" s="1300"/>
      <c r="I716" s="1300"/>
      <c r="J716" s="1300"/>
      <c r="K716" s="1300"/>
      <c r="L716" s="1300"/>
      <c r="M716" s="1300"/>
      <c r="N716" s="1300"/>
      <c r="O716" s="1300"/>
      <c r="P716" s="1300"/>
      <c r="Q716" s="1300"/>
      <c r="R716" s="1300"/>
      <c r="S716" s="1300"/>
      <c r="T716" s="1300"/>
      <c r="U716" s="1300"/>
      <c r="V716" s="1300"/>
      <c r="W716" s="1300"/>
      <c r="X716" s="1300"/>
      <c r="Y716" s="1300"/>
      <c r="Z716" s="1300"/>
      <c r="AA716" s="1300"/>
      <c r="AB716" s="1300"/>
      <c r="AC716" s="1300"/>
      <c r="AD716" s="1300"/>
      <c r="AE716" s="1300"/>
    </row>
    <row r="717">
      <c r="B717" s="1300"/>
      <c r="C717" s="1300"/>
      <c r="D717" s="1300"/>
      <c r="E717" s="1300"/>
      <c r="F717" s="1300"/>
      <c r="G717" s="1300"/>
      <c r="H717" s="1300"/>
      <c r="I717" s="1300"/>
      <c r="J717" s="1300"/>
      <c r="K717" s="1300"/>
      <c r="L717" s="1300"/>
      <c r="M717" s="1300"/>
      <c r="N717" s="1300"/>
      <c r="O717" s="1300"/>
      <c r="P717" s="1300"/>
      <c r="Q717" s="1300"/>
      <c r="R717" s="1300"/>
      <c r="S717" s="1300"/>
      <c r="T717" s="1300"/>
      <c r="U717" s="1300"/>
      <c r="V717" s="1300"/>
      <c r="W717" s="1300"/>
      <c r="X717" s="1300"/>
      <c r="Y717" s="1300"/>
      <c r="Z717" s="1300"/>
      <c r="AA717" s="1300"/>
      <c r="AB717" s="1300"/>
      <c r="AC717" s="1300"/>
      <c r="AD717" s="1300"/>
      <c r="AE717" s="1300"/>
    </row>
    <row r="718">
      <c r="B718" s="1300"/>
      <c r="C718" s="1300"/>
      <c r="D718" s="1300"/>
      <c r="E718" s="1300"/>
      <c r="F718" s="1300"/>
      <c r="G718" s="1300"/>
      <c r="H718" s="1300"/>
      <c r="I718" s="1300"/>
      <c r="J718" s="1300"/>
      <c r="K718" s="1300"/>
      <c r="L718" s="1300"/>
      <c r="M718" s="1300"/>
      <c r="N718" s="1300"/>
      <c r="O718" s="1300"/>
      <c r="P718" s="1300"/>
      <c r="Q718" s="1300"/>
      <c r="R718" s="1300"/>
      <c r="S718" s="1300"/>
      <c r="T718" s="1300"/>
      <c r="U718" s="1300"/>
      <c r="V718" s="1300"/>
      <c r="W718" s="1300"/>
      <c r="X718" s="1300"/>
      <c r="Y718" s="1300"/>
      <c r="Z718" s="1300"/>
      <c r="AA718" s="1300"/>
      <c r="AB718" s="1300"/>
      <c r="AC718" s="1300"/>
      <c r="AD718" s="1300"/>
      <c r="AE718" s="1300"/>
    </row>
    <row r="719">
      <c r="B719" s="1300"/>
      <c r="C719" s="1300"/>
      <c r="D719" s="1300"/>
      <c r="E719" s="1300"/>
      <c r="F719" s="1300"/>
      <c r="G719" s="1300"/>
      <c r="H719" s="1300"/>
      <c r="I719" s="1300"/>
      <c r="J719" s="1300"/>
      <c r="K719" s="1300"/>
      <c r="L719" s="1300"/>
      <c r="M719" s="1300"/>
      <c r="N719" s="1300"/>
      <c r="O719" s="1300"/>
      <c r="P719" s="1300"/>
      <c r="Q719" s="1300"/>
      <c r="R719" s="1300"/>
      <c r="S719" s="1300"/>
      <c r="T719" s="1300"/>
      <c r="U719" s="1300"/>
      <c r="V719" s="1300"/>
      <c r="W719" s="1300"/>
      <c r="X719" s="1300"/>
      <c r="Y719" s="1300"/>
      <c r="Z719" s="1300"/>
      <c r="AA719" s="1300"/>
      <c r="AB719" s="1300"/>
      <c r="AC719" s="1300"/>
      <c r="AD719" s="1300"/>
      <c r="AE719" s="1300"/>
    </row>
    <row r="720">
      <c r="B720" s="1300"/>
      <c r="C720" s="1300"/>
      <c r="D720" s="1300"/>
      <c r="E720" s="1300"/>
      <c r="F720" s="1300"/>
      <c r="G720" s="1300"/>
      <c r="H720" s="1300"/>
      <c r="I720" s="1300"/>
      <c r="J720" s="1300"/>
      <c r="K720" s="1300"/>
      <c r="L720" s="1300"/>
      <c r="M720" s="1300"/>
      <c r="N720" s="1300"/>
      <c r="O720" s="1300"/>
      <c r="P720" s="1300"/>
      <c r="Q720" s="1300"/>
      <c r="R720" s="1300"/>
      <c r="S720" s="1300"/>
      <c r="T720" s="1300"/>
      <c r="U720" s="1300"/>
      <c r="V720" s="1300"/>
      <c r="W720" s="1300"/>
      <c r="X720" s="1300"/>
      <c r="Y720" s="1300"/>
      <c r="Z720" s="1300"/>
      <c r="AA720" s="1300"/>
      <c r="AB720" s="1300"/>
      <c r="AC720" s="1300"/>
      <c r="AD720" s="1300"/>
      <c r="AE720" s="1300"/>
    </row>
    <row r="721">
      <c r="B721" s="1300"/>
      <c r="C721" s="1300"/>
      <c r="D721" s="1300"/>
      <c r="E721" s="1300"/>
      <c r="F721" s="1300"/>
      <c r="G721" s="1300"/>
      <c r="H721" s="1300"/>
      <c r="I721" s="1300"/>
      <c r="J721" s="1300"/>
      <c r="K721" s="1300"/>
      <c r="L721" s="1300"/>
      <c r="M721" s="1300"/>
      <c r="N721" s="1300"/>
      <c r="O721" s="1300"/>
      <c r="P721" s="1300"/>
      <c r="Q721" s="1300"/>
      <c r="R721" s="1300"/>
      <c r="S721" s="1300"/>
      <c r="T721" s="1300"/>
      <c r="U721" s="1300"/>
      <c r="V721" s="1300"/>
      <c r="W721" s="1300"/>
      <c r="X721" s="1300"/>
      <c r="Y721" s="1300"/>
      <c r="Z721" s="1300"/>
      <c r="AA721" s="1300"/>
      <c r="AB721" s="1300"/>
      <c r="AC721" s="1300"/>
      <c r="AD721" s="1300"/>
      <c r="AE721" s="1300"/>
    </row>
    <row r="722">
      <c r="B722" s="1300"/>
      <c r="C722" s="1300"/>
      <c r="D722" s="1300"/>
      <c r="E722" s="1300"/>
      <c r="F722" s="1300"/>
      <c r="G722" s="1300"/>
      <c r="H722" s="1300"/>
      <c r="I722" s="1300"/>
      <c r="J722" s="1300"/>
      <c r="K722" s="1300"/>
      <c r="L722" s="1300"/>
      <c r="M722" s="1300"/>
      <c r="N722" s="1300"/>
      <c r="O722" s="1300"/>
      <c r="P722" s="1300"/>
      <c r="Q722" s="1300"/>
      <c r="R722" s="1300"/>
      <c r="S722" s="1300"/>
      <c r="T722" s="1300"/>
      <c r="U722" s="1300"/>
      <c r="V722" s="1300"/>
      <c r="W722" s="1300"/>
      <c r="X722" s="1300"/>
      <c r="Y722" s="1300"/>
      <c r="Z722" s="1300"/>
      <c r="AA722" s="1300"/>
      <c r="AB722" s="1300"/>
      <c r="AC722" s="1300"/>
      <c r="AD722" s="1300"/>
      <c r="AE722" s="1300"/>
    </row>
    <row r="723">
      <c r="B723" s="1300"/>
      <c r="C723" s="1300"/>
      <c r="D723" s="1300"/>
      <c r="E723" s="1300"/>
      <c r="F723" s="1300"/>
      <c r="G723" s="1300"/>
      <c r="H723" s="1300"/>
      <c r="I723" s="1300"/>
      <c r="J723" s="1300"/>
      <c r="K723" s="1300"/>
      <c r="L723" s="1300"/>
      <c r="M723" s="1300"/>
      <c r="N723" s="1300"/>
      <c r="O723" s="1300"/>
      <c r="P723" s="1300"/>
      <c r="Q723" s="1300"/>
      <c r="R723" s="1300"/>
      <c r="S723" s="1300"/>
      <c r="T723" s="1300"/>
      <c r="U723" s="1300"/>
      <c r="V723" s="1300"/>
      <c r="W723" s="1300"/>
      <c r="X723" s="1300"/>
      <c r="Y723" s="1300"/>
      <c r="Z723" s="1300"/>
      <c r="AA723" s="1300"/>
      <c r="AB723" s="1300"/>
      <c r="AC723" s="1300"/>
      <c r="AD723" s="1300"/>
      <c r="AE723" s="1300"/>
    </row>
    <row r="724">
      <c r="B724" s="1300"/>
      <c r="C724" s="1300"/>
      <c r="D724" s="1300"/>
      <c r="E724" s="1300"/>
      <c r="F724" s="1300"/>
      <c r="G724" s="1300"/>
      <c r="H724" s="1300"/>
      <c r="I724" s="1300"/>
      <c r="J724" s="1300"/>
      <c r="K724" s="1300"/>
      <c r="L724" s="1300"/>
      <c r="M724" s="1300"/>
      <c r="N724" s="1300"/>
      <c r="O724" s="1300"/>
      <c r="P724" s="1300"/>
      <c r="Q724" s="1300"/>
      <c r="R724" s="1300"/>
      <c r="S724" s="1300"/>
      <c r="T724" s="1300"/>
      <c r="U724" s="1300"/>
      <c r="V724" s="1300"/>
      <c r="W724" s="1300"/>
      <c r="X724" s="1300"/>
      <c r="Y724" s="1300"/>
      <c r="Z724" s="1300"/>
      <c r="AA724" s="1300"/>
      <c r="AB724" s="1300"/>
      <c r="AC724" s="1300"/>
      <c r="AD724" s="1300"/>
      <c r="AE724" s="1300"/>
    </row>
    <row r="725">
      <c r="B725" s="1300"/>
      <c r="C725" s="1300"/>
      <c r="D725" s="1300"/>
      <c r="E725" s="1300"/>
      <c r="F725" s="1300"/>
      <c r="G725" s="1300"/>
      <c r="H725" s="1300"/>
      <c r="I725" s="1300"/>
      <c r="J725" s="1300"/>
      <c r="K725" s="1300"/>
      <c r="L725" s="1300"/>
      <c r="M725" s="1300"/>
      <c r="N725" s="1300"/>
      <c r="O725" s="1300"/>
      <c r="P725" s="1300"/>
      <c r="Q725" s="1300"/>
      <c r="R725" s="1300"/>
      <c r="S725" s="1300"/>
      <c r="T725" s="1300"/>
      <c r="U725" s="1300"/>
      <c r="V725" s="1300"/>
      <c r="W725" s="1300"/>
      <c r="X725" s="1300"/>
      <c r="Y725" s="1300"/>
      <c r="Z725" s="1300"/>
      <c r="AA725" s="1300"/>
      <c r="AB725" s="1300"/>
      <c r="AC725" s="1300"/>
      <c r="AD725" s="1300"/>
      <c r="AE725" s="1300"/>
    </row>
    <row r="726">
      <c r="B726" s="1300"/>
      <c r="C726" s="1300"/>
      <c r="D726" s="1300"/>
      <c r="E726" s="1300"/>
      <c r="F726" s="1300"/>
      <c r="G726" s="1300"/>
      <c r="H726" s="1300"/>
      <c r="I726" s="1300"/>
      <c r="J726" s="1300"/>
      <c r="K726" s="1300"/>
      <c r="L726" s="1300"/>
      <c r="M726" s="1300"/>
      <c r="N726" s="1300"/>
      <c r="O726" s="1300"/>
      <c r="P726" s="1300"/>
      <c r="Q726" s="1300"/>
      <c r="R726" s="1300"/>
      <c r="S726" s="1300"/>
      <c r="T726" s="1300"/>
      <c r="U726" s="1300"/>
      <c r="V726" s="1300"/>
      <c r="W726" s="1300"/>
      <c r="X726" s="1300"/>
      <c r="Y726" s="1300"/>
      <c r="Z726" s="1300"/>
      <c r="AA726" s="1300"/>
      <c r="AB726" s="1300"/>
      <c r="AC726" s="1300"/>
      <c r="AD726" s="1300"/>
      <c r="AE726" s="1300"/>
    </row>
    <row r="727">
      <c r="B727" s="1300"/>
      <c r="C727" s="1300"/>
      <c r="D727" s="1300"/>
      <c r="E727" s="1300"/>
      <c r="F727" s="1300"/>
      <c r="G727" s="1300"/>
      <c r="H727" s="1300"/>
      <c r="I727" s="1300"/>
      <c r="J727" s="1300"/>
      <c r="K727" s="1300"/>
      <c r="L727" s="1300"/>
      <c r="M727" s="1300"/>
      <c r="N727" s="1300"/>
      <c r="O727" s="1300"/>
      <c r="P727" s="1300"/>
      <c r="Q727" s="1300"/>
      <c r="R727" s="1300"/>
      <c r="S727" s="1300"/>
      <c r="T727" s="1300"/>
      <c r="U727" s="1300"/>
      <c r="V727" s="1300"/>
      <c r="W727" s="1300"/>
      <c r="X727" s="1300"/>
      <c r="Y727" s="1300"/>
      <c r="Z727" s="1300"/>
      <c r="AA727" s="1300"/>
      <c r="AB727" s="1300"/>
      <c r="AC727" s="1300"/>
      <c r="AD727" s="1300"/>
      <c r="AE727" s="1300"/>
    </row>
    <row r="728">
      <c r="B728" s="1300"/>
      <c r="C728" s="1300"/>
      <c r="D728" s="1300"/>
      <c r="E728" s="1300"/>
      <c r="F728" s="1300"/>
      <c r="G728" s="1300"/>
      <c r="H728" s="1300"/>
      <c r="I728" s="1300"/>
      <c r="J728" s="1300"/>
      <c r="K728" s="1300"/>
      <c r="L728" s="1300"/>
      <c r="M728" s="1300"/>
      <c r="N728" s="1300"/>
      <c r="O728" s="1300"/>
      <c r="P728" s="1300"/>
      <c r="Q728" s="1300"/>
      <c r="R728" s="1300"/>
      <c r="S728" s="1300"/>
      <c r="T728" s="1300"/>
      <c r="U728" s="1300"/>
      <c r="V728" s="1300"/>
      <c r="W728" s="1300"/>
      <c r="X728" s="1300"/>
      <c r="Y728" s="1300"/>
      <c r="Z728" s="1300"/>
      <c r="AA728" s="1300"/>
      <c r="AB728" s="1300"/>
      <c r="AC728" s="1300"/>
      <c r="AD728" s="1300"/>
      <c r="AE728" s="1300"/>
    </row>
    <row r="729">
      <c r="B729" s="1300"/>
      <c r="C729" s="1300"/>
      <c r="D729" s="1300"/>
      <c r="E729" s="1300"/>
      <c r="F729" s="1300"/>
      <c r="G729" s="1300"/>
      <c r="H729" s="1300"/>
      <c r="I729" s="1300"/>
      <c r="J729" s="1300"/>
      <c r="K729" s="1300"/>
      <c r="L729" s="1300"/>
      <c r="M729" s="1300"/>
      <c r="N729" s="1300"/>
      <c r="O729" s="1300"/>
      <c r="P729" s="1300"/>
      <c r="Q729" s="1300"/>
      <c r="R729" s="1300"/>
      <c r="S729" s="1300"/>
      <c r="T729" s="1300"/>
      <c r="U729" s="1300"/>
      <c r="V729" s="1300"/>
      <c r="W729" s="1300"/>
      <c r="X729" s="1300"/>
      <c r="Y729" s="1300"/>
      <c r="Z729" s="1300"/>
      <c r="AA729" s="1300"/>
      <c r="AB729" s="1300"/>
      <c r="AC729" s="1300"/>
      <c r="AD729" s="1300"/>
      <c r="AE729" s="1300"/>
    </row>
    <row r="730">
      <c r="B730" s="1300"/>
      <c r="C730" s="1300"/>
      <c r="D730" s="1300"/>
      <c r="E730" s="1300"/>
      <c r="F730" s="1300"/>
      <c r="G730" s="1300"/>
      <c r="H730" s="1300"/>
      <c r="I730" s="1300"/>
      <c r="J730" s="1300"/>
      <c r="K730" s="1300"/>
      <c r="L730" s="1300"/>
      <c r="M730" s="1300"/>
      <c r="N730" s="1300"/>
      <c r="O730" s="1300"/>
      <c r="P730" s="1300"/>
      <c r="Q730" s="1300"/>
      <c r="R730" s="1300"/>
      <c r="S730" s="1300"/>
      <c r="T730" s="1300"/>
      <c r="U730" s="1300"/>
      <c r="V730" s="1300"/>
      <c r="W730" s="1300"/>
      <c r="X730" s="1300"/>
      <c r="Y730" s="1300"/>
      <c r="Z730" s="1300"/>
      <c r="AA730" s="1300"/>
      <c r="AB730" s="1300"/>
      <c r="AC730" s="1300"/>
      <c r="AD730" s="1300"/>
      <c r="AE730" s="1300"/>
    </row>
    <row r="731">
      <c r="B731" s="1300"/>
      <c r="C731" s="1300"/>
      <c r="D731" s="1300"/>
      <c r="E731" s="1300"/>
      <c r="F731" s="1300"/>
      <c r="G731" s="1300"/>
      <c r="H731" s="1300"/>
      <c r="I731" s="1300"/>
      <c r="J731" s="1300"/>
      <c r="K731" s="1300"/>
      <c r="L731" s="1300"/>
      <c r="M731" s="1300"/>
      <c r="N731" s="1300"/>
      <c r="O731" s="1300"/>
      <c r="P731" s="1300"/>
      <c r="Q731" s="1300"/>
      <c r="R731" s="1300"/>
      <c r="S731" s="1300"/>
      <c r="T731" s="1300"/>
      <c r="U731" s="1300"/>
      <c r="V731" s="1300"/>
      <c r="W731" s="1300"/>
      <c r="X731" s="1300"/>
      <c r="Y731" s="1300"/>
      <c r="Z731" s="1300"/>
      <c r="AA731" s="1300"/>
      <c r="AB731" s="1300"/>
      <c r="AC731" s="1300"/>
      <c r="AD731" s="1300"/>
      <c r="AE731" s="1300"/>
    </row>
    <row r="732">
      <c r="B732" s="1300"/>
      <c r="C732" s="1300"/>
      <c r="D732" s="1300"/>
      <c r="E732" s="1300"/>
      <c r="F732" s="1300"/>
      <c r="G732" s="1300"/>
      <c r="H732" s="1300"/>
      <c r="I732" s="1300"/>
      <c r="J732" s="1300"/>
      <c r="K732" s="1300"/>
      <c r="L732" s="1300"/>
      <c r="M732" s="1300"/>
      <c r="N732" s="1300"/>
      <c r="O732" s="1300"/>
      <c r="P732" s="1300"/>
      <c r="Q732" s="1300"/>
      <c r="R732" s="1300"/>
      <c r="S732" s="1300"/>
      <c r="T732" s="1300"/>
      <c r="U732" s="1300"/>
      <c r="V732" s="1300"/>
      <c r="W732" s="1300"/>
      <c r="X732" s="1300"/>
      <c r="Y732" s="1300"/>
      <c r="Z732" s="1300"/>
      <c r="AA732" s="1300"/>
      <c r="AB732" s="1300"/>
      <c r="AC732" s="1300"/>
      <c r="AD732" s="1300"/>
      <c r="AE732" s="1300"/>
    </row>
    <row r="733">
      <c r="B733" s="1300"/>
      <c r="C733" s="1300"/>
      <c r="D733" s="1300"/>
      <c r="E733" s="1300"/>
      <c r="F733" s="1300"/>
      <c r="G733" s="1300"/>
      <c r="H733" s="1300"/>
      <c r="I733" s="1300"/>
      <c r="J733" s="1300"/>
      <c r="K733" s="1300"/>
      <c r="L733" s="1300"/>
      <c r="M733" s="1300"/>
      <c r="N733" s="1300"/>
      <c r="O733" s="1300"/>
      <c r="P733" s="1300"/>
      <c r="Q733" s="1300"/>
      <c r="R733" s="1300"/>
      <c r="S733" s="1300"/>
      <c r="T733" s="1300"/>
      <c r="U733" s="1300"/>
      <c r="V733" s="1300"/>
      <c r="W733" s="1300"/>
      <c r="X733" s="1300"/>
      <c r="Y733" s="1300"/>
      <c r="Z733" s="1300"/>
      <c r="AA733" s="1300"/>
      <c r="AB733" s="1300"/>
      <c r="AC733" s="1300"/>
      <c r="AD733" s="1300"/>
      <c r="AE733" s="1300"/>
    </row>
    <row r="734">
      <c r="B734" s="1300"/>
      <c r="C734" s="1300"/>
      <c r="D734" s="1300"/>
      <c r="E734" s="1300"/>
      <c r="F734" s="1300"/>
      <c r="G734" s="1300"/>
      <c r="H734" s="1300"/>
      <c r="I734" s="1300"/>
      <c r="J734" s="1300"/>
      <c r="K734" s="1300"/>
      <c r="L734" s="1300"/>
      <c r="M734" s="1300"/>
      <c r="N734" s="1300"/>
      <c r="O734" s="1300"/>
      <c r="P734" s="1300"/>
      <c r="Q734" s="1300"/>
      <c r="R734" s="1300"/>
      <c r="S734" s="1300"/>
      <c r="T734" s="1300"/>
      <c r="U734" s="1300"/>
      <c r="V734" s="1300"/>
      <c r="W734" s="1300"/>
      <c r="X734" s="1300"/>
      <c r="Y734" s="1300"/>
      <c r="Z734" s="1300"/>
      <c r="AA734" s="1300"/>
      <c r="AB734" s="1300"/>
      <c r="AC734" s="1300"/>
      <c r="AD734" s="1300"/>
      <c r="AE734" s="1300"/>
    </row>
    <row r="735">
      <c r="B735" s="1300"/>
      <c r="C735" s="1300"/>
      <c r="D735" s="1300"/>
      <c r="E735" s="1300"/>
      <c r="F735" s="1300"/>
      <c r="G735" s="1300"/>
      <c r="H735" s="1300"/>
      <c r="I735" s="1300"/>
      <c r="J735" s="1300"/>
      <c r="K735" s="1300"/>
      <c r="L735" s="1300"/>
      <c r="M735" s="1300"/>
      <c r="N735" s="1300"/>
      <c r="O735" s="1300"/>
      <c r="P735" s="1300"/>
      <c r="Q735" s="1300"/>
      <c r="R735" s="1300"/>
      <c r="S735" s="1300"/>
      <c r="T735" s="1300"/>
      <c r="U735" s="1300"/>
      <c r="V735" s="1300"/>
      <c r="W735" s="1300"/>
      <c r="X735" s="1300"/>
      <c r="Y735" s="1300"/>
      <c r="Z735" s="1300"/>
      <c r="AA735" s="1300"/>
      <c r="AB735" s="1300"/>
      <c r="AC735" s="1300"/>
      <c r="AD735" s="1300"/>
      <c r="AE735" s="1300"/>
    </row>
    <row r="736">
      <c r="B736" s="1300"/>
      <c r="C736" s="1300"/>
      <c r="D736" s="1300"/>
      <c r="E736" s="1300"/>
      <c r="F736" s="1300"/>
      <c r="G736" s="1300"/>
      <c r="H736" s="1300"/>
      <c r="I736" s="1300"/>
      <c r="J736" s="1300"/>
      <c r="K736" s="1300"/>
      <c r="L736" s="1300"/>
      <c r="M736" s="1300"/>
      <c r="N736" s="1300"/>
      <c r="O736" s="1300"/>
      <c r="P736" s="1300"/>
      <c r="Q736" s="1300"/>
      <c r="R736" s="1300"/>
      <c r="S736" s="1300"/>
      <c r="T736" s="1300"/>
      <c r="U736" s="1300"/>
      <c r="V736" s="1300"/>
      <c r="W736" s="1300"/>
      <c r="X736" s="1300"/>
      <c r="Y736" s="1300"/>
      <c r="Z736" s="1300"/>
      <c r="AA736" s="1300"/>
      <c r="AB736" s="1300"/>
      <c r="AC736" s="1300"/>
      <c r="AD736" s="1300"/>
      <c r="AE736" s="1300"/>
    </row>
    <row r="737">
      <c r="B737" s="1300"/>
      <c r="C737" s="1300"/>
      <c r="D737" s="1300"/>
      <c r="E737" s="1300"/>
      <c r="F737" s="1300"/>
      <c r="G737" s="1300"/>
      <c r="H737" s="1300"/>
      <c r="I737" s="1300"/>
      <c r="J737" s="1300"/>
      <c r="K737" s="1300"/>
      <c r="L737" s="1300"/>
      <c r="M737" s="1300"/>
      <c r="N737" s="1300"/>
      <c r="O737" s="1300"/>
      <c r="P737" s="1300"/>
      <c r="Q737" s="1300"/>
      <c r="R737" s="1300"/>
      <c r="S737" s="1300"/>
      <c r="T737" s="1300"/>
      <c r="U737" s="1300"/>
      <c r="V737" s="1300"/>
      <c r="W737" s="1300"/>
      <c r="X737" s="1300"/>
      <c r="Y737" s="1300"/>
      <c r="Z737" s="1300"/>
      <c r="AA737" s="1300"/>
      <c r="AB737" s="1300"/>
      <c r="AC737" s="1300"/>
      <c r="AD737" s="1300"/>
      <c r="AE737" s="1300"/>
    </row>
    <row r="738">
      <c r="B738" s="1300"/>
      <c r="C738" s="1300"/>
      <c r="D738" s="1300"/>
      <c r="E738" s="1300"/>
      <c r="F738" s="1300"/>
      <c r="G738" s="1300"/>
      <c r="H738" s="1300"/>
      <c r="I738" s="1300"/>
      <c r="J738" s="1300"/>
      <c r="K738" s="1300"/>
      <c r="L738" s="1300"/>
      <c r="M738" s="1300"/>
      <c r="N738" s="1300"/>
      <c r="O738" s="1300"/>
      <c r="P738" s="1300"/>
      <c r="Q738" s="1300"/>
      <c r="R738" s="1300"/>
      <c r="S738" s="1300"/>
      <c r="T738" s="1300"/>
      <c r="U738" s="1300"/>
      <c r="V738" s="1300"/>
      <c r="W738" s="1300"/>
      <c r="X738" s="1300"/>
      <c r="Y738" s="1300"/>
      <c r="Z738" s="1300"/>
      <c r="AA738" s="1300"/>
      <c r="AB738" s="1300"/>
      <c r="AC738" s="1300"/>
      <c r="AD738" s="1300"/>
      <c r="AE738" s="1300"/>
    </row>
    <row r="739">
      <c r="B739" s="1300"/>
      <c r="C739" s="1300"/>
      <c r="D739" s="1300"/>
      <c r="E739" s="1300"/>
      <c r="F739" s="1300"/>
      <c r="G739" s="1300"/>
      <c r="H739" s="1300"/>
      <c r="I739" s="1300"/>
      <c r="J739" s="1300"/>
      <c r="K739" s="1300"/>
      <c r="L739" s="1300"/>
      <c r="M739" s="1300"/>
      <c r="N739" s="1300"/>
      <c r="O739" s="1300"/>
      <c r="P739" s="1300"/>
      <c r="Q739" s="1300"/>
      <c r="R739" s="1300"/>
      <c r="S739" s="1300"/>
      <c r="T739" s="1300"/>
      <c r="U739" s="1300"/>
      <c r="V739" s="1300"/>
      <c r="W739" s="1300"/>
      <c r="X739" s="1300"/>
      <c r="Y739" s="1300"/>
      <c r="Z739" s="1300"/>
      <c r="AA739" s="1300"/>
      <c r="AB739" s="1300"/>
      <c r="AC739" s="1300"/>
      <c r="AD739" s="1300"/>
      <c r="AE739" s="1300"/>
    </row>
    <row r="740">
      <c r="B740" s="1300"/>
      <c r="C740" s="1300"/>
      <c r="D740" s="1300"/>
      <c r="E740" s="1300"/>
      <c r="F740" s="1300"/>
      <c r="G740" s="1300"/>
      <c r="H740" s="1300"/>
      <c r="I740" s="1300"/>
      <c r="J740" s="1300"/>
      <c r="K740" s="1300"/>
      <c r="L740" s="1300"/>
      <c r="M740" s="1300"/>
      <c r="N740" s="1300"/>
      <c r="O740" s="1300"/>
      <c r="P740" s="1300"/>
      <c r="Q740" s="1300"/>
      <c r="R740" s="1300"/>
      <c r="S740" s="1300"/>
      <c r="T740" s="1300"/>
      <c r="U740" s="1300"/>
      <c r="V740" s="1300"/>
      <c r="W740" s="1300"/>
      <c r="X740" s="1300"/>
      <c r="Y740" s="1300"/>
      <c r="Z740" s="1300"/>
      <c r="AA740" s="1300"/>
      <c r="AB740" s="1300"/>
      <c r="AC740" s="1300"/>
      <c r="AD740" s="1300"/>
      <c r="AE740" s="1300"/>
    </row>
    <row r="741">
      <c r="B741" s="1300"/>
      <c r="C741" s="1300"/>
      <c r="D741" s="1300"/>
      <c r="E741" s="1300"/>
      <c r="F741" s="1300"/>
      <c r="G741" s="1300"/>
      <c r="H741" s="1300"/>
      <c r="I741" s="1300"/>
      <c r="J741" s="1300"/>
      <c r="K741" s="1300"/>
      <c r="L741" s="1300"/>
      <c r="M741" s="1300"/>
      <c r="N741" s="1300"/>
      <c r="O741" s="1300"/>
      <c r="P741" s="1300"/>
      <c r="Q741" s="1300"/>
      <c r="R741" s="1300"/>
      <c r="S741" s="1300"/>
      <c r="T741" s="1300"/>
      <c r="U741" s="1300"/>
      <c r="V741" s="1300"/>
      <c r="W741" s="1300"/>
      <c r="X741" s="1300"/>
      <c r="Y741" s="1300"/>
      <c r="Z741" s="1300"/>
      <c r="AA741" s="1300"/>
      <c r="AB741" s="1300"/>
      <c r="AC741" s="1300"/>
      <c r="AD741" s="1300"/>
      <c r="AE741" s="1300"/>
    </row>
    <row r="742">
      <c r="B742" s="1300"/>
      <c r="C742" s="1300"/>
      <c r="D742" s="1300"/>
      <c r="E742" s="1300"/>
      <c r="F742" s="1300"/>
      <c r="G742" s="1300"/>
      <c r="H742" s="1300"/>
      <c r="I742" s="1300"/>
      <c r="J742" s="1300"/>
      <c r="K742" s="1300"/>
      <c r="L742" s="1300"/>
      <c r="M742" s="1300"/>
      <c r="N742" s="1300"/>
      <c r="O742" s="1300"/>
      <c r="P742" s="1300"/>
      <c r="Q742" s="1300"/>
      <c r="R742" s="1300"/>
      <c r="S742" s="1300"/>
      <c r="T742" s="1300"/>
      <c r="U742" s="1300"/>
      <c r="V742" s="1300"/>
      <c r="W742" s="1300"/>
      <c r="X742" s="1300"/>
      <c r="Y742" s="1300"/>
      <c r="Z742" s="1300"/>
      <c r="AA742" s="1300"/>
      <c r="AB742" s="1300"/>
      <c r="AC742" s="1300"/>
      <c r="AD742" s="1300"/>
      <c r="AE742" s="1300"/>
    </row>
    <row r="743">
      <c r="B743" s="1300"/>
      <c r="C743" s="1300"/>
      <c r="D743" s="1300"/>
      <c r="E743" s="1300"/>
      <c r="F743" s="1300"/>
      <c r="G743" s="1300"/>
      <c r="H743" s="1300"/>
      <c r="I743" s="1300"/>
      <c r="J743" s="1300"/>
      <c r="K743" s="1300"/>
      <c r="L743" s="1300"/>
      <c r="M743" s="1300"/>
      <c r="N743" s="1300"/>
      <c r="O743" s="1300"/>
      <c r="P743" s="1300"/>
      <c r="Q743" s="1300"/>
      <c r="R743" s="1300"/>
      <c r="S743" s="1300"/>
      <c r="T743" s="1300"/>
      <c r="U743" s="1300"/>
      <c r="V743" s="1300"/>
      <c r="W743" s="1300"/>
      <c r="X743" s="1300"/>
      <c r="Y743" s="1300"/>
      <c r="Z743" s="1300"/>
      <c r="AA743" s="1300"/>
      <c r="AB743" s="1300"/>
      <c r="AC743" s="1300"/>
      <c r="AD743" s="1300"/>
      <c r="AE743" s="1300"/>
    </row>
    <row r="744">
      <c r="B744" s="1300"/>
      <c r="C744" s="1300"/>
      <c r="D744" s="1300"/>
      <c r="E744" s="1300"/>
      <c r="F744" s="1300"/>
      <c r="G744" s="1300"/>
      <c r="H744" s="1300"/>
      <c r="I744" s="1300"/>
      <c r="J744" s="1300"/>
      <c r="K744" s="1300"/>
      <c r="L744" s="1300"/>
      <c r="M744" s="1300"/>
      <c r="N744" s="1300"/>
      <c r="O744" s="1300"/>
      <c r="P744" s="1300"/>
      <c r="Q744" s="1300"/>
      <c r="R744" s="1300"/>
      <c r="S744" s="1300"/>
      <c r="T744" s="1300"/>
      <c r="U744" s="1300"/>
      <c r="V744" s="1300"/>
      <c r="W744" s="1300"/>
      <c r="X744" s="1300"/>
      <c r="Y744" s="1300"/>
      <c r="Z744" s="1300"/>
      <c r="AA744" s="1300"/>
      <c r="AB744" s="1300"/>
      <c r="AC744" s="1300"/>
      <c r="AD744" s="1300"/>
      <c r="AE744" s="1300"/>
    </row>
    <row r="745">
      <c r="B745" s="1300"/>
      <c r="C745" s="1300"/>
      <c r="D745" s="1300"/>
      <c r="E745" s="1300"/>
      <c r="F745" s="1300"/>
      <c r="G745" s="1300"/>
      <c r="H745" s="1300"/>
      <c r="I745" s="1300"/>
      <c r="J745" s="1300"/>
      <c r="K745" s="1300"/>
      <c r="L745" s="1300"/>
      <c r="M745" s="1300"/>
      <c r="N745" s="1300"/>
      <c r="O745" s="1300"/>
      <c r="P745" s="1300"/>
      <c r="Q745" s="1300"/>
      <c r="R745" s="1300"/>
      <c r="S745" s="1300"/>
      <c r="T745" s="1300"/>
      <c r="U745" s="1300"/>
      <c r="V745" s="1300"/>
      <c r="W745" s="1300"/>
      <c r="X745" s="1300"/>
      <c r="Y745" s="1300"/>
      <c r="Z745" s="1300"/>
      <c r="AA745" s="1300"/>
      <c r="AB745" s="1300"/>
      <c r="AC745" s="1300"/>
      <c r="AD745" s="1300"/>
      <c r="AE745" s="1300"/>
    </row>
    <row r="746">
      <c r="B746" s="1300"/>
      <c r="C746" s="1300"/>
      <c r="D746" s="1300"/>
      <c r="E746" s="1300"/>
      <c r="F746" s="1300"/>
      <c r="G746" s="1300"/>
      <c r="H746" s="1300"/>
      <c r="I746" s="1300"/>
      <c r="J746" s="1300"/>
      <c r="K746" s="1300"/>
      <c r="L746" s="1300"/>
      <c r="M746" s="1300"/>
      <c r="N746" s="1300"/>
      <c r="O746" s="1300"/>
      <c r="P746" s="1300"/>
      <c r="Q746" s="1300"/>
      <c r="R746" s="1300"/>
      <c r="S746" s="1300"/>
      <c r="T746" s="1300"/>
      <c r="U746" s="1300"/>
      <c r="V746" s="1300"/>
      <c r="W746" s="1300"/>
      <c r="X746" s="1300"/>
      <c r="Y746" s="1300"/>
      <c r="Z746" s="1300"/>
      <c r="AA746" s="1300"/>
      <c r="AB746" s="1300"/>
      <c r="AC746" s="1300"/>
      <c r="AD746" s="1300"/>
      <c r="AE746" s="1300"/>
    </row>
    <row r="747">
      <c r="B747" s="1300"/>
      <c r="C747" s="1300"/>
      <c r="D747" s="1300"/>
      <c r="E747" s="1300"/>
      <c r="F747" s="1300"/>
      <c r="G747" s="1300"/>
      <c r="H747" s="1300"/>
      <c r="I747" s="1300"/>
      <c r="J747" s="1300"/>
      <c r="K747" s="1300"/>
      <c r="L747" s="1300"/>
      <c r="M747" s="1300"/>
      <c r="N747" s="1300"/>
      <c r="O747" s="1300"/>
      <c r="P747" s="1300"/>
      <c r="Q747" s="1300"/>
      <c r="R747" s="1300"/>
      <c r="S747" s="1300"/>
      <c r="T747" s="1300"/>
      <c r="U747" s="1300"/>
      <c r="V747" s="1300"/>
      <c r="W747" s="1300"/>
      <c r="X747" s="1300"/>
      <c r="Y747" s="1300"/>
      <c r="Z747" s="1300"/>
      <c r="AA747" s="1300"/>
      <c r="AB747" s="1300"/>
      <c r="AC747" s="1300"/>
      <c r="AD747" s="1300"/>
      <c r="AE747" s="1300"/>
    </row>
    <row r="748">
      <c r="B748" s="1300"/>
      <c r="C748" s="1300"/>
      <c r="D748" s="1300"/>
      <c r="E748" s="1300"/>
      <c r="F748" s="1300"/>
      <c r="G748" s="1300"/>
      <c r="H748" s="1300"/>
      <c r="I748" s="1300"/>
      <c r="J748" s="1300"/>
      <c r="K748" s="1300"/>
      <c r="L748" s="1300"/>
      <c r="M748" s="1300"/>
      <c r="N748" s="1300"/>
      <c r="O748" s="1300"/>
      <c r="P748" s="1300"/>
      <c r="Q748" s="1300"/>
      <c r="R748" s="1300"/>
      <c r="S748" s="1300"/>
      <c r="T748" s="1300"/>
      <c r="U748" s="1300"/>
      <c r="V748" s="1300"/>
      <c r="W748" s="1300"/>
      <c r="X748" s="1300"/>
      <c r="Y748" s="1300"/>
      <c r="Z748" s="1300"/>
      <c r="AA748" s="1300"/>
      <c r="AB748" s="1300"/>
      <c r="AC748" s="1300"/>
      <c r="AD748" s="1300"/>
      <c r="AE748" s="1300"/>
    </row>
    <row r="749">
      <c r="B749" s="1300"/>
      <c r="C749" s="1300"/>
      <c r="D749" s="1300"/>
      <c r="E749" s="1300"/>
      <c r="F749" s="1300"/>
      <c r="G749" s="1300"/>
      <c r="H749" s="1300"/>
      <c r="I749" s="1300"/>
      <c r="J749" s="1300"/>
      <c r="K749" s="1300"/>
      <c r="L749" s="1300"/>
      <c r="M749" s="1300"/>
      <c r="N749" s="1300"/>
      <c r="O749" s="1300"/>
      <c r="P749" s="1300"/>
      <c r="Q749" s="1300"/>
      <c r="R749" s="1300"/>
      <c r="S749" s="1300"/>
      <c r="T749" s="1300"/>
      <c r="U749" s="1300"/>
      <c r="V749" s="1300"/>
      <c r="W749" s="1300"/>
      <c r="X749" s="1300"/>
      <c r="Y749" s="1300"/>
      <c r="Z749" s="1300"/>
      <c r="AA749" s="1300"/>
      <c r="AB749" s="1300"/>
      <c r="AC749" s="1300"/>
      <c r="AD749" s="1300"/>
      <c r="AE749" s="1300"/>
    </row>
    <row r="750">
      <c r="B750" s="1300"/>
      <c r="C750" s="1300"/>
      <c r="D750" s="1300"/>
      <c r="E750" s="1300"/>
      <c r="F750" s="1300"/>
      <c r="G750" s="1300"/>
      <c r="H750" s="1300"/>
      <c r="I750" s="1300"/>
      <c r="J750" s="1300"/>
      <c r="K750" s="1300"/>
      <c r="L750" s="1300"/>
      <c r="M750" s="1300"/>
      <c r="N750" s="1300"/>
      <c r="O750" s="1300"/>
      <c r="P750" s="1300"/>
      <c r="Q750" s="1300"/>
      <c r="R750" s="1300"/>
      <c r="S750" s="1300"/>
      <c r="T750" s="1300"/>
      <c r="U750" s="1300"/>
      <c r="V750" s="1300"/>
      <c r="W750" s="1300"/>
      <c r="X750" s="1300"/>
      <c r="Y750" s="1300"/>
      <c r="Z750" s="1300"/>
      <c r="AA750" s="1300"/>
      <c r="AB750" s="1300"/>
      <c r="AC750" s="1300"/>
      <c r="AD750" s="1300"/>
      <c r="AE750" s="1300"/>
    </row>
    <row r="751">
      <c r="B751" s="1300"/>
      <c r="C751" s="1300"/>
      <c r="D751" s="1300"/>
      <c r="E751" s="1300"/>
      <c r="F751" s="1300"/>
      <c r="G751" s="1300"/>
      <c r="H751" s="1300"/>
      <c r="I751" s="1300"/>
      <c r="J751" s="1300"/>
      <c r="K751" s="1300"/>
      <c r="L751" s="1300"/>
      <c r="M751" s="1300"/>
      <c r="N751" s="1300"/>
      <c r="O751" s="1300"/>
      <c r="P751" s="1300"/>
      <c r="Q751" s="1300"/>
      <c r="R751" s="1300"/>
      <c r="S751" s="1300"/>
      <c r="T751" s="1300"/>
      <c r="U751" s="1300"/>
      <c r="V751" s="1300"/>
      <c r="W751" s="1300"/>
      <c r="X751" s="1300"/>
      <c r="Y751" s="1300"/>
      <c r="Z751" s="1300"/>
      <c r="AA751" s="1300"/>
      <c r="AB751" s="1300"/>
      <c r="AC751" s="1300"/>
      <c r="AD751" s="1300"/>
      <c r="AE751" s="1300"/>
    </row>
    <row r="752">
      <c r="B752" s="1300"/>
      <c r="C752" s="1300"/>
      <c r="D752" s="1300"/>
      <c r="E752" s="1300"/>
      <c r="F752" s="1300"/>
      <c r="G752" s="1300"/>
      <c r="H752" s="1300"/>
      <c r="I752" s="1300"/>
      <c r="J752" s="1300"/>
      <c r="K752" s="1300"/>
      <c r="L752" s="1300"/>
      <c r="M752" s="1300"/>
      <c r="N752" s="1300"/>
      <c r="O752" s="1300"/>
      <c r="P752" s="1300"/>
      <c r="Q752" s="1300"/>
      <c r="R752" s="1300"/>
      <c r="S752" s="1300"/>
      <c r="T752" s="1300"/>
      <c r="U752" s="1300"/>
      <c r="V752" s="1300"/>
      <c r="W752" s="1300"/>
      <c r="X752" s="1300"/>
      <c r="Y752" s="1300"/>
      <c r="Z752" s="1300"/>
      <c r="AA752" s="1300"/>
      <c r="AB752" s="1300"/>
      <c r="AC752" s="1300"/>
      <c r="AD752" s="1300"/>
      <c r="AE752" s="1300"/>
    </row>
    <row r="753">
      <c r="B753" s="1300"/>
      <c r="C753" s="1300"/>
      <c r="D753" s="1300"/>
      <c r="E753" s="1300"/>
      <c r="F753" s="1300"/>
      <c r="G753" s="1300"/>
      <c r="H753" s="1300"/>
      <c r="I753" s="1300"/>
      <c r="J753" s="1300"/>
      <c r="K753" s="1300"/>
      <c r="L753" s="1300"/>
      <c r="M753" s="1300"/>
      <c r="N753" s="1300"/>
      <c r="O753" s="1300"/>
      <c r="P753" s="1300"/>
      <c r="Q753" s="1300"/>
      <c r="R753" s="1300"/>
      <c r="S753" s="1300"/>
      <c r="T753" s="1300"/>
      <c r="U753" s="1300"/>
      <c r="V753" s="1300"/>
      <c r="W753" s="1300"/>
      <c r="X753" s="1300"/>
      <c r="Y753" s="1300"/>
      <c r="Z753" s="1300"/>
      <c r="AA753" s="1300"/>
      <c r="AB753" s="1300"/>
      <c r="AC753" s="1300"/>
      <c r="AD753" s="1300"/>
      <c r="AE753" s="1300"/>
    </row>
    <row r="754">
      <c r="B754" s="1300"/>
      <c r="C754" s="1300"/>
      <c r="D754" s="1300"/>
      <c r="E754" s="1300"/>
      <c r="F754" s="1300"/>
      <c r="G754" s="1300"/>
      <c r="H754" s="1300"/>
      <c r="I754" s="1300"/>
      <c r="J754" s="1300"/>
      <c r="K754" s="1300"/>
      <c r="L754" s="1300"/>
      <c r="M754" s="1300"/>
      <c r="N754" s="1300"/>
      <c r="O754" s="1300"/>
      <c r="P754" s="1300"/>
      <c r="Q754" s="1300"/>
      <c r="R754" s="1300"/>
      <c r="S754" s="1300"/>
      <c r="T754" s="1300"/>
      <c r="U754" s="1300"/>
      <c r="V754" s="1300"/>
      <c r="W754" s="1300"/>
      <c r="X754" s="1300"/>
      <c r="Y754" s="1300"/>
      <c r="Z754" s="1300"/>
      <c r="AA754" s="1300"/>
      <c r="AB754" s="1300"/>
      <c r="AC754" s="1300"/>
      <c r="AD754" s="1300"/>
      <c r="AE754" s="1300"/>
    </row>
    <row r="755">
      <c r="B755" s="1300"/>
      <c r="C755" s="1300"/>
      <c r="D755" s="1300"/>
      <c r="E755" s="1300"/>
      <c r="F755" s="1300"/>
      <c r="G755" s="1300"/>
      <c r="H755" s="1300"/>
      <c r="I755" s="1300"/>
      <c r="J755" s="1300"/>
      <c r="K755" s="1300"/>
      <c r="L755" s="1300"/>
      <c r="M755" s="1300"/>
      <c r="N755" s="1300"/>
      <c r="O755" s="1300"/>
      <c r="P755" s="1300"/>
      <c r="Q755" s="1300"/>
      <c r="R755" s="1300"/>
      <c r="S755" s="1300"/>
      <c r="T755" s="1300"/>
      <c r="U755" s="1300"/>
      <c r="V755" s="1300"/>
      <c r="W755" s="1300"/>
      <c r="X755" s="1300"/>
      <c r="Y755" s="1300"/>
      <c r="Z755" s="1300"/>
      <c r="AA755" s="1300"/>
      <c r="AB755" s="1300"/>
      <c r="AC755" s="1300"/>
      <c r="AD755" s="1300"/>
      <c r="AE755" s="1300"/>
    </row>
    <row r="756">
      <c r="B756" s="1300"/>
      <c r="C756" s="1300"/>
      <c r="D756" s="1300"/>
      <c r="E756" s="1300"/>
      <c r="F756" s="1300"/>
      <c r="G756" s="1300"/>
      <c r="H756" s="1300"/>
      <c r="I756" s="1300"/>
      <c r="J756" s="1300"/>
      <c r="K756" s="1300"/>
      <c r="L756" s="1300"/>
      <c r="M756" s="1300"/>
      <c r="N756" s="1300"/>
      <c r="O756" s="1300"/>
      <c r="P756" s="1300"/>
      <c r="Q756" s="1300"/>
      <c r="R756" s="1300"/>
      <c r="S756" s="1300"/>
      <c r="T756" s="1300"/>
      <c r="U756" s="1300"/>
      <c r="V756" s="1300"/>
      <c r="W756" s="1300"/>
      <c r="X756" s="1300"/>
      <c r="Y756" s="1300"/>
      <c r="Z756" s="1300"/>
      <c r="AA756" s="1300"/>
      <c r="AB756" s="1300"/>
      <c r="AC756" s="1300"/>
      <c r="AD756" s="1300"/>
      <c r="AE756" s="1300"/>
    </row>
    <row r="757">
      <c r="B757" s="1300"/>
      <c r="C757" s="1300"/>
      <c r="D757" s="1300"/>
      <c r="E757" s="1300"/>
      <c r="F757" s="1300"/>
      <c r="G757" s="1300"/>
      <c r="H757" s="1300"/>
      <c r="I757" s="1300"/>
      <c r="J757" s="1300"/>
      <c r="K757" s="1300"/>
      <c r="L757" s="1300"/>
      <c r="M757" s="1300"/>
      <c r="N757" s="1300"/>
      <c r="O757" s="1300"/>
      <c r="P757" s="1300"/>
      <c r="Q757" s="1300"/>
      <c r="R757" s="1300"/>
      <c r="S757" s="1300"/>
      <c r="T757" s="1300"/>
      <c r="U757" s="1300"/>
      <c r="V757" s="1300"/>
      <c r="W757" s="1300"/>
      <c r="X757" s="1300"/>
      <c r="Y757" s="1300"/>
      <c r="Z757" s="1300"/>
      <c r="AA757" s="1300"/>
      <c r="AB757" s="1300"/>
      <c r="AC757" s="1300"/>
      <c r="AD757" s="1300"/>
      <c r="AE757" s="1300"/>
    </row>
    <row r="758">
      <c r="B758" s="1300"/>
      <c r="C758" s="1300"/>
      <c r="D758" s="1300"/>
      <c r="E758" s="1300"/>
      <c r="F758" s="1300"/>
      <c r="G758" s="1300"/>
      <c r="H758" s="1300"/>
      <c r="I758" s="1300"/>
      <c r="J758" s="1300"/>
      <c r="K758" s="1300"/>
      <c r="L758" s="1300"/>
      <c r="M758" s="1300"/>
      <c r="N758" s="1300"/>
      <c r="O758" s="1300"/>
      <c r="P758" s="1300"/>
      <c r="Q758" s="1300"/>
      <c r="R758" s="1300"/>
      <c r="S758" s="1300"/>
      <c r="T758" s="1300"/>
      <c r="U758" s="1300"/>
      <c r="V758" s="1300"/>
      <c r="W758" s="1300"/>
      <c r="X758" s="1300"/>
      <c r="Y758" s="1300"/>
      <c r="Z758" s="1300"/>
      <c r="AA758" s="1300"/>
      <c r="AB758" s="1300"/>
      <c r="AC758" s="1300"/>
      <c r="AD758" s="1300"/>
      <c r="AE758" s="1300"/>
    </row>
    <row r="759">
      <c r="B759" s="1300"/>
      <c r="C759" s="1300"/>
      <c r="D759" s="1300"/>
      <c r="E759" s="1300"/>
      <c r="F759" s="1300"/>
      <c r="G759" s="1300"/>
      <c r="H759" s="1300"/>
      <c r="I759" s="1300"/>
      <c r="J759" s="1300"/>
      <c r="K759" s="1300"/>
      <c r="L759" s="1300"/>
      <c r="M759" s="1300"/>
      <c r="N759" s="1300"/>
      <c r="O759" s="1300"/>
      <c r="P759" s="1300"/>
      <c r="Q759" s="1300"/>
      <c r="R759" s="1300"/>
      <c r="S759" s="1300"/>
      <c r="T759" s="1300"/>
      <c r="U759" s="1300"/>
      <c r="V759" s="1300"/>
      <c r="W759" s="1300"/>
      <c r="X759" s="1300"/>
      <c r="Y759" s="1300"/>
      <c r="Z759" s="1300"/>
      <c r="AA759" s="1300"/>
      <c r="AB759" s="1300"/>
      <c r="AC759" s="1300"/>
      <c r="AD759" s="1300"/>
      <c r="AE759" s="1300"/>
    </row>
    <row r="760">
      <c r="B760" s="1300"/>
      <c r="C760" s="1300"/>
      <c r="D760" s="1300"/>
      <c r="E760" s="1300"/>
      <c r="F760" s="1300"/>
      <c r="G760" s="1300"/>
      <c r="H760" s="1300"/>
      <c r="I760" s="1300"/>
      <c r="J760" s="1300"/>
      <c r="K760" s="1300"/>
      <c r="L760" s="1300"/>
      <c r="M760" s="1300"/>
      <c r="N760" s="1300"/>
      <c r="O760" s="1300"/>
      <c r="P760" s="1300"/>
      <c r="Q760" s="1300"/>
      <c r="R760" s="1300"/>
      <c r="S760" s="1300"/>
      <c r="T760" s="1300"/>
      <c r="U760" s="1300"/>
      <c r="V760" s="1300"/>
      <c r="W760" s="1300"/>
      <c r="X760" s="1300"/>
      <c r="Y760" s="1300"/>
      <c r="Z760" s="1300"/>
      <c r="AA760" s="1300"/>
      <c r="AB760" s="1300"/>
      <c r="AC760" s="1300"/>
      <c r="AD760" s="1300"/>
      <c r="AE760" s="1300"/>
    </row>
    <row r="761">
      <c r="B761" s="1300"/>
      <c r="C761" s="1300"/>
      <c r="D761" s="1300"/>
      <c r="E761" s="1300"/>
      <c r="F761" s="1300"/>
      <c r="G761" s="1300"/>
      <c r="H761" s="1300"/>
      <c r="I761" s="1300"/>
      <c r="J761" s="1300"/>
      <c r="K761" s="1300"/>
      <c r="L761" s="1300"/>
      <c r="M761" s="1300"/>
      <c r="N761" s="1300"/>
      <c r="O761" s="1300"/>
      <c r="P761" s="1300"/>
      <c r="Q761" s="1300"/>
      <c r="R761" s="1300"/>
      <c r="S761" s="1300"/>
      <c r="T761" s="1300"/>
      <c r="U761" s="1300"/>
      <c r="V761" s="1300"/>
      <c r="W761" s="1300"/>
      <c r="X761" s="1300"/>
      <c r="Y761" s="1300"/>
      <c r="Z761" s="1300"/>
      <c r="AA761" s="1300"/>
      <c r="AB761" s="1300"/>
      <c r="AC761" s="1300"/>
      <c r="AD761" s="1300"/>
      <c r="AE761" s="1300"/>
    </row>
    <row r="762">
      <c r="B762" s="1300"/>
      <c r="C762" s="1300"/>
      <c r="D762" s="1300"/>
      <c r="E762" s="1300"/>
      <c r="F762" s="1300"/>
      <c r="G762" s="1300"/>
      <c r="H762" s="1300"/>
      <c r="I762" s="1300"/>
      <c r="J762" s="1300"/>
      <c r="K762" s="1300"/>
      <c r="L762" s="1300"/>
      <c r="M762" s="1300"/>
      <c r="N762" s="1300"/>
      <c r="O762" s="1300"/>
      <c r="P762" s="1300"/>
      <c r="Q762" s="1300"/>
      <c r="R762" s="1300"/>
      <c r="S762" s="1300"/>
      <c r="T762" s="1300"/>
      <c r="U762" s="1300"/>
      <c r="V762" s="1300"/>
      <c r="W762" s="1300"/>
      <c r="X762" s="1300"/>
      <c r="Y762" s="1300"/>
      <c r="Z762" s="1300"/>
      <c r="AA762" s="1300"/>
      <c r="AB762" s="1300"/>
      <c r="AC762" s="1300"/>
      <c r="AD762" s="1300"/>
      <c r="AE762" s="1300"/>
    </row>
    <row r="763">
      <c r="B763" s="1300"/>
      <c r="C763" s="1300"/>
      <c r="D763" s="1300"/>
      <c r="E763" s="1300"/>
      <c r="F763" s="1300"/>
      <c r="G763" s="1300"/>
      <c r="H763" s="1300"/>
      <c r="I763" s="1300"/>
      <c r="J763" s="1300"/>
      <c r="K763" s="1300"/>
      <c r="L763" s="1300"/>
      <c r="M763" s="1300"/>
      <c r="N763" s="1300"/>
      <c r="O763" s="1300"/>
      <c r="P763" s="1300"/>
      <c r="Q763" s="1300"/>
      <c r="R763" s="1300"/>
      <c r="S763" s="1300"/>
      <c r="T763" s="1300"/>
      <c r="U763" s="1300"/>
      <c r="V763" s="1300"/>
      <c r="W763" s="1300"/>
      <c r="X763" s="1300"/>
      <c r="Y763" s="1300"/>
      <c r="Z763" s="1300"/>
      <c r="AA763" s="1300"/>
      <c r="AB763" s="1300"/>
      <c r="AC763" s="1300"/>
      <c r="AD763" s="1300"/>
      <c r="AE763" s="1300"/>
    </row>
    <row r="764">
      <c r="B764" s="1300"/>
      <c r="C764" s="1300"/>
      <c r="D764" s="1300"/>
      <c r="E764" s="1300"/>
      <c r="F764" s="1300"/>
      <c r="G764" s="1300"/>
      <c r="H764" s="1300"/>
      <c r="I764" s="1300"/>
      <c r="J764" s="1300"/>
      <c r="K764" s="1300"/>
      <c r="L764" s="1300"/>
      <c r="M764" s="1300"/>
      <c r="N764" s="1300"/>
      <c r="O764" s="1300"/>
      <c r="P764" s="1300"/>
      <c r="Q764" s="1300"/>
      <c r="R764" s="1300"/>
      <c r="S764" s="1300"/>
      <c r="T764" s="1300"/>
      <c r="U764" s="1300"/>
      <c r="V764" s="1300"/>
      <c r="W764" s="1300"/>
      <c r="X764" s="1300"/>
      <c r="Y764" s="1300"/>
      <c r="Z764" s="1300"/>
      <c r="AA764" s="1300"/>
      <c r="AB764" s="1300"/>
      <c r="AC764" s="1300"/>
      <c r="AD764" s="1300"/>
      <c r="AE764" s="1300"/>
    </row>
    <row r="765">
      <c r="B765" s="1300"/>
      <c r="C765" s="1300"/>
      <c r="D765" s="1300"/>
      <c r="E765" s="1300"/>
      <c r="F765" s="1300"/>
      <c r="G765" s="1300"/>
      <c r="H765" s="1300"/>
      <c r="I765" s="1300"/>
      <c r="J765" s="1300"/>
      <c r="K765" s="1300"/>
      <c r="L765" s="1300"/>
      <c r="M765" s="1300"/>
      <c r="N765" s="1300"/>
      <c r="O765" s="1300"/>
      <c r="P765" s="1300"/>
      <c r="Q765" s="1300"/>
      <c r="R765" s="1300"/>
      <c r="S765" s="1300"/>
      <c r="T765" s="1300"/>
      <c r="U765" s="1300"/>
      <c r="V765" s="1300"/>
      <c r="W765" s="1300"/>
      <c r="X765" s="1300"/>
      <c r="Y765" s="1300"/>
      <c r="Z765" s="1300"/>
      <c r="AA765" s="1300"/>
      <c r="AB765" s="1300"/>
      <c r="AC765" s="1300"/>
      <c r="AD765" s="1300"/>
      <c r="AE765" s="1300"/>
    </row>
    <row r="766">
      <c r="B766" s="1300"/>
      <c r="C766" s="1300"/>
      <c r="D766" s="1300"/>
      <c r="E766" s="1300"/>
      <c r="F766" s="1300"/>
      <c r="G766" s="1300"/>
      <c r="H766" s="1300"/>
      <c r="I766" s="1300"/>
      <c r="J766" s="1300"/>
      <c r="K766" s="1300"/>
      <c r="L766" s="1300"/>
      <c r="M766" s="1300"/>
      <c r="N766" s="1300"/>
      <c r="O766" s="1300"/>
      <c r="P766" s="1300"/>
      <c r="Q766" s="1300"/>
      <c r="R766" s="1300"/>
      <c r="S766" s="1300"/>
      <c r="T766" s="1300"/>
      <c r="U766" s="1300"/>
      <c r="V766" s="1300"/>
      <c r="W766" s="1300"/>
      <c r="X766" s="1300"/>
      <c r="Y766" s="1300"/>
      <c r="Z766" s="1300"/>
      <c r="AA766" s="1300"/>
      <c r="AB766" s="1300"/>
      <c r="AC766" s="1300"/>
      <c r="AD766" s="1300"/>
      <c r="AE766" s="1300"/>
    </row>
    <row r="767">
      <c r="B767" s="1300"/>
      <c r="C767" s="1300"/>
      <c r="D767" s="1300"/>
      <c r="E767" s="1300"/>
      <c r="F767" s="1300"/>
      <c r="G767" s="1300"/>
      <c r="H767" s="1300"/>
      <c r="I767" s="1300"/>
      <c r="J767" s="1300"/>
      <c r="K767" s="1300"/>
      <c r="L767" s="1300"/>
      <c r="M767" s="1300"/>
      <c r="N767" s="1300"/>
      <c r="O767" s="1300"/>
      <c r="P767" s="1300"/>
      <c r="Q767" s="1300"/>
      <c r="R767" s="1300"/>
      <c r="S767" s="1300"/>
      <c r="T767" s="1300"/>
      <c r="U767" s="1300"/>
      <c r="V767" s="1300"/>
      <c r="W767" s="1300"/>
      <c r="X767" s="1300"/>
      <c r="Y767" s="1300"/>
      <c r="Z767" s="1300"/>
      <c r="AA767" s="1300"/>
      <c r="AB767" s="1300"/>
      <c r="AC767" s="1300"/>
      <c r="AD767" s="1300"/>
      <c r="AE767" s="1300"/>
    </row>
    <row r="768">
      <c r="B768" s="1300"/>
      <c r="C768" s="1300"/>
      <c r="D768" s="1300"/>
      <c r="E768" s="1300"/>
      <c r="F768" s="1300"/>
      <c r="G768" s="1300"/>
      <c r="H768" s="1300"/>
      <c r="I768" s="1300"/>
      <c r="J768" s="1300"/>
      <c r="K768" s="1300"/>
      <c r="L768" s="1300"/>
      <c r="M768" s="1300"/>
      <c r="N768" s="1300"/>
      <c r="O768" s="1300"/>
      <c r="P768" s="1300"/>
      <c r="Q768" s="1300"/>
      <c r="R768" s="1300"/>
      <c r="S768" s="1300"/>
      <c r="T768" s="1300"/>
      <c r="U768" s="1300"/>
      <c r="V768" s="1300"/>
      <c r="W768" s="1300"/>
      <c r="X768" s="1300"/>
      <c r="Y768" s="1300"/>
      <c r="Z768" s="1300"/>
      <c r="AA768" s="1300"/>
      <c r="AB768" s="1300"/>
      <c r="AC768" s="1300"/>
      <c r="AD768" s="1300"/>
      <c r="AE768" s="1300"/>
    </row>
    <row r="769">
      <c r="B769" s="1300"/>
      <c r="C769" s="1300"/>
      <c r="D769" s="1300"/>
      <c r="E769" s="1300"/>
      <c r="F769" s="1300"/>
      <c r="G769" s="1300"/>
      <c r="H769" s="1300"/>
      <c r="I769" s="1300"/>
      <c r="J769" s="1300"/>
      <c r="K769" s="1300"/>
      <c r="L769" s="1300"/>
      <c r="M769" s="1300"/>
      <c r="N769" s="1300"/>
      <c r="O769" s="1300"/>
      <c r="P769" s="1300"/>
      <c r="Q769" s="1300"/>
      <c r="R769" s="1300"/>
      <c r="S769" s="1300"/>
      <c r="T769" s="1300"/>
      <c r="U769" s="1300"/>
      <c r="V769" s="1300"/>
      <c r="W769" s="1300"/>
      <c r="X769" s="1300"/>
      <c r="Y769" s="1300"/>
      <c r="Z769" s="1300"/>
      <c r="AA769" s="1300"/>
      <c r="AB769" s="1300"/>
      <c r="AC769" s="1300"/>
      <c r="AD769" s="1300"/>
      <c r="AE769" s="1300"/>
    </row>
    <row r="770">
      <c r="B770" s="1300"/>
      <c r="C770" s="1300"/>
      <c r="D770" s="1300"/>
      <c r="E770" s="1300"/>
      <c r="F770" s="1300"/>
      <c r="G770" s="1300"/>
      <c r="H770" s="1300"/>
      <c r="I770" s="1300"/>
      <c r="J770" s="1300"/>
      <c r="K770" s="1300"/>
      <c r="L770" s="1300"/>
      <c r="M770" s="1300"/>
      <c r="N770" s="1300"/>
      <c r="O770" s="1300"/>
      <c r="P770" s="1300"/>
      <c r="Q770" s="1300"/>
      <c r="R770" s="1300"/>
      <c r="S770" s="1300"/>
      <c r="T770" s="1300"/>
      <c r="U770" s="1300"/>
      <c r="V770" s="1300"/>
      <c r="W770" s="1300"/>
      <c r="X770" s="1300"/>
      <c r="Y770" s="1300"/>
      <c r="Z770" s="1300"/>
      <c r="AA770" s="1300"/>
      <c r="AB770" s="1300"/>
      <c r="AC770" s="1300"/>
      <c r="AD770" s="1300"/>
      <c r="AE770" s="1300"/>
    </row>
    <row r="771">
      <c r="B771" s="1300"/>
      <c r="C771" s="1300"/>
      <c r="D771" s="1300"/>
      <c r="E771" s="1300"/>
      <c r="F771" s="1300"/>
      <c r="G771" s="1300"/>
      <c r="H771" s="1300"/>
      <c r="I771" s="1300"/>
      <c r="J771" s="1300"/>
      <c r="K771" s="1300"/>
      <c r="L771" s="1300"/>
      <c r="M771" s="1300"/>
      <c r="N771" s="1300"/>
      <c r="O771" s="1300"/>
      <c r="P771" s="1300"/>
      <c r="Q771" s="1300"/>
      <c r="R771" s="1300"/>
      <c r="S771" s="1300"/>
      <c r="T771" s="1300"/>
      <c r="U771" s="1300"/>
      <c r="V771" s="1300"/>
      <c r="W771" s="1300"/>
      <c r="X771" s="1300"/>
      <c r="Y771" s="1300"/>
      <c r="Z771" s="1300"/>
      <c r="AA771" s="1300"/>
      <c r="AB771" s="1300"/>
      <c r="AC771" s="1300"/>
      <c r="AD771" s="1300"/>
      <c r="AE771" s="1300"/>
    </row>
    <row r="772">
      <c r="B772" s="1300"/>
      <c r="C772" s="1300"/>
      <c r="D772" s="1300"/>
      <c r="E772" s="1300"/>
      <c r="F772" s="1300"/>
      <c r="G772" s="1300"/>
      <c r="H772" s="1300"/>
      <c r="I772" s="1300"/>
      <c r="J772" s="1300"/>
      <c r="K772" s="1300"/>
      <c r="L772" s="1300"/>
      <c r="M772" s="1300"/>
      <c r="N772" s="1300"/>
      <c r="O772" s="1300"/>
      <c r="P772" s="1300"/>
      <c r="Q772" s="1300"/>
      <c r="R772" s="1300"/>
      <c r="S772" s="1300"/>
      <c r="T772" s="1300"/>
      <c r="U772" s="1300"/>
      <c r="V772" s="1300"/>
      <c r="W772" s="1300"/>
      <c r="X772" s="1300"/>
      <c r="Y772" s="1300"/>
      <c r="Z772" s="1300"/>
      <c r="AA772" s="1300"/>
      <c r="AB772" s="1300"/>
      <c r="AC772" s="1300"/>
      <c r="AD772" s="1300"/>
      <c r="AE772" s="1300"/>
    </row>
    <row r="773">
      <c r="B773" s="1300"/>
      <c r="C773" s="1300"/>
      <c r="D773" s="1300"/>
      <c r="E773" s="1300"/>
      <c r="F773" s="1300"/>
      <c r="G773" s="1300"/>
      <c r="H773" s="1300"/>
      <c r="I773" s="1300"/>
      <c r="J773" s="1300"/>
      <c r="K773" s="1300"/>
      <c r="L773" s="1300"/>
      <c r="M773" s="1300"/>
      <c r="N773" s="1300"/>
      <c r="O773" s="1300"/>
      <c r="P773" s="1300"/>
      <c r="Q773" s="1300"/>
      <c r="R773" s="1300"/>
      <c r="S773" s="1300"/>
      <c r="T773" s="1300"/>
      <c r="U773" s="1300"/>
      <c r="V773" s="1300"/>
      <c r="W773" s="1300"/>
      <c r="X773" s="1300"/>
      <c r="Y773" s="1300"/>
      <c r="Z773" s="1300"/>
      <c r="AA773" s="1300"/>
      <c r="AB773" s="1300"/>
      <c r="AC773" s="1300"/>
      <c r="AD773" s="1300"/>
      <c r="AE773" s="1300"/>
    </row>
    <row r="774">
      <c r="B774" s="1300"/>
      <c r="C774" s="1300"/>
      <c r="D774" s="1300"/>
      <c r="E774" s="1300"/>
      <c r="F774" s="1300"/>
      <c r="G774" s="1300"/>
      <c r="H774" s="1300"/>
      <c r="I774" s="1300"/>
      <c r="J774" s="1300"/>
      <c r="K774" s="1300"/>
      <c r="L774" s="1300"/>
      <c r="M774" s="1300"/>
      <c r="N774" s="1300"/>
      <c r="O774" s="1300"/>
      <c r="P774" s="1300"/>
      <c r="Q774" s="1300"/>
      <c r="R774" s="1300"/>
      <c r="S774" s="1300"/>
      <c r="T774" s="1300"/>
      <c r="U774" s="1300"/>
      <c r="V774" s="1300"/>
      <c r="W774" s="1300"/>
      <c r="X774" s="1300"/>
      <c r="Y774" s="1300"/>
      <c r="Z774" s="1300"/>
      <c r="AA774" s="1300"/>
      <c r="AB774" s="1300"/>
      <c r="AC774" s="1300"/>
      <c r="AD774" s="1300"/>
      <c r="AE774" s="1300"/>
    </row>
    <row r="775">
      <c r="B775" s="1300"/>
      <c r="C775" s="1300"/>
      <c r="D775" s="1300"/>
      <c r="E775" s="1300"/>
      <c r="F775" s="1300"/>
      <c r="G775" s="1300"/>
      <c r="H775" s="1300"/>
      <c r="I775" s="1300"/>
      <c r="J775" s="1300"/>
      <c r="K775" s="1300"/>
      <c r="L775" s="1300"/>
      <c r="M775" s="1300"/>
      <c r="N775" s="1300"/>
      <c r="O775" s="1300"/>
      <c r="P775" s="1300"/>
      <c r="Q775" s="1300"/>
      <c r="R775" s="1300"/>
      <c r="S775" s="1300"/>
      <c r="T775" s="1300"/>
      <c r="U775" s="1300"/>
      <c r="V775" s="1300"/>
      <c r="W775" s="1300"/>
      <c r="X775" s="1300"/>
      <c r="Y775" s="1300"/>
      <c r="Z775" s="1300"/>
      <c r="AA775" s="1300"/>
      <c r="AB775" s="1300"/>
      <c r="AC775" s="1300"/>
      <c r="AD775" s="1300"/>
      <c r="AE775" s="1300"/>
    </row>
    <row r="776">
      <c r="B776" s="1300"/>
      <c r="C776" s="1300"/>
      <c r="D776" s="1300"/>
      <c r="E776" s="1300"/>
      <c r="F776" s="1300"/>
      <c r="G776" s="1300"/>
      <c r="H776" s="1300"/>
      <c r="I776" s="1300"/>
      <c r="J776" s="1300"/>
      <c r="K776" s="1300"/>
      <c r="L776" s="1300"/>
      <c r="M776" s="1300"/>
      <c r="N776" s="1300"/>
      <c r="O776" s="1300"/>
      <c r="P776" s="1300"/>
      <c r="Q776" s="1300"/>
      <c r="R776" s="1300"/>
      <c r="S776" s="1300"/>
      <c r="T776" s="1300"/>
      <c r="U776" s="1300"/>
      <c r="V776" s="1300"/>
      <c r="W776" s="1300"/>
      <c r="X776" s="1300"/>
      <c r="Y776" s="1300"/>
      <c r="Z776" s="1300"/>
      <c r="AA776" s="1300"/>
      <c r="AB776" s="1300"/>
      <c r="AC776" s="1300"/>
      <c r="AD776" s="1300"/>
      <c r="AE776" s="1300"/>
    </row>
    <row r="777">
      <c r="B777" s="1300"/>
      <c r="C777" s="1300"/>
      <c r="D777" s="1300"/>
      <c r="E777" s="1300"/>
      <c r="F777" s="1300"/>
      <c r="G777" s="1300"/>
      <c r="H777" s="1300"/>
      <c r="I777" s="1300"/>
      <c r="J777" s="1300"/>
      <c r="K777" s="1300"/>
      <c r="L777" s="1300"/>
      <c r="M777" s="1300"/>
      <c r="N777" s="1300"/>
      <c r="O777" s="1300"/>
      <c r="P777" s="1300"/>
      <c r="Q777" s="1300"/>
      <c r="R777" s="1300"/>
      <c r="S777" s="1300"/>
      <c r="T777" s="1300"/>
      <c r="U777" s="1300"/>
      <c r="V777" s="1300"/>
      <c r="W777" s="1300"/>
      <c r="X777" s="1300"/>
      <c r="Y777" s="1300"/>
      <c r="Z777" s="1300"/>
      <c r="AA777" s="1300"/>
      <c r="AB777" s="1300"/>
      <c r="AC777" s="1300"/>
      <c r="AD777" s="1300"/>
      <c r="AE777" s="1300"/>
    </row>
    <row r="778">
      <c r="B778" s="1300"/>
      <c r="C778" s="1300"/>
      <c r="D778" s="1300"/>
      <c r="E778" s="1300"/>
      <c r="F778" s="1300"/>
      <c r="G778" s="1300"/>
      <c r="H778" s="1300"/>
      <c r="I778" s="1300"/>
      <c r="J778" s="1300"/>
      <c r="K778" s="1300"/>
      <c r="L778" s="1300"/>
      <c r="M778" s="1300"/>
      <c r="N778" s="1300"/>
      <c r="O778" s="1300"/>
      <c r="P778" s="1300"/>
      <c r="Q778" s="1300"/>
      <c r="R778" s="1300"/>
      <c r="S778" s="1300"/>
      <c r="T778" s="1300"/>
      <c r="U778" s="1300"/>
      <c r="V778" s="1300"/>
      <c r="W778" s="1300"/>
      <c r="X778" s="1300"/>
      <c r="Y778" s="1300"/>
      <c r="Z778" s="1300"/>
      <c r="AA778" s="1300"/>
      <c r="AB778" s="1300"/>
      <c r="AC778" s="1300"/>
      <c r="AD778" s="1300"/>
      <c r="AE778" s="1300"/>
    </row>
    <row r="779">
      <c r="B779" s="1300"/>
      <c r="C779" s="1300"/>
      <c r="D779" s="1300"/>
      <c r="E779" s="1300"/>
      <c r="F779" s="1300"/>
      <c r="G779" s="1300"/>
      <c r="H779" s="1300"/>
      <c r="I779" s="1300"/>
      <c r="J779" s="1300"/>
      <c r="K779" s="1300"/>
      <c r="L779" s="1300"/>
      <c r="M779" s="1300"/>
      <c r="N779" s="1300"/>
      <c r="O779" s="1300"/>
      <c r="P779" s="1300"/>
      <c r="Q779" s="1300"/>
      <c r="R779" s="1300"/>
      <c r="S779" s="1300"/>
      <c r="T779" s="1300"/>
      <c r="U779" s="1300"/>
      <c r="V779" s="1300"/>
      <c r="W779" s="1300"/>
      <c r="X779" s="1300"/>
      <c r="Y779" s="1300"/>
      <c r="Z779" s="1300"/>
      <c r="AA779" s="1300"/>
      <c r="AB779" s="1300"/>
      <c r="AC779" s="1300"/>
      <c r="AD779" s="1300"/>
      <c r="AE779" s="1300"/>
    </row>
    <row r="780">
      <c r="B780" s="1300"/>
      <c r="C780" s="1300"/>
      <c r="D780" s="1300"/>
      <c r="E780" s="1300"/>
      <c r="F780" s="1300"/>
      <c r="G780" s="1300"/>
      <c r="H780" s="1300"/>
      <c r="I780" s="1300"/>
      <c r="J780" s="1300"/>
      <c r="K780" s="1300"/>
      <c r="L780" s="1300"/>
      <c r="M780" s="1300"/>
      <c r="N780" s="1300"/>
      <c r="O780" s="1300"/>
      <c r="P780" s="1300"/>
      <c r="Q780" s="1300"/>
      <c r="R780" s="1300"/>
      <c r="S780" s="1300"/>
      <c r="T780" s="1300"/>
      <c r="U780" s="1300"/>
      <c r="V780" s="1300"/>
      <c r="W780" s="1300"/>
      <c r="X780" s="1300"/>
      <c r="Y780" s="1300"/>
      <c r="Z780" s="1300"/>
      <c r="AA780" s="1300"/>
      <c r="AB780" s="1300"/>
      <c r="AC780" s="1300"/>
      <c r="AD780" s="1300"/>
      <c r="AE780" s="1300"/>
    </row>
    <row r="781">
      <c r="B781" s="1300"/>
      <c r="C781" s="1300"/>
      <c r="D781" s="1300"/>
      <c r="E781" s="1300"/>
      <c r="F781" s="1300"/>
      <c r="G781" s="1300"/>
      <c r="H781" s="1300"/>
      <c r="I781" s="1300"/>
      <c r="J781" s="1300"/>
      <c r="K781" s="1300"/>
      <c r="L781" s="1300"/>
      <c r="M781" s="1300"/>
      <c r="N781" s="1300"/>
      <c r="O781" s="1300"/>
      <c r="P781" s="1300"/>
      <c r="Q781" s="1300"/>
      <c r="R781" s="1300"/>
      <c r="S781" s="1300"/>
      <c r="T781" s="1300"/>
      <c r="U781" s="1300"/>
      <c r="V781" s="1300"/>
      <c r="W781" s="1300"/>
      <c r="X781" s="1300"/>
      <c r="Y781" s="1300"/>
      <c r="Z781" s="1300"/>
      <c r="AA781" s="1300"/>
      <c r="AB781" s="1300"/>
      <c r="AC781" s="1300"/>
      <c r="AD781" s="1300"/>
      <c r="AE781" s="1300"/>
    </row>
    <row r="782">
      <c r="B782" s="1300"/>
      <c r="C782" s="1300"/>
      <c r="D782" s="1300"/>
      <c r="E782" s="1300"/>
      <c r="F782" s="1300"/>
      <c r="G782" s="1300"/>
      <c r="H782" s="1300"/>
      <c r="I782" s="1300"/>
      <c r="J782" s="1300"/>
      <c r="K782" s="1300"/>
      <c r="L782" s="1300"/>
      <c r="M782" s="1300"/>
      <c r="N782" s="1300"/>
      <c r="O782" s="1300"/>
      <c r="P782" s="1300"/>
      <c r="Q782" s="1300"/>
      <c r="R782" s="1300"/>
      <c r="S782" s="1300"/>
      <c r="T782" s="1300"/>
      <c r="U782" s="1300"/>
      <c r="V782" s="1300"/>
      <c r="W782" s="1300"/>
      <c r="X782" s="1300"/>
      <c r="Y782" s="1300"/>
      <c r="Z782" s="1300"/>
      <c r="AA782" s="1300"/>
      <c r="AB782" s="1300"/>
      <c r="AC782" s="1300"/>
      <c r="AD782" s="1300"/>
      <c r="AE782" s="1300"/>
    </row>
    <row r="783">
      <c r="B783" s="1300"/>
      <c r="C783" s="1300"/>
      <c r="D783" s="1300"/>
      <c r="E783" s="1300"/>
      <c r="F783" s="1300"/>
      <c r="G783" s="1300"/>
      <c r="H783" s="1300"/>
      <c r="I783" s="1300"/>
      <c r="J783" s="1300"/>
      <c r="K783" s="1300"/>
      <c r="L783" s="1300"/>
      <c r="M783" s="1300"/>
      <c r="N783" s="1300"/>
      <c r="O783" s="1300"/>
      <c r="P783" s="1300"/>
      <c r="Q783" s="1300"/>
      <c r="R783" s="1300"/>
      <c r="S783" s="1300"/>
      <c r="T783" s="1300"/>
      <c r="U783" s="1300"/>
      <c r="V783" s="1300"/>
      <c r="W783" s="1300"/>
      <c r="X783" s="1300"/>
      <c r="Y783" s="1300"/>
      <c r="Z783" s="1300"/>
      <c r="AA783" s="1300"/>
      <c r="AB783" s="1300"/>
      <c r="AC783" s="1300"/>
      <c r="AD783" s="1300"/>
      <c r="AE783" s="1300"/>
    </row>
    <row r="784">
      <c r="B784" s="1300"/>
      <c r="C784" s="1300"/>
      <c r="D784" s="1300"/>
      <c r="E784" s="1300"/>
      <c r="F784" s="1300"/>
      <c r="G784" s="1300"/>
      <c r="H784" s="1300"/>
      <c r="I784" s="1300"/>
      <c r="J784" s="1300"/>
      <c r="K784" s="1300"/>
      <c r="L784" s="1300"/>
      <c r="M784" s="1300"/>
      <c r="N784" s="1300"/>
      <c r="O784" s="1300"/>
      <c r="P784" s="1300"/>
      <c r="Q784" s="1300"/>
      <c r="R784" s="1300"/>
      <c r="S784" s="1300"/>
      <c r="T784" s="1300"/>
      <c r="U784" s="1300"/>
      <c r="V784" s="1300"/>
      <c r="W784" s="1300"/>
      <c r="X784" s="1300"/>
      <c r="Y784" s="1300"/>
      <c r="Z784" s="1300"/>
      <c r="AA784" s="1300"/>
      <c r="AB784" s="1300"/>
      <c r="AC784" s="1300"/>
      <c r="AD784" s="1300"/>
      <c r="AE784" s="1300"/>
    </row>
    <row r="785">
      <c r="B785" s="1300"/>
      <c r="C785" s="1300"/>
      <c r="D785" s="1300"/>
      <c r="E785" s="1300"/>
      <c r="F785" s="1300"/>
      <c r="G785" s="1300"/>
      <c r="H785" s="1300"/>
      <c r="I785" s="1300"/>
      <c r="J785" s="1300"/>
      <c r="K785" s="1300"/>
      <c r="L785" s="1300"/>
      <c r="M785" s="1300"/>
      <c r="N785" s="1300"/>
      <c r="O785" s="1300"/>
      <c r="P785" s="1300"/>
      <c r="Q785" s="1300"/>
      <c r="R785" s="1300"/>
      <c r="S785" s="1300"/>
      <c r="T785" s="1300"/>
      <c r="U785" s="1300"/>
      <c r="V785" s="1300"/>
      <c r="W785" s="1300"/>
      <c r="X785" s="1300"/>
      <c r="Y785" s="1300"/>
      <c r="Z785" s="1300"/>
      <c r="AA785" s="1300"/>
      <c r="AB785" s="1300"/>
      <c r="AC785" s="1300"/>
      <c r="AD785" s="1300"/>
      <c r="AE785" s="1300"/>
    </row>
    <row r="786">
      <c r="B786" s="1300"/>
      <c r="C786" s="1300"/>
      <c r="D786" s="1300"/>
      <c r="E786" s="1300"/>
      <c r="F786" s="1300"/>
      <c r="G786" s="1300"/>
      <c r="H786" s="1300"/>
      <c r="I786" s="1300"/>
      <c r="J786" s="1300"/>
      <c r="K786" s="1300"/>
      <c r="L786" s="1300"/>
      <c r="M786" s="1300"/>
      <c r="N786" s="1300"/>
      <c r="O786" s="1300"/>
      <c r="P786" s="1300"/>
      <c r="Q786" s="1300"/>
      <c r="R786" s="1300"/>
      <c r="S786" s="1300"/>
      <c r="T786" s="1300"/>
      <c r="U786" s="1300"/>
      <c r="V786" s="1300"/>
      <c r="W786" s="1300"/>
      <c r="X786" s="1300"/>
      <c r="Y786" s="1300"/>
      <c r="Z786" s="1300"/>
      <c r="AA786" s="1300"/>
      <c r="AB786" s="1300"/>
      <c r="AC786" s="1300"/>
      <c r="AD786" s="1300"/>
      <c r="AE786" s="1300"/>
    </row>
    <row r="787">
      <c r="B787" s="1300"/>
      <c r="C787" s="1300"/>
      <c r="D787" s="1300"/>
      <c r="E787" s="1300"/>
      <c r="F787" s="1300"/>
      <c r="G787" s="1300"/>
      <c r="H787" s="1300"/>
      <c r="I787" s="1300"/>
      <c r="J787" s="1300"/>
      <c r="K787" s="1300"/>
      <c r="L787" s="1300"/>
      <c r="M787" s="1300"/>
      <c r="N787" s="1300"/>
      <c r="O787" s="1300"/>
      <c r="P787" s="1300"/>
      <c r="Q787" s="1300"/>
      <c r="R787" s="1300"/>
      <c r="S787" s="1300"/>
      <c r="T787" s="1300"/>
      <c r="U787" s="1300"/>
      <c r="V787" s="1300"/>
      <c r="W787" s="1300"/>
      <c r="X787" s="1300"/>
      <c r="Y787" s="1300"/>
      <c r="Z787" s="1300"/>
      <c r="AA787" s="1300"/>
      <c r="AB787" s="1300"/>
      <c r="AC787" s="1300"/>
      <c r="AD787" s="1300"/>
      <c r="AE787" s="1300"/>
    </row>
    <row r="788">
      <c r="B788" s="1300"/>
      <c r="C788" s="1300"/>
      <c r="D788" s="1300"/>
      <c r="E788" s="1300"/>
      <c r="F788" s="1300"/>
      <c r="G788" s="1300"/>
      <c r="H788" s="1300"/>
      <c r="I788" s="1300"/>
      <c r="J788" s="1300"/>
      <c r="K788" s="1300"/>
      <c r="L788" s="1300"/>
      <c r="M788" s="1300"/>
      <c r="N788" s="1300"/>
      <c r="O788" s="1300"/>
      <c r="P788" s="1300"/>
      <c r="Q788" s="1300"/>
      <c r="R788" s="1300"/>
      <c r="S788" s="1300"/>
      <c r="T788" s="1300"/>
      <c r="U788" s="1300"/>
      <c r="V788" s="1300"/>
      <c r="W788" s="1300"/>
      <c r="X788" s="1300"/>
      <c r="Y788" s="1300"/>
      <c r="Z788" s="1300"/>
      <c r="AA788" s="1300"/>
      <c r="AB788" s="1300"/>
      <c r="AC788" s="1300"/>
      <c r="AD788" s="1300"/>
      <c r="AE788" s="1300"/>
    </row>
    <row r="789">
      <c r="B789" s="1300"/>
      <c r="C789" s="1300"/>
      <c r="D789" s="1300"/>
      <c r="E789" s="1300"/>
      <c r="F789" s="1300"/>
      <c r="G789" s="1300"/>
      <c r="H789" s="1300"/>
      <c r="I789" s="1300"/>
      <c r="J789" s="1300"/>
      <c r="K789" s="1300"/>
      <c r="L789" s="1300"/>
      <c r="M789" s="1300"/>
      <c r="N789" s="1300"/>
      <c r="O789" s="1300"/>
      <c r="P789" s="1300"/>
      <c r="Q789" s="1300"/>
      <c r="R789" s="1300"/>
      <c r="S789" s="1300"/>
      <c r="T789" s="1300"/>
      <c r="U789" s="1300"/>
      <c r="V789" s="1300"/>
      <c r="W789" s="1300"/>
      <c r="X789" s="1300"/>
      <c r="Y789" s="1300"/>
      <c r="Z789" s="1300"/>
      <c r="AA789" s="1300"/>
      <c r="AB789" s="1300"/>
      <c r="AC789" s="1300"/>
      <c r="AD789" s="1300"/>
      <c r="AE789" s="1300"/>
    </row>
    <row r="790">
      <c r="B790" s="1300"/>
      <c r="C790" s="1300"/>
      <c r="D790" s="1300"/>
      <c r="E790" s="1300"/>
      <c r="F790" s="1300"/>
      <c r="G790" s="1300"/>
      <c r="H790" s="1300"/>
      <c r="I790" s="1300"/>
      <c r="J790" s="1300"/>
      <c r="K790" s="1300"/>
      <c r="L790" s="1300"/>
      <c r="M790" s="1300"/>
      <c r="N790" s="1300"/>
      <c r="O790" s="1300"/>
      <c r="P790" s="1300"/>
      <c r="Q790" s="1300"/>
      <c r="R790" s="1300"/>
      <c r="S790" s="1300"/>
      <c r="T790" s="1300"/>
      <c r="U790" s="1300"/>
      <c r="V790" s="1300"/>
      <c r="W790" s="1300"/>
      <c r="X790" s="1300"/>
      <c r="Y790" s="1300"/>
      <c r="Z790" s="1300"/>
      <c r="AA790" s="1300"/>
      <c r="AB790" s="1300"/>
      <c r="AC790" s="1300"/>
      <c r="AD790" s="1300"/>
      <c r="AE790" s="1300"/>
    </row>
    <row r="791">
      <c r="B791" s="1300"/>
      <c r="C791" s="1300"/>
      <c r="D791" s="1300"/>
      <c r="E791" s="1300"/>
      <c r="F791" s="1300"/>
      <c r="G791" s="1300"/>
      <c r="H791" s="1300"/>
      <c r="I791" s="1300"/>
      <c r="J791" s="1300"/>
      <c r="K791" s="1300"/>
      <c r="L791" s="1300"/>
      <c r="M791" s="1300"/>
      <c r="N791" s="1300"/>
      <c r="O791" s="1300"/>
      <c r="P791" s="1300"/>
      <c r="Q791" s="1300"/>
      <c r="R791" s="1300"/>
      <c r="S791" s="1300"/>
      <c r="T791" s="1300"/>
      <c r="U791" s="1300"/>
      <c r="V791" s="1300"/>
      <c r="W791" s="1300"/>
      <c r="X791" s="1300"/>
      <c r="Y791" s="1300"/>
      <c r="Z791" s="1300"/>
      <c r="AA791" s="1300"/>
      <c r="AB791" s="1300"/>
      <c r="AC791" s="1300"/>
      <c r="AD791" s="1300"/>
      <c r="AE791" s="1300"/>
    </row>
    <row r="792">
      <c r="B792" s="1300"/>
      <c r="C792" s="1300"/>
      <c r="D792" s="1300"/>
      <c r="E792" s="1300"/>
      <c r="F792" s="1300"/>
      <c r="G792" s="1300"/>
      <c r="H792" s="1300"/>
      <c r="I792" s="1300"/>
      <c r="J792" s="1300"/>
      <c r="K792" s="1300"/>
      <c r="L792" s="1300"/>
      <c r="M792" s="1300"/>
      <c r="N792" s="1300"/>
      <c r="O792" s="1300"/>
      <c r="P792" s="1300"/>
      <c r="Q792" s="1300"/>
      <c r="R792" s="1300"/>
      <c r="S792" s="1300"/>
      <c r="T792" s="1300"/>
      <c r="U792" s="1300"/>
      <c r="V792" s="1300"/>
      <c r="W792" s="1300"/>
      <c r="X792" s="1300"/>
      <c r="Y792" s="1300"/>
      <c r="Z792" s="1300"/>
      <c r="AA792" s="1300"/>
      <c r="AB792" s="1300"/>
      <c r="AC792" s="1300"/>
      <c r="AD792" s="1300"/>
      <c r="AE792" s="1300"/>
    </row>
    <row r="793">
      <c r="B793" s="1300"/>
      <c r="C793" s="1300"/>
      <c r="D793" s="1300"/>
      <c r="E793" s="1300"/>
      <c r="F793" s="1300"/>
      <c r="G793" s="1300"/>
      <c r="H793" s="1300"/>
      <c r="I793" s="1300"/>
      <c r="J793" s="1300"/>
      <c r="K793" s="1300"/>
      <c r="L793" s="1300"/>
      <c r="M793" s="1300"/>
      <c r="N793" s="1300"/>
      <c r="O793" s="1300"/>
      <c r="P793" s="1300"/>
      <c r="Q793" s="1300"/>
      <c r="R793" s="1300"/>
      <c r="S793" s="1300"/>
      <c r="T793" s="1300"/>
      <c r="U793" s="1300"/>
      <c r="V793" s="1300"/>
      <c r="W793" s="1300"/>
      <c r="X793" s="1300"/>
      <c r="Y793" s="1300"/>
      <c r="Z793" s="1300"/>
      <c r="AA793" s="1300"/>
      <c r="AB793" s="1300"/>
      <c r="AC793" s="1300"/>
      <c r="AD793" s="1300"/>
      <c r="AE793" s="1300"/>
    </row>
    <row r="794">
      <c r="B794" s="1300"/>
      <c r="C794" s="1300"/>
      <c r="D794" s="1300"/>
      <c r="E794" s="1300"/>
      <c r="F794" s="1300"/>
      <c r="G794" s="1300"/>
      <c r="H794" s="1300"/>
      <c r="I794" s="1300"/>
      <c r="J794" s="1300"/>
      <c r="K794" s="1300"/>
      <c r="L794" s="1300"/>
      <c r="M794" s="1300"/>
      <c r="N794" s="1300"/>
      <c r="O794" s="1300"/>
      <c r="P794" s="1300"/>
      <c r="Q794" s="1300"/>
      <c r="R794" s="1300"/>
      <c r="S794" s="1300"/>
      <c r="T794" s="1300"/>
      <c r="U794" s="1300"/>
      <c r="V794" s="1300"/>
      <c r="W794" s="1300"/>
      <c r="X794" s="1300"/>
      <c r="Y794" s="1300"/>
      <c r="Z794" s="1300"/>
      <c r="AA794" s="1300"/>
      <c r="AB794" s="1300"/>
      <c r="AC794" s="1300"/>
      <c r="AD794" s="1300"/>
      <c r="AE794" s="1300"/>
    </row>
    <row r="795">
      <c r="B795" s="1300"/>
      <c r="C795" s="1300"/>
      <c r="D795" s="1300"/>
      <c r="E795" s="1300"/>
      <c r="F795" s="1300"/>
      <c r="G795" s="1300"/>
      <c r="H795" s="1300"/>
      <c r="I795" s="1300"/>
      <c r="J795" s="1300"/>
      <c r="K795" s="1300"/>
      <c r="L795" s="1300"/>
      <c r="M795" s="1300"/>
      <c r="N795" s="1300"/>
      <c r="O795" s="1300"/>
      <c r="P795" s="1300"/>
      <c r="Q795" s="1300"/>
      <c r="R795" s="1300"/>
      <c r="S795" s="1300"/>
      <c r="T795" s="1300"/>
      <c r="U795" s="1300"/>
      <c r="V795" s="1300"/>
      <c r="W795" s="1300"/>
      <c r="X795" s="1300"/>
      <c r="Y795" s="1300"/>
      <c r="Z795" s="1300"/>
      <c r="AA795" s="1300"/>
      <c r="AB795" s="1300"/>
      <c r="AC795" s="1300"/>
      <c r="AD795" s="1300"/>
      <c r="AE795" s="1300"/>
    </row>
    <row r="796">
      <c r="B796" s="1300"/>
      <c r="C796" s="1300"/>
      <c r="D796" s="1300"/>
      <c r="E796" s="1300"/>
      <c r="F796" s="1300"/>
      <c r="G796" s="1300"/>
      <c r="H796" s="1300"/>
      <c r="I796" s="1300"/>
      <c r="J796" s="1300"/>
      <c r="K796" s="1300"/>
      <c r="L796" s="1300"/>
      <c r="M796" s="1300"/>
      <c r="N796" s="1300"/>
      <c r="O796" s="1300"/>
      <c r="P796" s="1300"/>
      <c r="Q796" s="1300"/>
      <c r="R796" s="1300"/>
      <c r="S796" s="1300"/>
      <c r="T796" s="1300"/>
      <c r="U796" s="1300"/>
      <c r="V796" s="1300"/>
      <c r="W796" s="1300"/>
      <c r="X796" s="1300"/>
      <c r="Y796" s="1300"/>
      <c r="Z796" s="1300"/>
      <c r="AA796" s="1300"/>
      <c r="AB796" s="1300"/>
      <c r="AC796" s="1300"/>
      <c r="AD796" s="1300"/>
      <c r="AE796" s="1300"/>
    </row>
    <row r="797">
      <c r="B797" s="1300"/>
      <c r="C797" s="1300"/>
      <c r="D797" s="1300"/>
      <c r="E797" s="1300"/>
      <c r="F797" s="1300"/>
      <c r="G797" s="1300"/>
      <c r="H797" s="1300"/>
      <c r="I797" s="1300"/>
      <c r="J797" s="1300"/>
      <c r="K797" s="1300"/>
      <c r="L797" s="1300"/>
      <c r="M797" s="1300"/>
      <c r="N797" s="1300"/>
      <c r="O797" s="1300"/>
      <c r="P797" s="1300"/>
      <c r="Q797" s="1300"/>
      <c r="R797" s="1300"/>
      <c r="S797" s="1300"/>
      <c r="T797" s="1300"/>
      <c r="U797" s="1300"/>
      <c r="V797" s="1300"/>
      <c r="W797" s="1300"/>
      <c r="X797" s="1300"/>
      <c r="Y797" s="1300"/>
      <c r="Z797" s="1300"/>
      <c r="AA797" s="1300"/>
      <c r="AB797" s="1300"/>
      <c r="AC797" s="1300"/>
      <c r="AD797" s="1300"/>
      <c r="AE797" s="1300"/>
    </row>
    <row r="798">
      <c r="B798" s="1300"/>
      <c r="C798" s="1300"/>
      <c r="D798" s="1300"/>
      <c r="E798" s="1300"/>
      <c r="F798" s="1300"/>
      <c r="G798" s="1300"/>
      <c r="H798" s="1300"/>
      <c r="I798" s="1300"/>
      <c r="J798" s="1300"/>
      <c r="K798" s="1300"/>
      <c r="L798" s="1300"/>
      <c r="M798" s="1300"/>
      <c r="N798" s="1300"/>
      <c r="O798" s="1300"/>
      <c r="P798" s="1300"/>
      <c r="Q798" s="1300"/>
      <c r="R798" s="1300"/>
      <c r="S798" s="1300"/>
      <c r="T798" s="1300"/>
      <c r="U798" s="1300"/>
      <c r="V798" s="1300"/>
      <c r="W798" s="1300"/>
      <c r="X798" s="1300"/>
      <c r="Y798" s="1300"/>
      <c r="Z798" s="1300"/>
      <c r="AA798" s="1300"/>
      <c r="AB798" s="1300"/>
      <c r="AC798" s="1300"/>
      <c r="AD798" s="1300"/>
      <c r="AE798" s="1300"/>
    </row>
    <row r="799">
      <c r="B799" s="1300"/>
      <c r="C799" s="1300"/>
      <c r="D799" s="1300"/>
      <c r="E799" s="1300"/>
      <c r="F799" s="1300"/>
      <c r="G799" s="1300"/>
      <c r="H799" s="1300"/>
      <c r="I799" s="1300"/>
      <c r="J799" s="1300"/>
      <c r="K799" s="1300"/>
      <c r="L799" s="1300"/>
      <c r="M799" s="1300"/>
      <c r="N799" s="1300"/>
      <c r="O799" s="1300"/>
      <c r="P799" s="1300"/>
      <c r="Q799" s="1300"/>
      <c r="R799" s="1300"/>
      <c r="S799" s="1300"/>
      <c r="T799" s="1300"/>
      <c r="U799" s="1300"/>
      <c r="V799" s="1300"/>
      <c r="W799" s="1300"/>
      <c r="X799" s="1300"/>
      <c r="Y799" s="1300"/>
      <c r="Z799" s="1300"/>
      <c r="AA799" s="1300"/>
      <c r="AB799" s="1300"/>
      <c r="AC799" s="1300"/>
      <c r="AD799" s="1300"/>
      <c r="AE799" s="1300"/>
    </row>
    <row r="800">
      <c r="B800" s="1300"/>
      <c r="C800" s="1300"/>
      <c r="D800" s="1300"/>
      <c r="E800" s="1300"/>
      <c r="F800" s="1300"/>
      <c r="G800" s="1300"/>
      <c r="H800" s="1300"/>
      <c r="I800" s="1300"/>
      <c r="J800" s="1300"/>
      <c r="K800" s="1300"/>
      <c r="L800" s="1300"/>
      <c r="M800" s="1300"/>
      <c r="N800" s="1300"/>
      <c r="O800" s="1300"/>
      <c r="P800" s="1300"/>
      <c r="Q800" s="1300"/>
      <c r="R800" s="1300"/>
      <c r="S800" s="1300"/>
      <c r="T800" s="1300"/>
      <c r="U800" s="1300"/>
      <c r="V800" s="1300"/>
      <c r="W800" s="1300"/>
      <c r="X800" s="1300"/>
      <c r="Y800" s="1300"/>
      <c r="Z800" s="1300"/>
      <c r="AA800" s="1300"/>
      <c r="AB800" s="1300"/>
      <c r="AC800" s="1300"/>
      <c r="AD800" s="1300"/>
      <c r="AE800" s="1300"/>
    </row>
    <row r="801">
      <c r="B801" s="1300"/>
      <c r="C801" s="1300"/>
      <c r="D801" s="1300"/>
      <c r="E801" s="1300"/>
      <c r="F801" s="1300"/>
      <c r="G801" s="1300"/>
      <c r="H801" s="1300"/>
      <c r="I801" s="1300"/>
      <c r="J801" s="1300"/>
      <c r="K801" s="1300"/>
      <c r="L801" s="1300"/>
      <c r="M801" s="1300"/>
      <c r="N801" s="1300"/>
      <c r="O801" s="1300"/>
      <c r="P801" s="1300"/>
      <c r="Q801" s="1300"/>
      <c r="R801" s="1300"/>
      <c r="S801" s="1300"/>
      <c r="T801" s="1300"/>
      <c r="U801" s="1300"/>
      <c r="V801" s="1300"/>
      <c r="W801" s="1300"/>
      <c r="X801" s="1300"/>
      <c r="Y801" s="1300"/>
      <c r="Z801" s="1300"/>
      <c r="AA801" s="1300"/>
      <c r="AB801" s="1300"/>
      <c r="AC801" s="1300"/>
      <c r="AD801" s="1300"/>
      <c r="AE801" s="1300"/>
    </row>
    <row r="802">
      <c r="B802" s="1300"/>
      <c r="C802" s="1300"/>
      <c r="D802" s="1300"/>
      <c r="E802" s="1300"/>
      <c r="F802" s="1300"/>
      <c r="G802" s="1300"/>
      <c r="H802" s="1300"/>
      <c r="I802" s="1300"/>
      <c r="J802" s="1300"/>
      <c r="K802" s="1300"/>
      <c r="L802" s="1300"/>
      <c r="M802" s="1300"/>
      <c r="N802" s="1300"/>
      <c r="O802" s="1300"/>
      <c r="P802" s="1300"/>
      <c r="Q802" s="1300"/>
      <c r="R802" s="1300"/>
      <c r="S802" s="1300"/>
      <c r="T802" s="1300"/>
      <c r="U802" s="1300"/>
      <c r="V802" s="1300"/>
      <c r="W802" s="1300"/>
      <c r="X802" s="1300"/>
      <c r="Y802" s="1300"/>
      <c r="Z802" s="1300"/>
      <c r="AA802" s="1300"/>
      <c r="AB802" s="1300"/>
      <c r="AC802" s="1300"/>
      <c r="AD802" s="1300"/>
      <c r="AE802" s="1300"/>
    </row>
    <row r="803">
      <c r="B803" s="1300"/>
      <c r="C803" s="1300"/>
      <c r="D803" s="1300"/>
      <c r="E803" s="1300"/>
      <c r="F803" s="1300"/>
      <c r="G803" s="1300"/>
      <c r="H803" s="1300"/>
      <c r="I803" s="1300"/>
      <c r="J803" s="1300"/>
      <c r="K803" s="1300"/>
      <c r="L803" s="1300"/>
      <c r="M803" s="1300"/>
      <c r="N803" s="1300"/>
      <c r="O803" s="1300"/>
      <c r="P803" s="1300"/>
      <c r="Q803" s="1300"/>
      <c r="R803" s="1300"/>
      <c r="S803" s="1300"/>
      <c r="T803" s="1300"/>
      <c r="U803" s="1300"/>
      <c r="V803" s="1300"/>
      <c r="W803" s="1300"/>
      <c r="X803" s="1300"/>
      <c r="Y803" s="1300"/>
      <c r="Z803" s="1300"/>
      <c r="AA803" s="1300"/>
      <c r="AB803" s="1300"/>
      <c r="AC803" s="1300"/>
      <c r="AD803" s="1300"/>
      <c r="AE803" s="1300"/>
    </row>
    <row r="804">
      <c r="B804" s="1300"/>
      <c r="C804" s="1300"/>
      <c r="D804" s="1300"/>
      <c r="E804" s="1300"/>
      <c r="F804" s="1300"/>
      <c r="G804" s="1300"/>
      <c r="H804" s="1300"/>
      <c r="I804" s="1300"/>
      <c r="J804" s="1300"/>
      <c r="K804" s="1300"/>
      <c r="L804" s="1300"/>
      <c r="M804" s="1300"/>
      <c r="N804" s="1300"/>
      <c r="O804" s="1300"/>
      <c r="P804" s="1300"/>
      <c r="Q804" s="1300"/>
      <c r="R804" s="1300"/>
      <c r="S804" s="1300"/>
      <c r="T804" s="1300"/>
      <c r="U804" s="1300"/>
      <c r="V804" s="1300"/>
      <c r="W804" s="1300"/>
      <c r="X804" s="1300"/>
      <c r="Y804" s="1300"/>
      <c r="Z804" s="1300"/>
      <c r="AA804" s="1300"/>
      <c r="AB804" s="1300"/>
      <c r="AC804" s="1300"/>
      <c r="AD804" s="1300"/>
      <c r="AE804" s="1300"/>
    </row>
    <row r="805">
      <c r="B805" s="1300"/>
      <c r="C805" s="1300"/>
      <c r="D805" s="1300"/>
      <c r="E805" s="1300"/>
      <c r="F805" s="1300"/>
      <c r="G805" s="1300"/>
      <c r="H805" s="1300"/>
      <c r="I805" s="1300"/>
      <c r="J805" s="1300"/>
      <c r="K805" s="1300"/>
      <c r="L805" s="1300"/>
      <c r="M805" s="1300"/>
      <c r="N805" s="1300"/>
      <c r="O805" s="1300"/>
      <c r="P805" s="1300"/>
      <c r="Q805" s="1300"/>
      <c r="R805" s="1300"/>
      <c r="S805" s="1300"/>
      <c r="T805" s="1300"/>
      <c r="U805" s="1300"/>
      <c r="V805" s="1300"/>
      <c r="W805" s="1300"/>
      <c r="X805" s="1300"/>
      <c r="Y805" s="1300"/>
      <c r="Z805" s="1300"/>
      <c r="AA805" s="1300"/>
      <c r="AB805" s="1300"/>
      <c r="AC805" s="1300"/>
      <c r="AD805" s="1300"/>
      <c r="AE805" s="1300"/>
    </row>
    <row r="806">
      <c r="B806" s="1300"/>
      <c r="C806" s="1300"/>
      <c r="D806" s="1300"/>
      <c r="E806" s="1300"/>
      <c r="F806" s="1300"/>
      <c r="G806" s="1300"/>
      <c r="H806" s="1300"/>
      <c r="I806" s="1300"/>
      <c r="J806" s="1300"/>
      <c r="K806" s="1300"/>
      <c r="L806" s="1300"/>
      <c r="M806" s="1300"/>
      <c r="N806" s="1300"/>
      <c r="O806" s="1300"/>
      <c r="P806" s="1300"/>
      <c r="Q806" s="1300"/>
      <c r="R806" s="1300"/>
      <c r="S806" s="1300"/>
      <c r="T806" s="1300"/>
      <c r="U806" s="1300"/>
      <c r="V806" s="1300"/>
      <c r="W806" s="1300"/>
      <c r="X806" s="1300"/>
      <c r="Y806" s="1300"/>
      <c r="Z806" s="1300"/>
      <c r="AA806" s="1300"/>
      <c r="AB806" s="1300"/>
      <c r="AC806" s="1300"/>
      <c r="AD806" s="1300"/>
      <c r="AE806" s="1300"/>
    </row>
    <row r="807">
      <c r="B807" s="1300"/>
      <c r="C807" s="1300"/>
      <c r="D807" s="1300"/>
      <c r="E807" s="1300"/>
      <c r="F807" s="1300"/>
      <c r="G807" s="1300"/>
      <c r="H807" s="1300"/>
      <c r="I807" s="1300"/>
      <c r="J807" s="1300"/>
      <c r="K807" s="1300"/>
      <c r="L807" s="1300"/>
      <c r="M807" s="1300"/>
      <c r="N807" s="1300"/>
      <c r="O807" s="1300"/>
      <c r="P807" s="1300"/>
      <c r="Q807" s="1300"/>
      <c r="R807" s="1300"/>
      <c r="S807" s="1300"/>
      <c r="T807" s="1300"/>
      <c r="U807" s="1300"/>
      <c r="V807" s="1300"/>
      <c r="W807" s="1300"/>
      <c r="X807" s="1300"/>
      <c r="Y807" s="1300"/>
      <c r="Z807" s="1300"/>
      <c r="AA807" s="1300"/>
      <c r="AB807" s="1300"/>
      <c r="AC807" s="1300"/>
      <c r="AD807" s="1300"/>
      <c r="AE807" s="1300"/>
    </row>
    <row r="808">
      <c r="B808" s="1300"/>
      <c r="C808" s="1300"/>
      <c r="D808" s="1300"/>
      <c r="E808" s="1300"/>
      <c r="F808" s="1300"/>
      <c r="G808" s="1300"/>
      <c r="H808" s="1300"/>
      <c r="I808" s="1300"/>
      <c r="J808" s="1300"/>
      <c r="K808" s="1300"/>
      <c r="L808" s="1300"/>
      <c r="M808" s="1300"/>
      <c r="N808" s="1300"/>
      <c r="O808" s="1300"/>
      <c r="P808" s="1300"/>
      <c r="Q808" s="1300"/>
      <c r="R808" s="1300"/>
      <c r="S808" s="1300"/>
      <c r="T808" s="1300"/>
      <c r="U808" s="1300"/>
      <c r="V808" s="1300"/>
      <c r="W808" s="1300"/>
      <c r="X808" s="1300"/>
      <c r="Y808" s="1300"/>
      <c r="Z808" s="1300"/>
      <c r="AA808" s="1300"/>
      <c r="AB808" s="1300"/>
      <c r="AC808" s="1300"/>
      <c r="AD808" s="1300"/>
      <c r="AE808" s="1300"/>
    </row>
    <row r="809">
      <c r="B809" s="1300"/>
      <c r="C809" s="1300"/>
      <c r="D809" s="1300"/>
      <c r="E809" s="1300"/>
      <c r="F809" s="1300"/>
      <c r="G809" s="1300"/>
      <c r="H809" s="1300"/>
      <c r="I809" s="1300"/>
      <c r="J809" s="1300"/>
      <c r="K809" s="1300"/>
      <c r="L809" s="1300"/>
      <c r="M809" s="1300"/>
      <c r="N809" s="1300"/>
      <c r="O809" s="1300"/>
      <c r="P809" s="1300"/>
      <c r="Q809" s="1300"/>
      <c r="R809" s="1300"/>
      <c r="S809" s="1300"/>
      <c r="T809" s="1300"/>
      <c r="U809" s="1300"/>
      <c r="V809" s="1300"/>
      <c r="W809" s="1300"/>
      <c r="X809" s="1300"/>
      <c r="Y809" s="1300"/>
      <c r="Z809" s="1300"/>
      <c r="AA809" s="1300"/>
      <c r="AB809" s="1300"/>
      <c r="AC809" s="1300"/>
      <c r="AD809" s="1300"/>
      <c r="AE809" s="1300"/>
    </row>
    <row r="810">
      <c r="B810" s="1300"/>
      <c r="C810" s="1300"/>
      <c r="D810" s="1300"/>
      <c r="E810" s="1300"/>
      <c r="F810" s="1300"/>
      <c r="G810" s="1300"/>
      <c r="H810" s="1300"/>
      <c r="I810" s="1300"/>
      <c r="J810" s="1300"/>
      <c r="K810" s="1300"/>
      <c r="L810" s="1300"/>
      <c r="M810" s="1300"/>
      <c r="N810" s="1300"/>
      <c r="O810" s="1300"/>
      <c r="P810" s="1300"/>
      <c r="Q810" s="1300"/>
      <c r="R810" s="1300"/>
      <c r="S810" s="1300"/>
      <c r="T810" s="1300"/>
      <c r="U810" s="1300"/>
      <c r="V810" s="1300"/>
      <c r="W810" s="1300"/>
      <c r="X810" s="1300"/>
      <c r="Y810" s="1300"/>
      <c r="Z810" s="1300"/>
      <c r="AA810" s="1300"/>
      <c r="AB810" s="1300"/>
      <c r="AC810" s="1300"/>
      <c r="AD810" s="1300"/>
      <c r="AE810" s="1300"/>
    </row>
    <row r="811">
      <c r="B811" s="1300"/>
      <c r="C811" s="1300"/>
      <c r="D811" s="1300"/>
      <c r="E811" s="1300"/>
      <c r="F811" s="1300"/>
      <c r="G811" s="1300"/>
      <c r="H811" s="1300"/>
      <c r="I811" s="1300"/>
      <c r="J811" s="1300"/>
      <c r="K811" s="1300"/>
      <c r="L811" s="1300"/>
      <c r="M811" s="1300"/>
      <c r="N811" s="1300"/>
      <c r="O811" s="1300"/>
      <c r="P811" s="1300"/>
      <c r="Q811" s="1300"/>
      <c r="R811" s="1300"/>
      <c r="S811" s="1300"/>
      <c r="T811" s="1300"/>
      <c r="U811" s="1300"/>
      <c r="V811" s="1300"/>
      <c r="W811" s="1300"/>
      <c r="X811" s="1300"/>
      <c r="Y811" s="1300"/>
      <c r="Z811" s="1300"/>
      <c r="AA811" s="1300"/>
      <c r="AB811" s="1300"/>
      <c r="AC811" s="1300"/>
      <c r="AD811" s="1300"/>
      <c r="AE811" s="1300"/>
    </row>
    <row r="812">
      <c r="B812" s="1300"/>
      <c r="C812" s="1300"/>
      <c r="D812" s="1300"/>
      <c r="E812" s="1300"/>
      <c r="F812" s="1300"/>
      <c r="G812" s="1300"/>
      <c r="H812" s="1300"/>
      <c r="I812" s="1300"/>
      <c r="J812" s="1300"/>
      <c r="K812" s="1300"/>
      <c r="L812" s="1300"/>
      <c r="M812" s="1300"/>
      <c r="N812" s="1300"/>
      <c r="O812" s="1300"/>
      <c r="P812" s="1300"/>
      <c r="Q812" s="1300"/>
      <c r="R812" s="1300"/>
      <c r="S812" s="1300"/>
      <c r="T812" s="1300"/>
      <c r="U812" s="1300"/>
      <c r="V812" s="1300"/>
      <c r="W812" s="1300"/>
      <c r="X812" s="1300"/>
      <c r="Y812" s="1300"/>
      <c r="Z812" s="1300"/>
      <c r="AA812" s="1300"/>
      <c r="AB812" s="1300"/>
      <c r="AC812" s="1300"/>
      <c r="AD812" s="1300"/>
      <c r="AE812" s="1300"/>
    </row>
    <row r="813">
      <c r="B813" s="1300"/>
      <c r="C813" s="1300"/>
      <c r="D813" s="1300"/>
      <c r="E813" s="1300"/>
      <c r="F813" s="1300"/>
      <c r="G813" s="1300"/>
      <c r="H813" s="1300"/>
      <c r="I813" s="1300"/>
      <c r="J813" s="1300"/>
      <c r="K813" s="1300"/>
      <c r="L813" s="1300"/>
      <c r="M813" s="1300"/>
      <c r="N813" s="1300"/>
      <c r="O813" s="1300"/>
      <c r="P813" s="1300"/>
      <c r="Q813" s="1300"/>
      <c r="R813" s="1300"/>
      <c r="S813" s="1300"/>
      <c r="T813" s="1300"/>
      <c r="U813" s="1300"/>
      <c r="V813" s="1300"/>
      <c r="W813" s="1300"/>
      <c r="X813" s="1300"/>
      <c r="Y813" s="1300"/>
      <c r="Z813" s="1300"/>
      <c r="AA813" s="1300"/>
      <c r="AB813" s="1300"/>
      <c r="AC813" s="1300"/>
      <c r="AD813" s="1300"/>
      <c r="AE813" s="1300"/>
    </row>
    <row r="814">
      <c r="B814" s="1300"/>
      <c r="C814" s="1300"/>
      <c r="D814" s="1300"/>
      <c r="E814" s="1300"/>
      <c r="F814" s="1300"/>
      <c r="G814" s="1300"/>
      <c r="H814" s="1300"/>
      <c r="I814" s="1300"/>
      <c r="J814" s="1300"/>
      <c r="K814" s="1300"/>
      <c r="L814" s="1300"/>
      <c r="M814" s="1300"/>
      <c r="N814" s="1300"/>
      <c r="O814" s="1300"/>
      <c r="P814" s="1300"/>
      <c r="Q814" s="1300"/>
      <c r="R814" s="1300"/>
      <c r="S814" s="1300"/>
      <c r="T814" s="1300"/>
      <c r="U814" s="1300"/>
      <c r="V814" s="1300"/>
      <c r="W814" s="1300"/>
      <c r="X814" s="1300"/>
      <c r="Y814" s="1300"/>
      <c r="Z814" s="1300"/>
      <c r="AA814" s="1300"/>
      <c r="AB814" s="1300"/>
      <c r="AC814" s="1300"/>
      <c r="AD814" s="1300"/>
      <c r="AE814" s="1300"/>
    </row>
    <row r="815">
      <c r="B815" s="1300"/>
      <c r="C815" s="1300"/>
      <c r="D815" s="1300"/>
      <c r="E815" s="1300"/>
      <c r="F815" s="1300"/>
      <c r="G815" s="1300"/>
      <c r="H815" s="1300"/>
      <c r="I815" s="1300"/>
      <c r="J815" s="1300"/>
      <c r="K815" s="1300"/>
      <c r="L815" s="1300"/>
      <c r="M815" s="1300"/>
      <c r="N815" s="1300"/>
      <c r="O815" s="1300"/>
      <c r="P815" s="1300"/>
      <c r="Q815" s="1300"/>
      <c r="R815" s="1300"/>
      <c r="S815" s="1300"/>
      <c r="T815" s="1300"/>
      <c r="U815" s="1300"/>
      <c r="V815" s="1300"/>
      <c r="W815" s="1300"/>
      <c r="X815" s="1300"/>
      <c r="Y815" s="1300"/>
      <c r="Z815" s="1300"/>
      <c r="AA815" s="1300"/>
      <c r="AB815" s="1300"/>
      <c r="AC815" s="1300"/>
      <c r="AD815" s="1300"/>
      <c r="AE815" s="1300"/>
    </row>
    <row r="816">
      <c r="B816" s="1300"/>
      <c r="C816" s="1300"/>
      <c r="D816" s="1300"/>
      <c r="E816" s="1300"/>
      <c r="F816" s="1300"/>
      <c r="G816" s="1300"/>
      <c r="H816" s="1300"/>
      <c r="I816" s="1300"/>
      <c r="J816" s="1300"/>
      <c r="K816" s="1300"/>
      <c r="L816" s="1300"/>
      <c r="M816" s="1300"/>
      <c r="N816" s="1300"/>
      <c r="O816" s="1300"/>
      <c r="P816" s="1300"/>
      <c r="Q816" s="1300"/>
      <c r="R816" s="1300"/>
      <c r="S816" s="1300"/>
      <c r="T816" s="1300"/>
      <c r="U816" s="1300"/>
      <c r="V816" s="1300"/>
      <c r="W816" s="1300"/>
      <c r="X816" s="1300"/>
      <c r="Y816" s="1300"/>
      <c r="Z816" s="1300"/>
      <c r="AA816" s="1300"/>
      <c r="AB816" s="1300"/>
      <c r="AC816" s="1300"/>
      <c r="AD816" s="1300"/>
      <c r="AE816" s="1300"/>
    </row>
    <row r="817">
      <c r="B817" s="1300"/>
      <c r="C817" s="1300"/>
      <c r="D817" s="1300"/>
      <c r="E817" s="1300"/>
      <c r="F817" s="1300"/>
      <c r="G817" s="1300"/>
      <c r="H817" s="1300"/>
      <c r="I817" s="1300"/>
      <c r="J817" s="1300"/>
      <c r="K817" s="1300"/>
      <c r="L817" s="1300"/>
      <c r="M817" s="1300"/>
      <c r="N817" s="1300"/>
      <c r="O817" s="1300"/>
      <c r="P817" s="1300"/>
      <c r="Q817" s="1300"/>
      <c r="R817" s="1300"/>
      <c r="S817" s="1300"/>
      <c r="T817" s="1300"/>
      <c r="U817" s="1300"/>
      <c r="V817" s="1300"/>
      <c r="W817" s="1300"/>
      <c r="X817" s="1300"/>
      <c r="Y817" s="1300"/>
      <c r="Z817" s="1300"/>
      <c r="AA817" s="1300"/>
      <c r="AB817" s="1300"/>
      <c r="AC817" s="1300"/>
      <c r="AD817" s="1300"/>
      <c r="AE817" s="1300"/>
    </row>
    <row r="818">
      <c r="B818" s="1300"/>
      <c r="C818" s="1300"/>
      <c r="D818" s="1300"/>
      <c r="E818" s="1300"/>
      <c r="F818" s="1300"/>
      <c r="G818" s="1300"/>
      <c r="H818" s="1300"/>
      <c r="I818" s="1300"/>
      <c r="J818" s="1300"/>
      <c r="K818" s="1300"/>
      <c r="L818" s="1300"/>
      <c r="M818" s="1300"/>
      <c r="N818" s="1300"/>
      <c r="O818" s="1300"/>
      <c r="P818" s="1300"/>
      <c r="Q818" s="1300"/>
      <c r="R818" s="1300"/>
      <c r="S818" s="1300"/>
      <c r="T818" s="1300"/>
      <c r="U818" s="1300"/>
      <c r="V818" s="1300"/>
      <c r="W818" s="1300"/>
      <c r="X818" s="1300"/>
      <c r="Y818" s="1300"/>
      <c r="Z818" s="1300"/>
      <c r="AA818" s="1300"/>
      <c r="AB818" s="1300"/>
      <c r="AC818" s="1300"/>
      <c r="AD818" s="1300"/>
      <c r="AE818" s="1300"/>
    </row>
    <row r="819">
      <c r="B819" s="1300"/>
      <c r="C819" s="1300"/>
      <c r="D819" s="1300"/>
      <c r="E819" s="1300"/>
      <c r="F819" s="1300"/>
      <c r="G819" s="1300"/>
      <c r="H819" s="1300"/>
      <c r="I819" s="1300"/>
      <c r="J819" s="1300"/>
      <c r="K819" s="1300"/>
      <c r="L819" s="1300"/>
      <c r="M819" s="1300"/>
      <c r="N819" s="1300"/>
      <c r="O819" s="1300"/>
      <c r="P819" s="1300"/>
      <c r="Q819" s="1300"/>
      <c r="R819" s="1300"/>
      <c r="S819" s="1300"/>
      <c r="T819" s="1300"/>
      <c r="U819" s="1300"/>
      <c r="V819" s="1300"/>
      <c r="W819" s="1300"/>
      <c r="X819" s="1300"/>
      <c r="Y819" s="1300"/>
      <c r="Z819" s="1300"/>
      <c r="AA819" s="1300"/>
      <c r="AB819" s="1300"/>
      <c r="AC819" s="1300"/>
      <c r="AD819" s="1300"/>
      <c r="AE819" s="1300"/>
    </row>
    <row r="820">
      <c r="B820" s="1300"/>
      <c r="C820" s="1300"/>
      <c r="D820" s="1300"/>
      <c r="E820" s="1300"/>
      <c r="F820" s="1300"/>
      <c r="G820" s="1300"/>
      <c r="H820" s="1300"/>
      <c r="I820" s="1300"/>
      <c r="J820" s="1300"/>
      <c r="K820" s="1300"/>
      <c r="L820" s="1300"/>
      <c r="M820" s="1300"/>
      <c r="N820" s="1300"/>
      <c r="O820" s="1300"/>
      <c r="P820" s="1300"/>
      <c r="Q820" s="1300"/>
      <c r="R820" s="1300"/>
      <c r="S820" s="1300"/>
      <c r="T820" s="1300"/>
      <c r="U820" s="1300"/>
      <c r="V820" s="1300"/>
      <c r="W820" s="1300"/>
      <c r="X820" s="1300"/>
      <c r="Y820" s="1300"/>
      <c r="Z820" s="1300"/>
      <c r="AA820" s="1300"/>
      <c r="AB820" s="1300"/>
      <c r="AC820" s="1300"/>
      <c r="AD820" s="1300"/>
      <c r="AE820" s="1300"/>
    </row>
    <row r="821">
      <c r="B821" s="1300"/>
      <c r="C821" s="1300"/>
      <c r="D821" s="1300"/>
      <c r="E821" s="1300"/>
      <c r="F821" s="1300"/>
      <c r="G821" s="1300"/>
      <c r="H821" s="1300"/>
      <c r="I821" s="1300"/>
      <c r="J821" s="1300"/>
      <c r="K821" s="1300"/>
      <c r="L821" s="1300"/>
      <c r="M821" s="1300"/>
      <c r="N821" s="1300"/>
      <c r="O821" s="1300"/>
      <c r="P821" s="1300"/>
      <c r="Q821" s="1300"/>
      <c r="R821" s="1300"/>
      <c r="S821" s="1300"/>
      <c r="T821" s="1300"/>
      <c r="U821" s="1300"/>
      <c r="V821" s="1300"/>
      <c r="W821" s="1300"/>
      <c r="X821" s="1300"/>
      <c r="Y821" s="1300"/>
      <c r="Z821" s="1300"/>
      <c r="AA821" s="1300"/>
      <c r="AB821" s="1300"/>
      <c r="AC821" s="1300"/>
      <c r="AD821" s="1300"/>
      <c r="AE821" s="1300"/>
    </row>
    <row r="822">
      <c r="B822" s="1300"/>
      <c r="C822" s="1300"/>
      <c r="D822" s="1300"/>
      <c r="E822" s="1300"/>
      <c r="F822" s="1300"/>
      <c r="G822" s="1300"/>
      <c r="H822" s="1300"/>
      <c r="I822" s="1300"/>
      <c r="J822" s="1300"/>
      <c r="K822" s="1300"/>
      <c r="L822" s="1300"/>
      <c r="M822" s="1300"/>
      <c r="N822" s="1300"/>
      <c r="O822" s="1300"/>
      <c r="P822" s="1300"/>
      <c r="Q822" s="1300"/>
      <c r="R822" s="1300"/>
      <c r="S822" s="1300"/>
      <c r="T822" s="1300"/>
      <c r="U822" s="1300"/>
      <c r="V822" s="1300"/>
      <c r="W822" s="1300"/>
      <c r="X822" s="1300"/>
      <c r="Y822" s="1300"/>
      <c r="Z822" s="1300"/>
      <c r="AA822" s="1300"/>
      <c r="AB822" s="1300"/>
      <c r="AC822" s="1300"/>
      <c r="AD822" s="1300"/>
      <c r="AE822" s="1300"/>
    </row>
    <row r="823">
      <c r="B823" s="1300"/>
      <c r="C823" s="1300"/>
      <c r="D823" s="1300"/>
      <c r="E823" s="1300"/>
      <c r="F823" s="1300"/>
      <c r="G823" s="1300"/>
      <c r="H823" s="1300"/>
      <c r="I823" s="1300"/>
      <c r="J823" s="1300"/>
      <c r="K823" s="1300"/>
      <c r="L823" s="1300"/>
      <c r="M823" s="1300"/>
      <c r="N823" s="1300"/>
      <c r="O823" s="1300"/>
      <c r="P823" s="1300"/>
      <c r="Q823" s="1300"/>
      <c r="R823" s="1300"/>
      <c r="S823" s="1300"/>
      <c r="T823" s="1300"/>
      <c r="U823" s="1300"/>
      <c r="V823" s="1300"/>
      <c r="W823" s="1300"/>
      <c r="X823" s="1300"/>
      <c r="Y823" s="1300"/>
      <c r="Z823" s="1300"/>
      <c r="AA823" s="1300"/>
      <c r="AB823" s="1300"/>
      <c r="AC823" s="1300"/>
      <c r="AD823" s="1300"/>
      <c r="AE823" s="1300"/>
    </row>
    <row r="824">
      <c r="B824" s="1300"/>
      <c r="C824" s="1300"/>
      <c r="D824" s="1300"/>
      <c r="E824" s="1300"/>
      <c r="F824" s="1300"/>
      <c r="G824" s="1300"/>
      <c r="H824" s="1300"/>
      <c r="I824" s="1300"/>
      <c r="J824" s="1300"/>
      <c r="K824" s="1300"/>
      <c r="L824" s="1300"/>
      <c r="M824" s="1300"/>
      <c r="N824" s="1300"/>
      <c r="O824" s="1300"/>
      <c r="P824" s="1300"/>
      <c r="Q824" s="1300"/>
      <c r="R824" s="1300"/>
      <c r="S824" s="1300"/>
      <c r="T824" s="1300"/>
      <c r="U824" s="1300"/>
      <c r="V824" s="1300"/>
      <c r="W824" s="1300"/>
      <c r="X824" s="1300"/>
      <c r="Y824" s="1300"/>
      <c r="Z824" s="1300"/>
      <c r="AA824" s="1300"/>
      <c r="AB824" s="1300"/>
      <c r="AC824" s="1300"/>
      <c r="AD824" s="1300"/>
      <c r="AE824" s="1300"/>
    </row>
    <row r="825">
      <c r="B825" s="1300"/>
      <c r="C825" s="1300"/>
      <c r="D825" s="1300"/>
      <c r="E825" s="1300"/>
      <c r="F825" s="1300"/>
      <c r="G825" s="1300"/>
      <c r="H825" s="1300"/>
      <c r="I825" s="1300"/>
      <c r="J825" s="1300"/>
      <c r="K825" s="1300"/>
      <c r="L825" s="1300"/>
      <c r="M825" s="1300"/>
      <c r="N825" s="1300"/>
      <c r="O825" s="1300"/>
      <c r="P825" s="1300"/>
      <c r="Q825" s="1300"/>
      <c r="R825" s="1300"/>
      <c r="S825" s="1300"/>
      <c r="T825" s="1300"/>
      <c r="U825" s="1300"/>
      <c r="V825" s="1300"/>
      <c r="W825" s="1300"/>
      <c r="X825" s="1300"/>
      <c r="Y825" s="1300"/>
      <c r="Z825" s="1300"/>
      <c r="AA825" s="1300"/>
      <c r="AB825" s="1300"/>
      <c r="AC825" s="1300"/>
      <c r="AD825" s="1300"/>
      <c r="AE825" s="1300"/>
    </row>
    <row r="826">
      <c r="B826" s="1300"/>
      <c r="C826" s="1300"/>
      <c r="D826" s="1300"/>
      <c r="E826" s="1300"/>
      <c r="F826" s="1300"/>
      <c r="G826" s="1300"/>
      <c r="H826" s="1300"/>
      <c r="I826" s="1300"/>
      <c r="J826" s="1300"/>
      <c r="K826" s="1300"/>
      <c r="L826" s="1300"/>
      <c r="M826" s="1300"/>
      <c r="N826" s="1300"/>
      <c r="O826" s="1300"/>
      <c r="P826" s="1300"/>
      <c r="Q826" s="1300"/>
      <c r="R826" s="1300"/>
      <c r="S826" s="1300"/>
      <c r="T826" s="1300"/>
      <c r="U826" s="1300"/>
      <c r="V826" s="1300"/>
      <c r="W826" s="1300"/>
      <c r="X826" s="1300"/>
      <c r="Y826" s="1300"/>
      <c r="Z826" s="1300"/>
      <c r="AA826" s="1300"/>
      <c r="AB826" s="1300"/>
      <c r="AC826" s="1300"/>
      <c r="AD826" s="1300"/>
      <c r="AE826" s="1300"/>
    </row>
    <row r="827">
      <c r="B827" s="1300"/>
      <c r="C827" s="1300"/>
      <c r="D827" s="1300"/>
      <c r="E827" s="1300"/>
      <c r="F827" s="1300"/>
      <c r="G827" s="1300"/>
      <c r="H827" s="1300"/>
      <c r="I827" s="1300"/>
      <c r="J827" s="1300"/>
      <c r="K827" s="1300"/>
      <c r="L827" s="1300"/>
      <c r="M827" s="1300"/>
      <c r="N827" s="1300"/>
      <c r="O827" s="1300"/>
      <c r="P827" s="1300"/>
      <c r="Q827" s="1300"/>
      <c r="R827" s="1300"/>
      <c r="S827" s="1300"/>
      <c r="T827" s="1300"/>
      <c r="U827" s="1300"/>
      <c r="V827" s="1300"/>
      <c r="W827" s="1300"/>
      <c r="X827" s="1300"/>
      <c r="Y827" s="1300"/>
      <c r="Z827" s="1300"/>
      <c r="AA827" s="1300"/>
      <c r="AB827" s="1300"/>
      <c r="AC827" s="1300"/>
      <c r="AD827" s="1300"/>
      <c r="AE827" s="1300"/>
    </row>
    <row r="828">
      <c r="B828" s="1300"/>
      <c r="C828" s="1300"/>
      <c r="D828" s="1300"/>
      <c r="E828" s="1300"/>
      <c r="F828" s="1300"/>
      <c r="G828" s="1300"/>
      <c r="H828" s="1300"/>
      <c r="I828" s="1300"/>
      <c r="J828" s="1300"/>
      <c r="K828" s="1300"/>
      <c r="L828" s="1300"/>
      <c r="M828" s="1300"/>
      <c r="N828" s="1300"/>
      <c r="O828" s="1300"/>
      <c r="P828" s="1300"/>
      <c r="Q828" s="1300"/>
      <c r="R828" s="1300"/>
      <c r="S828" s="1300"/>
      <c r="T828" s="1300"/>
      <c r="U828" s="1300"/>
      <c r="V828" s="1300"/>
      <c r="W828" s="1300"/>
      <c r="X828" s="1300"/>
      <c r="Y828" s="1300"/>
      <c r="Z828" s="1300"/>
      <c r="AA828" s="1300"/>
      <c r="AB828" s="1300"/>
      <c r="AC828" s="1300"/>
      <c r="AD828" s="1300"/>
      <c r="AE828" s="1300"/>
    </row>
    <row r="829">
      <c r="B829" s="1300"/>
      <c r="C829" s="1300"/>
      <c r="D829" s="1300"/>
      <c r="E829" s="1300"/>
      <c r="F829" s="1300"/>
      <c r="G829" s="1300"/>
      <c r="H829" s="1300"/>
      <c r="I829" s="1300"/>
      <c r="J829" s="1300"/>
      <c r="K829" s="1300"/>
      <c r="L829" s="1300"/>
      <c r="M829" s="1300"/>
      <c r="N829" s="1300"/>
      <c r="O829" s="1300"/>
      <c r="P829" s="1300"/>
      <c r="Q829" s="1300"/>
      <c r="R829" s="1300"/>
      <c r="S829" s="1300"/>
      <c r="T829" s="1300"/>
      <c r="U829" s="1300"/>
      <c r="V829" s="1300"/>
      <c r="W829" s="1300"/>
      <c r="X829" s="1300"/>
      <c r="Y829" s="1300"/>
      <c r="Z829" s="1300"/>
      <c r="AA829" s="1300"/>
      <c r="AB829" s="1300"/>
      <c r="AC829" s="1300"/>
      <c r="AD829" s="1300"/>
      <c r="AE829" s="1300"/>
    </row>
    <row r="830">
      <c r="B830" s="1300"/>
      <c r="C830" s="1300"/>
      <c r="D830" s="1300"/>
      <c r="E830" s="1300"/>
      <c r="F830" s="1300"/>
      <c r="G830" s="1300"/>
      <c r="H830" s="1300"/>
      <c r="I830" s="1300"/>
      <c r="J830" s="1300"/>
      <c r="K830" s="1300"/>
      <c r="L830" s="1300"/>
      <c r="M830" s="1300"/>
      <c r="N830" s="1300"/>
      <c r="O830" s="1300"/>
      <c r="P830" s="1300"/>
      <c r="Q830" s="1300"/>
      <c r="R830" s="1300"/>
      <c r="S830" s="1300"/>
      <c r="T830" s="1300"/>
      <c r="U830" s="1300"/>
      <c r="V830" s="1300"/>
      <c r="W830" s="1300"/>
      <c r="X830" s="1300"/>
      <c r="Y830" s="1300"/>
      <c r="Z830" s="1300"/>
      <c r="AA830" s="1300"/>
      <c r="AB830" s="1300"/>
      <c r="AC830" s="1300"/>
      <c r="AD830" s="1300"/>
      <c r="AE830" s="1300"/>
    </row>
    <row r="831">
      <c r="B831" s="1300"/>
      <c r="C831" s="1300"/>
      <c r="D831" s="1300"/>
      <c r="E831" s="1300"/>
      <c r="F831" s="1300"/>
      <c r="G831" s="1300"/>
      <c r="H831" s="1300"/>
      <c r="I831" s="1300"/>
      <c r="J831" s="1300"/>
      <c r="K831" s="1300"/>
      <c r="L831" s="1300"/>
      <c r="M831" s="1300"/>
      <c r="N831" s="1300"/>
      <c r="O831" s="1300"/>
      <c r="P831" s="1300"/>
      <c r="Q831" s="1300"/>
      <c r="R831" s="1300"/>
      <c r="S831" s="1300"/>
      <c r="T831" s="1300"/>
      <c r="U831" s="1300"/>
      <c r="V831" s="1300"/>
      <c r="W831" s="1300"/>
      <c r="X831" s="1300"/>
      <c r="Y831" s="1300"/>
      <c r="Z831" s="1300"/>
      <c r="AA831" s="1300"/>
      <c r="AB831" s="1300"/>
      <c r="AC831" s="1300"/>
      <c r="AD831" s="1300"/>
      <c r="AE831" s="1300"/>
    </row>
    <row r="832">
      <c r="B832" s="1300"/>
      <c r="C832" s="1300"/>
      <c r="D832" s="1300"/>
      <c r="E832" s="1300"/>
      <c r="F832" s="1300"/>
      <c r="G832" s="1300"/>
      <c r="H832" s="1300"/>
      <c r="I832" s="1300"/>
      <c r="J832" s="1300"/>
      <c r="K832" s="1300"/>
      <c r="L832" s="1300"/>
      <c r="M832" s="1300"/>
      <c r="N832" s="1300"/>
      <c r="O832" s="1300"/>
      <c r="P832" s="1300"/>
      <c r="Q832" s="1300"/>
      <c r="R832" s="1300"/>
      <c r="S832" s="1300"/>
      <c r="T832" s="1300"/>
      <c r="U832" s="1300"/>
      <c r="V832" s="1300"/>
      <c r="W832" s="1300"/>
      <c r="X832" s="1300"/>
      <c r="Y832" s="1300"/>
      <c r="Z832" s="1300"/>
      <c r="AA832" s="1300"/>
      <c r="AB832" s="1300"/>
      <c r="AC832" s="1300"/>
      <c r="AD832" s="1300"/>
      <c r="AE832" s="1300"/>
    </row>
    <row r="833">
      <c r="B833" s="1300"/>
      <c r="C833" s="1300"/>
      <c r="D833" s="1300"/>
      <c r="E833" s="1300"/>
      <c r="F833" s="1300"/>
      <c r="G833" s="1300"/>
      <c r="H833" s="1300"/>
      <c r="I833" s="1300"/>
      <c r="J833" s="1300"/>
      <c r="K833" s="1300"/>
      <c r="L833" s="1300"/>
      <c r="M833" s="1300"/>
      <c r="N833" s="1300"/>
      <c r="O833" s="1300"/>
      <c r="P833" s="1300"/>
      <c r="Q833" s="1300"/>
      <c r="R833" s="1300"/>
      <c r="S833" s="1300"/>
      <c r="T833" s="1300"/>
      <c r="U833" s="1300"/>
      <c r="V833" s="1300"/>
      <c r="W833" s="1300"/>
      <c r="X833" s="1300"/>
      <c r="Y833" s="1300"/>
      <c r="Z833" s="1300"/>
      <c r="AA833" s="1300"/>
      <c r="AB833" s="1300"/>
      <c r="AC833" s="1300"/>
      <c r="AD833" s="1300"/>
      <c r="AE833" s="1300"/>
    </row>
    <row r="834">
      <c r="B834" s="1300"/>
      <c r="C834" s="1300"/>
      <c r="D834" s="1300"/>
      <c r="E834" s="1300"/>
      <c r="F834" s="1300"/>
      <c r="G834" s="1300"/>
      <c r="H834" s="1300"/>
      <c r="I834" s="1300"/>
      <c r="J834" s="1300"/>
      <c r="K834" s="1300"/>
      <c r="L834" s="1300"/>
      <c r="M834" s="1300"/>
      <c r="N834" s="1300"/>
      <c r="O834" s="1300"/>
      <c r="P834" s="1300"/>
      <c r="Q834" s="1300"/>
      <c r="R834" s="1300"/>
      <c r="S834" s="1300"/>
      <c r="T834" s="1300"/>
      <c r="U834" s="1300"/>
      <c r="V834" s="1300"/>
      <c r="W834" s="1300"/>
      <c r="X834" s="1300"/>
      <c r="Y834" s="1300"/>
      <c r="Z834" s="1300"/>
      <c r="AA834" s="1300"/>
      <c r="AB834" s="1300"/>
      <c r="AC834" s="1300"/>
      <c r="AD834" s="1300"/>
      <c r="AE834" s="1300"/>
    </row>
    <row r="835">
      <c r="B835" s="1300"/>
      <c r="C835" s="1300"/>
      <c r="D835" s="1300"/>
      <c r="E835" s="1300"/>
      <c r="F835" s="1300"/>
      <c r="G835" s="1300"/>
      <c r="H835" s="1300"/>
      <c r="I835" s="1300"/>
      <c r="J835" s="1300"/>
      <c r="K835" s="1300"/>
      <c r="L835" s="1300"/>
      <c r="M835" s="1300"/>
      <c r="N835" s="1300"/>
      <c r="O835" s="1300"/>
      <c r="P835" s="1300"/>
      <c r="Q835" s="1300"/>
      <c r="R835" s="1300"/>
      <c r="S835" s="1300"/>
      <c r="T835" s="1300"/>
      <c r="U835" s="1300"/>
      <c r="V835" s="1300"/>
      <c r="W835" s="1300"/>
      <c r="X835" s="1300"/>
      <c r="Y835" s="1300"/>
      <c r="Z835" s="1300"/>
      <c r="AA835" s="1300"/>
      <c r="AB835" s="1300"/>
      <c r="AC835" s="1300"/>
      <c r="AD835" s="1300"/>
      <c r="AE835" s="1300"/>
    </row>
    <row r="836">
      <c r="B836" s="1300"/>
      <c r="C836" s="1300"/>
      <c r="D836" s="1300"/>
      <c r="E836" s="1300"/>
      <c r="F836" s="1300"/>
      <c r="G836" s="1300"/>
      <c r="H836" s="1300"/>
      <c r="I836" s="1300"/>
      <c r="J836" s="1300"/>
      <c r="K836" s="1300"/>
      <c r="L836" s="1300"/>
      <c r="M836" s="1300"/>
      <c r="N836" s="1300"/>
      <c r="O836" s="1300"/>
      <c r="P836" s="1300"/>
      <c r="Q836" s="1300"/>
      <c r="R836" s="1300"/>
      <c r="S836" s="1300"/>
      <c r="T836" s="1300"/>
      <c r="U836" s="1300"/>
      <c r="V836" s="1300"/>
      <c r="W836" s="1300"/>
      <c r="X836" s="1300"/>
      <c r="Y836" s="1300"/>
      <c r="Z836" s="1300"/>
      <c r="AA836" s="1300"/>
      <c r="AB836" s="1300"/>
      <c r="AC836" s="1300"/>
      <c r="AD836" s="1300"/>
      <c r="AE836" s="1300"/>
    </row>
    <row r="837">
      <c r="B837" s="1300"/>
      <c r="C837" s="1300"/>
      <c r="D837" s="1300"/>
      <c r="E837" s="1300"/>
      <c r="F837" s="1300"/>
      <c r="G837" s="1300"/>
      <c r="H837" s="1300"/>
      <c r="I837" s="1300"/>
      <c r="J837" s="1300"/>
      <c r="K837" s="1300"/>
      <c r="L837" s="1300"/>
      <c r="M837" s="1300"/>
      <c r="N837" s="1300"/>
      <c r="O837" s="1300"/>
      <c r="P837" s="1300"/>
      <c r="Q837" s="1300"/>
      <c r="R837" s="1300"/>
      <c r="S837" s="1300"/>
      <c r="T837" s="1300"/>
      <c r="U837" s="1300"/>
      <c r="V837" s="1300"/>
      <c r="W837" s="1300"/>
      <c r="X837" s="1300"/>
      <c r="Y837" s="1300"/>
      <c r="Z837" s="1300"/>
      <c r="AA837" s="1300"/>
      <c r="AB837" s="1300"/>
      <c r="AC837" s="1300"/>
      <c r="AD837" s="1300"/>
      <c r="AE837" s="1300"/>
    </row>
    <row r="838">
      <c r="B838" s="1300"/>
      <c r="C838" s="1300"/>
      <c r="D838" s="1300"/>
      <c r="E838" s="1300"/>
      <c r="F838" s="1300"/>
      <c r="G838" s="1300"/>
      <c r="H838" s="1300"/>
      <c r="I838" s="1300"/>
      <c r="J838" s="1300"/>
      <c r="K838" s="1300"/>
      <c r="L838" s="1300"/>
      <c r="M838" s="1300"/>
      <c r="N838" s="1300"/>
      <c r="O838" s="1300"/>
      <c r="P838" s="1300"/>
      <c r="Q838" s="1300"/>
      <c r="R838" s="1300"/>
      <c r="S838" s="1300"/>
      <c r="T838" s="1300"/>
      <c r="U838" s="1300"/>
      <c r="V838" s="1300"/>
      <c r="W838" s="1300"/>
      <c r="X838" s="1300"/>
      <c r="Y838" s="1300"/>
      <c r="Z838" s="1300"/>
      <c r="AA838" s="1300"/>
      <c r="AB838" s="1300"/>
      <c r="AC838" s="1300"/>
      <c r="AD838" s="1300"/>
      <c r="AE838" s="1300"/>
    </row>
    <row r="839">
      <c r="B839" s="1300"/>
      <c r="C839" s="1300"/>
      <c r="D839" s="1300"/>
      <c r="E839" s="1300"/>
      <c r="F839" s="1300"/>
      <c r="G839" s="1300"/>
      <c r="H839" s="1300"/>
      <c r="I839" s="1300"/>
      <c r="J839" s="1300"/>
      <c r="K839" s="1300"/>
      <c r="L839" s="1300"/>
      <c r="M839" s="1300"/>
      <c r="N839" s="1300"/>
      <c r="O839" s="1300"/>
      <c r="P839" s="1300"/>
      <c r="Q839" s="1300"/>
      <c r="R839" s="1300"/>
      <c r="S839" s="1300"/>
      <c r="T839" s="1300"/>
      <c r="U839" s="1300"/>
      <c r="V839" s="1300"/>
      <c r="W839" s="1300"/>
      <c r="X839" s="1300"/>
      <c r="Y839" s="1300"/>
      <c r="Z839" s="1300"/>
      <c r="AA839" s="1300"/>
      <c r="AB839" s="1300"/>
      <c r="AC839" s="1300"/>
      <c r="AD839" s="1300"/>
      <c r="AE839" s="1300"/>
    </row>
    <row r="840">
      <c r="B840" s="1300"/>
      <c r="C840" s="1300"/>
      <c r="D840" s="1300"/>
      <c r="E840" s="1300"/>
      <c r="F840" s="1300"/>
      <c r="G840" s="1300"/>
      <c r="H840" s="1300"/>
      <c r="I840" s="1300"/>
      <c r="J840" s="1300"/>
      <c r="K840" s="1300"/>
      <c r="L840" s="1300"/>
      <c r="M840" s="1300"/>
      <c r="N840" s="1300"/>
      <c r="O840" s="1300"/>
      <c r="P840" s="1300"/>
      <c r="Q840" s="1300"/>
      <c r="R840" s="1300"/>
      <c r="S840" s="1300"/>
      <c r="T840" s="1300"/>
      <c r="U840" s="1300"/>
      <c r="V840" s="1300"/>
      <c r="W840" s="1300"/>
      <c r="X840" s="1300"/>
      <c r="Y840" s="1300"/>
      <c r="Z840" s="1300"/>
      <c r="AA840" s="1300"/>
      <c r="AB840" s="1300"/>
      <c r="AC840" s="1300"/>
      <c r="AD840" s="1300"/>
      <c r="AE840" s="1300"/>
    </row>
    <row r="841">
      <c r="B841" s="1300"/>
      <c r="C841" s="1300"/>
      <c r="D841" s="1300"/>
      <c r="E841" s="1300"/>
      <c r="F841" s="1300"/>
      <c r="G841" s="1300"/>
      <c r="H841" s="1300"/>
      <c r="I841" s="1300"/>
      <c r="J841" s="1300"/>
      <c r="K841" s="1300"/>
      <c r="L841" s="1300"/>
      <c r="M841" s="1300"/>
      <c r="N841" s="1300"/>
      <c r="O841" s="1300"/>
      <c r="P841" s="1300"/>
      <c r="Q841" s="1300"/>
      <c r="R841" s="1300"/>
      <c r="S841" s="1300"/>
      <c r="T841" s="1300"/>
      <c r="U841" s="1300"/>
      <c r="V841" s="1300"/>
      <c r="W841" s="1300"/>
      <c r="X841" s="1300"/>
      <c r="Y841" s="1300"/>
      <c r="Z841" s="1300"/>
      <c r="AA841" s="1300"/>
      <c r="AB841" s="1300"/>
      <c r="AC841" s="1300"/>
      <c r="AD841" s="1300"/>
      <c r="AE841" s="1300"/>
    </row>
    <row r="842">
      <c r="B842" s="1300"/>
      <c r="C842" s="1300"/>
      <c r="D842" s="1300"/>
      <c r="E842" s="1300"/>
      <c r="F842" s="1300"/>
      <c r="G842" s="1300"/>
      <c r="H842" s="1300"/>
      <c r="I842" s="1300"/>
      <c r="J842" s="1300"/>
      <c r="K842" s="1300"/>
      <c r="L842" s="1300"/>
      <c r="M842" s="1300"/>
      <c r="N842" s="1300"/>
      <c r="O842" s="1300"/>
      <c r="P842" s="1300"/>
      <c r="Q842" s="1300"/>
      <c r="R842" s="1300"/>
      <c r="S842" s="1300"/>
      <c r="T842" s="1300"/>
      <c r="U842" s="1300"/>
      <c r="V842" s="1300"/>
      <c r="W842" s="1300"/>
      <c r="X842" s="1300"/>
      <c r="Y842" s="1300"/>
      <c r="Z842" s="1300"/>
      <c r="AA842" s="1300"/>
      <c r="AB842" s="1300"/>
      <c r="AC842" s="1300"/>
      <c r="AD842" s="1300"/>
      <c r="AE842" s="1300"/>
    </row>
    <row r="843">
      <c r="B843" s="1300"/>
      <c r="C843" s="1300"/>
      <c r="D843" s="1300"/>
      <c r="E843" s="1300"/>
      <c r="F843" s="1300"/>
      <c r="G843" s="1300"/>
      <c r="H843" s="1300"/>
      <c r="I843" s="1300"/>
      <c r="J843" s="1300"/>
      <c r="K843" s="1300"/>
      <c r="L843" s="1300"/>
      <c r="M843" s="1300"/>
      <c r="N843" s="1300"/>
      <c r="O843" s="1300"/>
      <c r="P843" s="1300"/>
      <c r="Q843" s="1300"/>
      <c r="R843" s="1300"/>
      <c r="S843" s="1300"/>
      <c r="T843" s="1300"/>
      <c r="U843" s="1300"/>
      <c r="V843" s="1300"/>
      <c r="W843" s="1300"/>
      <c r="X843" s="1300"/>
      <c r="Y843" s="1300"/>
      <c r="Z843" s="1300"/>
      <c r="AA843" s="1300"/>
      <c r="AB843" s="1300"/>
      <c r="AC843" s="1300"/>
      <c r="AD843" s="1300"/>
      <c r="AE843" s="1300"/>
    </row>
    <row r="844">
      <c r="B844" s="1300"/>
      <c r="C844" s="1300"/>
      <c r="D844" s="1300"/>
      <c r="E844" s="1300"/>
      <c r="F844" s="1300"/>
      <c r="G844" s="1300"/>
      <c r="H844" s="1300"/>
      <c r="I844" s="1300"/>
      <c r="J844" s="1300"/>
      <c r="K844" s="1300"/>
      <c r="L844" s="1300"/>
      <c r="M844" s="1300"/>
      <c r="N844" s="1300"/>
      <c r="O844" s="1300"/>
      <c r="P844" s="1300"/>
      <c r="Q844" s="1300"/>
      <c r="R844" s="1300"/>
      <c r="S844" s="1300"/>
      <c r="T844" s="1300"/>
      <c r="U844" s="1300"/>
      <c r="V844" s="1300"/>
      <c r="W844" s="1300"/>
      <c r="X844" s="1300"/>
      <c r="Y844" s="1300"/>
      <c r="Z844" s="1300"/>
      <c r="AA844" s="1300"/>
      <c r="AB844" s="1300"/>
      <c r="AC844" s="1300"/>
      <c r="AD844" s="1300"/>
      <c r="AE844" s="1300"/>
    </row>
    <row r="845">
      <c r="B845" s="1300"/>
      <c r="C845" s="1300"/>
      <c r="D845" s="1300"/>
      <c r="E845" s="1300"/>
      <c r="F845" s="1300"/>
      <c r="G845" s="1300"/>
      <c r="H845" s="1300"/>
      <c r="I845" s="1300"/>
      <c r="J845" s="1300"/>
      <c r="K845" s="1300"/>
      <c r="L845" s="1300"/>
      <c r="M845" s="1300"/>
      <c r="N845" s="1300"/>
      <c r="O845" s="1300"/>
      <c r="P845" s="1300"/>
      <c r="Q845" s="1300"/>
      <c r="R845" s="1300"/>
      <c r="S845" s="1300"/>
      <c r="T845" s="1300"/>
      <c r="U845" s="1300"/>
      <c r="V845" s="1300"/>
      <c r="W845" s="1300"/>
      <c r="X845" s="1300"/>
      <c r="Y845" s="1300"/>
      <c r="Z845" s="1300"/>
      <c r="AA845" s="1300"/>
      <c r="AB845" s="1300"/>
      <c r="AC845" s="1300"/>
      <c r="AD845" s="1300"/>
      <c r="AE845" s="1300"/>
    </row>
    <row r="846">
      <c r="B846" s="1300"/>
      <c r="C846" s="1300"/>
      <c r="D846" s="1300"/>
      <c r="E846" s="1300"/>
      <c r="F846" s="1300"/>
      <c r="G846" s="1300"/>
      <c r="H846" s="1300"/>
      <c r="I846" s="1300"/>
      <c r="J846" s="1300"/>
      <c r="K846" s="1300"/>
      <c r="L846" s="1300"/>
      <c r="M846" s="1300"/>
      <c r="N846" s="1300"/>
      <c r="O846" s="1300"/>
      <c r="P846" s="1300"/>
      <c r="Q846" s="1300"/>
      <c r="R846" s="1300"/>
      <c r="S846" s="1300"/>
      <c r="T846" s="1300"/>
      <c r="U846" s="1300"/>
      <c r="V846" s="1300"/>
      <c r="W846" s="1300"/>
      <c r="X846" s="1300"/>
      <c r="Y846" s="1300"/>
      <c r="Z846" s="1300"/>
      <c r="AA846" s="1300"/>
      <c r="AB846" s="1300"/>
      <c r="AC846" s="1300"/>
      <c r="AD846" s="1300"/>
      <c r="AE846" s="1300"/>
    </row>
    <row r="847">
      <c r="B847" s="1300"/>
      <c r="C847" s="1300"/>
      <c r="D847" s="1300"/>
      <c r="E847" s="1300"/>
      <c r="F847" s="1300"/>
      <c r="G847" s="1300"/>
      <c r="H847" s="1300"/>
      <c r="I847" s="1300"/>
      <c r="J847" s="1300"/>
      <c r="K847" s="1300"/>
      <c r="L847" s="1300"/>
      <c r="M847" s="1300"/>
      <c r="N847" s="1300"/>
      <c r="O847" s="1300"/>
      <c r="P847" s="1300"/>
      <c r="Q847" s="1300"/>
      <c r="R847" s="1300"/>
      <c r="S847" s="1300"/>
      <c r="T847" s="1300"/>
      <c r="U847" s="1300"/>
      <c r="V847" s="1300"/>
      <c r="W847" s="1300"/>
      <c r="X847" s="1300"/>
      <c r="Y847" s="1300"/>
      <c r="Z847" s="1300"/>
      <c r="AA847" s="1300"/>
      <c r="AB847" s="1300"/>
      <c r="AC847" s="1300"/>
      <c r="AD847" s="1300"/>
      <c r="AE847" s="1300"/>
    </row>
    <row r="848">
      <c r="B848" s="1300"/>
      <c r="C848" s="1300"/>
      <c r="D848" s="1300"/>
      <c r="E848" s="1300"/>
      <c r="F848" s="1300"/>
      <c r="G848" s="1300"/>
      <c r="H848" s="1300"/>
      <c r="I848" s="1300"/>
      <c r="J848" s="1300"/>
      <c r="K848" s="1300"/>
      <c r="L848" s="1300"/>
      <c r="M848" s="1300"/>
      <c r="N848" s="1300"/>
      <c r="O848" s="1300"/>
      <c r="P848" s="1300"/>
      <c r="Q848" s="1300"/>
      <c r="R848" s="1300"/>
      <c r="S848" s="1300"/>
      <c r="T848" s="1300"/>
      <c r="U848" s="1300"/>
      <c r="V848" s="1300"/>
      <c r="W848" s="1300"/>
      <c r="X848" s="1300"/>
      <c r="Y848" s="1300"/>
      <c r="Z848" s="1300"/>
      <c r="AA848" s="1300"/>
      <c r="AB848" s="1300"/>
      <c r="AC848" s="1300"/>
      <c r="AD848" s="1300"/>
      <c r="AE848" s="1300"/>
    </row>
    <row r="849">
      <c r="B849" s="1300"/>
      <c r="C849" s="1300"/>
      <c r="D849" s="1300"/>
      <c r="E849" s="1300"/>
      <c r="F849" s="1300"/>
      <c r="G849" s="1300"/>
      <c r="H849" s="1300"/>
      <c r="I849" s="1300"/>
      <c r="J849" s="1300"/>
      <c r="K849" s="1300"/>
      <c r="L849" s="1300"/>
      <c r="M849" s="1300"/>
      <c r="N849" s="1300"/>
      <c r="O849" s="1300"/>
      <c r="P849" s="1300"/>
      <c r="Q849" s="1300"/>
      <c r="R849" s="1300"/>
      <c r="S849" s="1300"/>
      <c r="T849" s="1300"/>
      <c r="U849" s="1300"/>
      <c r="V849" s="1300"/>
      <c r="W849" s="1300"/>
      <c r="X849" s="1300"/>
      <c r="Y849" s="1300"/>
      <c r="Z849" s="1300"/>
      <c r="AA849" s="1300"/>
      <c r="AB849" s="1300"/>
      <c r="AC849" s="1300"/>
      <c r="AD849" s="1300"/>
      <c r="AE849" s="1300"/>
    </row>
    <row r="850">
      <c r="B850" s="1300"/>
      <c r="C850" s="1300"/>
      <c r="D850" s="1300"/>
      <c r="E850" s="1300"/>
      <c r="F850" s="1300"/>
      <c r="G850" s="1300"/>
      <c r="H850" s="1300"/>
      <c r="I850" s="1300"/>
      <c r="J850" s="1300"/>
      <c r="K850" s="1300"/>
      <c r="L850" s="1300"/>
      <c r="M850" s="1300"/>
      <c r="N850" s="1300"/>
      <c r="O850" s="1300"/>
      <c r="P850" s="1300"/>
      <c r="Q850" s="1300"/>
      <c r="R850" s="1300"/>
      <c r="S850" s="1300"/>
      <c r="T850" s="1300"/>
      <c r="U850" s="1300"/>
      <c r="V850" s="1300"/>
      <c r="W850" s="1300"/>
      <c r="X850" s="1300"/>
      <c r="Y850" s="1300"/>
      <c r="Z850" s="1300"/>
      <c r="AA850" s="1300"/>
      <c r="AB850" s="1300"/>
      <c r="AC850" s="1300"/>
      <c r="AD850" s="1300"/>
      <c r="AE850" s="1300"/>
    </row>
    <row r="851">
      <c r="B851" s="1300"/>
      <c r="C851" s="1300"/>
      <c r="D851" s="1300"/>
      <c r="E851" s="1300"/>
      <c r="F851" s="1300"/>
      <c r="G851" s="1300"/>
      <c r="H851" s="1300"/>
      <c r="I851" s="1300"/>
      <c r="J851" s="1300"/>
      <c r="K851" s="1300"/>
      <c r="L851" s="1300"/>
      <c r="M851" s="1300"/>
      <c r="N851" s="1300"/>
      <c r="O851" s="1300"/>
      <c r="P851" s="1300"/>
      <c r="Q851" s="1300"/>
      <c r="R851" s="1300"/>
      <c r="S851" s="1300"/>
      <c r="T851" s="1300"/>
      <c r="U851" s="1300"/>
      <c r="V851" s="1300"/>
      <c r="W851" s="1300"/>
      <c r="X851" s="1300"/>
      <c r="Y851" s="1300"/>
      <c r="Z851" s="1300"/>
      <c r="AA851" s="1300"/>
      <c r="AB851" s="1300"/>
      <c r="AC851" s="1300"/>
      <c r="AD851" s="1300"/>
      <c r="AE851" s="1300"/>
    </row>
    <row r="852">
      <c r="B852" s="1300"/>
      <c r="C852" s="1300"/>
      <c r="D852" s="1300"/>
      <c r="E852" s="1300"/>
      <c r="F852" s="1300"/>
      <c r="G852" s="1300"/>
      <c r="H852" s="1300"/>
      <c r="I852" s="1300"/>
      <c r="J852" s="1300"/>
      <c r="K852" s="1300"/>
      <c r="L852" s="1300"/>
      <c r="M852" s="1300"/>
      <c r="N852" s="1300"/>
      <c r="O852" s="1300"/>
      <c r="P852" s="1300"/>
      <c r="Q852" s="1300"/>
      <c r="R852" s="1300"/>
      <c r="S852" s="1300"/>
      <c r="T852" s="1300"/>
      <c r="U852" s="1300"/>
      <c r="V852" s="1300"/>
      <c r="W852" s="1300"/>
      <c r="X852" s="1300"/>
      <c r="Y852" s="1300"/>
      <c r="Z852" s="1300"/>
      <c r="AA852" s="1300"/>
      <c r="AB852" s="1300"/>
      <c r="AC852" s="1300"/>
      <c r="AD852" s="1300"/>
      <c r="AE852" s="1300"/>
    </row>
    <row r="853">
      <c r="B853" s="1300"/>
      <c r="C853" s="1300"/>
      <c r="D853" s="1300"/>
      <c r="E853" s="1300"/>
      <c r="F853" s="1300"/>
      <c r="G853" s="1300"/>
      <c r="H853" s="1300"/>
      <c r="I853" s="1300"/>
      <c r="J853" s="1300"/>
      <c r="K853" s="1300"/>
      <c r="L853" s="1300"/>
      <c r="M853" s="1300"/>
      <c r="N853" s="1300"/>
      <c r="O853" s="1300"/>
      <c r="P853" s="1300"/>
      <c r="Q853" s="1300"/>
      <c r="R853" s="1300"/>
      <c r="S853" s="1300"/>
      <c r="T853" s="1300"/>
      <c r="U853" s="1300"/>
      <c r="V853" s="1300"/>
      <c r="W853" s="1300"/>
      <c r="X853" s="1300"/>
      <c r="Y853" s="1300"/>
      <c r="Z853" s="1300"/>
      <c r="AA853" s="1300"/>
      <c r="AB853" s="1300"/>
      <c r="AC853" s="1300"/>
      <c r="AD853" s="1300"/>
      <c r="AE853" s="1300"/>
    </row>
    <row r="854">
      <c r="B854" s="1300"/>
      <c r="C854" s="1300"/>
      <c r="D854" s="1300"/>
      <c r="E854" s="1300"/>
      <c r="F854" s="1300"/>
      <c r="G854" s="1300"/>
      <c r="H854" s="1300"/>
      <c r="I854" s="1300"/>
      <c r="J854" s="1300"/>
      <c r="K854" s="1300"/>
      <c r="L854" s="1300"/>
      <c r="M854" s="1300"/>
      <c r="N854" s="1300"/>
      <c r="O854" s="1300"/>
      <c r="P854" s="1300"/>
      <c r="Q854" s="1300"/>
      <c r="R854" s="1300"/>
      <c r="S854" s="1300"/>
      <c r="T854" s="1300"/>
      <c r="U854" s="1300"/>
      <c r="V854" s="1300"/>
      <c r="W854" s="1300"/>
      <c r="X854" s="1300"/>
      <c r="Y854" s="1300"/>
      <c r="Z854" s="1300"/>
      <c r="AA854" s="1300"/>
      <c r="AB854" s="1300"/>
      <c r="AC854" s="1300"/>
      <c r="AD854" s="1300"/>
      <c r="AE854" s="1300"/>
    </row>
    <row r="855">
      <c r="B855" s="1300"/>
      <c r="C855" s="1300"/>
      <c r="D855" s="1300"/>
      <c r="E855" s="1300"/>
      <c r="F855" s="1300"/>
      <c r="G855" s="1300"/>
      <c r="H855" s="1300"/>
      <c r="I855" s="1300"/>
      <c r="J855" s="1300"/>
      <c r="K855" s="1300"/>
      <c r="L855" s="1300"/>
      <c r="M855" s="1300"/>
      <c r="N855" s="1300"/>
      <c r="O855" s="1300"/>
      <c r="P855" s="1300"/>
      <c r="Q855" s="1300"/>
      <c r="R855" s="1300"/>
      <c r="S855" s="1300"/>
      <c r="T855" s="1300"/>
      <c r="U855" s="1300"/>
      <c r="V855" s="1300"/>
      <c r="W855" s="1300"/>
      <c r="X855" s="1300"/>
      <c r="Y855" s="1300"/>
      <c r="Z855" s="1300"/>
      <c r="AA855" s="1300"/>
      <c r="AB855" s="1300"/>
      <c r="AC855" s="1300"/>
      <c r="AD855" s="1300"/>
      <c r="AE855" s="1300"/>
    </row>
    <row r="856">
      <c r="B856" s="1300"/>
      <c r="C856" s="1300"/>
      <c r="D856" s="1300"/>
      <c r="E856" s="1300"/>
      <c r="F856" s="1300"/>
      <c r="G856" s="1300"/>
      <c r="H856" s="1300"/>
      <c r="I856" s="1300"/>
      <c r="J856" s="1300"/>
      <c r="K856" s="1300"/>
      <c r="L856" s="1300"/>
      <c r="M856" s="1300"/>
      <c r="N856" s="1300"/>
      <c r="O856" s="1300"/>
      <c r="P856" s="1300"/>
      <c r="Q856" s="1300"/>
      <c r="R856" s="1300"/>
      <c r="S856" s="1300"/>
      <c r="T856" s="1300"/>
      <c r="U856" s="1300"/>
      <c r="V856" s="1300"/>
      <c r="W856" s="1300"/>
      <c r="X856" s="1300"/>
      <c r="Y856" s="1300"/>
      <c r="Z856" s="1300"/>
      <c r="AA856" s="1300"/>
      <c r="AB856" s="1300"/>
      <c r="AC856" s="1300"/>
      <c r="AD856" s="1300"/>
      <c r="AE856" s="1300"/>
    </row>
    <row r="857">
      <c r="B857" s="1300"/>
      <c r="C857" s="1300"/>
      <c r="D857" s="1300"/>
      <c r="E857" s="1300"/>
      <c r="F857" s="1300"/>
      <c r="G857" s="1300"/>
      <c r="H857" s="1300"/>
      <c r="I857" s="1300"/>
      <c r="J857" s="1300"/>
      <c r="K857" s="1300"/>
      <c r="L857" s="1300"/>
      <c r="M857" s="1300"/>
      <c r="N857" s="1300"/>
      <c r="O857" s="1300"/>
      <c r="P857" s="1300"/>
      <c r="Q857" s="1300"/>
      <c r="R857" s="1300"/>
      <c r="S857" s="1300"/>
      <c r="T857" s="1300"/>
      <c r="U857" s="1300"/>
      <c r="V857" s="1300"/>
      <c r="W857" s="1300"/>
      <c r="X857" s="1300"/>
      <c r="Y857" s="1300"/>
      <c r="Z857" s="1300"/>
      <c r="AA857" s="1300"/>
      <c r="AB857" s="1300"/>
      <c r="AC857" s="1300"/>
      <c r="AD857" s="1300"/>
      <c r="AE857" s="1300"/>
    </row>
    <row r="858">
      <c r="B858" s="1300"/>
      <c r="C858" s="1300"/>
      <c r="D858" s="1300"/>
      <c r="E858" s="1300"/>
      <c r="F858" s="1300"/>
      <c r="G858" s="1300"/>
      <c r="H858" s="1300"/>
      <c r="I858" s="1300"/>
      <c r="J858" s="1300"/>
      <c r="K858" s="1300"/>
      <c r="L858" s="1300"/>
      <c r="M858" s="1300"/>
      <c r="N858" s="1300"/>
      <c r="O858" s="1300"/>
      <c r="P858" s="1300"/>
      <c r="Q858" s="1300"/>
      <c r="R858" s="1300"/>
      <c r="S858" s="1300"/>
      <c r="T858" s="1300"/>
      <c r="U858" s="1300"/>
      <c r="V858" s="1300"/>
      <c r="W858" s="1300"/>
      <c r="X858" s="1300"/>
      <c r="Y858" s="1300"/>
      <c r="Z858" s="1300"/>
      <c r="AA858" s="1300"/>
      <c r="AB858" s="1300"/>
      <c r="AC858" s="1300"/>
      <c r="AD858" s="1300"/>
      <c r="AE858" s="1300"/>
    </row>
    <row r="859">
      <c r="B859" s="1300"/>
      <c r="C859" s="1300"/>
      <c r="D859" s="1300"/>
      <c r="E859" s="1300"/>
      <c r="F859" s="1300"/>
      <c r="G859" s="1300"/>
      <c r="H859" s="1300"/>
      <c r="I859" s="1300"/>
      <c r="J859" s="1300"/>
      <c r="K859" s="1300"/>
      <c r="L859" s="1300"/>
      <c r="M859" s="1300"/>
      <c r="N859" s="1300"/>
      <c r="O859" s="1300"/>
      <c r="P859" s="1300"/>
      <c r="Q859" s="1300"/>
      <c r="R859" s="1300"/>
      <c r="S859" s="1300"/>
      <c r="T859" s="1300"/>
      <c r="U859" s="1300"/>
      <c r="V859" s="1300"/>
      <c r="W859" s="1300"/>
      <c r="X859" s="1300"/>
      <c r="Y859" s="1300"/>
      <c r="Z859" s="1300"/>
      <c r="AA859" s="1300"/>
      <c r="AB859" s="1300"/>
      <c r="AC859" s="1300"/>
      <c r="AD859" s="1300"/>
      <c r="AE859" s="1300"/>
    </row>
    <row r="860">
      <c r="B860" s="1300"/>
      <c r="C860" s="1300"/>
      <c r="D860" s="1300"/>
      <c r="E860" s="1300"/>
      <c r="F860" s="1300"/>
      <c r="G860" s="1300"/>
      <c r="H860" s="1300"/>
      <c r="I860" s="1300"/>
      <c r="J860" s="1300"/>
      <c r="K860" s="1300"/>
      <c r="L860" s="1300"/>
      <c r="M860" s="1300"/>
      <c r="N860" s="1300"/>
      <c r="O860" s="1300"/>
      <c r="P860" s="1300"/>
      <c r="Q860" s="1300"/>
      <c r="R860" s="1300"/>
      <c r="S860" s="1300"/>
      <c r="T860" s="1300"/>
      <c r="U860" s="1300"/>
      <c r="V860" s="1300"/>
      <c r="W860" s="1300"/>
      <c r="X860" s="1300"/>
      <c r="Y860" s="1300"/>
      <c r="Z860" s="1300"/>
      <c r="AA860" s="1300"/>
      <c r="AB860" s="1300"/>
      <c r="AC860" s="1300"/>
      <c r="AD860" s="1300"/>
      <c r="AE860" s="1300"/>
    </row>
    <row r="861">
      <c r="B861" s="1300"/>
      <c r="C861" s="1300"/>
      <c r="D861" s="1300"/>
      <c r="E861" s="1300"/>
      <c r="F861" s="1300"/>
      <c r="G861" s="1300"/>
      <c r="H861" s="1300"/>
      <c r="I861" s="1300"/>
      <c r="J861" s="1300"/>
      <c r="K861" s="1300"/>
      <c r="L861" s="1300"/>
      <c r="M861" s="1300"/>
      <c r="N861" s="1300"/>
      <c r="O861" s="1300"/>
      <c r="P861" s="1300"/>
      <c r="Q861" s="1300"/>
      <c r="R861" s="1300"/>
      <c r="S861" s="1300"/>
      <c r="T861" s="1300"/>
      <c r="U861" s="1300"/>
      <c r="V861" s="1300"/>
      <c r="W861" s="1300"/>
      <c r="X861" s="1300"/>
      <c r="Y861" s="1300"/>
      <c r="Z861" s="1300"/>
      <c r="AA861" s="1300"/>
      <c r="AB861" s="1300"/>
      <c r="AC861" s="1300"/>
      <c r="AD861" s="1300"/>
      <c r="AE861" s="1300"/>
    </row>
    <row r="862">
      <c r="B862" s="1300"/>
      <c r="C862" s="1300"/>
      <c r="D862" s="1300"/>
      <c r="E862" s="1300"/>
      <c r="F862" s="1300"/>
      <c r="G862" s="1300"/>
      <c r="H862" s="1300"/>
      <c r="I862" s="1300"/>
      <c r="J862" s="1300"/>
      <c r="K862" s="1300"/>
      <c r="L862" s="1300"/>
      <c r="M862" s="1300"/>
      <c r="N862" s="1300"/>
      <c r="O862" s="1300"/>
      <c r="P862" s="1300"/>
      <c r="Q862" s="1300"/>
      <c r="R862" s="1300"/>
      <c r="S862" s="1300"/>
      <c r="T862" s="1300"/>
      <c r="U862" s="1300"/>
      <c r="V862" s="1300"/>
      <c r="W862" s="1300"/>
      <c r="X862" s="1300"/>
      <c r="Y862" s="1300"/>
      <c r="Z862" s="1300"/>
      <c r="AA862" s="1300"/>
      <c r="AB862" s="1300"/>
      <c r="AC862" s="1300"/>
      <c r="AD862" s="1300"/>
      <c r="AE862" s="1300"/>
    </row>
    <row r="863">
      <c r="B863" s="1300"/>
      <c r="C863" s="1300"/>
      <c r="D863" s="1300"/>
      <c r="E863" s="1300"/>
      <c r="F863" s="1300"/>
      <c r="G863" s="1300"/>
      <c r="H863" s="1300"/>
      <c r="I863" s="1300"/>
      <c r="J863" s="1300"/>
      <c r="K863" s="1300"/>
      <c r="L863" s="1300"/>
      <c r="M863" s="1300"/>
      <c r="N863" s="1300"/>
      <c r="O863" s="1300"/>
      <c r="P863" s="1300"/>
      <c r="Q863" s="1300"/>
      <c r="R863" s="1300"/>
      <c r="S863" s="1300"/>
      <c r="T863" s="1300"/>
      <c r="U863" s="1300"/>
      <c r="V863" s="1300"/>
      <c r="W863" s="1300"/>
      <c r="X863" s="1300"/>
      <c r="Y863" s="1300"/>
      <c r="Z863" s="1300"/>
      <c r="AA863" s="1300"/>
      <c r="AB863" s="1300"/>
      <c r="AC863" s="1300"/>
      <c r="AD863" s="1300"/>
      <c r="AE863" s="1300"/>
    </row>
    <row r="864">
      <c r="B864" s="1300"/>
      <c r="C864" s="1300"/>
      <c r="D864" s="1300"/>
      <c r="E864" s="1300"/>
      <c r="F864" s="1300"/>
      <c r="G864" s="1300"/>
      <c r="H864" s="1300"/>
      <c r="I864" s="1300"/>
      <c r="J864" s="1300"/>
      <c r="K864" s="1300"/>
      <c r="L864" s="1300"/>
      <c r="M864" s="1300"/>
      <c r="N864" s="1300"/>
      <c r="O864" s="1300"/>
      <c r="P864" s="1300"/>
      <c r="Q864" s="1300"/>
      <c r="R864" s="1300"/>
      <c r="S864" s="1300"/>
      <c r="T864" s="1300"/>
      <c r="U864" s="1300"/>
      <c r="V864" s="1300"/>
      <c r="W864" s="1300"/>
      <c r="X864" s="1300"/>
      <c r="Y864" s="1300"/>
      <c r="Z864" s="1300"/>
      <c r="AA864" s="1300"/>
      <c r="AB864" s="1300"/>
      <c r="AC864" s="1300"/>
      <c r="AD864" s="1300"/>
      <c r="AE864" s="1300"/>
    </row>
    <row r="865">
      <c r="B865" s="1300"/>
      <c r="C865" s="1300"/>
      <c r="D865" s="1300"/>
      <c r="E865" s="1300"/>
      <c r="F865" s="1300"/>
      <c r="G865" s="1300"/>
      <c r="H865" s="1300"/>
      <c r="I865" s="1300"/>
      <c r="J865" s="1300"/>
      <c r="K865" s="1300"/>
      <c r="L865" s="1300"/>
      <c r="M865" s="1300"/>
      <c r="N865" s="1300"/>
      <c r="O865" s="1300"/>
      <c r="P865" s="1300"/>
      <c r="Q865" s="1300"/>
      <c r="R865" s="1300"/>
      <c r="S865" s="1300"/>
      <c r="T865" s="1300"/>
      <c r="U865" s="1300"/>
      <c r="V865" s="1300"/>
      <c r="W865" s="1300"/>
      <c r="X865" s="1300"/>
      <c r="Y865" s="1300"/>
      <c r="Z865" s="1300"/>
      <c r="AA865" s="1300"/>
      <c r="AB865" s="1300"/>
      <c r="AC865" s="1300"/>
      <c r="AD865" s="1300"/>
      <c r="AE865" s="1300"/>
    </row>
    <row r="866">
      <c r="B866" s="1300"/>
      <c r="C866" s="1300"/>
      <c r="D866" s="1300"/>
      <c r="E866" s="1300"/>
      <c r="F866" s="1300"/>
      <c r="G866" s="1300"/>
      <c r="H866" s="1300"/>
      <c r="I866" s="1300"/>
      <c r="J866" s="1300"/>
      <c r="K866" s="1300"/>
      <c r="L866" s="1300"/>
      <c r="M866" s="1300"/>
      <c r="N866" s="1300"/>
      <c r="O866" s="1300"/>
      <c r="P866" s="1300"/>
      <c r="Q866" s="1300"/>
      <c r="R866" s="1300"/>
      <c r="S866" s="1300"/>
      <c r="T866" s="1300"/>
      <c r="U866" s="1300"/>
      <c r="V866" s="1300"/>
      <c r="W866" s="1300"/>
      <c r="X866" s="1300"/>
      <c r="Y866" s="1300"/>
      <c r="Z866" s="1300"/>
      <c r="AA866" s="1300"/>
      <c r="AB866" s="1300"/>
      <c r="AC866" s="1300"/>
      <c r="AD866" s="1300"/>
      <c r="AE866" s="1300"/>
    </row>
    <row r="867">
      <c r="B867" s="1300"/>
      <c r="C867" s="1300"/>
      <c r="D867" s="1300"/>
      <c r="E867" s="1300"/>
      <c r="F867" s="1300"/>
      <c r="G867" s="1300"/>
      <c r="H867" s="1300"/>
      <c r="I867" s="1300"/>
      <c r="J867" s="1300"/>
      <c r="K867" s="1300"/>
      <c r="L867" s="1300"/>
      <c r="M867" s="1300"/>
      <c r="N867" s="1300"/>
      <c r="O867" s="1300"/>
      <c r="P867" s="1300"/>
      <c r="Q867" s="1300"/>
      <c r="R867" s="1300"/>
      <c r="S867" s="1300"/>
      <c r="T867" s="1300"/>
      <c r="U867" s="1300"/>
      <c r="V867" s="1300"/>
      <c r="W867" s="1300"/>
      <c r="X867" s="1300"/>
      <c r="Y867" s="1300"/>
      <c r="Z867" s="1300"/>
      <c r="AA867" s="1300"/>
      <c r="AB867" s="1300"/>
      <c r="AC867" s="1300"/>
      <c r="AD867" s="1300"/>
      <c r="AE867" s="1300"/>
    </row>
    <row r="868">
      <c r="B868" s="1300"/>
      <c r="C868" s="1300"/>
      <c r="D868" s="1300"/>
      <c r="E868" s="1300"/>
      <c r="F868" s="1300"/>
      <c r="G868" s="1300"/>
      <c r="H868" s="1300"/>
      <c r="I868" s="1300"/>
      <c r="J868" s="1300"/>
      <c r="K868" s="1300"/>
      <c r="L868" s="1300"/>
      <c r="M868" s="1300"/>
      <c r="N868" s="1300"/>
      <c r="O868" s="1300"/>
      <c r="P868" s="1300"/>
      <c r="Q868" s="1300"/>
      <c r="R868" s="1300"/>
      <c r="S868" s="1300"/>
      <c r="T868" s="1300"/>
      <c r="U868" s="1300"/>
      <c r="V868" s="1300"/>
      <c r="W868" s="1300"/>
      <c r="X868" s="1300"/>
      <c r="Y868" s="1300"/>
      <c r="Z868" s="1300"/>
      <c r="AA868" s="1300"/>
      <c r="AB868" s="1300"/>
      <c r="AC868" s="1300"/>
      <c r="AD868" s="1300"/>
      <c r="AE868" s="1300"/>
    </row>
    <row r="869">
      <c r="B869" s="1300"/>
      <c r="C869" s="1300"/>
      <c r="D869" s="1300"/>
      <c r="E869" s="1300"/>
      <c r="F869" s="1300"/>
      <c r="G869" s="1300"/>
      <c r="H869" s="1300"/>
      <c r="I869" s="1300"/>
      <c r="J869" s="1300"/>
      <c r="K869" s="1300"/>
      <c r="L869" s="1300"/>
      <c r="M869" s="1300"/>
      <c r="N869" s="1300"/>
      <c r="O869" s="1300"/>
      <c r="P869" s="1300"/>
      <c r="Q869" s="1300"/>
      <c r="R869" s="1300"/>
      <c r="S869" s="1300"/>
      <c r="T869" s="1300"/>
      <c r="U869" s="1300"/>
      <c r="V869" s="1300"/>
      <c r="W869" s="1300"/>
      <c r="X869" s="1300"/>
      <c r="Y869" s="1300"/>
      <c r="Z869" s="1300"/>
      <c r="AA869" s="1300"/>
      <c r="AB869" s="1300"/>
      <c r="AC869" s="1300"/>
      <c r="AD869" s="1300"/>
      <c r="AE869" s="1300"/>
    </row>
    <row r="870">
      <c r="B870" s="1300"/>
      <c r="C870" s="1300"/>
      <c r="D870" s="1300"/>
      <c r="E870" s="1300"/>
      <c r="F870" s="1300"/>
      <c r="G870" s="1300"/>
      <c r="H870" s="1300"/>
      <c r="I870" s="1300"/>
      <c r="J870" s="1300"/>
      <c r="K870" s="1300"/>
      <c r="L870" s="1300"/>
      <c r="M870" s="1300"/>
      <c r="N870" s="1300"/>
      <c r="O870" s="1300"/>
      <c r="P870" s="1300"/>
      <c r="Q870" s="1300"/>
      <c r="R870" s="1300"/>
      <c r="S870" s="1300"/>
      <c r="T870" s="1300"/>
      <c r="U870" s="1300"/>
      <c r="V870" s="1300"/>
      <c r="W870" s="1300"/>
      <c r="X870" s="1300"/>
      <c r="Y870" s="1300"/>
      <c r="Z870" s="1300"/>
      <c r="AA870" s="1300"/>
      <c r="AB870" s="1300"/>
      <c r="AC870" s="1300"/>
      <c r="AD870" s="1300"/>
      <c r="AE870" s="1300"/>
    </row>
    <row r="871">
      <c r="B871" s="1300"/>
      <c r="C871" s="1300"/>
      <c r="D871" s="1300"/>
      <c r="E871" s="1300"/>
      <c r="F871" s="1300"/>
      <c r="G871" s="1300"/>
      <c r="H871" s="1300"/>
      <c r="I871" s="1300"/>
      <c r="J871" s="1300"/>
      <c r="K871" s="1300"/>
      <c r="L871" s="1300"/>
      <c r="M871" s="1300"/>
      <c r="N871" s="1300"/>
      <c r="O871" s="1300"/>
      <c r="P871" s="1300"/>
      <c r="Q871" s="1300"/>
      <c r="R871" s="1300"/>
      <c r="S871" s="1300"/>
      <c r="T871" s="1300"/>
      <c r="U871" s="1300"/>
      <c r="V871" s="1300"/>
      <c r="W871" s="1300"/>
      <c r="X871" s="1300"/>
      <c r="Y871" s="1300"/>
      <c r="Z871" s="1300"/>
      <c r="AA871" s="1300"/>
      <c r="AB871" s="1300"/>
      <c r="AC871" s="1300"/>
      <c r="AD871" s="1300"/>
      <c r="AE871" s="1300"/>
    </row>
    <row r="872">
      <c r="B872" s="1300"/>
      <c r="C872" s="1300"/>
      <c r="D872" s="1300"/>
      <c r="E872" s="1300"/>
      <c r="F872" s="1300"/>
      <c r="G872" s="1300"/>
      <c r="H872" s="1300"/>
      <c r="I872" s="1300"/>
      <c r="J872" s="1300"/>
      <c r="K872" s="1300"/>
      <c r="L872" s="1300"/>
      <c r="M872" s="1300"/>
      <c r="N872" s="1300"/>
      <c r="O872" s="1300"/>
      <c r="P872" s="1300"/>
      <c r="Q872" s="1300"/>
      <c r="R872" s="1300"/>
      <c r="S872" s="1300"/>
      <c r="T872" s="1300"/>
      <c r="U872" s="1300"/>
      <c r="V872" s="1300"/>
      <c r="W872" s="1300"/>
      <c r="X872" s="1300"/>
      <c r="Y872" s="1300"/>
      <c r="Z872" s="1300"/>
      <c r="AA872" s="1300"/>
      <c r="AB872" s="1300"/>
      <c r="AC872" s="1300"/>
      <c r="AD872" s="1300"/>
      <c r="AE872" s="1300"/>
    </row>
    <row r="873">
      <c r="B873" s="1300"/>
      <c r="C873" s="1300"/>
      <c r="D873" s="1300"/>
      <c r="E873" s="1300"/>
      <c r="F873" s="1300"/>
      <c r="G873" s="1300"/>
      <c r="H873" s="1300"/>
      <c r="I873" s="1300"/>
      <c r="J873" s="1300"/>
      <c r="K873" s="1300"/>
      <c r="L873" s="1300"/>
      <c r="M873" s="1300"/>
      <c r="N873" s="1300"/>
      <c r="O873" s="1300"/>
      <c r="P873" s="1300"/>
      <c r="Q873" s="1300"/>
      <c r="R873" s="1300"/>
      <c r="S873" s="1300"/>
      <c r="T873" s="1300"/>
      <c r="U873" s="1300"/>
      <c r="V873" s="1300"/>
      <c r="W873" s="1300"/>
      <c r="X873" s="1300"/>
      <c r="Y873" s="1300"/>
      <c r="Z873" s="1300"/>
      <c r="AA873" s="1300"/>
      <c r="AB873" s="1300"/>
      <c r="AC873" s="1300"/>
      <c r="AD873" s="1300"/>
      <c r="AE873" s="1300"/>
    </row>
    <row r="874">
      <c r="B874" s="1300"/>
      <c r="C874" s="1300"/>
      <c r="D874" s="1300"/>
      <c r="E874" s="1300"/>
      <c r="F874" s="1300"/>
      <c r="G874" s="1300"/>
      <c r="H874" s="1300"/>
      <c r="I874" s="1300"/>
      <c r="J874" s="1300"/>
      <c r="K874" s="1300"/>
      <c r="L874" s="1300"/>
      <c r="M874" s="1300"/>
      <c r="N874" s="1300"/>
      <c r="O874" s="1300"/>
      <c r="P874" s="1300"/>
      <c r="Q874" s="1300"/>
      <c r="R874" s="1300"/>
      <c r="S874" s="1300"/>
      <c r="T874" s="1300"/>
      <c r="U874" s="1300"/>
      <c r="V874" s="1300"/>
      <c r="W874" s="1300"/>
      <c r="X874" s="1300"/>
      <c r="Y874" s="1300"/>
      <c r="Z874" s="1300"/>
      <c r="AA874" s="1300"/>
      <c r="AB874" s="1300"/>
      <c r="AC874" s="1300"/>
      <c r="AD874" s="1300"/>
      <c r="AE874" s="1300"/>
    </row>
    <row r="875">
      <c r="B875" s="1300"/>
      <c r="C875" s="1300"/>
      <c r="D875" s="1300"/>
      <c r="E875" s="1300"/>
      <c r="F875" s="1300"/>
      <c r="G875" s="1300"/>
      <c r="H875" s="1300"/>
      <c r="I875" s="1300"/>
      <c r="J875" s="1300"/>
      <c r="K875" s="1300"/>
      <c r="L875" s="1300"/>
      <c r="M875" s="1300"/>
      <c r="N875" s="1300"/>
      <c r="O875" s="1300"/>
      <c r="P875" s="1300"/>
      <c r="Q875" s="1300"/>
      <c r="R875" s="1300"/>
      <c r="S875" s="1300"/>
      <c r="T875" s="1300"/>
      <c r="U875" s="1300"/>
      <c r="V875" s="1300"/>
      <c r="W875" s="1300"/>
      <c r="X875" s="1300"/>
      <c r="Y875" s="1300"/>
      <c r="Z875" s="1300"/>
      <c r="AA875" s="1300"/>
      <c r="AB875" s="1300"/>
      <c r="AC875" s="1300"/>
      <c r="AD875" s="1300"/>
      <c r="AE875" s="1300"/>
    </row>
    <row r="876">
      <c r="B876" s="1300"/>
      <c r="C876" s="1300"/>
      <c r="D876" s="1300"/>
      <c r="E876" s="1300"/>
      <c r="F876" s="1300"/>
      <c r="G876" s="1300"/>
      <c r="H876" s="1300"/>
      <c r="I876" s="1300"/>
      <c r="J876" s="1300"/>
      <c r="K876" s="1300"/>
      <c r="L876" s="1300"/>
      <c r="M876" s="1300"/>
      <c r="N876" s="1300"/>
      <c r="O876" s="1300"/>
      <c r="P876" s="1300"/>
      <c r="Q876" s="1300"/>
      <c r="R876" s="1300"/>
      <c r="S876" s="1300"/>
      <c r="T876" s="1300"/>
      <c r="U876" s="1300"/>
      <c r="V876" s="1300"/>
      <c r="W876" s="1300"/>
      <c r="X876" s="1300"/>
      <c r="Y876" s="1300"/>
      <c r="Z876" s="1300"/>
      <c r="AA876" s="1300"/>
      <c r="AB876" s="1300"/>
      <c r="AC876" s="1300"/>
      <c r="AD876" s="1300"/>
      <c r="AE876" s="1300"/>
    </row>
    <row r="877">
      <c r="B877" s="1300"/>
      <c r="C877" s="1300"/>
      <c r="D877" s="1300"/>
      <c r="E877" s="1300"/>
      <c r="F877" s="1300"/>
      <c r="G877" s="1300"/>
      <c r="H877" s="1300"/>
      <c r="I877" s="1300"/>
      <c r="J877" s="1300"/>
      <c r="K877" s="1300"/>
      <c r="L877" s="1300"/>
      <c r="M877" s="1300"/>
      <c r="N877" s="1300"/>
      <c r="O877" s="1300"/>
      <c r="P877" s="1300"/>
      <c r="Q877" s="1300"/>
      <c r="R877" s="1300"/>
      <c r="S877" s="1300"/>
      <c r="T877" s="1300"/>
      <c r="U877" s="1300"/>
      <c r="V877" s="1300"/>
      <c r="W877" s="1300"/>
      <c r="X877" s="1300"/>
      <c r="Y877" s="1300"/>
      <c r="Z877" s="1300"/>
      <c r="AA877" s="1300"/>
      <c r="AB877" s="1300"/>
      <c r="AC877" s="1300"/>
      <c r="AD877" s="1300"/>
      <c r="AE877" s="1300"/>
    </row>
    <row r="878">
      <c r="B878" s="1300"/>
      <c r="C878" s="1300"/>
      <c r="D878" s="1300"/>
      <c r="E878" s="1300"/>
      <c r="F878" s="1300"/>
      <c r="G878" s="1300"/>
      <c r="H878" s="1300"/>
      <c r="I878" s="1300"/>
      <c r="J878" s="1300"/>
      <c r="K878" s="1300"/>
      <c r="L878" s="1300"/>
      <c r="M878" s="1300"/>
      <c r="N878" s="1300"/>
      <c r="O878" s="1300"/>
      <c r="P878" s="1300"/>
      <c r="Q878" s="1300"/>
      <c r="R878" s="1300"/>
      <c r="S878" s="1300"/>
      <c r="T878" s="1300"/>
      <c r="U878" s="1300"/>
      <c r="V878" s="1300"/>
      <c r="W878" s="1300"/>
      <c r="X878" s="1300"/>
      <c r="Y878" s="1300"/>
      <c r="Z878" s="1300"/>
      <c r="AA878" s="1300"/>
      <c r="AB878" s="1300"/>
      <c r="AC878" s="1300"/>
      <c r="AD878" s="1300"/>
      <c r="AE878" s="1300"/>
    </row>
    <row r="879">
      <c r="B879" s="1300"/>
      <c r="C879" s="1300"/>
      <c r="D879" s="1300"/>
      <c r="E879" s="1300"/>
      <c r="F879" s="1300"/>
      <c r="G879" s="1300"/>
      <c r="H879" s="1300"/>
      <c r="I879" s="1300"/>
      <c r="J879" s="1300"/>
      <c r="K879" s="1300"/>
      <c r="L879" s="1300"/>
      <c r="M879" s="1300"/>
      <c r="N879" s="1300"/>
      <c r="O879" s="1300"/>
      <c r="P879" s="1300"/>
      <c r="Q879" s="1300"/>
      <c r="R879" s="1300"/>
      <c r="S879" s="1300"/>
      <c r="T879" s="1300"/>
      <c r="U879" s="1300"/>
      <c r="V879" s="1300"/>
      <c r="W879" s="1300"/>
      <c r="X879" s="1300"/>
      <c r="Y879" s="1300"/>
      <c r="Z879" s="1300"/>
      <c r="AA879" s="1300"/>
      <c r="AB879" s="1300"/>
      <c r="AC879" s="1300"/>
      <c r="AD879" s="1300"/>
      <c r="AE879" s="1300"/>
    </row>
    <row r="880">
      <c r="B880" s="1300"/>
      <c r="C880" s="1300"/>
      <c r="D880" s="1300"/>
      <c r="E880" s="1300"/>
      <c r="F880" s="1300"/>
      <c r="G880" s="1300"/>
      <c r="H880" s="1300"/>
      <c r="I880" s="1300"/>
      <c r="J880" s="1300"/>
      <c r="K880" s="1300"/>
      <c r="L880" s="1300"/>
      <c r="M880" s="1300"/>
      <c r="N880" s="1300"/>
      <c r="O880" s="1300"/>
      <c r="P880" s="1300"/>
      <c r="Q880" s="1300"/>
      <c r="R880" s="1300"/>
      <c r="S880" s="1300"/>
      <c r="T880" s="1300"/>
      <c r="U880" s="1300"/>
      <c r="V880" s="1300"/>
      <c r="W880" s="1300"/>
      <c r="X880" s="1300"/>
      <c r="Y880" s="1300"/>
      <c r="Z880" s="1300"/>
      <c r="AA880" s="1300"/>
      <c r="AB880" s="1300"/>
      <c r="AC880" s="1300"/>
      <c r="AD880" s="1300"/>
      <c r="AE880" s="1300"/>
    </row>
    <row r="881">
      <c r="B881" s="1300"/>
      <c r="C881" s="1300"/>
      <c r="D881" s="1300"/>
      <c r="E881" s="1300"/>
      <c r="F881" s="1300"/>
      <c r="G881" s="1300"/>
      <c r="H881" s="1300"/>
      <c r="I881" s="1300"/>
      <c r="J881" s="1300"/>
      <c r="K881" s="1300"/>
      <c r="L881" s="1300"/>
      <c r="M881" s="1300"/>
      <c r="N881" s="1300"/>
      <c r="O881" s="1300"/>
      <c r="P881" s="1300"/>
      <c r="Q881" s="1300"/>
      <c r="R881" s="1300"/>
      <c r="S881" s="1300"/>
      <c r="T881" s="1300"/>
      <c r="U881" s="1300"/>
      <c r="V881" s="1300"/>
      <c r="W881" s="1300"/>
      <c r="X881" s="1300"/>
      <c r="Y881" s="1300"/>
      <c r="Z881" s="1300"/>
      <c r="AA881" s="1300"/>
      <c r="AB881" s="1300"/>
      <c r="AC881" s="1300"/>
      <c r="AD881" s="1300"/>
      <c r="AE881" s="1300"/>
    </row>
    <row r="882">
      <c r="B882" s="1300"/>
      <c r="C882" s="1300"/>
      <c r="D882" s="1300"/>
      <c r="E882" s="1300"/>
      <c r="F882" s="1300"/>
      <c r="G882" s="1300"/>
      <c r="H882" s="1300"/>
      <c r="I882" s="1300"/>
      <c r="J882" s="1300"/>
      <c r="K882" s="1300"/>
      <c r="L882" s="1300"/>
      <c r="M882" s="1300"/>
      <c r="N882" s="1300"/>
      <c r="O882" s="1300"/>
      <c r="P882" s="1300"/>
      <c r="Q882" s="1300"/>
      <c r="R882" s="1300"/>
      <c r="S882" s="1300"/>
      <c r="T882" s="1300"/>
      <c r="U882" s="1300"/>
      <c r="V882" s="1300"/>
      <c r="W882" s="1300"/>
      <c r="X882" s="1300"/>
      <c r="Y882" s="1300"/>
      <c r="Z882" s="1300"/>
      <c r="AA882" s="1300"/>
      <c r="AB882" s="1300"/>
      <c r="AC882" s="1300"/>
      <c r="AD882" s="1300"/>
      <c r="AE882" s="1300"/>
    </row>
    <row r="883">
      <c r="B883" s="1300"/>
      <c r="C883" s="1300"/>
      <c r="D883" s="1300"/>
      <c r="E883" s="1300"/>
      <c r="F883" s="1300"/>
      <c r="G883" s="1300"/>
      <c r="H883" s="1300"/>
      <c r="I883" s="1300"/>
      <c r="J883" s="1300"/>
      <c r="K883" s="1300"/>
      <c r="L883" s="1300"/>
      <c r="M883" s="1300"/>
      <c r="N883" s="1300"/>
      <c r="O883" s="1300"/>
      <c r="P883" s="1300"/>
      <c r="Q883" s="1300"/>
      <c r="R883" s="1300"/>
      <c r="S883" s="1300"/>
      <c r="T883" s="1300"/>
      <c r="U883" s="1300"/>
      <c r="V883" s="1300"/>
      <c r="W883" s="1300"/>
      <c r="X883" s="1300"/>
      <c r="Y883" s="1300"/>
      <c r="Z883" s="1300"/>
      <c r="AA883" s="1300"/>
      <c r="AB883" s="1300"/>
      <c r="AC883" s="1300"/>
      <c r="AD883" s="1300"/>
      <c r="AE883" s="1300"/>
    </row>
    <row r="884">
      <c r="B884" s="1300"/>
      <c r="C884" s="1300"/>
      <c r="D884" s="1300"/>
      <c r="E884" s="1300"/>
      <c r="F884" s="1300"/>
      <c r="G884" s="1300"/>
      <c r="H884" s="1300"/>
      <c r="I884" s="1300"/>
      <c r="J884" s="1300"/>
      <c r="K884" s="1300"/>
      <c r="L884" s="1300"/>
      <c r="M884" s="1300"/>
      <c r="N884" s="1300"/>
      <c r="O884" s="1300"/>
      <c r="P884" s="1300"/>
      <c r="Q884" s="1300"/>
      <c r="R884" s="1300"/>
      <c r="S884" s="1300"/>
      <c r="T884" s="1300"/>
      <c r="U884" s="1300"/>
      <c r="V884" s="1300"/>
      <c r="W884" s="1300"/>
      <c r="X884" s="1300"/>
      <c r="Y884" s="1300"/>
      <c r="Z884" s="1300"/>
      <c r="AA884" s="1300"/>
      <c r="AB884" s="1300"/>
      <c r="AC884" s="1300"/>
      <c r="AD884" s="1300"/>
      <c r="AE884" s="1300"/>
    </row>
    <row r="885">
      <c r="B885" s="1300"/>
      <c r="C885" s="1300"/>
      <c r="D885" s="1300"/>
      <c r="E885" s="1300"/>
      <c r="F885" s="1300"/>
      <c r="G885" s="1300"/>
      <c r="H885" s="1300"/>
      <c r="I885" s="1300"/>
      <c r="J885" s="1300"/>
      <c r="K885" s="1300"/>
      <c r="L885" s="1300"/>
      <c r="M885" s="1300"/>
      <c r="N885" s="1300"/>
      <c r="O885" s="1300"/>
      <c r="P885" s="1300"/>
      <c r="Q885" s="1300"/>
      <c r="R885" s="1300"/>
      <c r="S885" s="1300"/>
      <c r="T885" s="1300"/>
      <c r="U885" s="1300"/>
      <c r="V885" s="1300"/>
      <c r="W885" s="1300"/>
      <c r="X885" s="1300"/>
      <c r="Y885" s="1300"/>
      <c r="Z885" s="1300"/>
      <c r="AA885" s="1300"/>
      <c r="AB885" s="1300"/>
      <c r="AC885" s="1300"/>
      <c r="AD885" s="1300"/>
      <c r="AE885" s="1300"/>
    </row>
    <row r="886">
      <c r="B886" s="1300"/>
      <c r="C886" s="1300"/>
      <c r="D886" s="1300"/>
      <c r="E886" s="1300"/>
      <c r="F886" s="1300"/>
      <c r="G886" s="1300"/>
      <c r="H886" s="1300"/>
      <c r="I886" s="1300"/>
      <c r="J886" s="1300"/>
      <c r="K886" s="1300"/>
      <c r="L886" s="1300"/>
      <c r="M886" s="1300"/>
      <c r="N886" s="1300"/>
      <c r="O886" s="1300"/>
      <c r="P886" s="1300"/>
      <c r="Q886" s="1300"/>
      <c r="R886" s="1300"/>
      <c r="S886" s="1300"/>
      <c r="T886" s="1300"/>
      <c r="U886" s="1300"/>
      <c r="V886" s="1300"/>
      <c r="W886" s="1300"/>
      <c r="X886" s="1300"/>
      <c r="Y886" s="1300"/>
      <c r="Z886" s="1300"/>
      <c r="AA886" s="1300"/>
      <c r="AB886" s="1300"/>
      <c r="AC886" s="1300"/>
      <c r="AD886" s="1300"/>
      <c r="AE886" s="1300"/>
    </row>
    <row r="887">
      <c r="B887" s="1300"/>
      <c r="C887" s="1300"/>
      <c r="D887" s="1300"/>
      <c r="E887" s="1300"/>
      <c r="F887" s="1300"/>
      <c r="G887" s="1300"/>
      <c r="H887" s="1300"/>
      <c r="I887" s="1300"/>
      <c r="J887" s="1300"/>
      <c r="K887" s="1300"/>
      <c r="L887" s="1300"/>
      <c r="M887" s="1300"/>
      <c r="N887" s="1300"/>
      <c r="O887" s="1300"/>
      <c r="P887" s="1300"/>
      <c r="Q887" s="1300"/>
      <c r="R887" s="1300"/>
      <c r="S887" s="1300"/>
      <c r="T887" s="1300"/>
      <c r="U887" s="1300"/>
      <c r="V887" s="1300"/>
      <c r="W887" s="1300"/>
      <c r="X887" s="1300"/>
      <c r="Y887" s="1300"/>
      <c r="Z887" s="1300"/>
      <c r="AA887" s="1300"/>
      <c r="AB887" s="1300"/>
      <c r="AC887" s="1300"/>
      <c r="AD887" s="1300"/>
      <c r="AE887" s="1300"/>
    </row>
    <row r="888">
      <c r="B888" s="1300"/>
      <c r="C888" s="1300"/>
      <c r="D888" s="1300"/>
      <c r="E888" s="1300"/>
      <c r="F888" s="1300"/>
      <c r="G888" s="1300"/>
      <c r="H888" s="1300"/>
      <c r="I888" s="1300"/>
      <c r="J888" s="1300"/>
      <c r="K888" s="1300"/>
      <c r="L888" s="1300"/>
      <c r="M888" s="1300"/>
      <c r="N888" s="1300"/>
      <c r="O888" s="1300"/>
      <c r="P888" s="1300"/>
      <c r="Q888" s="1300"/>
      <c r="R888" s="1300"/>
      <c r="S888" s="1300"/>
      <c r="T888" s="1300"/>
      <c r="U888" s="1300"/>
      <c r="V888" s="1300"/>
      <c r="W888" s="1300"/>
      <c r="X888" s="1300"/>
      <c r="Y888" s="1300"/>
      <c r="Z888" s="1300"/>
      <c r="AA888" s="1300"/>
      <c r="AB888" s="1300"/>
      <c r="AC888" s="1300"/>
      <c r="AD888" s="1300"/>
      <c r="AE888" s="1300"/>
    </row>
    <row r="889">
      <c r="B889" s="1300"/>
      <c r="C889" s="1300"/>
      <c r="D889" s="1300"/>
      <c r="E889" s="1300"/>
      <c r="F889" s="1300"/>
      <c r="G889" s="1300"/>
      <c r="H889" s="1300"/>
      <c r="I889" s="1300"/>
      <c r="J889" s="1300"/>
      <c r="K889" s="1300"/>
      <c r="L889" s="1300"/>
      <c r="M889" s="1300"/>
      <c r="N889" s="1300"/>
      <c r="O889" s="1300"/>
      <c r="P889" s="1300"/>
      <c r="Q889" s="1300"/>
      <c r="R889" s="1300"/>
      <c r="S889" s="1300"/>
      <c r="T889" s="1300"/>
      <c r="U889" s="1300"/>
      <c r="V889" s="1300"/>
      <c r="W889" s="1300"/>
      <c r="X889" s="1300"/>
      <c r="Y889" s="1300"/>
      <c r="Z889" s="1300"/>
      <c r="AA889" s="1300"/>
      <c r="AB889" s="1300"/>
      <c r="AC889" s="1300"/>
      <c r="AD889" s="1300"/>
      <c r="AE889" s="1300"/>
    </row>
    <row r="890">
      <c r="B890" s="1300"/>
      <c r="C890" s="1300"/>
      <c r="D890" s="1300"/>
      <c r="E890" s="1300"/>
      <c r="F890" s="1300"/>
      <c r="G890" s="1300"/>
      <c r="H890" s="1300"/>
      <c r="I890" s="1300"/>
      <c r="J890" s="1300"/>
      <c r="K890" s="1300"/>
      <c r="L890" s="1300"/>
      <c r="M890" s="1300"/>
      <c r="N890" s="1300"/>
      <c r="O890" s="1300"/>
      <c r="P890" s="1300"/>
      <c r="Q890" s="1300"/>
      <c r="R890" s="1300"/>
      <c r="S890" s="1300"/>
      <c r="T890" s="1300"/>
      <c r="U890" s="1300"/>
      <c r="V890" s="1300"/>
      <c r="W890" s="1300"/>
      <c r="X890" s="1300"/>
      <c r="Y890" s="1300"/>
      <c r="Z890" s="1300"/>
      <c r="AA890" s="1300"/>
      <c r="AB890" s="1300"/>
      <c r="AC890" s="1300"/>
      <c r="AD890" s="1300"/>
      <c r="AE890" s="1300"/>
    </row>
    <row r="891">
      <c r="B891" s="1300"/>
      <c r="C891" s="1300"/>
      <c r="D891" s="1300"/>
      <c r="E891" s="1300"/>
      <c r="F891" s="1300"/>
      <c r="G891" s="1300"/>
      <c r="H891" s="1300"/>
      <c r="I891" s="1300"/>
      <c r="J891" s="1300"/>
      <c r="K891" s="1300"/>
      <c r="L891" s="1300"/>
      <c r="M891" s="1300"/>
      <c r="N891" s="1300"/>
      <c r="O891" s="1300"/>
      <c r="P891" s="1300"/>
      <c r="Q891" s="1300"/>
      <c r="R891" s="1300"/>
      <c r="S891" s="1300"/>
      <c r="T891" s="1300"/>
      <c r="U891" s="1300"/>
      <c r="V891" s="1300"/>
      <c r="W891" s="1300"/>
      <c r="X891" s="1300"/>
      <c r="Y891" s="1300"/>
      <c r="Z891" s="1300"/>
      <c r="AA891" s="1300"/>
      <c r="AB891" s="1300"/>
      <c r="AC891" s="1300"/>
      <c r="AD891" s="1300"/>
      <c r="AE891" s="1300"/>
    </row>
    <row r="892">
      <c r="B892" s="1300"/>
      <c r="C892" s="1300"/>
      <c r="D892" s="1300"/>
      <c r="E892" s="1300"/>
      <c r="F892" s="1300"/>
      <c r="G892" s="1300"/>
      <c r="H892" s="1300"/>
      <c r="I892" s="1300"/>
      <c r="J892" s="1300"/>
      <c r="K892" s="1300"/>
      <c r="L892" s="1300"/>
      <c r="M892" s="1300"/>
      <c r="N892" s="1300"/>
      <c r="O892" s="1300"/>
      <c r="P892" s="1300"/>
      <c r="Q892" s="1300"/>
      <c r="R892" s="1300"/>
      <c r="S892" s="1300"/>
      <c r="T892" s="1300"/>
      <c r="U892" s="1300"/>
      <c r="V892" s="1300"/>
      <c r="W892" s="1300"/>
      <c r="X892" s="1300"/>
      <c r="Y892" s="1300"/>
      <c r="Z892" s="1300"/>
      <c r="AA892" s="1300"/>
      <c r="AB892" s="1300"/>
      <c r="AC892" s="1300"/>
      <c r="AD892" s="1300"/>
      <c r="AE892" s="1300"/>
    </row>
    <row r="893">
      <c r="B893" s="1300"/>
      <c r="C893" s="1300"/>
      <c r="D893" s="1300"/>
      <c r="E893" s="1300"/>
      <c r="F893" s="1300"/>
      <c r="G893" s="1300"/>
      <c r="H893" s="1300"/>
      <c r="I893" s="1300"/>
      <c r="J893" s="1300"/>
      <c r="K893" s="1300"/>
      <c r="L893" s="1300"/>
      <c r="M893" s="1300"/>
      <c r="N893" s="1300"/>
      <c r="O893" s="1300"/>
      <c r="P893" s="1300"/>
      <c r="Q893" s="1300"/>
      <c r="R893" s="1300"/>
      <c r="S893" s="1300"/>
      <c r="T893" s="1300"/>
      <c r="U893" s="1300"/>
      <c r="V893" s="1300"/>
      <c r="W893" s="1300"/>
      <c r="X893" s="1300"/>
      <c r="Y893" s="1300"/>
      <c r="Z893" s="1300"/>
      <c r="AA893" s="1300"/>
      <c r="AB893" s="1300"/>
      <c r="AC893" s="1300"/>
      <c r="AD893" s="1300"/>
      <c r="AE893" s="1300"/>
    </row>
    <row r="894">
      <c r="B894" s="1300"/>
      <c r="C894" s="1300"/>
      <c r="D894" s="1300"/>
      <c r="E894" s="1300"/>
      <c r="F894" s="1300"/>
      <c r="G894" s="1300"/>
      <c r="H894" s="1300"/>
      <c r="I894" s="1300"/>
      <c r="J894" s="1300"/>
      <c r="K894" s="1300"/>
      <c r="L894" s="1300"/>
      <c r="M894" s="1300"/>
      <c r="N894" s="1300"/>
      <c r="O894" s="1300"/>
      <c r="P894" s="1300"/>
      <c r="Q894" s="1300"/>
      <c r="R894" s="1300"/>
      <c r="S894" s="1300"/>
      <c r="T894" s="1300"/>
      <c r="U894" s="1300"/>
      <c r="V894" s="1300"/>
      <c r="W894" s="1300"/>
      <c r="X894" s="1300"/>
      <c r="Y894" s="1300"/>
      <c r="Z894" s="1300"/>
      <c r="AA894" s="1300"/>
      <c r="AB894" s="1300"/>
      <c r="AC894" s="1300"/>
      <c r="AD894" s="1300"/>
      <c r="AE894" s="1300"/>
    </row>
    <row r="895">
      <c r="B895" s="1300"/>
      <c r="C895" s="1300"/>
      <c r="D895" s="1300"/>
      <c r="E895" s="1300"/>
      <c r="F895" s="1300"/>
      <c r="G895" s="1300"/>
      <c r="H895" s="1300"/>
      <c r="I895" s="1300"/>
      <c r="J895" s="1300"/>
      <c r="K895" s="1300"/>
      <c r="L895" s="1300"/>
      <c r="M895" s="1300"/>
      <c r="N895" s="1300"/>
      <c r="O895" s="1300"/>
      <c r="P895" s="1300"/>
      <c r="Q895" s="1300"/>
      <c r="R895" s="1300"/>
      <c r="S895" s="1300"/>
      <c r="T895" s="1300"/>
      <c r="U895" s="1300"/>
      <c r="V895" s="1300"/>
      <c r="W895" s="1300"/>
      <c r="X895" s="1300"/>
      <c r="Y895" s="1300"/>
      <c r="Z895" s="1300"/>
      <c r="AA895" s="1300"/>
      <c r="AB895" s="1300"/>
      <c r="AC895" s="1300"/>
      <c r="AD895" s="1300"/>
      <c r="AE895" s="1300"/>
    </row>
    <row r="896">
      <c r="B896" s="1300"/>
      <c r="C896" s="1300"/>
      <c r="D896" s="1300"/>
      <c r="E896" s="1300"/>
      <c r="F896" s="1300"/>
      <c r="G896" s="1300"/>
      <c r="H896" s="1300"/>
      <c r="I896" s="1300"/>
      <c r="J896" s="1300"/>
      <c r="K896" s="1300"/>
      <c r="L896" s="1300"/>
      <c r="M896" s="1300"/>
      <c r="N896" s="1300"/>
      <c r="O896" s="1300"/>
      <c r="P896" s="1300"/>
      <c r="Q896" s="1300"/>
      <c r="R896" s="1300"/>
      <c r="S896" s="1300"/>
      <c r="T896" s="1300"/>
      <c r="U896" s="1300"/>
      <c r="V896" s="1300"/>
      <c r="W896" s="1300"/>
      <c r="X896" s="1300"/>
      <c r="Y896" s="1300"/>
      <c r="Z896" s="1300"/>
      <c r="AA896" s="1300"/>
      <c r="AB896" s="1300"/>
      <c r="AC896" s="1300"/>
      <c r="AD896" s="1300"/>
      <c r="AE896" s="1300"/>
    </row>
    <row r="897">
      <c r="B897" s="1300"/>
      <c r="C897" s="1300"/>
      <c r="D897" s="1300"/>
      <c r="E897" s="1300"/>
      <c r="F897" s="1300"/>
      <c r="G897" s="1300"/>
      <c r="H897" s="1300"/>
      <c r="I897" s="1300"/>
      <c r="J897" s="1300"/>
      <c r="K897" s="1300"/>
      <c r="L897" s="1300"/>
      <c r="M897" s="1300"/>
      <c r="N897" s="1300"/>
      <c r="O897" s="1300"/>
      <c r="P897" s="1300"/>
      <c r="Q897" s="1300"/>
      <c r="R897" s="1300"/>
      <c r="S897" s="1300"/>
      <c r="T897" s="1300"/>
      <c r="U897" s="1300"/>
      <c r="V897" s="1300"/>
      <c r="W897" s="1300"/>
      <c r="X897" s="1300"/>
      <c r="Y897" s="1300"/>
      <c r="Z897" s="1300"/>
      <c r="AA897" s="1300"/>
      <c r="AB897" s="1300"/>
      <c r="AC897" s="1300"/>
      <c r="AD897" s="1300"/>
      <c r="AE897" s="1300"/>
    </row>
    <row r="898">
      <c r="B898" s="1300"/>
      <c r="C898" s="1300"/>
      <c r="D898" s="1300"/>
      <c r="E898" s="1300"/>
      <c r="F898" s="1300"/>
      <c r="G898" s="1300"/>
      <c r="H898" s="1300"/>
      <c r="I898" s="1300"/>
      <c r="J898" s="1300"/>
      <c r="K898" s="1300"/>
      <c r="L898" s="1300"/>
      <c r="M898" s="1300"/>
      <c r="N898" s="1300"/>
      <c r="O898" s="1300"/>
      <c r="P898" s="1300"/>
      <c r="Q898" s="1300"/>
      <c r="R898" s="1300"/>
      <c r="S898" s="1300"/>
      <c r="T898" s="1300"/>
      <c r="U898" s="1300"/>
      <c r="V898" s="1300"/>
      <c r="W898" s="1300"/>
      <c r="X898" s="1300"/>
      <c r="Y898" s="1300"/>
      <c r="Z898" s="1300"/>
      <c r="AA898" s="1300"/>
      <c r="AB898" s="1300"/>
      <c r="AC898" s="1300"/>
      <c r="AD898" s="1300"/>
      <c r="AE898" s="1300"/>
    </row>
    <row r="899">
      <c r="B899" s="1300"/>
      <c r="C899" s="1300"/>
      <c r="D899" s="1300"/>
      <c r="E899" s="1300"/>
      <c r="F899" s="1300"/>
      <c r="G899" s="1300"/>
      <c r="H899" s="1300"/>
      <c r="I899" s="1300"/>
      <c r="J899" s="1300"/>
      <c r="K899" s="1300"/>
      <c r="L899" s="1300"/>
      <c r="M899" s="1300"/>
      <c r="N899" s="1300"/>
      <c r="O899" s="1300"/>
      <c r="P899" s="1300"/>
      <c r="Q899" s="1300"/>
      <c r="R899" s="1300"/>
      <c r="S899" s="1300"/>
      <c r="T899" s="1300"/>
      <c r="U899" s="1300"/>
      <c r="V899" s="1300"/>
      <c r="W899" s="1300"/>
      <c r="X899" s="1300"/>
      <c r="Y899" s="1300"/>
      <c r="Z899" s="1300"/>
      <c r="AA899" s="1300"/>
      <c r="AB899" s="1300"/>
      <c r="AC899" s="1300"/>
      <c r="AD899" s="1300"/>
      <c r="AE899" s="1300"/>
    </row>
    <row r="900">
      <c r="B900" s="1300"/>
      <c r="C900" s="1300"/>
      <c r="D900" s="1300"/>
      <c r="E900" s="1300"/>
      <c r="F900" s="1300"/>
      <c r="G900" s="1300"/>
      <c r="H900" s="1300"/>
      <c r="I900" s="1300"/>
      <c r="J900" s="1300"/>
      <c r="K900" s="1300"/>
      <c r="L900" s="1300"/>
      <c r="M900" s="1300"/>
      <c r="N900" s="1300"/>
      <c r="O900" s="1300"/>
      <c r="P900" s="1300"/>
      <c r="Q900" s="1300"/>
      <c r="R900" s="1300"/>
      <c r="S900" s="1300"/>
      <c r="T900" s="1300"/>
      <c r="U900" s="1300"/>
      <c r="V900" s="1300"/>
      <c r="W900" s="1300"/>
      <c r="X900" s="1300"/>
      <c r="Y900" s="1300"/>
      <c r="Z900" s="1300"/>
      <c r="AA900" s="1300"/>
      <c r="AB900" s="1300"/>
      <c r="AC900" s="1300"/>
      <c r="AD900" s="1300"/>
      <c r="AE900" s="1300"/>
    </row>
    <row r="901">
      <c r="B901" s="1300"/>
      <c r="C901" s="1300"/>
      <c r="D901" s="1300"/>
      <c r="E901" s="1300"/>
      <c r="F901" s="1300"/>
      <c r="G901" s="1300"/>
      <c r="H901" s="1300"/>
      <c r="I901" s="1300"/>
      <c r="J901" s="1300"/>
      <c r="K901" s="1300"/>
      <c r="L901" s="1300"/>
      <c r="M901" s="1300"/>
      <c r="N901" s="1300"/>
      <c r="O901" s="1300"/>
      <c r="P901" s="1300"/>
      <c r="Q901" s="1300"/>
      <c r="R901" s="1300"/>
      <c r="S901" s="1300"/>
      <c r="T901" s="1300"/>
      <c r="U901" s="1300"/>
      <c r="V901" s="1300"/>
      <c r="W901" s="1300"/>
      <c r="X901" s="1300"/>
      <c r="Y901" s="1300"/>
      <c r="Z901" s="1300"/>
      <c r="AA901" s="1300"/>
      <c r="AB901" s="1300"/>
      <c r="AC901" s="1300"/>
      <c r="AD901" s="1300"/>
      <c r="AE901" s="1300"/>
    </row>
    <row r="902">
      <c r="B902" s="1300"/>
      <c r="C902" s="1300"/>
      <c r="D902" s="1300"/>
      <c r="E902" s="1300"/>
      <c r="F902" s="1300"/>
      <c r="G902" s="1300"/>
      <c r="H902" s="1300"/>
      <c r="I902" s="1300"/>
      <c r="J902" s="1300"/>
      <c r="K902" s="1300"/>
      <c r="L902" s="1300"/>
      <c r="M902" s="1300"/>
      <c r="N902" s="1300"/>
      <c r="O902" s="1300"/>
      <c r="P902" s="1300"/>
      <c r="Q902" s="1300"/>
      <c r="R902" s="1300"/>
      <c r="S902" s="1300"/>
      <c r="T902" s="1300"/>
      <c r="U902" s="1300"/>
      <c r="V902" s="1300"/>
      <c r="W902" s="1300"/>
      <c r="X902" s="1300"/>
      <c r="Y902" s="1300"/>
      <c r="Z902" s="1300"/>
      <c r="AA902" s="1300"/>
      <c r="AB902" s="1300"/>
      <c r="AC902" s="1300"/>
      <c r="AD902" s="1300"/>
      <c r="AE902" s="1300"/>
    </row>
    <row r="903">
      <c r="B903" s="1300"/>
      <c r="C903" s="1300"/>
      <c r="D903" s="1300"/>
      <c r="E903" s="1300"/>
      <c r="F903" s="1300"/>
      <c r="G903" s="1300"/>
      <c r="H903" s="1300"/>
      <c r="I903" s="1300"/>
      <c r="J903" s="1300"/>
      <c r="K903" s="1300"/>
      <c r="L903" s="1300"/>
      <c r="M903" s="1300"/>
      <c r="N903" s="1300"/>
      <c r="O903" s="1300"/>
      <c r="P903" s="1300"/>
      <c r="Q903" s="1300"/>
      <c r="R903" s="1300"/>
      <c r="S903" s="1300"/>
      <c r="T903" s="1300"/>
      <c r="U903" s="1300"/>
      <c r="V903" s="1300"/>
      <c r="W903" s="1300"/>
      <c r="X903" s="1300"/>
      <c r="Y903" s="1300"/>
      <c r="Z903" s="1300"/>
      <c r="AA903" s="1300"/>
      <c r="AB903" s="1300"/>
      <c r="AC903" s="1300"/>
      <c r="AD903" s="1300"/>
      <c r="AE903" s="1300"/>
    </row>
    <row r="904">
      <c r="B904" s="1300"/>
      <c r="C904" s="1300"/>
      <c r="D904" s="1300"/>
      <c r="E904" s="1300"/>
      <c r="F904" s="1300"/>
      <c r="G904" s="1300"/>
      <c r="H904" s="1300"/>
      <c r="I904" s="1300"/>
      <c r="J904" s="1300"/>
      <c r="K904" s="1300"/>
      <c r="L904" s="1300"/>
      <c r="M904" s="1300"/>
      <c r="N904" s="1300"/>
      <c r="O904" s="1300"/>
      <c r="P904" s="1300"/>
      <c r="Q904" s="1300"/>
      <c r="R904" s="1300"/>
      <c r="S904" s="1300"/>
      <c r="T904" s="1300"/>
      <c r="U904" s="1300"/>
      <c r="V904" s="1300"/>
      <c r="W904" s="1300"/>
      <c r="X904" s="1300"/>
      <c r="Y904" s="1300"/>
      <c r="Z904" s="1300"/>
      <c r="AA904" s="1300"/>
      <c r="AB904" s="1300"/>
      <c r="AC904" s="1300"/>
      <c r="AD904" s="1300"/>
      <c r="AE904" s="1300"/>
    </row>
    <row r="905">
      <c r="B905" s="1300"/>
      <c r="C905" s="1300"/>
      <c r="D905" s="1300"/>
      <c r="E905" s="1300"/>
      <c r="F905" s="1300"/>
      <c r="G905" s="1300"/>
      <c r="H905" s="1300"/>
      <c r="I905" s="1300"/>
      <c r="J905" s="1300"/>
      <c r="K905" s="1300"/>
      <c r="L905" s="1300"/>
      <c r="M905" s="1300"/>
      <c r="N905" s="1300"/>
      <c r="O905" s="1300"/>
      <c r="P905" s="1300"/>
      <c r="Q905" s="1300"/>
      <c r="R905" s="1300"/>
      <c r="S905" s="1300"/>
      <c r="T905" s="1300"/>
      <c r="U905" s="1300"/>
      <c r="V905" s="1300"/>
      <c r="W905" s="1300"/>
      <c r="X905" s="1300"/>
      <c r="Y905" s="1300"/>
      <c r="Z905" s="1300"/>
      <c r="AA905" s="1300"/>
      <c r="AB905" s="1300"/>
      <c r="AC905" s="1300"/>
      <c r="AD905" s="1300"/>
      <c r="AE905" s="1300"/>
    </row>
    <row r="906">
      <c r="B906" s="1300"/>
      <c r="C906" s="1300"/>
      <c r="D906" s="1300"/>
      <c r="E906" s="1300"/>
      <c r="F906" s="1300"/>
      <c r="G906" s="1300"/>
      <c r="H906" s="1300"/>
      <c r="I906" s="1300"/>
      <c r="J906" s="1300"/>
      <c r="K906" s="1300"/>
      <c r="L906" s="1300"/>
      <c r="M906" s="1300"/>
      <c r="N906" s="1300"/>
      <c r="O906" s="1300"/>
      <c r="P906" s="1300"/>
      <c r="Q906" s="1300"/>
      <c r="R906" s="1300"/>
      <c r="S906" s="1300"/>
      <c r="T906" s="1300"/>
      <c r="U906" s="1300"/>
      <c r="V906" s="1300"/>
      <c r="W906" s="1300"/>
      <c r="X906" s="1300"/>
      <c r="Y906" s="1300"/>
      <c r="Z906" s="1300"/>
      <c r="AA906" s="1300"/>
      <c r="AB906" s="1300"/>
      <c r="AC906" s="1300"/>
      <c r="AD906" s="1300"/>
      <c r="AE906" s="1300"/>
    </row>
    <row r="907">
      <c r="B907" s="1300"/>
      <c r="C907" s="1300"/>
      <c r="D907" s="1300"/>
      <c r="E907" s="1300"/>
      <c r="F907" s="1300"/>
      <c r="G907" s="1300"/>
      <c r="H907" s="1300"/>
      <c r="I907" s="1300"/>
      <c r="J907" s="1300"/>
      <c r="K907" s="1300"/>
      <c r="L907" s="1300"/>
      <c r="M907" s="1300"/>
      <c r="N907" s="1300"/>
      <c r="O907" s="1300"/>
      <c r="P907" s="1300"/>
      <c r="Q907" s="1300"/>
      <c r="R907" s="1300"/>
      <c r="S907" s="1300"/>
      <c r="T907" s="1300"/>
      <c r="U907" s="1300"/>
      <c r="V907" s="1300"/>
      <c r="W907" s="1300"/>
      <c r="X907" s="1300"/>
      <c r="Y907" s="1300"/>
      <c r="Z907" s="1300"/>
      <c r="AA907" s="1300"/>
      <c r="AB907" s="1300"/>
      <c r="AC907" s="1300"/>
      <c r="AD907" s="1300"/>
      <c r="AE907" s="1300"/>
    </row>
    <row r="908">
      <c r="B908" s="1300"/>
      <c r="C908" s="1300"/>
      <c r="D908" s="1300"/>
      <c r="E908" s="1300"/>
      <c r="F908" s="1300"/>
      <c r="G908" s="1300"/>
      <c r="H908" s="1300"/>
      <c r="I908" s="1300"/>
      <c r="J908" s="1300"/>
      <c r="K908" s="1300"/>
      <c r="L908" s="1300"/>
      <c r="M908" s="1300"/>
      <c r="N908" s="1300"/>
      <c r="O908" s="1300"/>
      <c r="P908" s="1300"/>
      <c r="Q908" s="1300"/>
      <c r="R908" s="1300"/>
      <c r="S908" s="1300"/>
      <c r="T908" s="1300"/>
      <c r="U908" s="1300"/>
      <c r="V908" s="1300"/>
      <c r="W908" s="1300"/>
      <c r="X908" s="1300"/>
      <c r="Y908" s="1300"/>
      <c r="Z908" s="1300"/>
      <c r="AA908" s="1300"/>
      <c r="AB908" s="1300"/>
      <c r="AC908" s="1300"/>
      <c r="AD908" s="1300"/>
      <c r="AE908" s="1300"/>
    </row>
    <row r="909">
      <c r="B909" s="1300"/>
      <c r="C909" s="1300"/>
      <c r="D909" s="1300"/>
      <c r="E909" s="1300"/>
      <c r="F909" s="1300"/>
      <c r="G909" s="1300"/>
      <c r="H909" s="1300"/>
      <c r="I909" s="1300"/>
      <c r="J909" s="1300"/>
      <c r="K909" s="1300"/>
      <c r="L909" s="1300"/>
      <c r="M909" s="1300"/>
      <c r="N909" s="1300"/>
      <c r="O909" s="1300"/>
      <c r="P909" s="1300"/>
      <c r="Q909" s="1300"/>
      <c r="R909" s="1300"/>
      <c r="S909" s="1300"/>
      <c r="T909" s="1300"/>
      <c r="U909" s="1300"/>
      <c r="V909" s="1300"/>
      <c r="W909" s="1300"/>
      <c r="X909" s="1300"/>
      <c r="Y909" s="1300"/>
      <c r="Z909" s="1300"/>
      <c r="AA909" s="1300"/>
      <c r="AB909" s="1300"/>
      <c r="AC909" s="1300"/>
      <c r="AD909" s="1300"/>
      <c r="AE909" s="1300"/>
    </row>
    <row r="910">
      <c r="B910" s="1300"/>
      <c r="C910" s="1300"/>
      <c r="D910" s="1300"/>
      <c r="E910" s="1300"/>
      <c r="F910" s="1300"/>
      <c r="G910" s="1300"/>
      <c r="H910" s="1300"/>
      <c r="I910" s="1300"/>
      <c r="J910" s="1300"/>
      <c r="K910" s="1300"/>
      <c r="L910" s="1300"/>
      <c r="M910" s="1300"/>
      <c r="N910" s="1300"/>
      <c r="O910" s="1300"/>
      <c r="P910" s="1300"/>
      <c r="Q910" s="1300"/>
      <c r="R910" s="1300"/>
      <c r="S910" s="1300"/>
      <c r="T910" s="1300"/>
      <c r="U910" s="1300"/>
      <c r="V910" s="1300"/>
      <c r="W910" s="1300"/>
      <c r="X910" s="1300"/>
      <c r="Y910" s="1300"/>
      <c r="Z910" s="1300"/>
      <c r="AA910" s="1300"/>
      <c r="AB910" s="1300"/>
      <c r="AC910" s="1300"/>
      <c r="AD910" s="1300"/>
      <c r="AE910" s="1300"/>
    </row>
    <row r="911">
      <c r="B911" s="1300"/>
      <c r="C911" s="1300"/>
      <c r="D911" s="1300"/>
      <c r="E911" s="1300"/>
      <c r="F911" s="1300"/>
      <c r="G911" s="1300"/>
      <c r="H911" s="1300"/>
      <c r="I911" s="1300"/>
      <c r="J911" s="1300"/>
      <c r="K911" s="1300"/>
      <c r="L911" s="1300"/>
      <c r="M911" s="1300"/>
      <c r="N911" s="1300"/>
      <c r="O911" s="1300"/>
      <c r="P911" s="1300"/>
      <c r="Q911" s="1300"/>
      <c r="R911" s="1300"/>
      <c r="S911" s="1300"/>
      <c r="T911" s="1300"/>
      <c r="U911" s="1300"/>
      <c r="V911" s="1300"/>
      <c r="W911" s="1300"/>
      <c r="X911" s="1300"/>
      <c r="Y911" s="1300"/>
      <c r="Z911" s="1300"/>
      <c r="AA911" s="1300"/>
      <c r="AB911" s="1300"/>
      <c r="AC911" s="1300"/>
      <c r="AD911" s="1300"/>
      <c r="AE911" s="1300"/>
    </row>
    <row r="912">
      <c r="B912" s="1300"/>
      <c r="C912" s="1300"/>
      <c r="D912" s="1300"/>
      <c r="E912" s="1300"/>
      <c r="F912" s="1300"/>
      <c r="G912" s="1300"/>
      <c r="H912" s="1300"/>
      <c r="I912" s="1300"/>
      <c r="J912" s="1300"/>
      <c r="K912" s="1300"/>
      <c r="L912" s="1300"/>
      <c r="M912" s="1300"/>
      <c r="N912" s="1300"/>
      <c r="O912" s="1300"/>
      <c r="P912" s="1300"/>
      <c r="Q912" s="1300"/>
      <c r="R912" s="1300"/>
      <c r="S912" s="1300"/>
      <c r="T912" s="1300"/>
      <c r="U912" s="1300"/>
      <c r="V912" s="1300"/>
      <c r="W912" s="1300"/>
      <c r="X912" s="1300"/>
      <c r="Y912" s="1300"/>
      <c r="Z912" s="1300"/>
      <c r="AA912" s="1300"/>
      <c r="AB912" s="1300"/>
      <c r="AC912" s="1300"/>
      <c r="AD912" s="1300"/>
      <c r="AE912" s="1300"/>
    </row>
    <row r="913">
      <c r="B913" s="1300"/>
      <c r="C913" s="1300"/>
      <c r="D913" s="1300"/>
      <c r="E913" s="1300"/>
      <c r="F913" s="1300"/>
      <c r="G913" s="1300"/>
      <c r="H913" s="1300"/>
      <c r="I913" s="1300"/>
      <c r="J913" s="1300"/>
      <c r="K913" s="1300"/>
      <c r="L913" s="1300"/>
      <c r="M913" s="1300"/>
      <c r="N913" s="1300"/>
      <c r="O913" s="1300"/>
      <c r="P913" s="1300"/>
      <c r="Q913" s="1300"/>
      <c r="R913" s="1300"/>
      <c r="S913" s="1300"/>
      <c r="T913" s="1300"/>
      <c r="U913" s="1300"/>
      <c r="V913" s="1300"/>
      <c r="W913" s="1300"/>
      <c r="X913" s="1300"/>
      <c r="Y913" s="1300"/>
      <c r="Z913" s="1300"/>
      <c r="AA913" s="1300"/>
      <c r="AB913" s="1300"/>
      <c r="AC913" s="1300"/>
      <c r="AD913" s="1300"/>
      <c r="AE913" s="1300"/>
    </row>
    <row r="914">
      <c r="B914" s="1300"/>
      <c r="C914" s="1300"/>
      <c r="D914" s="1300"/>
      <c r="E914" s="1300"/>
      <c r="F914" s="1300"/>
      <c r="G914" s="1300"/>
      <c r="H914" s="1300"/>
      <c r="I914" s="1300"/>
      <c r="J914" s="1300"/>
      <c r="K914" s="1300"/>
      <c r="L914" s="1300"/>
      <c r="M914" s="1300"/>
      <c r="N914" s="1300"/>
      <c r="O914" s="1300"/>
      <c r="P914" s="1300"/>
      <c r="Q914" s="1300"/>
      <c r="R914" s="1300"/>
      <c r="S914" s="1300"/>
      <c r="T914" s="1300"/>
      <c r="U914" s="1300"/>
      <c r="V914" s="1300"/>
      <c r="W914" s="1300"/>
      <c r="X914" s="1300"/>
      <c r="Y914" s="1300"/>
      <c r="Z914" s="1300"/>
      <c r="AA914" s="1300"/>
      <c r="AB914" s="1300"/>
      <c r="AC914" s="1300"/>
      <c r="AD914" s="1300"/>
      <c r="AE914" s="1300"/>
    </row>
    <row r="915">
      <c r="B915" s="1300"/>
      <c r="C915" s="1300"/>
      <c r="D915" s="1300"/>
      <c r="E915" s="1300"/>
      <c r="F915" s="1300"/>
      <c r="G915" s="1300"/>
      <c r="H915" s="1300"/>
      <c r="I915" s="1300"/>
      <c r="J915" s="1300"/>
      <c r="K915" s="1300"/>
      <c r="L915" s="1300"/>
      <c r="M915" s="1300"/>
      <c r="N915" s="1300"/>
      <c r="O915" s="1300"/>
      <c r="P915" s="1300"/>
      <c r="Q915" s="1300"/>
      <c r="R915" s="1300"/>
      <c r="S915" s="1300"/>
      <c r="T915" s="1300"/>
      <c r="U915" s="1300"/>
      <c r="V915" s="1300"/>
      <c r="W915" s="1300"/>
      <c r="X915" s="1300"/>
      <c r="Y915" s="1300"/>
      <c r="Z915" s="1300"/>
      <c r="AA915" s="1300"/>
      <c r="AB915" s="1300"/>
      <c r="AC915" s="1300"/>
      <c r="AD915" s="1300"/>
      <c r="AE915" s="1300"/>
    </row>
    <row r="916">
      <c r="B916" s="1300"/>
      <c r="C916" s="1300"/>
      <c r="D916" s="1300"/>
      <c r="E916" s="1300"/>
      <c r="F916" s="1300"/>
      <c r="G916" s="1300"/>
      <c r="H916" s="1300"/>
      <c r="I916" s="1300"/>
      <c r="J916" s="1300"/>
      <c r="K916" s="1300"/>
      <c r="L916" s="1300"/>
      <c r="M916" s="1300"/>
      <c r="N916" s="1300"/>
      <c r="O916" s="1300"/>
      <c r="P916" s="1300"/>
      <c r="Q916" s="1300"/>
      <c r="R916" s="1300"/>
      <c r="S916" s="1300"/>
      <c r="T916" s="1300"/>
      <c r="U916" s="1300"/>
      <c r="V916" s="1300"/>
      <c r="W916" s="1300"/>
      <c r="X916" s="1300"/>
      <c r="Y916" s="1300"/>
      <c r="Z916" s="1300"/>
      <c r="AA916" s="1300"/>
      <c r="AB916" s="1300"/>
      <c r="AC916" s="1300"/>
      <c r="AD916" s="1300"/>
      <c r="AE916" s="1300"/>
    </row>
    <row r="917">
      <c r="B917" s="1300"/>
      <c r="C917" s="1300"/>
      <c r="D917" s="1300"/>
      <c r="E917" s="1300"/>
      <c r="F917" s="1300"/>
      <c r="G917" s="1300"/>
      <c r="H917" s="1300"/>
      <c r="I917" s="1300"/>
      <c r="J917" s="1300"/>
      <c r="K917" s="1300"/>
      <c r="L917" s="1300"/>
      <c r="M917" s="1300"/>
      <c r="N917" s="1300"/>
      <c r="O917" s="1300"/>
      <c r="P917" s="1300"/>
      <c r="Q917" s="1300"/>
      <c r="R917" s="1300"/>
      <c r="S917" s="1300"/>
      <c r="T917" s="1300"/>
      <c r="U917" s="1300"/>
      <c r="V917" s="1300"/>
      <c r="W917" s="1300"/>
      <c r="X917" s="1300"/>
      <c r="Y917" s="1300"/>
      <c r="Z917" s="1300"/>
      <c r="AA917" s="1300"/>
      <c r="AB917" s="1300"/>
      <c r="AC917" s="1300"/>
      <c r="AD917" s="1300"/>
      <c r="AE917" s="1300"/>
    </row>
    <row r="918">
      <c r="B918" s="1300"/>
      <c r="C918" s="1300"/>
      <c r="D918" s="1300"/>
      <c r="E918" s="1300"/>
      <c r="F918" s="1300"/>
      <c r="G918" s="1300"/>
      <c r="H918" s="1300"/>
      <c r="I918" s="1300"/>
      <c r="J918" s="1300"/>
      <c r="K918" s="1300"/>
      <c r="L918" s="1300"/>
      <c r="M918" s="1300"/>
      <c r="N918" s="1300"/>
      <c r="O918" s="1300"/>
      <c r="P918" s="1300"/>
      <c r="Q918" s="1300"/>
      <c r="R918" s="1300"/>
      <c r="S918" s="1300"/>
      <c r="T918" s="1300"/>
      <c r="U918" s="1300"/>
      <c r="V918" s="1300"/>
      <c r="W918" s="1300"/>
      <c r="X918" s="1300"/>
      <c r="Y918" s="1300"/>
      <c r="Z918" s="1300"/>
      <c r="AA918" s="1300"/>
      <c r="AB918" s="1300"/>
      <c r="AC918" s="1300"/>
      <c r="AD918" s="1300"/>
      <c r="AE918" s="1300"/>
    </row>
    <row r="919">
      <c r="B919" s="1300"/>
      <c r="C919" s="1300"/>
      <c r="D919" s="1300"/>
      <c r="E919" s="1300"/>
      <c r="F919" s="1300"/>
      <c r="G919" s="1300"/>
      <c r="H919" s="1300"/>
      <c r="I919" s="1300"/>
      <c r="J919" s="1300"/>
      <c r="K919" s="1300"/>
      <c r="L919" s="1300"/>
      <c r="M919" s="1300"/>
      <c r="N919" s="1300"/>
      <c r="O919" s="1300"/>
      <c r="P919" s="1300"/>
      <c r="Q919" s="1300"/>
      <c r="R919" s="1300"/>
      <c r="S919" s="1300"/>
      <c r="T919" s="1300"/>
      <c r="U919" s="1300"/>
      <c r="V919" s="1300"/>
      <c r="W919" s="1300"/>
      <c r="X919" s="1300"/>
      <c r="Y919" s="1300"/>
      <c r="Z919" s="1300"/>
      <c r="AA919" s="1300"/>
      <c r="AB919" s="1300"/>
      <c r="AC919" s="1300"/>
      <c r="AD919" s="1300"/>
      <c r="AE919" s="1300"/>
    </row>
    <row r="920">
      <c r="B920" s="1300"/>
      <c r="C920" s="1300"/>
      <c r="D920" s="1300"/>
      <c r="E920" s="1300"/>
      <c r="F920" s="1300"/>
      <c r="G920" s="1300"/>
      <c r="H920" s="1300"/>
      <c r="I920" s="1300"/>
      <c r="J920" s="1300"/>
      <c r="K920" s="1300"/>
      <c r="L920" s="1300"/>
      <c r="M920" s="1300"/>
      <c r="N920" s="1300"/>
      <c r="O920" s="1300"/>
      <c r="P920" s="1300"/>
      <c r="Q920" s="1300"/>
      <c r="R920" s="1300"/>
      <c r="S920" s="1300"/>
      <c r="T920" s="1300"/>
      <c r="U920" s="1300"/>
      <c r="V920" s="1300"/>
      <c r="W920" s="1300"/>
      <c r="X920" s="1300"/>
      <c r="Y920" s="1300"/>
      <c r="Z920" s="1300"/>
      <c r="AA920" s="1300"/>
      <c r="AB920" s="1300"/>
      <c r="AC920" s="1300"/>
      <c r="AD920" s="1300"/>
      <c r="AE920" s="1300"/>
    </row>
    <row r="921">
      <c r="B921" s="1300"/>
      <c r="C921" s="1300"/>
      <c r="D921" s="1300"/>
      <c r="E921" s="1300"/>
      <c r="F921" s="1300"/>
      <c r="G921" s="1300"/>
      <c r="H921" s="1300"/>
      <c r="I921" s="1300"/>
      <c r="J921" s="1300"/>
      <c r="K921" s="1300"/>
      <c r="L921" s="1300"/>
      <c r="M921" s="1300"/>
      <c r="N921" s="1300"/>
      <c r="O921" s="1300"/>
      <c r="P921" s="1300"/>
      <c r="Q921" s="1300"/>
      <c r="R921" s="1300"/>
      <c r="S921" s="1300"/>
      <c r="T921" s="1300"/>
      <c r="U921" s="1300"/>
      <c r="V921" s="1300"/>
      <c r="W921" s="1300"/>
      <c r="X921" s="1300"/>
      <c r="Y921" s="1300"/>
      <c r="Z921" s="1300"/>
      <c r="AA921" s="1300"/>
      <c r="AB921" s="1300"/>
      <c r="AC921" s="1300"/>
      <c r="AD921" s="1300"/>
      <c r="AE921" s="1300"/>
    </row>
    <row r="922">
      <c r="B922" s="1300"/>
      <c r="C922" s="1300"/>
      <c r="D922" s="1300"/>
      <c r="E922" s="1300"/>
      <c r="F922" s="1300"/>
      <c r="G922" s="1300"/>
      <c r="H922" s="1300"/>
      <c r="I922" s="1300"/>
      <c r="J922" s="1300"/>
      <c r="K922" s="1300"/>
      <c r="L922" s="1300"/>
      <c r="M922" s="1300"/>
      <c r="N922" s="1300"/>
      <c r="O922" s="1300"/>
      <c r="P922" s="1300"/>
      <c r="Q922" s="1300"/>
      <c r="R922" s="1300"/>
      <c r="S922" s="1300"/>
      <c r="T922" s="1300"/>
      <c r="U922" s="1300"/>
      <c r="V922" s="1300"/>
      <c r="W922" s="1300"/>
      <c r="X922" s="1300"/>
      <c r="Y922" s="1300"/>
      <c r="Z922" s="1300"/>
      <c r="AA922" s="1300"/>
      <c r="AB922" s="1300"/>
      <c r="AC922" s="1300"/>
      <c r="AD922" s="1300"/>
      <c r="AE922" s="1300"/>
    </row>
    <row r="923">
      <c r="B923" s="1300"/>
      <c r="C923" s="1300"/>
      <c r="D923" s="1300"/>
      <c r="E923" s="1300"/>
      <c r="F923" s="1300"/>
      <c r="G923" s="1300"/>
      <c r="H923" s="1300"/>
      <c r="I923" s="1300"/>
      <c r="J923" s="1300"/>
      <c r="K923" s="1300"/>
      <c r="L923" s="1300"/>
      <c r="M923" s="1300"/>
      <c r="N923" s="1300"/>
      <c r="O923" s="1300"/>
      <c r="P923" s="1300"/>
      <c r="Q923" s="1300"/>
      <c r="R923" s="1300"/>
      <c r="S923" s="1300"/>
      <c r="T923" s="1300"/>
      <c r="U923" s="1300"/>
      <c r="V923" s="1300"/>
      <c r="W923" s="1300"/>
      <c r="X923" s="1300"/>
      <c r="Y923" s="1300"/>
      <c r="Z923" s="1300"/>
      <c r="AA923" s="1300"/>
      <c r="AB923" s="1300"/>
      <c r="AC923" s="1300"/>
      <c r="AD923" s="1300"/>
      <c r="AE923" s="1300"/>
    </row>
    <row r="924">
      <c r="B924" s="1300"/>
      <c r="C924" s="1300"/>
      <c r="D924" s="1300"/>
      <c r="E924" s="1300"/>
      <c r="F924" s="1300"/>
      <c r="G924" s="1300"/>
      <c r="H924" s="1300"/>
      <c r="I924" s="1300"/>
      <c r="J924" s="1300"/>
      <c r="K924" s="1300"/>
      <c r="L924" s="1300"/>
      <c r="M924" s="1300"/>
      <c r="N924" s="1300"/>
      <c r="O924" s="1300"/>
      <c r="P924" s="1300"/>
      <c r="Q924" s="1300"/>
      <c r="R924" s="1300"/>
      <c r="S924" s="1300"/>
      <c r="T924" s="1300"/>
      <c r="U924" s="1300"/>
      <c r="V924" s="1300"/>
      <c r="W924" s="1300"/>
      <c r="X924" s="1300"/>
      <c r="Y924" s="1300"/>
      <c r="Z924" s="1300"/>
      <c r="AA924" s="1300"/>
      <c r="AB924" s="1300"/>
      <c r="AC924" s="1300"/>
      <c r="AD924" s="1300"/>
      <c r="AE924" s="1300"/>
    </row>
    <row r="925">
      <c r="B925" s="1300"/>
      <c r="C925" s="1300"/>
      <c r="D925" s="1300"/>
      <c r="E925" s="1300"/>
      <c r="F925" s="1300"/>
      <c r="G925" s="1300"/>
      <c r="H925" s="1300"/>
      <c r="I925" s="1300"/>
      <c r="J925" s="1300"/>
      <c r="K925" s="1300"/>
      <c r="L925" s="1300"/>
      <c r="M925" s="1300"/>
      <c r="N925" s="1300"/>
      <c r="O925" s="1300"/>
      <c r="P925" s="1300"/>
      <c r="Q925" s="1300"/>
      <c r="R925" s="1300"/>
      <c r="S925" s="1300"/>
      <c r="T925" s="1300"/>
      <c r="U925" s="1300"/>
      <c r="V925" s="1300"/>
      <c r="W925" s="1300"/>
      <c r="X925" s="1300"/>
      <c r="Y925" s="1300"/>
      <c r="Z925" s="1300"/>
      <c r="AA925" s="1300"/>
      <c r="AB925" s="1300"/>
      <c r="AC925" s="1300"/>
      <c r="AD925" s="1300"/>
      <c r="AE925" s="1300"/>
    </row>
    <row r="926">
      <c r="B926" s="1300"/>
      <c r="C926" s="1300"/>
      <c r="D926" s="1300"/>
      <c r="E926" s="1300"/>
      <c r="F926" s="1300"/>
      <c r="G926" s="1300"/>
      <c r="H926" s="1300"/>
      <c r="I926" s="1300"/>
      <c r="J926" s="1300"/>
      <c r="K926" s="1300"/>
      <c r="L926" s="1300"/>
      <c r="M926" s="1300"/>
      <c r="N926" s="1300"/>
      <c r="O926" s="1300"/>
      <c r="P926" s="1300"/>
      <c r="Q926" s="1300"/>
      <c r="R926" s="1300"/>
      <c r="S926" s="1300"/>
      <c r="T926" s="1300"/>
      <c r="U926" s="1300"/>
      <c r="V926" s="1300"/>
      <c r="W926" s="1300"/>
      <c r="X926" s="1300"/>
      <c r="Y926" s="1300"/>
      <c r="Z926" s="1300"/>
      <c r="AA926" s="1300"/>
      <c r="AB926" s="1300"/>
      <c r="AC926" s="1300"/>
      <c r="AD926" s="1300"/>
      <c r="AE926" s="1300"/>
    </row>
    <row r="927">
      <c r="B927" s="1300"/>
      <c r="C927" s="1300"/>
      <c r="D927" s="1300"/>
      <c r="E927" s="1300"/>
      <c r="F927" s="1300"/>
      <c r="G927" s="1300"/>
      <c r="H927" s="1300"/>
      <c r="I927" s="1300"/>
      <c r="J927" s="1300"/>
      <c r="K927" s="1300"/>
      <c r="L927" s="1300"/>
      <c r="M927" s="1300"/>
      <c r="N927" s="1300"/>
      <c r="O927" s="1300"/>
      <c r="P927" s="1300"/>
      <c r="Q927" s="1300"/>
      <c r="R927" s="1300"/>
      <c r="S927" s="1300"/>
      <c r="T927" s="1300"/>
      <c r="U927" s="1300"/>
      <c r="V927" s="1300"/>
      <c r="W927" s="1300"/>
      <c r="X927" s="1300"/>
      <c r="Y927" s="1300"/>
      <c r="Z927" s="1300"/>
      <c r="AA927" s="1300"/>
      <c r="AB927" s="1300"/>
      <c r="AC927" s="1300"/>
      <c r="AD927" s="1300"/>
      <c r="AE927" s="1300"/>
    </row>
    <row r="928">
      <c r="B928" s="1300"/>
      <c r="C928" s="1300"/>
      <c r="D928" s="1300"/>
      <c r="E928" s="1300"/>
      <c r="F928" s="1300"/>
      <c r="G928" s="1300"/>
      <c r="H928" s="1300"/>
      <c r="I928" s="1300"/>
      <c r="J928" s="1300"/>
      <c r="K928" s="1300"/>
      <c r="L928" s="1300"/>
      <c r="M928" s="1300"/>
      <c r="N928" s="1300"/>
      <c r="O928" s="1300"/>
      <c r="P928" s="1300"/>
      <c r="Q928" s="1300"/>
      <c r="R928" s="1300"/>
      <c r="S928" s="1300"/>
      <c r="T928" s="1300"/>
      <c r="U928" s="1300"/>
      <c r="V928" s="1300"/>
      <c r="W928" s="1300"/>
      <c r="X928" s="1300"/>
      <c r="Y928" s="1300"/>
      <c r="Z928" s="1300"/>
      <c r="AA928" s="1300"/>
      <c r="AB928" s="1300"/>
      <c r="AC928" s="1300"/>
      <c r="AD928" s="1300"/>
      <c r="AE928" s="1300"/>
    </row>
    <row r="929">
      <c r="B929" s="1300"/>
      <c r="C929" s="1300"/>
      <c r="D929" s="1300"/>
      <c r="E929" s="1300"/>
      <c r="F929" s="1300"/>
      <c r="G929" s="1300"/>
      <c r="H929" s="1300"/>
      <c r="I929" s="1300"/>
      <c r="J929" s="1300"/>
      <c r="K929" s="1300"/>
      <c r="L929" s="1300"/>
      <c r="M929" s="1300"/>
      <c r="N929" s="1300"/>
      <c r="O929" s="1300"/>
      <c r="P929" s="1300"/>
      <c r="Q929" s="1300"/>
      <c r="R929" s="1300"/>
      <c r="S929" s="1300"/>
      <c r="T929" s="1300"/>
      <c r="U929" s="1300"/>
      <c r="V929" s="1300"/>
      <c r="W929" s="1300"/>
      <c r="X929" s="1300"/>
      <c r="Y929" s="1300"/>
      <c r="Z929" s="1300"/>
      <c r="AA929" s="1300"/>
      <c r="AB929" s="1300"/>
      <c r="AC929" s="1300"/>
      <c r="AD929" s="1300"/>
      <c r="AE929" s="1300"/>
    </row>
    <row r="930">
      <c r="B930" s="1300"/>
      <c r="C930" s="1300"/>
      <c r="D930" s="1300"/>
      <c r="E930" s="1300"/>
      <c r="F930" s="1300"/>
      <c r="G930" s="1300"/>
      <c r="H930" s="1300"/>
      <c r="I930" s="1300"/>
      <c r="J930" s="1300"/>
      <c r="K930" s="1300"/>
      <c r="L930" s="1300"/>
      <c r="M930" s="1300"/>
      <c r="N930" s="1300"/>
      <c r="O930" s="1300"/>
      <c r="P930" s="1300"/>
      <c r="Q930" s="1300"/>
      <c r="R930" s="1300"/>
      <c r="S930" s="1300"/>
      <c r="T930" s="1300"/>
      <c r="U930" s="1300"/>
      <c r="V930" s="1300"/>
      <c r="W930" s="1300"/>
      <c r="X930" s="1300"/>
      <c r="Y930" s="1300"/>
      <c r="Z930" s="1300"/>
      <c r="AA930" s="1300"/>
      <c r="AB930" s="1300"/>
      <c r="AC930" s="1300"/>
      <c r="AD930" s="1300"/>
      <c r="AE930" s="1300"/>
    </row>
    <row r="931">
      <c r="B931" s="1300"/>
      <c r="C931" s="1300"/>
      <c r="D931" s="1300"/>
      <c r="E931" s="1300"/>
      <c r="F931" s="1300"/>
      <c r="G931" s="1300"/>
      <c r="H931" s="1300"/>
      <c r="I931" s="1300"/>
      <c r="J931" s="1300"/>
      <c r="K931" s="1300"/>
      <c r="L931" s="1300"/>
      <c r="M931" s="1300"/>
      <c r="N931" s="1300"/>
      <c r="O931" s="1300"/>
      <c r="P931" s="1300"/>
      <c r="Q931" s="1300"/>
      <c r="R931" s="1300"/>
      <c r="S931" s="1300"/>
      <c r="T931" s="1300"/>
      <c r="U931" s="1300"/>
      <c r="V931" s="1300"/>
      <c r="W931" s="1300"/>
      <c r="X931" s="1300"/>
      <c r="Y931" s="1300"/>
      <c r="Z931" s="1300"/>
      <c r="AA931" s="1300"/>
      <c r="AB931" s="1300"/>
      <c r="AC931" s="1300"/>
      <c r="AD931" s="1300"/>
      <c r="AE931" s="1300"/>
    </row>
    <row r="932">
      <c r="B932" s="1300"/>
      <c r="C932" s="1300"/>
      <c r="D932" s="1300"/>
      <c r="E932" s="1300"/>
      <c r="F932" s="1300"/>
      <c r="G932" s="1300"/>
      <c r="H932" s="1300"/>
      <c r="I932" s="1300"/>
      <c r="J932" s="1300"/>
      <c r="K932" s="1300"/>
      <c r="L932" s="1300"/>
      <c r="M932" s="1300"/>
      <c r="N932" s="1300"/>
      <c r="O932" s="1300"/>
      <c r="P932" s="1300"/>
      <c r="Q932" s="1300"/>
      <c r="R932" s="1300"/>
      <c r="S932" s="1300"/>
      <c r="T932" s="1300"/>
      <c r="U932" s="1300"/>
      <c r="V932" s="1300"/>
      <c r="W932" s="1300"/>
      <c r="X932" s="1300"/>
      <c r="Y932" s="1300"/>
      <c r="Z932" s="1300"/>
      <c r="AA932" s="1300"/>
      <c r="AB932" s="1300"/>
      <c r="AC932" s="1300"/>
      <c r="AD932" s="1300"/>
      <c r="AE932" s="1300"/>
    </row>
    <row r="933">
      <c r="B933" s="1300"/>
      <c r="C933" s="1300"/>
      <c r="D933" s="1300"/>
      <c r="E933" s="1300"/>
      <c r="F933" s="1300"/>
      <c r="G933" s="1300"/>
      <c r="H933" s="1300"/>
      <c r="I933" s="1300"/>
      <c r="J933" s="1300"/>
      <c r="K933" s="1300"/>
      <c r="L933" s="1300"/>
      <c r="M933" s="1300"/>
      <c r="N933" s="1300"/>
      <c r="O933" s="1300"/>
      <c r="P933" s="1300"/>
      <c r="Q933" s="1300"/>
      <c r="R933" s="1300"/>
      <c r="S933" s="1300"/>
      <c r="T933" s="1300"/>
      <c r="U933" s="1300"/>
      <c r="V933" s="1300"/>
      <c r="W933" s="1300"/>
      <c r="X933" s="1300"/>
      <c r="Y933" s="1300"/>
      <c r="Z933" s="1300"/>
      <c r="AA933" s="1300"/>
      <c r="AB933" s="1300"/>
      <c r="AC933" s="1300"/>
      <c r="AD933" s="1300"/>
      <c r="AE933" s="1300"/>
    </row>
    <row r="934">
      <c r="B934" s="1300"/>
      <c r="C934" s="1300"/>
      <c r="D934" s="1300"/>
      <c r="E934" s="1300"/>
      <c r="F934" s="1300"/>
      <c r="G934" s="1300"/>
      <c r="H934" s="1300"/>
      <c r="I934" s="1300"/>
      <c r="J934" s="1300"/>
      <c r="K934" s="1300"/>
      <c r="L934" s="1300"/>
      <c r="M934" s="1300"/>
      <c r="N934" s="1300"/>
      <c r="O934" s="1300"/>
      <c r="P934" s="1300"/>
      <c r="Q934" s="1300"/>
      <c r="R934" s="1300"/>
      <c r="S934" s="1300"/>
      <c r="T934" s="1300"/>
      <c r="U934" s="1300"/>
      <c r="V934" s="1300"/>
      <c r="W934" s="1300"/>
      <c r="X934" s="1300"/>
      <c r="Y934" s="1300"/>
      <c r="Z934" s="1300"/>
      <c r="AA934" s="1300"/>
      <c r="AB934" s="1300"/>
      <c r="AC934" s="1300"/>
      <c r="AD934" s="1300"/>
      <c r="AE934" s="1300"/>
    </row>
    <row r="935">
      <c r="B935" s="1300"/>
      <c r="C935" s="1300"/>
      <c r="D935" s="1300"/>
      <c r="E935" s="1300"/>
      <c r="F935" s="1300"/>
      <c r="G935" s="1300"/>
      <c r="H935" s="1300"/>
      <c r="I935" s="1300"/>
      <c r="J935" s="1300"/>
      <c r="K935" s="1300"/>
      <c r="L935" s="1300"/>
      <c r="M935" s="1300"/>
      <c r="N935" s="1300"/>
      <c r="O935" s="1300"/>
      <c r="P935" s="1300"/>
      <c r="Q935" s="1300"/>
      <c r="R935" s="1300"/>
      <c r="S935" s="1300"/>
      <c r="T935" s="1300"/>
      <c r="U935" s="1300"/>
      <c r="V935" s="1300"/>
      <c r="W935" s="1300"/>
      <c r="X935" s="1300"/>
      <c r="Y935" s="1300"/>
      <c r="Z935" s="1300"/>
      <c r="AA935" s="1300"/>
      <c r="AB935" s="1300"/>
      <c r="AC935" s="1300"/>
      <c r="AD935" s="1300"/>
      <c r="AE935" s="1300"/>
    </row>
    <row r="936">
      <c r="B936" s="1300"/>
      <c r="C936" s="1300"/>
      <c r="D936" s="1300"/>
      <c r="E936" s="1300"/>
      <c r="F936" s="1300"/>
      <c r="G936" s="1300"/>
      <c r="H936" s="1300"/>
      <c r="I936" s="1300"/>
      <c r="J936" s="1300"/>
      <c r="K936" s="1300"/>
      <c r="L936" s="1300"/>
      <c r="M936" s="1300"/>
      <c r="N936" s="1300"/>
      <c r="O936" s="1300"/>
      <c r="P936" s="1300"/>
      <c r="Q936" s="1300"/>
      <c r="R936" s="1300"/>
      <c r="S936" s="1300"/>
      <c r="T936" s="1300"/>
      <c r="U936" s="1300"/>
      <c r="V936" s="1300"/>
      <c r="W936" s="1300"/>
      <c r="X936" s="1300"/>
      <c r="Y936" s="1300"/>
      <c r="Z936" s="1300"/>
      <c r="AA936" s="1300"/>
      <c r="AB936" s="1300"/>
      <c r="AC936" s="1300"/>
      <c r="AD936" s="1300"/>
      <c r="AE936" s="1300"/>
    </row>
    <row r="937">
      <c r="B937" s="1300"/>
      <c r="C937" s="1300"/>
      <c r="D937" s="1300"/>
      <c r="E937" s="1300"/>
      <c r="F937" s="1300"/>
      <c r="G937" s="1300"/>
      <c r="H937" s="1300"/>
      <c r="I937" s="1300"/>
      <c r="J937" s="1300"/>
      <c r="K937" s="1300"/>
      <c r="L937" s="1300"/>
      <c r="M937" s="1300"/>
      <c r="N937" s="1300"/>
      <c r="O937" s="1300"/>
      <c r="P937" s="1300"/>
      <c r="Q937" s="1300"/>
      <c r="R937" s="1300"/>
      <c r="S937" s="1300"/>
      <c r="T937" s="1300"/>
      <c r="U937" s="1300"/>
      <c r="V937" s="1300"/>
      <c r="W937" s="1300"/>
      <c r="X937" s="1300"/>
      <c r="Y937" s="1300"/>
      <c r="Z937" s="1300"/>
      <c r="AA937" s="1300"/>
      <c r="AB937" s="1300"/>
      <c r="AC937" s="1300"/>
      <c r="AD937" s="1300"/>
      <c r="AE937" s="1300"/>
    </row>
    <row r="938">
      <c r="B938" s="1300"/>
      <c r="C938" s="1300"/>
      <c r="D938" s="1300"/>
      <c r="E938" s="1300"/>
      <c r="F938" s="1300"/>
      <c r="G938" s="1300"/>
      <c r="H938" s="1300"/>
      <c r="I938" s="1300"/>
      <c r="J938" s="1300"/>
      <c r="K938" s="1300"/>
      <c r="L938" s="1300"/>
      <c r="M938" s="1300"/>
      <c r="N938" s="1300"/>
      <c r="O938" s="1300"/>
      <c r="P938" s="1300"/>
      <c r="Q938" s="1300"/>
      <c r="R938" s="1300"/>
      <c r="S938" s="1300"/>
      <c r="T938" s="1300"/>
      <c r="U938" s="1300"/>
      <c r="V938" s="1300"/>
      <c r="W938" s="1300"/>
      <c r="X938" s="1300"/>
      <c r="Y938" s="1300"/>
      <c r="Z938" s="1300"/>
      <c r="AA938" s="1300"/>
      <c r="AB938" s="1300"/>
      <c r="AC938" s="1300"/>
      <c r="AD938" s="1300"/>
      <c r="AE938" s="1300"/>
    </row>
    <row r="939">
      <c r="B939" s="1300"/>
      <c r="C939" s="1300"/>
      <c r="D939" s="1300"/>
      <c r="E939" s="1300"/>
      <c r="F939" s="1300"/>
      <c r="G939" s="1300"/>
      <c r="H939" s="1300"/>
      <c r="I939" s="1300"/>
      <c r="J939" s="1300"/>
      <c r="K939" s="1300"/>
      <c r="L939" s="1300"/>
      <c r="M939" s="1300"/>
      <c r="N939" s="1300"/>
      <c r="O939" s="1300"/>
      <c r="P939" s="1300"/>
      <c r="Q939" s="1300"/>
      <c r="R939" s="1300"/>
      <c r="S939" s="1300"/>
      <c r="T939" s="1300"/>
      <c r="U939" s="1300"/>
      <c r="V939" s="1300"/>
      <c r="W939" s="1300"/>
      <c r="X939" s="1300"/>
      <c r="Y939" s="1300"/>
      <c r="Z939" s="1300"/>
      <c r="AA939" s="1300"/>
      <c r="AB939" s="1300"/>
      <c r="AC939" s="1300"/>
      <c r="AD939" s="1300"/>
      <c r="AE939" s="1300"/>
    </row>
    <row r="940">
      <c r="B940" s="1300"/>
      <c r="C940" s="1300"/>
      <c r="D940" s="1300"/>
      <c r="E940" s="1300"/>
      <c r="F940" s="1300"/>
      <c r="G940" s="1300"/>
      <c r="H940" s="1300"/>
      <c r="I940" s="1300"/>
      <c r="J940" s="1300"/>
      <c r="K940" s="1300"/>
      <c r="L940" s="1300"/>
      <c r="M940" s="1300"/>
      <c r="N940" s="1300"/>
      <c r="O940" s="1300"/>
      <c r="P940" s="1300"/>
      <c r="Q940" s="1300"/>
      <c r="R940" s="1300"/>
      <c r="S940" s="1300"/>
      <c r="T940" s="1300"/>
      <c r="U940" s="1300"/>
      <c r="V940" s="1300"/>
      <c r="W940" s="1300"/>
      <c r="X940" s="1300"/>
      <c r="Y940" s="1300"/>
      <c r="Z940" s="1300"/>
      <c r="AA940" s="1300"/>
      <c r="AB940" s="1300"/>
      <c r="AC940" s="1300"/>
      <c r="AD940" s="1300"/>
      <c r="AE940" s="1300"/>
    </row>
    <row r="941">
      <c r="B941" s="1300"/>
      <c r="C941" s="1300"/>
      <c r="D941" s="1300"/>
      <c r="E941" s="1300"/>
      <c r="F941" s="1300"/>
      <c r="G941" s="1300"/>
      <c r="H941" s="1300"/>
      <c r="I941" s="1300"/>
      <c r="J941" s="1300"/>
      <c r="K941" s="1300"/>
      <c r="L941" s="1300"/>
      <c r="M941" s="1300"/>
      <c r="N941" s="1300"/>
      <c r="O941" s="1300"/>
      <c r="P941" s="1300"/>
      <c r="Q941" s="1300"/>
      <c r="R941" s="1300"/>
      <c r="S941" s="1300"/>
      <c r="T941" s="1300"/>
      <c r="U941" s="1300"/>
      <c r="V941" s="1300"/>
      <c r="W941" s="1300"/>
      <c r="X941" s="1300"/>
      <c r="Y941" s="1300"/>
      <c r="Z941" s="1300"/>
      <c r="AA941" s="1300"/>
      <c r="AB941" s="1300"/>
      <c r="AC941" s="1300"/>
      <c r="AD941" s="1300"/>
      <c r="AE941" s="1300"/>
    </row>
    <row r="942">
      <c r="B942" s="1300"/>
      <c r="C942" s="1300"/>
      <c r="D942" s="1300"/>
      <c r="E942" s="1300"/>
      <c r="F942" s="1300"/>
      <c r="G942" s="1300"/>
      <c r="H942" s="1300"/>
      <c r="I942" s="1300"/>
      <c r="J942" s="1300"/>
      <c r="K942" s="1300"/>
      <c r="L942" s="1300"/>
      <c r="M942" s="1300"/>
      <c r="N942" s="1300"/>
      <c r="O942" s="1300"/>
      <c r="P942" s="1300"/>
      <c r="Q942" s="1300"/>
      <c r="R942" s="1300"/>
      <c r="S942" s="1300"/>
      <c r="T942" s="1300"/>
      <c r="U942" s="1300"/>
      <c r="V942" s="1300"/>
      <c r="W942" s="1300"/>
      <c r="X942" s="1300"/>
      <c r="Y942" s="1300"/>
      <c r="Z942" s="1300"/>
      <c r="AA942" s="1300"/>
      <c r="AB942" s="1300"/>
      <c r="AC942" s="1300"/>
      <c r="AD942" s="1300"/>
      <c r="AE942" s="1300"/>
    </row>
    <row r="943">
      <c r="B943" s="1300"/>
      <c r="C943" s="1300"/>
      <c r="D943" s="1300"/>
      <c r="E943" s="1300"/>
      <c r="F943" s="1300"/>
      <c r="G943" s="1300"/>
      <c r="H943" s="1300"/>
      <c r="I943" s="1300"/>
      <c r="J943" s="1300"/>
      <c r="K943" s="1300"/>
      <c r="L943" s="1300"/>
      <c r="M943" s="1300"/>
      <c r="N943" s="1300"/>
      <c r="O943" s="1300"/>
      <c r="P943" s="1300"/>
      <c r="Q943" s="1300"/>
      <c r="R943" s="1300"/>
      <c r="S943" s="1300"/>
      <c r="T943" s="1300"/>
      <c r="U943" s="1300"/>
      <c r="V943" s="1300"/>
      <c r="W943" s="1300"/>
      <c r="X943" s="1300"/>
      <c r="Y943" s="1300"/>
      <c r="Z943" s="1300"/>
      <c r="AA943" s="1300"/>
      <c r="AB943" s="1300"/>
      <c r="AC943" s="1300"/>
      <c r="AD943" s="1300"/>
      <c r="AE943" s="1300"/>
    </row>
    <row r="944">
      <c r="B944" s="1300"/>
      <c r="C944" s="1300"/>
      <c r="D944" s="1300"/>
      <c r="E944" s="1300"/>
      <c r="F944" s="1300"/>
      <c r="G944" s="1300"/>
      <c r="H944" s="1300"/>
      <c r="I944" s="1300"/>
      <c r="J944" s="1300"/>
      <c r="K944" s="1300"/>
      <c r="L944" s="1300"/>
      <c r="M944" s="1300"/>
      <c r="N944" s="1300"/>
      <c r="O944" s="1300"/>
      <c r="P944" s="1300"/>
      <c r="Q944" s="1300"/>
      <c r="R944" s="1300"/>
      <c r="S944" s="1300"/>
      <c r="T944" s="1300"/>
      <c r="U944" s="1300"/>
      <c r="V944" s="1300"/>
      <c r="W944" s="1300"/>
      <c r="X944" s="1300"/>
      <c r="Y944" s="1300"/>
      <c r="Z944" s="1300"/>
      <c r="AA944" s="1300"/>
      <c r="AB944" s="1300"/>
      <c r="AC944" s="1300"/>
      <c r="AD944" s="1300"/>
      <c r="AE944" s="1300"/>
    </row>
    <row r="945">
      <c r="B945" s="1300"/>
      <c r="C945" s="1300"/>
      <c r="D945" s="1300"/>
      <c r="E945" s="1300"/>
      <c r="F945" s="1300"/>
      <c r="G945" s="1300"/>
      <c r="H945" s="1300"/>
      <c r="I945" s="1300"/>
      <c r="J945" s="1300"/>
      <c r="K945" s="1300"/>
      <c r="L945" s="1300"/>
      <c r="M945" s="1300"/>
      <c r="N945" s="1300"/>
      <c r="O945" s="1300"/>
      <c r="P945" s="1300"/>
      <c r="Q945" s="1300"/>
      <c r="R945" s="1300"/>
      <c r="S945" s="1300"/>
      <c r="T945" s="1300"/>
      <c r="U945" s="1300"/>
      <c r="V945" s="1300"/>
      <c r="W945" s="1300"/>
      <c r="X945" s="1300"/>
      <c r="Y945" s="1300"/>
      <c r="Z945" s="1300"/>
      <c r="AA945" s="1300"/>
      <c r="AB945" s="1300"/>
      <c r="AC945" s="1300"/>
      <c r="AD945" s="1300"/>
      <c r="AE945" s="1300"/>
    </row>
    <row r="946">
      <c r="B946" s="1300"/>
      <c r="C946" s="1300"/>
      <c r="D946" s="1300"/>
      <c r="E946" s="1300"/>
      <c r="F946" s="1300"/>
      <c r="G946" s="1300"/>
      <c r="H946" s="1300"/>
      <c r="I946" s="1300"/>
      <c r="J946" s="1300"/>
      <c r="K946" s="1300"/>
      <c r="L946" s="1300"/>
      <c r="M946" s="1300"/>
      <c r="N946" s="1300"/>
      <c r="O946" s="1300"/>
      <c r="P946" s="1300"/>
      <c r="Q946" s="1300"/>
      <c r="R946" s="1300"/>
      <c r="S946" s="1300"/>
      <c r="T946" s="1300"/>
      <c r="U946" s="1300"/>
      <c r="V946" s="1300"/>
      <c r="W946" s="1300"/>
      <c r="X946" s="1300"/>
      <c r="Y946" s="1300"/>
      <c r="Z946" s="1300"/>
      <c r="AA946" s="1300"/>
      <c r="AB946" s="1300"/>
      <c r="AC946" s="1300"/>
      <c r="AD946" s="1300"/>
      <c r="AE946" s="1300"/>
    </row>
    <row r="947">
      <c r="B947" s="1300"/>
      <c r="C947" s="1300"/>
      <c r="D947" s="1300"/>
      <c r="E947" s="1300"/>
      <c r="F947" s="1300"/>
      <c r="G947" s="1300"/>
      <c r="H947" s="1300"/>
      <c r="I947" s="1300"/>
      <c r="J947" s="1300"/>
      <c r="K947" s="1300"/>
      <c r="L947" s="1300"/>
      <c r="M947" s="1300"/>
      <c r="N947" s="1300"/>
      <c r="O947" s="1300"/>
      <c r="P947" s="1300"/>
      <c r="Q947" s="1300"/>
      <c r="R947" s="1300"/>
      <c r="S947" s="1300"/>
      <c r="T947" s="1300"/>
      <c r="U947" s="1300"/>
      <c r="V947" s="1300"/>
      <c r="W947" s="1300"/>
      <c r="X947" s="1300"/>
      <c r="Y947" s="1300"/>
      <c r="Z947" s="1300"/>
      <c r="AA947" s="1300"/>
      <c r="AB947" s="1300"/>
      <c r="AC947" s="1300"/>
      <c r="AD947" s="1300"/>
      <c r="AE947" s="1300"/>
    </row>
    <row r="948">
      <c r="B948" s="1300"/>
      <c r="C948" s="1300"/>
      <c r="D948" s="1300"/>
      <c r="E948" s="1300"/>
      <c r="F948" s="1300"/>
      <c r="G948" s="1300"/>
      <c r="H948" s="1300"/>
      <c r="I948" s="1300"/>
      <c r="J948" s="1300"/>
      <c r="K948" s="1300"/>
      <c r="L948" s="1300"/>
      <c r="M948" s="1300"/>
      <c r="N948" s="1300"/>
      <c r="O948" s="1300"/>
      <c r="P948" s="1300"/>
      <c r="Q948" s="1300"/>
      <c r="R948" s="1300"/>
      <c r="S948" s="1300"/>
      <c r="T948" s="1300"/>
      <c r="U948" s="1300"/>
      <c r="V948" s="1300"/>
      <c r="W948" s="1300"/>
      <c r="X948" s="1300"/>
      <c r="Y948" s="1300"/>
      <c r="Z948" s="1300"/>
      <c r="AA948" s="1300"/>
      <c r="AB948" s="1300"/>
      <c r="AC948" s="1300"/>
      <c r="AD948" s="1300"/>
      <c r="AE948" s="1300"/>
    </row>
    <row r="949">
      <c r="B949" s="1300"/>
      <c r="C949" s="1300"/>
      <c r="D949" s="1300"/>
      <c r="E949" s="1300"/>
      <c r="F949" s="1300"/>
      <c r="G949" s="1300"/>
      <c r="H949" s="1300"/>
      <c r="I949" s="1300"/>
      <c r="J949" s="1300"/>
      <c r="K949" s="1300"/>
      <c r="L949" s="1300"/>
      <c r="M949" s="1300"/>
      <c r="N949" s="1300"/>
      <c r="O949" s="1300"/>
      <c r="P949" s="1300"/>
      <c r="Q949" s="1300"/>
      <c r="R949" s="1300"/>
      <c r="S949" s="1300"/>
      <c r="T949" s="1300"/>
      <c r="U949" s="1300"/>
      <c r="V949" s="1300"/>
      <c r="W949" s="1300"/>
      <c r="X949" s="1300"/>
      <c r="Y949" s="1300"/>
      <c r="Z949" s="1300"/>
      <c r="AA949" s="1300"/>
      <c r="AB949" s="1300"/>
      <c r="AC949" s="1300"/>
      <c r="AD949" s="1300"/>
      <c r="AE949" s="1300"/>
    </row>
    <row r="950">
      <c r="B950" s="1300"/>
      <c r="C950" s="1300"/>
      <c r="D950" s="1300"/>
      <c r="E950" s="1300"/>
      <c r="F950" s="1300"/>
      <c r="G950" s="1300"/>
      <c r="H950" s="1300"/>
      <c r="I950" s="1300"/>
      <c r="J950" s="1300"/>
      <c r="K950" s="1300"/>
      <c r="L950" s="1300"/>
      <c r="M950" s="1300"/>
      <c r="N950" s="1300"/>
      <c r="O950" s="1300"/>
      <c r="P950" s="1300"/>
      <c r="Q950" s="1300"/>
      <c r="R950" s="1300"/>
      <c r="S950" s="1300"/>
      <c r="T950" s="1300"/>
      <c r="U950" s="1300"/>
      <c r="V950" s="1300"/>
      <c r="W950" s="1300"/>
      <c r="X950" s="1300"/>
      <c r="Y950" s="1300"/>
      <c r="Z950" s="1300"/>
      <c r="AA950" s="1300"/>
      <c r="AB950" s="1300"/>
      <c r="AC950" s="1300"/>
      <c r="AD950" s="1300"/>
      <c r="AE950" s="1300"/>
    </row>
    <row r="951">
      <c r="B951" s="1300"/>
      <c r="C951" s="1300"/>
      <c r="D951" s="1300"/>
      <c r="E951" s="1300"/>
      <c r="F951" s="1300"/>
      <c r="G951" s="1300"/>
      <c r="H951" s="1300"/>
      <c r="I951" s="1300"/>
      <c r="J951" s="1300"/>
      <c r="K951" s="1300"/>
      <c r="L951" s="1300"/>
      <c r="M951" s="1300"/>
      <c r="N951" s="1300"/>
      <c r="O951" s="1300"/>
      <c r="P951" s="1300"/>
      <c r="Q951" s="1300"/>
      <c r="R951" s="1300"/>
      <c r="S951" s="1300"/>
      <c r="T951" s="1300"/>
      <c r="U951" s="1300"/>
      <c r="V951" s="1300"/>
      <c r="W951" s="1300"/>
      <c r="X951" s="1300"/>
      <c r="Y951" s="1300"/>
      <c r="Z951" s="1300"/>
      <c r="AA951" s="1300"/>
      <c r="AB951" s="1300"/>
      <c r="AC951" s="1300"/>
      <c r="AD951" s="1300"/>
      <c r="AE951" s="1300"/>
    </row>
    <row r="952">
      <c r="B952" s="1300"/>
      <c r="C952" s="1300"/>
      <c r="D952" s="1300"/>
      <c r="E952" s="1300"/>
      <c r="F952" s="1300"/>
      <c r="G952" s="1300"/>
      <c r="H952" s="1300"/>
      <c r="I952" s="1300"/>
      <c r="J952" s="1300"/>
      <c r="K952" s="1300"/>
      <c r="L952" s="1300"/>
      <c r="M952" s="1300"/>
      <c r="N952" s="1300"/>
      <c r="O952" s="1300"/>
      <c r="P952" s="1300"/>
      <c r="Q952" s="1300"/>
      <c r="R952" s="1300"/>
      <c r="S952" s="1300"/>
      <c r="T952" s="1300"/>
      <c r="U952" s="1300"/>
      <c r="V952" s="1300"/>
      <c r="W952" s="1300"/>
      <c r="X952" s="1300"/>
      <c r="Y952" s="1300"/>
      <c r="Z952" s="1300"/>
      <c r="AA952" s="1300"/>
      <c r="AB952" s="1300"/>
      <c r="AC952" s="1300"/>
      <c r="AD952" s="1300"/>
      <c r="AE952" s="1300"/>
    </row>
    <row r="953">
      <c r="B953" s="1300"/>
      <c r="C953" s="1300"/>
      <c r="D953" s="1300"/>
      <c r="E953" s="1300"/>
      <c r="F953" s="1300"/>
      <c r="G953" s="1300"/>
      <c r="H953" s="1300"/>
      <c r="I953" s="1300"/>
      <c r="J953" s="1300"/>
      <c r="K953" s="1300"/>
      <c r="L953" s="1300"/>
      <c r="M953" s="1300"/>
      <c r="N953" s="1300"/>
      <c r="O953" s="1300"/>
      <c r="P953" s="1300"/>
      <c r="Q953" s="1300"/>
      <c r="R953" s="1300"/>
      <c r="S953" s="1300"/>
      <c r="T953" s="1300"/>
      <c r="U953" s="1300"/>
      <c r="V953" s="1300"/>
      <c r="W953" s="1300"/>
      <c r="X953" s="1300"/>
      <c r="Y953" s="1300"/>
      <c r="Z953" s="1300"/>
      <c r="AA953" s="1300"/>
      <c r="AB953" s="1300"/>
      <c r="AC953" s="1300"/>
      <c r="AD953" s="1300"/>
      <c r="AE953" s="1300"/>
    </row>
    <row r="954">
      <c r="B954" s="1300"/>
      <c r="C954" s="1300"/>
      <c r="D954" s="1300"/>
      <c r="E954" s="1300"/>
      <c r="F954" s="1300"/>
      <c r="G954" s="1300"/>
      <c r="H954" s="1300"/>
      <c r="I954" s="1300"/>
      <c r="J954" s="1300"/>
      <c r="K954" s="1300"/>
      <c r="L954" s="1300"/>
      <c r="M954" s="1300"/>
      <c r="N954" s="1300"/>
      <c r="O954" s="1300"/>
      <c r="P954" s="1300"/>
      <c r="Q954" s="1300"/>
      <c r="R954" s="1300"/>
      <c r="S954" s="1300"/>
      <c r="T954" s="1300"/>
      <c r="U954" s="1300"/>
      <c r="V954" s="1300"/>
      <c r="W954" s="1300"/>
      <c r="X954" s="1300"/>
      <c r="Y954" s="1300"/>
      <c r="Z954" s="1300"/>
      <c r="AA954" s="1300"/>
      <c r="AB954" s="1300"/>
      <c r="AC954" s="1300"/>
      <c r="AD954" s="1300"/>
      <c r="AE954" s="1300"/>
    </row>
    <row r="955">
      <c r="B955" s="1300"/>
      <c r="C955" s="1300"/>
      <c r="D955" s="1300"/>
      <c r="E955" s="1300"/>
      <c r="F955" s="1300"/>
      <c r="G955" s="1300"/>
      <c r="H955" s="1300"/>
      <c r="I955" s="1300"/>
      <c r="J955" s="1300"/>
      <c r="K955" s="1300"/>
      <c r="L955" s="1300"/>
      <c r="M955" s="1300"/>
      <c r="N955" s="1300"/>
      <c r="O955" s="1300"/>
      <c r="P955" s="1300"/>
      <c r="Q955" s="1300"/>
      <c r="R955" s="1300"/>
      <c r="S955" s="1300"/>
      <c r="T955" s="1300"/>
      <c r="U955" s="1300"/>
      <c r="V955" s="1300"/>
      <c r="W955" s="1300"/>
      <c r="X955" s="1300"/>
      <c r="Y955" s="1300"/>
      <c r="Z955" s="1300"/>
      <c r="AA955" s="1300"/>
      <c r="AB955" s="1300"/>
      <c r="AC955" s="1300"/>
      <c r="AD955" s="1300"/>
      <c r="AE955" s="1300"/>
    </row>
    <row r="956">
      <c r="B956" s="1300"/>
      <c r="C956" s="1300"/>
      <c r="D956" s="1300"/>
      <c r="E956" s="1300"/>
      <c r="F956" s="1300"/>
      <c r="G956" s="1300"/>
      <c r="H956" s="1300"/>
      <c r="I956" s="1300"/>
      <c r="J956" s="1300"/>
      <c r="K956" s="1300"/>
      <c r="L956" s="1300"/>
      <c r="M956" s="1300"/>
      <c r="N956" s="1300"/>
      <c r="O956" s="1300"/>
      <c r="P956" s="1300"/>
      <c r="Q956" s="1300"/>
      <c r="R956" s="1300"/>
      <c r="S956" s="1300"/>
      <c r="T956" s="1300"/>
      <c r="U956" s="1300"/>
      <c r="V956" s="1300"/>
      <c r="W956" s="1300"/>
      <c r="X956" s="1300"/>
      <c r="Y956" s="1300"/>
      <c r="Z956" s="1300"/>
      <c r="AA956" s="1300"/>
      <c r="AB956" s="1300"/>
      <c r="AC956" s="1300"/>
      <c r="AD956" s="1300"/>
      <c r="AE956" s="1300"/>
    </row>
    <row r="957">
      <c r="B957" s="1300"/>
      <c r="C957" s="1300"/>
      <c r="D957" s="1300"/>
      <c r="E957" s="1300"/>
      <c r="F957" s="1300"/>
      <c r="G957" s="1300"/>
      <c r="H957" s="1300"/>
      <c r="I957" s="1300"/>
      <c r="J957" s="1300"/>
      <c r="K957" s="1300"/>
      <c r="L957" s="1300"/>
      <c r="M957" s="1300"/>
      <c r="N957" s="1300"/>
      <c r="O957" s="1300"/>
      <c r="P957" s="1300"/>
      <c r="Q957" s="1300"/>
      <c r="R957" s="1300"/>
      <c r="S957" s="1300"/>
      <c r="T957" s="1300"/>
      <c r="U957" s="1300"/>
      <c r="V957" s="1300"/>
      <c r="W957" s="1300"/>
      <c r="X957" s="1300"/>
      <c r="Y957" s="1300"/>
      <c r="Z957" s="1300"/>
      <c r="AA957" s="1300"/>
      <c r="AB957" s="1300"/>
      <c r="AC957" s="1300"/>
      <c r="AD957" s="1300"/>
      <c r="AE957" s="1300"/>
    </row>
    <row r="958">
      <c r="B958" s="1300"/>
      <c r="C958" s="1300"/>
      <c r="D958" s="1300"/>
      <c r="E958" s="1300"/>
      <c r="F958" s="1300"/>
      <c r="G958" s="1300"/>
      <c r="H958" s="1300"/>
      <c r="I958" s="1300"/>
      <c r="J958" s="1300"/>
      <c r="K958" s="1300"/>
      <c r="L958" s="1300"/>
      <c r="M958" s="1300"/>
      <c r="N958" s="1300"/>
      <c r="O958" s="1300"/>
      <c r="P958" s="1300"/>
      <c r="Q958" s="1300"/>
      <c r="R958" s="1300"/>
      <c r="S958" s="1300"/>
      <c r="T958" s="1300"/>
      <c r="U958" s="1300"/>
      <c r="V958" s="1300"/>
      <c r="W958" s="1300"/>
      <c r="X958" s="1300"/>
      <c r="Y958" s="1300"/>
      <c r="Z958" s="1300"/>
      <c r="AA958" s="1300"/>
      <c r="AB958" s="1300"/>
      <c r="AC958" s="1300"/>
      <c r="AD958" s="1300"/>
      <c r="AE958" s="1300"/>
    </row>
    <row r="959">
      <c r="B959" s="1300"/>
      <c r="C959" s="1300"/>
      <c r="D959" s="1300"/>
      <c r="E959" s="1300"/>
      <c r="F959" s="1300"/>
      <c r="G959" s="1300"/>
      <c r="H959" s="1300"/>
      <c r="I959" s="1300"/>
      <c r="J959" s="1300"/>
      <c r="K959" s="1300"/>
      <c r="L959" s="1300"/>
      <c r="M959" s="1300"/>
      <c r="N959" s="1300"/>
      <c r="O959" s="1300"/>
      <c r="P959" s="1300"/>
      <c r="Q959" s="1300"/>
      <c r="R959" s="1300"/>
      <c r="S959" s="1300"/>
      <c r="T959" s="1300"/>
      <c r="U959" s="1300"/>
      <c r="V959" s="1300"/>
      <c r="W959" s="1300"/>
      <c r="X959" s="1300"/>
      <c r="Y959" s="1300"/>
      <c r="Z959" s="1300"/>
      <c r="AA959" s="1300"/>
      <c r="AB959" s="1300"/>
      <c r="AC959" s="1300"/>
      <c r="AD959" s="1300"/>
      <c r="AE959" s="1300"/>
    </row>
    <row r="960">
      <c r="B960" s="1300"/>
      <c r="C960" s="1300"/>
      <c r="D960" s="1300"/>
      <c r="E960" s="1300"/>
      <c r="F960" s="1300"/>
      <c r="G960" s="1300"/>
      <c r="H960" s="1300"/>
      <c r="I960" s="1300"/>
      <c r="J960" s="1300"/>
      <c r="K960" s="1300"/>
      <c r="L960" s="1300"/>
      <c r="M960" s="1300"/>
      <c r="N960" s="1300"/>
      <c r="O960" s="1300"/>
      <c r="P960" s="1300"/>
      <c r="Q960" s="1300"/>
      <c r="R960" s="1300"/>
      <c r="S960" s="1300"/>
      <c r="T960" s="1300"/>
      <c r="U960" s="1300"/>
      <c r="V960" s="1300"/>
      <c r="W960" s="1300"/>
      <c r="X960" s="1300"/>
      <c r="Y960" s="1300"/>
      <c r="Z960" s="1300"/>
      <c r="AA960" s="1300"/>
      <c r="AB960" s="1300"/>
      <c r="AC960" s="1300"/>
      <c r="AD960" s="1300"/>
      <c r="AE960" s="1300"/>
    </row>
    <row r="961">
      <c r="B961" s="1300"/>
      <c r="C961" s="1300"/>
      <c r="D961" s="1300"/>
      <c r="E961" s="1300"/>
      <c r="F961" s="1300"/>
      <c r="G961" s="1300"/>
      <c r="H961" s="1300"/>
      <c r="I961" s="1300"/>
      <c r="J961" s="1300"/>
      <c r="K961" s="1300"/>
      <c r="L961" s="1300"/>
      <c r="M961" s="1300"/>
      <c r="N961" s="1300"/>
      <c r="O961" s="1300"/>
      <c r="P961" s="1300"/>
      <c r="Q961" s="1300"/>
      <c r="R961" s="1300"/>
      <c r="S961" s="1300"/>
      <c r="T961" s="1300"/>
      <c r="U961" s="1300"/>
      <c r="V961" s="1300"/>
      <c r="W961" s="1300"/>
      <c r="X961" s="1300"/>
      <c r="Y961" s="1300"/>
      <c r="Z961" s="1300"/>
      <c r="AA961" s="1300"/>
      <c r="AB961" s="1300"/>
      <c r="AC961" s="1300"/>
      <c r="AD961" s="1300"/>
      <c r="AE961" s="1300"/>
    </row>
    <row r="962">
      <c r="B962" s="1300"/>
      <c r="C962" s="1300"/>
      <c r="D962" s="1300"/>
      <c r="E962" s="1300"/>
      <c r="F962" s="1300"/>
      <c r="G962" s="1300"/>
      <c r="H962" s="1300"/>
      <c r="I962" s="1300"/>
      <c r="J962" s="1300"/>
      <c r="K962" s="1300"/>
      <c r="L962" s="1300"/>
      <c r="M962" s="1300"/>
      <c r="N962" s="1300"/>
      <c r="O962" s="1300"/>
      <c r="P962" s="1300"/>
      <c r="Q962" s="1300"/>
      <c r="R962" s="1300"/>
      <c r="S962" s="1300"/>
      <c r="T962" s="1300"/>
      <c r="U962" s="1300"/>
      <c r="V962" s="1300"/>
      <c r="W962" s="1300"/>
      <c r="X962" s="1300"/>
      <c r="Y962" s="1300"/>
      <c r="Z962" s="1300"/>
      <c r="AA962" s="1300"/>
      <c r="AB962" s="1300"/>
      <c r="AC962" s="1300"/>
      <c r="AD962" s="1300"/>
      <c r="AE962" s="1300"/>
    </row>
    <row r="963">
      <c r="B963" s="1300"/>
      <c r="C963" s="1300"/>
      <c r="D963" s="1300"/>
      <c r="E963" s="1300"/>
      <c r="F963" s="1300"/>
      <c r="G963" s="1300"/>
      <c r="H963" s="1300"/>
      <c r="I963" s="1300"/>
      <c r="J963" s="1300"/>
      <c r="K963" s="1300"/>
      <c r="L963" s="1300"/>
      <c r="M963" s="1300"/>
      <c r="N963" s="1300"/>
      <c r="O963" s="1300"/>
      <c r="P963" s="1300"/>
      <c r="Q963" s="1300"/>
      <c r="R963" s="1300"/>
      <c r="S963" s="1300"/>
      <c r="T963" s="1300"/>
      <c r="U963" s="1300"/>
      <c r="V963" s="1300"/>
      <c r="W963" s="1300"/>
      <c r="X963" s="1300"/>
      <c r="Y963" s="1300"/>
      <c r="Z963" s="1300"/>
      <c r="AA963" s="1300"/>
      <c r="AB963" s="1300"/>
      <c r="AC963" s="1300"/>
      <c r="AD963" s="1300"/>
      <c r="AE963" s="1300"/>
    </row>
    <row r="964">
      <c r="B964" s="1300"/>
      <c r="C964" s="1300"/>
      <c r="D964" s="1300"/>
      <c r="E964" s="1300"/>
      <c r="F964" s="1300"/>
      <c r="G964" s="1300"/>
      <c r="H964" s="1300"/>
      <c r="I964" s="1300"/>
      <c r="J964" s="1300"/>
      <c r="K964" s="1300"/>
      <c r="L964" s="1300"/>
      <c r="M964" s="1300"/>
      <c r="N964" s="1300"/>
      <c r="O964" s="1300"/>
      <c r="P964" s="1300"/>
      <c r="Q964" s="1300"/>
      <c r="R964" s="1300"/>
      <c r="S964" s="1300"/>
      <c r="T964" s="1300"/>
      <c r="U964" s="1300"/>
      <c r="V964" s="1300"/>
      <c r="W964" s="1300"/>
      <c r="X964" s="1300"/>
      <c r="Y964" s="1300"/>
      <c r="Z964" s="1300"/>
      <c r="AA964" s="1300"/>
      <c r="AB964" s="1300"/>
      <c r="AC964" s="1300"/>
      <c r="AD964" s="1300"/>
      <c r="AE964" s="1300"/>
    </row>
    <row r="965">
      <c r="B965" s="1300"/>
      <c r="C965" s="1300"/>
      <c r="D965" s="1300"/>
      <c r="E965" s="1300"/>
      <c r="F965" s="1300"/>
      <c r="G965" s="1300"/>
      <c r="H965" s="1300"/>
      <c r="I965" s="1300"/>
      <c r="J965" s="1300"/>
      <c r="K965" s="1300"/>
      <c r="L965" s="1300"/>
      <c r="M965" s="1300"/>
      <c r="N965" s="1300"/>
      <c r="O965" s="1300"/>
      <c r="P965" s="1300"/>
      <c r="Q965" s="1300"/>
      <c r="R965" s="1300"/>
      <c r="S965" s="1300"/>
      <c r="T965" s="1300"/>
      <c r="U965" s="1300"/>
      <c r="V965" s="1300"/>
      <c r="W965" s="1300"/>
      <c r="X965" s="1300"/>
      <c r="Y965" s="1300"/>
      <c r="Z965" s="1300"/>
      <c r="AA965" s="1300"/>
      <c r="AB965" s="1300"/>
      <c r="AC965" s="1300"/>
      <c r="AD965" s="1300"/>
      <c r="AE965" s="1300"/>
    </row>
    <row r="966">
      <c r="B966" s="1300"/>
      <c r="C966" s="1300"/>
      <c r="D966" s="1300"/>
      <c r="E966" s="1300"/>
      <c r="F966" s="1300"/>
      <c r="G966" s="1300"/>
      <c r="H966" s="1300"/>
      <c r="I966" s="1300"/>
      <c r="J966" s="1300"/>
      <c r="K966" s="1300"/>
      <c r="L966" s="1300"/>
      <c r="M966" s="1300"/>
      <c r="N966" s="1300"/>
      <c r="O966" s="1300"/>
      <c r="P966" s="1300"/>
      <c r="Q966" s="1300"/>
      <c r="R966" s="1300"/>
      <c r="S966" s="1300"/>
      <c r="T966" s="1300"/>
      <c r="U966" s="1300"/>
      <c r="V966" s="1300"/>
      <c r="W966" s="1300"/>
      <c r="X966" s="1300"/>
      <c r="Y966" s="1300"/>
      <c r="Z966" s="1300"/>
      <c r="AA966" s="1300"/>
      <c r="AB966" s="1300"/>
      <c r="AC966" s="1300"/>
      <c r="AD966" s="1300"/>
      <c r="AE966" s="1300"/>
    </row>
    <row r="967">
      <c r="B967" s="1300"/>
      <c r="C967" s="1300"/>
      <c r="D967" s="1300"/>
      <c r="E967" s="1300"/>
      <c r="F967" s="1300"/>
      <c r="G967" s="1300"/>
      <c r="H967" s="1300"/>
      <c r="I967" s="1300"/>
      <c r="J967" s="1300"/>
      <c r="K967" s="1300"/>
      <c r="L967" s="1300"/>
      <c r="M967" s="1300"/>
      <c r="N967" s="1300"/>
      <c r="O967" s="1300"/>
      <c r="P967" s="1300"/>
      <c r="Q967" s="1300"/>
      <c r="R967" s="1300"/>
      <c r="S967" s="1300"/>
      <c r="T967" s="1300"/>
      <c r="U967" s="1300"/>
      <c r="V967" s="1300"/>
      <c r="W967" s="1300"/>
      <c r="X967" s="1300"/>
      <c r="Y967" s="1300"/>
      <c r="Z967" s="1300"/>
      <c r="AA967" s="1300"/>
      <c r="AB967" s="1300"/>
      <c r="AC967" s="1300"/>
      <c r="AD967" s="1300"/>
      <c r="AE967" s="1300"/>
    </row>
    <row r="968">
      <c r="B968" s="1300"/>
      <c r="C968" s="1300"/>
      <c r="D968" s="1300"/>
      <c r="E968" s="1300"/>
      <c r="F968" s="1300"/>
      <c r="G968" s="1300"/>
      <c r="H968" s="1300"/>
      <c r="I968" s="1300"/>
      <c r="J968" s="1300"/>
      <c r="K968" s="1300"/>
      <c r="L968" s="1300"/>
      <c r="M968" s="1300"/>
      <c r="N968" s="1300"/>
      <c r="O968" s="1300"/>
      <c r="P968" s="1300"/>
      <c r="Q968" s="1300"/>
      <c r="R968" s="1300"/>
      <c r="S968" s="1300"/>
      <c r="T968" s="1300"/>
      <c r="U968" s="1300"/>
      <c r="V968" s="1300"/>
      <c r="W968" s="1300"/>
      <c r="X968" s="1300"/>
      <c r="Y968" s="1300"/>
      <c r="Z968" s="1300"/>
      <c r="AA968" s="1300"/>
      <c r="AB968" s="1300"/>
      <c r="AC968" s="1300"/>
      <c r="AD968" s="1300"/>
      <c r="AE968" s="1300"/>
    </row>
    <row r="969">
      <c r="B969" s="1300"/>
      <c r="C969" s="1300"/>
      <c r="D969" s="1300"/>
      <c r="E969" s="1300"/>
      <c r="F969" s="1300"/>
      <c r="G969" s="1300"/>
      <c r="H969" s="1300"/>
      <c r="I969" s="1300"/>
      <c r="J969" s="1300"/>
      <c r="K969" s="1300"/>
      <c r="L969" s="1300"/>
      <c r="M969" s="1300"/>
      <c r="N969" s="1300"/>
      <c r="O969" s="1300"/>
      <c r="P969" s="1300"/>
      <c r="Q969" s="1300"/>
      <c r="R969" s="1300"/>
      <c r="S969" s="1300"/>
      <c r="T969" s="1300"/>
      <c r="U969" s="1300"/>
      <c r="V969" s="1300"/>
      <c r="W969" s="1300"/>
      <c r="X969" s="1300"/>
      <c r="Y969" s="1300"/>
      <c r="Z969" s="1300"/>
      <c r="AA969" s="1300"/>
      <c r="AB969" s="1300"/>
      <c r="AC969" s="1300"/>
      <c r="AD969" s="1300"/>
      <c r="AE969" s="1300"/>
    </row>
    <row r="970">
      <c r="B970" s="1300"/>
      <c r="C970" s="1300"/>
      <c r="D970" s="1300"/>
      <c r="E970" s="1300"/>
      <c r="F970" s="1300"/>
      <c r="G970" s="1300"/>
      <c r="H970" s="1300"/>
      <c r="I970" s="1300"/>
      <c r="J970" s="1300"/>
      <c r="K970" s="1300"/>
      <c r="L970" s="1300"/>
      <c r="M970" s="1300"/>
      <c r="N970" s="1300"/>
      <c r="O970" s="1300"/>
      <c r="P970" s="1300"/>
      <c r="Q970" s="1300"/>
      <c r="R970" s="1300"/>
      <c r="S970" s="1300"/>
      <c r="T970" s="1300"/>
      <c r="U970" s="1300"/>
      <c r="V970" s="1300"/>
      <c r="W970" s="1300"/>
      <c r="X970" s="1300"/>
      <c r="Y970" s="1300"/>
      <c r="Z970" s="1300"/>
      <c r="AA970" s="1300"/>
      <c r="AB970" s="1300"/>
      <c r="AC970" s="1300"/>
      <c r="AD970" s="1300"/>
      <c r="AE970" s="1300"/>
    </row>
    <row r="971">
      <c r="B971" s="1300"/>
      <c r="C971" s="1300"/>
      <c r="D971" s="1300"/>
      <c r="E971" s="1300"/>
      <c r="F971" s="1300"/>
      <c r="G971" s="1300"/>
      <c r="H971" s="1300"/>
      <c r="I971" s="1300"/>
      <c r="J971" s="1300"/>
      <c r="K971" s="1300"/>
      <c r="L971" s="1300"/>
      <c r="M971" s="1300"/>
      <c r="N971" s="1300"/>
      <c r="O971" s="1300"/>
      <c r="P971" s="1300"/>
      <c r="Q971" s="1300"/>
      <c r="R971" s="1300"/>
      <c r="S971" s="1300"/>
      <c r="T971" s="1300"/>
      <c r="U971" s="1300"/>
      <c r="V971" s="1300"/>
      <c r="W971" s="1300"/>
      <c r="X971" s="1300"/>
      <c r="Y971" s="1300"/>
      <c r="Z971" s="1300"/>
      <c r="AA971" s="1300"/>
      <c r="AB971" s="1300"/>
      <c r="AC971" s="1300"/>
      <c r="AD971" s="1300"/>
      <c r="AE971" s="1300"/>
    </row>
    <row r="972">
      <c r="B972" s="1300"/>
      <c r="C972" s="1300"/>
      <c r="D972" s="1300"/>
      <c r="E972" s="1300"/>
      <c r="F972" s="1300"/>
      <c r="G972" s="1300"/>
      <c r="H972" s="1300"/>
      <c r="I972" s="1300"/>
      <c r="J972" s="1300"/>
      <c r="K972" s="1300"/>
      <c r="L972" s="1300"/>
      <c r="M972" s="1300"/>
      <c r="N972" s="1300"/>
      <c r="O972" s="1300"/>
      <c r="P972" s="1300"/>
      <c r="Q972" s="1300"/>
      <c r="R972" s="1300"/>
      <c r="S972" s="1300"/>
      <c r="T972" s="1300"/>
      <c r="U972" s="1300"/>
      <c r="V972" s="1300"/>
      <c r="W972" s="1300"/>
      <c r="X972" s="1300"/>
      <c r="Y972" s="1300"/>
      <c r="Z972" s="1300"/>
      <c r="AA972" s="1300"/>
      <c r="AB972" s="1300"/>
      <c r="AC972" s="1300"/>
      <c r="AD972" s="1300"/>
      <c r="AE972" s="1300"/>
    </row>
    <row r="973">
      <c r="B973" s="1300"/>
      <c r="C973" s="1300"/>
      <c r="D973" s="1300"/>
      <c r="E973" s="1300"/>
      <c r="F973" s="1300"/>
      <c r="G973" s="1300"/>
      <c r="H973" s="1300"/>
      <c r="I973" s="1300"/>
      <c r="J973" s="1300"/>
      <c r="K973" s="1300"/>
      <c r="L973" s="1300"/>
      <c r="M973" s="1300"/>
      <c r="N973" s="1300"/>
      <c r="O973" s="1300"/>
      <c r="P973" s="1300"/>
      <c r="Q973" s="1300"/>
      <c r="R973" s="1300"/>
      <c r="S973" s="1300"/>
      <c r="T973" s="1300"/>
      <c r="U973" s="1300"/>
      <c r="V973" s="1300"/>
      <c r="W973" s="1300"/>
      <c r="X973" s="1300"/>
      <c r="Y973" s="1300"/>
      <c r="Z973" s="1300"/>
      <c r="AA973" s="1300"/>
      <c r="AB973" s="1300"/>
      <c r="AC973" s="1300"/>
      <c r="AD973" s="1300"/>
      <c r="AE973" s="1300"/>
    </row>
    <row r="974">
      <c r="B974" s="1300"/>
      <c r="C974" s="1300"/>
      <c r="D974" s="1300"/>
      <c r="E974" s="1300"/>
      <c r="F974" s="1300"/>
      <c r="G974" s="1300"/>
      <c r="H974" s="1300"/>
      <c r="I974" s="1300"/>
      <c r="J974" s="1300"/>
      <c r="K974" s="1300"/>
      <c r="L974" s="1300"/>
      <c r="M974" s="1300"/>
      <c r="N974" s="1300"/>
      <c r="O974" s="1300"/>
      <c r="P974" s="1300"/>
      <c r="Q974" s="1300"/>
      <c r="R974" s="1300"/>
      <c r="S974" s="1300"/>
      <c r="T974" s="1300"/>
      <c r="U974" s="1300"/>
      <c r="V974" s="1300"/>
      <c r="W974" s="1300"/>
      <c r="X974" s="1300"/>
      <c r="Y974" s="1300"/>
      <c r="Z974" s="1300"/>
      <c r="AA974" s="1300"/>
      <c r="AB974" s="1300"/>
      <c r="AC974" s="1300"/>
      <c r="AD974" s="1300"/>
      <c r="AE974" s="1300"/>
    </row>
    <row r="975">
      <c r="B975" s="1300"/>
      <c r="C975" s="1300"/>
      <c r="D975" s="1300"/>
      <c r="E975" s="1300"/>
      <c r="F975" s="1300"/>
      <c r="G975" s="1300"/>
      <c r="H975" s="1300"/>
      <c r="I975" s="1300"/>
      <c r="J975" s="1300"/>
      <c r="K975" s="1300"/>
      <c r="L975" s="1300"/>
      <c r="M975" s="1300"/>
      <c r="N975" s="1300"/>
      <c r="O975" s="1300"/>
      <c r="P975" s="1300"/>
      <c r="Q975" s="1300"/>
      <c r="R975" s="1300"/>
      <c r="S975" s="1300"/>
      <c r="T975" s="1300"/>
      <c r="U975" s="1300"/>
      <c r="V975" s="1300"/>
      <c r="W975" s="1300"/>
      <c r="X975" s="1300"/>
      <c r="Y975" s="1300"/>
      <c r="Z975" s="1300"/>
      <c r="AA975" s="1300"/>
      <c r="AB975" s="1300"/>
      <c r="AC975" s="1300"/>
      <c r="AD975" s="1300"/>
      <c r="AE975" s="1300"/>
    </row>
    <row r="976">
      <c r="B976" s="1300"/>
      <c r="C976" s="1300"/>
      <c r="D976" s="1300"/>
      <c r="E976" s="1300"/>
      <c r="F976" s="1300"/>
      <c r="G976" s="1300"/>
      <c r="H976" s="1300"/>
      <c r="I976" s="1300"/>
      <c r="J976" s="1300"/>
      <c r="K976" s="1300"/>
      <c r="L976" s="1300"/>
      <c r="M976" s="1300"/>
      <c r="N976" s="1300"/>
      <c r="O976" s="1300"/>
      <c r="P976" s="1300"/>
      <c r="Q976" s="1300"/>
      <c r="R976" s="1300"/>
      <c r="S976" s="1300"/>
      <c r="T976" s="1300"/>
      <c r="U976" s="1300"/>
      <c r="V976" s="1300"/>
      <c r="W976" s="1300"/>
      <c r="X976" s="1300"/>
      <c r="Y976" s="1300"/>
      <c r="Z976" s="1300"/>
      <c r="AA976" s="1300"/>
      <c r="AB976" s="1300"/>
      <c r="AC976" s="1300"/>
      <c r="AD976" s="1300"/>
      <c r="AE976" s="1300"/>
    </row>
    <row r="977">
      <c r="B977" s="1300"/>
      <c r="C977" s="1300"/>
      <c r="D977" s="1300"/>
      <c r="E977" s="1300"/>
      <c r="F977" s="1300"/>
      <c r="G977" s="1300"/>
      <c r="H977" s="1300"/>
      <c r="I977" s="1300"/>
      <c r="J977" s="1300"/>
      <c r="K977" s="1300"/>
      <c r="L977" s="1300"/>
      <c r="M977" s="1300"/>
      <c r="N977" s="1300"/>
      <c r="O977" s="1300"/>
      <c r="P977" s="1300"/>
      <c r="Q977" s="1300"/>
      <c r="R977" s="1300"/>
      <c r="S977" s="1300"/>
      <c r="T977" s="1300"/>
      <c r="U977" s="1300"/>
      <c r="V977" s="1300"/>
      <c r="W977" s="1300"/>
      <c r="X977" s="1300"/>
      <c r="Y977" s="1300"/>
      <c r="Z977" s="1300"/>
      <c r="AA977" s="1300"/>
      <c r="AB977" s="1300"/>
      <c r="AC977" s="1300"/>
      <c r="AD977" s="1300"/>
      <c r="AE977" s="1300"/>
    </row>
    <row r="978">
      <c r="B978" s="1300"/>
      <c r="C978" s="1300"/>
      <c r="D978" s="1300"/>
      <c r="E978" s="1300"/>
      <c r="F978" s="1300"/>
      <c r="G978" s="1300"/>
      <c r="H978" s="1300"/>
      <c r="I978" s="1300"/>
      <c r="J978" s="1300"/>
      <c r="K978" s="1300"/>
      <c r="L978" s="1300"/>
      <c r="M978" s="1300"/>
      <c r="N978" s="1300"/>
      <c r="O978" s="1300"/>
      <c r="P978" s="1300"/>
      <c r="Q978" s="1300"/>
      <c r="R978" s="1300"/>
      <c r="S978" s="1300"/>
      <c r="T978" s="1300"/>
      <c r="U978" s="1300"/>
      <c r="V978" s="1300"/>
      <c r="W978" s="1300"/>
      <c r="X978" s="1300"/>
      <c r="Y978" s="1300"/>
      <c r="Z978" s="1300"/>
      <c r="AA978" s="1300"/>
      <c r="AB978" s="1300"/>
      <c r="AC978" s="1300"/>
      <c r="AD978" s="1300"/>
      <c r="AE978" s="1300"/>
    </row>
    <row r="979">
      <c r="B979" s="1300"/>
      <c r="C979" s="1300"/>
      <c r="D979" s="1300"/>
      <c r="E979" s="1300"/>
      <c r="F979" s="1300"/>
      <c r="G979" s="1300"/>
      <c r="H979" s="1300"/>
      <c r="I979" s="1300"/>
      <c r="J979" s="1300"/>
      <c r="K979" s="1300"/>
      <c r="L979" s="1300"/>
      <c r="M979" s="1300"/>
      <c r="N979" s="1300"/>
      <c r="O979" s="1300"/>
      <c r="P979" s="1300"/>
      <c r="Q979" s="1300"/>
      <c r="R979" s="1300"/>
      <c r="S979" s="1300"/>
      <c r="T979" s="1300"/>
      <c r="U979" s="1300"/>
      <c r="V979" s="1300"/>
      <c r="W979" s="1300"/>
      <c r="X979" s="1300"/>
      <c r="Y979" s="1300"/>
      <c r="Z979" s="1300"/>
      <c r="AA979" s="1300"/>
      <c r="AB979" s="1300"/>
      <c r="AC979" s="1300"/>
      <c r="AD979" s="1300"/>
      <c r="AE979" s="1300"/>
    </row>
    <row r="980">
      <c r="B980" s="1300"/>
      <c r="C980" s="1300"/>
      <c r="D980" s="1300"/>
      <c r="E980" s="1300"/>
      <c r="F980" s="1300"/>
      <c r="G980" s="1300"/>
      <c r="H980" s="1300"/>
      <c r="I980" s="1300"/>
      <c r="J980" s="1300"/>
      <c r="K980" s="1300"/>
      <c r="L980" s="1300"/>
      <c r="M980" s="1300"/>
      <c r="N980" s="1300"/>
      <c r="O980" s="1300"/>
      <c r="P980" s="1300"/>
      <c r="Q980" s="1300"/>
      <c r="R980" s="1300"/>
      <c r="S980" s="1300"/>
      <c r="T980" s="1300"/>
      <c r="U980" s="1300"/>
      <c r="V980" s="1300"/>
      <c r="W980" s="1300"/>
      <c r="X980" s="1300"/>
      <c r="Y980" s="1300"/>
      <c r="Z980" s="1300"/>
      <c r="AA980" s="1300"/>
      <c r="AB980" s="1300"/>
      <c r="AC980" s="1300"/>
      <c r="AD980" s="1300"/>
      <c r="AE980" s="1300"/>
    </row>
    <row r="981">
      <c r="B981" s="1300"/>
      <c r="C981" s="1300"/>
      <c r="D981" s="1300"/>
      <c r="E981" s="1300"/>
      <c r="F981" s="1300"/>
      <c r="G981" s="1300"/>
      <c r="H981" s="1300"/>
      <c r="I981" s="1300"/>
      <c r="J981" s="1300"/>
      <c r="K981" s="1300"/>
      <c r="L981" s="1300"/>
      <c r="M981" s="1300"/>
      <c r="N981" s="1300"/>
      <c r="O981" s="1300"/>
      <c r="P981" s="1300"/>
      <c r="Q981" s="1300"/>
      <c r="R981" s="1300"/>
      <c r="S981" s="1300"/>
      <c r="T981" s="1300"/>
      <c r="U981" s="1300"/>
      <c r="V981" s="1300"/>
      <c r="W981" s="1300"/>
      <c r="X981" s="1300"/>
      <c r="Y981" s="1300"/>
      <c r="Z981" s="1300"/>
      <c r="AA981" s="1300"/>
      <c r="AB981" s="1300"/>
      <c r="AC981" s="1300"/>
      <c r="AD981" s="1300"/>
      <c r="AE981" s="1300"/>
    </row>
    <row r="982">
      <c r="B982" s="1300"/>
      <c r="C982" s="1300"/>
      <c r="D982" s="1300"/>
      <c r="E982" s="1300"/>
      <c r="F982" s="1300"/>
      <c r="G982" s="1300"/>
      <c r="H982" s="1300"/>
      <c r="I982" s="1300"/>
      <c r="J982" s="1300"/>
      <c r="K982" s="1300"/>
      <c r="L982" s="1300"/>
      <c r="M982" s="1300"/>
      <c r="N982" s="1300"/>
      <c r="O982" s="1300"/>
      <c r="P982" s="1300"/>
      <c r="Q982" s="1300"/>
      <c r="R982" s="1300"/>
      <c r="S982" s="1300"/>
      <c r="T982" s="1300"/>
      <c r="U982" s="1300"/>
      <c r="V982" s="1300"/>
      <c r="W982" s="1300"/>
      <c r="X982" s="1300"/>
      <c r="Y982" s="1300"/>
      <c r="Z982" s="1300"/>
      <c r="AA982" s="1300"/>
      <c r="AB982" s="1300"/>
      <c r="AC982" s="1300"/>
      <c r="AD982" s="1300"/>
      <c r="AE982" s="1300"/>
    </row>
    <row r="983">
      <c r="B983" s="1300"/>
      <c r="C983" s="1300"/>
      <c r="D983" s="1300"/>
      <c r="E983" s="1300"/>
      <c r="F983" s="1300"/>
      <c r="G983" s="1300"/>
      <c r="H983" s="1300"/>
      <c r="I983" s="1300"/>
      <c r="J983" s="1300"/>
      <c r="K983" s="1300"/>
      <c r="L983" s="1300"/>
      <c r="M983" s="1300"/>
      <c r="N983" s="1300"/>
      <c r="O983" s="1300"/>
      <c r="P983" s="1300"/>
      <c r="Q983" s="1300"/>
      <c r="R983" s="1300"/>
      <c r="S983" s="1300"/>
      <c r="T983" s="1300"/>
      <c r="U983" s="1300"/>
      <c r="V983" s="1300"/>
      <c r="W983" s="1300"/>
      <c r="X983" s="1300"/>
      <c r="Y983" s="1300"/>
      <c r="Z983" s="1300"/>
      <c r="AA983" s="1300"/>
      <c r="AB983" s="1300"/>
      <c r="AC983" s="1300"/>
      <c r="AD983" s="1300"/>
      <c r="AE983" s="1300"/>
    </row>
    <row r="984">
      <c r="B984" s="1300"/>
      <c r="C984" s="1300"/>
      <c r="D984" s="1300"/>
      <c r="E984" s="1300"/>
      <c r="F984" s="1300"/>
      <c r="G984" s="1300"/>
      <c r="H984" s="1300"/>
      <c r="I984" s="1300"/>
      <c r="J984" s="1300"/>
      <c r="K984" s="1300"/>
      <c r="L984" s="1300"/>
      <c r="M984" s="1300"/>
      <c r="N984" s="1300"/>
      <c r="O984" s="1300"/>
      <c r="P984" s="1300"/>
      <c r="Q984" s="1300"/>
      <c r="R984" s="1300"/>
      <c r="S984" s="1300"/>
      <c r="T984" s="1300"/>
      <c r="U984" s="1300"/>
      <c r="V984" s="1300"/>
      <c r="W984" s="1300"/>
      <c r="X984" s="1300"/>
      <c r="Y984" s="1300"/>
      <c r="Z984" s="1300"/>
      <c r="AA984" s="1300"/>
      <c r="AB984" s="1300"/>
      <c r="AC984" s="1300"/>
      <c r="AD984" s="1300"/>
      <c r="AE984" s="1300"/>
    </row>
    <row r="985">
      <c r="B985" s="1300"/>
      <c r="C985" s="1300"/>
      <c r="D985" s="1300"/>
      <c r="E985" s="1300"/>
      <c r="F985" s="1300"/>
      <c r="G985" s="1300"/>
      <c r="H985" s="1300"/>
      <c r="I985" s="1300"/>
      <c r="J985" s="1300"/>
      <c r="K985" s="1300"/>
      <c r="L985" s="1300"/>
      <c r="M985" s="1300"/>
      <c r="N985" s="1300"/>
      <c r="O985" s="1300"/>
      <c r="P985" s="1300"/>
      <c r="Q985" s="1300"/>
      <c r="R985" s="1300"/>
      <c r="S985" s="1300"/>
      <c r="T985" s="1300"/>
      <c r="U985" s="1300"/>
      <c r="V985" s="1300"/>
      <c r="W985" s="1300"/>
      <c r="X985" s="1300"/>
      <c r="Y985" s="1300"/>
      <c r="Z985" s="1300"/>
      <c r="AA985" s="1300"/>
      <c r="AB985" s="1300"/>
      <c r="AC985" s="1300"/>
      <c r="AD985" s="1300"/>
      <c r="AE985" s="1300"/>
    </row>
    <row r="986">
      <c r="B986" s="1300"/>
      <c r="C986" s="1300"/>
      <c r="D986" s="1300"/>
      <c r="E986" s="1300"/>
      <c r="F986" s="1300"/>
      <c r="G986" s="1300"/>
      <c r="H986" s="1300"/>
      <c r="I986" s="1300"/>
      <c r="J986" s="1300"/>
      <c r="K986" s="1300"/>
      <c r="L986" s="1300"/>
      <c r="M986" s="1300"/>
      <c r="N986" s="1300"/>
      <c r="O986" s="1300"/>
      <c r="P986" s="1300"/>
      <c r="Q986" s="1300"/>
      <c r="R986" s="1300"/>
      <c r="S986" s="1300"/>
      <c r="T986" s="1300"/>
      <c r="U986" s="1300"/>
      <c r="V986" s="1300"/>
      <c r="W986" s="1300"/>
      <c r="X986" s="1300"/>
      <c r="Y986" s="1300"/>
      <c r="Z986" s="1300"/>
      <c r="AA986" s="1300"/>
      <c r="AB986" s="1300"/>
      <c r="AC986" s="1300"/>
      <c r="AD986" s="1300"/>
      <c r="AE986" s="1300"/>
    </row>
    <row r="987">
      <c r="B987" s="1300"/>
      <c r="C987" s="1300"/>
      <c r="D987" s="1300"/>
      <c r="E987" s="1300"/>
      <c r="F987" s="1300"/>
      <c r="G987" s="1300"/>
      <c r="H987" s="1300"/>
      <c r="I987" s="1300"/>
      <c r="J987" s="1300"/>
      <c r="K987" s="1300"/>
      <c r="L987" s="1300"/>
      <c r="M987" s="1300"/>
      <c r="N987" s="1300"/>
      <c r="O987" s="1300"/>
      <c r="P987" s="1300"/>
      <c r="Q987" s="1300"/>
      <c r="R987" s="1300"/>
      <c r="S987" s="1300"/>
      <c r="T987" s="1300"/>
      <c r="U987" s="1300"/>
      <c r="V987" s="1300"/>
      <c r="W987" s="1300"/>
      <c r="X987" s="1300"/>
      <c r="Y987" s="1300"/>
      <c r="Z987" s="1300"/>
      <c r="AA987" s="1300"/>
      <c r="AB987" s="1300"/>
      <c r="AC987" s="1300"/>
      <c r="AD987" s="1300"/>
      <c r="AE987" s="1300"/>
    </row>
    <row r="988">
      <c r="B988" s="1300"/>
      <c r="C988" s="1300"/>
      <c r="D988" s="1300"/>
      <c r="E988" s="1300"/>
      <c r="F988" s="1300"/>
      <c r="G988" s="1300"/>
      <c r="H988" s="1300"/>
      <c r="I988" s="1300"/>
      <c r="J988" s="1300"/>
      <c r="K988" s="1300"/>
      <c r="L988" s="1300"/>
      <c r="M988" s="1300"/>
      <c r="N988" s="1300"/>
      <c r="O988" s="1300"/>
      <c r="P988" s="1300"/>
      <c r="Q988" s="1300"/>
      <c r="R988" s="1300"/>
      <c r="S988" s="1300"/>
      <c r="T988" s="1300"/>
      <c r="U988" s="1300"/>
      <c r="V988" s="1300"/>
      <c r="W988" s="1300"/>
      <c r="X988" s="1300"/>
      <c r="Y988" s="1300"/>
      <c r="Z988" s="1300"/>
      <c r="AA988" s="1300"/>
      <c r="AB988" s="1300"/>
      <c r="AC988" s="1300"/>
      <c r="AD988" s="1300"/>
      <c r="AE988" s="1300"/>
    </row>
    <row r="989">
      <c r="B989" s="1300"/>
      <c r="C989" s="1300"/>
      <c r="D989" s="1300"/>
      <c r="E989" s="1300"/>
      <c r="F989" s="1300"/>
      <c r="G989" s="1300"/>
      <c r="H989" s="1300"/>
      <c r="I989" s="1300"/>
      <c r="J989" s="1300"/>
      <c r="K989" s="1300"/>
      <c r="L989" s="1300"/>
      <c r="M989" s="1300"/>
      <c r="N989" s="1300"/>
      <c r="O989" s="1300"/>
      <c r="P989" s="1300"/>
      <c r="Q989" s="1300"/>
      <c r="R989" s="1300"/>
      <c r="S989" s="1300"/>
      <c r="T989" s="1300"/>
      <c r="U989" s="1300"/>
      <c r="V989" s="1300"/>
      <c r="W989" s="1300"/>
      <c r="X989" s="1300"/>
      <c r="Y989" s="1300"/>
      <c r="Z989" s="1300"/>
      <c r="AA989" s="1300"/>
      <c r="AB989" s="1300"/>
      <c r="AC989" s="1300"/>
      <c r="AD989" s="1300"/>
      <c r="AE989" s="1300"/>
    </row>
    <row r="990">
      <c r="B990" s="1300"/>
      <c r="C990" s="1300"/>
      <c r="D990" s="1300"/>
      <c r="E990" s="1300"/>
      <c r="F990" s="1300"/>
      <c r="G990" s="1300"/>
      <c r="H990" s="1300"/>
      <c r="I990" s="1300"/>
      <c r="J990" s="1300"/>
      <c r="K990" s="1300"/>
      <c r="L990" s="1300"/>
      <c r="M990" s="1300"/>
      <c r="N990" s="1300"/>
      <c r="O990" s="1300"/>
      <c r="P990" s="1300"/>
      <c r="Q990" s="1300"/>
      <c r="R990" s="1300"/>
      <c r="S990" s="1300"/>
      <c r="T990" s="1300"/>
      <c r="U990" s="1300"/>
      <c r="V990" s="1300"/>
      <c r="W990" s="1300"/>
      <c r="X990" s="1300"/>
      <c r="Y990" s="1300"/>
      <c r="Z990" s="1300"/>
      <c r="AA990" s="1300"/>
      <c r="AB990" s="1300"/>
      <c r="AC990" s="1300"/>
      <c r="AD990" s="1300"/>
      <c r="AE990" s="1300"/>
    </row>
    <row r="991">
      <c r="B991" s="1300"/>
      <c r="C991" s="1300"/>
      <c r="D991" s="1300"/>
      <c r="E991" s="1300"/>
      <c r="F991" s="1300"/>
      <c r="G991" s="1300"/>
      <c r="H991" s="1300"/>
      <c r="I991" s="1300"/>
      <c r="J991" s="1300"/>
      <c r="K991" s="1300"/>
      <c r="L991" s="1300"/>
      <c r="M991" s="1300"/>
      <c r="N991" s="1300"/>
      <c r="O991" s="1300"/>
      <c r="P991" s="1300"/>
      <c r="Q991" s="1300"/>
      <c r="R991" s="1300"/>
      <c r="S991" s="1300"/>
      <c r="T991" s="1300"/>
      <c r="U991" s="1300"/>
      <c r="V991" s="1300"/>
      <c r="W991" s="1300"/>
      <c r="X991" s="1300"/>
      <c r="Y991" s="1300"/>
      <c r="Z991" s="1300"/>
      <c r="AA991" s="1300"/>
      <c r="AB991" s="1300"/>
      <c r="AC991" s="1300"/>
      <c r="AD991" s="1300"/>
      <c r="AE991" s="1300"/>
    </row>
    <row r="992">
      <c r="B992" s="1300"/>
      <c r="C992" s="1300"/>
      <c r="D992" s="1300"/>
      <c r="E992" s="1300"/>
      <c r="F992" s="1300"/>
      <c r="G992" s="1300"/>
      <c r="H992" s="1300"/>
      <c r="I992" s="1300"/>
      <c r="J992" s="1300"/>
      <c r="K992" s="1300"/>
      <c r="L992" s="1300"/>
      <c r="M992" s="1300"/>
      <c r="N992" s="1300"/>
      <c r="O992" s="1300"/>
      <c r="P992" s="1300"/>
      <c r="Q992" s="1300"/>
      <c r="R992" s="1300"/>
      <c r="S992" s="1300"/>
      <c r="T992" s="1300"/>
      <c r="U992" s="1300"/>
      <c r="V992" s="1300"/>
      <c r="W992" s="1300"/>
      <c r="X992" s="1300"/>
      <c r="Y992" s="1300"/>
      <c r="Z992" s="1300"/>
      <c r="AA992" s="1300"/>
      <c r="AB992" s="1300"/>
      <c r="AC992" s="1300"/>
      <c r="AD992" s="1300"/>
      <c r="AE992" s="1300"/>
    </row>
    <row r="993">
      <c r="B993" s="1300"/>
      <c r="C993" s="1300"/>
      <c r="D993" s="1300"/>
      <c r="E993" s="1300"/>
      <c r="F993" s="1300"/>
      <c r="G993" s="1300"/>
      <c r="H993" s="1300"/>
      <c r="I993" s="1300"/>
      <c r="J993" s="1300"/>
      <c r="K993" s="1300"/>
      <c r="L993" s="1300"/>
      <c r="M993" s="1300"/>
      <c r="N993" s="1300"/>
      <c r="O993" s="1300"/>
      <c r="P993" s="1300"/>
      <c r="Q993" s="1300"/>
      <c r="R993" s="1300"/>
      <c r="S993" s="1300"/>
      <c r="T993" s="1300"/>
      <c r="U993" s="1300"/>
      <c r="V993" s="1300"/>
      <c r="W993" s="1300"/>
      <c r="X993" s="1300"/>
      <c r="Y993" s="1300"/>
      <c r="Z993" s="1300"/>
      <c r="AA993" s="1300"/>
      <c r="AB993" s="1300"/>
      <c r="AC993" s="1300"/>
      <c r="AD993" s="1300"/>
      <c r="AE993" s="1300"/>
    </row>
    <row r="994">
      <c r="B994" s="1300"/>
      <c r="C994" s="1300"/>
      <c r="D994" s="1300"/>
      <c r="E994" s="1300"/>
      <c r="F994" s="1300"/>
      <c r="G994" s="1300"/>
      <c r="H994" s="1300"/>
      <c r="I994" s="1300"/>
      <c r="J994" s="1300"/>
      <c r="K994" s="1300"/>
      <c r="L994" s="1300"/>
      <c r="M994" s="1300"/>
      <c r="N994" s="1300"/>
      <c r="O994" s="1300"/>
      <c r="P994" s="1300"/>
      <c r="Q994" s="1300"/>
      <c r="R994" s="1300"/>
      <c r="S994" s="1300"/>
      <c r="T994" s="1300"/>
      <c r="U994" s="1300"/>
      <c r="V994" s="1300"/>
      <c r="W994" s="1300"/>
      <c r="X994" s="1300"/>
      <c r="Y994" s="1300"/>
      <c r="Z994" s="1300"/>
      <c r="AA994" s="1300"/>
      <c r="AB994" s="1300"/>
      <c r="AC994" s="1300"/>
      <c r="AD994" s="1300"/>
      <c r="AE994" s="1300"/>
    </row>
    <row r="995">
      <c r="B995" s="1300"/>
      <c r="C995" s="1300"/>
      <c r="D995" s="1300"/>
      <c r="E995" s="1300"/>
      <c r="F995" s="1300"/>
      <c r="G995" s="1300"/>
      <c r="H995" s="1300"/>
      <c r="I995" s="1300"/>
      <c r="J995" s="1300"/>
      <c r="K995" s="1300"/>
      <c r="L995" s="1300"/>
      <c r="M995" s="1300"/>
      <c r="N995" s="1300"/>
      <c r="O995" s="1300"/>
      <c r="P995" s="1300"/>
      <c r="Q995" s="1300"/>
      <c r="R995" s="1300"/>
      <c r="S995" s="1300"/>
      <c r="T995" s="1300"/>
      <c r="U995" s="1300"/>
      <c r="V995" s="1300"/>
      <c r="W995" s="1300"/>
      <c r="X995" s="1300"/>
      <c r="Y995" s="1300"/>
      <c r="Z995" s="1300"/>
      <c r="AA995" s="1300"/>
      <c r="AB995" s="1300"/>
      <c r="AC995" s="1300"/>
      <c r="AD995" s="1300"/>
      <c r="AE995" s="1300"/>
    </row>
    <row r="996">
      <c r="B996" s="1300"/>
      <c r="C996" s="1300"/>
      <c r="D996" s="1300"/>
      <c r="E996" s="1300"/>
      <c r="F996" s="1300"/>
      <c r="G996" s="1300"/>
      <c r="H996" s="1300"/>
      <c r="I996" s="1300"/>
      <c r="J996" s="1300"/>
      <c r="K996" s="1300"/>
      <c r="L996" s="1300"/>
      <c r="M996" s="1300"/>
      <c r="N996" s="1300"/>
      <c r="O996" s="1300"/>
      <c r="P996" s="1300"/>
      <c r="Q996" s="1300"/>
      <c r="R996" s="1300"/>
      <c r="S996" s="1300"/>
      <c r="T996" s="1300"/>
      <c r="U996" s="1300"/>
      <c r="V996" s="1300"/>
      <c r="W996" s="1300"/>
      <c r="X996" s="1300"/>
      <c r="Y996" s="1300"/>
      <c r="Z996" s="1300"/>
      <c r="AA996" s="1300"/>
      <c r="AB996" s="1300"/>
      <c r="AC996" s="1300"/>
      <c r="AD996" s="1300"/>
      <c r="AE996" s="1300"/>
    </row>
    <row r="997">
      <c r="B997" s="1300"/>
      <c r="C997" s="1300"/>
      <c r="D997" s="1300"/>
      <c r="E997" s="1300"/>
      <c r="F997" s="1300"/>
      <c r="G997" s="1300"/>
      <c r="H997" s="1300"/>
      <c r="I997" s="1300"/>
      <c r="J997" s="1300"/>
      <c r="K997" s="1300"/>
      <c r="L997" s="1300"/>
      <c r="M997" s="1300"/>
      <c r="N997" s="1300"/>
      <c r="O997" s="1300"/>
      <c r="P997" s="1300"/>
      <c r="Q997" s="1300"/>
      <c r="R997" s="1300"/>
      <c r="S997" s="1300"/>
      <c r="T997" s="1300"/>
      <c r="U997" s="1300"/>
      <c r="V997" s="1300"/>
      <c r="W997" s="1300"/>
      <c r="X997" s="1300"/>
      <c r="Y997" s="1300"/>
      <c r="Z997" s="1300"/>
      <c r="AA997" s="1300"/>
      <c r="AB997" s="1300"/>
      <c r="AC997" s="1300"/>
      <c r="AD997" s="1300"/>
      <c r="AE997" s="1300"/>
    </row>
    <row r="998">
      <c r="B998" s="1300"/>
      <c r="C998" s="1300"/>
      <c r="D998" s="1300"/>
      <c r="E998" s="1300"/>
      <c r="F998" s="1300"/>
      <c r="G998" s="1300"/>
      <c r="H998" s="1300"/>
      <c r="I998" s="1300"/>
      <c r="J998" s="1300"/>
      <c r="K998" s="1300"/>
      <c r="L998" s="1300"/>
      <c r="M998" s="1300"/>
      <c r="N998" s="1300"/>
      <c r="O998" s="1300"/>
      <c r="P998" s="1300"/>
      <c r="Q998" s="1300"/>
      <c r="R998" s="1300"/>
      <c r="S998" s="1300"/>
      <c r="T998" s="1300"/>
      <c r="U998" s="1300"/>
      <c r="V998" s="1300"/>
      <c r="W998" s="1300"/>
      <c r="X998" s="1300"/>
      <c r="Y998" s="1300"/>
      <c r="Z998" s="1300"/>
      <c r="AA998" s="1300"/>
      <c r="AB998" s="1300"/>
      <c r="AC998" s="1300"/>
      <c r="AD998" s="1300"/>
      <c r="AE998" s="1300"/>
    </row>
    <row r="999">
      <c r="B999" s="1300"/>
      <c r="C999" s="1300"/>
      <c r="D999" s="1300"/>
      <c r="E999" s="1300"/>
      <c r="F999" s="1300"/>
      <c r="G999" s="1300"/>
      <c r="H999" s="1300"/>
      <c r="I999" s="1300"/>
      <c r="J999" s="1300"/>
      <c r="K999" s="1300"/>
      <c r="L999" s="1300"/>
      <c r="M999" s="1300"/>
      <c r="N999" s="1300"/>
      <c r="O999" s="1300"/>
      <c r="P999" s="1300"/>
      <c r="Q999" s="1300"/>
      <c r="R999" s="1300"/>
      <c r="S999" s="1300"/>
      <c r="T999" s="1300"/>
      <c r="U999" s="1300"/>
      <c r="V999" s="1300"/>
      <c r="W999" s="1300"/>
      <c r="X999" s="1300"/>
      <c r="Y999" s="1300"/>
      <c r="Z999" s="1300"/>
      <c r="AA999" s="1300"/>
      <c r="AB999" s="1300"/>
      <c r="AC999" s="1300"/>
      <c r="AD999" s="1300"/>
      <c r="AE999" s="1300"/>
    </row>
    <row r="1000">
      <c r="B1000" s="1300"/>
      <c r="C1000" s="1300"/>
      <c r="D1000" s="1300"/>
      <c r="E1000" s="1300"/>
      <c r="F1000" s="1300"/>
      <c r="G1000" s="1300"/>
      <c r="H1000" s="1300"/>
      <c r="I1000" s="1300"/>
      <c r="J1000" s="1300"/>
      <c r="K1000" s="1300"/>
      <c r="L1000" s="1300"/>
      <c r="M1000" s="1300"/>
      <c r="N1000" s="1300"/>
      <c r="O1000" s="1300"/>
      <c r="P1000" s="1300"/>
      <c r="Q1000" s="1300"/>
      <c r="R1000" s="1300"/>
      <c r="S1000" s="1300"/>
      <c r="T1000" s="1300"/>
      <c r="U1000" s="1300"/>
      <c r="V1000" s="1300"/>
      <c r="W1000" s="1300"/>
      <c r="X1000" s="1300"/>
      <c r="Y1000" s="1300"/>
      <c r="Z1000" s="1300"/>
      <c r="AA1000" s="1300"/>
      <c r="AB1000" s="1300"/>
      <c r="AC1000" s="1300"/>
      <c r="AD1000" s="1300"/>
      <c r="AE1000" s="1300"/>
    </row>
    <row r="1001">
      <c r="B1001" s="1300"/>
      <c r="C1001" s="1300"/>
      <c r="D1001" s="1300"/>
      <c r="E1001" s="1300"/>
      <c r="F1001" s="1300"/>
      <c r="G1001" s="1300"/>
      <c r="H1001" s="1300"/>
      <c r="I1001" s="1300"/>
      <c r="J1001" s="1300"/>
      <c r="K1001" s="1300"/>
      <c r="L1001" s="1300"/>
      <c r="M1001" s="1300"/>
      <c r="N1001" s="1300"/>
      <c r="O1001" s="1300"/>
      <c r="P1001" s="1300"/>
      <c r="Q1001" s="1300"/>
      <c r="R1001" s="1300"/>
      <c r="S1001" s="1300"/>
      <c r="T1001" s="1300"/>
      <c r="U1001" s="1300"/>
      <c r="V1001" s="1300"/>
      <c r="W1001" s="1300"/>
      <c r="X1001" s="1300"/>
      <c r="Y1001" s="1300"/>
      <c r="Z1001" s="1300"/>
      <c r="AA1001" s="1300"/>
      <c r="AB1001" s="1300"/>
      <c r="AC1001" s="1300"/>
      <c r="AD1001" s="1300"/>
      <c r="AE1001" s="1300"/>
    </row>
  </sheetData>
  <customSheetViews>
    <customSheetView guid="{51370DF4-9E49-41EE-A9C0-DBDAF537DDC1}" filter="1" showAutoFilter="1">
      <autoFilter ref="$A$2:$AA$95">
        <sortState ref="A2:AA95">
          <sortCondition ref="B2:B95"/>
          <sortCondition descending="1" ref="D2:D95"/>
        </sortState>
      </autoFilter>
    </customSheetView>
  </customSheetViews>
  <printOptions gridLines="1" horizontalCentered="1"/>
  <pageMargins bottom="0.75" footer="0.0" header="0.0" left="0.7" right="0.7" top="0.75"/>
  <pageSetup fitToHeight="0" cellComments="atEnd" orientation="landscape" pageOrder="overThenDown"/>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8.29"/>
    <col customWidth="1" min="2" max="2" width="79.29"/>
    <col customWidth="1" min="3" max="3" width="24.29"/>
    <col customWidth="1" min="4" max="4" width="17.29"/>
    <col customWidth="1" min="5" max="5" width="10.14"/>
    <col customWidth="1" min="6" max="6" width="46.29"/>
    <col customWidth="1" min="8" max="8" width="50.14"/>
    <col customWidth="1" min="9" max="9" width="37.86"/>
    <col customWidth="1" min="10" max="10" width="19.43"/>
  </cols>
  <sheetData>
    <row r="1">
      <c r="A1" s="2416" t="s">
        <v>3193</v>
      </c>
      <c r="B1" s="1365" t="s">
        <v>6451</v>
      </c>
      <c r="C1" s="1364" t="s">
        <v>6452</v>
      </c>
      <c r="D1" s="1365" t="s">
        <v>6453</v>
      </c>
      <c r="E1" s="1365" t="s">
        <v>6454</v>
      </c>
      <c r="F1" s="1364" t="s">
        <v>6455</v>
      </c>
      <c r="G1" s="1365" t="s">
        <v>6456</v>
      </c>
      <c r="H1" s="1365" t="s">
        <v>8948</v>
      </c>
      <c r="I1" s="1364" t="s">
        <v>6457</v>
      </c>
      <c r="J1" s="1366" t="s">
        <v>8949</v>
      </c>
      <c r="K1" s="1366" t="s">
        <v>8950</v>
      </c>
      <c r="L1" s="1308"/>
      <c r="M1" s="1308"/>
      <c r="N1" s="1308"/>
      <c r="O1" s="1308"/>
      <c r="P1" s="1308"/>
      <c r="Q1" s="1308"/>
      <c r="R1" s="1308"/>
      <c r="S1" s="1308"/>
      <c r="T1" s="1308"/>
      <c r="U1" s="1308"/>
      <c r="V1" s="1308"/>
      <c r="W1" s="1308"/>
      <c r="X1" s="1308"/>
    </row>
    <row r="2">
      <c r="A2" s="833" t="s">
        <v>8951</v>
      </c>
      <c r="B2" s="190" t="s">
        <v>8952</v>
      </c>
      <c r="C2" s="190" t="s">
        <v>5437</v>
      </c>
      <c r="D2" s="190" t="s">
        <v>8953</v>
      </c>
      <c r="E2" s="190" t="s">
        <v>8954</v>
      </c>
      <c r="F2" s="190" t="s">
        <v>8955</v>
      </c>
      <c r="G2" s="190" t="s">
        <v>8956</v>
      </c>
      <c r="H2" s="2417" t="s">
        <v>8957</v>
      </c>
      <c r="I2" s="190" t="s">
        <v>8958</v>
      </c>
      <c r="J2" s="190" t="s">
        <v>8959</v>
      </c>
      <c r="K2" s="190" t="s">
        <v>8960</v>
      </c>
      <c r="L2" s="1308"/>
      <c r="M2" s="1308"/>
      <c r="N2" s="1308"/>
      <c r="O2" s="1308"/>
      <c r="P2" s="1308"/>
      <c r="Q2" s="1308"/>
      <c r="R2" s="1308"/>
      <c r="S2" s="1308"/>
      <c r="T2" s="1308"/>
      <c r="U2" s="1308"/>
      <c r="V2" s="1308"/>
      <c r="W2" s="1308"/>
      <c r="X2" s="1308"/>
    </row>
    <row r="3">
      <c r="A3" s="833" t="s">
        <v>8961</v>
      </c>
      <c r="B3" s="190" t="s">
        <v>8962</v>
      </c>
      <c r="C3" s="190" t="s">
        <v>8963</v>
      </c>
      <c r="D3" s="190" t="s">
        <v>8964</v>
      </c>
      <c r="E3" s="190" t="s">
        <v>6350</v>
      </c>
      <c r="F3" s="190" t="s">
        <v>8965</v>
      </c>
      <c r="G3" s="1308"/>
      <c r="H3" s="2417"/>
      <c r="I3" s="190" t="s">
        <v>8966</v>
      </c>
      <c r="J3" s="190" t="s">
        <v>8967</v>
      </c>
      <c r="K3" s="190" t="s">
        <v>8968</v>
      </c>
      <c r="L3" s="1308"/>
      <c r="M3" s="1308"/>
      <c r="N3" s="1308"/>
      <c r="O3" s="1308"/>
      <c r="P3" s="1308"/>
      <c r="Q3" s="1308"/>
      <c r="R3" s="1308"/>
      <c r="S3" s="1308"/>
      <c r="T3" s="1308"/>
      <c r="U3" s="1308"/>
      <c r="V3" s="1308"/>
      <c r="W3" s="1308"/>
      <c r="X3" s="1308"/>
    </row>
    <row r="4">
      <c r="A4" s="833" t="s">
        <v>8969</v>
      </c>
      <c r="B4" s="190" t="s">
        <v>8970</v>
      </c>
      <c r="C4" s="190" t="s">
        <v>4702</v>
      </c>
      <c r="D4" s="190" t="s">
        <v>8971</v>
      </c>
      <c r="E4" s="190" t="s">
        <v>8972</v>
      </c>
      <c r="F4" s="190" t="s">
        <v>127</v>
      </c>
      <c r="G4" s="1308"/>
      <c r="H4" s="1308"/>
      <c r="I4" s="190" t="s">
        <v>8973</v>
      </c>
      <c r="J4" s="190" t="s">
        <v>8974</v>
      </c>
      <c r="K4" s="190" t="s">
        <v>8960</v>
      </c>
      <c r="L4" s="1308"/>
      <c r="M4" s="1308"/>
      <c r="N4" s="1308"/>
      <c r="O4" s="1308"/>
      <c r="P4" s="1308"/>
      <c r="Q4" s="1308"/>
      <c r="R4" s="1308"/>
      <c r="S4" s="1308"/>
      <c r="T4" s="1308"/>
      <c r="U4" s="1308"/>
      <c r="V4" s="1308"/>
      <c r="W4" s="1308"/>
      <c r="X4" s="1308"/>
    </row>
    <row r="5" ht="140.25" customHeight="1">
      <c r="A5" s="833" t="s">
        <v>8975</v>
      </c>
      <c r="B5" s="190" t="s">
        <v>8976</v>
      </c>
      <c r="C5" s="190" t="s">
        <v>8977</v>
      </c>
      <c r="D5" s="190" t="s">
        <v>5345</v>
      </c>
      <c r="E5" s="190" t="s">
        <v>6496</v>
      </c>
      <c r="F5" s="190" t="s">
        <v>8978</v>
      </c>
      <c r="G5" s="1308"/>
      <c r="H5" s="1308"/>
      <c r="I5" s="190" t="s">
        <v>8979</v>
      </c>
      <c r="J5" s="1308"/>
      <c r="K5" s="190" t="s">
        <v>3801</v>
      </c>
      <c r="L5" s="1308"/>
      <c r="M5" s="1308"/>
      <c r="N5" s="1308"/>
      <c r="O5" s="1308"/>
      <c r="P5" s="1308"/>
      <c r="Q5" s="1308"/>
      <c r="R5" s="1308"/>
      <c r="S5" s="1308"/>
      <c r="T5" s="1308"/>
      <c r="U5" s="1308"/>
      <c r="V5" s="1308"/>
      <c r="W5" s="1308"/>
      <c r="X5" s="1308"/>
    </row>
    <row r="6">
      <c r="A6" s="833"/>
      <c r="B6" s="190" t="s">
        <v>8980</v>
      </c>
      <c r="C6" s="190" t="s">
        <v>8981</v>
      </c>
      <c r="D6" s="190" t="s">
        <v>8982</v>
      </c>
      <c r="E6" s="190" t="s">
        <v>3722</v>
      </c>
      <c r="F6" s="190" t="s">
        <v>8983</v>
      </c>
      <c r="G6" s="1308"/>
      <c r="H6" s="1308"/>
      <c r="I6" s="190" t="s">
        <v>8984</v>
      </c>
      <c r="J6" s="1308"/>
      <c r="K6" s="190" t="s">
        <v>8968</v>
      </c>
      <c r="L6" s="1308"/>
      <c r="M6" s="1308"/>
      <c r="N6" s="1308"/>
      <c r="O6" s="1308"/>
      <c r="P6" s="1308"/>
      <c r="Q6" s="1308"/>
      <c r="R6" s="1308"/>
      <c r="S6" s="1308"/>
      <c r="T6" s="1308"/>
      <c r="U6" s="1308"/>
      <c r="V6" s="1308"/>
      <c r="W6" s="1308"/>
      <c r="X6" s="1308"/>
    </row>
    <row r="7">
      <c r="A7" s="833" t="s">
        <v>8985</v>
      </c>
      <c r="B7" s="190" t="s">
        <v>8986</v>
      </c>
      <c r="C7" s="190" t="s">
        <v>8987</v>
      </c>
      <c r="D7" s="1308"/>
      <c r="E7" s="1308"/>
      <c r="F7" s="190" t="s">
        <v>8988</v>
      </c>
      <c r="G7" s="1308"/>
      <c r="H7" s="1308"/>
      <c r="I7" s="190" t="s">
        <v>8989</v>
      </c>
      <c r="J7" s="1308"/>
      <c r="K7" s="190" t="s">
        <v>8990</v>
      </c>
      <c r="L7" s="1308"/>
      <c r="M7" s="1308"/>
      <c r="N7" s="1308"/>
      <c r="O7" s="1308"/>
      <c r="P7" s="1308"/>
      <c r="Q7" s="1308"/>
      <c r="R7" s="1308"/>
      <c r="S7" s="1308"/>
      <c r="T7" s="1308"/>
      <c r="U7" s="1308"/>
      <c r="V7" s="1308"/>
      <c r="W7" s="1308"/>
      <c r="X7" s="1308"/>
    </row>
    <row r="8">
      <c r="A8" s="833" t="s">
        <v>8978</v>
      </c>
      <c r="B8" s="190" t="s">
        <v>8991</v>
      </c>
      <c r="C8" s="190" t="s">
        <v>8992</v>
      </c>
      <c r="D8" s="1308"/>
      <c r="E8" s="1308"/>
      <c r="F8" s="190" t="s">
        <v>8993</v>
      </c>
      <c r="G8" s="1308"/>
      <c r="H8" s="190" t="s">
        <v>8994</v>
      </c>
      <c r="I8" s="190" t="s">
        <v>8995</v>
      </c>
      <c r="J8" s="1308"/>
      <c r="K8" s="190" t="s">
        <v>8996</v>
      </c>
      <c r="L8" s="1308"/>
      <c r="M8" s="1308"/>
      <c r="N8" s="1308"/>
      <c r="O8" s="1308"/>
      <c r="P8" s="1308"/>
      <c r="Q8" s="1308"/>
      <c r="R8" s="1308"/>
      <c r="S8" s="1308"/>
      <c r="T8" s="1308"/>
      <c r="U8" s="1308"/>
      <c r="V8" s="1308"/>
      <c r="W8" s="1308"/>
      <c r="X8" s="1308"/>
    </row>
    <row r="9">
      <c r="A9" s="833" t="s">
        <v>8997</v>
      </c>
      <c r="B9" s="190" t="s">
        <v>8998</v>
      </c>
      <c r="C9" s="190" t="s">
        <v>6496</v>
      </c>
      <c r="D9" s="1308"/>
      <c r="E9" s="1308"/>
      <c r="F9" s="190" t="s">
        <v>8999</v>
      </c>
      <c r="G9" s="1308"/>
      <c r="H9" s="1308"/>
      <c r="I9" s="190" t="s">
        <v>9000</v>
      </c>
      <c r="J9" s="1308"/>
      <c r="K9" s="190" t="s">
        <v>9001</v>
      </c>
      <c r="L9" s="1308"/>
      <c r="M9" s="1308"/>
      <c r="N9" s="1308"/>
      <c r="O9" s="1308"/>
      <c r="P9" s="1308"/>
      <c r="Q9" s="1308"/>
      <c r="R9" s="1308"/>
      <c r="S9" s="1308"/>
      <c r="T9" s="1308"/>
      <c r="U9" s="1308"/>
      <c r="V9" s="1308"/>
      <c r="W9" s="1308"/>
      <c r="X9" s="1308"/>
    </row>
    <row r="10">
      <c r="A10" s="833" t="s">
        <v>9002</v>
      </c>
      <c r="B10" s="1308"/>
      <c r="C10" s="190" t="s">
        <v>9003</v>
      </c>
      <c r="D10" s="1308"/>
      <c r="E10" s="1308"/>
      <c r="F10" s="190"/>
      <c r="G10" s="190"/>
      <c r="H10" s="1308"/>
      <c r="I10" s="190" t="s">
        <v>9004</v>
      </c>
      <c r="J10" s="190"/>
      <c r="K10" s="1308"/>
      <c r="L10" s="1308"/>
      <c r="M10" s="1308"/>
      <c r="N10" s="1308"/>
      <c r="O10" s="1308"/>
      <c r="P10" s="1308"/>
      <c r="Q10" s="1308"/>
      <c r="R10" s="1308"/>
      <c r="S10" s="1308"/>
      <c r="T10" s="1308"/>
      <c r="U10" s="1308"/>
      <c r="V10" s="1308"/>
      <c r="W10" s="1308"/>
      <c r="X10" s="1308"/>
    </row>
    <row r="11">
      <c r="A11" s="833" t="s">
        <v>9005</v>
      </c>
      <c r="B11" s="1308"/>
      <c r="C11" s="190" t="s">
        <v>9006</v>
      </c>
      <c r="D11" s="1308"/>
      <c r="E11" s="1308"/>
      <c r="F11" s="190" t="s">
        <v>9007</v>
      </c>
      <c r="G11" s="190"/>
      <c r="H11" s="1308"/>
      <c r="I11" s="190" t="s">
        <v>9008</v>
      </c>
      <c r="J11" s="190"/>
      <c r="K11" s="1308"/>
      <c r="L11" s="1308"/>
      <c r="M11" s="1308"/>
      <c r="N11" s="1308"/>
      <c r="O11" s="1308"/>
      <c r="P11" s="1308"/>
      <c r="Q11" s="1308"/>
      <c r="R11" s="1308"/>
      <c r="S11" s="1308"/>
      <c r="T11" s="1308"/>
      <c r="U11" s="1308"/>
      <c r="V11" s="1308"/>
      <c r="W11" s="1308"/>
      <c r="X11" s="1308"/>
    </row>
    <row r="12">
      <c r="A12" s="833" t="s">
        <v>5345</v>
      </c>
      <c r="B12" s="1308"/>
      <c r="C12" s="190" t="s">
        <v>9009</v>
      </c>
      <c r="D12" s="1308"/>
      <c r="E12" s="1308"/>
      <c r="F12" s="190" t="s">
        <v>9010</v>
      </c>
      <c r="G12" s="190"/>
      <c r="H12" s="1308"/>
      <c r="I12" s="1308"/>
      <c r="J12" s="190"/>
      <c r="K12" s="1308"/>
      <c r="L12" s="1308"/>
      <c r="M12" s="1308"/>
      <c r="N12" s="1308"/>
      <c r="O12" s="1308"/>
      <c r="P12" s="1308"/>
      <c r="Q12" s="1308"/>
      <c r="R12" s="1308"/>
      <c r="S12" s="1308"/>
      <c r="T12" s="1308"/>
      <c r="U12" s="1308"/>
      <c r="V12" s="1308"/>
      <c r="W12" s="1308"/>
      <c r="X12" s="1308"/>
    </row>
    <row r="13">
      <c r="A13" s="833" t="s">
        <v>9011</v>
      </c>
      <c r="B13" s="1308"/>
      <c r="C13" s="190" t="s">
        <v>9012</v>
      </c>
      <c r="D13" s="1308"/>
      <c r="E13" s="1308"/>
      <c r="F13" s="1308"/>
      <c r="G13" s="190"/>
      <c r="H13" s="1308"/>
      <c r="I13" s="1308"/>
      <c r="J13" s="190"/>
      <c r="K13" s="1308"/>
      <c r="L13" s="1308"/>
      <c r="M13" s="1308"/>
      <c r="N13" s="1308"/>
      <c r="O13" s="1308"/>
      <c r="P13" s="1308"/>
      <c r="Q13" s="1308"/>
      <c r="R13" s="1308"/>
      <c r="S13" s="1308"/>
      <c r="T13" s="1308"/>
      <c r="U13" s="1308"/>
      <c r="V13" s="1308"/>
      <c r="W13" s="1308"/>
      <c r="X13" s="1308"/>
    </row>
    <row r="14">
      <c r="A14" s="833"/>
      <c r="B14" s="1308"/>
      <c r="C14" s="190" t="s">
        <v>9013</v>
      </c>
      <c r="D14" s="1308"/>
      <c r="E14" s="1308"/>
      <c r="F14" s="1308"/>
      <c r="G14" s="190"/>
      <c r="H14" s="1308"/>
      <c r="I14" s="1308"/>
      <c r="J14" s="190"/>
      <c r="K14" s="1308"/>
      <c r="L14" s="1308"/>
      <c r="M14" s="1308"/>
      <c r="N14" s="1308"/>
      <c r="O14" s="1308"/>
      <c r="P14" s="1308"/>
      <c r="Q14" s="1308"/>
      <c r="R14" s="1308"/>
      <c r="S14" s="1308"/>
      <c r="T14" s="1308"/>
      <c r="U14" s="1308"/>
      <c r="V14" s="1308"/>
      <c r="W14" s="1308"/>
      <c r="X14" s="1308"/>
    </row>
    <row r="15">
      <c r="A15" s="833" t="s">
        <v>5434</v>
      </c>
      <c r="B15" s="1308"/>
      <c r="C15" s="1308"/>
      <c r="D15" s="1308"/>
      <c r="E15" s="1308"/>
      <c r="F15" s="1308"/>
      <c r="G15" s="190"/>
      <c r="H15" s="1308"/>
      <c r="I15" s="1308"/>
      <c r="J15" s="190"/>
      <c r="K15" s="190" t="s">
        <v>9014</v>
      </c>
      <c r="L15" s="1308"/>
      <c r="M15" s="1308"/>
      <c r="N15" s="1308"/>
      <c r="O15" s="1308"/>
      <c r="P15" s="1308"/>
      <c r="Q15" s="1308"/>
      <c r="R15" s="1308"/>
      <c r="S15" s="1308"/>
      <c r="T15" s="1308"/>
      <c r="U15" s="1308"/>
      <c r="V15" s="1308"/>
      <c r="W15" s="1308"/>
      <c r="X15" s="1308"/>
    </row>
    <row r="16">
      <c r="A16" s="833"/>
      <c r="B16" s="1308"/>
      <c r="C16" s="1308"/>
      <c r="D16" s="1308"/>
      <c r="E16" s="1308"/>
      <c r="F16" s="1308"/>
      <c r="G16" s="190"/>
      <c r="H16" s="1308"/>
      <c r="I16" s="1308"/>
      <c r="J16" s="190"/>
      <c r="K16" s="1308"/>
      <c r="L16" s="1308"/>
      <c r="M16" s="1308"/>
      <c r="N16" s="1308"/>
      <c r="O16" s="1308"/>
      <c r="P16" s="1308"/>
      <c r="Q16" s="1308"/>
      <c r="R16" s="1308"/>
      <c r="S16" s="1308"/>
      <c r="T16" s="1308"/>
      <c r="U16" s="1308"/>
      <c r="V16" s="1308"/>
      <c r="W16" s="1308"/>
      <c r="X16" s="1308"/>
    </row>
    <row r="17">
      <c r="A17" s="833"/>
      <c r="B17" s="1308"/>
      <c r="C17" s="1308"/>
      <c r="D17" s="1308"/>
      <c r="E17" s="1308"/>
      <c r="F17" s="1308"/>
      <c r="G17" s="190"/>
      <c r="H17" s="1308"/>
      <c r="I17" s="1308"/>
      <c r="J17" s="190"/>
      <c r="K17" s="1308"/>
      <c r="L17" s="1308"/>
      <c r="M17" s="1308"/>
      <c r="N17" s="1308"/>
      <c r="O17" s="1308"/>
      <c r="P17" s="1308"/>
      <c r="Q17" s="1308"/>
      <c r="R17" s="1308"/>
      <c r="S17" s="1308"/>
      <c r="T17" s="1308"/>
      <c r="U17" s="1308"/>
      <c r="V17" s="1308"/>
      <c r="W17" s="1308"/>
      <c r="X17" s="1308"/>
    </row>
    <row r="18">
      <c r="A18" s="833" t="s">
        <v>9015</v>
      </c>
      <c r="C18" s="190" t="s">
        <v>9016</v>
      </c>
      <c r="D18" s="1308"/>
      <c r="E18" s="1308"/>
      <c r="F18" s="1308"/>
      <c r="G18" s="190"/>
      <c r="H18" s="1308"/>
      <c r="I18" s="1308"/>
      <c r="J18" s="190" t="s">
        <v>3</v>
      </c>
      <c r="K18" s="1308"/>
      <c r="L18" s="1308"/>
      <c r="M18" s="1308"/>
      <c r="N18" s="1308"/>
      <c r="O18" s="1308"/>
      <c r="P18" s="1308"/>
      <c r="Q18" s="1308"/>
      <c r="R18" s="1308"/>
      <c r="S18" s="1308"/>
      <c r="T18" s="1308"/>
      <c r="U18" s="1308"/>
      <c r="V18" s="1308"/>
      <c r="W18" s="1308"/>
      <c r="X18" s="1308"/>
    </row>
    <row r="19">
      <c r="A19" s="833" t="s">
        <v>9017</v>
      </c>
      <c r="B19" s="190" t="s">
        <v>9018</v>
      </c>
      <c r="C19" s="1308"/>
      <c r="D19" s="1308"/>
      <c r="E19" s="1308"/>
      <c r="F19" s="1308"/>
      <c r="G19" s="1308"/>
      <c r="H19" s="1308"/>
      <c r="I19" s="1308"/>
      <c r="J19" s="190"/>
      <c r="K19" s="1308"/>
      <c r="L19" s="1308"/>
      <c r="M19" s="1308"/>
      <c r="N19" s="1308"/>
      <c r="O19" s="1308"/>
      <c r="P19" s="1308"/>
      <c r="Q19" s="1308"/>
      <c r="R19" s="1308"/>
      <c r="S19" s="1308"/>
      <c r="T19" s="1308"/>
      <c r="U19" s="1308"/>
      <c r="V19" s="1308"/>
      <c r="W19" s="1308"/>
      <c r="X19" s="1308"/>
    </row>
    <row r="20">
      <c r="A20" s="836"/>
      <c r="B20" s="1308"/>
      <c r="C20" s="1308"/>
      <c r="D20" s="1308"/>
      <c r="E20" s="1308"/>
      <c r="F20" s="1308"/>
      <c r="G20" s="1308"/>
      <c r="H20" s="1308"/>
      <c r="I20" s="1308"/>
      <c r="J20" s="190"/>
      <c r="K20" s="1308"/>
      <c r="L20" s="1308"/>
      <c r="M20" s="1308"/>
      <c r="N20" s="1308"/>
      <c r="O20" s="1308"/>
      <c r="P20" s="1308"/>
      <c r="Q20" s="1308"/>
      <c r="R20" s="1308"/>
      <c r="S20" s="1308"/>
      <c r="T20" s="1308"/>
      <c r="U20" s="1308"/>
      <c r="V20" s="1308"/>
      <c r="W20" s="1308"/>
      <c r="X20" s="1308"/>
    </row>
    <row r="21">
      <c r="A21" s="836"/>
      <c r="B21" s="1308"/>
      <c r="C21" s="1308"/>
      <c r="D21" s="1308"/>
      <c r="E21" s="1308"/>
      <c r="F21" s="1308"/>
      <c r="G21" s="1308"/>
      <c r="H21" s="1308"/>
      <c r="I21" s="1308"/>
      <c r="J21" s="1308"/>
      <c r="K21" s="1308"/>
      <c r="L21" s="1308"/>
      <c r="M21" s="1308"/>
      <c r="N21" s="1308"/>
      <c r="O21" s="1308"/>
      <c r="P21" s="1308"/>
      <c r="Q21" s="1308"/>
      <c r="R21" s="1308"/>
      <c r="S21" s="1308"/>
      <c r="T21" s="1308"/>
      <c r="U21" s="1308"/>
      <c r="V21" s="1308"/>
      <c r="W21" s="1308"/>
      <c r="X21" s="1308"/>
    </row>
    <row r="22">
      <c r="A22" s="836"/>
      <c r="B22" s="1308"/>
      <c r="C22" s="1308"/>
      <c r="D22" s="1308"/>
      <c r="E22" s="1308"/>
      <c r="F22" s="1308"/>
      <c r="G22" s="1308"/>
      <c r="H22" s="1308"/>
      <c r="I22" s="1308"/>
      <c r="J22" s="1308"/>
      <c r="K22" s="1308"/>
      <c r="L22" s="1308"/>
      <c r="M22" s="1308"/>
      <c r="N22" s="1308"/>
      <c r="O22" s="1308"/>
      <c r="P22" s="1308"/>
      <c r="Q22" s="1308"/>
      <c r="R22" s="1308"/>
      <c r="S22" s="1308"/>
      <c r="T22" s="1308"/>
      <c r="U22" s="1308"/>
      <c r="V22" s="1308"/>
      <c r="W22" s="1308"/>
      <c r="X22" s="1308"/>
    </row>
    <row r="23">
      <c r="A23" s="836"/>
      <c r="B23" s="1308"/>
      <c r="C23" s="1308"/>
      <c r="D23" s="1308"/>
      <c r="E23" s="1308"/>
      <c r="F23" s="1308"/>
      <c r="G23" s="1308"/>
      <c r="H23" s="1308"/>
      <c r="I23" s="1308"/>
      <c r="J23" s="1308"/>
      <c r="K23" s="1308"/>
      <c r="L23" s="1308"/>
      <c r="M23" s="1308"/>
      <c r="N23" s="1308"/>
      <c r="O23" s="1308"/>
      <c r="P23" s="1308"/>
      <c r="Q23" s="1308"/>
      <c r="R23" s="1308"/>
      <c r="S23" s="1308"/>
      <c r="T23" s="1308"/>
      <c r="U23" s="1308"/>
      <c r="V23" s="1308"/>
      <c r="W23" s="1308"/>
      <c r="X23" s="1308"/>
    </row>
    <row r="24">
      <c r="A24" s="836"/>
      <c r="B24" s="1308"/>
      <c r="C24" s="1308"/>
      <c r="D24" s="1308"/>
      <c r="E24" s="1308"/>
      <c r="F24" s="1308"/>
      <c r="G24" s="1308"/>
      <c r="H24" s="1308"/>
      <c r="I24" s="1308"/>
      <c r="J24" s="1308"/>
      <c r="K24" s="1308"/>
      <c r="L24" s="1308"/>
      <c r="M24" s="1308"/>
      <c r="N24" s="1308"/>
      <c r="O24" s="1308"/>
      <c r="P24" s="1308"/>
      <c r="Q24" s="1308"/>
      <c r="R24" s="1308"/>
      <c r="S24" s="1308"/>
      <c r="T24" s="1308"/>
      <c r="U24" s="1308"/>
      <c r="V24" s="1308"/>
      <c r="W24" s="1308"/>
      <c r="X24" s="1308"/>
    </row>
    <row r="25">
      <c r="A25" s="836"/>
      <c r="B25" s="1308"/>
      <c r="C25" s="1308"/>
      <c r="D25" s="1308"/>
      <c r="E25" s="1308"/>
      <c r="F25" s="1308"/>
      <c r="G25" s="1308"/>
      <c r="H25" s="1308"/>
      <c r="I25" s="1308"/>
      <c r="J25" s="1308"/>
      <c r="K25" s="1308"/>
      <c r="L25" s="1308"/>
      <c r="M25" s="1308"/>
      <c r="N25" s="1308"/>
      <c r="O25" s="1308"/>
      <c r="P25" s="1308"/>
      <c r="Q25" s="1308"/>
      <c r="R25" s="1308"/>
      <c r="S25" s="1308"/>
      <c r="T25" s="1308"/>
      <c r="U25" s="1308"/>
      <c r="V25" s="1308"/>
      <c r="W25" s="1308"/>
      <c r="X25" s="1308"/>
    </row>
    <row r="26">
      <c r="A26" s="836"/>
      <c r="B26" s="1308"/>
      <c r="C26" s="1308"/>
      <c r="D26" s="1308"/>
      <c r="E26" s="1308"/>
      <c r="F26" s="1308"/>
      <c r="G26" s="1308"/>
      <c r="H26" s="1308"/>
      <c r="I26" s="1308"/>
      <c r="J26" s="1308"/>
      <c r="K26" s="1308"/>
      <c r="L26" s="1308"/>
      <c r="M26" s="1308"/>
      <c r="N26" s="1308"/>
      <c r="O26" s="1308"/>
      <c r="P26" s="1308"/>
      <c r="Q26" s="1308"/>
      <c r="R26" s="1308"/>
      <c r="S26" s="1308"/>
      <c r="T26" s="1308"/>
      <c r="U26" s="1308"/>
      <c r="V26" s="1308"/>
      <c r="W26" s="1308"/>
      <c r="X26" s="1308"/>
    </row>
    <row r="27">
      <c r="A27" s="836"/>
      <c r="B27" s="1308"/>
      <c r="C27" s="1308"/>
      <c r="D27" s="1308"/>
      <c r="E27" s="1308"/>
      <c r="F27" s="1308"/>
      <c r="G27" s="1308"/>
      <c r="H27" s="1308"/>
      <c r="I27" s="1308"/>
      <c r="J27" s="1308"/>
      <c r="K27" s="1308"/>
      <c r="L27" s="1308"/>
      <c r="M27" s="1308"/>
      <c r="N27" s="1308"/>
      <c r="O27" s="1308"/>
      <c r="P27" s="1308"/>
      <c r="Q27" s="1308"/>
      <c r="R27" s="1308"/>
      <c r="S27" s="1308"/>
      <c r="T27" s="1308"/>
      <c r="U27" s="1308"/>
      <c r="V27" s="1308"/>
      <c r="W27" s="1308"/>
      <c r="X27" s="1308"/>
    </row>
    <row r="28">
      <c r="A28" s="836"/>
      <c r="B28" s="1308"/>
      <c r="C28" s="1308"/>
      <c r="D28" s="1308"/>
      <c r="E28" s="1308"/>
      <c r="F28" s="1308"/>
      <c r="G28" s="1308"/>
      <c r="H28" s="1308"/>
      <c r="I28" s="1308"/>
      <c r="J28" s="1308"/>
      <c r="K28" s="1308"/>
      <c r="L28" s="1308"/>
      <c r="M28" s="1308"/>
      <c r="N28" s="1308"/>
      <c r="O28" s="1308"/>
      <c r="P28" s="1308"/>
      <c r="Q28" s="1308"/>
      <c r="R28" s="1308"/>
      <c r="S28" s="1308"/>
      <c r="T28" s="1308"/>
      <c r="U28" s="1308"/>
      <c r="V28" s="1308"/>
      <c r="W28" s="1308"/>
      <c r="X28" s="1308"/>
    </row>
    <row r="29">
      <c r="A29" s="836"/>
      <c r="B29" s="1308"/>
      <c r="C29" s="1308"/>
      <c r="D29" s="1308"/>
      <c r="E29" s="1308"/>
      <c r="F29" s="1308"/>
      <c r="G29" s="1308"/>
      <c r="H29" s="1308"/>
      <c r="I29" s="1308"/>
      <c r="J29" s="1308"/>
      <c r="K29" s="1308"/>
      <c r="L29" s="1308"/>
      <c r="M29" s="1308"/>
      <c r="N29" s="1308"/>
      <c r="O29" s="1308"/>
      <c r="P29" s="1308"/>
      <c r="Q29" s="1308"/>
      <c r="R29" s="1308"/>
      <c r="S29" s="1308"/>
      <c r="T29" s="1308"/>
      <c r="U29" s="1308"/>
      <c r="V29" s="1308"/>
      <c r="W29" s="1308"/>
      <c r="X29" s="1308"/>
    </row>
    <row r="30">
      <c r="A30" s="836"/>
      <c r="B30" s="1308"/>
      <c r="C30" s="1308"/>
      <c r="D30" s="1308"/>
      <c r="E30" s="1308"/>
      <c r="F30" s="1308"/>
      <c r="G30" s="1308"/>
      <c r="H30" s="1308"/>
      <c r="I30" s="1308"/>
      <c r="J30" s="1308"/>
      <c r="K30" s="1308"/>
      <c r="L30" s="1308"/>
      <c r="M30" s="1308"/>
      <c r="N30" s="1308"/>
      <c r="O30" s="1308"/>
      <c r="P30" s="1308"/>
      <c r="Q30" s="1308"/>
      <c r="R30" s="1308"/>
      <c r="S30" s="1308"/>
      <c r="T30" s="1308"/>
      <c r="U30" s="1308"/>
      <c r="V30" s="1308"/>
      <c r="W30" s="1308"/>
      <c r="X30" s="1308"/>
    </row>
    <row r="31">
      <c r="A31" s="836"/>
      <c r="B31" s="1308"/>
      <c r="C31" s="1308"/>
      <c r="D31" s="1308"/>
      <c r="E31" s="1308"/>
      <c r="F31" s="1308"/>
      <c r="G31" s="1308"/>
      <c r="H31" s="1308"/>
      <c r="I31" s="1308"/>
      <c r="J31" s="1308"/>
      <c r="K31" s="1308"/>
      <c r="L31" s="1308"/>
      <c r="M31" s="1308"/>
      <c r="N31" s="1308"/>
      <c r="O31" s="1308"/>
      <c r="P31" s="1308"/>
      <c r="Q31" s="1308"/>
      <c r="R31" s="1308"/>
      <c r="S31" s="1308"/>
      <c r="T31" s="1308"/>
      <c r="U31" s="1308"/>
      <c r="V31" s="1308"/>
      <c r="W31" s="1308"/>
      <c r="X31" s="1308"/>
    </row>
    <row r="32">
      <c r="A32" s="836"/>
      <c r="B32" s="1308"/>
      <c r="C32" s="1308"/>
      <c r="D32" s="1308"/>
      <c r="E32" s="1308"/>
      <c r="F32" s="1308"/>
      <c r="G32" s="1308"/>
      <c r="H32" s="1308"/>
      <c r="I32" s="1308"/>
      <c r="J32" s="1308"/>
      <c r="K32" s="1308"/>
      <c r="L32" s="1308"/>
      <c r="M32" s="1308"/>
      <c r="N32" s="1308"/>
      <c r="O32" s="1308"/>
      <c r="P32" s="1308"/>
      <c r="Q32" s="1308"/>
      <c r="R32" s="1308"/>
      <c r="S32" s="1308"/>
      <c r="T32" s="1308"/>
      <c r="U32" s="1308"/>
      <c r="V32" s="1308"/>
      <c r="W32" s="1308"/>
      <c r="X32" s="1308"/>
    </row>
    <row r="33">
      <c r="A33" s="836"/>
      <c r="B33" s="1308"/>
      <c r="C33" s="1308"/>
      <c r="D33" s="1308"/>
      <c r="E33" s="1308"/>
      <c r="F33" s="1308"/>
      <c r="G33" s="1308"/>
      <c r="H33" s="1308"/>
      <c r="I33" s="1308"/>
      <c r="J33" s="1308"/>
      <c r="K33" s="1308"/>
      <c r="L33" s="1308"/>
      <c r="M33" s="1308"/>
      <c r="N33" s="1308"/>
      <c r="O33" s="1308"/>
      <c r="P33" s="1308"/>
      <c r="Q33" s="1308"/>
      <c r="R33" s="1308"/>
      <c r="S33" s="1308"/>
      <c r="T33" s="1308"/>
      <c r="U33" s="1308"/>
      <c r="V33" s="1308"/>
      <c r="W33" s="1308"/>
      <c r="X33" s="1308"/>
    </row>
    <row r="34">
      <c r="A34" s="836"/>
      <c r="B34" s="1308"/>
      <c r="C34" s="1308"/>
      <c r="D34" s="1308"/>
      <c r="E34" s="1308"/>
      <c r="F34" s="1308"/>
      <c r="G34" s="1308"/>
      <c r="H34" s="1308"/>
      <c r="I34" s="1308"/>
      <c r="J34" s="1308"/>
      <c r="K34" s="1308"/>
      <c r="L34" s="1308"/>
      <c r="M34" s="1308"/>
      <c r="N34" s="1308"/>
      <c r="O34" s="1308"/>
      <c r="P34" s="1308"/>
      <c r="Q34" s="1308"/>
      <c r="R34" s="1308"/>
      <c r="S34" s="1308"/>
      <c r="T34" s="1308"/>
      <c r="U34" s="1308"/>
      <c r="V34" s="1308"/>
      <c r="W34" s="1308"/>
      <c r="X34" s="1308"/>
    </row>
    <row r="35">
      <c r="A35" s="836"/>
      <c r="B35" s="1308"/>
      <c r="C35" s="1308"/>
      <c r="D35" s="1308"/>
      <c r="E35" s="1308"/>
      <c r="F35" s="1308"/>
      <c r="G35" s="1308"/>
      <c r="H35" s="1308"/>
      <c r="I35" s="1308"/>
      <c r="J35" s="1308"/>
      <c r="K35" s="1308"/>
      <c r="L35" s="1308"/>
      <c r="M35" s="1308"/>
      <c r="N35" s="1308"/>
      <c r="O35" s="1308"/>
      <c r="P35" s="1308"/>
      <c r="Q35" s="1308"/>
      <c r="R35" s="1308"/>
      <c r="S35" s="1308"/>
      <c r="T35" s="1308"/>
      <c r="U35" s="1308"/>
      <c r="V35" s="1308"/>
      <c r="W35" s="1308"/>
      <c r="X35" s="1308"/>
    </row>
    <row r="36">
      <c r="A36" s="836"/>
      <c r="B36" s="1308"/>
      <c r="C36" s="1308"/>
      <c r="D36" s="1308"/>
      <c r="E36" s="1308"/>
      <c r="F36" s="1308"/>
      <c r="G36" s="1308"/>
      <c r="H36" s="1308"/>
      <c r="I36" s="1308"/>
      <c r="J36" s="1308"/>
      <c r="K36" s="1308"/>
      <c r="L36" s="1308"/>
      <c r="M36" s="1308"/>
      <c r="N36" s="1308"/>
      <c r="O36" s="1308"/>
      <c r="P36" s="1308"/>
      <c r="Q36" s="1308"/>
      <c r="R36" s="1308"/>
      <c r="S36" s="1308"/>
      <c r="T36" s="1308"/>
      <c r="U36" s="1308"/>
      <c r="V36" s="1308"/>
      <c r="W36" s="1308"/>
      <c r="X36" s="1308"/>
    </row>
    <row r="37">
      <c r="A37" s="836"/>
      <c r="B37" s="1308"/>
      <c r="C37" s="1308"/>
      <c r="D37" s="1308"/>
      <c r="E37" s="1308"/>
      <c r="F37" s="1308"/>
      <c r="G37" s="1308"/>
      <c r="H37" s="1308"/>
      <c r="I37" s="1308"/>
      <c r="J37" s="1308"/>
      <c r="K37" s="1308"/>
      <c r="L37" s="1308"/>
      <c r="M37" s="1308"/>
      <c r="N37" s="1308"/>
      <c r="O37" s="1308"/>
      <c r="P37" s="1308"/>
      <c r="Q37" s="1308"/>
      <c r="R37" s="1308"/>
      <c r="S37" s="1308"/>
      <c r="T37" s="1308"/>
      <c r="U37" s="1308"/>
      <c r="V37" s="1308"/>
      <c r="W37" s="1308"/>
      <c r="X37" s="1308"/>
    </row>
    <row r="38">
      <c r="A38" s="836"/>
      <c r="B38" s="1308"/>
      <c r="C38" s="1308"/>
      <c r="D38" s="1308"/>
      <c r="E38" s="1308"/>
      <c r="F38" s="1308"/>
      <c r="G38" s="1308"/>
      <c r="H38" s="1308"/>
      <c r="I38" s="1308"/>
      <c r="J38" s="1308"/>
      <c r="K38" s="1308"/>
      <c r="L38" s="1308"/>
      <c r="M38" s="1308"/>
      <c r="N38" s="1308"/>
      <c r="O38" s="1308"/>
      <c r="P38" s="1308"/>
      <c r="Q38" s="1308"/>
      <c r="R38" s="1308"/>
      <c r="S38" s="1308"/>
      <c r="T38" s="1308"/>
      <c r="U38" s="1308"/>
      <c r="V38" s="1308"/>
      <c r="W38" s="1308"/>
      <c r="X38" s="1308"/>
    </row>
    <row r="39">
      <c r="A39" s="836"/>
      <c r="B39" s="1308"/>
      <c r="C39" s="1308"/>
      <c r="D39" s="1308"/>
      <c r="E39" s="1308"/>
      <c r="F39" s="1308"/>
      <c r="G39" s="1308"/>
      <c r="H39" s="1308"/>
      <c r="I39" s="1308"/>
      <c r="J39" s="1308"/>
      <c r="K39" s="1308"/>
      <c r="L39" s="1308"/>
      <c r="M39" s="1308"/>
      <c r="N39" s="1308"/>
      <c r="O39" s="1308"/>
      <c r="P39" s="1308"/>
      <c r="Q39" s="1308"/>
      <c r="R39" s="1308"/>
      <c r="S39" s="1308"/>
      <c r="T39" s="1308"/>
      <c r="U39" s="1308"/>
      <c r="V39" s="1308"/>
      <c r="W39" s="1308"/>
      <c r="X39" s="1308"/>
    </row>
    <row r="40">
      <c r="A40" s="836"/>
      <c r="B40" s="1308"/>
      <c r="C40" s="1308"/>
      <c r="D40" s="1308"/>
      <c r="E40" s="1308"/>
      <c r="F40" s="1308"/>
      <c r="G40" s="1308"/>
      <c r="H40" s="1308"/>
      <c r="I40" s="1308"/>
      <c r="J40" s="1308"/>
      <c r="K40" s="1308"/>
      <c r="L40" s="1308"/>
      <c r="M40" s="1308"/>
      <c r="N40" s="1308"/>
      <c r="O40" s="1308"/>
      <c r="P40" s="1308"/>
      <c r="Q40" s="1308"/>
      <c r="R40" s="1308"/>
      <c r="S40" s="1308"/>
      <c r="T40" s="1308"/>
      <c r="U40" s="1308"/>
      <c r="V40" s="1308"/>
      <c r="W40" s="1308"/>
      <c r="X40" s="1308"/>
    </row>
    <row r="41">
      <c r="A41" s="836"/>
      <c r="B41" s="1308"/>
      <c r="C41" s="1308"/>
      <c r="D41" s="1308"/>
      <c r="E41" s="1308"/>
      <c r="F41" s="1308"/>
      <c r="G41" s="1308"/>
      <c r="H41" s="1308"/>
      <c r="I41" s="1308"/>
      <c r="J41" s="1308"/>
      <c r="K41" s="1308"/>
      <c r="L41" s="1308"/>
      <c r="M41" s="1308"/>
      <c r="N41" s="1308"/>
      <c r="O41" s="1308"/>
      <c r="P41" s="1308"/>
      <c r="Q41" s="1308"/>
      <c r="R41" s="1308"/>
      <c r="S41" s="1308"/>
      <c r="T41" s="1308"/>
      <c r="U41" s="1308"/>
      <c r="V41" s="1308"/>
      <c r="W41" s="1308"/>
      <c r="X41" s="1308"/>
    </row>
    <row r="42">
      <c r="A42" s="836"/>
      <c r="B42" s="1308"/>
      <c r="C42" s="1308"/>
      <c r="D42" s="1308"/>
      <c r="E42" s="1308"/>
      <c r="F42" s="1308"/>
      <c r="G42" s="1308"/>
      <c r="H42" s="1308"/>
      <c r="I42" s="1308"/>
      <c r="J42" s="1308"/>
      <c r="K42" s="1308"/>
      <c r="L42" s="1308"/>
      <c r="M42" s="1308"/>
      <c r="N42" s="1308"/>
      <c r="O42" s="1308"/>
      <c r="P42" s="1308"/>
      <c r="Q42" s="1308"/>
      <c r="R42" s="1308"/>
      <c r="S42" s="1308"/>
      <c r="T42" s="1308"/>
      <c r="U42" s="1308"/>
      <c r="V42" s="1308"/>
      <c r="W42" s="1308"/>
      <c r="X42" s="1308"/>
    </row>
    <row r="43">
      <c r="A43" s="836"/>
      <c r="B43" s="1308"/>
      <c r="C43" s="1308"/>
      <c r="D43" s="1308"/>
      <c r="E43" s="1308"/>
      <c r="F43" s="1308"/>
      <c r="G43" s="1308"/>
      <c r="H43" s="1308"/>
      <c r="I43" s="1308"/>
      <c r="J43" s="1308"/>
      <c r="K43" s="1308"/>
      <c r="L43" s="1308"/>
      <c r="M43" s="1308"/>
      <c r="N43" s="1308"/>
      <c r="O43" s="1308"/>
      <c r="P43" s="1308"/>
      <c r="Q43" s="1308"/>
      <c r="R43" s="1308"/>
      <c r="S43" s="1308"/>
      <c r="T43" s="1308"/>
      <c r="U43" s="1308"/>
      <c r="V43" s="1308"/>
      <c r="W43" s="1308"/>
      <c r="X43" s="1308"/>
    </row>
    <row r="44">
      <c r="A44" s="836"/>
      <c r="B44" s="1308"/>
      <c r="C44" s="1308"/>
      <c r="D44" s="1308"/>
      <c r="E44" s="1308"/>
      <c r="F44" s="1308"/>
      <c r="G44" s="1308"/>
      <c r="H44" s="1308"/>
      <c r="I44" s="1308"/>
      <c r="J44" s="1308"/>
      <c r="K44" s="1308"/>
      <c r="L44" s="1308"/>
      <c r="M44" s="1308"/>
      <c r="N44" s="1308"/>
      <c r="O44" s="1308"/>
      <c r="P44" s="1308"/>
      <c r="Q44" s="1308"/>
      <c r="R44" s="1308"/>
      <c r="S44" s="1308"/>
      <c r="T44" s="1308"/>
      <c r="U44" s="1308"/>
      <c r="V44" s="1308"/>
      <c r="W44" s="1308"/>
      <c r="X44" s="1308"/>
    </row>
    <row r="45">
      <c r="A45" s="836"/>
      <c r="B45" s="1308"/>
      <c r="C45" s="1308"/>
      <c r="D45" s="1308"/>
      <c r="E45" s="1308"/>
      <c r="F45" s="1308"/>
      <c r="G45" s="1308"/>
      <c r="H45" s="1308"/>
      <c r="I45" s="1308"/>
      <c r="J45" s="1308"/>
      <c r="K45" s="1308"/>
      <c r="L45" s="1308"/>
      <c r="M45" s="1308"/>
      <c r="N45" s="1308"/>
      <c r="O45" s="1308"/>
      <c r="P45" s="1308"/>
      <c r="Q45" s="1308"/>
      <c r="R45" s="1308"/>
      <c r="S45" s="1308"/>
      <c r="T45" s="1308"/>
      <c r="U45" s="1308"/>
      <c r="V45" s="1308"/>
      <c r="W45" s="1308"/>
      <c r="X45" s="1308"/>
    </row>
    <row r="46">
      <c r="A46" s="836"/>
      <c r="B46" s="1308"/>
      <c r="C46" s="1308"/>
      <c r="D46" s="1308"/>
      <c r="E46" s="1308"/>
      <c r="F46" s="1308"/>
      <c r="G46" s="1308"/>
      <c r="H46" s="1308"/>
      <c r="I46" s="1308"/>
      <c r="J46" s="1308"/>
      <c r="K46" s="1308"/>
      <c r="L46" s="1308"/>
      <c r="M46" s="1308"/>
      <c r="N46" s="1308"/>
      <c r="O46" s="1308"/>
      <c r="P46" s="1308"/>
      <c r="Q46" s="1308"/>
      <c r="R46" s="1308"/>
      <c r="S46" s="1308"/>
      <c r="T46" s="1308"/>
      <c r="U46" s="1308"/>
      <c r="V46" s="1308"/>
      <c r="W46" s="1308"/>
      <c r="X46" s="1308"/>
    </row>
    <row r="47">
      <c r="A47" s="836"/>
      <c r="B47" s="1308"/>
      <c r="C47" s="1308"/>
      <c r="D47" s="1308"/>
      <c r="E47" s="1308"/>
      <c r="F47" s="1308"/>
      <c r="G47" s="1308"/>
      <c r="H47" s="1308"/>
      <c r="I47" s="1308"/>
      <c r="J47" s="1308"/>
      <c r="K47" s="1308"/>
      <c r="L47" s="1308"/>
      <c r="M47" s="1308"/>
      <c r="N47" s="1308"/>
      <c r="O47" s="1308"/>
      <c r="P47" s="1308"/>
      <c r="Q47" s="1308"/>
      <c r="R47" s="1308"/>
      <c r="S47" s="1308"/>
      <c r="T47" s="1308"/>
      <c r="U47" s="1308"/>
      <c r="V47" s="1308"/>
      <c r="W47" s="1308"/>
      <c r="X47" s="1308"/>
    </row>
    <row r="48">
      <c r="A48" s="836"/>
      <c r="B48" s="1308"/>
      <c r="C48" s="1308"/>
      <c r="D48" s="1308"/>
      <c r="E48" s="1308"/>
      <c r="F48" s="1308"/>
      <c r="G48" s="1308"/>
      <c r="H48" s="1308"/>
      <c r="I48" s="1308"/>
      <c r="J48" s="1308"/>
      <c r="K48" s="1308"/>
      <c r="L48" s="1308"/>
      <c r="M48" s="1308"/>
      <c r="N48" s="1308"/>
      <c r="O48" s="1308"/>
      <c r="P48" s="1308"/>
      <c r="Q48" s="1308"/>
      <c r="R48" s="1308"/>
      <c r="S48" s="1308"/>
      <c r="T48" s="1308"/>
      <c r="U48" s="1308"/>
      <c r="V48" s="1308"/>
      <c r="W48" s="1308"/>
      <c r="X48" s="1308"/>
    </row>
    <row r="49">
      <c r="A49" s="836"/>
      <c r="B49" s="1308"/>
      <c r="C49" s="1308"/>
      <c r="D49" s="1308"/>
      <c r="E49" s="1308"/>
      <c r="F49" s="1308"/>
      <c r="G49" s="1308"/>
      <c r="H49" s="1308"/>
      <c r="I49" s="1308"/>
      <c r="J49" s="1308"/>
      <c r="K49" s="1308"/>
      <c r="L49" s="1308"/>
      <c r="M49" s="1308"/>
      <c r="N49" s="1308"/>
      <c r="O49" s="1308"/>
      <c r="P49" s="1308"/>
      <c r="Q49" s="1308"/>
      <c r="R49" s="1308"/>
      <c r="S49" s="1308"/>
      <c r="T49" s="1308"/>
      <c r="U49" s="1308"/>
      <c r="V49" s="1308"/>
      <c r="W49" s="1308"/>
      <c r="X49" s="1308"/>
    </row>
    <row r="50">
      <c r="A50" s="836"/>
      <c r="B50" s="1308"/>
      <c r="C50" s="1308"/>
      <c r="D50" s="1308"/>
      <c r="E50" s="1308"/>
      <c r="F50" s="1308"/>
      <c r="G50" s="1308"/>
      <c r="H50" s="1308"/>
      <c r="I50" s="1308"/>
      <c r="J50" s="1308"/>
      <c r="K50" s="1308"/>
      <c r="L50" s="1308"/>
      <c r="M50" s="1308"/>
      <c r="N50" s="1308"/>
      <c r="O50" s="1308"/>
      <c r="P50" s="1308"/>
      <c r="Q50" s="1308"/>
      <c r="R50" s="1308"/>
      <c r="S50" s="1308"/>
      <c r="T50" s="1308"/>
      <c r="U50" s="1308"/>
      <c r="V50" s="1308"/>
      <c r="W50" s="1308"/>
      <c r="X50" s="1308"/>
    </row>
    <row r="51">
      <c r="A51" s="836"/>
      <c r="B51" s="1308"/>
      <c r="C51" s="1308"/>
      <c r="D51" s="1308"/>
      <c r="E51" s="1308"/>
      <c r="F51" s="1308"/>
      <c r="G51" s="1308"/>
      <c r="H51" s="1308"/>
      <c r="I51" s="1308"/>
      <c r="J51" s="1308"/>
      <c r="K51" s="1308"/>
      <c r="L51" s="1308"/>
      <c r="M51" s="1308"/>
      <c r="N51" s="1308"/>
      <c r="O51" s="1308"/>
      <c r="P51" s="1308"/>
      <c r="Q51" s="1308"/>
      <c r="R51" s="1308"/>
      <c r="S51" s="1308"/>
      <c r="T51" s="1308"/>
      <c r="U51" s="1308"/>
      <c r="V51" s="1308"/>
      <c r="W51" s="1308"/>
      <c r="X51" s="1308"/>
    </row>
    <row r="52">
      <c r="A52" s="836"/>
      <c r="B52" s="1308"/>
      <c r="C52" s="1308"/>
      <c r="D52" s="1308"/>
      <c r="E52" s="1308"/>
      <c r="F52" s="1308"/>
      <c r="G52" s="1308"/>
      <c r="H52" s="1308"/>
      <c r="I52" s="1308"/>
      <c r="J52" s="1308"/>
      <c r="K52" s="1308"/>
      <c r="L52" s="1308"/>
      <c r="M52" s="1308"/>
      <c r="N52" s="1308"/>
      <c r="O52" s="1308"/>
      <c r="P52" s="1308"/>
      <c r="Q52" s="1308"/>
      <c r="R52" s="1308"/>
      <c r="S52" s="1308"/>
      <c r="T52" s="1308"/>
      <c r="U52" s="1308"/>
      <c r="V52" s="1308"/>
      <c r="W52" s="1308"/>
      <c r="X52" s="1308"/>
    </row>
    <row r="53">
      <c r="A53" s="836"/>
      <c r="B53" s="1308"/>
      <c r="C53" s="1308"/>
      <c r="D53" s="1308"/>
      <c r="E53" s="1308"/>
      <c r="F53" s="1308"/>
      <c r="G53" s="1308"/>
      <c r="H53" s="1308"/>
      <c r="I53" s="1308"/>
      <c r="J53" s="1308"/>
      <c r="K53" s="1308"/>
      <c r="L53" s="1308"/>
      <c r="M53" s="1308"/>
      <c r="N53" s="1308"/>
      <c r="O53" s="1308"/>
      <c r="P53" s="1308"/>
      <c r="Q53" s="1308"/>
      <c r="R53" s="1308"/>
      <c r="S53" s="1308"/>
      <c r="T53" s="1308"/>
      <c r="U53" s="1308"/>
      <c r="V53" s="1308"/>
      <c r="W53" s="1308"/>
      <c r="X53" s="1308"/>
    </row>
    <row r="54">
      <c r="A54" s="836"/>
      <c r="B54" s="1308"/>
      <c r="C54" s="1308"/>
      <c r="D54" s="1308"/>
      <c r="E54" s="1308"/>
      <c r="F54" s="1308"/>
      <c r="G54" s="1308"/>
      <c r="H54" s="1308"/>
      <c r="I54" s="1308"/>
      <c r="J54" s="1308"/>
      <c r="K54" s="1308"/>
      <c r="L54" s="1308"/>
      <c r="M54" s="1308"/>
      <c r="N54" s="1308"/>
      <c r="O54" s="1308"/>
      <c r="P54" s="1308"/>
      <c r="Q54" s="1308"/>
      <c r="R54" s="1308"/>
      <c r="S54" s="1308"/>
      <c r="T54" s="1308"/>
      <c r="U54" s="1308"/>
      <c r="V54" s="1308"/>
      <c r="W54" s="1308"/>
      <c r="X54" s="1308"/>
    </row>
    <row r="55">
      <c r="A55" s="836"/>
      <c r="B55" s="1308"/>
      <c r="C55" s="1308"/>
      <c r="D55" s="1308"/>
      <c r="E55" s="1308"/>
      <c r="F55" s="1308"/>
      <c r="G55" s="1308"/>
      <c r="H55" s="1308"/>
      <c r="I55" s="1308"/>
      <c r="J55" s="1308"/>
      <c r="K55" s="1308"/>
      <c r="L55" s="1308"/>
      <c r="M55" s="1308"/>
      <c r="N55" s="1308"/>
      <c r="O55" s="1308"/>
      <c r="P55" s="1308"/>
      <c r="Q55" s="1308"/>
      <c r="R55" s="1308"/>
      <c r="S55" s="1308"/>
      <c r="T55" s="1308"/>
      <c r="U55" s="1308"/>
      <c r="V55" s="1308"/>
      <c r="W55" s="1308"/>
      <c r="X55" s="1308"/>
    </row>
    <row r="56">
      <c r="A56" s="836"/>
      <c r="B56" s="1308"/>
      <c r="C56" s="1308"/>
      <c r="D56" s="1308"/>
      <c r="E56" s="1308"/>
      <c r="F56" s="1308"/>
      <c r="G56" s="1308"/>
      <c r="H56" s="1308"/>
      <c r="I56" s="1308"/>
      <c r="J56" s="1308"/>
      <c r="K56" s="1308"/>
      <c r="L56" s="1308"/>
      <c r="M56" s="1308"/>
      <c r="N56" s="1308"/>
      <c r="O56" s="1308"/>
      <c r="P56" s="1308"/>
      <c r="Q56" s="1308"/>
      <c r="R56" s="1308"/>
      <c r="S56" s="1308"/>
      <c r="T56" s="1308"/>
      <c r="U56" s="1308"/>
      <c r="V56" s="1308"/>
      <c r="W56" s="1308"/>
      <c r="X56" s="1308"/>
    </row>
    <row r="57">
      <c r="A57" s="836"/>
      <c r="B57" s="1308"/>
      <c r="C57" s="1308"/>
      <c r="D57" s="1308"/>
      <c r="E57" s="1308"/>
      <c r="F57" s="1308"/>
      <c r="G57" s="1308"/>
      <c r="H57" s="1308"/>
      <c r="I57" s="1308"/>
      <c r="J57" s="1308"/>
      <c r="K57" s="1308"/>
      <c r="L57" s="1308"/>
      <c r="M57" s="1308"/>
      <c r="N57" s="1308"/>
      <c r="O57" s="1308"/>
      <c r="P57" s="1308"/>
      <c r="Q57" s="1308"/>
      <c r="R57" s="1308"/>
      <c r="S57" s="1308"/>
      <c r="T57" s="1308"/>
      <c r="U57" s="1308"/>
      <c r="V57" s="1308"/>
      <c r="W57" s="1308"/>
      <c r="X57" s="1308"/>
    </row>
    <row r="58">
      <c r="A58" s="836"/>
      <c r="B58" s="1308"/>
      <c r="C58" s="1308"/>
      <c r="D58" s="1308"/>
      <c r="E58" s="1308"/>
      <c r="F58" s="1308"/>
      <c r="G58" s="1308"/>
      <c r="H58" s="1308"/>
      <c r="I58" s="1308"/>
      <c r="J58" s="1308"/>
      <c r="K58" s="1308"/>
      <c r="L58" s="1308"/>
      <c r="M58" s="1308"/>
      <c r="N58" s="1308"/>
      <c r="O58" s="1308"/>
      <c r="P58" s="1308"/>
      <c r="Q58" s="1308"/>
      <c r="R58" s="1308"/>
      <c r="S58" s="1308"/>
      <c r="T58" s="1308"/>
      <c r="U58" s="1308"/>
      <c r="V58" s="1308"/>
      <c r="W58" s="1308"/>
      <c r="X58" s="1308"/>
    </row>
    <row r="59">
      <c r="A59" s="836"/>
      <c r="B59" s="1308"/>
      <c r="C59" s="1308"/>
      <c r="D59" s="1308"/>
      <c r="E59" s="1308"/>
      <c r="F59" s="1308"/>
      <c r="G59" s="1308"/>
      <c r="H59" s="1308"/>
      <c r="I59" s="1308"/>
      <c r="J59" s="1308"/>
      <c r="K59" s="1308"/>
      <c r="L59" s="1308"/>
      <c r="M59" s="1308"/>
      <c r="N59" s="1308"/>
      <c r="O59" s="1308"/>
      <c r="P59" s="1308"/>
      <c r="Q59" s="1308"/>
      <c r="R59" s="1308"/>
      <c r="S59" s="1308"/>
      <c r="T59" s="1308"/>
      <c r="U59" s="1308"/>
      <c r="V59" s="1308"/>
      <c r="W59" s="1308"/>
      <c r="X59" s="1308"/>
    </row>
    <row r="60">
      <c r="A60" s="836"/>
      <c r="B60" s="1308"/>
      <c r="C60" s="1308"/>
      <c r="D60" s="1308"/>
      <c r="E60" s="1308"/>
      <c r="F60" s="1308"/>
      <c r="G60" s="1308"/>
      <c r="H60" s="1308"/>
      <c r="I60" s="1308"/>
      <c r="J60" s="1308"/>
      <c r="K60" s="1308"/>
      <c r="L60" s="1308"/>
      <c r="M60" s="1308"/>
      <c r="N60" s="1308"/>
      <c r="O60" s="1308"/>
      <c r="P60" s="1308"/>
      <c r="Q60" s="1308"/>
      <c r="R60" s="1308"/>
      <c r="S60" s="1308"/>
      <c r="T60" s="1308"/>
      <c r="U60" s="1308"/>
      <c r="V60" s="1308"/>
      <c r="W60" s="1308"/>
      <c r="X60" s="1308"/>
    </row>
    <row r="61">
      <c r="A61" s="836"/>
      <c r="B61" s="1308"/>
      <c r="C61" s="1308"/>
      <c r="D61" s="1308"/>
      <c r="E61" s="1308"/>
      <c r="F61" s="1308"/>
      <c r="G61" s="1308"/>
      <c r="H61" s="1308"/>
      <c r="I61" s="1308"/>
      <c r="J61" s="1308"/>
      <c r="K61" s="1308"/>
      <c r="L61" s="1308"/>
      <c r="M61" s="1308"/>
      <c r="N61" s="1308"/>
      <c r="O61" s="1308"/>
      <c r="P61" s="1308"/>
      <c r="Q61" s="1308"/>
      <c r="R61" s="1308"/>
      <c r="S61" s="1308"/>
      <c r="T61" s="1308"/>
      <c r="U61" s="1308"/>
      <c r="V61" s="1308"/>
      <c r="W61" s="1308"/>
      <c r="X61" s="1308"/>
    </row>
    <row r="62">
      <c r="A62" s="836"/>
      <c r="B62" s="1308"/>
      <c r="C62" s="1308"/>
      <c r="D62" s="1308"/>
      <c r="E62" s="1308"/>
      <c r="F62" s="1308"/>
      <c r="G62" s="1308"/>
      <c r="H62" s="1308"/>
      <c r="I62" s="1308"/>
      <c r="J62" s="1308"/>
      <c r="K62" s="1308"/>
      <c r="L62" s="1308"/>
      <c r="M62" s="1308"/>
      <c r="N62" s="1308"/>
      <c r="O62" s="1308"/>
      <c r="P62" s="1308"/>
      <c r="Q62" s="1308"/>
      <c r="R62" s="1308"/>
      <c r="S62" s="1308"/>
      <c r="T62" s="1308"/>
      <c r="U62" s="1308"/>
      <c r="V62" s="1308"/>
      <c r="W62" s="1308"/>
      <c r="X62" s="1308"/>
    </row>
    <row r="63">
      <c r="A63" s="836"/>
      <c r="B63" s="1308"/>
      <c r="C63" s="1308"/>
      <c r="D63" s="1308"/>
      <c r="E63" s="1308"/>
      <c r="F63" s="1308"/>
      <c r="G63" s="1308"/>
      <c r="H63" s="1308"/>
      <c r="I63" s="1308"/>
      <c r="J63" s="1308"/>
      <c r="K63" s="1308"/>
      <c r="L63" s="1308"/>
      <c r="M63" s="1308"/>
      <c r="N63" s="1308"/>
      <c r="O63" s="1308"/>
      <c r="P63" s="1308"/>
      <c r="Q63" s="1308"/>
      <c r="R63" s="1308"/>
      <c r="S63" s="1308"/>
      <c r="T63" s="1308"/>
      <c r="U63" s="1308"/>
      <c r="V63" s="1308"/>
      <c r="W63" s="1308"/>
      <c r="X63" s="1308"/>
    </row>
    <row r="64">
      <c r="A64" s="836"/>
      <c r="B64" s="1308"/>
      <c r="C64" s="1308"/>
      <c r="D64" s="1308"/>
      <c r="E64" s="1308"/>
      <c r="F64" s="1308"/>
      <c r="G64" s="1308"/>
      <c r="H64" s="1308"/>
      <c r="I64" s="1308"/>
      <c r="J64" s="1308"/>
      <c r="K64" s="1308"/>
      <c r="L64" s="1308"/>
      <c r="M64" s="1308"/>
      <c r="N64" s="1308"/>
      <c r="O64" s="1308"/>
      <c r="P64" s="1308"/>
      <c r="Q64" s="1308"/>
      <c r="R64" s="1308"/>
      <c r="S64" s="1308"/>
      <c r="T64" s="1308"/>
      <c r="U64" s="1308"/>
      <c r="V64" s="1308"/>
      <c r="W64" s="1308"/>
      <c r="X64" s="1308"/>
    </row>
    <row r="65">
      <c r="A65" s="836"/>
      <c r="B65" s="1308"/>
      <c r="C65" s="1308"/>
      <c r="D65" s="1308"/>
      <c r="E65" s="1308"/>
      <c r="F65" s="1308"/>
      <c r="G65" s="1308"/>
      <c r="H65" s="1308"/>
      <c r="I65" s="1308"/>
      <c r="J65" s="1308"/>
      <c r="K65" s="1308"/>
      <c r="L65" s="1308"/>
      <c r="M65" s="1308"/>
      <c r="N65" s="1308"/>
      <c r="O65" s="1308"/>
      <c r="P65" s="1308"/>
      <c r="Q65" s="1308"/>
      <c r="R65" s="1308"/>
      <c r="S65" s="1308"/>
      <c r="T65" s="1308"/>
      <c r="U65" s="1308"/>
      <c r="V65" s="1308"/>
      <c r="W65" s="1308"/>
      <c r="X65" s="1308"/>
    </row>
    <row r="66">
      <c r="A66" s="836"/>
      <c r="B66" s="1308"/>
      <c r="C66" s="1308"/>
      <c r="D66" s="1308"/>
      <c r="E66" s="1308"/>
      <c r="F66" s="1308"/>
      <c r="G66" s="1308"/>
      <c r="H66" s="1308"/>
      <c r="I66" s="1308"/>
      <c r="J66" s="1308"/>
      <c r="K66" s="1308"/>
      <c r="L66" s="1308"/>
      <c r="M66" s="1308"/>
      <c r="N66" s="1308"/>
      <c r="O66" s="1308"/>
      <c r="P66" s="1308"/>
      <c r="Q66" s="1308"/>
      <c r="R66" s="1308"/>
      <c r="S66" s="1308"/>
      <c r="T66" s="1308"/>
      <c r="U66" s="1308"/>
      <c r="V66" s="1308"/>
      <c r="W66" s="1308"/>
      <c r="X66" s="1308"/>
    </row>
    <row r="67">
      <c r="A67" s="836"/>
      <c r="B67" s="1308"/>
      <c r="C67" s="1308"/>
      <c r="D67" s="1308"/>
      <c r="E67" s="1308"/>
      <c r="F67" s="1308"/>
      <c r="G67" s="1308"/>
      <c r="H67" s="1308"/>
      <c r="I67" s="1308"/>
      <c r="J67" s="1308"/>
      <c r="K67" s="1308"/>
      <c r="L67" s="1308"/>
      <c r="M67" s="1308"/>
      <c r="N67" s="1308"/>
      <c r="O67" s="1308"/>
      <c r="P67" s="1308"/>
      <c r="Q67" s="1308"/>
      <c r="R67" s="1308"/>
      <c r="S67" s="1308"/>
      <c r="T67" s="1308"/>
      <c r="U67" s="1308"/>
      <c r="V67" s="1308"/>
      <c r="W67" s="1308"/>
      <c r="X67" s="1308"/>
    </row>
    <row r="68">
      <c r="A68" s="836"/>
      <c r="B68" s="1308"/>
      <c r="C68" s="1308"/>
      <c r="D68" s="1308"/>
      <c r="E68" s="1308"/>
      <c r="F68" s="1308"/>
      <c r="G68" s="1308"/>
      <c r="H68" s="1308"/>
      <c r="I68" s="1308"/>
      <c r="J68" s="1308"/>
      <c r="K68" s="1308"/>
      <c r="L68" s="1308"/>
      <c r="M68" s="1308"/>
      <c r="N68" s="1308"/>
      <c r="O68" s="1308"/>
      <c r="P68" s="1308"/>
      <c r="Q68" s="1308"/>
      <c r="R68" s="1308"/>
      <c r="S68" s="1308"/>
      <c r="T68" s="1308"/>
      <c r="U68" s="1308"/>
      <c r="V68" s="1308"/>
      <c r="W68" s="1308"/>
      <c r="X68" s="1308"/>
    </row>
    <row r="69">
      <c r="A69" s="836"/>
      <c r="B69" s="1308"/>
      <c r="C69" s="1308"/>
      <c r="D69" s="1308"/>
      <c r="E69" s="1308"/>
      <c r="F69" s="1308"/>
      <c r="G69" s="1308"/>
      <c r="H69" s="1308"/>
      <c r="I69" s="1308"/>
      <c r="J69" s="1308"/>
      <c r="K69" s="1308"/>
      <c r="L69" s="1308"/>
      <c r="M69" s="1308"/>
      <c r="N69" s="1308"/>
      <c r="O69" s="1308"/>
      <c r="P69" s="1308"/>
      <c r="Q69" s="1308"/>
      <c r="R69" s="1308"/>
      <c r="S69" s="1308"/>
      <c r="T69" s="1308"/>
      <c r="U69" s="1308"/>
      <c r="V69" s="1308"/>
      <c r="W69" s="1308"/>
      <c r="X69" s="1308"/>
    </row>
    <row r="70">
      <c r="A70" s="836"/>
      <c r="B70" s="1308"/>
      <c r="C70" s="1308"/>
      <c r="D70" s="1308"/>
      <c r="E70" s="1308"/>
      <c r="F70" s="1308"/>
      <c r="G70" s="1308"/>
      <c r="H70" s="1308"/>
      <c r="I70" s="1308"/>
      <c r="J70" s="1308"/>
      <c r="K70" s="1308"/>
      <c r="L70" s="1308"/>
      <c r="M70" s="1308"/>
      <c r="N70" s="1308"/>
      <c r="O70" s="1308"/>
      <c r="P70" s="1308"/>
      <c r="Q70" s="1308"/>
      <c r="R70" s="1308"/>
      <c r="S70" s="1308"/>
      <c r="T70" s="1308"/>
      <c r="U70" s="1308"/>
      <c r="V70" s="1308"/>
      <c r="W70" s="1308"/>
      <c r="X70" s="1308"/>
    </row>
    <row r="71">
      <c r="A71" s="836"/>
      <c r="B71" s="1308"/>
      <c r="C71" s="1308"/>
      <c r="D71" s="1308"/>
      <c r="E71" s="1308"/>
      <c r="F71" s="1308"/>
      <c r="G71" s="1308"/>
      <c r="H71" s="1308"/>
      <c r="I71" s="1308"/>
      <c r="J71" s="1308"/>
      <c r="K71" s="1308"/>
      <c r="L71" s="1308"/>
      <c r="M71" s="1308"/>
      <c r="N71" s="1308"/>
      <c r="O71" s="1308"/>
      <c r="P71" s="1308"/>
      <c r="Q71" s="1308"/>
      <c r="R71" s="1308"/>
      <c r="S71" s="1308"/>
      <c r="T71" s="1308"/>
      <c r="U71" s="1308"/>
      <c r="V71" s="1308"/>
      <c r="W71" s="1308"/>
      <c r="X71" s="1308"/>
    </row>
    <row r="72">
      <c r="A72" s="836"/>
      <c r="B72" s="1308"/>
      <c r="C72" s="1308"/>
      <c r="D72" s="1308"/>
      <c r="E72" s="1308"/>
      <c r="F72" s="1308"/>
      <c r="G72" s="1308"/>
      <c r="H72" s="1308"/>
      <c r="I72" s="1308"/>
      <c r="J72" s="1308"/>
      <c r="K72" s="1308"/>
      <c r="L72" s="1308"/>
      <c r="M72" s="1308"/>
      <c r="N72" s="1308"/>
      <c r="O72" s="1308"/>
      <c r="P72" s="1308"/>
      <c r="Q72" s="1308"/>
      <c r="R72" s="1308"/>
      <c r="S72" s="1308"/>
      <c r="T72" s="1308"/>
      <c r="U72" s="1308"/>
      <c r="V72" s="1308"/>
      <c r="W72" s="1308"/>
      <c r="X72" s="1308"/>
    </row>
    <row r="73">
      <c r="A73" s="836"/>
      <c r="B73" s="1308"/>
      <c r="C73" s="1308"/>
      <c r="D73" s="1308"/>
      <c r="E73" s="1308"/>
      <c r="F73" s="1308"/>
      <c r="G73" s="1308"/>
      <c r="H73" s="1308"/>
      <c r="I73" s="1308"/>
      <c r="J73" s="1308"/>
      <c r="K73" s="1308"/>
      <c r="L73" s="1308"/>
      <c r="M73" s="1308"/>
      <c r="N73" s="1308"/>
      <c r="O73" s="1308"/>
      <c r="P73" s="1308"/>
      <c r="Q73" s="1308"/>
      <c r="R73" s="1308"/>
      <c r="S73" s="1308"/>
      <c r="T73" s="1308"/>
      <c r="U73" s="1308"/>
      <c r="V73" s="1308"/>
      <c r="W73" s="1308"/>
      <c r="X73" s="1308"/>
    </row>
    <row r="74">
      <c r="A74" s="836"/>
      <c r="B74" s="1308"/>
      <c r="C74" s="1308"/>
      <c r="D74" s="1308"/>
      <c r="E74" s="1308"/>
      <c r="F74" s="1308"/>
      <c r="G74" s="1308"/>
      <c r="H74" s="1308"/>
      <c r="I74" s="1308"/>
      <c r="J74" s="1308"/>
      <c r="K74" s="1308"/>
      <c r="L74" s="1308"/>
      <c r="M74" s="1308"/>
      <c r="N74" s="1308"/>
      <c r="O74" s="1308"/>
      <c r="P74" s="1308"/>
      <c r="Q74" s="1308"/>
      <c r="R74" s="1308"/>
      <c r="S74" s="1308"/>
      <c r="T74" s="1308"/>
      <c r="U74" s="1308"/>
      <c r="V74" s="1308"/>
      <c r="W74" s="1308"/>
      <c r="X74" s="1308"/>
    </row>
    <row r="75">
      <c r="A75" s="836"/>
      <c r="B75" s="1308"/>
      <c r="C75" s="1308"/>
      <c r="D75" s="1308"/>
      <c r="E75" s="1308"/>
      <c r="F75" s="1308"/>
      <c r="G75" s="1308"/>
      <c r="H75" s="1308"/>
      <c r="I75" s="1308"/>
      <c r="J75" s="1308"/>
      <c r="K75" s="1308"/>
      <c r="L75" s="1308"/>
      <c r="M75" s="1308"/>
      <c r="N75" s="1308"/>
      <c r="O75" s="1308"/>
      <c r="P75" s="1308"/>
      <c r="Q75" s="1308"/>
      <c r="R75" s="1308"/>
      <c r="S75" s="1308"/>
      <c r="T75" s="1308"/>
      <c r="U75" s="1308"/>
      <c r="V75" s="1308"/>
      <c r="W75" s="1308"/>
      <c r="X75" s="1308"/>
    </row>
    <row r="76">
      <c r="A76" s="836"/>
      <c r="B76" s="1308"/>
      <c r="C76" s="1308"/>
      <c r="D76" s="1308"/>
      <c r="E76" s="1308"/>
      <c r="F76" s="1308"/>
      <c r="G76" s="1308"/>
      <c r="H76" s="1308"/>
      <c r="I76" s="1308"/>
      <c r="J76" s="1308"/>
      <c r="K76" s="1308"/>
      <c r="L76" s="1308"/>
      <c r="M76" s="1308"/>
      <c r="N76" s="1308"/>
      <c r="O76" s="1308"/>
      <c r="P76" s="1308"/>
      <c r="Q76" s="1308"/>
      <c r="R76" s="1308"/>
      <c r="S76" s="1308"/>
      <c r="T76" s="1308"/>
      <c r="U76" s="1308"/>
      <c r="V76" s="1308"/>
      <c r="W76" s="1308"/>
      <c r="X76" s="1308"/>
    </row>
    <row r="77">
      <c r="A77" s="836"/>
      <c r="B77" s="1308"/>
      <c r="C77" s="1308"/>
      <c r="D77" s="1308"/>
      <c r="E77" s="1308"/>
      <c r="F77" s="1308"/>
      <c r="G77" s="1308"/>
      <c r="H77" s="1308"/>
      <c r="I77" s="1308"/>
      <c r="J77" s="1308"/>
      <c r="K77" s="1308"/>
      <c r="L77" s="1308"/>
      <c r="M77" s="1308"/>
      <c r="N77" s="1308"/>
      <c r="O77" s="1308"/>
      <c r="P77" s="1308"/>
      <c r="Q77" s="1308"/>
      <c r="R77" s="1308"/>
      <c r="S77" s="1308"/>
      <c r="T77" s="1308"/>
      <c r="U77" s="1308"/>
      <c r="V77" s="1308"/>
      <c r="W77" s="1308"/>
      <c r="X77" s="1308"/>
    </row>
    <row r="78">
      <c r="A78" s="836"/>
      <c r="B78" s="1308"/>
      <c r="C78" s="1308"/>
      <c r="D78" s="1308"/>
      <c r="E78" s="1308"/>
      <c r="F78" s="1308"/>
      <c r="G78" s="1308"/>
      <c r="H78" s="1308"/>
      <c r="I78" s="1308"/>
      <c r="J78" s="1308"/>
      <c r="K78" s="1308"/>
      <c r="L78" s="1308"/>
      <c r="M78" s="1308"/>
      <c r="N78" s="1308"/>
      <c r="O78" s="1308"/>
      <c r="P78" s="1308"/>
      <c r="Q78" s="1308"/>
      <c r="R78" s="1308"/>
      <c r="S78" s="1308"/>
      <c r="T78" s="1308"/>
      <c r="U78" s="1308"/>
      <c r="V78" s="1308"/>
      <c r="W78" s="1308"/>
      <c r="X78" s="1308"/>
    </row>
    <row r="79">
      <c r="A79" s="836"/>
      <c r="B79" s="1308"/>
      <c r="C79" s="1308"/>
      <c r="D79" s="1308"/>
      <c r="E79" s="1308"/>
      <c r="F79" s="1308"/>
      <c r="G79" s="1308"/>
      <c r="H79" s="1308"/>
      <c r="I79" s="1308"/>
      <c r="J79" s="1308"/>
      <c r="K79" s="1308"/>
      <c r="L79" s="1308"/>
      <c r="M79" s="1308"/>
      <c r="N79" s="1308"/>
      <c r="O79" s="1308"/>
      <c r="P79" s="1308"/>
      <c r="Q79" s="1308"/>
      <c r="R79" s="1308"/>
      <c r="S79" s="1308"/>
      <c r="T79" s="1308"/>
      <c r="U79" s="1308"/>
      <c r="V79" s="1308"/>
      <c r="W79" s="1308"/>
      <c r="X79" s="1308"/>
    </row>
    <row r="80">
      <c r="A80" s="836"/>
      <c r="B80" s="1308"/>
      <c r="C80" s="1308"/>
      <c r="D80" s="1308"/>
      <c r="E80" s="1308"/>
      <c r="F80" s="1308"/>
      <c r="G80" s="1308"/>
      <c r="H80" s="1308"/>
      <c r="I80" s="1308"/>
      <c r="J80" s="1308"/>
      <c r="K80" s="1308"/>
      <c r="L80" s="1308"/>
      <c r="M80" s="1308"/>
      <c r="N80" s="1308"/>
      <c r="O80" s="1308"/>
      <c r="P80" s="1308"/>
      <c r="Q80" s="1308"/>
      <c r="R80" s="1308"/>
      <c r="S80" s="1308"/>
      <c r="T80" s="1308"/>
      <c r="U80" s="1308"/>
      <c r="V80" s="1308"/>
      <c r="W80" s="1308"/>
      <c r="X80" s="1308"/>
    </row>
    <row r="81">
      <c r="A81" s="836"/>
      <c r="B81" s="1308"/>
      <c r="C81" s="1308"/>
      <c r="D81" s="1308"/>
      <c r="E81" s="1308"/>
      <c r="F81" s="1308"/>
      <c r="G81" s="1308"/>
      <c r="H81" s="1308"/>
      <c r="I81" s="1308"/>
      <c r="J81" s="1308"/>
      <c r="K81" s="1308"/>
      <c r="L81" s="1308"/>
      <c r="M81" s="1308"/>
      <c r="N81" s="1308"/>
      <c r="O81" s="1308"/>
      <c r="P81" s="1308"/>
      <c r="Q81" s="1308"/>
      <c r="R81" s="1308"/>
      <c r="S81" s="1308"/>
      <c r="T81" s="1308"/>
      <c r="U81" s="1308"/>
      <c r="V81" s="1308"/>
      <c r="W81" s="1308"/>
      <c r="X81" s="1308"/>
    </row>
    <row r="82">
      <c r="A82" s="836"/>
      <c r="B82" s="1308"/>
      <c r="C82" s="1308"/>
      <c r="D82" s="1308"/>
      <c r="E82" s="1308"/>
      <c r="F82" s="1308"/>
      <c r="G82" s="1308"/>
      <c r="H82" s="1308"/>
      <c r="I82" s="1308"/>
      <c r="J82" s="1308"/>
      <c r="K82" s="1308"/>
      <c r="L82" s="1308"/>
      <c r="M82" s="1308"/>
      <c r="N82" s="1308"/>
      <c r="O82" s="1308"/>
      <c r="P82" s="1308"/>
      <c r="Q82" s="1308"/>
      <c r="R82" s="1308"/>
      <c r="S82" s="1308"/>
      <c r="T82" s="1308"/>
      <c r="U82" s="1308"/>
      <c r="V82" s="1308"/>
      <c r="W82" s="1308"/>
      <c r="X82" s="1308"/>
    </row>
    <row r="83">
      <c r="A83" s="836"/>
      <c r="B83" s="1308"/>
      <c r="C83" s="1308"/>
      <c r="D83" s="1308"/>
      <c r="E83" s="1308"/>
      <c r="F83" s="1308"/>
      <c r="G83" s="1308"/>
      <c r="H83" s="1308"/>
      <c r="I83" s="1308"/>
      <c r="J83" s="1308"/>
      <c r="K83" s="1308"/>
      <c r="L83" s="1308"/>
      <c r="M83" s="1308"/>
      <c r="N83" s="1308"/>
      <c r="O83" s="1308"/>
      <c r="P83" s="1308"/>
      <c r="Q83" s="1308"/>
      <c r="R83" s="1308"/>
      <c r="S83" s="1308"/>
      <c r="T83" s="1308"/>
      <c r="U83" s="1308"/>
      <c r="V83" s="1308"/>
      <c r="W83" s="1308"/>
      <c r="X83" s="1308"/>
    </row>
    <row r="84">
      <c r="A84" s="836"/>
      <c r="B84" s="1308"/>
      <c r="C84" s="1308"/>
      <c r="D84" s="1308"/>
      <c r="E84" s="1308"/>
      <c r="F84" s="1308"/>
      <c r="G84" s="1308"/>
      <c r="H84" s="1308"/>
      <c r="I84" s="1308"/>
      <c r="J84" s="1308"/>
      <c r="K84" s="1308"/>
      <c r="L84" s="1308"/>
      <c r="M84" s="1308"/>
      <c r="N84" s="1308"/>
      <c r="O84" s="1308"/>
      <c r="P84" s="1308"/>
      <c r="Q84" s="1308"/>
      <c r="R84" s="1308"/>
      <c r="S84" s="1308"/>
      <c r="T84" s="1308"/>
      <c r="U84" s="1308"/>
      <c r="V84" s="1308"/>
      <c r="W84" s="1308"/>
      <c r="X84" s="1308"/>
    </row>
    <row r="85">
      <c r="A85" s="836"/>
      <c r="B85" s="1308"/>
      <c r="C85" s="1308"/>
      <c r="D85" s="1308"/>
      <c r="E85" s="1308"/>
      <c r="F85" s="1308"/>
      <c r="G85" s="1308"/>
      <c r="H85" s="1308"/>
      <c r="I85" s="1308"/>
      <c r="J85" s="1308"/>
      <c r="K85" s="1308"/>
      <c r="L85" s="1308"/>
      <c r="M85" s="1308"/>
      <c r="N85" s="1308"/>
      <c r="O85" s="1308"/>
      <c r="P85" s="1308"/>
      <c r="Q85" s="1308"/>
      <c r="R85" s="1308"/>
      <c r="S85" s="1308"/>
      <c r="T85" s="1308"/>
      <c r="U85" s="1308"/>
      <c r="V85" s="1308"/>
      <c r="W85" s="1308"/>
      <c r="X85" s="1308"/>
    </row>
    <row r="86">
      <c r="A86" s="836"/>
      <c r="B86" s="1308"/>
      <c r="C86" s="1308"/>
      <c r="D86" s="1308"/>
      <c r="E86" s="1308"/>
      <c r="F86" s="1308"/>
      <c r="G86" s="1308"/>
      <c r="H86" s="1308"/>
      <c r="I86" s="1308"/>
      <c r="J86" s="1308"/>
      <c r="K86" s="1308"/>
      <c r="L86" s="1308"/>
      <c r="M86" s="1308"/>
      <c r="N86" s="1308"/>
      <c r="O86" s="1308"/>
      <c r="P86" s="1308"/>
      <c r="Q86" s="1308"/>
      <c r="R86" s="1308"/>
      <c r="S86" s="1308"/>
      <c r="T86" s="1308"/>
      <c r="U86" s="1308"/>
      <c r="V86" s="1308"/>
      <c r="W86" s="1308"/>
      <c r="X86" s="1308"/>
    </row>
    <row r="87">
      <c r="A87" s="836"/>
      <c r="B87" s="1308"/>
      <c r="C87" s="1308"/>
      <c r="D87" s="1308"/>
      <c r="E87" s="1308"/>
      <c r="F87" s="1308"/>
      <c r="G87" s="1308"/>
      <c r="H87" s="1308"/>
      <c r="I87" s="1308"/>
      <c r="J87" s="1308"/>
      <c r="K87" s="1308"/>
      <c r="L87" s="1308"/>
      <c r="M87" s="1308"/>
      <c r="N87" s="1308"/>
      <c r="O87" s="1308"/>
      <c r="P87" s="1308"/>
      <c r="Q87" s="1308"/>
      <c r="R87" s="1308"/>
      <c r="S87" s="1308"/>
      <c r="T87" s="1308"/>
      <c r="U87" s="1308"/>
      <c r="V87" s="1308"/>
      <c r="W87" s="1308"/>
      <c r="X87" s="1308"/>
    </row>
    <row r="88">
      <c r="A88" s="836"/>
      <c r="B88" s="1308"/>
      <c r="C88" s="1308"/>
      <c r="D88" s="1308"/>
      <c r="E88" s="1308"/>
      <c r="F88" s="1308"/>
      <c r="G88" s="1308"/>
      <c r="H88" s="1308"/>
      <c r="I88" s="1308"/>
      <c r="J88" s="1308"/>
      <c r="K88" s="1308"/>
      <c r="L88" s="1308"/>
      <c r="M88" s="1308"/>
      <c r="N88" s="1308"/>
      <c r="O88" s="1308"/>
      <c r="P88" s="1308"/>
      <c r="Q88" s="1308"/>
      <c r="R88" s="1308"/>
      <c r="S88" s="1308"/>
      <c r="T88" s="1308"/>
      <c r="U88" s="1308"/>
      <c r="V88" s="1308"/>
      <c r="W88" s="1308"/>
      <c r="X88" s="1308"/>
    </row>
    <row r="89">
      <c r="A89" s="836"/>
      <c r="B89" s="1308"/>
      <c r="C89" s="1308"/>
      <c r="D89" s="1308"/>
      <c r="E89" s="1308"/>
      <c r="F89" s="1308"/>
      <c r="G89" s="1308"/>
      <c r="H89" s="1308"/>
      <c r="I89" s="1308"/>
      <c r="J89" s="1308"/>
      <c r="K89" s="1308"/>
      <c r="L89" s="1308"/>
      <c r="M89" s="1308"/>
      <c r="N89" s="1308"/>
      <c r="O89" s="1308"/>
      <c r="P89" s="1308"/>
      <c r="Q89" s="1308"/>
      <c r="R89" s="1308"/>
      <c r="S89" s="1308"/>
      <c r="T89" s="1308"/>
      <c r="U89" s="1308"/>
      <c r="V89" s="1308"/>
      <c r="W89" s="1308"/>
      <c r="X89" s="1308"/>
    </row>
    <row r="90">
      <c r="A90" s="836"/>
      <c r="B90" s="1308"/>
      <c r="C90" s="1308"/>
      <c r="D90" s="1308"/>
      <c r="E90" s="1308"/>
      <c r="F90" s="1308"/>
      <c r="G90" s="1308"/>
      <c r="H90" s="1308"/>
      <c r="I90" s="1308"/>
      <c r="J90" s="1308"/>
      <c r="K90" s="1308"/>
      <c r="L90" s="1308"/>
      <c r="M90" s="1308"/>
      <c r="N90" s="1308"/>
      <c r="O90" s="1308"/>
      <c r="P90" s="1308"/>
      <c r="Q90" s="1308"/>
      <c r="R90" s="1308"/>
      <c r="S90" s="1308"/>
      <c r="T90" s="1308"/>
      <c r="U90" s="1308"/>
      <c r="V90" s="1308"/>
      <c r="W90" s="1308"/>
      <c r="X90" s="1308"/>
    </row>
    <row r="91">
      <c r="A91" s="836"/>
      <c r="B91" s="1308"/>
      <c r="C91" s="1308"/>
      <c r="D91" s="1308"/>
      <c r="E91" s="1308"/>
      <c r="F91" s="1308"/>
      <c r="G91" s="1308"/>
      <c r="H91" s="1308"/>
      <c r="I91" s="1308"/>
      <c r="J91" s="1308"/>
      <c r="K91" s="1308"/>
      <c r="L91" s="1308"/>
      <c r="M91" s="1308"/>
      <c r="N91" s="1308"/>
      <c r="O91" s="1308"/>
      <c r="P91" s="1308"/>
      <c r="Q91" s="1308"/>
      <c r="R91" s="1308"/>
      <c r="S91" s="1308"/>
      <c r="T91" s="1308"/>
      <c r="U91" s="1308"/>
      <c r="V91" s="1308"/>
      <c r="W91" s="1308"/>
      <c r="X91" s="1308"/>
    </row>
    <row r="92">
      <c r="A92" s="836"/>
      <c r="B92" s="1308"/>
      <c r="C92" s="1308"/>
      <c r="D92" s="1308"/>
      <c r="E92" s="1308"/>
      <c r="F92" s="1308"/>
      <c r="G92" s="1308"/>
      <c r="H92" s="1308"/>
      <c r="I92" s="1308"/>
      <c r="J92" s="1308"/>
      <c r="K92" s="1308"/>
      <c r="L92" s="1308"/>
      <c r="M92" s="1308"/>
      <c r="N92" s="1308"/>
      <c r="O92" s="1308"/>
      <c r="P92" s="1308"/>
      <c r="Q92" s="1308"/>
      <c r="R92" s="1308"/>
      <c r="S92" s="1308"/>
      <c r="T92" s="1308"/>
      <c r="U92" s="1308"/>
      <c r="V92" s="1308"/>
      <c r="W92" s="1308"/>
      <c r="X92" s="1308"/>
    </row>
    <row r="93">
      <c r="A93" s="836"/>
      <c r="B93" s="1308"/>
      <c r="C93" s="1308"/>
      <c r="D93" s="1308"/>
      <c r="E93" s="1308"/>
      <c r="F93" s="1308"/>
      <c r="G93" s="1308"/>
      <c r="H93" s="1308"/>
      <c r="I93" s="1308"/>
      <c r="J93" s="1308"/>
      <c r="K93" s="1308"/>
      <c r="L93" s="1308"/>
      <c r="M93" s="1308"/>
      <c r="N93" s="1308"/>
      <c r="O93" s="1308"/>
      <c r="P93" s="1308"/>
      <c r="Q93" s="1308"/>
      <c r="R93" s="1308"/>
      <c r="S93" s="1308"/>
      <c r="T93" s="1308"/>
      <c r="U93" s="1308"/>
      <c r="V93" s="1308"/>
      <c r="W93" s="1308"/>
      <c r="X93" s="1308"/>
    </row>
    <row r="94">
      <c r="A94" s="836"/>
      <c r="B94" s="1308"/>
      <c r="C94" s="1308"/>
      <c r="D94" s="1308"/>
      <c r="E94" s="1308"/>
      <c r="F94" s="1308"/>
      <c r="G94" s="1308"/>
      <c r="H94" s="1308"/>
      <c r="I94" s="1308"/>
      <c r="J94" s="1308"/>
      <c r="K94" s="1308"/>
      <c r="L94" s="1308"/>
      <c r="M94" s="1308"/>
      <c r="N94" s="1308"/>
      <c r="O94" s="1308"/>
      <c r="P94" s="1308"/>
      <c r="Q94" s="1308"/>
      <c r="R94" s="1308"/>
      <c r="S94" s="1308"/>
      <c r="T94" s="1308"/>
      <c r="U94" s="1308"/>
      <c r="V94" s="1308"/>
      <c r="W94" s="1308"/>
      <c r="X94" s="1308"/>
    </row>
    <row r="95">
      <c r="A95" s="836"/>
      <c r="B95" s="1308"/>
      <c r="C95" s="1308"/>
      <c r="D95" s="1308"/>
      <c r="E95" s="1308"/>
      <c r="F95" s="1308"/>
      <c r="G95" s="1308"/>
      <c r="H95" s="1308"/>
      <c r="I95" s="1308"/>
      <c r="J95" s="1308"/>
      <c r="K95" s="1308"/>
      <c r="L95" s="1308"/>
      <c r="M95" s="1308"/>
      <c r="N95" s="1308"/>
      <c r="O95" s="1308"/>
      <c r="P95" s="1308"/>
      <c r="Q95" s="1308"/>
      <c r="R95" s="1308"/>
      <c r="S95" s="1308"/>
      <c r="T95" s="1308"/>
      <c r="U95" s="1308"/>
      <c r="V95" s="1308"/>
      <c r="W95" s="1308"/>
      <c r="X95" s="1308"/>
    </row>
    <row r="96">
      <c r="A96" s="836"/>
      <c r="B96" s="1308"/>
      <c r="C96" s="1308"/>
      <c r="D96" s="1308"/>
      <c r="E96" s="1308"/>
      <c r="F96" s="1308"/>
      <c r="G96" s="1308"/>
      <c r="H96" s="1308"/>
      <c r="I96" s="1308"/>
      <c r="J96" s="1308"/>
      <c r="K96" s="1308"/>
      <c r="L96" s="1308"/>
      <c r="M96" s="1308"/>
      <c r="N96" s="1308"/>
      <c r="O96" s="1308"/>
      <c r="P96" s="1308"/>
      <c r="Q96" s="1308"/>
      <c r="R96" s="1308"/>
      <c r="S96" s="1308"/>
      <c r="T96" s="1308"/>
      <c r="U96" s="1308"/>
      <c r="V96" s="1308"/>
      <c r="W96" s="1308"/>
      <c r="X96" s="1308"/>
    </row>
    <row r="97">
      <c r="A97" s="836"/>
      <c r="B97" s="1308"/>
      <c r="C97" s="1308"/>
      <c r="D97" s="1308"/>
      <c r="E97" s="1308"/>
      <c r="F97" s="1308"/>
      <c r="G97" s="1308"/>
      <c r="H97" s="1308"/>
      <c r="I97" s="1308"/>
      <c r="J97" s="1308"/>
      <c r="K97" s="1308"/>
      <c r="L97" s="1308"/>
      <c r="M97" s="1308"/>
      <c r="N97" s="1308"/>
      <c r="O97" s="1308"/>
      <c r="P97" s="1308"/>
      <c r="Q97" s="1308"/>
      <c r="R97" s="1308"/>
      <c r="S97" s="1308"/>
      <c r="T97" s="1308"/>
      <c r="U97" s="1308"/>
      <c r="V97" s="1308"/>
      <c r="W97" s="1308"/>
      <c r="X97" s="1308"/>
    </row>
    <row r="98">
      <c r="A98" s="836"/>
      <c r="B98" s="1308"/>
      <c r="C98" s="1308"/>
      <c r="D98" s="1308"/>
      <c r="E98" s="1308"/>
      <c r="F98" s="1308"/>
      <c r="G98" s="1308"/>
      <c r="H98" s="1308"/>
      <c r="I98" s="1308"/>
      <c r="J98" s="1308"/>
      <c r="K98" s="1308"/>
      <c r="L98" s="1308"/>
      <c r="M98" s="1308"/>
      <c r="N98" s="1308"/>
      <c r="O98" s="1308"/>
      <c r="P98" s="1308"/>
      <c r="Q98" s="1308"/>
      <c r="R98" s="1308"/>
      <c r="S98" s="1308"/>
      <c r="T98" s="1308"/>
      <c r="U98" s="1308"/>
      <c r="V98" s="1308"/>
      <c r="W98" s="1308"/>
      <c r="X98" s="1308"/>
    </row>
    <row r="99">
      <c r="A99" s="836"/>
      <c r="B99" s="1308"/>
      <c r="C99" s="1308"/>
      <c r="D99" s="1308"/>
      <c r="E99" s="1308"/>
      <c r="F99" s="1308"/>
      <c r="G99" s="1308"/>
      <c r="H99" s="1308"/>
      <c r="I99" s="1308"/>
      <c r="J99" s="1308"/>
      <c r="K99" s="1308"/>
      <c r="L99" s="1308"/>
      <c r="M99" s="1308"/>
      <c r="N99" s="1308"/>
      <c r="O99" s="1308"/>
      <c r="P99" s="1308"/>
      <c r="Q99" s="1308"/>
      <c r="R99" s="1308"/>
      <c r="S99" s="1308"/>
      <c r="T99" s="1308"/>
      <c r="U99" s="1308"/>
      <c r="V99" s="1308"/>
      <c r="W99" s="1308"/>
      <c r="X99" s="1308"/>
    </row>
    <row r="100">
      <c r="A100" s="836"/>
      <c r="B100" s="1308"/>
      <c r="C100" s="1308"/>
      <c r="D100" s="1308"/>
      <c r="E100" s="1308"/>
      <c r="F100" s="1308"/>
      <c r="G100" s="1308"/>
      <c r="H100" s="1308"/>
      <c r="I100" s="1308"/>
      <c r="J100" s="1308"/>
      <c r="K100" s="1308"/>
      <c r="L100" s="1308"/>
      <c r="M100" s="1308"/>
      <c r="N100" s="1308"/>
      <c r="O100" s="1308"/>
      <c r="P100" s="1308"/>
      <c r="Q100" s="1308"/>
      <c r="R100" s="1308"/>
      <c r="S100" s="1308"/>
      <c r="T100" s="1308"/>
      <c r="U100" s="1308"/>
      <c r="V100" s="1308"/>
      <c r="W100" s="1308"/>
      <c r="X100" s="1308"/>
    </row>
    <row r="101">
      <c r="A101" s="836"/>
      <c r="B101" s="1308"/>
      <c r="C101" s="1308"/>
      <c r="D101" s="1308"/>
      <c r="E101" s="1308"/>
      <c r="F101" s="1308"/>
      <c r="G101" s="1308"/>
      <c r="H101" s="1308"/>
      <c r="I101" s="1308"/>
      <c r="J101" s="1308"/>
      <c r="K101" s="1308"/>
      <c r="L101" s="1308"/>
      <c r="M101" s="1308"/>
      <c r="N101" s="1308"/>
      <c r="O101" s="1308"/>
      <c r="P101" s="1308"/>
      <c r="Q101" s="1308"/>
      <c r="R101" s="1308"/>
      <c r="S101" s="1308"/>
      <c r="T101" s="1308"/>
      <c r="U101" s="1308"/>
      <c r="V101" s="1308"/>
      <c r="W101" s="1308"/>
      <c r="X101" s="1308"/>
    </row>
    <row r="102">
      <c r="A102" s="836"/>
      <c r="B102" s="1308"/>
      <c r="C102" s="1308"/>
      <c r="D102" s="1308"/>
      <c r="E102" s="1308"/>
      <c r="F102" s="1308"/>
      <c r="G102" s="1308"/>
      <c r="H102" s="1308"/>
      <c r="I102" s="1308"/>
      <c r="J102" s="1308"/>
      <c r="K102" s="1308"/>
      <c r="L102" s="1308"/>
      <c r="M102" s="1308"/>
      <c r="N102" s="1308"/>
      <c r="O102" s="1308"/>
      <c r="P102" s="1308"/>
      <c r="Q102" s="1308"/>
      <c r="R102" s="1308"/>
      <c r="S102" s="1308"/>
      <c r="T102" s="1308"/>
      <c r="U102" s="1308"/>
      <c r="V102" s="1308"/>
      <c r="W102" s="1308"/>
      <c r="X102" s="1308"/>
    </row>
    <row r="103">
      <c r="A103" s="836"/>
      <c r="B103" s="1308"/>
      <c r="C103" s="1308"/>
      <c r="D103" s="1308"/>
      <c r="E103" s="1308"/>
      <c r="F103" s="1308"/>
      <c r="G103" s="1308"/>
      <c r="H103" s="1308"/>
      <c r="I103" s="1308"/>
      <c r="J103" s="1308"/>
      <c r="K103" s="1308"/>
      <c r="L103" s="1308"/>
      <c r="M103" s="1308"/>
      <c r="N103" s="1308"/>
      <c r="O103" s="1308"/>
      <c r="P103" s="1308"/>
      <c r="Q103" s="1308"/>
      <c r="R103" s="1308"/>
      <c r="S103" s="1308"/>
      <c r="T103" s="1308"/>
      <c r="U103" s="1308"/>
      <c r="V103" s="1308"/>
      <c r="W103" s="1308"/>
      <c r="X103" s="1308"/>
    </row>
    <row r="104">
      <c r="A104" s="836"/>
      <c r="B104" s="1308"/>
      <c r="C104" s="1308"/>
      <c r="D104" s="1308"/>
      <c r="E104" s="1308"/>
      <c r="F104" s="1308"/>
      <c r="G104" s="1308"/>
      <c r="H104" s="1308"/>
      <c r="I104" s="1308"/>
      <c r="J104" s="1308"/>
      <c r="K104" s="1308"/>
      <c r="L104" s="1308"/>
      <c r="M104" s="1308"/>
      <c r="N104" s="1308"/>
      <c r="O104" s="1308"/>
      <c r="P104" s="1308"/>
      <c r="Q104" s="1308"/>
      <c r="R104" s="1308"/>
      <c r="S104" s="1308"/>
      <c r="T104" s="1308"/>
      <c r="U104" s="1308"/>
      <c r="V104" s="1308"/>
      <c r="W104" s="1308"/>
      <c r="X104" s="1308"/>
    </row>
    <row r="105">
      <c r="A105" s="836"/>
      <c r="B105" s="1308"/>
      <c r="C105" s="1308"/>
      <c r="D105" s="1308"/>
      <c r="E105" s="1308"/>
      <c r="F105" s="1308"/>
      <c r="G105" s="1308"/>
      <c r="H105" s="1308"/>
      <c r="I105" s="1308"/>
      <c r="J105" s="1308"/>
      <c r="K105" s="1308"/>
      <c r="L105" s="1308"/>
      <c r="M105" s="1308"/>
      <c r="N105" s="1308"/>
      <c r="O105" s="1308"/>
      <c r="P105" s="1308"/>
      <c r="Q105" s="1308"/>
      <c r="R105" s="1308"/>
      <c r="S105" s="1308"/>
      <c r="T105" s="1308"/>
      <c r="U105" s="1308"/>
      <c r="V105" s="1308"/>
      <c r="W105" s="1308"/>
      <c r="X105" s="1308"/>
    </row>
    <row r="106">
      <c r="A106" s="836"/>
      <c r="B106" s="1308"/>
      <c r="C106" s="1308"/>
      <c r="D106" s="1308"/>
      <c r="E106" s="1308"/>
      <c r="F106" s="1308"/>
      <c r="G106" s="1308"/>
      <c r="H106" s="1308"/>
      <c r="I106" s="1308"/>
      <c r="J106" s="1308"/>
      <c r="K106" s="1308"/>
      <c r="L106" s="1308"/>
      <c r="M106" s="1308"/>
      <c r="N106" s="1308"/>
      <c r="O106" s="1308"/>
      <c r="P106" s="1308"/>
      <c r="Q106" s="1308"/>
      <c r="R106" s="1308"/>
      <c r="S106" s="1308"/>
      <c r="T106" s="1308"/>
      <c r="U106" s="1308"/>
      <c r="V106" s="1308"/>
      <c r="W106" s="1308"/>
      <c r="X106" s="1308"/>
    </row>
    <row r="107">
      <c r="A107" s="836"/>
      <c r="B107" s="1308"/>
      <c r="C107" s="1308"/>
      <c r="D107" s="1308"/>
      <c r="E107" s="1308"/>
      <c r="F107" s="1308"/>
      <c r="G107" s="1308"/>
      <c r="H107" s="1308"/>
      <c r="I107" s="1308"/>
      <c r="J107" s="1308"/>
      <c r="K107" s="1308"/>
      <c r="L107" s="1308"/>
      <c r="M107" s="1308"/>
      <c r="N107" s="1308"/>
      <c r="O107" s="1308"/>
      <c r="P107" s="1308"/>
      <c r="Q107" s="1308"/>
      <c r="R107" s="1308"/>
      <c r="S107" s="1308"/>
      <c r="T107" s="1308"/>
      <c r="U107" s="1308"/>
      <c r="V107" s="1308"/>
      <c r="W107" s="1308"/>
      <c r="X107" s="1308"/>
    </row>
    <row r="108">
      <c r="A108" s="836"/>
      <c r="B108" s="1308"/>
      <c r="C108" s="1308"/>
      <c r="D108" s="1308"/>
      <c r="E108" s="1308"/>
      <c r="F108" s="1308"/>
      <c r="G108" s="1308"/>
      <c r="H108" s="1308"/>
      <c r="I108" s="1308"/>
      <c r="J108" s="1308"/>
      <c r="K108" s="1308"/>
      <c r="L108" s="1308"/>
      <c r="M108" s="1308"/>
      <c r="N108" s="1308"/>
      <c r="O108" s="1308"/>
      <c r="P108" s="1308"/>
      <c r="Q108" s="1308"/>
      <c r="R108" s="1308"/>
      <c r="S108" s="1308"/>
      <c r="T108" s="1308"/>
      <c r="U108" s="1308"/>
      <c r="V108" s="1308"/>
      <c r="W108" s="1308"/>
      <c r="X108" s="1308"/>
    </row>
    <row r="109">
      <c r="A109" s="836"/>
      <c r="B109" s="1308"/>
      <c r="C109" s="1308"/>
      <c r="D109" s="1308"/>
      <c r="E109" s="1308"/>
      <c r="F109" s="1308"/>
      <c r="G109" s="1308"/>
      <c r="H109" s="1308"/>
      <c r="I109" s="1308"/>
      <c r="J109" s="1308"/>
      <c r="K109" s="1308"/>
      <c r="L109" s="1308"/>
      <c r="M109" s="1308"/>
      <c r="N109" s="1308"/>
      <c r="O109" s="1308"/>
      <c r="P109" s="1308"/>
      <c r="Q109" s="1308"/>
      <c r="R109" s="1308"/>
      <c r="S109" s="1308"/>
      <c r="T109" s="1308"/>
      <c r="U109" s="1308"/>
      <c r="V109" s="1308"/>
      <c r="W109" s="1308"/>
      <c r="X109" s="1308"/>
    </row>
    <row r="110">
      <c r="A110" s="836"/>
      <c r="B110" s="1308"/>
      <c r="C110" s="1308"/>
      <c r="D110" s="1308"/>
      <c r="E110" s="1308"/>
      <c r="F110" s="1308"/>
      <c r="G110" s="1308"/>
      <c r="H110" s="1308"/>
      <c r="I110" s="1308"/>
      <c r="J110" s="1308"/>
      <c r="K110" s="1308"/>
      <c r="L110" s="1308"/>
      <c r="M110" s="1308"/>
      <c r="N110" s="1308"/>
      <c r="O110" s="1308"/>
      <c r="P110" s="1308"/>
      <c r="Q110" s="1308"/>
      <c r="R110" s="1308"/>
      <c r="S110" s="1308"/>
      <c r="T110" s="1308"/>
      <c r="U110" s="1308"/>
      <c r="V110" s="1308"/>
      <c r="W110" s="1308"/>
      <c r="X110" s="1308"/>
    </row>
    <row r="111">
      <c r="A111" s="836"/>
      <c r="B111" s="1308"/>
      <c r="C111" s="1308"/>
      <c r="D111" s="1308"/>
      <c r="E111" s="1308"/>
      <c r="F111" s="1308"/>
      <c r="G111" s="1308"/>
      <c r="H111" s="1308"/>
      <c r="I111" s="1308"/>
      <c r="J111" s="1308"/>
      <c r="K111" s="1308"/>
      <c r="L111" s="1308"/>
      <c r="M111" s="1308"/>
      <c r="N111" s="1308"/>
      <c r="O111" s="1308"/>
      <c r="P111" s="1308"/>
      <c r="Q111" s="1308"/>
      <c r="R111" s="1308"/>
      <c r="S111" s="1308"/>
      <c r="T111" s="1308"/>
      <c r="U111" s="1308"/>
      <c r="V111" s="1308"/>
      <c r="W111" s="1308"/>
      <c r="X111" s="1308"/>
    </row>
    <row r="112">
      <c r="A112" s="836"/>
      <c r="B112" s="1308"/>
      <c r="C112" s="1308"/>
      <c r="D112" s="1308"/>
      <c r="E112" s="1308"/>
      <c r="F112" s="1308"/>
      <c r="G112" s="1308"/>
      <c r="H112" s="1308"/>
      <c r="I112" s="1308"/>
      <c r="J112" s="1308"/>
      <c r="K112" s="1308"/>
      <c r="L112" s="1308"/>
      <c r="M112" s="1308"/>
      <c r="N112" s="1308"/>
      <c r="O112" s="1308"/>
      <c r="P112" s="1308"/>
      <c r="Q112" s="1308"/>
      <c r="R112" s="1308"/>
      <c r="S112" s="1308"/>
      <c r="T112" s="1308"/>
      <c r="U112" s="1308"/>
      <c r="V112" s="1308"/>
      <c r="W112" s="1308"/>
      <c r="X112" s="1308"/>
    </row>
    <row r="113">
      <c r="A113" s="836"/>
      <c r="B113" s="1308"/>
      <c r="C113" s="1308"/>
      <c r="D113" s="1308"/>
      <c r="E113" s="1308"/>
      <c r="F113" s="1308"/>
      <c r="G113" s="1308"/>
      <c r="H113" s="1308"/>
      <c r="I113" s="1308"/>
      <c r="J113" s="1308"/>
      <c r="K113" s="1308"/>
      <c r="L113" s="1308"/>
      <c r="M113" s="1308"/>
      <c r="N113" s="1308"/>
      <c r="O113" s="1308"/>
      <c r="P113" s="1308"/>
      <c r="Q113" s="1308"/>
      <c r="R113" s="1308"/>
      <c r="S113" s="1308"/>
      <c r="T113" s="1308"/>
      <c r="U113" s="1308"/>
      <c r="V113" s="1308"/>
      <c r="W113" s="1308"/>
      <c r="X113" s="1308"/>
    </row>
    <row r="114">
      <c r="A114" s="836"/>
      <c r="B114" s="1308"/>
      <c r="C114" s="1308"/>
      <c r="D114" s="1308"/>
      <c r="E114" s="1308"/>
      <c r="F114" s="1308"/>
      <c r="G114" s="1308"/>
      <c r="H114" s="1308"/>
      <c r="I114" s="1308"/>
      <c r="J114" s="1308"/>
      <c r="K114" s="1308"/>
      <c r="L114" s="1308"/>
      <c r="M114" s="1308"/>
      <c r="N114" s="1308"/>
      <c r="O114" s="1308"/>
      <c r="P114" s="1308"/>
      <c r="Q114" s="1308"/>
      <c r="R114" s="1308"/>
      <c r="S114" s="1308"/>
      <c r="T114" s="1308"/>
      <c r="U114" s="1308"/>
      <c r="V114" s="1308"/>
      <c r="W114" s="1308"/>
      <c r="X114" s="1308"/>
    </row>
    <row r="115">
      <c r="A115" s="836"/>
      <c r="B115" s="1308"/>
      <c r="C115" s="1308"/>
      <c r="D115" s="1308"/>
      <c r="E115" s="1308"/>
      <c r="F115" s="1308"/>
      <c r="G115" s="1308"/>
      <c r="H115" s="1308"/>
      <c r="I115" s="1308"/>
      <c r="J115" s="1308"/>
      <c r="K115" s="1308"/>
      <c r="L115" s="1308"/>
      <c r="M115" s="1308"/>
      <c r="N115" s="1308"/>
      <c r="O115" s="1308"/>
      <c r="P115" s="1308"/>
      <c r="Q115" s="1308"/>
      <c r="R115" s="1308"/>
      <c r="S115" s="1308"/>
      <c r="T115" s="1308"/>
      <c r="U115" s="1308"/>
      <c r="V115" s="1308"/>
      <c r="W115" s="1308"/>
      <c r="X115" s="1308"/>
    </row>
    <row r="116">
      <c r="A116" s="836"/>
      <c r="B116" s="1308"/>
      <c r="C116" s="1308"/>
      <c r="D116" s="1308"/>
      <c r="E116" s="1308"/>
      <c r="F116" s="1308"/>
      <c r="G116" s="1308"/>
      <c r="H116" s="1308"/>
      <c r="I116" s="1308"/>
      <c r="J116" s="1308"/>
      <c r="K116" s="1308"/>
      <c r="L116" s="1308"/>
      <c r="M116" s="1308"/>
      <c r="N116" s="1308"/>
      <c r="O116" s="1308"/>
      <c r="P116" s="1308"/>
      <c r="Q116" s="1308"/>
      <c r="R116" s="1308"/>
      <c r="S116" s="1308"/>
      <c r="T116" s="1308"/>
      <c r="U116" s="1308"/>
      <c r="V116" s="1308"/>
      <c r="W116" s="1308"/>
      <c r="X116" s="1308"/>
    </row>
    <row r="117">
      <c r="A117" s="836"/>
      <c r="B117" s="1308"/>
      <c r="C117" s="1308"/>
      <c r="D117" s="1308"/>
      <c r="E117" s="1308"/>
      <c r="F117" s="1308"/>
      <c r="G117" s="1308"/>
      <c r="H117" s="1308"/>
      <c r="I117" s="1308"/>
      <c r="J117" s="1308"/>
      <c r="K117" s="1308"/>
      <c r="L117" s="1308"/>
      <c r="M117" s="1308"/>
      <c r="N117" s="1308"/>
      <c r="O117" s="1308"/>
      <c r="P117" s="1308"/>
      <c r="Q117" s="1308"/>
      <c r="R117" s="1308"/>
      <c r="S117" s="1308"/>
      <c r="T117" s="1308"/>
      <c r="U117" s="1308"/>
      <c r="V117" s="1308"/>
      <c r="W117" s="1308"/>
      <c r="X117" s="1308"/>
    </row>
    <row r="118">
      <c r="A118" s="836"/>
      <c r="B118" s="1308"/>
      <c r="C118" s="1308"/>
      <c r="D118" s="1308"/>
      <c r="E118" s="1308"/>
      <c r="F118" s="1308"/>
      <c r="G118" s="1308"/>
      <c r="H118" s="1308"/>
      <c r="I118" s="1308"/>
      <c r="J118" s="1308"/>
      <c r="K118" s="1308"/>
      <c r="L118" s="1308"/>
      <c r="M118" s="1308"/>
      <c r="N118" s="1308"/>
      <c r="O118" s="1308"/>
      <c r="P118" s="1308"/>
      <c r="Q118" s="1308"/>
      <c r="R118" s="1308"/>
      <c r="S118" s="1308"/>
      <c r="T118" s="1308"/>
      <c r="U118" s="1308"/>
      <c r="V118" s="1308"/>
      <c r="W118" s="1308"/>
      <c r="X118" s="1308"/>
    </row>
    <row r="119">
      <c r="A119" s="836"/>
      <c r="B119" s="1308"/>
      <c r="C119" s="1308"/>
      <c r="D119" s="1308"/>
      <c r="E119" s="1308"/>
      <c r="F119" s="1308"/>
      <c r="G119" s="1308"/>
      <c r="H119" s="1308"/>
      <c r="I119" s="1308"/>
      <c r="J119" s="1308"/>
      <c r="K119" s="1308"/>
      <c r="L119" s="1308"/>
      <c r="M119" s="1308"/>
      <c r="N119" s="1308"/>
      <c r="O119" s="1308"/>
      <c r="P119" s="1308"/>
      <c r="Q119" s="1308"/>
      <c r="R119" s="1308"/>
      <c r="S119" s="1308"/>
      <c r="T119" s="1308"/>
      <c r="U119" s="1308"/>
      <c r="V119" s="1308"/>
      <c r="W119" s="1308"/>
      <c r="X119" s="1308"/>
    </row>
    <row r="120">
      <c r="A120" s="836"/>
      <c r="B120" s="1308"/>
      <c r="C120" s="1308"/>
      <c r="D120" s="1308"/>
      <c r="E120" s="1308"/>
      <c r="F120" s="1308"/>
      <c r="G120" s="1308"/>
      <c r="H120" s="1308"/>
      <c r="I120" s="1308"/>
      <c r="J120" s="1308"/>
      <c r="K120" s="1308"/>
      <c r="L120" s="1308"/>
      <c r="M120" s="1308"/>
      <c r="N120" s="1308"/>
      <c r="O120" s="1308"/>
      <c r="P120" s="1308"/>
      <c r="Q120" s="1308"/>
      <c r="R120" s="1308"/>
      <c r="S120" s="1308"/>
      <c r="T120" s="1308"/>
      <c r="U120" s="1308"/>
      <c r="V120" s="1308"/>
      <c r="W120" s="1308"/>
      <c r="X120" s="1308"/>
    </row>
    <row r="121">
      <c r="A121" s="836"/>
      <c r="B121" s="1308"/>
      <c r="C121" s="1308"/>
      <c r="D121" s="1308"/>
      <c r="E121" s="1308"/>
      <c r="F121" s="1308"/>
      <c r="G121" s="1308"/>
      <c r="H121" s="1308"/>
      <c r="I121" s="1308"/>
      <c r="J121" s="1308"/>
      <c r="K121" s="1308"/>
      <c r="L121" s="1308"/>
      <c r="M121" s="1308"/>
      <c r="N121" s="1308"/>
      <c r="O121" s="1308"/>
      <c r="P121" s="1308"/>
      <c r="Q121" s="1308"/>
      <c r="R121" s="1308"/>
      <c r="S121" s="1308"/>
      <c r="T121" s="1308"/>
      <c r="U121" s="1308"/>
      <c r="V121" s="1308"/>
      <c r="W121" s="1308"/>
      <c r="X121" s="1308"/>
    </row>
    <row r="122">
      <c r="A122" s="836"/>
      <c r="B122" s="1308"/>
      <c r="C122" s="1308"/>
      <c r="D122" s="1308"/>
      <c r="E122" s="1308"/>
      <c r="F122" s="1308"/>
      <c r="G122" s="1308"/>
      <c r="H122" s="1308"/>
      <c r="I122" s="1308"/>
      <c r="J122" s="1308"/>
      <c r="K122" s="1308"/>
      <c r="L122" s="1308"/>
      <c r="M122" s="1308"/>
      <c r="N122" s="1308"/>
      <c r="O122" s="1308"/>
      <c r="P122" s="1308"/>
      <c r="Q122" s="1308"/>
      <c r="R122" s="1308"/>
      <c r="S122" s="1308"/>
      <c r="T122" s="1308"/>
      <c r="U122" s="1308"/>
      <c r="V122" s="1308"/>
      <c r="W122" s="1308"/>
      <c r="X122" s="1308"/>
    </row>
    <row r="123">
      <c r="A123" s="836"/>
      <c r="B123" s="1308"/>
      <c r="C123" s="1308"/>
      <c r="D123" s="1308"/>
      <c r="E123" s="1308"/>
      <c r="F123" s="1308"/>
      <c r="G123" s="1308"/>
      <c r="H123" s="1308"/>
      <c r="I123" s="1308"/>
      <c r="J123" s="1308"/>
      <c r="K123" s="1308"/>
      <c r="L123" s="1308"/>
      <c r="M123" s="1308"/>
      <c r="N123" s="1308"/>
      <c r="O123" s="1308"/>
      <c r="P123" s="1308"/>
      <c r="Q123" s="1308"/>
      <c r="R123" s="1308"/>
      <c r="S123" s="1308"/>
      <c r="T123" s="1308"/>
      <c r="U123" s="1308"/>
      <c r="V123" s="1308"/>
      <c r="W123" s="1308"/>
      <c r="X123" s="1308"/>
    </row>
    <row r="124">
      <c r="A124" s="836"/>
      <c r="B124" s="1308"/>
      <c r="C124" s="1308"/>
      <c r="D124" s="1308"/>
      <c r="E124" s="1308"/>
      <c r="F124" s="1308"/>
      <c r="G124" s="1308"/>
      <c r="H124" s="1308"/>
      <c r="I124" s="1308"/>
      <c r="J124" s="1308"/>
      <c r="K124" s="1308"/>
      <c r="L124" s="1308"/>
      <c r="M124" s="1308"/>
      <c r="N124" s="1308"/>
      <c r="O124" s="1308"/>
      <c r="P124" s="1308"/>
      <c r="Q124" s="1308"/>
      <c r="R124" s="1308"/>
      <c r="S124" s="1308"/>
      <c r="T124" s="1308"/>
      <c r="U124" s="1308"/>
      <c r="V124" s="1308"/>
      <c r="W124" s="1308"/>
      <c r="X124" s="1308"/>
    </row>
    <row r="125">
      <c r="A125" s="836"/>
      <c r="B125" s="1308"/>
      <c r="C125" s="1308"/>
      <c r="D125" s="1308"/>
      <c r="E125" s="1308"/>
      <c r="F125" s="1308"/>
      <c r="G125" s="1308"/>
      <c r="H125" s="1308"/>
      <c r="I125" s="1308"/>
      <c r="J125" s="1308"/>
      <c r="K125" s="1308"/>
      <c r="L125" s="1308"/>
      <c r="M125" s="1308"/>
      <c r="N125" s="1308"/>
      <c r="O125" s="1308"/>
      <c r="P125" s="1308"/>
      <c r="Q125" s="1308"/>
      <c r="R125" s="1308"/>
      <c r="S125" s="1308"/>
      <c r="T125" s="1308"/>
      <c r="U125" s="1308"/>
      <c r="V125" s="1308"/>
      <c r="W125" s="1308"/>
      <c r="X125" s="1308"/>
    </row>
    <row r="126">
      <c r="A126" s="836"/>
      <c r="B126" s="1308"/>
      <c r="C126" s="1308"/>
      <c r="D126" s="1308"/>
      <c r="E126" s="1308"/>
      <c r="F126" s="1308"/>
      <c r="G126" s="1308"/>
      <c r="H126" s="1308"/>
      <c r="I126" s="1308"/>
      <c r="J126" s="1308"/>
      <c r="K126" s="1308"/>
      <c r="L126" s="1308"/>
      <c r="M126" s="1308"/>
      <c r="N126" s="1308"/>
      <c r="O126" s="1308"/>
      <c r="P126" s="1308"/>
      <c r="Q126" s="1308"/>
      <c r="R126" s="1308"/>
      <c r="S126" s="1308"/>
      <c r="T126" s="1308"/>
      <c r="U126" s="1308"/>
      <c r="V126" s="1308"/>
      <c r="W126" s="1308"/>
      <c r="X126" s="1308"/>
    </row>
    <row r="127">
      <c r="A127" s="836"/>
      <c r="B127" s="1308"/>
      <c r="C127" s="1308"/>
      <c r="D127" s="1308"/>
      <c r="E127" s="1308"/>
      <c r="F127" s="1308"/>
      <c r="G127" s="1308"/>
      <c r="H127" s="1308"/>
      <c r="I127" s="1308"/>
      <c r="J127" s="1308"/>
      <c r="K127" s="1308"/>
      <c r="L127" s="1308"/>
      <c r="M127" s="1308"/>
      <c r="N127" s="1308"/>
      <c r="O127" s="1308"/>
      <c r="P127" s="1308"/>
      <c r="Q127" s="1308"/>
      <c r="R127" s="1308"/>
      <c r="S127" s="1308"/>
      <c r="T127" s="1308"/>
      <c r="U127" s="1308"/>
      <c r="V127" s="1308"/>
      <c r="W127" s="1308"/>
      <c r="X127" s="1308"/>
    </row>
    <row r="128">
      <c r="A128" s="836"/>
      <c r="B128" s="1308"/>
      <c r="C128" s="1308"/>
      <c r="D128" s="1308"/>
      <c r="E128" s="1308"/>
      <c r="F128" s="1308"/>
      <c r="G128" s="1308"/>
      <c r="H128" s="1308"/>
      <c r="I128" s="1308"/>
      <c r="J128" s="1308"/>
      <c r="K128" s="1308"/>
      <c r="L128" s="1308"/>
      <c r="M128" s="1308"/>
      <c r="N128" s="1308"/>
      <c r="O128" s="1308"/>
      <c r="P128" s="1308"/>
      <c r="Q128" s="1308"/>
      <c r="R128" s="1308"/>
      <c r="S128" s="1308"/>
      <c r="T128" s="1308"/>
      <c r="U128" s="1308"/>
      <c r="V128" s="1308"/>
      <c r="W128" s="1308"/>
      <c r="X128" s="1308"/>
    </row>
    <row r="129">
      <c r="A129" s="836"/>
      <c r="B129" s="1308"/>
      <c r="C129" s="1308"/>
      <c r="D129" s="1308"/>
      <c r="E129" s="1308"/>
      <c r="F129" s="1308"/>
      <c r="G129" s="1308"/>
      <c r="H129" s="1308"/>
      <c r="I129" s="1308"/>
      <c r="J129" s="1308"/>
      <c r="K129" s="1308"/>
      <c r="L129" s="1308"/>
      <c r="M129" s="1308"/>
      <c r="N129" s="1308"/>
      <c r="O129" s="1308"/>
      <c r="P129" s="1308"/>
      <c r="Q129" s="1308"/>
      <c r="R129" s="1308"/>
      <c r="S129" s="1308"/>
      <c r="T129" s="1308"/>
      <c r="U129" s="1308"/>
      <c r="V129" s="1308"/>
      <c r="W129" s="1308"/>
      <c r="X129" s="1308"/>
    </row>
    <row r="130">
      <c r="A130" s="836"/>
      <c r="B130" s="1308"/>
      <c r="C130" s="1308"/>
      <c r="D130" s="1308"/>
      <c r="E130" s="1308"/>
      <c r="F130" s="1308"/>
      <c r="G130" s="1308"/>
      <c r="H130" s="1308"/>
      <c r="I130" s="1308"/>
      <c r="J130" s="1308"/>
      <c r="K130" s="1308"/>
      <c r="L130" s="1308"/>
      <c r="M130" s="1308"/>
      <c r="N130" s="1308"/>
      <c r="O130" s="1308"/>
      <c r="P130" s="1308"/>
      <c r="Q130" s="1308"/>
      <c r="R130" s="1308"/>
      <c r="S130" s="1308"/>
      <c r="T130" s="1308"/>
      <c r="U130" s="1308"/>
      <c r="V130" s="1308"/>
      <c r="W130" s="1308"/>
      <c r="X130" s="1308"/>
    </row>
    <row r="131">
      <c r="A131" s="836"/>
      <c r="B131" s="1308"/>
      <c r="C131" s="1308"/>
      <c r="D131" s="1308"/>
      <c r="E131" s="1308"/>
      <c r="F131" s="1308"/>
      <c r="G131" s="1308"/>
      <c r="H131" s="1308"/>
      <c r="I131" s="1308"/>
      <c r="J131" s="1308"/>
      <c r="K131" s="1308"/>
      <c r="L131" s="1308"/>
      <c r="M131" s="1308"/>
      <c r="N131" s="1308"/>
      <c r="O131" s="1308"/>
      <c r="P131" s="1308"/>
      <c r="Q131" s="1308"/>
      <c r="R131" s="1308"/>
      <c r="S131" s="1308"/>
      <c r="T131" s="1308"/>
      <c r="U131" s="1308"/>
      <c r="V131" s="1308"/>
      <c r="W131" s="1308"/>
      <c r="X131" s="1308"/>
    </row>
    <row r="132">
      <c r="A132" s="836"/>
      <c r="B132" s="1308"/>
      <c r="C132" s="1308"/>
      <c r="D132" s="1308"/>
      <c r="E132" s="1308"/>
      <c r="F132" s="1308"/>
      <c r="G132" s="1308"/>
      <c r="H132" s="1308"/>
      <c r="I132" s="1308"/>
      <c r="J132" s="1308"/>
      <c r="K132" s="1308"/>
      <c r="L132" s="1308"/>
      <c r="M132" s="1308"/>
      <c r="N132" s="1308"/>
      <c r="O132" s="1308"/>
      <c r="P132" s="1308"/>
      <c r="Q132" s="1308"/>
      <c r="R132" s="1308"/>
      <c r="S132" s="1308"/>
      <c r="T132" s="1308"/>
      <c r="U132" s="1308"/>
      <c r="V132" s="1308"/>
      <c r="W132" s="1308"/>
      <c r="X132" s="1308"/>
    </row>
    <row r="133">
      <c r="A133" s="836"/>
      <c r="B133" s="1308"/>
      <c r="C133" s="1308"/>
      <c r="D133" s="1308"/>
      <c r="E133" s="1308"/>
      <c r="F133" s="1308"/>
      <c r="G133" s="1308"/>
      <c r="H133" s="1308"/>
      <c r="I133" s="1308"/>
      <c r="J133" s="1308"/>
      <c r="K133" s="1308"/>
      <c r="L133" s="1308"/>
      <c r="M133" s="1308"/>
      <c r="N133" s="1308"/>
      <c r="O133" s="1308"/>
      <c r="P133" s="1308"/>
      <c r="Q133" s="1308"/>
      <c r="R133" s="1308"/>
      <c r="S133" s="1308"/>
      <c r="T133" s="1308"/>
      <c r="U133" s="1308"/>
      <c r="V133" s="1308"/>
      <c r="W133" s="1308"/>
      <c r="X133" s="1308"/>
    </row>
    <row r="134">
      <c r="A134" s="836"/>
      <c r="B134" s="1308"/>
      <c r="C134" s="1308"/>
      <c r="D134" s="1308"/>
      <c r="E134" s="1308"/>
      <c r="F134" s="1308"/>
      <c r="G134" s="1308"/>
      <c r="H134" s="1308"/>
      <c r="I134" s="1308"/>
      <c r="J134" s="1308"/>
      <c r="K134" s="1308"/>
      <c r="L134" s="1308"/>
      <c r="M134" s="1308"/>
      <c r="N134" s="1308"/>
      <c r="O134" s="1308"/>
      <c r="P134" s="1308"/>
      <c r="Q134" s="1308"/>
      <c r="R134" s="1308"/>
      <c r="S134" s="1308"/>
      <c r="T134" s="1308"/>
      <c r="U134" s="1308"/>
      <c r="V134" s="1308"/>
      <c r="W134" s="1308"/>
      <c r="X134" s="1308"/>
    </row>
    <row r="135">
      <c r="A135" s="836"/>
      <c r="B135" s="1308"/>
      <c r="C135" s="1308"/>
      <c r="D135" s="1308"/>
      <c r="E135" s="1308"/>
      <c r="F135" s="1308"/>
      <c r="G135" s="1308"/>
      <c r="H135" s="1308"/>
      <c r="I135" s="1308"/>
      <c r="J135" s="1308"/>
      <c r="K135" s="1308"/>
      <c r="L135" s="1308"/>
      <c r="M135" s="1308"/>
      <c r="N135" s="1308"/>
      <c r="O135" s="1308"/>
      <c r="P135" s="1308"/>
      <c r="Q135" s="1308"/>
      <c r="R135" s="1308"/>
      <c r="S135" s="1308"/>
      <c r="T135" s="1308"/>
      <c r="U135" s="1308"/>
      <c r="V135" s="1308"/>
      <c r="W135" s="1308"/>
      <c r="X135" s="1308"/>
    </row>
    <row r="136">
      <c r="A136" s="836"/>
      <c r="B136" s="1308"/>
      <c r="C136" s="1308"/>
      <c r="D136" s="1308"/>
      <c r="E136" s="1308"/>
      <c r="F136" s="1308"/>
      <c r="G136" s="1308"/>
      <c r="H136" s="1308"/>
      <c r="I136" s="1308"/>
      <c r="J136" s="1308"/>
      <c r="K136" s="1308"/>
      <c r="L136" s="1308"/>
      <c r="M136" s="1308"/>
      <c r="N136" s="1308"/>
      <c r="O136" s="1308"/>
      <c r="P136" s="1308"/>
      <c r="Q136" s="1308"/>
      <c r="R136" s="1308"/>
      <c r="S136" s="1308"/>
      <c r="T136" s="1308"/>
      <c r="U136" s="1308"/>
      <c r="V136" s="1308"/>
      <c r="W136" s="1308"/>
      <c r="X136" s="1308"/>
    </row>
    <row r="137">
      <c r="A137" s="836"/>
      <c r="B137" s="1308"/>
      <c r="C137" s="1308"/>
      <c r="D137" s="1308"/>
      <c r="E137" s="1308"/>
      <c r="F137" s="1308"/>
      <c r="G137" s="1308"/>
      <c r="H137" s="1308"/>
      <c r="I137" s="1308"/>
      <c r="J137" s="1308"/>
      <c r="K137" s="1308"/>
      <c r="L137" s="1308"/>
      <c r="M137" s="1308"/>
      <c r="N137" s="1308"/>
      <c r="O137" s="1308"/>
      <c r="P137" s="1308"/>
      <c r="Q137" s="1308"/>
      <c r="R137" s="1308"/>
      <c r="S137" s="1308"/>
      <c r="T137" s="1308"/>
      <c r="U137" s="1308"/>
      <c r="V137" s="1308"/>
      <c r="W137" s="1308"/>
      <c r="X137" s="1308"/>
    </row>
    <row r="138">
      <c r="A138" s="836"/>
      <c r="B138" s="1308"/>
      <c r="C138" s="1308"/>
      <c r="D138" s="1308"/>
      <c r="E138" s="1308"/>
      <c r="F138" s="1308"/>
      <c r="G138" s="1308"/>
      <c r="H138" s="1308"/>
      <c r="I138" s="1308"/>
      <c r="J138" s="1308"/>
      <c r="K138" s="1308"/>
      <c r="L138" s="1308"/>
      <c r="M138" s="1308"/>
      <c r="N138" s="1308"/>
      <c r="O138" s="1308"/>
      <c r="P138" s="1308"/>
      <c r="Q138" s="1308"/>
      <c r="R138" s="1308"/>
      <c r="S138" s="1308"/>
      <c r="T138" s="1308"/>
      <c r="U138" s="1308"/>
      <c r="V138" s="1308"/>
      <c r="W138" s="1308"/>
      <c r="X138" s="1308"/>
    </row>
    <row r="139">
      <c r="A139" s="836"/>
      <c r="B139" s="1308"/>
      <c r="C139" s="1308"/>
      <c r="D139" s="1308"/>
      <c r="E139" s="1308"/>
      <c r="F139" s="1308"/>
      <c r="G139" s="1308"/>
      <c r="H139" s="1308"/>
      <c r="I139" s="1308"/>
      <c r="J139" s="1308"/>
      <c r="K139" s="1308"/>
      <c r="L139" s="1308"/>
      <c r="M139" s="1308"/>
      <c r="N139" s="1308"/>
      <c r="O139" s="1308"/>
      <c r="P139" s="1308"/>
      <c r="Q139" s="1308"/>
      <c r="R139" s="1308"/>
      <c r="S139" s="1308"/>
      <c r="T139" s="1308"/>
      <c r="U139" s="1308"/>
      <c r="V139" s="1308"/>
      <c r="W139" s="1308"/>
      <c r="X139" s="1308"/>
    </row>
    <row r="140">
      <c r="A140" s="836"/>
      <c r="B140" s="1308"/>
      <c r="C140" s="1308"/>
      <c r="D140" s="1308"/>
      <c r="E140" s="1308"/>
      <c r="F140" s="1308"/>
      <c r="G140" s="1308"/>
      <c r="H140" s="1308"/>
      <c r="I140" s="1308"/>
      <c r="J140" s="1308"/>
      <c r="K140" s="1308"/>
      <c r="L140" s="1308"/>
      <c r="M140" s="1308"/>
      <c r="N140" s="1308"/>
      <c r="O140" s="1308"/>
      <c r="P140" s="1308"/>
      <c r="Q140" s="1308"/>
      <c r="R140" s="1308"/>
      <c r="S140" s="1308"/>
      <c r="T140" s="1308"/>
      <c r="U140" s="1308"/>
      <c r="V140" s="1308"/>
      <c r="W140" s="1308"/>
      <c r="X140" s="1308"/>
    </row>
    <row r="141">
      <c r="A141" s="836"/>
      <c r="B141" s="1308"/>
      <c r="C141" s="1308"/>
      <c r="D141" s="1308"/>
      <c r="E141" s="1308"/>
      <c r="F141" s="1308"/>
      <c r="G141" s="1308"/>
      <c r="H141" s="1308"/>
      <c r="I141" s="1308"/>
      <c r="J141" s="1308"/>
      <c r="K141" s="1308"/>
      <c r="L141" s="1308"/>
      <c r="M141" s="1308"/>
      <c r="N141" s="1308"/>
      <c r="O141" s="1308"/>
      <c r="P141" s="1308"/>
      <c r="Q141" s="1308"/>
      <c r="R141" s="1308"/>
      <c r="S141" s="1308"/>
      <c r="T141" s="1308"/>
      <c r="U141" s="1308"/>
      <c r="V141" s="1308"/>
      <c r="W141" s="1308"/>
      <c r="X141" s="1308"/>
    </row>
    <row r="142">
      <c r="A142" s="836"/>
      <c r="B142" s="1308"/>
      <c r="C142" s="1308"/>
      <c r="D142" s="1308"/>
      <c r="E142" s="1308"/>
      <c r="F142" s="1308"/>
      <c r="G142" s="1308"/>
      <c r="H142" s="1308"/>
      <c r="I142" s="1308"/>
      <c r="J142" s="1308"/>
      <c r="K142" s="1308"/>
      <c r="L142" s="1308"/>
      <c r="M142" s="1308"/>
      <c r="N142" s="1308"/>
      <c r="O142" s="1308"/>
      <c r="P142" s="1308"/>
      <c r="Q142" s="1308"/>
      <c r="R142" s="1308"/>
      <c r="S142" s="1308"/>
      <c r="T142" s="1308"/>
      <c r="U142" s="1308"/>
      <c r="V142" s="1308"/>
      <c r="W142" s="1308"/>
      <c r="X142" s="1308"/>
    </row>
    <row r="143">
      <c r="A143" s="836"/>
      <c r="B143" s="1308"/>
      <c r="C143" s="1308"/>
      <c r="D143" s="1308"/>
      <c r="E143" s="1308"/>
      <c r="F143" s="1308"/>
      <c r="G143" s="1308"/>
      <c r="H143" s="1308"/>
      <c r="I143" s="1308"/>
      <c r="J143" s="1308"/>
      <c r="K143" s="1308"/>
      <c r="L143" s="1308"/>
      <c r="M143" s="1308"/>
      <c r="N143" s="1308"/>
      <c r="O143" s="1308"/>
      <c r="P143" s="1308"/>
      <c r="Q143" s="1308"/>
      <c r="R143" s="1308"/>
      <c r="S143" s="1308"/>
      <c r="T143" s="1308"/>
      <c r="U143" s="1308"/>
      <c r="V143" s="1308"/>
      <c r="W143" s="1308"/>
      <c r="X143" s="1308"/>
    </row>
    <row r="144">
      <c r="A144" s="836"/>
      <c r="B144" s="1308"/>
      <c r="C144" s="1308"/>
      <c r="D144" s="1308"/>
      <c r="E144" s="1308"/>
      <c r="F144" s="1308"/>
      <c r="G144" s="1308"/>
      <c r="H144" s="1308"/>
      <c r="I144" s="1308"/>
      <c r="J144" s="1308"/>
      <c r="K144" s="1308"/>
      <c r="L144" s="1308"/>
      <c r="M144" s="1308"/>
      <c r="N144" s="1308"/>
      <c r="O144" s="1308"/>
      <c r="P144" s="1308"/>
      <c r="Q144" s="1308"/>
      <c r="R144" s="1308"/>
      <c r="S144" s="1308"/>
      <c r="T144" s="1308"/>
      <c r="U144" s="1308"/>
      <c r="V144" s="1308"/>
      <c r="W144" s="1308"/>
      <c r="X144" s="1308"/>
    </row>
    <row r="145">
      <c r="A145" s="836"/>
      <c r="B145" s="1308"/>
      <c r="C145" s="1308"/>
      <c r="D145" s="1308"/>
      <c r="E145" s="1308"/>
      <c r="F145" s="1308"/>
      <c r="G145" s="1308"/>
      <c r="H145" s="1308"/>
      <c r="I145" s="1308"/>
      <c r="J145" s="1308"/>
      <c r="K145" s="1308"/>
      <c r="L145" s="1308"/>
      <c r="M145" s="1308"/>
      <c r="N145" s="1308"/>
      <c r="O145" s="1308"/>
      <c r="P145" s="1308"/>
      <c r="Q145" s="1308"/>
      <c r="R145" s="1308"/>
      <c r="S145" s="1308"/>
      <c r="T145" s="1308"/>
      <c r="U145" s="1308"/>
      <c r="V145" s="1308"/>
      <c r="W145" s="1308"/>
      <c r="X145" s="1308"/>
    </row>
    <row r="146">
      <c r="A146" s="836"/>
      <c r="B146" s="1308"/>
      <c r="C146" s="1308"/>
      <c r="D146" s="1308"/>
      <c r="E146" s="1308"/>
      <c r="F146" s="1308"/>
      <c r="G146" s="1308"/>
      <c r="H146" s="1308"/>
      <c r="I146" s="1308"/>
      <c r="J146" s="1308"/>
      <c r="K146" s="1308"/>
      <c r="L146" s="1308"/>
      <c r="M146" s="1308"/>
      <c r="N146" s="1308"/>
      <c r="O146" s="1308"/>
      <c r="P146" s="1308"/>
      <c r="Q146" s="1308"/>
      <c r="R146" s="1308"/>
      <c r="S146" s="1308"/>
      <c r="T146" s="1308"/>
      <c r="U146" s="1308"/>
      <c r="V146" s="1308"/>
      <c r="W146" s="1308"/>
      <c r="X146" s="1308"/>
    </row>
    <row r="147">
      <c r="A147" s="836"/>
      <c r="B147" s="1308"/>
      <c r="C147" s="1308"/>
      <c r="D147" s="1308"/>
      <c r="E147" s="1308"/>
      <c r="F147" s="1308"/>
      <c r="G147" s="1308"/>
      <c r="H147" s="1308"/>
      <c r="I147" s="1308"/>
      <c r="J147" s="1308"/>
      <c r="K147" s="1308"/>
      <c r="L147" s="1308"/>
      <c r="M147" s="1308"/>
      <c r="N147" s="1308"/>
      <c r="O147" s="1308"/>
      <c r="P147" s="1308"/>
      <c r="Q147" s="1308"/>
      <c r="R147" s="1308"/>
      <c r="S147" s="1308"/>
      <c r="T147" s="1308"/>
      <c r="U147" s="1308"/>
      <c r="V147" s="1308"/>
      <c r="W147" s="1308"/>
      <c r="X147" s="1308"/>
    </row>
    <row r="148">
      <c r="A148" s="836"/>
      <c r="B148" s="1308"/>
      <c r="C148" s="1308"/>
      <c r="D148" s="1308"/>
      <c r="E148" s="1308"/>
      <c r="F148" s="1308"/>
      <c r="G148" s="1308"/>
      <c r="H148" s="1308"/>
      <c r="I148" s="1308"/>
      <c r="J148" s="1308"/>
      <c r="K148" s="1308"/>
      <c r="L148" s="1308"/>
      <c r="M148" s="1308"/>
      <c r="N148" s="1308"/>
      <c r="O148" s="1308"/>
      <c r="P148" s="1308"/>
      <c r="Q148" s="1308"/>
      <c r="R148" s="1308"/>
      <c r="S148" s="1308"/>
      <c r="T148" s="1308"/>
      <c r="U148" s="1308"/>
      <c r="V148" s="1308"/>
      <c r="W148" s="1308"/>
      <c r="X148" s="1308"/>
    </row>
    <row r="149">
      <c r="A149" s="836"/>
      <c r="B149" s="1308"/>
      <c r="C149" s="1308"/>
      <c r="D149" s="1308"/>
      <c r="E149" s="1308"/>
      <c r="F149" s="1308"/>
      <c r="G149" s="1308"/>
      <c r="H149" s="1308"/>
      <c r="I149" s="1308"/>
      <c r="J149" s="1308"/>
      <c r="K149" s="1308"/>
      <c r="L149" s="1308"/>
      <c r="M149" s="1308"/>
      <c r="N149" s="1308"/>
      <c r="O149" s="1308"/>
      <c r="P149" s="1308"/>
      <c r="Q149" s="1308"/>
      <c r="R149" s="1308"/>
      <c r="S149" s="1308"/>
      <c r="T149" s="1308"/>
      <c r="U149" s="1308"/>
      <c r="V149" s="1308"/>
      <c r="W149" s="1308"/>
      <c r="X149" s="1308"/>
    </row>
    <row r="150">
      <c r="A150" s="836"/>
      <c r="B150" s="1308"/>
      <c r="C150" s="1308"/>
      <c r="D150" s="1308"/>
      <c r="E150" s="1308"/>
      <c r="F150" s="1308"/>
      <c r="G150" s="1308"/>
      <c r="H150" s="1308"/>
      <c r="I150" s="1308"/>
      <c r="J150" s="1308"/>
      <c r="K150" s="1308"/>
      <c r="L150" s="1308"/>
      <c r="M150" s="1308"/>
      <c r="N150" s="1308"/>
      <c r="O150" s="1308"/>
      <c r="P150" s="1308"/>
      <c r="Q150" s="1308"/>
      <c r="R150" s="1308"/>
      <c r="S150" s="1308"/>
      <c r="T150" s="1308"/>
      <c r="U150" s="1308"/>
      <c r="V150" s="1308"/>
      <c r="W150" s="1308"/>
      <c r="X150" s="1308"/>
    </row>
    <row r="151">
      <c r="A151" s="836"/>
      <c r="B151" s="1308"/>
      <c r="C151" s="1308"/>
      <c r="D151" s="1308"/>
      <c r="E151" s="1308"/>
      <c r="F151" s="1308"/>
      <c r="G151" s="1308"/>
      <c r="H151" s="1308"/>
      <c r="I151" s="1308"/>
      <c r="J151" s="1308"/>
      <c r="K151" s="1308"/>
      <c r="L151" s="1308"/>
      <c r="M151" s="1308"/>
      <c r="N151" s="1308"/>
      <c r="O151" s="1308"/>
      <c r="P151" s="1308"/>
      <c r="Q151" s="1308"/>
      <c r="R151" s="1308"/>
      <c r="S151" s="1308"/>
      <c r="T151" s="1308"/>
      <c r="U151" s="1308"/>
      <c r="V151" s="1308"/>
      <c r="W151" s="1308"/>
      <c r="X151" s="1308"/>
    </row>
    <row r="152">
      <c r="A152" s="836"/>
      <c r="B152" s="1308"/>
      <c r="C152" s="1308"/>
      <c r="D152" s="1308"/>
      <c r="E152" s="1308"/>
      <c r="F152" s="1308"/>
      <c r="G152" s="1308"/>
      <c r="H152" s="1308"/>
      <c r="I152" s="1308"/>
      <c r="J152" s="1308"/>
      <c r="K152" s="1308"/>
      <c r="L152" s="1308"/>
      <c r="M152" s="1308"/>
      <c r="N152" s="1308"/>
      <c r="O152" s="1308"/>
      <c r="P152" s="1308"/>
      <c r="Q152" s="1308"/>
      <c r="R152" s="1308"/>
      <c r="S152" s="1308"/>
      <c r="T152" s="1308"/>
      <c r="U152" s="1308"/>
      <c r="V152" s="1308"/>
      <c r="W152" s="1308"/>
      <c r="X152" s="1308"/>
    </row>
    <row r="153">
      <c r="A153" s="836"/>
      <c r="B153" s="1308"/>
      <c r="C153" s="1308"/>
      <c r="D153" s="1308"/>
      <c r="E153" s="1308"/>
      <c r="F153" s="1308"/>
      <c r="G153" s="1308"/>
      <c r="H153" s="1308"/>
      <c r="I153" s="1308"/>
      <c r="J153" s="1308"/>
      <c r="K153" s="1308"/>
      <c r="L153" s="1308"/>
      <c r="M153" s="1308"/>
      <c r="N153" s="1308"/>
      <c r="O153" s="1308"/>
      <c r="P153" s="1308"/>
      <c r="Q153" s="1308"/>
      <c r="R153" s="1308"/>
      <c r="S153" s="1308"/>
      <c r="T153" s="1308"/>
      <c r="U153" s="1308"/>
      <c r="V153" s="1308"/>
      <c r="W153" s="1308"/>
      <c r="X153" s="1308"/>
    </row>
    <row r="154">
      <c r="A154" s="836"/>
      <c r="B154" s="1308"/>
      <c r="C154" s="1308"/>
      <c r="D154" s="1308"/>
      <c r="E154" s="1308"/>
      <c r="F154" s="1308"/>
      <c r="G154" s="1308"/>
      <c r="H154" s="1308"/>
      <c r="I154" s="1308"/>
      <c r="J154" s="1308"/>
      <c r="K154" s="1308"/>
      <c r="L154" s="1308"/>
      <c r="M154" s="1308"/>
      <c r="N154" s="1308"/>
      <c r="O154" s="1308"/>
      <c r="P154" s="1308"/>
      <c r="Q154" s="1308"/>
      <c r="R154" s="1308"/>
      <c r="S154" s="1308"/>
      <c r="T154" s="1308"/>
      <c r="U154" s="1308"/>
      <c r="V154" s="1308"/>
      <c r="W154" s="1308"/>
      <c r="X154" s="1308"/>
    </row>
    <row r="155">
      <c r="A155" s="836"/>
      <c r="B155" s="1308"/>
      <c r="C155" s="1308"/>
      <c r="D155" s="1308"/>
      <c r="E155" s="1308"/>
      <c r="F155" s="1308"/>
      <c r="G155" s="1308"/>
      <c r="H155" s="1308"/>
      <c r="I155" s="1308"/>
      <c r="J155" s="1308"/>
      <c r="K155" s="1308"/>
      <c r="L155" s="1308"/>
      <c r="M155" s="1308"/>
      <c r="N155" s="1308"/>
      <c r="O155" s="1308"/>
      <c r="P155" s="1308"/>
      <c r="Q155" s="1308"/>
      <c r="R155" s="1308"/>
      <c r="S155" s="1308"/>
      <c r="T155" s="1308"/>
      <c r="U155" s="1308"/>
      <c r="V155" s="1308"/>
      <c r="W155" s="1308"/>
      <c r="X155" s="1308"/>
    </row>
    <row r="156">
      <c r="A156" s="836"/>
      <c r="B156" s="1308"/>
      <c r="C156" s="1308"/>
      <c r="D156" s="1308"/>
      <c r="E156" s="1308"/>
      <c r="F156" s="1308"/>
      <c r="G156" s="1308"/>
      <c r="H156" s="1308"/>
      <c r="I156" s="1308"/>
      <c r="J156" s="1308"/>
      <c r="K156" s="1308"/>
      <c r="L156" s="1308"/>
      <c r="M156" s="1308"/>
      <c r="N156" s="1308"/>
      <c r="O156" s="1308"/>
      <c r="P156" s="1308"/>
      <c r="Q156" s="1308"/>
      <c r="R156" s="1308"/>
      <c r="S156" s="1308"/>
      <c r="T156" s="1308"/>
      <c r="U156" s="1308"/>
      <c r="V156" s="1308"/>
      <c r="W156" s="1308"/>
      <c r="X156" s="1308"/>
    </row>
    <row r="157">
      <c r="A157" s="836"/>
      <c r="B157" s="1308"/>
      <c r="C157" s="1308"/>
      <c r="D157" s="1308"/>
      <c r="E157" s="1308"/>
      <c r="F157" s="1308"/>
      <c r="G157" s="1308"/>
      <c r="H157" s="1308"/>
      <c r="I157" s="1308"/>
      <c r="J157" s="1308"/>
      <c r="K157" s="1308"/>
      <c r="L157" s="1308"/>
      <c r="M157" s="1308"/>
      <c r="N157" s="1308"/>
      <c r="O157" s="1308"/>
      <c r="P157" s="1308"/>
      <c r="Q157" s="1308"/>
      <c r="R157" s="1308"/>
      <c r="S157" s="1308"/>
      <c r="T157" s="1308"/>
      <c r="U157" s="1308"/>
      <c r="V157" s="1308"/>
      <c r="W157" s="1308"/>
      <c r="X157" s="1308"/>
    </row>
    <row r="158">
      <c r="A158" s="836"/>
      <c r="B158" s="1308"/>
      <c r="C158" s="1308"/>
      <c r="D158" s="1308"/>
      <c r="E158" s="1308"/>
      <c r="F158" s="1308"/>
      <c r="G158" s="1308"/>
      <c r="H158" s="1308"/>
      <c r="I158" s="1308"/>
      <c r="J158" s="1308"/>
      <c r="K158" s="1308"/>
      <c r="L158" s="1308"/>
      <c r="M158" s="1308"/>
      <c r="N158" s="1308"/>
      <c r="O158" s="1308"/>
      <c r="P158" s="1308"/>
      <c r="Q158" s="1308"/>
      <c r="R158" s="1308"/>
      <c r="S158" s="1308"/>
      <c r="T158" s="1308"/>
      <c r="U158" s="1308"/>
      <c r="V158" s="1308"/>
      <c r="W158" s="1308"/>
      <c r="X158" s="1308"/>
    </row>
    <row r="159">
      <c r="A159" s="836"/>
      <c r="B159" s="1308"/>
      <c r="C159" s="1308"/>
      <c r="D159" s="1308"/>
      <c r="E159" s="1308"/>
      <c r="F159" s="1308"/>
      <c r="G159" s="1308"/>
      <c r="H159" s="1308"/>
      <c r="I159" s="1308"/>
      <c r="J159" s="1308"/>
      <c r="K159" s="1308"/>
      <c r="L159" s="1308"/>
      <c r="M159" s="1308"/>
      <c r="N159" s="1308"/>
      <c r="O159" s="1308"/>
      <c r="P159" s="1308"/>
      <c r="Q159" s="1308"/>
      <c r="R159" s="1308"/>
      <c r="S159" s="1308"/>
      <c r="T159" s="1308"/>
      <c r="U159" s="1308"/>
      <c r="V159" s="1308"/>
      <c r="W159" s="1308"/>
      <c r="X159" s="1308"/>
    </row>
    <row r="160">
      <c r="A160" s="836"/>
      <c r="B160" s="1308"/>
      <c r="C160" s="1308"/>
      <c r="D160" s="1308"/>
      <c r="E160" s="1308"/>
      <c r="F160" s="1308"/>
      <c r="G160" s="1308"/>
      <c r="H160" s="1308"/>
      <c r="I160" s="1308"/>
      <c r="J160" s="1308"/>
      <c r="K160" s="1308"/>
      <c r="L160" s="1308"/>
      <c r="M160" s="1308"/>
      <c r="N160" s="1308"/>
      <c r="O160" s="1308"/>
      <c r="P160" s="1308"/>
      <c r="Q160" s="1308"/>
      <c r="R160" s="1308"/>
      <c r="S160" s="1308"/>
      <c r="T160" s="1308"/>
      <c r="U160" s="1308"/>
      <c r="V160" s="1308"/>
      <c r="W160" s="1308"/>
      <c r="X160" s="1308"/>
    </row>
    <row r="161">
      <c r="A161" s="836"/>
      <c r="B161" s="1308"/>
      <c r="C161" s="1308"/>
      <c r="D161" s="1308"/>
      <c r="E161" s="1308"/>
      <c r="F161" s="1308"/>
      <c r="G161" s="1308"/>
      <c r="H161" s="1308"/>
      <c r="I161" s="1308"/>
      <c r="J161" s="1308"/>
      <c r="K161" s="1308"/>
      <c r="L161" s="1308"/>
      <c r="M161" s="1308"/>
      <c r="N161" s="1308"/>
      <c r="O161" s="1308"/>
      <c r="P161" s="1308"/>
      <c r="Q161" s="1308"/>
      <c r="R161" s="1308"/>
      <c r="S161" s="1308"/>
      <c r="T161" s="1308"/>
      <c r="U161" s="1308"/>
      <c r="V161" s="1308"/>
      <c r="W161" s="1308"/>
      <c r="X161" s="1308"/>
    </row>
    <row r="162">
      <c r="A162" s="836"/>
      <c r="B162" s="1308"/>
      <c r="C162" s="1308"/>
      <c r="D162" s="1308"/>
      <c r="E162" s="1308"/>
      <c r="F162" s="1308"/>
      <c r="G162" s="1308"/>
      <c r="H162" s="1308"/>
      <c r="I162" s="1308"/>
      <c r="J162" s="1308"/>
      <c r="K162" s="1308"/>
      <c r="L162" s="1308"/>
      <c r="M162" s="1308"/>
      <c r="N162" s="1308"/>
      <c r="O162" s="1308"/>
      <c r="P162" s="1308"/>
      <c r="Q162" s="1308"/>
      <c r="R162" s="1308"/>
      <c r="S162" s="1308"/>
      <c r="T162" s="1308"/>
      <c r="U162" s="1308"/>
      <c r="V162" s="1308"/>
      <c r="W162" s="1308"/>
      <c r="X162" s="1308"/>
    </row>
    <row r="163">
      <c r="A163" s="836"/>
      <c r="B163" s="1308"/>
      <c r="C163" s="1308"/>
      <c r="D163" s="1308"/>
      <c r="E163" s="1308"/>
      <c r="F163" s="1308"/>
      <c r="G163" s="1308"/>
      <c r="H163" s="1308"/>
      <c r="I163" s="1308"/>
      <c r="J163" s="1308"/>
      <c r="K163" s="1308"/>
      <c r="L163" s="1308"/>
      <c r="M163" s="1308"/>
      <c r="N163" s="1308"/>
      <c r="O163" s="1308"/>
      <c r="P163" s="1308"/>
      <c r="Q163" s="1308"/>
      <c r="R163" s="1308"/>
      <c r="S163" s="1308"/>
      <c r="T163" s="1308"/>
      <c r="U163" s="1308"/>
      <c r="V163" s="1308"/>
      <c r="W163" s="1308"/>
      <c r="X163" s="1308"/>
    </row>
    <row r="164">
      <c r="A164" s="836"/>
      <c r="B164" s="1308"/>
      <c r="C164" s="1308"/>
      <c r="D164" s="1308"/>
      <c r="E164" s="1308"/>
      <c r="F164" s="1308"/>
      <c r="G164" s="1308"/>
      <c r="H164" s="1308"/>
      <c r="I164" s="1308"/>
      <c r="J164" s="1308"/>
      <c r="K164" s="1308"/>
      <c r="L164" s="1308"/>
      <c r="M164" s="1308"/>
      <c r="N164" s="1308"/>
      <c r="O164" s="1308"/>
      <c r="P164" s="1308"/>
      <c r="Q164" s="1308"/>
      <c r="R164" s="1308"/>
      <c r="S164" s="1308"/>
      <c r="T164" s="1308"/>
      <c r="U164" s="1308"/>
      <c r="V164" s="1308"/>
      <c r="W164" s="1308"/>
      <c r="X164" s="1308"/>
    </row>
    <row r="165">
      <c r="A165" s="836"/>
      <c r="B165" s="1308"/>
      <c r="C165" s="1308"/>
      <c r="D165" s="1308"/>
      <c r="E165" s="1308"/>
      <c r="F165" s="1308"/>
      <c r="G165" s="1308"/>
      <c r="H165" s="1308"/>
      <c r="I165" s="1308"/>
      <c r="J165" s="1308"/>
      <c r="K165" s="1308"/>
      <c r="L165" s="1308"/>
      <c r="M165" s="1308"/>
      <c r="N165" s="1308"/>
      <c r="O165" s="1308"/>
      <c r="P165" s="1308"/>
      <c r="Q165" s="1308"/>
      <c r="R165" s="1308"/>
      <c r="S165" s="1308"/>
      <c r="T165" s="1308"/>
      <c r="U165" s="1308"/>
      <c r="V165" s="1308"/>
      <c r="W165" s="1308"/>
      <c r="X165" s="1308"/>
    </row>
    <row r="166">
      <c r="A166" s="836"/>
      <c r="B166" s="1308"/>
      <c r="C166" s="1308"/>
      <c r="D166" s="1308"/>
      <c r="E166" s="1308"/>
      <c r="F166" s="1308"/>
      <c r="G166" s="1308"/>
      <c r="H166" s="1308"/>
      <c r="I166" s="1308"/>
      <c r="J166" s="1308"/>
      <c r="K166" s="1308"/>
      <c r="L166" s="1308"/>
      <c r="M166" s="1308"/>
      <c r="N166" s="1308"/>
      <c r="O166" s="1308"/>
      <c r="P166" s="1308"/>
      <c r="Q166" s="1308"/>
      <c r="R166" s="1308"/>
      <c r="S166" s="1308"/>
      <c r="T166" s="1308"/>
      <c r="U166" s="1308"/>
      <c r="V166" s="1308"/>
      <c r="W166" s="1308"/>
      <c r="X166" s="1308"/>
    </row>
    <row r="167">
      <c r="A167" s="836"/>
      <c r="B167" s="1308"/>
      <c r="C167" s="1308"/>
      <c r="D167" s="1308"/>
      <c r="E167" s="1308"/>
      <c r="F167" s="1308"/>
      <c r="G167" s="1308"/>
      <c r="H167" s="1308"/>
      <c r="I167" s="1308"/>
      <c r="J167" s="1308"/>
      <c r="K167" s="1308"/>
      <c r="L167" s="1308"/>
      <c r="M167" s="1308"/>
      <c r="N167" s="1308"/>
      <c r="O167" s="1308"/>
      <c r="P167" s="1308"/>
      <c r="Q167" s="1308"/>
      <c r="R167" s="1308"/>
      <c r="S167" s="1308"/>
      <c r="T167" s="1308"/>
      <c r="U167" s="1308"/>
      <c r="V167" s="1308"/>
      <c r="W167" s="1308"/>
      <c r="X167" s="1308"/>
    </row>
    <row r="168">
      <c r="A168" s="836"/>
      <c r="B168" s="1308"/>
      <c r="C168" s="1308"/>
      <c r="D168" s="1308"/>
      <c r="E168" s="1308"/>
      <c r="F168" s="1308"/>
      <c r="G168" s="1308"/>
      <c r="H168" s="1308"/>
      <c r="I168" s="1308"/>
      <c r="J168" s="1308"/>
      <c r="K168" s="1308"/>
      <c r="L168" s="1308"/>
      <c r="M168" s="1308"/>
      <c r="N168" s="1308"/>
      <c r="O168" s="1308"/>
      <c r="P168" s="1308"/>
      <c r="Q168" s="1308"/>
      <c r="R168" s="1308"/>
      <c r="S168" s="1308"/>
      <c r="T168" s="1308"/>
      <c r="U168" s="1308"/>
      <c r="V168" s="1308"/>
      <c r="W168" s="1308"/>
      <c r="X168" s="1308"/>
    </row>
    <row r="169">
      <c r="A169" s="836"/>
      <c r="B169" s="1308"/>
      <c r="C169" s="1308"/>
      <c r="D169" s="1308"/>
      <c r="E169" s="1308"/>
      <c r="F169" s="1308"/>
      <c r="G169" s="1308"/>
      <c r="H169" s="1308"/>
      <c r="I169" s="1308"/>
      <c r="J169" s="1308"/>
      <c r="K169" s="1308"/>
      <c r="L169" s="1308"/>
      <c r="M169" s="1308"/>
      <c r="N169" s="1308"/>
      <c r="O169" s="1308"/>
      <c r="P169" s="1308"/>
      <c r="Q169" s="1308"/>
      <c r="R169" s="1308"/>
      <c r="S169" s="1308"/>
      <c r="T169" s="1308"/>
      <c r="U169" s="1308"/>
      <c r="V169" s="1308"/>
      <c r="W169" s="1308"/>
      <c r="X169" s="1308"/>
    </row>
    <row r="170">
      <c r="A170" s="836"/>
      <c r="B170" s="1308"/>
      <c r="C170" s="1308"/>
      <c r="D170" s="1308"/>
      <c r="E170" s="1308"/>
      <c r="F170" s="1308"/>
      <c r="G170" s="1308"/>
      <c r="H170" s="1308"/>
      <c r="I170" s="1308"/>
      <c r="J170" s="1308"/>
      <c r="K170" s="1308"/>
      <c r="L170" s="1308"/>
      <c r="M170" s="1308"/>
      <c r="N170" s="1308"/>
      <c r="O170" s="1308"/>
      <c r="P170" s="1308"/>
      <c r="Q170" s="1308"/>
      <c r="R170" s="1308"/>
      <c r="S170" s="1308"/>
      <c r="T170" s="1308"/>
      <c r="U170" s="1308"/>
      <c r="V170" s="1308"/>
      <c r="W170" s="1308"/>
      <c r="X170" s="1308"/>
    </row>
    <row r="171">
      <c r="A171" s="836"/>
      <c r="B171" s="1308"/>
      <c r="C171" s="1308"/>
      <c r="D171" s="1308"/>
      <c r="E171" s="1308"/>
      <c r="F171" s="1308"/>
      <c r="G171" s="1308"/>
      <c r="H171" s="1308"/>
      <c r="I171" s="1308"/>
      <c r="J171" s="1308"/>
      <c r="K171" s="1308"/>
      <c r="L171" s="1308"/>
      <c r="M171" s="1308"/>
      <c r="N171" s="1308"/>
      <c r="O171" s="1308"/>
      <c r="P171" s="1308"/>
      <c r="Q171" s="1308"/>
      <c r="R171" s="1308"/>
      <c r="S171" s="1308"/>
      <c r="T171" s="1308"/>
      <c r="U171" s="1308"/>
      <c r="V171" s="1308"/>
      <c r="W171" s="1308"/>
      <c r="X171" s="1308"/>
    </row>
    <row r="172">
      <c r="A172" s="836"/>
      <c r="B172" s="1308"/>
      <c r="C172" s="1308"/>
      <c r="D172" s="1308"/>
      <c r="E172" s="1308"/>
      <c r="F172" s="1308"/>
      <c r="G172" s="1308"/>
      <c r="H172" s="1308"/>
      <c r="I172" s="1308"/>
      <c r="J172" s="1308"/>
      <c r="K172" s="1308"/>
      <c r="L172" s="1308"/>
      <c r="M172" s="1308"/>
      <c r="N172" s="1308"/>
      <c r="O172" s="1308"/>
      <c r="P172" s="1308"/>
      <c r="Q172" s="1308"/>
      <c r="R172" s="1308"/>
      <c r="S172" s="1308"/>
      <c r="T172" s="1308"/>
      <c r="U172" s="1308"/>
      <c r="V172" s="1308"/>
      <c r="W172" s="1308"/>
      <c r="X172" s="1308"/>
    </row>
    <row r="173">
      <c r="A173" s="836"/>
      <c r="B173" s="1308"/>
      <c r="C173" s="1308"/>
      <c r="D173" s="1308"/>
      <c r="E173" s="1308"/>
      <c r="F173" s="1308"/>
      <c r="G173" s="1308"/>
      <c r="H173" s="1308"/>
      <c r="I173" s="1308"/>
      <c r="J173" s="1308"/>
      <c r="K173" s="1308"/>
      <c r="L173" s="1308"/>
      <c r="M173" s="1308"/>
      <c r="N173" s="1308"/>
      <c r="O173" s="1308"/>
      <c r="P173" s="1308"/>
      <c r="Q173" s="1308"/>
      <c r="R173" s="1308"/>
      <c r="S173" s="1308"/>
      <c r="T173" s="1308"/>
      <c r="U173" s="1308"/>
      <c r="V173" s="1308"/>
      <c r="W173" s="1308"/>
      <c r="X173" s="1308"/>
    </row>
    <row r="174">
      <c r="A174" s="836"/>
      <c r="B174" s="1308"/>
      <c r="C174" s="1308"/>
      <c r="D174" s="1308"/>
      <c r="E174" s="1308"/>
      <c r="F174" s="1308"/>
      <c r="G174" s="1308"/>
      <c r="H174" s="1308"/>
      <c r="I174" s="1308"/>
      <c r="J174" s="1308"/>
      <c r="K174" s="1308"/>
      <c r="L174" s="1308"/>
      <c r="M174" s="1308"/>
      <c r="N174" s="1308"/>
      <c r="O174" s="1308"/>
      <c r="P174" s="1308"/>
      <c r="Q174" s="1308"/>
      <c r="R174" s="1308"/>
      <c r="S174" s="1308"/>
      <c r="T174" s="1308"/>
      <c r="U174" s="1308"/>
      <c r="V174" s="1308"/>
      <c r="W174" s="1308"/>
      <c r="X174" s="1308"/>
    </row>
    <row r="175">
      <c r="A175" s="836"/>
      <c r="B175" s="1308"/>
      <c r="C175" s="1308"/>
      <c r="D175" s="1308"/>
      <c r="E175" s="1308"/>
      <c r="F175" s="1308"/>
      <c r="G175" s="1308"/>
      <c r="H175" s="1308"/>
      <c r="I175" s="1308"/>
      <c r="J175" s="1308"/>
      <c r="K175" s="1308"/>
      <c r="L175" s="1308"/>
      <c r="M175" s="1308"/>
      <c r="N175" s="1308"/>
      <c r="O175" s="1308"/>
      <c r="P175" s="1308"/>
      <c r="Q175" s="1308"/>
      <c r="R175" s="1308"/>
      <c r="S175" s="1308"/>
      <c r="T175" s="1308"/>
      <c r="U175" s="1308"/>
      <c r="V175" s="1308"/>
      <c r="W175" s="1308"/>
      <c r="X175" s="1308"/>
    </row>
    <row r="176">
      <c r="A176" s="836"/>
      <c r="B176" s="1308"/>
      <c r="C176" s="1308"/>
      <c r="D176" s="1308"/>
      <c r="E176" s="1308"/>
      <c r="F176" s="1308"/>
      <c r="G176" s="1308"/>
      <c r="H176" s="1308"/>
      <c r="I176" s="1308"/>
      <c r="J176" s="1308"/>
      <c r="K176" s="1308"/>
      <c r="L176" s="1308"/>
      <c r="M176" s="1308"/>
      <c r="N176" s="1308"/>
      <c r="O176" s="1308"/>
      <c r="P176" s="1308"/>
      <c r="Q176" s="1308"/>
      <c r="R176" s="1308"/>
      <c r="S176" s="1308"/>
      <c r="T176" s="1308"/>
      <c r="U176" s="1308"/>
      <c r="V176" s="1308"/>
      <c r="W176" s="1308"/>
      <c r="X176" s="1308"/>
    </row>
    <row r="177">
      <c r="A177" s="836"/>
      <c r="B177" s="1308"/>
      <c r="C177" s="1308"/>
      <c r="D177" s="1308"/>
      <c r="E177" s="1308"/>
      <c r="F177" s="1308"/>
      <c r="G177" s="1308"/>
      <c r="H177" s="1308"/>
      <c r="I177" s="1308"/>
      <c r="J177" s="1308"/>
      <c r="K177" s="1308"/>
      <c r="L177" s="1308"/>
      <c r="M177" s="1308"/>
      <c r="N177" s="1308"/>
      <c r="O177" s="1308"/>
      <c r="P177" s="1308"/>
      <c r="Q177" s="1308"/>
      <c r="R177" s="1308"/>
      <c r="S177" s="1308"/>
      <c r="T177" s="1308"/>
      <c r="U177" s="1308"/>
      <c r="V177" s="1308"/>
      <c r="W177" s="1308"/>
      <c r="X177" s="1308"/>
    </row>
    <row r="178">
      <c r="A178" s="836"/>
      <c r="B178" s="1308"/>
      <c r="C178" s="1308"/>
      <c r="D178" s="1308"/>
      <c r="E178" s="1308"/>
      <c r="F178" s="1308"/>
      <c r="G178" s="1308"/>
      <c r="H178" s="1308"/>
      <c r="I178" s="1308"/>
      <c r="J178" s="1308"/>
      <c r="K178" s="1308"/>
      <c r="L178" s="1308"/>
      <c r="M178" s="1308"/>
      <c r="N178" s="1308"/>
      <c r="O178" s="1308"/>
      <c r="P178" s="1308"/>
      <c r="Q178" s="1308"/>
      <c r="R178" s="1308"/>
      <c r="S178" s="1308"/>
      <c r="T178" s="1308"/>
      <c r="U178" s="1308"/>
      <c r="V178" s="1308"/>
      <c r="W178" s="1308"/>
      <c r="X178" s="1308"/>
    </row>
    <row r="179">
      <c r="A179" s="836"/>
      <c r="B179" s="1308"/>
      <c r="C179" s="1308"/>
      <c r="D179" s="1308"/>
      <c r="E179" s="1308"/>
      <c r="F179" s="1308"/>
      <c r="G179" s="1308"/>
      <c r="H179" s="1308"/>
      <c r="I179" s="1308"/>
      <c r="J179" s="1308"/>
      <c r="K179" s="1308"/>
      <c r="L179" s="1308"/>
      <c r="M179" s="1308"/>
      <c r="N179" s="1308"/>
      <c r="O179" s="1308"/>
      <c r="P179" s="1308"/>
      <c r="Q179" s="1308"/>
      <c r="R179" s="1308"/>
      <c r="S179" s="1308"/>
      <c r="T179" s="1308"/>
      <c r="U179" s="1308"/>
      <c r="V179" s="1308"/>
      <c r="W179" s="1308"/>
      <c r="X179" s="1308"/>
    </row>
    <row r="180">
      <c r="A180" s="836"/>
      <c r="B180" s="1308"/>
      <c r="C180" s="1308"/>
      <c r="D180" s="1308"/>
      <c r="E180" s="1308"/>
      <c r="F180" s="1308"/>
      <c r="G180" s="1308"/>
      <c r="H180" s="1308"/>
      <c r="I180" s="1308"/>
      <c r="J180" s="1308"/>
      <c r="K180" s="1308"/>
      <c r="L180" s="1308"/>
      <c r="M180" s="1308"/>
      <c r="N180" s="1308"/>
      <c r="O180" s="1308"/>
      <c r="P180" s="1308"/>
      <c r="Q180" s="1308"/>
      <c r="R180" s="1308"/>
      <c r="S180" s="1308"/>
      <c r="T180" s="1308"/>
      <c r="U180" s="1308"/>
      <c r="V180" s="1308"/>
      <c r="W180" s="1308"/>
      <c r="X180" s="1308"/>
    </row>
    <row r="181">
      <c r="A181" s="836"/>
      <c r="B181" s="1308"/>
      <c r="C181" s="1308"/>
      <c r="D181" s="1308"/>
      <c r="E181" s="1308"/>
      <c r="F181" s="1308"/>
      <c r="G181" s="1308"/>
      <c r="H181" s="1308"/>
      <c r="I181" s="1308"/>
      <c r="J181" s="1308"/>
      <c r="K181" s="1308"/>
      <c r="L181" s="1308"/>
      <c r="M181" s="1308"/>
      <c r="N181" s="1308"/>
      <c r="O181" s="1308"/>
      <c r="P181" s="1308"/>
      <c r="Q181" s="1308"/>
      <c r="R181" s="1308"/>
      <c r="S181" s="1308"/>
      <c r="T181" s="1308"/>
      <c r="U181" s="1308"/>
      <c r="V181" s="1308"/>
      <c r="W181" s="1308"/>
      <c r="X181" s="1308"/>
    </row>
    <row r="182">
      <c r="A182" s="836"/>
      <c r="B182" s="1308"/>
      <c r="C182" s="1308"/>
      <c r="D182" s="1308"/>
      <c r="E182" s="1308"/>
      <c r="F182" s="1308"/>
      <c r="G182" s="1308"/>
      <c r="H182" s="1308"/>
      <c r="I182" s="1308"/>
      <c r="J182" s="1308"/>
      <c r="K182" s="1308"/>
      <c r="L182" s="1308"/>
      <c r="M182" s="1308"/>
      <c r="N182" s="1308"/>
      <c r="O182" s="1308"/>
      <c r="P182" s="1308"/>
      <c r="Q182" s="1308"/>
      <c r="R182" s="1308"/>
      <c r="S182" s="1308"/>
      <c r="T182" s="1308"/>
      <c r="U182" s="1308"/>
      <c r="V182" s="1308"/>
      <c r="W182" s="1308"/>
      <c r="X182" s="1308"/>
    </row>
    <row r="183">
      <c r="A183" s="836"/>
      <c r="B183" s="1308"/>
      <c r="C183" s="1308"/>
      <c r="D183" s="1308"/>
      <c r="E183" s="1308"/>
      <c r="F183" s="1308"/>
      <c r="G183" s="1308"/>
      <c r="H183" s="1308"/>
      <c r="I183" s="1308"/>
      <c r="J183" s="1308"/>
      <c r="K183" s="1308"/>
      <c r="L183" s="1308"/>
      <c r="M183" s="1308"/>
      <c r="N183" s="1308"/>
      <c r="O183" s="1308"/>
      <c r="P183" s="1308"/>
      <c r="Q183" s="1308"/>
      <c r="R183" s="1308"/>
      <c r="S183" s="1308"/>
      <c r="T183" s="1308"/>
      <c r="U183" s="1308"/>
      <c r="V183" s="1308"/>
      <c r="W183" s="1308"/>
      <c r="X183" s="1308"/>
    </row>
    <row r="184">
      <c r="A184" s="836"/>
      <c r="B184" s="1308"/>
      <c r="C184" s="1308"/>
      <c r="D184" s="1308"/>
      <c r="E184" s="1308"/>
      <c r="F184" s="1308"/>
      <c r="G184" s="1308"/>
      <c r="H184" s="1308"/>
      <c r="I184" s="1308"/>
      <c r="J184" s="1308"/>
      <c r="K184" s="1308"/>
      <c r="L184" s="1308"/>
      <c r="M184" s="1308"/>
      <c r="N184" s="1308"/>
      <c r="O184" s="1308"/>
      <c r="P184" s="1308"/>
      <c r="Q184" s="1308"/>
      <c r="R184" s="1308"/>
      <c r="S184" s="1308"/>
      <c r="T184" s="1308"/>
      <c r="U184" s="1308"/>
      <c r="V184" s="1308"/>
      <c r="W184" s="1308"/>
      <c r="X184" s="1308"/>
    </row>
    <row r="185">
      <c r="A185" s="836"/>
      <c r="B185" s="1308"/>
      <c r="C185" s="1308"/>
      <c r="D185" s="1308"/>
      <c r="E185" s="1308"/>
      <c r="F185" s="1308"/>
      <c r="G185" s="1308"/>
      <c r="H185" s="1308"/>
      <c r="I185" s="1308"/>
      <c r="J185" s="1308"/>
      <c r="K185" s="1308"/>
      <c r="L185" s="1308"/>
      <c r="M185" s="1308"/>
      <c r="N185" s="1308"/>
      <c r="O185" s="1308"/>
      <c r="P185" s="1308"/>
      <c r="Q185" s="1308"/>
      <c r="R185" s="1308"/>
      <c r="S185" s="1308"/>
      <c r="T185" s="1308"/>
      <c r="U185" s="1308"/>
      <c r="V185" s="1308"/>
      <c r="W185" s="1308"/>
      <c r="X185" s="1308"/>
    </row>
    <row r="186">
      <c r="A186" s="836"/>
      <c r="B186" s="1308"/>
      <c r="C186" s="1308"/>
      <c r="D186" s="1308"/>
      <c r="E186" s="1308"/>
      <c r="F186" s="1308"/>
      <c r="G186" s="1308"/>
      <c r="H186" s="1308"/>
      <c r="I186" s="1308"/>
      <c r="J186" s="1308"/>
      <c r="K186" s="1308"/>
      <c r="L186" s="1308"/>
      <c r="M186" s="1308"/>
      <c r="N186" s="1308"/>
      <c r="O186" s="1308"/>
      <c r="P186" s="1308"/>
      <c r="Q186" s="1308"/>
      <c r="R186" s="1308"/>
      <c r="S186" s="1308"/>
      <c r="T186" s="1308"/>
      <c r="U186" s="1308"/>
      <c r="V186" s="1308"/>
      <c r="W186" s="1308"/>
      <c r="X186" s="1308"/>
    </row>
    <row r="187">
      <c r="A187" s="836"/>
      <c r="B187" s="1308"/>
      <c r="C187" s="1308"/>
      <c r="D187" s="1308"/>
      <c r="E187" s="1308"/>
      <c r="F187" s="1308"/>
      <c r="G187" s="1308"/>
      <c r="H187" s="1308"/>
      <c r="I187" s="1308"/>
      <c r="J187" s="1308"/>
      <c r="K187" s="1308"/>
      <c r="L187" s="1308"/>
      <c r="M187" s="1308"/>
      <c r="N187" s="1308"/>
      <c r="O187" s="1308"/>
      <c r="P187" s="1308"/>
      <c r="Q187" s="1308"/>
      <c r="R187" s="1308"/>
      <c r="S187" s="1308"/>
      <c r="T187" s="1308"/>
      <c r="U187" s="1308"/>
      <c r="V187" s="1308"/>
      <c r="W187" s="1308"/>
      <c r="X187" s="1308"/>
    </row>
    <row r="188">
      <c r="A188" s="836"/>
      <c r="B188" s="1308"/>
      <c r="C188" s="1308"/>
      <c r="D188" s="1308"/>
      <c r="E188" s="1308"/>
      <c r="F188" s="1308"/>
      <c r="G188" s="1308"/>
      <c r="H188" s="1308"/>
      <c r="I188" s="1308"/>
      <c r="J188" s="1308"/>
      <c r="K188" s="1308"/>
      <c r="L188" s="1308"/>
      <c r="M188" s="1308"/>
      <c r="N188" s="1308"/>
      <c r="O188" s="1308"/>
      <c r="P188" s="1308"/>
      <c r="Q188" s="1308"/>
      <c r="R188" s="1308"/>
      <c r="S188" s="1308"/>
      <c r="T188" s="1308"/>
      <c r="U188" s="1308"/>
      <c r="V188" s="1308"/>
      <c r="W188" s="1308"/>
      <c r="X188" s="1308"/>
    </row>
    <row r="189">
      <c r="A189" s="836"/>
      <c r="B189" s="1308"/>
      <c r="C189" s="1308"/>
      <c r="D189" s="1308"/>
      <c r="E189" s="1308"/>
      <c r="F189" s="1308"/>
      <c r="G189" s="1308"/>
      <c r="H189" s="1308"/>
      <c r="I189" s="1308"/>
      <c r="J189" s="1308"/>
      <c r="K189" s="1308"/>
      <c r="L189" s="1308"/>
      <c r="M189" s="1308"/>
      <c r="N189" s="1308"/>
      <c r="O189" s="1308"/>
      <c r="P189" s="1308"/>
      <c r="Q189" s="1308"/>
      <c r="R189" s="1308"/>
      <c r="S189" s="1308"/>
      <c r="T189" s="1308"/>
      <c r="U189" s="1308"/>
      <c r="V189" s="1308"/>
      <c r="W189" s="1308"/>
      <c r="X189" s="1308"/>
    </row>
    <row r="190">
      <c r="A190" s="836"/>
      <c r="B190" s="1308"/>
      <c r="C190" s="1308"/>
      <c r="D190" s="1308"/>
      <c r="E190" s="1308"/>
      <c r="F190" s="1308"/>
      <c r="G190" s="1308"/>
      <c r="H190" s="1308"/>
      <c r="I190" s="1308"/>
      <c r="J190" s="1308"/>
      <c r="K190" s="1308"/>
      <c r="L190" s="1308"/>
      <c r="M190" s="1308"/>
      <c r="N190" s="1308"/>
      <c r="O190" s="1308"/>
      <c r="P190" s="1308"/>
      <c r="Q190" s="1308"/>
      <c r="R190" s="1308"/>
      <c r="S190" s="1308"/>
      <c r="T190" s="1308"/>
      <c r="U190" s="1308"/>
      <c r="V190" s="1308"/>
      <c r="W190" s="1308"/>
      <c r="X190" s="1308"/>
    </row>
    <row r="191">
      <c r="A191" s="836"/>
      <c r="B191" s="1308"/>
      <c r="C191" s="1308"/>
      <c r="D191" s="1308"/>
      <c r="E191" s="1308"/>
      <c r="F191" s="1308"/>
      <c r="G191" s="1308"/>
      <c r="H191" s="1308"/>
      <c r="I191" s="1308"/>
      <c r="J191" s="1308"/>
      <c r="K191" s="1308"/>
      <c r="L191" s="1308"/>
      <c r="M191" s="1308"/>
      <c r="N191" s="1308"/>
      <c r="O191" s="1308"/>
      <c r="P191" s="1308"/>
      <c r="Q191" s="1308"/>
      <c r="R191" s="1308"/>
      <c r="S191" s="1308"/>
      <c r="T191" s="1308"/>
      <c r="U191" s="1308"/>
      <c r="V191" s="1308"/>
      <c r="W191" s="1308"/>
      <c r="X191" s="1308"/>
    </row>
    <row r="192">
      <c r="A192" s="836"/>
      <c r="B192" s="1308"/>
      <c r="C192" s="1308"/>
      <c r="D192" s="1308"/>
      <c r="E192" s="1308"/>
      <c r="F192" s="1308"/>
      <c r="G192" s="1308"/>
      <c r="H192" s="1308"/>
      <c r="I192" s="1308"/>
      <c r="J192" s="1308"/>
      <c r="K192" s="1308"/>
      <c r="L192" s="1308"/>
      <c r="M192" s="1308"/>
      <c r="N192" s="1308"/>
      <c r="O192" s="1308"/>
      <c r="P192" s="1308"/>
      <c r="Q192" s="1308"/>
      <c r="R192" s="1308"/>
      <c r="S192" s="1308"/>
      <c r="T192" s="1308"/>
      <c r="U192" s="1308"/>
      <c r="V192" s="1308"/>
      <c r="W192" s="1308"/>
      <c r="X192" s="1308"/>
    </row>
    <row r="193">
      <c r="A193" s="836"/>
      <c r="B193" s="1308"/>
      <c r="C193" s="1308"/>
      <c r="D193" s="1308"/>
      <c r="E193" s="1308"/>
      <c r="F193" s="1308"/>
      <c r="G193" s="1308"/>
      <c r="H193" s="1308"/>
      <c r="I193" s="1308"/>
      <c r="J193" s="1308"/>
      <c r="K193" s="1308"/>
      <c r="L193" s="1308"/>
      <c r="M193" s="1308"/>
      <c r="N193" s="1308"/>
      <c r="O193" s="1308"/>
      <c r="P193" s="1308"/>
      <c r="Q193" s="1308"/>
      <c r="R193" s="1308"/>
      <c r="S193" s="1308"/>
      <c r="T193" s="1308"/>
      <c r="U193" s="1308"/>
      <c r="V193" s="1308"/>
      <c r="W193" s="1308"/>
      <c r="X193" s="1308"/>
    </row>
    <row r="194">
      <c r="A194" s="836"/>
      <c r="B194" s="1308"/>
      <c r="C194" s="1308"/>
      <c r="D194" s="1308"/>
      <c r="E194" s="1308"/>
      <c r="F194" s="1308"/>
      <c r="G194" s="1308"/>
      <c r="H194" s="1308"/>
      <c r="I194" s="1308"/>
      <c r="J194" s="1308"/>
      <c r="K194" s="1308"/>
      <c r="L194" s="1308"/>
      <c r="M194" s="1308"/>
      <c r="N194" s="1308"/>
      <c r="O194" s="1308"/>
      <c r="P194" s="1308"/>
      <c r="Q194" s="1308"/>
      <c r="R194" s="1308"/>
      <c r="S194" s="1308"/>
      <c r="T194" s="1308"/>
      <c r="U194" s="1308"/>
      <c r="V194" s="1308"/>
      <c r="W194" s="1308"/>
      <c r="X194" s="1308"/>
    </row>
    <row r="195">
      <c r="A195" s="836"/>
      <c r="B195" s="1308"/>
      <c r="C195" s="1308"/>
      <c r="D195" s="1308"/>
      <c r="E195" s="1308"/>
      <c r="F195" s="1308"/>
      <c r="G195" s="1308"/>
      <c r="H195" s="1308"/>
      <c r="I195" s="1308"/>
      <c r="J195" s="1308"/>
      <c r="K195" s="1308"/>
      <c r="L195" s="1308"/>
      <c r="M195" s="1308"/>
      <c r="N195" s="1308"/>
      <c r="O195" s="1308"/>
      <c r="P195" s="1308"/>
      <c r="Q195" s="1308"/>
      <c r="R195" s="1308"/>
      <c r="S195" s="1308"/>
      <c r="T195" s="1308"/>
      <c r="U195" s="1308"/>
      <c r="V195" s="1308"/>
      <c r="W195" s="1308"/>
      <c r="X195" s="1308"/>
    </row>
    <row r="196">
      <c r="A196" s="836"/>
      <c r="B196" s="1308"/>
      <c r="C196" s="1308"/>
      <c r="D196" s="1308"/>
      <c r="E196" s="1308"/>
      <c r="F196" s="1308"/>
      <c r="G196" s="1308"/>
      <c r="H196" s="1308"/>
      <c r="I196" s="1308"/>
      <c r="J196" s="1308"/>
      <c r="K196" s="1308"/>
      <c r="L196" s="1308"/>
      <c r="M196" s="1308"/>
      <c r="N196" s="1308"/>
      <c r="O196" s="1308"/>
      <c r="P196" s="1308"/>
      <c r="Q196" s="1308"/>
      <c r="R196" s="1308"/>
      <c r="S196" s="1308"/>
      <c r="T196" s="1308"/>
      <c r="U196" s="1308"/>
      <c r="V196" s="1308"/>
      <c r="W196" s="1308"/>
      <c r="X196" s="1308"/>
    </row>
    <row r="197">
      <c r="A197" s="836"/>
      <c r="B197" s="1308"/>
      <c r="C197" s="1308"/>
      <c r="D197" s="1308"/>
      <c r="E197" s="1308"/>
      <c r="F197" s="1308"/>
      <c r="G197" s="1308"/>
      <c r="H197" s="1308"/>
      <c r="I197" s="1308"/>
      <c r="J197" s="1308"/>
      <c r="K197" s="1308"/>
      <c r="L197" s="1308"/>
      <c r="M197" s="1308"/>
      <c r="N197" s="1308"/>
      <c r="O197" s="1308"/>
      <c r="P197" s="1308"/>
      <c r="Q197" s="1308"/>
      <c r="R197" s="1308"/>
      <c r="S197" s="1308"/>
      <c r="T197" s="1308"/>
      <c r="U197" s="1308"/>
      <c r="V197" s="1308"/>
      <c r="W197" s="1308"/>
      <c r="X197" s="1308"/>
    </row>
    <row r="198">
      <c r="A198" s="836"/>
      <c r="B198" s="1308"/>
      <c r="C198" s="1308"/>
      <c r="D198" s="1308"/>
      <c r="E198" s="1308"/>
      <c r="F198" s="1308"/>
      <c r="G198" s="1308"/>
      <c r="H198" s="1308"/>
      <c r="I198" s="1308"/>
      <c r="J198" s="1308"/>
      <c r="K198" s="1308"/>
      <c r="L198" s="1308"/>
      <c r="M198" s="1308"/>
      <c r="N198" s="1308"/>
      <c r="O198" s="1308"/>
      <c r="P198" s="1308"/>
      <c r="Q198" s="1308"/>
      <c r="R198" s="1308"/>
      <c r="S198" s="1308"/>
      <c r="T198" s="1308"/>
      <c r="U198" s="1308"/>
      <c r="V198" s="1308"/>
      <c r="W198" s="1308"/>
      <c r="X198" s="1308"/>
    </row>
    <row r="199">
      <c r="A199" s="836"/>
      <c r="B199" s="1308"/>
      <c r="C199" s="1308"/>
      <c r="D199" s="1308"/>
      <c r="E199" s="1308"/>
      <c r="F199" s="1308"/>
      <c r="G199" s="1308"/>
      <c r="H199" s="1308"/>
      <c r="I199" s="1308"/>
      <c r="J199" s="1308"/>
      <c r="K199" s="1308"/>
      <c r="L199" s="1308"/>
      <c r="M199" s="1308"/>
      <c r="N199" s="1308"/>
      <c r="O199" s="1308"/>
      <c r="P199" s="1308"/>
      <c r="Q199" s="1308"/>
      <c r="R199" s="1308"/>
      <c r="S199" s="1308"/>
      <c r="T199" s="1308"/>
      <c r="U199" s="1308"/>
      <c r="V199" s="1308"/>
      <c r="W199" s="1308"/>
      <c r="X199" s="1308"/>
    </row>
    <row r="200">
      <c r="A200" s="836"/>
      <c r="B200" s="1308"/>
      <c r="C200" s="1308"/>
      <c r="D200" s="1308"/>
      <c r="E200" s="1308"/>
      <c r="F200" s="1308"/>
      <c r="G200" s="1308"/>
      <c r="H200" s="1308"/>
      <c r="I200" s="1308"/>
      <c r="J200" s="1308"/>
      <c r="K200" s="1308"/>
      <c r="L200" s="1308"/>
      <c r="M200" s="1308"/>
      <c r="N200" s="1308"/>
      <c r="O200" s="1308"/>
      <c r="P200" s="1308"/>
      <c r="Q200" s="1308"/>
      <c r="R200" s="1308"/>
      <c r="S200" s="1308"/>
      <c r="T200" s="1308"/>
      <c r="U200" s="1308"/>
      <c r="V200" s="1308"/>
      <c r="W200" s="1308"/>
      <c r="X200" s="1308"/>
    </row>
    <row r="201">
      <c r="A201" s="836"/>
      <c r="B201" s="1308"/>
      <c r="C201" s="1308"/>
      <c r="D201" s="1308"/>
      <c r="E201" s="1308"/>
      <c r="F201" s="1308"/>
      <c r="G201" s="1308"/>
      <c r="H201" s="1308"/>
      <c r="I201" s="1308"/>
      <c r="J201" s="1308"/>
      <c r="K201" s="1308"/>
      <c r="L201" s="1308"/>
      <c r="M201" s="1308"/>
      <c r="N201" s="1308"/>
      <c r="O201" s="1308"/>
      <c r="P201" s="1308"/>
      <c r="Q201" s="1308"/>
      <c r="R201" s="1308"/>
      <c r="S201" s="1308"/>
      <c r="T201" s="1308"/>
      <c r="U201" s="1308"/>
      <c r="V201" s="1308"/>
      <c r="W201" s="1308"/>
      <c r="X201" s="1308"/>
    </row>
    <row r="202">
      <c r="A202" s="836"/>
      <c r="B202" s="1308"/>
      <c r="C202" s="1308"/>
      <c r="D202" s="1308"/>
      <c r="E202" s="1308"/>
      <c r="F202" s="1308"/>
      <c r="G202" s="1308"/>
      <c r="H202" s="1308"/>
      <c r="I202" s="1308"/>
      <c r="J202" s="1308"/>
      <c r="K202" s="1308"/>
      <c r="L202" s="1308"/>
      <c r="M202" s="1308"/>
      <c r="N202" s="1308"/>
      <c r="O202" s="1308"/>
      <c r="P202" s="1308"/>
      <c r="Q202" s="1308"/>
      <c r="R202" s="1308"/>
      <c r="S202" s="1308"/>
      <c r="T202" s="1308"/>
      <c r="U202" s="1308"/>
      <c r="V202" s="1308"/>
      <c r="W202" s="1308"/>
      <c r="X202" s="1308"/>
    </row>
    <row r="203">
      <c r="A203" s="836"/>
      <c r="B203" s="1308"/>
      <c r="C203" s="1308"/>
      <c r="D203" s="1308"/>
      <c r="E203" s="1308"/>
      <c r="F203" s="1308"/>
      <c r="G203" s="1308"/>
      <c r="H203" s="1308"/>
      <c r="I203" s="1308"/>
      <c r="J203" s="1308"/>
      <c r="K203" s="1308"/>
      <c r="L203" s="1308"/>
      <c r="M203" s="1308"/>
      <c r="N203" s="1308"/>
      <c r="O203" s="1308"/>
      <c r="P203" s="1308"/>
      <c r="Q203" s="1308"/>
      <c r="R203" s="1308"/>
      <c r="S203" s="1308"/>
      <c r="T203" s="1308"/>
      <c r="U203" s="1308"/>
      <c r="V203" s="1308"/>
      <c r="W203" s="1308"/>
      <c r="X203" s="1308"/>
    </row>
    <row r="204">
      <c r="A204" s="836"/>
      <c r="B204" s="1308"/>
      <c r="C204" s="1308"/>
      <c r="D204" s="1308"/>
      <c r="E204" s="1308"/>
      <c r="F204" s="1308"/>
      <c r="G204" s="1308"/>
      <c r="H204" s="1308"/>
      <c r="I204" s="1308"/>
      <c r="J204" s="1308"/>
      <c r="K204" s="1308"/>
      <c r="L204" s="1308"/>
      <c r="M204" s="1308"/>
      <c r="N204" s="1308"/>
      <c r="O204" s="1308"/>
      <c r="P204" s="1308"/>
      <c r="Q204" s="1308"/>
      <c r="R204" s="1308"/>
      <c r="S204" s="1308"/>
      <c r="T204" s="1308"/>
      <c r="U204" s="1308"/>
      <c r="V204" s="1308"/>
      <c r="W204" s="1308"/>
      <c r="X204" s="1308"/>
    </row>
    <row r="205">
      <c r="A205" s="836"/>
      <c r="B205" s="1308"/>
      <c r="C205" s="1308"/>
      <c r="D205" s="1308"/>
      <c r="E205" s="1308"/>
      <c r="F205" s="1308"/>
      <c r="G205" s="1308"/>
      <c r="H205" s="1308"/>
      <c r="I205" s="1308"/>
      <c r="J205" s="1308"/>
      <c r="K205" s="1308"/>
      <c r="L205" s="1308"/>
      <c r="M205" s="1308"/>
      <c r="N205" s="1308"/>
      <c r="O205" s="1308"/>
      <c r="P205" s="1308"/>
      <c r="Q205" s="1308"/>
      <c r="R205" s="1308"/>
      <c r="S205" s="1308"/>
      <c r="T205" s="1308"/>
      <c r="U205" s="1308"/>
      <c r="V205" s="1308"/>
      <c r="W205" s="1308"/>
      <c r="X205" s="1308"/>
    </row>
    <row r="206">
      <c r="A206" s="836"/>
      <c r="B206" s="1308"/>
      <c r="C206" s="1308"/>
      <c r="D206" s="1308"/>
      <c r="E206" s="1308"/>
      <c r="F206" s="1308"/>
      <c r="G206" s="1308"/>
      <c r="H206" s="1308"/>
      <c r="I206" s="1308"/>
      <c r="J206" s="1308"/>
      <c r="K206" s="1308"/>
      <c r="L206" s="1308"/>
      <c r="M206" s="1308"/>
      <c r="N206" s="1308"/>
      <c r="O206" s="1308"/>
      <c r="P206" s="1308"/>
      <c r="Q206" s="1308"/>
      <c r="R206" s="1308"/>
      <c r="S206" s="1308"/>
      <c r="T206" s="1308"/>
      <c r="U206" s="1308"/>
      <c r="V206" s="1308"/>
      <c r="W206" s="1308"/>
      <c r="X206" s="1308"/>
    </row>
    <row r="207">
      <c r="A207" s="836"/>
      <c r="B207" s="1308"/>
      <c r="C207" s="1308"/>
      <c r="D207" s="1308"/>
      <c r="E207" s="1308"/>
      <c r="F207" s="1308"/>
      <c r="G207" s="1308"/>
      <c r="H207" s="1308"/>
      <c r="I207" s="1308"/>
      <c r="J207" s="1308"/>
      <c r="K207" s="1308"/>
      <c r="L207" s="1308"/>
      <c r="M207" s="1308"/>
      <c r="N207" s="1308"/>
      <c r="O207" s="1308"/>
      <c r="P207" s="1308"/>
      <c r="Q207" s="1308"/>
      <c r="R207" s="1308"/>
      <c r="S207" s="1308"/>
      <c r="T207" s="1308"/>
      <c r="U207" s="1308"/>
      <c r="V207" s="1308"/>
      <c r="W207" s="1308"/>
      <c r="X207" s="1308"/>
    </row>
    <row r="208">
      <c r="A208" s="836"/>
      <c r="B208" s="1308"/>
      <c r="C208" s="1308"/>
      <c r="D208" s="1308"/>
      <c r="E208" s="1308"/>
      <c r="F208" s="1308"/>
      <c r="G208" s="1308"/>
      <c r="H208" s="1308"/>
      <c r="I208" s="1308"/>
      <c r="J208" s="1308"/>
      <c r="K208" s="1308"/>
      <c r="L208" s="1308"/>
      <c r="M208" s="1308"/>
      <c r="N208" s="1308"/>
      <c r="O208" s="1308"/>
      <c r="P208" s="1308"/>
      <c r="Q208" s="1308"/>
      <c r="R208" s="1308"/>
      <c r="S208" s="1308"/>
      <c r="T208" s="1308"/>
      <c r="U208" s="1308"/>
      <c r="V208" s="1308"/>
      <c r="W208" s="1308"/>
      <c r="X208" s="1308"/>
    </row>
    <row r="209">
      <c r="A209" s="836"/>
      <c r="B209" s="1308"/>
      <c r="C209" s="1308"/>
      <c r="D209" s="1308"/>
      <c r="E209" s="1308"/>
      <c r="F209" s="1308"/>
      <c r="G209" s="1308"/>
      <c r="H209" s="1308"/>
      <c r="I209" s="1308"/>
      <c r="J209" s="1308"/>
      <c r="K209" s="1308"/>
      <c r="L209" s="1308"/>
      <c r="M209" s="1308"/>
      <c r="N209" s="1308"/>
      <c r="O209" s="1308"/>
      <c r="P209" s="1308"/>
      <c r="Q209" s="1308"/>
      <c r="R209" s="1308"/>
      <c r="S209" s="1308"/>
      <c r="T209" s="1308"/>
      <c r="U209" s="1308"/>
      <c r="V209" s="1308"/>
      <c r="W209" s="1308"/>
      <c r="X209" s="1308"/>
    </row>
    <row r="210">
      <c r="A210" s="836"/>
      <c r="B210" s="1308"/>
      <c r="C210" s="1308"/>
      <c r="D210" s="1308"/>
      <c r="E210" s="1308"/>
      <c r="F210" s="1308"/>
      <c r="G210" s="1308"/>
      <c r="H210" s="1308"/>
      <c r="I210" s="1308"/>
      <c r="J210" s="1308"/>
      <c r="K210" s="1308"/>
      <c r="L210" s="1308"/>
      <c r="M210" s="1308"/>
      <c r="N210" s="1308"/>
      <c r="O210" s="1308"/>
      <c r="P210" s="1308"/>
      <c r="Q210" s="1308"/>
      <c r="R210" s="1308"/>
      <c r="S210" s="1308"/>
      <c r="T210" s="1308"/>
      <c r="U210" s="1308"/>
      <c r="V210" s="1308"/>
      <c r="W210" s="1308"/>
      <c r="X210" s="1308"/>
    </row>
    <row r="211">
      <c r="A211" s="836"/>
      <c r="B211" s="1308"/>
      <c r="C211" s="1308"/>
      <c r="D211" s="1308"/>
      <c r="E211" s="1308"/>
      <c r="F211" s="1308"/>
      <c r="G211" s="1308"/>
      <c r="H211" s="1308"/>
      <c r="I211" s="1308"/>
      <c r="J211" s="1308"/>
      <c r="K211" s="1308"/>
      <c r="L211" s="1308"/>
      <c r="M211" s="1308"/>
      <c r="N211" s="1308"/>
      <c r="O211" s="1308"/>
      <c r="P211" s="1308"/>
      <c r="Q211" s="1308"/>
      <c r="R211" s="1308"/>
      <c r="S211" s="1308"/>
      <c r="T211" s="1308"/>
      <c r="U211" s="1308"/>
      <c r="V211" s="1308"/>
      <c r="W211" s="1308"/>
      <c r="X211" s="1308"/>
    </row>
    <row r="212">
      <c r="A212" s="836"/>
      <c r="B212" s="1308"/>
      <c r="C212" s="1308"/>
      <c r="D212" s="1308"/>
      <c r="E212" s="1308"/>
      <c r="F212" s="1308"/>
      <c r="G212" s="1308"/>
      <c r="H212" s="1308"/>
      <c r="I212" s="1308"/>
      <c r="J212" s="1308"/>
      <c r="K212" s="1308"/>
      <c r="L212" s="1308"/>
      <c r="M212" s="1308"/>
      <c r="N212" s="1308"/>
      <c r="O212" s="1308"/>
      <c r="P212" s="1308"/>
      <c r="Q212" s="1308"/>
      <c r="R212" s="1308"/>
      <c r="S212" s="1308"/>
      <c r="T212" s="1308"/>
      <c r="U212" s="1308"/>
      <c r="V212" s="1308"/>
      <c r="W212" s="1308"/>
      <c r="X212" s="1308"/>
    </row>
    <row r="213">
      <c r="A213" s="836"/>
      <c r="B213" s="1308"/>
      <c r="C213" s="1308"/>
      <c r="D213" s="1308"/>
      <c r="E213" s="1308"/>
      <c r="F213" s="1308"/>
      <c r="G213" s="1308"/>
      <c r="H213" s="1308"/>
      <c r="I213" s="1308"/>
      <c r="J213" s="1308"/>
      <c r="K213" s="1308"/>
      <c r="L213" s="1308"/>
      <c r="M213" s="1308"/>
      <c r="N213" s="1308"/>
      <c r="O213" s="1308"/>
      <c r="P213" s="1308"/>
      <c r="Q213" s="1308"/>
      <c r="R213" s="1308"/>
      <c r="S213" s="1308"/>
      <c r="T213" s="1308"/>
      <c r="U213" s="1308"/>
      <c r="V213" s="1308"/>
      <c r="W213" s="1308"/>
      <c r="X213" s="1308"/>
    </row>
    <row r="214">
      <c r="A214" s="836"/>
      <c r="B214" s="1308"/>
      <c r="C214" s="1308"/>
      <c r="D214" s="1308"/>
      <c r="E214" s="1308"/>
      <c r="F214" s="1308"/>
      <c r="G214" s="1308"/>
      <c r="H214" s="1308"/>
      <c r="I214" s="1308"/>
      <c r="J214" s="1308"/>
      <c r="K214" s="1308"/>
      <c r="L214" s="1308"/>
      <c r="M214" s="1308"/>
      <c r="N214" s="1308"/>
      <c r="O214" s="1308"/>
      <c r="P214" s="1308"/>
      <c r="Q214" s="1308"/>
      <c r="R214" s="1308"/>
      <c r="S214" s="1308"/>
      <c r="T214" s="1308"/>
      <c r="U214" s="1308"/>
      <c r="V214" s="1308"/>
      <c r="W214" s="1308"/>
      <c r="X214" s="1308"/>
    </row>
    <row r="215">
      <c r="A215" s="836"/>
      <c r="B215" s="1308"/>
      <c r="C215" s="1308"/>
      <c r="D215" s="1308"/>
      <c r="E215" s="1308"/>
      <c r="F215" s="1308"/>
      <c r="G215" s="1308"/>
      <c r="H215" s="1308"/>
      <c r="I215" s="1308"/>
      <c r="J215" s="1308"/>
      <c r="K215" s="1308"/>
      <c r="L215" s="1308"/>
      <c r="M215" s="1308"/>
      <c r="N215" s="1308"/>
      <c r="O215" s="1308"/>
      <c r="P215" s="1308"/>
      <c r="Q215" s="1308"/>
      <c r="R215" s="1308"/>
      <c r="S215" s="1308"/>
      <c r="T215" s="1308"/>
      <c r="U215" s="1308"/>
      <c r="V215" s="1308"/>
      <c r="W215" s="1308"/>
      <c r="X215" s="1308"/>
    </row>
    <row r="216">
      <c r="A216" s="836"/>
      <c r="B216" s="1308"/>
      <c r="C216" s="1308"/>
      <c r="D216" s="1308"/>
      <c r="E216" s="1308"/>
      <c r="F216" s="1308"/>
      <c r="G216" s="1308"/>
      <c r="H216" s="1308"/>
      <c r="I216" s="1308"/>
      <c r="J216" s="1308"/>
      <c r="K216" s="1308"/>
      <c r="L216" s="1308"/>
      <c r="M216" s="1308"/>
      <c r="N216" s="1308"/>
      <c r="O216" s="1308"/>
      <c r="P216" s="1308"/>
      <c r="Q216" s="1308"/>
      <c r="R216" s="1308"/>
      <c r="S216" s="1308"/>
      <c r="T216" s="1308"/>
      <c r="U216" s="1308"/>
      <c r="V216" s="1308"/>
      <c r="W216" s="1308"/>
      <c r="X216" s="1308"/>
    </row>
    <row r="217">
      <c r="A217" s="836"/>
      <c r="B217" s="1308"/>
      <c r="C217" s="1308"/>
      <c r="D217" s="1308"/>
      <c r="E217" s="1308"/>
      <c r="F217" s="1308"/>
      <c r="G217" s="1308"/>
      <c r="H217" s="1308"/>
      <c r="I217" s="1308"/>
      <c r="J217" s="1308"/>
      <c r="K217" s="1308"/>
      <c r="L217" s="1308"/>
      <c r="M217" s="1308"/>
      <c r="N217" s="1308"/>
      <c r="O217" s="1308"/>
      <c r="P217" s="1308"/>
      <c r="Q217" s="1308"/>
      <c r="R217" s="1308"/>
      <c r="S217" s="1308"/>
      <c r="T217" s="1308"/>
      <c r="U217" s="1308"/>
      <c r="V217" s="1308"/>
      <c r="W217" s="1308"/>
      <c r="X217" s="1308"/>
    </row>
    <row r="218">
      <c r="A218" s="836"/>
      <c r="B218" s="1308"/>
      <c r="C218" s="1308"/>
      <c r="D218" s="1308"/>
      <c r="E218" s="1308"/>
      <c r="F218" s="1308"/>
      <c r="G218" s="1308"/>
      <c r="H218" s="1308"/>
      <c r="I218" s="1308"/>
      <c r="J218" s="1308"/>
      <c r="K218" s="1308"/>
      <c r="L218" s="1308"/>
      <c r="M218" s="1308"/>
      <c r="N218" s="1308"/>
      <c r="O218" s="1308"/>
      <c r="P218" s="1308"/>
      <c r="Q218" s="1308"/>
      <c r="R218" s="1308"/>
      <c r="S218" s="1308"/>
      <c r="T218" s="1308"/>
      <c r="U218" s="1308"/>
      <c r="V218" s="1308"/>
      <c r="W218" s="1308"/>
      <c r="X218" s="1308"/>
    </row>
    <row r="219">
      <c r="A219" s="836"/>
      <c r="B219" s="1308"/>
      <c r="C219" s="1308"/>
      <c r="D219" s="1308"/>
      <c r="E219" s="1308"/>
      <c r="F219" s="1308"/>
      <c r="G219" s="1308"/>
      <c r="H219" s="1308"/>
      <c r="I219" s="1308"/>
      <c r="J219" s="1308"/>
      <c r="K219" s="1308"/>
      <c r="L219" s="1308"/>
      <c r="M219" s="1308"/>
      <c r="N219" s="1308"/>
      <c r="O219" s="1308"/>
      <c r="P219" s="1308"/>
      <c r="Q219" s="1308"/>
      <c r="R219" s="1308"/>
      <c r="S219" s="1308"/>
      <c r="T219" s="1308"/>
      <c r="U219" s="1308"/>
      <c r="V219" s="1308"/>
      <c r="W219" s="1308"/>
      <c r="X219" s="1308"/>
    </row>
    <row r="220">
      <c r="A220" s="836"/>
      <c r="B220" s="1308"/>
      <c r="C220" s="1308"/>
      <c r="D220" s="1308"/>
      <c r="E220" s="1308"/>
      <c r="F220" s="1308"/>
      <c r="G220" s="1308"/>
      <c r="H220" s="1308"/>
      <c r="I220" s="1308"/>
      <c r="J220" s="1308"/>
      <c r="K220" s="1308"/>
      <c r="L220" s="1308"/>
      <c r="M220" s="1308"/>
      <c r="N220" s="1308"/>
      <c r="O220" s="1308"/>
      <c r="P220" s="1308"/>
      <c r="Q220" s="1308"/>
      <c r="R220" s="1308"/>
      <c r="S220" s="1308"/>
      <c r="T220" s="1308"/>
      <c r="U220" s="1308"/>
      <c r="V220" s="1308"/>
      <c r="W220" s="1308"/>
      <c r="X220" s="1308"/>
    </row>
    <row r="221">
      <c r="A221" s="836"/>
      <c r="B221" s="1308"/>
      <c r="C221" s="1308"/>
      <c r="D221" s="1308"/>
      <c r="E221" s="1308"/>
      <c r="F221" s="1308"/>
      <c r="G221" s="1308"/>
      <c r="H221" s="1308"/>
      <c r="I221" s="1308"/>
      <c r="J221" s="1308"/>
      <c r="K221" s="1308"/>
      <c r="L221" s="1308"/>
      <c r="M221" s="1308"/>
      <c r="N221" s="1308"/>
      <c r="O221" s="1308"/>
      <c r="P221" s="1308"/>
      <c r="Q221" s="1308"/>
      <c r="R221" s="1308"/>
      <c r="S221" s="1308"/>
      <c r="T221" s="1308"/>
      <c r="U221" s="1308"/>
      <c r="V221" s="1308"/>
      <c r="W221" s="1308"/>
      <c r="X221" s="1308"/>
    </row>
    <row r="222">
      <c r="A222" s="836"/>
      <c r="B222" s="1308"/>
      <c r="C222" s="1308"/>
      <c r="D222" s="1308"/>
      <c r="E222" s="1308"/>
      <c r="F222" s="1308"/>
      <c r="G222" s="1308"/>
      <c r="H222" s="1308"/>
      <c r="I222" s="1308"/>
      <c r="J222" s="1308"/>
      <c r="K222" s="1308"/>
      <c r="L222" s="1308"/>
      <c r="M222" s="1308"/>
      <c r="N222" s="1308"/>
      <c r="O222" s="1308"/>
      <c r="P222" s="1308"/>
      <c r="Q222" s="1308"/>
      <c r="R222" s="1308"/>
      <c r="S222" s="1308"/>
      <c r="T222" s="1308"/>
      <c r="U222" s="1308"/>
      <c r="V222" s="1308"/>
      <c r="W222" s="1308"/>
      <c r="X222" s="1308"/>
    </row>
    <row r="223">
      <c r="A223" s="836"/>
      <c r="B223" s="1308"/>
      <c r="C223" s="1308"/>
      <c r="D223" s="1308"/>
      <c r="E223" s="1308"/>
      <c r="F223" s="1308"/>
      <c r="G223" s="1308"/>
      <c r="H223" s="1308"/>
      <c r="I223" s="1308"/>
      <c r="J223" s="1308"/>
      <c r="K223" s="1308"/>
      <c r="L223" s="1308"/>
      <c r="M223" s="1308"/>
      <c r="N223" s="1308"/>
      <c r="O223" s="1308"/>
      <c r="P223" s="1308"/>
      <c r="Q223" s="1308"/>
      <c r="R223" s="1308"/>
      <c r="S223" s="1308"/>
      <c r="T223" s="1308"/>
      <c r="U223" s="1308"/>
      <c r="V223" s="1308"/>
      <c r="W223" s="1308"/>
      <c r="X223" s="1308"/>
    </row>
    <row r="224">
      <c r="A224" s="836"/>
      <c r="B224" s="1308"/>
      <c r="C224" s="1308"/>
      <c r="D224" s="1308"/>
      <c r="E224" s="1308"/>
      <c r="F224" s="1308"/>
      <c r="G224" s="1308"/>
      <c r="H224" s="1308"/>
      <c r="I224" s="1308"/>
      <c r="J224" s="1308"/>
      <c r="K224" s="1308"/>
      <c r="L224" s="1308"/>
      <c r="M224" s="1308"/>
      <c r="N224" s="1308"/>
      <c r="O224" s="1308"/>
      <c r="P224" s="1308"/>
      <c r="Q224" s="1308"/>
      <c r="R224" s="1308"/>
      <c r="S224" s="1308"/>
      <c r="T224" s="1308"/>
      <c r="U224" s="1308"/>
      <c r="V224" s="1308"/>
      <c r="W224" s="1308"/>
      <c r="X224" s="1308"/>
    </row>
    <row r="225">
      <c r="A225" s="836"/>
      <c r="B225" s="1308"/>
      <c r="C225" s="1308"/>
      <c r="D225" s="1308"/>
      <c r="E225" s="1308"/>
      <c r="F225" s="1308"/>
      <c r="G225" s="1308"/>
      <c r="H225" s="1308"/>
      <c r="I225" s="1308"/>
      <c r="J225" s="1308"/>
      <c r="K225" s="1308"/>
      <c r="L225" s="1308"/>
      <c r="M225" s="1308"/>
      <c r="N225" s="1308"/>
      <c r="O225" s="1308"/>
      <c r="P225" s="1308"/>
      <c r="Q225" s="1308"/>
      <c r="R225" s="1308"/>
      <c r="S225" s="1308"/>
      <c r="T225" s="1308"/>
      <c r="U225" s="1308"/>
      <c r="V225" s="1308"/>
      <c r="W225" s="1308"/>
      <c r="X225" s="1308"/>
    </row>
    <row r="226">
      <c r="A226" s="836"/>
      <c r="B226" s="1308"/>
      <c r="C226" s="1308"/>
      <c r="D226" s="1308"/>
      <c r="E226" s="1308"/>
      <c r="F226" s="1308"/>
      <c r="G226" s="1308"/>
      <c r="H226" s="1308"/>
      <c r="I226" s="1308"/>
      <c r="J226" s="1308"/>
      <c r="K226" s="1308"/>
      <c r="L226" s="1308"/>
      <c r="M226" s="1308"/>
      <c r="N226" s="1308"/>
      <c r="O226" s="1308"/>
      <c r="P226" s="1308"/>
      <c r="Q226" s="1308"/>
      <c r="R226" s="1308"/>
      <c r="S226" s="1308"/>
      <c r="T226" s="1308"/>
      <c r="U226" s="1308"/>
      <c r="V226" s="1308"/>
      <c r="W226" s="1308"/>
      <c r="X226" s="1308"/>
    </row>
    <row r="227">
      <c r="A227" s="836"/>
      <c r="B227" s="1308"/>
      <c r="C227" s="1308"/>
      <c r="D227" s="1308"/>
      <c r="E227" s="1308"/>
      <c r="F227" s="1308"/>
      <c r="G227" s="1308"/>
      <c r="H227" s="1308"/>
      <c r="I227" s="1308"/>
      <c r="J227" s="1308"/>
      <c r="K227" s="1308"/>
      <c r="L227" s="1308"/>
      <c r="M227" s="1308"/>
      <c r="N227" s="1308"/>
      <c r="O227" s="1308"/>
      <c r="P227" s="1308"/>
      <c r="Q227" s="1308"/>
      <c r="R227" s="1308"/>
      <c r="S227" s="1308"/>
      <c r="T227" s="1308"/>
      <c r="U227" s="1308"/>
      <c r="V227" s="1308"/>
      <c r="W227" s="1308"/>
      <c r="X227" s="1308"/>
    </row>
    <row r="228">
      <c r="A228" s="836"/>
      <c r="B228" s="1308"/>
      <c r="C228" s="1308"/>
      <c r="D228" s="1308"/>
      <c r="E228" s="1308"/>
      <c r="F228" s="1308"/>
      <c r="G228" s="1308"/>
      <c r="H228" s="1308"/>
      <c r="I228" s="1308"/>
      <c r="J228" s="1308"/>
      <c r="K228" s="1308"/>
      <c r="L228" s="1308"/>
      <c r="M228" s="1308"/>
      <c r="N228" s="1308"/>
      <c r="O228" s="1308"/>
      <c r="P228" s="1308"/>
      <c r="Q228" s="1308"/>
      <c r="R228" s="1308"/>
      <c r="S228" s="1308"/>
      <c r="T228" s="1308"/>
      <c r="U228" s="1308"/>
      <c r="V228" s="1308"/>
      <c r="W228" s="1308"/>
      <c r="X228" s="1308"/>
    </row>
    <row r="229">
      <c r="A229" s="836"/>
      <c r="B229" s="1308"/>
      <c r="C229" s="1308"/>
      <c r="D229" s="1308"/>
      <c r="E229" s="1308"/>
      <c r="F229" s="1308"/>
      <c r="G229" s="1308"/>
      <c r="H229" s="1308"/>
      <c r="I229" s="1308"/>
      <c r="J229" s="1308"/>
      <c r="K229" s="1308"/>
      <c r="L229" s="1308"/>
      <c r="M229" s="1308"/>
      <c r="N229" s="1308"/>
      <c r="O229" s="1308"/>
      <c r="P229" s="1308"/>
      <c r="Q229" s="1308"/>
      <c r="R229" s="1308"/>
      <c r="S229" s="1308"/>
      <c r="T229" s="1308"/>
      <c r="U229" s="1308"/>
      <c r="V229" s="1308"/>
      <c r="W229" s="1308"/>
      <c r="X229" s="1308"/>
    </row>
    <row r="230">
      <c r="A230" s="836"/>
      <c r="B230" s="1308"/>
      <c r="C230" s="1308"/>
      <c r="D230" s="1308"/>
      <c r="E230" s="1308"/>
      <c r="F230" s="1308"/>
      <c r="G230" s="1308"/>
      <c r="H230" s="1308"/>
      <c r="I230" s="1308"/>
      <c r="J230" s="1308"/>
      <c r="K230" s="1308"/>
      <c r="L230" s="1308"/>
      <c r="M230" s="1308"/>
      <c r="N230" s="1308"/>
      <c r="O230" s="1308"/>
      <c r="P230" s="1308"/>
      <c r="Q230" s="1308"/>
      <c r="R230" s="1308"/>
      <c r="S230" s="1308"/>
      <c r="T230" s="1308"/>
      <c r="U230" s="1308"/>
      <c r="V230" s="1308"/>
      <c r="W230" s="1308"/>
      <c r="X230" s="1308"/>
    </row>
    <row r="231">
      <c r="A231" s="836"/>
      <c r="B231" s="1308"/>
      <c r="C231" s="1308"/>
      <c r="D231" s="1308"/>
      <c r="E231" s="1308"/>
      <c r="F231" s="1308"/>
      <c r="G231" s="1308"/>
      <c r="H231" s="1308"/>
      <c r="I231" s="1308"/>
      <c r="J231" s="1308"/>
      <c r="K231" s="1308"/>
      <c r="L231" s="1308"/>
      <c r="M231" s="1308"/>
      <c r="N231" s="1308"/>
      <c r="O231" s="1308"/>
      <c r="P231" s="1308"/>
      <c r="Q231" s="1308"/>
      <c r="R231" s="1308"/>
      <c r="S231" s="1308"/>
      <c r="T231" s="1308"/>
      <c r="U231" s="1308"/>
      <c r="V231" s="1308"/>
      <c r="W231" s="1308"/>
      <c r="X231" s="1308"/>
    </row>
    <row r="232">
      <c r="A232" s="836"/>
      <c r="B232" s="1308"/>
      <c r="C232" s="1308"/>
      <c r="D232" s="1308"/>
      <c r="E232" s="1308"/>
      <c r="F232" s="1308"/>
      <c r="G232" s="1308"/>
      <c r="H232" s="1308"/>
      <c r="I232" s="1308"/>
      <c r="J232" s="1308"/>
      <c r="K232" s="1308"/>
      <c r="L232" s="1308"/>
      <c r="M232" s="1308"/>
      <c r="N232" s="1308"/>
      <c r="O232" s="1308"/>
      <c r="P232" s="1308"/>
      <c r="Q232" s="1308"/>
      <c r="R232" s="1308"/>
      <c r="S232" s="1308"/>
      <c r="T232" s="1308"/>
      <c r="U232" s="1308"/>
      <c r="V232" s="1308"/>
      <c r="W232" s="1308"/>
      <c r="X232" s="1308"/>
    </row>
    <row r="233">
      <c r="A233" s="836"/>
      <c r="B233" s="1308"/>
      <c r="C233" s="1308"/>
      <c r="D233" s="1308"/>
      <c r="E233" s="1308"/>
      <c r="F233" s="1308"/>
      <c r="G233" s="1308"/>
      <c r="H233" s="1308"/>
      <c r="I233" s="1308"/>
      <c r="J233" s="1308"/>
      <c r="K233" s="1308"/>
      <c r="L233" s="1308"/>
      <c r="M233" s="1308"/>
      <c r="N233" s="1308"/>
      <c r="O233" s="1308"/>
      <c r="P233" s="1308"/>
      <c r="Q233" s="1308"/>
      <c r="R233" s="1308"/>
      <c r="S233" s="1308"/>
      <c r="T233" s="1308"/>
      <c r="U233" s="1308"/>
      <c r="V233" s="1308"/>
      <c r="W233" s="1308"/>
      <c r="X233" s="1308"/>
    </row>
    <row r="234">
      <c r="A234" s="836"/>
      <c r="B234" s="1308"/>
      <c r="C234" s="1308"/>
      <c r="D234" s="1308"/>
      <c r="E234" s="1308"/>
      <c r="F234" s="1308"/>
      <c r="G234" s="1308"/>
      <c r="H234" s="1308"/>
      <c r="I234" s="1308"/>
      <c r="J234" s="1308"/>
      <c r="K234" s="1308"/>
      <c r="L234" s="1308"/>
      <c r="M234" s="1308"/>
      <c r="N234" s="1308"/>
      <c r="O234" s="1308"/>
      <c r="P234" s="1308"/>
      <c r="Q234" s="1308"/>
      <c r="R234" s="1308"/>
      <c r="S234" s="1308"/>
      <c r="T234" s="1308"/>
      <c r="U234" s="1308"/>
      <c r="V234" s="1308"/>
      <c r="W234" s="1308"/>
      <c r="X234" s="1308"/>
    </row>
    <row r="235">
      <c r="A235" s="836"/>
      <c r="B235" s="1308"/>
      <c r="C235" s="1308"/>
      <c r="D235" s="1308"/>
      <c r="E235" s="1308"/>
      <c r="F235" s="1308"/>
      <c r="G235" s="1308"/>
      <c r="H235" s="1308"/>
      <c r="I235" s="1308"/>
      <c r="J235" s="1308"/>
      <c r="K235" s="1308"/>
      <c r="L235" s="1308"/>
      <c r="M235" s="1308"/>
      <c r="N235" s="1308"/>
      <c r="O235" s="1308"/>
      <c r="P235" s="1308"/>
      <c r="Q235" s="1308"/>
      <c r="R235" s="1308"/>
      <c r="S235" s="1308"/>
      <c r="T235" s="1308"/>
      <c r="U235" s="1308"/>
      <c r="V235" s="1308"/>
      <c r="W235" s="1308"/>
      <c r="X235" s="1308"/>
    </row>
    <row r="236">
      <c r="A236" s="836"/>
      <c r="B236" s="1308"/>
      <c r="C236" s="1308"/>
      <c r="D236" s="1308"/>
      <c r="E236" s="1308"/>
      <c r="F236" s="1308"/>
      <c r="G236" s="1308"/>
      <c r="H236" s="1308"/>
      <c r="I236" s="1308"/>
      <c r="J236" s="1308"/>
      <c r="K236" s="1308"/>
      <c r="L236" s="1308"/>
      <c r="M236" s="1308"/>
      <c r="N236" s="1308"/>
      <c r="O236" s="1308"/>
      <c r="P236" s="1308"/>
      <c r="Q236" s="1308"/>
      <c r="R236" s="1308"/>
      <c r="S236" s="1308"/>
      <c r="T236" s="1308"/>
      <c r="U236" s="1308"/>
      <c r="V236" s="1308"/>
      <c r="W236" s="1308"/>
      <c r="X236" s="1308"/>
    </row>
    <row r="237">
      <c r="A237" s="836"/>
      <c r="B237" s="1308"/>
      <c r="C237" s="1308"/>
      <c r="D237" s="1308"/>
      <c r="E237" s="1308"/>
      <c r="F237" s="1308"/>
      <c r="G237" s="1308"/>
      <c r="H237" s="1308"/>
      <c r="I237" s="1308"/>
      <c r="J237" s="1308"/>
      <c r="K237" s="1308"/>
      <c r="L237" s="1308"/>
      <c r="M237" s="1308"/>
      <c r="N237" s="1308"/>
      <c r="O237" s="1308"/>
      <c r="P237" s="1308"/>
      <c r="Q237" s="1308"/>
      <c r="R237" s="1308"/>
      <c r="S237" s="1308"/>
      <c r="T237" s="1308"/>
      <c r="U237" s="1308"/>
      <c r="V237" s="1308"/>
      <c r="W237" s="1308"/>
      <c r="X237" s="1308"/>
    </row>
    <row r="238">
      <c r="A238" s="836"/>
      <c r="B238" s="1308"/>
      <c r="C238" s="1308"/>
      <c r="D238" s="1308"/>
      <c r="E238" s="1308"/>
      <c r="F238" s="1308"/>
      <c r="G238" s="1308"/>
      <c r="H238" s="1308"/>
      <c r="I238" s="1308"/>
      <c r="J238" s="1308"/>
      <c r="K238" s="1308"/>
      <c r="L238" s="1308"/>
      <c r="M238" s="1308"/>
      <c r="N238" s="1308"/>
      <c r="O238" s="1308"/>
      <c r="P238" s="1308"/>
      <c r="Q238" s="1308"/>
      <c r="R238" s="1308"/>
      <c r="S238" s="1308"/>
      <c r="T238" s="1308"/>
      <c r="U238" s="1308"/>
      <c r="V238" s="1308"/>
      <c r="W238" s="1308"/>
      <c r="X238" s="1308"/>
    </row>
    <row r="239">
      <c r="A239" s="836"/>
      <c r="B239" s="1308"/>
      <c r="C239" s="1308"/>
      <c r="D239" s="1308"/>
      <c r="E239" s="1308"/>
      <c r="F239" s="1308"/>
      <c r="G239" s="1308"/>
      <c r="H239" s="1308"/>
      <c r="I239" s="1308"/>
      <c r="J239" s="1308"/>
      <c r="K239" s="1308"/>
      <c r="L239" s="1308"/>
      <c r="M239" s="1308"/>
      <c r="N239" s="1308"/>
      <c r="O239" s="1308"/>
      <c r="P239" s="1308"/>
      <c r="Q239" s="1308"/>
      <c r="R239" s="1308"/>
      <c r="S239" s="1308"/>
      <c r="T239" s="1308"/>
      <c r="U239" s="1308"/>
      <c r="V239" s="1308"/>
      <c r="W239" s="1308"/>
      <c r="X239" s="1308"/>
    </row>
    <row r="240">
      <c r="A240" s="836"/>
      <c r="B240" s="1308"/>
      <c r="C240" s="1308"/>
      <c r="D240" s="1308"/>
      <c r="E240" s="1308"/>
      <c r="F240" s="1308"/>
      <c r="G240" s="1308"/>
      <c r="H240" s="1308"/>
      <c r="I240" s="1308"/>
      <c r="J240" s="1308"/>
      <c r="K240" s="1308"/>
      <c r="L240" s="1308"/>
      <c r="M240" s="1308"/>
      <c r="N240" s="1308"/>
      <c r="O240" s="1308"/>
      <c r="P240" s="1308"/>
      <c r="Q240" s="1308"/>
      <c r="R240" s="1308"/>
      <c r="S240" s="1308"/>
      <c r="T240" s="1308"/>
      <c r="U240" s="1308"/>
      <c r="V240" s="1308"/>
      <c r="W240" s="1308"/>
      <c r="X240" s="1308"/>
    </row>
    <row r="241">
      <c r="A241" s="836"/>
      <c r="B241" s="1308"/>
      <c r="C241" s="1308"/>
      <c r="D241" s="1308"/>
      <c r="E241" s="1308"/>
      <c r="F241" s="1308"/>
      <c r="G241" s="1308"/>
      <c r="H241" s="1308"/>
      <c r="I241" s="1308"/>
      <c r="J241" s="1308"/>
      <c r="K241" s="1308"/>
      <c r="L241" s="1308"/>
      <c r="M241" s="1308"/>
      <c r="N241" s="1308"/>
      <c r="O241" s="1308"/>
      <c r="P241" s="1308"/>
      <c r="Q241" s="1308"/>
      <c r="R241" s="1308"/>
      <c r="S241" s="1308"/>
      <c r="T241" s="1308"/>
      <c r="U241" s="1308"/>
      <c r="V241" s="1308"/>
      <c r="W241" s="1308"/>
      <c r="X241" s="1308"/>
    </row>
    <row r="242">
      <c r="A242" s="836"/>
      <c r="B242" s="1308"/>
      <c r="C242" s="1308"/>
      <c r="D242" s="1308"/>
      <c r="E242" s="1308"/>
      <c r="F242" s="1308"/>
      <c r="G242" s="1308"/>
      <c r="H242" s="1308"/>
      <c r="I242" s="1308"/>
      <c r="J242" s="1308"/>
      <c r="K242" s="1308"/>
      <c r="L242" s="1308"/>
      <c r="M242" s="1308"/>
      <c r="N242" s="1308"/>
      <c r="O242" s="1308"/>
      <c r="P242" s="1308"/>
      <c r="Q242" s="1308"/>
      <c r="R242" s="1308"/>
      <c r="S242" s="1308"/>
      <c r="T242" s="1308"/>
      <c r="U242" s="1308"/>
      <c r="V242" s="1308"/>
      <c r="W242" s="1308"/>
      <c r="X242" s="1308"/>
    </row>
    <row r="243">
      <c r="A243" s="836"/>
      <c r="B243" s="1308"/>
      <c r="C243" s="1308"/>
      <c r="D243" s="1308"/>
      <c r="E243" s="1308"/>
      <c r="F243" s="1308"/>
      <c r="G243" s="1308"/>
      <c r="H243" s="1308"/>
      <c r="I243" s="1308"/>
      <c r="J243" s="1308"/>
      <c r="K243" s="1308"/>
      <c r="L243" s="1308"/>
      <c r="M243" s="1308"/>
      <c r="N243" s="1308"/>
      <c r="O243" s="1308"/>
      <c r="P243" s="1308"/>
      <c r="Q243" s="1308"/>
      <c r="R243" s="1308"/>
      <c r="S243" s="1308"/>
      <c r="T243" s="1308"/>
      <c r="U243" s="1308"/>
      <c r="V243" s="1308"/>
      <c r="W243" s="1308"/>
      <c r="X243" s="1308"/>
    </row>
    <row r="244">
      <c r="A244" s="836"/>
      <c r="B244" s="1308"/>
      <c r="C244" s="1308"/>
      <c r="D244" s="1308"/>
      <c r="E244" s="1308"/>
      <c r="F244" s="1308"/>
      <c r="G244" s="1308"/>
      <c r="H244" s="1308"/>
      <c r="I244" s="1308"/>
      <c r="J244" s="1308"/>
      <c r="K244" s="1308"/>
      <c r="L244" s="1308"/>
      <c r="M244" s="1308"/>
      <c r="N244" s="1308"/>
      <c r="O244" s="1308"/>
      <c r="P244" s="1308"/>
      <c r="Q244" s="1308"/>
      <c r="R244" s="1308"/>
      <c r="S244" s="1308"/>
      <c r="T244" s="1308"/>
      <c r="U244" s="1308"/>
      <c r="V244" s="1308"/>
      <c r="W244" s="1308"/>
      <c r="X244" s="1308"/>
    </row>
    <row r="245">
      <c r="A245" s="836"/>
      <c r="B245" s="1308"/>
      <c r="C245" s="1308"/>
      <c r="D245" s="1308"/>
      <c r="E245" s="1308"/>
      <c r="F245" s="1308"/>
      <c r="G245" s="1308"/>
      <c r="H245" s="1308"/>
      <c r="I245" s="1308"/>
      <c r="J245" s="1308"/>
      <c r="K245" s="1308"/>
      <c r="L245" s="1308"/>
      <c r="M245" s="1308"/>
      <c r="N245" s="1308"/>
      <c r="O245" s="1308"/>
      <c r="P245" s="1308"/>
      <c r="Q245" s="1308"/>
      <c r="R245" s="1308"/>
      <c r="S245" s="1308"/>
      <c r="T245" s="1308"/>
      <c r="U245" s="1308"/>
      <c r="V245" s="1308"/>
      <c r="W245" s="1308"/>
      <c r="X245" s="1308"/>
    </row>
    <row r="246">
      <c r="A246" s="836"/>
      <c r="B246" s="1308"/>
      <c r="C246" s="1308"/>
      <c r="D246" s="1308"/>
      <c r="E246" s="1308"/>
      <c r="F246" s="1308"/>
      <c r="G246" s="1308"/>
      <c r="H246" s="1308"/>
      <c r="I246" s="1308"/>
      <c r="J246" s="1308"/>
      <c r="K246" s="1308"/>
      <c r="L246" s="1308"/>
      <c r="M246" s="1308"/>
      <c r="N246" s="1308"/>
      <c r="O246" s="1308"/>
      <c r="P246" s="1308"/>
      <c r="Q246" s="1308"/>
      <c r="R246" s="1308"/>
      <c r="S246" s="1308"/>
      <c r="T246" s="1308"/>
      <c r="U246" s="1308"/>
      <c r="V246" s="1308"/>
      <c r="W246" s="1308"/>
      <c r="X246" s="1308"/>
    </row>
    <row r="247">
      <c r="A247" s="836"/>
      <c r="B247" s="1308"/>
      <c r="C247" s="1308"/>
      <c r="D247" s="1308"/>
      <c r="E247" s="1308"/>
      <c r="F247" s="1308"/>
      <c r="G247" s="1308"/>
      <c r="H247" s="1308"/>
      <c r="I247" s="1308"/>
      <c r="J247" s="1308"/>
      <c r="K247" s="1308"/>
      <c r="L247" s="1308"/>
      <c r="M247" s="1308"/>
      <c r="N247" s="1308"/>
      <c r="O247" s="1308"/>
      <c r="P247" s="1308"/>
      <c r="Q247" s="1308"/>
      <c r="R247" s="1308"/>
      <c r="S247" s="1308"/>
      <c r="T247" s="1308"/>
      <c r="U247" s="1308"/>
      <c r="V247" s="1308"/>
      <c r="W247" s="1308"/>
      <c r="X247" s="1308"/>
    </row>
    <row r="248">
      <c r="A248" s="836"/>
      <c r="B248" s="1308"/>
      <c r="C248" s="1308"/>
      <c r="D248" s="1308"/>
      <c r="E248" s="1308"/>
      <c r="F248" s="1308"/>
      <c r="G248" s="1308"/>
      <c r="H248" s="1308"/>
      <c r="I248" s="1308"/>
      <c r="J248" s="1308"/>
      <c r="K248" s="1308"/>
      <c r="L248" s="1308"/>
      <c r="M248" s="1308"/>
      <c r="N248" s="1308"/>
      <c r="O248" s="1308"/>
      <c r="P248" s="1308"/>
      <c r="Q248" s="1308"/>
      <c r="R248" s="1308"/>
      <c r="S248" s="1308"/>
      <c r="T248" s="1308"/>
      <c r="U248" s="1308"/>
      <c r="V248" s="1308"/>
      <c r="W248" s="1308"/>
      <c r="X248" s="1308"/>
    </row>
    <row r="249">
      <c r="A249" s="836"/>
      <c r="B249" s="1308"/>
      <c r="C249" s="1308"/>
      <c r="D249" s="1308"/>
      <c r="E249" s="1308"/>
      <c r="F249" s="1308"/>
      <c r="G249" s="1308"/>
      <c r="H249" s="1308"/>
      <c r="I249" s="1308"/>
      <c r="J249" s="1308"/>
      <c r="K249" s="1308"/>
      <c r="L249" s="1308"/>
      <c r="M249" s="1308"/>
      <c r="N249" s="1308"/>
      <c r="O249" s="1308"/>
      <c r="P249" s="1308"/>
      <c r="Q249" s="1308"/>
      <c r="R249" s="1308"/>
      <c r="S249" s="1308"/>
      <c r="T249" s="1308"/>
      <c r="U249" s="1308"/>
      <c r="V249" s="1308"/>
      <c r="W249" s="1308"/>
      <c r="X249" s="1308"/>
    </row>
    <row r="250">
      <c r="A250" s="836"/>
      <c r="B250" s="1308"/>
      <c r="C250" s="1308"/>
      <c r="D250" s="1308"/>
      <c r="E250" s="1308"/>
      <c r="F250" s="1308"/>
      <c r="G250" s="1308"/>
      <c r="H250" s="1308"/>
      <c r="I250" s="1308"/>
      <c r="J250" s="1308"/>
      <c r="K250" s="1308"/>
      <c r="L250" s="1308"/>
      <c r="M250" s="1308"/>
      <c r="N250" s="1308"/>
      <c r="O250" s="1308"/>
      <c r="P250" s="1308"/>
      <c r="Q250" s="1308"/>
      <c r="R250" s="1308"/>
      <c r="S250" s="1308"/>
      <c r="T250" s="1308"/>
      <c r="U250" s="1308"/>
      <c r="V250" s="1308"/>
      <c r="W250" s="1308"/>
      <c r="X250" s="1308"/>
    </row>
    <row r="251">
      <c r="A251" s="836"/>
      <c r="B251" s="1308"/>
      <c r="C251" s="1308"/>
      <c r="D251" s="1308"/>
      <c r="E251" s="1308"/>
      <c r="F251" s="1308"/>
      <c r="G251" s="1308"/>
      <c r="H251" s="1308"/>
      <c r="I251" s="1308"/>
      <c r="J251" s="1308"/>
      <c r="K251" s="1308"/>
      <c r="L251" s="1308"/>
      <c r="M251" s="1308"/>
      <c r="N251" s="1308"/>
      <c r="O251" s="1308"/>
      <c r="P251" s="1308"/>
      <c r="Q251" s="1308"/>
      <c r="R251" s="1308"/>
      <c r="S251" s="1308"/>
      <c r="T251" s="1308"/>
      <c r="U251" s="1308"/>
      <c r="V251" s="1308"/>
      <c r="W251" s="1308"/>
      <c r="X251" s="1308"/>
    </row>
    <row r="252">
      <c r="A252" s="836"/>
      <c r="B252" s="1308"/>
      <c r="C252" s="1308"/>
      <c r="D252" s="1308"/>
      <c r="E252" s="1308"/>
      <c r="F252" s="1308"/>
      <c r="G252" s="1308"/>
      <c r="H252" s="1308"/>
      <c r="I252" s="1308"/>
      <c r="J252" s="1308"/>
      <c r="K252" s="1308"/>
      <c r="L252" s="1308"/>
      <c r="M252" s="1308"/>
      <c r="N252" s="1308"/>
      <c r="O252" s="1308"/>
      <c r="P252" s="1308"/>
      <c r="Q252" s="1308"/>
      <c r="R252" s="1308"/>
      <c r="S252" s="1308"/>
      <c r="T252" s="1308"/>
      <c r="U252" s="1308"/>
      <c r="V252" s="1308"/>
      <c r="W252" s="1308"/>
      <c r="X252" s="1308"/>
    </row>
    <row r="253">
      <c r="A253" s="836"/>
      <c r="B253" s="1308"/>
      <c r="C253" s="1308"/>
      <c r="D253" s="1308"/>
      <c r="E253" s="1308"/>
      <c r="F253" s="1308"/>
      <c r="G253" s="1308"/>
      <c r="H253" s="1308"/>
      <c r="I253" s="1308"/>
      <c r="J253" s="1308"/>
      <c r="K253" s="1308"/>
      <c r="L253" s="1308"/>
      <c r="M253" s="1308"/>
      <c r="N253" s="1308"/>
      <c r="O253" s="1308"/>
      <c r="P253" s="1308"/>
      <c r="Q253" s="1308"/>
      <c r="R253" s="1308"/>
      <c r="S253" s="1308"/>
      <c r="T253" s="1308"/>
      <c r="U253" s="1308"/>
      <c r="V253" s="1308"/>
      <c r="W253" s="1308"/>
      <c r="X253" s="1308"/>
    </row>
    <row r="254">
      <c r="A254" s="836"/>
      <c r="B254" s="1308"/>
      <c r="C254" s="1308"/>
      <c r="D254" s="1308"/>
      <c r="E254" s="1308"/>
      <c r="F254" s="1308"/>
      <c r="G254" s="1308"/>
      <c r="H254" s="1308"/>
      <c r="I254" s="1308"/>
      <c r="J254" s="1308"/>
      <c r="K254" s="1308"/>
      <c r="L254" s="1308"/>
      <c r="M254" s="1308"/>
      <c r="N254" s="1308"/>
      <c r="O254" s="1308"/>
      <c r="P254" s="1308"/>
      <c r="Q254" s="1308"/>
      <c r="R254" s="1308"/>
      <c r="S254" s="1308"/>
      <c r="T254" s="1308"/>
      <c r="U254" s="1308"/>
      <c r="V254" s="1308"/>
      <c r="W254" s="1308"/>
      <c r="X254" s="1308"/>
    </row>
    <row r="255">
      <c r="A255" s="836"/>
      <c r="B255" s="1308"/>
      <c r="C255" s="1308"/>
      <c r="D255" s="1308"/>
      <c r="E255" s="1308"/>
      <c r="F255" s="1308"/>
      <c r="G255" s="1308"/>
      <c r="H255" s="1308"/>
      <c r="I255" s="1308"/>
      <c r="J255" s="1308"/>
      <c r="K255" s="1308"/>
      <c r="L255" s="1308"/>
      <c r="M255" s="1308"/>
      <c r="N255" s="1308"/>
      <c r="O255" s="1308"/>
      <c r="P255" s="1308"/>
      <c r="Q255" s="1308"/>
      <c r="R255" s="1308"/>
      <c r="S255" s="1308"/>
      <c r="T255" s="1308"/>
      <c r="U255" s="1308"/>
      <c r="V255" s="1308"/>
      <c r="W255" s="1308"/>
      <c r="X255" s="1308"/>
    </row>
    <row r="256">
      <c r="A256" s="836"/>
      <c r="B256" s="1308"/>
      <c r="C256" s="1308"/>
      <c r="D256" s="1308"/>
      <c r="E256" s="1308"/>
      <c r="F256" s="1308"/>
      <c r="G256" s="1308"/>
      <c r="H256" s="1308"/>
      <c r="I256" s="1308"/>
      <c r="J256" s="1308"/>
      <c r="K256" s="1308"/>
      <c r="L256" s="1308"/>
      <c r="M256" s="1308"/>
      <c r="N256" s="1308"/>
      <c r="O256" s="1308"/>
      <c r="P256" s="1308"/>
      <c r="Q256" s="1308"/>
      <c r="R256" s="1308"/>
      <c r="S256" s="1308"/>
      <c r="T256" s="1308"/>
      <c r="U256" s="1308"/>
      <c r="V256" s="1308"/>
      <c r="W256" s="1308"/>
      <c r="X256" s="1308"/>
    </row>
    <row r="257">
      <c r="A257" s="836"/>
      <c r="B257" s="1308"/>
      <c r="C257" s="1308"/>
      <c r="D257" s="1308"/>
      <c r="E257" s="1308"/>
      <c r="F257" s="1308"/>
      <c r="G257" s="1308"/>
      <c r="H257" s="1308"/>
      <c r="I257" s="1308"/>
      <c r="J257" s="1308"/>
      <c r="K257" s="1308"/>
      <c r="L257" s="1308"/>
      <c r="M257" s="1308"/>
      <c r="N257" s="1308"/>
      <c r="O257" s="1308"/>
      <c r="P257" s="1308"/>
      <c r="Q257" s="1308"/>
      <c r="R257" s="1308"/>
      <c r="S257" s="1308"/>
      <c r="T257" s="1308"/>
      <c r="U257" s="1308"/>
      <c r="V257" s="1308"/>
      <c r="W257" s="1308"/>
      <c r="X257" s="1308"/>
    </row>
    <row r="258">
      <c r="A258" s="836"/>
      <c r="B258" s="1308"/>
      <c r="C258" s="1308"/>
      <c r="D258" s="1308"/>
      <c r="E258" s="1308"/>
      <c r="F258" s="1308"/>
      <c r="G258" s="1308"/>
      <c r="H258" s="1308"/>
      <c r="I258" s="1308"/>
      <c r="J258" s="1308"/>
      <c r="K258" s="1308"/>
      <c r="L258" s="1308"/>
      <c r="M258" s="1308"/>
      <c r="N258" s="1308"/>
      <c r="O258" s="1308"/>
      <c r="P258" s="1308"/>
      <c r="Q258" s="1308"/>
      <c r="R258" s="1308"/>
      <c r="S258" s="1308"/>
      <c r="T258" s="1308"/>
      <c r="U258" s="1308"/>
      <c r="V258" s="1308"/>
      <c r="W258" s="1308"/>
      <c r="X258" s="1308"/>
    </row>
    <row r="259">
      <c r="A259" s="836"/>
      <c r="B259" s="1308"/>
      <c r="C259" s="1308"/>
      <c r="D259" s="1308"/>
      <c r="E259" s="1308"/>
      <c r="F259" s="1308"/>
      <c r="G259" s="1308"/>
      <c r="H259" s="1308"/>
      <c r="I259" s="1308"/>
      <c r="J259" s="1308"/>
      <c r="K259" s="1308"/>
      <c r="L259" s="1308"/>
      <c r="M259" s="1308"/>
      <c r="N259" s="1308"/>
      <c r="O259" s="1308"/>
      <c r="P259" s="1308"/>
      <c r="Q259" s="1308"/>
      <c r="R259" s="1308"/>
      <c r="S259" s="1308"/>
      <c r="T259" s="1308"/>
      <c r="U259" s="1308"/>
      <c r="V259" s="1308"/>
      <c r="W259" s="1308"/>
      <c r="X259" s="1308"/>
    </row>
    <row r="260">
      <c r="A260" s="836"/>
      <c r="B260" s="1308"/>
      <c r="C260" s="1308"/>
      <c r="D260" s="1308"/>
      <c r="E260" s="1308"/>
      <c r="F260" s="1308"/>
      <c r="G260" s="1308"/>
      <c r="H260" s="1308"/>
      <c r="I260" s="1308"/>
      <c r="J260" s="1308"/>
      <c r="K260" s="1308"/>
      <c r="L260" s="1308"/>
      <c r="M260" s="1308"/>
      <c r="N260" s="1308"/>
      <c r="O260" s="1308"/>
      <c r="P260" s="1308"/>
      <c r="Q260" s="1308"/>
      <c r="R260" s="1308"/>
      <c r="S260" s="1308"/>
      <c r="T260" s="1308"/>
      <c r="U260" s="1308"/>
      <c r="V260" s="1308"/>
      <c r="W260" s="1308"/>
      <c r="X260" s="1308"/>
    </row>
    <row r="261">
      <c r="A261" s="836"/>
      <c r="B261" s="1308"/>
      <c r="C261" s="1308"/>
      <c r="D261" s="1308"/>
      <c r="E261" s="1308"/>
      <c r="F261" s="1308"/>
      <c r="G261" s="1308"/>
      <c r="H261" s="1308"/>
      <c r="I261" s="1308"/>
      <c r="J261" s="1308"/>
      <c r="K261" s="1308"/>
      <c r="L261" s="1308"/>
      <c r="M261" s="1308"/>
      <c r="N261" s="1308"/>
      <c r="O261" s="1308"/>
      <c r="P261" s="1308"/>
      <c r="Q261" s="1308"/>
      <c r="R261" s="1308"/>
      <c r="S261" s="1308"/>
      <c r="T261" s="1308"/>
      <c r="U261" s="1308"/>
      <c r="V261" s="1308"/>
      <c r="W261" s="1308"/>
      <c r="X261" s="1308"/>
    </row>
    <row r="262">
      <c r="A262" s="836"/>
      <c r="B262" s="1308"/>
      <c r="C262" s="1308"/>
      <c r="D262" s="1308"/>
      <c r="E262" s="1308"/>
      <c r="F262" s="1308"/>
      <c r="G262" s="1308"/>
      <c r="H262" s="1308"/>
      <c r="I262" s="1308"/>
      <c r="J262" s="1308"/>
      <c r="K262" s="1308"/>
      <c r="L262" s="1308"/>
      <c r="M262" s="1308"/>
      <c r="N262" s="1308"/>
      <c r="O262" s="1308"/>
      <c r="P262" s="1308"/>
      <c r="Q262" s="1308"/>
      <c r="R262" s="1308"/>
      <c r="S262" s="1308"/>
      <c r="T262" s="1308"/>
      <c r="U262" s="1308"/>
      <c r="V262" s="1308"/>
      <c r="W262" s="1308"/>
      <c r="X262" s="1308"/>
    </row>
    <row r="263">
      <c r="A263" s="836"/>
      <c r="B263" s="1308"/>
      <c r="C263" s="1308"/>
      <c r="D263" s="1308"/>
      <c r="E263" s="1308"/>
      <c r="F263" s="1308"/>
      <c r="G263" s="1308"/>
      <c r="H263" s="1308"/>
      <c r="I263" s="1308"/>
      <c r="J263" s="1308"/>
      <c r="K263" s="1308"/>
      <c r="L263" s="1308"/>
      <c r="M263" s="1308"/>
      <c r="N263" s="1308"/>
      <c r="O263" s="1308"/>
      <c r="P263" s="1308"/>
      <c r="Q263" s="1308"/>
      <c r="R263" s="1308"/>
      <c r="S263" s="1308"/>
      <c r="T263" s="1308"/>
      <c r="U263" s="1308"/>
      <c r="V263" s="1308"/>
      <c r="W263" s="1308"/>
      <c r="X263" s="1308"/>
    </row>
    <row r="264">
      <c r="A264" s="836"/>
      <c r="B264" s="1308"/>
      <c r="C264" s="1308"/>
      <c r="D264" s="1308"/>
      <c r="E264" s="1308"/>
      <c r="F264" s="1308"/>
      <c r="G264" s="1308"/>
      <c r="H264" s="1308"/>
      <c r="I264" s="1308"/>
      <c r="J264" s="1308"/>
      <c r="K264" s="1308"/>
      <c r="L264" s="1308"/>
      <c r="M264" s="1308"/>
      <c r="N264" s="1308"/>
      <c r="O264" s="1308"/>
      <c r="P264" s="1308"/>
      <c r="Q264" s="1308"/>
      <c r="R264" s="1308"/>
      <c r="S264" s="1308"/>
      <c r="T264" s="1308"/>
      <c r="U264" s="1308"/>
      <c r="V264" s="1308"/>
      <c r="W264" s="1308"/>
      <c r="X264" s="1308"/>
    </row>
    <row r="265">
      <c r="A265" s="836"/>
      <c r="B265" s="1308"/>
      <c r="C265" s="1308"/>
      <c r="D265" s="1308"/>
      <c r="E265" s="1308"/>
      <c r="F265" s="1308"/>
      <c r="G265" s="1308"/>
      <c r="H265" s="1308"/>
      <c r="I265" s="1308"/>
      <c r="J265" s="1308"/>
      <c r="K265" s="1308"/>
      <c r="L265" s="1308"/>
      <c r="M265" s="1308"/>
      <c r="N265" s="1308"/>
      <c r="O265" s="1308"/>
      <c r="P265" s="1308"/>
      <c r="Q265" s="1308"/>
      <c r="R265" s="1308"/>
      <c r="S265" s="1308"/>
      <c r="T265" s="1308"/>
      <c r="U265" s="1308"/>
      <c r="V265" s="1308"/>
      <c r="W265" s="1308"/>
      <c r="X265" s="1308"/>
    </row>
    <row r="266">
      <c r="A266" s="836"/>
      <c r="B266" s="1308"/>
      <c r="C266" s="1308"/>
      <c r="D266" s="1308"/>
      <c r="E266" s="1308"/>
      <c r="F266" s="1308"/>
      <c r="G266" s="1308"/>
      <c r="H266" s="1308"/>
      <c r="I266" s="1308"/>
      <c r="J266" s="1308"/>
      <c r="K266" s="1308"/>
      <c r="L266" s="1308"/>
      <c r="M266" s="1308"/>
      <c r="N266" s="1308"/>
      <c r="O266" s="1308"/>
      <c r="P266" s="1308"/>
      <c r="Q266" s="1308"/>
      <c r="R266" s="1308"/>
      <c r="S266" s="1308"/>
      <c r="T266" s="1308"/>
      <c r="U266" s="1308"/>
      <c r="V266" s="1308"/>
      <c r="W266" s="1308"/>
      <c r="X266" s="1308"/>
    </row>
    <row r="267">
      <c r="A267" s="836"/>
      <c r="B267" s="1308"/>
      <c r="C267" s="1308"/>
      <c r="D267" s="1308"/>
      <c r="E267" s="1308"/>
      <c r="F267" s="1308"/>
      <c r="G267" s="1308"/>
      <c r="H267" s="1308"/>
      <c r="I267" s="1308"/>
      <c r="J267" s="1308"/>
      <c r="K267" s="1308"/>
      <c r="L267" s="1308"/>
      <c r="M267" s="1308"/>
      <c r="N267" s="1308"/>
      <c r="O267" s="1308"/>
      <c r="P267" s="1308"/>
      <c r="Q267" s="1308"/>
      <c r="R267" s="1308"/>
      <c r="S267" s="1308"/>
      <c r="T267" s="1308"/>
      <c r="U267" s="1308"/>
      <c r="V267" s="1308"/>
      <c r="W267" s="1308"/>
      <c r="X267" s="1308"/>
    </row>
    <row r="268">
      <c r="A268" s="836"/>
      <c r="B268" s="1308"/>
      <c r="C268" s="1308"/>
      <c r="D268" s="1308"/>
      <c r="E268" s="1308"/>
      <c r="F268" s="1308"/>
      <c r="G268" s="1308"/>
      <c r="H268" s="1308"/>
      <c r="I268" s="1308"/>
      <c r="J268" s="1308"/>
      <c r="K268" s="1308"/>
      <c r="L268" s="1308"/>
      <c r="M268" s="1308"/>
      <c r="N268" s="1308"/>
      <c r="O268" s="1308"/>
      <c r="P268" s="1308"/>
      <c r="Q268" s="1308"/>
      <c r="R268" s="1308"/>
      <c r="S268" s="1308"/>
      <c r="T268" s="1308"/>
      <c r="U268" s="1308"/>
      <c r="V268" s="1308"/>
      <c r="W268" s="1308"/>
      <c r="X268" s="1308"/>
    </row>
    <row r="269">
      <c r="A269" s="836"/>
      <c r="B269" s="1308"/>
      <c r="C269" s="1308"/>
      <c r="D269" s="1308"/>
      <c r="E269" s="1308"/>
      <c r="F269" s="1308"/>
      <c r="G269" s="1308"/>
      <c r="H269" s="1308"/>
      <c r="I269" s="1308"/>
      <c r="J269" s="1308"/>
      <c r="K269" s="1308"/>
      <c r="L269" s="1308"/>
      <c r="M269" s="1308"/>
      <c r="N269" s="1308"/>
      <c r="O269" s="1308"/>
      <c r="P269" s="1308"/>
      <c r="Q269" s="1308"/>
      <c r="R269" s="1308"/>
      <c r="S269" s="1308"/>
      <c r="T269" s="1308"/>
      <c r="U269" s="1308"/>
      <c r="V269" s="1308"/>
      <c r="W269" s="1308"/>
      <c r="X269" s="1308"/>
    </row>
    <row r="270">
      <c r="A270" s="836"/>
      <c r="B270" s="1308"/>
      <c r="C270" s="1308"/>
      <c r="D270" s="1308"/>
      <c r="E270" s="1308"/>
      <c r="F270" s="1308"/>
      <c r="G270" s="1308"/>
      <c r="H270" s="1308"/>
      <c r="I270" s="1308"/>
      <c r="J270" s="1308"/>
      <c r="K270" s="1308"/>
      <c r="L270" s="1308"/>
      <c r="M270" s="1308"/>
      <c r="N270" s="1308"/>
      <c r="O270" s="1308"/>
      <c r="P270" s="1308"/>
      <c r="Q270" s="1308"/>
      <c r="R270" s="1308"/>
      <c r="S270" s="1308"/>
      <c r="T270" s="1308"/>
      <c r="U270" s="1308"/>
      <c r="V270" s="1308"/>
      <c r="W270" s="1308"/>
      <c r="X270" s="1308"/>
    </row>
    <row r="271">
      <c r="A271" s="836"/>
      <c r="B271" s="1308"/>
      <c r="C271" s="1308"/>
      <c r="D271" s="1308"/>
      <c r="E271" s="1308"/>
      <c r="F271" s="1308"/>
      <c r="G271" s="1308"/>
      <c r="H271" s="1308"/>
      <c r="I271" s="1308"/>
      <c r="J271" s="1308"/>
      <c r="K271" s="1308"/>
      <c r="L271" s="1308"/>
      <c r="M271" s="1308"/>
      <c r="N271" s="1308"/>
      <c r="O271" s="1308"/>
      <c r="P271" s="1308"/>
      <c r="Q271" s="1308"/>
      <c r="R271" s="1308"/>
      <c r="S271" s="1308"/>
      <c r="T271" s="1308"/>
      <c r="U271" s="1308"/>
      <c r="V271" s="1308"/>
      <c r="W271" s="1308"/>
      <c r="X271" s="1308"/>
    </row>
    <row r="272">
      <c r="A272" s="836"/>
      <c r="B272" s="1308"/>
      <c r="C272" s="1308"/>
      <c r="D272" s="1308"/>
      <c r="E272" s="1308"/>
      <c r="F272" s="1308"/>
      <c r="G272" s="1308"/>
      <c r="H272" s="1308"/>
      <c r="I272" s="1308"/>
      <c r="J272" s="1308"/>
      <c r="K272" s="1308"/>
      <c r="L272" s="1308"/>
      <c r="M272" s="1308"/>
      <c r="N272" s="1308"/>
      <c r="O272" s="1308"/>
      <c r="P272" s="1308"/>
      <c r="Q272" s="1308"/>
      <c r="R272" s="1308"/>
      <c r="S272" s="1308"/>
      <c r="T272" s="1308"/>
      <c r="U272" s="1308"/>
      <c r="V272" s="1308"/>
      <c r="W272" s="1308"/>
      <c r="X272" s="1308"/>
    </row>
    <row r="273">
      <c r="A273" s="836"/>
      <c r="B273" s="1308"/>
      <c r="C273" s="1308"/>
      <c r="D273" s="1308"/>
      <c r="E273" s="1308"/>
      <c r="F273" s="1308"/>
      <c r="G273" s="1308"/>
      <c r="H273" s="1308"/>
      <c r="I273" s="1308"/>
      <c r="J273" s="1308"/>
      <c r="K273" s="1308"/>
      <c r="L273" s="1308"/>
      <c r="M273" s="1308"/>
      <c r="N273" s="1308"/>
      <c r="O273" s="1308"/>
      <c r="P273" s="1308"/>
      <c r="Q273" s="1308"/>
      <c r="R273" s="1308"/>
      <c r="S273" s="1308"/>
      <c r="T273" s="1308"/>
      <c r="U273" s="1308"/>
      <c r="V273" s="1308"/>
      <c r="W273" s="1308"/>
      <c r="X273" s="1308"/>
    </row>
    <row r="274">
      <c r="A274" s="836"/>
      <c r="B274" s="1308"/>
      <c r="C274" s="1308"/>
      <c r="D274" s="1308"/>
      <c r="E274" s="1308"/>
      <c r="F274" s="1308"/>
      <c r="G274" s="1308"/>
      <c r="H274" s="1308"/>
      <c r="I274" s="1308"/>
      <c r="J274" s="1308"/>
      <c r="K274" s="1308"/>
      <c r="L274" s="1308"/>
      <c r="M274" s="1308"/>
      <c r="N274" s="1308"/>
      <c r="O274" s="1308"/>
      <c r="P274" s="1308"/>
      <c r="Q274" s="1308"/>
      <c r="R274" s="1308"/>
      <c r="S274" s="1308"/>
      <c r="T274" s="1308"/>
      <c r="U274" s="1308"/>
      <c r="V274" s="1308"/>
      <c r="W274" s="1308"/>
      <c r="X274" s="1308"/>
    </row>
    <row r="275">
      <c r="A275" s="836"/>
      <c r="B275" s="1308"/>
      <c r="C275" s="1308"/>
      <c r="D275" s="1308"/>
      <c r="E275" s="1308"/>
      <c r="F275" s="1308"/>
      <c r="G275" s="1308"/>
      <c r="H275" s="1308"/>
      <c r="I275" s="1308"/>
      <c r="J275" s="1308"/>
      <c r="K275" s="1308"/>
      <c r="L275" s="1308"/>
      <c r="M275" s="1308"/>
      <c r="N275" s="1308"/>
      <c r="O275" s="1308"/>
      <c r="P275" s="1308"/>
      <c r="Q275" s="1308"/>
      <c r="R275" s="1308"/>
      <c r="S275" s="1308"/>
      <c r="T275" s="1308"/>
      <c r="U275" s="1308"/>
      <c r="V275" s="1308"/>
      <c r="W275" s="1308"/>
      <c r="X275" s="1308"/>
    </row>
    <row r="276">
      <c r="A276" s="836"/>
      <c r="B276" s="1308"/>
      <c r="C276" s="1308"/>
      <c r="D276" s="1308"/>
      <c r="E276" s="1308"/>
      <c r="F276" s="1308"/>
      <c r="G276" s="1308"/>
      <c r="H276" s="1308"/>
      <c r="I276" s="1308"/>
      <c r="J276" s="1308"/>
      <c r="K276" s="1308"/>
      <c r="L276" s="1308"/>
      <c r="M276" s="1308"/>
      <c r="N276" s="1308"/>
      <c r="O276" s="1308"/>
      <c r="P276" s="1308"/>
      <c r="Q276" s="1308"/>
      <c r="R276" s="1308"/>
      <c r="S276" s="1308"/>
      <c r="T276" s="1308"/>
      <c r="U276" s="1308"/>
      <c r="V276" s="1308"/>
      <c r="W276" s="1308"/>
      <c r="X276" s="1308"/>
    </row>
    <row r="277">
      <c r="A277" s="836"/>
      <c r="B277" s="1308"/>
      <c r="C277" s="1308"/>
      <c r="D277" s="1308"/>
      <c r="E277" s="1308"/>
      <c r="F277" s="1308"/>
      <c r="G277" s="1308"/>
      <c r="H277" s="1308"/>
      <c r="I277" s="1308"/>
      <c r="J277" s="1308"/>
      <c r="K277" s="1308"/>
      <c r="L277" s="1308"/>
      <c r="M277" s="1308"/>
      <c r="N277" s="1308"/>
      <c r="O277" s="1308"/>
      <c r="P277" s="1308"/>
      <c r="Q277" s="1308"/>
      <c r="R277" s="1308"/>
      <c r="S277" s="1308"/>
      <c r="T277" s="1308"/>
      <c r="U277" s="1308"/>
      <c r="V277" s="1308"/>
      <c r="W277" s="1308"/>
      <c r="X277" s="1308"/>
    </row>
    <row r="278">
      <c r="A278" s="836"/>
      <c r="B278" s="1308"/>
      <c r="C278" s="1308"/>
      <c r="D278" s="1308"/>
      <c r="E278" s="1308"/>
      <c r="F278" s="1308"/>
      <c r="G278" s="1308"/>
      <c r="H278" s="1308"/>
      <c r="I278" s="1308"/>
      <c r="J278" s="1308"/>
      <c r="K278" s="1308"/>
      <c r="L278" s="1308"/>
      <c r="M278" s="1308"/>
      <c r="N278" s="1308"/>
      <c r="O278" s="1308"/>
      <c r="P278" s="1308"/>
      <c r="Q278" s="1308"/>
      <c r="R278" s="1308"/>
      <c r="S278" s="1308"/>
      <c r="T278" s="1308"/>
      <c r="U278" s="1308"/>
      <c r="V278" s="1308"/>
      <c r="W278" s="1308"/>
      <c r="X278" s="1308"/>
    </row>
    <row r="279">
      <c r="A279" s="836"/>
      <c r="B279" s="1308"/>
      <c r="C279" s="1308"/>
      <c r="D279" s="1308"/>
      <c r="E279" s="1308"/>
      <c r="F279" s="1308"/>
      <c r="G279" s="1308"/>
      <c r="H279" s="1308"/>
      <c r="I279" s="1308"/>
      <c r="J279" s="1308"/>
      <c r="K279" s="1308"/>
      <c r="L279" s="1308"/>
      <c r="M279" s="1308"/>
      <c r="N279" s="1308"/>
      <c r="O279" s="1308"/>
      <c r="P279" s="1308"/>
      <c r="Q279" s="1308"/>
      <c r="R279" s="1308"/>
      <c r="S279" s="1308"/>
      <c r="T279" s="1308"/>
      <c r="U279" s="1308"/>
      <c r="V279" s="1308"/>
      <c r="W279" s="1308"/>
      <c r="X279" s="1308"/>
    </row>
    <row r="280">
      <c r="A280" s="836"/>
      <c r="B280" s="1308"/>
      <c r="C280" s="1308"/>
      <c r="D280" s="1308"/>
      <c r="E280" s="1308"/>
      <c r="F280" s="1308"/>
      <c r="G280" s="1308"/>
      <c r="H280" s="1308"/>
      <c r="I280" s="1308"/>
      <c r="J280" s="1308"/>
      <c r="K280" s="1308"/>
      <c r="L280" s="1308"/>
      <c r="M280" s="1308"/>
      <c r="N280" s="1308"/>
      <c r="O280" s="1308"/>
      <c r="P280" s="1308"/>
      <c r="Q280" s="1308"/>
      <c r="R280" s="1308"/>
      <c r="S280" s="1308"/>
      <c r="T280" s="1308"/>
      <c r="U280" s="1308"/>
      <c r="V280" s="1308"/>
      <c r="W280" s="1308"/>
      <c r="X280" s="1308"/>
    </row>
    <row r="281">
      <c r="A281" s="836"/>
      <c r="B281" s="1308"/>
      <c r="C281" s="1308"/>
      <c r="D281" s="1308"/>
      <c r="E281" s="1308"/>
      <c r="F281" s="1308"/>
      <c r="G281" s="1308"/>
      <c r="H281" s="1308"/>
      <c r="I281" s="1308"/>
      <c r="J281" s="1308"/>
      <c r="K281" s="1308"/>
      <c r="L281" s="1308"/>
      <c r="M281" s="1308"/>
      <c r="N281" s="1308"/>
      <c r="O281" s="1308"/>
      <c r="P281" s="1308"/>
      <c r="Q281" s="1308"/>
      <c r="R281" s="1308"/>
      <c r="S281" s="1308"/>
      <c r="T281" s="1308"/>
      <c r="U281" s="1308"/>
      <c r="V281" s="1308"/>
      <c r="W281" s="1308"/>
      <c r="X281" s="1308"/>
    </row>
    <row r="282">
      <c r="A282" s="836"/>
      <c r="B282" s="1308"/>
      <c r="C282" s="1308"/>
      <c r="D282" s="1308"/>
      <c r="E282" s="1308"/>
      <c r="F282" s="1308"/>
      <c r="G282" s="1308"/>
      <c r="H282" s="1308"/>
      <c r="I282" s="1308"/>
      <c r="J282" s="1308"/>
      <c r="K282" s="1308"/>
      <c r="L282" s="1308"/>
      <c r="M282" s="1308"/>
      <c r="N282" s="1308"/>
      <c r="O282" s="1308"/>
      <c r="P282" s="1308"/>
      <c r="Q282" s="1308"/>
      <c r="R282" s="1308"/>
      <c r="S282" s="1308"/>
      <c r="T282" s="1308"/>
      <c r="U282" s="1308"/>
      <c r="V282" s="1308"/>
      <c r="W282" s="1308"/>
      <c r="X282" s="1308"/>
    </row>
    <row r="283">
      <c r="A283" s="836"/>
      <c r="B283" s="1308"/>
      <c r="C283" s="1308"/>
      <c r="D283" s="1308"/>
      <c r="E283" s="1308"/>
      <c r="F283" s="1308"/>
      <c r="G283" s="1308"/>
      <c r="H283" s="1308"/>
      <c r="I283" s="1308"/>
      <c r="J283" s="1308"/>
      <c r="K283" s="1308"/>
      <c r="L283" s="1308"/>
      <c r="M283" s="1308"/>
      <c r="N283" s="1308"/>
      <c r="O283" s="1308"/>
      <c r="P283" s="1308"/>
      <c r="Q283" s="1308"/>
      <c r="R283" s="1308"/>
      <c r="S283" s="1308"/>
      <c r="T283" s="1308"/>
      <c r="U283" s="1308"/>
      <c r="V283" s="1308"/>
      <c r="W283" s="1308"/>
      <c r="X283" s="1308"/>
    </row>
    <row r="284">
      <c r="A284" s="836"/>
      <c r="B284" s="1308"/>
      <c r="C284" s="1308"/>
      <c r="D284" s="1308"/>
      <c r="E284" s="1308"/>
      <c r="F284" s="1308"/>
      <c r="G284" s="1308"/>
      <c r="H284" s="1308"/>
      <c r="I284" s="1308"/>
      <c r="J284" s="1308"/>
      <c r="K284" s="1308"/>
      <c r="L284" s="1308"/>
      <c r="M284" s="1308"/>
      <c r="N284" s="1308"/>
      <c r="O284" s="1308"/>
      <c r="P284" s="1308"/>
      <c r="Q284" s="1308"/>
      <c r="R284" s="1308"/>
      <c r="S284" s="1308"/>
      <c r="T284" s="1308"/>
      <c r="U284" s="1308"/>
      <c r="V284" s="1308"/>
      <c r="W284" s="1308"/>
      <c r="X284" s="1308"/>
    </row>
    <row r="285">
      <c r="A285" s="836"/>
      <c r="B285" s="1308"/>
      <c r="C285" s="1308"/>
      <c r="D285" s="1308"/>
      <c r="E285" s="1308"/>
      <c r="F285" s="1308"/>
      <c r="G285" s="1308"/>
      <c r="H285" s="1308"/>
      <c r="I285" s="1308"/>
      <c r="J285" s="1308"/>
      <c r="K285" s="1308"/>
      <c r="L285" s="1308"/>
      <c r="M285" s="1308"/>
      <c r="N285" s="1308"/>
      <c r="O285" s="1308"/>
      <c r="P285" s="1308"/>
      <c r="Q285" s="1308"/>
      <c r="R285" s="1308"/>
      <c r="S285" s="1308"/>
      <c r="T285" s="1308"/>
      <c r="U285" s="1308"/>
      <c r="V285" s="1308"/>
      <c r="W285" s="1308"/>
      <c r="X285" s="1308"/>
    </row>
    <row r="286">
      <c r="A286" s="836"/>
      <c r="B286" s="1308"/>
      <c r="C286" s="1308"/>
      <c r="D286" s="1308"/>
      <c r="E286" s="1308"/>
      <c r="F286" s="1308"/>
      <c r="G286" s="1308"/>
      <c r="H286" s="1308"/>
      <c r="I286" s="1308"/>
      <c r="J286" s="1308"/>
      <c r="K286" s="1308"/>
      <c r="L286" s="1308"/>
      <c r="M286" s="1308"/>
      <c r="N286" s="1308"/>
      <c r="O286" s="1308"/>
      <c r="P286" s="1308"/>
      <c r="Q286" s="1308"/>
      <c r="R286" s="1308"/>
      <c r="S286" s="1308"/>
      <c r="T286" s="1308"/>
      <c r="U286" s="1308"/>
      <c r="V286" s="1308"/>
      <c r="W286" s="1308"/>
      <c r="X286" s="1308"/>
    </row>
    <row r="287">
      <c r="A287" s="836"/>
      <c r="B287" s="1308"/>
      <c r="C287" s="1308"/>
      <c r="D287" s="1308"/>
      <c r="E287" s="1308"/>
      <c r="F287" s="1308"/>
      <c r="G287" s="1308"/>
      <c r="H287" s="1308"/>
      <c r="I287" s="1308"/>
      <c r="J287" s="1308"/>
      <c r="K287" s="1308"/>
      <c r="L287" s="1308"/>
      <c r="M287" s="1308"/>
      <c r="N287" s="1308"/>
      <c r="O287" s="1308"/>
      <c r="P287" s="1308"/>
      <c r="Q287" s="1308"/>
      <c r="R287" s="1308"/>
      <c r="S287" s="1308"/>
      <c r="T287" s="1308"/>
      <c r="U287" s="1308"/>
      <c r="V287" s="1308"/>
      <c r="W287" s="1308"/>
      <c r="X287" s="1308"/>
    </row>
    <row r="288">
      <c r="A288" s="836"/>
      <c r="B288" s="1308"/>
      <c r="C288" s="1308"/>
      <c r="D288" s="1308"/>
      <c r="E288" s="1308"/>
      <c r="F288" s="1308"/>
      <c r="G288" s="1308"/>
      <c r="H288" s="1308"/>
      <c r="I288" s="1308"/>
      <c r="J288" s="1308"/>
      <c r="K288" s="1308"/>
      <c r="L288" s="1308"/>
      <c r="M288" s="1308"/>
      <c r="N288" s="1308"/>
      <c r="O288" s="1308"/>
      <c r="P288" s="1308"/>
      <c r="Q288" s="1308"/>
      <c r="R288" s="1308"/>
      <c r="S288" s="1308"/>
      <c r="T288" s="1308"/>
      <c r="U288" s="1308"/>
      <c r="V288" s="1308"/>
      <c r="W288" s="1308"/>
      <c r="X288" s="1308"/>
    </row>
    <row r="289">
      <c r="A289" s="836"/>
      <c r="B289" s="1308"/>
      <c r="C289" s="1308"/>
      <c r="D289" s="1308"/>
      <c r="E289" s="1308"/>
      <c r="F289" s="1308"/>
      <c r="G289" s="1308"/>
      <c r="H289" s="1308"/>
      <c r="I289" s="1308"/>
      <c r="J289" s="1308"/>
      <c r="K289" s="1308"/>
      <c r="L289" s="1308"/>
      <c r="M289" s="1308"/>
      <c r="N289" s="1308"/>
      <c r="O289" s="1308"/>
      <c r="P289" s="1308"/>
      <c r="Q289" s="1308"/>
      <c r="R289" s="1308"/>
      <c r="S289" s="1308"/>
      <c r="T289" s="1308"/>
      <c r="U289" s="1308"/>
      <c r="V289" s="1308"/>
      <c r="W289" s="1308"/>
      <c r="X289" s="1308"/>
    </row>
    <row r="290">
      <c r="A290" s="836"/>
      <c r="B290" s="1308"/>
      <c r="C290" s="1308"/>
      <c r="D290" s="1308"/>
      <c r="E290" s="1308"/>
      <c r="F290" s="1308"/>
      <c r="G290" s="1308"/>
      <c r="H290" s="1308"/>
      <c r="I290" s="1308"/>
      <c r="J290" s="1308"/>
      <c r="K290" s="1308"/>
      <c r="L290" s="1308"/>
      <c r="M290" s="1308"/>
      <c r="N290" s="1308"/>
      <c r="O290" s="1308"/>
      <c r="P290" s="1308"/>
      <c r="Q290" s="1308"/>
      <c r="R290" s="1308"/>
      <c r="S290" s="1308"/>
      <c r="T290" s="1308"/>
      <c r="U290" s="1308"/>
      <c r="V290" s="1308"/>
      <c r="W290" s="1308"/>
      <c r="X290" s="1308"/>
    </row>
    <row r="291">
      <c r="A291" s="836"/>
      <c r="B291" s="1308"/>
      <c r="C291" s="1308"/>
      <c r="D291" s="1308"/>
      <c r="E291" s="1308"/>
      <c r="F291" s="1308"/>
      <c r="G291" s="1308"/>
      <c r="H291" s="1308"/>
      <c r="I291" s="1308"/>
      <c r="J291" s="1308"/>
      <c r="K291" s="1308"/>
      <c r="L291" s="1308"/>
      <c r="M291" s="1308"/>
      <c r="N291" s="1308"/>
      <c r="O291" s="1308"/>
      <c r="P291" s="1308"/>
      <c r="Q291" s="1308"/>
      <c r="R291" s="1308"/>
      <c r="S291" s="1308"/>
      <c r="T291" s="1308"/>
      <c r="U291" s="1308"/>
      <c r="V291" s="1308"/>
      <c r="W291" s="1308"/>
      <c r="X291" s="1308"/>
    </row>
    <row r="292">
      <c r="A292" s="836"/>
      <c r="B292" s="1308"/>
      <c r="C292" s="1308"/>
      <c r="D292" s="1308"/>
      <c r="E292" s="1308"/>
      <c r="F292" s="1308"/>
      <c r="G292" s="1308"/>
      <c r="H292" s="1308"/>
      <c r="I292" s="1308"/>
      <c r="J292" s="1308"/>
      <c r="K292" s="1308"/>
      <c r="L292" s="1308"/>
      <c r="M292" s="1308"/>
      <c r="N292" s="1308"/>
      <c r="O292" s="1308"/>
      <c r="P292" s="1308"/>
      <c r="Q292" s="1308"/>
      <c r="R292" s="1308"/>
      <c r="S292" s="1308"/>
      <c r="T292" s="1308"/>
      <c r="U292" s="1308"/>
      <c r="V292" s="1308"/>
      <c r="W292" s="1308"/>
      <c r="X292" s="1308"/>
    </row>
    <row r="293">
      <c r="A293" s="836"/>
      <c r="B293" s="1308"/>
      <c r="C293" s="1308"/>
      <c r="D293" s="1308"/>
      <c r="E293" s="1308"/>
      <c r="F293" s="1308"/>
      <c r="G293" s="1308"/>
      <c r="H293" s="1308"/>
      <c r="I293" s="1308"/>
      <c r="J293" s="1308"/>
      <c r="K293" s="1308"/>
      <c r="L293" s="1308"/>
      <c r="M293" s="1308"/>
      <c r="N293" s="1308"/>
      <c r="O293" s="1308"/>
      <c r="P293" s="1308"/>
      <c r="Q293" s="1308"/>
      <c r="R293" s="1308"/>
      <c r="S293" s="1308"/>
      <c r="T293" s="1308"/>
      <c r="U293" s="1308"/>
      <c r="V293" s="1308"/>
      <c r="W293" s="1308"/>
      <c r="X293" s="1308"/>
    </row>
    <row r="294">
      <c r="A294" s="836"/>
      <c r="B294" s="1308"/>
      <c r="C294" s="1308"/>
      <c r="D294" s="1308"/>
      <c r="E294" s="1308"/>
      <c r="F294" s="1308"/>
      <c r="G294" s="1308"/>
      <c r="H294" s="1308"/>
      <c r="I294" s="1308"/>
      <c r="J294" s="1308"/>
      <c r="K294" s="1308"/>
      <c r="L294" s="1308"/>
      <c r="M294" s="1308"/>
      <c r="N294" s="1308"/>
      <c r="O294" s="1308"/>
      <c r="P294" s="1308"/>
      <c r="Q294" s="1308"/>
      <c r="R294" s="1308"/>
      <c r="S294" s="1308"/>
      <c r="T294" s="1308"/>
      <c r="U294" s="1308"/>
      <c r="V294" s="1308"/>
      <c r="W294" s="1308"/>
      <c r="X294" s="1308"/>
    </row>
    <row r="295">
      <c r="A295" s="836"/>
      <c r="B295" s="1308"/>
      <c r="C295" s="1308"/>
      <c r="D295" s="1308"/>
      <c r="E295" s="1308"/>
      <c r="F295" s="1308"/>
      <c r="G295" s="1308"/>
      <c r="H295" s="1308"/>
      <c r="I295" s="1308"/>
      <c r="J295" s="1308"/>
      <c r="K295" s="1308"/>
      <c r="L295" s="1308"/>
      <c r="M295" s="1308"/>
      <c r="N295" s="1308"/>
      <c r="O295" s="1308"/>
      <c r="P295" s="1308"/>
      <c r="Q295" s="1308"/>
      <c r="R295" s="1308"/>
      <c r="S295" s="1308"/>
      <c r="T295" s="1308"/>
      <c r="U295" s="1308"/>
      <c r="V295" s="1308"/>
      <c r="W295" s="1308"/>
      <c r="X295" s="1308"/>
    </row>
    <row r="296">
      <c r="A296" s="836"/>
      <c r="B296" s="1308"/>
      <c r="C296" s="1308"/>
      <c r="D296" s="1308"/>
      <c r="E296" s="1308"/>
      <c r="F296" s="1308"/>
      <c r="G296" s="1308"/>
      <c r="H296" s="1308"/>
      <c r="I296" s="1308"/>
      <c r="J296" s="1308"/>
      <c r="K296" s="1308"/>
      <c r="L296" s="1308"/>
      <c r="M296" s="1308"/>
      <c r="N296" s="1308"/>
      <c r="O296" s="1308"/>
      <c r="P296" s="1308"/>
      <c r="Q296" s="1308"/>
      <c r="R296" s="1308"/>
      <c r="S296" s="1308"/>
      <c r="T296" s="1308"/>
      <c r="U296" s="1308"/>
      <c r="V296" s="1308"/>
      <c r="W296" s="1308"/>
      <c r="X296" s="1308"/>
    </row>
    <row r="297">
      <c r="A297" s="836"/>
      <c r="B297" s="1308"/>
      <c r="C297" s="1308"/>
      <c r="D297" s="1308"/>
      <c r="E297" s="1308"/>
      <c r="F297" s="1308"/>
      <c r="G297" s="1308"/>
      <c r="H297" s="1308"/>
      <c r="I297" s="1308"/>
      <c r="J297" s="1308"/>
      <c r="K297" s="1308"/>
      <c r="L297" s="1308"/>
      <c r="M297" s="1308"/>
      <c r="N297" s="1308"/>
      <c r="O297" s="1308"/>
      <c r="P297" s="1308"/>
      <c r="Q297" s="1308"/>
      <c r="R297" s="1308"/>
      <c r="S297" s="1308"/>
      <c r="T297" s="1308"/>
      <c r="U297" s="1308"/>
      <c r="V297" s="1308"/>
      <c r="W297" s="1308"/>
      <c r="X297" s="1308"/>
    </row>
    <row r="298">
      <c r="A298" s="836"/>
      <c r="B298" s="1308"/>
      <c r="C298" s="1308"/>
      <c r="D298" s="1308"/>
      <c r="E298" s="1308"/>
      <c r="F298" s="1308"/>
      <c r="G298" s="1308"/>
      <c r="H298" s="1308"/>
      <c r="I298" s="1308"/>
      <c r="J298" s="1308"/>
      <c r="K298" s="1308"/>
      <c r="L298" s="1308"/>
      <c r="M298" s="1308"/>
      <c r="N298" s="1308"/>
      <c r="O298" s="1308"/>
      <c r="P298" s="1308"/>
      <c r="Q298" s="1308"/>
      <c r="R298" s="1308"/>
      <c r="S298" s="1308"/>
      <c r="T298" s="1308"/>
      <c r="U298" s="1308"/>
      <c r="V298" s="1308"/>
      <c r="W298" s="1308"/>
      <c r="X298" s="1308"/>
    </row>
    <row r="299">
      <c r="A299" s="836"/>
      <c r="B299" s="1308"/>
      <c r="C299" s="1308"/>
      <c r="D299" s="1308"/>
      <c r="E299" s="1308"/>
      <c r="F299" s="1308"/>
      <c r="G299" s="1308"/>
      <c r="H299" s="1308"/>
      <c r="I299" s="1308"/>
      <c r="J299" s="1308"/>
      <c r="K299" s="1308"/>
      <c r="L299" s="1308"/>
      <c r="M299" s="1308"/>
      <c r="N299" s="1308"/>
      <c r="O299" s="1308"/>
      <c r="P299" s="1308"/>
      <c r="Q299" s="1308"/>
      <c r="R299" s="1308"/>
      <c r="S299" s="1308"/>
      <c r="T299" s="1308"/>
      <c r="U299" s="1308"/>
      <c r="V299" s="1308"/>
      <c r="W299" s="1308"/>
      <c r="X299" s="1308"/>
    </row>
    <row r="300">
      <c r="A300" s="836"/>
      <c r="B300" s="1308"/>
      <c r="C300" s="1308"/>
      <c r="D300" s="1308"/>
      <c r="E300" s="1308"/>
      <c r="F300" s="1308"/>
      <c r="G300" s="1308"/>
      <c r="H300" s="1308"/>
      <c r="I300" s="1308"/>
      <c r="J300" s="1308"/>
      <c r="K300" s="1308"/>
      <c r="L300" s="1308"/>
      <c r="M300" s="1308"/>
      <c r="N300" s="1308"/>
      <c r="O300" s="1308"/>
      <c r="P300" s="1308"/>
      <c r="Q300" s="1308"/>
      <c r="R300" s="1308"/>
      <c r="S300" s="1308"/>
      <c r="T300" s="1308"/>
      <c r="U300" s="1308"/>
      <c r="V300" s="1308"/>
      <c r="W300" s="1308"/>
      <c r="X300" s="1308"/>
    </row>
    <row r="301">
      <c r="A301" s="836"/>
      <c r="B301" s="1308"/>
      <c r="C301" s="1308"/>
      <c r="D301" s="1308"/>
      <c r="E301" s="1308"/>
      <c r="F301" s="1308"/>
      <c r="G301" s="1308"/>
      <c r="H301" s="1308"/>
      <c r="I301" s="1308"/>
      <c r="J301" s="1308"/>
      <c r="K301" s="1308"/>
      <c r="L301" s="1308"/>
      <c r="M301" s="1308"/>
      <c r="N301" s="1308"/>
      <c r="O301" s="1308"/>
      <c r="P301" s="1308"/>
      <c r="Q301" s="1308"/>
      <c r="R301" s="1308"/>
      <c r="S301" s="1308"/>
      <c r="T301" s="1308"/>
      <c r="U301" s="1308"/>
      <c r="V301" s="1308"/>
      <c r="W301" s="1308"/>
      <c r="X301" s="1308"/>
    </row>
    <row r="302">
      <c r="A302" s="836"/>
      <c r="B302" s="1308"/>
      <c r="C302" s="1308"/>
      <c r="D302" s="1308"/>
      <c r="E302" s="1308"/>
      <c r="F302" s="1308"/>
      <c r="G302" s="1308"/>
      <c r="H302" s="1308"/>
      <c r="I302" s="1308"/>
      <c r="J302" s="1308"/>
      <c r="K302" s="1308"/>
      <c r="L302" s="1308"/>
      <c r="M302" s="1308"/>
      <c r="N302" s="1308"/>
      <c r="O302" s="1308"/>
      <c r="P302" s="1308"/>
      <c r="Q302" s="1308"/>
      <c r="R302" s="1308"/>
      <c r="S302" s="1308"/>
      <c r="T302" s="1308"/>
      <c r="U302" s="1308"/>
      <c r="V302" s="1308"/>
      <c r="W302" s="1308"/>
      <c r="X302" s="1308"/>
    </row>
    <row r="303">
      <c r="A303" s="836"/>
      <c r="B303" s="1308"/>
      <c r="C303" s="1308"/>
      <c r="D303" s="1308"/>
      <c r="E303" s="1308"/>
      <c r="F303" s="1308"/>
      <c r="G303" s="1308"/>
      <c r="H303" s="1308"/>
      <c r="I303" s="1308"/>
      <c r="J303" s="1308"/>
      <c r="K303" s="1308"/>
      <c r="L303" s="1308"/>
      <c r="M303" s="1308"/>
      <c r="N303" s="1308"/>
      <c r="O303" s="1308"/>
      <c r="P303" s="1308"/>
      <c r="Q303" s="1308"/>
      <c r="R303" s="1308"/>
      <c r="S303" s="1308"/>
      <c r="T303" s="1308"/>
      <c r="U303" s="1308"/>
      <c r="V303" s="1308"/>
      <c r="W303" s="1308"/>
      <c r="X303" s="1308"/>
    </row>
    <row r="304">
      <c r="A304" s="836"/>
      <c r="B304" s="1308"/>
      <c r="C304" s="1308"/>
      <c r="D304" s="1308"/>
      <c r="E304" s="1308"/>
      <c r="F304" s="1308"/>
      <c r="G304" s="1308"/>
      <c r="H304" s="1308"/>
      <c r="I304" s="1308"/>
      <c r="J304" s="1308"/>
      <c r="K304" s="1308"/>
      <c r="L304" s="1308"/>
      <c r="M304" s="1308"/>
      <c r="N304" s="1308"/>
      <c r="O304" s="1308"/>
      <c r="P304" s="1308"/>
      <c r="Q304" s="1308"/>
      <c r="R304" s="1308"/>
      <c r="S304" s="1308"/>
      <c r="T304" s="1308"/>
      <c r="U304" s="1308"/>
      <c r="V304" s="1308"/>
      <c r="W304" s="1308"/>
      <c r="X304" s="1308"/>
    </row>
    <row r="305">
      <c r="A305" s="836"/>
      <c r="B305" s="1308"/>
      <c r="C305" s="1308"/>
      <c r="D305" s="1308"/>
      <c r="E305" s="1308"/>
      <c r="F305" s="1308"/>
      <c r="G305" s="1308"/>
      <c r="H305" s="1308"/>
      <c r="I305" s="1308"/>
      <c r="J305" s="1308"/>
      <c r="K305" s="1308"/>
      <c r="L305" s="1308"/>
      <c r="M305" s="1308"/>
      <c r="N305" s="1308"/>
      <c r="O305" s="1308"/>
      <c r="P305" s="1308"/>
      <c r="Q305" s="1308"/>
      <c r="R305" s="1308"/>
      <c r="S305" s="1308"/>
      <c r="T305" s="1308"/>
      <c r="U305" s="1308"/>
      <c r="V305" s="1308"/>
      <c r="W305" s="1308"/>
      <c r="X305" s="1308"/>
    </row>
    <row r="306">
      <c r="A306" s="836"/>
      <c r="B306" s="1308"/>
      <c r="C306" s="1308"/>
      <c r="D306" s="1308"/>
      <c r="E306" s="1308"/>
      <c r="F306" s="1308"/>
      <c r="G306" s="1308"/>
      <c r="H306" s="1308"/>
      <c r="I306" s="1308"/>
      <c r="J306" s="1308"/>
      <c r="K306" s="1308"/>
      <c r="L306" s="1308"/>
      <c r="M306" s="1308"/>
      <c r="N306" s="1308"/>
      <c r="O306" s="1308"/>
      <c r="P306" s="1308"/>
      <c r="Q306" s="1308"/>
      <c r="R306" s="1308"/>
      <c r="S306" s="1308"/>
      <c r="T306" s="1308"/>
      <c r="U306" s="1308"/>
      <c r="V306" s="1308"/>
      <c r="W306" s="1308"/>
      <c r="X306" s="1308"/>
    </row>
    <row r="307">
      <c r="A307" s="836"/>
      <c r="B307" s="1308"/>
      <c r="C307" s="1308"/>
      <c r="D307" s="1308"/>
      <c r="E307" s="1308"/>
      <c r="F307" s="1308"/>
      <c r="G307" s="1308"/>
      <c r="H307" s="1308"/>
      <c r="I307" s="1308"/>
      <c r="J307" s="1308"/>
      <c r="K307" s="1308"/>
      <c r="L307" s="1308"/>
      <c r="M307" s="1308"/>
      <c r="N307" s="1308"/>
      <c r="O307" s="1308"/>
      <c r="P307" s="1308"/>
      <c r="Q307" s="1308"/>
      <c r="R307" s="1308"/>
      <c r="S307" s="1308"/>
      <c r="T307" s="1308"/>
      <c r="U307" s="1308"/>
      <c r="V307" s="1308"/>
      <c r="W307" s="1308"/>
      <c r="X307" s="1308"/>
    </row>
    <row r="308">
      <c r="A308" s="836"/>
      <c r="B308" s="1308"/>
      <c r="C308" s="1308"/>
      <c r="D308" s="1308"/>
      <c r="E308" s="1308"/>
      <c r="F308" s="1308"/>
      <c r="G308" s="1308"/>
      <c r="H308" s="1308"/>
      <c r="I308" s="1308"/>
      <c r="J308" s="1308"/>
      <c r="K308" s="1308"/>
      <c r="L308" s="1308"/>
      <c r="M308" s="1308"/>
      <c r="N308" s="1308"/>
      <c r="O308" s="1308"/>
      <c r="P308" s="1308"/>
      <c r="Q308" s="1308"/>
      <c r="R308" s="1308"/>
      <c r="S308" s="1308"/>
      <c r="T308" s="1308"/>
      <c r="U308" s="1308"/>
      <c r="V308" s="1308"/>
      <c r="W308" s="1308"/>
      <c r="X308" s="1308"/>
    </row>
    <row r="309">
      <c r="A309" s="836"/>
      <c r="B309" s="1308"/>
      <c r="C309" s="1308"/>
      <c r="D309" s="1308"/>
      <c r="E309" s="1308"/>
      <c r="F309" s="1308"/>
      <c r="G309" s="1308"/>
      <c r="H309" s="1308"/>
      <c r="I309" s="1308"/>
      <c r="J309" s="1308"/>
      <c r="K309" s="1308"/>
      <c r="L309" s="1308"/>
      <c r="M309" s="1308"/>
      <c r="N309" s="1308"/>
      <c r="O309" s="1308"/>
      <c r="P309" s="1308"/>
      <c r="Q309" s="1308"/>
      <c r="R309" s="1308"/>
      <c r="S309" s="1308"/>
      <c r="T309" s="1308"/>
      <c r="U309" s="1308"/>
      <c r="V309" s="1308"/>
      <c r="W309" s="1308"/>
      <c r="X309" s="1308"/>
    </row>
    <row r="310">
      <c r="A310" s="836"/>
      <c r="B310" s="1308"/>
      <c r="C310" s="1308"/>
      <c r="D310" s="1308"/>
      <c r="E310" s="1308"/>
      <c r="F310" s="1308"/>
      <c r="G310" s="1308"/>
      <c r="H310" s="1308"/>
      <c r="I310" s="1308"/>
      <c r="J310" s="1308"/>
      <c r="K310" s="1308"/>
      <c r="L310" s="1308"/>
      <c r="M310" s="1308"/>
      <c r="N310" s="1308"/>
      <c r="O310" s="1308"/>
      <c r="P310" s="1308"/>
      <c r="Q310" s="1308"/>
      <c r="R310" s="1308"/>
      <c r="S310" s="1308"/>
      <c r="T310" s="1308"/>
      <c r="U310" s="1308"/>
      <c r="V310" s="1308"/>
      <c r="W310" s="1308"/>
      <c r="X310" s="1308"/>
    </row>
    <row r="311">
      <c r="A311" s="836"/>
      <c r="B311" s="1308"/>
      <c r="C311" s="1308"/>
      <c r="D311" s="1308"/>
      <c r="E311" s="1308"/>
      <c r="F311" s="1308"/>
      <c r="G311" s="1308"/>
      <c r="H311" s="1308"/>
      <c r="I311" s="1308"/>
      <c r="J311" s="1308"/>
      <c r="K311" s="1308"/>
      <c r="L311" s="1308"/>
      <c r="M311" s="1308"/>
      <c r="N311" s="1308"/>
      <c r="O311" s="1308"/>
      <c r="P311" s="1308"/>
      <c r="Q311" s="1308"/>
      <c r="R311" s="1308"/>
      <c r="S311" s="1308"/>
      <c r="T311" s="1308"/>
      <c r="U311" s="1308"/>
      <c r="V311" s="1308"/>
      <c r="W311" s="1308"/>
      <c r="X311" s="1308"/>
    </row>
    <row r="312">
      <c r="A312" s="836"/>
      <c r="B312" s="1308"/>
      <c r="C312" s="1308"/>
      <c r="D312" s="1308"/>
      <c r="E312" s="1308"/>
      <c r="F312" s="1308"/>
      <c r="G312" s="1308"/>
      <c r="H312" s="1308"/>
      <c r="I312" s="1308"/>
      <c r="J312" s="1308"/>
      <c r="K312" s="1308"/>
      <c r="L312" s="1308"/>
      <c r="M312" s="1308"/>
      <c r="N312" s="1308"/>
      <c r="O312" s="1308"/>
      <c r="P312" s="1308"/>
      <c r="Q312" s="1308"/>
      <c r="R312" s="1308"/>
      <c r="S312" s="1308"/>
      <c r="T312" s="1308"/>
      <c r="U312" s="1308"/>
      <c r="V312" s="1308"/>
      <c r="W312" s="1308"/>
      <c r="X312" s="1308"/>
    </row>
    <row r="313">
      <c r="A313" s="836"/>
      <c r="B313" s="1308"/>
      <c r="C313" s="1308"/>
      <c r="D313" s="1308"/>
      <c r="E313" s="1308"/>
      <c r="F313" s="1308"/>
      <c r="G313" s="1308"/>
      <c r="H313" s="1308"/>
      <c r="I313" s="1308"/>
      <c r="J313" s="1308"/>
      <c r="K313" s="1308"/>
      <c r="L313" s="1308"/>
      <c r="M313" s="1308"/>
      <c r="N313" s="1308"/>
      <c r="O313" s="1308"/>
      <c r="P313" s="1308"/>
      <c r="Q313" s="1308"/>
      <c r="R313" s="1308"/>
      <c r="S313" s="1308"/>
      <c r="T313" s="1308"/>
      <c r="U313" s="1308"/>
      <c r="V313" s="1308"/>
      <c r="W313" s="1308"/>
      <c r="X313" s="1308"/>
    </row>
    <row r="314">
      <c r="A314" s="836"/>
      <c r="B314" s="1308"/>
      <c r="C314" s="1308"/>
      <c r="D314" s="1308"/>
      <c r="E314" s="1308"/>
      <c r="F314" s="1308"/>
      <c r="G314" s="1308"/>
      <c r="H314" s="1308"/>
      <c r="I314" s="1308"/>
      <c r="J314" s="1308"/>
      <c r="K314" s="1308"/>
      <c r="L314" s="1308"/>
      <c r="M314" s="1308"/>
      <c r="N314" s="1308"/>
      <c r="O314" s="1308"/>
      <c r="P314" s="1308"/>
      <c r="Q314" s="1308"/>
      <c r="R314" s="1308"/>
      <c r="S314" s="1308"/>
      <c r="T314" s="1308"/>
      <c r="U314" s="1308"/>
      <c r="V314" s="1308"/>
      <c r="W314" s="1308"/>
      <c r="X314" s="1308"/>
    </row>
    <row r="315">
      <c r="A315" s="836"/>
      <c r="B315" s="1308"/>
      <c r="C315" s="1308"/>
      <c r="D315" s="1308"/>
      <c r="E315" s="1308"/>
      <c r="F315" s="1308"/>
      <c r="G315" s="1308"/>
      <c r="H315" s="1308"/>
      <c r="I315" s="1308"/>
      <c r="J315" s="1308"/>
      <c r="K315" s="1308"/>
      <c r="L315" s="1308"/>
      <c r="M315" s="1308"/>
      <c r="N315" s="1308"/>
      <c r="O315" s="1308"/>
      <c r="P315" s="1308"/>
      <c r="Q315" s="1308"/>
      <c r="R315" s="1308"/>
      <c r="S315" s="1308"/>
      <c r="T315" s="1308"/>
      <c r="U315" s="1308"/>
      <c r="V315" s="1308"/>
      <c r="W315" s="1308"/>
      <c r="X315" s="1308"/>
    </row>
    <row r="316">
      <c r="A316" s="836"/>
      <c r="B316" s="1308"/>
      <c r="C316" s="1308"/>
      <c r="D316" s="1308"/>
      <c r="E316" s="1308"/>
      <c r="F316" s="1308"/>
      <c r="G316" s="1308"/>
      <c r="H316" s="1308"/>
      <c r="I316" s="1308"/>
      <c r="J316" s="1308"/>
      <c r="K316" s="1308"/>
      <c r="L316" s="1308"/>
      <c r="M316" s="1308"/>
      <c r="N316" s="1308"/>
      <c r="O316" s="1308"/>
      <c r="P316" s="1308"/>
      <c r="Q316" s="1308"/>
      <c r="R316" s="1308"/>
      <c r="S316" s="1308"/>
      <c r="T316" s="1308"/>
      <c r="U316" s="1308"/>
      <c r="V316" s="1308"/>
      <c r="W316" s="1308"/>
      <c r="X316" s="1308"/>
    </row>
    <row r="317">
      <c r="A317" s="836"/>
      <c r="B317" s="1308"/>
      <c r="C317" s="1308"/>
      <c r="D317" s="1308"/>
      <c r="E317" s="1308"/>
      <c r="F317" s="1308"/>
      <c r="G317" s="1308"/>
      <c r="H317" s="1308"/>
      <c r="I317" s="1308"/>
      <c r="J317" s="1308"/>
      <c r="K317" s="1308"/>
      <c r="L317" s="1308"/>
      <c r="M317" s="1308"/>
      <c r="N317" s="1308"/>
      <c r="O317" s="1308"/>
      <c r="P317" s="1308"/>
      <c r="Q317" s="1308"/>
      <c r="R317" s="1308"/>
      <c r="S317" s="1308"/>
      <c r="T317" s="1308"/>
      <c r="U317" s="1308"/>
      <c r="V317" s="1308"/>
      <c r="W317" s="1308"/>
      <c r="X317" s="1308"/>
    </row>
    <row r="318">
      <c r="A318" s="836"/>
      <c r="B318" s="1308"/>
      <c r="C318" s="1308"/>
      <c r="D318" s="1308"/>
      <c r="E318" s="1308"/>
      <c r="F318" s="1308"/>
      <c r="G318" s="1308"/>
      <c r="H318" s="1308"/>
      <c r="I318" s="1308"/>
      <c r="J318" s="1308"/>
      <c r="K318" s="1308"/>
      <c r="L318" s="1308"/>
      <c r="M318" s="1308"/>
      <c r="N318" s="1308"/>
      <c r="O318" s="1308"/>
      <c r="P318" s="1308"/>
      <c r="Q318" s="1308"/>
      <c r="R318" s="1308"/>
      <c r="S318" s="1308"/>
      <c r="T318" s="1308"/>
      <c r="U318" s="1308"/>
      <c r="V318" s="1308"/>
      <c r="W318" s="1308"/>
      <c r="X318" s="1308"/>
    </row>
    <row r="319">
      <c r="A319" s="836"/>
      <c r="B319" s="1308"/>
      <c r="C319" s="1308"/>
      <c r="D319" s="1308"/>
      <c r="E319" s="1308"/>
      <c r="F319" s="1308"/>
      <c r="G319" s="1308"/>
      <c r="H319" s="1308"/>
      <c r="I319" s="1308"/>
      <c r="J319" s="1308"/>
      <c r="K319" s="1308"/>
      <c r="L319" s="1308"/>
      <c r="M319" s="1308"/>
      <c r="N319" s="1308"/>
      <c r="O319" s="1308"/>
      <c r="P319" s="1308"/>
      <c r="Q319" s="1308"/>
      <c r="R319" s="1308"/>
      <c r="S319" s="1308"/>
      <c r="T319" s="1308"/>
      <c r="U319" s="1308"/>
      <c r="V319" s="1308"/>
      <c r="W319" s="1308"/>
      <c r="X319" s="1308"/>
    </row>
    <row r="320">
      <c r="A320" s="836"/>
      <c r="B320" s="1308"/>
      <c r="C320" s="1308"/>
      <c r="D320" s="1308"/>
      <c r="E320" s="1308"/>
      <c r="F320" s="1308"/>
      <c r="G320" s="1308"/>
      <c r="H320" s="1308"/>
      <c r="I320" s="1308"/>
      <c r="J320" s="1308"/>
      <c r="K320" s="1308"/>
      <c r="L320" s="1308"/>
      <c r="M320" s="1308"/>
      <c r="N320" s="1308"/>
      <c r="O320" s="1308"/>
      <c r="P320" s="1308"/>
      <c r="Q320" s="1308"/>
      <c r="R320" s="1308"/>
      <c r="S320" s="1308"/>
      <c r="T320" s="1308"/>
      <c r="U320" s="1308"/>
      <c r="V320" s="1308"/>
      <c r="W320" s="1308"/>
      <c r="X320" s="1308"/>
    </row>
    <row r="321">
      <c r="A321" s="836"/>
      <c r="B321" s="1308"/>
      <c r="C321" s="1308"/>
      <c r="D321" s="1308"/>
      <c r="E321" s="1308"/>
      <c r="F321" s="1308"/>
      <c r="G321" s="1308"/>
      <c r="H321" s="1308"/>
      <c r="I321" s="1308"/>
      <c r="J321" s="1308"/>
      <c r="K321" s="1308"/>
      <c r="L321" s="1308"/>
      <c r="M321" s="1308"/>
      <c r="N321" s="1308"/>
      <c r="O321" s="1308"/>
      <c r="P321" s="1308"/>
      <c r="Q321" s="1308"/>
      <c r="R321" s="1308"/>
      <c r="S321" s="1308"/>
      <c r="T321" s="1308"/>
      <c r="U321" s="1308"/>
      <c r="V321" s="1308"/>
      <c r="W321" s="1308"/>
      <c r="X321" s="1308"/>
    </row>
    <row r="322">
      <c r="A322" s="836"/>
      <c r="B322" s="1308"/>
      <c r="C322" s="1308"/>
      <c r="D322" s="1308"/>
      <c r="E322" s="1308"/>
      <c r="F322" s="1308"/>
      <c r="G322" s="1308"/>
      <c r="H322" s="1308"/>
      <c r="I322" s="1308"/>
      <c r="J322" s="1308"/>
      <c r="K322" s="1308"/>
      <c r="L322" s="1308"/>
      <c r="M322" s="1308"/>
      <c r="N322" s="1308"/>
      <c r="O322" s="1308"/>
      <c r="P322" s="1308"/>
      <c r="Q322" s="1308"/>
      <c r="R322" s="1308"/>
      <c r="S322" s="1308"/>
      <c r="T322" s="1308"/>
      <c r="U322" s="1308"/>
      <c r="V322" s="1308"/>
      <c r="W322" s="1308"/>
      <c r="X322" s="1308"/>
    </row>
    <row r="323">
      <c r="A323" s="836"/>
      <c r="B323" s="1308"/>
      <c r="C323" s="1308"/>
      <c r="D323" s="1308"/>
      <c r="E323" s="1308"/>
      <c r="F323" s="1308"/>
      <c r="G323" s="1308"/>
      <c r="H323" s="1308"/>
      <c r="I323" s="1308"/>
      <c r="J323" s="1308"/>
      <c r="K323" s="1308"/>
      <c r="L323" s="1308"/>
      <c r="M323" s="1308"/>
      <c r="N323" s="1308"/>
      <c r="O323" s="1308"/>
      <c r="P323" s="1308"/>
      <c r="Q323" s="1308"/>
      <c r="R323" s="1308"/>
      <c r="S323" s="1308"/>
      <c r="T323" s="1308"/>
      <c r="U323" s="1308"/>
      <c r="V323" s="1308"/>
      <c r="W323" s="1308"/>
      <c r="X323" s="1308"/>
    </row>
    <row r="324">
      <c r="A324" s="836"/>
      <c r="B324" s="1308"/>
      <c r="C324" s="1308"/>
      <c r="D324" s="1308"/>
      <c r="E324" s="1308"/>
      <c r="F324" s="1308"/>
      <c r="G324" s="1308"/>
      <c r="H324" s="1308"/>
      <c r="I324" s="1308"/>
      <c r="J324" s="1308"/>
      <c r="K324" s="1308"/>
      <c r="L324" s="1308"/>
      <c r="M324" s="1308"/>
      <c r="N324" s="1308"/>
      <c r="O324" s="1308"/>
      <c r="P324" s="1308"/>
      <c r="Q324" s="1308"/>
      <c r="R324" s="1308"/>
      <c r="S324" s="1308"/>
      <c r="T324" s="1308"/>
      <c r="U324" s="1308"/>
      <c r="V324" s="1308"/>
      <c r="W324" s="1308"/>
      <c r="X324" s="1308"/>
    </row>
    <row r="325">
      <c r="A325" s="836"/>
      <c r="B325" s="1308"/>
      <c r="C325" s="1308"/>
      <c r="D325" s="1308"/>
      <c r="E325" s="1308"/>
      <c r="F325" s="1308"/>
      <c r="G325" s="1308"/>
      <c r="H325" s="1308"/>
      <c r="I325" s="1308"/>
      <c r="J325" s="1308"/>
      <c r="K325" s="1308"/>
      <c r="L325" s="1308"/>
      <c r="M325" s="1308"/>
      <c r="N325" s="1308"/>
      <c r="O325" s="1308"/>
      <c r="P325" s="1308"/>
      <c r="Q325" s="1308"/>
      <c r="R325" s="1308"/>
      <c r="S325" s="1308"/>
      <c r="T325" s="1308"/>
      <c r="U325" s="1308"/>
      <c r="V325" s="1308"/>
      <c r="W325" s="1308"/>
      <c r="X325" s="1308"/>
    </row>
    <row r="326">
      <c r="A326" s="836"/>
      <c r="B326" s="1308"/>
      <c r="C326" s="1308"/>
      <c r="D326" s="1308"/>
      <c r="E326" s="1308"/>
      <c r="F326" s="1308"/>
      <c r="G326" s="1308"/>
      <c r="H326" s="1308"/>
      <c r="I326" s="1308"/>
      <c r="J326" s="1308"/>
      <c r="K326" s="1308"/>
      <c r="L326" s="1308"/>
      <c r="M326" s="1308"/>
      <c r="N326" s="1308"/>
      <c r="O326" s="1308"/>
      <c r="P326" s="1308"/>
      <c r="Q326" s="1308"/>
      <c r="R326" s="1308"/>
      <c r="S326" s="1308"/>
      <c r="T326" s="1308"/>
      <c r="U326" s="1308"/>
      <c r="V326" s="1308"/>
      <c r="W326" s="1308"/>
      <c r="X326" s="1308"/>
    </row>
    <row r="327">
      <c r="A327" s="836"/>
      <c r="B327" s="1308"/>
      <c r="C327" s="1308"/>
      <c r="D327" s="1308"/>
      <c r="E327" s="1308"/>
      <c r="F327" s="1308"/>
      <c r="G327" s="1308"/>
      <c r="H327" s="1308"/>
      <c r="I327" s="1308"/>
      <c r="J327" s="1308"/>
      <c r="K327" s="1308"/>
      <c r="L327" s="1308"/>
      <c r="M327" s="1308"/>
      <c r="N327" s="1308"/>
      <c r="O327" s="1308"/>
      <c r="P327" s="1308"/>
      <c r="Q327" s="1308"/>
      <c r="R327" s="1308"/>
      <c r="S327" s="1308"/>
      <c r="T327" s="1308"/>
      <c r="U327" s="1308"/>
      <c r="V327" s="1308"/>
      <c r="W327" s="1308"/>
      <c r="X327" s="1308"/>
    </row>
    <row r="328">
      <c r="A328" s="836"/>
      <c r="B328" s="1308"/>
      <c r="C328" s="1308"/>
      <c r="D328" s="1308"/>
      <c r="E328" s="1308"/>
      <c r="F328" s="1308"/>
      <c r="G328" s="1308"/>
      <c r="H328" s="1308"/>
      <c r="I328" s="1308"/>
      <c r="J328" s="1308"/>
      <c r="K328" s="1308"/>
      <c r="L328" s="1308"/>
      <c r="M328" s="1308"/>
      <c r="N328" s="1308"/>
      <c r="O328" s="1308"/>
      <c r="P328" s="1308"/>
      <c r="Q328" s="1308"/>
      <c r="R328" s="1308"/>
      <c r="S328" s="1308"/>
      <c r="T328" s="1308"/>
      <c r="U328" s="1308"/>
      <c r="V328" s="1308"/>
      <c r="W328" s="1308"/>
      <c r="X328" s="1308"/>
    </row>
    <row r="329">
      <c r="A329" s="836"/>
      <c r="B329" s="1308"/>
      <c r="C329" s="1308"/>
      <c r="D329" s="1308"/>
      <c r="E329" s="1308"/>
      <c r="F329" s="1308"/>
      <c r="G329" s="1308"/>
      <c r="H329" s="1308"/>
      <c r="I329" s="1308"/>
      <c r="J329" s="1308"/>
      <c r="K329" s="1308"/>
      <c r="L329" s="1308"/>
      <c r="M329" s="1308"/>
      <c r="N329" s="1308"/>
      <c r="O329" s="1308"/>
      <c r="P329" s="1308"/>
      <c r="Q329" s="1308"/>
      <c r="R329" s="1308"/>
      <c r="S329" s="1308"/>
      <c r="T329" s="1308"/>
      <c r="U329" s="1308"/>
      <c r="V329" s="1308"/>
      <c r="W329" s="1308"/>
      <c r="X329" s="1308"/>
    </row>
    <row r="330">
      <c r="A330" s="836"/>
      <c r="B330" s="1308"/>
      <c r="C330" s="1308"/>
      <c r="D330" s="1308"/>
      <c r="E330" s="1308"/>
      <c r="F330" s="1308"/>
      <c r="G330" s="1308"/>
      <c r="H330" s="1308"/>
      <c r="I330" s="1308"/>
      <c r="J330" s="1308"/>
      <c r="K330" s="1308"/>
      <c r="L330" s="1308"/>
      <c r="M330" s="1308"/>
      <c r="N330" s="1308"/>
      <c r="O330" s="1308"/>
      <c r="P330" s="1308"/>
      <c r="Q330" s="1308"/>
      <c r="R330" s="1308"/>
      <c r="S330" s="1308"/>
      <c r="T330" s="1308"/>
      <c r="U330" s="1308"/>
      <c r="V330" s="1308"/>
      <c r="W330" s="1308"/>
      <c r="X330" s="1308"/>
    </row>
    <row r="331">
      <c r="A331" s="836"/>
      <c r="B331" s="1308"/>
      <c r="C331" s="1308"/>
      <c r="D331" s="1308"/>
      <c r="E331" s="1308"/>
      <c r="F331" s="1308"/>
      <c r="G331" s="1308"/>
      <c r="H331" s="1308"/>
      <c r="I331" s="1308"/>
      <c r="J331" s="1308"/>
      <c r="K331" s="1308"/>
      <c r="L331" s="1308"/>
      <c r="M331" s="1308"/>
      <c r="N331" s="1308"/>
      <c r="O331" s="1308"/>
      <c r="P331" s="1308"/>
      <c r="Q331" s="1308"/>
      <c r="R331" s="1308"/>
      <c r="S331" s="1308"/>
      <c r="T331" s="1308"/>
      <c r="U331" s="1308"/>
      <c r="V331" s="1308"/>
      <c r="W331" s="1308"/>
      <c r="X331" s="1308"/>
    </row>
    <row r="332">
      <c r="A332" s="836"/>
      <c r="B332" s="1308"/>
      <c r="C332" s="1308"/>
      <c r="D332" s="1308"/>
      <c r="E332" s="1308"/>
      <c r="F332" s="1308"/>
      <c r="G332" s="1308"/>
      <c r="H332" s="1308"/>
      <c r="I332" s="1308"/>
      <c r="J332" s="1308"/>
      <c r="K332" s="1308"/>
      <c r="L332" s="1308"/>
      <c r="M332" s="1308"/>
      <c r="N332" s="1308"/>
      <c r="O332" s="1308"/>
      <c r="P332" s="1308"/>
      <c r="Q332" s="1308"/>
      <c r="R332" s="1308"/>
      <c r="S332" s="1308"/>
      <c r="T332" s="1308"/>
      <c r="U332" s="1308"/>
      <c r="V332" s="1308"/>
      <c r="W332" s="1308"/>
      <c r="X332" s="1308"/>
    </row>
    <row r="333">
      <c r="A333" s="836"/>
      <c r="B333" s="1308"/>
      <c r="C333" s="1308"/>
      <c r="D333" s="1308"/>
      <c r="E333" s="1308"/>
      <c r="F333" s="1308"/>
      <c r="G333" s="1308"/>
      <c r="H333" s="1308"/>
      <c r="I333" s="1308"/>
      <c r="J333" s="1308"/>
      <c r="K333" s="1308"/>
      <c r="L333" s="1308"/>
      <c r="M333" s="1308"/>
      <c r="N333" s="1308"/>
      <c r="O333" s="1308"/>
      <c r="P333" s="1308"/>
      <c r="Q333" s="1308"/>
      <c r="R333" s="1308"/>
      <c r="S333" s="1308"/>
      <c r="T333" s="1308"/>
      <c r="U333" s="1308"/>
      <c r="V333" s="1308"/>
      <c r="W333" s="1308"/>
      <c r="X333" s="1308"/>
    </row>
    <row r="334">
      <c r="A334" s="836"/>
      <c r="B334" s="1308"/>
      <c r="C334" s="1308"/>
      <c r="D334" s="1308"/>
      <c r="E334" s="1308"/>
      <c r="F334" s="1308"/>
      <c r="G334" s="1308"/>
      <c r="H334" s="1308"/>
      <c r="I334" s="1308"/>
      <c r="J334" s="1308"/>
      <c r="K334" s="1308"/>
      <c r="L334" s="1308"/>
      <c r="M334" s="1308"/>
      <c r="N334" s="1308"/>
      <c r="O334" s="1308"/>
      <c r="P334" s="1308"/>
      <c r="Q334" s="1308"/>
      <c r="R334" s="1308"/>
      <c r="S334" s="1308"/>
      <c r="T334" s="1308"/>
      <c r="U334" s="1308"/>
      <c r="V334" s="1308"/>
      <c r="W334" s="1308"/>
      <c r="X334" s="1308"/>
    </row>
    <row r="335">
      <c r="A335" s="836"/>
      <c r="B335" s="1308"/>
      <c r="C335" s="1308"/>
      <c r="D335" s="1308"/>
      <c r="E335" s="1308"/>
      <c r="F335" s="1308"/>
      <c r="G335" s="1308"/>
      <c r="H335" s="1308"/>
      <c r="I335" s="1308"/>
      <c r="J335" s="1308"/>
      <c r="K335" s="1308"/>
      <c r="L335" s="1308"/>
      <c r="M335" s="1308"/>
      <c r="N335" s="1308"/>
      <c r="O335" s="1308"/>
      <c r="P335" s="1308"/>
      <c r="Q335" s="1308"/>
      <c r="R335" s="1308"/>
      <c r="S335" s="1308"/>
      <c r="T335" s="1308"/>
      <c r="U335" s="1308"/>
      <c r="V335" s="1308"/>
      <c r="W335" s="1308"/>
      <c r="X335" s="1308"/>
    </row>
    <row r="336">
      <c r="A336" s="836"/>
      <c r="B336" s="1308"/>
      <c r="C336" s="1308"/>
      <c r="D336" s="1308"/>
      <c r="E336" s="1308"/>
      <c r="F336" s="1308"/>
      <c r="G336" s="1308"/>
      <c r="H336" s="1308"/>
      <c r="I336" s="1308"/>
      <c r="J336" s="1308"/>
      <c r="K336" s="1308"/>
      <c r="L336" s="1308"/>
      <c r="M336" s="1308"/>
      <c r="N336" s="1308"/>
      <c r="O336" s="1308"/>
      <c r="P336" s="1308"/>
      <c r="Q336" s="1308"/>
      <c r="R336" s="1308"/>
      <c r="S336" s="1308"/>
      <c r="T336" s="1308"/>
      <c r="U336" s="1308"/>
      <c r="V336" s="1308"/>
      <c r="W336" s="1308"/>
      <c r="X336" s="1308"/>
    </row>
    <row r="337">
      <c r="A337" s="836"/>
      <c r="B337" s="1308"/>
      <c r="C337" s="1308"/>
      <c r="D337" s="1308"/>
      <c r="E337" s="1308"/>
      <c r="F337" s="1308"/>
      <c r="G337" s="1308"/>
      <c r="H337" s="1308"/>
      <c r="I337" s="1308"/>
      <c r="J337" s="1308"/>
      <c r="K337" s="1308"/>
      <c r="L337" s="1308"/>
      <c r="M337" s="1308"/>
      <c r="N337" s="1308"/>
      <c r="O337" s="1308"/>
      <c r="P337" s="1308"/>
      <c r="Q337" s="1308"/>
      <c r="R337" s="1308"/>
      <c r="S337" s="1308"/>
      <c r="T337" s="1308"/>
      <c r="U337" s="1308"/>
      <c r="V337" s="1308"/>
      <c r="W337" s="1308"/>
      <c r="X337" s="1308"/>
    </row>
    <row r="338">
      <c r="A338" s="836"/>
      <c r="B338" s="1308"/>
      <c r="C338" s="1308"/>
      <c r="D338" s="1308"/>
      <c r="E338" s="1308"/>
      <c r="F338" s="1308"/>
      <c r="G338" s="1308"/>
      <c r="H338" s="1308"/>
      <c r="I338" s="1308"/>
      <c r="J338" s="1308"/>
      <c r="K338" s="1308"/>
      <c r="L338" s="1308"/>
      <c r="M338" s="1308"/>
      <c r="N338" s="1308"/>
      <c r="O338" s="1308"/>
      <c r="P338" s="1308"/>
      <c r="Q338" s="1308"/>
      <c r="R338" s="1308"/>
      <c r="S338" s="1308"/>
      <c r="T338" s="1308"/>
      <c r="U338" s="1308"/>
      <c r="V338" s="1308"/>
      <c r="W338" s="1308"/>
      <c r="X338" s="1308"/>
    </row>
    <row r="339">
      <c r="A339" s="836"/>
      <c r="B339" s="1308"/>
      <c r="C339" s="1308"/>
      <c r="D339" s="1308"/>
      <c r="E339" s="1308"/>
      <c r="F339" s="1308"/>
      <c r="G339" s="1308"/>
      <c r="H339" s="1308"/>
      <c r="I339" s="1308"/>
      <c r="J339" s="1308"/>
      <c r="K339" s="1308"/>
      <c r="L339" s="1308"/>
      <c r="M339" s="1308"/>
      <c r="N339" s="1308"/>
      <c r="O339" s="1308"/>
      <c r="P339" s="1308"/>
      <c r="Q339" s="1308"/>
      <c r="R339" s="1308"/>
      <c r="S339" s="1308"/>
      <c r="T339" s="1308"/>
      <c r="U339" s="1308"/>
      <c r="V339" s="1308"/>
      <c r="W339" s="1308"/>
      <c r="X339" s="1308"/>
    </row>
    <row r="340">
      <c r="A340" s="836"/>
      <c r="B340" s="1308"/>
      <c r="C340" s="1308"/>
      <c r="D340" s="1308"/>
      <c r="E340" s="1308"/>
      <c r="F340" s="1308"/>
      <c r="G340" s="1308"/>
      <c r="H340" s="1308"/>
      <c r="I340" s="1308"/>
      <c r="J340" s="1308"/>
      <c r="K340" s="1308"/>
      <c r="L340" s="1308"/>
      <c r="M340" s="1308"/>
      <c r="N340" s="1308"/>
      <c r="O340" s="1308"/>
      <c r="P340" s="1308"/>
      <c r="Q340" s="1308"/>
      <c r="R340" s="1308"/>
      <c r="S340" s="1308"/>
      <c r="T340" s="1308"/>
      <c r="U340" s="1308"/>
      <c r="V340" s="1308"/>
      <c r="W340" s="1308"/>
      <c r="X340" s="1308"/>
    </row>
    <row r="341">
      <c r="A341" s="836"/>
      <c r="B341" s="1308"/>
      <c r="C341" s="1308"/>
      <c r="D341" s="1308"/>
      <c r="E341" s="1308"/>
      <c r="F341" s="1308"/>
      <c r="G341" s="1308"/>
      <c r="H341" s="1308"/>
      <c r="I341" s="1308"/>
      <c r="J341" s="1308"/>
      <c r="K341" s="1308"/>
      <c r="L341" s="1308"/>
      <c r="M341" s="1308"/>
      <c r="N341" s="1308"/>
      <c r="O341" s="1308"/>
      <c r="P341" s="1308"/>
      <c r="Q341" s="1308"/>
      <c r="R341" s="1308"/>
      <c r="S341" s="1308"/>
      <c r="T341" s="1308"/>
      <c r="U341" s="1308"/>
      <c r="V341" s="1308"/>
      <c r="W341" s="1308"/>
      <c r="X341" s="1308"/>
    </row>
    <row r="342">
      <c r="A342" s="836"/>
      <c r="B342" s="1308"/>
      <c r="C342" s="1308"/>
      <c r="D342" s="1308"/>
      <c r="E342" s="1308"/>
      <c r="F342" s="1308"/>
      <c r="G342" s="1308"/>
      <c r="H342" s="1308"/>
      <c r="I342" s="1308"/>
      <c r="J342" s="1308"/>
      <c r="K342" s="1308"/>
      <c r="L342" s="1308"/>
      <c r="M342" s="1308"/>
      <c r="N342" s="1308"/>
      <c r="O342" s="1308"/>
      <c r="P342" s="1308"/>
      <c r="Q342" s="1308"/>
      <c r="R342" s="1308"/>
      <c r="S342" s="1308"/>
      <c r="T342" s="1308"/>
      <c r="U342" s="1308"/>
      <c r="V342" s="1308"/>
      <c r="W342" s="1308"/>
      <c r="X342" s="1308"/>
    </row>
    <row r="343">
      <c r="A343" s="836"/>
      <c r="B343" s="1308"/>
      <c r="C343" s="1308"/>
      <c r="D343" s="1308"/>
      <c r="E343" s="1308"/>
      <c r="F343" s="1308"/>
      <c r="G343" s="1308"/>
      <c r="H343" s="1308"/>
      <c r="I343" s="1308"/>
      <c r="J343" s="1308"/>
      <c r="K343" s="1308"/>
      <c r="L343" s="1308"/>
      <c r="M343" s="1308"/>
      <c r="N343" s="1308"/>
      <c r="O343" s="1308"/>
      <c r="P343" s="1308"/>
      <c r="Q343" s="1308"/>
      <c r="R343" s="1308"/>
      <c r="S343" s="1308"/>
      <c r="T343" s="1308"/>
      <c r="U343" s="1308"/>
      <c r="V343" s="1308"/>
      <c r="W343" s="1308"/>
      <c r="X343" s="1308"/>
    </row>
    <row r="344">
      <c r="A344" s="836"/>
      <c r="B344" s="1308"/>
      <c r="C344" s="1308"/>
      <c r="D344" s="1308"/>
      <c r="E344" s="1308"/>
      <c r="F344" s="1308"/>
      <c r="G344" s="1308"/>
      <c r="H344" s="1308"/>
      <c r="I344" s="1308"/>
      <c r="J344" s="1308"/>
      <c r="K344" s="1308"/>
      <c r="L344" s="1308"/>
      <c r="M344" s="1308"/>
      <c r="N344" s="1308"/>
      <c r="O344" s="1308"/>
      <c r="P344" s="1308"/>
      <c r="Q344" s="1308"/>
      <c r="R344" s="1308"/>
      <c r="S344" s="1308"/>
      <c r="T344" s="1308"/>
      <c r="U344" s="1308"/>
      <c r="V344" s="1308"/>
      <c r="W344" s="1308"/>
      <c r="X344" s="1308"/>
    </row>
    <row r="345">
      <c r="A345" s="836"/>
      <c r="B345" s="1308"/>
      <c r="C345" s="1308"/>
      <c r="D345" s="1308"/>
      <c r="E345" s="1308"/>
      <c r="F345" s="1308"/>
      <c r="G345" s="1308"/>
      <c r="H345" s="1308"/>
      <c r="I345" s="1308"/>
      <c r="J345" s="1308"/>
      <c r="K345" s="1308"/>
      <c r="L345" s="1308"/>
      <c r="M345" s="1308"/>
      <c r="N345" s="1308"/>
      <c r="O345" s="1308"/>
      <c r="P345" s="1308"/>
      <c r="Q345" s="1308"/>
      <c r="R345" s="1308"/>
      <c r="S345" s="1308"/>
      <c r="T345" s="1308"/>
      <c r="U345" s="1308"/>
      <c r="V345" s="1308"/>
      <c r="W345" s="1308"/>
      <c r="X345" s="1308"/>
    </row>
    <row r="346">
      <c r="A346" s="836"/>
      <c r="B346" s="1308"/>
      <c r="C346" s="1308"/>
      <c r="D346" s="1308"/>
      <c r="E346" s="1308"/>
      <c r="F346" s="1308"/>
      <c r="G346" s="1308"/>
      <c r="H346" s="1308"/>
      <c r="I346" s="1308"/>
      <c r="J346" s="1308"/>
      <c r="K346" s="1308"/>
      <c r="L346" s="1308"/>
      <c r="M346" s="1308"/>
      <c r="N346" s="1308"/>
      <c r="O346" s="1308"/>
      <c r="P346" s="1308"/>
      <c r="Q346" s="1308"/>
      <c r="R346" s="1308"/>
      <c r="S346" s="1308"/>
      <c r="T346" s="1308"/>
      <c r="U346" s="1308"/>
      <c r="V346" s="1308"/>
      <c r="W346" s="1308"/>
      <c r="X346" s="1308"/>
    </row>
    <row r="347">
      <c r="A347" s="836"/>
      <c r="B347" s="1308"/>
      <c r="C347" s="1308"/>
      <c r="D347" s="1308"/>
      <c r="E347" s="1308"/>
      <c r="F347" s="1308"/>
      <c r="G347" s="1308"/>
      <c r="H347" s="1308"/>
      <c r="I347" s="1308"/>
      <c r="J347" s="1308"/>
      <c r="K347" s="1308"/>
      <c r="L347" s="1308"/>
      <c r="M347" s="1308"/>
      <c r="N347" s="1308"/>
      <c r="O347" s="1308"/>
      <c r="P347" s="1308"/>
      <c r="Q347" s="1308"/>
      <c r="R347" s="1308"/>
      <c r="S347" s="1308"/>
      <c r="T347" s="1308"/>
      <c r="U347" s="1308"/>
      <c r="V347" s="1308"/>
      <c r="W347" s="1308"/>
      <c r="X347" s="1308"/>
    </row>
    <row r="348">
      <c r="A348" s="836"/>
      <c r="B348" s="1308"/>
      <c r="C348" s="1308"/>
      <c r="D348" s="1308"/>
      <c r="E348" s="1308"/>
      <c r="F348" s="1308"/>
      <c r="G348" s="1308"/>
      <c r="H348" s="1308"/>
      <c r="I348" s="1308"/>
      <c r="J348" s="1308"/>
      <c r="K348" s="1308"/>
      <c r="L348" s="1308"/>
      <c r="M348" s="1308"/>
      <c r="N348" s="1308"/>
      <c r="O348" s="1308"/>
      <c r="P348" s="1308"/>
      <c r="Q348" s="1308"/>
      <c r="R348" s="1308"/>
      <c r="S348" s="1308"/>
      <c r="T348" s="1308"/>
      <c r="U348" s="1308"/>
      <c r="V348" s="1308"/>
      <c r="W348" s="1308"/>
      <c r="X348" s="1308"/>
    </row>
    <row r="349">
      <c r="A349" s="836"/>
      <c r="B349" s="1308"/>
      <c r="C349" s="1308"/>
      <c r="D349" s="1308"/>
      <c r="E349" s="1308"/>
      <c r="F349" s="1308"/>
      <c r="G349" s="1308"/>
      <c r="H349" s="1308"/>
      <c r="I349" s="1308"/>
      <c r="J349" s="1308"/>
      <c r="K349" s="1308"/>
      <c r="L349" s="1308"/>
      <c r="M349" s="1308"/>
      <c r="N349" s="1308"/>
      <c r="O349" s="1308"/>
      <c r="P349" s="1308"/>
      <c r="Q349" s="1308"/>
      <c r="R349" s="1308"/>
      <c r="S349" s="1308"/>
      <c r="T349" s="1308"/>
      <c r="U349" s="1308"/>
      <c r="V349" s="1308"/>
      <c r="W349" s="1308"/>
      <c r="X349" s="1308"/>
    </row>
    <row r="350">
      <c r="A350" s="836"/>
      <c r="B350" s="1308"/>
      <c r="C350" s="1308"/>
      <c r="D350" s="1308"/>
      <c r="E350" s="1308"/>
      <c r="F350" s="1308"/>
      <c r="G350" s="1308"/>
      <c r="H350" s="1308"/>
      <c r="I350" s="1308"/>
      <c r="J350" s="1308"/>
      <c r="K350" s="1308"/>
      <c r="L350" s="1308"/>
      <c r="M350" s="1308"/>
      <c r="N350" s="1308"/>
      <c r="O350" s="1308"/>
      <c r="P350" s="1308"/>
      <c r="Q350" s="1308"/>
      <c r="R350" s="1308"/>
      <c r="S350" s="1308"/>
      <c r="T350" s="1308"/>
      <c r="U350" s="1308"/>
      <c r="V350" s="1308"/>
      <c r="W350" s="1308"/>
      <c r="X350" s="1308"/>
    </row>
    <row r="351">
      <c r="A351" s="836"/>
      <c r="B351" s="1308"/>
      <c r="C351" s="1308"/>
      <c r="D351" s="1308"/>
      <c r="E351" s="1308"/>
      <c r="F351" s="1308"/>
      <c r="G351" s="1308"/>
      <c r="H351" s="1308"/>
      <c r="I351" s="1308"/>
      <c r="J351" s="1308"/>
      <c r="K351" s="1308"/>
      <c r="L351" s="1308"/>
      <c r="M351" s="1308"/>
      <c r="N351" s="1308"/>
      <c r="O351" s="1308"/>
      <c r="P351" s="1308"/>
      <c r="Q351" s="1308"/>
      <c r="R351" s="1308"/>
      <c r="S351" s="1308"/>
      <c r="T351" s="1308"/>
      <c r="U351" s="1308"/>
      <c r="V351" s="1308"/>
      <c r="W351" s="1308"/>
      <c r="X351" s="1308"/>
    </row>
    <row r="352">
      <c r="A352" s="836"/>
      <c r="B352" s="1308"/>
      <c r="C352" s="1308"/>
      <c r="D352" s="1308"/>
      <c r="E352" s="1308"/>
      <c r="F352" s="1308"/>
      <c r="G352" s="1308"/>
      <c r="H352" s="1308"/>
      <c r="I352" s="1308"/>
      <c r="J352" s="1308"/>
      <c r="K352" s="1308"/>
      <c r="L352" s="1308"/>
      <c r="M352" s="1308"/>
      <c r="N352" s="1308"/>
      <c r="O352" s="1308"/>
      <c r="P352" s="1308"/>
      <c r="Q352" s="1308"/>
      <c r="R352" s="1308"/>
      <c r="S352" s="1308"/>
      <c r="T352" s="1308"/>
      <c r="U352" s="1308"/>
      <c r="V352" s="1308"/>
      <c r="W352" s="1308"/>
      <c r="X352" s="1308"/>
    </row>
    <row r="353">
      <c r="A353" s="836"/>
      <c r="B353" s="1308"/>
      <c r="C353" s="1308"/>
      <c r="D353" s="1308"/>
      <c r="E353" s="1308"/>
      <c r="F353" s="1308"/>
      <c r="G353" s="1308"/>
      <c r="H353" s="1308"/>
      <c r="I353" s="1308"/>
      <c r="J353" s="1308"/>
      <c r="K353" s="1308"/>
      <c r="L353" s="1308"/>
      <c r="M353" s="1308"/>
      <c r="N353" s="1308"/>
      <c r="O353" s="1308"/>
      <c r="P353" s="1308"/>
      <c r="Q353" s="1308"/>
      <c r="R353" s="1308"/>
      <c r="S353" s="1308"/>
      <c r="T353" s="1308"/>
      <c r="U353" s="1308"/>
      <c r="V353" s="1308"/>
      <c r="W353" s="1308"/>
      <c r="X353" s="1308"/>
    </row>
    <row r="354">
      <c r="A354" s="836"/>
      <c r="B354" s="1308"/>
      <c r="C354" s="1308"/>
      <c r="D354" s="1308"/>
      <c r="E354" s="1308"/>
      <c r="F354" s="1308"/>
      <c r="G354" s="1308"/>
      <c r="H354" s="1308"/>
      <c r="I354" s="1308"/>
      <c r="J354" s="1308"/>
      <c r="K354" s="1308"/>
      <c r="L354" s="1308"/>
      <c r="M354" s="1308"/>
      <c r="N354" s="1308"/>
      <c r="O354" s="1308"/>
      <c r="P354" s="1308"/>
      <c r="Q354" s="1308"/>
      <c r="R354" s="1308"/>
      <c r="S354" s="1308"/>
      <c r="T354" s="1308"/>
      <c r="U354" s="1308"/>
      <c r="V354" s="1308"/>
      <c r="W354" s="1308"/>
      <c r="X354" s="1308"/>
    </row>
    <row r="355">
      <c r="A355" s="836"/>
      <c r="B355" s="1308"/>
      <c r="C355" s="1308"/>
      <c r="D355" s="1308"/>
      <c r="E355" s="1308"/>
      <c r="F355" s="1308"/>
      <c r="G355" s="1308"/>
      <c r="H355" s="1308"/>
      <c r="I355" s="1308"/>
      <c r="J355" s="1308"/>
      <c r="K355" s="1308"/>
      <c r="L355" s="1308"/>
      <c r="M355" s="1308"/>
      <c r="N355" s="1308"/>
      <c r="O355" s="1308"/>
      <c r="P355" s="1308"/>
      <c r="Q355" s="1308"/>
      <c r="R355" s="1308"/>
      <c r="S355" s="1308"/>
      <c r="T355" s="1308"/>
      <c r="U355" s="1308"/>
      <c r="V355" s="1308"/>
      <c r="W355" s="1308"/>
      <c r="X355" s="1308"/>
    </row>
    <row r="356">
      <c r="A356" s="836"/>
      <c r="B356" s="1308"/>
      <c r="C356" s="1308"/>
      <c r="D356" s="1308"/>
      <c r="E356" s="1308"/>
      <c r="F356" s="1308"/>
      <c r="G356" s="1308"/>
      <c r="H356" s="1308"/>
      <c r="I356" s="1308"/>
      <c r="J356" s="1308"/>
      <c r="K356" s="1308"/>
      <c r="L356" s="1308"/>
      <c r="M356" s="1308"/>
      <c r="N356" s="1308"/>
      <c r="O356" s="1308"/>
      <c r="P356" s="1308"/>
      <c r="Q356" s="1308"/>
      <c r="R356" s="1308"/>
      <c r="S356" s="1308"/>
      <c r="T356" s="1308"/>
      <c r="U356" s="1308"/>
      <c r="V356" s="1308"/>
      <c r="W356" s="1308"/>
      <c r="X356" s="1308"/>
    </row>
    <row r="357">
      <c r="A357" s="836"/>
      <c r="B357" s="1308"/>
      <c r="C357" s="1308"/>
      <c r="D357" s="1308"/>
      <c r="E357" s="1308"/>
      <c r="F357" s="1308"/>
      <c r="G357" s="1308"/>
      <c r="H357" s="1308"/>
      <c r="I357" s="1308"/>
      <c r="J357" s="1308"/>
      <c r="K357" s="1308"/>
      <c r="L357" s="1308"/>
      <c r="M357" s="1308"/>
      <c r="N357" s="1308"/>
      <c r="O357" s="1308"/>
      <c r="P357" s="1308"/>
      <c r="Q357" s="1308"/>
      <c r="R357" s="1308"/>
      <c r="S357" s="1308"/>
      <c r="T357" s="1308"/>
      <c r="U357" s="1308"/>
      <c r="V357" s="1308"/>
      <c r="W357" s="1308"/>
      <c r="X357" s="1308"/>
    </row>
    <row r="358">
      <c r="A358" s="836"/>
      <c r="B358" s="1308"/>
      <c r="C358" s="1308"/>
      <c r="D358" s="1308"/>
      <c r="E358" s="1308"/>
      <c r="F358" s="1308"/>
      <c r="G358" s="1308"/>
      <c r="H358" s="1308"/>
      <c r="I358" s="1308"/>
      <c r="J358" s="1308"/>
      <c r="K358" s="1308"/>
      <c r="L358" s="1308"/>
      <c r="M358" s="1308"/>
      <c r="N358" s="1308"/>
      <c r="O358" s="1308"/>
      <c r="P358" s="1308"/>
      <c r="Q358" s="1308"/>
      <c r="R358" s="1308"/>
      <c r="S358" s="1308"/>
      <c r="T358" s="1308"/>
      <c r="U358" s="1308"/>
      <c r="V358" s="1308"/>
      <c r="W358" s="1308"/>
      <c r="X358" s="1308"/>
    </row>
    <row r="359">
      <c r="A359" s="836"/>
      <c r="B359" s="1308"/>
      <c r="C359" s="1308"/>
      <c r="D359" s="1308"/>
      <c r="E359" s="1308"/>
      <c r="F359" s="1308"/>
      <c r="G359" s="1308"/>
      <c r="H359" s="1308"/>
      <c r="I359" s="1308"/>
      <c r="J359" s="1308"/>
      <c r="K359" s="1308"/>
      <c r="L359" s="1308"/>
      <c r="M359" s="1308"/>
      <c r="N359" s="1308"/>
      <c r="O359" s="1308"/>
      <c r="P359" s="1308"/>
      <c r="Q359" s="1308"/>
      <c r="R359" s="1308"/>
      <c r="S359" s="1308"/>
      <c r="T359" s="1308"/>
      <c r="U359" s="1308"/>
      <c r="V359" s="1308"/>
      <c r="W359" s="1308"/>
      <c r="X359" s="1308"/>
    </row>
    <row r="360">
      <c r="A360" s="836"/>
      <c r="B360" s="1308"/>
      <c r="C360" s="1308"/>
      <c r="D360" s="1308"/>
      <c r="E360" s="1308"/>
      <c r="F360" s="1308"/>
      <c r="G360" s="1308"/>
      <c r="H360" s="1308"/>
      <c r="I360" s="1308"/>
      <c r="J360" s="1308"/>
      <c r="K360" s="1308"/>
      <c r="L360" s="1308"/>
      <c r="M360" s="1308"/>
      <c r="N360" s="1308"/>
      <c r="O360" s="1308"/>
      <c r="P360" s="1308"/>
      <c r="Q360" s="1308"/>
      <c r="R360" s="1308"/>
      <c r="S360" s="1308"/>
      <c r="T360" s="1308"/>
      <c r="U360" s="1308"/>
      <c r="V360" s="1308"/>
      <c r="W360" s="1308"/>
      <c r="X360" s="1308"/>
    </row>
    <row r="361">
      <c r="A361" s="836"/>
      <c r="B361" s="1308"/>
      <c r="C361" s="1308"/>
      <c r="D361" s="1308"/>
      <c r="E361" s="1308"/>
      <c r="F361" s="1308"/>
      <c r="G361" s="1308"/>
      <c r="H361" s="1308"/>
      <c r="I361" s="1308"/>
      <c r="J361" s="1308"/>
      <c r="K361" s="1308"/>
      <c r="L361" s="1308"/>
      <c r="M361" s="1308"/>
      <c r="N361" s="1308"/>
      <c r="O361" s="1308"/>
      <c r="P361" s="1308"/>
      <c r="Q361" s="1308"/>
      <c r="R361" s="1308"/>
      <c r="S361" s="1308"/>
      <c r="T361" s="1308"/>
      <c r="U361" s="1308"/>
      <c r="V361" s="1308"/>
      <c r="W361" s="1308"/>
      <c r="X361" s="1308"/>
    </row>
    <row r="362">
      <c r="A362" s="836"/>
      <c r="B362" s="1308"/>
      <c r="C362" s="1308"/>
      <c r="D362" s="1308"/>
      <c r="E362" s="1308"/>
      <c r="F362" s="1308"/>
      <c r="G362" s="1308"/>
      <c r="H362" s="1308"/>
      <c r="I362" s="1308"/>
      <c r="J362" s="1308"/>
      <c r="K362" s="1308"/>
      <c r="L362" s="1308"/>
      <c r="M362" s="1308"/>
      <c r="N362" s="1308"/>
      <c r="O362" s="1308"/>
      <c r="P362" s="1308"/>
      <c r="Q362" s="1308"/>
      <c r="R362" s="1308"/>
      <c r="S362" s="1308"/>
      <c r="T362" s="1308"/>
      <c r="U362" s="1308"/>
      <c r="V362" s="1308"/>
      <c r="W362" s="1308"/>
      <c r="X362" s="1308"/>
    </row>
    <row r="363">
      <c r="A363" s="836"/>
      <c r="B363" s="1308"/>
      <c r="C363" s="1308"/>
      <c r="D363" s="1308"/>
      <c r="E363" s="1308"/>
      <c r="F363" s="1308"/>
      <c r="G363" s="1308"/>
      <c r="H363" s="1308"/>
      <c r="I363" s="1308"/>
      <c r="J363" s="1308"/>
      <c r="K363" s="1308"/>
      <c r="L363" s="1308"/>
      <c r="M363" s="1308"/>
      <c r="N363" s="1308"/>
      <c r="O363" s="1308"/>
      <c r="P363" s="1308"/>
      <c r="Q363" s="1308"/>
      <c r="R363" s="1308"/>
      <c r="S363" s="1308"/>
      <c r="T363" s="1308"/>
      <c r="U363" s="1308"/>
      <c r="V363" s="1308"/>
      <c r="W363" s="1308"/>
      <c r="X363" s="1308"/>
    </row>
    <row r="364">
      <c r="A364" s="836"/>
      <c r="B364" s="1308"/>
      <c r="C364" s="1308"/>
      <c r="D364" s="1308"/>
      <c r="E364" s="1308"/>
      <c r="F364" s="1308"/>
      <c r="G364" s="1308"/>
      <c r="H364" s="1308"/>
      <c r="I364" s="1308"/>
      <c r="J364" s="1308"/>
      <c r="K364" s="1308"/>
      <c r="L364" s="1308"/>
      <c r="M364" s="1308"/>
      <c r="N364" s="1308"/>
      <c r="O364" s="1308"/>
      <c r="P364" s="1308"/>
      <c r="Q364" s="1308"/>
      <c r="R364" s="1308"/>
      <c r="S364" s="1308"/>
      <c r="T364" s="1308"/>
      <c r="U364" s="1308"/>
      <c r="V364" s="1308"/>
      <c r="W364" s="1308"/>
      <c r="X364" s="1308"/>
    </row>
    <row r="365">
      <c r="A365" s="836"/>
      <c r="B365" s="1308"/>
      <c r="C365" s="1308"/>
      <c r="D365" s="1308"/>
      <c r="E365" s="1308"/>
      <c r="F365" s="1308"/>
      <c r="G365" s="1308"/>
      <c r="H365" s="1308"/>
      <c r="I365" s="1308"/>
      <c r="J365" s="1308"/>
      <c r="K365" s="1308"/>
      <c r="L365" s="1308"/>
      <c r="M365" s="1308"/>
      <c r="N365" s="1308"/>
      <c r="O365" s="1308"/>
      <c r="P365" s="1308"/>
      <c r="Q365" s="1308"/>
      <c r="R365" s="1308"/>
      <c r="S365" s="1308"/>
      <c r="T365" s="1308"/>
      <c r="U365" s="1308"/>
      <c r="V365" s="1308"/>
      <c r="W365" s="1308"/>
      <c r="X365" s="1308"/>
    </row>
    <row r="366">
      <c r="A366" s="836"/>
      <c r="B366" s="1308"/>
      <c r="C366" s="1308"/>
      <c r="D366" s="1308"/>
      <c r="E366" s="1308"/>
      <c r="F366" s="1308"/>
      <c r="G366" s="1308"/>
      <c r="H366" s="1308"/>
      <c r="I366" s="1308"/>
      <c r="J366" s="1308"/>
      <c r="K366" s="1308"/>
      <c r="L366" s="1308"/>
      <c r="M366" s="1308"/>
      <c r="N366" s="1308"/>
      <c r="O366" s="1308"/>
      <c r="P366" s="1308"/>
      <c r="Q366" s="1308"/>
      <c r="R366" s="1308"/>
      <c r="S366" s="1308"/>
      <c r="T366" s="1308"/>
      <c r="U366" s="1308"/>
      <c r="V366" s="1308"/>
      <c r="W366" s="1308"/>
      <c r="X366" s="1308"/>
    </row>
    <row r="367">
      <c r="A367" s="836"/>
      <c r="B367" s="1308"/>
      <c r="C367" s="1308"/>
      <c r="D367" s="1308"/>
      <c r="E367" s="1308"/>
      <c r="F367" s="1308"/>
      <c r="G367" s="1308"/>
      <c r="H367" s="1308"/>
      <c r="I367" s="1308"/>
      <c r="J367" s="1308"/>
      <c r="K367" s="1308"/>
      <c r="L367" s="1308"/>
      <c r="M367" s="1308"/>
      <c r="N367" s="1308"/>
      <c r="O367" s="1308"/>
      <c r="P367" s="1308"/>
      <c r="Q367" s="1308"/>
      <c r="R367" s="1308"/>
      <c r="S367" s="1308"/>
      <c r="T367" s="1308"/>
      <c r="U367" s="1308"/>
      <c r="V367" s="1308"/>
      <c r="W367" s="1308"/>
      <c r="X367" s="1308"/>
    </row>
    <row r="368">
      <c r="A368" s="836"/>
      <c r="B368" s="1308"/>
      <c r="C368" s="1308"/>
      <c r="D368" s="1308"/>
      <c r="E368" s="1308"/>
      <c r="F368" s="1308"/>
      <c r="G368" s="1308"/>
      <c r="H368" s="1308"/>
      <c r="I368" s="1308"/>
      <c r="J368" s="1308"/>
      <c r="K368" s="1308"/>
      <c r="L368" s="1308"/>
      <c r="M368" s="1308"/>
      <c r="N368" s="1308"/>
      <c r="O368" s="1308"/>
      <c r="P368" s="1308"/>
      <c r="Q368" s="1308"/>
      <c r="R368" s="1308"/>
      <c r="S368" s="1308"/>
      <c r="T368" s="1308"/>
      <c r="U368" s="1308"/>
      <c r="V368" s="1308"/>
      <c r="W368" s="1308"/>
      <c r="X368" s="1308"/>
    </row>
    <row r="369">
      <c r="A369" s="836"/>
      <c r="B369" s="1308"/>
      <c r="C369" s="1308"/>
      <c r="D369" s="1308"/>
      <c r="E369" s="1308"/>
      <c r="F369" s="1308"/>
      <c r="G369" s="1308"/>
      <c r="H369" s="1308"/>
      <c r="I369" s="1308"/>
      <c r="J369" s="1308"/>
      <c r="K369" s="1308"/>
      <c r="L369" s="1308"/>
      <c r="M369" s="1308"/>
      <c r="N369" s="1308"/>
      <c r="O369" s="1308"/>
      <c r="P369" s="1308"/>
      <c r="Q369" s="1308"/>
      <c r="R369" s="1308"/>
      <c r="S369" s="1308"/>
      <c r="T369" s="1308"/>
      <c r="U369" s="1308"/>
      <c r="V369" s="1308"/>
      <c r="W369" s="1308"/>
      <c r="X369" s="1308"/>
    </row>
    <row r="370">
      <c r="A370" s="836"/>
      <c r="B370" s="1308"/>
      <c r="C370" s="1308"/>
      <c r="D370" s="1308"/>
      <c r="E370" s="1308"/>
      <c r="F370" s="1308"/>
      <c r="G370" s="1308"/>
      <c r="H370" s="1308"/>
      <c r="I370" s="1308"/>
      <c r="J370" s="1308"/>
      <c r="K370" s="1308"/>
      <c r="L370" s="1308"/>
      <c r="M370" s="1308"/>
      <c r="N370" s="1308"/>
      <c r="O370" s="1308"/>
      <c r="P370" s="1308"/>
      <c r="Q370" s="1308"/>
      <c r="R370" s="1308"/>
      <c r="S370" s="1308"/>
      <c r="T370" s="1308"/>
      <c r="U370" s="1308"/>
      <c r="V370" s="1308"/>
      <c r="W370" s="1308"/>
      <c r="X370" s="1308"/>
    </row>
    <row r="371">
      <c r="A371" s="836"/>
      <c r="B371" s="1308"/>
      <c r="C371" s="1308"/>
      <c r="D371" s="1308"/>
      <c r="E371" s="1308"/>
      <c r="F371" s="1308"/>
      <c r="G371" s="1308"/>
      <c r="H371" s="1308"/>
      <c r="I371" s="1308"/>
      <c r="J371" s="1308"/>
      <c r="K371" s="1308"/>
      <c r="L371" s="1308"/>
      <c r="M371" s="1308"/>
      <c r="N371" s="1308"/>
      <c r="O371" s="1308"/>
      <c r="P371" s="1308"/>
      <c r="Q371" s="1308"/>
      <c r="R371" s="1308"/>
      <c r="S371" s="1308"/>
      <c r="T371" s="1308"/>
      <c r="U371" s="1308"/>
      <c r="V371" s="1308"/>
      <c r="W371" s="1308"/>
      <c r="X371" s="1308"/>
    </row>
    <row r="372">
      <c r="A372" s="836"/>
      <c r="B372" s="1308"/>
      <c r="C372" s="1308"/>
      <c r="D372" s="1308"/>
      <c r="E372" s="1308"/>
      <c r="F372" s="1308"/>
      <c r="G372" s="1308"/>
      <c r="H372" s="1308"/>
      <c r="I372" s="1308"/>
      <c r="J372" s="1308"/>
      <c r="K372" s="1308"/>
      <c r="L372" s="1308"/>
      <c r="M372" s="1308"/>
      <c r="N372" s="1308"/>
      <c r="O372" s="1308"/>
      <c r="P372" s="1308"/>
      <c r="Q372" s="1308"/>
      <c r="R372" s="1308"/>
      <c r="S372" s="1308"/>
      <c r="T372" s="1308"/>
      <c r="U372" s="1308"/>
      <c r="V372" s="1308"/>
      <c r="W372" s="1308"/>
      <c r="X372" s="1308"/>
    </row>
    <row r="373">
      <c r="A373" s="836"/>
      <c r="B373" s="1308"/>
      <c r="C373" s="1308"/>
      <c r="D373" s="1308"/>
      <c r="E373" s="1308"/>
      <c r="F373" s="1308"/>
      <c r="G373" s="1308"/>
      <c r="H373" s="1308"/>
      <c r="I373" s="1308"/>
      <c r="J373" s="1308"/>
      <c r="K373" s="1308"/>
      <c r="L373" s="1308"/>
      <c r="M373" s="1308"/>
      <c r="N373" s="1308"/>
      <c r="O373" s="1308"/>
      <c r="P373" s="1308"/>
      <c r="Q373" s="1308"/>
      <c r="R373" s="1308"/>
      <c r="S373" s="1308"/>
      <c r="T373" s="1308"/>
      <c r="U373" s="1308"/>
      <c r="V373" s="1308"/>
      <c r="W373" s="1308"/>
      <c r="X373" s="1308"/>
    </row>
    <row r="374">
      <c r="A374" s="836"/>
      <c r="B374" s="1308"/>
      <c r="C374" s="1308"/>
      <c r="D374" s="1308"/>
      <c r="E374" s="1308"/>
      <c r="F374" s="1308"/>
      <c r="G374" s="1308"/>
      <c r="H374" s="1308"/>
      <c r="I374" s="1308"/>
      <c r="J374" s="1308"/>
      <c r="K374" s="1308"/>
      <c r="L374" s="1308"/>
      <c r="M374" s="1308"/>
      <c r="N374" s="1308"/>
      <c r="O374" s="1308"/>
      <c r="P374" s="1308"/>
      <c r="Q374" s="1308"/>
      <c r="R374" s="1308"/>
      <c r="S374" s="1308"/>
      <c r="T374" s="1308"/>
      <c r="U374" s="1308"/>
      <c r="V374" s="1308"/>
      <c r="W374" s="1308"/>
      <c r="X374" s="1308"/>
    </row>
    <row r="375">
      <c r="A375" s="836"/>
      <c r="B375" s="1308"/>
      <c r="C375" s="1308"/>
      <c r="D375" s="1308"/>
      <c r="E375" s="1308"/>
      <c r="F375" s="1308"/>
      <c r="G375" s="1308"/>
      <c r="H375" s="1308"/>
      <c r="I375" s="1308"/>
      <c r="J375" s="1308"/>
      <c r="K375" s="1308"/>
      <c r="L375" s="1308"/>
      <c r="M375" s="1308"/>
      <c r="N375" s="1308"/>
      <c r="O375" s="1308"/>
      <c r="P375" s="1308"/>
      <c r="Q375" s="1308"/>
      <c r="R375" s="1308"/>
      <c r="S375" s="1308"/>
      <c r="T375" s="1308"/>
      <c r="U375" s="1308"/>
      <c r="V375" s="1308"/>
      <c r="W375" s="1308"/>
      <c r="X375" s="1308"/>
    </row>
    <row r="376">
      <c r="A376" s="836"/>
      <c r="B376" s="1308"/>
      <c r="C376" s="1308"/>
      <c r="D376" s="1308"/>
      <c r="E376" s="1308"/>
      <c r="F376" s="1308"/>
      <c r="G376" s="1308"/>
      <c r="H376" s="1308"/>
      <c r="I376" s="1308"/>
      <c r="J376" s="1308"/>
      <c r="K376" s="1308"/>
      <c r="L376" s="1308"/>
      <c r="M376" s="1308"/>
      <c r="N376" s="1308"/>
      <c r="O376" s="1308"/>
      <c r="P376" s="1308"/>
      <c r="Q376" s="1308"/>
      <c r="R376" s="1308"/>
      <c r="S376" s="1308"/>
      <c r="T376" s="1308"/>
      <c r="U376" s="1308"/>
      <c r="V376" s="1308"/>
      <c r="W376" s="1308"/>
      <c r="X376" s="1308"/>
    </row>
    <row r="377">
      <c r="A377" s="836"/>
      <c r="B377" s="1308"/>
      <c r="C377" s="1308"/>
      <c r="D377" s="1308"/>
      <c r="E377" s="1308"/>
      <c r="F377" s="1308"/>
      <c r="G377" s="1308"/>
      <c r="H377" s="1308"/>
      <c r="I377" s="1308"/>
      <c r="J377" s="1308"/>
      <c r="K377" s="1308"/>
      <c r="L377" s="1308"/>
      <c r="M377" s="1308"/>
      <c r="N377" s="1308"/>
      <c r="O377" s="1308"/>
      <c r="P377" s="1308"/>
      <c r="Q377" s="1308"/>
      <c r="R377" s="1308"/>
      <c r="S377" s="1308"/>
      <c r="T377" s="1308"/>
      <c r="U377" s="1308"/>
      <c r="V377" s="1308"/>
      <c r="W377" s="1308"/>
      <c r="X377" s="1308"/>
    </row>
    <row r="378">
      <c r="A378" s="836"/>
      <c r="B378" s="1308"/>
      <c r="C378" s="1308"/>
      <c r="D378" s="1308"/>
      <c r="E378" s="1308"/>
      <c r="F378" s="1308"/>
      <c r="G378" s="1308"/>
      <c r="H378" s="1308"/>
      <c r="I378" s="1308"/>
      <c r="J378" s="1308"/>
      <c r="K378" s="1308"/>
      <c r="L378" s="1308"/>
      <c r="M378" s="1308"/>
      <c r="N378" s="1308"/>
      <c r="O378" s="1308"/>
      <c r="P378" s="1308"/>
      <c r="Q378" s="1308"/>
      <c r="R378" s="1308"/>
      <c r="S378" s="1308"/>
      <c r="T378" s="1308"/>
      <c r="U378" s="1308"/>
      <c r="V378" s="1308"/>
      <c r="W378" s="1308"/>
      <c r="X378" s="1308"/>
    </row>
    <row r="379">
      <c r="A379" s="836"/>
      <c r="B379" s="1308"/>
      <c r="C379" s="1308"/>
      <c r="D379" s="1308"/>
      <c r="E379" s="1308"/>
      <c r="F379" s="1308"/>
      <c r="G379" s="1308"/>
      <c r="H379" s="1308"/>
      <c r="I379" s="1308"/>
      <c r="J379" s="1308"/>
      <c r="K379" s="1308"/>
      <c r="L379" s="1308"/>
      <c r="M379" s="1308"/>
      <c r="N379" s="1308"/>
      <c r="O379" s="1308"/>
      <c r="P379" s="1308"/>
      <c r="Q379" s="1308"/>
      <c r="R379" s="1308"/>
      <c r="S379" s="1308"/>
      <c r="T379" s="1308"/>
      <c r="U379" s="1308"/>
      <c r="V379" s="1308"/>
      <c r="W379" s="1308"/>
      <c r="X379" s="1308"/>
    </row>
    <row r="380">
      <c r="A380" s="836"/>
      <c r="B380" s="1308"/>
      <c r="C380" s="1308"/>
      <c r="D380" s="1308"/>
      <c r="E380" s="1308"/>
      <c r="F380" s="1308"/>
      <c r="G380" s="1308"/>
      <c r="H380" s="1308"/>
      <c r="I380" s="1308"/>
      <c r="J380" s="1308"/>
      <c r="K380" s="1308"/>
      <c r="L380" s="1308"/>
      <c r="M380" s="1308"/>
      <c r="N380" s="1308"/>
      <c r="O380" s="1308"/>
      <c r="P380" s="1308"/>
      <c r="Q380" s="1308"/>
      <c r="R380" s="1308"/>
      <c r="S380" s="1308"/>
      <c r="T380" s="1308"/>
      <c r="U380" s="1308"/>
      <c r="V380" s="1308"/>
      <c r="W380" s="1308"/>
      <c r="X380" s="1308"/>
    </row>
    <row r="381">
      <c r="A381" s="836"/>
      <c r="B381" s="1308"/>
      <c r="C381" s="1308"/>
      <c r="D381" s="1308"/>
      <c r="E381" s="1308"/>
      <c r="F381" s="1308"/>
      <c r="G381" s="1308"/>
      <c r="H381" s="1308"/>
      <c r="I381" s="1308"/>
      <c r="J381" s="1308"/>
      <c r="K381" s="1308"/>
      <c r="L381" s="1308"/>
      <c r="M381" s="1308"/>
      <c r="N381" s="1308"/>
      <c r="O381" s="1308"/>
      <c r="P381" s="1308"/>
      <c r="Q381" s="1308"/>
      <c r="R381" s="1308"/>
      <c r="S381" s="1308"/>
      <c r="T381" s="1308"/>
      <c r="U381" s="1308"/>
      <c r="V381" s="1308"/>
      <c r="W381" s="1308"/>
      <c r="X381" s="1308"/>
    </row>
    <row r="382">
      <c r="A382" s="836"/>
      <c r="B382" s="1308"/>
      <c r="C382" s="1308"/>
      <c r="D382" s="1308"/>
      <c r="E382" s="1308"/>
      <c r="F382" s="1308"/>
      <c r="G382" s="1308"/>
      <c r="H382" s="1308"/>
      <c r="I382" s="1308"/>
      <c r="J382" s="1308"/>
      <c r="K382" s="1308"/>
      <c r="L382" s="1308"/>
      <c r="M382" s="1308"/>
      <c r="N382" s="1308"/>
      <c r="O382" s="1308"/>
      <c r="P382" s="1308"/>
      <c r="Q382" s="1308"/>
      <c r="R382" s="1308"/>
      <c r="S382" s="1308"/>
      <c r="T382" s="1308"/>
      <c r="U382" s="1308"/>
      <c r="V382" s="1308"/>
      <c r="W382" s="1308"/>
      <c r="X382" s="1308"/>
    </row>
    <row r="383">
      <c r="A383" s="836"/>
      <c r="B383" s="1308"/>
      <c r="C383" s="1308"/>
      <c r="D383" s="1308"/>
      <c r="E383" s="1308"/>
      <c r="F383" s="1308"/>
      <c r="G383" s="1308"/>
      <c r="H383" s="1308"/>
      <c r="I383" s="1308"/>
      <c r="J383" s="1308"/>
      <c r="K383" s="1308"/>
      <c r="L383" s="1308"/>
      <c r="M383" s="1308"/>
      <c r="N383" s="1308"/>
      <c r="O383" s="1308"/>
      <c r="P383" s="1308"/>
      <c r="Q383" s="1308"/>
      <c r="R383" s="1308"/>
      <c r="S383" s="1308"/>
      <c r="T383" s="1308"/>
      <c r="U383" s="1308"/>
      <c r="V383" s="1308"/>
      <c r="W383" s="1308"/>
      <c r="X383" s="1308"/>
    </row>
    <row r="384">
      <c r="A384" s="836"/>
      <c r="B384" s="1308"/>
      <c r="C384" s="1308"/>
      <c r="D384" s="1308"/>
      <c r="E384" s="1308"/>
      <c r="F384" s="1308"/>
      <c r="G384" s="1308"/>
      <c r="H384" s="1308"/>
      <c r="I384" s="1308"/>
      <c r="J384" s="1308"/>
      <c r="K384" s="1308"/>
      <c r="L384" s="1308"/>
      <c r="M384" s="1308"/>
      <c r="N384" s="1308"/>
      <c r="O384" s="1308"/>
      <c r="P384" s="1308"/>
      <c r="Q384" s="1308"/>
      <c r="R384" s="1308"/>
      <c r="S384" s="1308"/>
      <c r="T384" s="1308"/>
      <c r="U384" s="1308"/>
      <c r="V384" s="1308"/>
      <c r="W384" s="1308"/>
      <c r="X384" s="1308"/>
    </row>
    <row r="385">
      <c r="A385" s="836"/>
      <c r="B385" s="1308"/>
      <c r="C385" s="1308"/>
      <c r="D385" s="1308"/>
      <c r="E385" s="1308"/>
      <c r="F385" s="1308"/>
      <c r="G385" s="1308"/>
      <c r="H385" s="1308"/>
      <c r="I385" s="1308"/>
      <c r="J385" s="1308"/>
      <c r="K385" s="1308"/>
      <c r="L385" s="1308"/>
      <c r="M385" s="1308"/>
      <c r="N385" s="1308"/>
      <c r="O385" s="1308"/>
      <c r="P385" s="1308"/>
      <c r="Q385" s="1308"/>
      <c r="R385" s="1308"/>
      <c r="S385" s="1308"/>
      <c r="T385" s="1308"/>
      <c r="U385" s="1308"/>
      <c r="V385" s="1308"/>
      <c r="W385" s="1308"/>
      <c r="X385" s="1308"/>
    </row>
    <row r="386">
      <c r="A386" s="836"/>
      <c r="B386" s="1308"/>
      <c r="C386" s="1308"/>
      <c r="D386" s="1308"/>
      <c r="E386" s="1308"/>
      <c r="F386" s="1308"/>
      <c r="G386" s="1308"/>
      <c r="H386" s="1308"/>
      <c r="I386" s="1308"/>
      <c r="J386" s="1308"/>
      <c r="K386" s="1308"/>
      <c r="L386" s="1308"/>
      <c r="M386" s="1308"/>
      <c r="N386" s="1308"/>
      <c r="O386" s="1308"/>
      <c r="P386" s="1308"/>
      <c r="Q386" s="1308"/>
      <c r="R386" s="1308"/>
      <c r="S386" s="1308"/>
      <c r="T386" s="1308"/>
      <c r="U386" s="1308"/>
      <c r="V386" s="1308"/>
      <c r="W386" s="1308"/>
      <c r="X386" s="1308"/>
    </row>
    <row r="387">
      <c r="A387" s="836"/>
      <c r="B387" s="1308"/>
      <c r="C387" s="1308"/>
      <c r="D387" s="1308"/>
      <c r="E387" s="1308"/>
      <c r="F387" s="1308"/>
      <c r="G387" s="1308"/>
      <c r="H387" s="1308"/>
      <c r="I387" s="1308"/>
      <c r="J387" s="1308"/>
      <c r="K387" s="1308"/>
      <c r="L387" s="1308"/>
      <c r="M387" s="1308"/>
      <c r="N387" s="1308"/>
      <c r="O387" s="1308"/>
      <c r="P387" s="1308"/>
      <c r="Q387" s="1308"/>
      <c r="R387" s="1308"/>
      <c r="S387" s="1308"/>
      <c r="T387" s="1308"/>
      <c r="U387" s="1308"/>
      <c r="V387" s="1308"/>
      <c r="W387" s="1308"/>
      <c r="X387" s="1308"/>
    </row>
    <row r="388">
      <c r="A388" s="836"/>
      <c r="B388" s="1308"/>
      <c r="C388" s="1308"/>
      <c r="D388" s="1308"/>
      <c r="E388" s="1308"/>
      <c r="F388" s="1308"/>
      <c r="G388" s="1308"/>
      <c r="H388" s="1308"/>
      <c r="I388" s="1308"/>
      <c r="J388" s="1308"/>
      <c r="K388" s="1308"/>
      <c r="L388" s="1308"/>
      <c r="M388" s="1308"/>
      <c r="N388" s="1308"/>
      <c r="O388" s="1308"/>
      <c r="P388" s="1308"/>
      <c r="Q388" s="1308"/>
      <c r="R388" s="1308"/>
      <c r="S388" s="1308"/>
      <c r="T388" s="1308"/>
      <c r="U388" s="1308"/>
      <c r="V388" s="1308"/>
      <c r="W388" s="1308"/>
      <c r="X388" s="1308"/>
    </row>
    <row r="389">
      <c r="A389" s="836"/>
      <c r="B389" s="1308"/>
      <c r="C389" s="1308"/>
      <c r="D389" s="1308"/>
      <c r="E389" s="1308"/>
      <c r="F389" s="1308"/>
      <c r="G389" s="1308"/>
      <c r="H389" s="1308"/>
      <c r="I389" s="1308"/>
      <c r="J389" s="1308"/>
      <c r="K389" s="1308"/>
      <c r="L389" s="1308"/>
      <c r="M389" s="1308"/>
      <c r="N389" s="1308"/>
      <c r="O389" s="1308"/>
      <c r="P389" s="1308"/>
      <c r="Q389" s="1308"/>
      <c r="R389" s="1308"/>
      <c r="S389" s="1308"/>
      <c r="T389" s="1308"/>
      <c r="U389" s="1308"/>
      <c r="V389" s="1308"/>
      <c r="W389" s="1308"/>
      <c r="X389" s="1308"/>
    </row>
    <row r="390">
      <c r="A390" s="836"/>
      <c r="B390" s="1308"/>
      <c r="C390" s="1308"/>
      <c r="D390" s="1308"/>
      <c r="E390" s="1308"/>
      <c r="F390" s="1308"/>
      <c r="G390" s="1308"/>
      <c r="H390" s="1308"/>
      <c r="I390" s="1308"/>
      <c r="J390" s="1308"/>
      <c r="K390" s="1308"/>
      <c r="L390" s="1308"/>
      <c r="M390" s="1308"/>
      <c r="N390" s="1308"/>
      <c r="O390" s="1308"/>
      <c r="P390" s="1308"/>
      <c r="Q390" s="1308"/>
      <c r="R390" s="1308"/>
      <c r="S390" s="1308"/>
      <c r="T390" s="1308"/>
      <c r="U390" s="1308"/>
      <c r="V390" s="1308"/>
      <c r="W390" s="1308"/>
      <c r="X390" s="1308"/>
    </row>
    <row r="391">
      <c r="A391" s="836"/>
      <c r="B391" s="1308"/>
      <c r="C391" s="1308"/>
      <c r="D391" s="1308"/>
      <c r="E391" s="1308"/>
      <c r="F391" s="1308"/>
      <c r="G391" s="1308"/>
      <c r="H391" s="1308"/>
      <c r="I391" s="1308"/>
      <c r="J391" s="1308"/>
      <c r="K391" s="1308"/>
      <c r="L391" s="1308"/>
      <c r="M391" s="1308"/>
      <c r="N391" s="1308"/>
      <c r="O391" s="1308"/>
      <c r="P391" s="1308"/>
      <c r="Q391" s="1308"/>
      <c r="R391" s="1308"/>
      <c r="S391" s="1308"/>
      <c r="T391" s="1308"/>
      <c r="U391" s="1308"/>
      <c r="V391" s="1308"/>
      <c r="W391" s="1308"/>
      <c r="X391" s="1308"/>
    </row>
    <row r="392">
      <c r="A392" s="836"/>
      <c r="B392" s="1308"/>
      <c r="C392" s="1308"/>
      <c r="D392" s="1308"/>
      <c r="E392" s="1308"/>
      <c r="F392" s="1308"/>
      <c r="G392" s="1308"/>
      <c r="H392" s="1308"/>
      <c r="I392" s="1308"/>
      <c r="J392" s="1308"/>
      <c r="K392" s="1308"/>
      <c r="L392" s="1308"/>
      <c r="M392" s="1308"/>
      <c r="N392" s="1308"/>
      <c r="O392" s="1308"/>
      <c r="P392" s="1308"/>
      <c r="Q392" s="1308"/>
      <c r="R392" s="1308"/>
      <c r="S392" s="1308"/>
      <c r="T392" s="1308"/>
      <c r="U392" s="1308"/>
      <c r="V392" s="1308"/>
      <c r="W392" s="1308"/>
      <c r="X392" s="1308"/>
    </row>
    <row r="393">
      <c r="A393" s="836"/>
      <c r="B393" s="1308"/>
      <c r="C393" s="1308"/>
      <c r="D393" s="1308"/>
      <c r="E393" s="1308"/>
      <c r="F393" s="1308"/>
      <c r="G393" s="1308"/>
      <c r="H393" s="1308"/>
      <c r="I393" s="1308"/>
      <c r="J393" s="1308"/>
      <c r="K393" s="1308"/>
      <c r="L393" s="1308"/>
      <c r="M393" s="1308"/>
      <c r="N393" s="1308"/>
      <c r="O393" s="1308"/>
      <c r="P393" s="1308"/>
      <c r="Q393" s="1308"/>
      <c r="R393" s="1308"/>
      <c r="S393" s="1308"/>
      <c r="T393" s="1308"/>
      <c r="U393" s="1308"/>
      <c r="V393" s="1308"/>
      <c r="W393" s="1308"/>
      <c r="X393" s="1308"/>
    </row>
    <row r="394">
      <c r="A394" s="836"/>
      <c r="B394" s="1308"/>
      <c r="C394" s="1308"/>
      <c r="D394" s="1308"/>
      <c r="E394" s="1308"/>
      <c r="F394" s="1308"/>
      <c r="G394" s="1308"/>
      <c r="H394" s="1308"/>
      <c r="I394" s="1308"/>
      <c r="J394" s="1308"/>
      <c r="K394" s="1308"/>
      <c r="L394" s="1308"/>
      <c r="M394" s="1308"/>
      <c r="N394" s="1308"/>
      <c r="O394" s="1308"/>
      <c r="P394" s="1308"/>
      <c r="Q394" s="1308"/>
      <c r="R394" s="1308"/>
      <c r="S394" s="1308"/>
      <c r="T394" s="1308"/>
      <c r="U394" s="1308"/>
      <c r="V394" s="1308"/>
      <c r="W394" s="1308"/>
      <c r="X394" s="1308"/>
    </row>
    <row r="395">
      <c r="A395" s="836"/>
      <c r="B395" s="1308"/>
      <c r="C395" s="1308"/>
      <c r="D395" s="1308"/>
      <c r="E395" s="1308"/>
      <c r="F395" s="1308"/>
      <c r="G395" s="1308"/>
      <c r="H395" s="1308"/>
      <c r="I395" s="1308"/>
      <c r="J395" s="1308"/>
      <c r="K395" s="1308"/>
      <c r="L395" s="1308"/>
      <c r="M395" s="1308"/>
      <c r="N395" s="1308"/>
      <c r="O395" s="1308"/>
      <c r="P395" s="1308"/>
      <c r="Q395" s="1308"/>
      <c r="R395" s="1308"/>
      <c r="S395" s="1308"/>
      <c r="T395" s="1308"/>
      <c r="U395" s="1308"/>
      <c r="V395" s="1308"/>
      <c r="W395" s="1308"/>
      <c r="X395" s="1308"/>
    </row>
    <row r="396">
      <c r="A396" s="836"/>
      <c r="B396" s="1308"/>
      <c r="C396" s="1308"/>
      <c r="D396" s="1308"/>
      <c r="E396" s="1308"/>
      <c r="F396" s="1308"/>
      <c r="G396" s="1308"/>
      <c r="H396" s="1308"/>
      <c r="I396" s="1308"/>
      <c r="J396" s="1308"/>
      <c r="K396" s="1308"/>
      <c r="L396" s="1308"/>
      <c r="M396" s="1308"/>
      <c r="N396" s="1308"/>
      <c r="O396" s="1308"/>
      <c r="P396" s="1308"/>
      <c r="Q396" s="1308"/>
      <c r="R396" s="1308"/>
      <c r="S396" s="1308"/>
      <c r="T396" s="1308"/>
      <c r="U396" s="1308"/>
      <c r="V396" s="1308"/>
      <c r="W396" s="1308"/>
      <c r="X396" s="1308"/>
    </row>
    <row r="397">
      <c r="A397" s="836"/>
      <c r="B397" s="1308"/>
      <c r="C397" s="1308"/>
      <c r="D397" s="1308"/>
      <c r="E397" s="1308"/>
      <c r="F397" s="1308"/>
      <c r="G397" s="1308"/>
      <c r="H397" s="1308"/>
      <c r="I397" s="1308"/>
      <c r="J397" s="1308"/>
      <c r="K397" s="1308"/>
      <c r="L397" s="1308"/>
      <c r="M397" s="1308"/>
      <c r="N397" s="1308"/>
      <c r="O397" s="1308"/>
      <c r="P397" s="1308"/>
      <c r="Q397" s="1308"/>
      <c r="R397" s="1308"/>
      <c r="S397" s="1308"/>
      <c r="T397" s="1308"/>
      <c r="U397" s="1308"/>
      <c r="V397" s="1308"/>
      <c r="W397" s="1308"/>
      <c r="X397" s="1308"/>
    </row>
    <row r="398">
      <c r="A398" s="836"/>
      <c r="B398" s="1308"/>
      <c r="C398" s="1308"/>
      <c r="D398" s="1308"/>
      <c r="E398" s="1308"/>
      <c r="F398" s="1308"/>
      <c r="G398" s="1308"/>
      <c r="H398" s="1308"/>
      <c r="I398" s="1308"/>
      <c r="J398" s="1308"/>
      <c r="K398" s="1308"/>
      <c r="L398" s="1308"/>
      <c r="M398" s="1308"/>
      <c r="N398" s="1308"/>
      <c r="O398" s="1308"/>
      <c r="P398" s="1308"/>
      <c r="Q398" s="1308"/>
      <c r="R398" s="1308"/>
      <c r="S398" s="1308"/>
      <c r="T398" s="1308"/>
      <c r="U398" s="1308"/>
      <c r="V398" s="1308"/>
      <c r="W398" s="1308"/>
      <c r="X398" s="1308"/>
    </row>
    <row r="399">
      <c r="A399" s="836"/>
      <c r="B399" s="1308"/>
      <c r="C399" s="1308"/>
      <c r="D399" s="1308"/>
      <c r="E399" s="1308"/>
      <c r="F399" s="1308"/>
      <c r="G399" s="1308"/>
      <c r="H399" s="1308"/>
      <c r="I399" s="1308"/>
      <c r="J399" s="1308"/>
      <c r="K399" s="1308"/>
      <c r="L399" s="1308"/>
      <c r="M399" s="1308"/>
      <c r="N399" s="1308"/>
      <c r="O399" s="1308"/>
      <c r="P399" s="1308"/>
      <c r="Q399" s="1308"/>
      <c r="R399" s="1308"/>
      <c r="S399" s="1308"/>
      <c r="T399" s="1308"/>
      <c r="U399" s="1308"/>
      <c r="V399" s="1308"/>
      <c r="W399" s="1308"/>
      <c r="X399" s="1308"/>
    </row>
    <row r="400">
      <c r="A400" s="836"/>
      <c r="B400" s="1308"/>
      <c r="C400" s="1308"/>
      <c r="D400" s="1308"/>
      <c r="E400" s="1308"/>
      <c r="F400" s="1308"/>
      <c r="G400" s="1308"/>
      <c r="H400" s="1308"/>
      <c r="I400" s="1308"/>
      <c r="J400" s="1308"/>
      <c r="K400" s="1308"/>
      <c r="L400" s="1308"/>
      <c r="M400" s="1308"/>
      <c r="N400" s="1308"/>
      <c r="O400" s="1308"/>
      <c r="P400" s="1308"/>
      <c r="Q400" s="1308"/>
      <c r="R400" s="1308"/>
      <c r="S400" s="1308"/>
      <c r="T400" s="1308"/>
      <c r="U400" s="1308"/>
      <c r="V400" s="1308"/>
      <c r="W400" s="1308"/>
      <c r="X400" s="1308"/>
    </row>
    <row r="401">
      <c r="A401" s="836"/>
      <c r="B401" s="1308"/>
      <c r="C401" s="1308"/>
      <c r="D401" s="1308"/>
      <c r="E401" s="1308"/>
      <c r="F401" s="1308"/>
      <c r="G401" s="1308"/>
      <c r="H401" s="1308"/>
      <c r="I401" s="1308"/>
      <c r="J401" s="1308"/>
      <c r="K401" s="1308"/>
      <c r="L401" s="1308"/>
      <c r="M401" s="1308"/>
      <c r="N401" s="1308"/>
      <c r="O401" s="1308"/>
      <c r="P401" s="1308"/>
      <c r="Q401" s="1308"/>
      <c r="R401" s="1308"/>
      <c r="S401" s="1308"/>
      <c r="T401" s="1308"/>
      <c r="U401" s="1308"/>
      <c r="V401" s="1308"/>
      <c r="W401" s="1308"/>
      <c r="X401" s="1308"/>
    </row>
    <row r="402">
      <c r="A402" s="836"/>
      <c r="B402" s="1308"/>
      <c r="C402" s="1308"/>
      <c r="D402" s="1308"/>
      <c r="E402" s="1308"/>
      <c r="F402" s="1308"/>
      <c r="G402" s="1308"/>
      <c r="H402" s="1308"/>
      <c r="I402" s="1308"/>
      <c r="J402" s="1308"/>
      <c r="K402" s="1308"/>
      <c r="L402" s="1308"/>
      <c r="M402" s="1308"/>
      <c r="N402" s="1308"/>
      <c r="O402" s="1308"/>
      <c r="P402" s="1308"/>
      <c r="Q402" s="1308"/>
      <c r="R402" s="1308"/>
      <c r="S402" s="1308"/>
      <c r="T402" s="1308"/>
      <c r="U402" s="1308"/>
      <c r="V402" s="1308"/>
      <c r="W402" s="1308"/>
      <c r="X402" s="1308"/>
    </row>
    <row r="403">
      <c r="A403" s="836"/>
      <c r="B403" s="1308"/>
      <c r="C403" s="1308"/>
      <c r="D403" s="1308"/>
      <c r="E403" s="1308"/>
      <c r="F403" s="1308"/>
      <c r="G403" s="1308"/>
      <c r="H403" s="1308"/>
      <c r="I403" s="1308"/>
      <c r="J403" s="1308"/>
      <c r="K403" s="1308"/>
      <c r="L403" s="1308"/>
      <c r="M403" s="1308"/>
      <c r="N403" s="1308"/>
      <c r="O403" s="1308"/>
      <c r="P403" s="1308"/>
      <c r="Q403" s="1308"/>
      <c r="R403" s="1308"/>
      <c r="S403" s="1308"/>
      <c r="T403" s="1308"/>
      <c r="U403" s="1308"/>
      <c r="V403" s="1308"/>
      <c r="W403" s="1308"/>
      <c r="X403" s="1308"/>
    </row>
    <row r="404">
      <c r="A404" s="836"/>
      <c r="B404" s="1308"/>
      <c r="C404" s="1308"/>
      <c r="D404" s="1308"/>
      <c r="E404" s="1308"/>
      <c r="F404" s="1308"/>
      <c r="G404" s="1308"/>
      <c r="H404" s="1308"/>
      <c r="I404" s="1308"/>
      <c r="J404" s="1308"/>
      <c r="K404" s="1308"/>
      <c r="L404" s="1308"/>
      <c r="M404" s="1308"/>
      <c r="N404" s="1308"/>
      <c r="O404" s="1308"/>
      <c r="P404" s="1308"/>
      <c r="Q404" s="1308"/>
      <c r="R404" s="1308"/>
      <c r="S404" s="1308"/>
      <c r="T404" s="1308"/>
      <c r="U404" s="1308"/>
      <c r="V404" s="1308"/>
      <c r="W404" s="1308"/>
      <c r="X404" s="1308"/>
    </row>
    <row r="405">
      <c r="A405" s="836"/>
      <c r="B405" s="1308"/>
      <c r="C405" s="1308"/>
      <c r="D405" s="1308"/>
      <c r="E405" s="1308"/>
      <c r="F405" s="1308"/>
      <c r="G405" s="1308"/>
      <c r="H405" s="1308"/>
      <c r="I405" s="1308"/>
      <c r="J405" s="1308"/>
      <c r="K405" s="1308"/>
      <c r="L405" s="1308"/>
      <c r="M405" s="1308"/>
      <c r="N405" s="1308"/>
      <c r="O405" s="1308"/>
      <c r="P405" s="1308"/>
      <c r="Q405" s="1308"/>
      <c r="R405" s="1308"/>
      <c r="S405" s="1308"/>
      <c r="T405" s="1308"/>
      <c r="U405" s="1308"/>
      <c r="V405" s="1308"/>
      <c r="W405" s="1308"/>
      <c r="X405" s="1308"/>
    </row>
    <row r="406">
      <c r="A406" s="836"/>
      <c r="B406" s="1308"/>
      <c r="C406" s="1308"/>
      <c r="D406" s="1308"/>
      <c r="E406" s="1308"/>
      <c r="F406" s="1308"/>
      <c r="G406" s="1308"/>
      <c r="H406" s="1308"/>
      <c r="I406" s="1308"/>
      <c r="J406" s="1308"/>
      <c r="K406" s="1308"/>
      <c r="L406" s="1308"/>
      <c r="M406" s="1308"/>
      <c r="N406" s="1308"/>
      <c r="O406" s="1308"/>
      <c r="P406" s="1308"/>
      <c r="Q406" s="1308"/>
      <c r="R406" s="1308"/>
      <c r="S406" s="1308"/>
      <c r="T406" s="1308"/>
      <c r="U406" s="1308"/>
      <c r="V406" s="1308"/>
      <c r="W406" s="1308"/>
      <c r="X406" s="1308"/>
    </row>
    <row r="407">
      <c r="A407" s="836"/>
      <c r="B407" s="1308"/>
      <c r="C407" s="1308"/>
      <c r="D407" s="1308"/>
      <c r="E407" s="1308"/>
      <c r="F407" s="1308"/>
      <c r="G407" s="1308"/>
      <c r="H407" s="1308"/>
      <c r="I407" s="1308"/>
      <c r="J407" s="1308"/>
      <c r="K407" s="1308"/>
      <c r="L407" s="1308"/>
      <c r="M407" s="1308"/>
      <c r="N407" s="1308"/>
      <c r="O407" s="1308"/>
      <c r="P407" s="1308"/>
      <c r="Q407" s="1308"/>
      <c r="R407" s="1308"/>
      <c r="S407" s="1308"/>
      <c r="T407" s="1308"/>
      <c r="U407" s="1308"/>
      <c r="V407" s="1308"/>
      <c r="W407" s="1308"/>
      <c r="X407" s="1308"/>
    </row>
    <row r="408">
      <c r="A408" s="836"/>
      <c r="B408" s="1308"/>
      <c r="C408" s="1308"/>
      <c r="D408" s="1308"/>
      <c r="E408" s="1308"/>
      <c r="F408" s="1308"/>
      <c r="G408" s="1308"/>
      <c r="H408" s="1308"/>
      <c r="I408" s="1308"/>
      <c r="J408" s="1308"/>
      <c r="K408" s="1308"/>
      <c r="L408" s="1308"/>
      <c r="M408" s="1308"/>
      <c r="N408" s="1308"/>
      <c r="O408" s="1308"/>
      <c r="P408" s="1308"/>
      <c r="Q408" s="1308"/>
      <c r="R408" s="1308"/>
      <c r="S408" s="1308"/>
      <c r="T408" s="1308"/>
      <c r="U408" s="1308"/>
      <c r="V408" s="1308"/>
      <c r="W408" s="1308"/>
      <c r="X408" s="1308"/>
    </row>
    <row r="409">
      <c r="A409" s="836"/>
      <c r="B409" s="1308"/>
      <c r="C409" s="1308"/>
      <c r="D409" s="1308"/>
      <c r="E409" s="1308"/>
      <c r="F409" s="1308"/>
      <c r="G409" s="1308"/>
      <c r="H409" s="1308"/>
      <c r="I409" s="1308"/>
      <c r="J409" s="1308"/>
      <c r="K409" s="1308"/>
      <c r="L409" s="1308"/>
      <c r="M409" s="1308"/>
      <c r="N409" s="1308"/>
      <c r="O409" s="1308"/>
      <c r="P409" s="1308"/>
      <c r="Q409" s="1308"/>
      <c r="R409" s="1308"/>
      <c r="S409" s="1308"/>
      <c r="T409" s="1308"/>
      <c r="U409" s="1308"/>
      <c r="V409" s="1308"/>
      <c r="W409" s="1308"/>
      <c r="X409" s="1308"/>
    </row>
    <row r="410">
      <c r="A410" s="836"/>
      <c r="B410" s="1308"/>
      <c r="C410" s="1308"/>
      <c r="D410" s="1308"/>
      <c r="E410" s="1308"/>
      <c r="F410" s="1308"/>
      <c r="G410" s="1308"/>
      <c r="H410" s="1308"/>
      <c r="I410" s="1308"/>
      <c r="J410" s="1308"/>
      <c r="K410" s="1308"/>
      <c r="L410" s="1308"/>
      <c r="M410" s="1308"/>
      <c r="N410" s="1308"/>
      <c r="O410" s="1308"/>
      <c r="P410" s="1308"/>
      <c r="Q410" s="1308"/>
      <c r="R410" s="1308"/>
      <c r="S410" s="1308"/>
      <c r="T410" s="1308"/>
      <c r="U410" s="1308"/>
      <c r="V410" s="1308"/>
      <c r="W410" s="1308"/>
      <c r="X410" s="1308"/>
    </row>
    <row r="411">
      <c r="A411" s="836"/>
      <c r="B411" s="1308"/>
      <c r="C411" s="1308"/>
      <c r="D411" s="1308"/>
      <c r="E411" s="1308"/>
      <c r="F411" s="1308"/>
      <c r="G411" s="1308"/>
      <c r="H411" s="1308"/>
      <c r="I411" s="1308"/>
      <c r="J411" s="1308"/>
      <c r="K411" s="1308"/>
      <c r="L411" s="1308"/>
      <c r="M411" s="1308"/>
      <c r="N411" s="1308"/>
      <c r="O411" s="1308"/>
      <c r="P411" s="1308"/>
      <c r="Q411" s="1308"/>
      <c r="R411" s="1308"/>
      <c r="S411" s="1308"/>
      <c r="T411" s="1308"/>
      <c r="U411" s="1308"/>
      <c r="V411" s="1308"/>
      <c r="W411" s="1308"/>
      <c r="X411" s="1308"/>
    </row>
    <row r="412">
      <c r="A412" s="836"/>
      <c r="B412" s="1308"/>
      <c r="C412" s="1308"/>
      <c r="D412" s="1308"/>
      <c r="E412" s="1308"/>
      <c r="F412" s="1308"/>
      <c r="G412" s="1308"/>
      <c r="H412" s="1308"/>
      <c r="I412" s="1308"/>
      <c r="J412" s="1308"/>
      <c r="K412" s="1308"/>
      <c r="L412" s="1308"/>
      <c r="M412" s="1308"/>
      <c r="N412" s="1308"/>
      <c r="O412" s="1308"/>
      <c r="P412" s="1308"/>
      <c r="Q412" s="1308"/>
      <c r="R412" s="1308"/>
      <c r="S412" s="1308"/>
      <c r="T412" s="1308"/>
      <c r="U412" s="1308"/>
      <c r="V412" s="1308"/>
      <c r="W412" s="1308"/>
      <c r="X412" s="1308"/>
    </row>
    <row r="413">
      <c r="A413" s="836"/>
      <c r="B413" s="1308"/>
      <c r="C413" s="1308"/>
      <c r="D413" s="1308"/>
      <c r="E413" s="1308"/>
      <c r="F413" s="1308"/>
      <c r="G413" s="1308"/>
      <c r="H413" s="1308"/>
      <c r="I413" s="1308"/>
      <c r="J413" s="1308"/>
      <c r="K413" s="1308"/>
      <c r="L413" s="1308"/>
      <c r="M413" s="1308"/>
      <c r="N413" s="1308"/>
      <c r="O413" s="1308"/>
      <c r="P413" s="1308"/>
      <c r="Q413" s="1308"/>
      <c r="R413" s="1308"/>
      <c r="S413" s="1308"/>
      <c r="T413" s="1308"/>
      <c r="U413" s="1308"/>
      <c r="V413" s="1308"/>
      <c r="W413" s="1308"/>
      <c r="X413" s="1308"/>
    </row>
    <row r="414">
      <c r="A414" s="836"/>
      <c r="B414" s="1308"/>
      <c r="C414" s="1308"/>
      <c r="D414" s="1308"/>
      <c r="E414" s="1308"/>
      <c r="F414" s="1308"/>
      <c r="G414" s="1308"/>
      <c r="H414" s="1308"/>
      <c r="I414" s="1308"/>
      <c r="J414" s="1308"/>
      <c r="K414" s="1308"/>
      <c r="L414" s="1308"/>
      <c r="M414" s="1308"/>
      <c r="N414" s="1308"/>
      <c r="O414" s="1308"/>
      <c r="P414" s="1308"/>
      <c r="Q414" s="1308"/>
      <c r="R414" s="1308"/>
      <c r="S414" s="1308"/>
      <c r="T414" s="1308"/>
      <c r="U414" s="1308"/>
      <c r="V414" s="1308"/>
      <c r="W414" s="1308"/>
      <c r="X414" s="1308"/>
    </row>
    <row r="415">
      <c r="A415" s="836"/>
      <c r="B415" s="1308"/>
      <c r="C415" s="1308"/>
      <c r="D415" s="1308"/>
      <c r="E415" s="1308"/>
      <c r="F415" s="1308"/>
      <c r="G415" s="1308"/>
      <c r="H415" s="1308"/>
      <c r="I415" s="1308"/>
      <c r="J415" s="1308"/>
      <c r="K415" s="1308"/>
      <c r="L415" s="1308"/>
      <c r="M415" s="1308"/>
      <c r="N415" s="1308"/>
      <c r="O415" s="1308"/>
      <c r="P415" s="1308"/>
      <c r="Q415" s="1308"/>
      <c r="R415" s="1308"/>
      <c r="S415" s="1308"/>
      <c r="T415" s="1308"/>
      <c r="U415" s="1308"/>
      <c r="V415" s="1308"/>
      <c r="W415" s="1308"/>
      <c r="X415" s="1308"/>
    </row>
    <row r="416">
      <c r="A416" s="836"/>
      <c r="B416" s="1308"/>
      <c r="C416" s="1308"/>
      <c r="D416" s="1308"/>
      <c r="E416" s="1308"/>
      <c r="F416" s="1308"/>
      <c r="G416" s="1308"/>
      <c r="H416" s="1308"/>
      <c r="I416" s="1308"/>
      <c r="J416" s="1308"/>
      <c r="K416" s="1308"/>
      <c r="L416" s="1308"/>
      <c r="M416" s="1308"/>
      <c r="N416" s="1308"/>
      <c r="O416" s="1308"/>
      <c r="P416" s="1308"/>
      <c r="Q416" s="1308"/>
      <c r="R416" s="1308"/>
      <c r="S416" s="1308"/>
      <c r="T416" s="1308"/>
      <c r="U416" s="1308"/>
      <c r="V416" s="1308"/>
      <c r="W416" s="1308"/>
      <c r="X416" s="1308"/>
    </row>
    <row r="417">
      <c r="A417" s="836"/>
      <c r="B417" s="1308"/>
      <c r="C417" s="1308"/>
      <c r="D417" s="1308"/>
      <c r="E417" s="1308"/>
      <c r="F417" s="1308"/>
      <c r="G417" s="1308"/>
      <c r="H417" s="1308"/>
      <c r="I417" s="1308"/>
      <c r="J417" s="1308"/>
      <c r="K417" s="1308"/>
      <c r="L417" s="1308"/>
      <c r="M417" s="1308"/>
      <c r="N417" s="1308"/>
      <c r="O417" s="1308"/>
      <c r="P417" s="1308"/>
      <c r="Q417" s="1308"/>
      <c r="R417" s="1308"/>
      <c r="S417" s="1308"/>
      <c r="T417" s="1308"/>
      <c r="U417" s="1308"/>
      <c r="V417" s="1308"/>
      <c r="W417" s="1308"/>
      <c r="X417" s="1308"/>
    </row>
    <row r="418">
      <c r="A418" s="836"/>
      <c r="B418" s="1308"/>
      <c r="C418" s="1308"/>
      <c r="D418" s="1308"/>
      <c r="E418" s="1308"/>
      <c r="F418" s="1308"/>
      <c r="G418" s="1308"/>
      <c r="H418" s="1308"/>
      <c r="I418" s="1308"/>
      <c r="J418" s="1308"/>
      <c r="K418" s="1308"/>
      <c r="L418" s="1308"/>
      <c r="M418" s="1308"/>
      <c r="N418" s="1308"/>
      <c r="O418" s="1308"/>
      <c r="P418" s="1308"/>
      <c r="Q418" s="1308"/>
      <c r="R418" s="1308"/>
      <c r="S418" s="1308"/>
      <c r="T418" s="1308"/>
      <c r="U418" s="1308"/>
      <c r="V418" s="1308"/>
      <c r="W418" s="1308"/>
      <c r="X418" s="1308"/>
    </row>
    <row r="419">
      <c r="A419" s="836"/>
      <c r="B419" s="1308"/>
      <c r="C419" s="1308"/>
      <c r="D419" s="1308"/>
      <c r="E419" s="1308"/>
      <c r="F419" s="1308"/>
      <c r="G419" s="1308"/>
      <c r="H419" s="1308"/>
      <c r="I419" s="1308"/>
      <c r="J419" s="1308"/>
      <c r="K419" s="1308"/>
      <c r="L419" s="1308"/>
      <c r="M419" s="1308"/>
      <c r="N419" s="1308"/>
      <c r="O419" s="1308"/>
      <c r="P419" s="1308"/>
      <c r="Q419" s="1308"/>
      <c r="R419" s="1308"/>
      <c r="S419" s="1308"/>
      <c r="T419" s="1308"/>
      <c r="U419" s="1308"/>
      <c r="V419" s="1308"/>
      <c r="W419" s="1308"/>
      <c r="X419" s="1308"/>
    </row>
    <row r="420">
      <c r="A420" s="836"/>
      <c r="B420" s="1308"/>
      <c r="C420" s="1308"/>
      <c r="D420" s="1308"/>
      <c r="E420" s="1308"/>
      <c r="F420" s="1308"/>
      <c r="G420" s="1308"/>
      <c r="H420" s="1308"/>
      <c r="I420" s="1308"/>
      <c r="J420" s="1308"/>
      <c r="K420" s="1308"/>
      <c r="L420" s="1308"/>
      <c r="M420" s="1308"/>
      <c r="N420" s="1308"/>
      <c r="O420" s="1308"/>
      <c r="P420" s="1308"/>
      <c r="Q420" s="1308"/>
      <c r="R420" s="1308"/>
      <c r="S420" s="1308"/>
      <c r="T420" s="1308"/>
      <c r="U420" s="1308"/>
      <c r="V420" s="1308"/>
      <c r="W420" s="1308"/>
      <c r="X420" s="1308"/>
    </row>
    <row r="421">
      <c r="A421" s="836"/>
      <c r="B421" s="1308"/>
      <c r="C421" s="1308"/>
      <c r="D421" s="1308"/>
      <c r="E421" s="1308"/>
      <c r="F421" s="1308"/>
      <c r="G421" s="1308"/>
      <c r="H421" s="1308"/>
      <c r="I421" s="1308"/>
      <c r="J421" s="1308"/>
      <c r="K421" s="1308"/>
      <c r="L421" s="1308"/>
      <c r="M421" s="1308"/>
      <c r="N421" s="1308"/>
      <c r="O421" s="1308"/>
      <c r="P421" s="1308"/>
      <c r="Q421" s="1308"/>
      <c r="R421" s="1308"/>
      <c r="S421" s="1308"/>
      <c r="T421" s="1308"/>
      <c r="U421" s="1308"/>
      <c r="V421" s="1308"/>
      <c r="W421" s="1308"/>
      <c r="X421" s="1308"/>
    </row>
    <row r="422">
      <c r="A422" s="836"/>
      <c r="B422" s="1308"/>
      <c r="C422" s="1308"/>
      <c r="D422" s="1308"/>
      <c r="E422" s="1308"/>
      <c r="F422" s="1308"/>
      <c r="G422" s="1308"/>
      <c r="H422" s="1308"/>
      <c r="I422" s="1308"/>
      <c r="J422" s="1308"/>
      <c r="K422" s="1308"/>
      <c r="L422" s="1308"/>
      <c r="M422" s="1308"/>
      <c r="N422" s="1308"/>
      <c r="O422" s="1308"/>
      <c r="P422" s="1308"/>
      <c r="Q422" s="1308"/>
      <c r="R422" s="1308"/>
      <c r="S422" s="1308"/>
      <c r="T422" s="1308"/>
      <c r="U422" s="1308"/>
      <c r="V422" s="1308"/>
      <c r="W422" s="1308"/>
      <c r="X422" s="1308"/>
    </row>
    <row r="423">
      <c r="A423" s="836"/>
      <c r="B423" s="1308"/>
      <c r="C423" s="1308"/>
      <c r="D423" s="1308"/>
      <c r="E423" s="1308"/>
      <c r="F423" s="1308"/>
      <c r="G423" s="1308"/>
      <c r="H423" s="1308"/>
      <c r="I423" s="1308"/>
      <c r="J423" s="1308"/>
      <c r="K423" s="1308"/>
      <c r="L423" s="1308"/>
      <c r="M423" s="1308"/>
      <c r="N423" s="1308"/>
      <c r="O423" s="1308"/>
      <c r="P423" s="1308"/>
      <c r="Q423" s="1308"/>
      <c r="R423" s="1308"/>
      <c r="S423" s="1308"/>
      <c r="T423" s="1308"/>
      <c r="U423" s="1308"/>
      <c r="V423" s="1308"/>
      <c r="W423" s="1308"/>
      <c r="X423" s="1308"/>
    </row>
    <row r="424">
      <c r="A424" s="836"/>
      <c r="B424" s="1308"/>
      <c r="C424" s="1308"/>
      <c r="D424" s="1308"/>
      <c r="E424" s="1308"/>
      <c r="F424" s="1308"/>
      <c r="G424" s="1308"/>
      <c r="H424" s="1308"/>
      <c r="I424" s="1308"/>
      <c r="J424" s="1308"/>
      <c r="K424" s="1308"/>
      <c r="L424" s="1308"/>
      <c r="M424" s="1308"/>
      <c r="N424" s="1308"/>
      <c r="O424" s="1308"/>
      <c r="P424" s="1308"/>
      <c r="Q424" s="1308"/>
      <c r="R424" s="1308"/>
      <c r="S424" s="1308"/>
      <c r="T424" s="1308"/>
      <c r="U424" s="1308"/>
      <c r="V424" s="1308"/>
      <c r="W424" s="1308"/>
      <c r="X424" s="1308"/>
    </row>
    <row r="425">
      <c r="A425" s="836"/>
      <c r="B425" s="1308"/>
      <c r="C425" s="1308"/>
      <c r="D425" s="1308"/>
      <c r="E425" s="1308"/>
      <c r="F425" s="1308"/>
      <c r="G425" s="1308"/>
      <c r="H425" s="1308"/>
      <c r="I425" s="1308"/>
      <c r="J425" s="1308"/>
      <c r="K425" s="1308"/>
      <c r="L425" s="1308"/>
      <c r="M425" s="1308"/>
      <c r="N425" s="1308"/>
      <c r="O425" s="1308"/>
      <c r="P425" s="1308"/>
      <c r="Q425" s="1308"/>
      <c r="R425" s="1308"/>
      <c r="S425" s="1308"/>
      <c r="T425" s="1308"/>
      <c r="U425" s="1308"/>
      <c r="V425" s="1308"/>
      <c r="W425" s="1308"/>
      <c r="X425" s="1308"/>
    </row>
    <row r="426">
      <c r="A426" s="836"/>
      <c r="B426" s="1308"/>
      <c r="C426" s="1308"/>
      <c r="D426" s="1308"/>
      <c r="E426" s="1308"/>
      <c r="F426" s="1308"/>
      <c r="G426" s="1308"/>
      <c r="H426" s="1308"/>
      <c r="I426" s="1308"/>
      <c r="J426" s="1308"/>
      <c r="K426" s="1308"/>
      <c r="L426" s="1308"/>
      <c r="M426" s="1308"/>
      <c r="N426" s="1308"/>
      <c r="O426" s="1308"/>
      <c r="P426" s="1308"/>
      <c r="Q426" s="1308"/>
      <c r="R426" s="1308"/>
      <c r="S426" s="1308"/>
      <c r="T426" s="1308"/>
      <c r="U426" s="1308"/>
      <c r="V426" s="1308"/>
      <c r="W426" s="1308"/>
      <c r="X426" s="1308"/>
    </row>
    <row r="427">
      <c r="A427" s="836"/>
      <c r="B427" s="1308"/>
      <c r="C427" s="1308"/>
      <c r="D427" s="1308"/>
      <c r="E427" s="1308"/>
      <c r="F427" s="1308"/>
      <c r="G427" s="1308"/>
      <c r="H427" s="1308"/>
      <c r="I427" s="1308"/>
      <c r="J427" s="1308"/>
      <c r="K427" s="1308"/>
      <c r="L427" s="1308"/>
      <c r="M427" s="1308"/>
      <c r="N427" s="1308"/>
      <c r="O427" s="1308"/>
      <c r="P427" s="1308"/>
      <c r="Q427" s="1308"/>
      <c r="R427" s="1308"/>
      <c r="S427" s="1308"/>
      <c r="T427" s="1308"/>
      <c r="U427" s="1308"/>
      <c r="V427" s="1308"/>
      <c r="W427" s="1308"/>
      <c r="X427" s="1308"/>
    </row>
    <row r="428">
      <c r="A428" s="836"/>
      <c r="B428" s="1308"/>
      <c r="C428" s="1308"/>
      <c r="D428" s="1308"/>
      <c r="E428" s="1308"/>
      <c r="F428" s="1308"/>
      <c r="G428" s="1308"/>
      <c r="H428" s="1308"/>
      <c r="I428" s="1308"/>
      <c r="J428" s="1308"/>
      <c r="K428" s="1308"/>
      <c r="L428" s="1308"/>
      <c r="M428" s="1308"/>
      <c r="N428" s="1308"/>
      <c r="O428" s="1308"/>
      <c r="P428" s="1308"/>
      <c r="Q428" s="1308"/>
      <c r="R428" s="1308"/>
      <c r="S428" s="1308"/>
      <c r="T428" s="1308"/>
      <c r="U428" s="1308"/>
      <c r="V428" s="1308"/>
      <c r="W428" s="1308"/>
      <c r="X428" s="1308"/>
    </row>
    <row r="429">
      <c r="A429" s="836"/>
      <c r="B429" s="1308"/>
      <c r="C429" s="1308"/>
      <c r="D429" s="1308"/>
      <c r="E429" s="1308"/>
      <c r="F429" s="1308"/>
      <c r="G429" s="1308"/>
      <c r="H429" s="1308"/>
      <c r="I429" s="1308"/>
      <c r="J429" s="1308"/>
      <c r="K429" s="1308"/>
      <c r="L429" s="1308"/>
      <c r="M429" s="1308"/>
      <c r="N429" s="1308"/>
      <c r="O429" s="1308"/>
      <c r="P429" s="1308"/>
      <c r="Q429" s="1308"/>
      <c r="R429" s="1308"/>
      <c r="S429" s="1308"/>
      <c r="T429" s="1308"/>
      <c r="U429" s="1308"/>
      <c r="V429" s="1308"/>
      <c r="W429" s="1308"/>
      <c r="X429" s="1308"/>
    </row>
    <row r="430">
      <c r="A430" s="836"/>
      <c r="B430" s="1308"/>
      <c r="C430" s="1308"/>
      <c r="D430" s="1308"/>
      <c r="E430" s="1308"/>
      <c r="F430" s="1308"/>
      <c r="G430" s="1308"/>
      <c r="H430" s="1308"/>
      <c r="I430" s="1308"/>
      <c r="J430" s="1308"/>
      <c r="K430" s="1308"/>
      <c r="L430" s="1308"/>
      <c r="M430" s="1308"/>
      <c r="N430" s="1308"/>
      <c r="O430" s="1308"/>
      <c r="P430" s="1308"/>
      <c r="Q430" s="1308"/>
      <c r="R430" s="1308"/>
      <c r="S430" s="1308"/>
      <c r="T430" s="1308"/>
      <c r="U430" s="1308"/>
      <c r="V430" s="1308"/>
      <c r="W430" s="1308"/>
      <c r="X430" s="1308"/>
    </row>
    <row r="431">
      <c r="A431" s="836"/>
      <c r="B431" s="1308"/>
      <c r="C431" s="1308"/>
      <c r="D431" s="1308"/>
      <c r="E431" s="1308"/>
      <c r="F431" s="1308"/>
      <c r="G431" s="1308"/>
      <c r="H431" s="1308"/>
      <c r="I431" s="1308"/>
      <c r="J431" s="1308"/>
      <c r="K431" s="1308"/>
      <c r="L431" s="1308"/>
      <c r="M431" s="1308"/>
      <c r="N431" s="1308"/>
      <c r="O431" s="1308"/>
      <c r="P431" s="1308"/>
      <c r="Q431" s="1308"/>
      <c r="R431" s="1308"/>
      <c r="S431" s="1308"/>
      <c r="T431" s="1308"/>
      <c r="U431" s="1308"/>
      <c r="V431" s="1308"/>
      <c r="W431" s="1308"/>
      <c r="X431" s="1308"/>
    </row>
    <row r="432">
      <c r="A432" s="836"/>
      <c r="B432" s="1308"/>
      <c r="C432" s="1308"/>
      <c r="D432" s="1308"/>
      <c r="E432" s="1308"/>
      <c r="F432" s="1308"/>
      <c r="G432" s="1308"/>
      <c r="H432" s="1308"/>
      <c r="I432" s="1308"/>
      <c r="J432" s="1308"/>
      <c r="K432" s="1308"/>
      <c r="L432" s="1308"/>
      <c r="M432" s="1308"/>
      <c r="N432" s="1308"/>
      <c r="O432" s="1308"/>
      <c r="P432" s="1308"/>
      <c r="Q432" s="1308"/>
      <c r="R432" s="1308"/>
      <c r="S432" s="1308"/>
      <c r="T432" s="1308"/>
      <c r="U432" s="1308"/>
      <c r="V432" s="1308"/>
      <c r="W432" s="1308"/>
      <c r="X432" s="1308"/>
    </row>
    <row r="433">
      <c r="A433" s="836"/>
      <c r="B433" s="1308"/>
      <c r="C433" s="1308"/>
      <c r="D433" s="1308"/>
      <c r="E433" s="1308"/>
      <c r="F433" s="1308"/>
      <c r="G433" s="1308"/>
      <c r="H433" s="1308"/>
      <c r="I433" s="1308"/>
      <c r="J433" s="1308"/>
      <c r="K433" s="1308"/>
      <c r="L433" s="1308"/>
      <c r="M433" s="1308"/>
      <c r="N433" s="1308"/>
      <c r="O433" s="1308"/>
      <c r="P433" s="1308"/>
      <c r="Q433" s="1308"/>
      <c r="R433" s="1308"/>
      <c r="S433" s="1308"/>
      <c r="T433" s="1308"/>
      <c r="U433" s="1308"/>
      <c r="V433" s="1308"/>
      <c r="W433" s="1308"/>
      <c r="X433" s="1308"/>
    </row>
    <row r="434">
      <c r="A434" s="836"/>
      <c r="B434" s="1308"/>
      <c r="C434" s="1308"/>
      <c r="D434" s="1308"/>
      <c r="E434" s="1308"/>
      <c r="F434" s="1308"/>
      <c r="G434" s="1308"/>
      <c r="H434" s="1308"/>
      <c r="I434" s="1308"/>
      <c r="J434" s="1308"/>
      <c r="K434" s="1308"/>
      <c r="L434" s="1308"/>
      <c r="M434" s="1308"/>
      <c r="N434" s="1308"/>
      <c r="O434" s="1308"/>
      <c r="P434" s="1308"/>
      <c r="Q434" s="1308"/>
      <c r="R434" s="1308"/>
      <c r="S434" s="1308"/>
      <c r="T434" s="1308"/>
      <c r="U434" s="1308"/>
      <c r="V434" s="1308"/>
      <c r="W434" s="1308"/>
      <c r="X434" s="1308"/>
    </row>
    <row r="435">
      <c r="A435" s="836"/>
      <c r="B435" s="1308"/>
      <c r="C435" s="1308"/>
      <c r="D435" s="1308"/>
      <c r="E435" s="1308"/>
      <c r="F435" s="1308"/>
      <c r="G435" s="1308"/>
      <c r="H435" s="1308"/>
      <c r="I435" s="1308"/>
      <c r="J435" s="1308"/>
      <c r="K435" s="1308"/>
      <c r="L435" s="1308"/>
      <c r="M435" s="1308"/>
      <c r="N435" s="1308"/>
      <c r="O435" s="1308"/>
      <c r="P435" s="1308"/>
      <c r="Q435" s="1308"/>
      <c r="R435" s="1308"/>
      <c r="S435" s="1308"/>
      <c r="T435" s="1308"/>
      <c r="U435" s="1308"/>
      <c r="V435" s="1308"/>
      <c r="W435" s="1308"/>
      <c r="X435" s="1308"/>
    </row>
    <row r="436">
      <c r="A436" s="836"/>
      <c r="B436" s="1308"/>
      <c r="C436" s="1308"/>
      <c r="D436" s="1308"/>
      <c r="E436" s="1308"/>
      <c r="F436" s="1308"/>
      <c r="G436" s="1308"/>
      <c r="H436" s="1308"/>
      <c r="I436" s="1308"/>
      <c r="J436" s="1308"/>
      <c r="K436" s="1308"/>
      <c r="L436" s="1308"/>
      <c r="M436" s="1308"/>
      <c r="N436" s="1308"/>
      <c r="O436" s="1308"/>
      <c r="P436" s="1308"/>
      <c r="Q436" s="1308"/>
      <c r="R436" s="1308"/>
      <c r="S436" s="1308"/>
      <c r="T436" s="1308"/>
      <c r="U436" s="1308"/>
      <c r="V436" s="1308"/>
      <c r="W436" s="1308"/>
      <c r="X436" s="1308"/>
    </row>
    <row r="437">
      <c r="A437" s="836"/>
      <c r="B437" s="1308"/>
      <c r="C437" s="1308"/>
      <c r="D437" s="1308"/>
      <c r="E437" s="1308"/>
      <c r="F437" s="1308"/>
      <c r="G437" s="1308"/>
      <c r="H437" s="1308"/>
      <c r="I437" s="1308"/>
      <c r="J437" s="1308"/>
      <c r="K437" s="1308"/>
      <c r="L437" s="1308"/>
      <c r="M437" s="1308"/>
      <c r="N437" s="1308"/>
      <c r="O437" s="1308"/>
      <c r="P437" s="1308"/>
      <c r="Q437" s="1308"/>
      <c r="R437" s="1308"/>
      <c r="S437" s="1308"/>
      <c r="T437" s="1308"/>
      <c r="U437" s="1308"/>
      <c r="V437" s="1308"/>
      <c r="W437" s="1308"/>
      <c r="X437" s="1308"/>
    </row>
    <row r="438">
      <c r="A438" s="836"/>
      <c r="B438" s="1308"/>
      <c r="C438" s="1308"/>
      <c r="D438" s="1308"/>
      <c r="E438" s="1308"/>
      <c r="F438" s="1308"/>
      <c r="G438" s="1308"/>
      <c r="H438" s="1308"/>
      <c r="I438" s="1308"/>
      <c r="J438" s="1308"/>
      <c r="K438" s="1308"/>
      <c r="L438" s="1308"/>
      <c r="M438" s="1308"/>
      <c r="N438" s="1308"/>
      <c r="O438" s="1308"/>
      <c r="P438" s="1308"/>
      <c r="Q438" s="1308"/>
      <c r="R438" s="1308"/>
      <c r="S438" s="1308"/>
      <c r="T438" s="1308"/>
      <c r="U438" s="1308"/>
      <c r="V438" s="1308"/>
      <c r="W438" s="1308"/>
      <c r="X438" s="1308"/>
    </row>
    <row r="439">
      <c r="A439" s="836"/>
      <c r="B439" s="1308"/>
      <c r="C439" s="1308"/>
      <c r="D439" s="1308"/>
      <c r="E439" s="1308"/>
      <c r="F439" s="1308"/>
      <c r="G439" s="1308"/>
      <c r="H439" s="1308"/>
      <c r="I439" s="1308"/>
      <c r="J439" s="1308"/>
      <c r="K439" s="1308"/>
      <c r="L439" s="1308"/>
      <c r="M439" s="1308"/>
      <c r="N439" s="1308"/>
      <c r="O439" s="1308"/>
      <c r="P439" s="1308"/>
      <c r="Q439" s="1308"/>
      <c r="R439" s="1308"/>
      <c r="S439" s="1308"/>
      <c r="T439" s="1308"/>
      <c r="U439" s="1308"/>
      <c r="V439" s="1308"/>
      <c r="W439" s="1308"/>
      <c r="X439" s="1308"/>
    </row>
    <row r="440">
      <c r="A440" s="836"/>
      <c r="B440" s="1308"/>
      <c r="C440" s="1308"/>
      <c r="D440" s="1308"/>
      <c r="E440" s="1308"/>
      <c r="F440" s="1308"/>
      <c r="G440" s="1308"/>
      <c r="H440" s="1308"/>
      <c r="I440" s="1308"/>
      <c r="J440" s="1308"/>
      <c r="K440" s="1308"/>
      <c r="L440" s="1308"/>
      <c r="M440" s="1308"/>
      <c r="N440" s="1308"/>
      <c r="O440" s="1308"/>
      <c r="P440" s="1308"/>
      <c r="Q440" s="1308"/>
      <c r="R440" s="1308"/>
      <c r="S440" s="1308"/>
      <c r="T440" s="1308"/>
      <c r="U440" s="1308"/>
      <c r="V440" s="1308"/>
      <c r="W440" s="1308"/>
      <c r="X440" s="1308"/>
    </row>
    <row r="441">
      <c r="A441" s="836"/>
      <c r="B441" s="1308"/>
      <c r="C441" s="1308"/>
      <c r="D441" s="1308"/>
      <c r="E441" s="1308"/>
      <c r="F441" s="1308"/>
      <c r="G441" s="1308"/>
      <c r="H441" s="1308"/>
      <c r="I441" s="1308"/>
      <c r="J441" s="1308"/>
      <c r="K441" s="1308"/>
      <c r="L441" s="1308"/>
      <c r="M441" s="1308"/>
      <c r="N441" s="1308"/>
      <c r="O441" s="1308"/>
      <c r="P441" s="1308"/>
      <c r="Q441" s="1308"/>
      <c r="R441" s="1308"/>
      <c r="S441" s="1308"/>
      <c r="T441" s="1308"/>
      <c r="U441" s="1308"/>
      <c r="V441" s="1308"/>
      <c r="W441" s="1308"/>
      <c r="X441" s="1308"/>
    </row>
    <row r="442">
      <c r="A442" s="836"/>
      <c r="B442" s="1308"/>
      <c r="C442" s="1308"/>
      <c r="D442" s="1308"/>
      <c r="E442" s="1308"/>
      <c r="F442" s="1308"/>
      <c r="G442" s="1308"/>
      <c r="H442" s="1308"/>
      <c r="I442" s="1308"/>
      <c r="J442" s="1308"/>
      <c r="K442" s="1308"/>
      <c r="L442" s="1308"/>
      <c r="M442" s="1308"/>
      <c r="N442" s="1308"/>
      <c r="O442" s="1308"/>
      <c r="P442" s="1308"/>
      <c r="Q442" s="1308"/>
      <c r="R442" s="1308"/>
      <c r="S442" s="1308"/>
      <c r="T442" s="1308"/>
      <c r="U442" s="1308"/>
      <c r="V442" s="1308"/>
      <c r="W442" s="1308"/>
      <c r="X442" s="1308"/>
    </row>
    <row r="443">
      <c r="A443" s="836"/>
      <c r="B443" s="1308"/>
      <c r="C443" s="1308"/>
      <c r="D443" s="1308"/>
      <c r="E443" s="1308"/>
      <c r="F443" s="1308"/>
      <c r="G443" s="1308"/>
      <c r="H443" s="1308"/>
      <c r="I443" s="1308"/>
      <c r="J443" s="1308"/>
      <c r="K443" s="1308"/>
      <c r="L443" s="1308"/>
      <c r="M443" s="1308"/>
      <c r="N443" s="1308"/>
      <c r="O443" s="1308"/>
      <c r="P443" s="1308"/>
      <c r="Q443" s="1308"/>
      <c r="R443" s="1308"/>
      <c r="S443" s="1308"/>
      <c r="T443" s="1308"/>
      <c r="U443" s="1308"/>
      <c r="V443" s="1308"/>
      <c r="W443" s="1308"/>
      <c r="X443" s="1308"/>
    </row>
    <row r="444">
      <c r="A444" s="836"/>
      <c r="B444" s="1308"/>
      <c r="C444" s="1308"/>
      <c r="D444" s="1308"/>
      <c r="E444" s="1308"/>
      <c r="F444" s="1308"/>
      <c r="G444" s="1308"/>
      <c r="H444" s="1308"/>
      <c r="I444" s="1308"/>
      <c r="J444" s="1308"/>
      <c r="K444" s="1308"/>
      <c r="L444" s="1308"/>
      <c r="M444" s="1308"/>
      <c r="N444" s="1308"/>
      <c r="O444" s="1308"/>
      <c r="P444" s="1308"/>
      <c r="Q444" s="1308"/>
      <c r="R444" s="1308"/>
      <c r="S444" s="1308"/>
      <c r="T444" s="1308"/>
      <c r="U444" s="1308"/>
      <c r="V444" s="1308"/>
      <c r="W444" s="1308"/>
      <c r="X444" s="1308"/>
    </row>
    <row r="445">
      <c r="A445" s="836"/>
      <c r="B445" s="1308"/>
      <c r="C445" s="1308"/>
      <c r="D445" s="1308"/>
      <c r="E445" s="1308"/>
      <c r="F445" s="1308"/>
      <c r="G445" s="1308"/>
      <c r="H445" s="1308"/>
      <c r="I445" s="1308"/>
      <c r="J445" s="1308"/>
      <c r="K445" s="1308"/>
      <c r="L445" s="1308"/>
      <c r="M445" s="1308"/>
      <c r="N445" s="1308"/>
      <c r="O445" s="1308"/>
      <c r="P445" s="1308"/>
      <c r="Q445" s="1308"/>
      <c r="R445" s="1308"/>
      <c r="S445" s="1308"/>
      <c r="T445" s="1308"/>
      <c r="U445" s="1308"/>
      <c r="V445" s="1308"/>
      <c r="W445" s="1308"/>
      <c r="X445" s="1308"/>
    </row>
    <row r="446">
      <c r="A446" s="836"/>
      <c r="B446" s="1308"/>
      <c r="C446" s="1308"/>
      <c r="D446" s="1308"/>
      <c r="E446" s="1308"/>
      <c r="F446" s="1308"/>
      <c r="G446" s="1308"/>
      <c r="H446" s="1308"/>
      <c r="I446" s="1308"/>
      <c r="J446" s="1308"/>
      <c r="K446" s="1308"/>
      <c r="L446" s="1308"/>
      <c r="M446" s="1308"/>
      <c r="N446" s="1308"/>
      <c r="O446" s="1308"/>
      <c r="P446" s="1308"/>
      <c r="Q446" s="1308"/>
      <c r="R446" s="1308"/>
      <c r="S446" s="1308"/>
      <c r="T446" s="1308"/>
      <c r="U446" s="1308"/>
      <c r="V446" s="1308"/>
      <c r="W446" s="1308"/>
      <c r="X446" s="1308"/>
    </row>
    <row r="447">
      <c r="A447" s="836"/>
      <c r="B447" s="1308"/>
      <c r="C447" s="1308"/>
      <c r="D447" s="1308"/>
      <c r="E447" s="1308"/>
      <c r="F447" s="1308"/>
      <c r="G447" s="1308"/>
      <c r="H447" s="1308"/>
      <c r="I447" s="1308"/>
      <c r="J447" s="1308"/>
      <c r="K447" s="1308"/>
      <c r="L447" s="1308"/>
      <c r="M447" s="1308"/>
      <c r="N447" s="1308"/>
      <c r="O447" s="1308"/>
      <c r="P447" s="1308"/>
      <c r="Q447" s="1308"/>
      <c r="R447" s="1308"/>
      <c r="S447" s="1308"/>
      <c r="T447" s="1308"/>
      <c r="U447" s="1308"/>
      <c r="V447" s="1308"/>
      <c r="W447" s="1308"/>
      <c r="X447" s="1308"/>
    </row>
    <row r="448">
      <c r="A448" s="836"/>
      <c r="B448" s="1308"/>
      <c r="C448" s="1308"/>
      <c r="D448" s="1308"/>
      <c r="E448" s="1308"/>
      <c r="F448" s="1308"/>
      <c r="G448" s="1308"/>
      <c r="H448" s="1308"/>
      <c r="I448" s="1308"/>
      <c r="J448" s="1308"/>
      <c r="K448" s="1308"/>
      <c r="L448" s="1308"/>
      <c r="M448" s="1308"/>
      <c r="N448" s="1308"/>
      <c r="O448" s="1308"/>
      <c r="P448" s="1308"/>
      <c r="Q448" s="1308"/>
      <c r="R448" s="1308"/>
      <c r="S448" s="1308"/>
      <c r="T448" s="1308"/>
      <c r="U448" s="1308"/>
      <c r="V448" s="1308"/>
      <c r="W448" s="1308"/>
      <c r="X448" s="1308"/>
    </row>
    <row r="449">
      <c r="A449" s="836"/>
      <c r="B449" s="1308"/>
      <c r="C449" s="1308"/>
      <c r="D449" s="1308"/>
      <c r="E449" s="1308"/>
      <c r="F449" s="1308"/>
      <c r="G449" s="1308"/>
      <c r="H449" s="1308"/>
      <c r="I449" s="1308"/>
      <c r="J449" s="1308"/>
      <c r="K449" s="1308"/>
      <c r="L449" s="1308"/>
      <c r="M449" s="1308"/>
      <c r="N449" s="1308"/>
      <c r="O449" s="1308"/>
      <c r="P449" s="1308"/>
      <c r="Q449" s="1308"/>
      <c r="R449" s="1308"/>
      <c r="S449" s="1308"/>
      <c r="T449" s="1308"/>
      <c r="U449" s="1308"/>
      <c r="V449" s="1308"/>
      <c r="W449" s="1308"/>
      <c r="X449" s="1308"/>
    </row>
    <row r="450">
      <c r="A450" s="836"/>
      <c r="B450" s="1308"/>
      <c r="C450" s="1308"/>
      <c r="D450" s="1308"/>
      <c r="E450" s="1308"/>
      <c r="F450" s="1308"/>
      <c r="G450" s="1308"/>
      <c r="H450" s="1308"/>
      <c r="I450" s="1308"/>
      <c r="J450" s="1308"/>
      <c r="K450" s="1308"/>
      <c r="L450" s="1308"/>
      <c r="M450" s="1308"/>
      <c r="N450" s="1308"/>
      <c r="O450" s="1308"/>
      <c r="P450" s="1308"/>
      <c r="Q450" s="1308"/>
      <c r="R450" s="1308"/>
      <c r="S450" s="1308"/>
      <c r="T450" s="1308"/>
      <c r="U450" s="1308"/>
      <c r="V450" s="1308"/>
      <c r="W450" s="1308"/>
      <c r="X450" s="1308"/>
    </row>
    <row r="451">
      <c r="A451" s="836"/>
      <c r="B451" s="1308"/>
      <c r="C451" s="1308"/>
      <c r="D451" s="1308"/>
      <c r="E451" s="1308"/>
      <c r="F451" s="1308"/>
      <c r="G451" s="1308"/>
      <c r="H451" s="1308"/>
      <c r="I451" s="1308"/>
      <c r="J451" s="1308"/>
      <c r="K451" s="1308"/>
      <c r="L451" s="1308"/>
      <c r="M451" s="1308"/>
      <c r="N451" s="1308"/>
      <c r="O451" s="1308"/>
      <c r="P451" s="1308"/>
      <c r="Q451" s="1308"/>
      <c r="R451" s="1308"/>
      <c r="S451" s="1308"/>
      <c r="T451" s="1308"/>
      <c r="U451" s="1308"/>
      <c r="V451" s="1308"/>
      <c r="W451" s="1308"/>
      <c r="X451" s="1308"/>
    </row>
    <row r="452">
      <c r="A452" s="836"/>
      <c r="B452" s="1308"/>
      <c r="C452" s="1308"/>
      <c r="D452" s="1308"/>
      <c r="E452" s="1308"/>
      <c r="F452" s="1308"/>
      <c r="G452" s="1308"/>
      <c r="H452" s="1308"/>
      <c r="I452" s="1308"/>
      <c r="J452" s="1308"/>
      <c r="K452" s="1308"/>
      <c r="L452" s="1308"/>
      <c r="M452" s="1308"/>
      <c r="N452" s="1308"/>
      <c r="O452" s="1308"/>
      <c r="P452" s="1308"/>
      <c r="Q452" s="1308"/>
      <c r="R452" s="1308"/>
      <c r="S452" s="1308"/>
      <c r="T452" s="1308"/>
      <c r="U452" s="1308"/>
      <c r="V452" s="1308"/>
      <c r="W452" s="1308"/>
      <c r="X452" s="1308"/>
    </row>
    <row r="453">
      <c r="A453" s="836"/>
      <c r="B453" s="1308"/>
      <c r="C453" s="1308"/>
      <c r="D453" s="1308"/>
      <c r="E453" s="1308"/>
      <c r="F453" s="1308"/>
      <c r="G453" s="1308"/>
      <c r="H453" s="1308"/>
      <c r="I453" s="1308"/>
      <c r="J453" s="1308"/>
      <c r="K453" s="1308"/>
      <c r="L453" s="1308"/>
      <c r="M453" s="1308"/>
      <c r="N453" s="1308"/>
      <c r="O453" s="1308"/>
      <c r="P453" s="1308"/>
      <c r="Q453" s="1308"/>
      <c r="R453" s="1308"/>
      <c r="S453" s="1308"/>
      <c r="T453" s="1308"/>
      <c r="U453" s="1308"/>
      <c r="V453" s="1308"/>
      <c r="W453" s="1308"/>
      <c r="X453" s="1308"/>
    </row>
    <row r="454">
      <c r="A454" s="836"/>
      <c r="B454" s="1308"/>
      <c r="C454" s="1308"/>
      <c r="D454" s="1308"/>
      <c r="E454" s="1308"/>
      <c r="F454" s="1308"/>
      <c r="G454" s="1308"/>
      <c r="H454" s="1308"/>
      <c r="I454" s="1308"/>
      <c r="J454" s="1308"/>
      <c r="K454" s="1308"/>
      <c r="L454" s="1308"/>
      <c r="M454" s="1308"/>
      <c r="N454" s="1308"/>
      <c r="O454" s="1308"/>
      <c r="P454" s="1308"/>
      <c r="Q454" s="1308"/>
      <c r="R454" s="1308"/>
      <c r="S454" s="1308"/>
      <c r="T454" s="1308"/>
      <c r="U454" s="1308"/>
      <c r="V454" s="1308"/>
      <c r="W454" s="1308"/>
      <c r="X454" s="1308"/>
    </row>
    <row r="455">
      <c r="A455" s="836"/>
      <c r="B455" s="1308"/>
      <c r="C455" s="1308"/>
      <c r="D455" s="1308"/>
      <c r="E455" s="1308"/>
      <c r="F455" s="1308"/>
      <c r="G455" s="1308"/>
      <c r="H455" s="1308"/>
      <c r="I455" s="1308"/>
      <c r="J455" s="1308"/>
      <c r="K455" s="1308"/>
      <c r="L455" s="1308"/>
      <c r="M455" s="1308"/>
      <c r="N455" s="1308"/>
      <c r="O455" s="1308"/>
      <c r="P455" s="1308"/>
      <c r="Q455" s="1308"/>
      <c r="R455" s="1308"/>
      <c r="S455" s="1308"/>
      <c r="T455" s="1308"/>
      <c r="U455" s="1308"/>
      <c r="V455" s="1308"/>
      <c r="W455" s="1308"/>
      <c r="X455" s="1308"/>
    </row>
    <row r="456">
      <c r="A456" s="836"/>
      <c r="B456" s="1308"/>
      <c r="C456" s="1308"/>
      <c r="D456" s="1308"/>
      <c r="E456" s="1308"/>
      <c r="F456" s="1308"/>
      <c r="G456" s="1308"/>
      <c r="H456" s="1308"/>
      <c r="I456" s="1308"/>
      <c r="J456" s="1308"/>
      <c r="K456" s="1308"/>
      <c r="L456" s="1308"/>
      <c r="M456" s="1308"/>
      <c r="N456" s="1308"/>
      <c r="O456" s="1308"/>
      <c r="P456" s="1308"/>
      <c r="Q456" s="1308"/>
      <c r="R456" s="1308"/>
      <c r="S456" s="1308"/>
      <c r="T456" s="1308"/>
      <c r="U456" s="1308"/>
      <c r="V456" s="1308"/>
      <c r="W456" s="1308"/>
      <c r="X456" s="1308"/>
    </row>
    <row r="457">
      <c r="A457" s="836"/>
      <c r="B457" s="1308"/>
      <c r="C457" s="1308"/>
      <c r="D457" s="1308"/>
      <c r="E457" s="1308"/>
      <c r="F457" s="1308"/>
      <c r="G457" s="1308"/>
      <c r="H457" s="1308"/>
      <c r="I457" s="1308"/>
      <c r="J457" s="1308"/>
      <c r="K457" s="1308"/>
      <c r="L457" s="1308"/>
      <c r="M457" s="1308"/>
      <c r="N457" s="1308"/>
      <c r="O457" s="1308"/>
      <c r="P457" s="1308"/>
      <c r="Q457" s="1308"/>
      <c r="R457" s="1308"/>
      <c r="S457" s="1308"/>
      <c r="T457" s="1308"/>
      <c r="U457" s="1308"/>
      <c r="V457" s="1308"/>
      <c r="W457" s="1308"/>
      <c r="X457" s="1308"/>
    </row>
    <row r="458">
      <c r="A458" s="836"/>
      <c r="B458" s="1308"/>
      <c r="C458" s="1308"/>
      <c r="D458" s="1308"/>
      <c r="E458" s="1308"/>
      <c r="F458" s="1308"/>
      <c r="G458" s="1308"/>
      <c r="H458" s="1308"/>
      <c r="I458" s="1308"/>
      <c r="J458" s="1308"/>
      <c r="K458" s="1308"/>
      <c r="L458" s="1308"/>
      <c r="M458" s="1308"/>
      <c r="N458" s="1308"/>
      <c r="O458" s="1308"/>
      <c r="P458" s="1308"/>
      <c r="Q458" s="1308"/>
      <c r="R458" s="1308"/>
      <c r="S458" s="1308"/>
      <c r="T458" s="1308"/>
      <c r="U458" s="1308"/>
      <c r="V458" s="1308"/>
      <c r="W458" s="1308"/>
      <c r="X458" s="1308"/>
    </row>
    <row r="459">
      <c r="A459" s="836"/>
      <c r="B459" s="1308"/>
      <c r="C459" s="1308"/>
      <c r="D459" s="1308"/>
      <c r="E459" s="1308"/>
      <c r="F459" s="1308"/>
      <c r="G459" s="1308"/>
      <c r="H459" s="1308"/>
      <c r="I459" s="1308"/>
      <c r="J459" s="1308"/>
      <c r="K459" s="1308"/>
      <c r="L459" s="1308"/>
      <c r="M459" s="1308"/>
      <c r="N459" s="1308"/>
      <c r="O459" s="1308"/>
      <c r="P459" s="1308"/>
      <c r="Q459" s="1308"/>
      <c r="R459" s="1308"/>
      <c r="S459" s="1308"/>
      <c r="T459" s="1308"/>
      <c r="U459" s="1308"/>
      <c r="V459" s="1308"/>
      <c r="W459" s="1308"/>
      <c r="X459" s="1308"/>
    </row>
    <row r="460">
      <c r="A460" s="836"/>
      <c r="B460" s="1308"/>
      <c r="C460" s="1308"/>
      <c r="D460" s="1308"/>
      <c r="E460" s="1308"/>
      <c r="F460" s="1308"/>
      <c r="G460" s="1308"/>
      <c r="H460" s="1308"/>
      <c r="I460" s="1308"/>
      <c r="J460" s="1308"/>
      <c r="K460" s="1308"/>
      <c r="L460" s="1308"/>
      <c r="M460" s="1308"/>
      <c r="N460" s="1308"/>
      <c r="O460" s="1308"/>
      <c r="P460" s="1308"/>
      <c r="Q460" s="1308"/>
      <c r="R460" s="1308"/>
      <c r="S460" s="1308"/>
      <c r="T460" s="1308"/>
      <c r="U460" s="1308"/>
      <c r="V460" s="1308"/>
      <c r="W460" s="1308"/>
      <c r="X460" s="1308"/>
    </row>
    <row r="461">
      <c r="A461" s="836"/>
      <c r="B461" s="1308"/>
      <c r="C461" s="1308"/>
      <c r="D461" s="1308"/>
      <c r="E461" s="1308"/>
      <c r="F461" s="1308"/>
      <c r="G461" s="1308"/>
      <c r="H461" s="1308"/>
      <c r="I461" s="1308"/>
      <c r="J461" s="1308"/>
      <c r="K461" s="1308"/>
      <c r="L461" s="1308"/>
      <c r="M461" s="1308"/>
      <c r="N461" s="1308"/>
      <c r="O461" s="1308"/>
      <c r="P461" s="1308"/>
      <c r="Q461" s="1308"/>
      <c r="R461" s="1308"/>
      <c r="S461" s="1308"/>
      <c r="T461" s="1308"/>
      <c r="U461" s="1308"/>
      <c r="V461" s="1308"/>
      <c r="W461" s="1308"/>
      <c r="X461" s="1308"/>
    </row>
    <row r="462">
      <c r="A462" s="836"/>
      <c r="B462" s="1308"/>
      <c r="C462" s="1308"/>
      <c r="D462" s="1308"/>
      <c r="E462" s="1308"/>
      <c r="F462" s="1308"/>
      <c r="G462" s="1308"/>
      <c r="H462" s="1308"/>
      <c r="I462" s="1308"/>
      <c r="J462" s="1308"/>
      <c r="K462" s="1308"/>
      <c r="L462" s="1308"/>
      <c r="M462" s="1308"/>
      <c r="N462" s="1308"/>
      <c r="O462" s="1308"/>
      <c r="P462" s="1308"/>
      <c r="Q462" s="1308"/>
      <c r="R462" s="1308"/>
      <c r="S462" s="1308"/>
      <c r="T462" s="1308"/>
      <c r="U462" s="1308"/>
      <c r="V462" s="1308"/>
      <c r="W462" s="1308"/>
      <c r="X462" s="1308"/>
    </row>
    <row r="463">
      <c r="A463" s="836"/>
      <c r="B463" s="1308"/>
      <c r="C463" s="1308"/>
      <c r="D463" s="1308"/>
      <c r="E463" s="1308"/>
      <c r="F463" s="1308"/>
      <c r="G463" s="1308"/>
      <c r="H463" s="1308"/>
      <c r="I463" s="1308"/>
      <c r="J463" s="1308"/>
      <c r="K463" s="1308"/>
      <c r="L463" s="1308"/>
      <c r="M463" s="1308"/>
      <c r="N463" s="1308"/>
      <c r="O463" s="1308"/>
      <c r="P463" s="1308"/>
      <c r="Q463" s="1308"/>
      <c r="R463" s="1308"/>
      <c r="S463" s="1308"/>
      <c r="T463" s="1308"/>
      <c r="U463" s="1308"/>
      <c r="V463" s="1308"/>
      <c r="W463" s="1308"/>
      <c r="X463" s="1308"/>
    </row>
    <row r="464">
      <c r="A464" s="836"/>
      <c r="B464" s="1308"/>
      <c r="C464" s="1308"/>
      <c r="D464" s="1308"/>
      <c r="E464" s="1308"/>
      <c r="F464" s="1308"/>
      <c r="G464" s="1308"/>
      <c r="H464" s="1308"/>
      <c r="I464" s="1308"/>
      <c r="J464" s="1308"/>
      <c r="K464" s="1308"/>
      <c r="L464" s="1308"/>
      <c r="M464" s="1308"/>
      <c r="N464" s="1308"/>
      <c r="O464" s="1308"/>
      <c r="P464" s="1308"/>
      <c r="Q464" s="1308"/>
      <c r="R464" s="1308"/>
      <c r="S464" s="1308"/>
      <c r="T464" s="1308"/>
      <c r="U464" s="1308"/>
      <c r="V464" s="1308"/>
      <c r="W464" s="1308"/>
      <c r="X464" s="1308"/>
    </row>
    <row r="465">
      <c r="A465" s="836"/>
      <c r="B465" s="1308"/>
      <c r="C465" s="1308"/>
      <c r="D465" s="1308"/>
      <c r="E465" s="1308"/>
      <c r="F465" s="1308"/>
      <c r="G465" s="1308"/>
      <c r="H465" s="1308"/>
      <c r="I465" s="1308"/>
      <c r="J465" s="1308"/>
      <c r="K465" s="1308"/>
      <c r="L465" s="1308"/>
      <c r="M465" s="1308"/>
      <c r="N465" s="1308"/>
      <c r="O465" s="1308"/>
      <c r="P465" s="1308"/>
      <c r="Q465" s="1308"/>
      <c r="R465" s="1308"/>
      <c r="S465" s="1308"/>
      <c r="T465" s="1308"/>
      <c r="U465" s="1308"/>
      <c r="V465" s="1308"/>
      <c r="W465" s="1308"/>
      <c r="X465" s="1308"/>
    </row>
    <row r="466">
      <c r="A466" s="836"/>
      <c r="B466" s="1308"/>
      <c r="C466" s="1308"/>
      <c r="D466" s="1308"/>
      <c r="E466" s="1308"/>
      <c r="F466" s="1308"/>
      <c r="G466" s="1308"/>
      <c r="H466" s="1308"/>
      <c r="I466" s="1308"/>
      <c r="J466" s="1308"/>
      <c r="K466" s="1308"/>
      <c r="L466" s="1308"/>
      <c r="M466" s="1308"/>
      <c r="N466" s="1308"/>
      <c r="O466" s="1308"/>
      <c r="P466" s="1308"/>
      <c r="Q466" s="1308"/>
      <c r="R466" s="1308"/>
      <c r="S466" s="1308"/>
      <c r="T466" s="1308"/>
      <c r="U466" s="1308"/>
      <c r="V466" s="1308"/>
      <c r="W466" s="1308"/>
      <c r="X466" s="1308"/>
    </row>
    <row r="467">
      <c r="A467" s="836"/>
      <c r="B467" s="1308"/>
      <c r="C467" s="1308"/>
      <c r="D467" s="1308"/>
      <c r="E467" s="1308"/>
      <c r="F467" s="1308"/>
      <c r="G467" s="1308"/>
      <c r="H467" s="1308"/>
      <c r="I467" s="1308"/>
      <c r="J467" s="1308"/>
      <c r="K467" s="1308"/>
      <c r="L467" s="1308"/>
      <c r="M467" s="1308"/>
      <c r="N467" s="1308"/>
      <c r="O467" s="1308"/>
      <c r="P467" s="1308"/>
      <c r="Q467" s="1308"/>
      <c r="R467" s="1308"/>
      <c r="S467" s="1308"/>
      <c r="T467" s="1308"/>
      <c r="U467" s="1308"/>
      <c r="V467" s="1308"/>
      <c r="W467" s="1308"/>
      <c r="X467" s="1308"/>
    </row>
    <row r="468">
      <c r="A468" s="836"/>
      <c r="B468" s="1308"/>
      <c r="C468" s="1308"/>
      <c r="D468" s="1308"/>
      <c r="E468" s="1308"/>
      <c r="F468" s="1308"/>
      <c r="G468" s="1308"/>
      <c r="H468" s="1308"/>
      <c r="I468" s="1308"/>
      <c r="J468" s="1308"/>
      <c r="K468" s="1308"/>
      <c r="L468" s="1308"/>
      <c r="M468" s="1308"/>
      <c r="N468" s="1308"/>
      <c r="O468" s="1308"/>
      <c r="P468" s="1308"/>
      <c r="Q468" s="1308"/>
      <c r="R468" s="1308"/>
      <c r="S468" s="1308"/>
      <c r="T468" s="1308"/>
      <c r="U468" s="1308"/>
      <c r="V468" s="1308"/>
      <c r="W468" s="1308"/>
      <c r="X468" s="1308"/>
    </row>
    <row r="469">
      <c r="A469" s="836"/>
      <c r="B469" s="1308"/>
      <c r="C469" s="1308"/>
      <c r="D469" s="1308"/>
      <c r="E469" s="1308"/>
      <c r="F469" s="1308"/>
      <c r="G469" s="1308"/>
      <c r="H469" s="1308"/>
      <c r="I469" s="1308"/>
      <c r="J469" s="1308"/>
      <c r="K469" s="1308"/>
      <c r="L469" s="1308"/>
      <c r="M469" s="1308"/>
      <c r="N469" s="1308"/>
      <c r="O469" s="1308"/>
      <c r="P469" s="1308"/>
      <c r="Q469" s="1308"/>
      <c r="R469" s="1308"/>
      <c r="S469" s="1308"/>
      <c r="T469" s="1308"/>
      <c r="U469" s="1308"/>
      <c r="V469" s="1308"/>
      <c r="W469" s="1308"/>
      <c r="X469" s="1308"/>
    </row>
    <row r="470">
      <c r="A470" s="836"/>
      <c r="B470" s="1308"/>
      <c r="C470" s="1308"/>
      <c r="D470" s="1308"/>
      <c r="E470" s="1308"/>
      <c r="F470" s="1308"/>
      <c r="G470" s="1308"/>
      <c r="H470" s="1308"/>
      <c r="I470" s="1308"/>
      <c r="J470" s="1308"/>
      <c r="K470" s="1308"/>
      <c r="L470" s="1308"/>
      <c r="M470" s="1308"/>
      <c r="N470" s="1308"/>
      <c r="O470" s="1308"/>
      <c r="P470" s="1308"/>
      <c r="Q470" s="1308"/>
      <c r="R470" s="1308"/>
      <c r="S470" s="1308"/>
      <c r="T470" s="1308"/>
      <c r="U470" s="1308"/>
      <c r="V470" s="1308"/>
      <c r="W470" s="1308"/>
      <c r="X470" s="1308"/>
    </row>
    <row r="471">
      <c r="A471" s="836"/>
      <c r="B471" s="1308"/>
      <c r="C471" s="1308"/>
      <c r="D471" s="1308"/>
      <c r="E471" s="1308"/>
      <c r="F471" s="1308"/>
      <c r="G471" s="1308"/>
      <c r="H471" s="1308"/>
      <c r="I471" s="1308"/>
      <c r="J471" s="1308"/>
      <c r="K471" s="1308"/>
      <c r="L471" s="1308"/>
      <c r="M471" s="1308"/>
      <c r="N471" s="1308"/>
      <c r="O471" s="1308"/>
      <c r="P471" s="1308"/>
      <c r="Q471" s="1308"/>
      <c r="R471" s="1308"/>
      <c r="S471" s="1308"/>
      <c r="T471" s="1308"/>
      <c r="U471" s="1308"/>
      <c r="V471" s="1308"/>
      <c r="W471" s="1308"/>
      <c r="X471" s="1308"/>
    </row>
    <row r="472">
      <c r="A472" s="836"/>
      <c r="B472" s="1308"/>
      <c r="C472" s="1308"/>
      <c r="D472" s="1308"/>
      <c r="E472" s="1308"/>
      <c r="F472" s="1308"/>
      <c r="G472" s="1308"/>
      <c r="H472" s="1308"/>
      <c r="I472" s="1308"/>
      <c r="J472" s="1308"/>
      <c r="K472" s="1308"/>
      <c r="L472" s="1308"/>
      <c r="M472" s="1308"/>
      <c r="N472" s="1308"/>
      <c r="O472" s="1308"/>
      <c r="P472" s="1308"/>
      <c r="Q472" s="1308"/>
      <c r="R472" s="1308"/>
      <c r="S472" s="1308"/>
      <c r="T472" s="1308"/>
      <c r="U472" s="1308"/>
      <c r="V472" s="1308"/>
      <c r="W472" s="1308"/>
      <c r="X472" s="1308"/>
    </row>
    <row r="473">
      <c r="A473" s="836"/>
      <c r="B473" s="1308"/>
      <c r="C473" s="1308"/>
      <c r="D473" s="1308"/>
      <c r="E473" s="1308"/>
      <c r="F473" s="1308"/>
      <c r="G473" s="1308"/>
      <c r="H473" s="1308"/>
      <c r="I473" s="1308"/>
      <c r="J473" s="1308"/>
      <c r="K473" s="1308"/>
      <c r="L473" s="1308"/>
      <c r="M473" s="1308"/>
      <c r="N473" s="1308"/>
      <c r="O473" s="1308"/>
      <c r="P473" s="1308"/>
      <c r="Q473" s="1308"/>
      <c r="R473" s="1308"/>
      <c r="S473" s="1308"/>
      <c r="T473" s="1308"/>
      <c r="U473" s="1308"/>
      <c r="V473" s="1308"/>
      <c r="W473" s="1308"/>
      <c r="X473" s="1308"/>
    </row>
    <row r="474">
      <c r="A474" s="836"/>
      <c r="B474" s="1308"/>
      <c r="C474" s="1308"/>
      <c r="D474" s="1308"/>
      <c r="E474" s="1308"/>
      <c r="F474" s="1308"/>
      <c r="G474" s="1308"/>
      <c r="H474" s="1308"/>
      <c r="I474" s="1308"/>
      <c r="J474" s="1308"/>
      <c r="K474" s="1308"/>
      <c r="L474" s="1308"/>
      <c r="M474" s="1308"/>
      <c r="N474" s="1308"/>
      <c r="O474" s="1308"/>
      <c r="P474" s="1308"/>
      <c r="Q474" s="1308"/>
      <c r="R474" s="1308"/>
      <c r="S474" s="1308"/>
      <c r="T474" s="1308"/>
      <c r="U474" s="1308"/>
      <c r="V474" s="1308"/>
      <c r="W474" s="1308"/>
      <c r="X474" s="1308"/>
    </row>
    <row r="475">
      <c r="A475" s="836"/>
      <c r="B475" s="1308"/>
      <c r="C475" s="1308"/>
      <c r="D475" s="1308"/>
      <c r="E475" s="1308"/>
      <c r="F475" s="1308"/>
      <c r="G475" s="1308"/>
      <c r="H475" s="1308"/>
      <c r="I475" s="1308"/>
      <c r="J475" s="1308"/>
      <c r="K475" s="1308"/>
      <c r="L475" s="1308"/>
      <c r="M475" s="1308"/>
      <c r="N475" s="1308"/>
      <c r="O475" s="1308"/>
      <c r="P475" s="1308"/>
      <c r="Q475" s="1308"/>
      <c r="R475" s="1308"/>
      <c r="S475" s="1308"/>
      <c r="T475" s="1308"/>
      <c r="U475" s="1308"/>
      <c r="V475" s="1308"/>
      <c r="W475" s="1308"/>
      <c r="X475" s="1308"/>
    </row>
    <row r="476">
      <c r="A476" s="836"/>
      <c r="B476" s="1308"/>
      <c r="C476" s="1308"/>
      <c r="D476" s="1308"/>
      <c r="E476" s="1308"/>
      <c r="F476" s="1308"/>
      <c r="G476" s="1308"/>
      <c r="H476" s="1308"/>
      <c r="I476" s="1308"/>
      <c r="J476" s="1308"/>
      <c r="K476" s="1308"/>
      <c r="L476" s="1308"/>
      <c r="M476" s="1308"/>
      <c r="N476" s="1308"/>
      <c r="O476" s="1308"/>
      <c r="P476" s="1308"/>
      <c r="Q476" s="1308"/>
      <c r="R476" s="1308"/>
      <c r="S476" s="1308"/>
      <c r="T476" s="1308"/>
      <c r="U476" s="1308"/>
      <c r="V476" s="1308"/>
      <c r="W476" s="1308"/>
      <c r="X476" s="1308"/>
    </row>
    <row r="477">
      <c r="A477" s="836"/>
      <c r="B477" s="1308"/>
      <c r="C477" s="1308"/>
      <c r="D477" s="1308"/>
      <c r="E477" s="1308"/>
      <c r="F477" s="1308"/>
      <c r="G477" s="1308"/>
      <c r="H477" s="1308"/>
      <c r="I477" s="1308"/>
      <c r="J477" s="1308"/>
      <c r="K477" s="1308"/>
      <c r="L477" s="1308"/>
      <c r="M477" s="1308"/>
      <c r="N477" s="1308"/>
      <c r="O477" s="1308"/>
      <c r="P477" s="1308"/>
      <c r="Q477" s="1308"/>
      <c r="R477" s="1308"/>
      <c r="S477" s="1308"/>
      <c r="T477" s="1308"/>
      <c r="U477" s="1308"/>
      <c r="V477" s="1308"/>
      <c r="W477" s="1308"/>
      <c r="X477" s="1308"/>
    </row>
    <row r="478">
      <c r="A478" s="836"/>
      <c r="B478" s="1308"/>
      <c r="C478" s="1308"/>
      <c r="D478" s="1308"/>
      <c r="E478" s="1308"/>
      <c r="F478" s="1308"/>
      <c r="G478" s="1308"/>
      <c r="H478" s="1308"/>
      <c r="I478" s="1308"/>
      <c r="J478" s="1308"/>
      <c r="K478" s="1308"/>
      <c r="L478" s="1308"/>
      <c r="M478" s="1308"/>
      <c r="N478" s="1308"/>
      <c r="O478" s="1308"/>
      <c r="P478" s="1308"/>
      <c r="Q478" s="1308"/>
      <c r="R478" s="1308"/>
      <c r="S478" s="1308"/>
      <c r="T478" s="1308"/>
      <c r="U478" s="1308"/>
      <c r="V478" s="1308"/>
      <c r="W478" s="1308"/>
      <c r="X478" s="1308"/>
    </row>
    <row r="479">
      <c r="A479" s="836"/>
      <c r="B479" s="1308"/>
      <c r="C479" s="1308"/>
      <c r="D479" s="1308"/>
      <c r="E479" s="1308"/>
      <c r="F479" s="1308"/>
      <c r="G479" s="1308"/>
      <c r="H479" s="1308"/>
      <c r="I479" s="1308"/>
      <c r="J479" s="1308"/>
      <c r="K479" s="1308"/>
      <c r="L479" s="1308"/>
      <c r="M479" s="1308"/>
      <c r="N479" s="1308"/>
      <c r="O479" s="1308"/>
      <c r="P479" s="1308"/>
      <c r="Q479" s="1308"/>
      <c r="R479" s="1308"/>
      <c r="S479" s="1308"/>
      <c r="T479" s="1308"/>
      <c r="U479" s="1308"/>
      <c r="V479" s="1308"/>
      <c r="W479" s="1308"/>
      <c r="X479" s="1308"/>
    </row>
    <row r="480">
      <c r="A480" s="836"/>
      <c r="B480" s="1308"/>
      <c r="C480" s="1308"/>
      <c r="D480" s="1308"/>
      <c r="E480" s="1308"/>
      <c r="F480" s="1308"/>
      <c r="G480" s="1308"/>
      <c r="H480" s="1308"/>
      <c r="I480" s="1308"/>
      <c r="J480" s="1308"/>
      <c r="K480" s="1308"/>
      <c r="L480" s="1308"/>
      <c r="M480" s="1308"/>
      <c r="N480" s="1308"/>
      <c r="O480" s="1308"/>
      <c r="P480" s="1308"/>
      <c r="Q480" s="1308"/>
      <c r="R480" s="1308"/>
      <c r="S480" s="1308"/>
      <c r="T480" s="1308"/>
      <c r="U480" s="1308"/>
      <c r="V480" s="1308"/>
      <c r="W480" s="1308"/>
      <c r="X480" s="1308"/>
    </row>
    <row r="481">
      <c r="A481" s="836"/>
      <c r="B481" s="1308"/>
      <c r="C481" s="1308"/>
      <c r="D481" s="1308"/>
      <c r="E481" s="1308"/>
      <c r="F481" s="1308"/>
      <c r="G481" s="1308"/>
      <c r="H481" s="1308"/>
      <c r="I481" s="1308"/>
      <c r="J481" s="1308"/>
      <c r="K481" s="1308"/>
      <c r="L481" s="1308"/>
      <c r="M481" s="1308"/>
      <c r="N481" s="1308"/>
      <c r="O481" s="1308"/>
      <c r="P481" s="1308"/>
      <c r="Q481" s="1308"/>
      <c r="R481" s="1308"/>
      <c r="S481" s="1308"/>
      <c r="T481" s="1308"/>
      <c r="U481" s="1308"/>
      <c r="V481" s="1308"/>
      <c r="W481" s="1308"/>
      <c r="X481" s="1308"/>
    </row>
    <row r="482">
      <c r="A482" s="836"/>
      <c r="B482" s="1308"/>
      <c r="C482" s="1308"/>
      <c r="D482" s="1308"/>
      <c r="E482" s="1308"/>
      <c r="F482" s="1308"/>
      <c r="G482" s="1308"/>
      <c r="H482" s="1308"/>
      <c r="I482" s="1308"/>
      <c r="J482" s="1308"/>
      <c r="K482" s="1308"/>
      <c r="L482" s="1308"/>
      <c r="M482" s="1308"/>
      <c r="N482" s="1308"/>
      <c r="O482" s="1308"/>
      <c r="P482" s="1308"/>
      <c r="Q482" s="1308"/>
      <c r="R482" s="1308"/>
      <c r="S482" s="1308"/>
      <c r="T482" s="1308"/>
      <c r="U482" s="1308"/>
      <c r="V482" s="1308"/>
      <c r="W482" s="1308"/>
      <c r="X482" s="1308"/>
    </row>
    <row r="483">
      <c r="A483" s="836"/>
      <c r="B483" s="1308"/>
      <c r="C483" s="1308"/>
      <c r="D483" s="1308"/>
      <c r="E483" s="1308"/>
      <c r="F483" s="1308"/>
      <c r="G483" s="1308"/>
      <c r="H483" s="1308"/>
      <c r="I483" s="1308"/>
      <c r="J483" s="1308"/>
      <c r="K483" s="1308"/>
      <c r="L483" s="1308"/>
      <c r="M483" s="1308"/>
      <c r="N483" s="1308"/>
      <c r="O483" s="1308"/>
      <c r="P483" s="1308"/>
      <c r="Q483" s="1308"/>
      <c r="R483" s="1308"/>
      <c r="S483" s="1308"/>
      <c r="T483" s="1308"/>
      <c r="U483" s="1308"/>
      <c r="V483" s="1308"/>
      <c r="W483" s="1308"/>
      <c r="X483" s="1308"/>
    </row>
    <row r="484">
      <c r="A484" s="836"/>
      <c r="B484" s="1308"/>
      <c r="C484" s="1308"/>
      <c r="D484" s="1308"/>
      <c r="E484" s="1308"/>
      <c r="F484" s="1308"/>
      <c r="G484" s="1308"/>
      <c r="H484" s="1308"/>
      <c r="I484" s="1308"/>
      <c r="J484" s="1308"/>
      <c r="K484" s="1308"/>
      <c r="L484" s="1308"/>
      <c r="M484" s="1308"/>
      <c r="N484" s="1308"/>
      <c r="O484" s="1308"/>
      <c r="P484" s="1308"/>
      <c r="Q484" s="1308"/>
      <c r="R484" s="1308"/>
      <c r="S484" s="1308"/>
      <c r="T484" s="1308"/>
      <c r="U484" s="1308"/>
      <c r="V484" s="1308"/>
      <c r="W484" s="1308"/>
      <c r="X484" s="1308"/>
    </row>
    <row r="485">
      <c r="A485" s="836"/>
      <c r="B485" s="1308"/>
      <c r="C485" s="1308"/>
      <c r="D485" s="1308"/>
      <c r="E485" s="1308"/>
      <c r="F485" s="1308"/>
      <c r="G485" s="1308"/>
      <c r="H485" s="1308"/>
      <c r="I485" s="1308"/>
      <c r="J485" s="1308"/>
      <c r="K485" s="1308"/>
      <c r="L485" s="1308"/>
      <c r="M485" s="1308"/>
      <c r="N485" s="1308"/>
      <c r="O485" s="1308"/>
      <c r="P485" s="1308"/>
      <c r="Q485" s="1308"/>
      <c r="R485" s="1308"/>
      <c r="S485" s="1308"/>
      <c r="T485" s="1308"/>
      <c r="U485" s="1308"/>
      <c r="V485" s="1308"/>
      <c r="W485" s="1308"/>
      <c r="X485" s="1308"/>
    </row>
    <row r="486">
      <c r="A486" s="836"/>
      <c r="B486" s="1308"/>
      <c r="C486" s="1308"/>
      <c r="D486" s="1308"/>
      <c r="E486" s="1308"/>
      <c r="F486" s="1308"/>
      <c r="G486" s="1308"/>
      <c r="H486" s="1308"/>
      <c r="I486" s="1308"/>
      <c r="J486" s="1308"/>
      <c r="K486" s="1308"/>
      <c r="L486" s="1308"/>
      <c r="M486" s="1308"/>
      <c r="N486" s="1308"/>
      <c r="O486" s="1308"/>
      <c r="P486" s="1308"/>
      <c r="Q486" s="1308"/>
      <c r="R486" s="1308"/>
      <c r="S486" s="1308"/>
      <c r="T486" s="1308"/>
      <c r="U486" s="1308"/>
      <c r="V486" s="1308"/>
      <c r="W486" s="1308"/>
      <c r="X486" s="1308"/>
    </row>
    <row r="487">
      <c r="A487" s="836"/>
      <c r="B487" s="1308"/>
      <c r="C487" s="1308"/>
      <c r="D487" s="1308"/>
      <c r="E487" s="1308"/>
      <c r="F487" s="1308"/>
      <c r="G487" s="1308"/>
      <c r="H487" s="1308"/>
      <c r="I487" s="1308"/>
      <c r="J487" s="1308"/>
      <c r="K487" s="1308"/>
      <c r="L487" s="1308"/>
      <c r="M487" s="1308"/>
      <c r="N487" s="1308"/>
      <c r="O487" s="1308"/>
      <c r="P487" s="1308"/>
      <c r="Q487" s="1308"/>
      <c r="R487" s="1308"/>
      <c r="S487" s="1308"/>
      <c r="T487" s="1308"/>
      <c r="U487" s="1308"/>
      <c r="V487" s="1308"/>
      <c r="W487" s="1308"/>
      <c r="X487" s="1308"/>
    </row>
    <row r="488">
      <c r="A488" s="836"/>
      <c r="B488" s="1308"/>
      <c r="C488" s="1308"/>
      <c r="D488" s="1308"/>
      <c r="E488" s="1308"/>
      <c r="F488" s="1308"/>
      <c r="G488" s="1308"/>
      <c r="H488" s="1308"/>
      <c r="I488" s="1308"/>
      <c r="J488" s="1308"/>
      <c r="K488" s="1308"/>
      <c r="L488" s="1308"/>
      <c r="M488" s="1308"/>
      <c r="N488" s="1308"/>
      <c r="O488" s="1308"/>
      <c r="P488" s="1308"/>
      <c r="Q488" s="1308"/>
      <c r="R488" s="1308"/>
      <c r="S488" s="1308"/>
      <c r="T488" s="1308"/>
      <c r="U488" s="1308"/>
      <c r="V488" s="1308"/>
      <c r="W488" s="1308"/>
      <c r="X488" s="1308"/>
    </row>
    <row r="489">
      <c r="A489" s="836"/>
      <c r="B489" s="1308"/>
      <c r="C489" s="1308"/>
      <c r="D489" s="1308"/>
      <c r="E489" s="1308"/>
      <c r="F489" s="1308"/>
      <c r="G489" s="1308"/>
      <c r="H489" s="1308"/>
      <c r="I489" s="1308"/>
      <c r="J489" s="1308"/>
      <c r="K489" s="1308"/>
      <c r="L489" s="1308"/>
      <c r="M489" s="1308"/>
      <c r="N489" s="1308"/>
      <c r="O489" s="1308"/>
      <c r="P489" s="1308"/>
      <c r="Q489" s="1308"/>
      <c r="R489" s="1308"/>
      <c r="S489" s="1308"/>
      <c r="T489" s="1308"/>
      <c r="U489" s="1308"/>
      <c r="V489" s="1308"/>
      <c r="W489" s="1308"/>
      <c r="X489" s="1308"/>
    </row>
    <row r="490">
      <c r="A490" s="836"/>
      <c r="B490" s="1308"/>
      <c r="C490" s="1308"/>
      <c r="D490" s="1308"/>
      <c r="E490" s="1308"/>
      <c r="F490" s="1308"/>
      <c r="G490" s="1308"/>
      <c r="H490" s="1308"/>
      <c r="I490" s="1308"/>
      <c r="J490" s="1308"/>
      <c r="K490" s="1308"/>
      <c r="L490" s="1308"/>
      <c r="M490" s="1308"/>
      <c r="N490" s="1308"/>
      <c r="O490" s="1308"/>
      <c r="P490" s="1308"/>
      <c r="Q490" s="1308"/>
      <c r="R490" s="1308"/>
      <c r="S490" s="1308"/>
      <c r="T490" s="1308"/>
      <c r="U490" s="1308"/>
      <c r="V490" s="1308"/>
      <c r="W490" s="1308"/>
      <c r="X490" s="1308"/>
    </row>
    <row r="491">
      <c r="A491" s="836"/>
      <c r="B491" s="1308"/>
      <c r="C491" s="1308"/>
      <c r="D491" s="1308"/>
      <c r="E491" s="1308"/>
      <c r="F491" s="1308"/>
      <c r="G491" s="1308"/>
      <c r="H491" s="1308"/>
      <c r="I491" s="1308"/>
      <c r="J491" s="1308"/>
      <c r="K491" s="1308"/>
      <c r="L491" s="1308"/>
      <c r="M491" s="1308"/>
      <c r="N491" s="1308"/>
      <c r="O491" s="1308"/>
      <c r="P491" s="1308"/>
      <c r="Q491" s="1308"/>
      <c r="R491" s="1308"/>
      <c r="S491" s="1308"/>
      <c r="T491" s="1308"/>
      <c r="U491" s="1308"/>
      <c r="V491" s="1308"/>
      <c r="W491" s="1308"/>
      <c r="X491" s="1308"/>
    </row>
    <row r="492">
      <c r="A492" s="836"/>
      <c r="B492" s="1308"/>
      <c r="C492" s="1308"/>
      <c r="D492" s="1308"/>
      <c r="E492" s="1308"/>
      <c r="F492" s="1308"/>
      <c r="G492" s="1308"/>
      <c r="H492" s="1308"/>
      <c r="I492" s="1308"/>
      <c r="J492" s="1308"/>
      <c r="K492" s="1308"/>
      <c r="L492" s="1308"/>
      <c r="M492" s="1308"/>
      <c r="N492" s="1308"/>
      <c r="O492" s="1308"/>
      <c r="P492" s="1308"/>
      <c r="Q492" s="1308"/>
      <c r="R492" s="1308"/>
      <c r="S492" s="1308"/>
      <c r="T492" s="1308"/>
      <c r="U492" s="1308"/>
      <c r="V492" s="1308"/>
      <c r="W492" s="1308"/>
      <c r="X492" s="1308"/>
    </row>
    <row r="493">
      <c r="A493" s="836"/>
      <c r="B493" s="1308"/>
      <c r="C493" s="1308"/>
      <c r="D493" s="1308"/>
      <c r="E493" s="1308"/>
      <c r="F493" s="1308"/>
      <c r="G493" s="1308"/>
      <c r="H493" s="1308"/>
      <c r="I493" s="1308"/>
      <c r="J493" s="1308"/>
      <c r="K493" s="1308"/>
      <c r="L493" s="1308"/>
      <c r="M493" s="1308"/>
      <c r="N493" s="1308"/>
      <c r="O493" s="1308"/>
      <c r="P493" s="1308"/>
      <c r="Q493" s="1308"/>
      <c r="R493" s="1308"/>
      <c r="S493" s="1308"/>
      <c r="T493" s="1308"/>
      <c r="U493" s="1308"/>
      <c r="V493" s="1308"/>
      <c r="W493" s="1308"/>
      <c r="X493" s="1308"/>
    </row>
    <row r="494">
      <c r="A494" s="836"/>
      <c r="B494" s="1308"/>
      <c r="C494" s="1308"/>
      <c r="D494" s="1308"/>
      <c r="E494" s="1308"/>
      <c r="F494" s="1308"/>
      <c r="G494" s="1308"/>
      <c r="H494" s="1308"/>
      <c r="I494" s="1308"/>
      <c r="J494" s="1308"/>
      <c r="K494" s="1308"/>
      <c r="L494" s="1308"/>
      <c r="M494" s="1308"/>
      <c r="N494" s="1308"/>
      <c r="O494" s="1308"/>
      <c r="P494" s="1308"/>
      <c r="Q494" s="1308"/>
      <c r="R494" s="1308"/>
      <c r="S494" s="1308"/>
      <c r="T494" s="1308"/>
      <c r="U494" s="1308"/>
      <c r="V494" s="1308"/>
      <c r="W494" s="1308"/>
      <c r="X494" s="1308"/>
    </row>
    <row r="495">
      <c r="A495" s="836"/>
      <c r="B495" s="1308"/>
      <c r="C495" s="1308"/>
      <c r="D495" s="1308"/>
      <c r="E495" s="1308"/>
      <c r="F495" s="1308"/>
      <c r="G495" s="1308"/>
      <c r="H495" s="1308"/>
      <c r="I495" s="1308"/>
      <c r="J495" s="1308"/>
      <c r="K495" s="1308"/>
      <c r="L495" s="1308"/>
      <c r="M495" s="1308"/>
      <c r="N495" s="1308"/>
      <c r="O495" s="1308"/>
      <c r="P495" s="1308"/>
      <c r="Q495" s="1308"/>
      <c r="R495" s="1308"/>
      <c r="S495" s="1308"/>
      <c r="T495" s="1308"/>
      <c r="U495" s="1308"/>
      <c r="V495" s="1308"/>
      <c r="W495" s="1308"/>
      <c r="X495" s="1308"/>
    </row>
    <row r="496">
      <c r="A496" s="836"/>
      <c r="B496" s="1308"/>
      <c r="C496" s="1308"/>
      <c r="D496" s="1308"/>
      <c r="E496" s="1308"/>
      <c r="F496" s="1308"/>
      <c r="G496" s="1308"/>
      <c r="H496" s="1308"/>
      <c r="I496" s="1308"/>
      <c r="J496" s="1308"/>
      <c r="K496" s="1308"/>
      <c r="L496" s="1308"/>
      <c r="M496" s="1308"/>
      <c r="N496" s="1308"/>
      <c r="O496" s="1308"/>
      <c r="P496" s="1308"/>
      <c r="Q496" s="1308"/>
      <c r="R496" s="1308"/>
      <c r="S496" s="1308"/>
      <c r="T496" s="1308"/>
      <c r="U496" s="1308"/>
      <c r="V496" s="1308"/>
      <c r="W496" s="1308"/>
      <c r="X496" s="1308"/>
    </row>
    <row r="497">
      <c r="A497" s="836"/>
      <c r="B497" s="1308"/>
      <c r="C497" s="1308"/>
      <c r="D497" s="1308"/>
      <c r="E497" s="1308"/>
      <c r="F497" s="1308"/>
      <c r="G497" s="1308"/>
      <c r="H497" s="1308"/>
      <c r="I497" s="1308"/>
      <c r="J497" s="1308"/>
      <c r="K497" s="1308"/>
      <c r="L497" s="1308"/>
      <c r="M497" s="1308"/>
      <c r="N497" s="1308"/>
      <c r="O497" s="1308"/>
      <c r="P497" s="1308"/>
      <c r="Q497" s="1308"/>
      <c r="R497" s="1308"/>
      <c r="S497" s="1308"/>
      <c r="T497" s="1308"/>
      <c r="U497" s="1308"/>
      <c r="V497" s="1308"/>
      <c r="W497" s="1308"/>
      <c r="X497" s="1308"/>
    </row>
    <row r="498">
      <c r="A498" s="836"/>
      <c r="B498" s="1308"/>
      <c r="C498" s="1308"/>
      <c r="D498" s="1308"/>
      <c r="E498" s="1308"/>
      <c r="F498" s="1308"/>
      <c r="G498" s="1308"/>
      <c r="H498" s="1308"/>
      <c r="I498" s="1308"/>
      <c r="J498" s="1308"/>
      <c r="K498" s="1308"/>
      <c r="L498" s="1308"/>
      <c r="M498" s="1308"/>
      <c r="N498" s="1308"/>
      <c r="O498" s="1308"/>
      <c r="P498" s="1308"/>
      <c r="Q498" s="1308"/>
      <c r="R498" s="1308"/>
      <c r="S498" s="1308"/>
      <c r="T498" s="1308"/>
      <c r="U498" s="1308"/>
      <c r="V498" s="1308"/>
      <c r="W498" s="1308"/>
      <c r="X498" s="1308"/>
    </row>
    <row r="499">
      <c r="A499" s="836"/>
      <c r="B499" s="1308"/>
      <c r="C499" s="1308"/>
      <c r="D499" s="1308"/>
      <c r="E499" s="1308"/>
      <c r="F499" s="1308"/>
      <c r="G499" s="1308"/>
      <c r="H499" s="1308"/>
      <c r="I499" s="1308"/>
      <c r="J499" s="1308"/>
      <c r="K499" s="1308"/>
      <c r="L499" s="1308"/>
      <c r="M499" s="1308"/>
      <c r="N499" s="1308"/>
      <c r="O499" s="1308"/>
      <c r="P499" s="1308"/>
      <c r="Q499" s="1308"/>
      <c r="R499" s="1308"/>
      <c r="S499" s="1308"/>
      <c r="T499" s="1308"/>
      <c r="U499" s="1308"/>
      <c r="V499" s="1308"/>
      <c r="W499" s="1308"/>
      <c r="X499" s="1308"/>
    </row>
    <row r="500">
      <c r="A500" s="836"/>
      <c r="B500" s="1308"/>
      <c r="C500" s="1308"/>
      <c r="D500" s="1308"/>
      <c r="E500" s="1308"/>
      <c r="F500" s="1308"/>
      <c r="G500" s="1308"/>
      <c r="H500" s="1308"/>
      <c r="I500" s="1308"/>
      <c r="J500" s="1308"/>
      <c r="K500" s="1308"/>
      <c r="L500" s="1308"/>
      <c r="M500" s="1308"/>
      <c r="N500" s="1308"/>
      <c r="O500" s="1308"/>
      <c r="P500" s="1308"/>
      <c r="Q500" s="1308"/>
      <c r="R500" s="1308"/>
      <c r="S500" s="1308"/>
      <c r="T500" s="1308"/>
      <c r="U500" s="1308"/>
      <c r="V500" s="1308"/>
      <c r="W500" s="1308"/>
      <c r="X500" s="1308"/>
    </row>
    <row r="501">
      <c r="A501" s="836"/>
      <c r="B501" s="1308"/>
      <c r="C501" s="1308"/>
      <c r="D501" s="1308"/>
      <c r="E501" s="1308"/>
      <c r="F501" s="1308"/>
      <c r="G501" s="1308"/>
      <c r="H501" s="1308"/>
      <c r="I501" s="1308"/>
      <c r="J501" s="1308"/>
      <c r="K501" s="1308"/>
      <c r="L501" s="1308"/>
      <c r="M501" s="1308"/>
      <c r="N501" s="1308"/>
      <c r="O501" s="1308"/>
      <c r="P501" s="1308"/>
      <c r="Q501" s="1308"/>
      <c r="R501" s="1308"/>
      <c r="S501" s="1308"/>
      <c r="T501" s="1308"/>
      <c r="U501" s="1308"/>
      <c r="V501" s="1308"/>
      <c r="W501" s="1308"/>
      <c r="X501" s="1308"/>
    </row>
    <row r="502">
      <c r="A502" s="836"/>
      <c r="B502" s="1308"/>
      <c r="C502" s="1308"/>
      <c r="D502" s="1308"/>
      <c r="E502" s="1308"/>
      <c r="F502" s="1308"/>
      <c r="G502" s="1308"/>
      <c r="H502" s="1308"/>
      <c r="I502" s="1308"/>
      <c r="J502" s="1308"/>
      <c r="K502" s="1308"/>
      <c r="L502" s="1308"/>
      <c r="M502" s="1308"/>
      <c r="N502" s="1308"/>
      <c r="O502" s="1308"/>
      <c r="P502" s="1308"/>
      <c r="Q502" s="1308"/>
      <c r="R502" s="1308"/>
      <c r="S502" s="1308"/>
      <c r="T502" s="1308"/>
      <c r="U502" s="1308"/>
      <c r="V502" s="1308"/>
      <c r="W502" s="1308"/>
      <c r="X502" s="1308"/>
    </row>
    <row r="503">
      <c r="A503" s="836"/>
      <c r="B503" s="1308"/>
      <c r="C503" s="1308"/>
      <c r="D503" s="1308"/>
      <c r="E503" s="1308"/>
      <c r="F503" s="1308"/>
      <c r="G503" s="1308"/>
      <c r="H503" s="1308"/>
      <c r="I503" s="1308"/>
      <c r="J503" s="1308"/>
      <c r="K503" s="1308"/>
      <c r="L503" s="1308"/>
      <c r="M503" s="1308"/>
      <c r="N503" s="1308"/>
      <c r="O503" s="1308"/>
      <c r="P503" s="1308"/>
      <c r="Q503" s="1308"/>
      <c r="R503" s="1308"/>
      <c r="S503" s="1308"/>
      <c r="T503" s="1308"/>
      <c r="U503" s="1308"/>
      <c r="V503" s="1308"/>
      <c r="W503" s="1308"/>
      <c r="X503" s="1308"/>
    </row>
    <row r="504">
      <c r="A504" s="836"/>
      <c r="B504" s="1308"/>
      <c r="C504" s="1308"/>
      <c r="D504" s="1308"/>
      <c r="E504" s="1308"/>
      <c r="F504" s="1308"/>
      <c r="G504" s="1308"/>
      <c r="H504" s="1308"/>
      <c r="I504" s="1308"/>
      <c r="J504" s="1308"/>
      <c r="K504" s="1308"/>
      <c r="L504" s="1308"/>
      <c r="M504" s="1308"/>
      <c r="N504" s="1308"/>
      <c r="O504" s="1308"/>
      <c r="P504" s="1308"/>
      <c r="Q504" s="1308"/>
      <c r="R504" s="1308"/>
      <c r="S504" s="1308"/>
      <c r="T504" s="1308"/>
      <c r="U504" s="1308"/>
      <c r="V504" s="1308"/>
      <c r="W504" s="1308"/>
      <c r="X504" s="1308"/>
    </row>
    <row r="505">
      <c r="A505" s="836"/>
      <c r="B505" s="1308"/>
      <c r="C505" s="1308"/>
      <c r="D505" s="1308"/>
      <c r="E505" s="1308"/>
      <c r="F505" s="1308"/>
      <c r="G505" s="1308"/>
      <c r="H505" s="1308"/>
      <c r="I505" s="1308"/>
      <c r="J505" s="1308"/>
      <c r="K505" s="1308"/>
      <c r="L505" s="1308"/>
      <c r="M505" s="1308"/>
      <c r="N505" s="1308"/>
      <c r="O505" s="1308"/>
      <c r="P505" s="1308"/>
      <c r="Q505" s="1308"/>
      <c r="R505" s="1308"/>
      <c r="S505" s="1308"/>
      <c r="T505" s="1308"/>
      <c r="U505" s="1308"/>
      <c r="V505" s="1308"/>
      <c r="W505" s="1308"/>
      <c r="X505" s="1308"/>
    </row>
    <row r="506">
      <c r="A506" s="836"/>
      <c r="B506" s="1308"/>
      <c r="C506" s="1308"/>
      <c r="D506" s="1308"/>
      <c r="E506" s="1308"/>
      <c r="F506" s="1308"/>
      <c r="G506" s="1308"/>
      <c r="H506" s="1308"/>
      <c r="I506" s="1308"/>
      <c r="J506" s="1308"/>
      <c r="K506" s="1308"/>
      <c r="L506" s="1308"/>
      <c r="M506" s="1308"/>
      <c r="N506" s="1308"/>
      <c r="O506" s="1308"/>
      <c r="P506" s="1308"/>
      <c r="Q506" s="1308"/>
      <c r="R506" s="1308"/>
      <c r="S506" s="1308"/>
      <c r="T506" s="1308"/>
      <c r="U506" s="1308"/>
      <c r="V506" s="1308"/>
      <c r="W506" s="1308"/>
      <c r="X506" s="1308"/>
    </row>
    <row r="507">
      <c r="A507" s="836"/>
      <c r="B507" s="1308"/>
      <c r="C507" s="1308"/>
      <c r="D507" s="1308"/>
      <c r="E507" s="1308"/>
      <c r="F507" s="1308"/>
      <c r="G507" s="1308"/>
      <c r="H507" s="1308"/>
      <c r="I507" s="1308"/>
      <c r="J507" s="1308"/>
      <c r="K507" s="1308"/>
      <c r="L507" s="1308"/>
      <c r="M507" s="1308"/>
      <c r="N507" s="1308"/>
      <c r="O507" s="1308"/>
      <c r="P507" s="1308"/>
      <c r="Q507" s="1308"/>
      <c r="R507" s="1308"/>
      <c r="S507" s="1308"/>
      <c r="T507" s="1308"/>
      <c r="U507" s="1308"/>
      <c r="V507" s="1308"/>
      <c r="W507" s="1308"/>
      <c r="X507" s="1308"/>
    </row>
    <row r="508">
      <c r="A508" s="836"/>
      <c r="B508" s="1308"/>
      <c r="C508" s="1308"/>
      <c r="D508" s="1308"/>
      <c r="E508" s="1308"/>
      <c r="F508" s="1308"/>
      <c r="G508" s="1308"/>
      <c r="H508" s="1308"/>
      <c r="I508" s="1308"/>
      <c r="J508" s="1308"/>
      <c r="K508" s="1308"/>
      <c r="L508" s="1308"/>
      <c r="M508" s="1308"/>
      <c r="N508" s="1308"/>
      <c r="O508" s="1308"/>
      <c r="P508" s="1308"/>
      <c r="Q508" s="1308"/>
      <c r="R508" s="1308"/>
      <c r="S508" s="1308"/>
      <c r="T508" s="1308"/>
      <c r="U508" s="1308"/>
      <c r="V508" s="1308"/>
      <c r="W508" s="1308"/>
      <c r="X508" s="1308"/>
    </row>
    <row r="509">
      <c r="A509" s="836"/>
      <c r="B509" s="1308"/>
      <c r="C509" s="1308"/>
      <c r="D509" s="1308"/>
      <c r="E509" s="1308"/>
      <c r="F509" s="1308"/>
      <c r="G509" s="1308"/>
      <c r="H509" s="1308"/>
      <c r="I509" s="1308"/>
      <c r="J509" s="1308"/>
      <c r="K509" s="1308"/>
      <c r="L509" s="1308"/>
      <c r="M509" s="1308"/>
      <c r="N509" s="1308"/>
      <c r="O509" s="1308"/>
      <c r="P509" s="1308"/>
      <c r="Q509" s="1308"/>
      <c r="R509" s="1308"/>
      <c r="S509" s="1308"/>
      <c r="T509" s="1308"/>
      <c r="U509" s="1308"/>
      <c r="V509" s="1308"/>
      <c r="W509" s="1308"/>
      <c r="X509" s="1308"/>
    </row>
    <row r="510">
      <c r="A510" s="836"/>
      <c r="B510" s="1308"/>
      <c r="C510" s="1308"/>
      <c r="D510" s="1308"/>
      <c r="E510" s="1308"/>
      <c r="F510" s="1308"/>
      <c r="G510" s="1308"/>
      <c r="H510" s="1308"/>
      <c r="I510" s="1308"/>
      <c r="J510" s="1308"/>
      <c r="K510" s="1308"/>
      <c r="L510" s="1308"/>
      <c r="M510" s="1308"/>
      <c r="N510" s="1308"/>
      <c r="O510" s="1308"/>
      <c r="P510" s="1308"/>
      <c r="Q510" s="1308"/>
      <c r="R510" s="1308"/>
      <c r="S510" s="1308"/>
      <c r="T510" s="1308"/>
      <c r="U510" s="1308"/>
      <c r="V510" s="1308"/>
      <c r="W510" s="1308"/>
      <c r="X510" s="1308"/>
    </row>
    <row r="511">
      <c r="A511" s="836"/>
      <c r="B511" s="1308"/>
      <c r="C511" s="1308"/>
      <c r="D511" s="1308"/>
      <c r="E511" s="1308"/>
      <c r="F511" s="1308"/>
      <c r="G511" s="1308"/>
      <c r="H511" s="1308"/>
      <c r="I511" s="1308"/>
      <c r="J511" s="1308"/>
      <c r="K511" s="1308"/>
      <c r="L511" s="1308"/>
      <c r="M511" s="1308"/>
      <c r="N511" s="1308"/>
      <c r="O511" s="1308"/>
      <c r="P511" s="1308"/>
      <c r="Q511" s="1308"/>
      <c r="R511" s="1308"/>
      <c r="S511" s="1308"/>
      <c r="T511" s="1308"/>
      <c r="U511" s="1308"/>
      <c r="V511" s="1308"/>
      <c r="W511" s="1308"/>
      <c r="X511" s="1308"/>
    </row>
    <row r="512">
      <c r="A512" s="836"/>
      <c r="B512" s="1308"/>
      <c r="C512" s="1308"/>
      <c r="D512" s="1308"/>
      <c r="E512" s="1308"/>
      <c r="F512" s="1308"/>
      <c r="G512" s="1308"/>
      <c r="H512" s="1308"/>
      <c r="I512" s="1308"/>
      <c r="J512" s="1308"/>
      <c r="K512" s="1308"/>
      <c r="L512" s="1308"/>
      <c r="M512" s="1308"/>
      <c r="N512" s="1308"/>
      <c r="O512" s="1308"/>
      <c r="P512" s="1308"/>
      <c r="Q512" s="1308"/>
      <c r="R512" s="1308"/>
      <c r="S512" s="1308"/>
      <c r="T512" s="1308"/>
      <c r="U512" s="1308"/>
      <c r="V512" s="1308"/>
      <c r="W512" s="1308"/>
      <c r="X512" s="1308"/>
    </row>
    <row r="513">
      <c r="A513" s="836"/>
      <c r="B513" s="1308"/>
      <c r="C513" s="1308"/>
      <c r="D513" s="1308"/>
      <c r="E513" s="1308"/>
      <c r="F513" s="1308"/>
      <c r="G513" s="1308"/>
      <c r="H513" s="1308"/>
      <c r="I513" s="1308"/>
      <c r="J513" s="1308"/>
      <c r="K513" s="1308"/>
      <c r="L513" s="1308"/>
      <c r="M513" s="1308"/>
      <c r="N513" s="1308"/>
      <c r="O513" s="1308"/>
      <c r="P513" s="1308"/>
      <c r="Q513" s="1308"/>
      <c r="R513" s="1308"/>
      <c r="S513" s="1308"/>
      <c r="T513" s="1308"/>
      <c r="U513" s="1308"/>
      <c r="V513" s="1308"/>
      <c r="W513" s="1308"/>
      <c r="X513" s="1308"/>
    </row>
    <row r="514">
      <c r="A514" s="836"/>
      <c r="B514" s="1308"/>
      <c r="C514" s="1308"/>
      <c r="D514" s="1308"/>
      <c r="E514" s="1308"/>
      <c r="F514" s="1308"/>
      <c r="G514" s="1308"/>
      <c r="H514" s="1308"/>
      <c r="I514" s="1308"/>
      <c r="J514" s="1308"/>
      <c r="K514" s="1308"/>
      <c r="L514" s="1308"/>
      <c r="M514" s="1308"/>
      <c r="N514" s="1308"/>
      <c r="O514" s="1308"/>
      <c r="P514" s="1308"/>
      <c r="Q514" s="1308"/>
      <c r="R514" s="1308"/>
      <c r="S514" s="1308"/>
      <c r="T514" s="1308"/>
      <c r="U514" s="1308"/>
      <c r="V514" s="1308"/>
      <c r="W514" s="1308"/>
      <c r="X514" s="1308"/>
    </row>
    <row r="515">
      <c r="A515" s="836"/>
      <c r="B515" s="1308"/>
      <c r="C515" s="1308"/>
      <c r="D515" s="1308"/>
      <c r="E515" s="1308"/>
      <c r="F515" s="1308"/>
      <c r="G515" s="1308"/>
      <c r="H515" s="1308"/>
      <c r="I515" s="1308"/>
      <c r="J515" s="1308"/>
      <c r="K515" s="1308"/>
      <c r="L515" s="1308"/>
      <c r="M515" s="1308"/>
      <c r="N515" s="1308"/>
      <c r="O515" s="1308"/>
      <c r="P515" s="1308"/>
      <c r="Q515" s="1308"/>
      <c r="R515" s="1308"/>
      <c r="S515" s="1308"/>
      <c r="T515" s="1308"/>
      <c r="U515" s="1308"/>
      <c r="V515" s="1308"/>
      <c r="W515" s="1308"/>
      <c r="X515" s="1308"/>
    </row>
    <row r="516">
      <c r="A516" s="836"/>
      <c r="B516" s="1308"/>
      <c r="C516" s="1308"/>
      <c r="D516" s="1308"/>
      <c r="E516" s="1308"/>
      <c r="F516" s="1308"/>
      <c r="G516" s="1308"/>
      <c r="H516" s="1308"/>
      <c r="I516" s="1308"/>
      <c r="J516" s="1308"/>
      <c r="K516" s="1308"/>
      <c r="L516" s="1308"/>
      <c r="M516" s="1308"/>
      <c r="N516" s="1308"/>
      <c r="O516" s="1308"/>
      <c r="P516" s="1308"/>
      <c r="Q516" s="1308"/>
      <c r="R516" s="1308"/>
      <c r="S516" s="1308"/>
      <c r="T516" s="1308"/>
      <c r="U516" s="1308"/>
      <c r="V516" s="1308"/>
      <c r="W516" s="1308"/>
      <c r="X516" s="1308"/>
    </row>
    <row r="517">
      <c r="A517" s="836"/>
      <c r="B517" s="1308"/>
      <c r="C517" s="1308"/>
      <c r="D517" s="1308"/>
      <c r="E517" s="1308"/>
      <c r="F517" s="1308"/>
      <c r="G517" s="1308"/>
      <c r="H517" s="1308"/>
      <c r="I517" s="1308"/>
      <c r="J517" s="1308"/>
      <c r="K517" s="1308"/>
      <c r="L517" s="1308"/>
      <c r="M517" s="1308"/>
      <c r="N517" s="1308"/>
      <c r="O517" s="1308"/>
      <c r="P517" s="1308"/>
      <c r="Q517" s="1308"/>
      <c r="R517" s="1308"/>
      <c r="S517" s="1308"/>
      <c r="T517" s="1308"/>
      <c r="U517" s="1308"/>
      <c r="V517" s="1308"/>
      <c r="W517" s="1308"/>
      <c r="X517" s="1308"/>
    </row>
    <row r="518">
      <c r="A518" s="836"/>
      <c r="B518" s="1308"/>
      <c r="C518" s="1308"/>
      <c r="D518" s="1308"/>
      <c r="E518" s="1308"/>
      <c r="F518" s="1308"/>
      <c r="G518" s="1308"/>
      <c r="H518" s="1308"/>
      <c r="I518" s="1308"/>
      <c r="J518" s="1308"/>
      <c r="K518" s="1308"/>
      <c r="L518" s="1308"/>
      <c r="M518" s="1308"/>
      <c r="N518" s="1308"/>
      <c r="O518" s="1308"/>
      <c r="P518" s="1308"/>
      <c r="Q518" s="1308"/>
      <c r="R518" s="1308"/>
      <c r="S518" s="1308"/>
      <c r="T518" s="1308"/>
      <c r="U518" s="1308"/>
      <c r="V518" s="1308"/>
      <c r="W518" s="1308"/>
      <c r="X518" s="1308"/>
    </row>
    <row r="519">
      <c r="A519" s="836"/>
      <c r="B519" s="1308"/>
      <c r="C519" s="1308"/>
      <c r="D519" s="1308"/>
      <c r="E519" s="1308"/>
      <c r="F519" s="1308"/>
      <c r="G519" s="1308"/>
      <c r="H519" s="1308"/>
      <c r="I519" s="1308"/>
      <c r="J519" s="1308"/>
      <c r="K519" s="1308"/>
      <c r="L519" s="1308"/>
      <c r="M519" s="1308"/>
      <c r="N519" s="1308"/>
      <c r="O519" s="1308"/>
      <c r="P519" s="1308"/>
      <c r="Q519" s="1308"/>
      <c r="R519" s="1308"/>
      <c r="S519" s="1308"/>
      <c r="T519" s="1308"/>
      <c r="U519" s="1308"/>
      <c r="V519" s="1308"/>
      <c r="W519" s="1308"/>
      <c r="X519" s="1308"/>
    </row>
    <row r="520">
      <c r="A520" s="836"/>
      <c r="B520" s="1308"/>
      <c r="C520" s="1308"/>
      <c r="D520" s="1308"/>
      <c r="E520" s="1308"/>
      <c r="F520" s="1308"/>
      <c r="G520" s="1308"/>
      <c r="H520" s="1308"/>
      <c r="I520" s="1308"/>
      <c r="J520" s="1308"/>
      <c r="K520" s="1308"/>
      <c r="L520" s="1308"/>
      <c r="M520" s="1308"/>
      <c r="N520" s="1308"/>
      <c r="O520" s="1308"/>
      <c r="P520" s="1308"/>
      <c r="Q520" s="1308"/>
      <c r="R520" s="1308"/>
      <c r="S520" s="1308"/>
      <c r="T520" s="1308"/>
      <c r="U520" s="1308"/>
      <c r="V520" s="1308"/>
      <c r="W520" s="1308"/>
      <c r="X520" s="1308"/>
    </row>
    <row r="521">
      <c r="A521" s="836"/>
      <c r="B521" s="1308"/>
      <c r="C521" s="1308"/>
      <c r="D521" s="1308"/>
      <c r="E521" s="1308"/>
      <c r="F521" s="1308"/>
      <c r="G521" s="1308"/>
      <c r="H521" s="1308"/>
      <c r="I521" s="1308"/>
      <c r="J521" s="1308"/>
      <c r="K521" s="1308"/>
      <c r="L521" s="1308"/>
      <c r="M521" s="1308"/>
      <c r="N521" s="1308"/>
      <c r="O521" s="1308"/>
      <c r="P521" s="1308"/>
      <c r="Q521" s="1308"/>
      <c r="R521" s="1308"/>
      <c r="S521" s="1308"/>
      <c r="T521" s="1308"/>
      <c r="U521" s="1308"/>
      <c r="V521" s="1308"/>
      <c r="W521" s="1308"/>
      <c r="X521" s="1308"/>
    </row>
    <row r="522">
      <c r="A522" s="836"/>
      <c r="B522" s="1308"/>
      <c r="C522" s="1308"/>
      <c r="D522" s="1308"/>
      <c r="E522" s="1308"/>
      <c r="F522" s="1308"/>
      <c r="G522" s="1308"/>
      <c r="H522" s="1308"/>
      <c r="I522" s="1308"/>
      <c r="J522" s="1308"/>
      <c r="K522" s="1308"/>
      <c r="L522" s="1308"/>
      <c r="M522" s="1308"/>
      <c r="N522" s="1308"/>
      <c r="O522" s="1308"/>
      <c r="P522" s="1308"/>
      <c r="Q522" s="1308"/>
      <c r="R522" s="1308"/>
      <c r="S522" s="1308"/>
      <c r="T522" s="1308"/>
      <c r="U522" s="1308"/>
      <c r="V522" s="1308"/>
      <c r="W522" s="1308"/>
      <c r="X522" s="1308"/>
    </row>
    <row r="523">
      <c r="A523" s="836"/>
      <c r="B523" s="1308"/>
      <c r="C523" s="1308"/>
      <c r="D523" s="1308"/>
      <c r="E523" s="1308"/>
      <c r="F523" s="1308"/>
      <c r="G523" s="1308"/>
      <c r="H523" s="1308"/>
      <c r="I523" s="1308"/>
      <c r="J523" s="1308"/>
      <c r="K523" s="1308"/>
      <c r="L523" s="1308"/>
      <c r="M523" s="1308"/>
      <c r="N523" s="1308"/>
      <c r="O523" s="1308"/>
      <c r="P523" s="1308"/>
      <c r="Q523" s="1308"/>
      <c r="R523" s="1308"/>
      <c r="S523" s="1308"/>
      <c r="T523" s="1308"/>
      <c r="U523" s="1308"/>
      <c r="V523" s="1308"/>
      <c r="W523" s="1308"/>
      <c r="X523" s="1308"/>
    </row>
    <row r="524">
      <c r="A524" s="836"/>
      <c r="B524" s="1308"/>
      <c r="C524" s="1308"/>
      <c r="D524" s="1308"/>
      <c r="E524" s="1308"/>
      <c r="F524" s="1308"/>
      <c r="G524" s="1308"/>
      <c r="H524" s="1308"/>
      <c r="I524" s="1308"/>
      <c r="J524" s="1308"/>
      <c r="K524" s="1308"/>
      <c r="L524" s="1308"/>
      <c r="M524" s="1308"/>
      <c r="N524" s="1308"/>
      <c r="O524" s="1308"/>
      <c r="P524" s="1308"/>
      <c r="Q524" s="1308"/>
      <c r="R524" s="1308"/>
      <c r="S524" s="1308"/>
      <c r="T524" s="1308"/>
      <c r="U524" s="1308"/>
      <c r="V524" s="1308"/>
      <c r="W524" s="1308"/>
      <c r="X524" s="1308"/>
    </row>
    <row r="525">
      <c r="A525" s="836"/>
      <c r="B525" s="1308"/>
      <c r="C525" s="1308"/>
      <c r="D525" s="1308"/>
      <c r="E525" s="1308"/>
      <c r="F525" s="1308"/>
      <c r="G525" s="1308"/>
      <c r="H525" s="1308"/>
      <c r="I525" s="1308"/>
      <c r="J525" s="1308"/>
      <c r="K525" s="1308"/>
      <c r="L525" s="1308"/>
      <c r="M525" s="1308"/>
      <c r="N525" s="1308"/>
      <c r="O525" s="1308"/>
      <c r="P525" s="1308"/>
      <c r="Q525" s="1308"/>
      <c r="R525" s="1308"/>
      <c r="S525" s="1308"/>
      <c r="T525" s="1308"/>
      <c r="U525" s="1308"/>
      <c r="V525" s="1308"/>
      <c r="W525" s="1308"/>
      <c r="X525" s="1308"/>
    </row>
    <row r="526">
      <c r="A526" s="836"/>
      <c r="B526" s="1308"/>
      <c r="C526" s="1308"/>
      <c r="D526" s="1308"/>
      <c r="E526" s="1308"/>
      <c r="F526" s="1308"/>
      <c r="G526" s="1308"/>
      <c r="H526" s="1308"/>
      <c r="I526" s="1308"/>
      <c r="J526" s="1308"/>
      <c r="K526" s="1308"/>
      <c r="L526" s="1308"/>
      <c r="M526" s="1308"/>
      <c r="N526" s="1308"/>
      <c r="O526" s="1308"/>
      <c r="P526" s="1308"/>
      <c r="Q526" s="1308"/>
      <c r="R526" s="1308"/>
      <c r="S526" s="1308"/>
      <c r="T526" s="1308"/>
      <c r="U526" s="1308"/>
      <c r="V526" s="1308"/>
      <c r="W526" s="1308"/>
      <c r="X526" s="1308"/>
    </row>
    <row r="527">
      <c r="A527" s="836"/>
      <c r="B527" s="1308"/>
      <c r="C527" s="1308"/>
      <c r="D527" s="1308"/>
      <c r="E527" s="1308"/>
      <c r="F527" s="1308"/>
      <c r="G527" s="1308"/>
      <c r="H527" s="1308"/>
      <c r="I527" s="1308"/>
      <c r="J527" s="1308"/>
      <c r="K527" s="1308"/>
      <c r="L527" s="1308"/>
      <c r="M527" s="1308"/>
      <c r="N527" s="1308"/>
      <c r="O527" s="1308"/>
      <c r="P527" s="1308"/>
      <c r="Q527" s="1308"/>
      <c r="R527" s="1308"/>
      <c r="S527" s="1308"/>
      <c r="T527" s="1308"/>
      <c r="U527" s="1308"/>
      <c r="V527" s="1308"/>
      <c r="W527" s="1308"/>
      <c r="X527" s="1308"/>
    </row>
    <row r="528">
      <c r="A528" s="836"/>
      <c r="B528" s="1308"/>
      <c r="C528" s="1308"/>
      <c r="D528" s="1308"/>
      <c r="E528" s="1308"/>
      <c r="F528" s="1308"/>
      <c r="G528" s="1308"/>
      <c r="H528" s="1308"/>
      <c r="I528" s="1308"/>
      <c r="J528" s="1308"/>
      <c r="K528" s="1308"/>
      <c r="L528" s="1308"/>
      <c r="M528" s="1308"/>
      <c r="N528" s="1308"/>
      <c r="O528" s="1308"/>
      <c r="P528" s="1308"/>
      <c r="Q528" s="1308"/>
      <c r="R528" s="1308"/>
      <c r="S528" s="1308"/>
      <c r="T528" s="1308"/>
      <c r="U528" s="1308"/>
      <c r="V528" s="1308"/>
      <c r="W528" s="1308"/>
      <c r="X528" s="1308"/>
    </row>
    <row r="529">
      <c r="A529" s="836"/>
      <c r="B529" s="1308"/>
      <c r="C529" s="1308"/>
      <c r="D529" s="1308"/>
      <c r="E529" s="1308"/>
      <c r="F529" s="1308"/>
      <c r="G529" s="1308"/>
      <c r="H529" s="1308"/>
      <c r="I529" s="1308"/>
      <c r="J529" s="1308"/>
      <c r="K529" s="1308"/>
      <c r="L529" s="1308"/>
      <c r="M529" s="1308"/>
      <c r="N529" s="1308"/>
      <c r="O529" s="1308"/>
      <c r="P529" s="1308"/>
      <c r="Q529" s="1308"/>
      <c r="R529" s="1308"/>
      <c r="S529" s="1308"/>
      <c r="T529" s="1308"/>
      <c r="U529" s="1308"/>
      <c r="V529" s="1308"/>
      <c r="W529" s="1308"/>
      <c r="X529" s="1308"/>
    </row>
    <row r="530">
      <c r="A530" s="836"/>
      <c r="B530" s="1308"/>
      <c r="C530" s="1308"/>
      <c r="D530" s="1308"/>
      <c r="E530" s="1308"/>
      <c r="F530" s="1308"/>
      <c r="G530" s="1308"/>
      <c r="H530" s="1308"/>
      <c r="I530" s="1308"/>
      <c r="J530" s="1308"/>
      <c r="K530" s="1308"/>
      <c r="L530" s="1308"/>
      <c r="M530" s="1308"/>
      <c r="N530" s="1308"/>
      <c r="O530" s="1308"/>
      <c r="P530" s="1308"/>
      <c r="Q530" s="1308"/>
      <c r="R530" s="1308"/>
      <c r="S530" s="1308"/>
      <c r="T530" s="1308"/>
      <c r="U530" s="1308"/>
      <c r="V530" s="1308"/>
      <c r="W530" s="1308"/>
      <c r="X530" s="1308"/>
    </row>
    <row r="531">
      <c r="A531" s="836"/>
      <c r="B531" s="1308"/>
      <c r="C531" s="1308"/>
      <c r="D531" s="1308"/>
      <c r="E531" s="1308"/>
      <c r="F531" s="1308"/>
      <c r="G531" s="1308"/>
      <c r="H531" s="1308"/>
      <c r="I531" s="1308"/>
      <c r="J531" s="1308"/>
      <c r="K531" s="1308"/>
      <c r="L531" s="1308"/>
      <c r="M531" s="1308"/>
      <c r="N531" s="1308"/>
      <c r="O531" s="1308"/>
      <c r="P531" s="1308"/>
      <c r="Q531" s="1308"/>
      <c r="R531" s="1308"/>
      <c r="S531" s="1308"/>
      <c r="T531" s="1308"/>
      <c r="U531" s="1308"/>
      <c r="V531" s="1308"/>
      <c r="W531" s="1308"/>
      <c r="X531" s="1308"/>
    </row>
    <row r="532">
      <c r="A532" s="836"/>
      <c r="B532" s="1308"/>
      <c r="C532" s="1308"/>
      <c r="D532" s="1308"/>
      <c r="E532" s="1308"/>
      <c r="F532" s="1308"/>
      <c r="G532" s="1308"/>
      <c r="H532" s="1308"/>
      <c r="I532" s="1308"/>
      <c r="J532" s="1308"/>
      <c r="K532" s="1308"/>
      <c r="L532" s="1308"/>
      <c r="M532" s="1308"/>
      <c r="N532" s="1308"/>
      <c r="O532" s="1308"/>
      <c r="P532" s="1308"/>
      <c r="Q532" s="1308"/>
      <c r="R532" s="1308"/>
      <c r="S532" s="1308"/>
      <c r="T532" s="1308"/>
      <c r="U532" s="1308"/>
      <c r="V532" s="1308"/>
      <c r="W532" s="1308"/>
      <c r="X532" s="1308"/>
    </row>
    <row r="533">
      <c r="A533" s="836"/>
      <c r="B533" s="1308"/>
      <c r="C533" s="1308"/>
      <c r="D533" s="1308"/>
      <c r="E533" s="1308"/>
      <c r="F533" s="1308"/>
      <c r="G533" s="1308"/>
      <c r="H533" s="1308"/>
      <c r="I533" s="1308"/>
      <c r="J533" s="1308"/>
      <c r="K533" s="1308"/>
      <c r="L533" s="1308"/>
      <c r="M533" s="1308"/>
      <c r="N533" s="1308"/>
      <c r="O533" s="1308"/>
      <c r="P533" s="1308"/>
      <c r="Q533" s="1308"/>
      <c r="R533" s="1308"/>
      <c r="S533" s="1308"/>
      <c r="T533" s="1308"/>
      <c r="U533" s="1308"/>
      <c r="V533" s="1308"/>
      <c r="W533" s="1308"/>
      <c r="X533" s="1308"/>
    </row>
    <row r="534">
      <c r="A534" s="836"/>
      <c r="B534" s="1308"/>
      <c r="C534" s="1308"/>
      <c r="D534" s="1308"/>
      <c r="E534" s="1308"/>
      <c r="F534" s="1308"/>
      <c r="G534" s="1308"/>
      <c r="H534" s="1308"/>
      <c r="I534" s="1308"/>
      <c r="J534" s="1308"/>
      <c r="K534" s="1308"/>
      <c r="L534" s="1308"/>
      <c r="M534" s="1308"/>
      <c r="N534" s="1308"/>
      <c r="O534" s="1308"/>
      <c r="P534" s="1308"/>
      <c r="Q534" s="1308"/>
      <c r="R534" s="1308"/>
      <c r="S534" s="1308"/>
      <c r="T534" s="1308"/>
      <c r="U534" s="1308"/>
      <c r="V534" s="1308"/>
      <c r="W534" s="1308"/>
      <c r="X534" s="1308"/>
    </row>
    <row r="535">
      <c r="A535" s="836"/>
      <c r="B535" s="1308"/>
      <c r="C535" s="1308"/>
      <c r="D535" s="1308"/>
      <c r="E535" s="1308"/>
      <c r="F535" s="1308"/>
      <c r="G535" s="1308"/>
      <c r="H535" s="1308"/>
      <c r="I535" s="1308"/>
      <c r="J535" s="1308"/>
      <c r="K535" s="1308"/>
      <c r="L535" s="1308"/>
      <c r="M535" s="1308"/>
      <c r="N535" s="1308"/>
      <c r="O535" s="1308"/>
      <c r="P535" s="1308"/>
      <c r="Q535" s="1308"/>
      <c r="R535" s="1308"/>
      <c r="S535" s="1308"/>
      <c r="T535" s="1308"/>
      <c r="U535" s="1308"/>
      <c r="V535" s="1308"/>
      <c r="W535" s="1308"/>
      <c r="X535" s="1308"/>
    </row>
    <row r="536">
      <c r="A536" s="836"/>
      <c r="B536" s="1308"/>
      <c r="C536" s="1308"/>
      <c r="D536" s="1308"/>
      <c r="E536" s="1308"/>
      <c r="F536" s="1308"/>
      <c r="G536" s="1308"/>
      <c r="H536" s="1308"/>
      <c r="I536" s="1308"/>
      <c r="J536" s="1308"/>
      <c r="K536" s="1308"/>
      <c r="L536" s="1308"/>
      <c r="M536" s="1308"/>
      <c r="N536" s="1308"/>
      <c r="O536" s="1308"/>
      <c r="P536" s="1308"/>
      <c r="Q536" s="1308"/>
      <c r="R536" s="1308"/>
      <c r="S536" s="1308"/>
      <c r="T536" s="1308"/>
      <c r="U536" s="1308"/>
      <c r="V536" s="1308"/>
      <c r="W536" s="1308"/>
      <c r="X536" s="1308"/>
    </row>
    <row r="537">
      <c r="A537" s="836"/>
      <c r="B537" s="1308"/>
      <c r="C537" s="1308"/>
      <c r="D537" s="1308"/>
      <c r="E537" s="1308"/>
      <c r="F537" s="1308"/>
      <c r="G537" s="1308"/>
      <c r="H537" s="1308"/>
      <c r="I537" s="1308"/>
      <c r="J537" s="1308"/>
      <c r="K537" s="1308"/>
      <c r="L537" s="1308"/>
      <c r="M537" s="1308"/>
      <c r="N537" s="1308"/>
      <c r="O537" s="1308"/>
      <c r="P537" s="1308"/>
      <c r="Q537" s="1308"/>
      <c r="R537" s="1308"/>
      <c r="S537" s="1308"/>
      <c r="T537" s="1308"/>
      <c r="U537" s="1308"/>
      <c r="V537" s="1308"/>
      <c r="W537" s="1308"/>
      <c r="X537" s="1308"/>
    </row>
    <row r="538">
      <c r="A538" s="836"/>
      <c r="B538" s="1308"/>
      <c r="C538" s="1308"/>
      <c r="D538" s="1308"/>
      <c r="E538" s="1308"/>
      <c r="F538" s="1308"/>
      <c r="G538" s="1308"/>
      <c r="H538" s="1308"/>
      <c r="I538" s="1308"/>
      <c r="J538" s="1308"/>
      <c r="K538" s="1308"/>
      <c r="L538" s="1308"/>
      <c r="M538" s="1308"/>
      <c r="N538" s="1308"/>
      <c r="O538" s="1308"/>
      <c r="P538" s="1308"/>
      <c r="Q538" s="1308"/>
      <c r="R538" s="1308"/>
      <c r="S538" s="1308"/>
      <c r="T538" s="1308"/>
      <c r="U538" s="1308"/>
      <c r="V538" s="1308"/>
      <c r="W538" s="1308"/>
      <c r="X538" s="1308"/>
    </row>
    <row r="539">
      <c r="A539" s="836"/>
      <c r="B539" s="1308"/>
      <c r="C539" s="1308"/>
      <c r="D539" s="1308"/>
      <c r="E539" s="1308"/>
      <c r="F539" s="1308"/>
      <c r="G539" s="1308"/>
      <c r="H539" s="1308"/>
      <c r="I539" s="1308"/>
      <c r="J539" s="1308"/>
      <c r="K539" s="1308"/>
      <c r="L539" s="1308"/>
      <c r="M539" s="1308"/>
      <c r="N539" s="1308"/>
      <c r="O539" s="1308"/>
      <c r="P539" s="1308"/>
      <c r="Q539" s="1308"/>
      <c r="R539" s="1308"/>
      <c r="S539" s="1308"/>
      <c r="T539" s="1308"/>
      <c r="U539" s="1308"/>
      <c r="V539" s="1308"/>
      <c r="W539" s="1308"/>
      <c r="X539" s="1308"/>
    </row>
    <row r="540">
      <c r="A540" s="836"/>
      <c r="B540" s="1308"/>
      <c r="C540" s="1308"/>
      <c r="D540" s="1308"/>
      <c r="E540" s="1308"/>
      <c r="F540" s="1308"/>
      <c r="G540" s="1308"/>
      <c r="H540" s="1308"/>
      <c r="I540" s="1308"/>
      <c r="J540" s="1308"/>
      <c r="K540" s="1308"/>
      <c r="L540" s="1308"/>
      <c r="M540" s="1308"/>
      <c r="N540" s="1308"/>
      <c r="O540" s="1308"/>
      <c r="P540" s="1308"/>
      <c r="Q540" s="1308"/>
      <c r="R540" s="1308"/>
      <c r="S540" s="1308"/>
      <c r="T540" s="1308"/>
      <c r="U540" s="1308"/>
      <c r="V540" s="1308"/>
      <c r="W540" s="1308"/>
      <c r="X540" s="1308"/>
    </row>
    <row r="541">
      <c r="A541" s="836"/>
      <c r="B541" s="1308"/>
      <c r="C541" s="1308"/>
      <c r="D541" s="1308"/>
      <c r="E541" s="1308"/>
      <c r="F541" s="1308"/>
      <c r="G541" s="1308"/>
      <c r="H541" s="1308"/>
      <c r="I541" s="1308"/>
      <c r="J541" s="1308"/>
      <c r="K541" s="1308"/>
      <c r="L541" s="1308"/>
      <c r="M541" s="1308"/>
      <c r="N541" s="1308"/>
      <c r="O541" s="1308"/>
      <c r="P541" s="1308"/>
      <c r="Q541" s="1308"/>
      <c r="R541" s="1308"/>
      <c r="S541" s="1308"/>
      <c r="T541" s="1308"/>
      <c r="U541" s="1308"/>
      <c r="V541" s="1308"/>
      <c r="W541" s="1308"/>
      <c r="X541" s="1308"/>
    </row>
    <row r="542">
      <c r="A542" s="836"/>
      <c r="B542" s="1308"/>
      <c r="C542" s="1308"/>
      <c r="D542" s="1308"/>
      <c r="E542" s="1308"/>
      <c r="F542" s="1308"/>
      <c r="G542" s="1308"/>
      <c r="H542" s="1308"/>
      <c r="I542" s="1308"/>
      <c r="J542" s="1308"/>
      <c r="K542" s="1308"/>
      <c r="L542" s="1308"/>
      <c r="M542" s="1308"/>
      <c r="N542" s="1308"/>
      <c r="O542" s="1308"/>
      <c r="P542" s="1308"/>
      <c r="Q542" s="1308"/>
      <c r="R542" s="1308"/>
      <c r="S542" s="1308"/>
      <c r="T542" s="1308"/>
      <c r="U542" s="1308"/>
      <c r="V542" s="1308"/>
      <c r="W542" s="1308"/>
      <c r="X542" s="1308"/>
    </row>
    <row r="543">
      <c r="A543" s="836"/>
      <c r="B543" s="1308"/>
      <c r="C543" s="1308"/>
      <c r="D543" s="1308"/>
      <c r="E543" s="1308"/>
      <c r="F543" s="1308"/>
      <c r="G543" s="1308"/>
      <c r="H543" s="1308"/>
      <c r="I543" s="1308"/>
      <c r="J543" s="1308"/>
      <c r="K543" s="1308"/>
      <c r="L543" s="1308"/>
      <c r="M543" s="1308"/>
      <c r="N543" s="1308"/>
      <c r="O543" s="1308"/>
      <c r="P543" s="1308"/>
      <c r="Q543" s="1308"/>
      <c r="R543" s="1308"/>
      <c r="S543" s="1308"/>
      <c r="T543" s="1308"/>
      <c r="U543" s="1308"/>
      <c r="V543" s="1308"/>
      <c r="W543" s="1308"/>
      <c r="X543" s="1308"/>
    </row>
    <row r="544">
      <c r="A544" s="836"/>
      <c r="B544" s="1308"/>
      <c r="C544" s="1308"/>
      <c r="D544" s="1308"/>
      <c r="E544" s="1308"/>
      <c r="F544" s="1308"/>
      <c r="G544" s="1308"/>
      <c r="H544" s="1308"/>
      <c r="I544" s="1308"/>
      <c r="J544" s="1308"/>
      <c r="K544" s="1308"/>
      <c r="L544" s="1308"/>
      <c r="M544" s="1308"/>
      <c r="N544" s="1308"/>
      <c r="O544" s="1308"/>
      <c r="P544" s="1308"/>
      <c r="Q544" s="1308"/>
      <c r="R544" s="1308"/>
      <c r="S544" s="1308"/>
      <c r="T544" s="1308"/>
      <c r="U544" s="1308"/>
      <c r="V544" s="1308"/>
      <c r="W544" s="1308"/>
      <c r="X544" s="1308"/>
    </row>
    <row r="545">
      <c r="A545" s="836"/>
      <c r="B545" s="1308"/>
      <c r="C545" s="1308"/>
      <c r="D545" s="1308"/>
      <c r="E545" s="1308"/>
      <c r="F545" s="1308"/>
      <c r="G545" s="1308"/>
      <c r="H545" s="1308"/>
      <c r="I545" s="1308"/>
      <c r="J545" s="1308"/>
      <c r="K545" s="1308"/>
      <c r="L545" s="1308"/>
      <c r="M545" s="1308"/>
      <c r="N545" s="1308"/>
      <c r="O545" s="1308"/>
      <c r="P545" s="1308"/>
      <c r="Q545" s="1308"/>
      <c r="R545" s="1308"/>
      <c r="S545" s="1308"/>
      <c r="T545" s="1308"/>
      <c r="U545" s="1308"/>
      <c r="V545" s="1308"/>
      <c r="W545" s="1308"/>
      <c r="X545" s="1308"/>
    </row>
    <row r="546">
      <c r="A546" s="836"/>
      <c r="B546" s="1308"/>
      <c r="C546" s="1308"/>
      <c r="D546" s="1308"/>
      <c r="E546" s="1308"/>
      <c r="F546" s="1308"/>
      <c r="G546" s="1308"/>
      <c r="H546" s="1308"/>
      <c r="I546" s="1308"/>
      <c r="J546" s="1308"/>
      <c r="K546" s="1308"/>
      <c r="L546" s="1308"/>
      <c r="M546" s="1308"/>
      <c r="N546" s="1308"/>
      <c r="O546" s="1308"/>
      <c r="P546" s="1308"/>
      <c r="Q546" s="1308"/>
      <c r="R546" s="1308"/>
      <c r="S546" s="1308"/>
      <c r="T546" s="1308"/>
      <c r="U546" s="1308"/>
      <c r="V546" s="1308"/>
      <c r="W546" s="1308"/>
      <c r="X546" s="1308"/>
    </row>
    <row r="547">
      <c r="A547" s="836"/>
      <c r="B547" s="1308"/>
      <c r="C547" s="1308"/>
      <c r="D547" s="1308"/>
      <c r="E547" s="1308"/>
      <c r="F547" s="1308"/>
      <c r="G547" s="1308"/>
      <c r="H547" s="1308"/>
      <c r="I547" s="1308"/>
      <c r="J547" s="1308"/>
      <c r="K547" s="1308"/>
      <c r="L547" s="1308"/>
      <c r="M547" s="1308"/>
      <c r="N547" s="1308"/>
      <c r="O547" s="1308"/>
      <c r="P547" s="1308"/>
      <c r="Q547" s="1308"/>
      <c r="R547" s="1308"/>
      <c r="S547" s="1308"/>
      <c r="T547" s="1308"/>
      <c r="U547" s="1308"/>
      <c r="V547" s="1308"/>
      <c r="W547" s="1308"/>
      <c r="X547" s="1308"/>
    </row>
    <row r="548">
      <c r="A548" s="836"/>
      <c r="B548" s="1308"/>
      <c r="C548" s="1308"/>
      <c r="D548" s="1308"/>
      <c r="E548" s="1308"/>
      <c r="F548" s="1308"/>
      <c r="G548" s="1308"/>
      <c r="H548" s="1308"/>
      <c r="I548" s="1308"/>
      <c r="J548" s="1308"/>
      <c r="K548" s="1308"/>
      <c r="L548" s="1308"/>
      <c r="M548" s="1308"/>
      <c r="N548" s="1308"/>
      <c r="O548" s="1308"/>
      <c r="P548" s="1308"/>
      <c r="Q548" s="1308"/>
      <c r="R548" s="1308"/>
      <c r="S548" s="1308"/>
      <c r="T548" s="1308"/>
      <c r="U548" s="1308"/>
      <c r="V548" s="1308"/>
      <c r="W548" s="1308"/>
      <c r="X548" s="1308"/>
    </row>
    <row r="549">
      <c r="A549" s="836"/>
      <c r="B549" s="1308"/>
      <c r="C549" s="1308"/>
      <c r="D549" s="1308"/>
      <c r="E549" s="1308"/>
      <c r="F549" s="1308"/>
      <c r="G549" s="1308"/>
      <c r="H549" s="1308"/>
      <c r="I549" s="1308"/>
      <c r="J549" s="1308"/>
      <c r="K549" s="1308"/>
      <c r="L549" s="1308"/>
      <c r="M549" s="1308"/>
      <c r="N549" s="1308"/>
      <c r="O549" s="1308"/>
      <c r="P549" s="1308"/>
      <c r="Q549" s="1308"/>
      <c r="R549" s="1308"/>
      <c r="S549" s="1308"/>
      <c r="T549" s="1308"/>
      <c r="U549" s="1308"/>
      <c r="V549" s="1308"/>
      <c r="W549" s="1308"/>
      <c r="X549" s="1308"/>
    </row>
    <row r="550">
      <c r="A550" s="836"/>
      <c r="B550" s="1308"/>
      <c r="C550" s="1308"/>
      <c r="D550" s="1308"/>
      <c r="E550" s="1308"/>
      <c r="F550" s="1308"/>
      <c r="G550" s="1308"/>
      <c r="H550" s="1308"/>
      <c r="I550" s="1308"/>
      <c r="J550" s="1308"/>
      <c r="K550" s="1308"/>
      <c r="L550" s="1308"/>
      <c r="M550" s="1308"/>
      <c r="N550" s="1308"/>
      <c r="O550" s="1308"/>
      <c r="P550" s="1308"/>
      <c r="Q550" s="1308"/>
      <c r="R550" s="1308"/>
      <c r="S550" s="1308"/>
      <c r="T550" s="1308"/>
      <c r="U550" s="1308"/>
      <c r="V550" s="1308"/>
      <c r="W550" s="1308"/>
      <c r="X550" s="1308"/>
    </row>
    <row r="551">
      <c r="A551" s="836"/>
      <c r="B551" s="1308"/>
      <c r="C551" s="1308"/>
      <c r="D551" s="1308"/>
      <c r="E551" s="1308"/>
      <c r="F551" s="1308"/>
      <c r="G551" s="1308"/>
      <c r="H551" s="1308"/>
      <c r="I551" s="1308"/>
      <c r="J551" s="1308"/>
      <c r="K551" s="1308"/>
      <c r="L551" s="1308"/>
      <c r="M551" s="1308"/>
      <c r="N551" s="1308"/>
      <c r="O551" s="1308"/>
      <c r="P551" s="1308"/>
      <c r="Q551" s="1308"/>
      <c r="R551" s="1308"/>
      <c r="S551" s="1308"/>
      <c r="T551" s="1308"/>
      <c r="U551" s="1308"/>
      <c r="V551" s="1308"/>
      <c r="W551" s="1308"/>
      <c r="X551" s="1308"/>
    </row>
    <row r="552">
      <c r="A552" s="836"/>
      <c r="B552" s="1308"/>
      <c r="C552" s="1308"/>
      <c r="D552" s="1308"/>
      <c r="E552" s="1308"/>
      <c r="F552" s="1308"/>
      <c r="G552" s="1308"/>
      <c r="H552" s="1308"/>
      <c r="I552" s="1308"/>
      <c r="J552" s="1308"/>
      <c r="K552" s="1308"/>
      <c r="L552" s="1308"/>
      <c r="M552" s="1308"/>
      <c r="N552" s="1308"/>
      <c r="O552" s="1308"/>
      <c r="P552" s="1308"/>
      <c r="Q552" s="1308"/>
      <c r="R552" s="1308"/>
      <c r="S552" s="1308"/>
      <c r="T552" s="1308"/>
      <c r="U552" s="1308"/>
      <c r="V552" s="1308"/>
      <c r="W552" s="1308"/>
      <c r="X552" s="1308"/>
    </row>
    <row r="553">
      <c r="A553" s="836"/>
      <c r="B553" s="1308"/>
      <c r="C553" s="1308"/>
      <c r="D553" s="1308"/>
      <c r="E553" s="1308"/>
      <c r="F553" s="1308"/>
      <c r="G553" s="1308"/>
      <c r="H553" s="1308"/>
      <c r="I553" s="1308"/>
      <c r="J553" s="1308"/>
      <c r="K553" s="1308"/>
      <c r="L553" s="1308"/>
      <c r="M553" s="1308"/>
      <c r="N553" s="1308"/>
      <c r="O553" s="1308"/>
      <c r="P553" s="1308"/>
      <c r="Q553" s="1308"/>
      <c r="R553" s="1308"/>
      <c r="S553" s="1308"/>
      <c r="T553" s="1308"/>
      <c r="U553" s="1308"/>
      <c r="V553" s="1308"/>
      <c r="W553" s="1308"/>
      <c r="X553" s="1308"/>
    </row>
    <row r="554">
      <c r="A554" s="836"/>
      <c r="B554" s="1308"/>
      <c r="C554" s="1308"/>
      <c r="D554" s="1308"/>
      <c r="E554" s="1308"/>
      <c r="F554" s="1308"/>
      <c r="G554" s="1308"/>
      <c r="H554" s="1308"/>
      <c r="I554" s="1308"/>
      <c r="J554" s="1308"/>
      <c r="K554" s="1308"/>
      <c r="L554" s="1308"/>
      <c r="M554" s="1308"/>
      <c r="N554" s="1308"/>
      <c r="O554" s="1308"/>
      <c r="P554" s="1308"/>
      <c r="Q554" s="1308"/>
      <c r="R554" s="1308"/>
      <c r="S554" s="1308"/>
      <c r="T554" s="1308"/>
      <c r="U554" s="1308"/>
      <c r="V554" s="1308"/>
      <c r="W554" s="1308"/>
      <c r="X554" s="1308"/>
    </row>
    <row r="555">
      <c r="A555" s="836"/>
      <c r="B555" s="1308"/>
      <c r="C555" s="1308"/>
      <c r="D555" s="1308"/>
      <c r="E555" s="1308"/>
      <c r="F555" s="1308"/>
      <c r="G555" s="1308"/>
      <c r="H555" s="1308"/>
      <c r="I555" s="1308"/>
      <c r="J555" s="1308"/>
      <c r="K555" s="1308"/>
      <c r="L555" s="1308"/>
      <c r="M555" s="1308"/>
      <c r="N555" s="1308"/>
      <c r="O555" s="1308"/>
      <c r="P555" s="1308"/>
      <c r="Q555" s="1308"/>
      <c r="R555" s="1308"/>
      <c r="S555" s="1308"/>
      <c r="T555" s="1308"/>
      <c r="U555" s="1308"/>
      <c r="V555" s="1308"/>
      <c r="W555" s="1308"/>
      <c r="X555" s="1308"/>
    </row>
    <row r="556">
      <c r="A556" s="836"/>
      <c r="B556" s="1308"/>
      <c r="C556" s="1308"/>
      <c r="D556" s="1308"/>
      <c r="E556" s="1308"/>
      <c r="F556" s="1308"/>
      <c r="G556" s="1308"/>
      <c r="H556" s="1308"/>
      <c r="I556" s="1308"/>
      <c r="J556" s="1308"/>
      <c r="K556" s="1308"/>
      <c r="L556" s="1308"/>
      <c r="M556" s="1308"/>
      <c r="N556" s="1308"/>
      <c r="O556" s="1308"/>
      <c r="P556" s="1308"/>
      <c r="Q556" s="1308"/>
      <c r="R556" s="1308"/>
      <c r="S556" s="1308"/>
      <c r="T556" s="1308"/>
      <c r="U556" s="1308"/>
      <c r="V556" s="1308"/>
      <c r="W556" s="1308"/>
      <c r="X556" s="1308"/>
    </row>
    <row r="557">
      <c r="A557" s="836"/>
      <c r="B557" s="1308"/>
      <c r="C557" s="1308"/>
      <c r="D557" s="1308"/>
      <c r="E557" s="1308"/>
      <c r="F557" s="1308"/>
      <c r="G557" s="1308"/>
      <c r="H557" s="1308"/>
      <c r="I557" s="1308"/>
      <c r="J557" s="1308"/>
      <c r="K557" s="1308"/>
      <c r="L557" s="1308"/>
      <c r="M557" s="1308"/>
      <c r="N557" s="1308"/>
      <c r="O557" s="1308"/>
      <c r="P557" s="1308"/>
      <c r="Q557" s="1308"/>
      <c r="R557" s="1308"/>
      <c r="S557" s="1308"/>
      <c r="T557" s="1308"/>
      <c r="U557" s="1308"/>
      <c r="V557" s="1308"/>
      <c r="W557" s="1308"/>
      <c r="X557" s="1308"/>
    </row>
    <row r="558">
      <c r="A558" s="836"/>
      <c r="B558" s="1308"/>
      <c r="C558" s="1308"/>
      <c r="D558" s="1308"/>
      <c r="E558" s="1308"/>
      <c r="F558" s="1308"/>
      <c r="G558" s="1308"/>
      <c r="H558" s="1308"/>
      <c r="I558" s="1308"/>
      <c r="J558" s="1308"/>
      <c r="K558" s="1308"/>
      <c r="L558" s="1308"/>
      <c r="M558" s="1308"/>
      <c r="N558" s="1308"/>
      <c r="O558" s="1308"/>
      <c r="P558" s="1308"/>
      <c r="Q558" s="1308"/>
      <c r="R558" s="1308"/>
      <c r="S558" s="1308"/>
      <c r="T558" s="1308"/>
      <c r="U558" s="1308"/>
      <c r="V558" s="1308"/>
      <c r="W558" s="1308"/>
      <c r="X558" s="1308"/>
    </row>
    <row r="559">
      <c r="A559" s="836"/>
      <c r="B559" s="1308"/>
      <c r="C559" s="1308"/>
      <c r="D559" s="1308"/>
      <c r="E559" s="1308"/>
      <c r="F559" s="1308"/>
      <c r="G559" s="1308"/>
      <c r="H559" s="1308"/>
      <c r="I559" s="1308"/>
      <c r="J559" s="1308"/>
      <c r="K559" s="1308"/>
      <c r="L559" s="1308"/>
      <c r="M559" s="1308"/>
      <c r="N559" s="1308"/>
      <c r="O559" s="1308"/>
      <c r="P559" s="1308"/>
      <c r="Q559" s="1308"/>
      <c r="R559" s="1308"/>
      <c r="S559" s="1308"/>
      <c r="T559" s="1308"/>
      <c r="U559" s="1308"/>
      <c r="V559" s="1308"/>
      <c r="W559" s="1308"/>
      <c r="X559" s="1308"/>
    </row>
    <row r="560">
      <c r="A560" s="836"/>
      <c r="B560" s="1308"/>
      <c r="C560" s="1308"/>
      <c r="D560" s="1308"/>
      <c r="E560" s="1308"/>
      <c r="F560" s="1308"/>
      <c r="G560" s="1308"/>
      <c r="H560" s="1308"/>
      <c r="I560" s="1308"/>
      <c r="J560" s="1308"/>
      <c r="K560" s="1308"/>
      <c r="L560" s="1308"/>
      <c r="M560" s="1308"/>
      <c r="N560" s="1308"/>
      <c r="O560" s="1308"/>
      <c r="P560" s="1308"/>
      <c r="Q560" s="1308"/>
      <c r="R560" s="1308"/>
      <c r="S560" s="1308"/>
      <c r="T560" s="1308"/>
      <c r="U560" s="1308"/>
      <c r="V560" s="1308"/>
      <c r="W560" s="1308"/>
      <c r="X560" s="1308"/>
    </row>
    <row r="561">
      <c r="A561" s="836"/>
      <c r="B561" s="1308"/>
      <c r="C561" s="1308"/>
      <c r="D561" s="1308"/>
      <c r="E561" s="1308"/>
      <c r="F561" s="1308"/>
      <c r="G561" s="1308"/>
      <c r="H561" s="1308"/>
      <c r="I561" s="1308"/>
      <c r="J561" s="1308"/>
      <c r="K561" s="1308"/>
      <c r="L561" s="1308"/>
      <c r="M561" s="1308"/>
      <c r="N561" s="1308"/>
      <c r="O561" s="1308"/>
      <c r="P561" s="1308"/>
      <c r="Q561" s="1308"/>
      <c r="R561" s="1308"/>
      <c r="S561" s="1308"/>
      <c r="T561" s="1308"/>
      <c r="U561" s="1308"/>
      <c r="V561" s="1308"/>
      <c r="W561" s="1308"/>
      <c r="X561" s="1308"/>
    </row>
    <row r="562">
      <c r="A562" s="836"/>
      <c r="B562" s="1308"/>
      <c r="C562" s="1308"/>
      <c r="D562" s="1308"/>
      <c r="E562" s="1308"/>
      <c r="F562" s="1308"/>
      <c r="G562" s="1308"/>
      <c r="H562" s="1308"/>
      <c r="I562" s="1308"/>
      <c r="J562" s="1308"/>
      <c r="K562" s="1308"/>
      <c r="L562" s="1308"/>
      <c r="M562" s="1308"/>
      <c r="N562" s="1308"/>
      <c r="O562" s="1308"/>
      <c r="P562" s="1308"/>
      <c r="Q562" s="1308"/>
      <c r="R562" s="1308"/>
      <c r="S562" s="1308"/>
      <c r="T562" s="1308"/>
      <c r="U562" s="1308"/>
      <c r="V562" s="1308"/>
      <c r="W562" s="1308"/>
      <c r="X562" s="1308"/>
    </row>
    <row r="563">
      <c r="A563" s="836"/>
      <c r="B563" s="1308"/>
      <c r="C563" s="1308"/>
      <c r="D563" s="1308"/>
      <c r="E563" s="1308"/>
      <c r="F563" s="1308"/>
      <c r="G563" s="1308"/>
      <c r="H563" s="1308"/>
      <c r="I563" s="1308"/>
      <c r="J563" s="1308"/>
      <c r="K563" s="1308"/>
      <c r="L563" s="1308"/>
      <c r="M563" s="1308"/>
      <c r="N563" s="1308"/>
      <c r="O563" s="1308"/>
      <c r="P563" s="1308"/>
      <c r="Q563" s="1308"/>
      <c r="R563" s="1308"/>
      <c r="S563" s="1308"/>
      <c r="T563" s="1308"/>
      <c r="U563" s="1308"/>
      <c r="V563" s="1308"/>
      <c r="W563" s="1308"/>
      <c r="X563" s="1308"/>
    </row>
    <row r="564">
      <c r="A564" s="836"/>
      <c r="B564" s="1308"/>
      <c r="C564" s="1308"/>
      <c r="D564" s="1308"/>
      <c r="E564" s="1308"/>
      <c r="F564" s="1308"/>
      <c r="G564" s="1308"/>
      <c r="H564" s="1308"/>
      <c r="I564" s="1308"/>
      <c r="J564" s="1308"/>
      <c r="K564" s="1308"/>
      <c r="L564" s="1308"/>
      <c r="M564" s="1308"/>
      <c r="N564" s="1308"/>
      <c r="O564" s="1308"/>
      <c r="P564" s="1308"/>
      <c r="Q564" s="1308"/>
      <c r="R564" s="1308"/>
      <c r="S564" s="1308"/>
      <c r="T564" s="1308"/>
      <c r="U564" s="1308"/>
      <c r="V564" s="1308"/>
      <c r="W564" s="1308"/>
      <c r="X564" s="1308"/>
    </row>
    <row r="565">
      <c r="A565" s="836"/>
      <c r="B565" s="1308"/>
      <c r="C565" s="1308"/>
      <c r="D565" s="1308"/>
      <c r="E565" s="1308"/>
      <c r="F565" s="1308"/>
      <c r="G565" s="1308"/>
      <c r="H565" s="1308"/>
      <c r="I565" s="1308"/>
      <c r="J565" s="1308"/>
      <c r="K565" s="1308"/>
      <c r="L565" s="1308"/>
      <c r="M565" s="1308"/>
      <c r="N565" s="1308"/>
      <c r="O565" s="1308"/>
      <c r="P565" s="1308"/>
      <c r="Q565" s="1308"/>
      <c r="R565" s="1308"/>
      <c r="S565" s="1308"/>
      <c r="T565" s="1308"/>
      <c r="U565" s="1308"/>
      <c r="V565" s="1308"/>
      <c r="W565" s="1308"/>
      <c r="X565" s="1308"/>
    </row>
    <row r="566">
      <c r="A566" s="836"/>
      <c r="B566" s="1308"/>
      <c r="C566" s="1308"/>
      <c r="D566" s="1308"/>
      <c r="E566" s="1308"/>
      <c r="F566" s="1308"/>
      <c r="G566" s="1308"/>
      <c r="H566" s="1308"/>
      <c r="I566" s="1308"/>
      <c r="J566" s="1308"/>
      <c r="K566" s="1308"/>
      <c r="L566" s="1308"/>
      <c r="M566" s="1308"/>
      <c r="N566" s="1308"/>
      <c r="O566" s="1308"/>
      <c r="P566" s="1308"/>
      <c r="Q566" s="1308"/>
      <c r="R566" s="1308"/>
      <c r="S566" s="1308"/>
      <c r="T566" s="1308"/>
      <c r="U566" s="1308"/>
      <c r="V566" s="1308"/>
      <c r="W566" s="1308"/>
      <c r="X566" s="1308"/>
    </row>
    <row r="567">
      <c r="A567" s="836"/>
      <c r="B567" s="1308"/>
      <c r="C567" s="1308"/>
      <c r="D567" s="1308"/>
      <c r="E567" s="1308"/>
      <c r="F567" s="1308"/>
      <c r="G567" s="1308"/>
      <c r="H567" s="1308"/>
      <c r="I567" s="1308"/>
      <c r="J567" s="1308"/>
      <c r="K567" s="1308"/>
      <c r="L567" s="1308"/>
      <c r="M567" s="1308"/>
      <c r="N567" s="1308"/>
      <c r="O567" s="1308"/>
      <c r="P567" s="1308"/>
      <c r="Q567" s="1308"/>
      <c r="R567" s="1308"/>
      <c r="S567" s="1308"/>
      <c r="T567" s="1308"/>
      <c r="U567" s="1308"/>
      <c r="V567" s="1308"/>
      <c r="W567" s="1308"/>
      <c r="X567" s="1308"/>
    </row>
    <row r="568">
      <c r="A568" s="836"/>
      <c r="B568" s="1308"/>
      <c r="C568" s="1308"/>
      <c r="D568" s="1308"/>
      <c r="E568" s="1308"/>
      <c r="F568" s="1308"/>
      <c r="G568" s="1308"/>
      <c r="H568" s="1308"/>
      <c r="I568" s="1308"/>
      <c r="J568" s="1308"/>
      <c r="K568" s="1308"/>
      <c r="L568" s="1308"/>
      <c r="M568" s="1308"/>
      <c r="N568" s="1308"/>
      <c r="O568" s="1308"/>
      <c r="P568" s="1308"/>
      <c r="Q568" s="1308"/>
      <c r="R568" s="1308"/>
      <c r="S568" s="1308"/>
      <c r="T568" s="1308"/>
      <c r="U568" s="1308"/>
      <c r="V568" s="1308"/>
      <c r="W568" s="1308"/>
      <c r="X568" s="1308"/>
    </row>
    <row r="569">
      <c r="A569" s="836"/>
      <c r="B569" s="1308"/>
      <c r="C569" s="1308"/>
      <c r="D569" s="1308"/>
      <c r="E569" s="1308"/>
      <c r="F569" s="1308"/>
      <c r="G569" s="1308"/>
      <c r="H569" s="1308"/>
      <c r="I569" s="1308"/>
      <c r="J569" s="1308"/>
      <c r="K569" s="1308"/>
      <c r="L569" s="1308"/>
      <c r="M569" s="1308"/>
      <c r="N569" s="1308"/>
      <c r="O569" s="1308"/>
      <c r="P569" s="1308"/>
      <c r="Q569" s="1308"/>
      <c r="R569" s="1308"/>
      <c r="S569" s="1308"/>
      <c r="T569" s="1308"/>
      <c r="U569" s="1308"/>
      <c r="V569" s="1308"/>
      <c r="W569" s="1308"/>
      <c r="X569" s="1308"/>
    </row>
    <row r="570">
      <c r="A570" s="836"/>
      <c r="B570" s="1308"/>
      <c r="C570" s="1308"/>
      <c r="D570" s="1308"/>
      <c r="E570" s="1308"/>
      <c r="F570" s="1308"/>
      <c r="G570" s="1308"/>
      <c r="H570" s="1308"/>
      <c r="I570" s="1308"/>
      <c r="J570" s="1308"/>
      <c r="K570" s="1308"/>
      <c r="L570" s="1308"/>
      <c r="M570" s="1308"/>
      <c r="N570" s="1308"/>
      <c r="O570" s="1308"/>
      <c r="P570" s="1308"/>
      <c r="Q570" s="1308"/>
      <c r="R570" s="1308"/>
      <c r="S570" s="1308"/>
      <c r="T570" s="1308"/>
      <c r="U570" s="1308"/>
      <c r="V570" s="1308"/>
      <c r="W570" s="1308"/>
      <c r="X570" s="1308"/>
    </row>
    <row r="571">
      <c r="A571" s="836"/>
      <c r="B571" s="1308"/>
      <c r="C571" s="1308"/>
      <c r="D571" s="1308"/>
      <c r="E571" s="1308"/>
      <c r="F571" s="1308"/>
      <c r="G571" s="1308"/>
      <c r="H571" s="1308"/>
      <c r="I571" s="1308"/>
      <c r="J571" s="1308"/>
      <c r="K571" s="1308"/>
      <c r="L571" s="1308"/>
      <c r="M571" s="1308"/>
      <c r="N571" s="1308"/>
      <c r="O571" s="1308"/>
      <c r="P571" s="1308"/>
      <c r="Q571" s="1308"/>
      <c r="R571" s="1308"/>
      <c r="S571" s="1308"/>
      <c r="T571" s="1308"/>
      <c r="U571" s="1308"/>
      <c r="V571" s="1308"/>
      <c r="W571" s="1308"/>
      <c r="X571" s="1308"/>
    </row>
    <row r="572">
      <c r="A572" s="836"/>
      <c r="B572" s="1308"/>
      <c r="C572" s="1308"/>
      <c r="D572" s="1308"/>
      <c r="E572" s="1308"/>
      <c r="F572" s="1308"/>
      <c r="G572" s="1308"/>
      <c r="H572" s="1308"/>
      <c r="I572" s="1308"/>
      <c r="J572" s="1308"/>
      <c r="K572" s="1308"/>
      <c r="L572" s="1308"/>
      <c r="M572" s="1308"/>
      <c r="N572" s="1308"/>
      <c r="O572" s="1308"/>
      <c r="P572" s="1308"/>
      <c r="Q572" s="1308"/>
      <c r="R572" s="1308"/>
      <c r="S572" s="1308"/>
      <c r="T572" s="1308"/>
      <c r="U572" s="1308"/>
      <c r="V572" s="1308"/>
      <c r="W572" s="1308"/>
      <c r="X572" s="1308"/>
    </row>
    <row r="573">
      <c r="A573" s="836"/>
      <c r="B573" s="1308"/>
      <c r="C573" s="1308"/>
      <c r="D573" s="1308"/>
      <c r="E573" s="1308"/>
      <c r="F573" s="1308"/>
      <c r="G573" s="1308"/>
      <c r="H573" s="1308"/>
      <c r="I573" s="1308"/>
      <c r="J573" s="1308"/>
      <c r="K573" s="1308"/>
      <c r="L573" s="1308"/>
      <c r="M573" s="1308"/>
      <c r="N573" s="1308"/>
      <c r="O573" s="1308"/>
      <c r="P573" s="1308"/>
      <c r="Q573" s="1308"/>
      <c r="R573" s="1308"/>
      <c r="S573" s="1308"/>
      <c r="T573" s="1308"/>
      <c r="U573" s="1308"/>
      <c r="V573" s="1308"/>
      <c r="W573" s="1308"/>
      <c r="X573" s="1308"/>
    </row>
    <row r="574">
      <c r="A574" s="836"/>
      <c r="B574" s="1308"/>
      <c r="C574" s="1308"/>
      <c r="D574" s="1308"/>
      <c r="E574" s="1308"/>
      <c r="F574" s="1308"/>
      <c r="G574" s="1308"/>
      <c r="H574" s="1308"/>
      <c r="I574" s="1308"/>
      <c r="J574" s="1308"/>
      <c r="K574" s="1308"/>
      <c r="L574" s="1308"/>
      <c r="M574" s="1308"/>
      <c r="N574" s="1308"/>
      <c r="O574" s="1308"/>
      <c r="P574" s="1308"/>
      <c r="Q574" s="1308"/>
      <c r="R574" s="1308"/>
      <c r="S574" s="1308"/>
      <c r="T574" s="1308"/>
      <c r="U574" s="1308"/>
      <c r="V574" s="1308"/>
      <c r="W574" s="1308"/>
      <c r="X574" s="1308"/>
    </row>
    <row r="575">
      <c r="A575" s="836"/>
      <c r="B575" s="1308"/>
      <c r="C575" s="1308"/>
      <c r="D575" s="1308"/>
      <c r="E575" s="1308"/>
      <c r="F575" s="1308"/>
      <c r="G575" s="1308"/>
      <c r="H575" s="1308"/>
      <c r="I575" s="1308"/>
      <c r="J575" s="1308"/>
      <c r="K575" s="1308"/>
      <c r="L575" s="1308"/>
      <c r="M575" s="1308"/>
      <c r="N575" s="1308"/>
      <c r="O575" s="1308"/>
      <c r="P575" s="1308"/>
      <c r="Q575" s="1308"/>
      <c r="R575" s="1308"/>
      <c r="S575" s="1308"/>
      <c r="T575" s="1308"/>
      <c r="U575" s="1308"/>
      <c r="V575" s="1308"/>
      <c r="W575" s="1308"/>
      <c r="X575" s="1308"/>
    </row>
    <row r="576">
      <c r="A576" s="836"/>
      <c r="B576" s="1308"/>
      <c r="C576" s="1308"/>
      <c r="D576" s="1308"/>
      <c r="E576" s="1308"/>
      <c r="F576" s="1308"/>
      <c r="G576" s="1308"/>
      <c r="H576" s="1308"/>
      <c r="I576" s="1308"/>
      <c r="J576" s="1308"/>
      <c r="K576" s="1308"/>
      <c r="L576" s="1308"/>
      <c r="M576" s="1308"/>
      <c r="N576" s="1308"/>
      <c r="O576" s="1308"/>
      <c r="P576" s="1308"/>
      <c r="Q576" s="1308"/>
      <c r="R576" s="1308"/>
      <c r="S576" s="1308"/>
      <c r="T576" s="1308"/>
      <c r="U576" s="1308"/>
      <c r="V576" s="1308"/>
      <c r="W576" s="1308"/>
      <c r="X576" s="1308"/>
    </row>
    <row r="577">
      <c r="A577" s="836"/>
      <c r="B577" s="1308"/>
      <c r="C577" s="1308"/>
      <c r="D577" s="1308"/>
      <c r="E577" s="1308"/>
      <c r="F577" s="1308"/>
      <c r="G577" s="1308"/>
      <c r="H577" s="1308"/>
      <c r="I577" s="1308"/>
      <c r="J577" s="1308"/>
      <c r="K577" s="1308"/>
      <c r="L577" s="1308"/>
      <c r="M577" s="1308"/>
      <c r="N577" s="1308"/>
      <c r="O577" s="1308"/>
      <c r="P577" s="1308"/>
      <c r="Q577" s="1308"/>
      <c r="R577" s="1308"/>
      <c r="S577" s="1308"/>
      <c r="T577" s="1308"/>
      <c r="U577" s="1308"/>
      <c r="V577" s="1308"/>
      <c r="W577" s="1308"/>
      <c r="X577" s="1308"/>
    </row>
    <row r="578">
      <c r="A578" s="836"/>
      <c r="B578" s="1308"/>
      <c r="C578" s="1308"/>
      <c r="D578" s="1308"/>
      <c r="E578" s="1308"/>
      <c r="F578" s="1308"/>
      <c r="G578" s="1308"/>
      <c r="H578" s="1308"/>
      <c r="I578" s="1308"/>
      <c r="J578" s="1308"/>
      <c r="K578" s="1308"/>
      <c r="L578" s="1308"/>
      <c r="M578" s="1308"/>
      <c r="N578" s="1308"/>
      <c r="O578" s="1308"/>
      <c r="P578" s="1308"/>
      <c r="Q578" s="1308"/>
      <c r="R578" s="1308"/>
      <c r="S578" s="1308"/>
      <c r="T578" s="1308"/>
      <c r="U578" s="1308"/>
      <c r="V578" s="1308"/>
      <c r="W578" s="1308"/>
      <c r="X578" s="1308"/>
    </row>
    <row r="579">
      <c r="A579" s="836"/>
      <c r="B579" s="1308"/>
      <c r="C579" s="1308"/>
      <c r="D579" s="1308"/>
      <c r="E579" s="1308"/>
      <c r="F579" s="1308"/>
      <c r="G579" s="1308"/>
      <c r="H579" s="1308"/>
      <c r="I579" s="1308"/>
      <c r="J579" s="1308"/>
      <c r="K579" s="1308"/>
      <c r="L579" s="1308"/>
      <c r="M579" s="1308"/>
      <c r="N579" s="1308"/>
      <c r="O579" s="1308"/>
      <c r="P579" s="1308"/>
      <c r="Q579" s="1308"/>
      <c r="R579" s="1308"/>
      <c r="S579" s="1308"/>
      <c r="T579" s="1308"/>
      <c r="U579" s="1308"/>
      <c r="V579" s="1308"/>
      <c r="W579" s="1308"/>
      <c r="X579" s="1308"/>
    </row>
    <row r="580">
      <c r="A580" s="836"/>
      <c r="B580" s="1308"/>
      <c r="C580" s="1308"/>
      <c r="D580" s="1308"/>
      <c r="E580" s="1308"/>
      <c r="F580" s="1308"/>
      <c r="G580" s="1308"/>
      <c r="H580" s="1308"/>
      <c r="I580" s="1308"/>
      <c r="J580" s="1308"/>
      <c r="K580" s="1308"/>
      <c r="L580" s="1308"/>
      <c r="M580" s="1308"/>
      <c r="N580" s="1308"/>
      <c r="O580" s="1308"/>
      <c r="P580" s="1308"/>
      <c r="Q580" s="1308"/>
      <c r="R580" s="1308"/>
      <c r="S580" s="1308"/>
      <c r="T580" s="1308"/>
      <c r="U580" s="1308"/>
      <c r="V580" s="1308"/>
      <c r="W580" s="1308"/>
      <c r="X580" s="1308"/>
    </row>
    <row r="581">
      <c r="A581" s="836"/>
      <c r="B581" s="1308"/>
      <c r="C581" s="1308"/>
      <c r="D581" s="1308"/>
      <c r="E581" s="1308"/>
      <c r="F581" s="1308"/>
      <c r="G581" s="1308"/>
      <c r="H581" s="1308"/>
      <c r="I581" s="1308"/>
      <c r="J581" s="1308"/>
      <c r="K581" s="1308"/>
      <c r="L581" s="1308"/>
      <c r="M581" s="1308"/>
      <c r="N581" s="1308"/>
      <c r="O581" s="1308"/>
      <c r="P581" s="1308"/>
      <c r="Q581" s="1308"/>
      <c r="R581" s="1308"/>
      <c r="S581" s="1308"/>
      <c r="T581" s="1308"/>
      <c r="U581" s="1308"/>
      <c r="V581" s="1308"/>
      <c r="W581" s="1308"/>
      <c r="X581" s="1308"/>
    </row>
    <row r="582">
      <c r="A582" s="836"/>
      <c r="B582" s="1308"/>
      <c r="C582" s="1308"/>
      <c r="D582" s="1308"/>
      <c r="E582" s="1308"/>
      <c r="F582" s="1308"/>
      <c r="G582" s="1308"/>
      <c r="H582" s="1308"/>
      <c r="I582" s="1308"/>
      <c r="J582" s="1308"/>
      <c r="K582" s="1308"/>
      <c r="L582" s="1308"/>
      <c r="M582" s="1308"/>
      <c r="N582" s="1308"/>
      <c r="O582" s="1308"/>
      <c r="P582" s="1308"/>
      <c r="Q582" s="1308"/>
      <c r="R582" s="1308"/>
      <c r="S582" s="1308"/>
      <c r="T582" s="1308"/>
      <c r="U582" s="1308"/>
      <c r="V582" s="1308"/>
      <c r="W582" s="1308"/>
      <c r="X582" s="1308"/>
    </row>
    <row r="583">
      <c r="A583" s="836"/>
      <c r="B583" s="1308"/>
      <c r="C583" s="1308"/>
      <c r="D583" s="1308"/>
      <c r="E583" s="1308"/>
      <c r="F583" s="1308"/>
      <c r="G583" s="1308"/>
      <c r="H583" s="1308"/>
      <c r="I583" s="1308"/>
      <c r="J583" s="1308"/>
      <c r="K583" s="1308"/>
      <c r="L583" s="1308"/>
      <c r="M583" s="1308"/>
      <c r="N583" s="1308"/>
      <c r="O583" s="1308"/>
      <c r="P583" s="1308"/>
      <c r="Q583" s="1308"/>
      <c r="R583" s="1308"/>
      <c r="S583" s="1308"/>
      <c r="T583" s="1308"/>
      <c r="U583" s="1308"/>
      <c r="V583" s="1308"/>
      <c r="W583" s="1308"/>
      <c r="X583" s="1308"/>
    </row>
    <row r="584">
      <c r="A584" s="836"/>
      <c r="B584" s="1308"/>
      <c r="C584" s="1308"/>
      <c r="D584" s="1308"/>
      <c r="E584" s="1308"/>
      <c r="F584" s="1308"/>
      <c r="G584" s="1308"/>
      <c r="H584" s="1308"/>
      <c r="I584" s="1308"/>
      <c r="J584" s="1308"/>
      <c r="K584" s="1308"/>
      <c r="L584" s="1308"/>
      <c r="M584" s="1308"/>
      <c r="N584" s="1308"/>
      <c r="O584" s="1308"/>
      <c r="P584" s="1308"/>
      <c r="Q584" s="1308"/>
      <c r="R584" s="1308"/>
      <c r="S584" s="1308"/>
      <c r="T584" s="1308"/>
      <c r="U584" s="1308"/>
      <c r="V584" s="1308"/>
      <c r="W584" s="1308"/>
      <c r="X584" s="1308"/>
    </row>
    <row r="585">
      <c r="A585" s="836"/>
      <c r="B585" s="1308"/>
      <c r="C585" s="1308"/>
      <c r="D585" s="1308"/>
      <c r="E585" s="1308"/>
      <c r="F585" s="1308"/>
      <c r="G585" s="1308"/>
      <c r="H585" s="1308"/>
      <c r="I585" s="1308"/>
      <c r="J585" s="1308"/>
      <c r="K585" s="1308"/>
      <c r="L585" s="1308"/>
      <c r="M585" s="1308"/>
      <c r="N585" s="1308"/>
      <c r="O585" s="1308"/>
      <c r="P585" s="1308"/>
      <c r="Q585" s="1308"/>
      <c r="R585" s="1308"/>
      <c r="S585" s="1308"/>
      <c r="T585" s="1308"/>
      <c r="U585" s="1308"/>
      <c r="V585" s="1308"/>
      <c r="W585" s="1308"/>
      <c r="X585" s="1308"/>
    </row>
    <row r="586">
      <c r="A586" s="836"/>
      <c r="B586" s="1308"/>
      <c r="C586" s="1308"/>
      <c r="D586" s="1308"/>
      <c r="E586" s="1308"/>
      <c r="F586" s="1308"/>
      <c r="G586" s="1308"/>
      <c r="H586" s="1308"/>
      <c r="I586" s="1308"/>
      <c r="J586" s="1308"/>
      <c r="K586" s="1308"/>
      <c r="L586" s="1308"/>
      <c r="M586" s="1308"/>
      <c r="N586" s="1308"/>
      <c r="O586" s="1308"/>
      <c r="P586" s="1308"/>
      <c r="Q586" s="1308"/>
      <c r="R586" s="1308"/>
      <c r="S586" s="1308"/>
      <c r="T586" s="1308"/>
      <c r="U586" s="1308"/>
      <c r="V586" s="1308"/>
      <c r="W586" s="1308"/>
      <c r="X586" s="1308"/>
    </row>
    <row r="587">
      <c r="A587" s="836"/>
      <c r="B587" s="1308"/>
      <c r="C587" s="1308"/>
      <c r="D587" s="1308"/>
      <c r="E587" s="1308"/>
      <c r="F587" s="1308"/>
      <c r="G587" s="1308"/>
      <c r="H587" s="1308"/>
      <c r="I587" s="1308"/>
      <c r="J587" s="1308"/>
      <c r="K587" s="1308"/>
      <c r="L587" s="1308"/>
      <c r="M587" s="1308"/>
      <c r="N587" s="1308"/>
      <c r="O587" s="1308"/>
      <c r="P587" s="1308"/>
      <c r="Q587" s="1308"/>
      <c r="R587" s="1308"/>
      <c r="S587" s="1308"/>
      <c r="T587" s="1308"/>
      <c r="U587" s="1308"/>
      <c r="V587" s="1308"/>
      <c r="W587" s="1308"/>
      <c r="X587" s="1308"/>
    </row>
    <row r="588">
      <c r="A588" s="836"/>
      <c r="B588" s="1308"/>
      <c r="C588" s="1308"/>
      <c r="D588" s="1308"/>
      <c r="E588" s="1308"/>
      <c r="F588" s="1308"/>
      <c r="G588" s="1308"/>
      <c r="H588" s="1308"/>
      <c r="I588" s="1308"/>
      <c r="J588" s="1308"/>
      <c r="K588" s="1308"/>
      <c r="L588" s="1308"/>
      <c r="M588" s="1308"/>
      <c r="N588" s="1308"/>
      <c r="O588" s="1308"/>
      <c r="P588" s="1308"/>
      <c r="Q588" s="1308"/>
      <c r="R588" s="1308"/>
      <c r="S588" s="1308"/>
      <c r="T588" s="1308"/>
      <c r="U588" s="1308"/>
      <c r="V588" s="1308"/>
      <c r="W588" s="1308"/>
      <c r="X588" s="1308"/>
    </row>
    <row r="589">
      <c r="A589" s="836"/>
      <c r="B589" s="1308"/>
      <c r="C589" s="1308"/>
      <c r="D589" s="1308"/>
      <c r="E589" s="1308"/>
      <c r="F589" s="1308"/>
      <c r="G589" s="1308"/>
      <c r="H589" s="1308"/>
      <c r="I589" s="1308"/>
      <c r="J589" s="1308"/>
      <c r="K589" s="1308"/>
      <c r="L589" s="1308"/>
      <c r="M589" s="1308"/>
      <c r="N589" s="1308"/>
      <c r="O589" s="1308"/>
      <c r="P589" s="1308"/>
      <c r="Q589" s="1308"/>
      <c r="R589" s="1308"/>
      <c r="S589" s="1308"/>
      <c r="T589" s="1308"/>
      <c r="U589" s="1308"/>
      <c r="V589" s="1308"/>
      <c r="W589" s="1308"/>
      <c r="X589" s="1308"/>
    </row>
    <row r="590">
      <c r="A590" s="836"/>
      <c r="B590" s="1308"/>
      <c r="C590" s="1308"/>
      <c r="D590" s="1308"/>
      <c r="E590" s="1308"/>
      <c r="F590" s="1308"/>
      <c r="G590" s="1308"/>
      <c r="H590" s="1308"/>
      <c r="I590" s="1308"/>
      <c r="J590" s="1308"/>
      <c r="K590" s="1308"/>
      <c r="L590" s="1308"/>
      <c r="M590" s="1308"/>
      <c r="N590" s="1308"/>
      <c r="O590" s="1308"/>
      <c r="P590" s="1308"/>
      <c r="Q590" s="1308"/>
      <c r="R590" s="1308"/>
      <c r="S590" s="1308"/>
      <c r="T590" s="1308"/>
      <c r="U590" s="1308"/>
      <c r="V590" s="1308"/>
      <c r="W590" s="1308"/>
      <c r="X590" s="1308"/>
    </row>
    <row r="591">
      <c r="A591" s="836"/>
      <c r="B591" s="1308"/>
      <c r="C591" s="1308"/>
      <c r="D591" s="1308"/>
      <c r="E591" s="1308"/>
      <c r="F591" s="1308"/>
      <c r="G591" s="1308"/>
      <c r="H591" s="1308"/>
      <c r="I591" s="1308"/>
      <c r="J591" s="1308"/>
      <c r="K591" s="1308"/>
      <c r="L591" s="1308"/>
      <c r="M591" s="1308"/>
      <c r="N591" s="1308"/>
      <c r="O591" s="1308"/>
      <c r="P591" s="1308"/>
      <c r="Q591" s="1308"/>
      <c r="R591" s="1308"/>
      <c r="S591" s="1308"/>
      <c r="T591" s="1308"/>
      <c r="U591" s="1308"/>
      <c r="V591" s="1308"/>
      <c r="W591" s="1308"/>
      <c r="X591" s="1308"/>
    </row>
    <row r="592">
      <c r="A592" s="836"/>
      <c r="B592" s="1308"/>
      <c r="C592" s="1308"/>
      <c r="D592" s="1308"/>
      <c r="E592" s="1308"/>
      <c r="F592" s="1308"/>
      <c r="G592" s="1308"/>
      <c r="H592" s="1308"/>
      <c r="I592" s="1308"/>
      <c r="J592" s="1308"/>
      <c r="K592" s="1308"/>
      <c r="L592" s="1308"/>
      <c r="M592" s="1308"/>
      <c r="N592" s="1308"/>
      <c r="O592" s="1308"/>
      <c r="P592" s="1308"/>
      <c r="Q592" s="1308"/>
      <c r="R592" s="1308"/>
      <c r="S592" s="1308"/>
      <c r="T592" s="1308"/>
      <c r="U592" s="1308"/>
      <c r="V592" s="1308"/>
      <c r="W592" s="1308"/>
      <c r="X592" s="1308"/>
    </row>
    <row r="593">
      <c r="A593" s="836"/>
      <c r="B593" s="1308"/>
      <c r="C593" s="1308"/>
      <c r="D593" s="1308"/>
      <c r="E593" s="1308"/>
      <c r="F593" s="1308"/>
      <c r="G593" s="1308"/>
      <c r="H593" s="1308"/>
      <c r="I593" s="1308"/>
      <c r="J593" s="1308"/>
      <c r="K593" s="1308"/>
      <c r="L593" s="1308"/>
      <c r="M593" s="1308"/>
      <c r="N593" s="1308"/>
      <c r="O593" s="1308"/>
      <c r="P593" s="1308"/>
      <c r="Q593" s="1308"/>
      <c r="R593" s="1308"/>
      <c r="S593" s="1308"/>
      <c r="T593" s="1308"/>
      <c r="U593" s="1308"/>
      <c r="V593" s="1308"/>
      <c r="W593" s="1308"/>
      <c r="X593" s="1308"/>
    </row>
    <row r="594">
      <c r="A594" s="836"/>
      <c r="B594" s="1308"/>
      <c r="C594" s="1308"/>
      <c r="D594" s="1308"/>
      <c r="E594" s="1308"/>
      <c r="F594" s="1308"/>
      <c r="G594" s="1308"/>
      <c r="H594" s="1308"/>
      <c r="I594" s="1308"/>
      <c r="J594" s="1308"/>
      <c r="K594" s="1308"/>
      <c r="L594" s="1308"/>
      <c r="M594" s="1308"/>
      <c r="N594" s="1308"/>
      <c r="O594" s="1308"/>
      <c r="P594" s="1308"/>
      <c r="Q594" s="1308"/>
      <c r="R594" s="1308"/>
      <c r="S594" s="1308"/>
      <c r="T594" s="1308"/>
      <c r="U594" s="1308"/>
      <c r="V594" s="1308"/>
      <c r="W594" s="1308"/>
      <c r="X594" s="1308"/>
    </row>
    <row r="595">
      <c r="A595" s="836"/>
      <c r="B595" s="1308"/>
      <c r="C595" s="1308"/>
      <c r="D595" s="1308"/>
      <c r="E595" s="1308"/>
      <c r="F595" s="1308"/>
      <c r="G595" s="1308"/>
      <c r="H595" s="1308"/>
      <c r="I595" s="1308"/>
      <c r="J595" s="1308"/>
      <c r="K595" s="1308"/>
      <c r="L595" s="1308"/>
      <c r="M595" s="1308"/>
      <c r="N595" s="1308"/>
      <c r="O595" s="1308"/>
      <c r="P595" s="1308"/>
      <c r="Q595" s="1308"/>
      <c r="R595" s="1308"/>
      <c r="S595" s="1308"/>
      <c r="T595" s="1308"/>
      <c r="U595" s="1308"/>
      <c r="V595" s="1308"/>
      <c r="W595" s="1308"/>
      <c r="X595" s="1308"/>
    </row>
    <row r="596">
      <c r="A596" s="836"/>
      <c r="B596" s="1308"/>
      <c r="C596" s="1308"/>
      <c r="D596" s="1308"/>
      <c r="E596" s="1308"/>
      <c r="F596" s="1308"/>
      <c r="G596" s="1308"/>
      <c r="H596" s="1308"/>
      <c r="I596" s="1308"/>
      <c r="J596" s="1308"/>
      <c r="K596" s="1308"/>
      <c r="L596" s="1308"/>
      <c r="M596" s="1308"/>
      <c r="N596" s="1308"/>
      <c r="O596" s="1308"/>
      <c r="P596" s="1308"/>
      <c r="Q596" s="1308"/>
      <c r="R596" s="1308"/>
      <c r="S596" s="1308"/>
      <c r="T596" s="1308"/>
      <c r="U596" s="1308"/>
      <c r="V596" s="1308"/>
      <c r="W596" s="1308"/>
      <c r="X596" s="1308"/>
    </row>
    <row r="597">
      <c r="A597" s="836"/>
      <c r="B597" s="1308"/>
      <c r="C597" s="1308"/>
      <c r="D597" s="1308"/>
      <c r="E597" s="1308"/>
      <c r="F597" s="1308"/>
      <c r="G597" s="1308"/>
      <c r="H597" s="1308"/>
      <c r="I597" s="1308"/>
      <c r="J597" s="1308"/>
      <c r="K597" s="1308"/>
      <c r="L597" s="1308"/>
      <c r="M597" s="1308"/>
      <c r="N597" s="1308"/>
      <c r="O597" s="1308"/>
      <c r="P597" s="1308"/>
      <c r="Q597" s="1308"/>
      <c r="R597" s="1308"/>
      <c r="S597" s="1308"/>
      <c r="T597" s="1308"/>
      <c r="U597" s="1308"/>
      <c r="V597" s="1308"/>
      <c r="W597" s="1308"/>
      <c r="X597" s="1308"/>
    </row>
    <row r="598">
      <c r="A598" s="836"/>
      <c r="B598" s="1308"/>
      <c r="C598" s="1308"/>
      <c r="D598" s="1308"/>
      <c r="E598" s="1308"/>
      <c r="F598" s="1308"/>
      <c r="G598" s="1308"/>
      <c r="H598" s="1308"/>
      <c r="I598" s="1308"/>
      <c r="J598" s="1308"/>
      <c r="K598" s="1308"/>
      <c r="L598" s="1308"/>
      <c r="M598" s="1308"/>
      <c r="N598" s="1308"/>
      <c r="O598" s="1308"/>
      <c r="P598" s="1308"/>
      <c r="Q598" s="1308"/>
      <c r="R598" s="1308"/>
      <c r="S598" s="1308"/>
      <c r="T598" s="1308"/>
      <c r="U598" s="1308"/>
      <c r="V598" s="1308"/>
      <c r="W598" s="1308"/>
      <c r="X598" s="1308"/>
    </row>
    <row r="599">
      <c r="A599" s="836"/>
      <c r="B599" s="1308"/>
      <c r="C599" s="1308"/>
      <c r="D599" s="1308"/>
      <c r="E599" s="1308"/>
      <c r="F599" s="1308"/>
      <c r="G599" s="1308"/>
      <c r="H599" s="1308"/>
      <c r="I599" s="1308"/>
      <c r="J599" s="1308"/>
      <c r="K599" s="1308"/>
      <c r="L599" s="1308"/>
      <c r="M599" s="1308"/>
      <c r="N599" s="1308"/>
      <c r="O599" s="1308"/>
      <c r="P599" s="1308"/>
      <c r="Q599" s="1308"/>
      <c r="R599" s="1308"/>
      <c r="S599" s="1308"/>
      <c r="T599" s="1308"/>
      <c r="U599" s="1308"/>
      <c r="V599" s="1308"/>
      <c r="W599" s="1308"/>
      <c r="X599" s="1308"/>
    </row>
    <row r="600">
      <c r="A600" s="836"/>
      <c r="B600" s="1308"/>
      <c r="C600" s="1308"/>
      <c r="D600" s="1308"/>
      <c r="E600" s="1308"/>
      <c r="F600" s="1308"/>
      <c r="G600" s="1308"/>
      <c r="H600" s="1308"/>
      <c r="I600" s="1308"/>
      <c r="J600" s="1308"/>
      <c r="K600" s="1308"/>
      <c r="L600" s="1308"/>
      <c r="M600" s="1308"/>
      <c r="N600" s="1308"/>
      <c r="O600" s="1308"/>
      <c r="P600" s="1308"/>
      <c r="Q600" s="1308"/>
      <c r="R600" s="1308"/>
      <c r="S600" s="1308"/>
      <c r="T600" s="1308"/>
      <c r="U600" s="1308"/>
      <c r="V600" s="1308"/>
      <c r="W600" s="1308"/>
      <c r="X600" s="1308"/>
    </row>
    <row r="601">
      <c r="A601" s="836"/>
      <c r="B601" s="1308"/>
      <c r="C601" s="1308"/>
      <c r="D601" s="1308"/>
      <c r="E601" s="1308"/>
      <c r="F601" s="1308"/>
      <c r="G601" s="1308"/>
      <c r="H601" s="1308"/>
      <c r="I601" s="1308"/>
      <c r="J601" s="1308"/>
      <c r="K601" s="1308"/>
      <c r="L601" s="1308"/>
      <c r="M601" s="1308"/>
      <c r="N601" s="1308"/>
      <c r="O601" s="1308"/>
      <c r="P601" s="1308"/>
      <c r="Q601" s="1308"/>
      <c r="R601" s="1308"/>
      <c r="S601" s="1308"/>
      <c r="T601" s="1308"/>
      <c r="U601" s="1308"/>
      <c r="V601" s="1308"/>
      <c r="W601" s="1308"/>
      <c r="X601" s="1308"/>
    </row>
    <row r="602">
      <c r="A602" s="836"/>
      <c r="B602" s="1308"/>
      <c r="C602" s="1308"/>
      <c r="D602" s="1308"/>
      <c r="E602" s="1308"/>
      <c r="F602" s="1308"/>
      <c r="G602" s="1308"/>
      <c r="H602" s="1308"/>
      <c r="I602" s="1308"/>
      <c r="J602" s="1308"/>
      <c r="K602" s="1308"/>
      <c r="L602" s="1308"/>
      <c r="M602" s="1308"/>
      <c r="N602" s="1308"/>
      <c r="O602" s="1308"/>
      <c r="P602" s="1308"/>
      <c r="Q602" s="1308"/>
      <c r="R602" s="1308"/>
      <c r="S602" s="1308"/>
      <c r="T602" s="1308"/>
      <c r="U602" s="1308"/>
      <c r="V602" s="1308"/>
      <c r="W602" s="1308"/>
      <c r="X602" s="1308"/>
    </row>
    <row r="603">
      <c r="A603" s="836"/>
      <c r="B603" s="1308"/>
      <c r="C603" s="1308"/>
      <c r="D603" s="1308"/>
      <c r="E603" s="1308"/>
      <c r="F603" s="1308"/>
      <c r="G603" s="1308"/>
      <c r="H603" s="1308"/>
      <c r="I603" s="1308"/>
      <c r="J603" s="1308"/>
      <c r="K603" s="1308"/>
      <c r="L603" s="1308"/>
      <c r="M603" s="1308"/>
      <c r="N603" s="1308"/>
      <c r="O603" s="1308"/>
      <c r="P603" s="1308"/>
      <c r="Q603" s="1308"/>
      <c r="R603" s="1308"/>
      <c r="S603" s="1308"/>
      <c r="T603" s="1308"/>
      <c r="U603" s="1308"/>
      <c r="V603" s="1308"/>
      <c r="W603" s="1308"/>
      <c r="X603" s="1308"/>
    </row>
    <row r="604">
      <c r="A604" s="836"/>
      <c r="B604" s="1308"/>
      <c r="C604" s="1308"/>
      <c r="D604" s="1308"/>
      <c r="E604" s="1308"/>
      <c r="F604" s="1308"/>
      <c r="G604" s="1308"/>
      <c r="H604" s="1308"/>
      <c r="I604" s="1308"/>
      <c r="J604" s="1308"/>
      <c r="K604" s="1308"/>
      <c r="L604" s="1308"/>
      <c r="M604" s="1308"/>
      <c r="N604" s="1308"/>
      <c r="O604" s="1308"/>
      <c r="P604" s="1308"/>
      <c r="Q604" s="1308"/>
      <c r="R604" s="1308"/>
      <c r="S604" s="1308"/>
      <c r="T604" s="1308"/>
      <c r="U604" s="1308"/>
      <c r="V604" s="1308"/>
      <c r="W604" s="1308"/>
      <c r="X604" s="1308"/>
    </row>
    <row r="605">
      <c r="A605" s="836"/>
      <c r="B605" s="1308"/>
      <c r="C605" s="1308"/>
      <c r="D605" s="1308"/>
      <c r="E605" s="1308"/>
      <c r="F605" s="1308"/>
      <c r="G605" s="1308"/>
      <c r="H605" s="1308"/>
      <c r="I605" s="1308"/>
      <c r="J605" s="1308"/>
      <c r="K605" s="1308"/>
      <c r="L605" s="1308"/>
      <c r="M605" s="1308"/>
      <c r="N605" s="1308"/>
      <c r="O605" s="1308"/>
      <c r="P605" s="1308"/>
      <c r="Q605" s="1308"/>
      <c r="R605" s="1308"/>
      <c r="S605" s="1308"/>
      <c r="T605" s="1308"/>
      <c r="U605" s="1308"/>
      <c r="V605" s="1308"/>
      <c r="W605" s="1308"/>
      <c r="X605" s="1308"/>
    </row>
    <row r="606">
      <c r="A606" s="836"/>
      <c r="B606" s="1308"/>
      <c r="C606" s="1308"/>
      <c r="D606" s="1308"/>
      <c r="E606" s="1308"/>
      <c r="F606" s="1308"/>
      <c r="G606" s="1308"/>
      <c r="H606" s="1308"/>
      <c r="I606" s="1308"/>
      <c r="J606" s="1308"/>
      <c r="K606" s="1308"/>
      <c r="L606" s="1308"/>
      <c r="M606" s="1308"/>
      <c r="N606" s="1308"/>
      <c r="O606" s="1308"/>
      <c r="P606" s="1308"/>
      <c r="Q606" s="1308"/>
      <c r="R606" s="1308"/>
      <c r="S606" s="1308"/>
      <c r="T606" s="1308"/>
      <c r="U606" s="1308"/>
      <c r="V606" s="1308"/>
      <c r="W606" s="1308"/>
      <c r="X606" s="1308"/>
    </row>
    <row r="607">
      <c r="A607" s="836"/>
      <c r="B607" s="1308"/>
      <c r="C607" s="1308"/>
      <c r="D607" s="1308"/>
      <c r="E607" s="1308"/>
      <c r="F607" s="1308"/>
      <c r="G607" s="1308"/>
      <c r="H607" s="1308"/>
      <c r="I607" s="1308"/>
      <c r="J607" s="1308"/>
      <c r="K607" s="1308"/>
      <c r="L607" s="1308"/>
      <c r="M607" s="1308"/>
      <c r="N607" s="1308"/>
      <c r="O607" s="1308"/>
      <c r="P607" s="1308"/>
      <c r="Q607" s="1308"/>
      <c r="R607" s="1308"/>
      <c r="S607" s="1308"/>
      <c r="T607" s="1308"/>
      <c r="U607" s="1308"/>
      <c r="V607" s="1308"/>
      <c r="W607" s="1308"/>
      <c r="X607" s="1308"/>
    </row>
    <row r="608">
      <c r="A608" s="836"/>
      <c r="B608" s="1308"/>
      <c r="C608" s="1308"/>
      <c r="D608" s="1308"/>
      <c r="E608" s="1308"/>
      <c r="F608" s="1308"/>
      <c r="G608" s="1308"/>
      <c r="H608" s="1308"/>
      <c r="I608" s="1308"/>
      <c r="J608" s="1308"/>
      <c r="K608" s="1308"/>
      <c r="L608" s="1308"/>
      <c r="M608" s="1308"/>
      <c r="N608" s="1308"/>
      <c r="O608" s="1308"/>
      <c r="P608" s="1308"/>
      <c r="Q608" s="1308"/>
      <c r="R608" s="1308"/>
      <c r="S608" s="1308"/>
      <c r="T608" s="1308"/>
      <c r="U608" s="1308"/>
      <c r="V608" s="1308"/>
      <c r="W608" s="1308"/>
      <c r="X608" s="1308"/>
    </row>
    <row r="609">
      <c r="A609" s="836"/>
      <c r="B609" s="1308"/>
      <c r="C609" s="1308"/>
      <c r="D609" s="1308"/>
      <c r="E609" s="1308"/>
      <c r="F609" s="1308"/>
      <c r="G609" s="1308"/>
      <c r="H609" s="1308"/>
      <c r="I609" s="1308"/>
      <c r="J609" s="1308"/>
      <c r="K609" s="1308"/>
      <c r="L609" s="1308"/>
      <c r="M609" s="1308"/>
      <c r="N609" s="1308"/>
      <c r="O609" s="1308"/>
      <c r="P609" s="1308"/>
      <c r="Q609" s="1308"/>
      <c r="R609" s="1308"/>
      <c r="S609" s="1308"/>
      <c r="T609" s="1308"/>
      <c r="U609" s="1308"/>
      <c r="V609" s="1308"/>
      <c r="W609" s="1308"/>
      <c r="X609" s="1308"/>
    </row>
    <row r="610">
      <c r="A610" s="836"/>
      <c r="B610" s="1308"/>
      <c r="C610" s="1308"/>
      <c r="D610" s="1308"/>
      <c r="E610" s="1308"/>
      <c r="F610" s="1308"/>
      <c r="G610" s="1308"/>
      <c r="H610" s="1308"/>
      <c r="I610" s="1308"/>
      <c r="J610" s="1308"/>
      <c r="K610" s="1308"/>
      <c r="L610" s="1308"/>
      <c r="M610" s="1308"/>
      <c r="N610" s="1308"/>
      <c r="O610" s="1308"/>
      <c r="P610" s="1308"/>
      <c r="Q610" s="1308"/>
      <c r="R610" s="1308"/>
      <c r="S610" s="1308"/>
      <c r="T610" s="1308"/>
      <c r="U610" s="1308"/>
      <c r="V610" s="1308"/>
      <c r="W610" s="1308"/>
      <c r="X610" s="1308"/>
    </row>
    <row r="611">
      <c r="A611" s="836"/>
      <c r="B611" s="1308"/>
      <c r="C611" s="1308"/>
      <c r="D611" s="1308"/>
      <c r="E611" s="1308"/>
      <c r="F611" s="1308"/>
      <c r="G611" s="1308"/>
      <c r="H611" s="1308"/>
      <c r="I611" s="1308"/>
      <c r="J611" s="1308"/>
      <c r="K611" s="1308"/>
      <c r="L611" s="1308"/>
      <c r="M611" s="1308"/>
      <c r="N611" s="1308"/>
      <c r="O611" s="1308"/>
      <c r="P611" s="1308"/>
      <c r="Q611" s="1308"/>
      <c r="R611" s="1308"/>
      <c r="S611" s="1308"/>
      <c r="T611" s="1308"/>
      <c r="U611" s="1308"/>
      <c r="V611" s="1308"/>
      <c r="W611" s="1308"/>
      <c r="X611" s="1308"/>
    </row>
    <row r="612">
      <c r="A612" s="836"/>
      <c r="B612" s="1308"/>
      <c r="C612" s="1308"/>
      <c r="D612" s="1308"/>
      <c r="E612" s="1308"/>
      <c r="F612" s="1308"/>
      <c r="G612" s="1308"/>
      <c r="H612" s="1308"/>
      <c r="I612" s="1308"/>
      <c r="J612" s="1308"/>
      <c r="K612" s="1308"/>
      <c r="L612" s="1308"/>
      <c r="M612" s="1308"/>
      <c r="N612" s="1308"/>
      <c r="O612" s="1308"/>
      <c r="P612" s="1308"/>
      <c r="Q612" s="1308"/>
      <c r="R612" s="1308"/>
      <c r="S612" s="1308"/>
      <c r="T612" s="1308"/>
      <c r="U612" s="1308"/>
      <c r="V612" s="1308"/>
      <c r="W612" s="1308"/>
      <c r="X612" s="1308"/>
    </row>
    <row r="613">
      <c r="A613" s="836"/>
      <c r="B613" s="1308"/>
      <c r="C613" s="1308"/>
      <c r="D613" s="1308"/>
      <c r="E613" s="1308"/>
      <c r="F613" s="1308"/>
      <c r="G613" s="1308"/>
      <c r="H613" s="1308"/>
      <c r="I613" s="1308"/>
      <c r="J613" s="1308"/>
      <c r="K613" s="1308"/>
      <c r="L613" s="1308"/>
      <c r="M613" s="1308"/>
      <c r="N613" s="1308"/>
      <c r="O613" s="1308"/>
      <c r="P613" s="1308"/>
      <c r="Q613" s="1308"/>
      <c r="R613" s="1308"/>
      <c r="S613" s="1308"/>
      <c r="T613" s="1308"/>
      <c r="U613" s="1308"/>
      <c r="V613" s="1308"/>
      <c r="W613" s="1308"/>
      <c r="X613" s="1308"/>
    </row>
    <row r="614">
      <c r="A614" s="836"/>
      <c r="B614" s="1308"/>
      <c r="C614" s="1308"/>
      <c r="D614" s="1308"/>
      <c r="E614" s="1308"/>
      <c r="F614" s="1308"/>
      <c r="G614" s="1308"/>
      <c r="H614" s="1308"/>
      <c r="I614" s="1308"/>
      <c r="J614" s="1308"/>
      <c r="K614" s="1308"/>
      <c r="L614" s="1308"/>
      <c r="M614" s="1308"/>
      <c r="N614" s="1308"/>
      <c r="O614" s="1308"/>
      <c r="P614" s="1308"/>
      <c r="Q614" s="1308"/>
      <c r="R614" s="1308"/>
      <c r="S614" s="1308"/>
      <c r="T614" s="1308"/>
      <c r="U614" s="1308"/>
      <c r="V614" s="1308"/>
      <c r="W614" s="1308"/>
      <c r="X614" s="1308"/>
    </row>
    <row r="615">
      <c r="A615" s="836"/>
      <c r="B615" s="1308"/>
      <c r="C615" s="1308"/>
      <c r="D615" s="1308"/>
      <c r="E615" s="1308"/>
      <c r="F615" s="1308"/>
      <c r="G615" s="1308"/>
      <c r="H615" s="1308"/>
      <c r="I615" s="1308"/>
      <c r="J615" s="1308"/>
      <c r="K615" s="1308"/>
      <c r="L615" s="1308"/>
      <c r="M615" s="1308"/>
      <c r="N615" s="1308"/>
      <c r="O615" s="1308"/>
      <c r="P615" s="1308"/>
      <c r="Q615" s="1308"/>
      <c r="R615" s="1308"/>
      <c r="S615" s="1308"/>
      <c r="T615" s="1308"/>
      <c r="U615" s="1308"/>
      <c r="V615" s="1308"/>
      <c r="W615" s="1308"/>
      <c r="X615" s="1308"/>
    </row>
    <row r="616">
      <c r="A616" s="836"/>
      <c r="B616" s="1308"/>
      <c r="C616" s="1308"/>
      <c r="D616" s="1308"/>
      <c r="E616" s="1308"/>
      <c r="F616" s="1308"/>
      <c r="G616" s="1308"/>
      <c r="H616" s="1308"/>
      <c r="I616" s="1308"/>
      <c r="J616" s="1308"/>
      <c r="K616" s="1308"/>
      <c r="L616" s="1308"/>
      <c r="M616" s="1308"/>
      <c r="N616" s="1308"/>
      <c r="O616" s="1308"/>
      <c r="P616" s="1308"/>
      <c r="Q616" s="1308"/>
      <c r="R616" s="1308"/>
      <c r="S616" s="1308"/>
      <c r="T616" s="1308"/>
      <c r="U616" s="1308"/>
      <c r="V616" s="1308"/>
      <c r="W616" s="1308"/>
      <c r="X616" s="1308"/>
    </row>
    <row r="617">
      <c r="A617" s="836"/>
      <c r="B617" s="1308"/>
      <c r="C617" s="1308"/>
      <c r="D617" s="1308"/>
      <c r="E617" s="1308"/>
      <c r="F617" s="1308"/>
      <c r="G617" s="1308"/>
      <c r="H617" s="1308"/>
      <c r="I617" s="1308"/>
      <c r="J617" s="1308"/>
      <c r="K617" s="1308"/>
      <c r="L617" s="1308"/>
      <c r="M617" s="1308"/>
      <c r="N617" s="1308"/>
      <c r="O617" s="1308"/>
      <c r="P617" s="1308"/>
      <c r="Q617" s="1308"/>
      <c r="R617" s="1308"/>
      <c r="S617" s="1308"/>
      <c r="T617" s="1308"/>
      <c r="U617" s="1308"/>
      <c r="V617" s="1308"/>
      <c r="W617" s="1308"/>
      <c r="X617" s="1308"/>
    </row>
    <row r="618">
      <c r="A618" s="836"/>
      <c r="B618" s="1308"/>
      <c r="C618" s="1308"/>
      <c r="D618" s="1308"/>
      <c r="E618" s="1308"/>
      <c r="F618" s="1308"/>
      <c r="G618" s="1308"/>
      <c r="H618" s="1308"/>
      <c r="I618" s="1308"/>
      <c r="J618" s="1308"/>
      <c r="K618" s="1308"/>
      <c r="L618" s="1308"/>
      <c r="M618" s="1308"/>
      <c r="N618" s="1308"/>
      <c r="O618" s="1308"/>
      <c r="P618" s="1308"/>
      <c r="Q618" s="1308"/>
      <c r="R618" s="1308"/>
      <c r="S618" s="1308"/>
      <c r="T618" s="1308"/>
      <c r="U618" s="1308"/>
      <c r="V618" s="1308"/>
      <c r="W618" s="1308"/>
      <c r="X618" s="1308"/>
    </row>
    <row r="619">
      <c r="A619" s="836"/>
      <c r="B619" s="1308"/>
      <c r="C619" s="1308"/>
      <c r="D619" s="1308"/>
      <c r="E619" s="1308"/>
      <c r="F619" s="1308"/>
      <c r="G619" s="1308"/>
      <c r="H619" s="1308"/>
      <c r="I619" s="1308"/>
      <c r="J619" s="1308"/>
      <c r="K619" s="1308"/>
      <c r="L619" s="1308"/>
      <c r="M619" s="1308"/>
      <c r="N619" s="1308"/>
      <c r="O619" s="1308"/>
      <c r="P619" s="1308"/>
      <c r="Q619" s="1308"/>
      <c r="R619" s="1308"/>
      <c r="S619" s="1308"/>
      <c r="T619" s="1308"/>
      <c r="U619" s="1308"/>
      <c r="V619" s="1308"/>
      <c r="W619" s="1308"/>
      <c r="X619" s="1308"/>
    </row>
    <row r="620">
      <c r="A620" s="836"/>
      <c r="B620" s="1308"/>
      <c r="C620" s="1308"/>
      <c r="D620" s="1308"/>
      <c r="E620" s="1308"/>
      <c r="F620" s="1308"/>
      <c r="G620" s="1308"/>
      <c r="H620" s="1308"/>
      <c r="I620" s="1308"/>
      <c r="J620" s="1308"/>
      <c r="K620" s="1308"/>
      <c r="L620" s="1308"/>
      <c r="M620" s="1308"/>
      <c r="N620" s="1308"/>
      <c r="O620" s="1308"/>
      <c r="P620" s="1308"/>
      <c r="Q620" s="1308"/>
      <c r="R620" s="1308"/>
      <c r="S620" s="1308"/>
      <c r="T620" s="1308"/>
      <c r="U620" s="1308"/>
      <c r="V620" s="1308"/>
      <c r="W620" s="1308"/>
      <c r="X620" s="1308"/>
    </row>
    <row r="621">
      <c r="A621" s="836"/>
      <c r="B621" s="1308"/>
      <c r="C621" s="1308"/>
      <c r="D621" s="1308"/>
      <c r="E621" s="1308"/>
      <c r="F621" s="1308"/>
      <c r="G621" s="1308"/>
      <c r="H621" s="1308"/>
      <c r="I621" s="1308"/>
      <c r="J621" s="1308"/>
      <c r="K621" s="1308"/>
      <c r="L621" s="1308"/>
      <c r="M621" s="1308"/>
      <c r="N621" s="1308"/>
      <c r="O621" s="1308"/>
      <c r="P621" s="1308"/>
      <c r="Q621" s="1308"/>
      <c r="R621" s="1308"/>
      <c r="S621" s="1308"/>
      <c r="T621" s="1308"/>
      <c r="U621" s="1308"/>
      <c r="V621" s="1308"/>
      <c r="W621" s="1308"/>
      <c r="X621" s="1308"/>
    </row>
    <row r="622">
      <c r="A622" s="836"/>
      <c r="B622" s="1308"/>
      <c r="C622" s="1308"/>
      <c r="D622" s="1308"/>
      <c r="E622" s="1308"/>
      <c r="F622" s="1308"/>
      <c r="G622" s="1308"/>
      <c r="H622" s="1308"/>
      <c r="I622" s="1308"/>
      <c r="J622" s="1308"/>
      <c r="K622" s="1308"/>
      <c r="L622" s="1308"/>
      <c r="M622" s="1308"/>
      <c r="N622" s="1308"/>
      <c r="O622" s="1308"/>
      <c r="P622" s="1308"/>
      <c r="Q622" s="1308"/>
      <c r="R622" s="1308"/>
      <c r="S622" s="1308"/>
      <c r="T622" s="1308"/>
      <c r="U622" s="1308"/>
      <c r="V622" s="1308"/>
      <c r="W622" s="1308"/>
      <c r="X622" s="1308"/>
    </row>
    <row r="623">
      <c r="A623" s="836"/>
      <c r="B623" s="1308"/>
      <c r="C623" s="1308"/>
      <c r="D623" s="1308"/>
      <c r="E623" s="1308"/>
      <c r="F623" s="1308"/>
      <c r="G623" s="1308"/>
      <c r="H623" s="1308"/>
      <c r="I623" s="1308"/>
      <c r="J623" s="1308"/>
      <c r="K623" s="1308"/>
      <c r="L623" s="1308"/>
      <c r="M623" s="1308"/>
      <c r="N623" s="1308"/>
      <c r="O623" s="1308"/>
      <c r="P623" s="1308"/>
      <c r="Q623" s="1308"/>
      <c r="R623" s="1308"/>
      <c r="S623" s="1308"/>
      <c r="T623" s="1308"/>
      <c r="U623" s="1308"/>
      <c r="V623" s="1308"/>
      <c r="W623" s="1308"/>
      <c r="X623" s="1308"/>
    </row>
    <row r="624">
      <c r="A624" s="836"/>
      <c r="B624" s="1308"/>
      <c r="C624" s="1308"/>
      <c r="D624" s="1308"/>
      <c r="E624" s="1308"/>
      <c r="F624" s="1308"/>
      <c r="G624" s="1308"/>
      <c r="H624" s="1308"/>
      <c r="I624" s="1308"/>
      <c r="J624" s="1308"/>
      <c r="K624" s="1308"/>
      <c r="L624" s="1308"/>
      <c r="M624" s="1308"/>
      <c r="N624" s="1308"/>
      <c r="O624" s="1308"/>
      <c r="P624" s="1308"/>
      <c r="Q624" s="1308"/>
      <c r="R624" s="1308"/>
      <c r="S624" s="1308"/>
      <c r="T624" s="1308"/>
      <c r="U624" s="1308"/>
      <c r="V624" s="1308"/>
      <c r="W624" s="1308"/>
      <c r="X624" s="1308"/>
    </row>
    <row r="625">
      <c r="A625" s="836"/>
      <c r="B625" s="1308"/>
      <c r="C625" s="1308"/>
      <c r="D625" s="1308"/>
      <c r="E625" s="1308"/>
      <c r="F625" s="1308"/>
      <c r="G625" s="1308"/>
      <c r="H625" s="1308"/>
      <c r="I625" s="1308"/>
      <c r="J625" s="1308"/>
      <c r="K625" s="1308"/>
      <c r="L625" s="1308"/>
      <c r="M625" s="1308"/>
      <c r="N625" s="1308"/>
      <c r="O625" s="1308"/>
      <c r="P625" s="1308"/>
      <c r="Q625" s="1308"/>
      <c r="R625" s="1308"/>
      <c r="S625" s="1308"/>
      <c r="T625" s="1308"/>
      <c r="U625" s="1308"/>
      <c r="V625" s="1308"/>
      <c r="W625" s="1308"/>
      <c r="X625" s="1308"/>
    </row>
    <row r="626">
      <c r="A626" s="836"/>
      <c r="B626" s="1308"/>
      <c r="C626" s="1308"/>
      <c r="D626" s="1308"/>
      <c r="E626" s="1308"/>
      <c r="F626" s="1308"/>
      <c r="G626" s="1308"/>
      <c r="H626" s="1308"/>
      <c r="I626" s="1308"/>
      <c r="J626" s="1308"/>
      <c r="K626" s="1308"/>
      <c r="L626" s="1308"/>
      <c r="M626" s="1308"/>
      <c r="N626" s="1308"/>
      <c r="O626" s="1308"/>
      <c r="P626" s="1308"/>
      <c r="Q626" s="1308"/>
      <c r="R626" s="1308"/>
      <c r="S626" s="1308"/>
      <c r="T626" s="1308"/>
      <c r="U626" s="1308"/>
      <c r="V626" s="1308"/>
      <c r="W626" s="1308"/>
      <c r="X626" s="1308"/>
    </row>
    <row r="627">
      <c r="A627" s="836"/>
      <c r="B627" s="1308"/>
      <c r="C627" s="1308"/>
      <c r="D627" s="1308"/>
      <c r="E627" s="1308"/>
      <c r="F627" s="1308"/>
      <c r="G627" s="1308"/>
      <c r="H627" s="1308"/>
      <c r="I627" s="1308"/>
      <c r="J627" s="1308"/>
      <c r="K627" s="1308"/>
      <c r="L627" s="1308"/>
      <c r="M627" s="1308"/>
      <c r="N627" s="1308"/>
      <c r="O627" s="1308"/>
      <c r="P627" s="1308"/>
      <c r="Q627" s="1308"/>
      <c r="R627" s="1308"/>
      <c r="S627" s="1308"/>
      <c r="T627" s="1308"/>
      <c r="U627" s="1308"/>
      <c r="V627" s="1308"/>
      <c r="W627" s="1308"/>
      <c r="X627" s="1308"/>
    </row>
    <row r="628">
      <c r="A628" s="836"/>
      <c r="B628" s="1308"/>
      <c r="C628" s="1308"/>
      <c r="D628" s="1308"/>
      <c r="E628" s="1308"/>
      <c r="F628" s="1308"/>
      <c r="G628" s="1308"/>
      <c r="H628" s="1308"/>
      <c r="I628" s="1308"/>
      <c r="J628" s="1308"/>
      <c r="K628" s="1308"/>
      <c r="L628" s="1308"/>
      <c r="M628" s="1308"/>
      <c r="N628" s="1308"/>
      <c r="O628" s="1308"/>
      <c r="P628" s="1308"/>
      <c r="Q628" s="1308"/>
      <c r="R628" s="1308"/>
      <c r="S628" s="1308"/>
      <c r="T628" s="1308"/>
      <c r="U628" s="1308"/>
      <c r="V628" s="1308"/>
      <c r="W628" s="1308"/>
      <c r="X628" s="1308"/>
    </row>
    <row r="629">
      <c r="A629" s="836"/>
      <c r="B629" s="1308"/>
      <c r="C629" s="1308"/>
      <c r="D629" s="1308"/>
      <c r="E629" s="1308"/>
      <c r="F629" s="1308"/>
      <c r="G629" s="1308"/>
      <c r="H629" s="1308"/>
      <c r="I629" s="1308"/>
      <c r="J629" s="1308"/>
      <c r="K629" s="1308"/>
      <c r="L629" s="1308"/>
      <c r="M629" s="1308"/>
      <c r="N629" s="1308"/>
      <c r="O629" s="1308"/>
      <c r="P629" s="1308"/>
      <c r="Q629" s="1308"/>
      <c r="R629" s="1308"/>
      <c r="S629" s="1308"/>
      <c r="T629" s="1308"/>
      <c r="U629" s="1308"/>
      <c r="V629" s="1308"/>
      <c r="W629" s="1308"/>
      <c r="X629" s="1308"/>
    </row>
    <row r="630">
      <c r="A630" s="836"/>
      <c r="B630" s="1308"/>
      <c r="C630" s="1308"/>
      <c r="D630" s="1308"/>
      <c r="E630" s="1308"/>
      <c r="F630" s="1308"/>
      <c r="G630" s="1308"/>
      <c r="H630" s="1308"/>
      <c r="I630" s="1308"/>
      <c r="J630" s="1308"/>
      <c r="K630" s="1308"/>
      <c r="L630" s="1308"/>
      <c r="M630" s="1308"/>
      <c r="N630" s="1308"/>
      <c r="O630" s="1308"/>
      <c r="P630" s="1308"/>
      <c r="Q630" s="1308"/>
      <c r="R630" s="1308"/>
      <c r="S630" s="1308"/>
      <c r="T630" s="1308"/>
      <c r="U630" s="1308"/>
      <c r="V630" s="1308"/>
      <c r="W630" s="1308"/>
      <c r="X630" s="1308"/>
    </row>
    <row r="631">
      <c r="A631" s="836"/>
      <c r="B631" s="1308"/>
      <c r="C631" s="1308"/>
      <c r="D631" s="1308"/>
      <c r="E631" s="1308"/>
      <c r="F631" s="1308"/>
      <c r="G631" s="1308"/>
      <c r="H631" s="1308"/>
      <c r="I631" s="1308"/>
      <c r="J631" s="1308"/>
      <c r="K631" s="1308"/>
      <c r="L631" s="1308"/>
      <c r="M631" s="1308"/>
      <c r="N631" s="1308"/>
      <c r="O631" s="1308"/>
      <c r="P631" s="1308"/>
      <c r="Q631" s="1308"/>
      <c r="R631" s="1308"/>
      <c r="S631" s="1308"/>
      <c r="T631" s="1308"/>
      <c r="U631" s="1308"/>
      <c r="V631" s="1308"/>
      <c r="W631" s="1308"/>
      <c r="X631" s="1308"/>
    </row>
    <row r="632">
      <c r="A632" s="836"/>
      <c r="B632" s="1308"/>
      <c r="C632" s="1308"/>
      <c r="D632" s="1308"/>
      <c r="E632" s="1308"/>
      <c r="F632" s="1308"/>
      <c r="G632" s="1308"/>
      <c r="H632" s="1308"/>
      <c r="I632" s="1308"/>
      <c r="J632" s="1308"/>
      <c r="K632" s="1308"/>
      <c r="L632" s="1308"/>
      <c r="M632" s="1308"/>
      <c r="N632" s="1308"/>
      <c r="O632" s="1308"/>
      <c r="P632" s="1308"/>
      <c r="Q632" s="1308"/>
      <c r="R632" s="1308"/>
      <c r="S632" s="1308"/>
      <c r="T632" s="1308"/>
      <c r="U632" s="1308"/>
      <c r="V632" s="1308"/>
      <c r="W632" s="1308"/>
      <c r="X632" s="1308"/>
    </row>
    <row r="633">
      <c r="A633" s="836"/>
      <c r="B633" s="1308"/>
      <c r="C633" s="1308"/>
      <c r="D633" s="1308"/>
      <c r="E633" s="1308"/>
      <c r="F633" s="1308"/>
      <c r="G633" s="1308"/>
      <c r="H633" s="1308"/>
      <c r="I633" s="1308"/>
      <c r="J633" s="1308"/>
      <c r="K633" s="1308"/>
      <c r="L633" s="1308"/>
      <c r="M633" s="1308"/>
      <c r="N633" s="1308"/>
      <c r="O633" s="1308"/>
      <c r="P633" s="1308"/>
      <c r="Q633" s="1308"/>
      <c r="R633" s="1308"/>
      <c r="S633" s="1308"/>
      <c r="T633" s="1308"/>
      <c r="U633" s="1308"/>
      <c r="V633" s="1308"/>
      <c r="W633" s="1308"/>
      <c r="X633" s="1308"/>
    </row>
    <row r="634">
      <c r="A634" s="836"/>
      <c r="B634" s="1308"/>
      <c r="C634" s="1308"/>
      <c r="D634" s="1308"/>
      <c r="E634" s="1308"/>
      <c r="F634" s="1308"/>
      <c r="G634" s="1308"/>
      <c r="H634" s="1308"/>
      <c r="I634" s="1308"/>
      <c r="J634" s="1308"/>
      <c r="K634" s="1308"/>
      <c r="L634" s="1308"/>
      <c r="M634" s="1308"/>
      <c r="N634" s="1308"/>
      <c r="O634" s="1308"/>
      <c r="P634" s="1308"/>
      <c r="Q634" s="1308"/>
      <c r="R634" s="1308"/>
      <c r="S634" s="1308"/>
      <c r="T634" s="1308"/>
      <c r="U634" s="1308"/>
      <c r="V634" s="1308"/>
      <c r="W634" s="1308"/>
      <c r="X634" s="1308"/>
    </row>
    <row r="635">
      <c r="A635" s="836"/>
      <c r="B635" s="1308"/>
      <c r="C635" s="1308"/>
      <c r="D635" s="1308"/>
      <c r="E635" s="1308"/>
      <c r="F635" s="1308"/>
      <c r="G635" s="1308"/>
      <c r="H635" s="1308"/>
      <c r="I635" s="1308"/>
      <c r="J635" s="1308"/>
      <c r="K635" s="1308"/>
      <c r="L635" s="1308"/>
      <c r="M635" s="1308"/>
      <c r="N635" s="1308"/>
      <c r="O635" s="1308"/>
      <c r="P635" s="1308"/>
      <c r="Q635" s="1308"/>
      <c r="R635" s="1308"/>
      <c r="S635" s="1308"/>
      <c r="T635" s="1308"/>
      <c r="U635" s="1308"/>
      <c r="V635" s="1308"/>
      <c r="W635" s="1308"/>
      <c r="X635" s="1308"/>
    </row>
    <row r="636">
      <c r="A636" s="836"/>
      <c r="B636" s="1308"/>
      <c r="C636" s="1308"/>
      <c r="D636" s="1308"/>
      <c r="E636" s="1308"/>
      <c r="F636" s="1308"/>
      <c r="G636" s="1308"/>
      <c r="H636" s="1308"/>
      <c r="I636" s="1308"/>
      <c r="J636" s="1308"/>
      <c r="K636" s="1308"/>
      <c r="L636" s="1308"/>
      <c r="M636" s="1308"/>
      <c r="N636" s="1308"/>
      <c r="O636" s="1308"/>
      <c r="P636" s="1308"/>
      <c r="Q636" s="1308"/>
      <c r="R636" s="1308"/>
      <c r="S636" s="1308"/>
      <c r="T636" s="1308"/>
      <c r="U636" s="1308"/>
      <c r="V636" s="1308"/>
      <c r="W636" s="1308"/>
      <c r="X636" s="1308"/>
    </row>
    <row r="637">
      <c r="A637" s="836"/>
      <c r="B637" s="1308"/>
      <c r="C637" s="1308"/>
      <c r="D637" s="1308"/>
      <c r="E637" s="1308"/>
      <c r="F637" s="1308"/>
      <c r="G637" s="1308"/>
      <c r="H637" s="1308"/>
      <c r="I637" s="1308"/>
      <c r="J637" s="1308"/>
      <c r="K637" s="1308"/>
      <c r="L637" s="1308"/>
      <c r="M637" s="1308"/>
      <c r="N637" s="1308"/>
      <c r="O637" s="1308"/>
      <c r="P637" s="1308"/>
      <c r="Q637" s="1308"/>
      <c r="R637" s="1308"/>
      <c r="S637" s="1308"/>
      <c r="T637" s="1308"/>
      <c r="U637" s="1308"/>
      <c r="V637" s="1308"/>
      <c r="W637" s="1308"/>
      <c r="X637" s="1308"/>
    </row>
    <row r="638">
      <c r="A638" s="836"/>
      <c r="B638" s="1308"/>
      <c r="C638" s="1308"/>
      <c r="D638" s="1308"/>
      <c r="E638" s="1308"/>
      <c r="F638" s="1308"/>
      <c r="G638" s="1308"/>
      <c r="H638" s="1308"/>
      <c r="I638" s="1308"/>
      <c r="J638" s="1308"/>
      <c r="K638" s="1308"/>
      <c r="L638" s="1308"/>
      <c r="M638" s="1308"/>
      <c r="N638" s="1308"/>
      <c r="O638" s="1308"/>
      <c r="P638" s="1308"/>
      <c r="Q638" s="1308"/>
      <c r="R638" s="1308"/>
      <c r="S638" s="1308"/>
      <c r="T638" s="1308"/>
      <c r="U638" s="1308"/>
      <c r="V638" s="1308"/>
      <c r="W638" s="1308"/>
      <c r="X638" s="1308"/>
    </row>
    <row r="639">
      <c r="A639" s="836"/>
      <c r="B639" s="1308"/>
      <c r="C639" s="1308"/>
      <c r="D639" s="1308"/>
      <c r="E639" s="1308"/>
      <c r="F639" s="1308"/>
      <c r="G639" s="1308"/>
      <c r="H639" s="1308"/>
      <c r="I639" s="1308"/>
      <c r="J639" s="1308"/>
      <c r="K639" s="1308"/>
      <c r="L639" s="1308"/>
      <c r="M639" s="1308"/>
      <c r="N639" s="1308"/>
      <c r="O639" s="1308"/>
      <c r="P639" s="1308"/>
      <c r="Q639" s="1308"/>
      <c r="R639" s="1308"/>
      <c r="S639" s="1308"/>
      <c r="T639" s="1308"/>
      <c r="U639" s="1308"/>
      <c r="V639" s="1308"/>
      <c r="W639" s="1308"/>
      <c r="X639" s="1308"/>
    </row>
    <row r="640">
      <c r="A640" s="836"/>
      <c r="B640" s="1308"/>
      <c r="C640" s="1308"/>
      <c r="D640" s="1308"/>
      <c r="E640" s="1308"/>
      <c r="F640" s="1308"/>
      <c r="G640" s="1308"/>
      <c r="H640" s="1308"/>
      <c r="I640" s="1308"/>
      <c r="J640" s="1308"/>
      <c r="K640" s="1308"/>
      <c r="L640" s="1308"/>
      <c r="M640" s="1308"/>
      <c r="N640" s="1308"/>
      <c r="O640" s="1308"/>
      <c r="P640" s="1308"/>
      <c r="Q640" s="1308"/>
      <c r="R640" s="1308"/>
      <c r="S640" s="1308"/>
      <c r="T640" s="1308"/>
      <c r="U640" s="1308"/>
      <c r="V640" s="1308"/>
      <c r="W640" s="1308"/>
      <c r="X640" s="1308"/>
    </row>
    <row r="641">
      <c r="A641" s="836"/>
      <c r="B641" s="1308"/>
      <c r="C641" s="1308"/>
      <c r="D641" s="1308"/>
      <c r="E641" s="1308"/>
      <c r="F641" s="1308"/>
      <c r="G641" s="1308"/>
      <c r="H641" s="1308"/>
      <c r="I641" s="1308"/>
      <c r="J641" s="1308"/>
      <c r="K641" s="1308"/>
      <c r="L641" s="1308"/>
      <c r="M641" s="1308"/>
      <c r="N641" s="1308"/>
      <c r="O641" s="1308"/>
      <c r="P641" s="1308"/>
      <c r="Q641" s="1308"/>
      <c r="R641" s="1308"/>
      <c r="S641" s="1308"/>
      <c r="T641" s="1308"/>
      <c r="U641" s="1308"/>
      <c r="V641" s="1308"/>
      <c r="W641" s="1308"/>
      <c r="X641" s="1308"/>
    </row>
    <row r="642">
      <c r="A642" s="836"/>
      <c r="B642" s="1308"/>
      <c r="C642" s="1308"/>
      <c r="D642" s="1308"/>
      <c r="E642" s="1308"/>
      <c r="F642" s="1308"/>
      <c r="G642" s="1308"/>
      <c r="H642" s="1308"/>
      <c r="I642" s="1308"/>
      <c r="J642" s="1308"/>
      <c r="K642" s="1308"/>
      <c r="L642" s="1308"/>
      <c r="M642" s="1308"/>
      <c r="N642" s="1308"/>
      <c r="O642" s="1308"/>
      <c r="P642" s="1308"/>
      <c r="Q642" s="1308"/>
      <c r="R642" s="1308"/>
      <c r="S642" s="1308"/>
      <c r="T642" s="1308"/>
      <c r="U642" s="1308"/>
      <c r="V642" s="1308"/>
      <c r="W642" s="1308"/>
      <c r="X642" s="1308"/>
    </row>
    <row r="643">
      <c r="A643" s="836"/>
      <c r="B643" s="1308"/>
      <c r="C643" s="1308"/>
      <c r="D643" s="1308"/>
      <c r="E643" s="1308"/>
      <c r="F643" s="1308"/>
      <c r="G643" s="1308"/>
      <c r="H643" s="1308"/>
      <c r="I643" s="1308"/>
      <c r="J643" s="1308"/>
      <c r="K643" s="1308"/>
      <c r="L643" s="1308"/>
      <c r="M643" s="1308"/>
      <c r="N643" s="1308"/>
      <c r="O643" s="1308"/>
      <c r="P643" s="1308"/>
      <c r="Q643" s="1308"/>
      <c r="R643" s="1308"/>
      <c r="S643" s="1308"/>
      <c r="T643" s="1308"/>
      <c r="U643" s="1308"/>
      <c r="V643" s="1308"/>
      <c r="W643" s="1308"/>
      <c r="X643" s="1308"/>
    </row>
    <row r="644">
      <c r="A644" s="836"/>
      <c r="B644" s="1308"/>
      <c r="C644" s="1308"/>
      <c r="D644" s="1308"/>
      <c r="E644" s="1308"/>
      <c r="F644" s="1308"/>
      <c r="G644" s="1308"/>
      <c r="H644" s="1308"/>
      <c r="I644" s="1308"/>
      <c r="J644" s="1308"/>
      <c r="K644" s="1308"/>
      <c r="L644" s="1308"/>
      <c r="M644" s="1308"/>
      <c r="N644" s="1308"/>
      <c r="O644" s="1308"/>
      <c r="P644" s="1308"/>
      <c r="Q644" s="1308"/>
      <c r="R644" s="1308"/>
      <c r="S644" s="1308"/>
      <c r="T644" s="1308"/>
      <c r="U644" s="1308"/>
      <c r="V644" s="1308"/>
      <c r="W644" s="1308"/>
      <c r="X644" s="1308"/>
    </row>
    <row r="645">
      <c r="A645" s="836"/>
      <c r="B645" s="1308"/>
      <c r="C645" s="1308"/>
      <c r="D645" s="1308"/>
      <c r="E645" s="1308"/>
      <c r="F645" s="1308"/>
      <c r="G645" s="1308"/>
      <c r="H645" s="1308"/>
      <c r="I645" s="1308"/>
      <c r="J645" s="1308"/>
      <c r="K645" s="1308"/>
      <c r="L645" s="1308"/>
      <c r="M645" s="1308"/>
      <c r="N645" s="1308"/>
      <c r="O645" s="1308"/>
      <c r="P645" s="1308"/>
      <c r="Q645" s="1308"/>
      <c r="R645" s="1308"/>
      <c r="S645" s="1308"/>
      <c r="T645" s="1308"/>
      <c r="U645" s="1308"/>
      <c r="V645" s="1308"/>
      <c r="W645" s="1308"/>
      <c r="X645" s="1308"/>
    </row>
    <row r="646">
      <c r="A646" s="836"/>
      <c r="B646" s="1308"/>
      <c r="C646" s="1308"/>
      <c r="D646" s="1308"/>
      <c r="E646" s="1308"/>
      <c r="F646" s="1308"/>
      <c r="G646" s="1308"/>
      <c r="H646" s="1308"/>
      <c r="I646" s="1308"/>
      <c r="J646" s="1308"/>
      <c r="K646" s="1308"/>
      <c r="L646" s="1308"/>
      <c r="M646" s="1308"/>
      <c r="N646" s="1308"/>
      <c r="O646" s="1308"/>
      <c r="P646" s="1308"/>
      <c r="Q646" s="1308"/>
      <c r="R646" s="1308"/>
      <c r="S646" s="1308"/>
      <c r="T646" s="1308"/>
      <c r="U646" s="1308"/>
      <c r="V646" s="1308"/>
      <c r="W646" s="1308"/>
      <c r="X646" s="1308"/>
    </row>
    <row r="647">
      <c r="A647" s="836"/>
      <c r="B647" s="1308"/>
      <c r="C647" s="1308"/>
      <c r="D647" s="1308"/>
      <c r="E647" s="1308"/>
      <c r="F647" s="1308"/>
      <c r="G647" s="1308"/>
      <c r="H647" s="1308"/>
      <c r="I647" s="1308"/>
      <c r="J647" s="1308"/>
      <c r="K647" s="1308"/>
      <c r="L647" s="1308"/>
      <c r="M647" s="1308"/>
      <c r="N647" s="1308"/>
      <c r="O647" s="1308"/>
      <c r="P647" s="1308"/>
      <c r="Q647" s="1308"/>
      <c r="R647" s="1308"/>
      <c r="S647" s="1308"/>
      <c r="T647" s="1308"/>
      <c r="U647" s="1308"/>
      <c r="V647" s="1308"/>
      <c r="W647" s="1308"/>
      <c r="X647" s="1308"/>
    </row>
    <row r="648">
      <c r="A648" s="836"/>
      <c r="B648" s="1308"/>
      <c r="C648" s="1308"/>
      <c r="D648" s="1308"/>
      <c r="E648" s="1308"/>
      <c r="F648" s="1308"/>
      <c r="G648" s="1308"/>
      <c r="H648" s="1308"/>
      <c r="I648" s="1308"/>
      <c r="J648" s="1308"/>
      <c r="K648" s="1308"/>
      <c r="L648" s="1308"/>
      <c r="M648" s="1308"/>
      <c r="N648" s="1308"/>
      <c r="O648" s="1308"/>
      <c r="P648" s="1308"/>
      <c r="Q648" s="1308"/>
      <c r="R648" s="1308"/>
      <c r="S648" s="1308"/>
      <c r="T648" s="1308"/>
      <c r="U648" s="1308"/>
      <c r="V648" s="1308"/>
      <c r="W648" s="1308"/>
      <c r="X648" s="1308"/>
    </row>
    <row r="649">
      <c r="A649" s="836"/>
      <c r="B649" s="1308"/>
      <c r="C649" s="1308"/>
      <c r="D649" s="1308"/>
      <c r="E649" s="1308"/>
      <c r="F649" s="1308"/>
      <c r="G649" s="1308"/>
      <c r="H649" s="1308"/>
      <c r="I649" s="1308"/>
      <c r="J649" s="1308"/>
      <c r="K649" s="1308"/>
      <c r="L649" s="1308"/>
      <c r="M649" s="1308"/>
      <c r="N649" s="1308"/>
      <c r="O649" s="1308"/>
      <c r="P649" s="1308"/>
      <c r="Q649" s="1308"/>
      <c r="R649" s="1308"/>
      <c r="S649" s="1308"/>
      <c r="T649" s="1308"/>
      <c r="U649" s="1308"/>
      <c r="V649" s="1308"/>
      <c r="W649" s="1308"/>
      <c r="X649" s="1308"/>
    </row>
    <row r="650">
      <c r="A650" s="836"/>
      <c r="B650" s="1308"/>
      <c r="C650" s="1308"/>
      <c r="D650" s="1308"/>
      <c r="E650" s="1308"/>
      <c r="F650" s="1308"/>
      <c r="G650" s="1308"/>
      <c r="H650" s="1308"/>
      <c r="I650" s="1308"/>
      <c r="J650" s="1308"/>
      <c r="K650" s="1308"/>
      <c r="L650" s="1308"/>
      <c r="M650" s="1308"/>
      <c r="N650" s="1308"/>
      <c r="O650" s="1308"/>
      <c r="P650" s="1308"/>
      <c r="Q650" s="1308"/>
      <c r="R650" s="1308"/>
      <c r="S650" s="1308"/>
      <c r="T650" s="1308"/>
      <c r="U650" s="1308"/>
      <c r="V650" s="1308"/>
      <c r="W650" s="1308"/>
      <c r="X650" s="1308"/>
    </row>
    <row r="651">
      <c r="A651" s="836"/>
      <c r="B651" s="1308"/>
      <c r="C651" s="1308"/>
      <c r="D651" s="1308"/>
      <c r="E651" s="1308"/>
      <c r="F651" s="1308"/>
      <c r="G651" s="1308"/>
      <c r="H651" s="1308"/>
      <c r="I651" s="1308"/>
      <c r="J651" s="1308"/>
      <c r="K651" s="1308"/>
      <c r="L651" s="1308"/>
      <c r="M651" s="1308"/>
      <c r="N651" s="1308"/>
      <c r="O651" s="1308"/>
      <c r="P651" s="1308"/>
      <c r="Q651" s="1308"/>
      <c r="R651" s="1308"/>
      <c r="S651" s="1308"/>
      <c r="T651" s="1308"/>
      <c r="U651" s="1308"/>
      <c r="V651" s="1308"/>
      <c r="W651" s="1308"/>
      <c r="X651" s="1308"/>
    </row>
    <row r="652">
      <c r="A652" s="836"/>
      <c r="B652" s="1308"/>
      <c r="C652" s="1308"/>
      <c r="D652" s="1308"/>
      <c r="E652" s="1308"/>
      <c r="F652" s="1308"/>
      <c r="G652" s="1308"/>
      <c r="H652" s="1308"/>
      <c r="I652" s="1308"/>
      <c r="J652" s="1308"/>
      <c r="K652" s="1308"/>
      <c r="L652" s="1308"/>
      <c r="M652" s="1308"/>
      <c r="N652" s="1308"/>
      <c r="O652" s="1308"/>
      <c r="P652" s="1308"/>
      <c r="Q652" s="1308"/>
      <c r="R652" s="1308"/>
      <c r="S652" s="1308"/>
      <c r="T652" s="1308"/>
      <c r="U652" s="1308"/>
      <c r="V652" s="1308"/>
      <c r="W652" s="1308"/>
      <c r="X652" s="1308"/>
    </row>
    <row r="653">
      <c r="A653" s="836"/>
      <c r="B653" s="1308"/>
      <c r="C653" s="1308"/>
      <c r="D653" s="1308"/>
      <c r="E653" s="1308"/>
      <c r="F653" s="1308"/>
      <c r="G653" s="1308"/>
      <c r="H653" s="1308"/>
      <c r="I653" s="1308"/>
      <c r="J653" s="1308"/>
      <c r="K653" s="1308"/>
      <c r="L653" s="1308"/>
      <c r="M653" s="1308"/>
      <c r="N653" s="1308"/>
      <c r="O653" s="1308"/>
      <c r="P653" s="1308"/>
      <c r="Q653" s="1308"/>
      <c r="R653" s="1308"/>
      <c r="S653" s="1308"/>
      <c r="T653" s="1308"/>
      <c r="U653" s="1308"/>
      <c r="V653" s="1308"/>
      <c r="W653" s="1308"/>
      <c r="X653" s="1308"/>
    </row>
    <row r="654">
      <c r="A654" s="836"/>
      <c r="B654" s="1308"/>
      <c r="C654" s="1308"/>
      <c r="D654" s="1308"/>
      <c r="E654" s="1308"/>
      <c r="F654" s="1308"/>
      <c r="G654" s="1308"/>
      <c r="H654" s="1308"/>
      <c r="I654" s="1308"/>
      <c r="J654" s="1308"/>
      <c r="K654" s="1308"/>
      <c r="L654" s="1308"/>
      <c r="M654" s="1308"/>
      <c r="N654" s="1308"/>
      <c r="O654" s="1308"/>
      <c r="P654" s="1308"/>
      <c r="Q654" s="1308"/>
      <c r="R654" s="1308"/>
      <c r="S654" s="1308"/>
      <c r="T654" s="1308"/>
      <c r="U654" s="1308"/>
      <c r="V654" s="1308"/>
      <c r="W654" s="1308"/>
      <c r="X654" s="1308"/>
    </row>
    <row r="655">
      <c r="A655" s="836"/>
      <c r="B655" s="1308"/>
      <c r="C655" s="1308"/>
      <c r="D655" s="1308"/>
      <c r="E655" s="1308"/>
      <c r="F655" s="1308"/>
      <c r="G655" s="1308"/>
      <c r="H655" s="1308"/>
      <c r="I655" s="1308"/>
      <c r="J655" s="1308"/>
      <c r="K655" s="1308"/>
      <c r="L655" s="1308"/>
      <c r="M655" s="1308"/>
      <c r="N655" s="1308"/>
      <c r="O655" s="1308"/>
      <c r="P655" s="1308"/>
      <c r="Q655" s="1308"/>
      <c r="R655" s="1308"/>
      <c r="S655" s="1308"/>
      <c r="T655" s="1308"/>
      <c r="U655" s="1308"/>
      <c r="V655" s="1308"/>
      <c r="W655" s="1308"/>
      <c r="X655" s="1308"/>
    </row>
    <row r="656">
      <c r="A656" s="836"/>
      <c r="B656" s="1308"/>
      <c r="C656" s="1308"/>
      <c r="D656" s="1308"/>
      <c r="E656" s="1308"/>
      <c r="F656" s="1308"/>
      <c r="G656" s="1308"/>
      <c r="H656" s="1308"/>
      <c r="I656" s="1308"/>
      <c r="J656" s="1308"/>
      <c r="K656" s="1308"/>
      <c r="L656" s="1308"/>
      <c r="M656" s="1308"/>
      <c r="N656" s="1308"/>
      <c r="O656" s="1308"/>
      <c r="P656" s="1308"/>
      <c r="Q656" s="1308"/>
      <c r="R656" s="1308"/>
      <c r="S656" s="1308"/>
      <c r="T656" s="1308"/>
      <c r="U656" s="1308"/>
      <c r="V656" s="1308"/>
      <c r="W656" s="1308"/>
      <c r="X656" s="1308"/>
    </row>
    <row r="657">
      <c r="A657" s="836"/>
      <c r="B657" s="1308"/>
      <c r="C657" s="1308"/>
      <c r="D657" s="1308"/>
      <c r="E657" s="1308"/>
      <c r="F657" s="1308"/>
      <c r="G657" s="1308"/>
      <c r="H657" s="1308"/>
      <c r="I657" s="1308"/>
      <c r="J657" s="1308"/>
      <c r="K657" s="1308"/>
      <c r="L657" s="1308"/>
      <c r="M657" s="1308"/>
      <c r="N657" s="1308"/>
      <c r="O657" s="1308"/>
      <c r="P657" s="1308"/>
      <c r="Q657" s="1308"/>
      <c r="R657" s="1308"/>
      <c r="S657" s="1308"/>
      <c r="T657" s="1308"/>
      <c r="U657" s="1308"/>
      <c r="V657" s="1308"/>
      <c r="W657" s="1308"/>
      <c r="X657" s="1308"/>
    </row>
    <row r="658">
      <c r="A658" s="836"/>
      <c r="B658" s="1308"/>
      <c r="C658" s="1308"/>
      <c r="D658" s="1308"/>
      <c r="E658" s="1308"/>
      <c r="F658" s="1308"/>
      <c r="G658" s="1308"/>
      <c r="H658" s="1308"/>
      <c r="I658" s="1308"/>
      <c r="J658" s="1308"/>
      <c r="K658" s="1308"/>
      <c r="L658" s="1308"/>
      <c r="M658" s="1308"/>
      <c r="N658" s="1308"/>
      <c r="O658" s="1308"/>
      <c r="P658" s="1308"/>
      <c r="Q658" s="1308"/>
      <c r="R658" s="1308"/>
      <c r="S658" s="1308"/>
      <c r="T658" s="1308"/>
      <c r="U658" s="1308"/>
      <c r="V658" s="1308"/>
      <c r="W658" s="1308"/>
      <c r="X658" s="1308"/>
    </row>
    <row r="659">
      <c r="A659" s="836"/>
      <c r="B659" s="1308"/>
      <c r="C659" s="1308"/>
      <c r="D659" s="1308"/>
      <c r="E659" s="1308"/>
      <c r="F659" s="1308"/>
      <c r="G659" s="1308"/>
      <c r="H659" s="1308"/>
      <c r="I659" s="1308"/>
      <c r="J659" s="1308"/>
      <c r="K659" s="1308"/>
      <c r="L659" s="1308"/>
      <c r="M659" s="1308"/>
      <c r="N659" s="1308"/>
      <c r="O659" s="1308"/>
      <c r="P659" s="1308"/>
      <c r="Q659" s="1308"/>
      <c r="R659" s="1308"/>
      <c r="S659" s="1308"/>
      <c r="T659" s="1308"/>
      <c r="U659" s="1308"/>
      <c r="V659" s="1308"/>
      <c r="W659" s="1308"/>
      <c r="X659" s="1308"/>
    </row>
    <row r="660">
      <c r="A660" s="836"/>
      <c r="B660" s="1308"/>
      <c r="C660" s="1308"/>
      <c r="D660" s="1308"/>
      <c r="E660" s="1308"/>
      <c r="F660" s="1308"/>
      <c r="G660" s="1308"/>
      <c r="H660" s="1308"/>
      <c r="I660" s="1308"/>
      <c r="J660" s="1308"/>
      <c r="K660" s="1308"/>
      <c r="L660" s="1308"/>
      <c r="M660" s="1308"/>
      <c r="N660" s="1308"/>
      <c r="O660" s="1308"/>
      <c r="P660" s="1308"/>
      <c r="Q660" s="1308"/>
      <c r="R660" s="1308"/>
      <c r="S660" s="1308"/>
      <c r="T660" s="1308"/>
      <c r="U660" s="1308"/>
      <c r="V660" s="1308"/>
      <c r="W660" s="1308"/>
      <c r="X660" s="1308"/>
    </row>
    <row r="661">
      <c r="A661" s="836"/>
      <c r="B661" s="1308"/>
      <c r="C661" s="1308"/>
      <c r="D661" s="1308"/>
      <c r="E661" s="1308"/>
      <c r="F661" s="1308"/>
      <c r="G661" s="1308"/>
      <c r="H661" s="1308"/>
      <c r="I661" s="1308"/>
      <c r="J661" s="1308"/>
      <c r="K661" s="1308"/>
      <c r="L661" s="1308"/>
      <c r="M661" s="1308"/>
      <c r="N661" s="1308"/>
      <c r="O661" s="1308"/>
      <c r="P661" s="1308"/>
      <c r="Q661" s="1308"/>
      <c r="R661" s="1308"/>
      <c r="S661" s="1308"/>
      <c r="T661" s="1308"/>
      <c r="U661" s="1308"/>
      <c r="V661" s="1308"/>
      <c r="W661" s="1308"/>
      <c r="X661" s="1308"/>
    </row>
    <row r="662">
      <c r="A662" s="836"/>
      <c r="B662" s="1308"/>
      <c r="C662" s="1308"/>
      <c r="D662" s="1308"/>
      <c r="E662" s="1308"/>
      <c r="F662" s="1308"/>
      <c r="G662" s="1308"/>
      <c r="H662" s="1308"/>
      <c r="I662" s="1308"/>
      <c r="J662" s="1308"/>
      <c r="K662" s="1308"/>
      <c r="L662" s="1308"/>
      <c r="M662" s="1308"/>
      <c r="N662" s="1308"/>
      <c r="O662" s="1308"/>
      <c r="P662" s="1308"/>
      <c r="Q662" s="1308"/>
      <c r="R662" s="1308"/>
      <c r="S662" s="1308"/>
      <c r="T662" s="1308"/>
      <c r="U662" s="1308"/>
      <c r="V662" s="1308"/>
      <c r="W662" s="1308"/>
      <c r="X662" s="1308"/>
    </row>
    <row r="663">
      <c r="A663" s="836"/>
      <c r="B663" s="1308"/>
      <c r="C663" s="1308"/>
      <c r="D663" s="1308"/>
      <c r="E663" s="1308"/>
      <c r="F663" s="1308"/>
      <c r="G663" s="1308"/>
      <c r="H663" s="1308"/>
      <c r="I663" s="1308"/>
      <c r="J663" s="1308"/>
      <c r="K663" s="1308"/>
      <c r="L663" s="1308"/>
      <c r="M663" s="1308"/>
      <c r="N663" s="1308"/>
      <c r="O663" s="1308"/>
      <c r="P663" s="1308"/>
      <c r="Q663" s="1308"/>
      <c r="R663" s="1308"/>
      <c r="S663" s="1308"/>
      <c r="T663" s="1308"/>
      <c r="U663" s="1308"/>
      <c r="V663" s="1308"/>
      <c r="W663" s="1308"/>
      <c r="X663" s="1308"/>
    </row>
    <row r="664">
      <c r="A664" s="836"/>
      <c r="B664" s="1308"/>
      <c r="C664" s="1308"/>
      <c r="D664" s="1308"/>
      <c r="E664" s="1308"/>
      <c r="F664" s="1308"/>
      <c r="G664" s="1308"/>
      <c r="H664" s="1308"/>
      <c r="I664" s="1308"/>
      <c r="J664" s="1308"/>
      <c r="K664" s="1308"/>
      <c r="L664" s="1308"/>
      <c r="M664" s="1308"/>
      <c r="N664" s="1308"/>
      <c r="O664" s="1308"/>
      <c r="P664" s="1308"/>
      <c r="Q664" s="1308"/>
      <c r="R664" s="1308"/>
      <c r="S664" s="1308"/>
      <c r="T664" s="1308"/>
      <c r="U664" s="1308"/>
      <c r="V664" s="1308"/>
      <c r="W664" s="1308"/>
      <c r="X664" s="1308"/>
    </row>
    <row r="665">
      <c r="A665" s="836"/>
      <c r="B665" s="1308"/>
      <c r="C665" s="1308"/>
      <c r="D665" s="1308"/>
      <c r="E665" s="1308"/>
      <c r="F665" s="1308"/>
      <c r="G665" s="1308"/>
      <c r="H665" s="1308"/>
      <c r="I665" s="1308"/>
      <c r="J665" s="1308"/>
      <c r="K665" s="1308"/>
      <c r="L665" s="1308"/>
      <c r="M665" s="1308"/>
      <c r="N665" s="1308"/>
      <c r="O665" s="1308"/>
      <c r="P665" s="1308"/>
      <c r="Q665" s="1308"/>
      <c r="R665" s="1308"/>
      <c r="S665" s="1308"/>
      <c r="T665" s="1308"/>
      <c r="U665" s="1308"/>
      <c r="V665" s="1308"/>
      <c r="W665" s="1308"/>
      <c r="X665" s="1308"/>
    </row>
    <row r="666">
      <c r="A666" s="836"/>
      <c r="B666" s="1308"/>
      <c r="C666" s="1308"/>
      <c r="D666" s="1308"/>
      <c r="E666" s="1308"/>
      <c r="F666" s="1308"/>
      <c r="G666" s="1308"/>
      <c r="H666" s="1308"/>
      <c r="I666" s="1308"/>
      <c r="J666" s="1308"/>
      <c r="K666" s="1308"/>
      <c r="L666" s="1308"/>
      <c r="M666" s="1308"/>
      <c r="N666" s="1308"/>
      <c r="O666" s="1308"/>
      <c r="P666" s="1308"/>
      <c r="Q666" s="1308"/>
      <c r="R666" s="1308"/>
      <c r="S666" s="1308"/>
      <c r="T666" s="1308"/>
      <c r="U666" s="1308"/>
      <c r="V666" s="1308"/>
      <c r="W666" s="1308"/>
      <c r="X666" s="1308"/>
    </row>
    <row r="667">
      <c r="A667" s="836"/>
      <c r="B667" s="1308"/>
      <c r="C667" s="1308"/>
      <c r="D667" s="1308"/>
      <c r="E667" s="1308"/>
      <c r="F667" s="1308"/>
      <c r="G667" s="1308"/>
      <c r="H667" s="1308"/>
      <c r="I667" s="1308"/>
      <c r="J667" s="1308"/>
      <c r="K667" s="1308"/>
      <c r="L667" s="1308"/>
      <c r="M667" s="1308"/>
      <c r="N667" s="1308"/>
      <c r="O667" s="1308"/>
      <c r="P667" s="1308"/>
      <c r="Q667" s="1308"/>
      <c r="R667" s="1308"/>
      <c r="S667" s="1308"/>
      <c r="T667" s="1308"/>
      <c r="U667" s="1308"/>
      <c r="V667" s="1308"/>
      <c r="W667" s="1308"/>
      <c r="X667" s="1308"/>
    </row>
    <row r="668">
      <c r="A668" s="836"/>
      <c r="B668" s="1308"/>
      <c r="C668" s="1308"/>
      <c r="D668" s="1308"/>
      <c r="E668" s="1308"/>
      <c r="F668" s="1308"/>
      <c r="G668" s="1308"/>
      <c r="H668" s="1308"/>
      <c r="I668" s="1308"/>
      <c r="J668" s="1308"/>
      <c r="K668" s="1308"/>
      <c r="L668" s="1308"/>
      <c r="M668" s="1308"/>
      <c r="N668" s="1308"/>
      <c r="O668" s="1308"/>
      <c r="P668" s="1308"/>
      <c r="Q668" s="1308"/>
      <c r="R668" s="1308"/>
      <c r="S668" s="1308"/>
      <c r="T668" s="1308"/>
      <c r="U668" s="1308"/>
      <c r="V668" s="1308"/>
      <c r="W668" s="1308"/>
      <c r="X668" s="1308"/>
    </row>
    <row r="669">
      <c r="A669" s="836"/>
      <c r="B669" s="1308"/>
      <c r="C669" s="1308"/>
      <c r="D669" s="1308"/>
      <c r="E669" s="1308"/>
      <c r="F669" s="1308"/>
      <c r="G669" s="1308"/>
      <c r="H669" s="1308"/>
      <c r="I669" s="1308"/>
      <c r="J669" s="1308"/>
      <c r="K669" s="1308"/>
      <c r="L669" s="1308"/>
      <c r="M669" s="1308"/>
      <c r="N669" s="1308"/>
      <c r="O669" s="1308"/>
      <c r="P669" s="1308"/>
      <c r="Q669" s="1308"/>
      <c r="R669" s="1308"/>
      <c r="S669" s="1308"/>
      <c r="T669" s="1308"/>
      <c r="U669" s="1308"/>
      <c r="V669" s="1308"/>
      <c r="W669" s="1308"/>
      <c r="X669" s="1308"/>
    </row>
    <row r="670">
      <c r="A670" s="836"/>
      <c r="B670" s="1308"/>
      <c r="C670" s="1308"/>
      <c r="D670" s="1308"/>
      <c r="E670" s="1308"/>
      <c r="F670" s="1308"/>
      <c r="G670" s="1308"/>
      <c r="H670" s="1308"/>
      <c r="I670" s="1308"/>
      <c r="J670" s="1308"/>
      <c r="K670" s="1308"/>
      <c r="L670" s="1308"/>
      <c r="M670" s="1308"/>
      <c r="N670" s="1308"/>
      <c r="O670" s="1308"/>
      <c r="P670" s="1308"/>
      <c r="Q670" s="1308"/>
      <c r="R670" s="1308"/>
      <c r="S670" s="1308"/>
      <c r="T670" s="1308"/>
      <c r="U670" s="1308"/>
      <c r="V670" s="1308"/>
      <c r="W670" s="1308"/>
      <c r="X670" s="1308"/>
    </row>
    <row r="671">
      <c r="A671" s="836"/>
      <c r="B671" s="1308"/>
      <c r="C671" s="1308"/>
      <c r="D671" s="1308"/>
      <c r="E671" s="1308"/>
      <c r="F671" s="1308"/>
      <c r="G671" s="1308"/>
      <c r="H671" s="1308"/>
      <c r="I671" s="1308"/>
      <c r="J671" s="1308"/>
      <c r="K671" s="1308"/>
      <c r="L671" s="1308"/>
      <c r="M671" s="1308"/>
      <c r="N671" s="1308"/>
      <c r="O671" s="1308"/>
      <c r="P671" s="1308"/>
      <c r="Q671" s="1308"/>
      <c r="R671" s="1308"/>
      <c r="S671" s="1308"/>
      <c r="T671" s="1308"/>
      <c r="U671" s="1308"/>
      <c r="V671" s="1308"/>
      <c r="W671" s="1308"/>
      <c r="X671" s="1308"/>
    </row>
    <row r="672">
      <c r="A672" s="836"/>
      <c r="B672" s="1308"/>
      <c r="C672" s="1308"/>
      <c r="D672" s="1308"/>
      <c r="E672" s="1308"/>
      <c r="F672" s="1308"/>
      <c r="G672" s="1308"/>
      <c r="H672" s="1308"/>
      <c r="I672" s="1308"/>
      <c r="J672" s="1308"/>
      <c r="K672" s="1308"/>
      <c r="L672" s="1308"/>
      <c r="M672" s="1308"/>
      <c r="N672" s="1308"/>
      <c r="O672" s="1308"/>
      <c r="P672" s="1308"/>
      <c r="Q672" s="1308"/>
      <c r="R672" s="1308"/>
      <c r="S672" s="1308"/>
      <c r="T672" s="1308"/>
      <c r="U672" s="1308"/>
      <c r="V672" s="1308"/>
      <c r="W672" s="1308"/>
      <c r="X672" s="1308"/>
    </row>
    <row r="673">
      <c r="A673" s="836"/>
      <c r="B673" s="1308"/>
      <c r="C673" s="1308"/>
      <c r="D673" s="1308"/>
      <c r="E673" s="1308"/>
      <c r="F673" s="1308"/>
      <c r="G673" s="1308"/>
      <c r="H673" s="1308"/>
      <c r="I673" s="1308"/>
      <c r="J673" s="1308"/>
      <c r="K673" s="1308"/>
      <c r="L673" s="1308"/>
      <c r="M673" s="1308"/>
      <c r="N673" s="1308"/>
      <c r="O673" s="1308"/>
      <c r="P673" s="1308"/>
      <c r="Q673" s="1308"/>
      <c r="R673" s="1308"/>
      <c r="S673" s="1308"/>
      <c r="T673" s="1308"/>
      <c r="U673" s="1308"/>
      <c r="V673" s="1308"/>
      <c r="W673" s="1308"/>
      <c r="X673" s="1308"/>
    </row>
    <row r="674">
      <c r="A674" s="836"/>
      <c r="B674" s="1308"/>
      <c r="C674" s="1308"/>
      <c r="D674" s="1308"/>
      <c r="E674" s="1308"/>
      <c r="F674" s="1308"/>
      <c r="G674" s="1308"/>
      <c r="H674" s="1308"/>
      <c r="I674" s="1308"/>
      <c r="J674" s="1308"/>
      <c r="K674" s="1308"/>
      <c r="L674" s="1308"/>
      <c r="M674" s="1308"/>
      <c r="N674" s="1308"/>
      <c r="O674" s="1308"/>
      <c r="P674" s="1308"/>
      <c r="Q674" s="1308"/>
      <c r="R674" s="1308"/>
      <c r="S674" s="1308"/>
      <c r="T674" s="1308"/>
      <c r="U674" s="1308"/>
      <c r="V674" s="1308"/>
      <c r="W674" s="1308"/>
      <c r="X674" s="1308"/>
    </row>
    <row r="675">
      <c r="A675" s="836"/>
      <c r="B675" s="1308"/>
      <c r="C675" s="1308"/>
      <c r="D675" s="1308"/>
      <c r="E675" s="1308"/>
      <c r="F675" s="1308"/>
      <c r="G675" s="1308"/>
      <c r="H675" s="1308"/>
      <c r="I675" s="1308"/>
      <c r="J675" s="1308"/>
      <c r="K675" s="1308"/>
      <c r="L675" s="1308"/>
      <c r="M675" s="1308"/>
      <c r="N675" s="1308"/>
      <c r="O675" s="1308"/>
      <c r="P675" s="1308"/>
      <c r="Q675" s="1308"/>
      <c r="R675" s="1308"/>
      <c r="S675" s="1308"/>
      <c r="T675" s="1308"/>
      <c r="U675" s="1308"/>
      <c r="V675" s="1308"/>
      <c r="W675" s="1308"/>
      <c r="X675" s="1308"/>
    </row>
    <row r="676">
      <c r="A676" s="836"/>
      <c r="B676" s="1308"/>
      <c r="C676" s="1308"/>
      <c r="D676" s="1308"/>
      <c r="E676" s="1308"/>
      <c r="F676" s="1308"/>
      <c r="G676" s="1308"/>
      <c r="H676" s="1308"/>
      <c r="I676" s="1308"/>
      <c r="J676" s="1308"/>
      <c r="K676" s="1308"/>
      <c r="L676" s="1308"/>
      <c r="M676" s="1308"/>
      <c r="N676" s="1308"/>
      <c r="O676" s="1308"/>
      <c r="P676" s="1308"/>
      <c r="Q676" s="1308"/>
      <c r="R676" s="1308"/>
      <c r="S676" s="1308"/>
      <c r="T676" s="1308"/>
      <c r="U676" s="1308"/>
      <c r="V676" s="1308"/>
      <c r="W676" s="1308"/>
      <c r="X676" s="1308"/>
    </row>
    <row r="677">
      <c r="A677" s="836"/>
      <c r="B677" s="1308"/>
      <c r="C677" s="1308"/>
      <c r="D677" s="1308"/>
      <c r="E677" s="1308"/>
      <c r="F677" s="1308"/>
      <c r="G677" s="1308"/>
      <c r="H677" s="1308"/>
      <c r="I677" s="1308"/>
      <c r="J677" s="1308"/>
      <c r="K677" s="1308"/>
      <c r="L677" s="1308"/>
      <c r="M677" s="1308"/>
      <c r="N677" s="1308"/>
      <c r="O677" s="1308"/>
      <c r="P677" s="1308"/>
      <c r="Q677" s="1308"/>
      <c r="R677" s="1308"/>
      <c r="S677" s="1308"/>
      <c r="T677" s="1308"/>
      <c r="U677" s="1308"/>
      <c r="V677" s="1308"/>
      <c r="W677" s="1308"/>
      <c r="X677" s="1308"/>
    </row>
    <row r="678">
      <c r="A678" s="836"/>
      <c r="B678" s="1308"/>
      <c r="C678" s="1308"/>
      <c r="D678" s="1308"/>
      <c r="E678" s="1308"/>
      <c r="F678" s="1308"/>
      <c r="G678" s="1308"/>
      <c r="H678" s="1308"/>
      <c r="I678" s="1308"/>
      <c r="J678" s="1308"/>
      <c r="K678" s="1308"/>
      <c r="L678" s="1308"/>
      <c r="M678" s="1308"/>
      <c r="N678" s="1308"/>
      <c r="O678" s="1308"/>
      <c r="P678" s="1308"/>
      <c r="Q678" s="1308"/>
      <c r="R678" s="1308"/>
      <c r="S678" s="1308"/>
      <c r="T678" s="1308"/>
      <c r="U678" s="1308"/>
      <c r="V678" s="1308"/>
      <c r="W678" s="1308"/>
      <c r="X678" s="1308"/>
    </row>
    <row r="679">
      <c r="A679" s="836"/>
      <c r="B679" s="1308"/>
      <c r="C679" s="1308"/>
      <c r="D679" s="1308"/>
      <c r="E679" s="1308"/>
      <c r="F679" s="1308"/>
      <c r="G679" s="1308"/>
      <c r="H679" s="1308"/>
      <c r="I679" s="1308"/>
      <c r="J679" s="1308"/>
      <c r="K679" s="1308"/>
      <c r="L679" s="1308"/>
      <c r="M679" s="1308"/>
      <c r="N679" s="1308"/>
      <c r="O679" s="1308"/>
      <c r="P679" s="1308"/>
      <c r="Q679" s="1308"/>
      <c r="R679" s="1308"/>
      <c r="S679" s="1308"/>
      <c r="T679" s="1308"/>
      <c r="U679" s="1308"/>
      <c r="V679" s="1308"/>
      <c r="W679" s="1308"/>
      <c r="X679" s="1308"/>
    </row>
    <row r="680">
      <c r="A680" s="836"/>
      <c r="B680" s="1308"/>
      <c r="C680" s="1308"/>
      <c r="D680" s="1308"/>
      <c r="E680" s="1308"/>
      <c r="F680" s="1308"/>
      <c r="G680" s="1308"/>
      <c r="H680" s="1308"/>
      <c r="I680" s="1308"/>
      <c r="J680" s="1308"/>
      <c r="K680" s="1308"/>
      <c r="L680" s="1308"/>
      <c r="M680" s="1308"/>
      <c r="N680" s="1308"/>
      <c r="O680" s="1308"/>
      <c r="P680" s="1308"/>
      <c r="Q680" s="1308"/>
      <c r="R680" s="1308"/>
      <c r="S680" s="1308"/>
      <c r="T680" s="1308"/>
      <c r="U680" s="1308"/>
      <c r="V680" s="1308"/>
      <c r="W680" s="1308"/>
      <c r="X680" s="1308"/>
    </row>
    <row r="681">
      <c r="A681" s="836"/>
      <c r="B681" s="1308"/>
      <c r="C681" s="1308"/>
      <c r="D681" s="1308"/>
      <c r="E681" s="1308"/>
      <c r="F681" s="1308"/>
      <c r="G681" s="1308"/>
      <c r="H681" s="1308"/>
      <c r="I681" s="1308"/>
      <c r="J681" s="1308"/>
      <c r="K681" s="1308"/>
      <c r="L681" s="1308"/>
      <c r="M681" s="1308"/>
      <c r="N681" s="1308"/>
      <c r="O681" s="1308"/>
      <c r="P681" s="1308"/>
      <c r="Q681" s="1308"/>
      <c r="R681" s="1308"/>
      <c r="S681" s="1308"/>
      <c r="T681" s="1308"/>
      <c r="U681" s="1308"/>
      <c r="V681" s="1308"/>
      <c r="W681" s="1308"/>
      <c r="X681" s="1308"/>
    </row>
    <row r="682">
      <c r="A682" s="836"/>
      <c r="B682" s="1308"/>
      <c r="C682" s="1308"/>
      <c r="D682" s="1308"/>
      <c r="E682" s="1308"/>
      <c r="F682" s="1308"/>
      <c r="G682" s="1308"/>
      <c r="H682" s="1308"/>
      <c r="I682" s="1308"/>
      <c r="J682" s="1308"/>
      <c r="K682" s="1308"/>
      <c r="L682" s="1308"/>
      <c r="M682" s="1308"/>
      <c r="N682" s="1308"/>
      <c r="O682" s="1308"/>
      <c r="P682" s="1308"/>
      <c r="Q682" s="1308"/>
      <c r="R682" s="1308"/>
      <c r="S682" s="1308"/>
      <c r="T682" s="1308"/>
      <c r="U682" s="1308"/>
      <c r="V682" s="1308"/>
      <c r="W682" s="1308"/>
      <c r="X682" s="1308"/>
    </row>
    <row r="683">
      <c r="A683" s="836"/>
      <c r="B683" s="1308"/>
      <c r="C683" s="1308"/>
      <c r="D683" s="1308"/>
      <c r="E683" s="1308"/>
      <c r="F683" s="1308"/>
      <c r="G683" s="1308"/>
      <c r="H683" s="1308"/>
      <c r="I683" s="1308"/>
      <c r="J683" s="1308"/>
      <c r="K683" s="1308"/>
      <c r="L683" s="1308"/>
      <c r="M683" s="1308"/>
      <c r="N683" s="1308"/>
      <c r="O683" s="1308"/>
      <c r="P683" s="1308"/>
      <c r="Q683" s="1308"/>
      <c r="R683" s="1308"/>
      <c r="S683" s="1308"/>
      <c r="T683" s="1308"/>
      <c r="U683" s="1308"/>
      <c r="V683" s="1308"/>
      <c r="W683" s="1308"/>
      <c r="X683" s="1308"/>
    </row>
    <row r="684">
      <c r="A684" s="836"/>
      <c r="B684" s="1308"/>
      <c r="C684" s="1308"/>
      <c r="D684" s="1308"/>
      <c r="E684" s="1308"/>
      <c r="F684" s="1308"/>
      <c r="G684" s="1308"/>
      <c r="H684" s="1308"/>
      <c r="I684" s="1308"/>
      <c r="J684" s="1308"/>
      <c r="K684" s="1308"/>
      <c r="L684" s="1308"/>
      <c r="M684" s="1308"/>
      <c r="N684" s="1308"/>
      <c r="O684" s="1308"/>
      <c r="P684" s="1308"/>
      <c r="Q684" s="1308"/>
      <c r="R684" s="1308"/>
      <c r="S684" s="1308"/>
      <c r="T684" s="1308"/>
      <c r="U684" s="1308"/>
      <c r="V684" s="1308"/>
      <c r="W684" s="1308"/>
      <c r="X684" s="1308"/>
    </row>
    <row r="685">
      <c r="A685" s="836"/>
      <c r="B685" s="1308"/>
      <c r="C685" s="1308"/>
      <c r="D685" s="1308"/>
      <c r="E685" s="1308"/>
      <c r="F685" s="1308"/>
      <c r="G685" s="1308"/>
      <c r="H685" s="1308"/>
      <c r="I685" s="1308"/>
      <c r="J685" s="1308"/>
      <c r="K685" s="1308"/>
      <c r="L685" s="1308"/>
      <c r="M685" s="1308"/>
      <c r="N685" s="1308"/>
      <c r="O685" s="1308"/>
      <c r="P685" s="1308"/>
      <c r="Q685" s="1308"/>
      <c r="R685" s="1308"/>
      <c r="S685" s="1308"/>
      <c r="T685" s="1308"/>
      <c r="U685" s="1308"/>
      <c r="V685" s="1308"/>
      <c r="W685" s="1308"/>
      <c r="X685" s="1308"/>
    </row>
    <row r="686">
      <c r="A686" s="836"/>
      <c r="B686" s="1308"/>
      <c r="C686" s="1308"/>
      <c r="D686" s="1308"/>
      <c r="E686" s="1308"/>
      <c r="F686" s="1308"/>
      <c r="G686" s="1308"/>
      <c r="H686" s="1308"/>
      <c r="I686" s="1308"/>
      <c r="J686" s="1308"/>
      <c r="K686" s="1308"/>
      <c r="L686" s="1308"/>
      <c r="M686" s="1308"/>
      <c r="N686" s="1308"/>
      <c r="O686" s="1308"/>
      <c r="P686" s="1308"/>
      <c r="Q686" s="1308"/>
      <c r="R686" s="1308"/>
      <c r="S686" s="1308"/>
      <c r="T686" s="1308"/>
      <c r="U686" s="1308"/>
      <c r="V686" s="1308"/>
      <c r="W686" s="1308"/>
      <c r="X686" s="1308"/>
    </row>
    <row r="687">
      <c r="A687" s="836"/>
      <c r="B687" s="1308"/>
      <c r="C687" s="1308"/>
      <c r="D687" s="1308"/>
      <c r="E687" s="1308"/>
      <c r="F687" s="1308"/>
      <c r="G687" s="1308"/>
      <c r="H687" s="1308"/>
      <c r="I687" s="1308"/>
      <c r="J687" s="1308"/>
      <c r="K687" s="1308"/>
      <c r="L687" s="1308"/>
      <c r="M687" s="1308"/>
      <c r="N687" s="1308"/>
      <c r="O687" s="1308"/>
      <c r="P687" s="1308"/>
      <c r="Q687" s="1308"/>
      <c r="R687" s="1308"/>
      <c r="S687" s="1308"/>
      <c r="T687" s="1308"/>
      <c r="U687" s="1308"/>
      <c r="V687" s="1308"/>
      <c r="W687" s="1308"/>
      <c r="X687" s="1308"/>
    </row>
    <row r="688">
      <c r="A688" s="836"/>
      <c r="B688" s="1308"/>
      <c r="C688" s="1308"/>
      <c r="D688" s="1308"/>
      <c r="E688" s="1308"/>
      <c r="F688" s="1308"/>
      <c r="G688" s="1308"/>
      <c r="H688" s="1308"/>
      <c r="I688" s="1308"/>
      <c r="J688" s="1308"/>
      <c r="K688" s="1308"/>
      <c r="L688" s="1308"/>
      <c r="M688" s="1308"/>
      <c r="N688" s="1308"/>
      <c r="O688" s="1308"/>
      <c r="P688" s="1308"/>
      <c r="Q688" s="1308"/>
      <c r="R688" s="1308"/>
      <c r="S688" s="1308"/>
      <c r="T688" s="1308"/>
      <c r="U688" s="1308"/>
      <c r="V688" s="1308"/>
      <c r="W688" s="1308"/>
      <c r="X688" s="1308"/>
    </row>
    <row r="689">
      <c r="A689" s="836"/>
      <c r="B689" s="1308"/>
      <c r="C689" s="1308"/>
      <c r="D689" s="1308"/>
      <c r="E689" s="1308"/>
      <c r="F689" s="1308"/>
      <c r="G689" s="1308"/>
      <c r="H689" s="1308"/>
      <c r="I689" s="1308"/>
      <c r="J689" s="1308"/>
      <c r="K689" s="1308"/>
      <c r="L689" s="1308"/>
      <c r="M689" s="1308"/>
      <c r="N689" s="1308"/>
      <c r="O689" s="1308"/>
      <c r="P689" s="1308"/>
      <c r="Q689" s="1308"/>
      <c r="R689" s="1308"/>
      <c r="S689" s="1308"/>
      <c r="T689" s="1308"/>
      <c r="U689" s="1308"/>
      <c r="V689" s="1308"/>
      <c r="W689" s="1308"/>
      <c r="X689" s="1308"/>
    </row>
    <row r="690">
      <c r="A690" s="836"/>
      <c r="B690" s="1308"/>
      <c r="C690" s="1308"/>
      <c r="D690" s="1308"/>
      <c r="E690" s="1308"/>
      <c r="F690" s="1308"/>
      <c r="G690" s="1308"/>
      <c r="H690" s="1308"/>
      <c r="I690" s="1308"/>
      <c r="J690" s="1308"/>
      <c r="K690" s="1308"/>
      <c r="L690" s="1308"/>
      <c r="M690" s="1308"/>
      <c r="N690" s="1308"/>
      <c r="O690" s="1308"/>
      <c r="P690" s="1308"/>
      <c r="Q690" s="1308"/>
      <c r="R690" s="1308"/>
      <c r="S690" s="1308"/>
      <c r="T690" s="1308"/>
      <c r="U690" s="1308"/>
      <c r="V690" s="1308"/>
      <c r="W690" s="1308"/>
      <c r="X690" s="1308"/>
    </row>
    <row r="691">
      <c r="A691" s="836"/>
      <c r="B691" s="1308"/>
      <c r="C691" s="1308"/>
      <c r="D691" s="1308"/>
      <c r="E691" s="1308"/>
      <c r="F691" s="1308"/>
      <c r="G691" s="1308"/>
      <c r="H691" s="1308"/>
      <c r="I691" s="1308"/>
      <c r="J691" s="1308"/>
      <c r="K691" s="1308"/>
      <c r="L691" s="1308"/>
      <c r="M691" s="1308"/>
      <c r="N691" s="1308"/>
      <c r="O691" s="1308"/>
      <c r="P691" s="1308"/>
      <c r="Q691" s="1308"/>
      <c r="R691" s="1308"/>
      <c r="S691" s="1308"/>
      <c r="T691" s="1308"/>
      <c r="U691" s="1308"/>
      <c r="V691" s="1308"/>
      <c r="W691" s="1308"/>
      <c r="X691" s="1308"/>
    </row>
    <row r="692">
      <c r="A692" s="836"/>
      <c r="B692" s="1308"/>
      <c r="C692" s="1308"/>
      <c r="D692" s="1308"/>
      <c r="E692" s="1308"/>
      <c r="F692" s="1308"/>
      <c r="G692" s="1308"/>
      <c r="H692" s="1308"/>
      <c r="I692" s="1308"/>
      <c r="J692" s="1308"/>
      <c r="K692" s="1308"/>
      <c r="L692" s="1308"/>
      <c r="M692" s="1308"/>
      <c r="N692" s="1308"/>
      <c r="O692" s="1308"/>
      <c r="P692" s="1308"/>
      <c r="Q692" s="1308"/>
      <c r="R692" s="1308"/>
      <c r="S692" s="1308"/>
      <c r="T692" s="1308"/>
      <c r="U692" s="1308"/>
      <c r="V692" s="1308"/>
      <c r="W692" s="1308"/>
      <c r="X692" s="1308"/>
    </row>
    <row r="693">
      <c r="A693" s="836"/>
      <c r="B693" s="1308"/>
      <c r="C693" s="1308"/>
      <c r="D693" s="1308"/>
      <c r="E693" s="1308"/>
      <c r="F693" s="1308"/>
      <c r="G693" s="1308"/>
      <c r="H693" s="1308"/>
      <c r="I693" s="1308"/>
      <c r="J693" s="1308"/>
      <c r="K693" s="1308"/>
      <c r="L693" s="1308"/>
      <c r="M693" s="1308"/>
      <c r="N693" s="1308"/>
      <c r="O693" s="1308"/>
      <c r="P693" s="1308"/>
      <c r="Q693" s="1308"/>
      <c r="R693" s="1308"/>
      <c r="S693" s="1308"/>
      <c r="T693" s="1308"/>
      <c r="U693" s="1308"/>
      <c r="V693" s="1308"/>
      <c r="W693" s="1308"/>
      <c r="X693" s="1308"/>
    </row>
    <row r="694">
      <c r="A694" s="836"/>
      <c r="B694" s="1308"/>
      <c r="C694" s="1308"/>
      <c r="D694" s="1308"/>
      <c r="E694" s="1308"/>
      <c r="F694" s="1308"/>
      <c r="G694" s="1308"/>
      <c r="H694" s="1308"/>
      <c r="I694" s="1308"/>
      <c r="J694" s="1308"/>
      <c r="K694" s="1308"/>
      <c r="L694" s="1308"/>
      <c r="M694" s="1308"/>
      <c r="N694" s="1308"/>
      <c r="O694" s="1308"/>
      <c r="P694" s="1308"/>
      <c r="Q694" s="1308"/>
      <c r="R694" s="1308"/>
      <c r="S694" s="1308"/>
      <c r="T694" s="1308"/>
      <c r="U694" s="1308"/>
      <c r="V694" s="1308"/>
      <c r="W694" s="1308"/>
      <c r="X694" s="1308"/>
    </row>
    <row r="695">
      <c r="A695" s="836"/>
      <c r="B695" s="1308"/>
      <c r="C695" s="1308"/>
      <c r="D695" s="1308"/>
      <c r="E695" s="1308"/>
      <c r="F695" s="1308"/>
      <c r="G695" s="1308"/>
      <c r="H695" s="1308"/>
      <c r="I695" s="1308"/>
      <c r="J695" s="1308"/>
      <c r="K695" s="1308"/>
      <c r="L695" s="1308"/>
      <c r="M695" s="1308"/>
      <c r="N695" s="1308"/>
      <c r="O695" s="1308"/>
      <c r="P695" s="1308"/>
      <c r="Q695" s="1308"/>
      <c r="R695" s="1308"/>
      <c r="S695" s="1308"/>
      <c r="T695" s="1308"/>
      <c r="U695" s="1308"/>
      <c r="V695" s="1308"/>
      <c r="W695" s="1308"/>
      <c r="X695" s="1308"/>
    </row>
    <row r="696">
      <c r="A696" s="836"/>
      <c r="B696" s="1308"/>
      <c r="C696" s="1308"/>
      <c r="D696" s="1308"/>
      <c r="E696" s="1308"/>
      <c r="F696" s="1308"/>
      <c r="G696" s="1308"/>
      <c r="H696" s="1308"/>
      <c r="I696" s="1308"/>
      <c r="J696" s="1308"/>
      <c r="K696" s="1308"/>
      <c r="L696" s="1308"/>
      <c r="M696" s="1308"/>
      <c r="N696" s="1308"/>
      <c r="O696" s="1308"/>
      <c r="P696" s="1308"/>
      <c r="Q696" s="1308"/>
      <c r="R696" s="1308"/>
      <c r="S696" s="1308"/>
      <c r="T696" s="1308"/>
      <c r="U696" s="1308"/>
      <c r="V696" s="1308"/>
      <c r="W696" s="1308"/>
      <c r="X696" s="1308"/>
    </row>
    <row r="697">
      <c r="A697" s="836"/>
      <c r="B697" s="1308"/>
      <c r="C697" s="1308"/>
      <c r="D697" s="1308"/>
      <c r="E697" s="1308"/>
      <c r="F697" s="1308"/>
      <c r="G697" s="1308"/>
      <c r="H697" s="1308"/>
      <c r="I697" s="1308"/>
      <c r="J697" s="1308"/>
      <c r="K697" s="1308"/>
      <c r="L697" s="1308"/>
      <c r="M697" s="1308"/>
      <c r="N697" s="1308"/>
      <c r="O697" s="1308"/>
      <c r="P697" s="1308"/>
      <c r="Q697" s="1308"/>
      <c r="R697" s="1308"/>
      <c r="S697" s="1308"/>
      <c r="T697" s="1308"/>
      <c r="U697" s="1308"/>
      <c r="V697" s="1308"/>
      <c r="W697" s="1308"/>
      <c r="X697" s="1308"/>
    </row>
    <row r="698">
      <c r="A698" s="836"/>
      <c r="B698" s="1308"/>
      <c r="C698" s="1308"/>
      <c r="D698" s="1308"/>
      <c r="E698" s="1308"/>
      <c r="F698" s="1308"/>
      <c r="G698" s="1308"/>
      <c r="H698" s="1308"/>
      <c r="I698" s="1308"/>
      <c r="J698" s="1308"/>
      <c r="K698" s="1308"/>
      <c r="L698" s="1308"/>
      <c r="M698" s="1308"/>
      <c r="N698" s="1308"/>
      <c r="O698" s="1308"/>
      <c r="P698" s="1308"/>
      <c r="Q698" s="1308"/>
      <c r="R698" s="1308"/>
      <c r="S698" s="1308"/>
      <c r="T698" s="1308"/>
      <c r="U698" s="1308"/>
      <c r="V698" s="1308"/>
      <c r="W698" s="1308"/>
      <c r="X698" s="1308"/>
    </row>
    <row r="699">
      <c r="A699" s="836"/>
      <c r="B699" s="1308"/>
      <c r="C699" s="1308"/>
      <c r="D699" s="1308"/>
      <c r="E699" s="1308"/>
      <c r="F699" s="1308"/>
      <c r="G699" s="1308"/>
      <c r="H699" s="1308"/>
      <c r="I699" s="1308"/>
      <c r="J699" s="1308"/>
      <c r="K699" s="1308"/>
      <c r="L699" s="1308"/>
      <c r="M699" s="1308"/>
      <c r="N699" s="1308"/>
      <c r="O699" s="1308"/>
      <c r="P699" s="1308"/>
      <c r="Q699" s="1308"/>
      <c r="R699" s="1308"/>
      <c r="S699" s="1308"/>
      <c r="T699" s="1308"/>
      <c r="U699" s="1308"/>
      <c r="V699" s="1308"/>
      <c r="W699" s="1308"/>
      <c r="X699" s="1308"/>
    </row>
    <row r="700">
      <c r="A700" s="836"/>
      <c r="B700" s="1308"/>
      <c r="C700" s="1308"/>
      <c r="D700" s="1308"/>
      <c r="E700" s="1308"/>
      <c r="F700" s="1308"/>
      <c r="G700" s="1308"/>
      <c r="H700" s="1308"/>
      <c r="I700" s="1308"/>
      <c r="J700" s="1308"/>
      <c r="K700" s="1308"/>
      <c r="L700" s="1308"/>
      <c r="M700" s="1308"/>
      <c r="N700" s="1308"/>
      <c r="O700" s="1308"/>
      <c r="P700" s="1308"/>
      <c r="Q700" s="1308"/>
      <c r="R700" s="1308"/>
      <c r="S700" s="1308"/>
      <c r="T700" s="1308"/>
      <c r="U700" s="1308"/>
      <c r="V700" s="1308"/>
      <c r="W700" s="1308"/>
      <c r="X700" s="1308"/>
    </row>
    <row r="701">
      <c r="A701" s="836"/>
      <c r="B701" s="1308"/>
      <c r="C701" s="1308"/>
      <c r="D701" s="1308"/>
      <c r="E701" s="1308"/>
      <c r="F701" s="1308"/>
      <c r="G701" s="1308"/>
      <c r="H701" s="1308"/>
      <c r="I701" s="1308"/>
      <c r="J701" s="1308"/>
      <c r="K701" s="1308"/>
      <c r="L701" s="1308"/>
      <c r="M701" s="1308"/>
      <c r="N701" s="1308"/>
      <c r="O701" s="1308"/>
      <c r="P701" s="1308"/>
      <c r="Q701" s="1308"/>
      <c r="R701" s="1308"/>
      <c r="S701" s="1308"/>
      <c r="T701" s="1308"/>
      <c r="U701" s="1308"/>
      <c r="V701" s="1308"/>
      <c r="W701" s="1308"/>
      <c r="X701" s="1308"/>
    </row>
    <row r="702">
      <c r="A702" s="836"/>
      <c r="B702" s="1308"/>
      <c r="C702" s="1308"/>
      <c r="D702" s="1308"/>
      <c r="E702" s="1308"/>
      <c r="F702" s="1308"/>
      <c r="G702" s="1308"/>
      <c r="H702" s="1308"/>
      <c r="I702" s="1308"/>
      <c r="J702" s="1308"/>
      <c r="K702" s="1308"/>
      <c r="L702" s="1308"/>
      <c r="M702" s="1308"/>
      <c r="N702" s="1308"/>
      <c r="O702" s="1308"/>
      <c r="P702" s="1308"/>
      <c r="Q702" s="1308"/>
      <c r="R702" s="1308"/>
      <c r="S702" s="1308"/>
      <c r="T702" s="1308"/>
      <c r="U702" s="1308"/>
      <c r="V702" s="1308"/>
      <c r="W702" s="1308"/>
      <c r="X702" s="1308"/>
    </row>
    <row r="703">
      <c r="A703" s="836"/>
      <c r="B703" s="1308"/>
      <c r="C703" s="1308"/>
      <c r="D703" s="1308"/>
      <c r="E703" s="1308"/>
      <c r="F703" s="1308"/>
      <c r="G703" s="1308"/>
      <c r="H703" s="1308"/>
      <c r="I703" s="1308"/>
      <c r="J703" s="1308"/>
      <c r="K703" s="1308"/>
      <c r="L703" s="1308"/>
      <c r="M703" s="1308"/>
      <c r="N703" s="1308"/>
      <c r="O703" s="1308"/>
      <c r="P703" s="1308"/>
      <c r="Q703" s="1308"/>
      <c r="R703" s="1308"/>
      <c r="S703" s="1308"/>
      <c r="T703" s="1308"/>
      <c r="U703" s="1308"/>
      <c r="V703" s="1308"/>
      <c r="W703" s="1308"/>
      <c r="X703" s="1308"/>
    </row>
    <row r="704">
      <c r="A704" s="836"/>
      <c r="B704" s="1308"/>
      <c r="C704" s="1308"/>
      <c r="D704" s="1308"/>
      <c r="E704" s="1308"/>
      <c r="F704" s="1308"/>
      <c r="G704" s="1308"/>
      <c r="H704" s="1308"/>
      <c r="I704" s="1308"/>
      <c r="J704" s="1308"/>
      <c r="K704" s="1308"/>
      <c r="L704" s="1308"/>
      <c r="M704" s="1308"/>
      <c r="N704" s="1308"/>
      <c r="O704" s="1308"/>
      <c r="P704" s="1308"/>
      <c r="Q704" s="1308"/>
      <c r="R704" s="1308"/>
      <c r="S704" s="1308"/>
      <c r="T704" s="1308"/>
      <c r="U704" s="1308"/>
      <c r="V704" s="1308"/>
      <c r="W704" s="1308"/>
      <c r="X704" s="1308"/>
    </row>
    <row r="705">
      <c r="A705" s="836"/>
      <c r="B705" s="1308"/>
      <c r="C705" s="1308"/>
      <c r="D705" s="1308"/>
      <c r="E705" s="1308"/>
      <c r="F705" s="1308"/>
      <c r="G705" s="1308"/>
      <c r="H705" s="1308"/>
      <c r="I705" s="1308"/>
      <c r="J705" s="1308"/>
      <c r="K705" s="1308"/>
      <c r="L705" s="1308"/>
      <c r="M705" s="1308"/>
      <c r="N705" s="1308"/>
      <c r="O705" s="1308"/>
      <c r="P705" s="1308"/>
      <c r="Q705" s="1308"/>
      <c r="R705" s="1308"/>
      <c r="S705" s="1308"/>
      <c r="T705" s="1308"/>
      <c r="U705" s="1308"/>
      <c r="V705" s="1308"/>
      <c r="W705" s="1308"/>
      <c r="X705" s="1308"/>
    </row>
    <row r="706">
      <c r="A706" s="836"/>
      <c r="B706" s="1308"/>
      <c r="C706" s="1308"/>
      <c r="D706" s="1308"/>
      <c r="E706" s="1308"/>
      <c r="F706" s="1308"/>
      <c r="G706" s="1308"/>
      <c r="H706" s="1308"/>
      <c r="I706" s="1308"/>
      <c r="J706" s="1308"/>
      <c r="K706" s="1308"/>
      <c r="L706" s="1308"/>
      <c r="M706" s="1308"/>
      <c r="N706" s="1308"/>
      <c r="O706" s="1308"/>
      <c r="P706" s="1308"/>
      <c r="Q706" s="1308"/>
      <c r="R706" s="1308"/>
      <c r="S706" s="1308"/>
      <c r="T706" s="1308"/>
      <c r="U706" s="1308"/>
      <c r="V706" s="1308"/>
      <c r="W706" s="1308"/>
      <c r="X706" s="1308"/>
    </row>
    <row r="707">
      <c r="A707" s="836"/>
      <c r="B707" s="1308"/>
      <c r="C707" s="1308"/>
      <c r="D707" s="1308"/>
      <c r="E707" s="1308"/>
      <c r="F707" s="1308"/>
      <c r="G707" s="1308"/>
      <c r="H707" s="1308"/>
      <c r="I707" s="1308"/>
      <c r="J707" s="1308"/>
      <c r="K707" s="1308"/>
      <c r="L707" s="1308"/>
      <c r="M707" s="1308"/>
      <c r="N707" s="1308"/>
      <c r="O707" s="1308"/>
      <c r="P707" s="1308"/>
      <c r="Q707" s="1308"/>
      <c r="R707" s="1308"/>
      <c r="S707" s="1308"/>
      <c r="T707" s="1308"/>
      <c r="U707" s="1308"/>
      <c r="V707" s="1308"/>
      <c r="W707" s="1308"/>
      <c r="X707" s="1308"/>
    </row>
    <row r="708">
      <c r="A708" s="836"/>
      <c r="B708" s="1308"/>
      <c r="C708" s="1308"/>
      <c r="D708" s="1308"/>
      <c r="E708" s="1308"/>
      <c r="F708" s="1308"/>
      <c r="G708" s="1308"/>
      <c r="H708" s="1308"/>
      <c r="I708" s="1308"/>
      <c r="J708" s="1308"/>
      <c r="K708" s="1308"/>
      <c r="L708" s="1308"/>
      <c r="M708" s="1308"/>
      <c r="N708" s="1308"/>
      <c r="O708" s="1308"/>
      <c r="P708" s="1308"/>
      <c r="Q708" s="1308"/>
      <c r="R708" s="1308"/>
      <c r="S708" s="1308"/>
      <c r="T708" s="1308"/>
      <c r="U708" s="1308"/>
      <c r="V708" s="1308"/>
      <c r="W708" s="1308"/>
      <c r="X708" s="1308"/>
    </row>
    <row r="709">
      <c r="A709" s="836"/>
      <c r="B709" s="1308"/>
      <c r="C709" s="1308"/>
      <c r="D709" s="1308"/>
      <c r="E709" s="1308"/>
      <c r="F709" s="1308"/>
      <c r="G709" s="1308"/>
      <c r="H709" s="1308"/>
      <c r="I709" s="1308"/>
      <c r="J709" s="1308"/>
      <c r="K709" s="1308"/>
      <c r="L709" s="1308"/>
      <c r="M709" s="1308"/>
      <c r="N709" s="1308"/>
      <c r="O709" s="1308"/>
      <c r="P709" s="1308"/>
      <c r="Q709" s="1308"/>
      <c r="R709" s="1308"/>
      <c r="S709" s="1308"/>
      <c r="T709" s="1308"/>
      <c r="U709" s="1308"/>
      <c r="V709" s="1308"/>
      <c r="W709" s="1308"/>
      <c r="X709" s="1308"/>
    </row>
    <row r="710">
      <c r="A710" s="836"/>
      <c r="B710" s="1308"/>
      <c r="C710" s="1308"/>
      <c r="D710" s="1308"/>
      <c r="E710" s="1308"/>
      <c r="F710" s="1308"/>
      <c r="G710" s="1308"/>
      <c r="H710" s="1308"/>
      <c r="I710" s="1308"/>
      <c r="J710" s="1308"/>
      <c r="K710" s="1308"/>
      <c r="L710" s="1308"/>
      <c r="M710" s="1308"/>
      <c r="N710" s="1308"/>
      <c r="O710" s="1308"/>
      <c r="P710" s="1308"/>
      <c r="Q710" s="1308"/>
      <c r="R710" s="1308"/>
      <c r="S710" s="1308"/>
      <c r="T710" s="1308"/>
      <c r="U710" s="1308"/>
      <c r="V710" s="1308"/>
      <c r="W710" s="1308"/>
      <c r="X710" s="1308"/>
    </row>
    <row r="711">
      <c r="A711" s="836"/>
      <c r="B711" s="1308"/>
      <c r="C711" s="1308"/>
      <c r="D711" s="1308"/>
      <c r="E711" s="1308"/>
      <c r="F711" s="1308"/>
      <c r="G711" s="1308"/>
      <c r="H711" s="1308"/>
      <c r="I711" s="1308"/>
      <c r="J711" s="1308"/>
      <c r="K711" s="1308"/>
      <c r="L711" s="1308"/>
      <c r="M711" s="1308"/>
      <c r="N711" s="1308"/>
      <c r="O711" s="1308"/>
      <c r="P711" s="1308"/>
      <c r="Q711" s="1308"/>
      <c r="R711" s="1308"/>
      <c r="S711" s="1308"/>
      <c r="T711" s="1308"/>
      <c r="U711" s="1308"/>
      <c r="V711" s="1308"/>
      <c r="W711" s="1308"/>
      <c r="X711" s="1308"/>
    </row>
    <row r="712">
      <c r="A712" s="836"/>
      <c r="B712" s="1308"/>
      <c r="C712" s="1308"/>
      <c r="D712" s="1308"/>
      <c r="E712" s="1308"/>
      <c r="F712" s="1308"/>
      <c r="G712" s="1308"/>
      <c r="H712" s="1308"/>
      <c r="I712" s="1308"/>
      <c r="J712" s="1308"/>
      <c r="K712" s="1308"/>
      <c r="L712" s="1308"/>
      <c r="M712" s="1308"/>
      <c r="N712" s="1308"/>
      <c r="O712" s="1308"/>
      <c r="P712" s="1308"/>
      <c r="Q712" s="1308"/>
      <c r="R712" s="1308"/>
      <c r="S712" s="1308"/>
      <c r="T712" s="1308"/>
      <c r="U712" s="1308"/>
      <c r="V712" s="1308"/>
      <c r="W712" s="1308"/>
      <c r="X712" s="1308"/>
    </row>
    <row r="713">
      <c r="A713" s="836"/>
      <c r="B713" s="1308"/>
      <c r="C713" s="1308"/>
      <c r="D713" s="1308"/>
      <c r="E713" s="1308"/>
      <c r="F713" s="1308"/>
      <c r="G713" s="1308"/>
      <c r="H713" s="1308"/>
      <c r="I713" s="1308"/>
      <c r="J713" s="1308"/>
      <c r="K713" s="1308"/>
      <c r="L713" s="1308"/>
      <c r="M713" s="1308"/>
      <c r="N713" s="1308"/>
      <c r="O713" s="1308"/>
      <c r="P713" s="1308"/>
      <c r="Q713" s="1308"/>
      <c r="R713" s="1308"/>
      <c r="S713" s="1308"/>
      <c r="T713" s="1308"/>
      <c r="U713" s="1308"/>
      <c r="V713" s="1308"/>
      <c r="W713" s="1308"/>
      <c r="X713" s="1308"/>
    </row>
    <row r="714">
      <c r="A714" s="836"/>
      <c r="B714" s="1308"/>
      <c r="C714" s="1308"/>
      <c r="D714" s="1308"/>
      <c r="E714" s="1308"/>
      <c r="F714" s="1308"/>
      <c r="G714" s="1308"/>
      <c r="H714" s="1308"/>
      <c r="I714" s="1308"/>
      <c r="J714" s="1308"/>
      <c r="K714" s="1308"/>
      <c r="L714" s="1308"/>
      <c r="M714" s="1308"/>
      <c r="N714" s="1308"/>
      <c r="O714" s="1308"/>
      <c r="P714" s="1308"/>
      <c r="Q714" s="1308"/>
      <c r="R714" s="1308"/>
      <c r="S714" s="1308"/>
      <c r="T714" s="1308"/>
      <c r="U714" s="1308"/>
      <c r="V714" s="1308"/>
      <c r="W714" s="1308"/>
      <c r="X714" s="1308"/>
    </row>
    <row r="715">
      <c r="A715" s="836"/>
      <c r="B715" s="1308"/>
      <c r="C715" s="1308"/>
      <c r="D715" s="1308"/>
      <c r="E715" s="1308"/>
      <c r="F715" s="1308"/>
      <c r="G715" s="1308"/>
      <c r="H715" s="1308"/>
      <c r="I715" s="1308"/>
      <c r="J715" s="1308"/>
      <c r="K715" s="1308"/>
      <c r="L715" s="1308"/>
      <c r="M715" s="1308"/>
      <c r="N715" s="1308"/>
      <c r="O715" s="1308"/>
      <c r="P715" s="1308"/>
      <c r="Q715" s="1308"/>
      <c r="R715" s="1308"/>
      <c r="S715" s="1308"/>
      <c r="T715" s="1308"/>
      <c r="U715" s="1308"/>
      <c r="V715" s="1308"/>
      <c r="W715" s="1308"/>
      <c r="X715" s="1308"/>
    </row>
    <row r="716">
      <c r="A716" s="836"/>
      <c r="B716" s="1308"/>
      <c r="C716" s="1308"/>
      <c r="D716" s="1308"/>
      <c r="E716" s="1308"/>
      <c r="F716" s="1308"/>
      <c r="G716" s="1308"/>
      <c r="H716" s="1308"/>
      <c r="I716" s="1308"/>
      <c r="J716" s="1308"/>
      <c r="K716" s="1308"/>
      <c r="L716" s="1308"/>
      <c r="M716" s="1308"/>
      <c r="N716" s="1308"/>
      <c r="O716" s="1308"/>
      <c r="P716" s="1308"/>
      <c r="Q716" s="1308"/>
      <c r="R716" s="1308"/>
      <c r="S716" s="1308"/>
      <c r="T716" s="1308"/>
      <c r="U716" s="1308"/>
      <c r="V716" s="1308"/>
      <c r="W716" s="1308"/>
      <c r="X716" s="1308"/>
    </row>
    <row r="717">
      <c r="A717" s="836"/>
      <c r="B717" s="1308"/>
      <c r="C717" s="1308"/>
      <c r="D717" s="1308"/>
      <c r="E717" s="1308"/>
      <c r="F717" s="1308"/>
      <c r="G717" s="1308"/>
      <c r="H717" s="1308"/>
      <c r="I717" s="1308"/>
      <c r="J717" s="1308"/>
      <c r="K717" s="1308"/>
      <c r="L717" s="1308"/>
      <c r="M717" s="1308"/>
      <c r="N717" s="1308"/>
      <c r="O717" s="1308"/>
      <c r="P717" s="1308"/>
      <c r="Q717" s="1308"/>
      <c r="R717" s="1308"/>
      <c r="S717" s="1308"/>
      <c r="T717" s="1308"/>
      <c r="U717" s="1308"/>
      <c r="V717" s="1308"/>
      <c r="W717" s="1308"/>
      <c r="X717" s="1308"/>
    </row>
    <row r="718">
      <c r="A718" s="836"/>
      <c r="B718" s="1308"/>
      <c r="C718" s="1308"/>
      <c r="D718" s="1308"/>
      <c r="E718" s="1308"/>
      <c r="F718" s="1308"/>
      <c r="G718" s="1308"/>
      <c r="H718" s="1308"/>
      <c r="I718" s="1308"/>
      <c r="J718" s="1308"/>
      <c r="K718" s="1308"/>
      <c r="L718" s="1308"/>
      <c r="M718" s="1308"/>
      <c r="N718" s="1308"/>
      <c r="O718" s="1308"/>
      <c r="P718" s="1308"/>
      <c r="Q718" s="1308"/>
      <c r="R718" s="1308"/>
      <c r="S718" s="1308"/>
      <c r="T718" s="1308"/>
      <c r="U718" s="1308"/>
      <c r="V718" s="1308"/>
      <c r="W718" s="1308"/>
      <c r="X718" s="1308"/>
    </row>
    <row r="719">
      <c r="A719" s="836"/>
      <c r="B719" s="1308"/>
      <c r="C719" s="1308"/>
      <c r="D719" s="1308"/>
      <c r="E719" s="1308"/>
      <c r="F719" s="1308"/>
      <c r="G719" s="1308"/>
      <c r="H719" s="1308"/>
      <c r="I719" s="1308"/>
      <c r="J719" s="1308"/>
      <c r="K719" s="1308"/>
      <c r="L719" s="1308"/>
      <c r="M719" s="1308"/>
      <c r="N719" s="1308"/>
      <c r="O719" s="1308"/>
      <c r="P719" s="1308"/>
      <c r="Q719" s="1308"/>
      <c r="R719" s="1308"/>
      <c r="S719" s="1308"/>
      <c r="T719" s="1308"/>
      <c r="U719" s="1308"/>
      <c r="V719" s="1308"/>
      <c r="W719" s="1308"/>
      <c r="X719" s="1308"/>
    </row>
    <row r="720">
      <c r="A720" s="836"/>
      <c r="B720" s="1308"/>
      <c r="C720" s="1308"/>
      <c r="D720" s="1308"/>
      <c r="E720" s="1308"/>
      <c r="F720" s="1308"/>
      <c r="G720" s="1308"/>
      <c r="H720" s="1308"/>
      <c r="I720" s="1308"/>
      <c r="J720" s="1308"/>
      <c r="K720" s="1308"/>
      <c r="L720" s="1308"/>
      <c r="M720" s="1308"/>
      <c r="N720" s="1308"/>
      <c r="O720" s="1308"/>
      <c r="P720" s="1308"/>
      <c r="Q720" s="1308"/>
      <c r="R720" s="1308"/>
      <c r="S720" s="1308"/>
      <c r="T720" s="1308"/>
      <c r="U720" s="1308"/>
      <c r="V720" s="1308"/>
      <c r="W720" s="1308"/>
      <c r="X720" s="1308"/>
    </row>
    <row r="721">
      <c r="A721" s="836"/>
      <c r="B721" s="1308"/>
      <c r="C721" s="1308"/>
      <c r="D721" s="1308"/>
      <c r="E721" s="1308"/>
      <c r="F721" s="1308"/>
      <c r="G721" s="1308"/>
      <c r="H721" s="1308"/>
      <c r="I721" s="1308"/>
      <c r="J721" s="1308"/>
      <c r="K721" s="1308"/>
      <c r="L721" s="1308"/>
      <c r="M721" s="1308"/>
      <c r="N721" s="1308"/>
      <c r="O721" s="1308"/>
      <c r="P721" s="1308"/>
      <c r="Q721" s="1308"/>
      <c r="R721" s="1308"/>
      <c r="S721" s="1308"/>
      <c r="T721" s="1308"/>
      <c r="U721" s="1308"/>
      <c r="V721" s="1308"/>
      <c r="W721" s="1308"/>
      <c r="X721" s="1308"/>
    </row>
    <row r="722">
      <c r="A722" s="836"/>
      <c r="B722" s="1308"/>
      <c r="C722" s="1308"/>
      <c r="D722" s="1308"/>
      <c r="E722" s="1308"/>
      <c r="F722" s="1308"/>
      <c r="G722" s="1308"/>
      <c r="H722" s="1308"/>
      <c r="I722" s="1308"/>
      <c r="J722" s="1308"/>
      <c r="K722" s="1308"/>
      <c r="L722" s="1308"/>
      <c r="M722" s="1308"/>
      <c r="N722" s="1308"/>
      <c r="O722" s="1308"/>
      <c r="P722" s="1308"/>
      <c r="Q722" s="1308"/>
      <c r="R722" s="1308"/>
      <c r="S722" s="1308"/>
      <c r="T722" s="1308"/>
      <c r="U722" s="1308"/>
      <c r="V722" s="1308"/>
      <c r="W722" s="1308"/>
      <c r="X722" s="1308"/>
    </row>
    <row r="723">
      <c r="A723" s="836"/>
      <c r="B723" s="1308"/>
      <c r="C723" s="1308"/>
      <c r="D723" s="1308"/>
      <c r="E723" s="1308"/>
      <c r="F723" s="1308"/>
      <c r="G723" s="1308"/>
      <c r="H723" s="1308"/>
      <c r="I723" s="1308"/>
      <c r="J723" s="1308"/>
      <c r="K723" s="1308"/>
      <c r="L723" s="1308"/>
      <c r="M723" s="1308"/>
      <c r="N723" s="1308"/>
      <c r="O723" s="1308"/>
      <c r="P723" s="1308"/>
      <c r="Q723" s="1308"/>
      <c r="R723" s="1308"/>
      <c r="S723" s="1308"/>
      <c r="T723" s="1308"/>
      <c r="U723" s="1308"/>
      <c r="V723" s="1308"/>
      <c r="W723" s="1308"/>
      <c r="X723" s="1308"/>
    </row>
    <row r="724">
      <c r="A724" s="836"/>
      <c r="B724" s="1308"/>
      <c r="C724" s="1308"/>
      <c r="D724" s="1308"/>
      <c r="E724" s="1308"/>
      <c r="F724" s="1308"/>
      <c r="G724" s="1308"/>
      <c r="H724" s="1308"/>
      <c r="I724" s="1308"/>
      <c r="J724" s="1308"/>
      <c r="K724" s="1308"/>
      <c r="L724" s="1308"/>
      <c r="M724" s="1308"/>
      <c r="N724" s="1308"/>
      <c r="O724" s="1308"/>
      <c r="P724" s="1308"/>
      <c r="Q724" s="1308"/>
      <c r="R724" s="1308"/>
      <c r="S724" s="1308"/>
      <c r="T724" s="1308"/>
      <c r="U724" s="1308"/>
      <c r="V724" s="1308"/>
      <c r="W724" s="1308"/>
      <c r="X724" s="1308"/>
    </row>
    <row r="725">
      <c r="A725" s="836"/>
      <c r="B725" s="1308"/>
      <c r="C725" s="1308"/>
      <c r="D725" s="1308"/>
      <c r="E725" s="1308"/>
      <c r="F725" s="1308"/>
      <c r="G725" s="1308"/>
      <c r="H725" s="1308"/>
      <c r="I725" s="1308"/>
      <c r="J725" s="1308"/>
      <c r="K725" s="1308"/>
      <c r="L725" s="1308"/>
      <c r="M725" s="1308"/>
      <c r="N725" s="1308"/>
      <c r="O725" s="1308"/>
      <c r="P725" s="1308"/>
      <c r="Q725" s="1308"/>
      <c r="R725" s="1308"/>
      <c r="S725" s="1308"/>
      <c r="T725" s="1308"/>
      <c r="U725" s="1308"/>
      <c r="V725" s="1308"/>
      <c r="W725" s="1308"/>
      <c r="X725" s="1308"/>
    </row>
    <row r="726">
      <c r="A726" s="836"/>
      <c r="B726" s="1308"/>
      <c r="C726" s="1308"/>
      <c r="D726" s="1308"/>
      <c r="E726" s="1308"/>
      <c r="F726" s="1308"/>
      <c r="G726" s="1308"/>
      <c r="H726" s="1308"/>
      <c r="I726" s="1308"/>
      <c r="J726" s="1308"/>
      <c r="K726" s="1308"/>
      <c r="L726" s="1308"/>
      <c r="M726" s="1308"/>
      <c r="N726" s="1308"/>
      <c r="O726" s="1308"/>
      <c r="P726" s="1308"/>
      <c r="Q726" s="1308"/>
      <c r="R726" s="1308"/>
      <c r="S726" s="1308"/>
      <c r="T726" s="1308"/>
      <c r="U726" s="1308"/>
      <c r="V726" s="1308"/>
      <c r="W726" s="1308"/>
      <c r="X726" s="1308"/>
    </row>
    <row r="727">
      <c r="A727" s="836"/>
      <c r="B727" s="1308"/>
      <c r="C727" s="1308"/>
      <c r="D727" s="1308"/>
      <c r="E727" s="1308"/>
      <c r="F727" s="1308"/>
      <c r="G727" s="1308"/>
      <c r="H727" s="1308"/>
      <c r="I727" s="1308"/>
      <c r="J727" s="1308"/>
      <c r="K727" s="1308"/>
      <c r="L727" s="1308"/>
      <c r="M727" s="1308"/>
      <c r="N727" s="1308"/>
      <c r="O727" s="1308"/>
      <c r="P727" s="1308"/>
      <c r="Q727" s="1308"/>
      <c r="R727" s="1308"/>
      <c r="S727" s="1308"/>
      <c r="T727" s="1308"/>
      <c r="U727" s="1308"/>
      <c r="V727" s="1308"/>
      <c r="W727" s="1308"/>
      <c r="X727" s="1308"/>
    </row>
    <row r="728">
      <c r="A728" s="836"/>
      <c r="B728" s="1308"/>
      <c r="C728" s="1308"/>
      <c r="D728" s="1308"/>
      <c r="E728" s="1308"/>
      <c r="F728" s="1308"/>
      <c r="G728" s="1308"/>
      <c r="H728" s="1308"/>
      <c r="I728" s="1308"/>
      <c r="J728" s="1308"/>
      <c r="K728" s="1308"/>
      <c r="L728" s="1308"/>
      <c r="M728" s="1308"/>
      <c r="N728" s="1308"/>
      <c r="O728" s="1308"/>
      <c r="P728" s="1308"/>
      <c r="Q728" s="1308"/>
      <c r="R728" s="1308"/>
      <c r="S728" s="1308"/>
      <c r="T728" s="1308"/>
      <c r="U728" s="1308"/>
      <c r="V728" s="1308"/>
      <c r="W728" s="1308"/>
      <c r="X728" s="1308"/>
    </row>
    <row r="729">
      <c r="A729" s="836"/>
      <c r="B729" s="1308"/>
      <c r="C729" s="1308"/>
      <c r="D729" s="1308"/>
      <c r="E729" s="1308"/>
      <c r="F729" s="1308"/>
      <c r="G729" s="1308"/>
      <c r="H729" s="1308"/>
      <c r="I729" s="1308"/>
      <c r="J729" s="1308"/>
      <c r="K729" s="1308"/>
      <c r="L729" s="1308"/>
      <c r="M729" s="1308"/>
      <c r="N729" s="1308"/>
      <c r="O729" s="1308"/>
      <c r="P729" s="1308"/>
      <c r="Q729" s="1308"/>
      <c r="R729" s="1308"/>
      <c r="S729" s="1308"/>
      <c r="T729" s="1308"/>
      <c r="U729" s="1308"/>
      <c r="V729" s="1308"/>
      <c r="W729" s="1308"/>
      <c r="X729" s="1308"/>
    </row>
    <row r="730">
      <c r="A730" s="836"/>
      <c r="B730" s="1308"/>
      <c r="C730" s="1308"/>
      <c r="D730" s="1308"/>
      <c r="E730" s="1308"/>
      <c r="F730" s="1308"/>
      <c r="G730" s="1308"/>
      <c r="H730" s="1308"/>
      <c r="I730" s="1308"/>
      <c r="J730" s="1308"/>
      <c r="K730" s="1308"/>
      <c r="L730" s="1308"/>
      <c r="M730" s="1308"/>
      <c r="N730" s="1308"/>
      <c r="O730" s="1308"/>
      <c r="P730" s="1308"/>
      <c r="Q730" s="1308"/>
      <c r="R730" s="1308"/>
      <c r="S730" s="1308"/>
      <c r="T730" s="1308"/>
      <c r="U730" s="1308"/>
      <c r="V730" s="1308"/>
      <c r="W730" s="1308"/>
      <c r="X730" s="1308"/>
    </row>
    <row r="731">
      <c r="A731" s="836"/>
      <c r="B731" s="1308"/>
      <c r="C731" s="1308"/>
      <c r="D731" s="1308"/>
      <c r="E731" s="1308"/>
      <c r="F731" s="1308"/>
      <c r="G731" s="1308"/>
      <c r="H731" s="1308"/>
      <c r="I731" s="1308"/>
      <c r="J731" s="1308"/>
      <c r="K731" s="1308"/>
      <c r="L731" s="1308"/>
      <c r="M731" s="1308"/>
      <c r="N731" s="1308"/>
      <c r="O731" s="1308"/>
      <c r="P731" s="1308"/>
      <c r="Q731" s="1308"/>
      <c r="R731" s="1308"/>
      <c r="S731" s="1308"/>
      <c r="T731" s="1308"/>
      <c r="U731" s="1308"/>
      <c r="V731" s="1308"/>
      <c r="W731" s="1308"/>
      <c r="X731" s="1308"/>
    </row>
    <row r="732">
      <c r="A732" s="836"/>
      <c r="B732" s="1308"/>
      <c r="C732" s="1308"/>
      <c r="D732" s="1308"/>
      <c r="E732" s="1308"/>
      <c r="F732" s="1308"/>
      <c r="G732" s="1308"/>
      <c r="H732" s="1308"/>
      <c r="I732" s="1308"/>
      <c r="J732" s="1308"/>
      <c r="K732" s="1308"/>
      <c r="L732" s="1308"/>
      <c r="M732" s="1308"/>
      <c r="N732" s="1308"/>
      <c r="O732" s="1308"/>
      <c r="P732" s="1308"/>
      <c r="Q732" s="1308"/>
      <c r="R732" s="1308"/>
      <c r="S732" s="1308"/>
      <c r="T732" s="1308"/>
      <c r="U732" s="1308"/>
      <c r="V732" s="1308"/>
      <c r="W732" s="1308"/>
      <c r="X732" s="1308"/>
    </row>
    <row r="733">
      <c r="A733" s="836"/>
      <c r="B733" s="1308"/>
      <c r="C733" s="1308"/>
      <c r="D733" s="1308"/>
      <c r="E733" s="1308"/>
      <c r="F733" s="1308"/>
      <c r="G733" s="1308"/>
      <c r="H733" s="1308"/>
      <c r="I733" s="1308"/>
      <c r="J733" s="1308"/>
      <c r="K733" s="1308"/>
      <c r="L733" s="1308"/>
      <c r="M733" s="1308"/>
      <c r="N733" s="1308"/>
      <c r="O733" s="1308"/>
      <c r="P733" s="1308"/>
      <c r="Q733" s="1308"/>
      <c r="R733" s="1308"/>
      <c r="S733" s="1308"/>
      <c r="T733" s="1308"/>
      <c r="U733" s="1308"/>
      <c r="V733" s="1308"/>
      <c r="W733" s="1308"/>
      <c r="X733" s="1308"/>
    </row>
    <row r="734">
      <c r="A734" s="836"/>
      <c r="B734" s="1308"/>
      <c r="C734" s="1308"/>
      <c r="D734" s="1308"/>
      <c r="E734" s="1308"/>
      <c r="F734" s="1308"/>
      <c r="G734" s="1308"/>
      <c r="H734" s="1308"/>
      <c r="I734" s="1308"/>
      <c r="J734" s="1308"/>
      <c r="K734" s="1308"/>
      <c r="L734" s="1308"/>
      <c r="M734" s="1308"/>
      <c r="N734" s="1308"/>
      <c r="O734" s="1308"/>
      <c r="P734" s="1308"/>
      <c r="Q734" s="1308"/>
      <c r="R734" s="1308"/>
      <c r="S734" s="1308"/>
      <c r="T734" s="1308"/>
      <c r="U734" s="1308"/>
      <c r="V734" s="1308"/>
      <c r="W734" s="1308"/>
      <c r="X734" s="1308"/>
    </row>
    <row r="735">
      <c r="A735" s="836"/>
      <c r="B735" s="1308"/>
      <c r="C735" s="1308"/>
      <c r="D735" s="1308"/>
      <c r="E735" s="1308"/>
      <c r="F735" s="1308"/>
      <c r="G735" s="1308"/>
      <c r="H735" s="1308"/>
      <c r="I735" s="1308"/>
      <c r="J735" s="1308"/>
      <c r="K735" s="1308"/>
      <c r="L735" s="1308"/>
      <c r="M735" s="1308"/>
      <c r="N735" s="1308"/>
      <c r="O735" s="1308"/>
      <c r="P735" s="1308"/>
      <c r="Q735" s="1308"/>
      <c r="R735" s="1308"/>
      <c r="S735" s="1308"/>
      <c r="T735" s="1308"/>
      <c r="U735" s="1308"/>
      <c r="V735" s="1308"/>
      <c r="W735" s="1308"/>
      <c r="X735" s="1308"/>
    </row>
    <row r="736">
      <c r="A736" s="836"/>
      <c r="B736" s="1308"/>
      <c r="C736" s="1308"/>
      <c r="D736" s="1308"/>
      <c r="E736" s="1308"/>
      <c r="F736" s="1308"/>
      <c r="G736" s="1308"/>
      <c r="H736" s="1308"/>
      <c r="I736" s="1308"/>
      <c r="J736" s="1308"/>
      <c r="K736" s="1308"/>
      <c r="L736" s="1308"/>
      <c r="M736" s="1308"/>
      <c r="N736" s="1308"/>
      <c r="O736" s="1308"/>
      <c r="P736" s="1308"/>
      <c r="Q736" s="1308"/>
      <c r="R736" s="1308"/>
      <c r="S736" s="1308"/>
      <c r="T736" s="1308"/>
      <c r="U736" s="1308"/>
      <c r="V736" s="1308"/>
      <c r="W736" s="1308"/>
      <c r="X736" s="1308"/>
    </row>
    <row r="737">
      <c r="A737" s="836"/>
      <c r="B737" s="1308"/>
      <c r="C737" s="1308"/>
      <c r="D737" s="1308"/>
      <c r="E737" s="1308"/>
      <c r="F737" s="1308"/>
      <c r="G737" s="1308"/>
      <c r="H737" s="1308"/>
      <c r="I737" s="1308"/>
      <c r="J737" s="1308"/>
      <c r="K737" s="1308"/>
      <c r="L737" s="1308"/>
      <c r="M737" s="1308"/>
      <c r="N737" s="1308"/>
      <c r="O737" s="1308"/>
      <c r="P737" s="1308"/>
      <c r="Q737" s="1308"/>
      <c r="R737" s="1308"/>
      <c r="S737" s="1308"/>
      <c r="T737" s="1308"/>
      <c r="U737" s="1308"/>
      <c r="V737" s="1308"/>
      <c r="W737" s="1308"/>
      <c r="X737" s="1308"/>
    </row>
    <row r="738">
      <c r="A738" s="836"/>
      <c r="B738" s="1308"/>
      <c r="C738" s="1308"/>
      <c r="D738" s="1308"/>
      <c r="E738" s="1308"/>
      <c r="F738" s="1308"/>
      <c r="G738" s="1308"/>
      <c r="H738" s="1308"/>
      <c r="I738" s="1308"/>
      <c r="J738" s="1308"/>
      <c r="K738" s="1308"/>
      <c r="L738" s="1308"/>
      <c r="M738" s="1308"/>
      <c r="N738" s="1308"/>
      <c r="O738" s="1308"/>
      <c r="P738" s="1308"/>
      <c r="Q738" s="1308"/>
      <c r="R738" s="1308"/>
      <c r="S738" s="1308"/>
      <c r="T738" s="1308"/>
      <c r="U738" s="1308"/>
      <c r="V738" s="1308"/>
      <c r="W738" s="1308"/>
      <c r="X738" s="1308"/>
    </row>
    <row r="739">
      <c r="A739" s="836"/>
      <c r="B739" s="1308"/>
      <c r="C739" s="1308"/>
      <c r="D739" s="1308"/>
      <c r="E739" s="1308"/>
      <c r="F739" s="1308"/>
      <c r="G739" s="1308"/>
      <c r="H739" s="1308"/>
      <c r="I739" s="1308"/>
      <c r="J739" s="1308"/>
      <c r="K739" s="1308"/>
      <c r="L739" s="1308"/>
      <c r="M739" s="1308"/>
      <c r="N739" s="1308"/>
      <c r="O739" s="1308"/>
      <c r="P739" s="1308"/>
      <c r="Q739" s="1308"/>
      <c r="R739" s="1308"/>
      <c r="S739" s="1308"/>
      <c r="T739" s="1308"/>
      <c r="U739" s="1308"/>
      <c r="V739" s="1308"/>
      <c r="W739" s="1308"/>
      <c r="X739" s="1308"/>
    </row>
    <row r="740">
      <c r="A740" s="836"/>
      <c r="B740" s="1308"/>
      <c r="C740" s="1308"/>
      <c r="D740" s="1308"/>
      <c r="E740" s="1308"/>
      <c r="F740" s="1308"/>
      <c r="G740" s="1308"/>
      <c r="H740" s="1308"/>
      <c r="I740" s="1308"/>
      <c r="J740" s="1308"/>
      <c r="K740" s="1308"/>
      <c r="L740" s="1308"/>
      <c r="M740" s="1308"/>
      <c r="N740" s="1308"/>
      <c r="O740" s="1308"/>
      <c r="P740" s="1308"/>
      <c r="Q740" s="1308"/>
      <c r="R740" s="1308"/>
      <c r="S740" s="1308"/>
      <c r="T740" s="1308"/>
      <c r="U740" s="1308"/>
      <c r="V740" s="1308"/>
      <c r="W740" s="1308"/>
      <c r="X740" s="1308"/>
    </row>
    <row r="741">
      <c r="A741" s="836"/>
      <c r="B741" s="1308"/>
      <c r="C741" s="1308"/>
      <c r="D741" s="1308"/>
      <c r="E741" s="1308"/>
      <c r="F741" s="1308"/>
      <c r="G741" s="1308"/>
      <c r="H741" s="1308"/>
      <c r="I741" s="1308"/>
      <c r="J741" s="1308"/>
      <c r="K741" s="1308"/>
      <c r="L741" s="1308"/>
      <c r="M741" s="1308"/>
      <c r="N741" s="1308"/>
      <c r="O741" s="1308"/>
      <c r="P741" s="1308"/>
      <c r="Q741" s="1308"/>
      <c r="R741" s="1308"/>
      <c r="S741" s="1308"/>
      <c r="T741" s="1308"/>
      <c r="U741" s="1308"/>
      <c r="V741" s="1308"/>
      <c r="W741" s="1308"/>
      <c r="X741" s="1308"/>
    </row>
    <row r="742">
      <c r="A742" s="836"/>
      <c r="B742" s="1308"/>
      <c r="C742" s="1308"/>
      <c r="D742" s="1308"/>
      <c r="E742" s="1308"/>
      <c r="F742" s="1308"/>
      <c r="G742" s="1308"/>
      <c r="H742" s="1308"/>
      <c r="I742" s="1308"/>
      <c r="J742" s="1308"/>
      <c r="K742" s="1308"/>
      <c r="L742" s="1308"/>
      <c r="M742" s="1308"/>
      <c r="N742" s="1308"/>
      <c r="O742" s="1308"/>
      <c r="P742" s="1308"/>
      <c r="Q742" s="1308"/>
      <c r="R742" s="1308"/>
      <c r="S742" s="1308"/>
      <c r="T742" s="1308"/>
      <c r="U742" s="1308"/>
      <c r="V742" s="1308"/>
      <c r="W742" s="1308"/>
      <c r="X742" s="1308"/>
    </row>
    <row r="743">
      <c r="A743" s="836"/>
      <c r="B743" s="1308"/>
      <c r="C743" s="1308"/>
      <c r="D743" s="1308"/>
      <c r="E743" s="1308"/>
      <c r="F743" s="1308"/>
      <c r="G743" s="1308"/>
      <c r="H743" s="1308"/>
      <c r="I743" s="1308"/>
      <c r="J743" s="1308"/>
      <c r="K743" s="1308"/>
      <c r="L743" s="1308"/>
      <c r="M743" s="1308"/>
      <c r="N743" s="1308"/>
      <c r="O743" s="1308"/>
      <c r="P743" s="1308"/>
      <c r="Q743" s="1308"/>
      <c r="R743" s="1308"/>
      <c r="S743" s="1308"/>
      <c r="T743" s="1308"/>
      <c r="U743" s="1308"/>
      <c r="V743" s="1308"/>
      <c r="W743" s="1308"/>
      <c r="X743" s="1308"/>
    </row>
    <row r="744">
      <c r="A744" s="836"/>
      <c r="B744" s="1308"/>
      <c r="C744" s="1308"/>
      <c r="D744" s="1308"/>
      <c r="E744" s="1308"/>
      <c r="F744" s="1308"/>
      <c r="G744" s="1308"/>
      <c r="H744" s="1308"/>
      <c r="I744" s="1308"/>
      <c r="J744" s="1308"/>
      <c r="K744" s="1308"/>
      <c r="L744" s="1308"/>
      <c r="M744" s="1308"/>
      <c r="N744" s="1308"/>
      <c r="O744" s="1308"/>
      <c r="P744" s="1308"/>
      <c r="Q744" s="1308"/>
      <c r="R744" s="1308"/>
      <c r="S744" s="1308"/>
      <c r="T744" s="1308"/>
      <c r="U744" s="1308"/>
      <c r="V744" s="1308"/>
      <c r="W744" s="1308"/>
      <c r="X744" s="1308"/>
    </row>
    <row r="745">
      <c r="A745" s="836"/>
      <c r="B745" s="1308"/>
      <c r="C745" s="1308"/>
      <c r="D745" s="1308"/>
      <c r="E745" s="1308"/>
      <c r="F745" s="1308"/>
      <c r="G745" s="1308"/>
      <c r="H745" s="1308"/>
      <c r="I745" s="1308"/>
      <c r="J745" s="1308"/>
      <c r="K745" s="1308"/>
      <c r="L745" s="1308"/>
      <c r="M745" s="1308"/>
      <c r="N745" s="1308"/>
      <c r="O745" s="1308"/>
      <c r="P745" s="1308"/>
      <c r="Q745" s="1308"/>
      <c r="R745" s="1308"/>
      <c r="S745" s="1308"/>
      <c r="T745" s="1308"/>
      <c r="U745" s="1308"/>
      <c r="V745" s="1308"/>
      <c r="W745" s="1308"/>
      <c r="X745" s="1308"/>
    </row>
    <row r="746">
      <c r="A746" s="836"/>
      <c r="B746" s="1308"/>
      <c r="C746" s="1308"/>
      <c r="D746" s="1308"/>
      <c r="E746" s="1308"/>
      <c r="F746" s="1308"/>
      <c r="G746" s="1308"/>
      <c r="H746" s="1308"/>
      <c r="I746" s="1308"/>
      <c r="J746" s="1308"/>
      <c r="K746" s="1308"/>
      <c r="L746" s="1308"/>
      <c r="M746" s="1308"/>
      <c r="N746" s="1308"/>
      <c r="O746" s="1308"/>
      <c r="P746" s="1308"/>
      <c r="Q746" s="1308"/>
      <c r="R746" s="1308"/>
      <c r="S746" s="1308"/>
      <c r="T746" s="1308"/>
      <c r="U746" s="1308"/>
      <c r="V746" s="1308"/>
      <c r="W746" s="1308"/>
      <c r="X746" s="1308"/>
    </row>
    <row r="747">
      <c r="A747" s="836"/>
      <c r="B747" s="1308"/>
      <c r="C747" s="1308"/>
      <c r="D747" s="1308"/>
      <c r="E747" s="1308"/>
      <c r="F747" s="1308"/>
      <c r="G747" s="1308"/>
      <c r="H747" s="1308"/>
      <c r="I747" s="1308"/>
      <c r="J747" s="1308"/>
      <c r="K747" s="1308"/>
      <c r="L747" s="1308"/>
      <c r="M747" s="1308"/>
      <c r="N747" s="1308"/>
      <c r="O747" s="1308"/>
      <c r="P747" s="1308"/>
      <c r="Q747" s="1308"/>
      <c r="R747" s="1308"/>
      <c r="S747" s="1308"/>
      <c r="T747" s="1308"/>
      <c r="U747" s="1308"/>
      <c r="V747" s="1308"/>
      <c r="W747" s="1308"/>
      <c r="X747" s="1308"/>
    </row>
    <row r="748">
      <c r="A748" s="836"/>
      <c r="B748" s="1308"/>
      <c r="C748" s="1308"/>
      <c r="D748" s="1308"/>
      <c r="E748" s="1308"/>
      <c r="F748" s="1308"/>
      <c r="G748" s="1308"/>
      <c r="H748" s="1308"/>
      <c r="I748" s="1308"/>
      <c r="J748" s="1308"/>
      <c r="K748" s="1308"/>
      <c r="L748" s="1308"/>
      <c r="M748" s="1308"/>
      <c r="N748" s="1308"/>
      <c r="O748" s="1308"/>
      <c r="P748" s="1308"/>
      <c r="Q748" s="1308"/>
      <c r="R748" s="1308"/>
      <c r="S748" s="1308"/>
      <c r="T748" s="1308"/>
      <c r="U748" s="1308"/>
      <c r="V748" s="1308"/>
      <c r="W748" s="1308"/>
      <c r="X748" s="1308"/>
    </row>
    <row r="749">
      <c r="A749" s="836"/>
      <c r="B749" s="1308"/>
      <c r="C749" s="1308"/>
      <c r="D749" s="1308"/>
      <c r="E749" s="1308"/>
      <c r="F749" s="1308"/>
      <c r="G749" s="1308"/>
      <c r="H749" s="1308"/>
      <c r="I749" s="1308"/>
      <c r="J749" s="1308"/>
      <c r="K749" s="1308"/>
      <c r="L749" s="1308"/>
      <c r="M749" s="1308"/>
      <c r="N749" s="1308"/>
      <c r="O749" s="1308"/>
      <c r="P749" s="1308"/>
      <c r="Q749" s="1308"/>
      <c r="R749" s="1308"/>
      <c r="S749" s="1308"/>
      <c r="T749" s="1308"/>
      <c r="U749" s="1308"/>
      <c r="V749" s="1308"/>
      <c r="W749" s="1308"/>
      <c r="X749" s="1308"/>
    </row>
    <row r="750">
      <c r="A750" s="836"/>
      <c r="B750" s="1308"/>
      <c r="C750" s="1308"/>
      <c r="D750" s="1308"/>
      <c r="E750" s="1308"/>
      <c r="F750" s="1308"/>
      <c r="G750" s="1308"/>
      <c r="H750" s="1308"/>
      <c r="I750" s="1308"/>
      <c r="J750" s="1308"/>
      <c r="K750" s="1308"/>
      <c r="L750" s="1308"/>
      <c r="M750" s="1308"/>
      <c r="N750" s="1308"/>
      <c r="O750" s="1308"/>
      <c r="P750" s="1308"/>
      <c r="Q750" s="1308"/>
      <c r="R750" s="1308"/>
      <c r="S750" s="1308"/>
      <c r="T750" s="1308"/>
      <c r="U750" s="1308"/>
      <c r="V750" s="1308"/>
      <c r="W750" s="1308"/>
      <c r="X750" s="1308"/>
    </row>
    <row r="751">
      <c r="A751" s="836"/>
      <c r="B751" s="1308"/>
      <c r="C751" s="1308"/>
      <c r="D751" s="1308"/>
      <c r="E751" s="1308"/>
      <c r="F751" s="1308"/>
      <c r="G751" s="1308"/>
      <c r="H751" s="1308"/>
      <c r="I751" s="1308"/>
      <c r="J751" s="1308"/>
      <c r="K751" s="1308"/>
      <c r="L751" s="1308"/>
      <c r="M751" s="1308"/>
      <c r="N751" s="1308"/>
      <c r="O751" s="1308"/>
      <c r="P751" s="1308"/>
      <c r="Q751" s="1308"/>
      <c r="R751" s="1308"/>
      <c r="S751" s="1308"/>
      <c r="T751" s="1308"/>
      <c r="U751" s="1308"/>
      <c r="V751" s="1308"/>
      <c r="W751" s="1308"/>
      <c r="X751" s="1308"/>
    </row>
    <row r="752">
      <c r="A752" s="836"/>
      <c r="B752" s="1308"/>
      <c r="C752" s="1308"/>
      <c r="D752" s="1308"/>
      <c r="E752" s="1308"/>
      <c r="F752" s="1308"/>
      <c r="G752" s="1308"/>
      <c r="H752" s="1308"/>
      <c r="I752" s="1308"/>
      <c r="J752" s="1308"/>
      <c r="K752" s="1308"/>
      <c r="L752" s="1308"/>
      <c r="M752" s="1308"/>
      <c r="N752" s="1308"/>
      <c r="O752" s="1308"/>
      <c r="P752" s="1308"/>
      <c r="Q752" s="1308"/>
      <c r="R752" s="1308"/>
      <c r="S752" s="1308"/>
      <c r="T752" s="1308"/>
      <c r="U752" s="1308"/>
      <c r="V752" s="1308"/>
      <c r="W752" s="1308"/>
      <c r="X752" s="1308"/>
    </row>
    <row r="753">
      <c r="A753" s="836"/>
      <c r="B753" s="1308"/>
      <c r="C753" s="1308"/>
      <c r="D753" s="1308"/>
      <c r="E753" s="1308"/>
      <c r="F753" s="1308"/>
      <c r="G753" s="1308"/>
      <c r="H753" s="1308"/>
      <c r="I753" s="1308"/>
      <c r="J753" s="1308"/>
      <c r="K753" s="1308"/>
      <c r="L753" s="1308"/>
      <c r="M753" s="1308"/>
      <c r="N753" s="1308"/>
      <c r="O753" s="1308"/>
      <c r="P753" s="1308"/>
      <c r="Q753" s="1308"/>
      <c r="R753" s="1308"/>
      <c r="S753" s="1308"/>
      <c r="T753" s="1308"/>
      <c r="U753" s="1308"/>
      <c r="V753" s="1308"/>
      <c r="W753" s="1308"/>
      <c r="X753" s="1308"/>
    </row>
    <row r="754">
      <c r="A754" s="836"/>
      <c r="B754" s="1308"/>
      <c r="C754" s="1308"/>
      <c r="D754" s="1308"/>
      <c r="E754" s="1308"/>
      <c r="F754" s="1308"/>
      <c r="G754" s="1308"/>
      <c r="H754" s="1308"/>
      <c r="I754" s="1308"/>
      <c r="J754" s="1308"/>
      <c r="K754" s="1308"/>
      <c r="L754" s="1308"/>
      <c r="M754" s="1308"/>
      <c r="N754" s="1308"/>
      <c r="O754" s="1308"/>
      <c r="P754" s="1308"/>
      <c r="Q754" s="1308"/>
      <c r="R754" s="1308"/>
      <c r="S754" s="1308"/>
      <c r="T754" s="1308"/>
      <c r="U754" s="1308"/>
      <c r="V754" s="1308"/>
      <c r="W754" s="1308"/>
      <c r="X754" s="1308"/>
    </row>
    <row r="755">
      <c r="A755" s="836"/>
      <c r="B755" s="1308"/>
      <c r="C755" s="1308"/>
      <c r="D755" s="1308"/>
      <c r="E755" s="1308"/>
      <c r="F755" s="1308"/>
      <c r="G755" s="1308"/>
      <c r="H755" s="1308"/>
      <c r="I755" s="1308"/>
      <c r="J755" s="1308"/>
      <c r="K755" s="1308"/>
      <c r="L755" s="1308"/>
      <c r="M755" s="1308"/>
      <c r="N755" s="1308"/>
      <c r="O755" s="1308"/>
      <c r="P755" s="1308"/>
      <c r="Q755" s="1308"/>
      <c r="R755" s="1308"/>
      <c r="S755" s="1308"/>
      <c r="T755" s="1308"/>
      <c r="U755" s="1308"/>
      <c r="V755" s="1308"/>
      <c r="W755" s="1308"/>
      <c r="X755" s="1308"/>
    </row>
    <row r="756">
      <c r="A756" s="836"/>
      <c r="B756" s="1308"/>
      <c r="C756" s="1308"/>
      <c r="D756" s="1308"/>
      <c r="E756" s="1308"/>
      <c r="F756" s="1308"/>
      <c r="G756" s="1308"/>
      <c r="H756" s="1308"/>
      <c r="I756" s="1308"/>
      <c r="J756" s="1308"/>
      <c r="K756" s="1308"/>
      <c r="L756" s="1308"/>
      <c r="M756" s="1308"/>
      <c r="N756" s="1308"/>
      <c r="O756" s="1308"/>
      <c r="P756" s="1308"/>
      <c r="Q756" s="1308"/>
      <c r="R756" s="1308"/>
      <c r="S756" s="1308"/>
      <c r="T756" s="1308"/>
      <c r="U756" s="1308"/>
      <c r="V756" s="1308"/>
      <c r="W756" s="1308"/>
      <c r="X756" s="1308"/>
    </row>
    <row r="757">
      <c r="A757" s="836"/>
      <c r="B757" s="1308"/>
      <c r="C757" s="1308"/>
      <c r="D757" s="1308"/>
      <c r="E757" s="1308"/>
      <c r="F757" s="1308"/>
      <c r="G757" s="1308"/>
      <c r="H757" s="1308"/>
      <c r="I757" s="1308"/>
      <c r="J757" s="1308"/>
      <c r="K757" s="1308"/>
      <c r="L757" s="1308"/>
      <c r="M757" s="1308"/>
      <c r="N757" s="1308"/>
      <c r="O757" s="1308"/>
      <c r="P757" s="1308"/>
      <c r="Q757" s="1308"/>
      <c r="R757" s="1308"/>
      <c r="S757" s="1308"/>
      <c r="T757" s="1308"/>
      <c r="U757" s="1308"/>
      <c r="V757" s="1308"/>
      <c r="W757" s="1308"/>
      <c r="X757" s="1308"/>
    </row>
    <row r="758">
      <c r="A758" s="836"/>
      <c r="B758" s="1308"/>
      <c r="C758" s="1308"/>
      <c r="D758" s="1308"/>
      <c r="E758" s="1308"/>
      <c r="F758" s="1308"/>
      <c r="G758" s="1308"/>
      <c r="H758" s="1308"/>
      <c r="I758" s="1308"/>
      <c r="J758" s="1308"/>
      <c r="K758" s="1308"/>
      <c r="L758" s="1308"/>
      <c r="M758" s="1308"/>
      <c r="N758" s="1308"/>
      <c r="O758" s="1308"/>
      <c r="P758" s="1308"/>
      <c r="Q758" s="1308"/>
      <c r="R758" s="1308"/>
      <c r="S758" s="1308"/>
      <c r="T758" s="1308"/>
      <c r="U758" s="1308"/>
      <c r="V758" s="1308"/>
      <c r="W758" s="1308"/>
      <c r="X758" s="1308"/>
    </row>
    <row r="759">
      <c r="A759" s="836"/>
      <c r="B759" s="1308"/>
      <c r="C759" s="1308"/>
      <c r="D759" s="1308"/>
      <c r="E759" s="1308"/>
      <c r="F759" s="1308"/>
      <c r="G759" s="1308"/>
      <c r="H759" s="1308"/>
      <c r="I759" s="1308"/>
      <c r="J759" s="1308"/>
      <c r="K759" s="1308"/>
      <c r="L759" s="1308"/>
      <c r="M759" s="1308"/>
      <c r="N759" s="1308"/>
      <c r="O759" s="1308"/>
      <c r="P759" s="1308"/>
      <c r="Q759" s="1308"/>
      <c r="R759" s="1308"/>
      <c r="S759" s="1308"/>
      <c r="T759" s="1308"/>
      <c r="U759" s="1308"/>
      <c r="V759" s="1308"/>
      <c r="W759" s="1308"/>
      <c r="X759" s="1308"/>
    </row>
    <row r="760">
      <c r="A760" s="836"/>
      <c r="B760" s="1308"/>
      <c r="C760" s="1308"/>
      <c r="D760" s="1308"/>
      <c r="E760" s="1308"/>
      <c r="F760" s="1308"/>
      <c r="G760" s="1308"/>
      <c r="H760" s="1308"/>
      <c r="I760" s="1308"/>
      <c r="J760" s="1308"/>
      <c r="K760" s="1308"/>
      <c r="L760" s="1308"/>
      <c r="M760" s="1308"/>
      <c r="N760" s="1308"/>
      <c r="O760" s="1308"/>
      <c r="P760" s="1308"/>
      <c r="Q760" s="1308"/>
      <c r="R760" s="1308"/>
      <c r="S760" s="1308"/>
      <c r="T760" s="1308"/>
      <c r="U760" s="1308"/>
      <c r="V760" s="1308"/>
      <c r="W760" s="1308"/>
      <c r="X760" s="1308"/>
    </row>
    <row r="761">
      <c r="A761" s="836"/>
      <c r="B761" s="1308"/>
      <c r="C761" s="1308"/>
      <c r="D761" s="1308"/>
      <c r="E761" s="1308"/>
      <c r="F761" s="1308"/>
      <c r="G761" s="1308"/>
      <c r="H761" s="1308"/>
      <c r="I761" s="1308"/>
      <c r="J761" s="1308"/>
      <c r="K761" s="1308"/>
      <c r="L761" s="1308"/>
      <c r="M761" s="1308"/>
      <c r="N761" s="1308"/>
      <c r="O761" s="1308"/>
      <c r="P761" s="1308"/>
      <c r="Q761" s="1308"/>
      <c r="R761" s="1308"/>
      <c r="S761" s="1308"/>
      <c r="T761" s="1308"/>
      <c r="U761" s="1308"/>
      <c r="V761" s="1308"/>
      <c r="W761" s="1308"/>
      <c r="X761" s="1308"/>
    </row>
    <row r="762">
      <c r="A762" s="836"/>
      <c r="B762" s="1308"/>
      <c r="C762" s="1308"/>
      <c r="D762" s="1308"/>
      <c r="E762" s="1308"/>
      <c r="F762" s="1308"/>
      <c r="G762" s="1308"/>
      <c r="H762" s="1308"/>
      <c r="I762" s="1308"/>
      <c r="J762" s="1308"/>
      <c r="K762" s="1308"/>
      <c r="L762" s="1308"/>
      <c r="M762" s="1308"/>
      <c r="N762" s="1308"/>
      <c r="O762" s="1308"/>
      <c r="P762" s="1308"/>
      <c r="Q762" s="1308"/>
      <c r="R762" s="1308"/>
      <c r="S762" s="1308"/>
      <c r="T762" s="1308"/>
      <c r="U762" s="1308"/>
      <c r="V762" s="1308"/>
      <c r="W762" s="1308"/>
      <c r="X762" s="1308"/>
    </row>
    <row r="763">
      <c r="A763" s="836"/>
      <c r="B763" s="1308"/>
      <c r="C763" s="1308"/>
      <c r="D763" s="1308"/>
      <c r="E763" s="1308"/>
      <c r="F763" s="1308"/>
      <c r="G763" s="1308"/>
      <c r="H763" s="1308"/>
      <c r="I763" s="1308"/>
      <c r="J763" s="1308"/>
      <c r="K763" s="1308"/>
      <c r="L763" s="1308"/>
      <c r="M763" s="1308"/>
      <c r="N763" s="1308"/>
      <c r="O763" s="1308"/>
      <c r="P763" s="1308"/>
      <c r="Q763" s="1308"/>
      <c r="R763" s="1308"/>
      <c r="S763" s="1308"/>
      <c r="T763" s="1308"/>
      <c r="U763" s="1308"/>
      <c r="V763" s="1308"/>
      <c r="W763" s="1308"/>
      <c r="X763" s="1308"/>
    </row>
    <row r="764">
      <c r="A764" s="836"/>
      <c r="B764" s="1308"/>
      <c r="C764" s="1308"/>
      <c r="D764" s="1308"/>
      <c r="E764" s="1308"/>
      <c r="F764" s="1308"/>
      <c r="G764" s="1308"/>
      <c r="H764" s="1308"/>
      <c r="I764" s="1308"/>
      <c r="J764" s="1308"/>
      <c r="K764" s="1308"/>
      <c r="L764" s="1308"/>
      <c r="M764" s="1308"/>
      <c r="N764" s="1308"/>
      <c r="O764" s="1308"/>
      <c r="P764" s="1308"/>
      <c r="Q764" s="1308"/>
      <c r="R764" s="1308"/>
      <c r="S764" s="1308"/>
      <c r="T764" s="1308"/>
      <c r="U764" s="1308"/>
      <c r="V764" s="1308"/>
      <c r="W764" s="1308"/>
      <c r="X764" s="1308"/>
    </row>
    <row r="765">
      <c r="A765" s="836"/>
      <c r="B765" s="1308"/>
      <c r="C765" s="1308"/>
      <c r="D765" s="1308"/>
      <c r="E765" s="1308"/>
      <c r="F765" s="1308"/>
      <c r="G765" s="1308"/>
      <c r="H765" s="1308"/>
      <c r="I765" s="1308"/>
      <c r="J765" s="1308"/>
      <c r="K765" s="1308"/>
      <c r="L765" s="1308"/>
      <c r="M765" s="1308"/>
      <c r="N765" s="1308"/>
      <c r="O765" s="1308"/>
      <c r="P765" s="1308"/>
      <c r="Q765" s="1308"/>
      <c r="R765" s="1308"/>
      <c r="S765" s="1308"/>
      <c r="T765" s="1308"/>
      <c r="U765" s="1308"/>
      <c r="V765" s="1308"/>
      <c r="W765" s="1308"/>
      <c r="X765" s="1308"/>
    </row>
    <row r="766">
      <c r="A766" s="836"/>
      <c r="B766" s="1308"/>
      <c r="C766" s="1308"/>
      <c r="D766" s="1308"/>
      <c r="E766" s="1308"/>
      <c r="F766" s="1308"/>
      <c r="G766" s="1308"/>
      <c r="H766" s="1308"/>
      <c r="I766" s="1308"/>
      <c r="J766" s="1308"/>
      <c r="K766" s="1308"/>
      <c r="L766" s="1308"/>
      <c r="M766" s="1308"/>
      <c r="N766" s="1308"/>
      <c r="O766" s="1308"/>
      <c r="P766" s="1308"/>
      <c r="Q766" s="1308"/>
      <c r="R766" s="1308"/>
      <c r="S766" s="1308"/>
      <c r="T766" s="1308"/>
      <c r="U766" s="1308"/>
      <c r="V766" s="1308"/>
      <c r="W766" s="1308"/>
      <c r="X766" s="1308"/>
    </row>
    <row r="767">
      <c r="A767" s="836"/>
      <c r="B767" s="1308"/>
      <c r="C767" s="1308"/>
      <c r="D767" s="1308"/>
      <c r="E767" s="1308"/>
      <c r="F767" s="1308"/>
      <c r="G767" s="1308"/>
      <c r="H767" s="1308"/>
      <c r="I767" s="1308"/>
      <c r="J767" s="1308"/>
      <c r="K767" s="1308"/>
      <c r="L767" s="1308"/>
      <c r="M767" s="1308"/>
      <c r="N767" s="1308"/>
      <c r="O767" s="1308"/>
      <c r="P767" s="1308"/>
      <c r="Q767" s="1308"/>
      <c r="R767" s="1308"/>
      <c r="S767" s="1308"/>
      <c r="T767" s="1308"/>
      <c r="U767" s="1308"/>
      <c r="V767" s="1308"/>
      <c r="W767" s="1308"/>
      <c r="X767" s="1308"/>
    </row>
    <row r="768">
      <c r="A768" s="836"/>
      <c r="B768" s="1308"/>
      <c r="C768" s="1308"/>
      <c r="D768" s="1308"/>
      <c r="E768" s="1308"/>
      <c r="F768" s="1308"/>
      <c r="G768" s="1308"/>
      <c r="H768" s="1308"/>
      <c r="I768" s="1308"/>
      <c r="J768" s="1308"/>
      <c r="K768" s="1308"/>
      <c r="L768" s="1308"/>
      <c r="M768" s="1308"/>
      <c r="N768" s="1308"/>
      <c r="O768" s="1308"/>
      <c r="P768" s="1308"/>
      <c r="Q768" s="1308"/>
      <c r="R768" s="1308"/>
      <c r="S768" s="1308"/>
      <c r="T768" s="1308"/>
      <c r="U768" s="1308"/>
      <c r="V768" s="1308"/>
      <c r="W768" s="1308"/>
      <c r="X768" s="1308"/>
    </row>
    <row r="769">
      <c r="A769" s="836"/>
      <c r="B769" s="1308"/>
      <c r="C769" s="1308"/>
      <c r="D769" s="1308"/>
      <c r="E769" s="1308"/>
      <c r="F769" s="1308"/>
      <c r="G769" s="1308"/>
      <c r="H769" s="1308"/>
      <c r="I769" s="1308"/>
      <c r="J769" s="1308"/>
      <c r="K769" s="1308"/>
      <c r="L769" s="1308"/>
      <c r="M769" s="1308"/>
      <c r="N769" s="1308"/>
      <c r="O769" s="1308"/>
      <c r="P769" s="1308"/>
      <c r="Q769" s="1308"/>
      <c r="R769" s="1308"/>
      <c r="S769" s="1308"/>
      <c r="T769" s="1308"/>
      <c r="U769" s="1308"/>
      <c r="V769" s="1308"/>
      <c r="W769" s="1308"/>
      <c r="X769" s="1308"/>
    </row>
    <row r="770">
      <c r="A770" s="836"/>
      <c r="B770" s="1308"/>
      <c r="C770" s="1308"/>
      <c r="D770" s="1308"/>
      <c r="E770" s="1308"/>
      <c r="F770" s="1308"/>
      <c r="G770" s="1308"/>
      <c r="H770" s="1308"/>
      <c r="I770" s="1308"/>
      <c r="J770" s="1308"/>
      <c r="K770" s="1308"/>
      <c r="L770" s="1308"/>
      <c r="M770" s="1308"/>
      <c r="N770" s="1308"/>
      <c r="O770" s="1308"/>
      <c r="P770" s="1308"/>
      <c r="Q770" s="1308"/>
      <c r="R770" s="1308"/>
      <c r="S770" s="1308"/>
      <c r="T770" s="1308"/>
      <c r="U770" s="1308"/>
      <c r="V770" s="1308"/>
      <c r="W770" s="1308"/>
      <c r="X770" s="1308"/>
    </row>
    <row r="771">
      <c r="A771" s="836"/>
      <c r="B771" s="1308"/>
      <c r="C771" s="1308"/>
      <c r="D771" s="1308"/>
      <c r="E771" s="1308"/>
      <c r="F771" s="1308"/>
      <c r="G771" s="1308"/>
      <c r="H771" s="1308"/>
      <c r="I771" s="1308"/>
      <c r="J771" s="1308"/>
      <c r="K771" s="1308"/>
      <c r="L771" s="1308"/>
      <c r="M771" s="1308"/>
      <c r="N771" s="1308"/>
      <c r="O771" s="1308"/>
      <c r="P771" s="1308"/>
      <c r="Q771" s="1308"/>
      <c r="R771" s="1308"/>
      <c r="S771" s="1308"/>
      <c r="T771" s="1308"/>
      <c r="U771" s="1308"/>
      <c r="V771" s="1308"/>
      <c r="W771" s="1308"/>
      <c r="X771" s="1308"/>
    </row>
    <row r="772">
      <c r="A772" s="836"/>
      <c r="B772" s="1308"/>
      <c r="C772" s="1308"/>
      <c r="D772" s="1308"/>
      <c r="E772" s="1308"/>
      <c r="F772" s="1308"/>
      <c r="G772" s="1308"/>
      <c r="H772" s="1308"/>
      <c r="I772" s="1308"/>
      <c r="J772" s="1308"/>
      <c r="K772" s="1308"/>
      <c r="L772" s="1308"/>
      <c r="M772" s="1308"/>
      <c r="N772" s="1308"/>
      <c r="O772" s="1308"/>
      <c r="P772" s="1308"/>
      <c r="Q772" s="1308"/>
      <c r="R772" s="1308"/>
      <c r="S772" s="1308"/>
      <c r="T772" s="1308"/>
      <c r="U772" s="1308"/>
      <c r="V772" s="1308"/>
      <c r="W772" s="1308"/>
      <c r="X772" s="1308"/>
    </row>
    <row r="773">
      <c r="A773" s="836"/>
      <c r="B773" s="1308"/>
      <c r="C773" s="1308"/>
      <c r="D773" s="1308"/>
      <c r="E773" s="1308"/>
      <c r="F773" s="1308"/>
      <c r="G773" s="1308"/>
      <c r="H773" s="1308"/>
      <c r="I773" s="1308"/>
      <c r="J773" s="1308"/>
      <c r="K773" s="1308"/>
      <c r="L773" s="1308"/>
      <c r="M773" s="1308"/>
      <c r="N773" s="1308"/>
      <c r="O773" s="1308"/>
      <c r="P773" s="1308"/>
      <c r="Q773" s="1308"/>
      <c r="R773" s="1308"/>
      <c r="S773" s="1308"/>
      <c r="T773" s="1308"/>
      <c r="U773" s="1308"/>
      <c r="V773" s="1308"/>
      <c r="W773" s="1308"/>
      <c r="X773" s="1308"/>
    </row>
    <row r="774">
      <c r="A774" s="836"/>
      <c r="B774" s="1308"/>
      <c r="C774" s="1308"/>
      <c r="D774" s="1308"/>
      <c r="E774" s="1308"/>
      <c r="F774" s="1308"/>
      <c r="G774" s="1308"/>
      <c r="H774" s="1308"/>
      <c r="I774" s="1308"/>
      <c r="J774" s="1308"/>
      <c r="K774" s="1308"/>
      <c r="L774" s="1308"/>
      <c r="M774" s="1308"/>
      <c r="N774" s="1308"/>
      <c r="O774" s="1308"/>
      <c r="P774" s="1308"/>
      <c r="Q774" s="1308"/>
      <c r="R774" s="1308"/>
      <c r="S774" s="1308"/>
      <c r="T774" s="1308"/>
      <c r="U774" s="1308"/>
      <c r="V774" s="1308"/>
      <c r="W774" s="1308"/>
      <c r="X774" s="1308"/>
    </row>
    <row r="775">
      <c r="A775" s="836"/>
      <c r="B775" s="1308"/>
      <c r="C775" s="1308"/>
      <c r="D775" s="1308"/>
      <c r="E775" s="1308"/>
      <c r="F775" s="1308"/>
      <c r="G775" s="1308"/>
      <c r="H775" s="1308"/>
      <c r="I775" s="1308"/>
      <c r="J775" s="1308"/>
      <c r="K775" s="1308"/>
      <c r="L775" s="1308"/>
      <c r="M775" s="1308"/>
      <c r="N775" s="1308"/>
      <c r="O775" s="1308"/>
      <c r="P775" s="1308"/>
      <c r="Q775" s="1308"/>
      <c r="R775" s="1308"/>
      <c r="S775" s="1308"/>
      <c r="T775" s="1308"/>
      <c r="U775" s="1308"/>
      <c r="V775" s="1308"/>
      <c r="W775" s="1308"/>
      <c r="X775" s="1308"/>
    </row>
    <row r="776">
      <c r="A776" s="836"/>
      <c r="B776" s="1308"/>
      <c r="C776" s="1308"/>
      <c r="D776" s="1308"/>
      <c r="E776" s="1308"/>
      <c r="F776" s="1308"/>
      <c r="G776" s="1308"/>
      <c r="H776" s="1308"/>
      <c r="I776" s="1308"/>
      <c r="J776" s="1308"/>
      <c r="K776" s="1308"/>
      <c r="L776" s="1308"/>
      <c r="M776" s="1308"/>
      <c r="N776" s="1308"/>
      <c r="O776" s="1308"/>
      <c r="P776" s="1308"/>
      <c r="Q776" s="1308"/>
      <c r="R776" s="1308"/>
      <c r="S776" s="1308"/>
      <c r="T776" s="1308"/>
      <c r="U776" s="1308"/>
      <c r="V776" s="1308"/>
      <c r="W776" s="1308"/>
      <c r="X776" s="1308"/>
    </row>
    <row r="777">
      <c r="A777" s="836"/>
      <c r="B777" s="1308"/>
      <c r="C777" s="1308"/>
      <c r="D777" s="1308"/>
      <c r="E777" s="1308"/>
      <c r="F777" s="1308"/>
      <c r="G777" s="1308"/>
      <c r="H777" s="1308"/>
      <c r="I777" s="1308"/>
      <c r="J777" s="1308"/>
      <c r="K777" s="1308"/>
      <c r="L777" s="1308"/>
      <c r="M777" s="1308"/>
      <c r="N777" s="1308"/>
      <c r="O777" s="1308"/>
      <c r="P777" s="1308"/>
      <c r="Q777" s="1308"/>
      <c r="R777" s="1308"/>
      <c r="S777" s="1308"/>
      <c r="T777" s="1308"/>
      <c r="U777" s="1308"/>
      <c r="V777" s="1308"/>
      <c r="W777" s="1308"/>
      <c r="X777" s="1308"/>
    </row>
    <row r="778">
      <c r="A778" s="836"/>
      <c r="B778" s="1308"/>
      <c r="C778" s="1308"/>
      <c r="D778" s="1308"/>
      <c r="E778" s="1308"/>
      <c r="F778" s="1308"/>
      <c r="G778" s="1308"/>
      <c r="H778" s="1308"/>
      <c r="I778" s="1308"/>
      <c r="J778" s="1308"/>
      <c r="K778" s="1308"/>
      <c r="L778" s="1308"/>
      <c r="M778" s="1308"/>
      <c r="N778" s="1308"/>
      <c r="O778" s="1308"/>
      <c r="P778" s="1308"/>
      <c r="Q778" s="1308"/>
      <c r="R778" s="1308"/>
      <c r="S778" s="1308"/>
      <c r="T778" s="1308"/>
      <c r="U778" s="1308"/>
      <c r="V778" s="1308"/>
      <c r="W778" s="1308"/>
      <c r="X778" s="1308"/>
    </row>
    <row r="779">
      <c r="A779" s="836"/>
      <c r="B779" s="1308"/>
      <c r="C779" s="1308"/>
      <c r="D779" s="1308"/>
      <c r="E779" s="1308"/>
      <c r="F779" s="1308"/>
      <c r="G779" s="1308"/>
      <c r="H779" s="1308"/>
      <c r="I779" s="1308"/>
      <c r="J779" s="1308"/>
      <c r="K779" s="1308"/>
      <c r="L779" s="1308"/>
      <c r="M779" s="1308"/>
      <c r="N779" s="1308"/>
      <c r="O779" s="1308"/>
      <c r="P779" s="1308"/>
      <c r="Q779" s="1308"/>
      <c r="R779" s="1308"/>
      <c r="S779" s="1308"/>
      <c r="T779" s="1308"/>
      <c r="U779" s="1308"/>
      <c r="V779" s="1308"/>
      <c r="W779" s="1308"/>
      <c r="X779" s="1308"/>
    </row>
    <row r="780">
      <c r="A780" s="836"/>
      <c r="B780" s="1308"/>
      <c r="C780" s="1308"/>
      <c r="D780" s="1308"/>
      <c r="E780" s="1308"/>
      <c r="F780" s="1308"/>
      <c r="G780" s="1308"/>
      <c r="H780" s="1308"/>
      <c r="I780" s="1308"/>
      <c r="J780" s="1308"/>
      <c r="K780" s="1308"/>
      <c r="L780" s="1308"/>
      <c r="M780" s="1308"/>
      <c r="N780" s="1308"/>
      <c r="O780" s="1308"/>
      <c r="P780" s="1308"/>
      <c r="Q780" s="1308"/>
      <c r="R780" s="1308"/>
      <c r="S780" s="1308"/>
      <c r="T780" s="1308"/>
      <c r="U780" s="1308"/>
      <c r="V780" s="1308"/>
      <c r="W780" s="1308"/>
      <c r="X780" s="1308"/>
    </row>
    <row r="781">
      <c r="A781" s="836"/>
      <c r="B781" s="1308"/>
      <c r="C781" s="1308"/>
      <c r="D781" s="1308"/>
      <c r="E781" s="1308"/>
      <c r="F781" s="1308"/>
      <c r="G781" s="1308"/>
      <c r="H781" s="1308"/>
      <c r="I781" s="1308"/>
      <c r="J781" s="1308"/>
      <c r="K781" s="1308"/>
      <c r="L781" s="1308"/>
      <c r="M781" s="1308"/>
      <c r="N781" s="1308"/>
      <c r="O781" s="1308"/>
      <c r="P781" s="1308"/>
      <c r="Q781" s="1308"/>
      <c r="R781" s="1308"/>
      <c r="S781" s="1308"/>
      <c r="T781" s="1308"/>
      <c r="U781" s="1308"/>
      <c r="V781" s="1308"/>
      <c r="W781" s="1308"/>
      <c r="X781" s="1308"/>
    </row>
    <row r="782">
      <c r="A782" s="836"/>
      <c r="B782" s="1308"/>
      <c r="C782" s="1308"/>
      <c r="D782" s="1308"/>
      <c r="E782" s="1308"/>
      <c r="F782" s="1308"/>
      <c r="G782" s="1308"/>
      <c r="H782" s="1308"/>
      <c r="I782" s="1308"/>
      <c r="J782" s="1308"/>
      <c r="K782" s="1308"/>
      <c r="L782" s="1308"/>
      <c r="M782" s="1308"/>
      <c r="N782" s="1308"/>
      <c r="O782" s="1308"/>
      <c r="P782" s="1308"/>
      <c r="Q782" s="1308"/>
      <c r="R782" s="1308"/>
      <c r="S782" s="1308"/>
      <c r="T782" s="1308"/>
      <c r="U782" s="1308"/>
      <c r="V782" s="1308"/>
      <c r="W782" s="1308"/>
      <c r="X782" s="1308"/>
    </row>
    <row r="783">
      <c r="A783" s="836"/>
      <c r="B783" s="1308"/>
      <c r="C783" s="1308"/>
      <c r="D783" s="1308"/>
      <c r="E783" s="1308"/>
      <c r="F783" s="1308"/>
      <c r="G783" s="1308"/>
      <c r="H783" s="1308"/>
      <c r="I783" s="1308"/>
      <c r="J783" s="1308"/>
      <c r="K783" s="1308"/>
      <c r="L783" s="1308"/>
      <c r="M783" s="1308"/>
      <c r="N783" s="1308"/>
      <c r="O783" s="1308"/>
      <c r="P783" s="1308"/>
      <c r="Q783" s="1308"/>
      <c r="R783" s="1308"/>
      <c r="S783" s="1308"/>
      <c r="T783" s="1308"/>
      <c r="U783" s="1308"/>
      <c r="V783" s="1308"/>
      <c r="W783" s="1308"/>
      <c r="X783" s="1308"/>
    </row>
    <row r="784">
      <c r="A784" s="836"/>
      <c r="B784" s="1308"/>
      <c r="C784" s="1308"/>
      <c r="D784" s="1308"/>
      <c r="E784" s="1308"/>
      <c r="F784" s="1308"/>
      <c r="G784" s="1308"/>
      <c r="H784" s="1308"/>
      <c r="I784" s="1308"/>
      <c r="J784" s="1308"/>
      <c r="K784" s="1308"/>
      <c r="L784" s="1308"/>
      <c r="M784" s="1308"/>
      <c r="N784" s="1308"/>
      <c r="O784" s="1308"/>
      <c r="P784" s="1308"/>
      <c r="Q784" s="1308"/>
      <c r="R784" s="1308"/>
      <c r="S784" s="1308"/>
      <c r="T784" s="1308"/>
      <c r="U784" s="1308"/>
      <c r="V784" s="1308"/>
      <c r="W784" s="1308"/>
      <c r="X784" s="1308"/>
    </row>
    <row r="785">
      <c r="A785" s="836"/>
      <c r="B785" s="1308"/>
      <c r="C785" s="1308"/>
      <c r="D785" s="1308"/>
      <c r="E785" s="1308"/>
      <c r="F785" s="1308"/>
      <c r="G785" s="1308"/>
      <c r="H785" s="1308"/>
      <c r="I785" s="1308"/>
      <c r="J785" s="1308"/>
      <c r="K785" s="1308"/>
      <c r="L785" s="1308"/>
      <c r="M785" s="1308"/>
      <c r="N785" s="1308"/>
      <c r="O785" s="1308"/>
      <c r="P785" s="1308"/>
      <c r="Q785" s="1308"/>
      <c r="R785" s="1308"/>
      <c r="S785" s="1308"/>
      <c r="T785" s="1308"/>
      <c r="U785" s="1308"/>
      <c r="V785" s="1308"/>
      <c r="W785" s="1308"/>
      <c r="X785" s="1308"/>
    </row>
    <row r="786">
      <c r="A786" s="836"/>
      <c r="B786" s="1308"/>
      <c r="C786" s="1308"/>
      <c r="D786" s="1308"/>
      <c r="E786" s="1308"/>
      <c r="F786" s="1308"/>
      <c r="G786" s="1308"/>
      <c r="H786" s="1308"/>
      <c r="I786" s="1308"/>
      <c r="J786" s="1308"/>
      <c r="K786" s="1308"/>
      <c r="L786" s="1308"/>
      <c r="M786" s="1308"/>
      <c r="N786" s="1308"/>
      <c r="O786" s="1308"/>
      <c r="P786" s="1308"/>
      <c r="Q786" s="1308"/>
      <c r="R786" s="1308"/>
      <c r="S786" s="1308"/>
      <c r="T786" s="1308"/>
      <c r="U786" s="1308"/>
      <c r="V786" s="1308"/>
      <c r="W786" s="1308"/>
      <c r="X786" s="1308"/>
    </row>
    <row r="787">
      <c r="A787" s="836"/>
      <c r="B787" s="1308"/>
      <c r="C787" s="1308"/>
      <c r="D787" s="1308"/>
      <c r="E787" s="1308"/>
      <c r="F787" s="1308"/>
      <c r="G787" s="1308"/>
      <c r="H787" s="1308"/>
      <c r="I787" s="1308"/>
      <c r="J787" s="1308"/>
      <c r="K787" s="1308"/>
      <c r="L787" s="1308"/>
      <c r="M787" s="1308"/>
      <c r="N787" s="1308"/>
      <c r="O787" s="1308"/>
      <c r="P787" s="1308"/>
      <c r="Q787" s="1308"/>
      <c r="R787" s="1308"/>
      <c r="S787" s="1308"/>
      <c r="T787" s="1308"/>
      <c r="U787" s="1308"/>
      <c r="V787" s="1308"/>
      <c r="W787" s="1308"/>
      <c r="X787" s="1308"/>
    </row>
    <row r="788">
      <c r="A788" s="836"/>
      <c r="B788" s="1308"/>
      <c r="C788" s="1308"/>
      <c r="D788" s="1308"/>
      <c r="E788" s="1308"/>
      <c r="F788" s="1308"/>
      <c r="G788" s="1308"/>
      <c r="H788" s="1308"/>
      <c r="I788" s="1308"/>
      <c r="J788" s="1308"/>
      <c r="K788" s="1308"/>
      <c r="L788" s="1308"/>
      <c r="M788" s="1308"/>
      <c r="N788" s="1308"/>
      <c r="O788" s="1308"/>
      <c r="P788" s="1308"/>
      <c r="Q788" s="1308"/>
      <c r="R788" s="1308"/>
      <c r="S788" s="1308"/>
      <c r="T788" s="1308"/>
      <c r="U788" s="1308"/>
      <c r="V788" s="1308"/>
      <c r="W788" s="1308"/>
      <c r="X788" s="1308"/>
    </row>
    <row r="789">
      <c r="A789" s="836"/>
      <c r="B789" s="1308"/>
      <c r="C789" s="1308"/>
      <c r="D789" s="1308"/>
      <c r="E789" s="1308"/>
      <c r="F789" s="1308"/>
      <c r="G789" s="1308"/>
      <c r="H789" s="1308"/>
      <c r="I789" s="1308"/>
      <c r="J789" s="1308"/>
      <c r="K789" s="1308"/>
      <c r="L789" s="1308"/>
      <c r="M789" s="1308"/>
      <c r="N789" s="1308"/>
      <c r="O789" s="1308"/>
      <c r="P789" s="1308"/>
      <c r="Q789" s="1308"/>
      <c r="R789" s="1308"/>
      <c r="S789" s="1308"/>
      <c r="T789" s="1308"/>
      <c r="U789" s="1308"/>
      <c r="V789" s="1308"/>
      <c r="W789" s="1308"/>
      <c r="X789" s="1308"/>
    </row>
    <row r="790">
      <c r="A790" s="836"/>
      <c r="B790" s="1308"/>
      <c r="C790" s="1308"/>
      <c r="D790" s="1308"/>
      <c r="E790" s="1308"/>
      <c r="F790" s="1308"/>
      <c r="G790" s="1308"/>
      <c r="H790" s="1308"/>
      <c r="I790" s="1308"/>
      <c r="J790" s="1308"/>
      <c r="K790" s="1308"/>
      <c r="L790" s="1308"/>
      <c r="M790" s="1308"/>
      <c r="N790" s="1308"/>
      <c r="O790" s="1308"/>
      <c r="P790" s="1308"/>
      <c r="Q790" s="1308"/>
      <c r="R790" s="1308"/>
      <c r="S790" s="1308"/>
      <c r="T790" s="1308"/>
      <c r="U790" s="1308"/>
      <c r="V790" s="1308"/>
      <c r="W790" s="1308"/>
      <c r="X790" s="1308"/>
    </row>
    <row r="791">
      <c r="A791" s="836"/>
      <c r="B791" s="1308"/>
      <c r="C791" s="1308"/>
      <c r="D791" s="1308"/>
      <c r="E791" s="1308"/>
      <c r="F791" s="1308"/>
      <c r="G791" s="1308"/>
      <c r="H791" s="1308"/>
      <c r="I791" s="1308"/>
      <c r="J791" s="1308"/>
      <c r="K791" s="1308"/>
      <c r="L791" s="1308"/>
      <c r="M791" s="1308"/>
      <c r="N791" s="1308"/>
      <c r="O791" s="1308"/>
      <c r="P791" s="1308"/>
      <c r="Q791" s="1308"/>
      <c r="R791" s="1308"/>
      <c r="S791" s="1308"/>
      <c r="T791" s="1308"/>
      <c r="U791" s="1308"/>
      <c r="V791" s="1308"/>
      <c r="W791" s="1308"/>
      <c r="X791" s="1308"/>
    </row>
    <row r="792">
      <c r="A792" s="836"/>
      <c r="B792" s="1308"/>
      <c r="C792" s="1308"/>
      <c r="D792" s="1308"/>
      <c r="E792" s="1308"/>
      <c r="F792" s="1308"/>
      <c r="G792" s="1308"/>
      <c r="H792" s="1308"/>
      <c r="I792" s="1308"/>
      <c r="J792" s="1308"/>
      <c r="K792" s="1308"/>
      <c r="L792" s="1308"/>
      <c r="M792" s="1308"/>
      <c r="N792" s="1308"/>
      <c r="O792" s="1308"/>
      <c r="P792" s="1308"/>
      <c r="Q792" s="1308"/>
      <c r="R792" s="1308"/>
      <c r="S792" s="1308"/>
      <c r="T792" s="1308"/>
      <c r="U792" s="1308"/>
      <c r="V792" s="1308"/>
      <c r="W792" s="1308"/>
      <c r="X792" s="1308"/>
    </row>
    <row r="793">
      <c r="A793" s="836"/>
      <c r="B793" s="1308"/>
      <c r="C793" s="1308"/>
      <c r="D793" s="1308"/>
      <c r="E793" s="1308"/>
      <c r="F793" s="1308"/>
      <c r="G793" s="1308"/>
      <c r="H793" s="1308"/>
      <c r="I793" s="1308"/>
      <c r="J793" s="1308"/>
      <c r="K793" s="1308"/>
      <c r="L793" s="1308"/>
      <c r="M793" s="1308"/>
      <c r="N793" s="1308"/>
      <c r="O793" s="1308"/>
      <c r="P793" s="1308"/>
      <c r="Q793" s="1308"/>
      <c r="R793" s="1308"/>
      <c r="S793" s="1308"/>
      <c r="T793" s="1308"/>
      <c r="U793" s="1308"/>
      <c r="V793" s="1308"/>
      <c r="W793" s="1308"/>
      <c r="X793" s="1308"/>
    </row>
    <row r="794">
      <c r="A794" s="836"/>
      <c r="B794" s="1308"/>
      <c r="C794" s="1308"/>
      <c r="D794" s="1308"/>
      <c r="E794" s="1308"/>
      <c r="F794" s="1308"/>
      <c r="G794" s="1308"/>
      <c r="H794" s="1308"/>
      <c r="I794" s="1308"/>
      <c r="J794" s="1308"/>
      <c r="K794" s="1308"/>
      <c r="L794" s="1308"/>
      <c r="M794" s="1308"/>
      <c r="N794" s="1308"/>
      <c r="O794" s="1308"/>
      <c r="P794" s="1308"/>
      <c r="Q794" s="1308"/>
      <c r="R794" s="1308"/>
      <c r="S794" s="1308"/>
      <c r="T794" s="1308"/>
      <c r="U794" s="1308"/>
      <c r="V794" s="1308"/>
      <c r="W794" s="1308"/>
      <c r="X794" s="1308"/>
    </row>
    <row r="795">
      <c r="A795" s="836"/>
      <c r="B795" s="1308"/>
      <c r="C795" s="1308"/>
      <c r="D795" s="1308"/>
      <c r="E795" s="1308"/>
      <c r="F795" s="1308"/>
      <c r="G795" s="1308"/>
      <c r="H795" s="1308"/>
      <c r="I795" s="1308"/>
      <c r="J795" s="1308"/>
      <c r="K795" s="1308"/>
      <c r="L795" s="1308"/>
      <c r="M795" s="1308"/>
      <c r="N795" s="1308"/>
      <c r="O795" s="1308"/>
      <c r="P795" s="1308"/>
      <c r="Q795" s="1308"/>
      <c r="R795" s="1308"/>
      <c r="S795" s="1308"/>
      <c r="T795" s="1308"/>
      <c r="U795" s="1308"/>
      <c r="V795" s="1308"/>
      <c r="W795" s="1308"/>
      <c r="X795" s="1308"/>
    </row>
    <row r="796">
      <c r="A796" s="836"/>
      <c r="B796" s="1308"/>
      <c r="C796" s="1308"/>
      <c r="D796" s="1308"/>
      <c r="E796" s="1308"/>
      <c r="F796" s="1308"/>
      <c r="G796" s="1308"/>
      <c r="H796" s="1308"/>
      <c r="I796" s="1308"/>
      <c r="J796" s="1308"/>
      <c r="K796" s="1308"/>
      <c r="L796" s="1308"/>
      <c r="M796" s="1308"/>
      <c r="N796" s="1308"/>
      <c r="O796" s="1308"/>
      <c r="P796" s="1308"/>
      <c r="Q796" s="1308"/>
      <c r="R796" s="1308"/>
      <c r="S796" s="1308"/>
      <c r="T796" s="1308"/>
      <c r="U796" s="1308"/>
      <c r="V796" s="1308"/>
      <c r="W796" s="1308"/>
      <c r="X796" s="1308"/>
    </row>
    <row r="797">
      <c r="A797" s="836"/>
      <c r="B797" s="1308"/>
      <c r="C797" s="1308"/>
      <c r="D797" s="1308"/>
      <c r="E797" s="1308"/>
      <c r="F797" s="1308"/>
      <c r="G797" s="1308"/>
      <c r="H797" s="1308"/>
      <c r="I797" s="1308"/>
      <c r="J797" s="1308"/>
      <c r="K797" s="1308"/>
      <c r="L797" s="1308"/>
      <c r="M797" s="1308"/>
      <c r="N797" s="1308"/>
      <c r="O797" s="1308"/>
      <c r="P797" s="1308"/>
      <c r="Q797" s="1308"/>
      <c r="R797" s="1308"/>
      <c r="S797" s="1308"/>
      <c r="T797" s="1308"/>
      <c r="U797" s="1308"/>
      <c r="V797" s="1308"/>
      <c r="W797" s="1308"/>
      <c r="X797" s="1308"/>
    </row>
    <row r="798">
      <c r="A798" s="836"/>
      <c r="B798" s="1308"/>
      <c r="C798" s="1308"/>
      <c r="D798" s="1308"/>
      <c r="E798" s="1308"/>
      <c r="F798" s="1308"/>
      <c r="G798" s="1308"/>
      <c r="H798" s="1308"/>
      <c r="I798" s="1308"/>
      <c r="J798" s="1308"/>
      <c r="K798" s="1308"/>
      <c r="L798" s="1308"/>
      <c r="M798" s="1308"/>
      <c r="N798" s="1308"/>
      <c r="O798" s="1308"/>
      <c r="P798" s="1308"/>
      <c r="Q798" s="1308"/>
      <c r="R798" s="1308"/>
      <c r="S798" s="1308"/>
      <c r="T798" s="1308"/>
      <c r="U798" s="1308"/>
      <c r="V798" s="1308"/>
      <c r="W798" s="1308"/>
      <c r="X798" s="1308"/>
    </row>
    <row r="799">
      <c r="A799" s="836"/>
      <c r="B799" s="1308"/>
      <c r="C799" s="1308"/>
      <c r="D799" s="1308"/>
      <c r="E799" s="1308"/>
      <c r="F799" s="1308"/>
      <c r="G799" s="1308"/>
      <c r="H799" s="1308"/>
      <c r="I799" s="1308"/>
      <c r="J799" s="1308"/>
      <c r="K799" s="1308"/>
      <c r="L799" s="1308"/>
      <c r="M799" s="1308"/>
      <c r="N799" s="1308"/>
      <c r="O799" s="1308"/>
      <c r="P799" s="1308"/>
      <c r="Q799" s="1308"/>
      <c r="R799" s="1308"/>
      <c r="S799" s="1308"/>
      <c r="T799" s="1308"/>
      <c r="U799" s="1308"/>
      <c r="V799" s="1308"/>
      <c r="W799" s="1308"/>
      <c r="X799" s="1308"/>
    </row>
    <row r="800">
      <c r="A800" s="836"/>
      <c r="B800" s="1308"/>
      <c r="C800" s="1308"/>
      <c r="D800" s="1308"/>
      <c r="E800" s="1308"/>
      <c r="F800" s="1308"/>
      <c r="G800" s="1308"/>
      <c r="H800" s="1308"/>
      <c r="I800" s="1308"/>
      <c r="J800" s="1308"/>
      <c r="K800" s="1308"/>
      <c r="L800" s="1308"/>
      <c r="M800" s="1308"/>
      <c r="N800" s="1308"/>
      <c r="O800" s="1308"/>
      <c r="P800" s="1308"/>
      <c r="Q800" s="1308"/>
      <c r="R800" s="1308"/>
      <c r="S800" s="1308"/>
      <c r="T800" s="1308"/>
      <c r="U800" s="1308"/>
      <c r="V800" s="1308"/>
      <c r="W800" s="1308"/>
      <c r="X800" s="1308"/>
    </row>
    <row r="801">
      <c r="A801" s="836"/>
      <c r="B801" s="1308"/>
      <c r="C801" s="1308"/>
      <c r="D801" s="1308"/>
      <c r="E801" s="1308"/>
      <c r="F801" s="1308"/>
      <c r="G801" s="1308"/>
      <c r="H801" s="1308"/>
      <c r="I801" s="1308"/>
      <c r="J801" s="1308"/>
      <c r="K801" s="1308"/>
      <c r="L801" s="1308"/>
      <c r="M801" s="1308"/>
      <c r="N801" s="1308"/>
      <c r="O801" s="1308"/>
      <c r="P801" s="1308"/>
      <c r="Q801" s="1308"/>
      <c r="R801" s="1308"/>
      <c r="S801" s="1308"/>
      <c r="T801" s="1308"/>
      <c r="U801" s="1308"/>
      <c r="V801" s="1308"/>
      <c r="W801" s="1308"/>
      <c r="X801" s="1308"/>
    </row>
    <row r="802">
      <c r="A802" s="836"/>
      <c r="B802" s="1308"/>
      <c r="C802" s="1308"/>
      <c r="D802" s="1308"/>
      <c r="E802" s="1308"/>
      <c r="F802" s="1308"/>
      <c r="G802" s="1308"/>
      <c r="H802" s="1308"/>
      <c r="I802" s="1308"/>
      <c r="J802" s="1308"/>
      <c r="K802" s="1308"/>
      <c r="L802" s="1308"/>
      <c r="M802" s="1308"/>
      <c r="N802" s="1308"/>
      <c r="O802" s="1308"/>
      <c r="P802" s="1308"/>
      <c r="Q802" s="1308"/>
      <c r="R802" s="1308"/>
      <c r="S802" s="1308"/>
      <c r="T802" s="1308"/>
      <c r="U802" s="1308"/>
      <c r="V802" s="1308"/>
      <c r="W802" s="1308"/>
      <c r="X802" s="1308"/>
    </row>
    <row r="803">
      <c r="A803" s="836"/>
      <c r="B803" s="1308"/>
      <c r="C803" s="1308"/>
      <c r="D803" s="1308"/>
      <c r="E803" s="1308"/>
      <c r="F803" s="1308"/>
      <c r="G803" s="1308"/>
      <c r="H803" s="1308"/>
      <c r="I803" s="1308"/>
      <c r="J803" s="1308"/>
      <c r="K803" s="1308"/>
      <c r="L803" s="1308"/>
      <c r="M803" s="1308"/>
      <c r="N803" s="1308"/>
      <c r="O803" s="1308"/>
      <c r="P803" s="1308"/>
      <c r="Q803" s="1308"/>
      <c r="R803" s="1308"/>
      <c r="S803" s="1308"/>
      <c r="T803" s="1308"/>
      <c r="U803" s="1308"/>
      <c r="V803" s="1308"/>
      <c r="W803" s="1308"/>
      <c r="X803" s="1308"/>
    </row>
    <row r="804">
      <c r="A804" s="836"/>
      <c r="B804" s="1308"/>
      <c r="C804" s="1308"/>
      <c r="D804" s="1308"/>
      <c r="E804" s="1308"/>
      <c r="F804" s="1308"/>
      <c r="G804" s="1308"/>
      <c r="H804" s="1308"/>
      <c r="I804" s="1308"/>
      <c r="J804" s="1308"/>
      <c r="K804" s="1308"/>
      <c r="L804" s="1308"/>
      <c r="M804" s="1308"/>
      <c r="N804" s="1308"/>
      <c r="O804" s="1308"/>
      <c r="P804" s="1308"/>
      <c r="Q804" s="1308"/>
      <c r="R804" s="1308"/>
      <c r="S804" s="1308"/>
      <c r="T804" s="1308"/>
      <c r="U804" s="1308"/>
      <c r="V804" s="1308"/>
      <c r="W804" s="1308"/>
      <c r="X804" s="1308"/>
    </row>
    <row r="805">
      <c r="A805" s="836"/>
      <c r="B805" s="1308"/>
      <c r="C805" s="1308"/>
      <c r="D805" s="1308"/>
      <c r="E805" s="1308"/>
      <c r="F805" s="1308"/>
      <c r="G805" s="1308"/>
      <c r="H805" s="1308"/>
      <c r="I805" s="1308"/>
      <c r="J805" s="1308"/>
      <c r="K805" s="1308"/>
      <c r="L805" s="1308"/>
      <c r="M805" s="1308"/>
      <c r="N805" s="1308"/>
      <c r="O805" s="1308"/>
      <c r="P805" s="1308"/>
      <c r="Q805" s="1308"/>
      <c r="R805" s="1308"/>
      <c r="S805" s="1308"/>
      <c r="T805" s="1308"/>
      <c r="U805" s="1308"/>
      <c r="V805" s="1308"/>
      <c r="W805" s="1308"/>
      <c r="X805" s="1308"/>
    </row>
    <row r="806">
      <c r="A806" s="836"/>
      <c r="B806" s="1308"/>
      <c r="C806" s="1308"/>
      <c r="D806" s="1308"/>
      <c r="E806" s="1308"/>
      <c r="F806" s="1308"/>
      <c r="G806" s="1308"/>
      <c r="H806" s="1308"/>
      <c r="I806" s="1308"/>
      <c r="J806" s="1308"/>
      <c r="K806" s="1308"/>
      <c r="L806" s="1308"/>
      <c r="M806" s="1308"/>
      <c r="N806" s="1308"/>
      <c r="O806" s="1308"/>
      <c r="P806" s="1308"/>
      <c r="Q806" s="1308"/>
      <c r="R806" s="1308"/>
      <c r="S806" s="1308"/>
      <c r="T806" s="1308"/>
      <c r="U806" s="1308"/>
      <c r="V806" s="1308"/>
      <c r="W806" s="1308"/>
      <c r="X806" s="1308"/>
    </row>
    <row r="807">
      <c r="A807" s="836"/>
      <c r="B807" s="1308"/>
      <c r="C807" s="1308"/>
      <c r="D807" s="1308"/>
      <c r="E807" s="1308"/>
      <c r="F807" s="1308"/>
      <c r="G807" s="1308"/>
      <c r="H807" s="1308"/>
      <c r="I807" s="1308"/>
      <c r="J807" s="1308"/>
      <c r="K807" s="1308"/>
      <c r="L807" s="1308"/>
      <c r="M807" s="1308"/>
      <c r="N807" s="1308"/>
      <c r="O807" s="1308"/>
      <c r="P807" s="1308"/>
      <c r="Q807" s="1308"/>
      <c r="R807" s="1308"/>
      <c r="S807" s="1308"/>
      <c r="T807" s="1308"/>
      <c r="U807" s="1308"/>
      <c r="V807" s="1308"/>
      <c r="W807" s="1308"/>
      <c r="X807" s="1308"/>
    </row>
    <row r="808">
      <c r="A808" s="836"/>
      <c r="B808" s="1308"/>
      <c r="C808" s="1308"/>
      <c r="D808" s="1308"/>
      <c r="E808" s="1308"/>
      <c r="F808" s="1308"/>
      <c r="G808" s="1308"/>
      <c r="H808" s="1308"/>
      <c r="I808" s="1308"/>
      <c r="J808" s="1308"/>
      <c r="K808" s="1308"/>
      <c r="L808" s="1308"/>
      <c r="M808" s="1308"/>
      <c r="N808" s="1308"/>
      <c r="O808" s="1308"/>
      <c r="P808" s="1308"/>
      <c r="Q808" s="1308"/>
      <c r="R808" s="1308"/>
      <c r="S808" s="1308"/>
      <c r="T808" s="1308"/>
      <c r="U808" s="1308"/>
      <c r="V808" s="1308"/>
      <c r="W808" s="1308"/>
      <c r="X808" s="1308"/>
    </row>
    <row r="809">
      <c r="A809" s="836"/>
      <c r="B809" s="1308"/>
      <c r="C809" s="1308"/>
      <c r="D809" s="1308"/>
      <c r="E809" s="1308"/>
      <c r="F809" s="1308"/>
      <c r="G809" s="1308"/>
      <c r="H809" s="1308"/>
      <c r="I809" s="1308"/>
      <c r="J809" s="1308"/>
      <c r="K809" s="1308"/>
      <c r="L809" s="1308"/>
      <c r="M809" s="1308"/>
      <c r="N809" s="1308"/>
      <c r="O809" s="1308"/>
      <c r="P809" s="1308"/>
      <c r="Q809" s="1308"/>
      <c r="R809" s="1308"/>
      <c r="S809" s="1308"/>
      <c r="T809" s="1308"/>
      <c r="U809" s="1308"/>
      <c r="V809" s="1308"/>
      <c r="W809" s="1308"/>
      <c r="X809" s="1308"/>
    </row>
    <row r="810">
      <c r="A810" s="836"/>
      <c r="B810" s="1308"/>
      <c r="C810" s="1308"/>
      <c r="D810" s="1308"/>
      <c r="E810" s="1308"/>
      <c r="F810" s="1308"/>
      <c r="G810" s="1308"/>
      <c r="H810" s="1308"/>
      <c r="I810" s="1308"/>
      <c r="J810" s="1308"/>
      <c r="K810" s="1308"/>
      <c r="L810" s="1308"/>
      <c r="M810" s="1308"/>
      <c r="N810" s="1308"/>
      <c r="O810" s="1308"/>
      <c r="P810" s="1308"/>
      <c r="Q810" s="1308"/>
      <c r="R810" s="1308"/>
      <c r="S810" s="1308"/>
      <c r="T810" s="1308"/>
      <c r="U810" s="1308"/>
      <c r="V810" s="1308"/>
      <c r="W810" s="1308"/>
      <c r="X810" s="1308"/>
    </row>
    <row r="811">
      <c r="A811" s="836"/>
      <c r="B811" s="1308"/>
      <c r="C811" s="1308"/>
      <c r="D811" s="1308"/>
      <c r="E811" s="1308"/>
      <c r="F811" s="1308"/>
      <c r="G811" s="1308"/>
      <c r="H811" s="1308"/>
      <c r="I811" s="1308"/>
      <c r="J811" s="1308"/>
      <c r="K811" s="1308"/>
      <c r="L811" s="1308"/>
      <c r="M811" s="1308"/>
      <c r="N811" s="1308"/>
      <c r="O811" s="1308"/>
      <c r="P811" s="1308"/>
      <c r="Q811" s="1308"/>
      <c r="R811" s="1308"/>
      <c r="S811" s="1308"/>
      <c r="T811" s="1308"/>
      <c r="U811" s="1308"/>
      <c r="V811" s="1308"/>
      <c r="W811" s="1308"/>
      <c r="X811" s="1308"/>
    </row>
    <row r="812">
      <c r="A812" s="836"/>
      <c r="B812" s="1308"/>
      <c r="C812" s="1308"/>
      <c r="D812" s="1308"/>
      <c r="E812" s="1308"/>
      <c r="F812" s="1308"/>
      <c r="G812" s="1308"/>
      <c r="H812" s="1308"/>
      <c r="I812" s="1308"/>
      <c r="J812" s="1308"/>
      <c r="K812" s="1308"/>
      <c r="L812" s="1308"/>
      <c r="M812" s="1308"/>
      <c r="N812" s="1308"/>
      <c r="O812" s="1308"/>
      <c r="P812" s="1308"/>
      <c r="Q812" s="1308"/>
      <c r="R812" s="1308"/>
      <c r="S812" s="1308"/>
      <c r="T812" s="1308"/>
      <c r="U812" s="1308"/>
      <c r="V812" s="1308"/>
      <c r="W812" s="1308"/>
      <c r="X812" s="1308"/>
    </row>
    <row r="813">
      <c r="A813" s="836"/>
      <c r="B813" s="1308"/>
      <c r="C813" s="1308"/>
      <c r="D813" s="1308"/>
      <c r="E813" s="1308"/>
      <c r="F813" s="1308"/>
      <c r="G813" s="1308"/>
      <c r="H813" s="1308"/>
      <c r="I813" s="1308"/>
      <c r="J813" s="1308"/>
      <c r="K813" s="1308"/>
      <c r="L813" s="1308"/>
      <c r="M813" s="1308"/>
      <c r="N813" s="1308"/>
      <c r="O813" s="1308"/>
      <c r="P813" s="1308"/>
      <c r="Q813" s="1308"/>
      <c r="R813" s="1308"/>
      <c r="S813" s="1308"/>
      <c r="T813" s="1308"/>
      <c r="U813" s="1308"/>
      <c r="V813" s="1308"/>
      <c r="W813" s="1308"/>
      <c r="X813" s="1308"/>
    </row>
    <row r="814">
      <c r="A814" s="836"/>
      <c r="B814" s="1308"/>
      <c r="C814" s="1308"/>
      <c r="D814" s="1308"/>
      <c r="E814" s="1308"/>
      <c r="F814" s="1308"/>
      <c r="G814" s="1308"/>
      <c r="H814" s="1308"/>
      <c r="I814" s="1308"/>
      <c r="J814" s="1308"/>
      <c r="K814" s="1308"/>
      <c r="L814" s="1308"/>
      <c r="M814" s="1308"/>
      <c r="N814" s="1308"/>
      <c r="O814" s="1308"/>
      <c r="P814" s="1308"/>
      <c r="Q814" s="1308"/>
      <c r="R814" s="1308"/>
      <c r="S814" s="1308"/>
      <c r="T814" s="1308"/>
      <c r="U814" s="1308"/>
      <c r="V814" s="1308"/>
      <c r="W814" s="1308"/>
      <c r="X814" s="1308"/>
    </row>
    <row r="815">
      <c r="A815" s="836"/>
      <c r="B815" s="1308"/>
      <c r="C815" s="1308"/>
      <c r="D815" s="1308"/>
      <c r="E815" s="1308"/>
      <c r="F815" s="1308"/>
      <c r="G815" s="1308"/>
      <c r="H815" s="1308"/>
      <c r="I815" s="1308"/>
      <c r="J815" s="1308"/>
      <c r="K815" s="1308"/>
      <c r="L815" s="1308"/>
      <c r="M815" s="1308"/>
      <c r="N815" s="1308"/>
      <c r="O815" s="1308"/>
      <c r="P815" s="1308"/>
      <c r="Q815" s="1308"/>
      <c r="R815" s="1308"/>
      <c r="S815" s="1308"/>
      <c r="T815" s="1308"/>
      <c r="U815" s="1308"/>
      <c r="V815" s="1308"/>
      <c r="W815" s="1308"/>
      <c r="X815" s="1308"/>
    </row>
    <row r="816">
      <c r="A816" s="836"/>
      <c r="B816" s="1308"/>
      <c r="C816" s="1308"/>
      <c r="D816" s="1308"/>
      <c r="E816" s="1308"/>
      <c r="F816" s="1308"/>
      <c r="G816" s="1308"/>
      <c r="H816" s="1308"/>
      <c r="I816" s="1308"/>
      <c r="J816" s="1308"/>
      <c r="K816" s="1308"/>
      <c r="L816" s="1308"/>
      <c r="M816" s="1308"/>
      <c r="N816" s="1308"/>
      <c r="O816" s="1308"/>
      <c r="P816" s="1308"/>
      <c r="Q816" s="1308"/>
      <c r="R816" s="1308"/>
      <c r="S816" s="1308"/>
      <c r="T816" s="1308"/>
      <c r="U816" s="1308"/>
      <c r="V816" s="1308"/>
      <c r="W816" s="1308"/>
      <c r="X816" s="1308"/>
    </row>
    <row r="817">
      <c r="A817" s="836"/>
      <c r="B817" s="1308"/>
      <c r="C817" s="1308"/>
      <c r="D817" s="1308"/>
      <c r="E817" s="1308"/>
      <c r="F817" s="1308"/>
      <c r="G817" s="1308"/>
      <c r="H817" s="1308"/>
      <c r="I817" s="1308"/>
      <c r="J817" s="1308"/>
      <c r="K817" s="1308"/>
      <c r="L817" s="1308"/>
      <c r="M817" s="1308"/>
      <c r="N817" s="1308"/>
      <c r="O817" s="1308"/>
      <c r="P817" s="1308"/>
      <c r="Q817" s="1308"/>
      <c r="R817" s="1308"/>
      <c r="S817" s="1308"/>
      <c r="T817" s="1308"/>
      <c r="U817" s="1308"/>
      <c r="V817" s="1308"/>
      <c r="W817" s="1308"/>
      <c r="X817" s="1308"/>
    </row>
    <row r="818">
      <c r="A818" s="836"/>
      <c r="B818" s="1308"/>
      <c r="C818" s="1308"/>
      <c r="D818" s="1308"/>
      <c r="E818" s="1308"/>
      <c r="F818" s="1308"/>
      <c r="G818" s="1308"/>
      <c r="H818" s="1308"/>
      <c r="I818" s="1308"/>
      <c r="J818" s="1308"/>
      <c r="K818" s="1308"/>
      <c r="L818" s="1308"/>
      <c r="M818" s="1308"/>
      <c r="N818" s="1308"/>
      <c r="O818" s="1308"/>
      <c r="P818" s="1308"/>
      <c r="Q818" s="1308"/>
      <c r="R818" s="1308"/>
      <c r="S818" s="1308"/>
      <c r="T818" s="1308"/>
      <c r="U818" s="1308"/>
      <c r="V818" s="1308"/>
      <c r="W818" s="1308"/>
      <c r="X818" s="1308"/>
    </row>
    <row r="819">
      <c r="A819" s="836"/>
      <c r="B819" s="1308"/>
      <c r="C819" s="1308"/>
      <c r="D819" s="1308"/>
      <c r="E819" s="1308"/>
      <c r="F819" s="1308"/>
      <c r="G819" s="1308"/>
      <c r="H819" s="1308"/>
      <c r="I819" s="1308"/>
      <c r="J819" s="1308"/>
      <c r="K819" s="1308"/>
      <c r="L819" s="1308"/>
      <c r="M819" s="1308"/>
      <c r="N819" s="1308"/>
      <c r="O819" s="1308"/>
      <c r="P819" s="1308"/>
      <c r="Q819" s="1308"/>
      <c r="R819" s="1308"/>
      <c r="S819" s="1308"/>
      <c r="T819" s="1308"/>
      <c r="U819" s="1308"/>
      <c r="V819" s="1308"/>
      <c r="W819" s="1308"/>
      <c r="X819" s="1308"/>
    </row>
    <row r="820">
      <c r="A820" s="836"/>
      <c r="B820" s="1308"/>
      <c r="C820" s="1308"/>
      <c r="D820" s="1308"/>
      <c r="E820" s="1308"/>
      <c r="F820" s="1308"/>
      <c r="G820" s="1308"/>
      <c r="H820" s="1308"/>
      <c r="I820" s="1308"/>
      <c r="J820" s="1308"/>
      <c r="K820" s="1308"/>
      <c r="L820" s="1308"/>
      <c r="M820" s="1308"/>
      <c r="N820" s="1308"/>
      <c r="O820" s="1308"/>
      <c r="P820" s="1308"/>
      <c r="Q820" s="1308"/>
      <c r="R820" s="1308"/>
      <c r="S820" s="1308"/>
      <c r="T820" s="1308"/>
      <c r="U820" s="1308"/>
      <c r="V820" s="1308"/>
      <c r="W820" s="1308"/>
      <c r="X820" s="1308"/>
    </row>
    <row r="821">
      <c r="A821" s="836"/>
      <c r="B821" s="1308"/>
      <c r="C821" s="1308"/>
      <c r="D821" s="1308"/>
      <c r="E821" s="1308"/>
      <c r="F821" s="1308"/>
      <c r="G821" s="1308"/>
      <c r="H821" s="1308"/>
      <c r="I821" s="1308"/>
      <c r="J821" s="1308"/>
      <c r="K821" s="1308"/>
      <c r="L821" s="1308"/>
      <c r="M821" s="1308"/>
      <c r="N821" s="1308"/>
      <c r="O821" s="1308"/>
      <c r="P821" s="1308"/>
      <c r="Q821" s="1308"/>
      <c r="R821" s="1308"/>
      <c r="S821" s="1308"/>
      <c r="T821" s="1308"/>
      <c r="U821" s="1308"/>
      <c r="V821" s="1308"/>
      <c r="W821" s="1308"/>
      <c r="X821" s="1308"/>
    </row>
    <row r="822">
      <c r="A822" s="836"/>
      <c r="B822" s="1308"/>
      <c r="C822" s="1308"/>
      <c r="D822" s="1308"/>
      <c r="E822" s="1308"/>
      <c r="F822" s="1308"/>
      <c r="G822" s="1308"/>
      <c r="H822" s="1308"/>
      <c r="I822" s="1308"/>
      <c r="J822" s="1308"/>
      <c r="K822" s="1308"/>
      <c r="L822" s="1308"/>
      <c r="M822" s="1308"/>
      <c r="N822" s="1308"/>
      <c r="O822" s="1308"/>
      <c r="P822" s="1308"/>
      <c r="Q822" s="1308"/>
      <c r="R822" s="1308"/>
      <c r="S822" s="1308"/>
      <c r="T822" s="1308"/>
      <c r="U822" s="1308"/>
      <c r="V822" s="1308"/>
      <c r="W822" s="1308"/>
      <c r="X822" s="1308"/>
    </row>
    <row r="823">
      <c r="A823" s="836"/>
      <c r="B823" s="1308"/>
      <c r="C823" s="1308"/>
      <c r="D823" s="1308"/>
      <c r="E823" s="1308"/>
      <c r="F823" s="1308"/>
      <c r="G823" s="1308"/>
      <c r="H823" s="1308"/>
      <c r="I823" s="1308"/>
      <c r="J823" s="1308"/>
      <c r="K823" s="1308"/>
      <c r="L823" s="1308"/>
      <c r="M823" s="1308"/>
      <c r="N823" s="1308"/>
      <c r="O823" s="1308"/>
      <c r="P823" s="1308"/>
      <c r="Q823" s="1308"/>
      <c r="R823" s="1308"/>
      <c r="S823" s="1308"/>
      <c r="T823" s="1308"/>
      <c r="U823" s="1308"/>
      <c r="V823" s="1308"/>
      <c r="W823" s="1308"/>
      <c r="X823" s="1308"/>
    </row>
    <row r="824">
      <c r="A824" s="836"/>
      <c r="B824" s="1308"/>
      <c r="C824" s="1308"/>
      <c r="D824" s="1308"/>
      <c r="E824" s="1308"/>
      <c r="F824" s="1308"/>
      <c r="G824" s="1308"/>
      <c r="H824" s="1308"/>
      <c r="I824" s="1308"/>
      <c r="J824" s="1308"/>
      <c r="K824" s="1308"/>
      <c r="L824" s="1308"/>
      <c r="M824" s="1308"/>
      <c r="N824" s="1308"/>
      <c r="O824" s="1308"/>
      <c r="P824" s="1308"/>
      <c r="Q824" s="1308"/>
      <c r="R824" s="1308"/>
      <c r="S824" s="1308"/>
      <c r="T824" s="1308"/>
      <c r="U824" s="1308"/>
      <c r="V824" s="1308"/>
      <c r="W824" s="1308"/>
      <c r="X824" s="1308"/>
    </row>
    <row r="825">
      <c r="A825" s="836"/>
      <c r="B825" s="1308"/>
      <c r="C825" s="1308"/>
      <c r="D825" s="1308"/>
      <c r="E825" s="1308"/>
      <c r="F825" s="1308"/>
      <c r="G825" s="1308"/>
      <c r="H825" s="1308"/>
      <c r="I825" s="1308"/>
      <c r="J825" s="1308"/>
      <c r="K825" s="1308"/>
      <c r="L825" s="1308"/>
      <c r="M825" s="1308"/>
      <c r="N825" s="1308"/>
      <c r="O825" s="1308"/>
      <c r="P825" s="1308"/>
      <c r="Q825" s="1308"/>
      <c r="R825" s="1308"/>
      <c r="S825" s="1308"/>
      <c r="T825" s="1308"/>
      <c r="U825" s="1308"/>
      <c r="V825" s="1308"/>
      <c r="W825" s="1308"/>
      <c r="X825" s="1308"/>
    </row>
    <row r="826">
      <c r="A826" s="836"/>
      <c r="B826" s="1308"/>
      <c r="C826" s="1308"/>
      <c r="D826" s="1308"/>
      <c r="E826" s="1308"/>
      <c r="F826" s="1308"/>
      <c r="G826" s="1308"/>
      <c r="H826" s="1308"/>
      <c r="I826" s="1308"/>
      <c r="J826" s="1308"/>
      <c r="K826" s="1308"/>
      <c r="L826" s="1308"/>
      <c r="M826" s="1308"/>
      <c r="N826" s="1308"/>
      <c r="O826" s="1308"/>
      <c r="P826" s="1308"/>
      <c r="Q826" s="1308"/>
      <c r="R826" s="1308"/>
      <c r="S826" s="1308"/>
      <c r="T826" s="1308"/>
      <c r="U826" s="1308"/>
      <c r="V826" s="1308"/>
      <c r="W826" s="1308"/>
      <c r="X826" s="1308"/>
    </row>
    <row r="827">
      <c r="A827" s="836"/>
      <c r="B827" s="1308"/>
      <c r="C827" s="1308"/>
      <c r="D827" s="1308"/>
      <c r="E827" s="1308"/>
      <c r="F827" s="1308"/>
      <c r="G827" s="1308"/>
      <c r="H827" s="1308"/>
      <c r="I827" s="1308"/>
      <c r="J827" s="1308"/>
      <c r="K827" s="1308"/>
      <c r="L827" s="1308"/>
      <c r="M827" s="1308"/>
      <c r="N827" s="1308"/>
      <c r="O827" s="1308"/>
      <c r="P827" s="1308"/>
      <c r="Q827" s="1308"/>
      <c r="R827" s="1308"/>
      <c r="S827" s="1308"/>
      <c r="T827" s="1308"/>
      <c r="U827" s="1308"/>
      <c r="V827" s="1308"/>
      <c r="W827" s="1308"/>
      <c r="X827" s="1308"/>
    </row>
    <row r="828">
      <c r="A828" s="836"/>
      <c r="B828" s="1308"/>
      <c r="C828" s="1308"/>
      <c r="D828" s="1308"/>
      <c r="E828" s="1308"/>
      <c r="F828" s="1308"/>
      <c r="G828" s="1308"/>
      <c r="H828" s="1308"/>
      <c r="I828" s="1308"/>
      <c r="J828" s="1308"/>
      <c r="K828" s="1308"/>
      <c r="L828" s="1308"/>
      <c r="M828" s="1308"/>
      <c r="N828" s="1308"/>
      <c r="O828" s="1308"/>
      <c r="P828" s="1308"/>
      <c r="Q828" s="1308"/>
      <c r="R828" s="1308"/>
      <c r="S828" s="1308"/>
      <c r="T828" s="1308"/>
      <c r="U828" s="1308"/>
      <c r="V828" s="1308"/>
      <c r="W828" s="1308"/>
      <c r="X828" s="1308"/>
    </row>
    <row r="829">
      <c r="A829" s="836"/>
      <c r="B829" s="1308"/>
      <c r="C829" s="1308"/>
      <c r="D829" s="1308"/>
      <c r="E829" s="1308"/>
      <c r="F829" s="1308"/>
      <c r="G829" s="1308"/>
      <c r="H829" s="1308"/>
      <c r="I829" s="1308"/>
      <c r="J829" s="1308"/>
      <c r="K829" s="1308"/>
      <c r="L829" s="1308"/>
      <c r="M829" s="1308"/>
      <c r="N829" s="1308"/>
      <c r="O829" s="1308"/>
      <c r="P829" s="1308"/>
      <c r="Q829" s="1308"/>
      <c r="R829" s="1308"/>
      <c r="S829" s="1308"/>
      <c r="T829" s="1308"/>
      <c r="U829" s="1308"/>
      <c r="V829" s="1308"/>
      <c r="W829" s="1308"/>
      <c r="X829" s="1308"/>
    </row>
    <row r="830">
      <c r="A830" s="836"/>
      <c r="B830" s="1308"/>
      <c r="C830" s="1308"/>
      <c r="D830" s="1308"/>
      <c r="E830" s="1308"/>
      <c r="F830" s="1308"/>
      <c r="G830" s="1308"/>
      <c r="H830" s="1308"/>
      <c r="I830" s="1308"/>
      <c r="J830" s="1308"/>
      <c r="K830" s="1308"/>
      <c r="L830" s="1308"/>
      <c r="M830" s="1308"/>
      <c r="N830" s="1308"/>
      <c r="O830" s="1308"/>
      <c r="P830" s="1308"/>
      <c r="Q830" s="1308"/>
      <c r="R830" s="1308"/>
      <c r="S830" s="1308"/>
      <c r="T830" s="1308"/>
      <c r="U830" s="1308"/>
      <c r="V830" s="1308"/>
      <c r="W830" s="1308"/>
      <c r="X830" s="1308"/>
    </row>
    <row r="831">
      <c r="A831" s="836"/>
      <c r="B831" s="1308"/>
      <c r="C831" s="1308"/>
      <c r="D831" s="1308"/>
      <c r="E831" s="1308"/>
      <c r="F831" s="1308"/>
      <c r="G831" s="1308"/>
      <c r="H831" s="1308"/>
      <c r="I831" s="1308"/>
      <c r="J831" s="1308"/>
      <c r="K831" s="1308"/>
      <c r="L831" s="1308"/>
      <c r="M831" s="1308"/>
      <c r="N831" s="1308"/>
      <c r="O831" s="1308"/>
      <c r="P831" s="1308"/>
      <c r="Q831" s="1308"/>
      <c r="R831" s="1308"/>
      <c r="S831" s="1308"/>
      <c r="T831" s="1308"/>
      <c r="U831" s="1308"/>
      <c r="V831" s="1308"/>
      <c r="W831" s="1308"/>
      <c r="X831" s="1308"/>
    </row>
    <row r="832">
      <c r="A832" s="836"/>
      <c r="B832" s="1308"/>
      <c r="C832" s="1308"/>
      <c r="D832" s="1308"/>
      <c r="E832" s="1308"/>
      <c r="F832" s="1308"/>
      <c r="G832" s="1308"/>
      <c r="H832" s="1308"/>
      <c r="I832" s="1308"/>
      <c r="J832" s="1308"/>
      <c r="K832" s="1308"/>
      <c r="L832" s="1308"/>
      <c r="M832" s="1308"/>
      <c r="N832" s="1308"/>
      <c r="O832" s="1308"/>
      <c r="P832" s="1308"/>
      <c r="Q832" s="1308"/>
      <c r="R832" s="1308"/>
      <c r="S832" s="1308"/>
      <c r="T832" s="1308"/>
      <c r="U832" s="1308"/>
      <c r="V832" s="1308"/>
      <c r="W832" s="1308"/>
      <c r="X832" s="1308"/>
    </row>
    <row r="833">
      <c r="A833" s="836"/>
      <c r="B833" s="1308"/>
      <c r="C833" s="1308"/>
      <c r="D833" s="1308"/>
      <c r="E833" s="1308"/>
      <c r="F833" s="1308"/>
      <c r="G833" s="1308"/>
      <c r="H833" s="1308"/>
      <c r="I833" s="1308"/>
      <c r="J833" s="1308"/>
      <c r="K833" s="1308"/>
      <c r="L833" s="1308"/>
      <c r="M833" s="1308"/>
      <c r="N833" s="1308"/>
      <c r="O833" s="1308"/>
      <c r="P833" s="1308"/>
      <c r="Q833" s="1308"/>
      <c r="R833" s="1308"/>
      <c r="S833" s="1308"/>
      <c r="T833" s="1308"/>
      <c r="U833" s="1308"/>
      <c r="V833" s="1308"/>
      <c r="W833" s="1308"/>
      <c r="X833" s="1308"/>
    </row>
    <row r="834">
      <c r="A834" s="836"/>
      <c r="B834" s="1308"/>
      <c r="C834" s="1308"/>
      <c r="D834" s="1308"/>
      <c r="E834" s="1308"/>
      <c r="F834" s="1308"/>
      <c r="G834" s="1308"/>
      <c r="H834" s="1308"/>
      <c r="I834" s="1308"/>
      <c r="J834" s="1308"/>
      <c r="K834" s="1308"/>
      <c r="L834" s="1308"/>
      <c r="M834" s="1308"/>
      <c r="N834" s="1308"/>
      <c r="O834" s="1308"/>
      <c r="P834" s="1308"/>
      <c r="Q834" s="1308"/>
      <c r="R834" s="1308"/>
      <c r="S834" s="1308"/>
      <c r="T834" s="1308"/>
      <c r="U834" s="1308"/>
      <c r="V834" s="1308"/>
      <c r="W834" s="1308"/>
      <c r="X834" s="1308"/>
    </row>
    <row r="835">
      <c r="A835" s="836"/>
      <c r="B835" s="1308"/>
      <c r="C835" s="1308"/>
      <c r="D835" s="1308"/>
      <c r="E835" s="1308"/>
      <c r="F835" s="1308"/>
      <c r="G835" s="1308"/>
      <c r="H835" s="1308"/>
      <c r="I835" s="1308"/>
      <c r="J835" s="1308"/>
      <c r="K835" s="1308"/>
      <c r="L835" s="1308"/>
      <c r="M835" s="1308"/>
      <c r="N835" s="1308"/>
      <c r="O835" s="1308"/>
      <c r="P835" s="1308"/>
      <c r="Q835" s="1308"/>
      <c r="R835" s="1308"/>
      <c r="S835" s="1308"/>
      <c r="T835" s="1308"/>
      <c r="U835" s="1308"/>
      <c r="V835" s="1308"/>
      <c r="W835" s="1308"/>
      <c r="X835" s="1308"/>
    </row>
    <row r="836">
      <c r="A836" s="836"/>
      <c r="B836" s="1308"/>
      <c r="C836" s="1308"/>
      <c r="D836" s="1308"/>
      <c r="E836" s="1308"/>
      <c r="F836" s="1308"/>
      <c r="G836" s="1308"/>
      <c r="H836" s="1308"/>
      <c r="I836" s="1308"/>
      <c r="J836" s="1308"/>
      <c r="K836" s="1308"/>
      <c r="L836" s="1308"/>
      <c r="M836" s="1308"/>
      <c r="N836" s="1308"/>
      <c r="O836" s="1308"/>
      <c r="P836" s="1308"/>
      <c r="Q836" s="1308"/>
      <c r="R836" s="1308"/>
      <c r="S836" s="1308"/>
      <c r="T836" s="1308"/>
      <c r="U836" s="1308"/>
      <c r="V836" s="1308"/>
      <c r="W836" s="1308"/>
      <c r="X836" s="1308"/>
    </row>
    <row r="837">
      <c r="A837" s="836"/>
      <c r="B837" s="1308"/>
      <c r="C837" s="1308"/>
      <c r="D837" s="1308"/>
      <c r="E837" s="1308"/>
      <c r="F837" s="1308"/>
      <c r="G837" s="1308"/>
      <c r="H837" s="1308"/>
      <c r="I837" s="1308"/>
      <c r="J837" s="1308"/>
      <c r="K837" s="1308"/>
      <c r="L837" s="1308"/>
      <c r="M837" s="1308"/>
      <c r="N837" s="1308"/>
      <c r="O837" s="1308"/>
      <c r="P837" s="1308"/>
      <c r="Q837" s="1308"/>
      <c r="R837" s="1308"/>
      <c r="S837" s="1308"/>
      <c r="T837" s="1308"/>
      <c r="U837" s="1308"/>
      <c r="V837" s="1308"/>
      <c r="W837" s="1308"/>
      <c r="X837" s="1308"/>
    </row>
    <row r="838">
      <c r="A838" s="836"/>
      <c r="B838" s="1308"/>
      <c r="C838" s="1308"/>
      <c r="D838" s="1308"/>
      <c r="E838" s="1308"/>
      <c r="F838" s="1308"/>
      <c r="G838" s="1308"/>
      <c r="H838" s="1308"/>
      <c r="I838" s="1308"/>
      <c r="J838" s="1308"/>
      <c r="K838" s="1308"/>
      <c r="L838" s="1308"/>
      <c r="M838" s="1308"/>
      <c r="N838" s="1308"/>
      <c r="O838" s="1308"/>
      <c r="P838" s="1308"/>
      <c r="Q838" s="1308"/>
      <c r="R838" s="1308"/>
      <c r="S838" s="1308"/>
      <c r="T838" s="1308"/>
      <c r="U838" s="1308"/>
      <c r="V838" s="1308"/>
      <c r="W838" s="1308"/>
      <c r="X838" s="1308"/>
    </row>
    <row r="839">
      <c r="A839" s="836"/>
      <c r="B839" s="1308"/>
      <c r="C839" s="1308"/>
      <c r="D839" s="1308"/>
      <c r="E839" s="1308"/>
      <c r="F839" s="1308"/>
      <c r="G839" s="1308"/>
      <c r="H839" s="1308"/>
      <c r="I839" s="1308"/>
      <c r="J839" s="1308"/>
      <c r="K839" s="1308"/>
      <c r="L839" s="1308"/>
      <c r="M839" s="1308"/>
      <c r="N839" s="1308"/>
      <c r="O839" s="1308"/>
      <c r="P839" s="1308"/>
      <c r="Q839" s="1308"/>
      <c r="R839" s="1308"/>
      <c r="S839" s="1308"/>
      <c r="T839" s="1308"/>
      <c r="U839" s="1308"/>
      <c r="V839" s="1308"/>
      <c r="W839" s="1308"/>
      <c r="X839" s="1308"/>
    </row>
    <row r="840">
      <c r="A840" s="836"/>
      <c r="B840" s="1308"/>
      <c r="C840" s="1308"/>
      <c r="D840" s="1308"/>
      <c r="E840" s="1308"/>
      <c r="F840" s="1308"/>
      <c r="G840" s="1308"/>
      <c r="H840" s="1308"/>
      <c r="I840" s="1308"/>
      <c r="J840" s="1308"/>
      <c r="K840" s="1308"/>
      <c r="L840" s="1308"/>
      <c r="M840" s="1308"/>
      <c r="N840" s="1308"/>
      <c r="O840" s="1308"/>
      <c r="P840" s="1308"/>
      <c r="Q840" s="1308"/>
      <c r="R840" s="1308"/>
      <c r="S840" s="1308"/>
      <c r="T840" s="1308"/>
      <c r="U840" s="1308"/>
      <c r="V840" s="1308"/>
      <c r="W840" s="1308"/>
      <c r="X840" s="1308"/>
    </row>
    <row r="841">
      <c r="A841" s="836"/>
      <c r="B841" s="1308"/>
      <c r="C841" s="1308"/>
      <c r="D841" s="1308"/>
      <c r="E841" s="1308"/>
      <c r="F841" s="1308"/>
      <c r="G841" s="1308"/>
      <c r="H841" s="1308"/>
      <c r="I841" s="1308"/>
      <c r="J841" s="1308"/>
      <c r="K841" s="1308"/>
      <c r="L841" s="1308"/>
      <c r="M841" s="1308"/>
      <c r="N841" s="1308"/>
      <c r="O841" s="1308"/>
      <c r="P841" s="1308"/>
      <c r="Q841" s="1308"/>
      <c r="R841" s="1308"/>
      <c r="S841" s="1308"/>
      <c r="T841" s="1308"/>
      <c r="U841" s="1308"/>
      <c r="V841" s="1308"/>
      <c r="W841" s="1308"/>
      <c r="X841" s="1308"/>
    </row>
    <row r="842">
      <c r="A842" s="836"/>
      <c r="B842" s="1308"/>
      <c r="C842" s="1308"/>
      <c r="D842" s="1308"/>
      <c r="E842" s="1308"/>
      <c r="F842" s="1308"/>
      <c r="G842" s="1308"/>
      <c r="H842" s="1308"/>
      <c r="I842" s="1308"/>
      <c r="J842" s="1308"/>
      <c r="K842" s="1308"/>
      <c r="L842" s="1308"/>
      <c r="M842" s="1308"/>
      <c r="N842" s="1308"/>
      <c r="O842" s="1308"/>
      <c r="P842" s="1308"/>
      <c r="Q842" s="1308"/>
      <c r="R842" s="1308"/>
      <c r="S842" s="1308"/>
      <c r="T842" s="1308"/>
      <c r="U842" s="1308"/>
      <c r="V842" s="1308"/>
      <c r="W842" s="1308"/>
      <c r="X842" s="1308"/>
    </row>
    <row r="843">
      <c r="A843" s="836"/>
      <c r="B843" s="1308"/>
      <c r="C843" s="1308"/>
      <c r="D843" s="1308"/>
      <c r="E843" s="1308"/>
      <c r="F843" s="1308"/>
      <c r="G843" s="1308"/>
      <c r="H843" s="1308"/>
      <c r="I843" s="1308"/>
      <c r="J843" s="1308"/>
      <c r="K843" s="1308"/>
      <c r="L843" s="1308"/>
      <c r="M843" s="1308"/>
      <c r="N843" s="1308"/>
      <c r="O843" s="1308"/>
      <c r="P843" s="1308"/>
      <c r="Q843" s="1308"/>
      <c r="R843" s="1308"/>
      <c r="S843" s="1308"/>
      <c r="T843" s="1308"/>
      <c r="U843" s="1308"/>
      <c r="V843" s="1308"/>
      <c r="W843" s="1308"/>
      <c r="X843" s="1308"/>
    </row>
    <row r="844">
      <c r="A844" s="836"/>
      <c r="B844" s="1308"/>
      <c r="C844" s="1308"/>
      <c r="D844" s="1308"/>
      <c r="E844" s="1308"/>
      <c r="F844" s="1308"/>
      <c r="G844" s="1308"/>
      <c r="H844" s="1308"/>
      <c r="I844" s="1308"/>
      <c r="J844" s="1308"/>
      <c r="K844" s="1308"/>
      <c r="L844" s="1308"/>
      <c r="M844" s="1308"/>
      <c r="N844" s="1308"/>
      <c r="O844" s="1308"/>
      <c r="P844" s="1308"/>
      <c r="Q844" s="1308"/>
      <c r="R844" s="1308"/>
      <c r="S844" s="1308"/>
      <c r="T844" s="1308"/>
      <c r="U844" s="1308"/>
      <c r="V844" s="1308"/>
      <c r="W844" s="1308"/>
      <c r="X844" s="1308"/>
    </row>
    <row r="845">
      <c r="A845" s="836"/>
      <c r="B845" s="1308"/>
      <c r="C845" s="1308"/>
      <c r="D845" s="1308"/>
      <c r="E845" s="1308"/>
      <c r="F845" s="1308"/>
      <c r="G845" s="1308"/>
      <c r="H845" s="1308"/>
      <c r="I845" s="1308"/>
      <c r="J845" s="1308"/>
      <c r="K845" s="1308"/>
      <c r="L845" s="1308"/>
      <c r="M845" s="1308"/>
      <c r="N845" s="1308"/>
      <c r="O845" s="1308"/>
      <c r="P845" s="1308"/>
      <c r="Q845" s="1308"/>
      <c r="R845" s="1308"/>
      <c r="S845" s="1308"/>
      <c r="T845" s="1308"/>
      <c r="U845" s="1308"/>
      <c r="V845" s="1308"/>
      <c r="W845" s="1308"/>
      <c r="X845" s="1308"/>
    </row>
    <row r="846">
      <c r="A846" s="836"/>
      <c r="B846" s="1308"/>
      <c r="C846" s="1308"/>
      <c r="D846" s="1308"/>
      <c r="E846" s="1308"/>
      <c r="F846" s="1308"/>
      <c r="G846" s="1308"/>
      <c r="H846" s="1308"/>
      <c r="I846" s="1308"/>
      <c r="J846" s="1308"/>
      <c r="K846" s="1308"/>
      <c r="L846" s="1308"/>
      <c r="M846" s="1308"/>
      <c r="N846" s="1308"/>
      <c r="O846" s="1308"/>
      <c r="P846" s="1308"/>
      <c r="Q846" s="1308"/>
      <c r="R846" s="1308"/>
      <c r="S846" s="1308"/>
      <c r="T846" s="1308"/>
      <c r="U846" s="1308"/>
      <c r="V846" s="1308"/>
      <c r="W846" s="1308"/>
      <c r="X846" s="1308"/>
    </row>
    <row r="847">
      <c r="A847" s="836"/>
      <c r="B847" s="1308"/>
      <c r="C847" s="1308"/>
      <c r="D847" s="1308"/>
      <c r="E847" s="1308"/>
      <c r="F847" s="1308"/>
      <c r="G847" s="1308"/>
      <c r="H847" s="1308"/>
      <c r="I847" s="1308"/>
      <c r="J847" s="1308"/>
      <c r="K847" s="1308"/>
      <c r="L847" s="1308"/>
      <c r="M847" s="1308"/>
      <c r="N847" s="1308"/>
      <c r="O847" s="1308"/>
      <c r="P847" s="1308"/>
      <c r="Q847" s="1308"/>
      <c r="R847" s="1308"/>
      <c r="S847" s="1308"/>
      <c r="T847" s="1308"/>
      <c r="U847" s="1308"/>
      <c r="V847" s="1308"/>
      <c r="W847" s="1308"/>
      <c r="X847" s="1308"/>
    </row>
    <row r="848">
      <c r="A848" s="836"/>
      <c r="B848" s="1308"/>
      <c r="C848" s="1308"/>
      <c r="D848" s="1308"/>
      <c r="E848" s="1308"/>
      <c r="F848" s="1308"/>
      <c r="G848" s="1308"/>
      <c r="H848" s="1308"/>
      <c r="I848" s="1308"/>
      <c r="J848" s="1308"/>
      <c r="K848" s="1308"/>
      <c r="L848" s="1308"/>
      <c r="M848" s="1308"/>
      <c r="N848" s="1308"/>
      <c r="O848" s="1308"/>
      <c r="P848" s="1308"/>
      <c r="Q848" s="1308"/>
      <c r="R848" s="1308"/>
      <c r="S848" s="1308"/>
      <c r="T848" s="1308"/>
      <c r="U848" s="1308"/>
      <c r="V848" s="1308"/>
      <c r="W848" s="1308"/>
      <c r="X848" s="1308"/>
    </row>
    <row r="849">
      <c r="A849" s="836"/>
      <c r="B849" s="1308"/>
      <c r="C849" s="1308"/>
      <c r="D849" s="1308"/>
      <c r="E849" s="1308"/>
      <c r="F849" s="1308"/>
      <c r="G849" s="1308"/>
      <c r="H849" s="1308"/>
      <c r="I849" s="1308"/>
      <c r="J849" s="1308"/>
      <c r="K849" s="1308"/>
      <c r="L849" s="1308"/>
      <c r="M849" s="1308"/>
      <c r="N849" s="1308"/>
      <c r="O849" s="1308"/>
      <c r="P849" s="1308"/>
      <c r="Q849" s="1308"/>
      <c r="R849" s="1308"/>
      <c r="S849" s="1308"/>
      <c r="T849" s="1308"/>
      <c r="U849" s="1308"/>
      <c r="V849" s="1308"/>
      <c r="W849" s="1308"/>
      <c r="X849" s="1308"/>
    </row>
    <row r="850">
      <c r="A850" s="836"/>
      <c r="B850" s="1308"/>
      <c r="C850" s="1308"/>
      <c r="D850" s="1308"/>
      <c r="E850" s="1308"/>
      <c r="F850" s="1308"/>
      <c r="G850" s="1308"/>
      <c r="H850" s="1308"/>
      <c r="I850" s="1308"/>
      <c r="J850" s="1308"/>
      <c r="K850" s="1308"/>
      <c r="L850" s="1308"/>
      <c r="M850" s="1308"/>
      <c r="N850" s="1308"/>
      <c r="O850" s="1308"/>
      <c r="P850" s="1308"/>
      <c r="Q850" s="1308"/>
      <c r="R850" s="1308"/>
      <c r="S850" s="1308"/>
      <c r="T850" s="1308"/>
      <c r="U850" s="1308"/>
      <c r="V850" s="1308"/>
      <c r="W850" s="1308"/>
      <c r="X850" s="1308"/>
    </row>
    <row r="851">
      <c r="A851" s="836"/>
      <c r="B851" s="1308"/>
      <c r="C851" s="1308"/>
      <c r="D851" s="1308"/>
      <c r="E851" s="1308"/>
      <c r="F851" s="1308"/>
      <c r="G851" s="1308"/>
      <c r="H851" s="1308"/>
      <c r="I851" s="1308"/>
      <c r="J851" s="1308"/>
      <c r="K851" s="1308"/>
      <c r="L851" s="1308"/>
      <c r="M851" s="1308"/>
      <c r="N851" s="1308"/>
      <c r="O851" s="1308"/>
      <c r="P851" s="1308"/>
      <c r="Q851" s="1308"/>
      <c r="R851" s="1308"/>
      <c r="S851" s="1308"/>
      <c r="T851" s="1308"/>
      <c r="U851" s="1308"/>
      <c r="V851" s="1308"/>
      <c r="W851" s="1308"/>
      <c r="X851" s="1308"/>
    </row>
    <row r="852">
      <c r="A852" s="836"/>
      <c r="B852" s="1308"/>
      <c r="C852" s="1308"/>
      <c r="D852" s="1308"/>
      <c r="E852" s="1308"/>
      <c r="F852" s="1308"/>
      <c r="G852" s="1308"/>
      <c r="H852" s="1308"/>
      <c r="I852" s="1308"/>
      <c r="J852" s="1308"/>
      <c r="K852" s="1308"/>
      <c r="L852" s="1308"/>
      <c r="M852" s="1308"/>
      <c r="N852" s="1308"/>
      <c r="O852" s="1308"/>
      <c r="P852" s="1308"/>
      <c r="Q852" s="1308"/>
      <c r="R852" s="1308"/>
      <c r="S852" s="1308"/>
      <c r="T852" s="1308"/>
      <c r="U852" s="1308"/>
      <c r="V852" s="1308"/>
      <c r="W852" s="1308"/>
      <c r="X852" s="1308"/>
    </row>
    <row r="853">
      <c r="A853" s="836"/>
      <c r="B853" s="1308"/>
      <c r="C853" s="1308"/>
      <c r="D853" s="1308"/>
      <c r="E853" s="1308"/>
      <c r="F853" s="1308"/>
      <c r="G853" s="1308"/>
      <c r="H853" s="1308"/>
      <c r="I853" s="1308"/>
      <c r="J853" s="1308"/>
      <c r="K853" s="1308"/>
      <c r="L853" s="1308"/>
      <c r="M853" s="1308"/>
      <c r="N853" s="1308"/>
      <c r="O853" s="1308"/>
      <c r="P853" s="1308"/>
      <c r="Q853" s="1308"/>
      <c r="R853" s="1308"/>
      <c r="S853" s="1308"/>
      <c r="T853" s="1308"/>
      <c r="U853" s="1308"/>
      <c r="V853" s="1308"/>
      <c r="W853" s="1308"/>
      <c r="X853" s="1308"/>
    </row>
    <row r="854">
      <c r="A854" s="836"/>
      <c r="B854" s="1308"/>
      <c r="C854" s="1308"/>
      <c r="D854" s="1308"/>
      <c r="E854" s="1308"/>
      <c r="F854" s="1308"/>
      <c r="G854" s="1308"/>
      <c r="H854" s="1308"/>
      <c r="I854" s="1308"/>
      <c r="J854" s="1308"/>
      <c r="K854" s="1308"/>
      <c r="L854" s="1308"/>
      <c r="M854" s="1308"/>
      <c r="N854" s="1308"/>
      <c r="O854" s="1308"/>
      <c r="P854" s="1308"/>
      <c r="Q854" s="1308"/>
      <c r="R854" s="1308"/>
      <c r="S854" s="1308"/>
      <c r="T854" s="1308"/>
      <c r="U854" s="1308"/>
      <c r="V854" s="1308"/>
      <c r="W854" s="1308"/>
      <c r="X854" s="1308"/>
    </row>
    <row r="855">
      <c r="A855" s="836"/>
      <c r="B855" s="1308"/>
      <c r="C855" s="1308"/>
      <c r="D855" s="1308"/>
      <c r="E855" s="1308"/>
      <c r="F855" s="1308"/>
      <c r="G855" s="1308"/>
      <c r="H855" s="1308"/>
      <c r="I855" s="1308"/>
      <c r="J855" s="1308"/>
      <c r="K855" s="1308"/>
      <c r="L855" s="1308"/>
      <c r="M855" s="1308"/>
      <c r="N855" s="1308"/>
      <c r="O855" s="1308"/>
      <c r="P855" s="1308"/>
      <c r="Q855" s="1308"/>
      <c r="R855" s="1308"/>
      <c r="S855" s="1308"/>
      <c r="T855" s="1308"/>
      <c r="U855" s="1308"/>
      <c r="V855" s="1308"/>
      <c r="W855" s="1308"/>
      <c r="X855" s="1308"/>
    </row>
    <row r="856">
      <c r="A856" s="836"/>
      <c r="B856" s="1308"/>
      <c r="C856" s="1308"/>
      <c r="D856" s="1308"/>
      <c r="E856" s="1308"/>
      <c r="F856" s="1308"/>
      <c r="G856" s="1308"/>
      <c r="H856" s="1308"/>
      <c r="I856" s="1308"/>
      <c r="J856" s="1308"/>
      <c r="K856" s="1308"/>
      <c r="L856" s="1308"/>
      <c r="M856" s="1308"/>
      <c r="N856" s="1308"/>
      <c r="O856" s="1308"/>
      <c r="P856" s="1308"/>
      <c r="Q856" s="1308"/>
      <c r="R856" s="1308"/>
      <c r="S856" s="1308"/>
      <c r="T856" s="1308"/>
      <c r="U856" s="1308"/>
      <c r="V856" s="1308"/>
      <c r="W856" s="1308"/>
      <c r="X856" s="1308"/>
    </row>
    <row r="857">
      <c r="A857" s="836"/>
      <c r="B857" s="1308"/>
      <c r="C857" s="1308"/>
      <c r="D857" s="1308"/>
      <c r="E857" s="1308"/>
      <c r="F857" s="1308"/>
      <c r="G857" s="1308"/>
      <c r="H857" s="1308"/>
      <c r="I857" s="1308"/>
      <c r="J857" s="1308"/>
      <c r="K857" s="1308"/>
      <c r="L857" s="1308"/>
      <c r="M857" s="1308"/>
      <c r="N857" s="1308"/>
      <c r="O857" s="1308"/>
      <c r="P857" s="1308"/>
      <c r="Q857" s="1308"/>
      <c r="R857" s="1308"/>
      <c r="S857" s="1308"/>
      <c r="T857" s="1308"/>
      <c r="U857" s="1308"/>
      <c r="V857" s="1308"/>
      <c r="W857" s="1308"/>
      <c r="X857" s="1308"/>
    </row>
    <row r="858">
      <c r="A858" s="836"/>
      <c r="B858" s="1308"/>
      <c r="C858" s="1308"/>
      <c r="D858" s="1308"/>
      <c r="E858" s="1308"/>
      <c r="F858" s="1308"/>
      <c r="G858" s="1308"/>
      <c r="H858" s="1308"/>
      <c r="I858" s="1308"/>
      <c r="J858" s="1308"/>
      <c r="K858" s="1308"/>
      <c r="L858" s="1308"/>
      <c r="M858" s="1308"/>
      <c r="N858" s="1308"/>
      <c r="O858" s="1308"/>
      <c r="P858" s="1308"/>
      <c r="Q858" s="1308"/>
      <c r="R858" s="1308"/>
      <c r="S858" s="1308"/>
      <c r="T858" s="1308"/>
      <c r="U858" s="1308"/>
      <c r="V858" s="1308"/>
      <c r="W858" s="1308"/>
      <c r="X858" s="1308"/>
    </row>
    <row r="859">
      <c r="A859" s="836"/>
      <c r="B859" s="1308"/>
      <c r="C859" s="1308"/>
      <c r="D859" s="1308"/>
      <c r="E859" s="1308"/>
      <c r="F859" s="1308"/>
      <c r="G859" s="1308"/>
      <c r="H859" s="1308"/>
      <c r="I859" s="1308"/>
      <c r="J859" s="1308"/>
      <c r="K859" s="1308"/>
      <c r="L859" s="1308"/>
      <c r="M859" s="1308"/>
      <c r="N859" s="1308"/>
      <c r="O859" s="1308"/>
      <c r="P859" s="1308"/>
      <c r="Q859" s="1308"/>
      <c r="R859" s="1308"/>
      <c r="S859" s="1308"/>
      <c r="T859" s="1308"/>
      <c r="U859" s="1308"/>
      <c r="V859" s="1308"/>
      <c r="W859" s="1308"/>
      <c r="X859" s="1308"/>
    </row>
    <row r="860">
      <c r="A860" s="836"/>
      <c r="B860" s="1308"/>
      <c r="C860" s="1308"/>
      <c r="D860" s="1308"/>
      <c r="E860" s="1308"/>
      <c r="F860" s="1308"/>
      <c r="G860" s="1308"/>
      <c r="H860" s="1308"/>
      <c r="I860" s="1308"/>
      <c r="J860" s="1308"/>
      <c r="K860" s="1308"/>
      <c r="L860" s="1308"/>
      <c r="M860" s="1308"/>
      <c r="N860" s="1308"/>
      <c r="O860" s="1308"/>
      <c r="P860" s="1308"/>
      <c r="Q860" s="1308"/>
      <c r="R860" s="1308"/>
      <c r="S860" s="1308"/>
      <c r="T860" s="1308"/>
      <c r="U860" s="1308"/>
      <c r="V860" s="1308"/>
      <c r="W860" s="1308"/>
      <c r="X860" s="1308"/>
    </row>
    <row r="861">
      <c r="A861" s="836"/>
      <c r="B861" s="1308"/>
      <c r="C861" s="1308"/>
      <c r="D861" s="1308"/>
      <c r="E861" s="1308"/>
      <c r="F861" s="1308"/>
      <c r="G861" s="1308"/>
      <c r="H861" s="1308"/>
      <c r="I861" s="1308"/>
      <c r="J861" s="1308"/>
      <c r="K861" s="1308"/>
      <c r="L861" s="1308"/>
      <c r="M861" s="1308"/>
      <c r="N861" s="1308"/>
      <c r="O861" s="1308"/>
      <c r="P861" s="1308"/>
      <c r="Q861" s="1308"/>
      <c r="R861" s="1308"/>
      <c r="S861" s="1308"/>
      <c r="T861" s="1308"/>
      <c r="U861" s="1308"/>
      <c r="V861" s="1308"/>
      <c r="W861" s="1308"/>
      <c r="X861" s="1308"/>
    </row>
    <row r="862">
      <c r="A862" s="836"/>
      <c r="B862" s="1308"/>
      <c r="C862" s="1308"/>
      <c r="D862" s="1308"/>
      <c r="E862" s="1308"/>
      <c r="F862" s="1308"/>
      <c r="G862" s="1308"/>
      <c r="H862" s="1308"/>
      <c r="I862" s="1308"/>
      <c r="J862" s="1308"/>
      <c r="K862" s="1308"/>
      <c r="L862" s="1308"/>
      <c r="M862" s="1308"/>
      <c r="N862" s="1308"/>
      <c r="O862" s="1308"/>
      <c r="P862" s="1308"/>
      <c r="Q862" s="1308"/>
      <c r="R862" s="1308"/>
      <c r="S862" s="1308"/>
      <c r="T862" s="1308"/>
      <c r="U862" s="1308"/>
      <c r="V862" s="1308"/>
      <c r="W862" s="1308"/>
      <c r="X862" s="1308"/>
    </row>
    <row r="863">
      <c r="A863" s="836"/>
      <c r="B863" s="1308"/>
      <c r="C863" s="1308"/>
      <c r="D863" s="1308"/>
      <c r="E863" s="1308"/>
      <c r="F863" s="1308"/>
      <c r="G863" s="1308"/>
      <c r="H863" s="1308"/>
      <c r="I863" s="1308"/>
      <c r="J863" s="1308"/>
      <c r="K863" s="1308"/>
      <c r="L863" s="1308"/>
      <c r="M863" s="1308"/>
      <c r="N863" s="1308"/>
      <c r="O863" s="1308"/>
      <c r="P863" s="1308"/>
      <c r="Q863" s="1308"/>
      <c r="R863" s="1308"/>
      <c r="S863" s="1308"/>
      <c r="T863" s="1308"/>
      <c r="U863" s="1308"/>
      <c r="V863" s="1308"/>
      <c r="W863" s="1308"/>
      <c r="X863" s="1308"/>
    </row>
    <row r="864">
      <c r="A864" s="836"/>
      <c r="B864" s="1308"/>
      <c r="C864" s="1308"/>
      <c r="D864" s="1308"/>
      <c r="E864" s="1308"/>
      <c r="F864" s="1308"/>
      <c r="G864" s="1308"/>
      <c r="H864" s="1308"/>
      <c r="I864" s="1308"/>
      <c r="J864" s="1308"/>
      <c r="K864" s="1308"/>
      <c r="L864" s="1308"/>
      <c r="M864" s="1308"/>
      <c r="N864" s="1308"/>
      <c r="O864" s="1308"/>
      <c r="P864" s="1308"/>
      <c r="Q864" s="1308"/>
      <c r="R864" s="1308"/>
      <c r="S864" s="1308"/>
      <c r="T864" s="1308"/>
      <c r="U864" s="1308"/>
      <c r="V864" s="1308"/>
      <c r="W864" s="1308"/>
      <c r="X864" s="1308"/>
    </row>
    <row r="865">
      <c r="A865" s="836"/>
      <c r="B865" s="1308"/>
      <c r="C865" s="1308"/>
      <c r="D865" s="1308"/>
      <c r="E865" s="1308"/>
      <c r="F865" s="1308"/>
      <c r="G865" s="1308"/>
      <c r="H865" s="1308"/>
      <c r="I865" s="1308"/>
      <c r="J865" s="1308"/>
      <c r="K865" s="1308"/>
      <c r="L865" s="1308"/>
      <c r="M865" s="1308"/>
      <c r="N865" s="1308"/>
      <c r="O865" s="1308"/>
      <c r="P865" s="1308"/>
      <c r="Q865" s="1308"/>
      <c r="R865" s="1308"/>
      <c r="S865" s="1308"/>
      <c r="T865" s="1308"/>
      <c r="U865" s="1308"/>
      <c r="V865" s="1308"/>
      <c r="W865" s="1308"/>
      <c r="X865" s="1308"/>
    </row>
    <row r="866">
      <c r="A866" s="836"/>
      <c r="B866" s="1308"/>
      <c r="C866" s="1308"/>
      <c r="D866" s="1308"/>
      <c r="E866" s="1308"/>
      <c r="F866" s="1308"/>
      <c r="G866" s="1308"/>
      <c r="H866" s="1308"/>
      <c r="I866" s="1308"/>
      <c r="J866" s="1308"/>
      <c r="K866" s="1308"/>
      <c r="L866" s="1308"/>
      <c r="M866" s="1308"/>
      <c r="N866" s="1308"/>
      <c r="O866" s="1308"/>
      <c r="P866" s="1308"/>
      <c r="Q866" s="1308"/>
      <c r="R866" s="1308"/>
      <c r="S866" s="1308"/>
      <c r="T866" s="1308"/>
      <c r="U866" s="1308"/>
      <c r="V866" s="1308"/>
      <c r="W866" s="1308"/>
      <c r="X866" s="1308"/>
    </row>
    <row r="867">
      <c r="A867" s="836"/>
      <c r="B867" s="1308"/>
      <c r="C867" s="1308"/>
      <c r="D867" s="1308"/>
      <c r="E867" s="1308"/>
      <c r="F867" s="1308"/>
      <c r="G867" s="1308"/>
      <c r="H867" s="1308"/>
      <c r="I867" s="1308"/>
      <c r="J867" s="1308"/>
      <c r="K867" s="1308"/>
      <c r="L867" s="1308"/>
      <c r="M867" s="1308"/>
      <c r="N867" s="1308"/>
      <c r="O867" s="1308"/>
      <c r="P867" s="1308"/>
      <c r="Q867" s="1308"/>
      <c r="R867" s="1308"/>
      <c r="S867" s="1308"/>
      <c r="T867" s="1308"/>
      <c r="U867" s="1308"/>
      <c r="V867" s="1308"/>
      <c r="W867" s="1308"/>
      <c r="X867" s="1308"/>
    </row>
    <row r="868">
      <c r="A868" s="836"/>
      <c r="B868" s="1308"/>
      <c r="C868" s="1308"/>
      <c r="D868" s="1308"/>
      <c r="E868" s="1308"/>
      <c r="F868" s="1308"/>
      <c r="G868" s="1308"/>
      <c r="H868" s="1308"/>
      <c r="I868" s="1308"/>
      <c r="J868" s="1308"/>
      <c r="K868" s="1308"/>
      <c r="L868" s="1308"/>
      <c r="M868" s="1308"/>
      <c r="N868" s="1308"/>
      <c r="O868" s="1308"/>
      <c r="P868" s="1308"/>
      <c r="Q868" s="1308"/>
      <c r="R868" s="1308"/>
      <c r="S868" s="1308"/>
      <c r="T868" s="1308"/>
      <c r="U868" s="1308"/>
      <c r="V868" s="1308"/>
      <c r="W868" s="1308"/>
      <c r="X868" s="1308"/>
    </row>
    <row r="869">
      <c r="A869" s="836"/>
      <c r="B869" s="1308"/>
      <c r="C869" s="1308"/>
      <c r="D869" s="1308"/>
      <c r="E869" s="1308"/>
      <c r="F869" s="1308"/>
      <c r="G869" s="1308"/>
      <c r="H869" s="1308"/>
      <c r="I869" s="1308"/>
      <c r="J869" s="1308"/>
      <c r="K869" s="1308"/>
      <c r="L869" s="1308"/>
      <c r="M869" s="1308"/>
      <c r="N869" s="1308"/>
      <c r="O869" s="1308"/>
      <c r="P869" s="1308"/>
      <c r="Q869" s="1308"/>
      <c r="R869" s="1308"/>
      <c r="S869" s="1308"/>
      <c r="T869" s="1308"/>
      <c r="U869" s="1308"/>
      <c r="V869" s="1308"/>
      <c r="W869" s="1308"/>
      <c r="X869" s="1308"/>
    </row>
    <row r="870">
      <c r="A870" s="836"/>
      <c r="B870" s="1308"/>
      <c r="C870" s="1308"/>
      <c r="D870" s="1308"/>
      <c r="E870" s="1308"/>
      <c r="F870" s="1308"/>
      <c r="G870" s="1308"/>
      <c r="H870" s="1308"/>
      <c r="I870" s="1308"/>
      <c r="J870" s="1308"/>
      <c r="K870" s="1308"/>
      <c r="L870" s="1308"/>
      <c r="M870" s="1308"/>
      <c r="N870" s="1308"/>
      <c r="O870" s="1308"/>
      <c r="P870" s="1308"/>
      <c r="Q870" s="1308"/>
      <c r="R870" s="1308"/>
      <c r="S870" s="1308"/>
      <c r="T870" s="1308"/>
      <c r="U870" s="1308"/>
      <c r="V870" s="1308"/>
      <c r="W870" s="1308"/>
      <c r="X870" s="1308"/>
    </row>
    <row r="871">
      <c r="A871" s="836"/>
      <c r="B871" s="1308"/>
      <c r="C871" s="1308"/>
      <c r="D871" s="1308"/>
      <c r="E871" s="1308"/>
      <c r="F871" s="1308"/>
      <c r="G871" s="1308"/>
      <c r="H871" s="1308"/>
      <c r="I871" s="1308"/>
      <c r="J871" s="1308"/>
      <c r="K871" s="1308"/>
      <c r="L871" s="1308"/>
      <c r="M871" s="1308"/>
      <c r="N871" s="1308"/>
      <c r="O871" s="1308"/>
      <c r="P871" s="1308"/>
      <c r="Q871" s="1308"/>
      <c r="R871" s="1308"/>
      <c r="S871" s="1308"/>
      <c r="T871" s="1308"/>
      <c r="U871" s="1308"/>
      <c r="V871" s="1308"/>
      <c r="W871" s="1308"/>
      <c r="X871" s="1308"/>
    </row>
    <row r="872">
      <c r="A872" s="836"/>
      <c r="B872" s="1308"/>
      <c r="C872" s="1308"/>
      <c r="D872" s="1308"/>
      <c r="E872" s="1308"/>
      <c r="F872" s="1308"/>
      <c r="G872" s="1308"/>
      <c r="H872" s="1308"/>
      <c r="I872" s="1308"/>
      <c r="J872" s="1308"/>
      <c r="K872" s="1308"/>
      <c r="L872" s="1308"/>
      <c r="M872" s="1308"/>
      <c r="N872" s="1308"/>
      <c r="O872" s="1308"/>
      <c r="P872" s="1308"/>
      <c r="Q872" s="1308"/>
      <c r="R872" s="1308"/>
      <c r="S872" s="1308"/>
      <c r="T872" s="1308"/>
      <c r="U872" s="1308"/>
      <c r="V872" s="1308"/>
      <c r="W872" s="1308"/>
      <c r="X872" s="1308"/>
    </row>
    <row r="873">
      <c r="A873" s="836"/>
      <c r="B873" s="1308"/>
      <c r="C873" s="1308"/>
      <c r="D873" s="1308"/>
      <c r="E873" s="1308"/>
      <c r="F873" s="1308"/>
      <c r="G873" s="1308"/>
      <c r="H873" s="1308"/>
      <c r="I873" s="1308"/>
      <c r="J873" s="1308"/>
      <c r="K873" s="1308"/>
      <c r="L873" s="1308"/>
      <c r="M873" s="1308"/>
      <c r="N873" s="1308"/>
      <c r="O873" s="1308"/>
      <c r="P873" s="1308"/>
      <c r="Q873" s="1308"/>
      <c r="R873" s="1308"/>
      <c r="S873" s="1308"/>
      <c r="T873" s="1308"/>
      <c r="U873" s="1308"/>
      <c r="V873" s="1308"/>
      <c r="W873" s="1308"/>
      <c r="X873" s="1308"/>
    </row>
    <row r="874">
      <c r="A874" s="836"/>
      <c r="B874" s="1308"/>
      <c r="C874" s="1308"/>
      <c r="D874" s="1308"/>
      <c r="E874" s="1308"/>
      <c r="F874" s="1308"/>
      <c r="G874" s="1308"/>
      <c r="H874" s="1308"/>
      <c r="I874" s="1308"/>
      <c r="J874" s="1308"/>
      <c r="K874" s="1308"/>
      <c r="L874" s="1308"/>
      <c r="M874" s="1308"/>
      <c r="N874" s="1308"/>
      <c r="O874" s="1308"/>
      <c r="P874" s="1308"/>
      <c r="Q874" s="1308"/>
      <c r="R874" s="1308"/>
      <c r="S874" s="1308"/>
      <c r="T874" s="1308"/>
      <c r="U874" s="1308"/>
      <c r="V874" s="1308"/>
      <c r="W874" s="1308"/>
      <c r="X874" s="1308"/>
    </row>
    <row r="875">
      <c r="A875" s="836"/>
      <c r="B875" s="1308"/>
      <c r="C875" s="1308"/>
      <c r="D875" s="1308"/>
      <c r="E875" s="1308"/>
      <c r="F875" s="1308"/>
      <c r="G875" s="1308"/>
      <c r="H875" s="1308"/>
      <c r="I875" s="1308"/>
      <c r="J875" s="1308"/>
      <c r="K875" s="1308"/>
      <c r="L875" s="1308"/>
      <c r="M875" s="1308"/>
      <c r="N875" s="1308"/>
      <c r="O875" s="1308"/>
      <c r="P875" s="1308"/>
      <c r="Q875" s="1308"/>
      <c r="R875" s="1308"/>
      <c r="S875" s="1308"/>
      <c r="T875" s="1308"/>
      <c r="U875" s="1308"/>
      <c r="V875" s="1308"/>
      <c r="W875" s="1308"/>
      <c r="X875" s="1308"/>
    </row>
    <row r="876">
      <c r="A876" s="836"/>
      <c r="B876" s="1308"/>
      <c r="C876" s="1308"/>
      <c r="D876" s="1308"/>
      <c r="E876" s="1308"/>
      <c r="F876" s="1308"/>
      <c r="G876" s="1308"/>
      <c r="H876" s="1308"/>
      <c r="I876" s="1308"/>
      <c r="J876" s="1308"/>
      <c r="K876" s="1308"/>
      <c r="L876" s="1308"/>
      <c r="M876" s="1308"/>
      <c r="N876" s="1308"/>
      <c r="O876" s="1308"/>
      <c r="P876" s="1308"/>
      <c r="Q876" s="1308"/>
      <c r="R876" s="1308"/>
      <c r="S876" s="1308"/>
      <c r="T876" s="1308"/>
      <c r="U876" s="1308"/>
      <c r="V876" s="1308"/>
      <c r="W876" s="1308"/>
      <c r="X876" s="1308"/>
    </row>
    <row r="877">
      <c r="A877" s="836"/>
      <c r="B877" s="1308"/>
      <c r="C877" s="1308"/>
      <c r="D877" s="1308"/>
      <c r="E877" s="1308"/>
      <c r="F877" s="1308"/>
      <c r="G877" s="1308"/>
      <c r="H877" s="1308"/>
      <c r="I877" s="1308"/>
      <c r="J877" s="1308"/>
      <c r="K877" s="1308"/>
      <c r="L877" s="1308"/>
      <c r="M877" s="1308"/>
      <c r="N877" s="1308"/>
      <c r="O877" s="1308"/>
      <c r="P877" s="1308"/>
      <c r="Q877" s="1308"/>
      <c r="R877" s="1308"/>
      <c r="S877" s="1308"/>
      <c r="T877" s="1308"/>
      <c r="U877" s="1308"/>
      <c r="V877" s="1308"/>
      <c r="W877" s="1308"/>
      <c r="X877" s="1308"/>
    </row>
    <row r="878">
      <c r="A878" s="836"/>
      <c r="B878" s="1308"/>
      <c r="C878" s="1308"/>
      <c r="D878" s="1308"/>
      <c r="E878" s="1308"/>
      <c r="F878" s="1308"/>
      <c r="G878" s="1308"/>
      <c r="H878" s="1308"/>
      <c r="I878" s="1308"/>
      <c r="J878" s="1308"/>
      <c r="K878" s="1308"/>
      <c r="L878" s="1308"/>
      <c r="M878" s="1308"/>
      <c r="N878" s="1308"/>
      <c r="O878" s="1308"/>
      <c r="P878" s="1308"/>
      <c r="Q878" s="1308"/>
      <c r="R878" s="1308"/>
      <c r="S878" s="1308"/>
      <c r="T878" s="1308"/>
      <c r="U878" s="1308"/>
      <c r="V878" s="1308"/>
      <c r="W878" s="1308"/>
      <c r="X878" s="1308"/>
    </row>
    <row r="879">
      <c r="A879" s="836"/>
      <c r="B879" s="1308"/>
      <c r="C879" s="1308"/>
      <c r="D879" s="1308"/>
      <c r="E879" s="1308"/>
      <c r="F879" s="1308"/>
      <c r="G879" s="1308"/>
      <c r="H879" s="1308"/>
      <c r="I879" s="1308"/>
      <c r="J879" s="1308"/>
      <c r="K879" s="1308"/>
      <c r="L879" s="1308"/>
      <c r="M879" s="1308"/>
      <c r="N879" s="1308"/>
      <c r="O879" s="1308"/>
      <c r="P879" s="1308"/>
      <c r="Q879" s="1308"/>
      <c r="R879" s="1308"/>
      <c r="S879" s="1308"/>
      <c r="T879" s="1308"/>
      <c r="U879" s="1308"/>
      <c r="V879" s="1308"/>
      <c r="W879" s="1308"/>
      <c r="X879" s="1308"/>
    </row>
    <row r="880">
      <c r="A880" s="836"/>
      <c r="B880" s="1308"/>
      <c r="C880" s="1308"/>
      <c r="D880" s="1308"/>
      <c r="E880" s="1308"/>
      <c r="F880" s="1308"/>
      <c r="G880" s="1308"/>
      <c r="H880" s="1308"/>
      <c r="I880" s="1308"/>
      <c r="J880" s="1308"/>
      <c r="K880" s="1308"/>
      <c r="L880" s="1308"/>
      <c r="M880" s="1308"/>
      <c r="N880" s="1308"/>
      <c r="O880" s="1308"/>
      <c r="P880" s="1308"/>
      <c r="Q880" s="1308"/>
      <c r="R880" s="1308"/>
      <c r="S880" s="1308"/>
      <c r="T880" s="1308"/>
      <c r="U880" s="1308"/>
      <c r="V880" s="1308"/>
      <c r="W880" s="1308"/>
      <c r="X880" s="1308"/>
    </row>
    <row r="881">
      <c r="A881" s="836"/>
      <c r="B881" s="1308"/>
      <c r="C881" s="1308"/>
      <c r="D881" s="1308"/>
      <c r="E881" s="1308"/>
      <c r="F881" s="1308"/>
      <c r="G881" s="1308"/>
      <c r="H881" s="1308"/>
      <c r="I881" s="1308"/>
      <c r="J881" s="1308"/>
      <c r="K881" s="1308"/>
      <c r="L881" s="1308"/>
      <c r="M881" s="1308"/>
      <c r="N881" s="1308"/>
      <c r="O881" s="1308"/>
      <c r="P881" s="1308"/>
      <c r="Q881" s="1308"/>
      <c r="R881" s="1308"/>
      <c r="S881" s="1308"/>
      <c r="T881" s="1308"/>
      <c r="U881" s="1308"/>
      <c r="V881" s="1308"/>
      <c r="W881" s="1308"/>
      <c r="X881" s="1308"/>
    </row>
    <row r="882">
      <c r="A882" s="836"/>
      <c r="B882" s="1308"/>
      <c r="C882" s="1308"/>
      <c r="D882" s="1308"/>
      <c r="E882" s="1308"/>
      <c r="F882" s="1308"/>
      <c r="G882" s="1308"/>
      <c r="H882" s="1308"/>
      <c r="I882" s="1308"/>
      <c r="J882" s="1308"/>
      <c r="K882" s="1308"/>
      <c r="L882" s="1308"/>
      <c r="M882" s="1308"/>
      <c r="N882" s="1308"/>
      <c r="O882" s="1308"/>
      <c r="P882" s="1308"/>
      <c r="Q882" s="1308"/>
      <c r="R882" s="1308"/>
      <c r="S882" s="1308"/>
      <c r="T882" s="1308"/>
      <c r="U882" s="1308"/>
      <c r="V882" s="1308"/>
      <c r="W882" s="1308"/>
      <c r="X882" s="1308"/>
    </row>
    <row r="883">
      <c r="A883" s="836"/>
      <c r="B883" s="1308"/>
      <c r="C883" s="1308"/>
      <c r="D883" s="1308"/>
      <c r="E883" s="1308"/>
      <c r="F883" s="1308"/>
      <c r="G883" s="1308"/>
      <c r="H883" s="1308"/>
      <c r="I883" s="1308"/>
      <c r="J883" s="1308"/>
      <c r="K883" s="1308"/>
      <c r="L883" s="1308"/>
      <c r="M883" s="1308"/>
      <c r="N883" s="1308"/>
      <c r="O883" s="1308"/>
      <c r="P883" s="1308"/>
      <c r="Q883" s="1308"/>
      <c r="R883" s="1308"/>
      <c r="S883" s="1308"/>
      <c r="T883" s="1308"/>
      <c r="U883" s="1308"/>
      <c r="V883" s="1308"/>
      <c r="W883" s="1308"/>
      <c r="X883" s="1308"/>
    </row>
    <row r="884">
      <c r="A884" s="836"/>
      <c r="B884" s="1308"/>
      <c r="C884" s="1308"/>
      <c r="D884" s="1308"/>
      <c r="E884" s="1308"/>
      <c r="F884" s="1308"/>
      <c r="G884" s="1308"/>
      <c r="H884" s="1308"/>
      <c r="I884" s="1308"/>
      <c r="J884" s="1308"/>
      <c r="K884" s="1308"/>
      <c r="L884" s="1308"/>
      <c r="M884" s="1308"/>
      <c r="N884" s="1308"/>
      <c r="O884" s="1308"/>
      <c r="P884" s="1308"/>
      <c r="Q884" s="1308"/>
      <c r="R884" s="1308"/>
      <c r="S884" s="1308"/>
      <c r="T884" s="1308"/>
      <c r="U884" s="1308"/>
      <c r="V884" s="1308"/>
      <c r="W884" s="1308"/>
      <c r="X884" s="1308"/>
    </row>
    <row r="885">
      <c r="A885" s="836"/>
      <c r="B885" s="1308"/>
      <c r="C885" s="1308"/>
      <c r="D885" s="1308"/>
      <c r="E885" s="1308"/>
      <c r="F885" s="1308"/>
      <c r="G885" s="1308"/>
      <c r="H885" s="1308"/>
      <c r="I885" s="1308"/>
      <c r="J885" s="1308"/>
      <c r="K885" s="1308"/>
      <c r="L885" s="1308"/>
      <c r="M885" s="1308"/>
      <c r="N885" s="1308"/>
      <c r="O885" s="1308"/>
      <c r="P885" s="1308"/>
      <c r="Q885" s="1308"/>
      <c r="R885" s="1308"/>
      <c r="S885" s="1308"/>
      <c r="T885" s="1308"/>
      <c r="U885" s="1308"/>
      <c r="V885" s="1308"/>
      <c r="W885" s="1308"/>
      <c r="X885" s="1308"/>
    </row>
    <row r="886">
      <c r="A886" s="836"/>
      <c r="B886" s="1308"/>
      <c r="C886" s="1308"/>
      <c r="D886" s="1308"/>
      <c r="E886" s="1308"/>
      <c r="F886" s="1308"/>
      <c r="G886" s="1308"/>
      <c r="H886" s="1308"/>
      <c r="I886" s="1308"/>
      <c r="J886" s="1308"/>
      <c r="K886" s="1308"/>
      <c r="L886" s="1308"/>
      <c r="M886" s="1308"/>
      <c r="N886" s="1308"/>
      <c r="O886" s="1308"/>
      <c r="P886" s="1308"/>
      <c r="Q886" s="1308"/>
      <c r="R886" s="1308"/>
      <c r="S886" s="1308"/>
      <c r="T886" s="1308"/>
      <c r="U886" s="1308"/>
      <c r="V886" s="1308"/>
      <c r="W886" s="1308"/>
      <c r="X886" s="1308"/>
    </row>
    <row r="887">
      <c r="A887" s="836"/>
      <c r="B887" s="1308"/>
      <c r="C887" s="1308"/>
      <c r="D887" s="1308"/>
      <c r="E887" s="1308"/>
      <c r="F887" s="1308"/>
      <c r="G887" s="1308"/>
      <c r="H887" s="1308"/>
      <c r="I887" s="1308"/>
      <c r="J887" s="1308"/>
      <c r="K887" s="1308"/>
      <c r="L887" s="1308"/>
      <c r="M887" s="1308"/>
      <c r="N887" s="1308"/>
      <c r="O887" s="1308"/>
      <c r="P887" s="1308"/>
      <c r="Q887" s="1308"/>
      <c r="R887" s="1308"/>
      <c r="S887" s="1308"/>
      <c r="T887" s="1308"/>
      <c r="U887" s="1308"/>
      <c r="V887" s="1308"/>
      <c r="W887" s="1308"/>
      <c r="X887" s="1308"/>
    </row>
    <row r="888">
      <c r="A888" s="836"/>
      <c r="B888" s="1308"/>
      <c r="C888" s="1308"/>
      <c r="D888" s="1308"/>
      <c r="E888" s="1308"/>
      <c r="F888" s="1308"/>
      <c r="G888" s="1308"/>
      <c r="H888" s="1308"/>
      <c r="I888" s="1308"/>
      <c r="J888" s="1308"/>
      <c r="K888" s="1308"/>
      <c r="L888" s="1308"/>
      <c r="M888" s="1308"/>
      <c r="N888" s="1308"/>
      <c r="O888" s="1308"/>
      <c r="P888" s="1308"/>
      <c r="Q888" s="1308"/>
      <c r="R888" s="1308"/>
      <c r="S888" s="1308"/>
      <c r="T888" s="1308"/>
      <c r="U888" s="1308"/>
      <c r="V888" s="1308"/>
      <c r="W888" s="1308"/>
      <c r="X888" s="1308"/>
    </row>
    <row r="889">
      <c r="A889" s="836"/>
      <c r="B889" s="1308"/>
      <c r="C889" s="1308"/>
      <c r="D889" s="1308"/>
      <c r="E889" s="1308"/>
      <c r="F889" s="1308"/>
      <c r="G889" s="1308"/>
      <c r="H889" s="1308"/>
      <c r="I889" s="1308"/>
      <c r="J889" s="1308"/>
      <c r="K889" s="1308"/>
      <c r="L889" s="1308"/>
      <c r="M889" s="1308"/>
      <c r="N889" s="1308"/>
      <c r="O889" s="1308"/>
      <c r="P889" s="1308"/>
      <c r="Q889" s="1308"/>
      <c r="R889" s="1308"/>
      <c r="S889" s="1308"/>
      <c r="T889" s="1308"/>
      <c r="U889" s="1308"/>
      <c r="V889" s="1308"/>
      <c r="W889" s="1308"/>
      <c r="X889" s="1308"/>
    </row>
    <row r="890">
      <c r="A890" s="836"/>
      <c r="B890" s="1308"/>
      <c r="C890" s="1308"/>
      <c r="D890" s="1308"/>
      <c r="E890" s="1308"/>
      <c r="F890" s="1308"/>
      <c r="G890" s="1308"/>
      <c r="H890" s="1308"/>
      <c r="I890" s="1308"/>
      <c r="J890" s="1308"/>
      <c r="K890" s="1308"/>
      <c r="L890" s="1308"/>
      <c r="M890" s="1308"/>
      <c r="N890" s="1308"/>
      <c r="O890" s="1308"/>
      <c r="P890" s="1308"/>
      <c r="Q890" s="1308"/>
      <c r="R890" s="1308"/>
      <c r="S890" s="1308"/>
      <c r="T890" s="1308"/>
      <c r="U890" s="1308"/>
      <c r="V890" s="1308"/>
      <c r="W890" s="1308"/>
      <c r="X890" s="1308"/>
    </row>
    <row r="891">
      <c r="A891" s="836"/>
      <c r="B891" s="1308"/>
      <c r="C891" s="1308"/>
      <c r="D891" s="1308"/>
      <c r="E891" s="1308"/>
      <c r="F891" s="1308"/>
      <c r="G891" s="1308"/>
      <c r="H891" s="1308"/>
      <c r="I891" s="1308"/>
      <c r="J891" s="1308"/>
      <c r="K891" s="1308"/>
      <c r="L891" s="1308"/>
      <c r="M891" s="1308"/>
      <c r="N891" s="1308"/>
      <c r="O891" s="1308"/>
      <c r="P891" s="1308"/>
      <c r="Q891" s="1308"/>
      <c r="R891" s="1308"/>
      <c r="S891" s="1308"/>
      <c r="T891" s="1308"/>
      <c r="U891" s="1308"/>
      <c r="V891" s="1308"/>
      <c r="W891" s="1308"/>
      <c r="X891" s="1308"/>
    </row>
    <row r="892">
      <c r="A892" s="836"/>
      <c r="B892" s="1308"/>
      <c r="C892" s="1308"/>
      <c r="D892" s="1308"/>
      <c r="E892" s="1308"/>
      <c r="F892" s="1308"/>
      <c r="G892" s="1308"/>
      <c r="H892" s="1308"/>
      <c r="I892" s="1308"/>
      <c r="J892" s="1308"/>
      <c r="K892" s="1308"/>
      <c r="L892" s="1308"/>
      <c r="M892" s="1308"/>
      <c r="N892" s="1308"/>
      <c r="O892" s="1308"/>
      <c r="P892" s="1308"/>
      <c r="Q892" s="1308"/>
      <c r="R892" s="1308"/>
      <c r="S892" s="1308"/>
      <c r="T892" s="1308"/>
      <c r="U892" s="1308"/>
      <c r="V892" s="1308"/>
      <c r="W892" s="1308"/>
      <c r="X892" s="1308"/>
    </row>
    <row r="893">
      <c r="A893" s="836"/>
      <c r="B893" s="1308"/>
      <c r="C893" s="1308"/>
      <c r="D893" s="1308"/>
      <c r="E893" s="1308"/>
      <c r="F893" s="1308"/>
      <c r="G893" s="1308"/>
      <c r="H893" s="1308"/>
      <c r="I893" s="1308"/>
      <c r="J893" s="1308"/>
      <c r="K893" s="1308"/>
      <c r="L893" s="1308"/>
      <c r="M893" s="1308"/>
      <c r="N893" s="1308"/>
      <c r="O893" s="1308"/>
      <c r="P893" s="1308"/>
      <c r="Q893" s="1308"/>
      <c r="R893" s="1308"/>
      <c r="S893" s="1308"/>
      <c r="T893" s="1308"/>
      <c r="U893" s="1308"/>
      <c r="V893" s="1308"/>
      <c r="W893" s="1308"/>
      <c r="X893" s="1308"/>
    </row>
    <row r="894">
      <c r="A894" s="836"/>
      <c r="B894" s="1308"/>
      <c r="C894" s="1308"/>
      <c r="D894" s="1308"/>
      <c r="E894" s="1308"/>
      <c r="F894" s="1308"/>
      <c r="G894" s="1308"/>
      <c r="H894" s="1308"/>
      <c r="I894" s="1308"/>
      <c r="J894" s="1308"/>
      <c r="K894" s="1308"/>
      <c r="L894" s="1308"/>
      <c r="M894" s="1308"/>
      <c r="N894" s="1308"/>
      <c r="O894" s="1308"/>
      <c r="P894" s="1308"/>
      <c r="Q894" s="1308"/>
      <c r="R894" s="1308"/>
      <c r="S894" s="1308"/>
      <c r="T894" s="1308"/>
      <c r="U894" s="1308"/>
      <c r="V894" s="1308"/>
      <c r="W894" s="1308"/>
      <c r="X894" s="1308"/>
    </row>
    <row r="895">
      <c r="A895" s="836"/>
      <c r="B895" s="1308"/>
      <c r="C895" s="1308"/>
      <c r="D895" s="1308"/>
      <c r="E895" s="1308"/>
      <c r="F895" s="1308"/>
      <c r="G895" s="1308"/>
      <c r="H895" s="1308"/>
      <c r="I895" s="1308"/>
      <c r="J895" s="1308"/>
      <c r="K895" s="1308"/>
      <c r="L895" s="1308"/>
      <c r="M895" s="1308"/>
      <c r="N895" s="1308"/>
      <c r="O895" s="1308"/>
      <c r="P895" s="1308"/>
      <c r="Q895" s="1308"/>
      <c r="R895" s="1308"/>
      <c r="S895" s="1308"/>
      <c r="T895" s="1308"/>
      <c r="U895" s="1308"/>
      <c r="V895" s="1308"/>
      <c r="W895" s="1308"/>
      <c r="X895" s="1308"/>
    </row>
    <row r="896">
      <c r="A896" s="836"/>
      <c r="B896" s="1308"/>
      <c r="C896" s="1308"/>
      <c r="D896" s="1308"/>
      <c r="E896" s="1308"/>
      <c r="F896" s="1308"/>
      <c r="G896" s="1308"/>
      <c r="H896" s="1308"/>
      <c r="I896" s="1308"/>
      <c r="J896" s="1308"/>
      <c r="K896" s="1308"/>
      <c r="L896" s="1308"/>
      <c r="M896" s="1308"/>
      <c r="N896" s="1308"/>
      <c r="O896" s="1308"/>
      <c r="P896" s="1308"/>
      <c r="Q896" s="1308"/>
      <c r="R896" s="1308"/>
      <c r="S896" s="1308"/>
      <c r="T896" s="1308"/>
      <c r="U896" s="1308"/>
      <c r="V896" s="1308"/>
      <c r="W896" s="1308"/>
      <c r="X896" s="1308"/>
    </row>
    <row r="897">
      <c r="A897" s="836"/>
      <c r="B897" s="1308"/>
      <c r="C897" s="1308"/>
      <c r="D897" s="1308"/>
      <c r="E897" s="1308"/>
      <c r="F897" s="1308"/>
      <c r="G897" s="1308"/>
      <c r="H897" s="1308"/>
      <c r="I897" s="1308"/>
      <c r="J897" s="1308"/>
      <c r="K897" s="1308"/>
      <c r="L897" s="1308"/>
      <c r="M897" s="1308"/>
      <c r="N897" s="1308"/>
      <c r="O897" s="1308"/>
      <c r="P897" s="1308"/>
      <c r="Q897" s="1308"/>
      <c r="R897" s="1308"/>
      <c r="S897" s="1308"/>
      <c r="T897" s="1308"/>
      <c r="U897" s="1308"/>
      <c r="V897" s="1308"/>
      <c r="W897" s="1308"/>
      <c r="X897" s="1308"/>
    </row>
    <row r="898">
      <c r="A898" s="836"/>
      <c r="B898" s="1308"/>
      <c r="C898" s="1308"/>
      <c r="D898" s="1308"/>
      <c r="E898" s="1308"/>
      <c r="F898" s="1308"/>
      <c r="G898" s="1308"/>
      <c r="H898" s="1308"/>
      <c r="I898" s="1308"/>
      <c r="J898" s="1308"/>
      <c r="K898" s="1308"/>
      <c r="L898" s="1308"/>
      <c r="M898" s="1308"/>
      <c r="N898" s="1308"/>
      <c r="O898" s="1308"/>
      <c r="P898" s="1308"/>
      <c r="Q898" s="1308"/>
      <c r="R898" s="1308"/>
      <c r="S898" s="1308"/>
      <c r="T898" s="1308"/>
      <c r="U898" s="1308"/>
      <c r="V898" s="1308"/>
      <c r="W898" s="1308"/>
      <c r="X898" s="1308"/>
    </row>
    <row r="899">
      <c r="A899" s="836"/>
      <c r="B899" s="1308"/>
      <c r="C899" s="1308"/>
      <c r="D899" s="1308"/>
      <c r="E899" s="1308"/>
      <c r="F899" s="1308"/>
      <c r="G899" s="1308"/>
      <c r="H899" s="1308"/>
      <c r="I899" s="1308"/>
      <c r="J899" s="1308"/>
      <c r="K899" s="1308"/>
      <c r="L899" s="1308"/>
      <c r="M899" s="1308"/>
      <c r="N899" s="1308"/>
      <c r="O899" s="1308"/>
      <c r="P899" s="1308"/>
      <c r="Q899" s="1308"/>
      <c r="R899" s="1308"/>
      <c r="S899" s="1308"/>
      <c r="T899" s="1308"/>
      <c r="U899" s="1308"/>
      <c r="V899" s="1308"/>
      <c r="W899" s="1308"/>
      <c r="X899" s="1308"/>
    </row>
    <row r="900">
      <c r="A900" s="836"/>
      <c r="B900" s="1308"/>
      <c r="C900" s="1308"/>
      <c r="D900" s="1308"/>
      <c r="E900" s="1308"/>
      <c r="F900" s="1308"/>
      <c r="G900" s="1308"/>
      <c r="H900" s="1308"/>
      <c r="I900" s="1308"/>
      <c r="J900" s="1308"/>
      <c r="K900" s="1308"/>
      <c r="L900" s="1308"/>
      <c r="M900" s="1308"/>
      <c r="N900" s="1308"/>
      <c r="O900" s="1308"/>
      <c r="P900" s="1308"/>
      <c r="Q900" s="1308"/>
      <c r="R900" s="1308"/>
      <c r="S900" s="1308"/>
      <c r="T900" s="1308"/>
      <c r="U900" s="1308"/>
      <c r="V900" s="1308"/>
      <c r="W900" s="1308"/>
      <c r="X900" s="1308"/>
    </row>
    <row r="901">
      <c r="A901" s="836"/>
      <c r="B901" s="1308"/>
      <c r="C901" s="1308"/>
      <c r="D901" s="1308"/>
      <c r="E901" s="1308"/>
      <c r="F901" s="1308"/>
      <c r="G901" s="1308"/>
      <c r="H901" s="1308"/>
      <c r="I901" s="1308"/>
      <c r="J901" s="1308"/>
      <c r="K901" s="1308"/>
      <c r="L901" s="1308"/>
      <c r="M901" s="1308"/>
      <c r="N901" s="1308"/>
      <c r="O901" s="1308"/>
      <c r="P901" s="1308"/>
      <c r="Q901" s="1308"/>
      <c r="R901" s="1308"/>
      <c r="S901" s="1308"/>
      <c r="T901" s="1308"/>
      <c r="U901" s="1308"/>
      <c r="V901" s="1308"/>
      <c r="W901" s="1308"/>
      <c r="X901" s="1308"/>
    </row>
    <row r="902">
      <c r="A902" s="836"/>
      <c r="B902" s="1308"/>
      <c r="C902" s="1308"/>
      <c r="D902" s="1308"/>
      <c r="E902" s="1308"/>
      <c r="F902" s="1308"/>
      <c r="G902" s="1308"/>
      <c r="H902" s="1308"/>
      <c r="I902" s="1308"/>
      <c r="J902" s="1308"/>
      <c r="K902" s="1308"/>
      <c r="L902" s="1308"/>
      <c r="M902" s="1308"/>
      <c r="N902" s="1308"/>
      <c r="O902" s="1308"/>
      <c r="P902" s="1308"/>
      <c r="Q902" s="1308"/>
      <c r="R902" s="1308"/>
      <c r="S902" s="1308"/>
      <c r="T902" s="1308"/>
      <c r="U902" s="1308"/>
      <c r="V902" s="1308"/>
      <c r="W902" s="1308"/>
      <c r="X902" s="1308"/>
    </row>
    <row r="903">
      <c r="A903" s="836"/>
      <c r="B903" s="1308"/>
      <c r="C903" s="1308"/>
      <c r="D903" s="1308"/>
      <c r="E903" s="1308"/>
      <c r="F903" s="1308"/>
      <c r="G903" s="1308"/>
      <c r="H903" s="1308"/>
      <c r="I903" s="1308"/>
      <c r="J903" s="1308"/>
      <c r="K903" s="1308"/>
      <c r="L903" s="1308"/>
      <c r="M903" s="1308"/>
      <c r="N903" s="1308"/>
      <c r="O903" s="1308"/>
      <c r="P903" s="1308"/>
      <c r="Q903" s="1308"/>
      <c r="R903" s="1308"/>
      <c r="S903" s="1308"/>
      <c r="T903" s="1308"/>
      <c r="U903" s="1308"/>
      <c r="V903" s="1308"/>
      <c r="W903" s="1308"/>
      <c r="X903" s="1308"/>
    </row>
    <row r="904">
      <c r="A904" s="836"/>
      <c r="B904" s="1308"/>
      <c r="C904" s="1308"/>
      <c r="D904" s="1308"/>
      <c r="E904" s="1308"/>
      <c r="F904" s="1308"/>
      <c r="G904" s="1308"/>
      <c r="H904" s="1308"/>
      <c r="I904" s="1308"/>
      <c r="J904" s="1308"/>
      <c r="K904" s="1308"/>
      <c r="L904" s="1308"/>
      <c r="M904" s="1308"/>
      <c r="N904" s="1308"/>
      <c r="O904" s="1308"/>
      <c r="P904" s="1308"/>
      <c r="Q904" s="1308"/>
      <c r="R904" s="1308"/>
      <c r="S904" s="1308"/>
      <c r="T904" s="1308"/>
      <c r="U904" s="1308"/>
      <c r="V904" s="1308"/>
      <c r="W904" s="1308"/>
      <c r="X904" s="1308"/>
    </row>
    <row r="905">
      <c r="A905" s="836"/>
      <c r="B905" s="1308"/>
      <c r="C905" s="1308"/>
      <c r="D905" s="1308"/>
      <c r="E905" s="1308"/>
      <c r="F905" s="1308"/>
      <c r="G905" s="1308"/>
      <c r="H905" s="1308"/>
      <c r="I905" s="1308"/>
      <c r="J905" s="1308"/>
      <c r="K905" s="1308"/>
      <c r="L905" s="1308"/>
      <c r="M905" s="1308"/>
      <c r="N905" s="1308"/>
      <c r="O905" s="1308"/>
      <c r="P905" s="1308"/>
      <c r="Q905" s="1308"/>
      <c r="R905" s="1308"/>
      <c r="S905" s="1308"/>
      <c r="T905" s="1308"/>
      <c r="U905" s="1308"/>
      <c r="V905" s="1308"/>
      <c r="W905" s="1308"/>
      <c r="X905" s="1308"/>
    </row>
    <row r="906">
      <c r="A906" s="836"/>
      <c r="B906" s="1308"/>
      <c r="C906" s="1308"/>
      <c r="D906" s="1308"/>
      <c r="E906" s="1308"/>
      <c r="F906" s="1308"/>
      <c r="G906" s="1308"/>
      <c r="H906" s="1308"/>
      <c r="I906" s="1308"/>
      <c r="J906" s="1308"/>
      <c r="K906" s="1308"/>
      <c r="L906" s="1308"/>
      <c r="M906" s="1308"/>
      <c r="N906" s="1308"/>
      <c r="O906" s="1308"/>
      <c r="P906" s="1308"/>
      <c r="Q906" s="1308"/>
      <c r="R906" s="1308"/>
      <c r="S906" s="1308"/>
      <c r="T906" s="1308"/>
      <c r="U906" s="1308"/>
      <c r="V906" s="1308"/>
      <c r="W906" s="1308"/>
      <c r="X906" s="1308"/>
    </row>
    <row r="907">
      <c r="A907" s="836"/>
      <c r="B907" s="1308"/>
      <c r="C907" s="1308"/>
      <c r="D907" s="1308"/>
      <c r="E907" s="1308"/>
      <c r="F907" s="1308"/>
      <c r="G907" s="1308"/>
      <c r="H907" s="1308"/>
      <c r="I907" s="1308"/>
      <c r="J907" s="1308"/>
      <c r="K907" s="1308"/>
      <c r="L907" s="1308"/>
      <c r="M907" s="1308"/>
      <c r="N907" s="1308"/>
      <c r="O907" s="1308"/>
      <c r="P907" s="1308"/>
      <c r="Q907" s="1308"/>
      <c r="R907" s="1308"/>
      <c r="S907" s="1308"/>
      <c r="T907" s="1308"/>
      <c r="U907" s="1308"/>
      <c r="V907" s="1308"/>
      <c r="W907" s="1308"/>
      <c r="X907" s="1308"/>
    </row>
    <row r="908">
      <c r="A908" s="836"/>
      <c r="B908" s="1308"/>
      <c r="C908" s="1308"/>
      <c r="D908" s="1308"/>
      <c r="E908" s="1308"/>
      <c r="F908" s="1308"/>
      <c r="G908" s="1308"/>
      <c r="H908" s="1308"/>
      <c r="I908" s="1308"/>
      <c r="J908" s="1308"/>
      <c r="K908" s="1308"/>
      <c r="L908" s="1308"/>
      <c r="M908" s="1308"/>
      <c r="N908" s="1308"/>
      <c r="O908" s="1308"/>
      <c r="P908" s="1308"/>
      <c r="Q908" s="1308"/>
      <c r="R908" s="1308"/>
      <c r="S908" s="1308"/>
      <c r="T908" s="1308"/>
      <c r="U908" s="1308"/>
      <c r="V908" s="1308"/>
      <c r="W908" s="1308"/>
      <c r="X908" s="1308"/>
    </row>
    <row r="909">
      <c r="A909" s="836"/>
      <c r="B909" s="1308"/>
      <c r="C909" s="1308"/>
      <c r="D909" s="1308"/>
      <c r="E909" s="1308"/>
      <c r="F909" s="1308"/>
      <c r="G909" s="1308"/>
      <c r="H909" s="1308"/>
      <c r="I909" s="1308"/>
      <c r="J909" s="1308"/>
      <c r="K909" s="1308"/>
      <c r="L909" s="1308"/>
      <c r="M909" s="1308"/>
      <c r="N909" s="1308"/>
      <c r="O909" s="1308"/>
      <c r="P909" s="1308"/>
      <c r="Q909" s="1308"/>
      <c r="R909" s="1308"/>
      <c r="S909" s="1308"/>
      <c r="T909" s="1308"/>
      <c r="U909" s="1308"/>
      <c r="V909" s="1308"/>
      <c r="W909" s="1308"/>
      <c r="X909" s="1308"/>
    </row>
    <row r="910">
      <c r="A910" s="836"/>
      <c r="B910" s="1308"/>
      <c r="C910" s="1308"/>
      <c r="D910" s="1308"/>
      <c r="E910" s="1308"/>
      <c r="F910" s="1308"/>
      <c r="G910" s="1308"/>
      <c r="H910" s="1308"/>
      <c r="I910" s="1308"/>
      <c r="J910" s="1308"/>
      <c r="K910" s="1308"/>
      <c r="L910" s="1308"/>
      <c r="M910" s="1308"/>
      <c r="N910" s="1308"/>
      <c r="O910" s="1308"/>
      <c r="P910" s="1308"/>
      <c r="Q910" s="1308"/>
      <c r="R910" s="1308"/>
      <c r="S910" s="1308"/>
      <c r="T910" s="1308"/>
      <c r="U910" s="1308"/>
      <c r="V910" s="1308"/>
      <c r="W910" s="1308"/>
      <c r="X910" s="1308"/>
    </row>
    <row r="911">
      <c r="A911" s="836"/>
      <c r="B911" s="1308"/>
      <c r="C911" s="1308"/>
      <c r="D911" s="1308"/>
      <c r="E911" s="1308"/>
      <c r="F911" s="1308"/>
      <c r="G911" s="1308"/>
      <c r="H911" s="1308"/>
      <c r="I911" s="1308"/>
      <c r="J911" s="1308"/>
      <c r="K911" s="1308"/>
      <c r="L911" s="1308"/>
      <c r="M911" s="1308"/>
      <c r="N911" s="1308"/>
      <c r="O911" s="1308"/>
      <c r="P911" s="1308"/>
      <c r="Q911" s="1308"/>
      <c r="R911" s="1308"/>
      <c r="S911" s="1308"/>
      <c r="T911" s="1308"/>
      <c r="U911" s="1308"/>
      <c r="V911" s="1308"/>
      <c r="W911" s="1308"/>
      <c r="X911" s="1308"/>
    </row>
    <row r="912">
      <c r="A912" s="836"/>
      <c r="B912" s="1308"/>
      <c r="C912" s="1308"/>
      <c r="D912" s="1308"/>
      <c r="E912" s="1308"/>
      <c r="F912" s="1308"/>
      <c r="G912" s="1308"/>
      <c r="H912" s="1308"/>
      <c r="I912" s="1308"/>
      <c r="J912" s="1308"/>
      <c r="K912" s="1308"/>
      <c r="L912" s="1308"/>
      <c r="M912" s="1308"/>
      <c r="N912" s="1308"/>
      <c r="O912" s="1308"/>
      <c r="P912" s="1308"/>
      <c r="Q912" s="1308"/>
      <c r="R912" s="1308"/>
      <c r="S912" s="1308"/>
      <c r="T912" s="1308"/>
      <c r="U912" s="1308"/>
      <c r="V912" s="1308"/>
      <c r="W912" s="1308"/>
      <c r="X912" s="1308"/>
    </row>
    <row r="913">
      <c r="A913" s="836"/>
      <c r="B913" s="1308"/>
      <c r="C913" s="1308"/>
      <c r="D913" s="1308"/>
      <c r="E913" s="1308"/>
      <c r="F913" s="1308"/>
      <c r="G913" s="1308"/>
      <c r="H913" s="1308"/>
      <c r="I913" s="1308"/>
      <c r="J913" s="1308"/>
      <c r="K913" s="1308"/>
      <c r="L913" s="1308"/>
      <c r="M913" s="1308"/>
      <c r="N913" s="1308"/>
      <c r="O913" s="1308"/>
      <c r="P913" s="1308"/>
      <c r="Q913" s="1308"/>
      <c r="R913" s="1308"/>
      <c r="S913" s="1308"/>
      <c r="T913" s="1308"/>
      <c r="U913" s="1308"/>
      <c r="V913" s="1308"/>
      <c r="W913" s="1308"/>
      <c r="X913" s="1308"/>
    </row>
    <row r="914">
      <c r="A914" s="836"/>
      <c r="B914" s="1308"/>
      <c r="C914" s="1308"/>
      <c r="D914" s="1308"/>
      <c r="E914" s="1308"/>
      <c r="F914" s="1308"/>
      <c r="G914" s="1308"/>
      <c r="H914" s="1308"/>
      <c r="I914" s="1308"/>
      <c r="J914" s="1308"/>
      <c r="K914" s="1308"/>
      <c r="L914" s="1308"/>
      <c r="M914" s="1308"/>
      <c r="N914" s="1308"/>
      <c r="O914" s="1308"/>
      <c r="P914" s="1308"/>
      <c r="Q914" s="1308"/>
      <c r="R914" s="1308"/>
      <c r="S914" s="1308"/>
      <c r="T914" s="1308"/>
      <c r="U914" s="1308"/>
      <c r="V914" s="1308"/>
      <c r="W914" s="1308"/>
      <c r="X914" s="1308"/>
    </row>
    <row r="915">
      <c r="A915" s="836"/>
      <c r="B915" s="1308"/>
      <c r="C915" s="1308"/>
      <c r="D915" s="1308"/>
      <c r="E915" s="1308"/>
      <c r="F915" s="1308"/>
      <c r="G915" s="1308"/>
      <c r="H915" s="1308"/>
      <c r="I915" s="1308"/>
      <c r="J915" s="1308"/>
      <c r="K915" s="1308"/>
      <c r="L915" s="1308"/>
      <c r="M915" s="1308"/>
      <c r="N915" s="1308"/>
      <c r="O915" s="1308"/>
      <c r="P915" s="1308"/>
      <c r="Q915" s="1308"/>
      <c r="R915" s="1308"/>
      <c r="S915" s="1308"/>
      <c r="T915" s="1308"/>
      <c r="U915" s="1308"/>
      <c r="V915" s="1308"/>
      <c r="W915" s="1308"/>
      <c r="X915" s="1308"/>
    </row>
    <row r="916">
      <c r="A916" s="836"/>
      <c r="B916" s="1308"/>
      <c r="C916" s="1308"/>
      <c r="D916" s="1308"/>
      <c r="E916" s="1308"/>
      <c r="F916" s="1308"/>
      <c r="G916" s="1308"/>
      <c r="H916" s="1308"/>
      <c r="I916" s="1308"/>
      <c r="J916" s="1308"/>
      <c r="K916" s="1308"/>
      <c r="L916" s="1308"/>
      <c r="M916" s="1308"/>
      <c r="N916" s="1308"/>
      <c r="O916" s="1308"/>
      <c r="P916" s="1308"/>
      <c r="Q916" s="1308"/>
      <c r="R916" s="1308"/>
      <c r="S916" s="1308"/>
      <c r="T916" s="1308"/>
      <c r="U916" s="1308"/>
      <c r="V916" s="1308"/>
      <c r="W916" s="1308"/>
      <c r="X916" s="1308"/>
    </row>
    <row r="917">
      <c r="A917" s="836"/>
      <c r="B917" s="1308"/>
      <c r="C917" s="1308"/>
      <c r="D917" s="1308"/>
      <c r="E917" s="1308"/>
      <c r="F917" s="1308"/>
      <c r="G917" s="1308"/>
      <c r="H917" s="1308"/>
      <c r="I917" s="1308"/>
      <c r="J917" s="1308"/>
      <c r="K917" s="1308"/>
      <c r="L917" s="1308"/>
      <c r="M917" s="1308"/>
      <c r="N917" s="1308"/>
      <c r="O917" s="1308"/>
      <c r="P917" s="1308"/>
      <c r="Q917" s="1308"/>
      <c r="R917" s="1308"/>
      <c r="S917" s="1308"/>
      <c r="T917" s="1308"/>
      <c r="U917" s="1308"/>
      <c r="V917" s="1308"/>
      <c r="W917" s="1308"/>
      <c r="X917" s="1308"/>
    </row>
    <row r="918">
      <c r="A918" s="836"/>
      <c r="B918" s="1308"/>
      <c r="C918" s="1308"/>
      <c r="D918" s="1308"/>
      <c r="E918" s="1308"/>
      <c r="F918" s="1308"/>
      <c r="G918" s="1308"/>
      <c r="H918" s="1308"/>
      <c r="I918" s="1308"/>
      <c r="J918" s="1308"/>
      <c r="K918" s="1308"/>
      <c r="L918" s="1308"/>
      <c r="M918" s="1308"/>
      <c r="N918" s="1308"/>
      <c r="O918" s="1308"/>
      <c r="P918" s="1308"/>
      <c r="Q918" s="1308"/>
      <c r="R918" s="1308"/>
      <c r="S918" s="1308"/>
      <c r="T918" s="1308"/>
      <c r="U918" s="1308"/>
      <c r="V918" s="1308"/>
      <c r="W918" s="1308"/>
      <c r="X918" s="1308"/>
    </row>
    <row r="919">
      <c r="A919" s="836"/>
      <c r="B919" s="1308"/>
      <c r="C919" s="1308"/>
      <c r="D919" s="1308"/>
      <c r="E919" s="1308"/>
      <c r="F919" s="1308"/>
      <c r="G919" s="1308"/>
      <c r="H919" s="1308"/>
      <c r="I919" s="1308"/>
      <c r="J919" s="1308"/>
      <c r="K919" s="1308"/>
      <c r="L919" s="1308"/>
      <c r="M919" s="1308"/>
      <c r="N919" s="1308"/>
      <c r="O919" s="1308"/>
      <c r="P919" s="1308"/>
      <c r="Q919" s="1308"/>
      <c r="R919" s="1308"/>
      <c r="S919" s="1308"/>
      <c r="T919" s="1308"/>
      <c r="U919" s="1308"/>
      <c r="V919" s="1308"/>
      <c r="W919" s="1308"/>
      <c r="X919" s="1308"/>
    </row>
    <row r="920">
      <c r="A920" s="836"/>
      <c r="B920" s="1308"/>
      <c r="C920" s="1308"/>
      <c r="D920" s="1308"/>
      <c r="E920" s="1308"/>
      <c r="F920" s="1308"/>
      <c r="G920" s="1308"/>
      <c r="H920" s="1308"/>
      <c r="I920" s="1308"/>
      <c r="J920" s="1308"/>
      <c r="K920" s="1308"/>
      <c r="L920" s="1308"/>
      <c r="M920" s="1308"/>
      <c r="N920" s="1308"/>
      <c r="O920" s="1308"/>
      <c r="P920" s="1308"/>
      <c r="Q920" s="1308"/>
      <c r="R920" s="1308"/>
      <c r="S920" s="1308"/>
      <c r="T920" s="1308"/>
      <c r="U920" s="1308"/>
      <c r="V920" s="1308"/>
      <c r="W920" s="1308"/>
      <c r="X920" s="1308"/>
    </row>
    <row r="921">
      <c r="A921" s="836"/>
      <c r="B921" s="1308"/>
      <c r="C921" s="1308"/>
      <c r="D921" s="1308"/>
      <c r="E921" s="1308"/>
      <c r="F921" s="1308"/>
      <c r="G921" s="1308"/>
      <c r="H921" s="1308"/>
      <c r="I921" s="1308"/>
      <c r="J921" s="1308"/>
      <c r="K921" s="1308"/>
      <c r="L921" s="1308"/>
      <c r="M921" s="1308"/>
      <c r="N921" s="1308"/>
      <c r="O921" s="1308"/>
      <c r="P921" s="1308"/>
      <c r="Q921" s="1308"/>
      <c r="R921" s="1308"/>
      <c r="S921" s="1308"/>
      <c r="T921" s="1308"/>
      <c r="U921" s="1308"/>
      <c r="V921" s="1308"/>
      <c r="W921" s="1308"/>
      <c r="X921" s="1308"/>
    </row>
    <row r="922">
      <c r="A922" s="836"/>
      <c r="B922" s="1308"/>
      <c r="C922" s="1308"/>
      <c r="D922" s="1308"/>
      <c r="E922" s="1308"/>
      <c r="F922" s="1308"/>
      <c r="G922" s="1308"/>
      <c r="H922" s="1308"/>
      <c r="I922" s="1308"/>
      <c r="J922" s="1308"/>
      <c r="K922" s="1308"/>
      <c r="L922" s="1308"/>
      <c r="M922" s="1308"/>
      <c r="N922" s="1308"/>
      <c r="O922" s="1308"/>
      <c r="P922" s="1308"/>
      <c r="Q922" s="1308"/>
      <c r="R922" s="1308"/>
      <c r="S922" s="1308"/>
      <c r="T922" s="1308"/>
      <c r="U922" s="1308"/>
      <c r="V922" s="1308"/>
      <c r="W922" s="1308"/>
      <c r="X922" s="1308"/>
    </row>
    <row r="923">
      <c r="A923" s="836"/>
      <c r="B923" s="1308"/>
      <c r="C923" s="1308"/>
      <c r="D923" s="1308"/>
      <c r="E923" s="1308"/>
      <c r="F923" s="1308"/>
      <c r="G923" s="1308"/>
      <c r="H923" s="1308"/>
      <c r="I923" s="1308"/>
      <c r="J923" s="1308"/>
      <c r="K923" s="1308"/>
      <c r="L923" s="1308"/>
      <c r="M923" s="1308"/>
      <c r="N923" s="1308"/>
      <c r="O923" s="1308"/>
      <c r="P923" s="1308"/>
      <c r="Q923" s="1308"/>
      <c r="R923" s="1308"/>
      <c r="S923" s="1308"/>
      <c r="T923" s="1308"/>
      <c r="U923" s="1308"/>
      <c r="V923" s="1308"/>
      <c r="W923" s="1308"/>
      <c r="X923" s="1308"/>
    </row>
    <row r="924">
      <c r="A924" s="836"/>
      <c r="B924" s="1308"/>
      <c r="C924" s="1308"/>
      <c r="D924" s="1308"/>
      <c r="E924" s="1308"/>
      <c r="F924" s="1308"/>
      <c r="G924" s="1308"/>
      <c r="H924" s="1308"/>
      <c r="I924" s="1308"/>
      <c r="J924" s="1308"/>
      <c r="K924" s="1308"/>
      <c r="L924" s="1308"/>
      <c r="M924" s="1308"/>
      <c r="N924" s="1308"/>
      <c r="O924" s="1308"/>
      <c r="P924" s="1308"/>
      <c r="Q924" s="1308"/>
      <c r="R924" s="1308"/>
      <c r="S924" s="1308"/>
      <c r="T924" s="1308"/>
      <c r="U924" s="1308"/>
      <c r="V924" s="1308"/>
      <c r="W924" s="1308"/>
      <c r="X924" s="1308"/>
    </row>
    <row r="925">
      <c r="A925" s="836"/>
      <c r="B925" s="1308"/>
      <c r="C925" s="1308"/>
      <c r="D925" s="1308"/>
      <c r="E925" s="1308"/>
      <c r="F925" s="1308"/>
      <c r="G925" s="1308"/>
      <c r="H925" s="1308"/>
      <c r="I925" s="1308"/>
      <c r="J925" s="1308"/>
      <c r="K925" s="1308"/>
      <c r="L925" s="1308"/>
      <c r="M925" s="1308"/>
      <c r="N925" s="1308"/>
      <c r="O925" s="1308"/>
      <c r="P925" s="1308"/>
      <c r="Q925" s="1308"/>
      <c r="R925" s="1308"/>
      <c r="S925" s="1308"/>
      <c r="T925" s="1308"/>
      <c r="U925" s="1308"/>
      <c r="V925" s="1308"/>
      <c r="W925" s="1308"/>
      <c r="X925" s="1308"/>
    </row>
    <row r="926">
      <c r="A926" s="836"/>
      <c r="B926" s="1308"/>
      <c r="C926" s="1308"/>
      <c r="D926" s="1308"/>
      <c r="E926" s="1308"/>
      <c r="F926" s="1308"/>
      <c r="G926" s="1308"/>
      <c r="H926" s="1308"/>
      <c r="I926" s="1308"/>
      <c r="J926" s="1308"/>
      <c r="K926" s="1308"/>
      <c r="L926" s="1308"/>
      <c r="M926" s="1308"/>
      <c r="N926" s="1308"/>
      <c r="O926" s="1308"/>
      <c r="P926" s="1308"/>
      <c r="Q926" s="1308"/>
      <c r="R926" s="1308"/>
      <c r="S926" s="1308"/>
      <c r="T926" s="1308"/>
      <c r="U926" s="1308"/>
      <c r="V926" s="1308"/>
      <c r="W926" s="1308"/>
      <c r="X926" s="1308"/>
    </row>
    <row r="927">
      <c r="A927" s="836"/>
      <c r="B927" s="1308"/>
      <c r="C927" s="1308"/>
      <c r="D927" s="1308"/>
      <c r="E927" s="1308"/>
      <c r="F927" s="1308"/>
      <c r="G927" s="1308"/>
      <c r="H927" s="1308"/>
      <c r="I927" s="1308"/>
      <c r="J927" s="1308"/>
      <c r="K927" s="1308"/>
      <c r="L927" s="1308"/>
      <c r="M927" s="1308"/>
      <c r="N927" s="1308"/>
      <c r="O927" s="1308"/>
      <c r="P927" s="1308"/>
      <c r="Q927" s="1308"/>
      <c r="R927" s="1308"/>
      <c r="S927" s="1308"/>
      <c r="T927" s="1308"/>
      <c r="U927" s="1308"/>
      <c r="V927" s="1308"/>
      <c r="W927" s="1308"/>
      <c r="X927" s="1308"/>
    </row>
    <row r="928">
      <c r="A928" s="836"/>
      <c r="B928" s="1308"/>
      <c r="C928" s="1308"/>
      <c r="D928" s="1308"/>
      <c r="E928" s="1308"/>
      <c r="F928" s="1308"/>
      <c r="G928" s="1308"/>
      <c r="H928" s="1308"/>
      <c r="I928" s="1308"/>
      <c r="J928" s="1308"/>
      <c r="K928" s="1308"/>
      <c r="L928" s="1308"/>
      <c r="M928" s="1308"/>
      <c r="N928" s="1308"/>
      <c r="O928" s="1308"/>
      <c r="P928" s="1308"/>
      <c r="Q928" s="1308"/>
      <c r="R928" s="1308"/>
      <c r="S928" s="1308"/>
      <c r="T928" s="1308"/>
      <c r="U928" s="1308"/>
      <c r="V928" s="1308"/>
      <c r="W928" s="1308"/>
      <c r="X928" s="1308"/>
    </row>
    <row r="929">
      <c r="A929" s="836"/>
      <c r="B929" s="1308"/>
      <c r="C929" s="1308"/>
      <c r="D929" s="1308"/>
      <c r="E929" s="1308"/>
      <c r="F929" s="1308"/>
      <c r="G929" s="1308"/>
      <c r="H929" s="1308"/>
      <c r="I929" s="1308"/>
      <c r="J929" s="1308"/>
      <c r="K929" s="1308"/>
      <c r="L929" s="1308"/>
      <c r="M929" s="1308"/>
      <c r="N929" s="1308"/>
      <c r="O929" s="1308"/>
      <c r="P929" s="1308"/>
      <c r="Q929" s="1308"/>
      <c r="R929" s="1308"/>
      <c r="S929" s="1308"/>
      <c r="T929" s="1308"/>
      <c r="U929" s="1308"/>
      <c r="V929" s="1308"/>
      <c r="W929" s="1308"/>
      <c r="X929" s="1308"/>
    </row>
    <row r="930">
      <c r="A930" s="836"/>
      <c r="B930" s="1308"/>
      <c r="C930" s="1308"/>
      <c r="D930" s="1308"/>
      <c r="E930" s="1308"/>
      <c r="F930" s="1308"/>
      <c r="G930" s="1308"/>
      <c r="H930" s="1308"/>
      <c r="I930" s="1308"/>
      <c r="J930" s="1308"/>
      <c r="K930" s="1308"/>
      <c r="L930" s="1308"/>
      <c r="M930" s="1308"/>
      <c r="N930" s="1308"/>
      <c r="O930" s="1308"/>
      <c r="P930" s="1308"/>
      <c r="Q930" s="1308"/>
      <c r="R930" s="1308"/>
      <c r="S930" s="1308"/>
      <c r="T930" s="1308"/>
      <c r="U930" s="1308"/>
      <c r="V930" s="1308"/>
      <c r="W930" s="1308"/>
      <c r="X930" s="1308"/>
    </row>
    <row r="931">
      <c r="A931" s="836"/>
      <c r="B931" s="1308"/>
      <c r="C931" s="1308"/>
      <c r="D931" s="1308"/>
      <c r="E931" s="1308"/>
      <c r="F931" s="1308"/>
      <c r="G931" s="1308"/>
      <c r="H931" s="1308"/>
      <c r="I931" s="1308"/>
      <c r="J931" s="1308"/>
      <c r="K931" s="1308"/>
      <c r="L931" s="1308"/>
      <c r="M931" s="1308"/>
      <c r="N931" s="1308"/>
      <c r="O931" s="1308"/>
      <c r="P931" s="1308"/>
      <c r="Q931" s="1308"/>
      <c r="R931" s="1308"/>
      <c r="S931" s="1308"/>
      <c r="T931" s="1308"/>
      <c r="U931" s="1308"/>
      <c r="V931" s="1308"/>
      <c r="W931" s="1308"/>
      <c r="X931" s="1308"/>
    </row>
    <row r="932">
      <c r="A932" s="836"/>
      <c r="B932" s="1308"/>
      <c r="C932" s="1308"/>
      <c r="D932" s="1308"/>
      <c r="E932" s="1308"/>
      <c r="F932" s="1308"/>
      <c r="G932" s="1308"/>
      <c r="H932" s="1308"/>
      <c r="I932" s="1308"/>
      <c r="J932" s="1308"/>
      <c r="K932" s="1308"/>
      <c r="L932" s="1308"/>
      <c r="M932" s="1308"/>
      <c r="N932" s="1308"/>
      <c r="O932" s="1308"/>
      <c r="P932" s="1308"/>
      <c r="Q932" s="1308"/>
      <c r="R932" s="1308"/>
      <c r="S932" s="1308"/>
      <c r="T932" s="1308"/>
      <c r="U932" s="1308"/>
      <c r="V932" s="1308"/>
      <c r="W932" s="1308"/>
      <c r="X932" s="1308"/>
    </row>
    <row r="933">
      <c r="A933" s="836"/>
      <c r="B933" s="1308"/>
      <c r="C933" s="1308"/>
      <c r="D933" s="1308"/>
      <c r="E933" s="1308"/>
      <c r="F933" s="1308"/>
      <c r="G933" s="1308"/>
      <c r="H933" s="1308"/>
      <c r="I933" s="1308"/>
      <c r="J933" s="1308"/>
      <c r="K933" s="1308"/>
      <c r="L933" s="1308"/>
      <c r="M933" s="1308"/>
      <c r="N933" s="1308"/>
      <c r="O933" s="1308"/>
      <c r="P933" s="1308"/>
      <c r="Q933" s="1308"/>
      <c r="R933" s="1308"/>
      <c r="S933" s="1308"/>
      <c r="T933" s="1308"/>
      <c r="U933" s="1308"/>
      <c r="V933" s="1308"/>
      <c r="W933" s="1308"/>
      <c r="X933" s="1308"/>
    </row>
    <row r="934">
      <c r="A934" s="836"/>
      <c r="B934" s="1308"/>
      <c r="C934" s="1308"/>
      <c r="D934" s="1308"/>
      <c r="E934" s="1308"/>
      <c r="F934" s="1308"/>
      <c r="G934" s="1308"/>
      <c r="H934" s="1308"/>
      <c r="I934" s="1308"/>
      <c r="J934" s="1308"/>
      <c r="K934" s="1308"/>
      <c r="L934" s="1308"/>
      <c r="M934" s="1308"/>
      <c r="N934" s="1308"/>
      <c r="O934" s="1308"/>
      <c r="P934" s="1308"/>
      <c r="Q934" s="1308"/>
      <c r="R934" s="1308"/>
      <c r="S934" s="1308"/>
      <c r="T934" s="1308"/>
      <c r="U934" s="1308"/>
      <c r="V934" s="1308"/>
      <c r="W934" s="1308"/>
      <c r="X934" s="1308"/>
    </row>
    <row r="935">
      <c r="A935" s="836"/>
      <c r="B935" s="1308"/>
      <c r="C935" s="1308"/>
      <c r="D935" s="1308"/>
      <c r="E935" s="1308"/>
      <c r="F935" s="1308"/>
      <c r="G935" s="1308"/>
      <c r="H935" s="1308"/>
      <c r="I935" s="1308"/>
      <c r="J935" s="1308"/>
      <c r="K935" s="1308"/>
      <c r="L935" s="1308"/>
      <c r="M935" s="1308"/>
      <c r="N935" s="1308"/>
      <c r="O935" s="1308"/>
      <c r="P935" s="1308"/>
      <c r="Q935" s="1308"/>
      <c r="R935" s="1308"/>
      <c r="S935" s="1308"/>
      <c r="T935" s="1308"/>
      <c r="U935" s="1308"/>
      <c r="V935" s="1308"/>
      <c r="W935" s="1308"/>
      <c r="X935" s="1308"/>
    </row>
    <row r="936">
      <c r="A936" s="836"/>
      <c r="B936" s="1308"/>
      <c r="C936" s="1308"/>
      <c r="D936" s="1308"/>
      <c r="E936" s="1308"/>
      <c r="F936" s="1308"/>
      <c r="G936" s="1308"/>
      <c r="H936" s="1308"/>
      <c r="I936" s="1308"/>
      <c r="J936" s="1308"/>
      <c r="K936" s="1308"/>
      <c r="L936" s="1308"/>
      <c r="M936" s="1308"/>
      <c r="N936" s="1308"/>
      <c r="O936" s="1308"/>
      <c r="P936" s="1308"/>
      <c r="Q936" s="1308"/>
      <c r="R936" s="1308"/>
      <c r="S936" s="1308"/>
      <c r="T936" s="1308"/>
      <c r="U936" s="1308"/>
      <c r="V936" s="1308"/>
      <c r="W936" s="1308"/>
      <c r="X936" s="1308"/>
    </row>
    <row r="937">
      <c r="A937" s="836"/>
      <c r="B937" s="1308"/>
      <c r="C937" s="1308"/>
      <c r="D937" s="1308"/>
      <c r="E937" s="1308"/>
      <c r="F937" s="1308"/>
      <c r="G937" s="1308"/>
      <c r="H937" s="1308"/>
      <c r="I937" s="1308"/>
      <c r="J937" s="1308"/>
      <c r="K937" s="1308"/>
      <c r="L937" s="1308"/>
      <c r="M937" s="1308"/>
      <c r="N937" s="1308"/>
      <c r="O937" s="1308"/>
      <c r="P937" s="1308"/>
      <c r="Q937" s="1308"/>
      <c r="R937" s="1308"/>
      <c r="S937" s="1308"/>
      <c r="T937" s="1308"/>
      <c r="U937" s="1308"/>
      <c r="V937" s="1308"/>
      <c r="W937" s="1308"/>
      <c r="X937" s="1308"/>
    </row>
    <row r="938">
      <c r="A938" s="836"/>
      <c r="B938" s="1308"/>
      <c r="C938" s="1308"/>
      <c r="D938" s="1308"/>
      <c r="E938" s="1308"/>
      <c r="F938" s="1308"/>
      <c r="G938" s="1308"/>
      <c r="H938" s="1308"/>
      <c r="I938" s="1308"/>
      <c r="J938" s="1308"/>
      <c r="K938" s="1308"/>
      <c r="L938" s="1308"/>
      <c r="M938" s="1308"/>
      <c r="N938" s="1308"/>
      <c r="O938" s="1308"/>
      <c r="P938" s="1308"/>
      <c r="Q938" s="1308"/>
      <c r="R938" s="1308"/>
      <c r="S938" s="1308"/>
      <c r="T938" s="1308"/>
      <c r="U938" s="1308"/>
      <c r="V938" s="1308"/>
      <c r="W938" s="1308"/>
      <c r="X938" s="1308"/>
    </row>
    <row r="939">
      <c r="A939" s="836"/>
      <c r="B939" s="1308"/>
      <c r="C939" s="1308"/>
      <c r="D939" s="1308"/>
      <c r="E939" s="1308"/>
      <c r="F939" s="1308"/>
      <c r="G939" s="1308"/>
      <c r="H939" s="1308"/>
      <c r="I939" s="1308"/>
      <c r="J939" s="1308"/>
      <c r="K939" s="1308"/>
      <c r="L939" s="1308"/>
      <c r="M939" s="1308"/>
      <c r="N939" s="1308"/>
      <c r="O939" s="1308"/>
      <c r="P939" s="1308"/>
      <c r="Q939" s="1308"/>
      <c r="R939" s="1308"/>
      <c r="S939" s="1308"/>
      <c r="T939" s="1308"/>
      <c r="U939" s="1308"/>
      <c r="V939" s="1308"/>
      <c r="W939" s="1308"/>
      <c r="X939" s="1308"/>
    </row>
    <row r="940">
      <c r="A940" s="836"/>
      <c r="B940" s="1308"/>
      <c r="C940" s="1308"/>
      <c r="D940" s="1308"/>
      <c r="E940" s="1308"/>
      <c r="F940" s="1308"/>
      <c r="G940" s="1308"/>
      <c r="H940" s="1308"/>
      <c r="I940" s="1308"/>
      <c r="J940" s="1308"/>
      <c r="K940" s="1308"/>
      <c r="L940" s="1308"/>
      <c r="M940" s="1308"/>
      <c r="N940" s="1308"/>
      <c r="O940" s="1308"/>
      <c r="P940" s="1308"/>
      <c r="Q940" s="1308"/>
      <c r="R940" s="1308"/>
      <c r="S940" s="1308"/>
      <c r="T940" s="1308"/>
      <c r="U940" s="1308"/>
      <c r="V940" s="1308"/>
      <c r="W940" s="1308"/>
      <c r="X940" s="1308"/>
    </row>
    <row r="941">
      <c r="A941" s="836"/>
      <c r="B941" s="1308"/>
      <c r="C941" s="1308"/>
      <c r="D941" s="1308"/>
      <c r="E941" s="1308"/>
      <c r="F941" s="1308"/>
      <c r="G941" s="1308"/>
      <c r="H941" s="1308"/>
      <c r="I941" s="1308"/>
      <c r="J941" s="1308"/>
      <c r="K941" s="1308"/>
      <c r="L941" s="1308"/>
      <c r="M941" s="1308"/>
      <c r="N941" s="1308"/>
      <c r="O941" s="1308"/>
      <c r="P941" s="1308"/>
      <c r="Q941" s="1308"/>
      <c r="R941" s="1308"/>
      <c r="S941" s="1308"/>
      <c r="T941" s="1308"/>
      <c r="U941" s="1308"/>
      <c r="V941" s="1308"/>
      <c r="W941" s="1308"/>
      <c r="X941" s="1308"/>
    </row>
    <row r="942">
      <c r="A942" s="836"/>
      <c r="B942" s="1308"/>
      <c r="C942" s="1308"/>
      <c r="D942" s="1308"/>
      <c r="E942" s="1308"/>
      <c r="F942" s="1308"/>
      <c r="G942" s="1308"/>
      <c r="H942" s="1308"/>
      <c r="I942" s="1308"/>
      <c r="J942" s="1308"/>
      <c r="K942" s="1308"/>
      <c r="L942" s="1308"/>
      <c r="M942" s="1308"/>
      <c r="N942" s="1308"/>
      <c r="O942" s="1308"/>
      <c r="P942" s="1308"/>
      <c r="Q942" s="1308"/>
      <c r="R942" s="1308"/>
      <c r="S942" s="1308"/>
      <c r="T942" s="1308"/>
      <c r="U942" s="1308"/>
      <c r="V942" s="1308"/>
      <c r="W942" s="1308"/>
      <c r="X942" s="1308"/>
    </row>
    <row r="943">
      <c r="A943" s="836"/>
      <c r="B943" s="1308"/>
      <c r="C943" s="1308"/>
      <c r="D943" s="1308"/>
      <c r="E943" s="1308"/>
      <c r="F943" s="1308"/>
      <c r="G943" s="1308"/>
      <c r="H943" s="1308"/>
      <c r="I943" s="1308"/>
      <c r="J943" s="1308"/>
      <c r="K943" s="1308"/>
      <c r="L943" s="1308"/>
      <c r="M943" s="1308"/>
      <c r="N943" s="1308"/>
      <c r="O943" s="1308"/>
      <c r="P943" s="1308"/>
      <c r="Q943" s="1308"/>
      <c r="R943" s="1308"/>
      <c r="S943" s="1308"/>
      <c r="T943" s="1308"/>
      <c r="U943" s="1308"/>
      <c r="V943" s="1308"/>
      <c r="W943" s="1308"/>
      <c r="X943" s="1308"/>
    </row>
    <row r="944">
      <c r="A944" s="836"/>
      <c r="B944" s="1308"/>
      <c r="C944" s="1308"/>
      <c r="D944" s="1308"/>
      <c r="E944" s="1308"/>
      <c r="F944" s="1308"/>
      <c r="G944" s="1308"/>
      <c r="H944" s="1308"/>
      <c r="I944" s="1308"/>
      <c r="J944" s="1308"/>
      <c r="K944" s="1308"/>
      <c r="L944" s="1308"/>
      <c r="M944" s="1308"/>
      <c r="N944" s="1308"/>
      <c r="O944" s="1308"/>
      <c r="P944" s="1308"/>
      <c r="Q944" s="1308"/>
      <c r="R944" s="1308"/>
      <c r="S944" s="1308"/>
      <c r="T944" s="1308"/>
      <c r="U944" s="1308"/>
      <c r="V944" s="1308"/>
      <c r="W944" s="1308"/>
      <c r="X944" s="1308"/>
    </row>
    <row r="945">
      <c r="A945" s="836"/>
      <c r="B945" s="1308"/>
      <c r="C945" s="1308"/>
      <c r="D945" s="1308"/>
      <c r="E945" s="1308"/>
      <c r="F945" s="1308"/>
      <c r="G945" s="1308"/>
      <c r="H945" s="1308"/>
      <c r="I945" s="1308"/>
      <c r="J945" s="1308"/>
      <c r="K945" s="1308"/>
      <c r="L945" s="1308"/>
      <c r="M945" s="1308"/>
      <c r="N945" s="1308"/>
      <c r="O945" s="1308"/>
      <c r="P945" s="1308"/>
      <c r="Q945" s="1308"/>
      <c r="R945" s="1308"/>
      <c r="S945" s="1308"/>
      <c r="T945" s="1308"/>
      <c r="U945" s="1308"/>
      <c r="V945" s="1308"/>
      <c r="W945" s="1308"/>
      <c r="X945" s="1308"/>
    </row>
    <row r="946">
      <c r="A946" s="836"/>
      <c r="B946" s="1308"/>
      <c r="C946" s="1308"/>
      <c r="D946" s="1308"/>
      <c r="E946" s="1308"/>
      <c r="F946" s="1308"/>
      <c r="G946" s="1308"/>
      <c r="H946" s="1308"/>
      <c r="I946" s="1308"/>
      <c r="J946" s="1308"/>
      <c r="K946" s="1308"/>
      <c r="L946" s="1308"/>
      <c r="M946" s="1308"/>
      <c r="N946" s="1308"/>
      <c r="O946" s="1308"/>
      <c r="P946" s="1308"/>
      <c r="Q946" s="1308"/>
      <c r="R946" s="1308"/>
      <c r="S946" s="1308"/>
      <c r="T946" s="1308"/>
      <c r="U946" s="1308"/>
      <c r="V946" s="1308"/>
      <c r="W946" s="1308"/>
      <c r="X946" s="1308"/>
    </row>
    <row r="947">
      <c r="A947" s="836"/>
      <c r="B947" s="1308"/>
      <c r="C947" s="1308"/>
      <c r="D947" s="1308"/>
      <c r="E947" s="1308"/>
      <c r="F947" s="1308"/>
      <c r="G947" s="1308"/>
      <c r="H947" s="1308"/>
      <c r="I947" s="1308"/>
      <c r="J947" s="1308"/>
      <c r="K947" s="1308"/>
      <c r="L947" s="1308"/>
      <c r="M947" s="1308"/>
      <c r="N947" s="1308"/>
      <c r="O947" s="1308"/>
      <c r="P947" s="1308"/>
      <c r="Q947" s="1308"/>
      <c r="R947" s="1308"/>
      <c r="S947" s="1308"/>
      <c r="T947" s="1308"/>
      <c r="U947" s="1308"/>
      <c r="V947" s="1308"/>
      <c r="W947" s="1308"/>
      <c r="X947" s="1308"/>
    </row>
    <row r="948">
      <c r="A948" s="836"/>
      <c r="B948" s="1308"/>
      <c r="C948" s="1308"/>
      <c r="D948" s="1308"/>
      <c r="E948" s="1308"/>
      <c r="F948" s="1308"/>
      <c r="G948" s="1308"/>
      <c r="H948" s="1308"/>
      <c r="I948" s="1308"/>
      <c r="J948" s="1308"/>
      <c r="K948" s="1308"/>
      <c r="L948" s="1308"/>
      <c r="M948" s="1308"/>
      <c r="N948" s="1308"/>
      <c r="O948" s="1308"/>
      <c r="P948" s="1308"/>
      <c r="Q948" s="1308"/>
      <c r="R948" s="1308"/>
      <c r="S948" s="1308"/>
      <c r="T948" s="1308"/>
      <c r="U948" s="1308"/>
      <c r="V948" s="1308"/>
      <c r="W948" s="1308"/>
      <c r="X948" s="1308"/>
    </row>
    <row r="949">
      <c r="A949" s="836"/>
      <c r="B949" s="1308"/>
      <c r="C949" s="1308"/>
      <c r="D949" s="1308"/>
      <c r="E949" s="1308"/>
      <c r="F949" s="1308"/>
      <c r="G949" s="1308"/>
      <c r="H949" s="1308"/>
      <c r="I949" s="1308"/>
      <c r="J949" s="1308"/>
      <c r="K949" s="1308"/>
      <c r="L949" s="1308"/>
      <c r="M949" s="1308"/>
      <c r="N949" s="1308"/>
      <c r="O949" s="1308"/>
      <c r="P949" s="1308"/>
      <c r="Q949" s="1308"/>
      <c r="R949" s="1308"/>
      <c r="S949" s="1308"/>
      <c r="T949" s="1308"/>
      <c r="U949" s="1308"/>
      <c r="V949" s="1308"/>
      <c r="W949" s="1308"/>
      <c r="X949" s="1308"/>
    </row>
    <row r="950">
      <c r="A950" s="836"/>
      <c r="B950" s="1308"/>
      <c r="C950" s="1308"/>
      <c r="D950" s="1308"/>
      <c r="E950" s="1308"/>
      <c r="F950" s="1308"/>
      <c r="G950" s="1308"/>
      <c r="H950" s="1308"/>
      <c r="I950" s="1308"/>
      <c r="J950" s="1308"/>
      <c r="K950" s="1308"/>
      <c r="L950" s="1308"/>
      <c r="M950" s="1308"/>
      <c r="N950" s="1308"/>
      <c r="O950" s="1308"/>
      <c r="P950" s="1308"/>
      <c r="Q950" s="1308"/>
      <c r="R950" s="1308"/>
      <c r="S950" s="1308"/>
      <c r="T950" s="1308"/>
      <c r="U950" s="1308"/>
      <c r="V950" s="1308"/>
      <c r="W950" s="1308"/>
      <c r="X950" s="1308"/>
    </row>
    <row r="951">
      <c r="A951" s="836"/>
      <c r="B951" s="1308"/>
      <c r="C951" s="1308"/>
      <c r="D951" s="1308"/>
      <c r="E951" s="1308"/>
      <c r="F951" s="1308"/>
      <c r="G951" s="1308"/>
      <c r="H951" s="1308"/>
      <c r="I951" s="1308"/>
      <c r="J951" s="1308"/>
      <c r="K951" s="1308"/>
      <c r="L951" s="1308"/>
      <c r="M951" s="1308"/>
      <c r="N951" s="1308"/>
      <c r="O951" s="1308"/>
      <c r="P951" s="1308"/>
      <c r="Q951" s="1308"/>
      <c r="R951" s="1308"/>
      <c r="S951" s="1308"/>
      <c r="T951" s="1308"/>
      <c r="U951" s="1308"/>
      <c r="V951" s="1308"/>
      <c r="W951" s="1308"/>
      <c r="X951" s="1308"/>
    </row>
    <row r="952">
      <c r="A952" s="836"/>
      <c r="B952" s="1308"/>
      <c r="C952" s="1308"/>
      <c r="D952" s="1308"/>
      <c r="E952" s="1308"/>
      <c r="F952" s="1308"/>
      <c r="G952" s="1308"/>
      <c r="H952" s="1308"/>
      <c r="I952" s="1308"/>
      <c r="J952" s="1308"/>
      <c r="K952" s="1308"/>
      <c r="L952" s="1308"/>
      <c r="M952" s="1308"/>
      <c r="N952" s="1308"/>
      <c r="O952" s="1308"/>
      <c r="P952" s="1308"/>
      <c r="Q952" s="1308"/>
      <c r="R952" s="1308"/>
      <c r="S952" s="1308"/>
      <c r="T952" s="1308"/>
      <c r="U952" s="1308"/>
      <c r="V952" s="1308"/>
      <c r="W952" s="1308"/>
      <c r="X952" s="1308"/>
    </row>
    <row r="953">
      <c r="A953" s="836"/>
      <c r="B953" s="1308"/>
      <c r="C953" s="1308"/>
      <c r="D953" s="1308"/>
      <c r="E953" s="1308"/>
      <c r="F953" s="1308"/>
      <c r="G953" s="1308"/>
      <c r="H953" s="1308"/>
      <c r="I953" s="1308"/>
      <c r="J953" s="1308"/>
      <c r="K953" s="1308"/>
      <c r="L953" s="1308"/>
      <c r="M953" s="1308"/>
      <c r="N953" s="1308"/>
      <c r="O953" s="1308"/>
      <c r="P953" s="1308"/>
      <c r="Q953" s="1308"/>
      <c r="R953" s="1308"/>
      <c r="S953" s="1308"/>
      <c r="T953" s="1308"/>
      <c r="U953" s="1308"/>
      <c r="V953" s="1308"/>
      <c r="W953" s="1308"/>
      <c r="X953" s="1308"/>
    </row>
    <row r="954">
      <c r="A954" s="836"/>
      <c r="B954" s="1308"/>
      <c r="C954" s="1308"/>
      <c r="D954" s="1308"/>
      <c r="E954" s="1308"/>
      <c r="F954" s="1308"/>
      <c r="G954" s="1308"/>
      <c r="H954" s="1308"/>
      <c r="I954" s="1308"/>
      <c r="J954" s="1308"/>
      <c r="K954" s="1308"/>
      <c r="L954" s="1308"/>
      <c r="M954" s="1308"/>
      <c r="N954" s="1308"/>
      <c r="O954" s="1308"/>
      <c r="P954" s="1308"/>
      <c r="Q954" s="1308"/>
      <c r="R954" s="1308"/>
      <c r="S954" s="1308"/>
      <c r="T954" s="1308"/>
      <c r="U954" s="1308"/>
      <c r="V954" s="1308"/>
      <c r="W954" s="1308"/>
      <c r="X954" s="1308"/>
    </row>
    <row r="955">
      <c r="A955" s="836"/>
      <c r="B955" s="1308"/>
      <c r="C955" s="1308"/>
      <c r="D955" s="1308"/>
      <c r="E955" s="1308"/>
      <c r="F955" s="1308"/>
      <c r="G955" s="1308"/>
      <c r="H955" s="1308"/>
      <c r="I955" s="1308"/>
      <c r="J955" s="1308"/>
      <c r="K955" s="1308"/>
      <c r="L955" s="1308"/>
      <c r="M955" s="1308"/>
      <c r="N955" s="1308"/>
      <c r="O955" s="1308"/>
      <c r="P955" s="1308"/>
      <c r="Q955" s="1308"/>
      <c r="R955" s="1308"/>
      <c r="S955" s="1308"/>
      <c r="T955" s="1308"/>
      <c r="U955" s="1308"/>
      <c r="V955" s="1308"/>
      <c r="W955" s="1308"/>
      <c r="X955" s="1308"/>
    </row>
    <row r="956">
      <c r="A956" s="836"/>
      <c r="B956" s="1308"/>
      <c r="C956" s="1308"/>
      <c r="D956" s="1308"/>
      <c r="E956" s="1308"/>
      <c r="F956" s="1308"/>
      <c r="G956" s="1308"/>
      <c r="H956" s="1308"/>
      <c r="I956" s="1308"/>
      <c r="J956" s="1308"/>
      <c r="K956" s="1308"/>
      <c r="L956" s="1308"/>
      <c r="M956" s="1308"/>
      <c r="N956" s="1308"/>
      <c r="O956" s="1308"/>
      <c r="P956" s="1308"/>
      <c r="Q956" s="1308"/>
      <c r="R956" s="1308"/>
      <c r="S956" s="1308"/>
      <c r="T956" s="1308"/>
      <c r="U956" s="1308"/>
      <c r="V956" s="1308"/>
      <c r="W956" s="1308"/>
      <c r="X956" s="1308"/>
    </row>
    <row r="957">
      <c r="A957" s="836"/>
      <c r="B957" s="1308"/>
      <c r="C957" s="1308"/>
      <c r="D957" s="1308"/>
      <c r="E957" s="1308"/>
      <c r="F957" s="1308"/>
      <c r="G957" s="1308"/>
      <c r="H957" s="1308"/>
      <c r="I957" s="1308"/>
      <c r="J957" s="1308"/>
      <c r="K957" s="1308"/>
      <c r="L957" s="1308"/>
      <c r="M957" s="1308"/>
      <c r="N957" s="1308"/>
      <c r="O957" s="1308"/>
      <c r="P957" s="1308"/>
      <c r="Q957" s="1308"/>
      <c r="R957" s="1308"/>
      <c r="S957" s="1308"/>
      <c r="T957" s="1308"/>
      <c r="U957" s="1308"/>
      <c r="V957" s="1308"/>
      <c r="W957" s="1308"/>
      <c r="X957" s="1308"/>
    </row>
    <row r="958">
      <c r="A958" s="836"/>
      <c r="B958" s="1308"/>
      <c r="C958" s="1308"/>
      <c r="D958" s="1308"/>
      <c r="E958" s="1308"/>
      <c r="F958" s="1308"/>
      <c r="G958" s="1308"/>
      <c r="H958" s="1308"/>
      <c r="I958" s="1308"/>
      <c r="J958" s="1308"/>
      <c r="K958" s="1308"/>
      <c r="L958" s="1308"/>
      <c r="M958" s="1308"/>
      <c r="N958" s="1308"/>
      <c r="O958" s="1308"/>
      <c r="P958" s="1308"/>
      <c r="Q958" s="1308"/>
      <c r="R958" s="1308"/>
      <c r="S958" s="1308"/>
      <c r="T958" s="1308"/>
      <c r="U958" s="1308"/>
      <c r="V958" s="1308"/>
      <c r="W958" s="1308"/>
      <c r="X958" s="1308"/>
    </row>
    <row r="959">
      <c r="A959" s="836"/>
      <c r="B959" s="1308"/>
      <c r="C959" s="1308"/>
      <c r="D959" s="1308"/>
      <c r="E959" s="1308"/>
      <c r="F959" s="1308"/>
      <c r="G959" s="1308"/>
      <c r="H959" s="1308"/>
      <c r="I959" s="1308"/>
      <c r="J959" s="1308"/>
      <c r="K959" s="1308"/>
      <c r="L959" s="1308"/>
      <c r="M959" s="1308"/>
      <c r="N959" s="1308"/>
      <c r="O959" s="1308"/>
      <c r="P959" s="1308"/>
      <c r="Q959" s="1308"/>
      <c r="R959" s="1308"/>
      <c r="S959" s="1308"/>
      <c r="T959" s="1308"/>
      <c r="U959" s="1308"/>
      <c r="V959" s="1308"/>
      <c r="W959" s="1308"/>
      <c r="X959" s="1308"/>
    </row>
    <row r="960">
      <c r="A960" s="836"/>
      <c r="B960" s="1308"/>
      <c r="C960" s="1308"/>
      <c r="D960" s="1308"/>
      <c r="E960" s="1308"/>
      <c r="F960" s="1308"/>
      <c r="G960" s="1308"/>
      <c r="H960" s="1308"/>
      <c r="I960" s="1308"/>
      <c r="J960" s="1308"/>
      <c r="K960" s="1308"/>
      <c r="L960" s="1308"/>
      <c r="M960" s="1308"/>
      <c r="N960" s="1308"/>
      <c r="O960" s="1308"/>
      <c r="P960" s="1308"/>
      <c r="Q960" s="1308"/>
      <c r="R960" s="1308"/>
      <c r="S960" s="1308"/>
      <c r="T960" s="1308"/>
      <c r="U960" s="1308"/>
      <c r="V960" s="1308"/>
      <c r="W960" s="1308"/>
      <c r="X960" s="1308"/>
    </row>
    <row r="961">
      <c r="A961" s="836"/>
      <c r="B961" s="1308"/>
      <c r="C961" s="1308"/>
      <c r="D961" s="1308"/>
      <c r="E961" s="1308"/>
      <c r="F961" s="1308"/>
      <c r="G961" s="1308"/>
      <c r="H961" s="1308"/>
      <c r="I961" s="1308"/>
      <c r="J961" s="1308"/>
      <c r="K961" s="1308"/>
      <c r="L961" s="1308"/>
      <c r="M961" s="1308"/>
      <c r="N961" s="1308"/>
      <c r="O961" s="1308"/>
      <c r="P961" s="1308"/>
      <c r="Q961" s="1308"/>
      <c r="R961" s="1308"/>
      <c r="S961" s="1308"/>
      <c r="T961" s="1308"/>
      <c r="U961" s="1308"/>
      <c r="V961" s="1308"/>
      <c r="W961" s="1308"/>
      <c r="X961" s="1308"/>
    </row>
    <row r="962">
      <c r="A962" s="836"/>
      <c r="B962" s="1308"/>
      <c r="C962" s="1308"/>
      <c r="D962" s="1308"/>
      <c r="E962" s="1308"/>
      <c r="F962" s="1308"/>
      <c r="G962" s="1308"/>
      <c r="H962" s="1308"/>
      <c r="I962" s="1308"/>
      <c r="J962" s="1308"/>
      <c r="K962" s="1308"/>
      <c r="L962" s="1308"/>
      <c r="M962" s="1308"/>
      <c r="N962" s="1308"/>
      <c r="O962" s="1308"/>
      <c r="P962" s="1308"/>
      <c r="Q962" s="1308"/>
      <c r="R962" s="1308"/>
      <c r="S962" s="1308"/>
      <c r="T962" s="1308"/>
      <c r="U962" s="1308"/>
      <c r="V962" s="1308"/>
      <c r="W962" s="1308"/>
      <c r="X962" s="1308"/>
    </row>
    <row r="963">
      <c r="A963" s="836"/>
      <c r="B963" s="1308"/>
      <c r="C963" s="1308"/>
      <c r="D963" s="1308"/>
      <c r="E963" s="1308"/>
      <c r="F963" s="1308"/>
      <c r="G963" s="1308"/>
      <c r="H963" s="1308"/>
      <c r="I963" s="1308"/>
      <c r="J963" s="1308"/>
      <c r="K963" s="1308"/>
      <c r="L963" s="1308"/>
      <c r="M963" s="1308"/>
      <c r="N963" s="1308"/>
      <c r="O963" s="1308"/>
      <c r="P963" s="1308"/>
      <c r="Q963" s="1308"/>
      <c r="R963" s="1308"/>
      <c r="S963" s="1308"/>
      <c r="T963" s="1308"/>
      <c r="U963" s="1308"/>
      <c r="V963" s="1308"/>
      <c r="W963" s="1308"/>
      <c r="X963" s="1308"/>
    </row>
    <row r="964">
      <c r="A964" s="836"/>
      <c r="B964" s="1308"/>
      <c r="C964" s="1308"/>
      <c r="D964" s="1308"/>
      <c r="E964" s="1308"/>
      <c r="F964" s="1308"/>
      <c r="G964" s="1308"/>
      <c r="H964" s="1308"/>
      <c r="I964" s="1308"/>
      <c r="J964" s="1308"/>
      <c r="K964" s="1308"/>
      <c r="L964" s="1308"/>
      <c r="M964" s="1308"/>
      <c r="N964" s="1308"/>
      <c r="O964" s="1308"/>
      <c r="P964" s="1308"/>
      <c r="Q964" s="1308"/>
      <c r="R964" s="1308"/>
      <c r="S964" s="1308"/>
      <c r="T964" s="1308"/>
      <c r="U964" s="1308"/>
      <c r="V964" s="1308"/>
      <c r="W964" s="1308"/>
      <c r="X964" s="1308"/>
    </row>
    <row r="965">
      <c r="A965" s="836"/>
      <c r="B965" s="1308"/>
      <c r="C965" s="1308"/>
      <c r="D965" s="1308"/>
      <c r="E965" s="1308"/>
      <c r="F965" s="1308"/>
      <c r="G965" s="1308"/>
      <c r="H965" s="1308"/>
      <c r="I965" s="1308"/>
      <c r="J965" s="1308"/>
      <c r="K965" s="1308"/>
      <c r="L965" s="1308"/>
      <c r="M965" s="1308"/>
      <c r="N965" s="1308"/>
      <c r="O965" s="1308"/>
      <c r="P965" s="1308"/>
      <c r="Q965" s="1308"/>
      <c r="R965" s="1308"/>
      <c r="S965" s="1308"/>
      <c r="T965" s="1308"/>
      <c r="U965" s="1308"/>
      <c r="V965" s="1308"/>
      <c r="W965" s="1308"/>
      <c r="X965" s="1308"/>
    </row>
    <row r="966">
      <c r="A966" s="836"/>
      <c r="B966" s="1308"/>
      <c r="C966" s="1308"/>
      <c r="D966" s="1308"/>
      <c r="E966" s="1308"/>
      <c r="F966" s="1308"/>
      <c r="G966" s="1308"/>
      <c r="H966" s="1308"/>
      <c r="I966" s="1308"/>
      <c r="J966" s="1308"/>
      <c r="K966" s="1308"/>
      <c r="L966" s="1308"/>
      <c r="M966" s="1308"/>
      <c r="N966" s="1308"/>
      <c r="O966" s="1308"/>
      <c r="P966" s="1308"/>
      <c r="Q966" s="1308"/>
      <c r="R966" s="1308"/>
      <c r="S966" s="1308"/>
      <c r="T966" s="1308"/>
      <c r="U966" s="1308"/>
      <c r="V966" s="1308"/>
      <c r="W966" s="1308"/>
      <c r="X966" s="1308"/>
    </row>
    <row r="967">
      <c r="A967" s="836"/>
      <c r="B967" s="1308"/>
      <c r="C967" s="1308"/>
      <c r="D967" s="1308"/>
      <c r="E967" s="1308"/>
      <c r="F967" s="1308"/>
      <c r="G967" s="1308"/>
      <c r="H967" s="1308"/>
      <c r="I967" s="1308"/>
      <c r="J967" s="1308"/>
      <c r="K967" s="1308"/>
      <c r="L967" s="1308"/>
      <c r="M967" s="1308"/>
      <c r="N967" s="1308"/>
      <c r="O967" s="1308"/>
      <c r="P967" s="1308"/>
      <c r="Q967" s="1308"/>
      <c r="R967" s="1308"/>
      <c r="S967" s="1308"/>
      <c r="T967" s="1308"/>
      <c r="U967" s="1308"/>
      <c r="V967" s="1308"/>
      <c r="W967" s="1308"/>
      <c r="X967" s="1308"/>
    </row>
    <row r="968">
      <c r="A968" s="836"/>
      <c r="B968" s="1308"/>
      <c r="C968" s="1308"/>
      <c r="D968" s="1308"/>
      <c r="E968" s="1308"/>
      <c r="F968" s="1308"/>
      <c r="G968" s="1308"/>
      <c r="H968" s="1308"/>
      <c r="I968" s="1308"/>
      <c r="J968" s="1308"/>
      <c r="K968" s="1308"/>
      <c r="L968" s="1308"/>
      <c r="M968" s="1308"/>
      <c r="N968" s="1308"/>
      <c r="O968" s="1308"/>
      <c r="P968" s="1308"/>
      <c r="Q968" s="1308"/>
      <c r="R968" s="1308"/>
      <c r="S968" s="1308"/>
      <c r="T968" s="1308"/>
      <c r="U968" s="1308"/>
      <c r="V968" s="1308"/>
      <c r="W968" s="1308"/>
      <c r="X968" s="1308"/>
    </row>
    <row r="969">
      <c r="A969" s="836"/>
      <c r="B969" s="1308"/>
      <c r="C969" s="1308"/>
      <c r="D969" s="1308"/>
      <c r="E969" s="1308"/>
      <c r="F969" s="1308"/>
      <c r="G969" s="1308"/>
      <c r="H969" s="1308"/>
      <c r="I969" s="1308"/>
      <c r="J969" s="1308"/>
      <c r="K969" s="1308"/>
      <c r="L969" s="1308"/>
      <c r="M969" s="1308"/>
      <c r="N969" s="1308"/>
      <c r="O969" s="1308"/>
      <c r="P969" s="1308"/>
      <c r="Q969" s="1308"/>
      <c r="R969" s="1308"/>
      <c r="S969" s="1308"/>
      <c r="T969" s="1308"/>
      <c r="U969" s="1308"/>
      <c r="V969" s="1308"/>
      <c r="W969" s="1308"/>
      <c r="X969" s="1308"/>
    </row>
    <row r="970">
      <c r="A970" s="836"/>
      <c r="B970" s="1308"/>
      <c r="C970" s="1308"/>
      <c r="D970" s="1308"/>
      <c r="E970" s="1308"/>
      <c r="F970" s="1308"/>
      <c r="G970" s="1308"/>
      <c r="H970" s="1308"/>
      <c r="I970" s="1308"/>
      <c r="J970" s="1308"/>
      <c r="K970" s="1308"/>
      <c r="L970" s="1308"/>
      <c r="M970" s="1308"/>
      <c r="N970" s="1308"/>
      <c r="O970" s="1308"/>
      <c r="P970" s="1308"/>
      <c r="Q970" s="1308"/>
      <c r="R970" s="1308"/>
      <c r="S970" s="1308"/>
      <c r="T970" s="1308"/>
      <c r="U970" s="1308"/>
      <c r="V970" s="1308"/>
      <c r="W970" s="1308"/>
      <c r="X970" s="1308"/>
    </row>
    <row r="971">
      <c r="A971" s="836"/>
      <c r="B971" s="1308"/>
      <c r="C971" s="1308"/>
      <c r="D971" s="1308"/>
      <c r="E971" s="1308"/>
      <c r="F971" s="1308"/>
      <c r="G971" s="1308"/>
      <c r="H971" s="1308"/>
      <c r="I971" s="1308"/>
      <c r="J971" s="1308"/>
      <c r="K971" s="1308"/>
      <c r="L971" s="1308"/>
      <c r="M971" s="1308"/>
      <c r="N971" s="1308"/>
      <c r="O971" s="1308"/>
      <c r="P971" s="1308"/>
      <c r="Q971" s="1308"/>
      <c r="R971" s="1308"/>
      <c r="S971" s="1308"/>
      <c r="T971" s="1308"/>
      <c r="U971" s="1308"/>
      <c r="V971" s="1308"/>
      <c r="W971" s="1308"/>
      <c r="X971" s="1308"/>
    </row>
    <row r="972">
      <c r="A972" s="836"/>
      <c r="B972" s="1308"/>
      <c r="C972" s="1308"/>
      <c r="D972" s="1308"/>
      <c r="E972" s="1308"/>
      <c r="F972" s="1308"/>
      <c r="G972" s="1308"/>
      <c r="H972" s="1308"/>
      <c r="I972" s="1308"/>
      <c r="J972" s="1308"/>
      <c r="K972" s="1308"/>
      <c r="L972" s="1308"/>
      <c r="M972" s="1308"/>
      <c r="N972" s="1308"/>
      <c r="O972" s="1308"/>
      <c r="P972" s="1308"/>
      <c r="Q972" s="1308"/>
      <c r="R972" s="1308"/>
      <c r="S972" s="1308"/>
      <c r="T972" s="1308"/>
      <c r="U972" s="1308"/>
      <c r="V972" s="1308"/>
      <c r="W972" s="1308"/>
      <c r="X972" s="1308"/>
    </row>
    <row r="973">
      <c r="A973" s="836"/>
      <c r="B973" s="1308"/>
      <c r="C973" s="1308"/>
      <c r="D973" s="1308"/>
      <c r="E973" s="1308"/>
      <c r="F973" s="1308"/>
      <c r="G973" s="1308"/>
      <c r="H973" s="1308"/>
      <c r="I973" s="1308"/>
      <c r="J973" s="1308"/>
      <c r="K973" s="1308"/>
      <c r="L973" s="1308"/>
      <c r="M973" s="1308"/>
      <c r="N973" s="1308"/>
      <c r="O973" s="1308"/>
      <c r="P973" s="1308"/>
      <c r="Q973" s="1308"/>
      <c r="R973" s="1308"/>
      <c r="S973" s="1308"/>
      <c r="T973" s="1308"/>
      <c r="U973" s="1308"/>
      <c r="V973" s="1308"/>
      <c r="W973" s="1308"/>
      <c r="X973" s="1308"/>
    </row>
    <row r="974">
      <c r="A974" s="836"/>
      <c r="B974" s="1308"/>
      <c r="C974" s="1308"/>
      <c r="D974" s="1308"/>
      <c r="E974" s="1308"/>
      <c r="F974" s="1308"/>
      <c r="G974" s="1308"/>
      <c r="H974" s="1308"/>
      <c r="I974" s="1308"/>
      <c r="J974" s="1308"/>
      <c r="K974" s="1308"/>
      <c r="L974" s="1308"/>
      <c r="M974" s="1308"/>
      <c r="N974" s="1308"/>
      <c r="O974" s="1308"/>
      <c r="P974" s="1308"/>
      <c r="Q974" s="1308"/>
      <c r="R974" s="1308"/>
      <c r="S974" s="1308"/>
      <c r="T974" s="1308"/>
      <c r="U974" s="1308"/>
      <c r="V974" s="1308"/>
      <c r="W974" s="1308"/>
      <c r="X974" s="1308"/>
    </row>
    <row r="975">
      <c r="A975" s="836"/>
      <c r="B975" s="1308"/>
      <c r="C975" s="1308"/>
      <c r="D975" s="1308"/>
      <c r="E975" s="1308"/>
      <c r="F975" s="1308"/>
      <c r="G975" s="1308"/>
      <c r="H975" s="1308"/>
      <c r="I975" s="1308"/>
      <c r="J975" s="1308"/>
      <c r="K975" s="1308"/>
      <c r="L975" s="1308"/>
      <c r="M975" s="1308"/>
      <c r="N975" s="1308"/>
      <c r="O975" s="1308"/>
      <c r="P975" s="1308"/>
      <c r="Q975" s="1308"/>
      <c r="R975" s="1308"/>
      <c r="S975" s="1308"/>
      <c r="T975" s="1308"/>
      <c r="U975" s="1308"/>
      <c r="V975" s="1308"/>
      <c r="W975" s="1308"/>
      <c r="X975" s="1308"/>
    </row>
    <row r="976">
      <c r="A976" s="836"/>
      <c r="B976" s="1308"/>
      <c r="C976" s="1308"/>
      <c r="D976" s="1308"/>
      <c r="E976" s="1308"/>
      <c r="F976" s="1308"/>
      <c r="G976" s="1308"/>
      <c r="H976" s="1308"/>
      <c r="I976" s="1308"/>
      <c r="J976" s="1308"/>
      <c r="K976" s="1308"/>
      <c r="L976" s="1308"/>
      <c r="M976" s="1308"/>
      <c r="N976" s="1308"/>
      <c r="O976" s="1308"/>
      <c r="P976" s="1308"/>
      <c r="Q976" s="1308"/>
      <c r="R976" s="1308"/>
      <c r="S976" s="1308"/>
      <c r="T976" s="1308"/>
      <c r="U976" s="1308"/>
      <c r="V976" s="1308"/>
      <c r="W976" s="1308"/>
      <c r="X976" s="1308"/>
    </row>
    <row r="977">
      <c r="A977" s="836"/>
      <c r="B977" s="1308"/>
      <c r="C977" s="1308"/>
      <c r="D977" s="1308"/>
      <c r="E977" s="1308"/>
      <c r="F977" s="1308"/>
      <c r="G977" s="1308"/>
      <c r="H977" s="1308"/>
      <c r="I977" s="1308"/>
      <c r="J977" s="1308"/>
      <c r="K977" s="1308"/>
      <c r="L977" s="1308"/>
      <c r="M977" s="1308"/>
      <c r="N977" s="1308"/>
      <c r="O977" s="1308"/>
      <c r="P977" s="1308"/>
      <c r="Q977" s="1308"/>
      <c r="R977" s="1308"/>
      <c r="S977" s="1308"/>
      <c r="T977" s="1308"/>
      <c r="U977" s="1308"/>
      <c r="V977" s="1308"/>
      <c r="W977" s="1308"/>
      <c r="X977" s="1308"/>
    </row>
    <row r="978">
      <c r="A978" s="836"/>
      <c r="B978" s="1308"/>
      <c r="C978" s="1308"/>
      <c r="D978" s="1308"/>
      <c r="E978" s="1308"/>
      <c r="F978" s="1308"/>
      <c r="G978" s="1308"/>
      <c r="H978" s="1308"/>
      <c r="I978" s="1308"/>
      <c r="J978" s="1308"/>
      <c r="K978" s="1308"/>
      <c r="L978" s="1308"/>
      <c r="M978" s="1308"/>
      <c r="N978" s="1308"/>
      <c r="O978" s="1308"/>
      <c r="P978" s="1308"/>
      <c r="Q978" s="1308"/>
      <c r="R978" s="1308"/>
      <c r="S978" s="1308"/>
      <c r="T978" s="1308"/>
      <c r="U978" s="1308"/>
      <c r="V978" s="1308"/>
      <c r="W978" s="1308"/>
      <c r="X978" s="1308"/>
    </row>
    <row r="979">
      <c r="A979" s="836"/>
      <c r="B979" s="1308"/>
      <c r="C979" s="1308"/>
      <c r="D979" s="1308"/>
      <c r="E979" s="1308"/>
      <c r="F979" s="1308"/>
      <c r="G979" s="1308"/>
      <c r="H979" s="1308"/>
      <c r="I979" s="1308"/>
      <c r="J979" s="1308"/>
      <c r="K979" s="1308"/>
      <c r="L979" s="1308"/>
      <c r="M979" s="1308"/>
      <c r="N979" s="1308"/>
      <c r="O979" s="1308"/>
      <c r="P979" s="1308"/>
      <c r="Q979" s="1308"/>
      <c r="R979" s="1308"/>
      <c r="S979" s="1308"/>
      <c r="T979" s="1308"/>
      <c r="U979" s="1308"/>
      <c r="V979" s="1308"/>
      <c r="W979" s="1308"/>
      <c r="X979" s="1308"/>
    </row>
    <row r="980">
      <c r="A980" s="836"/>
      <c r="B980" s="1308"/>
      <c r="C980" s="1308"/>
      <c r="D980" s="1308"/>
      <c r="E980" s="1308"/>
      <c r="F980" s="1308"/>
      <c r="G980" s="1308"/>
      <c r="H980" s="1308"/>
      <c r="I980" s="1308"/>
      <c r="J980" s="1308"/>
      <c r="K980" s="1308"/>
      <c r="L980" s="1308"/>
      <c r="M980" s="1308"/>
      <c r="N980" s="1308"/>
      <c r="O980" s="1308"/>
      <c r="P980" s="1308"/>
      <c r="Q980" s="1308"/>
      <c r="R980" s="1308"/>
      <c r="S980" s="1308"/>
      <c r="T980" s="1308"/>
      <c r="U980" s="1308"/>
      <c r="V980" s="1308"/>
      <c r="W980" s="1308"/>
      <c r="X980" s="1308"/>
    </row>
    <row r="981">
      <c r="A981" s="836"/>
      <c r="B981" s="1308"/>
      <c r="C981" s="1308"/>
      <c r="D981" s="1308"/>
      <c r="E981" s="1308"/>
      <c r="F981" s="1308"/>
      <c r="G981" s="1308"/>
      <c r="H981" s="1308"/>
      <c r="I981" s="1308"/>
      <c r="J981" s="1308"/>
      <c r="K981" s="1308"/>
      <c r="L981" s="1308"/>
      <c r="M981" s="1308"/>
      <c r="N981" s="1308"/>
      <c r="O981" s="1308"/>
      <c r="P981" s="1308"/>
      <c r="Q981" s="1308"/>
      <c r="R981" s="1308"/>
      <c r="S981" s="1308"/>
      <c r="T981" s="1308"/>
      <c r="U981" s="1308"/>
      <c r="V981" s="1308"/>
      <c r="W981" s="1308"/>
      <c r="X981" s="1308"/>
    </row>
    <row r="982">
      <c r="A982" s="836"/>
      <c r="B982" s="1308"/>
      <c r="C982" s="1308"/>
      <c r="D982" s="1308"/>
      <c r="E982" s="1308"/>
      <c r="F982" s="1308"/>
      <c r="G982" s="1308"/>
      <c r="H982" s="1308"/>
      <c r="I982" s="1308"/>
      <c r="J982" s="1308"/>
      <c r="K982" s="1308"/>
      <c r="L982" s="1308"/>
      <c r="M982" s="1308"/>
      <c r="N982" s="1308"/>
      <c r="O982" s="1308"/>
      <c r="P982" s="1308"/>
      <c r="Q982" s="1308"/>
      <c r="R982" s="1308"/>
      <c r="S982" s="1308"/>
      <c r="T982" s="1308"/>
      <c r="U982" s="1308"/>
      <c r="V982" s="1308"/>
      <c r="W982" s="1308"/>
      <c r="X982" s="1308"/>
    </row>
    <row r="983">
      <c r="A983" s="836"/>
      <c r="B983" s="1308"/>
      <c r="C983" s="1308"/>
      <c r="D983" s="1308"/>
      <c r="E983" s="1308"/>
      <c r="F983" s="1308"/>
      <c r="G983" s="1308"/>
      <c r="H983" s="1308"/>
      <c r="I983" s="1308"/>
      <c r="J983" s="1308"/>
      <c r="K983" s="1308"/>
      <c r="L983" s="1308"/>
      <c r="M983" s="1308"/>
      <c r="N983" s="1308"/>
      <c r="O983" s="1308"/>
      <c r="P983" s="1308"/>
      <c r="Q983" s="1308"/>
      <c r="R983" s="1308"/>
      <c r="S983" s="1308"/>
      <c r="T983" s="1308"/>
      <c r="U983" s="1308"/>
      <c r="V983" s="1308"/>
      <c r="W983" s="1308"/>
      <c r="X983" s="1308"/>
    </row>
    <row r="984">
      <c r="A984" s="836"/>
      <c r="B984" s="1308"/>
      <c r="C984" s="1308"/>
      <c r="D984" s="1308"/>
      <c r="E984" s="1308"/>
      <c r="F984" s="1308"/>
      <c r="G984" s="1308"/>
      <c r="H984" s="1308"/>
      <c r="I984" s="1308"/>
      <c r="J984" s="1308"/>
      <c r="K984" s="1308"/>
      <c r="L984" s="1308"/>
      <c r="M984" s="1308"/>
      <c r="N984" s="1308"/>
      <c r="O984" s="1308"/>
      <c r="P984" s="1308"/>
      <c r="Q984" s="1308"/>
      <c r="R984" s="1308"/>
      <c r="S984" s="1308"/>
      <c r="T984" s="1308"/>
      <c r="U984" s="1308"/>
      <c r="V984" s="1308"/>
      <c r="W984" s="1308"/>
      <c r="X984" s="1308"/>
    </row>
    <row r="985">
      <c r="A985" s="836"/>
      <c r="B985" s="1308"/>
      <c r="C985" s="1308"/>
      <c r="D985" s="1308"/>
      <c r="E985" s="1308"/>
      <c r="F985" s="1308"/>
      <c r="G985" s="1308"/>
      <c r="H985" s="1308"/>
      <c r="I985" s="1308"/>
      <c r="J985" s="1308"/>
      <c r="K985" s="1308"/>
      <c r="L985" s="1308"/>
      <c r="M985" s="1308"/>
      <c r="N985" s="1308"/>
      <c r="O985" s="1308"/>
      <c r="P985" s="1308"/>
      <c r="Q985" s="1308"/>
      <c r="R985" s="1308"/>
      <c r="S985" s="1308"/>
      <c r="T985" s="1308"/>
      <c r="U985" s="1308"/>
      <c r="V985" s="1308"/>
      <c r="W985" s="1308"/>
      <c r="X985" s="1308"/>
    </row>
    <row r="986">
      <c r="A986" s="836"/>
      <c r="B986" s="1308"/>
      <c r="C986" s="1308"/>
      <c r="D986" s="1308"/>
      <c r="E986" s="1308"/>
      <c r="F986" s="1308"/>
      <c r="G986" s="1308"/>
      <c r="H986" s="1308"/>
      <c r="I986" s="1308"/>
      <c r="J986" s="1308"/>
      <c r="K986" s="1308"/>
      <c r="L986" s="1308"/>
      <c r="M986" s="1308"/>
      <c r="N986" s="1308"/>
      <c r="O986" s="1308"/>
      <c r="P986" s="1308"/>
      <c r="Q986" s="1308"/>
      <c r="R986" s="1308"/>
      <c r="S986" s="1308"/>
      <c r="T986" s="1308"/>
      <c r="U986" s="1308"/>
      <c r="V986" s="1308"/>
      <c r="W986" s="1308"/>
      <c r="X986" s="1308"/>
    </row>
    <row r="987">
      <c r="A987" s="836"/>
      <c r="B987" s="1308"/>
      <c r="C987" s="1308"/>
      <c r="D987" s="1308"/>
      <c r="E987" s="1308"/>
      <c r="F987" s="1308"/>
      <c r="G987" s="1308"/>
      <c r="H987" s="1308"/>
      <c r="I987" s="1308"/>
      <c r="J987" s="1308"/>
      <c r="K987" s="1308"/>
      <c r="L987" s="1308"/>
      <c r="M987" s="1308"/>
      <c r="N987" s="1308"/>
      <c r="O987" s="1308"/>
      <c r="P987" s="1308"/>
      <c r="Q987" s="1308"/>
      <c r="R987" s="1308"/>
      <c r="S987" s="1308"/>
      <c r="T987" s="1308"/>
      <c r="U987" s="1308"/>
      <c r="V987" s="1308"/>
      <c r="W987" s="1308"/>
      <c r="X987" s="1308"/>
    </row>
    <row r="988">
      <c r="A988" s="836"/>
      <c r="B988" s="1308"/>
      <c r="C988" s="1308"/>
      <c r="D988" s="1308"/>
      <c r="E988" s="1308"/>
      <c r="F988" s="1308"/>
      <c r="G988" s="1308"/>
      <c r="H988" s="1308"/>
      <c r="I988" s="1308"/>
      <c r="J988" s="1308"/>
      <c r="K988" s="1308"/>
      <c r="L988" s="1308"/>
      <c r="M988" s="1308"/>
      <c r="N988" s="1308"/>
      <c r="O988" s="1308"/>
      <c r="P988" s="1308"/>
      <c r="Q988" s="1308"/>
      <c r="R988" s="1308"/>
      <c r="S988" s="1308"/>
      <c r="T988" s="1308"/>
      <c r="U988" s="1308"/>
      <c r="V988" s="1308"/>
      <c r="W988" s="1308"/>
      <c r="X988" s="1308"/>
    </row>
    <row r="989">
      <c r="A989" s="836"/>
      <c r="B989" s="1308"/>
      <c r="C989" s="1308"/>
      <c r="D989" s="1308"/>
      <c r="E989" s="1308"/>
      <c r="F989" s="1308"/>
      <c r="G989" s="1308"/>
      <c r="H989" s="1308"/>
      <c r="I989" s="1308"/>
      <c r="J989" s="1308"/>
      <c r="K989" s="1308"/>
      <c r="L989" s="1308"/>
      <c r="M989" s="1308"/>
      <c r="N989" s="1308"/>
      <c r="O989" s="1308"/>
      <c r="P989" s="1308"/>
      <c r="Q989" s="1308"/>
      <c r="R989" s="1308"/>
      <c r="S989" s="1308"/>
      <c r="T989" s="1308"/>
      <c r="U989" s="1308"/>
      <c r="V989" s="1308"/>
      <c r="W989" s="1308"/>
      <c r="X989" s="1308"/>
    </row>
    <row r="990">
      <c r="A990" s="836"/>
      <c r="B990" s="1308"/>
      <c r="C990" s="1308"/>
      <c r="D990" s="1308"/>
      <c r="E990" s="1308"/>
      <c r="F990" s="1308"/>
      <c r="G990" s="1308"/>
      <c r="H990" s="1308"/>
      <c r="I990" s="1308"/>
      <c r="J990" s="1308"/>
      <c r="K990" s="1308"/>
      <c r="L990" s="1308"/>
      <c r="M990" s="1308"/>
      <c r="N990" s="1308"/>
      <c r="O990" s="1308"/>
      <c r="P990" s="1308"/>
      <c r="Q990" s="1308"/>
      <c r="R990" s="1308"/>
      <c r="S990" s="1308"/>
      <c r="T990" s="1308"/>
      <c r="U990" s="1308"/>
      <c r="V990" s="1308"/>
      <c r="W990" s="1308"/>
      <c r="X990" s="1308"/>
    </row>
    <row r="991">
      <c r="A991" s="836"/>
      <c r="B991" s="1308"/>
      <c r="C991" s="1308"/>
      <c r="D991" s="1308"/>
      <c r="E991" s="1308"/>
      <c r="F991" s="1308"/>
      <c r="G991" s="1308"/>
      <c r="H991" s="1308"/>
      <c r="I991" s="1308"/>
      <c r="J991" s="1308"/>
      <c r="K991" s="1308"/>
      <c r="L991" s="1308"/>
      <c r="M991" s="1308"/>
      <c r="N991" s="1308"/>
      <c r="O991" s="1308"/>
      <c r="P991" s="1308"/>
      <c r="Q991" s="1308"/>
      <c r="R991" s="1308"/>
      <c r="S991" s="1308"/>
      <c r="T991" s="1308"/>
      <c r="U991" s="1308"/>
      <c r="V991" s="1308"/>
      <c r="W991" s="1308"/>
      <c r="X991" s="1308"/>
    </row>
    <row r="992">
      <c r="A992" s="836"/>
      <c r="B992" s="1308"/>
      <c r="C992" s="1308"/>
      <c r="D992" s="1308"/>
      <c r="E992" s="1308"/>
      <c r="F992" s="1308"/>
      <c r="G992" s="1308"/>
      <c r="H992" s="1308"/>
      <c r="I992" s="1308"/>
      <c r="J992" s="1308"/>
      <c r="K992" s="1308"/>
      <c r="L992" s="1308"/>
      <c r="M992" s="1308"/>
      <c r="N992" s="1308"/>
      <c r="O992" s="1308"/>
      <c r="P992" s="1308"/>
      <c r="Q992" s="1308"/>
      <c r="R992" s="1308"/>
      <c r="S992" s="1308"/>
      <c r="T992" s="1308"/>
      <c r="U992" s="1308"/>
      <c r="V992" s="1308"/>
      <c r="W992" s="1308"/>
      <c r="X992" s="1308"/>
    </row>
    <row r="993">
      <c r="A993" s="836"/>
      <c r="B993" s="1308"/>
      <c r="C993" s="1308"/>
      <c r="D993" s="1308"/>
      <c r="E993" s="1308"/>
      <c r="F993" s="1308"/>
      <c r="G993" s="1308"/>
      <c r="H993" s="1308"/>
      <c r="I993" s="1308"/>
      <c r="J993" s="1308"/>
      <c r="K993" s="1308"/>
      <c r="L993" s="1308"/>
      <c r="M993" s="1308"/>
      <c r="N993" s="1308"/>
      <c r="O993" s="1308"/>
      <c r="P993" s="1308"/>
      <c r="Q993" s="1308"/>
      <c r="R993" s="1308"/>
      <c r="S993" s="1308"/>
      <c r="T993" s="1308"/>
      <c r="U993" s="1308"/>
      <c r="V993" s="1308"/>
      <c r="W993" s="1308"/>
      <c r="X993" s="1308"/>
    </row>
    <row r="994">
      <c r="A994" s="836"/>
      <c r="B994" s="1308"/>
      <c r="C994" s="1308"/>
      <c r="D994" s="1308"/>
      <c r="E994" s="1308"/>
      <c r="F994" s="1308"/>
      <c r="G994" s="1308"/>
      <c r="H994" s="1308"/>
      <c r="I994" s="1308"/>
      <c r="J994" s="1308"/>
      <c r="K994" s="1308"/>
      <c r="L994" s="1308"/>
      <c r="M994" s="1308"/>
      <c r="N994" s="1308"/>
      <c r="O994" s="1308"/>
      <c r="P994" s="1308"/>
      <c r="Q994" s="1308"/>
      <c r="R994" s="1308"/>
      <c r="S994" s="1308"/>
      <c r="T994" s="1308"/>
      <c r="U994" s="1308"/>
      <c r="V994" s="1308"/>
      <c r="W994" s="1308"/>
      <c r="X994" s="1308"/>
    </row>
    <row r="995">
      <c r="A995" s="836"/>
      <c r="B995" s="1308"/>
      <c r="C995" s="1308"/>
      <c r="D995" s="1308"/>
      <c r="E995" s="1308"/>
      <c r="F995" s="1308"/>
      <c r="G995" s="1308"/>
      <c r="H995" s="1308"/>
      <c r="I995" s="1308"/>
      <c r="J995" s="1308"/>
      <c r="K995" s="1308"/>
      <c r="L995" s="1308"/>
      <c r="M995" s="1308"/>
      <c r="N995" s="1308"/>
      <c r="O995" s="1308"/>
      <c r="P995" s="1308"/>
      <c r="Q995" s="1308"/>
      <c r="R995" s="1308"/>
      <c r="S995" s="1308"/>
      <c r="T995" s="1308"/>
      <c r="U995" s="1308"/>
      <c r="V995" s="1308"/>
      <c r="W995" s="1308"/>
      <c r="X995" s="1308"/>
    </row>
    <row r="996">
      <c r="A996" s="836"/>
      <c r="B996" s="1308"/>
      <c r="C996" s="1308"/>
      <c r="D996" s="1308"/>
      <c r="E996" s="1308"/>
      <c r="F996" s="1308"/>
      <c r="G996" s="1308"/>
      <c r="H996" s="1308"/>
      <c r="I996" s="1308"/>
      <c r="J996" s="1308"/>
      <c r="K996" s="1308"/>
      <c r="L996" s="1308"/>
      <c r="M996" s="1308"/>
      <c r="N996" s="1308"/>
      <c r="O996" s="1308"/>
      <c r="P996" s="1308"/>
      <c r="Q996" s="1308"/>
      <c r="R996" s="1308"/>
      <c r="S996" s="1308"/>
      <c r="T996" s="1308"/>
      <c r="U996" s="1308"/>
      <c r="V996" s="1308"/>
      <c r="W996" s="1308"/>
      <c r="X996" s="1308"/>
    </row>
    <row r="997">
      <c r="A997" s="836"/>
      <c r="B997" s="1308"/>
      <c r="C997" s="1308"/>
      <c r="D997" s="1308"/>
      <c r="E997" s="1308"/>
      <c r="F997" s="1308"/>
      <c r="G997" s="1308"/>
      <c r="H997" s="1308"/>
      <c r="I997" s="1308"/>
      <c r="J997" s="1308"/>
      <c r="K997" s="1308"/>
      <c r="L997" s="1308"/>
      <c r="M997" s="1308"/>
      <c r="N997" s="1308"/>
      <c r="O997" s="1308"/>
      <c r="P997" s="1308"/>
      <c r="Q997" s="1308"/>
      <c r="R997" s="1308"/>
      <c r="S997" s="1308"/>
      <c r="T997" s="1308"/>
      <c r="U997" s="1308"/>
      <c r="V997" s="1308"/>
      <c r="W997" s="1308"/>
      <c r="X997" s="1308"/>
    </row>
    <row r="998">
      <c r="A998" s="836"/>
      <c r="B998" s="1308"/>
      <c r="C998" s="1308"/>
      <c r="D998" s="1308"/>
      <c r="E998" s="1308"/>
      <c r="F998" s="1308"/>
      <c r="G998" s="1308"/>
      <c r="H998" s="1308"/>
      <c r="I998" s="1308"/>
      <c r="J998" s="1308"/>
      <c r="K998" s="1308"/>
      <c r="L998" s="1308"/>
      <c r="M998" s="1308"/>
      <c r="N998" s="1308"/>
      <c r="O998" s="1308"/>
      <c r="P998" s="1308"/>
      <c r="Q998" s="1308"/>
      <c r="R998" s="1308"/>
      <c r="S998" s="1308"/>
      <c r="T998" s="1308"/>
      <c r="U998" s="1308"/>
      <c r="V998" s="1308"/>
      <c r="W998" s="1308"/>
      <c r="X998" s="1308"/>
    </row>
    <row r="999">
      <c r="A999" s="836"/>
      <c r="B999" s="1308"/>
      <c r="C999" s="1308"/>
      <c r="D999" s="1308"/>
      <c r="E999" s="1308"/>
      <c r="F999" s="1308"/>
      <c r="G999" s="1308"/>
      <c r="H999" s="1308"/>
      <c r="I999" s="1308"/>
      <c r="J999" s="1308"/>
      <c r="K999" s="1308"/>
      <c r="L999" s="1308"/>
      <c r="M999" s="1308"/>
      <c r="N999" s="1308"/>
      <c r="O999" s="1308"/>
      <c r="P999" s="1308"/>
      <c r="Q999" s="1308"/>
      <c r="R999" s="1308"/>
      <c r="S999" s="1308"/>
      <c r="T999" s="1308"/>
      <c r="U999" s="1308"/>
      <c r="V999" s="1308"/>
      <c r="W999" s="1308"/>
      <c r="X999" s="1308"/>
    </row>
    <row r="1000">
      <c r="A1000" s="836"/>
      <c r="B1000" s="1308"/>
      <c r="C1000" s="1308"/>
      <c r="D1000" s="1308"/>
      <c r="E1000" s="1308"/>
      <c r="F1000" s="1308"/>
      <c r="G1000" s="1308"/>
      <c r="H1000" s="1308"/>
      <c r="I1000" s="1308"/>
      <c r="J1000" s="1308"/>
      <c r="K1000" s="1308"/>
      <c r="L1000" s="1308"/>
      <c r="M1000" s="1308"/>
      <c r="N1000" s="1308"/>
      <c r="O1000" s="1308"/>
      <c r="P1000" s="1308"/>
      <c r="Q1000" s="1308"/>
      <c r="R1000" s="1308"/>
      <c r="S1000" s="1308"/>
      <c r="T1000" s="1308"/>
      <c r="U1000" s="1308"/>
      <c r="V1000" s="1308"/>
      <c r="W1000" s="1308"/>
      <c r="X1000" s="1308"/>
    </row>
    <row r="1001">
      <c r="A1001" s="836"/>
      <c r="B1001" s="1308"/>
      <c r="C1001" s="1308"/>
      <c r="D1001" s="1308"/>
      <c r="E1001" s="1308"/>
      <c r="F1001" s="1308"/>
      <c r="G1001" s="1308"/>
      <c r="H1001" s="1308"/>
      <c r="I1001" s="1308"/>
      <c r="J1001" s="1308"/>
      <c r="K1001" s="1308"/>
      <c r="L1001" s="1308"/>
      <c r="M1001" s="1308"/>
      <c r="N1001" s="1308"/>
      <c r="O1001" s="1308"/>
      <c r="P1001" s="1308"/>
      <c r="Q1001" s="1308"/>
      <c r="R1001" s="1308"/>
      <c r="S1001" s="1308"/>
      <c r="T1001" s="1308"/>
      <c r="U1001" s="1308"/>
      <c r="V1001" s="1308"/>
      <c r="W1001" s="1308"/>
      <c r="X1001" s="1308"/>
    </row>
    <row r="1002">
      <c r="A1002" s="836"/>
      <c r="B1002" s="1308"/>
      <c r="C1002" s="1308"/>
      <c r="D1002" s="1308"/>
      <c r="E1002" s="1308"/>
      <c r="F1002" s="1308"/>
      <c r="G1002" s="1308"/>
      <c r="H1002" s="1308"/>
      <c r="I1002" s="1308"/>
      <c r="J1002" s="1308"/>
      <c r="K1002" s="1308"/>
      <c r="L1002" s="1308"/>
      <c r="M1002" s="1308"/>
      <c r="N1002" s="1308"/>
      <c r="O1002" s="1308"/>
      <c r="P1002" s="1308"/>
      <c r="Q1002" s="1308"/>
      <c r="R1002" s="1308"/>
      <c r="S1002" s="1308"/>
      <c r="T1002" s="1308"/>
      <c r="U1002" s="1308"/>
      <c r="V1002" s="1308"/>
      <c r="W1002" s="1308"/>
      <c r="X1002" s="1308"/>
    </row>
    <row r="1003">
      <c r="A1003" s="836"/>
      <c r="B1003" s="1308"/>
      <c r="C1003" s="1308"/>
      <c r="D1003" s="1308"/>
      <c r="E1003" s="1308"/>
      <c r="F1003" s="1308"/>
      <c r="G1003" s="1308"/>
      <c r="H1003" s="1308"/>
      <c r="I1003" s="1308"/>
      <c r="J1003" s="1308"/>
      <c r="K1003" s="1308"/>
      <c r="L1003" s="1308"/>
      <c r="M1003" s="1308"/>
      <c r="N1003" s="1308"/>
      <c r="O1003" s="1308"/>
      <c r="P1003" s="1308"/>
      <c r="Q1003" s="1308"/>
      <c r="R1003" s="1308"/>
      <c r="S1003" s="1308"/>
      <c r="T1003" s="1308"/>
      <c r="U1003" s="1308"/>
      <c r="V1003" s="1308"/>
      <c r="W1003" s="1308"/>
      <c r="X1003" s="1308"/>
    </row>
    <row r="1004">
      <c r="A1004" s="836"/>
      <c r="B1004" s="1308"/>
      <c r="C1004" s="1308"/>
      <c r="D1004" s="1308"/>
      <c r="E1004" s="1308"/>
      <c r="F1004" s="1308"/>
      <c r="G1004" s="1308"/>
      <c r="H1004" s="1308"/>
      <c r="I1004" s="1308"/>
      <c r="J1004" s="1308"/>
      <c r="K1004" s="1308"/>
      <c r="L1004" s="1308"/>
      <c r="M1004" s="1308"/>
      <c r="N1004" s="1308"/>
      <c r="O1004" s="1308"/>
      <c r="P1004" s="1308"/>
      <c r="Q1004" s="1308"/>
      <c r="R1004" s="1308"/>
      <c r="S1004" s="1308"/>
      <c r="T1004" s="1308"/>
      <c r="U1004" s="1308"/>
      <c r="V1004" s="1308"/>
      <c r="W1004" s="1308"/>
      <c r="X1004" s="1308"/>
    </row>
    <row r="1005">
      <c r="A1005" s="836"/>
      <c r="B1005" s="1308"/>
      <c r="C1005" s="1308"/>
      <c r="D1005" s="1308"/>
      <c r="E1005" s="1308"/>
      <c r="F1005" s="1308"/>
      <c r="G1005" s="1308"/>
      <c r="H1005" s="1308"/>
      <c r="I1005" s="1308"/>
      <c r="J1005" s="1308"/>
      <c r="K1005" s="1308"/>
      <c r="L1005" s="1308"/>
      <c r="M1005" s="1308"/>
      <c r="N1005" s="1308"/>
      <c r="O1005" s="1308"/>
      <c r="P1005" s="1308"/>
      <c r="Q1005" s="1308"/>
      <c r="R1005" s="1308"/>
      <c r="S1005" s="1308"/>
      <c r="T1005" s="1308"/>
      <c r="U1005" s="1308"/>
      <c r="V1005" s="1308"/>
      <c r="W1005" s="1308"/>
      <c r="X1005" s="1308"/>
    </row>
    <row r="1006">
      <c r="A1006" s="836"/>
      <c r="B1006" s="1308"/>
      <c r="C1006" s="1308"/>
      <c r="D1006" s="1308"/>
      <c r="E1006" s="1308"/>
      <c r="F1006" s="1308"/>
      <c r="G1006" s="1308"/>
      <c r="H1006" s="1308"/>
      <c r="I1006" s="1308"/>
      <c r="J1006" s="1308"/>
      <c r="K1006" s="1308"/>
      <c r="L1006" s="1308"/>
      <c r="M1006" s="1308"/>
      <c r="N1006" s="1308"/>
      <c r="O1006" s="1308"/>
      <c r="P1006" s="1308"/>
      <c r="Q1006" s="1308"/>
      <c r="R1006" s="1308"/>
      <c r="S1006" s="1308"/>
      <c r="T1006" s="1308"/>
      <c r="U1006" s="1308"/>
      <c r="V1006" s="1308"/>
      <c r="W1006" s="1308"/>
      <c r="X1006" s="1308"/>
    </row>
    <row r="1007">
      <c r="A1007" s="836"/>
      <c r="B1007" s="1308"/>
      <c r="C1007" s="1308"/>
      <c r="D1007" s="1308"/>
      <c r="E1007" s="1308"/>
      <c r="F1007" s="1308"/>
      <c r="G1007" s="1308"/>
      <c r="H1007" s="1308"/>
      <c r="I1007" s="1308"/>
      <c r="J1007" s="1308"/>
      <c r="K1007" s="1308"/>
      <c r="L1007" s="1308"/>
      <c r="M1007" s="1308"/>
      <c r="N1007" s="1308"/>
      <c r="O1007" s="1308"/>
      <c r="P1007" s="1308"/>
      <c r="Q1007" s="1308"/>
      <c r="R1007" s="1308"/>
      <c r="S1007" s="1308"/>
      <c r="T1007" s="1308"/>
      <c r="U1007" s="1308"/>
      <c r="V1007" s="1308"/>
      <c r="W1007" s="1308"/>
      <c r="X1007" s="1308"/>
    </row>
    <row r="1008">
      <c r="A1008" s="836"/>
      <c r="B1008" s="1308"/>
      <c r="C1008" s="1308"/>
      <c r="D1008" s="1308"/>
      <c r="E1008" s="1308"/>
      <c r="F1008" s="1308"/>
      <c r="G1008" s="1308"/>
      <c r="H1008" s="1308"/>
      <c r="I1008" s="1308"/>
      <c r="J1008" s="1308"/>
      <c r="K1008" s="1308"/>
      <c r="L1008" s="1308"/>
      <c r="M1008" s="1308"/>
      <c r="N1008" s="1308"/>
      <c r="O1008" s="1308"/>
      <c r="P1008" s="1308"/>
      <c r="Q1008" s="1308"/>
      <c r="R1008" s="1308"/>
      <c r="S1008" s="1308"/>
      <c r="T1008" s="1308"/>
      <c r="U1008" s="1308"/>
      <c r="V1008" s="1308"/>
      <c r="W1008" s="1308"/>
      <c r="X1008" s="1308"/>
    </row>
  </sheetData>
  <mergeCells count="1">
    <mergeCell ref="A18:B18"/>
  </mergeCells>
  <printOptions gridLines="1" horizontalCentered="1"/>
  <pageMargins bottom="0.75" footer="0.0" header="0.0" left="0.7" right="0.7" top="0.75"/>
  <pageSetup fitToHeight="0" paperSize="9" cellComments="atEnd" orientation="landscape" pageOrder="overThenDown"/>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3.29"/>
    <col customWidth="1" min="2" max="2" width="16.43"/>
    <col customWidth="1" min="3" max="3" width="11.14"/>
    <col customWidth="1" min="4" max="4" width="8.71"/>
    <col customWidth="1" min="5" max="5" width="12.43"/>
    <col customWidth="1" min="6" max="6" width="85.29"/>
    <col customWidth="1" min="7" max="7" width="21.43"/>
    <col customWidth="1" min="8" max="8" width="23.86"/>
    <col customWidth="1" min="9" max="9" width="15.57"/>
    <col customWidth="1" min="10" max="10" width="34.0"/>
  </cols>
  <sheetData>
    <row r="1" ht="47.25" customHeight="1">
      <c r="A1" s="2418" t="s">
        <v>9019</v>
      </c>
      <c r="B1" s="824"/>
      <c r="C1" s="2418" t="s">
        <v>5583</v>
      </c>
      <c r="D1" s="2418" t="s">
        <v>5582</v>
      </c>
      <c r="E1" s="2418" t="s">
        <v>6959</v>
      </c>
      <c r="F1" s="2418" t="s">
        <v>6960</v>
      </c>
      <c r="G1" s="1394"/>
      <c r="H1" s="2418" t="s">
        <v>6961</v>
      </c>
      <c r="I1" s="2418" t="s">
        <v>6962</v>
      </c>
      <c r="J1" s="2418" t="s">
        <v>6963</v>
      </c>
      <c r="K1" s="2419"/>
      <c r="L1" s="2419"/>
      <c r="M1" s="2419"/>
      <c r="N1" s="2419"/>
      <c r="O1" s="2419"/>
      <c r="P1" s="2419"/>
      <c r="Q1" s="2419"/>
      <c r="R1" s="2419"/>
      <c r="S1" s="2419"/>
      <c r="T1" s="2419"/>
      <c r="U1" s="2419"/>
      <c r="V1" s="2419"/>
      <c r="W1" s="2419"/>
      <c r="X1" s="2419"/>
      <c r="Y1" s="2419"/>
      <c r="Z1" s="2419"/>
      <c r="AA1" s="1394"/>
      <c r="AB1" s="1394"/>
    </row>
    <row r="2">
      <c r="A2" s="2420" t="s">
        <v>9020</v>
      </c>
      <c r="B2" s="2420" t="s">
        <v>6237</v>
      </c>
      <c r="C2" s="2420" t="s">
        <v>4301</v>
      </c>
      <c r="D2" s="2420" t="s">
        <v>6964</v>
      </c>
      <c r="E2" s="2420" t="s">
        <v>5026</v>
      </c>
      <c r="F2" s="2420" t="s">
        <v>9021</v>
      </c>
      <c r="G2" s="2421"/>
      <c r="H2" s="2420" t="s">
        <v>113</v>
      </c>
      <c r="I2" s="2420" t="s">
        <v>113</v>
      </c>
      <c r="J2" s="2420" t="s">
        <v>9022</v>
      </c>
      <c r="K2" s="1940"/>
      <c r="L2" s="1940"/>
      <c r="M2" s="1940"/>
      <c r="N2" s="1940"/>
      <c r="O2" s="1940"/>
      <c r="P2" s="1940"/>
      <c r="Q2" s="1940"/>
      <c r="R2" s="1940"/>
      <c r="S2" s="1940"/>
      <c r="T2" s="1940"/>
      <c r="U2" s="1940"/>
      <c r="V2" s="1940"/>
      <c r="W2" s="1940"/>
      <c r="X2" s="1940"/>
      <c r="Y2" s="1940"/>
      <c r="Z2" s="1940"/>
      <c r="AA2" s="1940"/>
      <c r="AB2" s="1940"/>
    </row>
    <row r="3">
      <c r="A3" s="1941" t="s">
        <v>9023</v>
      </c>
      <c r="B3" s="1941" t="s">
        <v>112</v>
      </c>
      <c r="C3" s="1941" t="s">
        <v>5984</v>
      </c>
      <c r="D3" s="1941" t="s">
        <v>128</v>
      </c>
      <c r="E3" s="1941" t="s">
        <v>9024</v>
      </c>
      <c r="F3" s="1941" t="s">
        <v>9025</v>
      </c>
      <c r="G3" s="1942"/>
      <c r="H3" s="1941" t="s">
        <v>9026</v>
      </c>
      <c r="I3" s="1943" t="s">
        <v>113</v>
      </c>
      <c r="J3" s="1941" t="s">
        <v>9027</v>
      </c>
      <c r="K3" s="1942"/>
      <c r="L3" s="1942"/>
      <c r="M3" s="1942"/>
      <c r="N3" s="1942"/>
      <c r="O3" s="1942"/>
      <c r="P3" s="1942"/>
      <c r="Q3" s="1942"/>
      <c r="R3" s="1942"/>
      <c r="S3" s="1942"/>
      <c r="T3" s="1942"/>
      <c r="U3" s="1942"/>
      <c r="V3" s="1942"/>
      <c r="W3" s="1942"/>
      <c r="X3" s="1942"/>
      <c r="Y3" s="1942"/>
      <c r="Z3" s="1942"/>
      <c r="AA3" s="1942"/>
      <c r="AB3" s="1942"/>
    </row>
    <row r="4">
      <c r="A4" s="463" t="s">
        <v>2959</v>
      </c>
      <c r="B4" s="463" t="s">
        <v>9028</v>
      </c>
      <c r="C4" s="463" t="s">
        <v>5674</v>
      </c>
      <c r="D4" s="463" t="s">
        <v>5276</v>
      </c>
      <c r="E4" s="463" t="s">
        <v>9029</v>
      </c>
      <c r="F4" s="463" t="s">
        <v>9030</v>
      </c>
      <c r="G4" s="1944"/>
      <c r="H4" s="463" t="s">
        <v>9031</v>
      </c>
      <c r="I4" s="463" t="s">
        <v>113</v>
      </c>
      <c r="J4" s="463" t="s">
        <v>9032</v>
      </c>
      <c r="K4" s="1944"/>
      <c r="L4" s="1944"/>
      <c r="M4" s="1944"/>
      <c r="N4" s="1944"/>
      <c r="O4" s="1944"/>
      <c r="P4" s="1944"/>
      <c r="Q4" s="1944"/>
      <c r="R4" s="1944"/>
      <c r="S4" s="1944"/>
      <c r="T4" s="1944"/>
      <c r="U4" s="1944"/>
      <c r="V4" s="1944"/>
      <c r="W4" s="1944"/>
      <c r="X4" s="1944"/>
      <c r="Y4" s="1944"/>
      <c r="Z4" s="1944"/>
      <c r="AA4" s="1944"/>
      <c r="AB4" s="1944"/>
    </row>
    <row r="5">
      <c r="A5" s="437" t="s">
        <v>2959</v>
      </c>
      <c r="B5" s="437" t="s">
        <v>4715</v>
      </c>
      <c r="C5" s="437" t="s">
        <v>5740</v>
      </c>
      <c r="D5" s="437" t="s">
        <v>9033</v>
      </c>
      <c r="E5" s="437" t="s">
        <v>113</v>
      </c>
      <c r="F5" s="437" t="s">
        <v>9034</v>
      </c>
      <c r="G5" s="1945"/>
      <c r="H5" s="437" t="s">
        <v>9035</v>
      </c>
      <c r="I5" s="1946" t="s">
        <v>113</v>
      </c>
      <c r="J5" s="437" t="s">
        <v>9036</v>
      </c>
      <c r="K5" s="1945"/>
      <c r="L5" s="1945"/>
      <c r="M5" s="1945"/>
      <c r="N5" s="1945"/>
      <c r="O5" s="1945"/>
      <c r="P5" s="1945"/>
      <c r="Q5" s="1945"/>
      <c r="R5" s="1945"/>
      <c r="S5" s="1945"/>
      <c r="T5" s="1945"/>
      <c r="U5" s="1945"/>
      <c r="V5" s="1945"/>
      <c r="W5" s="1945"/>
      <c r="X5" s="1945"/>
      <c r="Y5" s="1945"/>
      <c r="Z5" s="1945"/>
      <c r="AA5" s="1945"/>
      <c r="AB5" s="1945"/>
    </row>
    <row r="6">
      <c r="A6" s="437">
        <v>1.0</v>
      </c>
      <c r="B6" s="437" t="s">
        <v>7593</v>
      </c>
      <c r="C6" s="437" t="s">
        <v>5766</v>
      </c>
      <c r="D6" s="437" t="s">
        <v>6951</v>
      </c>
      <c r="E6" s="437" t="s">
        <v>5026</v>
      </c>
      <c r="F6" s="437" t="s">
        <v>9037</v>
      </c>
      <c r="G6" s="1945"/>
      <c r="H6" s="437" t="s">
        <v>9038</v>
      </c>
      <c r="I6" s="1946" t="s">
        <v>113</v>
      </c>
      <c r="J6" s="437" t="s">
        <v>9039</v>
      </c>
      <c r="K6" s="1945"/>
      <c r="L6" s="1945"/>
      <c r="M6" s="1945"/>
      <c r="N6" s="1945"/>
      <c r="O6" s="1945"/>
      <c r="P6" s="1945"/>
      <c r="Q6" s="1945"/>
      <c r="R6" s="1945"/>
      <c r="S6" s="1945"/>
      <c r="T6" s="1945"/>
      <c r="U6" s="1945"/>
      <c r="V6" s="1945"/>
      <c r="W6" s="1945"/>
      <c r="X6" s="1945"/>
      <c r="Y6" s="1945"/>
      <c r="Z6" s="1945"/>
      <c r="AA6" s="1945"/>
      <c r="AB6" s="1945"/>
    </row>
    <row r="7">
      <c r="A7" s="437" t="s">
        <v>9023</v>
      </c>
      <c r="B7" s="437" t="s">
        <v>5847</v>
      </c>
      <c r="C7" s="437" t="s">
        <v>5770</v>
      </c>
      <c r="D7" s="437" t="s">
        <v>6955</v>
      </c>
      <c r="E7" s="437" t="s">
        <v>113</v>
      </c>
      <c r="F7" s="437" t="s">
        <v>9040</v>
      </c>
      <c r="G7" s="1945"/>
      <c r="H7" s="437" t="s">
        <v>113</v>
      </c>
      <c r="I7" s="1946" t="s">
        <v>113</v>
      </c>
      <c r="J7" s="437" t="s">
        <v>9041</v>
      </c>
      <c r="K7" s="1945"/>
      <c r="L7" s="1945"/>
      <c r="M7" s="1945"/>
      <c r="N7" s="1945"/>
      <c r="O7" s="1945"/>
      <c r="P7" s="1945"/>
      <c r="Q7" s="1945"/>
      <c r="R7" s="1945"/>
      <c r="S7" s="1945"/>
      <c r="T7" s="1945"/>
      <c r="U7" s="1945"/>
      <c r="V7" s="1945"/>
      <c r="W7" s="1945"/>
      <c r="X7" s="1945"/>
      <c r="Y7" s="1945"/>
      <c r="Z7" s="1945"/>
      <c r="AA7" s="1945"/>
      <c r="AB7" s="1945"/>
    </row>
    <row r="8">
      <c r="A8" s="437" t="s">
        <v>9042</v>
      </c>
      <c r="B8" s="437" t="s">
        <v>4702</v>
      </c>
      <c r="C8" s="437" t="s">
        <v>5797</v>
      </c>
      <c r="D8" s="437" t="s">
        <v>6955</v>
      </c>
      <c r="E8" s="437" t="s">
        <v>113</v>
      </c>
      <c r="F8" s="437" t="s">
        <v>9043</v>
      </c>
      <c r="G8" s="1945"/>
      <c r="H8" s="437" t="s">
        <v>113</v>
      </c>
      <c r="I8" s="1946" t="s">
        <v>113</v>
      </c>
      <c r="J8" s="437" t="s">
        <v>9044</v>
      </c>
      <c r="K8" s="1945"/>
      <c r="L8" s="1945"/>
      <c r="M8" s="1945"/>
      <c r="N8" s="1945"/>
      <c r="O8" s="1945"/>
      <c r="P8" s="1945"/>
      <c r="Q8" s="1945"/>
      <c r="R8" s="1945"/>
      <c r="S8" s="1945"/>
      <c r="T8" s="1945"/>
      <c r="U8" s="1945"/>
      <c r="V8" s="1945"/>
      <c r="W8" s="1945"/>
      <c r="X8" s="1945"/>
      <c r="Y8" s="1945"/>
      <c r="Z8" s="1945"/>
      <c r="AA8" s="1945"/>
      <c r="AB8" s="1945"/>
    </row>
    <row r="9">
      <c r="A9" s="437" t="s">
        <v>9023</v>
      </c>
      <c r="B9" s="437" t="s">
        <v>6283</v>
      </c>
      <c r="C9" s="437" t="s">
        <v>5797</v>
      </c>
      <c r="D9" s="437" t="s">
        <v>6955</v>
      </c>
      <c r="E9" s="437" t="s">
        <v>9045</v>
      </c>
      <c r="F9" s="437" t="s">
        <v>9046</v>
      </c>
      <c r="G9" s="1945"/>
      <c r="H9" s="437" t="s">
        <v>9047</v>
      </c>
      <c r="I9" s="1946" t="s">
        <v>113</v>
      </c>
      <c r="J9" s="437" t="s">
        <v>9048</v>
      </c>
      <c r="K9" s="1394"/>
      <c r="L9" s="1394"/>
      <c r="M9" s="1394"/>
      <c r="N9" s="1394"/>
      <c r="O9" s="1394"/>
      <c r="P9" s="1394"/>
      <c r="Q9" s="1394"/>
      <c r="R9" s="1394"/>
      <c r="S9" s="1394"/>
      <c r="T9" s="1394"/>
      <c r="U9" s="1394"/>
      <c r="V9" s="1394"/>
      <c r="W9" s="1394"/>
      <c r="X9" s="1394"/>
      <c r="Y9" s="1394"/>
      <c r="Z9" s="1394"/>
      <c r="AA9" s="1394"/>
      <c r="AB9" s="1394"/>
    </row>
    <row r="10" ht="168.0" customHeight="1">
      <c r="A10" s="437" t="s">
        <v>9023</v>
      </c>
      <c r="B10" s="437" t="s">
        <v>5345</v>
      </c>
      <c r="C10" s="437" t="s">
        <v>5876</v>
      </c>
      <c r="D10" s="437" t="s">
        <v>6937</v>
      </c>
      <c r="E10" s="437" t="s">
        <v>113</v>
      </c>
      <c r="F10" s="437" t="s">
        <v>9049</v>
      </c>
      <c r="G10" s="1945"/>
      <c r="H10" s="437" t="s">
        <v>9026</v>
      </c>
      <c r="I10" s="1946" t="s">
        <v>113</v>
      </c>
      <c r="J10" s="437" t="s">
        <v>9050</v>
      </c>
      <c r="K10" s="1945"/>
      <c r="L10" s="1945"/>
      <c r="M10" s="1945"/>
      <c r="N10" s="1945"/>
      <c r="O10" s="1945"/>
      <c r="P10" s="1945"/>
      <c r="Q10" s="1945"/>
      <c r="R10" s="1945"/>
      <c r="S10" s="1945"/>
      <c r="T10" s="1945"/>
      <c r="U10" s="1945"/>
      <c r="V10" s="1945"/>
      <c r="W10" s="1945"/>
      <c r="X10" s="1945"/>
      <c r="Y10" s="1945"/>
      <c r="Z10" s="1945"/>
      <c r="AA10" s="1945"/>
      <c r="AB10" s="1945"/>
    </row>
    <row r="11">
      <c r="A11" s="2422" t="s">
        <v>9051</v>
      </c>
      <c r="B11" s="1368" t="s">
        <v>5918</v>
      </c>
      <c r="C11" s="1368" t="s">
        <v>5906</v>
      </c>
      <c r="D11" s="1368" t="s">
        <v>6967</v>
      </c>
      <c r="E11" s="2422" t="s">
        <v>8415</v>
      </c>
      <c r="F11" s="2422" t="s">
        <v>9052</v>
      </c>
      <c r="G11" s="2423"/>
      <c r="H11" s="1368" t="s">
        <v>113</v>
      </c>
      <c r="I11" s="1368" t="s">
        <v>113</v>
      </c>
      <c r="J11" s="1368" t="s">
        <v>9053</v>
      </c>
      <c r="K11" s="2423"/>
      <c r="L11" s="2423"/>
      <c r="M11" s="2423"/>
      <c r="N11" s="2423"/>
      <c r="O11" s="2423"/>
      <c r="P11" s="2423"/>
      <c r="Q11" s="2423"/>
      <c r="R11" s="2423"/>
      <c r="S11" s="2423"/>
      <c r="T11" s="2423"/>
      <c r="U11" s="2423"/>
      <c r="V11" s="2423"/>
      <c r="W11" s="2423"/>
      <c r="X11" s="2423"/>
      <c r="Y11" s="2423"/>
      <c r="Z11" s="2423"/>
      <c r="AA11" s="2423"/>
      <c r="AB11" s="2423"/>
    </row>
    <row r="12">
      <c r="A12" s="1951">
        <v>2.0</v>
      </c>
      <c r="B12" s="824"/>
      <c r="C12" s="824"/>
      <c r="D12" s="824"/>
      <c r="E12" s="824"/>
      <c r="F12" s="824"/>
      <c r="G12" s="1394"/>
      <c r="H12" s="824"/>
      <c r="I12" s="1394"/>
      <c r="J12" s="824"/>
      <c r="K12" s="1394"/>
      <c r="L12" s="1394"/>
      <c r="M12" s="1394"/>
      <c r="N12" s="1394"/>
      <c r="O12" s="1394"/>
      <c r="P12" s="1394"/>
      <c r="Q12" s="1394"/>
      <c r="R12" s="1394"/>
      <c r="S12" s="1394"/>
      <c r="T12" s="1394"/>
      <c r="U12" s="1394"/>
      <c r="V12" s="1394"/>
      <c r="W12" s="1394"/>
      <c r="X12" s="1394"/>
      <c r="Y12" s="1394"/>
      <c r="Z12" s="1394"/>
      <c r="AA12" s="1394"/>
      <c r="AB12" s="1394"/>
    </row>
    <row r="13">
      <c r="A13" s="824"/>
      <c r="B13" s="824"/>
      <c r="C13" s="824"/>
      <c r="D13" s="824"/>
      <c r="E13" s="824"/>
      <c r="F13" s="824"/>
      <c r="G13" s="1394"/>
      <c r="H13" s="824"/>
      <c r="I13" s="1394"/>
      <c r="J13" s="824"/>
      <c r="K13" s="1394"/>
      <c r="L13" s="1394"/>
      <c r="M13" s="1394"/>
      <c r="N13" s="1394"/>
      <c r="O13" s="1394"/>
      <c r="P13" s="1394"/>
      <c r="Q13" s="1394"/>
      <c r="R13" s="1394"/>
      <c r="S13" s="1394"/>
      <c r="T13" s="1394"/>
      <c r="U13" s="1394"/>
      <c r="V13" s="1394"/>
      <c r="W13" s="1394"/>
      <c r="X13" s="1394"/>
      <c r="Y13" s="1394"/>
      <c r="Z13" s="1394"/>
      <c r="AA13" s="1394"/>
      <c r="AB13" s="1394"/>
    </row>
    <row r="14">
      <c r="A14" s="824"/>
      <c r="B14" s="824"/>
      <c r="C14" s="824"/>
      <c r="D14" s="824"/>
      <c r="E14" s="824"/>
      <c r="F14" s="824"/>
      <c r="G14" s="1394"/>
      <c r="H14" s="824"/>
      <c r="I14" s="1394"/>
      <c r="J14" s="824"/>
      <c r="K14" s="1394"/>
      <c r="L14" s="1394"/>
      <c r="M14" s="1394"/>
      <c r="N14" s="1394"/>
      <c r="O14" s="1394"/>
      <c r="P14" s="1394"/>
      <c r="Q14" s="1394"/>
      <c r="R14" s="1394"/>
      <c r="S14" s="1394"/>
      <c r="T14" s="1394"/>
      <c r="U14" s="1394"/>
      <c r="V14" s="1394"/>
      <c r="W14" s="1394"/>
      <c r="X14" s="1394"/>
      <c r="Y14" s="1394"/>
      <c r="Z14" s="1394"/>
      <c r="AA14" s="1394"/>
      <c r="AB14" s="1394"/>
    </row>
    <row r="15">
      <c r="A15" s="824"/>
      <c r="B15" s="824"/>
      <c r="C15" s="824"/>
      <c r="D15" s="824"/>
      <c r="E15" s="824"/>
      <c r="F15" s="824"/>
      <c r="G15" s="1394"/>
      <c r="H15" s="824"/>
      <c r="I15" s="1394"/>
      <c r="J15" s="824"/>
      <c r="K15" s="1394"/>
      <c r="L15" s="1394"/>
      <c r="M15" s="1394"/>
      <c r="N15" s="1394"/>
      <c r="O15" s="1394"/>
      <c r="P15" s="1394"/>
      <c r="Q15" s="1394"/>
      <c r="R15" s="1394"/>
      <c r="S15" s="1394"/>
      <c r="T15" s="1394"/>
      <c r="U15" s="1394"/>
      <c r="V15" s="1394"/>
      <c r="W15" s="1394"/>
      <c r="X15" s="1394"/>
      <c r="Y15" s="1394"/>
      <c r="Z15" s="1394"/>
      <c r="AA15" s="1394"/>
      <c r="AB15" s="1394"/>
    </row>
    <row r="16">
      <c r="A16" s="824"/>
      <c r="B16" s="824"/>
      <c r="C16" s="824"/>
      <c r="D16" s="824"/>
      <c r="E16" s="824"/>
      <c r="F16" s="824"/>
      <c r="G16" s="1394"/>
      <c r="H16" s="824"/>
      <c r="I16" s="1394"/>
      <c r="J16" s="824"/>
      <c r="K16" s="1394"/>
      <c r="L16" s="1394"/>
      <c r="M16" s="1394"/>
      <c r="N16" s="1394"/>
      <c r="O16" s="1394"/>
      <c r="P16" s="1394"/>
      <c r="Q16" s="1394"/>
      <c r="R16" s="1394"/>
      <c r="S16" s="1394"/>
      <c r="T16" s="1394"/>
      <c r="U16" s="1394"/>
      <c r="V16" s="1394"/>
      <c r="W16" s="1394"/>
      <c r="X16" s="1394"/>
      <c r="Y16" s="1394"/>
      <c r="Z16" s="1394"/>
      <c r="AA16" s="1394"/>
      <c r="AB16" s="1394"/>
    </row>
    <row r="17">
      <c r="A17" s="824"/>
      <c r="B17" s="824"/>
      <c r="C17" s="824"/>
      <c r="D17" s="824"/>
      <c r="E17" s="824"/>
      <c r="F17" s="824"/>
      <c r="G17" s="1394"/>
      <c r="H17" s="824"/>
      <c r="I17" s="1394"/>
      <c r="J17" s="824"/>
      <c r="K17" s="1394"/>
      <c r="L17" s="1394"/>
      <c r="M17" s="1394"/>
      <c r="N17" s="1394"/>
      <c r="O17" s="1394"/>
      <c r="P17" s="1394"/>
      <c r="Q17" s="1394"/>
      <c r="R17" s="1394"/>
      <c r="S17" s="1394"/>
      <c r="T17" s="1394"/>
      <c r="U17" s="1394"/>
      <c r="V17" s="1394"/>
      <c r="W17" s="1394"/>
      <c r="X17" s="1394"/>
      <c r="Y17" s="1394"/>
      <c r="Z17" s="1394"/>
      <c r="AA17" s="1394"/>
      <c r="AB17" s="1394"/>
    </row>
    <row r="18">
      <c r="A18" s="824"/>
      <c r="B18" s="824"/>
      <c r="C18" s="824"/>
      <c r="D18" s="824"/>
      <c r="E18" s="824"/>
      <c r="F18" s="824"/>
      <c r="G18" s="1394"/>
      <c r="H18" s="824"/>
      <c r="I18" s="1394"/>
      <c r="J18" s="824"/>
      <c r="K18" s="1394"/>
      <c r="L18" s="1394"/>
      <c r="M18" s="1394"/>
      <c r="N18" s="1394"/>
      <c r="O18" s="1394"/>
      <c r="P18" s="1394"/>
      <c r="Q18" s="1394"/>
      <c r="R18" s="1394"/>
      <c r="S18" s="1394"/>
      <c r="T18" s="1394"/>
      <c r="U18" s="1394"/>
      <c r="V18" s="1394"/>
      <c r="W18" s="1394"/>
      <c r="X18" s="1394"/>
      <c r="Y18" s="1394"/>
      <c r="Z18" s="1394"/>
      <c r="AA18" s="1394"/>
      <c r="AB18" s="1394"/>
    </row>
    <row r="19">
      <c r="A19" s="824"/>
      <c r="B19" s="824"/>
      <c r="C19" s="824"/>
      <c r="D19" s="824"/>
      <c r="E19" s="824"/>
      <c r="F19" s="824"/>
      <c r="G19" s="1394"/>
      <c r="H19" s="824"/>
      <c r="I19" s="1394"/>
      <c r="J19" s="824"/>
      <c r="K19" s="1394"/>
      <c r="L19" s="1394"/>
      <c r="M19" s="1394"/>
      <c r="N19" s="1394"/>
      <c r="O19" s="1394"/>
      <c r="P19" s="1394"/>
      <c r="Q19" s="1394"/>
      <c r="R19" s="1394"/>
      <c r="S19" s="1394"/>
      <c r="T19" s="1394"/>
      <c r="U19" s="1394"/>
      <c r="V19" s="1394"/>
      <c r="W19" s="1394"/>
      <c r="X19" s="1394"/>
      <c r="Y19" s="1394"/>
      <c r="Z19" s="1394"/>
      <c r="AA19" s="1394"/>
      <c r="AB19" s="1394"/>
    </row>
    <row r="20">
      <c r="A20" s="824"/>
      <c r="B20" s="824"/>
      <c r="C20" s="824"/>
      <c r="D20" s="824"/>
      <c r="E20" s="824"/>
      <c r="F20" s="824"/>
      <c r="G20" s="1394"/>
      <c r="H20" s="824"/>
      <c r="I20" s="1394"/>
      <c r="J20" s="824"/>
      <c r="K20" s="1394"/>
      <c r="L20" s="1394"/>
      <c r="M20" s="1394"/>
      <c r="N20" s="1394"/>
      <c r="O20" s="1394"/>
      <c r="P20" s="1394"/>
      <c r="Q20" s="1394"/>
      <c r="R20" s="1394"/>
      <c r="S20" s="1394"/>
      <c r="T20" s="1394"/>
      <c r="U20" s="1394"/>
      <c r="V20" s="1394"/>
      <c r="W20" s="1394"/>
      <c r="X20" s="1394"/>
      <c r="Y20" s="1394"/>
      <c r="Z20" s="1394"/>
      <c r="AA20" s="1394"/>
      <c r="AB20" s="1394"/>
    </row>
    <row r="21">
      <c r="A21" s="824"/>
      <c r="B21" s="824"/>
      <c r="C21" s="824"/>
      <c r="D21" s="824"/>
      <c r="E21" s="824"/>
      <c r="F21" s="824"/>
      <c r="G21" s="1394"/>
      <c r="H21" s="824"/>
      <c r="I21" s="1394"/>
      <c r="J21" s="824"/>
      <c r="K21" s="1394"/>
      <c r="L21" s="1394"/>
      <c r="M21" s="1394"/>
      <c r="N21" s="1394"/>
      <c r="O21" s="1394"/>
      <c r="P21" s="1394"/>
      <c r="Q21" s="1394"/>
      <c r="R21" s="1394"/>
      <c r="S21" s="1394"/>
      <c r="T21" s="1394"/>
      <c r="U21" s="1394"/>
      <c r="V21" s="1394"/>
      <c r="W21" s="1394"/>
      <c r="X21" s="1394"/>
      <c r="Y21" s="1394"/>
      <c r="Z21" s="1394"/>
      <c r="AA21" s="1394"/>
      <c r="AB21" s="1394"/>
    </row>
    <row r="22">
      <c r="A22" s="824"/>
      <c r="B22" s="824"/>
      <c r="C22" s="824"/>
      <c r="D22" s="824"/>
      <c r="E22" s="824"/>
      <c r="F22" s="824"/>
      <c r="G22" s="1394"/>
      <c r="H22" s="824"/>
      <c r="I22" s="1394"/>
      <c r="J22" s="824"/>
      <c r="K22" s="1394"/>
      <c r="L22" s="1394"/>
      <c r="M22" s="1394"/>
      <c r="N22" s="1394"/>
      <c r="O22" s="1394"/>
      <c r="P22" s="1394"/>
      <c r="Q22" s="1394"/>
      <c r="R22" s="1394"/>
      <c r="S22" s="1394"/>
      <c r="T22" s="1394"/>
      <c r="U22" s="1394"/>
      <c r="V22" s="1394"/>
      <c r="W22" s="1394"/>
      <c r="X22" s="1394"/>
      <c r="Y22" s="1394"/>
      <c r="Z22" s="1394"/>
      <c r="AA22" s="1394"/>
      <c r="AB22" s="1394"/>
    </row>
    <row r="23">
      <c r="A23" s="824"/>
      <c r="B23" s="824"/>
      <c r="C23" s="824"/>
      <c r="D23" s="824"/>
      <c r="E23" s="824"/>
      <c r="F23" s="824"/>
      <c r="G23" s="1394"/>
      <c r="H23" s="824"/>
      <c r="I23" s="1394"/>
      <c r="J23" s="824"/>
      <c r="K23" s="1394"/>
      <c r="L23" s="1394"/>
      <c r="M23" s="1394"/>
      <c r="N23" s="1394"/>
      <c r="O23" s="1394"/>
      <c r="P23" s="1394"/>
      <c r="Q23" s="1394"/>
      <c r="R23" s="1394"/>
      <c r="S23" s="1394"/>
      <c r="T23" s="1394"/>
      <c r="U23" s="1394"/>
      <c r="V23" s="1394"/>
      <c r="W23" s="1394"/>
      <c r="X23" s="1394"/>
      <c r="Y23" s="1394"/>
      <c r="Z23" s="1394"/>
      <c r="AA23" s="1394"/>
      <c r="AB23" s="1394"/>
    </row>
    <row r="24">
      <c r="A24" s="824"/>
      <c r="B24" s="824"/>
      <c r="C24" s="824"/>
      <c r="D24" s="824"/>
      <c r="E24" s="824"/>
      <c r="F24" s="824"/>
      <c r="G24" s="1394"/>
      <c r="H24" s="824"/>
      <c r="I24" s="1394"/>
      <c r="J24" s="824"/>
      <c r="K24" s="1394"/>
      <c r="L24" s="1394"/>
      <c r="M24" s="1394"/>
      <c r="N24" s="1394"/>
      <c r="O24" s="1394"/>
      <c r="P24" s="1394"/>
      <c r="Q24" s="1394"/>
      <c r="R24" s="1394"/>
      <c r="S24" s="1394"/>
      <c r="T24" s="1394"/>
      <c r="U24" s="1394"/>
      <c r="V24" s="1394"/>
      <c r="W24" s="1394"/>
      <c r="X24" s="1394"/>
      <c r="Y24" s="1394"/>
      <c r="Z24" s="1394"/>
      <c r="AA24" s="1394"/>
      <c r="AB24" s="1394"/>
    </row>
    <row r="25">
      <c r="A25" s="824"/>
      <c r="B25" s="824"/>
      <c r="C25" s="824"/>
      <c r="D25" s="824"/>
      <c r="E25" s="824"/>
      <c r="F25" s="824"/>
      <c r="G25" s="1394"/>
      <c r="H25" s="824"/>
      <c r="I25" s="1394"/>
      <c r="J25" s="824"/>
      <c r="K25" s="1394"/>
      <c r="L25" s="1394"/>
      <c r="M25" s="1394"/>
      <c r="N25" s="1394"/>
      <c r="O25" s="1394"/>
      <c r="P25" s="1394"/>
      <c r="Q25" s="1394"/>
      <c r="R25" s="1394"/>
      <c r="S25" s="1394"/>
      <c r="T25" s="1394"/>
      <c r="U25" s="1394"/>
      <c r="V25" s="1394"/>
      <c r="W25" s="1394"/>
      <c r="X25" s="1394"/>
      <c r="Y25" s="1394"/>
      <c r="Z25" s="1394"/>
      <c r="AA25" s="1394"/>
      <c r="AB25" s="1394"/>
    </row>
    <row r="26">
      <c r="A26" s="824"/>
      <c r="B26" s="824"/>
      <c r="C26" s="824"/>
      <c r="D26" s="824"/>
      <c r="E26" s="824"/>
      <c r="F26" s="824"/>
      <c r="G26" s="1394"/>
      <c r="H26" s="824"/>
      <c r="I26" s="1394"/>
      <c r="J26" s="824"/>
      <c r="K26" s="1394"/>
      <c r="L26" s="1394"/>
      <c r="M26" s="1394"/>
      <c r="N26" s="1394"/>
      <c r="O26" s="1394"/>
      <c r="P26" s="1394"/>
      <c r="Q26" s="1394"/>
      <c r="R26" s="1394"/>
      <c r="S26" s="1394"/>
      <c r="T26" s="1394"/>
      <c r="U26" s="1394"/>
      <c r="V26" s="1394"/>
      <c r="W26" s="1394"/>
      <c r="X26" s="1394"/>
      <c r="Y26" s="1394"/>
      <c r="Z26" s="1394"/>
      <c r="AA26" s="1394"/>
      <c r="AB26" s="1394"/>
    </row>
    <row r="27">
      <c r="A27" s="824"/>
      <c r="B27" s="824"/>
      <c r="C27" s="824"/>
      <c r="D27" s="824"/>
      <c r="E27" s="824"/>
      <c r="F27" s="824"/>
      <c r="G27" s="1394"/>
      <c r="H27" s="824"/>
      <c r="I27" s="1394"/>
      <c r="J27" s="824"/>
      <c r="K27" s="1394"/>
      <c r="L27" s="1394"/>
      <c r="M27" s="1394"/>
      <c r="N27" s="1394"/>
      <c r="O27" s="1394"/>
      <c r="P27" s="1394"/>
      <c r="Q27" s="1394"/>
      <c r="R27" s="1394"/>
      <c r="S27" s="1394"/>
      <c r="T27" s="1394"/>
      <c r="U27" s="1394"/>
      <c r="V27" s="1394"/>
      <c r="W27" s="1394"/>
      <c r="X27" s="1394"/>
      <c r="Y27" s="1394"/>
      <c r="Z27" s="1394"/>
      <c r="AA27" s="1394"/>
      <c r="AB27" s="1394"/>
    </row>
    <row r="28">
      <c r="A28" s="824"/>
      <c r="B28" s="824"/>
      <c r="C28" s="824"/>
      <c r="D28" s="824"/>
      <c r="E28" s="824"/>
      <c r="F28" s="824"/>
      <c r="G28" s="1394"/>
      <c r="H28" s="824"/>
      <c r="I28" s="1394"/>
      <c r="J28" s="824"/>
      <c r="K28" s="1394"/>
      <c r="L28" s="1394"/>
      <c r="M28" s="1394"/>
      <c r="N28" s="1394"/>
      <c r="O28" s="1394"/>
      <c r="P28" s="1394"/>
      <c r="Q28" s="1394"/>
      <c r="R28" s="1394"/>
      <c r="S28" s="1394"/>
      <c r="T28" s="1394"/>
      <c r="U28" s="1394"/>
      <c r="V28" s="1394"/>
      <c r="W28" s="1394"/>
      <c r="X28" s="1394"/>
      <c r="Y28" s="1394"/>
      <c r="Z28" s="1394"/>
      <c r="AA28" s="1394"/>
      <c r="AB28" s="1394"/>
    </row>
    <row r="29">
      <c r="A29" s="824"/>
      <c r="B29" s="824"/>
      <c r="C29" s="824"/>
      <c r="D29" s="824"/>
      <c r="E29" s="824"/>
      <c r="F29" s="824"/>
      <c r="G29" s="1394"/>
      <c r="H29" s="824"/>
      <c r="I29" s="1394"/>
      <c r="J29" s="824"/>
      <c r="K29" s="1394"/>
      <c r="L29" s="1394"/>
      <c r="M29" s="1394"/>
      <c r="N29" s="1394"/>
      <c r="O29" s="1394"/>
      <c r="P29" s="1394"/>
      <c r="Q29" s="1394"/>
      <c r="R29" s="1394"/>
      <c r="S29" s="1394"/>
      <c r="T29" s="1394"/>
      <c r="U29" s="1394"/>
      <c r="V29" s="1394"/>
      <c r="W29" s="1394"/>
      <c r="X29" s="1394"/>
      <c r="Y29" s="1394"/>
      <c r="Z29" s="1394"/>
      <c r="AA29" s="1394"/>
      <c r="AB29" s="1394"/>
    </row>
    <row r="30">
      <c r="A30" s="824"/>
      <c r="B30" s="824"/>
      <c r="C30" s="824"/>
      <c r="D30" s="824"/>
      <c r="E30" s="824"/>
      <c r="F30" s="824"/>
      <c r="G30" s="1394"/>
      <c r="H30" s="824"/>
      <c r="I30" s="1394"/>
      <c r="J30" s="824"/>
      <c r="K30" s="1394"/>
      <c r="L30" s="1394"/>
      <c r="M30" s="1394"/>
      <c r="N30" s="1394"/>
      <c r="O30" s="1394"/>
      <c r="P30" s="1394"/>
      <c r="Q30" s="1394"/>
      <c r="R30" s="1394"/>
      <c r="S30" s="1394"/>
      <c r="T30" s="1394"/>
      <c r="U30" s="1394"/>
      <c r="V30" s="1394"/>
      <c r="W30" s="1394"/>
      <c r="X30" s="1394"/>
      <c r="Y30" s="1394"/>
      <c r="Z30" s="1394"/>
      <c r="AA30" s="1394"/>
      <c r="AB30" s="1394"/>
    </row>
    <row r="31">
      <c r="A31" s="824"/>
      <c r="B31" s="824"/>
      <c r="C31" s="824"/>
      <c r="D31" s="824"/>
      <c r="E31" s="824"/>
      <c r="F31" s="824"/>
      <c r="G31" s="1394"/>
      <c r="H31" s="824"/>
      <c r="I31" s="1394"/>
      <c r="J31" s="824"/>
      <c r="K31" s="1394"/>
      <c r="L31" s="1394"/>
      <c r="M31" s="1394"/>
      <c r="N31" s="1394"/>
      <c r="O31" s="1394"/>
      <c r="P31" s="1394"/>
      <c r="Q31" s="1394"/>
      <c r="R31" s="1394"/>
      <c r="S31" s="1394"/>
      <c r="T31" s="1394"/>
      <c r="U31" s="1394"/>
      <c r="V31" s="1394"/>
      <c r="W31" s="1394"/>
      <c r="X31" s="1394"/>
      <c r="Y31" s="1394"/>
      <c r="Z31" s="1394"/>
      <c r="AA31" s="1394"/>
      <c r="AB31" s="1394"/>
    </row>
    <row r="32">
      <c r="A32" s="824"/>
      <c r="B32" s="824"/>
      <c r="C32" s="824"/>
      <c r="D32" s="824"/>
      <c r="E32" s="824"/>
      <c r="F32" s="824"/>
      <c r="G32" s="1394"/>
      <c r="H32" s="824"/>
      <c r="I32" s="1394"/>
      <c r="J32" s="824"/>
      <c r="K32" s="1394"/>
      <c r="L32" s="1394"/>
      <c r="M32" s="1394"/>
      <c r="N32" s="1394"/>
      <c r="O32" s="1394"/>
      <c r="P32" s="1394"/>
      <c r="Q32" s="1394"/>
      <c r="R32" s="1394"/>
      <c r="S32" s="1394"/>
      <c r="T32" s="1394"/>
      <c r="U32" s="1394"/>
      <c r="V32" s="1394"/>
      <c r="W32" s="1394"/>
      <c r="X32" s="1394"/>
      <c r="Y32" s="1394"/>
      <c r="Z32" s="1394"/>
      <c r="AA32" s="1394"/>
      <c r="AB32" s="1394"/>
    </row>
    <row r="33">
      <c r="A33" s="824"/>
      <c r="B33" s="824"/>
      <c r="C33" s="824"/>
      <c r="D33" s="824"/>
      <c r="E33" s="824"/>
      <c r="F33" s="824"/>
      <c r="G33" s="1394"/>
      <c r="H33" s="824"/>
      <c r="I33" s="1394"/>
      <c r="J33" s="824"/>
      <c r="K33" s="1394"/>
      <c r="L33" s="1394"/>
      <c r="M33" s="1394"/>
      <c r="N33" s="1394"/>
      <c r="O33" s="1394"/>
      <c r="P33" s="1394"/>
      <c r="Q33" s="1394"/>
      <c r="R33" s="1394"/>
      <c r="S33" s="1394"/>
      <c r="T33" s="1394"/>
      <c r="U33" s="1394"/>
      <c r="V33" s="1394"/>
      <c r="W33" s="1394"/>
      <c r="X33" s="1394"/>
      <c r="Y33" s="1394"/>
      <c r="Z33" s="1394"/>
      <c r="AA33" s="1394"/>
      <c r="AB33" s="1394"/>
    </row>
    <row r="34">
      <c r="A34" s="824"/>
      <c r="B34" s="824"/>
      <c r="C34" s="824"/>
      <c r="D34" s="824"/>
      <c r="E34" s="824"/>
      <c r="F34" s="824"/>
      <c r="G34" s="1394"/>
      <c r="H34" s="824"/>
      <c r="I34" s="1394"/>
      <c r="J34" s="824"/>
      <c r="K34" s="1394"/>
      <c r="L34" s="1394"/>
      <c r="M34" s="1394"/>
      <c r="N34" s="1394"/>
      <c r="O34" s="1394"/>
      <c r="P34" s="1394"/>
      <c r="Q34" s="1394"/>
      <c r="R34" s="1394"/>
      <c r="S34" s="1394"/>
      <c r="T34" s="1394"/>
      <c r="U34" s="1394"/>
      <c r="V34" s="1394"/>
      <c r="W34" s="1394"/>
      <c r="X34" s="1394"/>
      <c r="Y34" s="1394"/>
      <c r="Z34" s="1394"/>
      <c r="AA34" s="1394"/>
      <c r="AB34" s="1394"/>
    </row>
    <row r="35">
      <c r="A35" s="824"/>
      <c r="B35" s="824"/>
      <c r="C35" s="824"/>
      <c r="D35" s="824"/>
      <c r="E35" s="824"/>
      <c r="F35" s="824"/>
      <c r="G35" s="1394"/>
      <c r="H35" s="824"/>
      <c r="I35" s="1394"/>
      <c r="J35" s="824"/>
      <c r="K35" s="1394"/>
      <c r="L35" s="1394"/>
      <c r="M35" s="1394"/>
      <c r="N35" s="1394"/>
      <c r="O35" s="1394"/>
      <c r="P35" s="1394"/>
      <c r="Q35" s="1394"/>
      <c r="R35" s="1394"/>
      <c r="S35" s="1394"/>
      <c r="T35" s="1394"/>
      <c r="U35" s="1394"/>
      <c r="V35" s="1394"/>
      <c r="W35" s="1394"/>
      <c r="X35" s="1394"/>
      <c r="Y35" s="1394"/>
      <c r="Z35" s="1394"/>
      <c r="AA35" s="1394"/>
      <c r="AB35" s="1394"/>
    </row>
    <row r="36">
      <c r="A36" s="824"/>
      <c r="B36" s="824"/>
      <c r="C36" s="824"/>
      <c r="D36" s="824"/>
      <c r="E36" s="824"/>
      <c r="F36" s="824"/>
      <c r="G36" s="1394"/>
      <c r="H36" s="824"/>
      <c r="I36" s="1394"/>
      <c r="J36" s="824"/>
      <c r="K36" s="1394"/>
      <c r="L36" s="1394"/>
      <c r="M36" s="1394"/>
      <c r="N36" s="1394"/>
      <c r="O36" s="1394"/>
      <c r="P36" s="1394"/>
      <c r="Q36" s="1394"/>
      <c r="R36" s="1394"/>
      <c r="S36" s="1394"/>
      <c r="T36" s="1394"/>
      <c r="U36" s="1394"/>
      <c r="V36" s="1394"/>
      <c r="W36" s="1394"/>
      <c r="X36" s="1394"/>
      <c r="Y36" s="1394"/>
      <c r="Z36" s="1394"/>
      <c r="AA36" s="1394"/>
      <c r="AB36" s="1394"/>
    </row>
    <row r="37">
      <c r="A37" s="824"/>
      <c r="B37" s="824"/>
      <c r="C37" s="824"/>
      <c r="D37" s="824"/>
      <c r="E37" s="824"/>
      <c r="F37" s="824"/>
      <c r="G37" s="1394"/>
      <c r="H37" s="824"/>
      <c r="I37" s="1394"/>
      <c r="J37" s="824"/>
      <c r="K37" s="1394"/>
      <c r="L37" s="1394"/>
      <c r="M37" s="1394"/>
      <c r="N37" s="1394"/>
      <c r="O37" s="1394"/>
      <c r="P37" s="1394"/>
      <c r="Q37" s="1394"/>
      <c r="R37" s="1394"/>
      <c r="S37" s="1394"/>
      <c r="T37" s="1394"/>
      <c r="U37" s="1394"/>
      <c r="V37" s="1394"/>
      <c r="W37" s="1394"/>
      <c r="X37" s="1394"/>
      <c r="Y37" s="1394"/>
      <c r="Z37" s="1394"/>
      <c r="AA37" s="1394"/>
      <c r="AB37" s="1394"/>
    </row>
    <row r="38">
      <c r="A38" s="824"/>
      <c r="B38" s="824"/>
      <c r="C38" s="824"/>
      <c r="D38" s="824"/>
      <c r="E38" s="824"/>
      <c r="F38" s="824"/>
      <c r="G38" s="1394"/>
      <c r="H38" s="824"/>
      <c r="I38" s="1394"/>
      <c r="J38" s="824"/>
      <c r="K38" s="1394"/>
      <c r="L38" s="1394"/>
      <c r="M38" s="1394"/>
      <c r="N38" s="1394"/>
      <c r="O38" s="1394"/>
      <c r="P38" s="1394"/>
      <c r="Q38" s="1394"/>
      <c r="R38" s="1394"/>
      <c r="S38" s="1394"/>
      <c r="T38" s="1394"/>
      <c r="U38" s="1394"/>
      <c r="V38" s="1394"/>
      <c r="W38" s="1394"/>
      <c r="X38" s="1394"/>
      <c r="Y38" s="1394"/>
      <c r="Z38" s="1394"/>
      <c r="AA38" s="1394"/>
      <c r="AB38" s="1394"/>
    </row>
    <row r="39">
      <c r="A39" s="824"/>
      <c r="B39" s="824"/>
      <c r="C39" s="824"/>
      <c r="D39" s="824"/>
      <c r="E39" s="824"/>
      <c r="F39" s="824"/>
      <c r="G39" s="1394"/>
      <c r="H39" s="824"/>
      <c r="I39" s="1394"/>
      <c r="J39" s="824"/>
      <c r="K39" s="1394"/>
      <c r="L39" s="1394"/>
      <c r="M39" s="1394"/>
      <c r="N39" s="1394"/>
      <c r="O39" s="1394"/>
      <c r="P39" s="1394"/>
      <c r="Q39" s="1394"/>
      <c r="R39" s="1394"/>
      <c r="S39" s="1394"/>
      <c r="T39" s="1394"/>
      <c r="U39" s="1394"/>
      <c r="V39" s="1394"/>
      <c r="W39" s="1394"/>
      <c r="X39" s="1394"/>
      <c r="Y39" s="1394"/>
      <c r="Z39" s="1394"/>
      <c r="AA39" s="1394"/>
      <c r="AB39" s="1394"/>
    </row>
    <row r="40">
      <c r="A40" s="824"/>
      <c r="B40" s="824"/>
      <c r="C40" s="824"/>
      <c r="D40" s="824"/>
      <c r="E40" s="824"/>
      <c r="F40" s="824"/>
      <c r="G40" s="1394"/>
      <c r="H40" s="824"/>
      <c r="I40" s="1394"/>
      <c r="J40" s="824"/>
      <c r="K40" s="1394"/>
      <c r="L40" s="1394"/>
      <c r="M40" s="1394"/>
      <c r="N40" s="1394"/>
      <c r="O40" s="1394"/>
      <c r="P40" s="1394"/>
      <c r="Q40" s="1394"/>
      <c r="R40" s="1394"/>
      <c r="S40" s="1394"/>
      <c r="T40" s="1394"/>
      <c r="U40" s="1394"/>
      <c r="V40" s="1394"/>
      <c r="W40" s="1394"/>
      <c r="X40" s="1394"/>
      <c r="Y40" s="1394"/>
      <c r="Z40" s="1394"/>
      <c r="AA40" s="1394"/>
      <c r="AB40" s="1394"/>
    </row>
    <row r="41">
      <c r="A41" s="824"/>
      <c r="B41" s="824"/>
      <c r="C41" s="824"/>
      <c r="D41" s="824"/>
      <c r="E41" s="824"/>
      <c r="F41" s="824"/>
      <c r="G41" s="1394"/>
      <c r="H41" s="824"/>
      <c r="I41" s="1394"/>
      <c r="J41" s="824"/>
      <c r="K41" s="1394"/>
      <c r="L41" s="1394"/>
      <c r="M41" s="1394"/>
      <c r="N41" s="1394"/>
      <c r="O41" s="1394"/>
      <c r="P41" s="1394"/>
      <c r="Q41" s="1394"/>
      <c r="R41" s="1394"/>
      <c r="S41" s="1394"/>
      <c r="T41" s="1394"/>
      <c r="U41" s="1394"/>
      <c r="V41" s="1394"/>
      <c r="W41" s="1394"/>
      <c r="X41" s="1394"/>
      <c r="Y41" s="1394"/>
      <c r="Z41" s="1394"/>
      <c r="AA41" s="1394"/>
      <c r="AB41" s="1394"/>
    </row>
    <row r="42">
      <c r="A42" s="824"/>
      <c r="B42" s="824"/>
      <c r="C42" s="824"/>
      <c r="D42" s="824"/>
      <c r="E42" s="824"/>
      <c r="F42" s="824"/>
      <c r="G42" s="1394"/>
      <c r="H42" s="824"/>
      <c r="I42" s="1394"/>
      <c r="J42" s="824"/>
      <c r="K42" s="1394"/>
      <c r="L42" s="1394"/>
      <c r="M42" s="1394"/>
      <c r="N42" s="1394"/>
      <c r="O42" s="1394"/>
      <c r="P42" s="1394"/>
      <c r="Q42" s="1394"/>
      <c r="R42" s="1394"/>
      <c r="S42" s="1394"/>
      <c r="T42" s="1394"/>
      <c r="U42" s="1394"/>
      <c r="V42" s="1394"/>
      <c r="W42" s="1394"/>
      <c r="X42" s="1394"/>
      <c r="Y42" s="1394"/>
      <c r="Z42" s="1394"/>
      <c r="AA42" s="1394"/>
      <c r="AB42" s="1394"/>
    </row>
    <row r="43">
      <c r="A43" s="824"/>
      <c r="B43" s="824"/>
      <c r="C43" s="824"/>
      <c r="D43" s="824"/>
      <c r="E43" s="824"/>
      <c r="F43" s="824"/>
      <c r="G43" s="1394"/>
      <c r="H43" s="824"/>
      <c r="I43" s="1394"/>
      <c r="J43" s="824"/>
      <c r="K43" s="1394"/>
      <c r="L43" s="1394"/>
      <c r="M43" s="1394"/>
      <c r="N43" s="1394"/>
      <c r="O43" s="1394"/>
      <c r="P43" s="1394"/>
      <c r="Q43" s="1394"/>
      <c r="R43" s="1394"/>
      <c r="S43" s="1394"/>
      <c r="T43" s="1394"/>
      <c r="U43" s="1394"/>
      <c r="V43" s="1394"/>
      <c r="W43" s="1394"/>
      <c r="X43" s="1394"/>
      <c r="Y43" s="1394"/>
      <c r="Z43" s="1394"/>
      <c r="AA43" s="1394"/>
      <c r="AB43" s="1394"/>
    </row>
    <row r="44">
      <c r="A44" s="824"/>
      <c r="B44" s="824"/>
      <c r="C44" s="824"/>
      <c r="D44" s="824"/>
      <c r="E44" s="824"/>
      <c r="F44" s="824"/>
      <c r="G44" s="1394"/>
      <c r="H44" s="824"/>
      <c r="I44" s="1394"/>
      <c r="J44" s="824"/>
      <c r="K44" s="1394"/>
      <c r="L44" s="1394"/>
      <c r="M44" s="1394"/>
      <c r="N44" s="1394"/>
      <c r="O44" s="1394"/>
      <c r="P44" s="1394"/>
      <c r="Q44" s="1394"/>
      <c r="R44" s="1394"/>
      <c r="S44" s="1394"/>
      <c r="T44" s="1394"/>
      <c r="U44" s="1394"/>
      <c r="V44" s="1394"/>
      <c r="W44" s="1394"/>
      <c r="X44" s="1394"/>
      <c r="Y44" s="1394"/>
      <c r="Z44" s="1394"/>
      <c r="AA44" s="1394"/>
      <c r="AB44" s="1394"/>
    </row>
    <row r="45">
      <c r="A45" s="824"/>
      <c r="B45" s="824"/>
      <c r="C45" s="824"/>
      <c r="D45" s="824"/>
      <c r="E45" s="824"/>
      <c r="F45" s="824"/>
      <c r="G45" s="1394"/>
      <c r="H45" s="824"/>
      <c r="I45" s="1394"/>
      <c r="J45" s="824"/>
      <c r="K45" s="1394"/>
      <c r="L45" s="1394"/>
      <c r="M45" s="1394"/>
      <c r="N45" s="1394"/>
      <c r="O45" s="1394"/>
      <c r="P45" s="1394"/>
      <c r="Q45" s="1394"/>
      <c r="R45" s="1394"/>
      <c r="S45" s="1394"/>
      <c r="T45" s="1394"/>
      <c r="U45" s="1394"/>
      <c r="V45" s="1394"/>
      <c r="W45" s="1394"/>
      <c r="X45" s="1394"/>
      <c r="Y45" s="1394"/>
      <c r="Z45" s="1394"/>
      <c r="AA45" s="1394"/>
      <c r="AB45" s="1394"/>
    </row>
    <row r="46">
      <c r="A46" s="824"/>
      <c r="B46" s="824"/>
      <c r="C46" s="824"/>
      <c r="D46" s="824"/>
      <c r="E46" s="824"/>
      <c r="F46" s="824"/>
      <c r="G46" s="1394"/>
      <c r="H46" s="824"/>
      <c r="I46" s="1394"/>
      <c r="J46" s="824"/>
      <c r="K46" s="1394"/>
      <c r="L46" s="1394"/>
      <c r="M46" s="1394"/>
      <c r="N46" s="1394"/>
      <c r="O46" s="1394"/>
      <c r="P46" s="1394"/>
      <c r="Q46" s="1394"/>
      <c r="R46" s="1394"/>
      <c r="S46" s="1394"/>
      <c r="T46" s="1394"/>
      <c r="U46" s="1394"/>
      <c r="V46" s="1394"/>
      <c r="W46" s="1394"/>
      <c r="X46" s="1394"/>
      <c r="Y46" s="1394"/>
      <c r="Z46" s="1394"/>
      <c r="AA46" s="1394"/>
      <c r="AB46" s="1394"/>
    </row>
    <row r="47">
      <c r="A47" s="824"/>
      <c r="B47" s="824"/>
      <c r="C47" s="824"/>
      <c r="D47" s="824"/>
      <c r="E47" s="824"/>
      <c r="F47" s="824"/>
      <c r="G47" s="1394"/>
      <c r="H47" s="824"/>
      <c r="I47" s="1394"/>
      <c r="J47" s="824"/>
      <c r="K47" s="1394"/>
      <c r="L47" s="1394"/>
      <c r="M47" s="1394"/>
      <c r="N47" s="1394"/>
      <c r="O47" s="1394"/>
      <c r="P47" s="1394"/>
      <c r="Q47" s="1394"/>
      <c r="R47" s="1394"/>
      <c r="S47" s="1394"/>
      <c r="T47" s="1394"/>
      <c r="U47" s="1394"/>
      <c r="V47" s="1394"/>
      <c r="W47" s="1394"/>
      <c r="X47" s="1394"/>
      <c r="Y47" s="1394"/>
      <c r="Z47" s="1394"/>
      <c r="AA47" s="1394"/>
      <c r="AB47" s="1394"/>
    </row>
    <row r="48">
      <c r="A48" s="824"/>
      <c r="B48" s="824"/>
      <c r="C48" s="824"/>
      <c r="D48" s="824"/>
      <c r="E48" s="824"/>
      <c r="F48" s="824"/>
      <c r="G48" s="1394"/>
      <c r="H48" s="824"/>
      <c r="I48" s="1394"/>
      <c r="J48" s="824"/>
      <c r="K48" s="1394"/>
      <c r="L48" s="1394"/>
      <c r="M48" s="1394"/>
      <c r="N48" s="1394"/>
      <c r="O48" s="1394"/>
      <c r="P48" s="1394"/>
      <c r="Q48" s="1394"/>
      <c r="R48" s="1394"/>
      <c r="S48" s="1394"/>
      <c r="T48" s="1394"/>
      <c r="U48" s="1394"/>
      <c r="V48" s="1394"/>
      <c r="W48" s="1394"/>
      <c r="X48" s="1394"/>
      <c r="Y48" s="1394"/>
      <c r="Z48" s="1394"/>
      <c r="AA48" s="1394"/>
      <c r="AB48" s="1394"/>
    </row>
    <row r="49">
      <c r="A49" s="824"/>
      <c r="B49" s="824"/>
      <c r="C49" s="824"/>
      <c r="D49" s="824"/>
      <c r="E49" s="824"/>
      <c r="F49" s="824"/>
      <c r="G49" s="1394"/>
      <c r="H49" s="824"/>
      <c r="I49" s="1394"/>
      <c r="J49" s="824"/>
      <c r="K49" s="1394"/>
      <c r="L49" s="1394"/>
      <c r="M49" s="1394"/>
      <c r="N49" s="1394"/>
      <c r="O49" s="1394"/>
      <c r="P49" s="1394"/>
      <c r="Q49" s="1394"/>
      <c r="R49" s="1394"/>
      <c r="S49" s="1394"/>
      <c r="T49" s="1394"/>
      <c r="U49" s="1394"/>
      <c r="V49" s="1394"/>
      <c r="W49" s="1394"/>
      <c r="X49" s="1394"/>
      <c r="Y49" s="1394"/>
      <c r="Z49" s="1394"/>
      <c r="AA49" s="1394"/>
      <c r="AB49" s="1394"/>
    </row>
    <row r="50">
      <c r="A50" s="824"/>
      <c r="B50" s="824"/>
      <c r="C50" s="824"/>
      <c r="D50" s="824"/>
      <c r="E50" s="824"/>
      <c r="F50" s="824"/>
      <c r="G50" s="1394"/>
      <c r="H50" s="824"/>
      <c r="I50" s="1394"/>
      <c r="J50" s="824"/>
      <c r="K50" s="1394"/>
      <c r="L50" s="1394"/>
      <c r="M50" s="1394"/>
      <c r="N50" s="1394"/>
      <c r="O50" s="1394"/>
      <c r="P50" s="1394"/>
      <c r="Q50" s="1394"/>
      <c r="R50" s="1394"/>
      <c r="S50" s="1394"/>
      <c r="T50" s="1394"/>
      <c r="U50" s="1394"/>
      <c r="V50" s="1394"/>
      <c r="W50" s="1394"/>
      <c r="X50" s="1394"/>
      <c r="Y50" s="1394"/>
      <c r="Z50" s="1394"/>
      <c r="AA50" s="1394"/>
      <c r="AB50" s="1394"/>
    </row>
    <row r="51">
      <c r="A51" s="824"/>
      <c r="B51" s="824"/>
      <c r="C51" s="824"/>
      <c r="D51" s="824"/>
      <c r="E51" s="824"/>
      <c r="F51" s="824"/>
      <c r="G51" s="1394"/>
      <c r="H51" s="824"/>
      <c r="I51" s="1394"/>
      <c r="J51" s="824"/>
      <c r="K51" s="1394"/>
      <c r="L51" s="1394"/>
      <c r="M51" s="1394"/>
      <c r="N51" s="1394"/>
      <c r="O51" s="1394"/>
      <c r="P51" s="1394"/>
      <c r="Q51" s="1394"/>
      <c r="R51" s="1394"/>
      <c r="S51" s="1394"/>
      <c r="T51" s="1394"/>
      <c r="U51" s="1394"/>
      <c r="V51" s="1394"/>
      <c r="W51" s="1394"/>
      <c r="X51" s="1394"/>
      <c r="Y51" s="1394"/>
      <c r="Z51" s="1394"/>
      <c r="AA51" s="1394"/>
      <c r="AB51" s="1394"/>
    </row>
    <row r="52">
      <c r="A52" s="824"/>
      <c r="B52" s="824"/>
      <c r="C52" s="824"/>
      <c r="D52" s="824"/>
      <c r="E52" s="824"/>
      <c r="F52" s="824"/>
      <c r="G52" s="1394"/>
      <c r="H52" s="824"/>
      <c r="I52" s="1394"/>
      <c r="J52" s="824"/>
      <c r="K52" s="1394"/>
      <c r="L52" s="1394"/>
      <c r="M52" s="1394"/>
      <c r="N52" s="1394"/>
      <c r="O52" s="1394"/>
      <c r="P52" s="1394"/>
      <c r="Q52" s="1394"/>
      <c r="R52" s="1394"/>
      <c r="S52" s="1394"/>
      <c r="T52" s="1394"/>
      <c r="U52" s="1394"/>
      <c r="V52" s="1394"/>
      <c r="W52" s="1394"/>
      <c r="X52" s="1394"/>
      <c r="Y52" s="1394"/>
      <c r="Z52" s="1394"/>
      <c r="AA52" s="1394"/>
      <c r="AB52" s="1394"/>
    </row>
    <row r="53">
      <c r="A53" s="824"/>
      <c r="B53" s="824"/>
      <c r="C53" s="824"/>
      <c r="D53" s="824"/>
      <c r="E53" s="824"/>
      <c r="F53" s="824"/>
      <c r="G53" s="1394"/>
      <c r="H53" s="824"/>
      <c r="I53" s="1394"/>
      <c r="J53" s="824"/>
      <c r="K53" s="1394"/>
      <c r="L53" s="1394"/>
      <c r="M53" s="1394"/>
      <c r="N53" s="1394"/>
      <c r="O53" s="1394"/>
      <c r="P53" s="1394"/>
      <c r="Q53" s="1394"/>
      <c r="R53" s="1394"/>
      <c r="S53" s="1394"/>
      <c r="T53" s="1394"/>
      <c r="U53" s="1394"/>
      <c r="V53" s="1394"/>
      <c r="W53" s="1394"/>
      <c r="X53" s="1394"/>
      <c r="Y53" s="1394"/>
      <c r="Z53" s="1394"/>
      <c r="AA53" s="1394"/>
      <c r="AB53" s="1394"/>
    </row>
    <row r="54">
      <c r="A54" s="824"/>
      <c r="B54" s="824"/>
      <c r="C54" s="824"/>
      <c r="D54" s="824"/>
      <c r="E54" s="824"/>
      <c r="F54" s="824"/>
      <c r="G54" s="1394"/>
      <c r="H54" s="824"/>
      <c r="I54" s="1394"/>
      <c r="J54" s="824"/>
      <c r="K54" s="1394"/>
      <c r="L54" s="1394"/>
      <c r="M54" s="1394"/>
      <c r="N54" s="1394"/>
      <c r="O54" s="1394"/>
      <c r="P54" s="1394"/>
      <c r="Q54" s="1394"/>
      <c r="R54" s="1394"/>
      <c r="S54" s="1394"/>
      <c r="T54" s="1394"/>
      <c r="U54" s="1394"/>
      <c r="V54" s="1394"/>
      <c r="W54" s="1394"/>
      <c r="X54" s="1394"/>
      <c r="Y54" s="1394"/>
      <c r="Z54" s="1394"/>
      <c r="AA54" s="1394"/>
      <c r="AB54" s="1394"/>
    </row>
    <row r="55">
      <c r="A55" s="824"/>
      <c r="B55" s="824"/>
      <c r="C55" s="824"/>
      <c r="D55" s="824"/>
      <c r="E55" s="824"/>
      <c r="F55" s="824"/>
      <c r="G55" s="1394"/>
      <c r="H55" s="824"/>
      <c r="I55" s="1394"/>
      <c r="J55" s="824"/>
      <c r="K55" s="1394"/>
      <c r="L55" s="1394"/>
      <c r="M55" s="1394"/>
      <c r="N55" s="1394"/>
      <c r="O55" s="1394"/>
      <c r="P55" s="1394"/>
      <c r="Q55" s="1394"/>
      <c r="R55" s="1394"/>
      <c r="S55" s="1394"/>
      <c r="T55" s="1394"/>
      <c r="U55" s="1394"/>
      <c r="V55" s="1394"/>
      <c r="W55" s="1394"/>
      <c r="X55" s="1394"/>
      <c r="Y55" s="1394"/>
      <c r="Z55" s="1394"/>
      <c r="AA55" s="1394"/>
      <c r="AB55" s="1394"/>
    </row>
    <row r="56">
      <c r="A56" s="824"/>
      <c r="B56" s="824"/>
      <c r="C56" s="824"/>
      <c r="D56" s="824"/>
      <c r="E56" s="824"/>
      <c r="F56" s="824"/>
      <c r="G56" s="1394"/>
      <c r="H56" s="824"/>
      <c r="I56" s="1394"/>
      <c r="J56" s="824"/>
      <c r="K56" s="1394"/>
      <c r="L56" s="1394"/>
      <c r="M56" s="1394"/>
      <c r="N56" s="1394"/>
      <c r="O56" s="1394"/>
      <c r="P56" s="1394"/>
      <c r="Q56" s="1394"/>
      <c r="R56" s="1394"/>
      <c r="S56" s="1394"/>
      <c r="T56" s="1394"/>
      <c r="U56" s="1394"/>
      <c r="V56" s="1394"/>
      <c r="W56" s="1394"/>
      <c r="X56" s="1394"/>
      <c r="Y56" s="1394"/>
      <c r="Z56" s="1394"/>
      <c r="AA56" s="1394"/>
      <c r="AB56" s="1394"/>
    </row>
    <row r="57">
      <c r="A57" s="824"/>
      <c r="B57" s="824"/>
      <c r="C57" s="824"/>
      <c r="D57" s="824"/>
      <c r="E57" s="824"/>
      <c r="F57" s="824"/>
      <c r="G57" s="1394"/>
      <c r="H57" s="824"/>
      <c r="I57" s="1394"/>
      <c r="J57" s="824"/>
      <c r="K57" s="1394"/>
      <c r="L57" s="1394"/>
      <c r="M57" s="1394"/>
      <c r="N57" s="1394"/>
      <c r="O57" s="1394"/>
      <c r="P57" s="1394"/>
      <c r="Q57" s="1394"/>
      <c r="R57" s="1394"/>
      <c r="S57" s="1394"/>
      <c r="T57" s="1394"/>
      <c r="U57" s="1394"/>
      <c r="V57" s="1394"/>
      <c r="W57" s="1394"/>
      <c r="X57" s="1394"/>
      <c r="Y57" s="1394"/>
      <c r="Z57" s="1394"/>
      <c r="AA57" s="1394"/>
      <c r="AB57" s="1394"/>
    </row>
    <row r="58">
      <c r="A58" s="824"/>
      <c r="B58" s="824"/>
      <c r="C58" s="824"/>
      <c r="D58" s="824"/>
      <c r="E58" s="824"/>
      <c r="F58" s="824"/>
      <c r="G58" s="1394"/>
      <c r="H58" s="824"/>
      <c r="I58" s="1394"/>
      <c r="J58" s="824"/>
      <c r="K58" s="1394"/>
      <c r="L58" s="1394"/>
      <c r="M58" s="1394"/>
      <c r="N58" s="1394"/>
      <c r="O58" s="1394"/>
      <c r="P58" s="1394"/>
      <c r="Q58" s="1394"/>
      <c r="R58" s="1394"/>
      <c r="S58" s="1394"/>
      <c r="T58" s="1394"/>
      <c r="U58" s="1394"/>
      <c r="V58" s="1394"/>
      <c r="W58" s="1394"/>
      <c r="X58" s="1394"/>
      <c r="Y58" s="1394"/>
      <c r="Z58" s="1394"/>
      <c r="AA58" s="1394"/>
      <c r="AB58" s="1394"/>
    </row>
    <row r="59">
      <c r="A59" s="824"/>
      <c r="B59" s="824"/>
      <c r="C59" s="824"/>
      <c r="D59" s="824"/>
      <c r="E59" s="824"/>
      <c r="F59" s="824"/>
      <c r="G59" s="1394"/>
      <c r="H59" s="824"/>
      <c r="I59" s="1394"/>
      <c r="J59" s="824"/>
      <c r="K59" s="1394"/>
      <c r="L59" s="1394"/>
      <c r="M59" s="1394"/>
      <c r="N59" s="1394"/>
      <c r="O59" s="1394"/>
      <c r="P59" s="1394"/>
      <c r="Q59" s="1394"/>
      <c r="R59" s="1394"/>
      <c r="S59" s="1394"/>
      <c r="T59" s="1394"/>
      <c r="U59" s="1394"/>
      <c r="V59" s="1394"/>
      <c r="W59" s="1394"/>
      <c r="X59" s="1394"/>
      <c r="Y59" s="1394"/>
      <c r="Z59" s="1394"/>
      <c r="AA59" s="1394"/>
      <c r="AB59" s="1394"/>
    </row>
    <row r="60">
      <c r="A60" s="824"/>
      <c r="B60" s="824"/>
      <c r="C60" s="824"/>
      <c r="D60" s="824"/>
      <c r="E60" s="824"/>
      <c r="F60" s="824"/>
      <c r="G60" s="1394"/>
      <c r="H60" s="824"/>
      <c r="I60" s="1394"/>
      <c r="J60" s="824"/>
      <c r="K60" s="1394"/>
      <c r="L60" s="1394"/>
      <c r="M60" s="1394"/>
      <c r="N60" s="1394"/>
      <c r="O60" s="1394"/>
      <c r="P60" s="1394"/>
      <c r="Q60" s="1394"/>
      <c r="R60" s="1394"/>
      <c r="S60" s="1394"/>
      <c r="T60" s="1394"/>
      <c r="U60" s="1394"/>
      <c r="V60" s="1394"/>
      <c r="W60" s="1394"/>
      <c r="X60" s="1394"/>
      <c r="Y60" s="1394"/>
      <c r="Z60" s="1394"/>
      <c r="AA60" s="1394"/>
      <c r="AB60" s="1394"/>
    </row>
    <row r="61">
      <c r="A61" s="824"/>
      <c r="B61" s="824"/>
      <c r="C61" s="824"/>
      <c r="D61" s="824"/>
      <c r="E61" s="824"/>
      <c r="F61" s="824"/>
      <c r="G61" s="1394"/>
      <c r="H61" s="824"/>
      <c r="I61" s="1394"/>
      <c r="J61" s="824"/>
      <c r="K61" s="1394"/>
      <c r="L61" s="1394"/>
      <c r="M61" s="1394"/>
      <c r="N61" s="1394"/>
      <c r="O61" s="1394"/>
      <c r="P61" s="1394"/>
      <c r="Q61" s="1394"/>
      <c r="R61" s="1394"/>
      <c r="S61" s="1394"/>
      <c r="T61" s="1394"/>
      <c r="U61" s="1394"/>
      <c r="V61" s="1394"/>
      <c r="W61" s="1394"/>
      <c r="X61" s="1394"/>
      <c r="Y61" s="1394"/>
      <c r="Z61" s="1394"/>
      <c r="AA61" s="1394"/>
      <c r="AB61" s="1394"/>
    </row>
    <row r="62">
      <c r="A62" s="824"/>
      <c r="B62" s="824"/>
      <c r="C62" s="824"/>
      <c r="D62" s="824"/>
      <c r="E62" s="824"/>
      <c r="F62" s="824"/>
      <c r="G62" s="1394"/>
      <c r="H62" s="824"/>
      <c r="I62" s="1394"/>
      <c r="J62" s="824"/>
      <c r="K62" s="1394"/>
      <c r="L62" s="1394"/>
      <c r="M62" s="1394"/>
      <c r="N62" s="1394"/>
      <c r="O62" s="1394"/>
      <c r="P62" s="1394"/>
      <c r="Q62" s="1394"/>
      <c r="R62" s="1394"/>
      <c r="S62" s="1394"/>
      <c r="T62" s="1394"/>
      <c r="U62" s="1394"/>
      <c r="V62" s="1394"/>
      <c r="W62" s="1394"/>
      <c r="X62" s="1394"/>
      <c r="Y62" s="1394"/>
      <c r="Z62" s="1394"/>
      <c r="AA62" s="1394"/>
      <c r="AB62" s="1394"/>
    </row>
    <row r="63">
      <c r="A63" s="824"/>
      <c r="B63" s="824"/>
      <c r="C63" s="824"/>
      <c r="D63" s="824"/>
      <c r="E63" s="824"/>
      <c r="F63" s="824"/>
      <c r="G63" s="1394"/>
      <c r="H63" s="824"/>
      <c r="I63" s="1394"/>
      <c r="J63" s="824"/>
      <c r="K63" s="1394"/>
      <c r="L63" s="1394"/>
      <c r="M63" s="1394"/>
      <c r="N63" s="1394"/>
      <c r="O63" s="1394"/>
      <c r="P63" s="1394"/>
      <c r="Q63" s="1394"/>
      <c r="R63" s="1394"/>
      <c r="S63" s="1394"/>
      <c r="T63" s="1394"/>
      <c r="U63" s="1394"/>
      <c r="V63" s="1394"/>
      <c r="W63" s="1394"/>
      <c r="X63" s="1394"/>
      <c r="Y63" s="1394"/>
      <c r="Z63" s="1394"/>
      <c r="AA63" s="1394"/>
      <c r="AB63" s="1394"/>
    </row>
    <row r="64">
      <c r="A64" s="824"/>
      <c r="B64" s="824"/>
      <c r="C64" s="824"/>
      <c r="D64" s="824"/>
      <c r="E64" s="824"/>
      <c r="F64" s="824"/>
      <c r="G64" s="1394"/>
      <c r="H64" s="824"/>
      <c r="I64" s="1394"/>
      <c r="J64" s="824"/>
      <c r="K64" s="1394"/>
      <c r="L64" s="1394"/>
      <c r="M64" s="1394"/>
      <c r="N64" s="1394"/>
      <c r="O64" s="1394"/>
      <c r="P64" s="1394"/>
      <c r="Q64" s="1394"/>
      <c r="R64" s="1394"/>
      <c r="S64" s="1394"/>
      <c r="T64" s="1394"/>
      <c r="U64" s="1394"/>
      <c r="V64" s="1394"/>
      <c r="W64" s="1394"/>
      <c r="X64" s="1394"/>
      <c r="Y64" s="1394"/>
      <c r="Z64" s="1394"/>
      <c r="AA64" s="1394"/>
      <c r="AB64" s="1394"/>
    </row>
    <row r="65">
      <c r="A65" s="824"/>
      <c r="B65" s="824"/>
      <c r="C65" s="824"/>
      <c r="D65" s="824"/>
      <c r="E65" s="824"/>
      <c r="F65" s="824"/>
      <c r="G65" s="1394"/>
      <c r="H65" s="824"/>
      <c r="I65" s="1394"/>
      <c r="J65" s="824"/>
      <c r="K65" s="1394"/>
      <c r="L65" s="1394"/>
      <c r="M65" s="1394"/>
      <c r="N65" s="1394"/>
      <c r="O65" s="1394"/>
      <c r="P65" s="1394"/>
      <c r="Q65" s="1394"/>
      <c r="R65" s="1394"/>
      <c r="S65" s="1394"/>
      <c r="T65" s="1394"/>
      <c r="U65" s="1394"/>
      <c r="V65" s="1394"/>
      <c r="W65" s="1394"/>
      <c r="X65" s="1394"/>
      <c r="Y65" s="1394"/>
      <c r="Z65" s="1394"/>
      <c r="AA65" s="1394"/>
      <c r="AB65" s="1394"/>
    </row>
    <row r="66">
      <c r="A66" s="824"/>
      <c r="B66" s="824"/>
      <c r="C66" s="824"/>
      <c r="D66" s="824"/>
      <c r="E66" s="824"/>
      <c r="F66" s="824"/>
      <c r="G66" s="1394"/>
      <c r="H66" s="824"/>
      <c r="I66" s="1394"/>
      <c r="J66" s="824"/>
      <c r="K66" s="1394"/>
      <c r="L66" s="1394"/>
      <c r="M66" s="1394"/>
      <c r="N66" s="1394"/>
      <c r="O66" s="1394"/>
      <c r="P66" s="1394"/>
      <c r="Q66" s="1394"/>
      <c r="R66" s="1394"/>
      <c r="S66" s="1394"/>
      <c r="T66" s="1394"/>
      <c r="U66" s="1394"/>
      <c r="V66" s="1394"/>
      <c r="W66" s="1394"/>
      <c r="X66" s="1394"/>
      <c r="Y66" s="1394"/>
      <c r="Z66" s="1394"/>
      <c r="AA66" s="1394"/>
      <c r="AB66" s="1394"/>
    </row>
    <row r="67">
      <c r="A67" s="824"/>
      <c r="B67" s="824"/>
      <c r="C67" s="824"/>
      <c r="D67" s="824"/>
      <c r="E67" s="824"/>
      <c r="F67" s="824"/>
      <c r="G67" s="1394"/>
      <c r="H67" s="824"/>
      <c r="I67" s="1394"/>
      <c r="J67" s="824"/>
      <c r="K67" s="1394"/>
      <c r="L67" s="1394"/>
      <c r="M67" s="1394"/>
      <c r="N67" s="1394"/>
      <c r="O67" s="1394"/>
      <c r="P67" s="1394"/>
      <c r="Q67" s="1394"/>
      <c r="R67" s="1394"/>
      <c r="S67" s="1394"/>
      <c r="T67" s="1394"/>
      <c r="U67" s="1394"/>
      <c r="V67" s="1394"/>
      <c r="W67" s="1394"/>
      <c r="X67" s="1394"/>
      <c r="Y67" s="1394"/>
      <c r="Z67" s="1394"/>
      <c r="AA67" s="1394"/>
      <c r="AB67" s="1394"/>
    </row>
    <row r="68">
      <c r="A68" s="824"/>
      <c r="B68" s="824"/>
      <c r="C68" s="824"/>
      <c r="D68" s="824"/>
      <c r="E68" s="824"/>
      <c r="F68" s="824"/>
      <c r="G68" s="1394"/>
      <c r="H68" s="824"/>
      <c r="I68" s="1394"/>
      <c r="J68" s="824"/>
      <c r="K68" s="1394"/>
      <c r="L68" s="1394"/>
      <c r="M68" s="1394"/>
      <c r="N68" s="1394"/>
      <c r="O68" s="1394"/>
      <c r="P68" s="1394"/>
      <c r="Q68" s="1394"/>
      <c r="R68" s="1394"/>
      <c r="S68" s="1394"/>
      <c r="T68" s="1394"/>
      <c r="U68" s="1394"/>
      <c r="V68" s="1394"/>
      <c r="W68" s="1394"/>
      <c r="X68" s="1394"/>
      <c r="Y68" s="1394"/>
      <c r="Z68" s="1394"/>
      <c r="AA68" s="1394"/>
      <c r="AB68" s="1394"/>
    </row>
    <row r="69">
      <c r="A69" s="824"/>
      <c r="B69" s="824"/>
      <c r="C69" s="824"/>
      <c r="D69" s="824"/>
      <c r="E69" s="824"/>
      <c r="F69" s="824"/>
      <c r="G69" s="1394"/>
      <c r="H69" s="824"/>
      <c r="I69" s="1394"/>
      <c r="J69" s="824"/>
      <c r="K69" s="1394"/>
      <c r="L69" s="1394"/>
      <c r="M69" s="1394"/>
      <c r="N69" s="1394"/>
      <c r="O69" s="1394"/>
      <c r="P69" s="1394"/>
      <c r="Q69" s="1394"/>
      <c r="R69" s="1394"/>
      <c r="S69" s="1394"/>
      <c r="T69" s="1394"/>
      <c r="U69" s="1394"/>
      <c r="V69" s="1394"/>
      <c r="W69" s="1394"/>
      <c r="X69" s="1394"/>
      <c r="Y69" s="1394"/>
      <c r="Z69" s="1394"/>
      <c r="AA69" s="1394"/>
      <c r="AB69" s="1394"/>
    </row>
    <row r="70">
      <c r="A70" s="824"/>
      <c r="B70" s="824"/>
      <c r="C70" s="824"/>
      <c r="D70" s="824"/>
      <c r="E70" s="824"/>
      <c r="F70" s="824"/>
      <c r="G70" s="1394"/>
      <c r="H70" s="824"/>
      <c r="I70" s="1394"/>
      <c r="J70" s="824"/>
      <c r="K70" s="1394"/>
      <c r="L70" s="1394"/>
      <c r="M70" s="1394"/>
      <c r="N70" s="1394"/>
      <c r="O70" s="1394"/>
      <c r="P70" s="1394"/>
      <c r="Q70" s="1394"/>
      <c r="R70" s="1394"/>
      <c r="S70" s="1394"/>
      <c r="T70" s="1394"/>
      <c r="U70" s="1394"/>
      <c r="V70" s="1394"/>
      <c r="W70" s="1394"/>
      <c r="X70" s="1394"/>
      <c r="Y70" s="1394"/>
      <c r="Z70" s="1394"/>
      <c r="AA70" s="1394"/>
      <c r="AB70" s="1394"/>
    </row>
    <row r="71">
      <c r="A71" s="824"/>
      <c r="B71" s="824"/>
      <c r="C71" s="824"/>
      <c r="D71" s="824"/>
      <c r="E71" s="824"/>
      <c r="F71" s="824"/>
      <c r="G71" s="1394"/>
      <c r="H71" s="824"/>
      <c r="I71" s="1394"/>
      <c r="J71" s="824"/>
      <c r="K71" s="1394"/>
      <c r="L71" s="1394"/>
      <c r="M71" s="1394"/>
      <c r="N71" s="1394"/>
      <c r="O71" s="1394"/>
      <c r="P71" s="1394"/>
      <c r="Q71" s="1394"/>
      <c r="R71" s="1394"/>
      <c r="S71" s="1394"/>
      <c r="T71" s="1394"/>
      <c r="U71" s="1394"/>
      <c r="V71" s="1394"/>
      <c r="W71" s="1394"/>
      <c r="X71" s="1394"/>
      <c r="Y71" s="1394"/>
      <c r="Z71" s="1394"/>
      <c r="AA71" s="1394"/>
      <c r="AB71" s="1394"/>
    </row>
    <row r="72">
      <c r="A72" s="824"/>
      <c r="B72" s="824"/>
      <c r="C72" s="824"/>
      <c r="D72" s="824"/>
      <c r="E72" s="824"/>
      <c r="F72" s="824"/>
      <c r="G72" s="1394"/>
      <c r="H72" s="824"/>
      <c r="I72" s="1394"/>
      <c r="J72" s="824"/>
      <c r="K72" s="1394"/>
      <c r="L72" s="1394"/>
      <c r="M72" s="1394"/>
      <c r="N72" s="1394"/>
      <c r="O72" s="1394"/>
      <c r="P72" s="1394"/>
      <c r="Q72" s="1394"/>
      <c r="R72" s="1394"/>
      <c r="S72" s="1394"/>
      <c r="T72" s="1394"/>
      <c r="U72" s="1394"/>
      <c r="V72" s="1394"/>
      <c r="W72" s="1394"/>
      <c r="X72" s="1394"/>
      <c r="Y72" s="1394"/>
      <c r="Z72" s="1394"/>
      <c r="AA72" s="1394"/>
      <c r="AB72" s="1394"/>
    </row>
    <row r="73">
      <c r="A73" s="824"/>
      <c r="B73" s="824"/>
      <c r="C73" s="824"/>
      <c r="D73" s="824"/>
      <c r="E73" s="824"/>
      <c r="F73" s="824"/>
      <c r="G73" s="1394"/>
      <c r="H73" s="824"/>
      <c r="I73" s="1394"/>
      <c r="J73" s="824"/>
      <c r="K73" s="1394"/>
      <c r="L73" s="1394"/>
      <c r="M73" s="1394"/>
      <c r="N73" s="1394"/>
      <c r="O73" s="1394"/>
      <c r="P73" s="1394"/>
      <c r="Q73" s="1394"/>
      <c r="R73" s="1394"/>
      <c r="S73" s="1394"/>
      <c r="T73" s="1394"/>
      <c r="U73" s="1394"/>
      <c r="V73" s="1394"/>
      <c r="W73" s="1394"/>
      <c r="X73" s="1394"/>
      <c r="Y73" s="1394"/>
      <c r="Z73" s="1394"/>
      <c r="AA73" s="1394"/>
      <c r="AB73" s="1394"/>
    </row>
    <row r="74">
      <c r="A74" s="824"/>
      <c r="B74" s="824"/>
      <c r="C74" s="824"/>
      <c r="D74" s="824"/>
      <c r="E74" s="824"/>
      <c r="F74" s="824"/>
      <c r="G74" s="1394"/>
      <c r="H74" s="824"/>
      <c r="I74" s="1394"/>
      <c r="J74" s="824"/>
      <c r="K74" s="1394"/>
      <c r="L74" s="1394"/>
      <c r="M74" s="1394"/>
      <c r="N74" s="1394"/>
      <c r="O74" s="1394"/>
      <c r="P74" s="1394"/>
      <c r="Q74" s="1394"/>
      <c r="R74" s="1394"/>
      <c r="S74" s="1394"/>
      <c r="T74" s="1394"/>
      <c r="U74" s="1394"/>
      <c r="V74" s="1394"/>
      <c r="W74" s="1394"/>
      <c r="X74" s="1394"/>
      <c r="Y74" s="1394"/>
      <c r="Z74" s="1394"/>
      <c r="AA74" s="1394"/>
      <c r="AB74" s="1394"/>
    </row>
    <row r="75">
      <c r="A75" s="824"/>
      <c r="B75" s="824"/>
      <c r="C75" s="824"/>
      <c r="D75" s="824"/>
      <c r="E75" s="824"/>
      <c r="F75" s="824"/>
      <c r="G75" s="1394"/>
      <c r="H75" s="824"/>
      <c r="I75" s="1394"/>
      <c r="J75" s="824"/>
      <c r="K75" s="1394"/>
      <c r="L75" s="1394"/>
      <c r="M75" s="1394"/>
      <c r="N75" s="1394"/>
      <c r="O75" s="1394"/>
      <c r="P75" s="1394"/>
      <c r="Q75" s="1394"/>
      <c r="R75" s="1394"/>
      <c r="S75" s="1394"/>
      <c r="T75" s="1394"/>
      <c r="U75" s="1394"/>
      <c r="V75" s="1394"/>
      <c r="W75" s="1394"/>
      <c r="X75" s="1394"/>
      <c r="Y75" s="1394"/>
      <c r="Z75" s="1394"/>
      <c r="AA75" s="1394"/>
      <c r="AB75" s="1394"/>
    </row>
    <row r="76">
      <c r="A76" s="824"/>
      <c r="B76" s="824"/>
      <c r="C76" s="824"/>
      <c r="D76" s="824"/>
      <c r="E76" s="824"/>
      <c r="F76" s="824"/>
      <c r="G76" s="1394"/>
      <c r="H76" s="824"/>
      <c r="I76" s="1394"/>
      <c r="J76" s="824"/>
      <c r="K76" s="1394"/>
      <c r="L76" s="1394"/>
      <c r="M76" s="1394"/>
      <c r="N76" s="1394"/>
      <c r="O76" s="1394"/>
      <c r="P76" s="1394"/>
      <c r="Q76" s="1394"/>
      <c r="R76" s="1394"/>
      <c r="S76" s="1394"/>
      <c r="T76" s="1394"/>
      <c r="U76" s="1394"/>
      <c r="V76" s="1394"/>
      <c r="W76" s="1394"/>
      <c r="X76" s="1394"/>
      <c r="Y76" s="1394"/>
      <c r="Z76" s="1394"/>
      <c r="AA76" s="1394"/>
      <c r="AB76" s="1394"/>
    </row>
    <row r="77">
      <c r="A77" s="824"/>
      <c r="B77" s="824"/>
      <c r="C77" s="824"/>
      <c r="D77" s="824"/>
      <c r="E77" s="824"/>
      <c r="F77" s="824"/>
      <c r="G77" s="1394"/>
      <c r="H77" s="824"/>
      <c r="I77" s="1394"/>
      <c r="J77" s="824"/>
      <c r="K77" s="1394"/>
      <c r="L77" s="1394"/>
      <c r="M77" s="1394"/>
      <c r="N77" s="1394"/>
      <c r="O77" s="1394"/>
      <c r="P77" s="1394"/>
      <c r="Q77" s="1394"/>
      <c r="R77" s="1394"/>
      <c r="S77" s="1394"/>
      <c r="T77" s="1394"/>
      <c r="U77" s="1394"/>
      <c r="V77" s="1394"/>
      <c r="W77" s="1394"/>
      <c r="X77" s="1394"/>
      <c r="Y77" s="1394"/>
      <c r="Z77" s="1394"/>
      <c r="AA77" s="1394"/>
      <c r="AB77" s="1394"/>
    </row>
    <row r="78">
      <c r="A78" s="824"/>
      <c r="B78" s="824"/>
      <c r="C78" s="824"/>
      <c r="D78" s="824"/>
      <c r="E78" s="824"/>
      <c r="F78" s="824"/>
      <c r="G78" s="1394"/>
      <c r="H78" s="824"/>
      <c r="I78" s="1394"/>
      <c r="J78" s="824"/>
      <c r="K78" s="1394"/>
      <c r="L78" s="1394"/>
      <c r="M78" s="1394"/>
      <c r="N78" s="1394"/>
      <c r="O78" s="1394"/>
      <c r="P78" s="1394"/>
      <c r="Q78" s="1394"/>
      <c r="R78" s="1394"/>
      <c r="S78" s="1394"/>
      <c r="T78" s="1394"/>
      <c r="U78" s="1394"/>
      <c r="V78" s="1394"/>
      <c r="W78" s="1394"/>
      <c r="X78" s="1394"/>
      <c r="Y78" s="1394"/>
      <c r="Z78" s="1394"/>
      <c r="AA78" s="1394"/>
      <c r="AB78" s="1394"/>
    </row>
    <row r="79">
      <c r="A79" s="824"/>
      <c r="B79" s="824"/>
      <c r="C79" s="824"/>
      <c r="D79" s="824"/>
      <c r="E79" s="824"/>
      <c r="F79" s="824"/>
      <c r="G79" s="1394"/>
      <c r="H79" s="824"/>
      <c r="I79" s="1394"/>
      <c r="J79" s="824"/>
      <c r="K79" s="1394"/>
      <c r="L79" s="1394"/>
      <c r="M79" s="1394"/>
      <c r="N79" s="1394"/>
      <c r="O79" s="1394"/>
      <c r="P79" s="1394"/>
      <c r="Q79" s="1394"/>
      <c r="R79" s="1394"/>
      <c r="S79" s="1394"/>
      <c r="T79" s="1394"/>
      <c r="U79" s="1394"/>
      <c r="V79" s="1394"/>
      <c r="W79" s="1394"/>
      <c r="X79" s="1394"/>
      <c r="Y79" s="1394"/>
      <c r="Z79" s="1394"/>
      <c r="AA79" s="1394"/>
      <c r="AB79" s="1394"/>
    </row>
    <row r="80">
      <c r="A80" s="824"/>
      <c r="B80" s="824"/>
      <c r="C80" s="824"/>
      <c r="D80" s="824"/>
      <c r="E80" s="824"/>
      <c r="F80" s="824"/>
      <c r="G80" s="1394"/>
      <c r="H80" s="824"/>
      <c r="I80" s="1394"/>
      <c r="J80" s="824"/>
      <c r="K80" s="1394"/>
      <c r="L80" s="1394"/>
      <c r="M80" s="1394"/>
      <c r="N80" s="1394"/>
      <c r="O80" s="1394"/>
      <c r="P80" s="1394"/>
      <c r="Q80" s="1394"/>
      <c r="R80" s="1394"/>
      <c r="S80" s="1394"/>
      <c r="T80" s="1394"/>
      <c r="U80" s="1394"/>
      <c r="V80" s="1394"/>
      <c r="W80" s="1394"/>
      <c r="X80" s="1394"/>
      <c r="Y80" s="1394"/>
      <c r="Z80" s="1394"/>
      <c r="AA80" s="1394"/>
      <c r="AB80" s="1394"/>
    </row>
    <row r="81">
      <c r="A81" s="824"/>
      <c r="B81" s="824"/>
      <c r="C81" s="824"/>
      <c r="D81" s="824"/>
      <c r="E81" s="824"/>
      <c r="F81" s="824"/>
      <c r="G81" s="1394"/>
      <c r="H81" s="824"/>
      <c r="I81" s="1394"/>
      <c r="J81" s="824"/>
      <c r="K81" s="1394"/>
      <c r="L81" s="1394"/>
      <c r="M81" s="1394"/>
      <c r="N81" s="1394"/>
      <c r="O81" s="1394"/>
      <c r="P81" s="1394"/>
      <c r="Q81" s="1394"/>
      <c r="R81" s="1394"/>
      <c r="S81" s="1394"/>
      <c r="T81" s="1394"/>
      <c r="U81" s="1394"/>
      <c r="V81" s="1394"/>
      <c r="W81" s="1394"/>
      <c r="X81" s="1394"/>
      <c r="Y81" s="1394"/>
      <c r="Z81" s="1394"/>
      <c r="AA81" s="1394"/>
      <c r="AB81" s="1394"/>
    </row>
    <row r="82">
      <c r="A82" s="824"/>
      <c r="B82" s="824"/>
      <c r="C82" s="824"/>
      <c r="D82" s="824"/>
      <c r="E82" s="824"/>
      <c r="F82" s="824"/>
      <c r="G82" s="1394"/>
      <c r="H82" s="824"/>
      <c r="I82" s="1394"/>
      <c r="J82" s="824"/>
      <c r="K82" s="1394"/>
      <c r="L82" s="1394"/>
      <c r="M82" s="1394"/>
      <c r="N82" s="1394"/>
      <c r="O82" s="1394"/>
      <c r="P82" s="1394"/>
      <c r="Q82" s="1394"/>
      <c r="R82" s="1394"/>
      <c r="S82" s="1394"/>
      <c r="T82" s="1394"/>
      <c r="U82" s="1394"/>
      <c r="V82" s="1394"/>
      <c r="W82" s="1394"/>
      <c r="X82" s="1394"/>
      <c r="Y82" s="1394"/>
      <c r="Z82" s="1394"/>
      <c r="AA82" s="1394"/>
      <c r="AB82" s="1394"/>
    </row>
    <row r="83">
      <c r="A83" s="824"/>
      <c r="B83" s="824"/>
      <c r="C83" s="824"/>
      <c r="D83" s="824"/>
      <c r="E83" s="824"/>
      <c r="F83" s="824"/>
      <c r="G83" s="1394"/>
      <c r="H83" s="824"/>
      <c r="I83" s="1394"/>
      <c r="J83" s="824"/>
      <c r="K83" s="1394"/>
      <c r="L83" s="1394"/>
      <c r="M83" s="1394"/>
      <c r="N83" s="1394"/>
      <c r="O83" s="1394"/>
      <c r="P83" s="1394"/>
      <c r="Q83" s="1394"/>
      <c r="R83" s="1394"/>
      <c r="S83" s="1394"/>
      <c r="T83" s="1394"/>
      <c r="U83" s="1394"/>
      <c r="V83" s="1394"/>
      <c r="W83" s="1394"/>
      <c r="X83" s="1394"/>
      <c r="Y83" s="1394"/>
      <c r="Z83" s="1394"/>
      <c r="AA83" s="1394"/>
      <c r="AB83" s="1394"/>
    </row>
    <row r="84">
      <c r="A84" s="824"/>
      <c r="B84" s="824"/>
      <c r="C84" s="824"/>
      <c r="D84" s="824"/>
      <c r="E84" s="824"/>
      <c r="F84" s="824"/>
      <c r="G84" s="1394"/>
      <c r="H84" s="824"/>
      <c r="I84" s="1394"/>
      <c r="J84" s="824"/>
      <c r="K84" s="1394"/>
      <c r="L84" s="1394"/>
      <c r="M84" s="1394"/>
      <c r="N84" s="1394"/>
      <c r="O84" s="1394"/>
      <c r="P84" s="1394"/>
      <c r="Q84" s="1394"/>
      <c r="R84" s="1394"/>
      <c r="S84" s="1394"/>
      <c r="T84" s="1394"/>
      <c r="U84" s="1394"/>
      <c r="V84" s="1394"/>
      <c r="W84" s="1394"/>
      <c r="X84" s="1394"/>
      <c r="Y84" s="1394"/>
      <c r="Z84" s="1394"/>
      <c r="AA84" s="1394"/>
      <c r="AB84" s="1394"/>
    </row>
    <row r="85">
      <c r="A85" s="824"/>
      <c r="B85" s="824"/>
      <c r="C85" s="824"/>
      <c r="D85" s="824"/>
      <c r="E85" s="824"/>
      <c r="F85" s="824"/>
      <c r="G85" s="1394"/>
      <c r="H85" s="824"/>
      <c r="I85" s="1394"/>
      <c r="J85" s="824"/>
      <c r="K85" s="1394"/>
      <c r="L85" s="1394"/>
      <c r="M85" s="1394"/>
      <c r="N85" s="1394"/>
      <c r="O85" s="1394"/>
      <c r="P85" s="1394"/>
      <c r="Q85" s="1394"/>
      <c r="R85" s="1394"/>
      <c r="S85" s="1394"/>
      <c r="T85" s="1394"/>
      <c r="U85" s="1394"/>
      <c r="V85" s="1394"/>
      <c r="W85" s="1394"/>
      <c r="X85" s="1394"/>
      <c r="Y85" s="1394"/>
      <c r="Z85" s="1394"/>
      <c r="AA85" s="1394"/>
      <c r="AB85" s="1394"/>
    </row>
    <row r="86">
      <c r="A86" s="824"/>
      <c r="B86" s="824"/>
      <c r="C86" s="824"/>
      <c r="D86" s="824"/>
      <c r="E86" s="824"/>
      <c r="F86" s="824"/>
      <c r="G86" s="1394"/>
      <c r="H86" s="824"/>
      <c r="I86" s="1394"/>
      <c r="J86" s="824"/>
      <c r="K86" s="1394"/>
      <c r="L86" s="1394"/>
      <c r="M86" s="1394"/>
      <c r="N86" s="1394"/>
      <c r="O86" s="1394"/>
      <c r="P86" s="1394"/>
      <c r="Q86" s="1394"/>
      <c r="R86" s="1394"/>
      <c r="S86" s="1394"/>
      <c r="T86" s="1394"/>
      <c r="U86" s="1394"/>
      <c r="V86" s="1394"/>
      <c r="W86" s="1394"/>
      <c r="X86" s="1394"/>
      <c r="Y86" s="1394"/>
      <c r="Z86" s="1394"/>
      <c r="AA86" s="1394"/>
      <c r="AB86" s="1394"/>
    </row>
    <row r="87">
      <c r="A87" s="824"/>
      <c r="B87" s="824"/>
      <c r="C87" s="824"/>
      <c r="D87" s="824"/>
      <c r="E87" s="824"/>
      <c r="F87" s="824"/>
      <c r="G87" s="1394"/>
      <c r="H87" s="824"/>
      <c r="I87" s="1394"/>
      <c r="J87" s="824"/>
      <c r="K87" s="1394"/>
      <c r="L87" s="1394"/>
      <c r="M87" s="1394"/>
      <c r="N87" s="1394"/>
      <c r="O87" s="1394"/>
      <c r="P87" s="1394"/>
      <c r="Q87" s="1394"/>
      <c r="R87" s="1394"/>
      <c r="S87" s="1394"/>
      <c r="T87" s="1394"/>
      <c r="U87" s="1394"/>
      <c r="V87" s="1394"/>
      <c r="W87" s="1394"/>
      <c r="X87" s="1394"/>
      <c r="Y87" s="1394"/>
      <c r="Z87" s="1394"/>
      <c r="AA87" s="1394"/>
      <c r="AB87" s="1394"/>
    </row>
    <row r="88">
      <c r="A88" s="824"/>
      <c r="B88" s="824"/>
      <c r="C88" s="824"/>
      <c r="D88" s="824"/>
      <c r="E88" s="824"/>
      <c r="F88" s="824"/>
      <c r="G88" s="1394"/>
      <c r="H88" s="824"/>
      <c r="I88" s="1394"/>
      <c r="J88" s="824"/>
      <c r="K88" s="1394"/>
      <c r="L88" s="1394"/>
      <c r="M88" s="1394"/>
      <c r="N88" s="1394"/>
      <c r="O88" s="1394"/>
      <c r="P88" s="1394"/>
      <c r="Q88" s="1394"/>
      <c r="R88" s="1394"/>
      <c r="S88" s="1394"/>
      <c r="T88" s="1394"/>
      <c r="U88" s="1394"/>
      <c r="V88" s="1394"/>
      <c r="W88" s="1394"/>
      <c r="X88" s="1394"/>
      <c r="Y88" s="1394"/>
      <c r="Z88" s="1394"/>
      <c r="AA88" s="1394"/>
      <c r="AB88" s="1394"/>
    </row>
    <row r="89">
      <c r="A89" s="824"/>
      <c r="B89" s="824"/>
      <c r="C89" s="824"/>
      <c r="D89" s="824"/>
      <c r="E89" s="824"/>
      <c r="F89" s="824"/>
      <c r="G89" s="1394"/>
      <c r="H89" s="824"/>
      <c r="I89" s="1394"/>
      <c r="J89" s="824"/>
      <c r="K89" s="1394"/>
      <c r="L89" s="1394"/>
      <c r="M89" s="1394"/>
      <c r="N89" s="1394"/>
      <c r="O89" s="1394"/>
      <c r="P89" s="1394"/>
      <c r="Q89" s="1394"/>
      <c r="R89" s="1394"/>
      <c r="S89" s="1394"/>
      <c r="T89" s="1394"/>
      <c r="U89" s="1394"/>
      <c r="V89" s="1394"/>
      <c r="W89" s="1394"/>
      <c r="X89" s="1394"/>
      <c r="Y89" s="1394"/>
      <c r="Z89" s="1394"/>
      <c r="AA89" s="1394"/>
      <c r="AB89" s="1394"/>
    </row>
    <row r="90">
      <c r="A90" s="824"/>
      <c r="B90" s="824"/>
      <c r="C90" s="824"/>
      <c r="D90" s="824"/>
      <c r="E90" s="824"/>
      <c r="F90" s="824"/>
      <c r="G90" s="1394"/>
      <c r="H90" s="824"/>
      <c r="I90" s="1394"/>
      <c r="J90" s="824"/>
      <c r="K90" s="1394"/>
      <c r="L90" s="1394"/>
      <c r="M90" s="1394"/>
      <c r="N90" s="1394"/>
      <c r="O90" s="1394"/>
      <c r="P90" s="1394"/>
      <c r="Q90" s="1394"/>
      <c r="R90" s="1394"/>
      <c r="S90" s="1394"/>
      <c r="T90" s="1394"/>
      <c r="U90" s="1394"/>
      <c r="V90" s="1394"/>
      <c r="W90" s="1394"/>
      <c r="X90" s="1394"/>
      <c r="Y90" s="1394"/>
      <c r="Z90" s="1394"/>
      <c r="AA90" s="1394"/>
      <c r="AB90" s="1394"/>
    </row>
    <row r="91">
      <c r="A91" s="824"/>
      <c r="B91" s="824"/>
      <c r="C91" s="824"/>
      <c r="D91" s="824"/>
      <c r="E91" s="824"/>
      <c r="F91" s="824"/>
      <c r="G91" s="1394"/>
      <c r="H91" s="824"/>
      <c r="I91" s="1394"/>
      <c r="J91" s="824"/>
      <c r="K91" s="1394"/>
      <c r="L91" s="1394"/>
      <c r="M91" s="1394"/>
      <c r="N91" s="1394"/>
      <c r="O91" s="1394"/>
      <c r="P91" s="1394"/>
      <c r="Q91" s="1394"/>
      <c r="R91" s="1394"/>
      <c r="S91" s="1394"/>
      <c r="T91" s="1394"/>
      <c r="U91" s="1394"/>
      <c r="V91" s="1394"/>
      <c r="W91" s="1394"/>
      <c r="X91" s="1394"/>
      <c r="Y91" s="1394"/>
      <c r="Z91" s="1394"/>
      <c r="AA91" s="1394"/>
      <c r="AB91" s="1394"/>
    </row>
    <row r="92">
      <c r="A92" s="824"/>
      <c r="B92" s="824"/>
      <c r="C92" s="824"/>
      <c r="D92" s="824"/>
      <c r="E92" s="824"/>
      <c r="F92" s="824"/>
      <c r="G92" s="1394"/>
      <c r="H92" s="824"/>
      <c r="I92" s="1394"/>
      <c r="J92" s="824"/>
      <c r="K92" s="1394"/>
      <c r="L92" s="1394"/>
      <c r="M92" s="1394"/>
      <c r="N92" s="1394"/>
      <c r="O92" s="1394"/>
      <c r="P92" s="1394"/>
      <c r="Q92" s="1394"/>
      <c r="R92" s="1394"/>
      <c r="S92" s="1394"/>
      <c r="T92" s="1394"/>
      <c r="U92" s="1394"/>
      <c r="V92" s="1394"/>
      <c r="W92" s="1394"/>
      <c r="X92" s="1394"/>
      <c r="Y92" s="1394"/>
      <c r="Z92" s="1394"/>
      <c r="AA92" s="1394"/>
      <c r="AB92" s="1394"/>
    </row>
    <row r="93">
      <c r="A93" s="824"/>
      <c r="B93" s="824"/>
      <c r="C93" s="824"/>
      <c r="D93" s="824"/>
      <c r="E93" s="824"/>
      <c r="F93" s="824"/>
      <c r="G93" s="1394"/>
      <c r="H93" s="824"/>
      <c r="I93" s="1394"/>
      <c r="J93" s="824"/>
      <c r="K93" s="1394"/>
      <c r="L93" s="1394"/>
      <c r="M93" s="1394"/>
      <c r="N93" s="1394"/>
      <c r="O93" s="1394"/>
      <c r="P93" s="1394"/>
      <c r="Q93" s="1394"/>
      <c r="R93" s="1394"/>
      <c r="S93" s="1394"/>
      <c r="T93" s="1394"/>
      <c r="U93" s="1394"/>
      <c r="V93" s="1394"/>
      <c r="W93" s="1394"/>
      <c r="X93" s="1394"/>
      <c r="Y93" s="1394"/>
      <c r="Z93" s="1394"/>
      <c r="AA93" s="1394"/>
      <c r="AB93" s="1394"/>
    </row>
    <row r="94">
      <c r="A94" s="824"/>
      <c r="B94" s="824"/>
      <c r="C94" s="824"/>
      <c r="D94" s="824"/>
      <c r="E94" s="824"/>
      <c r="F94" s="824"/>
      <c r="G94" s="1394"/>
      <c r="H94" s="824"/>
      <c r="I94" s="1394"/>
      <c r="J94" s="824"/>
      <c r="K94" s="1394"/>
      <c r="L94" s="1394"/>
      <c r="M94" s="1394"/>
      <c r="N94" s="1394"/>
      <c r="O94" s="1394"/>
      <c r="P94" s="1394"/>
      <c r="Q94" s="1394"/>
      <c r="R94" s="1394"/>
      <c r="S94" s="1394"/>
      <c r="T94" s="1394"/>
      <c r="U94" s="1394"/>
      <c r="V94" s="1394"/>
      <c r="W94" s="1394"/>
      <c r="X94" s="1394"/>
      <c r="Y94" s="1394"/>
      <c r="Z94" s="1394"/>
      <c r="AA94" s="1394"/>
      <c r="AB94" s="1394"/>
    </row>
    <row r="95">
      <c r="A95" s="824"/>
      <c r="B95" s="824"/>
      <c r="C95" s="824"/>
      <c r="D95" s="824"/>
      <c r="E95" s="824"/>
      <c r="F95" s="824"/>
      <c r="G95" s="1394"/>
      <c r="H95" s="824"/>
      <c r="I95" s="1394"/>
      <c r="J95" s="824"/>
      <c r="K95" s="1394"/>
      <c r="L95" s="1394"/>
      <c r="M95" s="1394"/>
      <c r="N95" s="1394"/>
      <c r="O95" s="1394"/>
      <c r="P95" s="1394"/>
      <c r="Q95" s="1394"/>
      <c r="R95" s="1394"/>
      <c r="S95" s="1394"/>
      <c r="T95" s="1394"/>
      <c r="U95" s="1394"/>
      <c r="V95" s="1394"/>
      <c r="W95" s="1394"/>
      <c r="X95" s="1394"/>
      <c r="Y95" s="1394"/>
      <c r="Z95" s="1394"/>
      <c r="AA95" s="1394"/>
      <c r="AB95" s="1394"/>
    </row>
    <row r="96">
      <c r="A96" s="824"/>
      <c r="B96" s="824"/>
      <c r="C96" s="824"/>
      <c r="D96" s="824"/>
      <c r="E96" s="824"/>
      <c r="F96" s="824"/>
      <c r="G96" s="1394"/>
      <c r="H96" s="824"/>
      <c r="I96" s="1394"/>
      <c r="J96" s="824"/>
      <c r="K96" s="1394"/>
      <c r="L96" s="1394"/>
      <c r="M96" s="1394"/>
      <c r="N96" s="1394"/>
      <c r="O96" s="1394"/>
      <c r="P96" s="1394"/>
      <c r="Q96" s="1394"/>
      <c r="R96" s="1394"/>
      <c r="S96" s="1394"/>
      <c r="T96" s="1394"/>
      <c r="U96" s="1394"/>
      <c r="V96" s="1394"/>
      <c r="W96" s="1394"/>
      <c r="X96" s="1394"/>
      <c r="Y96" s="1394"/>
      <c r="Z96" s="1394"/>
      <c r="AA96" s="1394"/>
      <c r="AB96" s="1394"/>
    </row>
    <row r="97">
      <c r="A97" s="824"/>
      <c r="B97" s="824"/>
      <c r="C97" s="824"/>
      <c r="D97" s="824"/>
      <c r="E97" s="824"/>
      <c r="F97" s="824"/>
      <c r="G97" s="1394"/>
      <c r="H97" s="824"/>
      <c r="I97" s="1394"/>
      <c r="J97" s="824"/>
      <c r="K97" s="1394"/>
      <c r="L97" s="1394"/>
      <c r="M97" s="1394"/>
      <c r="N97" s="1394"/>
      <c r="O97" s="1394"/>
      <c r="P97" s="1394"/>
      <c r="Q97" s="1394"/>
      <c r="R97" s="1394"/>
      <c r="S97" s="1394"/>
      <c r="T97" s="1394"/>
      <c r="U97" s="1394"/>
      <c r="V97" s="1394"/>
      <c r="W97" s="1394"/>
      <c r="X97" s="1394"/>
      <c r="Y97" s="1394"/>
      <c r="Z97" s="1394"/>
      <c r="AA97" s="1394"/>
      <c r="AB97" s="1394"/>
    </row>
    <row r="98">
      <c r="A98" s="824"/>
      <c r="B98" s="824"/>
      <c r="C98" s="824"/>
      <c r="D98" s="824"/>
      <c r="E98" s="824"/>
      <c r="F98" s="824"/>
      <c r="G98" s="1394"/>
      <c r="H98" s="824"/>
      <c r="I98" s="1394"/>
      <c r="J98" s="824"/>
      <c r="K98" s="1394"/>
      <c r="L98" s="1394"/>
      <c r="M98" s="1394"/>
      <c r="N98" s="1394"/>
      <c r="O98" s="1394"/>
      <c r="P98" s="1394"/>
      <c r="Q98" s="1394"/>
      <c r="R98" s="1394"/>
      <c r="S98" s="1394"/>
      <c r="T98" s="1394"/>
      <c r="U98" s="1394"/>
      <c r="V98" s="1394"/>
      <c r="W98" s="1394"/>
      <c r="X98" s="1394"/>
      <c r="Y98" s="1394"/>
      <c r="Z98" s="1394"/>
      <c r="AA98" s="1394"/>
      <c r="AB98" s="1394"/>
    </row>
    <row r="99">
      <c r="A99" s="824"/>
      <c r="B99" s="824"/>
      <c r="C99" s="824"/>
      <c r="D99" s="824"/>
      <c r="E99" s="824"/>
      <c r="F99" s="824"/>
      <c r="G99" s="1394"/>
      <c r="H99" s="824"/>
      <c r="I99" s="1394"/>
      <c r="J99" s="824"/>
      <c r="K99" s="1394"/>
      <c r="L99" s="1394"/>
      <c r="M99" s="1394"/>
      <c r="N99" s="1394"/>
      <c r="O99" s="1394"/>
      <c r="P99" s="1394"/>
      <c r="Q99" s="1394"/>
      <c r="R99" s="1394"/>
      <c r="S99" s="1394"/>
      <c r="T99" s="1394"/>
      <c r="U99" s="1394"/>
      <c r="V99" s="1394"/>
      <c r="W99" s="1394"/>
      <c r="X99" s="1394"/>
      <c r="Y99" s="1394"/>
      <c r="Z99" s="1394"/>
      <c r="AA99" s="1394"/>
      <c r="AB99" s="1394"/>
    </row>
    <row r="100">
      <c r="A100" s="824"/>
      <c r="B100" s="824"/>
      <c r="C100" s="824"/>
      <c r="D100" s="824"/>
      <c r="E100" s="824"/>
      <c r="F100" s="824"/>
      <c r="G100" s="1394"/>
      <c r="H100" s="824"/>
      <c r="I100" s="1394"/>
      <c r="J100" s="824"/>
      <c r="K100" s="1394"/>
      <c r="L100" s="1394"/>
      <c r="M100" s="1394"/>
      <c r="N100" s="1394"/>
      <c r="O100" s="1394"/>
      <c r="P100" s="1394"/>
      <c r="Q100" s="1394"/>
      <c r="R100" s="1394"/>
      <c r="S100" s="1394"/>
      <c r="T100" s="1394"/>
      <c r="U100" s="1394"/>
      <c r="V100" s="1394"/>
      <c r="W100" s="1394"/>
      <c r="X100" s="1394"/>
      <c r="Y100" s="1394"/>
      <c r="Z100" s="1394"/>
      <c r="AA100" s="1394"/>
      <c r="AB100" s="1394"/>
    </row>
    <row r="101">
      <c r="A101" s="824"/>
      <c r="B101" s="824"/>
      <c r="C101" s="824"/>
      <c r="D101" s="824"/>
      <c r="E101" s="824"/>
      <c r="F101" s="824"/>
      <c r="G101" s="1394"/>
      <c r="H101" s="824"/>
      <c r="I101" s="1394"/>
      <c r="J101" s="824"/>
      <c r="K101" s="1394"/>
      <c r="L101" s="1394"/>
      <c r="M101" s="1394"/>
      <c r="N101" s="1394"/>
      <c r="O101" s="1394"/>
      <c r="P101" s="1394"/>
      <c r="Q101" s="1394"/>
      <c r="R101" s="1394"/>
      <c r="S101" s="1394"/>
      <c r="T101" s="1394"/>
      <c r="U101" s="1394"/>
      <c r="V101" s="1394"/>
      <c r="W101" s="1394"/>
      <c r="X101" s="1394"/>
      <c r="Y101" s="1394"/>
      <c r="Z101" s="1394"/>
      <c r="AA101" s="1394"/>
      <c r="AB101" s="1394"/>
    </row>
    <row r="102">
      <c r="A102" s="824"/>
      <c r="B102" s="824"/>
      <c r="C102" s="824"/>
      <c r="D102" s="824"/>
      <c r="E102" s="824"/>
      <c r="F102" s="824"/>
      <c r="G102" s="1394"/>
      <c r="H102" s="824"/>
      <c r="I102" s="1394"/>
      <c r="J102" s="824"/>
      <c r="K102" s="1394"/>
      <c r="L102" s="1394"/>
      <c r="M102" s="1394"/>
      <c r="N102" s="1394"/>
      <c r="O102" s="1394"/>
      <c r="P102" s="1394"/>
      <c r="Q102" s="1394"/>
      <c r="R102" s="1394"/>
      <c r="S102" s="1394"/>
      <c r="T102" s="1394"/>
      <c r="U102" s="1394"/>
      <c r="V102" s="1394"/>
      <c r="W102" s="1394"/>
      <c r="X102" s="1394"/>
      <c r="Y102" s="1394"/>
      <c r="Z102" s="1394"/>
      <c r="AA102" s="1394"/>
      <c r="AB102" s="1394"/>
    </row>
    <row r="103">
      <c r="A103" s="824"/>
      <c r="B103" s="824"/>
      <c r="C103" s="824"/>
      <c r="D103" s="824"/>
      <c r="E103" s="824"/>
      <c r="F103" s="824"/>
      <c r="G103" s="1394"/>
      <c r="H103" s="824"/>
      <c r="I103" s="1394"/>
      <c r="J103" s="824"/>
      <c r="K103" s="1394"/>
      <c r="L103" s="1394"/>
      <c r="M103" s="1394"/>
      <c r="N103" s="1394"/>
      <c r="O103" s="1394"/>
      <c r="P103" s="1394"/>
      <c r="Q103" s="1394"/>
      <c r="R103" s="1394"/>
      <c r="S103" s="1394"/>
      <c r="T103" s="1394"/>
      <c r="U103" s="1394"/>
      <c r="V103" s="1394"/>
      <c r="W103" s="1394"/>
      <c r="X103" s="1394"/>
      <c r="Y103" s="1394"/>
      <c r="Z103" s="1394"/>
      <c r="AA103" s="1394"/>
      <c r="AB103" s="1394"/>
    </row>
    <row r="104">
      <c r="A104" s="824"/>
      <c r="B104" s="824"/>
      <c r="C104" s="824"/>
      <c r="D104" s="824"/>
      <c r="E104" s="824"/>
      <c r="F104" s="824"/>
      <c r="G104" s="1394"/>
      <c r="H104" s="824"/>
      <c r="I104" s="1394"/>
      <c r="J104" s="824"/>
      <c r="K104" s="1394"/>
      <c r="L104" s="1394"/>
      <c r="M104" s="1394"/>
      <c r="N104" s="1394"/>
      <c r="O104" s="1394"/>
      <c r="P104" s="1394"/>
      <c r="Q104" s="1394"/>
      <c r="R104" s="1394"/>
      <c r="S104" s="1394"/>
      <c r="T104" s="1394"/>
      <c r="U104" s="1394"/>
      <c r="V104" s="1394"/>
      <c r="W104" s="1394"/>
      <c r="X104" s="1394"/>
      <c r="Y104" s="1394"/>
      <c r="Z104" s="1394"/>
      <c r="AA104" s="1394"/>
      <c r="AB104" s="1394"/>
    </row>
    <row r="105">
      <c r="A105" s="824"/>
      <c r="B105" s="824"/>
      <c r="C105" s="824"/>
      <c r="D105" s="824"/>
      <c r="E105" s="824"/>
      <c r="F105" s="824"/>
      <c r="G105" s="1394"/>
      <c r="H105" s="824"/>
      <c r="I105" s="1394"/>
      <c r="J105" s="824"/>
      <c r="K105" s="1394"/>
      <c r="L105" s="1394"/>
      <c r="M105" s="1394"/>
      <c r="N105" s="1394"/>
      <c r="O105" s="1394"/>
      <c r="P105" s="1394"/>
      <c r="Q105" s="1394"/>
      <c r="R105" s="1394"/>
      <c r="S105" s="1394"/>
      <c r="T105" s="1394"/>
      <c r="U105" s="1394"/>
      <c r="V105" s="1394"/>
      <c r="W105" s="1394"/>
      <c r="X105" s="1394"/>
      <c r="Y105" s="1394"/>
      <c r="Z105" s="1394"/>
      <c r="AA105" s="1394"/>
      <c r="AB105" s="1394"/>
    </row>
    <row r="106">
      <c r="A106" s="824"/>
      <c r="B106" s="824"/>
      <c r="C106" s="824"/>
      <c r="D106" s="824"/>
      <c r="E106" s="824"/>
      <c r="F106" s="824"/>
      <c r="G106" s="1394"/>
      <c r="H106" s="824"/>
      <c r="I106" s="1394"/>
      <c r="J106" s="824"/>
      <c r="K106" s="1394"/>
      <c r="L106" s="1394"/>
      <c r="M106" s="1394"/>
      <c r="N106" s="1394"/>
      <c r="O106" s="1394"/>
      <c r="P106" s="1394"/>
      <c r="Q106" s="1394"/>
      <c r="R106" s="1394"/>
      <c r="S106" s="1394"/>
      <c r="T106" s="1394"/>
      <c r="U106" s="1394"/>
      <c r="V106" s="1394"/>
      <c r="W106" s="1394"/>
      <c r="X106" s="1394"/>
      <c r="Y106" s="1394"/>
      <c r="Z106" s="1394"/>
      <c r="AA106" s="1394"/>
      <c r="AB106" s="1394"/>
    </row>
    <row r="107">
      <c r="A107" s="824"/>
      <c r="B107" s="824"/>
      <c r="C107" s="824"/>
      <c r="D107" s="824"/>
      <c r="E107" s="824"/>
      <c r="F107" s="824"/>
      <c r="G107" s="1394"/>
      <c r="H107" s="824"/>
      <c r="I107" s="1394"/>
      <c r="J107" s="824"/>
      <c r="K107" s="1394"/>
      <c r="L107" s="1394"/>
      <c r="M107" s="1394"/>
      <c r="N107" s="1394"/>
      <c r="O107" s="1394"/>
      <c r="P107" s="1394"/>
      <c r="Q107" s="1394"/>
      <c r="R107" s="1394"/>
      <c r="S107" s="1394"/>
      <c r="T107" s="1394"/>
      <c r="U107" s="1394"/>
      <c r="V107" s="1394"/>
      <c r="W107" s="1394"/>
      <c r="X107" s="1394"/>
      <c r="Y107" s="1394"/>
      <c r="Z107" s="1394"/>
      <c r="AA107" s="1394"/>
      <c r="AB107" s="1394"/>
    </row>
    <row r="108">
      <c r="A108" s="824"/>
      <c r="B108" s="824"/>
      <c r="C108" s="824"/>
      <c r="D108" s="824"/>
      <c r="E108" s="824"/>
      <c r="F108" s="824"/>
      <c r="G108" s="1394"/>
      <c r="H108" s="824"/>
      <c r="I108" s="1394"/>
      <c r="J108" s="824"/>
      <c r="K108" s="1394"/>
      <c r="L108" s="1394"/>
      <c r="M108" s="1394"/>
      <c r="N108" s="1394"/>
      <c r="O108" s="1394"/>
      <c r="P108" s="1394"/>
      <c r="Q108" s="1394"/>
      <c r="R108" s="1394"/>
      <c r="S108" s="1394"/>
      <c r="T108" s="1394"/>
      <c r="U108" s="1394"/>
      <c r="V108" s="1394"/>
      <c r="W108" s="1394"/>
      <c r="X108" s="1394"/>
      <c r="Y108" s="1394"/>
      <c r="Z108" s="1394"/>
      <c r="AA108" s="1394"/>
      <c r="AB108" s="1394"/>
    </row>
    <row r="109">
      <c r="A109" s="824"/>
      <c r="B109" s="824"/>
      <c r="C109" s="824"/>
      <c r="D109" s="824"/>
      <c r="E109" s="824"/>
      <c r="F109" s="824"/>
      <c r="G109" s="1394"/>
      <c r="H109" s="824"/>
      <c r="I109" s="1394"/>
      <c r="J109" s="824"/>
      <c r="K109" s="1394"/>
      <c r="L109" s="1394"/>
      <c r="M109" s="1394"/>
      <c r="N109" s="1394"/>
      <c r="O109" s="1394"/>
      <c r="P109" s="1394"/>
      <c r="Q109" s="1394"/>
      <c r="R109" s="1394"/>
      <c r="S109" s="1394"/>
      <c r="T109" s="1394"/>
      <c r="U109" s="1394"/>
      <c r="V109" s="1394"/>
      <c r="W109" s="1394"/>
      <c r="X109" s="1394"/>
      <c r="Y109" s="1394"/>
      <c r="Z109" s="1394"/>
      <c r="AA109" s="1394"/>
      <c r="AB109" s="1394"/>
    </row>
    <row r="110">
      <c r="A110" s="824"/>
      <c r="B110" s="824"/>
      <c r="C110" s="824"/>
      <c r="D110" s="824"/>
      <c r="E110" s="824"/>
      <c r="F110" s="824"/>
      <c r="G110" s="1394"/>
      <c r="H110" s="824"/>
      <c r="I110" s="1394"/>
      <c r="J110" s="824"/>
      <c r="K110" s="1394"/>
      <c r="L110" s="1394"/>
      <c r="M110" s="1394"/>
      <c r="N110" s="1394"/>
      <c r="O110" s="1394"/>
      <c r="P110" s="1394"/>
      <c r="Q110" s="1394"/>
      <c r="R110" s="1394"/>
      <c r="S110" s="1394"/>
      <c r="T110" s="1394"/>
      <c r="U110" s="1394"/>
      <c r="V110" s="1394"/>
      <c r="W110" s="1394"/>
      <c r="X110" s="1394"/>
      <c r="Y110" s="1394"/>
      <c r="Z110" s="1394"/>
      <c r="AA110" s="1394"/>
      <c r="AB110" s="1394"/>
    </row>
    <row r="111">
      <c r="A111" s="824"/>
      <c r="B111" s="824"/>
      <c r="C111" s="824"/>
      <c r="D111" s="824"/>
      <c r="E111" s="824"/>
      <c r="F111" s="824"/>
      <c r="G111" s="1394"/>
      <c r="H111" s="824"/>
      <c r="I111" s="1394"/>
      <c r="J111" s="824"/>
      <c r="K111" s="1394"/>
      <c r="L111" s="1394"/>
      <c r="M111" s="1394"/>
      <c r="N111" s="1394"/>
      <c r="O111" s="1394"/>
      <c r="P111" s="1394"/>
      <c r="Q111" s="1394"/>
      <c r="R111" s="1394"/>
      <c r="S111" s="1394"/>
      <c r="T111" s="1394"/>
      <c r="U111" s="1394"/>
      <c r="V111" s="1394"/>
      <c r="W111" s="1394"/>
      <c r="X111" s="1394"/>
      <c r="Y111" s="1394"/>
      <c r="Z111" s="1394"/>
      <c r="AA111" s="1394"/>
      <c r="AB111" s="1394"/>
    </row>
    <row r="112">
      <c r="A112" s="824"/>
      <c r="B112" s="824"/>
      <c r="C112" s="824"/>
      <c r="D112" s="824"/>
      <c r="E112" s="824"/>
      <c r="F112" s="824"/>
      <c r="G112" s="1394"/>
      <c r="H112" s="824"/>
      <c r="I112" s="1394"/>
      <c r="J112" s="824"/>
      <c r="K112" s="1394"/>
      <c r="L112" s="1394"/>
      <c r="M112" s="1394"/>
      <c r="N112" s="1394"/>
      <c r="O112" s="1394"/>
      <c r="P112" s="1394"/>
      <c r="Q112" s="1394"/>
      <c r="R112" s="1394"/>
      <c r="S112" s="1394"/>
      <c r="T112" s="1394"/>
      <c r="U112" s="1394"/>
      <c r="V112" s="1394"/>
      <c r="W112" s="1394"/>
      <c r="X112" s="1394"/>
      <c r="Y112" s="1394"/>
      <c r="Z112" s="1394"/>
      <c r="AA112" s="1394"/>
      <c r="AB112" s="1394"/>
    </row>
    <row r="113">
      <c r="A113" s="824"/>
      <c r="B113" s="824"/>
      <c r="C113" s="824"/>
      <c r="D113" s="824"/>
      <c r="E113" s="824"/>
      <c r="F113" s="824"/>
      <c r="G113" s="1394"/>
      <c r="H113" s="824"/>
      <c r="I113" s="1394"/>
      <c r="J113" s="824"/>
      <c r="K113" s="1394"/>
      <c r="L113" s="1394"/>
      <c r="M113" s="1394"/>
      <c r="N113" s="1394"/>
      <c r="O113" s="1394"/>
      <c r="P113" s="1394"/>
      <c r="Q113" s="1394"/>
      <c r="R113" s="1394"/>
      <c r="S113" s="1394"/>
      <c r="T113" s="1394"/>
      <c r="U113" s="1394"/>
      <c r="V113" s="1394"/>
      <c r="W113" s="1394"/>
      <c r="X113" s="1394"/>
      <c r="Y113" s="1394"/>
      <c r="Z113" s="1394"/>
      <c r="AA113" s="1394"/>
      <c r="AB113" s="1394"/>
    </row>
    <row r="114">
      <c r="A114" s="824"/>
      <c r="B114" s="824"/>
      <c r="C114" s="824"/>
      <c r="D114" s="824"/>
      <c r="E114" s="824"/>
      <c r="F114" s="824"/>
      <c r="G114" s="1394"/>
      <c r="H114" s="824"/>
      <c r="I114" s="1394"/>
      <c r="J114" s="824"/>
      <c r="K114" s="1394"/>
      <c r="L114" s="1394"/>
      <c r="M114" s="1394"/>
      <c r="N114" s="1394"/>
      <c r="O114" s="1394"/>
      <c r="P114" s="1394"/>
      <c r="Q114" s="1394"/>
      <c r="R114" s="1394"/>
      <c r="S114" s="1394"/>
      <c r="T114" s="1394"/>
      <c r="U114" s="1394"/>
      <c r="V114" s="1394"/>
      <c r="W114" s="1394"/>
      <c r="X114" s="1394"/>
      <c r="Y114" s="1394"/>
      <c r="Z114" s="1394"/>
      <c r="AA114" s="1394"/>
      <c r="AB114" s="1394"/>
    </row>
    <row r="115">
      <c r="A115" s="824"/>
      <c r="B115" s="824"/>
      <c r="C115" s="824"/>
      <c r="D115" s="824"/>
      <c r="E115" s="824"/>
      <c r="F115" s="824"/>
      <c r="G115" s="1394"/>
      <c r="H115" s="824"/>
      <c r="I115" s="1394"/>
      <c r="J115" s="824"/>
      <c r="K115" s="1394"/>
      <c r="L115" s="1394"/>
      <c r="M115" s="1394"/>
      <c r="N115" s="1394"/>
      <c r="O115" s="1394"/>
      <c r="P115" s="1394"/>
      <c r="Q115" s="1394"/>
      <c r="R115" s="1394"/>
      <c r="S115" s="1394"/>
      <c r="T115" s="1394"/>
      <c r="U115" s="1394"/>
      <c r="V115" s="1394"/>
      <c r="W115" s="1394"/>
      <c r="X115" s="1394"/>
      <c r="Y115" s="1394"/>
      <c r="Z115" s="1394"/>
      <c r="AA115" s="1394"/>
      <c r="AB115" s="1394"/>
    </row>
    <row r="116">
      <c r="A116" s="824"/>
      <c r="B116" s="824"/>
      <c r="C116" s="824"/>
      <c r="D116" s="824"/>
      <c r="E116" s="824"/>
      <c r="F116" s="824"/>
      <c r="G116" s="1394"/>
      <c r="H116" s="824"/>
      <c r="I116" s="1394"/>
      <c r="J116" s="824"/>
      <c r="K116" s="1394"/>
      <c r="L116" s="1394"/>
      <c r="M116" s="1394"/>
      <c r="N116" s="1394"/>
      <c r="O116" s="1394"/>
      <c r="P116" s="1394"/>
      <c r="Q116" s="1394"/>
      <c r="R116" s="1394"/>
      <c r="S116" s="1394"/>
      <c r="T116" s="1394"/>
      <c r="U116" s="1394"/>
      <c r="V116" s="1394"/>
      <c r="W116" s="1394"/>
      <c r="X116" s="1394"/>
      <c r="Y116" s="1394"/>
      <c r="Z116" s="1394"/>
      <c r="AA116" s="1394"/>
      <c r="AB116" s="1394"/>
    </row>
    <row r="117">
      <c r="A117" s="824"/>
      <c r="B117" s="824"/>
      <c r="C117" s="824"/>
      <c r="D117" s="824"/>
      <c r="E117" s="824"/>
      <c r="F117" s="824"/>
      <c r="G117" s="1394"/>
      <c r="H117" s="824"/>
      <c r="I117" s="1394"/>
      <c r="J117" s="824"/>
      <c r="K117" s="1394"/>
      <c r="L117" s="1394"/>
      <c r="M117" s="1394"/>
      <c r="N117" s="1394"/>
      <c r="O117" s="1394"/>
      <c r="P117" s="1394"/>
      <c r="Q117" s="1394"/>
      <c r="R117" s="1394"/>
      <c r="S117" s="1394"/>
      <c r="T117" s="1394"/>
      <c r="U117" s="1394"/>
      <c r="V117" s="1394"/>
      <c r="W117" s="1394"/>
      <c r="X117" s="1394"/>
      <c r="Y117" s="1394"/>
      <c r="Z117" s="1394"/>
      <c r="AA117" s="1394"/>
      <c r="AB117" s="1394"/>
    </row>
    <row r="118">
      <c r="A118" s="824"/>
      <c r="B118" s="824"/>
      <c r="C118" s="824"/>
      <c r="D118" s="824"/>
      <c r="E118" s="824"/>
      <c r="F118" s="824"/>
      <c r="G118" s="1394"/>
      <c r="H118" s="824"/>
      <c r="I118" s="1394"/>
      <c r="J118" s="824"/>
      <c r="K118" s="1394"/>
      <c r="L118" s="1394"/>
      <c r="M118" s="1394"/>
      <c r="N118" s="1394"/>
      <c r="O118" s="1394"/>
      <c r="P118" s="1394"/>
      <c r="Q118" s="1394"/>
      <c r="R118" s="1394"/>
      <c r="S118" s="1394"/>
      <c r="T118" s="1394"/>
      <c r="U118" s="1394"/>
      <c r="V118" s="1394"/>
      <c r="W118" s="1394"/>
      <c r="X118" s="1394"/>
      <c r="Y118" s="1394"/>
      <c r="Z118" s="1394"/>
      <c r="AA118" s="1394"/>
      <c r="AB118" s="1394"/>
    </row>
    <row r="119">
      <c r="A119" s="824"/>
      <c r="B119" s="824"/>
      <c r="C119" s="824"/>
      <c r="D119" s="824"/>
      <c r="E119" s="824"/>
      <c r="F119" s="824"/>
      <c r="G119" s="1394"/>
      <c r="H119" s="824"/>
      <c r="I119" s="1394"/>
      <c r="J119" s="824"/>
      <c r="K119" s="1394"/>
      <c r="L119" s="1394"/>
      <c r="M119" s="1394"/>
      <c r="N119" s="1394"/>
      <c r="O119" s="1394"/>
      <c r="P119" s="1394"/>
      <c r="Q119" s="1394"/>
      <c r="R119" s="1394"/>
      <c r="S119" s="1394"/>
      <c r="T119" s="1394"/>
      <c r="U119" s="1394"/>
      <c r="V119" s="1394"/>
      <c r="W119" s="1394"/>
      <c r="X119" s="1394"/>
      <c r="Y119" s="1394"/>
      <c r="Z119" s="1394"/>
      <c r="AA119" s="1394"/>
      <c r="AB119" s="1394"/>
    </row>
    <row r="120">
      <c r="A120" s="824"/>
      <c r="B120" s="824"/>
      <c r="C120" s="824"/>
      <c r="D120" s="824"/>
      <c r="E120" s="824"/>
      <c r="F120" s="824"/>
      <c r="G120" s="1394"/>
      <c r="H120" s="824"/>
      <c r="I120" s="1394"/>
      <c r="J120" s="824"/>
      <c r="K120" s="1394"/>
      <c r="L120" s="1394"/>
      <c r="M120" s="1394"/>
      <c r="N120" s="1394"/>
      <c r="O120" s="1394"/>
      <c r="P120" s="1394"/>
      <c r="Q120" s="1394"/>
      <c r="R120" s="1394"/>
      <c r="S120" s="1394"/>
      <c r="T120" s="1394"/>
      <c r="U120" s="1394"/>
      <c r="V120" s="1394"/>
      <c r="W120" s="1394"/>
      <c r="X120" s="1394"/>
      <c r="Y120" s="1394"/>
      <c r="Z120" s="1394"/>
      <c r="AA120" s="1394"/>
      <c r="AB120" s="1394"/>
    </row>
    <row r="121">
      <c r="A121" s="824"/>
      <c r="B121" s="824"/>
      <c r="C121" s="824"/>
      <c r="D121" s="824"/>
      <c r="E121" s="824"/>
      <c r="F121" s="824"/>
      <c r="G121" s="1394"/>
      <c r="H121" s="824"/>
      <c r="I121" s="1394"/>
      <c r="J121" s="824"/>
      <c r="K121" s="1394"/>
      <c r="L121" s="1394"/>
      <c r="M121" s="1394"/>
      <c r="N121" s="1394"/>
      <c r="O121" s="1394"/>
      <c r="P121" s="1394"/>
      <c r="Q121" s="1394"/>
      <c r="R121" s="1394"/>
      <c r="S121" s="1394"/>
      <c r="T121" s="1394"/>
      <c r="U121" s="1394"/>
      <c r="V121" s="1394"/>
      <c r="W121" s="1394"/>
      <c r="X121" s="1394"/>
      <c r="Y121" s="1394"/>
      <c r="Z121" s="1394"/>
      <c r="AA121" s="1394"/>
      <c r="AB121" s="1394"/>
    </row>
    <row r="122">
      <c r="A122" s="824"/>
      <c r="B122" s="824"/>
      <c r="C122" s="824"/>
      <c r="D122" s="824"/>
      <c r="E122" s="824"/>
      <c r="F122" s="824"/>
      <c r="G122" s="1394"/>
      <c r="H122" s="824"/>
      <c r="I122" s="1394"/>
      <c r="J122" s="824"/>
      <c r="K122" s="1394"/>
      <c r="L122" s="1394"/>
      <c r="M122" s="1394"/>
      <c r="N122" s="1394"/>
      <c r="O122" s="1394"/>
      <c r="P122" s="1394"/>
      <c r="Q122" s="1394"/>
      <c r="R122" s="1394"/>
      <c r="S122" s="1394"/>
      <c r="T122" s="1394"/>
      <c r="U122" s="1394"/>
      <c r="V122" s="1394"/>
      <c r="W122" s="1394"/>
      <c r="X122" s="1394"/>
      <c r="Y122" s="1394"/>
      <c r="Z122" s="1394"/>
      <c r="AA122" s="1394"/>
      <c r="AB122" s="1394"/>
    </row>
    <row r="123">
      <c r="A123" s="824"/>
      <c r="B123" s="824"/>
      <c r="C123" s="824"/>
      <c r="D123" s="824"/>
      <c r="E123" s="824"/>
      <c r="F123" s="824"/>
      <c r="G123" s="1394"/>
      <c r="H123" s="824"/>
      <c r="I123" s="1394"/>
      <c r="J123" s="824"/>
      <c r="K123" s="1394"/>
      <c r="L123" s="1394"/>
      <c r="M123" s="1394"/>
      <c r="N123" s="1394"/>
      <c r="O123" s="1394"/>
      <c r="P123" s="1394"/>
      <c r="Q123" s="1394"/>
      <c r="R123" s="1394"/>
      <c r="S123" s="1394"/>
      <c r="T123" s="1394"/>
      <c r="U123" s="1394"/>
      <c r="V123" s="1394"/>
      <c r="W123" s="1394"/>
      <c r="X123" s="1394"/>
      <c r="Y123" s="1394"/>
      <c r="Z123" s="1394"/>
      <c r="AA123" s="1394"/>
      <c r="AB123" s="1394"/>
    </row>
    <row r="124">
      <c r="A124" s="824"/>
      <c r="B124" s="824"/>
      <c r="C124" s="824"/>
      <c r="D124" s="824"/>
      <c r="E124" s="824"/>
      <c r="F124" s="824"/>
      <c r="G124" s="1394"/>
      <c r="H124" s="824"/>
      <c r="I124" s="1394"/>
      <c r="J124" s="824"/>
      <c r="K124" s="1394"/>
      <c r="L124" s="1394"/>
      <c r="M124" s="1394"/>
      <c r="N124" s="1394"/>
      <c r="O124" s="1394"/>
      <c r="P124" s="1394"/>
      <c r="Q124" s="1394"/>
      <c r="R124" s="1394"/>
      <c r="S124" s="1394"/>
      <c r="T124" s="1394"/>
      <c r="U124" s="1394"/>
      <c r="V124" s="1394"/>
      <c r="W124" s="1394"/>
      <c r="X124" s="1394"/>
      <c r="Y124" s="1394"/>
      <c r="Z124" s="1394"/>
      <c r="AA124" s="1394"/>
      <c r="AB124" s="1394"/>
    </row>
    <row r="125">
      <c r="A125" s="824"/>
      <c r="B125" s="824"/>
      <c r="C125" s="824"/>
      <c r="D125" s="824"/>
      <c r="E125" s="824"/>
      <c r="F125" s="824"/>
      <c r="G125" s="1394"/>
      <c r="H125" s="824"/>
      <c r="I125" s="1394"/>
      <c r="J125" s="824"/>
      <c r="K125" s="1394"/>
      <c r="L125" s="1394"/>
      <c r="M125" s="1394"/>
      <c r="N125" s="1394"/>
      <c r="O125" s="1394"/>
      <c r="P125" s="1394"/>
      <c r="Q125" s="1394"/>
      <c r="R125" s="1394"/>
      <c r="S125" s="1394"/>
      <c r="T125" s="1394"/>
      <c r="U125" s="1394"/>
      <c r="V125" s="1394"/>
      <c r="W125" s="1394"/>
      <c r="X125" s="1394"/>
      <c r="Y125" s="1394"/>
      <c r="Z125" s="1394"/>
      <c r="AA125" s="1394"/>
      <c r="AB125" s="1394"/>
    </row>
    <row r="126">
      <c r="A126" s="824"/>
      <c r="B126" s="824"/>
      <c r="C126" s="824"/>
      <c r="D126" s="824"/>
      <c r="E126" s="824"/>
      <c r="F126" s="824"/>
      <c r="G126" s="1394"/>
      <c r="H126" s="824"/>
      <c r="I126" s="1394"/>
      <c r="J126" s="824"/>
      <c r="K126" s="1394"/>
      <c r="L126" s="1394"/>
      <c r="M126" s="1394"/>
      <c r="N126" s="1394"/>
      <c r="O126" s="1394"/>
      <c r="P126" s="1394"/>
      <c r="Q126" s="1394"/>
      <c r="R126" s="1394"/>
      <c r="S126" s="1394"/>
      <c r="T126" s="1394"/>
      <c r="U126" s="1394"/>
      <c r="V126" s="1394"/>
      <c r="W126" s="1394"/>
      <c r="X126" s="1394"/>
      <c r="Y126" s="1394"/>
      <c r="Z126" s="1394"/>
      <c r="AA126" s="1394"/>
      <c r="AB126" s="1394"/>
    </row>
    <row r="127">
      <c r="A127" s="824"/>
      <c r="B127" s="824"/>
      <c r="C127" s="824"/>
      <c r="D127" s="824"/>
      <c r="E127" s="824"/>
      <c r="F127" s="824"/>
      <c r="G127" s="1394"/>
      <c r="H127" s="824"/>
      <c r="I127" s="1394"/>
      <c r="J127" s="824"/>
      <c r="K127" s="1394"/>
      <c r="L127" s="1394"/>
      <c r="M127" s="1394"/>
      <c r="N127" s="1394"/>
      <c r="O127" s="1394"/>
      <c r="P127" s="1394"/>
      <c r="Q127" s="1394"/>
      <c r="R127" s="1394"/>
      <c r="S127" s="1394"/>
      <c r="T127" s="1394"/>
      <c r="U127" s="1394"/>
      <c r="V127" s="1394"/>
      <c r="W127" s="1394"/>
      <c r="X127" s="1394"/>
      <c r="Y127" s="1394"/>
      <c r="Z127" s="1394"/>
      <c r="AA127" s="1394"/>
      <c r="AB127" s="1394"/>
    </row>
    <row r="128">
      <c r="A128" s="824"/>
      <c r="B128" s="824"/>
      <c r="C128" s="824"/>
      <c r="D128" s="824"/>
      <c r="E128" s="824"/>
      <c r="F128" s="824"/>
      <c r="G128" s="1394"/>
      <c r="H128" s="824"/>
      <c r="I128" s="1394"/>
      <c r="J128" s="824"/>
      <c r="K128" s="1394"/>
      <c r="L128" s="1394"/>
      <c r="M128" s="1394"/>
      <c r="N128" s="1394"/>
      <c r="O128" s="1394"/>
      <c r="P128" s="1394"/>
      <c r="Q128" s="1394"/>
      <c r="R128" s="1394"/>
      <c r="S128" s="1394"/>
      <c r="T128" s="1394"/>
      <c r="U128" s="1394"/>
      <c r="V128" s="1394"/>
      <c r="W128" s="1394"/>
      <c r="X128" s="1394"/>
      <c r="Y128" s="1394"/>
      <c r="Z128" s="1394"/>
      <c r="AA128" s="1394"/>
      <c r="AB128" s="1394"/>
    </row>
    <row r="129">
      <c r="A129" s="824"/>
      <c r="B129" s="824"/>
      <c r="C129" s="824"/>
      <c r="D129" s="824"/>
      <c r="E129" s="824"/>
      <c r="F129" s="824"/>
      <c r="G129" s="1394"/>
      <c r="H129" s="824"/>
      <c r="I129" s="1394"/>
      <c r="J129" s="824"/>
      <c r="K129" s="1394"/>
      <c r="L129" s="1394"/>
      <c r="M129" s="1394"/>
      <c r="N129" s="1394"/>
      <c r="O129" s="1394"/>
      <c r="P129" s="1394"/>
      <c r="Q129" s="1394"/>
      <c r="R129" s="1394"/>
      <c r="S129" s="1394"/>
      <c r="T129" s="1394"/>
      <c r="U129" s="1394"/>
      <c r="V129" s="1394"/>
      <c r="W129" s="1394"/>
      <c r="X129" s="1394"/>
      <c r="Y129" s="1394"/>
      <c r="Z129" s="1394"/>
      <c r="AA129" s="1394"/>
      <c r="AB129" s="1394"/>
    </row>
    <row r="130">
      <c r="A130" s="824"/>
      <c r="B130" s="824"/>
      <c r="C130" s="824"/>
      <c r="D130" s="824"/>
      <c r="E130" s="824"/>
      <c r="F130" s="824"/>
      <c r="G130" s="1394"/>
      <c r="H130" s="824"/>
      <c r="I130" s="1394"/>
      <c r="J130" s="824"/>
      <c r="K130" s="1394"/>
      <c r="L130" s="1394"/>
      <c r="M130" s="1394"/>
      <c r="N130" s="1394"/>
      <c r="O130" s="1394"/>
      <c r="P130" s="1394"/>
      <c r="Q130" s="1394"/>
      <c r="R130" s="1394"/>
      <c r="S130" s="1394"/>
      <c r="T130" s="1394"/>
      <c r="U130" s="1394"/>
      <c r="V130" s="1394"/>
      <c r="W130" s="1394"/>
      <c r="X130" s="1394"/>
      <c r="Y130" s="1394"/>
      <c r="Z130" s="1394"/>
      <c r="AA130" s="1394"/>
      <c r="AB130" s="1394"/>
    </row>
    <row r="131">
      <c r="A131" s="824"/>
      <c r="B131" s="824"/>
      <c r="C131" s="824"/>
      <c r="D131" s="824"/>
      <c r="E131" s="824"/>
      <c r="F131" s="824"/>
      <c r="G131" s="1394"/>
      <c r="H131" s="824"/>
      <c r="I131" s="1394"/>
      <c r="J131" s="824"/>
      <c r="K131" s="1394"/>
      <c r="L131" s="1394"/>
      <c r="M131" s="1394"/>
      <c r="N131" s="1394"/>
      <c r="O131" s="1394"/>
      <c r="P131" s="1394"/>
      <c r="Q131" s="1394"/>
      <c r="R131" s="1394"/>
      <c r="S131" s="1394"/>
      <c r="T131" s="1394"/>
      <c r="U131" s="1394"/>
      <c r="V131" s="1394"/>
      <c r="W131" s="1394"/>
      <c r="X131" s="1394"/>
      <c r="Y131" s="1394"/>
      <c r="Z131" s="1394"/>
      <c r="AA131" s="1394"/>
      <c r="AB131" s="1394"/>
    </row>
    <row r="132">
      <c r="A132" s="824"/>
      <c r="B132" s="824"/>
      <c r="C132" s="824"/>
      <c r="D132" s="824"/>
      <c r="E132" s="824"/>
      <c r="F132" s="824"/>
      <c r="G132" s="1394"/>
      <c r="H132" s="824"/>
      <c r="I132" s="1394"/>
      <c r="J132" s="824"/>
      <c r="K132" s="1394"/>
      <c r="L132" s="1394"/>
      <c r="M132" s="1394"/>
      <c r="N132" s="1394"/>
      <c r="O132" s="1394"/>
      <c r="P132" s="1394"/>
      <c r="Q132" s="1394"/>
      <c r="R132" s="1394"/>
      <c r="S132" s="1394"/>
      <c r="T132" s="1394"/>
      <c r="U132" s="1394"/>
      <c r="V132" s="1394"/>
      <c r="W132" s="1394"/>
      <c r="X132" s="1394"/>
      <c r="Y132" s="1394"/>
      <c r="Z132" s="1394"/>
      <c r="AA132" s="1394"/>
      <c r="AB132" s="1394"/>
    </row>
    <row r="133">
      <c r="A133" s="824"/>
      <c r="B133" s="824"/>
      <c r="C133" s="824"/>
      <c r="D133" s="824"/>
      <c r="E133" s="824"/>
      <c r="F133" s="824"/>
      <c r="G133" s="1394"/>
      <c r="H133" s="824"/>
      <c r="I133" s="1394"/>
      <c r="J133" s="824"/>
      <c r="K133" s="1394"/>
      <c r="L133" s="1394"/>
      <c r="M133" s="1394"/>
      <c r="N133" s="1394"/>
      <c r="O133" s="1394"/>
      <c r="P133" s="1394"/>
      <c r="Q133" s="1394"/>
      <c r="R133" s="1394"/>
      <c r="S133" s="1394"/>
      <c r="T133" s="1394"/>
      <c r="U133" s="1394"/>
      <c r="V133" s="1394"/>
      <c r="W133" s="1394"/>
      <c r="X133" s="1394"/>
      <c r="Y133" s="1394"/>
      <c r="Z133" s="1394"/>
      <c r="AA133" s="1394"/>
      <c r="AB133" s="1394"/>
    </row>
    <row r="134">
      <c r="A134" s="824"/>
      <c r="B134" s="824"/>
      <c r="C134" s="824"/>
      <c r="D134" s="824"/>
      <c r="E134" s="824"/>
      <c r="F134" s="824"/>
      <c r="G134" s="1394"/>
      <c r="H134" s="824"/>
      <c r="I134" s="1394"/>
      <c r="J134" s="824"/>
      <c r="K134" s="1394"/>
      <c r="L134" s="1394"/>
      <c r="M134" s="1394"/>
      <c r="N134" s="1394"/>
      <c r="O134" s="1394"/>
      <c r="P134" s="1394"/>
      <c r="Q134" s="1394"/>
      <c r="R134" s="1394"/>
      <c r="S134" s="1394"/>
      <c r="T134" s="1394"/>
      <c r="U134" s="1394"/>
      <c r="V134" s="1394"/>
      <c r="W134" s="1394"/>
      <c r="X134" s="1394"/>
      <c r="Y134" s="1394"/>
      <c r="Z134" s="1394"/>
      <c r="AA134" s="1394"/>
      <c r="AB134" s="1394"/>
    </row>
    <row r="135">
      <c r="A135" s="824"/>
      <c r="B135" s="824"/>
      <c r="C135" s="824"/>
      <c r="D135" s="824"/>
      <c r="E135" s="824"/>
      <c r="F135" s="824"/>
      <c r="G135" s="1394"/>
      <c r="H135" s="824"/>
      <c r="I135" s="1394"/>
      <c r="J135" s="824"/>
      <c r="K135" s="1394"/>
      <c r="L135" s="1394"/>
      <c r="M135" s="1394"/>
      <c r="N135" s="1394"/>
      <c r="O135" s="1394"/>
      <c r="P135" s="1394"/>
      <c r="Q135" s="1394"/>
      <c r="R135" s="1394"/>
      <c r="S135" s="1394"/>
      <c r="T135" s="1394"/>
      <c r="U135" s="1394"/>
      <c r="V135" s="1394"/>
      <c r="W135" s="1394"/>
      <c r="X135" s="1394"/>
      <c r="Y135" s="1394"/>
      <c r="Z135" s="1394"/>
      <c r="AA135" s="1394"/>
      <c r="AB135" s="1394"/>
    </row>
    <row r="136">
      <c r="A136" s="824"/>
      <c r="B136" s="824"/>
      <c r="C136" s="824"/>
      <c r="D136" s="824"/>
      <c r="E136" s="824"/>
      <c r="F136" s="824"/>
      <c r="G136" s="1394"/>
      <c r="H136" s="824"/>
      <c r="I136" s="1394"/>
      <c r="J136" s="824"/>
      <c r="K136" s="1394"/>
      <c r="L136" s="1394"/>
      <c r="M136" s="1394"/>
      <c r="N136" s="1394"/>
      <c r="O136" s="1394"/>
      <c r="P136" s="1394"/>
      <c r="Q136" s="1394"/>
      <c r="R136" s="1394"/>
      <c r="S136" s="1394"/>
      <c r="T136" s="1394"/>
      <c r="U136" s="1394"/>
      <c r="V136" s="1394"/>
      <c r="W136" s="1394"/>
      <c r="X136" s="1394"/>
      <c r="Y136" s="1394"/>
      <c r="Z136" s="1394"/>
      <c r="AA136" s="1394"/>
      <c r="AB136" s="1394"/>
    </row>
    <row r="137">
      <c r="A137" s="824"/>
      <c r="B137" s="824"/>
      <c r="C137" s="824"/>
      <c r="D137" s="824"/>
      <c r="E137" s="824"/>
      <c r="F137" s="824"/>
      <c r="G137" s="1394"/>
      <c r="H137" s="824"/>
      <c r="I137" s="1394"/>
      <c r="J137" s="824"/>
      <c r="K137" s="1394"/>
      <c r="L137" s="1394"/>
      <c r="M137" s="1394"/>
      <c r="N137" s="1394"/>
      <c r="O137" s="1394"/>
      <c r="P137" s="1394"/>
      <c r="Q137" s="1394"/>
      <c r="R137" s="1394"/>
      <c r="S137" s="1394"/>
      <c r="T137" s="1394"/>
      <c r="U137" s="1394"/>
      <c r="V137" s="1394"/>
      <c r="W137" s="1394"/>
      <c r="X137" s="1394"/>
      <c r="Y137" s="1394"/>
      <c r="Z137" s="1394"/>
      <c r="AA137" s="1394"/>
      <c r="AB137" s="1394"/>
    </row>
    <row r="138">
      <c r="A138" s="824"/>
      <c r="B138" s="824"/>
      <c r="C138" s="824"/>
      <c r="D138" s="824"/>
      <c r="E138" s="824"/>
      <c r="F138" s="824"/>
      <c r="G138" s="1394"/>
      <c r="H138" s="824"/>
      <c r="I138" s="1394"/>
      <c r="J138" s="824"/>
      <c r="K138" s="1394"/>
      <c r="L138" s="1394"/>
      <c r="M138" s="1394"/>
      <c r="N138" s="1394"/>
      <c r="O138" s="1394"/>
      <c r="P138" s="1394"/>
      <c r="Q138" s="1394"/>
      <c r="R138" s="1394"/>
      <c r="S138" s="1394"/>
      <c r="T138" s="1394"/>
      <c r="U138" s="1394"/>
      <c r="V138" s="1394"/>
      <c r="W138" s="1394"/>
      <c r="X138" s="1394"/>
      <c r="Y138" s="1394"/>
      <c r="Z138" s="1394"/>
      <c r="AA138" s="1394"/>
      <c r="AB138" s="1394"/>
    </row>
    <row r="139">
      <c r="A139" s="824"/>
      <c r="B139" s="824"/>
      <c r="C139" s="824"/>
      <c r="D139" s="824"/>
      <c r="E139" s="824"/>
      <c r="F139" s="824"/>
      <c r="G139" s="1394"/>
      <c r="H139" s="824"/>
      <c r="I139" s="1394"/>
      <c r="J139" s="824"/>
      <c r="K139" s="1394"/>
      <c r="L139" s="1394"/>
      <c r="M139" s="1394"/>
      <c r="N139" s="1394"/>
      <c r="O139" s="1394"/>
      <c r="P139" s="1394"/>
      <c r="Q139" s="1394"/>
      <c r="R139" s="1394"/>
      <c r="S139" s="1394"/>
      <c r="T139" s="1394"/>
      <c r="U139" s="1394"/>
      <c r="V139" s="1394"/>
      <c r="W139" s="1394"/>
      <c r="X139" s="1394"/>
      <c r="Y139" s="1394"/>
      <c r="Z139" s="1394"/>
      <c r="AA139" s="1394"/>
      <c r="AB139" s="1394"/>
    </row>
    <row r="140">
      <c r="A140" s="824"/>
      <c r="B140" s="824"/>
      <c r="C140" s="824"/>
      <c r="D140" s="824"/>
      <c r="E140" s="824"/>
      <c r="F140" s="824"/>
      <c r="G140" s="1394"/>
      <c r="H140" s="824"/>
      <c r="I140" s="1394"/>
      <c r="J140" s="824"/>
      <c r="K140" s="1394"/>
      <c r="L140" s="1394"/>
      <c r="M140" s="1394"/>
      <c r="N140" s="1394"/>
      <c r="O140" s="1394"/>
      <c r="P140" s="1394"/>
      <c r="Q140" s="1394"/>
      <c r="R140" s="1394"/>
      <c r="S140" s="1394"/>
      <c r="T140" s="1394"/>
      <c r="U140" s="1394"/>
      <c r="V140" s="1394"/>
      <c r="W140" s="1394"/>
      <c r="X140" s="1394"/>
      <c r="Y140" s="1394"/>
      <c r="Z140" s="1394"/>
      <c r="AA140" s="1394"/>
      <c r="AB140" s="1394"/>
    </row>
    <row r="141">
      <c r="A141" s="824"/>
      <c r="B141" s="824"/>
      <c r="C141" s="824"/>
      <c r="D141" s="824"/>
      <c r="E141" s="824"/>
      <c r="F141" s="824"/>
      <c r="G141" s="1394"/>
      <c r="H141" s="824"/>
      <c r="I141" s="1394"/>
      <c r="J141" s="824"/>
      <c r="K141" s="1394"/>
      <c r="L141" s="1394"/>
      <c r="M141" s="1394"/>
      <c r="N141" s="1394"/>
      <c r="O141" s="1394"/>
      <c r="P141" s="1394"/>
      <c r="Q141" s="1394"/>
      <c r="R141" s="1394"/>
      <c r="S141" s="1394"/>
      <c r="T141" s="1394"/>
      <c r="U141" s="1394"/>
      <c r="V141" s="1394"/>
      <c r="W141" s="1394"/>
      <c r="X141" s="1394"/>
      <c r="Y141" s="1394"/>
      <c r="Z141" s="1394"/>
      <c r="AA141" s="1394"/>
      <c r="AB141" s="1394"/>
    </row>
    <row r="142">
      <c r="A142" s="824"/>
      <c r="B142" s="824"/>
      <c r="C142" s="824"/>
      <c r="D142" s="824"/>
      <c r="E142" s="824"/>
      <c r="F142" s="824"/>
      <c r="G142" s="1394"/>
      <c r="H142" s="824"/>
      <c r="I142" s="1394"/>
      <c r="J142" s="824"/>
      <c r="K142" s="1394"/>
      <c r="L142" s="1394"/>
      <c r="M142" s="1394"/>
      <c r="N142" s="1394"/>
      <c r="O142" s="1394"/>
      <c r="P142" s="1394"/>
      <c r="Q142" s="1394"/>
      <c r="R142" s="1394"/>
      <c r="S142" s="1394"/>
      <c r="T142" s="1394"/>
      <c r="U142" s="1394"/>
      <c r="V142" s="1394"/>
      <c r="W142" s="1394"/>
      <c r="X142" s="1394"/>
      <c r="Y142" s="1394"/>
      <c r="Z142" s="1394"/>
      <c r="AA142" s="1394"/>
      <c r="AB142" s="1394"/>
    </row>
    <row r="143">
      <c r="A143" s="824"/>
      <c r="B143" s="824"/>
      <c r="C143" s="824"/>
      <c r="D143" s="824"/>
      <c r="E143" s="824"/>
      <c r="F143" s="824"/>
      <c r="G143" s="1394"/>
      <c r="H143" s="824"/>
      <c r="I143" s="1394"/>
      <c r="J143" s="824"/>
      <c r="K143" s="1394"/>
      <c r="L143" s="1394"/>
      <c r="M143" s="1394"/>
      <c r="N143" s="1394"/>
      <c r="O143" s="1394"/>
      <c r="P143" s="1394"/>
      <c r="Q143" s="1394"/>
      <c r="R143" s="1394"/>
      <c r="S143" s="1394"/>
      <c r="T143" s="1394"/>
      <c r="U143" s="1394"/>
      <c r="V143" s="1394"/>
      <c r="W143" s="1394"/>
      <c r="X143" s="1394"/>
      <c r="Y143" s="1394"/>
      <c r="Z143" s="1394"/>
      <c r="AA143" s="1394"/>
      <c r="AB143" s="1394"/>
    </row>
    <row r="144">
      <c r="A144" s="824"/>
      <c r="B144" s="824"/>
      <c r="C144" s="824"/>
      <c r="D144" s="824"/>
      <c r="E144" s="824"/>
      <c r="F144" s="824"/>
      <c r="G144" s="1394"/>
      <c r="H144" s="824"/>
      <c r="I144" s="1394"/>
      <c r="J144" s="824"/>
      <c r="K144" s="1394"/>
      <c r="L144" s="1394"/>
      <c r="M144" s="1394"/>
      <c r="N144" s="1394"/>
      <c r="O144" s="1394"/>
      <c r="P144" s="1394"/>
      <c r="Q144" s="1394"/>
      <c r="R144" s="1394"/>
      <c r="S144" s="1394"/>
      <c r="T144" s="1394"/>
      <c r="U144" s="1394"/>
      <c r="V144" s="1394"/>
      <c r="W144" s="1394"/>
      <c r="X144" s="1394"/>
      <c r="Y144" s="1394"/>
      <c r="Z144" s="1394"/>
      <c r="AA144" s="1394"/>
      <c r="AB144" s="1394"/>
    </row>
    <row r="145">
      <c r="A145" s="824"/>
      <c r="B145" s="824"/>
      <c r="C145" s="824"/>
      <c r="D145" s="824"/>
      <c r="E145" s="824"/>
      <c r="F145" s="824"/>
      <c r="G145" s="1394"/>
      <c r="H145" s="824"/>
      <c r="I145" s="1394"/>
      <c r="J145" s="824"/>
      <c r="K145" s="1394"/>
      <c r="L145" s="1394"/>
      <c r="M145" s="1394"/>
      <c r="N145" s="1394"/>
      <c r="O145" s="1394"/>
      <c r="P145" s="1394"/>
      <c r="Q145" s="1394"/>
      <c r="R145" s="1394"/>
      <c r="S145" s="1394"/>
      <c r="T145" s="1394"/>
      <c r="U145" s="1394"/>
      <c r="V145" s="1394"/>
      <c r="W145" s="1394"/>
      <c r="X145" s="1394"/>
      <c r="Y145" s="1394"/>
      <c r="Z145" s="1394"/>
      <c r="AA145" s="1394"/>
      <c r="AB145" s="1394"/>
    </row>
    <row r="146">
      <c r="A146" s="824"/>
      <c r="B146" s="824"/>
      <c r="C146" s="824"/>
      <c r="D146" s="824"/>
      <c r="E146" s="824"/>
      <c r="F146" s="824"/>
      <c r="G146" s="1394"/>
      <c r="H146" s="824"/>
      <c r="I146" s="1394"/>
      <c r="J146" s="824"/>
      <c r="K146" s="1394"/>
      <c r="L146" s="1394"/>
      <c r="M146" s="1394"/>
      <c r="N146" s="1394"/>
      <c r="O146" s="1394"/>
      <c r="P146" s="1394"/>
      <c r="Q146" s="1394"/>
      <c r="R146" s="1394"/>
      <c r="S146" s="1394"/>
      <c r="T146" s="1394"/>
      <c r="U146" s="1394"/>
      <c r="V146" s="1394"/>
      <c r="W146" s="1394"/>
      <c r="X146" s="1394"/>
      <c r="Y146" s="1394"/>
      <c r="Z146" s="1394"/>
      <c r="AA146" s="1394"/>
      <c r="AB146" s="1394"/>
    </row>
    <row r="147">
      <c r="A147" s="824"/>
      <c r="B147" s="824"/>
      <c r="C147" s="824"/>
      <c r="D147" s="824"/>
      <c r="E147" s="824"/>
      <c r="F147" s="824"/>
      <c r="G147" s="1394"/>
      <c r="H147" s="824"/>
      <c r="I147" s="1394"/>
      <c r="J147" s="824"/>
      <c r="K147" s="1394"/>
      <c r="L147" s="1394"/>
      <c r="M147" s="1394"/>
      <c r="N147" s="1394"/>
      <c r="O147" s="1394"/>
      <c r="P147" s="1394"/>
      <c r="Q147" s="1394"/>
      <c r="R147" s="1394"/>
      <c r="S147" s="1394"/>
      <c r="T147" s="1394"/>
      <c r="U147" s="1394"/>
      <c r="V147" s="1394"/>
      <c r="W147" s="1394"/>
      <c r="X147" s="1394"/>
      <c r="Y147" s="1394"/>
      <c r="Z147" s="1394"/>
      <c r="AA147" s="1394"/>
      <c r="AB147" s="1394"/>
    </row>
    <row r="148">
      <c r="A148" s="824"/>
      <c r="B148" s="824"/>
      <c r="C148" s="824"/>
      <c r="D148" s="824"/>
      <c r="E148" s="824"/>
      <c r="F148" s="824"/>
      <c r="G148" s="1394"/>
      <c r="H148" s="824"/>
      <c r="I148" s="1394"/>
      <c r="J148" s="824"/>
      <c r="K148" s="1394"/>
      <c r="L148" s="1394"/>
      <c r="M148" s="1394"/>
      <c r="N148" s="1394"/>
      <c r="O148" s="1394"/>
      <c r="P148" s="1394"/>
      <c r="Q148" s="1394"/>
      <c r="R148" s="1394"/>
      <c r="S148" s="1394"/>
      <c r="T148" s="1394"/>
      <c r="U148" s="1394"/>
      <c r="V148" s="1394"/>
      <c r="W148" s="1394"/>
      <c r="X148" s="1394"/>
      <c r="Y148" s="1394"/>
      <c r="Z148" s="1394"/>
      <c r="AA148" s="1394"/>
      <c r="AB148" s="1394"/>
    </row>
    <row r="149">
      <c r="A149" s="824"/>
      <c r="B149" s="824"/>
      <c r="C149" s="824"/>
      <c r="D149" s="824"/>
      <c r="E149" s="824"/>
      <c r="F149" s="824"/>
      <c r="G149" s="1394"/>
      <c r="H149" s="824"/>
      <c r="I149" s="1394"/>
      <c r="J149" s="824"/>
      <c r="K149" s="1394"/>
      <c r="L149" s="1394"/>
      <c r="M149" s="1394"/>
      <c r="N149" s="1394"/>
      <c r="O149" s="1394"/>
      <c r="P149" s="1394"/>
      <c r="Q149" s="1394"/>
      <c r="R149" s="1394"/>
      <c r="S149" s="1394"/>
      <c r="T149" s="1394"/>
      <c r="U149" s="1394"/>
      <c r="V149" s="1394"/>
      <c r="W149" s="1394"/>
      <c r="X149" s="1394"/>
      <c r="Y149" s="1394"/>
      <c r="Z149" s="1394"/>
      <c r="AA149" s="1394"/>
      <c r="AB149" s="1394"/>
    </row>
    <row r="150">
      <c r="A150" s="824"/>
      <c r="B150" s="824"/>
      <c r="C150" s="824"/>
      <c r="D150" s="824"/>
      <c r="E150" s="824"/>
      <c r="F150" s="824"/>
      <c r="G150" s="1394"/>
      <c r="H150" s="824"/>
      <c r="I150" s="1394"/>
      <c r="J150" s="824"/>
      <c r="K150" s="1394"/>
      <c r="L150" s="1394"/>
      <c r="M150" s="1394"/>
      <c r="N150" s="1394"/>
      <c r="O150" s="1394"/>
      <c r="P150" s="1394"/>
      <c r="Q150" s="1394"/>
      <c r="R150" s="1394"/>
      <c r="S150" s="1394"/>
      <c r="T150" s="1394"/>
      <c r="U150" s="1394"/>
      <c r="V150" s="1394"/>
      <c r="W150" s="1394"/>
      <c r="X150" s="1394"/>
      <c r="Y150" s="1394"/>
      <c r="Z150" s="1394"/>
      <c r="AA150" s="1394"/>
      <c r="AB150" s="1394"/>
    </row>
    <row r="151">
      <c r="A151" s="824"/>
      <c r="B151" s="824"/>
      <c r="C151" s="824"/>
      <c r="D151" s="824"/>
      <c r="E151" s="824"/>
      <c r="F151" s="824"/>
      <c r="G151" s="1394"/>
      <c r="H151" s="824"/>
      <c r="I151" s="1394"/>
      <c r="J151" s="824"/>
      <c r="K151" s="1394"/>
      <c r="L151" s="1394"/>
      <c r="M151" s="1394"/>
      <c r="N151" s="1394"/>
      <c r="O151" s="1394"/>
      <c r="P151" s="1394"/>
      <c r="Q151" s="1394"/>
      <c r="R151" s="1394"/>
      <c r="S151" s="1394"/>
      <c r="T151" s="1394"/>
      <c r="U151" s="1394"/>
      <c r="V151" s="1394"/>
      <c r="W151" s="1394"/>
      <c r="X151" s="1394"/>
      <c r="Y151" s="1394"/>
      <c r="Z151" s="1394"/>
      <c r="AA151" s="1394"/>
      <c r="AB151" s="1394"/>
    </row>
    <row r="152">
      <c r="A152" s="824"/>
      <c r="B152" s="824"/>
      <c r="C152" s="824"/>
      <c r="D152" s="824"/>
      <c r="E152" s="824"/>
      <c r="F152" s="824"/>
      <c r="G152" s="1394"/>
      <c r="H152" s="824"/>
      <c r="I152" s="1394"/>
      <c r="J152" s="824"/>
      <c r="K152" s="1394"/>
      <c r="L152" s="1394"/>
      <c r="M152" s="1394"/>
      <c r="N152" s="1394"/>
      <c r="O152" s="1394"/>
      <c r="P152" s="1394"/>
      <c r="Q152" s="1394"/>
      <c r="R152" s="1394"/>
      <c r="S152" s="1394"/>
      <c r="T152" s="1394"/>
      <c r="U152" s="1394"/>
      <c r="V152" s="1394"/>
      <c r="W152" s="1394"/>
      <c r="X152" s="1394"/>
      <c r="Y152" s="1394"/>
      <c r="Z152" s="1394"/>
      <c r="AA152" s="1394"/>
      <c r="AB152" s="1394"/>
    </row>
    <row r="153">
      <c r="A153" s="824"/>
      <c r="B153" s="824"/>
      <c r="C153" s="824"/>
      <c r="D153" s="824"/>
      <c r="E153" s="824"/>
      <c r="F153" s="824"/>
      <c r="G153" s="1394"/>
      <c r="H153" s="824"/>
      <c r="I153" s="1394"/>
      <c r="J153" s="824"/>
      <c r="K153" s="1394"/>
      <c r="L153" s="1394"/>
      <c r="M153" s="1394"/>
      <c r="N153" s="1394"/>
      <c r="O153" s="1394"/>
      <c r="P153" s="1394"/>
      <c r="Q153" s="1394"/>
      <c r="R153" s="1394"/>
      <c r="S153" s="1394"/>
      <c r="T153" s="1394"/>
      <c r="U153" s="1394"/>
      <c r="V153" s="1394"/>
      <c r="W153" s="1394"/>
      <c r="X153" s="1394"/>
      <c r="Y153" s="1394"/>
      <c r="Z153" s="1394"/>
      <c r="AA153" s="1394"/>
      <c r="AB153" s="1394"/>
    </row>
    <row r="154">
      <c r="A154" s="824"/>
      <c r="B154" s="824"/>
      <c r="C154" s="824"/>
      <c r="D154" s="824"/>
      <c r="E154" s="824"/>
      <c r="F154" s="824"/>
      <c r="G154" s="1394"/>
      <c r="H154" s="824"/>
      <c r="I154" s="1394"/>
      <c r="J154" s="824"/>
      <c r="K154" s="1394"/>
      <c r="L154" s="1394"/>
      <c r="M154" s="1394"/>
      <c r="N154" s="1394"/>
      <c r="O154" s="1394"/>
      <c r="P154" s="1394"/>
      <c r="Q154" s="1394"/>
      <c r="R154" s="1394"/>
      <c r="S154" s="1394"/>
      <c r="T154" s="1394"/>
      <c r="U154" s="1394"/>
      <c r="V154" s="1394"/>
      <c r="W154" s="1394"/>
      <c r="X154" s="1394"/>
      <c r="Y154" s="1394"/>
      <c r="Z154" s="1394"/>
      <c r="AA154" s="1394"/>
      <c r="AB154" s="1394"/>
    </row>
    <row r="155">
      <c r="A155" s="824"/>
      <c r="B155" s="824"/>
      <c r="C155" s="824"/>
      <c r="D155" s="824"/>
      <c r="E155" s="824"/>
      <c r="F155" s="824"/>
      <c r="G155" s="1394"/>
      <c r="H155" s="824"/>
      <c r="I155" s="1394"/>
      <c r="J155" s="824"/>
      <c r="K155" s="1394"/>
      <c r="L155" s="1394"/>
      <c r="M155" s="1394"/>
      <c r="N155" s="1394"/>
      <c r="O155" s="1394"/>
      <c r="P155" s="1394"/>
      <c r="Q155" s="1394"/>
      <c r="R155" s="1394"/>
      <c r="S155" s="1394"/>
      <c r="T155" s="1394"/>
      <c r="U155" s="1394"/>
      <c r="V155" s="1394"/>
      <c r="W155" s="1394"/>
      <c r="X155" s="1394"/>
      <c r="Y155" s="1394"/>
      <c r="Z155" s="1394"/>
      <c r="AA155" s="1394"/>
      <c r="AB155" s="1394"/>
    </row>
    <row r="156">
      <c r="A156" s="824"/>
      <c r="B156" s="824"/>
      <c r="C156" s="824"/>
      <c r="D156" s="824"/>
      <c r="E156" s="824"/>
      <c r="F156" s="824"/>
      <c r="G156" s="1394"/>
      <c r="H156" s="824"/>
      <c r="I156" s="1394"/>
      <c r="J156" s="824"/>
      <c r="K156" s="1394"/>
      <c r="L156" s="1394"/>
      <c r="M156" s="1394"/>
      <c r="N156" s="1394"/>
      <c r="O156" s="1394"/>
      <c r="P156" s="1394"/>
      <c r="Q156" s="1394"/>
      <c r="R156" s="1394"/>
      <c r="S156" s="1394"/>
      <c r="T156" s="1394"/>
      <c r="U156" s="1394"/>
      <c r="V156" s="1394"/>
      <c r="W156" s="1394"/>
      <c r="X156" s="1394"/>
      <c r="Y156" s="1394"/>
      <c r="Z156" s="1394"/>
      <c r="AA156" s="1394"/>
      <c r="AB156" s="1394"/>
    </row>
    <row r="157">
      <c r="A157" s="824"/>
      <c r="B157" s="824"/>
      <c r="C157" s="824"/>
      <c r="D157" s="824"/>
      <c r="E157" s="824"/>
      <c r="F157" s="824"/>
      <c r="G157" s="1394"/>
      <c r="H157" s="824"/>
      <c r="I157" s="1394"/>
      <c r="J157" s="824"/>
      <c r="K157" s="1394"/>
      <c r="L157" s="1394"/>
      <c r="M157" s="1394"/>
      <c r="N157" s="1394"/>
      <c r="O157" s="1394"/>
      <c r="P157" s="1394"/>
      <c r="Q157" s="1394"/>
      <c r="R157" s="1394"/>
      <c r="S157" s="1394"/>
      <c r="T157" s="1394"/>
      <c r="U157" s="1394"/>
      <c r="V157" s="1394"/>
      <c r="W157" s="1394"/>
      <c r="X157" s="1394"/>
      <c r="Y157" s="1394"/>
      <c r="Z157" s="1394"/>
      <c r="AA157" s="1394"/>
      <c r="AB157" s="1394"/>
    </row>
    <row r="158">
      <c r="A158" s="824"/>
      <c r="B158" s="824"/>
      <c r="C158" s="824"/>
      <c r="D158" s="824"/>
      <c r="E158" s="824"/>
      <c r="F158" s="824"/>
      <c r="G158" s="1394"/>
      <c r="H158" s="824"/>
      <c r="I158" s="1394"/>
      <c r="J158" s="824"/>
      <c r="K158" s="1394"/>
      <c r="L158" s="1394"/>
      <c r="M158" s="1394"/>
      <c r="N158" s="1394"/>
      <c r="O158" s="1394"/>
      <c r="P158" s="1394"/>
      <c r="Q158" s="1394"/>
      <c r="R158" s="1394"/>
      <c r="S158" s="1394"/>
      <c r="T158" s="1394"/>
      <c r="U158" s="1394"/>
      <c r="V158" s="1394"/>
      <c r="W158" s="1394"/>
      <c r="X158" s="1394"/>
      <c r="Y158" s="1394"/>
      <c r="Z158" s="1394"/>
      <c r="AA158" s="1394"/>
      <c r="AB158" s="1394"/>
    </row>
    <row r="159">
      <c r="A159" s="824"/>
      <c r="B159" s="824"/>
      <c r="C159" s="824"/>
      <c r="D159" s="824"/>
      <c r="E159" s="824"/>
      <c r="F159" s="824"/>
      <c r="G159" s="1394"/>
      <c r="H159" s="824"/>
      <c r="I159" s="1394"/>
      <c r="J159" s="824"/>
      <c r="K159" s="1394"/>
      <c r="L159" s="1394"/>
      <c r="M159" s="1394"/>
      <c r="N159" s="1394"/>
      <c r="O159" s="1394"/>
      <c r="P159" s="1394"/>
      <c r="Q159" s="1394"/>
      <c r="R159" s="1394"/>
      <c r="S159" s="1394"/>
      <c r="T159" s="1394"/>
      <c r="U159" s="1394"/>
      <c r="V159" s="1394"/>
      <c r="W159" s="1394"/>
      <c r="X159" s="1394"/>
      <c r="Y159" s="1394"/>
      <c r="Z159" s="1394"/>
      <c r="AA159" s="1394"/>
      <c r="AB159" s="1394"/>
    </row>
    <row r="160">
      <c r="A160" s="824"/>
      <c r="B160" s="824"/>
      <c r="C160" s="824"/>
      <c r="D160" s="824"/>
      <c r="E160" s="824"/>
      <c r="F160" s="824"/>
      <c r="G160" s="1394"/>
      <c r="H160" s="824"/>
      <c r="I160" s="1394"/>
      <c r="J160" s="824"/>
      <c r="K160" s="1394"/>
      <c r="L160" s="1394"/>
      <c r="M160" s="1394"/>
      <c r="N160" s="1394"/>
      <c r="O160" s="1394"/>
      <c r="P160" s="1394"/>
      <c r="Q160" s="1394"/>
      <c r="R160" s="1394"/>
      <c r="S160" s="1394"/>
      <c r="T160" s="1394"/>
      <c r="U160" s="1394"/>
      <c r="V160" s="1394"/>
      <c r="W160" s="1394"/>
      <c r="X160" s="1394"/>
      <c r="Y160" s="1394"/>
      <c r="Z160" s="1394"/>
      <c r="AA160" s="1394"/>
      <c r="AB160" s="1394"/>
    </row>
    <row r="161">
      <c r="A161" s="824"/>
      <c r="B161" s="824"/>
      <c r="C161" s="824"/>
      <c r="D161" s="824"/>
      <c r="E161" s="824"/>
      <c r="F161" s="824"/>
      <c r="G161" s="1394"/>
      <c r="H161" s="824"/>
      <c r="I161" s="1394"/>
      <c r="J161" s="824"/>
      <c r="K161" s="1394"/>
      <c r="L161" s="1394"/>
      <c r="M161" s="1394"/>
      <c r="N161" s="1394"/>
      <c r="O161" s="1394"/>
      <c r="P161" s="1394"/>
      <c r="Q161" s="1394"/>
      <c r="R161" s="1394"/>
      <c r="S161" s="1394"/>
      <c r="T161" s="1394"/>
      <c r="U161" s="1394"/>
      <c r="V161" s="1394"/>
      <c r="W161" s="1394"/>
      <c r="X161" s="1394"/>
      <c r="Y161" s="1394"/>
      <c r="Z161" s="1394"/>
      <c r="AA161" s="1394"/>
      <c r="AB161" s="1394"/>
    </row>
    <row r="162">
      <c r="A162" s="824"/>
      <c r="B162" s="824"/>
      <c r="C162" s="824"/>
      <c r="D162" s="824"/>
      <c r="E162" s="824"/>
      <c r="F162" s="824"/>
      <c r="G162" s="1394"/>
      <c r="H162" s="824"/>
      <c r="I162" s="1394"/>
      <c r="J162" s="824"/>
      <c r="K162" s="1394"/>
      <c r="L162" s="1394"/>
      <c r="M162" s="1394"/>
      <c r="N162" s="1394"/>
      <c r="O162" s="1394"/>
      <c r="P162" s="1394"/>
      <c r="Q162" s="1394"/>
      <c r="R162" s="1394"/>
      <c r="S162" s="1394"/>
      <c r="T162" s="1394"/>
      <c r="U162" s="1394"/>
      <c r="V162" s="1394"/>
      <c r="W162" s="1394"/>
      <c r="X162" s="1394"/>
      <c r="Y162" s="1394"/>
      <c r="Z162" s="1394"/>
      <c r="AA162" s="1394"/>
      <c r="AB162" s="1394"/>
    </row>
    <row r="163">
      <c r="A163" s="824"/>
      <c r="B163" s="824"/>
      <c r="C163" s="824"/>
      <c r="D163" s="824"/>
      <c r="E163" s="824"/>
      <c r="F163" s="824"/>
      <c r="G163" s="1394"/>
      <c r="H163" s="824"/>
      <c r="I163" s="1394"/>
      <c r="J163" s="824"/>
      <c r="K163" s="1394"/>
      <c r="L163" s="1394"/>
      <c r="M163" s="1394"/>
      <c r="N163" s="1394"/>
      <c r="O163" s="1394"/>
      <c r="P163" s="1394"/>
      <c r="Q163" s="1394"/>
      <c r="R163" s="1394"/>
      <c r="S163" s="1394"/>
      <c r="T163" s="1394"/>
      <c r="U163" s="1394"/>
      <c r="V163" s="1394"/>
      <c r="W163" s="1394"/>
      <c r="X163" s="1394"/>
      <c r="Y163" s="1394"/>
      <c r="Z163" s="1394"/>
      <c r="AA163" s="1394"/>
      <c r="AB163" s="1394"/>
    </row>
    <row r="164">
      <c r="A164" s="824"/>
      <c r="B164" s="824"/>
      <c r="C164" s="824"/>
      <c r="D164" s="824"/>
      <c r="E164" s="824"/>
      <c r="F164" s="824"/>
      <c r="G164" s="1394"/>
      <c r="H164" s="824"/>
      <c r="I164" s="1394"/>
      <c r="J164" s="824"/>
      <c r="K164" s="1394"/>
      <c r="L164" s="1394"/>
      <c r="M164" s="1394"/>
      <c r="N164" s="1394"/>
      <c r="O164" s="1394"/>
      <c r="P164" s="1394"/>
      <c r="Q164" s="1394"/>
      <c r="R164" s="1394"/>
      <c r="S164" s="1394"/>
      <c r="T164" s="1394"/>
      <c r="U164" s="1394"/>
      <c r="V164" s="1394"/>
      <c r="W164" s="1394"/>
      <c r="X164" s="1394"/>
      <c r="Y164" s="1394"/>
      <c r="Z164" s="1394"/>
      <c r="AA164" s="1394"/>
      <c r="AB164" s="1394"/>
    </row>
    <row r="165">
      <c r="A165" s="824"/>
      <c r="B165" s="824"/>
      <c r="C165" s="824"/>
      <c r="D165" s="824"/>
      <c r="E165" s="824"/>
      <c r="F165" s="824"/>
      <c r="G165" s="1394"/>
      <c r="H165" s="824"/>
      <c r="I165" s="1394"/>
      <c r="J165" s="824"/>
      <c r="K165" s="1394"/>
      <c r="L165" s="1394"/>
      <c r="M165" s="1394"/>
      <c r="N165" s="1394"/>
      <c r="O165" s="1394"/>
      <c r="P165" s="1394"/>
      <c r="Q165" s="1394"/>
      <c r="R165" s="1394"/>
      <c r="S165" s="1394"/>
      <c r="T165" s="1394"/>
      <c r="U165" s="1394"/>
      <c r="V165" s="1394"/>
      <c r="W165" s="1394"/>
      <c r="X165" s="1394"/>
      <c r="Y165" s="1394"/>
      <c r="Z165" s="1394"/>
      <c r="AA165" s="1394"/>
      <c r="AB165" s="1394"/>
    </row>
    <row r="166">
      <c r="A166" s="824"/>
      <c r="B166" s="824"/>
      <c r="C166" s="824"/>
      <c r="D166" s="824"/>
      <c r="E166" s="824"/>
      <c r="F166" s="824"/>
      <c r="G166" s="1394"/>
      <c r="H166" s="824"/>
      <c r="I166" s="1394"/>
      <c r="J166" s="824"/>
      <c r="K166" s="1394"/>
      <c r="L166" s="1394"/>
      <c r="M166" s="1394"/>
      <c r="N166" s="1394"/>
      <c r="O166" s="1394"/>
      <c r="P166" s="1394"/>
      <c r="Q166" s="1394"/>
      <c r="R166" s="1394"/>
      <c r="S166" s="1394"/>
      <c r="T166" s="1394"/>
      <c r="U166" s="1394"/>
      <c r="V166" s="1394"/>
      <c r="W166" s="1394"/>
      <c r="X166" s="1394"/>
      <c r="Y166" s="1394"/>
      <c r="Z166" s="1394"/>
      <c r="AA166" s="1394"/>
      <c r="AB166" s="1394"/>
    </row>
    <row r="167">
      <c r="A167" s="824"/>
      <c r="B167" s="824"/>
      <c r="C167" s="824"/>
      <c r="D167" s="824"/>
      <c r="E167" s="824"/>
      <c r="F167" s="824"/>
      <c r="G167" s="1394"/>
      <c r="H167" s="824"/>
      <c r="I167" s="1394"/>
      <c r="J167" s="824"/>
      <c r="K167" s="1394"/>
      <c r="L167" s="1394"/>
      <c r="M167" s="1394"/>
      <c r="N167" s="1394"/>
      <c r="O167" s="1394"/>
      <c r="P167" s="1394"/>
      <c r="Q167" s="1394"/>
      <c r="R167" s="1394"/>
      <c r="S167" s="1394"/>
      <c r="T167" s="1394"/>
      <c r="U167" s="1394"/>
      <c r="V167" s="1394"/>
      <c r="W167" s="1394"/>
      <c r="X167" s="1394"/>
      <c r="Y167" s="1394"/>
      <c r="Z167" s="1394"/>
      <c r="AA167" s="1394"/>
      <c r="AB167" s="1394"/>
    </row>
    <row r="168">
      <c r="A168" s="824"/>
      <c r="B168" s="824"/>
      <c r="C168" s="824"/>
      <c r="D168" s="824"/>
      <c r="E168" s="824"/>
      <c r="F168" s="824"/>
      <c r="G168" s="1394"/>
      <c r="H168" s="824"/>
      <c r="I168" s="1394"/>
      <c r="J168" s="824"/>
      <c r="K168" s="1394"/>
      <c r="L168" s="1394"/>
      <c r="M168" s="1394"/>
      <c r="N168" s="1394"/>
      <c r="O168" s="1394"/>
      <c r="P168" s="1394"/>
      <c r="Q168" s="1394"/>
      <c r="R168" s="1394"/>
      <c r="S168" s="1394"/>
      <c r="T168" s="1394"/>
      <c r="U168" s="1394"/>
      <c r="V168" s="1394"/>
      <c r="W168" s="1394"/>
      <c r="X168" s="1394"/>
      <c r="Y168" s="1394"/>
      <c r="Z168" s="1394"/>
      <c r="AA168" s="1394"/>
      <c r="AB168" s="1394"/>
    </row>
    <row r="169">
      <c r="A169" s="824"/>
      <c r="B169" s="824"/>
      <c r="C169" s="824"/>
      <c r="D169" s="824"/>
      <c r="E169" s="824"/>
      <c r="F169" s="824"/>
      <c r="G169" s="1394"/>
      <c r="H169" s="824"/>
      <c r="I169" s="1394"/>
      <c r="J169" s="824"/>
      <c r="K169" s="1394"/>
      <c r="L169" s="1394"/>
      <c r="M169" s="1394"/>
      <c r="N169" s="1394"/>
      <c r="O169" s="1394"/>
      <c r="P169" s="1394"/>
      <c r="Q169" s="1394"/>
      <c r="R169" s="1394"/>
      <c r="S169" s="1394"/>
      <c r="T169" s="1394"/>
      <c r="U169" s="1394"/>
      <c r="V169" s="1394"/>
      <c r="W169" s="1394"/>
      <c r="X169" s="1394"/>
      <c r="Y169" s="1394"/>
      <c r="Z169" s="1394"/>
      <c r="AA169" s="1394"/>
      <c r="AB169" s="1394"/>
    </row>
    <row r="170">
      <c r="A170" s="824"/>
      <c r="B170" s="824"/>
      <c r="C170" s="824"/>
      <c r="D170" s="824"/>
      <c r="E170" s="824"/>
      <c r="F170" s="824"/>
      <c r="G170" s="1394"/>
      <c r="H170" s="824"/>
      <c r="I170" s="1394"/>
      <c r="J170" s="824"/>
      <c r="K170" s="1394"/>
      <c r="L170" s="1394"/>
      <c r="M170" s="1394"/>
      <c r="N170" s="1394"/>
      <c r="O170" s="1394"/>
      <c r="P170" s="1394"/>
      <c r="Q170" s="1394"/>
      <c r="R170" s="1394"/>
      <c r="S170" s="1394"/>
      <c r="T170" s="1394"/>
      <c r="U170" s="1394"/>
      <c r="V170" s="1394"/>
      <c r="W170" s="1394"/>
      <c r="X170" s="1394"/>
      <c r="Y170" s="1394"/>
      <c r="Z170" s="1394"/>
      <c r="AA170" s="1394"/>
      <c r="AB170" s="1394"/>
    </row>
    <row r="171">
      <c r="A171" s="824"/>
      <c r="B171" s="824"/>
      <c r="C171" s="824"/>
      <c r="D171" s="824"/>
      <c r="E171" s="824"/>
      <c r="F171" s="824"/>
      <c r="G171" s="1394"/>
      <c r="H171" s="824"/>
      <c r="I171" s="1394"/>
      <c r="J171" s="824"/>
      <c r="K171" s="1394"/>
      <c r="L171" s="1394"/>
      <c r="M171" s="1394"/>
      <c r="N171" s="1394"/>
      <c r="O171" s="1394"/>
      <c r="P171" s="1394"/>
      <c r="Q171" s="1394"/>
      <c r="R171" s="1394"/>
      <c r="S171" s="1394"/>
      <c r="T171" s="1394"/>
      <c r="U171" s="1394"/>
      <c r="V171" s="1394"/>
      <c r="W171" s="1394"/>
      <c r="X171" s="1394"/>
      <c r="Y171" s="1394"/>
      <c r="Z171" s="1394"/>
      <c r="AA171" s="1394"/>
      <c r="AB171" s="1394"/>
    </row>
    <row r="172">
      <c r="A172" s="824"/>
      <c r="B172" s="824"/>
      <c r="C172" s="824"/>
      <c r="D172" s="824"/>
      <c r="E172" s="824"/>
      <c r="F172" s="824"/>
      <c r="G172" s="1394"/>
      <c r="H172" s="824"/>
      <c r="I172" s="1394"/>
      <c r="J172" s="824"/>
      <c r="K172" s="1394"/>
      <c r="L172" s="1394"/>
      <c r="M172" s="1394"/>
      <c r="N172" s="1394"/>
      <c r="O172" s="1394"/>
      <c r="P172" s="1394"/>
      <c r="Q172" s="1394"/>
      <c r="R172" s="1394"/>
      <c r="S172" s="1394"/>
      <c r="T172" s="1394"/>
      <c r="U172" s="1394"/>
      <c r="V172" s="1394"/>
      <c r="W172" s="1394"/>
      <c r="X172" s="1394"/>
      <c r="Y172" s="1394"/>
      <c r="Z172" s="1394"/>
      <c r="AA172" s="1394"/>
      <c r="AB172" s="1394"/>
    </row>
    <row r="173">
      <c r="A173" s="824"/>
      <c r="B173" s="824"/>
      <c r="C173" s="824"/>
      <c r="D173" s="824"/>
      <c r="E173" s="824"/>
      <c r="F173" s="824"/>
      <c r="G173" s="1394"/>
      <c r="H173" s="824"/>
      <c r="I173" s="1394"/>
      <c r="J173" s="824"/>
      <c r="K173" s="1394"/>
      <c r="L173" s="1394"/>
      <c r="M173" s="1394"/>
      <c r="N173" s="1394"/>
      <c r="O173" s="1394"/>
      <c r="P173" s="1394"/>
      <c r="Q173" s="1394"/>
      <c r="R173" s="1394"/>
      <c r="S173" s="1394"/>
      <c r="T173" s="1394"/>
      <c r="U173" s="1394"/>
      <c r="V173" s="1394"/>
      <c r="W173" s="1394"/>
      <c r="X173" s="1394"/>
      <c r="Y173" s="1394"/>
      <c r="Z173" s="1394"/>
      <c r="AA173" s="1394"/>
      <c r="AB173" s="1394"/>
    </row>
    <row r="174">
      <c r="A174" s="824"/>
      <c r="B174" s="824"/>
      <c r="C174" s="824"/>
      <c r="D174" s="824"/>
      <c r="E174" s="824"/>
      <c r="F174" s="824"/>
      <c r="G174" s="1394"/>
      <c r="H174" s="824"/>
      <c r="I174" s="1394"/>
      <c r="J174" s="824"/>
      <c r="K174" s="1394"/>
      <c r="L174" s="1394"/>
      <c r="M174" s="1394"/>
      <c r="N174" s="1394"/>
      <c r="O174" s="1394"/>
      <c r="P174" s="1394"/>
      <c r="Q174" s="1394"/>
      <c r="R174" s="1394"/>
      <c r="S174" s="1394"/>
      <c r="T174" s="1394"/>
      <c r="U174" s="1394"/>
      <c r="V174" s="1394"/>
      <c r="W174" s="1394"/>
      <c r="X174" s="1394"/>
      <c r="Y174" s="1394"/>
      <c r="Z174" s="1394"/>
      <c r="AA174" s="1394"/>
      <c r="AB174" s="1394"/>
    </row>
    <row r="175">
      <c r="A175" s="824"/>
      <c r="B175" s="824"/>
      <c r="C175" s="824"/>
      <c r="D175" s="824"/>
      <c r="E175" s="824"/>
      <c r="F175" s="824"/>
      <c r="G175" s="1394"/>
      <c r="H175" s="824"/>
      <c r="I175" s="1394"/>
      <c r="J175" s="824"/>
      <c r="K175" s="1394"/>
      <c r="L175" s="1394"/>
      <c r="M175" s="1394"/>
      <c r="N175" s="1394"/>
      <c r="O175" s="1394"/>
      <c r="P175" s="1394"/>
      <c r="Q175" s="1394"/>
      <c r="R175" s="1394"/>
      <c r="S175" s="1394"/>
      <c r="T175" s="1394"/>
      <c r="U175" s="1394"/>
      <c r="V175" s="1394"/>
      <c r="W175" s="1394"/>
      <c r="X175" s="1394"/>
      <c r="Y175" s="1394"/>
      <c r="Z175" s="1394"/>
      <c r="AA175" s="1394"/>
      <c r="AB175" s="1394"/>
    </row>
    <row r="176">
      <c r="A176" s="824"/>
      <c r="B176" s="824"/>
      <c r="C176" s="824"/>
      <c r="D176" s="824"/>
      <c r="E176" s="824"/>
      <c r="F176" s="824"/>
      <c r="G176" s="1394"/>
      <c r="H176" s="824"/>
      <c r="I176" s="1394"/>
      <c r="J176" s="824"/>
      <c r="K176" s="1394"/>
      <c r="L176" s="1394"/>
      <c r="M176" s="1394"/>
      <c r="N176" s="1394"/>
      <c r="O176" s="1394"/>
      <c r="P176" s="1394"/>
      <c r="Q176" s="1394"/>
      <c r="R176" s="1394"/>
      <c r="S176" s="1394"/>
      <c r="T176" s="1394"/>
      <c r="U176" s="1394"/>
      <c r="V176" s="1394"/>
      <c r="W176" s="1394"/>
      <c r="X176" s="1394"/>
      <c r="Y176" s="1394"/>
      <c r="Z176" s="1394"/>
      <c r="AA176" s="1394"/>
      <c r="AB176" s="1394"/>
    </row>
    <row r="177">
      <c r="A177" s="824"/>
      <c r="B177" s="824"/>
      <c r="C177" s="824"/>
      <c r="D177" s="824"/>
      <c r="E177" s="824"/>
      <c r="F177" s="824"/>
      <c r="G177" s="1394"/>
      <c r="H177" s="824"/>
      <c r="I177" s="1394"/>
      <c r="J177" s="824"/>
      <c r="K177" s="1394"/>
      <c r="L177" s="1394"/>
      <c r="M177" s="1394"/>
      <c r="N177" s="1394"/>
      <c r="O177" s="1394"/>
      <c r="P177" s="1394"/>
      <c r="Q177" s="1394"/>
      <c r="R177" s="1394"/>
      <c r="S177" s="1394"/>
      <c r="T177" s="1394"/>
      <c r="U177" s="1394"/>
      <c r="V177" s="1394"/>
      <c r="W177" s="1394"/>
      <c r="X177" s="1394"/>
      <c r="Y177" s="1394"/>
      <c r="Z177" s="1394"/>
      <c r="AA177" s="1394"/>
      <c r="AB177" s="1394"/>
    </row>
    <row r="178">
      <c r="A178" s="824"/>
      <c r="B178" s="824"/>
      <c r="C178" s="824"/>
      <c r="D178" s="824"/>
      <c r="E178" s="824"/>
      <c r="F178" s="824"/>
      <c r="G178" s="1394"/>
      <c r="H178" s="824"/>
      <c r="I178" s="1394"/>
      <c r="J178" s="824"/>
      <c r="K178" s="1394"/>
      <c r="L178" s="1394"/>
      <c r="M178" s="1394"/>
      <c r="N178" s="1394"/>
      <c r="O178" s="1394"/>
      <c r="P178" s="1394"/>
      <c r="Q178" s="1394"/>
      <c r="R178" s="1394"/>
      <c r="S178" s="1394"/>
      <c r="T178" s="1394"/>
      <c r="U178" s="1394"/>
      <c r="V178" s="1394"/>
      <c r="W178" s="1394"/>
      <c r="X178" s="1394"/>
      <c r="Y178" s="1394"/>
      <c r="Z178" s="1394"/>
      <c r="AA178" s="1394"/>
      <c r="AB178" s="1394"/>
    </row>
    <row r="179">
      <c r="A179" s="824"/>
      <c r="B179" s="824"/>
      <c r="C179" s="824"/>
      <c r="D179" s="824"/>
      <c r="E179" s="824"/>
      <c r="F179" s="824"/>
      <c r="G179" s="1394"/>
      <c r="H179" s="824"/>
      <c r="I179" s="1394"/>
      <c r="J179" s="824"/>
      <c r="K179" s="1394"/>
      <c r="L179" s="1394"/>
      <c r="M179" s="1394"/>
      <c r="N179" s="1394"/>
      <c r="O179" s="1394"/>
      <c r="P179" s="1394"/>
      <c r="Q179" s="1394"/>
      <c r="R179" s="1394"/>
      <c r="S179" s="1394"/>
      <c r="T179" s="1394"/>
      <c r="U179" s="1394"/>
      <c r="V179" s="1394"/>
      <c r="W179" s="1394"/>
      <c r="X179" s="1394"/>
      <c r="Y179" s="1394"/>
      <c r="Z179" s="1394"/>
      <c r="AA179" s="1394"/>
      <c r="AB179" s="1394"/>
    </row>
    <row r="180">
      <c r="A180" s="824"/>
      <c r="B180" s="824"/>
      <c r="C180" s="824"/>
      <c r="D180" s="824"/>
      <c r="E180" s="824"/>
      <c r="F180" s="824"/>
      <c r="G180" s="1394"/>
      <c r="H180" s="824"/>
      <c r="I180" s="1394"/>
      <c r="J180" s="824"/>
      <c r="K180" s="1394"/>
      <c r="L180" s="1394"/>
      <c r="M180" s="1394"/>
      <c r="N180" s="1394"/>
      <c r="O180" s="1394"/>
      <c r="P180" s="1394"/>
      <c r="Q180" s="1394"/>
      <c r="R180" s="1394"/>
      <c r="S180" s="1394"/>
      <c r="T180" s="1394"/>
      <c r="U180" s="1394"/>
      <c r="V180" s="1394"/>
      <c r="W180" s="1394"/>
      <c r="X180" s="1394"/>
      <c r="Y180" s="1394"/>
      <c r="Z180" s="1394"/>
      <c r="AA180" s="1394"/>
      <c r="AB180" s="1394"/>
    </row>
    <row r="181">
      <c r="A181" s="824"/>
      <c r="B181" s="824"/>
      <c r="C181" s="824"/>
      <c r="D181" s="824"/>
      <c r="E181" s="824"/>
      <c r="F181" s="824"/>
      <c r="G181" s="1394"/>
      <c r="H181" s="824"/>
      <c r="I181" s="1394"/>
      <c r="J181" s="824"/>
      <c r="K181" s="1394"/>
      <c r="L181" s="1394"/>
      <c r="M181" s="1394"/>
      <c r="N181" s="1394"/>
      <c r="O181" s="1394"/>
      <c r="P181" s="1394"/>
      <c r="Q181" s="1394"/>
      <c r="R181" s="1394"/>
      <c r="S181" s="1394"/>
      <c r="T181" s="1394"/>
      <c r="U181" s="1394"/>
      <c r="V181" s="1394"/>
      <c r="W181" s="1394"/>
      <c r="X181" s="1394"/>
      <c r="Y181" s="1394"/>
      <c r="Z181" s="1394"/>
      <c r="AA181" s="1394"/>
      <c r="AB181" s="1394"/>
    </row>
    <row r="182">
      <c r="A182" s="824"/>
      <c r="B182" s="824"/>
      <c r="C182" s="824"/>
      <c r="D182" s="824"/>
      <c r="E182" s="824"/>
      <c r="F182" s="824"/>
      <c r="G182" s="1394"/>
      <c r="H182" s="824"/>
      <c r="I182" s="1394"/>
      <c r="J182" s="824"/>
      <c r="K182" s="1394"/>
      <c r="L182" s="1394"/>
      <c r="M182" s="1394"/>
      <c r="N182" s="1394"/>
      <c r="O182" s="1394"/>
      <c r="P182" s="1394"/>
      <c r="Q182" s="1394"/>
      <c r="R182" s="1394"/>
      <c r="S182" s="1394"/>
      <c r="T182" s="1394"/>
      <c r="U182" s="1394"/>
      <c r="V182" s="1394"/>
      <c r="W182" s="1394"/>
      <c r="X182" s="1394"/>
      <c r="Y182" s="1394"/>
      <c r="Z182" s="1394"/>
      <c r="AA182" s="1394"/>
      <c r="AB182" s="1394"/>
    </row>
    <row r="183">
      <c r="A183" s="824"/>
      <c r="B183" s="824"/>
      <c r="C183" s="824"/>
      <c r="D183" s="824"/>
      <c r="E183" s="824"/>
      <c r="F183" s="824"/>
      <c r="G183" s="1394"/>
      <c r="H183" s="824"/>
      <c r="I183" s="1394"/>
      <c r="J183" s="824"/>
      <c r="K183" s="1394"/>
      <c r="L183" s="1394"/>
      <c r="M183" s="1394"/>
      <c r="N183" s="1394"/>
      <c r="O183" s="1394"/>
      <c r="P183" s="1394"/>
      <c r="Q183" s="1394"/>
      <c r="R183" s="1394"/>
      <c r="S183" s="1394"/>
      <c r="T183" s="1394"/>
      <c r="U183" s="1394"/>
      <c r="V183" s="1394"/>
      <c r="W183" s="1394"/>
      <c r="X183" s="1394"/>
      <c r="Y183" s="1394"/>
      <c r="Z183" s="1394"/>
      <c r="AA183" s="1394"/>
      <c r="AB183" s="1394"/>
    </row>
    <row r="184">
      <c r="A184" s="824"/>
      <c r="B184" s="824"/>
      <c r="C184" s="824"/>
      <c r="D184" s="824"/>
      <c r="E184" s="824"/>
      <c r="F184" s="824"/>
      <c r="G184" s="1394"/>
      <c r="H184" s="824"/>
      <c r="I184" s="1394"/>
      <c r="J184" s="824"/>
      <c r="K184" s="1394"/>
      <c r="L184" s="1394"/>
      <c r="M184" s="1394"/>
      <c r="N184" s="1394"/>
      <c r="O184" s="1394"/>
      <c r="P184" s="1394"/>
      <c r="Q184" s="1394"/>
      <c r="R184" s="1394"/>
      <c r="S184" s="1394"/>
      <c r="T184" s="1394"/>
      <c r="U184" s="1394"/>
      <c r="V184" s="1394"/>
      <c r="W184" s="1394"/>
      <c r="X184" s="1394"/>
      <c r="Y184" s="1394"/>
      <c r="Z184" s="1394"/>
      <c r="AA184" s="1394"/>
      <c r="AB184" s="1394"/>
    </row>
    <row r="185">
      <c r="A185" s="824"/>
      <c r="B185" s="824"/>
      <c r="C185" s="824"/>
      <c r="D185" s="824"/>
      <c r="E185" s="824"/>
      <c r="F185" s="824"/>
      <c r="G185" s="1394"/>
      <c r="H185" s="824"/>
      <c r="I185" s="1394"/>
      <c r="J185" s="824"/>
      <c r="K185" s="1394"/>
      <c r="L185" s="1394"/>
      <c r="M185" s="1394"/>
      <c r="N185" s="1394"/>
      <c r="O185" s="1394"/>
      <c r="P185" s="1394"/>
      <c r="Q185" s="1394"/>
      <c r="R185" s="1394"/>
      <c r="S185" s="1394"/>
      <c r="T185" s="1394"/>
      <c r="U185" s="1394"/>
      <c r="V185" s="1394"/>
      <c r="W185" s="1394"/>
      <c r="X185" s="1394"/>
      <c r="Y185" s="1394"/>
      <c r="Z185" s="1394"/>
      <c r="AA185" s="1394"/>
      <c r="AB185" s="1394"/>
    </row>
    <row r="186">
      <c r="A186" s="824"/>
      <c r="B186" s="824"/>
      <c r="C186" s="824"/>
      <c r="D186" s="824"/>
      <c r="E186" s="824"/>
      <c r="F186" s="824"/>
      <c r="G186" s="1394"/>
      <c r="H186" s="824"/>
      <c r="I186" s="1394"/>
      <c r="J186" s="824"/>
      <c r="K186" s="1394"/>
      <c r="L186" s="1394"/>
      <c r="M186" s="1394"/>
      <c r="N186" s="1394"/>
      <c r="O186" s="1394"/>
      <c r="P186" s="1394"/>
      <c r="Q186" s="1394"/>
      <c r="R186" s="1394"/>
      <c r="S186" s="1394"/>
      <c r="T186" s="1394"/>
      <c r="U186" s="1394"/>
      <c r="V186" s="1394"/>
      <c r="W186" s="1394"/>
      <c r="X186" s="1394"/>
      <c r="Y186" s="1394"/>
      <c r="Z186" s="1394"/>
      <c r="AA186" s="1394"/>
      <c r="AB186" s="1394"/>
    </row>
    <row r="187">
      <c r="A187" s="824"/>
      <c r="B187" s="824"/>
      <c r="C187" s="824"/>
      <c r="D187" s="824"/>
      <c r="E187" s="824"/>
      <c r="F187" s="824"/>
      <c r="G187" s="1394"/>
      <c r="H187" s="824"/>
      <c r="I187" s="1394"/>
      <c r="J187" s="824"/>
      <c r="K187" s="1394"/>
      <c r="L187" s="1394"/>
      <c r="M187" s="1394"/>
      <c r="N187" s="1394"/>
      <c r="O187" s="1394"/>
      <c r="P187" s="1394"/>
      <c r="Q187" s="1394"/>
      <c r="R187" s="1394"/>
      <c r="S187" s="1394"/>
      <c r="T187" s="1394"/>
      <c r="U187" s="1394"/>
      <c r="V187" s="1394"/>
      <c r="W187" s="1394"/>
      <c r="X187" s="1394"/>
      <c r="Y187" s="1394"/>
      <c r="Z187" s="1394"/>
      <c r="AA187" s="1394"/>
      <c r="AB187" s="1394"/>
    </row>
    <row r="188">
      <c r="A188" s="824"/>
      <c r="B188" s="824"/>
      <c r="C188" s="824"/>
      <c r="D188" s="824"/>
      <c r="E188" s="824"/>
      <c r="F188" s="824"/>
      <c r="G188" s="1394"/>
      <c r="H188" s="824"/>
      <c r="I188" s="1394"/>
      <c r="J188" s="824"/>
      <c r="K188" s="1394"/>
      <c r="L188" s="1394"/>
      <c r="M188" s="1394"/>
      <c r="N188" s="1394"/>
      <c r="O188" s="1394"/>
      <c r="P188" s="1394"/>
      <c r="Q188" s="1394"/>
      <c r="R188" s="1394"/>
      <c r="S188" s="1394"/>
      <c r="T188" s="1394"/>
      <c r="U188" s="1394"/>
      <c r="V188" s="1394"/>
      <c r="W188" s="1394"/>
      <c r="X188" s="1394"/>
      <c r="Y188" s="1394"/>
      <c r="Z188" s="1394"/>
      <c r="AA188" s="1394"/>
      <c r="AB188" s="1394"/>
    </row>
    <row r="189">
      <c r="A189" s="824"/>
      <c r="B189" s="824"/>
      <c r="C189" s="824"/>
      <c r="D189" s="824"/>
      <c r="E189" s="824"/>
      <c r="F189" s="824"/>
      <c r="G189" s="1394"/>
      <c r="H189" s="824"/>
      <c r="I189" s="1394"/>
      <c r="J189" s="824"/>
      <c r="K189" s="1394"/>
      <c r="L189" s="1394"/>
      <c r="M189" s="1394"/>
      <c r="N189" s="1394"/>
      <c r="O189" s="1394"/>
      <c r="P189" s="1394"/>
      <c r="Q189" s="1394"/>
      <c r="R189" s="1394"/>
      <c r="S189" s="1394"/>
      <c r="T189" s="1394"/>
      <c r="U189" s="1394"/>
      <c r="V189" s="1394"/>
      <c r="W189" s="1394"/>
      <c r="X189" s="1394"/>
      <c r="Y189" s="1394"/>
      <c r="Z189" s="1394"/>
      <c r="AA189" s="1394"/>
      <c r="AB189" s="1394"/>
    </row>
    <row r="190">
      <c r="A190" s="824"/>
      <c r="B190" s="824"/>
      <c r="C190" s="824"/>
      <c r="D190" s="824"/>
      <c r="E190" s="824"/>
      <c r="F190" s="824"/>
      <c r="G190" s="1394"/>
      <c r="H190" s="824"/>
      <c r="I190" s="1394"/>
      <c r="J190" s="824"/>
      <c r="K190" s="1394"/>
      <c r="L190" s="1394"/>
      <c r="M190" s="1394"/>
      <c r="N190" s="1394"/>
      <c r="O190" s="1394"/>
      <c r="P190" s="1394"/>
      <c r="Q190" s="1394"/>
      <c r="R190" s="1394"/>
      <c r="S190" s="1394"/>
      <c r="T190" s="1394"/>
      <c r="U190" s="1394"/>
      <c r="V190" s="1394"/>
      <c r="W190" s="1394"/>
      <c r="X190" s="1394"/>
      <c r="Y190" s="1394"/>
      <c r="Z190" s="1394"/>
      <c r="AA190" s="1394"/>
      <c r="AB190" s="1394"/>
    </row>
    <row r="191">
      <c r="A191" s="824"/>
      <c r="B191" s="824"/>
      <c r="C191" s="824"/>
      <c r="D191" s="824"/>
      <c r="E191" s="824"/>
      <c r="F191" s="824"/>
      <c r="G191" s="1394"/>
      <c r="H191" s="824"/>
      <c r="I191" s="1394"/>
      <c r="J191" s="824"/>
      <c r="K191" s="1394"/>
      <c r="L191" s="1394"/>
      <c r="M191" s="1394"/>
      <c r="N191" s="1394"/>
      <c r="O191" s="1394"/>
      <c r="P191" s="1394"/>
      <c r="Q191" s="1394"/>
      <c r="R191" s="1394"/>
      <c r="S191" s="1394"/>
      <c r="T191" s="1394"/>
      <c r="U191" s="1394"/>
      <c r="V191" s="1394"/>
      <c r="W191" s="1394"/>
      <c r="X191" s="1394"/>
      <c r="Y191" s="1394"/>
      <c r="Z191" s="1394"/>
      <c r="AA191" s="1394"/>
      <c r="AB191" s="1394"/>
    </row>
    <row r="192">
      <c r="A192" s="824"/>
      <c r="B192" s="824"/>
      <c r="C192" s="824"/>
      <c r="D192" s="824"/>
      <c r="E192" s="824"/>
      <c r="F192" s="824"/>
      <c r="G192" s="1394"/>
      <c r="H192" s="824"/>
      <c r="I192" s="1394"/>
      <c r="J192" s="824"/>
      <c r="K192" s="1394"/>
      <c r="L192" s="1394"/>
      <c r="M192" s="1394"/>
      <c r="N192" s="1394"/>
      <c r="O192" s="1394"/>
      <c r="P192" s="1394"/>
      <c r="Q192" s="1394"/>
      <c r="R192" s="1394"/>
      <c r="S192" s="1394"/>
      <c r="T192" s="1394"/>
      <c r="U192" s="1394"/>
      <c r="V192" s="1394"/>
      <c r="W192" s="1394"/>
      <c r="X192" s="1394"/>
      <c r="Y192" s="1394"/>
      <c r="Z192" s="1394"/>
      <c r="AA192" s="1394"/>
      <c r="AB192" s="1394"/>
    </row>
    <row r="193">
      <c r="A193" s="824"/>
      <c r="B193" s="824"/>
      <c r="C193" s="824"/>
      <c r="D193" s="824"/>
      <c r="E193" s="824"/>
      <c r="F193" s="824"/>
      <c r="G193" s="1394"/>
      <c r="H193" s="824"/>
      <c r="I193" s="1394"/>
      <c r="J193" s="824"/>
      <c r="K193" s="1394"/>
      <c r="L193" s="1394"/>
      <c r="M193" s="1394"/>
      <c r="N193" s="1394"/>
      <c r="O193" s="1394"/>
      <c r="P193" s="1394"/>
      <c r="Q193" s="1394"/>
      <c r="R193" s="1394"/>
      <c r="S193" s="1394"/>
      <c r="T193" s="1394"/>
      <c r="U193" s="1394"/>
      <c r="V193" s="1394"/>
      <c r="W193" s="1394"/>
      <c r="X193" s="1394"/>
      <c r="Y193" s="1394"/>
      <c r="Z193" s="1394"/>
      <c r="AA193" s="1394"/>
      <c r="AB193" s="1394"/>
    </row>
    <row r="194">
      <c r="A194" s="824"/>
      <c r="B194" s="824"/>
      <c r="C194" s="824"/>
      <c r="D194" s="824"/>
      <c r="E194" s="824"/>
      <c r="F194" s="824"/>
      <c r="G194" s="1394"/>
      <c r="H194" s="824"/>
      <c r="I194" s="1394"/>
      <c r="J194" s="824"/>
      <c r="K194" s="1394"/>
      <c r="L194" s="1394"/>
      <c r="M194" s="1394"/>
      <c r="N194" s="1394"/>
      <c r="O194" s="1394"/>
      <c r="P194" s="1394"/>
      <c r="Q194" s="1394"/>
      <c r="R194" s="1394"/>
      <c r="S194" s="1394"/>
      <c r="T194" s="1394"/>
      <c r="U194" s="1394"/>
      <c r="V194" s="1394"/>
      <c r="W194" s="1394"/>
      <c r="X194" s="1394"/>
      <c r="Y194" s="1394"/>
      <c r="Z194" s="1394"/>
      <c r="AA194" s="1394"/>
      <c r="AB194" s="1394"/>
    </row>
    <row r="195">
      <c r="A195" s="824"/>
      <c r="B195" s="824"/>
      <c r="C195" s="824"/>
      <c r="D195" s="824"/>
      <c r="E195" s="824"/>
      <c r="F195" s="824"/>
      <c r="G195" s="1394"/>
      <c r="H195" s="824"/>
      <c r="I195" s="1394"/>
      <c r="J195" s="824"/>
      <c r="K195" s="1394"/>
      <c r="L195" s="1394"/>
      <c r="M195" s="1394"/>
      <c r="N195" s="1394"/>
      <c r="O195" s="1394"/>
      <c r="P195" s="1394"/>
      <c r="Q195" s="1394"/>
      <c r="R195" s="1394"/>
      <c r="S195" s="1394"/>
      <c r="T195" s="1394"/>
      <c r="U195" s="1394"/>
      <c r="V195" s="1394"/>
      <c r="W195" s="1394"/>
      <c r="X195" s="1394"/>
      <c r="Y195" s="1394"/>
      <c r="Z195" s="1394"/>
      <c r="AA195" s="1394"/>
      <c r="AB195" s="1394"/>
    </row>
    <row r="196">
      <c r="A196" s="824"/>
      <c r="B196" s="824"/>
      <c r="C196" s="824"/>
      <c r="D196" s="824"/>
      <c r="E196" s="824"/>
      <c r="F196" s="824"/>
      <c r="G196" s="1394"/>
      <c r="H196" s="824"/>
      <c r="I196" s="1394"/>
      <c r="J196" s="824"/>
      <c r="K196" s="1394"/>
      <c r="L196" s="1394"/>
      <c r="M196" s="1394"/>
      <c r="N196" s="1394"/>
      <c r="O196" s="1394"/>
      <c r="P196" s="1394"/>
      <c r="Q196" s="1394"/>
      <c r="R196" s="1394"/>
      <c r="S196" s="1394"/>
      <c r="T196" s="1394"/>
      <c r="U196" s="1394"/>
      <c r="V196" s="1394"/>
      <c r="W196" s="1394"/>
      <c r="X196" s="1394"/>
      <c r="Y196" s="1394"/>
      <c r="Z196" s="1394"/>
      <c r="AA196" s="1394"/>
      <c r="AB196" s="1394"/>
    </row>
    <row r="197">
      <c r="A197" s="824"/>
      <c r="B197" s="824"/>
      <c r="C197" s="824"/>
      <c r="D197" s="824"/>
      <c r="E197" s="824"/>
      <c r="F197" s="824"/>
      <c r="G197" s="1394"/>
      <c r="H197" s="824"/>
      <c r="I197" s="1394"/>
      <c r="J197" s="824"/>
      <c r="K197" s="1394"/>
      <c r="L197" s="1394"/>
      <c r="M197" s="1394"/>
      <c r="N197" s="1394"/>
      <c r="O197" s="1394"/>
      <c r="P197" s="1394"/>
      <c r="Q197" s="1394"/>
      <c r="R197" s="1394"/>
      <c r="S197" s="1394"/>
      <c r="T197" s="1394"/>
      <c r="U197" s="1394"/>
      <c r="V197" s="1394"/>
      <c r="W197" s="1394"/>
      <c r="X197" s="1394"/>
      <c r="Y197" s="1394"/>
      <c r="Z197" s="1394"/>
      <c r="AA197" s="1394"/>
      <c r="AB197" s="1394"/>
    </row>
    <row r="198">
      <c r="A198" s="824"/>
      <c r="B198" s="824"/>
      <c r="C198" s="824"/>
      <c r="D198" s="824"/>
      <c r="E198" s="824"/>
      <c r="F198" s="824"/>
      <c r="G198" s="1394"/>
      <c r="H198" s="824"/>
      <c r="I198" s="1394"/>
      <c r="J198" s="824"/>
      <c r="K198" s="1394"/>
      <c r="L198" s="1394"/>
      <c r="M198" s="1394"/>
      <c r="N198" s="1394"/>
      <c r="O198" s="1394"/>
      <c r="P198" s="1394"/>
      <c r="Q198" s="1394"/>
      <c r="R198" s="1394"/>
      <c r="S198" s="1394"/>
      <c r="T198" s="1394"/>
      <c r="U198" s="1394"/>
      <c r="V198" s="1394"/>
      <c r="W198" s="1394"/>
      <c r="X198" s="1394"/>
      <c r="Y198" s="1394"/>
      <c r="Z198" s="1394"/>
      <c r="AA198" s="1394"/>
      <c r="AB198" s="1394"/>
    </row>
    <row r="199">
      <c r="A199" s="824"/>
      <c r="B199" s="824"/>
      <c r="C199" s="824"/>
      <c r="D199" s="824"/>
      <c r="E199" s="824"/>
      <c r="F199" s="824"/>
      <c r="G199" s="1394"/>
      <c r="H199" s="824"/>
      <c r="I199" s="1394"/>
      <c r="J199" s="824"/>
      <c r="K199" s="1394"/>
      <c r="L199" s="1394"/>
      <c r="M199" s="1394"/>
      <c r="N199" s="1394"/>
      <c r="O199" s="1394"/>
      <c r="P199" s="1394"/>
      <c r="Q199" s="1394"/>
      <c r="R199" s="1394"/>
      <c r="S199" s="1394"/>
      <c r="T199" s="1394"/>
      <c r="U199" s="1394"/>
      <c r="V199" s="1394"/>
      <c r="W199" s="1394"/>
      <c r="X199" s="1394"/>
      <c r="Y199" s="1394"/>
      <c r="Z199" s="1394"/>
      <c r="AA199" s="1394"/>
      <c r="AB199" s="1394"/>
    </row>
    <row r="200">
      <c r="A200" s="824"/>
      <c r="B200" s="824"/>
      <c r="C200" s="824"/>
      <c r="D200" s="824"/>
      <c r="E200" s="824"/>
      <c r="F200" s="824"/>
      <c r="G200" s="1394"/>
      <c r="H200" s="824"/>
      <c r="I200" s="1394"/>
      <c r="J200" s="824"/>
      <c r="K200" s="1394"/>
      <c r="L200" s="1394"/>
      <c r="M200" s="1394"/>
      <c r="N200" s="1394"/>
      <c r="O200" s="1394"/>
      <c r="P200" s="1394"/>
      <c r="Q200" s="1394"/>
      <c r="R200" s="1394"/>
      <c r="S200" s="1394"/>
      <c r="T200" s="1394"/>
      <c r="U200" s="1394"/>
      <c r="V200" s="1394"/>
      <c r="W200" s="1394"/>
      <c r="X200" s="1394"/>
      <c r="Y200" s="1394"/>
      <c r="Z200" s="1394"/>
      <c r="AA200" s="1394"/>
      <c r="AB200" s="1394"/>
    </row>
    <row r="201">
      <c r="A201" s="824"/>
      <c r="B201" s="824"/>
      <c r="C201" s="824"/>
      <c r="D201" s="824"/>
      <c r="E201" s="824"/>
      <c r="F201" s="824"/>
      <c r="G201" s="1394"/>
      <c r="H201" s="824"/>
      <c r="I201" s="1394"/>
      <c r="J201" s="824"/>
      <c r="K201" s="1394"/>
      <c r="L201" s="1394"/>
      <c r="M201" s="1394"/>
      <c r="N201" s="1394"/>
      <c r="O201" s="1394"/>
      <c r="P201" s="1394"/>
      <c r="Q201" s="1394"/>
      <c r="R201" s="1394"/>
      <c r="S201" s="1394"/>
      <c r="T201" s="1394"/>
      <c r="U201" s="1394"/>
      <c r="V201" s="1394"/>
      <c r="W201" s="1394"/>
      <c r="X201" s="1394"/>
      <c r="Y201" s="1394"/>
      <c r="Z201" s="1394"/>
      <c r="AA201" s="1394"/>
      <c r="AB201" s="1394"/>
    </row>
    <row r="202">
      <c r="A202" s="824"/>
      <c r="B202" s="824"/>
      <c r="C202" s="824"/>
      <c r="D202" s="824"/>
      <c r="E202" s="824"/>
      <c r="F202" s="824"/>
      <c r="G202" s="1394"/>
      <c r="H202" s="824"/>
      <c r="I202" s="1394"/>
      <c r="J202" s="824"/>
      <c r="K202" s="1394"/>
      <c r="L202" s="1394"/>
      <c r="M202" s="1394"/>
      <c r="N202" s="1394"/>
      <c r="O202" s="1394"/>
      <c r="P202" s="1394"/>
      <c r="Q202" s="1394"/>
      <c r="R202" s="1394"/>
      <c r="S202" s="1394"/>
      <c r="T202" s="1394"/>
      <c r="U202" s="1394"/>
      <c r="V202" s="1394"/>
      <c r="W202" s="1394"/>
      <c r="X202" s="1394"/>
      <c r="Y202" s="1394"/>
      <c r="Z202" s="1394"/>
      <c r="AA202" s="1394"/>
      <c r="AB202" s="1394"/>
    </row>
    <row r="203">
      <c r="A203" s="824"/>
      <c r="B203" s="824"/>
      <c r="C203" s="824"/>
      <c r="D203" s="824"/>
      <c r="E203" s="824"/>
      <c r="F203" s="824"/>
      <c r="G203" s="1394"/>
      <c r="H203" s="824"/>
      <c r="I203" s="1394"/>
      <c r="J203" s="824"/>
      <c r="K203" s="1394"/>
      <c r="L203" s="1394"/>
      <c r="M203" s="1394"/>
      <c r="N203" s="1394"/>
      <c r="O203" s="1394"/>
      <c r="P203" s="1394"/>
      <c r="Q203" s="1394"/>
      <c r="R203" s="1394"/>
      <c r="S203" s="1394"/>
      <c r="T203" s="1394"/>
      <c r="U203" s="1394"/>
      <c r="V203" s="1394"/>
      <c r="W203" s="1394"/>
      <c r="X203" s="1394"/>
      <c r="Y203" s="1394"/>
      <c r="Z203" s="1394"/>
      <c r="AA203" s="1394"/>
      <c r="AB203" s="1394"/>
    </row>
    <row r="204">
      <c r="A204" s="824"/>
      <c r="B204" s="824"/>
      <c r="C204" s="824"/>
      <c r="D204" s="824"/>
      <c r="E204" s="824"/>
      <c r="F204" s="824"/>
      <c r="G204" s="1394"/>
      <c r="H204" s="824"/>
      <c r="I204" s="1394"/>
      <c r="J204" s="824"/>
      <c r="K204" s="1394"/>
      <c r="L204" s="1394"/>
      <c r="M204" s="1394"/>
      <c r="N204" s="1394"/>
      <c r="O204" s="1394"/>
      <c r="P204" s="1394"/>
      <c r="Q204" s="1394"/>
      <c r="R204" s="1394"/>
      <c r="S204" s="1394"/>
      <c r="T204" s="1394"/>
      <c r="U204" s="1394"/>
      <c r="V204" s="1394"/>
      <c r="W204" s="1394"/>
      <c r="X204" s="1394"/>
      <c r="Y204" s="1394"/>
      <c r="Z204" s="1394"/>
      <c r="AA204" s="1394"/>
      <c r="AB204" s="1394"/>
    </row>
    <row r="205">
      <c r="A205" s="824"/>
      <c r="B205" s="824"/>
      <c r="C205" s="824"/>
      <c r="D205" s="824"/>
      <c r="E205" s="824"/>
      <c r="F205" s="824"/>
      <c r="G205" s="1394"/>
      <c r="H205" s="824"/>
      <c r="I205" s="1394"/>
      <c r="J205" s="824"/>
      <c r="K205" s="1394"/>
      <c r="L205" s="1394"/>
      <c r="M205" s="1394"/>
      <c r="N205" s="1394"/>
      <c r="O205" s="1394"/>
      <c r="P205" s="1394"/>
      <c r="Q205" s="1394"/>
      <c r="R205" s="1394"/>
      <c r="S205" s="1394"/>
      <c r="T205" s="1394"/>
      <c r="U205" s="1394"/>
      <c r="V205" s="1394"/>
      <c r="W205" s="1394"/>
      <c r="X205" s="1394"/>
      <c r="Y205" s="1394"/>
      <c r="Z205" s="1394"/>
      <c r="AA205" s="1394"/>
      <c r="AB205" s="1394"/>
    </row>
    <row r="206">
      <c r="A206" s="824"/>
      <c r="B206" s="824"/>
      <c r="C206" s="824"/>
      <c r="D206" s="824"/>
      <c r="E206" s="824"/>
      <c r="F206" s="824"/>
      <c r="G206" s="1394"/>
      <c r="H206" s="824"/>
      <c r="I206" s="1394"/>
      <c r="J206" s="824"/>
      <c r="K206" s="1394"/>
      <c r="L206" s="1394"/>
      <c r="M206" s="1394"/>
      <c r="N206" s="1394"/>
      <c r="O206" s="1394"/>
      <c r="P206" s="1394"/>
      <c r="Q206" s="1394"/>
      <c r="R206" s="1394"/>
      <c r="S206" s="1394"/>
      <c r="T206" s="1394"/>
      <c r="U206" s="1394"/>
      <c r="V206" s="1394"/>
      <c r="W206" s="1394"/>
      <c r="X206" s="1394"/>
      <c r="Y206" s="1394"/>
      <c r="Z206" s="1394"/>
      <c r="AA206" s="1394"/>
      <c r="AB206" s="1394"/>
    </row>
    <row r="207">
      <c r="A207" s="824"/>
      <c r="B207" s="824"/>
      <c r="C207" s="824"/>
      <c r="D207" s="824"/>
      <c r="E207" s="824"/>
      <c r="F207" s="824"/>
      <c r="G207" s="1394"/>
      <c r="H207" s="824"/>
      <c r="I207" s="1394"/>
      <c r="J207" s="824"/>
      <c r="K207" s="1394"/>
      <c r="L207" s="1394"/>
      <c r="M207" s="1394"/>
      <c r="N207" s="1394"/>
      <c r="O207" s="1394"/>
      <c r="P207" s="1394"/>
      <c r="Q207" s="1394"/>
      <c r="R207" s="1394"/>
      <c r="S207" s="1394"/>
      <c r="T207" s="1394"/>
      <c r="U207" s="1394"/>
      <c r="V207" s="1394"/>
      <c r="W207" s="1394"/>
      <c r="X207" s="1394"/>
      <c r="Y207" s="1394"/>
      <c r="Z207" s="1394"/>
      <c r="AA207" s="1394"/>
      <c r="AB207" s="1394"/>
    </row>
    <row r="208">
      <c r="A208" s="824"/>
      <c r="B208" s="824"/>
      <c r="C208" s="824"/>
      <c r="D208" s="824"/>
      <c r="E208" s="824"/>
      <c r="F208" s="824"/>
      <c r="G208" s="1394"/>
      <c r="H208" s="824"/>
      <c r="I208" s="1394"/>
      <c r="J208" s="824"/>
      <c r="K208" s="1394"/>
      <c r="L208" s="1394"/>
      <c r="M208" s="1394"/>
      <c r="N208" s="1394"/>
      <c r="O208" s="1394"/>
      <c r="P208" s="1394"/>
      <c r="Q208" s="1394"/>
      <c r="R208" s="1394"/>
      <c r="S208" s="1394"/>
      <c r="T208" s="1394"/>
      <c r="U208" s="1394"/>
      <c r="V208" s="1394"/>
      <c r="W208" s="1394"/>
      <c r="X208" s="1394"/>
      <c r="Y208" s="1394"/>
      <c r="Z208" s="1394"/>
      <c r="AA208" s="1394"/>
      <c r="AB208" s="1394"/>
    </row>
    <row r="209">
      <c r="A209" s="824"/>
      <c r="B209" s="824"/>
      <c r="C209" s="824"/>
      <c r="D209" s="824"/>
      <c r="E209" s="824"/>
      <c r="F209" s="824"/>
      <c r="G209" s="1394"/>
      <c r="H209" s="824"/>
      <c r="I209" s="1394"/>
      <c r="J209" s="824"/>
      <c r="K209" s="1394"/>
      <c r="L209" s="1394"/>
      <c r="M209" s="1394"/>
      <c r="N209" s="1394"/>
      <c r="O209" s="1394"/>
      <c r="P209" s="1394"/>
      <c r="Q209" s="1394"/>
      <c r="R209" s="1394"/>
      <c r="S209" s="1394"/>
      <c r="T209" s="1394"/>
      <c r="U209" s="1394"/>
      <c r="V209" s="1394"/>
      <c r="W209" s="1394"/>
      <c r="X209" s="1394"/>
      <c r="Y209" s="1394"/>
      <c r="Z209" s="1394"/>
      <c r="AA209" s="1394"/>
      <c r="AB209" s="1394"/>
    </row>
    <row r="210">
      <c r="A210" s="824"/>
      <c r="B210" s="824"/>
      <c r="C210" s="824"/>
      <c r="D210" s="824"/>
      <c r="E210" s="824"/>
      <c r="F210" s="824"/>
      <c r="G210" s="1394"/>
      <c r="H210" s="824"/>
      <c r="I210" s="1394"/>
      <c r="J210" s="824"/>
      <c r="K210" s="1394"/>
      <c r="L210" s="1394"/>
      <c r="M210" s="1394"/>
      <c r="N210" s="1394"/>
      <c r="O210" s="1394"/>
      <c r="P210" s="1394"/>
      <c r="Q210" s="1394"/>
      <c r="R210" s="1394"/>
      <c r="S210" s="1394"/>
      <c r="T210" s="1394"/>
      <c r="U210" s="1394"/>
      <c r="V210" s="1394"/>
      <c r="W210" s="1394"/>
      <c r="X210" s="1394"/>
      <c r="Y210" s="1394"/>
      <c r="Z210" s="1394"/>
      <c r="AA210" s="1394"/>
      <c r="AB210" s="1394"/>
    </row>
    <row r="211">
      <c r="A211" s="824"/>
      <c r="B211" s="824"/>
      <c r="C211" s="824"/>
      <c r="D211" s="824"/>
      <c r="E211" s="824"/>
      <c r="F211" s="824"/>
      <c r="G211" s="1394"/>
      <c r="H211" s="824"/>
      <c r="I211" s="1394"/>
      <c r="J211" s="824"/>
      <c r="K211" s="1394"/>
      <c r="L211" s="1394"/>
      <c r="M211" s="1394"/>
      <c r="N211" s="1394"/>
      <c r="O211" s="1394"/>
      <c r="P211" s="1394"/>
      <c r="Q211" s="1394"/>
      <c r="R211" s="1394"/>
      <c r="S211" s="1394"/>
      <c r="T211" s="1394"/>
      <c r="U211" s="1394"/>
      <c r="V211" s="1394"/>
      <c r="W211" s="1394"/>
      <c r="X211" s="1394"/>
      <c r="Y211" s="1394"/>
      <c r="Z211" s="1394"/>
      <c r="AA211" s="1394"/>
      <c r="AB211" s="1394"/>
    </row>
    <row r="212">
      <c r="A212" s="824"/>
      <c r="B212" s="824"/>
      <c r="C212" s="824"/>
      <c r="D212" s="824"/>
      <c r="E212" s="824"/>
      <c r="F212" s="824"/>
      <c r="G212" s="1394"/>
      <c r="H212" s="824"/>
      <c r="I212" s="1394"/>
      <c r="J212" s="824"/>
      <c r="K212" s="1394"/>
      <c r="L212" s="1394"/>
      <c r="M212" s="1394"/>
      <c r="N212" s="1394"/>
      <c r="O212" s="1394"/>
      <c r="P212" s="1394"/>
      <c r="Q212" s="1394"/>
      <c r="R212" s="1394"/>
      <c r="S212" s="1394"/>
      <c r="T212" s="1394"/>
      <c r="U212" s="1394"/>
      <c r="V212" s="1394"/>
      <c r="W212" s="1394"/>
      <c r="X212" s="1394"/>
      <c r="Y212" s="1394"/>
      <c r="Z212" s="1394"/>
      <c r="AA212" s="1394"/>
      <c r="AB212" s="1394"/>
    </row>
    <row r="213">
      <c r="A213" s="824"/>
      <c r="B213" s="824"/>
      <c r="C213" s="824"/>
      <c r="D213" s="824"/>
      <c r="E213" s="824"/>
      <c r="F213" s="824"/>
      <c r="G213" s="1394"/>
      <c r="H213" s="824"/>
      <c r="I213" s="1394"/>
      <c r="J213" s="824"/>
      <c r="K213" s="1394"/>
      <c r="L213" s="1394"/>
      <c r="M213" s="1394"/>
      <c r="N213" s="1394"/>
      <c r="O213" s="1394"/>
      <c r="P213" s="1394"/>
      <c r="Q213" s="1394"/>
      <c r="R213" s="1394"/>
      <c r="S213" s="1394"/>
      <c r="T213" s="1394"/>
      <c r="U213" s="1394"/>
      <c r="V213" s="1394"/>
      <c r="W213" s="1394"/>
      <c r="X213" s="1394"/>
      <c r="Y213" s="1394"/>
      <c r="Z213" s="1394"/>
      <c r="AA213" s="1394"/>
      <c r="AB213" s="1394"/>
    </row>
    <row r="214">
      <c r="A214" s="824"/>
      <c r="B214" s="824"/>
      <c r="C214" s="824"/>
      <c r="D214" s="824"/>
      <c r="E214" s="824"/>
      <c r="F214" s="824"/>
      <c r="G214" s="1394"/>
      <c r="H214" s="824"/>
      <c r="I214" s="1394"/>
      <c r="J214" s="824"/>
      <c r="K214" s="1394"/>
      <c r="L214" s="1394"/>
      <c r="M214" s="1394"/>
      <c r="N214" s="1394"/>
      <c r="O214" s="1394"/>
      <c r="P214" s="1394"/>
      <c r="Q214" s="1394"/>
      <c r="R214" s="1394"/>
      <c r="S214" s="1394"/>
      <c r="T214" s="1394"/>
      <c r="U214" s="1394"/>
      <c r="V214" s="1394"/>
      <c r="W214" s="1394"/>
      <c r="X214" s="1394"/>
      <c r="Y214" s="1394"/>
      <c r="Z214" s="1394"/>
      <c r="AA214" s="1394"/>
      <c r="AB214" s="1394"/>
    </row>
    <row r="215">
      <c r="A215" s="824"/>
      <c r="B215" s="824"/>
      <c r="C215" s="824"/>
      <c r="D215" s="824"/>
      <c r="E215" s="824"/>
      <c r="F215" s="824"/>
      <c r="G215" s="1394"/>
      <c r="H215" s="824"/>
      <c r="I215" s="1394"/>
      <c r="J215" s="824"/>
      <c r="K215" s="1394"/>
      <c r="L215" s="1394"/>
      <c r="M215" s="1394"/>
      <c r="N215" s="1394"/>
      <c r="O215" s="1394"/>
      <c r="P215" s="1394"/>
      <c r="Q215" s="1394"/>
      <c r="R215" s="1394"/>
      <c r="S215" s="1394"/>
      <c r="T215" s="1394"/>
      <c r="U215" s="1394"/>
      <c r="V215" s="1394"/>
      <c r="W215" s="1394"/>
      <c r="X215" s="1394"/>
      <c r="Y215" s="1394"/>
      <c r="Z215" s="1394"/>
      <c r="AA215" s="1394"/>
      <c r="AB215" s="1394"/>
    </row>
    <row r="216">
      <c r="A216" s="824"/>
      <c r="B216" s="824"/>
      <c r="C216" s="824"/>
      <c r="D216" s="824"/>
      <c r="E216" s="824"/>
      <c r="F216" s="824"/>
      <c r="G216" s="1394"/>
      <c r="H216" s="824"/>
      <c r="I216" s="1394"/>
      <c r="J216" s="824"/>
      <c r="K216" s="1394"/>
      <c r="L216" s="1394"/>
      <c r="M216" s="1394"/>
      <c r="N216" s="1394"/>
      <c r="O216" s="1394"/>
      <c r="P216" s="1394"/>
      <c r="Q216" s="1394"/>
      <c r="R216" s="1394"/>
      <c r="S216" s="1394"/>
      <c r="T216" s="1394"/>
      <c r="U216" s="1394"/>
      <c r="V216" s="1394"/>
      <c r="W216" s="1394"/>
      <c r="X216" s="1394"/>
      <c r="Y216" s="1394"/>
      <c r="Z216" s="1394"/>
      <c r="AA216" s="1394"/>
      <c r="AB216" s="1394"/>
    </row>
    <row r="217">
      <c r="A217" s="824"/>
      <c r="B217" s="824"/>
      <c r="C217" s="824"/>
      <c r="D217" s="824"/>
      <c r="E217" s="824"/>
      <c r="F217" s="824"/>
      <c r="G217" s="1394"/>
      <c r="H217" s="824"/>
      <c r="I217" s="1394"/>
      <c r="J217" s="824"/>
      <c r="K217" s="1394"/>
      <c r="L217" s="1394"/>
      <c r="M217" s="1394"/>
      <c r="N217" s="1394"/>
      <c r="O217" s="1394"/>
      <c r="P217" s="1394"/>
      <c r="Q217" s="1394"/>
      <c r="R217" s="1394"/>
      <c r="S217" s="1394"/>
      <c r="T217" s="1394"/>
      <c r="U217" s="1394"/>
      <c r="V217" s="1394"/>
      <c r="W217" s="1394"/>
      <c r="X217" s="1394"/>
      <c r="Y217" s="1394"/>
      <c r="Z217" s="1394"/>
      <c r="AA217" s="1394"/>
      <c r="AB217" s="1394"/>
    </row>
    <row r="218">
      <c r="A218" s="824"/>
      <c r="B218" s="824"/>
      <c r="C218" s="824"/>
      <c r="D218" s="824"/>
      <c r="E218" s="824"/>
      <c r="F218" s="824"/>
      <c r="G218" s="1394"/>
      <c r="H218" s="824"/>
      <c r="I218" s="1394"/>
      <c r="J218" s="824"/>
      <c r="K218" s="1394"/>
      <c r="L218" s="1394"/>
      <c r="M218" s="1394"/>
      <c r="N218" s="1394"/>
      <c r="O218" s="1394"/>
      <c r="P218" s="1394"/>
      <c r="Q218" s="1394"/>
      <c r="R218" s="1394"/>
      <c r="S218" s="1394"/>
      <c r="T218" s="1394"/>
      <c r="U218" s="1394"/>
      <c r="V218" s="1394"/>
      <c r="W218" s="1394"/>
      <c r="X218" s="1394"/>
      <c r="Y218" s="1394"/>
      <c r="Z218" s="1394"/>
      <c r="AA218" s="1394"/>
      <c r="AB218" s="1394"/>
    </row>
    <row r="219">
      <c r="A219" s="824"/>
      <c r="B219" s="824"/>
      <c r="C219" s="824"/>
      <c r="D219" s="824"/>
      <c r="E219" s="824"/>
      <c r="F219" s="824"/>
      <c r="G219" s="1394"/>
      <c r="H219" s="824"/>
      <c r="I219" s="1394"/>
      <c r="J219" s="824"/>
      <c r="K219" s="1394"/>
      <c r="L219" s="1394"/>
      <c r="M219" s="1394"/>
      <c r="N219" s="1394"/>
      <c r="O219" s="1394"/>
      <c r="P219" s="1394"/>
      <c r="Q219" s="1394"/>
      <c r="R219" s="1394"/>
      <c r="S219" s="1394"/>
      <c r="T219" s="1394"/>
      <c r="U219" s="1394"/>
      <c r="V219" s="1394"/>
      <c r="W219" s="1394"/>
      <c r="X219" s="1394"/>
      <c r="Y219" s="1394"/>
      <c r="Z219" s="1394"/>
      <c r="AA219" s="1394"/>
      <c r="AB219" s="1394"/>
    </row>
    <row r="220">
      <c r="A220" s="824"/>
      <c r="B220" s="824"/>
      <c r="C220" s="824"/>
      <c r="D220" s="824"/>
      <c r="E220" s="824"/>
      <c r="F220" s="824"/>
      <c r="G220" s="1394"/>
      <c r="H220" s="824"/>
      <c r="I220" s="1394"/>
      <c r="J220" s="824"/>
      <c r="K220" s="1394"/>
      <c r="L220" s="1394"/>
      <c r="M220" s="1394"/>
      <c r="N220" s="1394"/>
      <c r="O220" s="1394"/>
      <c r="P220" s="1394"/>
      <c r="Q220" s="1394"/>
      <c r="R220" s="1394"/>
      <c r="S220" s="1394"/>
      <c r="T220" s="1394"/>
      <c r="U220" s="1394"/>
      <c r="V220" s="1394"/>
      <c r="W220" s="1394"/>
      <c r="X220" s="1394"/>
      <c r="Y220" s="1394"/>
      <c r="Z220" s="1394"/>
      <c r="AA220" s="1394"/>
      <c r="AB220" s="1394"/>
    </row>
    <row r="221">
      <c r="A221" s="824"/>
      <c r="B221" s="824"/>
      <c r="C221" s="824"/>
      <c r="D221" s="824"/>
      <c r="E221" s="824"/>
      <c r="F221" s="824"/>
      <c r="G221" s="1394"/>
      <c r="H221" s="824"/>
      <c r="I221" s="1394"/>
      <c r="J221" s="824"/>
      <c r="K221" s="1394"/>
      <c r="L221" s="1394"/>
      <c r="M221" s="1394"/>
      <c r="N221" s="1394"/>
      <c r="O221" s="1394"/>
      <c r="P221" s="1394"/>
      <c r="Q221" s="1394"/>
      <c r="R221" s="1394"/>
      <c r="S221" s="1394"/>
      <c r="T221" s="1394"/>
      <c r="U221" s="1394"/>
      <c r="V221" s="1394"/>
      <c r="W221" s="1394"/>
      <c r="X221" s="1394"/>
      <c r="Y221" s="1394"/>
      <c r="Z221" s="1394"/>
      <c r="AA221" s="1394"/>
      <c r="AB221" s="1394"/>
    </row>
    <row r="222">
      <c r="A222" s="824"/>
      <c r="B222" s="824"/>
      <c r="C222" s="824"/>
      <c r="D222" s="824"/>
      <c r="E222" s="824"/>
      <c r="F222" s="824"/>
      <c r="G222" s="1394"/>
      <c r="H222" s="824"/>
      <c r="I222" s="1394"/>
      <c r="J222" s="824"/>
      <c r="K222" s="1394"/>
      <c r="L222" s="1394"/>
      <c r="M222" s="1394"/>
      <c r="N222" s="1394"/>
      <c r="O222" s="1394"/>
      <c r="P222" s="1394"/>
      <c r="Q222" s="1394"/>
      <c r="R222" s="1394"/>
      <c r="S222" s="1394"/>
      <c r="T222" s="1394"/>
      <c r="U222" s="1394"/>
      <c r="V222" s="1394"/>
      <c r="W222" s="1394"/>
      <c r="X222" s="1394"/>
      <c r="Y222" s="1394"/>
      <c r="Z222" s="1394"/>
      <c r="AA222" s="1394"/>
      <c r="AB222" s="1394"/>
    </row>
    <row r="223">
      <c r="A223" s="824"/>
      <c r="B223" s="824"/>
      <c r="C223" s="824"/>
      <c r="D223" s="824"/>
      <c r="E223" s="824"/>
      <c r="F223" s="824"/>
      <c r="G223" s="1394"/>
      <c r="H223" s="824"/>
      <c r="I223" s="1394"/>
      <c r="J223" s="824"/>
      <c r="K223" s="1394"/>
      <c r="L223" s="1394"/>
      <c r="M223" s="1394"/>
      <c r="N223" s="1394"/>
      <c r="O223" s="1394"/>
      <c r="P223" s="1394"/>
      <c r="Q223" s="1394"/>
      <c r="R223" s="1394"/>
      <c r="S223" s="1394"/>
      <c r="T223" s="1394"/>
      <c r="U223" s="1394"/>
      <c r="V223" s="1394"/>
      <c r="W223" s="1394"/>
      <c r="X223" s="1394"/>
      <c r="Y223" s="1394"/>
      <c r="Z223" s="1394"/>
      <c r="AA223" s="1394"/>
      <c r="AB223" s="1394"/>
    </row>
    <row r="224">
      <c r="A224" s="824"/>
      <c r="B224" s="824"/>
      <c r="C224" s="824"/>
      <c r="D224" s="824"/>
      <c r="E224" s="824"/>
      <c r="F224" s="824"/>
      <c r="G224" s="1394"/>
      <c r="H224" s="824"/>
      <c r="I224" s="1394"/>
      <c r="J224" s="824"/>
      <c r="K224" s="1394"/>
      <c r="L224" s="1394"/>
      <c r="M224" s="1394"/>
      <c r="N224" s="1394"/>
      <c r="O224" s="1394"/>
      <c r="P224" s="1394"/>
      <c r="Q224" s="1394"/>
      <c r="R224" s="1394"/>
      <c r="S224" s="1394"/>
      <c r="T224" s="1394"/>
      <c r="U224" s="1394"/>
      <c r="V224" s="1394"/>
      <c r="W224" s="1394"/>
      <c r="X224" s="1394"/>
      <c r="Y224" s="1394"/>
      <c r="Z224" s="1394"/>
      <c r="AA224" s="1394"/>
      <c r="AB224" s="1394"/>
    </row>
    <row r="225">
      <c r="A225" s="824"/>
      <c r="B225" s="824"/>
      <c r="C225" s="824"/>
      <c r="D225" s="824"/>
      <c r="E225" s="824"/>
      <c r="F225" s="824"/>
      <c r="G225" s="1394"/>
      <c r="H225" s="824"/>
      <c r="I225" s="1394"/>
      <c r="J225" s="824"/>
      <c r="K225" s="1394"/>
      <c r="L225" s="1394"/>
      <c r="M225" s="1394"/>
      <c r="N225" s="1394"/>
      <c r="O225" s="1394"/>
      <c r="P225" s="1394"/>
      <c r="Q225" s="1394"/>
      <c r="R225" s="1394"/>
      <c r="S225" s="1394"/>
      <c r="T225" s="1394"/>
      <c r="U225" s="1394"/>
      <c r="V225" s="1394"/>
      <c r="W225" s="1394"/>
      <c r="X225" s="1394"/>
      <c r="Y225" s="1394"/>
      <c r="Z225" s="1394"/>
      <c r="AA225" s="1394"/>
      <c r="AB225" s="1394"/>
    </row>
    <row r="226">
      <c r="A226" s="824"/>
      <c r="B226" s="824"/>
      <c r="C226" s="824"/>
      <c r="D226" s="824"/>
      <c r="E226" s="824"/>
      <c r="F226" s="824"/>
      <c r="G226" s="1394"/>
      <c r="H226" s="824"/>
      <c r="I226" s="1394"/>
      <c r="J226" s="824"/>
      <c r="K226" s="1394"/>
      <c r="L226" s="1394"/>
      <c r="M226" s="1394"/>
      <c r="N226" s="1394"/>
      <c r="O226" s="1394"/>
      <c r="P226" s="1394"/>
      <c r="Q226" s="1394"/>
      <c r="R226" s="1394"/>
      <c r="S226" s="1394"/>
      <c r="T226" s="1394"/>
      <c r="U226" s="1394"/>
      <c r="V226" s="1394"/>
      <c r="W226" s="1394"/>
      <c r="X226" s="1394"/>
      <c r="Y226" s="1394"/>
      <c r="Z226" s="1394"/>
      <c r="AA226" s="1394"/>
      <c r="AB226" s="1394"/>
    </row>
    <row r="227">
      <c r="A227" s="824"/>
      <c r="B227" s="824"/>
      <c r="C227" s="824"/>
      <c r="D227" s="824"/>
      <c r="E227" s="824"/>
      <c r="F227" s="824"/>
      <c r="G227" s="1394"/>
      <c r="H227" s="824"/>
      <c r="I227" s="1394"/>
      <c r="J227" s="824"/>
      <c r="K227" s="1394"/>
      <c r="L227" s="1394"/>
      <c r="M227" s="1394"/>
      <c r="N227" s="1394"/>
      <c r="O227" s="1394"/>
      <c r="P227" s="1394"/>
      <c r="Q227" s="1394"/>
      <c r="R227" s="1394"/>
      <c r="S227" s="1394"/>
      <c r="T227" s="1394"/>
      <c r="U227" s="1394"/>
      <c r="V227" s="1394"/>
      <c r="W227" s="1394"/>
      <c r="X227" s="1394"/>
      <c r="Y227" s="1394"/>
      <c r="Z227" s="1394"/>
      <c r="AA227" s="1394"/>
      <c r="AB227" s="1394"/>
    </row>
    <row r="228">
      <c r="A228" s="824"/>
      <c r="B228" s="824"/>
      <c r="C228" s="824"/>
      <c r="D228" s="824"/>
      <c r="E228" s="824"/>
      <c r="F228" s="824"/>
      <c r="G228" s="1394"/>
      <c r="H228" s="824"/>
      <c r="I228" s="1394"/>
      <c r="J228" s="824"/>
      <c r="K228" s="1394"/>
      <c r="L228" s="1394"/>
      <c r="M228" s="1394"/>
      <c r="N228" s="1394"/>
      <c r="O228" s="1394"/>
      <c r="P228" s="1394"/>
      <c r="Q228" s="1394"/>
      <c r="R228" s="1394"/>
      <c r="S228" s="1394"/>
      <c r="T228" s="1394"/>
      <c r="U228" s="1394"/>
      <c r="V228" s="1394"/>
      <c r="W228" s="1394"/>
      <c r="X228" s="1394"/>
      <c r="Y228" s="1394"/>
      <c r="Z228" s="1394"/>
      <c r="AA228" s="1394"/>
      <c r="AB228" s="1394"/>
    </row>
    <row r="229">
      <c r="A229" s="824"/>
      <c r="B229" s="824"/>
      <c r="C229" s="824"/>
      <c r="D229" s="824"/>
      <c r="E229" s="824"/>
      <c r="F229" s="824"/>
      <c r="G229" s="1394"/>
      <c r="H229" s="824"/>
      <c r="I229" s="1394"/>
      <c r="J229" s="824"/>
      <c r="K229" s="1394"/>
      <c r="L229" s="1394"/>
      <c r="M229" s="1394"/>
      <c r="N229" s="1394"/>
      <c r="O229" s="1394"/>
      <c r="P229" s="1394"/>
      <c r="Q229" s="1394"/>
      <c r="R229" s="1394"/>
      <c r="S229" s="1394"/>
      <c r="T229" s="1394"/>
      <c r="U229" s="1394"/>
      <c r="V229" s="1394"/>
      <c r="W229" s="1394"/>
      <c r="X229" s="1394"/>
      <c r="Y229" s="1394"/>
      <c r="Z229" s="1394"/>
      <c r="AA229" s="1394"/>
      <c r="AB229" s="1394"/>
    </row>
    <row r="230">
      <c r="A230" s="824"/>
      <c r="B230" s="824"/>
      <c r="C230" s="824"/>
      <c r="D230" s="824"/>
      <c r="E230" s="824"/>
      <c r="F230" s="824"/>
      <c r="G230" s="1394"/>
      <c r="H230" s="824"/>
      <c r="I230" s="1394"/>
      <c r="J230" s="824"/>
      <c r="K230" s="1394"/>
      <c r="L230" s="1394"/>
      <c r="M230" s="1394"/>
      <c r="N230" s="1394"/>
      <c r="O230" s="1394"/>
      <c r="P230" s="1394"/>
      <c r="Q230" s="1394"/>
      <c r="R230" s="1394"/>
      <c r="S230" s="1394"/>
      <c r="T230" s="1394"/>
      <c r="U230" s="1394"/>
      <c r="V230" s="1394"/>
      <c r="W230" s="1394"/>
      <c r="X230" s="1394"/>
      <c r="Y230" s="1394"/>
      <c r="Z230" s="1394"/>
      <c r="AA230" s="1394"/>
      <c r="AB230" s="1394"/>
    </row>
    <row r="231">
      <c r="A231" s="824"/>
      <c r="B231" s="824"/>
      <c r="C231" s="824"/>
      <c r="D231" s="824"/>
      <c r="E231" s="824"/>
      <c r="F231" s="824"/>
      <c r="G231" s="1394"/>
      <c r="H231" s="824"/>
      <c r="I231" s="1394"/>
      <c r="J231" s="824"/>
      <c r="K231" s="1394"/>
      <c r="L231" s="1394"/>
      <c r="M231" s="1394"/>
      <c r="N231" s="1394"/>
      <c r="O231" s="1394"/>
      <c r="P231" s="1394"/>
      <c r="Q231" s="1394"/>
      <c r="R231" s="1394"/>
      <c r="S231" s="1394"/>
      <c r="T231" s="1394"/>
      <c r="U231" s="1394"/>
      <c r="V231" s="1394"/>
      <c r="W231" s="1394"/>
      <c r="X231" s="1394"/>
      <c r="Y231" s="1394"/>
      <c r="Z231" s="1394"/>
      <c r="AA231" s="1394"/>
      <c r="AB231" s="1394"/>
    </row>
    <row r="232">
      <c r="A232" s="824"/>
      <c r="B232" s="824"/>
      <c r="C232" s="824"/>
      <c r="D232" s="824"/>
      <c r="E232" s="824"/>
      <c r="F232" s="824"/>
      <c r="G232" s="1394"/>
      <c r="H232" s="824"/>
      <c r="I232" s="1394"/>
      <c r="J232" s="824"/>
      <c r="K232" s="1394"/>
      <c r="L232" s="1394"/>
      <c r="M232" s="1394"/>
      <c r="N232" s="1394"/>
      <c r="O232" s="1394"/>
      <c r="P232" s="1394"/>
      <c r="Q232" s="1394"/>
      <c r="R232" s="1394"/>
      <c r="S232" s="1394"/>
      <c r="T232" s="1394"/>
      <c r="U232" s="1394"/>
      <c r="V232" s="1394"/>
      <c r="W232" s="1394"/>
      <c r="X232" s="1394"/>
      <c r="Y232" s="1394"/>
      <c r="Z232" s="1394"/>
      <c r="AA232" s="1394"/>
      <c r="AB232" s="1394"/>
    </row>
    <row r="233">
      <c r="A233" s="824"/>
      <c r="B233" s="824"/>
      <c r="C233" s="824"/>
      <c r="D233" s="824"/>
      <c r="E233" s="824"/>
      <c r="F233" s="824"/>
      <c r="G233" s="1394"/>
      <c r="H233" s="824"/>
      <c r="I233" s="1394"/>
      <c r="J233" s="824"/>
      <c r="K233" s="1394"/>
      <c r="L233" s="1394"/>
      <c r="M233" s="1394"/>
      <c r="N233" s="1394"/>
      <c r="O233" s="1394"/>
      <c r="P233" s="1394"/>
      <c r="Q233" s="1394"/>
      <c r="R233" s="1394"/>
      <c r="S233" s="1394"/>
      <c r="T233" s="1394"/>
      <c r="U233" s="1394"/>
      <c r="V233" s="1394"/>
      <c r="W233" s="1394"/>
      <c r="X233" s="1394"/>
      <c r="Y233" s="1394"/>
      <c r="Z233" s="1394"/>
      <c r="AA233" s="1394"/>
      <c r="AB233" s="1394"/>
    </row>
    <row r="234">
      <c r="A234" s="824"/>
      <c r="B234" s="824"/>
      <c r="C234" s="824"/>
      <c r="D234" s="824"/>
      <c r="E234" s="824"/>
      <c r="F234" s="824"/>
      <c r="G234" s="1394"/>
      <c r="H234" s="824"/>
      <c r="I234" s="1394"/>
      <c r="J234" s="824"/>
      <c r="K234" s="1394"/>
      <c r="L234" s="1394"/>
      <c r="M234" s="1394"/>
      <c r="N234" s="1394"/>
      <c r="O234" s="1394"/>
      <c r="P234" s="1394"/>
      <c r="Q234" s="1394"/>
      <c r="R234" s="1394"/>
      <c r="S234" s="1394"/>
      <c r="T234" s="1394"/>
      <c r="U234" s="1394"/>
      <c r="V234" s="1394"/>
      <c r="W234" s="1394"/>
      <c r="X234" s="1394"/>
      <c r="Y234" s="1394"/>
      <c r="Z234" s="1394"/>
      <c r="AA234" s="1394"/>
      <c r="AB234" s="1394"/>
    </row>
    <row r="235">
      <c r="A235" s="824"/>
      <c r="B235" s="824"/>
      <c r="C235" s="824"/>
      <c r="D235" s="824"/>
      <c r="E235" s="824"/>
      <c r="F235" s="824"/>
      <c r="G235" s="1394"/>
      <c r="H235" s="824"/>
      <c r="I235" s="1394"/>
      <c r="J235" s="824"/>
      <c r="K235" s="1394"/>
      <c r="L235" s="1394"/>
      <c r="M235" s="1394"/>
      <c r="N235" s="1394"/>
      <c r="O235" s="1394"/>
      <c r="P235" s="1394"/>
      <c r="Q235" s="1394"/>
      <c r="R235" s="1394"/>
      <c r="S235" s="1394"/>
      <c r="T235" s="1394"/>
      <c r="U235" s="1394"/>
      <c r="V235" s="1394"/>
      <c r="W235" s="1394"/>
      <c r="X235" s="1394"/>
      <c r="Y235" s="1394"/>
      <c r="Z235" s="1394"/>
      <c r="AA235" s="1394"/>
      <c r="AB235" s="1394"/>
    </row>
    <row r="236">
      <c r="A236" s="824"/>
      <c r="B236" s="824"/>
      <c r="C236" s="824"/>
      <c r="D236" s="824"/>
      <c r="E236" s="824"/>
      <c r="F236" s="824"/>
      <c r="G236" s="1394"/>
      <c r="H236" s="824"/>
      <c r="I236" s="1394"/>
      <c r="J236" s="824"/>
      <c r="K236" s="1394"/>
      <c r="L236" s="1394"/>
      <c r="M236" s="1394"/>
      <c r="N236" s="1394"/>
      <c r="O236" s="1394"/>
      <c r="P236" s="1394"/>
      <c r="Q236" s="1394"/>
      <c r="R236" s="1394"/>
      <c r="S236" s="1394"/>
      <c r="T236" s="1394"/>
      <c r="U236" s="1394"/>
      <c r="V236" s="1394"/>
      <c r="W236" s="1394"/>
      <c r="X236" s="1394"/>
      <c r="Y236" s="1394"/>
      <c r="Z236" s="1394"/>
      <c r="AA236" s="1394"/>
      <c r="AB236" s="1394"/>
    </row>
    <row r="237">
      <c r="A237" s="824"/>
      <c r="B237" s="824"/>
      <c r="C237" s="824"/>
      <c r="D237" s="824"/>
      <c r="E237" s="824"/>
      <c r="F237" s="824"/>
      <c r="G237" s="1394"/>
      <c r="H237" s="824"/>
      <c r="I237" s="1394"/>
      <c r="J237" s="824"/>
      <c r="K237" s="1394"/>
      <c r="L237" s="1394"/>
      <c r="M237" s="1394"/>
      <c r="N237" s="1394"/>
      <c r="O237" s="1394"/>
      <c r="P237" s="1394"/>
      <c r="Q237" s="1394"/>
      <c r="R237" s="1394"/>
      <c r="S237" s="1394"/>
      <c r="T237" s="1394"/>
      <c r="U237" s="1394"/>
      <c r="V237" s="1394"/>
      <c r="W237" s="1394"/>
      <c r="X237" s="1394"/>
      <c r="Y237" s="1394"/>
      <c r="Z237" s="1394"/>
      <c r="AA237" s="1394"/>
      <c r="AB237" s="1394"/>
    </row>
    <row r="238">
      <c r="A238" s="824"/>
      <c r="B238" s="824"/>
      <c r="C238" s="824"/>
      <c r="D238" s="824"/>
      <c r="E238" s="824"/>
      <c r="F238" s="824"/>
      <c r="G238" s="1394"/>
      <c r="H238" s="824"/>
      <c r="I238" s="1394"/>
      <c r="J238" s="824"/>
      <c r="K238" s="1394"/>
      <c r="L238" s="1394"/>
      <c r="M238" s="1394"/>
      <c r="N238" s="1394"/>
      <c r="O238" s="1394"/>
      <c r="P238" s="1394"/>
      <c r="Q238" s="1394"/>
      <c r="R238" s="1394"/>
      <c r="S238" s="1394"/>
      <c r="T238" s="1394"/>
      <c r="U238" s="1394"/>
      <c r="V238" s="1394"/>
      <c r="W238" s="1394"/>
      <c r="X238" s="1394"/>
      <c r="Y238" s="1394"/>
      <c r="Z238" s="1394"/>
      <c r="AA238" s="1394"/>
      <c r="AB238" s="1394"/>
    </row>
    <row r="239">
      <c r="A239" s="824"/>
      <c r="B239" s="824"/>
      <c r="C239" s="824"/>
      <c r="D239" s="824"/>
      <c r="E239" s="824"/>
      <c r="F239" s="824"/>
      <c r="G239" s="1394"/>
      <c r="H239" s="824"/>
      <c r="I239" s="1394"/>
      <c r="J239" s="824"/>
      <c r="K239" s="1394"/>
      <c r="L239" s="1394"/>
      <c r="M239" s="1394"/>
      <c r="N239" s="1394"/>
      <c r="O239" s="1394"/>
      <c r="P239" s="1394"/>
      <c r="Q239" s="1394"/>
      <c r="R239" s="1394"/>
      <c r="S239" s="1394"/>
      <c r="T239" s="1394"/>
      <c r="U239" s="1394"/>
      <c r="V239" s="1394"/>
      <c r="W239" s="1394"/>
      <c r="X239" s="1394"/>
      <c r="Y239" s="1394"/>
      <c r="Z239" s="1394"/>
      <c r="AA239" s="1394"/>
      <c r="AB239" s="1394"/>
    </row>
    <row r="240">
      <c r="A240" s="824"/>
      <c r="B240" s="824"/>
      <c r="C240" s="824"/>
      <c r="D240" s="824"/>
      <c r="E240" s="824"/>
      <c r="F240" s="824"/>
      <c r="G240" s="1394"/>
      <c r="H240" s="824"/>
      <c r="I240" s="1394"/>
      <c r="J240" s="824"/>
      <c r="K240" s="1394"/>
      <c r="L240" s="1394"/>
      <c r="M240" s="1394"/>
      <c r="N240" s="1394"/>
      <c r="O240" s="1394"/>
      <c r="P240" s="1394"/>
      <c r="Q240" s="1394"/>
      <c r="R240" s="1394"/>
      <c r="S240" s="1394"/>
      <c r="T240" s="1394"/>
      <c r="U240" s="1394"/>
      <c r="V240" s="1394"/>
      <c r="W240" s="1394"/>
      <c r="X240" s="1394"/>
      <c r="Y240" s="1394"/>
      <c r="Z240" s="1394"/>
      <c r="AA240" s="1394"/>
      <c r="AB240" s="1394"/>
    </row>
    <row r="241">
      <c r="A241" s="824"/>
      <c r="B241" s="824"/>
      <c r="C241" s="824"/>
      <c r="D241" s="824"/>
      <c r="E241" s="824"/>
      <c r="F241" s="824"/>
      <c r="G241" s="1394"/>
      <c r="H241" s="824"/>
      <c r="I241" s="1394"/>
      <c r="J241" s="824"/>
      <c r="K241" s="1394"/>
      <c r="L241" s="1394"/>
      <c r="M241" s="1394"/>
      <c r="N241" s="1394"/>
      <c r="O241" s="1394"/>
      <c r="P241" s="1394"/>
      <c r="Q241" s="1394"/>
      <c r="R241" s="1394"/>
      <c r="S241" s="1394"/>
      <c r="T241" s="1394"/>
      <c r="U241" s="1394"/>
      <c r="V241" s="1394"/>
      <c r="W241" s="1394"/>
      <c r="X241" s="1394"/>
      <c r="Y241" s="1394"/>
      <c r="Z241" s="1394"/>
      <c r="AA241" s="1394"/>
      <c r="AB241" s="1394"/>
    </row>
    <row r="242">
      <c r="A242" s="824"/>
      <c r="B242" s="824"/>
      <c r="C242" s="824"/>
      <c r="D242" s="824"/>
      <c r="E242" s="824"/>
      <c r="F242" s="824"/>
      <c r="G242" s="1394"/>
      <c r="H242" s="824"/>
      <c r="I242" s="1394"/>
      <c r="J242" s="824"/>
      <c r="K242" s="1394"/>
      <c r="L242" s="1394"/>
      <c r="M242" s="1394"/>
      <c r="N242" s="1394"/>
      <c r="O242" s="1394"/>
      <c r="P242" s="1394"/>
      <c r="Q242" s="1394"/>
      <c r="R242" s="1394"/>
      <c r="S242" s="1394"/>
      <c r="T242" s="1394"/>
      <c r="U242" s="1394"/>
      <c r="V242" s="1394"/>
      <c r="W242" s="1394"/>
      <c r="X242" s="1394"/>
      <c r="Y242" s="1394"/>
      <c r="Z242" s="1394"/>
      <c r="AA242" s="1394"/>
      <c r="AB242" s="1394"/>
    </row>
    <row r="243">
      <c r="A243" s="824"/>
      <c r="B243" s="824"/>
      <c r="C243" s="824"/>
      <c r="D243" s="824"/>
      <c r="E243" s="824"/>
      <c r="F243" s="824"/>
      <c r="G243" s="1394"/>
      <c r="H243" s="824"/>
      <c r="I243" s="1394"/>
      <c r="J243" s="824"/>
      <c r="K243" s="1394"/>
      <c r="L243" s="1394"/>
      <c r="M243" s="1394"/>
      <c r="N243" s="1394"/>
      <c r="O243" s="1394"/>
      <c r="P243" s="1394"/>
      <c r="Q243" s="1394"/>
      <c r="R243" s="1394"/>
      <c r="S243" s="1394"/>
      <c r="T243" s="1394"/>
      <c r="U243" s="1394"/>
      <c r="V243" s="1394"/>
      <c r="W243" s="1394"/>
      <c r="X243" s="1394"/>
      <c r="Y243" s="1394"/>
      <c r="Z243" s="1394"/>
      <c r="AA243" s="1394"/>
      <c r="AB243" s="1394"/>
    </row>
    <row r="244">
      <c r="A244" s="824"/>
      <c r="B244" s="824"/>
      <c r="C244" s="824"/>
      <c r="D244" s="824"/>
      <c r="E244" s="824"/>
      <c r="F244" s="824"/>
      <c r="G244" s="1394"/>
      <c r="H244" s="824"/>
      <c r="I244" s="1394"/>
      <c r="J244" s="824"/>
      <c r="K244" s="1394"/>
      <c r="L244" s="1394"/>
      <c r="M244" s="1394"/>
      <c r="N244" s="1394"/>
      <c r="O244" s="1394"/>
      <c r="P244" s="1394"/>
      <c r="Q244" s="1394"/>
      <c r="R244" s="1394"/>
      <c r="S244" s="1394"/>
      <c r="T244" s="1394"/>
      <c r="U244" s="1394"/>
      <c r="V244" s="1394"/>
      <c r="W244" s="1394"/>
      <c r="X244" s="1394"/>
      <c r="Y244" s="1394"/>
      <c r="Z244" s="1394"/>
      <c r="AA244" s="1394"/>
      <c r="AB244" s="1394"/>
    </row>
    <row r="245">
      <c r="A245" s="824"/>
      <c r="B245" s="824"/>
      <c r="C245" s="824"/>
      <c r="D245" s="824"/>
      <c r="E245" s="824"/>
      <c r="F245" s="824"/>
      <c r="G245" s="1394"/>
      <c r="H245" s="824"/>
      <c r="I245" s="1394"/>
      <c r="J245" s="824"/>
      <c r="K245" s="1394"/>
      <c r="L245" s="1394"/>
      <c r="M245" s="1394"/>
      <c r="N245" s="1394"/>
      <c r="O245" s="1394"/>
      <c r="P245" s="1394"/>
      <c r="Q245" s="1394"/>
      <c r="R245" s="1394"/>
      <c r="S245" s="1394"/>
      <c r="T245" s="1394"/>
      <c r="U245" s="1394"/>
      <c r="V245" s="1394"/>
      <c r="W245" s="1394"/>
      <c r="X245" s="1394"/>
      <c r="Y245" s="1394"/>
      <c r="Z245" s="1394"/>
      <c r="AA245" s="1394"/>
      <c r="AB245" s="1394"/>
    </row>
    <row r="246">
      <c r="A246" s="824"/>
      <c r="B246" s="824"/>
      <c r="C246" s="824"/>
      <c r="D246" s="824"/>
      <c r="E246" s="824"/>
      <c r="F246" s="824"/>
      <c r="G246" s="1394"/>
      <c r="H246" s="824"/>
      <c r="I246" s="1394"/>
      <c r="J246" s="824"/>
      <c r="K246" s="1394"/>
      <c r="L246" s="1394"/>
      <c r="M246" s="1394"/>
      <c r="N246" s="1394"/>
      <c r="O246" s="1394"/>
      <c r="P246" s="1394"/>
      <c r="Q246" s="1394"/>
      <c r="R246" s="1394"/>
      <c r="S246" s="1394"/>
      <c r="T246" s="1394"/>
      <c r="U246" s="1394"/>
      <c r="V246" s="1394"/>
      <c r="W246" s="1394"/>
      <c r="X246" s="1394"/>
      <c r="Y246" s="1394"/>
      <c r="Z246" s="1394"/>
      <c r="AA246" s="1394"/>
      <c r="AB246" s="1394"/>
    </row>
    <row r="247">
      <c r="A247" s="824"/>
      <c r="B247" s="824"/>
      <c r="C247" s="824"/>
      <c r="D247" s="824"/>
      <c r="E247" s="824"/>
      <c r="F247" s="824"/>
      <c r="G247" s="1394"/>
      <c r="H247" s="824"/>
      <c r="I247" s="1394"/>
      <c r="J247" s="824"/>
      <c r="K247" s="1394"/>
      <c r="L247" s="1394"/>
      <c r="M247" s="1394"/>
      <c r="N247" s="1394"/>
      <c r="O247" s="1394"/>
      <c r="P247" s="1394"/>
      <c r="Q247" s="1394"/>
      <c r="R247" s="1394"/>
      <c r="S247" s="1394"/>
      <c r="T247" s="1394"/>
      <c r="U247" s="1394"/>
      <c r="V247" s="1394"/>
      <c r="W247" s="1394"/>
      <c r="X247" s="1394"/>
      <c r="Y247" s="1394"/>
      <c r="Z247" s="1394"/>
      <c r="AA247" s="1394"/>
      <c r="AB247" s="1394"/>
    </row>
    <row r="248">
      <c r="A248" s="824"/>
      <c r="B248" s="824"/>
      <c r="C248" s="824"/>
      <c r="D248" s="824"/>
      <c r="E248" s="824"/>
      <c r="F248" s="824"/>
      <c r="G248" s="1394"/>
      <c r="H248" s="824"/>
      <c r="I248" s="1394"/>
      <c r="J248" s="824"/>
      <c r="K248" s="1394"/>
      <c r="L248" s="1394"/>
      <c r="M248" s="1394"/>
      <c r="N248" s="1394"/>
      <c r="O248" s="1394"/>
      <c r="P248" s="1394"/>
      <c r="Q248" s="1394"/>
      <c r="R248" s="1394"/>
      <c r="S248" s="1394"/>
      <c r="T248" s="1394"/>
      <c r="U248" s="1394"/>
      <c r="V248" s="1394"/>
      <c r="W248" s="1394"/>
      <c r="X248" s="1394"/>
      <c r="Y248" s="1394"/>
      <c r="Z248" s="1394"/>
      <c r="AA248" s="1394"/>
      <c r="AB248" s="1394"/>
    </row>
    <row r="249">
      <c r="A249" s="824"/>
      <c r="B249" s="824"/>
      <c r="C249" s="824"/>
      <c r="D249" s="824"/>
      <c r="E249" s="824"/>
      <c r="F249" s="824"/>
      <c r="G249" s="1394"/>
      <c r="H249" s="824"/>
      <c r="I249" s="1394"/>
      <c r="J249" s="824"/>
      <c r="K249" s="1394"/>
      <c r="L249" s="1394"/>
      <c r="M249" s="1394"/>
      <c r="N249" s="1394"/>
      <c r="O249" s="1394"/>
      <c r="P249" s="1394"/>
      <c r="Q249" s="1394"/>
      <c r="R249" s="1394"/>
      <c r="S249" s="1394"/>
      <c r="T249" s="1394"/>
      <c r="U249" s="1394"/>
      <c r="V249" s="1394"/>
      <c r="W249" s="1394"/>
      <c r="X249" s="1394"/>
      <c r="Y249" s="1394"/>
      <c r="Z249" s="1394"/>
      <c r="AA249" s="1394"/>
      <c r="AB249" s="1394"/>
    </row>
    <row r="250">
      <c r="A250" s="824"/>
      <c r="B250" s="824"/>
      <c r="C250" s="824"/>
      <c r="D250" s="824"/>
      <c r="E250" s="824"/>
      <c r="F250" s="824"/>
      <c r="G250" s="1394"/>
      <c r="H250" s="824"/>
      <c r="I250" s="1394"/>
      <c r="J250" s="824"/>
      <c r="K250" s="1394"/>
      <c r="L250" s="1394"/>
      <c r="M250" s="1394"/>
      <c r="N250" s="1394"/>
      <c r="O250" s="1394"/>
      <c r="P250" s="1394"/>
      <c r="Q250" s="1394"/>
      <c r="R250" s="1394"/>
      <c r="S250" s="1394"/>
      <c r="T250" s="1394"/>
      <c r="U250" s="1394"/>
      <c r="V250" s="1394"/>
      <c r="W250" s="1394"/>
      <c r="X250" s="1394"/>
      <c r="Y250" s="1394"/>
      <c r="Z250" s="1394"/>
      <c r="AA250" s="1394"/>
      <c r="AB250" s="1394"/>
    </row>
    <row r="251">
      <c r="A251" s="824"/>
      <c r="B251" s="824"/>
      <c r="C251" s="824"/>
      <c r="D251" s="824"/>
      <c r="E251" s="824"/>
      <c r="F251" s="824"/>
      <c r="G251" s="1394"/>
      <c r="H251" s="824"/>
      <c r="I251" s="1394"/>
      <c r="J251" s="824"/>
      <c r="K251" s="1394"/>
      <c r="L251" s="1394"/>
      <c r="M251" s="1394"/>
      <c r="N251" s="1394"/>
      <c r="O251" s="1394"/>
      <c r="P251" s="1394"/>
      <c r="Q251" s="1394"/>
      <c r="R251" s="1394"/>
      <c r="S251" s="1394"/>
      <c r="T251" s="1394"/>
      <c r="U251" s="1394"/>
      <c r="V251" s="1394"/>
      <c r="W251" s="1394"/>
      <c r="X251" s="1394"/>
      <c r="Y251" s="1394"/>
      <c r="Z251" s="1394"/>
      <c r="AA251" s="1394"/>
      <c r="AB251" s="1394"/>
    </row>
    <row r="252">
      <c r="A252" s="824"/>
      <c r="B252" s="824"/>
      <c r="C252" s="824"/>
      <c r="D252" s="824"/>
      <c r="E252" s="824"/>
      <c r="F252" s="824"/>
      <c r="G252" s="1394"/>
      <c r="H252" s="824"/>
      <c r="I252" s="1394"/>
      <c r="J252" s="824"/>
      <c r="K252" s="1394"/>
      <c r="L252" s="1394"/>
      <c r="M252" s="1394"/>
      <c r="N252" s="1394"/>
      <c r="O252" s="1394"/>
      <c r="P252" s="1394"/>
      <c r="Q252" s="1394"/>
      <c r="R252" s="1394"/>
      <c r="S252" s="1394"/>
      <c r="T252" s="1394"/>
      <c r="U252" s="1394"/>
      <c r="V252" s="1394"/>
      <c r="W252" s="1394"/>
      <c r="X252" s="1394"/>
      <c r="Y252" s="1394"/>
      <c r="Z252" s="1394"/>
      <c r="AA252" s="1394"/>
      <c r="AB252" s="1394"/>
    </row>
    <row r="253">
      <c r="A253" s="824"/>
      <c r="B253" s="824"/>
      <c r="C253" s="824"/>
      <c r="D253" s="824"/>
      <c r="E253" s="824"/>
      <c r="F253" s="824"/>
      <c r="G253" s="1394"/>
      <c r="H253" s="824"/>
      <c r="I253" s="1394"/>
      <c r="J253" s="824"/>
      <c r="K253" s="1394"/>
      <c r="L253" s="1394"/>
      <c r="M253" s="1394"/>
      <c r="N253" s="1394"/>
      <c r="O253" s="1394"/>
      <c r="P253" s="1394"/>
      <c r="Q253" s="1394"/>
      <c r="R253" s="1394"/>
      <c r="S253" s="1394"/>
      <c r="T253" s="1394"/>
      <c r="U253" s="1394"/>
      <c r="V253" s="1394"/>
      <c r="W253" s="1394"/>
      <c r="X253" s="1394"/>
      <c r="Y253" s="1394"/>
      <c r="Z253" s="1394"/>
      <c r="AA253" s="1394"/>
      <c r="AB253" s="1394"/>
    </row>
    <row r="254">
      <c r="A254" s="824"/>
      <c r="B254" s="824"/>
      <c r="C254" s="824"/>
      <c r="D254" s="824"/>
      <c r="E254" s="824"/>
      <c r="F254" s="824"/>
      <c r="G254" s="1394"/>
      <c r="H254" s="824"/>
      <c r="I254" s="1394"/>
      <c r="J254" s="824"/>
      <c r="K254" s="1394"/>
      <c r="L254" s="1394"/>
      <c r="M254" s="1394"/>
      <c r="N254" s="1394"/>
      <c r="O254" s="1394"/>
      <c r="P254" s="1394"/>
      <c r="Q254" s="1394"/>
      <c r="R254" s="1394"/>
      <c r="S254" s="1394"/>
      <c r="T254" s="1394"/>
      <c r="U254" s="1394"/>
      <c r="V254" s="1394"/>
      <c r="W254" s="1394"/>
      <c r="X254" s="1394"/>
      <c r="Y254" s="1394"/>
      <c r="Z254" s="1394"/>
      <c r="AA254" s="1394"/>
      <c r="AB254" s="1394"/>
    </row>
    <row r="255">
      <c r="A255" s="824"/>
      <c r="B255" s="824"/>
      <c r="C255" s="824"/>
      <c r="D255" s="824"/>
      <c r="E255" s="824"/>
      <c r="F255" s="824"/>
      <c r="G255" s="1394"/>
      <c r="H255" s="824"/>
      <c r="I255" s="1394"/>
      <c r="J255" s="824"/>
      <c r="K255" s="1394"/>
      <c r="L255" s="1394"/>
      <c r="M255" s="1394"/>
      <c r="N255" s="1394"/>
      <c r="O255" s="1394"/>
      <c r="P255" s="1394"/>
      <c r="Q255" s="1394"/>
      <c r="R255" s="1394"/>
      <c r="S255" s="1394"/>
      <c r="T255" s="1394"/>
      <c r="U255" s="1394"/>
      <c r="V255" s="1394"/>
      <c r="W255" s="1394"/>
      <c r="X255" s="1394"/>
      <c r="Y255" s="1394"/>
      <c r="Z255" s="1394"/>
      <c r="AA255" s="1394"/>
      <c r="AB255" s="1394"/>
    </row>
    <row r="256">
      <c r="A256" s="824"/>
      <c r="B256" s="824"/>
      <c r="C256" s="824"/>
      <c r="D256" s="824"/>
      <c r="E256" s="824"/>
      <c r="F256" s="824"/>
      <c r="G256" s="1394"/>
      <c r="H256" s="824"/>
      <c r="I256" s="1394"/>
      <c r="J256" s="824"/>
      <c r="K256" s="1394"/>
      <c r="L256" s="1394"/>
      <c r="M256" s="1394"/>
      <c r="N256" s="1394"/>
      <c r="O256" s="1394"/>
      <c r="P256" s="1394"/>
      <c r="Q256" s="1394"/>
      <c r="R256" s="1394"/>
      <c r="S256" s="1394"/>
      <c r="T256" s="1394"/>
      <c r="U256" s="1394"/>
      <c r="V256" s="1394"/>
      <c r="W256" s="1394"/>
      <c r="X256" s="1394"/>
      <c r="Y256" s="1394"/>
      <c r="Z256" s="1394"/>
      <c r="AA256" s="1394"/>
      <c r="AB256" s="1394"/>
    </row>
    <row r="257">
      <c r="A257" s="824"/>
      <c r="B257" s="824"/>
      <c r="C257" s="824"/>
      <c r="D257" s="824"/>
      <c r="E257" s="824"/>
      <c r="F257" s="824"/>
      <c r="G257" s="1394"/>
      <c r="H257" s="824"/>
      <c r="I257" s="1394"/>
      <c r="J257" s="824"/>
      <c r="K257" s="1394"/>
      <c r="L257" s="1394"/>
      <c r="M257" s="1394"/>
      <c r="N257" s="1394"/>
      <c r="O257" s="1394"/>
      <c r="P257" s="1394"/>
      <c r="Q257" s="1394"/>
      <c r="R257" s="1394"/>
      <c r="S257" s="1394"/>
      <c r="T257" s="1394"/>
      <c r="U257" s="1394"/>
      <c r="V257" s="1394"/>
      <c r="W257" s="1394"/>
      <c r="X257" s="1394"/>
      <c r="Y257" s="1394"/>
      <c r="Z257" s="1394"/>
      <c r="AA257" s="1394"/>
      <c r="AB257" s="1394"/>
    </row>
    <row r="258">
      <c r="A258" s="824"/>
      <c r="B258" s="824"/>
      <c r="C258" s="824"/>
      <c r="D258" s="824"/>
      <c r="E258" s="824"/>
      <c r="F258" s="824"/>
      <c r="G258" s="1394"/>
      <c r="H258" s="824"/>
      <c r="I258" s="1394"/>
      <c r="J258" s="824"/>
      <c r="K258" s="1394"/>
      <c r="L258" s="1394"/>
      <c r="M258" s="1394"/>
      <c r="N258" s="1394"/>
      <c r="O258" s="1394"/>
      <c r="P258" s="1394"/>
      <c r="Q258" s="1394"/>
      <c r="R258" s="1394"/>
      <c r="S258" s="1394"/>
      <c r="T258" s="1394"/>
      <c r="U258" s="1394"/>
      <c r="V258" s="1394"/>
      <c r="W258" s="1394"/>
      <c r="X258" s="1394"/>
      <c r="Y258" s="1394"/>
      <c r="Z258" s="1394"/>
      <c r="AA258" s="1394"/>
      <c r="AB258" s="1394"/>
    </row>
    <row r="259">
      <c r="A259" s="824"/>
      <c r="B259" s="824"/>
      <c r="C259" s="824"/>
      <c r="D259" s="824"/>
      <c r="E259" s="824"/>
      <c r="F259" s="824"/>
      <c r="G259" s="1394"/>
      <c r="H259" s="824"/>
      <c r="I259" s="1394"/>
      <c r="J259" s="824"/>
      <c r="K259" s="1394"/>
      <c r="L259" s="1394"/>
      <c r="M259" s="1394"/>
      <c r="N259" s="1394"/>
      <c r="O259" s="1394"/>
      <c r="P259" s="1394"/>
      <c r="Q259" s="1394"/>
      <c r="R259" s="1394"/>
      <c r="S259" s="1394"/>
      <c r="T259" s="1394"/>
      <c r="U259" s="1394"/>
      <c r="V259" s="1394"/>
      <c r="W259" s="1394"/>
      <c r="X259" s="1394"/>
      <c r="Y259" s="1394"/>
      <c r="Z259" s="1394"/>
      <c r="AA259" s="1394"/>
      <c r="AB259" s="1394"/>
    </row>
    <row r="260">
      <c r="A260" s="824"/>
      <c r="B260" s="824"/>
      <c r="C260" s="824"/>
      <c r="D260" s="824"/>
      <c r="E260" s="824"/>
      <c r="F260" s="824"/>
      <c r="G260" s="1394"/>
      <c r="H260" s="824"/>
      <c r="I260" s="1394"/>
      <c r="J260" s="824"/>
      <c r="K260" s="1394"/>
      <c r="L260" s="1394"/>
      <c r="M260" s="1394"/>
      <c r="N260" s="1394"/>
      <c r="O260" s="1394"/>
      <c r="P260" s="1394"/>
      <c r="Q260" s="1394"/>
      <c r="R260" s="1394"/>
      <c r="S260" s="1394"/>
      <c r="T260" s="1394"/>
      <c r="U260" s="1394"/>
      <c r="V260" s="1394"/>
      <c r="W260" s="1394"/>
      <c r="X260" s="1394"/>
      <c r="Y260" s="1394"/>
      <c r="Z260" s="1394"/>
      <c r="AA260" s="1394"/>
      <c r="AB260" s="1394"/>
    </row>
    <row r="261">
      <c r="A261" s="824"/>
      <c r="B261" s="824"/>
      <c r="C261" s="824"/>
      <c r="D261" s="824"/>
      <c r="E261" s="824"/>
      <c r="F261" s="824"/>
      <c r="G261" s="1394"/>
      <c r="H261" s="824"/>
      <c r="I261" s="1394"/>
      <c r="J261" s="824"/>
      <c r="K261" s="1394"/>
      <c r="L261" s="1394"/>
      <c r="M261" s="1394"/>
      <c r="N261" s="1394"/>
      <c r="O261" s="1394"/>
      <c r="P261" s="1394"/>
      <c r="Q261" s="1394"/>
      <c r="R261" s="1394"/>
      <c r="S261" s="1394"/>
      <c r="T261" s="1394"/>
      <c r="U261" s="1394"/>
      <c r="V261" s="1394"/>
      <c r="W261" s="1394"/>
      <c r="X261" s="1394"/>
      <c r="Y261" s="1394"/>
      <c r="Z261" s="1394"/>
      <c r="AA261" s="1394"/>
      <c r="AB261" s="1394"/>
    </row>
    <row r="262">
      <c r="A262" s="824"/>
      <c r="B262" s="824"/>
      <c r="C262" s="824"/>
      <c r="D262" s="824"/>
      <c r="E262" s="824"/>
      <c r="F262" s="824"/>
      <c r="G262" s="1394"/>
      <c r="H262" s="824"/>
      <c r="I262" s="1394"/>
      <c r="J262" s="824"/>
      <c r="K262" s="1394"/>
      <c r="L262" s="1394"/>
      <c r="M262" s="1394"/>
      <c r="N262" s="1394"/>
      <c r="O262" s="1394"/>
      <c r="P262" s="1394"/>
      <c r="Q262" s="1394"/>
      <c r="R262" s="1394"/>
      <c r="S262" s="1394"/>
      <c r="T262" s="1394"/>
      <c r="U262" s="1394"/>
      <c r="V262" s="1394"/>
      <c r="W262" s="1394"/>
      <c r="X262" s="1394"/>
      <c r="Y262" s="1394"/>
      <c r="Z262" s="1394"/>
      <c r="AA262" s="1394"/>
      <c r="AB262" s="1394"/>
    </row>
    <row r="263">
      <c r="A263" s="824"/>
      <c r="B263" s="824"/>
      <c r="C263" s="824"/>
      <c r="D263" s="824"/>
      <c r="E263" s="824"/>
      <c r="F263" s="824"/>
      <c r="G263" s="1394"/>
      <c r="H263" s="824"/>
      <c r="I263" s="1394"/>
      <c r="J263" s="824"/>
      <c r="K263" s="1394"/>
      <c r="L263" s="1394"/>
      <c r="M263" s="1394"/>
      <c r="N263" s="1394"/>
      <c r="O263" s="1394"/>
      <c r="P263" s="1394"/>
      <c r="Q263" s="1394"/>
      <c r="R263" s="1394"/>
      <c r="S263" s="1394"/>
      <c r="T263" s="1394"/>
      <c r="U263" s="1394"/>
      <c r="V263" s="1394"/>
      <c r="W263" s="1394"/>
      <c r="X263" s="1394"/>
      <c r="Y263" s="1394"/>
      <c r="Z263" s="1394"/>
      <c r="AA263" s="1394"/>
      <c r="AB263" s="1394"/>
    </row>
    <row r="264">
      <c r="A264" s="824"/>
      <c r="B264" s="824"/>
      <c r="C264" s="824"/>
      <c r="D264" s="824"/>
      <c r="E264" s="824"/>
      <c r="F264" s="824"/>
      <c r="G264" s="1394"/>
      <c r="H264" s="824"/>
      <c r="I264" s="1394"/>
      <c r="J264" s="824"/>
      <c r="K264" s="1394"/>
      <c r="L264" s="1394"/>
      <c r="M264" s="1394"/>
      <c r="N264" s="1394"/>
      <c r="O264" s="1394"/>
      <c r="P264" s="1394"/>
      <c r="Q264" s="1394"/>
      <c r="R264" s="1394"/>
      <c r="S264" s="1394"/>
      <c r="T264" s="1394"/>
      <c r="U264" s="1394"/>
      <c r="V264" s="1394"/>
      <c r="W264" s="1394"/>
      <c r="X264" s="1394"/>
      <c r="Y264" s="1394"/>
      <c r="Z264" s="1394"/>
      <c r="AA264" s="1394"/>
      <c r="AB264" s="1394"/>
    </row>
    <row r="265">
      <c r="A265" s="824"/>
      <c r="B265" s="824"/>
      <c r="C265" s="824"/>
      <c r="D265" s="824"/>
      <c r="E265" s="824"/>
      <c r="F265" s="824"/>
      <c r="G265" s="1394"/>
      <c r="H265" s="824"/>
      <c r="I265" s="1394"/>
      <c r="J265" s="824"/>
      <c r="K265" s="1394"/>
      <c r="L265" s="1394"/>
      <c r="M265" s="1394"/>
      <c r="N265" s="1394"/>
      <c r="O265" s="1394"/>
      <c r="P265" s="1394"/>
      <c r="Q265" s="1394"/>
      <c r="R265" s="1394"/>
      <c r="S265" s="1394"/>
      <c r="T265" s="1394"/>
      <c r="U265" s="1394"/>
      <c r="V265" s="1394"/>
      <c r="W265" s="1394"/>
      <c r="X265" s="1394"/>
      <c r="Y265" s="1394"/>
      <c r="Z265" s="1394"/>
      <c r="AA265" s="1394"/>
      <c r="AB265" s="1394"/>
    </row>
    <row r="266">
      <c r="A266" s="824"/>
      <c r="B266" s="824"/>
      <c r="C266" s="824"/>
      <c r="D266" s="824"/>
      <c r="E266" s="824"/>
      <c r="F266" s="824"/>
      <c r="G266" s="1394"/>
      <c r="H266" s="824"/>
      <c r="I266" s="1394"/>
      <c r="J266" s="824"/>
      <c r="K266" s="1394"/>
      <c r="L266" s="1394"/>
      <c r="M266" s="1394"/>
      <c r="N266" s="1394"/>
      <c r="O266" s="1394"/>
      <c r="P266" s="1394"/>
      <c r="Q266" s="1394"/>
      <c r="R266" s="1394"/>
      <c r="S266" s="1394"/>
      <c r="T266" s="1394"/>
      <c r="U266" s="1394"/>
      <c r="V266" s="1394"/>
      <c r="W266" s="1394"/>
      <c r="X266" s="1394"/>
      <c r="Y266" s="1394"/>
      <c r="Z266" s="1394"/>
      <c r="AA266" s="1394"/>
      <c r="AB266" s="1394"/>
    </row>
    <row r="267">
      <c r="A267" s="824"/>
      <c r="B267" s="824"/>
      <c r="C267" s="824"/>
      <c r="D267" s="824"/>
      <c r="E267" s="824"/>
      <c r="F267" s="824"/>
      <c r="G267" s="1394"/>
      <c r="H267" s="824"/>
      <c r="I267" s="1394"/>
      <c r="J267" s="824"/>
      <c r="K267" s="1394"/>
      <c r="L267" s="1394"/>
      <c r="M267" s="1394"/>
      <c r="N267" s="1394"/>
      <c r="O267" s="1394"/>
      <c r="P267" s="1394"/>
      <c r="Q267" s="1394"/>
      <c r="R267" s="1394"/>
      <c r="S267" s="1394"/>
      <c r="T267" s="1394"/>
      <c r="U267" s="1394"/>
      <c r="V267" s="1394"/>
      <c r="W267" s="1394"/>
      <c r="X267" s="1394"/>
      <c r="Y267" s="1394"/>
      <c r="Z267" s="1394"/>
      <c r="AA267" s="1394"/>
      <c r="AB267" s="1394"/>
    </row>
    <row r="268">
      <c r="A268" s="824"/>
      <c r="B268" s="824"/>
      <c r="C268" s="824"/>
      <c r="D268" s="824"/>
      <c r="E268" s="824"/>
      <c r="F268" s="824"/>
      <c r="G268" s="1394"/>
      <c r="H268" s="824"/>
      <c r="I268" s="1394"/>
      <c r="J268" s="824"/>
      <c r="K268" s="1394"/>
      <c r="L268" s="1394"/>
      <c r="M268" s="1394"/>
      <c r="N268" s="1394"/>
      <c r="O268" s="1394"/>
      <c r="P268" s="1394"/>
      <c r="Q268" s="1394"/>
      <c r="R268" s="1394"/>
      <c r="S268" s="1394"/>
      <c r="T268" s="1394"/>
      <c r="U268" s="1394"/>
      <c r="V268" s="1394"/>
      <c r="W268" s="1394"/>
      <c r="X268" s="1394"/>
      <c r="Y268" s="1394"/>
      <c r="Z268" s="1394"/>
      <c r="AA268" s="1394"/>
      <c r="AB268" s="1394"/>
    </row>
    <row r="269">
      <c r="A269" s="824"/>
      <c r="B269" s="824"/>
      <c r="C269" s="824"/>
      <c r="D269" s="824"/>
      <c r="E269" s="824"/>
      <c r="F269" s="824"/>
      <c r="G269" s="1394"/>
      <c r="H269" s="824"/>
      <c r="I269" s="1394"/>
      <c r="J269" s="824"/>
      <c r="K269" s="1394"/>
      <c r="L269" s="1394"/>
      <c r="M269" s="1394"/>
      <c r="N269" s="1394"/>
      <c r="O269" s="1394"/>
      <c r="P269" s="1394"/>
      <c r="Q269" s="1394"/>
      <c r="R269" s="1394"/>
      <c r="S269" s="1394"/>
      <c r="T269" s="1394"/>
      <c r="U269" s="1394"/>
      <c r="V269" s="1394"/>
      <c r="W269" s="1394"/>
      <c r="X269" s="1394"/>
      <c r="Y269" s="1394"/>
      <c r="Z269" s="1394"/>
      <c r="AA269" s="1394"/>
      <c r="AB269" s="1394"/>
    </row>
    <row r="270">
      <c r="A270" s="824"/>
      <c r="B270" s="824"/>
      <c r="C270" s="824"/>
      <c r="D270" s="824"/>
      <c r="E270" s="824"/>
      <c r="F270" s="824"/>
      <c r="G270" s="1394"/>
      <c r="H270" s="824"/>
      <c r="I270" s="1394"/>
      <c r="J270" s="824"/>
      <c r="K270" s="1394"/>
      <c r="L270" s="1394"/>
      <c r="M270" s="1394"/>
      <c r="N270" s="1394"/>
      <c r="O270" s="1394"/>
      <c r="P270" s="1394"/>
      <c r="Q270" s="1394"/>
      <c r="R270" s="1394"/>
      <c r="S270" s="1394"/>
      <c r="T270" s="1394"/>
      <c r="U270" s="1394"/>
      <c r="V270" s="1394"/>
      <c r="W270" s="1394"/>
      <c r="X270" s="1394"/>
      <c r="Y270" s="1394"/>
      <c r="Z270" s="1394"/>
      <c r="AA270" s="1394"/>
      <c r="AB270" s="1394"/>
    </row>
    <row r="271">
      <c r="A271" s="824"/>
      <c r="B271" s="824"/>
      <c r="C271" s="824"/>
      <c r="D271" s="824"/>
      <c r="E271" s="824"/>
      <c r="F271" s="824"/>
      <c r="G271" s="1394"/>
      <c r="H271" s="824"/>
      <c r="I271" s="1394"/>
      <c r="J271" s="824"/>
      <c r="K271" s="1394"/>
      <c r="L271" s="1394"/>
      <c r="M271" s="1394"/>
      <c r="N271" s="1394"/>
      <c r="O271" s="1394"/>
      <c r="P271" s="1394"/>
      <c r="Q271" s="1394"/>
      <c r="R271" s="1394"/>
      <c r="S271" s="1394"/>
      <c r="T271" s="1394"/>
      <c r="U271" s="1394"/>
      <c r="V271" s="1394"/>
      <c r="W271" s="1394"/>
      <c r="X271" s="1394"/>
      <c r="Y271" s="1394"/>
      <c r="Z271" s="1394"/>
      <c r="AA271" s="1394"/>
      <c r="AB271" s="1394"/>
    </row>
    <row r="272">
      <c r="A272" s="824"/>
      <c r="B272" s="824"/>
      <c r="C272" s="824"/>
      <c r="D272" s="824"/>
      <c r="E272" s="824"/>
      <c r="F272" s="824"/>
      <c r="G272" s="1394"/>
      <c r="H272" s="824"/>
      <c r="I272" s="1394"/>
      <c r="J272" s="824"/>
      <c r="K272" s="1394"/>
      <c r="L272" s="1394"/>
      <c r="M272" s="1394"/>
      <c r="N272" s="1394"/>
      <c r="O272" s="1394"/>
      <c r="P272" s="1394"/>
      <c r="Q272" s="1394"/>
      <c r="R272" s="1394"/>
      <c r="S272" s="1394"/>
      <c r="T272" s="1394"/>
      <c r="U272" s="1394"/>
      <c r="V272" s="1394"/>
      <c r="W272" s="1394"/>
      <c r="X272" s="1394"/>
      <c r="Y272" s="1394"/>
      <c r="Z272" s="1394"/>
      <c r="AA272" s="1394"/>
      <c r="AB272" s="1394"/>
    </row>
    <row r="273">
      <c r="A273" s="824"/>
      <c r="B273" s="824"/>
      <c r="C273" s="824"/>
      <c r="D273" s="824"/>
      <c r="E273" s="824"/>
      <c r="F273" s="824"/>
      <c r="G273" s="1394"/>
      <c r="H273" s="824"/>
      <c r="I273" s="1394"/>
      <c r="J273" s="824"/>
      <c r="K273" s="1394"/>
      <c r="L273" s="1394"/>
      <c r="M273" s="1394"/>
      <c r="N273" s="1394"/>
      <c r="O273" s="1394"/>
      <c r="P273" s="1394"/>
      <c r="Q273" s="1394"/>
      <c r="R273" s="1394"/>
      <c r="S273" s="1394"/>
      <c r="T273" s="1394"/>
      <c r="U273" s="1394"/>
      <c r="V273" s="1394"/>
      <c r="W273" s="1394"/>
      <c r="X273" s="1394"/>
      <c r="Y273" s="1394"/>
      <c r="Z273" s="1394"/>
      <c r="AA273" s="1394"/>
      <c r="AB273" s="1394"/>
    </row>
    <row r="274">
      <c r="A274" s="824"/>
      <c r="B274" s="824"/>
      <c r="C274" s="824"/>
      <c r="D274" s="824"/>
      <c r="E274" s="824"/>
      <c r="F274" s="824"/>
      <c r="G274" s="1394"/>
      <c r="H274" s="824"/>
      <c r="I274" s="1394"/>
      <c r="J274" s="824"/>
      <c r="K274" s="1394"/>
      <c r="L274" s="1394"/>
      <c r="M274" s="1394"/>
      <c r="N274" s="1394"/>
      <c r="O274" s="1394"/>
      <c r="P274" s="1394"/>
      <c r="Q274" s="1394"/>
      <c r="R274" s="1394"/>
      <c r="S274" s="1394"/>
      <c r="T274" s="1394"/>
      <c r="U274" s="1394"/>
      <c r="V274" s="1394"/>
      <c r="W274" s="1394"/>
      <c r="X274" s="1394"/>
      <c r="Y274" s="1394"/>
      <c r="Z274" s="1394"/>
      <c r="AA274" s="1394"/>
      <c r="AB274" s="1394"/>
    </row>
    <row r="275">
      <c r="A275" s="824"/>
      <c r="B275" s="824"/>
      <c r="C275" s="824"/>
      <c r="D275" s="824"/>
      <c r="E275" s="824"/>
      <c r="F275" s="824"/>
      <c r="G275" s="1394"/>
      <c r="H275" s="824"/>
      <c r="I275" s="1394"/>
      <c r="J275" s="824"/>
      <c r="K275" s="1394"/>
      <c r="L275" s="1394"/>
      <c r="M275" s="1394"/>
      <c r="N275" s="1394"/>
      <c r="O275" s="1394"/>
      <c r="P275" s="1394"/>
      <c r="Q275" s="1394"/>
      <c r="R275" s="1394"/>
      <c r="S275" s="1394"/>
      <c r="T275" s="1394"/>
      <c r="U275" s="1394"/>
      <c r="V275" s="1394"/>
      <c r="W275" s="1394"/>
      <c r="X275" s="1394"/>
      <c r="Y275" s="1394"/>
      <c r="Z275" s="1394"/>
      <c r="AA275" s="1394"/>
      <c r="AB275" s="1394"/>
    </row>
    <row r="276">
      <c r="A276" s="824"/>
      <c r="B276" s="824"/>
      <c r="C276" s="824"/>
      <c r="D276" s="824"/>
      <c r="E276" s="824"/>
      <c r="F276" s="824"/>
      <c r="G276" s="1394"/>
      <c r="H276" s="824"/>
      <c r="I276" s="1394"/>
      <c r="J276" s="824"/>
      <c r="K276" s="1394"/>
      <c r="L276" s="1394"/>
      <c r="M276" s="1394"/>
      <c r="N276" s="1394"/>
      <c r="O276" s="1394"/>
      <c r="P276" s="1394"/>
      <c r="Q276" s="1394"/>
      <c r="R276" s="1394"/>
      <c r="S276" s="1394"/>
      <c r="T276" s="1394"/>
      <c r="U276" s="1394"/>
      <c r="V276" s="1394"/>
      <c r="W276" s="1394"/>
      <c r="X276" s="1394"/>
      <c r="Y276" s="1394"/>
      <c r="Z276" s="1394"/>
      <c r="AA276" s="1394"/>
      <c r="AB276" s="1394"/>
    </row>
    <row r="277">
      <c r="A277" s="824"/>
      <c r="B277" s="824"/>
      <c r="C277" s="824"/>
      <c r="D277" s="824"/>
      <c r="E277" s="824"/>
      <c r="F277" s="824"/>
      <c r="G277" s="1394"/>
      <c r="H277" s="824"/>
      <c r="I277" s="1394"/>
      <c r="J277" s="824"/>
      <c r="K277" s="1394"/>
      <c r="L277" s="1394"/>
      <c r="M277" s="1394"/>
      <c r="N277" s="1394"/>
      <c r="O277" s="1394"/>
      <c r="P277" s="1394"/>
      <c r="Q277" s="1394"/>
      <c r="R277" s="1394"/>
      <c r="S277" s="1394"/>
      <c r="T277" s="1394"/>
      <c r="U277" s="1394"/>
      <c r="V277" s="1394"/>
      <c r="W277" s="1394"/>
      <c r="X277" s="1394"/>
      <c r="Y277" s="1394"/>
      <c r="Z277" s="1394"/>
      <c r="AA277" s="1394"/>
      <c r="AB277" s="1394"/>
    </row>
    <row r="278">
      <c r="A278" s="824"/>
      <c r="B278" s="824"/>
      <c r="C278" s="824"/>
      <c r="D278" s="824"/>
      <c r="E278" s="824"/>
      <c r="F278" s="824"/>
      <c r="G278" s="1394"/>
      <c r="H278" s="824"/>
      <c r="I278" s="1394"/>
      <c r="J278" s="824"/>
      <c r="K278" s="1394"/>
      <c r="L278" s="1394"/>
      <c r="M278" s="1394"/>
      <c r="N278" s="1394"/>
      <c r="O278" s="1394"/>
      <c r="P278" s="1394"/>
      <c r="Q278" s="1394"/>
      <c r="R278" s="1394"/>
      <c r="S278" s="1394"/>
      <c r="T278" s="1394"/>
      <c r="U278" s="1394"/>
      <c r="V278" s="1394"/>
      <c r="W278" s="1394"/>
      <c r="X278" s="1394"/>
      <c r="Y278" s="1394"/>
      <c r="Z278" s="1394"/>
      <c r="AA278" s="1394"/>
      <c r="AB278" s="1394"/>
    </row>
    <row r="279">
      <c r="A279" s="824"/>
      <c r="B279" s="824"/>
      <c r="C279" s="824"/>
      <c r="D279" s="824"/>
      <c r="E279" s="824"/>
      <c r="F279" s="824"/>
      <c r="G279" s="1394"/>
      <c r="H279" s="824"/>
      <c r="I279" s="1394"/>
      <c r="J279" s="824"/>
      <c r="K279" s="1394"/>
      <c r="L279" s="1394"/>
      <c r="M279" s="1394"/>
      <c r="N279" s="1394"/>
      <c r="O279" s="1394"/>
      <c r="P279" s="1394"/>
      <c r="Q279" s="1394"/>
      <c r="R279" s="1394"/>
      <c r="S279" s="1394"/>
      <c r="T279" s="1394"/>
      <c r="U279" s="1394"/>
      <c r="V279" s="1394"/>
      <c r="W279" s="1394"/>
      <c r="X279" s="1394"/>
      <c r="Y279" s="1394"/>
      <c r="Z279" s="1394"/>
      <c r="AA279" s="1394"/>
      <c r="AB279" s="1394"/>
    </row>
    <row r="280">
      <c r="A280" s="824"/>
      <c r="B280" s="824"/>
      <c r="C280" s="824"/>
      <c r="D280" s="824"/>
      <c r="E280" s="824"/>
      <c r="F280" s="824"/>
      <c r="G280" s="1394"/>
      <c r="H280" s="824"/>
      <c r="I280" s="1394"/>
      <c r="J280" s="824"/>
      <c r="K280" s="1394"/>
      <c r="L280" s="1394"/>
      <c r="M280" s="1394"/>
      <c r="N280" s="1394"/>
      <c r="O280" s="1394"/>
      <c r="P280" s="1394"/>
      <c r="Q280" s="1394"/>
      <c r="R280" s="1394"/>
      <c r="S280" s="1394"/>
      <c r="T280" s="1394"/>
      <c r="U280" s="1394"/>
      <c r="V280" s="1394"/>
      <c r="W280" s="1394"/>
      <c r="X280" s="1394"/>
      <c r="Y280" s="1394"/>
      <c r="Z280" s="1394"/>
      <c r="AA280" s="1394"/>
      <c r="AB280" s="1394"/>
    </row>
    <row r="281">
      <c r="A281" s="824"/>
      <c r="B281" s="824"/>
      <c r="C281" s="824"/>
      <c r="D281" s="824"/>
      <c r="E281" s="824"/>
      <c r="F281" s="824"/>
      <c r="G281" s="1394"/>
      <c r="H281" s="824"/>
      <c r="I281" s="1394"/>
      <c r="J281" s="824"/>
      <c r="K281" s="1394"/>
      <c r="L281" s="1394"/>
      <c r="M281" s="1394"/>
      <c r="N281" s="1394"/>
      <c r="O281" s="1394"/>
      <c r="P281" s="1394"/>
      <c r="Q281" s="1394"/>
      <c r="R281" s="1394"/>
      <c r="S281" s="1394"/>
      <c r="T281" s="1394"/>
      <c r="U281" s="1394"/>
      <c r="V281" s="1394"/>
      <c r="W281" s="1394"/>
      <c r="X281" s="1394"/>
      <c r="Y281" s="1394"/>
      <c r="Z281" s="1394"/>
      <c r="AA281" s="1394"/>
      <c r="AB281" s="1394"/>
    </row>
    <row r="282">
      <c r="A282" s="824"/>
      <c r="B282" s="824"/>
      <c r="C282" s="824"/>
      <c r="D282" s="824"/>
      <c r="E282" s="824"/>
      <c r="F282" s="824"/>
      <c r="G282" s="1394"/>
      <c r="H282" s="824"/>
      <c r="I282" s="1394"/>
      <c r="J282" s="824"/>
      <c r="K282" s="1394"/>
      <c r="L282" s="1394"/>
      <c r="M282" s="1394"/>
      <c r="N282" s="1394"/>
      <c r="O282" s="1394"/>
      <c r="P282" s="1394"/>
      <c r="Q282" s="1394"/>
      <c r="R282" s="1394"/>
      <c r="S282" s="1394"/>
      <c r="T282" s="1394"/>
      <c r="U282" s="1394"/>
      <c r="V282" s="1394"/>
      <c r="W282" s="1394"/>
      <c r="X282" s="1394"/>
      <c r="Y282" s="1394"/>
      <c r="Z282" s="1394"/>
      <c r="AA282" s="1394"/>
      <c r="AB282" s="1394"/>
    </row>
    <row r="283">
      <c r="A283" s="824"/>
      <c r="B283" s="824"/>
      <c r="C283" s="824"/>
      <c r="D283" s="824"/>
      <c r="E283" s="824"/>
      <c r="F283" s="824"/>
      <c r="G283" s="1394"/>
      <c r="H283" s="824"/>
      <c r="I283" s="1394"/>
      <c r="J283" s="824"/>
      <c r="K283" s="1394"/>
      <c r="L283" s="1394"/>
      <c r="M283" s="1394"/>
      <c r="N283" s="1394"/>
      <c r="O283" s="1394"/>
      <c r="P283" s="1394"/>
      <c r="Q283" s="1394"/>
      <c r="R283" s="1394"/>
      <c r="S283" s="1394"/>
      <c r="T283" s="1394"/>
      <c r="U283" s="1394"/>
      <c r="V283" s="1394"/>
      <c r="W283" s="1394"/>
      <c r="X283" s="1394"/>
      <c r="Y283" s="1394"/>
      <c r="Z283" s="1394"/>
      <c r="AA283" s="1394"/>
      <c r="AB283" s="1394"/>
    </row>
    <row r="284">
      <c r="A284" s="824"/>
      <c r="B284" s="824"/>
      <c r="C284" s="824"/>
      <c r="D284" s="824"/>
      <c r="E284" s="824"/>
      <c r="F284" s="824"/>
      <c r="G284" s="1394"/>
      <c r="H284" s="824"/>
      <c r="I284" s="1394"/>
      <c r="J284" s="824"/>
      <c r="K284" s="1394"/>
      <c r="L284" s="1394"/>
      <c r="M284" s="1394"/>
      <c r="N284" s="1394"/>
      <c r="O284" s="1394"/>
      <c r="P284" s="1394"/>
      <c r="Q284" s="1394"/>
      <c r="R284" s="1394"/>
      <c r="S284" s="1394"/>
      <c r="T284" s="1394"/>
      <c r="U284" s="1394"/>
      <c r="V284" s="1394"/>
      <c r="W284" s="1394"/>
      <c r="X284" s="1394"/>
      <c r="Y284" s="1394"/>
      <c r="Z284" s="1394"/>
      <c r="AA284" s="1394"/>
      <c r="AB284" s="1394"/>
    </row>
    <row r="285">
      <c r="A285" s="824"/>
      <c r="B285" s="824"/>
      <c r="C285" s="824"/>
      <c r="D285" s="824"/>
      <c r="E285" s="824"/>
      <c r="F285" s="824"/>
      <c r="G285" s="1394"/>
      <c r="H285" s="824"/>
      <c r="I285" s="1394"/>
      <c r="J285" s="824"/>
      <c r="K285" s="1394"/>
      <c r="L285" s="1394"/>
      <c r="M285" s="1394"/>
      <c r="N285" s="1394"/>
      <c r="O285" s="1394"/>
      <c r="P285" s="1394"/>
      <c r="Q285" s="1394"/>
      <c r="R285" s="1394"/>
      <c r="S285" s="1394"/>
      <c r="T285" s="1394"/>
      <c r="U285" s="1394"/>
      <c r="V285" s="1394"/>
      <c r="W285" s="1394"/>
      <c r="X285" s="1394"/>
      <c r="Y285" s="1394"/>
      <c r="Z285" s="1394"/>
      <c r="AA285" s="1394"/>
      <c r="AB285" s="1394"/>
    </row>
    <row r="286">
      <c r="A286" s="824"/>
      <c r="B286" s="824"/>
      <c r="C286" s="824"/>
      <c r="D286" s="824"/>
      <c r="E286" s="824"/>
      <c r="F286" s="824"/>
      <c r="G286" s="1394"/>
      <c r="H286" s="824"/>
      <c r="I286" s="1394"/>
      <c r="J286" s="824"/>
      <c r="K286" s="1394"/>
      <c r="L286" s="1394"/>
      <c r="M286" s="1394"/>
      <c r="N286" s="1394"/>
      <c r="O286" s="1394"/>
      <c r="P286" s="1394"/>
      <c r="Q286" s="1394"/>
      <c r="R286" s="1394"/>
      <c r="S286" s="1394"/>
      <c r="T286" s="1394"/>
      <c r="U286" s="1394"/>
      <c r="V286" s="1394"/>
      <c r="W286" s="1394"/>
      <c r="X286" s="1394"/>
      <c r="Y286" s="1394"/>
      <c r="Z286" s="1394"/>
      <c r="AA286" s="1394"/>
      <c r="AB286" s="1394"/>
    </row>
    <row r="287">
      <c r="A287" s="824"/>
      <c r="B287" s="824"/>
      <c r="C287" s="824"/>
      <c r="D287" s="824"/>
      <c r="E287" s="824"/>
      <c r="F287" s="824"/>
      <c r="G287" s="1394"/>
      <c r="H287" s="824"/>
      <c r="I287" s="1394"/>
      <c r="J287" s="824"/>
      <c r="K287" s="1394"/>
      <c r="L287" s="1394"/>
      <c r="M287" s="1394"/>
      <c r="N287" s="1394"/>
      <c r="O287" s="1394"/>
      <c r="P287" s="1394"/>
      <c r="Q287" s="1394"/>
      <c r="R287" s="1394"/>
      <c r="S287" s="1394"/>
      <c r="T287" s="1394"/>
      <c r="U287" s="1394"/>
      <c r="V287" s="1394"/>
      <c r="W287" s="1394"/>
      <c r="X287" s="1394"/>
      <c r="Y287" s="1394"/>
      <c r="Z287" s="1394"/>
      <c r="AA287" s="1394"/>
      <c r="AB287" s="1394"/>
    </row>
    <row r="288">
      <c r="A288" s="824"/>
      <c r="B288" s="824"/>
      <c r="C288" s="824"/>
      <c r="D288" s="824"/>
      <c r="E288" s="824"/>
      <c r="F288" s="824"/>
      <c r="G288" s="1394"/>
      <c r="H288" s="824"/>
      <c r="I288" s="1394"/>
      <c r="J288" s="824"/>
      <c r="K288" s="1394"/>
      <c r="L288" s="1394"/>
      <c r="M288" s="1394"/>
      <c r="N288" s="1394"/>
      <c r="O288" s="1394"/>
      <c r="P288" s="1394"/>
      <c r="Q288" s="1394"/>
      <c r="R288" s="1394"/>
      <c r="S288" s="1394"/>
      <c r="T288" s="1394"/>
      <c r="U288" s="1394"/>
      <c r="V288" s="1394"/>
      <c r="W288" s="1394"/>
      <c r="X288" s="1394"/>
      <c r="Y288" s="1394"/>
      <c r="Z288" s="1394"/>
      <c r="AA288" s="1394"/>
      <c r="AB288" s="1394"/>
    </row>
    <row r="289">
      <c r="A289" s="824"/>
      <c r="B289" s="824"/>
      <c r="C289" s="824"/>
      <c r="D289" s="824"/>
      <c r="E289" s="824"/>
      <c r="F289" s="824"/>
      <c r="G289" s="1394"/>
      <c r="H289" s="824"/>
      <c r="I289" s="1394"/>
      <c r="J289" s="824"/>
      <c r="K289" s="1394"/>
      <c r="L289" s="1394"/>
      <c r="M289" s="1394"/>
      <c r="N289" s="1394"/>
      <c r="O289" s="1394"/>
      <c r="P289" s="1394"/>
      <c r="Q289" s="1394"/>
      <c r="R289" s="1394"/>
      <c r="S289" s="1394"/>
      <c r="T289" s="1394"/>
      <c r="U289" s="1394"/>
      <c r="V289" s="1394"/>
      <c r="W289" s="1394"/>
      <c r="X289" s="1394"/>
      <c r="Y289" s="1394"/>
      <c r="Z289" s="1394"/>
      <c r="AA289" s="1394"/>
      <c r="AB289" s="1394"/>
    </row>
    <row r="290">
      <c r="A290" s="824"/>
      <c r="B290" s="824"/>
      <c r="C290" s="824"/>
      <c r="D290" s="824"/>
      <c r="E290" s="824"/>
      <c r="F290" s="824"/>
      <c r="G290" s="1394"/>
      <c r="H290" s="824"/>
      <c r="I290" s="1394"/>
      <c r="J290" s="824"/>
      <c r="K290" s="1394"/>
      <c r="L290" s="1394"/>
      <c r="M290" s="1394"/>
      <c r="N290" s="1394"/>
      <c r="O290" s="1394"/>
      <c r="P290" s="1394"/>
      <c r="Q290" s="1394"/>
      <c r="R290" s="1394"/>
      <c r="S290" s="1394"/>
      <c r="T290" s="1394"/>
      <c r="U290" s="1394"/>
      <c r="V290" s="1394"/>
      <c r="W290" s="1394"/>
      <c r="X290" s="1394"/>
      <c r="Y290" s="1394"/>
      <c r="Z290" s="1394"/>
      <c r="AA290" s="1394"/>
      <c r="AB290" s="1394"/>
    </row>
    <row r="291">
      <c r="A291" s="824"/>
      <c r="B291" s="824"/>
      <c r="C291" s="824"/>
      <c r="D291" s="824"/>
      <c r="E291" s="824"/>
      <c r="F291" s="824"/>
      <c r="G291" s="1394"/>
      <c r="H291" s="824"/>
      <c r="I291" s="1394"/>
      <c r="J291" s="824"/>
      <c r="K291" s="1394"/>
      <c r="L291" s="1394"/>
      <c r="M291" s="1394"/>
      <c r="N291" s="1394"/>
      <c r="O291" s="1394"/>
      <c r="P291" s="1394"/>
      <c r="Q291" s="1394"/>
      <c r="R291" s="1394"/>
      <c r="S291" s="1394"/>
      <c r="T291" s="1394"/>
      <c r="U291" s="1394"/>
      <c r="V291" s="1394"/>
      <c r="W291" s="1394"/>
      <c r="X291" s="1394"/>
      <c r="Y291" s="1394"/>
      <c r="Z291" s="1394"/>
      <c r="AA291" s="1394"/>
      <c r="AB291" s="1394"/>
    </row>
    <row r="292">
      <c r="A292" s="824"/>
      <c r="B292" s="824"/>
      <c r="C292" s="824"/>
      <c r="D292" s="824"/>
      <c r="E292" s="824"/>
      <c r="F292" s="824"/>
      <c r="G292" s="1394"/>
      <c r="H292" s="824"/>
      <c r="I292" s="1394"/>
      <c r="J292" s="824"/>
      <c r="K292" s="1394"/>
      <c r="L292" s="1394"/>
      <c r="M292" s="1394"/>
      <c r="N292" s="1394"/>
      <c r="O292" s="1394"/>
      <c r="P292" s="1394"/>
      <c r="Q292" s="1394"/>
      <c r="R292" s="1394"/>
      <c r="S292" s="1394"/>
      <c r="T292" s="1394"/>
      <c r="U292" s="1394"/>
      <c r="V292" s="1394"/>
      <c r="W292" s="1394"/>
      <c r="X292" s="1394"/>
      <c r="Y292" s="1394"/>
      <c r="Z292" s="1394"/>
      <c r="AA292" s="1394"/>
      <c r="AB292" s="1394"/>
    </row>
    <row r="293">
      <c r="A293" s="824"/>
      <c r="B293" s="824"/>
      <c r="C293" s="824"/>
      <c r="D293" s="824"/>
      <c r="E293" s="824"/>
      <c r="F293" s="824"/>
      <c r="G293" s="1394"/>
      <c r="H293" s="824"/>
      <c r="I293" s="1394"/>
      <c r="J293" s="824"/>
      <c r="K293" s="1394"/>
      <c r="L293" s="1394"/>
      <c r="M293" s="1394"/>
      <c r="N293" s="1394"/>
      <c r="O293" s="1394"/>
      <c r="P293" s="1394"/>
      <c r="Q293" s="1394"/>
      <c r="R293" s="1394"/>
      <c r="S293" s="1394"/>
      <c r="T293" s="1394"/>
      <c r="U293" s="1394"/>
      <c r="V293" s="1394"/>
      <c r="W293" s="1394"/>
      <c r="X293" s="1394"/>
      <c r="Y293" s="1394"/>
      <c r="Z293" s="1394"/>
      <c r="AA293" s="1394"/>
      <c r="AB293" s="1394"/>
    </row>
    <row r="294">
      <c r="A294" s="824"/>
      <c r="B294" s="824"/>
      <c r="C294" s="824"/>
      <c r="D294" s="824"/>
      <c r="E294" s="824"/>
      <c r="F294" s="824"/>
      <c r="G294" s="1394"/>
      <c r="H294" s="824"/>
      <c r="I294" s="1394"/>
      <c r="J294" s="824"/>
      <c r="K294" s="1394"/>
      <c r="L294" s="1394"/>
      <c r="M294" s="1394"/>
      <c r="N294" s="1394"/>
      <c r="O294" s="1394"/>
      <c r="P294" s="1394"/>
      <c r="Q294" s="1394"/>
      <c r="R294" s="1394"/>
      <c r="S294" s="1394"/>
      <c r="T294" s="1394"/>
      <c r="U294" s="1394"/>
      <c r="V294" s="1394"/>
      <c r="W294" s="1394"/>
      <c r="X294" s="1394"/>
      <c r="Y294" s="1394"/>
      <c r="Z294" s="1394"/>
      <c r="AA294" s="1394"/>
      <c r="AB294" s="1394"/>
    </row>
    <row r="295">
      <c r="A295" s="824"/>
      <c r="B295" s="824"/>
      <c r="C295" s="824"/>
      <c r="D295" s="824"/>
      <c r="E295" s="824"/>
      <c r="F295" s="824"/>
      <c r="G295" s="1394"/>
      <c r="H295" s="824"/>
      <c r="I295" s="1394"/>
      <c r="J295" s="824"/>
      <c r="K295" s="1394"/>
      <c r="L295" s="1394"/>
      <c r="M295" s="1394"/>
      <c r="N295" s="1394"/>
      <c r="O295" s="1394"/>
      <c r="P295" s="1394"/>
      <c r="Q295" s="1394"/>
      <c r="R295" s="1394"/>
      <c r="S295" s="1394"/>
      <c r="T295" s="1394"/>
      <c r="U295" s="1394"/>
      <c r="V295" s="1394"/>
      <c r="W295" s="1394"/>
      <c r="X295" s="1394"/>
      <c r="Y295" s="1394"/>
      <c r="Z295" s="1394"/>
      <c r="AA295" s="1394"/>
      <c r="AB295" s="1394"/>
    </row>
    <row r="296">
      <c r="A296" s="824"/>
      <c r="B296" s="824"/>
      <c r="C296" s="824"/>
      <c r="D296" s="824"/>
      <c r="E296" s="824"/>
      <c r="F296" s="824"/>
      <c r="G296" s="1394"/>
      <c r="H296" s="824"/>
      <c r="I296" s="1394"/>
      <c r="J296" s="824"/>
      <c r="K296" s="1394"/>
      <c r="L296" s="1394"/>
      <c r="M296" s="1394"/>
      <c r="N296" s="1394"/>
      <c r="O296" s="1394"/>
      <c r="P296" s="1394"/>
      <c r="Q296" s="1394"/>
      <c r="R296" s="1394"/>
      <c r="S296" s="1394"/>
      <c r="T296" s="1394"/>
      <c r="U296" s="1394"/>
      <c r="V296" s="1394"/>
      <c r="W296" s="1394"/>
      <c r="X296" s="1394"/>
      <c r="Y296" s="1394"/>
      <c r="Z296" s="1394"/>
      <c r="AA296" s="1394"/>
      <c r="AB296" s="1394"/>
    </row>
    <row r="297">
      <c r="A297" s="824"/>
      <c r="B297" s="824"/>
      <c r="C297" s="824"/>
      <c r="D297" s="824"/>
      <c r="E297" s="824"/>
      <c r="F297" s="824"/>
      <c r="G297" s="1394"/>
      <c r="H297" s="824"/>
      <c r="I297" s="1394"/>
      <c r="J297" s="824"/>
      <c r="K297" s="1394"/>
      <c r="L297" s="1394"/>
      <c r="M297" s="1394"/>
      <c r="N297" s="1394"/>
      <c r="O297" s="1394"/>
      <c r="P297" s="1394"/>
      <c r="Q297" s="1394"/>
      <c r="R297" s="1394"/>
      <c r="S297" s="1394"/>
      <c r="T297" s="1394"/>
      <c r="U297" s="1394"/>
      <c r="V297" s="1394"/>
      <c r="W297" s="1394"/>
      <c r="X297" s="1394"/>
      <c r="Y297" s="1394"/>
      <c r="Z297" s="1394"/>
      <c r="AA297" s="1394"/>
      <c r="AB297" s="1394"/>
    </row>
    <row r="298">
      <c r="A298" s="824"/>
      <c r="B298" s="824"/>
      <c r="C298" s="824"/>
      <c r="D298" s="824"/>
      <c r="E298" s="824"/>
      <c r="F298" s="824"/>
      <c r="G298" s="1394"/>
      <c r="H298" s="824"/>
      <c r="I298" s="1394"/>
      <c r="J298" s="824"/>
      <c r="K298" s="1394"/>
      <c r="L298" s="1394"/>
      <c r="M298" s="1394"/>
      <c r="N298" s="1394"/>
      <c r="O298" s="1394"/>
      <c r="P298" s="1394"/>
      <c r="Q298" s="1394"/>
      <c r="R298" s="1394"/>
      <c r="S298" s="1394"/>
      <c r="T298" s="1394"/>
      <c r="U298" s="1394"/>
      <c r="V298" s="1394"/>
      <c r="W298" s="1394"/>
      <c r="X298" s="1394"/>
      <c r="Y298" s="1394"/>
      <c r="Z298" s="1394"/>
      <c r="AA298" s="1394"/>
      <c r="AB298" s="1394"/>
    </row>
    <row r="299">
      <c r="A299" s="824"/>
      <c r="B299" s="824"/>
      <c r="C299" s="824"/>
      <c r="D299" s="824"/>
      <c r="E299" s="824"/>
      <c r="F299" s="824"/>
      <c r="G299" s="1394"/>
      <c r="H299" s="824"/>
      <c r="I299" s="1394"/>
      <c r="J299" s="824"/>
      <c r="K299" s="1394"/>
      <c r="L299" s="1394"/>
      <c r="M299" s="1394"/>
      <c r="N299" s="1394"/>
      <c r="O299" s="1394"/>
      <c r="P299" s="1394"/>
      <c r="Q299" s="1394"/>
      <c r="R299" s="1394"/>
      <c r="S299" s="1394"/>
      <c r="T299" s="1394"/>
      <c r="U299" s="1394"/>
      <c r="V299" s="1394"/>
      <c r="W299" s="1394"/>
      <c r="X299" s="1394"/>
      <c r="Y299" s="1394"/>
      <c r="Z299" s="1394"/>
      <c r="AA299" s="1394"/>
      <c r="AB299" s="1394"/>
    </row>
    <row r="300">
      <c r="A300" s="824"/>
      <c r="B300" s="824"/>
      <c r="C300" s="824"/>
      <c r="D300" s="824"/>
      <c r="E300" s="824"/>
      <c r="F300" s="824"/>
      <c r="G300" s="1394"/>
      <c r="H300" s="824"/>
      <c r="I300" s="1394"/>
      <c r="J300" s="824"/>
      <c r="K300" s="1394"/>
      <c r="L300" s="1394"/>
      <c r="M300" s="1394"/>
      <c r="N300" s="1394"/>
      <c r="O300" s="1394"/>
      <c r="P300" s="1394"/>
      <c r="Q300" s="1394"/>
      <c r="R300" s="1394"/>
      <c r="S300" s="1394"/>
      <c r="T300" s="1394"/>
      <c r="U300" s="1394"/>
      <c r="V300" s="1394"/>
      <c r="W300" s="1394"/>
      <c r="X300" s="1394"/>
      <c r="Y300" s="1394"/>
      <c r="Z300" s="1394"/>
      <c r="AA300" s="1394"/>
      <c r="AB300" s="1394"/>
    </row>
    <row r="301">
      <c r="A301" s="824"/>
      <c r="B301" s="824"/>
      <c r="C301" s="824"/>
      <c r="D301" s="824"/>
      <c r="E301" s="824"/>
      <c r="F301" s="824"/>
      <c r="G301" s="1394"/>
      <c r="H301" s="824"/>
      <c r="I301" s="1394"/>
      <c r="J301" s="824"/>
      <c r="K301" s="1394"/>
      <c r="L301" s="1394"/>
      <c r="M301" s="1394"/>
      <c r="N301" s="1394"/>
      <c r="O301" s="1394"/>
      <c r="P301" s="1394"/>
      <c r="Q301" s="1394"/>
      <c r="R301" s="1394"/>
      <c r="S301" s="1394"/>
      <c r="T301" s="1394"/>
      <c r="U301" s="1394"/>
      <c r="V301" s="1394"/>
      <c r="W301" s="1394"/>
      <c r="X301" s="1394"/>
      <c r="Y301" s="1394"/>
      <c r="Z301" s="1394"/>
      <c r="AA301" s="1394"/>
      <c r="AB301" s="1394"/>
    </row>
    <row r="302">
      <c r="A302" s="824"/>
      <c r="B302" s="824"/>
      <c r="C302" s="824"/>
      <c r="D302" s="824"/>
      <c r="E302" s="824"/>
      <c r="F302" s="824"/>
      <c r="G302" s="1394"/>
      <c r="H302" s="824"/>
      <c r="I302" s="1394"/>
      <c r="J302" s="824"/>
      <c r="K302" s="1394"/>
      <c r="L302" s="1394"/>
      <c r="M302" s="1394"/>
      <c r="N302" s="1394"/>
      <c r="O302" s="1394"/>
      <c r="P302" s="1394"/>
      <c r="Q302" s="1394"/>
      <c r="R302" s="1394"/>
      <c r="S302" s="1394"/>
      <c r="T302" s="1394"/>
      <c r="U302" s="1394"/>
      <c r="V302" s="1394"/>
      <c r="W302" s="1394"/>
      <c r="X302" s="1394"/>
      <c r="Y302" s="1394"/>
      <c r="Z302" s="1394"/>
      <c r="AA302" s="1394"/>
      <c r="AB302" s="1394"/>
    </row>
    <row r="303">
      <c r="A303" s="824"/>
      <c r="B303" s="824"/>
      <c r="C303" s="824"/>
      <c r="D303" s="824"/>
      <c r="E303" s="824"/>
      <c r="F303" s="824"/>
      <c r="G303" s="1394"/>
      <c r="H303" s="824"/>
      <c r="I303" s="1394"/>
      <c r="J303" s="824"/>
      <c r="K303" s="1394"/>
      <c r="L303" s="1394"/>
      <c r="M303" s="1394"/>
      <c r="N303" s="1394"/>
      <c r="O303" s="1394"/>
      <c r="P303" s="1394"/>
      <c r="Q303" s="1394"/>
      <c r="R303" s="1394"/>
      <c r="S303" s="1394"/>
      <c r="T303" s="1394"/>
      <c r="U303" s="1394"/>
      <c r="V303" s="1394"/>
      <c r="W303" s="1394"/>
      <c r="X303" s="1394"/>
      <c r="Y303" s="1394"/>
      <c r="Z303" s="1394"/>
      <c r="AA303" s="1394"/>
      <c r="AB303" s="1394"/>
    </row>
    <row r="304">
      <c r="A304" s="824"/>
      <c r="B304" s="824"/>
      <c r="C304" s="824"/>
      <c r="D304" s="824"/>
      <c r="E304" s="824"/>
      <c r="F304" s="824"/>
      <c r="G304" s="1394"/>
      <c r="H304" s="824"/>
      <c r="I304" s="1394"/>
      <c r="J304" s="824"/>
      <c r="K304" s="1394"/>
      <c r="L304" s="1394"/>
      <c r="M304" s="1394"/>
      <c r="N304" s="1394"/>
      <c r="O304" s="1394"/>
      <c r="P304" s="1394"/>
      <c r="Q304" s="1394"/>
      <c r="R304" s="1394"/>
      <c r="S304" s="1394"/>
      <c r="T304" s="1394"/>
      <c r="U304" s="1394"/>
      <c r="V304" s="1394"/>
      <c r="W304" s="1394"/>
      <c r="X304" s="1394"/>
      <c r="Y304" s="1394"/>
      <c r="Z304" s="1394"/>
      <c r="AA304" s="1394"/>
      <c r="AB304" s="1394"/>
    </row>
    <row r="305">
      <c r="A305" s="824"/>
      <c r="B305" s="824"/>
      <c r="C305" s="824"/>
      <c r="D305" s="824"/>
      <c r="E305" s="824"/>
      <c r="F305" s="824"/>
      <c r="G305" s="1394"/>
      <c r="H305" s="824"/>
      <c r="I305" s="1394"/>
      <c r="J305" s="824"/>
      <c r="K305" s="1394"/>
      <c r="L305" s="1394"/>
      <c r="M305" s="1394"/>
      <c r="N305" s="1394"/>
      <c r="O305" s="1394"/>
      <c r="P305" s="1394"/>
      <c r="Q305" s="1394"/>
      <c r="R305" s="1394"/>
      <c r="S305" s="1394"/>
      <c r="T305" s="1394"/>
      <c r="U305" s="1394"/>
      <c r="V305" s="1394"/>
      <c r="W305" s="1394"/>
      <c r="X305" s="1394"/>
      <c r="Y305" s="1394"/>
      <c r="Z305" s="1394"/>
      <c r="AA305" s="1394"/>
      <c r="AB305" s="1394"/>
    </row>
    <row r="306">
      <c r="A306" s="824"/>
      <c r="B306" s="824"/>
      <c r="C306" s="824"/>
      <c r="D306" s="824"/>
      <c r="E306" s="824"/>
      <c r="F306" s="824"/>
      <c r="G306" s="1394"/>
      <c r="H306" s="824"/>
      <c r="I306" s="1394"/>
      <c r="J306" s="824"/>
      <c r="K306" s="1394"/>
      <c r="L306" s="1394"/>
      <c r="M306" s="1394"/>
      <c r="N306" s="1394"/>
      <c r="O306" s="1394"/>
      <c r="P306" s="1394"/>
      <c r="Q306" s="1394"/>
      <c r="R306" s="1394"/>
      <c r="S306" s="1394"/>
      <c r="T306" s="1394"/>
      <c r="U306" s="1394"/>
      <c r="V306" s="1394"/>
      <c r="W306" s="1394"/>
      <c r="X306" s="1394"/>
      <c r="Y306" s="1394"/>
      <c r="Z306" s="1394"/>
      <c r="AA306" s="1394"/>
      <c r="AB306" s="1394"/>
    </row>
    <row r="307">
      <c r="A307" s="824"/>
      <c r="B307" s="824"/>
      <c r="C307" s="824"/>
      <c r="D307" s="824"/>
      <c r="E307" s="824"/>
      <c r="F307" s="824"/>
      <c r="G307" s="1394"/>
      <c r="H307" s="824"/>
      <c r="I307" s="1394"/>
      <c r="J307" s="824"/>
      <c r="K307" s="1394"/>
      <c r="L307" s="1394"/>
      <c r="M307" s="1394"/>
      <c r="N307" s="1394"/>
      <c r="O307" s="1394"/>
      <c r="P307" s="1394"/>
      <c r="Q307" s="1394"/>
      <c r="R307" s="1394"/>
      <c r="S307" s="1394"/>
      <c r="T307" s="1394"/>
      <c r="U307" s="1394"/>
      <c r="V307" s="1394"/>
      <c r="W307" s="1394"/>
      <c r="X307" s="1394"/>
      <c r="Y307" s="1394"/>
      <c r="Z307" s="1394"/>
      <c r="AA307" s="1394"/>
      <c r="AB307" s="1394"/>
    </row>
    <row r="308">
      <c r="A308" s="824"/>
      <c r="B308" s="824"/>
      <c r="C308" s="824"/>
      <c r="D308" s="824"/>
      <c r="E308" s="824"/>
      <c r="F308" s="824"/>
      <c r="G308" s="1394"/>
      <c r="H308" s="824"/>
      <c r="I308" s="1394"/>
      <c r="J308" s="824"/>
      <c r="K308" s="1394"/>
      <c r="L308" s="1394"/>
      <c r="M308" s="1394"/>
      <c r="N308" s="1394"/>
      <c r="O308" s="1394"/>
      <c r="P308" s="1394"/>
      <c r="Q308" s="1394"/>
      <c r="R308" s="1394"/>
      <c r="S308" s="1394"/>
      <c r="T308" s="1394"/>
      <c r="U308" s="1394"/>
      <c r="V308" s="1394"/>
      <c r="W308" s="1394"/>
      <c r="X308" s="1394"/>
      <c r="Y308" s="1394"/>
      <c r="Z308" s="1394"/>
      <c r="AA308" s="1394"/>
      <c r="AB308" s="1394"/>
    </row>
    <row r="309">
      <c r="A309" s="824"/>
      <c r="B309" s="824"/>
      <c r="C309" s="824"/>
      <c r="D309" s="824"/>
      <c r="E309" s="824"/>
      <c r="F309" s="824"/>
      <c r="G309" s="1394"/>
      <c r="H309" s="824"/>
      <c r="I309" s="1394"/>
      <c r="J309" s="824"/>
      <c r="K309" s="1394"/>
      <c r="L309" s="1394"/>
      <c r="M309" s="1394"/>
      <c r="N309" s="1394"/>
      <c r="O309" s="1394"/>
      <c r="P309" s="1394"/>
      <c r="Q309" s="1394"/>
      <c r="R309" s="1394"/>
      <c r="S309" s="1394"/>
      <c r="T309" s="1394"/>
      <c r="U309" s="1394"/>
      <c r="V309" s="1394"/>
      <c r="W309" s="1394"/>
      <c r="X309" s="1394"/>
      <c r="Y309" s="1394"/>
      <c r="Z309" s="1394"/>
      <c r="AA309" s="1394"/>
      <c r="AB309" s="1394"/>
    </row>
    <row r="310">
      <c r="A310" s="824"/>
      <c r="B310" s="824"/>
      <c r="C310" s="824"/>
      <c r="D310" s="824"/>
      <c r="E310" s="824"/>
      <c r="F310" s="824"/>
      <c r="G310" s="1394"/>
      <c r="H310" s="824"/>
      <c r="I310" s="1394"/>
      <c r="J310" s="824"/>
      <c r="K310" s="1394"/>
      <c r="L310" s="1394"/>
      <c r="M310" s="1394"/>
      <c r="N310" s="1394"/>
      <c r="O310" s="1394"/>
      <c r="P310" s="1394"/>
      <c r="Q310" s="1394"/>
      <c r="R310" s="1394"/>
      <c r="S310" s="1394"/>
      <c r="T310" s="1394"/>
      <c r="U310" s="1394"/>
      <c r="V310" s="1394"/>
      <c r="W310" s="1394"/>
      <c r="X310" s="1394"/>
      <c r="Y310" s="1394"/>
      <c r="Z310" s="1394"/>
      <c r="AA310" s="1394"/>
      <c r="AB310" s="1394"/>
    </row>
    <row r="311">
      <c r="A311" s="824"/>
      <c r="B311" s="824"/>
      <c r="C311" s="824"/>
      <c r="D311" s="824"/>
      <c r="E311" s="824"/>
      <c r="F311" s="824"/>
      <c r="G311" s="1394"/>
      <c r="H311" s="824"/>
      <c r="I311" s="1394"/>
      <c r="J311" s="824"/>
      <c r="K311" s="1394"/>
      <c r="L311" s="1394"/>
      <c r="M311" s="1394"/>
      <c r="N311" s="1394"/>
      <c r="O311" s="1394"/>
      <c r="P311" s="1394"/>
      <c r="Q311" s="1394"/>
      <c r="R311" s="1394"/>
      <c r="S311" s="1394"/>
      <c r="T311" s="1394"/>
      <c r="U311" s="1394"/>
      <c r="V311" s="1394"/>
      <c r="W311" s="1394"/>
      <c r="X311" s="1394"/>
      <c r="Y311" s="1394"/>
      <c r="Z311" s="1394"/>
      <c r="AA311" s="1394"/>
      <c r="AB311" s="1394"/>
    </row>
    <row r="312">
      <c r="A312" s="824"/>
      <c r="B312" s="824"/>
      <c r="C312" s="824"/>
      <c r="D312" s="824"/>
      <c r="E312" s="824"/>
      <c r="F312" s="824"/>
      <c r="G312" s="1394"/>
      <c r="H312" s="824"/>
      <c r="I312" s="1394"/>
      <c r="J312" s="824"/>
      <c r="K312" s="1394"/>
      <c r="L312" s="1394"/>
      <c r="M312" s="1394"/>
      <c r="N312" s="1394"/>
      <c r="O312" s="1394"/>
      <c r="P312" s="1394"/>
      <c r="Q312" s="1394"/>
      <c r="R312" s="1394"/>
      <c r="S312" s="1394"/>
      <c r="T312" s="1394"/>
      <c r="U312" s="1394"/>
      <c r="V312" s="1394"/>
      <c r="W312" s="1394"/>
      <c r="X312" s="1394"/>
      <c r="Y312" s="1394"/>
      <c r="Z312" s="1394"/>
      <c r="AA312" s="1394"/>
      <c r="AB312" s="1394"/>
    </row>
    <row r="313">
      <c r="A313" s="824"/>
      <c r="B313" s="824"/>
      <c r="C313" s="824"/>
      <c r="D313" s="824"/>
      <c r="E313" s="824"/>
      <c r="F313" s="824"/>
      <c r="G313" s="1394"/>
      <c r="H313" s="824"/>
      <c r="I313" s="1394"/>
      <c r="J313" s="824"/>
      <c r="K313" s="1394"/>
      <c r="L313" s="1394"/>
      <c r="M313" s="1394"/>
      <c r="N313" s="1394"/>
      <c r="O313" s="1394"/>
      <c r="P313" s="1394"/>
      <c r="Q313" s="1394"/>
      <c r="R313" s="1394"/>
      <c r="S313" s="1394"/>
      <c r="T313" s="1394"/>
      <c r="U313" s="1394"/>
      <c r="V313" s="1394"/>
      <c r="W313" s="1394"/>
      <c r="X313" s="1394"/>
      <c r="Y313" s="1394"/>
      <c r="Z313" s="1394"/>
      <c r="AA313" s="1394"/>
      <c r="AB313" s="1394"/>
    </row>
    <row r="314">
      <c r="A314" s="824"/>
      <c r="B314" s="824"/>
      <c r="C314" s="824"/>
      <c r="D314" s="824"/>
      <c r="E314" s="824"/>
      <c r="F314" s="824"/>
      <c r="G314" s="1394"/>
      <c r="H314" s="824"/>
      <c r="I314" s="1394"/>
      <c r="J314" s="824"/>
      <c r="K314" s="1394"/>
      <c r="L314" s="1394"/>
      <c r="M314" s="1394"/>
      <c r="N314" s="1394"/>
      <c r="O314" s="1394"/>
      <c r="P314" s="1394"/>
      <c r="Q314" s="1394"/>
      <c r="R314" s="1394"/>
      <c r="S314" s="1394"/>
      <c r="T314" s="1394"/>
      <c r="U314" s="1394"/>
      <c r="V314" s="1394"/>
      <c r="W314" s="1394"/>
      <c r="X314" s="1394"/>
      <c r="Y314" s="1394"/>
      <c r="Z314" s="1394"/>
      <c r="AA314" s="1394"/>
      <c r="AB314" s="1394"/>
    </row>
    <row r="315">
      <c r="A315" s="824"/>
      <c r="B315" s="824"/>
      <c r="C315" s="824"/>
      <c r="D315" s="824"/>
      <c r="E315" s="824"/>
      <c r="F315" s="824"/>
      <c r="G315" s="1394"/>
      <c r="H315" s="824"/>
      <c r="I315" s="1394"/>
      <c r="J315" s="824"/>
      <c r="K315" s="1394"/>
      <c r="L315" s="1394"/>
      <c r="M315" s="1394"/>
      <c r="N315" s="1394"/>
      <c r="O315" s="1394"/>
      <c r="P315" s="1394"/>
      <c r="Q315" s="1394"/>
      <c r="R315" s="1394"/>
      <c r="S315" s="1394"/>
      <c r="T315" s="1394"/>
      <c r="U315" s="1394"/>
      <c r="V315" s="1394"/>
      <c r="W315" s="1394"/>
      <c r="X315" s="1394"/>
      <c r="Y315" s="1394"/>
      <c r="Z315" s="1394"/>
      <c r="AA315" s="1394"/>
      <c r="AB315" s="1394"/>
    </row>
    <row r="316">
      <c r="A316" s="824"/>
      <c r="B316" s="824"/>
      <c r="C316" s="824"/>
      <c r="D316" s="824"/>
      <c r="E316" s="824"/>
      <c r="F316" s="824"/>
      <c r="G316" s="1394"/>
      <c r="H316" s="824"/>
      <c r="I316" s="1394"/>
      <c r="J316" s="824"/>
      <c r="K316" s="1394"/>
      <c r="L316" s="1394"/>
      <c r="M316" s="1394"/>
      <c r="N316" s="1394"/>
      <c r="O316" s="1394"/>
      <c r="P316" s="1394"/>
      <c r="Q316" s="1394"/>
      <c r="R316" s="1394"/>
      <c r="S316" s="1394"/>
      <c r="T316" s="1394"/>
      <c r="U316" s="1394"/>
      <c r="V316" s="1394"/>
      <c r="W316" s="1394"/>
      <c r="X316" s="1394"/>
      <c r="Y316" s="1394"/>
      <c r="Z316" s="1394"/>
      <c r="AA316" s="1394"/>
      <c r="AB316" s="1394"/>
    </row>
    <row r="317">
      <c r="A317" s="824"/>
      <c r="B317" s="824"/>
      <c r="C317" s="824"/>
      <c r="D317" s="824"/>
      <c r="E317" s="824"/>
      <c r="F317" s="824"/>
      <c r="G317" s="1394"/>
      <c r="H317" s="824"/>
      <c r="I317" s="1394"/>
      <c r="J317" s="824"/>
      <c r="K317" s="1394"/>
      <c r="L317" s="1394"/>
      <c r="M317" s="1394"/>
      <c r="N317" s="1394"/>
      <c r="O317" s="1394"/>
      <c r="P317" s="1394"/>
      <c r="Q317" s="1394"/>
      <c r="R317" s="1394"/>
      <c r="S317" s="1394"/>
      <c r="T317" s="1394"/>
      <c r="U317" s="1394"/>
      <c r="V317" s="1394"/>
      <c r="W317" s="1394"/>
      <c r="X317" s="1394"/>
      <c r="Y317" s="1394"/>
      <c r="Z317" s="1394"/>
      <c r="AA317" s="1394"/>
      <c r="AB317" s="1394"/>
    </row>
    <row r="318">
      <c r="A318" s="824"/>
      <c r="B318" s="824"/>
      <c r="C318" s="824"/>
      <c r="D318" s="824"/>
      <c r="E318" s="824"/>
      <c r="F318" s="824"/>
      <c r="G318" s="1394"/>
      <c r="H318" s="824"/>
      <c r="I318" s="1394"/>
      <c r="J318" s="824"/>
      <c r="K318" s="1394"/>
      <c r="L318" s="1394"/>
      <c r="M318" s="1394"/>
      <c r="N318" s="1394"/>
      <c r="O318" s="1394"/>
      <c r="P318" s="1394"/>
      <c r="Q318" s="1394"/>
      <c r="R318" s="1394"/>
      <c r="S318" s="1394"/>
      <c r="T318" s="1394"/>
      <c r="U318" s="1394"/>
      <c r="V318" s="1394"/>
      <c r="W318" s="1394"/>
      <c r="X318" s="1394"/>
      <c r="Y318" s="1394"/>
      <c r="Z318" s="1394"/>
      <c r="AA318" s="1394"/>
      <c r="AB318" s="1394"/>
    </row>
    <row r="319">
      <c r="A319" s="824"/>
      <c r="B319" s="824"/>
      <c r="C319" s="824"/>
      <c r="D319" s="824"/>
      <c r="E319" s="824"/>
      <c r="F319" s="824"/>
      <c r="G319" s="1394"/>
      <c r="H319" s="824"/>
      <c r="I319" s="1394"/>
      <c r="J319" s="824"/>
      <c r="K319" s="1394"/>
      <c r="L319" s="1394"/>
      <c r="M319" s="1394"/>
      <c r="N319" s="1394"/>
      <c r="O319" s="1394"/>
      <c r="P319" s="1394"/>
      <c r="Q319" s="1394"/>
      <c r="R319" s="1394"/>
      <c r="S319" s="1394"/>
      <c r="T319" s="1394"/>
      <c r="U319" s="1394"/>
      <c r="V319" s="1394"/>
      <c r="W319" s="1394"/>
      <c r="X319" s="1394"/>
      <c r="Y319" s="1394"/>
      <c r="Z319" s="1394"/>
      <c r="AA319" s="1394"/>
      <c r="AB319" s="1394"/>
    </row>
    <row r="320">
      <c r="A320" s="824"/>
      <c r="B320" s="824"/>
      <c r="C320" s="824"/>
      <c r="D320" s="824"/>
      <c r="E320" s="824"/>
      <c r="F320" s="824"/>
      <c r="G320" s="1394"/>
      <c r="H320" s="824"/>
      <c r="I320" s="1394"/>
      <c r="J320" s="824"/>
      <c r="K320" s="1394"/>
      <c r="L320" s="1394"/>
      <c r="M320" s="1394"/>
      <c r="N320" s="1394"/>
      <c r="O320" s="1394"/>
      <c r="P320" s="1394"/>
      <c r="Q320" s="1394"/>
      <c r="R320" s="1394"/>
      <c r="S320" s="1394"/>
      <c r="T320" s="1394"/>
      <c r="U320" s="1394"/>
      <c r="V320" s="1394"/>
      <c r="W320" s="1394"/>
      <c r="X320" s="1394"/>
      <c r="Y320" s="1394"/>
      <c r="Z320" s="1394"/>
      <c r="AA320" s="1394"/>
      <c r="AB320" s="1394"/>
    </row>
    <row r="321">
      <c r="A321" s="824"/>
      <c r="B321" s="824"/>
      <c r="C321" s="824"/>
      <c r="D321" s="824"/>
      <c r="E321" s="824"/>
      <c r="F321" s="824"/>
      <c r="G321" s="1394"/>
      <c r="H321" s="824"/>
      <c r="I321" s="1394"/>
      <c r="J321" s="824"/>
      <c r="K321" s="1394"/>
      <c r="L321" s="1394"/>
      <c r="M321" s="1394"/>
      <c r="N321" s="1394"/>
      <c r="O321" s="1394"/>
      <c r="P321" s="1394"/>
      <c r="Q321" s="1394"/>
      <c r="R321" s="1394"/>
      <c r="S321" s="1394"/>
      <c r="T321" s="1394"/>
      <c r="U321" s="1394"/>
      <c r="V321" s="1394"/>
      <c r="W321" s="1394"/>
      <c r="X321" s="1394"/>
      <c r="Y321" s="1394"/>
      <c r="Z321" s="1394"/>
      <c r="AA321" s="1394"/>
      <c r="AB321" s="1394"/>
    </row>
    <row r="322">
      <c r="A322" s="824"/>
      <c r="B322" s="824"/>
      <c r="C322" s="824"/>
      <c r="D322" s="824"/>
      <c r="E322" s="824"/>
      <c r="F322" s="824"/>
      <c r="G322" s="1394"/>
      <c r="H322" s="824"/>
      <c r="I322" s="1394"/>
      <c r="J322" s="824"/>
      <c r="K322" s="1394"/>
      <c r="L322" s="1394"/>
      <c r="M322" s="1394"/>
      <c r="N322" s="1394"/>
      <c r="O322" s="1394"/>
      <c r="P322" s="1394"/>
      <c r="Q322" s="1394"/>
      <c r="R322" s="1394"/>
      <c r="S322" s="1394"/>
      <c r="T322" s="1394"/>
      <c r="U322" s="1394"/>
      <c r="V322" s="1394"/>
      <c r="W322" s="1394"/>
      <c r="X322" s="1394"/>
      <c r="Y322" s="1394"/>
      <c r="Z322" s="1394"/>
      <c r="AA322" s="1394"/>
      <c r="AB322" s="1394"/>
    </row>
    <row r="323">
      <c r="A323" s="824"/>
      <c r="B323" s="824"/>
      <c r="C323" s="824"/>
      <c r="D323" s="824"/>
      <c r="E323" s="824"/>
      <c r="F323" s="824"/>
      <c r="G323" s="1394"/>
      <c r="H323" s="824"/>
      <c r="I323" s="1394"/>
      <c r="J323" s="824"/>
      <c r="K323" s="1394"/>
      <c r="L323" s="1394"/>
      <c r="M323" s="1394"/>
      <c r="N323" s="1394"/>
      <c r="O323" s="1394"/>
      <c r="P323" s="1394"/>
      <c r="Q323" s="1394"/>
      <c r="R323" s="1394"/>
      <c r="S323" s="1394"/>
      <c r="T323" s="1394"/>
      <c r="U323" s="1394"/>
      <c r="V323" s="1394"/>
      <c r="W323" s="1394"/>
      <c r="X323" s="1394"/>
      <c r="Y323" s="1394"/>
      <c r="Z323" s="1394"/>
      <c r="AA323" s="1394"/>
      <c r="AB323" s="1394"/>
    </row>
    <row r="324">
      <c r="A324" s="824"/>
      <c r="B324" s="824"/>
      <c r="C324" s="824"/>
      <c r="D324" s="824"/>
      <c r="E324" s="824"/>
      <c r="F324" s="824"/>
      <c r="G324" s="1394"/>
      <c r="H324" s="824"/>
      <c r="I324" s="1394"/>
      <c r="J324" s="824"/>
      <c r="K324" s="1394"/>
      <c r="L324" s="1394"/>
      <c r="M324" s="1394"/>
      <c r="N324" s="1394"/>
      <c r="O324" s="1394"/>
      <c r="P324" s="1394"/>
      <c r="Q324" s="1394"/>
      <c r="R324" s="1394"/>
      <c r="S324" s="1394"/>
      <c r="T324" s="1394"/>
      <c r="U324" s="1394"/>
      <c r="V324" s="1394"/>
      <c r="W324" s="1394"/>
      <c r="X324" s="1394"/>
      <c r="Y324" s="1394"/>
      <c r="Z324" s="1394"/>
      <c r="AA324" s="1394"/>
      <c r="AB324" s="1394"/>
    </row>
    <row r="325">
      <c r="A325" s="824"/>
      <c r="B325" s="824"/>
      <c r="C325" s="824"/>
      <c r="D325" s="824"/>
      <c r="E325" s="824"/>
      <c r="F325" s="824"/>
      <c r="G325" s="1394"/>
      <c r="H325" s="824"/>
      <c r="I325" s="1394"/>
      <c r="J325" s="824"/>
      <c r="K325" s="1394"/>
      <c r="L325" s="1394"/>
      <c r="M325" s="1394"/>
      <c r="N325" s="1394"/>
      <c r="O325" s="1394"/>
      <c r="P325" s="1394"/>
      <c r="Q325" s="1394"/>
      <c r="R325" s="1394"/>
      <c r="S325" s="1394"/>
      <c r="T325" s="1394"/>
      <c r="U325" s="1394"/>
      <c r="V325" s="1394"/>
      <c r="W325" s="1394"/>
      <c r="X325" s="1394"/>
      <c r="Y325" s="1394"/>
      <c r="Z325" s="1394"/>
      <c r="AA325" s="1394"/>
      <c r="AB325" s="1394"/>
    </row>
    <row r="326">
      <c r="A326" s="824"/>
      <c r="B326" s="824"/>
      <c r="C326" s="824"/>
      <c r="D326" s="824"/>
      <c r="E326" s="824"/>
      <c r="F326" s="824"/>
      <c r="G326" s="1394"/>
      <c r="H326" s="824"/>
      <c r="I326" s="1394"/>
      <c r="J326" s="824"/>
      <c r="K326" s="1394"/>
      <c r="L326" s="1394"/>
      <c r="M326" s="1394"/>
      <c r="N326" s="1394"/>
      <c r="O326" s="1394"/>
      <c r="P326" s="1394"/>
      <c r="Q326" s="1394"/>
      <c r="R326" s="1394"/>
      <c r="S326" s="1394"/>
      <c r="T326" s="1394"/>
      <c r="U326" s="1394"/>
      <c r="V326" s="1394"/>
      <c r="W326" s="1394"/>
      <c r="X326" s="1394"/>
      <c r="Y326" s="1394"/>
      <c r="Z326" s="1394"/>
      <c r="AA326" s="1394"/>
      <c r="AB326" s="1394"/>
    </row>
    <row r="327">
      <c r="A327" s="824"/>
      <c r="B327" s="824"/>
      <c r="C327" s="824"/>
      <c r="D327" s="824"/>
      <c r="E327" s="824"/>
      <c r="F327" s="824"/>
      <c r="G327" s="1394"/>
      <c r="H327" s="824"/>
      <c r="I327" s="1394"/>
      <c r="J327" s="824"/>
      <c r="K327" s="1394"/>
      <c r="L327" s="1394"/>
      <c r="M327" s="1394"/>
      <c r="N327" s="1394"/>
      <c r="O327" s="1394"/>
      <c r="P327" s="1394"/>
      <c r="Q327" s="1394"/>
      <c r="R327" s="1394"/>
      <c r="S327" s="1394"/>
      <c r="T327" s="1394"/>
      <c r="U327" s="1394"/>
      <c r="V327" s="1394"/>
      <c r="W327" s="1394"/>
      <c r="X327" s="1394"/>
      <c r="Y327" s="1394"/>
      <c r="Z327" s="1394"/>
      <c r="AA327" s="1394"/>
      <c r="AB327" s="1394"/>
    </row>
    <row r="328">
      <c r="A328" s="824"/>
      <c r="B328" s="824"/>
      <c r="C328" s="824"/>
      <c r="D328" s="824"/>
      <c r="E328" s="824"/>
      <c r="F328" s="824"/>
      <c r="G328" s="1394"/>
      <c r="H328" s="824"/>
      <c r="I328" s="1394"/>
      <c r="J328" s="824"/>
      <c r="K328" s="1394"/>
      <c r="L328" s="1394"/>
      <c r="M328" s="1394"/>
      <c r="N328" s="1394"/>
      <c r="O328" s="1394"/>
      <c r="P328" s="1394"/>
      <c r="Q328" s="1394"/>
      <c r="R328" s="1394"/>
      <c r="S328" s="1394"/>
      <c r="T328" s="1394"/>
      <c r="U328" s="1394"/>
      <c r="V328" s="1394"/>
      <c r="W328" s="1394"/>
      <c r="X328" s="1394"/>
      <c r="Y328" s="1394"/>
      <c r="Z328" s="1394"/>
      <c r="AA328" s="1394"/>
      <c r="AB328" s="1394"/>
    </row>
    <row r="329">
      <c r="A329" s="824"/>
      <c r="B329" s="824"/>
      <c r="C329" s="824"/>
      <c r="D329" s="824"/>
      <c r="E329" s="824"/>
      <c r="F329" s="824"/>
      <c r="G329" s="1394"/>
      <c r="H329" s="824"/>
      <c r="I329" s="1394"/>
      <c r="J329" s="824"/>
      <c r="K329" s="1394"/>
      <c r="L329" s="1394"/>
      <c r="M329" s="1394"/>
      <c r="N329" s="1394"/>
      <c r="O329" s="1394"/>
      <c r="P329" s="1394"/>
      <c r="Q329" s="1394"/>
      <c r="R329" s="1394"/>
      <c r="S329" s="1394"/>
      <c r="T329" s="1394"/>
      <c r="U329" s="1394"/>
      <c r="V329" s="1394"/>
      <c r="W329" s="1394"/>
      <c r="X329" s="1394"/>
      <c r="Y329" s="1394"/>
      <c r="Z329" s="1394"/>
      <c r="AA329" s="1394"/>
      <c r="AB329" s="1394"/>
    </row>
    <row r="330">
      <c r="A330" s="824"/>
      <c r="B330" s="824"/>
      <c r="C330" s="824"/>
      <c r="D330" s="824"/>
      <c r="E330" s="824"/>
      <c r="F330" s="824"/>
      <c r="G330" s="1394"/>
      <c r="H330" s="824"/>
      <c r="I330" s="1394"/>
      <c r="J330" s="824"/>
      <c r="K330" s="1394"/>
      <c r="L330" s="1394"/>
      <c r="M330" s="1394"/>
      <c r="N330" s="1394"/>
      <c r="O330" s="1394"/>
      <c r="P330" s="1394"/>
      <c r="Q330" s="1394"/>
      <c r="R330" s="1394"/>
      <c r="S330" s="1394"/>
      <c r="T330" s="1394"/>
      <c r="U330" s="1394"/>
      <c r="V330" s="1394"/>
      <c r="W330" s="1394"/>
      <c r="X330" s="1394"/>
      <c r="Y330" s="1394"/>
      <c r="Z330" s="1394"/>
      <c r="AA330" s="1394"/>
      <c r="AB330" s="1394"/>
    </row>
    <row r="331">
      <c r="A331" s="824"/>
      <c r="B331" s="824"/>
      <c r="C331" s="824"/>
      <c r="D331" s="824"/>
      <c r="E331" s="824"/>
      <c r="F331" s="824"/>
      <c r="G331" s="1394"/>
      <c r="H331" s="824"/>
      <c r="I331" s="1394"/>
      <c r="J331" s="824"/>
      <c r="K331" s="1394"/>
      <c r="L331" s="1394"/>
      <c r="M331" s="1394"/>
      <c r="N331" s="1394"/>
      <c r="O331" s="1394"/>
      <c r="P331" s="1394"/>
      <c r="Q331" s="1394"/>
      <c r="R331" s="1394"/>
      <c r="S331" s="1394"/>
      <c r="T331" s="1394"/>
      <c r="U331" s="1394"/>
      <c r="V331" s="1394"/>
      <c r="W331" s="1394"/>
      <c r="X331" s="1394"/>
      <c r="Y331" s="1394"/>
      <c r="Z331" s="1394"/>
      <c r="AA331" s="1394"/>
      <c r="AB331" s="1394"/>
    </row>
    <row r="332">
      <c r="A332" s="824"/>
      <c r="B332" s="824"/>
      <c r="C332" s="824"/>
      <c r="D332" s="824"/>
      <c r="E332" s="824"/>
      <c r="F332" s="824"/>
      <c r="G332" s="1394"/>
      <c r="H332" s="824"/>
      <c r="I332" s="1394"/>
      <c r="J332" s="824"/>
      <c r="K332" s="1394"/>
      <c r="L332" s="1394"/>
      <c r="M332" s="1394"/>
      <c r="N332" s="1394"/>
      <c r="O332" s="1394"/>
      <c r="P332" s="1394"/>
      <c r="Q332" s="1394"/>
      <c r="R332" s="1394"/>
      <c r="S332" s="1394"/>
      <c r="T332" s="1394"/>
      <c r="U332" s="1394"/>
      <c r="V332" s="1394"/>
      <c r="W332" s="1394"/>
      <c r="X332" s="1394"/>
      <c r="Y332" s="1394"/>
      <c r="Z332" s="1394"/>
      <c r="AA332" s="1394"/>
      <c r="AB332" s="1394"/>
    </row>
    <row r="333">
      <c r="A333" s="824"/>
      <c r="B333" s="824"/>
      <c r="C333" s="824"/>
      <c r="D333" s="824"/>
      <c r="E333" s="824"/>
      <c r="F333" s="824"/>
      <c r="G333" s="1394"/>
      <c r="H333" s="824"/>
      <c r="I333" s="1394"/>
      <c r="J333" s="824"/>
      <c r="K333" s="1394"/>
      <c r="L333" s="1394"/>
      <c r="M333" s="1394"/>
      <c r="N333" s="1394"/>
      <c r="O333" s="1394"/>
      <c r="P333" s="1394"/>
      <c r="Q333" s="1394"/>
      <c r="R333" s="1394"/>
      <c r="S333" s="1394"/>
      <c r="T333" s="1394"/>
      <c r="U333" s="1394"/>
      <c r="V333" s="1394"/>
      <c r="W333" s="1394"/>
      <c r="X333" s="1394"/>
      <c r="Y333" s="1394"/>
      <c r="Z333" s="1394"/>
      <c r="AA333" s="1394"/>
      <c r="AB333" s="1394"/>
    </row>
    <row r="334">
      <c r="A334" s="824"/>
      <c r="B334" s="824"/>
      <c r="C334" s="824"/>
      <c r="D334" s="824"/>
      <c r="E334" s="824"/>
      <c r="F334" s="824"/>
      <c r="G334" s="1394"/>
      <c r="H334" s="824"/>
      <c r="I334" s="1394"/>
      <c r="J334" s="824"/>
      <c r="K334" s="1394"/>
      <c r="L334" s="1394"/>
      <c r="M334" s="1394"/>
      <c r="N334" s="1394"/>
      <c r="O334" s="1394"/>
      <c r="P334" s="1394"/>
      <c r="Q334" s="1394"/>
      <c r="R334" s="1394"/>
      <c r="S334" s="1394"/>
      <c r="T334" s="1394"/>
      <c r="U334" s="1394"/>
      <c r="V334" s="1394"/>
      <c r="W334" s="1394"/>
      <c r="X334" s="1394"/>
      <c r="Y334" s="1394"/>
      <c r="Z334" s="1394"/>
      <c r="AA334" s="1394"/>
      <c r="AB334" s="1394"/>
    </row>
    <row r="335">
      <c r="A335" s="824"/>
      <c r="B335" s="824"/>
      <c r="C335" s="824"/>
      <c r="D335" s="824"/>
      <c r="E335" s="824"/>
      <c r="F335" s="824"/>
      <c r="G335" s="1394"/>
      <c r="H335" s="824"/>
      <c r="I335" s="1394"/>
      <c r="J335" s="824"/>
      <c r="K335" s="1394"/>
      <c r="L335" s="1394"/>
      <c r="M335" s="1394"/>
      <c r="N335" s="1394"/>
      <c r="O335" s="1394"/>
      <c r="P335" s="1394"/>
      <c r="Q335" s="1394"/>
      <c r="R335" s="1394"/>
      <c r="S335" s="1394"/>
      <c r="T335" s="1394"/>
      <c r="U335" s="1394"/>
      <c r="V335" s="1394"/>
      <c r="W335" s="1394"/>
      <c r="X335" s="1394"/>
      <c r="Y335" s="1394"/>
      <c r="Z335" s="1394"/>
      <c r="AA335" s="1394"/>
      <c r="AB335" s="1394"/>
    </row>
    <row r="336">
      <c r="A336" s="824"/>
      <c r="B336" s="824"/>
      <c r="C336" s="824"/>
      <c r="D336" s="824"/>
      <c r="E336" s="824"/>
      <c r="F336" s="824"/>
      <c r="G336" s="1394"/>
      <c r="H336" s="824"/>
      <c r="I336" s="1394"/>
      <c r="J336" s="824"/>
      <c r="K336" s="1394"/>
      <c r="L336" s="1394"/>
      <c r="M336" s="1394"/>
      <c r="N336" s="1394"/>
      <c r="O336" s="1394"/>
      <c r="P336" s="1394"/>
      <c r="Q336" s="1394"/>
      <c r="R336" s="1394"/>
      <c r="S336" s="1394"/>
      <c r="T336" s="1394"/>
      <c r="U336" s="1394"/>
      <c r="V336" s="1394"/>
      <c r="W336" s="1394"/>
      <c r="X336" s="1394"/>
      <c r="Y336" s="1394"/>
      <c r="Z336" s="1394"/>
      <c r="AA336" s="1394"/>
      <c r="AB336" s="1394"/>
    </row>
    <row r="337">
      <c r="A337" s="824"/>
      <c r="B337" s="824"/>
      <c r="C337" s="824"/>
      <c r="D337" s="824"/>
      <c r="E337" s="824"/>
      <c r="F337" s="824"/>
      <c r="G337" s="1394"/>
      <c r="H337" s="824"/>
      <c r="I337" s="1394"/>
      <c r="J337" s="824"/>
      <c r="K337" s="1394"/>
      <c r="L337" s="1394"/>
      <c r="M337" s="1394"/>
      <c r="N337" s="1394"/>
      <c r="O337" s="1394"/>
      <c r="P337" s="1394"/>
      <c r="Q337" s="1394"/>
      <c r="R337" s="1394"/>
      <c r="S337" s="1394"/>
      <c r="T337" s="1394"/>
      <c r="U337" s="1394"/>
      <c r="V337" s="1394"/>
      <c r="W337" s="1394"/>
      <c r="X337" s="1394"/>
      <c r="Y337" s="1394"/>
      <c r="Z337" s="1394"/>
      <c r="AA337" s="1394"/>
      <c r="AB337" s="1394"/>
    </row>
    <row r="338">
      <c r="A338" s="824"/>
      <c r="B338" s="824"/>
      <c r="C338" s="824"/>
      <c r="D338" s="824"/>
      <c r="E338" s="824"/>
      <c r="F338" s="824"/>
      <c r="G338" s="1394"/>
      <c r="H338" s="824"/>
      <c r="I338" s="1394"/>
      <c r="J338" s="824"/>
      <c r="K338" s="1394"/>
      <c r="L338" s="1394"/>
      <c r="M338" s="1394"/>
      <c r="N338" s="1394"/>
      <c r="O338" s="1394"/>
      <c r="P338" s="1394"/>
      <c r="Q338" s="1394"/>
      <c r="R338" s="1394"/>
      <c r="S338" s="1394"/>
      <c r="T338" s="1394"/>
      <c r="U338" s="1394"/>
      <c r="V338" s="1394"/>
      <c r="W338" s="1394"/>
      <c r="X338" s="1394"/>
      <c r="Y338" s="1394"/>
      <c r="Z338" s="1394"/>
      <c r="AA338" s="1394"/>
      <c r="AB338" s="1394"/>
    </row>
    <row r="339">
      <c r="A339" s="824"/>
      <c r="B339" s="824"/>
      <c r="C339" s="824"/>
      <c r="D339" s="824"/>
      <c r="E339" s="824"/>
      <c r="F339" s="824"/>
      <c r="G339" s="1394"/>
      <c r="H339" s="824"/>
      <c r="I339" s="1394"/>
      <c r="J339" s="824"/>
      <c r="K339" s="1394"/>
      <c r="L339" s="1394"/>
      <c r="M339" s="1394"/>
      <c r="N339" s="1394"/>
      <c r="O339" s="1394"/>
      <c r="P339" s="1394"/>
      <c r="Q339" s="1394"/>
      <c r="R339" s="1394"/>
      <c r="S339" s="1394"/>
      <c r="T339" s="1394"/>
      <c r="U339" s="1394"/>
      <c r="V339" s="1394"/>
      <c r="W339" s="1394"/>
      <c r="X339" s="1394"/>
      <c r="Y339" s="1394"/>
      <c r="Z339" s="1394"/>
      <c r="AA339" s="1394"/>
      <c r="AB339" s="1394"/>
    </row>
    <row r="340">
      <c r="A340" s="824"/>
      <c r="B340" s="824"/>
      <c r="C340" s="824"/>
      <c r="D340" s="824"/>
      <c r="E340" s="824"/>
      <c r="F340" s="824"/>
      <c r="G340" s="1394"/>
      <c r="H340" s="824"/>
      <c r="I340" s="1394"/>
      <c r="J340" s="824"/>
      <c r="K340" s="1394"/>
      <c r="L340" s="1394"/>
      <c r="M340" s="1394"/>
      <c r="N340" s="1394"/>
      <c r="O340" s="1394"/>
      <c r="P340" s="1394"/>
      <c r="Q340" s="1394"/>
      <c r="R340" s="1394"/>
      <c r="S340" s="1394"/>
      <c r="T340" s="1394"/>
      <c r="U340" s="1394"/>
      <c r="V340" s="1394"/>
      <c r="W340" s="1394"/>
      <c r="X340" s="1394"/>
      <c r="Y340" s="1394"/>
      <c r="Z340" s="1394"/>
      <c r="AA340" s="1394"/>
      <c r="AB340" s="1394"/>
    </row>
    <row r="341">
      <c r="A341" s="824"/>
      <c r="B341" s="824"/>
      <c r="C341" s="824"/>
      <c r="D341" s="824"/>
      <c r="E341" s="824"/>
      <c r="F341" s="824"/>
      <c r="G341" s="1394"/>
      <c r="H341" s="824"/>
      <c r="I341" s="1394"/>
      <c r="J341" s="824"/>
      <c r="K341" s="1394"/>
      <c r="L341" s="1394"/>
      <c r="M341" s="1394"/>
      <c r="N341" s="1394"/>
      <c r="O341" s="1394"/>
      <c r="P341" s="1394"/>
      <c r="Q341" s="1394"/>
      <c r="R341" s="1394"/>
      <c r="S341" s="1394"/>
      <c r="T341" s="1394"/>
      <c r="U341" s="1394"/>
      <c r="V341" s="1394"/>
      <c r="W341" s="1394"/>
      <c r="X341" s="1394"/>
      <c r="Y341" s="1394"/>
      <c r="Z341" s="1394"/>
      <c r="AA341" s="1394"/>
      <c r="AB341" s="1394"/>
    </row>
    <row r="342">
      <c r="A342" s="824"/>
      <c r="B342" s="824"/>
      <c r="C342" s="824"/>
      <c r="D342" s="824"/>
      <c r="E342" s="824"/>
      <c r="F342" s="824"/>
      <c r="G342" s="1394"/>
      <c r="H342" s="824"/>
      <c r="I342" s="1394"/>
      <c r="J342" s="824"/>
      <c r="K342" s="1394"/>
      <c r="L342" s="1394"/>
      <c r="M342" s="1394"/>
      <c r="N342" s="1394"/>
      <c r="O342" s="1394"/>
      <c r="P342" s="1394"/>
      <c r="Q342" s="1394"/>
      <c r="R342" s="1394"/>
      <c r="S342" s="1394"/>
      <c r="T342" s="1394"/>
      <c r="U342" s="1394"/>
      <c r="V342" s="1394"/>
      <c r="W342" s="1394"/>
      <c r="X342" s="1394"/>
      <c r="Y342" s="1394"/>
      <c r="Z342" s="1394"/>
      <c r="AA342" s="1394"/>
      <c r="AB342" s="1394"/>
    </row>
    <row r="343">
      <c r="A343" s="824"/>
      <c r="B343" s="824"/>
      <c r="C343" s="824"/>
      <c r="D343" s="824"/>
      <c r="E343" s="824"/>
      <c r="F343" s="824"/>
      <c r="G343" s="1394"/>
      <c r="H343" s="824"/>
      <c r="I343" s="1394"/>
      <c r="J343" s="824"/>
      <c r="K343" s="1394"/>
      <c r="L343" s="1394"/>
      <c r="M343" s="1394"/>
      <c r="N343" s="1394"/>
      <c r="O343" s="1394"/>
      <c r="P343" s="1394"/>
      <c r="Q343" s="1394"/>
      <c r="R343" s="1394"/>
      <c r="S343" s="1394"/>
      <c r="T343" s="1394"/>
      <c r="U343" s="1394"/>
      <c r="V343" s="1394"/>
      <c r="W343" s="1394"/>
      <c r="X343" s="1394"/>
      <c r="Y343" s="1394"/>
      <c r="Z343" s="1394"/>
      <c r="AA343" s="1394"/>
      <c r="AB343" s="1394"/>
    </row>
    <row r="344">
      <c r="A344" s="824"/>
      <c r="B344" s="824"/>
      <c r="C344" s="824"/>
      <c r="D344" s="824"/>
      <c r="E344" s="824"/>
      <c r="F344" s="824"/>
      <c r="G344" s="1394"/>
      <c r="H344" s="824"/>
      <c r="I344" s="1394"/>
      <c r="J344" s="824"/>
      <c r="K344" s="1394"/>
      <c r="L344" s="1394"/>
      <c r="M344" s="1394"/>
      <c r="N344" s="1394"/>
      <c r="O344" s="1394"/>
      <c r="P344" s="1394"/>
      <c r="Q344" s="1394"/>
      <c r="R344" s="1394"/>
      <c r="S344" s="1394"/>
      <c r="T344" s="1394"/>
      <c r="U344" s="1394"/>
      <c r="V344" s="1394"/>
      <c r="W344" s="1394"/>
      <c r="X344" s="1394"/>
      <c r="Y344" s="1394"/>
      <c r="Z344" s="1394"/>
      <c r="AA344" s="1394"/>
      <c r="AB344" s="1394"/>
    </row>
    <row r="345">
      <c r="A345" s="824"/>
      <c r="B345" s="824"/>
      <c r="C345" s="824"/>
      <c r="D345" s="824"/>
      <c r="E345" s="824"/>
      <c r="F345" s="824"/>
      <c r="G345" s="1394"/>
      <c r="H345" s="824"/>
      <c r="I345" s="1394"/>
      <c r="J345" s="824"/>
      <c r="K345" s="1394"/>
      <c r="L345" s="1394"/>
      <c r="M345" s="1394"/>
      <c r="N345" s="1394"/>
      <c r="O345" s="1394"/>
      <c r="P345" s="1394"/>
      <c r="Q345" s="1394"/>
      <c r="R345" s="1394"/>
      <c r="S345" s="1394"/>
      <c r="T345" s="1394"/>
      <c r="U345" s="1394"/>
      <c r="V345" s="1394"/>
      <c r="W345" s="1394"/>
      <c r="X345" s="1394"/>
      <c r="Y345" s="1394"/>
      <c r="Z345" s="1394"/>
      <c r="AA345" s="1394"/>
      <c r="AB345" s="1394"/>
    </row>
    <row r="346">
      <c r="A346" s="824"/>
      <c r="B346" s="824"/>
      <c r="C346" s="824"/>
      <c r="D346" s="824"/>
      <c r="E346" s="824"/>
      <c r="F346" s="824"/>
      <c r="G346" s="1394"/>
      <c r="H346" s="824"/>
      <c r="I346" s="1394"/>
      <c r="J346" s="824"/>
      <c r="K346" s="1394"/>
      <c r="L346" s="1394"/>
      <c r="M346" s="1394"/>
      <c r="N346" s="1394"/>
      <c r="O346" s="1394"/>
      <c r="P346" s="1394"/>
      <c r="Q346" s="1394"/>
      <c r="R346" s="1394"/>
      <c r="S346" s="1394"/>
      <c r="T346" s="1394"/>
      <c r="U346" s="1394"/>
      <c r="V346" s="1394"/>
      <c r="W346" s="1394"/>
      <c r="X346" s="1394"/>
      <c r="Y346" s="1394"/>
      <c r="Z346" s="1394"/>
      <c r="AA346" s="1394"/>
      <c r="AB346" s="1394"/>
    </row>
    <row r="347">
      <c r="A347" s="824"/>
      <c r="B347" s="824"/>
      <c r="C347" s="824"/>
      <c r="D347" s="824"/>
      <c r="E347" s="824"/>
      <c r="F347" s="824"/>
      <c r="G347" s="1394"/>
      <c r="H347" s="824"/>
      <c r="I347" s="1394"/>
      <c r="J347" s="824"/>
      <c r="K347" s="1394"/>
      <c r="L347" s="1394"/>
      <c r="M347" s="1394"/>
      <c r="N347" s="1394"/>
      <c r="O347" s="1394"/>
      <c r="P347" s="1394"/>
      <c r="Q347" s="1394"/>
      <c r="R347" s="1394"/>
      <c r="S347" s="1394"/>
      <c r="T347" s="1394"/>
      <c r="U347" s="1394"/>
      <c r="V347" s="1394"/>
      <c r="W347" s="1394"/>
      <c r="X347" s="1394"/>
      <c r="Y347" s="1394"/>
      <c r="Z347" s="1394"/>
      <c r="AA347" s="1394"/>
      <c r="AB347" s="1394"/>
    </row>
    <row r="348">
      <c r="A348" s="824"/>
      <c r="B348" s="824"/>
      <c r="C348" s="824"/>
      <c r="D348" s="824"/>
      <c r="E348" s="824"/>
      <c r="F348" s="824"/>
      <c r="G348" s="1394"/>
      <c r="H348" s="824"/>
      <c r="I348" s="1394"/>
      <c r="J348" s="824"/>
      <c r="K348" s="1394"/>
      <c r="L348" s="1394"/>
      <c r="M348" s="1394"/>
      <c r="N348" s="1394"/>
      <c r="O348" s="1394"/>
      <c r="P348" s="1394"/>
      <c r="Q348" s="1394"/>
      <c r="R348" s="1394"/>
      <c r="S348" s="1394"/>
      <c r="T348" s="1394"/>
      <c r="U348" s="1394"/>
      <c r="V348" s="1394"/>
      <c r="W348" s="1394"/>
      <c r="X348" s="1394"/>
      <c r="Y348" s="1394"/>
      <c r="Z348" s="1394"/>
      <c r="AA348" s="1394"/>
      <c r="AB348" s="1394"/>
    </row>
    <row r="349">
      <c r="A349" s="824"/>
      <c r="B349" s="824"/>
      <c r="C349" s="824"/>
      <c r="D349" s="824"/>
      <c r="E349" s="824"/>
      <c r="F349" s="824"/>
      <c r="G349" s="1394"/>
      <c r="H349" s="824"/>
      <c r="I349" s="1394"/>
      <c r="J349" s="824"/>
      <c r="K349" s="1394"/>
      <c r="L349" s="1394"/>
      <c r="M349" s="1394"/>
      <c r="N349" s="1394"/>
      <c r="O349" s="1394"/>
      <c r="P349" s="1394"/>
      <c r="Q349" s="1394"/>
      <c r="R349" s="1394"/>
      <c r="S349" s="1394"/>
      <c r="T349" s="1394"/>
      <c r="U349" s="1394"/>
      <c r="V349" s="1394"/>
      <c r="W349" s="1394"/>
      <c r="X349" s="1394"/>
      <c r="Y349" s="1394"/>
      <c r="Z349" s="1394"/>
      <c r="AA349" s="1394"/>
      <c r="AB349" s="1394"/>
    </row>
    <row r="350">
      <c r="A350" s="824"/>
      <c r="B350" s="824"/>
      <c r="C350" s="824"/>
      <c r="D350" s="824"/>
      <c r="E350" s="824"/>
      <c r="F350" s="824"/>
      <c r="G350" s="1394"/>
      <c r="H350" s="824"/>
      <c r="I350" s="1394"/>
      <c r="J350" s="824"/>
      <c r="K350" s="1394"/>
      <c r="L350" s="1394"/>
      <c r="M350" s="1394"/>
      <c r="N350" s="1394"/>
      <c r="O350" s="1394"/>
      <c r="P350" s="1394"/>
      <c r="Q350" s="1394"/>
      <c r="R350" s="1394"/>
      <c r="S350" s="1394"/>
      <c r="T350" s="1394"/>
      <c r="U350" s="1394"/>
      <c r="V350" s="1394"/>
      <c r="W350" s="1394"/>
      <c r="X350" s="1394"/>
      <c r="Y350" s="1394"/>
      <c r="Z350" s="1394"/>
      <c r="AA350" s="1394"/>
      <c r="AB350" s="1394"/>
    </row>
    <row r="351">
      <c r="A351" s="824"/>
      <c r="B351" s="824"/>
      <c r="C351" s="824"/>
      <c r="D351" s="824"/>
      <c r="E351" s="824"/>
      <c r="F351" s="824"/>
      <c r="G351" s="1394"/>
      <c r="H351" s="824"/>
      <c r="I351" s="1394"/>
      <c r="J351" s="824"/>
      <c r="K351" s="1394"/>
      <c r="L351" s="1394"/>
      <c r="M351" s="1394"/>
      <c r="N351" s="1394"/>
      <c r="O351" s="1394"/>
      <c r="P351" s="1394"/>
      <c r="Q351" s="1394"/>
      <c r="R351" s="1394"/>
      <c r="S351" s="1394"/>
      <c r="T351" s="1394"/>
      <c r="U351" s="1394"/>
      <c r="V351" s="1394"/>
      <c r="W351" s="1394"/>
      <c r="X351" s="1394"/>
      <c r="Y351" s="1394"/>
      <c r="Z351" s="1394"/>
      <c r="AA351" s="1394"/>
      <c r="AB351" s="1394"/>
    </row>
    <row r="352">
      <c r="A352" s="824"/>
      <c r="B352" s="824"/>
      <c r="C352" s="824"/>
      <c r="D352" s="824"/>
      <c r="E352" s="824"/>
      <c r="F352" s="824"/>
      <c r="G352" s="1394"/>
      <c r="H352" s="824"/>
      <c r="I352" s="1394"/>
      <c r="J352" s="824"/>
      <c r="K352" s="1394"/>
      <c r="L352" s="1394"/>
      <c r="M352" s="1394"/>
      <c r="N352" s="1394"/>
      <c r="O352" s="1394"/>
      <c r="P352" s="1394"/>
      <c r="Q352" s="1394"/>
      <c r="R352" s="1394"/>
      <c r="S352" s="1394"/>
      <c r="T352" s="1394"/>
      <c r="U352" s="1394"/>
      <c r="V352" s="1394"/>
      <c r="W352" s="1394"/>
      <c r="X352" s="1394"/>
      <c r="Y352" s="1394"/>
      <c r="Z352" s="1394"/>
      <c r="AA352" s="1394"/>
      <c r="AB352" s="1394"/>
    </row>
    <row r="353">
      <c r="A353" s="824"/>
      <c r="B353" s="824"/>
      <c r="C353" s="824"/>
      <c r="D353" s="824"/>
      <c r="E353" s="824"/>
      <c r="F353" s="824"/>
      <c r="G353" s="1394"/>
      <c r="H353" s="824"/>
      <c r="I353" s="1394"/>
      <c r="J353" s="824"/>
      <c r="K353" s="1394"/>
      <c r="L353" s="1394"/>
      <c r="M353" s="1394"/>
      <c r="N353" s="1394"/>
      <c r="O353" s="1394"/>
      <c r="P353" s="1394"/>
      <c r="Q353" s="1394"/>
      <c r="R353" s="1394"/>
      <c r="S353" s="1394"/>
      <c r="T353" s="1394"/>
      <c r="U353" s="1394"/>
      <c r="V353" s="1394"/>
      <c r="W353" s="1394"/>
      <c r="X353" s="1394"/>
      <c r="Y353" s="1394"/>
      <c r="Z353" s="1394"/>
      <c r="AA353" s="1394"/>
      <c r="AB353" s="1394"/>
    </row>
    <row r="354">
      <c r="A354" s="824"/>
      <c r="B354" s="824"/>
      <c r="C354" s="824"/>
      <c r="D354" s="824"/>
      <c r="E354" s="824"/>
      <c r="F354" s="824"/>
      <c r="G354" s="1394"/>
      <c r="H354" s="824"/>
      <c r="I354" s="1394"/>
      <c r="J354" s="824"/>
      <c r="K354" s="1394"/>
      <c r="L354" s="1394"/>
      <c r="M354" s="1394"/>
      <c r="N354" s="1394"/>
      <c r="O354" s="1394"/>
      <c r="P354" s="1394"/>
      <c r="Q354" s="1394"/>
      <c r="R354" s="1394"/>
      <c r="S354" s="1394"/>
      <c r="T354" s="1394"/>
      <c r="U354" s="1394"/>
      <c r="V354" s="1394"/>
      <c r="W354" s="1394"/>
      <c r="X354" s="1394"/>
      <c r="Y354" s="1394"/>
      <c r="Z354" s="1394"/>
      <c r="AA354" s="1394"/>
      <c r="AB354" s="1394"/>
    </row>
    <row r="355">
      <c r="A355" s="824"/>
      <c r="B355" s="824"/>
      <c r="C355" s="824"/>
      <c r="D355" s="824"/>
      <c r="E355" s="824"/>
      <c r="F355" s="824"/>
      <c r="G355" s="1394"/>
      <c r="H355" s="824"/>
      <c r="I355" s="1394"/>
      <c r="J355" s="824"/>
      <c r="K355" s="1394"/>
      <c r="L355" s="1394"/>
      <c r="M355" s="1394"/>
      <c r="N355" s="1394"/>
      <c r="O355" s="1394"/>
      <c r="P355" s="1394"/>
      <c r="Q355" s="1394"/>
      <c r="R355" s="1394"/>
      <c r="S355" s="1394"/>
      <c r="T355" s="1394"/>
      <c r="U355" s="1394"/>
      <c r="V355" s="1394"/>
      <c r="W355" s="1394"/>
      <c r="X355" s="1394"/>
      <c r="Y355" s="1394"/>
      <c r="Z355" s="1394"/>
      <c r="AA355" s="1394"/>
      <c r="AB355" s="1394"/>
    </row>
    <row r="356">
      <c r="A356" s="824"/>
      <c r="B356" s="824"/>
      <c r="C356" s="824"/>
      <c r="D356" s="824"/>
      <c r="E356" s="824"/>
      <c r="F356" s="824"/>
      <c r="G356" s="1394"/>
      <c r="H356" s="824"/>
      <c r="I356" s="1394"/>
      <c r="J356" s="824"/>
      <c r="K356" s="1394"/>
      <c r="L356" s="1394"/>
      <c r="M356" s="1394"/>
      <c r="N356" s="1394"/>
      <c r="O356" s="1394"/>
      <c r="P356" s="1394"/>
      <c r="Q356" s="1394"/>
      <c r="R356" s="1394"/>
      <c r="S356" s="1394"/>
      <c r="T356" s="1394"/>
      <c r="U356" s="1394"/>
      <c r="V356" s="1394"/>
      <c r="W356" s="1394"/>
      <c r="X356" s="1394"/>
      <c r="Y356" s="1394"/>
      <c r="Z356" s="1394"/>
      <c r="AA356" s="1394"/>
      <c r="AB356" s="1394"/>
    </row>
    <row r="357">
      <c r="A357" s="824"/>
      <c r="B357" s="824"/>
      <c r="C357" s="824"/>
      <c r="D357" s="824"/>
      <c r="E357" s="824"/>
      <c r="F357" s="824"/>
      <c r="G357" s="1394"/>
      <c r="H357" s="824"/>
      <c r="I357" s="1394"/>
      <c r="J357" s="824"/>
      <c r="K357" s="1394"/>
      <c r="L357" s="1394"/>
      <c r="M357" s="1394"/>
      <c r="N357" s="1394"/>
      <c r="O357" s="1394"/>
      <c r="P357" s="1394"/>
      <c r="Q357" s="1394"/>
      <c r="R357" s="1394"/>
      <c r="S357" s="1394"/>
      <c r="T357" s="1394"/>
      <c r="U357" s="1394"/>
      <c r="V357" s="1394"/>
      <c r="W357" s="1394"/>
      <c r="X357" s="1394"/>
      <c r="Y357" s="1394"/>
      <c r="Z357" s="1394"/>
      <c r="AA357" s="1394"/>
      <c r="AB357" s="1394"/>
    </row>
    <row r="358">
      <c r="A358" s="824"/>
      <c r="B358" s="824"/>
      <c r="C358" s="824"/>
      <c r="D358" s="824"/>
      <c r="E358" s="824"/>
      <c r="F358" s="824"/>
      <c r="G358" s="1394"/>
      <c r="H358" s="824"/>
      <c r="I358" s="1394"/>
      <c r="J358" s="824"/>
      <c r="K358" s="1394"/>
      <c r="L358" s="1394"/>
      <c r="M358" s="1394"/>
      <c r="N358" s="1394"/>
      <c r="O358" s="1394"/>
      <c r="P358" s="1394"/>
      <c r="Q358" s="1394"/>
      <c r="R358" s="1394"/>
      <c r="S358" s="1394"/>
      <c r="T358" s="1394"/>
      <c r="U358" s="1394"/>
      <c r="V358" s="1394"/>
      <c r="W358" s="1394"/>
      <c r="X358" s="1394"/>
      <c r="Y358" s="1394"/>
      <c r="Z358" s="1394"/>
      <c r="AA358" s="1394"/>
      <c r="AB358" s="1394"/>
    </row>
    <row r="359">
      <c r="A359" s="824"/>
      <c r="B359" s="824"/>
      <c r="C359" s="824"/>
      <c r="D359" s="824"/>
      <c r="E359" s="824"/>
      <c r="F359" s="824"/>
      <c r="G359" s="1394"/>
      <c r="H359" s="824"/>
      <c r="I359" s="1394"/>
      <c r="J359" s="824"/>
      <c r="K359" s="1394"/>
      <c r="L359" s="1394"/>
      <c r="M359" s="1394"/>
      <c r="N359" s="1394"/>
      <c r="O359" s="1394"/>
      <c r="P359" s="1394"/>
      <c r="Q359" s="1394"/>
      <c r="R359" s="1394"/>
      <c r="S359" s="1394"/>
      <c r="T359" s="1394"/>
      <c r="U359" s="1394"/>
      <c r="V359" s="1394"/>
      <c r="W359" s="1394"/>
      <c r="X359" s="1394"/>
      <c r="Y359" s="1394"/>
      <c r="Z359" s="1394"/>
      <c r="AA359" s="1394"/>
      <c r="AB359" s="1394"/>
    </row>
    <row r="360">
      <c r="A360" s="824"/>
      <c r="B360" s="824"/>
      <c r="C360" s="824"/>
      <c r="D360" s="824"/>
      <c r="E360" s="824"/>
      <c r="F360" s="824"/>
      <c r="G360" s="1394"/>
      <c r="H360" s="824"/>
      <c r="I360" s="1394"/>
      <c r="J360" s="824"/>
      <c r="K360" s="1394"/>
      <c r="L360" s="1394"/>
      <c r="M360" s="1394"/>
      <c r="N360" s="1394"/>
      <c r="O360" s="1394"/>
      <c r="P360" s="1394"/>
      <c r="Q360" s="1394"/>
      <c r="R360" s="1394"/>
      <c r="S360" s="1394"/>
      <c r="T360" s="1394"/>
      <c r="U360" s="1394"/>
      <c r="V360" s="1394"/>
      <c r="W360" s="1394"/>
      <c r="X360" s="1394"/>
      <c r="Y360" s="1394"/>
      <c r="Z360" s="1394"/>
      <c r="AA360" s="1394"/>
      <c r="AB360" s="1394"/>
    </row>
    <row r="361">
      <c r="A361" s="824"/>
      <c r="B361" s="824"/>
      <c r="C361" s="824"/>
      <c r="D361" s="824"/>
      <c r="E361" s="824"/>
      <c r="F361" s="824"/>
      <c r="G361" s="1394"/>
      <c r="H361" s="824"/>
      <c r="I361" s="1394"/>
      <c r="J361" s="824"/>
      <c r="K361" s="1394"/>
      <c r="L361" s="1394"/>
      <c r="M361" s="1394"/>
      <c r="N361" s="1394"/>
      <c r="O361" s="1394"/>
      <c r="P361" s="1394"/>
      <c r="Q361" s="1394"/>
      <c r="R361" s="1394"/>
      <c r="S361" s="1394"/>
      <c r="T361" s="1394"/>
      <c r="U361" s="1394"/>
      <c r="V361" s="1394"/>
      <c r="W361" s="1394"/>
      <c r="X361" s="1394"/>
      <c r="Y361" s="1394"/>
      <c r="Z361" s="1394"/>
      <c r="AA361" s="1394"/>
      <c r="AB361" s="1394"/>
    </row>
    <row r="362">
      <c r="A362" s="824"/>
      <c r="B362" s="824"/>
      <c r="C362" s="824"/>
      <c r="D362" s="824"/>
      <c r="E362" s="824"/>
      <c r="F362" s="824"/>
      <c r="G362" s="1394"/>
      <c r="H362" s="824"/>
      <c r="I362" s="1394"/>
      <c r="J362" s="824"/>
      <c r="K362" s="1394"/>
      <c r="L362" s="1394"/>
      <c r="M362" s="1394"/>
      <c r="N362" s="1394"/>
      <c r="O362" s="1394"/>
      <c r="P362" s="1394"/>
      <c r="Q362" s="1394"/>
      <c r="R362" s="1394"/>
      <c r="S362" s="1394"/>
      <c r="T362" s="1394"/>
      <c r="U362" s="1394"/>
      <c r="V362" s="1394"/>
      <c r="W362" s="1394"/>
      <c r="X362" s="1394"/>
      <c r="Y362" s="1394"/>
      <c r="Z362" s="1394"/>
      <c r="AA362" s="1394"/>
      <c r="AB362" s="1394"/>
    </row>
    <row r="363">
      <c r="A363" s="824"/>
      <c r="B363" s="824"/>
      <c r="C363" s="824"/>
      <c r="D363" s="824"/>
      <c r="E363" s="824"/>
      <c r="F363" s="824"/>
      <c r="G363" s="1394"/>
      <c r="H363" s="824"/>
      <c r="I363" s="1394"/>
      <c r="J363" s="824"/>
      <c r="K363" s="1394"/>
      <c r="L363" s="1394"/>
      <c r="M363" s="1394"/>
      <c r="N363" s="1394"/>
      <c r="O363" s="1394"/>
      <c r="P363" s="1394"/>
      <c r="Q363" s="1394"/>
      <c r="R363" s="1394"/>
      <c r="S363" s="1394"/>
      <c r="T363" s="1394"/>
      <c r="U363" s="1394"/>
      <c r="V363" s="1394"/>
      <c r="W363" s="1394"/>
      <c r="X363" s="1394"/>
      <c r="Y363" s="1394"/>
      <c r="Z363" s="1394"/>
      <c r="AA363" s="1394"/>
      <c r="AB363" s="1394"/>
    </row>
    <row r="364">
      <c r="A364" s="824"/>
      <c r="B364" s="824"/>
      <c r="C364" s="824"/>
      <c r="D364" s="824"/>
      <c r="E364" s="824"/>
      <c r="F364" s="824"/>
      <c r="G364" s="1394"/>
      <c r="H364" s="824"/>
      <c r="I364" s="1394"/>
      <c r="J364" s="824"/>
      <c r="K364" s="1394"/>
      <c r="L364" s="1394"/>
      <c r="M364" s="1394"/>
      <c r="N364" s="1394"/>
      <c r="O364" s="1394"/>
      <c r="P364" s="1394"/>
      <c r="Q364" s="1394"/>
      <c r="R364" s="1394"/>
      <c r="S364" s="1394"/>
      <c r="T364" s="1394"/>
      <c r="U364" s="1394"/>
      <c r="V364" s="1394"/>
      <c r="W364" s="1394"/>
      <c r="X364" s="1394"/>
      <c r="Y364" s="1394"/>
      <c r="Z364" s="1394"/>
      <c r="AA364" s="1394"/>
      <c r="AB364" s="1394"/>
    </row>
    <row r="365">
      <c r="A365" s="824"/>
      <c r="B365" s="824"/>
      <c r="C365" s="824"/>
      <c r="D365" s="824"/>
      <c r="E365" s="824"/>
      <c r="F365" s="824"/>
      <c r="G365" s="1394"/>
      <c r="H365" s="824"/>
      <c r="I365" s="1394"/>
      <c r="J365" s="824"/>
      <c r="K365" s="1394"/>
      <c r="L365" s="1394"/>
      <c r="M365" s="1394"/>
      <c r="N365" s="1394"/>
      <c r="O365" s="1394"/>
      <c r="P365" s="1394"/>
      <c r="Q365" s="1394"/>
      <c r="R365" s="1394"/>
      <c r="S365" s="1394"/>
      <c r="T365" s="1394"/>
      <c r="U365" s="1394"/>
      <c r="V365" s="1394"/>
      <c r="W365" s="1394"/>
      <c r="X365" s="1394"/>
      <c r="Y365" s="1394"/>
      <c r="Z365" s="1394"/>
      <c r="AA365" s="1394"/>
      <c r="AB365" s="1394"/>
    </row>
    <row r="366">
      <c r="A366" s="824"/>
      <c r="B366" s="824"/>
      <c r="C366" s="824"/>
      <c r="D366" s="824"/>
      <c r="E366" s="824"/>
      <c r="F366" s="824"/>
      <c r="G366" s="1394"/>
      <c r="H366" s="824"/>
      <c r="I366" s="1394"/>
      <c r="J366" s="824"/>
      <c r="K366" s="1394"/>
      <c r="L366" s="1394"/>
      <c r="M366" s="1394"/>
      <c r="N366" s="1394"/>
      <c r="O366" s="1394"/>
      <c r="P366" s="1394"/>
      <c r="Q366" s="1394"/>
      <c r="R366" s="1394"/>
      <c r="S366" s="1394"/>
      <c r="T366" s="1394"/>
      <c r="U366" s="1394"/>
      <c r="V366" s="1394"/>
      <c r="W366" s="1394"/>
      <c r="X366" s="1394"/>
      <c r="Y366" s="1394"/>
      <c r="Z366" s="1394"/>
      <c r="AA366" s="1394"/>
      <c r="AB366" s="1394"/>
    </row>
    <row r="367">
      <c r="A367" s="824"/>
      <c r="B367" s="824"/>
      <c r="C367" s="824"/>
      <c r="D367" s="824"/>
      <c r="E367" s="824"/>
      <c r="F367" s="824"/>
      <c r="G367" s="1394"/>
      <c r="H367" s="824"/>
      <c r="I367" s="1394"/>
      <c r="J367" s="824"/>
      <c r="K367" s="1394"/>
      <c r="L367" s="1394"/>
      <c r="M367" s="1394"/>
      <c r="N367" s="1394"/>
      <c r="O367" s="1394"/>
      <c r="P367" s="1394"/>
      <c r="Q367" s="1394"/>
      <c r="R367" s="1394"/>
      <c r="S367" s="1394"/>
      <c r="T367" s="1394"/>
      <c r="U367" s="1394"/>
      <c r="V367" s="1394"/>
      <c r="W367" s="1394"/>
      <c r="X367" s="1394"/>
      <c r="Y367" s="1394"/>
      <c r="Z367" s="1394"/>
      <c r="AA367" s="1394"/>
      <c r="AB367" s="1394"/>
    </row>
    <row r="368">
      <c r="A368" s="824"/>
      <c r="B368" s="824"/>
      <c r="C368" s="824"/>
      <c r="D368" s="824"/>
      <c r="E368" s="824"/>
      <c r="F368" s="824"/>
      <c r="G368" s="1394"/>
      <c r="H368" s="824"/>
      <c r="I368" s="1394"/>
      <c r="J368" s="824"/>
      <c r="K368" s="1394"/>
      <c r="L368" s="1394"/>
      <c r="M368" s="1394"/>
      <c r="N368" s="1394"/>
      <c r="O368" s="1394"/>
      <c r="P368" s="1394"/>
      <c r="Q368" s="1394"/>
      <c r="R368" s="1394"/>
      <c r="S368" s="1394"/>
      <c r="T368" s="1394"/>
      <c r="U368" s="1394"/>
      <c r="V368" s="1394"/>
      <c r="W368" s="1394"/>
      <c r="X368" s="1394"/>
      <c r="Y368" s="1394"/>
      <c r="Z368" s="1394"/>
      <c r="AA368" s="1394"/>
      <c r="AB368" s="1394"/>
    </row>
    <row r="369">
      <c r="A369" s="824"/>
      <c r="B369" s="824"/>
      <c r="C369" s="824"/>
      <c r="D369" s="824"/>
      <c r="E369" s="824"/>
      <c r="F369" s="824"/>
      <c r="G369" s="1394"/>
      <c r="H369" s="824"/>
      <c r="I369" s="1394"/>
      <c r="J369" s="824"/>
      <c r="K369" s="1394"/>
      <c r="L369" s="1394"/>
      <c r="M369" s="1394"/>
      <c r="N369" s="1394"/>
      <c r="O369" s="1394"/>
      <c r="P369" s="1394"/>
      <c r="Q369" s="1394"/>
      <c r="R369" s="1394"/>
      <c r="S369" s="1394"/>
      <c r="T369" s="1394"/>
      <c r="U369" s="1394"/>
      <c r="V369" s="1394"/>
      <c r="W369" s="1394"/>
      <c r="X369" s="1394"/>
      <c r="Y369" s="1394"/>
      <c r="Z369" s="1394"/>
      <c r="AA369" s="1394"/>
      <c r="AB369" s="1394"/>
    </row>
    <row r="370">
      <c r="A370" s="824"/>
      <c r="B370" s="824"/>
      <c r="C370" s="824"/>
      <c r="D370" s="824"/>
      <c r="E370" s="824"/>
      <c r="F370" s="824"/>
      <c r="G370" s="1394"/>
      <c r="H370" s="824"/>
      <c r="I370" s="1394"/>
      <c r="J370" s="824"/>
      <c r="K370" s="1394"/>
      <c r="L370" s="1394"/>
      <c r="M370" s="1394"/>
      <c r="N370" s="1394"/>
      <c r="O370" s="1394"/>
      <c r="P370" s="1394"/>
      <c r="Q370" s="1394"/>
      <c r="R370" s="1394"/>
      <c r="S370" s="1394"/>
      <c r="T370" s="1394"/>
      <c r="U370" s="1394"/>
      <c r="V370" s="1394"/>
      <c r="W370" s="1394"/>
      <c r="X370" s="1394"/>
      <c r="Y370" s="1394"/>
      <c r="Z370" s="1394"/>
      <c r="AA370" s="1394"/>
      <c r="AB370" s="1394"/>
    </row>
    <row r="371">
      <c r="A371" s="824"/>
      <c r="B371" s="824"/>
      <c r="C371" s="824"/>
      <c r="D371" s="824"/>
      <c r="E371" s="824"/>
      <c r="F371" s="824"/>
      <c r="G371" s="1394"/>
      <c r="H371" s="824"/>
      <c r="I371" s="1394"/>
      <c r="J371" s="824"/>
      <c r="K371" s="1394"/>
      <c r="L371" s="1394"/>
      <c r="M371" s="1394"/>
      <c r="N371" s="1394"/>
      <c r="O371" s="1394"/>
      <c r="P371" s="1394"/>
      <c r="Q371" s="1394"/>
      <c r="R371" s="1394"/>
      <c r="S371" s="1394"/>
      <c r="T371" s="1394"/>
      <c r="U371" s="1394"/>
      <c r="V371" s="1394"/>
      <c r="W371" s="1394"/>
      <c r="X371" s="1394"/>
      <c r="Y371" s="1394"/>
      <c r="Z371" s="1394"/>
      <c r="AA371" s="1394"/>
      <c r="AB371" s="1394"/>
    </row>
    <row r="372">
      <c r="A372" s="824"/>
      <c r="B372" s="824"/>
      <c r="C372" s="824"/>
      <c r="D372" s="824"/>
      <c r="E372" s="824"/>
      <c r="F372" s="824"/>
      <c r="G372" s="1394"/>
      <c r="H372" s="824"/>
      <c r="I372" s="1394"/>
      <c r="J372" s="824"/>
      <c r="K372" s="1394"/>
      <c r="L372" s="1394"/>
      <c r="M372" s="1394"/>
      <c r="N372" s="1394"/>
      <c r="O372" s="1394"/>
      <c r="P372" s="1394"/>
      <c r="Q372" s="1394"/>
      <c r="R372" s="1394"/>
      <c r="S372" s="1394"/>
      <c r="T372" s="1394"/>
      <c r="U372" s="1394"/>
      <c r="V372" s="1394"/>
      <c r="W372" s="1394"/>
      <c r="X372" s="1394"/>
      <c r="Y372" s="1394"/>
      <c r="Z372" s="1394"/>
      <c r="AA372" s="1394"/>
      <c r="AB372" s="1394"/>
    </row>
    <row r="373">
      <c r="A373" s="824"/>
      <c r="B373" s="824"/>
      <c r="C373" s="824"/>
      <c r="D373" s="824"/>
      <c r="E373" s="824"/>
      <c r="F373" s="824"/>
      <c r="G373" s="1394"/>
      <c r="H373" s="824"/>
      <c r="I373" s="1394"/>
      <c r="J373" s="824"/>
      <c r="K373" s="1394"/>
      <c r="L373" s="1394"/>
      <c r="M373" s="1394"/>
      <c r="N373" s="1394"/>
      <c r="O373" s="1394"/>
      <c r="P373" s="1394"/>
      <c r="Q373" s="1394"/>
      <c r="R373" s="1394"/>
      <c r="S373" s="1394"/>
      <c r="T373" s="1394"/>
      <c r="U373" s="1394"/>
      <c r="V373" s="1394"/>
      <c r="W373" s="1394"/>
      <c r="X373" s="1394"/>
      <c r="Y373" s="1394"/>
      <c r="Z373" s="1394"/>
      <c r="AA373" s="1394"/>
      <c r="AB373" s="1394"/>
    </row>
    <row r="374">
      <c r="A374" s="824"/>
      <c r="B374" s="824"/>
      <c r="C374" s="824"/>
      <c r="D374" s="824"/>
      <c r="E374" s="824"/>
      <c r="F374" s="824"/>
      <c r="G374" s="1394"/>
      <c r="H374" s="824"/>
      <c r="I374" s="1394"/>
      <c r="J374" s="824"/>
      <c r="K374" s="1394"/>
      <c r="L374" s="1394"/>
      <c r="M374" s="1394"/>
      <c r="N374" s="1394"/>
      <c r="O374" s="1394"/>
      <c r="P374" s="1394"/>
      <c r="Q374" s="1394"/>
      <c r="R374" s="1394"/>
      <c r="S374" s="1394"/>
      <c r="T374" s="1394"/>
      <c r="U374" s="1394"/>
      <c r="V374" s="1394"/>
      <c r="W374" s="1394"/>
      <c r="X374" s="1394"/>
      <c r="Y374" s="1394"/>
      <c r="Z374" s="1394"/>
      <c r="AA374" s="1394"/>
      <c r="AB374" s="1394"/>
    </row>
    <row r="375">
      <c r="A375" s="824"/>
      <c r="B375" s="824"/>
      <c r="C375" s="824"/>
      <c r="D375" s="824"/>
      <c r="E375" s="824"/>
      <c r="F375" s="824"/>
      <c r="G375" s="1394"/>
      <c r="H375" s="824"/>
      <c r="I375" s="1394"/>
      <c r="J375" s="824"/>
      <c r="K375" s="1394"/>
      <c r="L375" s="1394"/>
      <c r="M375" s="1394"/>
      <c r="N375" s="1394"/>
      <c r="O375" s="1394"/>
      <c r="P375" s="1394"/>
      <c r="Q375" s="1394"/>
      <c r="R375" s="1394"/>
      <c r="S375" s="1394"/>
      <c r="T375" s="1394"/>
      <c r="U375" s="1394"/>
      <c r="V375" s="1394"/>
      <c r="W375" s="1394"/>
      <c r="X375" s="1394"/>
      <c r="Y375" s="1394"/>
      <c r="Z375" s="1394"/>
      <c r="AA375" s="1394"/>
      <c r="AB375" s="1394"/>
    </row>
    <row r="376">
      <c r="A376" s="824"/>
      <c r="B376" s="824"/>
      <c r="C376" s="824"/>
      <c r="D376" s="824"/>
      <c r="E376" s="824"/>
      <c r="F376" s="824"/>
      <c r="G376" s="1394"/>
      <c r="H376" s="824"/>
      <c r="I376" s="1394"/>
      <c r="J376" s="824"/>
      <c r="K376" s="1394"/>
      <c r="L376" s="1394"/>
      <c r="M376" s="1394"/>
      <c r="N376" s="1394"/>
      <c r="O376" s="1394"/>
      <c r="P376" s="1394"/>
      <c r="Q376" s="1394"/>
      <c r="R376" s="1394"/>
      <c r="S376" s="1394"/>
      <c r="T376" s="1394"/>
      <c r="U376" s="1394"/>
      <c r="V376" s="1394"/>
      <c r="W376" s="1394"/>
      <c r="X376" s="1394"/>
      <c r="Y376" s="1394"/>
      <c r="Z376" s="1394"/>
      <c r="AA376" s="1394"/>
      <c r="AB376" s="1394"/>
    </row>
    <row r="377">
      <c r="A377" s="824"/>
      <c r="B377" s="824"/>
      <c r="C377" s="824"/>
      <c r="D377" s="824"/>
      <c r="E377" s="824"/>
      <c r="F377" s="824"/>
      <c r="G377" s="1394"/>
      <c r="H377" s="824"/>
      <c r="I377" s="1394"/>
      <c r="J377" s="824"/>
      <c r="K377" s="1394"/>
      <c r="L377" s="1394"/>
      <c r="M377" s="1394"/>
      <c r="N377" s="1394"/>
      <c r="O377" s="1394"/>
      <c r="P377" s="1394"/>
      <c r="Q377" s="1394"/>
      <c r="R377" s="1394"/>
      <c r="S377" s="1394"/>
      <c r="T377" s="1394"/>
      <c r="U377" s="1394"/>
      <c r="V377" s="1394"/>
      <c r="W377" s="1394"/>
      <c r="X377" s="1394"/>
      <c r="Y377" s="1394"/>
      <c r="Z377" s="1394"/>
      <c r="AA377" s="1394"/>
      <c r="AB377" s="1394"/>
    </row>
    <row r="378">
      <c r="A378" s="824"/>
      <c r="B378" s="824"/>
      <c r="C378" s="824"/>
      <c r="D378" s="824"/>
      <c r="E378" s="824"/>
      <c r="F378" s="824"/>
      <c r="G378" s="1394"/>
      <c r="H378" s="824"/>
      <c r="I378" s="1394"/>
      <c r="J378" s="824"/>
      <c r="K378" s="1394"/>
      <c r="L378" s="1394"/>
      <c r="M378" s="1394"/>
      <c r="N378" s="1394"/>
      <c r="O378" s="1394"/>
      <c r="P378" s="1394"/>
      <c r="Q378" s="1394"/>
      <c r="R378" s="1394"/>
      <c r="S378" s="1394"/>
      <c r="T378" s="1394"/>
      <c r="U378" s="1394"/>
      <c r="V378" s="1394"/>
      <c r="W378" s="1394"/>
      <c r="X378" s="1394"/>
      <c r="Y378" s="1394"/>
      <c r="Z378" s="1394"/>
      <c r="AA378" s="1394"/>
      <c r="AB378" s="1394"/>
    </row>
    <row r="379">
      <c r="A379" s="824"/>
      <c r="B379" s="824"/>
      <c r="C379" s="824"/>
      <c r="D379" s="824"/>
      <c r="E379" s="824"/>
      <c r="F379" s="824"/>
      <c r="G379" s="1394"/>
      <c r="H379" s="824"/>
      <c r="I379" s="1394"/>
      <c r="J379" s="824"/>
      <c r="K379" s="1394"/>
      <c r="L379" s="1394"/>
      <c r="M379" s="1394"/>
      <c r="N379" s="1394"/>
      <c r="O379" s="1394"/>
      <c r="P379" s="1394"/>
      <c r="Q379" s="1394"/>
      <c r="R379" s="1394"/>
      <c r="S379" s="1394"/>
      <c r="T379" s="1394"/>
      <c r="U379" s="1394"/>
      <c r="V379" s="1394"/>
      <c r="W379" s="1394"/>
      <c r="X379" s="1394"/>
      <c r="Y379" s="1394"/>
      <c r="Z379" s="1394"/>
      <c r="AA379" s="1394"/>
      <c r="AB379" s="1394"/>
    </row>
    <row r="380">
      <c r="A380" s="824"/>
      <c r="B380" s="824"/>
      <c r="C380" s="824"/>
      <c r="D380" s="824"/>
      <c r="E380" s="824"/>
      <c r="F380" s="824"/>
      <c r="G380" s="1394"/>
      <c r="H380" s="824"/>
      <c r="I380" s="1394"/>
      <c r="J380" s="824"/>
      <c r="K380" s="1394"/>
      <c r="L380" s="1394"/>
      <c r="M380" s="1394"/>
      <c r="N380" s="1394"/>
      <c r="O380" s="1394"/>
      <c r="P380" s="1394"/>
      <c r="Q380" s="1394"/>
      <c r="R380" s="1394"/>
      <c r="S380" s="1394"/>
      <c r="T380" s="1394"/>
      <c r="U380" s="1394"/>
      <c r="V380" s="1394"/>
      <c r="W380" s="1394"/>
      <c r="X380" s="1394"/>
      <c r="Y380" s="1394"/>
      <c r="Z380" s="1394"/>
      <c r="AA380" s="1394"/>
      <c r="AB380" s="1394"/>
    </row>
    <row r="381">
      <c r="A381" s="824"/>
      <c r="B381" s="824"/>
      <c r="C381" s="824"/>
      <c r="D381" s="824"/>
      <c r="E381" s="824"/>
      <c r="F381" s="824"/>
      <c r="G381" s="1394"/>
      <c r="H381" s="824"/>
      <c r="I381" s="1394"/>
      <c r="J381" s="824"/>
      <c r="K381" s="1394"/>
      <c r="L381" s="1394"/>
      <c r="M381" s="1394"/>
      <c r="N381" s="1394"/>
      <c r="O381" s="1394"/>
      <c r="P381" s="1394"/>
      <c r="Q381" s="1394"/>
      <c r="R381" s="1394"/>
      <c r="S381" s="1394"/>
      <c r="T381" s="1394"/>
      <c r="U381" s="1394"/>
      <c r="V381" s="1394"/>
      <c r="W381" s="1394"/>
      <c r="X381" s="1394"/>
      <c r="Y381" s="1394"/>
      <c r="Z381" s="1394"/>
      <c r="AA381" s="1394"/>
      <c r="AB381" s="1394"/>
    </row>
    <row r="382">
      <c r="A382" s="824"/>
      <c r="B382" s="824"/>
      <c r="C382" s="824"/>
      <c r="D382" s="824"/>
      <c r="E382" s="824"/>
      <c r="F382" s="824"/>
      <c r="G382" s="1394"/>
      <c r="H382" s="824"/>
      <c r="I382" s="1394"/>
      <c r="J382" s="824"/>
      <c r="K382" s="1394"/>
      <c r="L382" s="1394"/>
      <c r="M382" s="1394"/>
      <c r="N382" s="1394"/>
      <c r="O382" s="1394"/>
      <c r="P382" s="1394"/>
      <c r="Q382" s="1394"/>
      <c r="R382" s="1394"/>
      <c r="S382" s="1394"/>
      <c r="T382" s="1394"/>
      <c r="U382" s="1394"/>
      <c r="V382" s="1394"/>
      <c r="W382" s="1394"/>
      <c r="X382" s="1394"/>
      <c r="Y382" s="1394"/>
      <c r="Z382" s="1394"/>
      <c r="AA382" s="1394"/>
      <c r="AB382" s="1394"/>
    </row>
    <row r="383">
      <c r="A383" s="824"/>
      <c r="B383" s="824"/>
      <c r="C383" s="824"/>
      <c r="D383" s="824"/>
      <c r="E383" s="824"/>
      <c r="F383" s="824"/>
      <c r="G383" s="1394"/>
      <c r="H383" s="824"/>
      <c r="I383" s="1394"/>
      <c r="J383" s="824"/>
      <c r="K383" s="1394"/>
      <c r="L383" s="1394"/>
      <c r="M383" s="1394"/>
      <c r="N383" s="1394"/>
      <c r="O383" s="1394"/>
      <c r="P383" s="1394"/>
      <c r="Q383" s="1394"/>
      <c r="R383" s="1394"/>
      <c r="S383" s="1394"/>
      <c r="T383" s="1394"/>
      <c r="U383" s="1394"/>
      <c r="V383" s="1394"/>
      <c r="W383" s="1394"/>
      <c r="X383" s="1394"/>
      <c r="Y383" s="1394"/>
      <c r="Z383" s="1394"/>
      <c r="AA383" s="1394"/>
      <c r="AB383" s="1394"/>
    </row>
    <row r="384">
      <c r="A384" s="824"/>
      <c r="B384" s="824"/>
      <c r="C384" s="824"/>
      <c r="D384" s="824"/>
      <c r="E384" s="824"/>
      <c r="F384" s="824"/>
      <c r="G384" s="1394"/>
      <c r="H384" s="824"/>
      <c r="I384" s="1394"/>
      <c r="J384" s="824"/>
      <c r="K384" s="1394"/>
      <c r="L384" s="1394"/>
      <c r="M384" s="1394"/>
      <c r="N384" s="1394"/>
      <c r="O384" s="1394"/>
      <c r="P384" s="1394"/>
      <c r="Q384" s="1394"/>
      <c r="R384" s="1394"/>
      <c r="S384" s="1394"/>
      <c r="T384" s="1394"/>
      <c r="U384" s="1394"/>
      <c r="V384" s="1394"/>
      <c r="W384" s="1394"/>
      <c r="X384" s="1394"/>
      <c r="Y384" s="1394"/>
      <c r="Z384" s="1394"/>
      <c r="AA384" s="1394"/>
      <c r="AB384" s="1394"/>
    </row>
    <row r="385">
      <c r="A385" s="824"/>
      <c r="B385" s="824"/>
      <c r="C385" s="824"/>
      <c r="D385" s="824"/>
      <c r="E385" s="824"/>
      <c r="F385" s="824"/>
      <c r="G385" s="1394"/>
      <c r="H385" s="824"/>
      <c r="I385" s="1394"/>
      <c r="J385" s="824"/>
      <c r="K385" s="1394"/>
      <c r="L385" s="1394"/>
      <c r="M385" s="1394"/>
      <c r="N385" s="1394"/>
      <c r="O385" s="1394"/>
      <c r="P385" s="1394"/>
      <c r="Q385" s="1394"/>
      <c r="R385" s="1394"/>
      <c r="S385" s="1394"/>
      <c r="T385" s="1394"/>
      <c r="U385" s="1394"/>
      <c r="V385" s="1394"/>
      <c r="W385" s="1394"/>
      <c r="X385" s="1394"/>
      <c r="Y385" s="1394"/>
      <c r="Z385" s="1394"/>
      <c r="AA385" s="1394"/>
      <c r="AB385" s="1394"/>
    </row>
    <row r="386">
      <c r="A386" s="824"/>
      <c r="B386" s="824"/>
      <c r="C386" s="824"/>
      <c r="D386" s="824"/>
      <c r="E386" s="824"/>
      <c r="F386" s="824"/>
      <c r="G386" s="1394"/>
      <c r="H386" s="824"/>
      <c r="I386" s="1394"/>
      <c r="J386" s="824"/>
      <c r="K386" s="1394"/>
      <c r="L386" s="1394"/>
      <c r="M386" s="1394"/>
      <c r="N386" s="1394"/>
      <c r="O386" s="1394"/>
      <c r="P386" s="1394"/>
      <c r="Q386" s="1394"/>
      <c r="R386" s="1394"/>
      <c r="S386" s="1394"/>
      <c r="T386" s="1394"/>
      <c r="U386" s="1394"/>
      <c r="V386" s="1394"/>
      <c r="W386" s="1394"/>
      <c r="X386" s="1394"/>
      <c r="Y386" s="1394"/>
      <c r="Z386" s="1394"/>
      <c r="AA386" s="1394"/>
      <c r="AB386" s="1394"/>
    </row>
    <row r="387">
      <c r="A387" s="824"/>
      <c r="B387" s="824"/>
      <c r="C387" s="824"/>
      <c r="D387" s="824"/>
      <c r="E387" s="824"/>
      <c r="F387" s="824"/>
      <c r="G387" s="1394"/>
      <c r="H387" s="824"/>
      <c r="I387" s="1394"/>
      <c r="J387" s="824"/>
      <c r="K387" s="1394"/>
      <c r="L387" s="1394"/>
      <c r="M387" s="1394"/>
      <c r="N387" s="1394"/>
      <c r="O387" s="1394"/>
      <c r="P387" s="1394"/>
      <c r="Q387" s="1394"/>
      <c r="R387" s="1394"/>
      <c r="S387" s="1394"/>
      <c r="T387" s="1394"/>
      <c r="U387" s="1394"/>
      <c r="V387" s="1394"/>
      <c r="W387" s="1394"/>
      <c r="X387" s="1394"/>
      <c r="Y387" s="1394"/>
      <c r="Z387" s="1394"/>
      <c r="AA387" s="1394"/>
      <c r="AB387" s="1394"/>
    </row>
    <row r="388">
      <c r="A388" s="824"/>
      <c r="B388" s="824"/>
      <c r="C388" s="824"/>
      <c r="D388" s="824"/>
      <c r="E388" s="824"/>
      <c r="F388" s="824"/>
      <c r="G388" s="1394"/>
      <c r="H388" s="824"/>
      <c r="I388" s="1394"/>
      <c r="J388" s="824"/>
      <c r="K388" s="1394"/>
      <c r="L388" s="1394"/>
      <c r="M388" s="1394"/>
      <c r="N388" s="1394"/>
      <c r="O388" s="1394"/>
      <c r="P388" s="1394"/>
      <c r="Q388" s="1394"/>
      <c r="R388" s="1394"/>
      <c r="S388" s="1394"/>
      <c r="T388" s="1394"/>
      <c r="U388" s="1394"/>
      <c r="V388" s="1394"/>
      <c r="W388" s="1394"/>
      <c r="X388" s="1394"/>
      <c r="Y388" s="1394"/>
      <c r="Z388" s="1394"/>
      <c r="AA388" s="1394"/>
      <c r="AB388" s="1394"/>
    </row>
    <row r="389">
      <c r="A389" s="824"/>
      <c r="B389" s="824"/>
      <c r="C389" s="824"/>
      <c r="D389" s="824"/>
      <c r="E389" s="824"/>
      <c r="F389" s="824"/>
      <c r="G389" s="1394"/>
      <c r="H389" s="824"/>
      <c r="I389" s="1394"/>
      <c r="J389" s="824"/>
      <c r="K389" s="1394"/>
      <c r="L389" s="1394"/>
      <c r="M389" s="1394"/>
      <c r="N389" s="1394"/>
      <c r="O389" s="1394"/>
      <c r="P389" s="1394"/>
      <c r="Q389" s="1394"/>
      <c r="R389" s="1394"/>
      <c r="S389" s="1394"/>
      <c r="T389" s="1394"/>
      <c r="U389" s="1394"/>
      <c r="V389" s="1394"/>
      <c r="W389" s="1394"/>
      <c r="X389" s="1394"/>
      <c r="Y389" s="1394"/>
      <c r="Z389" s="1394"/>
      <c r="AA389" s="1394"/>
      <c r="AB389" s="1394"/>
    </row>
    <row r="390">
      <c r="A390" s="824"/>
      <c r="B390" s="824"/>
      <c r="C390" s="824"/>
      <c r="D390" s="824"/>
      <c r="E390" s="824"/>
      <c r="F390" s="824"/>
      <c r="G390" s="1394"/>
      <c r="H390" s="824"/>
      <c r="I390" s="1394"/>
      <c r="J390" s="824"/>
      <c r="K390" s="1394"/>
      <c r="L390" s="1394"/>
      <c r="M390" s="1394"/>
      <c r="N390" s="1394"/>
      <c r="O390" s="1394"/>
      <c r="P390" s="1394"/>
      <c r="Q390" s="1394"/>
      <c r="R390" s="1394"/>
      <c r="S390" s="1394"/>
      <c r="T390" s="1394"/>
      <c r="U390" s="1394"/>
      <c r="V390" s="1394"/>
      <c r="W390" s="1394"/>
      <c r="X390" s="1394"/>
      <c r="Y390" s="1394"/>
      <c r="Z390" s="1394"/>
      <c r="AA390" s="1394"/>
      <c r="AB390" s="1394"/>
    </row>
    <row r="391">
      <c r="A391" s="824"/>
      <c r="B391" s="824"/>
      <c r="C391" s="824"/>
      <c r="D391" s="824"/>
      <c r="E391" s="824"/>
      <c r="F391" s="824"/>
      <c r="G391" s="1394"/>
      <c r="H391" s="824"/>
      <c r="I391" s="1394"/>
      <c r="J391" s="824"/>
      <c r="K391" s="1394"/>
      <c r="L391" s="1394"/>
      <c r="M391" s="1394"/>
      <c r="N391" s="1394"/>
      <c r="O391" s="1394"/>
      <c r="P391" s="1394"/>
      <c r="Q391" s="1394"/>
      <c r="R391" s="1394"/>
      <c r="S391" s="1394"/>
      <c r="T391" s="1394"/>
      <c r="U391" s="1394"/>
      <c r="V391" s="1394"/>
      <c r="W391" s="1394"/>
      <c r="X391" s="1394"/>
      <c r="Y391" s="1394"/>
      <c r="Z391" s="1394"/>
      <c r="AA391" s="1394"/>
      <c r="AB391" s="1394"/>
    </row>
    <row r="392">
      <c r="A392" s="824"/>
      <c r="B392" s="824"/>
      <c r="C392" s="824"/>
      <c r="D392" s="824"/>
      <c r="E392" s="824"/>
      <c r="F392" s="824"/>
      <c r="G392" s="1394"/>
      <c r="H392" s="824"/>
      <c r="I392" s="1394"/>
      <c r="J392" s="824"/>
      <c r="K392" s="1394"/>
      <c r="L392" s="1394"/>
      <c r="M392" s="1394"/>
      <c r="N392" s="1394"/>
      <c r="O392" s="1394"/>
      <c r="P392" s="1394"/>
      <c r="Q392" s="1394"/>
      <c r="R392" s="1394"/>
      <c r="S392" s="1394"/>
      <c r="T392" s="1394"/>
      <c r="U392" s="1394"/>
      <c r="V392" s="1394"/>
      <c r="W392" s="1394"/>
      <c r="X392" s="1394"/>
      <c r="Y392" s="1394"/>
      <c r="Z392" s="1394"/>
      <c r="AA392" s="1394"/>
      <c r="AB392" s="1394"/>
    </row>
    <row r="393">
      <c r="A393" s="824"/>
      <c r="B393" s="824"/>
      <c r="C393" s="824"/>
      <c r="D393" s="824"/>
      <c r="E393" s="824"/>
      <c r="F393" s="824"/>
      <c r="G393" s="1394"/>
      <c r="H393" s="824"/>
      <c r="I393" s="1394"/>
      <c r="J393" s="824"/>
      <c r="K393" s="1394"/>
      <c r="L393" s="1394"/>
      <c r="M393" s="1394"/>
      <c r="N393" s="1394"/>
      <c r="O393" s="1394"/>
      <c r="P393" s="1394"/>
      <c r="Q393" s="1394"/>
      <c r="R393" s="1394"/>
      <c r="S393" s="1394"/>
      <c r="T393" s="1394"/>
      <c r="U393" s="1394"/>
      <c r="V393" s="1394"/>
      <c r="W393" s="1394"/>
      <c r="X393" s="1394"/>
      <c r="Y393" s="1394"/>
      <c r="Z393" s="1394"/>
      <c r="AA393" s="1394"/>
      <c r="AB393" s="1394"/>
    </row>
    <row r="394">
      <c r="A394" s="824"/>
      <c r="B394" s="824"/>
      <c r="C394" s="824"/>
      <c r="D394" s="824"/>
      <c r="E394" s="824"/>
      <c r="F394" s="824"/>
      <c r="G394" s="1394"/>
      <c r="H394" s="824"/>
      <c r="I394" s="1394"/>
      <c r="J394" s="824"/>
      <c r="K394" s="1394"/>
      <c r="L394" s="1394"/>
      <c r="M394" s="1394"/>
      <c r="N394" s="1394"/>
      <c r="O394" s="1394"/>
      <c r="P394" s="1394"/>
      <c r="Q394" s="1394"/>
      <c r="R394" s="1394"/>
      <c r="S394" s="1394"/>
      <c r="T394" s="1394"/>
      <c r="U394" s="1394"/>
      <c r="V394" s="1394"/>
      <c r="W394" s="1394"/>
      <c r="X394" s="1394"/>
      <c r="Y394" s="1394"/>
      <c r="Z394" s="1394"/>
      <c r="AA394" s="1394"/>
      <c r="AB394" s="1394"/>
    </row>
    <row r="395">
      <c r="A395" s="824"/>
      <c r="B395" s="824"/>
      <c r="C395" s="824"/>
      <c r="D395" s="824"/>
      <c r="E395" s="824"/>
      <c r="F395" s="824"/>
      <c r="G395" s="1394"/>
      <c r="H395" s="824"/>
      <c r="I395" s="1394"/>
      <c r="J395" s="824"/>
      <c r="K395" s="1394"/>
      <c r="L395" s="1394"/>
      <c r="M395" s="1394"/>
      <c r="N395" s="1394"/>
      <c r="O395" s="1394"/>
      <c r="P395" s="1394"/>
      <c r="Q395" s="1394"/>
      <c r="R395" s="1394"/>
      <c r="S395" s="1394"/>
      <c r="T395" s="1394"/>
      <c r="U395" s="1394"/>
      <c r="V395" s="1394"/>
      <c r="W395" s="1394"/>
      <c r="X395" s="1394"/>
      <c r="Y395" s="1394"/>
      <c r="Z395" s="1394"/>
      <c r="AA395" s="1394"/>
      <c r="AB395" s="1394"/>
    </row>
    <row r="396">
      <c r="A396" s="824"/>
      <c r="B396" s="824"/>
      <c r="C396" s="824"/>
      <c r="D396" s="824"/>
      <c r="E396" s="824"/>
      <c r="F396" s="824"/>
      <c r="G396" s="1394"/>
      <c r="H396" s="824"/>
      <c r="I396" s="1394"/>
      <c r="J396" s="824"/>
      <c r="K396" s="1394"/>
      <c r="L396" s="1394"/>
      <c r="M396" s="1394"/>
      <c r="N396" s="1394"/>
      <c r="O396" s="1394"/>
      <c r="P396" s="1394"/>
      <c r="Q396" s="1394"/>
      <c r="R396" s="1394"/>
      <c r="S396" s="1394"/>
      <c r="T396" s="1394"/>
      <c r="U396" s="1394"/>
      <c r="V396" s="1394"/>
      <c r="W396" s="1394"/>
      <c r="X396" s="1394"/>
      <c r="Y396" s="1394"/>
      <c r="Z396" s="1394"/>
      <c r="AA396" s="1394"/>
      <c r="AB396" s="1394"/>
    </row>
    <row r="397">
      <c r="A397" s="824"/>
      <c r="B397" s="824"/>
      <c r="C397" s="824"/>
      <c r="D397" s="824"/>
      <c r="E397" s="824"/>
      <c r="F397" s="824"/>
      <c r="G397" s="1394"/>
      <c r="H397" s="824"/>
      <c r="I397" s="1394"/>
      <c r="J397" s="824"/>
      <c r="K397" s="1394"/>
      <c r="L397" s="1394"/>
      <c r="M397" s="1394"/>
      <c r="N397" s="1394"/>
      <c r="O397" s="1394"/>
      <c r="P397" s="1394"/>
      <c r="Q397" s="1394"/>
      <c r="R397" s="1394"/>
      <c r="S397" s="1394"/>
      <c r="T397" s="1394"/>
      <c r="U397" s="1394"/>
      <c r="V397" s="1394"/>
      <c r="W397" s="1394"/>
      <c r="X397" s="1394"/>
      <c r="Y397" s="1394"/>
      <c r="Z397" s="1394"/>
      <c r="AA397" s="1394"/>
      <c r="AB397" s="1394"/>
    </row>
    <row r="398">
      <c r="A398" s="824"/>
      <c r="B398" s="824"/>
      <c r="C398" s="824"/>
      <c r="D398" s="824"/>
      <c r="E398" s="824"/>
      <c r="F398" s="824"/>
      <c r="G398" s="1394"/>
      <c r="H398" s="824"/>
      <c r="I398" s="1394"/>
      <c r="J398" s="824"/>
      <c r="K398" s="1394"/>
      <c r="L398" s="1394"/>
      <c r="M398" s="1394"/>
      <c r="N398" s="1394"/>
      <c r="O398" s="1394"/>
      <c r="P398" s="1394"/>
      <c r="Q398" s="1394"/>
      <c r="R398" s="1394"/>
      <c r="S398" s="1394"/>
      <c r="T398" s="1394"/>
      <c r="U398" s="1394"/>
      <c r="V398" s="1394"/>
      <c r="W398" s="1394"/>
      <c r="X398" s="1394"/>
      <c r="Y398" s="1394"/>
      <c r="Z398" s="1394"/>
      <c r="AA398" s="1394"/>
      <c r="AB398" s="1394"/>
    </row>
    <row r="399">
      <c r="A399" s="824"/>
      <c r="B399" s="824"/>
      <c r="C399" s="824"/>
      <c r="D399" s="824"/>
      <c r="E399" s="824"/>
      <c r="F399" s="824"/>
      <c r="G399" s="1394"/>
      <c r="H399" s="824"/>
      <c r="I399" s="1394"/>
      <c r="J399" s="824"/>
      <c r="K399" s="1394"/>
      <c r="L399" s="1394"/>
      <c r="M399" s="1394"/>
      <c r="N399" s="1394"/>
      <c r="O399" s="1394"/>
      <c r="P399" s="1394"/>
      <c r="Q399" s="1394"/>
      <c r="R399" s="1394"/>
      <c r="S399" s="1394"/>
      <c r="T399" s="1394"/>
      <c r="U399" s="1394"/>
      <c r="V399" s="1394"/>
      <c r="W399" s="1394"/>
      <c r="X399" s="1394"/>
      <c r="Y399" s="1394"/>
      <c r="Z399" s="1394"/>
      <c r="AA399" s="1394"/>
      <c r="AB399" s="1394"/>
    </row>
    <row r="400">
      <c r="A400" s="824"/>
      <c r="B400" s="824"/>
      <c r="C400" s="824"/>
      <c r="D400" s="824"/>
      <c r="E400" s="824"/>
      <c r="F400" s="824"/>
      <c r="G400" s="1394"/>
      <c r="H400" s="824"/>
      <c r="I400" s="1394"/>
      <c r="J400" s="824"/>
      <c r="K400" s="1394"/>
      <c r="L400" s="1394"/>
      <c r="M400" s="1394"/>
      <c r="N400" s="1394"/>
      <c r="O400" s="1394"/>
      <c r="P400" s="1394"/>
      <c r="Q400" s="1394"/>
      <c r="R400" s="1394"/>
      <c r="S400" s="1394"/>
      <c r="T400" s="1394"/>
      <c r="U400" s="1394"/>
      <c r="V400" s="1394"/>
      <c r="W400" s="1394"/>
      <c r="X400" s="1394"/>
      <c r="Y400" s="1394"/>
      <c r="Z400" s="1394"/>
      <c r="AA400" s="1394"/>
      <c r="AB400" s="1394"/>
    </row>
    <row r="401">
      <c r="A401" s="824"/>
      <c r="B401" s="824"/>
      <c r="C401" s="824"/>
      <c r="D401" s="824"/>
      <c r="E401" s="824"/>
      <c r="F401" s="824"/>
      <c r="G401" s="1394"/>
      <c r="H401" s="824"/>
      <c r="I401" s="1394"/>
      <c r="J401" s="824"/>
      <c r="K401" s="1394"/>
      <c r="L401" s="1394"/>
      <c r="M401" s="1394"/>
      <c r="N401" s="1394"/>
      <c r="O401" s="1394"/>
      <c r="P401" s="1394"/>
      <c r="Q401" s="1394"/>
      <c r="R401" s="1394"/>
      <c r="S401" s="1394"/>
      <c r="T401" s="1394"/>
      <c r="U401" s="1394"/>
      <c r="V401" s="1394"/>
      <c r="W401" s="1394"/>
      <c r="X401" s="1394"/>
      <c r="Y401" s="1394"/>
      <c r="Z401" s="1394"/>
      <c r="AA401" s="1394"/>
      <c r="AB401" s="1394"/>
    </row>
    <row r="402">
      <c r="A402" s="824"/>
      <c r="B402" s="824"/>
      <c r="C402" s="824"/>
      <c r="D402" s="824"/>
      <c r="E402" s="824"/>
      <c r="F402" s="824"/>
      <c r="G402" s="1394"/>
      <c r="H402" s="824"/>
      <c r="I402" s="1394"/>
      <c r="J402" s="824"/>
      <c r="K402" s="1394"/>
      <c r="L402" s="1394"/>
      <c r="M402" s="1394"/>
      <c r="N402" s="1394"/>
      <c r="O402" s="1394"/>
      <c r="P402" s="1394"/>
      <c r="Q402" s="1394"/>
      <c r="R402" s="1394"/>
      <c r="S402" s="1394"/>
      <c r="T402" s="1394"/>
      <c r="U402" s="1394"/>
      <c r="V402" s="1394"/>
      <c r="W402" s="1394"/>
      <c r="X402" s="1394"/>
      <c r="Y402" s="1394"/>
      <c r="Z402" s="1394"/>
      <c r="AA402" s="1394"/>
      <c r="AB402" s="1394"/>
    </row>
    <row r="403">
      <c r="A403" s="824"/>
      <c r="B403" s="824"/>
      <c r="C403" s="824"/>
      <c r="D403" s="824"/>
      <c r="E403" s="824"/>
      <c r="F403" s="824"/>
      <c r="G403" s="1394"/>
      <c r="H403" s="824"/>
      <c r="I403" s="1394"/>
      <c r="J403" s="824"/>
      <c r="K403" s="1394"/>
      <c r="L403" s="1394"/>
      <c r="M403" s="1394"/>
      <c r="N403" s="1394"/>
      <c r="O403" s="1394"/>
      <c r="P403" s="1394"/>
      <c r="Q403" s="1394"/>
      <c r="R403" s="1394"/>
      <c r="S403" s="1394"/>
      <c r="T403" s="1394"/>
      <c r="U403" s="1394"/>
      <c r="V403" s="1394"/>
      <c r="W403" s="1394"/>
      <c r="X403" s="1394"/>
      <c r="Y403" s="1394"/>
      <c r="Z403" s="1394"/>
      <c r="AA403" s="1394"/>
      <c r="AB403" s="1394"/>
    </row>
    <row r="404">
      <c r="A404" s="824"/>
      <c r="B404" s="824"/>
      <c r="C404" s="824"/>
      <c r="D404" s="824"/>
      <c r="E404" s="824"/>
      <c r="F404" s="824"/>
      <c r="G404" s="1394"/>
      <c r="H404" s="824"/>
      <c r="I404" s="1394"/>
      <c r="J404" s="824"/>
      <c r="K404" s="1394"/>
      <c r="L404" s="1394"/>
      <c r="M404" s="1394"/>
      <c r="N404" s="1394"/>
      <c r="O404" s="1394"/>
      <c r="P404" s="1394"/>
      <c r="Q404" s="1394"/>
      <c r="R404" s="1394"/>
      <c r="S404" s="1394"/>
      <c r="T404" s="1394"/>
      <c r="U404" s="1394"/>
      <c r="V404" s="1394"/>
      <c r="W404" s="1394"/>
      <c r="X404" s="1394"/>
      <c r="Y404" s="1394"/>
      <c r="Z404" s="1394"/>
      <c r="AA404" s="1394"/>
      <c r="AB404" s="1394"/>
    </row>
    <row r="405">
      <c r="A405" s="824"/>
      <c r="B405" s="824"/>
      <c r="C405" s="824"/>
      <c r="D405" s="824"/>
      <c r="E405" s="824"/>
      <c r="F405" s="824"/>
      <c r="G405" s="1394"/>
      <c r="H405" s="824"/>
      <c r="I405" s="1394"/>
      <c r="J405" s="824"/>
      <c r="K405" s="1394"/>
      <c r="L405" s="1394"/>
      <c r="M405" s="1394"/>
      <c r="N405" s="1394"/>
      <c r="O405" s="1394"/>
      <c r="P405" s="1394"/>
      <c r="Q405" s="1394"/>
      <c r="R405" s="1394"/>
      <c r="S405" s="1394"/>
      <c r="T405" s="1394"/>
      <c r="U405" s="1394"/>
      <c r="V405" s="1394"/>
      <c r="W405" s="1394"/>
      <c r="X405" s="1394"/>
      <c r="Y405" s="1394"/>
      <c r="Z405" s="1394"/>
      <c r="AA405" s="1394"/>
      <c r="AB405" s="1394"/>
    </row>
    <row r="406">
      <c r="A406" s="824"/>
      <c r="B406" s="824"/>
      <c r="C406" s="824"/>
      <c r="D406" s="824"/>
      <c r="E406" s="824"/>
      <c r="F406" s="824"/>
      <c r="G406" s="1394"/>
      <c r="H406" s="824"/>
      <c r="I406" s="1394"/>
      <c r="J406" s="824"/>
      <c r="K406" s="1394"/>
      <c r="L406" s="1394"/>
      <c r="M406" s="1394"/>
      <c r="N406" s="1394"/>
      <c r="O406" s="1394"/>
      <c r="P406" s="1394"/>
      <c r="Q406" s="1394"/>
      <c r="R406" s="1394"/>
      <c r="S406" s="1394"/>
      <c r="T406" s="1394"/>
      <c r="U406" s="1394"/>
      <c r="V406" s="1394"/>
      <c r="W406" s="1394"/>
      <c r="X406" s="1394"/>
      <c r="Y406" s="1394"/>
      <c r="Z406" s="1394"/>
      <c r="AA406" s="1394"/>
      <c r="AB406" s="1394"/>
    </row>
    <row r="407">
      <c r="A407" s="824"/>
      <c r="B407" s="824"/>
      <c r="C407" s="824"/>
      <c r="D407" s="824"/>
      <c r="E407" s="824"/>
      <c r="F407" s="824"/>
      <c r="G407" s="1394"/>
      <c r="H407" s="824"/>
      <c r="I407" s="1394"/>
      <c r="J407" s="824"/>
      <c r="K407" s="1394"/>
      <c r="L407" s="1394"/>
      <c r="M407" s="1394"/>
      <c r="N407" s="1394"/>
      <c r="O407" s="1394"/>
      <c r="P407" s="1394"/>
      <c r="Q407" s="1394"/>
      <c r="R407" s="1394"/>
      <c r="S407" s="1394"/>
      <c r="T407" s="1394"/>
      <c r="U407" s="1394"/>
      <c r="V407" s="1394"/>
      <c r="W407" s="1394"/>
      <c r="X407" s="1394"/>
      <c r="Y407" s="1394"/>
      <c r="Z407" s="1394"/>
      <c r="AA407" s="1394"/>
      <c r="AB407" s="1394"/>
    </row>
    <row r="408">
      <c r="A408" s="824"/>
      <c r="B408" s="824"/>
      <c r="C408" s="824"/>
      <c r="D408" s="824"/>
      <c r="E408" s="824"/>
      <c r="F408" s="824"/>
      <c r="G408" s="1394"/>
      <c r="H408" s="824"/>
      <c r="I408" s="1394"/>
      <c r="J408" s="824"/>
      <c r="K408" s="1394"/>
      <c r="L408" s="1394"/>
      <c r="M408" s="1394"/>
      <c r="N408" s="1394"/>
      <c r="O408" s="1394"/>
      <c r="P408" s="1394"/>
      <c r="Q408" s="1394"/>
      <c r="R408" s="1394"/>
      <c r="S408" s="1394"/>
      <c r="T408" s="1394"/>
      <c r="U408" s="1394"/>
      <c r="V408" s="1394"/>
      <c r="W408" s="1394"/>
      <c r="X408" s="1394"/>
      <c r="Y408" s="1394"/>
      <c r="Z408" s="1394"/>
      <c r="AA408" s="1394"/>
      <c r="AB408" s="1394"/>
    </row>
    <row r="409">
      <c r="A409" s="824"/>
      <c r="B409" s="824"/>
      <c r="C409" s="824"/>
      <c r="D409" s="824"/>
      <c r="E409" s="824"/>
      <c r="F409" s="824"/>
      <c r="G409" s="1394"/>
      <c r="H409" s="824"/>
      <c r="I409" s="1394"/>
      <c r="J409" s="824"/>
      <c r="K409" s="1394"/>
      <c r="L409" s="1394"/>
      <c r="M409" s="1394"/>
      <c r="N409" s="1394"/>
      <c r="O409" s="1394"/>
      <c r="P409" s="1394"/>
      <c r="Q409" s="1394"/>
      <c r="R409" s="1394"/>
      <c r="S409" s="1394"/>
      <c r="T409" s="1394"/>
      <c r="U409" s="1394"/>
      <c r="V409" s="1394"/>
      <c r="W409" s="1394"/>
      <c r="X409" s="1394"/>
      <c r="Y409" s="1394"/>
      <c r="Z409" s="1394"/>
      <c r="AA409" s="1394"/>
      <c r="AB409" s="1394"/>
    </row>
    <row r="410">
      <c r="A410" s="824"/>
      <c r="B410" s="824"/>
      <c r="C410" s="824"/>
      <c r="D410" s="824"/>
      <c r="E410" s="824"/>
      <c r="F410" s="824"/>
      <c r="G410" s="1394"/>
      <c r="H410" s="824"/>
      <c r="I410" s="1394"/>
      <c r="J410" s="824"/>
      <c r="K410" s="1394"/>
      <c r="L410" s="1394"/>
      <c r="M410" s="1394"/>
      <c r="N410" s="1394"/>
      <c r="O410" s="1394"/>
      <c r="P410" s="1394"/>
      <c r="Q410" s="1394"/>
      <c r="R410" s="1394"/>
      <c r="S410" s="1394"/>
      <c r="T410" s="1394"/>
      <c r="U410" s="1394"/>
      <c r="V410" s="1394"/>
      <c r="W410" s="1394"/>
      <c r="X410" s="1394"/>
      <c r="Y410" s="1394"/>
      <c r="Z410" s="1394"/>
      <c r="AA410" s="1394"/>
      <c r="AB410" s="1394"/>
    </row>
    <row r="411">
      <c r="A411" s="824"/>
      <c r="B411" s="824"/>
      <c r="C411" s="824"/>
      <c r="D411" s="824"/>
      <c r="E411" s="824"/>
      <c r="F411" s="824"/>
      <c r="G411" s="1394"/>
      <c r="H411" s="824"/>
      <c r="I411" s="1394"/>
      <c r="J411" s="824"/>
      <c r="K411" s="1394"/>
      <c r="L411" s="1394"/>
      <c r="M411" s="1394"/>
      <c r="N411" s="1394"/>
      <c r="O411" s="1394"/>
      <c r="P411" s="1394"/>
      <c r="Q411" s="1394"/>
      <c r="R411" s="1394"/>
      <c r="S411" s="1394"/>
      <c r="T411" s="1394"/>
      <c r="U411" s="1394"/>
      <c r="V411" s="1394"/>
      <c r="W411" s="1394"/>
      <c r="X411" s="1394"/>
      <c r="Y411" s="1394"/>
      <c r="Z411" s="1394"/>
      <c r="AA411" s="1394"/>
      <c r="AB411" s="1394"/>
    </row>
    <row r="412">
      <c r="A412" s="824"/>
      <c r="B412" s="824"/>
      <c r="C412" s="824"/>
      <c r="D412" s="824"/>
      <c r="E412" s="824"/>
      <c r="F412" s="824"/>
      <c r="G412" s="1394"/>
      <c r="H412" s="824"/>
      <c r="I412" s="1394"/>
      <c r="J412" s="824"/>
      <c r="K412" s="1394"/>
      <c r="L412" s="1394"/>
      <c r="M412" s="1394"/>
      <c r="N412" s="1394"/>
      <c r="O412" s="1394"/>
      <c r="P412" s="1394"/>
      <c r="Q412" s="1394"/>
      <c r="R412" s="1394"/>
      <c r="S412" s="1394"/>
      <c r="T412" s="1394"/>
      <c r="U412" s="1394"/>
      <c r="V412" s="1394"/>
      <c r="W412" s="1394"/>
      <c r="X412" s="1394"/>
      <c r="Y412" s="1394"/>
      <c r="Z412" s="1394"/>
      <c r="AA412" s="1394"/>
      <c r="AB412" s="1394"/>
    </row>
    <row r="413">
      <c r="A413" s="824"/>
      <c r="B413" s="824"/>
      <c r="C413" s="824"/>
      <c r="D413" s="824"/>
      <c r="E413" s="824"/>
      <c r="F413" s="824"/>
      <c r="G413" s="1394"/>
      <c r="H413" s="824"/>
      <c r="I413" s="1394"/>
      <c r="J413" s="824"/>
      <c r="K413" s="1394"/>
      <c r="L413" s="1394"/>
      <c r="M413" s="1394"/>
      <c r="N413" s="1394"/>
      <c r="O413" s="1394"/>
      <c r="P413" s="1394"/>
      <c r="Q413" s="1394"/>
      <c r="R413" s="1394"/>
      <c r="S413" s="1394"/>
      <c r="T413" s="1394"/>
      <c r="U413" s="1394"/>
      <c r="V413" s="1394"/>
      <c r="W413" s="1394"/>
      <c r="X413" s="1394"/>
      <c r="Y413" s="1394"/>
      <c r="Z413" s="1394"/>
      <c r="AA413" s="1394"/>
      <c r="AB413" s="1394"/>
    </row>
    <row r="414">
      <c r="A414" s="824"/>
      <c r="B414" s="824"/>
      <c r="C414" s="824"/>
      <c r="D414" s="824"/>
      <c r="E414" s="824"/>
      <c r="F414" s="824"/>
      <c r="G414" s="1394"/>
      <c r="H414" s="824"/>
      <c r="I414" s="1394"/>
      <c r="J414" s="824"/>
      <c r="K414" s="1394"/>
      <c r="L414" s="1394"/>
      <c r="M414" s="1394"/>
      <c r="N414" s="1394"/>
      <c r="O414" s="1394"/>
      <c r="P414" s="1394"/>
      <c r="Q414" s="1394"/>
      <c r="R414" s="1394"/>
      <c r="S414" s="1394"/>
      <c r="T414" s="1394"/>
      <c r="U414" s="1394"/>
      <c r="V414" s="1394"/>
      <c r="W414" s="1394"/>
      <c r="X414" s="1394"/>
      <c r="Y414" s="1394"/>
      <c r="Z414" s="1394"/>
      <c r="AA414" s="1394"/>
      <c r="AB414" s="1394"/>
    </row>
    <row r="415">
      <c r="A415" s="824"/>
      <c r="B415" s="824"/>
      <c r="C415" s="824"/>
      <c r="D415" s="824"/>
      <c r="E415" s="824"/>
      <c r="F415" s="824"/>
      <c r="G415" s="1394"/>
      <c r="H415" s="824"/>
      <c r="I415" s="1394"/>
      <c r="J415" s="824"/>
      <c r="K415" s="1394"/>
      <c r="L415" s="1394"/>
      <c r="M415" s="1394"/>
      <c r="N415" s="1394"/>
      <c r="O415" s="1394"/>
      <c r="P415" s="1394"/>
      <c r="Q415" s="1394"/>
      <c r="R415" s="1394"/>
      <c r="S415" s="1394"/>
      <c r="T415" s="1394"/>
      <c r="U415" s="1394"/>
      <c r="V415" s="1394"/>
      <c r="W415" s="1394"/>
      <c r="X415" s="1394"/>
      <c r="Y415" s="1394"/>
      <c r="Z415" s="1394"/>
      <c r="AA415" s="1394"/>
      <c r="AB415" s="1394"/>
    </row>
    <row r="416">
      <c r="A416" s="824"/>
      <c r="B416" s="824"/>
      <c r="C416" s="824"/>
      <c r="D416" s="824"/>
      <c r="E416" s="824"/>
      <c r="F416" s="824"/>
      <c r="G416" s="1394"/>
      <c r="H416" s="824"/>
      <c r="I416" s="1394"/>
      <c r="J416" s="824"/>
      <c r="K416" s="1394"/>
      <c r="L416" s="1394"/>
      <c r="M416" s="1394"/>
      <c r="N416" s="1394"/>
      <c r="O416" s="1394"/>
      <c r="P416" s="1394"/>
      <c r="Q416" s="1394"/>
      <c r="R416" s="1394"/>
      <c r="S416" s="1394"/>
      <c r="T416" s="1394"/>
      <c r="U416" s="1394"/>
      <c r="V416" s="1394"/>
      <c r="W416" s="1394"/>
      <c r="X416" s="1394"/>
      <c r="Y416" s="1394"/>
      <c r="Z416" s="1394"/>
      <c r="AA416" s="1394"/>
      <c r="AB416" s="1394"/>
    </row>
    <row r="417">
      <c r="A417" s="824"/>
      <c r="B417" s="824"/>
      <c r="C417" s="824"/>
      <c r="D417" s="824"/>
      <c r="E417" s="824"/>
      <c r="F417" s="824"/>
      <c r="G417" s="1394"/>
      <c r="H417" s="824"/>
      <c r="I417" s="1394"/>
      <c r="J417" s="824"/>
      <c r="K417" s="1394"/>
      <c r="L417" s="1394"/>
      <c r="M417" s="1394"/>
      <c r="N417" s="1394"/>
      <c r="O417" s="1394"/>
      <c r="P417" s="1394"/>
      <c r="Q417" s="1394"/>
      <c r="R417" s="1394"/>
      <c r="S417" s="1394"/>
      <c r="T417" s="1394"/>
      <c r="U417" s="1394"/>
      <c r="V417" s="1394"/>
      <c r="W417" s="1394"/>
      <c r="X417" s="1394"/>
      <c r="Y417" s="1394"/>
      <c r="Z417" s="1394"/>
      <c r="AA417" s="1394"/>
      <c r="AB417" s="1394"/>
    </row>
    <row r="418">
      <c r="A418" s="824"/>
      <c r="B418" s="824"/>
      <c r="C418" s="824"/>
      <c r="D418" s="824"/>
      <c r="E418" s="824"/>
      <c r="F418" s="824"/>
      <c r="G418" s="1394"/>
      <c r="H418" s="824"/>
      <c r="I418" s="1394"/>
      <c r="J418" s="824"/>
      <c r="K418" s="1394"/>
      <c r="L418" s="1394"/>
      <c r="M418" s="1394"/>
      <c r="N418" s="1394"/>
      <c r="O418" s="1394"/>
      <c r="P418" s="1394"/>
      <c r="Q418" s="1394"/>
      <c r="R418" s="1394"/>
      <c r="S418" s="1394"/>
      <c r="T418" s="1394"/>
      <c r="U418" s="1394"/>
      <c r="V418" s="1394"/>
      <c r="W418" s="1394"/>
      <c r="X418" s="1394"/>
      <c r="Y418" s="1394"/>
      <c r="Z418" s="1394"/>
      <c r="AA418" s="1394"/>
      <c r="AB418" s="1394"/>
    </row>
    <row r="419">
      <c r="A419" s="824"/>
      <c r="B419" s="824"/>
      <c r="C419" s="824"/>
      <c r="D419" s="824"/>
      <c r="E419" s="824"/>
      <c r="F419" s="824"/>
      <c r="G419" s="1394"/>
      <c r="H419" s="824"/>
      <c r="I419" s="1394"/>
      <c r="J419" s="824"/>
      <c r="K419" s="1394"/>
      <c r="L419" s="1394"/>
      <c r="M419" s="1394"/>
      <c r="N419" s="1394"/>
      <c r="O419" s="1394"/>
      <c r="P419" s="1394"/>
      <c r="Q419" s="1394"/>
      <c r="R419" s="1394"/>
      <c r="S419" s="1394"/>
      <c r="T419" s="1394"/>
      <c r="U419" s="1394"/>
      <c r="V419" s="1394"/>
      <c r="W419" s="1394"/>
      <c r="X419" s="1394"/>
      <c r="Y419" s="1394"/>
      <c r="Z419" s="1394"/>
      <c r="AA419" s="1394"/>
      <c r="AB419" s="1394"/>
    </row>
    <row r="420">
      <c r="A420" s="824"/>
      <c r="B420" s="824"/>
      <c r="C420" s="824"/>
      <c r="D420" s="824"/>
      <c r="E420" s="824"/>
      <c r="F420" s="824"/>
      <c r="G420" s="1394"/>
      <c r="H420" s="824"/>
      <c r="I420" s="1394"/>
      <c r="J420" s="824"/>
      <c r="K420" s="1394"/>
      <c r="L420" s="1394"/>
      <c r="M420" s="1394"/>
      <c r="N420" s="1394"/>
      <c r="O420" s="1394"/>
      <c r="P420" s="1394"/>
      <c r="Q420" s="1394"/>
      <c r="R420" s="1394"/>
      <c r="S420" s="1394"/>
      <c r="T420" s="1394"/>
      <c r="U420" s="1394"/>
      <c r="V420" s="1394"/>
      <c r="W420" s="1394"/>
      <c r="X420" s="1394"/>
      <c r="Y420" s="1394"/>
      <c r="Z420" s="1394"/>
      <c r="AA420" s="1394"/>
      <c r="AB420" s="1394"/>
    </row>
    <row r="421">
      <c r="A421" s="824"/>
      <c r="B421" s="824"/>
      <c r="C421" s="824"/>
      <c r="D421" s="824"/>
      <c r="E421" s="824"/>
      <c r="F421" s="824"/>
      <c r="G421" s="1394"/>
      <c r="H421" s="824"/>
      <c r="I421" s="1394"/>
      <c r="J421" s="824"/>
      <c r="K421" s="1394"/>
      <c r="L421" s="1394"/>
      <c r="M421" s="1394"/>
      <c r="N421" s="1394"/>
      <c r="O421" s="1394"/>
      <c r="P421" s="1394"/>
      <c r="Q421" s="1394"/>
      <c r="R421" s="1394"/>
      <c r="S421" s="1394"/>
      <c r="T421" s="1394"/>
      <c r="U421" s="1394"/>
      <c r="V421" s="1394"/>
      <c r="W421" s="1394"/>
      <c r="X421" s="1394"/>
      <c r="Y421" s="1394"/>
      <c r="Z421" s="1394"/>
      <c r="AA421" s="1394"/>
      <c r="AB421" s="1394"/>
    </row>
    <row r="422">
      <c r="A422" s="824"/>
      <c r="B422" s="824"/>
      <c r="C422" s="824"/>
      <c r="D422" s="824"/>
      <c r="E422" s="824"/>
      <c r="F422" s="824"/>
      <c r="G422" s="1394"/>
      <c r="H422" s="824"/>
      <c r="I422" s="1394"/>
      <c r="J422" s="824"/>
      <c r="K422" s="1394"/>
      <c r="L422" s="1394"/>
      <c r="M422" s="1394"/>
      <c r="N422" s="1394"/>
      <c r="O422" s="1394"/>
      <c r="P422" s="1394"/>
      <c r="Q422" s="1394"/>
      <c r="R422" s="1394"/>
      <c r="S422" s="1394"/>
      <c r="T422" s="1394"/>
      <c r="U422" s="1394"/>
      <c r="V422" s="1394"/>
      <c r="W422" s="1394"/>
      <c r="X422" s="1394"/>
      <c r="Y422" s="1394"/>
      <c r="Z422" s="1394"/>
      <c r="AA422" s="1394"/>
      <c r="AB422" s="1394"/>
    </row>
    <row r="423">
      <c r="A423" s="824"/>
      <c r="B423" s="824"/>
      <c r="C423" s="824"/>
      <c r="D423" s="824"/>
      <c r="E423" s="824"/>
      <c r="F423" s="824"/>
      <c r="G423" s="1394"/>
      <c r="H423" s="824"/>
      <c r="I423" s="1394"/>
      <c r="J423" s="824"/>
      <c r="K423" s="1394"/>
      <c r="L423" s="1394"/>
      <c r="M423" s="1394"/>
      <c r="N423" s="1394"/>
      <c r="O423" s="1394"/>
      <c r="P423" s="1394"/>
      <c r="Q423" s="1394"/>
      <c r="R423" s="1394"/>
      <c r="S423" s="1394"/>
      <c r="T423" s="1394"/>
      <c r="U423" s="1394"/>
      <c r="V423" s="1394"/>
      <c r="W423" s="1394"/>
      <c r="X423" s="1394"/>
      <c r="Y423" s="1394"/>
      <c r="Z423" s="1394"/>
      <c r="AA423" s="1394"/>
      <c r="AB423" s="1394"/>
    </row>
    <row r="424">
      <c r="A424" s="824"/>
      <c r="B424" s="824"/>
      <c r="C424" s="824"/>
      <c r="D424" s="824"/>
      <c r="E424" s="824"/>
      <c r="F424" s="824"/>
      <c r="G424" s="1394"/>
      <c r="H424" s="824"/>
      <c r="I424" s="1394"/>
      <c r="J424" s="824"/>
      <c r="K424" s="1394"/>
      <c r="L424" s="1394"/>
      <c r="M424" s="1394"/>
      <c r="N424" s="1394"/>
      <c r="O424" s="1394"/>
      <c r="P424" s="1394"/>
      <c r="Q424" s="1394"/>
      <c r="R424" s="1394"/>
      <c r="S424" s="1394"/>
      <c r="T424" s="1394"/>
      <c r="U424" s="1394"/>
      <c r="V424" s="1394"/>
      <c r="W424" s="1394"/>
      <c r="X424" s="1394"/>
      <c r="Y424" s="1394"/>
      <c r="Z424" s="1394"/>
      <c r="AA424" s="1394"/>
      <c r="AB424" s="1394"/>
    </row>
    <row r="425">
      <c r="A425" s="824"/>
      <c r="B425" s="824"/>
      <c r="C425" s="824"/>
      <c r="D425" s="824"/>
      <c r="E425" s="824"/>
      <c r="F425" s="824"/>
      <c r="G425" s="1394"/>
      <c r="H425" s="824"/>
      <c r="I425" s="1394"/>
      <c r="J425" s="824"/>
      <c r="K425" s="1394"/>
      <c r="L425" s="1394"/>
      <c r="M425" s="1394"/>
      <c r="N425" s="1394"/>
      <c r="O425" s="1394"/>
      <c r="P425" s="1394"/>
      <c r="Q425" s="1394"/>
      <c r="R425" s="1394"/>
      <c r="S425" s="1394"/>
      <c r="T425" s="1394"/>
      <c r="U425" s="1394"/>
      <c r="V425" s="1394"/>
      <c r="W425" s="1394"/>
      <c r="X425" s="1394"/>
      <c r="Y425" s="1394"/>
      <c r="Z425" s="1394"/>
      <c r="AA425" s="1394"/>
      <c r="AB425" s="1394"/>
    </row>
    <row r="426">
      <c r="A426" s="824"/>
      <c r="B426" s="824"/>
      <c r="C426" s="824"/>
      <c r="D426" s="824"/>
      <c r="E426" s="824"/>
      <c r="F426" s="824"/>
      <c r="G426" s="1394"/>
      <c r="H426" s="824"/>
      <c r="I426" s="1394"/>
      <c r="J426" s="824"/>
      <c r="K426" s="1394"/>
      <c r="L426" s="1394"/>
      <c r="M426" s="1394"/>
      <c r="N426" s="1394"/>
      <c r="O426" s="1394"/>
      <c r="P426" s="1394"/>
      <c r="Q426" s="1394"/>
      <c r="R426" s="1394"/>
      <c r="S426" s="1394"/>
      <c r="T426" s="1394"/>
      <c r="U426" s="1394"/>
      <c r="V426" s="1394"/>
      <c r="W426" s="1394"/>
      <c r="X426" s="1394"/>
      <c r="Y426" s="1394"/>
      <c r="Z426" s="1394"/>
      <c r="AA426" s="1394"/>
      <c r="AB426" s="1394"/>
    </row>
    <row r="427">
      <c r="A427" s="824"/>
      <c r="B427" s="824"/>
      <c r="C427" s="824"/>
      <c r="D427" s="824"/>
      <c r="E427" s="824"/>
      <c r="F427" s="824"/>
      <c r="G427" s="1394"/>
      <c r="H427" s="824"/>
      <c r="I427" s="1394"/>
      <c r="J427" s="824"/>
      <c r="K427" s="1394"/>
      <c r="L427" s="1394"/>
      <c r="M427" s="1394"/>
      <c r="N427" s="1394"/>
      <c r="O427" s="1394"/>
      <c r="P427" s="1394"/>
      <c r="Q427" s="1394"/>
      <c r="R427" s="1394"/>
      <c r="S427" s="1394"/>
      <c r="T427" s="1394"/>
      <c r="U427" s="1394"/>
      <c r="V427" s="1394"/>
      <c r="W427" s="1394"/>
      <c r="X427" s="1394"/>
      <c r="Y427" s="1394"/>
      <c r="Z427" s="1394"/>
      <c r="AA427" s="1394"/>
      <c r="AB427" s="1394"/>
    </row>
    <row r="428">
      <c r="A428" s="824"/>
      <c r="B428" s="824"/>
      <c r="C428" s="824"/>
      <c r="D428" s="824"/>
      <c r="E428" s="824"/>
      <c r="F428" s="824"/>
      <c r="G428" s="1394"/>
      <c r="H428" s="824"/>
      <c r="I428" s="1394"/>
      <c r="J428" s="824"/>
      <c r="K428" s="1394"/>
      <c r="L428" s="1394"/>
      <c r="M428" s="1394"/>
      <c r="N428" s="1394"/>
      <c r="O428" s="1394"/>
      <c r="P428" s="1394"/>
      <c r="Q428" s="1394"/>
      <c r="R428" s="1394"/>
      <c r="S428" s="1394"/>
      <c r="T428" s="1394"/>
      <c r="U428" s="1394"/>
      <c r="V428" s="1394"/>
      <c r="W428" s="1394"/>
      <c r="X428" s="1394"/>
      <c r="Y428" s="1394"/>
      <c r="Z428" s="1394"/>
      <c r="AA428" s="1394"/>
      <c r="AB428" s="1394"/>
    </row>
    <row r="429">
      <c r="A429" s="824"/>
      <c r="B429" s="824"/>
      <c r="C429" s="824"/>
      <c r="D429" s="824"/>
      <c r="E429" s="824"/>
      <c r="F429" s="824"/>
      <c r="G429" s="1394"/>
      <c r="H429" s="824"/>
      <c r="I429" s="1394"/>
      <c r="J429" s="824"/>
      <c r="K429" s="1394"/>
      <c r="L429" s="1394"/>
      <c r="M429" s="1394"/>
      <c r="N429" s="1394"/>
      <c r="O429" s="1394"/>
      <c r="P429" s="1394"/>
      <c r="Q429" s="1394"/>
      <c r="R429" s="1394"/>
      <c r="S429" s="1394"/>
      <c r="T429" s="1394"/>
      <c r="U429" s="1394"/>
      <c r="V429" s="1394"/>
      <c r="W429" s="1394"/>
      <c r="X429" s="1394"/>
      <c r="Y429" s="1394"/>
      <c r="Z429" s="1394"/>
      <c r="AA429" s="1394"/>
      <c r="AB429" s="1394"/>
    </row>
    <row r="430">
      <c r="A430" s="824"/>
      <c r="B430" s="824"/>
      <c r="C430" s="824"/>
      <c r="D430" s="824"/>
      <c r="E430" s="824"/>
      <c r="F430" s="824"/>
      <c r="G430" s="1394"/>
      <c r="H430" s="824"/>
      <c r="I430" s="1394"/>
      <c r="J430" s="824"/>
      <c r="K430" s="1394"/>
      <c r="L430" s="1394"/>
      <c r="M430" s="1394"/>
      <c r="N430" s="1394"/>
      <c r="O430" s="1394"/>
      <c r="P430" s="1394"/>
      <c r="Q430" s="1394"/>
      <c r="R430" s="1394"/>
      <c r="S430" s="1394"/>
      <c r="T430" s="1394"/>
      <c r="U430" s="1394"/>
      <c r="V430" s="1394"/>
      <c r="W430" s="1394"/>
      <c r="X430" s="1394"/>
      <c r="Y430" s="1394"/>
      <c r="Z430" s="1394"/>
      <c r="AA430" s="1394"/>
      <c r="AB430" s="1394"/>
    </row>
    <row r="431">
      <c r="A431" s="824"/>
      <c r="B431" s="824"/>
      <c r="C431" s="824"/>
      <c r="D431" s="824"/>
      <c r="E431" s="824"/>
      <c r="F431" s="824"/>
      <c r="G431" s="1394"/>
      <c r="H431" s="824"/>
      <c r="I431" s="1394"/>
      <c r="J431" s="824"/>
      <c r="K431" s="1394"/>
      <c r="L431" s="1394"/>
      <c r="M431" s="1394"/>
      <c r="N431" s="1394"/>
      <c r="O431" s="1394"/>
      <c r="P431" s="1394"/>
      <c r="Q431" s="1394"/>
      <c r="R431" s="1394"/>
      <c r="S431" s="1394"/>
      <c r="T431" s="1394"/>
      <c r="U431" s="1394"/>
      <c r="V431" s="1394"/>
      <c r="W431" s="1394"/>
      <c r="X431" s="1394"/>
      <c r="Y431" s="1394"/>
      <c r="Z431" s="1394"/>
      <c r="AA431" s="1394"/>
      <c r="AB431" s="1394"/>
    </row>
    <row r="432">
      <c r="A432" s="824"/>
      <c r="B432" s="824"/>
      <c r="C432" s="824"/>
      <c r="D432" s="824"/>
      <c r="E432" s="824"/>
      <c r="F432" s="824"/>
      <c r="G432" s="1394"/>
      <c r="H432" s="824"/>
      <c r="I432" s="1394"/>
      <c r="J432" s="824"/>
      <c r="K432" s="1394"/>
      <c r="L432" s="1394"/>
      <c r="M432" s="1394"/>
      <c r="N432" s="1394"/>
      <c r="O432" s="1394"/>
      <c r="P432" s="1394"/>
      <c r="Q432" s="1394"/>
      <c r="R432" s="1394"/>
      <c r="S432" s="1394"/>
      <c r="T432" s="1394"/>
      <c r="U432" s="1394"/>
      <c r="V432" s="1394"/>
      <c r="W432" s="1394"/>
      <c r="X432" s="1394"/>
      <c r="Y432" s="1394"/>
      <c r="Z432" s="1394"/>
      <c r="AA432" s="1394"/>
      <c r="AB432" s="1394"/>
    </row>
    <row r="433">
      <c r="A433" s="824"/>
      <c r="B433" s="824"/>
      <c r="C433" s="824"/>
      <c r="D433" s="824"/>
      <c r="E433" s="824"/>
      <c r="F433" s="824"/>
      <c r="G433" s="1394"/>
      <c r="H433" s="824"/>
      <c r="I433" s="1394"/>
      <c r="J433" s="824"/>
      <c r="K433" s="1394"/>
      <c r="L433" s="1394"/>
      <c r="M433" s="1394"/>
      <c r="N433" s="1394"/>
      <c r="O433" s="1394"/>
      <c r="P433" s="1394"/>
      <c r="Q433" s="1394"/>
      <c r="R433" s="1394"/>
      <c r="S433" s="1394"/>
      <c r="T433" s="1394"/>
      <c r="U433" s="1394"/>
      <c r="V433" s="1394"/>
      <c r="W433" s="1394"/>
      <c r="X433" s="1394"/>
      <c r="Y433" s="1394"/>
      <c r="Z433" s="1394"/>
      <c r="AA433" s="1394"/>
      <c r="AB433" s="1394"/>
    </row>
    <row r="434">
      <c r="A434" s="824"/>
      <c r="B434" s="824"/>
      <c r="C434" s="824"/>
      <c r="D434" s="824"/>
      <c r="E434" s="824"/>
      <c r="F434" s="824"/>
      <c r="G434" s="1394"/>
      <c r="H434" s="824"/>
      <c r="I434" s="1394"/>
      <c r="J434" s="824"/>
      <c r="K434" s="1394"/>
      <c r="L434" s="1394"/>
      <c r="M434" s="1394"/>
      <c r="N434" s="1394"/>
      <c r="O434" s="1394"/>
      <c r="P434" s="1394"/>
      <c r="Q434" s="1394"/>
      <c r="R434" s="1394"/>
      <c r="S434" s="1394"/>
      <c r="T434" s="1394"/>
      <c r="U434" s="1394"/>
      <c r="V434" s="1394"/>
      <c r="W434" s="1394"/>
      <c r="X434" s="1394"/>
      <c r="Y434" s="1394"/>
      <c r="Z434" s="1394"/>
      <c r="AA434" s="1394"/>
      <c r="AB434" s="1394"/>
    </row>
    <row r="435">
      <c r="A435" s="824"/>
      <c r="B435" s="824"/>
      <c r="C435" s="824"/>
      <c r="D435" s="824"/>
      <c r="E435" s="824"/>
      <c r="F435" s="824"/>
      <c r="G435" s="1394"/>
      <c r="H435" s="824"/>
      <c r="I435" s="1394"/>
      <c r="J435" s="824"/>
      <c r="K435" s="1394"/>
      <c r="L435" s="1394"/>
      <c r="M435" s="1394"/>
      <c r="N435" s="1394"/>
      <c r="O435" s="1394"/>
      <c r="P435" s="1394"/>
      <c r="Q435" s="1394"/>
      <c r="R435" s="1394"/>
      <c r="S435" s="1394"/>
      <c r="T435" s="1394"/>
      <c r="U435" s="1394"/>
      <c r="V435" s="1394"/>
      <c r="W435" s="1394"/>
      <c r="X435" s="1394"/>
      <c r="Y435" s="1394"/>
      <c r="Z435" s="1394"/>
      <c r="AA435" s="1394"/>
      <c r="AB435" s="1394"/>
    </row>
    <row r="436">
      <c r="A436" s="824"/>
      <c r="B436" s="824"/>
      <c r="C436" s="824"/>
      <c r="D436" s="824"/>
      <c r="E436" s="824"/>
      <c r="F436" s="824"/>
      <c r="G436" s="1394"/>
      <c r="H436" s="824"/>
      <c r="I436" s="1394"/>
      <c r="J436" s="824"/>
      <c r="K436" s="1394"/>
      <c r="L436" s="1394"/>
      <c r="M436" s="1394"/>
      <c r="N436" s="1394"/>
      <c r="O436" s="1394"/>
      <c r="P436" s="1394"/>
      <c r="Q436" s="1394"/>
      <c r="R436" s="1394"/>
      <c r="S436" s="1394"/>
      <c r="T436" s="1394"/>
      <c r="U436" s="1394"/>
      <c r="V436" s="1394"/>
      <c r="W436" s="1394"/>
      <c r="X436" s="1394"/>
      <c r="Y436" s="1394"/>
      <c r="Z436" s="1394"/>
      <c r="AA436" s="1394"/>
      <c r="AB436" s="1394"/>
    </row>
    <row r="437">
      <c r="A437" s="824"/>
      <c r="B437" s="824"/>
      <c r="C437" s="824"/>
      <c r="D437" s="824"/>
      <c r="E437" s="824"/>
      <c r="F437" s="824"/>
      <c r="G437" s="1394"/>
      <c r="H437" s="824"/>
      <c r="I437" s="1394"/>
      <c r="J437" s="824"/>
      <c r="K437" s="1394"/>
      <c r="L437" s="1394"/>
      <c r="M437" s="1394"/>
      <c r="N437" s="1394"/>
      <c r="O437" s="1394"/>
      <c r="P437" s="1394"/>
      <c r="Q437" s="1394"/>
      <c r="R437" s="1394"/>
      <c r="S437" s="1394"/>
      <c r="T437" s="1394"/>
      <c r="U437" s="1394"/>
      <c r="V437" s="1394"/>
      <c r="W437" s="1394"/>
      <c r="X437" s="1394"/>
      <c r="Y437" s="1394"/>
      <c r="Z437" s="1394"/>
      <c r="AA437" s="1394"/>
      <c r="AB437" s="1394"/>
    </row>
    <row r="438">
      <c r="A438" s="824"/>
      <c r="B438" s="824"/>
      <c r="C438" s="824"/>
      <c r="D438" s="824"/>
      <c r="E438" s="824"/>
      <c r="F438" s="824"/>
      <c r="G438" s="1394"/>
      <c r="H438" s="824"/>
      <c r="I438" s="1394"/>
      <c r="J438" s="824"/>
      <c r="K438" s="1394"/>
      <c r="L438" s="1394"/>
      <c r="M438" s="1394"/>
      <c r="N438" s="1394"/>
      <c r="O438" s="1394"/>
      <c r="P438" s="1394"/>
      <c r="Q438" s="1394"/>
      <c r="R438" s="1394"/>
      <c r="S438" s="1394"/>
      <c r="T438" s="1394"/>
      <c r="U438" s="1394"/>
      <c r="V438" s="1394"/>
      <c r="W438" s="1394"/>
      <c r="X438" s="1394"/>
      <c r="Y438" s="1394"/>
      <c r="Z438" s="1394"/>
      <c r="AA438" s="1394"/>
      <c r="AB438" s="1394"/>
    </row>
    <row r="439">
      <c r="A439" s="824"/>
      <c r="B439" s="824"/>
      <c r="C439" s="824"/>
      <c r="D439" s="824"/>
      <c r="E439" s="824"/>
      <c r="F439" s="824"/>
      <c r="G439" s="1394"/>
      <c r="H439" s="824"/>
      <c r="I439" s="1394"/>
      <c r="J439" s="824"/>
      <c r="K439" s="1394"/>
      <c r="L439" s="1394"/>
      <c r="M439" s="1394"/>
      <c r="N439" s="1394"/>
      <c r="O439" s="1394"/>
      <c r="P439" s="1394"/>
      <c r="Q439" s="1394"/>
      <c r="R439" s="1394"/>
      <c r="S439" s="1394"/>
      <c r="T439" s="1394"/>
      <c r="U439" s="1394"/>
      <c r="V439" s="1394"/>
      <c r="W439" s="1394"/>
      <c r="X439" s="1394"/>
      <c r="Y439" s="1394"/>
      <c r="Z439" s="1394"/>
      <c r="AA439" s="1394"/>
      <c r="AB439" s="1394"/>
    </row>
    <row r="440">
      <c r="A440" s="824"/>
      <c r="B440" s="824"/>
      <c r="C440" s="824"/>
      <c r="D440" s="824"/>
      <c r="E440" s="824"/>
      <c r="F440" s="824"/>
      <c r="G440" s="1394"/>
      <c r="H440" s="824"/>
      <c r="I440" s="1394"/>
      <c r="J440" s="824"/>
      <c r="K440" s="1394"/>
      <c r="L440" s="1394"/>
      <c r="M440" s="1394"/>
      <c r="N440" s="1394"/>
      <c r="O440" s="1394"/>
      <c r="P440" s="1394"/>
      <c r="Q440" s="1394"/>
      <c r="R440" s="1394"/>
      <c r="S440" s="1394"/>
      <c r="T440" s="1394"/>
      <c r="U440" s="1394"/>
      <c r="V440" s="1394"/>
      <c r="W440" s="1394"/>
      <c r="X440" s="1394"/>
      <c r="Y440" s="1394"/>
      <c r="Z440" s="1394"/>
      <c r="AA440" s="1394"/>
      <c r="AB440" s="1394"/>
    </row>
    <row r="441">
      <c r="A441" s="824"/>
      <c r="B441" s="824"/>
      <c r="C441" s="824"/>
      <c r="D441" s="824"/>
      <c r="E441" s="824"/>
      <c r="F441" s="824"/>
      <c r="G441" s="1394"/>
      <c r="H441" s="824"/>
      <c r="I441" s="1394"/>
      <c r="J441" s="824"/>
      <c r="K441" s="1394"/>
      <c r="L441" s="1394"/>
      <c r="M441" s="1394"/>
      <c r="N441" s="1394"/>
      <c r="O441" s="1394"/>
      <c r="P441" s="1394"/>
      <c r="Q441" s="1394"/>
      <c r="R441" s="1394"/>
      <c r="S441" s="1394"/>
      <c r="T441" s="1394"/>
      <c r="U441" s="1394"/>
      <c r="V441" s="1394"/>
      <c r="W441" s="1394"/>
      <c r="X441" s="1394"/>
      <c r="Y441" s="1394"/>
      <c r="Z441" s="1394"/>
      <c r="AA441" s="1394"/>
      <c r="AB441" s="1394"/>
    </row>
    <row r="442">
      <c r="A442" s="824"/>
      <c r="B442" s="824"/>
      <c r="C442" s="824"/>
      <c r="D442" s="824"/>
      <c r="E442" s="824"/>
      <c r="F442" s="824"/>
      <c r="G442" s="1394"/>
      <c r="H442" s="824"/>
      <c r="I442" s="1394"/>
      <c r="J442" s="824"/>
      <c r="K442" s="1394"/>
      <c r="L442" s="1394"/>
      <c r="M442" s="1394"/>
      <c r="N442" s="1394"/>
      <c r="O442" s="1394"/>
      <c r="P442" s="1394"/>
      <c r="Q442" s="1394"/>
      <c r="R442" s="1394"/>
      <c r="S442" s="1394"/>
      <c r="T442" s="1394"/>
      <c r="U442" s="1394"/>
      <c r="V442" s="1394"/>
      <c r="W442" s="1394"/>
      <c r="X442" s="1394"/>
      <c r="Y442" s="1394"/>
      <c r="Z442" s="1394"/>
      <c r="AA442" s="1394"/>
      <c r="AB442" s="1394"/>
    </row>
    <row r="443">
      <c r="A443" s="824"/>
      <c r="B443" s="824"/>
      <c r="C443" s="824"/>
      <c r="D443" s="824"/>
      <c r="E443" s="824"/>
      <c r="F443" s="824"/>
      <c r="G443" s="1394"/>
      <c r="H443" s="824"/>
      <c r="I443" s="1394"/>
      <c r="J443" s="824"/>
      <c r="K443" s="1394"/>
      <c r="L443" s="1394"/>
      <c r="M443" s="1394"/>
      <c r="N443" s="1394"/>
      <c r="O443" s="1394"/>
      <c r="P443" s="1394"/>
      <c r="Q443" s="1394"/>
      <c r="R443" s="1394"/>
      <c r="S443" s="1394"/>
      <c r="T443" s="1394"/>
      <c r="U443" s="1394"/>
      <c r="V443" s="1394"/>
      <c r="W443" s="1394"/>
      <c r="X443" s="1394"/>
      <c r="Y443" s="1394"/>
      <c r="Z443" s="1394"/>
      <c r="AA443" s="1394"/>
      <c r="AB443" s="1394"/>
    </row>
    <row r="444">
      <c r="A444" s="824"/>
      <c r="B444" s="824"/>
      <c r="C444" s="824"/>
      <c r="D444" s="824"/>
      <c r="E444" s="824"/>
      <c r="F444" s="824"/>
      <c r="G444" s="1394"/>
      <c r="H444" s="824"/>
      <c r="I444" s="1394"/>
      <c r="J444" s="824"/>
      <c r="K444" s="1394"/>
      <c r="L444" s="1394"/>
      <c r="M444" s="1394"/>
      <c r="N444" s="1394"/>
      <c r="O444" s="1394"/>
      <c r="P444" s="1394"/>
      <c r="Q444" s="1394"/>
      <c r="R444" s="1394"/>
      <c r="S444" s="1394"/>
      <c r="T444" s="1394"/>
      <c r="U444" s="1394"/>
      <c r="V444" s="1394"/>
      <c r="W444" s="1394"/>
      <c r="X444" s="1394"/>
      <c r="Y444" s="1394"/>
      <c r="Z444" s="1394"/>
      <c r="AA444" s="1394"/>
      <c r="AB444" s="1394"/>
    </row>
    <row r="445">
      <c r="A445" s="824"/>
      <c r="B445" s="824"/>
      <c r="C445" s="824"/>
      <c r="D445" s="824"/>
      <c r="E445" s="824"/>
      <c r="F445" s="824"/>
      <c r="G445" s="1394"/>
      <c r="H445" s="824"/>
      <c r="I445" s="1394"/>
      <c r="J445" s="824"/>
      <c r="K445" s="1394"/>
      <c r="L445" s="1394"/>
      <c r="M445" s="1394"/>
      <c r="N445" s="1394"/>
      <c r="O445" s="1394"/>
      <c r="P445" s="1394"/>
      <c r="Q445" s="1394"/>
      <c r="R445" s="1394"/>
      <c r="S445" s="1394"/>
      <c r="T445" s="1394"/>
      <c r="U445" s="1394"/>
      <c r="V445" s="1394"/>
      <c r="W445" s="1394"/>
      <c r="X445" s="1394"/>
      <c r="Y445" s="1394"/>
      <c r="Z445" s="1394"/>
      <c r="AA445" s="1394"/>
      <c r="AB445" s="1394"/>
    </row>
    <row r="446">
      <c r="A446" s="824"/>
      <c r="B446" s="824"/>
      <c r="C446" s="824"/>
      <c r="D446" s="824"/>
      <c r="E446" s="824"/>
      <c r="F446" s="824"/>
      <c r="G446" s="1394"/>
      <c r="H446" s="824"/>
      <c r="I446" s="1394"/>
      <c r="J446" s="824"/>
      <c r="K446" s="1394"/>
      <c r="L446" s="1394"/>
      <c r="M446" s="1394"/>
      <c r="N446" s="1394"/>
      <c r="O446" s="1394"/>
      <c r="P446" s="1394"/>
      <c r="Q446" s="1394"/>
      <c r="R446" s="1394"/>
      <c r="S446" s="1394"/>
      <c r="T446" s="1394"/>
      <c r="U446" s="1394"/>
      <c r="V446" s="1394"/>
      <c r="W446" s="1394"/>
      <c r="X446" s="1394"/>
      <c r="Y446" s="1394"/>
      <c r="Z446" s="1394"/>
      <c r="AA446" s="1394"/>
      <c r="AB446" s="1394"/>
    </row>
    <row r="447">
      <c r="A447" s="824"/>
      <c r="B447" s="824"/>
      <c r="C447" s="824"/>
      <c r="D447" s="824"/>
      <c r="E447" s="824"/>
      <c r="F447" s="824"/>
      <c r="G447" s="1394"/>
      <c r="H447" s="824"/>
      <c r="I447" s="1394"/>
      <c r="J447" s="824"/>
      <c r="K447" s="1394"/>
      <c r="L447" s="1394"/>
      <c r="M447" s="1394"/>
      <c r="N447" s="1394"/>
      <c r="O447" s="1394"/>
      <c r="P447" s="1394"/>
      <c r="Q447" s="1394"/>
      <c r="R447" s="1394"/>
      <c r="S447" s="1394"/>
      <c r="T447" s="1394"/>
      <c r="U447" s="1394"/>
      <c r="V447" s="1394"/>
      <c r="W447" s="1394"/>
      <c r="X447" s="1394"/>
      <c r="Y447" s="1394"/>
      <c r="Z447" s="1394"/>
      <c r="AA447" s="1394"/>
      <c r="AB447" s="1394"/>
    </row>
    <row r="448">
      <c r="A448" s="824"/>
      <c r="B448" s="824"/>
      <c r="C448" s="824"/>
      <c r="D448" s="824"/>
      <c r="E448" s="824"/>
      <c r="F448" s="824"/>
      <c r="G448" s="1394"/>
      <c r="H448" s="824"/>
      <c r="I448" s="1394"/>
      <c r="J448" s="824"/>
      <c r="K448" s="1394"/>
      <c r="L448" s="1394"/>
      <c r="M448" s="1394"/>
      <c r="N448" s="1394"/>
      <c r="O448" s="1394"/>
      <c r="P448" s="1394"/>
      <c r="Q448" s="1394"/>
      <c r="R448" s="1394"/>
      <c r="S448" s="1394"/>
      <c r="T448" s="1394"/>
      <c r="U448" s="1394"/>
      <c r="V448" s="1394"/>
      <c r="W448" s="1394"/>
      <c r="X448" s="1394"/>
      <c r="Y448" s="1394"/>
      <c r="Z448" s="1394"/>
      <c r="AA448" s="1394"/>
      <c r="AB448" s="1394"/>
    </row>
    <row r="449">
      <c r="A449" s="824"/>
      <c r="B449" s="824"/>
      <c r="C449" s="824"/>
      <c r="D449" s="824"/>
      <c r="E449" s="824"/>
      <c r="F449" s="824"/>
      <c r="G449" s="1394"/>
      <c r="H449" s="824"/>
      <c r="I449" s="1394"/>
      <c r="J449" s="824"/>
      <c r="K449" s="1394"/>
      <c r="L449" s="1394"/>
      <c r="M449" s="1394"/>
      <c r="N449" s="1394"/>
      <c r="O449" s="1394"/>
      <c r="P449" s="1394"/>
      <c r="Q449" s="1394"/>
      <c r="R449" s="1394"/>
      <c r="S449" s="1394"/>
      <c r="T449" s="1394"/>
      <c r="U449" s="1394"/>
      <c r="V449" s="1394"/>
      <c r="W449" s="1394"/>
      <c r="X449" s="1394"/>
      <c r="Y449" s="1394"/>
      <c r="Z449" s="1394"/>
      <c r="AA449" s="1394"/>
      <c r="AB449" s="1394"/>
    </row>
    <row r="450">
      <c r="A450" s="824"/>
      <c r="B450" s="824"/>
      <c r="C450" s="824"/>
      <c r="D450" s="824"/>
      <c r="E450" s="824"/>
      <c r="F450" s="824"/>
      <c r="G450" s="1394"/>
      <c r="H450" s="824"/>
      <c r="I450" s="1394"/>
      <c r="J450" s="824"/>
      <c r="K450" s="1394"/>
      <c r="L450" s="1394"/>
      <c r="M450" s="1394"/>
      <c r="N450" s="1394"/>
      <c r="O450" s="1394"/>
      <c r="P450" s="1394"/>
      <c r="Q450" s="1394"/>
      <c r="R450" s="1394"/>
      <c r="S450" s="1394"/>
      <c r="T450" s="1394"/>
      <c r="U450" s="1394"/>
      <c r="V450" s="1394"/>
      <c r="W450" s="1394"/>
      <c r="X450" s="1394"/>
      <c r="Y450" s="1394"/>
      <c r="Z450" s="1394"/>
      <c r="AA450" s="1394"/>
      <c r="AB450" s="1394"/>
    </row>
    <row r="451">
      <c r="A451" s="824"/>
      <c r="B451" s="824"/>
      <c r="C451" s="824"/>
      <c r="D451" s="824"/>
      <c r="E451" s="824"/>
      <c r="F451" s="824"/>
      <c r="G451" s="1394"/>
      <c r="H451" s="824"/>
      <c r="I451" s="1394"/>
      <c r="J451" s="824"/>
      <c r="K451" s="1394"/>
      <c r="L451" s="1394"/>
      <c r="M451" s="1394"/>
      <c r="N451" s="1394"/>
      <c r="O451" s="1394"/>
      <c r="P451" s="1394"/>
      <c r="Q451" s="1394"/>
      <c r="R451" s="1394"/>
      <c r="S451" s="1394"/>
      <c r="T451" s="1394"/>
      <c r="U451" s="1394"/>
      <c r="V451" s="1394"/>
      <c r="W451" s="1394"/>
      <c r="X451" s="1394"/>
      <c r="Y451" s="1394"/>
      <c r="Z451" s="1394"/>
      <c r="AA451" s="1394"/>
      <c r="AB451" s="1394"/>
    </row>
    <row r="452">
      <c r="A452" s="824"/>
      <c r="B452" s="824"/>
      <c r="C452" s="824"/>
      <c r="D452" s="824"/>
      <c r="E452" s="824"/>
      <c r="F452" s="824"/>
      <c r="G452" s="1394"/>
      <c r="H452" s="824"/>
      <c r="I452" s="1394"/>
      <c r="J452" s="824"/>
      <c r="K452" s="1394"/>
      <c r="L452" s="1394"/>
      <c r="M452" s="1394"/>
      <c r="N452" s="1394"/>
      <c r="O452" s="1394"/>
      <c r="P452" s="1394"/>
      <c r="Q452" s="1394"/>
      <c r="R452" s="1394"/>
      <c r="S452" s="1394"/>
      <c r="T452" s="1394"/>
      <c r="U452" s="1394"/>
      <c r="V452" s="1394"/>
      <c r="W452" s="1394"/>
      <c r="X452" s="1394"/>
      <c r="Y452" s="1394"/>
      <c r="Z452" s="1394"/>
      <c r="AA452" s="1394"/>
      <c r="AB452" s="1394"/>
    </row>
    <row r="453">
      <c r="A453" s="824"/>
      <c r="B453" s="824"/>
      <c r="C453" s="824"/>
      <c r="D453" s="824"/>
      <c r="E453" s="824"/>
      <c r="F453" s="824"/>
      <c r="G453" s="1394"/>
      <c r="H453" s="824"/>
      <c r="I453" s="1394"/>
      <c r="J453" s="824"/>
      <c r="K453" s="1394"/>
      <c r="L453" s="1394"/>
      <c r="M453" s="1394"/>
      <c r="N453" s="1394"/>
      <c r="O453" s="1394"/>
      <c r="P453" s="1394"/>
      <c r="Q453" s="1394"/>
      <c r="R453" s="1394"/>
      <c r="S453" s="1394"/>
      <c r="T453" s="1394"/>
      <c r="U453" s="1394"/>
      <c r="V453" s="1394"/>
      <c r="W453" s="1394"/>
      <c r="X453" s="1394"/>
      <c r="Y453" s="1394"/>
      <c r="Z453" s="1394"/>
      <c r="AA453" s="1394"/>
      <c r="AB453" s="1394"/>
    </row>
    <row r="454">
      <c r="A454" s="824"/>
      <c r="B454" s="824"/>
      <c r="C454" s="824"/>
      <c r="D454" s="824"/>
      <c r="E454" s="824"/>
      <c r="F454" s="824"/>
      <c r="G454" s="1394"/>
      <c r="H454" s="824"/>
      <c r="I454" s="1394"/>
      <c r="J454" s="824"/>
      <c r="K454" s="1394"/>
      <c r="L454" s="1394"/>
      <c r="M454" s="1394"/>
      <c r="N454" s="1394"/>
      <c r="O454" s="1394"/>
      <c r="P454" s="1394"/>
      <c r="Q454" s="1394"/>
      <c r="R454" s="1394"/>
      <c r="S454" s="1394"/>
      <c r="T454" s="1394"/>
      <c r="U454" s="1394"/>
      <c r="V454" s="1394"/>
      <c r="W454" s="1394"/>
      <c r="X454" s="1394"/>
      <c r="Y454" s="1394"/>
      <c r="Z454" s="1394"/>
      <c r="AA454" s="1394"/>
      <c r="AB454" s="1394"/>
    </row>
    <row r="455">
      <c r="A455" s="824"/>
      <c r="B455" s="824"/>
      <c r="C455" s="824"/>
      <c r="D455" s="824"/>
      <c r="E455" s="824"/>
      <c r="F455" s="824"/>
      <c r="G455" s="1394"/>
      <c r="H455" s="824"/>
      <c r="I455" s="1394"/>
      <c r="J455" s="824"/>
      <c r="K455" s="1394"/>
      <c r="L455" s="1394"/>
      <c r="M455" s="1394"/>
      <c r="N455" s="1394"/>
      <c r="O455" s="1394"/>
      <c r="P455" s="1394"/>
      <c r="Q455" s="1394"/>
      <c r="R455" s="1394"/>
      <c r="S455" s="1394"/>
      <c r="T455" s="1394"/>
      <c r="U455" s="1394"/>
      <c r="V455" s="1394"/>
      <c r="W455" s="1394"/>
      <c r="X455" s="1394"/>
      <c r="Y455" s="1394"/>
      <c r="Z455" s="1394"/>
      <c r="AA455" s="1394"/>
      <c r="AB455" s="1394"/>
    </row>
    <row r="456">
      <c r="A456" s="824"/>
      <c r="B456" s="824"/>
      <c r="C456" s="824"/>
      <c r="D456" s="824"/>
      <c r="E456" s="824"/>
      <c r="F456" s="824"/>
      <c r="G456" s="1394"/>
      <c r="H456" s="824"/>
      <c r="I456" s="1394"/>
      <c r="J456" s="824"/>
      <c r="K456" s="1394"/>
      <c r="L456" s="1394"/>
      <c r="M456" s="1394"/>
      <c r="N456" s="1394"/>
      <c r="O456" s="1394"/>
      <c r="P456" s="1394"/>
      <c r="Q456" s="1394"/>
      <c r="R456" s="1394"/>
      <c r="S456" s="1394"/>
      <c r="T456" s="1394"/>
      <c r="U456" s="1394"/>
      <c r="V456" s="1394"/>
      <c r="W456" s="1394"/>
      <c r="X456" s="1394"/>
      <c r="Y456" s="1394"/>
      <c r="Z456" s="1394"/>
      <c r="AA456" s="1394"/>
      <c r="AB456" s="1394"/>
    </row>
    <row r="457">
      <c r="A457" s="824"/>
      <c r="B457" s="824"/>
      <c r="C457" s="824"/>
      <c r="D457" s="824"/>
      <c r="E457" s="824"/>
      <c r="F457" s="824"/>
      <c r="G457" s="1394"/>
      <c r="H457" s="824"/>
      <c r="I457" s="1394"/>
      <c r="J457" s="824"/>
      <c r="K457" s="1394"/>
      <c r="L457" s="1394"/>
      <c r="M457" s="1394"/>
      <c r="N457" s="1394"/>
      <c r="O457" s="1394"/>
      <c r="P457" s="1394"/>
      <c r="Q457" s="1394"/>
      <c r="R457" s="1394"/>
      <c r="S457" s="1394"/>
      <c r="T457" s="1394"/>
      <c r="U457" s="1394"/>
      <c r="V457" s="1394"/>
      <c r="W457" s="1394"/>
      <c r="X457" s="1394"/>
      <c r="Y457" s="1394"/>
      <c r="Z457" s="1394"/>
      <c r="AA457" s="1394"/>
      <c r="AB457" s="1394"/>
    </row>
    <row r="458">
      <c r="A458" s="824"/>
      <c r="B458" s="824"/>
      <c r="C458" s="824"/>
      <c r="D458" s="824"/>
      <c r="E458" s="824"/>
      <c r="F458" s="824"/>
      <c r="G458" s="1394"/>
      <c r="H458" s="824"/>
      <c r="I458" s="1394"/>
      <c r="J458" s="824"/>
      <c r="K458" s="1394"/>
      <c r="L458" s="1394"/>
      <c r="M458" s="1394"/>
      <c r="N458" s="1394"/>
      <c r="O458" s="1394"/>
      <c r="P458" s="1394"/>
      <c r="Q458" s="1394"/>
      <c r="R458" s="1394"/>
      <c r="S458" s="1394"/>
      <c r="T458" s="1394"/>
      <c r="U458" s="1394"/>
      <c r="V458" s="1394"/>
      <c r="W458" s="1394"/>
      <c r="X458" s="1394"/>
      <c r="Y458" s="1394"/>
      <c r="Z458" s="1394"/>
      <c r="AA458" s="1394"/>
      <c r="AB458" s="1394"/>
    </row>
    <row r="459">
      <c r="A459" s="824"/>
      <c r="B459" s="824"/>
      <c r="C459" s="824"/>
      <c r="D459" s="824"/>
      <c r="E459" s="824"/>
      <c r="F459" s="824"/>
      <c r="G459" s="1394"/>
      <c r="H459" s="824"/>
      <c r="I459" s="1394"/>
      <c r="J459" s="824"/>
      <c r="K459" s="1394"/>
      <c r="L459" s="1394"/>
      <c r="M459" s="1394"/>
      <c r="N459" s="1394"/>
      <c r="O459" s="1394"/>
      <c r="P459" s="1394"/>
      <c r="Q459" s="1394"/>
      <c r="R459" s="1394"/>
      <c r="S459" s="1394"/>
      <c r="T459" s="1394"/>
      <c r="U459" s="1394"/>
      <c r="V459" s="1394"/>
      <c r="W459" s="1394"/>
      <c r="X459" s="1394"/>
      <c r="Y459" s="1394"/>
      <c r="Z459" s="1394"/>
      <c r="AA459" s="1394"/>
      <c r="AB459" s="1394"/>
    </row>
    <row r="460">
      <c r="A460" s="824"/>
      <c r="B460" s="824"/>
      <c r="C460" s="824"/>
      <c r="D460" s="824"/>
      <c r="E460" s="824"/>
      <c r="F460" s="824"/>
      <c r="G460" s="1394"/>
      <c r="H460" s="824"/>
      <c r="I460" s="1394"/>
      <c r="J460" s="824"/>
      <c r="K460" s="1394"/>
      <c r="L460" s="1394"/>
      <c r="M460" s="1394"/>
      <c r="N460" s="1394"/>
      <c r="O460" s="1394"/>
      <c r="P460" s="1394"/>
      <c r="Q460" s="1394"/>
      <c r="R460" s="1394"/>
      <c r="S460" s="1394"/>
      <c r="T460" s="1394"/>
      <c r="U460" s="1394"/>
      <c r="V460" s="1394"/>
      <c r="W460" s="1394"/>
      <c r="X460" s="1394"/>
      <c r="Y460" s="1394"/>
      <c r="Z460" s="1394"/>
      <c r="AA460" s="1394"/>
      <c r="AB460" s="1394"/>
    </row>
    <row r="461">
      <c r="A461" s="824"/>
      <c r="B461" s="824"/>
      <c r="C461" s="824"/>
      <c r="D461" s="824"/>
      <c r="E461" s="824"/>
      <c r="F461" s="824"/>
      <c r="G461" s="1394"/>
      <c r="H461" s="824"/>
      <c r="I461" s="1394"/>
      <c r="J461" s="824"/>
      <c r="K461" s="1394"/>
      <c r="L461" s="1394"/>
      <c r="M461" s="1394"/>
      <c r="N461" s="1394"/>
      <c r="O461" s="1394"/>
      <c r="P461" s="1394"/>
      <c r="Q461" s="1394"/>
      <c r="R461" s="1394"/>
      <c r="S461" s="1394"/>
      <c r="T461" s="1394"/>
      <c r="U461" s="1394"/>
      <c r="V461" s="1394"/>
      <c r="W461" s="1394"/>
      <c r="X461" s="1394"/>
      <c r="Y461" s="1394"/>
      <c r="Z461" s="1394"/>
      <c r="AA461" s="1394"/>
      <c r="AB461" s="1394"/>
    </row>
    <row r="462">
      <c r="A462" s="824"/>
      <c r="B462" s="824"/>
      <c r="C462" s="824"/>
      <c r="D462" s="824"/>
      <c r="E462" s="824"/>
      <c r="F462" s="824"/>
      <c r="G462" s="1394"/>
      <c r="H462" s="824"/>
      <c r="I462" s="1394"/>
      <c r="J462" s="824"/>
      <c r="K462" s="1394"/>
      <c r="L462" s="1394"/>
      <c r="M462" s="1394"/>
      <c r="N462" s="1394"/>
      <c r="O462" s="1394"/>
      <c r="P462" s="1394"/>
      <c r="Q462" s="1394"/>
      <c r="R462" s="1394"/>
      <c r="S462" s="1394"/>
      <c r="T462" s="1394"/>
      <c r="U462" s="1394"/>
      <c r="V462" s="1394"/>
      <c r="W462" s="1394"/>
      <c r="X462" s="1394"/>
      <c r="Y462" s="1394"/>
      <c r="Z462" s="1394"/>
      <c r="AA462" s="1394"/>
      <c r="AB462" s="1394"/>
    </row>
    <row r="463">
      <c r="A463" s="824"/>
      <c r="B463" s="824"/>
      <c r="C463" s="824"/>
      <c r="D463" s="824"/>
      <c r="E463" s="824"/>
      <c r="F463" s="824"/>
      <c r="G463" s="1394"/>
      <c r="H463" s="824"/>
      <c r="I463" s="1394"/>
      <c r="J463" s="824"/>
      <c r="K463" s="1394"/>
      <c r="L463" s="1394"/>
      <c r="M463" s="1394"/>
      <c r="N463" s="1394"/>
      <c r="O463" s="1394"/>
      <c r="P463" s="1394"/>
      <c r="Q463" s="1394"/>
      <c r="R463" s="1394"/>
      <c r="S463" s="1394"/>
      <c r="T463" s="1394"/>
      <c r="U463" s="1394"/>
      <c r="V463" s="1394"/>
      <c r="W463" s="1394"/>
      <c r="X463" s="1394"/>
      <c r="Y463" s="1394"/>
      <c r="Z463" s="1394"/>
      <c r="AA463" s="1394"/>
      <c r="AB463" s="1394"/>
    </row>
    <row r="464">
      <c r="A464" s="824"/>
      <c r="B464" s="824"/>
      <c r="C464" s="824"/>
      <c r="D464" s="824"/>
      <c r="E464" s="824"/>
      <c r="F464" s="824"/>
      <c r="G464" s="1394"/>
      <c r="H464" s="824"/>
      <c r="I464" s="1394"/>
      <c r="J464" s="824"/>
      <c r="K464" s="1394"/>
      <c r="L464" s="1394"/>
      <c r="M464" s="1394"/>
      <c r="N464" s="1394"/>
      <c r="O464" s="1394"/>
      <c r="P464" s="1394"/>
      <c r="Q464" s="1394"/>
      <c r="R464" s="1394"/>
      <c r="S464" s="1394"/>
      <c r="T464" s="1394"/>
      <c r="U464" s="1394"/>
      <c r="V464" s="1394"/>
      <c r="W464" s="1394"/>
      <c r="X464" s="1394"/>
      <c r="Y464" s="1394"/>
      <c r="Z464" s="1394"/>
      <c r="AA464" s="1394"/>
      <c r="AB464" s="1394"/>
    </row>
    <row r="465">
      <c r="A465" s="824"/>
      <c r="B465" s="824"/>
      <c r="C465" s="824"/>
      <c r="D465" s="824"/>
      <c r="E465" s="824"/>
      <c r="F465" s="824"/>
      <c r="G465" s="1394"/>
      <c r="H465" s="824"/>
      <c r="I465" s="1394"/>
      <c r="J465" s="824"/>
      <c r="K465" s="1394"/>
      <c r="L465" s="1394"/>
      <c r="M465" s="1394"/>
      <c r="N465" s="1394"/>
      <c r="O465" s="1394"/>
      <c r="P465" s="1394"/>
      <c r="Q465" s="1394"/>
      <c r="R465" s="1394"/>
      <c r="S465" s="1394"/>
      <c r="T465" s="1394"/>
      <c r="U465" s="1394"/>
      <c r="V465" s="1394"/>
      <c r="W465" s="1394"/>
      <c r="X465" s="1394"/>
      <c r="Y465" s="1394"/>
      <c r="Z465" s="1394"/>
      <c r="AA465" s="1394"/>
      <c r="AB465" s="1394"/>
    </row>
    <row r="466">
      <c r="A466" s="824"/>
      <c r="B466" s="824"/>
      <c r="C466" s="824"/>
      <c r="D466" s="824"/>
      <c r="E466" s="824"/>
      <c r="F466" s="824"/>
      <c r="G466" s="1394"/>
      <c r="H466" s="824"/>
      <c r="I466" s="1394"/>
      <c r="J466" s="824"/>
      <c r="K466" s="1394"/>
      <c r="L466" s="1394"/>
      <c r="M466" s="1394"/>
      <c r="N466" s="1394"/>
      <c r="O466" s="1394"/>
      <c r="P466" s="1394"/>
      <c r="Q466" s="1394"/>
      <c r="R466" s="1394"/>
      <c r="S466" s="1394"/>
      <c r="T466" s="1394"/>
      <c r="U466" s="1394"/>
      <c r="V466" s="1394"/>
      <c r="W466" s="1394"/>
      <c r="X466" s="1394"/>
      <c r="Y466" s="1394"/>
      <c r="Z466" s="1394"/>
      <c r="AA466" s="1394"/>
      <c r="AB466" s="1394"/>
    </row>
    <row r="467">
      <c r="A467" s="824"/>
      <c r="B467" s="824"/>
      <c r="C467" s="824"/>
      <c r="D467" s="824"/>
      <c r="E467" s="824"/>
      <c r="F467" s="824"/>
      <c r="G467" s="1394"/>
      <c r="H467" s="824"/>
      <c r="I467" s="1394"/>
      <c r="J467" s="824"/>
      <c r="K467" s="1394"/>
      <c r="L467" s="1394"/>
      <c r="M467" s="1394"/>
      <c r="N467" s="1394"/>
      <c r="O467" s="1394"/>
      <c r="P467" s="1394"/>
      <c r="Q467" s="1394"/>
      <c r="R467" s="1394"/>
      <c r="S467" s="1394"/>
      <c r="T467" s="1394"/>
      <c r="U467" s="1394"/>
      <c r="V467" s="1394"/>
      <c r="W467" s="1394"/>
      <c r="X467" s="1394"/>
      <c r="Y467" s="1394"/>
      <c r="Z467" s="1394"/>
      <c r="AA467" s="1394"/>
      <c r="AB467" s="1394"/>
    </row>
    <row r="468">
      <c r="A468" s="824"/>
      <c r="B468" s="824"/>
      <c r="C468" s="824"/>
      <c r="D468" s="824"/>
      <c r="E468" s="824"/>
      <c r="F468" s="824"/>
      <c r="G468" s="1394"/>
      <c r="H468" s="824"/>
      <c r="I468" s="1394"/>
      <c r="J468" s="824"/>
      <c r="K468" s="1394"/>
      <c r="L468" s="1394"/>
      <c r="M468" s="1394"/>
      <c r="N468" s="1394"/>
      <c r="O468" s="1394"/>
      <c r="P468" s="1394"/>
      <c r="Q468" s="1394"/>
      <c r="R468" s="1394"/>
      <c r="S468" s="1394"/>
      <c r="T468" s="1394"/>
      <c r="U468" s="1394"/>
      <c r="V468" s="1394"/>
      <c r="W468" s="1394"/>
      <c r="X468" s="1394"/>
      <c r="Y468" s="1394"/>
      <c r="Z468" s="1394"/>
      <c r="AA468" s="1394"/>
      <c r="AB468" s="1394"/>
    </row>
    <row r="469">
      <c r="A469" s="824"/>
      <c r="B469" s="824"/>
      <c r="C469" s="824"/>
      <c r="D469" s="824"/>
      <c r="E469" s="824"/>
      <c r="F469" s="824"/>
      <c r="G469" s="1394"/>
      <c r="H469" s="824"/>
      <c r="I469" s="1394"/>
      <c r="J469" s="824"/>
      <c r="K469" s="1394"/>
      <c r="L469" s="1394"/>
      <c r="M469" s="1394"/>
      <c r="N469" s="1394"/>
      <c r="O469" s="1394"/>
      <c r="P469" s="1394"/>
      <c r="Q469" s="1394"/>
      <c r="R469" s="1394"/>
      <c r="S469" s="1394"/>
      <c r="T469" s="1394"/>
      <c r="U469" s="1394"/>
      <c r="V469" s="1394"/>
      <c r="W469" s="1394"/>
      <c r="X469" s="1394"/>
      <c r="Y469" s="1394"/>
      <c r="Z469" s="1394"/>
      <c r="AA469" s="1394"/>
      <c r="AB469" s="1394"/>
    </row>
    <row r="470">
      <c r="A470" s="824"/>
      <c r="B470" s="824"/>
      <c r="C470" s="824"/>
      <c r="D470" s="824"/>
      <c r="E470" s="824"/>
      <c r="F470" s="824"/>
      <c r="G470" s="1394"/>
      <c r="H470" s="824"/>
      <c r="I470" s="1394"/>
      <c r="J470" s="824"/>
      <c r="K470" s="1394"/>
      <c r="L470" s="1394"/>
      <c r="M470" s="1394"/>
      <c r="N470" s="1394"/>
      <c r="O470" s="1394"/>
      <c r="P470" s="1394"/>
      <c r="Q470" s="1394"/>
      <c r="R470" s="1394"/>
      <c r="S470" s="1394"/>
      <c r="T470" s="1394"/>
      <c r="U470" s="1394"/>
      <c r="V470" s="1394"/>
      <c r="W470" s="1394"/>
      <c r="X470" s="1394"/>
      <c r="Y470" s="1394"/>
      <c r="Z470" s="1394"/>
      <c r="AA470" s="1394"/>
      <c r="AB470" s="1394"/>
    </row>
    <row r="471">
      <c r="A471" s="824"/>
      <c r="B471" s="824"/>
      <c r="C471" s="824"/>
      <c r="D471" s="824"/>
      <c r="E471" s="824"/>
      <c r="F471" s="824"/>
      <c r="G471" s="1394"/>
      <c r="H471" s="824"/>
      <c r="I471" s="1394"/>
      <c r="J471" s="824"/>
      <c r="K471" s="1394"/>
      <c r="L471" s="1394"/>
      <c r="M471" s="1394"/>
      <c r="N471" s="1394"/>
      <c r="O471" s="1394"/>
      <c r="P471" s="1394"/>
      <c r="Q471" s="1394"/>
      <c r="R471" s="1394"/>
      <c r="S471" s="1394"/>
      <c r="T471" s="1394"/>
      <c r="U471" s="1394"/>
      <c r="V471" s="1394"/>
      <c r="W471" s="1394"/>
      <c r="X471" s="1394"/>
      <c r="Y471" s="1394"/>
      <c r="Z471" s="1394"/>
      <c r="AA471" s="1394"/>
      <c r="AB471" s="1394"/>
    </row>
    <row r="472">
      <c r="A472" s="824"/>
      <c r="B472" s="824"/>
      <c r="C472" s="824"/>
      <c r="D472" s="824"/>
      <c r="E472" s="824"/>
      <c r="F472" s="824"/>
      <c r="G472" s="1394"/>
      <c r="H472" s="824"/>
      <c r="I472" s="1394"/>
      <c r="J472" s="824"/>
      <c r="K472" s="1394"/>
      <c r="L472" s="1394"/>
      <c r="M472" s="1394"/>
      <c r="N472" s="1394"/>
      <c r="O472" s="1394"/>
      <c r="P472" s="1394"/>
      <c r="Q472" s="1394"/>
      <c r="R472" s="1394"/>
      <c r="S472" s="1394"/>
      <c r="T472" s="1394"/>
      <c r="U472" s="1394"/>
      <c r="V472" s="1394"/>
      <c r="W472" s="1394"/>
      <c r="X472" s="1394"/>
      <c r="Y472" s="1394"/>
      <c r="Z472" s="1394"/>
      <c r="AA472" s="1394"/>
      <c r="AB472" s="1394"/>
    </row>
    <row r="473">
      <c r="A473" s="824"/>
      <c r="B473" s="824"/>
      <c r="C473" s="824"/>
      <c r="D473" s="824"/>
      <c r="E473" s="824"/>
      <c r="F473" s="824"/>
      <c r="G473" s="1394"/>
      <c r="H473" s="824"/>
      <c r="I473" s="1394"/>
      <c r="J473" s="824"/>
      <c r="K473" s="1394"/>
      <c r="L473" s="1394"/>
      <c r="M473" s="1394"/>
      <c r="N473" s="1394"/>
      <c r="O473" s="1394"/>
      <c r="P473" s="1394"/>
      <c r="Q473" s="1394"/>
      <c r="R473" s="1394"/>
      <c r="S473" s="1394"/>
      <c r="T473" s="1394"/>
      <c r="U473" s="1394"/>
      <c r="V473" s="1394"/>
      <c r="W473" s="1394"/>
      <c r="X473" s="1394"/>
      <c r="Y473" s="1394"/>
      <c r="Z473" s="1394"/>
      <c r="AA473" s="1394"/>
      <c r="AB473" s="1394"/>
    </row>
    <row r="474">
      <c r="A474" s="824"/>
      <c r="B474" s="824"/>
      <c r="C474" s="824"/>
      <c r="D474" s="824"/>
      <c r="E474" s="824"/>
      <c r="F474" s="824"/>
      <c r="G474" s="1394"/>
      <c r="H474" s="824"/>
      <c r="I474" s="1394"/>
      <c r="J474" s="824"/>
      <c r="K474" s="1394"/>
      <c r="L474" s="1394"/>
      <c r="M474" s="1394"/>
      <c r="N474" s="1394"/>
      <c r="O474" s="1394"/>
      <c r="P474" s="1394"/>
      <c r="Q474" s="1394"/>
      <c r="R474" s="1394"/>
      <c r="S474" s="1394"/>
      <c r="T474" s="1394"/>
      <c r="U474" s="1394"/>
      <c r="V474" s="1394"/>
      <c r="W474" s="1394"/>
      <c r="X474" s="1394"/>
      <c r="Y474" s="1394"/>
      <c r="Z474" s="1394"/>
      <c r="AA474" s="1394"/>
      <c r="AB474" s="1394"/>
    </row>
    <row r="475">
      <c r="A475" s="824"/>
      <c r="B475" s="824"/>
      <c r="C475" s="824"/>
      <c r="D475" s="824"/>
      <c r="E475" s="824"/>
      <c r="F475" s="824"/>
      <c r="G475" s="1394"/>
      <c r="H475" s="824"/>
      <c r="I475" s="1394"/>
      <c r="J475" s="824"/>
      <c r="K475" s="1394"/>
      <c r="L475" s="1394"/>
      <c r="M475" s="1394"/>
      <c r="N475" s="1394"/>
      <c r="O475" s="1394"/>
      <c r="P475" s="1394"/>
      <c r="Q475" s="1394"/>
      <c r="R475" s="1394"/>
      <c r="S475" s="1394"/>
      <c r="T475" s="1394"/>
      <c r="U475" s="1394"/>
      <c r="V475" s="1394"/>
      <c r="W475" s="1394"/>
      <c r="X475" s="1394"/>
      <c r="Y475" s="1394"/>
      <c r="Z475" s="1394"/>
      <c r="AA475" s="1394"/>
      <c r="AB475" s="1394"/>
    </row>
    <row r="476">
      <c r="A476" s="824"/>
      <c r="B476" s="824"/>
      <c r="C476" s="824"/>
      <c r="D476" s="824"/>
      <c r="E476" s="824"/>
      <c r="F476" s="824"/>
      <c r="G476" s="1394"/>
      <c r="H476" s="824"/>
      <c r="I476" s="1394"/>
      <c r="J476" s="824"/>
      <c r="K476" s="1394"/>
      <c r="L476" s="1394"/>
      <c r="M476" s="1394"/>
      <c r="N476" s="1394"/>
      <c r="O476" s="1394"/>
      <c r="P476" s="1394"/>
      <c r="Q476" s="1394"/>
      <c r="R476" s="1394"/>
      <c r="S476" s="1394"/>
      <c r="T476" s="1394"/>
      <c r="U476" s="1394"/>
      <c r="V476" s="1394"/>
      <c r="W476" s="1394"/>
      <c r="X476" s="1394"/>
      <c r="Y476" s="1394"/>
      <c r="Z476" s="1394"/>
      <c r="AA476" s="1394"/>
      <c r="AB476" s="1394"/>
    </row>
    <row r="477">
      <c r="A477" s="824"/>
      <c r="B477" s="824"/>
      <c r="C477" s="824"/>
      <c r="D477" s="824"/>
      <c r="E477" s="824"/>
      <c r="F477" s="824"/>
      <c r="G477" s="1394"/>
      <c r="H477" s="824"/>
      <c r="I477" s="1394"/>
      <c r="J477" s="824"/>
      <c r="K477" s="1394"/>
      <c r="L477" s="1394"/>
      <c r="M477" s="1394"/>
      <c r="N477" s="1394"/>
      <c r="O477" s="1394"/>
      <c r="P477" s="1394"/>
      <c r="Q477" s="1394"/>
      <c r="R477" s="1394"/>
      <c r="S477" s="1394"/>
      <c r="T477" s="1394"/>
      <c r="U477" s="1394"/>
      <c r="V477" s="1394"/>
      <c r="W477" s="1394"/>
      <c r="X477" s="1394"/>
      <c r="Y477" s="1394"/>
      <c r="Z477" s="1394"/>
      <c r="AA477" s="1394"/>
      <c r="AB477" s="1394"/>
    </row>
    <row r="478">
      <c r="A478" s="824"/>
      <c r="B478" s="824"/>
      <c r="C478" s="824"/>
      <c r="D478" s="824"/>
      <c r="E478" s="824"/>
      <c r="F478" s="824"/>
      <c r="G478" s="1394"/>
      <c r="H478" s="824"/>
      <c r="I478" s="1394"/>
      <c r="J478" s="824"/>
      <c r="K478" s="1394"/>
      <c r="L478" s="1394"/>
      <c r="M478" s="1394"/>
      <c r="N478" s="1394"/>
      <c r="O478" s="1394"/>
      <c r="P478" s="1394"/>
      <c r="Q478" s="1394"/>
      <c r="R478" s="1394"/>
      <c r="S478" s="1394"/>
      <c r="T478" s="1394"/>
      <c r="U478" s="1394"/>
      <c r="V478" s="1394"/>
      <c r="W478" s="1394"/>
      <c r="X478" s="1394"/>
      <c r="Y478" s="1394"/>
      <c r="Z478" s="1394"/>
      <c r="AA478" s="1394"/>
      <c r="AB478" s="1394"/>
    </row>
    <row r="479">
      <c r="A479" s="824"/>
      <c r="B479" s="824"/>
      <c r="C479" s="824"/>
      <c r="D479" s="824"/>
      <c r="E479" s="824"/>
      <c r="F479" s="824"/>
      <c r="G479" s="1394"/>
      <c r="H479" s="824"/>
      <c r="I479" s="1394"/>
      <c r="J479" s="824"/>
      <c r="K479" s="1394"/>
      <c r="L479" s="1394"/>
      <c r="M479" s="1394"/>
      <c r="N479" s="1394"/>
      <c r="O479" s="1394"/>
      <c r="P479" s="1394"/>
      <c r="Q479" s="1394"/>
      <c r="R479" s="1394"/>
      <c r="S479" s="1394"/>
      <c r="T479" s="1394"/>
      <c r="U479" s="1394"/>
      <c r="V479" s="1394"/>
      <c r="W479" s="1394"/>
      <c r="X479" s="1394"/>
      <c r="Y479" s="1394"/>
      <c r="Z479" s="1394"/>
      <c r="AA479" s="1394"/>
      <c r="AB479" s="1394"/>
    </row>
    <row r="480">
      <c r="A480" s="824"/>
      <c r="B480" s="824"/>
      <c r="C480" s="824"/>
      <c r="D480" s="824"/>
      <c r="E480" s="824"/>
      <c r="F480" s="824"/>
      <c r="G480" s="1394"/>
      <c r="H480" s="824"/>
      <c r="I480" s="1394"/>
      <c r="J480" s="824"/>
      <c r="K480" s="1394"/>
      <c r="L480" s="1394"/>
      <c r="M480" s="1394"/>
      <c r="N480" s="1394"/>
      <c r="O480" s="1394"/>
      <c r="P480" s="1394"/>
      <c r="Q480" s="1394"/>
      <c r="R480" s="1394"/>
      <c r="S480" s="1394"/>
      <c r="T480" s="1394"/>
      <c r="U480" s="1394"/>
      <c r="V480" s="1394"/>
      <c r="W480" s="1394"/>
      <c r="X480" s="1394"/>
      <c r="Y480" s="1394"/>
      <c r="Z480" s="1394"/>
      <c r="AA480" s="1394"/>
      <c r="AB480" s="1394"/>
    </row>
    <row r="481">
      <c r="A481" s="824"/>
      <c r="B481" s="824"/>
      <c r="C481" s="824"/>
      <c r="D481" s="824"/>
      <c r="E481" s="824"/>
      <c r="F481" s="824"/>
      <c r="G481" s="1394"/>
      <c r="H481" s="824"/>
      <c r="I481" s="1394"/>
      <c r="J481" s="824"/>
      <c r="K481" s="1394"/>
      <c r="L481" s="1394"/>
      <c r="M481" s="1394"/>
      <c r="N481" s="1394"/>
      <c r="O481" s="1394"/>
      <c r="P481" s="1394"/>
      <c r="Q481" s="1394"/>
      <c r="R481" s="1394"/>
      <c r="S481" s="1394"/>
      <c r="T481" s="1394"/>
      <c r="U481" s="1394"/>
      <c r="V481" s="1394"/>
      <c r="W481" s="1394"/>
      <c r="X481" s="1394"/>
      <c r="Y481" s="1394"/>
      <c r="Z481" s="1394"/>
      <c r="AA481" s="1394"/>
      <c r="AB481" s="1394"/>
    </row>
    <row r="482">
      <c r="A482" s="824"/>
      <c r="B482" s="824"/>
      <c r="C482" s="824"/>
      <c r="D482" s="824"/>
      <c r="E482" s="824"/>
      <c r="F482" s="824"/>
      <c r="G482" s="1394"/>
      <c r="H482" s="824"/>
      <c r="I482" s="1394"/>
      <c r="J482" s="824"/>
      <c r="K482" s="1394"/>
      <c r="L482" s="1394"/>
      <c r="M482" s="1394"/>
      <c r="N482" s="1394"/>
      <c r="O482" s="1394"/>
      <c r="P482" s="1394"/>
      <c r="Q482" s="1394"/>
      <c r="R482" s="1394"/>
      <c r="S482" s="1394"/>
      <c r="T482" s="1394"/>
      <c r="U482" s="1394"/>
      <c r="V482" s="1394"/>
      <c r="W482" s="1394"/>
      <c r="X482" s="1394"/>
      <c r="Y482" s="1394"/>
      <c r="Z482" s="1394"/>
      <c r="AA482" s="1394"/>
      <c r="AB482" s="1394"/>
    </row>
    <row r="483">
      <c r="A483" s="824"/>
      <c r="B483" s="824"/>
      <c r="C483" s="824"/>
      <c r="D483" s="824"/>
      <c r="E483" s="824"/>
      <c r="F483" s="824"/>
      <c r="G483" s="1394"/>
      <c r="H483" s="824"/>
      <c r="I483" s="1394"/>
      <c r="J483" s="824"/>
      <c r="K483" s="1394"/>
      <c r="L483" s="1394"/>
      <c r="M483" s="1394"/>
      <c r="N483" s="1394"/>
      <c r="O483" s="1394"/>
      <c r="P483" s="1394"/>
      <c r="Q483" s="1394"/>
      <c r="R483" s="1394"/>
      <c r="S483" s="1394"/>
      <c r="T483" s="1394"/>
      <c r="U483" s="1394"/>
      <c r="V483" s="1394"/>
      <c r="W483" s="1394"/>
      <c r="X483" s="1394"/>
      <c r="Y483" s="1394"/>
      <c r="Z483" s="1394"/>
      <c r="AA483" s="1394"/>
      <c r="AB483" s="1394"/>
    </row>
    <row r="484">
      <c r="A484" s="824"/>
      <c r="B484" s="824"/>
      <c r="C484" s="824"/>
      <c r="D484" s="824"/>
      <c r="E484" s="824"/>
      <c r="F484" s="824"/>
      <c r="G484" s="1394"/>
      <c r="H484" s="824"/>
      <c r="I484" s="1394"/>
      <c r="J484" s="824"/>
      <c r="K484" s="1394"/>
      <c r="L484" s="1394"/>
      <c r="M484" s="1394"/>
      <c r="N484" s="1394"/>
      <c r="O484" s="1394"/>
      <c r="P484" s="1394"/>
      <c r="Q484" s="1394"/>
      <c r="R484" s="1394"/>
      <c r="S484" s="1394"/>
      <c r="T484" s="1394"/>
      <c r="U484" s="1394"/>
      <c r="V484" s="1394"/>
      <c r="W484" s="1394"/>
      <c r="X484" s="1394"/>
      <c r="Y484" s="1394"/>
      <c r="Z484" s="1394"/>
      <c r="AA484" s="1394"/>
      <c r="AB484" s="1394"/>
    </row>
    <row r="485">
      <c r="A485" s="824"/>
      <c r="B485" s="824"/>
      <c r="C485" s="824"/>
      <c r="D485" s="824"/>
      <c r="E485" s="824"/>
      <c r="F485" s="824"/>
      <c r="G485" s="1394"/>
      <c r="H485" s="824"/>
      <c r="I485" s="1394"/>
      <c r="J485" s="824"/>
      <c r="K485" s="1394"/>
      <c r="L485" s="1394"/>
      <c r="M485" s="1394"/>
      <c r="N485" s="1394"/>
      <c r="O485" s="1394"/>
      <c r="P485" s="1394"/>
      <c r="Q485" s="1394"/>
      <c r="R485" s="1394"/>
      <c r="S485" s="1394"/>
      <c r="T485" s="1394"/>
      <c r="U485" s="1394"/>
      <c r="V485" s="1394"/>
      <c r="W485" s="1394"/>
      <c r="X485" s="1394"/>
      <c r="Y485" s="1394"/>
      <c r="Z485" s="1394"/>
      <c r="AA485" s="1394"/>
      <c r="AB485" s="1394"/>
    </row>
    <row r="486">
      <c r="A486" s="824"/>
      <c r="B486" s="824"/>
      <c r="C486" s="824"/>
      <c r="D486" s="824"/>
      <c r="E486" s="824"/>
      <c r="F486" s="824"/>
      <c r="G486" s="1394"/>
      <c r="H486" s="824"/>
      <c r="I486" s="1394"/>
      <c r="J486" s="824"/>
      <c r="K486" s="1394"/>
      <c r="L486" s="1394"/>
      <c r="M486" s="1394"/>
      <c r="N486" s="1394"/>
      <c r="O486" s="1394"/>
      <c r="P486" s="1394"/>
      <c r="Q486" s="1394"/>
      <c r="R486" s="1394"/>
      <c r="S486" s="1394"/>
      <c r="T486" s="1394"/>
      <c r="U486" s="1394"/>
      <c r="V486" s="1394"/>
      <c r="W486" s="1394"/>
      <c r="X486" s="1394"/>
      <c r="Y486" s="1394"/>
      <c r="Z486" s="1394"/>
      <c r="AA486" s="1394"/>
      <c r="AB486" s="1394"/>
    </row>
    <row r="487">
      <c r="A487" s="824"/>
      <c r="B487" s="824"/>
      <c r="C487" s="824"/>
      <c r="D487" s="824"/>
      <c r="E487" s="824"/>
      <c r="F487" s="824"/>
      <c r="G487" s="1394"/>
      <c r="H487" s="824"/>
      <c r="I487" s="1394"/>
      <c r="J487" s="824"/>
      <c r="K487" s="1394"/>
      <c r="L487" s="1394"/>
      <c r="M487" s="1394"/>
      <c r="N487" s="1394"/>
      <c r="O487" s="1394"/>
      <c r="P487" s="1394"/>
      <c r="Q487" s="1394"/>
      <c r="R487" s="1394"/>
      <c r="S487" s="1394"/>
      <c r="T487" s="1394"/>
      <c r="U487" s="1394"/>
      <c r="V487" s="1394"/>
      <c r="W487" s="1394"/>
      <c r="X487" s="1394"/>
      <c r="Y487" s="1394"/>
      <c r="Z487" s="1394"/>
      <c r="AA487" s="1394"/>
      <c r="AB487" s="1394"/>
    </row>
    <row r="488">
      <c r="A488" s="824"/>
      <c r="B488" s="824"/>
      <c r="C488" s="824"/>
      <c r="D488" s="824"/>
      <c r="E488" s="824"/>
      <c r="F488" s="824"/>
      <c r="G488" s="1394"/>
      <c r="H488" s="824"/>
      <c r="I488" s="1394"/>
      <c r="J488" s="824"/>
      <c r="K488" s="1394"/>
      <c r="L488" s="1394"/>
      <c r="M488" s="1394"/>
      <c r="N488" s="1394"/>
      <c r="O488" s="1394"/>
      <c r="P488" s="1394"/>
      <c r="Q488" s="1394"/>
      <c r="R488" s="1394"/>
      <c r="S488" s="1394"/>
      <c r="T488" s="1394"/>
      <c r="U488" s="1394"/>
      <c r="V488" s="1394"/>
      <c r="W488" s="1394"/>
      <c r="X488" s="1394"/>
      <c r="Y488" s="1394"/>
      <c r="Z488" s="1394"/>
      <c r="AA488" s="1394"/>
      <c r="AB488" s="1394"/>
    </row>
    <row r="489">
      <c r="A489" s="824"/>
      <c r="B489" s="824"/>
      <c r="C489" s="824"/>
      <c r="D489" s="824"/>
      <c r="E489" s="824"/>
      <c r="F489" s="824"/>
      <c r="G489" s="1394"/>
      <c r="H489" s="824"/>
      <c r="I489" s="1394"/>
      <c r="J489" s="824"/>
      <c r="K489" s="1394"/>
      <c r="L489" s="1394"/>
      <c r="M489" s="1394"/>
      <c r="N489" s="1394"/>
      <c r="O489" s="1394"/>
      <c r="P489" s="1394"/>
      <c r="Q489" s="1394"/>
      <c r="R489" s="1394"/>
      <c r="S489" s="1394"/>
      <c r="T489" s="1394"/>
      <c r="U489" s="1394"/>
      <c r="V489" s="1394"/>
      <c r="W489" s="1394"/>
      <c r="X489" s="1394"/>
      <c r="Y489" s="1394"/>
      <c r="Z489" s="1394"/>
      <c r="AA489" s="1394"/>
      <c r="AB489" s="1394"/>
    </row>
    <row r="490">
      <c r="A490" s="824"/>
      <c r="B490" s="824"/>
      <c r="C490" s="824"/>
      <c r="D490" s="824"/>
      <c r="E490" s="824"/>
      <c r="F490" s="824"/>
      <c r="G490" s="1394"/>
      <c r="H490" s="824"/>
      <c r="I490" s="1394"/>
      <c r="J490" s="824"/>
      <c r="K490" s="1394"/>
      <c r="L490" s="1394"/>
      <c r="M490" s="1394"/>
      <c r="N490" s="1394"/>
      <c r="O490" s="1394"/>
      <c r="P490" s="1394"/>
      <c r="Q490" s="1394"/>
      <c r="R490" s="1394"/>
      <c r="S490" s="1394"/>
      <c r="T490" s="1394"/>
      <c r="U490" s="1394"/>
      <c r="V490" s="1394"/>
      <c r="W490" s="1394"/>
      <c r="X490" s="1394"/>
      <c r="Y490" s="1394"/>
      <c r="Z490" s="1394"/>
      <c r="AA490" s="1394"/>
      <c r="AB490" s="1394"/>
    </row>
    <row r="491">
      <c r="A491" s="824"/>
      <c r="B491" s="824"/>
      <c r="C491" s="824"/>
      <c r="D491" s="824"/>
      <c r="E491" s="824"/>
      <c r="F491" s="824"/>
      <c r="G491" s="1394"/>
      <c r="H491" s="824"/>
      <c r="I491" s="1394"/>
      <c r="J491" s="824"/>
      <c r="K491" s="1394"/>
      <c r="L491" s="1394"/>
      <c r="M491" s="1394"/>
      <c r="N491" s="1394"/>
      <c r="O491" s="1394"/>
      <c r="P491" s="1394"/>
      <c r="Q491" s="1394"/>
      <c r="R491" s="1394"/>
      <c r="S491" s="1394"/>
      <c r="T491" s="1394"/>
      <c r="U491" s="1394"/>
      <c r="V491" s="1394"/>
      <c r="W491" s="1394"/>
      <c r="X491" s="1394"/>
      <c r="Y491" s="1394"/>
      <c r="Z491" s="1394"/>
      <c r="AA491" s="1394"/>
      <c r="AB491" s="1394"/>
    </row>
    <row r="492">
      <c r="A492" s="824"/>
      <c r="B492" s="824"/>
      <c r="C492" s="824"/>
      <c r="D492" s="824"/>
      <c r="E492" s="824"/>
      <c r="F492" s="824"/>
      <c r="G492" s="1394"/>
      <c r="H492" s="824"/>
      <c r="I492" s="1394"/>
      <c r="J492" s="824"/>
      <c r="K492" s="1394"/>
      <c r="L492" s="1394"/>
      <c r="M492" s="1394"/>
      <c r="N492" s="1394"/>
      <c r="O492" s="1394"/>
      <c r="P492" s="1394"/>
      <c r="Q492" s="1394"/>
      <c r="R492" s="1394"/>
      <c r="S492" s="1394"/>
      <c r="T492" s="1394"/>
      <c r="U492" s="1394"/>
      <c r="V492" s="1394"/>
      <c r="W492" s="1394"/>
      <c r="X492" s="1394"/>
      <c r="Y492" s="1394"/>
      <c r="Z492" s="1394"/>
      <c r="AA492" s="1394"/>
      <c r="AB492" s="1394"/>
    </row>
    <row r="493">
      <c r="A493" s="824"/>
      <c r="B493" s="824"/>
      <c r="C493" s="824"/>
      <c r="D493" s="824"/>
      <c r="E493" s="824"/>
      <c r="F493" s="824"/>
      <c r="G493" s="1394"/>
      <c r="H493" s="824"/>
      <c r="I493" s="1394"/>
      <c r="J493" s="824"/>
      <c r="K493" s="1394"/>
      <c r="L493" s="1394"/>
      <c r="M493" s="1394"/>
      <c r="N493" s="1394"/>
      <c r="O493" s="1394"/>
      <c r="P493" s="1394"/>
      <c r="Q493" s="1394"/>
      <c r="R493" s="1394"/>
      <c r="S493" s="1394"/>
      <c r="T493" s="1394"/>
      <c r="U493" s="1394"/>
      <c r="V493" s="1394"/>
      <c r="W493" s="1394"/>
      <c r="X493" s="1394"/>
      <c r="Y493" s="1394"/>
      <c r="Z493" s="1394"/>
      <c r="AA493" s="1394"/>
      <c r="AB493" s="1394"/>
    </row>
    <row r="494">
      <c r="A494" s="824"/>
      <c r="B494" s="824"/>
      <c r="C494" s="824"/>
      <c r="D494" s="824"/>
      <c r="E494" s="824"/>
      <c r="F494" s="824"/>
      <c r="G494" s="1394"/>
      <c r="H494" s="824"/>
      <c r="I494" s="1394"/>
      <c r="J494" s="824"/>
      <c r="K494" s="1394"/>
      <c r="L494" s="1394"/>
      <c r="M494" s="1394"/>
      <c r="N494" s="1394"/>
      <c r="O494" s="1394"/>
      <c r="P494" s="1394"/>
      <c r="Q494" s="1394"/>
      <c r="R494" s="1394"/>
      <c r="S494" s="1394"/>
      <c r="T494" s="1394"/>
      <c r="U494" s="1394"/>
      <c r="V494" s="1394"/>
      <c r="W494" s="1394"/>
      <c r="X494" s="1394"/>
      <c r="Y494" s="1394"/>
      <c r="Z494" s="1394"/>
      <c r="AA494" s="1394"/>
      <c r="AB494" s="1394"/>
    </row>
    <row r="495">
      <c r="A495" s="824"/>
      <c r="B495" s="824"/>
      <c r="C495" s="824"/>
      <c r="D495" s="824"/>
      <c r="E495" s="824"/>
      <c r="F495" s="824"/>
      <c r="G495" s="1394"/>
      <c r="H495" s="824"/>
      <c r="I495" s="1394"/>
      <c r="J495" s="824"/>
      <c r="K495" s="1394"/>
      <c r="L495" s="1394"/>
      <c r="M495" s="1394"/>
      <c r="N495" s="1394"/>
      <c r="O495" s="1394"/>
      <c r="P495" s="1394"/>
      <c r="Q495" s="1394"/>
      <c r="R495" s="1394"/>
      <c r="S495" s="1394"/>
      <c r="T495" s="1394"/>
      <c r="U495" s="1394"/>
      <c r="V495" s="1394"/>
      <c r="W495" s="1394"/>
      <c r="X495" s="1394"/>
      <c r="Y495" s="1394"/>
      <c r="Z495" s="1394"/>
      <c r="AA495" s="1394"/>
      <c r="AB495" s="1394"/>
    </row>
    <row r="496">
      <c r="A496" s="824"/>
      <c r="B496" s="824"/>
      <c r="C496" s="824"/>
      <c r="D496" s="824"/>
      <c r="E496" s="824"/>
      <c r="F496" s="824"/>
      <c r="G496" s="1394"/>
      <c r="H496" s="824"/>
      <c r="I496" s="1394"/>
      <c r="J496" s="824"/>
      <c r="K496" s="1394"/>
      <c r="L496" s="1394"/>
      <c r="M496" s="1394"/>
      <c r="N496" s="1394"/>
      <c r="O496" s="1394"/>
      <c r="P496" s="1394"/>
      <c r="Q496" s="1394"/>
      <c r="R496" s="1394"/>
      <c r="S496" s="1394"/>
      <c r="T496" s="1394"/>
      <c r="U496" s="1394"/>
      <c r="V496" s="1394"/>
      <c r="W496" s="1394"/>
      <c r="X496" s="1394"/>
      <c r="Y496" s="1394"/>
      <c r="Z496" s="1394"/>
      <c r="AA496" s="1394"/>
      <c r="AB496" s="1394"/>
    </row>
    <row r="497">
      <c r="A497" s="824"/>
      <c r="B497" s="824"/>
      <c r="C497" s="824"/>
      <c r="D497" s="824"/>
      <c r="E497" s="824"/>
      <c r="F497" s="824"/>
      <c r="G497" s="1394"/>
      <c r="H497" s="824"/>
      <c r="I497" s="1394"/>
      <c r="J497" s="824"/>
      <c r="K497" s="1394"/>
      <c r="L497" s="1394"/>
      <c r="M497" s="1394"/>
      <c r="N497" s="1394"/>
      <c r="O497" s="1394"/>
      <c r="P497" s="1394"/>
      <c r="Q497" s="1394"/>
      <c r="R497" s="1394"/>
      <c r="S497" s="1394"/>
      <c r="T497" s="1394"/>
      <c r="U497" s="1394"/>
      <c r="V497" s="1394"/>
      <c r="W497" s="1394"/>
      <c r="X497" s="1394"/>
      <c r="Y497" s="1394"/>
      <c r="Z497" s="1394"/>
      <c r="AA497" s="1394"/>
      <c r="AB497" s="1394"/>
    </row>
    <row r="498">
      <c r="A498" s="824"/>
      <c r="B498" s="824"/>
      <c r="C498" s="824"/>
      <c r="D498" s="824"/>
      <c r="E498" s="824"/>
      <c r="F498" s="824"/>
      <c r="G498" s="1394"/>
      <c r="H498" s="824"/>
      <c r="I498" s="1394"/>
      <c r="J498" s="824"/>
      <c r="K498" s="1394"/>
      <c r="L498" s="1394"/>
      <c r="M498" s="1394"/>
      <c r="N498" s="1394"/>
      <c r="O498" s="1394"/>
      <c r="P498" s="1394"/>
      <c r="Q498" s="1394"/>
      <c r="R498" s="1394"/>
      <c r="S498" s="1394"/>
      <c r="T498" s="1394"/>
      <c r="U498" s="1394"/>
      <c r="V498" s="1394"/>
      <c r="W498" s="1394"/>
      <c r="X498" s="1394"/>
      <c r="Y498" s="1394"/>
      <c r="Z498" s="1394"/>
      <c r="AA498" s="1394"/>
      <c r="AB498" s="1394"/>
    </row>
    <row r="499">
      <c r="A499" s="824"/>
      <c r="B499" s="824"/>
      <c r="C499" s="824"/>
      <c r="D499" s="824"/>
      <c r="E499" s="824"/>
      <c r="F499" s="824"/>
      <c r="G499" s="1394"/>
      <c r="H499" s="824"/>
      <c r="I499" s="1394"/>
      <c r="J499" s="824"/>
      <c r="K499" s="1394"/>
      <c r="L499" s="1394"/>
      <c r="M499" s="1394"/>
      <c r="N499" s="1394"/>
      <c r="O499" s="1394"/>
      <c r="P499" s="1394"/>
      <c r="Q499" s="1394"/>
      <c r="R499" s="1394"/>
      <c r="S499" s="1394"/>
      <c r="T499" s="1394"/>
      <c r="U499" s="1394"/>
      <c r="V499" s="1394"/>
      <c r="W499" s="1394"/>
      <c r="X499" s="1394"/>
      <c r="Y499" s="1394"/>
      <c r="Z499" s="1394"/>
      <c r="AA499" s="1394"/>
      <c r="AB499" s="1394"/>
    </row>
    <row r="500">
      <c r="A500" s="824"/>
      <c r="B500" s="824"/>
      <c r="C500" s="824"/>
      <c r="D500" s="824"/>
      <c r="E500" s="824"/>
      <c r="F500" s="824"/>
      <c r="G500" s="1394"/>
      <c r="H500" s="824"/>
      <c r="I500" s="1394"/>
      <c r="J500" s="824"/>
      <c r="K500" s="1394"/>
      <c r="L500" s="1394"/>
      <c r="M500" s="1394"/>
      <c r="N500" s="1394"/>
      <c r="O500" s="1394"/>
      <c r="P500" s="1394"/>
      <c r="Q500" s="1394"/>
      <c r="R500" s="1394"/>
      <c r="S500" s="1394"/>
      <c r="T500" s="1394"/>
      <c r="U500" s="1394"/>
      <c r="V500" s="1394"/>
      <c r="W500" s="1394"/>
      <c r="X500" s="1394"/>
      <c r="Y500" s="1394"/>
      <c r="Z500" s="1394"/>
      <c r="AA500" s="1394"/>
      <c r="AB500" s="1394"/>
    </row>
    <row r="501">
      <c r="A501" s="824"/>
      <c r="B501" s="824"/>
      <c r="C501" s="824"/>
      <c r="D501" s="824"/>
      <c r="E501" s="824"/>
      <c r="F501" s="824"/>
      <c r="G501" s="1394"/>
      <c r="H501" s="824"/>
      <c r="I501" s="1394"/>
      <c r="J501" s="824"/>
      <c r="K501" s="1394"/>
      <c r="L501" s="1394"/>
      <c r="M501" s="1394"/>
      <c r="N501" s="1394"/>
      <c r="O501" s="1394"/>
      <c r="P501" s="1394"/>
      <c r="Q501" s="1394"/>
      <c r="R501" s="1394"/>
      <c r="S501" s="1394"/>
      <c r="T501" s="1394"/>
      <c r="U501" s="1394"/>
      <c r="V501" s="1394"/>
      <c r="W501" s="1394"/>
      <c r="X501" s="1394"/>
      <c r="Y501" s="1394"/>
      <c r="Z501" s="1394"/>
      <c r="AA501" s="1394"/>
      <c r="AB501" s="1394"/>
    </row>
    <row r="502">
      <c r="A502" s="824"/>
      <c r="B502" s="824"/>
      <c r="C502" s="824"/>
      <c r="D502" s="824"/>
      <c r="E502" s="824"/>
      <c r="F502" s="824"/>
      <c r="G502" s="1394"/>
      <c r="H502" s="824"/>
      <c r="I502" s="1394"/>
      <c r="J502" s="824"/>
      <c r="K502" s="1394"/>
      <c r="L502" s="1394"/>
      <c r="M502" s="1394"/>
      <c r="N502" s="1394"/>
      <c r="O502" s="1394"/>
      <c r="P502" s="1394"/>
      <c r="Q502" s="1394"/>
      <c r="R502" s="1394"/>
      <c r="S502" s="1394"/>
      <c r="T502" s="1394"/>
      <c r="U502" s="1394"/>
      <c r="V502" s="1394"/>
      <c r="W502" s="1394"/>
      <c r="X502" s="1394"/>
      <c r="Y502" s="1394"/>
      <c r="Z502" s="1394"/>
      <c r="AA502" s="1394"/>
      <c r="AB502" s="1394"/>
    </row>
    <row r="503">
      <c r="A503" s="824"/>
      <c r="B503" s="824"/>
      <c r="C503" s="824"/>
      <c r="D503" s="824"/>
      <c r="E503" s="824"/>
      <c r="F503" s="824"/>
      <c r="G503" s="1394"/>
      <c r="H503" s="824"/>
      <c r="I503" s="1394"/>
      <c r="J503" s="824"/>
      <c r="K503" s="1394"/>
      <c r="L503" s="1394"/>
      <c r="M503" s="1394"/>
      <c r="N503" s="1394"/>
      <c r="O503" s="1394"/>
      <c r="P503" s="1394"/>
      <c r="Q503" s="1394"/>
      <c r="R503" s="1394"/>
      <c r="S503" s="1394"/>
      <c r="T503" s="1394"/>
      <c r="U503" s="1394"/>
      <c r="V503" s="1394"/>
      <c r="W503" s="1394"/>
      <c r="X503" s="1394"/>
      <c r="Y503" s="1394"/>
      <c r="Z503" s="1394"/>
      <c r="AA503" s="1394"/>
      <c r="AB503" s="1394"/>
    </row>
    <row r="504">
      <c r="A504" s="824"/>
      <c r="B504" s="824"/>
      <c r="C504" s="824"/>
      <c r="D504" s="824"/>
      <c r="E504" s="824"/>
      <c r="F504" s="824"/>
      <c r="G504" s="1394"/>
      <c r="H504" s="824"/>
      <c r="I504" s="1394"/>
      <c r="J504" s="824"/>
      <c r="K504" s="1394"/>
      <c r="L504" s="1394"/>
      <c r="M504" s="1394"/>
      <c r="N504" s="1394"/>
      <c r="O504" s="1394"/>
      <c r="P504" s="1394"/>
      <c r="Q504" s="1394"/>
      <c r="R504" s="1394"/>
      <c r="S504" s="1394"/>
      <c r="T504" s="1394"/>
      <c r="U504" s="1394"/>
      <c r="V504" s="1394"/>
      <c r="W504" s="1394"/>
      <c r="X504" s="1394"/>
      <c r="Y504" s="1394"/>
      <c r="Z504" s="1394"/>
      <c r="AA504" s="1394"/>
      <c r="AB504" s="1394"/>
    </row>
    <row r="505">
      <c r="A505" s="824"/>
      <c r="B505" s="824"/>
      <c r="C505" s="824"/>
      <c r="D505" s="824"/>
      <c r="E505" s="824"/>
      <c r="F505" s="824"/>
      <c r="G505" s="1394"/>
      <c r="H505" s="824"/>
      <c r="I505" s="1394"/>
      <c r="J505" s="824"/>
      <c r="K505" s="1394"/>
      <c r="L505" s="1394"/>
      <c r="M505" s="1394"/>
      <c r="N505" s="1394"/>
      <c r="O505" s="1394"/>
      <c r="P505" s="1394"/>
      <c r="Q505" s="1394"/>
      <c r="R505" s="1394"/>
      <c r="S505" s="1394"/>
      <c r="T505" s="1394"/>
      <c r="U505" s="1394"/>
      <c r="V505" s="1394"/>
      <c r="W505" s="1394"/>
      <c r="X505" s="1394"/>
      <c r="Y505" s="1394"/>
      <c r="Z505" s="1394"/>
      <c r="AA505" s="1394"/>
      <c r="AB505" s="1394"/>
    </row>
    <row r="506">
      <c r="A506" s="824"/>
      <c r="B506" s="824"/>
      <c r="C506" s="824"/>
      <c r="D506" s="824"/>
      <c r="E506" s="824"/>
      <c r="F506" s="824"/>
      <c r="G506" s="1394"/>
      <c r="H506" s="824"/>
      <c r="I506" s="1394"/>
      <c r="J506" s="824"/>
      <c r="K506" s="1394"/>
      <c r="L506" s="1394"/>
      <c r="M506" s="1394"/>
      <c r="N506" s="1394"/>
      <c r="O506" s="1394"/>
      <c r="P506" s="1394"/>
      <c r="Q506" s="1394"/>
      <c r="R506" s="1394"/>
      <c r="S506" s="1394"/>
      <c r="T506" s="1394"/>
      <c r="U506" s="1394"/>
      <c r="V506" s="1394"/>
      <c r="W506" s="1394"/>
      <c r="X506" s="1394"/>
      <c r="Y506" s="1394"/>
      <c r="Z506" s="1394"/>
      <c r="AA506" s="1394"/>
      <c r="AB506" s="1394"/>
    </row>
    <row r="507">
      <c r="A507" s="824"/>
      <c r="B507" s="824"/>
      <c r="C507" s="824"/>
      <c r="D507" s="824"/>
      <c r="E507" s="824"/>
      <c r="F507" s="824"/>
      <c r="G507" s="1394"/>
      <c r="H507" s="824"/>
      <c r="I507" s="1394"/>
      <c r="J507" s="824"/>
      <c r="K507" s="1394"/>
      <c r="L507" s="1394"/>
      <c r="M507" s="1394"/>
      <c r="N507" s="1394"/>
      <c r="O507" s="1394"/>
      <c r="P507" s="1394"/>
      <c r="Q507" s="1394"/>
      <c r="R507" s="1394"/>
      <c r="S507" s="1394"/>
      <c r="T507" s="1394"/>
      <c r="U507" s="1394"/>
      <c r="V507" s="1394"/>
      <c r="W507" s="1394"/>
      <c r="X507" s="1394"/>
      <c r="Y507" s="1394"/>
      <c r="Z507" s="1394"/>
      <c r="AA507" s="1394"/>
      <c r="AB507" s="1394"/>
    </row>
    <row r="508">
      <c r="A508" s="824"/>
      <c r="B508" s="824"/>
      <c r="C508" s="824"/>
      <c r="D508" s="824"/>
      <c r="E508" s="824"/>
      <c r="F508" s="824"/>
      <c r="G508" s="1394"/>
      <c r="H508" s="824"/>
      <c r="I508" s="1394"/>
      <c r="J508" s="824"/>
      <c r="K508" s="1394"/>
      <c r="L508" s="1394"/>
      <c r="M508" s="1394"/>
      <c r="N508" s="1394"/>
      <c r="O508" s="1394"/>
      <c r="P508" s="1394"/>
      <c r="Q508" s="1394"/>
      <c r="R508" s="1394"/>
      <c r="S508" s="1394"/>
      <c r="T508" s="1394"/>
      <c r="U508" s="1394"/>
      <c r="V508" s="1394"/>
      <c r="W508" s="1394"/>
      <c r="X508" s="1394"/>
      <c r="Y508" s="1394"/>
      <c r="Z508" s="1394"/>
      <c r="AA508" s="1394"/>
      <c r="AB508" s="1394"/>
    </row>
    <row r="509">
      <c r="A509" s="824"/>
      <c r="B509" s="824"/>
      <c r="C509" s="824"/>
      <c r="D509" s="824"/>
      <c r="E509" s="824"/>
      <c r="F509" s="824"/>
      <c r="G509" s="1394"/>
      <c r="H509" s="824"/>
      <c r="I509" s="1394"/>
      <c r="J509" s="824"/>
      <c r="K509" s="1394"/>
      <c r="L509" s="1394"/>
      <c r="M509" s="1394"/>
      <c r="N509" s="1394"/>
      <c r="O509" s="1394"/>
      <c r="P509" s="1394"/>
      <c r="Q509" s="1394"/>
      <c r="R509" s="1394"/>
      <c r="S509" s="1394"/>
      <c r="T509" s="1394"/>
      <c r="U509" s="1394"/>
      <c r="V509" s="1394"/>
      <c r="W509" s="1394"/>
      <c r="X509" s="1394"/>
      <c r="Y509" s="1394"/>
      <c r="Z509" s="1394"/>
      <c r="AA509" s="1394"/>
      <c r="AB509" s="1394"/>
    </row>
    <row r="510">
      <c r="A510" s="824"/>
      <c r="B510" s="824"/>
      <c r="C510" s="824"/>
      <c r="D510" s="824"/>
      <c r="E510" s="824"/>
      <c r="F510" s="824"/>
      <c r="G510" s="1394"/>
      <c r="H510" s="824"/>
      <c r="I510" s="1394"/>
      <c r="J510" s="824"/>
      <c r="K510" s="1394"/>
      <c r="L510" s="1394"/>
      <c r="M510" s="1394"/>
      <c r="N510" s="1394"/>
      <c r="O510" s="1394"/>
      <c r="P510" s="1394"/>
      <c r="Q510" s="1394"/>
      <c r="R510" s="1394"/>
      <c r="S510" s="1394"/>
      <c r="T510" s="1394"/>
      <c r="U510" s="1394"/>
      <c r="V510" s="1394"/>
      <c r="W510" s="1394"/>
      <c r="X510" s="1394"/>
      <c r="Y510" s="1394"/>
      <c r="Z510" s="1394"/>
      <c r="AA510" s="1394"/>
      <c r="AB510" s="1394"/>
    </row>
    <row r="511">
      <c r="A511" s="824"/>
      <c r="B511" s="824"/>
      <c r="C511" s="824"/>
      <c r="D511" s="824"/>
      <c r="E511" s="824"/>
      <c r="F511" s="824"/>
      <c r="G511" s="1394"/>
      <c r="H511" s="824"/>
      <c r="I511" s="1394"/>
      <c r="J511" s="824"/>
      <c r="K511" s="1394"/>
      <c r="L511" s="1394"/>
      <c r="M511" s="1394"/>
      <c r="N511" s="1394"/>
      <c r="O511" s="1394"/>
      <c r="P511" s="1394"/>
      <c r="Q511" s="1394"/>
      <c r="R511" s="1394"/>
      <c r="S511" s="1394"/>
      <c r="T511" s="1394"/>
      <c r="U511" s="1394"/>
      <c r="V511" s="1394"/>
      <c r="W511" s="1394"/>
      <c r="X511" s="1394"/>
      <c r="Y511" s="1394"/>
      <c r="Z511" s="1394"/>
      <c r="AA511" s="1394"/>
      <c r="AB511" s="1394"/>
    </row>
    <row r="512">
      <c r="A512" s="824"/>
      <c r="B512" s="824"/>
      <c r="C512" s="824"/>
      <c r="D512" s="824"/>
      <c r="E512" s="824"/>
      <c r="F512" s="824"/>
      <c r="G512" s="1394"/>
      <c r="H512" s="824"/>
      <c r="I512" s="1394"/>
      <c r="J512" s="824"/>
      <c r="K512" s="1394"/>
      <c r="L512" s="1394"/>
      <c r="M512" s="1394"/>
      <c r="N512" s="1394"/>
      <c r="O512" s="1394"/>
      <c r="P512" s="1394"/>
      <c r="Q512" s="1394"/>
      <c r="R512" s="1394"/>
      <c r="S512" s="1394"/>
      <c r="T512" s="1394"/>
      <c r="U512" s="1394"/>
      <c r="V512" s="1394"/>
      <c r="W512" s="1394"/>
      <c r="X512" s="1394"/>
      <c r="Y512" s="1394"/>
      <c r="Z512" s="1394"/>
      <c r="AA512" s="1394"/>
      <c r="AB512" s="1394"/>
    </row>
    <row r="513">
      <c r="A513" s="824"/>
      <c r="B513" s="824"/>
      <c r="C513" s="824"/>
      <c r="D513" s="824"/>
      <c r="E513" s="824"/>
      <c r="F513" s="824"/>
      <c r="G513" s="1394"/>
      <c r="H513" s="824"/>
      <c r="I513" s="1394"/>
      <c r="J513" s="824"/>
      <c r="K513" s="1394"/>
      <c r="L513" s="1394"/>
      <c r="M513" s="1394"/>
      <c r="N513" s="1394"/>
      <c r="O513" s="1394"/>
      <c r="P513" s="1394"/>
      <c r="Q513" s="1394"/>
      <c r="R513" s="1394"/>
      <c r="S513" s="1394"/>
      <c r="T513" s="1394"/>
      <c r="U513" s="1394"/>
      <c r="V513" s="1394"/>
      <c r="W513" s="1394"/>
      <c r="X513" s="1394"/>
      <c r="Y513" s="1394"/>
      <c r="Z513" s="1394"/>
      <c r="AA513" s="1394"/>
      <c r="AB513" s="1394"/>
    </row>
    <row r="514">
      <c r="A514" s="824"/>
      <c r="B514" s="824"/>
      <c r="C514" s="824"/>
      <c r="D514" s="824"/>
      <c r="E514" s="824"/>
      <c r="F514" s="824"/>
      <c r="G514" s="1394"/>
      <c r="H514" s="824"/>
      <c r="I514" s="1394"/>
      <c r="J514" s="824"/>
      <c r="K514" s="1394"/>
      <c r="L514" s="1394"/>
      <c r="M514" s="1394"/>
      <c r="N514" s="1394"/>
      <c r="O514" s="1394"/>
      <c r="P514" s="1394"/>
      <c r="Q514" s="1394"/>
      <c r="R514" s="1394"/>
      <c r="S514" s="1394"/>
      <c r="T514" s="1394"/>
      <c r="U514" s="1394"/>
      <c r="V514" s="1394"/>
      <c r="W514" s="1394"/>
      <c r="X514" s="1394"/>
      <c r="Y514" s="1394"/>
      <c r="Z514" s="1394"/>
      <c r="AA514" s="1394"/>
      <c r="AB514" s="1394"/>
    </row>
    <row r="515">
      <c r="A515" s="824"/>
      <c r="B515" s="824"/>
      <c r="C515" s="824"/>
      <c r="D515" s="824"/>
      <c r="E515" s="824"/>
      <c r="F515" s="824"/>
      <c r="G515" s="1394"/>
      <c r="H515" s="824"/>
      <c r="I515" s="1394"/>
      <c r="J515" s="824"/>
      <c r="K515" s="1394"/>
      <c r="L515" s="1394"/>
      <c r="M515" s="1394"/>
      <c r="N515" s="1394"/>
      <c r="O515" s="1394"/>
      <c r="P515" s="1394"/>
      <c r="Q515" s="1394"/>
      <c r="R515" s="1394"/>
      <c r="S515" s="1394"/>
      <c r="T515" s="1394"/>
      <c r="U515" s="1394"/>
      <c r="V515" s="1394"/>
      <c r="W515" s="1394"/>
      <c r="X515" s="1394"/>
      <c r="Y515" s="1394"/>
      <c r="Z515" s="1394"/>
      <c r="AA515" s="1394"/>
      <c r="AB515" s="1394"/>
    </row>
    <row r="516">
      <c r="A516" s="824"/>
      <c r="B516" s="824"/>
      <c r="C516" s="824"/>
      <c r="D516" s="824"/>
      <c r="E516" s="824"/>
      <c r="F516" s="824"/>
      <c r="G516" s="1394"/>
      <c r="H516" s="824"/>
      <c r="I516" s="1394"/>
      <c r="J516" s="824"/>
      <c r="K516" s="1394"/>
      <c r="L516" s="1394"/>
      <c r="M516" s="1394"/>
      <c r="N516" s="1394"/>
      <c r="O516" s="1394"/>
      <c r="P516" s="1394"/>
      <c r="Q516" s="1394"/>
      <c r="R516" s="1394"/>
      <c r="S516" s="1394"/>
      <c r="T516" s="1394"/>
      <c r="U516" s="1394"/>
      <c r="V516" s="1394"/>
      <c r="W516" s="1394"/>
      <c r="X516" s="1394"/>
      <c r="Y516" s="1394"/>
      <c r="Z516" s="1394"/>
      <c r="AA516" s="1394"/>
      <c r="AB516" s="1394"/>
    </row>
    <row r="517">
      <c r="A517" s="824"/>
      <c r="B517" s="824"/>
      <c r="C517" s="824"/>
      <c r="D517" s="824"/>
      <c r="E517" s="824"/>
      <c r="F517" s="824"/>
      <c r="G517" s="1394"/>
      <c r="H517" s="824"/>
      <c r="I517" s="1394"/>
      <c r="J517" s="824"/>
      <c r="K517" s="1394"/>
      <c r="L517" s="1394"/>
      <c r="M517" s="1394"/>
      <c r="N517" s="1394"/>
      <c r="O517" s="1394"/>
      <c r="P517" s="1394"/>
      <c r="Q517" s="1394"/>
      <c r="R517" s="1394"/>
      <c r="S517" s="1394"/>
      <c r="T517" s="1394"/>
      <c r="U517" s="1394"/>
      <c r="V517" s="1394"/>
      <c r="W517" s="1394"/>
      <c r="X517" s="1394"/>
      <c r="Y517" s="1394"/>
      <c r="Z517" s="1394"/>
      <c r="AA517" s="1394"/>
      <c r="AB517" s="1394"/>
    </row>
    <row r="518">
      <c r="A518" s="824"/>
      <c r="B518" s="824"/>
      <c r="C518" s="824"/>
      <c r="D518" s="824"/>
      <c r="E518" s="824"/>
      <c r="F518" s="824"/>
      <c r="G518" s="1394"/>
      <c r="H518" s="824"/>
      <c r="I518" s="1394"/>
      <c r="J518" s="824"/>
      <c r="K518" s="1394"/>
      <c r="L518" s="1394"/>
      <c r="M518" s="1394"/>
      <c r="N518" s="1394"/>
      <c r="O518" s="1394"/>
      <c r="P518" s="1394"/>
      <c r="Q518" s="1394"/>
      <c r="R518" s="1394"/>
      <c r="S518" s="1394"/>
      <c r="T518" s="1394"/>
      <c r="U518" s="1394"/>
      <c r="V518" s="1394"/>
      <c r="W518" s="1394"/>
      <c r="X518" s="1394"/>
      <c r="Y518" s="1394"/>
      <c r="Z518" s="1394"/>
      <c r="AA518" s="1394"/>
      <c r="AB518" s="1394"/>
    </row>
    <row r="519">
      <c r="A519" s="824"/>
      <c r="B519" s="824"/>
      <c r="C519" s="824"/>
      <c r="D519" s="824"/>
      <c r="E519" s="824"/>
      <c r="F519" s="824"/>
      <c r="G519" s="1394"/>
      <c r="H519" s="824"/>
      <c r="I519" s="1394"/>
      <c r="J519" s="824"/>
      <c r="K519" s="1394"/>
      <c r="L519" s="1394"/>
      <c r="M519" s="1394"/>
      <c r="N519" s="1394"/>
      <c r="O519" s="1394"/>
      <c r="P519" s="1394"/>
      <c r="Q519" s="1394"/>
      <c r="R519" s="1394"/>
      <c r="S519" s="1394"/>
      <c r="T519" s="1394"/>
      <c r="U519" s="1394"/>
      <c r="V519" s="1394"/>
      <c r="W519" s="1394"/>
      <c r="X519" s="1394"/>
      <c r="Y519" s="1394"/>
      <c r="Z519" s="1394"/>
      <c r="AA519" s="1394"/>
      <c r="AB519" s="1394"/>
    </row>
    <row r="520">
      <c r="A520" s="824"/>
      <c r="B520" s="824"/>
      <c r="C520" s="824"/>
      <c r="D520" s="824"/>
      <c r="E520" s="824"/>
      <c r="F520" s="824"/>
      <c r="G520" s="1394"/>
      <c r="H520" s="824"/>
      <c r="I520" s="1394"/>
      <c r="J520" s="824"/>
      <c r="K520" s="1394"/>
      <c r="L520" s="1394"/>
      <c r="M520" s="1394"/>
      <c r="N520" s="1394"/>
      <c r="O520" s="1394"/>
      <c r="P520" s="1394"/>
      <c r="Q520" s="1394"/>
      <c r="R520" s="1394"/>
      <c r="S520" s="1394"/>
      <c r="T520" s="1394"/>
      <c r="U520" s="1394"/>
      <c r="V520" s="1394"/>
      <c r="W520" s="1394"/>
      <c r="X520" s="1394"/>
      <c r="Y520" s="1394"/>
      <c r="Z520" s="1394"/>
      <c r="AA520" s="1394"/>
      <c r="AB520" s="1394"/>
    </row>
    <row r="521">
      <c r="A521" s="824"/>
      <c r="B521" s="824"/>
      <c r="C521" s="824"/>
      <c r="D521" s="824"/>
      <c r="E521" s="824"/>
      <c r="F521" s="824"/>
      <c r="G521" s="1394"/>
      <c r="H521" s="824"/>
      <c r="I521" s="1394"/>
      <c r="J521" s="824"/>
      <c r="K521" s="1394"/>
      <c r="L521" s="1394"/>
      <c r="M521" s="1394"/>
      <c r="N521" s="1394"/>
      <c r="O521" s="1394"/>
      <c r="P521" s="1394"/>
      <c r="Q521" s="1394"/>
      <c r="R521" s="1394"/>
      <c r="S521" s="1394"/>
      <c r="T521" s="1394"/>
      <c r="U521" s="1394"/>
      <c r="V521" s="1394"/>
      <c r="W521" s="1394"/>
      <c r="X521" s="1394"/>
      <c r="Y521" s="1394"/>
      <c r="Z521" s="1394"/>
      <c r="AA521" s="1394"/>
      <c r="AB521" s="1394"/>
    </row>
    <row r="522">
      <c r="A522" s="824"/>
      <c r="B522" s="824"/>
      <c r="C522" s="824"/>
      <c r="D522" s="824"/>
      <c r="E522" s="824"/>
      <c r="F522" s="824"/>
      <c r="G522" s="1394"/>
      <c r="H522" s="824"/>
      <c r="I522" s="1394"/>
      <c r="J522" s="824"/>
      <c r="K522" s="1394"/>
      <c r="L522" s="1394"/>
      <c r="M522" s="1394"/>
      <c r="N522" s="1394"/>
      <c r="O522" s="1394"/>
      <c r="P522" s="1394"/>
      <c r="Q522" s="1394"/>
      <c r="R522" s="1394"/>
      <c r="S522" s="1394"/>
      <c r="T522" s="1394"/>
      <c r="U522" s="1394"/>
      <c r="V522" s="1394"/>
      <c r="W522" s="1394"/>
      <c r="X522" s="1394"/>
      <c r="Y522" s="1394"/>
      <c r="Z522" s="1394"/>
      <c r="AA522" s="1394"/>
      <c r="AB522" s="1394"/>
    </row>
    <row r="523">
      <c r="A523" s="824"/>
      <c r="B523" s="824"/>
      <c r="C523" s="824"/>
      <c r="D523" s="824"/>
      <c r="E523" s="824"/>
      <c r="F523" s="824"/>
      <c r="G523" s="1394"/>
      <c r="H523" s="824"/>
      <c r="I523" s="1394"/>
      <c r="J523" s="824"/>
      <c r="K523" s="1394"/>
      <c r="L523" s="1394"/>
      <c r="M523" s="1394"/>
      <c r="N523" s="1394"/>
      <c r="O523" s="1394"/>
      <c r="P523" s="1394"/>
      <c r="Q523" s="1394"/>
      <c r="R523" s="1394"/>
      <c r="S523" s="1394"/>
      <c r="T523" s="1394"/>
      <c r="U523" s="1394"/>
      <c r="V523" s="1394"/>
      <c r="W523" s="1394"/>
      <c r="X523" s="1394"/>
      <c r="Y523" s="1394"/>
      <c r="Z523" s="1394"/>
      <c r="AA523" s="1394"/>
      <c r="AB523" s="1394"/>
    </row>
    <row r="524">
      <c r="A524" s="824"/>
      <c r="B524" s="824"/>
      <c r="C524" s="824"/>
      <c r="D524" s="824"/>
      <c r="E524" s="824"/>
      <c r="F524" s="824"/>
      <c r="G524" s="1394"/>
      <c r="H524" s="824"/>
      <c r="I524" s="1394"/>
      <c r="J524" s="824"/>
      <c r="K524" s="1394"/>
      <c r="L524" s="1394"/>
      <c r="M524" s="1394"/>
      <c r="N524" s="1394"/>
      <c r="O524" s="1394"/>
      <c r="P524" s="1394"/>
      <c r="Q524" s="1394"/>
      <c r="R524" s="1394"/>
      <c r="S524" s="1394"/>
      <c r="T524" s="1394"/>
      <c r="U524" s="1394"/>
      <c r="V524" s="1394"/>
      <c r="W524" s="1394"/>
      <c r="X524" s="1394"/>
      <c r="Y524" s="1394"/>
      <c r="Z524" s="1394"/>
      <c r="AA524" s="1394"/>
      <c r="AB524" s="1394"/>
    </row>
    <row r="525">
      <c r="A525" s="824"/>
      <c r="B525" s="824"/>
      <c r="C525" s="824"/>
      <c r="D525" s="824"/>
      <c r="E525" s="824"/>
      <c r="F525" s="824"/>
      <c r="G525" s="1394"/>
      <c r="H525" s="824"/>
      <c r="I525" s="1394"/>
      <c r="J525" s="824"/>
      <c r="K525" s="1394"/>
      <c r="L525" s="1394"/>
      <c r="M525" s="1394"/>
      <c r="N525" s="1394"/>
      <c r="O525" s="1394"/>
      <c r="P525" s="1394"/>
      <c r="Q525" s="1394"/>
      <c r="R525" s="1394"/>
      <c r="S525" s="1394"/>
      <c r="T525" s="1394"/>
      <c r="U525" s="1394"/>
      <c r="V525" s="1394"/>
      <c r="W525" s="1394"/>
      <c r="X525" s="1394"/>
      <c r="Y525" s="1394"/>
      <c r="Z525" s="1394"/>
      <c r="AA525" s="1394"/>
      <c r="AB525" s="1394"/>
    </row>
    <row r="526">
      <c r="A526" s="824"/>
      <c r="B526" s="824"/>
      <c r="C526" s="824"/>
      <c r="D526" s="824"/>
      <c r="E526" s="824"/>
      <c r="F526" s="824"/>
      <c r="G526" s="1394"/>
      <c r="H526" s="824"/>
      <c r="I526" s="1394"/>
      <c r="J526" s="824"/>
      <c r="K526" s="1394"/>
      <c r="L526" s="1394"/>
      <c r="M526" s="1394"/>
      <c r="N526" s="1394"/>
      <c r="O526" s="1394"/>
      <c r="P526" s="1394"/>
      <c r="Q526" s="1394"/>
      <c r="R526" s="1394"/>
      <c r="S526" s="1394"/>
      <c r="T526" s="1394"/>
      <c r="U526" s="1394"/>
      <c r="V526" s="1394"/>
      <c r="W526" s="1394"/>
      <c r="X526" s="1394"/>
      <c r="Y526" s="1394"/>
      <c r="Z526" s="1394"/>
      <c r="AA526" s="1394"/>
      <c r="AB526" s="1394"/>
    </row>
    <row r="527">
      <c r="A527" s="824"/>
      <c r="B527" s="824"/>
      <c r="C527" s="824"/>
      <c r="D527" s="824"/>
      <c r="E527" s="824"/>
      <c r="F527" s="824"/>
      <c r="G527" s="1394"/>
      <c r="H527" s="824"/>
      <c r="I527" s="1394"/>
      <c r="J527" s="824"/>
      <c r="K527" s="1394"/>
      <c r="L527" s="1394"/>
      <c r="M527" s="1394"/>
      <c r="N527" s="1394"/>
      <c r="O527" s="1394"/>
      <c r="P527" s="1394"/>
      <c r="Q527" s="1394"/>
      <c r="R527" s="1394"/>
      <c r="S527" s="1394"/>
      <c r="T527" s="1394"/>
      <c r="U527" s="1394"/>
      <c r="V527" s="1394"/>
      <c r="W527" s="1394"/>
      <c r="X527" s="1394"/>
      <c r="Y527" s="1394"/>
      <c r="Z527" s="1394"/>
      <c r="AA527" s="1394"/>
      <c r="AB527" s="1394"/>
    </row>
    <row r="528">
      <c r="A528" s="824"/>
      <c r="B528" s="824"/>
      <c r="C528" s="824"/>
      <c r="D528" s="824"/>
      <c r="E528" s="824"/>
      <c r="F528" s="824"/>
      <c r="G528" s="1394"/>
      <c r="H528" s="824"/>
      <c r="I528" s="1394"/>
      <c r="J528" s="824"/>
      <c r="K528" s="1394"/>
      <c r="L528" s="1394"/>
      <c r="M528" s="1394"/>
      <c r="N528" s="1394"/>
      <c r="O528" s="1394"/>
      <c r="P528" s="1394"/>
      <c r="Q528" s="1394"/>
      <c r="R528" s="1394"/>
      <c r="S528" s="1394"/>
      <c r="T528" s="1394"/>
      <c r="U528" s="1394"/>
      <c r="V528" s="1394"/>
      <c r="W528" s="1394"/>
      <c r="X528" s="1394"/>
      <c r="Y528" s="1394"/>
      <c r="Z528" s="1394"/>
      <c r="AA528" s="1394"/>
      <c r="AB528" s="1394"/>
    </row>
    <row r="529">
      <c r="A529" s="824"/>
      <c r="B529" s="824"/>
      <c r="C529" s="824"/>
      <c r="D529" s="824"/>
      <c r="E529" s="824"/>
      <c r="F529" s="824"/>
      <c r="G529" s="1394"/>
      <c r="H529" s="824"/>
      <c r="I529" s="1394"/>
      <c r="J529" s="824"/>
      <c r="K529" s="1394"/>
      <c r="L529" s="1394"/>
      <c r="M529" s="1394"/>
      <c r="N529" s="1394"/>
      <c r="O529" s="1394"/>
      <c r="P529" s="1394"/>
      <c r="Q529" s="1394"/>
      <c r="R529" s="1394"/>
      <c r="S529" s="1394"/>
      <c r="T529" s="1394"/>
      <c r="U529" s="1394"/>
      <c r="V529" s="1394"/>
      <c r="W529" s="1394"/>
      <c r="X529" s="1394"/>
      <c r="Y529" s="1394"/>
      <c r="Z529" s="1394"/>
      <c r="AA529" s="1394"/>
      <c r="AB529" s="1394"/>
    </row>
    <row r="530">
      <c r="A530" s="824"/>
      <c r="B530" s="824"/>
      <c r="C530" s="824"/>
      <c r="D530" s="824"/>
      <c r="E530" s="824"/>
      <c r="F530" s="824"/>
      <c r="G530" s="1394"/>
      <c r="H530" s="824"/>
      <c r="I530" s="1394"/>
      <c r="J530" s="824"/>
      <c r="K530" s="1394"/>
      <c r="L530" s="1394"/>
      <c r="M530" s="1394"/>
      <c r="N530" s="1394"/>
      <c r="O530" s="1394"/>
      <c r="P530" s="1394"/>
      <c r="Q530" s="1394"/>
      <c r="R530" s="1394"/>
      <c r="S530" s="1394"/>
      <c r="T530" s="1394"/>
      <c r="U530" s="1394"/>
      <c r="V530" s="1394"/>
      <c r="W530" s="1394"/>
      <c r="X530" s="1394"/>
      <c r="Y530" s="1394"/>
      <c r="Z530" s="1394"/>
      <c r="AA530" s="1394"/>
      <c r="AB530" s="1394"/>
    </row>
    <row r="531">
      <c r="A531" s="824"/>
      <c r="B531" s="824"/>
      <c r="C531" s="824"/>
      <c r="D531" s="824"/>
      <c r="E531" s="824"/>
      <c r="F531" s="824"/>
      <c r="G531" s="1394"/>
      <c r="H531" s="824"/>
      <c r="I531" s="1394"/>
      <c r="J531" s="824"/>
      <c r="K531" s="1394"/>
      <c r="L531" s="1394"/>
      <c r="M531" s="1394"/>
      <c r="N531" s="1394"/>
      <c r="O531" s="1394"/>
      <c r="P531" s="1394"/>
      <c r="Q531" s="1394"/>
      <c r="R531" s="1394"/>
      <c r="S531" s="1394"/>
      <c r="T531" s="1394"/>
      <c r="U531" s="1394"/>
      <c r="V531" s="1394"/>
      <c r="W531" s="1394"/>
      <c r="X531" s="1394"/>
      <c r="Y531" s="1394"/>
      <c r="Z531" s="1394"/>
      <c r="AA531" s="1394"/>
      <c r="AB531" s="1394"/>
    </row>
    <row r="532">
      <c r="A532" s="824"/>
      <c r="B532" s="824"/>
      <c r="C532" s="824"/>
      <c r="D532" s="824"/>
      <c r="E532" s="824"/>
      <c r="F532" s="824"/>
      <c r="G532" s="1394"/>
      <c r="H532" s="824"/>
      <c r="I532" s="1394"/>
      <c r="J532" s="824"/>
      <c r="K532" s="1394"/>
      <c r="L532" s="1394"/>
      <c r="M532" s="1394"/>
      <c r="N532" s="1394"/>
      <c r="O532" s="1394"/>
      <c r="P532" s="1394"/>
      <c r="Q532" s="1394"/>
      <c r="R532" s="1394"/>
      <c r="S532" s="1394"/>
      <c r="T532" s="1394"/>
      <c r="U532" s="1394"/>
      <c r="V532" s="1394"/>
      <c r="W532" s="1394"/>
      <c r="X532" s="1394"/>
      <c r="Y532" s="1394"/>
      <c r="Z532" s="1394"/>
      <c r="AA532" s="1394"/>
      <c r="AB532" s="1394"/>
    </row>
    <row r="533">
      <c r="A533" s="824"/>
      <c r="B533" s="824"/>
      <c r="C533" s="824"/>
      <c r="D533" s="824"/>
      <c r="E533" s="824"/>
      <c r="F533" s="824"/>
      <c r="G533" s="1394"/>
      <c r="H533" s="824"/>
      <c r="I533" s="1394"/>
      <c r="J533" s="824"/>
      <c r="K533" s="1394"/>
      <c r="L533" s="1394"/>
      <c r="M533" s="1394"/>
      <c r="N533" s="1394"/>
      <c r="O533" s="1394"/>
      <c r="P533" s="1394"/>
      <c r="Q533" s="1394"/>
      <c r="R533" s="1394"/>
      <c r="S533" s="1394"/>
      <c r="T533" s="1394"/>
      <c r="U533" s="1394"/>
      <c r="V533" s="1394"/>
      <c r="W533" s="1394"/>
      <c r="X533" s="1394"/>
      <c r="Y533" s="1394"/>
      <c r="Z533" s="1394"/>
      <c r="AA533" s="1394"/>
      <c r="AB533" s="1394"/>
    </row>
    <row r="534">
      <c r="A534" s="824"/>
      <c r="B534" s="824"/>
      <c r="C534" s="824"/>
      <c r="D534" s="824"/>
      <c r="E534" s="824"/>
      <c r="F534" s="824"/>
      <c r="G534" s="1394"/>
      <c r="H534" s="824"/>
      <c r="I534" s="1394"/>
      <c r="J534" s="824"/>
      <c r="K534" s="1394"/>
      <c r="L534" s="1394"/>
      <c r="M534" s="1394"/>
      <c r="N534" s="1394"/>
      <c r="O534" s="1394"/>
      <c r="P534" s="1394"/>
      <c r="Q534" s="1394"/>
      <c r="R534" s="1394"/>
      <c r="S534" s="1394"/>
      <c r="T534" s="1394"/>
      <c r="U534" s="1394"/>
      <c r="V534" s="1394"/>
      <c r="W534" s="1394"/>
      <c r="X534" s="1394"/>
      <c r="Y534" s="1394"/>
      <c r="Z534" s="1394"/>
      <c r="AA534" s="1394"/>
      <c r="AB534" s="1394"/>
    </row>
    <row r="535">
      <c r="A535" s="824"/>
      <c r="B535" s="824"/>
      <c r="C535" s="824"/>
      <c r="D535" s="824"/>
      <c r="E535" s="824"/>
      <c r="F535" s="824"/>
      <c r="G535" s="1394"/>
      <c r="H535" s="824"/>
      <c r="I535" s="1394"/>
      <c r="J535" s="824"/>
      <c r="K535" s="1394"/>
      <c r="L535" s="1394"/>
      <c r="M535" s="1394"/>
      <c r="N535" s="1394"/>
      <c r="O535" s="1394"/>
      <c r="P535" s="1394"/>
      <c r="Q535" s="1394"/>
      <c r="R535" s="1394"/>
      <c r="S535" s="1394"/>
      <c r="T535" s="1394"/>
      <c r="U535" s="1394"/>
      <c r="V535" s="1394"/>
      <c r="W535" s="1394"/>
      <c r="X535" s="1394"/>
      <c r="Y535" s="1394"/>
      <c r="Z535" s="1394"/>
      <c r="AA535" s="1394"/>
      <c r="AB535" s="1394"/>
    </row>
    <row r="536">
      <c r="A536" s="824"/>
      <c r="B536" s="824"/>
      <c r="C536" s="824"/>
      <c r="D536" s="824"/>
      <c r="E536" s="824"/>
      <c r="F536" s="824"/>
      <c r="G536" s="1394"/>
      <c r="H536" s="824"/>
      <c r="I536" s="1394"/>
      <c r="J536" s="824"/>
      <c r="K536" s="1394"/>
      <c r="L536" s="1394"/>
      <c r="M536" s="1394"/>
      <c r="N536" s="1394"/>
      <c r="O536" s="1394"/>
      <c r="P536" s="1394"/>
      <c r="Q536" s="1394"/>
      <c r="R536" s="1394"/>
      <c r="S536" s="1394"/>
      <c r="T536" s="1394"/>
      <c r="U536" s="1394"/>
      <c r="V536" s="1394"/>
      <c r="W536" s="1394"/>
      <c r="X536" s="1394"/>
      <c r="Y536" s="1394"/>
      <c r="Z536" s="1394"/>
      <c r="AA536" s="1394"/>
      <c r="AB536" s="1394"/>
    </row>
    <row r="537">
      <c r="A537" s="824"/>
      <c r="B537" s="824"/>
      <c r="C537" s="824"/>
      <c r="D537" s="824"/>
      <c r="E537" s="824"/>
      <c r="F537" s="824"/>
      <c r="G537" s="1394"/>
      <c r="H537" s="824"/>
      <c r="I537" s="1394"/>
      <c r="J537" s="824"/>
      <c r="K537" s="1394"/>
      <c r="L537" s="1394"/>
      <c r="M537" s="1394"/>
      <c r="N537" s="1394"/>
      <c r="O537" s="1394"/>
      <c r="P537" s="1394"/>
      <c r="Q537" s="1394"/>
      <c r="R537" s="1394"/>
      <c r="S537" s="1394"/>
      <c r="T537" s="1394"/>
      <c r="U537" s="1394"/>
      <c r="V537" s="1394"/>
      <c r="W537" s="1394"/>
      <c r="X537" s="1394"/>
      <c r="Y537" s="1394"/>
      <c r="Z537" s="1394"/>
      <c r="AA537" s="1394"/>
      <c r="AB537" s="1394"/>
    </row>
    <row r="538">
      <c r="A538" s="824"/>
      <c r="B538" s="824"/>
      <c r="C538" s="824"/>
      <c r="D538" s="824"/>
      <c r="E538" s="824"/>
      <c r="F538" s="824"/>
      <c r="G538" s="1394"/>
      <c r="H538" s="824"/>
      <c r="I538" s="1394"/>
      <c r="J538" s="824"/>
      <c r="K538" s="1394"/>
      <c r="L538" s="1394"/>
      <c r="M538" s="1394"/>
      <c r="N538" s="1394"/>
      <c r="O538" s="1394"/>
      <c r="P538" s="1394"/>
      <c r="Q538" s="1394"/>
      <c r="R538" s="1394"/>
      <c r="S538" s="1394"/>
      <c r="T538" s="1394"/>
      <c r="U538" s="1394"/>
      <c r="V538" s="1394"/>
      <c r="W538" s="1394"/>
      <c r="X538" s="1394"/>
      <c r="Y538" s="1394"/>
      <c r="Z538" s="1394"/>
      <c r="AA538" s="1394"/>
      <c r="AB538" s="1394"/>
    </row>
    <row r="539">
      <c r="A539" s="824"/>
      <c r="B539" s="824"/>
      <c r="C539" s="824"/>
      <c r="D539" s="824"/>
      <c r="E539" s="824"/>
      <c r="F539" s="824"/>
      <c r="G539" s="1394"/>
      <c r="H539" s="824"/>
      <c r="I539" s="1394"/>
      <c r="J539" s="824"/>
      <c r="K539" s="1394"/>
      <c r="L539" s="1394"/>
      <c r="M539" s="1394"/>
      <c r="N539" s="1394"/>
      <c r="O539" s="1394"/>
      <c r="P539" s="1394"/>
      <c r="Q539" s="1394"/>
      <c r="R539" s="1394"/>
      <c r="S539" s="1394"/>
      <c r="T539" s="1394"/>
      <c r="U539" s="1394"/>
      <c r="V539" s="1394"/>
      <c r="W539" s="1394"/>
      <c r="X539" s="1394"/>
      <c r="Y539" s="1394"/>
      <c r="Z539" s="1394"/>
      <c r="AA539" s="1394"/>
      <c r="AB539" s="1394"/>
    </row>
    <row r="540">
      <c r="A540" s="824"/>
      <c r="B540" s="824"/>
      <c r="C540" s="824"/>
      <c r="D540" s="824"/>
      <c r="E540" s="824"/>
      <c r="F540" s="824"/>
      <c r="G540" s="1394"/>
      <c r="H540" s="824"/>
      <c r="I540" s="1394"/>
      <c r="J540" s="824"/>
      <c r="K540" s="1394"/>
      <c r="L540" s="1394"/>
      <c r="M540" s="1394"/>
      <c r="N540" s="1394"/>
      <c r="O540" s="1394"/>
      <c r="P540" s="1394"/>
      <c r="Q540" s="1394"/>
      <c r="R540" s="1394"/>
      <c r="S540" s="1394"/>
      <c r="T540" s="1394"/>
      <c r="U540" s="1394"/>
      <c r="V540" s="1394"/>
      <c r="W540" s="1394"/>
      <c r="X540" s="1394"/>
      <c r="Y540" s="1394"/>
      <c r="Z540" s="1394"/>
      <c r="AA540" s="1394"/>
      <c r="AB540" s="1394"/>
    </row>
    <row r="541">
      <c r="A541" s="824"/>
      <c r="B541" s="824"/>
      <c r="C541" s="824"/>
      <c r="D541" s="824"/>
      <c r="E541" s="824"/>
      <c r="F541" s="824"/>
      <c r="G541" s="1394"/>
      <c r="H541" s="824"/>
      <c r="I541" s="1394"/>
      <c r="J541" s="824"/>
      <c r="K541" s="1394"/>
      <c r="L541" s="1394"/>
      <c r="M541" s="1394"/>
      <c r="N541" s="1394"/>
      <c r="O541" s="1394"/>
      <c r="P541" s="1394"/>
      <c r="Q541" s="1394"/>
      <c r="R541" s="1394"/>
      <c r="S541" s="1394"/>
      <c r="T541" s="1394"/>
      <c r="U541" s="1394"/>
      <c r="V541" s="1394"/>
      <c r="W541" s="1394"/>
      <c r="X541" s="1394"/>
      <c r="Y541" s="1394"/>
      <c r="Z541" s="1394"/>
      <c r="AA541" s="1394"/>
      <c r="AB541" s="1394"/>
    </row>
    <row r="542">
      <c r="A542" s="824"/>
      <c r="B542" s="824"/>
      <c r="C542" s="824"/>
      <c r="D542" s="824"/>
      <c r="E542" s="824"/>
      <c r="F542" s="824"/>
      <c r="G542" s="1394"/>
      <c r="H542" s="824"/>
      <c r="I542" s="1394"/>
      <c r="J542" s="824"/>
      <c r="K542" s="1394"/>
      <c r="L542" s="1394"/>
      <c r="M542" s="1394"/>
      <c r="N542" s="1394"/>
      <c r="O542" s="1394"/>
      <c r="P542" s="1394"/>
      <c r="Q542" s="1394"/>
      <c r="R542" s="1394"/>
      <c r="S542" s="1394"/>
      <c r="T542" s="1394"/>
      <c r="U542" s="1394"/>
      <c r="V542" s="1394"/>
      <c r="W542" s="1394"/>
      <c r="X542" s="1394"/>
      <c r="Y542" s="1394"/>
      <c r="Z542" s="1394"/>
      <c r="AA542" s="1394"/>
      <c r="AB542" s="1394"/>
    </row>
    <row r="543">
      <c r="A543" s="824"/>
      <c r="B543" s="824"/>
      <c r="C543" s="824"/>
      <c r="D543" s="824"/>
      <c r="E543" s="824"/>
      <c r="F543" s="824"/>
      <c r="G543" s="1394"/>
      <c r="H543" s="824"/>
      <c r="I543" s="1394"/>
      <c r="J543" s="824"/>
      <c r="K543" s="1394"/>
      <c r="L543" s="1394"/>
      <c r="M543" s="1394"/>
      <c r="N543" s="1394"/>
      <c r="O543" s="1394"/>
      <c r="P543" s="1394"/>
      <c r="Q543" s="1394"/>
      <c r="R543" s="1394"/>
      <c r="S543" s="1394"/>
      <c r="T543" s="1394"/>
      <c r="U543" s="1394"/>
      <c r="V543" s="1394"/>
      <c r="W543" s="1394"/>
      <c r="X543" s="1394"/>
      <c r="Y543" s="1394"/>
      <c r="Z543" s="1394"/>
      <c r="AA543" s="1394"/>
      <c r="AB543" s="1394"/>
    </row>
    <row r="544">
      <c r="A544" s="824"/>
      <c r="B544" s="824"/>
      <c r="C544" s="824"/>
      <c r="D544" s="824"/>
      <c r="E544" s="824"/>
      <c r="F544" s="824"/>
      <c r="G544" s="1394"/>
      <c r="H544" s="824"/>
      <c r="I544" s="1394"/>
      <c r="J544" s="824"/>
      <c r="K544" s="1394"/>
      <c r="L544" s="1394"/>
      <c r="M544" s="1394"/>
      <c r="N544" s="1394"/>
      <c r="O544" s="1394"/>
      <c r="P544" s="1394"/>
      <c r="Q544" s="1394"/>
      <c r="R544" s="1394"/>
      <c r="S544" s="1394"/>
      <c r="T544" s="1394"/>
      <c r="U544" s="1394"/>
      <c r="V544" s="1394"/>
      <c r="W544" s="1394"/>
      <c r="X544" s="1394"/>
      <c r="Y544" s="1394"/>
      <c r="Z544" s="1394"/>
      <c r="AA544" s="1394"/>
      <c r="AB544" s="1394"/>
    </row>
    <row r="545">
      <c r="A545" s="824"/>
      <c r="B545" s="824"/>
      <c r="C545" s="824"/>
      <c r="D545" s="824"/>
      <c r="E545" s="824"/>
      <c r="F545" s="824"/>
      <c r="G545" s="1394"/>
      <c r="H545" s="824"/>
      <c r="I545" s="1394"/>
      <c r="J545" s="824"/>
      <c r="K545" s="1394"/>
      <c r="L545" s="1394"/>
      <c r="M545" s="1394"/>
      <c r="N545" s="1394"/>
      <c r="O545" s="1394"/>
      <c r="P545" s="1394"/>
      <c r="Q545" s="1394"/>
      <c r="R545" s="1394"/>
      <c r="S545" s="1394"/>
      <c r="T545" s="1394"/>
      <c r="U545" s="1394"/>
      <c r="V545" s="1394"/>
      <c r="W545" s="1394"/>
      <c r="X545" s="1394"/>
      <c r="Y545" s="1394"/>
      <c r="Z545" s="1394"/>
      <c r="AA545" s="1394"/>
      <c r="AB545" s="1394"/>
    </row>
    <row r="546">
      <c r="A546" s="824"/>
      <c r="B546" s="824"/>
      <c r="C546" s="824"/>
      <c r="D546" s="824"/>
      <c r="E546" s="824"/>
      <c r="F546" s="824"/>
      <c r="G546" s="1394"/>
      <c r="H546" s="824"/>
      <c r="I546" s="1394"/>
      <c r="J546" s="824"/>
      <c r="K546" s="1394"/>
      <c r="L546" s="1394"/>
      <c r="M546" s="1394"/>
      <c r="N546" s="1394"/>
      <c r="O546" s="1394"/>
      <c r="P546" s="1394"/>
      <c r="Q546" s="1394"/>
      <c r="R546" s="1394"/>
      <c r="S546" s="1394"/>
      <c r="T546" s="1394"/>
      <c r="U546" s="1394"/>
      <c r="V546" s="1394"/>
      <c r="W546" s="1394"/>
      <c r="X546" s="1394"/>
      <c r="Y546" s="1394"/>
      <c r="Z546" s="1394"/>
      <c r="AA546" s="1394"/>
      <c r="AB546" s="1394"/>
    </row>
    <row r="547">
      <c r="A547" s="824"/>
      <c r="B547" s="824"/>
      <c r="C547" s="824"/>
      <c r="D547" s="824"/>
      <c r="E547" s="824"/>
      <c r="F547" s="824"/>
      <c r="G547" s="1394"/>
      <c r="H547" s="824"/>
      <c r="I547" s="1394"/>
      <c r="J547" s="824"/>
      <c r="K547" s="1394"/>
      <c r="L547" s="1394"/>
      <c r="M547" s="1394"/>
      <c r="N547" s="1394"/>
      <c r="O547" s="1394"/>
      <c r="P547" s="1394"/>
      <c r="Q547" s="1394"/>
      <c r="R547" s="1394"/>
      <c r="S547" s="1394"/>
      <c r="T547" s="1394"/>
      <c r="U547" s="1394"/>
      <c r="V547" s="1394"/>
      <c r="W547" s="1394"/>
      <c r="X547" s="1394"/>
      <c r="Y547" s="1394"/>
      <c r="Z547" s="1394"/>
      <c r="AA547" s="1394"/>
      <c r="AB547" s="1394"/>
    </row>
    <row r="548">
      <c r="A548" s="824"/>
      <c r="B548" s="824"/>
      <c r="C548" s="824"/>
      <c r="D548" s="824"/>
      <c r="E548" s="824"/>
      <c r="F548" s="824"/>
      <c r="G548" s="1394"/>
      <c r="H548" s="824"/>
      <c r="I548" s="1394"/>
      <c r="J548" s="824"/>
      <c r="K548" s="1394"/>
      <c r="L548" s="1394"/>
      <c r="M548" s="1394"/>
      <c r="N548" s="1394"/>
      <c r="O548" s="1394"/>
      <c r="P548" s="1394"/>
      <c r="Q548" s="1394"/>
      <c r="R548" s="1394"/>
      <c r="S548" s="1394"/>
      <c r="T548" s="1394"/>
      <c r="U548" s="1394"/>
      <c r="V548" s="1394"/>
      <c r="W548" s="1394"/>
      <c r="X548" s="1394"/>
      <c r="Y548" s="1394"/>
      <c r="Z548" s="1394"/>
      <c r="AA548" s="1394"/>
      <c r="AB548" s="1394"/>
    </row>
    <row r="549">
      <c r="A549" s="824"/>
      <c r="B549" s="824"/>
      <c r="C549" s="824"/>
      <c r="D549" s="824"/>
      <c r="E549" s="824"/>
      <c r="F549" s="824"/>
      <c r="G549" s="1394"/>
      <c r="H549" s="824"/>
      <c r="I549" s="1394"/>
      <c r="J549" s="824"/>
      <c r="K549" s="1394"/>
      <c r="L549" s="1394"/>
      <c r="M549" s="1394"/>
      <c r="N549" s="1394"/>
      <c r="O549" s="1394"/>
      <c r="P549" s="1394"/>
      <c r="Q549" s="1394"/>
      <c r="R549" s="1394"/>
      <c r="S549" s="1394"/>
      <c r="T549" s="1394"/>
      <c r="U549" s="1394"/>
      <c r="V549" s="1394"/>
      <c r="W549" s="1394"/>
      <c r="X549" s="1394"/>
      <c r="Y549" s="1394"/>
      <c r="Z549" s="1394"/>
      <c r="AA549" s="1394"/>
      <c r="AB549" s="1394"/>
    </row>
    <row r="550">
      <c r="A550" s="824"/>
      <c r="B550" s="824"/>
      <c r="C550" s="824"/>
      <c r="D550" s="824"/>
      <c r="E550" s="824"/>
      <c r="F550" s="824"/>
      <c r="G550" s="1394"/>
      <c r="H550" s="824"/>
      <c r="I550" s="1394"/>
      <c r="J550" s="824"/>
      <c r="K550" s="1394"/>
      <c r="L550" s="1394"/>
      <c r="M550" s="1394"/>
      <c r="N550" s="1394"/>
      <c r="O550" s="1394"/>
      <c r="P550" s="1394"/>
      <c r="Q550" s="1394"/>
      <c r="R550" s="1394"/>
      <c r="S550" s="1394"/>
      <c r="T550" s="1394"/>
      <c r="U550" s="1394"/>
      <c r="V550" s="1394"/>
      <c r="W550" s="1394"/>
      <c r="X550" s="1394"/>
      <c r="Y550" s="1394"/>
      <c r="Z550" s="1394"/>
      <c r="AA550" s="1394"/>
      <c r="AB550" s="1394"/>
    </row>
    <row r="551">
      <c r="A551" s="824"/>
      <c r="B551" s="824"/>
      <c r="C551" s="824"/>
      <c r="D551" s="824"/>
      <c r="E551" s="824"/>
      <c r="F551" s="824"/>
      <c r="G551" s="1394"/>
      <c r="H551" s="824"/>
      <c r="I551" s="1394"/>
      <c r="J551" s="824"/>
      <c r="K551" s="1394"/>
      <c r="L551" s="1394"/>
      <c r="M551" s="1394"/>
      <c r="N551" s="1394"/>
      <c r="O551" s="1394"/>
      <c r="P551" s="1394"/>
      <c r="Q551" s="1394"/>
      <c r="R551" s="1394"/>
      <c r="S551" s="1394"/>
      <c r="T551" s="1394"/>
      <c r="U551" s="1394"/>
      <c r="V551" s="1394"/>
      <c r="W551" s="1394"/>
      <c r="X551" s="1394"/>
      <c r="Y551" s="1394"/>
      <c r="Z551" s="1394"/>
      <c r="AA551" s="1394"/>
      <c r="AB551" s="1394"/>
    </row>
    <row r="552">
      <c r="A552" s="824"/>
      <c r="B552" s="824"/>
      <c r="C552" s="824"/>
      <c r="D552" s="824"/>
      <c r="E552" s="824"/>
      <c r="F552" s="824"/>
      <c r="G552" s="1394"/>
      <c r="H552" s="824"/>
      <c r="I552" s="1394"/>
      <c r="J552" s="824"/>
      <c r="K552" s="1394"/>
      <c r="L552" s="1394"/>
      <c r="M552" s="1394"/>
      <c r="N552" s="1394"/>
      <c r="O552" s="1394"/>
      <c r="P552" s="1394"/>
      <c r="Q552" s="1394"/>
      <c r="R552" s="1394"/>
      <c r="S552" s="1394"/>
      <c r="T552" s="1394"/>
      <c r="U552" s="1394"/>
      <c r="V552" s="1394"/>
      <c r="W552" s="1394"/>
      <c r="X552" s="1394"/>
      <c r="Y552" s="1394"/>
      <c r="Z552" s="1394"/>
      <c r="AA552" s="1394"/>
      <c r="AB552" s="1394"/>
    </row>
    <row r="553">
      <c r="A553" s="824"/>
      <c r="B553" s="824"/>
      <c r="C553" s="824"/>
      <c r="D553" s="824"/>
      <c r="E553" s="824"/>
      <c r="F553" s="824"/>
      <c r="G553" s="1394"/>
      <c r="H553" s="824"/>
      <c r="I553" s="1394"/>
      <c r="J553" s="824"/>
      <c r="K553" s="1394"/>
      <c r="L553" s="1394"/>
      <c r="M553" s="1394"/>
      <c r="N553" s="1394"/>
      <c r="O553" s="1394"/>
      <c r="P553" s="1394"/>
      <c r="Q553" s="1394"/>
      <c r="R553" s="1394"/>
      <c r="S553" s="1394"/>
      <c r="T553" s="1394"/>
      <c r="U553" s="1394"/>
      <c r="V553" s="1394"/>
      <c r="W553" s="1394"/>
      <c r="X553" s="1394"/>
      <c r="Y553" s="1394"/>
      <c r="Z553" s="1394"/>
      <c r="AA553" s="1394"/>
      <c r="AB553" s="1394"/>
    </row>
    <row r="554">
      <c r="A554" s="824"/>
      <c r="B554" s="824"/>
      <c r="C554" s="824"/>
      <c r="D554" s="824"/>
      <c r="E554" s="824"/>
      <c r="F554" s="824"/>
      <c r="G554" s="1394"/>
      <c r="H554" s="824"/>
      <c r="I554" s="1394"/>
      <c r="J554" s="824"/>
      <c r="K554" s="1394"/>
      <c r="L554" s="1394"/>
      <c r="M554" s="1394"/>
      <c r="N554" s="1394"/>
      <c r="O554" s="1394"/>
      <c r="P554" s="1394"/>
      <c r="Q554" s="1394"/>
      <c r="R554" s="1394"/>
      <c r="S554" s="1394"/>
      <c r="T554" s="1394"/>
      <c r="U554" s="1394"/>
      <c r="V554" s="1394"/>
      <c r="W554" s="1394"/>
      <c r="X554" s="1394"/>
      <c r="Y554" s="1394"/>
      <c r="Z554" s="1394"/>
      <c r="AA554" s="1394"/>
      <c r="AB554" s="1394"/>
    </row>
    <row r="555">
      <c r="A555" s="824"/>
      <c r="B555" s="824"/>
      <c r="C555" s="824"/>
      <c r="D555" s="824"/>
      <c r="E555" s="824"/>
      <c r="F555" s="824"/>
      <c r="G555" s="1394"/>
      <c r="H555" s="824"/>
      <c r="I555" s="1394"/>
      <c r="J555" s="824"/>
      <c r="K555" s="1394"/>
      <c r="L555" s="1394"/>
      <c r="M555" s="1394"/>
      <c r="N555" s="1394"/>
      <c r="O555" s="1394"/>
      <c r="P555" s="1394"/>
      <c r="Q555" s="1394"/>
      <c r="R555" s="1394"/>
      <c r="S555" s="1394"/>
      <c r="T555" s="1394"/>
      <c r="U555" s="1394"/>
      <c r="V555" s="1394"/>
      <c r="W555" s="1394"/>
      <c r="X555" s="1394"/>
      <c r="Y555" s="1394"/>
      <c r="Z555" s="1394"/>
      <c r="AA555" s="1394"/>
      <c r="AB555" s="1394"/>
    </row>
    <row r="556">
      <c r="A556" s="824"/>
      <c r="B556" s="824"/>
      <c r="C556" s="824"/>
      <c r="D556" s="824"/>
      <c r="E556" s="824"/>
      <c r="F556" s="824"/>
      <c r="G556" s="1394"/>
      <c r="H556" s="824"/>
      <c r="I556" s="1394"/>
      <c r="J556" s="824"/>
      <c r="K556" s="1394"/>
      <c r="L556" s="1394"/>
      <c r="M556" s="1394"/>
      <c r="N556" s="1394"/>
      <c r="O556" s="1394"/>
      <c r="P556" s="1394"/>
      <c r="Q556" s="1394"/>
      <c r="R556" s="1394"/>
      <c r="S556" s="1394"/>
      <c r="T556" s="1394"/>
      <c r="U556" s="1394"/>
      <c r="V556" s="1394"/>
      <c r="W556" s="1394"/>
      <c r="X556" s="1394"/>
      <c r="Y556" s="1394"/>
      <c r="Z556" s="1394"/>
      <c r="AA556" s="1394"/>
      <c r="AB556" s="1394"/>
    </row>
    <row r="557">
      <c r="A557" s="824"/>
      <c r="B557" s="824"/>
      <c r="C557" s="824"/>
      <c r="D557" s="824"/>
      <c r="E557" s="824"/>
      <c r="F557" s="824"/>
      <c r="G557" s="1394"/>
      <c r="H557" s="824"/>
      <c r="I557" s="1394"/>
      <c r="J557" s="824"/>
      <c r="K557" s="1394"/>
      <c r="L557" s="1394"/>
      <c r="M557" s="1394"/>
      <c r="N557" s="1394"/>
      <c r="O557" s="1394"/>
      <c r="P557" s="1394"/>
      <c r="Q557" s="1394"/>
      <c r="R557" s="1394"/>
      <c r="S557" s="1394"/>
      <c r="T557" s="1394"/>
      <c r="U557" s="1394"/>
      <c r="V557" s="1394"/>
      <c r="W557" s="1394"/>
      <c r="X557" s="1394"/>
      <c r="Y557" s="1394"/>
      <c r="Z557" s="1394"/>
      <c r="AA557" s="1394"/>
      <c r="AB557" s="1394"/>
    </row>
    <row r="558">
      <c r="A558" s="824"/>
      <c r="B558" s="824"/>
      <c r="C558" s="824"/>
      <c r="D558" s="824"/>
      <c r="E558" s="824"/>
      <c r="F558" s="824"/>
      <c r="G558" s="1394"/>
      <c r="H558" s="824"/>
      <c r="I558" s="1394"/>
      <c r="J558" s="824"/>
      <c r="K558" s="1394"/>
      <c r="L558" s="1394"/>
      <c r="M558" s="1394"/>
      <c r="N558" s="1394"/>
      <c r="O558" s="1394"/>
      <c r="P558" s="1394"/>
      <c r="Q558" s="1394"/>
      <c r="R558" s="1394"/>
      <c r="S558" s="1394"/>
      <c r="T558" s="1394"/>
      <c r="U558" s="1394"/>
      <c r="V558" s="1394"/>
      <c r="W558" s="1394"/>
      <c r="X558" s="1394"/>
      <c r="Y558" s="1394"/>
      <c r="Z558" s="1394"/>
      <c r="AA558" s="1394"/>
      <c r="AB558" s="1394"/>
    </row>
    <row r="559">
      <c r="A559" s="824"/>
      <c r="B559" s="824"/>
      <c r="C559" s="824"/>
      <c r="D559" s="824"/>
      <c r="E559" s="824"/>
      <c r="F559" s="824"/>
      <c r="G559" s="1394"/>
      <c r="H559" s="824"/>
      <c r="I559" s="1394"/>
      <c r="J559" s="824"/>
      <c r="K559" s="1394"/>
      <c r="L559" s="1394"/>
      <c r="M559" s="1394"/>
      <c r="N559" s="1394"/>
      <c r="O559" s="1394"/>
      <c r="P559" s="1394"/>
      <c r="Q559" s="1394"/>
      <c r="R559" s="1394"/>
      <c r="S559" s="1394"/>
      <c r="T559" s="1394"/>
      <c r="U559" s="1394"/>
      <c r="V559" s="1394"/>
      <c r="W559" s="1394"/>
      <c r="X559" s="1394"/>
      <c r="Y559" s="1394"/>
      <c r="Z559" s="1394"/>
      <c r="AA559" s="1394"/>
      <c r="AB559" s="1394"/>
    </row>
    <row r="560">
      <c r="A560" s="824"/>
      <c r="B560" s="824"/>
      <c r="C560" s="824"/>
      <c r="D560" s="824"/>
      <c r="E560" s="824"/>
      <c r="F560" s="824"/>
      <c r="G560" s="1394"/>
      <c r="H560" s="824"/>
      <c r="I560" s="1394"/>
      <c r="J560" s="824"/>
      <c r="K560" s="1394"/>
      <c r="L560" s="1394"/>
      <c r="M560" s="1394"/>
      <c r="N560" s="1394"/>
      <c r="O560" s="1394"/>
      <c r="P560" s="1394"/>
      <c r="Q560" s="1394"/>
      <c r="R560" s="1394"/>
      <c r="S560" s="1394"/>
      <c r="T560" s="1394"/>
      <c r="U560" s="1394"/>
      <c r="V560" s="1394"/>
      <c r="W560" s="1394"/>
      <c r="X560" s="1394"/>
      <c r="Y560" s="1394"/>
      <c r="Z560" s="1394"/>
      <c r="AA560" s="1394"/>
      <c r="AB560" s="1394"/>
    </row>
    <row r="561">
      <c r="A561" s="824"/>
      <c r="B561" s="824"/>
      <c r="C561" s="824"/>
      <c r="D561" s="824"/>
      <c r="E561" s="824"/>
      <c r="F561" s="824"/>
      <c r="G561" s="1394"/>
      <c r="H561" s="824"/>
      <c r="I561" s="1394"/>
      <c r="J561" s="824"/>
      <c r="K561" s="1394"/>
      <c r="L561" s="1394"/>
      <c r="M561" s="1394"/>
      <c r="N561" s="1394"/>
      <c r="O561" s="1394"/>
      <c r="P561" s="1394"/>
      <c r="Q561" s="1394"/>
      <c r="R561" s="1394"/>
      <c r="S561" s="1394"/>
      <c r="T561" s="1394"/>
      <c r="U561" s="1394"/>
      <c r="V561" s="1394"/>
      <c r="W561" s="1394"/>
      <c r="X561" s="1394"/>
      <c r="Y561" s="1394"/>
      <c r="Z561" s="1394"/>
      <c r="AA561" s="1394"/>
      <c r="AB561" s="1394"/>
    </row>
    <row r="562">
      <c r="A562" s="824"/>
      <c r="B562" s="824"/>
      <c r="C562" s="824"/>
      <c r="D562" s="824"/>
      <c r="E562" s="824"/>
      <c r="F562" s="824"/>
      <c r="G562" s="1394"/>
      <c r="H562" s="824"/>
      <c r="I562" s="1394"/>
      <c r="J562" s="824"/>
      <c r="K562" s="1394"/>
      <c r="L562" s="1394"/>
      <c r="M562" s="1394"/>
      <c r="N562" s="1394"/>
      <c r="O562" s="1394"/>
      <c r="P562" s="1394"/>
      <c r="Q562" s="1394"/>
      <c r="R562" s="1394"/>
      <c r="S562" s="1394"/>
      <c r="T562" s="1394"/>
      <c r="U562" s="1394"/>
      <c r="V562" s="1394"/>
      <c r="W562" s="1394"/>
      <c r="X562" s="1394"/>
      <c r="Y562" s="1394"/>
      <c r="Z562" s="1394"/>
      <c r="AA562" s="1394"/>
      <c r="AB562" s="1394"/>
    </row>
    <row r="563">
      <c r="A563" s="824"/>
      <c r="B563" s="824"/>
      <c r="C563" s="824"/>
      <c r="D563" s="824"/>
      <c r="E563" s="824"/>
      <c r="F563" s="824"/>
      <c r="G563" s="1394"/>
      <c r="H563" s="824"/>
      <c r="I563" s="1394"/>
      <c r="J563" s="824"/>
      <c r="K563" s="1394"/>
      <c r="L563" s="1394"/>
      <c r="M563" s="1394"/>
      <c r="N563" s="1394"/>
      <c r="O563" s="1394"/>
      <c r="P563" s="1394"/>
      <c r="Q563" s="1394"/>
      <c r="R563" s="1394"/>
      <c r="S563" s="1394"/>
      <c r="T563" s="1394"/>
      <c r="U563" s="1394"/>
      <c r="V563" s="1394"/>
      <c r="W563" s="1394"/>
      <c r="X563" s="1394"/>
      <c r="Y563" s="1394"/>
      <c r="Z563" s="1394"/>
      <c r="AA563" s="1394"/>
      <c r="AB563" s="1394"/>
    </row>
    <row r="564">
      <c r="A564" s="824"/>
      <c r="B564" s="824"/>
      <c r="C564" s="824"/>
      <c r="D564" s="824"/>
      <c r="E564" s="824"/>
      <c r="F564" s="824"/>
      <c r="G564" s="1394"/>
      <c r="H564" s="824"/>
      <c r="I564" s="1394"/>
      <c r="J564" s="824"/>
      <c r="K564" s="1394"/>
      <c r="L564" s="1394"/>
      <c r="M564" s="1394"/>
      <c r="N564" s="1394"/>
      <c r="O564" s="1394"/>
      <c r="P564" s="1394"/>
      <c r="Q564" s="1394"/>
      <c r="R564" s="1394"/>
      <c r="S564" s="1394"/>
      <c r="T564" s="1394"/>
      <c r="U564" s="1394"/>
      <c r="V564" s="1394"/>
      <c r="W564" s="1394"/>
      <c r="X564" s="1394"/>
      <c r="Y564" s="1394"/>
      <c r="Z564" s="1394"/>
      <c r="AA564" s="1394"/>
      <c r="AB564" s="1394"/>
    </row>
    <row r="565">
      <c r="A565" s="824"/>
      <c r="B565" s="824"/>
      <c r="C565" s="824"/>
      <c r="D565" s="824"/>
      <c r="E565" s="824"/>
      <c r="F565" s="824"/>
      <c r="G565" s="1394"/>
      <c r="H565" s="824"/>
      <c r="I565" s="1394"/>
      <c r="J565" s="824"/>
      <c r="K565" s="1394"/>
      <c r="L565" s="1394"/>
      <c r="M565" s="1394"/>
      <c r="N565" s="1394"/>
      <c r="O565" s="1394"/>
      <c r="P565" s="1394"/>
      <c r="Q565" s="1394"/>
      <c r="R565" s="1394"/>
      <c r="S565" s="1394"/>
      <c r="T565" s="1394"/>
      <c r="U565" s="1394"/>
      <c r="V565" s="1394"/>
      <c r="W565" s="1394"/>
      <c r="X565" s="1394"/>
      <c r="Y565" s="1394"/>
      <c r="Z565" s="1394"/>
      <c r="AA565" s="1394"/>
      <c r="AB565" s="1394"/>
    </row>
    <row r="566">
      <c r="A566" s="824"/>
      <c r="B566" s="824"/>
      <c r="C566" s="824"/>
      <c r="D566" s="824"/>
      <c r="E566" s="824"/>
      <c r="F566" s="824"/>
      <c r="G566" s="1394"/>
      <c r="H566" s="824"/>
      <c r="I566" s="1394"/>
      <c r="J566" s="824"/>
      <c r="K566" s="1394"/>
      <c r="L566" s="1394"/>
      <c r="M566" s="1394"/>
      <c r="N566" s="1394"/>
      <c r="O566" s="1394"/>
      <c r="P566" s="1394"/>
      <c r="Q566" s="1394"/>
      <c r="R566" s="1394"/>
      <c r="S566" s="1394"/>
      <c r="T566" s="1394"/>
      <c r="U566" s="1394"/>
      <c r="V566" s="1394"/>
      <c r="W566" s="1394"/>
      <c r="X566" s="1394"/>
      <c r="Y566" s="1394"/>
      <c r="Z566" s="1394"/>
      <c r="AA566" s="1394"/>
      <c r="AB566" s="1394"/>
    </row>
    <row r="567">
      <c r="A567" s="824"/>
      <c r="B567" s="824"/>
      <c r="C567" s="824"/>
      <c r="D567" s="824"/>
      <c r="E567" s="824"/>
      <c r="F567" s="824"/>
      <c r="G567" s="1394"/>
      <c r="H567" s="824"/>
      <c r="I567" s="1394"/>
      <c r="J567" s="824"/>
      <c r="K567" s="1394"/>
      <c r="L567" s="1394"/>
      <c r="M567" s="1394"/>
      <c r="N567" s="1394"/>
      <c r="O567" s="1394"/>
      <c r="P567" s="1394"/>
      <c r="Q567" s="1394"/>
      <c r="R567" s="1394"/>
      <c r="S567" s="1394"/>
      <c r="T567" s="1394"/>
      <c r="U567" s="1394"/>
      <c r="V567" s="1394"/>
      <c r="W567" s="1394"/>
      <c r="X567" s="1394"/>
      <c r="Y567" s="1394"/>
      <c r="Z567" s="1394"/>
      <c r="AA567" s="1394"/>
      <c r="AB567" s="1394"/>
    </row>
    <row r="568">
      <c r="A568" s="824"/>
      <c r="B568" s="824"/>
      <c r="C568" s="824"/>
      <c r="D568" s="824"/>
      <c r="E568" s="824"/>
      <c r="F568" s="824"/>
      <c r="G568" s="1394"/>
      <c r="H568" s="824"/>
      <c r="I568" s="1394"/>
      <c r="J568" s="824"/>
      <c r="K568" s="1394"/>
      <c r="L568" s="1394"/>
      <c r="M568" s="1394"/>
      <c r="N568" s="1394"/>
      <c r="O568" s="1394"/>
      <c r="P568" s="1394"/>
      <c r="Q568" s="1394"/>
      <c r="R568" s="1394"/>
      <c r="S568" s="1394"/>
      <c r="T568" s="1394"/>
      <c r="U568" s="1394"/>
      <c r="V568" s="1394"/>
      <c r="W568" s="1394"/>
      <c r="X568" s="1394"/>
      <c r="Y568" s="1394"/>
      <c r="Z568" s="1394"/>
      <c r="AA568" s="1394"/>
      <c r="AB568" s="1394"/>
    </row>
    <row r="569">
      <c r="A569" s="824"/>
      <c r="B569" s="824"/>
      <c r="C569" s="824"/>
      <c r="D569" s="824"/>
      <c r="E569" s="824"/>
      <c r="F569" s="824"/>
      <c r="G569" s="1394"/>
      <c r="H569" s="824"/>
      <c r="I569" s="1394"/>
      <c r="J569" s="824"/>
      <c r="K569" s="1394"/>
      <c r="L569" s="1394"/>
      <c r="M569" s="1394"/>
      <c r="N569" s="1394"/>
      <c r="O569" s="1394"/>
      <c r="P569" s="1394"/>
      <c r="Q569" s="1394"/>
      <c r="R569" s="1394"/>
      <c r="S569" s="1394"/>
      <c r="T569" s="1394"/>
      <c r="U569" s="1394"/>
      <c r="V569" s="1394"/>
      <c r="W569" s="1394"/>
      <c r="X569" s="1394"/>
      <c r="Y569" s="1394"/>
      <c r="Z569" s="1394"/>
      <c r="AA569" s="1394"/>
      <c r="AB569" s="1394"/>
    </row>
    <row r="570">
      <c r="A570" s="824"/>
      <c r="B570" s="824"/>
      <c r="C570" s="824"/>
      <c r="D570" s="824"/>
      <c r="E570" s="824"/>
      <c r="F570" s="824"/>
      <c r="G570" s="1394"/>
      <c r="H570" s="824"/>
      <c r="I570" s="1394"/>
      <c r="J570" s="824"/>
      <c r="K570" s="1394"/>
      <c r="L570" s="1394"/>
      <c r="M570" s="1394"/>
      <c r="N570" s="1394"/>
      <c r="O570" s="1394"/>
      <c r="P570" s="1394"/>
      <c r="Q570" s="1394"/>
      <c r="R570" s="1394"/>
      <c r="S570" s="1394"/>
      <c r="T570" s="1394"/>
      <c r="U570" s="1394"/>
      <c r="V570" s="1394"/>
      <c r="W570" s="1394"/>
      <c r="X570" s="1394"/>
      <c r="Y570" s="1394"/>
      <c r="Z570" s="1394"/>
      <c r="AA570" s="1394"/>
      <c r="AB570" s="1394"/>
    </row>
    <row r="571">
      <c r="A571" s="824"/>
      <c r="B571" s="824"/>
      <c r="C571" s="824"/>
      <c r="D571" s="824"/>
      <c r="E571" s="824"/>
      <c r="F571" s="824"/>
      <c r="G571" s="1394"/>
      <c r="H571" s="824"/>
      <c r="I571" s="1394"/>
      <c r="J571" s="824"/>
      <c r="K571" s="1394"/>
      <c r="L571" s="1394"/>
      <c r="M571" s="1394"/>
      <c r="N571" s="1394"/>
      <c r="O571" s="1394"/>
      <c r="P571" s="1394"/>
      <c r="Q571" s="1394"/>
      <c r="R571" s="1394"/>
      <c r="S571" s="1394"/>
      <c r="T571" s="1394"/>
      <c r="U571" s="1394"/>
      <c r="V571" s="1394"/>
      <c r="W571" s="1394"/>
      <c r="X571" s="1394"/>
      <c r="Y571" s="1394"/>
      <c r="Z571" s="1394"/>
      <c r="AA571" s="1394"/>
      <c r="AB571" s="1394"/>
    </row>
    <row r="572">
      <c r="A572" s="824"/>
      <c r="B572" s="824"/>
      <c r="C572" s="824"/>
      <c r="D572" s="824"/>
      <c r="E572" s="824"/>
      <c r="F572" s="824"/>
      <c r="G572" s="1394"/>
      <c r="H572" s="824"/>
      <c r="I572" s="1394"/>
      <c r="J572" s="824"/>
      <c r="K572" s="1394"/>
      <c r="L572" s="1394"/>
      <c r="M572" s="1394"/>
      <c r="N572" s="1394"/>
      <c r="O572" s="1394"/>
      <c r="P572" s="1394"/>
      <c r="Q572" s="1394"/>
      <c r="R572" s="1394"/>
      <c r="S572" s="1394"/>
      <c r="T572" s="1394"/>
      <c r="U572" s="1394"/>
      <c r="V572" s="1394"/>
      <c r="W572" s="1394"/>
      <c r="X572" s="1394"/>
      <c r="Y572" s="1394"/>
      <c r="Z572" s="1394"/>
      <c r="AA572" s="1394"/>
      <c r="AB572" s="1394"/>
    </row>
    <row r="573">
      <c r="A573" s="824"/>
      <c r="B573" s="824"/>
      <c r="C573" s="824"/>
      <c r="D573" s="824"/>
      <c r="E573" s="824"/>
      <c r="F573" s="824"/>
      <c r="G573" s="1394"/>
      <c r="H573" s="824"/>
      <c r="I573" s="1394"/>
      <c r="J573" s="824"/>
      <c r="K573" s="1394"/>
      <c r="L573" s="1394"/>
      <c r="M573" s="1394"/>
      <c r="N573" s="1394"/>
      <c r="O573" s="1394"/>
      <c r="P573" s="1394"/>
      <c r="Q573" s="1394"/>
      <c r="R573" s="1394"/>
      <c r="S573" s="1394"/>
      <c r="T573" s="1394"/>
      <c r="U573" s="1394"/>
      <c r="V573" s="1394"/>
      <c r="W573" s="1394"/>
      <c r="X573" s="1394"/>
      <c r="Y573" s="1394"/>
      <c r="Z573" s="1394"/>
      <c r="AA573" s="1394"/>
      <c r="AB573" s="1394"/>
    </row>
    <row r="574">
      <c r="A574" s="824"/>
      <c r="B574" s="824"/>
      <c r="C574" s="824"/>
      <c r="D574" s="824"/>
      <c r="E574" s="824"/>
      <c r="F574" s="824"/>
      <c r="G574" s="1394"/>
      <c r="H574" s="824"/>
      <c r="I574" s="1394"/>
      <c r="J574" s="824"/>
      <c r="K574" s="1394"/>
      <c r="L574" s="1394"/>
      <c r="M574" s="1394"/>
      <c r="N574" s="1394"/>
      <c r="O574" s="1394"/>
      <c r="P574" s="1394"/>
      <c r="Q574" s="1394"/>
      <c r="R574" s="1394"/>
      <c r="S574" s="1394"/>
      <c r="T574" s="1394"/>
      <c r="U574" s="1394"/>
      <c r="V574" s="1394"/>
      <c r="W574" s="1394"/>
      <c r="X574" s="1394"/>
      <c r="Y574" s="1394"/>
      <c r="Z574" s="1394"/>
      <c r="AA574" s="1394"/>
      <c r="AB574" s="1394"/>
    </row>
    <row r="575">
      <c r="A575" s="824"/>
      <c r="B575" s="824"/>
      <c r="C575" s="824"/>
      <c r="D575" s="824"/>
      <c r="E575" s="824"/>
      <c r="F575" s="824"/>
      <c r="G575" s="1394"/>
      <c r="H575" s="824"/>
      <c r="I575" s="1394"/>
      <c r="J575" s="824"/>
      <c r="K575" s="1394"/>
      <c r="L575" s="1394"/>
      <c r="M575" s="1394"/>
      <c r="N575" s="1394"/>
      <c r="O575" s="1394"/>
      <c r="P575" s="1394"/>
      <c r="Q575" s="1394"/>
      <c r="R575" s="1394"/>
      <c r="S575" s="1394"/>
      <c r="T575" s="1394"/>
      <c r="U575" s="1394"/>
      <c r="V575" s="1394"/>
      <c r="W575" s="1394"/>
      <c r="X575" s="1394"/>
      <c r="Y575" s="1394"/>
      <c r="Z575" s="1394"/>
      <c r="AA575" s="1394"/>
      <c r="AB575" s="1394"/>
    </row>
    <row r="576">
      <c r="A576" s="824"/>
      <c r="B576" s="824"/>
      <c r="C576" s="824"/>
      <c r="D576" s="824"/>
      <c r="E576" s="824"/>
      <c r="F576" s="824"/>
      <c r="G576" s="1394"/>
      <c r="H576" s="824"/>
      <c r="I576" s="1394"/>
      <c r="J576" s="824"/>
      <c r="K576" s="1394"/>
      <c r="L576" s="1394"/>
      <c r="M576" s="1394"/>
      <c r="N576" s="1394"/>
      <c r="O576" s="1394"/>
      <c r="P576" s="1394"/>
      <c r="Q576" s="1394"/>
      <c r="R576" s="1394"/>
      <c r="S576" s="1394"/>
      <c r="T576" s="1394"/>
      <c r="U576" s="1394"/>
      <c r="V576" s="1394"/>
      <c r="W576" s="1394"/>
      <c r="X576" s="1394"/>
      <c r="Y576" s="1394"/>
      <c r="Z576" s="1394"/>
      <c r="AA576" s="1394"/>
      <c r="AB576" s="1394"/>
    </row>
    <row r="577">
      <c r="A577" s="824"/>
      <c r="B577" s="824"/>
      <c r="C577" s="824"/>
      <c r="D577" s="824"/>
      <c r="E577" s="824"/>
      <c r="F577" s="824"/>
      <c r="G577" s="1394"/>
      <c r="H577" s="824"/>
      <c r="I577" s="1394"/>
      <c r="J577" s="824"/>
      <c r="K577" s="1394"/>
      <c r="L577" s="1394"/>
      <c r="M577" s="1394"/>
      <c r="N577" s="1394"/>
      <c r="O577" s="1394"/>
      <c r="P577" s="1394"/>
      <c r="Q577" s="1394"/>
      <c r="R577" s="1394"/>
      <c r="S577" s="1394"/>
      <c r="T577" s="1394"/>
      <c r="U577" s="1394"/>
      <c r="V577" s="1394"/>
      <c r="W577" s="1394"/>
      <c r="X577" s="1394"/>
      <c r="Y577" s="1394"/>
      <c r="Z577" s="1394"/>
      <c r="AA577" s="1394"/>
      <c r="AB577" s="1394"/>
    </row>
    <row r="578">
      <c r="A578" s="824"/>
      <c r="B578" s="824"/>
      <c r="C578" s="824"/>
      <c r="D578" s="824"/>
      <c r="E578" s="824"/>
      <c r="F578" s="824"/>
      <c r="G578" s="1394"/>
      <c r="H578" s="824"/>
      <c r="I578" s="1394"/>
      <c r="J578" s="824"/>
      <c r="K578" s="1394"/>
      <c r="L578" s="1394"/>
      <c r="M578" s="1394"/>
      <c r="N578" s="1394"/>
      <c r="O578" s="1394"/>
      <c r="P578" s="1394"/>
      <c r="Q578" s="1394"/>
      <c r="R578" s="1394"/>
      <c r="S578" s="1394"/>
      <c r="T578" s="1394"/>
      <c r="U578" s="1394"/>
      <c r="V578" s="1394"/>
      <c r="W578" s="1394"/>
      <c r="X578" s="1394"/>
      <c r="Y578" s="1394"/>
      <c r="Z578" s="1394"/>
      <c r="AA578" s="1394"/>
      <c r="AB578" s="1394"/>
    </row>
    <row r="579">
      <c r="A579" s="824"/>
      <c r="B579" s="824"/>
      <c r="C579" s="824"/>
      <c r="D579" s="824"/>
      <c r="E579" s="824"/>
      <c r="F579" s="824"/>
      <c r="G579" s="1394"/>
      <c r="H579" s="824"/>
      <c r="I579" s="1394"/>
      <c r="J579" s="824"/>
      <c r="K579" s="1394"/>
      <c r="L579" s="1394"/>
      <c r="M579" s="1394"/>
      <c r="N579" s="1394"/>
      <c r="O579" s="1394"/>
      <c r="P579" s="1394"/>
      <c r="Q579" s="1394"/>
      <c r="R579" s="1394"/>
      <c r="S579" s="1394"/>
      <c r="T579" s="1394"/>
      <c r="U579" s="1394"/>
      <c r="V579" s="1394"/>
      <c r="W579" s="1394"/>
      <c r="X579" s="1394"/>
      <c r="Y579" s="1394"/>
      <c r="Z579" s="1394"/>
      <c r="AA579" s="1394"/>
      <c r="AB579" s="1394"/>
    </row>
    <row r="580">
      <c r="A580" s="824"/>
      <c r="B580" s="824"/>
      <c r="C580" s="824"/>
      <c r="D580" s="824"/>
      <c r="E580" s="824"/>
      <c r="F580" s="824"/>
      <c r="G580" s="1394"/>
      <c r="H580" s="824"/>
      <c r="I580" s="1394"/>
      <c r="J580" s="824"/>
      <c r="K580" s="1394"/>
      <c r="L580" s="1394"/>
      <c r="M580" s="1394"/>
      <c r="N580" s="1394"/>
      <c r="O580" s="1394"/>
      <c r="P580" s="1394"/>
      <c r="Q580" s="1394"/>
      <c r="R580" s="1394"/>
      <c r="S580" s="1394"/>
      <c r="T580" s="1394"/>
      <c r="U580" s="1394"/>
      <c r="V580" s="1394"/>
      <c r="W580" s="1394"/>
      <c r="X580" s="1394"/>
      <c r="Y580" s="1394"/>
      <c r="Z580" s="1394"/>
      <c r="AA580" s="1394"/>
      <c r="AB580" s="1394"/>
    </row>
    <row r="581">
      <c r="A581" s="824"/>
      <c r="B581" s="824"/>
      <c r="C581" s="824"/>
      <c r="D581" s="824"/>
      <c r="E581" s="824"/>
      <c r="F581" s="824"/>
      <c r="G581" s="1394"/>
      <c r="H581" s="824"/>
      <c r="I581" s="1394"/>
      <c r="J581" s="824"/>
      <c r="K581" s="1394"/>
      <c r="L581" s="1394"/>
      <c r="M581" s="1394"/>
      <c r="N581" s="1394"/>
      <c r="O581" s="1394"/>
      <c r="P581" s="1394"/>
      <c r="Q581" s="1394"/>
      <c r="R581" s="1394"/>
      <c r="S581" s="1394"/>
      <c r="T581" s="1394"/>
      <c r="U581" s="1394"/>
      <c r="V581" s="1394"/>
      <c r="W581" s="1394"/>
      <c r="X581" s="1394"/>
      <c r="Y581" s="1394"/>
      <c r="Z581" s="1394"/>
      <c r="AA581" s="1394"/>
      <c r="AB581" s="1394"/>
    </row>
    <row r="582">
      <c r="A582" s="824"/>
      <c r="B582" s="824"/>
      <c r="C582" s="824"/>
      <c r="D582" s="824"/>
      <c r="E582" s="824"/>
      <c r="F582" s="824"/>
      <c r="G582" s="1394"/>
      <c r="H582" s="824"/>
      <c r="I582" s="1394"/>
      <c r="J582" s="824"/>
      <c r="K582" s="1394"/>
      <c r="L582" s="1394"/>
      <c r="M582" s="1394"/>
      <c r="N582" s="1394"/>
      <c r="O582" s="1394"/>
      <c r="P582" s="1394"/>
      <c r="Q582" s="1394"/>
      <c r="R582" s="1394"/>
      <c r="S582" s="1394"/>
      <c r="T582" s="1394"/>
      <c r="U582" s="1394"/>
      <c r="V582" s="1394"/>
      <c r="W582" s="1394"/>
      <c r="X582" s="1394"/>
      <c r="Y582" s="1394"/>
      <c r="Z582" s="1394"/>
      <c r="AA582" s="1394"/>
      <c r="AB582" s="1394"/>
    </row>
    <row r="583">
      <c r="A583" s="824"/>
      <c r="B583" s="824"/>
      <c r="C583" s="824"/>
      <c r="D583" s="824"/>
      <c r="E583" s="824"/>
      <c r="F583" s="824"/>
      <c r="G583" s="1394"/>
      <c r="H583" s="824"/>
      <c r="I583" s="1394"/>
      <c r="J583" s="824"/>
      <c r="K583" s="1394"/>
      <c r="L583" s="1394"/>
      <c r="M583" s="1394"/>
      <c r="N583" s="1394"/>
      <c r="O583" s="1394"/>
      <c r="P583" s="1394"/>
      <c r="Q583" s="1394"/>
      <c r="R583" s="1394"/>
      <c r="S583" s="1394"/>
      <c r="T583" s="1394"/>
      <c r="U583" s="1394"/>
      <c r="V583" s="1394"/>
      <c r="W583" s="1394"/>
      <c r="X583" s="1394"/>
      <c r="Y583" s="1394"/>
      <c r="Z583" s="1394"/>
      <c r="AA583" s="1394"/>
      <c r="AB583" s="1394"/>
    </row>
    <row r="584">
      <c r="A584" s="824"/>
      <c r="B584" s="824"/>
      <c r="C584" s="824"/>
      <c r="D584" s="824"/>
      <c r="E584" s="824"/>
      <c r="F584" s="824"/>
      <c r="G584" s="1394"/>
      <c r="H584" s="824"/>
      <c r="I584" s="1394"/>
      <c r="J584" s="824"/>
      <c r="K584" s="1394"/>
      <c r="L584" s="1394"/>
      <c r="M584" s="1394"/>
      <c r="N584" s="1394"/>
      <c r="O584" s="1394"/>
      <c r="P584" s="1394"/>
      <c r="Q584" s="1394"/>
      <c r="R584" s="1394"/>
      <c r="S584" s="1394"/>
      <c r="T584" s="1394"/>
      <c r="U584" s="1394"/>
      <c r="V584" s="1394"/>
      <c r="W584" s="1394"/>
      <c r="X584" s="1394"/>
      <c r="Y584" s="1394"/>
      <c r="Z584" s="1394"/>
      <c r="AA584" s="1394"/>
      <c r="AB584" s="1394"/>
    </row>
    <row r="585">
      <c r="A585" s="824"/>
      <c r="B585" s="824"/>
      <c r="C585" s="824"/>
      <c r="D585" s="824"/>
      <c r="E585" s="824"/>
      <c r="F585" s="824"/>
      <c r="G585" s="1394"/>
      <c r="H585" s="824"/>
      <c r="I585" s="1394"/>
      <c r="J585" s="824"/>
      <c r="K585" s="1394"/>
      <c r="L585" s="1394"/>
      <c r="M585" s="1394"/>
      <c r="N585" s="1394"/>
      <c r="O585" s="1394"/>
      <c r="P585" s="1394"/>
      <c r="Q585" s="1394"/>
      <c r="R585" s="1394"/>
      <c r="S585" s="1394"/>
      <c r="T585" s="1394"/>
      <c r="U585" s="1394"/>
      <c r="V585" s="1394"/>
      <c r="W585" s="1394"/>
      <c r="X585" s="1394"/>
      <c r="Y585" s="1394"/>
      <c r="Z585" s="1394"/>
      <c r="AA585" s="1394"/>
      <c r="AB585" s="1394"/>
    </row>
    <row r="586">
      <c r="A586" s="824"/>
      <c r="B586" s="824"/>
      <c r="C586" s="824"/>
      <c r="D586" s="824"/>
      <c r="E586" s="824"/>
      <c r="F586" s="824"/>
      <c r="G586" s="1394"/>
      <c r="H586" s="824"/>
      <c r="I586" s="1394"/>
      <c r="J586" s="824"/>
      <c r="K586" s="1394"/>
      <c r="L586" s="1394"/>
      <c r="M586" s="1394"/>
      <c r="N586" s="1394"/>
      <c r="O586" s="1394"/>
      <c r="P586" s="1394"/>
      <c r="Q586" s="1394"/>
      <c r="R586" s="1394"/>
      <c r="S586" s="1394"/>
      <c r="T586" s="1394"/>
      <c r="U586" s="1394"/>
      <c r="V586" s="1394"/>
      <c r="W586" s="1394"/>
      <c r="X586" s="1394"/>
      <c r="Y586" s="1394"/>
      <c r="Z586" s="1394"/>
      <c r="AA586" s="1394"/>
      <c r="AB586" s="1394"/>
    </row>
    <row r="587">
      <c r="A587" s="824"/>
      <c r="B587" s="824"/>
      <c r="C587" s="824"/>
      <c r="D587" s="824"/>
      <c r="E587" s="824"/>
      <c r="F587" s="824"/>
      <c r="G587" s="1394"/>
      <c r="H587" s="824"/>
      <c r="I587" s="1394"/>
      <c r="J587" s="824"/>
      <c r="K587" s="1394"/>
      <c r="L587" s="1394"/>
      <c r="M587" s="1394"/>
      <c r="N587" s="1394"/>
      <c r="O587" s="1394"/>
      <c r="P587" s="1394"/>
      <c r="Q587" s="1394"/>
      <c r="R587" s="1394"/>
      <c r="S587" s="1394"/>
      <c r="T587" s="1394"/>
      <c r="U587" s="1394"/>
      <c r="V587" s="1394"/>
      <c r="W587" s="1394"/>
      <c r="X587" s="1394"/>
      <c r="Y587" s="1394"/>
      <c r="Z587" s="1394"/>
      <c r="AA587" s="1394"/>
      <c r="AB587" s="1394"/>
    </row>
    <row r="588">
      <c r="A588" s="824"/>
      <c r="B588" s="824"/>
      <c r="C588" s="824"/>
      <c r="D588" s="824"/>
      <c r="E588" s="824"/>
      <c r="F588" s="824"/>
      <c r="G588" s="1394"/>
      <c r="H588" s="824"/>
      <c r="I588" s="1394"/>
      <c r="J588" s="824"/>
      <c r="K588" s="1394"/>
      <c r="L588" s="1394"/>
      <c r="M588" s="1394"/>
      <c r="N588" s="1394"/>
      <c r="O588" s="1394"/>
      <c r="P588" s="1394"/>
      <c r="Q588" s="1394"/>
      <c r="R588" s="1394"/>
      <c r="S588" s="1394"/>
      <c r="T588" s="1394"/>
      <c r="U588" s="1394"/>
      <c r="V588" s="1394"/>
      <c r="W588" s="1394"/>
      <c r="X588" s="1394"/>
      <c r="Y588" s="1394"/>
      <c r="Z588" s="1394"/>
      <c r="AA588" s="1394"/>
      <c r="AB588" s="1394"/>
    </row>
    <row r="589">
      <c r="A589" s="824"/>
      <c r="B589" s="824"/>
      <c r="C589" s="824"/>
      <c r="D589" s="824"/>
      <c r="E589" s="824"/>
      <c r="F589" s="824"/>
      <c r="G589" s="1394"/>
      <c r="H589" s="824"/>
      <c r="I589" s="1394"/>
      <c r="J589" s="824"/>
      <c r="K589" s="1394"/>
      <c r="L589" s="1394"/>
      <c r="M589" s="1394"/>
      <c r="N589" s="1394"/>
      <c r="O589" s="1394"/>
      <c r="P589" s="1394"/>
      <c r="Q589" s="1394"/>
      <c r="R589" s="1394"/>
      <c r="S589" s="1394"/>
      <c r="T589" s="1394"/>
      <c r="U589" s="1394"/>
      <c r="V589" s="1394"/>
      <c r="W589" s="1394"/>
      <c r="X589" s="1394"/>
      <c r="Y589" s="1394"/>
      <c r="Z589" s="1394"/>
      <c r="AA589" s="1394"/>
      <c r="AB589" s="1394"/>
    </row>
    <row r="590">
      <c r="A590" s="824"/>
      <c r="B590" s="824"/>
      <c r="C590" s="824"/>
      <c r="D590" s="824"/>
      <c r="E590" s="824"/>
      <c r="F590" s="824"/>
      <c r="G590" s="1394"/>
      <c r="H590" s="824"/>
      <c r="I590" s="1394"/>
      <c r="J590" s="824"/>
      <c r="K590" s="1394"/>
      <c r="L590" s="1394"/>
      <c r="M590" s="1394"/>
      <c r="N590" s="1394"/>
      <c r="O590" s="1394"/>
      <c r="P590" s="1394"/>
      <c r="Q590" s="1394"/>
      <c r="R590" s="1394"/>
      <c r="S590" s="1394"/>
      <c r="T590" s="1394"/>
      <c r="U590" s="1394"/>
      <c r="V590" s="1394"/>
      <c r="W590" s="1394"/>
      <c r="X590" s="1394"/>
      <c r="Y590" s="1394"/>
      <c r="Z590" s="1394"/>
      <c r="AA590" s="1394"/>
      <c r="AB590" s="1394"/>
    </row>
    <row r="591">
      <c r="A591" s="824"/>
      <c r="B591" s="824"/>
      <c r="C591" s="824"/>
      <c r="D591" s="824"/>
      <c r="E591" s="824"/>
      <c r="F591" s="824"/>
      <c r="G591" s="1394"/>
      <c r="H591" s="824"/>
      <c r="I591" s="1394"/>
      <c r="J591" s="824"/>
      <c r="K591" s="1394"/>
      <c r="L591" s="1394"/>
      <c r="M591" s="1394"/>
      <c r="N591" s="1394"/>
      <c r="O591" s="1394"/>
      <c r="P591" s="1394"/>
      <c r="Q591" s="1394"/>
      <c r="R591" s="1394"/>
      <c r="S591" s="1394"/>
      <c r="T591" s="1394"/>
      <c r="U591" s="1394"/>
      <c r="V591" s="1394"/>
      <c r="W591" s="1394"/>
      <c r="X591" s="1394"/>
      <c r="Y591" s="1394"/>
      <c r="Z591" s="1394"/>
      <c r="AA591" s="1394"/>
      <c r="AB591" s="1394"/>
    </row>
    <row r="592">
      <c r="A592" s="824"/>
      <c r="B592" s="824"/>
      <c r="C592" s="824"/>
      <c r="D592" s="824"/>
      <c r="E592" s="824"/>
      <c r="F592" s="824"/>
      <c r="G592" s="1394"/>
      <c r="H592" s="824"/>
      <c r="I592" s="1394"/>
      <c r="J592" s="824"/>
      <c r="K592" s="1394"/>
      <c r="L592" s="1394"/>
      <c r="M592" s="1394"/>
      <c r="N592" s="1394"/>
      <c r="O592" s="1394"/>
      <c r="P592" s="1394"/>
      <c r="Q592" s="1394"/>
      <c r="R592" s="1394"/>
      <c r="S592" s="1394"/>
      <c r="T592" s="1394"/>
      <c r="U592" s="1394"/>
      <c r="V592" s="1394"/>
      <c r="W592" s="1394"/>
      <c r="X592" s="1394"/>
      <c r="Y592" s="1394"/>
      <c r="Z592" s="1394"/>
      <c r="AA592" s="1394"/>
      <c r="AB592" s="1394"/>
    </row>
    <row r="593">
      <c r="A593" s="824"/>
      <c r="B593" s="824"/>
      <c r="C593" s="824"/>
      <c r="D593" s="824"/>
      <c r="E593" s="824"/>
      <c r="F593" s="824"/>
      <c r="G593" s="1394"/>
      <c r="H593" s="824"/>
      <c r="I593" s="1394"/>
      <c r="J593" s="824"/>
      <c r="K593" s="1394"/>
      <c r="L593" s="1394"/>
      <c r="M593" s="1394"/>
      <c r="N593" s="1394"/>
      <c r="O593" s="1394"/>
      <c r="P593" s="1394"/>
      <c r="Q593" s="1394"/>
      <c r="R593" s="1394"/>
      <c r="S593" s="1394"/>
      <c r="T593" s="1394"/>
      <c r="U593" s="1394"/>
      <c r="V593" s="1394"/>
      <c r="W593" s="1394"/>
      <c r="X593" s="1394"/>
      <c r="Y593" s="1394"/>
      <c r="Z593" s="1394"/>
      <c r="AA593" s="1394"/>
      <c r="AB593" s="1394"/>
    </row>
    <row r="594">
      <c r="A594" s="824"/>
      <c r="B594" s="824"/>
      <c r="C594" s="824"/>
      <c r="D594" s="824"/>
      <c r="E594" s="824"/>
      <c r="F594" s="824"/>
      <c r="G594" s="1394"/>
      <c r="H594" s="824"/>
      <c r="I594" s="1394"/>
      <c r="J594" s="824"/>
      <c r="K594" s="1394"/>
      <c r="L594" s="1394"/>
      <c r="M594" s="1394"/>
      <c r="N594" s="1394"/>
      <c r="O594" s="1394"/>
      <c r="P594" s="1394"/>
      <c r="Q594" s="1394"/>
      <c r="R594" s="1394"/>
      <c r="S594" s="1394"/>
      <c r="T594" s="1394"/>
      <c r="U594" s="1394"/>
      <c r="V594" s="1394"/>
      <c r="W594" s="1394"/>
      <c r="X594" s="1394"/>
      <c r="Y594" s="1394"/>
      <c r="Z594" s="1394"/>
      <c r="AA594" s="1394"/>
      <c r="AB594" s="1394"/>
    </row>
    <row r="595">
      <c r="A595" s="824"/>
      <c r="B595" s="824"/>
      <c r="C595" s="824"/>
      <c r="D595" s="824"/>
      <c r="E595" s="824"/>
      <c r="F595" s="824"/>
      <c r="G595" s="1394"/>
      <c r="H595" s="824"/>
      <c r="I595" s="1394"/>
      <c r="J595" s="824"/>
      <c r="K595" s="1394"/>
      <c r="L595" s="1394"/>
      <c r="M595" s="1394"/>
      <c r="N595" s="1394"/>
      <c r="O595" s="1394"/>
      <c r="P595" s="1394"/>
      <c r="Q595" s="1394"/>
      <c r="R595" s="1394"/>
      <c r="S595" s="1394"/>
      <c r="T595" s="1394"/>
      <c r="U595" s="1394"/>
      <c r="V595" s="1394"/>
      <c r="W595" s="1394"/>
      <c r="X595" s="1394"/>
      <c r="Y595" s="1394"/>
      <c r="Z595" s="1394"/>
      <c r="AA595" s="1394"/>
      <c r="AB595" s="1394"/>
    </row>
    <row r="596">
      <c r="A596" s="824"/>
      <c r="B596" s="824"/>
      <c r="C596" s="824"/>
      <c r="D596" s="824"/>
      <c r="E596" s="824"/>
      <c r="F596" s="824"/>
      <c r="G596" s="1394"/>
      <c r="H596" s="824"/>
      <c r="I596" s="1394"/>
      <c r="J596" s="824"/>
      <c r="K596" s="1394"/>
      <c r="L596" s="1394"/>
      <c r="M596" s="1394"/>
      <c r="N596" s="1394"/>
      <c r="O596" s="1394"/>
      <c r="P596" s="1394"/>
      <c r="Q596" s="1394"/>
      <c r="R596" s="1394"/>
      <c r="S596" s="1394"/>
      <c r="T596" s="1394"/>
      <c r="U596" s="1394"/>
      <c r="V596" s="1394"/>
      <c r="W596" s="1394"/>
      <c r="X596" s="1394"/>
      <c r="Y596" s="1394"/>
      <c r="Z596" s="1394"/>
      <c r="AA596" s="1394"/>
      <c r="AB596" s="1394"/>
    </row>
    <row r="597">
      <c r="A597" s="824"/>
      <c r="B597" s="824"/>
      <c r="C597" s="824"/>
      <c r="D597" s="824"/>
      <c r="E597" s="824"/>
      <c r="F597" s="824"/>
      <c r="G597" s="1394"/>
      <c r="H597" s="824"/>
      <c r="I597" s="1394"/>
      <c r="J597" s="824"/>
      <c r="K597" s="1394"/>
      <c r="L597" s="1394"/>
      <c r="M597" s="1394"/>
      <c r="N597" s="1394"/>
      <c r="O597" s="1394"/>
      <c r="P597" s="1394"/>
      <c r="Q597" s="1394"/>
      <c r="R597" s="1394"/>
      <c r="S597" s="1394"/>
      <c r="T597" s="1394"/>
      <c r="U597" s="1394"/>
      <c r="V597" s="1394"/>
      <c r="W597" s="1394"/>
      <c r="X597" s="1394"/>
      <c r="Y597" s="1394"/>
      <c r="Z597" s="1394"/>
      <c r="AA597" s="1394"/>
      <c r="AB597" s="1394"/>
    </row>
    <row r="598">
      <c r="A598" s="824"/>
      <c r="B598" s="824"/>
      <c r="C598" s="824"/>
      <c r="D598" s="824"/>
      <c r="E598" s="824"/>
      <c r="F598" s="824"/>
      <c r="G598" s="1394"/>
      <c r="H598" s="824"/>
      <c r="I598" s="1394"/>
      <c r="J598" s="824"/>
      <c r="K598" s="1394"/>
      <c r="L598" s="1394"/>
      <c r="M598" s="1394"/>
      <c r="N598" s="1394"/>
      <c r="O598" s="1394"/>
      <c r="P598" s="1394"/>
      <c r="Q598" s="1394"/>
      <c r="R598" s="1394"/>
      <c r="S598" s="1394"/>
      <c r="T598" s="1394"/>
      <c r="U598" s="1394"/>
      <c r="V598" s="1394"/>
      <c r="W598" s="1394"/>
      <c r="X598" s="1394"/>
      <c r="Y598" s="1394"/>
      <c r="Z598" s="1394"/>
      <c r="AA598" s="1394"/>
      <c r="AB598" s="1394"/>
    </row>
    <row r="599">
      <c r="A599" s="824"/>
      <c r="B599" s="824"/>
      <c r="C599" s="824"/>
      <c r="D599" s="824"/>
      <c r="E599" s="824"/>
      <c r="F599" s="824"/>
      <c r="G599" s="1394"/>
      <c r="H599" s="824"/>
      <c r="I599" s="1394"/>
      <c r="J599" s="824"/>
      <c r="K599" s="1394"/>
      <c r="L599" s="1394"/>
      <c r="M599" s="1394"/>
      <c r="N599" s="1394"/>
      <c r="O599" s="1394"/>
      <c r="P599" s="1394"/>
      <c r="Q599" s="1394"/>
      <c r="R599" s="1394"/>
      <c r="S599" s="1394"/>
      <c r="T599" s="1394"/>
      <c r="U599" s="1394"/>
      <c r="V599" s="1394"/>
      <c r="W599" s="1394"/>
      <c r="X599" s="1394"/>
      <c r="Y599" s="1394"/>
      <c r="Z599" s="1394"/>
      <c r="AA599" s="1394"/>
      <c r="AB599" s="1394"/>
    </row>
    <row r="600">
      <c r="A600" s="824"/>
      <c r="B600" s="824"/>
      <c r="C600" s="824"/>
      <c r="D600" s="824"/>
      <c r="E600" s="824"/>
      <c r="F600" s="824"/>
      <c r="G600" s="1394"/>
      <c r="H600" s="824"/>
      <c r="I600" s="1394"/>
      <c r="J600" s="824"/>
      <c r="K600" s="1394"/>
      <c r="L600" s="1394"/>
      <c r="M600" s="1394"/>
      <c r="N600" s="1394"/>
      <c r="O600" s="1394"/>
      <c r="P600" s="1394"/>
      <c r="Q600" s="1394"/>
      <c r="R600" s="1394"/>
      <c r="S600" s="1394"/>
      <c r="T600" s="1394"/>
      <c r="U600" s="1394"/>
      <c r="V600" s="1394"/>
      <c r="W600" s="1394"/>
      <c r="X600" s="1394"/>
      <c r="Y600" s="1394"/>
      <c r="Z600" s="1394"/>
      <c r="AA600" s="1394"/>
      <c r="AB600" s="1394"/>
    </row>
    <row r="601">
      <c r="A601" s="824"/>
      <c r="B601" s="824"/>
      <c r="C601" s="824"/>
      <c r="D601" s="824"/>
      <c r="E601" s="824"/>
      <c r="F601" s="824"/>
      <c r="G601" s="1394"/>
      <c r="H601" s="824"/>
      <c r="I601" s="1394"/>
      <c r="J601" s="824"/>
      <c r="K601" s="1394"/>
      <c r="L601" s="1394"/>
      <c r="M601" s="1394"/>
      <c r="N601" s="1394"/>
      <c r="O601" s="1394"/>
      <c r="P601" s="1394"/>
      <c r="Q601" s="1394"/>
      <c r="R601" s="1394"/>
      <c r="S601" s="1394"/>
      <c r="T601" s="1394"/>
      <c r="U601" s="1394"/>
      <c r="V601" s="1394"/>
      <c r="W601" s="1394"/>
      <c r="X601" s="1394"/>
      <c r="Y601" s="1394"/>
      <c r="Z601" s="1394"/>
      <c r="AA601" s="1394"/>
      <c r="AB601" s="1394"/>
    </row>
    <row r="602">
      <c r="A602" s="824"/>
      <c r="B602" s="824"/>
      <c r="C602" s="824"/>
      <c r="D602" s="824"/>
      <c r="E602" s="824"/>
      <c r="F602" s="824"/>
      <c r="G602" s="1394"/>
      <c r="H602" s="824"/>
      <c r="I602" s="1394"/>
      <c r="J602" s="824"/>
      <c r="K602" s="1394"/>
      <c r="L602" s="1394"/>
      <c r="M602" s="1394"/>
      <c r="N602" s="1394"/>
      <c r="O602" s="1394"/>
      <c r="P602" s="1394"/>
      <c r="Q602" s="1394"/>
      <c r="R602" s="1394"/>
      <c r="S602" s="1394"/>
      <c r="T602" s="1394"/>
      <c r="U602" s="1394"/>
      <c r="V602" s="1394"/>
      <c r="W602" s="1394"/>
      <c r="X602" s="1394"/>
      <c r="Y602" s="1394"/>
      <c r="Z602" s="1394"/>
      <c r="AA602" s="1394"/>
      <c r="AB602" s="1394"/>
    </row>
    <row r="603">
      <c r="A603" s="824"/>
      <c r="B603" s="824"/>
      <c r="C603" s="824"/>
      <c r="D603" s="824"/>
      <c r="E603" s="824"/>
      <c r="F603" s="824"/>
      <c r="G603" s="1394"/>
      <c r="H603" s="824"/>
      <c r="I603" s="1394"/>
      <c r="J603" s="824"/>
      <c r="K603" s="1394"/>
      <c r="L603" s="1394"/>
      <c r="M603" s="1394"/>
      <c r="N603" s="1394"/>
      <c r="O603" s="1394"/>
      <c r="P603" s="1394"/>
      <c r="Q603" s="1394"/>
      <c r="R603" s="1394"/>
      <c r="S603" s="1394"/>
      <c r="T603" s="1394"/>
      <c r="U603" s="1394"/>
      <c r="V603" s="1394"/>
      <c r="W603" s="1394"/>
      <c r="X603" s="1394"/>
      <c r="Y603" s="1394"/>
      <c r="Z603" s="1394"/>
      <c r="AA603" s="1394"/>
      <c r="AB603" s="1394"/>
    </row>
    <row r="604">
      <c r="A604" s="824"/>
      <c r="B604" s="824"/>
      <c r="C604" s="824"/>
      <c r="D604" s="824"/>
      <c r="E604" s="824"/>
      <c r="F604" s="824"/>
      <c r="G604" s="1394"/>
      <c r="H604" s="824"/>
      <c r="I604" s="1394"/>
      <c r="J604" s="824"/>
      <c r="K604" s="1394"/>
      <c r="L604" s="1394"/>
      <c r="M604" s="1394"/>
      <c r="N604" s="1394"/>
      <c r="O604" s="1394"/>
      <c r="P604" s="1394"/>
      <c r="Q604" s="1394"/>
      <c r="R604" s="1394"/>
      <c r="S604" s="1394"/>
      <c r="T604" s="1394"/>
      <c r="U604" s="1394"/>
      <c r="V604" s="1394"/>
      <c r="W604" s="1394"/>
      <c r="X604" s="1394"/>
      <c r="Y604" s="1394"/>
      <c r="Z604" s="1394"/>
      <c r="AA604" s="1394"/>
      <c r="AB604" s="1394"/>
    </row>
    <row r="605">
      <c r="A605" s="824"/>
      <c r="B605" s="824"/>
      <c r="C605" s="824"/>
      <c r="D605" s="824"/>
      <c r="E605" s="824"/>
      <c r="F605" s="824"/>
      <c r="G605" s="1394"/>
      <c r="H605" s="824"/>
      <c r="I605" s="1394"/>
      <c r="J605" s="824"/>
      <c r="K605" s="1394"/>
      <c r="L605" s="1394"/>
      <c r="M605" s="1394"/>
      <c r="N605" s="1394"/>
      <c r="O605" s="1394"/>
      <c r="P605" s="1394"/>
      <c r="Q605" s="1394"/>
      <c r="R605" s="1394"/>
      <c r="S605" s="1394"/>
      <c r="T605" s="1394"/>
      <c r="U605" s="1394"/>
      <c r="V605" s="1394"/>
      <c r="W605" s="1394"/>
      <c r="X605" s="1394"/>
      <c r="Y605" s="1394"/>
      <c r="Z605" s="1394"/>
      <c r="AA605" s="1394"/>
      <c r="AB605" s="1394"/>
    </row>
    <row r="606">
      <c r="A606" s="824"/>
      <c r="B606" s="824"/>
      <c r="C606" s="824"/>
      <c r="D606" s="824"/>
      <c r="E606" s="824"/>
      <c r="F606" s="824"/>
      <c r="G606" s="1394"/>
      <c r="H606" s="824"/>
      <c r="I606" s="1394"/>
      <c r="J606" s="824"/>
      <c r="K606" s="1394"/>
      <c r="L606" s="1394"/>
      <c r="M606" s="1394"/>
      <c r="N606" s="1394"/>
      <c r="O606" s="1394"/>
      <c r="P606" s="1394"/>
      <c r="Q606" s="1394"/>
      <c r="R606" s="1394"/>
      <c r="S606" s="1394"/>
      <c r="T606" s="1394"/>
      <c r="U606" s="1394"/>
      <c r="V606" s="1394"/>
      <c r="W606" s="1394"/>
      <c r="X606" s="1394"/>
      <c r="Y606" s="1394"/>
      <c r="Z606" s="1394"/>
      <c r="AA606" s="1394"/>
      <c r="AB606" s="1394"/>
    </row>
    <row r="607">
      <c r="A607" s="824"/>
      <c r="B607" s="824"/>
      <c r="C607" s="824"/>
      <c r="D607" s="824"/>
      <c r="E607" s="824"/>
      <c r="F607" s="824"/>
      <c r="G607" s="1394"/>
      <c r="H607" s="824"/>
      <c r="I607" s="1394"/>
      <c r="J607" s="824"/>
      <c r="K607" s="1394"/>
      <c r="L607" s="1394"/>
      <c r="M607" s="1394"/>
      <c r="N607" s="1394"/>
      <c r="O607" s="1394"/>
      <c r="P607" s="1394"/>
      <c r="Q607" s="1394"/>
      <c r="R607" s="1394"/>
      <c r="S607" s="1394"/>
      <c r="T607" s="1394"/>
      <c r="U607" s="1394"/>
      <c r="V607" s="1394"/>
      <c r="W607" s="1394"/>
      <c r="X607" s="1394"/>
      <c r="Y607" s="1394"/>
      <c r="Z607" s="1394"/>
      <c r="AA607" s="1394"/>
      <c r="AB607" s="1394"/>
    </row>
    <row r="608">
      <c r="A608" s="824"/>
      <c r="B608" s="824"/>
      <c r="C608" s="824"/>
      <c r="D608" s="824"/>
      <c r="E608" s="824"/>
      <c r="F608" s="824"/>
      <c r="G608" s="1394"/>
      <c r="H608" s="824"/>
      <c r="I608" s="1394"/>
      <c r="J608" s="824"/>
      <c r="K608" s="1394"/>
      <c r="L608" s="1394"/>
      <c r="M608" s="1394"/>
      <c r="N608" s="1394"/>
      <c r="O608" s="1394"/>
      <c r="P608" s="1394"/>
      <c r="Q608" s="1394"/>
      <c r="R608" s="1394"/>
      <c r="S608" s="1394"/>
      <c r="T608" s="1394"/>
      <c r="U608" s="1394"/>
      <c r="V608" s="1394"/>
      <c r="W608" s="1394"/>
      <c r="X608" s="1394"/>
      <c r="Y608" s="1394"/>
      <c r="Z608" s="1394"/>
      <c r="AA608" s="1394"/>
      <c r="AB608" s="1394"/>
    </row>
    <row r="609">
      <c r="A609" s="824"/>
      <c r="B609" s="824"/>
      <c r="C609" s="824"/>
      <c r="D609" s="824"/>
      <c r="E609" s="824"/>
      <c r="F609" s="824"/>
      <c r="G609" s="1394"/>
      <c r="H609" s="824"/>
      <c r="I609" s="1394"/>
      <c r="J609" s="824"/>
      <c r="K609" s="1394"/>
      <c r="L609" s="1394"/>
      <c r="M609" s="1394"/>
      <c r="N609" s="1394"/>
      <c r="O609" s="1394"/>
      <c r="P609" s="1394"/>
      <c r="Q609" s="1394"/>
      <c r="R609" s="1394"/>
      <c r="S609" s="1394"/>
      <c r="T609" s="1394"/>
      <c r="U609" s="1394"/>
      <c r="V609" s="1394"/>
      <c r="W609" s="1394"/>
      <c r="X609" s="1394"/>
      <c r="Y609" s="1394"/>
      <c r="Z609" s="1394"/>
      <c r="AA609" s="1394"/>
      <c r="AB609" s="1394"/>
    </row>
    <row r="610">
      <c r="A610" s="824"/>
      <c r="B610" s="824"/>
      <c r="C610" s="824"/>
      <c r="D610" s="824"/>
      <c r="E610" s="824"/>
      <c r="F610" s="824"/>
      <c r="G610" s="1394"/>
      <c r="H610" s="824"/>
      <c r="I610" s="1394"/>
      <c r="J610" s="824"/>
      <c r="K610" s="1394"/>
      <c r="L610" s="1394"/>
      <c r="M610" s="1394"/>
      <c r="N610" s="1394"/>
      <c r="O610" s="1394"/>
      <c r="P610" s="1394"/>
      <c r="Q610" s="1394"/>
      <c r="R610" s="1394"/>
      <c r="S610" s="1394"/>
      <c r="T610" s="1394"/>
      <c r="U610" s="1394"/>
      <c r="V610" s="1394"/>
      <c r="W610" s="1394"/>
      <c r="X610" s="1394"/>
      <c r="Y610" s="1394"/>
      <c r="Z610" s="1394"/>
      <c r="AA610" s="1394"/>
      <c r="AB610" s="1394"/>
    </row>
    <row r="611">
      <c r="A611" s="824"/>
      <c r="B611" s="824"/>
      <c r="C611" s="824"/>
      <c r="D611" s="824"/>
      <c r="E611" s="824"/>
      <c r="F611" s="824"/>
      <c r="G611" s="1394"/>
      <c r="H611" s="824"/>
      <c r="I611" s="1394"/>
      <c r="J611" s="824"/>
      <c r="K611" s="1394"/>
      <c r="L611" s="1394"/>
      <c r="M611" s="1394"/>
      <c r="N611" s="1394"/>
      <c r="O611" s="1394"/>
      <c r="P611" s="1394"/>
      <c r="Q611" s="1394"/>
      <c r="R611" s="1394"/>
      <c r="S611" s="1394"/>
      <c r="T611" s="1394"/>
      <c r="U611" s="1394"/>
      <c r="V611" s="1394"/>
      <c r="W611" s="1394"/>
      <c r="X611" s="1394"/>
      <c r="Y611" s="1394"/>
      <c r="Z611" s="1394"/>
      <c r="AA611" s="1394"/>
      <c r="AB611" s="1394"/>
    </row>
    <row r="612">
      <c r="A612" s="824"/>
      <c r="B612" s="824"/>
      <c r="C612" s="824"/>
      <c r="D612" s="824"/>
      <c r="E612" s="824"/>
      <c r="F612" s="824"/>
      <c r="G612" s="1394"/>
      <c r="H612" s="824"/>
      <c r="I612" s="1394"/>
      <c r="J612" s="824"/>
      <c r="K612" s="1394"/>
      <c r="L612" s="1394"/>
      <c r="M612" s="1394"/>
      <c r="N612" s="1394"/>
      <c r="O612" s="1394"/>
      <c r="P612" s="1394"/>
      <c r="Q612" s="1394"/>
      <c r="R612" s="1394"/>
      <c r="S612" s="1394"/>
      <c r="T612" s="1394"/>
      <c r="U612" s="1394"/>
      <c r="V612" s="1394"/>
      <c r="W612" s="1394"/>
      <c r="X612" s="1394"/>
      <c r="Y612" s="1394"/>
      <c r="Z612" s="1394"/>
      <c r="AA612" s="1394"/>
      <c r="AB612" s="1394"/>
    </row>
    <row r="613">
      <c r="A613" s="824"/>
      <c r="B613" s="824"/>
      <c r="C613" s="824"/>
      <c r="D613" s="824"/>
      <c r="E613" s="824"/>
      <c r="F613" s="824"/>
      <c r="G613" s="1394"/>
      <c r="H613" s="824"/>
      <c r="I613" s="1394"/>
      <c r="J613" s="824"/>
      <c r="K613" s="1394"/>
      <c r="L613" s="1394"/>
      <c r="M613" s="1394"/>
      <c r="N613" s="1394"/>
      <c r="O613" s="1394"/>
      <c r="P613" s="1394"/>
      <c r="Q613" s="1394"/>
      <c r="R613" s="1394"/>
      <c r="S613" s="1394"/>
      <c r="T613" s="1394"/>
      <c r="U613" s="1394"/>
      <c r="V613" s="1394"/>
      <c r="W613" s="1394"/>
      <c r="X613" s="1394"/>
      <c r="Y613" s="1394"/>
      <c r="Z613" s="1394"/>
      <c r="AA613" s="1394"/>
      <c r="AB613" s="1394"/>
    </row>
    <row r="614">
      <c r="A614" s="824"/>
      <c r="B614" s="824"/>
      <c r="C614" s="824"/>
      <c r="D614" s="824"/>
      <c r="E614" s="824"/>
      <c r="F614" s="824"/>
      <c r="G614" s="1394"/>
      <c r="H614" s="824"/>
      <c r="I614" s="1394"/>
      <c r="J614" s="824"/>
      <c r="K614" s="1394"/>
      <c r="L614" s="1394"/>
      <c r="M614" s="1394"/>
      <c r="N614" s="1394"/>
      <c r="O614" s="1394"/>
      <c r="P614" s="1394"/>
      <c r="Q614" s="1394"/>
      <c r="R614" s="1394"/>
      <c r="S614" s="1394"/>
      <c r="T614" s="1394"/>
      <c r="U614" s="1394"/>
      <c r="V614" s="1394"/>
      <c r="W614" s="1394"/>
      <c r="X614" s="1394"/>
      <c r="Y614" s="1394"/>
      <c r="Z614" s="1394"/>
      <c r="AA614" s="1394"/>
      <c r="AB614" s="1394"/>
    </row>
    <row r="615">
      <c r="A615" s="824"/>
      <c r="B615" s="824"/>
      <c r="C615" s="824"/>
      <c r="D615" s="824"/>
      <c r="E615" s="824"/>
      <c r="F615" s="824"/>
      <c r="G615" s="1394"/>
      <c r="H615" s="824"/>
      <c r="I615" s="1394"/>
      <c r="J615" s="824"/>
      <c r="K615" s="1394"/>
      <c r="L615" s="1394"/>
      <c r="M615" s="1394"/>
      <c r="N615" s="1394"/>
      <c r="O615" s="1394"/>
      <c r="P615" s="1394"/>
      <c r="Q615" s="1394"/>
      <c r="R615" s="1394"/>
      <c r="S615" s="1394"/>
      <c r="T615" s="1394"/>
      <c r="U615" s="1394"/>
      <c r="V615" s="1394"/>
      <c r="W615" s="1394"/>
      <c r="X615" s="1394"/>
      <c r="Y615" s="1394"/>
      <c r="Z615" s="1394"/>
      <c r="AA615" s="1394"/>
      <c r="AB615" s="1394"/>
    </row>
    <row r="616">
      <c r="A616" s="824"/>
      <c r="B616" s="824"/>
      <c r="C616" s="824"/>
      <c r="D616" s="824"/>
      <c r="E616" s="824"/>
      <c r="F616" s="824"/>
      <c r="G616" s="1394"/>
      <c r="H616" s="824"/>
      <c r="I616" s="1394"/>
      <c r="J616" s="824"/>
      <c r="K616" s="1394"/>
      <c r="L616" s="1394"/>
      <c r="M616" s="1394"/>
      <c r="N616" s="1394"/>
      <c r="O616" s="1394"/>
      <c r="P616" s="1394"/>
      <c r="Q616" s="1394"/>
      <c r="R616" s="1394"/>
      <c r="S616" s="1394"/>
      <c r="T616" s="1394"/>
      <c r="U616" s="1394"/>
      <c r="V616" s="1394"/>
      <c r="W616" s="1394"/>
      <c r="X616" s="1394"/>
      <c r="Y616" s="1394"/>
      <c r="Z616" s="1394"/>
      <c r="AA616" s="1394"/>
      <c r="AB616" s="1394"/>
    </row>
    <row r="617">
      <c r="A617" s="824"/>
      <c r="B617" s="824"/>
      <c r="C617" s="824"/>
      <c r="D617" s="824"/>
      <c r="E617" s="824"/>
      <c r="F617" s="824"/>
      <c r="G617" s="1394"/>
      <c r="H617" s="824"/>
      <c r="I617" s="1394"/>
      <c r="J617" s="824"/>
      <c r="K617" s="1394"/>
      <c r="L617" s="1394"/>
      <c r="M617" s="1394"/>
      <c r="N617" s="1394"/>
      <c r="O617" s="1394"/>
      <c r="P617" s="1394"/>
      <c r="Q617" s="1394"/>
      <c r="R617" s="1394"/>
      <c r="S617" s="1394"/>
      <c r="T617" s="1394"/>
      <c r="U617" s="1394"/>
      <c r="V617" s="1394"/>
      <c r="W617" s="1394"/>
      <c r="X617" s="1394"/>
      <c r="Y617" s="1394"/>
      <c r="Z617" s="1394"/>
      <c r="AA617" s="1394"/>
      <c r="AB617" s="1394"/>
    </row>
    <row r="618">
      <c r="A618" s="824"/>
      <c r="B618" s="824"/>
      <c r="C618" s="824"/>
      <c r="D618" s="824"/>
      <c r="E618" s="824"/>
      <c r="F618" s="824"/>
      <c r="G618" s="1394"/>
      <c r="H618" s="824"/>
      <c r="I618" s="1394"/>
      <c r="J618" s="824"/>
      <c r="K618" s="1394"/>
      <c r="L618" s="1394"/>
      <c r="M618" s="1394"/>
      <c r="N618" s="1394"/>
      <c r="O618" s="1394"/>
      <c r="P618" s="1394"/>
      <c r="Q618" s="1394"/>
      <c r="R618" s="1394"/>
      <c r="S618" s="1394"/>
      <c r="T618" s="1394"/>
      <c r="U618" s="1394"/>
      <c r="V618" s="1394"/>
      <c r="W618" s="1394"/>
      <c r="X618" s="1394"/>
      <c r="Y618" s="1394"/>
      <c r="Z618" s="1394"/>
      <c r="AA618" s="1394"/>
      <c r="AB618" s="1394"/>
    </row>
    <row r="619">
      <c r="A619" s="824"/>
      <c r="B619" s="824"/>
      <c r="C619" s="824"/>
      <c r="D619" s="824"/>
      <c r="E619" s="824"/>
      <c r="F619" s="824"/>
      <c r="G619" s="1394"/>
      <c r="H619" s="824"/>
      <c r="I619" s="1394"/>
      <c r="J619" s="824"/>
      <c r="K619" s="1394"/>
      <c r="L619" s="1394"/>
      <c r="M619" s="1394"/>
      <c r="N619" s="1394"/>
      <c r="O619" s="1394"/>
      <c r="P619" s="1394"/>
      <c r="Q619" s="1394"/>
      <c r="R619" s="1394"/>
      <c r="S619" s="1394"/>
      <c r="T619" s="1394"/>
      <c r="U619" s="1394"/>
      <c r="V619" s="1394"/>
      <c r="W619" s="1394"/>
      <c r="X619" s="1394"/>
      <c r="Y619" s="1394"/>
      <c r="Z619" s="1394"/>
      <c r="AA619" s="1394"/>
      <c r="AB619" s="1394"/>
    </row>
    <row r="620">
      <c r="A620" s="824"/>
      <c r="B620" s="824"/>
      <c r="C620" s="824"/>
      <c r="D620" s="824"/>
      <c r="E620" s="824"/>
      <c r="F620" s="824"/>
      <c r="G620" s="1394"/>
      <c r="H620" s="824"/>
      <c r="I620" s="1394"/>
      <c r="J620" s="824"/>
      <c r="K620" s="1394"/>
      <c r="L620" s="1394"/>
      <c r="M620" s="1394"/>
      <c r="N620" s="1394"/>
      <c r="O620" s="1394"/>
      <c r="P620" s="1394"/>
      <c r="Q620" s="1394"/>
      <c r="R620" s="1394"/>
      <c r="S620" s="1394"/>
      <c r="T620" s="1394"/>
      <c r="U620" s="1394"/>
      <c r="V620" s="1394"/>
      <c r="W620" s="1394"/>
      <c r="X620" s="1394"/>
      <c r="Y620" s="1394"/>
      <c r="Z620" s="1394"/>
      <c r="AA620" s="1394"/>
      <c r="AB620" s="1394"/>
    </row>
    <row r="621">
      <c r="A621" s="824"/>
      <c r="B621" s="824"/>
      <c r="C621" s="824"/>
      <c r="D621" s="824"/>
      <c r="E621" s="824"/>
      <c r="F621" s="824"/>
      <c r="G621" s="1394"/>
      <c r="H621" s="824"/>
      <c r="I621" s="1394"/>
      <c r="J621" s="824"/>
      <c r="K621" s="1394"/>
      <c r="L621" s="1394"/>
      <c r="M621" s="1394"/>
      <c r="N621" s="1394"/>
      <c r="O621" s="1394"/>
      <c r="P621" s="1394"/>
      <c r="Q621" s="1394"/>
      <c r="R621" s="1394"/>
      <c r="S621" s="1394"/>
      <c r="T621" s="1394"/>
      <c r="U621" s="1394"/>
      <c r="V621" s="1394"/>
      <c r="W621" s="1394"/>
      <c r="X621" s="1394"/>
      <c r="Y621" s="1394"/>
      <c r="Z621" s="1394"/>
      <c r="AA621" s="1394"/>
      <c r="AB621" s="1394"/>
    </row>
    <row r="622">
      <c r="A622" s="824"/>
      <c r="B622" s="824"/>
      <c r="C622" s="824"/>
      <c r="D622" s="824"/>
      <c r="E622" s="824"/>
      <c r="F622" s="824"/>
      <c r="G622" s="1394"/>
      <c r="H622" s="824"/>
      <c r="I622" s="1394"/>
      <c r="J622" s="824"/>
      <c r="K622" s="1394"/>
      <c r="L622" s="1394"/>
      <c r="M622" s="1394"/>
      <c r="N622" s="1394"/>
      <c r="O622" s="1394"/>
      <c r="P622" s="1394"/>
      <c r="Q622" s="1394"/>
      <c r="R622" s="1394"/>
      <c r="S622" s="1394"/>
      <c r="T622" s="1394"/>
      <c r="U622" s="1394"/>
      <c r="V622" s="1394"/>
      <c r="W622" s="1394"/>
      <c r="X622" s="1394"/>
      <c r="Y622" s="1394"/>
      <c r="Z622" s="1394"/>
      <c r="AA622" s="1394"/>
      <c r="AB622" s="1394"/>
    </row>
    <row r="623">
      <c r="A623" s="824"/>
      <c r="B623" s="824"/>
      <c r="C623" s="824"/>
      <c r="D623" s="824"/>
      <c r="E623" s="824"/>
      <c r="F623" s="824"/>
      <c r="G623" s="1394"/>
      <c r="H623" s="824"/>
      <c r="I623" s="1394"/>
      <c r="J623" s="824"/>
      <c r="K623" s="1394"/>
      <c r="L623" s="1394"/>
      <c r="M623" s="1394"/>
      <c r="N623" s="1394"/>
      <c r="O623" s="1394"/>
      <c r="P623" s="1394"/>
      <c r="Q623" s="1394"/>
      <c r="R623" s="1394"/>
      <c r="S623" s="1394"/>
      <c r="T623" s="1394"/>
      <c r="U623" s="1394"/>
      <c r="V623" s="1394"/>
      <c r="W623" s="1394"/>
      <c r="X623" s="1394"/>
      <c r="Y623" s="1394"/>
      <c r="Z623" s="1394"/>
      <c r="AA623" s="1394"/>
      <c r="AB623" s="1394"/>
    </row>
    <row r="624">
      <c r="A624" s="824"/>
      <c r="B624" s="824"/>
      <c r="C624" s="824"/>
      <c r="D624" s="824"/>
      <c r="E624" s="824"/>
      <c r="F624" s="824"/>
      <c r="G624" s="1394"/>
      <c r="H624" s="824"/>
      <c r="I624" s="1394"/>
      <c r="J624" s="824"/>
      <c r="K624" s="1394"/>
      <c r="L624" s="1394"/>
      <c r="M624" s="1394"/>
      <c r="N624" s="1394"/>
      <c r="O624" s="1394"/>
      <c r="P624" s="1394"/>
      <c r="Q624" s="1394"/>
      <c r="R624" s="1394"/>
      <c r="S624" s="1394"/>
      <c r="T624" s="1394"/>
      <c r="U624" s="1394"/>
      <c r="V624" s="1394"/>
      <c r="W624" s="1394"/>
      <c r="X624" s="1394"/>
      <c r="Y624" s="1394"/>
      <c r="Z624" s="1394"/>
      <c r="AA624" s="1394"/>
      <c r="AB624" s="1394"/>
    </row>
    <row r="625">
      <c r="A625" s="824"/>
      <c r="B625" s="824"/>
      <c r="C625" s="824"/>
      <c r="D625" s="824"/>
      <c r="E625" s="824"/>
      <c r="F625" s="824"/>
      <c r="G625" s="1394"/>
      <c r="H625" s="824"/>
      <c r="I625" s="1394"/>
      <c r="J625" s="824"/>
      <c r="K625" s="1394"/>
      <c r="L625" s="1394"/>
      <c r="M625" s="1394"/>
      <c r="N625" s="1394"/>
      <c r="O625" s="1394"/>
      <c r="P625" s="1394"/>
      <c r="Q625" s="1394"/>
      <c r="R625" s="1394"/>
      <c r="S625" s="1394"/>
      <c r="T625" s="1394"/>
      <c r="U625" s="1394"/>
      <c r="V625" s="1394"/>
      <c r="W625" s="1394"/>
      <c r="X625" s="1394"/>
      <c r="Y625" s="1394"/>
      <c r="Z625" s="1394"/>
      <c r="AA625" s="1394"/>
      <c r="AB625" s="1394"/>
    </row>
    <row r="626">
      <c r="A626" s="824"/>
      <c r="B626" s="824"/>
      <c r="C626" s="824"/>
      <c r="D626" s="824"/>
      <c r="E626" s="824"/>
      <c r="F626" s="824"/>
      <c r="G626" s="1394"/>
      <c r="H626" s="824"/>
      <c r="I626" s="1394"/>
      <c r="J626" s="824"/>
      <c r="K626" s="1394"/>
      <c r="L626" s="1394"/>
      <c r="M626" s="1394"/>
      <c r="N626" s="1394"/>
      <c r="O626" s="1394"/>
      <c r="P626" s="1394"/>
      <c r="Q626" s="1394"/>
      <c r="R626" s="1394"/>
      <c r="S626" s="1394"/>
      <c r="T626" s="1394"/>
      <c r="U626" s="1394"/>
      <c r="V626" s="1394"/>
      <c r="W626" s="1394"/>
      <c r="X626" s="1394"/>
      <c r="Y626" s="1394"/>
      <c r="Z626" s="1394"/>
      <c r="AA626" s="1394"/>
      <c r="AB626" s="1394"/>
    </row>
    <row r="627">
      <c r="A627" s="824"/>
      <c r="B627" s="824"/>
      <c r="C627" s="824"/>
      <c r="D627" s="824"/>
      <c r="E627" s="824"/>
      <c r="F627" s="824"/>
      <c r="G627" s="1394"/>
      <c r="H627" s="824"/>
      <c r="I627" s="1394"/>
      <c r="J627" s="824"/>
      <c r="K627" s="1394"/>
      <c r="L627" s="1394"/>
      <c r="M627" s="1394"/>
      <c r="N627" s="1394"/>
      <c r="O627" s="1394"/>
      <c r="P627" s="1394"/>
      <c r="Q627" s="1394"/>
      <c r="R627" s="1394"/>
      <c r="S627" s="1394"/>
      <c r="T627" s="1394"/>
      <c r="U627" s="1394"/>
      <c r="V627" s="1394"/>
      <c r="W627" s="1394"/>
      <c r="X627" s="1394"/>
      <c r="Y627" s="1394"/>
      <c r="Z627" s="1394"/>
      <c r="AA627" s="1394"/>
      <c r="AB627" s="1394"/>
    </row>
    <row r="628">
      <c r="A628" s="824"/>
      <c r="B628" s="824"/>
      <c r="C628" s="824"/>
      <c r="D628" s="824"/>
      <c r="E628" s="824"/>
      <c r="F628" s="824"/>
      <c r="G628" s="1394"/>
      <c r="H628" s="824"/>
      <c r="I628" s="1394"/>
      <c r="J628" s="824"/>
      <c r="K628" s="1394"/>
      <c r="L628" s="1394"/>
      <c r="M628" s="1394"/>
      <c r="N628" s="1394"/>
      <c r="O628" s="1394"/>
      <c r="P628" s="1394"/>
      <c r="Q628" s="1394"/>
      <c r="R628" s="1394"/>
      <c r="S628" s="1394"/>
      <c r="T628" s="1394"/>
      <c r="U628" s="1394"/>
      <c r="V628" s="1394"/>
      <c r="W628" s="1394"/>
      <c r="X628" s="1394"/>
      <c r="Y628" s="1394"/>
      <c r="Z628" s="1394"/>
      <c r="AA628" s="1394"/>
      <c r="AB628" s="1394"/>
    </row>
    <row r="629">
      <c r="A629" s="824"/>
      <c r="B629" s="824"/>
      <c r="C629" s="824"/>
      <c r="D629" s="824"/>
      <c r="E629" s="824"/>
      <c r="F629" s="824"/>
      <c r="G629" s="1394"/>
      <c r="H629" s="824"/>
      <c r="I629" s="1394"/>
      <c r="J629" s="824"/>
      <c r="K629" s="1394"/>
      <c r="L629" s="1394"/>
      <c r="M629" s="1394"/>
      <c r="N629" s="1394"/>
      <c r="O629" s="1394"/>
      <c r="P629" s="1394"/>
      <c r="Q629" s="1394"/>
      <c r="R629" s="1394"/>
      <c r="S629" s="1394"/>
      <c r="T629" s="1394"/>
      <c r="U629" s="1394"/>
      <c r="V629" s="1394"/>
      <c r="W629" s="1394"/>
      <c r="X629" s="1394"/>
      <c r="Y629" s="1394"/>
      <c r="Z629" s="1394"/>
      <c r="AA629" s="1394"/>
      <c r="AB629" s="1394"/>
    </row>
    <row r="630">
      <c r="A630" s="824"/>
      <c r="B630" s="824"/>
      <c r="C630" s="824"/>
      <c r="D630" s="824"/>
      <c r="E630" s="824"/>
      <c r="F630" s="824"/>
      <c r="G630" s="1394"/>
      <c r="H630" s="824"/>
      <c r="I630" s="1394"/>
      <c r="J630" s="824"/>
      <c r="K630" s="1394"/>
      <c r="L630" s="1394"/>
      <c r="M630" s="1394"/>
      <c r="N630" s="1394"/>
      <c r="O630" s="1394"/>
      <c r="P630" s="1394"/>
      <c r="Q630" s="1394"/>
      <c r="R630" s="1394"/>
      <c r="S630" s="1394"/>
      <c r="T630" s="1394"/>
      <c r="U630" s="1394"/>
      <c r="V630" s="1394"/>
      <c r="W630" s="1394"/>
      <c r="X630" s="1394"/>
      <c r="Y630" s="1394"/>
      <c r="Z630" s="1394"/>
      <c r="AA630" s="1394"/>
      <c r="AB630" s="1394"/>
    </row>
    <row r="631">
      <c r="A631" s="824"/>
      <c r="B631" s="824"/>
      <c r="C631" s="824"/>
      <c r="D631" s="824"/>
      <c r="E631" s="824"/>
      <c r="F631" s="824"/>
      <c r="G631" s="1394"/>
      <c r="H631" s="824"/>
      <c r="I631" s="1394"/>
      <c r="J631" s="824"/>
      <c r="K631" s="1394"/>
      <c r="L631" s="1394"/>
      <c r="M631" s="1394"/>
      <c r="N631" s="1394"/>
      <c r="O631" s="1394"/>
      <c r="P631" s="1394"/>
      <c r="Q631" s="1394"/>
      <c r="R631" s="1394"/>
      <c r="S631" s="1394"/>
      <c r="T631" s="1394"/>
      <c r="U631" s="1394"/>
      <c r="V631" s="1394"/>
      <c r="W631" s="1394"/>
      <c r="X631" s="1394"/>
      <c r="Y631" s="1394"/>
      <c r="Z631" s="1394"/>
      <c r="AA631" s="1394"/>
      <c r="AB631" s="1394"/>
    </row>
    <row r="632">
      <c r="A632" s="824"/>
      <c r="B632" s="824"/>
      <c r="C632" s="824"/>
      <c r="D632" s="824"/>
      <c r="E632" s="824"/>
      <c r="F632" s="824"/>
      <c r="G632" s="1394"/>
      <c r="H632" s="824"/>
      <c r="I632" s="1394"/>
      <c r="J632" s="824"/>
      <c r="K632" s="1394"/>
      <c r="L632" s="1394"/>
      <c r="M632" s="1394"/>
      <c r="N632" s="1394"/>
      <c r="O632" s="1394"/>
      <c r="P632" s="1394"/>
      <c r="Q632" s="1394"/>
      <c r="R632" s="1394"/>
      <c r="S632" s="1394"/>
      <c r="T632" s="1394"/>
      <c r="U632" s="1394"/>
      <c r="V632" s="1394"/>
      <c r="W632" s="1394"/>
      <c r="X632" s="1394"/>
      <c r="Y632" s="1394"/>
      <c r="Z632" s="1394"/>
      <c r="AA632" s="1394"/>
      <c r="AB632" s="1394"/>
    </row>
    <row r="633">
      <c r="A633" s="824"/>
      <c r="B633" s="824"/>
      <c r="C633" s="824"/>
      <c r="D633" s="824"/>
      <c r="E633" s="824"/>
      <c r="F633" s="824"/>
      <c r="G633" s="1394"/>
      <c r="H633" s="824"/>
      <c r="I633" s="1394"/>
      <c r="J633" s="824"/>
      <c r="K633" s="1394"/>
      <c r="L633" s="1394"/>
      <c r="M633" s="1394"/>
      <c r="N633" s="1394"/>
      <c r="O633" s="1394"/>
      <c r="P633" s="1394"/>
      <c r="Q633" s="1394"/>
      <c r="R633" s="1394"/>
      <c r="S633" s="1394"/>
      <c r="T633" s="1394"/>
      <c r="U633" s="1394"/>
      <c r="V633" s="1394"/>
      <c r="W633" s="1394"/>
      <c r="X633" s="1394"/>
      <c r="Y633" s="1394"/>
      <c r="Z633" s="1394"/>
      <c r="AA633" s="1394"/>
      <c r="AB633" s="1394"/>
    </row>
    <row r="634">
      <c r="A634" s="824"/>
      <c r="B634" s="824"/>
      <c r="C634" s="824"/>
      <c r="D634" s="824"/>
      <c r="E634" s="824"/>
      <c r="F634" s="824"/>
      <c r="G634" s="1394"/>
      <c r="H634" s="824"/>
      <c r="I634" s="1394"/>
      <c r="J634" s="824"/>
      <c r="K634" s="1394"/>
      <c r="L634" s="1394"/>
      <c r="M634" s="1394"/>
      <c r="N634" s="1394"/>
      <c r="O634" s="1394"/>
      <c r="P634" s="1394"/>
      <c r="Q634" s="1394"/>
      <c r="R634" s="1394"/>
      <c r="S634" s="1394"/>
      <c r="T634" s="1394"/>
      <c r="U634" s="1394"/>
      <c r="V634" s="1394"/>
      <c r="W634" s="1394"/>
      <c r="X634" s="1394"/>
      <c r="Y634" s="1394"/>
      <c r="Z634" s="1394"/>
      <c r="AA634" s="1394"/>
      <c r="AB634" s="1394"/>
    </row>
    <row r="635">
      <c r="A635" s="824"/>
      <c r="B635" s="824"/>
      <c r="C635" s="824"/>
      <c r="D635" s="824"/>
      <c r="E635" s="824"/>
      <c r="F635" s="824"/>
      <c r="G635" s="1394"/>
      <c r="H635" s="824"/>
      <c r="I635" s="1394"/>
      <c r="J635" s="824"/>
      <c r="K635" s="1394"/>
      <c r="L635" s="1394"/>
      <c r="M635" s="1394"/>
      <c r="N635" s="1394"/>
      <c r="O635" s="1394"/>
      <c r="P635" s="1394"/>
      <c r="Q635" s="1394"/>
      <c r="R635" s="1394"/>
      <c r="S635" s="1394"/>
      <c r="T635" s="1394"/>
      <c r="U635" s="1394"/>
      <c r="V635" s="1394"/>
      <c r="W635" s="1394"/>
      <c r="X635" s="1394"/>
      <c r="Y635" s="1394"/>
      <c r="Z635" s="1394"/>
      <c r="AA635" s="1394"/>
      <c r="AB635" s="1394"/>
    </row>
    <row r="636">
      <c r="A636" s="824"/>
      <c r="B636" s="824"/>
      <c r="C636" s="824"/>
      <c r="D636" s="824"/>
      <c r="E636" s="824"/>
      <c r="F636" s="824"/>
      <c r="G636" s="1394"/>
      <c r="H636" s="824"/>
      <c r="I636" s="1394"/>
      <c r="J636" s="824"/>
      <c r="K636" s="1394"/>
      <c r="L636" s="1394"/>
      <c r="M636" s="1394"/>
      <c r="N636" s="1394"/>
      <c r="O636" s="1394"/>
      <c r="P636" s="1394"/>
      <c r="Q636" s="1394"/>
      <c r="R636" s="1394"/>
      <c r="S636" s="1394"/>
      <c r="T636" s="1394"/>
      <c r="U636" s="1394"/>
      <c r="V636" s="1394"/>
      <c r="W636" s="1394"/>
      <c r="X636" s="1394"/>
      <c r="Y636" s="1394"/>
      <c r="Z636" s="1394"/>
      <c r="AA636" s="1394"/>
      <c r="AB636" s="1394"/>
    </row>
    <row r="637">
      <c r="A637" s="824"/>
      <c r="B637" s="824"/>
      <c r="C637" s="824"/>
      <c r="D637" s="824"/>
      <c r="E637" s="824"/>
      <c r="F637" s="824"/>
      <c r="G637" s="1394"/>
      <c r="H637" s="824"/>
      <c r="I637" s="1394"/>
      <c r="J637" s="824"/>
      <c r="K637" s="1394"/>
      <c r="L637" s="1394"/>
      <c r="M637" s="1394"/>
      <c r="N637" s="1394"/>
      <c r="O637" s="1394"/>
      <c r="P637" s="1394"/>
      <c r="Q637" s="1394"/>
      <c r="R637" s="1394"/>
      <c r="S637" s="1394"/>
      <c r="T637" s="1394"/>
      <c r="U637" s="1394"/>
      <c r="V637" s="1394"/>
      <c r="W637" s="1394"/>
      <c r="X637" s="1394"/>
      <c r="Y637" s="1394"/>
      <c r="Z637" s="1394"/>
      <c r="AA637" s="1394"/>
      <c r="AB637" s="1394"/>
    </row>
    <row r="638">
      <c r="A638" s="824"/>
      <c r="B638" s="824"/>
      <c r="C638" s="824"/>
      <c r="D638" s="824"/>
      <c r="E638" s="824"/>
      <c r="F638" s="824"/>
      <c r="G638" s="1394"/>
      <c r="H638" s="824"/>
      <c r="I638" s="1394"/>
      <c r="J638" s="824"/>
      <c r="K638" s="1394"/>
      <c r="L638" s="1394"/>
      <c r="M638" s="1394"/>
      <c r="N638" s="1394"/>
      <c r="O638" s="1394"/>
      <c r="P638" s="1394"/>
      <c r="Q638" s="1394"/>
      <c r="R638" s="1394"/>
      <c r="S638" s="1394"/>
      <c r="T638" s="1394"/>
      <c r="U638" s="1394"/>
      <c r="V638" s="1394"/>
      <c r="W638" s="1394"/>
      <c r="X638" s="1394"/>
      <c r="Y638" s="1394"/>
      <c r="Z638" s="1394"/>
      <c r="AA638" s="1394"/>
      <c r="AB638" s="1394"/>
    </row>
    <row r="639">
      <c r="A639" s="824"/>
      <c r="B639" s="824"/>
      <c r="C639" s="824"/>
      <c r="D639" s="824"/>
      <c r="E639" s="824"/>
      <c r="F639" s="824"/>
      <c r="G639" s="1394"/>
      <c r="H639" s="824"/>
      <c r="I639" s="1394"/>
      <c r="J639" s="824"/>
      <c r="K639" s="1394"/>
      <c r="L639" s="1394"/>
      <c r="M639" s="1394"/>
      <c r="N639" s="1394"/>
      <c r="O639" s="1394"/>
      <c r="P639" s="1394"/>
      <c r="Q639" s="1394"/>
      <c r="R639" s="1394"/>
      <c r="S639" s="1394"/>
      <c r="T639" s="1394"/>
      <c r="U639" s="1394"/>
      <c r="V639" s="1394"/>
      <c r="W639" s="1394"/>
      <c r="X639" s="1394"/>
      <c r="Y639" s="1394"/>
      <c r="Z639" s="1394"/>
      <c r="AA639" s="1394"/>
      <c r="AB639" s="1394"/>
    </row>
    <row r="640">
      <c r="A640" s="824"/>
      <c r="B640" s="824"/>
      <c r="C640" s="824"/>
      <c r="D640" s="824"/>
      <c r="E640" s="824"/>
      <c r="F640" s="824"/>
      <c r="G640" s="1394"/>
      <c r="H640" s="824"/>
      <c r="I640" s="1394"/>
      <c r="J640" s="824"/>
      <c r="K640" s="1394"/>
      <c r="L640" s="1394"/>
      <c r="M640" s="1394"/>
      <c r="N640" s="1394"/>
      <c r="O640" s="1394"/>
      <c r="P640" s="1394"/>
      <c r="Q640" s="1394"/>
      <c r="R640" s="1394"/>
      <c r="S640" s="1394"/>
      <c r="T640" s="1394"/>
      <c r="U640" s="1394"/>
      <c r="V640" s="1394"/>
      <c r="W640" s="1394"/>
      <c r="X640" s="1394"/>
      <c r="Y640" s="1394"/>
      <c r="Z640" s="1394"/>
      <c r="AA640" s="1394"/>
      <c r="AB640" s="1394"/>
    </row>
    <row r="641">
      <c r="A641" s="824"/>
      <c r="B641" s="824"/>
      <c r="C641" s="824"/>
      <c r="D641" s="824"/>
      <c r="E641" s="824"/>
      <c r="F641" s="824"/>
      <c r="G641" s="1394"/>
      <c r="H641" s="824"/>
      <c r="I641" s="1394"/>
      <c r="J641" s="824"/>
      <c r="K641" s="1394"/>
      <c r="L641" s="1394"/>
      <c r="M641" s="1394"/>
      <c r="N641" s="1394"/>
      <c r="O641" s="1394"/>
      <c r="P641" s="1394"/>
      <c r="Q641" s="1394"/>
      <c r="R641" s="1394"/>
      <c r="S641" s="1394"/>
      <c r="T641" s="1394"/>
      <c r="U641" s="1394"/>
      <c r="V641" s="1394"/>
      <c r="W641" s="1394"/>
      <c r="X641" s="1394"/>
      <c r="Y641" s="1394"/>
      <c r="Z641" s="1394"/>
      <c r="AA641" s="1394"/>
      <c r="AB641" s="1394"/>
    </row>
    <row r="642">
      <c r="A642" s="824"/>
      <c r="B642" s="824"/>
      <c r="C642" s="824"/>
      <c r="D642" s="824"/>
      <c r="E642" s="824"/>
      <c r="F642" s="824"/>
      <c r="G642" s="1394"/>
      <c r="H642" s="824"/>
      <c r="I642" s="1394"/>
      <c r="J642" s="824"/>
      <c r="K642" s="1394"/>
      <c r="L642" s="1394"/>
      <c r="M642" s="1394"/>
      <c r="N642" s="1394"/>
      <c r="O642" s="1394"/>
      <c r="P642" s="1394"/>
      <c r="Q642" s="1394"/>
      <c r="R642" s="1394"/>
      <c r="S642" s="1394"/>
      <c r="T642" s="1394"/>
      <c r="U642" s="1394"/>
      <c r="V642" s="1394"/>
      <c r="W642" s="1394"/>
      <c r="X642" s="1394"/>
      <c r="Y642" s="1394"/>
      <c r="Z642" s="1394"/>
      <c r="AA642" s="1394"/>
      <c r="AB642" s="1394"/>
    </row>
    <row r="643">
      <c r="A643" s="824"/>
      <c r="B643" s="824"/>
      <c r="C643" s="824"/>
      <c r="D643" s="824"/>
      <c r="E643" s="824"/>
      <c r="F643" s="824"/>
      <c r="G643" s="1394"/>
      <c r="H643" s="824"/>
      <c r="I643" s="1394"/>
      <c r="J643" s="824"/>
      <c r="K643" s="1394"/>
      <c r="L643" s="1394"/>
      <c r="M643" s="1394"/>
      <c r="N643" s="1394"/>
      <c r="O643" s="1394"/>
      <c r="P643" s="1394"/>
      <c r="Q643" s="1394"/>
      <c r="R643" s="1394"/>
      <c r="S643" s="1394"/>
      <c r="T643" s="1394"/>
      <c r="U643" s="1394"/>
      <c r="V643" s="1394"/>
      <c r="W643" s="1394"/>
      <c r="X643" s="1394"/>
      <c r="Y643" s="1394"/>
      <c r="Z643" s="1394"/>
      <c r="AA643" s="1394"/>
      <c r="AB643" s="1394"/>
    </row>
    <row r="644">
      <c r="A644" s="824"/>
      <c r="B644" s="824"/>
      <c r="C644" s="824"/>
      <c r="D644" s="824"/>
      <c r="E644" s="824"/>
      <c r="F644" s="824"/>
      <c r="G644" s="1394"/>
      <c r="H644" s="824"/>
      <c r="I644" s="1394"/>
      <c r="J644" s="824"/>
      <c r="K644" s="1394"/>
      <c r="L644" s="1394"/>
      <c r="M644" s="1394"/>
      <c r="N644" s="1394"/>
      <c r="O644" s="1394"/>
      <c r="P644" s="1394"/>
      <c r="Q644" s="1394"/>
      <c r="R644" s="1394"/>
      <c r="S644" s="1394"/>
      <c r="T644" s="1394"/>
      <c r="U644" s="1394"/>
      <c r="V644" s="1394"/>
      <c r="W644" s="1394"/>
      <c r="X644" s="1394"/>
      <c r="Y644" s="1394"/>
      <c r="Z644" s="1394"/>
      <c r="AA644" s="1394"/>
      <c r="AB644" s="1394"/>
    </row>
    <row r="645">
      <c r="A645" s="824"/>
      <c r="B645" s="824"/>
      <c r="C645" s="824"/>
      <c r="D645" s="824"/>
      <c r="E645" s="824"/>
      <c r="F645" s="824"/>
      <c r="G645" s="1394"/>
      <c r="H645" s="824"/>
      <c r="I645" s="1394"/>
      <c r="J645" s="824"/>
      <c r="K645" s="1394"/>
      <c r="L645" s="1394"/>
      <c r="M645" s="1394"/>
      <c r="N645" s="1394"/>
      <c r="O645" s="1394"/>
      <c r="P645" s="1394"/>
      <c r="Q645" s="1394"/>
      <c r="R645" s="1394"/>
      <c r="S645" s="1394"/>
      <c r="T645" s="1394"/>
      <c r="U645" s="1394"/>
      <c r="V645" s="1394"/>
      <c r="W645" s="1394"/>
      <c r="X645" s="1394"/>
      <c r="Y645" s="1394"/>
      <c r="Z645" s="1394"/>
      <c r="AA645" s="1394"/>
      <c r="AB645" s="1394"/>
    </row>
    <row r="646">
      <c r="A646" s="824"/>
      <c r="B646" s="824"/>
      <c r="C646" s="824"/>
      <c r="D646" s="824"/>
      <c r="E646" s="824"/>
      <c r="F646" s="824"/>
      <c r="G646" s="1394"/>
      <c r="H646" s="824"/>
      <c r="I646" s="1394"/>
      <c r="J646" s="824"/>
      <c r="K646" s="1394"/>
      <c r="L646" s="1394"/>
      <c r="M646" s="1394"/>
      <c r="N646" s="1394"/>
      <c r="O646" s="1394"/>
      <c r="P646" s="1394"/>
      <c r="Q646" s="1394"/>
      <c r="R646" s="1394"/>
      <c r="S646" s="1394"/>
      <c r="T646" s="1394"/>
      <c r="U646" s="1394"/>
      <c r="V646" s="1394"/>
      <c r="W646" s="1394"/>
      <c r="X646" s="1394"/>
      <c r="Y646" s="1394"/>
      <c r="Z646" s="1394"/>
      <c r="AA646" s="1394"/>
      <c r="AB646" s="1394"/>
    </row>
    <row r="647">
      <c r="A647" s="824"/>
      <c r="B647" s="824"/>
      <c r="C647" s="824"/>
      <c r="D647" s="824"/>
      <c r="E647" s="824"/>
      <c r="F647" s="824"/>
      <c r="G647" s="1394"/>
      <c r="H647" s="824"/>
      <c r="I647" s="1394"/>
      <c r="J647" s="824"/>
      <c r="K647" s="1394"/>
      <c r="L647" s="1394"/>
      <c r="M647" s="1394"/>
      <c r="N647" s="1394"/>
      <c r="O647" s="1394"/>
      <c r="P647" s="1394"/>
      <c r="Q647" s="1394"/>
      <c r="R647" s="1394"/>
      <c r="S647" s="1394"/>
      <c r="T647" s="1394"/>
      <c r="U647" s="1394"/>
      <c r="V647" s="1394"/>
      <c r="W647" s="1394"/>
      <c r="X647" s="1394"/>
      <c r="Y647" s="1394"/>
      <c r="Z647" s="1394"/>
      <c r="AA647" s="1394"/>
      <c r="AB647" s="1394"/>
    </row>
    <row r="648">
      <c r="A648" s="824"/>
      <c r="B648" s="824"/>
      <c r="C648" s="824"/>
      <c r="D648" s="824"/>
      <c r="E648" s="824"/>
      <c r="F648" s="824"/>
      <c r="G648" s="1394"/>
      <c r="H648" s="824"/>
      <c r="I648" s="1394"/>
      <c r="J648" s="824"/>
      <c r="K648" s="1394"/>
      <c r="L648" s="1394"/>
      <c r="M648" s="1394"/>
      <c r="N648" s="1394"/>
      <c r="O648" s="1394"/>
      <c r="P648" s="1394"/>
      <c r="Q648" s="1394"/>
      <c r="R648" s="1394"/>
      <c r="S648" s="1394"/>
      <c r="T648" s="1394"/>
      <c r="U648" s="1394"/>
      <c r="V648" s="1394"/>
      <c r="W648" s="1394"/>
      <c r="X648" s="1394"/>
      <c r="Y648" s="1394"/>
      <c r="Z648" s="1394"/>
      <c r="AA648" s="1394"/>
      <c r="AB648" s="1394"/>
    </row>
    <row r="649">
      <c r="A649" s="824"/>
      <c r="B649" s="824"/>
      <c r="C649" s="824"/>
      <c r="D649" s="824"/>
      <c r="E649" s="824"/>
      <c r="F649" s="824"/>
      <c r="G649" s="1394"/>
      <c r="H649" s="824"/>
      <c r="I649" s="1394"/>
      <c r="J649" s="824"/>
      <c r="K649" s="1394"/>
      <c r="L649" s="1394"/>
      <c r="M649" s="1394"/>
      <c r="N649" s="1394"/>
      <c r="O649" s="1394"/>
      <c r="P649" s="1394"/>
      <c r="Q649" s="1394"/>
      <c r="R649" s="1394"/>
      <c r="S649" s="1394"/>
      <c r="T649" s="1394"/>
      <c r="U649" s="1394"/>
      <c r="V649" s="1394"/>
      <c r="W649" s="1394"/>
      <c r="X649" s="1394"/>
      <c r="Y649" s="1394"/>
      <c r="Z649" s="1394"/>
      <c r="AA649" s="1394"/>
      <c r="AB649" s="1394"/>
    </row>
    <row r="650">
      <c r="A650" s="824"/>
      <c r="B650" s="824"/>
      <c r="C650" s="824"/>
      <c r="D650" s="824"/>
      <c r="E650" s="824"/>
      <c r="F650" s="824"/>
      <c r="G650" s="1394"/>
      <c r="H650" s="824"/>
      <c r="I650" s="1394"/>
      <c r="J650" s="824"/>
      <c r="K650" s="1394"/>
      <c r="L650" s="1394"/>
      <c r="M650" s="1394"/>
      <c r="N650" s="1394"/>
      <c r="O650" s="1394"/>
      <c r="P650" s="1394"/>
      <c r="Q650" s="1394"/>
      <c r="R650" s="1394"/>
      <c r="S650" s="1394"/>
      <c r="T650" s="1394"/>
      <c r="U650" s="1394"/>
      <c r="V650" s="1394"/>
      <c r="W650" s="1394"/>
      <c r="X650" s="1394"/>
      <c r="Y650" s="1394"/>
      <c r="Z650" s="1394"/>
      <c r="AA650" s="1394"/>
      <c r="AB650" s="1394"/>
    </row>
    <row r="651">
      <c r="A651" s="824"/>
      <c r="B651" s="824"/>
      <c r="C651" s="824"/>
      <c r="D651" s="824"/>
      <c r="E651" s="824"/>
      <c r="F651" s="824"/>
      <c r="G651" s="1394"/>
      <c r="H651" s="824"/>
      <c r="I651" s="1394"/>
      <c r="J651" s="824"/>
      <c r="K651" s="1394"/>
      <c r="L651" s="1394"/>
      <c r="M651" s="1394"/>
      <c r="N651" s="1394"/>
      <c r="O651" s="1394"/>
      <c r="P651" s="1394"/>
      <c r="Q651" s="1394"/>
      <c r="R651" s="1394"/>
      <c r="S651" s="1394"/>
      <c r="T651" s="1394"/>
      <c r="U651" s="1394"/>
      <c r="V651" s="1394"/>
      <c r="W651" s="1394"/>
      <c r="X651" s="1394"/>
      <c r="Y651" s="1394"/>
      <c r="Z651" s="1394"/>
      <c r="AA651" s="1394"/>
      <c r="AB651" s="1394"/>
    </row>
    <row r="652">
      <c r="A652" s="824"/>
      <c r="B652" s="824"/>
      <c r="C652" s="824"/>
      <c r="D652" s="824"/>
      <c r="E652" s="824"/>
      <c r="F652" s="824"/>
      <c r="G652" s="1394"/>
      <c r="H652" s="824"/>
      <c r="I652" s="1394"/>
      <c r="J652" s="824"/>
      <c r="K652" s="1394"/>
      <c r="L652" s="1394"/>
      <c r="M652" s="1394"/>
      <c r="N652" s="1394"/>
      <c r="O652" s="1394"/>
      <c r="P652" s="1394"/>
      <c r="Q652" s="1394"/>
      <c r="R652" s="1394"/>
      <c r="S652" s="1394"/>
      <c r="T652" s="1394"/>
      <c r="U652" s="1394"/>
      <c r="V652" s="1394"/>
      <c r="W652" s="1394"/>
      <c r="X652" s="1394"/>
      <c r="Y652" s="1394"/>
      <c r="Z652" s="1394"/>
      <c r="AA652" s="1394"/>
      <c r="AB652" s="1394"/>
    </row>
    <row r="653">
      <c r="A653" s="824"/>
      <c r="B653" s="824"/>
      <c r="C653" s="824"/>
      <c r="D653" s="824"/>
      <c r="E653" s="824"/>
      <c r="F653" s="824"/>
      <c r="G653" s="1394"/>
      <c r="H653" s="824"/>
      <c r="I653" s="1394"/>
      <c r="J653" s="824"/>
      <c r="K653" s="1394"/>
      <c r="L653" s="1394"/>
      <c r="M653" s="1394"/>
      <c r="N653" s="1394"/>
      <c r="O653" s="1394"/>
      <c r="P653" s="1394"/>
      <c r="Q653" s="1394"/>
      <c r="R653" s="1394"/>
      <c r="S653" s="1394"/>
      <c r="T653" s="1394"/>
      <c r="U653" s="1394"/>
      <c r="V653" s="1394"/>
      <c r="W653" s="1394"/>
      <c r="X653" s="1394"/>
      <c r="Y653" s="1394"/>
      <c r="Z653" s="1394"/>
      <c r="AA653" s="1394"/>
      <c r="AB653" s="1394"/>
    </row>
    <row r="654">
      <c r="A654" s="824"/>
      <c r="B654" s="824"/>
      <c r="C654" s="824"/>
      <c r="D654" s="824"/>
      <c r="E654" s="824"/>
      <c r="F654" s="824"/>
      <c r="G654" s="1394"/>
      <c r="H654" s="824"/>
      <c r="I654" s="1394"/>
      <c r="J654" s="824"/>
      <c r="K654" s="1394"/>
      <c r="L654" s="1394"/>
      <c r="M654" s="1394"/>
      <c r="N654" s="1394"/>
      <c r="O654" s="1394"/>
      <c r="P654" s="1394"/>
      <c r="Q654" s="1394"/>
      <c r="R654" s="1394"/>
      <c r="S654" s="1394"/>
      <c r="T654" s="1394"/>
      <c r="U654" s="1394"/>
      <c r="V654" s="1394"/>
      <c r="W654" s="1394"/>
      <c r="X654" s="1394"/>
      <c r="Y654" s="1394"/>
      <c r="Z654" s="1394"/>
      <c r="AA654" s="1394"/>
      <c r="AB654" s="1394"/>
    </row>
    <row r="655">
      <c r="A655" s="824"/>
      <c r="B655" s="824"/>
      <c r="C655" s="824"/>
      <c r="D655" s="824"/>
      <c r="E655" s="824"/>
      <c r="F655" s="824"/>
      <c r="G655" s="1394"/>
      <c r="H655" s="824"/>
      <c r="I655" s="1394"/>
      <c r="J655" s="824"/>
      <c r="K655" s="1394"/>
      <c r="L655" s="1394"/>
      <c r="M655" s="1394"/>
      <c r="N655" s="1394"/>
      <c r="O655" s="1394"/>
      <c r="P655" s="1394"/>
      <c r="Q655" s="1394"/>
      <c r="R655" s="1394"/>
      <c r="S655" s="1394"/>
      <c r="T655" s="1394"/>
      <c r="U655" s="1394"/>
      <c r="V655" s="1394"/>
      <c r="W655" s="1394"/>
      <c r="X655" s="1394"/>
      <c r="Y655" s="1394"/>
      <c r="Z655" s="1394"/>
      <c r="AA655" s="1394"/>
      <c r="AB655" s="1394"/>
    </row>
    <row r="656">
      <c r="A656" s="824"/>
      <c r="B656" s="824"/>
      <c r="C656" s="824"/>
      <c r="D656" s="824"/>
      <c r="E656" s="824"/>
      <c r="F656" s="824"/>
      <c r="G656" s="1394"/>
      <c r="H656" s="824"/>
      <c r="I656" s="1394"/>
      <c r="J656" s="824"/>
      <c r="K656" s="1394"/>
      <c r="L656" s="1394"/>
      <c r="M656" s="1394"/>
      <c r="N656" s="1394"/>
      <c r="O656" s="1394"/>
      <c r="P656" s="1394"/>
      <c r="Q656" s="1394"/>
      <c r="R656" s="1394"/>
      <c r="S656" s="1394"/>
      <c r="T656" s="1394"/>
      <c r="U656" s="1394"/>
      <c r="V656" s="1394"/>
      <c r="W656" s="1394"/>
      <c r="X656" s="1394"/>
      <c r="Y656" s="1394"/>
      <c r="Z656" s="1394"/>
      <c r="AA656" s="1394"/>
      <c r="AB656" s="1394"/>
    </row>
    <row r="657">
      <c r="A657" s="824"/>
      <c r="B657" s="824"/>
      <c r="C657" s="824"/>
      <c r="D657" s="824"/>
      <c r="E657" s="824"/>
      <c r="F657" s="824"/>
      <c r="G657" s="1394"/>
      <c r="H657" s="824"/>
      <c r="I657" s="1394"/>
      <c r="J657" s="824"/>
      <c r="K657" s="1394"/>
      <c r="L657" s="1394"/>
      <c r="M657" s="1394"/>
      <c r="N657" s="1394"/>
      <c r="O657" s="1394"/>
      <c r="P657" s="1394"/>
      <c r="Q657" s="1394"/>
      <c r="R657" s="1394"/>
      <c r="S657" s="1394"/>
      <c r="T657" s="1394"/>
      <c r="U657" s="1394"/>
      <c r="V657" s="1394"/>
      <c r="W657" s="1394"/>
      <c r="X657" s="1394"/>
      <c r="Y657" s="1394"/>
      <c r="Z657" s="1394"/>
      <c r="AA657" s="1394"/>
      <c r="AB657" s="1394"/>
    </row>
    <row r="658">
      <c r="A658" s="824"/>
      <c r="B658" s="824"/>
      <c r="C658" s="824"/>
      <c r="D658" s="824"/>
      <c r="E658" s="824"/>
      <c r="F658" s="824"/>
      <c r="G658" s="1394"/>
      <c r="H658" s="824"/>
      <c r="I658" s="1394"/>
      <c r="J658" s="824"/>
      <c r="K658" s="1394"/>
      <c r="L658" s="1394"/>
      <c r="M658" s="1394"/>
      <c r="N658" s="1394"/>
      <c r="O658" s="1394"/>
      <c r="P658" s="1394"/>
      <c r="Q658" s="1394"/>
      <c r="R658" s="1394"/>
      <c r="S658" s="1394"/>
      <c r="T658" s="1394"/>
      <c r="U658" s="1394"/>
      <c r="V658" s="1394"/>
      <c r="W658" s="1394"/>
      <c r="X658" s="1394"/>
      <c r="Y658" s="1394"/>
      <c r="Z658" s="1394"/>
      <c r="AA658" s="1394"/>
      <c r="AB658" s="1394"/>
    </row>
    <row r="659">
      <c r="A659" s="824"/>
      <c r="B659" s="824"/>
      <c r="C659" s="824"/>
      <c r="D659" s="824"/>
      <c r="E659" s="824"/>
      <c r="F659" s="824"/>
      <c r="G659" s="1394"/>
      <c r="H659" s="824"/>
      <c r="I659" s="1394"/>
      <c r="J659" s="824"/>
      <c r="K659" s="1394"/>
      <c r="L659" s="1394"/>
      <c r="M659" s="1394"/>
      <c r="N659" s="1394"/>
      <c r="O659" s="1394"/>
      <c r="P659" s="1394"/>
      <c r="Q659" s="1394"/>
      <c r="R659" s="1394"/>
      <c r="S659" s="1394"/>
      <c r="T659" s="1394"/>
      <c r="U659" s="1394"/>
      <c r="V659" s="1394"/>
      <c r="W659" s="1394"/>
      <c r="X659" s="1394"/>
      <c r="Y659" s="1394"/>
      <c r="Z659" s="1394"/>
      <c r="AA659" s="1394"/>
      <c r="AB659" s="1394"/>
    </row>
    <row r="660">
      <c r="A660" s="824"/>
      <c r="B660" s="824"/>
      <c r="C660" s="824"/>
      <c r="D660" s="824"/>
      <c r="E660" s="824"/>
      <c r="F660" s="824"/>
      <c r="G660" s="1394"/>
      <c r="H660" s="824"/>
      <c r="I660" s="1394"/>
      <c r="J660" s="824"/>
      <c r="K660" s="1394"/>
      <c r="L660" s="1394"/>
      <c r="M660" s="1394"/>
      <c r="N660" s="1394"/>
      <c r="O660" s="1394"/>
      <c r="P660" s="1394"/>
      <c r="Q660" s="1394"/>
      <c r="R660" s="1394"/>
      <c r="S660" s="1394"/>
      <c r="T660" s="1394"/>
      <c r="U660" s="1394"/>
      <c r="V660" s="1394"/>
      <c r="W660" s="1394"/>
      <c r="X660" s="1394"/>
      <c r="Y660" s="1394"/>
      <c r="Z660" s="1394"/>
      <c r="AA660" s="1394"/>
      <c r="AB660" s="1394"/>
    </row>
    <row r="661">
      <c r="A661" s="824"/>
      <c r="B661" s="824"/>
      <c r="C661" s="824"/>
      <c r="D661" s="824"/>
      <c r="E661" s="824"/>
      <c r="F661" s="824"/>
      <c r="G661" s="1394"/>
      <c r="H661" s="824"/>
      <c r="I661" s="1394"/>
      <c r="J661" s="824"/>
      <c r="K661" s="1394"/>
      <c r="L661" s="1394"/>
      <c r="M661" s="1394"/>
      <c r="N661" s="1394"/>
      <c r="O661" s="1394"/>
      <c r="P661" s="1394"/>
      <c r="Q661" s="1394"/>
      <c r="R661" s="1394"/>
      <c r="S661" s="1394"/>
      <c r="T661" s="1394"/>
      <c r="U661" s="1394"/>
      <c r="V661" s="1394"/>
      <c r="W661" s="1394"/>
      <c r="X661" s="1394"/>
      <c r="Y661" s="1394"/>
      <c r="Z661" s="1394"/>
      <c r="AA661" s="1394"/>
      <c r="AB661" s="1394"/>
    </row>
    <row r="662">
      <c r="A662" s="824"/>
      <c r="B662" s="824"/>
      <c r="C662" s="824"/>
      <c r="D662" s="824"/>
      <c r="E662" s="824"/>
      <c r="F662" s="824"/>
      <c r="G662" s="1394"/>
      <c r="H662" s="824"/>
      <c r="I662" s="1394"/>
      <c r="J662" s="824"/>
      <c r="K662" s="1394"/>
      <c r="L662" s="1394"/>
      <c r="M662" s="1394"/>
      <c r="N662" s="1394"/>
      <c r="O662" s="1394"/>
      <c r="P662" s="1394"/>
      <c r="Q662" s="1394"/>
      <c r="R662" s="1394"/>
      <c r="S662" s="1394"/>
      <c r="T662" s="1394"/>
      <c r="U662" s="1394"/>
      <c r="V662" s="1394"/>
      <c r="W662" s="1394"/>
      <c r="X662" s="1394"/>
      <c r="Y662" s="1394"/>
      <c r="Z662" s="1394"/>
      <c r="AA662" s="1394"/>
      <c r="AB662" s="1394"/>
    </row>
    <row r="663">
      <c r="A663" s="824"/>
      <c r="B663" s="824"/>
      <c r="C663" s="824"/>
      <c r="D663" s="824"/>
      <c r="E663" s="824"/>
      <c r="F663" s="824"/>
      <c r="G663" s="1394"/>
      <c r="H663" s="824"/>
      <c r="I663" s="1394"/>
      <c r="J663" s="824"/>
      <c r="K663" s="1394"/>
      <c r="L663" s="1394"/>
      <c r="M663" s="1394"/>
      <c r="N663" s="1394"/>
      <c r="O663" s="1394"/>
      <c r="P663" s="1394"/>
      <c r="Q663" s="1394"/>
      <c r="R663" s="1394"/>
      <c r="S663" s="1394"/>
      <c r="T663" s="1394"/>
      <c r="U663" s="1394"/>
      <c r="V663" s="1394"/>
      <c r="W663" s="1394"/>
      <c r="X663" s="1394"/>
      <c r="Y663" s="1394"/>
      <c r="Z663" s="1394"/>
      <c r="AA663" s="1394"/>
      <c r="AB663" s="1394"/>
    </row>
    <row r="664">
      <c r="A664" s="824"/>
      <c r="B664" s="824"/>
      <c r="C664" s="824"/>
      <c r="D664" s="824"/>
      <c r="E664" s="824"/>
      <c r="F664" s="824"/>
      <c r="G664" s="1394"/>
      <c r="H664" s="824"/>
      <c r="I664" s="1394"/>
      <c r="J664" s="824"/>
      <c r="K664" s="1394"/>
      <c r="L664" s="1394"/>
      <c r="M664" s="1394"/>
      <c r="N664" s="1394"/>
      <c r="O664" s="1394"/>
      <c r="P664" s="1394"/>
      <c r="Q664" s="1394"/>
      <c r="R664" s="1394"/>
      <c r="S664" s="1394"/>
      <c r="T664" s="1394"/>
      <c r="U664" s="1394"/>
      <c r="V664" s="1394"/>
      <c r="W664" s="1394"/>
      <c r="X664" s="1394"/>
      <c r="Y664" s="1394"/>
      <c r="Z664" s="1394"/>
      <c r="AA664" s="1394"/>
      <c r="AB664" s="1394"/>
    </row>
    <row r="665">
      <c r="A665" s="824"/>
      <c r="B665" s="824"/>
      <c r="C665" s="824"/>
      <c r="D665" s="824"/>
      <c r="E665" s="824"/>
      <c r="F665" s="824"/>
      <c r="G665" s="1394"/>
      <c r="H665" s="824"/>
      <c r="I665" s="1394"/>
      <c r="J665" s="824"/>
      <c r="K665" s="1394"/>
      <c r="L665" s="1394"/>
      <c r="M665" s="1394"/>
      <c r="N665" s="1394"/>
      <c r="O665" s="1394"/>
      <c r="P665" s="1394"/>
      <c r="Q665" s="1394"/>
      <c r="R665" s="1394"/>
      <c r="S665" s="1394"/>
      <c r="T665" s="1394"/>
      <c r="U665" s="1394"/>
      <c r="V665" s="1394"/>
      <c r="W665" s="1394"/>
      <c r="X665" s="1394"/>
      <c r="Y665" s="1394"/>
      <c r="Z665" s="1394"/>
      <c r="AA665" s="1394"/>
      <c r="AB665" s="1394"/>
    </row>
    <row r="666">
      <c r="A666" s="824"/>
      <c r="B666" s="824"/>
      <c r="C666" s="824"/>
      <c r="D666" s="824"/>
      <c r="E666" s="824"/>
      <c r="F666" s="824"/>
      <c r="G666" s="1394"/>
      <c r="H666" s="824"/>
      <c r="I666" s="1394"/>
      <c r="J666" s="824"/>
      <c r="K666" s="1394"/>
      <c r="L666" s="1394"/>
      <c r="M666" s="1394"/>
      <c r="N666" s="1394"/>
      <c r="O666" s="1394"/>
      <c r="P666" s="1394"/>
      <c r="Q666" s="1394"/>
      <c r="R666" s="1394"/>
      <c r="S666" s="1394"/>
      <c r="T666" s="1394"/>
      <c r="U666" s="1394"/>
      <c r="V666" s="1394"/>
      <c r="W666" s="1394"/>
      <c r="X666" s="1394"/>
      <c r="Y666" s="1394"/>
      <c r="Z666" s="1394"/>
      <c r="AA666" s="1394"/>
      <c r="AB666" s="1394"/>
    </row>
    <row r="667">
      <c r="A667" s="824"/>
      <c r="B667" s="824"/>
      <c r="C667" s="824"/>
      <c r="D667" s="824"/>
      <c r="E667" s="824"/>
      <c r="F667" s="824"/>
      <c r="G667" s="1394"/>
      <c r="H667" s="824"/>
      <c r="I667" s="1394"/>
      <c r="J667" s="824"/>
      <c r="K667" s="1394"/>
      <c r="L667" s="1394"/>
      <c r="M667" s="1394"/>
      <c r="N667" s="1394"/>
      <c r="O667" s="1394"/>
      <c r="P667" s="1394"/>
      <c r="Q667" s="1394"/>
      <c r="R667" s="1394"/>
      <c r="S667" s="1394"/>
      <c r="T667" s="1394"/>
      <c r="U667" s="1394"/>
      <c r="V667" s="1394"/>
      <c r="W667" s="1394"/>
      <c r="X667" s="1394"/>
      <c r="Y667" s="1394"/>
      <c r="Z667" s="1394"/>
      <c r="AA667" s="1394"/>
      <c r="AB667" s="1394"/>
    </row>
    <row r="668">
      <c r="A668" s="824"/>
      <c r="B668" s="824"/>
      <c r="C668" s="824"/>
      <c r="D668" s="824"/>
      <c r="E668" s="824"/>
      <c r="F668" s="824"/>
      <c r="G668" s="1394"/>
      <c r="H668" s="824"/>
      <c r="I668" s="1394"/>
      <c r="J668" s="824"/>
      <c r="K668" s="1394"/>
      <c r="L668" s="1394"/>
      <c r="M668" s="1394"/>
      <c r="N668" s="1394"/>
      <c r="O668" s="1394"/>
      <c r="P668" s="1394"/>
      <c r="Q668" s="1394"/>
      <c r="R668" s="1394"/>
      <c r="S668" s="1394"/>
      <c r="T668" s="1394"/>
      <c r="U668" s="1394"/>
      <c r="V668" s="1394"/>
      <c r="W668" s="1394"/>
      <c r="X668" s="1394"/>
      <c r="Y668" s="1394"/>
      <c r="Z668" s="1394"/>
      <c r="AA668" s="1394"/>
      <c r="AB668" s="1394"/>
    </row>
    <row r="669">
      <c r="A669" s="824"/>
      <c r="B669" s="824"/>
      <c r="C669" s="824"/>
      <c r="D669" s="824"/>
      <c r="E669" s="824"/>
      <c r="F669" s="824"/>
      <c r="G669" s="1394"/>
      <c r="H669" s="824"/>
      <c r="I669" s="1394"/>
      <c r="J669" s="824"/>
      <c r="K669" s="1394"/>
      <c r="L669" s="1394"/>
      <c r="M669" s="1394"/>
      <c r="N669" s="1394"/>
      <c r="O669" s="1394"/>
      <c r="P669" s="1394"/>
      <c r="Q669" s="1394"/>
      <c r="R669" s="1394"/>
      <c r="S669" s="1394"/>
      <c r="T669" s="1394"/>
      <c r="U669" s="1394"/>
      <c r="V669" s="1394"/>
      <c r="W669" s="1394"/>
      <c r="X669" s="1394"/>
      <c r="Y669" s="1394"/>
      <c r="Z669" s="1394"/>
      <c r="AA669" s="1394"/>
      <c r="AB669" s="1394"/>
    </row>
    <row r="670">
      <c r="A670" s="824"/>
      <c r="B670" s="824"/>
      <c r="C670" s="824"/>
      <c r="D670" s="824"/>
      <c r="E670" s="824"/>
      <c r="F670" s="824"/>
      <c r="G670" s="1394"/>
      <c r="H670" s="824"/>
      <c r="I670" s="1394"/>
      <c r="J670" s="824"/>
      <c r="K670" s="1394"/>
      <c r="L670" s="1394"/>
      <c r="M670" s="1394"/>
      <c r="N670" s="1394"/>
      <c r="O670" s="1394"/>
      <c r="P670" s="1394"/>
      <c r="Q670" s="1394"/>
      <c r="R670" s="1394"/>
      <c r="S670" s="1394"/>
      <c r="T670" s="1394"/>
      <c r="U670" s="1394"/>
      <c r="V670" s="1394"/>
      <c r="W670" s="1394"/>
      <c r="X670" s="1394"/>
      <c r="Y670" s="1394"/>
      <c r="Z670" s="1394"/>
      <c r="AA670" s="1394"/>
      <c r="AB670" s="1394"/>
    </row>
    <row r="671">
      <c r="A671" s="824"/>
      <c r="B671" s="824"/>
      <c r="C671" s="824"/>
      <c r="D671" s="824"/>
      <c r="E671" s="824"/>
      <c r="F671" s="824"/>
      <c r="G671" s="1394"/>
      <c r="H671" s="824"/>
      <c r="I671" s="1394"/>
      <c r="J671" s="824"/>
      <c r="K671" s="1394"/>
      <c r="L671" s="1394"/>
      <c r="M671" s="1394"/>
      <c r="N671" s="1394"/>
      <c r="O671" s="1394"/>
      <c r="P671" s="1394"/>
      <c r="Q671" s="1394"/>
      <c r="R671" s="1394"/>
      <c r="S671" s="1394"/>
      <c r="T671" s="1394"/>
      <c r="U671" s="1394"/>
      <c r="V671" s="1394"/>
      <c r="W671" s="1394"/>
      <c r="X671" s="1394"/>
      <c r="Y671" s="1394"/>
      <c r="Z671" s="1394"/>
      <c r="AA671" s="1394"/>
      <c r="AB671" s="1394"/>
    </row>
    <row r="672">
      <c r="A672" s="824"/>
      <c r="B672" s="824"/>
      <c r="C672" s="824"/>
      <c r="D672" s="824"/>
      <c r="E672" s="824"/>
      <c r="F672" s="824"/>
      <c r="G672" s="1394"/>
      <c r="H672" s="824"/>
      <c r="I672" s="1394"/>
      <c r="J672" s="824"/>
      <c r="K672" s="1394"/>
      <c r="L672" s="1394"/>
      <c r="M672" s="1394"/>
      <c r="N672" s="1394"/>
      <c r="O672" s="1394"/>
      <c r="P672" s="1394"/>
      <c r="Q672" s="1394"/>
      <c r="R672" s="1394"/>
      <c r="S672" s="1394"/>
      <c r="T672" s="1394"/>
      <c r="U672" s="1394"/>
      <c r="V672" s="1394"/>
      <c r="W672" s="1394"/>
      <c r="X672" s="1394"/>
      <c r="Y672" s="1394"/>
      <c r="Z672" s="1394"/>
      <c r="AA672" s="1394"/>
      <c r="AB672" s="1394"/>
    </row>
    <row r="673">
      <c r="A673" s="824"/>
      <c r="B673" s="824"/>
      <c r="C673" s="824"/>
      <c r="D673" s="824"/>
      <c r="E673" s="824"/>
      <c r="F673" s="824"/>
      <c r="G673" s="1394"/>
      <c r="H673" s="824"/>
      <c r="I673" s="1394"/>
      <c r="J673" s="824"/>
      <c r="K673" s="1394"/>
      <c r="L673" s="1394"/>
      <c r="M673" s="1394"/>
      <c r="N673" s="1394"/>
      <c r="O673" s="1394"/>
      <c r="P673" s="1394"/>
      <c r="Q673" s="1394"/>
      <c r="R673" s="1394"/>
      <c r="S673" s="1394"/>
      <c r="T673" s="1394"/>
      <c r="U673" s="1394"/>
      <c r="V673" s="1394"/>
      <c r="W673" s="1394"/>
      <c r="X673" s="1394"/>
      <c r="Y673" s="1394"/>
      <c r="Z673" s="1394"/>
      <c r="AA673" s="1394"/>
      <c r="AB673" s="1394"/>
    </row>
    <row r="674">
      <c r="A674" s="824"/>
      <c r="B674" s="824"/>
      <c r="C674" s="824"/>
      <c r="D674" s="824"/>
      <c r="E674" s="824"/>
      <c r="F674" s="824"/>
      <c r="G674" s="1394"/>
      <c r="H674" s="824"/>
      <c r="I674" s="1394"/>
      <c r="J674" s="824"/>
      <c r="K674" s="1394"/>
      <c r="L674" s="1394"/>
      <c r="M674" s="1394"/>
      <c r="N674" s="1394"/>
      <c r="O674" s="1394"/>
      <c r="P674" s="1394"/>
      <c r="Q674" s="1394"/>
      <c r="R674" s="1394"/>
      <c r="S674" s="1394"/>
      <c r="T674" s="1394"/>
      <c r="U674" s="1394"/>
      <c r="V674" s="1394"/>
      <c r="W674" s="1394"/>
      <c r="X674" s="1394"/>
      <c r="Y674" s="1394"/>
      <c r="Z674" s="1394"/>
      <c r="AA674" s="1394"/>
      <c r="AB674" s="1394"/>
    </row>
    <row r="675">
      <c r="A675" s="824"/>
      <c r="B675" s="824"/>
      <c r="C675" s="824"/>
      <c r="D675" s="824"/>
      <c r="E675" s="824"/>
      <c r="F675" s="824"/>
      <c r="G675" s="1394"/>
      <c r="H675" s="824"/>
      <c r="I675" s="1394"/>
      <c r="J675" s="824"/>
      <c r="K675" s="1394"/>
      <c r="L675" s="1394"/>
      <c r="M675" s="1394"/>
      <c r="N675" s="1394"/>
      <c r="O675" s="1394"/>
      <c r="P675" s="1394"/>
      <c r="Q675" s="1394"/>
      <c r="R675" s="1394"/>
      <c r="S675" s="1394"/>
      <c r="T675" s="1394"/>
      <c r="U675" s="1394"/>
      <c r="V675" s="1394"/>
      <c r="W675" s="1394"/>
      <c r="X675" s="1394"/>
      <c r="Y675" s="1394"/>
      <c r="Z675" s="1394"/>
      <c r="AA675" s="1394"/>
      <c r="AB675" s="1394"/>
    </row>
    <row r="676">
      <c r="A676" s="824"/>
      <c r="B676" s="824"/>
      <c r="C676" s="824"/>
      <c r="D676" s="824"/>
      <c r="E676" s="824"/>
      <c r="F676" s="824"/>
      <c r="G676" s="1394"/>
      <c r="H676" s="824"/>
      <c r="I676" s="1394"/>
      <c r="J676" s="824"/>
      <c r="K676" s="1394"/>
      <c r="L676" s="1394"/>
      <c r="M676" s="1394"/>
      <c r="N676" s="1394"/>
      <c r="O676" s="1394"/>
      <c r="P676" s="1394"/>
      <c r="Q676" s="1394"/>
      <c r="R676" s="1394"/>
      <c r="S676" s="1394"/>
      <c r="T676" s="1394"/>
      <c r="U676" s="1394"/>
      <c r="V676" s="1394"/>
      <c r="W676" s="1394"/>
      <c r="X676" s="1394"/>
      <c r="Y676" s="1394"/>
      <c r="Z676" s="1394"/>
      <c r="AA676" s="1394"/>
      <c r="AB676" s="1394"/>
    </row>
    <row r="677">
      <c r="A677" s="824"/>
      <c r="B677" s="824"/>
      <c r="C677" s="824"/>
      <c r="D677" s="824"/>
      <c r="E677" s="824"/>
      <c r="F677" s="824"/>
      <c r="G677" s="1394"/>
      <c r="H677" s="824"/>
      <c r="I677" s="1394"/>
      <c r="J677" s="824"/>
      <c r="K677" s="1394"/>
      <c r="L677" s="1394"/>
      <c r="M677" s="1394"/>
      <c r="N677" s="1394"/>
      <c r="O677" s="1394"/>
      <c r="P677" s="1394"/>
      <c r="Q677" s="1394"/>
      <c r="R677" s="1394"/>
      <c r="S677" s="1394"/>
      <c r="T677" s="1394"/>
      <c r="U677" s="1394"/>
      <c r="V677" s="1394"/>
      <c r="W677" s="1394"/>
      <c r="X677" s="1394"/>
      <c r="Y677" s="1394"/>
      <c r="Z677" s="1394"/>
      <c r="AA677" s="1394"/>
      <c r="AB677" s="1394"/>
    </row>
    <row r="678">
      <c r="A678" s="824"/>
      <c r="B678" s="824"/>
      <c r="C678" s="824"/>
      <c r="D678" s="824"/>
      <c r="E678" s="824"/>
      <c r="F678" s="824"/>
      <c r="G678" s="1394"/>
      <c r="H678" s="824"/>
      <c r="I678" s="1394"/>
      <c r="J678" s="824"/>
      <c r="K678" s="1394"/>
      <c r="L678" s="1394"/>
      <c r="M678" s="1394"/>
      <c r="N678" s="1394"/>
      <c r="O678" s="1394"/>
      <c r="P678" s="1394"/>
      <c r="Q678" s="1394"/>
      <c r="R678" s="1394"/>
      <c r="S678" s="1394"/>
      <c r="T678" s="1394"/>
      <c r="U678" s="1394"/>
      <c r="V678" s="1394"/>
      <c r="W678" s="1394"/>
      <c r="X678" s="1394"/>
      <c r="Y678" s="1394"/>
      <c r="Z678" s="1394"/>
      <c r="AA678" s="1394"/>
      <c r="AB678" s="1394"/>
    </row>
    <row r="679">
      <c r="A679" s="824"/>
      <c r="B679" s="824"/>
      <c r="C679" s="824"/>
      <c r="D679" s="824"/>
      <c r="E679" s="824"/>
      <c r="F679" s="824"/>
      <c r="G679" s="1394"/>
      <c r="H679" s="824"/>
      <c r="I679" s="1394"/>
      <c r="J679" s="824"/>
      <c r="K679" s="1394"/>
      <c r="L679" s="1394"/>
      <c r="M679" s="1394"/>
      <c r="N679" s="1394"/>
      <c r="O679" s="1394"/>
      <c r="P679" s="1394"/>
      <c r="Q679" s="1394"/>
      <c r="R679" s="1394"/>
      <c r="S679" s="1394"/>
      <c r="T679" s="1394"/>
      <c r="U679" s="1394"/>
      <c r="V679" s="1394"/>
      <c r="W679" s="1394"/>
      <c r="X679" s="1394"/>
      <c r="Y679" s="1394"/>
      <c r="Z679" s="1394"/>
      <c r="AA679" s="1394"/>
      <c r="AB679" s="1394"/>
    </row>
    <row r="680">
      <c r="A680" s="824"/>
      <c r="B680" s="824"/>
      <c r="C680" s="824"/>
      <c r="D680" s="824"/>
      <c r="E680" s="824"/>
      <c r="F680" s="824"/>
      <c r="G680" s="1394"/>
      <c r="H680" s="824"/>
      <c r="I680" s="1394"/>
      <c r="J680" s="824"/>
      <c r="K680" s="1394"/>
      <c r="L680" s="1394"/>
      <c r="M680" s="1394"/>
      <c r="N680" s="1394"/>
      <c r="O680" s="1394"/>
      <c r="P680" s="1394"/>
      <c r="Q680" s="1394"/>
      <c r="R680" s="1394"/>
      <c r="S680" s="1394"/>
      <c r="T680" s="1394"/>
      <c r="U680" s="1394"/>
      <c r="V680" s="1394"/>
      <c r="W680" s="1394"/>
      <c r="X680" s="1394"/>
      <c r="Y680" s="1394"/>
      <c r="Z680" s="1394"/>
      <c r="AA680" s="1394"/>
      <c r="AB680" s="1394"/>
    </row>
    <row r="681">
      <c r="A681" s="824"/>
      <c r="B681" s="824"/>
      <c r="C681" s="824"/>
      <c r="D681" s="824"/>
      <c r="E681" s="824"/>
      <c r="F681" s="824"/>
      <c r="G681" s="1394"/>
      <c r="H681" s="824"/>
      <c r="I681" s="1394"/>
      <c r="J681" s="824"/>
      <c r="K681" s="1394"/>
      <c r="L681" s="1394"/>
      <c r="M681" s="1394"/>
      <c r="N681" s="1394"/>
      <c r="O681" s="1394"/>
      <c r="P681" s="1394"/>
      <c r="Q681" s="1394"/>
      <c r="R681" s="1394"/>
      <c r="S681" s="1394"/>
      <c r="T681" s="1394"/>
      <c r="U681" s="1394"/>
      <c r="V681" s="1394"/>
      <c r="W681" s="1394"/>
      <c r="X681" s="1394"/>
      <c r="Y681" s="1394"/>
      <c r="Z681" s="1394"/>
      <c r="AA681" s="1394"/>
      <c r="AB681" s="1394"/>
    </row>
    <row r="682">
      <c r="A682" s="824"/>
      <c r="B682" s="824"/>
      <c r="C682" s="824"/>
      <c r="D682" s="824"/>
      <c r="E682" s="824"/>
      <c r="F682" s="824"/>
      <c r="G682" s="1394"/>
      <c r="H682" s="824"/>
      <c r="I682" s="1394"/>
      <c r="J682" s="824"/>
      <c r="K682" s="1394"/>
      <c r="L682" s="1394"/>
      <c r="M682" s="1394"/>
      <c r="N682" s="1394"/>
      <c r="O682" s="1394"/>
      <c r="P682" s="1394"/>
      <c r="Q682" s="1394"/>
      <c r="R682" s="1394"/>
      <c r="S682" s="1394"/>
      <c r="T682" s="1394"/>
      <c r="U682" s="1394"/>
      <c r="V682" s="1394"/>
      <c r="W682" s="1394"/>
      <c r="X682" s="1394"/>
      <c r="Y682" s="1394"/>
      <c r="Z682" s="1394"/>
      <c r="AA682" s="1394"/>
      <c r="AB682" s="1394"/>
    </row>
    <row r="683">
      <c r="A683" s="824"/>
      <c r="B683" s="824"/>
      <c r="C683" s="824"/>
      <c r="D683" s="824"/>
      <c r="E683" s="824"/>
      <c r="F683" s="824"/>
      <c r="G683" s="1394"/>
      <c r="H683" s="824"/>
      <c r="I683" s="1394"/>
      <c r="J683" s="824"/>
      <c r="K683" s="1394"/>
      <c r="L683" s="1394"/>
      <c r="M683" s="1394"/>
      <c r="N683" s="1394"/>
      <c r="O683" s="1394"/>
      <c r="P683" s="1394"/>
      <c r="Q683" s="1394"/>
      <c r="R683" s="1394"/>
      <c r="S683" s="1394"/>
      <c r="T683" s="1394"/>
      <c r="U683" s="1394"/>
      <c r="V683" s="1394"/>
      <c r="W683" s="1394"/>
      <c r="X683" s="1394"/>
      <c r="Y683" s="1394"/>
      <c r="Z683" s="1394"/>
      <c r="AA683" s="1394"/>
      <c r="AB683" s="1394"/>
    </row>
    <row r="684">
      <c r="A684" s="824"/>
      <c r="B684" s="824"/>
      <c r="C684" s="824"/>
      <c r="D684" s="824"/>
      <c r="E684" s="824"/>
      <c r="F684" s="824"/>
      <c r="G684" s="1394"/>
      <c r="H684" s="824"/>
      <c r="I684" s="1394"/>
      <c r="J684" s="824"/>
      <c r="K684" s="1394"/>
      <c r="L684" s="1394"/>
      <c r="M684" s="1394"/>
      <c r="N684" s="1394"/>
      <c r="O684" s="1394"/>
      <c r="P684" s="1394"/>
      <c r="Q684" s="1394"/>
      <c r="R684" s="1394"/>
      <c r="S684" s="1394"/>
      <c r="T684" s="1394"/>
      <c r="U684" s="1394"/>
      <c r="V684" s="1394"/>
      <c r="W684" s="1394"/>
      <c r="X684" s="1394"/>
      <c r="Y684" s="1394"/>
      <c r="Z684" s="1394"/>
      <c r="AA684" s="1394"/>
      <c r="AB684" s="1394"/>
    </row>
    <row r="685">
      <c r="A685" s="824"/>
      <c r="B685" s="824"/>
      <c r="C685" s="824"/>
      <c r="D685" s="824"/>
      <c r="E685" s="824"/>
      <c r="F685" s="824"/>
      <c r="G685" s="1394"/>
      <c r="H685" s="824"/>
      <c r="I685" s="1394"/>
      <c r="J685" s="824"/>
      <c r="K685" s="1394"/>
      <c r="L685" s="1394"/>
      <c r="M685" s="1394"/>
      <c r="N685" s="1394"/>
      <c r="O685" s="1394"/>
      <c r="P685" s="1394"/>
      <c r="Q685" s="1394"/>
      <c r="R685" s="1394"/>
      <c r="S685" s="1394"/>
      <c r="T685" s="1394"/>
      <c r="U685" s="1394"/>
      <c r="V685" s="1394"/>
      <c r="W685" s="1394"/>
      <c r="X685" s="1394"/>
      <c r="Y685" s="1394"/>
      <c r="Z685" s="1394"/>
      <c r="AA685" s="1394"/>
      <c r="AB685" s="1394"/>
    </row>
    <row r="686">
      <c r="A686" s="824"/>
      <c r="B686" s="824"/>
      <c r="C686" s="824"/>
      <c r="D686" s="824"/>
      <c r="E686" s="824"/>
      <c r="F686" s="824"/>
      <c r="G686" s="1394"/>
      <c r="H686" s="824"/>
      <c r="I686" s="1394"/>
      <c r="J686" s="824"/>
      <c r="K686" s="1394"/>
      <c r="L686" s="1394"/>
      <c r="M686" s="1394"/>
      <c r="N686" s="1394"/>
      <c r="O686" s="1394"/>
      <c r="P686" s="1394"/>
      <c r="Q686" s="1394"/>
      <c r="R686" s="1394"/>
      <c r="S686" s="1394"/>
      <c r="T686" s="1394"/>
      <c r="U686" s="1394"/>
      <c r="V686" s="1394"/>
      <c r="W686" s="1394"/>
      <c r="X686" s="1394"/>
      <c r="Y686" s="1394"/>
      <c r="Z686" s="1394"/>
      <c r="AA686" s="1394"/>
      <c r="AB686" s="1394"/>
    </row>
    <row r="687">
      <c r="A687" s="824"/>
      <c r="B687" s="824"/>
      <c r="C687" s="824"/>
      <c r="D687" s="824"/>
      <c r="E687" s="824"/>
      <c r="F687" s="824"/>
      <c r="G687" s="1394"/>
      <c r="H687" s="824"/>
      <c r="I687" s="1394"/>
      <c r="J687" s="824"/>
      <c r="K687" s="1394"/>
      <c r="L687" s="1394"/>
      <c r="M687" s="1394"/>
      <c r="N687" s="1394"/>
      <c r="O687" s="1394"/>
      <c r="P687" s="1394"/>
      <c r="Q687" s="1394"/>
      <c r="R687" s="1394"/>
      <c r="S687" s="1394"/>
      <c r="T687" s="1394"/>
      <c r="U687" s="1394"/>
      <c r="V687" s="1394"/>
      <c r="W687" s="1394"/>
      <c r="X687" s="1394"/>
      <c r="Y687" s="1394"/>
      <c r="Z687" s="1394"/>
      <c r="AA687" s="1394"/>
      <c r="AB687" s="1394"/>
    </row>
    <row r="688">
      <c r="A688" s="824"/>
      <c r="B688" s="824"/>
      <c r="C688" s="824"/>
      <c r="D688" s="824"/>
      <c r="E688" s="824"/>
      <c r="F688" s="824"/>
      <c r="G688" s="1394"/>
      <c r="H688" s="824"/>
      <c r="I688" s="1394"/>
      <c r="J688" s="824"/>
      <c r="K688" s="1394"/>
      <c r="L688" s="1394"/>
      <c r="M688" s="1394"/>
      <c r="N688" s="1394"/>
      <c r="O688" s="1394"/>
      <c r="P688" s="1394"/>
      <c r="Q688" s="1394"/>
      <c r="R688" s="1394"/>
      <c r="S688" s="1394"/>
      <c r="T688" s="1394"/>
      <c r="U688" s="1394"/>
      <c r="V688" s="1394"/>
      <c r="W688" s="1394"/>
      <c r="X688" s="1394"/>
      <c r="Y688" s="1394"/>
      <c r="Z688" s="1394"/>
      <c r="AA688" s="1394"/>
      <c r="AB688" s="1394"/>
    </row>
    <row r="689">
      <c r="A689" s="824"/>
      <c r="B689" s="824"/>
      <c r="C689" s="824"/>
      <c r="D689" s="824"/>
      <c r="E689" s="824"/>
      <c r="F689" s="824"/>
      <c r="G689" s="1394"/>
      <c r="H689" s="824"/>
      <c r="I689" s="1394"/>
      <c r="J689" s="824"/>
      <c r="K689" s="1394"/>
      <c r="L689" s="1394"/>
      <c r="M689" s="1394"/>
      <c r="N689" s="1394"/>
      <c r="O689" s="1394"/>
      <c r="P689" s="1394"/>
      <c r="Q689" s="1394"/>
      <c r="R689" s="1394"/>
      <c r="S689" s="1394"/>
      <c r="T689" s="1394"/>
      <c r="U689" s="1394"/>
      <c r="V689" s="1394"/>
      <c r="W689" s="1394"/>
      <c r="X689" s="1394"/>
      <c r="Y689" s="1394"/>
      <c r="Z689" s="1394"/>
      <c r="AA689" s="1394"/>
      <c r="AB689" s="1394"/>
    </row>
    <row r="690">
      <c r="A690" s="824"/>
      <c r="B690" s="824"/>
      <c r="C690" s="824"/>
      <c r="D690" s="824"/>
      <c r="E690" s="824"/>
      <c r="F690" s="824"/>
      <c r="G690" s="1394"/>
      <c r="H690" s="824"/>
      <c r="I690" s="1394"/>
      <c r="J690" s="824"/>
      <c r="K690" s="1394"/>
      <c r="L690" s="1394"/>
      <c r="M690" s="1394"/>
      <c r="N690" s="1394"/>
      <c r="O690" s="1394"/>
      <c r="P690" s="1394"/>
      <c r="Q690" s="1394"/>
      <c r="R690" s="1394"/>
      <c r="S690" s="1394"/>
      <c r="T690" s="1394"/>
      <c r="U690" s="1394"/>
      <c r="V690" s="1394"/>
      <c r="W690" s="1394"/>
      <c r="X690" s="1394"/>
      <c r="Y690" s="1394"/>
      <c r="Z690" s="1394"/>
      <c r="AA690" s="1394"/>
      <c r="AB690" s="1394"/>
    </row>
    <row r="691">
      <c r="A691" s="824"/>
      <c r="B691" s="824"/>
      <c r="C691" s="824"/>
      <c r="D691" s="824"/>
      <c r="E691" s="824"/>
      <c r="F691" s="824"/>
      <c r="G691" s="1394"/>
      <c r="H691" s="824"/>
      <c r="I691" s="1394"/>
      <c r="J691" s="824"/>
      <c r="K691" s="1394"/>
      <c r="L691" s="1394"/>
      <c r="M691" s="1394"/>
      <c r="N691" s="1394"/>
      <c r="O691" s="1394"/>
      <c r="P691" s="1394"/>
      <c r="Q691" s="1394"/>
      <c r="R691" s="1394"/>
      <c r="S691" s="1394"/>
      <c r="T691" s="1394"/>
      <c r="U691" s="1394"/>
      <c r="V691" s="1394"/>
      <c r="W691" s="1394"/>
      <c r="X691" s="1394"/>
      <c r="Y691" s="1394"/>
      <c r="Z691" s="1394"/>
      <c r="AA691" s="1394"/>
      <c r="AB691" s="1394"/>
    </row>
    <row r="692">
      <c r="A692" s="824"/>
      <c r="B692" s="824"/>
      <c r="C692" s="824"/>
      <c r="D692" s="824"/>
      <c r="E692" s="824"/>
      <c r="F692" s="824"/>
      <c r="G692" s="1394"/>
      <c r="H692" s="824"/>
      <c r="I692" s="1394"/>
      <c r="J692" s="824"/>
      <c r="K692" s="1394"/>
      <c r="L692" s="1394"/>
      <c r="M692" s="1394"/>
      <c r="N692" s="1394"/>
      <c r="O692" s="1394"/>
      <c r="P692" s="1394"/>
      <c r="Q692" s="1394"/>
      <c r="R692" s="1394"/>
      <c r="S692" s="1394"/>
      <c r="T692" s="1394"/>
      <c r="U692" s="1394"/>
      <c r="V692" s="1394"/>
      <c r="W692" s="1394"/>
      <c r="X692" s="1394"/>
      <c r="Y692" s="1394"/>
      <c r="Z692" s="1394"/>
      <c r="AA692" s="1394"/>
      <c r="AB692" s="1394"/>
    </row>
    <row r="693">
      <c r="A693" s="824"/>
      <c r="B693" s="824"/>
      <c r="C693" s="824"/>
      <c r="D693" s="824"/>
      <c r="E693" s="824"/>
      <c r="F693" s="824"/>
      <c r="G693" s="1394"/>
      <c r="H693" s="824"/>
      <c r="I693" s="1394"/>
      <c r="J693" s="824"/>
      <c r="K693" s="1394"/>
      <c r="L693" s="1394"/>
      <c r="M693" s="1394"/>
      <c r="N693" s="1394"/>
      <c r="O693" s="1394"/>
      <c r="P693" s="1394"/>
      <c r="Q693" s="1394"/>
      <c r="R693" s="1394"/>
      <c r="S693" s="1394"/>
      <c r="T693" s="1394"/>
      <c r="U693" s="1394"/>
      <c r="V693" s="1394"/>
      <c r="W693" s="1394"/>
      <c r="X693" s="1394"/>
      <c r="Y693" s="1394"/>
      <c r="Z693" s="1394"/>
      <c r="AA693" s="1394"/>
      <c r="AB693" s="1394"/>
    </row>
    <row r="694">
      <c r="A694" s="824"/>
      <c r="B694" s="824"/>
      <c r="C694" s="824"/>
      <c r="D694" s="824"/>
      <c r="E694" s="824"/>
      <c r="F694" s="824"/>
      <c r="G694" s="1394"/>
      <c r="H694" s="824"/>
      <c r="I694" s="1394"/>
      <c r="J694" s="824"/>
      <c r="K694" s="1394"/>
      <c r="L694" s="1394"/>
      <c r="M694" s="1394"/>
      <c r="N694" s="1394"/>
      <c r="O694" s="1394"/>
      <c r="P694" s="1394"/>
      <c r="Q694" s="1394"/>
      <c r="R694" s="1394"/>
      <c r="S694" s="1394"/>
      <c r="T694" s="1394"/>
      <c r="U694" s="1394"/>
      <c r="V694" s="1394"/>
      <c r="W694" s="1394"/>
      <c r="X694" s="1394"/>
      <c r="Y694" s="1394"/>
      <c r="Z694" s="1394"/>
      <c r="AA694" s="1394"/>
      <c r="AB694" s="1394"/>
    </row>
    <row r="695">
      <c r="A695" s="824"/>
      <c r="B695" s="824"/>
      <c r="C695" s="824"/>
      <c r="D695" s="824"/>
      <c r="E695" s="824"/>
      <c r="F695" s="824"/>
      <c r="G695" s="1394"/>
      <c r="H695" s="824"/>
      <c r="I695" s="1394"/>
      <c r="J695" s="824"/>
      <c r="K695" s="1394"/>
      <c r="L695" s="1394"/>
      <c r="M695" s="1394"/>
      <c r="N695" s="1394"/>
      <c r="O695" s="1394"/>
      <c r="P695" s="1394"/>
      <c r="Q695" s="1394"/>
      <c r="R695" s="1394"/>
      <c r="S695" s="1394"/>
      <c r="T695" s="1394"/>
      <c r="U695" s="1394"/>
      <c r="V695" s="1394"/>
      <c r="W695" s="1394"/>
      <c r="X695" s="1394"/>
      <c r="Y695" s="1394"/>
      <c r="Z695" s="1394"/>
      <c r="AA695" s="1394"/>
      <c r="AB695" s="1394"/>
    </row>
    <row r="696">
      <c r="A696" s="824"/>
      <c r="B696" s="824"/>
      <c r="C696" s="824"/>
      <c r="D696" s="824"/>
      <c r="E696" s="824"/>
      <c r="F696" s="824"/>
      <c r="G696" s="1394"/>
      <c r="H696" s="824"/>
      <c r="I696" s="1394"/>
      <c r="J696" s="824"/>
      <c r="K696" s="1394"/>
      <c r="L696" s="1394"/>
      <c r="M696" s="1394"/>
      <c r="N696" s="1394"/>
      <c r="O696" s="1394"/>
      <c r="P696" s="1394"/>
      <c r="Q696" s="1394"/>
      <c r="R696" s="1394"/>
      <c r="S696" s="1394"/>
      <c r="T696" s="1394"/>
      <c r="U696" s="1394"/>
      <c r="V696" s="1394"/>
      <c r="W696" s="1394"/>
      <c r="X696" s="1394"/>
      <c r="Y696" s="1394"/>
      <c r="Z696" s="1394"/>
      <c r="AA696" s="1394"/>
      <c r="AB696" s="1394"/>
    </row>
    <row r="697">
      <c r="A697" s="824"/>
      <c r="B697" s="824"/>
      <c r="C697" s="824"/>
      <c r="D697" s="824"/>
      <c r="E697" s="824"/>
      <c r="F697" s="824"/>
      <c r="G697" s="1394"/>
      <c r="H697" s="824"/>
      <c r="I697" s="1394"/>
      <c r="J697" s="824"/>
      <c r="K697" s="1394"/>
      <c r="L697" s="1394"/>
      <c r="M697" s="1394"/>
      <c r="N697" s="1394"/>
      <c r="O697" s="1394"/>
      <c r="P697" s="1394"/>
      <c r="Q697" s="1394"/>
      <c r="R697" s="1394"/>
      <c r="S697" s="1394"/>
      <c r="T697" s="1394"/>
      <c r="U697" s="1394"/>
      <c r="V697" s="1394"/>
      <c r="W697" s="1394"/>
      <c r="X697" s="1394"/>
      <c r="Y697" s="1394"/>
      <c r="Z697" s="1394"/>
      <c r="AA697" s="1394"/>
      <c r="AB697" s="1394"/>
    </row>
    <row r="698">
      <c r="A698" s="824"/>
      <c r="B698" s="824"/>
      <c r="C698" s="824"/>
      <c r="D698" s="824"/>
      <c r="E698" s="824"/>
      <c r="F698" s="824"/>
      <c r="G698" s="1394"/>
      <c r="H698" s="824"/>
      <c r="I698" s="1394"/>
      <c r="J698" s="824"/>
      <c r="K698" s="1394"/>
      <c r="L698" s="1394"/>
      <c r="M698" s="1394"/>
      <c r="N698" s="1394"/>
      <c r="O698" s="1394"/>
      <c r="P698" s="1394"/>
      <c r="Q698" s="1394"/>
      <c r="R698" s="1394"/>
      <c r="S698" s="1394"/>
      <c r="T698" s="1394"/>
      <c r="U698" s="1394"/>
      <c r="V698" s="1394"/>
      <c r="W698" s="1394"/>
      <c r="X698" s="1394"/>
      <c r="Y698" s="1394"/>
      <c r="Z698" s="1394"/>
      <c r="AA698" s="1394"/>
      <c r="AB698" s="1394"/>
    </row>
    <row r="699">
      <c r="A699" s="824"/>
      <c r="B699" s="824"/>
      <c r="C699" s="824"/>
      <c r="D699" s="824"/>
      <c r="E699" s="824"/>
      <c r="F699" s="824"/>
      <c r="G699" s="1394"/>
      <c r="H699" s="824"/>
      <c r="I699" s="1394"/>
      <c r="J699" s="824"/>
      <c r="K699" s="1394"/>
      <c r="L699" s="1394"/>
      <c r="M699" s="1394"/>
      <c r="N699" s="1394"/>
      <c r="O699" s="1394"/>
      <c r="P699" s="1394"/>
      <c r="Q699" s="1394"/>
      <c r="R699" s="1394"/>
      <c r="S699" s="1394"/>
      <c r="T699" s="1394"/>
      <c r="U699" s="1394"/>
      <c r="V699" s="1394"/>
      <c r="W699" s="1394"/>
      <c r="X699" s="1394"/>
      <c r="Y699" s="1394"/>
      <c r="Z699" s="1394"/>
      <c r="AA699" s="1394"/>
      <c r="AB699" s="1394"/>
    </row>
    <row r="700">
      <c r="A700" s="824"/>
      <c r="B700" s="824"/>
      <c r="C700" s="824"/>
      <c r="D700" s="824"/>
      <c r="E700" s="824"/>
      <c r="F700" s="824"/>
      <c r="G700" s="1394"/>
      <c r="H700" s="824"/>
      <c r="I700" s="1394"/>
      <c r="J700" s="824"/>
      <c r="K700" s="1394"/>
      <c r="L700" s="1394"/>
      <c r="M700" s="1394"/>
      <c r="N700" s="1394"/>
      <c r="O700" s="1394"/>
      <c r="P700" s="1394"/>
      <c r="Q700" s="1394"/>
      <c r="R700" s="1394"/>
      <c r="S700" s="1394"/>
      <c r="T700" s="1394"/>
      <c r="U700" s="1394"/>
      <c r="V700" s="1394"/>
      <c r="W700" s="1394"/>
      <c r="X700" s="1394"/>
      <c r="Y700" s="1394"/>
      <c r="Z700" s="1394"/>
      <c r="AA700" s="1394"/>
      <c r="AB700" s="1394"/>
    </row>
    <row r="701">
      <c r="A701" s="824"/>
      <c r="B701" s="824"/>
      <c r="C701" s="824"/>
      <c r="D701" s="824"/>
      <c r="E701" s="824"/>
      <c r="F701" s="824"/>
      <c r="G701" s="1394"/>
      <c r="H701" s="824"/>
      <c r="I701" s="1394"/>
      <c r="J701" s="824"/>
      <c r="K701" s="1394"/>
      <c r="L701" s="1394"/>
      <c r="M701" s="1394"/>
      <c r="N701" s="1394"/>
      <c r="O701" s="1394"/>
      <c r="P701" s="1394"/>
      <c r="Q701" s="1394"/>
      <c r="R701" s="1394"/>
      <c r="S701" s="1394"/>
      <c r="T701" s="1394"/>
      <c r="U701" s="1394"/>
      <c r="V701" s="1394"/>
      <c r="W701" s="1394"/>
      <c r="X701" s="1394"/>
      <c r="Y701" s="1394"/>
      <c r="Z701" s="1394"/>
      <c r="AA701" s="1394"/>
      <c r="AB701" s="1394"/>
    </row>
    <row r="702">
      <c r="A702" s="824"/>
      <c r="B702" s="824"/>
      <c r="C702" s="824"/>
      <c r="D702" s="824"/>
      <c r="E702" s="824"/>
      <c r="F702" s="824"/>
      <c r="G702" s="1394"/>
      <c r="H702" s="824"/>
      <c r="I702" s="1394"/>
      <c r="J702" s="824"/>
      <c r="K702" s="1394"/>
      <c r="L702" s="1394"/>
      <c r="M702" s="1394"/>
      <c r="N702" s="1394"/>
      <c r="O702" s="1394"/>
      <c r="P702" s="1394"/>
      <c r="Q702" s="1394"/>
      <c r="R702" s="1394"/>
      <c r="S702" s="1394"/>
      <c r="T702" s="1394"/>
      <c r="U702" s="1394"/>
      <c r="V702" s="1394"/>
      <c r="W702" s="1394"/>
      <c r="X702" s="1394"/>
      <c r="Y702" s="1394"/>
      <c r="Z702" s="1394"/>
      <c r="AA702" s="1394"/>
      <c r="AB702" s="1394"/>
    </row>
    <row r="703">
      <c r="A703" s="824"/>
      <c r="B703" s="824"/>
      <c r="C703" s="824"/>
      <c r="D703" s="824"/>
      <c r="E703" s="824"/>
      <c r="F703" s="824"/>
      <c r="G703" s="1394"/>
      <c r="H703" s="824"/>
      <c r="I703" s="1394"/>
      <c r="J703" s="824"/>
      <c r="K703" s="1394"/>
      <c r="L703" s="1394"/>
      <c r="M703" s="1394"/>
      <c r="N703" s="1394"/>
      <c r="O703" s="1394"/>
      <c r="P703" s="1394"/>
      <c r="Q703" s="1394"/>
      <c r="R703" s="1394"/>
      <c r="S703" s="1394"/>
      <c r="T703" s="1394"/>
      <c r="U703" s="1394"/>
      <c r="V703" s="1394"/>
      <c r="W703" s="1394"/>
      <c r="X703" s="1394"/>
      <c r="Y703" s="1394"/>
      <c r="Z703" s="1394"/>
      <c r="AA703" s="1394"/>
      <c r="AB703" s="1394"/>
    </row>
    <row r="704">
      <c r="A704" s="824"/>
      <c r="B704" s="824"/>
      <c r="C704" s="824"/>
      <c r="D704" s="824"/>
      <c r="E704" s="824"/>
      <c r="F704" s="824"/>
      <c r="G704" s="1394"/>
      <c r="H704" s="824"/>
      <c r="I704" s="1394"/>
      <c r="J704" s="824"/>
      <c r="K704" s="1394"/>
      <c r="L704" s="1394"/>
      <c r="M704" s="1394"/>
      <c r="N704" s="1394"/>
      <c r="O704" s="1394"/>
      <c r="P704" s="1394"/>
      <c r="Q704" s="1394"/>
      <c r="R704" s="1394"/>
      <c r="S704" s="1394"/>
      <c r="T704" s="1394"/>
      <c r="U704" s="1394"/>
      <c r="V704" s="1394"/>
      <c r="W704" s="1394"/>
      <c r="X704" s="1394"/>
      <c r="Y704" s="1394"/>
      <c r="Z704" s="1394"/>
      <c r="AA704" s="1394"/>
      <c r="AB704" s="1394"/>
    </row>
    <row r="705">
      <c r="A705" s="824"/>
      <c r="B705" s="824"/>
      <c r="C705" s="824"/>
      <c r="D705" s="824"/>
      <c r="E705" s="824"/>
      <c r="F705" s="824"/>
      <c r="G705" s="1394"/>
      <c r="H705" s="824"/>
      <c r="I705" s="1394"/>
      <c r="J705" s="824"/>
      <c r="K705" s="1394"/>
      <c r="L705" s="1394"/>
      <c r="M705" s="1394"/>
      <c r="N705" s="1394"/>
      <c r="O705" s="1394"/>
      <c r="P705" s="1394"/>
      <c r="Q705" s="1394"/>
      <c r="R705" s="1394"/>
      <c r="S705" s="1394"/>
      <c r="T705" s="1394"/>
      <c r="U705" s="1394"/>
      <c r="V705" s="1394"/>
      <c r="W705" s="1394"/>
      <c r="X705" s="1394"/>
      <c r="Y705" s="1394"/>
      <c r="Z705" s="1394"/>
      <c r="AA705" s="1394"/>
      <c r="AB705" s="1394"/>
    </row>
    <row r="706">
      <c r="A706" s="824"/>
      <c r="B706" s="824"/>
      <c r="C706" s="824"/>
      <c r="D706" s="824"/>
      <c r="E706" s="824"/>
      <c r="F706" s="824"/>
      <c r="G706" s="1394"/>
      <c r="H706" s="824"/>
      <c r="I706" s="1394"/>
      <c r="J706" s="824"/>
      <c r="K706" s="1394"/>
      <c r="L706" s="1394"/>
      <c r="M706" s="1394"/>
      <c r="N706" s="1394"/>
      <c r="O706" s="1394"/>
      <c r="P706" s="1394"/>
      <c r="Q706" s="1394"/>
      <c r="R706" s="1394"/>
      <c r="S706" s="1394"/>
      <c r="T706" s="1394"/>
      <c r="U706" s="1394"/>
      <c r="V706" s="1394"/>
      <c r="W706" s="1394"/>
      <c r="X706" s="1394"/>
      <c r="Y706" s="1394"/>
      <c r="Z706" s="1394"/>
      <c r="AA706" s="1394"/>
      <c r="AB706" s="1394"/>
    </row>
    <row r="707">
      <c r="A707" s="824"/>
      <c r="B707" s="824"/>
      <c r="C707" s="824"/>
      <c r="D707" s="824"/>
      <c r="E707" s="824"/>
      <c r="F707" s="824"/>
      <c r="G707" s="1394"/>
      <c r="H707" s="824"/>
      <c r="I707" s="1394"/>
      <c r="J707" s="824"/>
      <c r="K707" s="1394"/>
      <c r="L707" s="1394"/>
      <c r="M707" s="1394"/>
      <c r="N707" s="1394"/>
      <c r="O707" s="1394"/>
      <c r="P707" s="1394"/>
      <c r="Q707" s="1394"/>
      <c r="R707" s="1394"/>
      <c r="S707" s="1394"/>
      <c r="T707" s="1394"/>
      <c r="U707" s="1394"/>
      <c r="V707" s="1394"/>
      <c r="W707" s="1394"/>
      <c r="X707" s="1394"/>
      <c r="Y707" s="1394"/>
      <c r="Z707" s="1394"/>
      <c r="AA707" s="1394"/>
      <c r="AB707" s="1394"/>
    </row>
    <row r="708">
      <c r="A708" s="824"/>
      <c r="B708" s="824"/>
      <c r="C708" s="824"/>
      <c r="D708" s="824"/>
      <c r="E708" s="824"/>
      <c r="F708" s="824"/>
      <c r="G708" s="1394"/>
      <c r="H708" s="824"/>
      <c r="I708" s="1394"/>
      <c r="J708" s="824"/>
      <c r="K708" s="1394"/>
      <c r="L708" s="1394"/>
      <c r="M708" s="1394"/>
      <c r="N708" s="1394"/>
      <c r="O708" s="1394"/>
      <c r="P708" s="1394"/>
      <c r="Q708" s="1394"/>
      <c r="R708" s="1394"/>
      <c r="S708" s="1394"/>
      <c r="T708" s="1394"/>
      <c r="U708" s="1394"/>
      <c r="V708" s="1394"/>
      <c r="W708" s="1394"/>
      <c r="X708" s="1394"/>
      <c r="Y708" s="1394"/>
      <c r="Z708" s="1394"/>
      <c r="AA708" s="1394"/>
      <c r="AB708" s="1394"/>
    </row>
    <row r="709">
      <c r="A709" s="824"/>
      <c r="B709" s="824"/>
      <c r="C709" s="824"/>
      <c r="D709" s="824"/>
      <c r="E709" s="824"/>
      <c r="F709" s="824"/>
      <c r="G709" s="1394"/>
      <c r="H709" s="824"/>
      <c r="I709" s="1394"/>
      <c r="J709" s="824"/>
      <c r="K709" s="1394"/>
      <c r="L709" s="1394"/>
      <c r="M709" s="1394"/>
      <c r="N709" s="1394"/>
      <c r="O709" s="1394"/>
      <c r="P709" s="1394"/>
      <c r="Q709" s="1394"/>
      <c r="R709" s="1394"/>
      <c r="S709" s="1394"/>
      <c r="T709" s="1394"/>
      <c r="U709" s="1394"/>
      <c r="V709" s="1394"/>
      <c r="W709" s="1394"/>
      <c r="X709" s="1394"/>
      <c r="Y709" s="1394"/>
      <c r="Z709" s="1394"/>
      <c r="AA709" s="1394"/>
      <c r="AB709" s="1394"/>
    </row>
    <row r="710">
      <c r="A710" s="824"/>
      <c r="B710" s="824"/>
      <c r="C710" s="824"/>
      <c r="D710" s="824"/>
      <c r="E710" s="824"/>
      <c r="F710" s="824"/>
      <c r="G710" s="1394"/>
      <c r="H710" s="824"/>
      <c r="I710" s="1394"/>
      <c r="J710" s="824"/>
      <c r="K710" s="1394"/>
      <c r="L710" s="1394"/>
      <c r="M710" s="1394"/>
      <c r="N710" s="1394"/>
      <c r="O710" s="1394"/>
      <c r="P710" s="1394"/>
      <c r="Q710" s="1394"/>
      <c r="R710" s="1394"/>
      <c r="S710" s="1394"/>
      <c r="T710" s="1394"/>
      <c r="U710" s="1394"/>
      <c r="V710" s="1394"/>
      <c r="W710" s="1394"/>
      <c r="X710" s="1394"/>
      <c r="Y710" s="1394"/>
      <c r="Z710" s="1394"/>
      <c r="AA710" s="1394"/>
      <c r="AB710" s="1394"/>
    </row>
    <row r="711">
      <c r="A711" s="824"/>
      <c r="B711" s="824"/>
      <c r="C711" s="824"/>
      <c r="D711" s="824"/>
      <c r="E711" s="824"/>
      <c r="F711" s="824"/>
      <c r="G711" s="1394"/>
      <c r="H711" s="824"/>
      <c r="I711" s="1394"/>
      <c r="J711" s="824"/>
      <c r="K711" s="1394"/>
      <c r="L711" s="1394"/>
      <c r="M711" s="1394"/>
      <c r="N711" s="1394"/>
      <c r="O711" s="1394"/>
      <c r="P711" s="1394"/>
      <c r="Q711" s="1394"/>
      <c r="R711" s="1394"/>
      <c r="S711" s="1394"/>
      <c r="T711" s="1394"/>
      <c r="U711" s="1394"/>
      <c r="V711" s="1394"/>
      <c r="W711" s="1394"/>
      <c r="X711" s="1394"/>
      <c r="Y711" s="1394"/>
      <c r="Z711" s="1394"/>
      <c r="AA711" s="1394"/>
      <c r="AB711" s="1394"/>
    </row>
    <row r="712">
      <c r="A712" s="824"/>
      <c r="B712" s="824"/>
      <c r="C712" s="824"/>
      <c r="D712" s="824"/>
      <c r="E712" s="824"/>
      <c r="F712" s="824"/>
      <c r="G712" s="1394"/>
      <c r="H712" s="824"/>
      <c r="I712" s="1394"/>
      <c r="J712" s="824"/>
      <c r="K712" s="1394"/>
      <c r="L712" s="1394"/>
      <c r="M712" s="1394"/>
      <c r="N712" s="1394"/>
      <c r="O712" s="1394"/>
      <c r="P712" s="1394"/>
      <c r="Q712" s="1394"/>
      <c r="R712" s="1394"/>
      <c r="S712" s="1394"/>
      <c r="T712" s="1394"/>
      <c r="U712" s="1394"/>
      <c r="V712" s="1394"/>
      <c r="W712" s="1394"/>
      <c r="X712" s="1394"/>
      <c r="Y712" s="1394"/>
      <c r="Z712" s="1394"/>
      <c r="AA712" s="1394"/>
      <c r="AB712" s="1394"/>
    </row>
    <row r="713">
      <c r="A713" s="824"/>
      <c r="B713" s="824"/>
      <c r="C713" s="824"/>
      <c r="D713" s="824"/>
      <c r="E713" s="824"/>
      <c r="F713" s="824"/>
      <c r="G713" s="1394"/>
      <c r="H713" s="824"/>
      <c r="I713" s="1394"/>
      <c r="J713" s="824"/>
      <c r="K713" s="1394"/>
      <c r="L713" s="1394"/>
      <c r="M713" s="1394"/>
      <c r="N713" s="1394"/>
      <c r="O713" s="1394"/>
      <c r="P713" s="1394"/>
      <c r="Q713" s="1394"/>
      <c r="R713" s="1394"/>
      <c r="S713" s="1394"/>
      <c r="T713" s="1394"/>
      <c r="U713" s="1394"/>
      <c r="V713" s="1394"/>
      <c r="W713" s="1394"/>
      <c r="X713" s="1394"/>
      <c r="Y713" s="1394"/>
      <c r="Z713" s="1394"/>
      <c r="AA713" s="1394"/>
      <c r="AB713" s="1394"/>
    </row>
    <row r="714">
      <c r="A714" s="824"/>
      <c r="B714" s="824"/>
      <c r="C714" s="824"/>
      <c r="D714" s="824"/>
      <c r="E714" s="824"/>
      <c r="F714" s="824"/>
      <c r="G714" s="1394"/>
      <c r="H714" s="824"/>
      <c r="I714" s="1394"/>
      <c r="J714" s="824"/>
      <c r="K714" s="1394"/>
      <c r="L714" s="1394"/>
      <c r="M714" s="1394"/>
      <c r="N714" s="1394"/>
      <c r="O714" s="1394"/>
      <c r="P714" s="1394"/>
      <c r="Q714" s="1394"/>
      <c r="R714" s="1394"/>
      <c r="S714" s="1394"/>
      <c r="T714" s="1394"/>
      <c r="U714" s="1394"/>
      <c r="V714" s="1394"/>
      <c r="W714" s="1394"/>
      <c r="X714" s="1394"/>
      <c r="Y714" s="1394"/>
      <c r="Z714" s="1394"/>
      <c r="AA714" s="1394"/>
      <c r="AB714" s="1394"/>
    </row>
    <row r="715">
      <c r="A715" s="824"/>
      <c r="B715" s="824"/>
      <c r="C715" s="824"/>
      <c r="D715" s="824"/>
      <c r="E715" s="824"/>
      <c r="F715" s="824"/>
      <c r="G715" s="1394"/>
      <c r="H715" s="824"/>
      <c r="I715" s="1394"/>
      <c r="J715" s="824"/>
      <c r="K715" s="1394"/>
      <c r="L715" s="1394"/>
      <c r="M715" s="1394"/>
      <c r="N715" s="1394"/>
      <c r="O715" s="1394"/>
      <c r="P715" s="1394"/>
      <c r="Q715" s="1394"/>
      <c r="R715" s="1394"/>
      <c r="S715" s="1394"/>
      <c r="T715" s="1394"/>
      <c r="U715" s="1394"/>
      <c r="V715" s="1394"/>
      <c r="W715" s="1394"/>
      <c r="X715" s="1394"/>
      <c r="Y715" s="1394"/>
      <c r="Z715" s="1394"/>
      <c r="AA715" s="1394"/>
      <c r="AB715" s="1394"/>
    </row>
    <row r="716">
      <c r="A716" s="824"/>
      <c r="B716" s="824"/>
      <c r="C716" s="824"/>
      <c r="D716" s="824"/>
      <c r="E716" s="824"/>
      <c r="F716" s="824"/>
      <c r="G716" s="1394"/>
      <c r="H716" s="824"/>
      <c r="I716" s="1394"/>
      <c r="J716" s="824"/>
      <c r="K716" s="1394"/>
      <c r="L716" s="1394"/>
      <c r="M716" s="1394"/>
      <c r="N716" s="1394"/>
      <c r="O716" s="1394"/>
      <c r="P716" s="1394"/>
      <c r="Q716" s="1394"/>
      <c r="R716" s="1394"/>
      <c r="S716" s="1394"/>
      <c r="T716" s="1394"/>
      <c r="U716" s="1394"/>
      <c r="V716" s="1394"/>
      <c r="W716" s="1394"/>
      <c r="X716" s="1394"/>
      <c r="Y716" s="1394"/>
      <c r="Z716" s="1394"/>
      <c r="AA716" s="1394"/>
      <c r="AB716" s="1394"/>
    </row>
    <row r="717">
      <c r="A717" s="824"/>
      <c r="B717" s="824"/>
      <c r="C717" s="824"/>
      <c r="D717" s="824"/>
      <c r="E717" s="824"/>
      <c r="F717" s="824"/>
      <c r="G717" s="1394"/>
      <c r="H717" s="824"/>
      <c r="I717" s="1394"/>
      <c r="J717" s="824"/>
      <c r="K717" s="1394"/>
      <c r="L717" s="1394"/>
      <c r="M717" s="1394"/>
      <c r="N717" s="1394"/>
      <c r="O717" s="1394"/>
      <c r="P717" s="1394"/>
      <c r="Q717" s="1394"/>
      <c r="R717" s="1394"/>
      <c r="S717" s="1394"/>
      <c r="T717" s="1394"/>
      <c r="U717" s="1394"/>
      <c r="V717" s="1394"/>
      <c r="W717" s="1394"/>
      <c r="X717" s="1394"/>
      <c r="Y717" s="1394"/>
      <c r="Z717" s="1394"/>
      <c r="AA717" s="1394"/>
      <c r="AB717" s="1394"/>
    </row>
    <row r="718">
      <c r="A718" s="824"/>
      <c r="B718" s="824"/>
      <c r="C718" s="824"/>
      <c r="D718" s="824"/>
      <c r="E718" s="824"/>
      <c r="F718" s="824"/>
      <c r="G718" s="1394"/>
      <c r="H718" s="824"/>
      <c r="I718" s="1394"/>
      <c r="J718" s="824"/>
      <c r="K718" s="1394"/>
      <c r="L718" s="1394"/>
      <c r="M718" s="1394"/>
      <c r="N718" s="1394"/>
      <c r="O718" s="1394"/>
      <c r="P718" s="1394"/>
      <c r="Q718" s="1394"/>
      <c r="R718" s="1394"/>
      <c r="S718" s="1394"/>
      <c r="T718" s="1394"/>
      <c r="U718" s="1394"/>
      <c r="V718" s="1394"/>
      <c r="W718" s="1394"/>
      <c r="X718" s="1394"/>
      <c r="Y718" s="1394"/>
      <c r="Z718" s="1394"/>
      <c r="AA718" s="1394"/>
      <c r="AB718" s="1394"/>
    </row>
    <row r="719">
      <c r="A719" s="824"/>
      <c r="B719" s="824"/>
      <c r="C719" s="824"/>
      <c r="D719" s="824"/>
      <c r="E719" s="824"/>
      <c r="F719" s="824"/>
      <c r="G719" s="1394"/>
      <c r="H719" s="824"/>
      <c r="I719" s="1394"/>
      <c r="J719" s="824"/>
      <c r="K719" s="1394"/>
      <c r="L719" s="1394"/>
      <c r="M719" s="1394"/>
      <c r="N719" s="1394"/>
      <c r="O719" s="1394"/>
      <c r="P719" s="1394"/>
      <c r="Q719" s="1394"/>
      <c r="R719" s="1394"/>
      <c r="S719" s="1394"/>
      <c r="T719" s="1394"/>
      <c r="U719" s="1394"/>
      <c r="V719" s="1394"/>
      <c r="W719" s="1394"/>
      <c r="X719" s="1394"/>
      <c r="Y719" s="1394"/>
      <c r="Z719" s="1394"/>
      <c r="AA719" s="1394"/>
      <c r="AB719" s="1394"/>
    </row>
    <row r="720">
      <c r="A720" s="824"/>
      <c r="B720" s="824"/>
      <c r="C720" s="824"/>
      <c r="D720" s="824"/>
      <c r="E720" s="824"/>
      <c r="F720" s="824"/>
      <c r="G720" s="1394"/>
      <c r="H720" s="824"/>
      <c r="I720" s="1394"/>
      <c r="J720" s="824"/>
      <c r="K720" s="1394"/>
      <c r="L720" s="1394"/>
      <c r="M720" s="1394"/>
      <c r="N720" s="1394"/>
      <c r="O720" s="1394"/>
      <c r="P720" s="1394"/>
      <c r="Q720" s="1394"/>
      <c r="R720" s="1394"/>
      <c r="S720" s="1394"/>
      <c r="T720" s="1394"/>
      <c r="U720" s="1394"/>
      <c r="V720" s="1394"/>
      <c r="W720" s="1394"/>
      <c r="X720" s="1394"/>
      <c r="Y720" s="1394"/>
      <c r="Z720" s="1394"/>
      <c r="AA720" s="1394"/>
      <c r="AB720" s="1394"/>
    </row>
    <row r="721">
      <c r="A721" s="824"/>
      <c r="B721" s="824"/>
      <c r="C721" s="824"/>
      <c r="D721" s="824"/>
      <c r="E721" s="824"/>
      <c r="F721" s="824"/>
      <c r="G721" s="1394"/>
      <c r="H721" s="824"/>
      <c r="I721" s="1394"/>
      <c r="J721" s="824"/>
      <c r="K721" s="1394"/>
      <c r="L721" s="1394"/>
      <c r="M721" s="1394"/>
      <c r="N721" s="1394"/>
      <c r="O721" s="1394"/>
      <c r="P721" s="1394"/>
      <c r="Q721" s="1394"/>
      <c r="R721" s="1394"/>
      <c r="S721" s="1394"/>
      <c r="T721" s="1394"/>
      <c r="U721" s="1394"/>
      <c r="V721" s="1394"/>
      <c r="W721" s="1394"/>
      <c r="X721" s="1394"/>
      <c r="Y721" s="1394"/>
      <c r="Z721" s="1394"/>
      <c r="AA721" s="1394"/>
      <c r="AB721" s="1394"/>
    </row>
    <row r="722">
      <c r="A722" s="824"/>
      <c r="B722" s="824"/>
      <c r="C722" s="824"/>
      <c r="D722" s="824"/>
      <c r="E722" s="824"/>
      <c r="F722" s="824"/>
      <c r="G722" s="1394"/>
      <c r="H722" s="824"/>
      <c r="I722" s="1394"/>
      <c r="J722" s="824"/>
      <c r="K722" s="1394"/>
      <c r="L722" s="1394"/>
      <c r="M722" s="1394"/>
      <c r="N722" s="1394"/>
      <c r="O722" s="1394"/>
      <c r="P722" s="1394"/>
      <c r="Q722" s="1394"/>
      <c r="R722" s="1394"/>
      <c r="S722" s="1394"/>
      <c r="T722" s="1394"/>
      <c r="U722" s="1394"/>
      <c r="V722" s="1394"/>
      <c r="W722" s="1394"/>
      <c r="X722" s="1394"/>
      <c r="Y722" s="1394"/>
      <c r="Z722" s="1394"/>
      <c r="AA722" s="1394"/>
      <c r="AB722" s="1394"/>
    </row>
    <row r="723">
      <c r="A723" s="824"/>
      <c r="B723" s="824"/>
      <c r="C723" s="824"/>
      <c r="D723" s="824"/>
      <c r="E723" s="824"/>
      <c r="F723" s="824"/>
      <c r="G723" s="1394"/>
      <c r="H723" s="824"/>
      <c r="I723" s="1394"/>
      <c r="J723" s="824"/>
      <c r="K723" s="1394"/>
      <c r="L723" s="1394"/>
      <c r="M723" s="1394"/>
      <c r="N723" s="1394"/>
      <c r="O723" s="1394"/>
      <c r="P723" s="1394"/>
      <c r="Q723" s="1394"/>
      <c r="R723" s="1394"/>
      <c r="S723" s="1394"/>
      <c r="T723" s="1394"/>
      <c r="U723" s="1394"/>
      <c r="V723" s="1394"/>
      <c r="W723" s="1394"/>
      <c r="X723" s="1394"/>
      <c r="Y723" s="1394"/>
      <c r="Z723" s="1394"/>
      <c r="AA723" s="1394"/>
      <c r="AB723" s="1394"/>
    </row>
    <row r="724">
      <c r="A724" s="824"/>
      <c r="B724" s="824"/>
      <c r="C724" s="824"/>
      <c r="D724" s="824"/>
      <c r="E724" s="824"/>
      <c r="F724" s="824"/>
      <c r="G724" s="1394"/>
      <c r="H724" s="824"/>
      <c r="I724" s="1394"/>
      <c r="J724" s="824"/>
      <c r="K724" s="1394"/>
      <c r="L724" s="1394"/>
      <c r="M724" s="1394"/>
      <c r="N724" s="1394"/>
      <c r="O724" s="1394"/>
      <c r="P724" s="1394"/>
      <c r="Q724" s="1394"/>
      <c r="R724" s="1394"/>
      <c r="S724" s="1394"/>
      <c r="T724" s="1394"/>
      <c r="U724" s="1394"/>
      <c r="V724" s="1394"/>
      <c r="W724" s="1394"/>
      <c r="X724" s="1394"/>
      <c r="Y724" s="1394"/>
      <c r="Z724" s="1394"/>
      <c r="AA724" s="1394"/>
      <c r="AB724" s="1394"/>
    </row>
    <row r="725">
      <c r="A725" s="824"/>
      <c r="B725" s="824"/>
      <c r="C725" s="824"/>
      <c r="D725" s="824"/>
      <c r="E725" s="824"/>
      <c r="F725" s="824"/>
      <c r="G725" s="1394"/>
      <c r="H725" s="824"/>
      <c r="I725" s="1394"/>
      <c r="J725" s="824"/>
      <c r="K725" s="1394"/>
      <c r="L725" s="1394"/>
      <c r="M725" s="1394"/>
      <c r="N725" s="1394"/>
      <c r="O725" s="1394"/>
      <c r="P725" s="1394"/>
      <c r="Q725" s="1394"/>
      <c r="R725" s="1394"/>
      <c r="S725" s="1394"/>
      <c r="T725" s="1394"/>
      <c r="U725" s="1394"/>
      <c r="V725" s="1394"/>
      <c r="W725" s="1394"/>
      <c r="X725" s="1394"/>
      <c r="Y725" s="1394"/>
      <c r="Z725" s="1394"/>
      <c r="AA725" s="1394"/>
      <c r="AB725" s="1394"/>
    </row>
    <row r="726">
      <c r="A726" s="824"/>
      <c r="B726" s="824"/>
      <c r="C726" s="824"/>
      <c r="D726" s="824"/>
      <c r="E726" s="824"/>
      <c r="F726" s="824"/>
      <c r="G726" s="1394"/>
      <c r="H726" s="824"/>
      <c r="I726" s="1394"/>
      <c r="J726" s="824"/>
      <c r="K726" s="1394"/>
      <c r="L726" s="1394"/>
      <c r="M726" s="1394"/>
      <c r="N726" s="1394"/>
      <c r="O726" s="1394"/>
      <c r="P726" s="1394"/>
      <c r="Q726" s="1394"/>
      <c r="R726" s="1394"/>
      <c r="S726" s="1394"/>
      <c r="T726" s="1394"/>
      <c r="U726" s="1394"/>
      <c r="V726" s="1394"/>
      <c r="W726" s="1394"/>
      <c r="X726" s="1394"/>
      <c r="Y726" s="1394"/>
      <c r="Z726" s="1394"/>
      <c r="AA726" s="1394"/>
      <c r="AB726" s="1394"/>
    </row>
    <row r="727">
      <c r="A727" s="824"/>
      <c r="B727" s="824"/>
      <c r="C727" s="824"/>
      <c r="D727" s="824"/>
      <c r="E727" s="824"/>
      <c r="F727" s="824"/>
      <c r="G727" s="1394"/>
      <c r="H727" s="824"/>
      <c r="I727" s="1394"/>
      <c r="J727" s="824"/>
      <c r="K727" s="1394"/>
      <c r="L727" s="1394"/>
      <c r="M727" s="1394"/>
      <c r="N727" s="1394"/>
      <c r="O727" s="1394"/>
      <c r="P727" s="1394"/>
      <c r="Q727" s="1394"/>
      <c r="R727" s="1394"/>
      <c r="S727" s="1394"/>
      <c r="T727" s="1394"/>
      <c r="U727" s="1394"/>
      <c r="V727" s="1394"/>
      <c r="W727" s="1394"/>
      <c r="X727" s="1394"/>
      <c r="Y727" s="1394"/>
      <c r="Z727" s="1394"/>
      <c r="AA727" s="1394"/>
      <c r="AB727" s="1394"/>
    </row>
    <row r="728">
      <c r="A728" s="824"/>
      <c r="B728" s="824"/>
      <c r="C728" s="824"/>
      <c r="D728" s="824"/>
      <c r="E728" s="824"/>
      <c r="F728" s="824"/>
      <c r="G728" s="1394"/>
      <c r="H728" s="824"/>
      <c r="I728" s="1394"/>
      <c r="J728" s="824"/>
      <c r="K728" s="1394"/>
      <c r="L728" s="1394"/>
      <c r="M728" s="1394"/>
      <c r="N728" s="1394"/>
      <c r="O728" s="1394"/>
      <c r="P728" s="1394"/>
      <c r="Q728" s="1394"/>
      <c r="R728" s="1394"/>
      <c r="S728" s="1394"/>
      <c r="T728" s="1394"/>
      <c r="U728" s="1394"/>
      <c r="V728" s="1394"/>
      <c r="W728" s="1394"/>
      <c r="X728" s="1394"/>
      <c r="Y728" s="1394"/>
      <c r="Z728" s="1394"/>
      <c r="AA728" s="1394"/>
      <c r="AB728" s="1394"/>
    </row>
    <row r="729">
      <c r="A729" s="824"/>
      <c r="B729" s="824"/>
      <c r="C729" s="824"/>
      <c r="D729" s="824"/>
      <c r="E729" s="824"/>
      <c r="F729" s="824"/>
      <c r="G729" s="1394"/>
      <c r="H729" s="824"/>
      <c r="I729" s="1394"/>
      <c r="J729" s="824"/>
      <c r="K729" s="1394"/>
      <c r="L729" s="1394"/>
      <c r="M729" s="1394"/>
      <c r="N729" s="1394"/>
      <c r="O729" s="1394"/>
      <c r="P729" s="1394"/>
      <c r="Q729" s="1394"/>
      <c r="R729" s="1394"/>
      <c r="S729" s="1394"/>
      <c r="T729" s="1394"/>
      <c r="U729" s="1394"/>
      <c r="V729" s="1394"/>
      <c r="W729" s="1394"/>
      <c r="X729" s="1394"/>
      <c r="Y729" s="1394"/>
      <c r="Z729" s="1394"/>
      <c r="AA729" s="1394"/>
      <c r="AB729" s="1394"/>
    </row>
    <row r="730">
      <c r="A730" s="824"/>
      <c r="B730" s="824"/>
      <c r="C730" s="824"/>
      <c r="D730" s="824"/>
      <c r="E730" s="824"/>
      <c r="F730" s="824"/>
      <c r="G730" s="1394"/>
      <c r="H730" s="824"/>
      <c r="I730" s="1394"/>
      <c r="J730" s="824"/>
      <c r="K730" s="1394"/>
      <c r="L730" s="1394"/>
      <c r="M730" s="1394"/>
      <c r="N730" s="1394"/>
      <c r="O730" s="1394"/>
      <c r="P730" s="1394"/>
      <c r="Q730" s="1394"/>
      <c r="R730" s="1394"/>
      <c r="S730" s="1394"/>
      <c r="T730" s="1394"/>
      <c r="U730" s="1394"/>
      <c r="V730" s="1394"/>
      <c r="W730" s="1394"/>
      <c r="X730" s="1394"/>
      <c r="Y730" s="1394"/>
      <c r="Z730" s="1394"/>
      <c r="AA730" s="1394"/>
      <c r="AB730" s="1394"/>
    </row>
    <row r="731">
      <c r="A731" s="824"/>
      <c r="B731" s="824"/>
      <c r="C731" s="824"/>
      <c r="D731" s="824"/>
      <c r="E731" s="824"/>
      <c r="F731" s="824"/>
      <c r="G731" s="1394"/>
      <c r="H731" s="824"/>
      <c r="I731" s="1394"/>
      <c r="J731" s="824"/>
      <c r="K731" s="1394"/>
      <c r="L731" s="1394"/>
      <c r="M731" s="1394"/>
      <c r="N731" s="1394"/>
      <c r="O731" s="1394"/>
      <c r="P731" s="1394"/>
      <c r="Q731" s="1394"/>
      <c r="R731" s="1394"/>
      <c r="S731" s="1394"/>
      <c r="T731" s="1394"/>
      <c r="U731" s="1394"/>
      <c r="V731" s="1394"/>
      <c r="W731" s="1394"/>
      <c r="X731" s="1394"/>
      <c r="Y731" s="1394"/>
      <c r="Z731" s="1394"/>
      <c r="AA731" s="1394"/>
      <c r="AB731" s="1394"/>
    </row>
    <row r="732">
      <c r="A732" s="824"/>
      <c r="B732" s="824"/>
      <c r="C732" s="824"/>
      <c r="D732" s="824"/>
      <c r="E732" s="824"/>
      <c r="F732" s="824"/>
      <c r="G732" s="1394"/>
      <c r="H732" s="824"/>
      <c r="I732" s="1394"/>
      <c r="J732" s="824"/>
      <c r="K732" s="1394"/>
      <c r="L732" s="1394"/>
      <c r="M732" s="1394"/>
      <c r="N732" s="1394"/>
      <c r="O732" s="1394"/>
      <c r="P732" s="1394"/>
      <c r="Q732" s="1394"/>
      <c r="R732" s="1394"/>
      <c r="S732" s="1394"/>
      <c r="T732" s="1394"/>
      <c r="U732" s="1394"/>
      <c r="V732" s="1394"/>
      <c r="W732" s="1394"/>
      <c r="X732" s="1394"/>
      <c r="Y732" s="1394"/>
      <c r="Z732" s="1394"/>
      <c r="AA732" s="1394"/>
      <c r="AB732" s="1394"/>
    </row>
    <row r="733">
      <c r="A733" s="824"/>
      <c r="B733" s="824"/>
      <c r="C733" s="824"/>
      <c r="D733" s="824"/>
      <c r="E733" s="824"/>
      <c r="F733" s="824"/>
      <c r="G733" s="1394"/>
      <c r="H733" s="824"/>
      <c r="I733" s="1394"/>
      <c r="J733" s="824"/>
      <c r="K733" s="1394"/>
      <c r="L733" s="1394"/>
      <c r="M733" s="1394"/>
      <c r="N733" s="1394"/>
      <c r="O733" s="1394"/>
      <c r="P733" s="1394"/>
      <c r="Q733" s="1394"/>
      <c r="R733" s="1394"/>
      <c r="S733" s="1394"/>
      <c r="T733" s="1394"/>
      <c r="U733" s="1394"/>
      <c r="V733" s="1394"/>
      <c r="W733" s="1394"/>
      <c r="X733" s="1394"/>
      <c r="Y733" s="1394"/>
      <c r="Z733" s="1394"/>
      <c r="AA733" s="1394"/>
      <c r="AB733" s="1394"/>
    </row>
    <row r="734">
      <c r="A734" s="824"/>
      <c r="B734" s="824"/>
      <c r="C734" s="824"/>
      <c r="D734" s="824"/>
      <c r="E734" s="824"/>
      <c r="F734" s="824"/>
      <c r="G734" s="1394"/>
      <c r="H734" s="824"/>
      <c r="I734" s="1394"/>
      <c r="J734" s="824"/>
      <c r="K734" s="1394"/>
      <c r="L734" s="1394"/>
      <c r="M734" s="1394"/>
      <c r="N734" s="1394"/>
      <c r="O734" s="1394"/>
      <c r="P734" s="1394"/>
      <c r="Q734" s="1394"/>
      <c r="R734" s="1394"/>
      <c r="S734" s="1394"/>
      <c r="T734" s="1394"/>
      <c r="U734" s="1394"/>
      <c r="V734" s="1394"/>
      <c r="W734" s="1394"/>
      <c r="X734" s="1394"/>
      <c r="Y734" s="1394"/>
      <c r="Z734" s="1394"/>
      <c r="AA734" s="1394"/>
      <c r="AB734" s="1394"/>
    </row>
    <row r="735">
      <c r="A735" s="824"/>
      <c r="B735" s="824"/>
      <c r="C735" s="824"/>
      <c r="D735" s="824"/>
      <c r="E735" s="824"/>
      <c r="F735" s="824"/>
      <c r="G735" s="1394"/>
      <c r="H735" s="824"/>
      <c r="I735" s="1394"/>
      <c r="J735" s="824"/>
      <c r="K735" s="1394"/>
      <c r="L735" s="1394"/>
      <c r="M735" s="1394"/>
      <c r="N735" s="1394"/>
      <c r="O735" s="1394"/>
      <c r="P735" s="1394"/>
      <c r="Q735" s="1394"/>
      <c r="R735" s="1394"/>
      <c r="S735" s="1394"/>
      <c r="T735" s="1394"/>
      <c r="U735" s="1394"/>
      <c r="V735" s="1394"/>
      <c r="W735" s="1394"/>
      <c r="X735" s="1394"/>
      <c r="Y735" s="1394"/>
      <c r="Z735" s="1394"/>
      <c r="AA735" s="1394"/>
      <c r="AB735" s="1394"/>
    </row>
    <row r="736">
      <c r="A736" s="824"/>
      <c r="B736" s="824"/>
      <c r="C736" s="824"/>
      <c r="D736" s="824"/>
      <c r="E736" s="824"/>
      <c r="F736" s="824"/>
      <c r="G736" s="1394"/>
      <c r="H736" s="824"/>
      <c r="I736" s="1394"/>
      <c r="J736" s="824"/>
      <c r="K736" s="1394"/>
      <c r="L736" s="1394"/>
      <c r="M736" s="1394"/>
      <c r="N736" s="1394"/>
      <c r="O736" s="1394"/>
      <c r="P736" s="1394"/>
      <c r="Q736" s="1394"/>
      <c r="R736" s="1394"/>
      <c r="S736" s="1394"/>
      <c r="T736" s="1394"/>
      <c r="U736" s="1394"/>
      <c r="V736" s="1394"/>
      <c r="W736" s="1394"/>
      <c r="X736" s="1394"/>
      <c r="Y736" s="1394"/>
      <c r="Z736" s="1394"/>
      <c r="AA736" s="1394"/>
      <c r="AB736" s="1394"/>
    </row>
    <row r="737">
      <c r="A737" s="824"/>
      <c r="B737" s="824"/>
      <c r="C737" s="824"/>
      <c r="D737" s="824"/>
      <c r="E737" s="824"/>
      <c r="F737" s="824"/>
      <c r="G737" s="1394"/>
      <c r="H737" s="824"/>
      <c r="I737" s="1394"/>
      <c r="J737" s="824"/>
      <c r="K737" s="1394"/>
      <c r="L737" s="1394"/>
      <c r="M737" s="1394"/>
      <c r="N737" s="1394"/>
      <c r="O737" s="1394"/>
      <c r="P737" s="1394"/>
      <c r="Q737" s="1394"/>
      <c r="R737" s="1394"/>
      <c r="S737" s="1394"/>
      <c r="T737" s="1394"/>
      <c r="U737" s="1394"/>
      <c r="V737" s="1394"/>
      <c r="W737" s="1394"/>
      <c r="X737" s="1394"/>
      <c r="Y737" s="1394"/>
      <c r="Z737" s="1394"/>
      <c r="AA737" s="1394"/>
      <c r="AB737" s="1394"/>
    </row>
    <row r="738">
      <c r="A738" s="824"/>
      <c r="B738" s="824"/>
      <c r="C738" s="824"/>
      <c r="D738" s="824"/>
      <c r="E738" s="824"/>
      <c r="F738" s="824"/>
      <c r="G738" s="1394"/>
      <c r="H738" s="824"/>
      <c r="I738" s="1394"/>
      <c r="J738" s="824"/>
      <c r="K738" s="1394"/>
      <c r="L738" s="1394"/>
      <c r="M738" s="1394"/>
      <c r="N738" s="1394"/>
      <c r="O738" s="1394"/>
      <c r="P738" s="1394"/>
      <c r="Q738" s="1394"/>
      <c r="R738" s="1394"/>
      <c r="S738" s="1394"/>
      <c r="T738" s="1394"/>
      <c r="U738" s="1394"/>
      <c r="V738" s="1394"/>
      <c r="W738" s="1394"/>
      <c r="X738" s="1394"/>
      <c r="Y738" s="1394"/>
      <c r="Z738" s="1394"/>
      <c r="AA738" s="1394"/>
      <c r="AB738" s="1394"/>
    </row>
    <row r="739">
      <c r="A739" s="824"/>
      <c r="B739" s="824"/>
      <c r="C739" s="824"/>
      <c r="D739" s="824"/>
      <c r="E739" s="824"/>
      <c r="F739" s="824"/>
      <c r="G739" s="1394"/>
      <c r="H739" s="824"/>
      <c r="I739" s="1394"/>
      <c r="J739" s="824"/>
      <c r="K739" s="1394"/>
      <c r="L739" s="1394"/>
      <c r="M739" s="1394"/>
      <c r="N739" s="1394"/>
      <c r="O739" s="1394"/>
      <c r="P739" s="1394"/>
      <c r="Q739" s="1394"/>
      <c r="R739" s="1394"/>
      <c r="S739" s="1394"/>
      <c r="T739" s="1394"/>
      <c r="U739" s="1394"/>
      <c r="V739" s="1394"/>
      <c r="W739" s="1394"/>
      <c r="X739" s="1394"/>
      <c r="Y739" s="1394"/>
      <c r="Z739" s="1394"/>
      <c r="AA739" s="1394"/>
      <c r="AB739" s="1394"/>
    </row>
    <row r="740">
      <c r="A740" s="824"/>
      <c r="B740" s="824"/>
      <c r="C740" s="824"/>
      <c r="D740" s="824"/>
      <c r="E740" s="824"/>
      <c r="F740" s="824"/>
      <c r="G740" s="1394"/>
      <c r="H740" s="824"/>
      <c r="I740" s="1394"/>
      <c r="J740" s="824"/>
      <c r="K740" s="1394"/>
      <c r="L740" s="1394"/>
      <c r="M740" s="1394"/>
      <c r="N740" s="1394"/>
      <c r="O740" s="1394"/>
      <c r="P740" s="1394"/>
      <c r="Q740" s="1394"/>
      <c r="R740" s="1394"/>
      <c r="S740" s="1394"/>
      <c r="T740" s="1394"/>
      <c r="U740" s="1394"/>
      <c r="V740" s="1394"/>
      <c r="W740" s="1394"/>
      <c r="X740" s="1394"/>
      <c r="Y740" s="1394"/>
      <c r="Z740" s="1394"/>
      <c r="AA740" s="1394"/>
      <c r="AB740" s="1394"/>
    </row>
    <row r="741">
      <c r="A741" s="824"/>
      <c r="B741" s="824"/>
      <c r="C741" s="824"/>
      <c r="D741" s="824"/>
      <c r="E741" s="824"/>
      <c r="F741" s="824"/>
      <c r="G741" s="1394"/>
      <c r="H741" s="824"/>
      <c r="I741" s="1394"/>
      <c r="J741" s="824"/>
      <c r="K741" s="1394"/>
      <c r="L741" s="1394"/>
      <c r="M741" s="1394"/>
      <c r="N741" s="1394"/>
      <c r="O741" s="1394"/>
      <c r="P741" s="1394"/>
      <c r="Q741" s="1394"/>
      <c r="R741" s="1394"/>
      <c r="S741" s="1394"/>
      <c r="T741" s="1394"/>
      <c r="U741" s="1394"/>
      <c r="V741" s="1394"/>
      <c r="W741" s="1394"/>
      <c r="X741" s="1394"/>
      <c r="Y741" s="1394"/>
      <c r="Z741" s="1394"/>
      <c r="AA741" s="1394"/>
      <c r="AB741" s="1394"/>
    </row>
    <row r="742">
      <c r="A742" s="824"/>
      <c r="B742" s="824"/>
      <c r="C742" s="824"/>
      <c r="D742" s="824"/>
      <c r="E742" s="824"/>
      <c r="F742" s="824"/>
      <c r="G742" s="1394"/>
      <c r="H742" s="824"/>
      <c r="I742" s="1394"/>
      <c r="J742" s="824"/>
      <c r="K742" s="1394"/>
      <c r="L742" s="1394"/>
      <c r="M742" s="1394"/>
      <c r="N742" s="1394"/>
      <c r="O742" s="1394"/>
      <c r="P742" s="1394"/>
      <c r="Q742" s="1394"/>
      <c r="R742" s="1394"/>
      <c r="S742" s="1394"/>
      <c r="T742" s="1394"/>
      <c r="U742" s="1394"/>
      <c r="V742" s="1394"/>
      <c r="W742" s="1394"/>
      <c r="X742" s="1394"/>
      <c r="Y742" s="1394"/>
      <c r="Z742" s="1394"/>
      <c r="AA742" s="1394"/>
      <c r="AB742" s="1394"/>
    </row>
    <row r="743">
      <c r="A743" s="824"/>
      <c r="B743" s="824"/>
      <c r="C743" s="824"/>
      <c r="D743" s="824"/>
      <c r="E743" s="824"/>
      <c r="F743" s="824"/>
      <c r="G743" s="1394"/>
      <c r="H743" s="824"/>
      <c r="I743" s="1394"/>
      <c r="J743" s="824"/>
      <c r="K743" s="1394"/>
      <c r="L743" s="1394"/>
      <c r="M743" s="1394"/>
      <c r="N743" s="1394"/>
      <c r="O743" s="1394"/>
      <c r="P743" s="1394"/>
      <c r="Q743" s="1394"/>
      <c r="R743" s="1394"/>
      <c r="S743" s="1394"/>
      <c r="T743" s="1394"/>
      <c r="U743" s="1394"/>
      <c r="V743" s="1394"/>
      <c r="W743" s="1394"/>
      <c r="X743" s="1394"/>
      <c r="Y743" s="1394"/>
      <c r="Z743" s="1394"/>
      <c r="AA743" s="1394"/>
      <c r="AB743" s="1394"/>
    </row>
    <row r="744">
      <c r="A744" s="824"/>
      <c r="B744" s="824"/>
      <c r="C744" s="824"/>
      <c r="D744" s="824"/>
      <c r="E744" s="824"/>
      <c r="F744" s="824"/>
      <c r="G744" s="1394"/>
      <c r="H744" s="824"/>
      <c r="I744" s="1394"/>
      <c r="J744" s="824"/>
      <c r="K744" s="1394"/>
      <c r="L744" s="1394"/>
      <c r="M744" s="1394"/>
      <c r="N744" s="1394"/>
      <c r="O744" s="1394"/>
      <c r="P744" s="1394"/>
      <c r="Q744" s="1394"/>
      <c r="R744" s="1394"/>
      <c r="S744" s="1394"/>
      <c r="T744" s="1394"/>
      <c r="U744" s="1394"/>
      <c r="V744" s="1394"/>
      <c r="W744" s="1394"/>
      <c r="X744" s="1394"/>
      <c r="Y744" s="1394"/>
      <c r="Z744" s="1394"/>
      <c r="AA744" s="1394"/>
      <c r="AB744" s="1394"/>
    </row>
    <row r="745">
      <c r="A745" s="824"/>
      <c r="B745" s="824"/>
      <c r="C745" s="824"/>
      <c r="D745" s="824"/>
      <c r="E745" s="824"/>
      <c r="F745" s="824"/>
      <c r="G745" s="1394"/>
      <c r="H745" s="824"/>
      <c r="I745" s="1394"/>
      <c r="J745" s="824"/>
      <c r="K745" s="1394"/>
      <c r="L745" s="1394"/>
      <c r="M745" s="1394"/>
      <c r="N745" s="1394"/>
      <c r="O745" s="1394"/>
      <c r="P745" s="1394"/>
      <c r="Q745" s="1394"/>
      <c r="R745" s="1394"/>
      <c r="S745" s="1394"/>
      <c r="T745" s="1394"/>
      <c r="U745" s="1394"/>
      <c r="V745" s="1394"/>
      <c r="W745" s="1394"/>
      <c r="X745" s="1394"/>
      <c r="Y745" s="1394"/>
      <c r="Z745" s="1394"/>
      <c r="AA745" s="1394"/>
      <c r="AB745" s="1394"/>
    </row>
    <row r="746">
      <c r="A746" s="824"/>
      <c r="B746" s="824"/>
      <c r="C746" s="824"/>
      <c r="D746" s="824"/>
      <c r="E746" s="824"/>
      <c r="F746" s="824"/>
      <c r="G746" s="1394"/>
      <c r="H746" s="824"/>
      <c r="I746" s="1394"/>
      <c r="J746" s="824"/>
      <c r="K746" s="1394"/>
      <c r="L746" s="1394"/>
      <c r="M746" s="1394"/>
      <c r="N746" s="1394"/>
      <c r="O746" s="1394"/>
      <c r="P746" s="1394"/>
      <c r="Q746" s="1394"/>
      <c r="R746" s="1394"/>
      <c r="S746" s="1394"/>
      <c r="T746" s="1394"/>
      <c r="U746" s="1394"/>
      <c r="V746" s="1394"/>
      <c r="W746" s="1394"/>
      <c r="X746" s="1394"/>
      <c r="Y746" s="1394"/>
      <c r="Z746" s="1394"/>
      <c r="AA746" s="1394"/>
      <c r="AB746" s="1394"/>
    </row>
    <row r="747">
      <c r="A747" s="824"/>
      <c r="B747" s="824"/>
      <c r="C747" s="824"/>
      <c r="D747" s="824"/>
      <c r="E747" s="824"/>
      <c r="F747" s="824"/>
      <c r="G747" s="1394"/>
      <c r="H747" s="824"/>
      <c r="I747" s="1394"/>
      <c r="J747" s="824"/>
      <c r="K747" s="1394"/>
      <c r="L747" s="1394"/>
      <c r="M747" s="1394"/>
      <c r="N747" s="1394"/>
      <c r="O747" s="1394"/>
      <c r="P747" s="1394"/>
      <c r="Q747" s="1394"/>
      <c r="R747" s="1394"/>
      <c r="S747" s="1394"/>
      <c r="T747" s="1394"/>
      <c r="U747" s="1394"/>
      <c r="V747" s="1394"/>
      <c r="W747" s="1394"/>
      <c r="X747" s="1394"/>
      <c r="Y747" s="1394"/>
      <c r="Z747" s="1394"/>
      <c r="AA747" s="1394"/>
      <c r="AB747" s="1394"/>
    </row>
    <row r="748">
      <c r="A748" s="824"/>
      <c r="B748" s="824"/>
      <c r="C748" s="824"/>
      <c r="D748" s="824"/>
      <c r="E748" s="824"/>
      <c r="F748" s="824"/>
      <c r="G748" s="1394"/>
      <c r="H748" s="824"/>
      <c r="I748" s="1394"/>
      <c r="J748" s="824"/>
      <c r="K748" s="1394"/>
      <c r="L748" s="1394"/>
      <c r="M748" s="1394"/>
      <c r="N748" s="1394"/>
      <c r="O748" s="1394"/>
      <c r="P748" s="1394"/>
      <c r="Q748" s="1394"/>
      <c r="R748" s="1394"/>
      <c r="S748" s="1394"/>
      <c r="T748" s="1394"/>
      <c r="U748" s="1394"/>
      <c r="V748" s="1394"/>
      <c r="W748" s="1394"/>
      <c r="X748" s="1394"/>
      <c r="Y748" s="1394"/>
      <c r="Z748" s="1394"/>
      <c r="AA748" s="1394"/>
      <c r="AB748" s="1394"/>
    </row>
    <row r="749">
      <c r="A749" s="824"/>
      <c r="B749" s="824"/>
      <c r="C749" s="824"/>
      <c r="D749" s="824"/>
      <c r="E749" s="824"/>
      <c r="F749" s="824"/>
      <c r="G749" s="1394"/>
      <c r="H749" s="824"/>
      <c r="I749" s="1394"/>
      <c r="J749" s="824"/>
      <c r="K749" s="1394"/>
      <c r="L749" s="1394"/>
      <c r="M749" s="1394"/>
      <c r="N749" s="1394"/>
      <c r="O749" s="1394"/>
      <c r="P749" s="1394"/>
      <c r="Q749" s="1394"/>
      <c r="R749" s="1394"/>
      <c r="S749" s="1394"/>
      <c r="T749" s="1394"/>
      <c r="U749" s="1394"/>
      <c r="V749" s="1394"/>
      <c r="W749" s="1394"/>
      <c r="X749" s="1394"/>
      <c r="Y749" s="1394"/>
      <c r="Z749" s="1394"/>
      <c r="AA749" s="1394"/>
      <c r="AB749" s="1394"/>
    </row>
    <row r="750">
      <c r="A750" s="824"/>
      <c r="B750" s="824"/>
      <c r="C750" s="824"/>
      <c r="D750" s="824"/>
      <c r="E750" s="824"/>
      <c r="F750" s="824"/>
      <c r="G750" s="1394"/>
      <c r="H750" s="824"/>
      <c r="I750" s="1394"/>
      <c r="J750" s="824"/>
      <c r="K750" s="1394"/>
      <c r="L750" s="1394"/>
      <c r="M750" s="1394"/>
      <c r="N750" s="1394"/>
      <c r="O750" s="1394"/>
      <c r="P750" s="1394"/>
      <c r="Q750" s="1394"/>
      <c r="R750" s="1394"/>
      <c r="S750" s="1394"/>
      <c r="T750" s="1394"/>
      <c r="U750" s="1394"/>
      <c r="V750" s="1394"/>
      <c r="W750" s="1394"/>
      <c r="X750" s="1394"/>
      <c r="Y750" s="1394"/>
      <c r="Z750" s="1394"/>
      <c r="AA750" s="1394"/>
      <c r="AB750" s="1394"/>
    </row>
    <row r="751">
      <c r="A751" s="824"/>
      <c r="B751" s="824"/>
      <c r="C751" s="824"/>
      <c r="D751" s="824"/>
      <c r="E751" s="824"/>
      <c r="F751" s="824"/>
      <c r="G751" s="1394"/>
      <c r="H751" s="824"/>
      <c r="I751" s="1394"/>
      <c r="J751" s="824"/>
      <c r="K751" s="1394"/>
      <c r="L751" s="1394"/>
      <c r="M751" s="1394"/>
      <c r="N751" s="1394"/>
      <c r="O751" s="1394"/>
      <c r="P751" s="1394"/>
      <c r="Q751" s="1394"/>
      <c r="R751" s="1394"/>
      <c r="S751" s="1394"/>
      <c r="T751" s="1394"/>
      <c r="U751" s="1394"/>
      <c r="V751" s="1394"/>
      <c r="W751" s="1394"/>
      <c r="X751" s="1394"/>
      <c r="Y751" s="1394"/>
      <c r="Z751" s="1394"/>
      <c r="AA751" s="1394"/>
      <c r="AB751" s="1394"/>
    </row>
    <row r="752">
      <c r="A752" s="824"/>
      <c r="B752" s="824"/>
      <c r="C752" s="824"/>
      <c r="D752" s="824"/>
      <c r="E752" s="824"/>
      <c r="F752" s="824"/>
      <c r="G752" s="1394"/>
      <c r="H752" s="824"/>
      <c r="I752" s="1394"/>
      <c r="J752" s="824"/>
      <c r="K752" s="1394"/>
      <c r="L752" s="1394"/>
      <c r="M752" s="1394"/>
      <c r="N752" s="1394"/>
      <c r="O752" s="1394"/>
      <c r="P752" s="1394"/>
      <c r="Q752" s="1394"/>
      <c r="R752" s="1394"/>
      <c r="S752" s="1394"/>
      <c r="T752" s="1394"/>
      <c r="U752" s="1394"/>
      <c r="V752" s="1394"/>
      <c r="W752" s="1394"/>
      <c r="X752" s="1394"/>
      <c r="Y752" s="1394"/>
      <c r="Z752" s="1394"/>
      <c r="AA752" s="1394"/>
      <c r="AB752" s="1394"/>
    </row>
    <row r="753">
      <c r="A753" s="824"/>
      <c r="B753" s="824"/>
      <c r="C753" s="824"/>
      <c r="D753" s="824"/>
      <c r="E753" s="824"/>
      <c r="F753" s="824"/>
      <c r="G753" s="1394"/>
      <c r="H753" s="824"/>
      <c r="I753" s="1394"/>
      <c r="J753" s="824"/>
      <c r="K753" s="1394"/>
      <c r="L753" s="1394"/>
      <c r="M753" s="1394"/>
      <c r="N753" s="1394"/>
      <c r="O753" s="1394"/>
      <c r="P753" s="1394"/>
      <c r="Q753" s="1394"/>
      <c r="R753" s="1394"/>
      <c r="S753" s="1394"/>
      <c r="T753" s="1394"/>
      <c r="U753" s="1394"/>
      <c r="V753" s="1394"/>
      <c r="W753" s="1394"/>
      <c r="X753" s="1394"/>
      <c r="Y753" s="1394"/>
      <c r="Z753" s="1394"/>
      <c r="AA753" s="1394"/>
      <c r="AB753" s="1394"/>
    </row>
    <row r="754">
      <c r="A754" s="824"/>
      <c r="B754" s="824"/>
      <c r="C754" s="824"/>
      <c r="D754" s="824"/>
      <c r="E754" s="824"/>
      <c r="F754" s="824"/>
      <c r="G754" s="1394"/>
      <c r="H754" s="824"/>
      <c r="I754" s="1394"/>
      <c r="J754" s="824"/>
      <c r="K754" s="1394"/>
      <c r="L754" s="1394"/>
      <c r="M754" s="1394"/>
      <c r="N754" s="1394"/>
      <c r="O754" s="1394"/>
      <c r="P754" s="1394"/>
      <c r="Q754" s="1394"/>
      <c r="R754" s="1394"/>
      <c r="S754" s="1394"/>
      <c r="T754" s="1394"/>
      <c r="U754" s="1394"/>
      <c r="V754" s="1394"/>
      <c r="W754" s="1394"/>
      <c r="X754" s="1394"/>
      <c r="Y754" s="1394"/>
      <c r="Z754" s="1394"/>
      <c r="AA754" s="1394"/>
      <c r="AB754" s="1394"/>
    </row>
    <row r="755">
      <c r="A755" s="824"/>
      <c r="B755" s="824"/>
      <c r="C755" s="824"/>
      <c r="D755" s="824"/>
      <c r="E755" s="824"/>
      <c r="F755" s="824"/>
      <c r="G755" s="1394"/>
      <c r="H755" s="824"/>
      <c r="I755" s="1394"/>
      <c r="J755" s="824"/>
      <c r="K755" s="1394"/>
      <c r="L755" s="1394"/>
      <c r="M755" s="1394"/>
      <c r="N755" s="1394"/>
      <c r="O755" s="1394"/>
      <c r="P755" s="1394"/>
      <c r="Q755" s="1394"/>
      <c r="R755" s="1394"/>
      <c r="S755" s="1394"/>
      <c r="T755" s="1394"/>
      <c r="U755" s="1394"/>
      <c r="V755" s="1394"/>
      <c r="W755" s="1394"/>
      <c r="X755" s="1394"/>
      <c r="Y755" s="1394"/>
      <c r="Z755" s="1394"/>
      <c r="AA755" s="1394"/>
      <c r="AB755" s="1394"/>
    </row>
    <row r="756">
      <c r="A756" s="824"/>
      <c r="B756" s="824"/>
      <c r="C756" s="824"/>
      <c r="D756" s="824"/>
      <c r="E756" s="824"/>
      <c r="F756" s="824"/>
      <c r="G756" s="1394"/>
      <c r="H756" s="824"/>
      <c r="I756" s="1394"/>
      <c r="J756" s="824"/>
      <c r="K756" s="1394"/>
      <c r="L756" s="1394"/>
      <c r="M756" s="1394"/>
      <c r="N756" s="1394"/>
      <c r="O756" s="1394"/>
      <c r="P756" s="1394"/>
      <c r="Q756" s="1394"/>
      <c r="R756" s="1394"/>
      <c r="S756" s="1394"/>
      <c r="T756" s="1394"/>
      <c r="U756" s="1394"/>
      <c r="V756" s="1394"/>
      <c r="W756" s="1394"/>
      <c r="X756" s="1394"/>
      <c r="Y756" s="1394"/>
      <c r="Z756" s="1394"/>
      <c r="AA756" s="1394"/>
      <c r="AB756" s="1394"/>
    </row>
    <row r="757">
      <c r="A757" s="824"/>
      <c r="B757" s="824"/>
      <c r="C757" s="824"/>
      <c r="D757" s="824"/>
      <c r="E757" s="824"/>
      <c r="F757" s="824"/>
      <c r="G757" s="1394"/>
      <c r="H757" s="824"/>
      <c r="I757" s="1394"/>
      <c r="J757" s="824"/>
      <c r="K757" s="1394"/>
      <c r="L757" s="1394"/>
      <c r="M757" s="1394"/>
      <c r="N757" s="1394"/>
      <c r="O757" s="1394"/>
      <c r="P757" s="1394"/>
      <c r="Q757" s="1394"/>
      <c r="R757" s="1394"/>
      <c r="S757" s="1394"/>
      <c r="T757" s="1394"/>
      <c r="U757" s="1394"/>
      <c r="V757" s="1394"/>
      <c r="W757" s="1394"/>
      <c r="X757" s="1394"/>
      <c r="Y757" s="1394"/>
      <c r="Z757" s="1394"/>
      <c r="AA757" s="1394"/>
      <c r="AB757" s="1394"/>
    </row>
    <row r="758">
      <c r="A758" s="824"/>
      <c r="B758" s="824"/>
      <c r="C758" s="824"/>
      <c r="D758" s="824"/>
      <c r="E758" s="824"/>
      <c r="F758" s="824"/>
      <c r="G758" s="1394"/>
      <c r="H758" s="824"/>
      <c r="I758" s="1394"/>
      <c r="J758" s="824"/>
      <c r="K758" s="1394"/>
      <c r="L758" s="1394"/>
      <c r="M758" s="1394"/>
      <c r="N758" s="1394"/>
      <c r="O758" s="1394"/>
      <c r="P758" s="1394"/>
      <c r="Q758" s="1394"/>
      <c r="R758" s="1394"/>
      <c r="S758" s="1394"/>
      <c r="T758" s="1394"/>
      <c r="U758" s="1394"/>
      <c r="V758" s="1394"/>
      <c r="W758" s="1394"/>
      <c r="X758" s="1394"/>
      <c r="Y758" s="1394"/>
      <c r="Z758" s="1394"/>
      <c r="AA758" s="1394"/>
      <c r="AB758" s="1394"/>
    </row>
    <row r="759">
      <c r="A759" s="824"/>
      <c r="B759" s="824"/>
      <c r="C759" s="824"/>
      <c r="D759" s="824"/>
      <c r="E759" s="824"/>
      <c r="F759" s="824"/>
      <c r="G759" s="1394"/>
      <c r="H759" s="824"/>
      <c r="I759" s="1394"/>
      <c r="J759" s="824"/>
      <c r="K759" s="1394"/>
      <c r="L759" s="1394"/>
      <c r="M759" s="1394"/>
      <c r="N759" s="1394"/>
      <c r="O759" s="1394"/>
      <c r="P759" s="1394"/>
      <c r="Q759" s="1394"/>
      <c r="R759" s="1394"/>
      <c r="S759" s="1394"/>
      <c r="T759" s="1394"/>
      <c r="U759" s="1394"/>
      <c r="V759" s="1394"/>
      <c r="W759" s="1394"/>
      <c r="X759" s="1394"/>
      <c r="Y759" s="1394"/>
      <c r="Z759" s="1394"/>
      <c r="AA759" s="1394"/>
      <c r="AB759" s="1394"/>
    </row>
    <row r="760">
      <c r="A760" s="824"/>
      <c r="B760" s="824"/>
      <c r="C760" s="824"/>
      <c r="D760" s="824"/>
      <c r="E760" s="824"/>
      <c r="F760" s="824"/>
      <c r="G760" s="1394"/>
      <c r="H760" s="824"/>
      <c r="I760" s="1394"/>
      <c r="J760" s="824"/>
      <c r="K760" s="1394"/>
      <c r="L760" s="1394"/>
      <c r="M760" s="1394"/>
      <c r="N760" s="1394"/>
      <c r="O760" s="1394"/>
      <c r="P760" s="1394"/>
      <c r="Q760" s="1394"/>
      <c r="R760" s="1394"/>
      <c r="S760" s="1394"/>
      <c r="T760" s="1394"/>
      <c r="U760" s="1394"/>
      <c r="V760" s="1394"/>
      <c r="W760" s="1394"/>
      <c r="X760" s="1394"/>
      <c r="Y760" s="1394"/>
      <c r="Z760" s="1394"/>
      <c r="AA760" s="1394"/>
      <c r="AB760" s="1394"/>
    </row>
    <row r="761">
      <c r="A761" s="824"/>
      <c r="B761" s="824"/>
      <c r="C761" s="824"/>
      <c r="D761" s="824"/>
      <c r="E761" s="824"/>
      <c r="F761" s="824"/>
      <c r="G761" s="1394"/>
      <c r="H761" s="824"/>
      <c r="I761" s="1394"/>
      <c r="J761" s="824"/>
      <c r="K761" s="1394"/>
      <c r="L761" s="1394"/>
      <c r="M761" s="1394"/>
      <c r="N761" s="1394"/>
      <c r="O761" s="1394"/>
      <c r="P761" s="1394"/>
      <c r="Q761" s="1394"/>
      <c r="R761" s="1394"/>
      <c r="S761" s="1394"/>
      <c r="T761" s="1394"/>
      <c r="U761" s="1394"/>
      <c r="V761" s="1394"/>
      <c r="W761" s="1394"/>
      <c r="X761" s="1394"/>
      <c r="Y761" s="1394"/>
      <c r="Z761" s="1394"/>
      <c r="AA761" s="1394"/>
      <c r="AB761" s="1394"/>
    </row>
    <row r="762">
      <c r="A762" s="824"/>
      <c r="B762" s="824"/>
      <c r="C762" s="824"/>
      <c r="D762" s="824"/>
      <c r="E762" s="824"/>
      <c r="F762" s="824"/>
      <c r="G762" s="1394"/>
      <c r="H762" s="824"/>
      <c r="I762" s="1394"/>
      <c r="J762" s="824"/>
      <c r="K762" s="1394"/>
      <c r="L762" s="1394"/>
      <c r="M762" s="1394"/>
      <c r="N762" s="1394"/>
      <c r="O762" s="1394"/>
      <c r="P762" s="1394"/>
      <c r="Q762" s="1394"/>
      <c r="R762" s="1394"/>
      <c r="S762" s="1394"/>
      <c r="T762" s="1394"/>
      <c r="U762" s="1394"/>
      <c r="V762" s="1394"/>
      <c r="W762" s="1394"/>
      <c r="X762" s="1394"/>
      <c r="Y762" s="1394"/>
      <c r="Z762" s="1394"/>
      <c r="AA762" s="1394"/>
      <c r="AB762" s="1394"/>
    </row>
    <row r="763">
      <c r="A763" s="824"/>
      <c r="B763" s="824"/>
      <c r="C763" s="824"/>
      <c r="D763" s="824"/>
      <c r="E763" s="824"/>
      <c r="F763" s="824"/>
      <c r="G763" s="1394"/>
      <c r="H763" s="824"/>
      <c r="I763" s="1394"/>
      <c r="J763" s="824"/>
      <c r="K763" s="1394"/>
      <c r="L763" s="1394"/>
      <c r="M763" s="1394"/>
      <c r="N763" s="1394"/>
      <c r="O763" s="1394"/>
      <c r="P763" s="1394"/>
      <c r="Q763" s="1394"/>
      <c r="R763" s="1394"/>
      <c r="S763" s="1394"/>
      <c r="T763" s="1394"/>
      <c r="U763" s="1394"/>
      <c r="V763" s="1394"/>
      <c r="W763" s="1394"/>
      <c r="X763" s="1394"/>
      <c r="Y763" s="1394"/>
      <c r="Z763" s="1394"/>
      <c r="AA763" s="1394"/>
      <c r="AB763" s="1394"/>
    </row>
    <row r="764">
      <c r="A764" s="824"/>
      <c r="B764" s="824"/>
      <c r="C764" s="824"/>
      <c r="D764" s="824"/>
      <c r="E764" s="824"/>
      <c r="F764" s="824"/>
      <c r="G764" s="1394"/>
      <c r="H764" s="824"/>
      <c r="I764" s="1394"/>
      <c r="J764" s="824"/>
      <c r="K764" s="1394"/>
      <c r="L764" s="1394"/>
      <c r="M764" s="1394"/>
      <c r="N764" s="1394"/>
      <c r="O764" s="1394"/>
      <c r="P764" s="1394"/>
      <c r="Q764" s="1394"/>
      <c r="R764" s="1394"/>
      <c r="S764" s="1394"/>
      <c r="T764" s="1394"/>
      <c r="U764" s="1394"/>
      <c r="V764" s="1394"/>
      <c r="W764" s="1394"/>
      <c r="X764" s="1394"/>
      <c r="Y764" s="1394"/>
      <c r="Z764" s="1394"/>
      <c r="AA764" s="1394"/>
      <c r="AB764" s="1394"/>
    </row>
    <row r="765">
      <c r="A765" s="824"/>
      <c r="B765" s="824"/>
      <c r="C765" s="824"/>
      <c r="D765" s="824"/>
      <c r="E765" s="824"/>
      <c r="F765" s="824"/>
      <c r="G765" s="1394"/>
      <c r="H765" s="824"/>
      <c r="I765" s="1394"/>
      <c r="J765" s="824"/>
      <c r="K765" s="1394"/>
      <c r="L765" s="1394"/>
      <c r="M765" s="1394"/>
      <c r="N765" s="1394"/>
      <c r="O765" s="1394"/>
      <c r="P765" s="1394"/>
      <c r="Q765" s="1394"/>
      <c r="R765" s="1394"/>
      <c r="S765" s="1394"/>
      <c r="T765" s="1394"/>
      <c r="U765" s="1394"/>
      <c r="V765" s="1394"/>
      <c r="W765" s="1394"/>
      <c r="X765" s="1394"/>
      <c r="Y765" s="1394"/>
      <c r="Z765" s="1394"/>
      <c r="AA765" s="1394"/>
      <c r="AB765" s="1394"/>
    </row>
    <row r="766">
      <c r="A766" s="824"/>
      <c r="B766" s="824"/>
      <c r="C766" s="824"/>
      <c r="D766" s="824"/>
      <c r="E766" s="824"/>
      <c r="F766" s="824"/>
      <c r="G766" s="1394"/>
      <c r="H766" s="824"/>
      <c r="I766" s="1394"/>
      <c r="J766" s="824"/>
      <c r="K766" s="1394"/>
      <c r="L766" s="1394"/>
      <c r="M766" s="1394"/>
      <c r="N766" s="1394"/>
      <c r="O766" s="1394"/>
      <c r="P766" s="1394"/>
      <c r="Q766" s="1394"/>
      <c r="R766" s="1394"/>
      <c r="S766" s="1394"/>
      <c r="T766" s="1394"/>
      <c r="U766" s="1394"/>
      <c r="V766" s="1394"/>
      <c r="W766" s="1394"/>
      <c r="X766" s="1394"/>
      <c r="Y766" s="1394"/>
      <c r="Z766" s="1394"/>
      <c r="AA766" s="1394"/>
      <c r="AB766" s="1394"/>
    </row>
    <row r="767">
      <c r="A767" s="824"/>
      <c r="B767" s="824"/>
      <c r="C767" s="824"/>
      <c r="D767" s="824"/>
      <c r="E767" s="824"/>
      <c r="F767" s="824"/>
      <c r="G767" s="1394"/>
      <c r="H767" s="824"/>
      <c r="I767" s="1394"/>
      <c r="J767" s="824"/>
      <c r="K767" s="1394"/>
      <c r="L767" s="1394"/>
      <c r="M767" s="1394"/>
      <c r="N767" s="1394"/>
      <c r="O767" s="1394"/>
      <c r="P767" s="1394"/>
      <c r="Q767" s="1394"/>
      <c r="R767" s="1394"/>
      <c r="S767" s="1394"/>
      <c r="T767" s="1394"/>
      <c r="U767" s="1394"/>
      <c r="V767" s="1394"/>
      <c r="W767" s="1394"/>
      <c r="X767" s="1394"/>
      <c r="Y767" s="1394"/>
      <c r="Z767" s="1394"/>
      <c r="AA767" s="1394"/>
      <c r="AB767" s="1394"/>
    </row>
    <row r="768">
      <c r="A768" s="824"/>
      <c r="B768" s="824"/>
      <c r="C768" s="824"/>
      <c r="D768" s="824"/>
      <c r="E768" s="824"/>
      <c r="F768" s="824"/>
      <c r="G768" s="1394"/>
      <c r="H768" s="824"/>
      <c r="I768" s="1394"/>
      <c r="J768" s="824"/>
      <c r="K768" s="1394"/>
      <c r="L768" s="1394"/>
      <c r="M768" s="1394"/>
      <c r="N768" s="1394"/>
      <c r="O768" s="1394"/>
      <c r="P768" s="1394"/>
      <c r="Q768" s="1394"/>
      <c r="R768" s="1394"/>
      <c r="S768" s="1394"/>
      <c r="T768" s="1394"/>
      <c r="U768" s="1394"/>
      <c r="V768" s="1394"/>
      <c r="W768" s="1394"/>
      <c r="X768" s="1394"/>
      <c r="Y768" s="1394"/>
      <c r="Z768" s="1394"/>
      <c r="AA768" s="1394"/>
      <c r="AB768" s="1394"/>
    </row>
    <row r="769">
      <c r="A769" s="824"/>
      <c r="B769" s="824"/>
      <c r="C769" s="824"/>
      <c r="D769" s="824"/>
      <c r="E769" s="824"/>
      <c r="F769" s="824"/>
      <c r="G769" s="1394"/>
      <c r="H769" s="824"/>
      <c r="I769" s="1394"/>
      <c r="J769" s="824"/>
      <c r="K769" s="1394"/>
      <c r="L769" s="1394"/>
      <c r="M769" s="1394"/>
      <c r="N769" s="1394"/>
      <c r="O769" s="1394"/>
      <c r="P769" s="1394"/>
      <c r="Q769" s="1394"/>
      <c r="R769" s="1394"/>
      <c r="S769" s="1394"/>
      <c r="T769" s="1394"/>
      <c r="U769" s="1394"/>
      <c r="V769" s="1394"/>
      <c r="W769" s="1394"/>
      <c r="X769" s="1394"/>
      <c r="Y769" s="1394"/>
      <c r="Z769" s="1394"/>
      <c r="AA769" s="1394"/>
      <c r="AB769" s="1394"/>
    </row>
    <row r="770">
      <c r="A770" s="824"/>
      <c r="B770" s="824"/>
      <c r="C770" s="824"/>
      <c r="D770" s="824"/>
      <c r="E770" s="824"/>
      <c r="F770" s="824"/>
      <c r="G770" s="1394"/>
      <c r="H770" s="824"/>
      <c r="I770" s="1394"/>
      <c r="J770" s="824"/>
      <c r="K770" s="1394"/>
      <c r="L770" s="1394"/>
      <c r="M770" s="1394"/>
      <c r="N770" s="1394"/>
      <c r="O770" s="1394"/>
      <c r="P770" s="1394"/>
      <c r="Q770" s="1394"/>
      <c r="R770" s="1394"/>
      <c r="S770" s="1394"/>
      <c r="T770" s="1394"/>
      <c r="U770" s="1394"/>
      <c r="V770" s="1394"/>
      <c r="W770" s="1394"/>
      <c r="X770" s="1394"/>
      <c r="Y770" s="1394"/>
      <c r="Z770" s="1394"/>
      <c r="AA770" s="1394"/>
      <c r="AB770" s="1394"/>
    </row>
    <row r="771">
      <c r="A771" s="824"/>
      <c r="B771" s="824"/>
      <c r="C771" s="824"/>
      <c r="D771" s="824"/>
      <c r="E771" s="824"/>
      <c r="F771" s="824"/>
      <c r="G771" s="1394"/>
      <c r="H771" s="824"/>
      <c r="I771" s="1394"/>
      <c r="J771" s="824"/>
      <c r="K771" s="1394"/>
      <c r="L771" s="1394"/>
      <c r="M771" s="1394"/>
      <c r="N771" s="1394"/>
      <c r="O771" s="1394"/>
      <c r="P771" s="1394"/>
      <c r="Q771" s="1394"/>
      <c r="R771" s="1394"/>
      <c r="S771" s="1394"/>
      <c r="T771" s="1394"/>
      <c r="U771" s="1394"/>
      <c r="V771" s="1394"/>
      <c r="W771" s="1394"/>
      <c r="X771" s="1394"/>
      <c r="Y771" s="1394"/>
      <c r="Z771" s="1394"/>
      <c r="AA771" s="1394"/>
      <c r="AB771" s="1394"/>
    </row>
    <row r="772">
      <c r="A772" s="824"/>
      <c r="B772" s="824"/>
      <c r="C772" s="824"/>
      <c r="D772" s="824"/>
      <c r="E772" s="824"/>
      <c r="F772" s="824"/>
      <c r="G772" s="1394"/>
      <c r="H772" s="824"/>
      <c r="I772" s="1394"/>
      <c r="J772" s="824"/>
      <c r="K772" s="1394"/>
      <c r="L772" s="1394"/>
      <c r="M772" s="1394"/>
      <c r="N772" s="1394"/>
      <c r="O772" s="1394"/>
      <c r="P772" s="1394"/>
      <c r="Q772" s="1394"/>
      <c r="R772" s="1394"/>
      <c r="S772" s="1394"/>
      <c r="T772" s="1394"/>
      <c r="U772" s="1394"/>
      <c r="V772" s="1394"/>
      <c r="W772" s="1394"/>
      <c r="X772" s="1394"/>
      <c r="Y772" s="1394"/>
      <c r="Z772" s="1394"/>
      <c r="AA772" s="1394"/>
      <c r="AB772" s="1394"/>
    </row>
    <row r="773">
      <c r="A773" s="824"/>
      <c r="B773" s="824"/>
      <c r="C773" s="824"/>
      <c r="D773" s="824"/>
      <c r="E773" s="824"/>
      <c r="F773" s="824"/>
      <c r="G773" s="1394"/>
      <c r="H773" s="824"/>
      <c r="I773" s="1394"/>
      <c r="J773" s="824"/>
      <c r="K773" s="1394"/>
      <c r="L773" s="1394"/>
      <c r="M773" s="1394"/>
      <c r="N773" s="1394"/>
      <c r="O773" s="1394"/>
      <c r="P773" s="1394"/>
      <c r="Q773" s="1394"/>
      <c r="R773" s="1394"/>
      <c r="S773" s="1394"/>
      <c r="T773" s="1394"/>
      <c r="U773" s="1394"/>
      <c r="V773" s="1394"/>
      <c r="W773" s="1394"/>
      <c r="X773" s="1394"/>
      <c r="Y773" s="1394"/>
      <c r="Z773" s="1394"/>
      <c r="AA773" s="1394"/>
      <c r="AB773" s="1394"/>
    </row>
    <row r="774">
      <c r="A774" s="824"/>
      <c r="B774" s="824"/>
      <c r="C774" s="824"/>
      <c r="D774" s="824"/>
      <c r="E774" s="824"/>
      <c r="F774" s="824"/>
      <c r="G774" s="1394"/>
      <c r="H774" s="824"/>
      <c r="I774" s="1394"/>
      <c r="J774" s="824"/>
      <c r="K774" s="1394"/>
      <c r="L774" s="1394"/>
      <c r="M774" s="1394"/>
      <c r="N774" s="1394"/>
      <c r="O774" s="1394"/>
      <c r="P774" s="1394"/>
      <c r="Q774" s="1394"/>
      <c r="R774" s="1394"/>
      <c r="S774" s="1394"/>
      <c r="T774" s="1394"/>
      <c r="U774" s="1394"/>
      <c r="V774" s="1394"/>
      <c r="W774" s="1394"/>
      <c r="X774" s="1394"/>
      <c r="Y774" s="1394"/>
      <c r="Z774" s="1394"/>
      <c r="AA774" s="1394"/>
      <c r="AB774" s="1394"/>
    </row>
    <row r="775">
      <c r="A775" s="824"/>
      <c r="B775" s="824"/>
      <c r="C775" s="824"/>
      <c r="D775" s="824"/>
      <c r="E775" s="824"/>
      <c r="F775" s="824"/>
      <c r="G775" s="1394"/>
      <c r="H775" s="824"/>
      <c r="I775" s="1394"/>
      <c r="J775" s="824"/>
      <c r="K775" s="1394"/>
      <c r="L775" s="1394"/>
      <c r="M775" s="1394"/>
      <c r="N775" s="1394"/>
      <c r="O775" s="1394"/>
      <c r="P775" s="1394"/>
      <c r="Q775" s="1394"/>
      <c r="R775" s="1394"/>
      <c r="S775" s="1394"/>
      <c r="T775" s="1394"/>
      <c r="U775" s="1394"/>
      <c r="V775" s="1394"/>
      <c r="W775" s="1394"/>
      <c r="X775" s="1394"/>
      <c r="Y775" s="1394"/>
      <c r="Z775" s="1394"/>
      <c r="AA775" s="1394"/>
      <c r="AB775" s="1394"/>
    </row>
    <row r="776">
      <c r="A776" s="824"/>
      <c r="B776" s="824"/>
      <c r="C776" s="824"/>
      <c r="D776" s="824"/>
      <c r="E776" s="824"/>
      <c r="F776" s="824"/>
      <c r="G776" s="1394"/>
      <c r="H776" s="824"/>
      <c r="I776" s="1394"/>
      <c r="J776" s="824"/>
      <c r="K776" s="1394"/>
      <c r="L776" s="1394"/>
      <c r="M776" s="1394"/>
      <c r="N776" s="1394"/>
      <c r="O776" s="1394"/>
      <c r="P776" s="1394"/>
      <c r="Q776" s="1394"/>
      <c r="R776" s="1394"/>
      <c r="S776" s="1394"/>
      <c r="T776" s="1394"/>
      <c r="U776" s="1394"/>
      <c r="V776" s="1394"/>
      <c r="W776" s="1394"/>
      <c r="X776" s="1394"/>
      <c r="Y776" s="1394"/>
      <c r="Z776" s="1394"/>
      <c r="AA776" s="1394"/>
      <c r="AB776" s="1394"/>
    </row>
    <row r="777">
      <c r="A777" s="824"/>
      <c r="B777" s="824"/>
      <c r="C777" s="824"/>
      <c r="D777" s="824"/>
      <c r="E777" s="824"/>
      <c r="F777" s="824"/>
      <c r="G777" s="1394"/>
      <c r="H777" s="824"/>
      <c r="I777" s="1394"/>
      <c r="J777" s="824"/>
      <c r="K777" s="1394"/>
      <c r="L777" s="1394"/>
      <c r="M777" s="1394"/>
      <c r="N777" s="1394"/>
      <c r="O777" s="1394"/>
      <c r="P777" s="1394"/>
      <c r="Q777" s="1394"/>
      <c r="R777" s="1394"/>
      <c r="S777" s="1394"/>
      <c r="T777" s="1394"/>
      <c r="U777" s="1394"/>
      <c r="V777" s="1394"/>
      <c r="W777" s="1394"/>
      <c r="X777" s="1394"/>
      <c r="Y777" s="1394"/>
      <c r="Z777" s="1394"/>
      <c r="AA777" s="1394"/>
      <c r="AB777" s="1394"/>
    </row>
    <row r="778">
      <c r="A778" s="824"/>
      <c r="B778" s="824"/>
      <c r="C778" s="824"/>
      <c r="D778" s="824"/>
      <c r="E778" s="824"/>
      <c r="F778" s="824"/>
      <c r="G778" s="1394"/>
      <c r="H778" s="824"/>
      <c r="I778" s="1394"/>
      <c r="J778" s="824"/>
      <c r="K778" s="1394"/>
      <c r="L778" s="1394"/>
      <c r="M778" s="1394"/>
      <c r="N778" s="1394"/>
      <c r="O778" s="1394"/>
      <c r="P778" s="1394"/>
      <c r="Q778" s="1394"/>
      <c r="R778" s="1394"/>
      <c r="S778" s="1394"/>
      <c r="T778" s="1394"/>
      <c r="U778" s="1394"/>
      <c r="V778" s="1394"/>
      <c r="W778" s="1394"/>
      <c r="X778" s="1394"/>
      <c r="Y778" s="1394"/>
      <c r="Z778" s="1394"/>
      <c r="AA778" s="1394"/>
      <c r="AB778" s="1394"/>
    </row>
    <row r="779">
      <c r="A779" s="824"/>
      <c r="B779" s="824"/>
      <c r="C779" s="824"/>
      <c r="D779" s="824"/>
      <c r="E779" s="824"/>
      <c r="F779" s="824"/>
      <c r="G779" s="1394"/>
      <c r="H779" s="824"/>
      <c r="I779" s="1394"/>
      <c r="J779" s="824"/>
      <c r="K779" s="1394"/>
      <c r="L779" s="1394"/>
      <c r="M779" s="1394"/>
      <c r="N779" s="1394"/>
      <c r="O779" s="1394"/>
      <c r="P779" s="1394"/>
      <c r="Q779" s="1394"/>
      <c r="R779" s="1394"/>
      <c r="S779" s="1394"/>
      <c r="T779" s="1394"/>
      <c r="U779" s="1394"/>
      <c r="V779" s="1394"/>
      <c r="W779" s="1394"/>
      <c r="X779" s="1394"/>
      <c r="Y779" s="1394"/>
      <c r="Z779" s="1394"/>
      <c r="AA779" s="1394"/>
      <c r="AB779" s="1394"/>
    </row>
    <row r="780">
      <c r="A780" s="824"/>
      <c r="B780" s="824"/>
      <c r="C780" s="824"/>
      <c r="D780" s="824"/>
      <c r="E780" s="824"/>
      <c r="F780" s="824"/>
      <c r="G780" s="1394"/>
      <c r="H780" s="824"/>
      <c r="I780" s="1394"/>
      <c r="J780" s="824"/>
      <c r="K780" s="1394"/>
      <c r="L780" s="1394"/>
      <c r="M780" s="1394"/>
      <c r="N780" s="1394"/>
      <c r="O780" s="1394"/>
      <c r="P780" s="1394"/>
      <c r="Q780" s="1394"/>
      <c r="R780" s="1394"/>
      <c r="S780" s="1394"/>
      <c r="T780" s="1394"/>
      <c r="U780" s="1394"/>
      <c r="V780" s="1394"/>
      <c r="W780" s="1394"/>
      <c r="X780" s="1394"/>
      <c r="Y780" s="1394"/>
      <c r="Z780" s="1394"/>
      <c r="AA780" s="1394"/>
      <c r="AB780" s="1394"/>
    </row>
    <row r="781">
      <c r="A781" s="824"/>
      <c r="B781" s="824"/>
      <c r="C781" s="824"/>
      <c r="D781" s="824"/>
      <c r="E781" s="824"/>
      <c r="F781" s="824"/>
      <c r="G781" s="1394"/>
      <c r="H781" s="824"/>
      <c r="I781" s="1394"/>
      <c r="J781" s="824"/>
      <c r="K781" s="1394"/>
      <c r="L781" s="1394"/>
      <c r="M781" s="1394"/>
      <c r="N781" s="1394"/>
      <c r="O781" s="1394"/>
      <c r="P781" s="1394"/>
      <c r="Q781" s="1394"/>
      <c r="R781" s="1394"/>
      <c r="S781" s="1394"/>
      <c r="T781" s="1394"/>
      <c r="U781" s="1394"/>
      <c r="V781" s="1394"/>
      <c r="W781" s="1394"/>
      <c r="X781" s="1394"/>
      <c r="Y781" s="1394"/>
      <c r="Z781" s="1394"/>
      <c r="AA781" s="1394"/>
      <c r="AB781" s="1394"/>
    </row>
    <row r="782">
      <c r="A782" s="824"/>
      <c r="B782" s="824"/>
      <c r="C782" s="824"/>
      <c r="D782" s="824"/>
      <c r="E782" s="824"/>
      <c r="F782" s="824"/>
      <c r="G782" s="1394"/>
      <c r="H782" s="824"/>
      <c r="I782" s="1394"/>
      <c r="J782" s="824"/>
      <c r="K782" s="1394"/>
      <c r="L782" s="1394"/>
      <c r="M782" s="1394"/>
      <c r="N782" s="1394"/>
      <c r="O782" s="1394"/>
      <c r="P782" s="1394"/>
      <c r="Q782" s="1394"/>
      <c r="R782" s="1394"/>
      <c r="S782" s="1394"/>
      <c r="T782" s="1394"/>
      <c r="U782" s="1394"/>
      <c r="V782" s="1394"/>
      <c r="W782" s="1394"/>
      <c r="X782" s="1394"/>
      <c r="Y782" s="1394"/>
      <c r="Z782" s="1394"/>
      <c r="AA782" s="1394"/>
      <c r="AB782" s="1394"/>
    </row>
    <row r="783">
      <c r="A783" s="824"/>
      <c r="B783" s="824"/>
      <c r="C783" s="824"/>
      <c r="D783" s="824"/>
      <c r="E783" s="824"/>
      <c r="F783" s="824"/>
      <c r="G783" s="1394"/>
      <c r="H783" s="824"/>
      <c r="I783" s="1394"/>
      <c r="J783" s="824"/>
      <c r="K783" s="1394"/>
      <c r="L783" s="1394"/>
      <c r="M783" s="1394"/>
      <c r="N783" s="1394"/>
      <c r="O783" s="1394"/>
      <c r="P783" s="1394"/>
      <c r="Q783" s="1394"/>
      <c r="R783" s="1394"/>
      <c r="S783" s="1394"/>
      <c r="T783" s="1394"/>
      <c r="U783" s="1394"/>
      <c r="V783" s="1394"/>
      <c r="W783" s="1394"/>
      <c r="X783" s="1394"/>
      <c r="Y783" s="1394"/>
      <c r="Z783" s="1394"/>
      <c r="AA783" s="1394"/>
      <c r="AB783" s="1394"/>
    </row>
    <row r="784">
      <c r="A784" s="824"/>
      <c r="B784" s="824"/>
      <c r="C784" s="824"/>
      <c r="D784" s="824"/>
      <c r="E784" s="824"/>
      <c r="F784" s="824"/>
      <c r="G784" s="1394"/>
      <c r="H784" s="824"/>
      <c r="I784" s="1394"/>
      <c r="J784" s="824"/>
      <c r="K784" s="1394"/>
      <c r="L784" s="1394"/>
      <c r="M784" s="1394"/>
      <c r="N784" s="1394"/>
      <c r="O784" s="1394"/>
      <c r="P784" s="1394"/>
      <c r="Q784" s="1394"/>
      <c r="R784" s="1394"/>
      <c r="S784" s="1394"/>
      <c r="T784" s="1394"/>
      <c r="U784" s="1394"/>
      <c r="V784" s="1394"/>
      <c r="W784" s="1394"/>
      <c r="X784" s="1394"/>
      <c r="Y784" s="1394"/>
      <c r="Z784" s="1394"/>
      <c r="AA784" s="1394"/>
      <c r="AB784" s="1394"/>
    </row>
    <row r="785">
      <c r="A785" s="824"/>
      <c r="B785" s="824"/>
      <c r="C785" s="824"/>
      <c r="D785" s="824"/>
      <c r="E785" s="824"/>
      <c r="F785" s="824"/>
      <c r="G785" s="1394"/>
      <c r="H785" s="824"/>
      <c r="I785" s="1394"/>
      <c r="J785" s="824"/>
      <c r="K785" s="1394"/>
      <c r="L785" s="1394"/>
      <c r="M785" s="1394"/>
      <c r="N785" s="1394"/>
      <c r="O785" s="1394"/>
      <c r="P785" s="1394"/>
      <c r="Q785" s="1394"/>
      <c r="R785" s="1394"/>
      <c r="S785" s="1394"/>
      <c r="T785" s="1394"/>
      <c r="U785" s="1394"/>
      <c r="V785" s="1394"/>
      <c r="W785" s="1394"/>
      <c r="X785" s="1394"/>
      <c r="Y785" s="1394"/>
      <c r="Z785" s="1394"/>
      <c r="AA785" s="1394"/>
      <c r="AB785" s="1394"/>
    </row>
    <row r="786">
      <c r="A786" s="824"/>
      <c r="B786" s="824"/>
      <c r="C786" s="824"/>
      <c r="D786" s="824"/>
      <c r="E786" s="824"/>
      <c r="F786" s="824"/>
      <c r="G786" s="1394"/>
      <c r="H786" s="824"/>
      <c r="I786" s="1394"/>
      <c r="J786" s="824"/>
      <c r="K786" s="1394"/>
      <c r="L786" s="1394"/>
      <c r="M786" s="1394"/>
      <c r="N786" s="1394"/>
      <c r="O786" s="1394"/>
      <c r="P786" s="1394"/>
      <c r="Q786" s="1394"/>
      <c r="R786" s="1394"/>
      <c r="S786" s="1394"/>
      <c r="T786" s="1394"/>
      <c r="U786" s="1394"/>
      <c r="V786" s="1394"/>
      <c r="W786" s="1394"/>
      <c r="X786" s="1394"/>
      <c r="Y786" s="1394"/>
      <c r="Z786" s="1394"/>
      <c r="AA786" s="1394"/>
      <c r="AB786" s="1394"/>
    </row>
    <row r="787">
      <c r="A787" s="824"/>
      <c r="B787" s="824"/>
      <c r="C787" s="824"/>
      <c r="D787" s="824"/>
      <c r="E787" s="824"/>
      <c r="F787" s="824"/>
      <c r="G787" s="1394"/>
      <c r="H787" s="824"/>
      <c r="I787" s="1394"/>
      <c r="J787" s="824"/>
      <c r="K787" s="1394"/>
      <c r="L787" s="1394"/>
      <c r="M787" s="1394"/>
      <c r="N787" s="1394"/>
      <c r="O787" s="1394"/>
      <c r="P787" s="1394"/>
      <c r="Q787" s="1394"/>
      <c r="R787" s="1394"/>
      <c r="S787" s="1394"/>
      <c r="T787" s="1394"/>
      <c r="U787" s="1394"/>
      <c r="V787" s="1394"/>
      <c r="W787" s="1394"/>
      <c r="X787" s="1394"/>
      <c r="Y787" s="1394"/>
      <c r="Z787" s="1394"/>
      <c r="AA787" s="1394"/>
      <c r="AB787" s="1394"/>
    </row>
    <row r="788">
      <c r="A788" s="824"/>
      <c r="B788" s="824"/>
      <c r="C788" s="824"/>
      <c r="D788" s="824"/>
      <c r="E788" s="824"/>
      <c r="F788" s="824"/>
      <c r="G788" s="1394"/>
      <c r="H788" s="824"/>
      <c r="I788" s="1394"/>
      <c r="J788" s="824"/>
      <c r="K788" s="1394"/>
      <c r="L788" s="1394"/>
      <c r="M788" s="1394"/>
      <c r="N788" s="1394"/>
      <c r="O788" s="1394"/>
      <c r="P788" s="1394"/>
      <c r="Q788" s="1394"/>
      <c r="R788" s="1394"/>
      <c r="S788" s="1394"/>
      <c r="T788" s="1394"/>
      <c r="U788" s="1394"/>
      <c r="V788" s="1394"/>
      <c r="W788" s="1394"/>
      <c r="X788" s="1394"/>
      <c r="Y788" s="1394"/>
      <c r="Z788" s="1394"/>
      <c r="AA788" s="1394"/>
      <c r="AB788" s="1394"/>
    </row>
    <row r="789">
      <c r="A789" s="824"/>
      <c r="B789" s="824"/>
      <c r="C789" s="824"/>
      <c r="D789" s="824"/>
      <c r="E789" s="824"/>
      <c r="F789" s="824"/>
      <c r="G789" s="1394"/>
      <c r="H789" s="824"/>
      <c r="I789" s="1394"/>
      <c r="J789" s="824"/>
      <c r="K789" s="1394"/>
      <c r="L789" s="1394"/>
      <c r="M789" s="1394"/>
      <c r="N789" s="1394"/>
      <c r="O789" s="1394"/>
      <c r="P789" s="1394"/>
      <c r="Q789" s="1394"/>
      <c r="R789" s="1394"/>
      <c r="S789" s="1394"/>
      <c r="T789" s="1394"/>
      <c r="U789" s="1394"/>
      <c r="V789" s="1394"/>
      <c r="W789" s="1394"/>
      <c r="X789" s="1394"/>
      <c r="Y789" s="1394"/>
      <c r="Z789" s="1394"/>
      <c r="AA789" s="1394"/>
      <c r="AB789" s="1394"/>
    </row>
    <row r="790">
      <c r="A790" s="824"/>
      <c r="B790" s="824"/>
      <c r="C790" s="824"/>
      <c r="D790" s="824"/>
      <c r="E790" s="824"/>
      <c r="F790" s="824"/>
      <c r="G790" s="1394"/>
      <c r="H790" s="824"/>
      <c r="I790" s="1394"/>
      <c r="J790" s="824"/>
      <c r="K790" s="1394"/>
      <c r="L790" s="1394"/>
      <c r="M790" s="1394"/>
      <c r="N790" s="1394"/>
      <c r="O790" s="1394"/>
      <c r="P790" s="1394"/>
      <c r="Q790" s="1394"/>
      <c r="R790" s="1394"/>
      <c r="S790" s="1394"/>
      <c r="T790" s="1394"/>
      <c r="U790" s="1394"/>
      <c r="V790" s="1394"/>
      <c r="W790" s="1394"/>
      <c r="X790" s="1394"/>
      <c r="Y790" s="1394"/>
      <c r="Z790" s="1394"/>
      <c r="AA790" s="1394"/>
      <c r="AB790" s="1394"/>
    </row>
    <row r="791">
      <c r="A791" s="824"/>
      <c r="B791" s="824"/>
      <c r="C791" s="824"/>
      <c r="D791" s="824"/>
      <c r="E791" s="824"/>
      <c r="F791" s="824"/>
      <c r="G791" s="1394"/>
      <c r="H791" s="824"/>
      <c r="I791" s="1394"/>
      <c r="J791" s="824"/>
      <c r="K791" s="1394"/>
      <c r="L791" s="1394"/>
      <c r="M791" s="1394"/>
      <c r="N791" s="1394"/>
      <c r="O791" s="1394"/>
      <c r="P791" s="1394"/>
      <c r="Q791" s="1394"/>
      <c r="R791" s="1394"/>
      <c r="S791" s="1394"/>
      <c r="T791" s="1394"/>
      <c r="U791" s="1394"/>
      <c r="V791" s="1394"/>
      <c r="W791" s="1394"/>
      <c r="X791" s="1394"/>
      <c r="Y791" s="1394"/>
      <c r="Z791" s="1394"/>
      <c r="AA791" s="1394"/>
      <c r="AB791" s="1394"/>
    </row>
    <row r="792">
      <c r="A792" s="824"/>
      <c r="B792" s="824"/>
      <c r="C792" s="824"/>
      <c r="D792" s="824"/>
      <c r="E792" s="824"/>
      <c r="F792" s="824"/>
      <c r="G792" s="1394"/>
      <c r="H792" s="824"/>
      <c r="I792" s="1394"/>
      <c r="J792" s="824"/>
      <c r="K792" s="1394"/>
      <c r="L792" s="1394"/>
      <c r="M792" s="1394"/>
      <c r="N792" s="1394"/>
      <c r="O792" s="1394"/>
      <c r="P792" s="1394"/>
      <c r="Q792" s="1394"/>
      <c r="R792" s="1394"/>
      <c r="S792" s="1394"/>
      <c r="T792" s="1394"/>
      <c r="U792" s="1394"/>
      <c r="V792" s="1394"/>
      <c r="W792" s="1394"/>
      <c r="X792" s="1394"/>
      <c r="Y792" s="1394"/>
      <c r="Z792" s="1394"/>
      <c r="AA792" s="1394"/>
      <c r="AB792" s="1394"/>
    </row>
    <row r="793">
      <c r="A793" s="824"/>
      <c r="B793" s="824"/>
      <c r="C793" s="824"/>
      <c r="D793" s="824"/>
      <c r="E793" s="824"/>
      <c r="F793" s="824"/>
      <c r="G793" s="1394"/>
      <c r="H793" s="824"/>
      <c r="I793" s="1394"/>
      <c r="J793" s="824"/>
      <c r="K793" s="1394"/>
      <c r="L793" s="1394"/>
      <c r="M793" s="1394"/>
      <c r="N793" s="1394"/>
      <c r="O793" s="1394"/>
      <c r="P793" s="1394"/>
      <c r="Q793" s="1394"/>
      <c r="R793" s="1394"/>
      <c r="S793" s="1394"/>
      <c r="T793" s="1394"/>
      <c r="U793" s="1394"/>
      <c r="V793" s="1394"/>
      <c r="W793" s="1394"/>
      <c r="X793" s="1394"/>
      <c r="Y793" s="1394"/>
      <c r="Z793" s="1394"/>
      <c r="AA793" s="1394"/>
      <c r="AB793" s="1394"/>
    </row>
    <row r="794">
      <c r="A794" s="824"/>
      <c r="B794" s="824"/>
      <c r="C794" s="824"/>
      <c r="D794" s="824"/>
      <c r="E794" s="824"/>
      <c r="F794" s="824"/>
      <c r="G794" s="1394"/>
      <c r="H794" s="824"/>
      <c r="I794" s="1394"/>
      <c r="J794" s="824"/>
      <c r="K794" s="1394"/>
      <c r="L794" s="1394"/>
      <c r="M794" s="1394"/>
      <c r="N794" s="1394"/>
      <c r="O794" s="1394"/>
      <c r="P794" s="1394"/>
      <c r="Q794" s="1394"/>
      <c r="R794" s="1394"/>
      <c r="S794" s="1394"/>
      <c r="T794" s="1394"/>
      <c r="U794" s="1394"/>
      <c r="V794" s="1394"/>
      <c r="W794" s="1394"/>
      <c r="X794" s="1394"/>
      <c r="Y794" s="1394"/>
      <c r="Z794" s="1394"/>
      <c r="AA794" s="1394"/>
      <c r="AB794" s="1394"/>
    </row>
    <row r="795">
      <c r="A795" s="824"/>
      <c r="B795" s="824"/>
      <c r="C795" s="824"/>
      <c r="D795" s="824"/>
      <c r="E795" s="824"/>
      <c r="F795" s="824"/>
      <c r="G795" s="1394"/>
      <c r="H795" s="824"/>
      <c r="I795" s="1394"/>
      <c r="J795" s="824"/>
      <c r="K795" s="1394"/>
      <c r="L795" s="1394"/>
      <c r="M795" s="1394"/>
      <c r="N795" s="1394"/>
      <c r="O795" s="1394"/>
      <c r="P795" s="1394"/>
      <c r="Q795" s="1394"/>
      <c r="R795" s="1394"/>
      <c r="S795" s="1394"/>
      <c r="T795" s="1394"/>
      <c r="U795" s="1394"/>
      <c r="V795" s="1394"/>
      <c r="W795" s="1394"/>
      <c r="X795" s="1394"/>
      <c r="Y795" s="1394"/>
      <c r="Z795" s="1394"/>
      <c r="AA795" s="1394"/>
      <c r="AB795" s="1394"/>
    </row>
    <row r="796">
      <c r="A796" s="824"/>
      <c r="B796" s="824"/>
      <c r="C796" s="824"/>
      <c r="D796" s="824"/>
      <c r="E796" s="824"/>
      <c r="F796" s="824"/>
      <c r="G796" s="1394"/>
      <c r="H796" s="824"/>
      <c r="I796" s="1394"/>
      <c r="J796" s="824"/>
      <c r="K796" s="1394"/>
      <c r="L796" s="1394"/>
      <c r="M796" s="1394"/>
      <c r="N796" s="1394"/>
      <c r="O796" s="1394"/>
      <c r="P796" s="1394"/>
      <c r="Q796" s="1394"/>
      <c r="R796" s="1394"/>
      <c r="S796" s="1394"/>
      <c r="T796" s="1394"/>
      <c r="U796" s="1394"/>
      <c r="V796" s="1394"/>
      <c r="W796" s="1394"/>
      <c r="X796" s="1394"/>
      <c r="Y796" s="1394"/>
      <c r="Z796" s="1394"/>
      <c r="AA796" s="1394"/>
      <c r="AB796" s="1394"/>
    </row>
    <row r="797">
      <c r="A797" s="824"/>
      <c r="B797" s="824"/>
      <c r="C797" s="824"/>
      <c r="D797" s="824"/>
      <c r="E797" s="824"/>
      <c r="F797" s="824"/>
      <c r="G797" s="1394"/>
      <c r="H797" s="824"/>
      <c r="I797" s="1394"/>
      <c r="J797" s="824"/>
      <c r="K797" s="1394"/>
      <c r="L797" s="1394"/>
      <c r="M797" s="1394"/>
      <c r="N797" s="1394"/>
      <c r="O797" s="1394"/>
      <c r="P797" s="1394"/>
      <c r="Q797" s="1394"/>
      <c r="R797" s="1394"/>
      <c r="S797" s="1394"/>
      <c r="T797" s="1394"/>
      <c r="U797" s="1394"/>
      <c r="V797" s="1394"/>
      <c r="W797" s="1394"/>
      <c r="X797" s="1394"/>
      <c r="Y797" s="1394"/>
      <c r="Z797" s="1394"/>
      <c r="AA797" s="1394"/>
      <c r="AB797" s="1394"/>
    </row>
    <row r="798">
      <c r="A798" s="824"/>
      <c r="B798" s="824"/>
      <c r="C798" s="824"/>
      <c r="D798" s="824"/>
      <c r="E798" s="824"/>
      <c r="F798" s="824"/>
      <c r="G798" s="1394"/>
      <c r="H798" s="824"/>
      <c r="I798" s="1394"/>
      <c r="J798" s="824"/>
      <c r="K798" s="1394"/>
      <c r="L798" s="1394"/>
      <c r="M798" s="1394"/>
      <c r="N798" s="1394"/>
      <c r="O798" s="1394"/>
      <c r="P798" s="1394"/>
      <c r="Q798" s="1394"/>
      <c r="R798" s="1394"/>
      <c r="S798" s="1394"/>
      <c r="T798" s="1394"/>
      <c r="U798" s="1394"/>
      <c r="V798" s="1394"/>
      <c r="W798" s="1394"/>
      <c r="X798" s="1394"/>
      <c r="Y798" s="1394"/>
      <c r="Z798" s="1394"/>
      <c r="AA798" s="1394"/>
      <c r="AB798" s="1394"/>
    </row>
    <row r="799">
      <c r="A799" s="824"/>
      <c r="B799" s="824"/>
      <c r="C799" s="824"/>
      <c r="D799" s="824"/>
      <c r="E799" s="824"/>
      <c r="F799" s="824"/>
      <c r="G799" s="1394"/>
      <c r="H799" s="824"/>
      <c r="I799" s="1394"/>
      <c r="J799" s="824"/>
      <c r="K799" s="1394"/>
      <c r="L799" s="1394"/>
      <c r="M799" s="1394"/>
      <c r="N799" s="1394"/>
      <c r="O799" s="1394"/>
      <c r="P799" s="1394"/>
      <c r="Q799" s="1394"/>
      <c r="R799" s="1394"/>
      <c r="S799" s="1394"/>
      <c r="T799" s="1394"/>
      <c r="U799" s="1394"/>
      <c r="V799" s="1394"/>
      <c r="W799" s="1394"/>
      <c r="X799" s="1394"/>
      <c r="Y799" s="1394"/>
      <c r="Z799" s="1394"/>
      <c r="AA799" s="1394"/>
      <c r="AB799" s="1394"/>
    </row>
    <row r="800">
      <c r="A800" s="824"/>
      <c r="B800" s="824"/>
      <c r="C800" s="824"/>
      <c r="D800" s="824"/>
      <c r="E800" s="824"/>
      <c r="F800" s="824"/>
      <c r="G800" s="1394"/>
      <c r="H800" s="824"/>
      <c r="I800" s="1394"/>
      <c r="J800" s="824"/>
      <c r="K800" s="1394"/>
      <c r="L800" s="1394"/>
      <c r="M800" s="1394"/>
      <c r="N800" s="1394"/>
      <c r="O800" s="1394"/>
      <c r="P800" s="1394"/>
      <c r="Q800" s="1394"/>
      <c r="R800" s="1394"/>
      <c r="S800" s="1394"/>
      <c r="T800" s="1394"/>
      <c r="U800" s="1394"/>
      <c r="V800" s="1394"/>
      <c r="W800" s="1394"/>
      <c r="X800" s="1394"/>
      <c r="Y800" s="1394"/>
      <c r="Z800" s="1394"/>
      <c r="AA800" s="1394"/>
      <c r="AB800" s="1394"/>
    </row>
    <row r="801">
      <c r="A801" s="824"/>
      <c r="B801" s="824"/>
      <c r="C801" s="824"/>
      <c r="D801" s="824"/>
      <c r="E801" s="824"/>
      <c r="F801" s="824"/>
      <c r="G801" s="1394"/>
      <c r="H801" s="824"/>
      <c r="I801" s="1394"/>
      <c r="J801" s="824"/>
      <c r="K801" s="1394"/>
      <c r="L801" s="1394"/>
      <c r="M801" s="1394"/>
      <c r="N801" s="1394"/>
      <c r="O801" s="1394"/>
      <c r="P801" s="1394"/>
      <c r="Q801" s="1394"/>
      <c r="R801" s="1394"/>
      <c r="S801" s="1394"/>
      <c r="T801" s="1394"/>
      <c r="U801" s="1394"/>
      <c r="V801" s="1394"/>
      <c r="W801" s="1394"/>
      <c r="X801" s="1394"/>
      <c r="Y801" s="1394"/>
      <c r="Z801" s="1394"/>
      <c r="AA801" s="1394"/>
      <c r="AB801" s="1394"/>
    </row>
    <row r="802">
      <c r="A802" s="824"/>
      <c r="B802" s="824"/>
      <c r="C802" s="824"/>
      <c r="D802" s="824"/>
      <c r="E802" s="824"/>
      <c r="F802" s="824"/>
      <c r="G802" s="1394"/>
      <c r="H802" s="824"/>
      <c r="I802" s="1394"/>
      <c r="J802" s="824"/>
      <c r="K802" s="1394"/>
      <c r="L802" s="1394"/>
      <c r="M802" s="1394"/>
      <c r="N802" s="1394"/>
      <c r="O802" s="1394"/>
      <c r="P802" s="1394"/>
      <c r="Q802" s="1394"/>
      <c r="R802" s="1394"/>
      <c r="S802" s="1394"/>
      <c r="T802" s="1394"/>
      <c r="U802" s="1394"/>
      <c r="V802" s="1394"/>
      <c r="W802" s="1394"/>
      <c r="X802" s="1394"/>
      <c r="Y802" s="1394"/>
      <c r="Z802" s="1394"/>
      <c r="AA802" s="1394"/>
      <c r="AB802" s="1394"/>
    </row>
    <row r="803">
      <c r="A803" s="824"/>
      <c r="B803" s="824"/>
      <c r="C803" s="824"/>
      <c r="D803" s="824"/>
      <c r="E803" s="824"/>
      <c r="F803" s="824"/>
      <c r="G803" s="1394"/>
      <c r="H803" s="824"/>
      <c r="I803" s="1394"/>
      <c r="J803" s="824"/>
      <c r="K803" s="1394"/>
      <c r="L803" s="1394"/>
      <c r="M803" s="1394"/>
      <c r="N803" s="1394"/>
      <c r="O803" s="1394"/>
      <c r="P803" s="1394"/>
      <c r="Q803" s="1394"/>
      <c r="R803" s="1394"/>
      <c r="S803" s="1394"/>
      <c r="T803" s="1394"/>
      <c r="U803" s="1394"/>
      <c r="V803" s="1394"/>
      <c r="W803" s="1394"/>
      <c r="X803" s="1394"/>
      <c r="Y803" s="1394"/>
      <c r="Z803" s="1394"/>
      <c r="AA803" s="1394"/>
      <c r="AB803" s="1394"/>
    </row>
    <row r="804">
      <c r="A804" s="824"/>
      <c r="B804" s="824"/>
      <c r="C804" s="824"/>
      <c r="D804" s="824"/>
      <c r="E804" s="824"/>
      <c r="F804" s="824"/>
      <c r="G804" s="1394"/>
      <c r="H804" s="824"/>
      <c r="I804" s="1394"/>
      <c r="J804" s="824"/>
      <c r="K804" s="1394"/>
      <c r="L804" s="1394"/>
      <c r="M804" s="1394"/>
      <c r="N804" s="1394"/>
      <c r="O804" s="1394"/>
      <c r="P804" s="1394"/>
      <c r="Q804" s="1394"/>
      <c r="R804" s="1394"/>
      <c r="S804" s="1394"/>
      <c r="T804" s="1394"/>
      <c r="U804" s="1394"/>
      <c r="V804" s="1394"/>
      <c r="W804" s="1394"/>
      <c r="X804" s="1394"/>
      <c r="Y804" s="1394"/>
      <c r="Z804" s="1394"/>
      <c r="AA804" s="1394"/>
      <c r="AB804" s="1394"/>
    </row>
    <row r="805">
      <c r="A805" s="824"/>
      <c r="B805" s="824"/>
      <c r="C805" s="824"/>
      <c r="D805" s="824"/>
      <c r="E805" s="824"/>
      <c r="F805" s="824"/>
      <c r="G805" s="1394"/>
      <c r="H805" s="824"/>
      <c r="I805" s="1394"/>
      <c r="J805" s="824"/>
      <c r="K805" s="1394"/>
      <c r="L805" s="1394"/>
      <c r="M805" s="1394"/>
      <c r="N805" s="1394"/>
      <c r="O805" s="1394"/>
      <c r="P805" s="1394"/>
      <c r="Q805" s="1394"/>
      <c r="R805" s="1394"/>
      <c r="S805" s="1394"/>
      <c r="T805" s="1394"/>
      <c r="U805" s="1394"/>
      <c r="V805" s="1394"/>
      <c r="W805" s="1394"/>
      <c r="X805" s="1394"/>
      <c r="Y805" s="1394"/>
      <c r="Z805" s="1394"/>
      <c r="AA805" s="1394"/>
      <c r="AB805" s="1394"/>
    </row>
    <row r="806">
      <c r="A806" s="824"/>
      <c r="B806" s="824"/>
      <c r="C806" s="824"/>
      <c r="D806" s="824"/>
      <c r="E806" s="824"/>
      <c r="F806" s="824"/>
      <c r="G806" s="1394"/>
      <c r="H806" s="824"/>
      <c r="I806" s="1394"/>
      <c r="J806" s="824"/>
      <c r="K806" s="1394"/>
      <c r="L806" s="1394"/>
      <c r="M806" s="1394"/>
      <c r="N806" s="1394"/>
      <c r="O806" s="1394"/>
      <c r="P806" s="1394"/>
      <c r="Q806" s="1394"/>
      <c r="R806" s="1394"/>
      <c r="S806" s="1394"/>
      <c r="T806" s="1394"/>
      <c r="U806" s="1394"/>
      <c r="V806" s="1394"/>
      <c r="W806" s="1394"/>
      <c r="X806" s="1394"/>
      <c r="Y806" s="1394"/>
      <c r="Z806" s="1394"/>
      <c r="AA806" s="1394"/>
      <c r="AB806" s="1394"/>
    </row>
    <row r="807">
      <c r="A807" s="824"/>
      <c r="B807" s="824"/>
      <c r="C807" s="824"/>
      <c r="D807" s="824"/>
      <c r="E807" s="824"/>
      <c r="F807" s="824"/>
      <c r="G807" s="1394"/>
      <c r="H807" s="824"/>
      <c r="I807" s="1394"/>
      <c r="J807" s="824"/>
      <c r="K807" s="1394"/>
      <c r="L807" s="1394"/>
      <c r="M807" s="1394"/>
      <c r="N807" s="1394"/>
      <c r="O807" s="1394"/>
      <c r="P807" s="1394"/>
      <c r="Q807" s="1394"/>
      <c r="R807" s="1394"/>
      <c r="S807" s="1394"/>
      <c r="T807" s="1394"/>
      <c r="U807" s="1394"/>
      <c r="V807" s="1394"/>
      <c r="W807" s="1394"/>
      <c r="X807" s="1394"/>
      <c r="Y807" s="1394"/>
      <c r="Z807" s="1394"/>
      <c r="AA807" s="1394"/>
      <c r="AB807" s="1394"/>
    </row>
    <row r="808">
      <c r="A808" s="824"/>
      <c r="B808" s="824"/>
      <c r="C808" s="824"/>
      <c r="D808" s="824"/>
      <c r="E808" s="824"/>
      <c r="F808" s="824"/>
      <c r="G808" s="1394"/>
      <c r="H808" s="824"/>
      <c r="I808" s="1394"/>
      <c r="J808" s="824"/>
      <c r="K808" s="1394"/>
      <c r="L808" s="1394"/>
      <c r="M808" s="1394"/>
      <c r="N808" s="1394"/>
      <c r="O808" s="1394"/>
      <c r="P808" s="1394"/>
      <c r="Q808" s="1394"/>
      <c r="R808" s="1394"/>
      <c r="S808" s="1394"/>
      <c r="T808" s="1394"/>
      <c r="U808" s="1394"/>
      <c r="V808" s="1394"/>
      <c r="W808" s="1394"/>
      <c r="X808" s="1394"/>
      <c r="Y808" s="1394"/>
      <c r="Z808" s="1394"/>
      <c r="AA808" s="1394"/>
      <c r="AB808" s="1394"/>
    </row>
    <row r="809">
      <c r="A809" s="824"/>
      <c r="B809" s="824"/>
      <c r="C809" s="824"/>
      <c r="D809" s="824"/>
      <c r="E809" s="824"/>
      <c r="F809" s="824"/>
      <c r="G809" s="1394"/>
      <c r="H809" s="824"/>
      <c r="I809" s="1394"/>
      <c r="J809" s="824"/>
      <c r="K809" s="1394"/>
      <c r="L809" s="1394"/>
      <c r="M809" s="1394"/>
      <c r="N809" s="1394"/>
      <c r="O809" s="1394"/>
      <c r="P809" s="1394"/>
      <c r="Q809" s="1394"/>
      <c r="R809" s="1394"/>
      <c r="S809" s="1394"/>
      <c r="T809" s="1394"/>
      <c r="U809" s="1394"/>
      <c r="V809" s="1394"/>
      <c r="W809" s="1394"/>
      <c r="X809" s="1394"/>
      <c r="Y809" s="1394"/>
      <c r="Z809" s="1394"/>
      <c r="AA809" s="1394"/>
      <c r="AB809" s="1394"/>
    </row>
    <row r="810">
      <c r="A810" s="824"/>
      <c r="B810" s="824"/>
      <c r="C810" s="824"/>
      <c r="D810" s="824"/>
      <c r="E810" s="824"/>
      <c r="F810" s="824"/>
      <c r="G810" s="1394"/>
      <c r="H810" s="824"/>
      <c r="I810" s="1394"/>
      <c r="J810" s="824"/>
      <c r="K810" s="1394"/>
      <c r="L810" s="1394"/>
      <c r="M810" s="1394"/>
      <c r="N810" s="1394"/>
      <c r="O810" s="1394"/>
      <c r="P810" s="1394"/>
      <c r="Q810" s="1394"/>
      <c r="R810" s="1394"/>
      <c r="S810" s="1394"/>
      <c r="T810" s="1394"/>
      <c r="U810" s="1394"/>
      <c r="V810" s="1394"/>
      <c r="W810" s="1394"/>
      <c r="X810" s="1394"/>
      <c r="Y810" s="1394"/>
      <c r="Z810" s="1394"/>
      <c r="AA810" s="1394"/>
      <c r="AB810" s="1394"/>
    </row>
    <row r="811">
      <c r="A811" s="824"/>
      <c r="B811" s="824"/>
      <c r="C811" s="824"/>
      <c r="D811" s="824"/>
      <c r="E811" s="824"/>
      <c r="F811" s="824"/>
      <c r="G811" s="1394"/>
      <c r="H811" s="824"/>
      <c r="I811" s="1394"/>
      <c r="J811" s="824"/>
      <c r="K811" s="1394"/>
      <c r="L811" s="1394"/>
      <c r="M811" s="1394"/>
      <c r="N811" s="1394"/>
      <c r="O811" s="1394"/>
      <c r="P811" s="1394"/>
      <c r="Q811" s="1394"/>
      <c r="R811" s="1394"/>
      <c r="S811" s="1394"/>
      <c r="T811" s="1394"/>
      <c r="U811" s="1394"/>
      <c r="V811" s="1394"/>
      <c r="W811" s="1394"/>
      <c r="X811" s="1394"/>
      <c r="Y811" s="1394"/>
      <c r="Z811" s="1394"/>
      <c r="AA811" s="1394"/>
      <c r="AB811" s="1394"/>
    </row>
    <row r="812">
      <c r="A812" s="824"/>
      <c r="B812" s="824"/>
      <c r="C812" s="824"/>
      <c r="D812" s="824"/>
      <c r="E812" s="824"/>
      <c r="F812" s="824"/>
      <c r="G812" s="1394"/>
      <c r="H812" s="824"/>
      <c r="I812" s="1394"/>
      <c r="J812" s="824"/>
      <c r="K812" s="1394"/>
      <c r="L812" s="1394"/>
      <c r="M812" s="1394"/>
      <c r="N812" s="1394"/>
      <c r="O812" s="1394"/>
      <c r="P812" s="1394"/>
      <c r="Q812" s="1394"/>
      <c r="R812" s="1394"/>
      <c r="S812" s="1394"/>
      <c r="T812" s="1394"/>
      <c r="U812" s="1394"/>
      <c r="V812" s="1394"/>
      <c r="W812" s="1394"/>
      <c r="X812" s="1394"/>
      <c r="Y812" s="1394"/>
      <c r="Z812" s="1394"/>
      <c r="AA812" s="1394"/>
      <c r="AB812" s="1394"/>
    </row>
    <row r="813">
      <c r="A813" s="824"/>
      <c r="B813" s="824"/>
      <c r="C813" s="824"/>
      <c r="D813" s="824"/>
      <c r="E813" s="824"/>
      <c r="F813" s="824"/>
      <c r="G813" s="1394"/>
      <c r="H813" s="824"/>
      <c r="I813" s="1394"/>
      <c r="J813" s="824"/>
      <c r="K813" s="1394"/>
      <c r="L813" s="1394"/>
      <c r="M813" s="1394"/>
      <c r="N813" s="1394"/>
      <c r="O813" s="1394"/>
      <c r="P813" s="1394"/>
      <c r="Q813" s="1394"/>
      <c r="R813" s="1394"/>
      <c r="S813" s="1394"/>
      <c r="T813" s="1394"/>
      <c r="U813" s="1394"/>
      <c r="V813" s="1394"/>
      <c r="W813" s="1394"/>
      <c r="X813" s="1394"/>
      <c r="Y813" s="1394"/>
      <c r="Z813" s="1394"/>
      <c r="AA813" s="1394"/>
      <c r="AB813" s="1394"/>
    </row>
    <row r="814">
      <c r="A814" s="824"/>
      <c r="B814" s="824"/>
      <c r="C814" s="824"/>
      <c r="D814" s="824"/>
      <c r="E814" s="824"/>
      <c r="F814" s="824"/>
      <c r="G814" s="1394"/>
      <c r="H814" s="824"/>
      <c r="I814" s="1394"/>
      <c r="J814" s="824"/>
      <c r="K814" s="1394"/>
      <c r="L814" s="1394"/>
      <c r="M814" s="1394"/>
      <c r="N814" s="1394"/>
      <c r="O814" s="1394"/>
      <c r="P814" s="1394"/>
      <c r="Q814" s="1394"/>
      <c r="R814" s="1394"/>
      <c r="S814" s="1394"/>
      <c r="T814" s="1394"/>
      <c r="U814" s="1394"/>
      <c r="V814" s="1394"/>
      <c r="W814" s="1394"/>
      <c r="X814" s="1394"/>
      <c r="Y814" s="1394"/>
      <c r="Z814" s="1394"/>
      <c r="AA814" s="1394"/>
      <c r="AB814" s="1394"/>
    </row>
    <row r="815">
      <c r="A815" s="824"/>
      <c r="B815" s="824"/>
      <c r="C815" s="824"/>
      <c r="D815" s="824"/>
      <c r="E815" s="824"/>
      <c r="F815" s="824"/>
      <c r="G815" s="1394"/>
      <c r="H815" s="824"/>
      <c r="I815" s="1394"/>
      <c r="J815" s="824"/>
      <c r="K815" s="1394"/>
      <c r="L815" s="1394"/>
      <c r="M815" s="1394"/>
      <c r="N815" s="1394"/>
      <c r="O815" s="1394"/>
      <c r="P815" s="1394"/>
      <c r="Q815" s="1394"/>
      <c r="R815" s="1394"/>
      <c r="S815" s="1394"/>
      <c r="T815" s="1394"/>
      <c r="U815" s="1394"/>
      <c r="V815" s="1394"/>
      <c r="W815" s="1394"/>
      <c r="X815" s="1394"/>
      <c r="Y815" s="1394"/>
      <c r="Z815" s="1394"/>
      <c r="AA815" s="1394"/>
      <c r="AB815" s="1394"/>
    </row>
    <row r="816">
      <c r="A816" s="824"/>
      <c r="B816" s="824"/>
      <c r="C816" s="824"/>
      <c r="D816" s="824"/>
      <c r="E816" s="824"/>
      <c r="F816" s="824"/>
      <c r="G816" s="1394"/>
      <c r="H816" s="824"/>
      <c r="I816" s="1394"/>
      <c r="J816" s="824"/>
      <c r="K816" s="1394"/>
      <c r="L816" s="1394"/>
      <c r="M816" s="1394"/>
      <c r="N816" s="1394"/>
      <c r="O816" s="1394"/>
      <c r="P816" s="1394"/>
      <c r="Q816" s="1394"/>
      <c r="R816" s="1394"/>
      <c r="S816" s="1394"/>
      <c r="T816" s="1394"/>
      <c r="U816" s="1394"/>
      <c r="V816" s="1394"/>
      <c r="W816" s="1394"/>
      <c r="X816" s="1394"/>
      <c r="Y816" s="1394"/>
      <c r="Z816" s="1394"/>
      <c r="AA816" s="1394"/>
      <c r="AB816" s="1394"/>
    </row>
    <row r="817">
      <c r="A817" s="824"/>
      <c r="B817" s="824"/>
      <c r="C817" s="824"/>
      <c r="D817" s="824"/>
      <c r="E817" s="824"/>
      <c r="F817" s="824"/>
      <c r="G817" s="1394"/>
      <c r="H817" s="824"/>
      <c r="I817" s="1394"/>
      <c r="J817" s="824"/>
      <c r="K817" s="1394"/>
      <c r="L817" s="1394"/>
      <c r="M817" s="1394"/>
      <c r="N817" s="1394"/>
      <c r="O817" s="1394"/>
      <c r="P817" s="1394"/>
      <c r="Q817" s="1394"/>
      <c r="R817" s="1394"/>
      <c r="S817" s="1394"/>
      <c r="T817" s="1394"/>
      <c r="U817" s="1394"/>
      <c r="V817" s="1394"/>
      <c r="W817" s="1394"/>
      <c r="X817" s="1394"/>
      <c r="Y817" s="1394"/>
      <c r="Z817" s="1394"/>
      <c r="AA817" s="1394"/>
      <c r="AB817" s="1394"/>
    </row>
    <row r="818">
      <c r="A818" s="824"/>
      <c r="B818" s="824"/>
      <c r="C818" s="824"/>
      <c r="D818" s="824"/>
      <c r="E818" s="824"/>
      <c r="F818" s="824"/>
      <c r="G818" s="1394"/>
      <c r="H818" s="824"/>
      <c r="I818" s="1394"/>
      <c r="J818" s="824"/>
      <c r="K818" s="1394"/>
      <c r="L818" s="1394"/>
      <c r="M818" s="1394"/>
      <c r="N818" s="1394"/>
      <c r="O818" s="1394"/>
      <c r="P818" s="1394"/>
      <c r="Q818" s="1394"/>
      <c r="R818" s="1394"/>
      <c r="S818" s="1394"/>
      <c r="T818" s="1394"/>
      <c r="U818" s="1394"/>
      <c r="V818" s="1394"/>
      <c r="W818" s="1394"/>
      <c r="X818" s="1394"/>
      <c r="Y818" s="1394"/>
      <c r="Z818" s="1394"/>
      <c r="AA818" s="1394"/>
      <c r="AB818" s="1394"/>
    </row>
    <row r="819">
      <c r="A819" s="824"/>
      <c r="B819" s="824"/>
      <c r="C819" s="824"/>
      <c r="D819" s="824"/>
      <c r="E819" s="824"/>
      <c r="F819" s="824"/>
      <c r="G819" s="1394"/>
      <c r="H819" s="824"/>
      <c r="I819" s="1394"/>
      <c r="J819" s="824"/>
      <c r="K819" s="1394"/>
      <c r="L819" s="1394"/>
      <c r="M819" s="1394"/>
      <c r="N819" s="1394"/>
      <c r="O819" s="1394"/>
      <c r="P819" s="1394"/>
      <c r="Q819" s="1394"/>
      <c r="R819" s="1394"/>
      <c r="S819" s="1394"/>
      <c r="T819" s="1394"/>
      <c r="U819" s="1394"/>
      <c r="V819" s="1394"/>
      <c r="W819" s="1394"/>
      <c r="X819" s="1394"/>
      <c r="Y819" s="1394"/>
      <c r="Z819" s="1394"/>
      <c r="AA819" s="1394"/>
      <c r="AB819" s="1394"/>
    </row>
    <row r="820">
      <c r="A820" s="824"/>
      <c r="B820" s="824"/>
      <c r="C820" s="824"/>
      <c r="D820" s="824"/>
      <c r="E820" s="824"/>
      <c r="F820" s="824"/>
      <c r="G820" s="1394"/>
      <c r="H820" s="824"/>
      <c r="I820" s="1394"/>
      <c r="J820" s="824"/>
      <c r="K820" s="1394"/>
      <c r="L820" s="1394"/>
      <c r="M820" s="1394"/>
      <c r="N820" s="1394"/>
      <c r="O820" s="1394"/>
      <c r="P820" s="1394"/>
      <c r="Q820" s="1394"/>
      <c r="R820" s="1394"/>
      <c r="S820" s="1394"/>
      <c r="T820" s="1394"/>
      <c r="U820" s="1394"/>
      <c r="V820" s="1394"/>
      <c r="W820" s="1394"/>
      <c r="X820" s="1394"/>
      <c r="Y820" s="1394"/>
      <c r="Z820" s="1394"/>
      <c r="AA820" s="1394"/>
      <c r="AB820" s="1394"/>
    </row>
    <row r="821">
      <c r="A821" s="824"/>
      <c r="B821" s="824"/>
      <c r="C821" s="824"/>
      <c r="D821" s="824"/>
      <c r="E821" s="824"/>
      <c r="F821" s="824"/>
      <c r="G821" s="1394"/>
      <c r="H821" s="824"/>
      <c r="I821" s="1394"/>
      <c r="J821" s="824"/>
      <c r="K821" s="1394"/>
      <c r="L821" s="1394"/>
      <c r="M821" s="1394"/>
      <c r="N821" s="1394"/>
      <c r="O821" s="1394"/>
      <c r="P821" s="1394"/>
      <c r="Q821" s="1394"/>
      <c r="R821" s="1394"/>
      <c r="S821" s="1394"/>
      <c r="T821" s="1394"/>
      <c r="U821" s="1394"/>
      <c r="V821" s="1394"/>
      <c r="W821" s="1394"/>
      <c r="X821" s="1394"/>
      <c r="Y821" s="1394"/>
      <c r="Z821" s="1394"/>
      <c r="AA821" s="1394"/>
      <c r="AB821" s="1394"/>
    </row>
    <row r="822">
      <c r="A822" s="824"/>
      <c r="B822" s="824"/>
      <c r="C822" s="824"/>
      <c r="D822" s="824"/>
      <c r="E822" s="824"/>
      <c r="F822" s="824"/>
      <c r="G822" s="1394"/>
      <c r="H822" s="824"/>
      <c r="I822" s="1394"/>
      <c r="J822" s="824"/>
      <c r="K822" s="1394"/>
      <c r="L822" s="1394"/>
      <c r="M822" s="1394"/>
      <c r="N822" s="1394"/>
      <c r="O822" s="1394"/>
      <c r="P822" s="1394"/>
      <c r="Q822" s="1394"/>
      <c r="R822" s="1394"/>
      <c r="S822" s="1394"/>
      <c r="T822" s="1394"/>
      <c r="U822" s="1394"/>
      <c r="V822" s="1394"/>
      <c r="W822" s="1394"/>
      <c r="X822" s="1394"/>
      <c r="Y822" s="1394"/>
      <c r="Z822" s="1394"/>
      <c r="AA822" s="1394"/>
      <c r="AB822" s="1394"/>
    </row>
    <row r="823">
      <c r="A823" s="824"/>
      <c r="B823" s="824"/>
      <c r="C823" s="824"/>
      <c r="D823" s="824"/>
      <c r="E823" s="824"/>
      <c r="F823" s="824"/>
      <c r="G823" s="1394"/>
      <c r="H823" s="824"/>
      <c r="I823" s="1394"/>
      <c r="J823" s="824"/>
      <c r="K823" s="1394"/>
      <c r="L823" s="1394"/>
      <c r="M823" s="1394"/>
      <c r="N823" s="1394"/>
      <c r="O823" s="1394"/>
      <c r="P823" s="1394"/>
      <c r="Q823" s="1394"/>
      <c r="R823" s="1394"/>
      <c r="S823" s="1394"/>
      <c r="T823" s="1394"/>
      <c r="U823" s="1394"/>
      <c r="V823" s="1394"/>
      <c r="W823" s="1394"/>
      <c r="X823" s="1394"/>
      <c r="Y823" s="1394"/>
      <c r="Z823" s="1394"/>
      <c r="AA823" s="1394"/>
      <c r="AB823" s="1394"/>
    </row>
    <row r="824">
      <c r="A824" s="824"/>
      <c r="B824" s="824"/>
      <c r="C824" s="824"/>
      <c r="D824" s="824"/>
      <c r="E824" s="824"/>
      <c r="F824" s="824"/>
      <c r="G824" s="1394"/>
      <c r="H824" s="824"/>
      <c r="I824" s="1394"/>
      <c r="J824" s="824"/>
      <c r="K824" s="1394"/>
      <c r="L824" s="1394"/>
      <c r="M824" s="1394"/>
      <c r="N824" s="1394"/>
      <c r="O824" s="1394"/>
      <c r="P824" s="1394"/>
      <c r="Q824" s="1394"/>
      <c r="R824" s="1394"/>
      <c r="S824" s="1394"/>
      <c r="T824" s="1394"/>
      <c r="U824" s="1394"/>
      <c r="V824" s="1394"/>
      <c r="W824" s="1394"/>
      <c r="X824" s="1394"/>
      <c r="Y824" s="1394"/>
      <c r="Z824" s="1394"/>
      <c r="AA824" s="1394"/>
      <c r="AB824" s="1394"/>
    </row>
    <row r="825">
      <c r="A825" s="824"/>
      <c r="B825" s="824"/>
      <c r="C825" s="824"/>
      <c r="D825" s="824"/>
      <c r="E825" s="824"/>
      <c r="F825" s="824"/>
      <c r="G825" s="1394"/>
      <c r="H825" s="824"/>
      <c r="I825" s="1394"/>
      <c r="J825" s="824"/>
      <c r="K825" s="1394"/>
      <c r="L825" s="1394"/>
      <c r="M825" s="1394"/>
      <c r="N825" s="1394"/>
      <c r="O825" s="1394"/>
      <c r="P825" s="1394"/>
      <c r="Q825" s="1394"/>
      <c r="R825" s="1394"/>
      <c r="S825" s="1394"/>
      <c r="T825" s="1394"/>
      <c r="U825" s="1394"/>
      <c r="V825" s="1394"/>
      <c r="W825" s="1394"/>
      <c r="X825" s="1394"/>
      <c r="Y825" s="1394"/>
      <c r="Z825" s="1394"/>
      <c r="AA825" s="1394"/>
      <c r="AB825" s="1394"/>
    </row>
    <row r="826">
      <c r="A826" s="824"/>
      <c r="B826" s="824"/>
      <c r="C826" s="824"/>
      <c r="D826" s="824"/>
      <c r="E826" s="824"/>
      <c r="F826" s="824"/>
      <c r="G826" s="1394"/>
      <c r="H826" s="824"/>
      <c r="I826" s="1394"/>
      <c r="J826" s="824"/>
      <c r="K826" s="1394"/>
      <c r="L826" s="1394"/>
      <c r="M826" s="1394"/>
      <c r="N826" s="1394"/>
      <c r="O826" s="1394"/>
      <c r="P826" s="1394"/>
      <c r="Q826" s="1394"/>
      <c r="R826" s="1394"/>
      <c r="S826" s="1394"/>
      <c r="T826" s="1394"/>
      <c r="U826" s="1394"/>
      <c r="V826" s="1394"/>
      <c r="W826" s="1394"/>
      <c r="X826" s="1394"/>
      <c r="Y826" s="1394"/>
      <c r="Z826" s="1394"/>
      <c r="AA826" s="1394"/>
      <c r="AB826" s="1394"/>
    </row>
    <row r="827">
      <c r="A827" s="824"/>
      <c r="B827" s="824"/>
      <c r="C827" s="824"/>
      <c r="D827" s="824"/>
      <c r="E827" s="824"/>
      <c r="F827" s="824"/>
      <c r="G827" s="1394"/>
      <c r="H827" s="824"/>
      <c r="I827" s="1394"/>
      <c r="J827" s="824"/>
      <c r="K827" s="1394"/>
      <c r="L827" s="1394"/>
      <c r="M827" s="1394"/>
      <c r="N827" s="1394"/>
      <c r="O827" s="1394"/>
      <c r="P827" s="1394"/>
      <c r="Q827" s="1394"/>
      <c r="R827" s="1394"/>
      <c r="S827" s="1394"/>
      <c r="T827" s="1394"/>
      <c r="U827" s="1394"/>
      <c r="V827" s="1394"/>
      <c r="W827" s="1394"/>
      <c r="X827" s="1394"/>
      <c r="Y827" s="1394"/>
      <c r="Z827" s="1394"/>
      <c r="AA827" s="1394"/>
      <c r="AB827" s="1394"/>
    </row>
    <row r="828">
      <c r="A828" s="824"/>
      <c r="B828" s="824"/>
      <c r="C828" s="824"/>
      <c r="D828" s="824"/>
      <c r="E828" s="824"/>
      <c r="F828" s="824"/>
      <c r="G828" s="1394"/>
      <c r="H828" s="824"/>
      <c r="I828" s="1394"/>
      <c r="J828" s="824"/>
      <c r="K828" s="1394"/>
      <c r="L828" s="1394"/>
      <c r="M828" s="1394"/>
      <c r="N828" s="1394"/>
      <c r="O828" s="1394"/>
      <c r="P828" s="1394"/>
      <c r="Q828" s="1394"/>
      <c r="R828" s="1394"/>
      <c r="S828" s="1394"/>
      <c r="T828" s="1394"/>
      <c r="U828" s="1394"/>
      <c r="V828" s="1394"/>
      <c r="W828" s="1394"/>
      <c r="X828" s="1394"/>
      <c r="Y828" s="1394"/>
      <c r="Z828" s="1394"/>
      <c r="AA828" s="1394"/>
      <c r="AB828" s="1394"/>
    </row>
    <row r="829">
      <c r="A829" s="824"/>
      <c r="B829" s="824"/>
      <c r="C829" s="824"/>
      <c r="D829" s="824"/>
      <c r="E829" s="824"/>
      <c r="F829" s="824"/>
      <c r="G829" s="1394"/>
      <c r="H829" s="824"/>
      <c r="I829" s="1394"/>
      <c r="J829" s="824"/>
      <c r="K829" s="1394"/>
      <c r="L829" s="1394"/>
      <c r="M829" s="1394"/>
      <c r="N829" s="1394"/>
      <c r="O829" s="1394"/>
      <c r="P829" s="1394"/>
      <c r="Q829" s="1394"/>
      <c r="R829" s="1394"/>
      <c r="S829" s="1394"/>
      <c r="T829" s="1394"/>
      <c r="U829" s="1394"/>
      <c r="V829" s="1394"/>
      <c r="W829" s="1394"/>
      <c r="X829" s="1394"/>
      <c r="Y829" s="1394"/>
      <c r="Z829" s="1394"/>
      <c r="AA829" s="1394"/>
      <c r="AB829" s="1394"/>
    </row>
    <row r="830">
      <c r="A830" s="824"/>
      <c r="B830" s="824"/>
      <c r="C830" s="824"/>
      <c r="D830" s="824"/>
      <c r="E830" s="824"/>
      <c r="F830" s="824"/>
      <c r="G830" s="1394"/>
      <c r="H830" s="824"/>
      <c r="I830" s="1394"/>
      <c r="J830" s="824"/>
      <c r="K830" s="1394"/>
      <c r="L830" s="1394"/>
      <c r="M830" s="1394"/>
      <c r="N830" s="1394"/>
      <c r="O830" s="1394"/>
      <c r="P830" s="1394"/>
      <c r="Q830" s="1394"/>
      <c r="R830" s="1394"/>
      <c r="S830" s="1394"/>
      <c r="T830" s="1394"/>
      <c r="U830" s="1394"/>
      <c r="V830" s="1394"/>
      <c r="W830" s="1394"/>
      <c r="X830" s="1394"/>
      <c r="Y830" s="1394"/>
      <c r="Z830" s="1394"/>
      <c r="AA830" s="1394"/>
      <c r="AB830" s="1394"/>
    </row>
    <row r="831">
      <c r="A831" s="824"/>
      <c r="B831" s="824"/>
      <c r="C831" s="824"/>
      <c r="D831" s="824"/>
      <c r="E831" s="824"/>
      <c r="F831" s="824"/>
      <c r="G831" s="1394"/>
      <c r="H831" s="824"/>
      <c r="I831" s="1394"/>
      <c r="J831" s="824"/>
      <c r="K831" s="1394"/>
      <c r="L831" s="1394"/>
      <c r="M831" s="1394"/>
      <c r="N831" s="1394"/>
      <c r="O831" s="1394"/>
      <c r="P831" s="1394"/>
      <c r="Q831" s="1394"/>
      <c r="R831" s="1394"/>
      <c r="S831" s="1394"/>
      <c r="T831" s="1394"/>
      <c r="U831" s="1394"/>
      <c r="V831" s="1394"/>
      <c r="W831" s="1394"/>
      <c r="X831" s="1394"/>
      <c r="Y831" s="1394"/>
      <c r="Z831" s="1394"/>
      <c r="AA831" s="1394"/>
      <c r="AB831" s="1394"/>
    </row>
    <row r="832">
      <c r="A832" s="824"/>
      <c r="B832" s="824"/>
      <c r="C832" s="824"/>
      <c r="D832" s="824"/>
      <c r="E832" s="824"/>
      <c r="F832" s="824"/>
      <c r="G832" s="1394"/>
      <c r="H832" s="824"/>
      <c r="I832" s="1394"/>
      <c r="J832" s="824"/>
      <c r="K832" s="1394"/>
      <c r="L832" s="1394"/>
      <c r="M832" s="1394"/>
      <c r="N832" s="1394"/>
      <c r="O832" s="1394"/>
      <c r="P832" s="1394"/>
      <c r="Q832" s="1394"/>
      <c r="R832" s="1394"/>
      <c r="S832" s="1394"/>
      <c r="T832" s="1394"/>
      <c r="U832" s="1394"/>
      <c r="V832" s="1394"/>
      <c r="W832" s="1394"/>
      <c r="X832" s="1394"/>
      <c r="Y832" s="1394"/>
      <c r="Z832" s="1394"/>
      <c r="AA832" s="1394"/>
      <c r="AB832" s="1394"/>
    </row>
    <row r="833">
      <c r="A833" s="824"/>
      <c r="B833" s="824"/>
      <c r="C833" s="824"/>
      <c r="D833" s="824"/>
      <c r="E833" s="824"/>
      <c r="F833" s="824"/>
      <c r="G833" s="1394"/>
      <c r="H833" s="824"/>
      <c r="I833" s="1394"/>
      <c r="J833" s="824"/>
      <c r="K833" s="1394"/>
      <c r="L833" s="1394"/>
      <c r="M833" s="1394"/>
      <c r="N833" s="1394"/>
      <c r="O833" s="1394"/>
      <c r="P833" s="1394"/>
      <c r="Q833" s="1394"/>
      <c r="R833" s="1394"/>
      <c r="S833" s="1394"/>
      <c r="T833" s="1394"/>
      <c r="U833" s="1394"/>
      <c r="V833" s="1394"/>
      <c r="W833" s="1394"/>
      <c r="X833" s="1394"/>
      <c r="Y833" s="1394"/>
      <c r="Z833" s="1394"/>
      <c r="AA833" s="1394"/>
      <c r="AB833" s="1394"/>
    </row>
    <row r="834">
      <c r="A834" s="824"/>
      <c r="B834" s="824"/>
      <c r="C834" s="824"/>
      <c r="D834" s="824"/>
      <c r="E834" s="824"/>
      <c r="F834" s="824"/>
      <c r="G834" s="1394"/>
      <c r="H834" s="824"/>
      <c r="I834" s="1394"/>
      <c r="J834" s="824"/>
      <c r="K834" s="1394"/>
      <c r="L834" s="1394"/>
      <c r="M834" s="1394"/>
      <c r="N834" s="1394"/>
      <c r="O834" s="1394"/>
      <c r="P834" s="1394"/>
      <c r="Q834" s="1394"/>
      <c r="R834" s="1394"/>
      <c r="S834" s="1394"/>
      <c r="T834" s="1394"/>
      <c r="U834" s="1394"/>
      <c r="V834" s="1394"/>
      <c r="W834" s="1394"/>
      <c r="X834" s="1394"/>
      <c r="Y834" s="1394"/>
      <c r="Z834" s="1394"/>
      <c r="AA834" s="1394"/>
      <c r="AB834" s="1394"/>
    </row>
    <row r="835">
      <c r="A835" s="824"/>
      <c r="B835" s="824"/>
      <c r="C835" s="824"/>
      <c r="D835" s="824"/>
      <c r="E835" s="824"/>
      <c r="F835" s="824"/>
      <c r="G835" s="1394"/>
      <c r="H835" s="824"/>
      <c r="I835" s="1394"/>
      <c r="J835" s="824"/>
      <c r="K835" s="1394"/>
      <c r="L835" s="1394"/>
      <c r="M835" s="1394"/>
      <c r="N835" s="1394"/>
      <c r="O835" s="1394"/>
      <c r="P835" s="1394"/>
      <c r="Q835" s="1394"/>
      <c r="R835" s="1394"/>
      <c r="S835" s="1394"/>
      <c r="T835" s="1394"/>
      <c r="U835" s="1394"/>
      <c r="V835" s="1394"/>
      <c r="W835" s="1394"/>
      <c r="X835" s="1394"/>
      <c r="Y835" s="1394"/>
      <c r="Z835" s="1394"/>
      <c r="AA835" s="1394"/>
      <c r="AB835" s="1394"/>
    </row>
    <row r="836">
      <c r="A836" s="824"/>
      <c r="B836" s="824"/>
      <c r="C836" s="824"/>
      <c r="D836" s="824"/>
      <c r="E836" s="824"/>
      <c r="F836" s="824"/>
      <c r="G836" s="1394"/>
      <c r="H836" s="824"/>
      <c r="I836" s="1394"/>
      <c r="J836" s="824"/>
      <c r="K836" s="1394"/>
      <c r="L836" s="1394"/>
      <c r="M836" s="1394"/>
      <c r="N836" s="1394"/>
      <c r="O836" s="1394"/>
      <c r="P836" s="1394"/>
      <c r="Q836" s="1394"/>
      <c r="R836" s="1394"/>
      <c r="S836" s="1394"/>
      <c r="T836" s="1394"/>
      <c r="U836" s="1394"/>
      <c r="V836" s="1394"/>
      <c r="W836" s="1394"/>
      <c r="X836" s="1394"/>
      <c r="Y836" s="1394"/>
      <c r="Z836" s="1394"/>
      <c r="AA836" s="1394"/>
      <c r="AB836" s="1394"/>
    </row>
    <row r="837">
      <c r="A837" s="824"/>
      <c r="B837" s="824"/>
      <c r="C837" s="824"/>
      <c r="D837" s="824"/>
      <c r="E837" s="824"/>
      <c r="F837" s="824"/>
      <c r="G837" s="1394"/>
      <c r="H837" s="824"/>
      <c r="I837" s="1394"/>
      <c r="J837" s="824"/>
      <c r="K837" s="1394"/>
      <c r="L837" s="1394"/>
      <c r="M837" s="1394"/>
      <c r="N837" s="1394"/>
      <c r="O837" s="1394"/>
      <c r="P837" s="1394"/>
      <c r="Q837" s="1394"/>
      <c r="R837" s="1394"/>
      <c r="S837" s="1394"/>
      <c r="T837" s="1394"/>
      <c r="U837" s="1394"/>
      <c r="V837" s="1394"/>
      <c r="W837" s="1394"/>
      <c r="X837" s="1394"/>
      <c r="Y837" s="1394"/>
      <c r="Z837" s="1394"/>
      <c r="AA837" s="1394"/>
      <c r="AB837" s="1394"/>
    </row>
    <row r="838">
      <c r="A838" s="824"/>
      <c r="B838" s="824"/>
      <c r="C838" s="824"/>
      <c r="D838" s="824"/>
      <c r="E838" s="824"/>
      <c r="F838" s="824"/>
      <c r="G838" s="1394"/>
      <c r="H838" s="824"/>
      <c r="I838" s="1394"/>
      <c r="J838" s="824"/>
      <c r="K838" s="1394"/>
      <c r="L838" s="1394"/>
      <c r="M838" s="1394"/>
      <c r="N838" s="1394"/>
      <c r="O838" s="1394"/>
      <c r="P838" s="1394"/>
      <c r="Q838" s="1394"/>
      <c r="R838" s="1394"/>
      <c r="S838" s="1394"/>
      <c r="T838" s="1394"/>
      <c r="U838" s="1394"/>
      <c r="V838" s="1394"/>
      <c r="W838" s="1394"/>
      <c r="X838" s="1394"/>
      <c r="Y838" s="1394"/>
      <c r="Z838" s="1394"/>
      <c r="AA838" s="1394"/>
      <c r="AB838" s="1394"/>
    </row>
    <row r="839">
      <c r="A839" s="824"/>
      <c r="B839" s="824"/>
      <c r="C839" s="824"/>
      <c r="D839" s="824"/>
      <c r="E839" s="824"/>
      <c r="F839" s="824"/>
      <c r="G839" s="1394"/>
      <c r="H839" s="824"/>
      <c r="I839" s="1394"/>
      <c r="J839" s="824"/>
      <c r="K839" s="1394"/>
      <c r="L839" s="1394"/>
      <c r="M839" s="1394"/>
      <c r="N839" s="1394"/>
      <c r="O839" s="1394"/>
      <c r="P839" s="1394"/>
      <c r="Q839" s="1394"/>
      <c r="R839" s="1394"/>
      <c r="S839" s="1394"/>
      <c r="T839" s="1394"/>
      <c r="U839" s="1394"/>
      <c r="V839" s="1394"/>
      <c r="W839" s="1394"/>
      <c r="X839" s="1394"/>
      <c r="Y839" s="1394"/>
      <c r="Z839" s="1394"/>
      <c r="AA839" s="1394"/>
      <c r="AB839" s="1394"/>
    </row>
    <row r="840">
      <c r="A840" s="824"/>
      <c r="B840" s="824"/>
      <c r="C840" s="824"/>
      <c r="D840" s="824"/>
      <c r="E840" s="824"/>
      <c r="F840" s="824"/>
      <c r="G840" s="1394"/>
      <c r="H840" s="824"/>
      <c r="I840" s="1394"/>
      <c r="J840" s="824"/>
      <c r="K840" s="1394"/>
      <c r="L840" s="1394"/>
      <c r="M840" s="1394"/>
      <c r="N840" s="1394"/>
      <c r="O840" s="1394"/>
      <c r="P840" s="1394"/>
      <c r="Q840" s="1394"/>
      <c r="R840" s="1394"/>
      <c r="S840" s="1394"/>
      <c r="T840" s="1394"/>
      <c r="U840" s="1394"/>
      <c r="V840" s="1394"/>
      <c r="W840" s="1394"/>
      <c r="X840" s="1394"/>
      <c r="Y840" s="1394"/>
      <c r="Z840" s="1394"/>
      <c r="AA840" s="1394"/>
      <c r="AB840" s="1394"/>
    </row>
    <row r="841">
      <c r="A841" s="824"/>
      <c r="B841" s="824"/>
      <c r="C841" s="824"/>
      <c r="D841" s="824"/>
      <c r="E841" s="824"/>
      <c r="F841" s="824"/>
      <c r="G841" s="1394"/>
      <c r="H841" s="824"/>
      <c r="I841" s="1394"/>
      <c r="J841" s="824"/>
      <c r="K841" s="1394"/>
      <c r="L841" s="1394"/>
      <c r="M841" s="1394"/>
      <c r="N841" s="1394"/>
      <c r="O841" s="1394"/>
      <c r="P841" s="1394"/>
      <c r="Q841" s="1394"/>
      <c r="R841" s="1394"/>
      <c r="S841" s="1394"/>
      <c r="T841" s="1394"/>
      <c r="U841" s="1394"/>
      <c r="V841" s="1394"/>
      <c r="W841" s="1394"/>
      <c r="X841" s="1394"/>
      <c r="Y841" s="1394"/>
      <c r="Z841" s="1394"/>
      <c r="AA841" s="1394"/>
      <c r="AB841" s="1394"/>
    </row>
    <row r="842">
      <c r="A842" s="824"/>
      <c r="B842" s="824"/>
      <c r="C842" s="824"/>
      <c r="D842" s="824"/>
      <c r="E842" s="824"/>
      <c r="F842" s="824"/>
      <c r="G842" s="1394"/>
      <c r="H842" s="824"/>
      <c r="I842" s="1394"/>
      <c r="J842" s="824"/>
      <c r="K842" s="1394"/>
      <c r="L842" s="1394"/>
      <c r="M842" s="1394"/>
      <c r="N842" s="1394"/>
      <c r="O842" s="1394"/>
      <c r="P842" s="1394"/>
      <c r="Q842" s="1394"/>
      <c r="R842" s="1394"/>
      <c r="S842" s="1394"/>
      <c r="T842" s="1394"/>
      <c r="U842" s="1394"/>
      <c r="V842" s="1394"/>
      <c r="W842" s="1394"/>
      <c r="X842" s="1394"/>
      <c r="Y842" s="1394"/>
      <c r="Z842" s="1394"/>
      <c r="AA842" s="1394"/>
      <c r="AB842" s="1394"/>
    </row>
    <row r="843">
      <c r="A843" s="824"/>
      <c r="B843" s="824"/>
      <c r="C843" s="824"/>
      <c r="D843" s="824"/>
      <c r="E843" s="824"/>
      <c r="F843" s="824"/>
      <c r="G843" s="1394"/>
      <c r="H843" s="824"/>
      <c r="I843" s="1394"/>
      <c r="J843" s="824"/>
      <c r="K843" s="1394"/>
      <c r="L843" s="1394"/>
      <c r="M843" s="1394"/>
      <c r="N843" s="1394"/>
      <c r="O843" s="1394"/>
      <c r="P843" s="1394"/>
      <c r="Q843" s="1394"/>
      <c r="R843" s="1394"/>
      <c r="S843" s="1394"/>
      <c r="T843" s="1394"/>
      <c r="U843" s="1394"/>
      <c r="V843" s="1394"/>
      <c r="W843" s="1394"/>
      <c r="X843" s="1394"/>
      <c r="Y843" s="1394"/>
      <c r="Z843" s="1394"/>
      <c r="AA843" s="1394"/>
      <c r="AB843" s="1394"/>
    </row>
    <row r="844">
      <c r="A844" s="824"/>
      <c r="B844" s="824"/>
      <c r="C844" s="824"/>
      <c r="D844" s="824"/>
      <c r="E844" s="824"/>
      <c r="F844" s="824"/>
      <c r="G844" s="1394"/>
      <c r="H844" s="824"/>
      <c r="I844" s="1394"/>
      <c r="J844" s="824"/>
      <c r="K844" s="1394"/>
      <c r="L844" s="1394"/>
      <c r="M844" s="1394"/>
      <c r="N844" s="1394"/>
      <c r="O844" s="1394"/>
      <c r="P844" s="1394"/>
      <c r="Q844" s="1394"/>
      <c r="R844" s="1394"/>
      <c r="S844" s="1394"/>
      <c r="T844" s="1394"/>
      <c r="U844" s="1394"/>
      <c r="V844" s="1394"/>
      <c r="W844" s="1394"/>
      <c r="X844" s="1394"/>
      <c r="Y844" s="1394"/>
      <c r="Z844" s="1394"/>
      <c r="AA844" s="1394"/>
      <c r="AB844" s="1394"/>
    </row>
    <row r="845">
      <c r="A845" s="824"/>
      <c r="B845" s="824"/>
      <c r="C845" s="824"/>
      <c r="D845" s="824"/>
      <c r="E845" s="824"/>
      <c r="F845" s="824"/>
      <c r="G845" s="1394"/>
      <c r="H845" s="824"/>
      <c r="I845" s="1394"/>
      <c r="J845" s="824"/>
      <c r="K845" s="1394"/>
      <c r="L845" s="1394"/>
      <c r="M845" s="1394"/>
      <c r="N845" s="1394"/>
      <c r="O845" s="1394"/>
      <c r="P845" s="1394"/>
      <c r="Q845" s="1394"/>
      <c r="R845" s="1394"/>
      <c r="S845" s="1394"/>
      <c r="T845" s="1394"/>
      <c r="U845" s="1394"/>
      <c r="V845" s="1394"/>
      <c r="W845" s="1394"/>
      <c r="X845" s="1394"/>
      <c r="Y845" s="1394"/>
      <c r="Z845" s="1394"/>
      <c r="AA845" s="1394"/>
      <c r="AB845" s="1394"/>
    </row>
    <row r="846">
      <c r="A846" s="824"/>
      <c r="B846" s="824"/>
      <c r="C846" s="824"/>
      <c r="D846" s="824"/>
      <c r="E846" s="824"/>
      <c r="F846" s="824"/>
      <c r="G846" s="1394"/>
      <c r="H846" s="824"/>
      <c r="I846" s="1394"/>
      <c r="J846" s="824"/>
      <c r="K846" s="1394"/>
      <c r="L846" s="1394"/>
      <c r="M846" s="1394"/>
      <c r="N846" s="1394"/>
      <c r="O846" s="1394"/>
      <c r="P846" s="1394"/>
      <c r="Q846" s="1394"/>
      <c r="R846" s="1394"/>
      <c r="S846" s="1394"/>
      <c r="T846" s="1394"/>
      <c r="U846" s="1394"/>
      <c r="V846" s="1394"/>
      <c r="W846" s="1394"/>
      <c r="X846" s="1394"/>
      <c r="Y846" s="1394"/>
      <c r="Z846" s="1394"/>
      <c r="AA846" s="1394"/>
      <c r="AB846" s="1394"/>
    </row>
    <row r="847">
      <c r="A847" s="824"/>
      <c r="B847" s="824"/>
      <c r="C847" s="824"/>
      <c r="D847" s="824"/>
      <c r="E847" s="824"/>
      <c r="F847" s="824"/>
      <c r="G847" s="1394"/>
      <c r="H847" s="824"/>
      <c r="I847" s="1394"/>
      <c r="J847" s="824"/>
      <c r="K847" s="1394"/>
      <c r="L847" s="1394"/>
      <c r="M847" s="1394"/>
      <c r="N847" s="1394"/>
      <c r="O847" s="1394"/>
      <c r="P847" s="1394"/>
      <c r="Q847" s="1394"/>
      <c r="R847" s="1394"/>
      <c r="S847" s="1394"/>
      <c r="T847" s="1394"/>
      <c r="U847" s="1394"/>
      <c r="V847" s="1394"/>
      <c r="W847" s="1394"/>
      <c r="X847" s="1394"/>
      <c r="Y847" s="1394"/>
      <c r="Z847" s="1394"/>
      <c r="AA847" s="1394"/>
      <c r="AB847" s="1394"/>
    </row>
    <row r="848">
      <c r="A848" s="824"/>
      <c r="B848" s="824"/>
      <c r="C848" s="824"/>
      <c r="D848" s="824"/>
      <c r="E848" s="824"/>
      <c r="F848" s="824"/>
      <c r="G848" s="1394"/>
      <c r="H848" s="824"/>
      <c r="I848" s="1394"/>
      <c r="J848" s="824"/>
      <c r="K848" s="1394"/>
      <c r="L848" s="1394"/>
      <c r="M848" s="1394"/>
      <c r="N848" s="1394"/>
      <c r="O848" s="1394"/>
      <c r="P848" s="1394"/>
      <c r="Q848" s="1394"/>
      <c r="R848" s="1394"/>
      <c r="S848" s="1394"/>
      <c r="T848" s="1394"/>
      <c r="U848" s="1394"/>
      <c r="V848" s="1394"/>
      <c r="W848" s="1394"/>
      <c r="X848" s="1394"/>
      <c r="Y848" s="1394"/>
      <c r="Z848" s="1394"/>
      <c r="AA848" s="1394"/>
      <c r="AB848" s="1394"/>
    </row>
    <row r="849">
      <c r="A849" s="824"/>
      <c r="B849" s="824"/>
      <c r="C849" s="824"/>
      <c r="D849" s="824"/>
      <c r="E849" s="824"/>
      <c r="F849" s="824"/>
      <c r="G849" s="1394"/>
      <c r="H849" s="824"/>
      <c r="I849" s="1394"/>
      <c r="J849" s="824"/>
      <c r="K849" s="1394"/>
      <c r="L849" s="1394"/>
      <c r="M849" s="1394"/>
      <c r="N849" s="1394"/>
      <c r="O849" s="1394"/>
      <c r="P849" s="1394"/>
      <c r="Q849" s="1394"/>
      <c r="R849" s="1394"/>
      <c r="S849" s="1394"/>
      <c r="T849" s="1394"/>
      <c r="U849" s="1394"/>
      <c r="V849" s="1394"/>
      <c r="W849" s="1394"/>
      <c r="X849" s="1394"/>
      <c r="Y849" s="1394"/>
      <c r="Z849" s="1394"/>
      <c r="AA849" s="1394"/>
      <c r="AB849" s="1394"/>
    </row>
    <row r="850">
      <c r="A850" s="824"/>
      <c r="B850" s="824"/>
      <c r="C850" s="824"/>
      <c r="D850" s="824"/>
      <c r="E850" s="824"/>
      <c r="F850" s="824"/>
      <c r="G850" s="1394"/>
      <c r="H850" s="824"/>
      <c r="I850" s="1394"/>
      <c r="J850" s="824"/>
      <c r="K850" s="1394"/>
      <c r="L850" s="1394"/>
      <c r="M850" s="1394"/>
      <c r="N850" s="1394"/>
      <c r="O850" s="1394"/>
      <c r="P850" s="1394"/>
      <c r="Q850" s="1394"/>
      <c r="R850" s="1394"/>
      <c r="S850" s="1394"/>
      <c r="T850" s="1394"/>
      <c r="U850" s="1394"/>
      <c r="V850" s="1394"/>
      <c r="W850" s="1394"/>
      <c r="X850" s="1394"/>
      <c r="Y850" s="1394"/>
      <c r="Z850" s="1394"/>
      <c r="AA850" s="1394"/>
      <c r="AB850" s="1394"/>
    </row>
    <row r="851">
      <c r="A851" s="824"/>
      <c r="B851" s="824"/>
      <c r="C851" s="824"/>
      <c r="D851" s="824"/>
      <c r="E851" s="824"/>
      <c r="F851" s="824"/>
      <c r="G851" s="1394"/>
      <c r="H851" s="824"/>
      <c r="I851" s="1394"/>
      <c r="J851" s="824"/>
      <c r="K851" s="1394"/>
      <c r="L851" s="1394"/>
      <c r="M851" s="1394"/>
      <c r="N851" s="1394"/>
      <c r="O851" s="1394"/>
      <c r="P851" s="1394"/>
      <c r="Q851" s="1394"/>
      <c r="R851" s="1394"/>
      <c r="S851" s="1394"/>
      <c r="T851" s="1394"/>
      <c r="U851" s="1394"/>
      <c r="V851" s="1394"/>
      <c r="W851" s="1394"/>
      <c r="X851" s="1394"/>
      <c r="Y851" s="1394"/>
      <c r="Z851" s="1394"/>
      <c r="AA851" s="1394"/>
      <c r="AB851" s="1394"/>
    </row>
    <row r="852">
      <c r="A852" s="824"/>
      <c r="B852" s="824"/>
      <c r="C852" s="824"/>
      <c r="D852" s="824"/>
      <c r="E852" s="824"/>
      <c r="F852" s="824"/>
      <c r="G852" s="1394"/>
      <c r="H852" s="824"/>
      <c r="I852" s="1394"/>
      <c r="J852" s="824"/>
      <c r="K852" s="1394"/>
      <c r="L852" s="1394"/>
      <c r="M852" s="1394"/>
      <c r="N852" s="1394"/>
      <c r="O852" s="1394"/>
      <c r="P852" s="1394"/>
      <c r="Q852" s="1394"/>
      <c r="R852" s="1394"/>
      <c r="S852" s="1394"/>
      <c r="T852" s="1394"/>
      <c r="U852" s="1394"/>
      <c r="V852" s="1394"/>
      <c r="W852" s="1394"/>
      <c r="X852" s="1394"/>
      <c r="Y852" s="1394"/>
      <c r="Z852" s="1394"/>
      <c r="AA852" s="1394"/>
      <c r="AB852" s="1394"/>
    </row>
    <row r="853">
      <c r="A853" s="824"/>
      <c r="B853" s="824"/>
      <c r="C853" s="824"/>
      <c r="D853" s="824"/>
      <c r="E853" s="824"/>
      <c r="F853" s="824"/>
      <c r="G853" s="1394"/>
      <c r="H853" s="824"/>
      <c r="I853" s="1394"/>
      <c r="J853" s="824"/>
      <c r="K853" s="1394"/>
      <c r="L853" s="1394"/>
      <c r="M853" s="1394"/>
      <c r="N853" s="1394"/>
      <c r="O853" s="1394"/>
      <c r="P853" s="1394"/>
      <c r="Q853" s="1394"/>
      <c r="R853" s="1394"/>
      <c r="S853" s="1394"/>
      <c r="T853" s="1394"/>
      <c r="U853" s="1394"/>
      <c r="V853" s="1394"/>
      <c r="W853" s="1394"/>
      <c r="X853" s="1394"/>
      <c r="Y853" s="1394"/>
      <c r="Z853" s="1394"/>
      <c r="AA853" s="1394"/>
      <c r="AB853" s="1394"/>
    </row>
    <row r="854">
      <c r="A854" s="824"/>
      <c r="B854" s="824"/>
      <c r="C854" s="824"/>
      <c r="D854" s="824"/>
      <c r="E854" s="824"/>
      <c r="F854" s="824"/>
      <c r="G854" s="1394"/>
      <c r="H854" s="824"/>
      <c r="I854" s="1394"/>
      <c r="J854" s="824"/>
      <c r="K854" s="1394"/>
      <c r="L854" s="1394"/>
      <c r="M854" s="1394"/>
      <c r="N854" s="1394"/>
      <c r="O854" s="1394"/>
      <c r="P854" s="1394"/>
      <c r="Q854" s="1394"/>
      <c r="R854" s="1394"/>
      <c r="S854" s="1394"/>
      <c r="T854" s="1394"/>
      <c r="U854" s="1394"/>
      <c r="V854" s="1394"/>
      <c r="W854" s="1394"/>
      <c r="X854" s="1394"/>
      <c r="Y854" s="1394"/>
      <c r="Z854" s="1394"/>
      <c r="AA854" s="1394"/>
      <c r="AB854" s="1394"/>
    </row>
    <row r="855">
      <c r="A855" s="824"/>
      <c r="B855" s="824"/>
      <c r="C855" s="824"/>
      <c r="D855" s="824"/>
      <c r="E855" s="824"/>
      <c r="F855" s="824"/>
      <c r="G855" s="1394"/>
      <c r="H855" s="824"/>
      <c r="I855" s="1394"/>
      <c r="J855" s="824"/>
      <c r="K855" s="1394"/>
      <c r="L855" s="1394"/>
      <c r="M855" s="1394"/>
      <c r="N855" s="1394"/>
      <c r="O855" s="1394"/>
      <c r="P855" s="1394"/>
      <c r="Q855" s="1394"/>
      <c r="R855" s="1394"/>
      <c r="S855" s="1394"/>
      <c r="T855" s="1394"/>
      <c r="U855" s="1394"/>
      <c r="V855" s="1394"/>
      <c r="W855" s="1394"/>
      <c r="X855" s="1394"/>
      <c r="Y855" s="1394"/>
      <c r="Z855" s="1394"/>
      <c r="AA855" s="1394"/>
      <c r="AB855" s="1394"/>
    </row>
    <row r="856">
      <c r="A856" s="824"/>
      <c r="B856" s="824"/>
      <c r="C856" s="824"/>
      <c r="D856" s="824"/>
      <c r="E856" s="824"/>
      <c r="F856" s="824"/>
      <c r="G856" s="1394"/>
      <c r="H856" s="824"/>
      <c r="I856" s="1394"/>
      <c r="J856" s="824"/>
      <c r="K856" s="1394"/>
      <c r="L856" s="1394"/>
      <c r="M856" s="1394"/>
      <c r="N856" s="1394"/>
      <c r="O856" s="1394"/>
      <c r="P856" s="1394"/>
      <c r="Q856" s="1394"/>
      <c r="R856" s="1394"/>
      <c r="S856" s="1394"/>
      <c r="T856" s="1394"/>
      <c r="U856" s="1394"/>
      <c r="V856" s="1394"/>
      <c r="W856" s="1394"/>
      <c r="X856" s="1394"/>
      <c r="Y856" s="1394"/>
      <c r="Z856" s="1394"/>
      <c r="AA856" s="1394"/>
      <c r="AB856" s="1394"/>
    </row>
    <row r="857">
      <c r="A857" s="824"/>
      <c r="B857" s="824"/>
      <c r="C857" s="824"/>
      <c r="D857" s="824"/>
      <c r="E857" s="824"/>
      <c r="F857" s="824"/>
      <c r="G857" s="1394"/>
      <c r="H857" s="824"/>
      <c r="I857" s="1394"/>
      <c r="J857" s="824"/>
      <c r="K857" s="1394"/>
      <c r="L857" s="1394"/>
      <c r="M857" s="1394"/>
      <c r="N857" s="1394"/>
      <c r="O857" s="1394"/>
      <c r="P857" s="1394"/>
      <c r="Q857" s="1394"/>
      <c r="R857" s="1394"/>
      <c r="S857" s="1394"/>
      <c r="T857" s="1394"/>
      <c r="U857" s="1394"/>
      <c r="V857" s="1394"/>
      <c r="W857" s="1394"/>
      <c r="X857" s="1394"/>
      <c r="Y857" s="1394"/>
      <c r="Z857" s="1394"/>
      <c r="AA857" s="1394"/>
      <c r="AB857" s="1394"/>
    </row>
    <row r="858">
      <c r="A858" s="824"/>
      <c r="B858" s="824"/>
      <c r="C858" s="824"/>
      <c r="D858" s="824"/>
      <c r="E858" s="824"/>
      <c r="F858" s="824"/>
      <c r="G858" s="1394"/>
      <c r="H858" s="824"/>
      <c r="I858" s="1394"/>
      <c r="J858" s="824"/>
      <c r="K858" s="1394"/>
      <c r="L858" s="1394"/>
      <c r="M858" s="1394"/>
      <c r="N858" s="1394"/>
      <c r="O858" s="1394"/>
      <c r="P858" s="1394"/>
      <c r="Q858" s="1394"/>
      <c r="R858" s="1394"/>
      <c r="S858" s="1394"/>
      <c r="T858" s="1394"/>
      <c r="U858" s="1394"/>
      <c r="V858" s="1394"/>
      <c r="W858" s="1394"/>
      <c r="X858" s="1394"/>
      <c r="Y858" s="1394"/>
      <c r="Z858" s="1394"/>
      <c r="AA858" s="1394"/>
      <c r="AB858" s="1394"/>
    </row>
    <row r="859">
      <c r="A859" s="824"/>
      <c r="B859" s="824"/>
      <c r="C859" s="824"/>
      <c r="D859" s="824"/>
      <c r="E859" s="824"/>
      <c r="F859" s="824"/>
      <c r="G859" s="1394"/>
      <c r="H859" s="824"/>
      <c r="I859" s="1394"/>
      <c r="J859" s="824"/>
      <c r="K859" s="1394"/>
      <c r="L859" s="1394"/>
      <c r="M859" s="1394"/>
      <c r="N859" s="1394"/>
      <c r="O859" s="1394"/>
      <c r="P859" s="1394"/>
      <c r="Q859" s="1394"/>
      <c r="R859" s="1394"/>
      <c r="S859" s="1394"/>
      <c r="T859" s="1394"/>
      <c r="U859" s="1394"/>
      <c r="V859" s="1394"/>
      <c r="W859" s="1394"/>
      <c r="X859" s="1394"/>
      <c r="Y859" s="1394"/>
      <c r="Z859" s="1394"/>
      <c r="AA859" s="1394"/>
      <c r="AB859" s="1394"/>
    </row>
    <row r="860">
      <c r="A860" s="824"/>
      <c r="B860" s="824"/>
      <c r="C860" s="824"/>
      <c r="D860" s="824"/>
      <c r="E860" s="824"/>
      <c r="F860" s="824"/>
      <c r="G860" s="1394"/>
      <c r="H860" s="824"/>
      <c r="I860" s="1394"/>
      <c r="J860" s="824"/>
      <c r="K860" s="1394"/>
      <c r="L860" s="1394"/>
      <c r="M860" s="1394"/>
      <c r="N860" s="1394"/>
      <c r="O860" s="1394"/>
      <c r="P860" s="1394"/>
      <c r="Q860" s="1394"/>
      <c r="R860" s="1394"/>
      <c r="S860" s="1394"/>
      <c r="T860" s="1394"/>
      <c r="U860" s="1394"/>
      <c r="V860" s="1394"/>
      <c r="W860" s="1394"/>
      <c r="X860" s="1394"/>
      <c r="Y860" s="1394"/>
      <c r="Z860" s="1394"/>
      <c r="AA860" s="1394"/>
      <c r="AB860" s="1394"/>
    </row>
    <row r="861">
      <c r="A861" s="824"/>
      <c r="B861" s="824"/>
      <c r="C861" s="824"/>
      <c r="D861" s="824"/>
      <c r="E861" s="824"/>
      <c r="F861" s="824"/>
      <c r="G861" s="1394"/>
      <c r="H861" s="824"/>
      <c r="I861" s="1394"/>
      <c r="J861" s="824"/>
      <c r="K861" s="1394"/>
      <c r="L861" s="1394"/>
      <c r="M861" s="1394"/>
      <c r="N861" s="1394"/>
      <c r="O861" s="1394"/>
      <c r="P861" s="1394"/>
      <c r="Q861" s="1394"/>
      <c r="R861" s="1394"/>
      <c r="S861" s="1394"/>
      <c r="T861" s="1394"/>
      <c r="U861" s="1394"/>
      <c r="V861" s="1394"/>
      <c r="W861" s="1394"/>
      <c r="X861" s="1394"/>
      <c r="Y861" s="1394"/>
      <c r="Z861" s="1394"/>
      <c r="AA861" s="1394"/>
      <c r="AB861" s="1394"/>
    </row>
    <row r="862">
      <c r="A862" s="824"/>
      <c r="B862" s="824"/>
      <c r="C862" s="824"/>
      <c r="D862" s="824"/>
      <c r="E862" s="824"/>
      <c r="F862" s="824"/>
      <c r="G862" s="1394"/>
      <c r="H862" s="824"/>
      <c r="I862" s="1394"/>
      <c r="J862" s="824"/>
      <c r="K862" s="1394"/>
      <c r="L862" s="1394"/>
      <c r="M862" s="1394"/>
      <c r="N862" s="1394"/>
      <c r="O862" s="1394"/>
      <c r="P862" s="1394"/>
      <c r="Q862" s="1394"/>
      <c r="R862" s="1394"/>
      <c r="S862" s="1394"/>
      <c r="T862" s="1394"/>
      <c r="U862" s="1394"/>
      <c r="V862" s="1394"/>
      <c r="W862" s="1394"/>
      <c r="X862" s="1394"/>
      <c r="Y862" s="1394"/>
      <c r="Z862" s="1394"/>
      <c r="AA862" s="1394"/>
      <c r="AB862" s="1394"/>
    </row>
    <row r="863">
      <c r="A863" s="824"/>
      <c r="B863" s="824"/>
      <c r="C863" s="824"/>
      <c r="D863" s="824"/>
      <c r="E863" s="824"/>
      <c r="F863" s="824"/>
      <c r="G863" s="1394"/>
      <c r="H863" s="824"/>
      <c r="I863" s="1394"/>
      <c r="J863" s="824"/>
      <c r="K863" s="1394"/>
      <c r="L863" s="1394"/>
      <c r="M863" s="1394"/>
      <c r="N863" s="1394"/>
      <c r="O863" s="1394"/>
      <c r="P863" s="1394"/>
      <c r="Q863" s="1394"/>
      <c r="R863" s="1394"/>
      <c r="S863" s="1394"/>
      <c r="T863" s="1394"/>
      <c r="U863" s="1394"/>
      <c r="V863" s="1394"/>
      <c r="W863" s="1394"/>
      <c r="X863" s="1394"/>
      <c r="Y863" s="1394"/>
      <c r="Z863" s="1394"/>
      <c r="AA863" s="1394"/>
      <c r="AB863" s="1394"/>
    </row>
    <row r="864">
      <c r="A864" s="824"/>
      <c r="B864" s="824"/>
      <c r="C864" s="824"/>
      <c r="D864" s="824"/>
      <c r="E864" s="824"/>
      <c r="F864" s="824"/>
      <c r="G864" s="1394"/>
      <c r="H864" s="824"/>
      <c r="I864" s="1394"/>
      <c r="J864" s="824"/>
      <c r="K864" s="1394"/>
      <c r="L864" s="1394"/>
      <c r="M864" s="1394"/>
      <c r="N864" s="1394"/>
      <c r="O864" s="1394"/>
      <c r="P864" s="1394"/>
      <c r="Q864" s="1394"/>
      <c r="R864" s="1394"/>
      <c r="S864" s="1394"/>
      <c r="T864" s="1394"/>
      <c r="U864" s="1394"/>
      <c r="V864" s="1394"/>
      <c r="W864" s="1394"/>
      <c r="X864" s="1394"/>
      <c r="Y864" s="1394"/>
      <c r="Z864" s="1394"/>
      <c r="AA864" s="1394"/>
      <c r="AB864" s="1394"/>
    </row>
    <row r="865">
      <c r="A865" s="824"/>
      <c r="B865" s="824"/>
      <c r="C865" s="824"/>
      <c r="D865" s="824"/>
      <c r="E865" s="824"/>
      <c r="F865" s="824"/>
      <c r="G865" s="1394"/>
      <c r="H865" s="824"/>
      <c r="I865" s="1394"/>
      <c r="J865" s="824"/>
      <c r="K865" s="1394"/>
      <c r="L865" s="1394"/>
      <c r="M865" s="1394"/>
      <c r="N865" s="1394"/>
      <c r="O865" s="1394"/>
      <c r="P865" s="1394"/>
      <c r="Q865" s="1394"/>
      <c r="R865" s="1394"/>
      <c r="S865" s="1394"/>
      <c r="T865" s="1394"/>
      <c r="U865" s="1394"/>
      <c r="V865" s="1394"/>
      <c r="W865" s="1394"/>
      <c r="X865" s="1394"/>
      <c r="Y865" s="1394"/>
      <c r="Z865" s="1394"/>
      <c r="AA865" s="1394"/>
      <c r="AB865" s="1394"/>
    </row>
    <row r="866">
      <c r="A866" s="824"/>
      <c r="B866" s="824"/>
      <c r="C866" s="824"/>
      <c r="D866" s="824"/>
      <c r="E866" s="824"/>
      <c r="F866" s="824"/>
      <c r="G866" s="1394"/>
      <c r="H866" s="824"/>
      <c r="I866" s="1394"/>
      <c r="J866" s="824"/>
      <c r="K866" s="1394"/>
      <c r="L866" s="1394"/>
      <c r="M866" s="1394"/>
      <c r="N866" s="1394"/>
      <c r="O866" s="1394"/>
      <c r="P866" s="1394"/>
      <c r="Q866" s="1394"/>
      <c r="R866" s="1394"/>
      <c r="S866" s="1394"/>
      <c r="T866" s="1394"/>
      <c r="U866" s="1394"/>
      <c r="V866" s="1394"/>
      <c r="W866" s="1394"/>
      <c r="X866" s="1394"/>
      <c r="Y866" s="1394"/>
      <c r="Z866" s="1394"/>
      <c r="AA866" s="1394"/>
      <c r="AB866" s="1394"/>
    </row>
    <row r="867">
      <c r="A867" s="824"/>
      <c r="B867" s="824"/>
      <c r="C867" s="824"/>
      <c r="D867" s="824"/>
      <c r="E867" s="824"/>
      <c r="F867" s="824"/>
      <c r="G867" s="1394"/>
      <c r="H867" s="824"/>
      <c r="I867" s="1394"/>
      <c r="J867" s="824"/>
      <c r="K867" s="1394"/>
      <c r="L867" s="1394"/>
      <c r="M867" s="1394"/>
      <c r="N867" s="1394"/>
      <c r="O867" s="1394"/>
      <c r="P867" s="1394"/>
      <c r="Q867" s="1394"/>
      <c r="R867" s="1394"/>
      <c r="S867" s="1394"/>
      <c r="T867" s="1394"/>
      <c r="U867" s="1394"/>
      <c r="V867" s="1394"/>
      <c r="W867" s="1394"/>
      <c r="X867" s="1394"/>
      <c r="Y867" s="1394"/>
      <c r="Z867" s="1394"/>
      <c r="AA867" s="1394"/>
      <c r="AB867" s="1394"/>
    </row>
    <row r="868">
      <c r="A868" s="824"/>
      <c r="B868" s="824"/>
      <c r="C868" s="824"/>
      <c r="D868" s="824"/>
      <c r="E868" s="824"/>
      <c r="F868" s="824"/>
      <c r="G868" s="1394"/>
      <c r="H868" s="824"/>
      <c r="I868" s="1394"/>
      <c r="J868" s="824"/>
      <c r="K868" s="1394"/>
      <c r="L868" s="1394"/>
      <c r="M868" s="1394"/>
      <c r="N868" s="1394"/>
      <c r="O868" s="1394"/>
      <c r="P868" s="1394"/>
      <c r="Q868" s="1394"/>
      <c r="R868" s="1394"/>
      <c r="S868" s="1394"/>
      <c r="T868" s="1394"/>
      <c r="U868" s="1394"/>
      <c r="V868" s="1394"/>
      <c r="W868" s="1394"/>
      <c r="X868" s="1394"/>
      <c r="Y868" s="1394"/>
      <c r="Z868" s="1394"/>
      <c r="AA868" s="1394"/>
      <c r="AB868" s="1394"/>
    </row>
    <row r="869">
      <c r="A869" s="824"/>
      <c r="B869" s="824"/>
      <c r="C869" s="824"/>
      <c r="D869" s="824"/>
      <c r="E869" s="824"/>
      <c r="F869" s="824"/>
      <c r="G869" s="1394"/>
      <c r="H869" s="824"/>
      <c r="I869" s="1394"/>
      <c r="J869" s="824"/>
      <c r="K869" s="1394"/>
      <c r="L869" s="1394"/>
      <c r="M869" s="1394"/>
      <c r="N869" s="1394"/>
      <c r="O869" s="1394"/>
      <c r="P869" s="1394"/>
      <c r="Q869" s="1394"/>
      <c r="R869" s="1394"/>
      <c r="S869" s="1394"/>
      <c r="T869" s="1394"/>
      <c r="U869" s="1394"/>
      <c r="V869" s="1394"/>
      <c r="W869" s="1394"/>
      <c r="X869" s="1394"/>
      <c r="Y869" s="1394"/>
      <c r="Z869" s="1394"/>
      <c r="AA869" s="1394"/>
      <c r="AB869" s="1394"/>
    </row>
    <row r="870">
      <c r="A870" s="824"/>
      <c r="B870" s="824"/>
      <c r="C870" s="824"/>
      <c r="D870" s="824"/>
      <c r="E870" s="824"/>
      <c r="F870" s="824"/>
      <c r="G870" s="1394"/>
      <c r="H870" s="824"/>
      <c r="I870" s="1394"/>
      <c r="J870" s="824"/>
      <c r="K870" s="1394"/>
      <c r="L870" s="1394"/>
      <c r="M870" s="1394"/>
      <c r="N870" s="1394"/>
      <c r="O870" s="1394"/>
      <c r="P870" s="1394"/>
      <c r="Q870" s="1394"/>
      <c r="R870" s="1394"/>
      <c r="S870" s="1394"/>
      <c r="T870" s="1394"/>
      <c r="U870" s="1394"/>
      <c r="V870" s="1394"/>
      <c r="W870" s="1394"/>
      <c r="X870" s="1394"/>
      <c r="Y870" s="1394"/>
      <c r="Z870" s="1394"/>
      <c r="AA870" s="1394"/>
      <c r="AB870" s="1394"/>
    </row>
    <row r="871">
      <c r="A871" s="824"/>
      <c r="B871" s="824"/>
      <c r="C871" s="824"/>
      <c r="D871" s="824"/>
      <c r="E871" s="824"/>
      <c r="F871" s="824"/>
      <c r="G871" s="1394"/>
      <c r="H871" s="824"/>
      <c r="I871" s="1394"/>
      <c r="J871" s="824"/>
      <c r="K871" s="1394"/>
      <c r="L871" s="1394"/>
      <c r="M871" s="1394"/>
      <c r="N871" s="1394"/>
      <c r="O871" s="1394"/>
      <c r="P871" s="1394"/>
      <c r="Q871" s="1394"/>
      <c r="R871" s="1394"/>
      <c r="S871" s="1394"/>
      <c r="T871" s="1394"/>
      <c r="U871" s="1394"/>
      <c r="V871" s="1394"/>
      <c r="W871" s="1394"/>
      <c r="X871" s="1394"/>
      <c r="Y871" s="1394"/>
      <c r="Z871" s="1394"/>
      <c r="AA871" s="1394"/>
      <c r="AB871" s="1394"/>
    </row>
    <row r="872">
      <c r="A872" s="824"/>
      <c r="B872" s="824"/>
      <c r="C872" s="824"/>
      <c r="D872" s="824"/>
      <c r="E872" s="824"/>
      <c r="F872" s="824"/>
      <c r="G872" s="1394"/>
      <c r="H872" s="824"/>
      <c r="I872" s="1394"/>
      <c r="J872" s="824"/>
      <c r="K872" s="1394"/>
      <c r="L872" s="1394"/>
      <c r="M872" s="1394"/>
      <c r="N872" s="1394"/>
      <c r="O872" s="1394"/>
      <c r="P872" s="1394"/>
      <c r="Q872" s="1394"/>
      <c r="R872" s="1394"/>
      <c r="S872" s="1394"/>
      <c r="T872" s="1394"/>
      <c r="U872" s="1394"/>
      <c r="V872" s="1394"/>
      <c r="W872" s="1394"/>
      <c r="X872" s="1394"/>
      <c r="Y872" s="1394"/>
      <c r="Z872" s="1394"/>
      <c r="AA872" s="1394"/>
      <c r="AB872" s="1394"/>
    </row>
    <row r="873">
      <c r="A873" s="824"/>
      <c r="B873" s="824"/>
      <c r="C873" s="824"/>
      <c r="D873" s="824"/>
      <c r="E873" s="824"/>
      <c r="F873" s="824"/>
      <c r="G873" s="1394"/>
      <c r="H873" s="824"/>
      <c r="I873" s="1394"/>
      <c r="J873" s="824"/>
      <c r="K873" s="1394"/>
      <c r="L873" s="1394"/>
      <c r="M873" s="1394"/>
      <c r="N873" s="1394"/>
      <c r="O873" s="1394"/>
      <c r="P873" s="1394"/>
      <c r="Q873" s="1394"/>
      <c r="R873" s="1394"/>
      <c r="S873" s="1394"/>
      <c r="T873" s="1394"/>
      <c r="U873" s="1394"/>
      <c r="V873" s="1394"/>
      <c r="W873" s="1394"/>
      <c r="X873" s="1394"/>
      <c r="Y873" s="1394"/>
      <c r="Z873" s="1394"/>
      <c r="AA873" s="1394"/>
      <c r="AB873" s="1394"/>
    </row>
    <row r="874">
      <c r="A874" s="824"/>
      <c r="B874" s="824"/>
      <c r="C874" s="824"/>
      <c r="D874" s="824"/>
      <c r="E874" s="824"/>
      <c r="F874" s="824"/>
      <c r="G874" s="1394"/>
      <c r="H874" s="824"/>
      <c r="I874" s="1394"/>
      <c r="J874" s="824"/>
      <c r="K874" s="1394"/>
      <c r="L874" s="1394"/>
      <c r="M874" s="1394"/>
      <c r="N874" s="1394"/>
      <c r="O874" s="1394"/>
      <c r="P874" s="1394"/>
      <c r="Q874" s="1394"/>
      <c r="R874" s="1394"/>
      <c r="S874" s="1394"/>
      <c r="T874" s="1394"/>
      <c r="U874" s="1394"/>
      <c r="V874" s="1394"/>
      <c r="W874" s="1394"/>
      <c r="X874" s="1394"/>
      <c r="Y874" s="1394"/>
      <c r="Z874" s="1394"/>
      <c r="AA874" s="1394"/>
      <c r="AB874" s="1394"/>
    </row>
    <row r="875">
      <c r="A875" s="824"/>
      <c r="B875" s="824"/>
      <c r="C875" s="824"/>
      <c r="D875" s="824"/>
      <c r="E875" s="824"/>
      <c r="F875" s="824"/>
      <c r="G875" s="1394"/>
      <c r="H875" s="824"/>
      <c r="I875" s="1394"/>
      <c r="J875" s="824"/>
      <c r="K875" s="1394"/>
      <c r="L875" s="1394"/>
      <c r="M875" s="1394"/>
      <c r="N875" s="1394"/>
      <c r="O875" s="1394"/>
      <c r="P875" s="1394"/>
      <c r="Q875" s="1394"/>
      <c r="R875" s="1394"/>
      <c r="S875" s="1394"/>
      <c r="T875" s="1394"/>
      <c r="U875" s="1394"/>
      <c r="V875" s="1394"/>
      <c r="W875" s="1394"/>
      <c r="X875" s="1394"/>
      <c r="Y875" s="1394"/>
      <c r="Z875" s="1394"/>
      <c r="AA875" s="1394"/>
      <c r="AB875" s="1394"/>
    </row>
    <row r="876">
      <c r="A876" s="824"/>
      <c r="B876" s="824"/>
      <c r="C876" s="824"/>
      <c r="D876" s="824"/>
      <c r="E876" s="824"/>
      <c r="F876" s="824"/>
      <c r="G876" s="1394"/>
      <c r="H876" s="824"/>
      <c r="I876" s="1394"/>
      <c r="J876" s="824"/>
      <c r="K876" s="1394"/>
      <c r="L876" s="1394"/>
      <c r="M876" s="1394"/>
      <c r="N876" s="1394"/>
      <c r="O876" s="1394"/>
      <c r="P876" s="1394"/>
      <c r="Q876" s="1394"/>
      <c r="R876" s="1394"/>
      <c r="S876" s="1394"/>
      <c r="T876" s="1394"/>
      <c r="U876" s="1394"/>
      <c r="V876" s="1394"/>
      <c r="W876" s="1394"/>
      <c r="X876" s="1394"/>
      <c r="Y876" s="1394"/>
      <c r="Z876" s="1394"/>
      <c r="AA876" s="1394"/>
      <c r="AB876" s="1394"/>
    </row>
    <row r="877">
      <c r="A877" s="824"/>
      <c r="B877" s="824"/>
      <c r="C877" s="824"/>
      <c r="D877" s="824"/>
      <c r="E877" s="824"/>
      <c r="F877" s="824"/>
      <c r="G877" s="1394"/>
      <c r="H877" s="824"/>
      <c r="I877" s="1394"/>
      <c r="J877" s="824"/>
      <c r="K877" s="1394"/>
      <c r="L877" s="1394"/>
      <c r="M877" s="1394"/>
      <c r="N877" s="1394"/>
      <c r="O877" s="1394"/>
      <c r="P877" s="1394"/>
      <c r="Q877" s="1394"/>
      <c r="R877" s="1394"/>
      <c r="S877" s="1394"/>
      <c r="T877" s="1394"/>
      <c r="U877" s="1394"/>
      <c r="V877" s="1394"/>
      <c r="W877" s="1394"/>
      <c r="X877" s="1394"/>
      <c r="Y877" s="1394"/>
      <c r="Z877" s="1394"/>
      <c r="AA877" s="1394"/>
      <c r="AB877" s="1394"/>
    </row>
    <row r="878">
      <c r="A878" s="824"/>
      <c r="B878" s="824"/>
      <c r="C878" s="824"/>
      <c r="D878" s="824"/>
      <c r="E878" s="824"/>
      <c r="F878" s="824"/>
      <c r="G878" s="1394"/>
      <c r="H878" s="824"/>
      <c r="I878" s="1394"/>
      <c r="J878" s="824"/>
      <c r="K878" s="1394"/>
      <c r="L878" s="1394"/>
      <c r="M878" s="1394"/>
      <c r="N878" s="1394"/>
      <c r="O878" s="1394"/>
      <c r="P878" s="1394"/>
      <c r="Q878" s="1394"/>
      <c r="R878" s="1394"/>
      <c r="S878" s="1394"/>
      <c r="T878" s="1394"/>
      <c r="U878" s="1394"/>
      <c r="V878" s="1394"/>
      <c r="W878" s="1394"/>
      <c r="X878" s="1394"/>
      <c r="Y878" s="1394"/>
      <c r="Z878" s="1394"/>
      <c r="AA878" s="1394"/>
      <c r="AB878" s="1394"/>
    </row>
    <row r="879">
      <c r="A879" s="824"/>
      <c r="B879" s="824"/>
      <c r="C879" s="824"/>
      <c r="D879" s="824"/>
      <c r="E879" s="824"/>
      <c r="F879" s="824"/>
      <c r="G879" s="1394"/>
      <c r="H879" s="824"/>
      <c r="I879" s="1394"/>
      <c r="J879" s="824"/>
      <c r="K879" s="1394"/>
      <c r="L879" s="1394"/>
      <c r="M879" s="1394"/>
      <c r="N879" s="1394"/>
      <c r="O879" s="1394"/>
      <c r="P879" s="1394"/>
      <c r="Q879" s="1394"/>
      <c r="R879" s="1394"/>
      <c r="S879" s="1394"/>
      <c r="T879" s="1394"/>
      <c r="U879" s="1394"/>
      <c r="V879" s="1394"/>
      <c r="W879" s="1394"/>
      <c r="X879" s="1394"/>
      <c r="Y879" s="1394"/>
      <c r="Z879" s="1394"/>
      <c r="AA879" s="1394"/>
      <c r="AB879" s="1394"/>
    </row>
    <row r="880">
      <c r="A880" s="824"/>
      <c r="B880" s="824"/>
      <c r="C880" s="824"/>
      <c r="D880" s="824"/>
      <c r="E880" s="824"/>
      <c r="F880" s="824"/>
      <c r="G880" s="1394"/>
      <c r="H880" s="824"/>
      <c r="I880" s="1394"/>
      <c r="J880" s="824"/>
      <c r="K880" s="1394"/>
      <c r="L880" s="1394"/>
      <c r="M880" s="1394"/>
      <c r="N880" s="1394"/>
      <c r="O880" s="1394"/>
      <c r="P880" s="1394"/>
      <c r="Q880" s="1394"/>
      <c r="R880" s="1394"/>
      <c r="S880" s="1394"/>
      <c r="T880" s="1394"/>
      <c r="U880" s="1394"/>
      <c r="V880" s="1394"/>
      <c r="W880" s="1394"/>
      <c r="X880" s="1394"/>
      <c r="Y880" s="1394"/>
      <c r="Z880" s="1394"/>
      <c r="AA880" s="1394"/>
      <c r="AB880" s="1394"/>
    </row>
    <row r="881">
      <c r="A881" s="824"/>
      <c r="B881" s="824"/>
      <c r="C881" s="824"/>
      <c r="D881" s="824"/>
      <c r="E881" s="824"/>
      <c r="F881" s="824"/>
      <c r="G881" s="1394"/>
      <c r="H881" s="824"/>
      <c r="I881" s="1394"/>
      <c r="J881" s="824"/>
      <c r="K881" s="1394"/>
      <c r="L881" s="1394"/>
      <c r="M881" s="1394"/>
      <c r="N881" s="1394"/>
      <c r="O881" s="1394"/>
      <c r="P881" s="1394"/>
      <c r="Q881" s="1394"/>
      <c r="R881" s="1394"/>
      <c r="S881" s="1394"/>
      <c r="T881" s="1394"/>
      <c r="U881" s="1394"/>
      <c r="V881" s="1394"/>
      <c r="W881" s="1394"/>
      <c r="X881" s="1394"/>
      <c r="Y881" s="1394"/>
      <c r="Z881" s="1394"/>
      <c r="AA881" s="1394"/>
      <c r="AB881" s="1394"/>
    </row>
    <row r="882">
      <c r="A882" s="824"/>
      <c r="B882" s="824"/>
      <c r="C882" s="824"/>
      <c r="D882" s="824"/>
      <c r="E882" s="824"/>
      <c r="F882" s="824"/>
      <c r="G882" s="1394"/>
      <c r="H882" s="824"/>
      <c r="I882" s="1394"/>
      <c r="J882" s="824"/>
      <c r="K882" s="1394"/>
      <c r="L882" s="1394"/>
      <c r="M882" s="1394"/>
      <c r="N882" s="1394"/>
      <c r="O882" s="1394"/>
      <c r="P882" s="1394"/>
      <c r="Q882" s="1394"/>
      <c r="R882" s="1394"/>
      <c r="S882" s="1394"/>
      <c r="T882" s="1394"/>
      <c r="U882" s="1394"/>
      <c r="V882" s="1394"/>
      <c r="W882" s="1394"/>
      <c r="X882" s="1394"/>
      <c r="Y882" s="1394"/>
      <c r="Z882" s="1394"/>
      <c r="AA882" s="1394"/>
      <c r="AB882" s="1394"/>
    </row>
    <row r="883">
      <c r="A883" s="824"/>
      <c r="B883" s="824"/>
      <c r="C883" s="824"/>
      <c r="D883" s="824"/>
      <c r="E883" s="824"/>
      <c r="F883" s="824"/>
      <c r="G883" s="1394"/>
      <c r="H883" s="824"/>
      <c r="I883" s="1394"/>
      <c r="J883" s="824"/>
      <c r="K883" s="1394"/>
      <c r="L883" s="1394"/>
      <c r="M883" s="1394"/>
      <c r="N883" s="1394"/>
      <c r="O883" s="1394"/>
      <c r="P883" s="1394"/>
      <c r="Q883" s="1394"/>
      <c r="R883" s="1394"/>
      <c r="S883" s="1394"/>
      <c r="T883" s="1394"/>
      <c r="U883" s="1394"/>
      <c r="V883" s="1394"/>
      <c r="W883" s="1394"/>
      <c r="X883" s="1394"/>
      <c r="Y883" s="1394"/>
      <c r="Z883" s="1394"/>
      <c r="AA883" s="1394"/>
      <c r="AB883" s="1394"/>
    </row>
    <row r="884">
      <c r="A884" s="824"/>
      <c r="B884" s="824"/>
      <c r="C884" s="824"/>
      <c r="D884" s="824"/>
      <c r="E884" s="824"/>
      <c r="F884" s="824"/>
      <c r="G884" s="1394"/>
      <c r="H884" s="824"/>
      <c r="I884" s="1394"/>
      <c r="J884" s="824"/>
      <c r="K884" s="1394"/>
      <c r="L884" s="1394"/>
      <c r="M884" s="1394"/>
      <c r="N884" s="1394"/>
      <c r="O884" s="1394"/>
      <c r="P884" s="1394"/>
      <c r="Q884" s="1394"/>
      <c r="R884" s="1394"/>
      <c r="S884" s="1394"/>
      <c r="T884" s="1394"/>
      <c r="U884" s="1394"/>
      <c r="V884" s="1394"/>
      <c r="W884" s="1394"/>
      <c r="X884" s="1394"/>
      <c r="Y884" s="1394"/>
      <c r="Z884" s="1394"/>
      <c r="AA884" s="1394"/>
      <c r="AB884" s="1394"/>
    </row>
    <row r="885">
      <c r="A885" s="824"/>
      <c r="B885" s="824"/>
      <c r="C885" s="824"/>
      <c r="D885" s="824"/>
      <c r="E885" s="824"/>
      <c r="F885" s="824"/>
      <c r="G885" s="1394"/>
      <c r="H885" s="824"/>
      <c r="I885" s="1394"/>
      <c r="J885" s="824"/>
      <c r="K885" s="1394"/>
      <c r="L885" s="1394"/>
      <c r="M885" s="1394"/>
      <c r="N885" s="1394"/>
      <c r="O885" s="1394"/>
      <c r="P885" s="1394"/>
      <c r="Q885" s="1394"/>
      <c r="R885" s="1394"/>
      <c r="S885" s="1394"/>
      <c r="T885" s="1394"/>
      <c r="U885" s="1394"/>
      <c r="V885" s="1394"/>
      <c r="W885" s="1394"/>
      <c r="X885" s="1394"/>
      <c r="Y885" s="1394"/>
      <c r="Z885" s="1394"/>
      <c r="AA885" s="1394"/>
      <c r="AB885" s="1394"/>
    </row>
    <row r="886">
      <c r="A886" s="824"/>
      <c r="B886" s="824"/>
      <c r="C886" s="824"/>
      <c r="D886" s="824"/>
      <c r="E886" s="824"/>
      <c r="F886" s="824"/>
      <c r="G886" s="1394"/>
      <c r="H886" s="824"/>
      <c r="I886" s="1394"/>
      <c r="J886" s="824"/>
      <c r="K886" s="1394"/>
      <c r="L886" s="1394"/>
      <c r="M886" s="1394"/>
      <c r="N886" s="1394"/>
      <c r="O886" s="1394"/>
      <c r="P886" s="1394"/>
      <c r="Q886" s="1394"/>
      <c r="R886" s="1394"/>
      <c r="S886" s="1394"/>
      <c r="T886" s="1394"/>
      <c r="U886" s="1394"/>
      <c r="V886" s="1394"/>
      <c r="W886" s="1394"/>
      <c r="X886" s="1394"/>
      <c r="Y886" s="1394"/>
      <c r="Z886" s="1394"/>
      <c r="AA886" s="1394"/>
      <c r="AB886" s="1394"/>
    </row>
    <row r="887">
      <c r="A887" s="824"/>
      <c r="B887" s="824"/>
      <c r="C887" s="824"/>
      <c r="D887" s="824"/>
      <c r="E887" s="824"/>
      <c r="F887" s="824"/>
      <c r="G887" s="1394"/>
      <c r="H887" s="824"/>
      <c r="I887" s="1394"/>
      <c r="J887" s="824"/>
      <c r="K887" s="1394"/>
      <c r="L887" s="1394"/>
      <c r="M887" s="1394"/>
      <c r="N887" s="1394"/>
      <c r="O887" s="1394"/>
      <c r="P887" s="1394"/>
      <c r="Q887" s="1394"/>
      <c r="R887" s="1394"/>
      <c r="S887" s="1394"/>
      <c r="T887" s="1394"/>
      <c r="U887" s="1394"/>
      <c r="V887" s="1394"/>
      <c r="W887" s="1394"/>
      <c r="X887" s="1394"/>
      <c r="Y887" s="1394"/>
      <c r="Z887" s="1394"/>
      <c r="AA887" s="1394"/>
      <c r="AB887" s="1394"/>
    </row>
    <row r="888">
      <c r="A888" s="824"/>
      <c r="B888" s="824"/>
      <c r="C888" s="824"/>
      <c r="D888" s="824"/>
      <c r="E888" s="824"/>
      <c r="F888" s="824"/>
      <c r="G888" s="1394"/>
      <c r="H888" s="824"/>
      <c r="I888" s="1394"/>
      <c r="J888" s="824"/>
      <c r="K888" s="1394"/>
      <c r="L888" s="1394"/>
      <c r="M888" s="1394"/>
      <c r="N888" s="1394"/>
      <c r="O888" s="1394"/>
      <c r="P888" s="1394"/>
      <c r="Q888" s="1394"/>
      <c r="R888" s="1394"/>
      <c r="S888" s="1394"/>
      <c r="T888" s="1394"/>
      <c r="U888" s="1394"/>
      <c r="V888" s="1394"/>
      <c r="W888" s="1394"/>
      <c r="X888" s="1394"/>
      <c r="Y888" s="1394"/>
      <c r="Z888" s="1394"/>
      <c r="AA888" s="1394"/>
      <c r="AB888" s="1394"/>
    </row>
    <row r="889">
      <c r="A889" s="824"/>
      <c r="B889" s="824"/>
      <c r="C889" s="824"/>
      <c r="D889" s="824"/>
      <c r="E889" s="824"/>
      <c r="F889" s="824"/>
      <c r="G889" s="1394"/>
      <c r="H889" s="824"/>
      <c r="I889" s="1394"/>
      <c r="J889" s="824"/>
      <c r="K889" s="1394"/>
      <c r="L889" s="1394"/>
      <c r="M889" s="1394"/>
      <c r="N889" s="1394"/>
      <c r="O889" s="1394"/>
      <c r="P889" s="1394"/>
      <c r="Q889" s="1394"/>
      <c r="R889" s="1394"/>
      <c r="S889" s="1394"/>
      <c r="T889" s="1394"/>
      <c r="U889" s="1394"/>
      <c r="V889" s="1394"/>
      <c r="W889" s="1394"/>
      <c r="X889" s="1394"/>
      <c r="Y889" s="1394"/>
      <c r="Z889" s="1394"/>
      <c r="AA889" s="1394"/>
      <c r="AB889" s="1394"/>
    </row>
    <row r="890">
      <c r="A890" s="824"/>
      <c r="B890" s="824"/>
      <c r="C890" s="824"/>
      <c r="D890" s="824"/>
      <c r="E890" s="824"/>
      <c r="F890" s="824"/>
      <c r="G890" s="1394"/>
      <c r="H890" s="824"/>
      <c r="I890" s="1394"/>
      <c r="J890" s="824"/>
      <c r="K890" s="1394"/>
      <c r="L890" s="1394"/>
      <c r="M890" s="1394"/>
      <c r="N890" s="1394"/>
      <c r="O890" s="1394"/>
      <c r="P890" s="1394"/>
      <c r="Q890" s="1394"/>
      <c r="R890" s="1394"/>
      <c r="S890" s="1394"/>
      <c r="T890" s="1394"/>
      <c r="U890" s="1394"/>
      <c r="V890" s="1394"/>
      <c r="W890" s="1394"/>
      <c r="X890" s="1394"/>
      <c r="Y890" s="1394"/>
      <c r="Z890" s="1394"/>
      <c r="AA890" s="1394"/>
      <c r="AB890" s="1394"/>
    </row>
    <row r="891">
      <c r="A891" s="824"/>
      <c r="B891" s="824"/>
      <c r="C891" s="824"/>
      <c r="D891" s="824"/>
      <c r="E891" s="824"/>
      <c r="F891" s="824"/>
      <c r="G891" s="1394"/>
      <c r="H891" s="824"/>
      <c r="I891" s="1394"/>
      <c r="J891" s="824"/>
      <c r="K891" s="1394"/>
      <c r="L891" s="1394"/>
      <c r="M891" s="1394"/>
      <c r="N891" s="1394"/>
      <c r="O891" s="1394"/>
      <c r="P891" s="1394"/>
      <c r="Q891" s="1394"/>
      <c r="R891" s="1394"/>
      <c r="S891" s="1394"/>
      <c r="T891" s="1394"/>
      <c r="U891" s="1394"/>
      <c r="V891" s="1394"/>
      <c r="W891" s="1394"/>
      <c r="X891" s="1394"/>
      <c r="Y891" s="1394"/>
      <c r="Z891" s="1394"/>
      <c r="AA891" s="1394"/>
      <c r="AB891" s="1394"/>
    </row>
    <row r="892">
      <c r="A892" s="824"/>
      <c r="B892" s="824"/>
      <c r="C892" s="824"/>
      <c r="D892" s="824"/>
      <c r="E892" s="824"/>
      <c r="F892" s="824"/>
      <c r="G892" s="1394"/>
      <c r="H892" s="824"/>
      <c r="I892" s="1394"/>
      <c r="J892" s="824"/>
      <c r="K892" s="1394"/>
      <c r="L892" s="1394"/>
      <c r="M892" s="1394"/>
      <c r="N892" s="1394"/>
      <c r="O892" s="1394"/>
      <c r="P892" s="1394"/>
      <c r="Q892" s="1394"/>
      <c r="R892" s="1394"/>
      <c r="S892" s="1394"/>
      <c r="T892" s="1394"/>
      <c r="U892" s="1394"/>
      <c r="V892" s="1394"/>
      <c r="W892" s="1394"/>
      <c r="X892" s="1394"/>
      <c r="Y892" s="1394"/>
      <c r="Z892" s="1394"/>
      <c r="AA892" s="1394"/>
      <c r="AB892" s="1394"/>
    </row>
    <row r="893">
      <c r="A893" s="824"/>
      <c r="B893" s="824"/>
      <c r="C893" s="824"/>
      <c r="D893" s="824"/>
      <c r="E893" s="824"/>
      <c r="F893" s="824"/>
      <c r="G893" s="1394"/>
      <c r="H893" s="824"/>
      <c r="I893" s="1394"/>
      <c r="J893" s="824"/>
      <c r="K893" s="1394"/>
      <c r="L893" s="1394"/>
      <c r="M893" s="1394"/>
      <c r="N893" s="1394"/>
      <c r="O893" s="1394"/>
      <c r="P893" s="1394"/>
      <c r="Q893" s="1394"/>
      <c r="R893" s="1394"/>
      <c r="S893" s="1394"/>
      <c r="T893" s="1394"/>
      <c r="U893" s="1394"/>
      <c r="V893" s="1394"/>
      <c r="W893" s="1394"/>
      <c r="X893" s="1394"/>
      <c r="Y893" s="1394"/>
      <c r="Z893" s="1394"/>
      <c r="AA893" s="1394"/>
      <c r="AB893" s="1394"/>
    </row>
    <row r="894">
      <c r="A894" s="824"/>
      <c r="B894" s="824"/>
      <c r="C894" s="824"/>
      <c r="D894" s="824"/>
      <c r="E894" s="824"/>
      <c r="F894" s="824"/>
      <c r="G894" s="1394"/>
      <c r="H894" s="824"/>
      <c r="I894" s="1394"/>
      <c r="J894" s="824"/>
      <c r="K894" s="1394"/>
      <c r="L894" s="1394"/>
      <c r="M894" s="1394"/>
      <c r="N894" s="1394"/>
      <c r="O894" s="1394"/>
      <c r="P894" s="1394"/>
      <c r="Q894" s="1394"/>
      <c r="R894" s="1394"/>
      <c r="S894" s="1394"/>
      <c r="T894" s="1394"/>
      <c r="U894" s="1394"/>
      <c r="V894" s="1394"/>
      <c r="W894" s="1394"/>
      <c r="X894" s="1394"/>
      <c r="Y894" s="1394"/>
      <c r="Z894" s="1394"/>
      <c r="AA894" s="1394"/>
      <c r="AB894" s="1394"/>
    </row>
    <row r="895">
      <c r="A895" s="824"/>
      <c r="B895" s="824"/>
      <c r="C895" s="824"/>
      <c r="D895" s="824"/>
      <c r="E895" s="824"/>
      <c r="F895" s="824"/>
      <c r="G895" s="1394"/>
      <c r="H895" s="824"/>
      <c r="I895" s="1394"/>
      <c r="J895" s="824"/>
      <c r="K895" s="1394"/>
      <c r="L895" s="1394"/>
      <c r="M895" s="1394"/>
      <c r="N895" s="1394"/>
      <c r="O895" s="1394"/>
      <c r="P895" s="1394"/>
      <c r="Q895" s="1394"/>
      <c r="R895" s="1394"/>
      <c r="S895" s="1394"/>
      <c r="T895" s="1394"/>
      <c r="U895" s="1394"/>
      <c r="V895" s="1394"/>
      <c r="W895" s="1394"/>
      <c r="X895" s="1394"/>
      <c r="Y895" s="1394"/>
      <c r="Z895" s="1394"/>
      <c r="AA895" s="1394"/>
      <c r="AB895" s="1394"/>
    </row>
    <row r="896">
      <c r="A896" s="824"/>
      <c r="B896" s="824"/>
      <c r="C896" s="824"/>
      <c r="D896" s="824"/>
      <c r="E896" s="824"/>
      <c r="F896" s="824"/>
      <c r="G896" s="1394"/>
      <c r="H896" s="824"/>
      <c r="I896" s="1394"/>
      <c r="J896" s="824"/>
      <c r="K896" s="1394"/>
      <c r="L896" s="1394"/>
      <c r="M896" s="1394"/>
      <c r="N896" s="1394"/>
      <c r="O896" s="1394"/>
      <c r="P896" s="1394"/>
      <c r="Q896" s="1394"/>
      <c r="R896" s="1394"/>
      <c r="S896" s="1394"/>
      <c r="T896" s="1394"/>
      <c r="U896" s="1394"/>
      <c r="V896" s="1394"/>
      <c r="W896" s="1394"/>
      <c r="X896" s="1394"/>
      <c r="Y896" s="1394"/>
      <c r="Z896" s="1394"/>
      <c r="AA896" s="1394"/>
      <c r="AB896" s="1394"/>
    </row>
    <row r="897">
      <c r="A897" s="824"/>
      <c r="B897" s="824"/>
      <c r="C897" s="824"/>
      <c r="D897" s="824"/>
      <c r="E897" s="824"/>
      <c r="F897" s="824"/>
      <c r="G897" s="1394"/>
      <c r="H897" s="824"/>
      <c r="I897" s="1394"/>
      <c r="J897" s="824"/>
      <c r="K897" s="1394"/>
      <c r="L897" s="1394"/>
      <c r="M897" s="1394"/>
      <c r="N897" s="1394"/>
      <c r="O897" s="1394"/>
      <c r="P897" s="1394"/>
      <c r="Q897" s="1394"/>
      <c r="R897" s="1394"/>
      <c r="S897" s="1394"/>
      <c r="T897" s="1394"/>
      <c r="U897" s="1394"/>
      <c r="V897" s="1394"/>
      <c r="W897" s="1394"/>
      <c r="X897" s="1394"/>
      <c r="Y897" s="1394"/>
      <c r="Z897" s="1394"/>
      <c r="AA897" s="1394"/>
      <c r="AB897" s="1394"/>
    </row>
    <row r="898">
      <c r="A898" s="824"/>
      <c r="B898" s="824"/>
      <c r="C898" s="824"/>
      <c r="D898" s="824"/>
      <c r="E898" s="824"/>
      <c r="F898" s="824"/>
      <c r="G898" s="1394"/>
      <c r="H898" s="824"/>
      <c r="I898" s="1394"/>
      <c r="J898" s="824"/>
      <c r="K898" s="1394"/>
      <c r="L898" s="1394"/>
      <c r="M898" s="1394"/>
      <c r="N898" s="1394"/>
      <c r="O898" s="1394"/>
      <c r="P898" s="1394"/>
      <c r="Q898" s="1394"/>
      <c r="R898" s="1394"/>
      <c r="S898" s="1394"/>
      <c r="T898" s="1394"/>
      <c r="U898" s="1394"/>
      <c r="V898" s="1394"/>
      <c r="W898" s="1394"/>
      <c r="X898" s="1394"/>
      <c r="Y898" s="1394"/>
      <c r="Z898" s="1394"/>
      <c r="AA898" s="1394"/>
      <c r="AB898" s="1394"/>
    </row>
    <row r="899">
      <c r="A899" s="824"/>
      <c r="B899" s="824"/>
      <c r="C899" s="824"/>
      <c r="D899" s="824"/>
      <c r="E899" s="824"/>
      <c r="F899" s="824"/>
      <c r="G899" s="1394"/>
      <c r="H899" s="824"/>
      <c r="I899" s="1394"/>
      <c r="J899" s="824"/>
      <c r="K899" s="1394"/>
      <c r="L899" s="1394"/>
      <c r="M899" s="1394"/>
      <c r="N899" s="1394"/>
      <c r="O899" s="1394"/>
      <c r="P899" s="1394"/>
      <c r="Q899" s="1394"/>
      <c r="R899" s="1394"/>
      <c r="S899" s="1394"/>
      <c r="T899" s="1394"/>
      <c r="U899" s="1394"/>
      <c r="V899" s="1394"/>
      <c r="W899" s="1394"/>
      <c r="X899" s="1394"/>
      <c r="Y899" s="1394"/>
      <c r="Z899" s="1394"/>
      <c r="AA899" s="1394"/>
      <c r="AB899" s="1394"/>
    </row>
    <row r="900">
      <c r="A900" s="824"/>
      <c r="B900" s="824"/>
      <c r="C900" s="824"/>
      <c r="D900" s="824"/>
      <c r="E900" s="824"/>
      <c r="F900" s="824"/>
      <c r="G900" s="1394"/>
      <c r="H900" s="824"/>
      <c r="I900" s="1394"/>
      <c r="J900" s="824"/>
      <c r="K900" s="1394"/>
      <c r="L900" s="1394"/>
      <c r="M900" s="1394"/>
      <c r="N900" s="1394"/>
      <c r="O900" s="1394"/>
      <c r="P900" s="1394"/>
      <c r="Q900" s="1394"/>
      <c r="R900" s="1394"/>
      <c r="S900" s="1394"/>
      <c r="T900" s="1394"/>
      <c r="U900" s="1394"/>
      <c r="V900" s="1394"/>
      <c r="W900" s="1394"/>
      <c r="X900" s="1394"/>
      <c r="Y900" s="1394"/>
      <c r="Z900" s="1394"/>
      <c r="AA900" s="1394"/>
      <c r="AB900" s="1394"/>
    </row>
    <row r="901">
      <c r="A901" s="824"/>
      <c r="B901" s="824"/>
      <c r="C901" s="824"/>
      <c r="D901" s="824"/>
      <c r="E901" s="824"/>
      <c r="F901" s="824"/>
      <c r="G901" s="1394"/>
      <c r="H901" s="824"/>
      <c r="I901" s="1394"/>
      <c r="J901" s="824"/>
      <c r="K901" s="1394"/>
      <c r="L901" s="1394"/>
      <c r="M901" s="1394"/>
      <c r="N901" s="1394"/>
      <c r="O901" s="1394"/>
      <c r="P901" s="1394"/>
      <c r="Q901" s="1394"/>
      <c r="R901" s="1394"/>
      <c r="S901" s="1394"/>
      <c r="T901" s="1394"/>
      <c r="U901" s="1394"/>
      <c r="V901" s="1394"/>
      <c r="W901" s="1394"/>
      <c r="X901" s="1394"/>
      <c r="Y901" s="1394"/>
      <c r="Z901" s="1394"/>
      <c r="AA901" s="1394"/>
      <c r="AB901" s="1394"/>
    </row>
    <row r="902">
      <c r="A902" s="824"/>
      <c r="B902" s="824"/>
      <c r="C902" s="824"/>
      <c r="D902" s="824"/>
      <c r="E902" s="824"/>
      <c r="F902" s="824"/>
      <c r="G902" s="1394"/>
      <c r="H902" s="824"/>
      <c r="I902" s="1394"/>
      <c r="J902" s="824"/>
      <c r="K902" s="1394"/>
      <c r="L902" s="1394"/>
      <c r="M902" s="1394"/>
      <c r="N902" s="1394"/>
      <c r="O902" s="1394"/>
      <c r="P902" s="1394"/>
      <c r="Q902" s="1394"/>
      <c r="R902" s="1394"/>
      <c r="S902" s="1394"/>
      <c r="T902" s="1394"/>
      <c r="U902" s="1394"/>
      <c r="V902" s="1394"/>
      <c r="W902" s="1394"/>
      <c r="X902" s="1394"/>
      <c r="Y902" s="1394"/>
      <c r="Z902" s="1394"/>
      <c r="AA902" s="1394"/>
      <c r="AB902" s="1394"/>
    </row>
    <row r="903">
      <c r="A903" s="824"/>
      <c r="B903" s="824"/>
      <c r="C903" s="824"/>
      <c r="D903" s="824"/>
      <c r="E903" s="824"/>
      <c r="F903" s="824"/>
      <c r="G903" s="1394"/>
      <c r="H903" s="824"/>
      <c r="I903" s="1394"/>
      <c r="J903" s="824"/>
      <c r="K903" s="1394"/>
      <c r="L903" s="1394"/>
      <c r="M903" s="1394"/>
      <c r="N903" s="1394"/>
      <c r="O903" s="1394"/>
      <c r="P903" s="1394"/>
      <c r="Q903" s="1394"/>
      <c r="R903" s="1394"/>
      <c r="S903" s="1394"/>
      <c r="T903" s="1394"/>
      <c r="U903" s="1394"/>
      <c r="V903" s="1394"/>
      <c r="W903" s="1394"/>
      <c r="X903" s="1394"/>
      <c r="Y903" s="1394"/>
      <c r="Z903" s="1394"/>
      <c r="AA903" s="1394"/>
      <c r="AB903" s="1394"/>
    </row>
    <row r="904">
      <c r="A904" s="824"/>
      <c r="B904" s="824"/>
      <c r="C904" s="824"/>
      <c r="D904" s="824"/>
      <c r="E904" s="824"/>
      <c r="F904" s="824"/>
      <c r="G904" s="1394"/>
      <c r="H904" s="824"/>
      <c r="I904" s="1394"/>
      <c r="J904" s="824"/>
      <c r="K904" s="1394"/>
      <c r="L904" s="1394"/>
      <c r="M904" s="1394"/>
      <c r="N904" s="1394"/>
      <c r="O904" s="1394"/>
      <c r="P904" s="1394"/>
      <c r="Q904" s="1394"/>
      <c r="R904" s="1394"/>
      <c r="S904" s="1394"/>
      <c r="T904" s="1394"/>
      <c r="U904" s="1394"/>
      <c r="V904" s="1394"/>
      <c r="W904" s="1394"/>
      <c r="X904" s="1394"/>
      <c r="Y904" s="1394"/>
      <c r="Z904" s="1394"/>
      <c r="AA904" s="1394"/>
      <c r="AB904" s="1394"/>
    </row>
    <row r="905">
      <c r="A905" s="824"/>
      <c r="B905" s="824"/>
      <c r="C905" s="824"/>
      <c r="D905" s="824"/>
      <c r="E905" s="824"/>
      <c r="F905" s="824"/>
      <c r="G905" s="1394"/>
      <c r="H905" s="824"/>
      <c r="I905" s="1394"/>
      <c r="J905" s="824"/>
      <c r="K905" s="1394"/>
      <c r="L905" s="1394"/>
      <c r="M905" s="1394"/>
      <c r="N905" s="1394"/>
      <c r="O905" s="1394"/>
      <c r="P905" s="1394"/>
      <c r="Q905" s="1394"/>
      <c r="R905" s="1394"/>
      <c r="S905" s="1394"/>
      <c r="T905" s="1394"/>
      <c r="U905" s="1394"/>
      <c r="V905" s="1394"/>
      <c r="W905" s="1394"/>
      <c r="X905" s="1394"/>
      <c r="Y905" s="1394"/>
      <c r="Z905" s="1394"/>
      <c r="AA905" s="1394"/>
      <c r="AB905" s="1394"/>
    </row>
    <row r="906">
      <c r="A906" s="824"/>
      <c r="B906" s="824"/>
      <c r="C906" s="824"/>
      <c r="D906" s="824"/>
      <c r="E906" s="824"/>
      <c r="F906" s="824"/>
      <c r="G906" s="1394"/>
      <c r="H906" s="824"/>
      <c r="I906" s="1394"/>
      <c r="J906" s="824"/>
      <c r="K906" s="1394"/>
      <c r="L906" s="1394"/>
      <c r="M906" s="1394"/>
      <c r="N906" s="1394"/>
      <c r="O906" s="1394"/>
      <c r="P906" s="1394"/>
      <c r="Q906" s="1394"/>
      <c r="R906" s="1394"/>
      <c r="S906" s="1394"/>
      <c r="T906" s="1394"/>
      <c r="U906" s="1394"/>
      <c r="V906" s="1394"/>
      <c r="W906" s="1394"/>
      <c r="X906" s="1394"/>
      <c r="Y906" s="1394"/>
      <c r="Z906" s="1394"/>
      <c r="AA906" s="1394"/>
      <c r="AB906" s="1394"/>
    </row>
    <row r="907">
      <c r="A907" s="824"/>
      <c r="B907" s="824"/>
      <c r="C907" s="824"/>
      <c r="D907" s="824"/>
      <c r="E907" s="824"/>
      <c r="F907" s="824"/>
      <c r="G907" s="1394"/>
      <c r="H907" s="824"/>
      <c r="I907" s="1394"/>
      <c r="J907" s="824"/>
      <c r="K907" s="1394"/>
      <c r="L907" s="1394"/>
      <c r="M907" s="1394"/>
      <c r="N907" s="1394"/>
      <c r="O907" s="1394"/>
      <c r="P907" s="1394"/>
      <c r="Q907" s="1394"/>
      <c r="R907" s="1394"/>
      <c r="S907" s="1394"/>
      <c r="T907" s="1394"/>
      <c r="U907" s="1394"/>
      <c r="V907" s="1394"/>
      <c r="W907" s="1394"/>
      <c r="X907" s="1394"/>
      <c r="Y907" s="1394"/>
      <c r="Z907" s="1394"/>
      <c r="AA907" s="1394"/>
      <c r="AB907" s="1394"/>
    </row>
    <row r="908">
      <c r="A908" s="824"/>
      <c r="B908" s="824"/>
      <c r="C908" s="824"/>
      <c r="D908" s="824"/>
      <c r="E908" s="824"/>
      <c r="F908" s="824"/>
      <c r="G908" s="1394"/>
      <c r="H908" s="824"/>
      <c r="I908" s="1394"/>
      <c r="J908" s="824"/>
      <c r="K908" s="1394"/>
      <c r="L908" s="1394"/>
      <c r="M908" s="1394"/>
      <c r="N908" s="1394"/>
      <c r="O908" s="1394"/>
      <c r="P908" s="1394"/>
      <c r="Q908" s="1394"/>
      <c r="R908" s="1394"/>
      <c r="S908" s="1394"/>
      <c r="T908" s="1394"/>
      <c r="U908" s="1394"/>
      <c r="V908" s="1394"/>
      <c r="W908" s="1394"/>
      <c r="X908" s="1394"/>
      <c r="Y908" s="1394"/>
      <c r="Z908" s="1394"/>
      <c r="AA908" s="1394"/>
      <c r="AB908" s="1394"/>
    </row>
    <row r="909">
      <c r="A909" s="824"/>
      <c r="B909" s="824"/>
      <c r="C909" s="824"/>
      <c r="D909" s="824"/>
      <c r="E909" s="824"/>
      <c r="F909" s="824"/>
      <c r="G909" s="1394"/>
      <c r="H909" s="824"/>
      <c r="I909" s="1394"/>
      <c r="J909" s="824"/>
      <c r="K909" s="1394"/>
      <c r="L909" s="1394"/>
      <c r="M909" s="1394"/>
      <c r="N909" s="1394"/>
      <c r="O909" s="1394"/>
      <c r="P909" s="1394"/>
      <c r="Q909" s="1394"/>
      <c r="R909" s="1394"/>
      <c r="S909" s="1394"/>
      <c r="T909" s="1394"/>
      <c r="U909" s="1394"/>
      <c r="V909" s="1394"/>
      <c r="W909" s="1394"/>
      <c r="X909" s="1394"/>
      <c r="Y909" s="1394"/>
      <c r="Z909" s="1394"/>
      <c r="AA909" s="1394"/>
      <c r="AB909" s="1394"/>
    </row>
    <row r="910">
      <c r="A910" s="824"/>
      <c r="B910" s="824"/>
      <c r="C910" s="824"/>
      <c r="D910" s="824"/>
      <c r="E910" s="824"/>
      <c r="F910" s="824"/>
      <c r="G910" s="1394"/>
      <c r="H910" s="824"/>
      <c r="I910" s="1394"/>
      <c r="J910" s="824"/>
      <c r="K910" s="1394"/>
      <c r="L910" s="1394"/>
      <c r="M910" s="1394"/>
      <c r="N910" s="1394"/>
      <c r="O910" s="1394"/>
      <c r="P910" s="1394"/>
      <c r="Q910" s="1394"/>
      <c r="R910" s="1394"/>
      <c r="S910" s="1394"/>
      <c r="T910" s="1394"/>
      <c r="U910" s="1394"/>
      <c r="V910" s="1394"/>
      <c r="W910" s="1394"/>
      <c r="X910" s="1394"/>
      <c r="Y910" s="1394"/>
      <c r="Z910" s="1394"/>
      <c r="AA910" s="1394"/>
      <c r="AB910" s="1394"/>
    </row>
    <row r="911">
      <c r="A911" s="824"/>
      <c r="B911" s="824"/>
      <c r="C911" s="824"/>
      <c r="D911" s="824"/>
      <c r="E911" s="824"/>
      <c r="F911" s="824"/>
      <c r="G911" s="1394"/>
      <c r="H911" s="824"/>
      <c r="I911" s="1394"/>
      <c r="J911" s="824"/>
      <c r="K911" s="1394"/>
      <c r="L911" s="1394"/>
      <c r="M911" s="1394"/>
      <c r="N911" s="1394"/>
      <c r="O911" s="1394"/>
      <c r="P911" s="1394"/>
      <c r="Q911" s="1394"/>
      <c r="R911" s="1394"/>
      <c r="S911" s="1394"/>
      <c r="T911" s="1394"/>
      <c r="U911" s="1394"/>
      <c r="V911" s="1394"/>
      <c r="W911" s="1394"/>
      <c r="X911" s="1394"/>
      <c r="Y911" s="1394"/>
      <c r="Z911" s="1394"/>
      <c r="AA911" s="1394"/>
      <c r="AB911" s="1394"/>
    </row>
    <row r="912">
      <c r="A912" s="824"/>
      <c r="B912" s="824"/>
      <c r="C912" s="824"/>
      <c r="D912" s="824"/>
      <c r="E912" s="824"/>
      <c r="F912" s="824"/>
      <c r="G912" s="1394"/>
      <c r="H912" s="824"/>
      <c r="I912" s="1394"/>
      <c r="J912" s="824"/>
      <c r="K912" s="1394"/>
      <c r="L912" s="1394"/>
      <c r="M912" s="1394"/>
      <c r="N912" s="1394"/>
      <c r="O912" s="1394"/>
      <c r="P912" s="1394"/>
      <c r="Q912" s="1394"/>
      <c r="R912" s="1394"/>
      <c r="S912" s="1394"/>
      <c r="T912" s="1394"/>
      <c r="U912" s="1394"/>
      <c r="V912" s="1394"/>
      <c r="W912" s="1394"/>
      <c r="X912" s="1394"/>
      <c r="Y912" s="1394"/>
      <c r="Z912" s="1394"/>
      <c r="AA912" s="1394"/>
      <c r="AB912" s="1394"/>
    </row>
    <row r="913">
      <c r="A913" s="824"/>
      <c r="B913" s="824"/>
      <c r="C913" s="824"/>
      <c r="D913" s="824"/>
      <c r="E913" s="824"/>
      <c r="F913" s="824"/>
      <c r="G913" s="1394"/>
      <c r="H913" s="824"/>
      <c r="I913" s="1394"/>
      <c r="J913" s="824"/>
      <c r="K913" s="1394"/>
      <c r="L913" s="1394"/>
      <c r="M913" s="1394"/>
      <c r="N913" s="1394"/>
      <c r="O913" s="1394"/>
      <c r="P913" s="1394"/>
      <c r="Q913" s="1394"/>
      <c r="R913" s="1394"/>
      <c r="S913" s="1394"/>
      <c r="T913" s="1394"/>
      <c r="U913" s="1394"/>
      <c r="V913" s="1394"/>
      <c r="W913" s="1394"/>
      <c r="X913" s="1394"/>
      <c r="Y913" s="1394"/>
      <c r="Z913" s="1394"/>
      <c r="AA913" s="1394"/>
      <c r="AB913" s="1394"/>
    </row>
    <row r="914">
      <c r="A914" s="824"/>
      <c r="B914" s="824"/>
      <c r="C914" s="824"/>
      <c r="D914" s="824"/>
      <c r="E914" s="824"/>
      <c r="F914" s="824"/>
      <c r="G914" s="1394"/>
      <c r="H914" s="824"/>
      <c r="I914" s="1394"/>
      <c r="J914" s="824"/>
      <c r="K914" s="1394"/>
      <c r="L914" s="1394"/>
      <c r="M914" s="1394"/>
      <c r="N914" s="1394"/>
      <c r="O914" s="1394"/>
      <c r="P914" s="1394"/>
      <c r="Q914" s="1394"/>
      <c r="R914" s="1394"/>
      <c r="S914" s="1394"/>
      <c r="T914" s="1394"/>
      <c r="U914" s="1394"/>
      <c r="V914" s="1394"/>
      <c r="W914" s="1394"/>
      <c r="X914" s="1394"/>
      <c r="Y914" s="1394"/>
      <c r="Z914" s="1394"/>
      <c r="AA914" s="1394"/>
      <c r="AB914" s="1394"/>
    </row>
    <row r="915">
      <c r="A915" s="824"/>
      <c r="B915" s="824"/>
      <c r="C915" s="824"/>
      <c r="D915" s="824"/>
      <c r="E915" s="824"/>
      <c r="F915" s="824"/>
      <c r="G915" s="1394"/>
      <c r="H915" s="824"/>
      <c r="I915" s="1394"/>
      <c r="J915" s="824"/>
      <c r="K915" s="1394"/>
      <c r="L915" s="1394"/>
      <c r="M915" s="1394"/>
      <c r="N915" s="1394"/>
      <c r="O915" s="1394"/>
      <c r="P915" s="1394"/>
      <c r="Q915" s="1394"/>
      <c r="R915" s="1394"/>
      <c r="S915" s="1394"/>
      <c r="T915" s="1394"/>
      <c r="U915" s="1394"/>
      <c r="V915" s="1394"/>
      <c r="W915" s="1394"/>
      <c r="X915" s="1394"/>
      <c r="Y915" s="1394"/>
      <c r="Z915" s="1394"/>
      <c r="AA915" s="1394"/>
      <c r="AB915" s="1394"/>
    </row>
    <row r="916">
      <c r="A916" s="824"/>
      <c r="B916" s="824"/>
      <c r="C916" s="824"/>
      <c r="D916" s="824"/>
      <c r="E916" s="824"/>
      <c r="F916" s="824"/>
      <c r="G916" s="1394"/>
      <c r="H916" s="824"/>
      <c r="I916" s="1394"/>
      <c r="J916" s="824"/>
      <c r="K916" s="1394"/>
      <c r="L916" s="1394"/>
      <c r="M916" s="1394"/>
      <c r="N916" s="1394"/>
      <c r="O916" s="1394"/>
      <c r="P916" s="1394"/>
      <c r="Q916" s="1394"/>
      <c r="R916" s="1394"/>
      <c r="S916" s="1394"/>
      <c r="T916" s="1394"/>
      <c r="U916" s="1394"/>
      <c r="V916" s="1394"/>
      <c r="W916" s="1394"/>
      <c r="X916" s="1394"/>
      <c r="Y916" s="1394"/>
      <c r="Z916" s="1394"/>
      <c r="AA916" s="1394"/>
      <c r="AB916" s="1394"/>
    </row>
    <row r="917">
      <c r="A917" s="824"/>
      <c r="B917" s="824"/>
      <c r="C917" s="824"/>
      <c r="D917" s="824"/>
      <c r="E917" s="824"/>
      <c r="F917" s="824"/>
      <c r="G917" s="1394"/>
      <c r="H917" s="824"/>
      <c r="I917" s="1394"/>
      <c r="J917" s="824"/>
      <c r="K917" s="1394"/>
      <c r="L917" s="1394"/>
      <c r="M917" s="1394"/>
      <c r="N917" s="1394"/>
      <c r="O917" s="1394"/>
      <c r="P917" s="1394"/>
      <c r="Q917" s="1394"/>
      <c r="R917" s="1394"/>
      <c r="S917" s="1394"/>
      <c r="T917" s="1394"/>
      <c r="U917" s="1394"/>
      <c r="V917" s="1394"/>
      <c r="W917" s="1394"/>
      <c r="X917" s="1394"/>
      <c r="Y917" s="1394"/>
      <c r="Z917" s="1394"/>
      <c r="AA917" s="1394"/>
      <c r="AB917" s="1394"/>
    </row>
    <row r="918">
      <c r="A918" s="824"/>
      <c r="B918" s="824"/>
      <c r="C918" s="824"/>
      <c r="D918" s="824"/>
      <c r="E918" s="824"/>
      <c r="F918" s="824"/>
      <c r="G918" s="1394"/>
      <c r="H918" s="824"/>
      <c r="I918" s="1394"/>
      <c r="J918" s="824"/>
      <c r="K918" s="1394"/>
      <c r="L918" s="1394"/>
      <c r="M918" s="1394"/>
      <c r="N918" s="1394"/>
      <c r="O918" s="1394"/>
      <c r="P918" s="1394"/>
      <c r="Q918" s="1394"/>
      <c r="R918" s="1394"/>
      <c r="S918" s="1394"/>
      <c r="T918" s="1394"/>
      <c r="U918" s="1394"/>
      <c r="V918" s="1394"/>
      <c r="W918" s="1394"/>
      <c r="X918" s="1394"/>
      <c r="Y918" s="1394"/>
      <c r="Z918" s="1394"/>
      <c r="AA918" s="1394"/>
      <c r="AB918" s="1394"/>
    </row>
    <row r="919">
      <c r="A919" s="824"/>
      <c r="B919" s="824"/>
      <c r="C919" s="824"/>
      <c r="D919" s="824"/>
      <c r="E919" s="824"/>
      <c r="F919" s="824"/>
      <c r="G919" s="1394"/>
      <c r="H919" s="824"/>
      <c r="I919" s="1394"/>
      <c r="J919" s="824"/>
      <c r="K919" s="1394"/>
      <c r="L919" s="1394"/>
      <c r="M919" s="1394"/>
      <c r="N919" s="1394"/>
      <c r="O919" s="1394"/>
      <c r="P919" s="1394"/>
      <c r="Q919" s="1394"/>
      <c r="R919" s="1394"/>
      <c r="S919" s="1394"/>
      <c r="T919" s="1394"/>
      <c r="U919" s="1394"/>
      <c r="V919" s="1394"/>
      <c r="W919" s="1394"/>
      <c r="X919" s="1394"/>
      <c r="Y919" s="1394"/>
      <c r="Z919" s="1394"/>
      <c r="AA919" s="1394"/>
      <c r="AB919" s="1394"/>
    </row>
    <row r="920">
      <c r="A920" s="824"/>
      <c r="B920" s="824"/>
      <c r="C920" s="824"/>
      <c r="D920" s="824"/>
      <c r="E920" s="824"/>
      <c r="F920" s="824"/>
      <c r="G920" s="1394"/>
      <c r="H920" s="824"/>
      <c r="I920" s="1394"/>
      <c r="J920" s="824"/>
      <c r="K920" s="1394"/>
      <c r="L920" s="1394"/>
      <c r="M920" s="1394"/>
      <c r="N920" s="1394"/>
      <c r="O920" s="1394"/>
      <c r="P920" s="1394"/>
      <c r="Q920" s="1394"/>
      <c r="R920" s="1394"/>
      <c r="S920" s="1394"/>
      <c r="T920" s="1394"/>
      <c r="U920" s="1394"/>
      <c r="V920" s="1394"/>
      <c r="W920" s="1394"/>
      <c r="X920" s="1394"/>
      <c r="Y920" s="1394"/>
      <c r="Z920" s="1394"/>
      <c r="AA920" s="1394"/>
      <c r="AB920" s="1394"/>
    </row>
    <row r="921">
      <c r="A921" s="824"/>
      <c r="B921" s="824"/>
      <c r="C921" s="824"/>
      <c r="D921" s="824"/>
      <c r="E921" s="824"/>
      <c r="F921" s="824"/>
      <c r="G921" s="1394"/>
      <c r="H921" s="824"/>
      <c r="I921" s="1394"/>
      <c r="J921" s="824"/>
      <c r="K921" s="1394"/>
      <c r="L921" s="1394"/>
      <c r="M921" s="1394"/>
      <c r="N921" s="1394"/>
      <c r="O921" s="1394"/>
      <c r="P921" s="1394"/>
      <c r="Q921" s="1394"/>
      <c r="R921" s="1394"/>
      <c r="S921" s="1394"/>
      <c r="T921" s="1394"/>
      <c r="U921" s="1394"/>
      <c r="V921" s="1394"/>
      <c r="W921" s="1394"/>
      <c r="X921" s="1394"/>
      <c r="Y921" s="1394"/>
      <c r="Z921" s="1394"/>
      <c r="AA921" s="1394"/>
      <c r="AB921" s="1394"/>
    </row>
    <row r="922">
      <c r="A922" s="824"/>
      <c r="B922" s="824"/>
      <c r="C922" s="824"/>
      <c r="D922" s="824"/>
      <c r="E922" s="824"/>
      <c r="F922" s="824"/>
      <c r="G922" s="1394"/>
      <c r="H922" s="824"/>
      <c r="I922" s="1394"/>
      <c r="J922" s="824"/>
      <c r="K922" s="1394"/>
      <c r="L922" s="1394"/>
      <c r="M922" s="1394"/>
      <c r="N922" s="1394"/>
      <c r="O922" s="1394"/>
      <c r="P922" s="1394"/>
      <c r="Q922" s="1394"/>
      <c r="R922" s="1394"/>
      <c r="S922" s="1394"/>
      <c r="T922" s="1394"/>
      <c r="U922" s="1394"/>
      <c r="V922" s="1394"/>
      <c r="W922" s="1394"/>
      <c r="X922" s="1394"/>
      <c r="Y922" s="1394"/>
      <c r="Z922" s="1394"/>
      <c r="AA922" s="1394"/>
      <c r="AB922" s="1394"/>
    </row>
    <row r="923">
      <c r="A923" s="824"/>
      <c r="B923" s="824"/>
      <c r="C923" s="824"/>
      <c r="D923" s="824"/>
      <c r="E923" s="824"/>
      <c r="F923" s="824"/>
      <c r="G923" s="1394"/>
      <c r="H923" s="824"/>
      <c r="I923" s="1394"/>
      <c r="J923" s="824"/>
      <c r="K923" s="1394"/>
      <c r="L923" s="1394"/>
      <c r="M923" s="1394"/>
      <c r="N923" s="1394"/>
      <c r="O923" s="1394"/>
      <c r="P923" s="1394"/>
      <c r="Q923" s="1394"/>
      <c r="R923" s="1394"/>
      <c r="S923" s="1394"/>
      <c r="T923" s="1394"/>
      <c r="U923" s="1394"/>
      <c r="V923" s="1394"/>
      <c r="W923" s="1394"/>
      <c r="X923" s="1394"/>
      <c r="Y923" s="1394"/>
      <c r="Z923" s="1394"/>
      <c r="AA923" s="1394"/>
      <c r="AB923" s="1394"/>
    </row>
    <row r="924">
      <c r="A924" s="824"/>
      <c r="B924" s="824"/>
      <c r="C924" s="824"/>
      <c r="D924" s="824"/>
      <c r="E924" s="824"/>
      <c r="F924" s="824"/>
      <c r="G924" s="1394"/>
      <c r="H924" s="824"/>
      <c r="I924" s="1394"/>
      <c r="J924" s="824"/>
      <c r="K924" s="1394"/>
      <c r="L924" s="1394"/>
      <c r="M924" s="1394"/>
      <c r="N924" s="1394"/>
      <c r="O924" s="1394"/>
      <c r="P924" s="1394"/>
      <c r="Q924" s="1394"/>
      <c r="R924" s="1394"/>
      <c r="S924" s="1394"/>
      <c r="T924" s="1394"/>
      <c r="U924" s="1394"/>
      <c r="V924" s="1394"/>
      <c r="W924" s="1394"/>
      <c r="X924" s="1394"/>
      <c r="Y924" s="1394"/>
      <c r="Z924" s="1394"/>
      <c r="AA924" s="1394"/>
      <c r="AB924" s="1394"/>
    </row>
    <row r="925">
      <c r="A925" s="824"/>
      <c r="B925" s="824"/>
      <c r="C925" s="824"/>
      <c r="D925" s="824"/>
      <c r="E925" s="824"/>
      <c r="F925" s="824"/>
      <c r="G925" s="1394"/>
      <c r="H925" s="824"/>
      <c r="I925" s="1394"/>
      <c r="J925" s="824"/>
      <c r="K925" s="1394"/>
      <c r="L925" s="1394"/>
      <c r="M925" s="1394"/>
      <c r="N925" s="1394"/>
      <c r="O925" s="1394"/>
      <c r="P925" s="1394"/>
      <c r="Q925" s="1394"/>
      <c r="R925" s="1394"/>
      <c r="S925" s="1394"/>
      <c r="T925" s="1394"/>
      <c r="U925" s="1394"/>
      <c r="V925" s="1394"/>
      <c r="W925" s="1394"/>
      <c r="X925" s="1394"/>
      <c r="Y925" s="1394"/>
      <c r="Z925" s="1394"/>
      <c r="AA925" s="1394"/>
      <c r="AB925" s="1394"/>
    </row>
    <row r="926">
      <c r="A926" s="824"/>
      <c r="B926" s="824"/>
      <c r="C926" s="824"/>
      <c r="D926" s="824"/>
      <c r="E926" s="824"/>
      <c r="F926" s="824"/>
      <c r="G926" s="1394"/>
      <c r="H926" s="824"/>
      <c r="I926" s="1394"/>
      <c r="J926" s="824"/>
      <c r="K926" s="1394"/>
      <c r="L926" s="1394"/>
      <c r="M926" s="1394"/>
      <c r="N926" s="1394"/>
      <c r="O926" s="1394"/>
      <c r="P926" s="1394"/>
      <c r="Q926" s="1394"/>
      <c r="R926" s="1394"/>
      <c r="S926" s="1394"/>
      <c r="T926" s="1394"/>
      <c r="U926" s="1394"/>
      <c r="V926" s="1394"/>
      <c r="W926" s="1394"/>
      <c r="X926" s="1394"/>
      <c r="Y926" s="1394"/>
      <c r="Z926" s="1394"/>
      <c r="AA926" s="1394"/>
      <c r="AB926" s="1394"/>
    </row>
    <row r="927">
      <c r="A927" s="824"/>
      <c r="B927" s="824"/>
      <c r="C927" s="824"/>
      <c r="D927" s="824"/>
      <c r="E927" s="824"/>
      <c r="F927" s="824"/>
      <c r="G927" s="1394"/>
      <c r="H927" s="824"/>
      <c r="I927" s="1394"/>
      <c r="J927" s="824"/>
      <c r="K927" s="1394"/>
      <c r="L927" s="1394"/>
      <c r="M927" s="1394"/>
      <c r="N927" s="1394"/>
      <c r="O927" s="1394"/>
      <c r="P927" s="1394"/>
      <c r="Q927" s="1394"/>
      <c r="R927" s="1394"/>
      <c r="S927" s="1394"/>
      <c r="T927" s="1394"/>
      <c r="U927" s="1394"/>
      <c r="V927" s="1394"/>
      <c r="W927" s="1394"/>
      <c r="X927" s="1394"/>
      <c r="Y927" s="1394"/>
      <c r="Z927" s="1394"/>
      <c r="AA927" s="1394"/>
      <c r="AB927" s="1394"/>
    </row>
    <row r="928">
      <c r="A928" s="824"/>
      <c r="B928" s="824"/>
      <c r="C928" s="824"/>
      <c r="D928" s="824"/>
      <c r="E928" s="824"/>
      <c r="F928" s="824"/>
      <c r="G928" s="1394"/>
      <c r="H928" s="824"/>
      <c r="I928" s="1394"/>
      <c r="J928" s="824"/>
      <c r="K928" s="1394"/>
      <c r="L928" s="1394"/>
      <c r="M928" s="1394"/>
      <c r="N928" s="1394"/>
      <c r="O928" s="1394"/>
      <c r="P928" s="1394"/>
      <c r="Q928" s="1394"/>
      <c r="R928" s="1394"/>
      <c r="S928" s="1394"/>
      <c r="T928" s="1394"/>
      <c r="U928" s="1394"/>
      <c r="V928" s="1394"/>
      <c r="W928" s="1394"/>
      <c r="X928" s="1394"/>
      <c r="Y928" s="1394"/>
      <c r="Z928" s="1394"/>
      <c r="AA928" s="1394"/>
      <c r="AB928" s="1394"/>
    </row>
    <row r="929">
      <c r="A929" s="824"/>
      <c r="B929" s="824"/>
      <c r="C929" s="824"/>
      <c r="D929" s="824"/>
      <c r="E929" s="824"/>
      <c r="F929" s="824"/>
      <c r="G929" s="1394"/>
      <c r="H929" s="824"/>
      <c r="I929" s="1394"/>
      <c r="J929" s="824"/>
      <c r="K929" s="1394"/>
      <c r="L929" s="1394"/>
      <c r="M929" s="1394"/>
      <c r="N929" s="1394"/>
      <c r="O929" s="1394"/>
      <c r="P929" s="1394"/>
      <c r="Q929" s="1394"/>
      <c r="R929" s="1394"/>
      <c r="S929" s="1394"/>
      <c r="T929" s="1394"/>
      <c r="U929" s="1394"/>
      <c r="V929" s="1394"/>
      <c r="W929" s="1394"/>
      <c r="X929" s="1394"/>
      <c r="Y929" s="1394"/>
      <c r="Z929" s="1394"/>
      <c r="AA929" s="1394"/>
      <c r="AB929" s="1394"/>
    </row>
    <row r="930">
      <c r="A930" s="824"/>
      <c r="B930" s="824"/>
      <c r="C930" s="824"/>
      <c r="D930" s="824"/>
      <c r="E930" s="824"/>
      <c r="F930" s="824"/>
      <c r="G930" s="1394"/>
      <c r="H930" s="824"/>
      <c r="I930" s="1394"/>
      <c r="J930" s="824"/>
      <c r="K930" s="1394"/>
      <c r="L930" s="1394"/>
      <c r="M930" s="1394"/>
      <c r="N930" s="1394"/>
      <c r="O930" s="1394"/>
      <c r="P930" s="1394"/>
      <c r="Q930" s="1394"/>
      <c r="R930" s="1394"/>
      <c r="S930" s="1394"/>
      <c r="T930" s="1394"/>
      <c r="U930" s="1394"/>
      <c r="V930" s="1394"/>
      <c r="W930" s="1394"/>
      <c r="X930" s="1394"/>
      <c r="Y930" s="1394"/>
      <c r="Z930" s="1394"/>
      <c r="AA930" s="1394"/>
      <c r="AB930" s="1394"/>
    </row>
    <row r="931">
      <c r="A931" s="824"/>
      <c r="B931" s="824"/>
      <c r="C931" s="824"/>
      <c r="D931" s="824"/>
      <c r="E931" s="824"/>
      <c r="F931" s="824"/>
      <c r="G931" s="1394"/>
      <c r="H931" s="824"/>
      <c r="I931" s="1394"/>
      <c r="J931" s="824"/>
      <c r="K931" s="1394"/>
      <c r="L931" s="1394"/>
      <c r="M931" s="1394"/>
      <c r="N931" s="1394"/>
      <c r="O931" s="1394"/>
      <c r="P931" s="1394"/>
      <c r="Q931" s="1394"/>
      <c r="R931" s="1394"/>
      <c r="S931" s="1394"/>
      <c r="T931" s="1394"/>
      <c r="U931" s="1394"/>
      <c r="V931" s="1394"/>
      <c r="W931" s="1394"/>
      <c r="X931" s="1394"/>
      <c r="Y931" s="1394"/>
      <c r="Z931" s="1394"/>
      <c r="AA931" s="1394"/>
      <c r="AB931" s="1394"/>
    </row>
    <row r="932">
      <c r="A932" s="824"/>
      <c r="B932" s="824"/>
      <c r="C932" s="824"/>
      <c r="D932" s="824"/>
      <c r="E932" s="824"/>
      <c r="F932" s="824"/>
      <c r="G932" s="1394"/>
      <c r="H932" s="824"/>
      <c r="I932" s="1394"/>
      <c r="J932" s="824"/>
      <c r="K932" s="1394"/>
      <c r="L932" s="1394"/>
      <c r="M932" s="1394"/>
      <c r="N932" s="1394"/>
      <c r="O932" s="1394"/>
      <c r="P932" s="1394"/>
      <c r="Q932" s="1394"/>
      <c r="R932" s="1394"/>
      <c r="S932" s="1394"/>
      <c r="T932" s="1394"/>
      <c r="U932" s="1394"/>
      <c r="V932" s="1394"/>
      <c r="W932" s="1394"/>
      <c r="X932" s="1394"/>
      <c r="Y932" s="1394"/>
      <c r="Z932" s="1394"/>
      <c r="AA932" s="1394"/>
      <c r="AB932" s="1394"/>
    </row>
    <row r="933">
      <c r="A933" s="824"/>
      <c r="B933" s="824"/>
      <c r="C933" s="824"/>
      <c r="D933" s="824"/>
      <c r="E933" s="824"/>
      <c r="F933" s="824"/>
      <c r="G933" s="1394"/>
      <c r="H933" s="824"/>
      <c r="I933" s="1394"/>
      <c r="J933" s="824"/>
      <c r="K933" s="1394"/>
      <c r="L933" s="1394"/>
      <c r="M933" s="1394"/>
      <c r="N933" s="1394"/>
      <c r="O933" s="1394"/>
      <c r="P933" s="1394"/>
      <c r="Q933" s="1394"/>
      <c r="R933" s="1394"/>
      <c r="S933" s="1394"/>
      <c r="T933" s="1394"/>
      <c r="U933" s="1394"/>
      <c r="V933" s="1394"/>
      <c r="W933" s="1394"/>
      <c r="X933" s="1394"/>
      <c r="Y933" s="1394"/>
      <c r="Z933" s="1394"/>
      <c r="AA933" s="1394"/>
      <c r="AB933" s="1394"/>
    </row>
    <row r="934">
      <c r="A934" s="824"/>
      <c r="B934" s="824"/>
      <c r="C934" s="824"/>
      <c r="D934" s="824"/>
      <c r="E934" s="824"/>
      <c r="F934" s="824"/>
      <c r="G934" s="1394"/>
      <c r="H934" s="824"/>
      <c r="I934" s="1394"/>
      <c r="J934" s="824"/>
      <c r="K934" s="1394"/>
      <c r="L934" s="1394"/>
      <c r="M934" s="1394"/>
      <c r="N934" s="1394"/>
      <c r="O934" s="1394"/>
      <c r="P934" s="1394"/>
      <c r="Q934" s="1394"/>
      <c r="R934" s="1394"/>
      <c r="S934" s="1394"/>
      <c r="T934" s="1394"/>
      <c r="U934" s="1394"/>
      <c r="V934" s="1394"/>
      <c r="W934" s="1394"/>
      <c r="X934" s="1394"/>
      <c r="Y934" s="1394"/>
      <c r="Z934" s="1394"/>
      <c r="AA934" s="1394"/>
      <c r="AB934" s="1394"/>
    </row>
    <row r="935">
      <c r="A935" s="824"/>
      <c r="B935" s="824"/>
      <c r="C935" s="824"/>
      <c r="D935" s="824"/>
      <c r="E935" s="824"/>
      <c r="F935" s="824"/>
      <c r="G935" s="1394"/>
      <c r="H935" s="824"/>
      <c r="I935" s="1394"/>
      <c r="J935" s="824"/>
      <c r="K935" s="1394"/>
      <c r="L935" s="1394"/>
      <c r="M935" s="1394"/>
      <c r="N935" s="1394"/>
      <c r="O935" s="1394"/>
      <c r="P935" s="1394"/>
      <c r="Q935" s="1394"/>
      <c r="R935" s="1394"/>
      <c r="S935" s="1394"/>
      <c r="T935" s="1394"/>
      <c r="U935" s="1394"/>
      <c r="V935" s="1394"/>
      <c r="W935" s="1394"/>
      <c r="X935" s="1394"/>
      <c r="Y935" s="1394"/>
      <c r="Z935" s="1394"/>
      <c r="AA935" s="1394"/>
      <c r="AB935" s="1394"/>
    </row>
    <row r="936">
      <c r="A936" s="824"/>
      <c r="B936" s="824"/>
      <c r="C936" s="824"/>
      <c r="D936" s="824"/>
      <c r="E936" s="824"/>
      <c r="F936" s="824"/>
      <c r="G936" s="1394"/>
      <c r="H936" s="824"/>
      <c r="I936" s="1394"/>
      <c r="J936" s="824"/>
      <c r="K936" s="1394"/>
      <c r="L936" s="1394"/>
      <c r="M936" s="1394"/>
      <c r="N936" s="1394"/>
      <c r="O936" s="1394"/>
      <c r="P936" s="1394"/>
      <c r="Q936" s="1394"/>
      <c r="R936" s="1394"/>
      <c r="S936" s="1394"/>
      <c r="T936" s="1394"/>
      <c r="U936" s="1394"/>
      <c r="V936" s="1394"/>
      <c r="W936" s="1394"/>
      <c r="X936" s="1394"/>
      <c r="Y936" s="1394"/>
      <c r="Z936" s="1394"/>
      <c r="AA936" s="1394"/>
      <c r="AB936" s="1394"/>
    </row>
    <row r="937">
      <c r="A937" s="824"/>
      <c r="B937" s="824"/>
      <c r="C937" s="824"/>
      <c r="D937" s="824"/>
      <c r="E937" s="824"/>
      <c r="F937" s="824"/>
      <c r="G937" s="1394"/>
      <c r="H937" s="824"/>
      <c r="I937" s="1394"/>
      <c r="J937" s="824"/>
      <c r="K937" s="1394"/>
      <c r="L937" s="1394"/>
      <c r="M937" s="1394"/>
      <c r="N937" s="1394"/>
      <c r="O937" s="1394"/>
      <c r="P937" s="1394"/>
      <c r="Q937" s="1394"/>
      <c r="R937" s="1394"/>
      <c r="S937" s="1394"/>
      <c r="T937" s="1394"/>
      <c r="U937" s="1394"/>
      <c r="V937" s="1394"/>
      <c r="W937" s="1394"/>
      <c r="X937" s="1394"/>
      <c r="Y937" s="1394"/>
      <c r="Z937" s="1394"/>
      <c r="AA937" s="1394"/>
      <c r="AB937" s="1394"/>
    </row>
    <row r="938">
      <c r="A938" s="824"/>
      <c r="B938" s="824"/>
      <c r="C938" s="824"/>
      <c r="D938" s="824"/>
      <c r="E938" s="824"/>
      <c r="F938" s="824"/>
      <c r="G938" s="1394"/>
      <c r="H938" s="824"/>
      <c r="I938" s="1394"/>
      <c r="J938" s="824"/>
      <c r="K938" s="1394"/>
      <c r="L938" s="1394"/>
      <c r="M938" s="1394"/>
      <c r="N938" s="1394"/>
      <c r="O938" s="1394"/>
      <c r="P938" s="1394"/>
      <c r="Q938" s="1394"/>
      <c r="R938" s="1394"/>
      <c r="S938" s="1394"/>
      <c r="T938" s="1394"/>
      <c r="U938" s="1394"/>
      <c r="V938" s="1394"/>
      <c r="W938" s="1394"/>
      <c r="X938" s="1394"/>
      <c r="Y938" s="1394"/>
      <c r="Z938" s="1394"/>
      <c r="AA938" s="1394"/>
      <c r="AB938" s="1394"/>
    </row>
    <row r="939">
      <c r="A939" s="824"/>
      <c r="B939" s="824"/>
      <c r="C939" s="824"/>
      <c r="D939" s="824"/>
      <c r="E939" s="824"/>
      <c r="F939" s="824"/>
      <c r="G939" s="1394"/>
      <c r="H939" s="824"/>
      <c r="I939" s="1394"/>
      <c r="J939" s="824"/>
      <c r="K939" s="1394"/>
      <c r="L939" s="1394"/>
      <c r="M939" s="1394"/>
      <c r="N939" s="1394"/>
      <c r="O939" s="1394"/>
      <c r="P939" s="1394"/>
      <c r="Q939" s="1394"/>
      <c r="R939" s="1394"/>
      <c r="S939" s="1394"/>
      <c r="T939" s="1394"/>
      <c r="U939" s="1394"/>
      <c r="V939" s="1394"/>
      <c r="W939" s="1394"/>
      <c r="X939" s="1394"/>
      <c r="Y939" s="1394"/>
      <c r="Z939" s="1394"/>
      <c r="AA939" s="1394"/>
      <c r="AB939" s="1394"/>
    </row>
    <row r="940">
      <c r="A940" s="824"/>
      <c r="B940" s="824"/>
      <c r="C940" s="824"/>
      <c r="D940" s="824"/>
      <c r="E940" s="824"/>
      <c r="F940" s="824"/>
      <c r="G940" s="1394"/>
      <c r="H940" s="824"/>
      <c r="I940" s="1394"/>
      <c r="J940" s="824"/>
      <c r="K940" s="1394"/>
      <c r="L940" s="1394"/>
      <c r="M940" s="1394"/>
      <c r="N940" s="1394"/>
      <c r="O940" s="1394"/>
      <c r="P940" s="1394"/>
      <c r="Q940" s="1394"/>
      <c r="R940" s="1394"/>
      <c r="S940" s="1394"/>
      <c r="T940" s="1394"/>
      <c r="U940" s="1394"/>
      <c r="V940" s="1394"/>
      <c r="W940" s="1394"/>
      <c r="X940" s="1394"/>
      <c r="Y940" s="1394"/>
      <c r="Z940" s="1394"/>
      <c r="AA940" s="1394"/>
      <c r="AB940" s="1394"/>
    </row>
    <row r="941">
      <c r="A941" s="824"/>
      <c r="B941" s="824"/>
      <c r="C941" s="824"/>
      <c r="D941" s="824"/>
      <c r="E941" s="824"/>
      <c r="F941" s="824"/>
      <c r="G941" s="1394"/>
      <c r="H941" s="824"/>
      <c r="I941" s="1394"/>
      <c r="J941" s="824"/>
      <c r="K941" s="1394"/>
      <c r="L941" s="1394"/>
      <c r="M941" s="1394"/>
      <c r="N941" s="1394"/>
      <c r="O941" s="1394"/>
      <c r="P941" s="1394"/>
      <c r="Q941" s="1394"/>
      <c r="R941" s="1394"/>
      <c r="S941" s="1394"/>
      <c r="T941" s="1394"/>
      <c r="U941" s="1394"/>
      <c r="V941" s="1394"/>
      <c r="W941" s="1394"/>
      <c r="X941" s="1394"/>
      <c r="Y941" s="1394"/>
      <c r="Z941" s="1394"/>
      <c r="AA941" s="1394"/>
      <c r="AB941" s="1394"/>
    </row>
    <row r="942">
      <c r="A942" s="824"/>
      <c r="B942" s="824"/>
      <c r="C942" s="824"/>
      <c r="D942" s="824"/>
      <c r="E942" s="824"/>
      <c r="F942" s="824"/>
      <c r="G942" s="1394"/>
      <c r="H942" s="824"/>
      <c r="I942" s="1394"/>
      <c r="J942" s="824"/>
      <c r="K942" s="1394"/>
      <c r="L942" s="1394"/>
      <c r="M942" s="1394"/>
      <c r="N942" s="1394"/>
      <c r="O942" s="1394"/>
      <c r="P942" s="1394"/>
      <c r="Q942" s="1394"/>
      <c r="R942" s="1394"/>
      <c r="S942" s="1394"/>
      <c r="T942" s="1394"/>
      <c r="U942" s="1394"/>
      <c r="V942" s="1394"/>
      <c r="W942" s="1394"/>
      <c r="X942" s="1394"/>
      <c r="Y942" s="1394"/>
      <c r="Z942" s="1394"/>
      <c r="AA942" s="1394"/>
      <c r="AB942" s="1394"/>
    </row>
    <row r="943">
      <c r="A943" s="824"/>
      <c r="B943" s="824"/>
      <c r="C943" s="824"/>
      <c r="D943" s="824"/>
      <c r="E943" s="824"/>
      <c r="F943" s="824"/>
      <c r="G943" s="1394"/>
      <c r="H943" s="824"/>
      <c r="I943" s="1394"/>
      <c r="J943" s="824"/>
      <c r="K943" s="1394"/>
      <c r="L943" s="1394"/>
      <c r="M943" s="1394"/>
      <c r="N943" s="1394"/>
      <c r="O943" s="1394"/>
      <c r="P943" s="1394"/>
      <c r="Q943" s="1394"/>
      <c r="R943" s="1394"/>
      <c r="S943" s="1394"/>
      <c r="T943" s="1394"/>
      <c r="U943" s="1394"/>
      <c r="V943" s="1394"/>
      <c r="W943" s="1394"/>
      <c r="X943" s="1394"/>
      <c r="Y943" s="1394"/>
      <c r="Z943" s="1394"/>
      <c r="AA943" s="1394"/>
      <c r="AB943" s="1394"/>
    </row>
    <row r="944">
      <c r="A944" s="824"/>
      <c r="B944" s="824"/>
      <c r="C944" s="824"/>
      <c r="D944" s="824"/>
      <c r="E944" s="824"/>
      <c r="F944" s="824"/>
      <c r="G944" s="1394"/>
      <c r="H944" s="824"/>
      <c r="I944" s="1394"/>
      <c r="J944" s="824"/>
      <c r="K944" s="1394"/>
      <c r="L944" s="1394"/>
      <c r="M944" s="1394"/>
      <c r="N944" s="1394"/>
      <c r="O944" s="1394"/>
      <c r="P944" s="1394"/>
      <c r="Q944" s="1394"/>
      <c r="R944" s="1394"/>
      <c r="S944" s="1394"/>
      <c r="T944" s="1394"/>
      <c r="U944" s="1394"/>
      <c r="V944" s="1394"/>
      <c r="W944" s="1394"/>
      <c r="X944" s="1394"/>
      <c r="Y944" s="1394"/>
      <c r="Z944" s="1394"/>
      <c r="AA944" s="1394"/>
      <c r="AB944" s="1394"/>
    </row>
    <row r="945">
      <c r="A945" s="824"/>
      <c r="B945" s="824"/>
      <c r="C945" s="824"/>
      <c r="D945" s="824"/>
      <c r="E945" s="824"/>
      <c r="F945" s="824"/>
      <c r="G945" s="1394"/>
      <c r="H945" s="824"/>
      <c r="I945" s="1394"/>
      <c r="J945" s="824"/>
      <c r="K945" s="1394"/>
      <c r="L945" s="1394"/>
      <c r="M945" s="1394"/>
      <c r="N945" s="1394"/>
      <c r="O945" s="1394"/>
      <c r="P945" s="1394"/>
      <c r="Q945" s="1394"/>
      <c r="R945" s="1394"/>
      <c r="S945" s="1394"/>
      <c r="T945" s="1394"/>
      <c r="U945" s="1394"/>
      <c r="V945" s="1394"/>
      <c r="W945" s="1394"/>
      <c r="X945" s="1394"/>
      <c r="Y945" s="1394"/>
      <c r="Z945" s="1394"/>
      <c r="AA945" s="1394"/>
      <c r="AB945" s="1394"/>
    </row>
    <row r="946">
      <c r="A946" s="824"/>
      <c r="B946" s="824"/>
      <c r="C946" s="824"/>
      <c r="D946" s="824"/>
      <c r="E946" s="824"/>
      <c r="F946" s="824"/>
      <c r="G946" s="1394"/>
      <c r="H946" s="824"/>
      <c r="I946" s="1394"/>
      <c r="J946" s="824"/>
      <c r="K946" s="1394"/>
      <c r="L946" s="1394"/>
      <c r="M946" s="1394"/>
      <c r="N946" s="1394"/>
      <c r="O946" s="1394"/>
      <c r="P946" s="1394"/>
      <c r="Q946" s="1394"/>
      <c r="R946" s="1394"/>
      <c r="S946" s="1394"/>
      <c r="T946" s="1394"/>
      <c r="U946" s="1394"/>
      <c r="V946" s="1394"/>
      <c r="W946" s="1394"/>
      <c r="X946" s="1394"/>
      <c r="Y946" s="1394"/>
      <c r="Z946" s="1394"/>
      <c r="AA946" s="1394"/>
      <c r="AB946" s="1394"/>
    </row>
    <row r="947">
      <c r="A947" s="824"/>
      <c r="B947" s="824"/>
      <c r="C947" s="824"/>
      <c r="D947" s="824"/>
      <c r="E947" s="824"/>
      <c r="F947" s="824"/>
      <c r="G947" s="1394"/>
      <c r="H947" s="824"/>
      <c r="I947" s="1394"/>
      <c r="J947" s="824"/>
      <c r="K947" s="1394"/>
      <c r="L947" s="1394"/>
      <c r="M947" s="1394"/>
      <c r="N947" s="1394"/>
      <c r="O947" s="1394"/>
      <c r="P947" s="1394"/>
      <c r="Q947" s="1394"/>
      <c r="R947" s="1394"/>
      <c r="S947" s="1394"/>
      <c r="T947" s="1394"/>
      <c r="U947" s="1394"/>
      <c r="V947" s="1394"/>
      <c r="W947" s="1394"/>
      <c r="X947" s="1394"/>
      <c r="Y947" s="1394"/>
      <c r="Z947" s="1394"/>
      <c r="AA947" s="1394"/>
      <c r="AB947" s="1394"/>
    </row>
    <row r="948">
      <c r="A948" s="824"/>
      <c r="B948" s="824"/>
      <c r="C948" s="824"/>
      <c r="D948" s="824"/>
      <c r="E948" s="824"/>
      <c r="F948" s="824"/>
      <c r="G948" s="1394"/>
      <c r="H948" s="824"/>
      <c r="I948" s="1394"/>
      <c r="J948" s="824"/>
      <c r="K948" s="1394"/>
      <c r="L948" s="1394"/>
      <c r="M948" s="1394"/>
      <c r="N948" s="1394"/>
      <c r="O948" s="1394"/>
      <c r="P948" s="1394"/>
      <c r="Q948" s="1394"/>
      <c r="R948" s="1394"/>
      <c r="S948" s="1394"/>
      <c r="T948" s="1394"/>
      <c r="U948" s="1394"/>
      <c r="V948" s="1394"/>
      <c r="W948" s="1394"/>
      <c r="X948" s="1394"/>
      <c r="Y948" s="1394"/>
      <c r="Z948" s="1394"/>
      <c r="AA948" s="1394"/>
      <c r="AB948" s="1394"/>
    </row>
    <row r="949">
      <c r="A949" s="824"/>
      <c r="B949" s="824"/>
      <c r="C949" s="824"/>
      <c r="D949" s="824"/>
      <c r="E949" s="824"/>
      <c r="F949" s="824"/>
      <c r="G949" s="1394"/>
      <c r="H949" s="824"/>
      <c r="I949" s="1394"/>
      <c r="J949" s="824"/>
      <c r="K949" s="1394"/>
      <c r="L949" s="1394"/>
      <c r="M949" s="1394"/>
      <c r="N949" s="1394"/>
      <c r="O949" s="1394"/>
      <c r="P949" s="1394"/>
      <c r="Q949" s="1394"/>
      <c r="R949" s="1394"/>
      <c r="S949" s="1394"/>
      <c r="T949" s="1394"/>
      <c r="U949" s="1394"/>
      <c r="V949" s="1394"/>
      <c r="W949" s="1394"/>
      <c r="X949" s="1394"/>
      <c r="Y949" s="1394"/>
      <c r="Z949" s="1394"/>
      <c r="AA949" s="1394"/>
      <c r="AB949" s="1394"/>
    </row>
    <row r="950">
      <c r="A950" s="824"/>
      <c r="B950" s="824"/>
      <c r="C950" s="824"/>
      <c r="D950" s="824"/>
      <c r="E950" s="824"/>
      <c r="F950" s="824"/>
      <c r="G950" s="1394"/>
      <c r="H950" s="824"/>
      <c r="I950" s="1394"/>
      <c r="J950" s="824"/>
      <c r="K950" s="1394"/>
      <c r="L950" s="1394"/>
      <c r="M950" s="1394"/>
      <c r="N950" s="1394"/>
      <c r="O950" s="1394"/>
      <c r="P950" s="1394"/>
      <c r="Q950" s="1394"/>
      <c r="R950" s="1394"/>
      <c r="S950" s="1394"/>
      <c r="T950" s="1394"/>
      <c r="U950" s="1394"/>
      <c r="V950" s="1394"/>
      <c r="W950" s="1394"/>
      <c r="X950" s="1394"/>
      <c r="Y950" s="1394"/>
      <c r="Z950" s="1394"/>
      <c r="AA950" s="1394"/>
      <c r="AB950" s="1394"/>
    </row>
    <row r="951">
      <c r="A951" s="824"/>
      <c r="B951" s="824"/>
      <c r="C951" s="824"/>
      <c r="D951" s="824"/>
      <c r="E951" s="824"/>
      <c r="F951" s="824"/>
      <c r="G951" s="1394"/>
      <c r="H951" s="824"/>
      <c r="I951" s="1394"/>
      <c r="J951" s="824"/>
      <c r="K951" s="1394"/>
      <c r="L951" s="1394"/>
      <c r="M951" s="1394"/>
      <c r="N951" s="1394"/>
      <c r="O951" s="1394"/>
      <c r="P951" s="1394"/>
      <c r="Q951" s="1394"/>
      <c r="R951" s="1394"/>
      <c r="S951" s="1394"/>
      <c r="T951" s="1394"/>
      <c r="U951" s="1394"/>
      <c r="V951" s="1394"/>
      <c r="W951" s="1394"/>
      <c r="X951" s="1394"/>
      <c r="Y951" s="1394"/>
      <c r="Z951" s="1394"/>
      <c r="AA951" s="1394"/>
      <c r="AB951" s="1394"/>
    </row>
    <row r="952">
      <c r="A952" s="824"/>
      <c r="B952" s="824"/>
      <c r="C952" s="824"/>
      <c r="D952" s="824"/>
      <c r="E952" s="824"/>
      <c r="F952" s="824"/>
      <c r="G952" s="1394"/>
      <c r="H952" s="824"/>
      <c r="I952" s="1394"/>
      <c r="J952" s="824"/>
      <c r="K952" s="1394"/>
      <c r="L952" s="1394"/>
      <c r="M952" s="1394"/>
      <c r="N952" s="1394"/>
      <c r="O952" s="1394"/>
      <c r="P952" s="1394"/>
      <c r="Q952" s="1394"/>
      <c r="R952" s="1394"/>
      <c r="S952" s="1394"/>
      <c r="T952" s="1394"/>
      <c r="U952" s="1394"/>
      <c r="V952" s="1394"/>
      <c r="W952" s="1394"/>
      <c r="X952" s="1394"/>
      <c r="Y952" s="1394"/>
      <c r="Z952" s="1394"/>
      <c r="AA952" s="1394"/>
      <c r="AB952" s="1394"/>
    </row>
    <row r="953">
      <c r="A953" s="824"/>
      <c r="B953" s="824"/>
      <c r="C953" s="824"/>
      <c r="D953" s="824"/>
      <c r="E953" s="824"/>
      <c r="F953" s="824"/>
      <c r="G953" s="1394"/>
      <c r="H953" s="824"/>
      <c r="I953" s="1394"/>
      <c r="J953" s="824"/>
      <c r="K953" s="1394"/>
      <c r="L953" s="1394"/>
      <c r="M953" s="1394"/>
      <c r="N953" s="1394"/>
      <c r="O953" s="1394"/>
      <c r="P953" s="1394"/>
      <c r="Q953" s="1394"/>
      <c r="R953" s="1394"/>
      <c r="S953" s="1394"/>
      <c r="T953" s="1394"/>
      <c r="U953" s="1394"/>
      <c r="V953" s="1394"/>
      <c r="W953" s="1394"/>
      <c r="X953" s="1394"/>
      <c r="Y953" s="1394"/>
      <c r="Z953" s="1394"/>
      <c r="AA953" s="1394"/>
      <c r="AB953" s="1394"/>
    </row>
    <row r="954">
      <c r="A954" s="824"/>
      <c r="B954" s="824"/>
      <c r="C954" s="824"/>
      <c r="D954" s="824"/>
      <c r="E954" s="824"/>
      <c r="F954" s="824"/>
      <c r="G954" s="1394"/>
      <c r="H954" s="824"/>
      <c r="I954" s="1394"/>
      <c r="J954" s="824"/>
      <c r="K954" s="1394"/>
      <c r="L954" s="1394"/>
      <c r="M954" s="1394"/>
      <c r="N954" s="1394"/>
      <c r="O954" s="1394"/>
      <c r="P954" s="1394"/>
      <c r="Q954" s="1394"/>
      <c r="R954" s="1394"/>
      <c r="S954" s="1394"/>
      <c r="T954" s="1394"/>
      <c r="U954" s="1394"/>
      <c r="V954" s="1394"/>
      <c r="W954" s="1394"/>
      <c r="X954" s="1394"/>
      <c r="Y954" s="1394"/>
      <c r="Z954" s="1394"/>
      <c r="AA954" s="1394"/>
      <c r="AB954" s="1394"/>
    </row>
    <row r="955">
      <c r="A955" s="824"/>
      <c r="B955" s="824"/>
      <c r="C955" s="824"/>
      <c r="D955" s="824"/>
      <c r="E955" s="824"/>
      <c r="F955" s="824"/>
      <c r="G955" s="1394"/>
      <c r="H955" s="824"/>
      <c r="I955" s="1394"/>
      <c r="J955" s="824"/>
      <c r="K955" s="1394"/>
      <c r="L955" s="1394"/>
      <c r="M955" s="1394"/>
      <c r="N955" s="1394"/>
      <c r="O955" s="1394"/>
      <c r="P955" s="1394"/>
      <c r="Q955" s="1394"/>
      <c r="R955" s="1394"/>
      <c r="S955" s="1394"/>
      <c r="T955" s="1394"/>
      <c r="U955" s="1394"/>
      <c r="V955" s="1394"/>
      <c r="W955" s="1394"/>
      <c r="X955" s="1394"/>
      <c r="Y955" s="1394"/>
      <c r="Z955" s="1394"/>
      <c r="AA955" s="1394"/>
      <c r="AB955" s="1394"/>
    </row>
    <row r="956">
      <c r="A956" s="824"/>
      <c r="B956" s="824"/>
      <c r="C956" s="824"/>
      <c r="D956" s="824"/>
      <c r="E956" s="824"/>
      <c r="F956" s="824"/>
      <c r="G956" s="1394"/>
      <c r="H956" s="824"/>
      <c r="I956" s="1394"/>
      <c r="J956" s="824"/>
      <c r="K956" s="1394"/>
      <c r="L956" s="1394"/>
      <c r="M956" s="1394"/>
      <c r="N956" s="1394"/>
      <c r="O956" s="1394"/>
      <c r="P956" s="1394"/>
      <c r="Q956" s="1394"/>
      <c r="R956" s="1394"/>
      <c r="S956" s="1394"/>
      <c r="T956" s="1394"/>
      <c r="U956" s="1394"/>
      <c r="V956" s="1394"/>
      <c r="W956" s="1394"/>
      <c r="X956" s="1394"/>
      <c r="Y956" s="1394"/>
      <c r="Z956" s="1394"/>
      <c r="AA956" s="1394"/>
      <c r="AB956" s="1394"/>
    </row>
    <row r="957">
      <c r="A957" s="824"/>
      <c r="B957" s="824"/>
      <c r="C957" s="824"/>
      <c r="D957" s="824"/>
      <c r="E957" s="824"/>
      <c r="F957" s="824"/>
      <c r="G957" s="1394"/>
      <c r="H957" s="824"/>
      <c r="I957" s="1394"/>
      <c r="J957" s="824"/>
      <c r="K957" s="1394"/>
      <c r="L957" s="1394"/>
      <c r="M957" s="1394"/>
      <c r="N957" s="1394"/>
      <c r="O957" s="1394"/>
      <c r="P957" s="1394"/>
      <c r="Q957" s="1394"/>
      <c r="R957" s="1394"/>
      <c r="S957" s="1394"/>
      <c r="T957" s="1394"/>
      <c r="U957" s="1394"/>
      <c r="V957" s="1394"/>
      <c r="W957" s="1394"/>
      <c r="X957" s="1394"/>
      <c r="Y957" s="1394"/>
      <c r="Z957" s="1394"/>
      <c r="AA957" s="1394"/>
      <c r="AB957" s="1394"/>
    </row>
    <row r="958">
      <c r="A958" s="824"/>
      <c r="B958" s="824"/>
      <c r="C958" s="824"/>
      <c r="D958" s="824"/>
      <c r="E958" s="824"/>
      <c r="F958" s="824"/>
      <c r="G958" s="1394"/>
      <c r="H958" s="824"/>
      <c r="I958" s="1394"/>
      <c r="J958" s="824"/>
      <c r="K958" s="1394"/>
      <c r="L958" s="1394"/>
      <c r="M958" s="1394"/>
      <c r="N958" s="1394"/>
      <c r="O958" s="1394"/>
      <c r="P958" s="1394"/>
      <c r="Q958" s="1394"/>
      <c r="R958" s="1394"/>
      <c r="S958" s="1394"/>
      <c r="T958" s="1394"/>
      <c r="U958" s="1394"/>
      <c r="V958" s="1394"/>
      <c r="W958" s="1394"/>
      <c r="X958" s="1394"/>
      <c r="Y958" s="1394"/>
      <c r="Z958" s="1394"/>
      <c r="AA958" s="1394"/>
      <c r="AB958" s="1394"/>
    </row>
    <row r="959">
      <c r="A959" s="824"/>
      <c r="B959" s="824"/>
      <c r="C959" s="824"/>
      <c r="D959" s="824"/>
      <c r="E959" s="824"/>
      <c r="F959" s="824"/>
      <c r="G959" s="1394"/>
      <c r="H959" s="824"/>
      <c r="I959" s="1394"/>
      <c r="J959" s="824"/>
      <c r="K959" s="1394"/>
      <c r="L959" s="1394"/>
      <c r="M959" s="1394"/>
      <c r="N959" s="1394"/>
      <c r="O959" s="1394"/>
      <c r="P959" s="1394"/>
      <c r="Q959" s="1394"/>
      <c r="R959" s="1394"/>
      <c r="S959" s="1394"/>
      <c r="T959" s="1394"/>
      <c r="U959" s="1394"/>
      <c r="V959" s="1394"/>
      <c r="W959" s="1394"/>
      <c r="X959" s="1394"/>
      <c r="Y959" s="1394"/>
      <c r="Z959" s="1394"/>
      <c r="AA959" s="1394"/>
      <c r="AB959" s="1394"/>
    </row>
    <row r="960">
      <c r="A960" s="824"/>
      <c r="B960" s="824"/>
      <c r="C960" s="824"/>
      <c r="D960" s="824"/>
      <c r="E960" s="824"/>
      <c r="F960" s="824"/>
      <c r="G960" s="1394"/>
      <c r="H960" s="824"/>
      <c r="I960" s="1394"/>
      <c r="J960" s="824"/>
      <c r="K960" s="1394"/>
      <c r="L960" s="1394"/>
      <c r="M960" s="1394"/>
      <c r="N960" s="1394"/>
      <c r="O960" s="1394"/>
      <c r="P960" s="1394"/>
      <c r="Q960" s="1394"/>
      <c r="R960" s="1394"/>
      <c r="S960" s="1394"/>
      <c r="T960" s="1394"/>
      <c r="U960" s="1394"/>
      <c r="V960" s="1394"/>
      <c r="W960" s="1394"/>
      <c r="X960" s="1394"/>
      <c r="Y960" s="1394"/>
      <c r="Z960" s="1394"/>
      <c r="AA960" s="1394"/>
      <c r="AB960" s="1394"/>
    </row>
    <row r="961">
      <c r="A961" s="824"/>
      <c r="B961" s="824"/>
      <c r="C961" s="824"/>
      <c r="D961" s="824"/>
      <c r="E961" s="824"/>
      <c r="F961" s="824"/>
      <c r="G961" s="1394"/>
      <c r="H961" s="824"/>
      <c r="I961" s="1394"/>
      <c r="J961" s="824"/>
      <c r="K961" s="1394"/>
      <c r="L961" s="1394"/>
      <c r="M961" s="1394"/>
      <c r="N961" s="1394"/>
      <c r="O961" s="1394"/>
      <c r="P961" s="1394"/>
      <c r="Q961" s="1394"/>
      <c r="R961" s="1394"/>
      <c r="S961" s="1394"/>
      <c r="T961" s="1394"/>
      <c r="U961" s="1394"/>
      <c r="V961" s="1394"/>
      <c r="W961" s="1394"/>
      <c r="X961" s="1394"/>
      <c r="Y961" s="1394"/>
      <c r="Z961" s="1394"/>
      <c r="AA961" s="1394"/>
      <c r="AB961" s="1394"/>
    </row>
    <row r="962">
      <c r="A962" s="824"/>
      <c r="B962" s="824"/>
      <c r="C962" s="824"/>
      <c r="D962" s="824"/>
      <c r="E962" s="824"/>
      <c r="F962" s="824"/>
      <c r="G962" s="1394"/>
      <c r="H962" s="824"/>
      <c r="I962" s="1394"/>
      <c r="J962" s="824"/>
      <c r="K962" s="1394"/>
      <c r="L962" s="1394"/>
      <c r="M962" s="1394"/>
      <c r="N962" s="1394"/>
      <c r="O962" s="1394"/>
      <c r="P962" s="1394"/>
      <c r="Q962" s="1394"/>
      <c r="R962" s="1394"/>
      <c r="S962" s="1394"/>
      <c r="T962" s="1394"/>
      <c r="U962" s="1394"/>
      <c r="V962" s="1394"/>
      <c r="W962" s="1394"/>
      <c r="X962" s="1394"/>
      <c r="Y962" s="1394"/>
      <c r="Z962" s="1394"/>
      <c r="AA962" s="1394"/>
      <c r="AB962" s="1394"/>
    </row>
    <row r="963">
      <c r="A963" s="824"/>
      <c r="B963" s="824"/>
      <c r="C963" s="824"/>
      <c r="D963" s="824"/>
      <c r="E963" s="824"/>
      <c r="F963" s="824"/>
      <c r="G963" s="1394"/>
      <c r="H963" s="824"/>
      <c r="I963" s="1394"/>
      <c r="J963" s="824"/>
      <c r="K963" s="1394"/>
      <c r="L963" s="1394"/>
      <c r="M963" s="1394"/>
      <c r="N963" s="1394"/>
      <c r="O963" s="1394"/>
      <c r="P963" s="1394"/>
      <c r="Q963" s="1394"/>
      <c r="R963" s="1394"/>
      <c r="S963" s="1394"/>
      <c r="T963" s="1394"/>
      <c r="U963" s="1394"/>
      <c r="V963" s="1394"/>
      <c r="W963" s="1394"/>
      <c r="X963" s="1394"/>
      <c r="Y963" s="1394"/>
      <c r="Z963" s="1394"/>
      <c r="AA963" s="1394"/>
      <c r="AB963" s="1394"/>
    </row>
    <row r="964">
      <c r="A964" s="824"/>
      <c r="B964" s="824"/>
      <c r="C964" s="824"/>
      <c r="D964" s="824"/>
      <c r="E964" s="824"/>
      <c r="F964" s="824"/>
      <c r="G964" s="1394"/>
      <c r="H964" s="824"/>
      <c r="I964" s="1394"/>
      <c r="J964" s="824"/>
      <c r="K964" s="1394"/>
      <c r="L964" s="1394"/>
      <c r="M964" s="1394"/>
      <c r="N964" s="1394"/>
      <c r="O964" s="1394"/>
      <c r="P964" s="1394"/>
      <c r="Q964" s="1394"/>
      <c r="R964" s="1394"/>
      <c r="S964" s="1394"/>
      <c r="T964" s="1394"/>
      <c r="U964" s="1394"/>
      <c r="V964" s="1394"/>
      <c r="W964" s="1394"/>
      <c r="X964" s="1394"/>
      <c r="Y964" s="1394"/>
      <c r="Z964" s="1394"/>
      <c r="AA964" s="1394"/>
      <c r="AB964" s="1394"/>
    </row>
    <row r="965">
      <c r="A965" s="824"/>
      <c r="B965" s="824"/>
      <c r="C965" s="824"/>
      <c r="D965" s="824"/>
      <c r="E965" s="824"/>
      <c r="F965" s="824"/>
      <c r="G965" s="1394"/>
      <c r="H965" s="824"/>
      <c r="I965" s="1394"/>
      <c r="J965" s="824"/>
      <c r="K965" s="1394"/>
      <c r="L965" s="1394"/>
      <c r="M965" s="1394"/>
      <c r="N965" s="1394"/>
      <c r="O965" s="1394"/>
      <c r="P965" s="1394"/>
      <c r="Q965" s="1394"/>
      <c r="R965" s="1394"/>
      <c r="S965" s="1394"/>
      <c r="T965" s="1394"/>
      <c r="U965" s="1394"/>
      <c r="V965" s="1394"/>
      <c r="W965" s="1394"/>
      <c r="X965" s="1394"/>
      <c r="Y965" s="1394"/>
      <c r="Z965" s="1394"/>
      <c r="AA965" s="1394"/>
      <c r="AB965" s="1394"/>
    </row>
    <row r="966">
      <c r="A966" s="824"/>
      <c r="B966" s="824"/>
      <c r="C966" s="824"/>
      <c r="D966" s="824"/>
      <c r="E966" s="824"/>
      <c r="F966" s="824"/>
      <c r="G966" s="1394"/>
      <c r="H966" s="824"/>
      <c r="I966" s="1394"/>
      <c r="J966" s="824"/>
      <c r="K966" s="1394"/>
      <c r="L966" s="1394"/>
      <c r="M966" s="1394"/>
      <c r="N966" s="1394"/>
      <c r="O966" s="1394"/>
      <c r="P966" s="1394"/>
      <c r="Q966" s="1394"/>
      <c r="R966" s="1394"/>
      <c r="S966" s="1394"/>
      <c r="T966" s="1394"/>
      <c r="U966" s="1394"/>
      <c r="V966" s="1394"/>
      <c r="W966" s="1394"/>
      <c r="X966" s="1394"/>
      <c r="Y966" s="1394"/>
      <c r="Z966" s="1394"/>
      <c r="AA966" s="1394"/>
      <c r="AB966" s="1394"/>
    </row>
    <row r="967">
      <c r="A967" s="824"/>
      <c r="B967" s="824"/>
      <c r="C967" s="824"/>
      <c r="D967" s="824"/>
      <c r="E967" s="824"/>
      <c r="F967" s="824"/>
      <c r="G967" s="1394"/>
      <c r="H967" s="824"/>
      <c r="I967" s="1394"/>
      <c r="J967" s="824"/>
      <c r="K967" s="1394"/>
      <c r="L967" s="1394"/>
      <c r="M967" s="1394"/>
      <c r="N967" s="1394"/>
      <c r="O967" s="1394"/>
      <c r="P967" s="1394"/>
      <c r="Q967" s="1394"/>
      <c r="R967" s="1394"/>
      <c r="S967" s="1394"/>
      <c r="T967" s="1394"/>
      <c r="U967" s="1394"/>
      <c r="V967" s="1394"/>
      <c r="W967" s="1394"/>
      <c r="X967" s="1394"/>
      <c r="Y967" s="1394"/>
      <c r="Z967" s="1394"/>
      <c r="AA967" s="1394"/>
      <c r="AB967" s="1394"/>
    </row>
    <row r="968">
      <c r="A968" s="824"/>
      <c r="B968" s="824"/>
      <c r="C968" s="824"/>
      <c r="D968" s="824"/>
      <c r="E968" s="824"/>
      <c r="F968" s="824"/>
      <c r="G968" s="1394"/>
      <c r="H968" s="824"/>
      <c r="I968" s="1394"/>
      <c r="J968" s="824"/>
      <c r="K968" s="1394"/>
      <c r="L968" s="1394"/>
      <c r="M968" s="1394"/>
      <c r="N968" s="1394"/>
      <c r="O968" s="1394"/>
      <c r="P968" s="1394"/>
      <c r="Q968" s="1394"/>
      <c r="R968" s="1394"/>
      <c r="S968" s="1394"/>
      <c r="T968" s="1394"/>
      <c r="U968" s="1394"/>
      <c r="V968" s="1394"/>
      <c r="W968" s="1394"/>
      <c r="X968" s="1394"/>
      <c r="Y968" s="1394"/>
      <c r="Z968" s="1394"/>
      <c r="AA968" s="1394"/>
      <c r="AB968" s="1394"/>
    </row>
    <row r="969">
      <c r="A969" s="824"/>
      <c r="B969" s="824"/>
      <c r="C969" s="824"/>
      <c r="D969" s="824"/>
      <c r="E969" s="824"/>
      <c r="F969" s="824"/>
      <c r="G969" s="1394"/>
      <c r="H969" s="824"/>
      <c r="I969" s="1394"/>
      <c r="J969" s="824"/>
      <c r="K969" s="1394"/>
      <c r="L969" s="1394"/>
      <c r="M969" s="1394"/>
      <c r="N969" s="1394"/>
      <c r="O969" s="1394"/>
      <c r="P969" s="1394"/>
      <c r="Q969" s="1394"/>
      <c r="R969" s="1394"/>
      <c r="S969" s="1394"/>
      <c r="T969" s="1394"/>
      <c r="U969" s="1394"/>
      <c r="V969" s="1394"/>
      <c r="W969" s="1394"/>
      <c r="X969" s="1394"/>
      <c r="Y969" s="1394"/>
      <c r="Z969" s="1394"/>
      <c r="AA969" s="1394"/>
      <c r="AB969" s="1394"/>
    </row>
    <row r="970">
      <c r="A970" s="824"/>
      <c r="B970" s="824"/>
      <c r="C970" s="824"/>
      <c r="D970" s="824"/>
      <c r="E970" s="824"/>
      <c r="F970" s="824"/>
      <c r="G970" s="1394"/>
      <c r="H970" s="824"/>
      <c r="I970" s="1394"/>
      <c r="J970" s="824"/>
      <c r="K970" s="1394"/>
      <c r="L970" s="1394"/>
      <c r="M970" s="1394"/>
      <c r="N970" s="1394"/>
      <c r="O970" s="1394"/>
      <c r="P970" s="1394"/>
      <c r="Q970" s="1394"/>
      <c r="R970" s="1394"/>
      <c r="S970" s="1394"/>
      <c r="T970" s="1394"/>
      <c r="U970" s="1394"/>
      <c r="V970" s="1394"/>
      <c r="W970" s="1394"/>
      <c r="X970" s="1394"/>
      <c r="Y970" s="1394"/>
      <c r="Z970" s="1394"/>
      <c r="AA970" s="1394"/>
      <c r="AB970" s="1394"/>
    </row>
    <row r="971">
      <c r="A971" s="824"/>
      <c r="B971" s="824"/>
      <c r="C971" s="824"/>
      <c r="D971" s="824"/>
      <c r="E971" s="824"/>
      <c r="F971" s="824"/>
      <c r="G971" s="1394"/>
      <c r="H971" s="824"/>
      <c r="I971" s="1394"/>
      <c r="J971" s="824"/>
      <c r="K971" s="1394"/>
      <c r="L971" s="1394"/>
      <c r="M971" s="1394"/>
      <c r="N971" s="1394"/>
      <c r="O971" s="1394"/>
      <c r="P971" s="1394"/>
      <c r="Q971" s="1394"/>
      <c r="R971" s="1394"/>
      <c r="S971" s="1394"/>
      <c r="T971" s="1394"/>
      <c r="U971" s="1394"/>
      <c r="V971" s="1394"/>
      <c r="W971" s="1394"/>
      <c r="X971" s="1394"/>
      <c r="Y971" s="1394"/>
      <c r="Z971" s="1394"/>
      <c r="AA971" s="1394"/>
      <c r="AB971" s="1394"/>
    </row>
    <row r="972">
      <c r="A972" s="824"/>
      <c r="B972" s="824"/>
      <c r="C972" s="824"/>
      <c r="D972" s="824"/>
      <c r="E972" s="824"/>
      <c r="F972" s="824"/>
      <c r="G972" s="1394"/>
      <c r="H972" s="824"/>
      <c r="I972" s="1394"/>
      <c r="J972" s="824"/>
      <c r="K972" s="1394"/>
      <c r="L972" s="1394"/>
      <c r="M972" s="1394"/>
      <c r="N972" s="1394"/>
      <c r="O972" s="1394"/>
      <c r="P972" s="1394"/>
      <c r="Q972" s="1394"/>
      <c r="R972" s="1394"/>
      <c r="S972" s="1394"/>
      <c r="T972" s="1394"/>
      <c r="U972" s="1394"/>
      <c r="V972" s="1394"/>
      <c r="W972" s="1394"/>
      <c r="X972" s="1394"/>
      <c r="Y972" s="1394"/>
      <c r="Z972" s="1394"/>
      <c r="AA972" s="1394"/>
      <c r="AB972" s="1394"/>
    </row>
    <row r="973">
      <c r="A973" s="824"/>
      <c r="B973" s="824"/>
      <c r="C973" s="824"/>
      <c r="D973" s="824"/>
      <c r="E973" s="824"/>
      <c r="F973" s="824"/>
      <c r="G973" s="1394"/>
      <c r="H973" s="824"/>
      <c r="I973" s="1394"/>
      <c r="J973" s="824"/>
      <c r="K973" s="1394"/>
      <c r="L973" s="1394"/>
      <c r="M973" s="1394"/>
      <c r="N973" s="1394"/>
      <c r="O973" s="1394"/>
      <c r="P973" s="1394"/>
      <c r="Q973" s="1394"/>
      <c r="R973" s="1394"/>
      <c r="S973" s="1394"/>
      <c r="T973" s="1394"/>
      <c r="U973" s="1394"/>
      <c r="V973" s="1394"/>
      <c r="W973" s="1394"/>
      <c r="X973" s="1394"/>
      <c r="Y973" s="1394"/>
      <c r="Z973" s="1394"/>
      <c r="AA973" s="1394"/>
      <c r="AB973" s="1394"/>
    </row>
    <row r="974">
      <c r="A974" s="824"/>
      <c r="B974" s="824"/>
      <c r="C974" s="824"/>
      <c r="D974" s="824"/>
      <c r="E974" s="824"/>
      <c r="F974" s="824"/>
      <c r="G974" s="1394"/>
      <c r="H974" s="824"/>
      <c r="I974" s="1394"/>
      <c r="J974" s="824"/>
      <c r="K974" s="1394"/>
      <c r="L974" s="1394"/>
      <c r="M974" s="1394"/>
      <c r="N974" s="1394"/>
      <c r="O974" s="1394"/>
      <c r="P974" s="1394"/>
      <c r="Q974" s="1394"/>
      <c r="R974" s="1394"/>
      <c r="S974" s="1394"/>
      <c r="T974" s="1394"/>
      <c r="U974" s="1394"/>
      <c r="V974" s="1394"/>
      <c r="W974" s="1394"/>
      <c r="X974" s="1394"/>
      <c r="Y974" s="1394"/>
      <c r="Z974" s="1394"/>
      <c r="AA974" s="1394"/>
      <c r="AB974" s="1394"/>
    </row>
    <row r="975">
      <c r="A975" s="824"/>
      <c r="B975" s="824"/>
      <c r="C975" s="824"/>
      <c r="D975" s="824"/>
      <c r="E975" s="824"/>
      <c r="F975" s="824"/>
      <c r="G975" s="1394"/>
      <c r="H975" s="824"/>
      <c r="I975" s="1394"/>
      <c r="J975" s="824"/>
      <c r="K975" s="1394"/>
      <c r="L975" s="1394"/>
      <c r="M975" s="1394"/>
      <c r="N975" s="1394"/>
      <c r="O975" s="1394"/>
      <c r="P975" s="1394"/>
      <c r="Q975" s="1394"/>
      <c r="R975" s="1394"/>
      <c r="S975" s="1394"/>
      <c r="T975" s="1394"/>
      <c r="U975" s="1394"/>
      <c r="V975" s="1394"/>
      <c r="W975" s="1394"/>
      <c r="X975" s="1394"/>
      <c r="Y975" s="1394"/>
      <c r="Z975" s="1394"/>
      <c r="AA975" s="1394"/>
      <c r="AB975" s="1394"/>
    </row>
    <row r="976">
      <c r="A976" s="824"/>
      <c r="B976" s="824"/>
      <c r="C976" s="824"/>
      <c r="D976" s="824"/>
      <c r="E976" s="824"/>
      <c r="F976" s="824"/>
      <c r="G976" s="1394"/>
      <c r="H976" s="824"/>
      <c r="I976" s="1394"/>
      <c r="J976" s="824"/>
      <c r="K976" s="1394"/>
      <c r="L976" s="1394"/>
      <c r="M976" s="1394"/>
      <c r="N976" s="1394"/>
      <c r="O976" s="1394"/>
      <c r="P976" s="1394"/>
      <c r="Q976" s="1394"/>
      <c r="R976" s="1394"/>
      <c r="S976" s="1394"/>
      <c r="T976" s="1394"/>
      <c r="U976" s="1394"/>
      <c r="V976" s="1394"/>
      <c r="W976" s="1394"/>
      <c r="X976" s="1394"/>
      <c r="Y976" s="1394"/>
      <c r="Z976" s="1394"/>
      <c r="AA976" s="1394"/>
      <c r="AB976" s="1394"/>
    </row>
    <row r="977">
      <c r="A977" s="824"/>
      <c r="B977" s="824"/>
      <c r="C977" s="824"/>
      <c r="D977" s="824"/>
      <c r="E977" s="824"/>
      <c r="F977" s="824"/>
      <c r="G977" s="1394"/>
      <c r="H977" s="824"/>
      <c r="I977" s="1394"/>
      <c r="J977" s="824"/>
      <c r="K977" s="1394"/>
      <c r="L977" s="1394"/>
      <c r="M977" s="1394"/>
      <c r="N977" s="1394"/>
      <c r="O977" s="1394"/>
      <c r="P977" s="1394"/>
      <c r="Q977" s="1394"/>
      <c r="R977" s="1394"/>
      <c r="S977" s="1394"/>
      <c r="T977" s="1394"/>
      <c r="U977" s="1394"/>
      <c r="V977" s="1394"/>
      <c r="W977" s="1394"/>
      <c r="X977" s="1394"/>
      <c r="Y977" s="1394"/>
      <c r="Z977" s="1394"/>
      <c r="AA977" s="1394"/>
      <c r="AB977" s="1394"/>
    </row>
    <row r="978">
      <c r="A978" s="824"/>
      <c r="B978" s="824"/>
      <c r="C978" s="824"/>
      <c r="D978" s="824"/>
      <c r="E978" s="824"/>
      <c r="F978" s="824"/>
      <c r="G978" s="1394"/>
      <c r="H978" s="824"/>
      <c r="I978" s="1394"/>
      <c r="J978" s="824"/>
      <c r="K978" s="1394"/>
      <c r="L978" s="1394"/>
      <c r="M978" s="1394"/>
      <c r="N978" s="1394"/>
      <c r="O978" s="1394"/>
      <c r="P978" s="1394"/>
      <c r="Q978" s="1394"/>
      <c r="R978" s="1394"/>
      <c r="S978" s="1394"/>
      <c r="T978" s="1394"/>
      <c r="U978" s="1394"/>
      <c r="V978" s="1394"/>
      <c r="W978" s="1394"/>
      <c r="X978" s="1394"/>
      <c r="Y978" s="1394"/>
      <c r="Z978" s="1394"/>
      <c r="AA978" s="1394"/>
      <c r="AB978" s="1394"/>
    </row>
    <row r="979">
      <c r="A979" s="824"/>
      <c r="B979" s="824"/>
      <c r="C979" s="824"/>
      <c r="D979" s="824"/>
      <c r="E979" s="824"/>
      <c r="F979" s="824"/>
      <c r="G979" s="1394"/>
      <c r="H979" s="824"/>
      <c r="I979" s="1394"/>
      <c r="J979" s="824"/>
      <c r="K979" s="1394"/>
      <c r="L979" s="1394"/>
      <c r="M979" s="1394"/>
      <c r="N979" s="1394"/>
      <c r="O979" s="1394"/>
      <c r="P979" s="1394"/>
      <c r="Q979" s="1394"/>
      <c r="R979" s="1394"/>
      <c r="S979" s="1394"/>
      <c r="T979" s="1394"/>
      <c r="U979" s="1394"/>
      <c r="V979" s="1394"/>
      <c r="W979" s="1394"/>
      <c r="X979" s="1394"/>
      <c r="Y979" s="1394"/>
      <c r="Z979" s="1394"/>
      <c r="AA979" s="1394"/>
      <c r="AB979" s="1394"/>
    </row>
    <row r="980">
      <c r="A980" s="824"/>
      <c r="B980" s="824"/>
      <c r="C980" s="824"/>
      <c r="D980" s="824"/>
      <c r="E980" s="824"/>
      <c r="F980" s="824"/>
      <c r="G980" s="1394"/>
      <c r="H980" s="824"/>
      <c r="I980" s="1394"/>
      <c r="J980" s="824"/>
      <c r="K980" s="1394"/>
      <c r="L980" s="1394"/>
      <c r="M980" s="1394"/>
      <c r="N980" s="1394"/>
      <c r="O980" s="1394"/>
      <c r="P980" s="1394"/>
      <c r="Q980" s="1394"/>
      <c r="R980" s="1394"/>
      <c r="S980" s="1394"/>
      <c r="T980" s="1394"/>
      <c r="U980" s="1394"/>
      <c r="V980" s="1394"/>
      <c r="W980" s="1394"/>
      <c r="X980" s="1394"/>
      <c r="Y980" s="1394"/>
      <c r="Z980" s="1394"/>
      <c r="AA980" s="1394"/>
      <c r="AB980" s="1394"/>
    </row>
    <row r="981">
      <c r="A981" s="824"/>
      <c r="B981" s="824"/>
      <c r="C981" s="824"/>
      <c r="D981" s="824"/>
      <c r="E981" s="824"/>
      <c r="F981" s="824"/>
      <c r="G981" s="1394"/>
      <c r="H981" s="824"/>
      <c r="I981" s="1394"/>
      <c r="J981" s="824"/>
      <c r="K981" s="1394"/>
      <c r="L981" s="1394"/>
      <c r="M981" s="1394"/>
      <c r="N981" s="1394"/>
      <c r="O981" s="1394"/>
      <c r="P981" s="1394"/>
      <c r="Q981" s="1394"/>
      <c r="R981" s="1394"/>
      <c r="S981" s="1394"/>
      <c r="T981" s="1394"/>
      <c r="U981" s="1394"/>
      <c r="V981" s="1394"/>
      <c r="W981" s="1394"/>
      <c r="X981" s="1394"/>
      <c r="Y981" s="1394"/>
      <c r="Z981" s="1394"/>
      <c r="AA981" s="1394"/>
      <c r="AB981" s="1394"/>
    </row>
    <row r="982">
      <c r="A982" s="824"/>
      <c r="B982" s="824"/>
      <c r="C982" s="824"/>
      <c r="D982" s="824"/>
      <c r="E982" s="824"/>
      <c r="F982" s="824"/>
      <c r="G982" s="1394"/>
      <c r="H982" s="824"/>
      <c r="I982" s="1394"/>
      <c r="J982" s="824"/>
      <c r="K982" s="1394"/>
      <c r="L982" s="1394"/>
      <c r="M982" s="1394"/>
      <c r="N982" s="1394"/>
      <c r="O982" s="1394"/>
      <c r="P982" s="1394"/>
      <c r="Q982" s="1394"/>
      <c r="R982" s="1394"/>
      <c r="S982" s="1394"/>
      <c r="T982" s="1394"/>
      <c r="U982" s="1394"/>
      <c r="V982" s="1394"/>
      <c r="W982" s="1394"/>
      <c r="X982" s="1394"/>
      <c r="Y982" s="1394"/>
      <c r="Z982" s="1394"/>
      <c r="AA982" s="1394"/>
      <c r="AB982" s="1394"/>
    </row>
    <row r="983">
      <c r="A983" s="824"/>
      <c r="B983" s="824"/>
      <c r="C983" s="824"/>
      <c r="D983" s="824"/>
      <c r="E983" s="824"/>
      <c r="F983" s="824"/>
      <c r="G983" s="1394"/>
      <c r="H983" s="824"/>
      <c r="I983" s="1394"/>
      <c r="J983" s="824"/>
      <c r="K983" s="1394"/>
      <c r="L983" s="1394"/>
      <c r="M983" s="1394"/>
      <c r="N983" s="1394"/>
      <c r="O983" s="1394"/>
      <c r="P983" s="1394"/>
      <c r="Q983" s="1394"/>
      <c r="R983" s="1394"/>
      <c r="S983" s="1394"/>
      <c r="T983" s="1394"/>
      <c r="U983" s="1394"/>
      <c r="V983" s="1394"/>
      <c r="W983" s="1394"/>
      <c r="X983" s="1394"/>
      <c r="Y983" s="1394"/>
      <c r="Z983" s="1394"/>
      <c r="AA983" s="1394"/>
      <c r="AB983" s="1394"/>
    </row>
    <row r="984">
      <c r="A984" s="824"/>
      <c r="B984" s="824"/>
      <c r="C984" s="824"/>
      <c r="D984" s="824"/>
      <c r="E984" s="824"/>
      <c r="F984" s="824"/>
      <c r="G984" s="1394"/>
      <c r="H984" s="824"/>
      <c r="I984" s="1394"/>
      <c r="J984" s="824"/>
      <c r="K984" s="1394"/>
      <c r="L984" s="1394"/>
      <c r="M984" s="1394"/>
      <c r="N984" s="1394"/>
      <c r="O984" s="1394"/>
      <c r="P984" s="1394"/>
      <c r="Q984" s="1394"/>
      <c r="R984" s="1394"/>
      <c r="S984" s="1394"/>
      <c r="T984" s="1394"/>
      <c r="U984" s="1394"/>
      <c r="V984" s="1394"/>
      <c r="W984" s="1394"/>
      <c r="X984" s="1394"/>
      <c r="Y984" s="1394"/>
      <c r="Z984" s="1394"/>
      <c r="AA984" s="1394"/>
      <c r="AB984" s="1394"/>
    </row>
    <row r="985">
      <c r="A985" s="824"/>
      <c r="B985" s="824"/>
      <c r="C985" s="824"/>
      <c r="D985" s="824"/>
      <c r="E985" s="824"/>
      <c r="F985" s="824"/>
      <c r="G985" s="1394"/>
      <c r="H985" s="824"/>
      <c r="I985" s="1394"/>
      <c r="J985" s="824"/>
      <c r="K985" s="1394"/>
      <c r="L985" s="1394"/>
      <c r="M985" s="1394"/>
      <c r="N985" s="1394"/>
      <c r="O985" s="1394"/>
      <c r="P985" s="1394"/>
      <c r="Q985" s="1394"/>
      <c r="R985" s="1394"/>
      <c r="S985" s="1394"/>
      <c r="T985" s="1394"/>
      <c r="U985" s="1394"/>
      <c r="V985" s="1394"/>
      <c r="W985" s="1394"/>
      <c r="X985" s="1394"/>
      <c r="Y985" s="1394"/>
      <c r="Z985" s="1394"/>
      <c r="AA985" s="1394"/>
      <c r="AB985" s="1394"/>
    </row>
    <row r="986">
      <c r="A986" s="824"/>
      <c r="B986" s="824"/>
      <c r="C986" s="824"/>
      <c r="D986" s="824"/>
      <c r="E986" s="824"/>
      <c r="F986" s="824"/>
      <c r="G986" s="1394"/>
      <c r="H986" s="824"/>
      <c r="I986" s="1394"/>
      <c r="J986" s="824"/>
      <c r="K986" s="1394"/>
      <c r="L986" s="1394"/>
      <c r="M986" s="1394"/>
      <c r="N986" s="1394"/>
      <c r="O986" s="1394"/>
      <c r="P986" s="1394"/>
      <c r="Q986" s="1394"/>
      <c r="R986" s="1394"/>
      <c r="S986" s="1394"/>
      <c r="T986" s="1394"/>
      <c r="U986" s="1394"/>
      <c r="V986" s="1394"/>
      <c r="W986" s="1394"/>
      <c r="X986" s="1394"/>
      <c r="Y986" s="1394"/>
      <c r="Z986" s="1394"/>
      <c r="AA986" s="1394"/>
      <c r="AB986" s="1394"/>
    </row>
    <row r="987">
      <c r="A987" s="824"/>
      <c r="B987" s="824"/>
      <c r="C987" s="824"/>
      <c r="D987" s="824"/>
      <c r="E987" s="824"/>
      <c r="F987" s="824"/>
      <c r="G987" s="1394"/>
      <c r="H987" s="824"/>
      <c r="I987" s="1394"/>
      <c r="J987" s="824"/>
      <c r="K987" s="1394"/>
      <c r="L987" s="1394"/>
      <c r="M987" s="1394"/>
      <c r="N987" s="1394"/>
      <c r="O987" s="1394"/>
      <c r="P987" s="1394"/>
      <c r="Q987" s="1394"/>
      <c r="R987" s="1394"/>
      <c r="S987" s="1394"/>
      <c r="T987" s="1394"/>
      <c r="U987" s="1394"/>
      <c r="V987" s="1394"/>
      <c r="W987" s="1394"/>
      <c r="X987" s="1394"/>
      <c r="Y987" s="1394"/>
      <c r="Z987" s="1394"/>
      <c r="AA987" s="1394"/>
      <c r="AB987" s="1394"/>
    </row>
    <row r="988">
      <c r="A988" s="824"/>
      <c r="B988" s="824"/>
      <c r="C988" s="824"/>
      <c r="D988" s="824"/>
      <c r="E988" s="824"/>
      <c r="F988" s="824"/>
      <c r="G988" s="1394"/>
      <c r="H988" s="824"/>
      <c r="I988" s="1394"/>
      <c r="J988" s="824"/>
      <c r="K988" s="1394"/>
      <c r="L988" s="1394"/>
      <c r="M988" s="1394"/>
      <c r="N988" s="1394"/>
      <c r="O988" s="1394"/>
      <c r="P988" s="1394"/>
      <c r="Q988" s="1394"/>
      <c r="R988" s="1394"/>
      <c r="S988" s="1394"/>
      <c r="T988" s="1394"/>
      <c r="U988" s="1394"/>
      <c r="V988" s="1394"/>
      <c r="W988" s="1394"/>
      <c r="X988" s="1394"/>
      <c r="Y988" s="1394"/>
      <c r="Z988" s="1394"/>
      <c r="AA988" s="1394"/>
      <c r="AB988" s="1394"/>
    </row>
    <row r="989">
      <c r="A989" s="824"/>
      <c r="B989" s="824"/>
      <c r="C989" s="824"/>
      <c r="D989" s="824"/>
      <c r="E989" s="824"/>
      <c r="F989" s="824"/>
      <c r="G989" s="1394"/>
      <c r="H989" s="824"/>
      <c r="I989" s="1394"/>
      <c r="J989" s="824"/>
      <c r="K989" s="1394"/>
      <c r="L989" s="1394"/>
      <c r="M989" s="1394"/>
      <c r="N989" s="1394"/>
      <c r="O989" s="1394"/>
      <c r="P989" s="1394"/>
      <c r="Q989" s="1394"/>
      <c r="R989" s="1394"/>
      <c r="S989" s="1394"/>
      <c r="T989" s="1394"/>
      <c r="U989" s="1394"/>
      <c r="V989" s="1394"/>
      <c r="W989" s="1394"/>
      <c r="X989" s="1394"/>
      <c r="Y989" s="1394"/>
      <c r="Z989" s="1394"/>
      <c r="AA989" s="1394"/>
      <c r="AB989" s="1394"/>
    </row>
    <row r="990">
      <c r="A990" s="824"/>
      <c r="B990" s="824"/>
      <c r="C990" s="824"/>
      <c r="D990" s="824"/>
      <c r="E990" s="824"/>
      <c r="F990" s="824"/>
      <c r="G990" s="1394"/>
      <c r="H990" s="824"/>
      <c r="I990" s="1394"/>
      <c r="J990" s="824"/>
      <c r="K990" s="1394"/>
      <c r="L990" s="1394"/>
      <c r="M990" s="1394"/>
      <c r="N990" s="1394"/>
      <c r="O990" s="1394"/>
      <c r="P990" s="1394"/>
      <c r="Q990" s="1394"/>
      <c r="R990" s="1394"/>
      <c r="S990" s="1394"/>
      <c r="T990" s="1394"/>
      <c r="U990" s="1394"/>
      <c r="V990" s="1394"/>
      <c r="W990" s="1394"/>
      <c r="X990" s="1394"/>
      <c r="Y990" s="1394"/>
      <c r="Z990" s="1394"/>
      <c r="AA990" s="1394"/>
      <c r="AB990" s="1394"/>
    </row>
    <row r="991">
      <c r="A991" s="824"/>
      <c r="B991" s="824"/>
      <c r="C991" s="824"/>
      <c r="D991" s="824"/>
      <c r="E991" s="824"/>
      <c r="F991" s="824"/>
      <c r="G991" s="1394"/>
      <c r="H991" s="824"/>
      <c r="I991" s="1394"/>
      <c r="J991" s="824"/>
      <c r="K991" s="1394"/>
      <c r="L991" s="1394"/>
      <c r="M991" s="1394"/>
      <c r="N991" s="1394"/>
      <c r="O991" s="1394"/>
      <c r="P991" s="1394"/>
      <c r="Q991" s="1394"/>
      <c r="R991" s="1394"/>
      <c r="S991" s="1394"/>
      <c r="T991" s="1394"/>
      <c r="U991" s="1394"/>
      <c r="V991" s="1394"/>
      <c r="W991" s="1394"/>
      <c r="X991" s="1394"/>
      <c r="Y991" s="1394"/>
      <c r="Z991" s="1394"/>
      <c r="AA991" s="1394"/>
      <c r="AB991" s="1394"/>
    </row>
    <row r="992">
      <c r="A992" s="824"/>
      <c r="B992" s="824"/>
      <c r="C992" s="824"/>
      <c r="D992" s="824"/>
      <c r="E992" s="824"/>
      <c r="F992" s="824"/>
      <c r="G992" s="1394"/>
      <c r="H992" s="824"/>
      <c r="I992" s="1394"/>
      <c r="J992" s="824"/>
      <c r="K992" s="1394"/>
      <c r="L992" s="1394"/>
      <c r="M992" s="1394"/>
      <c r="N992" s="1394"/>
      <c r="O992" s="1394"/>
      <c r="P992" s="1394"/>
      <c r="Q992" s="1394"/>
      <c r="R992" s="1394"/>
      <c r="S992" s="1394"/>
      <c r="T992" s="1394"/>
      <c r="U992" s="1394"/>
      <c r="V992" s="1394"/>
      <c r="W992" s="1394"/>
      <c r="X992" s="1394"/>
      <c r="Y992" s="1394"/>
      <c r="Z992" s="1394"/>
      <c r="AA992" s="1394"/>
      <c r="AB992" s="1394"/>
    </row>
    <row r="993">
      <c r="A993" s="824"/>
      <c r="B993" s="824"/>
      <c r="C993" s="824"/>
      <c r="D993" s="824"/>
      <c r="E993" s="824"/>
      <c r="F993" s="824"/>
      <c r="G993" s="1394"/>
      <c r="H993" s="824"/>
      <c r="I993" s="1394"/>
      <c r="J993" s="824"/>
      <c r="K993" s="1394"/>
      <c r="L993" s="1394"/>
      <c r="M993" s="1394"/>
      <c r="N993" s="1394"/>
      <c r="O993" s="1394"/>
      <c r="P993" s="1394"/>
      <c r="Q993" s="1394"/>
      <c r="R993" s="1394"/>
      <c r="S993" s="1394"/>
      <c r="T993" s="1394"/>
      <c r="U993" s="1394"/>
      <c r="V993" s="1394"/>
      <c r="W993" s="1394"/>
      <c r="X993" s="1394"/>
      <c r="Y993" s="1394"/>
      <c r="Z993" s="1394"/>
      <c r="AA993" s="1394"/>
      <c r="AB993" s="1394"/>
    </row>
    <row r="994">
      <c r="A994" s="824"/>
      <c r="B994" s="824"/>
      <c r="C994" s="824"/>
      <c r="D994" s="824"/>
      <c r="E994" s="824"/>
      <c r="F994" s="824"/>
      <c r="G994" s="1394"/>
      <c r="H994" s="824"/>
      <c r="I994" s="1394"/>
      <c r="J994" s="824"/>
      <c r="K994" s="1394"/>
      <c r="L994" s="1394"/>
      <c r="M994" s="1394"/>
      <c r="N994" s="1394"/>
      <c r="O994" s="1394"/>
      <c r="P994" s="1394"/>
      <c r="Q994" s="1394"/>
      <c r="R994" s="1394"/>
      <c r="S994" s="1394"/>
      <c r="T994" s="1394"/>
      <c r="U994" s="1394"/>
      <c r="V994" s="1394"/>
      <c r="W994" s="1394"/>
      <c r="X994" s="1394"/>
      <c r="Y994" s="1394"/>
      <c r="Z994" s="1394"/>
      <c r="AA994" s="1394"/>
      <c r="AB994" s="1394"/>
    </row>
    <row r="995">
      <c r="A995" s="824"/>
      <c r="B995" s="824"/>
      <c r="C995" s="824"/>
      <c r="D995" s="824"/>
      <c r="E995" s="824"/>
      <c r="F995" s="824"/>
      <c r="G995" s="1394"/>
      <c r="H995" s="824"/>
      <c r="I995" s="1394"/>
      <c r="J995" s="824"/>
      <c r="K995" s="1394"/>
      <c r="L995" s="1394"/>
      <c r="M995" s="1394"/>
      <c r="N995" s="1394"/>
      <c r="O995" s="1394"/>
      <c r="P995" s="1394"/>
      <c r="Q995" s="1394"/>
      <c r="R995" s="1394"/>
      <c r="S995" s="1394"/>
      <c r="T995" s="1394"/>
      <c r="U995" s="1394"/>
      <c r="V995" s="1394"/>
      <c r="W995" s="1394"/>
      <c r="X995" s="1394"/>
      <c r="Y995" s="1394"/>
      <c r="Z995" s="1394"/>
      <c r="AA995" s="1394"/>
      <c r="AB995" s="1394"/>
    </row>
    <row r="996">
      <c r="A996" s="824"/>
      <c r="B996" s="824"/>
      <c r="C996" s="824"/>
      <c r="D996" s="824"/>
      <c r="E996" s="824"/>
      <c r="F996" s="824"/>
      <c r="G996" s="1394"/>
      <c r="H996" s="824"/>
      <c r="I996" s="1394"/>
      <c r="J996" s="824"/>
      <c r="K996" s="1394"/>
      <c r="L996" s="1394"/>
      <c r="M996" s="1394"/>
      <c r="N996" s="1394"/>
      <c r="O996" s="1394"/>
      <c r="P996" s="1394"/>
      <c r="Q996" s="1394"/>
      <c r="R996" s="1394"/>
      <c r="S996" s="1394"/>
      <c r="T996" s="1394"/>
      <c r="U996" s="1394"/>
      <c r="V996" s="1394"/>
      <c r="W996" s="1394"/>
      <c r="X996" s="1394"/>
      <c r="Y996" s="1394"/>
      <c r="Z996" s="1394"/>
      <c r="AA996" s="1394"/>
      <c r="AB996" s="1394"/>
    </row>
    <row r="997">
      <c r="A997" s="824"/>
      <c r="B997" s="824"/>
      <c r="C997" s="824"/>
      <c r="D997" s="824"/>
      <c r="E997" s="824"/>
      <c r="F997" s="824"/>
      <c r="G997" s="1394"/>
      <c r="H997" s="824"/>
      <c r="I997" s="1394"/>
      <c r="J997" s="824"/>
      <c r="K997" s="1394"/>
      <c r="L997" s="1394"/>
      <c r="M997" s="1394"/>
      <c r="N997" s="1394"/>
      <c r="O997" s="1394"/>
      <c r="P997" s="1394"/>
      <c r="Q997" s="1394"/>
      <c r="R997" s="1394"/>
      <c r="S997" s="1394"/>
      <c r="T997" s="1394"/>
      <c r="U997" s="1394"/>
      <c r="V997" s="1394"/>
      <c r="W997" s="1394"/>
      <c r="X997" s="1394"/>
      <c r="Y997" s="1394"/>
      <c r="Z997" s="1394"/>
      <c r="AA997" s="1394"/>
      <c r="AB997" s="1394"/>
    </row>
    <row r="998">
      <c r="A998" s="824"/>
      <c r="B998" s="824"/>
      <c r="C998" s="824"/>
      <c r="D998" s="824"/>
      <c r="E998" s="824"/>
      <c r="F998" s="824"/>
      <c r="G998" s="1394"/>
      <c r="H998" s="824"/>
      <c r="I998" s="1394"/>
      <c r="J998" s="824"/>
      <c r="K998" s="1394"/>
      <c r="L998" s="1394"/>
      <c r="M998" s="1394"/>
      <c r="N998" s="1394"/>
      <c r="O998" s="1394"/>
      <c r="P998" s="1394"/>
      <c r="Q998" s="1394"/>
      <c r="R998" s="1394"/>
      <c r="S998" s="1394"/>
      <c r="T998" s="1394"/>
      <c r="U998" s="1394"/>
      <c r="V998" s="1394"/>
      <c r="W998" s="1394"/>
      <c r="X998" s="1394"/>
      <c r="Y998" s="1394"/>
      <c r="Z998" s="1394"/>
      <c r="AA998" s="1394"/>
      <c r="AB998" s="1394"/>
    </row>
    <row r="999">
      <c r="A999" s="824"/>
      <c r="B999" s="824"/>
      <c r="C999" s="824"/>
      <c r="D999" s="824"/>
      <c r="E999" s="824"/>
      <c r="F999" s="824"/>
      <c r="G999" s="1394"/>
      <c r="H999" s="824"/>
      <c r="I999" s="1394"/>
      <c r="J999" s="824"/>
      <c r="K999" s="1394"/>
      <c r="L999" s="1394"/>
      <c r="M999" s="1394"/>
      <c r="N999" s="1394"/>
      <c r="O999" s="1394"/>
      <c r="P999" s="1394"/>
      <c r="Q999" s="1394"/>
      <c r="R999" s="1394"/>
      <c r="S999" s="1394"/>
      <c r="T999" s="1394"/>
      <c r="U999" s="1394"/>
      <c r="V999" s="1394"/>
      <c r="W999" s="1394"/>
      <c r="X999" s="1394"/>
      <c r="Y999" s="1394"/>
      <c r="Z999" s="1394"/>
      <c r="AA999" s="1394"/>
      <c r="AB999" s="1394"/>
    </row>
  </sheetData>
  <autoFilter ref="$A$1:$AB$1">
    <sortState ref="A1:AB1">
      <sortCondition ref="D1"/>
      <sortCondition ref="C1"/>
    </sortState>
  </autoFilter>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35.14"/>
    <col customWidth="1" min="2" max="2" width="8.29"/>
    <col customWidth="1" min="3" max="3" width="41.86"/>
    <col customWidth="1" min="4" max="4" width="27.43"/>
    <col customWidth="1" min="5" max="5" width="21.71"/>
    <col customWidth="1" min="6" max="6" width="40.71"/>
    <col customWidth="1" min="7" max="7" width="49.0"/>
    <col customWidth="1" min="8" max="8" width="14.71"/>
    <col customWidth="1" min="9" max="9" width="10.43"/>
    <col customWidth="1" min="10" max="10" width="11.0"/>
    <col customWidth="1" min="11" max="11" width="15.86"/>
  </cols>
  <sheetData>
    <row r="1">
      <c r="A1" s="2424"/>
      <c r="B1" s="2425"/>
      <c r="C1" s="2426"/>
      <c r="D1" s="2426"/>
      <c r="E1" s="2426"/>
      <c r="F1" s="2426"/>
      <c r="G1" s="2426"/>
      <c r="H1" s="2426"/>
      <c r="I1" s="2427"/>
      <c r="J1" s="2427"/>
      <c r="K1" s="2427"/>
    </row>
    <row r="2">
      <c r="A2" s="2428"/>
      <c r="B2" s="2429" t="s">
        <v>9054</v>
      </c>
      <c r="C2" s="2430" t="s">
        <v>4871</v>
      </c>
      <c r="D2" s="2430" t="s">
        <v>3732</v>
      </c>
      <c r="E2" s="2430" t="s">
        <v>3733</v>
      </c>
      <c r="F2" s="2431" t="s">
        <v>3735</v>
      </c>
      <c r="G2" s="2431" t="s">
        <v>3736</v>
      </c>
      <c r="H2" s="2430" t="s">
        <v>9055</v>
      </c>
      <c r="I2" s="2430" t="s">
        <v>3738</v>
      </c>
      <c r="J2" s="2430" t="s">
        <v>9056</v>
      </c>
      <c r="K2" s="2430" t="s">
        <v>9057</v>
      </c>
    </row>
    <row r="3">
      <c r="A3" s="2432" t="s">
        <v>15</v>
      </c>
      <c r="B3" s="780"/>
      <c r="C3" s="2433"/>
      <c r="D3" s="2433"/>
      <c r="E3" s="2433"/>
      <c r="F3" s="2433"/>
      <c r="G3" s="2433"/>
      <c r="H3" s="2433"/>
      <c r="I3" s="2434"/>
      <c r="J3" s="2434"/>
      <c r="K3" s="2434"/>
    </row>
    <row r="4">
      <c r="A4" s="668" t="s">
        <v>16</v>
      </c>
      <c r="B4" s="784">
        <v>3.0</v>
      </c>
      <c r="C4" s="2435" t="s">
        <v>4860</v>
      </c>
      <c r="D4" s="2435"/>
      <c r="E4" s="2435" t="s">
        <v>9058</v>
      </c>
      <c r="F4" s="2436" t="s">
        <v>9059</v>
      </c>
      <c r="G4" s="2435" t="s">
        <v>9060</v>
      </c>
      <c r="H4" s="2435" t="s">
        <v>9061</v>
      </c>
      <c r="I4" s="2437" t="s">
        <v>4006</v>
      </c>
      <c r="J4" s="2437" t="s">
        <v>4993</v>
      </c>
      <c r="K4" s="2437" t="s">
        <v>9062</v>
      </c>
    </row>
    <row r="5">
      <c r="A5" s="2438" t="s">
        <v>3634</v>
      </c>
      <c r="B5" s="780"/>
      <c r="C5" s="2433"/>
      <c r="D5" s="2433"/>
      <c r="E5" s="2433"/>
      <c r="F5" s="2433"/>
      <c r="G5" s="2433"/>
      <c r="H5" s="2433"/>
      <c r="I5" s="2434"/>
      <c r="J5" s="2434"/>
      <c r="K5" s="2434"/>
    </row>
    <row r="6">
      <c r="A6" s="685" t="s">
        <v>3636</v>
      </c>
      <c r="B6" s="792"/>
      <c r="C6" s="2435" t="s">
        <v>9063</v>
      </c>
      <c r="D6" s="2439"/>
      <c r="E6" s="2439"/>
      <c r="F6" s="2439"/>
      <c r="G6" s="2439"/>
      <c r="H6" s="2439"/>
      <c r="I6" s="2440"/>
      <c r="J6" s="2440"/>
      <c r="K6" s="2440"/>
    </row>
    <row r="7">
      <c r="A7" s="2432" t="s">
        <v>24</v>
      </c>
      <c r="B7" s="780"/>
      <c r="C7" s="2433"/>
      <c r="D7" s="2433"/>
      <c r="E7" s="2433"/>
      <c r="F7" s="2433"/>
      <c r="G7" s="2433"/>
      <c r="H7" s="2433"/>
      <c r="I7" s="2434"/>
      <c r="J7" s="2434"/>
      <c r="K7" s="2434"/>
    </row>
    <row r="8">
      <c r="A8" s="2441" t="s">
        <v>25</v>
      </c>
      <c r="B8" s="784"/>
      <c r="C8" s="2435" t="s">
        <v>9064</v>
      </c>
      <c r="D8" s="2439"/>
      <c r="E8" s="2439"/>
      <c r="F8" s="2435" t="s">
        <v>9065</v>
      </c>
      <c r="G8" s="2435" t="s">
        <v>9066</v>
      </c>
      <c r="H8" s="2435" t="s">
        <v>9061</v>
      </c>
      <c r="I8" s="2437" t="s">
        <v>4888</v>
      </c>
      <c r="J8" s="2437" t="s">
        <v>5067</v>
      </c>
      <c r="K8" s="2437" t="s">
        <v>9067</v>
      </c>
    </row>
    <row r="9">
      <c r="A9" s="2442" t="s">
        <v>28</v>
      </c>
      <c r="B9" s="784"/>
      <c r="C9" s="2435" t="s">
        <v>9068</v>
      </c>
      <c r="D9" s="2435" t="s">
        <v>9069</v>
      </c>
      <c r="E9" s="2435"/>
      <c r="F9" s="2435" t="s">
        <v>9070</v>
      </c>
      <c r="G9" s="2439"/>
      <c r="H9" s="2435" t="s">
        <v>9061</v>
      </c>
      <c r="I9" s="2437" t="s">
        <v>5059</v>
      </c>
      <c r="J9" s="2437" t="s">
        <v>9071</v>
      </c>
      <c r="K9" s="2437" t="s">
        <v>9072</v>
      </c>
    </row>
    <row r="10">
      <c r="A10" s="2432" t="s">
        <v>29</v>
      </c>
      <c r="B10" s="780"/>
      <c r="C10" s="2433"/>
      <c r="D10" s="2433"/>
      <c r="E10" s="2433"/>
      <c r="F10" s="2433"/>
      <c r="G10" s="2433"/>
      <c r="H10" s="2433"/>
      <c r="I10" s="2434"/>
      <c r="J10" s="2434"/>
      <c r="K10" s="2434"/>
    </row>
    <row r="11">
      <c r="A11" s="2441" t="s">
        <v>30</v>
      </c>
      <c r="B11" s="784">
        <v>1.0</v>
      </c>
      <c r="C11" s="2439"/>
      <c r="D11" s="2439"/>
      <c r="E11" s="2439"/>
      <c r="F11" s="2439"/>
      <c r="G11" s="2439"/>
      <c r="H11" s="2439"/>
      <c r="I11" s="2440"/>
      <c r="J11" s="2440"/>
      <c r="K11" s="2440"/>
    </row>
    <row r="12">
      <c r="A12" s="2441" t="s">
        <v>35</v>
      </c>
      <c r="B12" s="784">
        <v>2.0</v>
      </c>
      <c r="C12" s="2439"/>
      <c r="D12" s="2439"/>
      <c r="E12" s="2439"/>
      <c r="F12" s="2439"/>
      <c r="G12" s="2439"/>
      <c r="H12" s="2435" t="s">
        <v>9073</v>
      </c>
      <c r="I12" s="2437" t="s">
        <v>5059</v>
      </c>
      <c r="J12" s="2440"/>
      <c r="K12" s="2440"/>
    </row>
    <row r="13">
      <c r="A13" s="2443" t="s">
        <v>9074</v>
      </c>
      <c r="B13" s="2444"/>
      <c r="C13" s="2445"/>
      <c r="D13" s="2446"/>
      <c r="E13" s="2446"/>
      <c r="F13" s="2446" t="s">
        <v>9075</v>
      </c>
      <c r="G13" s="2446" t="s">
        <v>9076</v>
      </c>
      <c r="H13" s="2446" t="s">
        <v>9077</v>
      </c>
      <c r="I13" s="2447" t="s">
        <v>3870</v>
      </c>
      <c r="J13" s="2447" t="s">
        <v>9078</v>
      </c>
      <c r="K13" s="2447" t="s">
        <v>9079</v>
      </c>
    </row>
    <row r="14">
      <c r="A14" s="2441" t="s">
        <v>36</v>
      </c>
      <c r="B14" s="784">
        <v>2.0</v>
      </c>
      <c r="C14" s="2435" t="s">
        <v>9080</v>
      </c>
      <c r="D14" s="2435" t="s">
        <v>9081</v>
      </c>
      <c r="E14" s="2435" t="s">
        <v>9082</v>
      </c>
      <c r="F14" s="2439"/>
      <c r="G14" s="2439"/>
      <c r="H14" s="2435" t="s">
        <v>9077</v>
      </c>
      <c r="I14" s="2437" t="s">
        <v>4006</v>
      </c>
      <c r="J14" s="2440"/>
      <c r="K14" s="2437" t="s">
        <v>9083</v>
      </c>
    </row>
    <row r="15">
      <c r="A15" s="2441" t="s">
        <v>42</v>
      </c>
      <c r="B15" s="784">
        <v>1.0</v>
      </c>
      <c r="C15" s="2435" t="s">
        <v>9084</v>
      </c>
      <c r="D15" s="2435" t="s">
        <v>9081</v>
      </c>
      <c r="E15" s="2439"/>
      <c r="F15" s="2439"/>
      <c r="G15" s="2439"/>
      <c r="H15" s="2439"/>
      <c r="I15" s="2440"/>
      <c r="J15" s="2440"/>
      <c r="K15" s="2440"/>
    </row>
    <row r="16">
      <c r="A16" s="2441" t="s">
        <v>61</v>
      </c>
      <c r="B16" s="784">
        <v>4.0</v>
      </c>
      <c r="C16" s="2435" t="s">
        <v>9085</v>
      </c>
      <c r="D16" s="2435" t="s">
        <v>9081</v>
      </c>
      <c r="E16" s="2435" t="s">
        <v>9086</v>
      </c>
      <c r="F16" s="2435" t="s">
        <v>9087</v>
      </c>
      <c r="G16" s="2435" t="s">
        <v>9088</v>
      </c>
      <c r="H16" s="2435" t="s">
        <v>113</v>
      </c>
      <c r="I16" s="2437" t="s">
        <v>9089</v>
      </c>
      <c r="J16" s="2440"/>
      <c r="K16" s="2437" t="s">
        <v>9090</v>
      </c>
    </row>
    <row r="17">
      <c r="A17" s="2441" t="s">
        <v>70</v>
      </c>
      <c r="B17" s="784">
        <v>2.0</v>
      </c>
      <c r="C17" s="2439"/>
      <c r="D17" s="2439"/>
      <c r="E17" s="2435" t="s">
        <v>9091</v>
      </c>
      <c r="F17" s="2439"/>
      <c r="G17" s="2439"/>
      <c r="H17" s="2439"/>
      <c r="I17" s="2440"/>
      <c r="J17" s="2440"/>
      <c r="K17" s="2440"/>
    </row>
    <row r="18" ht="81.75" customHeight="1">
      <c r="A18" s="2448" t="s">
        <v>3637</v>
      </c>
      <c r="B18" s="784">
        <v>1.0</v>
      </c>
      <c r="C18" s="2435" t="s">
        <v>9092</v>
      </c>
      <c r="D18" s="2435" t="s">
        <v>9093</v>
      </c>
      <c r="E18" s="2439"/>
      <c r="F18" s="2435" t="s">
        <v>9094</v>
      </c>
      <c r="G18" s="2435" t="s">
        <v>9095</v>
      </c>
      <c r="H18" s="2435" t="s">
        <v>9061</v>
      </c>
      <c r="I18" s="2437" t="s">
        <v>5059</v>
      </c>
      <c r="J18" s="2437" t="s">
        <v>9096</v>
      </c>
      <c r="K18" s="2437" t="s">
        <v>9097</v>
      </c>
    </row>
    <row r="19">
      <c r="A19" s="2441" t="s">
        <v>78</v>
      </c>
      <c r="B19" s="784">
        <v>3.0</v>
      </c>
      <c r="C19" s="2435" t="s">
        <v>9098</v>
      </c>
      <c r="D19" s="2435" t="s">
        <v>9099</v>
      </c>
      <c r="E19" s="2435" t="s">
        <v>9100</v>
      </c>
      <c r="F19" s="2435" t="s">
        <v>9101</v>
      </c>
      <c r="G19" s="2435" t="s">
        <v>9102</v>
      </c>
      <c r="H19" s="2435" t="s">
        <v>113</v>
      </c>
      <c r="I19" s="2440"/>
      <c r="J19" s="2437" t="s">
        <v>9103</v>
      </c>
      <c r="K19" s="2437" t="s">
        <v>9104</v>
      </c>
    </row>
    <row r="20">
      <c r="A20" s="2441" t="s">
        <v>87</v>
      </c>
      <c r="B20" s="784"/>
      <c r="C20" s="2435"/>
      <c r="D20" s="2439"/>
      <c r="E20" s="2435" t="s">
        <v>9105</v>
      </c>
      <c r="F20" s="2435" t="s">
        <v>9106</v>
      </c>
      <c r="G20" s="2435" t="s">
        <v>9107</v>
      </c>
      <c r="H20" s="2435" t="s">
        <v>9108</v>
      </c>
      <c r="I20" s="2440"/>
      <c r="J20" s="2437" t="s">
        <v>9109</v>
      </c>
      <c r="K20" s="2437" t="s">
        <v>9110</v>
      </c>
    </row>
    <row r="21">
      <c r="A21" s="2441" t="s">
        <v>93</v>
      </c>
      <c r="B21" s="792"/>
      <c r="C21" s="2439"/>
      <c r="D21" s="2439"/>
      <c r="E21" s="2439"/>
      <c r="F21" s="2439"/>
      <c r="G21" s="2439"/>
      <c r="H21" s="2439"/>
      <c r="I21" s="2440"/>
      <c r="J21" s="2440"/>
      <c r="K21" s="2440"/>
    </row>
    <row r="22">
      <c r="A22" s="2441" t="s">
        <v>105</v>
      </c>
      <c r="B22" s="792"/>
      <c r="C22" s="2439"/>
      <c r="D22" s="2439"/>
      <c r="E22" s="2439"/>
      <c r="F22" s="2439"/>
      <c r="G22" s="2439"/>
      <c r="H22" s="2439"/>
      <c r="I22" s="2440"/>
      <c r="J22" s="2440"/>
      <c r="K22" s="2440"/>
    </row>
    <row r="23" ht="48.0" customHeight="1">
      <c r="A23" s="2432" t="s">
        <v>107</v>
      </c>
      <c r="B23" s="780"/>
      <c r="C23" s="2433"/>
      <c r="D23" s="2449"/>
      <c r="E23" s="2433"/>
      <c r="F23" s="2449"/>
      <c r="G23" s="2433"/>
      <c r="H23" s="2433"/>
      <c r="I23" s="2434"/>
      <c r="J23" s="2434"/>
      <c r="K23" s="2434"/>
    </row>
    <row r="24">
      <c r="A24" s="668" t="s">
        <v>108</v>
      </c>
      <c r="B24" s="784">
        <v>2.0</v>
      </c>
      <c r="C24" s="2435" t="s">
        <v>9111</v>
      </c>
      <c r="D24" s="2439"/>
      <c r="E24" s="2435"/>
      <c r="F24" s="2435" t="s">
        <v>9112</v>
      </c>
      <c r="G24" s="2435" t="s">
        <v>9113</v>
      </c>
      <c r="H24" s="2435" t="s">
        <v>5058</v>
      </c>
      <c r="I24" s="2437" t="s">
        <v>4006</v>
      </c>
      <c r="J24" s="2437" t="s">
        <v>9114</v>
      </c>
      <c r="K24" s="2437" t="s">
        <v>9115</v>
      </c>
    </row>
    <row r="25">
      <c r="A25" s="2432" t="s">
        <v>109</v>
      </c>
      <c r="B25" s="780"/>
      <c r="C25" s="2433"/>
      <c r="D25" s="2433"/>
      <c r="E25" s="2433"/>
      <c r="F25" s="2433"/>
      <c r="G25" s="2433"/>
      <c r="H25" s="2433"/>
      <c r="I25" s="2434"/>
      <c r="J25" s="2434"/>
      <c r="K25" s="2434"/>
    </row>
    <row r="26">
      <c r="A26" s="668" t="s">
        <v>110</v>
      </c>
      <c r="B26" s="792"/>
      <c r="C26" s="2439"/>
      <c r="D26" s="2439"/>
      <c r="E26" s="2439"/>
      <c r="F26" s="2439"/>
      <c r="G26" s="2439"/>
      <c r="H26" s="2439"/>
      <c r="I26" s="2440"/>
      <c r="J26" s="2440"/>
      <c r="K26" s="2440"/>
    </row>
    <row r="27">
      <c r="A27" s="2432" t="s">
        <v>128</v>
      </c>
      <c r="B27" s="780"/>
      <c r="C27" s="2433"/>
      <c r="D27" s="2433"/>
      <c r="E27" s="2433"/>
      <c r="F27" s="2433"/>
      <c r="G27" s="2433"/>
      <c r="H27" s="2433"/>
      <c r="I27" s="2434"/>
      <c r="J27" s="2434"/>
      <c r="K27" s="2434"/>
    </row>
    <row r="28">
      <c r="A28" s="668" t="s">
        <v>129</v>
      </c>
      <c r="B28" s="792"/>
      <c r="C28" s="2439"/>
      <c r="D28" s="2439"/>
      <c r="E28" s="2439"/>
      <c r="F28" s="2435" t="s">
        <v>9116</v>
      </c>
      <c r="G28" s="2435" t="s">
        <v>9117</v>
      </c>
      <c r="H28" s="2439"/>
      <c r="I28" s="2440"/>
      <c r="J28" s="2440"/>
      <c r="K28" s="2440"/>
    </row>
    <row r="29">
      <c r="A29" s="2432" t="s">
        <v>130</v>
      </c>
      <c r="B29" s="780"/>
      <c r="C29" s="2433"/>
      <c r="D29" s="2433"/>
      <c r="E29" s="2433"/>
      <c r="F29" s="2433"/>
      <c r="G29" s="2433"/>
      <c r="H29" s="2433"/>
      <c r="I29" s="2434"/>
      <c r="J29" s="2434"/>
      <c r="K29" s="2434"/>
    </row>
    <row r="30">
      <c r="A30" s="2441" t="s">
        <v>131</v>
      </c>
      <c r="B30" s="784">
        <v>1.0</v>
      </c>
      <c r="C30" s="2435" t="s">
        <v>9118</v>
      </c>
      <c r="D30" s="2439"/>
      <c r="E30" s="2439"/>
      <c r="F30" s="2435" t="s">
        <v>9119</v>
      </c>
      <c r="G30" s="2435" t="s">
        <v>9120</v>
      </c>
      <c r="H30" s="2435" t="s">
        <v>113</v>
      </c>
      <c r="I30" s="2437" t="s">
        <v>9121</v>
      </c>
      <c r="J30" s="2437" t="s">
        <v>9122</v>
      </c>
      <c r="K30" s="2437" t="s">
        <v>9123</v>
      </c>
    </row>
    <row r="31">
      <c r="A31" s="2442" t="s">
        <v>3638</v>
      </c>
      <c r="B31" s="792"/>
      <c r="C31" s="2439"/>
      <c r="D31" s="2439"/>
      <c r="E31" s="2435"/>
      <c r="F31" s="2435" t="s">
        <v>9124</v>
      </c>
      <c r="G31" s="2435"/>
      <c r="H31" s="2435" t="s">
        <v>5058</v>
      </c>
      <c r="I31" s="2437" t="s">
        <v>4006</v>
      </c>
      <c r="J31" s="2437" t="s">
        <v>9125</v>
      </c>
      <c r="K31" s="2437" t="s">
        <v>9126</v>
      </c>
    </row>
    <row r="32">
      <c r="A32" s="2441" t="s">
        <v>141</v>
      </c>
      <c r="B32" s="784">
        <v>2.0</v>
      </c>
      <c r="C32" s="2435" t="s">
        <v>9127</v>
      </c>
      <c r="D32" s="2435" t="s">
        <v>9128</v>
      </c>
      <c r="E32" s="2439"/>
      <c r="F32" s="2435" t="s">
        <v>9129</v>
      </c>
      <c r="G32" s="2435" t="s">
        <v>9130</v>
      </c>
      <c r="H32" s="2435" t="s">
        <v>9131</v>
      </c>
      <c r="I32" s="2437" t="s">
        <v>4006</v>
      </c>
      <c r="J32" s="2437" t="s">
        <v>9125</v>
      </c>
      <c r="K32" s="2437" t="s">
        <v>9132</v>
      </c>
    </row>
    <row r="33">
      <c r="A33" s="2442" t="s">
        <v>3640</v>
      </c>
      <c r="B33" s="784">
        <v>4.0</v>
      </c>
      <c r="C33" s="2435" t="s">
        <v>9133</v>
      </c>
      <c r="D33" s="2439"/>
      <c r="E33" s="2439"/>
      <c r="F33" s="2435" t="s">
        <v>9134</v>
      </c>
      <c r="G33" s="2435" t="s">
        <v>9135</v>
      </c>
      <c r="H33" s="2435" t="s">
        <v>4880</v>
      </c>
      <c r="I33" s="2440"/>
      <c r="J33" s="2440"/>
      <c r="K33" s="2440"/>
    </row>
    <row r="34">
      <c r="A34" s="2432" t="s">
        <v>149</v>
      </c>
      <c r="B34" s="780"/>
      <c r="C34" s="2433"/>
      <c r="D34" s="2433"/>
      <c r="E34" s="2433"/>
      <c r="F34" s="2433"/>
      <c r="G34" s="2433"/>
      <c r="H34" s="2433"/>
      <c r="I34" s="2434"/>
      <c r="J34" s="2434"/>
      <c r="K34" s="2434"/>
    </row>
    <row r="35">
      <c r="A35" s="668" t="s">
        <v>150</v>
      </c>
      <c r="B35" s="784">
        <v>4.0</v>
      </c>
      <c r="C35" s="2439"/>
      <c r="D35" s="2435" t="s">
        <v>9136</v>
      </c>
      <c r="E35" s="2435" t="s">
        <v>9137</v>
      </c>
      <c r="F35" s="2435" t="s">
        <v>9138</v>
      </c>
      <c r="G35" s="2435" t="s">
        <v>9139</v>
      </c>
      <c r="H35" s="2435" t="s">
        <v>5058</v>
      </c>
      <c r="I35" s="2437" t="s">
        <v>5059</v>
      </c>
      <c r="J35" s="2437" t="s">
        <v>9140</v>
      </c>
      <c r="K35" s="2437" t="s">
        <v>9141</v>
      </c>
    </row>
    <row r="36">
      <c r="A36" s="2450" t="s">
        <v>8824</v>
      </c>
      <c r="B36" s="792"/>
      <c r="C36" s="2439"/>
      <c r="D36" s="2439"/>
      <c r="E36" s="2439"/>
      <c r="F36" s="2439"/>
      <c r="G36" s="2439"/>
      <c r="H36" s="2439"/>
      <c r="I36" s="2440"/>
      <c r="J36" s="2440"/>
      <c r="K36" s="2440"/>
    </row>
    <row r="37">
      <c r="A37" s="2432" t="s">
        <v>158</v>
      </c>
      <c r="B37" s="780"/>
      <c r="C37" s="2433"/>
      <c r="D37" s="2433"/>
      <c r="E37" s="2433"/>
      <c r="F37" s="2433"/>
      <c r="G37" s="2433"/>
      <c r="H37" s="2433"/>
      <c r="I37" s="2434"/>
      <c r="J37" s="2434"/>
      <c r="K37" s="2434"/>
    </row>
    <row r="38">
      <c r="A38" s="2451" t="s">
        <v>159</v>
      </c>
      <c r="B38" s="792"/>
      <c r="C38" s="2439"/>
      <c r="D38" s="2439"/>
      <c r="E38" s="2439"/>
      <c r="F38" s="2439"/>
      <c r="G38" s="2439"/>
      <c r="H38" s="2435" t="s">
        <v>113</v>
      </c>
      <c r="I38" s="2437" t="s">
        <v>5059</v>
      </c>
      <c r="J38" s="2437" t="s">
        <v>9142</v>
      </c>
      <c r="K38" s="2437" t="s">
        <v>9143</v>
      </c>
    </row>
    <row r="39">
      <c r="A39" s="2432" t="s">
        <v>164</v>
      </c>
      <c r="B39" s="780"/>
      <c r="C39" s="2433"/>
      <c r="D39" s="2433"/>
      <c r="E39" s="2433"/>
      <c r="F39" s="2433"/>
      <c r="G39" s="2433"/>
      <c r="H39" s="2433"/>
      <c r="I39" s="2434"/>
      <c r="J39" s="2434"/>
      <c r="K39" s="2434"/>
    </row>
    <row r="40">
      <c r="A40" s="2441" t="s">
        <v>165</v>
      </c>
      <c r="B40" s="792"/>
      <c r="C40" s="2439"/>
      <c r="D40" s="2439"/>
      <c r="E40" s="2439"/>
      <c r="F40" s="2439"/>
      <c r="G40" s="2439"/>
      <c r="H40" s="2439"/>
      <c r="I40" s="2440"/>
      <c r="J40" s="2440"/>
      <c r="K40" s="2440"/>
    </row>
    <row r="41">
      <c r="A41" s="2441" t="s">
        <v>3641</v>
      </c>
      <c r="B41" s="2452">
        <v>2.0</v>
      </c>
      <c r="C41" s="226"/>
      <c r="D41" s="2435" t="s">
        <v>9144</v>
      </c>
      <c r="E41" s="2435" t="s">
        <v>9145</v>
      </c>
      <c r="F41" s="2435" t="s">
        <v>9146</v>
      </c>
      <c r="G41" s="2435" t="s">
        <v>9147</v>
      </c>
      <c r="H41" s="2435" t="s">
        <v>113</v>
      </c>
      <c r="I41" s="2437" t="s">
        <v>3870</v>
      </c>
      <c r="J41" s="2453">
        <v>43648.0</v>
      </c>
      <c r="K41" s="2437" t="s">
        <v>9148</v>
      </c>
    </row>
    <row r="42">
      <c r="A42" s="2454" t="s">
        <v>3642</v>
      </c>
      <c r="B42" s="792"/>
      <c r="C42" s="2439"/>
      <c r="D42" s="2439"/>
      <c r="E42" s="2435"/>
      <c r="F42" s="2439"/>
      <c r="G42" s="2439"/>
      <c r="H42" s="2435" t="s">
        <v>9149</v>
      </c>
      <c r="I42" s="2440"/>
      <c r="J42" s="2440"/>
      <c r="K42" s="2440"/>
    </row>
    <row r="43" ht="70.5" customHeight="1">
      <c r="A43" s="2442" t="s">
        <v>186</v>
      </c>
      <c r="B43" s="784"/>
      <c r="C43" s="2435" t="s">
        <v>9150</v>
      </c>
      <c r="D43" s="2435"/>
      <c r="E43" s="2435" t="s">
        <v>4138</v>
      </c>
      <c r="F43" s="2435" t="s">
        <v>9151</v>
      </c>
      <c r="G43" s="2435" t="s">
        <v>9152</v>
      </c>
      <c r="H43" s="2435" t="s">
        <v>113</v>
      </c>
      <c r="I43" s="2437" t="s">
        <v>3870</v>
      </c>
      <c r="J43" s="2437" t="s">
        <v>9153</v>
      </c>
      <c r="K43" s="2437" t="s">
        <v>9154</v>
      </c>
    </row>
    <row r="44">
      <c r="A44" s="2432" t="s">
        <v>207</v>
      </c>
      <c r="B44" s="780"/>
      <c r="C44" s="2433"/>
      <c r="D44" s="2433"/>
      <c r="E44" s="2433"/>
      <c r="F44" s="2433"/>
      <c r="G44" s="2433"/>
      <c r="H44" s="2433"/>
      <c r="I44" s="2434"/>
      <c r="J44" s="2434"/>
      <c r="K44" s="2434"/>
    </row>
    <row r="45">
      <c r="A45" s="668" t="s">
        <v>208</v>
      </c>
      <c r="B45" s="792"/>
      <c r="C45" s="2439"/>
      <c r="D45" s="2435" t="s">
        <v>9155</v>
      </c>
      <c r="E45" s="2435" t="s">
        <v>9156</v>
      </c>
      <c r="F45" s="2439"/>
      <c r="G45" s="2439"/>
      <c r="H45" s="2439"/>
      <c r="I45" s="2440"/>
      <c r="J45" s="2440"/>
      <c r="K45" s="2440"/>
    </row>
    <row r="46">
      <c r="A46" s="2432" t="s">
        <v>211</v>
      </c>
      <c r="B46" s="780"/>
      <c r="C46" s="2433"/>
      <c r="D46" s="2433"/>
      <c r="E46" s="2433"/>
      <c r="F46" s="2433"/>
      <c r="G46" s="2433"/>
      <c r="H46" s="2433"/>
      <c r="I46" s="2434"/>
      <c r="J46" s="2434"/>
      <c r="K46" s="2434"/>
    </row>
    <row r="47">
      <c r="A47" s="668" t="s">
        <v>211</v>
      </c>
      <c r="B47" s="784">
        <v>2.0</v>
      </c>
      <c r="C47" s="2435" t="s">
        <v>9157</v>
      </c>
      <c r="D47" s="2435" t="s">
        <v>9158</v>
      </c>
      <c r="E47" s="2435" t="s">
        <v>9159</v>
      </c>
      <c r="F47" s="2435" t="s">
        <v>9160</v>
      </c>
      <c r="G47" s="2435" t="s">
        <v>9161</v>
      </c>
      <c r="H47" s="2439"/>
      <c r="I47" s="2440"/>
      <c r="J47" s="2440"/>
      <c r="K47" s="2440"/>
    </row>
    <row r="48">
      <c r="A48" s="2432" t="s">
        <v>213</v>
      </c>
      <c r="B48" s="780"/>
      <c r="C48" s="2433"/>
      <c r="D48" s="2433"/>
      <c r="E48" s="2433"/>
      <c r="F48" s="2433"/>
      <c r="G48" s="2433"/>
      <c r="H48" s="2433"/>
      <c r="I48" s="2434"/>
      <c r="J48" s="2434"/>
      <c r="K48" s="2434"/>
    </row>
    <row r="49">
      <c r="A49" s="2441" t="s">
        <v>214</v>
      </c>
      <c r="B49" s="792"/>
      <c r="C49" s="2439"/>
      <c r="D49" s="2439"/>
      <c r="E49" s="2439"/>
      <c r="F49" s="2439"/>
      <c r="G49" s="2439"/>
      <c r="H49" s="2439"/>
      <c r="I49" s="2440"/>
      <c r="J49" s="2440"/>
      <c r="K49" s="2440"/>
    </row>
    <row r="50">
      <c r="A50" s="2441" t="s">
        <v>218</v>
      </c>
      <c r="B50" s="792"/>
      <c r="C50" s="2439"/>
      <c r="D50" s="2439"/>
      <c r="E50" s="2439"/>
      <c r="F50" s="2439"/>
      <c r="G50" s="2439"/>
      <c r="H50" s="2439"/>
      <c r="I50" s="2440"/>
      <c r="J50" s="2440"/>
      <c r="K50" s="2440"/>
    </row>
    <row r="51">
      <c r="A51" s="2432" t="s">
        <v>219</v>
      </c>
      <c r="B51" s="780"/>
      <c r="C51" s="2433"/>
      <c r="D51" s="2433"/>
      <c r="E51" s="2433"/>
      <c r="F51" s="2433"/>
      <c r="G51" s="2433"/>
      <c r="H51" s="2433"/>
      <c r="I51" s="2434"/>
      <c r="J51" s="2434"/>
      <c r="K51" s="2434"/>
    </row>
    <row r="52">
      <c r="A52" s="2441" t="s">
        <v>220</v>
      </c>
      <c r="B52" s="784">
        <v>6.0</v>
      </c>
      <c r="C52" s="2435" t="s">
        <v>9162</v>
      </c>
      <c r="D52" s="2439"/>
      <c r="E52" s="2435" t="s">
        <v>9163</v>
      </c>
      <c r="F52" s="2435" t="s">
        <v>9164</v>
      </c>
      <c r="G52" s="2435" t="s">
        <v>9165</v>
      </c>
      <c r="H52" s="2435" t="s">
        <v>113</v>
      </c>
      <c r="I52" s="2440"/>
      <c r="J52" s="2440"/>
      <c r="K52" s="2440"/>
    </row>
    <row r="53">
      <c r="A53" s="2441" t="s">
        <v>232</v>
      </c>
      <c r="B53" s="784">
        <v>2.0</v>
      </c>
      <c r="C53" s="2435" t="s">
        <v>9166</v>
      </c>
      <c r="D53" s="2435" t="s">
        <v>9167</v>
      </c>
      <c r="E53" s="2439"/>
      <c r="F53" s="2435" t="s">
        <v>9168</v>
      </c>
      <c r="G53" s="2435" t="s">
        <v>9169</v>
      </c>
      <c r="H53" s="2435" t="s">
        <v>113</v>
      </c>
      <c r="I53" s="2437" t="s">
        <v>5059</v>
      </c>
      <c r="J53" s="2437" t="s">
        <v>9170</v>
      </c>
      <c r="K53" s="2437" t="s">
        <v>9171</v>
      </c>
    </row>
    <row r="54">
      <c r="A54" s="2432" t="s">
        <v>233</v>
      </c>
      <c r="B54" s="780"/>
      <c r="C54" s="2433"/>
      <c r="D54" s="2433"/>
      <c r="E54" s="2433"/>
      <c r="F54" s="2433"/>
      <c r="G54" s="2433"/>
      <c r="H54" s="2433"/>
      <c r="I54" s="2434"/>
      <c r="J54" s="2434"/>
      <c r="K54" s="2434"/>
    </row>
    <row r="55">
      <c r="A55" s="2441" t="s">
        <v>236</v>
      </c>
      <c r="B55" s="792"/>
      <c r="C55" s="2439"/>
      <c r="D55" s="2439"/>
      <c r="E55" s="2439"/>
      <c r="F55" s="2435" t="s">
        <v>9172</v>
      </c>
      <c r="G55" s="2435" t="s">
        <v>9173</v>
      </c>
      <c r="H55" s="2435" t="s">
        <v>113</v>
      </c>
      <c r="I55" s="2437" t="s">
        <v>5059</v>
      </c>
      <c r="J55" s="2440"/>
      <c r="K55" s="2440"/>
    </row>
    <row r="56">
      <c r="A56" s="2455" t="s">
        <v>243</v>
      </c>
      <c r="B56" s="784"/>
      <c r="C56" s="2435" t="s">
        <v>9174</v>
      </c>
      <c r="D56" s="2439"/>
      <c r="E56" s="2435"/>
      <c r="F56" s="2435" t="s">
        <v>9175</v>
      </c>
      <c r="G56" s="2435" t="s">
        <v>9176</v>
      </c>
      <c r="H56" s="2435" t="s">
        <v>113</v>
      </c>
      <c r="I56" s="2437" t="s">
        <v>3870</v>
      </c>
      <c r="J56" s="2437" t="s">
        <v>9177</v>
      </c>
      <c r="K56" s="2437" t="s">
        <v>9178</v>
      </c>
    </row>
    <row r="57">
      <c r="A57" s="2432" t="s">
        <v>253</v>
      </c>
      <c r="B57" s="780"/>
      <c r="C57" s="2433"/>
      <c r="D57" s="2433"/>
      <c r="E57" s="2433"/>
      <c r="F57" s="2433"/>
      <c r="G57" s="2433"/>
      <c r="H57" s="2433"/>
      <c r="I57" s="2434"/>
      <c r="J57" s="2434"/>
      <c r="K57" s="2434"/>
    </row>
    <row r="58">
      <c r="A58" s="2441" t="s">
        <v>3644</v>
      </c>
      <c r="B58" s="784">
        <v>1.0</v>
      </c>
      <c r="C58" s="2435" t="s">
        <v>9179</v>
      </c>
      <c r="D58" s="2435"/>
      <c r="E58" s="2435" t="s">
        <v>9180</v>
      </c>
      <c r="F58" s="2435" t="s">
        <v>9181</v>
      </c>
      <c r="G58" s="2435" t="s">
        <v>9182</v>
      </c>
      <c r="H58" s="2435" t="s">
        <v>113</v>
      </c>
      <c r="I58" s="2437" t="s">
        <v>3870</v>
      </c>
      <c r="J58" s="2437" t="s">
        <v>9183</v>
      </c>
      <c r="K58" s="2437" t="s">
        <v>9184</v>
      </c>
    </row>
    <row r="59">
      <c r="A59" s="2441" t="s">
        <v>255</v>
      </c>
      <c r="B59" s="784"/>
      <c r="C59" s="2435" t="s">
        <v>2948</v>
      </c>
      <c r="D59" s="2439"/>
      <c r="E59" s="2439"/>
      <c r="F59" s="1693"/>
      <c r="G59" s="2439"/>
      <c r="H59" s="2439"/>
      <c r="I59" s="2440"/>
      <c r="J59" s="2440"/>
      <c r="K59" s="2440"/>
    </row>
    <row r="60">
      <c r="A60" s="2441" t="s">
        <v>261</v>
      </c>
      <c r="B60" s="792"/>
      <c r="C60" s="2439"/>
      <c r="D60" s="2439"/>
      <c r="E60" s="2439"/>
      <c r="F60" s="2439"/>
      <c r="G60" s="2439"/>
      <c r="H60" s="2439"/>
      <c r="I60" s="2440"/>
      <c r="J60" s="2440"/>
      <c r="K60" s="2440"/>
    </row>
    <row r="61">
      <c r="A61" s="2441" t="s">
        <v>262</v>
      </c>
      <c r="B61" s="784"/>
      <c r="C61" s="2435" t="s">
        <v>9185</v>
      </c>
      <c r="D61" s="2435" t="s">
        <v>9186</v>
      </c>
      <c r="E61" s="2435" t="s">
        <v>4138</v>
      </c>
      <c r="F61" s="2435" t="s">
        <v>9187</v>
      </c>
      <c r="G61" s="2435" t="s">
        <v>9188</v>
      </c>
      <c r="H61" s="2435" t="s">
        <v>113</v>
      </c>
      <c r="I61" s="2437" t="s">
        <v>3870</v>
      </c>
      <c r="J61" s="2440"/>
      <c r="K61" s="2440"/>
    </row>
    <row r="62">
      <c r="A62" s="2432" t="s">
        <v>266</v>
      </c>
      <c r="B62" s="780"/>
      <c r="C62" s="2433"/>
      <c r="D62" s="2433"/>
      <c r="E62" s="2433"/>
      <c r="F62" s="2433"/>
      <c r="G62" s="2433"/>
      <c r="H62" s="2433"/>
      <c r="I62" s="2434"/>
      <c r="J62" s="2434"/>
      <c r="K62" s="2434"/>
    </row>
    <row r="63">
      <c r="A63" s="2441" t="s">
        <v>267</v>
      </c>
      <c r="B63" s="784"/>
      <c r="C63" s="2435" t="s">
        <v>9189</v>
      </c>
      <c r="D63" s="2435"/>
      <c r="E63" s="2435" t="s">
        <v>9190</v>
      </c>
      <c r="F63" s="2435" t="s">
        <v>9191</v>
      </c>
      <c r="G63" s="2435" t="s">
        <v>9192</v>
      </c>
      <c r="H63" s="2435" t="s">
        <v>113</v>
      </c>
      <c r="I63" s="2437" t="s">
        <v>9193</v>
      </c>
      <c r="J63" s="2437" t="s">
        <v>9194</v>
      </c>
      <c r="K63" s="2437" t="s">
        <v>9195</v>
      </c>
    </row>
    <row r="64">
      <c r="A64" s="2441" t="s">
        <v>278</v>
      </c>
      <c r="B64" s="792"/>
      <c r="C64" s="2439"/>
      <c r="D64" s="2439"/>
      <c r="E64" s="2439"/>
      <c r="F64" s="2439"/>
      <c r="G64" s="2439"/>
      <c r="H64" s="2439"/>
      <c r="I64" s="2440"/>
      <c r="J64" s="2440"/>
      <c r="K64" s="2440"/>
    </row>
    <row r="65">
      <c r="A65" s="2432" t="s">
        <v>280</v>
      </c>
      <c r="B65" s="780"/>
      <c r="C65" s="2433"/>
      <c r="D65" s="2433"/>
      <c r="E65" s="2433"/>
      <c r="F65" s="2433"/>
      <c r="G65" s="2433"/>
      <c r="H65" s="2433"/>
      <c r="I65" s="2434"/>
      <c r="J65" s="2434"/>
      <c r="K65" s="2434"/>
    </row>
    <row r="66">
      <c r="A66" s="668" t="s">
        <v>281</v>
      </c>
      <c r="B66" s="784">
        <v>5.0</v>
      </c>
      <c r="C66" s="2439"/>
      <c r="D66" s="2439"/>
      <c r="E66" s="2435" t="s">
        <v>9196</v>
      </c>
      <c r="F66" s="2435" t="s">
        <v>9197</v>
      </c>
      <c r="G66" s="2439"/>
      <c r="H66" s="2435" t="s">
        <v>113</v>
      </c>
      <c r="I66" s="2440"/>
      <c r="J66" s="2440"/>
      <c r="K66" s="2440"/>
    </row>
    <row r="67">
      <c r="A67" s="2432" t="s">
        <v>4807</v>
      </c>
      <c r="B67" s="780"/>
      <c r="C67" s="2433"/>
      <c r="D67" s="2433"/>
      <c r="E67" s="2433"/>
      <c r="F67" s="2433"/>
      <c r="G67" s="2433"/>
      <c r="H67" s="2433"/>
      <c r="I67" s="2434"/>
      <c r="J67" s="2434"/>
      <c r="K67" s="2434"/>
    </row>
    <row r="68">
      <c r="A68" s="2450" t="s">
        <v>8847</v>
      </c>
      <c r="B68" s="792"/>
      <c r="C68" s="2439"/>
      <c r="D68" s="2439"/>
      <c r="E68" s="2439"/>
      <c r="F68" s="2439"/>
      <c r="G68" s="2439"/>
      <c r="H68" s="2439"/>
      <c r="I68" s="2440"/>
      <c r="J68" s="2440"/>
      <c r="K68" s="2440"/>
    </row>
    <row r="69">
      <c r="A69" s="2432" t="s">
        <v>287</v>
      </c>
      <c r="B69" s="780"/>
      <c r="C69" s="2433"/>
      <c r="D69" s="2433"/>
      <c r="E69" s="2433"/>
      <c r="F69" s="2433"/>
      <c r="G69" s="2433"/>
      <c r="H69" s="2433"/>
      <c r="I69" s="2434"/>
      <c r="J69" s="2434"/>
      <c r="K69" s="2434"/>
    </row>
    <row r="70">
      <c r="A70" s="2441" t="s">
        <v>288</v>
      </c>
      <c r="B70" s="784" t="s">
        <v>9198</v>
      </c>
      <c r="C70" s="2439"/>
      <c r="D70" s="2439"/>
      <c r="E70" s="2439"/>
      <c r="F70" s="2439"/>
      <c r="G70" s="2439"/>
      <c r="H70" s="2435"/>
      <c r="I70" s="2440"/>
      <c r="J70" s="2453">
        <v>43681.0</v>
      </c>
      <c r="K70" s="2437" t="s">
        <v>9199</v>
      </c>
    </row>
    <row r="71">
      <c r="A71" s="2441" t="s">
        <v>297</v>
      </c>
      <c r="B71" s="784">
        <v>2.0</v>
      </c>
      <c r="C71" s="2439"/>
      <c r="D71" s="2439"/>
      <c r="E71" s="2439"/>
      <c r="F71" s="2439"/>
      <c r="G71" s="2439"/>
      <c r="H71" s="2439"/>
      <c r="I71" s="2440"/>
      <c r="J71" s="2440"/>
      <c r="K71" s="2440"/>
    </row>
    <row r="72">
      <c r="A72" s="2442" t="s">
        <v>300</v>
      </c>
      <c r="B72" s="784">
        <v>2.0</v>
      </c>
      <c r="C72" s="2439"/>
      <c r="D72" s="2439"/>
      <c r="E72" s="2439"/>
      <c r="F72" s="2439"/>
      <c r="G72" s="2439"/>
      <c r="H72" s="2439"/>
      <c r="I72" s="2440"/>
      <c r="J72" s="2440"/>
      <c r="K72" s="2440"/>
    </row>
    <row r="73">
      <c r="A73" s="2432" t="s">
        <v>301</v>
      </c>
      <c r="B73" s="780"/>
      <c r="C73" s="2433"/>
      <c r="D73" s="2433"/>
      <c r="E73" s="2433"/>
      <c r="F73" s="2433"/>
      <c r="G73" s="2433"/>
      <c r="H73" s="2433"/>
      <c r="I73" s="2434"/>
      <c r="J73" s="2434"/>
      <c r="K73" s="2434"/>
    </row>
    <row r="74">
      <c r="A74" s="668" t="s">
        <v>302</v>
      </c>
      <c r="B74" s="784">
        <v>1.0</v>
      </c>
      <c r="C74" s="2435" t="s">
        <v>9200</v>
      </c>
      <c r="D74" s="2435" t="s">
        <v>9201</v>
      </c>
      <c r="E74" s="2435" t="s">
        <v>9202</v>
      </c>
      <c r="F74" s="2435" t="s">
        <v>9203</v>
      </c>
      <c r="G74" s="2435" t="s">
        <v>9204</v>
      </c>
      <c r="H74" s="2435" t="s">
        <v>9205</v>
      </c>
      <c r="I74" s="2440"/>
      <c r="J74" s="2453">
        <v>43648.0</v>
      </c>
      <c r="K74" s="2437" t="s">
        <v>4104</v>
      </c>
    </row>
    <row r="75">
      <c r="A75" s="2456" t="s">
        <v>303</v>
      </c>
      <c r="B75" s="780"/>
      <c r="C75" s="2433"/>
      <c r="D75" s="2433"/>
      <c r="E75" s="2433"/>
      <c r="F75" s="2433"/>
      <c r="G75" s="2433"/>
      <c r="H75" s="2433"/>
      <c r="I75" s="2434"/>
      <c r="J75" s="2434"/>
      <c r="K75" s="2434"/>
    </row>
    <row r="76">
      <c r="A76" s="704" t="s">
        <v>304</v>
      </c>
      <c r="B76" s="784">
        <v>1.0</v>
      </c>
      <c r="C76" s="2435" t="s">
        <v>9206</v>
      </c>
      <c r="D76" s="2435" t="s">
        <v>9207</v>
      </c>
      <c r="E76" s="2435" t="s">
        <v>9208</v>
      </c>
      <c r="F76" s="2435" t="s">
        <v>9209</v>
      </c>
      <c r="G76" s="2435" t="s">
        <v>9210</v>
      </c>
      <c r="H76" s="2435" t="s">
        <v>47</v>
      </c>
      <c r="I76" s="2437" t="s">
        <v>189</v>
      </c>
      <c r="J76" s="2437" t="s">
        <v>9211</v>
      </c>
      <c r="K76" s="2437" t="s">
        <v>4104</v>
      </c>
    </row>
    <row r="77">
      <c r="A77" s="2432" t="s">
        <v>305</v>
      </c>
      <c r="B77" s="780"/>
      <c r="C77" s="2433"/>
      <c r="D77" s="2433"/>
      <c r="E77" s="2433"/>
      <c r="F77" s="2433"/>
      <c r="G77" s="2433"/>
      <c r="H77" s="2433"/>
      <c r="I77" s="2434"/>
      <c r="J77" s="2434"/>
      <c r="K77" s="2434"/>
    </row>
    <row r="78">
      <c r="A78" s="668" t="s">
        <v>306</v>
      </c>
      <c r="B78" s="784">
        <v>2.0</v>
      </c>
      <c r="C78" s="2435" t="s">
        <v>9212</v>
      </c>
      <c r="D78" s="2439"/>
      <c r="E78" s="2435" t="s">
        <v>9213</v>
      </c>
      <c r="F78" s="2435" t="s">
        <v>9214</v>
      </c>
      <c r="G78" s="2435" t="s">
        <v>9215</v>
      </c>
      <c r="H78" s="2435" t="s">
        <v>113</v>
      </c>
      <c r="I78" s="2437" t="s">
        <v>5059</v>
      </c>
      <c r="J78" s="2440"/>
      <c r="K78" s="2437" t="s">
        <v>9216</v>
      </c>
    </row>
    <row r="79">
      <c r="A79" s="2438" t="s">
        <v>310</v>
      </c>
      <c r="B79" s="780"/>
      <c r="C79" s="2433"/>
      <c r="D79" s="2433"/>
      <c r="E79" s="2433"/>
      <c r="F79" s="2433"/>
      <c r="G79" s="2433"/>
      <c r="H79" s="2433"/>
      <c r="I79" s="2434"/>
      <c r="J79" s="2434"/>
      <c r="K79" s="2434"/>
    </row>
    <row r="80">
      <c r="A80" s="2457" t="s">
        <v>3645</v>
      </c>
      <c r="B80" s="784">
        <v>2.0</v>
      </c>
      <c r="C80" s="2435" t="s">
        <v>9217</v>
      </c>
      <c r="D80" s="2439"/>
      <c r="E80" s="2435" t="s">
        <v>9218</v>
      </c>
      <c r="F80" s="2435" t="s">
        <v>9219</v>
      </c>
      <c r="G80" s="2435" t="s">
        <v>9220</v>
      </c>
      <c r="H80" s="2435" t="s">
        <v>9221</v>
      </c>
      <c r="I80" s="2437" t="s">
        <v>3870</v>
      </c>
      <c r="J80" s="2437" t="s">
        <v>9222</v>
      </c>
      <c r="K80" s="2437" t="s">
        <v>9223</v>
      </c>
    </row>
    <row r="81">
      <c r="A81" s="2457" t="s">
        <v>316</v>
      </c>
      <c r="B81" s="784">
        <v>6.0</v>
      </c>
      <c r="C81" s="2439"/>
      <c r="D81" s="2439"/>
      <c r="E81" s="2439"/>
      <c r="F81" s="2435" t="s">
        <v>9224</v>
      </c>
      <c r="G81" s="2435" t="s">
        <v>9225</v>
      </c>
      <c r="H81" s="2439"/>
      <c r="I81" s="2440"/>
      <c r="J81" s="2440"/>
      <c r="K81" s="2440"/>
    </row>
    <row r="82">
      <c r="A82" s="2457" t="s">
        <v>326</v>
      </c>
      <c r="B82" s="784">
        <v>2.0</v>
      </c>
      <c r="C82" s="2439"/>
      <c r="D82" s="2439"/>
      <c r="E82" s="2439"/>
      <c r="F82" s="2439"/>
      <c r="G82" s="2439"/>
      <c r="H82" s="2439"/>
      <c r="I82" s="2440"/>
      <c r="J82" s="2440"/>
      <c r="K82" s="2440"/>
    </row>
    <row r="83">
      <c r="A83" s="2457" t="s">
        <v>330</v>
      </c>
      <c r="B83" s="784">
        <v>2.0</v>
      </c>
      <c r="C83" s="2435" t="s">
        <v>9226</v>
      </c>
      <c r="D83" s="2439"/>
      <c r="E83" s="2439"/>
      <c r="F83" s="2435" t="s">
        <v>9227</v>
      </c>
      <c r="G83" s="2435" t="s">
        <v>9228</v>
      </c>
      <c r="H83" s="2435" t="s">
        <v>5058</v>
      </c>
      <c r="I83" s="2437" t="s">
        <v>3870</v>
      </c>
      <c r="J83" s="2437" t="s">
        <v>9229</v>
      </c>
      <c r="K83" s="2437" t="s">
        <v>9230</v>
      </c>
    </row>
    <row r="84">
      <c r="A84" s="2457" t="s">
        <v>333</v>
      </c>
      <c r="B84" s="784">
        <v>2.0</v>
      </c>
      <c r="C84" s="2435" t="s">
        <v>9231</v>
      </c>
      <c r="D84" s="2439"/>
      <c r="E84" s="2439"/>
      <c r="F84" s="2435" t="s">
        <v>9232</v>
      </c>
      <c r="G84" s="2435" t="s">
        <v>9233</v>
      </c>
      <c r="H84" s="2435" t="s">
        <v>5058</v>
      </c>
      <c r="I84" s="2437" t="s">
        <v>3870</v>
      </c>
      <c r="J84" s="2437" t="s">
        <v>9234</v>
      </c>
      <c r="K84" s="2437" t="s">
        <v>9235</v>
      </c>
    </row>
    <row r="85">
      <c r="A85" s="707" t="s">
        <v>332</v>
      </c>
      <c r="B85" s="784">
        <v>1.0</v>
      </c>
      <c r="C85" s="2435" t="s">
        <v>9236</v>
      </c>
      <c r="D85" s="2439"/>
      <c r="E85" s="2435" t="s">
        <v>9237</v>
      </c>
      <c r="F85" s="2435" t="s">
        <v>9238</v>
      </c>
      <c r="G85" s="2435" t="s">
        <v>9239</v>
      </c>
      <c r="H85" s="2435" t="s">
        <v>5058</v>
      </c>
      <c r="I85" s="2437" t="s">
        <v>3870</v>
      </c>
      <c r="J85" s="2437" t="s">
        <v>9240</v>
      </c>
      <c r="K85" s="2437" t="s">
        <v>9241</v>
      </c>
    </row>
    <row r="86">
      <c r="A86" s="2457" t="s">
        <v>338</v>
      </c>
      <c r="B86" s="784">
        <v>1.0</v>
      </c>
      <c r="C86" s="2435" t="s">
        <v>9242</v>
      </c>
      <c r="D86" s="2439"/>
      <c r="E86" s="2439"/>
      <c r="F86" s="2435" t="s">
        <v>9243</v>
      </c>
      <c r="G86" s="2435" t="s">
        <v>9244</v>
      </c>
      <c r="H86" s="2435" t="s">
        <v>5058</v>
      </c>
      <c r="I86" s="2437" t="s">
        <v>3870</v>
      </c>
      <c r="J86" s="2440"/>
      <c r="K86" s="2440"/>
    </row>
    <row r="87">
      <c r="A87" s="2457" t="s">
        <v>339</v>
      </c>
      <c r="B87" s="784">
        <v>1.0</v>
      </c>
      <c r="C87" s="2435" t="s">
        <v>9245</v>
      </c>
      <c r="D87" s="2439"/>
      <c r="E87" s="2439"/>
      <c r="F87" s="2435" t="s">
        <v>9246</v>
      </c>
      <c r="G87" s="2435" t="s">
        <v>9247</v>
      </c>
      <c r="H87" s="2435" t="s">
        <v>5058</v>
      </c>
      <c r="I87" s="2440"/>
      <c r="J87" s="2437" t="s">
        <v>9248</v>
      </c>
      <c r="K87" s="2437" t="s">
        <v>9249</v>
      </c>
    </row>
    <row r="88">
      <c r="A88" s="2457" t="s">
        <v>344</v>
      </c>
      <c r="B88" s="784">
        <v>1.0</v>
      </c>
      <c r="C88" s="2435" t="s">
        <v>9250</v>
      </c>
      <c r="D88" s="2435"/>
      <c r="E88" s="2435"/>
      <c r="F88" s="2435" t="s">
        <v>9251</v>
      </c>
      <c r="G88" s="2435" t="s">
        <v>9252</v>
      </c>
      <c r="H88" s="2435" t="s">
        <v>5058</v>
      </c>
      <c r="I88" s="2437" t="s">
        <v>9089</v>
      </c>
      <c r="J88" s="2437" t="s">
        <v>9253</v>
      </c>
      <c r="K88" s="2437" t="s">
        <v>9249</v>
      </c>
    </row>
    <row r="89">
      <c r="A89" s="2457" t="s">
        <v>345</v>
      </c>
      <c r="B89" s="784">
        <v>2.0</v>
      </c>
      <c r="C89" s="2435" t="s">
        <v>9254</v>
      </c>
      <c r="D89" s="2439"/>
      <c r="E89" s="2435" t="s">
        <v>9255</v>
      </c>
      <c r="F89" s="2435" t="s">
        <v>9256</v>
      </c>
      <c r="G89" s="2435" t="s">
        <v>9257</v>
      </c>
      <c r="H89" s="2435" t="s">
        <v>9258</v>
      </c>
      <c r="I89" s="2440"/>
      <c r="J89" s="2437" t="s">
        <v>9259</v>
      </c>
      <c r="K89" s="2437" t="s">
        <v>9260</v>
      </c>
    </row>
    <row r="90">
      <c r="A90" s="2458" t="s">
        <v>3646</v>
      </c>
      <c r="B90" s="784">
        <v>1.0</v>
      </c>
      <c r="C90" s="2435" t="s">
        <v>9261</v>
      </c>
      <c r="D90" s="2439"/>
      <c r="E90" s="2435" t="s">
        <v>9262</v>
      </c>
      <c r="F90" s="2435" t="s">
        <v>9263</v>
      </c>
      <c r="G90" s="2435" t="s">
        <v>9264</v>
      </c>
      <c r="H90" s="2435" t="s">
        <v>5058</v>
      </c>
      <c r="I90" s="2437" t="s">
        <v>4006</v>
      </c>
      <c r="J90" s="2437" t="s">
        <v>9265</v>
      </c>
      <c r="K90" s="2437" t="s">
        <v>9266</v>
      </c>
    </row>
    <row r="91">
      <c r="A91" s="2458" t="s">
        <v>347</v>
      </c>
      <c r="B91" s="784">
        <v>2.0</v>
      </c>
      <c r="C91" s="2435" t="s">
        <v>9267</v>
      </c>
      <c r="D91" s="2439"/>
      <c r="E91" s="2435" t="s">
        <v>4138</v>
      </c>
      <c r="F91" s="2435" t="s">
        <v>9268</v>
      </c>
      <c r="G91" s="2435" t="s">
        <v>9269</v>
      </c>
      <c r="H91" s="2435" t="s">
        <v>5058</v>
      </c>
      <c r="I91" s="2437" t="s">
        <v>3870</v>
      </c>
      <c r="J91" s="2437" t="s">
        <v>9270</v>
      </c>
      <c r="K91" s="2437" t="s">
        <v>9271</v>
      </c>
    </row>
    <row r="92">
      <c r="A92" s="2457" t="s">
        <v>348</v>
      </c>
      <c r="B92" s="784"/>
      <c r="C92" s="2435" t="s">
        <v>9272</v>
      </c>
      <c r="D92" s="2439"/>
      <c r="E92" s="2439"/>
      <c r="F92" s="2435" t="s">
        <v>9273</v>
      </c>
      <c r="G92" s="2435" t="s">
        <v>9274</v>
      </c>
      <c r="H92" s="2435" t="s">
        <v>9275</v>
      </c>
      <c r="I92" s="2440"/>
      <c r="J92" s="2437" t="s">
        <v>9276</v>
      </c>
      <c r="K92" s="2437" t="s">
        <v>9277</v>
      </c>
    </row>
    <row r="93">
      <c r="A93" s="2432" t="s">
        <v>351</v>
      </c>
      <c r="B93" s="780"/>
      <c r="C93" s="2433"/>
      <c r="D93" s="2433"/>
      <c r="E93" s="2433"/>
      <c r="F93" s="2433"/>
      <c r="G93" s="2433"/>
      <c r="H93" s="2433"/>
      <c r="I93" s="2434"/>
      <c r="J93" s="2434"/>
      <c r="K93" s="2434"/>
    </row>
    <row r="94">
      <c r="A94" s="2457" t="s">
        <v>352</v>
      </c>
      <c r="B94" s="792"/>
      <c r="C94" s="2439"/>
      <c r="D94" s="2439"/>
      <c r="E94" s="2439"/>
      <c r="F94" s="2439"/>
      <c r="G94" s="2439"/>
      <c r="H94" s="2439"/>
      <c r="I94" s="2440"/>
      <c r="J94" s="2440"/>
      <c r="K94" s="2440"/>
    </row>
    <row r="95">
      <c r="A95" s="2457" t="s">
        <v>356</v>
      </c>
      <c r="B95" s="784">
        <v>3.0</v>
      </c>
      <c r="C95" s="2435"/>
      <c r="D95" s="2439"/>
      <c r="E95" s="2439"/>
      <c r="F95" s="2435" t="s">
        <v>9278</v>
      </c>
      <c r="G95" s="2435" t="s">
        <v>9279</v>
      </c>
      <c r="H95" s="2435" t="s">
        <v>5058</v>
      </c>
      <c r="I95" s="2437" t="s">
        <v>3870</v>
      </c>
      <c r="J95" s="2437" t="s">
        <v>4993</v>
      </c>
      <c r="K95" s="2437" t="s">
        <v>9280</v>
      </c>
    </row>
    <row r="96">
      <c r="A96" s="2458" t="s">
        <v>362</v>
      </c>
      <c r="B96" s="784">
        <v>3.0</v>
      </c>
      <c r="C96" s="2435"/>
      <c r="D96" s="2459"/>
      <c r="E96" s="2439"/>
      <c r="F96" s="2435" t="s">
        <v>9281</v>
      </c>
      <c r="G96" s="2435"/>
      <c r="H96" s="2435" t="s">
        <v>5058</v>
      </c>
      <c r="I96" s="2437" t="s">
        <v>3870</v>
      </c>
      <c r="J96" s="2437" t="s">
        <v>9282</v>
      </c>
      <c r="K96" s="2437" t="s">
        <v>9283</v>
      </c>
    </row>
    <row r="97">
      <c r="A97" s="2457" t="s">
        <v>371</v>
      </c>
      <c r="B97" s="784">
        <v>2.0</v>
      </c>
      <c r="C97" s="2435" t="s">
        <v>9284</v>
      </c>
      <c r="D97" s="2435" t="s">
        <v>9285</v>
      </c>
      <c r="E97" s="2435"/>
      <c r="F97" s="2435" t="s">
        <v>9286</v>
      </c>
      <c r="G97" s="2439"/>
      <c r="H97" s="2435" t="s">
        <v>5058</v>
      </c>
      <c r="I97" s="2437" t="s">
        <v>3870</v>
      </c>
      <c r="J97" s="2437" t="s">
        <v>9287</v>
      </c>
      <c r="K97" s="2437" t="s">
        <v>9288</v>
      </c>
    </row>
    <row r="98">
      <c r="A98" s="2432" t="s">
        <v>375</v>
      </c>
      <c r="B98" s="780"/>
      <c r="C98" s="2433"/>
      <c r="D98" s="2433"/>
      <c r="E98" s="2433"/>
      <c r="F98" s="2433"/>
      <c r="G98" s="2433"/>
      <c r="H98" s="2433"/>
      <c r="I98" s="2434"/>
      <c r="J98" s="2434"/>
      <c r="K98" s="2434"/>
    </row>
    <row r="99">
      <c r="A99" s="706" t="s">
        <v>3647</v>
      </c>
      <c r="B99" s="784"/>
      <c r="C99" s="2435" t="s">
        <v>1438</v>
      </c>
      <c r="D99" s="2439"/>
      <c r="E99" s="2439"/>
      <c r="F99" s="2439"/>
      <c r="G99" s="2439"/>
      <c r="H99" s="2439"/>
      <c r="I99" s="2440"/>
      <c r="J99" s="2440"/>
      <c r="K99" s="2440"/>
    </row>
    <row r="100">
      <c r="A100" s="2432" t="s">
        <v>379</v>
      </c>
      <c r="B100" s="780"/>
      <c r="C100" s="2433"/>
      <c r="D100" s="2433"/>
      <c r="E100" s="2433"/>
      <c r="F100" s="2433"/>
      <c r="G100" s="2433"/>
      <c r="H100" s="2433"/>
      <c r="I100" s="2434"/>
      <c r="J100" s="2434"/>
      <c r="K100" s="2434"/>
    </row>
    <row r="101">
      <c r="A101" s="706" t="s">
        <v>3648</v>
      </c>
      <c r="B101" s="792"/>
      <c r="C101" s="2435" t="s">
        <v>9289</v>
      </c>
      <c r="D101" s="2439"/>
      <c r="E101" s="2439"/>
      <c r="F101" s="2435" t="s">
        <v>9290</v>
      </c>
      <c r="G101" s="2435" t="s">
        <v>9291</v>
      </c>
      <c r="H101" s="2439"/>
      <c r="I101" s="2440"/>
      <c r="J101" s="2440"/>
      <c r="K101" s="2440"/>
    </row>
    <row r="102">
      <c r="A102" s="2432" t="s">
        <v>386</v>
      </c>
      <c r="B102" s="780"/>
      <c r="C102" s="2433"/>
      <c r="D102" s="2433"/>
      <c r="E102" s="2433"/>
      <c r="F102" s="2433"/>
      <c r="G102" s="2433"/>
      <c r="H102" s="2433"/>
      <c r="I102" s="2434"/>
      <c r="J102" s="2434"/>
      <c r="K102" s="2434"/>
    </row>
    <row r="103">
      <c r="A103" s="2450" t="s">
        <v>3649</v>
      </c>
      <c r="B103" s="792"/>
      <c r="C103" s="2439"/>
      <c r="D103" s="2439"/>
      <c r="E103" s="2439"/>
      <c r="F103" s="2439"/>
      <c r="G103" s="2439"/>
      <c r="H103" s="2439"/>
      <c r="I103" s="2440"/>
      <c r="J103" s="2440"/>
      <c r="K103" s="2440"/>
    </row>
    <row r="104">
      <c r="A104" s="2460" t="s">
        <v>3649</v>
      </c>
      <c r="B104" s="792"/>
      <c r="C104" s="2435" t="s">
        <v>9292</v>
      </c>
      <c r="D104" s="2439"/>
      <c r="E104" s="2435" t="s">
        <v>9086</v>
      </c>
      <c r="F104" s="2435" t="s">
        <v>9293</v>
      </c>
      <c r="G104" s="2435" t="s">
        <v>9294</v>
      </c>
      <c r="H104" s="2439"/>
      <c r="I104" s="2440"/>
      <c r="J104" s="2440"/>
      <c r="K104" s="2440"/>
    </row>
    <row r="105">
      <c r="A105" s="2457" t="s">
        <v>387</v>
      </c>
      <c r="B105" s="784">
        <v>3.0</v>
      </c>
      <c r="C105" s="2435" t="s">
        <v>9295</v>
      </c>
      <c r="D105" s="2439"/>
      <c r="E105" s="2439"/>
      <c r="F105" s="2435" t="s">
        <v>9296</v>
      </c>
      <c r="G105" s="807" t="s">
        <v>9297</v>
      </c>
      <c r="H105" s="2435" t="s">
        <v>4880</v>
      </c>
      <c r="I105" s="2437" t="s">
        <v>3870</v>
      </c>
      <c r="J105" s="2437" t="s">
        <v>5082</v>
      </c>
      <c r="K105" s="2437" t="s">
        <v>5723</v>
      </c>
    </row>
    <row r="106">
      <c r="A106" s="2457" t="s">
        <v>392</v>
      </c>
      <c r="B106" s="784"/>
      <c r="C106" s="2435" t="s">
        <v>9298</v>
      </c>
      <c r="D106" s="2439"/>
      <c r="E106" s="2435" t="s">
        <v>9299</v>
      </c>
      <c r="F106" s="2435" t="s">
        <v>9300</v>
      </c>
      <c r="G106" s="2435" t="s">
        <v>9301</v>
      </c>
      <c r="H106" s="2435" t="s">
        <v>4880</v>
      </c>
      <c r="I106" s="2437" t="s">
        <v>5059</v>
      </c>
      <c r="J106" s="2437" t="s">
        <v>4993</v>
      </c>
      <c r="K106" s="2437" t="s">
        <v>5945</v>
      </c>
    </row>
    <row r="107">
      <c r="A107" s="2457" t="s">
        <v>394</v>
      </c>
      <c r="B107" s="784"/>
      <c r="C107" s="2435" t="s">
        <v>9302</v>
      </c>
      <c r="D107" s="2435" t="s">
        <v>9303</v>
      </c>
      <c r="E107" s="2435" t="s">
        <v>9086</v>
      </c>
      <c r="F107" s="2435" t="s">
        <v>9304</v>
      </c>
      <c r="G107" s="2435" t="s">
        <v>9305</v>
      </c>
      <c r="H107" s="2435" t="s">
        <v>9306</v>
      </c>
      <c r="I107" s="2437" t="s">
        <v>3870</v>
      </c>
      <c r="J107" s="2437" t="s">
        <v>9307</v>
      </c>
      <c r="K107" s="2437" t="s">
        <v>9308</v>
      </c>
    </row>
    <row r="108">
      <c r="A108" s="2457" t="s">
        <v>406</v>
      </c>
      <c r="B108" s="784">
        <v>2.0</v>
      </c>
      <c r="C108" s="2435" t="s">
        <v>9309</v>
      </c>
      <c r="D108" s="2439"/>
      <c r="E108" s="2439"/>
      <c r="F108" s="2435" t="s">
        <v>9310</v>
      </c>
      <c r="G108" s="2435" t="s">
        <v>9311</v>
      </c>
      <c r="H108" s="2435" t="s">
        <v>9312</v>
      </c>
      <c r="I108" s="2437" t="s">
        <v>3870</v>
      </c>
      <c r="J108" s="2453">
        <v>43647.0</v>
      </c>
      <c r="K108" s="2437" t="s">
        <v>9313</v>
      </c>
    </row>
    <row r="109">
      <c r="A109" s="2432" t="s">
        <v>410</v>
      </c>
      <c r="B109" s="780"/>
      <c r="C109" s="2433"/>
      <c r="D109" s="2433"/>
      <c r="E109" s="2433"/>
      <c r="F109" s="2433"/>
      <c r="G109" s="2433"/>
      <c r="H109" s="2433"/>
      <c r="I109" s="2434"/>
      <c r="J109" s="2434"/>
      <c r="K109" s="2434"/>
    </row>
    <row r="110">
      <c r="A110" s="706" t="s">
        <v>411</v>
      </c>
      <c r="B110" s="784">
        <v>2.0</v>
      </c>
      <c r="C110" s="2435" t="s">
        <v>9314</v>
      </c>
      <c r="D110" s="2435" t="s">
        <v>9315</v>
      </c>
      <c r="E110" s="2439"/>
      <c r="F110" s="2435" t="s">
        <v>9316</v>
      </c>
      <c r="G110" s="2435" t="s">
        <v>9317</v>
      </c>
      <c r="H110" s="2435" t="s">
        <v>9318</v>
      </c>
      <c r="I110" s="2437" t="s">
        <v>9319</v>
      </c>
      <c r="J110" s="2437" t="s">
        <v>9320</v>
      </c>
      <c r="K110" s="2437" t="s">
        <v>9321</v>
      </c>
    </row>
    <row r="111">
      <c r="A111" s="2432" t="s">
        <v>412</v>
      </c>
      <c r="B111" s="780"/>
      <c r="C111" s="2433"/>
      <c r="D111" s="2433"/>
      <c r="E111" s="2433"/>
      <c r="F111" s="2433"/>
      <c r="G111" s="2433"/>
      <c r="H111" s="2433"/>
      <c r="I111" s="2434"/>
      <c r="J111" s="2434"/>
      <c r="K111" s="2434"/>
    </row>
    <row r="112">
      <c r="A112" s="2461" t="s">
        <v>413</v>
      </c>
      <c r="B112" s="784">
        <v>1.0</v>
      </c>
      <c r="C112" s="2439"/>
      <c r="D112" s="2439"/>
      <c r="E112" s="2435" t="s">
        <v>9322</v>
      </c>
      <c r="F112" s="2435" t="s">
        <v>9323</v>
      </c>
      <c r="G112" s="2439"/>
      <c r="H112" s="2439"/>
      <c r="I112" s="2440"/>
      <c r="J112" s="2440"/>
      <c r="K112" s="2440"/>
    </row>
    <row r="113">
      <c r="A113" s="706" t="s">
        <v>414</v>
      </c>
      <c r="B113" s="784">
        <v>3.0</v>
      </c>
      <c r="C113" s="2439"/>
      <c r="D113" s="2439"/>
      <c r="E113" s="2435" t="s">
        <v>9324</v>
      </c>
      <c r="F113" s="2435" t="s">
        <v>9325</v>
      </c>
      <c r="G113" s="2439"/>
      <c r="H113" s="2435" t="s">
        <v>113</v>
      </c>
      <c r="I113" s="2437" t="s">
        <v>3870</v>
      </c>
      <c r="J113" s="2437" t="s">
        <v>9326</v>
      </c>
      <c r="K113" s="2437" t="s">
        <v>9327</v>
      </c>
    </row>
    <row r="114">
      <c r="A114" s="2432" t="s">
        <v>419</v>
      </c>
      <c r="B114" s="780"/>
      <c r="C114" s="2433"/>
      <c r="D114" s="2433"/>
      <c r="E114" s="2433"/>
      <c r="F114" s="2433"/>
      <c r="G114" s="2433"/>
      <c r="H114" s="2433"/>
      <c r="I114" s="2434"/>
      <c r="J114" s="2434"/>
      <c r="K114" s="2434"/>
    </row>
    <row r="115">
      <c r="A115" s="2451" t="s">
        <v>7554</v>
      </c>
      <c r="B115" s="784">
        <v>1.0</v>
      </c>
      <c r="C115" s="2439"/>
      <c r="D115" s="2439"/>
      <c r="E115" s="2435" t="s">
        <v>9328</v>
      </c>
      <c r="F115" s="2435" t="s">
        <v>9329</v>
      </c>
      <c r="G115" s="2435"/>
      <c r="H115" s="2435" t="s">
        <v>113</v>
      </c>
      <c r="I115" s="2437" t="s">
        <v>3870</v>
      </c>
      <c r="J115" s="2440"/>
      <c r="K115" s="2440"/>
    </row>
    <row r="116">
      <c r="A116" s="2457" t="s">
        <v>420</v>
      </c>
      <c r="B116" s="784">
        <v>2.0</v>
      </c>
      <c r="C116" s="2435" t="s">
        <v>9330</v>
      </c>
      <c r="D116" s="2435" t="s">
        <v>9331</v>
      </c>
      <c r="E116" s="2435" t="s">
        <v>9332</v>
      </c>
      <c r="F116" s="2435" t="s">
        <v>9333</v>
      </c>
      <c r="G116" s="2435" t="s">
        <v>9334</v>
      </c>
      <c r="H116" s="2435" t="s">
        <v>5058</v>
      </c>
      <c r="I116" s="2437" t="s">
        <v>9335</v>
      </c>
      <c r="J116" s="2437" t="s">
        <v>9336</v>
      </c>
      <c r="K116" s="2437" t="s">
        <v>9337</v>
      </c>
    </row>
    <row r="117">
      <c r="A117" s="2457" t="s">
        <v>421</v>
      </c>
      <c r="B117" s="784">
        <v>7.0</v>
      </c>
      <c r="C117" s="2439"/>
      <c r="D117" s="2435" t="s">
        <v>9338</v>
      </c>
      <c r="E117" s="2435" t="s">
        <v>9339</v>
      </c>
      <c r="F117" s="2435" t="s">
        <v>9340</v>
      </c>
      <c r="G117" s="2435" t="s">
        <v>9341</v>
      </c>
      <c r="H117" s="2435" t="s">
        <v>9342</v>
      </c>
      <c r="I117" s="2437" t="s">
        <v>9335</v>
      </c>
      <c r="J117" s="2437" t="s">
        <v>9343</v>
      </c>
      <c r="K117" s="2437" t="s">
        <v>9344</v>
      </c>
    </row>
    <row r="118" ht="144.0" customHeight="1">
      <c r="A118" s="2457" t="s">
        <v>462</v>
      </c>
      <c r="B118" s="784">
        <v>2.0</v>
      </c>
      <c r="C118" s="2435" t="s">
        <v>9345</v>
      </c>
      <c r="D118" s="2435" t="s">
        <v>9346</v>
      </c>
      <c r="E118" s="2435" t="s">
        <v>9347</v>
      </c>
      <c r="F118" s="2435" t="s">
        <v>9348</v>
      </c>
      <c r="G118" s="2435" t="s">
        <v>9349</v>
      </c>
      <c r="H118" s="2435" t="s">
        <v>113</v>
      </c>
      <c r="I118" s="2437" t="s">
        <v>3870</v>
      </c>
      <c r="J118" s="2437" t="s">
        <v>9336</v>
      </c>
      <c r="K118" s="2437" t="s">
        <v>9350</v>
      </c>
    </row>
    <row r="119">
      <c r="A119" s="2458" t="s">
        <v>447</v>
      </c>
      <c r="B119" s="784">
        <v>1.0</v>
      </c>
      <c r="C119" s="2439"/>
      <c r="D119" s="2439"/>
      <c r="E119" s="2439"/>
      <c r="F119" s="2439"/>
      <c r="G119" s="2439"/>
      <c r="H119" s="2439"/>
      <c r="I119" s="2440"/>
      <c r="J119" s="2440"/>
      <c r="K119" s="2440"/>
    </row>
    <row r="120">
      <c r="A120" s="2457" t="s">
        <v>3650</v>
      </c>
      <c r="B120" s="792"/>
      <c r="C120" s="2439"/>
      <c r="D120" s="2439"/>
      <c r="E120" s="2435"/>
      <c r="F120" s="2435" t="s">
        <v>9351</v>
      </c>
      <c r="G120" s="2435" t="s">
        <v>9352</v>
      </c>
      <c r="H120" s="2435" t="s">
        <v>5058</v>
      </c>
      <c r="I120" s="2437" t="s">
        <v>4006</v>
      </c>
      <c r="J120" s="2437" t="s">
        <v>4993</v>
      </c>
      <c r="K120" s="2437" t="s">
        <v>9353</v>
      </c>
    </row>
    <row r="121">
      <c r="A121" s="2432" t="s">
        <v>467</v>
      </c>
      <c r="B121" s="780"/>
      <c r="C121" s="2433"/>
      <c r="D121" s="2433"/>
      <c r="E121" s="2433"/>
      <c r="F121" s="2433"/>
      <c r="G121" s="2433"/>
      <c r="H121" s="2433"/>
      <c r="I121" s="2434"/>
      <c r="J121" s="2434"/>
      <c r="K121" s="2434"/>
    </row>
    <row r="122">
      <c r="A122" s="707" t="s">
        <v>468</v>
      </c>
      <c r="B122" s="784">
        <v>2.0</v>
      </c>
      <c r="C122" s="2439"/>
      <c r="D122" s="2439"/>
      <c r="E122" s="2439"/>
      <c r="F122" s="2435" t="s">
        <v>9354</v>
      </c>
      <c r="G122" s="2435" t="s">
        <v>9355</v>
      </c>
      <c r="H122" s="2439"/>
      <c r="I122" s="2440"/>
      <c r="J122" s="2440"/>
      <c r="K122" s="2440"/>
    </row>
    <row r="123">
      <c r="A123" s="2432" t="s">
        <v>473</v>
      </c>
      <c r="B123" s="780"/>
      <c r="C123" s="2433"/>
      <c r="D123" s="2433"/>
      <c r="E123" s="2433"/>
      <c r="F123" s="2433"/>
      <c r="G123" s="2433"/>
      <c r="H123" s="2433"/>
      <c r="I123" s="2434"/>
      <c r="J123" s="2434"/>
      <c r="K123" s="2434"/>
    </row>
    <row r="124">
      <c r="A124" s="2457" t="s">
        <v>474</v>
      </c>
      <c r="B124" s="784">
        <v>1.0</v>
      </c>
      <c r="C124" s="2439"/>
      <c r="D124" s="2439"/>
      <c r="E124" s="2439"/>
      <c r="F124" s="2439"/>
      <c r="G124" s="2439"/>
      <c r="H124" s="2439"/>
      <c r="I124" s="2440"/>
      <c r="J124" s="2440"/>
      <c r="K124" s="2440"/>
    </row>
    <row r="125">
      <c r="A125" s="2458" t="s">
        <v>476</v>
      </c>
      <c r="B125" s="784">
        <v>2.0</v>
      </c>
      <c r="C125" s="2439"/>
      <c r="D125" s="2439"/>
      <c r="E125" s="2439"/>
      <c r="F125" s="2435" t="s">
        <v>9356</v>
      </c>
      <c r="G125" s="2439"/>
      <c r="H125" s="2435" t="s">
        <v>5066</v>
      </c>
      <c r="I125" s="2440"/>
      <c r="J125" s="2437" t="s">
        <v>4006</v>
      </c>
      <c r="K125" s="2437" t="s">
        <v>4104</v>
      </c>
    </row>
    <row r="126">
      <c r="A126" s="2432" t="s">
        <v>477</v>
      </c>
      <c r="B126" s="780"/>
      <c r="C126" s="2433"/>
      <c r="D126" s="2433"/>
      <c r="E126" s="2433"/>
      <c r="F126" s="2433"/>
      <c r="G126" s="2433"/>
      <c r="H126" s="2433"/>
      <c r="I126" s="2434"/>
      <c r="J126" s="2434"/>
      <c r="K126" s="2434"/>
    </row>
    <row r="127">
      <c r="A127" s="706" t="s">
        <v>478</v>
      </c>
      <c r="B127" s="784">
        <v>3.0</v>
      </c>
      <c r="C127" s="2439"/>
      <c r="D127" s="2439"/>
      <c r="E127" s="2435"/>
      <c r="F127" s="2435" t="s">
        <v>9357</v>
      </c>
      <c r="G127" s="2435" t="s">
        <v>9358</v>
      </c>
      <c r="H127" s="2435" t="s">
        <v>5058</v>
      </c>
      <c r="I127" s="2437" t="s">
        <v>3870</v>
      </c>
      <c r="J127" s="2437" t="s">
        <v>9359</v>
      </c>
      <c r="K127" s="2437" t="s">
        <v>9360</v>
      </c>
    </row>
    <row r="128">
      <c r="A128" s="2432" t="s">
        <v>482</v>
      </c>
      <c r="B128" s="780"/>
      <c r="C128" s="2433"/>
      <c r="D128" s="2433"/>
      <c r="E128" s="2433"/>
      <c r="F128" s="2433"/>
      <c r="G128" s="2433"/>
      <c r="H128" s="2433"/>
      <c r="I128" s="2434"/>
      <c r="J128" s="2434"/>
      <c r="K128" s="2434"/>
    </row>
    <row r="129">
      <c r="A129" s="2457" t="s">
        <v>483</v>
      </c>
      <c r="B129" s="784" t="s">
        <v>9361</v>
      </c>
      <c r="C129" s="2435" t="s">
        <v>9362</v>
      </c>
      <c r="D129" s="2435" t="s">
        <v>9363</v>
      </c>
      <c r="E129" s="2435" t="s">
        <v>9364</v>
      </c>
      <c r="F129" s="2435" t="s">
        <v>9365</v>
      </c>
      <c r="G129" s="2435" t="s">
        <v>9366</v>
      </c>
      <c r="H129" s="2435" t="s">
        <v>5026</v>
      </c>
      <c r="I129" s="2440"/>
      <c r="J129" s="2440"/>
      <c r="K129" s="2440"/>
    </row>
    <row r="130">
      <c r="A130" s="2457" t="s">
        <v>3651</v>
      </c>
      <c r="B130" s="784">
        <v>2.0</v>
      </c>
      <c r="C130" s="2435" t="s">
        <v>9367</v>
      </c>
      <c r="D130" s="2435" t="s">
        <v>9368</v>
      </c>
      <c r="E130" s="2435" t="s">
        <v>9369</v>
      </c>
      <c r="F130" s="2435" t="s">
        <v>9370</v>
      </c>
      <c r="G130" s="2435" t="s">
        <v>9371</v>
      </c>
      <c r="H130" s="2435" t="s">
        <v>113</v>
      </c>
      <c r="I130" s="2437" t="s">
        <v>3870</v>
      </c>
      <c r="J130" s="2437" t="s">
        <v>9372</v>
      </c>
      <c r="K130" s="2437" t="s">
        <v>9373</v>
      </c>
    </row>
    <row r="131">
      <c r="A131" s="2432" t="s">
        <v>487</v>
      </c>
      <c r="B131" s="780"/>
      <c r="C131" s="2433"/>
      <c r="D131" s="2433"/>
      <c r="E131" s="2433"/>
      <c r="F131" s="2433"/>
      <c r="G131" s="2433"/>
      <c r="H131" s="2433"/>
      <c r="I131" s="2434"/>
      <c r="J131" s="2434"/>
      <c r="K131" s="2434"/>
    </row>
    <row r="132">
      <c r="A132" s="706" t="s">
        <v>488</v>
      </c>
      <c r="B132" s="792"/>
      <c r="C132" s="2439"/>
      <c r="D132" s="2439"/>
      <c r="E132" s="2439"/>
      <c r="F132" s="2439"/>
      <c r="G132" s="2439"/>
      <c r="H132" s="2439"/>
      <c r="I132" s="2440"/>
      <c r="J132" s="2440"/>
      <c r="K132" s="2440"/>
    </row>
    <row r="133">
      <c r="A133" s="2462"/>
      <c r="B133" s="1414"/>
      <c r="C133" s="2463"/>
      <c r="D133" s="2463"/>
      <c r="E133" s="2463"/>
      <c r="F133" s="2463"/>
      <c r="G133" s="2463"/>
      <c r="H133" s="2463"/>
      <c r="I133" s="2464"/>
      <c r="J133" s="2464"/>
      <c r="K133" s="2464"/>
    </row>
    <row r="134">
      <c r="A134" s="2462"/>
      <c r="B134" s="823"/>
      <c r="C134" s="1308"/>
      <c r="D134" s="1308"/>
      <c r="E134" s="1308"/>
      <c r="F134" s="1308"/>
      <c r="G134" s="1308"/>
      <c r="H134" s="1308"/>
      <c r="I134" s="836"/>
      <c r="J134" s="836"/>
      <c r="K134" s="836"/>
    </row>
    <row r="135">
      <c r="A135" s="2462"/>
      <c r="B135" s="823"/>
      <c r="C135" s="1308"/>
      <c r="D135" s="1308"/>
      <c r="E135" s="1308"/>
      <c r="F135" s="1308"/>
      <c r="G135" s="1308"/>
      <c r="H135" s="1308"/>
      <c r="I135" s="836"/>
      <c r="J135" s="836"/>
      <c r="K135" s="836"/>
    </row>
    <row r="136">
      <c r="A136" s="2462"/>
      <c r="B136" s="823"/>
      <c r="C136" s="1308"/>
      <c r="D136" s="1308"/>
      <c r="E136" s="1308"/>
      <c r="F136" s="1308"/>
      <c r="G136" s="1308"/>
      <c r="H136" s="1308"/>
      <c r="I136" s="836"/>
      <c r="J136" s="836"/>
      <c r="K136" s="836"/>
    </row>
    <row r="137">
      <c r="A137" s="2462"/>
      <c r="B137" s="823"/>
      <c r="C137" s="1308"/>
      <c r="D137" s="1308"/>
      <c r="E137" s="1308"/>
      <c r="F137" s="1308"/>
      <c r="G137" s="1308"/>
      <c r="H137" s="1308"/>
      <c r="I137" s="836"/>
      <c r="J137" s="836"/>
      <c r="K137" s="836"/>
    </row>
    <row r="138">
      <c r="A138" s="2462"/>
      <c r="B138" s="823"/>
      <c r="C138" s="1308"/>
      <c r="D138" s="1308"/>
      <c r="E138" s="1308"/>
      <c r="F138" s="1308"/>
      <c r="G138" s="1308"/>
      <c r="H138" s="1308"/>
      <c r="I138" s="836"/>
      <c r="J138" s="836"/>
      <c r="K138" s="836"/>
    </row>
    <row r="139">
      <c r="A139" s="2462"/>
      <c r="B139" s="823"/>
      <c r="C139" s="1308"/>
      <c r="D139" s="1308"/>
      <c r="E139" s="1308"/>
      <c r="F139" s="1308"/>
      <c r="G139" s="1308"/>
      <c r="H139" s="1308"/>
      <c r="I139" s="836"/>
      <c r="J139" s="836"/>
      <c r="K139" s="836"/>
    </row>
    <row r="140">
      <c r="A140" s="2462"/>
      <c r="B140" s="823"/>
      <c r="C140" s="1308"/>
      <c r="D140" s="1308"/>
      <c r="E140" s="1308"/>
      <c r="F140" s="1308"/>
      <c r="G140" s="1308"/>
      <c r="H140" s="1308"/>
      <c r="I140" s="836"/>
      <c r="J140" s="836"/>
      <c r="K140" s="836"/>
    </row>
    <row r="141">
      <c r="A141" s="2462"/>
      <c r="B141" s="823"/>
      <c r="C141" s="1308"/>
      <c r="D141" s="1308"/>
      <c r="E141" s="1308"/>
      <c r="F141" s="1308"/>
      <c r="G141" s="1308"/>
      <c r="H141" s="1308"/>
      <c r="I141" s="836"/>
      <c r="J141" s="836"/>
      <c r="K141" s="836"/>
    </row>
    <row r="142">
      <c r="A142" s="2462"/>
      <c r="B142" s="823"/>
      <c r="C142" s="1308"/>
      <c r="D142" s="1308"/>
      <c r="E142" s="1308"/>
      <c r="F142" s="1308"/>
      <c r="G142" s="1308"/>
      <c r="H142" s="1308"/>
      <c r="I142" s="836"/>
      <c r="J142" s="836"/>
      <c r="K142" s="836"/>
    </row>
    <row r="143">
      <c r="A143" s="2462"/>
      <c r="B143" s="823"/>
      <c r="C143" s="1308"/>
      <c r="D143" s="1308"/>
      <c r="E143" s="1308"/>
      <c r="F143" s="1308"/>
      <c r="G143" s="1308"/>
      <c r="H143" s="1308"/>
      <c r="I143" s="836"/>
      <c r="J143" s="836"/>
      <c r="K143" s="836"/>
    </row>
    <row r="144">
      <c r="A144" s="2462"/>
      <c r="B144" s="823"/>
      <c r="C144" s="1308"/>
      <c r="D144" s="1308"/>
      <c r="E144" s="1308"/>
      <c r="F144" s="1308"/>
      <c r="G144" s="1308"/>
      <c r="H144" s="1308"/>
      <c r="I144" s="836"/>
      <c r="J144" s="836"/>
      <c r="K144" s="836"/>
    </row>
    <row r="145">
      <c r="A145" s="2462"/>
      <c r="B145" s="823"/>
      <c r="C145" s="1308"/>
      <c r="D145" s="1308"/>
      <c r="E145" s="1308"/>
      <c r="F145" s="1308"/>
      <c r="G145" s="1308"/>
      <c r="H145" s="1308"/>
      <c r="I145" s="836"/>
      <c r="J145" s="836"/>
      <c r="K145" s="836"/>
    </row>
    <row r="146">
      <c r="A146" s="2462"/>
      <c r="B146" s="823"/>
      <c r="C146" s="1308"/>
      <c r="D146" s="1308"/>
      <c r="E146" s="1308"/>
      <c r="F146" s="1308"/>
      <c r="G146" s="1308"/>
      <c r="H146" s="1308"/>
      <c r="I146" s="836"/>
      <c r="J146" s="836"/>
      <c r="K146" s="836"/>
    </row>
    <row r="147">
      <c r="A147" s="2462"/>
      <c r="B147" s="823"/>
      <c r="C147" s="1308"/>
      <c r="D147" s="1308"/>
      <c r="E147" s="1308"/>
      <c r="F147" s="1308"/>
      <c r="G147" s="1308"/>
      <c r="H147" s="1308"/>
      <c r="I147" s="836"/>
      <c r="J147" s="836"/>
      <c r="K147" s="836"/>
    </row>
    <row r="148">
      <c r="A148" s="2462"/>
      <c r="B148" s="823"/>
      <c r="C148" s="1308"/>
      <c r="D148" s="1308"/>
      <c r="E148" s="1308"/>
      <c r="F148" s="1308"/>
      <c r="G148" s="1308"/>
      <c r="H148" s="1308"/>
      <c r="I148" s="836"/>
      <c r="J148" s="836"/>
      <c r="K148" s="836"/>
    </row>
    <row r="149">
      <c r="A149" s="2462"/>
      <c r="B149" s="823"/>
      <c r="C149" s="1308"/>
      <c r="D149" s="1308"/>
      <c r="E149" s="1308"/>
      <c r="F149" s="1308"/>
      <c r="G149" s="1308"/>
      <c r="H149" s="1308"/>
      <c r="I149" s="836"/>
      <c r="J149" s="836"/>
      <c r="K149" s="836"/>
    </row>
    <row r="150">
      <c r="A150" s="2462"/>
      <c r="B150" s="823"/>
      <c r="C150" s="1308"/>
      <c r="D150" s="1308"/>
      <c r="E150" s="1308"/>
      <c r="F150" s="1308"/>
      <c r="G150" s="1308"/>
      <c r="H150" s="1308"/>
      <c r="I150" s="836"/>
      <c r="J150" s="836"/>
      <c r="K150" s="836"/>
    </row>
    <row r="151">
      <c r="A151" s="2462"/>
      <c r="B151" s="823"/>
      <c r="C151" s="1308"/>
      <c r="D151" s="1308"/>
      <c r="E151" s="1308"/>
      <c r="F151" s="1308"/>
      <c r="G151" s="1308"/>
      <c r="H151" s="1308"/>
      <c r="I151" s="836"/>
      <c r="J151" s="836"/>
      <c r="K151" s="836"/>
    </row>
    <row r="152">
      <c r="A152" s="2462"/>
      <c r="B152" s="823"/>
      <c r="C152" s="1308"/>
      <c r="D152" s="1308"/>
      <c r="E152" s="1308"/>
      <c r="F152" s="1308"/>
      <c r="G152" s="1308"/>
      <c r="H152" s="1308"/>
      <c r="I152" s="836"/>
      <c r="J152" s="836"/>
      <c r="K152" s="836"/>
    </row>
    <row r="153">
      <c r="A153" s="2462"/>
      <c r="B153" s="823"/>
      <c r="C153" s="1308"/>
      <c r="D153" s="1308"/>
      <c r="E153" s="1308"/>
      <c r="F153" s="1308"/>
      <c r="G153" s="1308"/>
      <c r="H153" s="1308"/>
      <c r="I153" s="836"/>
      <c r="J153" s="836"/>
      <c r="K153" s="836"/>
    </row>
    <row r="154">
      <c r="A154" s="2462"/>
      <c r="B154" s="823"/>
      <c r="C154" s="1308"/>
      <c r="D154" s="1308"/>
      <c r="E154" s="1308"/>
      <c r="F154" s="1308"/>
      <c r="G154" s="1308"/>
      <c r="H154" s="1308"/>
      <c r="I154" s="836"/>
      <c r="J154" s="836"/>
      <c r="K154" s="836"/>
    </row>
    <row r="155">
      <c r="A155" s="2462"/>
      <c r="B155" s="823"/>
      <c r="C155" s="1308"/>
      <c r="D155" s="1308"/>
      <c r="E155" s="1308"/>
      <c r="F155" s="1308"/>
      <c r="G155" s="1308"/>
      <c r="H155" s="1308"/>
      <c r="I155" s="836"/>
      <c r="J155" s="836"/>
      <c r="K155" s="836"/>
    </row>
    <row r="156">
      <c r="A156" s="2462"/>
      <c r="B156" s="823"/>
      <c r="C156" s="1308"/>
      <c r="D156" s="1308"/>
      <c r="E156" s="1308"/>
      <c r="F156" s="1308"/>
      <c r="G156" s="1308"/>
      <c r="H156" s="1308"/>
      <c r="I156" s="836"/>
      <c r="J156" s="836"/>
      <c r="K156" s="836"/>
    </row>
    <row r="157">
      <c r="A157" s="2462"/>
      <c r="B157" s="823"/>
      <c r="C157" s="1308"/>
      <c r="D157" s="1308"/>
      <c r="E157" s="1308"/>
      <c r="F157" s="1308"/>
      <c r="G157" s="1308"/>
      <c r="H157" s="1308"/>
      <c r="I157" s="836"/>
      <c r="J157" s="836"/>
      <c r="K157" s="836"/>
    </row>
    <row r="158">
      <c r="A158" s="2462"/>
      <c r="B158" s="823"/>
      <c r="C158" s="1308"/>
      <c r="D158" s="1308"/>
      <c r="E158" s="1308"/>
      <c r="F158" s="1308"/>
      <c r="G158" s="1308"/>
      <c r="H158" s="1308"/>
      <c r="I158" s="836"/>
      <c r="J158" s="836"/>
      <c r="K158" s="836"/>
    </row>
    <row r="159">
      <c r="A159" s="2462"/>
      <c r="B159" s="823"/>
      <c r="C159" s="1308"/>
      <c r="D159" s="1308"/>
      <c r="E159" s="1308"/>
      <c r="F159" s="1308"/>
      <c r="G159" s="1308"/>
      <c r="H159" s="1308"/>
      <c r="I159" s="836"/>
      <c r="J159" s="836"/>
      <c r="K159" s="836"/>
    </row>
    <row r="160">
      <c r="A160" s="2462"/>
      <c r="B160" s="823"/>
      <c r="C160" s="1308"/>
      <c r="D160" s="1308"/>
      <c r="E160" s="1308"/>
      <c r="F160" s="1308"/>
      <c r="G160" s="1308"/>
      <c r="H160" s="1308"/>
      <c r="I160" s="836"/>
      <c r="J160" s="836"/>
      <c r="K160" s="836"/>
    </row>
    <row r="161">
      <c r="A161" s="2462"/>
      <c r="B161" s="823"/>
      <c r="C161" s="1308"/>
      <c r="D161" s="1308"/>
      <c r="E161" s="1308"/>
      <c r="F161" s="1308"/>
      <c r="G161" s="1308"/>
      <c r="H161" s="1308"/>
      <c r="I161" s="836"/>
      <c r="J161" s="836"/>
      <c r="K161" s="836"/>
    </row>
    <row r="162">
      <c r="A162" s="2462"/>
      <c r="B162" s="823"/>
      <c r="C162" s="1308"/>
      <c r="D162" s="1308"/>
      <c r="E162" s="1308"/>
      <c r="F162" s="1308"/>
      <c r="G162" s="1308"/>
      <c r="H162" s="1308"/>
      <c r="I162" s="836"/>
      <c r="J162" s="836"/>
      <c r="K162" s="836"/>
    </row>
    <row r="163">
      <c r="A163" s="2462"/>
      <c r="B163" s="823"/>
      <c r="C163" s="1308"/>
      <c r="D163" s="1308"/>
      <c r="E163" s="1308"/>
      <c r="F163" s="1308"/>
      <c r="G163" s="1308"/>
      <c r="H163" s="1308"/>
      <c r="I163" s="836"/>
      <c r="J163" s="836"/>
      <c r="K163" s="836"/>
    </row>
    <row r="164">
      <c r="A164" s="2462"/>
      <c r="B164" s="823"/>
      <c r="C164" s="1308"/>
      <c r="D164" s="1308"/>
      <c r="E164" s="1308"/>
      <c r="F164" s="1308"/>
      <c r="G164" s="1308"/>
      <c r="H164" s="1308"/>
      <c r="I164" s="836"/>
      <c r="J164" s="836"/>
      <c r="K164" s="836"/>
    </row>
    <row r="165">
      <c r="A165" s="2462"/>
      <c r="B165" s="823"/>
      <c r="C165" s="1308"/>
      <c r="D165" s="1308"/>
      <c r="E165" s="1308"/>
      <c r="F165" s="1308"/>
      <c r="G165" s="1308"/>
      <c r="H165" s="1308"/>
      <c r="I165" s="836"/>
      <c r="J165" s="836"/>
      <c r="K165" s="836"/>
    </row>
    <row r="166">
      <c r="A166" s="2462"/>
      <c r="B166" s="823"/>
      <c r="C166" s="1308"/>
      <c r="D166" s="1308"/>
      <c r="E166" s="1308"/>
      <c r="F166" s="1308"/>
      <c r="G166" s="1308"/>
      <c r="H166" s="1308"/>
      <c r="I166" s="836"/>
      <c r="J166" s="836"/>
      <c r="K166" s="836"/>
    </row>
    <row r="167">
      <c r="A167" s="2462"/>
      <c r="B167" s="823"/>
      <c r="C167" s="1308"/>
      <c r="D167" s="1308"/>
      <c r="E167" s="1308"/>
      <c r="F167" s="1308"/>
      <c r="G167" s="1308"/>
      <c r="H167" s="1308"/>
      <c r="I167" s="836"/>
      <c r="J167" s="836"/>
      <c r="K167" s="836"/>
    </row>
    <row r="168">
      <c r="A168" s="2462"/>
      <c r="B168" s="823"/>
      <c r="C168" s="1308"/>
      <c r="D168" s="1308"/>
      <c r="E168" s="1308"/>
      <c r="F168" s="1308"/>
      <c r="G168" s="1308"/>
      <c r="H168" s="1308"/>
      <c r="I168" s="836"/>
      <c r="J168" s="836"/>
      <c r="K168" s="836"/>
    </row>
    <row r="169">
      <c r="A169" s="2462"/>
      <c r="B169" s="823"/>
      <c r="C169" s="1308"/>
      <c r="D169" s="1308"/>
      <c r="E169" s="1308"/>
      <c r="F169" s="1308"/>
      <c r="G169" s="1308"/>
      <c r="H169" s="1308"/>
      <c r="I169" s="836"/>
      <c r="J169" s="836"/>
      <c r="K169" s="836"/>
    </row>
    <row r="170">
      <c r="A170" s="2462"/>
      <c r="B170" s="823"/>
      <c r="C170" s="1308"/>
      <c r="D170" s="1308"/>
      <c r="E170" s="1308"/>
      <c r="F170" s="1308"/>
      <c r="G170" s="1308"/>
      <c r="H170" s="1308"/>
      <c r="I170" s="836"/>
      <c r="J170" s="836"/>
      <c r="K170" s="836"/>
    </row>
    <row r="171">
      <c r="A171" s="2462"/>
      <c r="B171" s="823"/>
      <c r="C171" s="1308"/>
      <c r="D171" s="1308"/>
      <c r="E171" s="1308"/>
      <c r="F171" s="1308"/>
      <c r="G171" s="1308"/>
      <c r="H171" s="1308"/>
      <c r="I171" s="836"/>
      <c r="J171" s="836"/>
      <c r="K171" s="836"/>
    </row>
    <row r="172">
      <c r="A172" s="2462"/>
      <c r="B172" s="823"/>
      <c r="C172" s="1308"/>
      <c r="D172" s="1308"/>
      <c r="E172" s="1308"/>
      <c r="F172" s="1308"/>
      <c r="G172" s="1308"/>
      <c r="H172" s="1308"/>
      <c r="I172" s="836"/>
      <c r="J172" s="836"/>
      <c r="K172" s="836"/>
    </row>
    <row r="173">
      <c r="A173" s="2462"/>
      <c r="B173" s="823"/>
      <c r="C173" s="1308"/>
      <c r="D173" s="1308"/>
      <c r="E173" s="1308"/>
      <c r="F173" s="1308"/>
      <c r="G173" s="1308"/>
      <c r="H173" s="1308"/>
      <c r="I173" s="836"/>
      <c r="J173" s="836"/>
      <c r="K173" s="836"/>
    </row>
    <row r="174">
      <c r="A174" s="2462"/>
      <c r="B174" s="823"/>
      <c r="C174" s="1308"/>
      <c r="D174" s="1308"/>
      <c r="E174" s="1308"/>
      <c r="F174" s="1308"/>
      <c r="G174" s="1308"/>
      <c r="H174" s="1308"/>
      <c r="I174" s="836"/>
      <c r="J174" s="836"/>
      <c r="K174" s="836"/>
    </row>
    <row r="175">
      <c r="A175" s="2462"/>
      <c r="B175" s="823"/>
      <c r="C175" s="1308"/>
      <c r="D175" s="1308"/>
      <c r="E175" s="1308"/>
      <c r="F175" s="1308"/>
      <c r="G175" s="1308"/>
      <c r="H175" s="1308"/>
      <c r="I175" s="836"/>
      <c r="J175" s="836"/>
      <c r="K175" s="836"/>
    </row>
    <row r="176">
      <c r="A176" s="2462"/>
      <c r="B176" s="823"/>
      <c r="C176" s="1308"/>
      <c r="D176" s="1308"/>
      <c r="E176" s="1308"/>
      <c r="F176" s="1308"/>
      <c r="G176" s="1308"/>
      <c r="H176" s="1308"/>
      <c r="I176" s="836"/>
      <c r="J176" s="836"/>
      <c r="K176" s="836"/>
    </row>
    <row r="177">
      <c r="A177" s="2462"/>
      <c r="B177" s="823"/>
      <c r="C177" s="1308"/>
      <c r="D177" s="1308"/>
      <c r="E177" s="1308"/>
      <c r="F177" s="1308"/>
      <c r="G177" s="1308"/>
      <c r="H177" s="1308"/>
      <c r="I177" s="836"/>
      <c r="J177" s="836"/>
      <c r="K177" s="836"/>
    </row>
    <row r="178">
      <c r="A178" s="2462"/>
      <c r="B178" s="823"/>
      <c r="C178" s="1308"/>
      <c r="D178" s="1308"/>
      <c r="E178" s="1308"/>
      <c r="F178" s="1308"/>
      <c r="G178" s="1308"/>
      <c r="H178" s="1308"/>
      <c r="I178" s="836"/>
      <c r="J178" s="836"/>
      <c r="K178" s="836"/>
    </row>
    <row r="179">
      <c r="A179" s="2462"/>
      <c r="B179" s="823"/>
      <c r="C179" s="1308"/>
      <c r="D179" s="1308"/>
      <c r="E179" s="1308"/>
      <c r="F179" s="1308"/>
      <c r="G179" s="1308"/>
      <c r="H179" s="1308"/>
      <c r="I179" s="836"/>
      <c r="J179" s="836"/>
      <c r="K179" s="836"/>
    </row>
    <row r="180">
      <c r="A180" s="2462"/>
      <c r="B180" s="823"/>
      <c r="C180" s="1308"/>
      <c r="D180" s="1308"/>
      <c r="E180" s="1308"/>
      <c r="F180" s="1308"/>
      <c r="G180" s="1308"/>
      <c r="H180" s="1308"/>
      <c r="I180" s="836"/>
      <c r="J180" s="836"/>
      <c r="K180" s="836"/>
    </row>
    <row r="181">
      <c r="A181" s="2462"/>
      <c r="B181" s="823"/>
      <c r="C181" s="1308"/>
      <c r="D181" s="1308"/>
      <c r="E181" s="1308"/>
      <c r="F181" s="1308"/>
      <c r="G181" s="1308"/>
      <c r="H181" s="1308"/>
      <c r="I181" s="836"/>
      <c r="J181" s="836"/>
      <c r="K181" s="836"/>
    </row>
    <row r="182">
      <c r="A182" s="2462"/>
      <c r="B182" s="823"/>
      <c r="C182" s="1308"/>
      <c r="D182" s="1308"/>
      <c r="E182" s="1308"/>
      <c r="F182" s="1308"/>
      <c r="G182" s="1308"/>
      <c r="H182" s="1308"/>
      <c r="I182" s="836"/>
      <c r="J182" s="836"/>
      <c r="K182" s="836"/>
    </row>
    <row r="183">
      <c r="A183" s="2462"/>
      <c r="B183" s="823"/>
      <c r="C183" s="1308"/>
      <c r="D183" s="1308"/>
      <c r="E183" s="1308"/>
      <c r="F183" s="1308"/>
      <c r="G183" s="1308"/>
      <c r="H183" s="1308"/>
      <c r="I183" s="836"/>
      <c r="J183" s="836"/>
      <c r="K183" s="836"/>
    </row>
    <row r="184">
      <c r="A184" s="2462"/>
      <c r="B184" s="823"/>
      <c r="C184" s="1308"/>
      <c r="D184" s="1308"/>
      <c r="E184" s="1308"/>
      <c r="F184" s="1308"/>
      <c r="G184" s="1308"/>
      <c r="H184" s="1308"/>
      <c r="I184" s="836"/>
      <c r="J184" s="836"/>
      <c r="K184" s="836"/>
    </row>
    <row r="185">
      <c r="A185" s="2462"/>
      <c r="B185" s="823"/>
      <c r="C185" s="1308"/>
      <c r="D185" s="1308"/>
      <c r="E185" s="1308"/>
      <c r="F185" s="1308"/>
      <c r="G185" s="1308"/>
      <c r="H185" s="1308"/>
      <c r="I185" s="836"/>
      <c r="J185" s="836"/>
      <c r="K185" s="836"/>
    </row>
    <row r="186">
      <c r="A186" s="2462"/>
      <c r="B186" s="823"/>
      <c r="C186" s="1308"/>
      <c r="D186" s="1308"/>
      <c r="E186" s="1308"/>
      <c r="F186" s="1308"/>
      <c r="G186" s="1308"/>
      <c r="H186" s="1308"/>
      <c r="I186" s="836"/>
      <c r="J186" s="836"/>
      <c r="K186" s="836"/>
    </row>
    <row r="187">
      <c r="A187" s="2462"/>
      <c r="B187" s="823"/>
      <c r="C187" s="1308"/>
      <c r="D187" s="1308"/>
      <c r="E187" s="1308"/>
      <c r="F187" s="1308"/>
      <c r="G187" s="1308"/>
      <c r="H187" s="1308"/>
      <c r="I187" s="836"/>
      <c r="J187" s="836"/>
      <c r="K187" s="836"/>
    </row>
    <row r="188">
      <c r="A188" s="2462"/>
      <c r="B188" s="823"/>
      <c r="C188" s="1308"/>
      <c r="D188" s="1308"/>
      <c r="E188" s="1308"/>
      <c r="F188" s="1308"/>
      <c r="G188" s="1308"/>
      <c r="H188" s="1308"/>
      <c r="I188" s="836"/>
      <c r="J188" s="836"/>
      <c r="K188" s="836"/>
    </row>
    <row r="189">
      <c r="A189" s="2462"/>
      <c r="B189" s="823"/>
      <c r="C189" s="1308"/>
      <c r="D189" s="1308"/>
      <c r="E189" s="1308"/>
      <c r="F189" s="1308"/>
      <c r="G189" s="1308"/>
      <c r="H189" s="1308"/>
      <c r="I189" s="836"/>
      <c r="J189" s="836"/>
      <c r="K189" s="836"/>
    </row>
    <row r="190">
      <c r="A190" s="2462"/>
      <c r="B190" s="823"/>
      <c r="C190" s="1308"/>
      <c r="D190" s="1308"/>
      <c r="E190" s="1308"/>
      <c r="F190" s="1308"/>
      <c r="G190" s="1308"/>
      <c r="H190" s="1308"/>
      <c r="I190" s="836"/>
      <c r="J190" s="836"/>
      <c r="K190" s="836"/>
    </row>
    <row r="191">
      <c r="A191" s="2462"/>
      <c r="B191" s="823"/>
      <c r="C191" s="1308"/>
      <c r="D191" s="1308"/>
      <c r="E191" s="1308"/>
      <c r="F191" s="1308"/>
      <c r="G191" s="1308"/>
      <c r="H191" s="1308"/>
      <c r="I191" s="836"/>
      <c r="J191" s="836"/>
      <c r="K191" s="836"/>
    </row>
    <row r="192">
      <c r="A192" s="2462"/>
      <c r="B192" s="823"/>
      <c r="C192" s="1308"/>
      <c r="D192" s="1308"/>
      <c r="E192" s="1308"/>
      <c r="F192" s="1308"/>
      <c r="G192" s="1308"/>
      <c r="H192" s="1308"/>
      <c r="I192" s="836"/>
      <c r="J192" s="836"/>
      <c r="K192" s="836"/>
    </row>
    <row r="193">
      <c r="A193" s="2462"/>
      <c r="B193" s="823"/>
      <c r="C193" s="1308"/>
      <c r="D193" s="1308"/>
      <c r="E193" s="1308"/>
      <c r="F193" s="1308"/>
      <c r="G193" s="1308"/>
      <c r="H193" s="1308"/>
      <c r="I193" s="836"/>
      <c r="J193" s="836"/>
      <c r="K193" s="836"/>
    </row>
    <row r="194">
      <c r="A194" s="2462"/>
      <c r="B194" s="823"/>
      <c r="C194" s="1308"/>
      <c r="D194" s="1308"/>
      <c r="E194" s="1308"/>
      <c r="F194" s="1308"/>
      <c r="G194" s="1308"/>
      <c r="H194" s="1308"/>
      <c r="I194" s="836"/>
      <c r="J194" s="836"/>
      <c r="K194" s="836"/>
    </row>
    <row r="195">
      <c r="A195" s="2462"/>
      <c r="B195" s="823"/>
      <c r="C195" s="1308"/>
      <c r="D195" s="1308"/>
      <c r="E195" s="1308"/>
      <c r="F195" s="1308"/>
      <c r="G195" s="1308"/>
      <c r="H195" s="1308"/>
      <c r="I195" s="836"/>
      <c r="J195" s="836"/>
      <c r="K195" s="836"/>
    </row>
    <row r="196">
      <c r="A196" s="2462"/>
      <c r="B196" s="823"/>
      <c r="C196" s="1308"/>
      <c r="D196" s="1308"/>
      <c r="E196" s="1308"/>
      <c r="F196" s="1308"/>
      <c r="G196" s="1308"/>
      <c r="H196" s="1308"/>
      <c r="I196" s="836"/>
      <c r="J196" s="836"/>
      <c r="K196" s="836"/>
    </row>
    <row r="197">
      <c r="A197" s="2462"/>
      <c r="B197" s="823"/>
      <c r="C197" s="1308"/>
      <c r="D197" s="1308"/>
      <c r="E197" s="1308"/>
      <c r="F197" s="1308"/>
      <c r="G197" s="1308"/>
      <c r="H197" s="1308"/>
      <c r="I197" s="836"/>
      <c r="J197" s="836"/>
      <c r="K197" s="836"/>
    </row>
    <row r="198">
      <c r="A198" s="2462"/>
      <c r="B198" s="823"/>
      <c r="C198" s="1308"/>
      <c r="D198" s="1308"/>
      <c r="E198" s="1308"/>
      <c r="F198" s="1308"/>
      <c r="G198" s="1308"/>
      <c r="H198" s="1308"/>
      <c r="I198" s="836"/>
      <c r="J198" s="836"/>
      <c r="K198" s="836"/>
    </row>
    <row r="199">
      <c r="A199" s="2462"/>
      <c r="B199" s="823"/>
      <c r="C199" s="1308"/>
      <c r="D199" s="1308"/>
      <c r="E199" s="1308"/>
      <c r="F199" s="1308"/>
      <c r="G199" s="1308"/>
      <c r="H199" s="1308"/>
      <c r="I199" s="836"/>
      <c r="J199" s="836"/>
      <c r="K199" s="836"/>
    </row>
    <row r="200">
      <c r="A200" s="2462"/>
      <c r="B200" s="823"/>
      <c r="C200" s="1308"/>
      <c r="D200" s="1308"/>
      <c r="E200" s="1308"/>
      <c r="F200" s="1308"/>
      <c r="G200" s="1308"/>
      <c r="H200" s="1308"/>
      <c r="I200" s="836"/>
      <c r="J200" s="836"/>
      <c r="K200" s="836"/>
    </row>
    <row r="201">
      <c r="A201" s="2462"/>
      <c r="B201" s="823"/>
      <c r="C201" s="1308"/>
      <c r="D201" s="1308"/>
      <c r="E201" s="1308"/>
      <c r="F201" s="1308"/>
      <c r="G201" s="1308"/>
      <c r="H201" s="1308"/>
      <c r="I201" s="836"/>
      <c r="J201" s="836"/>
      <c r="K201" s="836"/>
    </row>
    <row r="202">
      <c r="A202" s="2462"/>
      <c r="B202" s="823"/>
      <c r="C202" s="1308"/>
      <c r="D202" s="1308"/>
      <c r="E202" s="1308"/>
      <c r="F202" s="1308"/>
      <c r="G202" s="1308"/>
      <c r="H202" s="1308"/>
      <c r="I202" s="836"/>
      <c r="J202" s="836"/>
      <c r="K202" s="836"/>
    </row>
    <row r="203">
      <c r="A203" s="2462"/>
      <c r="B203" s="823"/>
      <c r="C203" s="1308"/>
      <c r="D203" s="1308"/>
      <c r="E203" s="1308"/>
      <c r="F203" s="1308"/>
      <c r="G203" s="1308"/>
      <c r="H203" s="1308"/>
      <c r="I203" s="836"/>
      <c r="J203" s="836"/>
      <c r="K203" s="836"/>
    </row>
    <row r="204">
      <c r="A204" s="2462"/>
      <c r="B204" s="823"/>
      <c r="C204" s="1308"/>
      <c r="D204" s="1308"/>
      <c r="E204" s="1308"/>
      <c r="F204" s="1308"/>
      <c r="G204" s="1308"/>
      <c r="H204" s="1308"/>
      <c r="I204" s="836"/>
      <c r="J204" s="836"/>
      <c r="K204" s="836"/>
    </row>
    <row r="205">
      <c r="A205" s="2462"/>
      <c r="B205" s="823"/>
      <c r="C205" s="1308"/>
      <c r="D205" s="1308"/>
      <c r="E205" s="1308"/>
      <c r="F205" s="1308"/>
      <c r="G205" s="1308"/>
      <c r="H205" s="1308"/>
      <c r="I205" s="836"/>
      <c r="J205" s="836"/>
      <c r="K205" s="836"/>
    </row>
    <row r="206">
      <c r="A206" s="2462"/>
      <c r="B206" s="823"/>
      <c r="C206" s="1308"/>
      <c r="D206" s="1308"/>
      <c r="E206" s="1308"/>
      <c r="F206" s="1308"/>
      <c r="G206" s="1308"/>
      <c r="H206" s="1308"/>
      <c r="I206" s="836"/>
      <c r="J206" s="836"/>
      <c r="K206" s="836"/>
    </row>
    <row r="207">
      <c r="A207" s="2462"/>
      <c r="B207" s="823"/>
      <c r="C207" s="1308"/>
      <c r="D207" s="1308"/>
      <c r="E207" s="1308"/>
      <c r="F207" s="1308"/>
      <c r="G207" s="1308"/>
      <c r="H207" s="1308"/>
      <c r="I207" s="836"/>
      <c r="J207" s="836"/>
      <c r="K207" s="836"/>
    </row>
    <row r="208">
      <c r="A208" s="2462"/>
      <c r="B208" s="823"/>
      <c r="C208" s="1308"/>
      <c r="D208" s="1308"/>
      <c r="E208" s="1308"/>
      <c r="F208" s="1308"/>
      <c r="G208" s="1308"/>
      <c r="H208" s="1308"/>
      <c r="I208" s="836"/>
      <c r="J208" s="836"/>
      <c r="K208" s="836"/>
    </row>
    <row r="209">
      <c r="A209" s="2462"/>
      <c r="B209" s="823"/>
      <c r="C209" s="1308"/>
      <c r="D209" s="1308"/>
      <c r="E209" s="1308"/>
      <c r="F209" s="1308"/>
      <c r="G209" s="1308"/>
      <c r="H209" s="1308"/>
      <c r="I209" s="836"/>
      <c r="J209" s="836"/>
      <c r="K209" s="836"/>
    </row>
    <row r="210">
      <c r="A210" s="2462"/>
      <c r="B210" s="823"/>
      <c r="C210" s="1308"/>
      <c r="D210" s="1308"/>
      <c r="E210" s="1308"/>
      <c r="F210" s="1308"/>
      <c r="G210" s="1308"/>
      <c r="H210" s="1308"/>
      <c r="I210" s="836"/>
      <c r="J210" s="836"/>
      <c r="K210" s="836"/>
    </row>
    <row r="211">
      <c r="A211" s="2462"/>
      <c r="B211" s="823"/>
      <c r="C211" s="1308"/>
      <c r="D211" s="1308"/>
      <c r="E211" s="1308"/>
      <c r="F211" s="1308"/>
      <c r="G211" s="1308"/>
      <c r="H211" s="1308"/>
      <c r="I211" s="836"/>
      <c r="J211" s="836"/>
      <c r="K211" s="836"/>
    </row>
    <row r="212">
      <c r="A212" s="2462"/>
      <c r="B212" s="823"/>
      <c r="C212" s="1308"/>
      <c r="D212" s="1308"/>
      <c r="E212" s="1308"/>
      <c r="F212" s="1308"/>
      <c r="G212" s="1308"/>
      <c r="H212" s="1308"/>
      <c r="I212" s="836"/>
      <c r="J212" s="836"/>
      <c r="K212" s="836"/>
    </row>
    <row r="213">
      <c r="A213" s="2462"/>
      <c r="B213" s="823"/>
      <c r="C213" s="1308"/>
      <c r="D213" s="1308"/>
      <c r="E213" s="1308"/>
      <c r="F213" s="1308"/>
      <c r="G213" s="1308"/>
      <c r="H213" s="1308"/>
      <c r="I213" s="836"/>
      <c r="J213" s="836"/>
      <c r="K213" s="836"/>
    </row>
    <row r="214">
      <c r="A214" s="2462"/>
      <c r="B214" s="823"/>
      <c r="C214" s="1308"/>
      <c r="D214" s="1308"/>
      <c r="E214" s="1308"/>
      <c r="F214" s="1308"/>
      <c r="G214" s="1308"/>
      <c r="H214" s="1308"/>
      <c r="I214" s="836"/>
      <c r="J214" s="836"/>
      <c r="K214" s="836"/>
    </row>
    <row r="215">
      <c r="A215" s="2462"/>
      <c r="B215" s="823"/>
      <c r="C215" s="1308"/>
      <c r="D215" s="1308"/>
      <c r="E215" s="1308"/>
      <c r="F215" s="1308"/>
      <c r="G215" s="1308"/>
      <c r="H215" s="1308"/>
      <c r="I215" s="836"/>
      <c r="J215" s="836"/>
      <c r="K215" s="836"/>
    </row>
    <row r="216">
      <c r="A216" s="2462"/>
      <c r="B216" s="823"/>
      <c r="C216" s="1308"/>
      <c r="D216" s="1308"/>
      <c r="E216" s="1308"/>
      <c r="F216" s="1308"/>
      <c r="G216" s="1308"/>
      <c r="H216" s="1308"/>
      <c r="I216" s="836"/>
      <c r="J216" s="836"/>
      <c r="K216" s="836"/>
    </row>
    <row r="217">
      <c r="A217" s="2462"/>
      <c r="B217" s="823"/>
      <c r="C217" s="1308"/>
      <c r="D217" s="1308"/>
      <c r="E217" s="1308"/>
      <c r="F217" s="1308"/>
      <c r="G217" s="1308"/>
      <c r="H217" s="1308"/>
      <c r="I217" s="836"/>
      <c r="J217" s="836"/>
      <c r="K217" s="836"/>
    </row>
    <row r="218">
      <c r="A218" s="2462"/>
      <c r="B218" s="823"/>
      <c r="C218" s="1308"/>
      <c r="D218" s="1308"/>
      <c r="E218" s="1308"/>
      <c r="F218" s="1308"/>
      <c r="G218" s="1308"/>
      <c r="H218" s="1308"/>
      <c r="I218" s="836"/>
      <c r="J218" s="836"/>
      <c r="K218" s="836"/>
    </row>
    <row r="219">
      <c r="A219" s="2462"/>
      <c r="B219" s="823"/>
      <c r="C219" s="1308"/>
      <c r="D219" s="1308"/>
      <c r="E219" s="1308"/>
      <c r="F219" s="1308"/>
      <c r="G219" s="1308"/>
      <c r="H219" s="1308"/>
      <c r="I219" s="836"/>
      <c r="J219" s="836"/>
      <c r="K219" s="836"/>
    </row>
    <row r="220">
      <c r="A220" s="2462"/>
      <c r="B220" s="823"/>
      <c r="C220" s="1308"/>
      <c r="D220" s="1308"/>
      <c r="E220" s="1308"/>
      <c r="F220" s="1308"/>
      <c r="G220" s="1308"/>
      <c r="H220" s="1308"/>
      <c r="I220" s="836"/>
      <c r="J220" s="836"/>
      <c r="K220" s="836"/>
    </row>
    <row r="221">
      <c r="A221" s="2462"/>
      <c r="B221" s="823"/>
      <c r="C221" s="1308"/>
      <c r="D221" s="1308"/>
      <c r="E221" s="1308"/>
      <c r="F221" s="1308"/>
      <c r="G221" s="1308"/>
      <c r="H221" s="1308"/>
      <c r="I221" s="836"/>
      <c r="J221" s="836"/>
      <c r="K221" s="836"/>
    </row>
    <row r="222">
      <c r="A222" s="2462"/>
      <c r="B222" s="823"/>
      <c r="C222" s="1308"/>
      <c r="D222" s="1308"/>
      <c r="E222" s="1308"/>
      <c r="F222" s="1308"/>
      <c r="G222" s="1308"/>
      <c r="H222" s="1308"/>
      <c r="I222" s="836"/>
      <c r="J222" s="836"/>
      <c r="K222" s="836"/>
    </row>
    <row r="223">
      <c r="A223" s="2462"/>
      <c r="B223" s="823"/>
      <c r="C223" s="1308"/>
      <c r="D223" s="1308"/>
      <c r="E223" s="1308"/>
      <c r="F223" s="1308"/>
      <c r="G223" s="1308"/>
      <c r="H223" s="1308"/>
      <c r="I223" s="836"/>
      <c r="J223" s="836"/>
      <c r="K223" s="836"/>
    </row>
    <row r="224">
      <c r="A224" s="2462"/>
      <c r="B224" s="823"/>
      <c r="C224" s="1308"/>
      <c r="D224" s="1308"/>
      <c r="E224" s="1308"/>
      <c r="F224" s="1308"/>
      <c r="G224" s="1308"/>
      <c r="H224" s="1308"/>
      <c r="I224" s="836"/>
      <c r="J224" s="836"/>
      <c r="K224" s="836"/>
    </row>
    <row r="225">
      <c r="A225" s="2462"/>
      <c r="B225" s="823"/>
      <c r="C225" s="1308"/>
      <c r="D225" s="1308"/>
      <c r="E225" s="1308"/>
      <c r="F225" s="1308"/>
      <c r="G225" s="1308"/>
      <c r="H225" s="1308"/>
      <c r="I225" s="836"/>
      <c r="J225" s="836"/>
      <c r="K225" s="836"/>
    </row>
    <row r="226">
      <c r="A226" s="2462"/>
      <c r="B226" s="823"/>
      <c r="C226" s="1308"/>
      <c r="D226" s="1308"/>
      <c r="E226" s="1308"/>
      <c r="F226" s="1308"/>
      <c r="G226" s="1308"/>
      <c r="H226" s="1308"/>
      <c r="I226" s="836"/>
      <c r="J226" s="836"/>
      <c r="K226" s="836"/>
    </row>
    <row r="227">
      <c r="A227" s="2462"/>
      <c r="B227" s="823"/>
      <c r="C227" s="1308"/>
      <c r="D227" s="1308"/>
      <c r="E227" s="1308"/>
      <c r="F227" s="1308"/>
      <c r="G227" s="1308"/>
      <c r="H227" s="1308"/>
      <c r="I227" s="836"/>
      <c r="J227" s="836"/>
      <c r="K227" s="836"/>
    </row>
    <row r="228">
      <c r="A228" s="2462"/>
      <c r="B228" s="823"/>
      <c r="C228" s="1308"/>
      <c r="D228" s="1308"/>
      <c r="E228" s="1308"/>
      <c r="F228" s="1308"/>
      <c r="G228" s="1308"/>
      <c r="H228" s="1308"/>
      <c r="I228" s="836"/>
      <c r="J228" s="836"/>
      <c r="K228" s="836"/>
    </row>
    <row r="229">
      <c r="A229" s="2462"/>
      <c r="B229" s="823"/>
      <c r="C229" s="1308"/>
      <c r="D229" s="1308"/>
      <c r="E229" s="1308"/>
      <c r="F229" s="1308"/>
      <c r="G229" s="1308"/>
      <c r="H229" s="1308"/>
      <c r="I229" s="836"/>
      <c r="J229" s="836"/>
      <c r="K229" s="836"/>
    </row>
    <row r="230">
      <c r="A230" s="2462"/>
      <c r="B230" s="823"/>
      <c r="C230" s="1308"/>
      <c r="D230" s="1308"/>
      <c r="E230" s="1308"/>
      <c r="F230" s="1308"/>
      <c r="G230" s="1308"/>
      <c r="H230" s="1308"/>
      <c r="I230" s="836"/>
      <c r="J230" s="836"/>
      <c r="K230" s="836"/>
    </row>
    <row r="231">
      <c r="A231" s="2462"/>
      <c r="B231" s="823"/>
      <c r="C231" s="1308"/>
      <c r="D231" s="1308"/>
      <c r="E231" s="1308"/>
      <c r="F231" s="1308"/>
      <c r="G231" s="1308"/>
      <c r="H231" s="1308"/>
      <c r="I231" s="836"/>
      <c r="J231" s="836"/>
      <c r="K231" s="836"/>
    </row>
    <row r="232">
      <c r="A232" s="2462"/>
      <c r="B232" s="823"/>
      <c r="C232" s="1308"/>
      <c r="D232" s="1308"/>
      <c r="E232" s="1308"/>
      <c r="F232" s="1308"/>
      <c r="G232" s="1308"/>
      <c r="H232" s="1308"/>
      <c r="I232" s="836"/>
      <c r="J232" s="836"/>
      <c r="K232" s="836"/>
    </row>
    <row r="233">
      <c r="A233" s="2462"/>
      <c r="B233" s="823"/>
      <c r="C233" s="1308"/>
      <c r="D233" s="1308"/>
      <c r="E233" s="1308"/>
      <c r="F233" s="1308"/>
      <c r="G233" s="1308"/>
      <c r="H233" s="1308"/>
      <c r="I233" s="836"/>
      <c r="J233" s="836"/>
      <c r="K233" s="836"/>
    </row>
    <row r="234">
      <c r="A234" s="2462"/>
      <c r="B234" s="823"/>
      <c r="C234" s="1308"/>
      <c r="D234" s="1308"/>
      <c r="E234" s="1308"/>
      <c r="F234" s="1308"/>
      <c r="G234" s="1308"/>
      <c r="H234" s="1308"/>
      <c r="I234" s="836"/>
      <c r="J234" s="836"/>
      <c r="K234" s="836"/>
    </row>
    <row r="235">
      <c r="A235" s="2462"/>
      <c r="B235" s="823"/>
      <c r="C235" s="1308"/>
      <c r="D235" s="1308"/>
      <c r="E235" s="1308"/>
      <c r="F235" s="1308"/>
      <c r="G235" s="1308"/>
      <c r="H235" s="1308"/>
      <c r="I235" s="836"/>
      <c r="J235" s="836"/>
      <c r="K235" s="836"/>
    </row>
    <row r="236">
      <c r="A236" s="2462"/>
      <c r="B236" s="823"/>
      <c r="C236" s="1308"/>
      <c r="D236" s="1308"/>
      <c r="E236" s="1308"/>
      <c r="F236" s="1308"/>
      <c r="G236" s="1308"/>
      <c r="H236" s="1308"/>
      <c r="I236" s="836"/>
      <c r="J236" s="836"/>
      <c r="K236" s="836"/>
    </row>
    <row r="237">
      <c r="A237" s="2462"/>
      <c r="B237" s="823"/>
      <c r="C237" s="1308"/>
      <c r="D237" s="1308"/>
      <c r="E237" s="1308"/>
      <c r="F237" s="1308"/>
      <c r="G237" s="1308"/>
      <c r="H237" s="1308"/>
      <c r="I237" s="836"/>
      <c r="J237" s="836"/>
      <c r="K237" s="836"/>
    </row>
    <row r="238">
      <c r="A238" s="2462"/>
      <c r="B238" s="823"/>
      <c r="C238" s="1308"/>
      <c r="D238" s="1308"/>
      <c r="E238" s="1308"/>
      <c r="F238" s="1308"/>
      <c r="G238" s="1308"/>
      <c r="H238" s="1308"/>
      <c r="I238" s="836"/>
      <c r="J238" s="836"/>
      <c r="K238" s="836"/>
    </row>
    <row r="239">
      <c r="A239" s="2462"/>
      <c r="B239" s="823"/>
      <c r="C239" s="1308"/>
      <c r="D239" s="1308"/>
      <c r="E239" s="1308"/>
      <c r="F239" s="1308"/>
      <c r="G239" s="1308"/>
      <c r="H239" s="1308"/>
      <c r="I239" s="836"/>
      <c r="J239" s="836"/>
      <c r="K239" s="836"/>
    </row>
    <row r="240">
      <c r="A240" s="2462"/>
      <c r="B240" s="823"/>
      <c r="C240" s="1308"/>
      <c r="D240" s="1308"/>
      <c r="E240" s="1308"/>
      <c r="F240" s="1308"/>
      <c r="G240" s="1308"/>
      <c r="H240" s="1308"/>
      <c r="I240" s="836"/>
      <c r="J240" s="836"/>
      <c r="K240" s="836"/>
    </row>
    <row r="241">
      <c r="A241" s="2462"/>
      <c r="B241" s="823"/>
      <c r="C241" s="1308"/>
      <c r="D241" s="1308"/>
      <c r="E241" s="1308"/>
      <c r="F241" s="1308"/>
      <c r="G241" s="1308"/>
      <c r="H241" s="1308"/>
      <c r="I241" s="836"/>
      <c r="J241" s="836"/>
      <c r="K241" s="836"/>
    </row>
    <row r="242">
      <c r="A242" s="2462"/>
      <c r="B242" s="823"/>
      <c r="C242" s="1308"/>
      <c r="D242" s="1308"/>
      <c r="E242" s="1308"/>
      <c r="F242" s="1308"/>
      <c r="G242" s="1308"/>
      <c r="H242" s="1308"/>
      <c r="I242" s="836"/>
      <c r="J242" s="836"/>
      <c r="K242" s="836"/>
    </row>
    <row r="243">
      <c r="A243" s="2462"/>
      <c r="B243" s="823"/>
      <c r="C243" s="1308"/>
      <c r="D243" s="1308"/>
      <c r="E243" s="1308"/>
      <c r="F243" s="1308"/>
      <c r="G243" s="1308"/>
      <c r="H243" s="1308"/>
      <c r="I243" s="836"/>
      <c r="J243" s="836"/>
      <c r="K243" s="836"/>
    </row>
    <row r="244">
      <c r="A244" s="2462"/>
      <c r="B244" s="823"/>
      <c r="C244" s="1308"/>
      <c r="D244" s="1308"/>
      <c r="E244" s="1308"/>
      <c r="F244" s="1308"/>
      <c r="G244" s="1308"/>
      <c r="H244" s="1308"/>
      <c r="I244" s="836"/>
      <c r="J244" s="836"/>
      <c r="K244" s="836"/>
    </row>
    <row r="245">
      <c r="A245" s="2462"/>
      <c r="B245" s="823"/>
      <c r="C245" s="1308"/>
      <c r="D245" s="1308"/>
      <c r="E245" s="1308"/>
      <c r="F245" s="1308"/>
      <c r="G245" s="1308"/>
      <c r="H245" s="1308"/>
      <c r="I245" s="836"/>
      <c r="J245" s="836"/>
      <c r="K245" s="836"/>
    </row>
    <row r="246">
      <c r="A246" s="2462"/>
      <c r="B246" s="823"/>
      <c r="C246" s="1308"/>
      <c r="D246" s="1308"/>
      <c r="E246" s="1308"/>
      <c r="F246" s="1308"/>
      <c r="G246" s="1308"/>
      <c r="H246" s="1308"/>
      <c r="I246" s="836"/>
      <c r="J246" s="836"/>
      <c r="K246" s="836"/>
    </row>
    <row r="247">
      <c r="A247" s="2462"/>
      <c r="B247" s="823"/>
      <c r="C247" s="1308"/>
      <c r="D247" s="1308"/>
      <c r="E247" s="1308"/>
      <c r="F247" s="1308"/>
      <c r="G247" s="1308"/>
      <c r="H247" s="1308"/>
      <c r="I247" s="836"/>
      <c r="J247" s="836"/>
      <c r="K247" s="836"/>
    </row>
    <row r="248">
      <c r="A248" s="2462"/>
      <c r="B248" s="823"/>
      <c r="C248" s="1308"/>
      <c r="D248" s="1308"/>
      <c r="E248" s="1308"/>
      <c r="F248" s="1308"/>
      <c r="G248" s="1308"/>
      <c r="H248" s="1308"/>
      <c r="I248" s="836"/>
      <c r="J248" s="836"/>
      <c r="K248" s="836"/>
    </row>
    <row r="249">
      <c r="A249" s="2462"/>
      <c r="B249" s="823"/>
      <c r="C249" s="1308"/>
      <c r="D249" s="1308"/>
      <c r="E249" s="1308"/>
      <c r="F249" s="1308"/>
      <c r="G249" s="1308"/>
      <c r="H249" s="1308"/>
      <c r="I249" s="836"/>
      <c r="J249" s="836"/>
      <c r="K249" s="836"/>
    </row>
    <row r="250">
      <c r="A250" s="2462"/>
      <c r="B250" s="823"/>
      <c r="C250" s="1308"/>
      <c r="D250" s="1308"/>
      <c r="E250" s="1308"/>
      <c r="F250" s="1308"/>
      <c r="G250" s="1308"/>
      <c r="H250" s="1308"/>
      <c r="I250" s="836"/>
      <c r="J250" s="836"/>
      <c r="K250" s="836"/>
    </row>
    <row r="251">
      <c r="A251" s="2462"/>
      <c r="B251" s="823"/>
      <c r="C251" s="1308"/>
      <c r="D251" s="1308"/>
      <c r="E251" s="1308"/>
      <c r="F251" s="1308"/>
      <c r="G251" s="1308"/>
      <c r="H251" s="1308"/>
      <c r="I251" s="836"/>
      <c r="J251" s="836"/>
      <c r="K251" s="836"/>
    </row>
    <row r="252">
      <c r="A252" s="2462"/>
      <c r="B252" s="823"/>
      <c r="C252" s="1308"/>
      <c r="D252" s="1308"/>
      <c r="E252" s="1308"/>
      <c r="F252" s="1308"/>
      <c r="G252" s="1308"/>
      <c r="H252" s="1308"/>
      <c r="I252" s="836"/>
      <c r="J252" s="836"/>
      <c r="K252" s="836"/>
    </row>
    <row r="253">
      <c r="A253" s="2462"/>
      <c r="B253" s="823"/>
      <c r="C253" s="1308"/>
      <c r="D253" s="1308"/>
      <c r="E253" s="1308"/>
      <c r="F253" s="1308"/>
      <c r="G253" s="1308"/>
      <c r="H253" s="1308"/>
      <c r="I253" s="836"/>
      <c r="J253" s="836"/>
      <c r="K253" s="836"/>
    </row>
    <row r="254">
      <c r="A254" s="2462"/>
      <c r="B254" s="823"/>
      <c r="C254" s="1308"/>
      <c r="D254" s="1308"/>
      <c r="E254" s="1308"/>
      <c r="F254" s="1308"/>
      <c r="G254" s="1308"/>
      <c r="H254" s="1308"/>
      <c r="I254" s="836"/>
      <c r="J254" s="836"/>
      <c r="K254" s="836"/>
    </row>
    <row r="255">
      <c r="A255" s="2462"/>
      <c r="B255" s="823"/>
      <c r="C255" s="1308"/>
      <c r="D255" s="1308"/>
      <c r="E255" s="1308"/>
      <c r="F255" s="1308"/>
      <c r="G255" s="1308"/>
      <c r="H255" s="1308"/>
      <c r="I255" s="836"/>
      <c r="J255" s="836"/>
      <c r="K255" s="836"/>
    </row>
    <row r="256">
      <c r="A256" s="2462"/>
      <c r="B256" s="823"/>
      <c r="C256" s="1308"/>
      <c r="D256" s="1308"/>
      <c r="E256" s="1308"/>
      <c r="F256" s="1308"/>
      <c r="G256" s="1308"/>
      <c r="H256" s="1308"/>
      <c r="I256" s="836"/>
      <c r="J256" s="836"/>
      <c r="K256" s="836"/>
    </row>
    <row r="257">
      <c r="A257" s="2462"/>
      <c r="B257" s="823"/>
      <c r="C257" s="1308"/>
      <c r="D257" s="1308"/>
      <c r="E257" s="1308"/>
      <c r="F257" s="1308"/>
      <c r="G257" s="1308"/>
      <c r="H257" s="1308"/>
      <c r="I257" s="836"/>
      <c r="J257" s="836"/>
      <c r="K257" s="836"/>
    </row>
    <row r="258">
      <c r="A258" s="2462"/>
      <c r="B258" s="823"/>
      <c r="C258" s="1308"/>
      <c r="D258" s="1308"/>
      <c r="E258" s="1308"/>
      <c r="F258" s="1308"/>
      <c r="G258" s="1308"/>
      <c r="H258" s="1308"/>
      <c r="I258" s="836"/>
      <c r="J258" s="836"/>
      <c r="K258" s="836"/>
    </row>
    <row r="259">
      <c r="A259" s="2462"/>
      <c r="B259" s="823"/>
      <c r="C259" s="1308"/>
      <c r="D259" s="1308"/>
      <c r="E259" s="1308"/>
      <c r="F259" s="1308"/>
      <c r="G259" s="1308"/>
      <c r="H259" s="1308"/>
      <c r="I259" s="836"/>
      <c r="J259" s="836"/>
      <c r="K259" s="836"/>
    </row>
    <row r="260">
      <c r="A260" s="2462"/>
      <c r="B260" s="823"/>
      <c r="C260" s="1308"/>
      <c r="D260" s="1308"/>
      <c r="E260" s="1308"/>
      <c r="F260" s="1308"/>
      <c r="G260" s="1308"/>
      <c r="H260" s="1308"/>
      <c r="I260" s="836"/>
      <c r="J260" s="836"/>
      <c r="K260" s="836"/>
    </row>
    <row r="261">
      <c r="A261" s="2462"/>
      <c r="B261" s="823"/>
      <c r="C261" s="1308"/>
      <c r="D261" s="1308"/>
      <c r="E261" s="1308"/>
      <c r="F261" s="1308"/>
      <c r="G261" s="1308"/>
      <c r="H261" s="1308"/>
      <c r="I261" s="836"/>
      <c r="J261" s="836"/>
      <c r="K261" s="836"/>
    </row>
    <row r="262">
      <c r="A262" s="2462"/>
      <c r="B262" s="823"/>
      <c r="C262" s="1308"/>
      <c r="D262" s="1308"/>
      <c r="E262" s="1308"/>
      <c r="F262" s="1308"/>
      <c r="G262" s="1308"/>
      <c r="H262" s="1308"/>
      <c r="I262" s="836"/>
      <c r="J262" s="836"/>
      <c r="K262" s="836"/>
    </row>
    <row r="263">
      <c r="A263" s="2462"/>
      <c r="B263" s="823"/>
      <c r="C263" s="1308"/>
      <c r="D263" s="1308"/>
      <c r="E263" s="1308"/>
      <c r="F263" s="1308"/>
      <c r="G263" s="1308"/>
      <c r="H263" s="1308"/>
      <c r="I263" s="836"/>
      <c r="J263" s="836"/>
      <c r="K263" s="836"/>
    </row>
    <row r="264">
      <c r="A264" s="2462"/>
      <c r="B264" s="823"/>
      <c r="C264" s="1308"/>
      <c r="D264" s="1308"/>
      <c r="E264" s="1308"/>
      <c r="F264" s="1308"/>
      <c r="G264" s="1308"/>
      <c r="H264" s="1308"/>
      <c r="I264" s="836"/>
      <c r="J264" s="836"/>
      <c r="K264" s="836"/>
    </row>
    <row r="265">
      <c r="A265" s="2462"/>
      <c r="B265" s="823"/>
      <c r="C265" s="1308"/>
      <c r="D265" s="1308"/>
      <c r="E265" s="1308"/>
      <c r="F265" s="1308"/>
      <c r="G265" s="1308"/>
      <c r="H265" s="1308"/>
      <c r="I265" s="836"/>
      <c r="J265" s="836"/>
      <c r="K265" s="836"/>
    </row>
    <row r="266">
      <c r="A266" s="2462"/>
      <c r="B266" s="823"/>
      <c r="C266" s="1308"/>
      <c r="D266" s="1308"/>
      <c r="E266" s="1308"/>
      <c r="F266" s="1308"/>
      <c r="G266" s="1308"/>
      <c r="H266" s="1308"/>
      <c r="I266" s="836"/>
      <c r="J266" s="836"/>
      <c r="K266" s="836"/>
    </row>
    <row r="267">
      <c r="A267" s="2462"/>
      <c r="B267" s="823"/>
      <c r="C267" s="1308"/>
      <c r="D267" s="1308"/>
      <c r="E267" s="1308"/>
      <c r="F267" s="1308"/>
      <c r="G267" s="1308"/>
      <c r="H267" s="1308"/>
      <c r="I267" s="836"/>
      <c r="J267" s="836"/>
      <c r="K267" s="836"/>
    </row>
    <row r="268">
      <c r="A268" s="2462"/>
      <c r="B268" s="823"/>
      <c r="C268" s="1308"/>
      <c r="D268" s="1308"/>
      <c r="E268" s="1308"/>
      <c r="F268" s="1308"/>
      <c r="G268" s="1308"/>
      <c r="H268" s="1308"/>
      <c r="I268" s="836"/>
      <c r="J268" s="836"/>
      <c r="K268" s="836"/>
    </row>
    <row r="269">
      <c r="A269" s="2462"/>
      <c r="B269" s="823"/>
      <c r="C269" s="1308"/>
      <c r="D269" s="1308"/>
      <c r="E269" s="1308"/>
      <c r="F269" s="1308"/>
      <c r="G269" s="1308"/>
      <c r="H269" s="1308"/>
      <c r="I269" s="836"/>
      <c r="J269" s="836"/>
      <c r="K269" s="836"/>
    </row>
    <row r="270">
      <c r="A270" s="2462"/>
      <c r="B270" s="823"/>
      <c r="C270" s="1308"/>
      <c r="D270" s="1308"/>
      <c r="E270" s="1308"/>
      <c r="F270" s="1308"/>
      <c r="G270" s="1308"/>
      <c r="H270" s="1308"/>
      <c r="I270" s="836"/>
      <c r="J270" s="836"/>
      <c r="K270" s="836"/>
    </row>
    <row r="271">
      <c r="A271" s="2462"/>
      <c r="B271" s="823"/>
      <c r="C271" s="1308"/>
      <c r="D271" s="1308"/>
      <c r="E271" s="1308"/>
      <c r="F271" s="1308"/>
      <c r="G271" s="1308"/>
      <c r="H271" s="1308"/>
      <c r="I271" s="836"/>
      <c r="J271" s="836"/>
      <c r="K271" s="836"/>
    </row>
    <row r="272">
      <c r="A272" s="2462"/>
      <c r="B272" s="823"/>
      <c r="C272" s="1308"/>
      <c r="D272" s="1308"/>
      <c r="E272" s="1308"/>
      <c r="F272" s="1308"/>
      <c r="G272" s="1308"/>
      <c r="H272" s="1308"/>
      <c r="I272" s="836"/>
      <c r="J272" s="836"/>
      <c r="K272" s="836"/>
    </row>
    <row r="273">
      <c r="A273" s="2462"/>
      <c r="B273" s="823"/>
      <c r="C273" s="1308"/>
      <c r="D273" s="1308"/>
      <c r="E273" s="1308"/>
      <c r="F273" s="1308"/>
      <c r="G273" s="1308"/>
      <c r="H273" s="1308"/>
      <c r="I273" s="836"/>
      <c r="J273" s="836"/>
      <c r="K273" s="836"/>
    </row>
    <row r="274">
      <c r="A274" s="2462"/>
      <c r="B274" s="823"/>
      <c r="C274" s="1308"/>
      <c r="D274" s="1308"/>
      <c r="E274" s="1308"/>
      <c r="F274" s="1308"/>
      <c r="G274" s="1308"/>
      <c r="H274" s="1308"/>
      <c r="I274" s="836"/>
      <c r="J274" s="836"/>
      <c r="K274" s="836"/>
    </row>
    <row r="275">
      <c r="A275" s="2462"/>
      <c r="B275" s="823"/>
      <c r="C275" s="1308"/>
      <c r="D275" s="1308"/>
      <c r="E275" s="1308"/>
      <c r="F275" s="1308"/>
      <c r="G275" s="1308"/>
      <c r="H275" s="1308"/>
      <c r="I275" s="836"/>
      <c r="J275" s="836"/>
      <c r="K275" s="836"/>
    </row>
    <row r="276">
      <c r="A276" s="2462"/>
      <c r="B276" s="823"/>
      <c r="C276" s="1308"/>
      <c r="D276" s="1308"/>
      <c r="E276" s="1308"/>
      <c r="F276" s="1308"/>
      <c r="G276" s="1308"/>
      <c r="H276" s="1308"/>
      <c r="I276" s="836"/>
      <c r="J276" s="836"/>
      <c r="K276" s="836"/>
    </row>
    <row r="277">
      <c r="A277" s="2462"/>
      <c r="B277" s="823"/>
      <c r="C277" s="1308"/>
      <c r="D277" s="1308"/>
      <c r="E277" s="1308"/>
      <c r="F277" s="1308"/>
      <c r="G277" s="1308"/>
      <c r="H277" s="1308"/>
      <c r="I277" s="836"/>
      <c r="J277" s="836"/>
      <c r="K277" s="836"/>
    </row>
    <row r="278">
      <c r="A278" s="2462"/>
      <c r="B278" s="823"/>
      <c r="C278" s="1308"/>
      <c r="D278" s="1308"/>
      <c r="E278" s="1308"/>
      <c r="F278" s="1308"/>
      <c r="G278" s="1308"/>
      <c r="H278" s="1308"/>
      <c r="I278" s="836"/>
      <c r="J278" s="836"/>
      <c r="K278" s="836"/>
    </row>
    <row r="279">
      <c r="A279" s="2462"/>
      <c r="B279" s="823"/>
      <c r="C279" s="1308"/>
      <c r="D279" s="1308"/>
      <c r="E279" s="1308"/>
      <c r="F279" s="1308"/>
      <c r="G279" s="1308"/>
      <c r="H279" s="1308"/>
      <c r="I279" s="836"/>
      <c r="J279" s="836"/>
      <c r="K279" s="836"/>
    </row>
    <row r="280">
      <c r="A280" s="2462"/>
      <c r="B280" s="823"/>
      <c r="C280" s="1308"/>
      <c r="D280" s="1308"/>
      <c r="E280" s="1308"/>
      <c r="F280" s="1308"/>
      <c r="G280" s="1308"/>
      <c r="H280" s="1308"/>
      <c r="I280" s="836"/>
      <c r="J280" s="836"/>
      <c r="K280" s="836"/>
    </row>
    <row r="281">
      <c r="A281" s="2462"/>
      <c r="B281" s="823"/>
      <c r="C281" s="1308"/>
      <c r="D281" s="1308"/>
      <c r="E281" s="1308"/>
      <c r="F281" s="1308"/>
      <c r="G281" s="1308"/>
      <c r="H281" s="1308"/>
      <c r="I281" s="836"/>
      <c r="J281" s="836"/>
      <c r="K281" s="836"/>
    </row>
    <row r="282">
      <c r="A282" s="2462"/>
      <c r="B282" s="823"/>
      <c r="C282" s="1308"/>
      <c r="D282" s="1308"/>
      <c r="E282" s="1308"/>
      <c r="F282" s="1308"/>
      <c r="G282" s="1308"/>
      <c r="H282" s="1308"/>
      <c r="I282" s="836"/>
      <c r="J282" s="836"/>
      <c r="K282" s="836"/>
    </row>
    <row r="283">
      <c r="A283" s="2462"/>
      <c r="B283" s="823"/>
      <c r="C283" s="1308"/>
      <c r="D283" s="1308"/>
      <c r="E283" s="1308"/>
      <c r="F283" s="1308"/>
      <c r="G283" s="1308"/>
      <c r="H283" s="1308"/>
      <c r="I283" s="836"/>
      <c r="J283" s="836"/>
      <c r="K283" s="836"/>
    </row>
    <row r="284">
      <c r="A284" s="2462"/>
      <c r="B284" s="823"/>
      <c r="C284" s="1308"/>
      <c r="D284" s="1308"/>
      <c r="E284" s="1308"/>
      <c r="F284" s="1308"/>
      <c r="G284" s="1308"/>
      <c r="H284" s="1308"/>
      <c r="I284" s="836"/>
      <c r="J284" s="836"/>
      <c r="K284" s="836"/>
    </row>
    <row r="285">
      <c r="A285" s="2462"/>
      <c r="B285" s="823"/>
      <c r="C285" s="1308"/>
      <c r="D285" s="1308"/>
      <c r="E285" s="1308"/>
      <c r="F285" s="1308"/>
      <c r="G285" s="1308"/>
      <c r="H285" s="1308"/>
      <c r="I285" s="836"/>
      <c r="J285" s="836"/>
      <c r="K285" s="836"/>
    </row>
    <row r="286">
      <c r="A286" s="2462"/>
      <c r="B286" s="823"/>
      <c r="C286" s="1308"/>
      <c r="D286" s="1308"/>
      <c r="E286" s="1308"/>
      <c r="F286" s="1308"/>
      <c r="G286" s="1308"/>
      <c r="H286" s="1308"/>
      <c r="I286" s="836"/>
      <c r="J286" s="836"/>
      <c r="K286" s="836"/>
    </row>
    <row r="287">
      <c r="A287" s="2462"/>
      <c r="B287" s="823"/>
      <c r="C287" s="1308"/>
      <c r="D287" s="1308"/>
      <c r="E287" s="1308"/>
      <c r="F287" s="1308"/>
      <c r="G287" s="1308"/>
      <c r="H287" s="1308"/>
      <c r="I287" s="836"/>
      <c r="J287" s="836"/>
      <c r="K287" s="836"/>
    </row>
    <row r="288">
      <c r="A288" s="2462"/>
      <c r="B288" s="823"/>
      <c r="C288" s="1308"/>
      <c r="D288" s="1308"/>
      <c r="E288" s="1308"/>
      <c r="F288" s="1308"/>
      <c r="G288" s="1308"/>
      <c r="H288" s="1308"/>
      <c r="I288" s="836"/>
      <c r="J288" s="836"/>
      <c r="K288" s="836"/>
    </row>
    <row r="289">
      <c r="A289" s="2462"/>
      <c r="B289" s="823"/>
      <c r="C289" s="1308"/>
      <c r="D289" s="1308"/>
      <c r="E289" s="1308"/>
      <c r="F289" s="1308"/>
      <c r="G289" s="1308"/>
      <c r="H289" s="1308"/>
      <c r="I289" s="836"/>
      <c r="J289" s="836"/>
      <c r="K289" s="836"/>
    </row>
    <row r="290">
      <c r="A290" s="2462"/>
      <c r="B290" s="823"/>
      <c r="C290" s="1308"/>
      <c r="D290" s="1308"/>
      <c r="E290" s="1308"/>
      <c r="F290" s="1308"/>
      <c r="G290" s="1308"/>
      <c r="H290" s="1308"/>
      <c r="I290" s="836"/>
      <c r="J290" s="836"/>
      <c r="K290" s="836"/>
    </row>
    <row r="291">
      <c r="A291" s="2462"/>
      <c r="B291" s="823"/>
      <c r="C291" s="1308"/>
      <c r="D291" s="1308"/>
      <c r="E291" s="1308"/>
      <c r="F291" s="1308"/>
      <c r="G291" s="1308"/>
      <c r="H291" s="1308"/>
      <c r="I291" s="836"/>
      <c r="J291" s="836"/>
      <c r="K291" s="836"/>
    </row>
    <row r="292">
      <c r="A292" s="2462"/>
      <c r="B292" s="823"/>
      <c r="C292" s="1308"/>
      <c r="D292" s="1308"/>
      <c r="E292" s="1308"/>
      <c r="F292" s="1308"/>
      <c r="G292" s="1308"/>
      <c r="H292" s="1308"/>
      <c r="I292" s="836"/>
      <c r="J292" s="836"/>
      <c r="K292" s="836"/>
    </row>
    <row r="293">
      <c r="A293" s="2462"/>
      <c r="B293" s="823"/>
      <c r="C293" s="1308"/>
      <c r="D293" s="1308"/>
      <c r="E293" s="1308"/>
      <c r="F293" s="1308"/>
      <c r="G293" s="1308"/>
      <c r="H293" s="1308"/>
      <c r="I293" s="836"/>
      <c r="J293" s="836"/>
      <c r="K293" s="836"/>
    </row>
    <row r="294">
      <c r="A294" s="2462"/>
      <c r="B294" s="823"/>
      <c r="C294" s="1308"/>
      <c r="D294" s="1308"/>
      <c r="E294" s="1308"/>
      <c r="F294" s="1308"/>
      <c r="G294" s="1308"/>
      <c r="H294" s="1308"/>
      <c r="I294" s="836"/>
      <c r="J294" s="836"/>
      <c r="K294" s="836"/>
    </row>
    <row r="295">
      <c r="A295" s="2462"/>
      <c r="B295" s="823"/>
      <c r="C295" s="1308"/>
      <c r="D295" s="1308"/>
      <c r="E295" s="1308"/>
      <c r="F295" s="1308"/>
      <c r="G295" s="1308"/>
      <c r="H295" s="1308"/>
      <c r="I295" s="836"/>
      <c r="J295" s="836"/>
      <c r="K295" s="836"/>
    </row>
    <row r="296">
      <c r="A296" s="2462"/>
      <c r="B296" s="823"/>
      <c r="C296" s="1308"/>
      <c r="D296" s="1308"/>
      <c r="E296" s="1308"/>
      <c r="F296" s="1308"/>
      <c r="G296" s="1308"/>
      <c r="H296" s="1308"/>
      <c r="I296" s="836"/>
      <c r="J296" s="836"/>
      <c r="K296" s="836"/>
    </row>
    <row r="297">
      <c r="A297" s="2462"/>
      <c r="B297" s="823"/>
      <c r="C297" s="1308"/>
      <c r="D297" s="1308"/>
      <c r="E297" s="1308"/>
      <c r="F297" s="1308"/>
      <c r="G297" s="1308"/>
      <c r="H297" s="1308"/>
      <c r="I297" s="836"/>
      <c r="J297" s="836"/>
      <c r="K297" s="836"/>
    </row>
    <row r="298">
      <c r="A298" s="2462"/>
      <c r="B298" s="823"/>
      <c r="C298" s="1308"/>
      <c r="D298" s="1308"/>
      <c r="E298" s="1308"/>
      <c r="F298" s="1308"/>
      <c r="G298" s="1308"/>
      <c r="H298" s="1308"/>
      <c r="I298" s="836"/>
      <c r="J298" s="836"/>
      <c r="K298" s="836"/>
    </row>
    <row r="299">
      <c r="A299" s="2462"/>
      <c r="B299" s="823"/>
      <c r="C299" s="1308"/>
      <c r="D299" s="1308"/>
      <c r="E299" s="1308"/>
      <c r="F299" s="1308"/>
      <c r="G299" s="1308"/>
      <c r="H299" s="1308"/>
      <c r="I299" s="836"/>
      <c r="J299" s="836"/>
      <c r="K299" s="836"/>
    </row>
    <row r="300">
      <c r="A300" s="2462"/>
      <c r="B300" s="823"/>
      <c r="C300" s="1308"/>
      <c r="D300" s="1308"/>
      <c r="E300" s="1308"/>
      <c r="F300" s="1308"/>
      <c r="G300" s="1308"/>
      <c r="H300" s="1308"/>
      <c r="I300" s="836"/>
      <c r="J300" s="836"/>
      <c r="K300" s="836"/>
    </row>
    <row r="301">
      <c r="A301" s="2462"/>
      <c r="B301" s="823"/>
      <c r="C301" s="1308"/>
      <c r="D301" s="1308"/>
      <c r="E301" s="1308"/>
      <c r="F301" s="1308"/>
      <c r="G301" s="1308"/>
      <c r="H301" s="1308"/>
      <c r="I301" s="836"/>
      <c r="J301" s="836"/>
      <c r="K301" s="836"/>
    </row>
    <row r="302">
      <c r="A302" s="2462"/>
      <c r="B302" s="823"/>
      <c r="C302" s="1308"/>
      <c r="D302" s="1308"/>
      <c r="E302" s="1308"/>
      <c r="F302" s="1308"/>
      <c r="G302" s="1308"/>
      <c r="H302" s="1308"/>
      <c r="I302" s="836"/>
      <c r="J302" s="836"/>
      <c r="K302" s="836"/>
    </row>
    <row r="303">
      <c r="A303" s="2462"/>
      <c r="B303" s="823"/>
      <c r="C303" s="1308"/>
      <c r="D303" s="1308"/>
      <c r="E303" s="1308"/>
      <c r="F303" s="1308"/>
      <c r="G303" s="1308"/>
      <c r="H303" s="1308"/>
      <c r="I303" s="836"/>
      <c r="J303" s="836"/>
      <c r="K303" s="836"/>
    </row>
    <row r="304">
      <c r="A304" s="2462"/>
      <c r="B304" s="823"/>
      <c r="C304" s="1308"/>
      <c r="D304" s="1308"/>
      <c r="E304" s="1308"/>
      <c r="F304" s="1308"/>
      <c r="G304" s="1308"/>
      <c r="H304" s="1308"/>
      <c r="I304" s="836"/>
      <c r="J304" s="836"/>
      <c r="K304" s="836"/>
    </row>
    <row r="305">
      <c r="A305" s="2462"/>
      <c r="B305" s="823"/>
      <c r="C305" s="1308"/>
      <c r="D305" s="1308"/>
      <c r="E305" s="1308"/>
      <c r="F305" s="1308"/>
      <c r="G305" s="1308"/>
      <c r="H305" s="1308"/>
      <c r="I305" s="836"/>
      <c r="J305" s="836"/>
      <c r="K305" s="836"/>
    </row>
    <row r="306">
      <c r="A306" s="2462"/>
      <c r="B306" s="823"/>
      <c r="C306" s="1308"/>
      <c r="D306" s="1308"/>
      <c r="E306" s="1308"/>
      <c r="F306" s="1308"/>
      <c r="G306" s="1308"/>
      <c r="H306" s="1308"/>
      <c r="I306" s="836"/>
      <c r="J306" s="836"/>
      <c r="K306" s="836"/>
    </row>
    <row r="307">
      <c r="A307" s="2462"/>
      <c r="B307" s="823"/>
      <c r="C307" s="1308"/>
      <c r="D307" s="1308"/>
      <c r="E307" s="1308"/>
      <c r="F307" s="1308"/>
      <c r="G307" s="1308"/>
      <c r="H307" s="1308"/>
      <c r="I307" s="836"/>
      <c r="J307" s="836"/>
      <c r="K307" s="836"/>
    </row>
    <row r="308">
      <c r="A308" s="2462"/>
      <c r="B308" s="823"/>
      <c r="C308" s="1308"/>
      <c r="D308" s="1308"/>
      <c r="E308" s="1308"/>
      <c r="F308" s="1308"/>
      <c r="G308" s="1308"/>
      <c r="H308" s="1308"/>
      <c r="I308" s="836"/>
      <c r="J308" s="836"/>
      <c r="K308" s="836"/>
    </row>
    <row r="309">
      <c r="A309" s="2462"/>
      <c r="B309" s="823"/>
      <c r="C309" s="190" t="s">
        <v>5532</v>
      </c>
      <c r="D309" s="1308"/>
      <c r="E309" s="1308"/>
      <c r="F309" s="1308"/>
      <c r="G309" s="1308"/>
      <c r="H309" s="1308"/>
      <c r="I309" s="836"/>
      <c r="J309" s="836"/>
      <c r="K309" s="836"/>
    </row>
    <row r="310">
      <c r="A310" s="2462"/>
      <c r="B310" s="823"/>
      <c r="C310" s="1308"/>
      <c r="D310" s="1308"/>
      <c r="E310" s="1308"/>
      <c r="F310" s="1308"/>
      <c r="G310" s="1308"/>
      <c r="H310" s="1308"/>
      <c r="I310" s="836"/>
      <c r="J310" s="836"/>
      <c r="K310" s="836"/>
    </row>
    <row r="311">
      <c r="A311" s="2462"/>
      <c r="B311" s="823"/>
      <c r="C311" s="1308"/>
      <c r="D311" s="1308"/>
      <c r="E311" s="1308"/>
      <c r="F311" s="1308"/>
      <c r="G311" s="1308"/>
      <c r="H311" s="1308"/>
      <c r="I311" s="836"/>
      <c r="J311" s="836"/>
      <c r="K311" s="836"/>
    </row>
    <row r="312">
      <c r="A312" s="2462"/>
      <c r="B312" s="823"/>
      <c r="C312" s="1308"/>
      <c r="D312" s="1308"/>
      <c r="E312" s="1308"/>
      <c r="F312" s="1308"/>
      <c r="G312" s="1308"/>
      <c r="H312" s="1308"/>
      <c r="I312" s="836"/>
      <c r="J312" s="836"/>
      <c r="K312" s="836"/>
    </row>
    <row r="313">
      <c r="A313" s="2462"/>
      <c r="B313" s="823"/>
      <c r="C313" s="1308"/>
      <c r="D313" s="1308"/>
      <c r="E313" s="1308"/>
      <c r="F313" s="1308"/>
      <c r="G313" s="1308"/>
      <c r="H313" s="1308"/>
      <c r="I313" s="836"/>
      <c r="J313" s="836"/>
      <c r="K313" s="836"/>
    </row>
    <row r="314">
      <c r="A314" s="2462"/>
      <c r="B314" s="823"/>
      <c r="C314" s="1308"/>
      <c r="D314" s="1308"/>
      <c r="E314" s="1308"/>
      <c r="F314" s="1308"/>
      <c r="G314" s="1308"/>
      <c r="H314" s="1308"/>
      <c r="I314" s="836"/>
      <c r="J314" s="836"/>
      <c r="K314" s="836"/>
    </row>
    <row r="315">
      <c r="A315" s="2462"/>
      <c r="B315" s="823"/>
      <c r="C315" s="1308"/>
      <c r="D315" s="1308"/>
      <c r="E315" s="1308"/>
      <c r="F315" s="1308"/>
      <c r="G315" s="1308"/>
      <c r="H315" s="1308"/>
      <c r="I315" s="836"/>
      <c r="J315" s="836"/>
      <c r="K315" s="836"/>
    </row>
    <row r="316">
      <c r="A316" s="2462"/>
      <c r="B316" s="823"/>
      <c r="C316" s="1308"/>
      <c r="D316" s="1308"/>
      <c r="E316" s="1308"/>
      <c r="F316" s="1308"/>
      <c r="G316" s="1308"/>
      <c r="H316" s="1308"/>
      <c r="I316" s="836"/>
      <c r="J316" s="836"/>
      <c r="K316" s="836"/>
    </row>
    <row r="317">
      <c r="A317" s="2462"/>
      <c r="B317" s="823"/>
      <c r="C317" s="1308"/>
      <c r="D317" s="1308"/>
      <c r="E317" s="1308"/>
      <c r="F317" s="1308"/>
      <c r="G317" s="1308"/>
      <c r="H317" s="1308"/>
      <c r="I317" s="836"/>
      <c r="J317" s="836"/>
      <c r="K317" s="836"/>
    </row>
    <row r="318">
      <c r="A318" s="2462"/>
      <c r="B318" s="823"/>
      <c r="C318" s="1308"/>
      <c r="D318" s="1308"/>
      <c r="E318" s="1308"/>
      <c r="F318" s="1308"/>
      <c r="G318" s="1308"/>
      <c r="H318" s="1308"/>
      <c r="I318" s="836"/>
      <c r="J318" s="836"/>
      <c r="K318" s="836"/>
    </row>
    <row r="319">
      <c r="A319" s="2462"/>
      <c r="B319" s="823"/>
      <c r="C319" s="1308"/>
      <c r="D319" s="1308"/>
      <c r="E319" s="1308"/>
      <c r="F319" s="1308"/>
      <c r="G319" s="1308"/>
      <c r="H319" s="1308"/>
      <c r="I319" s="836"/>
      <c r="J319" s="836"/>
      <c r="K319" s="836"/>
    </row>
    <row r="320">
      <c r="A320" s="2462"/>
      <c r="B320" s="823"/>
      <c r="C320" s="1308"/>
      <c r="D320" s="1308"/>
      <c r="E320" s="1308"/>
      <c r="F320" s="1308"/>
      <c r="G320" s="1308"/>
      <c r="H320" s="1308"/>
      <c r="I320" s="836"/>
      <c r="J320" s="836"/>
      <c r="K320" s="836"/>
    </row>
    <row r="321">
      <c r="A321" s="2462"/>
      <c r="B321" s="823"/>
      <c r="C321" s="1308"/>
      <c r="D321" s="1308"/>
      <c r="E321" s="1308"/>
      <c r="F321" s="1308"/>
      <c r="G321" s="1308"/>
      <c r="H321" s="1308"/>
      <c r="I321" s="836"/>
      <c r="J321" s="836"/>
      <c r="K321" s="836"/>
    </row>
    <row r="322">
      <c r="A322" s="2462"/>
      <c r="B322" s="823"/>
      <c r="C322" s="1308"/>
      <c r="D322" s="1308"/>
      <c r="E322" s="1308"/>
      <c r="F322" s="1308"/>
      <c r="G322" s="1308"/>
      <c r="H322" s="1308"/>
      <c r="I322" s="836"/>
      <c r="J322" s="836"/>
      <c r="K322" s="836"/>
    </row>
    <row r="323">
      <c r="A323" s="2462"/>
      <c r="B323" s="823"/>
      <c r="C323" s="1308"/>
      <c r="D323" s="1308"/>
      <c r="E323" s="1308"/>
      <c r="F323" s="1308"/>
      <c r="G323" s="1308"/>
      <c r="H323" s="1308"/>
      <c r="I323" s="836"/>
      <c r="J323" s="836"/>
      <c r="K323" s="836"/>
    </row>
    <row r="324">
      <c r="A324" s="2462"/>
      <c r="B324" s="823"/>
      <c r="C324" s="1308"/>
      <c r="D324" s="1308"/>
      <c r="E324" s="1308"/>
      <c r="F324" s="1308"/>
      <c r="G324" s="1308"/>
      <c r="H324" s="1308"/>
      <c r="I324" s="836"/>
      <c r="J324" s="836"/>
      <c r="K324" s="836"/>
    </row>
    <row r="325">
      <c r="A325" s="2462"/>
      <c r="B325" s="823"/>
      <c r="C325" s="1308"/>
      <c r="D325" s="1308"/>
      <c r="E325" s="1308"/>
      <c r="F325" s="1308"/>
      <c r="G325" s="1308"/>
      <c r="H325" s="1308"/>
      <c r="I325" s="836"/>
      <c r="J325" s="836"/>
      <c r="K325" s="836"/>
    </row>
    <row r="326">
      <c r="A326" s="2462"/>
      <c r="B326" s="823"/>
      <c r="C326" s="1308"/>
      <c r="D326" s="1308"/>
      <c r="E326" s="1308"/>
      <c r="F326" s="1308"/>
      <c r="G326" s="1308"/>
      <c r="H326" s="1308"/>
      <c r="I326" s="836"/>
      <c r="J326" s="836"/>
      <c r="K326" s="836"/>
    </row>
    <row r="327">
      <c r="A327" s="2462"/>
      <c r="B327" s="823"/>
      <c r="C327" s="1308"/>
      <c r="D327" s="1308"/>
      <c r="E327" s="1308"/>
      <c r="F327" s="1308"/>
      <c r="G327" s="1308"/>
      <c r="H327" s="1308"/>
      <c r="I327" s="836"/>
      <c r="J327" s="836"/>
      <c r="K327" s="836"/>
    </row>
    <row r="328">
      <c r="A328" s="2462"/>
      <c r="B328" s="823"/>
      <c r="C328" s="1308"/>
      <c r="D328" s="1308"/>
      <c r="E328" s="1308"/>
      <c r="F328" s="1308"/>
      <c r="G328" s="1308"/>
      <c r="H328" s="1308"/>
      <c r="I328" s="836"/>
      <c r="J328" s="836"/>
      <c r="K328" s="836"/>
    </row>
    <row r="329">
      <c r="A329" s="2462"/>
      <c r="B329" s="823"/>
      <c r="C329" s="1308"/>
      <c r="D329" s="1308"/>
      <c r="E329" s="1308"/>
      <c r="F329" s="1308"/>
      <c r="G329" s="1308"/>
      <c r="H329" s="1308"/>
      <c r="I329" s="836"/>
      <c r="J329" s="836"/>
      <c r="K329" s="836"/>
    </row>
    <row r="330">
      <c r="A330" s="2462"/>
      <c r="B330" s="823"/>
      <c r="C330" s="1308"/>
      <c r="D330" s="1308"/>
      <c r="E330" s="1308"/>
      <c r="F330" s="1308"/>
      <c r="G330" s="1308"/>
      <c r="H330" s="1308"/>
      <c r="I330" s="836"/>
      <c r="J330" s="836"/>
      <c r="K330" s="836"/>
    </row>
    <row r="331">
      <c r="A331" s="2462"/>
      <c r="B331" s="823"/>
      <c r="C331" s="1308"/>
      <c r="D331" s="1308"/>
      <c r="E331" s="1308"/>
      <c r="F331" s="1308"/>
      <c r="G331" s="1308"/>
      <c r="H331" s="1308"/>
      <c r="I331" s="836"/>
      <c r="J331" s="836"/>
      <c r="K331" s="836"/>
    </row>
    <row r="332">
      <c r="A332" s="2462"/>
      <c r="B332" s="823"/>
      <c r="C332" s="1308"/>
      <c r="D332" s="1308"/>
      <c r="E332" s="1308"/>
      <c r="F332" s="1308"/>
      <c r="G332" s="1308"/>
      <c r="H332" s="1308"/>
      <c r="I332" s="836"/>
      <c r="J332" s="836"/>
      <c r="K332" s="836"/>
    </row>
    <row r="333">
      <c r="A333" s="2462"/>
      <c r="B333" s="823"/>
      <c r="C333" s="1308"/>
      <c r="D333" s="1308"/>
      <c r="E333" s="1308"/>
      <c r="F333" s="1308"/>
      <c r="G333" s="1308"/>
      <c r="H333" s="1308"/>
      <c r="I333" s="836"/>
      <c r="J333" s="836"/>
      <c r="K333" s="836"/>
    </row>
    <row r="334">
      <c r="A334" s="2462"/>
      <c r="B334" s="823"/>
      <c r="C334" s="1308"/>
      <c r="D334" s="1308"/>
      <c r="E334" s="1308"/>
      <c r="F334" s="1308"/>
      <c r="G334" s="1308"/>
      <c r="H334" s="1308"/>
      <c r="I334" s="836"/>
      <c r="J334" s="836"/>
      <c r="K334" s="836"/>
    </row>
    <row r="335">
      <c r="A335" s="2462"/>
      <c r="B335" s="823"/>
      <c r="C335" s="1308"/>
      <c r="D335" s="1308"/>
      <c r="E335" s="1308"/>
      <c r="F335" s="1308"/>
      <c r="G335" s="1308"/>
      <c r="H335" s="1308"/>
      <c r="I335" s="836"/>
      <c r="J335" s="836"/>
      <c r="K335" s="836"/>
    </row>
    <row r="336">
      <c r="A336" s="2462"/>
      <c r="B336" s="823"/>
      <c r="C336" s="1308"/>
      <c r="D336" s="1308"/>
      <c r="E336" s="1308"/>
      <c r="F336" s="1308"/>
      <c r="G336" s="1308"/>
      <c r="H336" s="1308"/>
      <c r="I336" s="836"/>
      <c r="J336" s="836"/>
      <c r="K336" s="836"/>
    </row>
    <row r="337">
      <c r="A337" s="2462"/>
      <c r="B337" s="823"/>
      <c r="C337" s="1308"/>
      <c r="D337" s="1308"/>
      <c r="E337" s="1308"/>
      <c r="F337" s="1308"/>
      <c r="G337" s="1308"/>
      <c r="H337" s="1308"/>
      <c r="I337" s="836"/>
      <c r="J337" s="836"/>
      <c r="K337" s="836"/>
    </row>
    <row r="338">
      <c r="A338" s="2462"/>
      <c r="B338" s="823"/>
      <c r="C338" s="1308"/>
      <c r="D338" s="1308"/>
      <c r="E338" s="1308"/>
      <c r="F338" s="1308"/>
      <c r="G338" s="1308"/>
      <c r="H338" s="1308"/>
      <c r="I338" s="836"/>
      <c r="J338" s="836"/>
      <c r="K338" s="836"/>
    </row>
    <row r="339">
      <c r="A339" s="2462"/>
      <c r="B339" s="823"/>
      <c r="C339" s="1308"/>
      <c r="D339" s="1308"/>
      <c r="E339" s="1308"/>
      <c r="F339" s="1308"/>
      <c r="G339" s="1308"/>
      <c r="H339" s="1308"/>
      <c r="I339" s="836"/>
      <c r="J339" s="836"/>
      <c r="K339" s="836"/>
    </row>
    <row r="340">
      <c r="A340" s="2462"/>
      <c r="B340" s="823"/>
      <c r="C340" s="1308"/>
      <c r="D340" s="1308"/>
      <c r="E340" s="1308"/>
      <c r="F340" s="1308"/>
      <c r="G340" s="1308"/>
      <c r="H340" s="1308"/>
      <c r="I340" s="836"/>
      <c r="J340" s="836"/>
      <c r="K340" s="836"/>
    </row>
    <row r="341">
      <c r="A341" s="2462"/>
      <c r="B341" s="823"/>
      <c r="C341" s="1308"/>
      <c r="D341" s="1308"/>
      <c r="E341" s="1308"/>
      <c r="F341" s="1308"/>
      <c r="G341" s="1308"/>
      <c r="H341" s="1308"/>
      <c r="I341" s="836"/>
      <c r="J341" s="836"/>
      <c r="K341" s="836"/>
    </row>
    <row r="342">
      <c r="A342" s="2462"/>
      <c r="B342" s="823"/>
      <c r="C342" s="1308"/>
      <c r="D342" s="1308"/>
      <c r="E342" s="1308"/>
      <c r="F342" s="1308"/>
      <c r="G342" s="1308"/>
      <c r="H342" s="1308"/>
      <c r="I342" s="836"/>
      <c r="J342" s="836"/>
      <c r="K342" s="836"/>
    </row>
    <row r="343">
      <c r="A343" s="2462"/>
      <c r="B343" s="823"/>
      <c r="C343" s="1308"/>
      <c r="D343" s="1308"/>
      <c r="E343" s="1308"/>
      <c r="F343" s="1308"/>
      <c r="G343" s="1308"/>
      <c r="H343" s="1308"/>
      <c r="I343" s="836"/>
      <c r="J343" s="836"/>
      <c r="K343" s="836"/>
    </row>
    <row r="344">
      <c r="A344" s="2462"/>
      <c r="B344" s="823"/>
      <c r="C344" s="1308"/>
      <c r="D344" s="1308"/>
      <c r="E344" s="1308"/>
      <c r="F344" s="1308"/>
      <c r="G344" s="1308"/>
      <c r="H344" s="1308"/>
      <c r="I344" s="836"/>
      <c r="J344" s="836"/>
      <c r="K344" s="836"/>
    </row>
    <row r="345">
      <c r="A345" s="2462"/>
      <c r="B345" s="823"/>
      <c r="C345" s="1308"/>
      <c r="D345" s="1308"/>
      <c r="E345" s="1308"/>
      <c r="F345" s="1308"/>
      <c r="G345" s="1308"/>
      <c r="H345" s="1308"/>
      <c r="I345" s="836"/>
      <c r="J345" s="836"/>
      <c r="K345" s="836"/>
    </row>
    <row r="346">
      <c r="A346" s="2462"/>
      <c r="B346" s="823"/>
      <c r="C346" s="1308"/>
      <c r="D346" s="1308"/>
      <c r="E346" s="1308"/>
      <c r="F346" s="1308"/>
      <c r="G346" s="1308"/>
      <c r="H346" s="1308"/>
      <c r="I346" s="836"/>
      <c r="J346" s="836"/>
      <c r="K346" s="836"/>
    </row>
    <row r="347">
      <c r="A347" s="2462"/>
      <c r="B347" s="823"/>
      <c r="C347" s="1308"/>
      <c r="D347" s="1308"/>
      <c r="E347" s="1308"/>
      <c r="F347" s="1308"/>
      <c r="G347" s="1308"/>
      <c r="H347" s="1308"/>
      <c r="I347" s="836"/>
      <c r="J347" s="836"/>
      <c r="K347" s="836"/>
    </row>
    <row r="348">
      <c r="A348" s="2462"/>
      <c r="B348" s="823"/>
      <c r="C348" s="1308"/>
      <c r="D348" s="1308"/>
      <c r="E348" s="1308"/>
      <c r="F348" s="1308"/>
      <c r="G348" s="1308"/>
      <c r="H348" s="1308"/>
      <c r="I348" s="836"/>
      <c r="J348" s="836"/>
      <c r="K348" s="836"/>
    </row>
    <row r="349">
      <c r="A349" s="2462"/>
      <c r="B349" s="823"/>
      <c r="C349" s="1308"/>
      <c r="D349" s="1308"/>
      <c r="E349" s="1308"/>
      <c r="F349" s="1308"/>
      <c r="G349" s="1308"/>
      <c r="H349" s="1308"/>
      <c r="I349" s="836"/>
      <c r="J349" s="836"/>
      <c r="K349" s="836"/>
    </row>
    <row r="350">
      <c r="A350" s="2462"/>
      <c r="B350" s="823"/>
      <c r="C350" s="1308"/>
      <c r="D350" s="1308"/>
      <c r="E350" s="1308"/>
      <c r="F350" s="1308"/>
      <c r="G350" s="1308"/>
      <c r="H350" s="1308"/>
      <c r="I350" s="836"/>
      <c r="J350" s="836"/>
      <c r="K350" s="836"/>
    </row>
    <row r="351">
      <c r="A351" s="2462"/>
      <c r="B351" s="823"/>
      <c r="C351" s="1308"/>
      <c r="D351" s="1308"/>
      <c r="E351" s="1308"/>
      <c r="F351" s="1308"/>
      <c r="G351" s="1308"/>
      <c r="H351" s="1308"/>
      <c r="I351" s="836"/>
      <c r="J351" s="836"/>
      <c r="K351" s="836"/>
    </row>
    <row r="352">
      <c r="A352" s="2462"/>
      <c r="B352" s="823"/>
      <c r="C352" s="1308"/>
      <c r="D352" s="1308"/>
      <c r="E352" s="1308"/>
      <c r="F352" s="1308"/>
      <c r="G352" s="1308"/>
      <c r="H352" s="1308"/>
      <c r="I352" s="836"/>
      <c r="J352" s="836"/>
      <c r="K352" s="836"/>
    </row>
    <row r="353">
      <c r="A353" s="2462"/>
      <c r="B353" s="823"/>
      <c r="C353" s="1308"/>
      <c r="D353" s="1308"/>
      <c r="E353" s="1308"/>
      <c r="F353" s="1308"/>
      <c r="G353" s="1308"/>
      <c r="H353" s="1308"/>
      <c r="I353" s="836"/>
      <c r="J353" s="836"/>
      <c r="K353" s="836"/>
    </row>
    <row r="354">
      <c r="A354" s="2462"/>
      <c r="B354" s="823"/>
      <c r="C354" s="1308"/>
      <c r="D354" s="1308"/>
      <c r="E354" s="1308"/>
      <c r="F354" s="1308"/>
      <c r="G354" s="1308"/>
      <c r="H354" s="1308"/>
      <c r="I354" s="836"/>
      <c r="J354" s="836"/>
      <c r="K354" s="836"/>
    </row>
    <row r="355">
      <c r="A355" s="2462"/>
      <c r="B355" s="823"/>
      <c r="C355" s="1308"/>
      <c r="D355" s="1308"/>
      <c r="E355" s="1308"/>
      <c r="F355" s="1308"/>
      <c r="G355" s="1308"/>
      <c r="H355" s="1308"/>
      <c r="I355" s="836"/>
      <c r="J355" s="836"/>
      <c r="K355" s="836"/>
    </row>
    <row r="356">
      <c r="A356" s="2462"/>
      <c r="B356" s="823"/>
      <c r="C356" s="1308"/>
      <c r="D356" s="1308"/>
      <c r="E356" s="1308"/>
      <c r="F356" s="1308"/>
      <c r="G356" s="1308"/>
      <c r="H356" s="1308"/>
      <c r="I356" s="836"/>
      <c r="J356" s="836"/>
      <c r="K356" s="836"/>
    </row>
    <row r="357">
      <c r="A357" s="2462"/>
      <c r="B357" s="823"/>
      <c r="C357" s="1308"/>
      <c r="D357" s="1308"/>
      <c r="E357" s="1308"/>
      <c r="F357" s="1308"/>
      <c r="G357" s="1308"/>
      <c r="H357" s="1308"/>
      <c r="I357" s="836"/>
      <c r="J357" s="836"/>
      <c r="K357" s="836"/>
    </row>
    <row r="358">
      <c r="A358" s="2462"/>
      <c r="B358" s="823"/>
      <c r="C358" s="1308"/>
      <c r="D358" s="1308"/>
      <c r="E358" s="1308"/>
      <c r="F358" s="1308"/>
      <c r="G358" s="1308"/>
      <c r="H358" s="1308"/>
      <c r="I358" s="836"/>
      <c r="J358" s="836"/>
      <c r="K358" s="836"/>
    </row>
    <row r="359">
      <c r="A359" s="2462"/>
      <c r="B359" s="823"/>
      <c r="C359" s="1308"/>
      <c r="D359" s="1308"/>
      <c r="E359" s="1308"/>
      <c r="F359" s="1308"/>
      <c r="G359" s="1308"/>
      <c r="H359" s="1308"/>
      <c r="I359" s="836"/>
      <c r="J359" s="836"/>
      <c r="K359" s="836"/>
    </row>
    <row r="360">
      <c r="A360" s="2462"/>
      <c r="B360" s="823"/>
      <c r="C360" s="1308"/>
      <c r="D360" s="1308"/>
      <c r="E360" s="1308"/>
      <c r="F360" s="1308"/>
      <c r="G360" s="1308"/>
      <c r="H360" s="1308"/>
      <c r="I360" s="836"/>
      <c r="J360" s="836"/>
      <c r="K360" s="836"/>
    </row>
    <row r="361">
      <c r="A361" s="2462"/>
      <c r="B361" s="823"/>
      <c r="C361" s="1308"/>
      <c r="D361" s="1308"/>
      <c r="E361" s="1308"/>
      <c r="F361" s="1308"/>
      <c r="G361" s="1308"/>
      <c r="H361" s="1308"/>
      <c r="I361" s="836"/>
      <c r="J361" s="836"/>
      <c r="K361" s="836"/>
    </row>
    <row r="362">
      <c r="A362" s="2462"/>
      <c r="B362" s="823"/>
      <c r="C362" s="1308"/>
      <c r="D362" s="1308"/>
      <c r="E362" s="1308"/>
      <c r="F362" s="1308"/>
      <c r="G362" s="1308"/>
      <c r="H362" s="1308"/>
      <c r="I362" s="836"/>
      <c r="J362" s="836"/>
      <c r="K362" s="836"/>
    </row>
    <row r="363">
      <c r="A363" s="2462"/>
      <c r="B363" s="823"/>
      <c r="C363" s="1308"/>
      <c r="D363" s="1308"/>
      <c r="E363" s="1308"/>
      <c r="F363" s="1308"/>
      <c r="G363" s="1308"/>
      <c r="H363" s="1308"/>
      <c r="I363" s="836"/>
      <c r="J363" s="836"/>
      <c r="K363" s="836"/>
    </row>
    <row r="364">
      <c r="A364" s="2462"/>
      <c r="B364" s="823"/>
      <c r="C364" s="1308"/>
      <c r="D364" s="1308"/>
      <c r="E364" s="1308"/>
      <c r="F364" s="1308"/>
      <c r="G364" s="1308"/>
      <c r="H364" s="1308"/>
      <c r="I364" s="836"/>
      <c r="J364" s="836"/>
      <c r="K364" s="836"/>
    </row>
    <row r="365">
      <c r="A365" s="2462"/>
      <c r="B365" s="823"/>
      <c r="C365" s="1308"/>
      <c r="D365" s="1308"/>
      <c r="E365" s="1308"/>
      <c r="F365" s="1308"/>
      <c r="G365" s="1308"/>
      <c r="H365" s="1308"/>
      <c r="I365" s="836"/>
      <c r="J365" s="836"/>
      <c r="K365" s="836"/>
    </row>
    <row r="366">
      <c r="A366" s="2462"/>
      <c r="B366" s="823"/>
      <c r="C366" s="1308"/>
      <c r="D366" s="1308"/>
      <c r="E366" s="1308"/>
      <c r="F366" s="1308"/>
      <c r="G366" s="1308"/>
      <c r="H366" s="1308"/>
      <c r="I366" s="836"/>
      <c r="J366" s="836"/>
      <c r="K366" s="836"/>
    </row>
    <row r="367">
      <c r="A367" s="2462"/>
      <c r="B367" s="823"/>
      <c r="C367" s="1308"/>
      <c r="D367" s="1308"/>
      <c r="E367" s="1308"/>
      <c r="F367" s="1308"/>
      <c r="G367" s="1308"/>
      <c r="H367" s="1308"/>
      <c r="I367" s="836"/>
      <c r="J367" s="836"/>
      <c r="K367" s="836"/>
    </row>
    <row r="368">
      <c r="A368" s="2462"/>
      <c r="B368" s="823"/>
      <c r="C368" s="1308"/>
      <c r="D368" s="1308"/>
      <c r="E368" s="1308"/>
      <c r="F368" s="1308"/>
      <c r="G368" s="1308"/>
      <c r="H368" s="1308"/>
      <c r="I368" s="836"/>
      <c r="J368" s="836"/>
      <c r="K368" s="836"/>
    </row>
    <row r="369">
      <c r="A369" s="2462"/>
      <c r="B369" s="823"/>
      <c r="C369" s="1308"/>
      <c r="D369" s="1308"/>
      <c r="E369" s="1308"/>
      <c r="F369" s="1308"/>
      <c r="G369" s="1308"/>
      <c r="H369" s="1308"/>
      <c r="I369" s="836"/>
      <c r="J369" s="836"/>
      <c r="K369" s="836"/>
    </row>
    <row r="370">
      <c r="A370" s="2462"/>
      <c r="B370" s="823"/>
      <c r="C370" s="1308"/>
      <c r="D370" s="1308"/>
      <c r="E370" s="1308"/>
      <c r="F370" s="1308"/>
      <c r="G370" s="1308"/>
      <c r="H370" s="1308"/>
      <c r="I370" s="836"/>
      <c r="J370" s="836"/>
      <c r="K370" s="836"/>
    </row>
    <row r="371">
      <c r="A371" s="2462"/>
      <c r="B371" s="823"/>
      <c r="C371" s="1308"/>
      <c r="D371" s="1308"/>
      <c r="E371" s="1308"/>
      <c r="F371" s="1308"/>
      <c r="G371" s="1308"/>
      <c r="H371" s="1308"/>
      <c r="I371" s="836"/>
      <c r="J371" s="836"/>
      <c r="K371" s="836"/>
    </row>
    <row r="372">
      <c r="A372" s="2462"/>
      <c r="B372" s="823"/>
      <c r="C372" s="1308"/>
      <c r="D372" s="1308"/>
      <c r="E372" s="1308"/>
      <c r="F372" s="1308"/>
      <c r="G372" s="1308"/>
      <c r="H372" s="1308"/>
      <c r="I372" s="836"/>
      <c r="J372" s="836"/>
      <c r="K372" s="836"/>
    </row>
    <row r="373">
      <c r="A373" s="2462"/>
      <c r="B373" s="823"/>
      <c r="C373" s="1308"/>
      <c r="D373" s="1308"/>
      <c r="E373" s="1308"/>
      <c r="F373" s="1308"/>
      <c r="G373" s="1308"/>
      <c r="H373" s="1308"/>
      <c r="I373" s="836"/>
      <c r="J373" s="836"/>
      <c r="K373" s="836"/>
    </row>
    <row r="374">
      <c r="A374" s="2462"/>
      <c r="B374" s="823"/>
      <c r="C374" s="1308"/>
      <c r="D374" s="1308"/>
      <c r="E374" s="1308"/>
      <c r="F374" s="1308"/>
      <c r="G374" s="1308"/>
      <c r="H374" s="1308"/>
      <c r="I374" s="836"/>
      <c r="J374" s="836"/>
      <c r="K374" s="836"/>
    </row>
    <row r="375">
      <c r="A375" s="2462"/>
      <c r="B375" s="823"/>
      <c r="C375" s="1308"/>
      <c r="D375" s="1308"/>
      <c r="E375" s="1308"/>
      <c r="F375" s="1308"/>
      <c r="G375" s="1308"/>
      <c r="H375" s="1308"/>
      <c r="I375" s="836"/>
      <c r="J375" s="836"/>
      <c r="K375" s="836"/>
    </row>
    <row r="376">
      <c r="A376" s="2462"/>
      <c r="B376" s="823"/>
      <c r="C376" s="1308"/>
      <c r="D376" s="1308"/>
      <c r="E376" s="1308"/>
      <c r="F376" s="1308"/>
      <c r="G376" s="1308"/>
      <c r="H376" s="1308"/>
      <c r="I376" s="836"/>
      <c r="J376" s="836"/>
      <c r="K376" s="836"/>
    </row>
    <row r="377">
      <c r="A377" s="2462"/>
      <c r="B377" s="823"/>
      <c r="C377" s="1308"/>
      <c r="D377" s="1308"/>
      <c r="E377" s="1308"/>
      <c r="F377" s="1308"/>
      <c r="G377" s="1308"/>
      <c r="H377" s="1308"/>
      <c r="I377" s="836"/>
      <c r="J377" s="836"/>
      <c r="K377" s="836"/>
    </row>
    <row r="378">
      <c r="A378" s="2462"/>
      <c r="B378" s="823"/>
      <c r="C378" s="1308"/>
      <c r="D378" s="1308"/>
      <c r="E378" s="1308"/>
      <c r="F378" s="1308"/>
      <c r="G378" s="1308"/>
      <c r="H378" s="1308"/>
      <c r="I378" s="836"/>
      <c r="J378" s="836"/>
      <c r="K378" s="836"/>
    </row>
    <row r="379">
      <c r="A379" s="2462"/>
      <c r="B379" s="823"/>
      <c r="C379" s="1308"/>
      <c r="D379" s="1308"/>
      <c r="E379" s="1308"/>
      <c r="F379" s="1308"/>
      <c r="G379" s="1308"/>
      <c r="H379" s="1308"/>
      <c r="I379" s="836"/>
      <c r="J379" s="836"/>
      <c r="K379" s="836"/>
    </row>
    <row r="380">
      <c r="A380" s="2462"/>
      <c r="B380" s="823"/>
      <c r="C380" s="1308"/>
      <c r="D380" s="1308"/>
      <c r="E380" s="1308"/>
      <c r="F380" s="1308"/>
      <c r="G380" s="1308"/>
      <c r="H380" s="1308"/>
      <c r="I380" s="836"/>
      <c r="J380" s="836"/>
      <c r="K380" s="836"/>
    </row>
    <row r="381">
      <c r="A381" s="2462"/>
      <c r="B381" s="823"/>
      <c r="C381" s="1308"/>
      <c r="D381" s="1308"/>
      <c r="E381" s="1308"/>
      <c r="F381" s="1308"/>
      <c r="G381" s="1308"/>
      <c r="H381" s="1308"/>
      <c r="I381" s="836"/>
      <c r="J381" s="836"/>
      <c r="K381" s="836"/>
    </row>
    <row r="382">
      <c r="A382" s="2462"/>
      <c r="B382" s="823"/>
      <c r="C382" s="1308"/>
      <c r="D382" s="1308"/>
      <c r="E382" s="1308"/>
      <c r="F382" s="1308"/>
      <c r="G382" s="1308"/>
      <c r="H382" s="1308"/>
      <c r="I382" s="836"/>
      <c r="J382" s="836"/>
      <c r="K382" s="836"/>
    </row>
    <row r="383">
      <c r="A383" s="2462"/>
      <c r="B383" s="823"/>
      <c r="C383" s="1308"/>
      <c r="D383" s="1308"/>
      <c r="E383" s="1308"/>
      <c r="F383" s="1308"/>
      <c r="G383" s="1308"/>
      <c r="H383" s="1308"/>
      <c r="I383" s="836"/>
      <c r="J383" s="836"/>
      <c r="K383" s="836"/>
    </row>
    <row r="384">
      <c r="A384" s="2462"/>
      <c r="B384" s="823"/>
      <c r="C384" s="1308"/>
      <c r="D384" s="1308"/>
      <c r="E384" s="1308"/>
      <c r="F384" s="1308"/>
      <c r="G384" s="1308"/>
      <c r="H384" s="1308"/>
      <c r="I384" s="836"/>
      <c r="J384" s="836"/>
      <c r="K384" s="836"/>
    </row>
    <row r="385">
      <c r="A385" s="2462"/>
      <c r="B385" s="823"/>
      <c r="C385" s="1308"/>
      <c r="D385" s="1308"/>
      <c r="E385" s="1308"/>
      <c r="F385" s="1308"/>
      <c r="G385" s="1308"/>
      <c r="H385" s="1308"/>
      <c r="I385" s="836"/>
      <c r="J385" s="836"/>
      <c r="K385" s="836"/>
    </row>
    <row r="386">
      <c r="A386" s="2462"/>
      <c r="B386" s="823"/>
      <c r="C386" s="1308"/>
      <c r="D386" s="1308"/>
      <c r="E386" s="1308"/>
      <c r="F386" s="1308"/>
      <c r="G386" s="1308"/>
      <c r="H386" s="1308"/>
      <c r="I386" s="836"/>
      <c r="J386" s="836"/>
      <c r="K386" s="836"/>
    </row>
    <row r="387">
      <c r="A387" s="2462"/>
      <c r="B387" s="823"/>
      <c r="C387" s="1308"/>
      <c r="D387" s="1308"/>
      <c r="E387" s="1308"/>
      <c r="F387" s="1308"/>
      <c r="G387" s="1308"/>
      <c r="H387" s="1308"/>
      <c r="I387" s="836"/>
      <c r="J387" s="836"/>
      <c r="K387" s="836"/>
    </row>
    <row r="388">
      <c r="A388" s="2462"/>
      <c r="B388" s="823"/>
      <c r="C388" s="1308"/>
      <c r="D388" s="1308"/>
      <c r="E388" s="1308"/>
      <c r="F388" s="1308"/>
      <c r="G388" s="1308"/>
      <c r="H388" s="1308"/>
      <c r="I388" s="836"/>
      <c r="J388" s="836"/>
      <c r="K388" s="836"/>
    </row>
    <row r="389">
      <c r="A389" s="2462"/>
      <c r="B389" s="823"/>
      <c r="C389" s="1308"/>
      <c r="D389" s="1308"/>
      <c r="E389" s="1308"/>
      <c r="F389" s="1308"/>
      <c r="G389" s="1308"/>
      <c r="H389" s="1308"/>
      <c r="I389" s="836"/>
      <c r="J389" s="836"/>
      <c r="K389" s="836"/>
    </row>
    <row r="390">
      <c r="A390" s="2462"/>
      <c r="B390" s="823"/>
      <c r="C390" s="1308"/>
      <c r="D390" s="1308"/>
      <c r="E390" s="1308"/>
      <c r="F390" s="1308"/>
      <c r="G390" s="1308"/>
      <c r="H390" s="1308"/>
      <c r="I390" s="836"/>
      <c r="J390" s="836"/>
      <c r="K390" s="836"/>
    </row>
    <row r="391">
      <c r="A391" s="2462"/>
      <c r="B391" s="823"/>
      <c r="C391" s="1308"/>
      <c r="D391" s="1308"/>
      <c r="E391" s="1308"/>
      <c r="F391" s="1308"/>
      <c r="G391" s="1308"/>
      <c r="H391" s="1308"/>
      <c r="I391" s="836"/>
      <c r="J391" s="836"/>
      <c r="K391" s="836"/>
    </row>
    <row r="392">
      <c r="A392" s="2462"/>
      <c r="B392" s="823"/>
      <c r="C392" s="1308"/>
      <c r="D392" s="1308"/>
      <c r="E392" s="1308"/>
      <c r="F392" s="1308"/>
      <c r="G392" s="1308"/>
      <c r="H392" s="1308"/>
      <c r="I392" s="836"/>
      <c r="J392" s="836"/>
      <c r="K392" s="836"/>
    </row>
    <row r="393">
      <c r="A393" s="2462"/>
      <c r="B393" s="823"/>
      <c r="C393" s="1308"/>
      <c r="D393" s="1308"/>
      <c r="E393" s="1308"/>
      <c r="F393" s="1308"/>
      <c r="G393" s="1308"/>
      <c r="H393" s="1308"/>
      <c r="I393" s="836"/>
      <c r="J393" s="836"/>
      <c r="K393" s="836"/>
    </row>
    <row r="394">
      <c r="A394" s="2462"/>
      <c r="B394" s="823"/>
      <c r="C394" s="1308"/>
      <c r="D394" s="1308"/>
      <c r="E394" s="1308"/>
      <c r="F394" s="1308"/>
      <c r="G394" s="1308"/>
      <c r="H394" s="1308"/>
      <c r="I394" s="836"/>
      <c r="J394" s="836"/>
      <c r="K394" s="836"/>
    </row>
    <row r="395">
      <c r="A395" s="2462"/>
      <c r="B395" s="823"/>
      <c r="C395" s="1308"/>
      <c r="D395" s="1308"/>
      <c r="E395" s="1308"/>
      <c r="F395" s="1308"/>
      <c r="G395" s="1308"/>
      <c r="H395" s="1308"/>
      <c r="I395" s="836"/>
      <c r="J395" s="836"/>
      <c r="K395" s="836"/>
    </row>
    <row r="396">
      <c r="A396" s="2462"/>
      <c r="B396" s="823"/>
      <c r="C396" s="1308"/>
      <c r="D396" s="1308"/>
      <c r="E396" s="1308"/>
      <c r="F396" s="1308"/>
      <c r="G396" s="1308"/>
      <c r="H396" s="1308"/>
      <c r="I396" s="836"/>
      <c r="J396" s="836"/>
      <c r="K396" s="836"/>
    </row>
    <row r="397">
      <c r="A397" s="2462"/>
      <c r="B397" s="823"/>
      <c r="C397" s="1308"/>
      <c r="D397" s="1308"/>
      <c r="E397" s="1308"/>
      <c r="F397" s="1308"/>
      <c r="G397" s="1308"/>
      <c r="H397" s="1308"/>
      <c r="I397" s="836"/>
      <c r="J397" s="836"/>
      <c r="K397" s="836"/>
    </row>
    <row r="398">
      <c r="A398" s="2462"/>
      <c r="B398" s="823"/>
      <c r="C398" s="1308"/>
      <c r="D398" s="1308"/>
      <c r="E398" s="1308"/>
      <c r="F398" s="1308"/>
      <c r="G398" s="1308"/>
      <c r="H398" s="1308"/>
      <c r="I398" s="836"/>
      <c r="J398" s="836"/>
      <c r="K398" s="836"/>
    </row>
    <row r="399">
      <c r="A399" s="2462"/>
      <c r="B399" s="823"/>
      <c r="C399" s="1308"/>
      <c r="D399" s="1308"/>
      <c r="E399" s="1308"/>
      <c r="F399" s="1308"/>
      <c r="G399" s="1308"/>
      <c r="H399" s="1308"/>
      <c r="I399" s="836"/>
      <c r="J399" s="836"/>
      <c r="K399" s="836"/>
    </row>
    <row r="400">
      <c r="A400" s="2462"/>
      <c r="B400" s="823"/>
      <c r="C400" s="1308"/>
      <c r="D400" s="1308"/>
      <c r="E400" s="1308"/>
      <c r="F400" s="1308"/>
      <c r="G400" s="1308"/>
      <c r="H400" s="1308"/>
      <c r="I400" s="836"/>
      <c r="J400" s="836"/>
      <c r="K400" s="836"/>
    </row>
    <row r="401">
      <c r="A401" s="2462"/>
      <c r="B401" s="823"/>
      <c r="C401" s="1308"/>
      <c r="D401" s="1308"/>
      <c r="E401" s="1308"/>
      <c r="F401" s="1308"/>
      <c r="G401" s="1308"/>
      <c r="H401" s="1308"/>
      <c r="I401" s="836"/>
      <c r="J401" s="836"/>
      <c r="K401" s="836"/>
    </row>
    <row r="402">
      <c r="A402" s="2462"/>
      <c r="B402" s="823"/>
      <c r="C402" s="1308"/>
      <c r="D402" s="1308"/>
      <c r="E402" s="1308"/>
      <c r="F402" s="1308"/>
      <c r="G402" s="1308"/>
      <c r="H402" s="1308"/>
      <c r="I402" s="836"/>
      <c r="J402" s="836"/>
      <c r="K402" s="836"/>
    </row>
    <row r="403">
      <c r="A403" s="2462"/>
      <c r="B403" s="823"/>
      <c r="C403" s="1308"/>
      <c r="D403" s="1308"/>
      <c r="E403" s="1308"/>
      <c r="F403" s="1308"/>
      <c r="G403" s="1308"/>
      <c r="H403" s="1308"/>
      <c r="I403" s="836"/>
      <c r="J403" s="836"/>
      <c r="K403" s="836"/>
    </row>
    <row r="404">
      <c r="A404" s="2462"/>
      <c r="B404" s="823"/>
      <c r="C404" s="1308"/>
      <c r="D404" s="1308"/>
      <c r="E404" s="1308"/>
      <c r="F404" s="1308"/>
      <c r="G404" s="1308"/>
      <c r="H404" s="1308"/>
      <c r="I404" s="836"/>
      <c r="J404" s="836"/>
      <c r="K404" s="836"/>
    </row>
    <row r="405">
      <c r="A405" s="2462"/>
      <c r="B405" s="823"/>
      <c r="C405" s="1308"/>
      <c r="D405" s="1308"/>
      <c r="E405" s="1308"/>
      <c r="F405" s="1308"/>
      <c r="G405" s="1308"/>
      <c r="H405" s="1308"/>
      <c r="I405" s="836"/>
      <c r="J405" s="836"/>
      <c r="K405" s="836"/>
    </row>
    <row r="406">
      <c r="A406" s="2462"/>
      <c r="B406" s="823"/>
      <c r="C406" s="1308"/>
      <c r="D406" s="1308"/>
      <c r="E406" s="1308"/>
      <c r="F406" s="1308"/>
      <c r="G406" s="1308"/>
      <c r="H406" s="1308"/>
      <c r="I406" s="836"/>
      <c r="J406" s="836"/>
      <c r="K406" s="836"/>
    </row>
    <row r="407">
      <c r="A407" s="2462"/>
      <c r="B407" s="823"/>
      <c r="C407" s="1308"/>
      <c r="D407" s="1308"/>
      <c r="E407" s="1308"/>
      <c r="F407" s="1308"/>
      <c r="G407" s="1308"/>
      <c r="H407" s="1308"/>
      <c r="I407" s="836"/>
      <c r="J407" s="836"/>
      <c r="K407" s="836"/>
    </row>
    <row r="408">
      <c r="A408" s="2462"/>
      <c r="B408" s="823"/>
      <c r="C408" s="1308"/>
      <c r="D408" s="1308"/>
      <c r="E408" s="1308"/>
      <c r="F408" s="1308"/>
      <c r="G408" s="1308"/>
      <c r="H408" s="1308"/>
      <c r="I408" s="836"/>
      <c r="J408" s="836"/>
      <c r="K408" s="836"/>
    </row>
    <row r="409">
      <c r="A409" s="2462"/>
      <c r="B409" s="823"/>
      <c r="C409" s="1308"/>
      <c r="D409" s="1308"/>
      <c r="E409" s="1308"/>
      <c r="F409" s="1308"/>
      <c r="G409" s="1308"/>
      <c r="H409" s="1308"/>
      <c r="I409" s="836"/>
      <c r="J409" s="836"/>
      <c r="K409" s="836"/>
    </row>
    <row r="410">
      <c r="A410" s="2462"/>
      <c r="B410" s="823"/>
      <c r="C410" s="1308"/>
      <c r="D410" s="1308"/>
      <c r="E410" s="1308"/>
      <c r="F410" s="1308"/>
      <c r="G410" s="1308"/>
      <c r="H410" s="1308"/>
      <c r="I410" s="836"/>
      <c r="J410" s="836"/>
      <c r="K410" s="836"/>
    </row>
    <row r="411">
      <c r="A411" s="2462"/>
      <c r="B411" s="823"/>
      <c r="C411" s="1308"/>
      <c r="D411" s="1308"/>
      <c r="E411" s="1308"/>
      <c r="F411" s="1308"/>
      <c r="G411" s="1308"/>
      <c r="H411" s="1308"/>
      <c r="I411" s="836"/>
      <c r="J411" s="836"/>
      <c r="K411" s="836"/>
    </row>
    <row r="412">
      <c r="A412" s="2462"/>
      <c r="B412" s="823"/>
      <c r="C412" s="1308"/>
      <c r="D412" s="1308"/>
      <c r="E412" s="1308"/>
      <c r="F412" s="1308"/>
      <c r="G412" s="1308"/>
      <c r="H412" s="1308"/>
      <c r="I412" s="836"/>
      <c r="J412" s="836"/>
      <c r="K412" s="836"/>
    </row>
    <row r="413">
      <c r="A413" s="2462"/>
      <c r="B413" s="823"/>
      <c r="C413" s="1308"/>
      <c r="D413" s="1308"/>
      <c r="E413" s="1308"/>
      <c r="F413" s="1308"/>
      <c r="G413" s="1308"/>
      <c r="H413" s="1308"/>
      <c r="I413" s="836"/>
      <c r="J413" s="836"/>
      <c r="K413" s="836"/>
    </row>
    <row r="414">
      <c r="A414" s="2462"/>
      <c r="B414" s="823"/>
      <c r="C414" s="1308"/>
      <c r="D414" s="1308"/>
      <c r="E414" s="1308"/>
      <c r="F414" s="1308"/>
      <c r="G414" s="1308"/>
      <c r="H414" s="1308"/>
      <c r="I414" s="836"/>
      <c r="J414" s="836"/>
      <c r="K414" s="836"/>
    </row>
    <row r="415">
      <c r="A415" s="2462"/>
      <c r="B415" s="823"/>
      <c r="C415" s="1308"/>
      <c r="D415" s="1308"/>
      <c r="E415" s="1308"/>
      <c r="F415" s="1308"/>
      <c r="G415" s="1308"/>
      <c r="H415" s="1308"/>
      <c r="I415" s="836"/>
      <c r="J415" s="836"/>
      <c r="K415" s="836"/>
    </row>
    <row r="416">
      <c r="A416" s="2462"/>
      <c r="B416" s="823"/>
      <c r="C416" s="1308"/>
      <c r="D416" s="1308"/>
      <c r="E416" s="1308"/>
      <c r="F416" s="1308"/>
      <c r="G416" s="1308"/>
      <c r="H416" s="1308"/>
      <c r="I416" s="836"/>
      <c r="J416" s="836"/>
      <c r="K416" s="836"/>
    </row>
    <row r="417">
      <c r="A417" s="2462"/>
      <c r="B417" s="823"/>
      <c r="C417" s="1308"/>
      <c r="D417" s="1308"/>
      <c r="E417" s="1308"/>
      <c r="F417" s="1308"/>
      <c r="G417" s="1308"/>
      <c r="H417" s="1308"/>
      <c r="I417" s="836"/>
      <c r="J417" s="836"/>
      <c r="K417" s="836"/>
    </row>
    <row r="418">
      <c r="A418" s="2462"/>
      <c r="B418" s="823"/>
      <c r="C418" s="1308"/>
      <c r="D418" s="1308"/>
      <c r="E418" s="1308"/>
      <c r="F418" s="1308"/>
      <c r="G418" s="1308"/>
      <c r="H418" s="1308"/>
      <c r="I418" s="836"/>
      <c r="J418" s="836"/>
      <c r="K418" s="836"/>
    </row>
    <row r="419">
      <c r="A419" s="2462"/>
      <c r="B419" s="823"/>
      <c r="C419" s="1308"/>
      <c r="D419" s="1308"/>
      <c r="E419" s="1308"/>
      <c r="F419" s="1308"/>
      <c r="G419" s="1308"/>
      <c r="H419" s="1308"/>
      <c r="I419" s="836"/>
      <c r="J419" s="836"/>
      <c r="K419" s="836"/>
    </row>
    <row r="420">
      <c r="A420" s="2462"/>
      <c r="B420" s="823"/>
      <c r="C420" s="1308"/>
      <c r="D420" s="1308"/>
      <c r="E420" s="1308"/>
      <c r="F420" s="1308"/>
      <c r="G420" s="1308"/>
      <c r="H420" s="1308"/>
      <c r="I420" s="836"/>
      <c r="J420" s="836"/>
      <c r="K420" s="836"/>
    </row>
    <row r="421">
      <c r="A421" s="2462"/>
      <c r="B421" s="823"/>
      <c r="C421" s="1308"/>
      <c r="D421" s="1308"/>
      <c r="E421" s="1308"/>
      <c r="F421" s="1308"/>
      <c r="G421" s="1308"/>
      <c r="H421" s="1308"/>
      <c r="I421" s="836"/>
      <c r="J421" s="836"/>
      <c r="K421" s="836"/>
    </row>
    <row r="422">
      <c r="A422" s="2462"/>
      <c r="B422" s="823"/>
      <c r="C422" s="1308"/>
      <c r="D422" s="1308"/>
      <c r="E422" s="1308"/>
      <c r="F422" s="1308"/>
      <c r="G422" s="1308"/>
      <c r="H422" s="1308"/>
      <c r="I422" s="836"/>
      <c r="J422" s="836"/>
      <c r="K422" s="836"/>
    </row>
    <row r="423">
      <c r="A423" s="2462"/>
      <c r="B423" s="823"/>
      <c r="C423" s="1308"/>
      <c r="D423" s="1308"/>
      <c r="E423" s="1308"/>
      <c r="F423" s="1308"/>
      <c r="G423" s="1308"/>
      <c r="H423" s="1308"/>
      <c r="I423" s="836"/>
      <c r="J423" s="836"/>
      <c r="K423" s="836"/>
    </row>
    <row r="424">
      <c r="A424" s="2462"/>
      <c r="B424" s="823"/>
      <c r="C424" s="1308"/>
      <c r="D424" s="1308"/>
      <c r="E424" s="1308"/>
      <c r="F424" s="1308"/>
      <c r="G424" s="1308"/>
      <c r="H424" s="1308"/>
      <c r="I424" s="836"/>
      <c r="J424" s="836"/>
      <c r="K424" s="836"/>
    </row>
    <row r="425">
      <c r="A425" s="2462"/>
      <c r="B425" s="823"/>
      <c r="C425" s="1308"/>
      <c r="D425" s="1308"/>
      <c r="E425" s="1308"/>
      <c r="F425" s="1308"/>
      <c r="G425" s="1308"/>
      <c r="H425" s="1308"/>
      <c r="I425" s="836"/>
      <c r="J425" s="836"/>
      <c r="K425" s="836"/>
    </row>
    <row r="426">
      <c r="A426" s="2462"/>
      <c r="B426" s="823"/>
      <c r="C426" s="1308"/>
      <c r="D426" s="1308"/>
      <c r="E426" s="1308"/>
      <c r="F426" s="1308"/>
      <c r="G426" s="1308"/>
      <c r="H426" s="1308"/>
      <c r="I426" s="836"/>
      <c r="J426" s="836"/>
      <c r="K426" s="836"/>
    </row>
    <row r="427">
      <c r="A427" s="2462"/>
      <c r="B427" s="823"/>
      <c r="C427" s="1308"/>
      <c r="D427" s="1308"/>
      <c r="E427" s="1308"/>
      <c r="F427" s="1308"/>
      <c r="G427" s="1308"/>
      <c r="H427" s="1308"/>
      <c r="I427" s="836"/>
      <c r="J427" s="836"/>
      <c r="K427" s="836"/>
    </row>
    <row r="428">
      <c r="A428" s="2462"/>
      <c r="B428" s="823"/>
      <c r="C428" s="1308"/>
      <c r="D428" s="1308"/>
      <c r="E428" s="1308"/>
      <c r="F428" s="1308"/>
      <c r="G428" s="1308"/>
      <c r="H428" s="1308"/>
      <c r="I428" s="836"/>
      <c r="J428" s="836"/>
      <c r="K428" s="836"/>
    </row>
    <row r="429">
      <c r="A429" s="2462"/>
      <c r="B429" s="823"/>
      <c r="C429" s="1308"/>
      <c r="D429" s="1308"/>
      <c r="E429" s="1308"/>
      <c r="F429" s="1308"/>
      <c r="G429" s="1308"/>
      <c r="H429" s="1308"/>
      <c r="I429" s="836"/>
      <c r="J429" s="836"/>
      <c r="K429" s="836"/>
    </row>
    <row r="430">
      <c r="A430" s="2462"/>
      <c r="B430" s="823"/>
      <c r="C430" s="1308"/>
      <c r="D430" s="1308"/>
      <c r="E430" s="1308"/>
      <c r="F430" s="1308"/>
      <c r="G430" s="1308"/>
      <c r="H430" s="1308"/>
      <c r="I430" s="836"/>
      <c r="J430" s="836"/>
      <c r="K430" s="836"/>
    </row>
    <row r="431">
      <c r="A431" s="2462"/>
      <c r="B431" s="823"/>
      <c r="C431" s="1308"/>
      <c r="D431" s="1308"/>
      <c r="E431" s="1308"/>
      <c r="F431" s="1308"/>
      <c r="G431" s="1308"/>
      <c r="H431" s="1308"/>
      <c r="I431" s="836"/>
      <c r="J431" s="836"/>
      <c r="K431" s="836"/>
    </row>
    <row r="432">
      <c r="A432" s="2462"/>
      <c r="B432" s="823"/>
      <c r="C432" s="1308"/>
      <c r="D432" s="1308"/>
      <c r="E432" s="1308"/>
      <c r="F432" s="1308"/>
      <c r="G432" s="1308"/>
      <c r="H432" s="1308"/>
      <c r="I432" s="836"/>
      <c r="J432" s="836"/>
      <c r="K432" s="836"/>
    </row>
    <row r="433">
      <c r="A433" s="2462"/>
      <c r="B433" s="823"/>
      <c r="C433" s="1308"/>
      <c r="D433" s="1308"/>
      <c r="E433" s="1308"/>
      <c r="F433" s="1308"/>
      <c r="G433" s="1308"/>
      <c r="H433" s="1308"/>
      <c r="I433" s="836"/>
      <c r="J433" s="836"/>
      <c r="K433" s="836"/>
    </row>
    <row r="434">
      <c r="A434" s="2462"/>
      <c r="B434" s="823"/>
      <c r="C434" s="1308"/>
      <c r="D434" s="1308"/>
      <c r="E434" s="1308"/>
      <c r="F434" s="1308"/>
      <c r="G434" s="1308"/>
      <c r="H434" s="1308"/>
      <c r="I434" s="836"/>
      <c r="J434" s="836"/>
      <c r="K434" s="836"/>
    </row>
    <row r="435">
      <c r="A435" s="2462"/>
      <c r="B435" s="823"/>
      <c r="C435" s="1308"/>
      <c r="D435" s="1308"/>
      <c r="E435" s="1308"/>
      <c r="F435" s="1308"/>
      <c r="G435" s="1308"/>
      <c r="H435" s="1308"/>
      <c r="I435" s="836"/>
      <c r="J435" s="836"/>
      <c r="K435" s="836"/>
    </row>
    <row r="436">
      <c r="A436" s="2462"/>
      <c r="B436" s="823"/>
      <c r="C436" s="1308"/>
      <c r="D436" s="1308"/>
      <c r="E436" s="1308"/>
      <c r="F436" s="1308"/>
      <c r="G436" s="1308"/>
      <c r="H436" s="1308"/>
      <c r="I436" s="836"/>
      <c r="J436" s="836"/>
      <c r="K436" s="836"/>
    </row>
    <row r="437">
      <c r="A437" s="2462"/>
      <c r="B437" s="823"/>
      <c r="C437" s="1308"/>
      <c r="D437" s="1308"/>
      <c r="E437" s="1308"/>
      <c r="F437" s="1308"/>
      <c r="G437" s="1308"/>
      <c r="H437" s="1308"/>
      <c r="I437" s="836"/>
      <c r="J437" s="836"/>
      <c r="K437" s="836"/>
    </row>
    <row r="438">
      <c r="A438" s="2462"/>
      <c r="B438" s="823"/>
      <c r="C438" s="1308"/>
      <c r="D438" s="1308"/>
      <c r="E438" s="1308"/>
      <c r="F438" s="1308"/>
      <c r="G438" s="1308"/>
      <c r="H438" s="1308"/>
      <c r="I438" s="836"/>
      <c r="J438" s="836"/>
      <c r="K438" s="836"/>
    </row>
    <row r="439">
      <c r="A439" s="2462"/>
      <c r="B439" s="823"/>
      <c r="C439" s="1308"/>
      <c r="D439" s="1308"/>
      <c r="E439" s="1308"/>
      <c r="F439" s="1308"/>
      <c r="G439" s="1308"/>
      <c r="H439" s="1308"/>
      <c r="I439" s="836"/>
      <c r="J439" s="836"/>
      <c r="K439" s="836"/>
    </row>
    <row r="440">
      <c r="A440" s="2462"/>
      <c r="B440" s="823"/>
      <c r="C440" s="1308"/>
      <c r="D440" s="1308"/>
      <c r="E440" s="1308"/>
      <c r="F440" s="1308"/>
      <c r="G440" s="1308"/>
      <c r="H440" s="1308"/>
      <c r="I440" s="836"/>
      <c r="J440" s="836"/>
      <c r="K440" s="836"/>
    </row>
    <row r="441">
      <c r="A441" s="2462"/>
      <c r="B441" s="823"/>
      <c r="C441" s="1308"/>
      <c r="D441" s="1308"/>
      <c r="E441" s="1308"/>
      <c r="F441" s="1308"/>
      <c r="G441" s="1308"/>
      <c r="H441" s="1308"/>
      <c r="I441" s="836"/>
      <c r="J441" s="836"/>
      <c r="K441" s="836"/>
    </row>
    <row r="442">
      <c r="A442" s="2462"/>
      <c r="B442" s="823"/>
      <c r="C442" s="1308"/>
      <c r="D442" s="1308"/>
      <c r="E442" s="1308"/>
      <c r="F442" s="1308"/>
      <c r="G442" s="1308"/>
      <c r="H442" s="1308"/>
      <c r="I442" s="836"/>
      <c r="J442" s="836"/>
      <c r="K442" s="836"/>
    </row>
    <row r="443">
      <c r="A443" s="2462"/>
      <c r="B443" s="823"/>
      <c r="C443" s="1308"/>
      <c r="D443" s="1308"/>
      <c r="E443" s="1308"/>
      <c r="F443" s="1308"/>
      <c r="G443" s="1308"/>
      <c r="H443" s="1308"/>
      <c r="I443" s="836"/>
      <c r="J443" s="836"/>
      <c r="K443" s="836"/>
    </row>
    <row r="444">
      <c r="A444" s="2462"/>
      <c r="B444" s="823"/>
      <c r="C444" s="1308"/>
      <c r="D444" s="1308"/>
      <c r="E444" s="1308"/>
      <c r="F444" s="1308"/>
      <c r="G444" s="1308"/>
      <c r="H444" s="1308"/>
      <c r="I444" s="836"/>
      <c r="J444" s="836"/>
      <c r="K444" s="836"/>
    </row>
    <row r="445">
      <c r="A445" s="2462"/>
      <c r="B445" s="823"/>
      <c r="C445" s="1308"/>
      <c r="D445" s="1308"/>
      <c r="E445" s="1308"/>
      <c r="F445" s="1308"/>
      <c r="G445" s="1308"/>
      <c r="H445" s="1308"/>
      <c r="I445" s="836"/>
      <c r="J445" s="836"/>
      <c r="K445" s="836"/>
    </row>
    <row r="446">
      <c r="A446" s="2462"/>
      <c r="B446" s="823"/>
      <c r="C446" s="1308"/>
      <c r="D446" s="1308"/>
      <c r="E446" s="1308"/>
      <c r="F446" s="1308"/>
      <c r="G446" s="1308"/>
      <c r="H446" s="1308"/>
      <c r="I446" s="836"/>
      <c r="J446" s="836"/>
      <c r="K446" s="836"/>
    </row>
    <row r="447">
      <c r="A447" s="2462"/>
      <c r="B447" s="823"/>
      <c r="C447" s="1308"/>
      <c r="D447" s="1308"/>
      <c r="E447" s="1308"/>
      <c r="F447" s="1308"/>
      <c r="G447" s="1308"/>
      <c r="H447" s="1308"/>
      <c r="I447" s="836"/>
      <c r="J447" s="836"/>
      <c r="K447" s="836"/>
    </row>
    <row r="448">
      <c r="A448" s="2462"/>
      <c r="B448" s="823"/>
      <c r="C448" s="1308"/>
      <c r="D448" s="1308"/>
      <c r="E448" s="1308"/>
      <c r="F448" s="1308"/>
      <c r="G448" s="1308"/>
      <c r="H448" s="1308"/>
      <c r="I448" s="836"/>
      <c r="J448" s="836"/>
      <c r="K448" s="836"/>
    </row>
    <row r="449">
      <c r="A449" s="2462"/>
      <c r="B449" s="823"/>
      <c r="C449" s="1308"/>
      <c r="D449" s="1308"/>
      <c r="E449" s="1308"/>
      <c r="F449" s="1308"/>
      <c r="G449" s="1308"/>
      <c r="H449" s="1308"/>
      <c r="I449" s="836"/>
      <c r="J449" s="836"/>
      <c r="K449" s="836"/>
    </row>
    <row r="450">
      <c r="A450" s="2462"/>
      <c r="B450" s="823"/>
      <c r="C450" s="1308"/>
      <c r="D450" s="1308"/>
      <c r="E450" s="1308"/>
      <c r="F450" s="1308"/>
      <c r="G450" s="1308"/>
      <c r="H450" s="1308"/>
      <c r="I450" s="836"/>
      <c r="J450" s="836"/>
      <c r="K450" s="836"/>
    </row>
    <row r="451">
      <c r="A451" s="2462"/>
      <c r="B451" s="823"/>
      <c r="C451" s="1308"/>
      <c r="D451" s="1308"/>
      <c r="E451" s="1308"/>
      <c r="F451" s="1308"/>
      <c r="G451" s="1308"/>
      <c r="H451" s="1308"/>
      <c r="I451" s="836"/>
      <c r="J451" s="836"/>
      <c r="K451" s="836"/>
    </row>
    <row r="452">
      <c r="A452" s="2462"/>
      <c r="B452" s="823"/>
      <c r="C452" s="1308"/>
      <c r="D452" s="1308"/>
      <c r="E452" s="1308"/>
      <c r="F452" s="1308"/>
      <c r="G452" s="1308"/>
      <c r="H452" s="1308"/>
      <c r="I452" s="836"/>
      <c r="J452" s="836"/>
      <c r="K452" s="836"/>
    </row>
    <row r="453">
      <c r="A453" s="2462"/>
      <c r="B453" s="823"/>
      <c r="C453" s="1308"/>
      <c r="D453" s="1308"/>
      <c r="E453" s="1308"/>
      <c r="F453" s="1308"/>
      <c r="G453" s="1308"/>
      <c r="H453" s="1308"/>
      <c r="I453" s="836"/>
      <c r="J453" s="836"/>
      <c r="K453" s="836"/>
    </row>
    <row r="454">
      <c r="A454" s="2462"/>
      <c r="B454" s="823"/>
      <c r="C454" s="1308"/>
      <c r="D454" s="1308"/>
      <c r="E454" s="1308"/>
      <c r="F454" s="1308"/>
      <c r="G454" s="1308"/>
      <c r="H454" s="1308"/>
      <c r="I454" s="836"/>
      <c r="J454" s="836"/>
      <c r="K454" s="836"/>
    </row>
    <row r="455">
      <c r="A455" s="2462"/>
      <c r="B455" s="823"/>
      <c r="C455" s="1308"/>
      <c r="D455" s="1308"/>
      <c r="E455" s="1308"/>
      <c r="F455" s="1308"/>
      <c r="G455" s="1308"/>
      <c r="H455" s="1308"/>
      <c r="I455" s="836"/>
      <c r="J455" s="836"/>
      <c r="K455" s="836"/>
    </row>
    <row r="456">
      <c r="A456" s="2462"/>
      <c r="B456" s="823"/>
      <c r="C456" s="1308"/>
      <c r="D456" s="1308"/>
      <c r="E456" s="1308"/>
      <c r="F456" s="1308"/>
      <c r="G456" s="1308"/>
      <c r="H456" s="1308"/>
      <c r="I456" s="836"/>
      <c r="J456" s="836"/>
      <c r="K456" s="836"/>
    </row>
    <row r="457">
      <c r="A457" s="2462"/>
      <c r="B457" s="823"/>
      <c r="C457" s="1308"/>
      <c r="D457" s="1308"/>
      <c r="E457" s="1308"/>
      <c r="F457" s="1308"/>
      <c r="G457" s="1308"/>
      <c r="H457" s="1308"/>
      <c r="I457" s="836"/>
      <c r="J457" s="836"/>
      <c r="K457" s="836"/>
    </row>
    <row r="458">
      <c r="A458" s="2462"/>
      <c r="B458" s="823"/>
      <c r="C458" s="1308"/>
      <c r="D458" s="1308"/>
      <c r="E458" s="1308"/>
      <c r="F458" s="1308"/>
      <c r="G458" s="1308"/>
      <c r="H458" s="1308"/>
      <c r="I458" s="836"/>
      <c r="J458" s="836"/>
      <c r="K458" s="836"/>
    </row>
    <row r="459">
      <c r="A459" s="2462"/>
      <c r="B459" s="823"/>
      <c r="C459" s="1308"/>
      <c r="D459" s="1308"/>
      <c r="E459" s="1308"/>
      <c r="F459" s="1308"/>
      <c r="G459" s="1308"/>
      <c r="H459" s="1308"/>
      <c r="I459" s="836"/>
      <c r="J459" s="836"/>
      <c r="K459" s="836"/>
    </row>
    <row r="460">
      <c r="A460" s="2462"/>
      <c r="B460" s="823"/>
      <c r="C460" s="1308"/>
      <c r="D460" s="1308"/>
      <c r="E460" s="1308"/>
      <c r="F460" s="1308"/>
      <c r="G460" s="1308"/>
      <c r="H460" s="1308"/>
      <c r="I460" s="836"/>
      <c r="J460" s="836"/>
      <c r="K460" s="836"/>
    </row>
    <row r="461">
      <c r="A461" s="2462"/>
      <c r="B461" s="823"/>
      <c r="C461" s="1308"/>
      <c r="D461" s="1308"/>
      <c r="E461" s="1308"/>
      <c r="F461" s="1308"/>
      <c r="G461" s="1308"/>
      <c r="H461" s="1308"/>
      <c r="I461" s="836"/>
      <c r="J461" s="836"/>
      <c r="K461" s="836"/>
    </row>
    <row r="462">
      <c r="A462" s="2462"/>
      <c r="B462" s="823"/>
      <c r="C462" s="1308"/>
      <c r="D462" s="1308"/>
      <c r="E462" s="1308"/>
      <c r="F462" s="1308"/>
      <c r="G462" s="1308"/>
      <c r="H462" s="1308"/>
      <c r="I462" s="836"/>
      <c r="J462" s="836"/>
      <c r="K462" s="836"/>
    </row>
    <row r="463">
      <c r="A463" s="2462"/>
      <c r="B463" s="823"/>
      <c r="C463" s="1308"/>
      <c r="D463" s="1308"/>
      <c r="E463" s="1308"/>
      <c r="F463" s="1308"/>
      <c r="G463" s="1308"/>
      <c r="H463" s="1308"/>
      <c r="I463" s="836"/>
      <c r="J463" s="836"/>
      <c r="K463" s="836"/>
    </row>
    <row r="464">
      <c r="A464" s="2462"/>
      <c r="B464" s="823"/>
      <c r="C464" s="1308"/>
      <c r="D464" s="1308"/>
      <c r="E464" s="1308"/>
      <c r="F464" s="1308"/>
      <c r="G464" s="1308"/>
      <c r="H464" s="1308"/>
      <c r="I464" s="836"/>
      <c r="J464" s="836"/>
      <c r="K464" s="836"/>
    </row>
    <row r="465">
      <c r="A465" s="2462"/>
      <c r="B465" s="823"/>
      <c r="C465" s="1308"/>
      <c r="D465" s="1308"/>
      <c r="E465" s="1308"/>
      <c r="F465" s="1308"/>
      <c r="G465" s="1308"/>
      <c r="H465" s="1308"/>
      <c r="I465" s="836"/>
      <c r="J465" s="836"/>
      <c r="K465" s="836"/>
    </row>
    <row r="466">
      <c r="A466" s="2462"/>
      <c r="B466" s="823"/>
      <c r="C466" s="1308"/>
      <c r="D466" s="1308"/>
      <c r="E466" s="1308"/>
      <c r="F466" s="1308"/>
      <c r="G466" s="1308"/>
      <c r="H466" s="1308"/>
      <c r="I466" s="836"/>
      <c r="J466" s="836"/>
      <c r="K466" s="836"/>
    </row>
    <row r="467">
      <c r="A467" s="2462"/>
      <c r="B467" s="823"/>
      <c r="C467" s="1308"/>
      <c r="D467" s="1308"/>
      <c r="E467" s="1308"/>
      <c r="F467" s="1308"/>
      <c r="G467" s="1308"/>
      <c r="H467" s="1308"/>
      <c r="I467" s="836"/>
      <c r="J467" s="836"/>
      <c r="K467" s="836"/>
    </row>
    <row r="468">
      <c r="A468" s="2462"/>
      <c r="B468" s="823"/>
      <c r="C468" s="1308"/>
      <c r="D468" s="1308"/>
      <c r="E468" s="1308"/>
      <c r="F468" s="1308"/>
      <c r="G468" s="1308"/>
      <c r="H468" s="1308"/>
      <c r="I468" s="836"/>
      <c r="J468" s="836"/>
      <c r="K468" s="836"/>
    </row>
    <row r="469">
      <c r="A469" s="2462"/>
      <c r="B469" s="823"/>
      <c r="C469" s="1308"/>
      <c r="D469" s="1308"/>
      <c r="E469" s="1308"/>
      <c r="F469" s="1308"/>
      <c r="G469" s="1308"/>
      <c r="H469" s="1308"/>
      <c r="I469" s="836"/>
      <c r="J469" s="836"/>
      <c r="K469" s="836"/>
    </row>
    <row r="470">
      <c r="A470" s="2462"/>
      <c r="B470" s="823"/>
      <c r="C470" s="1308"/>
      <c r="D470" s="1308"/>
      <c r="E470" s="1308"/>
      <c r="F470" s="1308"/>
      <c r="G470" s="1308"/>
      <c r="H470" s="1308"/>
      <c r="I470" s="836"/>
      <c r="J470" s="836"/>
      <c r="K470" s="836"/>
    </row>
    <row r="471">
      <c r="A471" s="2462"/>
      <c r="B471" s="823"/>
      <c r="C471" s="1308"/>
      <c r="D471" s="1308"/>
      <c r="E471" s="1308"/>
      <c r="F471" s="1308"/>
      <c r="G471" s="1308"/>
      <c r="H471" s="1308"/>
      <c r="I471" s="836"/>
      <c r="J471" s="836"/>
      <c r="K471" s="836"/>
    </row>
    <row r="472">
      <c r="A472" s="2462"/>
      <c r="B472" s="823"/>
      <c r="C472" s="1308"/>
      <c r="D472" s="1308"/>
      <c r="E472" s="1308"/>
      <c r="F472" s="1308"/>
      <c r="G472" s="1308"/>
      <c r="H472" s="1308"/>
      <c r="I472" s="836"/>
      <c r="J472" s="836"/>
      <c r="K472" s="836"/>
    </row>
    <row r="473">
      <c r="A473" s="2462"/>
      <c r="B473" s="823"/>
      <c r="C473" s="1308"/>
      <c r="D473" s="1308"/>
      <c r="E473" s="1308"/>
      <c r="F473" s="1308"/>
      <c r="G473" s="1308"/>
      <c r="H473" s="1308"/>
      <c r="I473" s="836"/>
      <c r="J473" s="836"/>
      <c r="K473" s="836"/>
    </row>
    <row r="474">
      <c r="A474" s="2462"/>
      <c r="B474" s="823"/>
      <c r="C474" s="1308"/>
      <c r="D474" s="1308"/>
      <c r="E474" s="1308"/>
      <c r="F474" s="1308"/>
      <c r="G474" s="1308"/>
      <c r="H474" s="1308"/>
      <c r="I474" s="836"/>
      <c r="J474" s="836"/>
      <c r="K474" s="836"/>
    </row>
    <row r="475">
      <c r="A475" s="2462"/>
      <c r="B475" s="823"/>
      <c r="C475" s="1308"/>
      <c r="D475" s="1308"/>
      <c r="E475" s="1308"/>
      <c r="F475" s="1308"/>
      <c r="G475" s="1308"/>
      <c r="H475" s="1308"/>
      <c r="I475" s="836"/>
      <c r="J475" s="836"/>
      <c r="K475" s="836"/>
    </row>
    <row r="476">
      <c r="A476" s="2462"/>
      <c r="B476" s="823"/>
      <c r="C476" s="1308"/>
      <c r="D476" s="1308"/>
      <c r="E476" s="1308"/>
      <c r="F476" s="1308"/>
      <c r="G476" s="1308"/>
      <c r="H476" s="1308"/>
      <c r="I476" s="836"/>
      <c r="J476" s="836"/>
      <c r="K476" s="836"/>
    </row>
    <row r="477">
      <c r="A477" s="2462"/>
      <c r="B477" s="823"/>
      <c r="C477" s="1308"/>
      <c r="D477" s="1308"/>
      <c r="E477" s="1308"/>
      <c r="F477" s="1308"/>
      <c r="G477" s="1308"/>
      <c r="H477" s="1308"/>
      <c r="I477" s="836"/>
      <c r="J477" s="836"/>
      <c r="K477" s="836"/>
    </row>
    <row r="478">
      <c r="A478" s="2462"/>
      <c r="B478" s="823"/>
      <c r="C478" s="1308"/>
      <c r="D478" s="1308"/>
      <c r="E478" s="1308"/>
      <c r="F478" s="1308"/>
      <c r="G478" s="1308"/>
      <c r="H478" s="1308"/>
      <c r="I478" s="836"/>
      <c r="J478" s="836"/>
      <c r="K478" s="836"/>
    </row>
    <row r="479">
      <c r="A479" s="2462"/>
      <c r="B479" s="823"/>
      <c r="C479" s="1308"/>
      <c r="D479" s="1308"/>
      <c r="E479" s="1308"/>
      <c r="F479" s="1308"/>
      <c r="G479" s="1308"/>
      <c r="H479" s="1308"/>
      <c r="I479" s="836"/>
      <c r="J479" s="836"/>
      <c r="K479" s="836"/>
    </row>
    <row r="480">
      <c r="A480" s="2462"/>
      <c r="B480" s="823"/>
      <c r="C480" s="1308"/>
      <c r="D480" s="1308"/>
      <c r="E480" s="1308"/>
      <c r="F480" s="1308"/>
      <c r="G480" s="1308"/>
      <c r="H480" s="1308"/>
      <c r="I480" s="836"/>
      <c r="J480" s="836"/>
      <c r="K480" s="836"/>
    </row>
    <row r="481">
      <c r="A481" s="2462"/>
      <c r="B481" s="823"/>
      <c r="C481" s="1308"/>
      <c r="D481" s="1308"/>
      <c r="E481" s="1308"/>
      <c r="F481" s="1308"/>
      <c r="G481" s="1308"/>
      <c r="H481" s="1308"/>
      <c r="I481" s="836"/>
      <c r="J481" s="836"/>
      <c r="K481" s="836"/>
    </row>
    <row r="482">
      <c r="A482" s="2462"/>
      <c r="B482" s="823"/>
      <c r="C482" s="1308"/>
      <c r="D482" s="1308"/>
      <c r="E482" s="1308"/>
      <c r="F482" s="1308"/>
      <c r="G482" s="1308"/>
      <c r="H482" s="1308"/>
      <c r="I482" s="836"/>
      <c r="J482" s="836"/>
      <c r="K482" s="836"/>
    </row>
    <row r="483">
      <c r="A483" s="2462"/>
      <c r="B483" s="823"/>
      <c r="C483" s="1308"/>
      <c r="D483" s="1308"/>
      <c r="E483" s="1308"/>
      <c r="F483" s="1308"/>
      <c r="G483" s="1308"/>
      <c r="H483" s="1308"/>
      <c r="I483" s="836"/>
      <c r="J483" s="836"/>
      <c r="K483" s="836"/>
    </row>
    <row r="484">
      <c r="A484" s="2462"/>
      <c r="B484" s="823"/>
      <c r="C484" s="1308"/>
      <c r="D484" s="1308"/>
      <c r="E484" s="1308"/>
      <c r="F484" s="1308"/>
      <c r="G484" s="1308"/>
      <c r="H484" s="1308"/>
      <c r="I484" s="836"/>
      <c r="J484" s="836"/>
      <c r="K484" s="836"/>
    </row>
    <row r="485">
      <c r="A485" s="2462"/>
      <c r="B485" s="823"/>
      <c r="C485" s="1308"/>
      <c r="D485" s="1308"/>
      <c r="E485" s="1308"/>
      <c r="F485" s="1308"/>
      <c r="G485" s="1308"/>
      <c r="H485" s="1308"/>
      <c r="I485" s="836"/>
      <c r="J485" s="836"/>
      <c r="K485" s="836"/>
    </row>
    <row r="486">
      <c r="A486" s="2462"/>
      <c r="B486" s="823"/>
      <c r="C486" s="1308"/>
      <c r="D486" s="1308"/>
      <c r="E486" s="1308"/>
      <c r="F486" s="1308"/>
      <c r="G486" s="1308"/>
      <c r="H486" s="1308"/>
      <c r="I486" s="836"/>
      <c r="J486" s="836"/>
      <c r="K486" s="836"/>
    </row>
    <row r="487">
      <c r="A487" s="2462"/>
      <c r="B487" s="823"/>
      <c r="C487" s="1308"/>
      <c r="D487" s="1308"/>
      <c r="E487" s="1308"/>
      <c r="F487" s="1308"/>
      <c r="G487" s="1308"/>
      <c r="H487" s="1308"/>
      <c r="I487" s="836"/>
      <c r="J487" s="836"/>
      <c r="K487" s="836"/>
    </row>
    <row r="488">
      <c r="A488" s="2462"/>
      <c r="B488" s="823"/>
      <c r="C488" s="1308"/>
      <c r="D488" s="1308"/>
      <c r="E488" s="1308"/>
      <c r="F488" s="1308"/>
      <c r="G488" s="1308"/>
      <c r="H488" s="1308"/>
      <c r="I488" s="836"/>
      <c r="J488" s="836"/>
      <c r="K488" s="836"/>
    </row>
    <row r="489">
      <c r="A489" s="2462"/>
      <c r="B489" s="823"/>
      <c r="C489" s="1308"/>
      <c r="D489" s="1308"/>
      <c r="E489" s="1308"/>
      <c r="F489" s="1308"/>
      <c r="G489" s="1308"/>
      <c r="H489" s="1308"/>
      <c r="I489" s="836"/>
      <c r="J489" s="836"/>
      <c r="K489" s="836"/>
    </row>
    <row r="490">
      <c r="A490" s="2462"/>
      <c r="B490" s="823"/>
      <c r="C490" s="1308"/>
      <c r="D490" s="1308"/>
      <c r="E490" s="1308"/>
      <c r="F490" s="1308"/>
      <c r="G490" s="1308"/>
      <c r="H490" s="1308"/>
      <c r="I490" s="836"/>
      <c r="J490" s="836"/>
      <c r="K490" s="836"/>
    </row>
    <row r="491">
      <c r="A491" s="2462"/>
      <c r="B491" s="823"/>
      <c r="C491" s="1308"/>
      <c r="D491" s="1308"/>
      <c r="E491" s="1308"/>
      <c r="F491" s="1308"/>
      <c r="G491" s="1308"/>
      <c r="H491" s="1308"/>
      <c r="I491" s="836"/>
      <c r="J491" s="836"/>
      <c r="K491" s="836"/>
    </row>
    <row r="492">
      <c r="A492" s="2462"/>
      <c r="B492" s="823"/>
      <c r="C492" s="1308"/>
      <c r="D492" s="1308"/>
      <c r="E492" s="1308"/>
      <c r="F492" s="1308"/>
      <c r="G492" s="1308"/>
      <c r="H492" s="1308"/>
      <c r="I492" s="836"/>
      <c r="J492" s="836"/>
      <c r="K492" s="836"/>
    </row>
    <row r="493">
      <c r="A493" s="2462"/>
      <c r="B493" s="823"/>
      <c r="C493" s="1308"/>
      <c r="D493" s="1308"/>
      <c r="E493" s="1308"/>
      <c r="F493" s="1308"/>
      <c r="G493" s="1308"/>
      <c r="H493" s="1308"/>
      <c r="I493" s="836"/>
      <c r="J493" s="836"/>
      <c r="K493" s="836"/>
    </row>
    <row r="494">
      <c r="A494" s="2462"/>
      <c r="B494" s="823"/>
      <c r="C494" s="1308"/>
      <c r="D494" s="1308"/>
      <c r="E494" s="1308"/>
      <c r="F494" s="1308"/>
      <c r="G494" s="1308"/>
      <c r="H494" s="1308"/>
      <c r="I494" s="836"/>
      <c r="J494" s="836"/>
      <c r="K494" s="836"/>
    </row>
    <row r="495">
      <c r="A495" s="2462"/>
      <c r="B495" s="823"/>
      <c r="C495" s="1308"/>
      <c r="D495" s="1308"/>
      <c r="E495" s="1308"/>
      <c r="F495" s="1308"/>
      <c r="G495" s="1308"/>
      <c r="H495" s="1308"/>
      <c r="I495" s="836"/>
      <c r="J495" s="836"/>
      <c r="K495" s="836"/>
    </row>
    <row r="496">
      <c r="A496" s="2462"/>
      <c r="B496" s="823"/>
      <c r="C496" s="1308"/>
      <c r="D496" s="1308"/>
      <c r="E496" s="1308"/>
      <c r="F496" s="1308"/>
      <c r="G496" s="1308"/>
      <c r="H496" s="1308"/>
      <c r="I496" s="836"/>
      <c r="J496" s="836"/>
      <c r="K496" s="836"/>
    </row>
    <row r="497">
      <c r="A497" s="2462"/>
      <c r="B497" s="823"/>
      <c r="C497" s="1308"/>
      <c r="D497" s="1308"/>
      <c r="E497" s="1308"/>
      <c r="F497" s="1308"/>
      <c r="G497" s="1308"/>
      <c r="H497" s="1308"/>
      <c r="I497" s="836"/>
      <c r="J497" s="836"/>
      <c r="K497" s="836"/>
    </row>
    <row r="498">
      <c r="A498" s="2462"/>
      <c r="B498" s="823"/>
      <c r="C498" s="1308"/>
      <c r="D498" s="1308"/>
      <c r="E498" s="1308"/>
      <c r="F498" s="1308"/>
      <c r="G498" s="1308"/>
      <c r="H498" s="1308"/>
      <c r="I498" s="836"/>
      <c r="J498" s="836"/>
      <c r="K498" s="836"/>
    </row>
    <row r="499">
      <c r="A499" s="2462"/>
      <c r="B499" s="823"/>
      <c r="C499" s="1308"/>
      <c r="D499" s="1308"/>
      <c r="E499" s="1308"/>
      <c r="F499" s="1308"/>
      <c r="G499" s="1308"/>
      <c r="H499" s="1308"/>
      <c r="I499" s="836"/>
      <c r="J499" s="836"/>
      <c r="K499" s="836"/>
    </row>
    <row r="500">
      <c r="A500" s="2462"/>
      <c r="B500" s="823"/>
      <c r="C500" s="1308"/>
      <c r="D500" s="1308"/>
      <c r="E500" s="1308"/>
      <c r="F500" s="1308"/>
      <c r="G500" s="1308"/>
      <c r="H500" s="1308"/>
      <c r="I500" s="836"/>
      <c r="J500" s="836"/>
      <c r="K500" s="836"/>
    </row>
    <row r="501">
      <c r="A501" s="2462"/>
      <c r="B501" s="823"/>
      <c r="C501" s="1308"/>
      <c r="D501" s="1308"/>
      <c r="E501" s="1308"/>
      <c r="F501" s="1308"/>
      <c r="G501" s="1308"/>
      <c r="H501" s="1308"/>
      <c r="I501" s="836"/>
      <c r="J501" s="836"/>
      <c r="K501" s="836"/>
    </row>
    <row r="502">
      <c r="A502" s="2462"/>
      <c r="B502" s="823"/>
      <c r="C502" s="1308"/>
      <c r="D502" s="1308"/>
      <c r="E502" s="1308"/>
      <c r="F502" s="1308"/>
      <c r="G502" s="1308"/>
      <c r="H502" s="1308"/>
      <c r="I502" s="836"/>
      <c r="J502" s="836"/>
      <c r="K502" s="836"/>
    </row>
    <row r="503">
      <c r="A503" s="2462"/>
      <c r="B503" s="823"/>
      <c r="C503" s="1308"/>
      <c r="D503" s="1308"/>
      <c r="E503" s="1308"/>
      <c r="F503" s="1308"/>
      <c r="G503" s="1308"/>
      <c r="H503" s="1308"/>
      <c r="I503" s="836"/>
      <c r="J503" s="836"/>
      <c r="K503" s="836"/>
    </row>
    <row r="504">
      <c r="A504" s="2462"/>
      <c r="B504" s="823"/>
      <c r="C504" s="1308"/>
      <c r="D504" s="1308"/>
      <c r="E504" s="1308"/>
      <c r="F504" s="1308"/>
      <c r="G504" s="1308"/>
      <c r="H504" s="1308"/>
      <c r="I504" s="836"/>
      <c r="J504" s="836"/>
      <c r="K504" s="836"/>
    </row>
    <row r="505">
      <c r="A505" s="2462"/>
      <c r="B505" s="823"/>
      <c r="C505" s="1308"/>
      <c r="D505" s="1308"/>
      <c r="E505" s="1308"/>
      <c r="F505" s="1308"/>
      <c r="G505" s="1308"/>
      <c r="H505" s="1308"/>
      <c r="I505" s="836"/>
      <c r="J505" s="836"/>
      <c r="K505" s="836"/>
    </row>
    <row r="506">
      <c r="A506" s="2462"/>
      <c r="B506" s="823"/>
      <c r="C506" s="1308"/>
      <c r="D506" s="1308"/>
      <c r="E506" s="1308"/>
      <c r="F506" s="1308"/>
      <c r="G506" s="1308"/>
      <c r="H506" s="1308"/>
      <c r="I506" s="836"/>
      <c r="J506" s="836"/>
      <c r="K506" s="836"/>
    </row>
    <row r="507">
      <c r="A507" s="2462"/>
      <c r="B507" s="823"/>
      <c r="C507" s="1308"/>
      <c r="D507" s="1308"/>
      <c r="E507" s="1308"/>
      <c r="F507" s="1308"/>
      <c r="G507" s="1308"/>
      <c r="H507" s="1308"/>
      <c r="I507" s="836"/>
      <c r="J507" s="836"/>
      <c r="K507" s="836"/>
    </row>
    <row r="508">
      <c r="A508" s="2462"/>
      <c r="B508" s="823"/>
      <c r="C508" s="1308"/>
      <c r="D508" s="1308"/>
      <c r="E508" s="1308"/>
      <c r="F508" s="1308"/>
      <c r="G508" s="1308"/>
      <c r="H508" s="1308"/>
      <c r="I508" s="836"/>
      <c r="J508" s="836"/>
      <c r="K508" s="836"/>
    </row>
    <row r="509">
      <c r="A509" s="2462"/>
      <c r="B509" s="823"/>
      <c r="C509" s="1308"/>
      <c r="D509" s="1308"/>
      <c r="E509" s="1308"/>
      <c r="F509" s="1308"/>
      <c r="G509" s="1308"/>
      <c r="H509" s="1308"/>
      <c r="I509" s="836"/>
      <c r="J509" s="836"/>
      <c r="K509" s="836"/>
    </row>
    <row r="510">
      <c r="A510" s="2462"/>
      <c r="B510" s="823"/>
      <c r="C510" s="1308"/>
      <c r="D510" s="1308"/>
      <c r="E510" s="1308"/>
      <c r="F510" s="1308"/>
      <c r="G510" s="1308"/>
      <c r="H510" s="1308"/>
      <c r="I510" s="836"/>
      <c r="J510" s="836"/>
      <c r="K510" s="836"/>
    </row>
    <row r="511">
      <c r="A511" s="2462"/>
      <c r="B511" s="823"/>
      <c r="C511" s="1308"/>
      <c r="D511" s="1308"/>
      <c r="E511" s="1308"/>
      <c r="F511" s="1308"/>
      <c r="G511" s="1308"/>
      <c r="H511" s="1308"/>
      <c r="I511" s="836"/>
      <c r="J511" s="836"/>
      <c r="K511" s="836"/>
    </row>
    <row r="512">
      <c r="A512" s="2462"/>
      <c r="B512" s="823"/>
      <c r="C512" s="1308"/>
      <c r="D512" s="1308"/>
      <c r="E512" s="1308"/>
      <c r="F512" s="1308"/>
      <c r="G512" s="1308"/>
      <c r="H512" s="1308"/>
      <c r="I512" s="836"/>
      <c r="J512" s="836"/>
      <c r="K512" s="836"/>
    </row>
    <row r="513">
      <c r="A513" s="2462"/>
      <c r="B513" s="823"/>
      <c r="C513" s="1308"/>
      <c r="D513" s="1308"/>
      <c r="E513" s="1308"/>
      <c r="F513" s="1308"/>
      <c r="G513" s="1308"/>
      <c r="H513" s="1308"/>
      <c r="I513" s="836"/>
      <c r="J513" s="836"/>
      <c r="K513" s="836"/>
    </row>
    <row r="514">
      <c r="A514" s="2462"/>
      <c r="B514" s="823"/>
      <c r="C514" s="1308"/>
      <c r="D514" s="1308"/>
      <c r="E514" s="1308"/>
      <c r="F514" s="1308"/>
      <c r="G514" s="1308"/>
      <c r="H514" s="1308"/>
      <c r="I514" s="836"/>
      <c r="J514" s="836"/>
      <c r="K514" s="836"/>
    </row>
    <row r="515">
      <c r="A515" s="2462"/>
      <c r="B515" s="823"/>
      <c r="C515" s="1308"/>
      <c r="D515" s="1308"/>
      <c r="E515" s="1308"/>
      <c r="F515" s="1308"/>
      <c r="G515" s="1308"/>
      <c r="H515" s="1308"/>
      <c r="I515" s="836"/>
      <c r="J515" s="836"/>
      <c r="K515" s="836"/>
    </row>
    <row r="516">
      <c r="A516" s="2462"/>
      <c r="B516" s="823"/>
      <c r="C516" s="1308"/>
      <c r="D516" s="1308"/>
      <c r="E516" s="1308"/>
      <c r="F516" s="1308"/>
      <c r="G516" s="1308"/>
      <c r="H516" s="1308"/>
      <c r="I516" s="836"/>
      <c r="J516" s="836"/>
      <c r="K516" s="836"/>
    </row>
    <row r="517">
      <c r="A517" s="2462"/>
      <c r="B517" s="823"/>
      <c r="C517" s="1308"/>
      <c r="D517" s="1308"/>
      <c r="E517" s="1308"/>
      <c r="F517" s="1308"/>
      <c r="G517" s="1308"/>
      <c r="H517" s="1308"/>
      <c r="I517" s="836"/>
      <c r="J517" s="836"/>
      <c r="K517" s="836"/>
    </row>
    <row r="518">
      <c r="A518" s="2462"/>
      <c r="B518" s="823"/>
      <c r="C518" s="1308"/>
      <c r="D518" s="1308"/>
      <c r="E518" s="1308"/>
      <c r="F518" s="1308"/>
      <c r="G518" s="1308"/>
      <c r="H518" s="1308"/>
      <c r="I518" s="836"/>
      <c r="J518" s="836"/>
      <c r="K518" s="836"/>
    </row>
    <row r="519">
      <c r="A519" s="2462"/>
      <c r="B519" s="823"/>
      <c r="C519" s="1308"/>
      <c r="D519" s="1308"/>
      <c r="E519" s="1308"/>
      <c r="F519" s="1308"/>
      <c r="G519" s="1308"/>
      <c r="H519" s="1308"/>
      <c r="I519" s="836"/>
      <c r="J519" s="836"/>
      <c r="K519" s="836"/>
    </row>
    <row r="520">
      <c r="A520" s="2462"/>
      <c r="B520" s="823"/>
      <c r="C520" s="1308"/>
      <c r="D520" s="1308"/>
      <c r="E520" s="1308"/>
      <c r="F520" s="1308"/>
      <c r="G520" s="1308"/>
      <c r="H520" s="1308"/>
      <c r="I520" s="836"/>
      <c r="J520" s="836"/>
      <c r="K520" s="836"/>
    </row>
    <row r="521">
      <c r="A521" s="2462"/>
      <c r="B521" s="823"/>
      <c r="C521" s="1308"/>
      <c r="D521" s="1308"/>
      <c r="E521" s="1308"/>
      <c r="F521" s="1308"/>
      <c r="G521" s="1308"/>
      <c r="H521" s="1308"/>
      <c r="I521" s="836"/>
      <c r="J521" s="836"/>
      <c r="K521" s="836"/>
    </row>
    <row r="522">
      <c r="A522" s="2462"/>
      <c r="B522" s="823"/>
      <c r="C522" s="1308"/>
      <c r="D522" s="1308"/>
      <c r="E522" s="1308"/>
      <c r="F522" s="1308"/>
      <c r="G522" s="1308"/>
      <c r="H522" s="1308"/>
      <c r="I522" s="836"/>
      <c r="J522" s="836"/>
      <c r="K522" s="836"/>
    </row>
    <row r="523">
      <c r="A523" s="2462"/>
      <c r="B523" s="823"/>
      <c r="C523" s="1308"/>
      <c r="D523" s="1308"/>
      <c r="E523" s="1308"/>
      <c r="F523" s="1308"/>
      <c r="G523" s="1308"/>
      <c r="H523" s="1308"/>
      <c r="I523" s="836"/>
      <c r="J523" s="836"/>
      <c r="K523" s="836"/>
    </row>
    <row r="524">
      <c r="A524" s="2462"/>
      <c r="B524" s="823"/>
      <c r="C524" s="1308"/>
      <c r="D524" s="1308"/>
      <c r="E524" s="1308"/>
      <c r="F524" s="1308"/>
      <c r="G524" s="1308"/>
      <c r="H524" s="1308"/>
      <c r="I524" s="836"/>
      <c r="J524" s="836"/>
      <c r="K524" s="836"/>
    </row>
    <row r="525">
      <c r="A525" s="2462"/>
      <c r="B525" s="823"/>
      <c r="C525" s="1308"/>
      <c r="D525" s="1308"/>
      <c r="E525" s="1308"/>
      <c r="F525" s="1308"/>
      <c r="G525" s="1308"/>
      <c r="H525" s="1308"/>
      <c r="I525" s="836"/>
      <c r="J525" s="836"/>
      <c r="K525" s="836"/>
    </row>
    <row r="526">
      <c r="A526" s="2462"/>
      <c r="B526" s="823"/>
      <c r="C526" s="1308"/>
      <c r="D526" s="1308"/>
      <c r="E526" s="1308"/>
      <c r="F526" s="1308"/>
      <c r="G526" s="1308"/>
      <c r="H526" s="1308"/>
      <c r="I526" s="836"/>
      <c r="J526" s="836"/>
      <c r="K526" s="836"/>
    </row>
    <row r="527">
      <c r="A527" s="2462"/>
      <c r="B527" s="823"/>
      <c r="C527" s="1308"/>
      <c r="D527" s="1308"/>
      <c r="E527" s="1308"/>
      <c r="F527" s="1308"/>
      <c r="G527" s="1308"/>
      <c r="H527" s="1308"/>
      <c r="I527" s="836"/>
      <c r="J527" s="836"/>
      <c r="K527" s="836"/>
    </row>
    <row r="528">
      <c r="A528" s="2462"/>
      <c r="B528" s="823"/>
      <c r="C528" s="1308"/>
      <c r="D528" s="1308"/>
      <c r="E528" s="1308"/>
      <c r="F528" s="1308"/>
      <c r="G528" s="1308"/>
      <c r="H528" s="1308"/>
      <c r="I528" s="836"/>
      <c r="J528" s="836"/>
      <c r="K528" s="836"/>
    </row>
    <row r="529">
      <c r="A529" s="2462"/>
      <c r="B529" s="823"/>
      <c r="C529" s="1308"/>
      <c r="D529" s="1308"/>
      <c r="E529" s="1308"/>
      <c r="F529" s="1308"/>
      <c r="G529" s="1308"/>
      <c r="H529" s="1308"/>
      <c r="I529" s="836"/>
      <c r="J529" s="836"/>
      <c r="K529" s="836"/>
    </row>
    <row r="530">
      <c r="A530" s="2462"/>
      <c r="B530" s="823"/>
      <c r="C530" s="1308"/>
      <c r="D530" s="1308"/>
      <c r="E530" s="1308"/>
      <c r="F530" s="1308"/>
      <c r="G530" s="1308"/>
      <c r="H530" s="1308"/>
      <c r="I530" s="836"/>
      <c r="J530" s="836"/>
      <c r="K530" s="836"/>
    </row>
    <row r="531">
      <c r="A531" s="2462"/>
      <c r="B531" s="823"/>
      <c r="C531" s="1308"/>
      <c r="D531" s="1308"/>
      <c r="E531" s="1308"/>
      <c r="F531" s="1308"/>
      <c r="G531" s="1308"/>
      <c r="H531" s="1308"/>
      <c r="I531" s="836"/>
      <c r="J531" s="836"/>
      <c r="K531" s="836"/>
    </row>
    <row r="532">
      <c r="A532" s="2462"/>
      <c r="B532" s="823"/>
      <c r="C532" s="1308"/>
      <c r="D532" s="1308"/>
      <c r="E532" s="1308"/>
      <c r="F532" s="1308"/>
      <c r="G532" s="1308"/>
      <c r="H532" s="1308"/>
      <c r="I532" s="836"/>
      <c r="J532" s="836"/>
      <c r="K532" s="836"/>
    </row>
    <row r="533">
      <c r="A533" s="2462"/>
      <c r="B533" s="823"/>
      <c r="C533" s="1308"/>
      <c r="D533" s="1308"/>
      <c r="E533" s="1308"/>
      <c r="F533" s="1308"/>
      <c r="G533" s="1308"/>
      <c r="H533" s="1308"/>
      <c r="I533" s="836"/>
      <c r="J533" s="836"/>
      <c r="K533" s="836"/>
    </row>
    <row r="534">
      <c r="A534" s="2462"/>
      <c r="B534" s="823"/>
      <c r="C534" s="1308"/>
      <c r="D534" s="1308"/>
      <c r="E534" s="1308"/>
      <c r="F534" s="1308"/>
      <c r="G534" s="1308"/>
      <c r="H534" s="1308"/>
      <c r="I534" s="836"/>
      <c r="J534" s="836"/>
      <c r="K534" s="836"/>
    </row>
    <row r="535">
      <c r="A535" s="2462"/>
      <c r="B535" s="823"/>
      <c r="C535" s="1308"/>
      <c r="D535" s="1308"/>
      <c r="E535" s="1308"/>
      <c r="F535" s="1308"/>
      <c r="G535" s="1308"/>
      <c r="H535" s="1308"/>
      <c r="I535" s="836"/>
      <c r="J535" s="836"/>
      <c r="K535" s="836"/>
    </row>
    <row r="536">
      <c r="A536" s="2462"/>
      <c r="B536" s="823"/>
      <c r="C536" s="1308"/>
      <c r="D536" s="1308"/>
      <c r="E536" s="1308"/>
      <c r="F536" s="1308"/>
      <c r="G536" s="1308"/>
      <c r="H536" s="1308"/>
      <c r="I536" s="836"/>
      <c r="J536" s="836"/>
      <c r="K536" s="836"/>
    </row>
    <row r="537">
      <c r="A537" s="2462"/>
      <c r="B537" s="823"/>
      <c r="C537" s="1308"/>
      <c r="D537" s="1308"/>
      <c r="E537" s="1308"/>
      <c r="F537" s="1308"/>
      <c r="G537" s="1308"/>
      <c r="H537" s="1308"/>
      <c r="I537" s="836"/>
      <c r="J537" s="836"/>
      <c r="K537" s="836"/>
    </row>
    <row r="538">
      <c r="A538" s="2462"/>
      <c r="B538" s="823"/>
      <c r="C538" s="1308"/>
      <c r="D538" s="1308"/>
      <c r="E538" s="1308"/>
      <c r="F538" s="1308"/>
      <c r="G538" s="1308"/>
      <c r="H538" s="1308"/>
      <c r="I538" s="836"/>
      <c r="J538" s="836"/>
      <c r="K538" s="836"/>
    </row>
    <row r="539">
      <c r="A539" s="2462"/>
      <c r="B539" s="823"/>
      <c r="C539" s="1308"/>
      <c r="D539" s="1308"/>
      <c r="E539" s="1308"/>
      <c r="F539" s="1308"/>
      <c r="G539" s="1308"/>
      <c r="H539" s="1308"/>
      <c r="I539" s="836"/>
      <c r="J539" s="836"/>
      <c r="K539" s="836"/>
    </row>
    <row r="540">
      <c r="A540" s="2462"/>
      <c r="B540" s="823"/>
      <c r="C540" s="1308"/>
      <c r="D540" s="1308"/>
      <c r="E540" s="1308"/>
      <c r="F540" s="1308"/>
      <c r="G540" s="1308"/>
      <c r="H540" s="1308"/>
      <c r="I540" s="836"/>
      <c r="J540" s="836"/>
      <c r="K540" s="836"/>
    </row>
    <row r="541">
      <c r="A541" s="2462"/>
      <c r="B541" s="823"/>
      <c r="C541" s="1308"/>
      <c r="D541" s="1308"/>
      <c r="E541" s="1308"/>
      <c r="F541" s="1308"/>
      <c r="G541" s="1308"/>
      <c r="H541" s="1308"/>
      <c r="I541" s="836"/>
      <c r="J541" s="836"/>
      <c r="K541" s="836"/>
    </row>
    <row r="542">
      <c r="A542" s="2462"/>
      <c r="B542" s="823"/>
      <c r="C542" s="1308"/>
      <c r="D542" s="1308"/>
      <c r="E542" s="1308"/>
      <c r="F542" s="1308"/>
      <c r="G542" s="1308"/>
      <c r="H542" s="1308"/>
      <c r="I542" s="836"/>
      <c r="J542" s="836"/>
      <c r="K542" s="836"/>
    </row>
    <row r="543">
      <c r="A543" s="2462"/>
      <c r="B543" s="823"/>
      <c r="C543" s="1308"/>
      <c r="D543" s="1308"/>
      <c r="E543" s="1308"/>
      <c r="F543" s="1308"/>
      <c r="G543" s="1308"/>
      <c r="H543" s="1308"/>
      <c r="I543" s="836"/>
      <c r="J543" s="836"/>
      <c r="K543" s="836"/>
    </row>
    <row r="544">
      <c r="A544" s="2462"/>
      <c r="B544" s="823"/>
      <c r="C544" s="1308"/>
      <c r="D544" s="1308"/>
      <c r="E544" s="1308"/>
      <c r="F544" s="1308"/>
      <c r="G544" s="1308"/>
      <c r="H544" s="1308"/>
      <c r="I544" s="836"/>
      <c r="J544" s="836"/>
      <c r="K544" s="836"/>
    </row>
    <row r="545">
      <c r="A545" s="2462"/>
      <c r="B545" s="823"/>
      <c r="C545" s="1308"/>
      <c r="D545" s="1308"/>
      <c r="E545" s="1308"/>
      <c r="F545" s="1308"/>
      <c r="G545" s="1308"/>
      <c r="H545" s="1308"/>
      <c r="I545" s="836"/>
      <c r="J545" s="836"/>
      <c r="K545" s="836"/>
    </row>
    <row r="546">
      <c r="A546" s="2462"/>
      <c r="B546" s="823"/>
      <c r="C546" s="1308"/>
      <c r="D546" s="1308"/>
      <c r="E546" s="1308"/>
      <c r="F546" s="1308"/>
      <c r="G546" s="1308"/>
      <c r="H546" s="1308"/>
      <c r="I546" s="836"/>
      <c r="J546" s="836"/>
      <c r="K546" s="836"/>
    </row>
    <row r="547">
      <c r="A547" s="2462"/>
      <c r="B547" s="823"/>
      <c r="C547" s="1308"/>
      <c r="D547" s="1308"/>
      <c r="E547" s="1308"/>
      <c r="F547" s="1308"/>
      <c r="G547" s="1308"/>
      <c r="H547" s="1308"/>
      <c r="I547" s="836"/>
      <c r="J547" s="836"/>
      <c r="K547" s="836"/>
    </row>
    <row r="548">
      <c r="A548" s="2462"/>
      <c r="B548" s="823"/>
      <c r="C548" s="1308"/>
      <c r="D548" s="1308"/>
      <c r="E548" s="1308"/>
      <c r="F548" s="1308"/>
      <c r="G548" s="1308"/>
      <c r="H548" s="1308"/>
      <c r="I548" s="836"/>
      <c r="J548" s="836"/>
      <c r="K548" s="836"/>
    </row>
    <row r="549">
      <c r="A549" s="2462"/>
      <c r="B549" s="823"/>
      <c r="C549" s="1308"/>
      <c r="D549" s="1308"/>
      <c r="E549" s="1308"/>
      <c r="F549" s="1308"/>
      <c r="G549" s="1308"/>
      <c r="H549" s="1308"/>
      <c r="I549" s="836"/>
      <c r="J549" s="836"/>
      <c r="K549" s="836"/>
    </row>
    <row r="550">
      <c r="A550" s="2462"/>
      <c r="B550" s="823"/>
      <c r="C550" s="1308"/>
      <c r="D550" s="1308"/>
      <c r="E550" s="1308"/>
      <c r="F550" s="1308"/>
      <c r="G550" s="1308"/>
      <c r="H550" s="1308"/>
      <c r="I550" s="836"/>
      <c r="J550" s="836"/>
      <c r="K550" s="836"/>
    </row>
    <row r="551">
      <c r="A551" s="2462"/>
      <c r="B551" s="823"/>
      <c r="C551" s="1308"/>
      <c r="D551" s="1308"/>
      <c r="E551" s="1308"/>
      <c r="F551" s="1308"/>
      <c r="G551" s="1308"/>
      <c r="H551" s="1308"/>
      <c r="I551" s="836"/>
      <c r="J551" s="836"/>
      <c r="K551" s="836"/>
    </row>
    <row r="552">
      <c r="A552" s="2462"/>
      <c r="B552" s="823"/>
      <c r="C552" s="1308"/>
      <c r="D552" s="1308"/>
      <c r="E552" s="1308"/>
      <c r="F552" s="1308"/>
      <c r="G552" s="1308"/>
      <c r="H552" s="1308"/>
      <c r="I552" s="836"/>
      <c r="J552" s="836"/>
      <c r="K552" s="836"/>
    </row>
    <row r="553">
      <c r="A553" s="2462"/>
      <c r="B553" s="823"/>
      <c r="C553" s="1308"/>
      <c r="D553" s="1308"/>
      <c r="E553" s="1308"/>
      <c r="F553" s="1308"/>
      <c r="G553" s="1308"/>
      <c r="H553" s="1308"/>
      <c r="I553" s="836"/>
      <c r="J553" s="836"/>
      <c r="K553" s="836"/>
    </row>
    <row r="554">
      <c r="A554" s="2462"/>
      <c r="B554" s="823"/>
      <c r="C554" s="1308"/>
      <c r="D554" s="1308"/>
      <c r="E554" s="1308"/>
      <c r="F554" s="1308"/>
      <c r="G554" s="1308"/>
      <c r="H554" s="1308"/>
      <c r="I554" s="836"/>
      <c r="J554" s="836"/>
      <c r="K554" s="836"/>
    </row>
    <row r="555">
      <c r="A555" s="2462"/>
      <c r="B555" s="823"/>
      <c r="C555" s="1308"/>
      <c r="D555" s="1308"/>
      <c r="E555" s="1308"/>
      <c r="F555" s="1308"/>
      <c r="G555" s="1308"/>
      <c r="H555" s="1308"/>
      <c r="I555" s="836"/>
      <c r="J555" s="836"/>
      <c r="K555" s="836"/>
    </row>
    <row r="556">
      <c r="A556" s="2462"/>
      <c r="B556" s="823"/>
      <c r="C556" s="1308"/>
      <c r="D556" s="1308"/>
      <c r="E556" s="1308"/>
      <c r="F556" s="1308"/>
      <c r="G556" s="1308"/>
      <c r="H556" s="1308"/>
      <c r="I556" s="836"/>
      <c r="J556" s="836"/>
      <c r="K556" s="836"/>
    </row>
    <row r="557">
      <c r="A557" s="2462"/>
      <c r="B557" s="823"/>
      <c r="C557" s="1308"/>
      <c r="D557" s="1308"/>
      <c r="E557" s="1308"/>
      <c r="F557" s="1308"/>
      <c r="G557" s="1308"/>
      <c r="H557" s="1308"/>
      <c r="I557" s="836"/>
      <c r="J557" s="836"/>
      <c r="K557" s="836"/>
    </row>
    <row r="558">
      <c r="A558" s="2462"/>
      <c r="B558" s="823"/>
      <c r="C558" s="1308"/>
      <c r="D558" s="1308"/>
      <c r="E558" s="1308"/>
      <c r="F558" s="1308"/>
      <c r="G558" s="1308"/>
      <c r="H558" s="1308"/>
      <c r="I558" s="836"/>
      <c r="J558" s="836"/>
      <c r="K558" s="836"/>
    </row>
    <row r="559">
      <c r="A559" s="2462"/>
      <c r="B559" s="823"/>
      <c r="C559" s="1308"/>
      <c r="D559" s="1308"/>
      <c r="E559" s="1308"/>
      <c r="F559" s="1308"/>
      <c r="G559" s="1308"/>
      <c r="H559" s="1308"/>
      <c r="I559" s="836"/>
      <c r="J559" s="836"/>
      <c r="K559" s="836"/>
    </row>
    <row r="560">
      <c r="A560" s="2462"/>
      <c r="B560" s="823"/>
      <c r="C560" s="1308"/>
      <c r="D560" s="1308"/>
      <c r="E560" s="1308"/>
      <c r="F560" s="1308"/>
      <c r="G560" s="1308"/>
      <c r="H560" s="1308"/>
      <c r="I560" s="836"/>
      <c r="J560" s="836"/>
      <c r="K560" s="836"/>
    </row>
    <row r="561">
      <c r="A561" s="2462"/>
      <c r="B561" s="823"/>
      <c r="C561" s="1308"/>
      <c r="D561" s="1308"/>
      <c r="E561" s="1308"/>
      <c r="F561" s="1308"/>
      <c r="G561" s="1308"/>
      <c r="H561" s="1308"/>
      <c r="I561" s="836"/>
      <c r="J561" s="836"/>
      <c r="K561" s="836"/>
    </row>
    <row r="562">
      <c r="A562" s="2462"/>
      <c r="B562" s="823"/>
      <c r="C562" s="1308"/>
      <c r="D562" s="1308"/>
      <c r="E562" s="1308"/>
      <c r="F562" s="1308"/>
      <c r="G562" s="1308"/>
      <c r="H562" s="1308"/>
      <c r="I562" s="836"/>
      <c r="J562" s="836"/>
      <c r="K562" s="836"/>
    </row>
    <row r="563">
      <c r="A563" s="2462"/>
      <c r="B563" s="823"/>
      <c r="C563" s="1308"/>
      <c r="D563" s="1308"/>
      <c r="E563" s="1308"/>
      <c r="F563" s="1308"/>
      <c r="G563" s="1308"/>
      <c r="H563" s="1308"/>
      <c r="I563" s="836"/>
      <c r="J563" s="836"/>
      <c r="K563" s="836"/>
    </row>
    <row r="564">
      <c r="A564" s="2462"/>
      <c r="B564" s="823"/>
      <c r="C564" s="1308"/>
      <c r="D564" s="1308"/>
      <c r="E564" s="1308"/>
      <c r="F564" s="1308"/>
      <c r="G564" s="1308"/>
      <c r="H564" s="1308"/>
      <c r="I564" s="836"/>
      <c r="J564" s="836"/>
      <c r="K564" s="836"/>
    </row>
    <row r="565">
      <c r="A565" s="2462"/>
      <c r="B565" s="823"/>
      <c r="C565" s="1308"/>
      <c r="D565" s="1308"/>
      <c r="E565" s="1308"/>
      <c r="F565" s="1308"/>
      <c r="G565" s="1308"/>
      <c r="H565" s="1308"/>
      <c r="I565" s="836"/>
      <c r="J565" s="836"/>
      <c r="K565" s="836"/>
    </row>
    <row r="566">
      <c r="A566" s="2462"/>
      <c r="B566" s="823"/>
      <c r="C566" s="1308"/>
      <c r="D566" s="1308"/>
      <c r="E566" s="1308"/>
      <c r="F566" s="1308"/>
      <c r="G566" s="1308"/>
      <c r="H566" s="1308"/>
      <c r="I566" s="836"/>
      <c r="J566" s="836"/>
      <c r="K566" s="836"/>
    </row>
    <row r="567">
      <c r="A567" s="2462"/>
      <c r="B567" s="823"/>
      <c r="C567" s="1308"/>
      <c r="D567" s="1308"/>
      <c r="E567" s="1308"/>
      <c r="F567" s="1308"/>
      <c r="G567" s="1308"/>
      <c r="H567" s="1308"/>
      <c r="I567" s="836"/>
      <c r="J567" s="836"/>
      <c r="K567" s="836"/>
    </row>
    <row r="568">
      <c r="A568" s="2462"/>
      <c r="B568" s="823"/>
      <c r="C568" s="1308"/>
      <c r="D568" s="1308"/>
      <c r="E568" s="1308"/>
      <c r="F568" s="1308"/>
      <c r="G568" s="1308"/>
      <c r="H568" s="1308"/>
      <c r="I568" s="836"/>
      <c r="J568" s="836"/>
      <c r="K568" s="836"/>
    </row>
    <row r="569">
      <c r="A569" s="2462"/>
      <c r="B569" s="823"/>
      <c r="C569" s="1308"/>
      <c r="D569" s="1308"/>
      <c r="E569" s="1308"/>
      <c r="F569" s="1308"/>
      <c r="G569" s="1308"/>
      <c r="H569" s="1308"/>
      <c r="I569" s="836"/>
      <c r="J569" s="836"/>
      <c r="K569" s="836"/>
    </row>
    <row r="570">
      <c r="A570" s="2462"/>
      <c r="B570" s="823"/>
      <c r="C570" s="1308"/>
      <c r="D570" s="1308"/>
      <c r="E570" s="1308"/>
      <c r="F570" s="1308"/>
      <c r="G570" s="1308"/>
      <c r="H570" s="1308"/>
      <c r="I570" s="836"/>
      <c r="J570" s="836"/>
      <c r="K570" s="836"/>
    </row>
    <row r="571">
      <c r="A571" s="2462"/>
      <c r="B571" s="823"/>
      <c r="C571" s="1308"/>
      <c r="D571" s="1308"/>
      <c r="E571" s="1308"/>
      <c r="F571" s="1308"/>
      <c r="G571" s="1308"/>
      <c r="H571" s="1308"/>
      <c r="I571" s="836"/>
      <c r="J571" s="836"/>
      <c r="K571" s="836"/>
    </row>
    <row r="572">
      <c r="A572" s="2462"/>
      <c r="B572" s="823"/>
      <c r="C572" s="1308"/>
      <c r="D572" s="1308"/>
      <c r="E572" s="1308"/>
      <c r="F572" s="1308"/>
      <c r="G572" s="1308"/>
      <c r="H572" s="1308"/>
      <c r="I572" s="836"/>
      <c r="J572" s="836"/>
      <c r="K572" s="836"/>
    </row>
    <row r="573">
      <c r="A573" s="2462"/>
      <c r="B573" s="823"/>
      <c r="C573" s="1308"/>
      <c r="D573" s="1308"/>
      <c r="E573" s="1308"/>
      <c r="F573" s="1308"/>
      <c r="G573" s="1308"/>
      <c r="H573" s="1308"/>
      <c r="I573" s="836"/>
      <c r="J573" s="836"/>
      <c r="K573" s="836"/>
    </row>
    <row r="574">
      <c r="A574" s="2462"/>
      <c r="B574" s="823"/>
      <c r="C574" s="1308"/>
      <c r="D574" s="1308"/>
      <c r="E574" s="1308"/>
      <c r="F574" s="1308"/>
      <c r="G574" s="1308"/>
      <c r="H574" s="1308"/>
      <c r="I574" s="836"/>
      <c r="J574" s="836"/>
      <c r="K574" s="836"/>
    </row>
    <row r="575">
      <c r="A575" s="2462"/>
      <c r="B575" s="823"/>
      <c r="C575" s="1308"/>
      <c r="D575" s="1308"/>
      <c r="E575" s="1308"/>
      <c r="F575" s="1308"/>
      <c r="G575" s="1308"/>
      <c r="H575" s="1308"/>
      <c r="I575" s="836"/>
      <c r="J575" s="836"/>
      <c r="K575" s="836"/>
    </row>
    <row r="576">
      <c r="A576" s="2462"/>
      <c r="B576" s="823"/>
      <c r="C576" s="1308"/>
      <c r="D576" s="1308"/>
      <c r="E576" s="1308"/>
      <c r="F576" s="1308"/>
      <c r="G576" s="1308"/>
      <c r="H576" s="1308"/>
      <c r="I576" s="836"/>
      <c r="J576" s="836"/>
      <c r="K576" s="836"/>
    </row>
    <row r="577">
      <c r="A577" s="2462"/>
      <c r="B577" s="823"/>
      <c r="C577" s="1308"/>
      <c r="D577" s="1308"/>
      <c r="E577" s="1308"/>
      <c r="F577" s="1308"/>
      <c r="G577" s="1308"/>
      <c r="H577" s="1308"/>
      <c r="I577" s="836"/>
      <c r="J577" s="836"/>
      <c r="K577" s="836"/>
    </row>
    <row r="578">
      <c r="A578" s="2462"/>
      <c r="B578" s="823"/>
      <c r="C578" s="1308"/>
      <c r="D578" s="1308"/>
      <c r="E578" s="1308"/>
      <c r="F578" s="1308"/>
      <c r="G578" s="1308"/>
      <c r="H578" s="1308"/>
      <c r="I578" s="836"/>
      <c r="J578" s="836"/>
      <c r="K578" s="836"/>
    </row>
    <row r="579">
      <c r="A579" s="2462"/>
      <c r="B579" s="823"/>
      <c r="C579" s="1308"/>
      <c r="D579" s="1308"/>
      <c r="E579" s="1308"/>
      <c r="F579" s="1308"/>
      <c r="G579" s="1308"/>
      <c r="H579" s="1308"/>
      <c r="I579" s="836"/>
      <c r="J579" s="836"/>
      <c r="K579" s="836"/>
    </row>
    <row r="580">
      <c r="A580" s="2462"/>
      <c r="B580" s="823"/>
      <c r="C580" s="1308"/>
      <c r="D580" s="1308"/>
      <c r="E580" s="1308"/>
      <c r="F580" s="1308"/>
      <c r="G580" s="1308"/>
      <c r="H580" s="1308"/>
      <c r="I580" s="836"/>
      <c r="J580" s="836"/>
      <c r="K580" s="836"/>
    </row>
    <row r="581">
      <c r="A581" s="2462"/>
      <c r="B581" s="823"/>
      <c r="C581" s="1308"/>
      <c r="D581" s="1308"/>
      <c r="E581" s="1308"/>
      <c r="F581" s="1308"/>
      <c r="G581" s="1308"/>
      <c r="H581" s="1308"/>
      <c r="I581" s="836"/>
      <c r="J581" s="836"/>
      <c r="K581" s="836"/>
    </row>
    <row r="582">
      <c r="A582" s="2462"/>
      <c r="B582" s="823"/>
      <c r="C582" s="1308"/>
      <c r="D582" s="1308"/>
      <c r="E582" s="1308"/>
      <c r="F582" s="1308"/>
      <c r="G582" s="1308"/>
      <c r="H582" s="1308"/>
      <c r="I582" s="836"/>
      <c r="J582" s="836"/>
      <c r="K582" s="836"/>
    </row>
    <row r="583">
      <c r="A583" s="2462"/>
      <c r="B583" s="823"/>
      <c r="C583" s="1308"/>
      <c r="D583" s="1308"/>
      <c r="E583" s="1308"/>
      <c r="F583" s="1308"/>
      <c r="G583" s="1308"/>
      <c r="H583" s="1308"/>
      <c r="I583" s="836"/>
      <c r="J583" s="836"/>
      <c r="K583" s="836"/>
    </row>
    <row r="584">
      <c r="A584" s="2462"/>
      <c r="B584" s="823"/>
      <c r="C584" s="1308"/>
      <c r="D584" s="1308"/>
      <c r="E584" s="1308"/>
      <c r="F584" s="1308"/>
      <c r="G584" s="1308"/>
      <c r="H584" s="1308"/>
      <c r="I584" s="836"/>
      <c r="J584" s="836"/>
      <c r="K584" s="836"/>
    </row>
    <row r="585">
      <c r="A585" s="2462"/>
      <c r="B585" s="823"/>
      <c r="C585" s="1308"/>
      <c r="D585" s="1308"/>
      <c r="E585" s="1308"/>
      <c r="F585" s="1308"/>
      <c r="G585" s="1308"/>
      <c r="H585" s="1308"/>
      <c r="I585" s="836"/>
      <c r="J585" s="836"/>
      <c r="K585" s="836"/>
    </row>
    <row r="586">
      <c r="A586" s="2462"/>
      <c r="B586" s="823"/>
      <c r="C586" s="1308"/>
      <c r="D586" s="1308"/>
      <c r="E586" s="1308"/>
      <c r="F586" s="1308"/>
      <c r="G586" s="1308"/>
      <c r="H586" s="1308"/>
      <c r="I586" s="836"/>
      <c r="J586" s="836"/>
      <c r="K586" s="836"/>
    </row>
    <row r="587">
      <c r="A587" s="2462"/>
      <c r="B587" s="823"/>
      <c r="C587" s="1308"/>
      <c r="D587" s="1308"/>
      <c r="E587" s="1308"/>
      <c r="F587" s="1308"/>
      <c r="G587" s="1308"/>
      <c r="H587" s="1308"/>
      <c r="I587" s="836"/>
      <c r="J587" s="836"/>
      <c r="K587" s="836"/>
    </row>
    <row r="588">
      <c r="A588" s="2462"/>
      <c r="B588" s="823"/>
      <c r="C588" s="1308"/>
      <c r="D588" s="1308"/>
      <c r="E588" s="1308"/>
      <c r="F588" s="1308"/>
      <c r="G588" s="1308"/>
      <c r="H588" s="1308"/>
      <c r="I588" s="836"/>
      <c r="J588" s="836"/>
      <c r="K588" s="836"/>
    </row>
    <row r="589">
      <c r="A589" s="2462"/>
      <c r="B589" s="823"/>
      <c r="C589" s="1308"/>
      <c r="D589" s="1308"/>
      <c r="E589" s="1308"/>
      <c r="F589" s="1308"/>
      <c r="G589" s="1308"/>
      <c r="H589" s="1308"/>
      <c r="I589" s="836"/>
      <c r="J589" s="836"/>
      <c r="K589" s="836"/>
    </row>
    <row r="590">
      <c r="A590" s="2462"/>
      <c r="B590" s="823"/>
      <c r="C590" s="1308"/>
      <c r="D590" s="1308"/>
      <c r="E590" s="1308"/>
      <c r="F590" s="1308"/>
      <c r="G590" s="1308"/>
      <c r="H590" s="1308"/>
      <c r="I590" s="836"/>
      <c r="J590" s="836"/>
      <c r="K590" s="836"/>
    </row>
    <row r="591">
      <c r="A591" s="2462"/>
      <c r="B591" s="823"/>
      <c r="C591" s="1308"/>
      <c r="D591" s="1308"/>
      <c r="E591" s="1308"/>
      <c r="F591" s="1308"/>
      <c r="G591" s="1308"/>
      <c r="H591" s="1308"/>
      <c r="I591" s="836"/>
      <c r="J591" s="836"/>
      <c r="K591" s="836"/>
    </row>
    <row r="592">
      <c r="A592" s="2462"/>
      <c r="B592" s="823"/>
      <c r="C592" s="1308"/>
      <c r="D592" s="1308"/>
      <c r="E592" s="1308"/>
      <c r="F592" s="1308"/>
      <c r="G592" s="1308"/>
      <c r="H592" s="1308"/>
      <c r="I592" s="836"/>
      <c r="J592" s="836"/>
      <c r="K592" s="836"/>
    </row>
    <row r="593">
      <c r="A593" s="2462"/>
      <c r="B593" s="823"/>
      <c r="C593" s="1308"/>
      <c r="D593" s="1308"/>
      <c r="E593" s="1308"/>
      <c r="F593" s="1308"/>
      <c r="G593" s="1308"/>
      <c r="H593" s="1308"/>
      <c r="I593" s="836"/>
      <c r="J593" s="836"/>
      <c r="K593" s="836"/>
    </row>
    <row r="594">
      <c r="A594" s="2462"/>
      <c r="B594" s="823"/>
      <c r="C594" s="1308"/>
      <c r="D594" s="1308"/>
      <c r="E594" s="1308"/>
      <c r="F594" s="1308"/>
      <c r="G594" s="1308"/>
      <c r="H594" s="1308"/>
      <c r="I594" s="836"/>
      <c r="J594" s="836"/>
      <c r="K594" s="836"/>
    </row>
    <row r="595">
      <c r="A595" s="2462"/>
      <c r="B595" s="823"/>
      <c r="C595" s="1308"/>
      <c r="D595" s="1308"/>
      <c r="E595" s="1308"/>
      <c r="F595" s="1308"/>
      <c r="G595" s="1308"/>
      <c r="H595" s="1308"/>
      <c r="I595" s="836"/>
      <c r="J595" s="836"/>
      <c r="K595" s="836"/>
    </row>
    <row r="596">
      <c r="A596" s="2462"/>
      <c r="B596" s="823"/>
      <c r="C596" s="1308"/>
      <c r="D596" s="1308"/>
      <c r="E596" s="1308"/>
      <c r="F596" s="1308"/>
      <c r="G596" s="1308"/>
      <c r="H596" s="1308"/>
      <c r="I596" s="836"/>
      <c r="J596" s="836"/>
      <c r="K596" s="836"/>
    </row>
    <row r="597">
      <c r="A597" s="2462"/>
      <c r="B597" s="823"/>
      <c r="C597" s="1308"/>
      <c r="D597" s="1308"/>
      <c r="E597" s="1308"/>
      <c r="F597" s="1308"/>
      <c r="G597" s="1308"/>
      <c r="H597" s="1308"/>
      <c r="I597" s="836"/>
      <c r="J597" s="836"/>
      <c r="K597" s="836"/>
    </row>
    <row r="598">
      <c r="A598" s="2462"/>
      <c r="B598" s="823"/>
      <c r="C598" s="1308"/>
      <c r="D598" s="1308"/>
      <c r="E598" s="1308"/>
      <c r="F598" s="1308"/>
      <c r="G598" s="1308"/>
      <c r="H598" s="1308"/>
      <c r="I598" s="836"/>
      <c r="J598" s="836"/>
      <c r="K598" s="836"/>
    </row>
    <row r="599">
      <c r="A599" s="2462"/>
      <c r="B599" s="823"/>
      <c r="C599" s="1308"/>
      <c r="D599" s="1308"/>
      <c r="E599" s="1308"/>
      <c r="F599" s="1308"/>
      <c r="G599" s="1308"/>
      <c r="H599" s="1308"/>
      <c r="I599" s="836"/>
      <c r="J599" s="836"/>
      <c r="K599" s="836"/>
    </row>
    <row r="600">
      <c r="A600" s="2462"/>
      <c r="B600" s="823"/>
      <c r="C600" s="1308"/>
      <c r="D600" s="1308"/>
      <c r="E600" s="1308"/>
      <c r="F600" s="1308"/>
      <c r="G600" s="1308"/>
      <c r="H600" s="1308"/>
      <c r="I600" s="836"/>
      <c r="J600" s="836"/>
      <c r="K600" s="836"/>
    </row>
    <row r="601">
      <c r="A601" s="2462"/>
      <c r="B601" s="823"/>
      <c r="C601" s="1308"/>
      <c r="D601" s="1308"/>
      <c r="E601" s="1308"/>
      <c r="F601" s="1308"/>
      <c r="G601" s="1308"/>
      <c r="H601" s="1308"/>
      <c r="I601" s="836"/>
      <c r="J601" s="836"/>
      <c r="K601" s="836"/>
    </row>
    <row r="602">
      <c r="A602" s="2462"/>
      <c r="B602" s="823"/>
      <c r="C602" s="1308"/>
      <c r="D602" s="1308"/>
      <c r="E602" s="1308"/>
      <c r="F602" s="1308"/>
      <c r="G602" s="1308"/>
      <c r="H602" s="1308"/>
      <c r="I602" s="836"/>
      <c r="J602" s="836"/>
      <c r="K602" s="836"/>
    </row>
    <row r="603">
      <c r="A603" s="2462"/>
      <c r="B603" s="823"/>
      <c r="C603" s="1308"/>
      <c r="D603" s="1308"/>
      <c r="E603" s="1308"/>
      <c r="F603" s="1308"/>
      <c r="G603" s="1308"/>
      <c r="H603" s="1308"/>
      <c r="I603" s="836"/>
      <c r="J603" s="836"/>
      <c r="K603" s="836"/>
    </row>
    <row r="604">
      <c r="A604" s="2462"/>
      <c r="B604" s="823"/>
      <c r="C604" s="1308"/>
      <c r="D604" s="1308"/>
      <c r="E604" s="1308"/>
      <c r="F604" s="1308"/>
      <c r="G604" s="1308"/>
      <c r="H604" s="1308"/>
      <c r="I604" s="836"/>
      <c r="J604" s="836"/>
      <c r="K604" s="836"/>
    </row>
    <row r="605">
      <c r="A605" s="2462"/>
      <c r="B605" s="823"/>
      <c r="C605" s="1308"/>
      <c r="D605" s="1308"/>
      <c r="E605" s="1308"/>
      <c r="F605" s="1308"/>
      <c r="G605" s="1308"/>
      <c r="H605" s="1308"/>
      <c r="I605" s="836"/>
      <c r="J605" s="836"/>
      <c r="K605" s="836"/>
    </row>
    <row r="606">
      <c r="A606" s="2462"/>
      <c r="B606" s="823"/>
      <c r="C606" s="1308"/>
      <c r="D606" s="1308"/>
      <c r="E606" s="1308"/>
      <c r="F606" s="1308"/>
      <c r="G606" s="1308"/>
      <c r="H606" s="1308"/>
      <c r="I606" s="836"/>
      <c r="J606" s="836"/>
      <c r="K606" s="836"/>
    </row>
    <row r="607">
      <c r="A607" s="2462"/>
      <c r="B607" s="823"/>
      <c r="C607" s="1308"/>
      <c r="D607" s="1308"/>
      <c r="E607" s="1308"/>
      <c r="F607" s="1308"/>
      <c r="G607" s="1308"/>
      <c r="H607" s="1308"/>
      <c r="I607" s="836"/>
      <c r="J607" s="836"/>
      <c r="K607" s="836"/>
    </row>
    <row r="608">
      <c r="A608" s="2462"/>
      <c r="B608" s="823"/>
      <c r="C608" s="1308"/>
      <c r="D608" s="1308"/>
      <c r="E608" s="1308"/>
      <c r="F608" s="1308"/>
      <c r="G608" s="1308"/>
      <c r="H608" s="1308"/>
      <c r="I608" s="836"/>
      <c r="J608" s="836"/>
      <c r="K608" s="836"/>
    </row>
    <row r="609">
      <c r="A609" s="2462"/>
      <c r="B609" s="823"/>
      <c r="C609" s="1308"/>
      <c r="D609" s="1308"/>
      <c r="E609" s="1308"/>
      <c r="F609" s="1308"/>
      <c r="G609" s="1308"/>
      <c r="H609" s="1308"/>
      <c r="I609" s="836"/>
      <c r="J609" s="836"/>
      <c r="K609" s="836"/>
    </row>
    <row r="610">
      <c r="A610" s="2462"/>
      <c r="B610" s="823"/>
      <c r="C610" s="1308"/>
      <c r="D610" s="1308"/>
      <c r="E610" s="1308"/>
      <c r="F610" s="1308"/>
      <c r="G610" s="1308"/>
      <c r="H610" s="1308"/>
      <c r="I610" s="836"/>
      <c r="J610" s="836"/>
      <c r="K610" s="836"/>
    </row>
    <row r="611">
      <c r="A611" s="2462"/>
      <c r="B611" s="823"/>
      <c r="C611" s="1308"/>
      <c r="D611" s="1308"/>
      <c r="E611" s="1308"/>
      <c r="F611" s="1308"/>
      <c r="G611" s="1308"/>
      <c r="H611" s="1308"/>
      <c r="I611" s="836"/>
      <c r="J611" s="836"/>
      <c r="K611" s="836"/>
    </row>
    <row r="612">
      <c r="A612" s="2462"/>
      <c r="B612" s="823"/>
      <c r="C612" s="1308"/>
      <c r="D612" s="1308"/>
      <c r="E612" s="1308"/>
      <c r="F612" s="1308"/>
      <c r="G612" s="1308"/>
      <c r="H612" s="1308"/>
      <c r="I612" s="836"/>
      <c r="J612" s="836"/>
      <c r="K612" s="836"/>
    </row>
    <row r="613">
      <c r="A613" s="2462"/>
      <c r="B613" s="823"/>
      <c r="C613" s="1308"/>
      <c r="D613" s="1308"/>
      <c r="E613" s="1308"/>
      <c r="F613" s="1308"/>
      <c r="G613" s="1308"/>
      <c r="H613" s="1308"/>
      <c r="I613" s="836"/>
      <c r="J613" s="836"/>
      <c r="K613" s="836"/>
    </row>
    <row r="614">
      <c r="A614" s="2462"/>
      <c r="B614" s="823"/>
      <c r="C614" s="1308"/>
      <c r="D614" s="1308"/>
      <c r="E614" s="1308"/>
      <c r="F614" s="1308"/>
      <c r="G614" s="1308"/>
      <c r="H614" s="1308"/>
      <c r="I614" s="836"/>
      <c r="J614" s="836"/>
      <c r="K614" s="836"/>
    </row>
    <row r="615">
      <c r="A615" s="2462"/>
      <c r="B615" s="823"/>
      <c r="C615" s="1308"/>
      <c r="D615" s="1308"/>
      <c r="E615" s="1308"/>
      <c r="F615" s="1308"/>
      <c r="G615" s="1308"/>
      <c r="H615" s="1308"/>
      <c r="I615" s="836"/>
      <c r="J615" s="836"/>
      <c r="K615" s="836"/>
    </row>
    <row r="616">
      <c r="A616" s="2462"/>
      <c r="B616" s="823"/>
      <c r="C616" s="1308"/>
      <c r="D616" s="1308"/>
      <c r="E616" s="1308"/>
      <c r="F616" s="1308"/>
      <c r="G616" s="1308"/>
      <c r="H616" s="1308"/>
      <c r="I616" s="836"/>
      <c r="J616" s="836"/>
      <c r="K616" s="836"/>
    </row>
    <row r="617">
      <c r="A617" s="2462"/>
      <c r="B617" s="823"/>
      <c r="C617" s="1308"/>
      <c r="D617" s="1308"/>
      <c r="E617" s="1308"/>
      <c r="F617" s="1308"/>
      <c r="G617" s="1308"/>
      <c r="H617" s="1308"/>
      <c r="I617" s="836"/>
      <c r="J617" s="836"/>
      <c r="K617" s="836"/>
    </row>
    <row r="618">
      <c r="A618" s="2462"/>
      <c r="B618" s="823"/>
      <c r="C618" s="1308"/>
      <c r="D618" s="1308"/>
      <c r="E618" s="1308"/>
      <c r="F618" s="1308"/>
      <c r="G618" s="1308"/>
      <c r="H618" s="1308"/>
      <c r="I618" s="836"/>
      <c r="J618" s="836"/>
      <c r="K618" s="836"/>
    </row>
    <row r="619">
      <c r="A619" s="2462"/>
      <c r="B619" s="823"/>
      <c r="C619" s="1308"/>
      <c r="D619" s="1308"/>
      <c r="E619" s="1308"/>
      <c r="F619" s="1308"/>
      <c r="G619" s="1308"/>
      <c r="H619" s="1308"/>
      <c r="I619" s="836"/>
      <c r="J619" s="836"/>
      <c r="K619" s="836"/>
    </row>
    <row r="620">
      <c r="A620" s="2462"/>
      <c r="B620" s="823"/>
      <c r="C620" s="1308"/>
      <c r="D620" s="1308"/>
      <c r="E620" s="1308"/>
      <c r="F620" s="1308"/>
      <c r="G620" s="1308"/>
      <c r="H620" s="1308"/>
      <c r="I620" s="836"/>
      <c r="J620" s="836"/>
      <c r="K620" s="836"/>
    </row>
    <row r="621">
      <c r="A621" s="2462"/>
      <c r="B621" s="823"/>
      <c r="C621" s="1308"/>
      <c r="D621" s="1308"/>
      <c r="E621" s="1308"/>
      <c r="F621" s="1308"/>
      <c r="G621" s="1308"/>
      <c r="H621" s="1308"/>
      <c r="I621" s="836"/>
      <c r="J621" s="836"/>
      <c r="K621" s="836"/>
    </row>
    <row r="622">
      <c r="A622" s="2462"/>
      <c r="B622" s="823"/>
      <c r="C622" s="1308"/>
      <c r="D622" s="1308"/>
      <c r="E622" s="1308"/>
      <c r="F622" s="1308"/>
      <c r="G622" s="1308"/>
      <c r="H622" s="1308"/>
      <c r="I622" s="836"/>
      <c r="J622" s="836"/>
      <c r="K622" s="836"/>
    </row>
    <row r="623">
      <c r="A623" s="2462"/>
      <c r="B623" s="823"/>
      <c r="C623" s="1308"/>
      <c r="D623" s="1308"/>
      <c r="E623" s="1308"/>
      <c r="F623" s="1308"/>
      <c r="G623" s="1308"/>
      <c r="H623" s="1308"/>
      <c r="I623" s="836"/>
      <c r="J623" s="836"/>
      <c r="K623" s="836"/>
    </row>
    <row r="624">
      <c r="A624" s="2462"/>
      <c r="B624" s="823"/>
      <c r="C624" s="1308"/>
      <c r="D624" s="1308"/>
      <c r="E624" s="1308"/>
      <c r="F624" s="1308"/>
      <c r="G624" s="1308"/>
      <c r="H624" s="1308"/>
      <c r="I624" s="836"/>
      <c r="J624" s="836"/>
      <c r="K624" s="836"/>
    </row>
    <row r="625">
      <c r="A625" s="2462"/>
      <c r="B625" s="823"/>
      <c r="C625" s="1308"/>
      <c r="D625" s="1308"/>
      <c r="E625" s="1308"/>
      <c r="F625" s="1308"/>
      <c r="G625" s="1308"/>
      <c r="H625" s="1308"/>
      <c r="I625" s="836"/>
      <c r="J625" s="836"/>
      <c r="K625" s="836"/>
    </row>
    <row r="626">
      <c r="A626" s="2462"/>
      <c r="B626" s="823"/>
      <c r="C626" s="1308"/>
      <c r="D626" s="1308"/>
      <c r="E626" s="1308"/>
      <c r="F626" s="1308"/>
      <c r="G626" s="1308"/>
      <c r="H626" s="1308"/>
      <c r="I626" s="836"/>
      <c r="J626" s="836"/>
      <c r="K626" s="836"/>
    </row>
    <row r="627">
      <c r="A627" s="2462"/>
      <c r="B627" s="823"/>
      <c r="C627" s="1308"/>
      <c r="D627" s="1308"/>
      <c r="E627" s="1308"/>
      <c r="F627" s="1308"/>
      <c r="G627" s="1308"/>
      <c r="H627" s="1308"/>
      <c r="I627" s="836"/>
      <c r="J627" s="836"/>
      <c r="K627" s="836"/>
    </row>
    <row r="628">
      <c r="A628" s="2462"/>
      <c r="B628" s="823"/>
      <c r="C628" s="1308"/>
      <c r="D628" s="1308"/>
      <c r="E628" s="1308"/>
      <c r="F628" s="1308"/>
      <c r="G628" s="1308"/>
      <c r="H628" s="1308"/>
      <c r="I628" s="836"/>
      <c r="J628" s="836"/>
      <c r="K628" s="836"/>
    </row>
    <row r="629">
      <c r="A629" s="2462"/>
      <c r="B629" s="823"/>
      <c r="C629" s="1308"/>
      <c r="D629" s="1308"/>
      <c r="E629" s="1308"/>
      <c r="F629" s="1308"/>
      <c r="G629" s="1308"/>
      <c r="H629" s="1308"/>
      <c r="I629" s="836"/>
      <c r="J629" s="836"/>
      <c r="K629" s="836"/>
    </row>
    <row r="630">
      <c r="A630" s="2462"/>
      <c r="B630" s="823"/>
      <c r="C630" s="1308"/>
      <c r="D630" s="1308"/>
      <c r="E630" s="1308"/>
      <c r="F630" s="1308"/>
      <c r="G630" s="1308"/>
      <c r="H630" s="1308"/>
      <c r="I630" s="836"/>
      <c r="J630" s="836"/>
      <c r="K630" s="836"/>
    </row>
    <row r="631">
      <c r="A631" s="2462"/>
      <c r="B631" s="823"/>
      <c r="C631" s="1308"/>
      <c r="D631" s="1308"/>
      <c r="E631" s="1308"/>
      <c r="F631" s="1308"/>
      <c r="G631" s="1308"/>
      <c r="H631" s="1308"/>
      <c r="I631" s="836"/>
      <c r="J631" s="836"/>
      <c r="K631" s="836"/>
    </row>
    <row r="632">
      <c r="A632" s="2462"/>
      <c r="B632" s="823"/>
      <c r="C632" s="1308"/>
      <c r="D632" s="1308"/>
      <c r="E632" s="1308"/>
      <c r="F632" s="1308"/>
      <c r="G632" s="1308"/>
      <c r="H632" s="1308"/>
      <c r="I632" s="836"/>
      <c r="J632" s="836"/>
      <c r="K632" s="836"/>
    </row>
    <row r="633">
      <c r="A633" s="2462"/>
      <c r="B633" s="823"/>
      <c r="C633" s="1308"/>
      <c r="D633" s="1308"/>
      <c r="E633" s="1308"/>
      <c r="F633" s="1308"/>
      <c r="G633" s="1308"/>
      <c r="H633" s="1308"/>
      <c r="I633" s="836"/>
      <c r="J633" s="836"/>
      <c r="K633" s="836"/>
    </row>
    <row r="634">
      <c r="A634" s="2462"/>
      <c r="B634" s="823"/>
      <c r="C634" s="1308"/>
      <c r="D634" s="1308"/>
      <c r="E634" s="1308"/>
      <c r="F634" s="1308"/>
      <c r="G634" s="1308"/>
      <c r="H634" s="1308"/>
      <c r="I634" s="836"/>
      <c r="J634" s="836"/>
      <c r="K634" s="836"/>
    </row>
    <row r="635">
      <c r="A635" s="2462"/>
      <c r="B635" s="823"/>
      <c r="C635" s="1308"/>
      <c r="D635" s="1308"/>
      <c r="E635" s="1308"/>
      <c r="F635" s="1308"/>
      <c r="G635" s="1308"/>
      <c r="H635" s="1308"/>
      <c r="I635" s="836"/>
      <c r="J635" s="836"/>
      <c r="K635" s="836"/>
    </row>
    <row r="636">
      <c r="A636" s="2462"/>
      <c r="B636" s="823"/>
      <c r="C636" s="1308"/>
      <c r="D636" s="1308"/>
      <c r="E636" s="1308"/>
      <c r="F636" s="1308"/>
      <c r="G636" s="1308"/>
      <c r="H636" s="1308"/>
      <c r="I636" s="836"/>
      <c r="J636" s="836"/>
      <c r="K636" s="836"/>
    </row>
    <row r="637">
      <c r="A637" s="2462"/>
      <c r="B637" s="823"/>
      <c r="C637" s="1308"/>
      <c r="D637" s="1308"/>
      <c r="E637" s="1308"/>
      <c r="F637" s="1308"/>
      <c r="G637" s="1308"/>
      <c r="H637" s="1308"/>
      <c r="I637" s="836"/>
      <c r="J637" s="836"/>
      <c r="K637" s="836"/>
    </row>
    <row r="638">
      <c r="A638" s="2462"/>
      <c r="B638" s="823"/>
      <c r="C638" s="1308"/>
      <c r="D638" s="1308"/>
      <c r="E638" s="1308"/>
      <c r="F638" s="1308"/>
      <c r="G638" s="1308"/>
      <c r="H638" s="1308"/>
      <c r="I638" s="836"/>
      <c r="J638" s="836"/>
      <c r="K638" s="836"/>
    </row>
    <row r="639">
      <c r="A639" s="2462"/>
      <c r="B639" s="823"/>
      <c r="C639" s="1308"/>
      <c r="D639" s="1308"/>
      <c r="E639" s="1308"/>
      <c r="F639" s="1308"/>
      <c r="G639" s="1308"/>
      <c r="H639" s="1308"/>
      <c r="I639" s="836"/>
      <c r="J639" s="836"/>
      <c r="K639" s="836"/>
    </row>
    <row r="640">
      <c r="A640" s="2462"/>
      <c r="B640" s="823"/>
      <c r="C640" s="1308"/>
      <c r="D640" s="1308"/>
      <c r="E640" s="1308"/>
      <c r="F640" s="1308"/>
      <c r="G640" s="1308"/>
      <c r="H640" s="1308"/>
      <c r="I640" s="836"/>
      <c r="J640" s="836"/>
      <c r="K640" s="836"/>
    </row>
    <row r="641">
      <c r="A641" s="2462"/>
      <c r="B641" s="823"/>
      <c r="C641" s="1308"/>
      <c r="D641" s="1308"/>
      <c r="E641" s="1308"/>
      <c r="F641" s="1308"/>
      <c r="G641" s="1308"/>
      <c r="H641" s="1308"/>
      <c r="I641" s="836"/>
      <c r="J641" s="836"/>
      <c r="K641" s="836"/>
    </row>
    <row r="642">
      <c r="A642" s="2462"/>
      <c r="B642" s="823"/>
      <c r="C642" s="1308"/>
      <c r="D642" s="1308"/>
      <c r="E642" s="1308"/>
      <c r="F642" s="1308"/>
      <c r="G642" s="1308"/>
      <c r="H642" s="1308"/>
      <c r="I642" s="836"/>
      <c r="J642" s="836"/>
      <c r="K642" s="836"/>
    </row>
    <row r="643">
      <c r="A643" s="2462"/>
      <c r="B643" s="823"/>
      <c r="C643" s="1308"/>
      <c r="D643" s="1308"/>
      <c r="E643" s="1308"/>
      <c r="F643" s="1308"/>
      <c r="G643" s="1308"/>
      <c r="H643" s="1308"/>
      <c r="I643" s="836"/>
      <c r="J643" s="836"/>
      <c r="K643" s="836"/>
    </row>
    <row r="644">
      <c r="A644" s="2462"/>
      <c r="B644" s="823"/>
      <c r="C644" s="1308"/>
      <c r="D644" s="1308"/>
      <c r="E644" s="1308"/>
      <c r="F644" s="1308"/>
      <c r="G644" s="1308"/>
      <c r="H644" s="1308"/>
      <c r="I644" s="836"/>
      <c r="J644" s="836"/>
      <c r="K644" s="836"/>
    </row>
    <row r="645">
      <c r="A645" s="2462"/>
      <c r="B645" s="823"/>
      <c r="C645" s="1308"/>
      <c r="D645" s="1308"/>
      <c r="E645" s="1308"/>
      <c r="F645" s="1308"/>
      <c r="G645" s="1308"/>
      <c r="H645" s="1308"/>
      <c r="I645" s="836"/>
      <c r="J645" s="836"/>
      <c r="K645" s="836"/>
    </row>
    <row r="646">
      <c r="A646" s="2462"/>
      <c r="B646" s="823"/>
      <c r="C646" s="1308"/>
      <c r="D646" s="1308"/>
      <c r="E646" s="1308"/>
      <c r="F646" s="1308"/>
      <c r="G646" s="1308"/>
      <c r="H646" s="1308"/>
      <c r="I646" s="836"/>
      <c r="J646" s="836"/>
      <c r="K646" s="836"/>
    </row>
    <row r="647">
      <c r="A647" s="2462"/>
      <c r="B647" s="823"/>
      <c r="C647" s="1308"/>
      <c r="D647" s="1308"/>
      <c r="E647" s="1308"/>
      <c r="F647" s="1308"/>
      <c r="G647" s="1308"/>
      <c r="H647" s="1308"/>
      <c r="I647" s="836"/>
      <c r="J647" s="836"/>
      <c r="K647" s="836"/>
    </row>
    <row r="648">
      <c r="A648" s="2462"/>
      <c r="B648" s="823"/>
      <c r="C648" s="1308"/>
      <c r="D648" s="1308"/>
      <c r="E648" s="1308"/>
      <c r="F648" s="1308"/>
      <c r="G648" s="1308"/>
      <c r="H648" s="1308"/>
      <c r="I648" s="836"/>
      <c r="J648" s="836"/>
      <c r="K648" s="836"/>
    </row>
    <row r="649">
      <c r="A649" s="2462"/>
      <c r="B649" s="823"/>
      <c r="C649" s="1308"/>
      <c r="D649" s="1308"/>
      <c r="E649" s="1308"/>
      <c r="F649" s="1308"/>
      <c r="G649" s="1308"/>
      <c r="H649" s="1308"/>
      <c r="I649" s="836"/>
      <c r="J649" s="836"/>
      <c r="K649" s="836"/>
    </row>
    <row r="650">
      <c r="A650" s="2462"/>
      <c r="B650" s="823"/>
      <c r="C650" s="1308"/>
      <c r="D650" s="1308"/>
      <c r="E650" s="1308"/>
      <c r="F650" s="1308"/>
      <c r="G650" s="1308"/>
      <c r="H650" s="1308"/>
      <c r="I650" s="836"/>
      <c r="J650" s="836"/>
      <c r="K650" s="836"/>
    </row>
    <row r="651">
      <c r="A651" s="2462"/>
      <c r="B651" s="823"/>
      <c r="C651" s="1308"/>
      <c r="D651" s="1308"/>
      <c r="E651" s="1308"/>
      <c r="F651" s="1308"/>
      <c r="G651" s="1308"/>
      <c r="H651" s="1308"/>
      <c r="I651" s="836"/>
      <c r="J651" s="836"/>
      <c r="K651" s="836"/>
    </row>
    <row r="652">
      <c r="A652" s="2462"/>
      <c r="B652" s="823"/>
      <c r="C652" s="1308"/>
      <c r="D652" s="1308"/>
      <c r="E652" s="1308"/>
      <c r="F652" s="1308"/>
      <c r="G652" s="1308"/>
      <c r="H652" s="1308"/>
      <c r="I652" s="836"/>
      <c r="J652" s="836"/>
      <c r="K652" s="836"/>
    </row>
    <row r="653">
      <c r="A653" s="2462"/>
      <c r="B653" s="823"/>
      <c r="C653" s="1308"/>
      <c r="D653" s="1308"/>
      <c r="E653" s="1308"/>
      <c r="F653" s="1308"/>
      <c r="G653" s="1308"/>
      <c r="H653" s="1308"/>
      <c r="I653" s="836"/>
      <c r="J653" s="836"/>
      <c r="K653" s="836"/>
    </row>
    <row r="654">
      <c r="A654" s="2462"/>
      <c r="B654" s="823"/>
      <c r="C654" s="1308"/>
      <c r="D654" s="1308"/>
      <c r="E654" s="1308"/>
      <c r="F654" s="1308"/>
      <c r="G654" s="1308"/>
      <c r="H654" s="1308"/>
      <c r="I654" s="836"/>
      <c r="J654" s="836"/>
      <c r="K654" s="836"/>
    </row>
    <row r="655">
      <c r="A655" s="2462"/>
      <c r="B655" s="823"/>
      <c r="C655" s="1308"/>
      <c r="D655" s="1308"/>
      <c r="E655" s="1308"/>
      <c r="F655" s="1308"/>
      <c r="G655" s="1308"/>
      <c r="H655" s="1308"/>
      <c r="I655" s="836"/>
      <c r="J655" s="836"/>
      <c r="K655" s="836"/>
    </row>
    <row r="656">
      <c r="A656" s="2462"/>
      <c r="B656" s="823"/>
      <c r="C656" s="1308"/>
      <c r="D656" s="1308"/>
      <c r="E656" s="1308"/>
      <c r="F656" s="1308"/>
      <c r="G656" s="1308"/>
      <c r="H656" s="1308"/>
      <c r="I656" s="836"/>
      <c r="J656" s="836"/>
      <c r="K656" s="836"/>
    </row>
    <row r="657">
      <c r="A657" s="2462"/>
      <c r="B657" s="823"/>
      <c r="C657" s="1308"/>
      <c r="D657" s="1308"/>
      <c r="E657" s="1308"/>
      <c r="F657" s="1308"/>
      <c r="G657" s="1308"/>
      <c r="H657" s="1308"/>
      <c r="I657" s="836"/>
      <c r="J657" s="836"/>
      <c r="K657" s="836"/>
    </row>
    <row r="658">
      <c r="A658" s="2462"/>
      <c r="B658" s="823"/>
      <c r="C658" s="1308"/>
      <c r="D658" s="1308"/>
      <c r="E658" s="1308"/>
      <c r="F658" s="1308"/>
      <c r="G658" s="1308"/>
      <c r="H658" s="1308"/>
      <c r="I658" s="836"/>
      <c r="J658" s="836"/>
      <c r="K658" s="836"/>
    </row>
    <row r="659">
      <c r="A659" s="2462"/>
      <c r="B659" s="823"/>
      <c r="C659" s="1308"/>
      <c r="D659" s="1308"/>
      <c r="E659" s="1308"/>
      <c r="F659" s="1308"/>
      <c r="G659" s="1308"/>
      <c r="H659" s="1308"/>
      <c r="I659" s="836"/>
      <c r="J659" s="836"/>
      <c r="K659" s="836"/>
    </row>
    <row r="660">
      <c r="A660" s="2462"/>
      <c r="B660" s="823"/>
      <c r="C660" s="1308"/>
      <c r="D660" s="1308"/>
      <c r="E660" s="1308"/>
      <c r="F660" s="1308"/>
      <c r="G660" s="1308"/>
      <c r="H660" s="1308"/>
      <c r="I660" s="836"/>
      <c r="J660" s="836"/>
      <c r="K660" s="836"/>
    </row>
    <row r="661">
      <c r="A661" s="2462"/>
      <c r="B661" s="823"/>
      <c r="C661" s="1308"/>
      <c r="D661" s="1308"/>
      <c r="E661" s="1308"/>
      <c r="F661" s="1308"/>
      <c r="G661" s="1308"/>
      <c r="H661" s="1308"/>
      <c r="I661" s="836"/>
      <c r="J661" s="836"/>
      <c r="K661" s="836"/>
    </row>
    <row r="662">
      <c r="A662" s="2462"/>
      <c r="B662" s="823"/>
      <c r="C662" s="1308"/>
      <c r="D662" s="1308"/>
      <c r="E662" s="1308"/>
      <c r="F662" s="1308"/>
      <c r="G662" s="1308"/>
      <c r="H662" s="1308"/>
      <c r="I662" s="836"/>
      <c r="J662" s="836"/>
      <c r="K662" s="836"/>
    </row>
    <row r="663">
      <c r="A663" s="2462"/>
      <c r="B663" s="823"/>
      <c r="C663" s="1308"/>
      <c r="D663" s="1308"/>
      <c r="E663" s="1308"/>
      <c r="F663" s="1308"/>
      <c r="G663" s="1308"/>
      <c r="H663" s="1308"/>
      <c r="I663" s="836"/>
      <c r="J663" s="836"/>
      <c r="K663" s="836"/>
    </row>
    <row r="664">
      <c r="A664" s="2462"/>
      <c r="B664" s="823"/>
      <c r="C664" s="1308"/>
      <c r="D664" s="1308"/>
      <c r="E664" s="1308"/>
      <c r="F664" s="1308"/>
      <c r="G664" s="1308"/>
      <c r="H664" s="1308"/>
      <c r="I664" s="836"/>
      <c r="J664" s="836"/>
      <c r="K664" s="836"/>
    </row>
    <row r="665">
      <c r="A665" s="2462"/>
      <c r="B665" s="823"/>
      <c r="C665" s="1308"/>
      <c r="D665" s="1308"/>
      <c r="E665" s="1308"/>
      <c r="F665" s="1308"/>
      <c r="G665" s="1308"/>
      <c r="H665" s="1308"/>
      <c r="I665" s="836"/>
      <c r="J665" s="836"/>
      <c r="K665" s="836"/>
    </row>
    <row r="666">
      <c r="A666" s="2462"/>
      <c r="B666" s="823"/>
      <c r="C666" s="1308"/>
      <c r="D666" s="1308"/>
      <c r="E666" s="1308"/>
      <c r="F666" s="1308"/>
      <c r="G666" s="1308"/>
      <c r="H666" s="1308"/>
      <c r="I666" s="836"/>
      <c r="J666" s="836"/>
      <c r="K666" s="836"/>
    </row>
    <row r="667">
      <c r="A667" s="2462"/>
      <c r="B667" s="823"/>
      <c r="C667" s="1308"/>
      <c r="D667" s="1308"/>
      <c r="E667" s="1308"/>
      <c r="F667" s="1308"/>
      <c r="G667" s="1308"/>
      <c r="H667" s="1308"/>
      <c r="I667" s="836"/>
      <c r="J667" s="836"/>
      <c r="K667" s="836"/>
    </row>
    <row r="668">
      <c r="A668" s="2462"/>
      <c r="B668" s="823"/>
      <c r="C668" s="1308"/>
      <c r="D668" s="1308"/>
      <c r="E668" s="1308"/>
      <c r="F668" s="1308"/>
      <c r="G668" s="1308"/>
      <c r="H668" s="1308"/>
      <c r="I668" s="836"/>
      <c r="J668" s="836"/>
      <c r="K668" s="836"/>
    </row>
    <row r="669">
      <c r="A669" s="2462"/>
      <c r="B669" s="823"/>
      <c r="C669" s="1308"/>
      <c r="D669" s="1308"/>
      <c r="E669" s="1308"/>
      <c r="F669" s="1308"/>
      <c r="G669" s="1308"/>
      <c r="H669" s="1308"/>
      <c r="I669" s="836"/>
      <c r="J669" s="836"/>
      <c r="K669" s="836"/>
    </row>
    <row r="670">
      <c r="A670" s="2462"/>
      <c r="B670" s="823"/>
      <c r="C670" s="1308"/>
      <c r="D670" s="1308"/>
      <c r="E670" s="1308"/>
      <c r="F670" s="1308"/>
      <c r="G670" s="1308"/>
      <c r="H670" s="1308"/>
      <c r="I670" s="836"/>
      <c r="J670" s="836"/>
      <c r="K670" s="836"/>
    </row>
    <row r="671">
      <c r="A671" s="2462"/>
      <c r="B671" s="823"/>
      <c r="C671" s="1308"/>
      <c r="D671" s="1308"/>
      <c r="E671" s="1308"/>
      <c r="F671" s="1308"/>
      <c r="G671" s="1308"/>
      <c r="H671" s="1308"/>
      <c r="I671" s="836"/>
      <c r="J671" s="836"/>
      <c r="K671" s="836"/>
    </row>
    <row r="672">
      <c r="A672" s="2462"/>
      <c r="B672" s="823"/>
      <c r="C672" s="1308"/>
      <c r="D672" s="1308"/>
      <c r="E672" s="1308"/>
      <c r="F672" s="1308"/>
      <c r="G672" s="1308"/>
      <c r="H672" s="1308"/>
      <c r="I672" s="836"/>
      <c r="J672" s="836"/>
      <c r="K672" s="836"/>
    </row>
    <row r="673">
      <c r="A673" s="2462"/>
      <c r="B673" s="823"/>
      <c r="C673" s="1308"/>
      <c r="D673" s="1308"/>
      <c r="E673" s="1308"/>
      <c r="F673" s="1308"/>
      <c r="G673" s="1308"/>
      <c r="H673" s="1308"/>
      <c r="I673" s="836"/>
      <c r="J673" s="836"/>
      <c r="K673" s="836"/>
    </row>
    <row r="674">
      <c r="A674" s="2462"/>
      <c r="B674" s="823"/>
      <c r="C674" s="1308"/>
      <c r="D674" s="1308"/>
      <c r="E674" s="1308"/>
      <c r="F674" s="1308"/>
      <c r="G674" s="1308"/>
      <c r="H674" s="1308"/>
      <c r="I674" s="836"/>
      <c r="J674" s="836"/>
      <c r="K674" s="836"/>
    </row>
    <row r="675">
      <c r="A675" s="2462"/>
      <c r="B675" s="823"/>
      <c r="C675" s="1308"/>
      <c r="D675" s="1308"/>
      <c r="E675" s="1308"/>
      <c r="F675" s="1308"/>
      <c r="G675" s="1308"/>
      <c r="H675" s="1308"/>
      <c r="I675" s="836"/>
      <c r="J675" s="836"/>
      <c r="K675" s="836"/>
    </row>
    <row r="676">
      <c r="A676" s="2462"/>
      <c r="B676" s="823"/>
      <c r="C676" s="1308"/>
      <c r="D676" s="1308"/>
      <c r="E676" s="1308"/>
      <c r="F676" s="1308"/>
      <c r="G676" s="1308"/>
      <c r="H676" s="1308"/>
      <c r="I676" s="836"/>
      <c r="J676" s="836"/>
      <c r="K676" s="836"/>
    </row>
    <row r="677">
      <c r="A677" s="2462"/>
      <c r="B677" s="823"/>
      <c r="C677" s="1308"/>
      <c r="D677" s="1308"/>
      <c r="E677" s="1308"/>
      <c r="F677" s="1308"/>
      <c r="G677" s="1308"/>
      <c r="H677" s="1308"/>
      <c r="I677" s="836"/>
      <c r="J677" s="836"/>
      <c r="K677" s="836"/>
    </row>
    <row r="678">
      <c r="A678" s="2462"/>
      <c r="B678" s="823"/>
      <c r="C678" s="1308"/>
      <c r="D678" s="1308"/>
      <c r="E678" s="1308"/>
      <c r="F678" s="1308"/>
      <c r="G678" s="1308"/>
      <c r="H678" s="1308"/>
      <c r="I678" s="836"/>
      <c r="J678" s="836"/>
      <c r="K678" s="836"/>
    </row>
    <row r="679">
      <c r="A679" s="2462"/>
      <c r="B679" s="823"/>
      <c r="C679" s="1308"/>
      <c r="D679" s="1308"/>
      <c r="E679" s="1308"/>
      <c r="F679" s="1308"/>
      <c r="G679" s="1308"/>
      <c r="H679" s="1308"/>
      <c r="I679" s="836"/>
      <c r="J679" s="836"/>
      <c r="K679" s="836"/>
    </row>
    <row r="680">
      <c r="A680" s="2462"/>
      <c r="B680" s="823"/>
      <c r="C680" s="1308"/>
      <c r="D680" s="1308"/>
      <c r="E680" s="1308"/>
      <c r="F680" s="1308"/>
      <c r="G680" s="1308"/>
      <c r="H680" s="1308"/>
      <c r="I680" s="836"/>
      <c r="J680" s="836"/>
      <c r="K680" s="836"/>
    </row>
    <row r="681">
      <c r="A681" s="2462"/>
      <c r="B681" s="823"/>
      <c r="C681" s="1308"/>
      <c r="D681" s="1308"/>
      <c r="E681" s="1308"/>
      <c r="F681" s="1308"/>
      <c r="G681" s="1308"/>
      <c r="H681" s="1308"/>
      <c r="I681" s="836"/>
      <c r="J681" s="836"/>
      <c r="K681" s="836"/>
    </row>
    <row r="682">
      <c r="A682" s="2462"/>
      <c r="B682" s="823"/>
      <c r="C682" s="1308"/>
      <c r="D682" s="1308"/>
      <c r="E682" s="1308"/>
      <c r="F682" s="1308"/>
      <c r="G682" s="1308"/>
      <c r="H682" s="1308"/>
      <c r="I682" s="836"/>
      <c r="J682" s="836"/>
      <c r="K682" s="836"/>
    </row>
    <row r="683">
      <c r="A683" s="2462"/>
      <c r="B683" s="823"/>
      <c r="C683" s="1308"/>
      <c r="D683" s="1308"/>
      <c r="E683" s="1308"/>
      <c r="F683" s="1308"/>
      <c r="G683" s="1308"/>
      <c r="H683" s="1308"/>
      <c r="I683" s="836"/>
      <c r="J683" s="836"/>
      <c r="K683" s="836"/>
    </row>
    <row r="684">
      <c r="A684" s="2462"/>
      <c r="B684" s="823"/>
      <c r="C684" s="1308"/>
      <c r="D684" s="1308"/>
      <c r="E684" s="1308"/>
      <c r="F684" s="1308"/>
      <c r="G684" s="1308"/>
      <c r="H684" s="1308"/>
      <c r="I684" s="836"/>
      <c r="J684" s="836"/>
      <c r="K684" s="836"/>
    </row>
    <row r="685">
      <c r="A685" s="2462"/>
      <c r="B685" s="823"/>
      <c r="C685" s="1308"/>
      <c r="D685" s="1308"/>
      <c r="E685" s="1308"/>
      <c r="F685" s="1308"/>
      <c r="G685" s="1308"/>
      <c r="H685" s="1308"/>
      <c r="I685" s="836"/>
      <c r="J685" s="836"/>
      <c r="K685" s="836"/>
    </row>
    <row r="686">
      <c r="A686" s="2462"/>
      <c r="B686" s="823"/>
      <c r="C686" s="1308"/>
      <c r="D686" s="1308"/>
      <c r="E686" s="1308"/>
      <c r="F686" s="1308"/>
      <c r="G686" s="1308"/>
      <c r="H686" s="1308"/>
      <c r="I686" s="836"/>
      <c r="J686" s="836"/>
      <c r="K686" s="836"/>
    </row>
    <row r="687">
      <c r="A687" s="2462"/>
      <c r="B687" s="823"/>
      <c r="C687" s="1308"/>
      <c r="D687" s="1308"/>
      <c r="E687" s="1308"/>
      <c r="F687" s="1308"/>
      <c r="G687" s="1308"/>
      <c r="H687" s="1308"/>
      <c r="I687" s="836"/>
      <c r="J687" s="836"/>
      <c r="K687" s="836"/>
    </row>
    <row r="688">
      <c r="A688" s="2462"/>
      <c r="B688" s="823"/>
      <c r="C688" s="1308"/>
      <c r="D688" s="1308"/>
      <c r="E688" s="1308"/>
      <c r="F688" s="1308"/>
      <c r="G688" s="1308"/>
      <c r="H688" s="1308"/>
      <c r="I688" s="836"/>
      <c r="J688" s="836"/>
      <c r="K688" s="836"/>
    </row>
    <row r="689">
      <c r="A689" s="2462"/>
      <c r="B689" s="823"/>
      <c r="C689" s="1308"/>
      <c r="D689" s="1308"/>
      <c r="E689" s="1308"/>
      <c r="F689" s="1308"/>
      <c r="G689" s="1308"/>
      <c r="H689" s="1308"/>
      <c r="I689" s="836"/>
      <c r="J689" s="836"/>
      <c r="K689" s="836"/>
    </row>
    <row r="690">
      <c r="A690" s="2462"/>
      <c r="B690" s="823"/>
      <c r="C690" s="1308"/>
      <c r="D690" s="1308"/>
      <c r="E690" s="1308"/>
      <c r="F690" s="1308"/>
      <c r="G690" s="1308"/>
      <c r="H690" s="1308"/>
      <c r="I690" s="836"/>
      <c r="J690" s="836"/>
      <c r="K690" s="836"/>
    </row>
    <row r="691">
      <c r="A691" s="2462"/>
      <c r="B691" s="823"/>
      <c r="C691" s="1308"/>
      <c r="D691" s="1308"/>
      <c r="E691" s="1308"/>
      <c r="F691" s="1308"/>
      <c r="G691" s="1308"/>
      <c r="H691" s="1308"/>
      <c r="I691" s="836"/>
      <c r="J691" s="836"/>
      <c r="K691" s="836"/>
    </row>
    <row r="692">
      <c r="A692" s="2462"/>
      <c r="B692" s="823"/>
      <c r="C692" s="1308"/>
      <c r="D692" s="1308"/>
      <c r="E692" s="1308"/>
      <c r="F692" s="1308"/>
      <c r="G692" s="1308"/>
      <c r="H692" s="1308"/>
      <c r="I692" s="836"/>
      <c r="J692" s="836"/>
      <c r="K692" s="836"/>
    </row>
    <row r="693">
      <c r="A693" s="2462"/>
      <c r="B693" s="823"/>
      <c r="C693" s="1308"/>
      <c r="D693" s="1308"/>
      <c r="E693" s="1308"/>
      <c r="F693" s="1308"/>
      <c r="G693" s="1308"/>
      <c r="H693" s="1308"/>
      <c r="I693" s="836"/>
      <c r="J693" s="836"/>
      <c r="K693" s="836"/>
    </row>
    <row r="694">
      <c r="A694" s="2462"/>
      <c r="B694" s="823"/>
      <c r="C694" s="1308"/>
      <c r="D694" s="1308"/>
      <c r="E694" s="1308"/>
      <c r="F694" s="1308"/>
      <c r="G694" s="1308"/>
      <c r="H694" s="1308"/>
      <c r="I694" s="836"/>
      <c r="J694" s="836"/>
      <c r="K694" s="836"/>
    </row>
    <row r="695">
      <c r="A695" s="2462"/>
      <c r="B695" s="823"/>
      <c r="C695" s="1308"/>
      <c r="D695" s="1308"/>
      <c r="E695" s="1308"/>
      <c r="F695" s="1308"/>
      <c r="G695" s="1308"/>
      <c r="H695" s="1308"/>
      <c r="I695" s="836"/>
      <c r="J695" s="836"/>
      <c r="K695" s="836"/>
    </row>
    <row r="696">
      <c r="A696" s="2462"/>
      <c r="B696" s="823"/>
      <c r="C696" s="1308"/>
      <c r="D696" s="1308"/>
      <c r="E696" s="1308"/>
      <c r="F696" s="1308"/>
      <c r="G696" s="1308"/>
      <c r="H696" s="1308"/>
      <c r="I696" s="836"/>
      <c r="J696" s="836"/>
      <c r="K696" s="836"/>
    </row>
    <row r="697">
      <c r="A697" s="2462"/>
      <c r="B697" s="823"/>
      <c r="C697" s="1308"/>
      <c r="D697" s="1308"/>
      <c r="E697" s="1308"/>
      <c r="F697" s="1308"/>
      <c r="G697" s="1308"/>
      <c r="H697" s="1308"/>
      <c r="I697" s="836"/>
      <c r="J697" s="836"/>
      <c r="K697" s="836"/>
    </row>
    <row r="698">
      <c r="A698" s="2462"/>
      <c r="B698" s="823"/>
      <c r="C698" s="1308"/>
      <c r="D698" s="1308"/>
      <c r="E698" s="1308"/>
      <c r="F698" s="1308"/>
      <c r="G698" s="1308"/>
      <c r="H698" s="1308"/>
      <c r="I698" s="836"/>
      <c r="J698" s="836"/>
      <c r="K698" s="836"/>
    </row>
    <row r="699">
      <c r="A699" s="2462"/>
      <c r="B699" s="823"/>
      <c r="C699" s="1308"/>
      <c r="D699" s="1308"/>
      <c r="E699" s="1308"/>
      <c r="F699" s="1308"/>
      <c r="G699" s="1308"/>
      <c r="H699" s="1308"/>
      <c r="I699" s="836"/>
      <c r="J699" s="836"/>
      <c r="K699" s="836"/>
    </row>
    <row r="700">
      <c r="A700" s="2462"/>
      <c r="B700" s="823"/>
      <c r="C700" s="1308"/>
      <c r="D700" s="1308"/>
      <c r="E700" s="1308"/>
      <c r="F700" s="1308"/>
      <c r="G700" s="1308"/>
      <c r="H700" s="1308"/>
      <c r="I700" s="836"/>
      <c r="J700" s="836"/>
      <c r="K700" s="836"/>
    </row>
    <row r="701">
      <c r="A701" s="2462"/>
      <c r="B701" s="823"/>
      <c r="C701" s="1308"/>
      <c r="D701" s="1308"/>
      <c r="E701" s="1308"/>
      <c r="F701" s="1308"/>
      <c r="G701" s="1308"/>
      <c r="H701" s="1308"/>
      <c r="I701" s="836"/>
      <c r="J701" s="836"/>
      <c r="K701" s="836"/>
    </row>
    <row r="702">
      <c r="A702" s="2462"/>
      <c r="B702" s="823"/>
      <c r="C702" s="1308"/>
      <c r="D702" s="1308"/>
      <c r="E702" s="1308"/>
      <c r="F702" s="1308"/>
      <c r="G702" s="1308"/>
      <c r="H702" s="1308"/>
      <c r="I702" s="836"/>
      <c r="J702" s="836"/>
      <c r="K702" s="836"/>
    </row>
    <row r="703">
      <c r="A703" s="2462"/>
      <c r="B703" s="823"/>
      <c r="C703" s="1308"/>
      <c r="D703" s="1308"/>
      <c r="E703" s="1308"/>
      <c r="F703" s="1308"/>
      <c r="G703" s="1308"/>
      <c r="H703" s="1308"/>
      <c r="I703" s="836"/>
      <c r="J703" s="836"/>
      <c r="K703" s="836"/>
    </row>
    <row r="704">
      <c r="A704" s="2462"/>
      <c r="B704" s="823"/>
      <c r="C704" s="1308"/>
      <c r="D704" s="1308"/>
      <c r="E704" s="1308"/>
      <c r="F704" s="1308"/>
      <c r="G704" s="1308"/>
      <c r="H704" s="1308"/>
      <c r="I704" s="836"/>
      <c r="J704" s="836"/>
      <c r="K704" s="836"/>
    </row>
    <row r="705">
      <c r="A705" s="2462"/>
      <c r="B705" s="823"/>
      <c r="C705" s="1308"/>
      <c r="D705" s="1308"/>
      <c r="E705" s="1308"/>
      <c r="F705" s="1308"/>
      <c r="G705" s="1308"/>
      <c r="H705" s="1308"/>
      <c r="I705" s="836"/>
      <c r="J705" s="836"/>
      <c r="K705" s="836"/>
    </row>
    <row r="706">
      <c r="A706" s="2462"/>
      <c r="B706" s="823"/>
      <c r="C706" s="1308"/>
      <c r="D706" s="1308"/>
      <c r="E706" s="1308"/>
      <c r="F706" s="1308"/>
      <c r="G706" s="1308"/>
      <c r="H706" s="1308"/>
      <c r="I706" s="836"/>
      <c r="J706" s="836"/>
      <c r="K706" s="836"/>
    </row>
    <row r="707">
      <c r="A707" s="2462"/>
      <c r="B707" s="823"/>
      <c r="C707" s="1308"/>
      <c r="D707" s="1308"/>
      <c r="E707" s="1308"/>
      <c r="F707" s="1308"/>
      <c r="G707" s="1308"/>
      <c r="H707" s="1308"/>
      <c r="I707" s="836"/>
      <c r="J707" s="836"/>
      <c r="K707" s="836"/>
    </row>
    <row r="708">
      <c r="A708" s="2462"/>
      <c r="B708" s="823"/>
      <c r="C708" s="1308"/>
      <c r="D708" s="1308"/>
      <c r="E708" s="1308"/>
      <c r="F708" s="1308"/>
      <c r="G708" s="1308"/>
      <c r="H708" s="1308"/>
      <c r="I708" s="836"/>
      <c r="J708" s="836"/>
      <c r="K708" s="836"/>
    </row>
    <row r="709">
      <c r="A709" s="2462"/>
      <c r="B709" s="823"/>
      <c r="C709" s="1308"/>
      <c r="D709" s="1308"/>
      <c r="E709" s="1308"/>
      <c r="F709" s="1308"/>
      <c r="G709" s="1308"/>
      <c r="H709" s="1308"/>
      <c r="I709" s="836"/>
      <c r="J709" s="836"/>
      <c r="K709" s="836"/>
    </row>
    <row r="710">
      <c r="A710" s="2462"/>
      <c r="B710" s="823"/>
      <c r="C710" s="1308"/>
      <c r="D710" s="1308"/>
      <c r="E710" s="1308"/>
      <c r="F710" s="1308"/>
      <c r="G710" s="1308"/>
      <c r="H710" s="1308"/>
      <c r="I710" s="836"/>
      <c r="J710" s="836"/>
      <c r="K710" s="836"/>
    </row>
    <row r="711">
      <c r="A711" s="2462"/>
      <c r="B711" s="823"/>
      <c r="C711" s="1308"/>
      <c r="D711" s="1308"/>
      <c r="E711" s="1308"/>
      <c r="F711" s="1308"/>
      <c r="G711" s="1308"/>
      <c r="H711" s="1308"/>
      <c r="I711" s="836"/>
      <c r="J711" s="836"/>
      <c r="K711" s="836"/>
    </row>
    <row r="712">
      <c r="A712" s="2462"/>
      <c r="B712" s="823"/>
      <c r="C712" s="1308"/>
      <c r="D712" s="1308"/>
      <c r="E712" s="1308"/>
      <c r="F712" s="1308"/>
      <c r="G712" s="1308"/>
      <c r="H712" s="1308"/>
      <c r="I712" s="836"/>
      <c r="J712" s="836"/>
      <c r="K712" s="836"/>
    </row>
    <row r="713">
      <c r="A713" s="2462"/>
      <c r="B713" s="823"/>
      <c r="C713" s="1308"/>
      <c r="D713" s="1308"/>
      <c r="E713" s="1308"/>
      <c r="F713" s="1308"/>
      <c r="G713" s="1308"/>
      <c r="H713" s="1308"/>
      <c r="I713" s="836"/>
      <c r="J713" s="836"/>
      <c r="K713" s="836"/>
    </row>
    <row r="714">
      <c r="A714" s="2462"/>
      <c r="B714" s="823"/>
      <c r="C714" s="1308"/>
      <c r="D714" s="1308"/>
      <c r="E714" s="1308"/>
      <c r="F714" s="1308"/>
      <c r="G714" s="1308"/>
      <c r="H714" s="1308"/>
      <c r="I714" s="836"/>
      <c r="J714" s="836"/>
      <c r="K714" s="836"/>
    </row>
    <row r="715">
      <c r="A715" s="2462"/>
      <c r="B715" s="823"/>
      <c r="C715" s="1308"/>
      <c r="D715" s="1308"/>
      <c r="E715" s="1308"/>
      <c r="F715" s="1308"/>
      <c r="G715" s="1308"/>
      <c r="H715" s="1308"/>
      <c r="I715" s="836"/>
      <c r="J715" s="836"/>
      <c r="K715" s="836"/>
    </row>
    <row r="716">
      <c r="A716" s="2462"/>
      <c r="B716" s="823"/>
      <c r="C716" s="1308"/>
      <c r="D716" s="1308"/>
      <c r="E716" s="1308"/>
      <c r="F716" s="1308"/>
      <c r="G716" s="1308"/>
      <c r="H716" s="1308"/>
      <c r="I716" s="836"/>
      <c r="J716" s="836"/>
      <c r="K716" s="836"/>
    </row>
    <row r="717">
      <c r="A717" s="2462"/>
      <c r="B717" s="823"/>
      <c r="C717" s="1308"/>
      <c r="D717" s="1308"/>
      <c r="E717" s="1308"/>
      <c r="F717" s="1308"/>
      <c r="G717" s="1308"/>
      <c r="H717" s="1308"/>
      <c r="I717" s="836"/>
      <c r="J717" s="836"/>
      <c r="K717" s="836"/>
    </row>
    <row r="718">
      <c r="A718" s="2462"/>
      <c r="B718" s="823"/>
      <c r="C718" s="1308"/>
      <c r="D718" s="1308"/>
      <c r="E718" s="1308"/>
      <c r="F718" s="1308"/>
      <c r="G718" s="1308"/>
      <c r="H718" s="1308"/>
      <c r="I718" s="836"/>
      <c r="J718" s="836"/>
      <c r="K718" s="836"/>
    </row>
    <row r="719">
      <c r="A719" s="2462"/>
      <c r="B719" s="823"/>
      <c r="C719" s="1308"/>
      <c r="D719" s="1308"/>
      <c r="E719" s="1308"/>
      <c r="F719" s="1308"/>
      <c r="G719" s="1308"/>
      <c r="H719" s="1308"/>
      <c r="I719" s="836"/>
      <c r="J719" s="836"/>
      <c r="K719" s="836"/>
    </row>
    <row r="720">
      <c r="A720" s="2462"/>
      <c r="B720" s="823"/>
      <c r="C720" s="1308"/>
      <c r="D720" s="1308"/>
      <c r="E720" s="1308"/>
      <c r="F720" s="1308"/>
      <c r="G720" s="1308"/>
      <c r="H720" s="1308"/>
      <c r="I720" s="836"/>
      <c r="J720" s="836"/>
      <c r="K720" s="836"/>
    </row>
    <row r="721">
      <c r="A721" s="2462"/>
      <c r="B721" s="823"/>
      <c r="C721" s="1308"/>
      <c r="D721" s="1308"/>
      <c r="E721" s="1308"/>
      <c r="F721" s="1308"/>
      <c r="G721" s="1308"/>
      <c r="H721" s="1308"/>
      <c r="I721" s="836"/>
      <c r="J721" s="836"/>
      <c r="K721" s="836"/>
    </row>
    <row r="722">
      <c r="A722" s="2462"/>
      <c r="B722" s="823"/>
      <c r="C722" s="1308"/>
      <c r="D722" s="1308"/>
      <c r="E722" s="1308"/>
      <c r="F722" s="1308"/>
      <c r="G722" s="1308"/>
      <c r="H722" s="1308"/>
      <c r="I722" s="836"/>
      <c r="J722" s="836"/>
      <c r="K722" s="836"/>
    </row>
    <row r="723">
      <c r="A723" s="2462"/>
      <c r="B723" s="823"/>
      <c r="C723" s="1308"/>
      <c r="D723" s="1308"/>
      <c r="E723" s="1308"/>
      <c r="F723" s="1308"/>
      <c r="G723" s="1308"/>
      <c r="H723" s="1308"/>
      <c r="I723" s="836"/>
      <c r="J723" s="836"/>
      <c r="K723" s="836"/>
    </row>
    <row r="724">
      <c r="A724" s="2462"/>
      <c r="B724" s="823"/>
      <c r="C724" s="1308"/>
      <c r="D724" s="1308"/>
      <c r="E724" s="1308"/>
      <c r="F724" s="1308"/>
      <c r="G724" s="1308"/>
      <c r="H724" s="1308"/>
      <c r="I724" s="836"/>
      <c r="J724" s="836"/>
      <c r="K724" s="836"/>
    </row>
    <row r="725">
      <c r="A725" s="2462"/>
      <c r="B725" s="823"/>
      <c r="C725" s="1308"/>
      <c r="D725" s="1308"/>
      <c r="E725" s="1308"/>
      <c r="F725" s="1308"/>
      <c r="G725" s="1308"/>
      <c r="H725" s="1308"/>
      <c r="I725" s="836"/>
      <c r="J725" s="836"/>
      <c r="K725" s="836"/>
    </row>
    <row r="726">
      <c r="A726" s="2462"/>
      <c r="B726" s="823"/>
      <c r="C726" s="1308"/>
      <c r="D726" s="1308"/>
      <c r="E726" s="1308"/>
      <c r="F726" s="1308"/>
      <c r="G726" s="1308"/>
      <c r="H726" s="1308"/>
      <c r="I726" s="836"/>
      <c r="J726" s="836"/>
      <c r="K726" s="836"/>
    </row>
    <row r="727">
      <c r="A727" s="2462"/>
      <c r="B727" s="823"/>
      <c r="C727" s="1308"/>
      <c r="D727" s="1308"/>
      <c r="E727" s="1308"/>
      <c r="F727" s="1308"/>
      <c r="G727" s="1308"/>
      <c r="H727" s="1308"/>
      <c r="I727" s="836"/>
      <c r="J727" s="836"/>
      <c r="K727" s="836"/>
    </row>
    <row r="728">
      <c r="A728" s="2462"/>
      <c r="B728" s="823"/>
      <c r="C728" s="1308"/>
      <c r="D728" s="1308"/>
      <c r="E728" s="1308"/>
      <c r="F728" s="1308"/>
      <c r="G728" s="1308"/>
      <c r="H728" s="1308"/>
      <c r="I728" s="836"/>
      <c r="J728" s="836"/>
      <c r="K728" s="836"/>
    </row>
    <row r="729">
      <c r="A729" s="2462"/>
      <c r="B729" s="823"/>
      <c r="C729" s="1308"/>
      <c r="D729" s="1308"/>
      <c r="E729" s="1308"/>
      <c r="F729" s="1308"/>
      <c r="G729" s="1308"/>
      <c r="H729" s="1308"/>
      <c r="I729" s="836"/>
      <c r="J729" s="836"/>
      <c r="K729" s="836"/>
    </row>
    <row r="730">
      <c r="A730" s="2462"/>
      <c r="B730" s="823"/>
      <c r="C730" s="1308"/>
      <c r="D730" s="1308"/>
      <c r="E730" s="1308"/>
      <c r="F730" s="1308"/>
      <c r="G730" s="1308"/>
      <c r="H730" s="1308"/>
      <c r="I730" s="836"/>
      <c r="J730" s="836"/>
      <c r="K730" s="836"/>
    </row>
    <row r="731">
      <c r="A731" s="2462"/>
      <c r="B731" s="823"/>
      <c r="C731" s="1308"/>
      <c r="D731" s="1308"/>
      <c r="E731" s="1308"/>
      <c r="F731" s="1308"/>
      <c r="G731" s="1308"/>
      <c r="H731" s="1308"/>
      <c r="I731" s="836"/>
      <c r="J731" s="836"/>
      <c r="K731" s="836"/>
    </row>
    <row r="732">
      <c r="A732" s="2462"/>
      <c r="B732" s="823"/>
      <c r="C732" s="1308"/>
      <c r="D732" s="1308"/>
      <c r="E732" s="1308"/>
      <c r="F732" s="1308"/>
      <c r="G732" s="1308"/>
      <c r="H732" s="1308"/>
      <c r="I732" s="836"/>
      <c r="J732" s="836"/>
      <c r="K732" s="836"/>
    </row>
    <row r="733">
      <c r="A733" s="2462"/>
      <c r="B733" s="823"/>
      <c r="C733" s="1308"/>
      <c r="D733" s="1308"/>
      <c r="E733" s="1308"/>
      <c r="F733" s="1308"/>
      <c r="G733" s="1308"/>
      <c r="H733" s="1308"/>
      <c r="I733" s="836"/>
      <c r="J733" s="836"/>
      <c r="K733" s="836"/>
    </row>
    <row r="734">
      <c r="A734" s="2462"/>
      <c r="B734" s="823"/>
      <c r="C734" s="1308"/>
      <c r="D734" s="1308"/>
      <c r="E734" s="1308"/>
      <c r="F734" s="1308"/>
      <c r="G734" s="1308"/>
      <c r="H734" s="1308"/>
      <c r="I734" s="836"/>
      <c r="J734" s="836"/>
      <c r="K734" s="836"/>
    </row>
    <row r="735">
      <c r="A735" s="2462"/>
      <c r="B735" s="823"/>
      <c r="C735" s="1308"/>
      <c r="D735" s="1308"/>
      <c r="E735" s="1308"/>
      <c r="F735" s="1308"/>
      <c r="G735" s="1308"/>
      <c r="H735" s="1308"/>
      <c r="I735" s="836"/>
      <c r="J735" s="836"/>
      <c r="K735" s="836"/>
    </row>
    <row r="736">
      <c r="A736" s="2462"/>
      <c r="B736" s="823"/>
      <c r="C736" s="1308"/>
      <c r="D736" s="1308"/>
      <c r="E736" s="1308"/>
      <c r="F736" s="1308"/>
      <c r="G736" s="1308"/>
      <c r="H736" s="1308"/>
      <c r="I736" s="836"/>
      <c r="J736" s="836"/>
      <c r="K736" s="836"/>
    </row>
    <row r="737">
      <c r="A737" s="2462"/>
      <c r="B737" s="823"/>
      <c r="C737" s="1308"/>
      <c r="D737" s="1308"/>
      <c r="E737" s="1308"/>
      <c r="F737" s="1308"/>
      <c r="G737" s="1308"/>
      <c r="H737" s="1308"/>
      <c r="I737" s="836"/>
      <c r="J737" s="836"/>
      <c r="K737" s="836"/>
    </row>
    <row r="738">
      <c r="A738" s="2462"/>
      <c r="B738" s="823"/>
      <c r="C738" s="1308"/>
      <c r="D738" s="1308"/>
      <c r="E738" s="1308"/>
      <c r="F738" s="1308"/>
      <c r="G738" s="1308"/>
      <c r="H738" s="1308"/>
      <c r="I738" s="836"/>
      <c r="J738" s="836"/>
      <c r="K738" s="836"/>
    </row>
    <row r="739">
      <c r="A739" s="2462"/>
      <c r="B739" s="823"/>
      <c r="C739" s="1308"/>
      <c r="D739" s="1308"/>
      <c r="E739" s="1308"/>
      <c r="F739" s="1308"/>
      <c r="G739" s="1308"/>
      <c r="H739" s="1308"/>
      <c r="I739" s="836"/>
      <c r="J739" s="836"/>
      <c r="K739" s="836"/>
    </row>
    <row r="740">
      <c r="A740" s="2462"/>
      <c r="B740" s="823"/>
      <c r="C740" s="1308"/>
      <c r="D740" s="1308"/>
      <c r="E740" s="1308"/>
      <c r="F740" s="1308"/>
      <c r="G740" s="1308"/>
      <c r="H740" s="1308"/>
      <c r="I740" s="836"/>
      <c r="J740" s="836"/>
      <c r="K740" s="836"/>
    </row>
    <row r="741">
      <c r="A741" s="2462"/>
      <c r="B741" s="823"/>
      <c r="C741" s="1308"/>
      <c r="D741" s="1308"/>
      <c r="E741" s="1308"/>
      <c r="F741" s="1308"/>
      <c r="G741" s="1308"/>
      <c r="H741" s="1308"/>
      <c r="I741" s="836"/>
      <c r="J741" s="836"/>
      <c r="K741" s="836"/>
    </row>
    <row r="742">
      <c r="A742" s="2462"/>
      <c r="B742" s="823"/>
      <c r="C742" s="1308"/>
      <c r="D742" s="1308"/>
      <c r="E742" s="1308"/>
      <c r="F742" s="1308"/>
      <c r="G742" s="1308"/>
      <c r="H742" s="1308"/>
      <c r="I742" s="836"/>
      <c r="J742" s="836"/>
      <c r="K742" s="836"/>
    </row>
    <row r="743">
      <c r="A743" s="2462"/>
      <c r="B743" s="823"/>
      <c r="C743" s="1308"/>
      <c r="D743" s="1308"/>
      <c r="E743" s="1308"/>
      <c r="F743" s="1308"/>
      <c r="G743" s="1308"/>
      <c r="H743" s="1308"/>
      <c r="I743" s="836"/>
      <c r="J743" s="836"/>
      <c r="K743" s="836"/>
    </row>
    <row r="744">
      <c r="A744" s="2462"/>
      <c r="B744" s="823"/>
      <c r="C744" s="1308"/>
      <c r="D744" s="1308"/>
      <c r="E744" s="1308"/>
      <c r="F744" s="1308"/>
      <c r="G744" s="1308"/>
      <c r="H744" s="1308"/>
      <c r="I744" s="836"/>
      <c r="J744" s="836"/>
      <c r="K744" s="836"/>
    </row>
    <row r="745">
      <c r="A745" s="2462"/>
      <c r="B745" s="823"/>
      <c r="C745" s="1308"/>
      <c r="D745" s="1308"/>
      <c r="E745" s="1308"/>
      <c r="F745" s="1308"/>
      <c r="G745" s="1308"/>
      <c r="H745" s="1308"/>
      <c r="I745" s="836"/>
      <c r="J745" s="836"/>
      <c r="K745" s="836"/>
    </row>
    <row r="746">
      <c r="A746" s="2462"/>
      <c r="B746" s="823"/>
      <c r="C746" s="1308"/>
      <c r="D746" s="1308"/>
      <c r="E746" s="1308"/>
      <c r="F746" s="1308"/>
      <c r="G746" s="1308"/>
      <c r="H746" s="1308"/>
      <c r="I746" s="836"/>
      <c r="J746" s="836"/>
      <c r="K746" s="836"/>
    </row>
    <row r="747">
      <c r="A747" s="2462"/>
      <c r="B747" s="823"/>
      <c r="C747" s="1308"/>
      <c r="D747" s="1308"/>
      <c r="E747" s="1308"/>
      <c r="F747" s="1308"/>
      <c r="G747" s="1308"/>
      <c r="H747" s="1308"/>
      <c r="I747" s="836"/>
      <c r="J747" s="836"/>
      <c r="K747" s="836"/>
    </row>
    <row r="748">
      <c r="A748" s="2462"/>
      <c r="B748" s="823"/>
      <c r="C748" s="1308"/>
      <c r="D748" s="1308"/>
      <c r="E748" s="1308"/>
      <c r="F748" s="1308"/>
      <c r="G748" s="1308"/>
      <c r="H748" s="1308"/>
      <c r="I748" s="836"/>
      <c r="J748" s="836"/>
      <c r="K748" s="836"/>
    </row>
    <row r="749">
      <c r="A749" s="2462"/>
      <c r="B749" s="823"/>
      <c r="C749" s="1308"/>
      <c r="D749" s="1308"/>
      <c r="E749" s="1308"/>
      <c r="F749" s="1308"/>
      <c r="G749" s="1308"/>
      <c r="H749" s="1308"/>
      <c r="I749" s="836"/>
      <c r="J749" s="836"/>
      <c r="K749" s="836"/>
    </row>
    <row r="750">
      <c r="A750" s="2462"/>
      <c r="B750" s="823"/>
      <c r="C750" s="1308"/>
      <c r="D750" s="1308"/>
      <c r="E750" s="1308"/>
      <c r="F750" s="1308"/>
      <c r="G750" s="1308"/>
      <c r="H750" s="1308"/>
      <c r="I750" s="836"/>
      <c r="J750" s="836"/>
      <c r="K750" s="836"/>
    </row>
    <row r="751">
      <c r="A751" s="2462"/>
      <c r="B751" s="823"/>
      <c r="C751" s="1308"/>
      <c r="D751" s="1308"/>
      <c r="E751" s="1308"/>
      <c r="F751" s="1308"/>
      <c r="G751" s="1308"/>
      <c r="H751" s="1308"/>
      <c r="I751" s="836"/>
      <c r="J751" s="836"/>
      <c r="K751" s="836"/>
    </row>
    <row r="752">
      <c r="A752" s="2462"/>
      <c r="B752" s="823"/>
      <c r="C752" s="1308"/>
      <c r="D752" s="1308"/>
      <c r="E752" s="1308"/>
      <c r="F752" s="1308"/>
      <c r="G752" s="1308"/>
      <c r="H752" s="1308"/>
      <c r="I752" s="836"/>
      <c r="J752" s="836"/>
      <c r="K752" s="836"/>
    </row>
    <row r="753">
      <c r="A753" s="2462"/>
      <c r="B753" s="823"/>
      <c r="C753" s="1308"/>
      <c r="D753" s="1308"/>
      <c r="E753" s="1308"/>
      <c r="F753" s="1308"/>
      <c r="G753" s="1308"/>
      <c r="H753" s="1308"/>
      <c r="I753" s="836"/>
      <c r="J753" s="836"/>
      <c r="K753" s="836"/>
    </row>
    <row r="754">
      <c r="A754" s="2462"/>
      <c r="B754" s="823"/>
      <c r="C754" s="1308"/>
      <c r="D754" s="1308"/>
      <c r="E754" s="1308"/>
      <c r="F754" s="1308"/>
      <c r="G754" s="1308"/>
      <c r="H754" s="1308"/>
      <c r="I754" s="836"/>
      <c r="J754" s="836"/>
      <c r="K754" s="836"/>
    </row>
    <row r="755">
      <c r="A755" s="2462"/>
      <c r="B755" s="823"/>
      <c r="C755" s="1308"/>
      <c r="D755" s="1308"/>
      <c r="E755" s="1308"/>
      <c r="F755" s="1308"/>
      <c r="G755" s="1308"/>
      <c r="H755" s="1308"/>
      <c r="I755" s="836"/>
      <c r="J755" s="836"/>
      <c r="K755" s="836"/>
    </row>
    <row r="756">
      <c r="A756" s="2462"/>
      <c r="B756" s="823"/>
      <c r="C756" s="1308"/>
      <c r="D756" s="1308"/>
      <c r="E756" s="1308"/>
      <c r="F756" s="1308"/>
      <c r="G756" s="1308"/>
      <c r="H756" s="1308"/>
      <c r="I756" s="836"/>
      <c r="J756" s="836"/>
      <c r="K756" s="836"/>
    </row>
    <row r="757">
      <c r="A757" s="2462"/>
      <c r="B757" s="823"/>
      <c r="C757" s="1308"/>
      <c r="D757" s="1308"/>
      <c r="E757" s="1308"/>
      <c r="F757" s="1308"/>
      <c r="G757" s="1308"/>
      <c r="H757" s="1308"/>
      <c r="I757" s="836"/>
      <c r="J757" s="836"/>
      <c r="K757" s="836"/>
    </row>
    <row r="758">
      <c r="A758" s="2462"/>
      <c r="B758" s="823"/>
      <c r="C758" s="1308"/>
      <c r="D758" s="1308"/>
      <c r="E758" s="1308"/>
      <c r="F758" s="1308"/>
      <c r="G758" s="1308"/>
      <c r="H758" s="1308"/>
      <c r="I758" s="836"/>
      <c r="J758" s="836"/>
      <c r="K758" s="836"/>
    </row>
    <row r="759">
      <c r="A759" s="2462"/>
      <c r="B759" s="823"/>
      <c r="C759" s="1308"/>
      <c r="D759" s="1308"/>
      <c r="E759" s="1308"/>
      <c r="F759" s="1308"/>
      <c r="G759" s="1308"/>
      <c r="H759" s="1308"/>
      <c r="I759" s="836"/>
      <c r="J759" s="836"/>
      <c r="K759" s="836"/>
    </row>
    <row r="760">
      <c r="A760" s="2462"/>
      <c r="B760" s="823"/>
      <c r="C760" s="1308"/>
      <c r="D760" s="1308"/>
      <c r="E760" s="1308"/>
      <c r="F760" s="1308"/>
      <c r="G760" s="1308"/>
      <c r="H760" s="1308"/>
      <c r="I760" s="836"/>
      <c r="J760" s="836"/>
      <c r="K760" s="836"/>
    </row>
    <row r="761">
      <c r="A761" s="2462"/>
      <c r="B761" s="823"/>
      <c r="C761" s="1308"/>
      <c r="D761" s="1308"/>
      <c r="E761" s="1308"/>
      <c r="F761" s="1308"/>
      <c r="G761" s="1308"/>
      <c r="H761" s="1308"/>
      <c r="I761" s="836"/>
      <c r="J761" s="836"/>
      <c r="K761" s="836"/>
    </row>
    <row r="762">
      <c r="A762" s="2462"/>
      <c r="B762" s="823"/>
      <c r="C762" s="1308"/>
      <c r="D762" s="1308"/>
      <c r="E762" s="1308"/>
      <c r="F762" s="1308"/>
      <c r="G762" s="1308"/>
      <c r="H762" s="1308"/>
      <c r="I762" s="836"/>
      <c r="J762" s="836"/>
      <c r="K762" s="836"/>
    </row>
    <row r="763">
      <c r="A763" s="2462"/>
      <c r="B763" s="823"/>
      <c r="C763" s="1308"/>
      <c r="D763" s="1308"/>
      <c r="E763" s="1308"/>
      <c r="F763" s="1308"/>
      <c r="G763" s="1308"/>
      <c r="H763" s="1308"/>
      <c r="I763" s="836"/>
      <c r="J763" s="836"/>
      <c r="K763" s="836"/>
    </row>
    <row r="764">
      <c r="A764" s="2462"/>
      <c r="B764" s="823"/>
      <c r="C764" s="1308"/>
      <c r="D764" s="1308"/>
      <c r="E764" s="1308"/>
      <c r="F764" s="1308"/>
      <c r="G764" s="1308"/>
      <c r="H764" s="1308"/>
      <c r="I764" s="836"/>
      <c r="J764" s="836"/>
      <c r="K764" s="836"/>
    </row>
    <row r="765">
      <c r="A765" s="2462"/>
      <c r="B765" s="823"/>
      <c r="C765" s="1308"/>
      <c r="D765" s="1308"/>
      <c r="E765" s="1308"/>
      <c r="F765" s="1308"/>
      <c r="G765" s="1308"/>
      <c r="H765" s="1308"/>
      <c r="I765" s="836"/>
      <c r="J765" s="836"/>
      <c r="K765" s="836"/>
    </row>
    <row r="766">
      <c r="A766" s="2462"/>
      <c r="B766" s="823"/>
      <c r="C766" s="1308"/>
      <c r="D766" s="1308"/>
      <c r="E766" s="1308"/>
      <c r="F766" s="1308"/>
      <c r="G766" s="1308"/>
      <c r="H766" s="1308"/>
      <c r="I766" s="836"/>
      <c r="J766" s="836"/>
      <c r="K766" s="836"/>
    </row>
    <row r="767">
      <c r="A767" s="2462"/>
      <c r="B767" s="823"/>
      <c r="C767" s="1308"/>
      <c r="D767" s="1308"/>
      <c r="E767" s="1308"/>
      <c r="F767" s="1308"/>
      <c r="G767" s="1308"/>
      <c r="H767" s="1308"/>
      <c r="I767" s="836"/>
      <c r="J767" s="836"/>
      <c r="K767" s="836"/>
    </row>
    <row r="768">
      <c r="A768" s="2462"/>
      <c r="B768" s="823"/>
      <c r="C768" s="1308"/>
      <c r="D768" s="1308"/>
      <c r="E768" s="1308"/>
      <c r="F768" s="1308"/>
      <c r="G768" s="1308"/>
      <c r="H768" s="1308"/>
      <c r="I768" s="836"/>
      <c r="J768" s="836"/>
      <c r="K768" s="836"/>
    </row>
    <row r="769">
      <c r="A769" s="2462"/>
      <c r="B769" s="823"/>
      <c r="C769" s="1308"/>
      <c r="D769" s="1308"/>
      <c r="E769" s="1308"/>
      <c r="F769" s="1308"/>
      <c r="G769" s="1308"/>
      <c r="H769" s="1308"/>
      <c r="I769" s="836"/>
      <c r="J769" s="836"/>
      <c r="K769" s="836"/>
    </row>
    <row r="770">
      <c r="A770" s="2462"/>
      <c r="B770" s="823"/>
      <c r="C770" s="1308"/>
      <c r="D770" s="1308"/>
      <c r="E770" s="1308"/>
      <c r="F770" s="1308"/>
      <c r="G770" s="1308"/>
      <c r="H770" s="1308"/>
      <c r="I770" s="836"/>
      <c r="J770" s="836"/>
      <c r="K770" s="836"/>
    </row>
    <row r="771">
      <c r="A771" s="2462"/>
      <c r="B771" s="823"/>
      <c r="C771" s="1308"/>
      <c r="D771" s="1308"/>
      <c r="E771" s="1308"/>
      <c r="F771" s="1308"/>
      <c r="G771" s="1308"/>
      <c r="H771" s="1308"/>
      <c r="I771" s="836"/>
      <c r="J771" s="836"/>
      <c r="K771" s="836"/>
    </row>
    <row r="772">
      <c r="A772" s="2462"/>
      <c r="B772" s="823"/>
      <c r="C772" s="1308"/>
      <c r="D772" s="1308"/>
      <c r="E772" s="1308"/>
      <c r="F772" s="1308"/>
      <c r="G772" s="1308"/>
      <c r="H772" s="1308"/>
      <c r="I772" s="836"/>
      <c r="J772" s="836"/>
      <c r="K772" s="836"/>
    </row>
    <row r="773">
      <c r="A773" s="2462"/>
      <c r="B773" s="823"/>
      <c r="C773" s="1308"/>
      <c r="D773" s="1308"/>
      <c r="E773" s="1308"/>
      <c r="F773" s="1308"/>
      <c r="G773" s="1308"/>
      <c r="H773" s="1308"/>
      <c r="I773" s="836"/>
      <c r="J773" s="836"/>
      <c r="K773" s="836"/>
    </row>
    <row r="774">
      <c r="A774" s="2462"/>
      <c r="B774" s="823"/>
      <c r="C774" s="1308"/>
      <c r="D774" s="1308"/>
      <c r="E774" s="1308"/>
      <c r="F774" s="1308"/>
      <c r="G774" s="1308"/>
      <c r="H774" s="1308"/>
      <c r="I774" s="836"/>
      <c r="J774" s="836"/>
      <c r="K774" s="836"/>
    </row>
    <row r="775">
      <c r="A775" s="2462"/>
      <c r="B775" s="823"/>
      <c r="C775" s="1308"/>
      <c r="D775" s="1308"/>
      <c r="E775" s="1308"/>
      <c r="F775" s="1308"/>
      <c r="G775" s="1308"/>
      <c r="H775" s="1308"/>
      <c r="I775" s="836"/>
      <c r="J775" s="836"/>
      <c r="K775" s="836"/>
    </row>
    <row r="776">
      <c r="A776" s="2462"/>
      <c r="B776" s="823"/>
      <c r="C776" s="1308"/>
      <c r="D776" s="1308"/>
      <c r="E776" s="1308"/>
      <c r="F776" s="1308"/>
      <c r="G776" s="1308"/>
      <c r="H776" s="1308"/>
      <c r="I776" s="836"/>
      <c r="J776" s="836"/>
      <c r="K776" s="836"/>
    </row>
    <row r="777">
      <c r="A777" s="2462"/>
      <c r="B777" s="823"/>
      <c r="C777" s="1308"/>
      <c r="D777" s="1308"/>
      <c r="E777" s="1308"/>
      <c r="F777" s="1308"/>
      <c r="G777" s="1308"/>
      <c r="H777" s="1308"/>
      <c r="I777" s="836"/>
      <c r="J777" s="836"/>
      <c r="K777" s="836"/>
    </row>
    <row r="778">
      <c r="A778" s="2462"/>
      <c r="B778" s="823"/>
      <c r="C778" s="1308"/>
      <c r="D778" s="1308"/>
      <c r="E778" s="1308"/>
      <c r="F778" s="1308"/>
      <c r="G778" s="1308"/>
      <c r="H778" s="1308"/>
      <c r="I778" s="836"/>
      <c r="J778" s="836"/>
      <c r="K778" s="836"/>
    </row>
    <row r="779">
      <c r="A779" s="2462"/>
      <c r="B779" s="823"/>
      <c r="C779" s="1308"/>
      <c r="D779" s="1308"/>
      <c r="E779" s="1308"/>
      <c r="F779" s="1308"/>
      <c r="G779" s="1308"/>
      <c r="H779" s="1308"/>
      <c r="I779" s="836"/>
      <c r="J779" s="836"/>
      <c r="K779" s="836"/>
    </row>
    <row r="780">
      <c r="A780" s="2462"/>
      <c r="B780" s="823"/>
      <c r="C780" s="1308"/>
      <c r="D780" s="1308"/>
      <c r="E780" s="1308"/>
      <c r="F780" s="1308"/>
      <c r="G780" s="1308"/>
      <c r="H780" s="1308"/>
      <c r="I780" s="836"/>
      <c r="J780" s="836"/>
      <c r="K780" s="836"/>
    </row>
    <row r="781">
      <c r="A781" s="2462"/>
      <c r="B781" s="823"/>
      <c r="C781" s="1308"/>
      <c r="D781" s="1308"/>
      <c r="E781" s="1308"/>
      <c r="F781" s="1308"/>
      <c r="G781" s="1308"/>
      <c r="H781" s="1308"/>
      <c r="I781" s="836"/>
      <c r="J781" s="836"/>
      <c r="K781" s="836"/>
    </row>
    <row r="782">
      <c r="A782" s="2462"/>
      <c r="B782" s="823"/>
      <c r="C782" s="1308"/>
      <c r="D782" s="1308"/>
      <c r="E782" s="1308"/>
      <c r="F782" s="1308"/>
      <c r="G782" s="1308"/>
      <c r="H782" s="1308"/>
      <c r="I782" s="836"/>
      <c r="J782" s="836"/>
      <c r="K782" s="836"/>
    </row>
    <row r="783">
      <c r="A783" s="2462"/>
      <c r="B783" s="823"/>
      <c r="C783" s="1308"/>
      <c r="D783" s="1308"/>
      <c r="E783" s="1308"/>
      <c r="F783" s="1308"/>
      <c r="G783" s="1308"/>
      <c r="H783" s="1308"/>
      <c r="I783" s="836"/>
      <c r="J783" s="836"/>
      <c r="K783" s="836"/>
    </row>
    <row r="784">
      <c r="A784" s="2462"/>
      <c r="B784" s="823"/>
      <c r="C784" s="1308"/>
      <c r="D784" s="1308"/>
      <c r="E784" s="1308"/>
      <c r="F784" s="1308"/>
      <c r="G784" s="1308"/>
      <c r="H784" s="1308"/>
      <c r="I784" s="836"/>
      <c r="J784" s="836"/>
      <c r="K784" s="836"/>
    </row>
    <row r="785">
      <c r="A785" s="2462"/>
      <c r="B785" s="823"/>
      <c r="C785" s="1308"/>
      <c r="D785" s="1308"/>
      <c r="E785" s="1308"/>
      <c r="F785" s="1308"/>
      <c r="G785" s="1308"/>
      <c r="H785" s="1308"/>
      <c r="I785" s="836"/>
      <c r="J785" s="836"/>
      <c r="K785" s="836"/>
    </row>
    <row r="786">
      <c r="A786" s="2462"/>
      <c r="B786" s="823"/>
      <c r="C786" s="1308"/>
      <c r="D786" s="1308"/>
      <c r="E786" s="1308"/>
      <c r="F786" s="1308"/>
      <c r="G786" s="1308"/>
      <c r="H786" s="1308"/>
      <c r="I786" s="836"/>
      <c r="J786" s="836"/>
      <c r="K786" s="836"/>
    </row>
    <row r="787">
      <c r="A787" s="2462"/>
      <c r="B787" s="823"/>
      <c r="C787" s="1308"/>
      <c r="D787" s="1308"/>
      <c r="E787" s="1308"/>
      <c r="F787" s="1308"/>
      <c r="G787" s="1308"/>
      <c r="H787" s="1308"/>
      <c r="I787" s="836"/>
      <c r="J787" s="836"/>
      <c r="K787" s="836"/>
    </row>
    <row r="788">
      <c r="A788" s="2462"/>
      <c r="B788" s="823"/>
      <c r="C788" s="1308"/>
      <c r="D788" s="1308"/>
      <c r="E788" s="1308"/>
      <c r="F788" s="1308"/>
      <c r="G788" s="1308"/>
      <c r="H788" s="1308"/>
      <c r="I788" s="836"/>
      <c r="J788" s="836"/>
      <c r="K788" s="836"/>
    </row>
    <row r="789">
      <c r="A789" s="2462"/>
      <c r="B789" s="823"/>
      <c r="C789" s="1308"/>
      <c r="D789" s="1308"/>
      <c r="E789" s="1308"/>
      <c r="F789" s="1308"/>
      <c r="G789" s="1308"/>
      <c r="H789" s="1308"/>
      <c r="I789" s="836"/>
      <c r="J789" s="836"/>
      <c r="K789" s="836"/>
    </row>
    <row r="790">
      <c r="A790" s="2462"/>
      <c r="B790" s="823"/>
      <c r="C790" s="1308"/>
      <c r="D790" s="1308"/>
      <c r="E790" s="1308"/>
      <c r="F790" s="1308"/>
      <c r="G790" s="1308"/>
      <c r="H790" s="1308"/>
      <c r="I790" s="836"/>
      <c r="J790" s="836"/>
      <c r="K790" s="836"/>
    </row>
    <row r="791">
      <c r="A791" s="2462"/>
      <c r="B791" s="823"/>
      <c r="C791" s="1308"/>
      <c r="D791" s="1308"/>
      <c r="E791" s="1308"/>
      <c r="F791" s="1308"/>
      <c r="G791" s="1308"/>
      <c r="H791" s="1308"/>
      <c r="I791" s="836"/>
      <c r="J791" s="836"/>
      <c r="K791" s="836"/>
    </row>
    <row r="792">
      <c r="A792" s="2462"/>
      <c r="B792" s="823"/>
      <c r="C792" s="1308"/>
      <c r="D792" s="1308"/>
      <c r="E792" s="1308"/>
      <c r="F792" s="1308"/>
      <c r="G792" s="1308"/>
      <c r="H792" s="1308"/>
      <c r="I792" s="836"/>
      <c r="J792" s="836"/>
      <c r="K792" s="836"/>
    </row>
    <row r="793">
      <c r="A793" s="2462"/>
      <c r="B793" s="823"/>
      <c r="C793" s="1308"/>
      <c r="D793" s="1308"/>
      <c r="E793" s="1308"/>
      <c r="F793" s="1308"/>
      <c r="G793" s="1308"/>
      <c r="H793" s="1308"/>
      <c r="I793" s="836"/>
      <c r="J793" s="836"/>
      <c r="K793" s="836"/>
    </row>
    <row r="794">
      <c r="A794" s="2462"/>
      <c r="B794" s="823"/>
      <c r="C794" s="1308"/>
      <c r="D794" s="1308"/>
      <c r="E794" s="1308"/>
      <c r="F794" s="1308"/>
      <c r="G794" s="1308"/>
      <c r="H794" s="1308"/>
      <c r="I794" s="836"/>
      <c r="J794" s="836"/>
      <c r="K794" s="836"/>
    </row>
    <row r="795">
      <c r="A795" s="2462"/>
      <c r="B795" s="823"/>
      <c r="C795" s="1308"/>
      <c r="D795" s="1308"/>
      <c r="E795" s="1308"/>
      <c r="F795" s="1308"/>
      <c r="G795" s="1308"/>
      <c r="H795" s="1308"/>
      <c r="I795" s="836"/>
      <c r="J795" s="836"/>
      <c r="K795" s="836"/>
    </row>
    <row r="796">
      <c r="A796" s="2462"/>
      <c r="B796" s="823"/>
      <c r="C796" s="1308"/>
      <c r="D796" s="1308"/>
      <c r="E796" s="1308"/>
      <c r="F796" s="1308"/>
      <c r="G796" s="1308"/>
      <c r="H796" s="1308"/>
      <c r="I796" s="836"/>
      <c r="J796" s="836"/>
      <c r="K796" s="836"/>
    </row>
    <row r="797">
      <c r="A797" s="2462"/>
      <c r="B797" s="823"/>
      <c r="C797" s="1308"/>
      <c r="D797" s="1308"/>
      <c r="E797" s="1308"/>
      <c r="F797" s="1308"/>
      <c r="G797" s="1308"/>
      <c r="H797" s="1308"/>
      <c r="I797" s="836"/>
      <c r="J797" s="836"/>
      <c r="K797" s="836"/>
    </row>
    <row r="798">
      <c r="A798" s="2462"/>
      <c r="B798" s="823"/>
      <c r="C798" s="1308"/>
      <c r="D798" s="1308"/>
      <c r="E798" s="1308"/>
      <c r="F798" s="1308"/>
      <c r="G798" s="1308"/>
      <c r="H798" s="1308"/>
      <c r="I798" s="836"/>
      <c r="J798" s="836"/>
      <c r="K798" s="836"/>
    </row>
    <row r="799">
      <c r="A799" s="2462"/>
      <c r="B799" s="823"/>
      <c r="C799" s="1308"/>
      <c r="D799" s="1308"/>
      <c r="E799" s="1308"/>
      <c r="F799" s="1308"/>
      <c r="G799" s="1308"/>
      <c r="H799" s="1308"/>
      <c r="I799" s="836"/>
      <c r="J799" s="836"/>
      <c r="K799" s="836"/>
    </row>
    <row r="800">
      <c r="A800" s="2462"/>
      <c r="B800" s="823"/>
      <c r="C800" s="1308"/>
      <c r="D800" s="1308"/>
      <c r="E800" s="1308"/>
      <c r="F800" s="1308"/>
      <c r="G800" s="1308"/>
      <c r="H800" s="1308"/>
      <c r="I800" s="836"/>
      <c r="J800" s="836"/>
      <c r="K800" s="836"/>
    </row>
    <row r="801">
      <c r="A801" s="2462"/>
      <c r="B801" s="823"/>
      <c r="C801" s="1308"/>
      <c r="D801" s="1308"/>
      <c r="E801" s="1308"/>
      <c r="F801" s="1308"/>
      <c r="G801" s="1308"/>
      <c r="H801" s="1308"/>
      <c r="I801" s="836"/>
      <c r="J801" s="836"/>
      <c r="K801" s="836"/>
    </row>
    <row r="802">
      <c r="A802" s="2462"/>
      <c r="B802" s="823"/>
      <c r="C802" s="1308"/>
      <c r="D802" s="1308"/>
      <c r="E802" s="1308"/>
      <c r="F802" s="1308"/>
      <c r="G802" s="1308"/>
      <c r="H802" s="1308"/>
      <c r="I802" s="836"/>
      <c r="J802" s="836"/>
      <c r="K802" s="836"/>
    </row>
    <row r="803">
      <c r="A803" s="2462"/>
      <c r="B803" s="823"/>
      <c r="C803" s="1308"/>
      <c r="D803" s="1308"/>
      <c r="E803" s="1308"/>
      <c r="F803" s="1308"/>
      <c r="G803" s="1308"/>
      <c r="H803" s="1308"/>
      <c r="I803" s="836"/>
      <c r="J803" s="836"/>
      <c r="K803" s="836"/>
    </row>
    <row r="804">
      <c r="A804" s="2462"/>
      <c r="B804" s="823"/>
      <c r="C804" s="1308"/>
      <c r="D804" s="1308"/>
      <c r="E804" s="1308"/>
      <c r="F804" s="1308"/>
      <c r="G804" s="1308"/>
      <c r="H804" s="1308"/>
      <c r="I804" s="836"/>
      <c r="J804" s="836"/>
      <c r="K804" s="836"/>
    </row>
    <row r="805">
      <c r="A805" s="2462"/>
      <c r="B805" s="823"/>
      <c r="C805" s="1308"/>
      <c r="D805" s="1308"/>
      <c r="E805" s="1308"/>
      <c r="F805" s="1308"/>
      <c r="G805" s="1308"/>
      <c r="H805" s="1308"/>
      <c r="I805" s="836"/>
      <c r="J805" s="836"/>
      <c r="K805" s="836"/>
    </row>
    <row r="806">
      <c r="A806" s="2462"/>
      <c r="B806" s="823"/>
      <c r="C806" s="1308"/>
      <c r="D806" s="1308"/>
      <c r="E806" s="1308"/>
      <c r="F806" s="1308"/>
      <c r="G806" s="1308"/>
      <c r="H806" s="1308"/>
      <c r="I806" s="836"/>
      <c r="J806" s="836"/>
      <c r="K806" s="836"/>
    </row>
    <row r="807">
      <c r="A807" s="2462"/>
      <c r="B807" s="823"/>
      <c r="C807" s="1308"/>
      <c r="D807" s="1308"/>
      <c r="E807" s="1308"/>
      <c r="F807" s="1308"/>
      <c r="G807" s="1308"/>
      <c r="H807" s="1308"/>
      <c r="I807" s="836"/>
      <c r="J807" s="836"/>
      <c r="K807" s="836"/>
    </row>
    <row r="808">
      <c r="A808" s="2462"/>
      <c r="B808" s="823"/>
      <c r="C808" s="1308"/>
      <c r="D808" s="1308"/>
      <c r="E808" s="1308"/>
      <c r="F808" s="1308"/>
      <c r="G808" s="1308"/>
      <c r="H808" s="1308"/>
      <c r="I808" s="836"/>
      <c r="J808" s="836"/>
      <c r="K808" s="836"/>
    </row>
    <row r="809">
      <c r="A809" s="2462"/>
      <c r="B809" s="823"/>
      <c r="C809" s="1308"/>
      <c r="D809" s="1308"/>
      <c r="E809" s="1308"/>
      <c r="F809" s="1308"/>
      <c r="G809" s="1308"/>
      <c r="H809" s="1308"/>
      <c r="I809" s="836"/>
      <c r="J809" s="836"/>
      <c r="K809" s="836"/>
    </row>
    <row r="810">
      <c r="A810" s="2462"/>
      <c r="B810" s="823"/>
      <c r="C810" s="1308"/>
      <c r="D810" s="1308"/>
      <c r="E810" s="1308"/>
      <c r="F810" s="1308"/>
      <c r="G810" s="1308"/>
      <c r="H810" s="1308"/>
      <c r="I810" s="836"/>
      <c r="J810" s="836"/>
      <c r="K810" s="836"/>
    </row>
    <row r="811">
      <c r="A811" s="2462"/>
      <c r="B811" s="823"/>
      <c r="C811" s="1308"/>
      <c r="D811" s="1308"/>
      <c r="E811" s="1308"/>
      <c r="F811" s="1308"/>
      <c r="G811" s="1308"/>
      <c r="H811" s="1308"/>
      <c r="I811" s="836"/>
      <c r="J811" s="836"/>
      <c r="K811" s="836"/>
    </row>
    <row r="812">
      <c r="A812" s="2462"/>
      <c r="B812" s="823"/>
      <c r="C812" s="1308"/>
      <c r="D812" s="1308"/>
      <c r="E812" s="1308"/>
      <c r="F812" s="1308"/>
      <c r="G812" s="1308"/>
      <c r="H812" s="1308"/>
      <c r="I812" s="836"/>
      <c r="J812" s="836"/>
      <c r="K812" s="836"/>
    </row>
    <row r="813">
      <c r="A813" s="2462"/>
      <c r="B813" s="823"/>
      <c r="C813" s="1308"/>
      <c r="D813" s="1308"/>
      <c r="E813" s="1308"/>
      <c r="F813" s="1308"/>
      <c r="G813" s="1308"/>
      <c r="H813" s="1308"/>
      <c r="I813" s="836"/>
      <c r="J813" s="836"/>
      <c r="K813" s="836"/>
    </row>
    <row r="814">
      <c r="A814" s="2462"/>
      <c r="B814" s="823"/>
      <c r="C814" s="1308"/>
      <c r="D814" s="1308"/>
      <c r="E814" s="1308"/>
      <c r="F814" s="1308"/>
      <c r="G814" s="1308"/>
      <c r="H814" s="1308"/>
      <c r="I814" s="836"/>
      <c r="J814" s="836"/>
      <c r="K814" s="836"/>
    </row>
    <row r="815">
      <c r="A815" s="2462"/>
      <c r="B815" s="823"/>
      <c r="C815" s="1308"/>
      <c r="D815" s="1308"/>
      <c r="E815" s="1308"/>
      <c r="F815" s="1308"/>
      <c r="G815" s="1308"/>
      <c r="H815" s="1308"/>
      <c r="I815" s="836"/>
      <c r="J815" s="836"/>
      <c r="K815" s="836"/>
    </row>
    <row r="816">
      <c r="A816" s="2462"/>
      <c r="B816" s="823"/>
      <c r="C816" s="1308"/>
      <c r="D816" s="1308"/>
      <c r="E816" s="1308"/>
      <c r="F816" s="1308"/>
      <c r="G816" s="1308"/>
      <c r="H816" s="1308"/>
      <c r="I816" s="836"/>
      <c r="J816" s="836"/>
      <c r="K816" s="836"/>
    </row>
    <row r="817">
      <c r="A817" s="2462"/>
      <c r="B817" s="823"/>
      <c r="C817" s="1308"/>
      <c r="D817" s="1308"/>
      <c r="E817" s="1308"/>
      <c r="F817" s="1308"/>
      <c r="G817" s="1308"/>
      <c r="H817" s="1308"/>
      <c r="I817" s="836"/>
      <c r="J817" s="836"/>
      <c r="K817" s="836"/>
    </row>
    <row r="818">
      <c r="A818" s="2462"/>
      <c r="B818" s="823"/>
      <c r="C818" s="1308"/>
      <c r="D818" s="1308"/>
      <c r="E818" s="1308"/>
      <c r="F818" s="1308"/>
      <c r="G818" s="1308"/>
      <c r="H818" s="1308"/>
      <c r="I818" s="836"/>
      <c r="J818" s="836"/>
      <c r="K818" s="836"/>
    </row>
    <row r="819">
      <c r="A819" s="2462"/>
      <c r="B819" s="823"/>
      <c r="C819" s="1308"/>
      <c r="D819" s="1308"/>
      <c r="E819" s="1308"/>
      <c r="F819" s="1308"/>
      <c r="G819" s="1308"/>
      <c r="H819" s="1308"/>
      <c r="I819" s="836"/>
      <c r="J819" s="836"/>
      <c r="K819" s="836"/>
    </row>
    <row r="820">
      <c r="A820" s="2462"/>
      <c r="B820" s="823"/>
      <c r="C820" s="1308"/>
      <c r="D820" s="1308"/>
      <c r="E820" s="1308"/>
      <c r="F820" s="1308"/>
      <c r="G820" s="1308"/>
      <c r="H820" s="1308"/>
      <c r="I820" s="836"/>
      <c r="J820" s="836"/>
      <c r="K820" s="836"/>
    </row>
    <row r="821">
      <c r="A821" s="2462"/>
      <c r="B821" s="823"/>
      <c r="C821" s="1308"/>
      <c r="D821" s="1308"/>
      <c r="E821" s="1308"/>
      <c r="F821" s="1308"/>
      <c r="G821" s="1308"/>
      <c r="H821" s="1308"/>
      <c r="I821" s="836"/>
      <c r="J821" s="836"/>
      <c r="K821" s="836"/>
    </row>
    <row r="822">
      <c r="A822" s="2462"/>
      <c r="B822" s="823"/>
      <c r="C822" s="1308"/>
      <c r="D822" s="1308"/>
      <c r="E822" s="1308"/>
      <c r="F822" s="1308"/>
      <c r="G822" s="1308"/>
      <c r="H822" s="1308"/>
      <c r="I822" s="836"/>
      <c r="J822" s="836"/>
      <c r="K822" s="836"/>
    </row>
    <row r="823">
      <c r="A823" s="2462"/>
      <c r="B823" s="823"/>
      <c r="C823" s="1308"/>
      <c r="D823" s="1308"/>
      <c r="E823" s="1308"/>
      <c r="F823" s="1308"/>
      <c r="G823" s="1308"/>
      <c r="H823" s="1308"/>
      <c r="I823" s="836"/>
      <c r="J823" s="836"/>
      <c r="K823" s="836"/>
    </row>
    <row r="824">
      <c r="A824" s="2462"/>
      <c r="B824" s="823"/>
      <c r="C824" s="1308"/>
      <c r="D824" s="1308"/>
      <c r="E824" s="1308"/>
      <c r="F824" s="1308"/>
      <c r="G824" s="1308"/>
      <c r="H824" s="1308"/>
      <c r="I824" s="836"/>
      <c r="J824" s="836"/>
      <c r="K824" s="836"/>
    </row>
    <row r="825">
      <c r="A825" s="2462"/>
      <c r="B825" s="823"/>
      <c r="C825" s="1308"/>
      <c r="D825" s="1308"/>
      <c r="E825" s="1308"/>
      <c r="F825" s="1308"/>
      <c r="G825" s="1308"/>
      <c r="H825" s="1308"/>
      <c r="I825" s="836"/>
      <c r="J825" s="836"/>
      <c r="K825" s="836"/>
    </row>
    <row r="826">
      <c r="A826" s="2462"/>
      <c r="B826" s="823"/>
      <c r="C826" s="1308"/>
      <c r="D826" s="1308"/>
      <c r="E826" s="1308"/>
      <c r="F826" s="1308"/>
      <c r="G826" s="1308"/>
      <c r="H826" s="1308"/>
      <c r="I826" s="836"/>
      <c r="J826" s="836"/>
      <c r="K826" s="836"/>
    </row>
    <row r="827">
      <c r="A827" s="2462"/>
      <c r="B827" s="823"/>
      <c r="C827" s="1308"/>
      <c r="D827" s="1308"/>
      <c r="E827" s="1308"/>
      <c r="F827" s="1308"/>
      <c r="G827" s="1308"/>
      <c r="H827" s="1308"/>
      <c r="I827" s="836"/>
      <c r="J827" s="836"/>
      <c r="K827" s="836"/>
    </row>
    <row r="828">
      <c r="A828" s="2462"/>
      <c r="B828" s="823"/>
      <c r="C828" s="1308"/>
      <c r="D828" s="1308"/>
      <c r="E828" s="1308"/>
      <c r="F828" s="1308"/>
      <c r="G828" s="1308"/>
      <c r="H828" s="1308"/>
      <c r="I828" s="836"/>
      <c r="J828" s="836"/>
      <c r="K828" s="836"/>
    </row>
    <row r="829">
      <c r="A829" s="2462"/>
      <c r="B829" s="823"/>
      <c r="C829" s="1308"/>
      <c r="D829" s="1308"/>
      <c r="E829" s="1308"/>
      <c r="F829" s="1308"/>
      <c r="G829" s="1308"/>
      <c r="H829" s="1308"/>
      <c r="I829" s="836"/>
      <c r="J829" s="836"/>
      <c r="K829" s="836"/>
    </row>
    <row r="830">
      <c r="A830" s="2462"/>
      <c r="B830" s="823"/>
      <c r="C830" s="1308"/>
      <c r="D830" s="1308"/>
      <c r="E830" s="1308"/>
      <c r="F830" s="1308"/>
      <c r="G830" s="1308"/>
      <c r="H830" s="1308"/>
      <c r="I830" s="836"/>
      <c r="J830" s="836"/>
      <c r="K830" s="836"/>
    </row>
    <row r="831">
      <c r="A831" s="2462"/>
      <c r="B831" s="823"/>
      <c r="C831" s="1308"/>
      <c r="D831" s="1308"/>
      <c r="E831" s="1308"/>
      <c r="F831" s="1308"/>
      <c r="G831" s="1308"/>
      <c r="H831" s="1308"/>
      <c r="I831" s="836"/>
      <c r="J831" s="836"/>
      <c r="K831" s="836"/>
    </row>
    <row r="832">
      <c r="A832" s="2462"/>
      <c r="B832" s="823"/>
      <c r="C832" s="1308"/>
      <c r="D832" s="1308"/>
      <c r="E832" s="1308"/>
      <c r="F832" s="1308"/>
      <c r="G832" s="1308"/>
      <c r="H832" s="1308"/>
      <c r="I832" s="836"/>
      <c r="J832" s="836"/>
      <c r="K832" s="836"/>
    </row>
    <row r="833">
      <c r="A833" s="2462"/>
      <c r="B833" s="823"/>
      <c r="C833" s="1308"/>
      <c r="D833" s="1308"/>
      <c r="E833" s="1308"/>
      <c r="F833" s="1308"/>
      <c r="G833" s="1308"/>
      <c r="H833" s="1308"/>
      <c r="I833" s="836"/>
      <c r="J833" s="836"/>
      <c r="K833" s="836"/>
    </row>
    <row r="834">
      <c r="A834" s="2462"/>
      <c r="B834" s="823"/>
      <c r="C834" s="1308"/>
      <c r="D834" s="1308"/>
      <c r="E834" s="1308"/>
      <c r="F834" s="1308"/>
      <c r="G834" s="1308"/>
      <c r="H834" s="1308"/>
      <c r="I834" s="836"/>
      <c r="J834" s="836"/>
      <c r="K834" s="836"/>
    </row>
    <row r="835">
      <c r="A835" s="2462"/>
      <c r="B835" s="823"/>
      <c r="C835" s="1308"/>
      <c r="D835" s="1308"/>
      <c r="E835" s="1308"/>
      <c r="F835" s="1308"/>
      <c r="G835" s="1308"/>
      <c r="H835" s="1308"/>
      <c r="I835" s="836"/>
      <c r="J835" s="836"/>
      <c r="K835" s="836"/>
    </row>
    <row r="836">
      <c r="A836" s="2462"/>
      <c r="B836" s="823"/>
      <c r="C836" s="1308"/>
      <c r="D836" s="1308"/>
      <c r="E836" s="1308"/>
      <c r="F836" s="1308"/>
      <c r="G836" s="1308"/>
      <c r="H836" s="1308"/>
      <c r="I836" s="836"/>
      <c r="J836" s="836"/>
      <c r="K836" s="836"/>
    </row>
    <row r="837">
      <c r="A837" s="2462"/>
      <c r="B837" s="823"/>
      <c r="C837" s="1308"/>
      <c r="D837" s="1308"/>
      <c r="E837" s="1308"/>
      <c r="F837" s="1308"/>
      <c r="G837" s="1308"/>
      <c r="H837" s="1308"/>
      <c r="I837" s="836"/>
      <c r="J837" s="836"/>
      <c r="K837" s="836"/>
    </row>
    <row r="838">
      <c r="A838" s="2462"/>
      <c r="B838" s="823"/>
      <c r="C838" s="1308"/>
      <c r="D838" s="1308"/>
      <c r="E838" s="1308"/>
      <c r="F838" s="1308"/>
      <c r="G838" s="1308"/>
      <c r="H838" s="1308"/>
      <c r="I838" s="836"/>
      <c r="J838" s="836"/>
      <c r="K838" s="836"/>
    </row>
    <row r="839">
      <c r="A839" s="2462"/>
      <c r="B839" s="823"/>
      <c r="C839" s="1308"/>
      <c r="D839" s="1308"/>
      <c r="E839" s="1308"/>
      <c r="F839" s="1308"/>
      <c r="G839" s="1308"/>
      <c r="H839" s="1308"/>
      <c r="I839" s="836"/>
      <c r="J839" s="836"/>
      <c r="K839" s="836"/>
    </row>
    <row r="840">
      <c r="A840" s="2462"/>
      <c r="B840" s="823"/>
      <c r="C840" s="1308"/>
      <c r="D840" s="1308"/>
      <c r="E840" s="1308"/>
      <c r="F840" s="1308"/>
      <c r="G840" s="1308"/>
      <c r="H840" s="1308"/>
      <c r="I840" s="836"/>
      <c r="J840" s="836"/>
      <c r="K840" s="836"/>
    </row>
    <row r="841">
      <c r="A841" s="2462"/>
      <c r="B841" s="823"/>
      <c r="C841" s="1308"/>
      <c r="D841" s="1308"/>
      <c r="E841" s="1308"/>
      <c r="F841" s="1308"/>
      <c r="G841" s="1308"/>
      <c r="H841" s="1308"/>
      <c r="I841" s="836"/>
      <c r="J841" s="836"/>
      <c r="K841" s="836"/>
    </row>
    <row r="842">
      <c r="A842" s="2462"/>
      <c r="B842" s="823"/>
      <c r="C842" s="1308"/>
      <c r="D842" s="1308"/>
      <c r="E842" s="1308"/>
      <c r="F842" s="1308"/>
      <c r="G842" s="1308"/>
      <c r="H842" s="1308"/>
      <c r="I842" s="836"/>
      <c r="J842" s="836"/>
      <c r="K842" s="836"/>
    </row>
    <row r="843">
      <c r="A843" s="2462"/>
      <c r="B843" s="823"/>
      <c r="C843" s="1308"/>
      <c r="D843" s="1308"/>
      <c r="E843" s="1308"/>
      <c r="F843" s="1308"/>
      <c r="G843" s="1308"/>
      <c r="H843" s="1308"/>
      <c r="I843" s="836"/>
      <c r="J843" s="836"/>
      <c r="K843" s="836"/>
    </row>
    <row r="844">
      <c r="A844" s="2462"/>
      <c r="B844" s="823"/>
      <c r="C844" s="1308"/>
      <c r="D844" s="1308"/>
      <c r="E844" s="1308"/>
      <c r="F844" s="1308"/>
      <c r="G844" s="1308"/>
      <c r="H844" s="1308"/>
      <c r="I844" s="836"/>
      <c r="J844" s="836"/>
      <c r="K844" s="836"/>
    </row>
    <row r="845">
      <c r="A845" s="2462"/>
      <c r="B845" s="823"/>
      <c r="C845" s="1308"/>
      <c r="D845" s="1308"/>
      <c r="E845" s="1308"/>
      <c r="F845" s="1308"/>
      <c r="G845" s="1308"/>
      <c r="H845" s="1308"/>
      <c r="I845" s="836"/>
      <c r="J845" s="836"/>
      <c r="K845" s="836"/>
    </row>
    <row r="846">
      <c r="A846" s="2462"/>
      <c r="B846" s="823"/>
      <c r="C846" s="1308"/>
      <c r="D846" s="1308"/>
      <c r="E846" s="1308"/>
      <c r="F846" s="1308"/>
      <c r="G846" s="1308"/>
      <c r="H846" s="1308"/>
      <c r="I846" s="836"/>
      <c r="J846" s="836"/>
      <c r="K846" s="836"/>
    </row>
    <row r="847">
      <c r="A847" s="2462"/>
      <c r="B847" s="823"/>
      <c r="C847" s="1308"/>
      <c r="D847" s="1308"/>
      <c r="E847" s="1308"/>
      <c r="F847" s="1308"/>
      <c r="G847" s="1308"/>
      <c r="H847" s="1308"/>
      <c r="I847" s="836"/>
      <c r="J847" s="836"/>
      <c r="K847" s="836"/>
    </row>
    <row r="848">
      <c r="A848" s="2462"/>
      <c r="B848" s="823"/>
      <c r="C848" s="1308"/>
      <c r="D848" s="1308"/>
      <c r="E848" s="1308"/>
      <c r="F848" s="1308"/>
      <c r="G848" s="1308"/>
      <c r="H848" s="1308"/>
      <c r="I848" s="836"/>
      <c r="J848" s="836"/>
      <c r="K848" s="836"/>
    </row>
    <row r="849">
      <c r="A849" s="2462"/>
      <c r="B849" s="823"/>
      <c r="C849" s="1308"/>
      <c r="D849" s="1308"/>
      <c r="E849" s="1308"/>
      <c r="F849" s="1308"/>
      <c r="G849" s="1308"/>
      <c r="H849" s="1308"/>
      <c r="I849" s="836"/>
      <c r="J849" s="836"/>
      <c r="K849" s="836"/>
    </row>
    <row r="850">
      <c r="A850" s="2462"/>
      <c r="B850" s="823"/>
      <c r="C850" s="1308"/>
      <c r="D850" s="1308"/>
      <c r="E850" s="1308"/>
      <c r="F850" s="1308"/>
      <c r="G850" s="1308"/>
      <c r="H850" s="1308"/>
      <c r="I850" s="836"/>
      <c r="J850" s="836"/>
      <c r="K850" s="836"/>
    </row>
    <row r="851">
      <c r="A851" s="2462"/>
      <c r="B851" s="823"/>
      <c r="C851" s="1308"/>
      <c r="D851" s="1308"/>
      <c r="E851" s="1308"/>
      <c r="F851" s="1308"/>
      <c r="G851" s="1308"/>
      <c r="H851" s="1308"/>
      <c r="I851" s="836"/>
      <c r="J851" s="836"/>
      <c r="K851" s="836"/>
    </row>
    <row r="852">
      <c r="A852" s="2462"/>
      <c r="B852" s="823"/>
      <c r="C852" s="1308"/>
      <c r="D852" s="1308"/>
      <c r="E852" s="1308"/>
      <c r="F852" s="1308"/>
      <c r="G852" s="1308"/>
      <c r="H852" s="1308"/>
      <c r="I852" s="836"/>
      <c r="J852" s="836"/>
      <c r="K852" s="836"/>
    </row>
    <row r="853">
      <c r="A853" s="2462"/>
      <c r="B853" s="823"/>
      <c r="C853" s="1308"/>
      <c r="D853" s="1308"/>
      <c r="E853" s="1308"/>
      <c r="F853" s="1308"/>
      <c r="G853" s="1308"/>
      <c r="H853" s="1308"/>
      <c r="I853" s="836"/>
      <c r="J853" s="836"/>
      <c r="K853" s="836"/>
    </row>
    <row r="854">
      <c r="A854" s="2462"/>
      <c r="B854" s="823"/>
      <c r="C854" s="1308"/>
      <c r="D854" s="1308"/>
      <c r="E854" s="1308"/>
      <c r="F854" s="1308"/>
      <c r="G854" s="1308"/>
      <c r="H854" s="1308"/>
      <c r="I854" s="836"/>
      <c r="J854" s="836"/>
      <c r="K854" s="836"/>
    </row>
    <row r="855">
      <c r="A855" s="2462"/>
      <c r="B855" s="823"/>
      <c r="C855" s="1308"/>
      <c r="D855" s="1308"/>
      <c r="E855" s="1308"/>
      <c r="F855" s="1308"/>
      <c r="G855" s="1308"/>
      <c r="H855" s="1308"/>
      <c r="I855" s="836"/>
      <c r="J855" s="836"/>
      <c r="K855" s="836"/>
    </row>
    <row r="856">
      <c r="A856" s="2462"/>
      <c r="B856" s="823"/>
      <c r="C856" s="1308"/>
      <c r="D856" s="1308"/>
      <c r="E856" s="1308"/>
      <c r="F856" s="1308"/>
      <c r="G856" s="1308"/>
      <c r="H856" s="1308"/>
      <c r="I856" s="836"/>
      <c r="J856" s="836"/>
      <c r="K856" s="836"/>
    </row>
    <row r="857">
      <c r="A857" s="2462"/>
      <c r="B857" s="823"/>
      <c r="C857" s="1308"/>
      <c r="D857" s="1308"/>
      <c r="E857" s="1308"/>
      <c r="F857" s="1308"/>
      <c r="G857" s="1308"/>
      <c r="H857" s="1308"/>
      <c r="I857" s="836"/>
      <c r="J857" s="836"/>
      <c r="K857" s="836"/>
    </row>
    <row r="858">
      <c r="A858" s="2462"/>
      <c r="B858" s="823"/>
      <c r="C858" s="1308"/>
      <c r="D858" s="1308"/>
      <c r="E858" s="1308"/>
      <c r="F858" s="1308"/>
      <c r="G858" s="1308"/>
      <c r="H858" s="1308"/>
      <c r="I858" s="836"/>
      <c r="J858" s="836"/>
      <c r="K858" s="836"/>
    </row>
    <row r="859">
      <c r="A859" s="2462"/>
      <c r="B859" s="823"/>
      <c r="C859" s="1308"/>
      <c r="D859" s="1308"/>
      <c r="E859" s="1308"/>
      <c r="F859" s="1308"/>
      <c r="G859" s="1308"/>
      <c r="H859" s="1308"/>
      <c r="I859" s="836"/>
      <c r="J859" s="836"/>
      <c r="K859" s="836"/>
    </row>
    <row r="860">
      <c r="A860" s="2462"/>
      <c r="B860" s="823"/>
      <c r="C860" s="1308"/>
      <c r="D860" s="1308"/>
      <c r="E860" s="1308"/>
      <c r="F860" s="1308"/>
      <c r="G860" s="1308"/>
      <c r="H860" s="1308"/>
      <c r="I860" s="836"/>
      <c r="J860" s="836"/>
      <c r="K860" s="836"/>
    </row>
    <row r="861">
      <c r="A861" s="2462"/>
      <c r="B861" s="823"/>
      <c r="C861" s="1308"/>
      <c r="D861" s="1308"/>
      <c r="E861" s="1308"/>
      <c r="F861" s="1308"/>
      <c r="G861" s="1308"/>
      <c r="H861" s="1308"/>
      <c r="I861" s="836"/>
      <c r="J861" s="836"/>
      <c r="K861" s="836"/>
    </row>
    <row r="862">
      <c r="A862" s="2462"/>
      <c r="B862" s="823"/>
      <c r="C862" s="1308"/>
      <c r="D862" s="1308"/>
      <c r="E862" s="1308"/>
      <c r="F862" s="1308"/>
      <c r="G862" s="1308"/>
      <c r="H862" s="1308"/>
      <c r="I862" s="836"/>
      <c r="J862" s="836"/>
      <c r="K862" s="836"/>
    </row>
    <row r="863">
      <c r="A863" s="2462"/>
      <c r="B863" s="823"/>
      <c r="C863" s="1308"/>
      <c r="D863" s="1308"/>
      <c r="E863" s="1308"/>
      <c r="F863" s="1308"/>
      <c r="G863" s="1308"/>
      <c r="H863" s="1308"/>
      <c r="I863" s="836"/>
      <c r="J863" s="836"/>
      <c r="K863" s="836"/>
    </row>
    <row r="864">
      <c r="A864" s="2462"/>
      <c r="B864" s="823"/>
      <c r="C864" s="1308"/>
      <c r="D864" s="1308"/>
      <c r="E864" s="1308"/>
      <c r="F864" s="1308"/>
      <c r="G864" s="1308"/>
      <c r="H864" s="1308"/>
      <c r="I864" s="836"/>
      <c r="J864" s="836"/>
      <c r="K864" s="836"/>
    </row>
    <row r="865">
      <c r="A865" s="2462"/>
      <c r="B865" s="823"/>
      <c r="C865" s="1308"/>
      <c r="D865" s="1308"/>
      <c r="E865" s="1308"/>
      <c r="F865" s="1308"/>
      <c r="G865" s="1308"/>
      <c r="H865" s="1308"/>
      <c r="I865" s="836"/>
      <c r="J865" s="836"/>
      <c r="K865" s="836"/>
    </row>
    <row r="866">
      <c r="A866" s="2462"/>
      <c r="B866" s="823"/>
      <c r="C866" s="1308"/>
      <c r="D866" s="1308"/>
      <c r="E866" s="1308"/>
      <c r="F866" s="1308"/>
      <c r="G866" s="1308"/>
      <c r="H866" s="1308"/>
      <c r="I866" s="836"/>
      <c r="J866" s="836"/>
      <c r="K866" s="836"/>
    </row>
    <row r="867">
      <c r="A867" s="2462"/>
      <c r="B867" s="823"/>
      <c r="C867" s="1308"/>
      <c r="D867" s="1308"/>
      <c r="E867" s="1308"/>
      <c r="F867" s="1308"/>
      <c r="G867" s="1308"/>
      <c r="H867" s="1308"/>
      <c r="I867" s="836"/>
      <c r="J867" s="836"/>
      <c r="K867" s="836"/>
    </row>
    <row r="868">
      <c r="A868" s="2462"/>
      <c r="B868" s="823"/>
      <c r="C868" s="1308"/>
      <c r="D868" s="1308"/>
      <c r="E868" s="1308"/>
      <c r="F868" s="1308"/>
      <c r="G868" s="1308"/>
      <c r="H868" s="1308"/>
      <c r="I868" s="836"/>
      <c r="J868" s="836"/>
      <c r="K868" s="836"/>
    </row>
    <row r="869">
      <c r="A869" s="2462"/>
      <c r="B869" s="823"/>
      <c r="C869" s="1308"/>
      <c r="D869" s="1308"/>
      <c r="E869" s="1308"/>
      <c r="F869" s="1308"/>
      <c r="G869" s="1308"/>
      <c r="H869" s="1308"/>
      <c r="I869" s="836"/>
      <c r="J869" s="836"/>
      <c r="K869" s="836"/>
    </row>
    <row r="870">
      <c r="A870" s="2462"/>
      <c r="B870" s="823"/>
      <c r="C870" s="1308"/>
      <c r="D870" s="1308"/>
      <c r="E870" s="1308"/>
      <c r="F870" s="1308"/>
      <c r="G870" s="1308"/>
      <c r="H870" s="1308"/>
      <c r="I870" s="836"/>
      <c r="J870" s="836"/>
      <c r="K870" s="836"/>
    </row>
    <row r="871">
      <c r="A871" s="2462"/>
      <c r="B871" s="823"/>
      <c r="C871" s="1308"/>
      <c r="D871" s="1308"/>
      <c r="E871" s="1308"/>
      <c r="F871" s="1308"/>
      <c r="G871" s="1308"/>
      <c r="H871" s="1308"/>
      <c r="I871" s="836"/>
      <c r="J871" s="836"/>
      <c r="K871" s="836"/>
    </row>
    <row r="872">
      <c r="A872" s="2462"/>
      <c r="B872" s="823"/>
      <c r="C872" s="1308"/>
      <c r="D872" s="1308"/>
      <c r="E872" s="1308"/>
      <c r="F872" s="1308"/>
      <c r="G872" s="1308"/>
      <c r="H872" s="1308"/>
      <c r="I872" s="836"/>
      <c r="J872" s="836"/>
      <c r="K872" s="836"/>
    </row>
    <row r="873">
      <c r="A873" s="2462"/>
      <c r="B873" s="823"/>
      <c r="C873" s="1308"/>
      <c r="D873" s="1308"/>
      <c r="E873" s="1308"/>
      <c r="F873" s="1308"/>
      <c r="G873" s="1308"/>
      <c r="H873" s="1308"/>
      <c r="I873" s="836"/>
      <c r="J873" s="836"/>
      <c r="K873" s="836"/>
    </row>
    <row r="874">
      <c r="A874" s="2462"/>
      <c r="B874" s="823"/>
      <c r="C874" s="1308"/>
      <c r="D874" s="1308"/>
      <c r="E874" s="1308"/>
      <c r="F874" s="1308"/>
      <c r="G874" s="1308"/>
      <c r="H874" s="1308"/>
      <c r="I874" s="836"/>
      <c r="J874" s="836"/>
      <c r="K874" s="836"/>
    </row>
    <row r="875">
      <c r="A875" s="2462"/>
      <c r="B875" s="823"/>
      <c r="C875" s="1308"/>
      <c r="D875" s="1308"/>
      <c r="E875" s="1308"/>
      <c r="F875" s="1308"/>
      <c r="G875" s="1308"/>
      <c r="H875" s="1308"/>
      <c r="I875" s="836"/>
      <c r="J875" s="836"/>
      <c r="K875" s="836"/>
    </row>
    <row r="876">
      <c r="A876" s="2462"/>
      <c r="B876" s="823"/>
      <c r="C876" s="1308"/>
      <c r="D876" s="1308"/>
      <c r="E876" s="1308"/>
      <c r="F876" s="1308"/>
      <c r="G876" s="1308"/>
      <c r="H876" s="1308"/>
      <c r="I876" s="836"/>
      <c r="J876" s="836"/>
      <c r="K876" s="836"/>
    </row>
    <row r="877">
      <c r="A877" s="2462"/>
      <c r="B877" s="823"/>
      <c r="C877" s="1308"/>
      <c r="D877" s="1308"/>
      <c r="E877" s="1308"/>
      <c r="F877" s="1308"/>
      <c r="G877" s="1308"/>
      <c r="H877" s="1308"/>
      <c r="I877" s="836"/>
      <c r="J877" s="836"/>
      <c r="K877" s="836"/>
    </row>
    <row r="878">
      <c r="A878" s="2462"/>
      <c r="B878" s="823"/>
      <c r="C878" s="1308"/>
      <c r="D878" s="1308"/>
      <c r="E878" s="1308"/>
      <c r="F878" s="1308"/>
      <c r="G878" s="1308"/>
      <c r="H878" s="1308"/>
      <c r="I878" s="836"/>
      <c r="J878" s="836"/>
      <c r="K878" s="836"/>
    </row>
    <row r="879">
      <c r="A879" s="2462"/>
      <c r="B879" s="823"/>
      <c r="C879" s="1308"/>
      <c r="D879" s="1308"/>
      <c r="E879" s="1308"/>
      <c r="F879" s="1308"/>
      <c r="G879" s="1308"/>
      <c r="H879" s="1308"/>
      <c r="I879" s="836"/>
      <c r="J879" s="836"/>
      <c r="K879" s="836"/>
    </row>
    <row r="880">
      <c r="A880" s="2462"/>
      <c r="B880" s="823"/>
      <c r="C880" s="1308"/>
      <c r="D880" s="1308"/>
      <c r="E880" s="1308"/>
      <c r="F880" s="1308"/>
      <c r="G880" s="1308"/>
      <c r="H880" s="1308"/>
      <c r="I880" s="836"/>
      <c r="J880" s="836"/>
      <c r="K880" s="836"/>
    </row>
    <row r="881">
      <c r="A881" s="2462"/>
      <c r="B881" s="823"/>
      <c r="C881" s="1308"/>
      <c r="D881" s="1308"/>
      <c r="E881" s="1308"/>
      <c r="F881" s="1308"/>
      <c r="G881" s="1308"/>
      <c r="H881" s="1308"/>
      <c r="I881" s="836"/>
      <c r="J881" s="836"/>
      <c r="K881" s="836"/>
    </row>
    <row r="882">
      <c r="A882" s="2462"/>
      <c r="B882" s="823"/>
      <c r="C882" s="1308"/>
      <c r="D882" s="1308"/>
      <c r="E882" s="1308"/>
      <c r="F882" s="1308"/>
      <c r="G882" s="1308"/>
      <c r="H882" s="1308"/>
      <c r="I882" s="836"/>
      <c r="J882" s="836"/>
      <c r="K882" s="836"/>
    </row>
    <row r="883">
      <c r="A883" s="2462"/>
      <c r="B883" s="823"/>
      <c r="C883" s="1308"/>
      <c r="D883" s="1308"/>
      <c r="E883" s="1308"/>
      <c r="F883" s="1308"/>
      <c r="G883" s="1308"/>
      <c r="H883" s="1308"/>
      <c r="I883" s="836"/>
      <c r="J883" s="836"/>
      <c r="K883" s="836"/>
    </row>
    <row r="884">
      <c r="A884" s="2462"/>
      <c r="B884" s="823"/>
      <c r="C884" s="1308"/>
      <c r="D884" s="1308"/>
      <c r="E884" s="1308"/>
      <c r="F884" s="1308"/>
      <c r="G884" s="1308"/>
      <c r="H884" s="1308"/>
      <c r="I884" s="836"/>
      <c r="J884" s="836"/>
      <c r="K884" s="836"/>
    </row>
    <row r="885">
      <c r="A885" s="2462"/>
      <c r="B885" s="823"/>
      <c r="C885" s="1308"/>
      <c r="D885" s="1308"/>
      <c r="E885" s="1308"/>
      <c r="F885" s="1308"/>
      <c r="G885" s="1308"/>
      <c r="H885" s="1308"/>
      <c r="I885" s="836"/>
      <c r="J885" s="836"/>
      <c r="K885" s="836"/>
    </row>
    <row r="886">
      <c r="A886" s="2462"/>
      <c r="B886" s="823"/>
      <c r="C886" s="1308"/>
      <c r="D886" s="1308"/>
      <c r="E886" s="1308"/>
      <c r="F886" s="1308"/>
      <c r="G886" s="1308"/>
      <c r="H886" s="1308"/>
      <c r="I886" s="836"/>
      <c r="J886" s="836"/>
      <c r="K886" s="836"/>
    </row>
    <row r="887">
      <c r="A887" s="2462"/>
      <c r="B887" s="823"/>
      <c r="C887" s="1308"/>
      <c r="D887" s="1308"/>
      <c r="E887" s="1308"/>
      <c r="F887" s="1308"/>
      <c r="G887" s="1308"/>
      <c r="H887" s="1308"/>
      <c r="I887" s="836"/>
      <c r="J887" s="836"/>
      <c r="K887" s="836"/>
    </row>
    <row r="888">
      <c r="A888" s="2462"/>
      <c r="B888" s="823"/>
      <c r="C888" s="1308"/>
      <c r="D888" s="1308"/>
      <c r="E888" s="1308"/>
      <c r="F888" s="1308"/>
      <c r="G888" s="1308"/>
      <c r="H888" s="1308"/>
      <c r="I888" s="836"/>
      <c r="J888" s="836"/>
      <c r="K888" s="836"/>
    </row>
    <row r="889">
      <c r="A889" s="2462"/>
      <c r="B889" s="823"/>
      <c r="C889" s="1308"/>
      <c r="D889" s="1308"/>
      <c r="E889" s="1308"/>
      <c r="F889" s="1308"/>
      <c r="G889" s="1308"/>
      <c r="H889" s="1308"/>
      <c r="I889" s="836"/>
      <c r="J889" s="836"/>
      <c r="K889" s="836"/>
    </row>
    <row r="890">
      <c r="A890" s="2462"/>
      <c r="B890" s="823"/>
      <c r="C890" s="1308"/>
      <c r="D890" s="1308"/>
      <c r="E890" s="1308"/>
      <c r="F890" s="1308"/>
      <c r="G890" s="1308"/>
      <c r="H890" s="1308"/>
      <c r="I890" s="836"/>
      <c r="J890" s="836"/>
      <c r="K890" s="836"/>
    </row>
    <row r="891">
      <c r="A891" s="2462"/>
      <c r="B891" s="823"/>
      <c r="C891" s="1308"/>
      <c r="D891" s="1308"/>
      <c r="E891" s="1308"/>
      <c r="F891" s="1308"/>
      <c r="G891" s="1308"/>
      <c r="H891" s="1308"/>
      <c r="I891" s="836"/>
      <c r="J891" s="836"/>
      <c r="K891" s="836"/>
    </row>
    <row r="892">
      <c r="A892" s="2462"/>
      <c r="B892" s="823"/>
      <c r="C892" s="1308"/>
      <c r="D892" s="1308"/>
      <c r="E892" s="1308"/>
      <c r="F892" s="1308"/>
      <c r="G892" s="1308"/>
      <c r="H892" s="1308"/>
      <c r="I892" s="836"/>
      <c r="J892" s="836"/>
      <c r="K892" s="836"/>
    </row>
    <row r="893">
      <c r="A893" s="2462"/>
      <c r="B893" s="823"/>
      <c r="C893" s="1308"/>
      <c r="D893" s="1308"/>
      <c r="E893" s="1308"/>
      <c r="F893" s="1308"/>
      <c r="G893" s="1308"/>
      <c r="H893" s="1308"/>
      <c r="I893" s="836"/>
      <c r="J893" s="836"/>
      <c r="K893" s="836"/>
    </row>
    <row r="894">
      <c r="A894" s="2462"/>
      <c r="B894" s="823"/>
      <c r="C894" s="1308"/>
      <c r="D894" s="1308"/>
      <c r="E894" s="1308"/>
      <c r="F894" s="1308"/>
      <c r="G894" s="1308"/>
      <c r="H894" s="1308"/>
      <c r="I894" s="836"/>
      <c r="J894" s="836"/>
      <c r="K894" s="836"/>
    </row>
    <row r="895">
      <c r="A895" s="2462"/>
      <c r="B895" s="823"/>
      <c r="C895" s="1308"/>
      <c r="D895" s="1308"/>
      <c r="E895" s="1308"/>
      <c r="F895" s="1308"/>
      <c r="G895" s="1308"/>
      <c r="H895" s="1308"/>
      <c r="I895" s="836"/>
      <c r="J895" s="836"/>
      <c r="K895" s="836"/>
    </row>
    <row r="896">
      <c r="A896" s="2462"/>
      <c r="B896" s="823"/>
      <c r="C896" s="1308"/>
      <c r="D896" s="1308"/>
      <c r="E896" s="1308"/>
      <c r="F896" s="1308"/>
      <c r="G896" s="1308"/>
      <c r="H896" s="1308"/>
      <c r="I896" s="836"/>
      <c r="J896" s="836"/>
      <c r="K896" s="836"/>
    </row>
    <row r="897">
      <c r="A897" s="2462"/>
      <c r="B897" s="823"/>
      <c r="C897" s="1308"/>
      <c r="D897" s="1308"/>
      <c r="E897" s="1308"/>
      <c r="F897" s="1308"/>
      <c r="G897" s="1308"/>
      <c r="H897" s="1308"/>
      <c r="I897" s="836"/>
      <c r="J897" s="836"/>
      <c r="K897" s="836"/>
    </row>
    <row r="898">
      <c r="A898" s="2462"/>
      <c r="B898" s="823"/>
      <c r="C898" s="1308"/>
      <c r="D898" s="1308"/>
      <c r="E898" s="1308"/>
      <c r="F898" s="1308"/>
      <c r="G898" s="1308"/>
      <c r="H898" s="1308"/>
      <c r="I898" s="836"/>
      <c r="J898" s="836"/>
      <c r="K898" s="836"/>
    </row>
    <row r="899">
      <c r="A899" s="2462"/>
      <c r="B899" s="823"/>
      <c r="C899" s="1308"/>
      <c r="D899" s="1308"/>
      <c r="E899" s="1308"/>
      <c r="F899" s="1308"/>
      <c r="G899" s="1308"/>
      <c r="H899" s="1308"/>
      <c r="I899" s="836"/>
      <c r="J899" s="836"/>
      <c r="K899" s="836"/>
    </row>
    <row r="900">
      <c r="A900" s="2462"/>
      <c r="B900" s="823"/>
      <c r="C900" s="1308"/>
      <c r="D900" s="1308"/>
      <c r="E900" s="1308"/>
      <c r="F900" s="1308"/>
      <c r="G900" s="1308"/>
      <c r="H900" s="1308"/>
      <c r="I900" s="836"/>
      <c r="J900" s="836"/>
      <c r="K900" s="836"/>
    </row>
    <row r="901">
      <c r="A901" s="2462"/>
      <c r="B901" s="823"/>
      <c r="C901" s="1308"/>
      <c r="D901" s="1308"/>
      <c r="E901" s="1308"/>
      <c r="F901" s="1308"/>
      <c r="G901" s="1308"/>
      <c r="H901" s="1308"/>
      <c r="I901" s="836"/>
      <c r="J901" s="836"/>
      <c r="K901" s="836"/>
    </row>
    <row r="902">
      <c r="A902" s="2462"/>
      <c r="B902" s="823"/>
      <c r="C902" s="1308"/>
      <c r="D902" s="1308"/>
      <c r="E902" s="1308"/>
      <c r="F902" s="1308"/>
      <c r="G902" s="1308"/>
      <c r="H902" s="1308"/>
      <c r="I902" s="836"/>
      <c r="J902" s="836"/>
      <c r="K902" s="836"/>
    </row>
    <row r="903">
      <c r="A903" s="2462"/>
      <c r="B903" s="823"/>
      <c r="C903" s="1308"/>
      <c r="D903" s="1308"/>
      <c r="E903" s="1308"/>
      <c r="F903" s="1308"/>
      <c r="G903" s="1308"/>
      <c r="H903" s="1308"/>
      <c r="I903" s="836"/>
      <c r="J903" s="836"/>
      <c r="K903" s="836"/>
    </row>
    <row r="904">
      <c r="A904" s="2462"/>
      <c r="B904" s="823"/>
      <c r="C904" s="1308"/>
      <c r="D904" s="1308"/>
      <c r="E904" s="1308"/>
      <c r="F904" s="1308"/>
      <c r="G904" s="1308"/>
      <c r="H904" s="1308"/>
      <c r="I904" s="836"/>
      <c r="J904" s="836"/>
      <c r="K904" s="836"/>
    </row>
    <row r="905">
      <c r="A905" s="2462"/>
      <c r="B905" s="823"/>
      <c r="C905" s="1308"/>
      <c r="D905" s="1308"/>
      <c r="E905" s="1308"/>
      <c r="F905" s="1308"/>
      <c r="G905" s="1308"/>
      <c r="H905" s="1308"/>
      <c r="I905" s="836"/>
      <c r="J905" s="836"/>
      <c r="K905" s="836"/>
    </row>
    <row r="906">
      <c r="A906" s="2462"/>
      <c r="B906" s="823"/>
      <c r="C906" s="1308"/>
      <c r="D906" s="1308"/>
      <c r="E906" s="1308"/>
      <c r="F906" s="1308"/>
      <c r="G906" s="1308"/>
      <c r="H906" s="1308"/>
      <c r="I906" s="836"/>
      <c r="J906" s="836"/>
      <c r="K906" s="836"/>
    </row>
    <row r="907">
      <c r="A907" s="2462"/>
      <c r="B907" s="823"/>
      <c r="C907" s="1308"/>
      <c r="D907" s="1308"/>
      <c r="E907" s="1308"/>
      <c r="F907" s="1308"/>
      <c r="G907" s="1308"/>
      <c r="H907" s="1308"/>
      <c r="I907" s="836"/>
      <c r="J907" s="836"/>
      <c r="K907" s="836"/>
    </row>
    <row r="908">
      <c r="A908" s="2462"/>
      <c r="B908" s="823"/>
      <c r="C908" s="1308"/>
      <c r="D908" s="1308"/>
      <c r="E908" s="1308"/>
      <c r="F908" s="1308"/>
      <c r="G908" s="1308"/>
      <c r="H908" s="1308"/>
      <c r="I908" s="836"/>
      <c r="J908" s="836"/>
      <c r="K908" s="836"/>
    </row>
    <row r="909">
      <c r="A909" s="2462"/>
      <c r="B909" s="823"/>
      <c r="C909" s="1308"/>
      <c r="D909" s="1308"/>
      <c r="E909" s="1308"/>
      <c r="F909" s="1308"/>
      <c r="G909" s="1308"/>
      <c r="H909" s="1308"/>
      <c r="I909" s="836"/>
      <c r="J909" s="836"/>
      <c r="K909" s="836"/>
    </row>
    <row r="910">
      <c r="A910" s="2462"/>
      <c r="B910" s="823"/>
      <c r="C910" s="1308"/>
      <c r="D910" s="1308"/>
      <c r="E910" s="1308"/>
      <c r="F910" s="1308"/>
      <c r="G910" s="1308"/>
      <c r="H910" s="1308"/>
      <c r="I910" s="836"/>
      <c r="J910" s="836"/>
      <c r="K910" s="836"/>
    </row>
    <row r="911">
      <c r="A911" s="2462"/>
      <c r="B911" s="823"/>
      <c r="C911" s="1308"/>
      <c r="D911" s="1308"/>
      <c r="E911" s="1308"/>
      <c r="F911" s="1308"/>
      <c r="G911" s="1308"/>
      <c r="H911" s="1308"/>
      <c r="I911" s="836"/>
      <c r="J911" s="836"/>
      <c r="K911" s="836"/>
    </row>
    <row r="912">
      <c r="A912" s="2462"/>
      <c r="B912" s="823"/>
      <c r="C912" s="1308"/>
      <c r="D912" s="1308"/>
      <c r="E912" s="1308"/>
      <c r="F912" s="1308"/>
      <c r="G912" s="1308"/>
      <c r="H912" s="1308"/>
      <c r="I912" s="836"/>
      <c r="J912" s="836"/>
      <c r="K912" s="836"/>
    </row>
    <row r="913">
      <c r="A913" s="2462"/>
      <c r="B913" s="823"/>
      <c r="C913" s="1308"/>
      <c r="D913" s="1308"/>
      <c r="E913" s="1308"/>
      <c r="F913" s="1308"/>
      <c r="G913" s="1308"/>
      <c r="H913" s="1308"/>
      <c r="I913" s="836"/>
      <c r="J913" s="836"/>
      <c r="K913" s="836"/>
    </row>
    <row r="914">
      <c r="A914" s="2462"/>
      <c r="B914" s="823"/>
      <c r="C914" s="1308"/>
      <c r="D914" s="1308"/>
      <c r="E914" s="1308"/>
      <c r="F914" s="1308"/>
      <c r="G914" s="1308"/>
      <c r="H914" s="1308"/>
      <c r="I914" s="836"/>
      <c r="J914" s="836"/>
      <c r="K914" s="836"/>
    </row>
    <row r="915">
      <c r="A915" s="2462"/>
      <c r="B915" s="823"/>
      <c r="C915" s="1308"/>
      <c r="D915" s="1308"/>
      <c r="E915" s="1308"/>
      <c r="F915" s="1308"/>
      <c r="G915" s="1308"/>
      <c r="H915" s="1308"/>
      <c r="I915" s="836"/>
      <c r="J915" s="836"/>
      <c r="K915" s="836"/>
    </row>
    <row r="916">
      <c r="A916" s="2462"/>
      <c r="B916" s="823"/>
      <c r="C916" s="1308"/>
      <c r="D916" s="1308"/>
      <c r="E916" s="1308"/>
      <c r="F916" s="1308"/>
      <c r="G916" s="1308"/>
      <c r="H916" s="1308"/>
      <c r="I916" s="836"/>
      <c r="J916" s="836"/>
      <c r="K916" s="836"/>
    </row>
    <row r="917">
      <c r="A917" s="2462"/>
      <c r="B917" s="823"/>
      <c r="C917" s="1308"/>
      <c r="D917" s="1308"/>
      <c r="E917" s="1308"/>
      <c r="F917" s="1308"/>
      <c r="G917" s="1308"/>
      <c r="H917" s="1308"/>
      <c r="I917" s="836"/>
      <c r="J917" s="836"/>
      <c r="K917" s="836"/>
    </row>
    <row r="918">
      <c r="A918" s="2462"/>
      <c r="B918" s="823"/>
      <c r="C918" s="1308"/>
      <c r="D918" s="1308"/>
      <c r="E918" s="1308"/>
      <c r="F918" s="1308"/>
      <c r="G918" s="1308"/>
      <c r="H918" s="1308"/>
      <c r="I918" s="836"/>
      <c r="J918" s="836"/>
      <c r="K918" s="836"/>
    </row>
    <row r="919">
      <c r="A919" s="2462"/>
      <c r="B919" s="823"/>
      <c r="C919" s="1308"/>
      <c r="D919" s="1308"/>
      <c r="E919" s="1308"/>
      <c r="F919" s="1308"/>
      <c r="G919" s="1308"/>
      <c r="H919" s="1308"/>
      <c r="I919" s="836"/>
      <c r="J919" s="836"/>
      <c r="K919" s="836"/>
    </row>
    <row r="920">
      <c r="A920" s="2462"/>
      <c r="B920" s="823"/>
      <c r="C920" s="1308"/>
      <c r="D920" s="1308"/>
      <c r="E920" s="1308"/>
      <c r="F920" s="1308"/>
      <c r="G920" s="1308"/>
      <c r="H920" s="1308"/>
      <c r="I920" s="836"/>
      <c r="J920" s="836"/>
      <c r="K920" s="836"/>
    </row>
    <row r="921">
      <c r="A921" s="2462"/>
      <c r="B921" s="823"/>
      <c r="C921" s="1308"/>
      <c r="D921" s="1308"/>
      <c r="E921" s="1308"/>
      <c r="F921" s="1308"/>
      <c r="G921" s="1308"/>
      <c r="H921" s="1308"/>
      <c r="I921" s="836"/>
      <c r="J921" s="836"/>
      <c r="K921" s="836"/>
    </row>
    <row r="922">
      <c r="A922" s="2462"/>
      <c r="B922" s="823"/>
      <c r="C922" s="1308"/>
      <c r="D922" s="1308"/>
      <c r="E922" s="1308"/>
      <c r="F922" s="1308"/>
      <c r="G922" s="1308"/>
      <c r="H922" s="1308"/>
      <c r="I922" s="836"/>
      <c r="J922" s="836"/>
      <c r="K922" s="836"/>
    </row>
    <row r="923">
      <c r="A923" s="2462"/>
      <c r="B923" s="823"/>
      <c r="C923" s="1308"/>
      <c r="D923" s="1308"/>
      <c r="E923" s="1308"/>
      <c r="F923" s="1308"/>
      <c r="G923" s="1308"/>
      <c r="H923" s="1308"/>
      <c r="I923" s="836"/>
      <c r="J923" s="836"/>
      <c r="K923" s="836"/>
    </row>
    <row r="924">
      <c r="A924" s="2462"/>
      <c r="B924" s="823"/>
      <c r="C924" s="1308"/>
      <c r="D924" s="1308"/>
      <c r="E924" s="1308"/>
      <c r="F924" s="1308"/>
      <c r="G924" s="1308"/>
      <c r="H924" s="1308"/>
      <c r="I924" s="836"/>
      <c r="J924" s="836"/>
      <c r="K924" s="836"/>
    </row>
    <row r="925">
      <c r="A925" s="2462"/>
      <c r="B925" s="823"/>
      <c r="C925" s="1308"/>
      <c r="D925" s="1308"/>
      <c r="E925" s="1308"/>
      <c r="F925" s="1308"/>
      <c r="G925" s="1308"/>
      <c r="H925" s="1308"/>
      <c r="I925" s="836"/>
      <c r="J925" s="836"/>
      <c r="K925" s="836"/>
    </row>
    <row r="926">
      <c r="A926" s="2462"/>
      <c r="B926" s="823"/>
      <c r="C926" s="1308"/>
      <c r="D926" s="1308"/>
      <c r="E926" s="1308"/>
      <c r="F926" s="1308"/>
      <c r="G926" s="1308"/>
      <c r="H926" s="1308"/>
      <c r="I926" s="836"/>
      <c r="J926" s="836"/>
      <c r="K926" s="836"/>
    </row>
    <row r="927">
      <c r="A927" s="2462"/>
      <c r="B927" s="823"/>
      <c r="C927" s="1308"/>
      <c r="D927" s="1308"/>
      <c r="E927" s="1308"/>
      <c r="F927" s="1308"/>
      <c r="G927" s="1308"/>
      <c r="H927" s="1308"/>
      <c r="I927" s="836"/>
      <c r="J927" s="836"/>
      <c r="K927" s="836"/>
    </row>
    <row r="928">
      <c r="A928" s="2462"/>
      <c r="B928" s="823"/>
      <c r="C928" s="1308"/>
      <c r="D928" s="1308"/>
      <c r="E928" s="1308"/>
      <c r="F928" s="1308"/>
      <c r="G928" s="1308"/>
      <c r="H928" s="1308"/>
      <c r="I928" s="836"/>
      <c r="J928" s="836"/>
      <c r="K928" s="836"/>
    </row>
    <row r="929">
      <c r="A929" s="2462"/>
      <c r="B929" s="823"/>
      <c r="C929" s="1308"/>
      <c r="D929" s="1308"/>
      <c r="E929" s="1308"/>
      <c r="F929" s="1308"/>
      <c r="G929" s="1308"/>
      <c r="H929" s="1308"/>
      <c r="I929" s="836"/>
      <c r="J929" s="836"/>
      <c r="K929" s="836"/>
    </row>
    <row r="930">
      <c r="A930" s="2462"/>
      <c r="B930" s="823"/>
      <c r="C930" s="1308"/>
      <c r="D930" s="1308"/>
      <c r="E930" s="1308"/>
      <c r="F930" s="1308"/>
      <c r="G930" s="1308"/>
      <c r="H930" s="1308"/>
      <c r="I930" s="836"/>
      <c r="J930" s="836"/>
      <c r="K930" s="836"/>
    </row>
    <row r="931">
      <c r="A931" s="2462"/>
      <c r="B931" s="823"/>
      <c r="C931" s="1308"/>
      <c r="D931" s="1308"/>
      <c r="E931" s="1308"/>
      <c r="F931" s="1308"/>
      <c r="G931" s="1308"/>
      <c r="H931" s="1308"/>
      <c r="I931" s="836"/>
      <c r="J931" s="836"/>
      <c r="K931" s="836"/>
    </row>
    <row r="932">
      <c r="A932" s="2462"/>
      <c r="B932" s="823"/>
      <c r="C932" s="1308"/>
      <c r="D932" s="1308"/>
      <c r="E932" s="1308"/>
      <c r="F932" s="1308"/>
      <c r="G932" s="1308"/>
      <c r="H932" s="1308"/>
      <c r="I932" s="836"/>
      <c r="J932" s="836"/>
      <c r="K932" s="836"/>
    </row>
    <row r="933">
      <c r="A933" s="2462"/>
      <c r="B933" s="823"/>
      <c r="C933" s="1308"/>
      <c r="D933" s="1308"/>
      <c r="E933" s="1308"/>
      <c r="F933" s="1308"/>
      <c r="G933" s="1308"/>
      <c r="H933" s="1308"/>
      <c r="I933" s="836"/>
      <c r="J933" s="836"/>
      <c r="K933" s="836"/>
    </row>
    <row r="934">
      <c r="A934" s="2462"/>
      <c r="B934" s="823"/>
      <c r="C934" s="1308"/>
      <c r="D934" s="1308"/>
      <c r="E934" s="1308"/>
      <c r="F934" s="1308"/>
      <c r="G934" s="1308"/>
      <c r="H934" s="1308"/>
      <c r="I934" s="836"/>
      <c r="J934" s="836"/>
      <c r="K934" s="836"/>
    </row>
    <row r="935">
      <c r="A935" s="2462"/>
      <c r="B935" s="823"/>
      <c r="C935" s="1308"/>
      <c r="D935" s="1308"/>
      <c r="E935" s="1308"/>
      <c r="F935" s="1308"/>
      <c r="G935" s="1308"/>
      <c r="H935" s="1308"/>
      <c r="I935" s="836"/>
      <c r="J935" s="836"/>
      <c r="K935" s="836"/>
    </row>
    <row r="936">
      <c r="A936" s="2462"/>
      <c r="B936" s="823"/>
      <c r="C936" s="1308"/>
      <c r="D936" s="1308"/>
      <c r="E936" s="1308"/>
      <c r="F936" s="1308"/>
      <c r="G936" s="1308"/>
      <c r="H936" s="1308"/>
      <c r="I936" s="836"/>
      <c r="J936" s="836"/>
      <c r="K936" s="836"/>
    </row>
    <row r="937">
      <c r="A937" s="2462"/>
      <c r="B937" s="823"/>
      <c r="C937" s="1308"/>
      <c r="D937" s="1308"/>
      <c r="E937" s="1308"/>
      <c r="F937" s="1308"/>
      <c r="G937" s="1308"/>
      <c r="H937" s="1308"/>
      <c r="I937" s="836"/>
      <c r="J937" s="836"/>
      <c r="K937" s="836"/>
    </row>
    <row r="938">
      <c r="A938" s="2462"/>
      <c r="B938" s="823"/>
      <c r="C938" s="1308"/>
      <c r="D938" s="1308"/>
      <c r="E938" s="1308"/>
      <c r="F938" s="1308"/>
      <c r="G938" s="1308"/>
      <c r="H938" s="1308"/>
      <c r="I938" s="836"/>
      <c r="J938" s="836"/>
      <c r="K938" s="836"/>
    </row>
    <row r="939">
      <c r="A939" s="2462"/>
      <c r="B939" s="823"/>
      <c r="C939" s="1308"/>
      <c r="D939" s="1308"/>
      <c r="E939" s="1308"/>
      <c r="F939" s="1308"/>
      <c r="G939" s="1308"/>
      <c r="H939" s="1308"/>
      <c r="I939" s="836"/>
      <c r="J939" s="836"/>
      <c r="K939" s="836"/>
    </row>
    <row r="940">
      <c r="A940" s="2462"/>
      <c r="B940" s="823"/>
      <c r="C940" s="1308"/>
      <c r="D940" s="1308"/>
      <c r="E940" s="1308"/>
      <c r="F940" s="1308"/>
      <c r="G940" s="1308"/>
      <c r="H940" s="1308"/>
      <c r="I940" s="836"/>
      <c r="J940" s="836"/>
      <c r="K940" s="836"/>
    </row>
    <row r="941">
      <c r="A941" s="2462"/>
      <c r="B941" s="823"/>
      <c r="C941" s="1308"/>
      <c r="D941" s="1308"/>
      <c r="E941" s="1308"/>
      <c r="F941" s="1308"/>
      <c r="G941" s="1308"/>
      <c r="H941" s="1308"/>
      <c r="I941" s="836"/>
      <c r="J941" s="836"/>
      <c r="K941" s="836"/>
    </row>
    <row r="942">
      <c r="A942" s="2462"/>
      <c r="B942" s="823"/>
      <c r="C942" s="1308"/>
      <c r="D942" s="1308"/>
      <c r="E942" s="1308"/>
      <c r="F942" s="1308"/>
      <c r="G942" s="1308"/>
      <c r="H942" s="1308"/>
      <c r="I942" s="836"/>
      <c r="J942" s="836"/>
      <c r="K942" s="836"/>
    </row>
    <row r="943">
      <c r="A943" s="2462"/>
      <c r="B943" s="823"/>
      <c r="C943" s="1308"/>
      <c r="D943" s="1308"/>
      <c r="E943" s="1308"/>
      <c r="F943" s="1308"/>
      <c r="G943" s="1308"/>
      <c r="H943" s="1308"/>
      <c r="I943" s="836"/>
      <c r="J943" s="836"/>
      <c r="K943" s="836"/>
    </row>
    <row r="944">
      <c r="A944" s="2462"/>
      <c r="B944" s="823"/>
      <c r="C944" s="1308"/>
      <c r="D944" s="1308"/>
      <c r="E944" s="1308"/>
      <c r="F944" s="1308"/>
      <c r="G944" s="1308"/>
      <c r="H944" s="1308"/>
      <c r="I944" s="836"/>
      <c r="J944" s="836"/>
      <c r="K944" s="836"/>
    </row>
    <row r="945">
      <c r="A945" s="2462"/>
      <c r="B945" s="823"/>
      <c r="C945" s="1308"/>
      <c r="D945" s="1308"/>
      <c r="E945" s="1308"/>
      <c r="F945" s="1308"/>
      <c r="G945" s="1308"/>
      <c r="H945" s="1308"/>
      <c r="I945" s="836"/>
      <c r="J945" s="836"/>
      <c r="K945" s="836"/>
    </row>
    <row r="946">
      <c r="A946" s="2462"/>
      <c r="B946" s="823"/>
      <c r="C946" s="1308"/>
      <c r="D946" s="1308"/>
      <c r="E946" s="1308"/>
      <c r="F946" s="1308"/>
      <c r="G946" s="1308"/>
      <c r="H946" s="1308"/>
      <c r="I946" s="836"/>
      <c r="J946" s="836"/>
      <c r="K946" s="836"/>
    </row>
    <row r="947">
      <c r="A947" s="2462"/>
      <c r="B947" s="823"/>
      <c r="C947" s="1308"/>
      <c r="D947" s="1308"/>
      <c r="E947" s="1308"/>
      <c r="F947" s="1308"/>
      <c r="G947" s="1308"/>
      <c r="H947" s="1308"/>
      <c r="I947" s="836"/>
      <c r="J947" s="836"/>
      <c r="K947" s="836"/>
    </row>
    <row r="948">
      <c r="A948" s="2462"/>
      <c r="B948" s="823"/>
      <c r="C948" s="1308"/>
      <c r="D948" s="1308"/>
      <c r="E948" s="1308"/>
      <c r="F948" s="1308"/>
      <c r="G948" s="1308"/>
      <c r="H948" s="1308"/>
      <c r="I948" s="836"/>
      <c r="J948" s="836"/>
      <c r="K948" s="836"/>
    </row>
    <row r="949">
      <c r="A949" s="2462"/>
      <c r="B949" s="823"/>
      <c r="C949" s="1308"/>
      <c r="D949" s="1308"/>
      <c r="E949" s="1308"/>
      <c r="F949" s="1308"/>
      <c r="G949" s="1308"/>
      <c r="H949" s="1308"/>
      <c r="I949" s="836"/>
      <c r="J949" s="836"/>
      <c r="K949" s="836"/>
    </row>
    <row r="950">
      <c r="A950" s="2462"/>
      <c r="B950" s="823"/>
      <c r="C950" s="1308"/>
      <c r="D950" s="1308"/>
      <c r="E950" s="1308"/>
      <c r="F950" s="1308"/>
      <c r="G950" s="1308"/>
      <c r="H950" s="1308"/>
      <c r="I950" s="836"/>
      <c r="J950" s="836"/>
      <c r="K950" s="836"/>
    </row>
    <row r="951">
      <c r="A951" s="2462"/>
      <c r="B951" s="823"/>
      <c r="C951" s="1308"/>
      <c r="D951" s="1308"/>
      <c r="E951" s="1308"/>
      <c r="F951" s="1308"/>
      <c r="G951" s="1308"/>
      <c r="H951" s="1308"/>
      <c r="I951" s="836"/>
      <c r="J951" s="836"/>
      <c r="K951" s="836"/>
    </row>
    <row r="952">
      <c r="A952" s="2462"/>
      <c r="B952" s="823"/>
      <c r="C952" s="1308"/>
      <c r="D952" s="1308"/>
      <c r="E952" s="1308"/>
      <c r="F952" s="1308"/>
      <c r="G952" s="1308"/>
      <c r="H952" s="1308"/>
      <c r="I952" s="836"/>
      <c r="J952" s="836"/>
      <c r="K952" s="836"/>
    </row>
    <row r="953">
      <c r="A953" s="2462"/>
      <c r="B953" s="823"/>
      <c r="C953" s="1308"/>
      <c r="D953" s="1308"/>
      <c r="E953" s="1308"/>
      <c r="F953" s="1308"/>
      <c r="G953" s="1308"/>
      <c r="H953" s="1308"/>
      <c r="I953" s="836"/>
      <c r="J953" s="836"/>
      <c r="K953" s="836"/>
    </row>
    <row r="954">
      <c r="A954" s="2462"/>
      <c r="B954" s="823"/>
      <c r="C954" s="1308"/>
      <c r="D954" s="1308"/>
      <c r="E954" s="1308"/>
      <c r="F954" s="1308"/>
      <c r="G954" s="1308"/>
      <c r="H954" s="1308"/>
      <c r="I954" s="836"/>
      <c r="J954" s="836"/>
      <c r="K954" s="836"/>
    </row>
    <row r="955">
      <c r="A955" s="2462"/>
      <c r="B955" s="823"/>
      <c r="C955" s="1308"/>
      <c r="D955" s="1308"/>
      <c r="E955" s="1308"/>
      <c r="F955" s="1308"/>
      <c r="G955" s="1308"/>
      <c r="H955" s="1308"/>
      <c r="I955" s="836"/>
      <c r="J955" s="836"/>
      <c r="K955" s="836"/>
    </row>
    <row r="956">
      <c r="A956" s="2462"/>
      <c r="B956" s="823"/>
      <c r="C956" s="1308"/>
      <c r="D956" s="1308"/>
      <c r="E956" s="1308"/>
      <c r="F956" s="1308"/>
      <c r="G956" s="1308"/>
      <c r="H956" s="1308"/>
      <c r="I956" s="836"/>
      <c r="J956" s="836"/>
      <c r="K956" s="836"/>
    </row>
    <row r="957">
      <c r="A957" s="2462"/>
      <c r="B957" s="823"/>
      <c r="C957" s="1308"/>
      <c r="D957" s="1308"/>
      <c r="E957" s="1308"/>
      <c r="F957" s="1308"/>
      <c r="G957" s="1308"/>
      <c r="H957" s="1308"/>
      <c r="I957" s="836"/>
      <c r="J957" s="836"/>
      <c r="K957" s="836"/>
    </row>
    <row r="958">
      <c r="A958" s="2462"/>
      <c r="B958" s="823"/>
      <c r="C958" s="1308"/>
      <c r="D958" s="1308"/>
      <c r="E958" s="1308"/>
      <c r="F958" s="1308"/>
      <c r="G958" s="1308"/>
      <c r="H958" s="1308"/>
      <c r="I958" s="836"/>
      <c r="J958" s="836"/>
      <c r="K958" s="836"/>
    </row>
    <row r="959">
      <c r="A959" s="2462"/>
      <c r="B959" s="823"/>
      <c r="C959" s="1308"/>
      <c r="D959" s="1308"/>
      <c r="E959" s="1308"/>
      <c r="F959" s="1308"/>
      <c r="G959" s="1308"/>
      <c r="H959" s="1308"/>
      <c r="I959" s="836"/>
      <c r="J959" s="836"/>
      <c r="K959" s="836"/>
    </row>
    <row r="960">
      <c r="A960" s="2462"/>
      <c r="B960" s="823"/>
      <c r="C960" s="1308"/>
      <c r="D960" s="1308"/>
      <c r="E960" s="1308"/>
      <c r="F960" s="1308"/>
      <c r="G960" s="1308"/>
      <c r="H960" s="1308"/>
      <c r="I960" s="836"/>
      <c r="J960" s="836"/>
      <c r="K960" s="836"/>
    </row>
    <row r="961">
      <c r="A961" s="2462"/>
      <c r="B961" s="823"/>
      <c r="C961" s="1308"/>
      <c r="D961" s="1308"/>
      <c r="E961" s="1308"/>
      <c r="F961" s="1308"/>
      <c r="G961" s="1308"/>
      <c r="H961" s="1308"/>
      <c r="I961" s="836"/>
      <c r="J961" s="836"/>
      <c r="K961" s="836"/>
    </row>
    <row r="962">
      <c r="A962" s="2462"/>
      <c r="B962" s="823"/>
      <c r="C962" s="1308"/>
      <c r="D962" s="1308"/>
      <c r="E962" s="1308"/>
      <c r="F962" s="1308"/>
      <c r="G962" s="1308"/>
      <c r="H962" s="1308"/>
      <c r="I962" s="836"/>
      <c r="J962" s="836"/>
      <c r="K962" s="836"/>
    </row>
    <row r="963">
      <c r="A963" s="2462"/>
      <c r="B963" s="823"/>
      <c r="C963" s="1308"/>
      <c r="D963" s="1308"/>
      <c r="E963" s="1308"/>
      <c r="F963" s="1308"/>
      <c r="G963" s="1308"/>
      <c r="H963" s="1308"/>
      <c r="I963" s="836"/>
      <c r="J963" s="836"/>
      <c r="K963" s="836"/>
    </row>
    <row r="964">
      <c r="A964" s="2462"/>
      <c r="B964" s="823"/>
      <c r="C964" s="1308"/>
      <c r="D964" s="1308"/>
      <c r="E964" s="1308"/>
      <c r="F964" s="1308"/>
      <c r="G964" s="1308"/>
      <c r="H964" s="1308"/>
      <c r="I964" s="836"/>
      <c r="J964" s="836"/>
      <c r="K964" s="836"/>
    </row>
    <row r="965">
      <c r="A965" s="2462"/>
      <c r="B965" s="823"/>
      <c r="C965" s="1308"/>
      <c r="D965" s="1308"/>
      <c r="E965" s="1308"/>
      <c r="F965" s="1308"/>
      <c r="G965" s="1308"/>
      <c r="H965" s="1308"/>
      <c r="I965" s="836"/>
      <c r="J965" s="836"/>
      <c r="K965" s="836"/>
    </row>
    <row r="966">
      <c r="A966" s="2462"/>
      <c r="B966" s="823"/>
      <c r="C966" s="1308"/>
      <c r="D966" s="1308"/>
      <c r="E966" s="1308"/>
      <c r="F966" s="1308"/>
      <c r="G966" s="1308"/>
      <c r="H966" s="1308"/>
      <c r="I966" s="836"/>
      <c r="J966" s="836"/>
      <c r="K966" s="836"/>
    </row>
    <row r="967">
      <c r="A967" s="2462"/>
      <c r="B967" s="823"/>
      <c r="C967" s="1308"/>
      <c r="D967" s="1308"/>
      <c r="E967" s="1308"/>
      <c r="F967" s="1308"/>
      <c r="G967" s="1308"/>
      <c r="H967" s="1308"/>
      <c r="I967" s="836"/>
      <c r="J967" s="836"/>
      <c r="K967" s="836"/>
    </row>
    <row r="968">
      <c r="A968" s="2462"/>
      <c r="B968" s="823"/>
      <c r="C968" s="1308"/>
      <c r="D968" s="1308"/>
      <c r="E968" s="1308"/>
      <c r="F968" s="1308"/>
      <c r="G968" s="1308"/>
      <c r="H968" s="1308"/>
      <c r="I968" s="836"/>
      <c r="J968" s="836"/>
      <c r="K968" s="836"/>
    </row>
    <row r="969">
      <c r="A969" s="2462"/>
      <c r="B969" s="823"/>
      <c r="C969" s="1308"/>
      <c r="D969" s="1308"/>
      <c r="E969" s="1308"/>
      <c r="F969" s="1308"/>
      <c r="G969" s="1308"/>
      <c r="H969" s="1308"/>
      <c r="I969" s="836"/>
      <c r="J969" s="836"/>
      <c r="K969" s="836"/>
    </row>
    <row r="970">
      <c r="A970" s="2462"/>
      <c r="B970" s="823"/>
      <c r="C970" s="1308"/>
      <c r="D970" s="1308"/>
      <c r="E970" s="1308"/>
      <c r="F970" s="1308"/>
      <c r="G970" s="1308"/>
      <c r="H970" s="1308"/>
      <c r="I970" s="836"/>
      <c r="J970" s="836"/>
      <c r="K970" s="836"/>
    </row>
    <row r="971">
      <c r="A971" s="2462"/>
      <c r="B971" s="823"/>
      <c r="C971" s="1308"/>
      <c r="D971" s="1308"/>
      <c r="E971" s="1308"/>
      <c r="F971" s="1308"/>
      <c r="G971" s="1308"/>
      <c r="H971" s="1308"/>
      <c r="I971" s="836"/>
      <c r="J971" s="836"/>
      <c r="K971" s="836"/>
    </row>
    <row r="972">
      <c r="A972" s="2462"/>
      <c r="B972" s="823"/>
      <c r="C972" s="1308"/>
      <c r="D972" s="1308"/>
      <c r="E972" s="1308"/>
      <c r="F972" s="1308"/>
      <c r="G972" s="1308"/>
      <c r="H972" s="1308"/>
      <c r="I972" s="836"/>
      <c r="J972" s="836"/>
      <c r="K972" s="836"/>
    </row>
    <row r="973">
      <c r="A973" s="2462"/>
      <c r="B973" s="823"/>
      <c r="C973" s="1308"/>
      <c r="D973" s="1308"/>
      <c r="E973" s="1308"/>
      <c r="F973" s="1308"/>
      <c r="G973" s="1308"/>
      <c r="H973" s="1308"/>
      <c r="I973" s="836"/>
      <c r="J973" s="836"/>
      <c r="K973" s="836"/>
    </row>
    <row r="974">
      <c r="A974" s="2462"/>
      <c r="B974" s="823"/>
      <c r="C974" s="1308"/>
      <c r="D974" s="1308"/>
      <c r="E974" s="1308"/>
      <c r="F974" s="1308"/>
      <c r="G974" s="1308"/>
      <c r="H974" s="1308"/>
      <c r="I974" s="836"/>
      <c r="J974" s="836"/>
      <c r="K974" s="836"/>
    </row>
    <row r="975">
      <c r="A975" s="2462"/>
      <c r="B975" s="823"/>
      <c r="C975" s="1308"/>
      <c r="D975" s="1308"/>
      <c r="E975" s="1308"/>
      <c r="F975" s="1308"/>
      <c r="G975" s="1308"/>
      <c r="H975" s="1308"/>
      <c r="I975" s="836"/>
      <c r="J975" s="836"/>
      <c r="K975" s="836"/>
    </row>
    <row r="976">
      <c r="A976" s="2462"/>
      <c r="B976" s="823"/>
      <c r="C976" s="1308"/>
      <c r="D976" s="1308"/>
      <c r="E976" s="1308"/>
      <c r="F976" s="1308"/>
      <c r="G976" s="1308"/>
      <c r="H976" s="1308"/>
      <c r="I976" s="836"/>
      <c r="J976" s="836"/>
      <c r="K976" s="836"/>
    </row>
    <row r="977">
      <c r="A977" s="2462"/>
      <c r="B977" s="823"/>
      <c r="C977" s="1308"/>
      <c r="D977" s="1308"/>
      <c r="E977" s="1308"/>
      <c r="F977" s="1308"/>
      <c r="G977" s="1308"/>
      <c r="H977" s="1308"/>
      <c r="I977" s="836"/>
      <c r="J977" s="836"/>
      <c r="K977" s="836"/>
    </row>
    <row r="978">
      <c r="A978" s="2462"/>
      <c r="B978" s="823"/>
      <c r="C978" s="1308"/>
      <c r="D978" s="1308"/>
      <c r="E978" s="1308"/>
      <c r="F978" s="1308"/>
      <c r="G978" s="1308"/>
      <c r="H978" s="1308"/>
      <c r="I978" s="836"/>
      <c r="J978" s="836"/>
      <c r="K978" s="836"/>
    </row>
    <row r="979">
      <c r="A979" s="2462"/>
      <c r="B979" s="823"/>
      <c r="C979" s="1308"/>
      <c r="D979" s="1308"/>
      <c r="E979" s="1308"/>
      <c r="F979" s="1308"/>
      <c r="G979" s="1308"/>
      <c r="H979" s="1308"/>
      <c r="I979" s="836"/>
      <c r="J979" s="836"/>
      <c r="K979" s="836"/>
    </row>
    <row r="980">
      <c r="A980" s="2462"/>
      <c r="B980" s="823"/>
      <c r="C980" s="1308"/>
      <c r="D980" s="1308"/>
      <c r="E980" s="1308"/>
      <c r="F980" s="1308"/>
      <c r="G980" s="1308"/>
      <c r="H980" s="1308"/>
      <c r="I980" s="836"/>
      <c r="J980" s="836"/>
      <c r="K980" s="836"/>
    </row>
    <row r="981">
      <c r="A981" s="2462"/>
      <c r="B981" s="823"/>
      <c r="C981" s="1308"/>
      <c r="D981" s="1308"/>
      <c r="E981" s="1308"/>
      <c r="F981" s="1308"/>
      <c r="G981" s="1308"/>
      <c r="H981" s="1308"/>
      <c r="I981" s="836"/>
      <c r="J981" s="836"/>
      <c r="K981" s="836"/>
    </row>
    <row r="982">
      <c r="A982" s="2462"/>
      <c r="B982" s="823"/>
      <c r="C982" s="1308"/>
      <c r="D982" s="1308"/>
      <c r="E982" s="1308"/>
      <c r="F982" s="1308"/>
      <c r="G982" s="1308"/>
      <c r="H982" s="1308"/>
      <c r="I982" s="836"/>
      <c r="J982" s="836"/>
      <c r="K982" s="836"/>
    </row>
    <row r="983">
      <c r="A983" s="2462"/>
      <c r="B983" s="823"/>
      <c r="C983" s="1308"/>
      <c r="D983" s="1308"/>
      <c r="E983" s="1308"/>
      <c r="F983" s="1308"/>
      <c r="G983" s="1308"/>
      <c r="H983" s="1308"/>
      <c r="I983" s="836"/>
      <c r="J983" s="836"/>
      <c r="K983" s="836"/>
    </row>
    <row r="984">
      <c r="A984" s="2462"/>
      <c r="B984" s="823"/>
      <c r="C984" s="1308"/>
      <c r="D984" s="1308"/>
      <c r="E984" s="1308"/>
      <c r="F984" s="1308"/>
      <c r="G984" s="1308"/>
      <c r="H984" s="1308"/>
      <c r="I984" s="836"/>
      <c r="J984" s="836"/>
      <c r="K984" s="836"/>
    </row>
    <row r="985">
      <c r="A985" s="2462"/>
      <c r="B985" s="823"/>
      <c r="C985" s="1308"/>
      <c r="D985" s="1308"/>
      <c r="E985" s="1308"/>
      <c r="F985" s="1308"/>
      <c r="G985" s="1308"/>
      <c r="H985" s="1308"/>
      <c r="I985" s="836"/>
      <c r="J985" s="836"/>
      <c r="K985" s="836"/>
    </row>
    <row r="986">
      <c r="A986" s="2462"/>
      <c r="B986" s="823"/>
      <c r="C986" s="1308"/>
      <c r="D986" s="1308"/>
      <c r="E986" s="1308"/>
      <c r="F986" s="1308"/>
      <c r="G986" s="1308"/>
      <c r="H986" s="1308"/>
      <c r="I986" s="836"/>
      <c r="J986" s="836"/>
      <c r="K986" s="836"/>
    </row>
    <row r="987">
      <c r="A987" s="2462"/>
      <c r="B987" s="823"/>
      <c r="C987" s="1308"/>
      <c r="D987" s="1308"/>
      <c r="E987" s="1308"/>
      <c r="F987" s="1308"/>
      <c r="G987" s="1308"/>
      <c r="H987" s="1308"/>
      <c r="I987" s="836"/>
      <c r="J987" s="836"/>
      <c r="K987" s="836"/>
    </row>
    <row r="988">
      <c r="A988" s="2462"/>
      <c r="B988" s="823"/>
      <c r="C988" s="1308"/>
      <c r="D988" s="1308"/>
      <c r="E988" s="1308"/>
      <c r="F988" s="1308"/>
      <c r="G988" s="1308"/>
      <c r="H988" s="1308"/>
      <c r="I988" s="836"/>
      <c r="J988" s="836"/>
      <c r="K988" s="836"/>
    </row>
    <row r="989">
      <c r="A989" s="2462"/>
      <c r="B989" s="823"/>
      <c r="C989" s="1308"/>
      <c r="D989" s="1308"/>
      <c r="E989" s="1308"/>
      <c r="F989" s="1308"/>
      <c r="G989" s="1308"/>
      <c r="H989" s="1308"/>
      <c r="I989" s="836"/>
      <c r="J989" s="836"/>
      <c r="K989" s="836"/>
    </row>
    <row r="990">
      <c r="A990" s="2462"/>
      <c r="B990" s="823"/>
      <c r="C990" s="1308"/>
      <c r="D990" s="1308"/>
      <c r="E990" s="1308"/>
      <c r="F990" s="1308"/>
      <c r="G990" s="1308"/>
      <c r="H990" s="1308"/>
      <c r="I990" s="836"/>
      <c r="J990" s="836"/>
      <c r="K990" s="836"/>
    </row>
    <row r="991">
      <c r="A991" s="2462"/>
      <c r="B991" s="823"/>
      <c r="C991" s="1308"/>
      <c r="D991" s="1308"/>
      <c r="E991" s="1308"/>
      <c r="F991" s="1308"/>
      <c r="G991" s="1308"/>
      <c r="H991" s="1308"/>
      <c r="I991" s="836"/>
      <c r="J991" s="836"/>
      <c r="K991" s="836"/>
    </row>
    <row r="992">
      <c r="A992" s="2462"/>
      <c r="B992" s="823"/>
      <c r="C992" s="1308"/>
      <c r="D992" s="1308"/>
      <c r="E992" s="1308"/>
      <c r="F992" s="1308"/>
      <c r="G992" s="1308"/>
      <c r="H992" s="1308"/>
      <c r="I992" s="836"/>
      <c r="J992" s="836"/>
      <c r="K992" s="836"/>
    </row>
    <row r="993">
      <c r="A993" s="2462"/>
      <c r="B993" s="823"/>
      <c r="C993" s="1308"/>
      <c r="D993" s="1308"/>
      <c r="E993" s="1308"/>
      <c r="F993" s="1308"/>
      <c r="G993" s="1308"/>
      <c r="H993" s="1308"/>
      <c r="I993" s="836"/>
      <c r="J993" s="836"/>
      <c r="K993" s="836"/>
    </row>
    <row r="994">
      <c r="A994" s="2462"/>
      <c r="B994" s="823"/>
      <c r="C994" s="1308"/>
      <c r="D994" s="1308"/>
      <c r="E994" s="1308"/>
      <c r="F994" s="1308"/>
      <c r="G994" s="1308"/>
      <c r="H994" s="1308"/>
      <c r="I994" s="836"/>
      <c r="J994" s="836"/>
      <c r="K994" s="836"/>
    </row>
    <row r="995">
      <c r="A995" s="2462"/>
      <c r="B995" s="823"/>
      <c r="C995" s="1308"/>
      <c r="D995" s="1308"/>
      <c r="E995" s="1308"/>
      <c r="F995" s="1308"/>
      <c r="G995" s="1308"/>
      <c r="H995" s="1308"/>
      <c r="I995" s="836"/>
      <c r="J995" s="836"/>
      <c r="K995" s="836"/>
    </row>
    <row r="996">
      <c r="A996" s="2462"/>
      <c r="B996" s="823"/>
      <c r="C996" s="1308"/>
      <c r="D996" s="1308"/>
      <c r="E996" s="1308"/>
      <c r="F996" s="1308"/>
      <c r="G996" s="1308"/>
      <c r="H996" s="1308"/>
      <c r="I996" s="836"/>
      <c r="J996" s="836"/>
      <c r="K996" s="836"/>
    </row>
    <row r="997">
      <c r="A997" s="2462"/>
      <c r="B997" s="823"/>
      <c r="C997" s="1308"/>
      <c r="D997" s="1308"/>
      <c r="E997" s="1308"/>
      <c r="F997" s="1308"/>
      <c r="G997" s="1308"/>
      <c r="H997" s="1308"/>
      <c r="I997" s="836"/>
      <c r="J997" s="836"/>
      <c r="K997" s="836"/>
    </row>
    <row r="998">
      <c r="A998" s="2462"/>
      <c r="B998" s="823"/>
      <c r="C998" s="1308"/>
      <c r="D998" s="1308"/>
      <c r="E998" s="1308"/>
      <c r="F998" s="1308"/>
      <c r="G998" s="1308"/>
      <c r="H998" s="1308"/>
      <c r="I998" s="836"/>
      <c r="J998" s="836"/>
      <c r="K998" s="836"/>
    </row>
    <row r="999">
      <c r="A999" s="2462"/>
      <c r="B999" s="823"/>
      <c r="C999" s="1308"/>
      <c r="D999" s="1308"/>
      <c r="E999" s="1308"/>
      <c r="F999" s="1308"/>
      <c r="G999" s="1308"/>
      <c r="H999" s="1308"/>
      <c r="I999" s="836"/>
      <c r="J999" s="836"/>
      <c r="K999" s="836"/>
    </row>
    <row r="1000">
      <c r="A1000" s="2462"/>
      <c r="B1000" s="823"/>
      <c r="C1000" s="1308"/>
      <c r="D1000" s="1308"/>
      <c r="E1000" s="1308"/>
      <c r="F1000" s="1308"/>
      <c r="G1000" s="1308"/>
      <c r="H1000" s="1308"/>
      <c r="I1000" s="836"/>
      <c r="J1000" s="836"/>
      <c r="K1000" s="836"/>
    </row>
    <row r="1001">
      <c r="A1001" s="2462"/>
      <c r="B1001" s="823"/>
      <c r="C1001" s="1308"/>
      <c r="D1001" s="1308"/>
      <c r="E1001" s="1308"/>
      <c r="F1001" s="1308"/>
      <c r="G1001" s="1308"/>
      <c r="H1001" s="1308"/>
      <c r="I1001" s="836"/>
      <c r="J1001" s="836"/>
      <c r="K1001" s="836"/>
    </row>
    <row r="1002">
      <c r="A1002" s="2462"/>
      <c r="B1002" s="823"/>
      <c r="C1002" s="1308"/>
      <c r="D1002" s="1308"/>
      <c r="E1002" s="1308"/>
      <c r="F1002" s="1308"/>
      <c r="G1002" s="1308"/>
      <c r="H1002" s="1308"/>
      <c r="I1002" s="836"/>
      <c r="J1002" s="836"/>
      <c r="K1002" s="836"/>
    </row>
    <row r="1003">
      <c r="A1003" s="2462"/>
      <c r="B1003" s="823"/>
      <c r="C1003" s="1308"/>
      <c r="D1003" s="1308"/>
      <c r="E1003" s="1308"/>
      <c r="F1003" s="1308"/>
      <c r="G1003" s="1308"/>
      <c r="H1003" s="1308"/>
      <c r="I1003" s="836"/>
      <c r="J1003" s="836"/>
      <c r="K1003" s="836"/>
    </row>
    <row r="1004">
      <c r="A1004" s="2462"/>
      <c r="B1004" s="823"/>
      <c r="C1004" s="1308"/>
      <c r="D1004" s="1308"/>
      <c r="E1004" s="1308"/>
      <c r="F1004" s="1308"/>
      <c r="G1004" s="1308"/>
      <c r="H1004" s="1308"/>
      <c r="I1004" s="836"/>
      <c r="J1004" s="836"/>
      <c r="K1004" s="836"/>
    </row>
    <row r="1005">
      <c r="A1005" s="2462"/>
      <c r="B1005" s="823"/>
      <c r="C1005" s="1308"/>
      <c r="D1005" s="1308"/>
      <c r="E1005" s="1308"/>
      <c r="F1005" s="1308"/>
      <c r="G1005" s="1308"/>
      <c r="H1005" s="1308"/>
      <c r="I1005" s="836"/>
      <c r="J1005" s="836"/>
      <c r="K1005" s="836"/>
    </row>
    <row r="1006">
      <c r="A1006" s="2462"/>
      <c r="B1006" s="823"/>
      <c r="C1006" s="1308"/>
      <c r="D1006" s="1308"/>
      <c r="E1006" s="1308"/>
      <c r="F1006" s="1308"/>
      <c r="G1006" s="1308"/>
      <c r="H1006" s="1308"/>
      <c r="I1006" s="836"/>
      <c r="J1006" s="836"/>
      <c r="K1006" s="836"/>
    </row>
    <row r="1007">
      <c r="A1007" s="2462"/>
      <c r="B1007" s="823"/>
      <c r="C1007" s="1308"/>
      <c r="D1007" s="1308"/>
      <c r="E1007" s="1308"/>
      <c r="F1007" s="1308"/>
      <c r="G1007" s="1308"/>
      <c r="H1007" s="1308"/>
      <c r="I1007" s="836"/>
      <c r="J1007" s="836"/>
      <c r="K1007" s="836"/>
    </row>
    <row r="1008">
      <c r="A1008" s="2462"/>
      <c r="B1008" s="823"/>
      <c r="C1008" s="1308"/>
      <c r="D1008" s="1308"/>
      <c r="E1008" s="1308"/>
      <c r="F1008" s="1308"/>
      <c r="G1008" s="1308"/>
      <c r="H1008" s="1308"/>
      <c r="I1008" s="836"/>
      <c r="J1008" s="836"/>
      <c r="K1008" s="836"/>
    </row>
    <row r="1009">
      <c r="A1009" s="2462"/>
      <c r="B1009" s="823"/>
      <c r="C1009" s="1308"/>
      <c r="D1009" s="1308"/>
      <c r="E1009" s="1308"/>
      <c r="F1009" s="1308"/>
      <c r="G1009" s="1308"/>
      <c r="H1009" s="1308"/>
      <c r="I1009" s="836"/>
      <c r="J1009" s="836"/>
      <c r="K1009" s="836"/>
    </row>
    <row r="1010">
      <c r="A1010" s="2462"/>
      <c r="B1010" s="823"/>
      <c r="C1010" s="1308"/>
      <c r="D1010" s="1308"/>
      <c r="E1010" s="1308"/>
      <c r="F1010" s="1308"/>
      <c r="G1010" s="1308"/>
      <c r="H1010" s="1308"/>
      <c r="I1010" s="836"/>
      <c r="J1010" s="836"/>
      <c r="K1010" s="836"/>
    </row>
    <row r="1011">
      <c r="A1011" s="2462"/>
      <c r="B1011" s="823"/>
      <c r="C1011" s="1308"/>
      <c r="D1011" s="1308"/>
      <c r="E1011" s="1308"/>
      <c r="F1011" s="1308"/>
      <c r="G1011" s="1308"/>
      <c r="H1011" s="1308"/>
      <c r="I1011" s="836"/>
      <c r="J1011" s="836"/>
      <c r="K1011" s="836"/>
    </row>
    <row r="1012">
      <c r="A1012" s="2462"/>
      <c r="B1012" s="823"/>
      <c r="C1012" s="1308"/>
      <c r="D1012" s="1308"/>
      <c r="E1012" s="1308"/>
      <c r="F1012" s="1308"/>
      <c r="G1012" s="1308"/>
      <c r="H1012" s="1308"/>
      <c r="I1012" s="836"/>
      <c r="J1012" s="836"/>
      <c r="K1012" s="836"/>
    </row>
    <row r="1013">
      <c r="A1013" s="2462"/>
      <c r="B1013" s="823"/>
      <c r="C1013" s="1308"/>
      <c r="D1013" s="1308"/>
      <c r="E1013" s="1308"/>
      <c r="F1013" s="1308"/>
      <c r="G1013" s="1308"/>
      <c r="H1013" s="1308"/>
      <c r="I1013" s="836"/>
      <c r="J1013" s="836"/>
      <c r="K1013" s="836"/>
    </row>
    <row r="1014">
      <c r="A1014" s="2462"/>
      <c r="B1014" s="823"/>
      <c r="C1014" s="1308"/>
      <c r="D1014" s="1308"/>
      <c r="E1014" s="1308"/>
      <c r="F1014" s="1308"/>
      <c r="G1014" s="1308"/>
      <c r="H1014" s="1308"/>
      <c r="I1014" s="836"/>
      <c r="J1014" s="836"/>
      <c r="K1014" s="836"/>
    </row>
    <row r="1015">
      <c r="A1015" s="2462"/>
      <c r="B1015" s="823"/>
      <c r="C1015" s="1308"/>
      <c r="D1015" s="1308"/>
      <c r="E1015" s="1308"/>
      <c r="F1015" s="1308"/>
      <c r="G1015" s="1308"/>
      <c r="H1015" s="1308"/>
      <c r="I1015" s="836"/>
      <c r="J1015" s="836"/>
      <c r="K1015" s="836"/>
    </row>
    <row r="1016">
      <c r="A1016" s="2462"/>
      <c r="B1016" s="823"/>
      <c r="C1016" s="1308"/>
      <c r="D1016" s="1308"/>
      <c r="E1016" s="1308"/>
      <c r="F1016" s="1308"/>
      <c r="G1016" s="1308"/>
      <c r="H1016" s="1308"/>
      <c r="I1016" s="836"/>
      <c r="J1016" s="836"/>
      <c r="K1016" s="836"/>
    </row>
    <row r="1017">
      <c r="A1017" s="2462"/>
      <c r="B1017" s="823"/>
      <c r="C1017" s="1308"/>
      <c r="D1017" s="1308"/>
      <c r="E1017" s="1308"/>
      <c r="F1017" s="1308"/>
      <c r="G1017" s="1308"/>
      <c r="H1017" s="1308"/>
      <c r="I1017" s="836"/>
      <c r="J1017" s="836"/>
      <c r="K1017" s="836"/>
    </row>
    <row r="1018">
      <c r="A1018" s="2462"/>
      <c r="B1018" s="823"/>
      <c r="C1018" s="1308"/>
      <c r="D1018" s="1308"/>
      <c r="E1018" s="1308"/>
      <c r="F1018" s="1308"/>
      <c r="G1018" s="1308"/>
      <c r="H1018" s="1308"/>
      <c r="I1018" s="836"/>
      <c r="J1018" s="836"/>
      <c r="K1018" s="836"/>
    </row>
    <row r="1019">
      <c r="A1019" s="2462"/>
      <c r="B1019" s="823"/>
      <c r="C1019" s="1308"/>
      <c r="D1019" s="1308"/>
      <c r="E1019" s="1308"/>
      <c r="F1019" s="1308"/>
      <c r="G1019" s="1308"/>
      <c r="H1019" s="1308"/>
      <c r="I1019" s="836"/>
      <c r="J1019" s="836"/>
      <c r="K1019" s="836"/>
    </row>
    <row r="1020">
      <c r="A1020" s="2462"/>
      <c r="B1020" s="823"/>
      <c r="C1020" s="1308"/>
      <c r="D1020" s="1308"/>
      <c r="E1020" s="1308"/>
      <c r="F1020" s="1308"/>
      <c r="G1020" s="1308"/>
      <c r="H1020" s="1308"/>
      <c r="I1020" s="836"/>
      <c r="J1020" s="836"/>
      <c r="K1020" s="836"/>
    </row>
    <row r="1021">
      <c r="A1021" s="2462"/>
      <c r="B1021" s="823"/>
      <c r="C1021" s="1308"/>
      <c r="D1021" s="1308"/>
      <c r="E1021" s="1308"/>
      <c r="F1021" s="1308"/>
      <c r="G1021" s="1308"/>
      <c r="H1021" s="1308"/>
      <c r="I1021" s="836"/>
      <c r="J1021" s="836"/>
      <c r="K1021" s="836"/>
    </row>
    <row r="1022">
      <c r="A1022" s="2462"/>
      <c r="B1022" s="823"/>
      <c r="C1022" s="1308"/>
      <c r="D1022" s="1308"/>
      <c r="E1022" s="1308"/>
      <c r="F1022" s="1308"/>
      <c r="G1022" s="1308"/>
      <c r="H1022" s="1308"/>
      <c r="I1022" s="836"/>
      <c r="J1022" s="836"/>
      <c r="K1022" s="836"/>
    </row>
    <row r="1023">
      <c r="A1023" s="2462"/>
      <c r="B1023" s="823"/>
      <c r="C1023" s="1308"/>
      <c r="D1023" s="1308"/>
      <c r="E1023" s="1308"/>
      <c r="F1023" s="1308"/>
      <c r="G1023" s="1308"/>
      <c r="H1023" s="1308"/>
      <c r="I1023" s="836"/>
      <c r="J1023" s="836"/>
      <c r="K1023" s="836"/>
    </row>
    <row r="1024">
      <c r="A1024" s="2462"/>
      <c r="B1024" s="823"/>
      <c r="C1024" s="1308"/>
      <c r="D1024" s="1308"/>
      <c r="E1024" s="1308"/>
      <c r="F1024" s="1308"/>
      <c r="G1024" s="1308"/>
      <c r="H1024" s="1308"/>
      <c r="I1024" s="836"/>
      <c r="J1024" s="836"/>
      <c r="K1024" s="836"/>
    </row>
    <row r="1025">
      <c r="A1025" s="2462"/>
      <c r="B1025" s="823"/>
      <c r="C1025" s="1308"/>
      <c r="D1025" s="1308"/>
      <c r="E1025" s="1308"/>
      <c r="F1025" s="1308"/>
      <c r="G1025" s="1308"/>
      <c r="H1025" s="1308"/>
      <c r="I1025" s="836"/>
      <c r="J1025" s="836"/>
      <c r="K1025" s="836"/>
    </row>
    <row r="1026">
      <c r="A1026" s="2462"/>
      <c r="B1026" s="823"/>
      <c r="C1026" s="1308"/>
      <c r="D1026" s="1308"/>
      <c r="E1026" s="1308"/>
      <c r="F1026" s="1308"/>
      <c r="G1026" s="1308"/>
      <c r="H1026" s="1308"/>
      <c r="I1026" s="836"/>
      <c r="J1026" s="836"/>
      <c r="K1026" s="836"/>
    </row>
    <row r="1027">
      <c r="A1027" s="2462"/>
      <c r="B1027" s="823"/>
      <c r="C1027" s="1308"/>
      <c r="D1027" s="1308"/>
      <c r="E1027" s="1308"/>
      <c r="F1027" s="1308"/>
      <c r="G1027" s="1308"/>
      <c r="H1027" s="1308"/>
      <c r="I1027" s="836"/>
      <c r="J1027" s="836"/>
      <c r="K1027" s="836"/>
    </row>
    <row r="1028">
      <c r="A1028" s="2462"/>
      <c r="B1028" s="823"/>
      <c r="C1028" s="1308"/>
      <c r="D1028" s="1308"/>
      <c r="E1028" s="1308"/>
      <c r="F1028" s="1308"/>
      <c r="G1028" s="1308"/>
      <c r="H1028" s="1308"/>
      <c r="I1028" s="836"/>
      <c r="J1028" s="836"/>
      <c r="K1028" s="836"/>
    </row>
    <row r="1029">
      <c r="A1029" s="2462"/>
      <c r="B1029" s="823"/>
      <c r="C1029" s="1308"/>
      <c r="D1029" s="1308"/>
      <c r="E1029" s="1308"/>
      <c r="F1029" s="1308"/>
      <c r="G1029" s="1308"/>
      <c r="H1029" s="1308"/>
      <c r="I1029" s="836"/>
      <c r="J1029" s="836"/>
      <c r="K1029" s="836"/>
    </row>
    <row r="1030">
      <c r="A1030" s="2462"/>
      <c r="B1030" s="823"/>
      <c r="C1030" s="1308"/>
      <c r="D1030" s="1308"/>
      <c r="E1030" s="1308"/>
      <c r="F1030" s="1308"/>
      <c r="G1030" s="1308"/>
      <c r="H1030" s="1308"/>
      <c r="I1030" s="836"/>
      <c r="J1030" s="836"/>
      <c r="K1030" s="836"/>
    </row>
    <row r="1031">
      <c r="A1031" s="2462"/>
      <c r="B1031" s="823"/>
      <c r="C1031" s="1308"/>
      <c r="D1031" s="1308"/>
      <c r="E1031" s="1308"/>
      <c r="F1031" s="1308"/>
      <c r="G1031" s="1308"/>
      <c r="H1031" s="1308"/>
      <c r="I1031" s="836"/>
      <c r="J1031" s="836"/>
      <c r="K1031" s="836"/>
    </row>
    <row r="1032">
      <c r="A1032" s="2462"/>
      <c r="B1032" s="823"/>
      <c r="C1032" s="1308"/>
      <c r="D1032" s="1308"/>
      <c r="E1032" s="1308"/>
      <c r="F1032" s="1308"/>
      <c r="G1032" s="1308"/>
      <c r="H1032" s="1308"/>
      <c r="I1032" s="836"/>
      <c r="J1032" s="836"/>
      <c r="K1032" s="836"/>
    </row>
    <row r="1033">
      <c r="A1033" s="2462"/>
      <c r="B1033" s="823"/>
      <c r="C1033" s="1308"/>
      <c r="D1033" s="1308"/>
      <c r="E1033" s="1308"/>
      <c r="F1033" s="1308"/>
      <c r="G1033" s="1308"/>
      <c r="H1033" s="1308"/>
      <c r="I1033" s="836"/>
      <c r="J1033" s="836"/>
      <c r="K1033" s="836"/>
    </row>
    <row r="1034">
      <c r="A1034" s="2462"/>
      <c r="B1034" s="823"/>
      <c r="C1034" s="1308"/>
      <c r="D1034" s="1308"/>
      <c r="E1034" s="1308"/>
      <c r="F1034" s="1308"/>
      <c r="G1034" s="1308"/>
      <c r="H1034" s="1308"/>
      <c r="I1034" s="836"/>
      <c r="J1034" s="836"/>
      <c r="K1034" s="836"/>
    </row>
    <row r="1035">
      <c r="A1035" s="2462"/>
      <c r="B1035" s="823"/>
      <c r="C1035" s="1308"/>
      <c r="D1035" s="1308"/>
      <c r="E1035" s="1308"/>
      <c r="F1035" s="1308"/>
      <c r="G1035" s="1308"/>
      <c r="H1035" s="1308"/>
      <c r="I1035" s="836"/>
      <c r="J1035" s="836"/>
      <c r="K1035" s="836"/>
    </row>
    <row r="1036">
      <c r="A1036" s="2462"/>
      <c r="B1036" s="823"/>
      <c r="C1036" s="1308"/>
      <c r="D1036" s="1308"/>
      <c r="E1036" s="1308"/>
      <c r="F1036" s="1308"/>
      <c r="G1036" s="1308"/>
      <c r="H1036" s="1308"/>
      <c r="I1036" s="836"/>
      <c r="J1036" s="836"/>
      <c r="K1036" s="836"/>
    </row>
    <row r="1037">
      <c r="A1037" s="2462"/>
      <c r="B1037" s="823"/>
      <c r="C1037" s="1308"/>
      <c r="D1037" s="1308"/>
      <c r="E1037" s="1308"/>
      <c r="F1037" s="1308"/>
      <c r="G1037" s="1308"/>
      <c r="H1037" s="1308"/>
      <c r="I1037" s="836"/>
      <c r="J1037" s="836"/>
      <c r="K1037" s="836"/>
    </row>
    <row r="1038">
      <c r="A1038" s="2462"/>
      <c r="B1038" s="823"/>
      <c r="C1038" s="1308"/>
      <c r="D1038" s="1308"/>
      <c r="E1038" s="1308"/>
      <c r="F1038" s="1308"/>
      <c r="G1038" s="1308"/>
      <c r="H1038" s="1308"/>
      <c r="I1038" s="836"/>
      <c r="J1038" s="836"/>
      <c r="K1038" s="836"/>
    </row>
    <row r="1039">
      <c r="A1039" s="2462"/>
      <c r="B1039" s="823"/>
      <c r="C1039" s="1308"/>
      <c r="D1039" s="1308"/>
      <c r="E1039" s="1308"/>
      <c r="F1039" s="1308"/>
      <c r="G1039" s="1308"/>
      <c r="H1039" s="1308"/>
      <c r="I1039" s="836"/>
      <c r="J1039" s="836"/>
      <c r="K1039" s="836"/>
    </row>
    <row r="1040">
      <c r="A1040" s="2462"/>
      <c r="B1040" s="823"/>
      <c r="C1040" s="1308"/>
      <c r="D1040" s="1308"/>
      <c r="E1040" s="1308"/>
      <c r="F1040" s="1308"/>
      <c r="G1040" s="1308"/>
      <c r="H1040" s="1308"/>
      <c r="I1040" s="836"/>
      <c r="J1040" s="836"/>
      <c r="K1040" s="836"/>
    </row>
    <row r="1041">
      <c r="A1041" s="2462"/>
      <c r="B1041" s="823"/>
      <c r="C1041" s="1308"/>
      <c r="D1041" s="1308"/>
      <c r="E1041" s="1308"/>
      <c r="F1041" s="1308"/>
      <c r="G1041" s="1308"/>
      <c r="H1041" s="1308"/>
      <c r="I1041" s="836"/>
      <c r="J1041" s="836"/>
      <c r="K1041" s="836"/>
    </row>
    <row r="1042">
      <c r="A1042" s="2462"/>
      <c r="B1042" s="823"/>
      <c r="C1042" s="1308"/>
      <c r="D1042" s="1308"/>
      <c r="E1042" s="1308"/>
      <c r="F1042" s="1308"/>
      <c r="G1042" s="1308"/>
      <c r="H1042" s="1308"/>
      <c r="I1042" s="836"/>
      <c r="J1042" s="836"/>
      <c r="K1042" s="836"/>
    </row>
    <row r="1043">
      <c r="A1043" s="2462"/>
      <c r="B1043" s="823"/>
      <c r="C1043" s="1308"/>
      <c r="D1043" s="1308"/>
      <c r="E1043" s="1308"/>
      <c r="F1043" s="1308"/>
      <c r="G1043" s="1308"/>
      <c r="H1043" s="1308"/>
      <c r="I1043" s="836"/>
      <c r="J1043" s="836"/>
      <c r="K1043" s="836"/>
    </row>
    <row r="1044">
      <c r="A1044" s="2462"/>
      <c r="B1044" s="823"/>
      <c r="C1044" s="1308"/>
      <c r="D1044" s="1308"/>
      <c r="E1044" s="1308"/>
      <c r="F1044" s="1308"/>
      <c r="G1044" s="1308"/>
      <c r="H1044" s="1308"/>
      <c r="I1044" s="836"/>
      <c r="J1044" s="836"/>
      <c r="K1044" s="836"/>
    </row>
    <row r="1045">
      <c r="A1045" s="2462"/>
      <c r="B1045" s="823"/>
      <c r="C1045" s="1308"/>
      <c r="D1045" s="1308"/>
      <c r="E1045" s="1308"/>
      <c r="F1045" s="1308"/>
      <c r="G1045" s="1308"/>
      <c r="H1045" s="1308"/>
      <c r="I1045" s="836"/>
      <c r="J1045" s="836"/>
      <c r="K1045" s="836"/>
    </row>
    <row r="1046">
      <c r="A1046" s="2462"/>
      <c r="B1046" s="823"/>
      <c r="C1046" s="1308"/>
      <c r="D1046" s="1308"/>
      <c r="E1046" s="1308"/>
      <c r="F1046" s="1308"/>
      <c r="G1046" s="1308"/>
      <c r="H1046" s="1308"/>
      <c r="I1046" s="836"/>
      <c r="J1046" s="836"/>
      <c r="K1046" s="836"/>
    </row>
    <row r="1047">
      <c r="A1047" s="2462"/>
      <c r="B1047" s="823"/>
      <c r="C1047" s="1308"/>
      <c r="D1047" s="1308"/>
      <c r="E1047" s="1308"/>
      <c r="F1047" s="1308"/>
      <c r="G1047" s="1308"/>
      <c r="H1047" s="1308"/>
      <c r="I1047" s="836"/>
      <c r="J1047" s="836"/>
      <c r="K1047" s="836"/>
    </row>
    <row r="1048">
      <c r="A1048" s="2462"/>
      <c r="B1048" s="823"/>
      <c r="C1048" s="1308"/>
      <c r="D1048" s="1308"/>
      <c r="E1048" s="1308"/>
      <c r="F1048" s="1308"/>
      <c r="G1048" s="1308"/>
      <c r="H1048" s="1308"/>
      <c r="I1048" s="836"/>
      <c r="J1048" s="836"/>
      <c r="K1048" s="836"/>
    </row>
    <row r="1049">
      <c r="A1049" s="2462"/>
      <c r="B1049" s="823"/>
      <c r="C1049" s="1308"/>
      <c r="D1049" s="1308"/>
      <c r="E1049" s="1308"/>
      <c r="F1049" s="1308"/>
      <c r="G1049" s="1308"/>
      <c r="H1049" s="1308"/>
      <c r="I1049" s="836"/>
      <c r="J1049" s="836"/>
      <c r="K1049" s="836"/>
    </row>
    <row r="1050">
      <c r="A1050" s="2462"/>
      <c r="B1050" s="823"/>
      <c r="C1050" s="1308"/>
      <c r="D1050" s="1308"/>
      <c r="E1050" s="1308"/>
      <c r="F1050" s="1308"/>
      <c r="G1050" s="1308"/>
      <c r="H1050" s="1308"/>
      <c r="I1050" s="836"/>
      <c r="J1050" s="836"/>
      <c r="K1050" s="836"/>
    </row>
    <row r="1051">
      <c r="A1051" s="2462"/>
      <c r="B1051" s="823"/>
      <c r="C1051" s="1308"/>
      <c r="D1051" s="1308"/>
      <c r="E1051" s="1308"/>
      <c r="F1051" s="1308"/>
      <c r="G1051" s="1308"/>
      <c r="H1051" s="1308"/>
      <c r="I1051" s="836"/>
      <c r="J1051" s="836"/>
      <c r="K1051" s="836"/>
    </row>
    <row r="1052">
      <c r="A1052" s="2462"/>
      <c r="B1052" s="823"/>
      <c r="C1052" s="1308"/>
      <c r="D1052" s="1308"/>
      <c r="E1052" s="1308"/>
      <c r="F1052" s="1308"/>
      <c r="G1052" s="1308"/>
      <c r="H1052" s="1308"/>
      <c r="I1052" s="836"/>
      <c r="J1052" s="836"/>
      <c r="K1052" s="836"/>
    </row>
    <row r="1053">
      <c r="A1053" s="2462"/>
      <c r="B1053" s="823"/>
      <c r="C1053" s="1308"/>
      <c r="D1053" s="1308"/>
      <c r="E1053" s="1308"/>
      <c r="F1053" s="1308"/>
      <c r="G1053" s="1308"/>
      <c r="H1053" s="1308"/>
      <c r="I1053" s="836"/>
      <c r="J1053" s="836"/>
      <c r="K1053" s="836"/>
    </row>
    <row r="1054">
      <c r="A1054" s="2462"/>
      <c r="B1054" s="823"/>
      <c r="C1054" s="1308"/>
      <c r="D1054" s="1308"/>
      <c r="E1054" s="1308"/>
      <c r="F1054" s="1308"/>
      <c r="G1054" s="1308"/>
      <c r="H1054" s="1308"/>
      <c r="I1054" s="836"/>
      <c r="J1054" s="836"/>
      <c r="K1054" s="836"/>
    </row>
    <row r="1055">
      <c r="A1055" s="2462"/>
      <c r="B1055" s="823"/>
      <c r="C1055" s="1308"/>
      <c r="D1055" s="1308"/>
      <c r="E1055" s="1308"/>
      <c r="F1055" s="1308"/>
      <c r="G1055" s="1308"/>
      <c r="H1055" s="1308"/>
      <c r="I1055" s="836"/>
      <c r="J1055" s="836"/>
      <c r="K1055" s="836"/>
    </row>
    <row r="1056">
      <c r="A1056" s="2462"/>
      <c r="B1056" s="823"/>
      <c r="C1056" s="1308"/>
      <c r="D1056" s="1308"/>
      <c r="E1056" s="1308"/>
      <c r="F1056" s="1308"/>
      <c r="G1056" s="1308"/>
      <c r="H1056" s="1308"/>
      <c r="I1056" s="836"/>
      <c r="J1056" s="836"/>
      <c r="K1056" s="836"/>
    </row>
    <row r="1057">
      <c r="A1057" s="2462"/>
      <c r="B1057" s="823"/>
      <c r="C1057" s="1308"/>
      <c r="D1057" s="1308"/>
      <c r="E1057" s="1308"/>
      <c r="F1057" s="1308"/>
      <c r="G1057" s="1308"/>
      <c r="H1057" s="1308"/>
      <c r="I1057" s="836"/>
      <c r="J1057" s="836"/>
      <c r="K1057" s="836"/>
    </row>
    <row r="1058">
      <c r="A1058" s="2462"/>
      <c r="B1058" s="823"/>
      <c r="C1058" s="1308"/>
      <c r="D1058" s="1308"/>
      <c r="E1058" s="1308"/>
      <c r="F1058" s="1308"/>
      <c r="G1058" s="1308"/>
      <c r="H1058" s="1308"/>
      <c r="I1058" s="836"/>
      <c r="J1058" s="836"/>
      <c r="K1058" s="836"/>
    </row>
    <row r="1059">
      <c r="A1059" s="2462"/>
      <c r="B1059" s="823"/>
      <c r="C1059" s="1308"/>
      <c r="D1059" s="1308"/>
      <c r="E1059" s="1308"/>
      <c r="F1059" s="1308"/>
      <c r="G1059" s="1308"/>
      <c r="H1059" s="1308"/>
      <c r="I1059" s="836"/>
      <c r="J1059" s="836"/>
      <c r="K1059" s="836"/>
    </row>
    <row r="1060">
      <c r="A1060" s="2462"/>
      <c r="B1060" s="823"/>
      <c r="C1060" s="1308"/>
      <c r="D1060" s="1308"/>
      <c r="E1060" s="1308"/>
      <c r="F1060" s="1308"/>
      <c r="G1060" s="1308"/>
      <c r="H1060" s="1308"/>
      <c r="I1060" s="836"/>
      <c r="J1060" s="836"/>
      <c r="K1060" s="836"/>
    </row>
    <row r="1061">
      <c r="A1061" s="2462"/>
      <c r="B1061" s="823"/>
      <c r="C1061" s="1308"/>
      <c r="D1061" s="1308"/>
      <c r="E1061" s="1308"/>
      <c r="F1061" s="1308"/>
      <c r="G1061" s="1308"/>
      <c r="H1061" s="1308"/>
      <c r="I1061" s="836"/>
      <c r="J1061" s="836"/>
      <c r="K1061" s="836"/>
    </row>
    <row r="1062">
      <c r="A1062" s="2462"/>
      <c r="B1062" s="823"/>
      <c r="C1062" s="1308"/>
      <c r="D1062" s="1308"/>
      <c r="E1062" s="1308"/>
      <c r="F1062" s="1308"/>
      <c r="G1062" s="1308"/>
      <c r="H1062" s="1308"/>
      <c r="I1062" s="836"/>
      <c r="J1062" s="836"/>
      <c r="K1062" s="836"/>
    </row>
    <row r="1063">
      <c r="A1063" s="2462"/>
      <c r="B1063" s="823"/>
      <c r="C1063" s="1308"/>
      <c r="D1063" s="1308"/>
      <c r="E1063" s="1308"/>
      <c r="F1063" s="1308"/>
      <c r="G1063" s="1308"/>
      <c r="H1063" s="1308"/>
      <c r="I1063" s="836"/>
      <c r="J1063" s="836"/>
      <c r="K1063" s="836"/>
    </row>
    <row r="1064">
      <c r="A1064" s="2462"/>
      <c r="B1064" s="823"/>
      <c r="C1064" s="1308"/>
      <c r="D1064" s="1308"/>
      <c r="E1064" s="1308"/>
      <c r="F1064" s="1308"/>
      <c r="G1064" s="1308"/>
      <c r="H1064" s="1308"/>
      <c r="I1064" s="836"/>
      <c r="J1064" s="836"/>
      <c r="K1064" s="836"/>
    </row>
    <row r="1065">
      <c r="A1065" s="2462"/>
      <c r="B1065" s="823"/>
      <c r="C1065" s="1308"/>
      <c r="D1065" s="1308"/>
      <c r="E1065" s="1308"/>
      <c r="F1065" s="1308"/>
      <c r="G1065" s="1308"/>
      <c r="H1065" s="1308"/>
      <c r="I1065" s="836"/>
      <c r="J1065" s="836"/>
      <c r="K1065" s="836"/>
    </row>
    <row r="1066">
      <c r="A1066" s="2462"/>
      <c r="B1066" s="823"/>
      <c r="C1066" s="1308"/>
      <c r="D1066" s="1308"/>
      <c r="E1066" s="1308"/>
      <c r="F1066" s="1308"/>
      <c r="G1066" s="1308"/>
      <c r="H1066" s="1308"/>
      <c r="I1066" s="836"/>
      <c r="J1066" s="836"/>
      <c r="K1066" s="836"/>
    </row>
    <row r="1067">
      <c r="A1067" s="2462"/>
      <c r="B1067" s="823"/>
      <c r="C1067" s="1308"/>
      <c r="D1067" s="1308"/>
      <c r="E1067" s="1308"/>
      <c r="F1067" s="1308"/>
      <c r="G1067" s="1308"/>
      <c r="H1067" s="1308"/>
      <c r="I1067" s="836"/>
      <c r="J1067" s="836"/>
      <c r="K1067" s="836"/>
    </row>
    <row r="1068">
      <c r="A1068" s="2462"/>
      <c r="B1068" s="823"/>
      <c r="C1068" s="1308"/>
      <c r="D1068" s="1308"/>
      <c r="E1068" s="1308"/>
      <c r="F1068" s="1308"/>
      <c r="G1068" s="1308"/>
      <c r="H1068" s="1308"/>
      <c r="I1068" s="836"/>
      <c r="J1068" s="836"/>
      <c r="K1068" s="836"/>
    </row>
    <row r="1069">
      <c r="A1069" s="2462"/>
      <c r="B1069" s="823"/>
      <c r="C1069" s="1308"/>
      <c r="D1069" s="1308"/>
      <c r="E1069" s="1308"/>
      <c r="F1069" s="1308"/>
      <c r="G1069" s="1308"/>
      <c r="H1069" s="1308"/>
      <c r="I1069" s="836"/>
      <c r="J1069" s="836"/>
      <c r="K1069" s="836"/>
    </row>
    <row r="1070">
      <c r="A1070" s="2462"/>
      <c r="B1070" s="823"/>
      <c r="C1070" s="1308"/>
      <c r="D1070" s="1308"/>
      <c r="E1070" s="1308"/>
      <c r="F1070" s="1308"/>
      <c r="G1070" s="1308"/>
      <c r="H1070" s="1308"/>
      <c r="I1070" s="836"/>
      <c r="J1070" s="836"/>
      <c r="K1070" s="836"/>
    </row>
    <row r="1071">
      <c r="A1071" s="2462"/>
      <c r="B1071" s="823"/>
      <c r="C1071" s="1308"/>
      <c r="D1071" s="1308"/>
      <c r="E1071" s="1308"/>
      <c r="F1071" s="1308"/>
      <c r="G1071" s="1308"/>
      <c r="H1071" s="1308"/>
      <c r="I1071" s="836"/>
      <c r="J1071" s="836"/>
      <c r="K1071" s="836"/>
    </row>
    <row r="1072">
      <c r="A1072" s="2462"/>
      <c r="B1072" s="823"/>
      <c r="C1072" s="1308"/>
      <c r="D1072" s="1308"/>
      <c r="E1072" s="1308"/>
      <c r="F1072" s="1308"/>
      <c r="G1072" s="1308"/>
      <c r="H1072" s="1308"/>
      <c r="I1072" s="836"/>
      <c r="J1072" s="836"/>
      <c r="K1072" s="836"/>
    </row>
    <row r="1073">
      <c r="A1073" s="2462"/>
      <c r="B1073" s="823"/>
      <c r="C1073" s="1308"/>
      <c r="D1073" s="1308"/>
      <c r="E1073" s="1308"/>
      <c r="F1073" s="1308"/>
      <c r="G1073" s="1308"/>
      <c r="H1073" s="1308"/>
      <c r="I1073" s="836"/>
      <c r="J1073" s="836"/>
      <c r="K1073" s="836"/>
    </row>
    <row r="1074">
      <c r="A1074" s="2462"/>
      <c r="B1074" s="823"/>
      <c r="C1074" s="1308"/>
      <c r="D1074" s="1308"/>
      <c r="E1074" s="1308"/>
      <c r="F1074" s="1308"/>
      <c r="G1074" s="1308"/>
      <c r="H1074" s="1308"/>
      <c r="I1074" s="836"/>
      <c r="J1074" s="836"/>
      <c r="K1074" s="836"/>
    </row>
    <row r="1075">
      <c r="A1075" s="2462"/>
      <c r="B1075" s="823"/>
      <c r="C1075" s="1308"/>
      <c r="D1075" s="1308"/>
      <c r="E1075" s="1308"/>
      <c r="F1075" s="1308"/>
      <c r="G1075" s="1308"/>
      <c r="H1075" s="1308"/>
      <c r="I1075" s="836"/>
      <c r="J1075" s="836"/>
      <c r="K1075" s="836"/>
    </row>
    <row r="1076">
      <c r="A1076" s="2462"/>
      <c r="B1076" s="823"/>
      <c r="C1076" s="1308"/>
      <c r="D1076" s="1308"/>
      <c r="E1076" s="1308"/>
      <c r="F1076" s="1308"/>
      <c r="G1076" s="1308"/>
      <c r="H1076" s="1308"/>
      <c r="I1076" s="836"/>
      <c r="J1076" s="836"/>
      <c r="K1076" s="836"/>
    </row>
    <row r="1077">
      <c r="A1077" s="2462"/>
      <c r="B1077" s="823"/>
      <c r="C1077" s="1308"/>
      <c r="D1077" s="1308"/>
      <c r="E1077" s="1308"/>
      <c r="F1077" s="1308"/>
      <c r="G1077" s="1308"/>
      <c r="H1077" s="1308"/>
      <c r="I1077" s="836"/>
      <c r="J1077" s="836"/>
      <c r="K1077" s="836"/>
    </row>
    <row r="1078">
      <c r="A1078" s="2462"/>
      <c r="B1078" s="823"/>
      <c r="C1078" s="1308"/>
      <c r="D1078" s="1308"/>
      <c r="E1078" s="1308"/>
      <c r="F1078" s="1308"/>
      <c r="G1078" s="1308"/>
      <c r="H1078" s="1308"/>
      <c r="I1078" s="836"/>
      <c r="J1078" s="836"/>
      <c r="K1078" s="836"/>
    </row>
    <row r="1079">
      <c r="A1079" s="2462"/>
      <c r="B1079" s="823"/>
      <c r="C1079" s="1308"/>
      <c r="D1079" s="1308"/>
      <c r="E1079" s="1308"/>
      <c r="F1079" s="1308"/>
      <c r="G1079" s="1308"/>
      <c r="H1079" s="1308"/>
      <c r="I1079" s="836"/>
      <c r="J1079" s="836"/>
      <c r="K1079" s="836"/>
    </row>
    <row r="1080">
      <c r="A1080" s="2462"/>
      <c r="B1080" s="823"/>
      <c r="C1080" s="1308"/>
      <c r="D1080" s="1308"/>
      <c r="E1080" s="1308"/>
      <c r="F1080" s="1308"/>
      <c r="G1080" s="1308"/>
      <c r="H1080" s="1308"/>
      <c r="I1080" s="836"/>
      <c r="J1080" s="836"/>
      <c r="K1080" s="836"/>
    </row>
    <row r="1081">
      <c r="A1081" s="2462"/>
      <c r="B1081" s="823"/>
      <c r="C1081" s="1308"/>
      <c r="D1081" s="1308"/>
      <c r="E1081" s="1308"/>
      <c r="F1081" s="1308"/>
      <c r="G1081" s="1308"/>
      <c r="H1081" s="1308"/>
      <c r="I1081" s="836"/>
      <c r="J1081" s="836"/>
      <c r="K1081" s="836"/>
    </row>
    <row r="1082">
      <c r="A1082" s="2462"/>
      <c r="B1082" s="823"/>
      <c r="C1082" s="1308"/>
      <c r="D1082" s="1308"/>
      <c r="E1082" s="1308"/>
      <c r="F1082" s="1308"/>
      <c r="G1082" s="1308"/>
      <c r="H1082" s="1308"/>
      <c r="I1082" s="836"/>
      <c r="J1082" s="836"/>
      <c r="K1082" s="836"/>
    </row>
    <row r="1083">
      <c r="A1083" s="2462"/>
      <c r="B1083" s="823"/>
      <c r="C1083" s="1308"/>
      <c r="D1083" s="1308"/>
      <c r="E1083" s="1308"/>
      <c r="F1083" s="1308"/>
      <c r="G1083" s="1308"/>
      <c r="H1083" s="1308"/>
      <c r="I1083" s="836"/>
      <c r="J1083" s="836"/>
      <c r="K1083" s="836"/>
    </row>
    <row r="1084">
      <c r="A1084" s="2462"/>
      <c r="B1084" s="823"/>
      <c r="C1084" s="1308"/>
      <c r="D1084" s="1308"/>
      <c r="E1084" s="1308"/>
      <c r="F1084" s="1308"/>
      <c r="G1084" s="1308"/>
      <c r="H1084" s="1308"/>
      <c r="I1084" s="836"/>
      <c r="J1084" s="836"/>
      <c r="K1084" s="836"/>
    </row>
    <row r="1085">
      <c r="A1085" s="2462"/>
      <c r="B1085" s="823"/>
      <c r="C1085" s="1308"/>
      <c r="D1085" s="1308"/>
      <c r="E1085" s="1308"/>
      <c r="F1085" s="1308"/>
      <c r="G1085" s="1308"/>
      <c r="H1085" s="1308"/>
      <c r="I1085" s="836"/>
      <c r="J1085" s="836"/>
      <c r="K1085" s="836"/>
    </row>
    <row r="1086">
      <c r="A1086" s="2462"/>
      <c r="B1086" s="823"/>
      <c r="C1086" s="1308"/>
      <c r="D1086" s="1308"/>
      <c r="E1086" s="1308"/>
      <c r="F1086" s="1308"/>
      <c r="G1086" s="1308"/>
      <c r="H1086" s="1308"/>
      <c r="I1086" s="836"/>
      <c r="J1086" s="836"/>
      <c r="K1086" s="836"/>
    </row>
    <row r="1087">
      <c r="A1087" s="2462"/>
      <c r="B1087" s="823"/>
      <c r="C1087" s="1308"/>
      <c r="D1087" s="1308"/>
      <c r="E1087" s="1308"/>
      <c r="F1087" s="1308"/>
      <c r="G1087" s="1308"/>
      <c r="H1087" s="1308"/>
      <c r="I1087" s="836"/>
      <c r="J1087" s="836"/>
      <c r="K1087" s="836"/>
    </row>
    <row r="1088">
      <c r="A1088" s="2462"/>
      <c r="B1088" s="823"/>
      <c r="C1088" s="1308"/>
      <c r="D1088" s="1308"/>
      <c r="E1088" s="1308"/>
      <c r="F1088" s="1308"/>
      <c r="G1088" s="1308"/>
      <c r="H1088" s="1308"/>
      <c r="I1088" s="836"/>
      <c r="J1088" s="836"/>
      <c r="K1088" s="836"/>
    </row>
    <row r="1089">
      <c r="A1089" s="2462"/>
      <c r="B1089" s="823"/>
      <c r="C1089" s="1308"/>
      <c r="D1089" s="1308"/>
      <c r="E1089" s="1308"/>
      <c r="F1089" s="1308"/>
      <c r="G1089" s="1308"/>
      <c r="H1089" s="1308"/>
      <c r="I1089" s="836"/>
      <c r="J1089" s="836"/>
      <c r="K1089" s="836"/>
    </row>
    <row r="1090">
      <c r="A1090" s="2462"/>
      <c r="B1090" s="823"/>
      <c r="C1090" s="1308"/>
      <c r="D1090" s="1308"/>
      <c r="E1090" s="1308"/>
      <c r="F1090" s="1308"/>
      <c r="G1090" s="1308"/>
      <c r="H1090" s="1308"/>
      <c r="I1090" s="836"/>
      <c r="J1090" s="836"/>
      <c r="K1090" s="836"/>
    </row>
    <row r="1091">
      <c r="A1091" s="2462"/>
      <c r="B1091" s="823"/>
      <c r="C1091" s="1308"/>
      <c r="D1091" s="1308"/>
      <c r="E1091" s="1308"/>
      <c r="F1091" s="1308"/>
      <c r="G1091" s="1308"/>
      <c r="H1091" s="1308"/>
      <c r="I1091" s="836"/>
      <c r="J1091" s="836"/>
      <c r="K1091" s="836"/>
    </row>
    <row r="1092">
      <c r="A1092" s="2462"/>
      <c r="B1092" s="823"/>
      <c r="C1092" s="1308"/>
      <c r="D1092" s="1308"/>
      <c r="E1092" s="1308"/>
      <c r="F1092" s="1308"/>
      <c r="G1092" s="1308"/>
      <c r="H1092" s="1308"/>
      <c r="I1092" s="836"/>
      <c r="J1092" s="836"/>
      <c r="K1092" s="836"/>
    </row>
    <row r="1093">
      <c r="A1093" s="2462"/>
      <c r="B1093" s="823"/>
      <c r="C1093" s="1308"/>
      <c r="D1093" s="1308"/>
      <c r="E1093" s="1308"/>
      <c r="F1093" s="1308"/>
      <c r="G1093" s="1308"/>
      <c r="H1093" s="1308"/>
      <c r="I1093" s="836"/>
      <c r="J1093" s="836"/>
      <c r="K1093" s="836"/>
    </row>
    <row r="1094">
      <c r="A1094" s="2462"/>
      <c r="B1094" s="823"/>
      <c r="C1094" s="1308"/>
      <c r="D1094" s="1308"/>
      <c r="E1094" s="1308"/>
      <c r="F1094" s="1308"/>
      <c r="G1094" s="1308"/>
      <c r="H1094" s="1308"/>
      <c r="I1094" s="836"/>
      <c r="J1094" s="836"/>
      <c r="K1094" s="836"/>
    </row>
    <row r="1095">
      <c r="A1095" s="2462"/>
      <c r="B1095" s="823"/>
      <c r="C1095" s="1308"/>
      <c r="D1095" s="1308"/>
      <c r="E1095" s="1308"/>
      <c r="F1095" s="1308"/>
      <c r="G1095" s="1308"/>
      <c r="H1095" s="1308"/>
      <c r="I1095" s="836"/>
      <c r="J1095" s="836"/>
      <c r="K1095" s="836"/>
    </row>
    <row r="1096">
      <c r="A1096" s="2462"/>
      <c r="B1096" s="823"/>
      <c r="C1096" s="1308"/>
      <c r="D1096" s="1308"/>
      <c r="E1096" s="1308"/>
      <c r="F1096" s="1308"/>
      <c r="G1096" s="1308"/>
      <c r="H1096" s="1308"/>
      <c r="I1096" s="836"/>
      <c r="J1096" s="836"/>
      <c r="K1096" s="836"/>
    </row>
    <row r="1097">
      <c r="A1097" s="2462"/>
      <c r="B1097" s="823"/>
      <c r="C1097" s="1308"/>
      <c r="D1097" s="1308"/>
      <c r="E1097" s="1308"/>
      <c r="F1097" s="1308"/>
      <c r="G1097" s="1308"/>
      <c r="H1097" s="1308"/>
      <c r="I1097" s="836"/>
      <c r="J1097" s="836"/>
      <c r="K1097" s="836"/>
    </row>
    <row r="1098">
      <c r="A1098" s="2462"/>
      <c r="B1098" s="823"/>
      <c r="C1098" s="1308"/>
      <c r="D1098" s="1308"/>
      <c r="E1098" s="1308"/>
      <c r="F1098" s="1308"/>
      <c r="G1098" s="1308"/>
      <c r="H1098" s="1308"/>
      <c r="I1098" s="836"/>
      <c r="J1098" s="836"/>
      <c r="K1098" s="836"/>
    </row>
    <row r="1099">
      <c r="A1099" s="2462"/>
      <c r="B1099" s="823"/>
      <c r="C1099" s="1308"/>
      <c r="D1099" s="1308"/>
      <c r="E1099" s="1308"/>
      <c r="F1099" s="1308"/>
      <c r="G1099" s="1308"/>
      <c r="H1099" s="1308"/>
      <c r="I1099" s="836"/>
      <c r="J1099" s="836"/>
      <c r="K1099" s="836"/>
    </row>
    <row r="1100">
      <c r="A1100" s="2462"/>
      <c r="B1100" s="823"/>
      <c r="C1100" s="1308"/>
      <c r="D1100" s="1308"/>
      <c r="E1100" s="1308"/>
      <c r="F1100" s="1308"/>
      <c r="G1100" s="1308"/>
      <c r="H1100" s="1308"/>
      <c r="I1100" s="836"/>
      <c r="J1100" s="836"/>
      <c r="K1100" s="836"/>
    </row>
    <row r="1101">
      <c r="A1101" s="2462"/>
      <c r="B1101" s="823"/>
      <c r="C1101" s="1308"/>
      <c r="D1101" s="1308"/>
      <c r="E1101" s="1308"/>
      <c r="F1101" s="1308"/>
      <c r="G1101" s="1308"/>
      <c r="H1101" s="1308"/>
      <c r="I1101" s="836"/>
      <c r="J1101" s="836"/>
      <c r="K1101" s="836"/>
    </row>
    <row r="1102">
      <c r="A1102" s="2462"/>
      <c r="B1102" s="823"/>
      <c r="C1102" s="1308"/>
      <c r="D1102" s="1308"/>
      <c r="E1102" s="1308"/>
      <c r="F1102" s="1308"/>
      <c r="G1102" s="1308"/>
      <c r="H1102" s="1308"/>
      <c r="I1102" s="836"/>
      <c r="J1102" s="836"/>
      <c r="K1102" s="836"/>
    </row>
    <row r="1103">
      <c r="A1103" s="2462"/>
      <c r="B1103" s="823"/>
      <c r="C1103" s="1308"/>
      <c r="D1103" s="1308"/>
      <c r="E1103" s="1308"/>
      <c r="F1103" s="1308"/>
      <c r="G1103" s="1308"/>
      <c r="H1103" s="1308"/>
      <c r="I1103" s="836"/>
      <c r="J1103" s="836"/>
      <c r="K1103" s="836"/>
    </row>
    <row r="1104">
      <c r="A1104" s="2462"/>
      <c r="B1104" s="823"/>
      <c r="C1104" s="1308"/>
      <c r="D1104" s="1308"/>
      <c r="E1104" s="1308"/>
      <c r="F1104" s="1308"/>
      <c r="G1104" s="1308"/>
      <c r="H1104" s="1308"/>
      <c r="I1104" s="836"/>
      <c r="J1104" s="836"/>
      <c r="K1104" s="836"/>
    </row>
    <row r="1105">
      <c r="A1105" s="2462"/>
      <c r="B1105" s="823"/>
      <c r="C1105" s="1308"/>
      <c r="D1105" s="1308"/>
      <c r="E1105" s="1308"/>
      <c r="F1105" s="1308"/>
      <c r="G1105" s="1308"/>
      <c r="H1105" s="1308"/>
      <c r="I1105" s="836"/>
      <c r="J1105" s="836"/>
      <c r="K1105" s="836"/>
    </row>
    <row r="1106">
      <c r="A1106" s="2462"/>
      <c r="B1106" s="823"/>
      <c r="C1106" s="1308"/>
      <c r="D1106" s="1308"/>
      <c r="E1106" s="1308"/>
      <c r="F1106" s="1308"/>
      <c r="G1106" s="1308"/>
      <c r="H1106" s="1308"/>
      <c r="I1106" s="836"/>
      <c r="J1106" s="836"/>
      <c r="K1106" s="836"/>
    </row>
    <row r="1107">
      <c r="A1107" s="2462"/>
      <c r="B1107" s="823"/>
      <c r="C1107" s="1308"/>
      <c r="D1107" s="1308"/>
      <c r="E1107" s="1308"/>
      <c r="F1107" s="1308"/>
      <c r="G1107" s="1308"/>
      <c r="H1107" s="1308"/>
      <c r="I1107" s="836"/>
      <c r="J1107" s="836"/>
      <c r="K1107" s="836"/>
    </row>
    <row r="1108">
      <c r="A1108" s="2462"/>
      <c r="B1108" s="823"/>
      <c r="C1108" s="1308"/>
      <c r="D1108" s="1308"/>
      <c r="E1108" s="1308"/>
      <c r="F1108" s="1308"/>
      <c r="G1108" s="1308"/>
      <c r="H1108" s="1308"/>
      <c r="I1108" s="836"/>
      <c r="J1108" s="836"/>
      <c r="K1108" s="836"/>
    </row>
    <row r="1109">
      <c r="A1109" s="2462"/>
      <c r="B1109" s="823"/>
      <c r="C1109" s="1308"/>
      <c r="D1109" s="1308"/>
      <c r="E1109" s="1308"/>
      <c r="F1109" s="1308"/>
      <c r="G1109" s="1308"/>
      <c r="H1109" s="1308"/>
      <c r="I1109" s="836"/>
      <c r="J1109" s="836"/>
      <c r="K1109" s="836"/>
    </row>
    <row r="1110">
      <c r="A1110" s="2462"/>
      <c r="B1110" s="823"/>
      <c r="C1110" s="1308"/>
      <c r="D1110" s="1308"/>
      <c r="E1110" s="1308"/>
      <c r="F1110" s="1308"/>
      <c r="G1110" s="1308"/>
      <c r="H1110" s="1308"/>
      <c r="I1110" s="836"/>
      <c r="J1110" s="836"/>
      <c r="K1110" s="836"/>
    </row>
    <row r="1111">
      <c r="A1111" s="2462"/>
      <c r="B1111" s="823"/>
      <c r="C1111" s="1308"/>
      <c r="D1111" s="1308"/>
      <c r="E1111" s="1308"/>
      <c r="F1111" s="1308"/>
      <c r="G1111" s="1308"/>
      <c r="H1111" s="1308"/>
      <c r="I1111" s="836"/>
      <c r="J1111" s="836"/>
      <c r="K1111" s="836"/>
    </row>
    <row r="1112">
      <c r="A1112" s="2462"/>
      <c r="B1112" s="823"/>
      <c r="C1112" s="1308"/>
      <c r="D1112" s="1308"/>
      <c r="E1112" s="1308"/>
      <c r="F1112" s="1308"/>
      <c r="G1112" s="1308"/>
      <c r="H1112" s="1308"/>
      <c r="I1112" s="836"/>
      <c r="J1112" s="836"/>
      <c r="K1112" s="836"/>
    </row>
    <row r="1113">
      <c r="A1113" s="2462"/>
      <c r="B1113" s="823"/>
      <c r="C1113" s="1308"/>
      <c r="D1113" s="1308"/>
      <c r="E1113" s="1308"/>
      <c r="F1113" s="1308"/>
      <c r="G1113" s="1308"/>
      <c r="H1113" s="1308"/>
      <c r="I1113" s="836"/>
      <c r="J1113" s="836"/>
      <c r="K1113" s="836"/>
    </row>
    <row r="1114">
      <c r="A1114" s="2462"/>
      <c r="B1114" s="823"/>
      <c r="C1114" s="1308"/>
      <c r="D1114" s="1308"/>
      <c r="E1114" s="1308"/>
      <c r="F1114" s="1308"/>
      <c r="G1114" s="1308"/>
      <c r="H1114" s="1308"/>
      <c r="I1114" s="836"/>
      <c r="J1114" s="836"/>
      <c r="K1114" s="836"/>
    </row>
    <row r="1115">
      <c r="A1115" s="2462"/>
      <c r="B1115" s="823"/>
      <c r="C1115" s="1308"/>
      <c r="D1115" s="1308"/>
      <c r="E1115" s="1308"/>
      <c r="F1115" s="1308"/>
      <c r="G1115" s="1308"/>
      <c r="H1115" s="1308"/>
      <c r="I1115" s="836"/>
      <c r="J1115" s="836"/>
      <c r="K1115" s="836"/>
    </row>
    <row r="1116">
      <c r="A1116" s="2462"/>
      <c r="B1116" s="823"/>
      <c r="C1116" s="1308"/>
      <c r="D1116" s="1308"/>
      <c r="E1116" s="1308"/>
      <c r="F1116" s="1308"/>
      <c r="G1116" s="1308"/>
      <c r="H1116" s="1308"/>
      <c r="I1116" s="836"/>
      <c r="J1116" s="836"/>
      <c r="K1116" s="836"/>
    </row>
    <row r="1117">
      <c r="A1117" s="2462"/>
      <c r="B1117" s="823"/>
      <c r="C1117" s="1308"/>
      <c r="D1117" s="1308"/>
      <c r="E1117" s="1308"/>
      <c r="F1117" s="1308"/>
      <c r="G1117" s="1308"/>
      <c r="H1117" s="1308"/>
      <c r="I1117" s="836"/>
      <c r="J1117" s="836"/>
      <c r="K1117" s="836"/>
    </row>
    <row r="1118">
      <c r="A1118" s="2462"/>
      <c r="B1118" s="823"/>
      <c r="C1118" s="1308"/>
      <c r="D1118" s="1308"/>
      <c r="E1118" s="1308"/>
      <c r="F1118" s="1308"/>
      <c r="G1118" s="1308"/>
      <c r="H1118" s="1308"/>
      <c r="I1118" s="836"/>
      <c r="J1118" s="836"/>
      <c r="K1118" s="836"/>
    </row>
    <row r="1119">
      <c r="A1119" s="2462"/>
      <c r="B1119" s="823"/>
      <c r="C1119" s="1308"/>
      <c r="D1119" s="1308"/>
      <c r="E1119" s="1308"/>
      <c r="F1119" s="1308"/>
      <c r="G1119" s="1308"/>
      <c r="H1119" s="1308"/>
      <c r="I1119" s="836"/>
      <c r="J1119" s="836"/>
      <c r="K1119" s="836"/>
    </row>
    <row r="1120">
      <c r="A1120" s="2462"/>
      <c r="B1120" s="823"/>
      <c r="C1120" s="1308"/>
      <c r="D1120" s="1308"/>
      <c r="E1120" s="1308"/>
      <c r="F1120" s="1308"/>
      <c r="G1120" s="1308"/>
      <c r="H1120" s="1308"/>
      <c r="I1120" s="836"/>
      <c r="J1120" s="836"/>
      <c r="K1120" s="836"/>
    </row>
    <row r="1121">
      <c r="A1121" s="2462"/>
      <c r="B1121" s="823"/>
      <c r="C1121" s="1308"/>
      <c r="D1121" s="1308"/>
      <c r="E1121" s="1308"/>
      <c r="F1121" s="1308"/>
      <c r="G1121" s="1308"/>
      <c r="H1121" s="1308"/>
      <c r="I1121" s="836"/>
      <c r="J1121" s="836"/>
      <c r="K1121" s="836"/>
    </row>
    <row r="1122">
      <c r="A1122" s="2462"/>
      <c r="B1122" s="823"/>
      <c r="C1122" s="1308"/>
      <c r="D1122" s="1308"/>
      <c r="E1122" s="1308"/>
      <c r="F1122" s="1308"/>
      <c r="G1122" s="1308"/>
      <c r="H1122" s="1308"/>
      <c r="I1122" s="836"/>
      <c r="J1122" s="836"/>
      <c r="K1122" s="836"/>
    </row>
    <row r="1123">
      <c r="A1123" s="2462"/>
      <c r="B1123" s="823"/>
      <c r="C1123" s="1308"/>
      <c r="D1123" s="1308"/>
      <c r="E1123" s="1308"/>
      <c r="F1123" s="1308"/>
      <c r="G1123" s="1308"/>
      <c r="H1123" s="1308"/>
      <c r="I1123" s="836"/>
      <c r="J1123" s="836"/>
      <c r="K1123" s="836"/>
    </row>
    <row r="1124">
      <c r="A1124" s="2462"/>
      <c r="B1124" s="823"/>
      <c r="C1124" s="1308"/>
      <c r="D1124" s="1308"/>
      <c r="E1124" s="1308"/>
      <c r="F1124" s="1308"/>
      <c r="G1124" s="1308"/>
      <c r="H1124" s="1308"/>
      <c r="I1124" s="836"/>
      <c r="J1124" s="836"/>
      <c r="K1124" s="836"/>
    </row>
    <row r="1125">
      <c r="A1125" s="2462"/>
      <c r="B1125" s="823"/>
      <c r="C1125" s="1308"/>
      <c r="D1125" s="1308"/>
      <c r="E1125" s="1308"/>
      <c r="F1125" s="1308"/>
      <c r="G1125" s="1308"/>
      <c r="H1125" s="1308"/>
      <c r="I1125" s="836"/>
      <c r="J1125" s="836"/>
      <c r="K1125" s="836"/>
    </row>
    <row r="1126">
      <c r="A1126" s="2462"/>
      <c r="B1126" s="823"/>
      <c r="C1126" s="1308"/>
      <c r="D1126" s="1308"/>
      <c r="E1126" s="1308"/>
      <c r="F1126" s="1308"/>
      <c r="G1126" s="1308"/>
      <c r="H1126" s="1308"/>
      <c r="I1126" s="836"/>
      <c r="J1126" s="836"/>
      <c r="K1126" s="836"/>
    </row>
    <row r="1127">
      <c r="A1127" s="2462"/>
      <c r="B1127" s="823"/>
      <c r="C1127" s="1308"/>
      <c r="D1127" s="1308"/>
      <c r="E1127" s="1308"/>
      <c r="F1127" s="1308"/>
      <c r="G1127" s="1308"/>
      <c r="H1127" s="1308"/>
      <c r="I1127" s="836"/>
      <c r="J1127" s="836"/>
      <c r="K1127" s="836"/>
    </row>
    <row r="1128">
      <c r="A1128" s="2462"/>
      <c r="B1128" s="823"/>
      <c r="C1128" s="1308"/>
      <c r="D1128" s="1308"/>
      <c r="E1128" s="1308"/>
      <c r="F1128" s="1308"/>
      <c r="G1128" s="1308"/>
      <c r="H1128" s="1308"/>
      <c r="I1128" s="836"/>
      <c r="J1128" s="836"/>
      <c r="K1128" s="836"/>
    </row>
    <row r="1129">
      <c r="A1129" s="2462"/>
      <c r="B1129" s="823"/>
      <c r="C1129" s="1308"/>
      <c r="D1129" s="1308"/>
      <c r="E1129" s="1308"/>
      <c r="F1129" s="1308"/>
      <c r="G1129" s="1308"/>
      <c r="H1129" s="1308"/>
      <c r="I1129" s="836"/>
      <c r="J1129" s="836"/>
      <c r="K1129" s="836"/>
    </row>
    <row r="1130">
      <c r="A1130" s="2462"/>
      <c r="B1130" s="823"/>
      <c r="C1130" s="1308"/>
      <c r="D1130" s="1308"/>
      <c r="E1130" s="1308"/>
      <c r="F1130" s="1308"/>
      <c r="G1130" s="1308"/>
      <c r="H1130" s="1308"/>
      <c r="I1130" s="836"/>
      <c r="J1130" s="836"/>
      <c r="K1130" s="836"/>
    </row>
    <row r="1131">
      <c r="A1131" s="2462"/>
      <c r="B1131" s="823"/>
      <c r="C1131" s="1308"/>
      <c r="D1131" s="1308"/>
      <c r="E1131" s="1308"/>
      <c r="F1131" s="1308"/>
      <c r="G1131" s="1308"/>
      <c r="H1131" s="1308"/>
      <c r="I1131" s="836"/>
      <c r="J1131" s="836"/>
      <c r="K1131" s="836"/>
    </row>
    <row r="1132">
      <c r="A1132" s="2462"/>
      <c r="B1132" s="823"/>
      <c r="C1132" s="1308"/>
      <c r="D1132" s="1308"/>
      <c r="E1132" s="1308"/>
      <c r="F1132" s="1308"/>
      <c r="G1132" s="1308"/>
      <c r="H1132" s="1308"/>
      <c r="I1132" s="836"/>
      <c r="J1132" s="836"/>
      <c r="K1132" s="836"/>
    </row>
    <row r="1133">
      <c r="A1133" s="2462"/>
      <c r="B1133" s="823"/>
      <c r="C1133" s="1308"/>
      <c r="D1133" s="1308"/>
      <c r="E1133" s="1308"/>
      <c r="F1133" s="1308"/>
      <c r="G1133" s="1308"/>
      <c r="H1133" s="1308"/>
      <c r="I1133" s="836"/>
      <c r="J1133" s="836"/>
      <c r="K1133" s="836"/>
    </row>
    <row r="1134">
      <c r="A1134" s="2462"/>
      <c r="B1134" s="823"/>
      <c r="C1134" s="1308"/>
      <c r="D1134" s="1308"/>
      <c r="E1134" s="1308"/>
      <c r="F1134" s="1308"/>
      <c r="G1134" s="1308"/>
      <c r="H1134" s="1308"/>
      <c r="I1134" s="836"/>
      <c r="J1134" s="836"/>
      <c r="K1134" s="836"/>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workbookViewId="0"/>
  </sheetViews>
  <sheetFormatPr customHeight="1" defaultColWidth="14.43" defaultRowHeight="15.75"/>
  <sheetData>
    <row r="1">
      <c r="A1" s="2465" t="s">
        <v>3</v>
      </c>
      <c r="B1" s="1560"/>
      <c r="C1" s="1560"/>
      <c r="D1" s="1560"/>
      <c r="E1" s="1560"/>
      <c r="F1" s="1560"/>
      <c r="G1" s="1560"/>
      <c r="H1" s="1560"/>
      <c r="I1" s="1560"/>
      <c r="J1" s="1560"/>
      <c r="K1" s="1560"/>
      <c r="L1" s="1560"/>
      <c r="M1" s="1560"/>
      <c r="N1" s="1561"/>
      <c r="O1" s="1537"/>
      <c r="P1" s="1538"/>
      <c r="Q1" s="1538"/>
      <c r="R1" s="1537"/>
      <c r="S1" s="1537"/>
      <c r="T1" s="1537"/>
      <c r="U1" s="1537"/>
      <c r="V1" s="1537"/>
      <c r="W1" s="1537"/>
      <c r="X1" s="1537"/>
      <c r="Y1" s="1537"/>
      <c r="Z1" s="1537"/>
      <c r="AA1" s="1537"/>
    </row>
    <row r="2">
      <c r="A2" s="1539" t="s">
        <v>5560</v>
      </c>
      <c r="B2" s="172"/>
      <c r="C2" s="1540" t="s">
        <v>5561</v>
      </c>
      <c r="D2" s="1541"/>
      <c r="E2" s="1540" t="s">
        <v>5562</v>
      </c>
      <c r="F2" s="1541"/>
      <c r="G2" s="1540" t="s">
        <v>5563</v>
      </c>
      <c r="H2" s="1541"/>
      <c r="I2" s="1540" t="s">
        <v>5564</v>
      </c>
      <c r="J2" s="1541"/>
      <c r="K2" s="1540" t="s">
        <v>5565</v>
      </c>
      <c r="L2" s="1541"/>
      <c r="M2" s="1542" t="s">
        <v>5566</v>
      </c>
      <c r="N2" s="1329"/>
      <c r="O2" s="1537"/>
      <c r="P2" s="1538"/>
      <c r="Q2" s="1538"/>
      <c r="R2" s="1537"/>
      <c r="S2" s="1537"/>
      <c r="T2" s="1537"/>
      <c r="U2" s="1537"/>
      <c r="V2" s="1537"/>
      <c r="W2" s="1537"/>
      <c r="X2" s="1537"/>
      <c r="Y2" s="1537"/>
      <c r="Z2" s="1537"/>
      <c r="AA2" s="1537"/>
    </row>
    <row r="3">
      <c r="A3" s="1545">
        <v>1.0</v>
      </c>
      <c r="B3" s="1546"/>
      <c r="C3" s="1545">
        <v>2.0</v>
      </c>
      <c r="D3" s="1546"/>
      <c r="E3" s="1545">
        <v>3.0</v>
      </c>
      <c r="F3" s="1546"/>
      <c r="G3" s="1545">
        <v>4.0</v>
      </c>
      <c r="H3" s="1546"/>
      <c r="I3" s="1545">
        <v>5.0</v>
      </c>
      <c r="J3" s="1546"/>
      <c r="K3" s="1545">
        <v>6.0</v>
      </c>
      <c r="L3" s="1546"/>
      <c r="M3" s="1547">
        <v>7.0</v>
      </c>
      <c r="N3" s="1546"/>
      <c r="O3" s="1537"/>
      <c r="P3" s="1538"/>
      <c r="Q3" s="1538"/>
      <c r="R3" s="1537"/>
      <c r="S3" s="1537"/>
      <c r="T3" s="1537"/>
      <c r="U3" s="1537"/>
      <c r="V3" s="1537"/>
      <c r="W3" s="1537"/>
      <c r="X3" s="1537"/>
      <c r="Y3" s="1537"/>
      <c r="Z3" s="1537"/>
      <c r="AA3" s="1537"/>
    </row>
    <row r="4">
      <c r="A4" s="1578" t="s">
        <v>6602</v>
      </c>
      <c r="B4" s="172"/>
      <c r="C4" s="1550"/>
      <c r="D4" s="1329"/>
      <c r="E4" s="1550"/>
      <c r="F4" s="1329"/>
      <c r="G4" s="1550"/>
      <c r="H4" s="1329"/>
      <c r="I4" s="1550"/>
      <c r="J4" s="1329"/>
      <c r="K4" s="1550"/>
      <c r="L4" s="1329"/>
      <c r="M4" s="1550"/>
      <c r="N4" s="1329"/>
      <c r="O4" s="1537"/>
      <c r="P4" s="1538"/>
      <c r="Q4" s="1538"/>
      <c r="R4" s="1537"/>
      <c r="S4" s="1537"/>
      <c r="T4" s="1537"/>
      <c r="U4" s="1537"/>
      <c r="V4" s="1537"/>
      <c r="W4" s="1537"/>
      <c r="X4" s="1537"/>
      <c r="Y4" s="1537"/>
      <c r="Z4" s="1537"/>
      <c r="AA4" s="1537"/>
    </row>
    <row r="5">
      <c r="A5" s="1545">
        <v>8.0</v>
      </c>
      <c r="B5" s="1546"/>
      <c r="C5" s="1545">
        <v>9.0</v>
      </c>
      <c r="D5" s="1546"/>
      <c r="E5" s="1545">
        <v>10.0</v>
      </c>
      <c r="F5" s="1546"/>
      <c r="G5" s="1545">
        <v>11.0</v>
      </c>
      <c r="H5" s="1546"/>
      <c r="I5" s="1545">
        <v>12.0</v>
      </c>
      <c r="J5" s="1546"/>
      <c r="K5" s="1545">
        <v>13.0</v>
      </c>
      <c r="L5" s="1546"/>
      <c r="M5" s="1545">
        <v>14.0</v>
      </c>
      <c r="N5" s="1551"/>
      <c r="O5" s="1537"/>
      <c r="P5" s="1538"/>
      <c r="Q5" s="1538"/>
      <c r="R5" s="1537"/>
      <c r="S5" s="1537"/>
      <c r="T5" s="1537"/>
      <c r="U5" s="1537"/>
      <c r="V5" s="1537"/>
      <c r="W5" s="1537"/>
      <c r="X5" s="1537"/>
      <c r="Y5" s="1537"/>
      <c r="Z5" s="1537"/>
      <c r="AA5" s="1537"/>
    </row>
    <row r="6">
      <c r="A6" s="1550"/>
      <c r="B6" s="1329"/>
      <c r="C6" s="1550"/>
      <c r="D6" s="1329"/>
      <c r="E6" s="1550"/>
      <c r="F6" s="1329"/>
      <c r="G6" s="1550"/>
      <c r="H6" s="1329"/>
      <c r="I6" s="1550"/>
      <c r="J6" s="1329"/>
      <c r="K6" s="1550"/>
      <c r="L6" s="1329"/>
      <c r="M6" s="1550"/>
      <c r="N6" s="1329"/>
      <c r="O6" s="1537"/>
      <c r="P6" s="1538"/>
      <c r="Q6" s="1538"/>
      <c r="R6" s="1537"/>
      <c r="S6" s="1537"/>
      <c r="T6" s="1537"/>
      <c r="U6" s="1537"/>
      <c r="V6" s="1537"/>
      <c r="W6" s="1537"/>
      <c r="X6" s="1537"/>
      <c r="Y6" s="1537"/>
      <c r="Z6" s="1537"/>
      <c r="AA6" s="1537"/>
    </row>
    <row r="7">
      <c r="A7" s="1545">
        <v>15.0</v>
      </c>
      <c r="B7" s="1546"/>
      <c r="C7" s="1545">
        <v>16.0</v>
      </c>
      <c r="D7" s="1546"/>
      <c r="E7" s="1545">
        <v>17.0</v>
      </c>
      <c r="F7" s="1546"/>
      <c r="G7" s="1545">
        <v>18.0</v>
      </c>
      <c r="H7" s="1546"/>
      <c r="I7" s="1545">
        <v>19.0</v>
      </c>
      <c r="J7" s="1546"/>
      <c r="K7" s="1545">
        <v>20.0</v>
      </c>
      <c r="L7" s="1546"/>
      <c r="M7" s="1545">
        <v>21.0</v>
      </c>
      <c r="N7" s="1546"/>
      <c r="O7" s="1537"/>
      <c r="P7" s="1538"/>
      <c r="Q7" s="1538"/>
      <c r="R7" s="1537"/>
      <c r="S7" s="1537"/>
      <c r="T7" s="1537"/>
      <c r="U7" s="1537"/>
      <c r="V7" s="1537"/>
      <c r="W7" s="1537"/>
      <c r="X7" s="1537"/>
      <c r="Y7" s="1537"/>
      <c r="Z7" s="1537"/>
      <c r="AA7" s="1537"/>
    </row>
    <row r="8">
      <c r="A8" s="1550"/>
      <c r="B8" s="1329"/>
      <c r="C8" s="1550"/>
      <c r="D8" s="1329"/>
      <c r="E8" s="1550"/>
      <c r="F8" s="1329"/>
      <c r="G8" s="1550"/>
      <c r="H8" s="1329"/>
      <c r="I8" s="1552" t="s">
        <v>9374</v>
      </c>
      <c r="J8" s="1329"/>
      <c r="K8" s="1550"/>
      <c r="L8" s="1329"/>
      <c r="M8" s="1550"/>
      <c r="N8" s="1329"/>
      <c r="O8" s="1537"/>
      <c r="P8" s="1538"/>
      <c r="Q8" s="1538"/>
      <c r="R8" s="1537"/>
      <c r="S8" s="1537"/>
      <c r="T8" s="1537"/>
      <c r="U8" s="1537"/>
      <c r="V8" s="1537"/>
      <c r="W8" s="1537"/>
      <c r="X8" s="1537"/>
      <c r="Y8" s="1537"/>
      <c r="Z8" s="1537"/>
      <c r="AA8" s="1537"/>
    </row>
    <row r="9">
      <c r="A9" s="1545">
        <v>22.0</v>
      </c>
      <c r="B9" s="1546"/>
      <c r="C9" s="1545">
        <v>23.0</v>
      </c>
      <c r="D9" s="1546"/>
      <c r="E9" s="1545">
        <v>24.0</v>
      </c>
      <c r="F9" s="1546"/>
      <c r="G9" s="1545">
        <v>25.0</v>
      </c>
      <c r="H9" s="1546"/>
      <c r="I9" s="1545">
        <v>26.0</v>
      </c>
      <c r="J9" s="1546"/>
      <c r="K9" s="1545">
        <v>27.0</v>
      </c>
      <c r="L9" s="1546"/>
      <c r="M9" s="1545">
        <v>28.0</v>
      </c>
      <c r="N9" s="1546"/>
      <c r="O9" s="1537"/>
      <c r="P9" s="1538"/>
      <c r="Q9" s="1538"/>
      <c r="R9" s="1537"/>
      <c r="S9" s="1537"/>
      <c r="T9" s="1537"/>
      <c r="U9" s="1537"/>
      <c r="V9" s="1537"/>
      <c r="W9" s="1537"/>
      <c r="X9" s="1537"/>
      <c r="Y9" s="1537"/>
      <c r="Z9" s="1537"/>
      <c r="AA9" s="1537"/>
    </row>
    <row r="10">
      <c r="A10" s="1550"/>
      <c r="B10" s="1329"/>
      <c r="C10" s="1550"/>
      <c r="D10" s="1329"/>
      <c r="E10" s="1550"/>
      <c r="F10" s="1329"/>
      <c r="G10" s="1550"/>
      <c r="H10" s="1329"/>
      <c r="I10" s="1552" t="s">
        <v>9375</v>
      </c>
      <c r="J10" s="1329"/>
      <c r="K10" s="1550"/>
      <c r="L10" s="1329"/>
      <c r="M10" s="1550"/>
      <c r="N10" s="1329"/>
      <c r="O10" s="1537"/>
      <c r="P10" s="1538"/>
      <c r="Q10" s="1538"/>
      <c r="R10" s="1537"/>
      <c r="S10" s="1537"/>
      <c r="T10" s="1537"/>
      <c r="U10" s="1537"/>
      <c r="V10" s="1537"/>
      <c r="W10" s="1537"/>
      <c r="X10" s="1537"/>
      <c r="Y10" s="1537"/>
      <c r="Z10" s="1537"/>
      <c r="AA10" s="1537"/>
    </row>
    <row r="11">
      <c r="A11" s="1545">
        <v>29.0</v>
      </c>
      <c r="B11" s="1546"/>
      <c r="C11" s="1545">
        <v>30.0</v>
      </c>
      <c r="D11" s="1546"/>
      <c r="E11" s="1545">
        <v>31.0</v>
      </c>
      <c r="F11" s="1546"/>
      <c r="G11" s="2466"/>
      <c r="H11" s="1546"/>
      <c r="I11" s="2466"/>
      <c r="J11" s="1546"/>
      <c r="K11" s="2466"/>
      <c r="L11" s="1546"/>
      <c r="M11" s="2466"/>
      <c r="N11" s="1546"/>
      <c r="O11" s="1537"/>
      <c r="P11" s="1538"/>
      <c r="Q11" s="1538"/>
      <c r="R11" s="1537"/>
      <c r="S11" s="1537"/>
      <c r="T11" s="1537"/>
      <c r="U11" s="1537"/>
      <c r="V11" s="1537"/>
      <c r="W11" s="1537"/>
      <c r="X11" s="1537"/>
      <c r="Y11" s="1537"/>
      <c r="Z11" s="1537"/>
      <c r="AA11" s="1537"/>
    </row>
    <row r="12">
      <c r="A12" s="1556"/>
      <c r="B12" s="172"/>
      <c r="C12" s="1556"/>
      <c r="D12" s="172"/>
      <c r="E12" s="1556"/>
      <c r="F12" s="172"/>
      <c r="G12" s="1556"/>
      <c r="H12" s="172"/>
      <c r="I12" s="1556"/>
      <c r="J12" s="172"/>
      <c r="K12" s="1556"/>
      <c r="L12" s="172"/>
      <c r="M12" s="1556"/>
      <c r="N12" s="172"/>
      <c r="O12" s="1537"/>
      <c r="P12" s="1538"/>
      <c r="Q12" s="1538"/>
      <c r="R12" s="1537"/>
      <c r="S12" s="1537"/>
      <c r="T12" s="1537"/>
      <c r="U12" s="1537"/>
      <c r="V12" s="1537"/>
      <c r="W12" s="1537"/>
      <c r="X12" s="1537"/>
      <c r="Y12" s="1537"/>
      <c r="Z12" s="1537"/>
      <c r="AA12" s="1537"/>
    </row>
    <row r="13">
      <c r="A13" s="1558"/>
      <c r="B13" s="1558"/>
      <c r="C13" s="1558"/>
      <c r="D13" s="1558"/>
      <c r="E13" s="1558"/>
      <c r="F13" s="1558"/>
      <c r="G13" s="1558"/>
      <c r="H13" s="1558"/>
      <c r="I13" s="1558"/>
      <c r="J13" s="1558"/>
      <c r="K13" s="1558"/>
      <c r="L13" s="1558"/>
      <c r="M13" s="1558"/>
      <c r="N13" s="1558"/>
      <c r="O13" s="1558"/>
      <c r="P13" s="1558"/>
      <c r="Q13" s="1558"/>
      <c r="R13" s="1558"/>
      <c r="S13" s="1558"/>
      <c r="T13" s="1558"/>
      <c r="U13" s="1558"/>
      <c r="V13" s="1558"/>
      <c r="W13" s="1558"/>
      <c r="X13" s="1558"/>
      <c r="Y13" s="1558"/>
      <c r="Z13" s="1558"/>
      <c r="AA13" s="1558"/>
    </row>
    <row r="14">
      <c r="A14" s="1558"/>
      <c r="B14" s="1558"/>
      <c r="C14" s="1558"/>
      <c r="D14" s="1558"/>
      <c r="E14" s="1558"/>
      <c r="F14" s="1558"/>
      <c r="G14" s="1558"/>
      <c r="H14" s="1558"/>
      <c r="I14" s="1558"/>
      <c r="J14" s="1558"/>
      <c r="K14" s="1558"/>
      <c r="L14" s="1558"/>
      <c r="M14" s="1558"/>
      <c r="N14" s="1558"/>
      <c r="O14" s="1558"/>
      <c r="P14" s="1558"/>
      <c r="Q14" s="1558"/>
      <c r="R14" s="1558"/>
      <c r="S14" s="1558"/>
      <c r="T14" s="1558"/>
      <c r="U14" s="1558"/>
      <c r="V14" s="1558"/>
      <c r="W14" s="1558"/>
      <c r="X14" s="1558"/>
      <c r="Y14" s="1558"/>
      <c r="Z14" s="1558"/>
      <c r="AA14" s="1558"/>
    </row>
    <row r="15">
      <c r="A15" s="1559">
        <v>43405.0</v>
      </c>
      <c r="B15" s="1560"/>
      <c r="C15" s="1560"/>
      <c r="D15" s="1560"/>
      <c r="E15" s="1560"/>
      <c r="F15" s="1560"/>
      <c r="G15" s="1560"/>
      <c r="H15" s="1560"/>
      <c r="I15" s="1560"/>
      <c r="J15" s="1560"/>
      <c r="K15" s="1560"/>
      <c r="L15" s="1560"/>
      <c r="M15" s="1560"/>
      <c r="N15" s="1561"/>
      <c r="O15" s="1537"/>
      <c r="P15" s="1537"/>
      <c r="Q15" s="1537"/>
      <c r="R15" s="1537"/>
      <c r="S15" s="1537"/>
      <c r="T15" s="1537"/>
      <c r="U15" s="1537"/>
      <c r="V15" s="1537"/>
      <c r="W15" s="1537"/>
      <c r="X15" s="1537"/>
      <c r="Y15" s="1537"/>
      <c r="Z15" s="1537"/>
      <c r="AA15" s="1537"/>
    </row>
    <row r="16">
      <c r="A16" s="1539" t="s">
        <v>5560</v>
      </c>
      <c r="B16" s="172"/>
      <c r="C16" s="1540" t="s">
        <v>5561</v>
      </c>
      <c r="D16" s="1541"/>
      <c r="E16" s="1540" t="s">
        <v>5562</v>
      </c>
      <c r="F16" s="1541"/>
      <c r="G16" s="1540" t="s">
        <v>5563</v>
      </c>
      <c r="H16" s="1541"/>
      <c r="I16" s="1540" t="s">
        <v>5564</v>
      </c>
      <c r="J16" s="1541"/>
      <c r="K16" s="1540" t="s">
        <v>5565</v>
      </c>
      <c r="L16" s="1541"/>
      <c r="M16" s="1542" t="s">
        <v>5566</v>
      </c>
      <c r="N16" s="1329"/>
      <c r="O16" s="1537"/>
      <c r="P16" s="1538"/>
      <c r="Q16" s="1538"/>
      <c r="R16" s="1537"/>
      <c r="S16" s="1537"/>
      <c r="T16" s="1537"/>
      <c r="U16" s="1537"/>
      <c r="V16" s="1537"/>
      <c r="W16" s="1537"/>
      <c r="X16" s="1537"/>
      <c r="Y16" s="1537"/>
      <c r="Z16" s="1537"/>
      <c r="AA16" s="1537"/>
    </row>
    <row r="17">
      <c r="A17" s="2466"/>
      <c r="B17" s="1546"/>
      <c r="C17" s="2466"/>
      <c r="D17" s="1546"/>
      <c r="E17" s="2466"/>
      <c r="F17" s="1546"/>
      <c r="G17" s="1545">
        <v>1.0</v>
      </c>
      <c r="H17" s="1546"/>
      <c r="I17" s="1545">
        <v>2.0</v>
      </c>
      <c r="J17" s="1546"/>
      <c r="K17" s="1545">
        <v>3.0</v>
      </c>
      <c r="L17" s="1546"/>
      <c r="M17" s="1545">
        <v>4.0</v>
      </c>
      <c r="N17" s="1546"/>
      <c r="O17" s="1537"/>
      <c r="P17" s="1537"/>
      <c r="Q17" s="1537"/>
      <c r="R17" s="1537"/>
      <c r="S17" s="1537"/>
      <c r="T17" s="1537"/>
      <c r="U17" s="1537"/>
      <c r="V17" s="1537"/>
      <c r="W17" s="1537"/>
      <c r="X17" s="1537"/>
      <c r="Y17" s="1537"/>
      <c r="Z17" s="1537"/>
      <c r="AA17" s="1537"/>
    </row>
    <row r="18" ht="36.75" customHeight="1">
      <c r="A18" s="1565"/>
      <c r="B18" s="1329"/>
      <c r="C18" s="1565"/>
      <c r="D18" s="1329"/>
      <c r="E18" s="1565"/>
      <c r="F18" s="1329"/>
      <c r="G18" s="2467" t="s">
        <v>9376</v>
      </c>
      <c r="H18" s="1329"/>
      <c r="I18" s="1552" t="s">
        <v>9377</v>
      </c>
      <c r="J18" s="1329"/>
      <c r="K18" s="1565"/>
      <c r="L18" s="1329"/>
      <c r="M18" s="1565"/>
      <c r="N18" s="1329"/>
      <c r="O18" s="1566"/>
      <c r="P18" s="1566"/>
      <c r="Q18" s="1566"/>
      <c r="R18" s="1566"/>
      <c r="S18" s="1566"/>
      <c r="T18" s="1566"/>
      <c r="U18" s="1566"/>
      <c r="V18" s="1566"/>
      <c r="W18" s="1566"/>
      <c r="X18" s="1566"/>
      <c r="Y18" s="1566"/>
      <c r="Z18" s="1566"/>
      <c r="AA18" s="1566"/>
    </row>
    <row r="19">
      <c r="A19" s="1545">
        <v>5.0</v>
      </c>
      <c r="B19" s="1546"/>
      <c r="C19" s="1545">
        <v>6.0</v>
      </c>
      <c r="D19" s="1546"/>
      <c r="E19" s="1545">
        <v>7.0</v>
      </c>
      <c r="F19" s="1546"/>
      <c r="G19" s="1545">
        <v>8.0</v>
      </c>
      <c r="H19" s="1546"/>
      <c r="I19" s="1545">
        <v>9.0</v>
      </c>
      <c r="J19" s="1546"/>
      <c r="K19" s="1545">
        <v>10.0</v>
      </c>
      <c r="L19" s="1546"/>
      <c r="M19" s="1545">
        <v>11.0</v>
      </c>
      <c r="N19" s="1546"/>
      <c r="O19" s="1537"/>
      <c r="P19" s="1537"/>
      <c r="Q19" s="1537"/>
      <c r="R19" s="1537"/>
      <c r="S19" s="1537"/>
      <c r="T19" s="1537"/>
      <c r="U19" s="1537"/>
      <c r="V19" s="1537"/>
      <c r="W19" s="1537"/>
      <c r="X19" s="1537"/>
      <c r="Y19" s="1537"/>
      <c r="Z19" s="1537"/>
      <c r="AA19" s="1537"/>
    </row>
    <row r="20">
      <c r="A20" s="1552" t="s">
        <v>9378</v>
      </c>
      <c r="B20" s="1329"/>
      <c r="C20" s="1552" t="s">
        <v>9379</v>
      </c>
      <c r="D20" s="1329"/>
      <c r="E20" s="1565"/>
      <c r="F20" s="1329"/>
      <c r="G20" s="1552" t="s">
        <v>9380</v>
      </c>
      <c r="H20" s="1329"/>
      <c r="I20" s="1552" t="s">
        <v>9381</v>
      </c>
      <c r="J20" s="1329"/>
      <c r="K20" s="1571"/>
      <c r="L20" s="1572"/>
      <c r="M20" s="1565"/>
      <c r="N20" s="1329"/>
      <c r="O20" s="1566"/>
      <c r="P20" s="1566"/>
      <c r="Q20" s="1566"/>
      <c r="R20" s="1566"/>
      <c r="S20" s="1566"/>
      <c r="T20" s="1566"/>
      <c r="U20" s="1566"/>
      <c r="V20" s="1566"/>
      <c r="W20" s="1566"/>
      <c r="X20" s="1566"/>
      <c r="Y20" s="1566"/>
      <c r="Z20" s="1566"/>
      <c r="AA20" s="1566"/>
    </row>
    <row r="21">
      <c r="A21" s="1545">
        <v>12.0</v>
      </c>
      <c r="B21" s="1546"/>
      <c r="C21" s="1545">
        <v>13.0</v>
      </c>
      <c r="D21" s="1546"/>
      <c r="E21" s="1545">
        <v>14.0</v>
      </c>
      <c r="F21" s="1546"/>
      <c r="G21" s="1545">
        <v>15.0</v>
      </c>
      <c r="H21" s="1546"/>
      <c r="I21" s="1545">
        <v>16.0</v>
      </c>
      <c r="J21" s="1546"/>
      <c r="K21" s="1545">
        <v>17.0</v>
      </c>
      <c r="L21" s="1546"/>
      <c r="M21" s="1545">
        <v>18.0</v>
      </c>
      <c r="N21" s="1546"/>
      <c r="O21" s="1537"/>
      <c r="P21" s="1537"/>
      <c r="Q21" s="1537"/>
      <c r="R21" s="1537"/>
      <c r="S21" s="1537"/>
      <c r="T21" s="1537"/>
      <c r="U21" s="1537"/>
      <c r="V21" s="1537"/>
      <c r="W21" s="1537"/>
      <c r="X21" s="1537"/>
      <c r="Y21" s="1537"/>
      <c r="Z21" s="1537"/>
      <c r="AA21" s="1537"/>
    </row>
    <row r="22">
      <c r="A22" s="1552" t="s">
        <v>9382</v>
      </c>
      <c r="B22" s="1329"/>
      <c r="C22" s="1577" t="s">
        <v>9383</v>
      </c>
      <c r="D22" s="172"/>
      <c r="E22" s="1550"/>
      <c r="F22" s="1329"/>
      <c r="G22" s="1550"/>
      <c r="H22" s="1329"/>
      <c r="I22" s="1552" t="s">
        <v>9384</v>
      </c>
      <c r="J22" s="1329"/>
      <c r="K22" s="1550"/>
      <c r="L22" s="1329"/>
      <c r="M22" s="1550"/>
      <c r="N22" s="1329"/>
      <c r="O22" s="1537"/>
      <c r="P22" s="1537"/>
      <c r="Q22" s="1537"/>
      <c r="R22" s="1537"/>
      <c r="S22" s="1537"/>
      <c r="T22" s="1537"/>
      <c r="U22" s="1537"/>
      <c r="V22" s="1537"/>
      <c r="W22" s="1537"/>
      <c r="X22" s="1537"/>
      <c r="Y22" s="1537"/>
      <c r="Z22" s="1537"/>
      <c r="AA22" s="1537"/>
    </row>
    <row r="23">
      <c r="A23" s="1545">
        <v>19.0</v>
      </c>
      <c r="B23" s="1546"/>
      <c r="C23" s="1545">
        <v>20.0</v>
      </c>
      <c r="D23" s="1546"/>
      <c r="E23" s="1545">
        <v>21.0</v>
      </c>
      <c r="F23" s="1546"/>
      <c r="G23" s="1545">
        <v>22.0</v>
      </c>
      <c r="H23" s="1546"/>
      <c r="I23" s="1545">
        <v>23.0</v>
      </c>
      <c r="J23" s="1546"/>
      <c r="K23" s="1545">
        <v>24.0</v>
      </c>
      <c r="L23" s="1546"/>
      <c r="M23" s="1545">
        <v>25.0</v>
      </c>
      <c r="N23" s="1546"/>
      <c r="O23" s="1537"/>
      <c r="P23" s="1537"/>
      <c r="Q23" s="1537"/>
      <c r="R23" s="1537"/>
      <c r="S23" s="1537"/>
      <c r="T23" s="1537"/>
      <c r="U23" s="1537"/>
      <c r="V23" s="1537"/>
      <c r="W23" s="1537"/>
      <c r="X23" s="1537"/>
      <c r="Y23" s="1537"/>
      <c r="Z23" s="1537"/>
      <c r="AA23" s="1537"/>
    </row>
    <row r="24">
      <c r="A24" s="1552" t="s">
        <v>9385</v>
      </c>
      <c r="B24" s="1329"/>
      <c r="C24" s="1550"/>
      <c r="D24" s="1329"/>
      <c r="E24" s="1550"/>
      <c r="F24" s="1329"/>
      <c r="G24" s="1578" t="s">
        <v>6621</v>
      </c>
      <c r="H24" s="172"/>
      <c r="I24" s="1550"/>
      <c r="J24" s="1329"/>
      <c r="K24" s="1550"/>
      <c r="L24" s="1329"/>
      <c r="M24" s="1550"/>
      <c r="N24" s="1329"/>
      <c r="O24" s="1537"/>
      <c r="P24" s="1537"/>
      <c r="Q24" s="1537"/>
      <c r="R24" s="1537"/>
      <c r="S24" s="1537"/>
      <c r="T24" s="1537"/>
      <c r="U24" s="1537"/>
      <c r="V24" s="1537"/>
      <c r="W24" s="1537"/>
      <c r="X24" s="1537"/>
      <c r="Y24" s="1537"/>
      <c r="Z24" s="1537"/>
      <c r="AA24" s="1537"/>
    </row>
    <row r="25">
      <c r="A25" s="1545">
        <v>26.0</v>
      </c>
      <c r="B25" s="1546"/>
      <c r="C25" s="1545">
        <v>27.0</v>
      </c>
      <c r="D25" s="1546"/>
      <c r="E25" s="1545">
        <v>28.0</v>
      </c>
      <c r="F25" s="1546"/>
      <c r="G25" s="1545">
        <v>29.0</v>
      </c>
      <c r="H25" s="1546"/>
      <c r="I25" s="1545">
        <v>30.0</v>
      </c>
      <c r="J25" s="1546"/>
      <c r="K25" s="2466"/>
      <c r="L25" s="1546"/>
      <c r="M25" s="2466"/>
      <c r="N25" s="1546"/>
      <c r="O25" s="1537"/>
      <c r="P25" s="1537"/>
      <c r="Q25" s="1537"/>
      <c r="R25" s="1537"/>
      <c r="S25" s="1537"/>
      <c r="T25" s="1537"/>
      <c r="U25" s="1537"/>
      <c r="V25" s="1537"/>
      <c r="W25" s="1537"/>
      <c r="X25" s="1537"/>
      <c r="Y25" s="1537"/>
      <c r="Z25" s="1537"/>
      <c r="AA25" s="1537"/>
    </row>
    <row r="26">
      <c r="A26" s="1579"/>
      <c r="B26" s="172"/>
      <c r="C26" s="1577" t="s">
        <v>9386</v>
      </c>
      <c r="D26" s="172"/>
      <c r="E26" s="1577" t="s">
        <v>9387</v>
      </c>
      <c r="F26" s="172"/>
      <c r="G26" s="1577" t="s">
        <v>9388</v>
      </c>
      <c r="H26" s="172"/>
      <c r="I26" s="1577" t="s">
        <v>9389</v>
      </c>
      <c r="J26" s="172"/>
      <c r="K26" s="1579"/>
      <c r="L26" s="172"/>
      <c r="M26" s="1579"/>
      <c r="N26" s="172"/>
      <c r="O26" s="1566"/>
      <c r="P26" s="1566"/>
      <c r="Q26" s="1566"/>
      <c r="R26" s="1566"/>
      <c r="S26" s="1566"/>
      <c r="T26" s="1566"/>
      <c r="U26" s="1566"/>
      <c r="V26" s="1566"/>
      <c r="W26" s="1566"/>
      <c r="X26" s="1566"/>
      <c r="Y26" s="1566"/>
      <c r="Z26" s="1566"/>
      <c r="AA26" s="1566"/>
    </row>
    <row r="27">
      <c r="I27" s="1581"/>
      <c r="O27" s="1537"/>
      <c r="P27" s="1537"/>
      <c r="Q27" s="1537"/>
      <c r="R27" s="1537"/>
      <c r="S27" s="1537"/>
      <c r="T27" s="1537"/>
      <c r="U27" s="1537"/>
      <c r="V27" s="1537"/>
      <c r="W27" s="1537"/>
      <c r="X27" s="1537"/>
      <c r="Y27" s="1537"/>
      <c r="Z27" s="1537"/>
      <c r="AA27" s="1537"/>
    </row>
    <row r="28">
      <c r="A28" s="1582"/>
      <c r="B28" s="1582"/>
      <c r="C28" s="1582"/>
      <c r="D28" s="1582"/>
      <c r="E28" s="1537"/>
      <c r="F28" s="1537"/>
      <c r="G28" s="1537"/>
      <c r="H28" s="1537"/>
      <c r="I28" s="1537"/>
      <c r="J28" s="1537"/>
      <c r="K28" s="1582"/>
      <c r="L28" s="1582"/>
      <c r="M28" s="1582"/>
      <c r="N28" s="1582"/>
      <c r="O28" s="1537"/>
      <c r="P28" s="1537"/>
      <c r="Q28" s="1537"/>
      <c r="R28" s="1537"/>
      <c r="S28" s="1537"/>
      <c r="T28" s="1537"/>
      <c r="U28" s="1537"/>
      <c r="V28" s="1537"/>
      <c r="W28" s="1537"/>
      <c r="X28" s="1537"/>
      <c r="Y28" s="1537"/>
      <c r="Z28" s="1537"/>
      <c r="AA28" s="1537"/>
    </row>
    <row r="29">
      <c r="A29" s="1583">
        <v>43435.0</v>
      </c>
      <c r="B29" s="1277"/>
      <c r="C29" s="1277"/>
      <c r="D29" s="1277"/>
      <c r="E29" s="1277"/>
      <c r="F29" s="1277"/>
      <c r="G29" s="1277"/>
      <c r="H29" s="1277"/>
      <c r="I29" s="1277"/>
      <c r="J29" s="1277"/>
      <c r="K29" s="1277"/>
      <c r="L29" s="1277"/>
      <c r="M29" s="1277"/>
      <c r="N29" s="1278"/>
      <c r="O29" s="1537"/>
      <c r="P29" s="1537"/>
      <c r="Q29" s="1537"/>
      <c r="R29" s="1537"/>
      <c r="S29" s="1537"/>
      <c r="T29" s="1537"/>
      <c r="U29" s="1537"/>
      <c r="V29" s="1537"/>
      <c r="W29" s="1537"/>
      <c r="X29" s="1537"/>
      <c r="Y29" s="1537"/>
      <c r="Z29" s="1537"/>
      <c r="AA29" s="1537"/>
    </row>
    <row r="30">
      <c r="A30" s="1539" t="s">
        <v>5560</v>
      </c>
      <c r="B30" s="172"/>
      <c r="C30" s="1540" t="s">
        <v>5561</v>
      </c>
      <c r="D30" s="1541"/>
      <c r="E30" s="1540" t="s">
        <v>5562</v>
      </c>
      <c r="F30" s="1541"/>
      <c r="G30" s="1540" t="s">
        <v>5563</v>
      </c>
      <c r="H30" s="1541"/>
      <c r="I30" s="1540" t="s">
        <v>5564</v>
      </c>
      <c r="J30" s="1541"/>
      <c r="K30" s="1540" t="s">
        <v>5565</v>
      </c>
      <c r="L30" s="1541"/>
      <c r="M30" s="1542" t="s">
        <v>5566</v>
      </c>
      <c r="N30" s="1329"/>
      <c r="O30" s="1537"/>
      <c r="P30" s="1538"/>
      <c r="Q30" s="1538"/>
      <c r="R30" s="1537"/>
      <c r="S30" s="1537"/>
      <c r="T30" s="1537"/>
      <c r="U30" s="1537"/>
      <c r="V30" s="1537"/>
      <c r="W30" s="1537"/>
      <c r="X30" s="1537"/>
      <c r="Y30" s="1537"/>
      <c r="Z30" s="1537"/>
      <c r="AA30" s="1537"/>
    </row>
    <row r="31">
      <c r="A31" s="2466"/>
      <c r="B31" s="1546"/>
      <c r="C31" s="2466"/>
      <c r="D31" s="1546"/>
      <c r="E31" s="2466"/>
      <c r="F31" s="1546"/>
      <c r="G31" s="2466"/>
      <c r="H31" s="1546"/>
      <c r="I31" s="2466"/>
      <c r="J31" s="1546"/>
      <c r="K31" s="1545">
        <v>1.0</v>
      </c>
      <c r="L31" s="1546"/>
      <c r="M31" s="1545">
        <v>2.0</v>
      </c>
      <c r="N31" s="1546"/>
      <c r="O31" s="1537"/>
      <c r="P31" s="1537"/>
      <c r="Q31" s="1537"/>
      <c r="R31" s="1537"/>
      <c r="S31" s="1537"/>
      <c r="T31" s="1537"/>
      <c r="U31" s="1537"/>
      <c r="V31" s="1537"/>
      <c r="W31" s="1537"/>
      <c r="X31" s="1537"/>
      <c r="Y31" s="1537"/>
      <c r="Z31" s="1537"/>
      <c r="AA31" s="1537"/>
    </row>
    <row r="32">
      <c r="A32" s="1550"/>
      <c r="B32" s="1329"/>
      <c r="C32" s="1550"/>
      <c r="D32" s="1329"/>
      <c r="E32" s="1550"/>
      <c r="F32" s="1329"/>
      <c r="G32" s="1550"/>
      <c r="H32" s="1329"/>
      <c r="I32" s="1550"/>
      <c r="J32" s="1329"/>
      <c r="K32" s="1550"/>
      <c r="L32" s="1329"/>
      <c r="M32" s="1550"/>
      <c r="N32" s="1329"/>
      <c r="O32" s="1537"/>
      <c r="P32" s="1537"/>
      <c r="Q32" s="1537"/>
      <c r="R32" s="1537"/>
      <c r="S32" s="1537"/>
      <c r="T32" s="1537"/>
      <c r="U32" s="1537"/>
      <c r="V32" s="1537"/>
      <c r="W32" s="1537"/>
      <c r="X32" s="1537"/>
      <c r="Y32" s="1537"/>
      <c r="Z32" s="1537"/>
      <c r="AA32" s="1537"/>
    </row>
    <row r="33">
      <c r="A33" s="1585">
        <v>3.0</v>
      </c>
      <c r="B33" s="1278"/>
      <c r="C33" s="1545">
        <v>4.0</v>
      </c>
      <c r="D33" s="1546"/>
      <c r="E33" s="1545">
        <v>5.0</v>
      </c>
      <c r="F33" s="1546"/>
      <c r="G33" s="1545">
        <v>6.0</v>
      </c>
      <c r="H33" s="1546"/>
      <c r="I33" s="1545">
        <v>7.0</v>
      </c>
      <c r="J33" s="1546"/>
      <c r="K33" s="1545">
        <v>8.0</v>
      </c>
      <c r="L33" s="1546"/>
      <c r="M33" s="1545">
        <v>9.0</v>
      </c>
      <c r="N33" s="1546"/>
      <c r="O33" s="1537"/>
      <c r="P33" s="1537"/>
      <c r="Q33" s="1537"/>
      <c r="R33" s="1537"/>
      <c r="S33" s="1537"/>
      <c r="T33" s="1537"/>
      <c r="U33" s="1537"/>
      <c r="V33" s="1537"/>
      <c r="W33" s="1537"/>
      <c r="X33" s="1537"/>
      <c r="Y33" s="1537"/>
      <c r="Z33" s="1537"/>
      <c r="AA33" s="1537"/>
    </row>
    <row r="34">
      <c r="A34" s="1552" t="s">
        <v>9390</v>
      </c>
      <c r="B34" s="1329"/>
      <c r="C34" s="1552" t="s">
        <v>9391</v>
      </c>
      <c r="D34" s="1329"/>
      <c r="E34" s="1552" t="s">
        <v>9392</v>
      </c>
      <c r="F34" s="1329"/>
      <c r="G34" s="1552" t="s">
        <v>9393</v>
      </c>
      <c r="H34" s="1329"/>
      <c r="I34" s="1552" t="s">
        <v>9394</v>
      </c>
      <c r="J34" s="1329"/>
      <c r="K34" s="1565"/>
      <c r="L34" s="1329"/>
      <c r="M34" s="1565"/>
      <c r="N34" s="1329"/>
      <c r="O34" s="1566"/>
      <c r="P34" s="1566"/>
      <c r="Q34" s="1566"/>
      <c r="R34" s="1566"/>
      <c r="S34" s="1566"/>
      <c r="T34" s="1566"/>
      <c r="U34" s="1566"/>
      <c r="V34" s="1566"/>
      <c r="W34" s="1566"/>
      <c r="X34" s="1566"/>
      <c r="Y34" s="1566"/>
      <c r="Z34" s="1566"/>
      <c r="AA34" s="1566"/>
    </row>
    <row r="35">
      <c r="A35" s="1545">
        <v>10.0</v>
      </c>
      <c r="B35" s="1546"/>
      <c r="C35" s="1545">
        <v>11.0</v>
      </c>
      <c r="D35" s="1546"/>
      <c r="E35" s="1545">
        <v>12.0</v>
      </c>
      <c r="F35" s="1546"/>
      <c r="G35" s="1545">
        <v>13.0</v>
      </c>
      <c r="H35" s="1546"/>
      <c r="I35" s="1545">
        <v>14.0</v>
      </c>
      <c r="J35" s="1546"/>
      <c r="K35" s="1545" t="s">
        <v>9395</v>
      </c>
      <c r="L35" s="1546"/>
      <c r="M35" s="1545">
        <v>16.0</v>
      </c>
      <c r="N35" s="1546"/>
      <c r="O35" s="1537"/>
      <c r="P35" s="1537"/>
      <c r="Q35" s="1537"/>
      <c r="R35" s="1537"/>
      <c r="S35" s="1537"/>
      <c r="T35" s="1537"/>
      <c r="U35" s="1537"/>
      <c r="V35" s="1537"/>
      <c r="W35" s="1537"/>
      <c r="X35" s="1537"/>
      <c r="Y35" s="1537"/>
      <c r="Z35" s="1537"/>
      <c r="AA35" s="1537"/>
    </row>
    <row r="36" ht="130.5" customHeight="1">
      <c r="A36" s="1552" t="s">
        <v>9396</v>
      </c>
      <c r="B36" s="1329"/>
      <c r="C36" s="1552" t="s">
        <v>9397</v>
      </c>
      <c r="D36" s="1329"/>
      <c r="E36" s="2468" t="s">
        <v>9398</v>
      </c>
      <c r="F36" s="1329"/>
      <c r="G36" s="1552" t="s">
        <v>9399</v>
      </c>
      <c r="H36" s="1329"/>
      <c r="I36" s="1552" t="s">
        <v>9400</v>
      </c>
      <c r="J36" s="1329"/>
      <c r="K36" s="1552" t="s">
        <v>6627</v>
      </c>
      <c r="L36" s="1329"/>
      <c r="M36" s="1565"/>
      <c r="N36" s="1329"/>
      <c r="O36" s="1566"/>
      <c r="P36" s="1566"/>
      <c r="Q36" s="1566"/>
      <c r="R36" s="1566"/>
      <c r="S36" s="1566"/>
      <c r="T36" s="1566"/>
      <c r="U36" s="1566"/>
      <c r="V36" s="1566"/>
      <c r="W36" s="1566"/>
      <c r="X36" s="1566"/>
      <c r="Y36" s="1566"/>
      <c r="Z36" s="1566"/>
      <c r="AA36" s="1566"/>
    </row>
    <row r="37">
      <c r="A37" s="1545">
        <v>17.0</v>
      </c>
      <c r="B37" s="1546"/>
      <c r="C37" s="1545">
        <v>18.0</v>
      </c>
      <c r="D37" s="1546"/>
      <c r="E37" s="1545">
        <v>19.0</v>
      </c>
      <c r="F37" s="1546"/>
      <c r="G37" s="1545">
        <v>20.0</v>
      </c>
      <c r="H37" s="1546"/>
      <c r="I37" s="1545">
        <v>21.0</v>
      </c>
      <c r="J37" s="1546"/>
      <c r="K37" s="1545">
        <v>22.0</v>
      </c>
      <c r="L37" s="1546"/>
      <c r="M37" s="1545">
        <v>23.0</v>
      </c>
      <c r="N37" s="1546"/>
      <c r="O37" s="1537"/>
      <c r="P37" s="1537"/>
      <c r="Q37" s="1537"/>
      <c r="R37" s="1537"/>
      <c r="S37" s="1537"/>
      <c r="T37" s="1537"/>
      <c r="U37" s="1537"/>
      <c r="V37" s="1537"/>
      <c r="W37" s="1537"/>
      <c r="X37" s="1537"/>
      <c r="Y37" s="1537"/>
      <c r="Z37" s="1537"/>
      <c r="AA37" s="1537"/>
    </row>
    <row r="38">
      <c r="A38" s="2469" t="s">
        <v>9401</v>
      </c>
      <c r="B38" s="2470"/>
      <c r="C38" s="1552" t="s">
        <v>9402</v>
      </c>
      <c r="D38" s="1329"/>
      <c r="E38" s="2469" t="s">
        <v>9403</v>
      </c>
      <c r="F38" s="1329"/>
      <c r="G38" s="1552" t="s">
        <v>9404</v>
      </c>
      <c r="H38" s="1329"/>
      <c r="I38" s="1552" t="s">
        <v>9405</v>
      </c>
      <c r="J38" s="1329"/>
      <c r="K38" s="1565"/>
      <c r="L38" s="1329"/>
      <c r="M38" s="1565"/>
      <c r="N38" s="1329"/>
      <c r="O38" s="1566"/>
      <c r="P38" s="1566"/>
      <c r="Q38" s="1566"/>
      <c r="R38" s="1566"/>
      <c r="S38" s="1566"/>
      <c r="T38" s="1566"/>
      <c r="U38" s="1566"/>
      <c r="V38" s="1566"/>
      <c r="W38" s="1566"/>
      <c r="X38" s="1566"/>
      <c r="Y38" s="1566"/>
      <c r="Z38" s="1566"/>
      <c r="AA38" s="1566"/>
    </row>
    <row r="39">
      <c r="A39" s="1545">
        <v>24.0</v>
      </c>
      <c r="B39" s="2471" t="s">
        <v>6637</v>
      </c>
      <c r="C39" s="1545">
        <v>25.0</v>
      </c>
      <c r="D39" s="2472" t="s">
        <v>6638</v>
      </c>
      <c r="E39" s="2473"/>
      <c r="F39" s="1546"/>
      <c r="G39" s="1545">
        <v>27.0</v>
      </c>
      <c r="H39" s="1546"/>
      <c r="I39" s="1545">
        <v>28.0</v>
      </c>
      <c r="J39" s="1546"/>
      <c r="K39" s="1545">
        <v>29.0</v>
      </c>
      <c r="L39" s="1546"/>
      <c r="M39" s="1545">
        <v>30.0</v>
      </c>
      <c r="N39" s="1546"/>
      <c r="O39" s="1537"/>
      <c r="P39" s="1537"/>
      <c r="Q39" s="1537"/>
      <c r="R39" s="1537"/>
      <c r="S39" s="1537"/>
      <c r="T39" s="1537"/>
      <c r="U39" s="1537"/>
      <c r="V39" s="1537"/>
      <c r="W39" s="1537"/>
      <c r="X39" s="1537"/>
      <c r="Y39" s="1537"/>
      <c r="Z39" s="1537"/>
      <c r="AA39" s="1537"/>
    </row>
    <row r="40">
      <c r="A40" s="1601">
        <v>31.0</v>
      </c>
      <c r="B40" s="2474" t="s">
        <v>9406</v>
      </c>
      <c r="C40" s="2475"/>
      <c r="D40" s="172"/>
      <c r="E40" s="1556"/>
      <c r="F40" s="172"/>
      <c r="G40" s="1556"/>
      <c r="H40" s="172"/>
      <c r="I40" s="1556"/>
      <c r="J40" s="172"/>
      <c r="K40" s="1556"/>
      <c r="L40" s="172"/>
      <c r="M40" s="1556"/>
      <c r="N40" s="172"/>
      <c r="O40" s="1537"/>
      <c r="P40" s="1537"/>
      <c r="Q40" s="1537"/>
      <c r="R40" s="1537"/>
      <c r="S40" s="1537"/>
      <c r="T40" s="1537"/>
      <c r="U40" s="1537"/>
      <c r="V40" s="1537"/>
      <c r="W40" s="1537"/>
      <c r="X40" s="1537"/>
      <c r="Y40" s="1537"/>
      <c r="Z40" s="1537"/>
      <c r="AA40" s="1537"/>
    </row>
    <row r="41">
      <c r="A41" s="1582"/>
      <c r="B41" s="1582"/>
      <c r="C41" s="1582"/>
      <c r="D41" s="1582"/>
      <c r="E41" s="1582"/>
      <c r="F41" s="1582"/>
      <c r="G41" s="1582"/>
      <c r="H41" s="1582"/>
      <c r="I41" s="1582"/>
      <c r="J41" s="1582"/>
      <c r="K41" s="1582"/>
      <c r="L41" s="1582"/>
      <c r="M41" s="1582"/>
      <c r="N41" s="1582"/>
      <c r="O41" s="1537"/>
      <c r="P41" s="1537"/>
      <c r="Q41" s="1537"/>
      <c r="R41" s="1537"/>
      <c r="S41" s="1537"/>
      <c r="T41" s="1537"/>
      <c r="U41" s="1537"/>
      <c r="V41" s="1537"/>
      <c r="W41" s="1537"/>
      <c r="X41" s="1537"/>
      <c r="Y41" s="1537"/>
      <c r="Z41" s="1537"/>
      <c r="AA41" s="1537"/>
    </row>
    <row r="42">
      <c r="A42" s="1598">
        <v>43466.0</v>
      </c>
      <c r="B42" s="1560"/>
      <c r="C42" s="1560"/>
      <c r="D42" s="1560"/>
      <c r="E42" s="1560"/>
      <c r="F42" s="1560"/>
      <c r="G42" s="1560"/>
      <c r="H42" s="1560"/>
      <c r="I42" s="1560"/>
      <c r="J42" s="1560"/>
      <c r="K42" s="1560"/>
      <c r="L42" s="1560"/>
      <c r="M42" s="1560"/>
      <c r="N42" s="1561"/>
      <c r="O42" s="1537"/>
      <c r="P42" s="1537"/>
      <c r="Q42" s="1537"/>
      <c r="R42" s="1537"/>
      <c r="S42" s="1537"/>
      <c r="T42" s="1537"/>
      <c r="U42" s="1537"/>
      <c r="V42" s="1537"/>
      <c r="W42" s="1537"/>
      <c r="X42" s="1537"/>
      <c r="Y42" s="1537"/>
      <c r="Z42" s="1537"/>
      <c r="AA42" s="1537"/>
    </row>
    <row r="43">
      <c r="A43" s="1539" t="s">
        <v>5560</v>
      </c>
      <c r="B43" s="172"/>
      <c r="C43" s="1540" t="s">
        <v>5561</v>
      </c>
      <c r="D43" s="1541"/>
      <c r="E43" s="1540" t="s">
        <v>5562</v>
      </c>
      <c r="F43" s="1541"/>
      <c r="G43" s="1540" t="s">
        <v>5563</v>
      </c>
      <c r="H43" s="1541"/>
      <c r="I43" s="1540" t="s">
        <v>5564</v>
      </c>
      <c r="J43" s="1541"/>
      <c r="K43" s="1540" t="s">
        <v>5565</v>
      </c>
      <c r="L43" s="1541"/>
      <c r="M43" s="1542" t="s">
        <v>5566</v>
      </c>
      <c r="N43" s="1329"/>
      <c r="O43" s="1537"/>
      <c r="P43" s="1538"/>
      <c r="Q43" s="1538"/>
      <c r="R43" s="1537"/>
      <c r="S43" s="1537"/>
      <c r="T43" s="1537"/>
      <c r="U43" s="1537"/>
      <c r="V43" s="1537"/>
      <c r="W43" s="1537"/>
      <c r="X43" s="1537"/>
      <c r="Y43" s="1537"/>
      <c r="Z43" s="1537"/>
      <c r="AA43" s="1537"/>
    </row>
    <row r="44">
      <c r="A44" s="2466"/>
      <c r="B44" s="1546"/>
      <c r="C44" s="1545">
        <v>1.0</v>
      </c>
      <c r="D44" s="1546"/>
      <c r="E44" s="1545">
        <v>2.0</v>
      </c>
      <c r="F44" s="1546"/>
      <c r="G44" s="1545">
        <v>3.0</v>
      </c>
      <c r="H44" s="1546"/>
      <c r="I44" s="1545">
        <v>4.0</v>
      </c>
      <c r="J44" s="1546"/>
      <c r="K44" s="1545">
        <v>5.0</v>
      </c>
      <c r="L44" s="1546"/>
      <c r="M44" s="1545">
        <v>6.0</v>
      </c>
      <c r="N44" s="1546"/>
      <c r="O44" s="1537"/>
      <c r="P44" s="1537"/>
      <c r="Q44" s="1537"/>
      <c r="R44" s="1537"/>
      <c r="S44" s="1537"/>
      <c r="T44" s="1537"/>
      <c r="U44" s="1537"/>
      <c r="V44" s="1537"/>
      <c r="W44" s="1537"/>
      <c r="X44" s="1537"/>
      <c r="Y44" s="1537"/>
      <c r="Z44" s="1537"/>
      <c r="AA44" s="1537"/>
    </row>
    <row r="45">
      <c r="A45" s="1550"/>
      <c r="B45" s="1329"/>
      <c r="C45" s="2475" t="s">
        <v>6640</v>
      </c>
      <c r="D45" s="172"/>
      <c r="E45" s="1550"/>
      <c r="F45" s="1329"/>
      <c r="G45" s="1550"/>
      <c r="H45" s="1329"/>
      <c r="I45" s="1552" t="s">
        <v>9407</v>
      </c>
      <c r="J45" s="1329"/>
      <c r="K45" s="1549" t="s">
        <v>6642</v>
      </c>
      <c r="L45" s="1329"/>
      <c r="M45" s="1550"/>
      <c r="N45" s="1329"/>
      <c r="O45" s="1537"/>
      <c r="P45" s="1537"/>
      <c r="Q45" s="1537"/>
      <c r="R45" s="1537"/>
      <c r="S45" s="1537"/>
      <c r="T45" s="1537"/>
      <c r="U45" s="1537"/>
      <c r="V45" s="1537"/>
      <c r="W45" s="1537"/>
      <c r="X45" s="1537"/>
      <c r="Y45" s="1537"/>
      <c r="Z45" s="1537"/>
      <c r="AA45" s="1537"/>
    </row>
    <row r="46">
      <c r="A46" s="1545">
        <v>7.0</v>
      </c>
      <c r="B46" s="1546"/>
      <c r="C46" s="1545">
        <v>8.0</v>
      </c>
      <c r="D46" s="1546"/>
      <c r="E46" s="1545">
        <v>9.0</v>
      </c>
      <c r="F46" s="1546"/>
      <c r="G46" s="1545">
        <v>10.0</v>
      </c>
      <c r="H46" s="1546"/>
      <c r="I46" s="1545">
        <v>11.0</v>
      </c>
      <c r="J46" s="1546"/>
      <c r="K46" s="1545">
        <v>12.0</v>
      </c>
      <c r="L46" s="1546"/>
      <c r="M46" s="1545">
        <v>13.0</v>
      </c>
      <c r="N46" s="1546"/>
      <c r="O46" s="1537"/>
      <c r="P46" s="1537"/>
      <c r="Q46" s="1537"/>
      <c r="R46" s="1537"/>
      <c r="S46" s="1537"/>
      <c r="T46" s="1537"/>
      <c r="U46" s="1537"/>
      <c r="V46" s="1537"/>
      <c r="W46" s="1537"/>
      <c r="X46" s="1537"/>
      <c r="Y46" s="1537"/>
      <c r="Z46" s="1537"/>
      <c r="AA46" s="1537"/>
    </row>
    <row r="47">
      <c r="A47" s="2476" t="s">
        <v>9408</v>
      </c>
      <c r="B47" s="172"/>
      <c r="C47" s="1552" t="s">
        <v>9409</v>
      </c>
      <c r="D47" s="1329"/>
      <c r="E47" s="1552" t="s">
        <v>9410</v>
      </c>
      <c r="F47" s="1329"/>
      <c r="G47" s="1552" t="s">
        <v>9411</v>
      </c>
      <c r="H47" s="1329"/>
      <c r="I47" s="1552" t="s">
        <v>9412</v>
      </c>
      <c r="J47" s="1329"/>
      <c r="K47" s="1552" t="s">
        <v>9413</v>
      </c>
      <c r="L47" s="1329"/>
      <c r="M47" s="1565"/>
      <c r="N47" s="1329"/>
      <c r="O47" s="1566"/>
      <c r="P47" s="1566"/>
      <c r="Q47" s="1566"/>
      <c r="R47" s="1566"/>
      <c r="S47" s="1566"/>
      <c r="T47" s="1566"/>
      <c r="U47" s="1566"/>
      <c r="V47" s="1566"/>
      <c r="W47" s="1566"/>
      <c r="X47" s="1566"/>
      <c r="Y47" s="1566"/>
      <c r="Z47" s="1566"/>
      <c r="AA47" s="1566"/>
    </row>
    <row r="48">
      <c r="A48" s="1608">
        <v>14.0</v>
      </c>
      <c r="B48" s="1609"/>
      <c r="C48" s="1545">
        <v>15.0</v>
      </c>
      <c r="D48" s="1546"/>
      <c r="E48" s="1545">
        <v>16.0</v>
      </c>
      <c r="F48" s="1546"/>
      <c r="G48" s="1545">
        <v>17.0</v>
      </c>
      <c r="H48" s="1546"/>
      <c r="I48" s="1545">
        <v>18.0</v>
      </c>
      <c r="J48" s="1546"/>
      <c r="K48" s="1545">
        <v>19.0</v>
      </c>
      <c r="L48" s="1546"/>
      <c r="M48" s="1545">
        <v>20.0</v>
      </c>
      <c r="N48" s="1546"/>
      <c r="O48" s="1537"/>
      <c r="P48" s="1537"/>
      <c r="Q48" s="1537"/>
      <c r="R48" s="1537"/>
      <c r="S48" s="1537"/>
      <c r="T48" s="1537"/>
      <c r="U48" s="1537"/>
      <c r="V48" s="1537"/>
      <c r="W48" s="1537"/>
      <c r="X48" s="1537"/>
      <c r="Y48" s="1537"/>
      <c r="Z48" s="1537"/>
      <c r="AA48" s="1537"/>
    </row>
    <row r="49">
      <c r="A49" s="1552" t="s">
        <v>9414</v>
      </c>
      <c r="B49" s="1329"/>
      <c r="C49" s="1552" t="s">
        <v>9415</v>
      </c>
      <c r="D49" s="1329"/>
      <c r="E49" s="1552" t="s">
        <v>9416</v>
      </c>
      <c r="F49" s="1329"/>
      <c r="G49" s="1552" t="s">
        <v>9417</v>
      </c>
      <c r="H49" s="1329"/>
      <c r="I49" s="1552" t="s">
        <v>9418</v>
      </c>
      <c r="J49" s="1329"/>
      <c r="K49" s="1565"/>
      <c r="L49" s="1329"/>
      <c r="M49" s="1565"/>
      <c r="N49" s="1329"/>
      <c r="O49" s="1566"/>
      <c r="P49" s="1566"/>
      <c r="Q49" s="1566"/>
      <c r="R49" s="1566"/>
      <c r="S49" s="1566"/>
      <c r="T49" s="1566"/>
      <c r="U49" s="1566"/>
      <c r="V49" s="1566"/>
      <c r="W49" s="1566"/>
      <c r="X49" s="1566"/>
      <c r="Y49" s="1566"/>
      <c r="Z49" s="1566"/>
      <c r="AA49" s="1566"/>
    </row>
    <row r="50">
      <c r="A50" s="1545">
        <v>21.0</v>
      </c>
      <c r="B50" s="1546"/>
      <c r="C50" s="1545">
        <v>22.0</v>
      </c>
      <c r="D50" s="1546"/>
      <c r="E50" s="1545">
        <v>23.0</v>
      </c>
      <c r="F50" s="1546"/>
      <c r="G50" s="1545">
        <v>24.0</v>
      </c>
      <c r="H50" s="1546"/>
      <c r="I50" s="1545">
        <v>25.0</v>
      </c>
      <c r="J50" s="1546"/>
      <c r="K50" s="1545">
        <v>26.0</v>
      </c>
      <c r="L50" s="1546"/>
      <c r="M50" s="1545">
        <v>27.0</v>
      </c>
      <c r="N50" s="1546"/>
      <c r="O50" s="1537"/>
      <c r="P50" s="1537"/>
      <c r="Q50" s="1537"/>
      <c r="R50" s="1537"/>
      <c r="S50" s="1537"/>
      <c r="T50" s="1537"/>
      <c r="U50" s="1537"/>
      <c r="V50" s="1537"/>
      <c r="W50" s="1537"/>
      <c r="X50" s="1537"/>
      <c r="Y50" s="1537"/>
      <c r="Z50" s="1537"/>
      <c r="AA50" s="1537"/>
    </row>
    <row r="51">
      <c r="A51" s="2469" t="s">
        <v>9419</v>
      </c>
      <c r="B51" s="1329"/>
      <c r="C51" s="1550"/>
      <c r="D51" s="1329"/>
      <c r="E51" s="1550"/>
      <c r="F51" s="1329"/>
      <c r="G51" s="1552" t="s">
        <v>9420</v>
      </c>
      <c r="H51" s="1329"/>
      <c r="I51" s="1552" t="s">
        <v>9421</v>
      </c>
      <c r="J51" s="1329"/>
      <c r="K51" s="1550"/>
      <c r="L51" s="1329"/>
      <c r="M51" s="1550"/>
      <c r="N51" s="1329"/>
      <c r="O51" s="1537"/>
      <c r="P51" s="1537"/>
      <c r="Q51" s="1537"/>
      <c r="R51" s="1537"/>
      <c r="S51" s="1537"/>
      <c r="T51" s="1537"/>
      <c r="U51" s="1537"/>
      <c r="V51" s="1537"/>
      <c r="W51" s="1537"/>
      <c r="X51" s="1537"/>
      <c r="Y51" s="1537"/>
      <c r="Z51" s="1537"/>
      <c r="AA51" s="1537"/>
    </row>
    <row r="52">
      <c r="A52" s="2477">
        <v>28.0</v>
      </c>
      <c r="B52" s="2478"/>
      <c r="C52" s="2477">
        <v>29.0</v>
      </c>
      <c r="D52" s="2478"/>
      <c r="E52" s="2477">
        <v>30.0</v>
      </c>
      <c r="F52" s="2478"/>
      <c r="G52" s="2477">
        <v>31.0</v>
      </c>
      <c r="H52" s="2478"/>
      <c r="I52" s="2479"/>
      <c r="J52" s="2480"/>
      <c r="K52" s="2479"/>
      <c r="L52" s="2478"/>
      <c r="M52" s="2481"/>
      <c r="N52" s="2480"/>
      <c r="O52" s="1537"/>
      <c r="P52" s="1537"/>
      <c r="Q52" s="1537"/>
      <c r="R52" s="1537"/>
      <c r="S52" s="1537"/>
      <c r="T52" s="1537"/>
      <c r="U52" s="1537"/>
      <c r="V52" s="1537"/>
      <c r="W52" s="1537"/>
      <c r="X52" s="1537"/>
      <c r="Y52" s="1537"/>
      <c r="Z52" s="1537"/>
      <c r="AA52" s="1537"/>
    </row>
    <row r="53">
      <c r="A53" s="2482" t="s">
        <v>9422</v>
      </c>
      <c r="C53" s="2483"/>
      <c r="E53" s="2482" t="s">
        <v>9423</v>
      </c>
      <c r="G53" s="2483"/>
      <c r="I53" s="2483"/>
      <c r="K53" s="2483"/>
      <c r="M53" s="2483"/>
      <c r="O53" s="1566"/>
      <c r="P53" s="1566"/>
      <c r="Q53" s="1566"/>
      <c r="R53" s="1566"/>
      <c r="S53" s="1566"/>
      <c r="T53" s="1566"/>
      <c r="U53" s="1566"/>
      <c r="V53" s="1566"/>
      <c r="W53" s="1566"/>
      <c r="X53" s="1566"/>
      <c r="Y53" s="1566"/>
      <c r="Z53" s="1566"/>
      <c r="AA53" s="1566"/>
    </row>
    <row r="54">
      <c r="O54" s="1537"/>
      <c r="P54" s="1537"/>
      <c r="Q54" s="1537"/>
      <c r="R54" s="1537"/>
      <c r="S54" s="1537"/>
      <c r="T54" s="1537"/>
      <c r="U54" s="1537"/>
      <c r="V54" s="1537"/>
      <c r="W54" s="1537"/>
      <c r="X54" s="1537"/>
      <c r="Y54" s="1537"/>
      <c r="Z54" s="1537"/>
      <c r="AA54" s="1537"/>
    </row>
    <row r="55">
      <c r="A55" s="1558"/>
      <c r="B55" s="1558"/>
      <c r="C55" s="1558"/>
      <c r="D55" s="1558"/>
      <c r="E55" s="1558"/>
      <c r="F55" s="1558"/>
      <c r="G55" s="1558"/>
      <c r="H55" s="1558"/>
      <c r="I55" s="1558"/>
      <c r="J55" s="1558"/>
      <c r="K55" s="1558"/>
      <c r="L55" s="1558"/>
      <c r="M55" s="1558"/>
      <c r="N55" s="1558"/>
      <c r="O55" s="1558"/>
      <c r="P55" s="1558"/>
      <c r="Q55" s="1558"/>
      <c r="R55" s="1558"/>
      <c r="S55" s="1558"/>
      <c r="T55" s="1558"/>
      <c r="U55" s="1558"/>
      <c r="V55" s="1558"/>
      <c r="W55" s="1558"/>
      <c r="X55" s="1558"/>
      <c r="Y55" s="1558"/>
      <c r="Z55" s="1558"/>
      <c r="AA55" s="1558"/>
    </row>
    <row r="56">
      <c r="A56" s="1622">
        <v>43132.0</v>
      </c>
      <c r="B56" s="1560"/>
      <c r="C56" s="1560"/>
      <c r="D56" s="1560"/>
      <c r="E56" s="1560"/>
      <c r="F56" s="1560"/>
      <c r="G56" s="1560"/>
      <c r="H56" s="1560"/>
      <c r="I56" s="1560"/>
      <c r="J56" s="1560"/>
      <c r="K56" s="1560"/>
      <c r="L56" s="1560"/>
      <c r="M56" s="1560"/>
      <c r="N56" s="1561"/>
      <c r="O56" s="1537"/>
      <c r="P56" s="1537"/>
      <c r="Q56" s="1537"/>
      <c r="R56" s="1537"/>
      <c r="S56" s="1537"/>
      <c r="T56" s="1537"/>
      <c r="U56" s="1537"/>
      <c r="V56" s="1537"/>
      <c r="W56" s="1537"/>
      <c r="X56" s="1537"/>
      <c r="Y56" s="1537"/>
      <c r="Z56" s="1537"/>
      <c r="AA56" s="1537"/>
    </row>
    <row r="57">
      <c r="A57" s="1539" t="s">
        <v>5560</v>
      </c>
      <c r="B57" s="172"/>
      <c r="C57" s="1540" t="s">
        <v>5561</v>
      </c>
      <c r="D57" s="1541"/>
      <c r="E57" s="1540" t="s">
        <v>5562</v>
      </c>
      <c r="F57" s="1541"/>
      <c r="G57" s="1540" t="s">
        <v>5563</v>
      </c>
      <c r="H57" s="1541"/>
      <c r="I57" s="1540" t="s">
        <v>5564</v>
      </c>
      <c r="J57" s="1541"/>
      <c r="K57" s="1540" t="s">
        <v>5565</v>
      </c>
      <c r="L57" s="1541"/>
      <c r="M57" s="1542" t="s">
        <v>5566</v>
      </c>
      <c r="N57" s="1329"/>
      <c r="O57" s="1537"/>
      <c r="P57" s="1538"/>
      <c r="Q57" s="1538"/>
      <c r="R57" s="1537"/>
      <c r="S57" s="1537"/>
      <c r="T57" s="1537"/>
      <c r="U57" s="1537"/>
      <c r="V57" s="1537"/>
      <c r="W57" s="1537"/>
      <c r="X57" s="1537"/>
      <c r="Y57" s="1537"/>
      <c r="Z57" s="1537"/>
      <c r="AA57" s="1537"/>
    </row>
    <row r="58">
      <c r="A58" s="2484"/>
      <c r="B58" s="2485"/>
      <c r="C58" s="2486"/>
      <c r="D58" s="1604"/>
      <c r="E58" s="2486"/>
      <c r="F58" s="2485"/>
      <c r="G58" s="2486"/>
      <c r="H58" s="1604"/>
      <c r="I58" s="1627">
        <v>1.0</v>
      </c>
      <c r="J58" s="1604"/>
      <c r="K58" s="1627">
        <v>2.0</v>
      </c>
      <c r="L58" s="1604"/>
      <c r="M58" s="1627">
        <v>3.0</v>
      </c>
      <c r="N58" s="1604"/>
      <c r="O58" s="1537"/>
      <c r="P58" s="1537"/>
      <c r="Q58" s="1537"/>
      <c r="R58" s="1537"/>
      <c r="S58" s="1537"/>
      <c r="T58" s="1537"/>
      <c r="U58" s="1537"/>
      <c r="V58" s="1537"/>
      <c r="W58" s="1537"/>
      <c r="X58" s="1537"/>
      <c r="Y58" s="1537"/>
      <c r="Z58" s="1537"/>
      <c r="AA58" s="1537"/>
    </row>
    <row r="59">
      <c r="A59" s="49"/>
      <c r="C59" s="49"/>
      <c r="E59" s="49"/>
      <c r="G59" s="49"/>
      <c r="I59" s="2487" t="s">
        <v>9424</v>
      </c>
      <c r="K59" s="2487" t="s">
        <v>9425</v>
      </c>
      <c r="M59" s="49"/>
      <c r="O59" s="1537"/>
      <c r="P59" s="1537"/>
      <c r="Q59" s="1537"/>
      <c r="R59" s="1537"/>
      <c r="S59" s="1537"/>
      <c r="T59" s="1537"/>
      <c r="U59" s="1537"/>
      <c r="V59" s="1537"/>
      <c r="W59" s="1537"/>
      <c r="X59" s="1537"/>
      <c r="Y59" s="1537"/>
      <c r="Z59" s="1537"/>
      <c r="AA59" s="1537"/>
    </row>
    <row r="60">
      <c r="A60" s="1603">
        <v>4.0</v>
      </c>
      <c r="B60" s="1604"/>
      <c r="C60" s="1627">
        <v>5.0</v>
      </c>
      <c r="D60" s="1604"/>
      <c r="E60" s="1627">
        <v>6.0</v>
      </c>
      <c r="F60" s="1604"/>
      <c r="G60" s="1627">
        <v>7.0</v>
      </c>
      <c r="H60" s="1604"/>
      <c r="I60" s="1627">
        <v>8.0</v>
      </c>
      <c r="J60" s="1604"/>
      <c r="K60" s="1627">
        <v>9.0</v>
      </c>
      <c r="L60" s="1604"/>
      <c r="M60" s="1627">
        <v>10.0</v>
      </c>
      <c r="N60" s="1604"/>
      <c r="O60" s="1537"/>
      <c r="P60" s="1537"/>
      <c r="Q60" s="1537"/>
      <c r="R60" s="1537"/>
      <c r="S60" s="1537"/>
      <c r="T60" s="1537"/>
      <c r="U60" s="1537"/>
      <c r="V60" s="1537"/>
      <c r="W60" s="1537"/>
      <c r="X60" s="1537"/>
      <c r="Y60" s="1537"/>
      <c r="Z60" s="1537"/>
      <c r="AA60" s="1537"/>
    </row>
    <row r="61">
      <c r="A61" s="1632" t="s">
        <v>9426</v>
      </c>
      <c r="B61" s="172"/>
      <c r="C61" s="2488" t="s">
        <v>9427</v>
      </c>
      <c r="E61" s="49"/>
      <c r="G61" s="49"/>
      <c r="I61" s="49"/>
      <c r="K61" s="49"/>
      <c r="M61" s="49"/>
      <c r="O61" s="1537"/>
      <c r="P61" s="1537"/>
      <c r="Q61" s="1537"/>
      <c r="R61" s="1537"/>
      <c r="S61" s="1537"/>
      <c r="T61" s="1537"/>
      <c r="U61" s="1537"/>
      <c r="V61" s="1537"/>
      <c r="W61" s="1537"/>
      <c r="X61" s="1537"/>
      <c r="Y61" s="1537"/>
      <c r="Z61" s="1537"/>
      <c r="AA61" s="1537"/>
    </row>
    <row r="62">
      <c r="A62" s="49"/>
      <c r="B62" s="49"/>
      <c r="C62" s="49"/>
      <c r="D62" s="49"/>
      <c r="E62" s="49"/>
      <c r="F62" s="49"/>
      <c r="G62" s="49"/>
      <c r="H62" s="49"/>
      <c r="I62" s="49"/>
      <c r="J62" s="49"/>
      <c r="K62" s="49"/>
      <c r="L62" s="49"/>
      <c r="M62" s="49"/>
      <c r="N62" s="49"/>
    </row>
    <row r="63">
      <c r="A63" s="49"/>
      <c r="B63" s="49"/>
      <c r="C63" s="49"/>
      <c r="D63" s="49"/>
      <c r="E63" s="49"/>
      <c r="F63" s="49"/>
      <c r="G63" s="49"/>
      <c r="H63" s="49"/>
      <c r="I63" s="49"/>
      <c r="J63" s="49"/>
      <c r="K63" s="49"/>
      <c r="L63" s="49"/>
      <c r="M63" s="49"/>
      <c r="N63" s="49"/>
    </row>
  </sheetData>
  <mergeCells count="199">
    <mergeCell ref="A43:B43"/>
    <mergeCell ref="C45:D45"/>
    <mergeCell ref="E45:F45"/>
    <mergeCell ref="G45:H45"/>
    <mergeCell ref="I45:J45"/>
    <mergeCell ref="K45:L45"/>
    <mergeCell ref="M45:N45"/>
    <mergeCell ref="A45:B45"/>
    <mergeCell ref="C47:D47"/>
    <mergeCell ref="E47:F47"/>
    <mergeCell ref="G47:H47"/>
    <mergeCell ref="I47:J47"/>
    <mergeCell ref="K47:L47"/>
    <mergeCell ref="M47:N47"/>
    <mergeCell ref="A47:B47"/>
    <mergeCell ref="C49:D49"/>
    <mergeCell ref="E49:F49"/>
    <mergeCell ref="G49:H49"/>
    <mergeCell ref="I49:J49"/>
    <mergeCell ref="K49:L49"/>
    <mergeCell ref="M49:N49"/>
    <mergeCell ref="A49:B49"/>
    <mergeCell ref="C51:D51"/>
    <mergeCell ref="E51:F51"/>
    <mergeCell ref="G51:H51"/>
    <mergeCell ref="I51:J51"/>
    <mergeCell ref="K51:L51"/>
    <mergeCell ref="M51:N51"/>
    <mergeCell ref="A51:B51"/>
    <mergeCell ref="A53:B53"/>
    <mergeCell ref="C53:D53"/>
    <mergeCell ref="E53:F53"/>
    <mergeCell ref="G53:H53"/>
    <mergeCell ref="I53:J53"/>
    <mergeCell ref="K53:L53"/>
    <mergeCell ref="M53:N53"/>
    <mergeCell ref="A56:N56"/>
    <mergeCell ref="A57:B57"/>
    <mergeCell ref="C57:D57"/>
    <mergeCell ref="E57:F57"/>
    <mergeCell ref="G57:H57"/>
    <mergeCell ref="I57:J57"/>
    <mergeCell ref="K59:L59"/>
    <mergeCell ref="M59:N59"/>
    <mergeCell ref="K57:L57"/>
    <mergeCell ref="M57:N57"/>
    <mergeCell ref="A59:B59"/>
    <mergeCell ref="C59:D59"/>
    <mergeCell ref="E59:F59"/>
    <mergeCell ref="G59:H59"/>
    <mergeCell ref="I59:J59"/>
    <mergeCell ref="G22:H22"/>
    <mergeCell ref="I22:J22"/>
    <mergeCell ref="K22:L22"/>
    <mergeCell ref="M22:N22"/>
    <mergeCell ref="A20:B20"/>
    <mergeCell ref="C20:D20"/>
    <mergeCell ref="E20:F20"/>
    <mergeCell ref="G20:H20"/>
    <mergeCell ref="I20:J20"/>
    <mergeCell ref="M20:N20"/>
    <mergeCell ref="A22:B22"/>
    <mergeCell ref="K24:L24"/>
    <mergeCell ref="M24:N24"/>
    <mergeCell ref="C22:D22"/>
    <mergeCell ref="E22:F22"/>
    <mergeCell ref="A24:B24"/>
    <mergeCell ref="C24:D24"/>
    <mergeCell ref="E24:F24"/>
    <mergeCell ref="G24:H24"/>
    <mergeCell ref="I24:J24"/>
    <mergeCell ref="A26:B26"/>
    <mergeCell ref="C26:D26"/>
    <mergeCell ref="E26:F26"/>
    <mergeCell ref="G26:H26"/>
    <mergeCell ref="I26:J26"/>
    <mergeCell ref="K26:L26"/>
    <mergeCell ref="M26:N26"/>
    <mergeCell ref="A61:B61"/>
    <mergeCell ref="C61:D61"/>
    <mergeCell ref="E61:F61"/>
    <mergeCell ref="G61:H61"/>
    <mergeCell ref="I61:J61"/>
    <mergeCell ref="K61:L61"/>
    <mergeCell ref="M61:N61"/>
    <mergeCell ref="A10:B10"/>
    <mergeCell ref="A12:B12"/>
    <mergeCell ref="C12:D12"/>
    <mergeCell ref="E12:F12"/>
    <mergeCell ref="G12:H12"/>
    <mergeCell ref="I12:J12"/>
    <mergeCell ref="K12:L12"/>
    <mergeCell ref="M12:N12"/>
    <mergeCell ref="A15:N15"/>
    <mergeCell ref="A16:B16"/>
    <mergeCell ref="C16:D16"/>
    <mergeCell ref="E16:F16"/>
    <mergeCell ref="G16:H16"/>
    <mergeCell ref="I16:J16"/>
    <mergeCell ref="A1:N1"/>
    <mergeCell ref="C2:D2"/>
    <mergeCell ref="E2:F2"/>
    <mergeCell ref="G2:H2"/>
    <mergeCell ref="I2:J2"/>
    <mergeCell ref="K2:L2"/>
    <mergeCell ref="M2:N2"/>
    <mergeCell ref="A2:B2"/>
    <mergeCell ref="C4:D4"/>
    <mergeCell ref="E4:F4"/>
    <mergeCell ref="G4:H4"/>
    <mergeCell ref="I4:J4"/>
    <mergeCell ref="K4:L4"/>
    <mergeCell ref="M4:N4"/>
    <mergeCell ref="A4:B4"/>
    <mergeCell ref="C6:D6"/>
    <mergeCell ref="E6:F6"/>
    <mergeCell ref="G6:H6"/>
    <mergeCell ref="I6:J6"/>
    <mergeCell ref="K6:L6"/>
    <mergeCell ref="M6:N6"/>
    <mergeCell ref="A6:B6"/>
    <mergeCell ref="C8:D8"/>
    <mergeCell ref="E8:F8"/>
    <mergeCell ref="G8:H8"/>
    <mergeCell ref="I8:J8"/>
    <mergeCell ref="K8:L8"/>
    <mergeCell ref="M8:N8"/>
    <mergeCell ref="A8:B8"/>
    <mergeCell ref="C10:D10"/>
    <mergeCell ref="E10:F10"/>
    <mergeCell ref="G10:H10"/>
    <mergeCell ref="I10:J10"/>
    <mergeCell ref="K10:L10"/>
    <mergeCell ref="M10:N10"/>
    <mergeCell ref="K16:L16"/>
    <mergeCell ref="M16:N16"/>
    <mergeCell ref="A18:B18"/>
    <mergeCell ref="C18:D18"/>
    <mergeCell ref="E18:F18"/>
    <mergeCell ref="G18:H18"/>
    <mergeCell ref="I18:J18"/>
    <mergeCell ref="K18:L18"/>
    <mergeCell ref="M18:N18"/>
    <mergeCell ref="C27:D27"/>
    <mergeCell ref="E27:F27"/>
    <mergeCell ref="G27:H27"/>
    <mergeCell ref="I27:J27"/>
    <mergeCell ref="K27:L27"/>
    <mergeCell ref="M27:N27"/>
    <mergeCell ref="A29:N29"/>
    <mergeCell ref="A27:B27"/>
    <mergeCell ref="C30:D30"/>
    <mergeCell ref="E30:F30"/>
    <mergeCell ref="G30:H30"/>
    <mergeCell ref="I30:J30"/>
    <mergeCell ref="K30:L30"/>
    <mergeCell ref="M30:N30"/>
    <mergeCell ref="A30:B30"/>
    <mergeCell ref="C32:D32"/>
    <mergeCell ref="E32:F32"/>
    <mergeCell ref="G32:H32"/>
    <mergeCell ref="I32:J32"/>
    <mergeCell ref="K32:L32"/>
    <mergeCell ref="M32:N32"/>
    <mergeCell ref="A32:B32"/>
    <mergeCell ref="A33:B33"/>
    <mergeCell ref="A34:B34"/>
    <mergeCell ref="C34:D34"/>
    <mergeCell ref="E34:F34"/>
    <mergeCell ref="G34:H34"/>
    <mergeCell ref="I34:J34"/>
    <mergeCell ref="K36:L36"/>
    <mergeCell ref="M36:N36"/>
    <mergeCell ref="K34:L34"/>
    <mergeCell ref="M34:N34"/>
    <mergeCell ref="A36:B36"/>
    <mergeCell ref="C36:D36"/>
    <mergeCell ref="E36:F36"/>
    <mergeCell ref="G36:H36"/>
    <mergeCell ref="I36:J36"/>
    <mergeCell ref="I40:J40"/>
    <mergeCell ref="K40:L40"/>
    <mergeCell ref="C38:D38"/>
    <mergeCell ref="E38:F38"/>
    <mergeCell ref="G38:H38"/>
    <mergeCell ref="I38:J38"/>
    <mergeCell ref="K38:L38"/>
    <mergeCell ref="M38:N38"/>
    <mergeCell ref="C40:D40"/>
    <mergeCell ref="M40:N40"/>
    <mergeCell ref="I43:J43"/>
    <mergeCell ref="K43:L43"/>
    <mergeCell ref="E40:F40"/>
    <mergeCell ref="G40:H40"/>
    <mergeCell ref="A42:N42"/>
    <mergeCell ref="C43:D43"/>
    <mergeCell ref="E43:F43"/>
    <mergeCell ref="G43:H43"/>
    <mergeCell ref="M43:N43"/>
  </mergeCells>
  <printOptions gridLines="1" horizontalCentered="1"/>
  <pageMargins bottom="0.75" footer="0.0" header="0.0" left="0.7" right="0.7" top="0.75"/>
  <pageSetup fitToHeight="0" cellComments="atEnd" orientation="landscape" pageOrder="overThenDown"/>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pageSetUpPr fitToPage="1"/>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36.43"/>
    <col customWidth="1" min="2" max="2" width="25.57"/>
    <col customWidth="1" min="3" max="3" width="39.14"/>
    <col customWidth="1" min="4" max="4" width="25.43"/>
    <col customWidth="1" min="5" max="5" width="11.29"/>
    <col customWidth="1" min="6" max="6" width="30.0"/>
    <col customWidth="1" min="7" max="7" width="30.43"/>
    <col customWidth="1" min="8" max="8" width="12.71"/>
  </cols>
  <sheetData>
    <row r="1">
      <c r="A1" s="11"/>
      <c r="B1" s="2061"/>
      <c r="C1" s="2062" t="s">
        <v>9428</v>
      </c>
      <c r="D1" s="8" t="s">
        <v>9429</v>
      </c>
      <c r="G1" s="9"/>
      <c r="H1" s="9"/>
      <c r="I1" s="9"/>
      <c r="J1" s="9"/>
      <c r="K1" s="9"/>
      <c r="L1" s="9"/>
      <c r="M1" s="9"/>
      <c r="N1" s="9"/>
      <c r="O1" s="9"/>
      <c r="P1" s="9"/>
      <c r="Q1" s="9"/>
      <c r="R1" s="9"/>
      <c r="S1" s="9"/>
      <c r="T1" s="9"/>
      <c r="U1" s="9"/>
      <c r="V1" s="9"/>
      <c r="W1" s="9"/>
      <c r="X1" s="9"/>
      <c r="Y1" s="9"/>
      <c r="Z1" s="9"/>
      <c r="AA1" s="9"/>
    </row>
    <row r="2">
      <c r="A2" s="2489" t="s">
        <v>3</v>
      </c>
      <c r="B2" s="2490" t="s">
        <v>6</v>
      </c>
      <c r="C2" s="2491" t="s">
        <v>9430</v>
      </c>
      <c r="D2" s="2491" t="s">
        <v>9431</v>
      </c>
      <c r="E2" s="2491" t="s">
        <v>9432</v>
      </c>
      <c r="F2" s="2491" t="s">
        <v>10</v>
      </c>
      <c r="G2" s="2491" t="s">
        <v>9433</v>
      </c>
      <c r="H2" s="2491" t="s">
        <v>14</v>
      </c>
      <c r="I2" s="9"/>
      <c r="J2" s="9"/>
      <c r="K2" s="9"/>
      <c r="L2" s="9"/>
      <c r="M2" s="9"/>
      <c r="N2" s="9"/>
      <c r="O2" s="9"/>
      <c r="P2" s="9"/>
      <c r="Q2" s="9"/>
      <c r="R2" s="9"/>
      <c r="S2" s="9"/>
      <c r="T2" s="9"/>
      <c r="U2" s="9"/>
      <c r="V2" s="9"/>
      <c r="W2" s="9"/>
      <c r="X2" s="9"/>
      <c r="Y2" s="9"/>
      <c r="Z2" s="9"/>
      <c r="AA2" s="9"/>
    </row>
    <row r="3">
      <c r="A3" s="2492" t="s">
        <v>15</v>
      </c>
    </row>
    <row r="4">
      <c r="A4" s="17" t="s">
        <v>16</v>
      </c>
      <c r="B4" s="11" t="s">
        <v>9434</v>
      </c>
      <c r="C4" s="11" t="s">
        <v>9435</v>
      </c>
      <c r="D4" s="11" t="s">
        <v>46</v>
      </c>
      <c r="E4" s="11" t="s">
        <v>3801</v>
      </c>
      <c r="F4" s="11" t="s">
        <v>9436</v>
      </c>
      <c r="G4" s="11" t="s">
        <v>68</v>
      </c>
    </row>
    <row r="5">
      <c r="A5" s="17" t="s">
        <v>16</v>
      </c>
      <c r="B5" s="11" t="s">
        <v>9437</v>
      </c>
      <c r="C5" s="24" t="s">
        <v>7542</v>
      </c>
      <c r="D5" s="11" t="s">
        <v>73</v>
      </c>
      <c r="E5" s="11" t="s">
        <v>3801</v>
      </c>
      <c r="F5" s="11"/>
      <c r="G5" s="11" t="s">
        <v>9438</v>
      </c>
      <c r="H5" s="11" t="s">
        <v>9439</v>
      </c>
    </row>
    <row r="6">
      <c r="A6" s="17" t="s">
        <v>16</v>
      </c>
      <c r="B6" s="11" t="s">
        <v>9440</v>
      </c>
      <c r="C6" s="11" t="s">
        <v>252</v>
      </c>
      <c r="D6" s="11" t="s">
        <v>46</v>
      </c>
      <c r="E6" s="11" t="s">
        <v>3801</v>
      </c>
      <c r="F6" s="11" t="s">
        <v>9441</v>
      </c>
      <c r="G6" s="11" t="s">
        <v>68</v>
      </c>
    </row>
    <row r="7">
      <c r="A7" s="2493" t="s">
        <v>22</v>
      </c>
      <c r="B7" s="11"/>
    </row>
    <row r="8">
      <c r="A8" s="23" t="s">
        <v>23</v>
      </c>
      <c r="B8" s="11" t="s">
        <v>9442</v>
      </c>
      <c r="C8" s="11" t="s">
        <v>7293</v>
      </c>
      <c r="D8" s="11" t="s">
        <v>73</v>
      </c>
      <c r="E8" s="11" t="s">
        <v>3801</v>
      </c>
      <c r="F8" s="11" t="s">
        <v>9443</v>
      </c>
      <c r="G8" s="11" t="s">
        <v>9444</v>
      </c>
      <c r="H8" s="11" t="s">
        <v>9445</v>
      </c>
    </row>
    <row r="9">
      <c r="A9" s="2492" t="s">
        <v>24</v>
      </c>
      <c r="C9" s="11"/>
    </row>
    <row r="10">
      <c r="A10" s="17" t="s">
        <v>25</v>
      </c>
      <c r="B10" s="11" t="s">
        <v>9446</v>
      </c>
      <c r="C10" s="11" t="s">
        <v>250</v>
      </c>
      <c r="D10" s="11" t="s">
        <v>73</v>
      </c>
      <c r="E10" s="11" t="s">
        <v>4297</v>
      </c>
    </row>
    <row r="11">
      <c r="A11" s="17" t="s">
        <v>28</v>
      </c>
      <c r="B11" s="11" t="s">
        <v>9447</v>
      </c>
      <c r="C11" s="11" t="s">
        <v>9448</v>
      </c>
      <c r="D11" s="11" t="s">
        <v>6069</v>
      </c>
      <c r="E11" s="11" t="s">
        <v>4297</v>
      </c>
    </row>
    <row r="12">
      <c r="A12" s="2492" t="s">
        <v>29</v>
      </c>
      <c r="C12" s="11" t="s">
        <v>3</v>
      </c>
    </row>
    <row r="13">
      <c r="A13" s="17" t="s">
        <v>30</v>
      </c>
      <c r="B13" s="11" t="s">
        <v>9449</v>
      </c>
      <c r="C13" s="11" t="s">
        <v>224</v>
      </c>
      <c r="D13" s="11" t="s">
        <v>46</v>
      </c>
      <c r="E13" s="11" t="s">
        <v>3801</v>
      </c>
    </row>
    <row r="14">
      <c r="A14" s="17" t="s">
        <v>35</v>
      </c>
      <c r="B14" s="11" t="s">
        <v>9450</v>
      </c>
      <c r="C14" s="11" t="s">
        <v>5452</v>
      </c>
      <c r="D14" s="11" t="s">
        <v>46</v>
      </c>
      <c r="E14" s="11" t="s">
        <v>3801</v>
      </c>
    </row>
    <row r="15">
      <c r="A15" s="17" t="s">
        <v>8798</v>
      </c>
      <c r="B15" s="11" t="s">
        <v>6107</v>
      </c>
      <c r="C15" s="11" t="s">
        <v>5459</v>
      </c>
      <c r="D15" s="11" t="s">
        <v>73</v>
      </c>
      <c r="E15" s="11" t="s">
        <v>3801</v>
      </c>
      <c r="F15" s="11" t="s">
        <v>9451</v>
      </c>
      <c r="G15" s="11" t="s">
        <v>6108</v>
      </c>
    </row>
    <row r="16">
      <c r="A16" s="17" t="s">
        <v>36</v>
      </c>
      <c r="B16" s="11" t="s">
        <v>9452</v>
      </c>
      <c r="C16" s="11" t="s">
        <v>41</v>
      </c>
      <c r="D16" s="11" t="s">
        <v>73</v>
      </c>
      <c r="E16" s="11" t="s">
        <v>4297</v>
      </c>
      <c r="F16" s="11" t="s">
        <v>9453</v>
      </c>
      <c r="G16" s="11" t="s">
        <v>445</v>
      </c>
    </row>
    <row r="17">
      <c r="A17" s="17" t="s">
        <v>36</v>
      </c>
      <c r="B17" s="11" t="s">
        <v>9454</v>
      </c>
      <c r="C17" s="11" t="s">
        <v>9455</v>
      </c>
      <c r="D17" s="11" t="s">
        <v>73</v>
      </c>
      <c r="E17" s="11" t="s">
        <v>4297</v>
      </c>
      <c r="F17" s="11" t="s">
        <v>9456</v>
      </c>
      <c r="G17" s="11" t="s">
        <v>9457</v>
      </c>
    </row>
    <row r="18">
      <c r="A18" s="17" t="s">
        <v>42</v>
      </c>
      <c r="B18" s="11" t="s">
        <v>9458</v>
      </c>
      <c r="C18" s="11" t="s">
        <v>85</v>
      </c>
      <c r="D18" s="11" t="s">
        <v>56</v>
      </c>
      <c r="E18" s="11" t="s">
        <v>3801</v>
      </c>
      <c r="F18" s="11" t="s">
        <v>9459</v>
      </c>
      <c r="G18" s="11" t="s">
        <v>9460</v>
      </c>
    </row>
    <row r="19">
      <c r="A19" s="23" t="s">
        <v>43</v>
      </c>
      <c r="B19" s="11" t="s">
        <v>9461</v>
      </c>
      <c r="C19" s="11" t="s">
        <v>5426</v>
      </c>
      <c r="D19" s="11" t="s">
        <v>46</v>
      </c>
      <c r="E19" s="11"/>
      <c r="F19" s="11"/>
      <c r="G19" s="11"/>
    </row>
    <row r="20">
      <c r="A20" s="23" t="s">
        <v>43</v>
      </c>
      <c r="B20" s="11" t="s">
        <v>9462</v>
      </c>
      <c r="C20" s="11" t="s">
        <v>5423</v>
      </c>
      <c r="D20" s="11" t="s">
        <v>46</v>
      </c>
      <c r="E20" s="11" t="s">
        <v>4297</v>
      </c>
      <c r="F20" s="11"/>
      <c r="G20" s="11"/>
      <c r="H20" s="11"/>
    </row>
    <row r="21">
      <c r="A21" s="23" t="s">
        <v>43</v>
      </c>
      <c r="B21" s="11" t="s">
        <v>9463</v>
      </c>
      <c r="C21" s="11" t="s">
        <v>222</v>
      </c>
      <c r="D21" s="11" t="s">
        <v>429</v>
      </c>
      <c r="E21" s="11" t="s">
        <v>3801</v>
      </c>
      <c r="F21" s="11"/>
      <c r="G21" s="11" t="s">
        <v>9464</v>
      </c>
      <c r="H21" s="11"/>
    </row>
    <row r="22">
      <c r="A22" s="17" t="s">
        <v>61</v>
      </c>
      <c r="B22" s="11" t="s">
        <v>9465</v>
      </c>
      <c r="C22" s="11" t="s">
        <v>231</v>
      </c>
      <c r="D22" s="11" t="s">
        <v>429</v>
      </c>
      <c r="E22" s="11" t="s">
        <v>3801</v>
      </c>
      <c r="F22" s="11" t="s">
        <v>9466</v>
      </c>
      <c r="G22" s="11" t="s">
        <v>9467</v>
      </c>
      <c r="H22" s="11" t="s">
        <v>9468</v>
      </c>
    </row>
    <row r="23">
      <c r="A23" s="17" t="s">
        <v>70</v>
      </c>
      <c r="B23" s="11" t="s">
        <v>9469</v>
      </c>
      <c r="C23" s="11" t="s">
        <v>9470</v>
      </c>
      <c r="E23" s="11" t="s">
        <v>4297</v>
      </c>
      <c r="F23" s="11" t="s">
        <v>9471</v>
      </c>
      <c r="G23" s="11" t="s">
        <v>9472</v>
      </c>
    </row>
    <row r="24">
      <c r="A24" s="17" t="s">
        <v>78</v>
      </c>
      <c r="B24" s="11" t="s">
        <v>9473</v>
      </c>
      <c r="C24" s="11" t="s">
        <v>383</v>
      </c>
      <c r="D24" s="11" t="s">
        <v>46</v>
      </c>
      <c r="G24" s="11" t="s">
        <v>7206</v>
      </c>
      <c r="H24" s="11" t="s">
        <v>9474</v>
      </c>
    </row>
    <row r="25">
      <c r="A25" s="17" t="s">
        <v>78</v>
      </c>
      <c r="B25" s="11" t="s">
        <v>9475</v>
      </c>
      <c r="C25" s="11" t="s">
        <v>9476</v>
      </c>
      <c r="D25" s="11" t="s">
        <v>46</v>
      </c>
      <c r="E25" s="11" t="s">
        <v>3801</v>
      </c>
      <c r="F25" s="11" t="s">
        <v>9477</v>
      </c>
      <c r="G25" s="11" t="s">
        <v>9478</v>
      </c>
      <c r="H25" s="11"/>
    </row>
    <row r="26">
      <c r="A26" s="17" t="s">
        <v>78</v>
      </c>
      <c r="B26" s="11" t="s">
        <v>9479</v>
      </c>
      <c r="C26" s="11" t="s">
        <v>9480</v>
      </c>
      <c r="D26" s="11" t="s">
        <v>46</v>
      </c>
      <c r="E26" s="11" t="s">
        <v>4297</v>
      </c>
      <c r="G26" s="11" t="s">
        <v>9481</v>
      </c>
      <c r="H26" s="11" t="s">
        <v>9482</v>
      </c>
    </row>
    <row r="27">
      <c r="A27" s="17" t="s">
        <v>87</v>
      </c>
      <c r="B27" s="11" t="s">
        <v>9483</v>
      </c>
      <c r="C27" s="11" t="s">
        <v>224</v>
      </c>
      <c r="D27" s="11"/>
      <c r="E27" s="11"/>
      <c r="F27" s="11"/>
      <c r="G27" s="11"/>
    </row>
    <row r="28">
      <c r="A28" s="17" t="s">
        <v>87</v>
      </c>
      <c r="B28" s="11" t="s">
        <v>9484</v>
      </c>
      <c r="C28" s="11" t="s">
        <v>5917</v>
      </c>
      <c r="D28" s="11" t="s">
        <v>9033</v>
      </c>
      <c r="E28" s="11" t="s">
        <v>3801</v>
      </c>
      <c r="F28" s="11" t="s">
        <v>9485</v>
      </c>
      <c r="G28" s="11" t="s">
        <v>7427</v>
      </c>
    </row>
    <row r="29">
      <c r="A29" s="17" t="s">
        <v>87</v>
      </c>
      <c r="B29" s="11" t="s">
        <v>9486</v>
      </c>
      <c r="C29" s="11" t="s">
        <v>55</v>
      </c>
      <c r="D29" s="11" t="s">
        <v>7183</v>
      </c>
      <c r="E29" s="11" t="s">
        <v>57</v>
      </c>
      <c r="F29" s="11" t="s">
        <v>9487</v>
      </c>
      <c r="G29" s="11" t="s">
        <v>55</v>
      </c>
    </row>
    <row r="30">
      <c r="A30" s="17" t="s">
        <v>93</v>
      </c>
      <c r="B30" s="11" t="s">
        <v>9488</v>
      </c>
      <c r="C30" s="11" t="s">
        <v>224</v>
      </c>
      <c r="D30" s="11"/>
      <c r="E30" s="11" t="s">
        <v>4297</v>
      </c>
      <c r="F30" s="11"/>
      <c r="G30" s="11"/>
    </row>
    <row r="31">
      <c r="A31" s="17" t="s">
        <v>93</v>
      </c>
      <c r="B31" s="11" t="s">
        <v>9489</v>
      </c>
      <c r="C31" s="11" t="s">
        <v>9490</v>
      </c>
      <c r="D31" s="11" t="s">
        <v>7183</v>
      </c>
      <c r="E31" s="11" t="s">
        <v>4297</v>
      </c>
      <c r="F31" s="11" t="s">
        <v>9491</v>
      </c>
      <c r="G31" s="11" t="s">
        <v>9444</v>
      </c>
      <c r="H31" s="11" t="s">
        <v>9492</v>
      </c>
    </row>
    <row r="32">
      <c r="A32" s="23" t="s">
        <v>93</v>
      </c>
      <c r="B32" s="11" t="s">
        <v>9493</v>
      </c>
      <c r="C32" s="11" t="s">
        <v>423</v>
      </c>
      <c r="D32" s="11" t="s">
        <v>6062</v>
      </c>
      <c r="E32" s="11" t="s">
        <v>3801</v>
      </c>
      <c r="F32" s="11" t="s">
        <v>9494</v>
      </c>
      <c r="G32" s="11" t="s">
        <v>9495</v>
      </c>
    </row>
    <row r="33">
      <c r="A33" s="17" t="s">
        <v>3829</v>
      </c>
      <c r="B33" s="11" t="s">
        <v>9496</v>
      </c>
      <c r="C33" s="11" t="s">
        <v>5642</v>
      </c>
      <c r="E33" s="11" t="s">
        <v>4297</v>
      </c>
      <c r="F33" s="11" t="s">
        <v>9497</v>
      </c>
    </row>
    <row r="34">
      <c r="A34" s="2492" t="s">
        <v>107</v>
      </c>
      <c r="D34" s="11" t="s">
        <v>3</v>
      </c>
    </row>
    <row r="35">
      <c r="A35" s="17" t="s">
        <v>108</v>
      </c>
      <c r="B35" s="11" t="s">
        <v>9498</v>
      </c>
      <c r="C35" s="11" t="s">
        <v>7116</v>
      </c>
    </row>
    <row r="36">
      <c r="A36" s="17" t="s">
        <v>108</v>
      </c>
      <c r="B36" s="11" t="s">
        <v>9499</v>
      </c>
      <c r="C36" s="11" t="s">
        <v>423</v>
      </c>
    </row>
    <row r="37">
      <c r="A37" s="2492" t="s">
        <v>109</v>
      </c>
    </row>
    <row r="38">
      <c r="A38" s="17" t="s">
        <v>110</v>
      </c>
      <c r="B38" s="11" t="s">
        <v>9500</v>
      </c>
      <c r="C38" s="11" t="s">
        <v>4702</v>
      </c>
      <c r="D38" s="11" t="s">
        <v>119</v>
      </c>
      <c r="E38" s="11" t="s">
        <v>4297</v>
      </c>
      <c r="G38" s="11" t="s">
        <v>7451</v>
      </c>
    </row>
    <row r="39">
      <c r="A39" s="17" t="s">
        <v>110</v>
      </c>
      <c r="B39" s="11" t="s">
        <v>9501</v>
      </c>
      <c r="C39" s="11" t="s">
        <v>416</v>
      </c>
      <c r="E39" s="11" t="s">
        <v>4297</v>
      </c>
      <c r="F39" s="11" t="s">
        <v>9502</v>
      </c>
      <c r="G39" s="11" t="s">
        <v>9503</v>
      </c>
    </row>
    <row r="40">
      <c r="A40" s="17" t="s">
        <v>110</v>
      </c>
      <c r="B40" s="11" t="s">
        <v>9504</v>
      </c>
      <c r="C40" s="11" t="s">
        <v>444</v>
      </c>
      <c r="D40" s="11"/>
      <c r="E40" s="11" t="s">
        <v>57</v>
      </c>
      <c r="G40" s="11"/>
    </row>
    <row r="41">
      <c r="A41" s="2492" t="s">
        <v>128</v>
      </c>
      <c r="G41" s="11"/>
    </row>
    <row r="42">
      <c r="A42" s="17" t="s">
        <v>129</v>
      </c>
      <c r="B42" s="11" t="s">
        <v>9505</v>
      </c>
      <c r="C42" s="11" t="s">
        <v>9506</v>
      </c>
      <c r="D42" s="11" t="s">
        <v>73</v>
      </c>
      <c r="E42" s="11" t="s">
        <v>113</v>
      </c>
      <c r="G42" s="11" t="s">
        <v>9507</v>
      </c>
    </row>
    <row r="43">
      <c r="A43" s="2492" t="s">
        <v>130</v>
      </c>
    </row>
    <row r="44">
      <c r="A44" s="17" t="s">
        <v>3853</v>
      </c>
      <c r="B44" s="11" t="s">
        <v>9508</v>
      </c>
      <c r="C44" s="11" t="s">
        <v>250</v>
      </c>
      <c r="D44" s="11" t="s">
        <v>46</v>
      </c>
    </row>
    <row r="45">
      <c r="A45" s="17" t="s">
        <v>134</v>
      </c>
      <c r="B45" s="11" t="s">
        <v>9509</v>
      </c>
      <c r="C45" s="11" t="s">
        <v>5290</v>
      </c>
      <c r="D45" s="11" t="s">
        <v>73</v>
      </c>
      <c r="E45" s="11" t="s">
        <v>57</v>
      </c>
      <c r="F45" s="11" t="s">
        <v>9510</v>
      </c>
      <c r="G45" s="11" t="s">
        <v>9511</v>
      </c>
    </row>
    <row r="46">
      <c r="A46" s="17" t="s">
        <v>141</v>
      </c>
      <c r="C46" s="11" t="s">
        <v>240</v>
      </c>
      <c r="E46" s="11" t="s">
        <v>57</v>
      </c>
    </row>
    <row r="47">
      <c r="A47" s="17" t="s">
        <v>141</v>
      </c>
      <c r="B47" s="11" t="s">
        <v>9512</v>
      </c>
      <c r="C47" s="11" t="s">
        <v>370</v>
      </c>
    </row>
    <row r="48">
      <c r="A48" s="17" t="s">
        <v>143</v>
      </c>
      <c r="B48" s="11" t="s">
        <v>9513</v>
      </c>
      <c r="C48" s="11" t="s">
        <v>5947</v>
      </c>
      <c r="D48" s="11" t="s">
        <v>9514</v>
      </c>
      <c r="E48" s="11" t="s">
        <v>3801</v>
      </c>
      <c r="G48" s="11" t="s">
        <v>9515</v>
      </c>
    </row>
    <row r="49">
      <c r="A49" s="23" t="s">
        <v>143</v>
      </c>
      <c r="B49" s="11" t="s">
        <v>9516</v>
      </c>
      <c r="C49" s="11" t="s">
        <v>9517</v>
      </c>
      <c r="D49" s="11" t="s">
        <v>73</v>
      </c>
      <c r="E49" s="11" t="s">
        <v>3801</v>
      </c>
      <c r="F49" s="11" t="s">
        <v>9518</v>
      </c>
      <c r="G49" s="11" t="s">
        <v>9519</v>
      </c>
    </row>
    <row r="50">
      <c r="A50" s="17" t="s">
        <v>143</v>
      </c>
      <c r="B50" s="11" t="s">
        <v>9520</v>
      </c>
      <c r="C50" s="11" t="s">
        <v>5309</v>
      </c>
      <c r="D50" s="11" t="s">
        <v>73</v>
      </c>
      <c r="E50" s="11" t="s">
        <v>57</v>
      </c>
      <c r="G50" s="11" t="s">
        <v>9521</v>
      </c>
    </row>
    <row r="51">
      <c r="A51" s="23" t="s">
        <v>143</v>
      </c>
      <c r="B51" s="87" t="s">
        <v>9522</v>
      </c>
      <c r="C51" s="87" t="s">
        <v>5290</v>
      </c>
      <c r="D51" s="11" t="s">
        <v>9033</v>
      </c>
      <c r="E51" s="11" t="s">
        <v>3801</v>
      </c>
      <c r="F51" s="11" t="s">
        <v>9523</v>
      </c>
      <c r="G51" s="11" t="s">
        <v>350</v>
      </c>
    </row>
    <row r="52">
      <c r="A52" s="2492" t="s">
        <v>149</v>
      </c>
      <c r="B52" s="98"/>
      <c r="C52" s="98"/>
    </row>
    <row r="53">
      <c r="A53" s="17" t="s">
        <v>150</v>
      </c>
      <c r="B53" s="2494" t="s">
        <v>9524</v>
      </c>
      <c r="C53" s="2494" t="s">
        <v>383</v>
      </c>
      <c r="D53" s="11" t="s">
        <v>46</v>
      </c>
    </row>
    <row r="54">
      <c r="A54" s="17" t="s">
        <v>150</v>
      </c>
      <c r="B54" s="2494" t="s">
        <v>9525</v>
      </c>
      <c r="C54" s="2494" t="s">
        <v>6162</v>
      </c>
    </row>
    <row r="55">
      <c r="A55" s="17" t="s">
        <v>150</v>
      </c>
      <c r="B55" s="2495" t="s">
        <v>9526</v>
      </c>
      <c r="C55" s="2494" t="s">
        <v>9527</v>
      </c>
    </row>
    <row r="56">
      <c r="A56" s="17" t="s">
        <v>150</v>
      </c>
      <c r="B56" s="2494" t="s">
        <v>9528</v>
      </c>
      <c r="C56" s="2494" t="s">
        <v>5918</v>
      </c>
    </row>
    <row r="57">
      <c r="A57" s="2492" t="s">
        <v>158</v>
      </c>
      <c r="B57" s="98"/>
      <c r="C57" s="98"/>
    </row>
    <row r="58">
      <c r="A58" s="17" t="s">
        <v>159</v>
      </c>
      <c r="B58" s="87" t="s">
        <v>9529</v>
      </c>
      <c r="C58" s="87" t="s">
        <v>226</v>
      </c>
      <c r="G58" s="11" t="s">
        <v>9530</v>
      </c>
    </row>
    <row r="59">
      <c r="A59" s="17" t="s">
        <v>159</v>
      </c>
      <c r="B59" s="87" t="s">
        <v>9531</v>
      </c>
      <c r="C59" s="87" t="s">
        <v>9532</v>
      </c>
      <c r="D59" s="11" t="s">
        <v>73</v>
      </c>
      <c r="E59" s="11" t="s">
        <v>3801</v>
      </c>
      <c r="F59" s="11" t="s">
        <v>9533</v>
      </c>
      <c r="G59" s="11" t="s">
        <v>9534</v>
      </c>
    </row>
    <row r="60">
      <c r="A60" s="2492" t="s">
        <v>164</v>
      </c>
    </row>
    <row r="61">
      <c r="A61" s="17" t="s">
        <v>165</v>
      </c>
      <c r="B61" s="11" t="s">
        <v>9535</v>
      </c>
      <c r="C61" s="11" t="s">
        <v>5642</v>
      </c>
      <c r="D61" s="11" t="s">
        <v>73</v>
      </c>
      <c r="E61" s="11" t="s">
        <v>4297</v>
      </c>
    </row>
    <row r="62">
      <c r="A62" s="23" t="s">
        <v>165</v>
      </c>
      <c r="B62" s="11" t="s">
        <v>9536</v>
      </c>
      <c r="C62" s="11" t="s">
        <v>9537</v>
      </c>
      <c r="D62" s="11" t="s">
        <v>6069</v>
      </c>
      <c r="E62" s="11" t="s">
        <v>4297</v>
      </c>
      <c r="F62" s="11" t="s">
        <v>9538</v>
      </c>
      <c r="G62" s="11" t="s">
        <v>7427</v>
      </c>
      <c r="H62" s="11"/>
    </row>
    <row r="63">
      <c r="A63" s="17" t="s">
        <v>3641</v>
      </c>
      <c r="B63" s="11" t="s">
        <v>9539</v>
      </c>
      <c r="C63" s="11" t="s">
        <v>7281</v>
      </c>
      <c r="D63" s="11" t="s">
        <v>119</v>
      </c>
      <c r="E63" s="11" t="s">
        <v>4297</v>
      </c>
      <c r="F63" s="11" t="s">
        <v>9540</v>
      </c>
      <c r="G63" s="11" t="s">
        <v>7427</v>
      </c>
      <c r="H63" s="11" t="s">
        <v>9541</v>
      </c>
    </row>
    <row r="64">
      <c r="A64" s="17" t="s">
        <v>3641</v>
      </c>
      <c r="B64" s="11" t="s">
        <v>9542</v>
      </c>
      <c r="C64" s="11" t="s">
        <v>4698</v>
      </c>
      <c r="D64" s="11" t="s">
        <v>46</v>
      </c>
      <c r="E64" s="11" t="s">
        <v>57</v>
      </c>
      <c r="F64" s="11" t="s">
        <v>9543</v>
      </c>
      <c r="G64" s="11" t="s">
        <v>9507</v>
      </c>
      <c r="H64" s="11" t="s">
        <v>9544</v>
      </c>
    </row>
    <row r="65">
      <c r="A65" s="17" t="s">
        <v>3642</v>
      </c>
      <c r="C65" s="11" t="s">
        <v>9506</v>
      </c>
      <c r="E65" s="11" t="s">
        <v>57</v>
      </c>
    </row>
    <row r="66">
      <c r="A66" s="17" t="s">
        <v>3642</v>
      </c>
      <c r="B66" s="11" t="s">
        <v>9545</v>
      </c>
      <c r="C66" s="11" t="s">
        <v>5888</v>
      </c>
      <c r="D66" s="11" t="s">
        <v>7183</v>
      </c>
      <c r="E66" s="11" t="s">
        <v>3801</v>
      </c>
      <c r="F66" s="11"/>
      <c r="G66" s="11"/>
    </row>
    <row r="67">
      <c r="A67" s="17" t="s">
        <v>186</v>
      </c>
      <c r="B67" s="11" t="s">
        <v>9546</v>
      </c>
      <c r="C67" s="11" t="s">
        <v>9547</v>
      </c>
      <c r="D67" s="11" t="s">
        <v>73</v>
      </c>
      <c r="E67" s="11" t="s">
        <v>3801</v>
      </c>
      <c r="F67" s="11" t="s">
        <v>9548</v>
      </c>
      <c r="G67" s="11" t="s">
        <v>9549</v>
      </c>
    </row>
    <row r="68">
      <c r="A68" s="17" t="s">
        <v>186</v>
      </c>
      <c r="B68" s="11" t="s">
        <v>9550</v>
      </c>
      <c r="C68" s="11" t="s">
        <v>9551</v>
      </c>
    </row>
    <row r="69">
      <c r="A69" s="2492" t="s">
        <v>207</v>
      </c>
    </row>
    <row r="70">
      <c r="A70" s="17" t="s">
        <v>208</v>
      </c>
      <c r="B70" s="11" t="s">
        <v>9552</v>
      </c>
      <c r="C70" s="11" t="s">
        <v>6257</v>
      </c>
      <c r="D70" s="11" t="s">
        <v>7183</v>
      </c>
      <c r="E70" s="11" t="s">
        <v>9553</v>
      </c>
      <c r="F70" s="11" t="s">
        <v>9554</v>
      </c>
      <c r="G70" s="11" t="s">
        <v>9555</v>
      </c>
      <c r="H70" s="11"/>
    </row>
    <row r="71">
      <c r="A71" s="17" t="s">
        <v>208</v>
      </c>
      <c r="B71" s="11" t="s">
        <v>9556</v>
      </c>
      <c r="C71" s="11"/>
      <c r="E71" s="11"/>
    </row>
    <row r="72">
      <c r="A72" s="17" t="s">
        <v>211</v>
      </c>
      <c r="B72" s="11" t="s">
        <v>9557</v>
      </c>
      <c r="C72" s="11" t="s">
        <v>242</v>
      </c>
      <c r="D72" s="11" t="s">
        <v>46</v>
      </c>
      <c r="E72" s="11" t="s">
        <v>3801</v>
      </c>
    </row>
    <row r="73">
      <c r="A73" s="17" t="s">
        <v>211</v>
      </c>
      <c r="B73" s="11" t="s">
        <v>9558</v>
      </c>
      <c r="C73" s="11" t="s">
        <v>9559</v>
      </c>
      <c r="D73" s="11" t="s">
        <v>119</v>
      </c>
      <c r="E73" s="11" t="s">
        <v>3801</v>
      </c>
      <c r="G73" s="11" t="s">
        <v>9560</v>
      </c>
    </row>
    <row r="74">
      <c r="A74" s="2492" t="s">
        <v>211</v>
      </c>
    </row>
    <row r="75">
      <c r="A75" s="2492" t="s">
        <v>213</v>
      </c>
    </row>
    <row r="76">
      <c r="A76" s="17" t="s">
        <v>214</v>
      </c>
    </row>
    <row r="77">
      <c r="A77" s="17" t="s">
        <v>218</v>
      </c>
      <c r="B77" s="11" t="s">
        <v>9561</v>
      </c>
      <c r="C77" s="11" t="s">
        <v>5448</v>
      </c>
      <c r="E77" s="11" t="s">
        <v>3801</v>
      </c>
    </row>
    <row r="78">
      <c r="A78" s="2492" t="s">
        <v>219</v>
      </c>
    </row>
    <row r="79">
      <c r="A79" s="17" t="s">
        <v>220</v>
      </c>
      <c r="B79" s="11" t="s">
        <v>9562</v>
      </c>
      <c r="C79" s="11" t="s">
        <v>224</v>
      </c>
      <c r="D79" s="11" t="s">
        <v>6062</v>
      </c>
      <c r="E79" s="11" t="s">
        <v>57</v>
      </c>
      <c r="F79" s="11" t="s">
        <v>9563</v>
      </c>
      <c r="G79" s="11" t="s">
        <v>9564</v>
      </c>
    </row>
    <row r="80">
      <c r="A80" s="17" t="s">
        <v>220</v>
      </c>
      <c r="B80" s="11" t="s">
        <v>9565</v>
      </c>
      <c r="C80" s="11" t="s">
        <v>224</v>
      </c>
      <c r="D80" s="11" t="s">
        <v>46</v>
      </c>
      <c r="E80" s="11" t="s">
        <v>57</v>
      </c>
      <c r="F80" s="11" t="s">
        <v>9566</v>
      </c>
      <c r="G80" s="11" t="s">
        <v>9567</v>
      </c>
    </row>
    <row r="81">
      <c r="A81" s="17" t="s">
        <v>220</v>
      </c>
      <c r="B81" s="11" t="s">
        <v>9568</v>
      </c>
      <c r="C81" s="11" t="s">
        <v>224</v>
      </c>
      <c r="D81" s="11" t="s">
        <v>46</v>
      </c>
      <c r="E81" s="11" t="s">
        <v>57</v>
      </c>
      <c r="F81" s="11"/>
      <c r="G81" s="11"/>
    </row>
    <row r="82">
      <c r="A82" s="23" t="s">
        <v>220</v>
      </c>
      <c r="B82" s="11" t="s">
        <v>9569</v>
      </c>
      <c r="C82" s="11" t="s">
        <v>224</v>
      </c>
      <c r="D82" s="11" t="s">
        <v>429</v>
      </c>
      <c r="E82" s="11" t="s">
        <v>57</v>
      </c>
      <c r="F82" s="11" t="s">
        <v>9570</v>
      </c>
      <c r="G82" s="11" t="s">
        <v>9571</v>
      </c>
    </row>
    <row r="83">
      <c r="A83" s="17" t="s">
        <v>220</v>
      </c>
      <c r="B83" s="11" t="s">
        <v>9572</v>
      </c>
      <c r="C83" s="11" t="s">
        <v>224</v>
      </c>
      <c r="D83" s="11" t="s">
        <v>429</v>
      </c>
      <c r="E83" s="11" t="s">
        <v>57</v>
      </c>
      <c r="F83" s="11"/>
      <c r="G83" s="11"/>
      <c r="H83" s="11"/>
    </row>
    <row r="84">
      <c r="A84" s="17" t="s">
        <v>220</v>
      </c>
      <c r="B84" s="11" t="s">
        <v>9573</v>
      </c>
      <c r="C84" s="11" t="s">
        <v>224</v>
      </c>
      <c r="D84" s="11" t="s">
        <v>9574</v>
      </c>
      <c r="E84" s="11" t="s">
        <v>57</v>
      </c>
      <c r="F84" s="11"/>
      <c r="G84" s="11"/>
    </row>
    <row r="85">
      <c r="A85" s="17" t="s">
        <v>220</v>
      </c>
      <c r="B85" s="11" t="s">
        <v>9575</v>
      </c>
      <c r="C85" s="11" t="s">
        <v>9537</v>
      </c>
      <c r="D85" s="11" t="s">
        <v>73</v>
      </c>
      <c r="E85" s="11" t="s">
        <v>3801</v>
      </c>
      <c r="F85" s="11" t="s">
        <v>9576</v>
      </c>
      <c r="G85" s="11" t="s">
        <v>9577</v>
      </c>
      <c r="H85" s="11" t="s">
        <v>9578</v>
      </c>
    </row>
    <row r="86">
      <c r="A86" s="17" t="s">
        <v>232</v>
      </c>
      <c r="B86" s="11" t="s">
        <v>9579</v>
      </c>
      <c r="C86" s="11" t="s">
        <v>9580</v>
      </c>
      <c r="D86" s="11" t="s">
        <v>73</v>
      </c>
      <c r="E86" s="11" t="s">
        <v>3801</v>
      </c>
      <c r="F86" s="11"/>
      <c r="G86" s="11" t="s">
        <v>9581</v>
      </c>
      <c r="H86" s="11"/>
    </row>
    <row r="87">
      <c r="A87" s="17" t="s">
        <v>232</v>
      </c>
      <c r="B87" s="11" t="s">
        <v>9582</v>
      </c>
      <c r="C87" s="11" t="s">
        <v>257</v>
      </c>
      <c r="D87" s="11" t="s">
        <v>73</v>
      </c>
      <c r="E87" s="11" t="s">
        <v>4297</v>
      </c>
      <c r="F87" s="11"/>
      <c r="G87" s="11" t="s">
        <v>9583</v>
      </c>
      <c r="H87" s="11"/>
    </row>
    <row r="88">
      <c r="A88" s="17" t="s">
        <v>232</v>
      </c>
      <c r="B88" s="11" t="s">
        <v>9584</v>
      </c>
      <c r="C88" s="11" t="s">
        <v>9585</v>
      </c>
      <c r="D88" s="11" t="s">
        <v>73</v>
      </c>
      <c r="E88" s="11" t="s">
        <v>3801</v>
      </c>
      <c r="F88" s="11"/>
      <c r="G88" s="11"/>
      <c r="H88" s="11"/>
    </row>
    <row r="89">
      <c r="A89" s="2492" t="s">
        <v>233</v>
      </c>
    </row>
    <row r="90">
      <c r="A90" s="34" t="s">
        <v>234</v>
      </c>
      <c r="B90" s="11" t="s">
        <v>9586</v>
      </c>
      <c r="C90" s="11" t="s">
        <v>5710</v>
      </c>
      <c r="D90" s="11" t="s">
        <v>73</v>
      </c>
      <c r="E90" s="11" t="s">
        <v>4297</v>
      </c>
      <c r="F90" s="11"/>
      <c r="G90" s="11" t="s">
        <v>9587</v>
      </c>
    </row>
    <row r="91">
      <c r="A91" s="17" t="s">
        <v>236</v>
      </c>
      <c r="B91" s="11" t="s">
        <v>9588</v>
      </c>
      <c r="C91" s="11" t="s">
        <v>9476</v>
      </c>
      <c r="D91" s="11" t="s">
        <v>46</v>
      </c>
      <c r="E91" s="11" t="s">
        <v>57</v>
      </c>
    </row>
    <row r="92">
      <c r="A92" s="17" t="s">
        <v>236</v>
      </c>
      <c r="B92" s="11" t="s">
        <v>9589</v>
      </c>
      <c r="C92" s="11" t="s">
        <v>9476</v>
      </c>
      <c r="D92" s="11"/>
      <c r="E92" s="11" t="s">
        <v>57</v>
      </c>
      <c r="G92" s="11" t="s">
        <v>9590</v>
      </c>
    </row>
    <row r="93">
      <c r="A93" s="17" t="s">
        <v>236</v>
      </c>
      <c r="B93" s="11" t="s">
        <v>9591</v>
      </c>
      <c r="C93" s="11" t="s">
        <v>9476</v>
      </c>
      <c r="D93" s="11"/>
      <c r="E93" s="11" t="s">
        <v>57</v>
      </c>
      <c r="G93" s="11"/>
    </row>
    <row r="94">
      <c r="A94" s="17" t="s">
        <v>243</v>
      </c>
      <c r="B94" s="11" t="s">
        <v>9592</v>
      </c>
      <c r="C94" s="11" t="s">
        <v>5423</v>
      </c>
      <c r="D94" s="11" t="s">
        <v>73</v>
      </c>
      <c r="E94" s="11" t="s">
        <v>3801</v>
      </c>
      <c r="G94" s="11" t="s">
        <v>9593</v>
      </c>
    </row>
    <row r="95">
      <c r="A95" s="17" t="s">
        <v>243</v>
      </c>
      <c r="B95" s="11" t="s">
        <v>9594</v>
      </c>
      <c r="C95" s="11" t="s">
        <v>5373</v>
      </c>
      <c r="D95" s="11" t="s">
        <v>73</v>
      </c>
      <c r="E95" s="11" t="s">
        <v>4297</v>
      </c>
      <c r="F95" s="11" t="s">
        <v>9595</v>
      </c>
      <c r="G95" s="11" t="s">
        <v>9596</v>
      </c>
    </row>
    <row r="96">
      <c r="A96" s="17" t="s">
        <v>243</v>
      </c>
      <c r="B96" s="11" t="s">
        <v>9597</v>
      </c>
      <c r="C96" s="11" t="s">
        <v>9598</v>
      </c>
      <c r="D96" s="11"/>
      <c r="E96" s="11" t="s">
        <v>57</v>
      </c>
      <c r="G96" s="11"/>
    </row>
    <row r="97">
      <c r="A97" s="2492" t="s">
        <v>253</v>
      </c>
    </row>
    <row r="98">
      <c r="A98" s="17" t="s">
        <v>3644</v>
      </c>
      <c r="B98" s="11" t="s">
        <v>9599</v>
      </c>
      <c r="C98" s="11" t="s">
        <v>240</v>
      </c>
      <c r="D98" s="11" t="s">
        <v>73</v>
      </c>
      <c r="E98" s="11" t="s">
        <v>3801</v>
      </c>
      <c r="F98" s="11" t="s">
        <v>9600</v>
      </c>
      <c r="G98" s="11" t="s">
        <v>7278</v>
      </c>
    </row>
    <row r="99">
      <c r="A99" s="17" t="s">
        <v>255</v>
      </c>
      <c r="B99" s="11" t="s">
        <v>9601</v>
      </c>
      <c r="C99" s="11" t="s">
        <v>5746</v>
      </c>
      <c r="D99" s="11" t="s">
        <v>46</v>
      </c>
      <c r="E99" s="11" t="s">
        <v>57</v>
      </c>
    </row>
    <row r="100">
      <c r="A100" s="17" t="s">
        <v>255</v>
      </c>
      <c r="B100" s="11" t="s">
        <v>9602</v>
      </c>
      <c r="C100" s="11" t="s">
        <v>6262</v>
      </c>
      <c r="D100" s="11" t="s">
        <v>429</v>
      </c>
      <c r="E100" s="11" t="s">
        <v>3801</v>
      </c>
      <c r="F100" s="11" t="s">
        <v>9603</v>
      </c>
      <c r="G100" s="11" t="s">
        <v>9460</v>
      </c>
    </row>
    <row r="101">
      <c r="A101" s="17" t="s">
        <v>255</v>
      </c>
      <c r="C101" s="11"/>
    </row>
    <row r="102">
      <c r="A102" s="17" t="s">
        <v>261</v>
      </c>
      <c r="D102" s="11"/>
      <c r="E102" s="11"/>
    </row>
    <row r="103">
      <c r="A103" s="17" t="s">
        <v>262</v>
      </c>
      <c r="B103" s="11" t="s">
        <v>9604</v>
      </c>
      <c r="C103" s="11" t="s">
        <v>9605</v>
      </c>
      <c r="D103" s="11" t="s">
        <v>73</v>
      </c>
      <c r="E103" s="11" t="s">
        <v>4297</v>
      </c>
      <c r="F103" s="11" t="s">
        <v>9606</v>
      </c>
      <c r="G103" s="11" t="s">
        <v>9607</v>
      </c>
    </row>
    <row r="104">
      <c r="A104" s="17" t="s">
        <v>262</v>
      </c>
      <c r="B104" s="11" t="s">
        <v>9608</v>
      </c>
      <c r="C104" s="11" t="s">
        <v>5765</v>
      </c>
      <c r="D104" s="11" t="s">
        <v>429</v>
      </c>
      <c r="E104" s="11" t="s">
        <v>3801</v>
      </c>
      <c r="F104" s="11" t="s">
        <v>9609</v>
      </c>
      <c r="G104" s="11" t="s">
        <v>9607</v>
      </c>
    </row>
    <row r="105">
      <c r="A105" s="17" t="s">
        <v>262</v>
      </c>
      <c r="B105" s="11" t="s">
        <v>9610</v>
      </c>
      <c r="C105" s="11" t="s">
        <v>238</v>
      </c>
      <c r="D105" s="11" t="s">
        <v>73</v>
      </c>
      <c r="E105" s="11" t="s">
        <v>4297</v>
      </c>
      <c r="F105" s="11" t="s">
        <v>9611</v>
      </c>
      <c r="G105" s="11" t="s">
        <v>9607</v>
      </c>
    </row>
    <row r="106">
      <c r="A106" s="2492" t="s">
        <v>266</v>
      </c>
    </row>
    <row r="107">
      <c r="A107" s="17" t="s">
        <v>267</v>
      </c>
      <c r="B107" s="11" t="s">
        <v>9612</v>
      </c>
      <c r="C107" s="11" t="s">
        <v>5765</v>
      </c>
      <c r="D107" s="11" t="s">
        <v>73</v>
      </c>
      <c r="E107" s="11" t="s">
        <v>4297</v>
      </c>
    </row>
    <row r="108">
      <c r="A108" s="17" t="s">
        <v>267</v>
      </c>
      <c r="B108" s="11" t="s">
        <v>9613</v>
      </c>
      <c r="C108" s="11" t="s">
        <v>9614</v>
      </c>
      <c r="D108" s="11" t="s">
        <v>73</v>
      </c>
      <c r="E108" s="11" t="s">
        <v>4297</v>
      </c>
      <c r="F108" s="11" t="s">
        <v>9615</v>
      </c>
      <c r="G108" s="11" t="s">
        <v>9616</v>
      </c>
      <c r="H108" s="11" t="s">
        <v>9617</v>
      </c>
    </row>
    <row r="109">
      <c r="A109" s="17" t="s">
        <v>267</v>
      </c>
      <c r="B109" s="11" t="s">
        <v>9618</v>
      </c>
      <c r="C109" s="11" t="s">
        <v>18</v>
      </c>
      <c r="D109" s="11" t="s">
        <v>73</v>
      </c>
      <c r="E109" s="11" t="s">
        <v>4297</v>
      </c>
      <c r="F109" s="11" t="s">
        <v>9619</v>
      </c>
      <c r="G109" s="11" t="s">
        <v>9620</v>
      </c>
    </row>
    <row r="110">
      <c r="A110" s="17" t="s">
        <v>278</v>
      </c>
      <c r="B110" s="11" t="s">
        <v>9621</v>
      </c>
      <c r="C110" s="11" t="s">
        <v>38</v>
      </c>
    </row>
    <row r="111">
      <c r="A111" s="2492" t="s">
        <v>280</v>
      </c>
    </row>
    <row r="112">
      <c r="A112" s="17" t="s">
        <v>281</v>
      </c>
      <c r="B112" s="11" t="s">
        <v>9622</v>
      </c>
      <c r="C112" s="11" t="s">
        <v>335</v>
      </c>
      <c r="D112" s="11" t="s">
        <v>429</v>
      </c>
      <c r="E112" s="11" t="s">
        <v>3801</v>
      </c>
      <c r="F112" s="11" t="s">
        <v>9623</v>
      </c>
      <c r="G112" s="11" t="s">
        <v>9624</v>
      </c>
    </row>
    <row r="113">
      <c r="A113" s="17" t="s">
        <v>281</v>
      </c>
      <c r="B113" s="11" t="s">
        <v>9625</v>
      </c>
      <c r="C113" s="11" t="s">
        <v>3722</v>
      </c>
      <c r="D113" s="11" t="s">
        <v>46</v>
      </c>
      <c r="E113" s="11"/>
      <c r="F113" s="11"/>
      <c r="G113" s="11"/>
    </row>
    <row r="114">
      <c r="A114" s="17" t="s">
        <v>281</v>
      </c>
      <c r="B114" s="11" t="s">
        <v>9626</v>
      </c>
      <c r="C114" s="11" t="s">
        <v>9627</v>
      </c>
      <c r="D114" s="11" t="s">
        <v>429</v>
      </c>
      <c r="E114" s="11" t="s">
        <v>4297</v>
      </c>
      <c r="F114" s="11" t="s">
        <v>9628</v>
      </c>
      <c r="G114" s="11" t="s">
        <v>9616</v>
      </c>
    </row>
    <row r="115">
      <c r="A115" s="2492" t="s">
        <v>4807</v>
      </c>
    </row>
    <row r="116">
      <c r="A116" s="17" t="s">
        <v>8847</v>
      </c>
    </row>
    <row r="117">
      <c r="A117" s="2492" t="s">
        <v>287</v>
      </c>
    </row>
    <row r="118">
      <c r="A118" s="17" t="s">
        <v>288</v>
      </c>
      <c r="B118" s="11" t="s">
        <v>9629</v>
      </c>
      <c r="C118" s="11" t="s">
        <v>231</v>
      </c>
      <c r="D118" s="11"/>
      <c r="E118" s="11" t="s">
        <v>57</v>
      </c>
      <c r="F118" s="11" t="s">
        <v>9630</v>
      </c>
      <c r="G118" s="11" t="s">
        <v>9631</v>
      </c>
      <c r="H118" s="11" t="s">
        <v>9632</v>
      </c>
    </row>
    <row r="119">
      <c r="A119" s="17" t="s">
        <v>288</v>
      </c>
      <c r="B119" s="11" t="s">
        <v>9633</v>
      </c>
      <c r="C119" s="11" t="s">
        <v>231</v>
      </c>
      <c r="D119" s="11"/>
      <c r="E119" s="11" t="s">
        <v>57</v>
      </c>
    </row>
    <row r="120">
      <c r="A120" s="17" t="s">
        <v>288</v>
      </c>
      <c r="B120" s="11" t="s">
        <v>9634</v>
      </c>
      <c r="C120" s="11" t="s">
        <v>18</v>
      </c>
      <c r="D120" s="11" t="s">
        <v>46</v>
      </c>
      <c r="E120" s="11" t="s">
        <v>3801</v>
      </c>
      <c r="F120" s="11" t="s">
        <v>9635</v>
      </c>
      <c r="G120" s="11" t="s">
        <v>9636</v>
      </c>
    </row>
    <row r="121">
      <c r="A121" s="17" t="s">
        <v>297</v>
      </c>
      <c r="B121" s="11" t="s">
        <v>9637</v>
      </c>
      <c r="C121" s="11" t="s">
        <v>242</v>
      </c>
    </row>
    <row r="122">
      <c r="A122" s="17" t="s">
        <v>297</v>
      </c>
      <c r="B122" s="11" t="s">
        <v>9638</v>
      </c>
      <c r="C122" s="11" t="s">
        <v>9639</v>
      </c>
      <c r="D122" s="11" t="s">
        <v>46</v>
      </c>
    </row>
    <row r="123">
      <c r="A123" s="17" t="s">
        <v>300</v>
      </c>
      <c r="B123" s="11" t="s">
        <v>9640</v>
      </c>
      <c r="C123" s="11" t="s">
        <v>9641</v>
      </c>
    </row>
    <row r="124">
      <c r="A124" s="17" t="s">
        <v>300</v>
      </c>
      <c r="B124" s="11" t="s">
        <v>9642</v>
      </c>
      <c r="C124" s="11" t="s">
        <v>7510</v>
      </c>
      <c r="D124" s="11" t="s">
        <v>46</v>
      </c>
      <c r="E124" s="11" t="s">
        <v>4297</v>
      </c>
      <c r="F124" s="11" t="s">
        <v>9643</v>
      </c>
      <c r="G124" s="11" t="s">
        <v>7512</v>
      </c>
    </row>
    <row r="125">
      <c r="A125" s="2492" t="s">
        <v>301</v>
      </c>
    </row>
    <row r="126">
      <c r="A126" s="17" t="s">
        <v>302</v>
      </c>
      <c r="B126" s="11" t="s">
        <v>9644</v>
      </c>
      <c r="C126" s="11" t="s">
        <v>112</v>
      </c>
      <c r="D126" s="11" t="s">
        <v>6069</v>
      </c>
      <c r="E126" s="11" t="s">
        <v>3801</v>
      </c>
    </row>
    <row r="127">
      <c r="A127" s="2492" t="s">
        <v>305</v>
      </c>
    </row>
    <row r="128">
      <c r="A128" s="17" t="s">
        <v>306</v>
      </c>
      <c r="B128" s="11" t="s">
        <v>9645</v>
      </c>
      <c r="C128" s="11" t="s">
        <v>389</v>
      </c>
      <c r="D128" s="11" t="s">
        <v>73</v>
      </c>
      <c r="E128" s="11" t="s">
        <v>4297</v>
      </c>
      <c r="F128" s="11" t="s">
        <v>9646</v>
      </c>
      <c r="G128" s="11" t="s">
        <v>9647</v>
      </c>
      <c r="H128" s="11" t="s">
        <v>9648</v>
      </c>
    </row>
    <row r="129">
      <c r="A129" s="17" t="s">
        <v>306</v>
      </c>
      <c r="B129" s="11" t="s">
        <v>9649</v>
      </c>
      <c r="C129" s="11" t="s">
        <v>9650</v>
      </c>
      <c r="D129" s="11" t="s">
        <v>73</v>
      </c>
      <c r="E129" s="11" t="s">
        <v>57</v>
      </c>
      <c r="F129" s="11" t="s">
        <v>9651</v>
      </c>
      <c r="G129" s="11" t="s">
        <v>9652</v>
      </c>
    </row>
    <row r="130">
      <c r="A130" s="40" t="s">
        <v>3645</v>
      </c>
      <c r="B130" s="11"/>
      <c r="C130" s="11" t="s">
        <v>5433</v>
      </c>
      <c r="D130" s="11"/>
      <c r="E130" s="11" t="s">
        <v>57</v>
      </c>
      <c r="G130" s="11"/>
    </row>
    <row r="131">
      <c r="A131" s="40" t="s">
        <v>3645</v>
      </c>
      <c r="B131" s="11" t="s">
        <v>9653</v>
      </c>
      <c r="C131" s="11" t="s">
        <v>9654</v>
      </c>
      <c r="D131" s="11" t="s">
        <v>46</v>
      </c>
      <c r="E131" s="11" t="s">
        <v>3801</v>
      </c>
      <c r="F131" s="11" t="s">
        <v>9655</v>
      </c>
      <c r="G131" s="11" t="s">
        <v>9656</v>
      </c>
    </row>
    <row r="132">
      <c r="A132" s="40" t="s">
        <v>316</v>
      </c>
      <c r="B132" s="11" t="s">
        <v>9657</v>
      </c>
      <c r="C132" s="11" t="s">
        <v>224</v>
      </c>
      <c r="D132" s="11" t="s">
        <v>46</v>
      </c>
      <c r="G132" s="11" t="s">
        <v>9658</v>
      </c>
    </row>
    <row r="133">
      <c r="A133" s="40" t="s">
        <v>316</v>
      </c>
      <c r="B133" s="11" t="s">
        <v>9659</v>
      </c>
      <c r="C133" s="11" t="s">
        <v>224</v>
      </c>
      <c r="D133" s="11" t="s">
        <v>119</v>
      </c>
      <c r="G133" s="11" t="s">
        <v>9658</v>
      </c>
    </row>
    <row r="134">
      <c r="A134" s="40" t="s">
        <v>316</v>
      </c>
      <c r="B134" s="11" t="s">
        <v>9660</v>
      </c>
      <c r="C134" s="11" t="s">
        <v>224</v>
      </c>
      <c r="D134" s="11" t="s">
        <v>119</v>
      </c>
      <c r="G134" s="11" t="s">
        <v>9658</v>
      </c>
    </row>
    <row r="135">
      <c r="A135" s="40" t="s">
        <v>316</v>
      </c>
      <c r="B135" s="11" t="s">
        <v>9661</v>
      </c>
      <c r="C135" s="11" t="s">
        <v>4702</v>
      </c>
      <c r="D135" s="11" t="s">
        <v>73</v>
      </c>
      <c r="E135" s="11" t="s">
        <v>4297</v>
      </c>
      <c r="G135" s="11" t="s">
        <v>9658</v>
      </c>
    </row>
    <row r="136">
      <c r="A136" s="40" t="s">
        <v>316</v>
      </c>
      <c r="B136" s="11" t="s">
        <v>9662</v>
      </c>
      <c r="C136" s="11" t="s">
        <v>6262</v>
      </c>
      <c r="D136" s="11" t="s">
        <v>9663</v>
      </c>
      <c r="E136" s="11" t="s">
        <v>4297</v>
      </c>
      <c r="F136" s="11" t="s">
        <v>9664</v>
      </c>
      <c r="G136" s="11" t="s">
        <v>7331</v>
      </c>
    </row>
    <row r="137">
      <c r="A137" s="40" t="s">
        <v>316</v>
      </c>
      <c r="B137" s="11" t="s">
        <v>9665</v>
      </c>
      <c r="C137" s="11" t="s">
        <v>370</v>
      </c>
      <c r="D137" s="11" t="s">
        <v>46</v>
      </c>
      <c r="E137" s="11" t="s">
        <v>3801</v>
      </c>
      <c r="G137" s="11" t="s">
        <v>59</v>
      </c>
    </row>
    <row r="138">
      <c r="A138" s="36" t="s">
        <v>326</v>
      </c>
      <c r="B138" s="11"/>
      <c r="C138" s="11" t="s">
        <v>52</v>
      </c>
      <c r="D138" s="11"/>
      <c r="E138" s="11"/>
      <c r="G138" s="11"/>
    </row>
    <row r="139">
      <c r="A139" s="40" t="s">
        <v>326</v>
      </c>
      <c r="B139" s="11" t="s">
        <v>9666</v>
      </c>
      <c r="C139" s="11" t="s">
        <v>9667</v>
      </c>
      <c r="D139" s="11" t="s">
        <v>66</v>
      </c>
      <c r="E139" s="11" t="s">
        <v>4297</v>
      </c>
      <c r="F139" s="11" t="s">
        <v>9668</v>
      </c>
      <c r="G139" s="11" t="s">
        <v>9669</v>
      </c>
    </row>
    <row r="140">
      <c r="A140" s="36" t="s">
        <v>326</v>
      </c>
      <c r="B140" s="11" t="s">
        <v>9670</v>
      </c>
      <c r="C140" s="11" t="s">
        <v>9671</v>
      </c>
      <c r="D140" s="11" t="s">
        <v>73</v>
      </c>
      <c r="E140" s="11" t="s">
        <v>3801</v>
      </c>
      <c r="G140" s="11" t="s">
        <v>9672</v>
      </c>
    </row>
    <row r="141">
      <c r="A141" s="2496" t="s">
        <v>310</v>
      </c>
      <c r="B141" s="11" t="s">
        <v>3</v>
      </c>
      <c r="C141" s="11"/>
      <c r="D141" s="11"/>
      <c r="E141" s="11"/>
      <c r="F141" s="11"/>
      <c r="G141" s="11"/>
    </row>
    <row r="142">
      <c r="A142" s="40" t="s">
        <v>330</v>
      </c>
      <c r="B142" s="11" t="s">
        <v>9673</v>
      </c>
      <c r="C142" s="11" t="s">
        <v>9674</v>
      </c>
      <c r="D142" s="11" t="s">
        <v>73</v>
      </c>
      <c r="E142" s="11" t="s">
        <v>4297</v>
      </c>
      <c r="F142" s="11" t="s">
        <v>9675</v>
      </c>
    </row>
    <row r="143">
      <c r="A143" s="40" t="s">
        <v>330</v>
      </c>
      <c r="B143" s="11"/>
      <c r="C143" s="11"/>
      <c r="D143" s="11"/>
      <c r="E143" s="11"/>
      <c r="F143" s="11"/>
    </row>
    <row r="144">
      <c r="A144" s="40" t="s">
        <v>333</v>
      </c>
      <c r="C144" s="11" t="s">
        <v>52</v>
      </c>
      <c r="E144" s="11" t="s">
        <v>57</v>
      </c>
    </row>
    <row r="145">
      <c r="A145" s="40" t="s">
        <v>338</v>
      </c>
      <c r="B145" s="11" t="s">
        <v>9676</v>
      </c>
      <c r="C145" s="11" t="s">
        <v>5373</v>
      </c>
      <c r="D145" s="11" t="s">
        <v>46</v>
      </c>
    </row>
    <row r="146">
      <c r="A146" s="36" t="s">
        <v>339</v>
      </c>
      <c r="B146" s="11" t="s">
        <v>9677</v>
      </c>
      <c r="C146" s="11" t="s">
        <v>5433</v>
      </c>
      <c r="D146" s="11" t="s">
        <v>46</v>
      </c>
      <c r="E146" s="11" t="s">
        <v>3801</v>
      </c>
      <c r="G146" s="11" t="s">
        <v>9678</v>
      </c>
    </row>
    <row r="147">
      <c r="A147" s="36" t="s">
        <v>339</v>
      </c>
      <c r="B147" s="11" t="s">
        <v>9679</v>
      </c>
      <c r="C147" s="11" t="s">
        <v>4702</v>
      </c>
      <c r="D147" s="11" t="s">
        <v>46</v>
      </c>
      <c r="E147" s="11" t="s">
        <v>57</v>
      </c>
      <c r="F147" s="11" t="s">
        <v>9680</v>
      </c>
      <c r="G147" s="11" t="s">
        <v>4702</v>
      </c>
    </row>
    <row r="148">
      <c r="A148" s="40" t="s">
        <v>339</v>
      </c>
      <c r="B148" s="11" t="s">
        <v>9681</v>
      </c>
      <c r="C148" s="11" t="s">
        <v>9682</v>
      </c>
      <c r="D148" s="11" t="s">
        <v>46</v>
      </c>
      <c r="E148" s="11" t="s">
        <v>3801</v>
      </c>
      <c r="F148" s="11" t="s">
        <v>9683</v>
      </c>
      <c r="G148" s="11" t="s">
        <v>9682</v>
      </c>
    </row>
    <row r="149">
      <c r="A149" s="40" t="s">
        <v>344</v>
      </c>
    </row>
    <row r="150">
      <c r="A150" s="40" t="s">
        <v>345</v>
      </c>
      <c r="C150" s="11" t="s">
        <v>57</v>
      </c>
    </row>
    <row r="151">
      <c r="A151" s="40" t="s">
        <v>345</v>
      </c>
      <c r="B151" s="11" t="s">
        <v>9684</v>
      </c>
      <c r="C151" s="11" t="s">
        <v>5309</v>
      </c>
      <c r="D151" s="11" t="s">
        <v>73</v>
      </c>
      <c r="E151" s="11" t="s">
        <v>3801</v>
      </c>
      <c r="G151" s="11" t="s">
        <v>9685</v>
      </c>
    </row>
    <row r="152">
      <c r="A152" s="40" t="s">
        <v>346</v>
      </c>
      <c r="B152" s="11" t="s">
        <v>9686</v>
      </c>
      <c r="C152" s="11" t="s">
        <v>38</v>
      </c>
      <c r="D152" s="11" t="s">
        <v>73</v>
      </c>
      <c r="E152" s="11" t="s">
        <v>57</v>
      </c>
      <c r="G152" s="11" t="s">
        <v>9687</v>
      </c>
    </row>
    <row r="153">
      <c r="A153" s="40" t="s">
        <v>346</v>
      </c>
    </row>
    <row r="154">
      <c r="A154" s="36" t="s">
        <v>347</v>
      </c>
      <c r="B154" s="11" t="s">
        <v>9688</v>
      </c>
      <c r="C154" s="11" t="s">
        <v>5843</v>
      </c>
      <c r="D154" s="11" t="s">
        <v>73</v>
      </c>
      <c r="E154" s="11" t="s">
        <v>57</v>
      </c>
      <c r="F154" s="11" t="s">
        <v>9689</v>
      </c>
      <c r="G154" s="11" t="s">
        <v>9685</v>
      </c>
    </row>
    <row r="155">
      <c r="A155" s="40" t="s">
        <v>348</v>
      </c>
      <c r="C155" s="11" t="s">
        <v>152</v>
      </c>
    </row>
    <row r="156">
      <c r="A156" s="40" t="s">
        <v>348</v>
      </c>
      <c r="C156" s="11" t="s">
        <v>5847</v>
      </c>
      <c r="D156" s="11" t="s">
        <v>46</v>
      </c>
      <c r="E156" s="11" t="s">
        <v>57</v>
      </c>
    </row>
    <row r="157">
      <c r="A157" s="2497" t="s">
        <v>351</v>
      </c>
    </row>
    <row r="158">
      <c r="A158" s="40" t="s">
        <v>352</v>
      </c>
      <c r="B158" s="11" t="s">
        <v>9690</v>
      </c>
      <c r="C158" s="11" t="s">
        <v>6339</v>
      </c>
    </row>
    <row r="159">
      <c r="A159" s="40" t="s">
        <v>356</v>
      </c>
      <c r="B159" s="11" t="s">
        <v>9691</v>
      </c>
      <c r="C159" s="11" t="s">
        <v>9682</v>
      </c>
      <c r="D159" s="11" t="s">
        <v>6069</v>
      </c>
      <c r="E159" s="11" t="s">
        <v>3801</v>
      </c>
      <c r="F159" s="11" t="s">
        <v>9692</v>
      </c>
      <c r="G159" s="11" t="s">
        <v>9693</v>
      </c>
      <c r="H159" s="11" t="s">
        <v>9694</v>
      </c>
    </row>
    <row r="160">
      <c r="A160" s="40" t="s">
        <v>356</v>
      </c>
      <c r="B160" s="11" t="s">
        <v>9695</v>
      </c>
      <c r="C160" s="11" t="s">
        <v>9696</v>
      </c>
      <c r="D160" s="11"/>
      <c r="E160" s="11" t="s">
        <v>4297</v>
      </c>
      <c r="F160" s="11"/>
      <c r="G160" s="11"/>
      <c r="H160" s="11"/>
    </row>
    <row r="161">
      <c r="A161" s="40" t="s">
        <v>356</v>
      </c>
      <c r="B161" s="11" t="s">
        <v>9697</v>
      </c>
      <c r="C161" s="11" t="s">
        <v>5974</v>
      </c>
      <c r="D161" s="11"/>
      <c r="E161" s="11"/>
      <c r="F161" s="11"/>
      <c r="G161" s="11"/>
      <c r="H161" s="11"/>
    </row>
    <row r="162">
      <c r="A162" s="40" t="s">
        <v>362</v>
      </c>
      <c r="B162" s="11"/>
      <c r="C162" s="11" t="s">
        <v>6442</v>
      </c>
      <c r="D162" s="11"/>
      <c r="E162" s="11" t="s">
        <v>57</v>
      </c>
      <c r="F162" s="11"/>
      <c r="G162" s="11"/>
    </row>
    <row r="163">
      <c r="A163" s="40" t="s">
        <v>362</v>
      </c>
      <c r="B163" s="11" t="s">
        <v>9698</v>
      </c>
      <c r="C163" s="11" t="s">
        <v>5888</v>
      </c>
      <c r="D163" s="11" t="s">
        <v>6062</v>
      </c>
      <c r="E163" s="11" t="s">
        <v>3801</v>
      </c>
      <c r="F163" s="11" t="s">
        <v>9699</v>
      </c>
      <c r="G163" s="11" t="s">
        <v>9700</v>
      </c>
    </row>
    <row r="164">
      <c r="A164" s="36" t="s">
        <v>371</v>
      </c>
      <c r="B164" s="11" t="s">
        <v>9701</v>
      </c>
      <c r="C164" s="11" t="s">
        <v>5888</v>
      </c>
      <c r="D164" s="11" t="s">
        <v>73</v>
      </c>
      <c r="E164" s="11" t="s">
        <v>57</v>
      </c>
      <c r="F164" s="11" t="s">
        <v>9702</v>
      </c>
      <c r="G164" s="11" t="s">
        <v>9700</v>
      </c>
    </row>
    <row r="165">
      <c r="A165" s="40" t="s">
        <v>371</v>
      </c>
      <c r="B165" s="11" t="s">
        <v>9703</v>
      </c>
      <c r="C165" s="11" t="s">
        <v>5731</v>
      </c>
      <c r="D165" s="11" t="s">
        <v>73</v>
      </c>
      <c r="E165" s="11" t="s">
        <v>4297</v>
      </c>
      <c r="F165" s="11" t="s">
        <v>9704</v>
      </c>
      <c r="G165" s="11" t="s">
        <v>9705</v>
      </c>
    </row>
    <row r="166">
      <c r="A166" s="2497" t="s">
        <v>375</v>
      </c>
    </row>
    <row r="167">
      <c r="A167" s="40" t="s">
        <v>3647</v>
      </c>
    </row>
    <row r="168">
      <c r="A168" s="2497" t="s">
        <v>379</v>
      </c>
    </row>
    <row r="169">
      <c r="A169" s="40" t="s">
        <v>3648</v>
      </c>
      <c r="B169" s="11" t="s">
        <v>9706</v>
      </c>
      <c r="C169" s="11" t="s">
        <v>136</v>
      </c>
      <c r="D169" s="11" t="s">
        <v>73</v>
      </c>
      <c r="E169" s="11" t="s">
        <v>4297</v>
      </c>
      <c r="F169" s="11" t="s">
        <v>9707</v>
      </c>
      <c r="G169" s="11" t="s">
        <v>7427</v>
      </c>
    </row>
    <row r="170">
      <c r="A170" s="36" t="s">
        <v>3648</v>
      </c>
      <c r="B170" s="11" t="s">
        <v>9708</v>
      </c>
      <c r="C170" s="11" t="s">
        <v>38</v>
      </c>
      <c r="D170" s="11" t="s">
        <v>119</v>
      </c>
      <c r="E170" s="11" t="s">
        <v>4297</v>
      </c>
      <c r="F170" s="11" t="s">
        <v>9709</v>
      </c>
      <c r="G170" s="11" t="s">
        <v>9710</v>
      </c>
      <c r="H170" s="11"/>
      <c r="M170" s="11" t="s">
        <v>9711</v>
      </c>
      <c r="V170" s="11" t="s">
        <v>7307</v>
      </c>
    </row>
    <row r="171">
      <c r="A171" s="2497" t="s">
        <v>386</v>
      </c>
      <c r="M171" s="11" t="s">
        <v>9712</v>
      </c>
    </row>
    <row r="172">
      <c r="A172" s="40" t="s">
        <v>3649</v>
      </c>
      <c r="B172" s="11" t="s">
        <v>9713</v>
      </c>
      <c r="C172" s="11" t="s">
        <v>5888</v>
      </c>
      <c r="D172" s="11" t="s">
        <v>73</v>
      </c>
      <c r="E172" s="11" t="s">
        <v>3801</v>
      </c>
      <c r="G172" s="11" t="s">
        <v>7150</v>
      </c>
    </row>
    <row r="173">
      <c r="A173" s="40" t="s">
        <v>7517</v>
      </c>
      <c r="B173" s="11" t="s">
        <v>9714</v>
      </c>
    </row>
    <row r="174">
      <c r="A174" s="2069" t="s">
        <v>387</v>
      </c>
      <c r="B174" s="11" t="s">
        <v>9715</v>
      </c>
      <c r="C174" s="11" t="s">
        <v>403</v>
      </c>
      <c r="D174" s="11" t="s">
        <v>9716</v>
      </c>
      <c r="E174" s="11" t="s">
        <v>57</v>
      </c>
      <c r="F174" s="11" t="s">
        <v>9717</v>
      </c>
      <c r="G174" s="11" t="s">
        <v>9718</v>
      </c>
    </row>
    <row r="175">
      <c r="A175" s="2069" t="s">
        <v>387</v>
      </c>
      <c r="B175" s="11" t="s">
        <v>9719</v>
      </c>
      <c r="C175" s="11" t="s">
        <v>403</v>
      </c>
      <c r="E175" s="11" t="s">
        <v>57</v>
      </c>
    </row>
    <row r="176">
      <c r="A176" s="40" t="s">
        <v>392</v>
      </c>
      <c r="B176" s="11" t="s">
        <v>9720</v>
      </c>
      <c r="C176" s="11" t="s">
        <v>9721</v>
      </c>
      <c r="D176" s="11" t="s">
        <v>66</v>
      </c>
      <c r="E176" s="11" t="s">
        <v>3801</v>
      </c>
      <c r="F176" s="11" t="s">
        <v>9722</v>
      </c>
      <c r="G176" s="11" t="s">
        <v>9723</v>
      </c>
    </row>
    <row r="177">
      <c r="A177" s="40" t="s">
        <v>392</v>
      </c>
      <c r="B177" s="11" t="s">
        <v>9724</v>
      </c>
      <c r="C177" s="11" t="s">
        <v>9725</v>
      </c>
      <c r="D177" s="11" t="s">
        <v>9716</v>
      </c>
      <c r="E177" s="11" t="s">
        <v>4297</v>
      </c>
      <c r="F177" s="11" t="s">
        <v>9726</v>
      </c>
      <c r="G177" s="11" t="s">
        <v>9727</v>
      </c>
    </row>
    <row r="178">
      <c r="A178" s="40" t="s">
        <v>394</v>
      </c>
      <c r="B178" s="11" t="s">
        <v>9728</v>
      </c>
      <c r="C178" s="11" t="s">
        <v>7309</v>
      </c>
      <c r="D178" s="11"/>
      <c r="E178" s="11" t="s">
        <v>4297</v>
      </c>
      <c r="F178" s="11"/>
      <c r="G178" s="11"/>
    </row>
    <row r="179">
      <c r="A179" s="40" t="s">
        <v>394</v>
      </c>
      <c r="B179" s="11" t="s">
        <v>9729</v>
      </c>
      <c r="C179" s="11" t="s">
        <v>7309</v>
      </c>
      <c r="D179" s="11"/>
      <c r="E179" s="11" t="s">
        <v>4297</v>
      </c>
      <c r="F179" s="11"/>
      <c r="G179" s="11"/>
    </row>
    <row r="180">
      <c r="A180" s="40" t="s">
        <v>394</v>
      </c>
      <c r="B180" s="11" t="s">
        <v>9730</v>
      </c>
      <c r="C180" s="11" t="s">
        <v>9476</v>
      </c>
      <c r="D180" s="11"/>
      <c r="E180" s="11"/>
      <c r="F180" s="11"/>
      <c r="G180" s="11"/>
    </row>
    <row r="181">
      <c r="A181" s="40" t="s">
        <v>394</v>
      </c>
      <c r="B181" s="11" t="s">
        <v>9731</v>
      </c>
      <c r="C181" s="11" t="s">
        <v>6085</v>
      </c>
      <c r="D181" s="11" t="s">
        <v>46</v>
      </c>
      <c r="E181" s="11" t="s">
        <v>3801</v>
      </c>
      <c r="F181" s="11" t="s">
        <v>9732</v>
      </c>
      <c r="G181" s="11" t="s">
        <v>9733</v>
      </c>
    </row>
    <row r="182">
      <c r="A182" s="40" t="s">
        <v>406</v>
      </c>
      <c r="B182" s="11" t="s">
        <v>9734</v>
      </c>
      <c r="C182" s="11" t="s">
        <v>6333</v>
      </c>
      <c r="D182" s="11" t="s">
        <v>46</v>
      </c>
      <c r="E182" s="11" t="s">
        <v>4297</v>
      </c>
    </row>
    <row r="183">
      <c r="A183" s="40" t="s">
        <v>406</v>
      </c>
    </row>
    <row r="184">
      <c r="A184" s="2497" t="s">
        <v>410</v>
      </c>
    </row>
    <row r="185">
      <c r="A185" s="40" t="s">
        <v>411</v>
      </c>
    </row>
    <row r="186">
      <c r="A186" s="2497" t="s">
        <v>412</v>
      </c>
    </row>
    <row r="187">
      <c r="A187" s="2069" t="s">
        <v>413</v>
      </c>
    </row>
    <row r="188">
      <c r="A188" s="40" t="s">
        <v>414</v>
      </c>
    </row>
    <row r="189">
      <c r="A189" s="2497" t="s">
        <v>419</v>
      </c>
    </row>
    <row r="190">
      <c r="A190" s="40" t="s">
        <v>7554</v>
      </c>
      <c r="B190" s="11" t="s">
        <v>9735</v>
      </c>
      <c r="C190" s="11" t="s">
        <v>5290</v>
      </c>
      <c r="D190" s="11" t="s">
        <v>119</v>
      </c>
      <c r="E190" s="11" t="s">
        <v>3801</v>
      </c>
      <c r="F190" s="11" t="s">
        <v>9736</v>
      </c>
    </row>
    <row r="191">
      <c r="A191" s="40" t="s">
        <v>420</v>
      </c>
      <c r="B191" s="11" t="s">
        <v>9737</v>
      </c>
      <c r="C191" s="11" t="s">
        <v>9738</v>
      </c>
      <c r="D191" s="11" t="s">
        <v>73</v>
      </c>
      <c r="E191" s="11" t="s">
        <v>3801</v>
      </c>
      <c r="G191" s="11" t="s">
        <v>9739</v>
      </c>
    </row>
    <row r="192">
      <c r="A192" s="40" t="s">
        <v>420</v>
      </c>
      <c r="B192" s="11" t="s">
        <v>9740</v>
      </c>
      <c r="C192" s="11" t="s">
        <v>472</v>
      </c>
      <c r="D192" s="11" t="s">
        <v>73</v>
      </c>
      <c r="E192" s="11" t="s">
        <v>3801</v>
      </c>
      <c r="G192" s="11" t="s">
        <v>9741</v>
      </c>
    </row>
    <row r="193">
      <c r="A193" s="40" t="s">
        <v>421</v>
      </c>
      <c r="B193" s="11" t="s">
        <v>9742</v>
      </c>
      <c r="C193" s="11" t="s">
        <v>5947</v>
      </c>
      <c r="D193" s="11" t="s">
        <v>46</v>
      </c>
      <c r="E193" s="11" t="s">
        <v>4297</v>
      </c>
      <c r="G193" s="11" t="s">
        <v>9743</v>
      </c>
    </row>
    <row r="194">
      <c r="A194" s="36" t="s">
        <v>421</v>
      </c>
      <c r="B194" s="11" t="s">
        <v>9744</v>
      </c>
      <c r="C194" s="11" t="s">
        <v>224</v>
      </c>
      <c r="D194" s="11" t="s">
        <v>119</v>
      </c>
      <c r="E194" s="11" t="s">
        <v>3801</v>
      </c>
      <c r="F194" s="11" t="s">
        <v>9745</v>
      </c>
      <c r="G194" s="11" t="s">
        <v>9746</v>
      </c>
    </row>
    <row r="195">
      <c r="A195" s="40" t="s">
        <v>421</v>
      </c>
      <c r="B195" s="11" t="s">
        <v>9747</v>
      </c>
      <c r="C195" s="11" t="s">
        <v>9748</v>
      </c>
      <c r="D195" s="11" t="s">
        <v>119</v>
      </c>
      <c r="E195" s="11" t="s">
        <v>4297</v>
      </c>
      <c r="F195" s="11"/>
      <c r="G195" s="11" t="s">
        <v>9647</v>
      </c>
    </row>
    <row r="196">
      <c r="A196" s="40" t="s">
        <v>421</v>
      </c>
      <c r="B196" s="11" t="s">
        <v>9749</v>
      </c>
      <c r="C196" s="11" t="s">
        <v>6392</v>
      </c>
      <c r="D196" s="11" t="s">
        <v>119</v>
      </c>
      <c r="E196" s="11" t="s">
        <v>4297</v>
      </c>
      <c r="F196" s="11" t="s">
        <v>9750</v>
      </c>
      <c r="G196" s="11" t="s">
        <v>9751</v>
      </c>
    </row>
    <row r="197">
      <c r="A197" s="40" t="s">
        <v>421</v>
      </c>
      <c r="B197" s="11" t="s">
        <v>9752</v>
      </c>
      <c r="C197" s="11" t="s">
        <v>4301</v>
      </c>
      <c r="D197" s="11" t="s">
        <v>46</v>
      </c>
      <c r="E197" s="11" t="s">
        <v>4297</v>
      </c>
      <c r="F197" s="11" t="s">
        <v>9753</v>
      </c>
      <c r="G197" s="11" t="s">
        <v>9743</v>
      </c>
    </row>
    <row r="198">
      <c r="A198" s="40" t="s">
        <v>421</v>
      </c>
      <c r="B198" s="11" t="s">
        <v>9754</v>
      </c>
      <c r="C198" s="11" t="s">
        <v>370</v>
      </c>
      <c r="D198" s="11" t="s">
        <v>119</v>
      </c>
      <c r="E198" s="11" t="s">
        <v>3801</v>
      </c>
      <c r="G198" s="11">
        <v>2.0</v>
      </c>
    </row>
    <row r="199">
      <c r="A199" s="40" t="s">
        <v>421</v>
      </c>
      <c r="B199" s="11" t="s">
        <v>9755</v>
      </c>
      <c r="C199" s="11" t="s">
        <v>444</v>
      </c>
      <c r="D199" s="11" t="s">
        <v>6062</v>
      </c>
      <c r="E199" s="11" t="s">
        <v>3801</v>
      </c>
      <c r="G199" s="11" t="s">
        <v>9756</v>
      </c>
    </row>
    <row r="200">
      <c r="A200" s="36" t="s">
        <v>7582</v>
      </c>
      <c r="B200" s="11"/>
      <c r="C200" s="11" t="s">
        <v>6162</v>
      </c>
      <c r="D200" s="11"/>
      <c r="E200" s="11"/>
      <c r="F200" s="11"/>
      <c r="G200" s="11"/>
    </row>
    <row r="201">
      <c r="A201" s="36" t="s">
        <v>7582</v>
      </c>
      <c r="B201" s="11"/>
      <c r="C201" s="11"/>
      <c r="D201" s="11" t="s">
        <v>9757</v>
      </c>
      <c r="E201" s="11" t="s">
        <v>3801</v>
      </c>
      <c r="F201" s="11"/>
      <c r="G201" s="11"/>
    </row>
    <row r="202">
      <c r="A202" s="36" t="s">
        <v>447</v>
      </c>
      <c r="B202" s="11" t="s">
        <v>9758</v>
      </c>
      <c r="C202" s="11" t="s">
        <v>470</v>
      </c>
      <c r="D202" s="11" t="s">
        <v>73</v>
      </c>
      <c r="E202" s="11" t="s">
        <v>57</v>
      </c>
      <c r="F202" s="11" t="s">
        <v>9759</v>
      </c>
      <c r="G202" s="11" t="s">
        <v>9760</v>
      </c>
      <c r="H202" s="11" t="s">
        <v>9761</v>
      </c>
    </row>
    <row r="203">
      <c r="A203" s="55" t="s">
        <v>448</v>
      </c>
      <c r="B203" s="11" t="s">
        <v>9762</v>
      </c>
      <c r="C203" s="11" t="s">
        <v>401</v>
      </c>
      <c r="D203" s="11" t="s">
        <v>73</v>
      </c>
      <c r="E203" s="11" t="s">
        <v>4297</v>
      </c>
      <c r="G203" s="11" t="s">
        <v>9763</v>
      </c>
    </row>
    <row r="204">
      <c r="A204" s="36" t="s">
        <v>448</v>
      </c>
      <c r="B204" s="11" t="s">
        <v>9764</v>
      </c>
      <c r="C204" s="11" t="s">
        <v>6257</v>
      </c>
      <c r="D204" s="11" t="s">
        <v>119</v>
      </c>
      <c r="E204" s="11" t="s">
        <v>3801</v>
      </c>
      <c r="F204" s="11" t="s">
        <v>9765</v>
      </c>
      <c r="G204" s="11" t="s">
        <v>9766</v>
      </c>
    </row>
    <row r="205">
      <c r="A205" s="36" t="s">
        <v>448</v>
      </c>
      <c r="B205" s="11" t="s">
        <v>9767</v>
      </c>
      <c r="C205" s="11" t="s">
        <v>370</v>
      </c>
      <c r="D205" s="11"/>
      <c r="E205" s="11" t="s">
        <v>57</v>
      </c>
      <c r="F205" s="11"/>
      <c r="G205" s="11"/>
    </row>
    <row r="206">
      <c r="A206" s="40" t="s">
        <v>3650</v>
      </c>
      <c r="B206" s="11" t="s">
        <v>9768</v>
      </c>
      <c r="C206" s="11" t="s">
        <v>9490</v>
      </c>
      <c r="D206" s="11" t="s">
        <v>73</v>
      </c>
      <c r="E206" s="11" t="s">
        <v>3801</v>
      </c>
      <c r="G206" s="11" t="s">
        <v>9769</v>
      </c>
    </row>
    <row r="207">
      <c r="A207" s="2497" t="s">
        <v>467</v>
      </c>
    </row>
    <row r="208">
      <c r="A208" s="40" t="s">
        <v>468</v>
      </c>
      <c r="B208" s="11" t="s">
        <v>9770</v>
      </c>
      <c r="C208" s="11" t="s">
        <v>9771</v>
      </c>
      <c r="D208" s="11" t="s">
        <v>6069</v>
      </c>
      <c r="E208" s="11" t="s">
        <v>4297</v>
      </c>
      <c r="F208" s="11" t="s">
        <v>9772</v>
      </c>
      <c r="G208" s="11" t="s">
        <v>9773</v>
      </c>
    </row>
    <row r="209">
      <c r="A209" s="36" t="s">
        <v>468</v>
      </c>
      <c r="B209" s="11" t="s">
        <v>9774</v>
      </c>
      <c r="C209" s="11" t="s">
        <v>9775</v>
      </c>
      <c r="D209" s="11" t="s">
        <v>6069</v>
      </c>
      <c r="E209" s="11" t="s">
        <v>3801</v>
      </c>
      <c r="F209" s="11"/>
      <c r="G209" s="11"/>
    </row>
    <row r="210">
      <c r="A210" s="40" t="s">
        <v>468</v>
      </c>
      <c r="B210" s="11" t="s">
        <v>9776</v>
      </c>
      <c r="C210" s="11" t="s">
        <v>9777</v>
      </c>
      <c r="D210" s="11" t="s">
        <v>73</v>
      </c>
      <c r="E210" s="11" t="s">
        <v>4297</v>
      </c>
      <c r="G210" s="11" t="s">
        <v>9560</v>
      </c>
    </row>
    <row r="211">
      <c r="A211" s="2497" t="s">
        <v>473</v>
      </c>
      <c r="C211" s="11" t="s">
        <v>3</v>
      </c>
    </row>
    <row r="212">
      <c r="A212" s="40" t="s">
        <v>474</v>
      </c>
      <c r="B212" s="11" t="s">
        <v>9778</v>
      </c>
      <c r="C212" s="11" t="s">
        <v>396</v>
      </c>
      <c r="D212" s="11" t="s">
        <v>73</v>
      </c>
      <c r="E212" s="11" t="s">
        <v>4297</v>
      </c>
    </row>
    <row r="213">
      <c r="A213" s="40" t="s">
        <v>474</v>
      </c>
      <c r="B213" s="11" t="s">
        <v>9779</v>
      </c>
      <c r="C213" s="11" t="s">
        <v>9780</v>
      </c>
      <c r="D213" s="11" t="s">
        <v>8438</v>
      </c>
      <c r="E213" s="11" t="s">
        <v>4297</v>
      </c>
      <c r="F213" s="11" t="s">
        <v>9781</v>
      </c>
      <c r="G213" s="11" t="s">
        <v>9782</v>
      </c>
    </row>
    <row r="214">
      <c r="A214" s="40" t="s">
        <v>476</v>
      </c>
      <c r="B214" s="11" t="s">
        <v>9783</v>
      </c>
      <c r="C214" s="11" t="s">
        <v>9448</v>
      </c>
      <c r="D214" s="11" t="s">
        <v>73</v>
      </c>
      <c r="E214" s="11" t="s">
        <v>3801</v>
      </c>
      <c r="F214" s="11" t="s">
        <v>9784</v>
      </c>
      <c r="G214" s="11" t="s">
        <v>9669</v>
      </c>
      <c r="H214" s="11" t="s">
        <v>9785</v>
      </c>
    </row>
    <row r="215">
      <c r="A215" s="40" t="s">
        <v>478</v>
      </c>
      <c r="B215" s="11" t="s">
        <v>9786</v>
      </c>
      <c r="C215" s="11" t="s">
        <v>5891</v>
      </c>
      <c r="D215" s="11" t="s">
        <v>73</v>
      </c>
      <c r="E215" s="11" t="s">
        <v>4297</v>
      </c>
      <c r="G215" s="11" t="s">
        <v>9787</v>
      </c>
    </row>
    <row r="216">
      <c r="A216" s="2497" t="s">
        <v>477</v>
      </c>
    </row>
    <row r="217">
      <c r="A217" s="2497" t="s">
        <v>482</v>
      </c>
    </row>
    <row r="218">
      <c r="A218" s="40" t="s">
        <v>483</v>
      </c>
      <c r="C218" s="87" t="s">
        <v>226</v>
      </c>
      <c r="G218" s="11" t="s">
        <v>9788</v>
      </c>
    </row>
    <row r="219">
      <c r="A219" s="40" t="s">
        <v>483</v>
      </c>
    </row>
    <row r="220">
      <c r="A220" s="40" t="s">
        <v>3651</v>
      </c>
      <c r="B220" s="11"/>
      <c r="C220" s="87" t="s">
        <v>226</v>
      </c>
      <c r="G220" s="11" t="s">
        <v>9789</v>
      </c>
    </row>
    <row r="221">
      <c r="A221" s="40" t="s">
        <v>3651</v>
      </c>
      <c r="B221" s="11" t="s">
        <v>9790</v>
      </c>
      <c r="C221" s="11" t="s">
        <v>5452</v>
      </c>
    </row>
    <row r="222">
      <c r="A222" s="2497" t="s">
        <v>487</v>
      </c>
    </row>
    <row r="223">
      <c r="A223" s="40" t="s">
        <v>488</v>
      </c>
      <c r="B223" s="11" t="s">
        <v>9791</v>
      </c>
      <c r="C223" s="11" t="s">
        <v>9792</v>
      </c>
    </row>
  </sheetData>
  <autoFilter ref="$A$1:$H$223"/>
  <mergeCells count="1">
    <mergeCell ref="D1:F1"/>
  </mergeCells>
  <printOptions gridLines="1" horizontalCentered="1"/>
  <pageMargins bottom="0.75" footer="0.0" header="0.0" left="0.7" right="0.7" top="0.75"/>
  <pageSetup fitToHeight="0" cellComments="atEnd" orientation="landscape" pageOrder="overThenDown"/>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showGridLines="0" workbookViewId="0"/>
  </sheetViews>
  <sheetFormatPr customHeight="1" defaultColWidth="14.43" defaultRowHeight="15.75"/>
  <cols>
    <col customWidth="1" min="1" max="1" width="5.43"/>
    <col customWidth="1" min="2" max="2" width="71.71"/>
    <col customWidth="1" min="3" max="3" width="3.29"/>
    <col customWidth="1" min="4" max="4" width="83.57"/>
    <col customWidth="1" min="5" max="5" width="6.43"/>
    <col customWidth="1" min="6" max="6" width="79.0"/>
    <col customWidth="1" min="7" max="7" width="50.14"/>
    <col customWidth="1" min="8" max="8" width="51.86"/>
    <col customWidth="1" min="9" max="9" width="60.57"/>
    <col customWidth="1" min="10" max="10" width="55.86"/>
    <col customWidth="1" min="11" max="11" width="34.71"/>
  </cols>
  <sheetData>
    <row r="1" ht="8.25" customHeight="1">
      <c r="G1" s="2191"/>
      <c r="H1" s="2191"/>
      <c r="I1" s="2191"/>
      <c r="J1" s="2191"/>
      <c r="K1" s="2191"/>
      <c r="L1" s="2191"/>
      <c r="M1" s="2191"/>
      <c r="N1" s="2191"/>
      <c r="O1" s="2191"/>
    </row>
    <row r="2" ht="45.0" customHeight="1">
      <c r="A2" s="2498"/>
      <c r="B2" s="2499" t="s">
        <v>9793</v>
      </c>
      <c r="C2" s="2500"/>
      <c r="D2" s="2501"/>
      <c r="E2" s="2502"/>
      <c r="F2" s="2503"/>
      <c r="G2" s="2503"/>
      <c r="H2" s="2503"/>
      <c r="I2" s="2503"/>
      <c r="J2" s="2503"/>
      <c r="K2" s="2503"/>
      <c r="L2" s="2503"/>
      <c r="M2" s="2503"/>
      <c r="N2" s="2503"/>
      <c r="O2" s="2503"/>
    </row>
    <row r="3" ht="21.0" customHeight="1">
      <c r="A3" s="2197"/>
      <c r="B3" s="2199" t="s">
        <v>7731</v>
      </c>
      <c r="C3" s="2200"/>
      <c r="D3" s="2201" t="s">
        <v>7732</v>
      </c>
      <c r="E3" s="2202"/>
      <c r="F3" s="2200"/>
      <c r="G3" s="2200"/>
      <c r="H3" s="2200"/>
      <c r="I3" s="2200"/>
      <c r="J3" s="2200"/>
      <c r="K3" s="2200"/>
      <c r="L3" s="2200"/>
      <c r="M3" s="2200"/>
      <c r="N3" s="2200"/>
      <c r="O3" s="2200"/>
    </row>
    <row r="4" ht="33.0" customHeight="1">
      <c r="A4" s="2203"/>
      <c r="B4" s="2205" t="s">
        <v>9794</v>
      </c>
      <c r="C4" s="2210"/>
      <c r="D4" s="2207" t="s">
        <v>9795</v>
      </c>
      <c r="E4" s="2202"/>
      <c r="F4" s="2208" t="s">
        <v>1438</v>
      </c>
      <c r="G4" s="2200"/>
      <c r="H4" s="2200"/>
      <c r="I4" s="2200"/>
      <c r="J4" s="2200"/>
      <c r="K4" s="2200"/>
      <c r="L4" s="2200"/>
      <c r="M4" s="2200"/>
      <c r="N4" s="2200"/>
      <c r="O4" s="2200"/>
    </row>
    <row r="5" ht="33.0" customHeight="1">
      <c r="A5" s="2203"/>
      <c r="C5" s="2210"/>
      <c r="D5" s="2207"/>
      <c r="E5" s="2202"/>
      <c r="F5" s="2208"/>
      <c r="G5" s="2200"/>
      <c r="H5" s="2200"/>
      <c r="I5" s="2200"/>
      <c r="J5" s="2200"/>
      <c r="K5" s="2200"/>
      <c r="L5" s="2200"/>
      <c r="M5" s="2200"/>
      <c r="N5" s="2200"/>
      <c r="O5" s="2200"/>
    </row>
    <row r="6" ht="33.0" customHeight="1">
      <c r="A6" s="2203"/>
      <c r="C6" s="2210"/>
      <c r="D6" s="2211" t="s">
        <v>9796</v>
      </c>
      <c r="E6" s="2202"/>
      <c r="F6" s="2200"/>
      <c r="G6" s="2200"/>
      <c r="H6" s="2200"/>
      <c r="I6" s="2200"/>
      <c r="J6" s="2200"/>
      <c r="K6" s="2200"/>
      <c r="L6" s="2200"/>
      <c r="M6" s="2200"/>
      <c r="N6" s="2200"/>
      <c r="O6" s="2200"/>
    </row>
    <row r="7" ht="30.0" customHeight="1">
      <c r="A7" s="2203"/>
      <c r="C7" s="2210"/>
      <c r="D7" s="2213" t="s">
        <v>7738</v>
      </c>
      <c r="E7" s="2202"/>
      <c r="F7" s="2200"/>
      <c r="G7" s="2200"/>
      <c r="H7" s="2200"/>
      <c r="I7" s="2200"/>
      <c r="J7" s="2200"/>
      <c r="K7" s="2200"/>
      <c r="L7" s="2200"/>
      <c r="M7" s="2200"/>
      <c r="N7" s="2200"/>
      <c r="O7" s="2200"/>
    </row>
    <row r="8" ht="21.0" customHeight="1">
      <c r="A8" s="2203"/>
      <c r="C8" s="2200"/>
      <c r="D8" s="2214"/>
      <c r="E8" s="2202"/>
      <c r="F8" s="2200"/>
      <c r="G8" s="2200"/>
      <c r="H8" s="2200"/>
      <c r="I8" s="2200"/>
      <c r="J8" s="2200"/>
      <c r="K8" s="2200"/>
      <c r="L8" s="2200"/>
      <c r="M8" s="2200"/>
      <c r="N8" s="2200"/>
      <c r="O8" s="2200"/>
    </row>
    <row r="9" ht="18.75" customHeight="1">
      <c r="A9" s="2288"/>
      <c r="B9" s="2504" t="s">
        <v>9797</v>
      </c>
      <c r="C9" s="2505"/>
      <c r="D9" s="2504" t="s">
        <v>9798</v>
      </c>
      <c r="E9" s="2506"/>
      <c r="F9" s="2507" t="s">
        <v>9799</v>
      </c>
      <c r="G9" s="2507" t="s">
        <v>9800</v>
      </c>
      <c r="H9" s="2290"/>
      <c r="I9" s="2290"/>
      <c r="J9" s="2290"/>
      <c r="K9" s="2290"/>
      <c r="L9" s="2290"/>
      <c r="M9" s="2290"/>
      <c r="N9" s="2290"/>
      <c r="O9" s="2290"/>
    </row>
    <row r="10" ht="18.75" customHeight="1">
      <c r="A10" s="2288"/>
      <c r="B10" s="2508" t="s">
        <v>9801</v>
      </c>
      <c r="C10" s="2505"/>
      <c r="D10" s="2509" t="s">
        <v>9802</v>
      </c>
      <c r="E10" s="2506"/>
      <c r="F10" s="2510" t="s">
        <v>9803</v>
      </c>
      <c r="G10" s="2511"/>
      <c r="H10" s="2290"/>
      <c r="I10" s="2290"/>
      <c r="J10" s="2290"/>
      <c r="K10" s="2290"/>
      <c r="L10" s="2290"/>
      <c r="M10" s="2290"/>
      <c r="N10" s="2290"/>
      <c r="O10" s="2290"/>
    </row>
    <row r="11" ht="18.75" customHeight="1">
      <c r="A11" s="2288"/>
      <c r="B11" s="2512" t="s">
        <v>3</v>
      </c>
      <c r="C11" s="2513"/>
      <c r="D11" s="2514"/>
      <c r="E11" s="2515"/>
      <c r="F11" s="2513"/>
      <c r="G11" s="2513"/>
      <c r="H11" s="2513"/>
      <c r="I11" s="2513"/>
      <c r="J11" s="2513"/>
      <c r="K11" s="2513"/>
      <c r="L11" s="2513"/>
      <c r="M11" s="2513"/>
      <c r="N11" s="2513"/>
      <c r="O11" s="2513"/>
    </row>
    <row r="12" ht="30.0" customHeight="1">
      <c r="A12" s="2307"/>
      <c r="B12" s="2310" t="s">
        <v>9804</v>
      </c>
      <c r="C12" s="2313"/>
      <c r="D12" s="2516" t="s">
        <v>9805</v>
      </c>
      <c r="E12" s="2311" t="s">
        <v>9806</v>
      </c>
      <c r="F12" s="2310" t="s">
        <v>9807</v>
      </c>
      <c r="G12" s="2312"/>
      <c r="H12" s="2313"/>
      <c r="I12" s="2313"/>
      <c r="J12" s="2313"/>
      <c r="K12" s="2313"/>
      <c r="L12" s="2313"/>
      <c r="M12" s="2313"/>
      <c r="N12" s="2313"/>
      <c r="O12" s="2313"/>
    </row>
    <row r="13" ht="30.0" customHeight="1">
      <c r="A13" s="2307"/>
      <c r="B13" s="2517" t="s">
        <v>9808</v>
      </c>
      <c r="C13" s="2313"/>
      <c r="D13" s="2310"/>
      <c r="E13" s="2311"/>
      <c r="F13" s="2310"/>
      <c r="G13" s="2312"/>
      <c r="H13" s="2313"/>
      <c r="I13" s="2313"/>
      <c r="J13" s="2313"/>
      <c r="K13" s="2313"/>
      <c r="L13" s="2313"/>
      <c r="M13" s="2313"/>
      <c r="N13" s="2313"/>
      <c r="O13" s="2313"/>
    </row>
    <row r="14" ht="16.5" customHeight="1">
      <c r="A14" s="924"/>
      <c r="B14" s="2343"/>
      <c r="C14" s="2354"/>
      <c r="D14" s="2354" t="s">
        <v>9809</v>
      </c>
      <c r="E14" s="2354"/>
      <c r="F14" s="2354"/>
      <c r="G14" s="2350"/>
      <c r="H14" s="2350"/>
      <c r="I14" s="2350"/>
      <c r="J14" s="2350"/>
      <c r="K14" s="2350"/>
      <c r="L14" s="2350"/>
      <c r="M14" s="2350"/>
      <c r="N14" s="2350"/>
      <c r="O14" s="2350"/>
    </row>
    <row r="15" ht="16.5" customHeight="1">
      <c r="A15" s="924"/>
      <c r="B15" s="2343"/>
      <c r="C15" s="2354"/>
      <c r="D15" s="2354"/>
      <c r="E15" s="2354"/>
      <c r="F15" s="2354"/>
      <c r="G15" s="2350"/>
      <c r="H15" s="2350"/>
      <c r="I15" s="2350"/>
      <c r="J15" s="2350"/>
      <c r="K15" s="2350"/>
      <c r="L15" s="2350"/>
      <c r="M15" s="2350"/>
      <c r="N15" s="2350"/>
      <c r="O15" s="2350"/>
    </row>
    <row r="16" ht="16.5" customHeight="1">
      <c r="A16" s="2518"/>
      <c r="B16" s="6" t="s">
        <v>9810</v>
      </c>
      <c r="C16" s="2519"/>
      <c r="D16" s="829" t="s">
        <v>3860</v>
      </c>
      <c r="E16" s="2520"/>
      <c r="F16" s="2521"/>
      <c r="G16" s="2522"/>
      <c r="H16" s="2523"/>
      <c r="I16" s="2523"/>
      <c r="J16" s="2524"/>
      <c r="K16" s="2524"/>
      <c r="L16" s="2524"/>
      <c r="M16" s="2524"/>
      <c r="N16" s="2524"/>
      <c r="O16" s="2524"/>
    </row>
    <row r="17" ht="16.5" customHeight="1">
      <c r="A17" s="2518"/>
      <c r="B17" s="6"/>
      <c r="C17" s="2519"/>
      <c r="D17" s="829"/>
      <c r="E17" s="2520"/>
      <c r="F17" s="2521"/>
      <c r="G17" s="2522"/>
      <c r="H17" s="2523"/>
      <c r="I17" s="2523"/>
      <c r="J17" s="2524"/>
      <c r="K17" s="2524"/>
      <c r="L17" s="2524"/>
      <c r="M17" s="2524"/>
      <c r="N17" s="2524"/>
      <c r="O17" s="2524"/>
    </row>
    <row r="18" ht="16.5" customHeight="1">
      <c r="A18" s="2518"/>
      <c r="B18" s="6" t="s">
        <v>9811</v>
      </c>
      <c r="C18" s="2519"/>
      <c r="D18" s="829" t="s">
        <v>9812</v>
      </c>
      <c r="E18" s="2520"/>
      <c r="F18" s="2521" t="s">
        <v>9813</v>
      </c>
      <c r="G18" s="2522"/>
      <c r="H18" s="2523"/>
      <c r="I18" s="2523"/>
      <c r="J18" s="2524"/>
      <c r="K18" s="2524"/>
      <c r="L18" s="2524"/>
      <c r="M18" s="2524"/>
      <c r="N18" s="2524"/>
      <c r="O18" s="2524"/>
    </row>
    <row r="19" ht="16.5" customHeight="1">
      <c r="A19" s="2518"/>
      <c r="B19" s="6"/>
      <c r="C19" s="2519"/>
      <c r="D19" s="829"/>
      <c r="E19" s="2520"/>
      <c r="F19" s="2521"/>
      <c r="G19" s="2522"/>
      <c r="H19" s="2523"/>
      <c r="I19" s="2523"/>
      <c r="J19" s="2524"/>
      <c r="K19" s="2524"/>
      <c r="L19" s="2524"/>
      <c r="M19" s="2524"/>
      <c r="N19" s="2524"/>
      <c r="O19" s="2524"/>
    </row>
    <row r="20" ht="16.5" customHeight="1">
      <c r="A20" s="2518"/>
      <c r="B20" s="6" t="s">
        <v>9814</v>
      </c>
      <c r="C20" s="2519"/>
      <c r="D20" s="829" t="s">
        <v>9815</v>
      </c>
      <c r="E20" s="2520"/>
      <c r="F20" s="2521" t="s">
        <v>9816</v>
      </c>
      <c r="G20" s="2525" t="s">
        <v>9817</v>
      </c>
      <c r="H20" s="2523"/>
      <c r="I20" s="2523"/>
      <c r="J20" s="2524"/>
      <c r="K20" s="2524"/>
      <c r="L20" s="2524"/>
      <c r="M20" s="2524"/>
      <c r="N20" s="2524"/>
      <c r="O20" s="2524"/>
    </row>
    <row r="21" ht="16.5" customHeight="1">
      <c r="A21" s="2518"/>
      <c r="B21" s="6"/>
      <c r="C21" s="2519"/>
      <c r="D21" s="829"/>
      <c r="E21" s="2520"/>
      <c r="F21" s="2526" t="s">
        <v>9818</v>
      </c>
      <c r="G21" s="2527" t="s">
        <v>9819</v>
      </c>
      <c r="H21" s="2523"/>
      <c r="I21" s="2523"/>
      <c r="J21" s="2524"/>
      <c r="K21" s="2524"/>
      <c r="L21" s="2524"/>
      <c r="M21" s="2524"/>
      <c r="N21" s="2524"/>
      <c r="O21" s="2524"/>
    </row>
    <row r="22" ht="16.5" customHeight="1">
      <c r="A22" s="2518"/>
      <c r="B22" s="6" t="s">
        <v>9820</v>
      </c>
      <c r="C22" s="2519"/>
      <c r="D22" s="829" t="s">
        <v>9821</v>
      </c>
      <c r="E22" s="2520"/>
      <c r="F22" s="1296"/>
      <c r="G22" s="2528" t="s">
        <v>9822</v>
      </c>
      <c r="H22" s="2523"/>
      <c r="I22" s="2523"/>
      <c r="J22" s="2524"/>
      <c r="K22" s="2524"/>
      <c r="L22" s="2524"/>
      <c r="M22" s="2524"/>
      <c r="N22" s="2524"/>
      <c r="O22" s="2524"/>
    </row>
    <row r="23" ht="16.5" customHeight="1">
      <c r="A23" s="2518"/>
      <c r="B23" s="6"/>
      <c r="C23" s="2519"/>
      <c r="D23" s="829"/>
      <c r="E23" s="2520"/>
      <c r="F23" s="2526" t="s">
        <v>9823</v>
      </c>
      <c r="G23" s="2529" t="s">
        <v>9824</v>
      </c>
      <c r="H23" s="2523"/>
      <c r="I23" s="2523"/>
      <c r="J23" s="2524"/>
      <c r="K23" s="2524"/>
      <c r="L23" s="2524"/>
      <c r="M23" s="2524"/>
      <c r="N23" s="2524"/>
      <c r="O23" s="2524"/>
    </row>
    <row r="24" ht="16.5" customHeight="1">
      <c r="A24" s="2518"/>
      <c r="B24" s="6" t="s">
        <v>9825</v>
      </c>
      <c r="C24" s="2519"/>
      <c r="D24" s="11" t="s">
        <v>9826</v>
      </c>
      <c r="E24" s="2520"/>
      <c r="G24" s="2523"/>
      <c r="H24" s="2523"/>
      <c r="I24" s="2523"/>
      <c r="J24" s="2524"/>
      <c r="K24" s="2524"/>
      <c r="L24" s="2524"/>
      <c r="M24" s="2524"/>
      <c r="N24" s="2524"/>
      <c r="O24" s="2524"/>
    </row>
    <row r="25" ht="16.5" customHeight="1">
      <c r="A25" s="2518"/>
      <c r="B25" s="2530"/>
      <c r="C25" s="2519"/>
      <c r="D25" s="829"/>
      <c r="E25" s="2520"/>
      <c r="F25" s="2526" t="s">
        <v>9827</v>
      </c>
      <c r="G25" s="2523"/>
      <c r="H25" s="2523"/>
      <c r="I25" s="2523"/>
      <c r="J25" s="2524"/>
      <c r="K25" s="2524"/>
      <c r="L25" s="2524"/>
      <c r="M25" s="2524"/>
      <c r="N25" s="2524"/>
      <c r="O25" s="2524"/>
    </row>
    <row r="26" ht="16.5" customHeight="1">
      <c r="A26" s="2518"/>
      <c r="B26" s="2530" t="s">
        <v>9828</v>
      </c>
      <c r="C26" s="2519"/>
      <c r="D26" s="829" t="s">
        <v>9829</v>
      </c>
      <c r="F26" s="1296"/>
      <c r="G26" s="2523" t="s">
        <v>9830</v>
      </c>
      <c r="H26" s="2523" t="s">
        <v>9831</v>
      </c>
      <c r="I26" s="2523"/>
      <c r="J26" s="2524"/>
      <c r="K26" s="2524"/>
      <c r="L26" s="2524"/>
      <c r="M26" s="2524"/>
      <c r="N26" s="2524"/>
      <c r="O26" s="2524"/>
    </row>
    <row r="27" ht="16.5" customHeight="1">
      <c r="A27" s="2518"/>
      <c r="B27" s="2530" t="s">
        <v>9832</v>
      </c>
      <c r="C27" s="2519"/>
      <c r="D27" s="829" t="s">
        <v>9833</v>
      </c>
      <c r="E27" s="2520"/>
      <c r="F27" s="2531" t="s">
        <v>9834</v>
      </c>
      <c r="G27" s="2523"/>
      <c r="H27" s="2523"/>
      <c r="I27" s="2523"/>
      <c r="J27" s="2524"/>
      <c r="K27" s="2524"/>
      <c r="L27" s="2524"/>
      <c r="M27" s="2524"/>
      <c r="N27" s="2524"/>
      <c r="O27" s="2524"/>
    </row>
    <row r="28" ht="16.5" customHeight="1">
      <c r="A28" s="2518"/>
      <c r="B28" s="2530" t="s">
        <v>9835</v>
      </c>
      <c r="C28" s="2519"/>
      <c r="D28" s="829" t="s">
        <v>9836</v>
      </c>
      <c r="E28" s="2520" t="s">
        <v>3</v>
      </c>
      <c r="F28" s="2532" t="s">
        <v>9837</v>
      </c>
      <c r="G28" s="2523"/>
      <c r="H28" s="2523"/>
      <c r="I28" s="2523"/>
      <c r="J28" s="2524"/>
      <c r="K28" s="2524"/>
      <c r="L28" s="2524"/>
      <c r="M28" s="2524"/>
      <c r="N28" s="2524"/>
      <c r="O28" s="2524"/>
    </row>
    <row r="29" ht="16.5" customHeight="1">
      <c r="A29" s="2518"/>
      <c r="B29" s="2533"/>
      <c r="C29" s="2519"/>
      <c r="D29" s="829"/>
      <c r="E29" s="2520"/>
      <c r="F29" s="2534"/>
      <c r="G29" s="2523"/>
      <c r="H29" s="2523"/>
      <c r="I29" s="2523"/>
      <c r="J29" s="2524"/>
      <c r="K29" s="2524"/>
      <c r="L29" s="2524"/>
      <c r="M29" s="2524"/>
      <c r="N29" s="2524"/>
      <c r="O29" s="2524"/>
    </row>
    <row r="30" ht="16.5" customHeight="1">
      <c r="A30" s="2518"/>
      <c r="B30" s="2533" t="s">
        <v>9838</v>
      </c>
      <c r="C30" s="2519"/>
      <c r="D30" s="829" t="s">
        <v>9839</v>
      </c>
      <c r="E30" s="2520"/>
      <c r="F30" s="2534"/>
      <c r="G30" s="2523"/>
      <c r="H30" s="2523"/>
      <c r="I30" s="2523"/>
      <c r="J30" s="2524"/>
      <c r="K30" s="2524"/>
      <c r="L30" s="2524"/>
      <c r="M30" s="2524"/>
      <c r="N30" s="2524"/>
      <c r="O30" s="2524"/>
    </row>
    <row r="31" ht="73.5" customHeight="1">
      <c r="A31" s="2518"/>
      <c r="B31" s="2533"/>
      <c r="C31" s="2519"/>
      <c r="D31" s="829"/>
      <c r="E31" s="2520"/>
      <c r="F31" s="2534"/>
      <c r="G31" s="2523"/>
      <c r="H31" s="2523"/>
      <c r="I31" s="2523"/>
      <c r="J31" s="2524"/>
      <c r="K31" s="2524"/>
      <c r="L31" s="2524"/>
      <c r="M31" s="2524"/>
      <c r="N31" s="2524"/>
      <c r="O31" s="2524"/>
    </row>
    <row r="32" ht="16.5" customHeight="1">
      <c r="A32" s="2518"/>
      <c r="B32" s="2535" t="s">
        <v>9840</v>
      </c>
      <c r="C32" s="2520"/>
      <c r="D32" s="6"/>
      <c r="E32" s="2520"/>
      <c r="F32" s="2534"/>
      <c r="G32" s="2523"/>
      <c r="H32" s="2523"/>
      <c r="I32" s="2523"/>
      <c r="J32" s="2524"/>
      <c r="K32" s="2524"/>
      <c r="L32" s="2524"/>
      <c r="M32" s="2524"/>
      <c r="N32" s="2524"/>
      <c r="O32" s="2524"/>
    </row>
    <row r="33" ht="16.5" customHeight="1">
      <c r="A33" s="2518"/>
      <c r="B33" s="2536" t="s">
        <v>9841</v>
      </c>
      <c r="C33" s="2520"/>
      <c r="D33" s="6" t="s">
        <v>9842</v>
      </c>
      <c r="E33" s="2520"/>
      <c r="F33" s="2534"/>
      <c r="G33" s="2523"/>
      <c r="H33" s="2523"/>
      <c r="I33" s="2523"/>
      <c r="J33" s="2524"/>
      <c r="K33" s="2524"/>
      <c r="L33" s="2524"/>
      <c r="M33" s="2524"/>
      <c r="N33" s="2524"/>
      <c r="O33" s="2524"/>
    </row>
    <row r="34" ht="16.5" customHeight="1">
      <c r="A34" s="2518"/>
      <c r="B34" s="2537"/>
      <c r="C34" s="2520"/>
      <c r="D34" s="6"/>
      <c r="E34" s="2520"/>
      <c r="F34" s="2534"/>
      <c r="G34" s="2523"/>
      <c r="H34" s="2523"/>
      <c r="I34" s="2523"/>
      <c r="J34" s="2524"/>
      <c r="K34" s="2524"/>
      <c r="L34" s="2524"/>
      <c r="M34" s="2524"/>
      <c r="N34" s="2524"/>
      <c r="O34" s="2524"/>
    </row>
    <row r="35" ht="198.75" customHeight="1">
      <c r="A35" s="2518"/>
      <c r="B35" s="2538" t="str">
        <f>B</f>
        <v>#NAME?</v>
      </c>
      <c r="C35" s="2520"/>
      <c r="D35" s="6" t="s">
        <v>9843</v>
      </c>
      <c r="E35" s="1296"/>
      <c r="F35" s="2534"/>
      <c r="G35" s="2523"/>
      <c r="H35" s="2523"/>
      <c r="I35" s="2523"/>
      <c r="J35" s="2524"/>
      <c r="K35" s="2524"/>
      <c r="L35" s="2524"/>
      <c r="M35" s="2524"/>
      <c r="N35" s="2524"/>
      <c r="O35" s="2524"/>
    </row>
    <row r="36" ht="16.5" customHeight="1">
      <c r="A36" s="2518"/>
      <c r="B36" s="2537"/>
      <c r="C36" s="2520"/>
      <c r="D36" s="6"/>
      <c r="E36" s="2520"/>
      <c r="F36" s="2534"/>
      <c r="G36" s="2523"/>
      <c r="H36" s="2523"/>
      <c r="I36" s="2523"/>
      <c r="J36" s="2524"/>
      <c r="K36" s="2524"/>
      <c r="L36" s="2524"/>
      <c r="M36" s="2524"/>
      <c r="N36" s="2524"/>
      <c r="O36" s="2524"/>
    </row>
    <row r="37" ht="16.5" customHeight="1">
      <c r="A37" s="2518"/>
      <c r="B37" s="2539" t="s">
        <v>9844</v>
      </c>
      <c r="C37" s="2520"/>
      <c r="D37" s="6" t="s">
        <v>9845</v>
      </c>
      <c r="E37" s="2520"/>
      <c r="F37" s="2534" t="s">
        <v>9846</v>
      </c>
      <c r="G37" s="2523" t="s">
        <v>9847</v>
      </c>
      <c r="H37" s="2523" t="s">
        <v>9848</v>
      </c>
      <c r="I37" s="2523"/>
      <c r="J37" s="2524"/>
      <c r="K37" s="2524"/>
      <c r="L37" s="2524"/>
      <c r="M37" s="2524"/>
      <c r="N37" s="2524"/>
      <c r="O37" s="2524"/>
    </row>
    <row r="38" ht="16.5" customHeight="1">
      <c r="A38" s="2518"/>
      <c r="B38" s="6"/>
      <c r="C38" s="2520"/>
      <c r="D38" s="6"/>
      <c r="E38" s="2520"/>
      <c r="F38" s="2534"/>
      <c r="G38" s="2523"/>
      <c r="H38" s="2523"/>
      <c r="I38" s="2523"/>
      <c r="J38" s="2524"/>
      <c r="K38" s="2524"/>
      <c r="L38" s="2524"/>
      <c r="M38" s="2524"/>
      <c r="N38" s="2524"/>
      <c r="O38" s="2524"/>
    </row>
    <row r="39" ht="16.5" customHeight="1">
      <c r="A39" s="2518"/>
      <c r="B39" s="6" t="s">
        <v>9849</v>
      </c>
      <c r="C39" s="2520"/>
      <c r="D39" s="6" t="s">
        <v>9850</v>
      </c>
      <c r="E39" s="2520"/>
      <c r="F39" s="2534"/>
      <c r="G39" s="2523"/>
      <c r="H39" s="2523"/>
      <c r="I39" s="2523"/>
      <c r="J39" s="2524"/>
      <c r="K39" s="2524"/>
      <c r="L39" s="2524"/>
      <c r="M39" s="2524"/>
      <c r="N39" s="2524"/>
      <c r="O39" s="2524"/>
    </row>
    <row r="40" ht="16.5" customHeight="1">
      <c r="A40" s="2518"/>
      <c r="B40" s="6"/>
      <c r="C40" s="2520"/>
      <c r="D40" s="6"/>
      <c r="E40" s="2520"/>
      <c r="F40" s="2534"/>
      <c r="G40" s="2523"/>
      <c r="H40" s="2523"/>
      <c r="I40" s="2523"/>
      <c r="J40" s="2524"/>
      <c r="K40" s="2524"/>
      <c r="L40" s="2524"/>
      <c r="M40" s="2524"/>
      <c r="N40" s="2524"/>
      <c r="O40" s="2524"/>
    </row>
    <row r="41" ht="16.5" customHeight="1">
      <c r="A41" s="2540"/>
      <c r="B41" s="2541"/>
      <c r="C41" s="2542"/>
      <c r="D41" s="2543" t="s">
        <v>9851</v>
      </c>
      <c r="E41" s="2542"/>
      <c r="F41" s="2544" t="s">
        <v>9852</v>
      </c>
      <c r="G41" s="2545" t="s">
        <v>9853</v>
      </c>
      <c r="H41" s="2540" t="s">
        <v>9854</v>
      </c>
      <c r="I41" s="2540"/>
      <c r="J41" s="2546"/>
      <c r="K41" s="2546"/>
      <c r="L41" s="2546"/>
      <c r="M41" s="2546"/>
      <c r="N41" s="2546"/>
      <c r="O41" s="2546"/>
    </row>
    <row r="42" ht="16.5" customHeight="1">
      <c r="A42" s="2518"/>
      <c r="B42" s="6"/>
      <c r="C42" s="2520"/>
      <c r="D42" s="6"/>
      <c r="E42" s="2520"/>
      <c r="F42" s="2534"/>
      <c r="G42" s="2523"/>
      <c r="H42" s="2523"/>
      <c r="I42" s="2523"/>
      <c r="J42" s="2524"/>
      <c r="K42" s="2524"/>
      <c r="L42" s="2524"/>
      <c r="M42" s="2524"/>
      <c r="N42" s="2524"/>
      <c r="O42" s="2524"/>
    </row>
    <row r="43" ht="16.5" customHeight="1">
      <c r="A43" s="2518"/>
      <c r="B43" s="2547" t="s">
        <v>9855</v>
      </c>
      <c r="C43" s="2519"/>
      <c r="D43" s="2547" t="s">
        <v>9856</v>
      </c>
      <c r="E43" s="2519"/>
      <c r="F43" s="2548"/>
      <c r="G43" s="2523"/>
      <c r="H43" s="2523"/>
      <c r="I43" s="2523"/>
      <c r="J43" s="2524"/>
      <c r="K43" s="2524"/>
      <c r="L43" s="2524"/>
      <c r="M43" s="2524"/>
      <c r="N43" s="2524"/>
      <c r="O43" s="2524"/>
    </row>
    <row r="44" ht="16.5" customHeight="1">
      <c r="A44" s="2518"/>
      <c r="B44" s="829"/>
      <c r="C44" s="2519"/>
      <c r="D44" s="829"/>
      <c r="E44" s="2519"/>
      <c r="F44" s="2548"/>
      <c r="G44" s="2523"/>
      <c r="H44" s="2523"/>
      <c r="I44" s="2523"/>
      <c r="J44" s="2524"/>
      <c r="K44" s="2524"/>
      <c r="L44" s="2524"/>
      <c r="M44" s="2524"/>
      <c r="N44" s="2524"/>
      <c r="O44" s="2524"/>
    </row>
    <row r="45" ht="16.5" customHeight="1">
      <c r="A45" s="2518"/>
      <c r="B45" s="2549" t="s">
        <v>9857</v>
      </c>
      <c r="C45" s="2519"/>
      <c r="D45" s="2549" t="s">
        <v>9858</v>
      </c>
      <c r="E45" s="2519"/>
      <c r="F45" s="2548"/>
      <c r="G45" s="2523"/>
      <c r="H45" s="2523"/>
      <c r="I45" s="2523"/>
      <c r="J45" s="2524"/>
      <c r="K45" s="2524"/>
      <c r="L45" s="2524"/>
      <c r="M45" s="2524"/>
      <c r="N45" s="2524"/>
      <c r="O45" s="2524"/>
    </row>
    <row r="46" ht="16.5" customHeight="1">
      <c r="A46" s="2518"/>
      <c r="B46" s="2550" t="s">
        <v>9859</v>
      </c>
      <c r="C46" s="2519"/>
      <c r="D46" s="829"/>
      <c r="E46" s="2519"/>
      <c r="G46" s="2523"/>
      <c r="H46" s="2523"/>
      <c r="I46" s="2523"/>
      <c r="J46" s="2524"/>
      <c r="K46" s="2524"/>
      <c r="L46" s="2524"/>
      <c r="M46" s="2524"/>
      <c r="N46" s="2524"/>
      <c r="O46" s="2524"/>
    </row>
    <row r="47" ht="16.5" customHeight="1">
      <c r="A47" s="2518"/>
      <c r="B47" s="829"/>
      <c r="C47" s="2519"/>
      <c r="D47" s="829"/>
      <c r="E47" s="2519"/>
      <c r="F47" s="2548" t="s">
        <v>3</v>
      </c>
      <c r="G47" s="2523"/>
      <c r="H47" s="2523"/>
      <c r="I47" s="2523"/>
      <c r="J47" s="2524"/>
      <c r="K47" s="2524"/>
      <c r="L47" s="2524"/>
      <c r="M47" s="2524"/>
      <c r="N47" s="2524"/>
      <c r="O47" s="2524"/>
    </row>
    <row r="48" ht="16.5" customHeight="1">
      <c r="A48" s="2518"/>
      <c r="B48" s="2551" t="s">
        <v>9860</v>
      </c>
      <c r="C48" s="2519"/>
      <c r="D48" s="2551" t="s">
        <v>9861</v>
      </c>
      <c r="E48" s="2519"/>
      <c r="F48" s="2552" t="s">
        <v>9862</v>
      </c>
      <c r="G48" s="2523"/>
      <c r="H48" s="2523"/>
      <c r="I48" s="2523"/>
      <c r="J48" s="2524"/>
      <c r="K48" s="2524"/>
      <c r="L48" s="2524"/>
      <c r="M48" s="2524"/>
      <c r="N48" s="2524"/>
      <c r="O48" s="2524"/>
    </row>
    <row r="49" ht="16.5" customHeight="1">
      <c r="A49" s="2518"/>
      <c r="B49" s="829"/>
      <c r="C49" s="2519"/>
      <c r="D49" s="2553" t="s">
        <v>9863</v>
      </c>
      <c r="E49" s="2519"/>
      <c r="F49" s="2554" t="s">
        <v>9864</v>
      </c>
      <c r="G49" s="2523"/>
      <c r="H49" s="2523"/>
      <c r="I49" s="2523"/>
      <c r="J49" s="2524"/>
      <c r="K49" s="2524"/>
      <c r="L49" s="2524"/>
      <c r="M49" s="2524"/>
      <c r="N49" s="2524"/>
      <c r="O49" s="2524"/>
    </row>
    <row r="50" ht="16.5" customHeight="1">
      <c r="A50" s="2518"/>
      <c r="B50" s="829"/>
      <c r="C50" s="2519"/>
      <c r="D50" s="2555" t="s">
        <v>9865</v>
      </c>
      <c r="E50" s="2519"/>
      <c r="F50" s="2548"/>
      <c r="G50" s="2523"/>
      <c r="H50" s="2523"/>
      <c r="I50" s="2523"/>
      <c r="J50" s="2524"/>
      <c r="K50" s="2524"/>
      <c r="L50" s="2524"/>
      <c r="M50" s="2524"/>
      <c r="N50" s="2524"/>
      <c r="O50" s="2524"/>
    </row>
    <row r="51" ht="16.5" customHeight="1">
      <c r="A51" s="2518"/>
      <c r="B51" s="829"/>
      <c r="C51" s="2519"/>
      <c r="D51" s="2553" t="s">
        <v>9866</v>
      </c>
      <c r="E51" s="2519"/>
      <c r="F51" s="2548"/>
      <c r="G51" s="2523"/>
      <c r="H51" s="2523"/>
      <c r="I51" s="2523"/>
      <c r="J51" s="2524"/>
      <c r="K51" s="2524"/>
      <c r="L51" s="2524"/>
      <c r="M51" s="2524"/>
      <c r="N51" s="2524"/>
      <c r="O51" s="2524"/>
    </row>
    <row r="52" ht="16.5" customHeight="1">
      <c r="A52" s="2518"/>
      <c r="B52" s="829"/>
      <c r="C52" s="2519"/>
      <c r="D52" s="829"/>
      <c r="E52" s="2519"/>
      <c r="F52" s="2548"/>
      <c r="G52" s="2523"/>
      <c r="H52" s="2523"/>
      <c r="I52" s="2523"/>
      <c r="J52" s="2524"/>
      <c r="K52" s="2524"/>
      <c r="L52" s="2524"/>
      <c r="M52" s="2524"/>
      <c r="N52" s="2524"/>
      <c r="O52" s="2524"/>
    </row>
    <row r="53" ht="16.5" customHeight="1">
      <c r="A53" s="2518"/>
      <c r="B53" s="829"/>
      <c r="C53" s="2519"/>
      <c r="D53" s="829"/>
      <c r="E53" s="2519"/>
      <c r="F53" s="2548"/>
      <c r="G53" s="2523"/>
      <c r="H53" s="2523"/>
      <c r="I53" s="2523"/>
      <c r="J53" s="2524"/>
      <c r="K53" s="2524"/>
      <c r="L53" s="2524"/>
      <c r="M53" s="2524"/>
      <c r="N53" s="2524"/>
      <c r="O53" s="2524"/>
    </row>
    <row r="54" ht="16.5" customHeight="1">
      <c r="A54" s="2518"/>
      <c r="B54" s="2556" t="s">
        <v>9867</v>
      </c>
      <c r="C54" s="2519"/>
      <c r="D54" s="829"/>
      <c r="E54" s="2519"/>
      <c r="F54" s="2548"/>
      <c r="G54" s="2523"/>
      <c r="H54" s="2523"/>
      <c r="I54" s="2523"/>
      <c r="J54" s="2524"/>
      <c r="K54" s="2524"/>
      <c r="L54" s="2524"/>
      <c r="M54" s="2524"/>
      <c r="N54" s="2524"/>
      <c r="O54" s="2524"/>
    </row>
    <row r="55" ht="16.5" customHeight="1">
      <c r="A55" s="2518"/>
      <c r="B55" s="829"/>
      <c r="C55" s="2519"/>
      <c r="D55" s="829"/>
      <c r="E55" s="2519"/>
      <c r="F55" s="2548"/>
      <c r="G55" s="2523"/>
      <c r="H55" s="2523"/>
      <c r="I55" s="2523"/>
      <c r="J55" s="2524"/>
      <c r="K55" s="2524"/>
      <c r="L55" s="2524"/>
      <c r="M55" s="2524"/>
      <c r="N55" s="2524"/>
      <c r="O55" s="2524"/>
    </row>
    <row r="56" ht="16.5" customHeight="1">
      <c r="A56" s="2518"/>
      <c r="B56" s="2557" t="s">
        <v>9868</v>
      </c>
      <c r="C56" s="2519"/>
      <c r="D56" s="829"/>
      <c r="E56" s="2519"/>
      <c r="F56" s="2548"/>
      <c r="G56" s="2523"/>
      <c r="H56" s="2523"/>
      <c r="I56" s="2523"/>
      <c r="J56" s="2524"/>
      <c r="K56" s="2524"/>
      <c r="L56" s="2524"/>
      <c r="M56" s="2524"/>
      <c r="N56" s="2524"/>
      <c r="O56" s="2524"/>
    </row>
    <row r="57" ht="16.5" customHeight="1">
      <c r="A57" s="2518"/>
      <c r="B57" s="829"/>
      <c r="C57" s="2519"/>
      <c r="D57" s="829"/>
      <c r="E57" s="2519"/>
      <c r="F57" s="2548"/>
      <c r="G57" s="2523"/>
      <c r="H57" s="2523"/>
      <c r="I57" s="2523"/>
      <c r="J57" s="2524"/>
      <c r="K57" s="2524"/>
      <c r="L57" s="2524"/>
      <c r="M57" s="2524"/>
      <c r="N57" s="2524"/>
      <c r="O57" s="2524"/>
    </row>
    <row r="58" ht="16.5" customHeight="1">
      <c r="A58" s="2518"/>
      <c r="B58" s="2549" t="s">
        <v>9869</v>
      </c>
      <c r="C58" s="2519"/>
      <c r="D58" s="2549" t="s">
        <v>9870</v>
      </c>
      <c r="E58" s="2519"/>
      <c r="F58" s="2558" t="s">
        <v>9871</v>
      </c>
      <c r="G58" s="2523"/>
      <c r="H58" s="2523"/>
      <c r="I58" s="2523"/>
      <c r="J58" s="2524"/>
      <c r="K58" s="2524"/>
      <c r="L58" s="2524"/>
      <c r="M58" s="2524"/>
      <c r="N58" s="2524"/>
      <c r="O58" s="2524"/>
    </row>
    <row r="59" ht="16.5" customHeight="1">
      <c r="A59" s="2518"/>
      <c r="B59" s="829"/>
      <c r="C59" s="2519"/>
      <c r="D59" s="829"/>
      <c r="E59" s="2519"/>
      <c r="F59" s="2548"/>
      <c r="G59" s="2523"/>
      <c r="H59" s="2523"/>
      <c r="I59" s="2523"/>
      <c r="J59" s="2524"/>
      <c r="K59" s="2524"/>
      <c r="L59" s="2524"/>
      <c r="M59" s="2524"/>
      <c r="N59" s="2524"/>
      <c r="O59" s="2524"/>
    </row>
    <row r="60" ht="16.5" customHeight="1">
      <c r="A60" s="2518"/>
      <c r="B60" s="2559" t="s">
        <v>9872</v>
      </c>
      <c r="C60" s="2519"/>
      <c r="D60" s="829" t="s">
        <v>9873</v>
      </c>
      <c r="E60" s="2519"/>
      <c r="F60" s="2548"/>
      <c r="G60" s="2523"/>
      <c r="H60" s="2523"/>
      <c r="I60" s="2523"/>
      <c r="J60" s="2524"/>
      <c r="K60" s="2524"/>
      <c r="L60" s="2524"/>
      <c r="M60" s="2524"/>
      <c r="N60" s="2524"/>
      <c r="O60" s="2524"/>
    </row>
    <row r="61" ht="16.5" customHeight="1">
      <c r="A61" s="2518"/>
      <c r="B61" s="829"/>
      <c r="C61" s="2519"/>
      <c r="D61" s="829"/>
      <c r="E61" s="2519"/>
      <c r="F61" s="2548"/>
      <c r="G61" s="2523"/>
      <c r="H61" s="2523"/>
      <c r="I61" s="2523"/>
      <c r="J61" s="2524"/>
      <c r="K61" s="2524"/>
      <c r="L61" s="2524"/>
      <c r="M61" s="2524"/>
      <c r="N61" s="2524"/>
      <c r="O61" s="2524"/>
    </row>
    <row r="62" ht="16.5" customHeight="1">
      <c r="A62" s="2518"/>
      <c r="B62" s="2560" t="s">
        <v>9874</v>
      </c>
      <c r="C62" s="2519"/>
      <c r="D62" s="2560" t="s">
        <v>9875</v>
      </c>
      <c r="E62" s="2519"/>
      <c r="F62" s="2561" t="s">
        <v>9876</v>
      </c>
      <c r="G62" s="2523" t="str">
        <f>IMAGE("https://i.imgur.com/lS2AR9W.jpg") </f>
        <v/>
      </c>
      <c r="H62" s="2523" t="str">
        <f>IMAGE("https://i.imgur.com/wZ2zBU3.jpg")</f>
        <v/>
      </c>
      <c r="I62" s="2562" t="s">
        <v>9877</v>
      </c>
      <c r="J62" s="2524"/>
      <c r="K62" s="2524"/>
      <c r="L62" s="2524"/>
      <c r="M62" s="2524"/>
      <c r="N62" s="2524"/>
      <c r="O62" s="2524"/>
    </row>
    <row r="63" ht="16.5" customHeight="1">
      <c r="A63" s="2518"/>
      <c r="B63" s="829"/>
      <c r="C63" s="2519"/>
      <c r="D63" s="829"/>
      <c r="E63" s="2519"/>
      <c r="F63" s="2548"/>
      <c r="G63" s="2523"/>
      <c r="H63" s="2523"/>
      <c r="I63" s="2563" t="s">
        <v>9878</v>
      </c>
      <c r="J63" s="2524"/>
      <c r="K63" s="2524"/>
      <c r="L63" s="2524"/>
      <c r="M63" s="2524"/>
      <c r="N63" s="2524"/>
      <c r="O63" s="2524"/>
    </row>
    <row r="64" ht="16.5" customHeight="1">
      <c r="A64" s="2518"/>
      <c r="B64" s="829"/>
      <c r="C64" s="2519"/>
      <c r="D64" s="829"/>
      <c r="E64" s="2519"/>
      <c r="F64" s="2548"/>
      <c r="G64" s="2523"/>
      <c r="H64" s="2523"/>
      <c r="I64" s="2564" t="s">
        <v>9879</v>
      </c>
      <c r="J64" s="2524"/>
      <c r="K64" s="2524"/>
      <c r="L64" s="2524"/>
      <c r="M64" s="2524"/>
      <c r="N64" s="2524"/>
      <c r="O64" s="2524"/>
    </row>
    <row r="65" ht="16.5" customHeight="1">
      <c r="A65" s="2518"/>
      <c r="B65" s="829"/>
      <c r="C65" s="2519"/>
      <c r="D65" s="829"/>
      <c r="E65" s="2519"/>
      <c r="F65" s="2548"/>
      <c r="G65" s="2523"/>
      <c r="H65" s="2523"/>
      <c r="I65" s="2563" t="s">
        <v>9880</v>
      </c>
      <c r="J65" s="2524"/>
      <c r="K65" s="2524"/>
      <c r="L65" s="2524"/>
      <c r="M65" s="2524"/>
      <c r="N65" s="2524"/>
      <c r="O65" s="2524"/>
    </row>
    <row r="66" ht="16.5" customHeight="1">
      <c r="A66" s="2518"/>
      <c r="B66" s="829"/>
      <c r="C66" s="2519"/>
      <c r="D66" s="829"/>
      <c r="E66" s="2519"/>
      <c r="F66" s="2548"/>
      <c r="G66" s="2523"/>
      <c r="H66" s="2523" t="str">
        <f t="shared" ref="H66:H67" si="1">IMAGE("https://i.imgur.com/wZ2zBU3.jpg")</f>
        <v/>
      </c>
      <c r="I66" s="2523" t="s">
        <v>9881</v>
      </c>
      <c r="J66" s="2524"/>
      <c r="K66" s="2524"/>
      <c r="L66" s="2524"/>
      <c r="M66" s="2524"/>
      <c r="N66" s="2524"/>
      <c r="O66" s="2524"/>
    </row>
    <row r="67" ht="16.5" customHeight="1">
      <c r="A67" s="2518"/>
      <c r="B67" s="2565" t="s">
        <v>9882</v>
      </c>
      <c r="C67" s="2519"/>
      <c r="D67" s="2565" t="s">
        <v>9883</v>
      </c>
      <c r="E67" s="2519"/>
      <c r="F67" s="2548"/>
      <c r="G67" s="2523"/>
      <c r="H67" s="2523" t="str">
        <f t="shared" si="1"/>
        <v/>
      </c>
      <c r="I67" s="2523"/>
      <c r="J67" s="2524"/>
      <c r="K67" s="2524"/>
      <c r="L67" s="2524"/>
      <c r="M67" s="2524"/>
      <c r="N67" s="2524"/>
      <c r="O67" s="2524"/>
    </row>
    <row r="68" ht="16.5" customHeight="1">
      <c r="A68" s="2518"/>
      <c r="B68" s="2566"/>
      <c r="C68" s="2519"/>
      <c r="D68" s="829"/>
      <c r="E68" s="2519"/>
      <c r="F68" s="2548"/>
      <c r="G68" s="2523"/>
      <c r="H68" s="2523"/>
      <c r="I68" s="2523"/>
      <c r="J68" s="2524"/>
      <c r="K68" s="2524"/>
      <c r="L68" s="2524"/>
      <c r="M68" s="2524"/>
      <c r="N68" s="2524"/>
      <c r="O68" s="2524"/>
    </row>
    <row r="69" ht="16.5" customHeight="1">
      <c r="A69" s="2518"/>
      <c r="B69" s="1914"/>
      <c r="C69" s="2519"/>
      <c r="D69" s="829"/>
      <c r="E69" s="2519"/>
      <c r="F69" s="2548"/>
      <c r="G69" s="2523"/>
      <c r="H69" s="2523"/>
      <c r="I69" s="2523"/>
      <c r="J69" s="2524"/>
      <c r="K69" s="2524"/>
      <c r="L69" s="2524"/>
      <c r="M69" s="2524"/>
      <c r="N69" s="2524"/>
      <c r="O69" s="2524"/>
    </row>
    <row r="70" ht="16.5" customHeight="1">
      <c r="A70" s="2518"/>
      <c r="B70" s="2555" t="s">
        <v>9884</v>
      </c>
      <c r="C70" s="2519"/>
      <c r="D70" s="2555" t="s">
        <v>9885</v>
      </c>
      <c r="E70" s="2519"/>
      <c r="F70" s="2548"/>
      <c r="G70" s="2523"/>
      <c r="H70" s="2523"/>
      <c r="I70" s="2523"/>
      <c r="J70" s="2524"/>
      <c r="K70" s="2524"/>
      <c r="L70" s="2524"/>
      <c r="M70" s="2524"/>
      <c r="N70" s="2524"/>
      <c r="O70" s="2524"/>
    </row>
    <row r="71" ht="16.5" customHeight="1">
      <c r="A71" s="2518"/>
      <c r="B71" s="1914"/>
      <c r="C71" s="2519"/>
      <c r="D71" s="1914"/>
      <c r="E71" s="2519"/>
      <c r="F71" s="2548"/>
      <c r="G71" s="2523"/>
      <c r="H71" s="2523"/>
      <c r="I71" s="2523"/>
      <c r="J71" s="2524"/>
      <c r="K71" s="2524"/>
      <c r="L71" s="2524"/>
      <c r="M71" s="2524"/>
      <c r="N71" s="2524"/>
      <c r="O71" s="2524"/>
    </row>
    <row r="72" ht="16.5" customHeight="1">
      <c r="A72" s="2518"/>
      <c r="B72" s="2567" t="s">
        <v>9886</v>
      </c>
      <c r="C72" s="2519"/>
      <c r="D72" s="2568" t="s">
        <v>9887</v>
      </c>
      <c r="E72" s="2519"/>
      <c r="F72" s="2548"/>
      <c r="G72" s="2523"/>
      <c r="H72" s="2523"/>
      <c r="I72" s="2523"/>
      <c r="J72" s="2524"/>
      <c r="K72" s="2524"/>
      <c r="L72" s="2524"/>
      <c r="M72" s="2524"/>
      <c r="N72" s="2524"/>
      <c r="O72" s="2524"/>
    </row>
    <row r="73" ht="16.5" customHeight="1">
      <c r="A73" s="2518"/>
      <c r="B73" s="1394"/>
      <c r="C73" s="2520"/>
      <c r="D73" s="2523"/>
      <c r="E73" s="2520"/>
      <c r="F73" s="2534"/>
      <c r="G73" s="2523"/>
      <c r="H73" s="2523"/>
      <c r="I73" s="2523"/>
      <c r="J73" s="2524"/>
      <c r="K73" s="2524"/>
      <c r="L73" s="2524"/>
      <c r="M73" s="2524"/>
      <c r="N73" s="2524"/>
      <c r="O73" s="2524"/>
    </row>
    <row r="74" ht="16.5" customHeight="1">
      <c r="A74" s="2518"/>
      <c r="B74" s="2569" t="s">
        <v>9888</v>
      </c>
      <c r="C74" s="2520"/>
      <c r="D74" s="2570" t="s">
        <v>9889</v>
      </c>
      <c r="E74" s="2520"/>
      <c r="F74" s="2534"/>
      <c r="G74" s="2523"/>
      <c r="H74" s="2523"/>
      <c r="I74" s="2523"/>
      <c r="J74" s="2524"/>
      <c r="K74" s="2524"/>
      <c r="L74" s="2524"/>
      <c r="M74" s="2524"/>
      <c r="N74" s="2524"/>
      <c r="O74" s="2524"/>
    </row>
    <row r="75" ht="16.5" customHeight="1">
      <c r="A75" s="2518"/>
      <c r="B75" s="1394"/>
      <c r="C75" s="2520"/>
      <c r="D75" s="2571" t="s">
        <v>9890</v>
      </c>
      <c r="E75" s="2520"/>
      <c r="F75" s="2571" t="s">
        <v>9891</v>
      </c>
      <c r="G75" s="2523"/>
      <c r="H75" s="2523"/>
      <c r="I75" s="2523"/>
      <c r="J75" s="2524"/>
      <c r="K75" s="2524"/>
      <c r="L75" s="2524"/>
      <c r="M75" s="2524"/>
      <c r="N75" s="2524"/>
      <c r="O75" s="2524"/>
    </row>
    <row r="76" ht="16.5" customHeight="1">
      <c r="A76" s="2518"/>
      <c r="B76" s="2534"/>
      <c r="C76" s="2520"/>
      <c r="D76" s="2523"/>
      <c r="E76" s="2520"/>
      <c r="F76" s="2534"/>
      <c r="G76" s="2523"/>
      <c r="H76" s="2523"/>
      <c r="I76" s="2523"/>
      <c r="J76" s="2524"/>
      <c r="K76" s="2524"/>
      <c r="L76" s="2524"/>
      <c r="M76" s="2524"/>
      <c r="N76" s="2524"/>
      <c r="O76" s="2524"/>
    </row>
    <row r="77" ht="16.5" customHeight="1">
      <c r="A77" s="924"/>
      <c r="B77" s="2343"/>
      <c r="C77" s="2354"/>
      <c r="D77" s="2354" t="s">
        <v>9892</v>
      </c>
      <c r="E77" s="2354"/>
      <c r="F77" s="2354"/>
      <c r="G77" s="2350"/>
      <c r="H77" s="2350"/>
      <c r="I77" s="2350"/>
      <c r="J77" s="2350"/>
      <c r="K77" s="2350"/>
      <c r="L77" s="2350"/>
      <c r="M77" s="2350"/>
      <c r="N77" s="2350"/>
      <c r="O77" s="2350"/>
    </row>
    <row r="78" ht="16.5" customHeight="1">
      <c r="A78" s="2518"/>
      <c r="B78" s="2534"/>
      <c r="C78" s="2520"/>
      <c r="D78" s="2523"/>
      <c r="E78" s="2520"/>
      <c r="F78" s="2534"/>
      <c r="G78" s="2523"/>
      <c r="H78" s="2523"/>
      <c r="I78" s="2523"/>
      <c r="J78" s="2524"/>
      <c r="K78" s="2524"/>
      <c r="L78" s="2524"/>
      <c r="M78" s="2524"/>
      <c r="N78" s="2524"/>
      <c r="O78" s="2524"/>
    </row>
    <row r="79" ht="16.5" customHeight="1">
      <c r="A79" s="2518"/>
      <c r="B79" s="2572" t="s">
        <v>9893</v>
      </c>
      <c r="C79" s="2520"/>
      <c r="D79" s="2572" t="s">
        <v>9894</v>
      </c>
      <c r="E79" s="2520"/>
      <c r="F79" s="2573" t="s">
        <v>9895</v>
      </c>
      <c r="G79" s="2523"/>
      <c r="H79" s="2523"/>
      <c r="I79" s="2523"/>
      <c r="J79" s="2524"/>
      <c r="K79" s="2524"/>
      <c r="L79" s="2524"/>
      <c r="M79" s="2524"/>
      <c r="N79" s="2524"/>
      <c r="O79" s="2524"/>
    </row>
    <row r="80" ht="16.5" customHeight="1">
      <c r="A80" s="2518"/>
      <c r="B80" s="2534"/>
      <c r="C80" s="2520"/>
      <c r="D80" s="2523"/>
      <c r="E80" s="2520"/>
      <c r="F80" s="2534"/>
      <c r="G80" s="2523"/>
      <c r="H80" s="2523"/>
      <c r="I80" s="2523"/>
      <c r="J80" s="2524"/>
      <c r="K80" s="2524"/>
      <c r="L80" s="2524"/>
      <c r="M80" s="2524"/>
      <c r="N80" s="2524"/>
      <c r="O80" s="2524"/>
    </row>
    <row r="81" ht="16.5" customHeight="1">
      <c r="A81" s="2518"/>
      <c r="B81" s="2574" t="s">
        <v>9896</v>
      </c>
      <c r="C81" s="2520"/>
      <c r="D81" s="2575" t="s">
        <v>9897</v>
      </c>
      <c r="E81" s="2520"/>
      <c r="F81" s="2576" t="s">
        <v>9898</v>
      </c>
      <c r="G81" s="2523"/>
      <c r="H81" s="2523"/>
      <c r="I81" s="2523"/>
      <c r="J81" s="2524"/>
      <c r="K81" s="2524"/>
      <c r="L81" s="2524"/>
      <c r="M81" s="2524"/>
      <c r="N81" s="2524"/>
      <c r="O81" s="2524"/>
    </row>
    <row r="82" ht="16.5" customHeight="1">
      <c r="A82" s="2518"/>
      <c r="B82" s="2534"/>
      <c r="C82" s="2520"/>
      <c r="D82" s="2523"/>
      <c r="E82" s="2520"/>
      <c r="F82" s="2534"/>
      <c r="G82" s="2523"/>
      <c r="H82" s="2523"/>
      <c r="I82" s="2523"/>
      <c r="J82" s="2524"/>
      <c r="K82" s="2524"/>
      <c r="L82" s="2524"/>
      <c r="M82" s="2524"/>
      <c r="N82" s="2524"/>
      <c r="O82" s="2524"/>
    </row>
    <row r="83" ht="16.5" customHeight="1">
      <c r="A83" s="2518"/>
      <c r="B83" s="2577" t="s">
        <v>9899</v>
      </c>
      <c r="C83" s="2520"/>
      <c r="D83" s="2578" t="s">
        <v>9900</v>
      </c>
      <c r="E83" s="2520"/>
      <c r="F83" s="2577" t="s">
        <v>9901</v>
      </c>
      <c r="G83" s="2523"/>
      <c r="H83" s="2523"/>
      <c r="I83" s="2523"/>
      <c r="J83" s="2524"/>
      <c r="K83" s="2524"/>
      <c r="L83" s="2524"/>
      <c r="M83" s="2524"/>
      <c r="N83" s="2524"/>
      <c r="O83" s="2524"/>
    </row>
    <row r="84" ht="16.5" customHeight="1">
      <c r="A84" s="2518"/>
      <c r="B84" s="2534"/>
      <c r="C84" s="2520"/>
      <c r="D84" s="2579" t="s">
        <v>9902</v>
      </c>
      <c r="E84" s="2520"/>
      <c r="F84" s="2580" t="s">
        <v>9903</v>
      </c>
      <c r="G84" s="2580" t="s">
        <v>9904</v>
      </c>
      <c r="H84" s="2523"/>
      <c r="I84" s="2523"/>
      <c r="J84" s="2524"/>
      <c r="K84" s="2524"/>
      <c r="L84" s="2524"/>
      <c r="M84" s="2524"/>
      <c r="N84" s="2524"/>
      <c r="O84" s="2524"/>
    </row>
    <row r="85" ht="16.5" customHeight="1">
      <c r="A85" s="2518"/>
      <c r="B85" s="2581" t="s">
        <v>9905</v>
      </c>
      <c r="C85" s="2520"/>
      <c r="D85" s="2582"/>
      <c r="E85" s="2520"/>
      <c r="F85" s="2534"/>
      <c r="G85" s="2523"/>
      <c r="H85" s="2523"/>
      <c r="I85" s="2523"/>
      <c r="J85" s="2524"/>
      <c r="K85" s="2524"/>
      <c r="L85" s="2524"/>
      <c r="M85" s="2524"/>
      <c r="N85" s="2524"/>
      <c r="O85" s="2524"/>
    </row>
    <row r="86" ht="16.5" customHeight="1">
      <c r="A86" s="2518"/>
      <c r="B86" s="2534"/>
      <c r="C86" s="2520"/>
      <c r="D86" s="2523"/>
      <c r="E86" s="2520"/>
      <c r="F86" s="2534"/>
      <c r="G86" s="2523"/>
      <c r="H86" s="2523"/>
      <c r="I86" s="2523"/>
      <c r="J86" s="2524"/>
      <c r="K86" s="2524"/>
      <c r="L86" s="2524"/>
      <c r="M86" s="2524"/>
      <c r="N86" s="2524"/>
      <c r="O86" s="2524"/>
    </row>
    <row r="87" ht="16.5" customHeight="1">
      <c r="A87" s="2518"/>
      <c r="B87" s="2583" t="s">
        <v>9906</v>
      </c>
      <c r="C87" s="2520"/>
      <c r="D87" s="2570" t="s">
        <v>9907</v>
      </c>
      <c r="E87" s="2520"/>
      <c r="F87" s="2583" t="s">
        <v>9908</v>
      </c>
      <c r="G87" s="2584" t="s">
        <v>9909</v>
      </c>
      <c r="H87" s="2571" t="s">
        <v>9910</v>
      </c>
      <c r="I87" s="2523"/>
      <c r="J87" s="2524"/>
      <c r="K87" s="2524"/>
      <c r="L87" s="2524"/>
      <c r="M87" s="2524"/>
      <c r="N87" s="2524"/>
      <c r="O87" s="2524"/>
    </row>
    <row r="88" ht="16.5" customHeight="1">
      <c r="A88" s="2518"/>
      <c r="B88" s="2534" t="s">
        <v>3</v>
      </c>
      <c r="C88" s="2520"/>
      <c r="D88" s="2523"/>
      <c r="E88" s="2520"/>
      <c r="F88" s="2534"/>
      <c r="G88" s="2523"/>
      <c r="H88" s="2523"/>
      <c r="I88" s="2523"/>
      <c r="J88" s="2524"/>
      <c r="K88" s="2524"/>
      <c r="L88" s="2524"/>
      <c r="M88" s="2524"/>
      <c r="N88" s="2524"/>
      <c r="O88" s="2524"/>
    </row>
    <row r="89" ht="16.5" customHeight="1">
      <c r="A89" s="2518"/>
      <c r="B89" s="2585" t="s">
        <v>9911</v>
      </c>
      <c r="C89" s="2520"/>
      <c r="D89" s="2586" t="s">
        <v>9912</v>
      </c>
      <c r="E89" s="2520"/>
      <c r="F89" s="2585" t="s">
        <v>9913</v>
      </c>
      <c r="G89" s="2586" t="s">
        <v>9914</v>
      </c>
      <c r="H89" s="2587" t="s">
        <v>9915</v>
      </c>
      <c r="I89" s="2586" t="s">
        <v>9916</v>
      </c>
      <c r="J89" s="2523"/>
      <c r="K89" s="2524"/>
      <c r="L89" s="2524"/>
      <c r="M89" s="2524"/>
      <c r="N89" s="2524"/>
      <c r="O89" s="2524"/>
    </row>
    <row r="90" ht="16.5" customHeight="1">
      <c r="A90" s="2518"/>
      <c r="B90" s="2534"/>
      <c r="C90" s="2520"/>
      <c r="D90" s="2523"/>
      <c r="E90" s="2520"/>
      <c r="F90" s="2588"/>
      <c r="G90" s="2524"/>
      <c r="H90" s="2524"/>
      <c r="I90" s="2524"/>
      <c r="J90" s="2524"/>
      <c r="K90" s="2524"/>
      <c r="L90" s="2524"/>
      <c r="M90" s="2524"/>
      <c r="N90" s="2524"/>
      <c r="O90" s="2524"/>
    </row>
    <row r="91" ht="16.5" customHeight="1">
      <c r="A91" s="2518"/>
      <c r="B91" s="2583" t="s">
        <v>9917</v>
      </c>
      <c r="C91" s="2520"/>
      <c r="D91" s="2570" t="s">
        <v>9918</v>
      </c>
      <c r="E91" s="2520"/>
      <c r="F91" s="2589" t="s">
        <v>9919</v>
      </c>
      <c r="G91" s="2584" t="s">
        <v>9920</v>
      </c>
      <c r="H91" s="2524"/>
      <c r="I91" s="2524"/>
      <c r="J91" s="2524"/>
      <c r="K91" s="2524"/>
      <c r="L91" s="2524"/>
      <c r="M91" s="2524"/>
      <c r="N91" s="2524"/>
      <c r="O91" s="2524"/>
    </row>
    <row r="92" ht="16.5" customHeight="1">
      <c r="A92" s="924"/>
      <c r="B92" s="2343"/>
      <c r="C92" s="2354"/>
      <c r="D92" s="2354" t="s">
        <v>9921</v>
      </c>
      <c r="E92" s="2354"/>
      <c r="F92" s="2590"/>
      <c r="G92" s="2350"/>
      <c r="H92" s="2350"/>
      <c r="I92" s="2350"/>
      <c r="J92" s="2350"/>
      <c r="K92" s="2350"/>
      <c r="L92" s="2350"/>
      <c r="M92" s="2350"/>
      <c r="N92" s="2350"/>
      <c r="O92" s="2350"/>
    </row>
    <row r="93" ht="23.25" customHeight="1">
      <c r="A93" s="2518"/>
      <c r="B93" s="2591" t="s">
        <v>9922</v>
      </c>
      <c r="C93" s="2520"/>
      <c r="D93" s="2592" t="s">
        <v>9923</v>
      </c>
      <c r="E93" s="2520"/>
      <c r="F93" s="2534"/>
      <c r="G93" s="2524"/>
      <c r="H93" s="2524"/>
      <c r="I93" s="2524"/>
      <c r="J93" s="2524"/>
      <c r="K93" s="2524"/>
      <c r="L93" s="2524"/>
      <c r="M93" s="2524"/>
      <c r="N93" s="2524"/>
      <c r="O93" s="2524"/>
    </row>
    <row r="94" ht="23.25" customHeight="1">
      <c r="A94" s="2518"/>
      <c r="B94" s="2593"/>
      <c r="C94" s="2520"/>
      <c r="D94" s="2523"/>
      <c r="E94" s="2520"/>
      <c r="F94" s="2534"/>
      <c r="G94" s="2524"/>
      <c r="H94" s="2524"/>
      <c r="I94" s="2524"/>
      <c r="J94" s="2524"/>
      <c r="K94" s="2524"/>
      <c r="L94" s="2524"/>
      <c r="M94" s="2524"/>
      <c r="N94" s="2524"/>
      <c r="O94" s="2524"/>
    </row>
    <row r="95" ht="23.25" customHeight="1">
      <c r="A95" s="2518"/>
      <c r="B95" s="2594" t="s">
        <v>9924</v>
      </c>
      <c r="C95" s="2520"/>
      <c r="D95" s="2595" t="s">
        <v>9925</v>
      </c>
      <c r="E95" s="2520"/>
      <c r="F95" s="2534"/>
      <c r="G95" s="2524"/>
      <c r="H95" s="2524"/>
      <c r="I95" s="2524"/>
      <c r="J95" s="2524"/>
      <c r="K95" s="2524"/>
      <c r="L95" s="2524"/>
      <c r="M95" s="2524"/>
      <c r="N95" s="2524"/>
      <c r="O95" s="2524"/>
    </row>
    <row r="96" ht="23.25" customHeight="1">
      <c r="A96" s="2518"/>
      <c r="B96" s="2593"/>
      <c r="C96" s="2520"/>
      <c r="D96" s="2523"/>
      <c r="E96" s="2520"/>
      <c r="F96" s="2534"/>
      <c r="G96" s="2524"/>
      <c r="H96" s="2524"/>
      <c r="I96" s="2524"/>
      <c r="J96" s="2524"/>
      <c r="K96" s="2524"/>
      <c r="L96" s="2524"/>
      <c r="M96" s="2524"/>
      <c r="N96" s="2524"/>
      <c r="O96" s="2524"/>
    </row>
    <row r="97" ht="23.25" customHeight="1">
      <c r="A97" s="2518"/>
      <c r="B97" s="2596" t="s">
        <v>9926</v>
      </c>
      <c r="C97" s="2520"/>
      <c r="D97" s="2523"/>
      <c r="E97" s="2520"/>
      <c r="F97" s="2534"/>
      <c r="G97" s="2524"/>
      <c r="H97" s="2524"/>
      <c r="I97" s="2524"/>
      <c r="J97" s="2524"/>
      <c r="K97" s="2524"/>
      <c r="L97" s="2524"/>
      <c r="M97" s="2524"/>
      <c r="N97" s="2524"/>
      <c r="O97" s="2524"/>
    </row>
    <row r="98" ht="23.25" customHeight="1">
      <c r="A98" s="2518"/>
      <c r="B98" s="2593"/>
      <c r="C98" s="2520"/>
      <c r="D98" s="2523"/>
      <c r="E98" s="2520"/>
      <c r="F98" s="2534"/>
      <c r="G98" s="2524"/>
      <c r="H98" s="2524"/>
      <c r="I98" s="2524"/>
      <c r="J98" s="2524"/>
      <c r="K98" s="2524"/>
      <c r="L98" s="2524"/>
      <c r="M98" s="2524"/>
      <c r="N98" s="2524"/>
      <c r="O98" s="2524"/>
    </row>
    <row r="99" ht="23.25" customHeight="1">
      <c r="A99" s="2518"/>
      <c r="B99" s="2597" t="s">
        <v>9927</v>
      </c>
      <c r="C99" s="2520"/>
      <c r="D99" s="2523"/>
      <c r="E99" s="2520"/>
      <c r="F99" s="2534"/>
      <c r="G99" s="2524"/>
      <c r="H99" s="2524"/>
      <c r="I99" s="2524"/>
      <c r="J99" s="2524"/>
      <c r="K99" s="2524"/>
      <c r="L99" s="2524"/>
      <c r="M99" s="2524"/>
      <c r="N99" s="2524"/>
      <c r="O99" s="2524"/>
    </row>
    <row r="100" ht="23.25" customHeight="1">
      <c r="A100" s="2518"/>
      <c r="B100" s="2593"/>
      <c r="C100" s="2520"/>
      <c r="D100" s="2523"/>
      <c r="E100" s="2520"/>
      <c r="F100" s="2534"/>
      <c r="G100" s="2524"/>
      <c r="H100" s="2524"/>
      <c r="I100" s="2524"/>
      <c r="J100" s="2524"/>
      <c r="K100" s="2524"/>
      <c r="L100" s="2524"/>
      <c r="M100" s="2524"/>
      <c r="N100" s="2524"/>
      <c r="O100" s="2524"/>
    </row>
    <row r="101" ht="23.25" customHeight="1">
      <c r="A101" s="2518"/>
      <c r="B101" s="2598" t="s">
        <v>9928</v>
      </c>
      <c r="C101" s="2520"/>
      <c r="D101" s="2599" t="s">
        <v>9929</v>
      </c>
      <c r="G101" s="2524"/>
      <c r="H101" s="2524"/>
      <c r="I101" s="2524"/>
      <c r="J101" s="2524"/>
      <c r="K101" s="2524"/>
      <c r="L101" s="2524"/>
      <c r="M101" s="2524"/>
      <c r="N101" s="2524"/>
      <c r="O101" s="2600" t="s">
        <v>9930</v>
      </c>
    </row>
    <row r="102" ht="23.25" customHeight="1">
      <c r="A102" s="2518"/>
      <c r="B102" s="2593"/>
      <c r="C102" s="2520"/>
      <c r="D102" s="2523"/>
      <c r="E102" s="2520"/>
      <c r="F102" s="2534"/>
      <c r="G102" s="2524"/>
      <c r="H102" s="2524"/>
      <c r="I102" s="2524"/>
      <c r="J102" s="2524"/>
      <c r="K102" s="2524"/>
      <c r="L102" s="2524"/>
      <c r="M102" s="2524"/>
      <c r="N102" s="2524"/>
      <c r="O102" s="2524"/>
    </row>
    <row r="103" ht="23.25" customHeight="1">
      <c r="A103" s="2518"/>
      <c r="B103" s="2601" t="s">
        <v>9931</v>
      </c>
      <c r="C103" s="2520"/>
      <c r="D103" s="2587" t="s">
        <v>9932</v>
      </c>
      <c r="F103" s="2534"/>
      <c r="G103" s="2524"/>
      <c r="H103" s="2524"/>
      <c r="I103" s="2524"/>
      <c r="J103" s="2524"/>
      <c r="K103" s="2524"/>
      <c r="L103" s="2588" t="s">
        <v>9933</v>
      </c>
      <c r="M103" s="2524"/>
      <c r="N103" s="2524"/>
      <c r="O103" s="2524"/>
    </row>
    <row r="104" ht="23.25" customHeight="1">
      <c r="A104" s="2518"/>
      <c r="B104" s="2602"/>
      <c r="C104" s="2520"/>
      <c r="D104" s="2523"/>
      <c r="E104" s="2520"/>
      <c r="F104" s="2534"/>
      <c r="G104" s="2524"/>
      <c r="H104" s="2524"/>
      <c r="I104" s="2524"/>
      <c r="J104" s="2524"/>
      <c r="K104" s="2524"/>
      <c r="L104" s="2524"/>
      <c r="M104" s="2524"/>
      <c r="N104" s="2524"/>
      <c r="O104" s="2524"/>
    </row>
    <row r="105" ht="204.75" customHeight="1">
      <c r="A105" s="2518"/>
      <c r="B105" s="2603" t="s">
        <v>9934</v>
      </c>
      <c r="C105" s="2520"/>
      <c r="D105" s="2523"/>
      <c r="E105" s="2520"/>
      <c r="F105" s="2577" t="s">
        <v>9935</v>
      </c>
      <c r="G105" s="2524"/>
      <c r="H105" s="2524"/>
      <c r="I105" s="2524"/>
      <c r="J105" s="2524"/>
      <c r="K105" s="2524"/>
      <c r="L105" s="2524"/>
      <c r="M105" s="2524"/>
      <c r="N105" s="2524"/>
      <c r="O105" s="2524"/>
    </row>
    <row r="106" ht="41.25" customHeight="1">
      <c r="A106" s="2518"/>
      <c r="B106" s="2604"/>
      <c r="C106" s="2520"/>
      <c r="D106" s="2523"/>
      <c r="E106" s="2520"/>
      <c r="F106" s="2534"/>
      <c r="G106" s="2524"/>
      <c r="H106" s="2524"/>
      <c r="I106" s="2524"/>
      <c r="J106" s="2524"/>
      <c r="K106" s="2524"/>
      <c r="L106" s="2524"/>
      <c r="M106" s="2524"/>
      <c r="N106" s="2524"/>
      <c r="O106" s="2524"/>
    </row>
    <row r="107" ht="41.25" customHeight="1">
      <c r="A107" s="2518"/>
      <c r="B107" s="2605" t="s">
        <v>9936</v>
      </c>
      <c r="C107" s="2520"/>
      <c r="D107" s="2606" t="s">
        <v>9937</v>
      </c>
      <c r="E107" s="2520"/>
      <c r="F107" s="2607" t="s">
        <v>9938</v>
      </c>
      <c r="G107" s="2524"/>
      <c r="H107" s="2524"/>
      <c r="I107" s="2524"/>
      <c r="J107" s="2524"/>
      <c r="K107" s="2524"/>
      <c r="L107" s="2524"/>
      <c r="M107" s="2524"/>
      <c r="N107" s="2524"/>
      <c r="O107" s="2524"/>
    </row>
    <row r="108" ht="41.25" customHeight="1">
      <c r="A108" s="2518"/>
      <c r="B108" s="2604"/>
      <c r="C108" s="2520"/>
      <c r="D108" s="2523"/>
      <c r="E108" s="2520"/>
      <c r="F108" s="2534"/>
      <c r="G108" s="2524"/>
      <c r="H108" s="2524"/>
      <c r="I108" s="2524"/>
      <c r="J108" s="2524"/>
      <c r="K108" s="2524"/>
      <c r="L108" s="2524"/>
      <c r="M108" s="2524"/>
      <c r="N108" s="2524"/>
      <c r="O108" s="2524"/>
    </row>
    <row r="109" ht="41.25" customHeight="1">
      <c r="A109" s="2518"/>
      <c r="B109" s="2608" t="s">
        <v>9939</v>
      </c>
      <c r="C109" s="2520"/>
      <c r="D109" s="2584" t="s">
        <v>9940</v>
      </c>
      <c r="E109" s="2520"/>
      <c r="F109" s="2534" t="s">
        <v>9941</v>
      </c>
      <c r="G109" s="2524"/>
      <c r="H109" s="2524"/>
      <c r="I109" s="2524"/>
      <c r="J109" s="2524"/>
      <c r="K109" s="2524"/>
      <c r="L109" s="2524"/>
      <c r="M109" s="2524"/>
      <c r="N109" s="2524"/>
      <c r="O109" s="2524"/>
    </row>
    <row r="110" ht="16.5" customHeight="1">
      <c r="A110" s="2518"/>
      <c r="B110" s="2604"/>
      <c r="C110" s="2520"/>
      <c r="D110" s="2523"/>
      <c r="E110" s="2520"/>
      <c r="F110" s="2534"/>
      <c r="G110" s="2524"/>
      <c r="H110" s="2524"/>
      <c r="I110" s="2524"/>
      <c r="J110" s="2524"/>
      <c r="K110" s="2524"/>
      <c r="L110" s="2524"/>
      <c r="M110" s="2524"/>
      <c r="N110" s="2524"/>
      <c r="O110" s="2524"/>
    </row>
    <row r="111" ht="16.5" customHeight="1">
      <c r="A111" s="2518"/>
      <c r="B111" s="2605" t="s">
        <v>9942</v>
      </c>
      <c r="C111" s="2520"/>
      <c r="D111" s="2606" t="s">
        <v>9943</v>
      </c>
      <c r="E111" s="2520"/>
      <c r="F111" s="2534"/>
      <c r="G111" s="2524"/>
      <c r="H111" s="2524"/>
      <c r="I111" s="2524"/>
      <c r="J111" s="2524"/>
      <c r="K111" s="2524"/>
      <c r="L111" s="2524"/>
      <c r="M111" s="2524"/>
      <c r="N111" s="2524"/>
      <c r="O111" s="2524"/>
    </row>
    <row r="112" ht="16.5" customHeight="1">
      <c r="A112" s="2518"/>
      <c r="B112" s="2604"/>
      <c r="C112" s="2520"/>
      <c r="D112" s="2523"/>
      <c r="E112" s="2520"/>
      <c r="F112" s="2534"/>
      <c r="G112" s="2524"/>
      <c r="H112" s="2524"/>
      <c r="I112" s="2524"/>
      <c r="J112" s="2524"/>
      <c r="K112" s="2524"/>
      <c r="L112" s="2524"/>
      <c r="M112" s="2524"/>
      <c r="N112" s="2524"/>
      <c r="O112" s="2524"/>
    </row>
    <row r="113" ht="16.5" customHeight="1">
      <c r="A113" s="2518"/>
      <c r="B113" s="2609" t="s">
        <v>9944</v>
      </c>
      <c r="C113" s="2520"/>
      <c r="D113" s="2610" t="s">
        <v>9945</v>
      </c>
      <c r="E113" s="2520"/>
      <c r="F113" s="2534"/>
      <c r="G113" s="2524"/>
      <c r="H113" s="2524"/>
      <c r="I113" s="2524"/>
      <c r="J113" s="2524"/>
      <c r="K113" s="2524"/>
      <c r="L113" s="2524"/>
      <c r="M113" s="2524"/>
      <c r="N113" s="2524"/>
      <c r="O113" s="2524"/>
    </row>
    <row r="114" ht="16.5" customHeight="1">
      <c r="A114" s="2518"/>
      <c r="B114" s="2604"/>
      <c r="C114" s="2520"/>
      <c r="D114" s="2523"/>
      <c r="E114" s="2520"/>
      <c r="F114" s="2534"/>
      <c r="G114" s="2524"/>
      <c r="H114" s="2524"/>
      <c r="I114" s="2524"/>
      <c r="J114" s="2524"/>
      <c r="K114" s="2524"/>
      <c r="L114" s="2524"/>
      <c r="M114" s="2524"/>
      <c r="N114" s="2524"/>
      <c r="O114" s="2524"/>
    </row>
    <row r="115" ht="16.5" customHeight="1">
      <c r="A115" s="2518"/>
      <c r="B115" s="2611" t="s">
        <v>9946</v>
      </c>
      <c r="C115" s="2520"/>
      <c r="D115" s="2523"/>
      <c r="E115" s="2520"/>
      <c r="F115" s="2534"/>
      <c r="G115" s="2524"/>
      <c r="H115" s="2524"/>
      <c r="I115" s="2524"/>
      <c r="J115" s="2524"/>
      <c r="K115" s="2524"/>
      <c r="L115" s="2524"/>
      <c r="M115" s="2524"/>
      <c r="N115" s="2524"/>
      <c r="O115" s="2524"/>
    </row>
    <row r="116" ht="16.5" customHeight="1">
      <c r="A116" s="2518"/>
      <c r="B116" s="2604"/>
      <c r="C116" s="2520"/>
      <c r="D116" s="2523"/>
      <c r="E116" s="2520"/>
      <c r="F116" s="2534"/>
      <c r="G116" s="2524"/>
      <c r="H116" s="2524"/>
      <c r="I116" s="2524"/>
      <c r="J116" s="2524"/>
      <c r="K116" s="2524"/>
      <c r="L116" s="2524"/>
      <c r="M116" s="2524"/>
      <c r="N116" s="2524"/>
      <c r="O116" s="2524"/>
    </row>
    <row r="117" ht="16.5" customHeight="1">
      <c r="A117" s="2518"/>
      <c r="B117" s="2612" t="s">
        <v>9947</v>
      </c>
      <c r="C117" s="2520"/>
      <c r="D117" s="2571" t="s">
        <v>9948</v>
      </c>
      <c r="E117" s="2520"/>
      <c r="F117" s="2583" t="s">
        <v>9949</v>
      </c>
      <c r="G117" s="2571" t="s">
        <v>9950</v>
      </c>
      <c r="H117" s="2524"/>
      <c r="I117" s="2524"/>
      <c r="J117" s="2524"/>
      <c r="K117" s="2524"/>
      <c r="L117" s="2524"/>
      <c r="M117" s="2524"/>
      <c r="N117" s="2524"/>
      <c r="O117" s="2524"/>
    </row>
    <row r="118" ht="16.5" customHeight="1">
      <c r="A118" s="2518"/>
      <c r="B118" s="2613" t="s">
        <v>9302</v>
      </c>
      <c r="C118" s="2520"/>
      <c r="D118" s="2523"/>
      <c r="E118" s="2520"/>
      <c r="F118" s="2520"/>
      <c r="G118" s="2524"/>
      <c r="H118" s="2524"/>
      <c r="I118" s="2524"/>
      <c r="J118" s="2524"/>
      <c r="K118" s="2524"/>
      <c r="L118" s="2524"/>
      <c r="M118" s="2524"/>
      <c r="N118" s="2524"/>
      <c r="O118" s="2524"/>
    </row>
    <row r="119" ht="16.5" customHeight="1">
      <c r="A119" s="2518"/>
      <c r="B119" s="2614" t="s">
        <v>9951</v>
      </c>
      <c r="C119" s="2520"/>
      <c r="D119" s="2570"/>
      <c r="E119" s="2520"/>
      <c r="F119" s="2520"/>
      <c r="G119" s="2524"/>
      <c r="H119" s="2524"/>
      <c r="I119" s="2524"/>
      <c r="J119" s="2524"/>
      <c r="K119" s="2524"/>
      <c r="L119" s="2524"/>
      <c r="M119" s="2524"/>
      <c r="N119" s="2524"/>
      <c r="O119" s="2524"/>
    </row>
    <row r="120" ht="16.5" customHeight="1">
      <c r="A120" s="2518"/>
      <c r="B120" s="2615"/>
      <c r="C120" s="2520"/>
      <c r="D120" s="2616" t="s">
        <v>9952</v>
      </c>
      <c r="E120" s="2520"/>
      <c r="F120" s="2520"/>
      <c r="G120" s="2524"/>
      <c r="H120" s="2524"/>
      <c r="I120" s="2524"/>
      <c r="J120" s="2524"/>
      <c r="K120" s="2524"/>
      <c r="L120" s="2524"/>
      <c r="M120" s="2524"/>
      <c r="N120" s="2524"/>
      <c r="O120" s="2524"/>
    </row>
    <row r="121" ht="16.5" customHeight="1">
      <c r="A121" s="2518"/>
      <c r="B121" s="913"/>
      <c r="C121" s="2520"/>
      <c r="D121" s="2523"/>
      <c r="E121" s="2520"/>
      <c r="F121" s="2520"/>
      <c r="G121" s="2524"/>
      <c r="H121" s="2524"/>
      <c r="I121" s="2524"/>
      <c r="J121" s="2524"/>
      <c r="K121" s="2524"/>
      <c r="L121" s="2524"/>
      <c r="M121" s="2524"/>
      <c r="N121" s="2524"/>
      <c r="O121" s="2524"/>
    </row>
    <row r="122" ht="16.5" customHeight="1">
      <c r="A122" s="2518"/>
      <c r="B122" s="913"/>
      <c r="C122" s="2520"/>
      <c r="D122" s="2523"/>
      <c r="E122" s="2520"/>
      <c r="F122" s="2520"/>
      <c r="G122" s="2524"/>
      <c r="H122" s="2524"/>
      <c r="I122" s="2524"/>
      <c r="J122" s="2524"/>
      <c r="K122" s="2524"/>
      <c r="L122" s="2524"/>
      <c r="M122" s="2524"/>
      <c r="N122" s="2524"/>
      <c r="O122" s="2524"/>
    </row>
    <row r="123" ht="16.5" customHeight="1">
      <c r="A123" s="2518"/>
      <c r="B123" s="2617" t="s">
        <v>9953</v>
      </c>
      <c r="C123" s="2520"/>
      <c r="D123" s="2606" t="s">
        <v>9954</v>
      </c>
      <c r="E123" s="2520"/>
      <c r="F123" s="2618" t="s">
        <v>9955</v>
      </c>
      <c r="G123" s="2524"/>
      <c r="H123" s="2524"/>
      <c r="I123" s="2524"/>
      <c r="J123" s="2524"/>
      <c r="K123" s="2524"/>
      <c r="L123" s="2524"/>
      <c r="M123" s="2524"/>
      <c r="N123" s="2524"/>
      <c r="O123" s="2524"/>
    </row>
    <row r="124" ht="16.5" customHeight="1">
      <c r="A124" s="2518"/>
      <c r="B124" s="913"/>
      <c r="C124" s="2520"/>
      <c r="D124" s="2523"/>
      <c r="E124" s="2520"/>
      <c r="F124" s="2520"/>
      <c r="G124" s="2524"/>
      <c r="H124" s="2524"/>
      <c r="I124" s="2524"/>
      <c r="J124" s="2524"/>
      <c r="K124" s="2524"/>
      <c r="L124" s="2524"/>
      <c r="M124" s="2524"/>
      <c r="N124" s="2524"/>
      <c r="O124" s="2524"/>
    </row>
    <row r="125" ht="16.5" customHeight="1">
      <c r="A125" s="2518"/>
      <c r="B125" s="2619" t="s">
        <v>9956</v>
      </c>
      <c r="C125" s="2520"/>
      <c r="D125" s="2620" t="s">
        <v>9957</v>
      </c>
      <c r="E125" s="2520"/>
      <c r="F125" s="2621" t="s">
        <v>9958</v>
      </c>
      <c r="G125" s="2524"/>
      <c r="H125" s="2524"/>
      <c r="I125" s="2524"/>
      <c r="J125" s="2524"/>
      <c r="K125" s="2524"/>
      <c r="L125" s="2524"/>
      <c r="M125" s="2524"/>
      <c r="N125" s="2524"/>
      <c r="O125" s="2524"/>
    </row>
    <row r="126" ht="16.5" customHeight="1">
      <c r="A126" s="2518"/>
      <c r="B126" s="2622"/>
      <c r="C126" s="2520"/>
      <c r="D126" s="2523"/>
      <c r="E126" s="2520"/>
      <c r="F126" s="2520"/>
      <c r="G126" s="2524"/>
      <c r="H126" s="2524"/>
      <c r="I126" s="2524"/>
      <c r="J126" s="2524"/>
      <c r="K126" s="2524"/>
      <c r="L126" s="2524"/>
      <c r="M126" s="2524"/>
      <c r="N126" s="2524"/>
      <c r="O126" s="2524"/>
    </row>
    <row r="127" ht="16.5" customHeight="1">
      <c r="A127" s="2518"/>
      <c r="B127" s="2623" t="s">
        <v>9959</v>
      </c>
      <c r="C127" s="2520"/>
      <c r="D127" s="2587" t="s">
        <v>9960</v>
      </c>
      <c r="E127" s="2520"/>
      <c r="F127" s="2624" t="s">
        <v>9961</v>
      </c>
      <c r="G127" s="2586" t="s">
        <v>9962</v>
      </c>
      <c r="H127" s="2524"/>
      <c r="I127" s="2524"/>
      <c r="J127" s="2524"/>
      <c r="K127" s="2524"/>
      <c r="L127" s="2524"/>
      <c r="M127" s="2524"/>
      <c r="N127" s="2524"/>
      <c r="O127" s="2524"/>
    </row>
    <row r="128" ht="16.5" customHeight="1">
      <c r="A128" s="2518"/>
      <c r="B128" s="2534"/>
      <c r="C128" s="2520"/>
      <c r="D128" s="2586" t="s">
        <v>9963</v>
      </c>
      <c r="E128" s="2520"/>
      <c r="F128" s="2625" t="s">
        <v>9964</v>
      </c>
      <c r="G128" s="2587" t="s">
        <v>9965</v>
      </c>
      <c r="H128" s="2586" t="s">
        <v>9966</v>
      </c>
      <c r="I128" s="2524"/>
      <c r="J128" s="2524"/>
      <c r="K128" s="2524"/>
      <c r="L128" s="2524"/>
      <c r="M128" s="2524"/>
      <c r="N128" s="2524"/>
      <c r="O128" s="2524"/>
    </row>
    <row r="129" ht="16.5" customHeight="1">
      <c r="A129" s="2518"/>
      <c r="B129" s="2534"/>
      <c r="C129" s="2520"/>
      <c r="D129" s="2523"/>
      <c r="E129" s="2520"/>
      <c r="F129" s="2520"/>
      <c r="G129" s="2524"/>
      <c r="H129" s="2524"/>
      <c r="I129" s="2524"/>
      <c r="J129" s="2524"/>
      <c r="K129" s="2524"/>
      <c r="L129" s="2524"/>
      <c r="M129" s="2524"/>
      <c r="N129" s="2524"/>
      <c r="O129" s="2524"/>
    </row>
    <row r="130" ht="16.5" customHeight="1">
      <c r="A130" s="2518"/>
      <c r="B130" s="2626" t="s">
        <v>9967</v>
      </c>
      <c r="C130" s="2520"/>
      <c r="D130" s="2570" t="s">
        <v>9968</v>
      </c>
      <c r="E130" s="2520"/>
      <c r="F130" s="2520"/>
      <c r="G130" s="2524"/>
      <c r="H130" s="2524"/>
      <c r="I130" s="2524"/>
      <c r="J130" s="2524"/>
      <c r="K130" s="2524"/>
      <c r="L130" s="2524"/>
      <c r="M130" s="2524"/>
      <c r="N130" s="2524"/>
      <c r="O130" s="2524"/>
    </row>
    <row r="131" ht="16.5" customHeight="1">
      <c r="A131" s="2518"/>
      <c r="B131" s="2534"/>
      <c r="C131" s="2520"/>
      <c r="D131" s="2523"/>
      <c r="E131" s="2520"/>
      <c r="F131" s="2520"/>
      <c r="G131" s="2524"/>
      <c r="H131" s="2524"/>
      <c r="I131" s="2524"/>
      <c r="J131" s="2524"/>
      <c r="K131" s="2524"/>
      <c r="L131" s="2524"/>
      <c r="M131" s="2524"/>
      <c r="N131" s="2524"/>
      <c r="O131" s="2524"/>
    </row>
    <row r="132" ht="16.5" customHeight="1">
      <c r="A132" s="2518"/>
      <c r="B132" s="2627" t="s">
        <v>9969</v>
      </c>
      <c r="C132" s="2520"/>
      <c r="D132" s="2523"/>
      <c r="E132" s="2520"/>
      <c r="F132" s="2520"/>
      <c r="G132" s="2524"/>
      <c r="H132" s="2524"/>
      <c r="I132" s="2524"/>
      <c r="J132" s="2524"/>
      <c r="K132" s="2524"/>
      <c r="L132" s="2524"/>
      <c r="M132" s="2524"/>
      <c r="N132" s="2524"/>
      <c r="O132" s="2524"/>
    </row>
    <row r="133" ht="16.5" customHeight="1">
      <c r="A133" s="2518"/>
      <c r="B133" s="2534"/>
      <c r="C133" s="2520"/>
      <c r="D133" s="2523"/>
      <c r="E133" s="2520"/>
      <c r="F133" s="2520"/>
      <c r="G133" s="2524"/>
      <c r="H133" s="2524"/>
      <c r="I133" s="2524"/>
      <c r="J133" s="2524"/>
      <c r="K133" s="2524"/>
      <c r="L133" s="2524"/>
      <c r="M133" s="2524"/>
      <c r="N133" s="2524"/>
      <c r="O133" s="2524"/>
    </row>
    <row r="134" ht="16.5" customHeight="1">
      <c r="A134" s="924"/>
      <c r="B134" s="2628" t="s">
        <v>9970</v>
      </c>
      <c r="C134" s="2629"/>
      <c r="D134" s="2630" t="s">
        <v>9801</v>
      </c>
      <c r="E134" s="2629"/>
      <c r="F134" s="2577" t="s">
        <v>9971</v>
      </c>
      <c r="G134" s="2631" t="s">
        <v>9972</v>
      </c>
      <c r="H134" s="903"/>
      <c r="I134" s="903"/>
      <c r="J134" s="903"/>
      <c r="K134" s="903"/>
      <c r="L134" s="903"/>
      <c r="M134" s="903"/>
      <c r="N134" s="903"/>
      <c r="O134" s="903"/>
    </row>
    <row r="135" ht="16.5" customHeight="1">
      <c r="A135" s="924"/>
      <c r="B135" s="2632"/>
      <c r="C135" s="2629"/>
      <c r="D135" s="2577" t="s">
        <v>9973</v>
      </c>
      <c r="E135" s="2629"/>
      <c r="F135" s="2633" t="s">
        <v>9974</v>
      </c>
      <c r="H135" s="903"/>
      <c r="I135" s="903"/>
      <c r="J135" s="903"/>
      <c r="K135" s="903"/>
      <c r="L135" s="903"/>
      <c r="M135" s="903"/>
      <c r="N135" s="903"/>
      <c r="O135" s="903"/>
    </row>
    <row r="136" ht="16.5" customHeight="1">
      <c r="A136" s="2518"/>
      <c r="B136" s="2534"/>
      <c r="C136" s="2520"/>
      <c r="D136" s="2631" t="s">
        <v>9975</v>
      </c>
      <c r="E136" s="2520"/>
      <c r="F136" s="2634" t="s">
        <v>9976</v>
      </c>
      <c r="G136" s="2524"/>
      <c r="H136" s="2524"/>
      <c r="I136" s="2524"/>
      <c r="J136" s="2524"/>
      <c r="K136" s="2524"/>
      <c r="L136" s="2524"/>
      <c r="M136" s="2524"/>
      <c r="N136" s="2524"/>
      <c r="O136" s="2524"/>
    </row>
    <row r="137" ht="16.5" customHeight="1">
      <c r="A137" s="2518"/>
      <c r="B137" s="2534"/>
      <c r="C137" s="2520"/>
      <c r="D137" s="2579" t="s">
        <v>9977</v>
      </c>
      <c r="E137" s="2520"/>
      <c r="F137" s="2520"/>
      <c r="G137" s="2524"/>
      <c r="H137" s="2524"/>
      <c r="I137" s="2524"/>
      <c r="J137" s="2524"/>
      <c r="K137" s="2524"/>
      <c r="L137" s="2524"/>
      <c r="M137" s="2524"/>
      <c r="N137" s="2524"/>
      <c r="O137" s="2524"/>
    </row>
    <row r="138" ht="16.5" customHeight="1">
      <c r="A138" s="924"/>
      <c r="B138" s="2343"/>
      <c r="C138" s="2354"/>
      <c r="D138" s="2354" t="s">
        <v>9978</v>
      </c>
      <c r="E138" s="2354"/>
      <c r="F138" s="2354"/>
      <c r="G138" s="2350"/>
      <c r="H138" s="2350"/>
      <c r="I138" s="2350"/>
      <c r="J138" s="2350"/>
      <c r="K138" s="2350"/>
      <c r="L138" s="2350"/>
      <c r="M138" s="2350"/>
      <c r="N138" s="2350"/>
      <c r="O138" s="2350"/>
    </row>
    <row r="139" ht="16.5" customHeight="1">
      <c r="B139" s="2534"/>
      <c r="C139" s="2534"/>
      <c r="D139" s="2534"/>
      <c r="E139" s="2534"/>
      <c r="F139" s="2534"/>
      <c r="G139" s="903"/>
      <c r="H139" s="903"/>
      <c r="I139" s="903"/>
      <c r="J139" s="903"/>
      <c r="K139" s="903"/>
      <c r="L139" s="903"/>
      <c r="M139" s="903"/>
      <c r="N139" s="903"/>
      <c r="O139" s="903"/>
    </row>
    <row r="140" ht="16.5" customHeight="1">
      <c r="B140" s="2572" t="s">
        <v>9979</v>
      </c>
      <c r="C140" s="2534"/>
      <c r="D140" s="2585" t="s">
        <v>9980</v>
      </c>
      <c r="E140" s="2534"/>
      <c r="F140" s="2585" t="s">
        <v>9981</v>
      </c>
      <c r="G140" s="903"/>
      <c r="H140" s="903"/>
      <c r="I140" s="903"/>
      <c r="J140" s="903"/>
      <c r="K140" s="903"/>
      <c r="L140" s="903"/>
      <c r="M140" s="903"/>
      <c r="N140" s="903"/>
      <c r="O140" s="903"/>
    </row>
    <row r="141" ht="16.5" customHeight="1">
      <c r="A141" s="924"/>
      <c r="B141" s="2534"/>
      <c r="C141" s="2534"/>
      <c r="D141" s="2534"/>
      <c r="E141" s="2534"/>
      <c r="F141" s="2534"/>
      <c r="G141" s="903"/>
      <c r="H141" s="903"/>
      <c r="I141" s="903"/>
      <c r="J141" s="903"/>
      <c r="K141" s="903"/>
      <c r="L141" s="903"/>
      <c r="M141" s="903"/>
      <c r="N141" s="903"/>
      <c r="O141" s="903"/>
    </row>
    <row r="142" ht="16.5" customHeight="1">
      <c r="A142" s="924"/>
      <c r="B142" s="2635" t="s">
        <v>9982</v>
      </c>
      <c r="C142" s="2534"/>
      <c r="D142" s="2635" t="s">
        <v>9983</v>
      </c>
      <c r="E142" s="2534"/>
      <c r="F142" s="2534"/>
      <c r="G142" s="903"/>
      <c r="H142" s="903"/>
      <c r="I142" s="903"/>
      <c r="J142" s="903"/>
      <c r="K142" s="903"/>
      <c r="L142" s="903"/>
      <c r="M142" s="903"/>
      <c r="N142" s="903"/>
      <c r="O142" s="903"/>
    </row>
    <row r="143" ht="16.5" customHeight="1">
      <c r="A143" s="924"/>
      <c r="B143" s="2636" t="s">
        <v>9984</v>
      </c>
      <c r="C143" s="2534"/>
      <c r="E143" s="2534"/>
      <c r="F143" s="2534"/>
      <c r="G143" s="903"/>
      <c r="H143" s="903"/>
      <c r="I143" s="903"/>
      <c r="J143" s="903"/>
      <c r="K143" s="903"/>
      <c r="L143" s="903"/>
      <c r="M143" s="903"/>
      <c r="N143" s="903"/>
      <c r="O143" s="903"/>
    </row>
    <row r="144" ht="16.5" customHeight="1">
      <c r="A144" s="924"/>
      <c r="B144" s="2637"/>
      <c r="C144" s="2629"/>
      <c r="D144" s="2629"/>
      <c r="E144" s="2629"/>
      <c r="F144" s="2629"/>
      <c r="G144" s="903"/>
      <c r="H144" s="903"/>
      <c r="I144" s="903"/>
      <c r="J144" s="903"/>
      <c r="K144" s="903"/>
      <c r="L144" s="903"/>
      <c r="M144" s="903"/>
      <c r="N144" s="903"/>
      <c r="O144" s="903"/>
    </row>
    <row r="145" ht="16.5" customHeight="1">
      <c r="A145" s="924"/>
      <c r="B145" s="2638" t="s">
        <v>9985</v>
      </c>
      <c r="C145" s="2629"/>
      <c r="D145" s="2639" t="s">
        <v>9986</v>
      </c>
      <c r="E145" s="2629"/>
      <c r="F145" s="2585" t="s">
        <v>9987</v>
      </c>
      <c r="G145" s="2640" t="s">
        <v>9988</v>
      </c>
      <c r="H145" s="903"/>
      <c r="I145" s="903"/>
      <c r="J145" s="903"/>
      <c r="K145" s="903"/>
      <c r="L145" s="903"/>
      <c r="M145" s="903"/>
      <c r="N145" s="903"/>
      <c r="O145" s="903"/>
    </row>
    <row r="146" ht="16.5" customHeight="1">
      <c r="A146" s="2518"/>
      <c r="B146" s="2641"/>
      <c r="C146" s="2520"/>
      <c r="D146" s="2523"/>
      <c r="E146" s="2520"/>
      <c r="F146" s="2520"/>
      <c r="G146" s="2524"/>
      <c r="H146" s="2524"/>
      <c r="I146" s="2524"/>
      <c r="J146" s="2524"/>
      <c r="K146" s="2524"/>
      <c r="L146" s="2524"/>
      <c r="M146" s="2524"/>
      <c r="N146" s="2524"/>
      <c r="O146" s="2524"/>
    </row>
    <row r="147" ht="16.5" customHeight="1">
      <c r="A147" s="2518"/>
      <c r="B147" s="2642" t="s">
        <v>9989</v>
      </c>
      <c r="C147" s="2520"/>
      <c r="D147" s="2643" t="s">
        <v>9990</v>
      </c>
      <c r="E147" s="2520"/>
      <c r="F147" s="2520"/>
      <c r="G147" s="2524"/>
      <c r="H147" s="2524"/>
      <c r="I147" s="2524"/>
      <c r="J147" s="2524"/>
      <c r="K147" s="2524"/>
      <c r="L147" s="2524"/>
      <c r="M147" s="2524"/>
      <c r="N147" s="2524"/>
      <c r="O147" s="2524"/>
    </row>
    <row r="148" ht="16.5" customHeight="1">
      <c r="A148" s="2518"/>
      <c r="B148" s="2641"/>
      <c r="C148" s="2520"/>
      <c r="D148" s="2523"/>
      <c r="E148" s="2520"/>
      <c r="F148" s="2520"/>
      <c r="G148" s="2524"/>
      <c r="H148" s="2524"/>
      <c r="I148" s="2524"/>
      <c r="J148" s="2524"/>
      <c r="K148" s="2524"/>
      <c r="L148" s="2524"/>
      <c r="M148" s="2524"/>
      <c r="N148" s="2524"/>
      <c r="O148" s="2524"/>
    </row>
    <row r="149" ht="16.5" customHeight="1">
      <c r="A149" s="2518"/>
      <c r="B149" s="2644" t="s">
        <v>9991</v>
      </c>
      <c r="C149" s="2520"/>
      <c r="D149" s="2570" t="s">
        <v>9992</v>
      </c>
      <c r="E149" s="2520"/>
      <c r="F149" s="2520"/>
      <c r="G149" s="2524"/>
      <c r="H149" s="2524"/>
      <c r="I149" s="2524"/>
      <c r="J149" s="2524"/>
      <c r="K149" s="2524"/>
      <c r="L149" s="2524"/>
      <c r="M149" s="2524"/>
      <c r="N149" s="2524"/>
      <c r="O149" s="2524"/>
    </row>
    <row r="150" ht="16.5" customHeight="1">
      <c r="A150" s="2518"/>
      <c r="B150" s="2641"/>
      <c r="C150" s="2520"/>
      <c r="D150" s="2523"/>
      <c r="E150" s="2645"/>
      <c r="F150" s="2520"/>
      <c r="G150" s="2524"/>
      <c r="H150" s="2524"/>
      <c r="I150" s="2524"/>
      <c r="J150" s="2524"/>
      <c r="K150" s="2524"/>
      <c r="L150" s="2524"/>
      <c r="M150" s="2524"/>
      <c r="N150" s="2524"/>
      <c r="O150" s="2524"/>
    </row>
    <row r="151" ht="16.5" customHeight="1">
      <c r="A151" s="2518"/>
      <c r="B151" s="2646" t="s">
        <v>9993</v>
      </c>
      <c r="C151" s="2520"/>
      <c r="D151" s="2578" t="s">
        <v>9994</v>
      </c>
      <c r="F151" s="2647" t="s">
        <v>9995</v>
      </c>
      <c r="G151" s="2579" t="s">
        <v>9996</v>
      </c>
      <c r="H151" s="2524"/>
      <c r="I151" s="2524"/>
      <c r="J151" s="2524"/>
      <c r="K151" s="2524"/>
      <c r="L151" s="2524"/>
      <c r="M151" s="2524"/>
      <c r="N151" s="2524"/>
      <c r="O151" s="2524"/>
    </row>
    <row r="152" ht="16.5" customHeight="1">
      <c r="A152" s="2518"/>
      <c r="B152" s="2641"/>
      <c r="C152" s="2520"/>
      <c r="D152" s="2523"/>
      <c r="E152" s="2520"/>
      <c r="F152" s="2648" t="s">
        <v>9997</v>
      </c>
      <c r="G152" s="2523" t="s">
        <v>9998</v>
      </c>
      <c r="H152" s="2524"/>
      <c r="I152" s="2524"/>
      <c r="J152" s="2524"/>
      <c r="K152" s="2524"/>
      <c r="L152" s="2524"/>
      <c r="M152" s="2524"/>
      <c r="N152" s="2524"/>
      <c r="O152" s="2524"/>
    </row>
    <row r="153" ht="16.5" customHeight="1">
      <c r="A153" s="2518"/>
      <c r="B153" s="2641"/>
      <c r="C153" s="2520"/>
      <c r="D153" s="2523"/>
      <c r="E153" s="2520"/>
      <c r="F153" s="2520"/>
      <c r="G153" s="2524"/>
      <c r="H153" s="2524"/>
      <c r="I153" s="2524"/>
      <c r="J153" s="2524"/>
      <c r="K153" s="2524"/>
      <c r="L153" s="2524"/>
      <c r="M153" s="2524"/>
      <c r="N153" s="2524"/>
      <c r="O153" s="2524"/>
    </row>
    <row r="154" ht="16.5" customHeight="1">
      <c r="A154" s="2518"/>
      <c r="B154" s="2649" t="s">
        <v>9999</v>
      </c>
      <c r="C154" s="2520"/>
      <c r="D154" s="2650" t="s">
        <v>10000</v>
      </c>
      <c r="E154" s="2520"/>
      <c r="F154" s="2520"/>
      <c r="G154" s="2524"/>
      <c r="H154" s="2524"/>
      <c r="I154" s="2524"/>
      <c r="J154" s="2524"/>
      <c r="K154" s="2524"/>
      <c r="L154" s="2524"/>
      <c r="M154" s="2524"/>
      <c r="N154" s="2524"/>
      <c r="O154" s="2524"/>
    </row>
    <row r="155" ht="16.5" customHeight="1">
      <c r="A155" s="2518"/>
      <c r="B155" s="2641"/>
      <c r="C155" s="2520"/>
      <c r="D155" s="2523"/>
      <c r="E155" s="2520"/>
      <c r="F155" s="2520"/>
      <c r="G155" s="2524"/>
      <c r="H155" s="2524"/>
      <c r="I155" s="2524"/>
      <c r="J155" s="2524"/>
      <c r="K155" s="2524"/>
      <c r="L155" s="2524"/>
      <c r="M155" s="2524"/>
      <c r="N155" s="2524"/>
      <c r="O155" s="2524"/>
    </row>
    <row r="156" ht="16.5" customHeight="1">
      <c r="A156" s="2518"/>
      <c r="B156" s="2601" t="s">
        <v>10001</v>
      </c>
      <c r="C156" s="2520"/>
      <c r="D156" s="2587" t="s">
        <v>10002</v>
      </c>
      <c r="E156" s="2520"/>
      <c r="F156" s="2651" t="s">
        <v>10003</v>
      </c>
      <c r="G156" s="2524"/>
      <c r="H156" s="2524"/>
      <c r="I156" s="2524"/>
      <c r="J156" s="2524"/>
      <c r="K156" s="2524"/>
      <c r="L156" s="2524"/>
      <c r="M156" s="2524"/>
      <c r="N156" s="2524"/>
      <c r="O156" s="2524"/>
    </row>
    <row r="157" ht="16.5" customHeight="1">
      <c r="A157" s="2518"/>
      <c r="B157" s="2641"/>
      <c r="C157" s="2520"/>
      <c r="D157" s="2523"/>
      <c r="E157" s="2520"/>
      <c r="F157" s="2520"/>
      <c r="G157" s="2524"/>
      <c r="H157" s="2524"/>
      <c r="I157" s="2524"/>
      <c r="J157" s="2524"/>
      <c r="K157" s="2524"/>
      <c r="L157" s="2524"/>
      <c r="M157" s="2524"/>
      <c r="N157" s="2524"/>
      <c r="O157" s="2524"/>
    </row>
    <row r="158" ht="16.5" customHeight="1">
      <c r="A158" s="2518"/>
      <c r="B158" s="2644" t="s">
        <v>10004</v>
      </c>
      <c r="C158" s="2520"/>
      <c r="D158" s="2523"/>
      <c r="E158" s="2520"/>
      <c r="F158" s="2520"/>
      <c r="G158" s="2524"/>
      <c r="H158" s="2524"/>
      <c r="I158" s="2524"/>
      <c r="J158" s="2524"/>
      <c r="K158" s="2524"/>
      <c r="L158" s="2524"/>
      <c r="M158" s="2524"/>
      <c r="N158" s="2524"/>
      <c r="O158" s="2524"/>
    </row>
    <row r="159" ht="16.5" customHeight="1">
      <c r="A159" s="2518"/>
      <c r="B159" s="2641"/>
      <c r="C159" s="2520"/>
      <c r="D159" s="2523"/>
      <c r="E159" s="2520"/>
      <c r="F159" s="2520"/>
      <c r="G159" s="2524"/>
      <c r="H159" s="2524"/>
      <c r="I159" s="2524"/>
      <c r="J159" s="2524"/>
      <c r="K159" s="2524"/>
      <c r="L159" s="2524"/>
      <c r="M159" s="2524"/>
      <c r="N159" s="2524"/>
      <c r="O159" s="2524"/>
    </row>
    <row r="160" ht="16.5" customHeight="1">
      <c r="A160" s="2518"/>
      <c r="B160" s="2649" t="s">
        <v>10005</v>
      </c>
      <c r="C160" s="2520"/>
      <c r="D160" s="2650" t="s">
        <v>10006</v>
      </c>
      <c r="E160" s="2520"/>
      <c r="F160" s="2520"/>
      <c r="G160" s="2524"/>
      <c r="H160" s="2524"/>
      <c r="I160" s="2524"/>
      <c r="J160" s="2524"/>
      <c r="K160" s="2524"/>
      <c r="L160" s="2524"/>
      <c r="M160" s="2524"/>
      <c r="N160" s="2524"/>
      <c r="O160" s="2524"/>
    </row>
    <row r="161" ht="16.5" customHeight="1">
      <c r="A161" s="2518"/>
      <c r="B161" s="2641"/>
      <c r="C161" s="2520"/>
      <c r="D161" s="2523"/>
      <c r="E161" s="2520"/>
      <c r="F161" s="2520"/>
      <c r="G161" s="2524"/>
      <c r="H161" s="2524"/>
      <c r="I161" s="2524"/>
      <c r="J161" s="2524"/>
      <c r="K161" s="2524"/>
      <c r="L161" s="2524"/>
      <c r="M161" s="2524"/>
      <c r="N161" s="2524"/>
      <c r="O161" s="2524"/>
    </row>
    <row r="162" ht="16.5" customHeight="1">
      <c r="A162" s="2518"/>
      <c r="B162" s="2601" t="s">
        <v>10007</v>
      </c>
      <c r="C162" s="2520"/>
      <c r="D162" s="2587" t="s">
        <v>10008</v>
      </c>
      <c r="E162" s="2520"/>
      <c r="F162" s="2520"/>
      <c r="G162" s="2524"/>
      <c r="H162" s="2524"/>
      <c r="I162" s="2524"/>
      <c r="J162" s="2524"/>
      <c r="K162" s="2524"/>
      <c r="L162" s="2524"/>
      <c r="M162" s="2524"/>
      <c r="N162" s="2524"/>
      <c r="O162" s="2524"/>
    </row>
    <row r="163" ht="16.5" customHeight="1">
      <c r="A163" s="2518"/>
      <c r="B163" s="2641"/>
      <c r="C163" s="2520"/>
      <c r="D163" s="2523"/>
      <c r="E163" s="2520"/>
      <c r="F163" s="2520"/>
      <c r="G163" s="2524"/>
      <c r="H163" s="2524"/>
      <c r="I163" s="2524"/>
      <c r="J163" s="2524"/>
      <c r="K163" s="2524"/>
      <c r="L163" s="2524"/>
      <c r="M163" s="2524"/>
      <c r="N163" s="2524"/>
      <c r="O163" s="2524"/>
    </row>
    <row r="164" ht="16.5" customHeight="1">
      <c r="A164" s="2518"/>
      <c r="B164" s="2644" t="s">
        <v>10009</v>
      </c>
      <c r="C164" s="2520"/>
      <c r="D164" s="2523"/>
      <c r="E164" s="2520"/>
      <c r="F164" s="2520"/>
      <c r="G164" s="2524"/>
      <c r="H164" s="2524"/>
      <c r="I164" s="2524"/>
      <c r="J164" s="2524"/>
      <c r="K164" s="2524"/>
      <c r="L164" s="2524"/>
      <c r="M164" s="2524"/>
      <c r="N164" s="2524"/>
      <c r="O164" s="2524"/>
    </row>
    <row r="165" ht="16.5" customHeight="1">
      <c r="A165" s="2518"/>
      <c r="B165" s="2641"/>
      <c r="C165" s="2520"/>
      <c r="D165" s="2523"/>
      <c r="E165" s="2520"/>
      <c r="F165" s="2520"/>
      <c r="G165" s="2524"/>
      <c r="H165" s="2524"/>
      <c r="I165" s="2524"/>
      <c r="J165" s="2524"/>
      <c r="K165" s="2524"/>
      <c r="L165" s="2524"/>
      <c r="M165" s="2524"/>
      <c r="N165" s="2524"/>
      <c r="O165" s="2524"/>
    </row>
    <row r="166" ht="16.5" customHeight="1">
      <c r="A166" s="2518"/>
      <c r="B166" s="2649" t="s">
        <v>10010</v>
      </c>
      <c r="C166" s="2520"/>
      <c r="D166" s="2650" t="s">
        <v>10011</v>
      </c>
      <c r="E166" s="2520"/>
      <c r="F166" s="2520"/>
      <c r="G166" s="2524"/>
      <c r="H166" s="2524"/>
      <c r="I166" s="2524"/>
      <c r="J166" s="2524"/>
      <c r="K166" s="2524"/>
      <c r="L166" s="2524"/>
      <c r="M166" s="2524"/>
      <c r="N166" s="2524"/>
      <c r="O166" s="2524"/>
    </row>
    <row r="167" ht="16.5" customHeight="1">
      <c r="A167" s="2518"/>
      <c r="B167" s="2641"/>
      <c r="C167" s="2520"/>
      <c r="D167" s="2523"/>
      <c r="E167" s="2520"/>
      <c r="F167" s="2520"/>
      <c r="G167" s="2524"/>
      <c r="H167" s="2524"/>
      <c r="I167" s="2524"/>
      <c r="J167" s="2524"/>
      <c r="K167" s="2524"/>
      <c r="L167" s="2524"/>
      <c r="M167" s="2524"/>
      <c r="N167" s="2524"/>
      <c r="O167" s="2524"/>
    </row>
    <row r="168" ht="16.5" customHeight="1">
      <c r="A168" s="2518"/>
      <c r="B168" s="2644" t="s">
        <v>10012</v>
      </c>
      <c r="C168" s="2520"/>
      <c r="D168" s="2523" t="s">
        <v>92</v>
      </c>
      <c r="E168" s="2520"/>
      <c r="F168" s="2520"/>
      <c r="G168" s="2524"/>
      <c r="H168" s="2524"/>
      <c r="I168" s="2524"/>
      <c r="J168" s="2524"/>
      <c r="K168" s="2524"/>
      <c r="L168" s="2524"/>
      <c r="M168" s="2524"/>
      <c r="N168" s="2524"/>
      <c r="O168" s="2524"/>
    </row>
    <row r="169" ht="16.5" customHeight="1">
      <c r="A169" s="2518"/>
      <c r="B169" s="2641"/>
      <c r="C169" s="2520"/>
      <c r="D169" s="2523"/>
      <c r="E169" s="2520"/>
      <c r="F169" s="2520"/>
      <c r="G169" s="2652"/>
      <c r="H169" s="2523"/>
      <c r="I169" s="2524"/>
      <c r="J169" s="2524"/>
      <c r="K169" s="2524"/>
      <c r="L169" s="2524"/>
      <c r="M169" s="2524"/>
      <c r="N169" s="2524"/>
      <c r="O169" s="2524"/>
    </row>
    <row r="170" ht="16.5" customHeight="1">
      <c r="A170" s="2518"/>
      <c r="B170" s="2649" t="s">
        <v>1659</v>
      </c>
      <c r="C170" s="2520"/>
      <c r="D170" s="2650" t="s">
        <v>10013</v>
      </c>
      <c r="E170" s="2520"/>
      <c r="F170" s="2653" t="s">
        <v>10014</v>
      </c>
      <c r="G170" s="2654" t="s">
        <v>10015</v>
      </c>
      <c r="H170" s="2650" t="s">
        <v>10016</v>
      </c>
      <c r="I170" s="2524"/>
      <c r="J170" s="2524"/>
      <c r="K170" s="2524"/>
      <c r="L170" s="2524"/>
      <c r="M170" s="2524"/>
      <c r="N170" s="2524"/>
      <c r="O170" s="2524"/>
    </row>
    <row r="171" ht="16.5" customHeight="1">
      <c r="A171" s="2518"/>
      <c r="B171" s="2641"/>
      <c r="C171" s="2520"/>
      <c r="D171" s="2523"/>
      <c r="E171" s="2520"/>
      <c r="F171" s="2520"/>
      <c r="G171" s="2524"/>
      <c r="H171" s="2524"/>
      <c r="I171" s="2524"/>
      <c r="J171" s="2524"/>
      <c r="K171" s="2524"/>
      <c r="L171" s="2524"/>
      <c r="M171" s="2524"/>
      <c r="N171" s="2524"/>
      <c r="O171" s="2524"/>
    </row>
    <row r="172" ht="16.5" customHeight="1">
      <c r="A172" s="2518"/>
      <c r="B172" s="2655" t="s">
        <v>4391</v>
      </c>
      <c r="C172" s="2520"/>
      <c r="D172" s="2523"/>
      <c r="E172" s="2520"/>
      <c r="F172" s="2520"/>
      <c r="G172" s="2524"/>
      <c r="H172" s="2524"/>
      <c r="I172" s="2524"/>
      <c r="J172" s="2524"/>
      <c r="K172" s="2524"/>
      <c r="L172" s="2524"/>
      <c r="M172" s="2524"/>
      <c r="N172" s="2524"/>
      <c r="O172" s="2524"/>
    </row>
    <row r="173" ht="16.5" customHeight="1">
      <c r="A173" s="2518"/>
      <c r="B173" s="2641"/>
      <c r="C173" s="2520"/>
      <c r="D173" s="2523"/>
      <c r="E173" s="2520"/>
      <c r="F173" s="2520"/>
      <c r="G173" s="2524"/>
      <c r="H173" s="2524"/>
      <c r="I173" s="2524"/>
      <c r="J173" s="2524"/>
      <c r="K173" s="2524"/>
      <c r="L173" s="2524"/>
      <c r="M173" s="2524"/>
      <c r="N173" s="2524"/>
      <c r="O173" s="2524"/>
    </row>
    <row r="174" ht="16.5" customHeight="1">
      <c r="A174" s="2518"/>
      <c r="B174" s="2649" t="s">
        <v>10017</v>
      </c>
      <c r="C174" s="2520"/>
      <c r="D174" s="2650" t="s">
        <v>10018</v>
      </c>
      <c r="E174" s="2520"/>
      <c r="F174" s="2520"/>
      <c r="G174" s="2524"/>
      <c r="H174" s="2524"/>
      <c r="I174" s="2524"/>
      <c r="J174" s="2524"/>
      <c r="K174" s="2524"/>
      <c r="L174" s="2524"/>
      <c r="M174" s="2524"/>
      <c r="N174" s="2524"/>
      <c r="O174" s="2524"/>
    </row>
    <row r="175" ht="16.5" customHeight="1">
      <c r="A175" s="2518"/>
      <c r="B175" s="2641"/>
      <c r="C175" s="2520"/>
      <c r="D175" s="2523"/>
      <c r="E175" s="2520"/>
      <c r="F175" s="2520"/>
      <c r="G175" s="2524"/>
      <c r="H175" s="2524"/>
      <c r="I175" s="2524"/>
      <c r="J175" s="2524"/>
      <c r="K175" s="2524"/>
      <c r="L175" s="2524"/>
      <c r="M175" s="2524"/>
      <c r="N175" s="2524"/>
      <c r="O175" s="2524"/>
    </row>
    <row r="176" ht="16.5" customHeight="1">
      <c r="A176" s="2518"/>
      <c r="B176" s="2655" t="s">
        <v>10019</v>
      </c>
      <c r="C176" s="2520"/>
      <c r="D176" s="2606" t="s">
        <v>10020</v>
      </c>
      <c r="E176" s="2520"/>
      <c r="F176" s="2520"/>
      <c r="G176" s="2524"/>
      <c r="H176" s="2524"/>
      <c r="I176" s="2524"/>
      <c r="J176" s="2524"/>
      <c r="K176" s="2524"/>
      <c r="L176" s="2524"/>
      <c r="M176" s="2524"/>
      <c r="N176" s="2524"/>
      <c r="O176" s="2524"/>
    </row>
    <row r="177" ht="16.5" customHeight="1">
      <c r="A177" s="2518"/>
      <c r="B177" s="2641"/>
      <c r="C177" s="2520"/>
      <c r="D177" s="2523"/>
      <c r="E177" s="2520"/>
      <c r="F177" s="2520"/>
      <c r="G177" s="2524"/>
      <c r="H177" s="2524"/>
      <c r="I177" s="2524"/>
      <c r="J177" s="2524"/>
      <c r="K177" s="2524"/>
      <c r="L177" s="2524"/>
      <c r="M177" s="2524"/>
      <c r="N177" s="2524"/>
      <c r="O177" s="2524"/>
    </row>
    <row r="178" ht="16.5" customHeight="1">
      <c r="A178" s="2518"/>
      <c r="B178" s="2656" t="s">
        <v>10021</v>
      </c>
      <c r="C178" s="2520"/>
      <c r="D178" s="2523"/>
      <c r="E178" s="2520"/>
      <c r="F178" s="2520"/>
      <c r="G178" s="2524"/>
      <c r="H178" s="2524"/>
      <c r="I178" s="2524"/>
      <c r="J178" s="2524"/>
      <c r="K178" s="2524"/>
      <c r="L178" s="2524"/>
      <c r="M178" s="2524"/>
      <c r="N178" s="2524"/>
      <c r="O178" s="2524"/>
    </row>
    <row r="179" ht="16.5" customHeight="1">
      <c r="A179" s="2518"/>
      <c r="B179" s="2657"/>
      <c r="C179" s="2520"/>
      <c r="D179" s="2523"/>
      <c r="E179" s="2520"/>
      <c r="F179" s="2520"/>
      <c r="G179" s="2524"/>
      <c r="H179" s="2524"/>
      <c r="I179" s="2524"/>
      <c r="J179" s="2524"/>
      <c r="K179" s="2524"/>
      <c r="L179" s="2524"/>
      <c r="M179" s="2524"/>
      <c r="N179" s="2524"/>
      <c r="O179" s="2524"/>
    </row>
    <row r="180" ht="16.5" customHeight="1">
      <c r="A180" s="2518"/>
      <c r="B180" s="2658" t="s">
        <v>10022</v>
      </c>
      <c r="C180" s="2520"/>
      <c r="D180" s="2586" t="s">
        <v>10023</v>
      </c>
      <c r="E180" s="2520"/>
      <c r="F180" s="2520"/>
      <c r="G180" s="2524"/>
      <c r="H180" s="2524"/>
      <c r="I180" s="2524"/>
      <c r="J180" s="2524"/>
      <c r="K180" s="2524"/>
      <c r="L180" s="2524"/>
      <c r="M180" s="2524"/>
      <c r="N180" s="2524"/>
      <c r="O180" s="2524"/>
    </row>
    <row r="181" ht="16.5" customHeight="1">
      <c r="A181" s="2518"/>
      <c r="B181" s="2657"/>
      <c r="C181" s="2520"/>
      <c r="D181" s="2523"/>
      <c r="E181" s="2520"/>
      <c r="F181" s="2520"/>
      <c r="G181" s="2524"/>
      <c r="H181" s="2524"/>
      <c r="I181" s="2524"/>
      <c r="J181" s="2524"/>
      <c r="K181" s="2524"/>
      <c r="L181" s="2524"/>
      <c r="M181" s="2524"/>
      <c r="N181" s="2524"/>
      <c r="O181" s="2524"/>
    </row>
    <row r="182" ht="16.5" customHeight="1">
      <c r="A182" s="2518"/>
      <c r="B182" s="2659" t="s">
        <v>10024</v>
      </c>
      <c r="C182" s="2520"/>
      <c r="D182" s="2570" t="s">
        <v>10025</v>
      </c>
      <c r="E182" s="2520"/>
      <c r="F182" s="2520"/>
      <c r="G182" s="2524"/>
      <c r="H182" s="2524"/>
      <c r="I182" s="2524"/>
      <c r="J182" s="2524"/>
      <c r="K182" s="2524"/>
      <c r="L182" s="2524"/>
      <c r="M182" s="2524"/>
      <c r="N182" s="2524"/>
      <c r="O182" s="2524"/>
    </row>
    <row r="183" ht="16.5" customHeight="1">
      <c r="A183" s="2518"/>
      <c r="C183" s="2520"/>
      <c r="D183" s="2523"/>
      <c r="E183" s="2520"/>
      <c r="F183" s="2520"/>
      <c r="G183" s="2524"/>
      <c r="H183" s="2524"/>
      <c r="I183" s="2524"/>
      <c r="J183" s="2524"/>
      <c r="K183" s="2524"/>
      <c r="L183" s="2524"/>
      <c r="M183" s="2524"/>
      <c r="N183" s="2524"/>
      <c r="O183" s="2524"/>
    </row>
    <row r="184" ht="16.5" customHeight="1">
      <c r="A184" s="2518"/>
      <c r="B184" s="2660" t="s">
        <v>10026</v>
      </c>
      <c r="C184" s="2520"/>
      <c r="D184" s="2661" t="s">
        <v>10027</v>
      </c>
      <c r="E184" s="2520"/>
      <c r="F184" s="2600" t="s">
        <v>10028</v>
      </c>
      <c r="G184" s="2524"/>
      <c r="H184" s="2524"/>
      <c r="I184" s="2524"/>
      <c r="J184" s="2524"/>
      <c r="K184" s="2524"/>
      <c r="L184" s="2524"/>
      <c r="M184" s="2524"/>
      <c r="N184" s="2524"/>
      <c r="O184" s="2524"/>
    </row>
    <row r="185" ht="16.5" customHeight="1">
      <c r="A185" s="2518"/>
      <c r="B185" s="2657"/>
      <c r="C185" s="2520"/>
      <c r="D185" s="2523"/>
      <c r="E185" s="2520"/>
      <c r="F185" s="2520"/>
      <c r="G185" s="2524"/>
      <c r="H185" s="2524"/>
      <c r="I185" s="2524"/>
      <c r="J185" s="2524"/>
      <c r="K185" s="2524"/>
      <c r="L185" s="2524"/>
      <c r="M185" s="2524"/>
      <c r="N185" s="2524"/>
      <c r="O185" s="2524"/>
    </row>
    <row r="186" ht="16.5" customHeight="1">
      <c r="A186" s="2518"/>
      <c r="B186" s="2662" t="s">
        <v>10029</v>
      </c>
      <c r="C186" s="2520"/>
      <c r="D186" s="2578" t="s">
        <v>10030</v>
      </c>
      <c r="E186" s="2520"/>
      <c r="F186" s="2520"/>
      <c r="G186" s="2524"/>
      <c r="H186" s="2524"/>
      <c r="I186" s="2524"/>
      <c r="J186" s="2524"/>
      <c r="K186" s="2524"/>
      <c r="L186" s="2524"/>
      <c r="M186" s="2524"/>
      <c r="N186" s="2524"/>
      <c r="O186" s="2524"/>
    </row>
    <row r="187" ht="16.5" customHeight="1">
      <c r="A187" s="2518"/>
      <c r="B187" s="2657"/>
      <c r="C187" s="2520"/>
      <c r="D187" s="2523"/>
      <c r="E187" s="2520"/>
      <c r="F187" s="2520"/>
      <c r="G187" s="2524"/>
      <c r="H187" s="2524"/>
      <c r="I187" s="2524"/>
      <c r="J187" s="2524"/>
      <c r="K187" s="2524"/>
      <c r="L187" s="2524"/>
      <c r="M187" s="2524"/>
      <c r="N187" s="2524"/>
      <c r="O187" s="2524"/>
    </row>
    <row r="188" ht="16.5" customHeight="1">
      <c r="A188" s="2518"/>
      <c r="B188" s="2660" t="s">
        <v>10031</v>
      </c>
      <c r="C188" s="2520"/>
      <c r="D188" s="2661" t="s">
        <v>10032</v>
      </c>
      <c r="E188" s="2520"/>
      <c r="F188" s="2532"/>
      <c r="G188" s="2524"/>
      <c r="H188" s="2524"/>
      <c r="I188" s="2524"/>
      <c r="J188" s="2524"/>
      <c r="K188" s="2524"/>
      <c r="L188" s="2524"/>
      <c r="M188" s="2524"/>
      <c r="N188" s="2524"/>
      <c r="O188" s="2524"/>
    </row>
    <row r="189" ht="16.5" customHeight="1">
      <c r="A189" s="2518"/>
      <c r="B189" s="2663"/>
      <c r="C189" s="2520"/>
      <c r="D189" s="2523"/>
      <c r="E189" s="2520"/>
      <c r="F189" s="2520"/>
      <c r="G189" s="2524"/>
      <c r="H189" s="2524"/>
      <c r="I189" s="2524"/>
      <c r="J189" s="2524"/>
      <c r="K189" s="2524"/>
      <c r="L189" s="2524"/>
      <c r="M189" s="2524"/>
      <c r="N189" s="2524"/>
      <c r="O189" s="2524"/>
    </row>
    <row r="190" ht="16.5" customHeight="1">
      <c r="A190" s="2518"/>
      <c r="B190" s="2664" t="s">
        <v>10033</v>
      </c>
      <c r="C190" s="2520"/>
      <c r="D190" s="2570" t="s">
        <v>10034</v>
      </c>
      <c r="E190" s="2520"/>
      <c r="F190" s="2520"/>
      <c r="G190" s="2524"/>
      <c r="H190" s="2524"/>
      <c r="I190" s="2524"/>
      <c r="J190" s="2524"/>
      <c r="K190" s="2524"/>
      <c r="L190" s="2524"/>
      <c r="M190" s="2524"/>
      <c r="N190" s="2524"/>
      <c r="O190" s="2524"/>
    </row>
    <row r="191" ht="16.5" customHeight="1">
      <c r="A191" s="2518"/>
      <c r="B191" s="2534"/>
      <c r="C191" s="2520"/>
      <c r="D191" s="2523"/>
      <c r="E191" s="2520"/>
      <c r="F191" s="2534"/>
      <c r="G191" s="2524"/>
      <c r="H191" s="2524"/>
      <c r="I191" s="2524"/>
      <c r="J191" s="2524"/>
      <c r="K191" s="2524"/>
      <c r="L191" s="2524"/>
      <c r="M191" s="2524"/>
      <c r="N191" s="2524"/>
      <c r="O191" s="2524"/>
    </row>
    <row r="192" ht="16.5" customHeight="1">
      <c r="A192" s="2518"/>
      <c r="B192" s="2585" t="s">
        <v>10035</v>
      </c>
      <c r="C192" s="2520"/>
      <c r="D192" s="2571" t="s">
        <v>10036</v>
      </c>
      <c r="E192" s="2520"/>
      <c r="F192" s="2665" t="s">
        <v>10037</v>
      </c>
      <c r="G192" s="2587" t="s">
        <v>10038</v>
      </c>
      <c r="H192" s="2571" t="s">
        <v>10039</v>
      </c>
      <c r="I192" s="2524"/>
      <c r="J192" s="2524"/>
      <c r="K192" s="2524"/>
      <c r="L192" s="2524"/>
      <c r="M192" s="2524"/>
      <c r="N192" s="2524"/>
      <c r="O192" s="2524"/>
    </row>
    <row r="193" ht="16.5" customHeight="1">
      <c r="A193" s="2518"/>
      <c r="B193" s="2534"/>
      <c r="C193" s="2520"/>
      <c r="D193" s="2523"/>
      <c r="E193" s="2520"/>
      <c r="F193" s="2534"/>
      <c r="G193" s="2524"/>
      <c r="H193" s="2524"/>
      <c r="I193" s="2524"/>
      <c r="J193" s="2524"/>
      <c r="K193" s="2524"/>
      <c r="L193" s="2524"/>
      <c r="M193" s="2524"/>
      <c r="N193" s="2524"/>
      <c r="O193" s="2524"/>
    </row>
    <row r="194" ht="16.5" customHeight="1">
      <c r="A194" s="2666"/>
      <c r="B194" s="2667" t="s">
        <v>10040</v>
      </c>
      <c r="C194" s="2520"/>
      <c r="D194" s="2571" t="s">
        <v>10041</v>
      </c>
      <c r="E194" s="2520"/>
      <c r="F194" s="2668" t="s">
        <v>10042</v>
      </c>
      <c r="G194" s="2524"/>
      <c r="H194" s="2524"/>
      <c r="I194" s="2524"/>
      <c r="J194" s="2524"/>
      <c r="K194" s="2524"/>
      <c r="L194" s="2524"/>
      <c r="M194" s="2524"/>
      <c r="N194" s="2524"/>
      <c r="O194" s="2524"/>
    </row>
    <row r="195" ht="16.5" customHeight="1">
      <c r="A195" s="2666"/>
      <c r="B195" s="2669"/>
      <c r="C195" s="2520"/>
      <c r="D195" s="2523"/>
      <c r="E195" s="2520"/>
      <c r="F195" s="2534"/>
      <c r="G195" s="2524"/>
      <c r="H195" s="2524"/>
      <c r="I195" s="2524"/>
      <c r="J195" s="2524"/>
      <c r="K195" s="2524"/>
      <c r="L195" s="2524"/>
      <c r="M195" s="2524"/>
      <c r="N195" s="2524"/>
      <c r="O195" s="2524"/>
    </row>
    <row r="196" ht="16.5" customHeight="1">
      <c r="A196" s="2666"/>
      <c r="B196" s="2626" t="s">
        <v>10043</v>
      </c>
      <c r="C196" s="2520"/>
      <c r="D196" s="2584" t="s">
        <v>10044</v>
      </c>
      <c r="E196" s="2520"/>
      <c r="F196" s="2668" t="s">
        <v>10045</v>
      </c>
      <c r="G196" s="2524"/>
      <c r="H196" s="2524"/>
      <c r="I196" s="2524"/>
      <c r="J196" s="2524"/>
      <c r="K196" s="2524"/>
      <c r="L196" s="2524"/>
      <c r="M196" s="2524"/>
      <c r="N196" s="2524"/>
      <c r="O196" s="2524"/>
    </row>
    <row r="197" ht="16.5" customHeight="1">
      <c r="A197" s="2666"/>
      <c r="B197" s="2669"/>
      <c r="C197" s="2520"/>
      <c r="D197" s="2523"/>
      <c r="E197" s="2520"/>
      <c r="F197" s="2534"/>
      <c r="G197" s="2524"/>
      <c r="H197" s="2524"/>
      <c r="I197" s="2524"/>
      <c r="J197" s="2524"/>
      <c r="K197" s="2524"/>
      <c r="L197" s="2524"/>
      <c r="M197" s="2524"/>
      <c r="N197" s="2524"/>
      <c r="O197" s="2524"/>
    </row>
    <row r="198" ht="16.5" customHeight="1">
      <c r="A198" s="2666"/>
      <c r="B198" s="2618" t="s">
        <v>10046</v>
      </c>
      <c r="C198" s="2520"/>
      <c r="D198" s="2606" t="s">
        <v>10047</v>
      </c>
      <c r="E198" s="2520"/>
      <c r="F198" s="2534"/>
      <c r="G198" s="2524"/>
      <c r="H198" s="2524"/>
      <c r="I198" s="2524"/>
      <c r="J198" s="2524"/>
      <c r="K198" s="2524"/>
      <c r="L198" s="2524"/>
      <c r="M198" s="2524"/>
      <c r="N198" s="2524"/>
      <c r="O198" s="2524"/>
    </row>
    <row r="199" ht="16.5" customHeight="1">
      <c r="A199" s="2666"/>
      <c r="B199" s="2669"/>
      <c r="C199" s="2520"/>
      <c r="D199" s="2523"/>
      <c r="E199" s="2520"/>
      <c r="F199" s="2534"/>
      <c r="G199" s="2524"/>
      <c r="H199" s="2524"/>
      <c r="I199" s="2524"/>
      <c r="J199" s="2524"/>
      <c r="K199" s="2524"/>
      <c r="L199" s="2524"/>
      <c r="M199" s="2524"/>
      <c r="N199" s="2524"/>
      <c r="O199" s="2524"/>
    </row>
    <row r="200" ht="16.5" customHeight="1">
      <c r="A200" s="2666"/>
      <c r="B200" s="2635" t="s">
        <v>10048</v>
      </c>
      <c r="C200" s="2520"/>
      <c r="D200" s="2650" t="s">
        <v>10049</v>
      </c>
      <c r="E200" s="2520"/>
      <c r="F200" s="2534"/>
      <c r="G200" s="2524"/>
      <c r="H200" s="2524"/>
      <c r="I200" s="2524"/>
      <c r="J200" s="2524"/>
      <c r="K200" s="2524"/>
      <c r="L200" s="2524"/>
      <c r="M200" s="2524"/>
      <c r="N200" s="2524"/>
      <c r="O200" s="2524"/>
    </row>
    <row r="201" ht="16.5" customHeight="1">
      <c r="A201" s="2666"/>
      <c r="B201" s="2669"/>
      <c r="C201" s="2520"/>
      <c r="D201" s="2523"/>
      <c r="E201" s="2520"/>
      <c r="F201" s="2534"/>
      <c r="G201" s="2524"/>
      <c r="H201" s="2524"/>
      <c r="I201" s="2524"/>
      <c r="J201" s="2524"/>
      <c r="K201" s="2524"/>
      <c r="L201" s="2524"/>
      <c r="M201" s="2524"/>
      <c r="N201" s="2524"/>
      <c r="O201" s="2524"/>
    </row>
    <row r="202" ht="16.5" customHeight="1">
      <c r="A202" s="2666"/>
      <c r="B202" s="2669"/>
      <c r="C202" s="2520"/>
      <c r="D202" s="2523"/>
      <c r="E202" s="2520"/>
      <c r="F202" s="2534"/>
      <c r="G202" s="2524"/>
      <c r="H202" s="2524"/>
      <c r="I202" s="2524"/>
      <c r="J202" s="2524"/>
      <c r="K202" s="2524"/>
      <c r="L202" s="2524"/>
      <c r="M202" s="2524"/>
      <c r="N202" s="2524"/>
      <c r="O202" s="2524"/>
    </row>
    <row r="203" ht="16.5" customHeight="1">
      <c r="A203" s="2666"/>
      <c r="B203" s="2668" t="s">
        <v>10050</v>
      </c>
      <c r="C203" s="2520"/>
      <c r="D203" s="2584" t="s">
        <v>10051</v>
      </c>
      <c r="E203" s="2520"/>
      <c r="F203" s="2668" t="s">
        <v>10052</v>
      </c>
      <c r="G203" s="2524"/>
      <c r="H203" s="2524"/>
      <c r="I203" s="2524"/>
      <c r="J203" s="2524"/>
      <c r="K203" s="2524"/>
      <c r="L203" s="2524"/>
      <c r="M203" s="2524"/>
      <c r="N203" s="2524"/>
      <c r="O203" s="2524"/>
    </row>
    <row r="204" ht="16.5" customHeight="1">
      <c r="A204" s="2666"/>
      <c r="B204" s="2669"/>
      <c r="C204" s="2520"/>
      <c r="D204" s="2523"/>
      <c r="E204" s="2520"/>
      <c r="F204" s="2520"/>
      <c r="G204" s="2524"/>
      <c r="H204" s="2524"/>
      <c r="I204" s="2524"/>
      <c r="J204" s="2524"/>
      <c r="K204" s="2524"/>
      <c r="L204" s="2524"/>
      <c r="M204" s="2524"/>
      <c r="N204" s="2524"/>
      <c r="O204" s="2524"/>
    </row>
    <row r="205" ht="16.5" customHeight="1">
      <c r="A205" s="2666"/>
      <c r="B205" s="2577" t="s">
        <v>10053</v>
      </c>
      <c r="C205" s="2520"/>
      <c r="D205" s="2523"/>
      <c r="E205" s="2520"/>
      <c r="F205" s="2520"/>
      <c r="G205" s="2524"/>
      <c r="H205" s="2524"/>
      <c r="I205" s="2524"/>
      <c r="J205" s="2524"/>
      <c r="K205" s="2524"/>
      <c r="L205" s="2524"/>
      <c r="M205" s="2524"/>
      <c r="N205" s="2524"/>
      <c r="O205" s="2524"/>
    </row>
    <row r="206" ht="16.5" customHeight="1">
      <c r="A206" s="2666"/>
      <c r="B206" s="2669"/>
      <c r="C206" s="2520"/>
      <c r="D206" s="2523"/>
      <c r="E206" s="2520"/>
      <c r="F206" s="2520"/>
      <c r="G206" s="2524"/>
      <c r="H206" s="2524"/>
      <c r="I206" s="2524"/>
      <c r="J206" s="2524"/>
      <c r="K206" s="2524"/>
      <c r="L206" s="2524"/>
      <c r="M206" s="2524"/>
      <c r="N206" s="2524"/>
      <c r="O206" s="2524"/>
    </row>
    <row r="207" ht="16.5" customHeight="1">
      <c r="A207" s="2518"/>
      <c r="B207" s="2670" t="s">
        <v>10054</v>
      </c>
      <c r="C207" s="2520"/>
      <c r="D207" s="2661" t="s">
        <v>10055</v>
      </c>
      <c r="E207" s="2520"/>
      <c r="F207" s="2520"/>
      <c r="G207" s="2524"/>
      <c r="H207" s="2524"/>
      <c r="I207" s="2524"/>
      <c r="J207" s="2524"/>
      <c r="K207" s="2524"/>
      <c r="L207" s="2524"/>
      <c r="M207" s="2524"/>
      <c r="N207" s="2524"/>
      <c r="O207" s="2524"/>
    </row>
    <row r="208" ht="16.5" customHeight="1">
      <c r="A208" s="2518"/>
      <c r="B208" s="2534"/>
      <c r="C208" s="2520"/>
      <c r="D208" s="2523"/>
      <c r="E208" s="2520"/>
      <c r="F208" s="2520"/>
      <c r="G208" s="2524"/>
      <c r="H208" s="2524"/>
      <c r="I208" s="2524"/>
      <c r="J208" s="2524"/>
      <c r="K208" s="2524"/>
      <c r="L208" s="2524"/>
      <c r="M208" s="2524"/>
      <c r="N208" s="2524"/>
      <c r="O208" s="2524"/>
    </row>
    <row r="209" ht="16.5" customHeight="1">
      <c r="A209" s="2518"/>
      <c r="B209" s="2585" t="s">
        <v>10056</v>
      </c>
      <c r="C209" s="2520"/>
      <c r="D209" s="2587" t="s">
        <v>10057</v>
      </c>
      <c r="E209" s="2520"/>
      <c r="F209" s="2520"/>
      <c r="G209" s="2524"/>
      <c r="H209" s="2524"/>
      <c r="I209" s="2524"/>
      <c r="J209" s="2524"/>
      <c r="K209" s="2524"/>
      <c r="L209" s="2524"/>
      <c r="M209" s="2524"/>
      <c r="N209" s="2524"/>
      <c r="O209" s="2524"/>
    </row>
    <row r="210" ht="16.5" customHeight="1">
      <c r="A210" s="2518"/>
      <c r="E210" s="2520"/>
      <c r="F210" s="2520"/>
      <c r="G210" s="2524"/>
      <c r="H210" s="2524"/>
      <c r="I210" s="2524"/>
      <c r="J210" s="2524"/>
      <c r="K210" s="2524"/>
      <c r="L210" s="2524"/>
      <c r="M210" s="2524"/>
      <c r="N210" s="2524"/>
      <c r="O210" s="2524"/>
    </row>
    <row r="211" ht="16.5" customHeight="1">
      <c r="A211" s="2518"/>
      <c r="B211" s="2534" t="s">
        <v>3</v>
      </c>
      <c r="C211" s="2520"/>
      <c r="D211" s="2523"/>
      <c r="E211" s="2520"/>
      <c r="F211" s="2520"/>
      <c r="G211" s="2524"/>
      <c r="H211" s="2524"/>
      <c r="I211" s="2524"/>
      <c r="J211" s="2524"/>
      <c r="K211" s="2524"/>
      <c r="L211" s="2524"/>
      <c r="M211" s="2524"/>
      <c r="N211" s="2524"/>
      <c r="O211" s="2524"/>
    </row>
    <row r="212" ht="16.5" customHeight="1">
      <c r="A212" s="2518"/>
      <c r="B212" s="2577" t="s">
        <v>10058</v>
      </c>
      <c r="C212" s="2520"/>
      <c r="D212" s="2578" t="s">
        <v>10059</v>
      </c>
      <c r="E212" s="2520"/>
      <c r="F212" s="2520"/>
      <c r="G212" s="2524"/>
      <c r="H212" s="2524"/>
      <c r="I212" s="2524"/>
      <c r="J212" s="2524"/>
      <c r="K212" s="2524"/>
      <c r="L212" s="2524"/>
      <c r="M212" s="2524"/>
      <c r="N212" s="2524"/>
      <c r="O212" s="2524"/>
    </row>
    <row r="214" ht="16.5" customHeight="1">
      <c r="A214" s="866"/>
      <c r="B214" s="2343"/>
      <c r="C214" s="2354"/>
      <c r="D214" s="2354" t="s">
        <v>10060</v>
      </c>
      <c r="E214" s="2354"/>
      <c r="F214" s="2354"/>
      <c r="G214" s="2350"/>
      <c r="H214" s="2350"/>
      <c r="I214" s="2350"/>
      <c r="J214" s="2350"/>
      <c r="K214" s="2350"/>
      <c r="L214" s="2350"/>
      <c r="M214" s="2350"/>
      <c r="N214" s="2350"/>
      <c r="O214" s="2350"/>
    </row>
    <row r="215" ht="16.5" customHeight="1">
      <c r="A215" s="2666"/>
      <c r="B215" s="2663"/>
      <c r="C215" s="2671"/>
      <c r="D215" s="2672"/>
      <c r="E215" s="2671"/>
      <c r="F215" s="2671"/>
      <c r="G215" s="2673"/>
      <c r="H215" s="2673"/>
      <c r="I215" s="2673"/>
      <c r="J215" s="2673"/>
      <c r="K215" s="2673"/>
      <c r="L215" s="2673"/>
      <c r="M215" s="2673"/>
      <c r="N215" s="2673"/>
      <c r="O215" s="2673"/>
    </row>
    <row r="216" ht="16.5" customHeight="1">
      <c r="A216" s="2518"/>
      <c r="B216" s="2664" t="s">
        <v>10061</v>
      </c>
      <c r="C216" s="2520"/>
      <c r="D216" s="2584" t="s">
        <v>10062</v>
      </c>
      <c r="E216" s="2520"/>
      <c r="F216" s="2520"/>
      <c r="G216" s="2524"/>
      <c r="H216" s="2524"/>
      <c r="I216" s="2524"/>
      <c r="J216" s="2524"/>
      <c r="K216" s="2524"/>
      <c r="L216" s="2524"/>
      <c r="M216" s="2524"/>
      <c r="N216" s="2524"/>
      <c r="O216" s="2524"/>
    </row>
    <row r="217" ht="16.5" customHeight="1">
      <c r="A217" s="2518"/>
      <c r="B217" s="2669"/>
      <c r="C217" s="2520"/>
      <c r="D217" s="2523"/>
      <c r="E217" s="2520"/>
      <c r="F217" s="2520"/>
      <c r="G217" s="2524"/>
      <c r="H217" s="2524"/>
      <c r="I217" s="2524"/>
      <c r="J217" s="2524"/>
      <c r="K217" s="2524"/>
      <c r="L217" s="2524"/>
      <c r="M217" s="2524"/>
      <c r="N217" s="2524"/>
      <c r="O217" s="2524"/>
    </row>
    <row r="218" ht="16.5" customHeight="1">
      <c r="A218" s="2518"/>
      <c r="B218" s="2585" t="s">
        <v>10063</v>
      </c>
      <c r="C218" s="2520"/>
      <c r="D218" s="2587" t="s">
        <v>10064</v>
      </c>
      <c r="E218" s="2520"/>
      <c r="F218" s="2520"/>
      <c r="G218" s="2524"/>
      <c r="H218" s="2524"/>
      <c r="I218" s="2524"/>
      <c r="J218" s="2524"/>
      <c r="K218" s="2524"/>
      <c r="L218" s="2524"/>
      <c r="M218" s="2524"/>
      <c r="N218" s="2524"/>
      <c r="O218" s="2524"/>
    </row>
    <row r="219" ht="16.5" customHeight="1">
      <c r="A219" s="2518"/>
      <c r="B219" s="2669"/>
      <c r="C219" s="2520"/>
      <c r="D219" s="2523"/>
      <c r="E219" s="2520"/>
      <c r="F219" s="2520"/>
      <c r="G219" s="2524"/>
      <c r="H219" s="2524"/>
      <c r="I219" s="2524"/>
      <c r="J219" s="2524"/>
      <c r="K219" s="2524"/>
      <c r="L219" s="2524"/>
      <c r="M219" s="2524"/>
      <c r="N219" s="2524"/>
      <c r="O219" s="2524"/>
    </row>
    <row r="220" ht="16.5" customHeight="1">
      <c r="A220" s="2518"/>
      <c r="B220" s="2674" t="s">
        <v>10065</v>
      </c>
      <c r="C220" s="2520"/>
      <c r="D220" s="2675" t="s">
        <v>10066</v>
      </c>
      <c r="E220" s="2520"/>
      <c r="F220" s="2520"/>
      <c r="G220" s="2524"/>
      <c r="H220" s="2524"/>
      <c r="I220" s="2524"/>
      <c r="J220" s="2524"/>
      <c r="K220" s="2524"/>
      <c r="L220" s="2524"/>
      <c r="M220" s="2524"/>
      <c r="N220" s="2524"/>
      <c r="O220" s="2524"/>
    </row>
    <row r="221" ht="16.5" customHeight="1">
      <c r="A221" s="2518"/>
      <c r="B221" s="2669"/>
      <c r="C221" s="2520"/>
      <c r="D221" s="2523"/>
      <c r="E221" s="2520"/>
      <c r="F221" s="2520"/>
      <c r="G221" s="2524"/>
      <c r="H221" s="2524"/>
      <c r="I221" s="2524"/>
      <c r="J221" s="2524"/>
      <c r="K221" s="2524"/>
      <c r="L221" s="2524"/>
      <c r="M221" s="2524"/>
      <c r="N221" s="2524"/>
      <c r="O221" s="2524"/>
    </row>
    <row r="222" ht="16.5" customHeight="1">
      <c r="A222" s="2518"/>
      <c r="B222" s="2635" t="s">
        <v>10067</v>
      </c>
      <c r="C222" s="2520"/>
      <c r="D222" s="2650" t="s">
        <v>10068</v>
      </c>
      <c r="E222" s="2520"/>
      <c r="F222" s="2534" t="s">
        <v>2948</v>
      </c>
      <c r="G222" s="2524"/>
      <c r="H222" s="2524"/>
      <c r="I222" s="2524"/>
      <c r="J222" s="2524"/>
      <c r="K222" s="2524"/>
      <c r="L222" s="2524"/>
      <c r="M222" s="2524"/>
      <c r="N222" s="2524"/>
      <c r="O222" s="2524"/>
    </row>
    <row r="223" ht="16.5" customHeight="1">
      <c r="A223" s="2518"/>
      <c r="B223" s="2669"/>
      <c r="C223" s="2520"/>
      <c r="D223" s="2523"/>
      <c r="E223" s="2520"/>
      <c r="F223" s="2520"/>
      <c r="G223" s="2524"/>
      <c r="H223" s="2524"/>
      <c r="I223" s="2524"/>
      <c r="J223" s="2524"/>
      <c r="K223" s="2524"/>
      <c r="L223" s="2524"/>
      <c r="M223" s="2524"/>
      <c r="N223" s="2524"/>
      <c r="O223" s="2524"/>
    </row>
    <row r="224" ht="16.5" customHeight="1">
      <c r="A224" s="2518"/>
      <c r="B224" s="2676" t="s">
        <v>10069</v>
      </c>
      <c r="C224" s="2520"/>
      <c r="D224" s="2578" t="s">
        <v>10070</v>
      </c>
      <c r="E224" s="2520"/>
      <c r="F224" s="2677" t="s">
        <v>10071</v>
      </c>
      <c r="G224" s="2523" t="s">
        <v>10072</v>
      </c>
      <c r="H224" s="2523" t="s">
        <v>10073</v>
      </c>
      <c r="I224" s="2523" t="s">
        <v>10074</v>
      </c>
      <c r="J224" s="2523" t="s">
        <v>10075</v>
      </c>
      <c r="K224" s="2524"/>
      <c r="L224" s="2524"/>
      <c r="M224" s="2524"/>
      <c r="N224" s="2524"/>
      <c r="O224" s="2524"/>
    </row>
    <row r="225" ht="16.5" customHeight="1">
      <c r="A225" s="2518"/>
      <c r="B225" s="2669"/>
      <c r="C225" s="2520"/>
      <c r="D225" s="2579" t="s">
        <v>10076</v>
      </c>
      <c r="E225" s="2520"/>
      <c r="F225" s="2678" t="s">
        <v>10077</v>
      </c>
      <c r="G225" s="2524"/>
      <c r="H225" s="2524"/>
      <c r="I225" s="2524"/>
      <c r="J225" s="2524"/>
      <c r="K225" s="2524"/>
      <c r="L225" s="2524"/>
      <c r="M225" s="2524"/>
      <c r="N225" s="2524"/>
      <c r="O225" s="2524"/>
    </row>
    <row r="226" ht="16.5" customHeight="1">
      <c r="A226" s="2518"/>
      <c r="B226" s="2669"/>
      <c r="C226" s="2520"/>
      <c r="D226" s="2523"/>
      <c r="E226" s="2520"/>
      <c r="F226" s="2520"/>
      <c r="G226" s="2524"/>
      <c r="H226" s="2524"/>
      <c r="I226" s="2524"/>
      <c r="J226" s="2524"/>
      <c r="K226" s="2524"/>
      <c r="L226" s="2524"/>
      <c r="M226" s="2524"/>
      <c r="N226" s="2524"/>
      <c r="O226" s="2524"/>
    </row>
    <row r="227" ht="16.5" customHeight="1">
      <c r="A227" s="2518"/>
      <c r="B227" s="2679" t="s">
        <v>10078</v>
      </c>
      <c r="C227" s="2520"/>
      <c r="D227" s="2680" t="s">
        <v>10079</v>
      </c>
      <c r="E227" s="2520"/>
      <c r="F227" s="2520"/>
      <c r="G227" s="2524"/>
      <c r="H227" s="2524"/>
      <c r="I227" s="2524"/>
      <c r="J227" s="2524"/>
      <c r="K227" s="2524"/>
      <c r="L227" s="2524"/>
      <c r="M227" s="2524"/>
      <c r="N227" s="2524"/>
      <c r="O227" s="2524"/>
    </row>
    <row r="228" ht="16.5" customHeight="1">
      <c r="A228" s="2518"/>
      <c r="B228" s="2669"/>
      <c r="C228" s="2520"/>
      <c r="D228" s="2523"/>
      <c r="E228" s="2520"/>
      <c r="F228" s="2520"/>
      <c r="G228" s="2524"/>
      <c r="H228" s="2524"/>
      <c r="I228" s="2524"/>
      <c r="J228" s="2524"/>
      <c r="K228" s="2524"/>
      <c r="L228" s="2524"/>
      <c r="M228" s="2524"/>
      <c r="N228" s="2524"/>
      <c r="O228" s="2524"/>
    </row>
    <row r="229" ht="16.5" customHeight="1">
      <c r="A229" s="2518"/>
      <c r="B229" s="2681" t="s">
        <v>10080</v>
      </c>
      <c r="C229" s="2520"/>
      <c r="D229" s="2584" t="s">
        <v>10081</v>
      </c>
      <c r="E229" s="2520"/>
      <c r="F229" s="2682" t="s">
        <v>10082</v>
      </c>
      <c r="G229" s="2683" t="s">
        <v>10083</v>
      </c>
      <c r="H229" s="2524"/>
      <c r="I229" s="2524"/>
      <c r="J229" s="2524"/>
      <c r="K229" s="2524"/>
      <c r="L229" s="2524"/>
      <c r="M229" s="2524"/>
      <c r="N229" s="2524"/>
      <c r="O229" s="2524"/>
    </row>
    <row r="230" ht="16.5" customHeight="1">
      <c r="A230" s="2518"/>
      <c r="B230" s="2669"/>
      <c r="C230" s="2520"/>
      <c r="D230" s="2523"/>
      <c r="E230" s="2520"/>
      <c r="F230" s="2520"/>
      <c r="G230" s="2524"/>
      <c r="H230" s="2524"/>
      <c r="I230" s="2524"/>
      <c r="J230" s="2524"/>
      <c r="K230" s="2524"/>
      <c r="L230" s="2524"/>
      <c r="M230" s="2524"/>
      <c r="N230" s="2524"/>
      <c r="O230" s="2524"/>
    </row>
    <row r="231" ht="16.5" customHeight="1">
      <c r="A231" s="2518"/>
      <c r="B231" s="2684" t="s">
        <v>10084</v>
      </c>
      <c r="C231" s="2520"/>
      <c r="D231" s="2661" t="s">
        <v>10085</v>
      </c>
      <c r="E231" s="2520"/>
      <c r="F231" s="2685" t="s">
        <v>10086</v>
      </c>
      <c r="G231" s="2524"/>
      <c r="H231" s="2524"/>
      <c r="I231" s="2524"/>
      <c r="J231" s="2524"/>
      <c r="K231" s="2524"/>
      <c r="L231" s="2524"/>
      <c r="M231" s="2524"/>
      <c r="N231" s="2524"/>
      <c r="O231" s="2524"/>
    </row>
    <row r="232" ht="16.5" customHeight="1">
      <c r="A232" s="2518"/>
      <c r="B232" s="2686"/>
      <c r="C232" s="2520"/>
      <c r="D232" s="2523"/>
      <c r="E232" s="2520"/>
      <c r="F232" s="2520"/>
      <c r="G232" s="2524"/>
      <c r="H232" s="2524"/>
      <c r="I232" s="2524"/>
      <c r="J232" s="2524"/>
      <c r="K232" s="2524"/>
      <c r="L232" s="2524"/>
      <c r="M232" s="2524"/>
      <c r="N232" s="2524"/>
      <c r="O232" s="2524"/>
    </row>
    <row r="233" ht="16.5" customHeight="1">
      <c r="A233" s="2518"/>
      <c r="B233" s="2687" t="s">
        <v>10087</v>
      </c>
      <c r="C233" s="2520"/>
      <c r="D233" s="2523"/>
      <c r="E233" s="2520"/>
      <c r="F233" s="2520"/>
      <c r="G233" s="2524"/>
      <c r="H233" s="2524"/>
      <c r="I233" s="2524"/>
      <c r="J233" s="2524"/>
      <c r="K233" s="2524"/>
      <c r="L233" s="2524"/>
      <c r="M233" s="2524"/>
      <c r="N233" s="2524"/>
      <c r="O233" s="2524"/>
    </row>
    <row r="234" ht="16.5" customHeight="1">
      <c r="A234" s="2518"/>
      <c r="B234" s="2534"/>
      <c r="C234" s="2520"/>
      <c r="D234" s="2523"/>
      <c r="E234" s="2520"/>
      <c r="F234" s="2520"/>
      <c r="G234" s="2524"/>
      <c r="H234" s="2524"/>
      <c r="I234" s="2524"/>
      <c r="J234" s="2524"/>
      <c r="K234" s="2524"/>
      <c r="L234" s="2524"/>
      <c r="M234" s="2524"/>
      <c r="N234" s="2524"/>
      <c r="O234" s="2524"/>
    </row>
    <row r="235" ht="16.5" customHeight="1">
      <c r="A235" s="2518"/>
      <c r="B235" s="2688" t="s">
        <v>10088</v>
      </c>
      <c r="C235" s="2520"/>
      <c r="D235" s="2523"/>
      <c r="E235" s="2520"/>
      <c r="F235" s="2520"/>
      <c r="G235" s="2524"/>
      <c r="H235" s="2524"/>
      <c r="I235" s="2524"/>
      <c r="J235" s="2524"/>
      <c r="K235" s="2524"/>
      <c r="L235" s="2524"/>
      <c r="M235" s="2524"/>
      <c r="N235" s="2524"/>
      <c r="O235" s="2524"/>
    </row>
    <row r="236" ht="16.5" customHeight="1">
      <c r="A236" s="2518"/>
      <c r="B236" s="2534"/>
      <c r="C236" s="2520"/>
      <c r="D236" s="2523"/>
      <c r="E236" s="2520"/>
      <c r="F236" s="2520"/>
      <c r="G236" s="2524"/>
      <c r="H236" s="2524"/>
      <c r="I236" s="2524"/>
      <c r="J236" s="2524"/>
      <c r="K236" s="2524"/>
      <c r="L236" s="2524"/>
      <c r="M236" s="2524"/>
      <c r="N236" s="2524"/>
      <c r="O236" s="2524"/>
    </row>
    <row r="237" ht="16.5" customHeight="1">
      <c r="A237" s="2518"/>
      <c r="B237" s="2689" t="s">
        <v>10089</v>
      </c>
      <c r="C237" s="2520"/>
      <c r="D237" s="2584" t="s">
        <v>10090</v>
      </c>
      <c r="E237" s="2520"/>
      <c r="F237" s="2520"/>
      <c r="G237" s="2524"/>
      <c r="H237" s="2524"/>
      <c r="I237" s="2524"/>
      <c r="J237" s="2524"/>
      <c r="K237" s="2524"/>
      <c r="L237" s="2524"/>
      <c r="M237" s="2524"/>
      <c r="N237" s="2524"/>
      <c r="O237" s="2524"/>
    </row>
    <row r="238" ht="16.5" customHeight="1">
      <c r="A238" s="2518"/>
      <c r="B238" s="2534"/>
      <c r="C238" s="2520"/>
      <c r="D238" s="2523"/>
      <c r="E238" s="2520"/>
      <c r="F238" s="2520"/>
      <c r="G238" s="2524"/>
      <c r="H238" s="2524"/>
      <c r="I238" s="2524"/>
      <c r="J238" s="2524"/>
      <c r="K238" s="2524"/>
      <c r="L238" s="2524"/>
      <c r="M238" s="2524"/>
      <c r="N238" s="2524"/>
      <c r="O238" s="2524"/>
    </row>
    <row r="239" ht="16.5" customHeight="1">
      <c r="A239" s="924"/>
      <c r="B239" s="2690" t="s">
        <v>10091</v>
      </c>
      <c r="C239" s="2629"/>
      <c r="D239" s="2691" t="s">
        <v>10092</v>
      </c>
      <c r="E239" s="2629"/>
      <c r="F239" s="2629"/>
      <c r="G239" s="903"/>
      <c r="H239" s="903"/>
      <c r="I239" s="903"/>
      <c r="J239" s="903"/>
      <c r="K239" s="903"/>
      <c r="L239" s="903"/>
      <c r="M239" s="903"/>
      <c r="N239" s="903"/>
      <c r="O239" s="903"/>
    </row>
    <row r="240" ht="16.5" customHeight="1">
      <c r="A240" s="2518"/>
      <c r="B240" s="2534"/>
      <c r="C240" s="2520"/>
      <c r="D240" s="2523"/>
      <c r="E240" s="2520"/>
      <c r="F240" s="2520"/>
      <c r="G240" s="2524"/>
      <c r="H240" s="2524"/>
      <c r="I240" s="2524"/>
      <c r="J240" s="2524"/>
      <c r="K240" s="2524"/>
      <c r="L240" s="2524"/>
      <c r="M240" s="2524"/>
      <c r="N240" s="2524"/>
      <c r="O240" s="2524"/>
    </row>
    <row r="241" ht="16.5" customHeight="1">
      <c r="A241" s="924"/>
      <c r="B241" s="2692" t="s">
        <v>10093</v>
      </c>
      <c r="C241" s="2629"/>
      <c r="D241" s="2693" t="s">
        <v>10094</v>
      </c>
      <c r="E241" s="2629"/>
      <c r="F241" s="2629"/>
      <c r="G241" s="903"/>
      <c r="H241" s="903"/>
      <c r="I241" s="903"/>
      <c r="J241" s="903"/>
      <c r="K241" s="903"/>
      <c r="L241" s="903"/>
      <c r="M241" s="903"/>
      <c r="N241" s="903"/>
      <c r="O241" s="903"/>
    </row>
    <row r="242" ht="16.5" customHeight="1">
      <c r="A242" s="2518"/>
      <c r="B242" s="2534"/>
      <c r="C242" s="2520"/>
      <c r="D242" s="2586" t="s">
        <v>10095</v>
      </c>
      <c r="E242" s="2520"/>
      <c r="F242" s="2520"/>
      <c r="G242" s="2524"/>
      <c r="H242" s="2524"/>
      <c r="I242" s="2524"/>
      <c r="J242" s="2524"/>
      <c r="K242" s="2524"/>
      <c r="L242" s="2524"/>
      <c r="M242" s="2524"/>
      <c r="N242" s="2524"/>
      <c r="O242" s="2524"/>
    </row>
    <row r="243" ht="16.5" customHeight="1">
      <c r="A243" s="2518"/>
      <c r="B243" s="2534"/>
      <c r="C243" s="2520"/>
      <c r="D243" s="2523"/>
      <c r="E243" s="2520"/>
      <c r="F243" s="2520"/>
      <c r="G243" s="2524"/>
      <c r="H243" s="2524"/>
      <c r="I243" s="2524"/>
      <c r="J243" s="2524"/>
      <c r="K243" s="2524"/>
      <c r="L243" s="2524"/>
      <c r="M243" s="2524"/>
      <c r="N243" s="2524"/>
      <c r="O243" s="2524"/>
    </row>
    <row r="244" ht="16.5" customHeight="1">
      <c r="A244" s="924"/>
      <c r="B244" s="2681" t="s">
        <v>10096</v>
      </c>
      <c r="C244" s="2629"/>
      <c r="D244" s="2694" t="s">
        <v>10097</v>
      </c>
      <c r="E244" s="2629"/>
      <c r="F244" s="2695" t="s">
        <v>10098</v>
      </c>
      <c r="G244" s="2696" t="s">
        <v>10099</v>
      </c>
      <c r="H244" s="903"/>
      <c r="I244" s="903"/>
      <c r="J244" s="903"/>
      <c r="K244" s="903"/>
      <c r="L244" s="903"/>
      <c r="M244" s="903"/>
      <c r="N244" s="903"/>
      <c r="O244" s="903"/>
    </row>
    <row r="245" ht="16.5" customHeight="1">
      <c r="A245" s="2518"/>
      <c r="B245" s="2697"/>
      <c r="C245" s="2520"/>
      <c r="D245" s="2523"/>
      <c r="E245" s="2520"/>
      <c r="F245" s="2520"/>
      <c r="G245" s="2524"/>
      <c r="H245" s="2524"/>
      <c r="I245" s="2524"/>
      <c r="J245" s="2524"/>
      <c r="K245" s="2524"/>
      <c r="L245" s="2524"/>
      <c r="M245" s="2524"/>
      <c r="N245" s="2524"/>
      <c r="O245" s="2524"/>
    </row>
    <row r="246" ht="16.5" customHeight="1">
      <c r="A246" s="924"/>
      <c r="B246" s="2698" t="s">
        <v>10100</v>
      </c>
      <c r="C246" s="2629"/>
      <c r="D246" s="2699" t="s">
        <v>10101</v>
      </c>
      <c r="E246" s="2629"/>
      <c r="F246" s="2700" t="s">
        <v>10102</v>
      </c>
      <c r="G246" s="2701" t="str">
        <f>HYPERLINK("https://imgur.com/a/DwLrx","https://imgur.com/a/DwLrx")</f>
        <v>https://imgur.com/a/DwLrx</v>
      </c>
      <c r="H246" s="2702" t="s">
        <v>10103</v>
      </c>
      <c r="I246" s="903"/>
      <c r="J246" s="903"/>
      <c r="K246" s="903"/>
      <c r="L246" s="903"/>
      <c r="M246" s="903"/>
      <c r="N246" s="903"/>
      <c r="O246" s="903"/>
    </row>
    <row r="247" ht="16.5" customHeight="1">
      <c r="A247" s="2703"/>
      <c r="B247" s="2534"/>
      <c r="C247" s="2534"/>
      <c r="D247" s="2534"/>
      <c r="E247" s="2534"/>
      <c r="F247" s="2534"/>
      <c r="G247" s="2704"/>
      <c r="H247" s="2704"/>
      <c r="I247" s="2704"/>
      <c r="J247" s="2704"/>
      <c r="K247" s="2704"/>
      <c r="L247" s="2704"/>
      <c r="M247" s="2704"/>
      <c r="N247" s="2704"/>
      <c r="O247" s="2704"/>
    </row>
    <row r="248" ht="16.5" customHeight="1">
      <c r="A248" s="2703"/>
      <c r="B248" s="2585" t="s">
        <v>10104</v>
      </c>
      <c r="C248" s="2534"/>
      <c r="D248" s="2585" t="s">
        <v>10105</v>
      </c>
      <c r="E248" s="2534"/>
      <c r="F248" s="2585" t="s">
        <v>10106</v>
      </c>
      <c r="G248" s="2625" t="s">
        <v>10107</v>
      </c>
      <c r="H248" s="2572" t="s">
        <v>10108</v>
      </c>
      <c r="I248" s="2704"/>
      <c r="J248" s="2704"/>
      <c r="K248" s="2704"/>
      <c r="L248" s="2704"/>
      <c r="M248" s="2704"/>
      <c r="N248" s="2704"/>
      <c r="O248" s="2704"/>
    </row>
    <row r="249" ht="16.5" customHeight="1">
      <c r="A249" s="924"/>
      <c r="B249" s="2632"/>
      <c r="C249" s="2629"/>
      <c r="D249" s="2629"/>
      <c r="E249" s="2629"/>
      <c r="F249" s="2629"/>
      <c r="G249" s="903"/>
      <c r="H249" s="903"/>
      <c r="I249" s="903"/>
      <c r="J249" s="903"/>
      <c r="K249" s="903"/>
      <c r="L249" s="903"/>
      <c r="M249" s="903"/>
      <c r="N249" s="903"/>
      <c r="O249" s="903"/>
    </row>
    <row r="250" ht="16.5" customHeight="1">
      <c r="A250" s="924"/>
      <c r="B250" s="2343"/>
      <c r="C250" s="2354"/>
      <c r="D250" s="2354" t="s">
        <v>10109</v>
      </c>
      <c r="E250" s="2354"/>
      <c r="F250" s="2354"/>
      <c r="G250" s="2350"/>
      <c r="H250" s="2350"/>
      <c r="I250" s="2350"/>
      <c r="J250" s="2350"/>
      <c r="K250" s="2350"/>
      <c r="L250" s="2350"/>
      <c r="M250" s="2350"/>
      <c r="N250" s="2350"/>
      <c r="O250" s="2350"/>
    </row>
    <row r="251" ht="30.0" customHeight="1">
      <c r="A251" s="2307"/>
      <c r="B251" s="2705" t="s">
        <v>10110</v>
      </c>
      <c r="C251" s="2341"/>
      <c r="D251" s="2706" t="s">
        <v>10111</v>
      </c>
      <c r="E251" s="1736"/>
      <c r="F251" s="2707" t="s">
        <v>10112</v>
      </c>
      <c r="G251" s="2708" t="s">
        <v>10113</v>
      </c>
      <c r="H251" s="2709" t="s">
        <v>10114</v>
      </c>
      <c r="I251" s="2313"/>
      <c r="J251" s="2313"/>
      <c r="K251" s="2313"/>
      <c r="L251" s="2313"/>
      <c r="M251" s="2313"/>
      <c r="N251" s="2313"/>
      <c r="O251" s="2313"/>
    </row>
    <row r="252">
      <c r="A252" s="2307"/>
      <c r="C252" s="2341"/>
      <c r="D252" s="2710"/>
      <c r="E252" s="1736"/>
      <c r="F252" s="2324"/>
      <c r="G252" s="2312"/>
      <c r="H252" s="2313"/>
      <c r="I252" s="2313"/>
      <c r="J252" s="2313"/>
      <c r="K252" s="2313"/>
      <c r="L252" s="2313"/>
      <c r="M252" s="2313"/>
      <c r="N252" s="2313"/>
      <c r="O252" s="2313"/>
    </row>
    <row r="253">
      <c r="A253" s="2307"/>
      <c r="B253" s="2711"/>
      <c r="C253" s="2341"/>
      <c r="D253" s="2710"/>
      <c r="E253" s="1736"/>
      <c r="F253" s="2324"/>
      <c r="G253" s="2312"/>
      <c r="H253" s="2313"/>
      <c r="I253" s="2313"/>
      <c r="J253" s="2313"/>
      <c r="K253" s="2313"/>
      <c r="L253" s="2313"/>
      <c r="M253" s="2313"/>
      <c r="N253" s="2313"/>
      <c r="O253" s="2313"/>
    </row>
    <row r="254" ht="30.0" customHeight="1">
      <c r="A254" s="2307"/>
      <c r="B254" s="2712" t="s">
        <v>10115</v>
      </c>
      <c r="C254" s="2341"/>
      <c r="D254" s="2713" t="s">
        <v>10116</v>
      </c>
      <c r="E254" s="1736"/>
      <c r="F254" s="2324" t="s">
        <v>3</v>
      </c>
      <c r="G254" s="2312"/>
      <c r="H254" s="2313"/>
      <c r="I254" s="2313"/>
      <c r="J254" s="2313"/>
      <c r="K254" s="2313"/>
      <c r="L254" s="2313"/>
      <c r="M254" s="2313"/>
      <c r="N254" s="2313"/>
      <c r="O254" s="2313"/>
    </row>
    <row r="255" ht="13.5" customHeight="1">
      <c r="A255" s="2307"/>
      <c r="B255" s="2711"/>
      <c r="C255" s="2341"/>
      <c r="D255" s="2340"/>
      <c r="E255" s="1736"/>
      <c r="F255" s="2324"/>
      <c r="G255" s="2312"/>
      <c r="H255" s="2313"/>
      <c r="I255" s="2313"/>
      <c r="J255" s="2313"/>
      <c r="K255" s="2313"/>
      <c r="L255" s="2313"/>
      <c r="M255" s="2313"/>
      <c r="N255" s="2313"/>
      <c r="O255" s="2313"/>
    </row>
    <row r="256" ht="30.0" customHeight="1">
      <c r="A256" s="2307"/>
      <c r="B256" s="2714" t="s">
        <v>10117</v>
      </c>
      <c r="C256" s="2341"/>
      <c r="D256" s="2711" t="s">
        <v>3</v>
      </c>
      <c r="E256" s="1736"/>
      <c r="F256" s="2324"/>
      <c r="G256" s="2312"/>
      <c r="H256" s="2313"/>
      <c r="I256" s="2313"/>
      <c r="J256" s="2313"/>
      <c r="K256" s="2313"/>
      <c r="L256" s="2313"/>
      <c r="M256" s="2313"/>
      <c r="N256" s="2313"/>
      <c r="O256" s="2313"/>
    </row>
    <row r="257" ht="8.25" customHeight="1">
      <c r="A257" s="2307"/>
      <c r="B257" s="2711"/>
      <c r="C257" s="2341"/>
      <c r="D257" s="2340"/>
      <c r="E257" s="1736"/>
      <c r="F257" s="2324"/>
      <c r="G257" s="2312"/>
      <c r="H257" s="2313"/>
      <c r="I257" s="2313"/>
      <c r="J257" s="2313"/>
      <c r="K257" s="2313"/>
      <c r="L257" s="2313"/>
      <c r="M257" s="2313"/>
      <c r="N257" s="2313"/>
      <c r="O257" s="2313"/>
    </row>
    <row r="258" ht="30.0" customHeight="1">
      <c r="A258" s="2307"/>
      <c r="B258" s="2715" t="s">
        <v>10118</v>
      </c>
      <c r="C258" s="2341"/>
      <c r="D258" s="2716" t="s">
        <v>10119</v>
      </c>
      <c r="E258" s="1736"/>
      <c r="F258" s="2324"/>
      <c r="G258" s="2312"/>
      <c r="H258" s="2313"/>
      <c r="I258" s="2313"/>
      <c r="J258" s="2313"/>
      <c r="K258" s="2313"/>
      <c r="L258" s="2313"/>
      <c r="M258" s="2313"/>
      <c r="N258" s="2313"/>
      <c r="O258" s="2313"/>
    </row>
    <row r="259">
      <c r="A259" s="2307"/>
      <c r="B259" s="2711"/>
      <c r="C259" s="2341"/>
      <c r="D259" s="2340"/>
      <c r="E259" s="1736"/>
      <c r="F259" s="2324"/>
      <c r="G259" s="2312"/>
      <c r="H259" s="2313"/>
      <c r="I259" s="2313"/>
      <c r="J259" s="2313"/>
      <c r="K259" s="2313"/>
      <c r="L259" s="2313"/>
      <c r="M259" s="2313"/>
      <c r="N259" s="2313"/>
      <c r="O259" s="2313"/>
    </row>
    <row r="260" ht="30.0" customHeight="1">
      <c r="A260" s="2307"/>
      <c r="B260" s="2717" t="s">
        <v>10120</v>
      </c>
      <c r="C260" s="2341"/>
      <c r="D260" s="2718" t="s">
        <v>10121</v>
      </c>
      <c r="E260" s="1736"/>
      <c r="F260" s="2324"/>
      <c r="G260" s="2312"/>
      <c r="H260" s="2313"/>
      <c r="I260" s="2313"/>
      <c r="J260" s="2313"/>
      <c r="K260" s="2313"/>
      <c r="L260" s="2313"/>
      <c r="M260" s="2313"/>
      <c r="N260" s="2313"/>
      <c r="O260" s="2313"/>
    </row>
    <row r="261" ht="13.5" customHeight="1">
      <c r="A261" s="2307"/>
      <c r="B261" s="2711"/>
      <c r="C261" s="2341"/>
      <c r="D261" s="2711"/>
      <c r="E261" s="1736"/>
      <c r="F261" s="2324"/>
      <c r="G261" s="2312"/>
      <c r="H261" s="2313"/>
      <c r="I261" s="2313"/>
      <c r="J261" s="2313"/>
      <c r="K261" s="2313"/>
      <c r="L261" s="2313"/>
      <c r="M261" s="2313"/>
      <c r="N261" s="2313"/>
      <c r="O261" s="2313"/>
    </row>
    <row r="262" ht="30.0" customHeight="1">
      <c r="A262" s="2307"/>
      <c r="B262" s="2715" t="s">
        <v>10122</v>
      </c>
      <c r="C262" s="2341"/>
      <c r="D262" s="2719" t="s">
        <v>10123</v>
      </c>
      <c r="E262" s="1736"/>
      <c r="F262" s="2324"/>
      <c r="G262" s="2312"/>
      <c r="H262" s="2313"/>
      <c r="I262" s="2313"/>
      <c r="J262" s="2313"/>
      <c r="K262" s="2313"/>
      <c r="L262" s="2313"/>
      <c r="M262" s="2313"/>
      <c r="N262" s="2313"/>
      <c r="O262" s="2313"/>
    </row>
    <row r="263" ht="30.0" customHeight="1">
      <c r="A263" s="2307"/>
      <c r="B263" s="2711"/>
      <c r="C263" s="2341"/>
      <c r="D263" s="2711"/>
      <c r="E263" s="1736"/>
      <c r="F263" s="2324"/>
      <c r="G263" s="2312"/>
      <c r="H263" s="2313"/>
      <c r="I263" s="2313"/>
      <c r="J263" s="2313"/>
      <c r="K263" s="2313"/>
      <c r="L263" s="2313"/>
      <c r="M263" s="2313"/>
      <c r="N263" s="2313"/>
      <c r="O263" s="2313"/>
    </row>
    <row r="264" ht="30.0" customHeight="1">
      <c r="A264" s="2307"/>
      <c r="B264" s="2720" t="s">
        <v>10124</v>
      </c>
      <c r="C264" s="2341"/>
      <c r="D264" s="2721" t="s">
        <v>10125</v>
      </c>
      <c r="F264" s="2722" t="s">
        <v>10126</v>
      </c>
      <c r="G264" s="2312"/>
      <c r="H264" s="2313"/>
      <c r="I264" s="2313"/>
      <c r="J264" s="2313"/>
      <c r="K264" s="2313"/>
      <c r="L264" s="2313"/>
      <c r="M264" s="2313"/>
      <c r="N264" s="2313"/>
      <c r="O264" s="2313"/>
    </row>
    <row r="265" ht="30.0" customHeight="1">
      <c r="A265" s="2307"/>
      <c r="B265" s="1394"/>
      <c r="C265" s="2341"/>
      <c r="D265" s="2340"/>
      <c r="E265" s="1736"/>
      <c r="F265" s="2324"/>
      <c r="G265" s="2312"/>
      <c r="H265" s="2313"/>
      <c r="I265" s="2313"/>
      <c r="J265" s="2313"/>
      <c r="K265" s="2313"/>
      <c r="L265" s="2313"/>
      <c r="M265" s="2313"/>
      <c r="N265" s="2313"/>
      <c r="O265" s="2313"/>
    </row>
    <row r="266" ht="30.0" customHeight="1">
      <c r="A266" s="2307"/>
      <c r="B266" s="2723" t="s">
        <v>10127</v>
      </c>
      <c r="C266" s="2341"/>
      <c r="D266" s="2724" t="s">
        <v>10128</v>
      </c>
      <c r="E266" s="1736"/>
      <c r="F266" s="2725" t="s">
        <v>10129</v>
      </c>
      <c r="G266" s="2312"/>
      <c r="H266" s="2313"/>
      <c r="I266" s="2313"/>
      <c r="J266" s="2313"/>
      <c r="K266" s="2313"/>
      <c r="L266" s="2313"/>
      <c r="M266" s="2313"/>
      <c r="N266" s="2313"/>
      <c r="O266" s="2313"/>
    </row>
    <row r="267">
      <c r="A267" s="2726"/>
      <c r="B267" s="2663"/>
      <c r="C267" s="2727"/>
      <c r="D267" s="2637"/>
      <c r="E267" s="2727"/>
      <c r="F267" s="2727"/>
      <c r="G267" s="2728"/>
      <c r="H267" s="2728"/>
      <c r="I267" s="2728"/>
      <c r="J267" s="2728"/>
      <c r="K267" s="2728"/>
      <c r="L267" s="2728"/>
      <c r="M267" s="2728"/>
      <c r="N267" s="2728"/>
      <c r="O267" s="2728"/>
    </row>
    <row r="268">
      <c r="A268" s="2726"/>
      <c r="B268" s="2659" t="s">
        <v>10130</v>
      </c>
      <c r="C268" s="2727"/>
      <c r="D268" s="2729" t="s">
        <v>10131</v>
      </c>
      <c r="E268" s="2727"/>
      <c r="F268" s="2727"/>
      <c r="G268" s="2728"/>
      <c r="H268" s="2728"/>
      <c r="I268" s="2728"/>
      <c r="J268" s="2728"/>
      <c r="K268" s="2728"/>
      <c r="L268" s="2728"/>
      <c r="M268" s="2728"/>
      <c r="N268" s="2728"/>
      <c r="O268" s="2728"/>
    </row>
    <row r="269" ht="16.5" customHeight="1">
      <c r="A269" s="2726"/>
      <c r="B269" s="2663"/>
      <c r="C269" s="2727"/>
      <c r="D269" s="2637"/>
      <c r="E269" s="2727"/>
      <c r="F269" s="2727"/>
      <c r="G269" s="2728"/>
      <c r="H269" s="2728"/>
      <c r="I269" s="2728"/>
      <c r="J269" s="2728"/>
      <c r="K269" s="2728"/>
      <c r="L269" s="2728"/>
      <c r="M269" s="2728"/>
      <c r="N269" s="2728"/>
      <c r="O269" s="2728"/>
    </row>
    <row r="270" ht="16.5" customHeight="1">
      <c r="A270" s="2726"/>
      <c r="B270" s="2723" t="s">
        <v>10132</v>
      </c>
      <c r="C270" s="2727"/>
      <c r="D270" s="2730" t="s">
        <v>10133</v>
      </c>
      <c r="E270" s="2727"/>
      <c r="F270" s="2727"/>
      <c r="G270" s="2728"/>
      <c r="H270" s="2728"/>
      <c r="I270" s="2728"/>
      <c r="J270" s="2728"/>
      <c r="K270" s="2728"/>
      <c r="L270" s="2728"/>
      <c r="M270" s="2728"/>
      <c r="N270" s="2728"/>
      <c r="O270" s="2728"/>
    </row>
    <row r="271" ht="16.5" customHeight="1">
      <c r="A271" s="2726"/>
      <c r="B271" s="2663"/>
      <c r="C271" s="2727"/>
      <c r="D271" s="2637"/>
      <c r="E271" s="2727"/>
      <c r="F271" s="2727"/>
      <c r="G271" s="2728"/>
      <c r="H271" s="2728"/>
      <c r="I271" s="2728"/>
      <c r="J271" s="2728"/>
      <c r="K271" s="2728"/>
      <c r="L271" s="2728"/>
      <c r="M271" s="2728"/>
      <c r="N271" s="2728"/>
      <c r="O271" s="2728"/>
    </row>
    <row r="272" ht="16.5" customHeight="1">
      <c r="A272" s="2726"/>
      <c r="B272" s="2731" t="s">
        <v>10134</v>
      </c>
      <c r="C272" s="2727"/>
      <c r="D272" s="2583" t="s">
        <v>10135</v>
      </c>
      <c r="E272" s="2727"/>
      <c r="F272" s="2732" t="s">
        <v>10136</v>
      </c>
      <c r="G272" s="2728"/>
      <c r="H272" s="2728"/>
      <c r="I272" s="2728"/>
      <c r="J272" s="2728"/>
      <c r="K272" s="2728"/>
      <c r="L272" s="2728"/>
      <c r="M272" s="2728"/>
      <c r="N272" s="2728"/>
      <c r="O272" s="2728"/>
    </row>
    <row r="273" ht="16.5" customHeight="1">
      <c r="A273" s="2733"/>
      <c r="B273" s="2637"/>
      <c r="C273" s="2734"/>
      <c r="D273" s="2734"/>
      <c r="E273" s="2734"/>
      <c r="F273" s="2734"/>
      <c r="G273" s="2735"/>
      <c r="H273" s="2735"/>
      <c r="I273" s="2735"/>
      <c r="J273" s="2735"/>
      <c r="K273" s="2735"/>
      <c r="L273" s="2735"/>
      <c r="M273" s="2735"/>
      <c r="N273" s="2735"/>
      <c r="O273" s="2735"/>
    </row>
    <row r="274" ht="16.5" customHeight="1">
      <c r="A274" s="924"/>
      <c r="B274" s="2343"/>
      <c r="C274" s="2354"/>
      <c r="D274" s="2354" t="s">
        <v>10137</v>
      </c>
      <c r="E274" s="2354"/>
      <c r="F274" s="2354"/>
      <c r="G274" s="2350"/>
      <c r="H274" s="2350"/>
      <c r="I274" s="2350"/>
      <c r="J274" s="2350"/>
      <c r="K274" s="2350"/>
      <c r="L274" s="2350"/>
      <c r="M274" s="2350"/>
      <c r="N274" s="2350"/>
      <c r="O274" s="2350"/>
    </row>
    <row r="275" ht="16.5" customHeight="1">
      <c r="A275" s="2733"/>
      <c r="B275" s="2736" t="s">
        <v>10138</v>
      </c>
      <c r="C275" s="2734"/>
      <c r="D275" s="2737" t="s">
        <v>10139</v>
      </c>
      <c r="E275" s="2734"/>
      <c r="F275" s="2738" t="s">
        <v>10140</v>
      </c>
      <c r="G275" s="2735"/>
      <c r="H275" s="2735"/>
      <c r="I275" s="2735"/>
      <c r="J275" s="2735"/>
      <c r="K275" s="2735"/>
      <c r="L275" s="2735"/>
      <c r="M275" s="2735"/>
      <c r="N275" s="2735"/>
      <c r="O275" s="2735"/>
    </row>
    <row r="276" ht="16.5" customHeight="1">
      <c r="A276" s="2733"/>
      <c r="B276" s="2739"/>
      <c r="C276" s="2734"/>
      <c r="D276" s="2740"/>
      <c r="E276" s="2734"/>
      <c r="F276" s="2734"/>
      <c r="G276" s="2735"/>
      <c r="H276" s="2735"/>
      <c r="I276" s="2735"/>
      <c r="J276" s="2735"/>
      <c r="K276" s="2735"/>
      <c r="L276" s="2735"/>
      <c r="M276" s="2735"/>
      <c r="N276" s="2735"/>
      <c r="O276" s="2735"/>
    </row>
    <row r="277" ht="16.5" customHeight="1">
      <c r="A277" s="2733"/>
      <c r="B277" s="2741" t="s">
        <v>10141</v>
      </c>
      <c r="C277" s="2734"/>
      <c r="D277" s="2742" t="s">
        <v>10142</v>
      </c>
      <c r="E277" s="2734"/>
      <c r="F277" s="2743" t="s">
        <v>10143</v>
      </c>
      <c r="G277" s="2735"/>
      <c r="H277" s="2735"/>
      <c r="I277" s="2735"/>
      <c r="J277" s="2735"/>
      <c r="K277" s="2735"/>
      <c r="L277" s="2735"/>
      <c r="M277" s="2735"/>
      <c r="N277" s="2735"/>
      <c r="O277" s="2735"/>
    </row>
    <row r="278" ht="16.5" customHeight="1">
      <c r="A278" s="2733"/>
      <c r="B278" s="2740"/>
      <c r="C278" s="2734"/>
      <c r="D278" s="2740"/>
      <c r="E278" s="2734"/>
      <c r="F278" s="2744"/>
      <c r="G278" s="2735"/>
      <c r="H278" s="2735"/>
      <c r="I278" s="2735"/>
      <c r="J278" s="2735"/>
      <c r="K278" s="2735"/>
      <c r="L278" s="2735"/>
      <c r="M278" s="2735"/>
      <c r="N278" s="2735"/>
      <c r="O278" s="2735"/>
    </row>
    <row r="279" ht="16.5" customHeight="1">
      <c r="A279" s="2733"/>
      <c r="B279" s="2745" t="s">
        <v>10144</v>
      </c>
      <c r="C279" s="2734"/>
      <c r="D279" s="2746" t="s">
        <v>10145</v>
      </c>
      <c r="E279" s="2734"/>
      <c r="F279" s="2747" t="s">
        <v>8149</v>
      </c>
      <c r="G279" s="2735"/>
      <c r="H279" s="2735"/>
      <c r="I279" s="2735"/>
      <c r="J279" s="2735"/>
      <c r="K279" s="2735"/>
      <c r="L279" s="2735"/>
      <c r="M279" s="2735"/>
      <c r="N279" s="2735"/>
      <c r="O279" s="2735"/>
    </row>
    <row r="280" ht="16.5" customHeight="1">
      <c r="A280" s="2733"/>
      <c r="B280" s="2748"/>
      <c r="C280" s="2734"/>
      <c r="D280" s="2748"/>
      <c r="E280" s="2734"/>
      <c r="F280" s="2734"/>
      <c r="G280" s="2735"/>
      <c r="H280" s="2735"/>
      <c r="I280" s="2735"/>
      <c r="J280" s="2735"/>
      <c r="K280" s="2735"/>
      <c r="L280" s="2735"/>
      <c r="M280" s="2735"/>
      <c r="N280" s="2735"/>
      <c r="O280" s="2735"/>
    </row>
    <row r="281" ht="16.5" customHeight="1">
      <c r="A281" s="2733"/>
      <c r="B281" s="2749" t="s">
        <v>10146</v>
      </c>
      <c r="C281" s="2734"/>
      <c r="D281" s="2750" t="s">
        <v>10147</v>
      </c>
      <c r="E281" s="2734"/>
      <c r="F281" s="2734"/>
      <c r="G281" s="2735"/>
      <c r="H281" s="2735"/>
      <c r="I281" s="2735"/>
      <c r="J281" s="2735"/>
      <c r="K281" s="2735"/>
      <c r="L281" s="2735"/>
      <c r="M281" s="2735"/>
      <c r="N281" s="2735"/>
      <c r="O281" s="2735"/>
    </row>
    <row r="282" ht="16.5" customHeight="1">
      <c r="A282" s="2751"/>
      <c r="B282" s="2740"/>
      <c r="C282" s="2727"/>
      <c r="D282" s="2548"/>
      <c r="E282" s="2727"/>
      <c r="F282" s="2588"/>
      <c r="G282" s="2752"/>
      <c r="H282" s="2752"/>
      <c r="I282" s="2752"/>
      <c r="J282" s="2752"/>
      <c r="K282" s="2752"/>
      <c r="L282" s="2752"/>
      <c r="M282" s="2752"/>
      <c r="N282" s="2752"/>
      <c r="O282" s="2752"/>
    </row>
    <row r="283" ht="16.5" customHeight="1">
      <c r="A283" s="2751"/>
      <c r="B283" s="2753" t="s">
        <v>10061</v>
      </c>
      <c r="C283" s="2727"/>
      <c r="D283" s="2754" t="s">
        <v>10148</v>
      </c>
      <c r="E283" s="2727"/>
      <c r="F283" s="2755" t="s">
        <v>10149</v>
      </c>
      <c r="G283" s="2752"/>
      <c r="H283" s="2752"/>
      <c r="I283" s="2752"/>
      <c r="J283" s="2752"/>
      <c r="K283" s="2752"/>
      <c r="L283" s="2752"/>
      <c r="M283" s="2752"/>
      <c r="N283" s="2752"/>
      <c r="O283" s="2752"/>
    </row>
    <row r="284" ht="16.5" customHeight="1">
      <c r="A284" s="2751"/>
      <c r="B284" s="2756"/>
      <c r="C284" s="2727"/>
      <c r="D284" s="2757"/>
      <c r="E284" s="2727"/>
      <c r="F284" s="2727"/>
      <c r="G284" s="2752"/>
      <c r="H284" s="2752"/>
      <c r="I284" s="2752"/>
      <c r="J284" s="2752"/>
      <c r="K284" s="2752"/>
      <c r="L284" s="2752"/>
      <c r="M284" s="2752"/>
      <c r="N284" s="2752"/>
      <c r="O284" s="2752"/>
    </row>
    <row r="285" ht="16.5" customHeight="1">
      <c r="A285" s="2726"/>
      <c r="B285" s="2758" t="s">
        <v>10150</v>
      </c>
      <c r="C285" s="2759"/>
      <c r="D285" s="2760" t="s">
        <v>10151</v>
      </c>
      <c r="E285" s="2759"/>
      <c r="F285" s="2759"/>
      <c r="G285" s="2728"/>
      <c r="H285" s="2728"/>
      <c r="I285" s="2728"/>
      <c r="J285" s="2728"/>
      <c r="K285" s="2728"/>
      <c r="L285" s="2728"/>
      <c r="M285" s="2728"/>
      <c r="N285" s="2728"/>
      <c r="O285" s="2728"/>
    </row>
    <row r="286" ht="16.5" customHeight="1">
      <c r="A286" s="2726"/>
      <c r="B286" s="11"/>
      <c r="C286" s="2759"/>
      <c r="D286" s="2757"/>
      <c r="E286" s="2759"/>
      <c r="F286" s="2759"/>
      <c r="G286" s="2728"/>
      <c r="H286" s="2728"/>
      <c r="I286" s="2728"/>
      <c r="J286" s="2728"/>
      <c r="K286" s="2728"/>
      <c r="L286" s="2728"/>
      <c r="M286" s="2728"/>
      <c r="N286" s="2728"/>
      <c r="O286" s="2728"/>
    </row>
    <row r="287" ht="16.5" customHeight="1">
      <c r="A287" s="2726"/>
      <c r="B287" s="11"/>
      <c r="C287" s="2759"/>
      <c r="D287" s="2757"/>
      <c r="E287" s="2759"/>
      <c r="F287" s="2759"/>
      <c r="G287" s="2728"/>
      <c r="H287" s="2728"/>
      <c r="I287" s="2728"/>
      <c r="J287" s="2728"/>
      <c r="K287" s="2728"/>
      <c r="L287" s="2728"/>
      <c r="M287" s="2728"/>
      <c r="N287" s="2728"/>
      <c r="O287" s="2728"/>
    </row>
    <row r="288" ht="16.5" customHeight="1">
      <c r="A288" s="924"/>
      <c r="B288" s="2343"/>
      <c r="C288" s="2354"/>
      <c r="D288" s="2354" t="s">
        <v>10152</v>
      </c>
      <c r="E288" s="2354"/>
      <c r="F288" s="2354"/>
      <c r="G288" s="2350"/>
      <c r="H288" s="2350"/>
      <c r="I288" s="2350"/>
      <c r="J288" s="2350"/>
      <c r="K288" s="2350"/>
      <c r="L288" s="2350"/>
      <c r="M288" s="2350"/>
      <c r="N288" s="2350"/>
      <c r="O288" s="2350"/>
    </row>
    <row r="289" ht="16.5" customHeight="1">
      <c r="A289" s="2726"/>
      <c r="C289" s="2759"/>
      <c r="D289" s="2548"/>
      <c r="E289" s="2759"/>
      <c r="F289" s="2632"/>
      <c r="G289" s="2728"/>
      <c r="H289" s="2728"/>
      <c r="I289" s="2728"/>
      <c r="J289" s="2728"/>
      <c r="K289" s="2728"/>
      <c r="L289" s="2728"/>
      <c r="M289" s="2728"/>
      <c r="N289" s="2728"/>
      <c r="O289" s="2728"/>
    </row>
    <row r="290" ht="16.5" customHeight="1">
      <c r="A290" s="2726"/>
      <c r="B290" s="2086" t="s">
        <v>10153</v>
      </c>
      <c r="C290" s="2759"/>
      <c r="D290" s="2668" t="s">
        <v>10154</v>
      </c>
      <c r="E290" s="2759"/>
      <c r="F290" s="2632"/>
      <c r="G290" s="2728"/>
      <c r="H290" s="2728"/>
      <c r="I290" s="2728"/>
      <c r="J290" s="2728"/>
      <c r="K290" s="2728"/>
      <c r="L290" s="2728"/>
      <c r="M290" s="2728"/>
      <c r="N290" s="2728"/>
      <c r="O290" s="2728"/>
    </row>
    <row r="291" ht="16.5" customHeight="1">
      <c r="A291" s="2726"/>
      <c r="B291" s="6"/>
      <c r="C291" s="2759"/>
      <c r="D291" s="2761" t="s">
        <v>10155</v>
      </c>
      <c r="E291" s="2759"/>
      <c r="F291" s="2632"/>
      <c r="G291" s="2728"/>
      <c r="H291" s="2728"/>
      <c r="I291" s="2728"/>
      <c r="J291" s="2728"/>
      <c r="K291" s="2728"/>
      <c r="L291" s="2728"/>
      <c r="M291" s="2728"/>
      <c r="N291" s="2728"/>
      <c r="O291" s="2728"/>
    </row>
    <row r="292" ht="16.5" customHeight="1">
      <c r="A292" s="2726"/>
      <c r="C292" s="2759"/>
      <c r="D292" s="2548"/>
      <c r="E292" s="2759"/>
      <c r="F292" s="2632"/>
      <c r="G292" s="2728"/>
      <c r="H292" s="2728"/>
      <c r="I292" s="2728"/>
      <c r="J292" s="2728"/>
      <c r="K292" s="2728"/>
      <c r="L292" s="2728"/>
      <c r="M292" s="2728"/>
      <c r="N292" s="2728"/>
      <c r="O292" s="2728"/>
    </row>
    <row r="293" ht="16.5" customHeight="1">
      <c r="A293" s="2726"/>
      <c r="B293" s="2762" t="s">
        <v>10156</v>
      </c>
      <c r="C293" s="2759"/>
      <c r="D293" s="2585" t="s">
        <v>10157</v>
      </c>
      <c r="E293" s="2759"/>
      <c r="F293" s="2632"/>
      <c r="G293" s="2728"/>
      <c r="H293" s="2728"/>
      <c r="I293" s="2728"/>
      <c r="J293" s="2728"/>
      <c r="K293" s="2728"/>
      <c r="L293" s="2728"/>
      <c r="M293" s="2728"/>
      <c r="N293" s="2728"/>
      <c r="O293" s="2728"/>
    </row>
    <row r="294" ht="16.5" customHeight="1">
      <c r="A294" s="2726"/>
      <c r="B294" s="6"/>
      <c r="C294" s="2759"/>
      <c r="D294" s="2548"/>
      <c r="E294" s="2759"/>
      <c r="F294" s="2759"/>
      <c r="G294" s="2728"/>
      <c r="H294" s="2728"/>
      <c r="I294" s="2728"/>
      <c r="J294" s="2728"/>
      <c r="K294" s="2728"/>
      <c r="L294" s="2728"/>
      <c r="M294" s="2728"/>
      <c r="N294" s="2728"/>
      <c r="O294" s="2728"/>
    </row>
    <row r="295" ht="16.5" customHeight="1">
      <c r="A295" s="2726"/>
      <c r="B295" s="2086" t="s">
        <v>10158</v>
      </c>
      <c r="C295" s="2759"/>
      <c r="D295" s="2668" t="s">
        <v>10159</v>
      </c>
      <c r="E295" s="2759"/>
      <c r="F295" s="2759"/>
      <c r="G295" s="2728"/>
      <c r="H295" s="2728"/>
      <c r="I295" s="2728"/>
      <c r="J295" s="2728"/>
      <c r="K295" s="2728"/>
      <c r="L295" s="2728"/>
      <c r="M295" s="2728"/>
      <c r="N295" s="2728"/>
      <c r="O295" s="2728"/>
    </row>
    <row r="296" ht="16.5" customHeight="1">
      <c r="A296" s="2726"/>
      <c r="B296" s="11"/>
      <c r="C296" s="2759"/>
      <c r="D296" s="2548"/>
      <c r="E296" s="2759"/>
      <c r="F296" s="2759"/>
      <c r="G296" s="2728"/>
      <c r="H296" s="2728"/>
      <c r="I296" s="2728"/>
      <c r="J296" s="2728"/>
      <c r="K296" s="2728"/>
      <c r="L296" s="2728"/>
      <c r="M296" s="2728"/>
      <c r="N296" s="2728"/>
      <c r="O296" s="2728"/>
    </row>
    <row r="297" ht="16.5" customHeight="1">
      <c r="A297" s="2726"/>
      <c r="B297" s="2763" t="s">
        <v>10160</v>
      </c>
      <c r="C297" s="2759"/>
      <c r="D297" s="2618" t="s">
        <v>10161</v>
      </c>
      <c r="E297" s="2759"/>
      <c r="F297" s="2618" t="s">
        <v>10162</v>
      </c>
      <c r="G297" s="2728"/>
      <c r="H297" s="2728"/>
      <c r="I297" s="2728"/>
      <c r="J297" s="2728"/>
      <c r="K297" s="2728"/>
      <c r="L297" s="2728"/>
      <c r="M297" s="2728"/>
      <c r="N297" s="2728"/>
      <c r="O297" s="2728"/>
    </row>
    <row r="298" ht="16.5" customHeight="1">
      <c r="A298" s="2726"/>
      <c r="B298" s="11"/>
      <c r="C298" s="2759"/>
      <c r="D298" s="2548"/>
      <c r="E298" s="2759"/>
      <c r="F298" s="2759"/>
      <c r="G298" s="2728"/>
      <c r="H298" s="2728"/>
      <c r="I298" s="2728"/>
      <c r="J298" s="2728"/>
      <c r="K298" s="2728"/>
      <c r="L298" s="2728"/>
      <c r="M298" s="2728"/>
      <c r="N298" s="2728"/>
      <c r="O298" s="2728"/>
    </row>
    <row r="299" ht="16.5" customHeight="1">
      <c r="A299" s="2726"/>
      <c r="B299" s="2764" t="s">
        <v>10163</v>
      </c>
      <c r="C299" s="2759"/>
      <c r="D299" s="2765" t="s">
        <v>10164</v>
      </c>
      <c r="E299" s="2759"/>
      <c r="F299" s="2759"/>
      <c r="G299" s="2728"/>
      <c r="H299" s="2728"/>
      <c r="I299" s="2728"/>
      <c r="J299" s="2728"/>
      <c r="K299" s="2728"/>
      <c r="L299" s="2728"/>
      <c r="M299" s="2728"/>
      <c r="N299" s="2728"/>
      <c r="O299" s="2728"/>
    </row>
    <row r="300" ht="16.5" customHeight="1">
      <c r="A300" s="2726"/>
      <c r="B300" s="11"/>
      <c r="C300" s="2759"/>
      <c r="D300" s="2757"/>
      <c r="E300" s="2759"/>
      <c r="F300" s="2759"/>
      <c r="G300" s="2728"/>
      <c r="H300" s="2728"/>
      <c r="I300" s="2728"/>
      <c r="J300" s="2728"/>
      <c r="K300" s="2728"/>
      <c r="L300" s="2728"/>
      <c r="M300" s="2728"/>
      <c r="N300" s="2728"/>
      <c r="O300" s="2728"/>
    </row>
    <row r="301" ht="16.5" customHeight="1">
      <c r="A301" s="2726"/>
      <c r="B301" s="2766" t="s">
        <v>10165</v>
      </c>
      <c r="C301" s="2759"/>
      <c r="D301" s="2668" t="s">
        <v>2959</v>
      </c>
      <c r="E301" s="2759"/>
      <c r="F301" s="2759"/>
      <c r="G301" s="2728"/>
      <c r="H301" s="2728"/>
      <c r="I301" s="2728"/>
      <c r="J301" s="2728"/>
      <c r="K301" s="2728"/>
      <c r="L301" s="2728"/>
      <c r="M301" s="2728"/>
      <c r="N301" s="2728"/>
      <c r="O301" s="2728"/>
    </row>
    <row r="302" ht="16.5" customHeight="1">
      <c r="A302" s="2726"/>
      <c r="C302" s="2759"/>
      <c r="D302" s="2757"/>
      <c r="E302" s="2759"/>
      <c r="F302" s="2759"/>
      <c r="G302" s="2728"/>
      <c r="H302" s="2728"/>
      <c r="I302" s="2728"/>
      <c r="J302" s="2728"/>
      <c r="K302" s="2728"/>
      <c r="L302" s="2728"/>
      <c r="M302" s="2728"/>
      <c r="N302" s="2728"/>
      <c r="O302" s="2728"/>
    </row>
    <row r="303" ht="16.5" customHeight="1">
      <c r="A303" s="2726"/>
      <c r="B303" s="2767" t="s">
        <v>10166</v>
      </c>
      <c r="C303" s="2759"/>
      <c r="D303" s="2768" t="s">
        <v>10167</v>
      </c>
      <c r="E303" s="2759"/>
      <c r="F303" s="2759"/>
      <c r="G303" s="2728"/>
      <c r="H303" s="2728"/>
      <c r="I303" s="2728"/>
      <c r="J303" s="2728"/>
      <c r="K303" s="2728"/>
      <c r="L303" s="2728"/>
      <c r="M303" s="2728"/>
      <c r="N303" s="2728"/>
      <c r="O303" s="2728"/>
    </row>
    <row r="304" ht="16.5" customHeight="1">
      <c r="A304" s="2726"/>
      <c r="B304" s="2769"/>
      <c r="C304" s="2759"/>
      <c r="D304" s="2757"/>
      <c r="E304" s="2759"/>
      <c r="F304" s="2759"/>
      <c r="G304" s="2728"/>
      <c r="H304" s="2728"/>
      <c r="I304" s="2728"/>
      <c r="J304" s="2728"/>
      <c r="K304" s="2728"/>
      <c r="L304" s="2728"/>
      <c r="M304" s="2728"/>
      <c r="N304" s="2728"/>
      <c r="O304" s="2728"/>
    </row>
    <row r="305" ht="16.5" customHeight="1">
      <c r="A305" s="2770"/>
      <c r="B305" s="2771" t="s">
        <v>10168</v>
      </c>
      <c r="C305" s="2772"/>
      <c r="D305" s="2773" t="s">
        <v>10169</v>
      </c>
      <c r="E305" s="2772"/>
      <c r="F305" s="2772"/>
      <c r="G305" s="2774"/>
      <c r="H305" s="2774"/>
      <c r="I305" s="2774"/>
      <c r="J305" s="2774"/>
      <c r="K305" s="2774"/>
      <c r="L305" s="2774"/>
      <c r="M305" s="2774"/>
      <c r="N305" s="2774"/>
      <c r="O305" s="2774"/>
    </row>
    <row r="306" ht="16.5" customHeight="1">
      <c r="A306" s="924"/>
      <c r="B306" s="2775"/>
      <c r="C306" s="2629"/>
      <c r="D306" s="2776"/>
      <c r="E306" s="2629"/>
      <c r="F306" s="2629"/>
      <c r="G306" s="903"/>
      <c r="H306" s="903"/>
      <c r="I306" s="903"/>
      <c r="J306" s="903"/>
      <c r="K306" s="903"/>
      <c r="L306" s="903"/>
      <c r="M306" s="903"/>
      <c r="N306" s="903"/>
      <c r="O306" s="903"/>
    </row>
    <row r="307" ht="16.5" customHeight="1">
      <c r="A307" s="2777"/>
      <c r="B307" s="2778" t="s">
        <v>10170</v>
      </c>
      <c r="C307" s="2779"/>
      <c r="D307" s="2780" t="s">
        <v>10171</v>
      </c>
      <c r="E307" s="2779"/>
      <c r="F307" s="2580" t="s">
        <v>10172</v>
      </c>
      <c r="G307" s="2781"/>
      <c r="H307" s="2781"/>
      <c r="I307" s="2781"/>
      <c r="J307" s="2781"/>
      <c r="K307" s="2781"/>
      <c r="L307" s="2781"/>
      <c r="M307" s="2781"/>
      <c r="N307" s="2781"/>
      <c r="O307" s="2781"/>
    </row>
    <row r="308" ht="16.5" customHeight="1">
      <c r="A308" s="924"/>
      <c r="B308" s="2343"/>
      <c r="C308" s="2354"/>
      <c r="D308" s="2354" t="s">
        <v>10173</v>
      </c>
      <c r="E308" s="2354"/>
      <c r="F308" s="2354"/>
      <c r="G308" s="2350"/>
      <c r="H308" s="2350"/>
      <c r="I308" s="2350"/>
      <c r="J308" s="2350"/>
      <c r="K308" s="2350"/>
      <c r="L308" s="2350"/>
      <c r="M308" s="2350"/>
      <c r="N308" s="2350"/>
      <c r="O308" s="2350"/>
    </row>
    <row r="309">
      <c r="B309" s="2782" t="s">
        <v>10174</v>
      </c>
      <c r="D309" s="6"/>
      <c r="F309" s="11"/>
    </row>
    <row r="310">
      <c r="D310" s="6"/>
      <c r="F310" s="11"/>
    </row>
    <row r="311">
      <c r="B311" s="2783" t="s">
        <v>10175</v>
      </c>
      <c r="D311" s="6"/>
      <c r="F311" s="11"/>
    </row>
    <row r="312">
      <c r="B312" s="2776"/>
      <c r="D312" s="6"/>
      <c r="F312" s="11"/>
    </row>
    <row r="313">
      <c r="B313" s="2784" t="s">
        <v>10176</v>
      </c>
      <c r="D313" s="2086" t="s">
        <v>10177</v>
      </c>
      <c r="F313" s="2785" t="s">
        <v>10178</v>
      </c>
    </row>
    <row r="314">
      <c r="B314" s="2776"/>
      <c r="D314" s="6"/>
      <c r="F314" s="11"/>
    </row>
    <row r="315">
      <c r="B315" s="2786" t="s">
        <v>10179</v>
      </c>
      <c r="D315" s="2787" t="s">
        <v>10180</v>
      </c>
      <c r="F315" s="11"/>
    </row>
    <row r="316">
      <c r="B316" s="2776"/>
      <c r="D316" s="6"/>
      <c r="F316" s="11"/>
    </row>
    <row r="317">
      <c r="B317" s="2784" t="s">
        <v>10181</v>
      </c>
      <c r="D317" s="2086" t="s">
        <v>10182</v>
      </c>
      <c r="F317" s="2785" t="s">
        <v>10183</v>
      </c>
    </row>
    <row r="318">
      <c r="B318" s="2622"/>
      <c r="D318" s="11"/>
    </row>
    <row r="319">
      <c r="B319" s="2788" t="s">
        <v>10184</v>
      </c>
      <c r="D319" s="2789" t="s">
        <v>10185</v>
      </c>
    </row>
    <row r="320">
      <c r="B320" s="2790"/>
      <c r="D320" s="11"/>
    </row>
    <row r="321">
      <c r="B321" s="2788" t="s">
        <v>10186</v>
      </c>
      <c r="D321" s="11"/>
    </row>
    <row r="322">
      <c r="B322" s="11"/>
      <c r="D322" s="11"/>
    </row>
    <row r="323">
      <c r="B323" s="2791" t="s">
        <v>10187</v>
      </c>
      <c r="D323" s="11"/>
    </row>
    <row r="324">
      <c r="B324" s="24"/>
      <c r="D324" s="11"/>
    </row>
    <row r="325">
      <c r="B325" s="2791" t="s">
        <v>10188</v>
      </c>
      <c r="D325" s="2792" t="s">
        <v>10189</v>
      </c>
    </row>
    <row r="326" ht="16.5" customHeight="1">
      <c r="A326" s="924"/>
      <c r="B326" s="2354"/>
      <c r="C326" s="2354"/>
      <c r="D326" s="2354" t="s">
        <v>10190</v>
      </c>
      <c r="E326" s="2354"/>
      <c r="F326" s="2354"/>
      <c r="G326" s="2350"/>
      <c r="H326" s="2350"/>
      <c r="I326" s="2350"/>
      <c r="J326" s="2350"/>
      <c r="K326" s="2350"/>
      <c r="L326" s="2350"/>
      <c r="M326" s="2350"/>
      <c r="N326" s="2350"/>
      <c r="O326" s="2350"/>
    </row>
    <row r="327" ht="16.5" customHeight="1">
      <c r="A327" s="2777"/>
      <c r="B327" s="2793" t="s">
        <v>10191</v>
      </c>
      <c r="C327" s="2779"/>
      <c r="D327" s="2794" t="s">
        <v>10192</v>
      </c>
      <c r="E327" s="2779"/>
      <c r="F327" s="2781"/>
      <c r="G327" s="2781"/>
      <c r="H327" s="2781"/>
      <c r="I327" s="2781"/>
      <c r="J327" s="2781"/>
      <c r="K327" s="2781"/>
      <c r="L327" s="2781"/>
      <c r="M327" s="2781"/>
      <c r="N327" s="2781"/>
    </row>
    <row r="328" ht="16.5" customHeight="1">
      <c r="A328" s="2777"/>
      <c r="B328" s="2795"/>
      <c r="C328" s="2779"/>
      <c r="D328" s="2779"/>
      <c r="E328" s="2779"/>
      <c r="F328" s="2779"/>
      <c r="G328" s="2781"/>
      <c r="H328" s="2781"/>
      <c r="I328" s="2781"/>
      <c r="J328" s="2781"/>
      <c r="K328" s="2781"/>
      <c r="L328" s="2781"/>
      <c r="M328" s="2781"/>
      <c r="N328" s="2781"/>
      <c r="O328" s="2781"/>
    </row>
    <row r="329" ht="16.5" customHeight="1">
      <c r="A329" s="2777"/>
      <c r="B329" s="2796" t="s">
        <v>10193</v>
      </c>
      <c r="C329" s="2779"/>
      <c r="D329" s="2779"/>
      <c r="E329" s="2779"/>
      <c r="F329" s="2779"/>
      <c r="G329" s="2781"/>
      <c r="H329" s="2781"/>
      <c r="I329" s="2781"/>
      <c r="J329" s="2781"/>
      <c r="K329" s="2781"/>
      <c r="L329" s="2781"/>
      <c r="M329" s="2781"/>
      <c r="N329" s="2781"/>
      <c r="O329" s="2781"/>
    </row>
    <row r="330" ht="16.5" customHeight="1">
      <c r="A330" s="2777"/>
      <c r="B330" s="2779"/>
      <c r="C330" s="2779"/>
      <c r="D330" s="2779"/>
      <c r="E330" s="2779"/>
      <c r="F330" s="2779"/>
      <c r="G330" s="2781"/>
      <c r="H330" s="2781"/>
      <c r="I330" s="2781"/>
      <c r="J330" s="2781"/>
      <c r="K330" s="2781"/>
      <c r="L330" s="2781"/>
      <c r="M330" s="2781"/>
      <c r="N330" s="2781"/>
      <c r="O330" s="2781"/>
    </row>
    <row r="331" ht="16.5" customHeight="1">
      <c r="A331" s="2777"/>
      <c r="B331" s="2797" t="s">
        <v>10194</v>
      </c>
      <c r="C331" s="2779"/>
      <c r="D331" s="2798" t="s">
        <v>10195</v>
      </c>
      <c r="E331" s="2779"/>
      <c r="F331" s="2797" t="s">
        <v>10196</v>
      </c>
      <c r="G331" s="2781"/>
      <c r="H331" s="2781"/>
      <c r="I331" s="2781"/>
      <c r="J331" s="2781"/>
      <c r="K331" s="2781"/>
      <c r="L331" s="2781"/>
      <c r="M331" s="2781"/>
      <c r="N331" s="2781"/>
      <c r="O331" s="2781"/>
    </row>
    <row r="332" ht="16.5" customHeight="1">
      <c r="A332" s="924"/>
      <c r="B332" s="2629"/>
      <c r="C332" s="2629"/>
      <c r="D332" s="2629"/>
      <c r="E332" s="2629"/>
      <c r="F332" s="2629"/>
      <c r="G332" s="903"/>
      <c r="H332" s="903"/>
      <c r="I332" s="903"/>
      <c r="J332" s="903"/>
      <c r="K332" s="903"/>
      <c r="L332" s="903"/>
      <c r="M332" s="903"/>
      <c r="N332" s="903"/>
      <c r="O332" s="903"/>
    </row>
    <row r="333" ht="18.75" customHeight="1">
      <c r="A333" s="2799"/>
      <c r="B333" s="2800" t="s">
        <v>10197</v>
      </c>
      <c r="C333" s="2801"/>
      <c r="D333" s="2802" t="s">
        <v>10198</v>
      </c>
      <c r="E333" s="2799"/>
      <c r="F333" s="2803" t="s">
        <v>10199</v>
      </c>
      <c r="G333" s="2801"/>
      <c r="H333" s="2799"/>
      <c r="I333" s="2799"/>
      <c r="J333" s="2799"/>
      <c r="K333" s="2799"/>
      <c r="L333" s="2799"/>
      <c r="M333" s="2799"/>
      <c r="N333" s="2799"/>
      <c r="O333" s="2799"/>
    </row>
    <row r="334" ht="18.75" customHeight="1">
      <c r="A334" s="2799"/>
      <c r="B334" s="944"/>
      <c r="C334" s="2801"/>
      <c r="D334" s="2282"/>
      <c r="E334" s="2799"/>
      <c r="F334" s="2799"/>
      <c r="G334" s="2799"/>
      <c r="H334" s="2799"/>
      <c r="I334" s="2799"/>
      <c r="J334" s="2799"/>
      <c r="K334" s="2799"/>
      <c r="L334" s="2799"/>
      <c r="M334" s="2799"/>
      <c r="N334" s="2799"/>
      <c r="O334" s="2799"/>
    </row>
    <row r="335" ht="18.75" customHeight="1">
      <c r="A335" s="2799"/>
      <c r="B335" s="2804" t="str">
        <f>HYPERLINK("https://www.youtube.com/watch?v=bWahgmZEx8Y","Interviews be like... https://www.youtube.com/watch?v=bWahgmZEx8Y")</f>
        <v>Interviews be like... https://www.youtube.com/watch?v=bWahgmZEx8Y</v>
      </c>
      <c r="C335" s="2801"/>
      <c r="D335" s="2282"/>
      <c r="E335" s="2799"/>
      <c r="F335" s="2799"/>
      <c r="G335" s="2799"/>
      <c r="H335" s="2799"/>
      <c r="I335" s="2799"/>
      <c r="J335" s="2799"/>
      <c r="K335" s="2799"/>
      <c r="L335" s="2799"/>
      <c r="M335" s="2799"/>
      <c r="N335" s="2799"/>
      <c r="O335" s="2799"/>
    </row>
    <row r="336" ht="18.75" customHeight="1">
      <c r="A336" s="2799"/>
      <c r="B336" s="944"/>
      <c r="C336" s="2801"/>
      <c r="D336" s="2282"/>
      <c r="E336" s="2799"/>
      <c r="F336" s="2799"/>
      <c r="G336" s="2799"/>
      <c r="H336" s="2799"/>
      <c r="I336" s="2799"/>
      <c r="J336" s="2799"/>
      <c r="K336" s="2799"/>
      <c r="L336" s="2799"/>
      <c r="M336" s="2799"/>
      <c r="N336" s="2799"/>
      <c r="O336" s="2799"/>
    </row>
    <row r="337" ht="18.75" customHeight="1">
      <c r="A337" s="14"/>
      <c r="B337" s="2805" t="s">
        <v>10200</v>
      </c>
      <c r="C337" s="24"/>
      <c r="D337" s="2282"/>
      <c r="E337" s="14"/>
      <c r="F337" s="14"/>
      <c r="G337" s="14"/>
      <c r="H337" s="14"/>
      <c r="I337" s="14"/>
      <c r="J337" s="14"/>
      <c r="K337" s="14"/>
      <c r="L337" s="14"/>
      <c r="M337" s="14"/>
      <c r="N337" s="14"/>
      <c r="O337" s="14"/>
    </row>
    <row r="338" ht="18.75" customHeight="1">
      <c r="A338" s="14"/>
      <c r="B338" s="6"/>
      <c r="C338" s="24"/>
      <c r="D338" s="2282"/>
      <c r="E338" s="14"/>
      <c r="F338" s="14"/>
      <c r="G338" s="14"/>
      <c r="H338" s="14"/>
      <c r="I338" s="14"/>
      <c r="J338" s="14"/>
      <c r="K338" s="14"/>
      <c r="L338" s="14"/>
      <c r="M338" s="14"/>
      <c r="N338" s="14"/>
      <c r="O338" s="14"/>
    </row>
    <row r="339" ht="18.75" customHeight="1">
      <c r="A339" s="2806"/>
      <c r="B339" s="2807" t="s">
        <v>10201</v>
      </c>
      <c r="C339" s="2622"/>
      <c r="D339" s="2808" t="s">
        <v>10202</v>
      </c>
      <c r="E339" s="2806"/>
      <c r="F339" s="2807" t="s">
        <v>10203</v>
      </c>
      <c r="G339" s="2806"/>
      <c r="H339" s="2806"/>
      <c r="I339" s="2806"/>
      <c r="J339" s="2806"/>
      <c r="K339" s="2806"/>
      <c r="L339" s="2806"/>
      <c r="M339" s="2806"/>
      <c r="N339" s="2806"/>
      <c r="O339" s="2806"/>
    </row>
    <row r="340" ht="18.75" customHeight="1">
      <c r="A340" s="14"/>
      <c r="C340" s="24"/>
      <c r="E340" s="14"/>
      <c r="F340" s="14"/>
      <c r="G340" s="14"/>
      <c r="H340" s="14"/>
      <c r="I340" s="14"/>
      <c r="J340" s="14"/>
      <c r="K340" s="14"/>
      <c r="L340" s="14"/>
      <c r="M340" s="14"/>
      <c r="N340" s="14"/>
      <c r="O340" s="14"/>
    </row>
    <row r="341" ht="18.75" customHeight="1">
      <c r="A341" s="1480"/>
      <c r="B341" s="2766" t="s">
        <v>10204</v>
      </c>
      <c r="C341" s="1759"/>
      <c r="D341" s="2809" t="s">
        <v>10205</v>
      </c>
      <c r="E341" s="1480"/>
      <c r="F341" s="2810" t="s">
        <v>10206</v>
      </c>
      <c r="G341" s="2811" t="s">
        <v>10207</v>
      </c>
      <c r="H341" s="1480"/>
      <c r="I341" s="1480"/>
      <c r="J341" s="1480"/>
      <c r="K341" s="1480"/>
      <c r="L341" s="1480"/>
      <c r="M341" s="1480"/>
      <c r="N341" s="1480"/>
      <c r="O341" s="1480"/>
    </row>
    <row r="342">
      <c r="B342" s="11"/>
      <c r="D342" s="11"/>
    </row>
    <row r="343">
      <c r="B343" s="2812" t="s">
        <v>10208</v>
      </c>
      <c r="D343" s="2813" t="s">
        <v>10209</v>
      </c>
      <c r="F343" s="2813" t="s">
        <v>10210</v>
      </c>
    </row>
    <row r="344">
      <c r="B344" s="11"/>
      <c r="D344" s="11"/>
    </row>
    <row r="345">
      <c r="B345" s="2814" t="s">
        <v>10211</v>
      </c>
      <c r="D345" s="2815" t="s">
        <v>10212</v>
      </c>
    </row>
    <row r="347">
      <c r="A347" s="2816"/>
      <c r="B347" s="2817" t="s">
        <v>10213</v>
      </c>
      <c r="C347" s="2816"/>
      <c r="D347" s="2818" t="s">
        <v>10214</v>
      </c>
      <c r="E347" s="2816"/>
      <c r="F347" s="2816"/>
      <c r="G347" s="2816"/>
      <c r="H347" s="2816"/>
      <c r="I347" s="2816"/>
      <c r="J347" s="2816"/>
      <c r="K347" s="2816"/>
      <c r="L347" s="2816"/>
      <c r="M347" s="2816"/>
      <c r="N347" s="2816"/>
      <c r="O347" s="2816"/>
    </row>
    <row r="349" ht="16.5" customHeight="1">
      <c r="A349" s="924"/>
      <c r="B349" s="2354"/>
      <c r="C349" s="2354"/>
      <c r="D349" s="2354" t="s">
        <v>10215</v>
      </c>
      <c r="E349" s="2354"/>
      <c r="F349" s="2354"/>
      <c r="G349" s="2350"/>
      <c r="H349" s="2350"/>
      <c r="I349" s="2350"/>
      <c r="J349" s="2350"/>
      <c r="K349" s="2350"/>
      <c r="L349" s="2350"/>
      <c r="M349" s="2350"/>
      <c r="N349" s="2350"/>
      <c r="O349" s="2350"/>
    </row>
    <row r="350" ht="18.75" customHeight="1">
      <c r="A350" s="14"/>
      <c r="B350" s="2812" t="s">
        <v>10216</v>
      </c>
      <c r="C350" s="24"/>
      <c r="D350" s="2569" t="s">
        <v>10217</v>
      </c>
      <c r="E350" s="14"/>
      <c r="F350" s="14"/>
      <c r="G350" s="14"/>
      <c r="H350" s="14"/>
      <c r="I350" s="14"/>
      <c r="J350" s="14"/>
      <c r="K350" s="14"/>
      <c r="L350" s="14"/>
      <c r="M350" s="14"/>
      <c r="N350" s="14"/>
      <c r="O350" s="14"/>
    </row>
    <row r="351" ht="18.75" customHeight="1">
      <c r="A351" s="14"/>
      <c r="B351" s="2613"/>
      <c r="C351" s="24"/>
      <c r="D351" s="968"/>
      <c r="E351" s="14"/>
      <c r="F351" s="14"/>
      <c r="G351" s="14"/>
      <c r="H351" s="14"/>
      <c r="I351" s="14"/>
      <c r="J351" s="14"/>
      <c r="K351" s="14"/>
      <c r="L351" s="14"/>
      <c r="M351" s="14"/>
      <c r="N351" s="14"/>
      <c r="O351" s="14"/>
    </row>
    <row r="352" ht="18.75" customHeight="1">
      <c r="A352" s="14"/>
      <c r="B352" s="2819" t="s">
        <v>10218</v>
      </c>
      <c r="C352" s="24"/>
      <c r="D352" s="2820" t="s">
        <v>10219</v>
      </c>
      <c r="E352" s="14"/>
      <c r="F352" s="14"/>
      <c r="G352" s="14"/>
      <c r="H352" s="14"/>
      <c r="I352" s="14"/>
      <c r="J352" s="14"/>
      <c r="K352" s="14"/>
      <c r="L352" s="14"/>
      <c r="M352" s="14"/>
      <c r="N352" s="14"/>
      <c r="O352" s="14"/>
    </row>
    <row r="353" ht="18.75" customHeight="1">
      <c r="A353" s="14"/>
      <c r="B353" s="2622"/>
      <c r="C353" s="24"/>
      <c r="D353" s="968"/>
      <c r="E353" s="14"/>
      <c r="F353" s="14"/>
      <c r="G353" s="14"/>
      <c r="H353" s="14"/>
      <c r="I353" s="14"/>
      <c r="J353" s="14"/>
      <c r="K353" s="14"/>
      <c r="L353" s="14"/>
      <c r="M353" s="14"/>
      <c r="N353" s="14"/>
      <c r="O353" s="14"/>
    </row>
    <row r="354" ht="18.75" customHeight="1">
      <c r="A354" s="14"/>
      <c r="B354" s="2812" t="s">
        <v>10220</v>
      </c>
      <c r="C354" s="24"/>
      <c r="D354" s="2821" t="s">
        <v>10221</v>
      </c>
      <c r="E354" s="14"/>
      <c r="F354" s="2810" t="s">
        <v>10222</v>
      </c>
      <c r="G354" s="14"/>
      <c r="H354" s="14"/>
      <c r="I354" s="14"/>
      <c r="J354" s="14"/>
      <c r="K354" s="14"/>
      <c r="L354" s="14"/>
      <c r="M354" s="14"/>
      <c r="N354" s="14"/>
      <c r="O354" s="14"/>
    </row>
    <row r="355" ht="18.75" customHeight="1">
      <c r="A355" s="14"/>
      <c r="B355" s="2622"/>
      <c r="C355" s="24"/>
      <c r="D355" s="968"/>
      <c r="E355" s="14"/>
      <c r="F355" s="14"/>
      <c r="G355" s="14"/>
      <c r="H355" s="14"/>
      <c r="I355" s="14"/>
      <c r="J355" s="14"/>
      <c r="K355" s="14"/>
      <c r="L355" s="14"/>
      <c r="M355" s="14"/>
      <c r="N355" s="14"/>
      <c r="O355" s="14"/>
    </row>
    <row r="356" ht="18.75" customHeight="1">
      <c r="A356" s="14"/>
      <c r="B356" s="2807" t="s">
        <v>10223</v>
      </c>
      <c r="C356" s="24"/>
      <c r="D356" s="968"/>
      <c r="E356" s="14"/>
      <c r="F356" s="14"/>
      <c r="G356" s="14"/>
      <c r="H356" s="14"/>
      <c r="I356" s="14"/>
      <c r="J356" s="14"/>
      <c r="K356" s="14"/>
      <c r="L356" s="14"/>
      <c r="M356" s="14"/>
      <c r="N356" s="14"/>
      <c r="O356" s="14"/>
    </row>
    <row r="357" ht="18.75" customHeight="1">
      <c r="A357" s="14"/>
      <c r="B357" s="944" t="s">
        <v>3</v>
      </c>
      <c r="C357" s="24"/>
      <c r="D357" s="968"/>
      <c r="E357" s="14"/>
      <c r="F357" s="14"/>
      <c r="G357" s="14"/>
      <c r="H357" s="14"/>
      <c r="I357" s="14"/>
      <c r="J357" s="14"/>
      <c r="K357" s="14"/>
      <c r="L357" s="14"/>
      <c r="M357" s="14"/>
      <c r="N357" s="14"/>
      <c r="O357" s="14"/>
    </row>
    <row r="358" ht="18.75" customHeight="1">
      <c r="B358" s="2822" t="s">
        <v>10224</v>
      </c>
      <c r="C358" s="11"/>
      <c r="D358" s="2823" t="s">
        <v>10225</v>
      </c>
    </row>
    <row r="359" ht="18.75" customHeight="1">
      <c r="B359" s="2790"/>
      <c r="C359" s="11"/>
      <c r="D359" s="1951"/>
    </row>
    <row r="360" ht="18.75" customHeight="1">
      <c r="B360" s="2824" t="s">
        <v>10226</v>
      </c>
      <c r="C360" s="11"/>
      <c r="D360" s="2825" t="s">
        <v>10227</v>
      </c>
      <c r="F360" s="11" t="s">
        <v>10228</v>
      </c>
    </row>
    <row r="361" ht="18.75" customHeight="1">
      <c r="B361" s="6"/>
      <c r="C361" s="11"/>
      <c r="D361" s="1951"/>
    </row>
    <row r="362" ht="18.75" customHeight="1">
      <c r="B362" s="2826" t="s">
        <v>10229</v>
      </c>
      <c r="C362" s="11"/>
      <c r="D362" s="2810" t="s">
        <v>10230</v>
      </c>
    </row>
    <row r="363" ht="9.75" customHeight="1">
      <c r="A363" s="14"/>
      <c r="B363" s="913"/>
      <c r="C363" s="24"/>
      <c r="D363" s="968"/>
      <c r="E363" s="14"/>
      <c r="F363" s="14"/>
      <c r="G363" s="14"/>
      <c r="H363" s="14"/>
      <c r="I363" s="14"/>
      <c r="J363" s="14"/>
      <c r="K363" s="14"/>
      <c r="L363" s="14"/>
      <c r="M363" s="14"/>
      <c r="N363" s="14"/>
      <c r="O363" s="14"/>
    </row>
    <row r="364" ht="18.75" customHeight="1">
      <c r="B364" s="2827" t="s">
        <v>10231</v>
      </c>
      <c r="C364" s="11"/>
      <c r="D364" s="2820" t="s">
        <v>10232</v>
      </c>
    </row>
    <row r="365" ht="10.5" customHeight="1">
      <c r="B365" s="6"/>
      <c r="C365" s="11"/>
      <c r="D365" s="1951"/>
    </row>
    <row r="366" ht="18.75" customHeight="1">
      <c r="B366" s="2828" t="s">
        <v>10233</v>
      </c>
      <c r="C366" s="11"/>
      <c r="D366" s="2829" t="s">
        <v>10234</v>
      </c>
      <c r="F366" s="2829" t="s">
        <v>10235</v>
      </c>
    </row>
    <row r="367" ht="9.0" customHeight="1">
      <c r="B367" s="6"/>
      <c r="C367" s="11"/>
      <c r="D367" s="1951"/>
    </row>
    <row r="368" ht="18.75" customHeight="1">
      <c r="B368" s="2763" t="s">
        <v>10236</v>
      </c>
      <c r="C368" s="11"/>
      <c r="D368" s="2830" t="s">
        <v>10237</v>
      </c>
    </row>
    <row r="369" ht="9.0" customHeight="1">
      <c r="B369" s="6"/>
      <c r="C369" s="11"/>
      <c r="D369" s="1951"/>
    </row>
    <row r="370" ht="18.75" customHeight="1">
      <c r="B370" s="2762" t="s">
        <v>10238</v>
      </c>
      <c r="C370" s="11"/>
      <c r="D370" s="2831" t="s">
        <v>10239</v>
      </c>
    </row>
    <row r="371" ht="8.25" customHeight="1">
      <c r="B371" s="1951"/>
      <c r="C371" s="11"/>
      <c r="D371" s="6"/>
    </row>
    <row r="372" ht="18.75" customHeight="1">
      <c r="B372" s="2617" t="s">
        <v>10240</v>
      </c>
      <c r="C372" s="11"/>
      <c r="D372" s="2763" t="s">
        <v>10241</v>
      </c>
    </row>
    <row r="373" ht="12.0" customHeight="1">
      <c r="B373" s="11"/>
      <c r="D373" s="11"/>
    </row>
    <row r="374">
      <c r="B374" s="2832" t="s">
        <v>10242</v>
      </c>
      <c r="D374" s="11"/>
    </row>
    <row r="375">
      <c r="B375" s="11"/>
      <c r="D375" s="11"/>
      <c r="F375" s="11" t="s">
        <v>10243</v>
      </c>
    </row>
    <row r="376">
      <c r="B376" s="2828" t="s">
        <v>10244</v>
      </c>
      <c r="D376" s="11"/>
    </row>
    <row r="377">
      <c r="B377" s="11"/>
      <c r="D377" s="11" t="s">
        <v>3</v>
      </c>
    </row>
    <row r="378" ht="16.5" customHeight="1">
      <c r="A378" s="924"/>
      <c r="B378" s="2354"/>
      <c r="C378" s="2354"/>
      <c r="D378" s="2354" t="s">
        <v>10245</v>
      </c>
      <c r="E378" s="2354"/>
      <c r="F378" s="2354"/>
      <c r="G378" s="2350"/>
      <c r="H378" s="2350"/>
      <c r="I378" s="2350"/>
      <c r="J378" s="2350"/>
      <c r="K378" s="2350"/>
      <c r="L378" s="2350"/>
      <c r="M378" s="2350"/>
      <c r="N378" s="2350"/>
      <c r="O378" s="2350"/>
    </row>
    <row r="379">
      <c r="A379" s="1719"/>
      <c r="B379" s="184"/>
      <c r="C379" s="1719"/>
      <c r="D379" s="968"/>
      <c r="E379" s="1719"/>
      <c r="F379" s="1719"/>
      <c r="G379" s="1719"/>
      <c r="H379" s="1719"/>
      <c r="I379" s="1719"/>
      <c r="J379" s="1719"/>
      <c r="K379" s="1719"/>
      <c r="L379" s="1719"/>
      <c r="M379" s="1719"/>
      <c r="N379" s="1719"/>
      <c r="O379" s="1719"/>
    </row>
    <row r="380">
      <c r="A380" s="1719"/>
      <c r="B380" s="2833" t="s">
        <v>10246</v>
      </c>
      <c r="C380" s="1719"/>
      <c r="D380" s="968"/>
      <c r="E380" s="1719"/>
      <c r="F380" s="1719"/>
      <c r="G380" s="1719"/>
      <c r="H380" s="1719"/>
      <c r="I380" s="1719"/>
      <c r="J380" s="1719"/>
      <c r="K380" s="1719"/>
      <c r="L380" s="1719"/>
      <c r="M380" s="1719"/>
      <c r="N380" s="1719"/>
      <c r="O380" s="1719"/>
    </row>
    <row r="381">
      <c r="A381" s="1719"/>
      <c r="B381" s="184"/>
      <c r="C381" s="1719"/>
      <c r="D381" s="968"/>
      <c r="E381" s="1719"/>
      <c r="F381" s="1719"/>
      <c r="G381" s="1719"/>
      <c r="H381" s="1719"/>
      <c r="I381" s="1719"/>
      <c r="J381" s="1719"/>
      <c r="K381" s="1719"/>
      <c r="L381" s="1719"/>
      <c r="M381" s="1719"/>
      <c r="N381" s="1719"/>
      <c r="O381" s="1719"/>
    </row>
    <row r="382">
      <c r="A382" s="1719"/>
      <c r="B382" s="2834" t="s">
        <v>10247</v>
      </c>
      <c r="C382" s="1719"/>
      <c r="D382" s="2835" t="s">
        <v>10248</v>
      </c>
      <c r="E382" s="1719"/>
      <c r="F382" s="2835" t="s">
        <v>10249</v>
      </c>
      <c r="G382" s="1719"/>
      <c r="H382" s="1719"/>
      <c r="I382" s="1719"/>
      <c r="J382" s="1719"/>
      <c r="K382" s="1719"/>
      <c r="L382" s="1719"/>
      <c r="M382" s="1719"/>
      <c r="N382" s="1719"/>
      <c r="O382" s="1719"/>
    </row>
    <row r="383">
      <c r="A383" s="1719"/>
      <c r="B383" s="184"/>
      <c r="C383" s="1719"/>
      <c r="D383" s="968"/>
      <c r="E383" s="1719"/>
      <c r="F383" s="1719"/>
      <c r="G383" s="1719"/>
      <c r="H383" s="1719"/>
      <c r="I383" s="1719"/>
      <c r="J383" s="1719"/>
      <c r="K383" s="1719"/>
      <c r="L383" s="1719"/>
      <c r="M383" s="1719"/>
      <c r="N383" s="1719"/>
      <c r="O383" s="1719"/>
    </row>
    <row r="384">
      <c r="A384" s="1719"/>
      <c r="B384" s="2836" t="s">
        <v>10250</v>
      </c>
      <c r="C384" s="1719"/>
      <c r="D384" s="2831" t="s">
        <v>10251</v>
      </c>
      <c r="E384" s="1719"/>
      <c r="F384" s="1719"/>
      <c r="G384" s="1719"/>
      <c r="H384" s="1719"/>
      <c r="I384" s="1719"/>
      <c r="J384" s="1719"/>
      <c r="K384" s="1719"/>
      <c r="L384" s="1719"/>
      <c r="M384" s="1719"/>
      <c r="N384" s="1719"/>
      <c r="O384" s="1719"/>
    </row>
    <row r="385">
      <c r="A385" s="1719"/>
      <c r="B385" s="1756"/>
      <c r="C385" s="824"/>
      <c r="D385" s="1951" t="s">
        <v>3</v>
      </c>
      <c r="E385" s="824"/>
      <c r="F385" s="824"/>
      <c r="G385" s="824"/>
      <c r="H385" s="824"/>
      <c r="I385" s="824"/>
      <c r="J385" s="824"/>
      <c r="K385" s="824"/>
      <c r="L385" s="824"/>
      <c r="M385" s="824"/>
      <c r="N385" s="824"/>
      <c r="O385" s="824"/>
    </row>
    <row r="386">
      <c r="A386" s="1719"/>
      <c r="B386" s="2837" t="s">
        <v>10252</v>
      </c>
      <c r="C386" s="824"/>
      <c r="D386" s="2838" t="s">
        <v>10253</v>
      </c>
      <c r="E386" s="824"/>
      <c r="F386" s="2839" t="s">
        <v>10254</v>
      </c>
      <c r="G386" s="2840" t="s">
        <v>10255</v>
      </c>
      <c r="H386" s="2841" t="s">
        <v>10256</v>
      </c>
      <c r="I386" s="2617" t="s">
        <v>10257</v>
      </c>
      <c r="J386" s="1951" t="s">
        <v>10258</v>
      </c>
      <c r="K386" s="1951" t="s">
        <v>10259</v>
      </c>
      <c r="M386" s="824"/>
      <c r="N386" s="824"/>
      <c r="O386" s="824"/>
    </row>
    <row r="387">
      <c r="A387" s="824"/>
      <c r="B387" s="1756"/>
      <c r="C387" s="824"/>
      <c r="D387" s="1951"/>
      <c r="E387" s="824"/>
      <c r="F387" s="1951"/>
      <c r="G387" s="824"/>
      <c r="H387" s="824"/>
      <c r="I387" s="824"/>
      <c r="J387" s="824"/>
      <c r="K387" s="824"/>
      <c r="L387" s="824"/>
      <c r="M387" s="824"/>
      <c r="N387" s="824"/>
      <c r="O387" s="824"/>
    </row>
    <row r="388">
      <c r="A388" s="824"/>
      <c r="B388" s="2842" t="s">
        <v>10260</v>
      </c>
      <c r="C388" s="824"/>
      <c r="D388" s="1951"/>
      <c r="E388" s="824"/>
      <c r="F388" s="824"/>
      <c r="G388" s="824"/>
      <c r="H388" s="824"/>
      <c r="I388" s="824"/>
      <c r="J388" s="824"/>
      <c r="K388" s="824"/>
      <c r="L388" s="824"/>
      <c r="M388" s="824"/>
      <c r="N388" s="824"/>
      <c r="O388" s="824"/>
    </row>
    <row r="389">
      <c r="A389" s="824"/>
      <c r="B389" s="1756"/>
      <c r="C389" s="824"/>
      <c r="D389" s="1951"/>
      <c r="E389" s="824"/>
      <c r="F389" s="1951"/>
      <c r="G389" s="824"/>
      <c r="H389" s="824"/>
      <c r="I389" s="824"/>
      <c r="J389" s="824"/>
      <c r="K389" s="824"/>
      <c r="L389" s="824"/>
      <c r="M389" s="824"/>
      <c r="N389" s="824"/>
      <c r="O389" s="824"/>
    </row>
    <row r="390">
      <c r="A390" s="824"/>
      <c r="B390" s="2843" t="s">
        <v>10261</v>
      </c>
      <c r="C390" s="824"/>
      <c r="D390" s="2815" t="s">
        <v>10262</v>
      </c>
      <c r="E390" s="824"/>
      <c r="F390" s="2815" t="s">
        <v>10263</v>
      </c>
      <c r="G390" s="824"/>
      <c r="H390" s="824"/>
      <c r="I390" s="824"/>
      <c r="J390" s="824"/>
      <c r="K390" s="824"/>
      <c r="L390" s="824"/>
      <c r="M390" s="824"/>
      <c r="N390" s="824"/>
      <c r="O390" s="824"/>
    </row>
    <row r="391">
      <c r="A391" s="824"/>
      <c r="B391" s="1756"/>
      <c r="C391" s="824"/>
      <c r="D391" s="1951" t="s">
        <v>3</v>
      </c>
      <c r="E391" s="824"/>
      <c r="F391" s="824"/>
      <c r="G391" s="824"/>
      <c r="H391" s="824"/>
      <c r="I391" s="824"/>
      <c r="J391" s="824"/>
      <c r="K391" s="824"/>
      <c r="L391" s="824"/>
      <c r="M391" s="824"/>
      <c r="N391" s="824"/>
      <c r="O391" s="824"/>
    </row>
    <row r="392">
      <c r="A392" s="824"/>
      <c r="B392" s="1756"/>
      <c r="C392" s="824"/>
      <c r="D392" s="1951"/>
      <c r="E392" s="824"/>
      <c r="F392" s="824"/>
      <c r="G392" s="824"/>
      <c r="H392" s="824"/>
      <c r="I392" s="824"/>
      <c r="J392" s="824"/>
      <c r="K392" s="824"/>
      <c r="L392" s="824"/>
      <c r="M392" s="824"/>
      <c r="N392" s="824"/>
      <c r="O392" s="824"/>
    </row>
    <row r="393" ht="16.5" customHeight="1">
      <c r="A393" s="924"/>
      <c r="B393" s="2354"/>
      <c r="C393" s="2354"/>
      <c r="D393" s="2354" t="s">
        <v>10264</v>
      </c>
      <c r="E393" s="2354"/>
      <c r="F393" s="2354"/>
      <c r="G393" s="2350"/>
      <c r="H393" s="2350"/>
      <c r="I393" s="2350"/>
      <c r="J393" s="2350"/>
      <c r="K393" s="2350"/>
      <c r="L393" s="2350"/>
      <c r="M393" s="2350"/>
      <c r="N393" s="2350"/>
      <c r="O393" s="2350"/>
    </row>
    <row r="394">
      <c r="B394" s="2844" t="str">
        <f>HYPERLINK("https://i.imgur.com/6E2fDGH.jpg","because some gunner deleted the last one... https://i.imgur.com/6E2fDGH.jpg")</f>
        <v>because some gunner deleted the last one... https://i.imgur.com/6E2fDGH.jpg</v>
      </c>
      <c r="D394" s="2845" t="s">
        <v>10265</v>
      </c>
      <c r="F394" s="2846" t="s">
        <v>10266</v>
      </c>
      <c r="G394" s="2847" t="s">
        <v>10267</v>
      </c>
      <c r="H394" s="2846" t="s">
        <v>10268</v>
      </c>
    </row>
    <row r="395">
      <c r="B395" s="24"/>
      <c r="D395" s="11"/>
    </row>
    <row r="396">
      <c r="B396" s="2848" t="s">
        <v>10269</v>
      </c>
      <c r="D396" s="2848" t="s">
        <v>5443</v>
      </c>
    </row>
    <row r="397">
      <c r="A397" s="14"/>
      <c r="B397" s="24"/>
      <c r="C397" s="14"/>
      <c r="D397" s="2849" t="s">
        <v>10270</v>
      </c>
      <c r="E397" s="14"/>
      <c r="F397" s="14"/>
      <c r="G397" s="14"/>
      <c r="H397" s="14"/>
      <c r="I397" s="14"/>
      <c r="J397" s="14"/>
      <c r="K397" s="14"/>
      <c r="L397" s="14"/>
      <c r="M397" s="14"/>
      <c r="N397" s="14"/>
      <c r="O397" s="14"/>
    </row>
    <row r="398">
      <c r="A398" s="14"/>
      <c r="B398" s="24"/>
      <c r="C398" s="14"/>
      <c r="D398" s="24"/>
      <c r="E398" s="14"/>
      <c r="F398" s="14"/>
      <c r="G398" s="14"/>
      <c r="H398" s="14"/>
      <c r="I398" s="14"/>
      <c r="J398" s="14"/>
      <c r="K398" s="14"/>
      <c r="L398" s="14"/>
      <c r="M398" s="14"/>
      <c r="N398" s="14"/>
      <c r="O398" s="14"/>
    </row>
    <row r="399">
      <c r="B399" s="2850" t="s">
        <v>10271</v>
      </c>
      <c r="D399" s="2851" t="s">
        <v>10272</v>
      </c>
    </row>
    <row r="401">
      <c r="A401" s="14"/>
      <c r="B401" s="2852" t="s">
        <v>10273</v>
      </c>
      <c r="C401" s="2853"/>
      <c r="D401" s="2854" t="s">
        <v>10274</v>
      </c>
      <c r="E401" s="14"/>
      <c r="F401" s="14"/>
      <c r="G401" s="14"/>
      <c r="H401" s="14"/>
      <c r="I401" s="14"/>
      <c r="J401" s="14"/>
      <c r="K401" s="14"/>
      <c r="L401" s="14"/>
      <c r="M401" s="14"/>
      <c r="N401" s="14"/>
      <c r="O401" s="14"/>
    </row>
    <row r="402">
      <c r="A402" s="14"/>
      <c r="B402" s="2613"/>
      <c r="C402" s="2853"/>
      <c r="D402" s="968"/>
      <c r="E402" s="14"/>
      <c r="F402" s="14"/>
      <c r="G402" s="14"/>
      <c r="H402" s="14"/>
      <c r="I402" s="14"/>
      <c r="J402" s="14"/>
      <c r="K402" s="14"/>
      <c r="L402" s="14"/>
      <c r="M402" s="14"/>
      <c r="N402" s="14"/>
      <c r="O402" s="14"/>
    </row>
    <row r="403">
      <c r="B403" s="2821" t="s">
        <v>10275</v>
      </c>
      <c r="C403" s="2855" t="s">
        <v>10276</v>
      </c>
      <c r="D403" s="2810" t="s">
        <v>10277</v>
      </c>
    </row>
    <row r="404">
      <c r="B404" s="11" t="s">
        <v>3</v>
      </c>
    </row>
    <row r="405">
      <c r="B405" s="2856" t="s">
        <v>10278</v>
      </c>
      <c r="D405" s="2762" t="s">
        <v>10279</v>
      </c>
    </row>
    <row r="407" ht="16.5" customHeight="1">
      <c r="A407" s="924"/>
      <c r="B407" s="2354"/>
      <c r="C407" s="2354"/>
      <c r="D407" s="2354" t="s">
        <v>10280</v>
      </c>
      <c r="E407" s="2354"/>
      <c r="F407" s="2354"/>
      <c r="G407" s="2350"/>
      <c r="H407" s="2350"/>
      <c r="I407" s="2350"/>
      <c r="J407" s="2350"/>
      <c r="K407" s="2350"/>
      <c r="L407" s="2350"/>
      <c r="M407" s="2350"/>
      <c r="N407" s="2350"/>
      <c r="O407" s="2350"/>
    </row>
    <row r="408">
      <c r="B408" s="2857" t="s">
        <v>10281</v>
      </c>
      <c r="D408" s="2858" t="s">
        <v>10282</v>
      </c>
      <c r="F408" s="2857" t="s">
        <v>10283</v>
      </c>
      <c r="G408" s="2763" t="s">
        <v>10284</v>
      </c>
      <c r="H408" s="2859" t="s">
        <v>10285</v>
      </c>
      <c r="I408" s="6" t="s">
        <v>10286</v>
      </c>
    </row>
    <row r="409">
      <c r="B409" s="11"/>
      <c r="D409" s="4"/>
    </row>
    <row r="410">
      <c r="B410" s="2860" t="s">
        <v>10287</v>
      </c>
    </row>
    <row r="411">
      <c r="B411" s="11"/>
    </row>
    <row r="412">
      <c r="B412" s="2861" t="s">
        <v>10288</v>
      </c>
      <c r="D412" s="2862" t="s">
        <v>10289</v>
      </c>
      <c r="E412" s="2816"/>
      <c r="F412" s="2863" t="s">
        <v>10290</v>
      </c>
      <c r="G412" s="2619" t="s">
        <v>10291</v>
      </c>
    </row>
    <row r="413">
      <c r="A413" s="14"/>
      <c r="B413" s="2622"/>
      <c r="C413" s="14"/>
      <c r="D413" s="2864"/>
      <c r="E413" s="14"/>
      <c r="F413" s="24"/>
      <c r="G413" s="14"/>
      <c r="H413" s="14"/>
      <c r="I413" s="14"/>
      <c r="J413" s="14"/>
      <c r="K413" s="14"/>
      <c r="L413" s="14"/>
      <c r="M413" s="14"/>
      <c r="N413" s="14"/>
      <c r="O413" s="14"/>
    </row>
    <row r="414">
      <c r="A414" s="1394"/>
      <c r="B414" s="2865"/>
      <c r="C414" s="1394"/>
      <c r="D414" s="2866" t="s">
        <v>10292</v>
      </c>
      <c r="E414" s="1394"/>
      <c r="F414" s="2862" t="s">
        <v>10293</v>
      </c>
      <c r="G414" s="1394"/>
      <c r="H414" s="1394"/>
      <c r="I414" s="1394"/>
      <c r="J414" s="1394"/>
      <c r="K414" s="1394"/>
      <c r="L414" s="1394"/>
      <c r="M414" s="1394"/>
      <c r="N414" s="1394"/>
      <c r="O414" s="1394"/>
    </row>
    <row r="416">
      <c r="A416" s="872"/>
      <c r="B416" s="2867" t="s">
        <v>10294</v>
      </c>
      <c r="C416" s="873"/>
      <c r="D416" s="2868" t="s">
        <v>5924</v>
      </c>
      <c r="E416" s="873"/>
      <c r="F416" s="873"/>
      <c r="G416" s="873"/>
      <c r="H416" s="872"/>
      <c r="I416" s="872"/>
      <c r="J416" s="872"/>
      <c r="K416" s="872"/>
      <c r="L416" s="872"/>
      <c r="M416" s="872"/>
      <c r="N416" s="872"/>
      <c r="O416" s="872"/>
    </row>
    <row r="417">
      <c r="A417" s="872"/>
      <c r="B417" s="932"/>
      <c r="C417" s="873"/>
      <c r="D417" s="932"/>
      <c r="E417" s="873"/>
      <c r="F417" s="873"/>
      <c r="G417" s="873"/>
      <c r="H417" s="872"/>
      <c r="I417" s="872"/>
      <c r="J417" s="872"/>
      <c r="K417" s="872"/>
      <c r="L417" s="872"/>
      <c r="M417" s="872"/>
      <c r="N417" s="872"/>
      <c r="O417" s="872"/>
    </row>
    <row r="418">
      <c r="A418" s="872"/>
      <c r="B418" s="2869" t="s">
        <v>10295</v>
      </c>
      <c r="C418" s="873"/>
      <c r="D418" s="2870" t="s">
        <v>10296</v>
      </c>
      <c r="E418" s="873"/>
      <c r="F418" s="932"/>
      <c r="G418" s="873"/>
      <c r="H418" s="872"/>
      <c r="I418" s="872"/>
      <c r="J418" s="872"/>
      <c r="K418" s="872"/>
      <c r="L418" s="872"/>
      <c r="M418" s="872"/>
      <c r="N418" s="872"/>
      <c r="O418" s="872"/>
    </row>
    <row r="420">
      <c r="B420" s="2871" t="s">
        <v>10297</v>
      </c>
    </row>
    <row r="421">
      <c r="B421" s="11"/>
    </row>
    <row r="422">
      <c r="B422" s="2872" t="s">
        <v>10298</v>
      </c>
    </row>
    <row r="424">
      <c r="A424" s="872"/>
      <c r="B424" s="2873"/>
      <c r="C424" s="873"/>
      <c r="D424" s="932"/>
      <c r="E424" s="873"/>
      <c r="G424" s="873"/>
      <c r="H424" s="872"/>
      <c r="I424" s="872"/>
      <c r="J424" s="872"/>
      <c r="K424" s="872"/>
      <c r="L424" s="872"/>
      <c r="M424" s="872"/>
      <c r="N424" s="872"/>
      <c r="O424" s="872"/>
    </row>
    <row r="425" ht="16.5" customHeight="1">
      <c r="A425" s="924"/>
      <c r="B425" s="2354"/>
      <c r="C425" s="2354"/>
      <c r="D425" s="2354" t="s">
        <v>10299</v>
      </c>
      <c r="E425" s="2354"/>
      <c r="G425" s="2350"/>
      <c r="H425" s="2350"/>
      <c r="I425" s="2350"/>
      <c r="J425" s="2350"/>
      <c r="K425" s="2350"/>
      <c r="L425" s="2350"/>
      <c r="M425" s="2350"/>
      <c r="N425" s="2350"/>
      <c r="O425" s="2350"/>
    </row>
    <row r="426">
      <c r="A426" s="1009"/>
      <c r="B426" s="2874"/>
      <c r="C426" s="2875"/>
      <c r="D426" s="2874"/>
      <c r="E426" s="2875"/>
      <c r="F426" s="873"/>
      <c r="G426" s="2875"/>
      <c r="H426" s="1009"/>
      <c r="I426" s="1009"/>
      <c r="J426" s="1009"/>
      <c r="K426" s="1009"/>
      <c r="L426" s="1009"/>
      <c r="M426" s="1009"/>
      <c r="N426" s="1009"/>
      <c r="O426" s="1009"/>
    </row>
    <row r="427">
      <c r="A427" s="872"/>
      <c r="B427" s="2876" t="s">
        <v>8274</v>
      </c>
      <c r="C427" s="873"/>
      <c r="D427" s="2877" t="s">
        <v>10300</v>
      </c>
      <c r="E427" s="873"/>
      <c r="F427" s="873"/>
      <c r="G427" s="873"/>
      <c r="H427" s="872"/>
      <c r="I427" s="872"/>
      <c r="J427" s="872"/>
      <c r="K427" s="872"/>
      <c r="L427" s="872"/>
      <c r="M427" s="872"/>
      <c r="N427" s="872"/>
      <c r="O427" s="872"/>
    </row>
    <row r="428">
      <c r="A428" s="872"/>
      <c r="B428" s="932"/>
      <c r="C428" s="873"/>
      <c r="D428" s="932"/>
      <c r="E428" s="873"/>
      <c r="F428" s="873"/>
      <c r="G428" s="873"/>
      <c r="H428" s="872"/>
      <c r="I428" s="872"/>
      <c r="J428" s="872"/>
      <c r="K428" s="872"/>
      <c r="L428" s="872"/>
      <c r="M428" s="872"/>
      <c r="N428" s="872"/>
      <c r="O428" s="872"/>
    </row>
    <row r="429">
      <c r="A429" s="872"/>
      <c r="B429" s="2878" t="s">
        <v>10301</v>
      </c>
      <c r="C429" s="873"/>
      <c r="D429" s="2878" t="s">
        <v>3688</v>
      </c>
      <c r="E429" s="873"/>
      <c r="F429" s="873"/>
      <c r="G429" s="873"/>
      <c r="H429" s="872"/>
      <c r="I429" s="872"/>
      <c r="J429" s="872"/>
      <c r="K429" s="872"/>
      <c r="L429" s="872"/>
      <c r="M429" s="872"/>
      <c r="N429" s="872"/>
      <c r="O429" s="872"/>
    </row>
    <row r="430">
      <c r="A430" s="872"/>
      <c r="B430" s="932"/>
      <c r="C430" s="873"/>
      <c r="D430" s="932"/>
      <c r="E430" s="873"/>
      <c r="F430" s="873"/>
      <c r="G430" s="873"/>
      <c r="H430" s="872"/>
      <c r="I430" s="872"/>
      <c r="J430" s="872"/>
      <c r="K430" s="872"/>
      <c r="L430" s="872"/>
      <c r="M430" s="872"/>
      <c r="N430" s="872"/>
      <c r="O430" s="872"/>
    </row>
    <row r="431">
      <c r="A431" s="872"/>
      <c r="B431" s="2879" t="s">
        <v>10302</v>
      </c>
      <c r="C431" s="873"/>
      <c r="D431" s="932"/>
      <c r="E431" s="873"/>
      <c r="F431" s="873"/>
      <c r="G431" s="873"/>
      <c r="H431" s="872"/>
      <c r="I431" s="872"/>
      <c r="J431" s="872"/>
      <c r="K431" s="872"/>
      <c r="L431" s="872"/>
      <c r="M431" s="872"/>
      <c r="N431" s="872"/>
      <c r="O431" s="872"/>
    </row>
    <row r="432">
      <c r="A432" s="872"/>
      <c r="B432" s="932"/>
      <c r="C432" s="873"/>
      <c r="D432" s="932"/>
      <c r="E432" s="873"/>
      <c r="F432" s="873"/>
      <c r="G432" s="873"/>
      <c r="H432" s="872"/>
      <c r="I432" s="872"/>
      <c r="J432" s="872"/>
      <c r="K432" s="872"/>
      <c r="L432" s="872"/>
      <c r="M432" s="872"/>
      <c r="N432" s="872"/>
      <c r="O432" s="872"/>
    </row>
    <row r="433">
      <c r="A433" s="872"/>
      <c r="B433" s="2880" t="s">
        <v>10303</v>
      </c>
      <c r="C433" s="873"/>
      <c r="D433" s="2880" t="s">
        <v>10304</v>
      </c>
      <c r="E433" s="932"/>
      <c r="F433" s="873"/>
      <c r="G433" s="873"/>
      <c r="H433" s="872"/>
      <c r="I433" s="872"/>
      <c r="J433" s="872"/>
      <c r="K433" s="872"/>
      <c r="L433" s="872"/>
      <c r="M433" s="872"/>
      <c r="N433" s="872"/>
      <c r="O433" s="872"/>
    </row>
    <row r="434">
      <c r="A434" s="872"/>
      <c r="B434" s="2873"/>
      <c r="C434" s="2881"/>
      <c r="D434" s="2873"/>
      <c r="E434" s="873"/>
      <c r="F434" s="873"/>
      <c r="G434" s="873"/>
      <c r="H434" s="872"/>
      <c r="I434" s="872"/>
      <c r="J434" s="872"/>
      <c r="K434" s="872"/>
      <c r="L434" s="872"/>
      <c r="M434" s="872"/>
      <c r="N434" s="872"/>
      <c r="O434" s="872"/>
    </row>
    <row r="435">
      <c r="A435" s="872"/>
      <c r="B435" s="2882" t="s">
        <v>10305</v>
      </c>
      <c r="C435" s="2881"/>
      <c r="D435" s="2883" t="s">
        <v>10306</v>
      </c>
      <c r="E435" s="873"/>
      <c r="F435" s="873"/>
      <c r="G435" s="873"/>
      <c r="H435" s="872"/>
      <c r="I435" s="872"/>
      <c r="J435" s="872"/>
      <c r="K435" s="872"/>
      <c r="L435" s="872"/>
      <c r="M435" s="872"/>
      <c r="N435" s="872"/>
      <c r="O435" s="872"/>
    </row>
    <row r="436" ht="16.5" customHeight="1">
      <c r="A436" s="2777"/>
      <c r="B436" s="2884"/>
      <c r="C436" s="2779"/>
      <c r="D436" s="2345"/>
      <c r="E436" s="2779"/>
      <c r="F436" s="2779"/>
      <c r="G436" s="2781"/>
      <c r="H436" s="2781"/>
      <c r="I436" s="2781"/>
      <c r="J436" s="2781"/>
      <c r="K436" s="2781"/>
      <c r="L436" s="2781"/>
      <c r="M436" s="2781"/>
      <c r="N436" s="2781"/>
      <c r="O436" s="2781"/>
    </row>
    <row r="437" ht="16.5" customHeight="1">
      <c r="A437" s="2777"/>
      <c r="B437" s="2729" t="s">
        <v>10307</v>
      </c>
      <c r="C437" s="2779"/>
      <c r="D437" s="2885" t="s">
        <v>10308</v>
      </c>
      <c r="E437" s="2779"/>
      <c r="F437" s="2779"/>
      <c r="G437" s="2781"/>
      <c r="H437" s="2781"/>
      <c r="I437" s="2781"/>
      <c r="J437" s="2781"/>
      <c r="K437" s="2781"/>
      <c r="L437" s="2781"/>
      <c r="M437" s="2781"/>
      <c r="N437" s="2781"/>
      <c r="O437" s="2781"/>
    </row>
    <row r="438" ht="16.5" customHeight="1">
      <c r="A438" s="924"/>
      <c r="B438" s="2354"/>
      <c r="C438" s="2354"/>
      <c r="D438" s="2354" t="s">
        <v>10309</v>
      </c>
      <c r="E438" s="2354"/>
      <c r="F438" s="2354"/>
      <c r="G438" s="2350"/>
      <c r="H438" s="2350"/>
      <c r="I438" s="2350"/>
      <c r="J438" s="2350"/>
      <c r="K438" s="2350"/>
      <c r="L438" s="2350"/>
      <c r="M438" s="2350"/>
      <c r="N438" s="2350"/>
      <c r="O438" s="2350"/>
    </row>
    <row r="439">
      <c r="A439" s="872"/>
      <c r="B439" s="2886" t="s">
        <v>10310</v>
      </c>
      <c r="C439" s="873"/>
      <c r="D439" s="932"/>
      <c r="E439" s="873"/>
      <c r="F439" s="873"/>
      <c r="G439" s="873"/>
      <c r="H439" s="872"/>
      <c r="I439" s="872"/>
      <c r="J439" s="872"/>
      <c r="K439" s="872"/>
      <c r="L439" s="872"/>
      <c r="M439" s="872"/>
      <c r="N439" s="872"/>
      <c r="O439" s="872"/>
    </row>
    <row r="440">
      <c r="A440" s="872"/>
      <c r="B440" s="932"/>
      <c r="C440" s="873"/>
      <c r="D440" s="932"/>
      <c r="E440" s="873"/>
      <c r="F440" s="932"/>
      <c r="G440" s="873"/>
      <c r="H440" s="872"/>
      <c r="I440" s="872"/>
      <c r="J440" s="872"/>
      <c r="K440" s="872"/>
      <c r="L440" s="872"/>
      <c r="M440" s="872"/>
      <c r="N440" s="872"/>
      <c r="O440" s="872"/>
    </row>
    <row r="441">
      <c r="A441" s="872"/>
      <c r="B441" s="2887" t="s">
        <v>10311</v>
      </c>
      <c r="C441" s="873"/>
      <c r="D441" s="2878" t="s">
        <v>10312</v>
      </c>
      <c r="E441" s="873"/>
      <c r="F441" s="2878" t="s">
        <v>10313</v>
      </c>
      <c r="G441" s="873"/>
      <c r="H441" s="872"/>
      <c r="I441" s="872"/>
      <c r="J441" s="872"/>
      <c r="K441" s="872"/>
      <c r="L441" s="872"/>
      <c r="M441" s="872"/>
      <c r="N441" s="872"/>
      <c r="O441" s="872"/>
    </row>
    <row r="442">
      <c r="A442" s="872"/>
      <c r="B442" s="2875"/>
      <c r="C442" s="873"/>
      <c r="D442" s="932"/>
      <c r="E442" s="873"/>
      <c r="F442" s="873"/>
      <c r="G442" s="873"/>
      <c r="H442" s="872"/>
      <c r="I442" s="872"/>
      <c r="J442" s="872"/>
      <c r="K442" s="872"/>
      <c r="L442" s="872"/>
      <c r="M442" s="872"/>
      <c r="N442" s="872"/>
      <c r="O442" s="872"/>
    </row>
    <row r="443">
      <c r="A443" s="872"/>
      <c r="B443" s="2879" t="s">
        <v>10314</v>
      </c>
      <c r="C443" s="873"/>
      <c r="D443" s="932"/>
      <c r="E443" s="873"/>
      <c r="F443" s="873"/>
      <c r="G443" s="873"/>
      <c r="H443" s="872"/>
      <c r="I443" s="872"/>
      <c r="J443" s="872"/>
      <c r="K443" s="872"/>
      <c r="L443" s="872"/>
      <c r="M443" s="872"/>
      <c r="N443" s="872"/>
      <c r="O443" s="872"/>
    </row>
    <row r="444">
      <c r="A444" s="872"/>
      <c r="B444" s="2875"/>
      <c r="C444" s="873"/>
      <c r="D444" s="932"/>
      <c r="E444" s="873"/>
      <c r="F444" s="873"/>
      <c r="G444" s="873"/>
      <c r="H444" s="872"/>
      <c r="I444" s="872"/>
      <c r="J444" s="872"/>
      <c r="K444" s="872"/>
      <c r="L444" s="872"/>
      <c r="M444" s="872"/>
      <c r="N444" s="872"/>
      <c r="O444" s="872"/>
    </row>
    <row r="445">
      <c r="A445" s="872"/>
      <c r="B445" s="2888" t="s">
        <v>10315</v>
      </c>
      <c r="C445" s="873"/>
      <c r="D445" s="2889" t="s">
        <v>10316</v>
      </c>
      <c r="E445" s="873"/>
      <c r="F445" s="2890" t="s">
        <v>10317</v>
      </c>
      <c r="G445" s="873"/>
      <c r="H445" s="872"/>
      <c r="I445" s="872"/>
      <c r="J445" s="872"/>
      <c r="K445" s="872"/>
      <c r="L445" s="872"/>
      <c r="M445" s="872"/>
      <c r="N445" s="872"/>
      <c r="O445" s="872"/>
    </row>
    <row r="446">
      <c r="A446" s="872"/>
      <c r="B446" s="2891" t="s">
        <v>5434</v>
      </c>
      <c r="C446" s="873"/>
      <c r="D446" s="2892" t="s">
        <v>10318</v>
      </c>
      <c r="E446" s="873"/>
      <c r="F446" s="873"/>
      <c r="G446" s="873"/>
      <c r="H446" s="872"/>
      <c r="I446" s="872"/>
      <c r="J446" s="872"/>
      <c r="K446" s="872"/>
      <c r="L446" s="872"/>
      <c r="M446" s="872"/>
      <c r="N446" s="872"/>
      <c r="O446" s="872"/>
    </row>
    <row r="447">
      <c r="A447" s="872"/>
      <c r="B447" s="2893" t="s">
        <v>5438</v>
      </c>
      <c r="C447" s="873"/>
      <c r="D447" s="2894" t="s">
        <v>10319</v>
      </c>
      <c r="E447" s="873"/>
      <c r="F447" s="2895" t="s">
        <v>10320</v>
      </c>
      <c r="G447" s="873"/>
      <c r="H447" s="872"/>
      <c r="I447" s="872"/>
      <c r="J447" s="872"/>
      <c r="K447" s="872"/>
      <c r="L447" s="872"/>
      <c r="M447" s="872"/>
      <c r="N447" s="872"/>
      <c r="O447" s="872"/>
    </row>
    <row r="448">
      <c r="A448" s="872"/>
      <c r="B448" s="2896" t="s">
        <v>136</v>
      </c>
      <c r="C448" s="873"/>
      <c r="D448" s="932"/>
      <c r="E448" s="873"/>
      <c r="F448" s="873"/>
      <c r="G448" s="873"/>
      <c r="H448" s="872"/>
      <c r="I448" s="872"/>
      <c r="J448" s="872"/>
      <c r="K448" s="872"/>
      <c r="L448" s="872"/>
      <c r="M448" s="872"/>
      <c r="N448" s="872"/>
      <c r="O448" s="872"/>
    </row>
    <row r="449">
      <c r="A449" s="872"/>
      <c r="B449" s="2897" t="s">
        <v>133</v>
      </c>
      <c r="C449" s="873"/>
      <c r="D449" s="932"/>
      <c r="E449" s="873"/>
      <c r="F449" s="873"/>
      <c r="G449" s="873"/>
      <c r="H449" s="872"/>
      <c r="I449" s="872"/>
      <c r="J449" s="872"/>
      <c r="K449" s="872"/>
      <c r="L449" s="872"/>
      <c r="M449" s="872"/>
      <c r="N449" s="872"/>
      <c r="O449" s="872"/>
    </row>
    <row r="450">
      <c r="A450" s="872"/>
      <c r="B450" s="2898" t="s">
        <v>5891</v>
      </c>
      <c r="C450" s="873"/>
      <c r="D450" s="932"/>
      <c r="E450" s="873"/>
      <c r="F450" s="873"/>
      <c r="G450" s="873"/>
      <c r="H450" s="872"/>
      <c r="I450" s="872"/>
      <c r="J450" s="872"/>
      <c r="K450" s="872"/>
      <c r="L450" s="872"/>
      <c r="M450" s="872"/>
      <c r="N450" s="872"/>
      <c r="O450" s="872"/>
    </row>
    <row r="451">
      <c r="A451" s="872"/>
      <c r="B451" s="2899" t="s">
        <v>10321</v>
      </c>
      <c r="C451" s="873"/>
      <c r="D451" s="932"/>
      <c r="E451" s="873"/>
      <c r="F451" s="873"/>
      <c r="G451" s="873"/>
      <c r="H451" s="872"/>
      <c r="I451" s="872"/>
      <c r="J451" s="872"/>
      <c r="K451" s="872"/>
      <c r="L451" s="872"/>
      <c r="M451" s="872"/>
      <c r="N451" s="872"/>
      <c r="O451" s="872"/>
    </row>
    <row r="452">
      <c r="A452" s="872"/>
      <c r="B452" s="2875"/>
      <c r="C452" s="873"/>
      <c r="D452" s="932"/>
      <c r="E452" s="873"/>
      <c r="F452" s="873"/>
      <c r="G452" s="873"/>
      <c r="H452" s="872"/>
      <c r="I452" s="872"/>
      <c r="J452" s="872"/>
      <c r="K452" s="872"/>
      <c r="L452" s="872"/>
      <c r="M452" s="872"/>
      <c r="N452" s="872"/>
      <c r="O452" s="872"/>
    </row>
    <row r="453">
      <c r="A453" s="872"/>
      <c r="B453" s="2900" t="s">
        <v>10322</v>
      </c>
      <c r="C453" s="873"/>
      <c r="D453" s="2901" t="s">
        <v>10323</v>
      </c>
      <c r="E453" s="873"/>
      <c r="F453" s="932"/>
      <c r="G453" s="873"/>
      <c r="H453" s="872"/>
      <c r="I453" s="872"/>
      <c r="J453" s="872"/>
      <c r="K453" s="872"/>
      <c r="L453" s="872"/>
      <c r="M453" s="872"/>
      <c r="N453" s="872"/>
      <c r="O453" s="872"/>
    </row>
    <row r="454">
      <c r="A454" s="872"/>
      <c r="B454" s="2875"/>
      <c r="C454" s="873"/>
      <c r="D454" s="2902" t="s">
        <v>10324</v>
      </c>
      <c r="E454" s="873"/>
      <c r="F454" s="873"/>
      <c r="G454" s="873"/>
      <c r="H454" s="872"/>
      <c r="I454" s="872"/>
      <c r="J454" s="872"/>
      <c r="K454" s="872"/>
      <c r="L454" s="872"/>
      <c r="M454" s="872"/>
      <c r="N454" s="872"/>
      <c r="O454" s="872"/>
    </row>
    <row r="455">
      <c r="A455" s="872"/>
      <c r="B455" s="2875"/>
      <c r="C455" s="873"/>
      <c r="D455" s="932"/>
      <c r="E455" s="873"/>
      <c r="F455" s="873"/>
      <c r="G455" s="873"/>
      <c r="H455" s="872"/>
      <c r="I455" s="872"/>
      <c r="J455" s="872"/>
      <c r="K455" s="872"/>
      <c r="L455" s="872"/>
      <c r="M455" s="872"/>
      <c r="N455" s="872"/>
      <c r="O455" s="872"/>
    </row>
    <row r="456" ht="16.5" customHeight="1">
      <c r="A456" s="924"/>
      <c r="B456" s="2354"/>
      <c r="C456" s="2354"/>
      <c r="D456" s="2354" t="s">
        <v>10309</v>
      </c>
      <c r="E456" s="2354"/>
      <c r="F456" s="2354"/>
      <c r="G456" s="2350"/>
      <c r="H456" s="2350"/>
      <c r="I456" s="2350"/>
      <c r="J456" s="2350"/>
      <c r="K456" s="2350"/>
      <c r="L456" s="2350"/>
      <c r="M456" s="2350"/>
      <c r="N456" s="2350"/>
      <c r="O456" s="2350"/>
    </row>
    <row r="457">
      <c r="A457" s="872"/>
      <c r="B457" s="932"/>
      <c r="C457" s="873"/>
      <c r="D457" s="932"/>
      <c r="E457" s="873"/>
      <c r="F457" s="932"/>
      <c r="G457" s="873"/>
      <c r="H457" s="872"/>
      <c r="I457" s="872"/>
      <c r="J457" s="872"/>
      <c r="K457" s="872"/>
      <c r="L457" s="872"/>
      <c r="M457" s="872"/>
      <c r="N457" s="872"/>
      <c r="O457" s="872"/>
    </row>
    <row r="458">
      <c r="A458" s="872"/>
      <c r="B458" s="2903" t="s">
        <v>10325</v>
      </c>
      <c r="C458" s="873"/>
      <c r="D458" s="2904" t="s">
        <v>10326</v>
      </c>
      <c r="E458" s="873"/>
      <c r="F458" s="932"/>
      <c r="G458" s="873"/>
      <c r="H458" s="872"/>
      <c r="I458" s="872"/>
      <c r="J458" s="872"/>
      <c r="K458" s="872"/>
      <c r="L458" s="872"/>
      <c r="M458" s="872"/>
      <c r="N458" s="872"/>
      <c r="O458" s="872"/>
    </row>
    <row r="459">
      <c r="A459" s="872"/>
      <c r="B459" s="932"/>
      <c r="C459" s="873"/>
      <c r="D459" s="932"/>
      <c r="E459" s="873"/>
      <c r="F459" s="932"/>
      <c r="G459" s="873"/>
      <c r="H459" s="872"/>
      <c r="I459" s="872"/>
      <c r="J459" s="872"/>
      <c r="K459" s="872"/>
      <c r="L459" s="872"/>
      <c r="M459" s="872"/>
      <c r="N459" s="872"/>
      <c r="O459" s="872"/>
    </row>
    <row r="460">
      <c r="A460" s="872"/>
      <c r="B460" s="2905" t="s">
        <v>10327</v>
      </c>
      <c r="C460" s="873"/>
      <c r="D460" s="932"/>
      <c r="E460" s="873"/>
      <c r="F460" s="932"/>
      <c r="G460" s="873"/>
      <c r="H460" s="872"/>
      <c r="I460" s="872"/>
      <c r="J460" s="872"/>
      <c r="K460" s="872"/>
      <c r="L460" s="872"/>
      <c r="M460" s="872"/>
      <c r="N460" s="872"/>
      <c r="O460" s="872"/>
    </row>
    <row r="461">
      <c r="A461" s="872"/>
      <c r="B461" s="932"/>
      <c r="C461" s="873"/>
      <c r="D461" s="932"/>
      <c r="E461" s="873"/>
      <c r="F461" s="932"/>
      <c r="G461" s="873"/>
      <c r="H461" s="872"/>
      <c r="I461" s="872"/>
      <c r="J461" s="872"/>
      <c r="K461" s="872"/>
      <c r="L461" s="872"/>
      <c r="M461" s="872"/>
      <c r="N461" s="872"/>
      <c r="O461" s="872"/>
    </row>
    <row r="462">
      <c r="A462" s="872"/>
      <c r="B462" s="2906" t="s">
        <v>10328</v>
      </c>
      <c r="C462" s="873"/>
      <c r="D462" s="2906" t="s">
        <v>10329</v>
      </c>
      <c r="E462" s="873"/>
      <c r="F462" s="2906" t="s">
        <v>10330</v>
      </c>
      <c r="G462" s="873"/>
      <c r="H462" s="872"/>
      <c r="I462" s="872"/>
      <c r="J462" s="872"/>
      <c r="K462" s="872"/>
      <c r="L462" s="872"/>
      <c r="M462" s="872"/>
      <c r="N462" s="872"/>
      <c r="O462" s="872"/>
    </row>
    <row r="463">
      <c r="A463" s="872"/>
      <c r="B463" s="2873"/>
      <c r="C463" s="873"/>
      <c r="D463" s="932"/>
      <c r="E463" s="873"/>
      <c r="F463" s="873"/>
      <c r="G463" s="873"/>
      <c r="H463" s="872"/>
      <c r="I463" s="872"/>
      <c r="J463" s="872"/>
      <c r="K463" s="872"/>
      <c r="L463" s="872"/>
      <c r="M463" s="872"/>
      <c r="N463" s="872"/>
      <c r="O463" s="872"/>
    </row>
    <row r="464">
      <c r="A464" s="872"/>
      <c r="B464" s="2907" t="s">
        <v>10331</v>
      </c>
      <c r="C464" s="873"/>
      <c r="D464" s="2886" t="s">
        <v>10332</v>
      </c>
      <c r="E464" s="873"/>
      <c r="F464" s="873"/>
      <c r="G464" s="873"/>
      <c r="H464" s="872"/>
      <c r="I464" s="872"/>
      <c r="J464" s="872"/>
      <c r="K464" s="872"/>
      <c r="L464" s="872"/>
      <c r="M464" s="872"/>
      <c r="N464" s="872"/>
      <c r="O464" s="872"/>
    </row>
    <row r="465">
      <c r="A465" s="872"/>
      <c r="B465" s="2874"/>
      <c r="C465" s="873"/>
      <c r="D465" s="932"/>
      <c r="E465" s="873"/>
      <c r="F465" s="873"/>
      <c r="G465" s="873"/>
      <c r="H465" s="872"/>
      <c r="I465" s="872"/>
      <c r="J465" s="872"/>
      <c r="K465" s="872"/>
      <c r="L465" s="872"/>
      <c r="M465" s="872"/>
      <c r="N465" s="872"/>
      <c r="O465" s="872"/>
    </row>
    <row r="466">
      <c r="A466" s="872"/>
      <c r="B466" s="2870" t="s">
        <v>10333</v>
      </c>
      <c r="C466" s="873"/>
      <c r="D466" s="2870" t="s">
        <v>10334</v>
      </c>
      <c r="E466" s="873"/>
      <c r="F466" s="873"/>
      <c r="G466" s="873"/>
      <c r="H466" s="872"/>
      <c r="I466" s="872"/>
      <c r="J466" s="872"/>
      <c r="K466" s="872"/>
      <c r="L466" s="872"/>
      <c r="M466" s="872"/>
      <c r="N466" s="872"/>
      <c r="O466" s="872"/>
    </row>
    <row r="467">
      <c r="A467" s="872"/>
      <c r="B467" s="2874"/>
      <c r="C467" s="873"/>
      <c r="D467" s="932"/>
      <c r="E467" s="873"/>
      <c r="F467" s="873"/>
      <c r="G467" s="873"/>
      <c r="H467" s="872"/>
      <c r="I467" s="872"/>
      <c r="J467" s="872"/>
      <c r="K467" s="872"/>
      <c r="L467" s="872"/>
      <c r="M467" s="872"/>
      <c r="N467" s="872"/>
      <c r="O467" s="872"/>
    </row>
    <row r="468">
      <c r="A468" s="872"/>
      <c r="B468" s="2883" t="s">
        <v>10335</v>
      </c>
      <c r="C468" s="873"/>
      <c r="D468" s="2878" t="s">
        <v>10336</v>
      </c>
      <c r="E468" s="873"/>
      <c r="F468" s="873"/>
      <c r="G468" s="873"/>
      <c r="H468" s="872"/>
      <c r="I468" s="872"/>
      <c r="J468" s="872"/>
      <c r="K468" s="872"/>
      <c r="L468" s="872"/>
      <c r="M468" s="872"/>
      <c r="N468" s="872"/>
      <c r="O468" s="872"/>
    </row>
    <row r="469">
      <c r="A469" s="872"/>
      <c r="B469" s="2875"/>
      <c r="C469" s="873"/>
      <c r="D469" s="932"/>
      <c r="E469" s="873"/>
      <c r="F469" s="873"/>
      <c r="G469" s="873"/>
      <c r="H469" s="872"/>
      <c r="I469" s="872"/>
      <c r="J469" s="872"/>
      <c r="K469" s="872"/>
      <c r="L469" s="872"/>
      <c r="M469" s="872"/>
      <c r="N469" s="872"/>
      <c r="O469" s="872"/>
    </row>
    <row r="470">
      <c r="A470" s="872"/>
      <c r="B470" s="2870" t="s">
        <v>10337</v>
      </c>
      <c r="C470" s="873"/>
      <c r="D470" s="2870" t="s">
        <v>10338</v>
      </c>
      <c r="E470" s="873"/>
      <c r="F470" s="873"/>
      <c r="G470" s="873"/>
      <c r="H470" s="872"/>
      <c r="I470" s="872"/>
      <c r="J470" s="872"/>
      <c r="K470" s="872"/>
      <c r="L470" s="872"/>
      <c r="M470" s="872"/>
      <c r="N470" s="872"/>
      <c r="O470" s="872"/>
    </row>
    <row r="471">
      <c r="A471" s="872"/>
      <c r="B471" s="2875"/>
      <c r="C471" s="873"/>
      <c r="D471" s="932"/>
      <c r="E471" s="873"/>
      <c r="F471" s="873"/>
      <c r="G471" s="873"/>
      <c r="H471" s="872"/>
      <c r="I471" s="872"/>
      <c r="J471" s="872"/>
      <c r="K471" s="872"/>
      <c r="L471" s="872"/>
      <c r="M471" s="872"/>
      <c r="N471" s="872"/>
      <c r="O471" s="872"/>
    </row>
    <row r="472" ht="16.5" customHeight="1">
      <c r="A472" s="924"/>
      <c r="B472" s="2354"/>
      <c r="C472" s="2354"/>
      <c r="D472" s="2354" t="s">
        <v>10339</v>
      </c>
      <c r="E472" s="2354"/>
      <c r="F472" s="2354"/>
      <c r="G472" s="2350"/>
      <c r="H472" s="2350"/>
      <c r="I472" s="2350"/>
      <c r="J472" s="2350"/>
      <c r="K472" s="2350"/>
      <c r="L472" s="2350"/>
      <c r="M472" s="2350"/>
      <c r="N472" s="2350"/>
      <c r="O472" s="2350"/>
    </row>
    <row r="473">
      <c r="A473" s="872"/>
      <c r="B473" s="968" t="s">
        <v>10340</v>
      </c>
      <c r="C473" s="872"/>
      <c r="D473" s="2908" t="s">
        <v>10341</v>
      </c>
      <c r="E473" s="872"/>
      <c r="F473" s="2908" t="s">
        <v>10342</v>
      </c>
      <c r="G473" s="2909" t="s">
        <v>10343</v>
      </c>
      <c r="H473" s="2908" t="s">
        <v>10344</v>
      </c>
      <c r="I473" s="872"/>
      <c r="J473" s="872"/>
      <c r="K473" s="872"/>
      <c r="L473" s="872"/>
      <c r="M473" s="872"/>
      <c r="N473" s="872"/>
      <c r="O473" s="872"/>
    </row>
    <row r="474">
      <c r="A474" s="2910"/>
      <c r="B474" s="2911"/>
      <c r="C474" s="2910"/>
      <c r="D474" s="2909" t="s">
        <v>10345</v>
      </c>
      <c r="E474" s="2910"/>
      <c r="F474" s="1735"/>
      <c r="G474" s="2910"/>
      <c r="H474" s="2910"/>
      <c r="I474" s="2910"/>
      <c r="J474" s="2910"/>
      <c r="K474" s="2910"/>
      <c r="L474" s="2910"/>
      <c r="M474" s="2910"/>
      <c r="N474" s="2910"/>
      <c r="O474" s="2910"/>
    </row>
    <row r="475">
      <c r="A475" s="2910"/>
      <c r="B475" s="2911"/>
      <c r="C475" s="2910"/>
      <c r="D475" s="1735"/>
      <c r="E475" s="2910"/>
      <c r="F475" s="1735"/>
      <c r="G475" s="2910"/>
      <c r="H475" s="2910"/>
      <c r="I475" s="2910"/>
      <c r="J475" s="2910"/>
      <c r="K475" s="2910"/>
      <c r="L475" s="2910"/>
      <c r="M475" s="2910"/>
      <c r="N475" s="2910"/>
      <c r="O475" s="2910"/>
    </row>
    <row r="476">
      <c r="A476" s="872"/>
      <c r="B476" s="2613" t="s">
        <v>10346</v>
      </c>
      <c r="C476" s="872"/>
      <c r="D476" s="2908" t="s">
        <v>10347</v>
      </c>
      <c r="E476" s="872"/>
      <c r="F476" s="2908" t="s">
        <v>10348</v>
      </c>
      <c r="G476" s="2909" t="s">
        <v>10349</v>
      </c>
      <c r="H476" s="872"/>
      <c r="I476" s="872"/>
      <c r="J476" s="872"/>
      <c r="K476" s="872"/>
      <c r="L476" s="872"/>
      <c r="M476" s="872"/>
      <c r="N476" s="872"/>
      <c r="O476" s="872"/>
    </row>
    <row r="477">
      <c r="A477" s="872"/>
      <c r="B477" s="2613"/>
      <c r="C477" s="872"/>
      <c r="D477" s="870"/>
      <c r="E477" s="872"/>
      <c r="F477" s="870"/>
      <c r="G477" s="872"/>
      <c r="H477" s="872"/>
      <c r="I477" s="872"/>
      <c r="J477" s="872"/>
      <c r="K477" s="872"/>
      <c r="L477" s="872"/>
      <c r="M477" s="872"/>
      <c r="N477" s="872"/>
      <c r="O477" s="872"/>
    </row>
    <row r="478">
      <c r="A478" s="872"/>
      <c r="B478" s="2613" t="s">
        <v>10350</v>
      </c>
      <c r="C478" s="872"/>
      <c r="D478" s="2908" t="s">
        <v>10351</v>
      </c>
      <c r="E478" s="872"/>
      <c r="F478" s="2908" t="s">
        <v>10352</v>
      </c>
      <c r="G478" s="2909" t="s">
        <v>10353</v>
      </c>
      <c r="H478" s="2908" t="s">
        <v>10354</v>
      </c>
      <c r="I478" s="872"/>
      <c r="J478" s="872"/>
      <c r="K478" s="872"/>
      <c r="L478" s="872"/>
      <c r="M478" s="872"/>
      <c r="N478" s="872"/>
      <c r="O478" s="872"/>
    </row>
    <row r="479">
      <c r="A479" s="872"/>
      <c r="B479" s="968"/>
      <c r="C479" s="872"/>
      <c r="D479" s="870"/>
      <c r="E479" s="872"/>
      <c r="F479" s="872"/>
      <c r="G479" s="872"/>
      <c r="H479" s="872"/>
      <c r="I479" s="872"/>
      <c r="J479" s="872"/>
      <c r="K479" s="872"/>
      <c r="L479" s="872"/>
      <c r="M479" s="872"/>
      <c r="N479" s="872"/>
      <c r="O479" s="872"/>
    </row>
    <row r="480">
      <c r="A480" s="872"/>
      <c r="B480" s="2912" t="s">
        <v>10355</v>
      </c>
      <c r="C480" s="872"/>
      <c r="D480" s="870"/>
      <c r="E480" s="872"/>
      <c r="F480" s="872"/>
      <c r="G480" s="872"/>
      <c r="H480" s="872"/>
      <c r="I480" s="872"/>
      <c r="J480" s="872"/>
      <c r="K480" s="872"/>
      <c r="L480" s="872"/>
      <c r="M480" s="872"/>
      <c r="N480" s="872"/>
      <c r="O480" s="872"/>
    </row>
    <row r="481">
      <c r="A481" s="872"/>
      <c r="B481" s="2913" t="s">
        <v>10356</v>
      </c>
      <c r="C481" s="2914"/>
      <c r="D481" s="2915" t="s">
        <v>10357</v>
      </c>
      <c r="E481" s="872"/>
      <c r="F481" s="872"/>
      <c r="G481" s="872"/>
      <c r="H481" s="872"/>
      <c r="I481" s="872"/>
      <c r="J481" s="872"/>
      <c r="K481" s="872"/>
      <c r="L481" s="872"/>
      <c r="M481" s="872"/>
      <c r="N481" s="872"/>
      <c r="O481" s="872"/>
    </row>
    <row r="482">
      <c r="A482" s="872"/>
      <c r="B482" s="2916" t="s">
        <v>224</v>
      </c>
      <c r="C482" s="2914"/>
      <c r="D482" s="2917" t="s">
        <v>10358</v>
      </c>
      <c r="E482" s="872"/>
      <c r="F482" s="872"/>
      <c r="G482" s="872"/>
      <c r="H482" s="872"/>
      <c r="I482" s="872"/>
      <c r="J482" s="872"/>
      <c r="K482" s="872"/>
      <c r="L482" s="872"/>
      <c r="M482" s="872"/>
      <c r="N482" s="872"/>
      <c r="O482" s="872"/>
    </row>
    <row r="483">
      <c r="A483" s="872"/>
      <c r="B483" s="968"/>
      <c r="C483" s="872"/>
      <c r="D483" s="870"/>
      <c r="E483" s="872"/>
      <c r="F483" s="872"/>
      <c r="G483" s="872"/>
      <c r="H483" s="872"/>
      <c r="I483" s="872"/>
      <c r="J483" s="872"/>
      <c r="K483" s="872"/>
      <c r="L483" s="872"/>
      <c r="M483" s="872"/>
      <c r="N483" s="872"/>
      <c r="O483" s="872"/>
    </row>
    <row r="484">
      <c r="A484" s="872"/>
      <c r="B484" s="2918" t="s">
        <v>10359</v>
      </c>
      <c r="C484" s="872"/>
      <c r="D484" s="2919" t="s">
        <v>10360</v>
      </c>
      <c r="E484" s="872"/>
      <c r="F484" s="872"/>
      <c r="G484" s="872"/>
      <c r="H484" s="872"/>
      <c r="I484" s="872"/>
      <c r="J484" s="872"/>
      <c r="K484" s="872"/>
      <c r="L484" s="872"/>
      <c r="M484" s="872"/>
      <c r="N484" s="872"/>
      <c r="O484" s="872"/>
    </row>
    <row r="485">
      <c r="A485" s="872"/>
      <c r="B485" s="1396"/>
      <c r="C485" s="872"/>
      <c r="D485" s="870"/>
      <c r="E485" s="872"/>
      <c r="F485" s="870"/>
      <c r="G485" s="872"/>
      <c r="H485" s="872"/>
      <c r="I485" s="872"/>
      <c r="J485" s="872"/>
      <c r="K485" s="872"/>
      <c r="L485" s="872"/>
      <c r="M485" s="872"/>
      <c r="N485" s="872"/>
      <c r="O485" s="872"/>
    </row>
    <row r="486">
      <c r="A486" s="872"/>
      <c r="B486" s="2920" t="s">
        <v>10361</v>
      </c>
      <c r="C486" s="872"/>
      <c r="D486" s="2921" t="s">
        <v>10362</v>
      </c>
      <c r="E486" s="872"/>
      <c r="F486" s="2921" t="s">
        <v>10363</v>
      </c>
      <c r="G486" s="2892" t="s">
        <v>10364</v>
      </c>
      <c r="H486" s="2922" t="s">
        <v>10365</v>
      </c>
      <c r="I486" s="2923" t="s">
        <v>10366</v>
      </c>
      <c r="J486" s="872"/>
      <c r="K486" s="872"/>
      <c r="L486" s="872"/>
      <c r="M486" s="872"/>
      <c r="N486" s="872"/>
      <c r="O486" s="872"/>
    </row>
    <row r="487">
      <c r="A487" s="872"/>
      <c r="B487" s="1394"/>
      <c r="C487" s="872"/>
      <c r="D487" s="870"/>
      <c r="E487" s="872"/>
      <c r="F487" s="872"/>
      <c r="G487" s="872"/>
      <c r="H487" s="872"/>
      <c r="I487" s="872"/>
      <c r="J487" s="872"/>
      <c r="K487" s="872"/>
      <c r="L487" s="872"/>
      <c r="M487" s="872"/>
      <c r="N487" s="872"/>
      <c r="O487" s="872"/>
    </row>
    <row r="488">
      <c r="A488" s="872"/>
      <c r="B488" s="2924" t="s">
        <v>10367</v>
      </c>
      <c r="C488" s="872"/>
      <c r="D488" s="2925" t="s">
        <v>10368</v>
      </c>
      <c r="E488" s="872"/>
      <c r="F488" s="872"/>
      <c r="G488" s="872"/>
      <c r="H488" s="872"/>
      <c r="I488" s="872"/>
      <c r="J488" s="872"/>
      <c r="K488" s="872"/>
      <c r="L488" s="872"/>
      <c r="M488" s="872"/>
      <c r="N488" s="872"/>
      <c r="O488" s="872"/>
    </row>
    <row r="489">
      <c r="A489" s="872"/>
      <c r="B489" s="1394"/>
      <c r="C489" s="872"/>
      <c r="D489" s="870"/>
      <c r="E489" s="872"/>
      <c r="F489" s="872"/>
      <c r="G489" s="872"/>
      <c r="H489" s="872"/>
      <c r="I489" s="872"/>
      <c r="J489" s="872"/>
      <c r="K489" s="872"/>
      <c r="L489" s="872"/>
      <c r="M489" s="872"/>
      <c r="N489" s="872"/>
      <c r="O489" s="872"/>
    </row>
    <row r="490">
      <c r="A490" s="872"/>
      <c r="B490" s="2926" t="s">
        <v>10369</v>
      </c>
      <c r="C490" s="872"/>
      <c r="D490" s="2927" t="s">
        <v>10370</v>
      </c>
      <c r="E490" s="872"/>
      <c r="F490" s="2763" t="s">
        <v>10371</v>
      </c>
      <c r="G490" s="872"/>
      <c r="H490" s="872"/>
      <c r="I490" s="872"/>
      <c r="J490" s="872"/>
      <c r="K490" s="872"/>
      <c r="L490" s="872"/>
      <c r="M490" s="872"/>
      <c r="N490" s="872"/>
      <c r="O490" s="872"/>
    </row>
    <row r="491">
      <c r="A491" s="872"/>
      <c r="B491" s="1394"/>
      <c r="C491" s="872"/>
      <c r="D491" s="870"/>
      <c r="E491" s="872"/>
      <c r="F491" s="872"/>
      <c r="G491" s="872"/>
      <c r="H491" s="872"/>
      <c r="I491" s="872"/>
      <c r="J491" s="872"/>
      <c r="K491" s="872"/>
      <c r="L491" s="872"/>
      <c r="M491" s="872"/>
      <c r="N491" s="872"/>
      <c r="O491" s="872"/>
    </row>
    <row r="492">
      <c r="A492" s="872"/>
      <c r="B492" s="2928" t="s">
        <v>10372</v>
      </c>
      <c r="C492" s="872"/>
      <c r="D492" s="2921" t="s">
        <v>10373</v>
      </c>
      <c r="E492" s="872"/>
      <c r="F492" s="870" t="s">
        <v>10374</v>
      </c>
      <c r="G492" s="872"/>
      <c r="H492" s="872"/>
      <c r="I492" s="872"/>
      <c r="J492" s="872"/>
      <c r="K492" s="872"/>
      <c r="L492" s="872"/>
      <c r="M492" s="872"/>
      <c r="N492" s="872"/>
      <c r="O492" s="872"/>
    </row>
    <row r="493">
      <c r="A493" s="872"/>
      <c r="B493" s="1394"/>
      <c r="C493" s="872"/>
      <c r="D493" s="870"/>
      <c r="E493" s="872"/>
      <c r="F493" s="872"/>
      <c r="G493" s="872"/>
      <c r="H493" s="872"/>
      <c r="I493" s="872"/>
      <c r="J493" s="872"/>
      <c r="K493" s="872"/>
      <c r="L493" s="872"/>
      <c r="M493" s="872"/>
      <c r="N493" s="872"/>
      <c r="O493" s="872"/>
    </row>
    <row r="494">
      <c r="A494" s="872"/>
      <c r="B494" s="2929" t="s">
        <v>10375</v>
      </c>
      <c r="C494" s="872"/>
      <c r="D494" s="2908" t="s">
        <v>10376</v>
      </c>
      <c r="E494" s="872"/>
      <c r="F494" s="872"/>
      <c r="G494" s="872"/>
      <c r="H494" s="872"/>
      <c r="I494" s="872"/>
      <c r="J494" s="872"/>
      <c r="K494" s="872"/>
      <c r="L494" s="872"/>
      <c r="M494" s="872"/>
      <c r="N494" s="872"/>
      <c r="O494" s="872"/>
    </row>
    <row r="495">
      <c r="A495" s="872"/>
      <c r="C495" s="872"/>
      <c r="D495" s="870"/>
      <c r="E495" s="872"/>
      <c r="F495" s="872"/>
      <c r="G495" s="872"/>
      <c r="H495" s="872"/>
      <c r="I495" s="872"/>
      <c r="J495" s="872"/>
      <c r="K495" s="872"/>
      <c r="L495" s="872"/>
      <c r="M495" s="872"/>
      <c r="N495" s="872"/>
      <c r="O495" s="872"/>
    </row>
    <row r="496" ht="16.5" customHeight="1">
      <c r="A496" s="924"/>
      <c r="B496" s="2354"/>
      <c r="C496" s="2354"/>
      <c r="D496" s="2354" t="s">
        <v>10377</v>
      </c>
      <c r="E496" s="2354"/>
      <c r="F496" s="2354"/>
      <c r="G496" s="2350"/>
      <c r="H496" s="2350"/>
      <c r="I496" s="2350"/>
      <c r="J496" s="2350"/>
      <c r="K496" s="2350"/>
      <c r="L496" s="2350"/>
      <c r="M496" s="2350"/>
      <c r="N496" s="2350"/>
      <c r="O496" s="2350"/>
    </row>
    <row r="497">
      <c r="A497" s="872"/>
      <c r="B497" s="2613"/>
      <c r="C497" s="872"/>
      <c r="D497" s="870"/>
      <c r="E497" s="872"/>
      <c r="F497" s="872"/>
      <c r="G497" s="872"/>
      <c r="H497" s="872"/>
      <c r="I497" s="872"/>
      <c r="J497" s="872"/>
      <c r="K497" s="872"/>
      <c r="L497" s="872"/>
      <c r="M497" s="872"/>
      <c r="N497" s="872"/>
      <c r="O497" s="872"/>
    </row>
    <row r="498">
      <c r="A498" s="872"/>
      <c r="B498" s="2930" t="s">
        <v>10378</v>
      </c>
      <c r="C498" s="872"/>
      <c r="D498" s="870"/>
      <c r="E498" s="872"/>
      <c r="F498" s="872"/>
      <c r="G498" s="872"/>
      <c r="H498" s="872"/>
      <c r="I498" s="872"/>
      <c r="J498" s="872"/>
      <c r="K498" s="872"/>
      <c r="L498" s="872"/>
      <c r="M498" s="872"/>
      <c r="N498" s="872"/>
      <c r="O498" s="872"/>
    </row>
    <row r="499">
      <c r="A499" s="872"/>
      <c r="B499" s="2613"/>
      <c r="C499" s="872"/>
      <c r="D499" s="870"/>
      <c r="E499" s="872"/>
      <c r="F499" s="872"/>
      <c r="G499" s="872"/>
      <c r="H499" s="872"/>
      <c r="I499" s="872"/>
      <c r="J499" s="872"/>
      <c r="K499" s="872"/>
      <c r="L499" s="872"/>
      <c r="M499" s="872"/>
      <c r="N499" s="872"/>
      <c r="O499" s="872"/>
    </row>
    <row r="500">
      <c r="A500" s="872"/>
      <c r="B500" s="2614" t="s">
        <v>10379</v>
      </c>
      <c r="C500" s="872"/>
      <c r="D500" s="2931" t="s">
        <v>10380</v>
      </c>
      <c r="E500" s="872"/>
      <c r="F500" s="872"/>
      <c r="G500" s="872"/>
      <c r="H500" s="872"/>
      <c r="I500" s="872"/>
      <c r="J500" s="872"/>
      <c r="K500" s="872"/>
      <c r="L500" s="872"/>
      <c r="M500" s="872"/>
      <c r="N500" s="872"/>
      <c r="O500" s="872"/>
    </row>
    <row r="501">
      <c r="A501" s="872"/>
      <c r="B501" s="2613"/>
      <c r="C501" s="872"/>
      <c r="D501" s="870"/>
      <c r="E501" s="872"/>
      <c r="F501" s="872"/>
      <c r="G501" s="872"/>
      <c r="H501" s="872"/>
      <c r="I501" s="872"/>
      <c r="J501" s="872"/>
      <c r="K501" s="872"/>
      <c r="L501" s="872"/>
      <c r="M501" s="872"/>
      <c r="N501" s="872"/>
      <c r="O501" s="872"/>
    </row>
    <row r="502">
      <c r="A502" s="872"/>
      <c r="B502" s="2932" t="s">
        <v>10381</v>
      </c>
      <c r="C502" s="872"/>
      <c r="D502" s="2931" t="s">
        <v>10382</v>
      </c>
      <c r="E502" s="872"/>
      <c r="F502" s="872"/>
      <c r="G502" s="872"/>
      <c r="H502" s="872"/>
      <c r="I502" s="872"/>
      <c r="J502" s="872"/>
      <c r="K502" s="872"/>
      <c r="L502" s="872"/>
      <c r="M502" s="872"/>
      <c r="N502" s="872"/>
      <c r="O502" s="872"/>
    </row>
    <row r="503">
      <c r="A503" s="1009"/>
      <c r="B503" s="2933"/>
      <c r="C503" s="1009"/>
      <c r="D503" s="845"/>
      <c r="E503" s="1009"/>
      <c r="F503" s="1009"/>
      <c r="G503" s="1009"/>
      <c r="H503" s="1009"/>
      <c r="I503" s="1009"/>
      <c r="J503" s="1009"/>
      <c r="K503" s="1009"/>
      <c r="L503" s="1009"/>
      <c r="M503" s="1009"/>
      <c r="N503" s="1009"/>
      <c r="O503" s="1009"/>
    </row>
    <row r="504">
      <c r="A504" s="872"/>
      <c r="B504" s="2928" t="s">
        <v>10383</v>
      </c>
      <c r="C504" s="872"/>
      <c r="D504" s="2922" t="s">
        <v>10384</v>
      </c>
      <c r="E504" s="872"/>
      <c r="F504" s="872"/>
      <c r="G504" s="872"/>
      <c r="H504" s="872"/>
      <c r="I504" s="872"/>
      <c r="J504" s="872"/>
      <c r="K504" s="872"/>
      <c r="L504" s="872"/>
      <c r="M504" s="872"/>
      <c r="N504" s="872"/>
      <c r="O504" s="872"/>
    </row>
    <row r="505">
      <c r="A505" s="872"/>
      <c r="B505" s="2613"/>
      <c r="C505" s="872"/>
      <c r="D505" s="870"/>
      <c r="E505" s="872"/>
      <c r="F505" s="872"/>
      <c r="G505" s="872"/>
      <c r="H505" s="872"/>
      <c r="I505" s="872"/>
      <c r="J505" s="872"/>
      <c r="K505" s="872"/>
      <c r="L505" s="872"/>
      <c r="M505" s="872"/>
      <c r="N505" s="872"/>
      <c r="O505" s="872"/>
    </row>
    <row r="506">
      <c r="A506" s="872"/>
      <c r="B506" s="2934" t="s">
        <v>10385</v>
      </c>
      <c r="C506" s="872"/>
      <c r="D506" s="2935" t="s">
        <v>10386</v>
      </c>
      <c r="E506" s="872"/>
      <c r="F506" s="872"/>
      <c r="G506" s="872"/>
      <c r="H506" s="872"/>
      <c r="I506" s="872"/>
      <c r="J506" s="872"/>
      <c r="K506" s="872"/>
      <c r="L506" s="872"/>
      <c r="M506" s="872"/>
      <c r="N506" s="872"/>
      <c r="O506" s="872"/>
    </row>
    <row r="507">
      <c r="A507" s="872"/>
      <c r="B507" s="2613"/>
      <c r="C507" s="872"/>
      <c r="D507" s="870"/>
      <c r="E507" s="872"/>
      <c r="F507" s="872"/>
      <c r="G507" s="872"/>
      <c r="H507" s="872"/>
      <c r="I507" s="872"/>
      <c r="J507" s="872"/>
      <c r="K507" s="872"/>
      <c r="L507" s="872"/>
      <c r="M507" s="872"/>
      <c r="N507" s="872"/>
      <c r="O507" s="872"/>
    </row>
    <row r="508">
      <c r="A508" s="872"/>
      <c r="B508" s="2932" t="s">
        <v>10387</v>
      </c>
      <c r="C508" s="872"/>
      <c r="D508" s="2931" t="s">
        <v>10388</v>
      </c>
      <c r="E508" s="872"/>
      <c r="F508" s="872"/>
      <c r="G508" s="872"/>
      <c r="H508" s="872"/>
      <c r="I508" s="872"/>
      <c r="J508" s="872"/>
      <c r="K508" s="872"/>
      <c r="L508" s="872"/>
      <c r="M508" s="872"/>
      <c r="N508" s="872"/>
      <c r="O508" s="872"/>
    </row>
    <row r="509">
      <c r="A509" s="872"/>
      <c r="B509" s="2613"/>
      <c r="C509" s="872"/>
      <c r="D509" s="870"/>
      <c r="E509" s="872"/>
      <c r="F509" s="872"/>
      <c r="G509" s="872"/>
      <c r="H509" s="872"/>
      <c r="I509" s="872"/>
      <c r="J509" s="872"/>
      <c r="K509" s="872"/>
      <c r="L509" s="872"/>
      <c r="M509" s="872"/>
      <c r="N509" s="872"/>
      <c r="O509" s="872"/>
    </row>
    <row r="510">
      <c r="A510" s="872"/>
      <c r="B510" s="2936" t="s">
        <v>10389</v>
      </c>
      <c r="C510" s="872"/>
      <c r="D510" s="2919" t="s">
        <v>10390</v>
      </c>
      <c r="E510" s="872"/>
      <c r="F510" s="2937" t="s">
        <v>10391</v>
      </c>
      <c r="G510" s="2919" t="s">
        <v>10392</v>
      </c>
      <c r="H510" s="2938" t="s">
        <v>10393</v>
      </c>
      <c r="I510" s="872"/>
      <c r="J510" s="872"/>
      <c r="K510" s="872"/>
      <c r="L510" s="872"/>
      <c r="M510" s="872"/>
      <c r="N510" s="872"/>
      <c r="O510" s="872"/>
    </row>
    <row r="511">
      <c r="A511" s="872"/>
      <c r="B511" s="2613"/>
      <c r="C511" s="872"/>
      <c r="D511" s="870"/>
      <c r="E511" s="872"/>
      <c r="F511" s="872"/>
      <c r="G511" s="872"/>
      <c r="H511" s="872"/>
      <c r="I511" s="872"/>
      <c r="J511" s="872"/>
      <c r="K511" s="872"/>
      <c r="L511" s="872"/>
      <c r="M511" s="872"/>
      <c r="N511" s="872"/>
      <c r="O511" s="872"/>
    </row>
    <row r="512">
      <c r="A512" s="872"/>
      <c r="B512" s="2939" t="s">
        <v>10394</v>
      </c>
      <c r="C512" s="872"/>
      <c r="D512" s="2940" t="s">
        <v>10395</v>
      </c>
      <c r="E512" s="872"/>
      <c r="F512" s="2940" t="s">
        <v>10396</v>
      </c>
      <c r="G512" s="2925" t="s">
        <v>10397</v>
      </c>
      <c r="H512" s="872"/>
      <c r="I512" s="872"/>
      <c r="J512" s="872"/>
      <c r="K512" s="872"/>
      <c r="L512" s="872"/>
      <c r="M512" s="872"/>
      <c r="N512" s="872"/>
      <c r="O512" s="872"/>
    </row>
    <row r="513">
      <c r="A513" s="872"/>
      <c r="B513" s="2613"/>
      <c r="C513" s="872"/>
      <c r="D513" s="870"/>
      <c r="E513" s="872"/>
      <c r="F513" s="872"/>
      <c r="G513" s="872"/>
      <c r="H513" s="872"/>
      <c r="I513" s="872"/>
      <c r="J513" s="872"/>
      <c r="K513" s="872"/>
      <c r="L513" s="872"/>
      <c r="M513" s="872"/>
      <c r="N513" s="872"/>
      <c r="O513" s="872"/>
    </row>
    <row r="514">
      <c r="A514" s="872"/>
      <c r="B514" s="2858" t="s">
        <v>10398</v>
      </c>
      <c r="C514" s="872"/>
      <c r="D514" s="2927" t="s">
        <v>10399</v>
      </c>
      <c r="E514" s="872"/>
      <c r="F514" s="2927" t="s">
        <v>10400</v>
      </c>
      <c r="G514" s="2941" t="s">
        <v>10401</v>
      </c>
      <c r="H514" s="2927" t="s">
        <v>10402</v>
      </c>
      <c r="I514" s="2941" t="s">
        <v>10403</v>
      </c>
      <c r="J514" s="2942" t="s">
        <v>10404</v>
      </c>
      <c r="K514" s="872"/>
      <c r="L514" s="872"/>
      <c r="M514" s="872"/>
      <c r="N514" s="872"/>
      <c r="O514" s="872"/>
    </row>
    <row r="515">
      <c r="A515" s="872"/>
      <c r="C515" s="872"/>
      <c r="D515" s="870"/>
      <c r="E515" s="872"/>
      <c r="F515" s="872"/>
      <c r="G515" s="872"/>
      <c r="H515" s="872"/>
      <c r="I515" s="872"/>
      <c r="J515" s="870"/>
      <c r="K515" s="872"/>
      <c r="L515" s="872"/>
      <c r="M515" s="872"/>
      <c r="N515" s="872"/>
      <c r="O515" s="872"/>
    </row>
    <row r="516">
      <c r="A516" s="872"/>
      <c r="B516" s="2928" t="s">
        <v>10405</v>
      </c>
      <c r="C516" s="872"/>
      <c r="D516" s="2943" t="s">
        <v>10406</v>
      </c>
      <c r="E516" s="872"/>
      <c r="F516" s="872"/>
      <c r="G516" s="872"/>
      <c r="H516" s="872"/>
      <c r="I516" s="872"/>
      <c r="J516" s="872"/>
      <c r="K516" s="872"/>
      <c r="L516" s="872"/>
      <c r="M516" s="872"/>
      <c r="N516" s="872"/>
      <c r="O516" s="872"/>
    </row>
    <row r="517">
      <c r="A517" s="872"/>
      <c r="B517" s="1394"/>
      <c r="C517" s="872"/>
      <c r="D517" s="870"/>
      <c r="E517" s="872"/>
      <c r="F517" s="872"/>
      <c r="G517" s="872"/>
      <c r="H517" s="872"/>
      <c r="I517" s="872"/>
      <c r="J517" s="872"/>
      <c r="K517" s="872"/>
      <c r="L517" s="872"/>
      <c r="M517" s="872"/>
      <c r="N517" s="872"/>
      <c r="O517" s="872"/>
    </row>
    <row r="518">
      <c r="A518" s="872"/>
      <c r="B518" s="2944" t="s">
        <v>10407</v>
      </c>
      <c r="C518" s="872"/>
      <c r="D518" s="2945" t="s">
        <v>10408</v>
      </c>
      <c r="E518" s="872"/>
      <c r="F518" s="872"/>
      <c r="G518" s="872"/>
      <c r="H518" s="872"/>
      <c r="I518" s="872"/>
      <c r="J518" s="872"/>
      <c r="K518" s="872"/>
      <c r="L518" s="872"/>
      <c r="M518" s="872"/>
      <c r="N518" s="872"/>
      <c r="O518" s="872"/>
    </row>
    <row r="519" ht="16.5" customHeight="1">
      <c r="A519" s="924"/>
      <c r="B519" s="2354"/>
      <c r="C519" s="2354"/>
      <c r="D519" s="2354" t="s">
        <v>10409</v>
      </c>
      <c r="E519" s="2354"/>
      <c r="F519" s="2354"/>
      <c r="G519" s="2350"/>
      <c r="H519" s="2350"/>
      <c r="I519" s="2350"/>
      <c r="J519" s="2350"/>
      <c r="K519" s="2350"/>
      <c r="L519" s="2350"/>
      <c r="M519" s="2350"/>
      <c r="N519" s="2350"/>
      <c r="O519" s="2350"/>
    </row>
    <row r="520">
      <c r="A520" s="872"/>
      <c r="B520" s="2946" t="s">
        <v>10410</v>
      </c>
      <c r="C520" s="1009"/>
      <c r="D520" s="2919" t="s">
        <v>10411</v>
      </c>
      <c r="E520" s="1009"/>
      <c r="F520" s="845"/>
      <c r="G520" s="872"/>
      <c r="H520" s="872"/>
      <c r="I520" s="872"/>
      <c r="J520" s="872"/>
      <c r="K520" s="872"/>
      <c r="L520" s="872"/>
      <c r="M520" s="872"/>
      <c r="N520" s="872"/>
      <c r="O520" s="872"/>
    </row>
    <row r="521">
      <c r="A521" s="872"/>
      <c r="B521" s="2933"/>
      <c r="C521" s="1009"/>
      <c r="D521" s="845"/>
      <c r="E521" s="1009"/>
      <c r="F521" s="845"/>
      <c r="G521" s="872"/>
      <c r="H521" s="872"/>
      <c r="I521" s="872"/>
      <c r="J521" s="872"/>
      <c r="K521" s="872"/>
      <c r="L521" s="872"/>
      <c r="M521" s="872"/>
      <c r="N521" s="872"/>
      <c r="O521" s="872"/>
    </row>
    <row r="522">
      <c r="A522" s="872"/>
      <c r="B522" s="2947" t="s">
        <v>10412</v>
      </c>
      <c r="C522" s="1009"/>
      <c r="D522" s="2947" t="s">
        <v>10413</v>
      </c>
      <c r="E522" s="1009"/>
      <c r="F522" s="2948" t="s">
        <v>10414</v>
      </c>
      <c r="G522" s="2949" t="s">
        <v>10415</v>
      </c>
      <c r="H522" s="2948" t="s">
        <v>10416</v>
      </c>
      <c r="I522" s="872"/>
      <c r="J522" s="872"/>
      <c r="K522" s="872"/>
      <c r="L522" s="872"/>
      <c r="M522" s="872"/>
      <c r="N522" s="872"/>
      <c r="O522" s="872"/>
    </row>
    <row r="523">
      <c r="A523" s="872"/>
      <c r="B523" s="2933"/>
      <c r="C523" s="1009"/>
      <c r="D523" s="845"/>
      <c r="E523" s="1009"/>
      <c r="F523" s="2950" t="s">
        <v>10417</v>
      </c>
      <c r="G523" s="872"/>
      <c r="H523" s="872"/>
      <c r="I523" s="872"/>
      <c r="J523" s="872"/>
      <c r="K523" s="872"/>
      <c r="L523" s="872"/>
      <c r="M523" s="872"/>
      <c r="N523" s="872"/>
      <c r="O523" s="872"/>
    </row>
    <row r="524">
      <c r="A524" s="872"/>
      <c r="B524" s="2933"/>
      <c r="C524" s="1009"/>
      <c r="D524" s="845"/>
      <c r="E524" s="1009"/>
      <c r="F524" s="845"/>
      <c r="G524" s="872"/>
      <c r="H524" s="872"/>
      <c r="I524" s="872"/>
      <c r="J524" s="872"/>
      <c r="K524" s="872"/>
      <c r="L524" s="872"/>
      <c r="M524" s="872"/>
      <c r="N524" s="872"/>
      <c r="O524" s="872"/>
    </row>
    <row r="525">
      <c r="A525" s="872"/>
      <c r="B525" s="2951" t="s">
        <v>10418</v>
      </c>
      <c r="C525" s="872"/>
      <c r="D525" s="2921" t="s">
        <v>10419</v>
      </c>
      <c r="E525" s="872"/>
      <c r="F525" s="2921" t="s">
        <v>10420</v>
      </c>
      <c r="G525" s="872"/>
      <c r="H525" s="872"/>
      <c r="I525" s="872"/>
      <c r="J525" s="872"/>
      <c r="K525" s="872"/>
      <c r="L525" s="872"/>
      <c r="M525" s="872"/>
      <c r="N525" s="872"/>
      <c r="O525" s="872"/>
    </row>
    <row r="526">
      <c r="A526" s="872"/>
      <c r="B526" s="2613"/>
      <c r="C526" s="872"/>
      <c r="D526" s="870"/>
      <c r="E526" s="872"/>
      <c r="F526" s="872"/>
      <c r="G526" s="872"/>
      <c r="H526" s="872"/>
      <c r="I526" s="872"/>
      <c r="J526" s="872"/>
      <c r="K526" s="872"/>
      <c r="L526" s="872"/>
      <c r="M526" s="872"/>
      <c r="N526" s="872"/>
      <c r="O526" s="872"/>
    </row>
    <row r="527">
      <c r="A527" s="872"/>
      <c r="B527" s="2952" t="s">
        <v>10421</v>
      </c>
      <c r="C527" s="872"/>
      <c r="D527" s="2950" t="s">
        <v>10422</v>
      </c>
      <c r="E527" s="872"/>
      <c r="F527" s="872"/>
      <c r="G527" s="872"/>
      <c r="H527" s="872"/>
      <c r="I527" s="872"/>
      <c r="J527" s="872"/>
      <c r="K527" s="872"/>
      <c r="L527" s="872"/>
      <c r="M527" s="872"/>
      <c r="N527" s="872"/>
      <c r="O527" s="872"/>
    </row>
    <row r="528">
      <c r="A528" s="872"/>
      <c r="B528" s="1951"/>
      <c r="C528" s="872"/>
      <c r="D528" s="870" t="s">
        <v>3</v>
      </c>
      <c r="E528" s="872"/>
      <c r="F528" s="872"/>
      <c r="G528" s="872"/>
      <c r="H528" s="872"/>
      <c r="I528" s="872"/>
      <c r="J528" s="872"/>
      <c r="K528" s="872"/>
      <c r="L528" s="872"/>
      <c r="M528" s="872"/>
      <c r="N528" s="872"/>
      <c r="O528" s="872"/>
    </row>
    <row r="529">
      <c r="A529" s="872"/>
      <c r="B529" s="2934" t="s">
        <v>10423</v>
      </c>
      <c r="C529" s="872"/>
      <c r="D529" s="2953" t="s">
        <v>10424</v>
      </c>
      <c r="E529" s="872"/>
      <c r="F529" s="872"/>
      <c r="G529" s="872"/>
      <c r="H529" s="872"/>
      <c r="I529" s="872"/>
      <c r="J529" s="872"/>
      <c r="K529" s="872"/>
      <c r="L529" s="872"/>
      <c r="M529" s="872"/>
      <c r="N529" s="872"/>
      <c r="O529" s="872"/>
    </row>
    <row r="530">
      <c r="A530" s="872"/>
      <c r="B530" s="1759"/>
      <c r="C530" s="872"/>
      <c r="D530" s="870"/>
      <c r="E530" s="872"/>
      <c r="F530" s="872"/>
      <c r="G530" s="872"/>
      <c r="H530" s="872"/>
      <c r="I530" s="872"/>
      <c r="J530" s="872"/>
      <c r="K530" s="872"/>
      <c r="L530" s="872"/>
      <c r="M530" s="872"/>
      <c r="N530" s="872"/>
      <c r="O530" s="872"/>
    </row>
    <row r="531">
      <c r="A531" s="872"/>
      <c r="B531" s="2954" t="s">
        <v>10425</v>
      </c>
      <c r="C531" s="872"/>
      <c r="D531" s="870"/>
      <c r="E531" s="872"/>
      <c r="F531" s="872"/>
      <c r="G531" s="872"/>
      <c r="H531" s="872"/>
      <c r="I531" s="872"/>
      <c r="J531" s="872"/>
      <c r="K531" s="872"/>
      <c r="L531" s="872"/>
      <c r="M531" s="872"/>
      <c r="N531" s="872"/>
      <c r="O531" s="872"/>
    </row>
    <row r="532">
      <c r="A532" s="872"/>
      <c r="B532" s="1759"/>
      <c r="C532" s="872"/>
      <c r="D532" s="870"/>
      <c r="E532" s="872"/>
      <c r="F532" s="872"/>
      <c r="G532" s="872"/>
      <c r="H532" s="872"/>
      <c r="I532" s="872"/>
      <c r="J532" s="872"/>
      <c r="K532" s="872"/>
      <c r="L532" s="872"/>
      <c r="M532" s="872"/>
      <c r="N532" s="872"/>
      <c r="O532" s="872"/>
    </row>
    <row r="533">
      <c r="A533" s="872"/>
      <c r="B533" s="2955" t="s">
        <v>10426</v>
      </c>
      <c r="C533" s="872"/>
      <c r="D533" s="2956" t="s">
        <v>10427</v>
      </c>
      <c r="E533" s="872"/>
      <c r="F533" s="872"/>
      <c r="G533" s="872"/>
      <c r="H533" s="872"/>
      <c r="I533" s="872"/>
      <c r="J533" s="872"/>
      <c r="K533" s="872"/>
      <c r="L533" s="872"/>
      <c r="M533" s="872"/>
      <c r="N533" s="872"/>
      <c r="O533" s="872"/>
    </row>
    <row r="534">
      <c r="A534" s="872"/>
      <c r="B534" s="1396"/>
      <c r="C534" s="872"/>
      <c r="D534" s="870"/>
      <c r="E534" s="872"/>
      <c r="F534" s="872"/>
      <c r="G534" s="872"/>
      <c r="H534" s="872"/>
      <c r="I534" s="872"/>
      <c r="J534" s="872"/>
      <c r="K534" s="872"/>
      <c r="L534" s="872"/>
      <c r="M534" s="872"/>
      <c r="N534" s="872"/>
      <c r="O534" s="872"/>
    </row>
    <row r="535">
      <c r="A535" s="872"/>
      <c r="B535" s="2957" t="s">
        <v>10428</v>
      </c>
      <c r="C535" s="872"/>
      <c r="D535" s="2925" t="s">
        <v>10429</v>
      </c>
      <c r="E535" s="872"/>
      <c r="F535" s="872"/>
      <c r="G535" s="872"/>
      <c r="H535" s="872"/>
      <c r="I535" s="872"/>
      <c r="J535" s="872"/>
      <c r="K535" s="872"/>
      <c r="L535" s="872"/>
      <c r="M535" s="872"/>
      <c r="N535" s="872"/>
      <c r="O535" s="872"/>
    </row>
    <row r="536">
      <c r="A536" s="872"/>
      <c r="B536" s="1396"/>
      <c r="C536" s="872"/>
      <c r="D536" s="870"/>
      <c r="E536" s="872"/>
      <c r="F536" s="872"/>
      <c r="G536" s="872"/>
      <c r="H536" s="872"/>
      <c r="I536" s="872"/>
      <c r="J536" s="872"/>
      <c r="K536" s="872"/>
      <c r="L536" s="872"/>
      <c r="M536" s="872"/>
      <c r="N536" s="872"/>
      <c r="O536" s="872"/>
    </row>
    <row r="537">
      <c r="A537" s="872"/>
      <c r="B537" s="2848" t="s">
        <v>10430</v>
      </c>
      <c r="C537" s="872"/>
      <c r="D537" s="2908" t="s">
        <v>10431</v>
      </c>
      <c r="E537" s="872"/>
      <c r="F537" s="872"/>
      <c r="G537" s="872"/>
      <c r="H537" s="872"/>
      <c r="I537" s="872"/>
      <c r="J537" s="872"/>
      <c r="K537" s="872"/>
      <c r="L537" s="872"/>
      <c r="M537" s="872"/>
      <c r="N537" s="872"/>
      <c r="O537" s="872"/>
    </row>
    <row r="538">
      <c r="A538" s="872"/>
      <c r="B538" s="1396"/>
      <c r="C538" s="872"/>
      <c r="D538" s="870"/>
      <c r="E538" s="872"/>
      <c r="F538" s="872"/>
      <c r="G538" s="872"/>
      <c r="H538" s="872"/>
      <c r="I538" s="872"/>
      <c r="J538" s="872"/>
      <c r="K538" s="872"/>
      <c r="L538" s="872"/>
      <c r="M538" s="872"/>
      <c r="N538" s="872"/>
      <c r="O538" s="872"/>
    </row>
    <row r="539">
      <c r="A539" s="872"/>
      <c r="B539" s="2926" t="s">
        <v>10432</v>
      </c>
      <c r="C539" s="872"/>
      <c r="D539" s="2941" t="s">
        <v>10433</v>
      </c>
      <c r="E539" s="872"/>
      <c r="F539" s="872"/>
      <c r="G539" s="872"/>
      <c r="H539" s="872"/>
      <c r="I539" s="872"/>
      <c r="J539" s="872"/>
      <c r="K539" s="872"/>
      <c r="L539" s="872"/>
      <c r="M539" s="872"/>
      <c r="N539" s="872"/>
      <c r="O539" s="872"/>
    </row>
    <row r="540">
      <c r="A540" s="872"/>
      <c r="B540" s="2613"/>
      <c r="C540" s="872"/>
      <c r="D540" s="870"/>
      <c r="E540" s="872"/>
      <c r="F540" s="872"/>
      <c r="G540" s="872"/>
      <c r="H540" s="872"/>
      <c r="I540" s="872"/>
      <c r="J540" s="872"/>
      <c r="K540" s="872"/>
      <c r="L540" s="872"/>
      <c r="M540" s="872"/>
      <c r="N540" s="872"/>
      <c r="O540" s="872"/>
    </row>
    <row r="541">
      <c r="A541" s="872"/>
      <c r="B541" s="2958" t="s">
        <v>10434</v>
      </c>
      <c r="C541" s="872"/>
      <c r="D541" s="2959" t="s">
        <v>10435</v>
      </c>
      <c r="E541" s="872"/>
      <c r="F541" s="2921" t="s">
        <v>10436</v>
      </c>
      <c r="G541" s="2923" t="s">
        <v>10437</v>
      </c>
      <c r="H541" s="872"/>
      <c r="I541" s="872"/>
      <c r="J541" s="872"/>
      <c r="K541" s="872"/>
      <c r="L541" s="872"/>
      <c r="M541" s="872"/>
      <c r="N541" s="872"/>
      <c r="O541" s="872"/>
    </row>
    <row r="542" ht="16.5" customHeight="1">
      <c r="A542" s="924"/>
      <c r="B542" s="2354"/>
      <c r="C542" s="2354"/>
      <c r="D542" s="2354" t="s">
        <v>10438</v>
      </c>
      <c r="E542" s="2354"/>
      <c r="F542" s="2354"/>
      <c r="G542" s="2350"/>
      <c r="H542" s="2350"/>
      <c r="I542" s="2350"/>
      <c r="J542" s="2350"/>
      <c r="K542" s="2350"/>
      <c r="L542" s="2350"/>
      <c r="M542" s="2350"/>
      <c r="N542" s="2350"/>
      <c r="O542" s="2350"/>
    </row>
    <row r="543">
      <c r="A543" s="1009"/>
      <c r="B543" s="2960" t="s">
        <v>10439</v>
      </c>
      <c r="C543" s="1009"/>
      <c r="D543" s="2961" t="s">
        <v>10440</v>
      </c>
      <c r="E543" s="1009"/>
      <c r="F543" s="845"/>
      <c r="G543" s="2962"/>
      <c r="H543" s="2962"/>
      <c r="I543" s="2962"/>
      <c r="J543" s="2962"/>
      <c r="K543" s="2962"/>
      <c r="L543" s="2962"/>
      <c r="M543" s="2962"/>
      <c r="N543" s="2962"/>
      <c r="O543" s="2962"/>
    </row>
    <row r="544">
      <c r="A544" s="1009"/>
      <c r="B544" s="2873"/>
      <c r="C544" s="1009"/>
      <c r="D544" s="2873"/>
      <c r="E544" s="1009"/>
      <c r="F544" s="845"/>
      <c r="G544" s="2962"/>
      <c r="H544" s="2962"/>
      <c r="I544" s="2962"/>
      <c r="J544" s="2962"/>
      <c r="K544" s="2962"/>
      <c r="L544" s="2962"/>
      <c r="M544" s="2962"/>
      <c r="N544" s="2962"/>
      <c r="O544" s="2962"/>
    </row>
    <row r="545">
      <c r="A545" s="1009"/>
      <c r="B545" s="2963" t="s">
        <v>10441</v>
      </c>
      <c r="C545" s="1009"/>
      <c r="D545" s="2964" t="s">
        <v>10442</v>
      </c>
      <c r="E545" s="1009"/>
      <c r="F545" s="845"/>
      <c r="G545" s="1009"/>
      <c r="H545" s="1009"/>
      <c r="I545" s="1009"/>
      <c r="J545" s="1009"/>
      <c r="K545" s="1009"/>
      <c r="L545" s="1009"/>
      <c r="M545" s="1009"/>
      <c r="N545" s="1009"/>
      <c r="O545" s="1009"/>
    </row>
    <row r="546">
      <c r="A546" s="1009"/>
      <c r="B546" s="2873"/>
      <c r="C546" s="1009"/>
      <c r="D546" s="2873"/>
      <c r="E546" s="1009"/>
      <c r="F546" s="845"/>
      <c r="G546" s="1009"/>
      <c r="H546" s="1009"/>
      <c r="I546" s="1009"/>
      <c r="J546" s="1009"/>
      <c r="K546" s="1009"/>
      <c r="L546" s="1009"/>
      <c r="M546" s="1009"/>
      <c r="N546" s="1009"/>
      <c r="O546" s="1009"/>
    </row>
    <row r="547">
      <c r="A547" s="1009"/>
      <c r="B547" s="2925" t="s">
        <v>10443</v>
      </c>
      <c r="C547" s="1009"/>
      <c r="D547" s="2873"/>
      <c r="E547" s="1009"/>
      <c r="F547" s="845"/>
      <c r="G547" s="1009"/>
      <c r="H547" s="1009"/>
      <c r="I547" s="1009"/>
      <c r="J547" s="1009"/>
      <c r="K547" s="1009"/>
      <c r="L547" s="1009"/>
      <c r="M547" s="1009"/>
      <c r="N547" s="1009"/>
      <c r="O547" s="1009"/>
    </row>
    <row r="548">
      <c r="A548" s="1009"/>
      <c r="B548" s="2873"/>
      <c r="C548" s="1009"/>
      <c r="D548" s="2873"/>
      <c r="E548" s="1009"/>
      <c r="F548" s="845"/>
      <c r="G548" s="1009"/>
      <c r="H548" s="1009"/>
      <c r="I548" s="1009"/>
      <c r="J548" s="1009"/>
      <c r="K548" s="1009"/>
      <c r="L548" s="1009"/>
      <c r="M548" s="1009"/>
      <c r="N548" s="1009"/>
      <c r="O548" s="1009"/>
    </row>
    <row r="549">
      <c r="A549" s="1009"/>
      <c r="B549" s="2861" t="s">
        <v>10444</v>
      </c>
      <c r="C549" s="1009"/>
      <c r="D549" s="2965" t="s">
        <v>10445</v>
      </c>
      <c r="E549" s="1009"/>
      <c r="F549" s="2861" t="s">
        <v>10446</v>
      </c>
      <c r="G549" s="2950" t="s">
        <v>10447</v>
      </c>
      <c r="H549" s="1009"/>
      <c r="I549" s="1009"/>
      <c r="J549" s="1009"/>
      <c r="K549" s="1009"/>
      <c r="L549" s="1009"/>
      <c r="M549" s="1009"/>
      <c r="N549" s="1009"/>
      <c r="O549" s="1009"/>
    </row>
    <row r="550">
      <c r="A550" s="872"/>
      <c r="B550" s="2873"/>
      <c r="C550" s="872"/>
      <c r="D550" s="2873"/>
      <c r="E550" s="872"/>
      <c r="F550" s="870"/>
      <c r="G550" s="872"/>
      <c r="H550" s="872"/>
      <c r="I550" s="872"/>
      <c r="J550" s="872"/>
      <c r="K550" s="872"/>
      <c r="L550" s="872"/>
      <c r="M550" s="872"/>
      <c r="N550" s="872"/>
      <c r="O550" s="872"/>
    </row>
    <row r="551">
      <c r="A551" s="1009"/>
      <c r="B551" s="2966" t="s">
        <v>10448</v>
      </c>
      <c r="C551" s="1009"/>
      <c r="D551" s="2966" t="s">
        <v>10449</v>
      </c>
      <c r="E551" s="1009"/>
      <c r="F551" s="2921" t="s">
        <v>10450</v>
      </c>
      <c r="G551" s="1009"/>
      <c r="H551" s="1009"/>
      <c r="I551" s="1009"/>
      <c r="J551" s="1009"/>
      <c r="K551" s="1009"/>
      <c r="L551" s="1009"/>
      <c r="M551" s="1009"/>
      <c r="N551" s="1009"/>
      <c r="O551" s="1009"/>
    </row>
    <row r="552">
      <c r="A552" s="1009"/>
      <c r="B552" s="2967"/>
      <c r="C552" s="1009"/>
      <c r="D552" s="845"/>
      <c r="E552" s="1009"/>
      <c r="F552" s="845"/>
      <c r="G552" s="1009"/>
      <c r="H552" s="1009"/>
      <c r="I552" s="1009"/>
      <c r="J552" s="1009"/>
      <c r="K552" s="1009"/>
      <c r="L552" s="1009"/>
      <c r="M552" s="1009"/>
      <c r="N552" s="1009"/>
      <c r="O552" s="1009"/>
    </row>
    <row r="553">
      <c r="A553" s="1009"/>
      <c r="B553" s="2968" t="s">
        <v>10451</v>
      </c>
      <c r="C553" s="1009"/>
      <c r="D553" s="2969" t="s">
        <v>10452</v>
      </c>
      <c r="E553" s="1009"/>
      <c r="F553" s="845"/>
      <c r="G553" s="1009"/>
      <c r="H553" s="1009"/>
      <c r="I553" s="1009"/>
      <c r="J553" s="1009"/>
      <c r="K553" s="1009"/>
      <c r="L553" s="1009"/>
      <c r="M553" s="1009"/>
      <c r="N553" s="1009"/>
      <c r="O553" s="1009"/>
    </row>
    <row r="554">
      <c r="A554" s="1009"/>
      <c r="B554" s="2967"/>
      <c r="C554" s="1009"/>
      <c r="D554" s="2935" t="s">
        <v>10453</v>
      </c>
      <c r="E554" s="1009"/>
      <c r="F554" s="2931" t="s">
        <v>10454</v>
      </c>
      <c r="G554" s="1009"/>
      <c r="H554" s="1009"/>
      <c r="I554" s="1009"/>
      <c r="J554" s="1009"/>
      <c r="K554" s="1009"/>
      <c r="L554" s="1009"/>
      <c r="M554" s="1009"/>
      <c r="N554" s="1009"/>
      <c r="O554" s="1009"/>
    </row>
    <row r="555">
      <c r="A555" s="872"/>
      <c r="B555" s="2873"/>
      <c r="C555" s="872"/>
      <c r="D555" s="870"/>
      <c r="E555" s="872"/>
      <c r="F555" s="870"/>
      <c r="G555" s="872"/>
      <c r="H555" s="872"/>
      <c r="I555" s="872"/>
      <c r="J555" s="872"/>
      <c r="K555" s="872"/>
      <c r="L555" s="872"/>
      <c r="M555" s="872"/>
      <c r="N555" s="872"/>
      <c r="O555" s="872"/>
    </row>
    <row r="556">
      <c r="A556" s="2910"/>
      <c r="B556" s="2883" t="s">
        <v>10455</v>
      </c>
      <c r="C556" s="2910"/>
      <c r="D556" s="2925" t="s">
        <v>10456</v>
      </c>
      <c r="E556" s="2910"/>
      <c r="F556" s="1735"/>
      <c r="G556" s="2910"/>
      <c r="H556" s="2910"/>
      <c r="I556" s="2910"/>
      <c r="J556" s="2910"/>
      <c r="K556" s="2910"/>
      <c r="L556" s="2910"/>
      <c r="M556" s="2910"/>
      <c r="N556" s="2910"/>
      <c r="O556" s="2910"/>
    </row>
    <row r="557">
      <c r="A557" s="2910"/>
      <c r="B557" s="2967"/>
      <c r="C557" s="2910"/>
      <c r="D557" s="1735"/>
      <c r="E557" s="2910"/>
      <c r="F557" s="1735"/>
      <c r="G557" s="2910"/>
      <c r="H557" s="2910"/>
      <c r="I557" s="2910"/>
      <c r="J557" s="2910"/>
      <c r="K557" s="2910"/>
      <c r="L557" s="2910"/>
      <c r="M557" s="2910"/>
      <c r="N557" s="2910"/>
      <c r="O557" s="2910"/>
    </row>
    <row r="558">
      <c r="A558" s="2910"/>
      <c r="B558" s="2942" t="s">
        <v>10457</v>
      </c>
      <c r="C558" s="2910"/>
      <c r="D558" s="2941" t="s">
        <v>10458</v>
      </c>
      <c r="E558" s="2910"/>
      <c r="F558" s="2941" t="s">
        <v>10459</v>
      </c>
      <c r="G558" s="1735" t="s">
        <v>10460</v>
      </c>
      <c r="H558" s="2910"/>
      <c r="I558" s="2910"/>
      <c r="J558" s="2910"/>
      <c r="K558" s="2910"/>
      <c r="L558" s="2910"/>
      <c r="M558" s="2910"/>
      <c r="N558" s="2910"/>
      <c r="O558" s="2910"/>
    </row>
    <row r="559">
      <c r="A559" s="872"/>
      <c r="B559" s="2873"/>
      <c r="C559" s="872"/>
      <c r="D559" s="870"/>
      <c r="E559" s="872"/>
      <c r="F559" s="870"/>
      <c r="G559" s="872"/>
      <c r="H559" s="872"/>
      <c r="I559" s="872"/>
      <c r="J559" s="872"/>
      <c r="K559" s="872"/>
      <c r="L559" s="872"/>
      <c r="M559" s="872"/>
      <c r="N559" s="872"/>
      <c r="O559" s="872"/>
    </row>
    <row r="560">
      <c r="A560" s="2910"/>
      <c r="B560" s="2970" t="s">
        <v>10461</v>
      </c>
      <c r="C560" s="2910"/>
      <c r="D560" s="2931" t="s">
        <v>10462</v>
      </c>
      <c r="E560" s="2910"/>
      <c r="F560" s="2931" t="s">
        <v>10463</v>
      </c>
      <c r="G560" s="2910"/>
      <c r="H560" s="2910"/>
      <c r="I560" s="2910"/>
      <c r="J560" s="2910"/>
      <c r="K560" s="2910"/>
      <c r="L560" s="2910"/>
      <c r="M560" s="2910"/>
      <c r="N560" s="2910"/>
      <c r="O560" s="2910"/>
    </row>
    <row r="561">
      <c r="A561" s="2910"/>
      <c r="B561" s="2971"/>
      <c r="C561" s="2910"/>
      <c r="D561" s="1735"/>
      <c r="E561" s="2910"/>
      <c r="F561" s="1735"/>
      <c r="G561" s="2910"/>
      <c r="H561" s="2910"/>
      <c r="I561" s="2910"/>
      <c r="J561" s="2910"/>
      <c r="K561" s="2910"/>
      <c r="L561" s="2910"/>
      <c r="M561" s="2910"/>
      <c r="N561" s="2910"/>
      <c r="O561" s="2910"/>
    </row>
    <row r="562">
      <c r="A562" s="2910"/>
      <c r="B562" s="2972" t="s">
        <v>10464</v>
      </c>
      <c r="C562" s="2910"/>
      <c r="D562" s="1735"/>
      <c r="E562" s="2910"/>
      <c r="F562" s="1735"/>
      <c r="G562" s="2910"/>
      <c r="H562" s="2910"/>
      <c r="I562" s="2910"/>
      <c r="J562" s="2910"/>
      <c r="K562" s="2910"/>
      <c r="L562" s="2910"/>
      <c r="M562" s="2910"/>
      <c r="N562" s="2910"/>
      <c r="O562" s="2910"/>
    </row>
    <row r="563">
      <c r="A563" s="2910"/>
      <c r="B563" s="2973"/>
      <c r="C563" s="2910"/>
      <c r="D563" s="1735"/>
      <c r="E563" s="2910"/>
      <c r="F563" s="1735"/>
      <c r="G563" s="2910"/>
      <c r="H563" s="2910"/>
      <c r="I563" s="2910"/>
      <c r="J563" s="2910"/>
      <c r="K563" s="2910"/>
      <c r="L563" s="2910"/>
      <c r="M563" s="2910"/>
      <c r="N563" s="2910"/>
      <c r="O563" s="2910"/>
    </row>
    <row r="564">
      <c r="A564" s="1009"/>
      <c r="B564" s="2974" t="s">
        <v>10465</v>
      </c>
      <c r="C564" s="1009"/>
      <c r="D564" s="2940" t="s">
        <v>10466</v>
      </c>
      <c r="E564" s="1009"/>
      <c r="F564" s="2925" t="s">
        <v>10467</v>
      </c>
      <c r="G564" s="1009"/>
      <c r="H564" s="1009"/>
      <c r="I564" s="1009"/>
      <c r="J564" s="1009"/>
      <c r="K564" s="1009"/>
      <c r="L564" s="1009"/>
      <c r="M564" s="1009"/>
      <c r="N564" s="1009"/>
      <c r="O564" s="1009"/>
    </row>
    <row r="565">
      <c r="A565" s="1009"/>
      <c r="B565" s="1394"/>
      <c r="C565" s="1009"/>
      <c r="D565" s="2975" t="s">
        <v>10468</v>
      </c>
      <c r="E565" s="1009"/>
      <c r="F565" s="1009"/>
      <c r="G565" s="1009"/>
      <c r="H565" s="1009"/>
      <c r="I565" s="1009"/>
      <c r="J565" s="1009"/>
      <c r="K565" s="1009"/>
      <c r="L565" s="1009"/>
      <c r="M565" s="1009"/>
      <c r="N565" s="1009"/>
      <c r="O565" s="1009"/>
    </row>
    <row r="566">
      <c r="A566" s="1009"/>
      <c r="B566" s="1394"/>
      <c r="C566" s="1009"/>
      <c r="D566" s="845"/>
      <c r="E566" s="1009"/>
      <c r="F566" s="1009"/>
      <c r="G566" s="1009"/>
      <c r="H566" s="1009"/>
      <c r="I566" s="1009"/>
      <c r="J566" s="1009"/>
      <c r="K566" s="1009"/>
      <c r="L566" s="1009"/>
      <c r="M566" s="1009"/>
      <c r="N566" s="1009"/>
      <c r="O566" s="1009"/>
    </row>
    <row r="567">
      <c r="A567" s="872"/>
      <c r="B567" s="2961" t="s">
        <v>10469</v>
      </c>
      <c r="C567" s="1009"/>
      <c r="D567" s="2908" t="s">
        <v>10470</v>
      </c>
      <c r="E567" s="872"/>
      <c r="F567" s="2908" t="s">
        <v>10471</v>
      </c>
      <c r="G567" s="872"/>
      <c r="H567" s="872"/>
      <c r="I567" s="872"/>
      <c r="J567" s="872"/>
      <c r="K567" s="872"/>
      <c r="L567" s="872"/>
      <c r="M567" s="872"/>
      <c r="N567" s="872"/>
      <c r="O567" s="872"/>
    </row>
    <row r="568">
      <c r="A568" s="872"/>
      <c r="B568" s="2873"/>
      <c r="C568" s="1009"/>
      <c r="D568" s="845"/>
      <c r="E568" s="872"/>
      <c r="F568" s="872"/>
      <c r="G568" s="872"/>
      <c r="H568" s="872"/>
      <c r="I568" s="872"/>
      <c r="J568" s="872"/>
      <c r="K568" s="872"/>
      <c r="L568" s="872"/>
      <c r="M568" s="872"/>
      <c r="N568" s="872"/>
      <c r="O568" s="872"/>
    </row>
    <row r="569">
      <c r="A569" s="872"/>
      <c r="B569" s="2861" t="s">
        <v>10472</v>
      </c>
      <c r="C569" s="1009"/>
      <c r="D569" s="2950" t="s">
        <v>10473</v>
      </c>
      <c r="E569" s="872"/>
      <c r="F569" s="2950" t="s">
        <v>10474</v>
      </c>
      <c r="G569" s="2965" t="s">
        <v>10475</v>
      </c>
      <c r="H569" s="870" t="s">
        <v>10476</v>
      </c>
      <c r="I569" s="872"/>
      <c r="J569" s="872"/>
      <c r="K569" s="872"/>
      <c r="L569" s="872"/>
      <c r="M569" s="872"/>
      <c r="N569" s="872"/>
      <c r="O569" s="872"/>
    </row>
    <row r="570">
      <c r="A570" s="872"/>
      <c r="B570" s="845"/>
      <c r="C570" s="1009"/>
      <c r="D570" s="845"/>
      <c r="E570" s="872"/>
      <c r="F570" s="872"/>
      <c r="G570" s="872"/>
      <c r="H570" s="872"/>
      <c r="I570" s="872"/>
      <c r="J570" s="872"/>
      <c r="K570" s="872"/>
      <c r="L570" s="872"/>
      <c r="M570" s="872"/>
      <c r="N570" s="872"/>
      <c r="O570" s="872"/>
    </row>
    <row r="571">
      <c r="A571" s="872"/>
      <c r="B571" s="2908" t="s">
        <v>10477</v>
      </c>
      <c r="C571" s="872"/>
      <c r="D571" s="2908" t="s">
        <v>10478</v>
      </c>
      <c r="E571" s="872"/>
      <c r="F571" s="872"/>
      <c r="G571" s="872"/>
      <c r="H571" s="872"/>
      <c r="I571" s="872"/>
      <c r="J571" s="872"/>
      <c r="K571" s="872"/>
      <c r="L571" s="872"/>
      <c r="M571" s="872"/>
      <c r="N571" s="872"/>
      <c r="O571" s="872"/>
    </row>
    <row r="572">
      <c r="A572" s="872"/>
      <c r="B572" s="870"/>
      <c r="C572" s="872"/>
      <c r="D572" s="870"/>
      <c r="E572" s="872"/>
      <c r="F572" s="872"/>
      <c r="G572" s="872"/>
      <c r="H572" s="872"/>
      <c r="I572" s="872"/>
      <c r="J572" s="872"/>
      <c r="K572" s="872"/>
      <c r="L572" s="872"/>
      <c r="M572" s="872"/>
      <c r="N572" s="872"/>
      <c r="O572" s="872"/>
    </row>
    <row r="573">
      <c r="A573" s="872"/>
      <c r="B573" s="2931" t="s">
        <v>10479</v>
      </c>
      <c r="C573" s="872"/>
      <c r="D573" s="2931" t="s">
        <v>10480</v>
      </c>
      <c r="E573" s="872"/>
      <c r="F573" s="2931" t="s">
        <v>10481</v>
      </c>
      <c r="G573" s="872"/>
      <c r="H573" s="872"/>
      <c r="I573" s="872"/>
      <c r="J573" s="872"/>
      <c r="K573" s="872"/>
      <c r="L573" s="872"/>
      <c r="M573" s="872"/>
      <c r="N573" s="872"/>
      <c r="O573" s="872"/>
    </row>
    <row r="574">
      <c r="A574" s="872"/>
      <c r="B574" s="870"/>
      <c r="C574" s="872"/>
      <c r="D574" s="870"/>
      <c r="E574" s="872"/>
      <c r="F574" s="872"/>
      <c r="G574" s="872"/>
      <c r="H574" s="872"/>
      <c r="I574" s="872"/>
      <c r="J574" s="872"/>
      <c r="K574" s="872"/>
      <c r="L574" s="872"/>
      <c r="M574" s="872"/>
      <c r="N574" s="872"/>
      <c r="O574" s="872"/>
    </row>
    <row r="575">
      <c r="A575" s="872"/>
      <c r="B575" s="2919" t="s">
        <v>10482</v>
      </c>
      <c r="C575" s="872"/>
      <c r="D575" s="2919" t="s">
        <v>10483</v>
      </c>
      <c r="E575" s="872"/>
      <c r="F575" s="872"/>
      <c r="G575" s="872"/>
      <c r="H575" s="872"/>
      <c r="I575" s="872"/>
      <c r="J575" s="872"/>
      <c r="K575" s="872"/>
      <c r="L575" s="872"/>
      <c r="M575" s="872"/>
      <c r="N575" s="872"/>
      <c r="O575" s="872"/>
    </row>
    <row r="576">
      <c r="A576" s="872"/>
      <c r="B576" s="870"/>
      <c r="C576" s="872"/>
      <c r="D576" s="872"/>
      <c r="E576" s="872"/>
      <c r="F576" s="872"/>
      <c r="G576" s="872"/>
      <c r="H576" s="872"/>
      <c r="I576" s="872"/>
      <c r="J576" s="872"/>
      <c r="K576" s="872"/>
      <c r="L576" s="872"/>
      <c r="M576" s="872"/>
      <c r="N576" s="872"/>
      <c r="O576" s="872"/>
    </row>
    <row r="577">
      <c r="A577" s="872"/>
      <c r="B577" s="2908" t="s">
        <v>10484</v>
      </c>
      <c r="C577" s="872"/>
      <c r="D577" s="2909" t="s">
        <v>10485</v>
      </c>
      <c r="E577" s="872"/>
      <c r="F577" s="872"/>
      <c r="G577" s="872"/>
      <c r="H577" s="872"/>
      <c r="I577" s="872"/>
      <c r="J577" s="872"/>
      <c r="K577" s="872"/>
      <c r="L577" s="872"/>
      <c r="M577" s="872"/>
      <c r="N577" s="872"/>
      <c r="O577" s="872"/>
    </row>
    <row r="578">
      <c r="A578" s="872"/>
      <c r="B578" s="2976"/>
      <c r="C578" s="872"/>
      <c r="D578" s="870"/>
      <c r="E578" s="872"/>
      <c r="F578" s="870"/>
      <c r="G578" s="872"/>
      <c r="H578" s="872"/>
      <c r="I578" s="872"/>
      <c r="J578" s="872"/>
      <c r="K578" s="872"/>
      <c r="L578" s="872"/>
      <c r="M578" s="872"/>
      <c r="N578" s="872"/>
      <c r="O578" s="872"/>
    </row>
    <row r="579">
      <c r="A579" s="872"/>
      <c r="B579" s="2977" t="s">
        <v>10486</v>
      </c>
      <c r="C579" s="872"/>
      <c r="D579" s="2922" t="s">
        <v>10487</v>
      </c>
      <c r="E579" s="872"/>
      <c r="F579" s="2922" t="s">
        <v>10488</v>
      </c>
      <c r="G579" s="872"/>
      <c r="H579" s="872"/>
      <c r="I579" s="872"/>
      <c r="J579" s="872"/>
      <c r="K579" s="872"/>
      <c r="L579" s="872"/>
      <c r="M579" s="872"/>
      <c r="N579" s="872"/>
      <c r="O579" s="872"/>
    </row>
    <row r="580">
      <c r="A580" s="872"/>
      <c r="B580" s="872"/>
      <c r="C580" s="872"/>
      <c r="D580" s="872"/>
      <c r="E580" s="872"/>
      <c r="F580" s="2923" t="s">
        <v>10489</v>
      </c>
      <c r="G580" s="2978" t="s">
        <v>10490</v>
      </c>
      <c r="H580" s="872"/>
      <c r="I580" s="872"/>
      <c r="J580" s="872"/>
      <c r="K580" s="872"/>
      <c r="L580" s="872"/>
      <c r="M580" s="872"/>
      <c r="N580" s="872"/>
      <c r="O580" s="872"/>
    </row>
    <row r="581">
      <c r="A581" s="872"/>
      <c r="B581" s="872"/>
      <c r="C581" s="872"/>
      <c r="D581" s="872"/>
      <c r="E581" s="872"/>
      <c r="F581" s="872"/>
      <c r="G581" s="872"/>
      <c r="H581" s="872"/>
      <c r="I581" s="872"/>
      <c r="J581" s="872"/>
      <c r="K581" s="872"/>
      <c r="L581" s="872"/>
      <c r="M581" s="872"/>
      <c r="N581" s="872"/>
      <c r="O581" s="872"/>
    </row>
    <row r="582">
      <c r="A582" s="872"/>
      <c r="B582" s="2925" t="s">
        <v>10491</v>
      </c>
      <c r="C582" s="872"/>
      <c r="D582" s="2925" t="s">
        <v>10492</v>
      </c>
      <c r="E582" s="872"/>
      <c r="F582" s="2925" t="s">
        <v>10493</v>
      </c>
      <c r="G582" s="2979" t="s">
        <v>10494</v>
      </c>
      <c r="H582" s="2980" t="s">
        <v>10495</v>
      </c>
      <c r="I582" s="2940" t="s">
        <v>10496</v>
      </c>
      <c r="J582" s="872"/>
      <c r="K582" s="872"/>
      <c r="L582" s="872"/>
      <c r="M582" s="872"/>
      <c r="N582" s="872"/>
      <c r="O582" s="872"/>
    </row>
    <row r="583">
      <c r="A583" s="872"/>
      <c r="B583" s="872"/>
      <c r="C583" s="872"/>
      <c r="D583" s="872"/>
      <c r="E583" s="872"/>
      <c r="F583" s="872"/>
      <c r="G583" s="872"/>
      <c r="H583" s="872"/>
      <c r="I583" s="872"/>
      <c r="J583" s="872"/>
      <c r="K583" s="872"/>
      <c r="L583" s="872"/>
      <c r="M583" s="872"/>
      <c r="N583" s="872"/>
      <c r="O583" s="872"/>
    </row>
    <row r="584">
      <c r="A584" s="872"/>
      <c r="B584" s="2941" t="s">
        <v>10497</v>
      </c>
      <c r="C584" s="872"/>
      <c r="D584" s="2941" t="s">
        <v>10498</v>
      </c>
      <c r="E584" s="872"/>
      <c r="F584" s="2941" t="s">
        <v>10499</v>
      </c>
      <c r="G584" s="2927" t="s">
        <v>10500</v>
      </c>
      <c r="H584" s="872"/>
      <c r="I584" s="872"/>
      <c r="J584" s="872"/>
      <c r="K584" s="872"/>
      <c r="L584" s="872"/>
      <c r="M584" s="872"/>
      <c r="N584" s="872"/>
      <c r="O584" s="872"/>
    </row>
    <row r="585" ht="16.5" customHeight="1">
      <c r="A585" s="924"/>
      <c r="B585" s="2354"/>
      <c r="C585" s="2354"/>
      <c r="D585" s="2354" t="s">
        <v>10501</v>
      </c>
      <c r="E585" s="2354"/>
      <c r="F585" s="2354"/>
      <c r="G585" s="2350"/>
      <c r="H585" s="2350"/>
      <c r="I585" s="2350"/>
      <c r="J585" s="2350"/>
      <c r="K585" s="2350"/>
      <c r="L585" s="2350"/>
      <c r="M585" s="2350"/>
      <c r="N585" s="2350"/>
      <c r="O585" s="2350"/>
    </row>
    <row r="586">
      <c r="A586" s="872"/>
      <c r="B586" s="2880" t="s">
        <v>10502</v>
      </c>
      <c r="C586" s="872"/>
      <c r="D586" s="2908" t="s">
        <v>10503</v>
      </c>
      <c r="E586" s="872"/>
      <c r="F586" s="870"/>
      <c r="G586" s="870"/>
      <c r="H586" s="872"/>
      <c r="I586" s="872"/>
      <c r="J586" s="872"/>
      <c r="K586" s="872"/>
      <c r="L586" s="872"/>
      <c r="M586" s="872"/>
      <c r="N586" s="872"/>
      <c r="O586" s="872"/>
    </row>
    <row r="587">
      <c r="A587" s="872"/>
      <c r="B587" s="932"/>
      <c r="C587" s="872"/>
      <c r="D587" s="870"/>
      <c r="E587" s="872"/>
      <c r="F587" s="870"/>
      <c r="G587" s="870"/>
      <c r="H587" s="872"/>
      <c r="I587" s="872"/>
      <c r="J587" s="872"/>
      <c r="K587" s="872"/>
      <c r="L587" s="872"/>
      <c r="M587" s="872"/>
      <c r="N587" s="872"/>
      <c r="O587" s="872"/>
    </row>
    <row r="588">
      <c r="A588" s="872"/>
      <c r="B588" s="2886" t="s">
        <v>10504</v>
      </c>
      <c r="C588" s="872"/>
      <c r="D588" s="2921" t="s">
        <v>10505</v>
      </c>
      <c r="E588" s="870"/>
      <c r="F588" s="2922" t="s">
        <v>10506</v>
      </c>
      <c r="G588" s="870"/>
      <c r="H588" s="872"/>
      <c r="I588" s="872"/>
      <c r="J588" s="872"/>
      <c r="K588" s="872"/>
      <c r="L588" s="872"/>
      <c r="M588" s="872"/>
      <c r="N588" s="872"/>
      <c r="O588" s="872"/>
    </row>
    <row r="589">
      <c r="A589" s="872"/>
      <c r="B589" s="932"/>
      <c r="C589" s="872"/>
      <c r="D589" s="870"/>
      <c r="E589" s="872"/>
      <c r="F589" s="870"/>
      <c r="G589" s="870"/>
      <c r="H589" s="872"/>
      <c r="I589" s="872"/>
      <c r="J589" s="872"/>
      <c r="K589" s="872"/>
      <c r="L589" s="872"/>
      <c r="M589" s="872"/>
      <c r="N589" s="872"/>
      <c r="O589" s="872"/>
    </row>
    <row r="590">
      <c r="A590" s="872"/>
      <c r="B590" s="2981" t="s">
        <v>10507</v>
      </c>
      <c r="C590" s="872"/>
      <c r="D590" s="2935" t="s">
        <v>10508</v>
      </c>
      <c r="E590" s="1009"/>
      <c r="F590" s="2982" t="s">
        <v>10509</v>
      </c>
      <c r="G590" s="2935" t="s">
        <v>10510</v>
      </c>
      <c r="H590" s="872"/>
      <c r="I590" s="872"/>
      <c r="J590" s="872"/>
      <c r="K590" s="872"/>
      <c r="L590" s="872"/>
      <c r="M590" s="872"/>
      <c r="N590" s="872"/>
      <c r="O590" s="872"/>
    </row>
    <row r="591">
      <c r="A591" s="872"/>
      <c r="B591" s="932"/>
      <c r="C591" s="872"/>
      <c r="D591" s="870"/>
      <c r="E591" s="872"/>
      <c r="F591" s="870"/>
      <c r="G591" s="870"/>
      <c r="H591" s="872"/>
      <c r="I591" s="872"/>
      <c r="J591" s="872"/>
      <c r="K591" s="872"/>
      <c r="L591" s="872"/>
      <c r="M591" s="872"/>
      <c r="N591" s="872"/>
      <c r="O591" s="872"/>
    </row>
    <row r="592">
      <c r="A592" s="872"/>
      <c r="B592" s="2886" t="s">
        <v>10511</v>
      </c>
      <c r="C592" s="872"/>
      <c r="D592" s="2921" t="s">
        <v>10512</v>
      </c>
      <c r="E592" s="872"/>
      <c r="F592" s="870"/>
      <c r="G592" s="870"/>
      <c r="H592" s="872"/>
      <c r="I592" s="872"/>
      <c r="J592" s="872"/>
      <c r="K592" s="872"/>
      <c r="L592" s="872"/>
      <c r="M592" s="872"/>
      <c r="N592" s="872"/>
      <c r="O592" s="872"/>
    </row>
    <row r="593">
      <c r="A593" s="872"/>
      <c r="B593" s="932"/>
      <c r="C593" s="872"/>
      <c r="D593" s="870"/>
      <c r="E593" s="872"/>
      <c r="F593" s="870"/>
      <c r="G593" s="870"/>
      <c r="H593" s="872"/>
      <c r="I593" s="872"/>
      <c r="J593" s="872"/>
      <c r="K593" s="872"/>
      <c r="L593" s="872"/>
      <c r="M593" s="872"/>
      <c r="N593" s="872"/>
      <c r="O593" s="872"/>
    </row>
    <row r="594">
      <c r="A594" s="872"/>
      <c r="B594" s="2983" t="s">
        <v>10513</v>
      </c>
      <c r="C594" s="872"/>
      <c r="D594" s="2938" t="s">
        <v>10514</v>
      </c>
      <c r="E594" s="872"/>
      <c r="F594" s="2938" t="s">
        <v>10515</v>
      </c>
      <c r="G594" s="2919" t="s">
        <v>10516</v>
      </c>
      <c r="H594" s="2984" t="s">
        <v>10517</v>
      </c>
      <c r="I594" s="870"/>
      <c r="J594" s="872"/>
      <c r="K594" s="872"/>
      <c r="L594" s="872"/>
      <c r="M594" s="872"/>
      <c r="N594" s="872"/>
      <c r="O594" s="872"/>
    </row>
    <row r="595">
      <c r="A595" s="872"/>
      <c r="B595" s="932"/>
      <c r="C595" s="872"/>
      <c r="D595" s="870"/>
      <c r="E595" s="872"/>
      <c r="F595" s="870"/>
      <c r="G595" s="870"/>
      <c r="H595" s="872"/>
      <c r="I595" s="872"/>
      <c r="J595" s="872"/>
      <c r="K595" s="872"/>
      <c r="L595" s="872"/>
      <c r="M595" s="872"/>
      <c r="N595" s="872"/>
      <c r="O595" s="872"/>
    </row>
    <row r="596">
      <c r="A596" s="872"/>
      <c r="B596" s="2886" t="s">
        <v>10518</v>
      </c>
      <c r="C596" s="872"/>
      <c r="D596" s="870"/>
      <c r="E596" s="872"/>
      <c r="F596" s="2921" t="s">
        <v>10519</v>
      </c>
      <c r="G596" s="870"/>
      <c r="H596" s="872"/>
      <c r="I596" s="872"/>
      <c r="J596" s="872"/>
      <c r="K596" s="872"/>
      <c r="L596" s="872"/>
      <c r="M596" s="872"/>
      <c r="N596" s="872"/>
      <c r="O596" s="872"/>
    </row>
    <row r="597">
      <c r="A597" s="872"/>
      <c r="B597" s="932"/>
      <c r="C597" s="872"/>
      <c r="D597" s="870"/>
      <c r="E597" s="872"/>
      <c r="F597" s="870"/>
      <c r="G597" s="870"/>
      <c r="H597" s="872"/>
      <c r="I597" s="872"/>
      <c r="J597" s="872"/>
      <c r="K597" s="872"/>
      <c r="L597" s="872"/>
      <c r="M597" s="872"/>
      <c r="N597" s="872"/>
      <c r="O597" s="872"/>
    </row>
    <row r="598">
      <c r="A598" s="872"/>
      <c r="B598" s="2870" t="s">
        <v>10520</v>
      </c>
      <c r="C598" s="872"/>
      <c r="D598" s="870"/>
      <c r="E598" s="872"/>
      <c r="F598" s="870"/>
      <c r="G598" s="870"/>
      <c r="H598" s="872"/>
      <c r="I598" s="872"/>
      <c r="J598" s="872"/>
      <c r="K598" s="872"/>
      <c r="L598" s="872"/>
      <c r="M598" s="872"/>
      <c r="N598" s="872"/>
      <c r="O598" s="872"/>
    </row>
    <row r="599">
      <c r="A599" s="872"/>
      <c r="B599" s="932"/>
      <c r="C599" s="872"/>
      <c r="D599" s="870"/>
      <c r="E599" s="872"/>
      <c r="F599" s="870"/>
      <c r="G599" s="870"/>
      <c r="H599" s="872"/>
      <c r="I599" s="872"/>
      <c r="J599" s="872"/>
      <c r="K599" s="872"/>
      <c r="L599" s="872"/>
      <c r="M599" s="872"/>
      <c r="N599" s="872"/>
      <c r="O599" s="872"/>
    </row>
    <row r="600">
      <c r="A600" s="872"/>
      <c r="B600" s="2963" t="s">
        <v>10521</v>
      </c>
      <c r="C600" s="872"/>
      <c r="D600" s="2925" t="s">
        <v>8438</v>
      </c>
      <c r="E600" s="872"/>
      <c r="F600" s="870"/>
      <c r="G600" s="870"/>
      <c r="H600" s="872"/>
      <c r="I600" s="872"/>
      <c r="J600" s="872"/>
      <c r="K600" s="872"/>
      <c r="L600" s="872"/>
      <c r="M600" s="872"/>
      <c r="N600" s="872"/>
      <c r="O600" s="872"/>
    </row>
    <row r="601">
      <c r="A601" s="872"/>
      <c r="B601" s="932"/>
      <c r="C601" s="872"/>
      <c r="D601" s="870"/>
      <c r="E601" s="872"/>
      <c r="F601" s="870"/>
      <c r="G601" s="870"/>
      <c r="H601" s="872"/>
      <c r="I601" s="872"/>
      <c r="J601" s="872"/>
      <c r="K601" s="872"/>
      <c r="L601" s="872"/>
      <c r="M601" s="872"/>
      <c r="N601" s="872"/>
      <c r="O601" s="872"/>
    </row>
    <row r="602">
      <c r="A602" s="872"/>
      <c r="B602" s="2985" t="s">
        <v>10522</v>
      </c>
      <c r="C602" s="872"/>
      <c r="D602" s="2908" t="s">
        <v>10523</v>
      </c>
      <c r="E602" s="872"/>
      <c r="F602" s="2908" t="s">
        <v>10524</v>
      </c>
      <c r="G602" s="2986" t="s">
        <v>10525</v>
      </c>
      <c r="H602" s="872"/>
      <c r="I602" s="872"/>
      <c r="J602" s="872"/>
      <c r="K602" s="872"/>
      <c r="L602" s="872"/>
      <c r="M602" s="872"/>
      <c r="N602" s="872"/>
      <c r="O602" s="872"/>
    </row>
    <row r="603">
      <c r="A603" s="872"/>
      <c r="B603" s="932"/>
      <c r="C603" s="872"/>
      <c r="D603" s="870"/>
      <c r="E603" s="872"/>
      <c r="F603" s="870"/>
      <c r="G603" s="870"/>
      <c r="H603" s="872"/>
      <c r="I603" s="872"/>
      <c r="J603" s="872"/>
      <c r="K603" s="872"/>
      <c r="L603" s="872"/>
      <c r="M603" s="872"/>
      <c r="N603" s="872"/>
      <c r="O603" s="872"/>
    </row>
    <row r="604">
      <c r="A604" s="872"/>
      <c r="B604" s="2987" t="s">
        <v>10526</v>
      </c>
      <c r="C604" s="872"/>
      <c r="D604" s="2988" t="s">
        <v>10527</v>
      </c>
      <c r="E604" s="872"/>
      <c r="F604" s="2988" t="s">
        <v>10528</v>
      </c>
      <c r="G604" s="870"/>
      <c r="H604" s="872"/>
      <c r="I604" s="872"/>
      <c r="J604" s="872"/>
      <c r="K604" s="872"/>
      <c r="L604" s="872"/>
      <c r="M604" s="872"/>
      <c r="N604" s="872"/>
      <c r="O604" s="872"/>
    </row>
    <row r="605">
      <c r="A605" s="872"/>
      <c r="B605" s="1009"/>
      <c r="C605" s="872"/>
      <c r="D605" s="870"/>
      <c r="E605" s="872"/>
      <c r="F605" s="870"/>
      <c r="G605" s="870"/>
      <c r="H605" s="872"/>
      <c r="I605" s="872"/>
      <c r="J605" s="872"/>
      <c r="K605" s="872"/>
      <c r="L605" s="872"/>
      <c r="M605" s="872"/>
      <c r="N605" s="872"/>
      <c r="O605" s="872"/>
    </row>
    <row r="606">
      <c r="A606" s="872"/>
      <c r="B606" s="2959" t="s">
        <v>10529</v>
      </c>
      <c r="C606" s="872"/>
      <c r="D606" s="2959" t="s">
        <v>10530</v>
      </c>
      <c r="E606" s="872"/>
      <c r="F606" s="870"/>
      <c r="G606" s="870"/>
      <c r="H606" s="872"/>
      <c r="I606" s="872"/>
      <c r="J606" s="872"/>
      <c r="K606" s="872"/>
      <c r="L606" s="872"/>
      <c r="M606" s="872"/>
      <c r="N606" s="872"/>
      <c r="O606" s="872"/>
    </row>
    <row r="607">
      <c r="A607" s="872"/>
      <c r="B607" s="932"/>
      <c r="C607" s="872"/>
      <c r="D607" s="870"/>
      <c r="E607" s="872"/>
      <c r="F607" s="870"/>
      <c r="G607" s="870"/>
      <c r="H607" s="872"/>
      <c r="I607" s="872"/>
      <c r="J607" s="872"/>
      <c r="K607" s="872"/>
      <c r="L607" s="872"/>
      <c r="M607" s="872"/>
      <c r="N607" s="872"/>
      <c r="O607" s="872"/>
    </row>
    <row r="608">
      <c r="A608" s="872"/>
      <c r="B608" s="2989" t="s">
        <v>10531</v>
      </c>
      <c r="C608" s="872"/>
      <c r="D608" s="2940" t="s">
        <v>10532</v>
      </c>
      <c r="E608" s="872"/>
      <c r="F608" s="2990" t="s">
        <v>10533</v>
      </c>
      <c r="G608" s="2940" t="s">
        <v>10534</v>
      </c>
      <c r="H608" s="870"/>
      <c r="I608" s="872"/>
      <c r="J608" s="872"/>
      <c r="K608" s="872"/>
      <c r="L608" s="872"/>
      <c r="M608" s="872"/>
      <c r="N608" s="872"/>
      <c r="O608" s="872"/>
    </row>
    <row r="609">
      <c r="A609" s="872"/>
      <c r="B609" s="932"/>
      <c r="C609" s="872"/>
      <c r="D609" s="870"/>
      <c r="E609" s="872"/>
      <c r="F609" s="870"/>
      <c r="G609" s="870"/>
      <c r="H609" s="872"/>
      <c r="I609" s="872"/>
      <c r="J609" s="872"/>
      <c r="K609" s="872"/>
      <c r="L609" s="872"/>
      <c r="M609" s="872"/>
      <c r="N609" s="872"/>
      <c r="O609" s="872"/>
    </row>
    <row r="610" ht="16.5" customHeight="1">
      <c r="A610" s="924"/>
      <c r="B610" s="2354"/>
      <c r="C610" s="2354"/>
      <c r="D610" s="2354" t="s">
        <v>10535</v>
      </c>
      <c r="E610" s="2354"/>
      <c r="F610" s="2354"/>
      <c r="G610" s="2350"/>
      <c r="H610" s="2350"/>
      <c r="I610" s="2350"/>
      <c r="J610" s="2350"/>
      <c r="K610" s="2350"/>
      <c r="L610" s="2350"/>
      <c r="M610" s="2350"/>
      <c r="N610" s="2350"/>
      <c r="O610" s="2350"/>
    </row>
    <row r="611">
      <c r="A611" s="872"/>
      <c r="B611" s="2886" t="s">
        <v>10536</v>
      </c>
      <c r="C611" s="872"/>
      <c r="D611" s="2922" t="s">
        <v>10537</v>
      </c>
      <c r="E611" s="872"/>
      <c r="F611" s="870"/>
      <c r="G611" s="870"/>
      <c r="H611" s="872"/>
      <c r="I611" s="872"/>
      <c r="J611" s="872"/>
      <c r="K611" s="872"/>
      <c r="L611" s="872"/>
      <c r="M611" s="872"/>
      <c r="N611" s="872"/>
      <c r="O611" s="872"/>
    </row>
    <row r="612">
      <c r="A612" s="872"/>
      <c r="B612" s="932"/>
      <c r="C612" s="872"/>
      <c r="D612" s="870"/>
      <c r="E612" s="872"/>
      <c r="F612" s="870"/>
      <c r="G612" s="870"/>
      <c r="H612" s="872"/>
      <c r="I612" s="872"/>
      <c r="J612" s="872"/>
      <c r="K612" s="872"/>
      <c r="L612" s="872"/>
      <c r="M612" s="872"/>
      <c r="N612" s="872"/>
      <c r="O612" s="872"/>
    </row>
    <row r="613">
      <c r="A613" s="872"/>
      <c r="B613" s="2870" t="s">
        <v>10538</v>
      </c>
      <c r="C613" s="872"/>
      <c r="D613" s="2941" t="s">
        <v>10539</v>
      </c>
      <c r="E613" s="1009"/>
      <c r="F613" s="2941" t="s">
        <v>10540</v>
      </c>
      <c r="G613" s="2927" t="s">
        <v>10541</v>
      </c>
      <c r="H613" s="870" t="s">
        <v>360</v>
      </c>
      <c r="I613" s="872"/>
      <c r="J613" s="872"/>
      <c r="K613" s="872"/>
      <c r="L613" s="872"/>
      <c r="M613" s="872"/>
      <c r="N613" s="872"/>
      <c r="O613" s="872"/>
    </row>
    <row r="614">
      <c r="A614" s="1009"/>
      <c r="B614" s="1009"/>
      <c r="C614" s="1009"/>
      <c r="D614" s="1009"/>
      <c r="E614" s="1009"/>
      <c r="F614" s="1009"/>
      <c r="G614" s="1009"/>
      <c r="H614" s="1009"/>
      <c r="I614" s="1009"/>
      <c r="J614" s="1009"/>
      <c r="K614" s="1009"/>
      <c r="L614" s="1009"/>
      <c r="M614" s="1009"/>
      <c r="N614" s="1009"/>
      <c r="O614" s="1009"/>
    </row>
    <row r="615">
      <c r="A615" s="1009"/>
      <c r="B615" s="2991" t="s">
        <v>10542</v>
      </c>
      <c r="C615" s="1009"/>
      <c r="D615" s="2935" t="s">
        <v>10543</v>
      </c>
      <c r="E615" s="1009"/>
      <c r="F615" s="2935" t="s">
        <v>10544</v>
      </c>
      <c r="G615" s="845"/>
      <c r="H615" s="1009"/>
      <c r="I615" s="1009"/>
      <c r="J615" s="1009"/>
      <c r="K615" s="1009"/>
      <c r="L615" s="1009"/>
      <c r="M615" s="1009"/>
      <c r="N615" s="1009"/>
      <c r="O615" s="1009"/>
    </row>
    <row r="616">
      <c r="A616" s="1719"/>
      <c r="B616" s="2613"/>
      <c r="C616" s="1719"/>
      <c r="D616" s="968"/>
      <c r="E616" s="1719"/>
      <c r="F616" s="968"/>
      <c r="G616" s="968"/>
      <c r="H616" s="1719"/>
      <c r="I616" s="1719"/>
      <c r="J616" s="1719"/>
      <c r="K616" s="1719"/>
      <c r="L616" s="1719"/>
      <c r="M616" s="1719"/>
      <c r="N616" s="1719"/>
      <c r="O616" s="1719"/>
    </row>
    <row r="617">
      <c r="A617" s="824"/>
      <c r="B617" s="2952" t="s">
        <v>10545</v>
      </c>
      <c r="C617" s="824"/>
      <c r="D617" s="2823" t="s">
        <v>10546</v>
      </c>
      <c r="E617" s="824"/>
      <c r="F617" s="2992" t="s">
        <v>10547</v>
      </c>
      <c r="G617" s="2993" t="s">
        <v>10548</v>
      </c>
      <c r="H617" s="824"/>
      <c r="I617" s="824"/>
      <c r="J617" s="824"/>
      <c r="K617" s="824"/>
      <c r="L617" s="824"/>
      <c r="M617" s="824"/>
      <c r="N617" s="824"/>
      <c r="O617" s="824"/>
    </row>
    <row r="618">
      <c r="A618" s="1719"/>
      <c r="B618" s="2604"/>
      <c r="C618" s="1719"/>
      <c r="D618" s="968"/>
      <c r="E618" s="1719"/>
      <c r="F618" s="968"/>
      <c r="G618" s="1719"/>
      <c r="H618" s="1719"/>
      <c r="I618" s="1719"/>
      <c r="J618" s="1719"/>
      <c r="K618" s="1719"/>
      <c r="L618" s="1719"/>
      <c r="M618" s="1719"/>
      <c r="N618" s="1719"/>
      <c r="O618" s="1719"/>
    </row>
    <row r="619">
      <c r="A619" s="824"/>
      <c r="B619" s="2605" t="s">
        <v>10549</v>
      </c>
      <c r="C619" s="824"/>
      <c r="D619" s="2859" t="s">
        <v>10550</v>
      </c>
      <c r="E619" s="824"/>
      <c r="F619" s="1951"/>
      <c r="G619" s="824"/>
      <c r="H619" s="824"/>
      <c r="I619" s="824"/>
      <c r="J619" s="824"/>
      <c r="K619" s="824"/>
      <c r="L619" s="824"/>
      <c r="M619" s="824"/>
      <c r="N619" s="824"/>
      <c r="O619" s="824"/>
    </row>
    <row r="620">
      <c r="A620" s="1719"/>
      <c r="B620" s="2604"/>
      <c r="C620" s="1719"/>
      <c r="D620" s="968"/>
      <c r="E620" s="1719"/>
      <c r="F620" s="968"/>
      <c r="G620" s="1719"/>
      <c r="H620" s="1719"/>
      <c r="I620" s="1719"/>
      <c r="J620" s="1719"/>
      <c r="K620" s="1719"/>
      <c r="L620" s="1719"/>
      <c r="M620" s="1719"/>
      <c r="N620" s="1719"/>
      <c r="O620" s="1719"/>
    </row>
    <row r="621">
      <c r="A621" s="824"/>
      <c r="B621" s="2946" t="s">
        <v>10551</v>
      </c>
      <c r="C621" s="824"/>
      <c r="D621" s="2994" t="s">
        <v>10552</v>
      </c>
      <c r="E621" s="824"/>
      <c r="F621" s="1951"/>
      <c r="G621" s="824"/>
      <c r="H621" s="824"/>
      <c r="I621" s="824"/>
      <c r="J621" s="824"/>
      <c r="K621" s="824"/>
      <c r="L621" s="824"/>
      <c r="M621" s="824"/>
      <c r="N621" s="824"/>
      <c r="O621" s="824"/>
    </row>
    <row r="622">
      <c r="A622" s="1719"/>
      <c r="B622" s="2604"/>
      <c r="C622" s="1719"/>
      <c r="D622" s="968"/>
      <c r="E622" s="1719"/>
      <c r="F622" s="968"/>
      <c r="G622" s="1719"/>
      <c r="H622" s="1719"/>
      <c r="I622" s="1719"/>
      <c r="J622" s="1719"/>
      <c r="K622" s="1719"/>
      <c r="L622" s="1719"/>
      <c r="M622" s="1719"/>
      <c r="N622" s="1719"/>
      <c r="O622" s="1719"/>
    </row>
    <row r="623">
      <c r="A623" s="824"/>
      <c r="B623" s="2995" t="s">
        <v>10553</v>
      </c>
      <c r="C623" s="824"/>
      <c r="D623" s="2831" t="s">
        <v>10554</v>
      </c>
      <c r="E623" s="824"/>
      <c r="F623" s="2831" t="s">
        <v>10555</v>
      </c>
      <c r="G623" s="1951" t="s">
        <v>10556</v>
      </c>
      <c r="H623" s="824"/>
      <c r="I623" s="824"/>
      <c r="J623" s="824"/>
      <c r="K623" s="824"/>
      <c r="L623" s="824"/>
      <c r="M623" s="824"/>
      <c r="N623" s="824"/>
      <c r="O623" s="824"/>
    </row>
    <row r="624">
      <c r="A624" s="1719"/>
      <c r="B624" s="2604"/>
      <c r="C624" s="1719"/>
      <c r="D624" s="968"/>
      <c r="E624" s="1719"/>
      <c r="F624" s="968"/>
      <c r="G624" s="1719"/>
      <c r="H624" s="1719"/>
      <c r="I624" s="1719"/>
      <c r="J624" s="1719"/>
      <c r="K624" s="1719"/>
      <c r="L624" s="1719"/>
      <c r="M624" s="1719"/>
      <c r="N624" s="1719"/>
      <c r="O624" s="1719"/>
    </row>
    <row r="625">
      <c r="A625" s="824"/>
      <c r="B625" s="2608" t="s">
        <v>10557</v>
      </c>
      <c r="C625" s="824"/>
      <c r="D625" s="2811" t="s">
        <v>10558</v>
      </c>
      <c r="E625" s="824"/>
      <c r="F625" s="1951"/>
      <c r="G625" s="824"/>
      <c r="H625" s="824"/>
      <c r="I625" s="824"/>
      <c r="J625" s="824"/>
      <c r="K625" s="824"/>
      <c r="L625" s="824"/>
      <c r="M625" s="824"/>
      <c r="N625" s="824"/>
      <c r="O625" s="824"/>
    </row>
    <row r="626" ht="60.0" customHeight="1">
      <c r="A626" s="824"/>
      <c r="B626" s="2996"/>
      <c r="C626" s="824"/>
      <c r="D626" s="1951"/>
      <c r="E626" s="824"/>
      <c r="F626" s="1951"/>
      <c r="G626" s="1951"/>
      <c r="H626" s="1951"/>
      <c r="I626" s="824"/>
      <c r="J626" s="824"/>
      <c r="K626" s="824"/>
      <c r="L626" s="824"/>
      <c r="M626" s="824"/>
      <c r="N626" s="824"/>
      <c r="O626" s="824"/>
    </row>
    <row r="627">
      <c r="A627" s="824"/>
      <c r="B627" s="2997" t="s">
        <v>10559</v>
      </c>
      <c r="C627" s="824"/>
      <c r="D627" s="2998" t="s">
        <v>10560</v>
      </c>
      <c r="E627" s="2811"/>
      <c r="F627" s="2998" t="s">
        <v>10561</v>
      </c>
      <c r="G627" s="2811" t="s">
        <v>10562</v>
      </c>
      <c r="H627" s="2999" t="s">
        <v>10563</v>
      </c>
      <c r="J627" s="824"/>
      <c r="K627" s="824"/>
      <c r="L627" s="824"/>
      <c r="M627" s="824"/>
      <c r="N627" s="824"/>
      <c r="O627" s="824"/>
    </row>
    <row r="628">
      <c r="A628" s="824"/>
      <c r="B628" s="2933"/>
      <c r="C628" s="824"/>
      <c r="D628" s="2811" t="s">
        <v>10564</v>
      </c>
      <c r="E628" s="824"/>
      <c r="F628" s="1951"/>
      <c r="G628" s="824"/>
      <c r="H628" s="824"/>
      <c r="I628" s="824"/>
      <c r="J628" s="824"/>
      <c r="K628" s="824"/>
      <c r="L628" s="824"/>
      <c r="M628" s="824"/>
      <c r="N628" s="824"/>
      <c r="O628" s="824"/>
    </row>
    <row r="629">
      <c r="A629" s="824"/>
      <c r="B629" s="2933"/>
      <c r="C629" s="824"/>
      <c r="D629" s="1951"/>
      <c r="E629" s="824"/>
      <c r="F629" s="1951"/>
      <c r="G629" s="824"/>
      <c r="H629" s="824"/>
      <c r="I629" s="824"/>
      <c r="J629" s="824"/>
      <c r="K629" s="824"/>
      <c r="L629" s="824"/>
      <c r="M629" s="824"/>
      <c r="N629" s="824"/>
      <c r="O629" s="824"/>
    </row>
    <row r="630">
      <c r="A630" s="824"/>
      <c r="B630" s="2924" t="s">
        <v>10565</v>
      </c>
      <c r="C630" s="824"/>
      <c r="D630" s="3000" t="s">
        <v>10566</v>
      </c>
      <c r="E630" s="3001"/>
      <c r="F630" s="3002" t="s">
        <v>10567</v>
      </c>
      <c r="G630" s="3003" t="s">
        <v>10568</v>
      </c>
      <c r="H630" s="2831" t="s">
        <v>10569</v>
      </c>
      <c r="I630" s="3002" t="s">
        <v>10570</v>
      </c>
      <c r="J630" s="2831" t="s">
        <v>10571</v>
      </c>
      <c r="K630" s="3002" t="s">
        <v>10572</v>
      </c>
      <c r="L630" s="824"/>
      <c r="M630" s="824"/>
      <c r="N630" s="824"/>
      <c r="O630" s="824"/>
    </row>
    <row r="631">
      <c r="A631" s="824"/>
      <c r="B631" s="1951"/>
      <c r="C631" s="824"/>
      <c r="D631" s="1951"/>
      <c r="E631" s="824"/>
      <c r="F631" s="1951"/>
      <c r="G631" s="3004" t="s">
        <v>10573</v>
      </c>
      <c r="H631" s="824"/>
      <c r="I631" s="824"/>
      <c r="J631" s="824"/>
      <c r="K631" s="824"/>
      <c r="L631" s="824"/>
      <c r="M631" s="824"/>
      <c r="N631" s="824"/>
      <c r="O631" s="824"/>
    </row>
    <row r="632">
      <c r="A632" s="824"/>
      <c r="B632" s="1951"/>
      <c r="C632" s="824"/>
      <c r="D632" s="1951"/>
      <c r="E632" s="824"/>
      <c r="F632" s="1951"/>
      <c r="G632" s="824"/>
      <c r="H632" s="824"/>
      <c r="I632" s="824"/>
      <c r="J632" s="824"/>
      <c r="K632" s="824"/>
      <c r="L632" s="824"/>
      <c r="M632" s="824"/>
      <c r="N632" s="824"/>
      <c r="O632" s="824"/>
    </row>
    <row r="633">
      <c r="A633" s="824"/>
      <c r="B633" s="2858" t="s">
        <v>10574</v>
      </c>
      <c r="C633" s="824"/>
      <c r="D633" s="2617" t="s">
        <v>10575</v>
      </c>
      <c r="E633" s="824"/>
      <c r="F633" s="2617" t="s">
        <v>10576</v>
      </c>
      <c r="G633" s="2859" t="s">
        <v>10577</v>
      </c>
      <c r="H633" s="2617" t="s">
        <v>10578</v>
      </c>
      <c r="I633" s="824"/>
      <c r="J633" s="824"/>
      <c r="K633" s="824"/>
      <c r="L633" s="824"/>
      <c r="M633" s="824"/>
      <c r="N633" s="824"/>
      <c r="O633" s="824"/>
    </row>
    <row r="634">
      <c r="A634" s="824"/>
      <c r="B634" s="1951"/>
      <c r="C634" s="824"/>
      <c r="D634" s="824"/>
      <c r="E634" s="824"/>
      <c r="F634" s="824"/>
      <c r="G634" s="824"/>
      <c r="H634" s="824"/>
      <c r="I634" s="824"/>
      <c r="J634" s="824"/>
      <c r="K634" s="824"/>
      <c r="L634" s="824"/>
      <c r="M634" s="824"/>
      <c r="N634" s="824"/>
      <c r="O634" s="824"/>
    </row>
    <row r="635">
      <c r="A635" s="824"/>
      <c r="B635" s="2810" t="s">
        <v>10579</v>
      </c>
      <c r="C635" s="824"/>
      <c r="D635" s="2810" t="s">
        <v>10580</v>
      </c>
      <c r="E635" s="824"/>
      <c r="F635" s="3005" t="s">
        <v>10581</v>
      </c>
      <c r="G635" s="824"/>
      <c r="H635" s="824"/>
      <c r="I635" s="824"/>
      <c r="J635" s="824"/>
      <c r="K635" s="824"/>
      <c r="L635" s="824"/>
      <c r="M635" s="824"/>
      <c r="N635" s="824"/>
      <c r="O635" s="824"/>
    </row>
    <row r="636">
      <c r="A636" s="824"/>
      <c r="B636" s="1951"/>
      <c r="C636" s="824"/>
      <c r="D636" s="3006" t="s">
        <v>10582</v>
      </c>
      <c r="E636" s="824"/>
      <c r="F636" s="2810" t="s">
        <v>10583</v>
      </c>
      <c r="G636" s="824"/>
      <c r="H636" s="824"/>
      <c r="I636" s="824"/>
      <c r="J636" s="824"/>
      <c r="K636" s="824"/>
      <c r="L636" s="824"/>
      <c r="M636" s="824"/>
      <c r="N636" s="824"/>
      <c r="O636" s="824"/>
    </row>
    <row r="637">
      <c r="A637" s="824"/>
      <c r="B637" s="1951"/>
      <c r="C637" s="824"/>
      <c r="D637" s="824"/>
      <c r="E637" s="824"/>
      <c r="F637" s="824"/>
      <c r="G637" s="824"/>
      <c r="H637" s="824"/>
      <c r="I637" s="824"/>
      <c r="J637" s="824"/>
      <c r="K637" s="824"/>
      <c r="L637" s="824"/>
      <c r="M637" s="824"/>
      <c r="N637" s="824"/>
      <c r="O637" s="824"/>
    </row>
    <row r="638" ht="16.5" customHeight="1">
      <c r="A638" s="1818"/>
      <c r="B638" s="3007"/>
      <c r="C638" s="3007"/>
      <c r="D638" s="3007" t="s">
        <v>10584</v>
      </c>
      <c r="E638" s="3007"/>
      <c r="F638" s="3007"/>
      <c r="G638" s="3008"/>
      <c r="H638" s="3008"/>
      <c r="I638" s="3008"/>
      <c r="J638" s="3008"/>
      <c r="K638" s="3008"/>
      <c r="L638" s="3008"/>
      <c r="M638" s="3008"/>
      <c r="N638" s="3008"/>
      <c r="O638" s="3008"/>
    </row>
    <row r="639">
      <c r="A639" s="824"/>
      <c r="B639" s="2812" t="s">
        <v>10585</v>
      </c>
      <c r="C639" s="824"/>
      <c r="D639" s="2810" t="s">
        <v>10586</v>
      </c>
      <c r="E639" s="824"/>
      <c r="F639" s="2810" t="s">
        <v>10587</v>
      </c>
      <c r="G639" s="3005" t="s">
        <v>10588</v>
      </c>
      <c r="H639" s="824"/>
      <c r="I639" s="824"/>
      <c r="J639" s="824"/>
      <c r="K639" s="824"/>
      <c r="L639" s="824"/>
      <c r="M639" s="824"/>
      <c r="N639" s="824"/>
      <c r="O639" s="824"/>
    </row>
    <row r="640">
      <c r="A640" s="824"/>
      <c r="B640" s="1951"/>
      <c r="C640" s="824"/>
      <c r="D640" s="1951"/>
      <c r="E640" s="824"/>
      <c r="F640" s="1951"/>
      <c r="G640" s="824"/>
      <c r="H640" s="824"/>
      <c r="I640" s="824"/>
      <c r="J640" s="824"/>
      <c r="K640" s="824"/>
      <c r="L640" s="824"/>
      <c r="M640" s="824"/>
      <c r="N640" s="824"/>
      <c r="O640" s="824"/>
    </row>
    <row r="641">
      <c r="A641" s="824"/>
      <c r="B641" s="2857" t="s">
        <v>10589</v>
      </c>
      <c r="C641" s="824"/>
      <c r="D641" s="3009" t="s">
        <v>10590</v>
      </c>
      <c r="E641" s="824"/>
      <c r="F641" s="3009" t="s">
        <v>10591</v>
      </c>
      <c r="G641" s="2825" t="s">
        <v>10592</v>
      </c>
      <c r="H641" s="1951" t="s">
        <v>10593</v>
      </c>
      <c r="I641" s="824"/>
      <c r="J641" s="824"/>
      <c r="K641" s="824"/>
      <c r="L641" s="824"/>
      <c r="M641" s="824"/>
      <c r="N641" s="824"/>
      <c r="O641" s="824"/>
    </row>
    <row r="642">
      <c r="A642" s="824"/>
      <c r="B642" s="968"/>
      <c r="C642" s="824"/>
      <c r="D642" s="1951"/>
      <c r="E642" s="824"/>
      <c r="F642" s="824"/>
      <c r="G642" s="824"/>
      <c r="H642" s="824"/>
      <c r="I642" s="824"/>
      <c r="J642" s="824"/>
      <c r="K642" s="824"/>
      <c r="L642" s="824"/>
      <c r="M642" s="824"/>
      <c r="N642" s="824"/>
      <c r="O642" s="824"/>
    </row>
    <row r="643">
      <c r="A643" s="824"/>
      <c r="B643" s="3005" t="s">
        <v>10594</v>
      </c>
      <c r="C643" s="824"/>
      <c r="D643" s="2810" t="s">
        <v>10595</v>
      </c>
      <c r="E643" s="824"/>
      <c r="F643" s="824"/>
      <c r="G643" s="824"/>
      <c r="H643" s="824"/>
      <c r="I643" s="824"/>
      <c r="J643" s="824"/>
      <c r="K643" s="824"/>
      <c r="L643" s="824"/>
      <c r="M643" s="824"/>
      <c r="N643" s="824"/>
      <c r="O643" s="824"/>
    </row>
    <row r="644">
      <c r="A644" s="824"/>
      <c r="B644" s="824"/>
      <c r="C644" s="824"/>
      <c r="D644" s="824"/>
      <c r="E644" s="824"/>
      <c r="F644" s="824"/>
      <c r="G644" s="824"/>
      <c r="H644" s="824"/>
      <c r="I644" s="824"/>
      <c r="J644" s="824"/>
      <c r="K644" s="824"/>
      <c r="L644" s="824"/>
      <c r="M644" s="824"/>
      <c r="N644" s="824"/>
      <c r="O644" s="824"/>
    </row>
    <row r="645">
      <c r="A645" s="824"/>
      <c r="B645" s="2934" t="s">
        <v>10596</v>
      </c>
      <c r="C645" s="824"/>
      <c r="D645" s="2811" t="s">
        <v>10597</v>
      </c>
      <c r="E645" s="824"/>
      <c r="F645" s="824"/>
      <c r="G645" s="824"/>
      <c r="H645" s="824"/>
      <c r="I645" s="824"/>
      <c r="J645" s="824"/>
      <c r="K645" s="824"/>
      <c r="L645" s="824"/>
      <c r="M645" s="824"/>
      <c r="N645" s="824"/>
      <c r="O645" s="824"/>
    </row>
    <row r="646">
      <c r="A646" s="824"/>
      <c r="B646" s="824"/>
      <c r="C646" s="824"/>
      <c r="D646" s="824"/>
      <c r="E646" s="824"/>
      <c r="F646" s="824"/>
      <c r="G646" s="824"/>
      <c r="H646" s="824"/>
      <c r="I646" s="824"/>
      <c r="J646" s="824"/>
      <c r="K646" s="824"/>
      <c r="L646" s="824"/>
      <c r="M646" s="824"/>
      <c r="N646" s="824"/>
      <c r="O646" s="824"/>
    </row>
    <row r="647">
      <c r="A647" s="824"/>
      <c r="B647" s="2815" t="s">
        <v>10598</v>
      </c>
      <c r="C647" s="824"/>
      <c r="D647" s="824"/>
      <c r="E647" s="824"/>
      <c r="F647" s="824"/>
      <c r="G647" s="824"/>
      <c r="H647" s="824"/>
      <c r="I647" s="824"/>
      <c r="J647" s="824"/>
      <c r="K647" s="824"/>
      <c r="L647" s="824"/>
      <c r="M647" s="824"/>
      <c r="N647" s="824"/>
      <c r="O647" s="824"/>
    </row>
    <row r="648">
      <c r="A648" s="824"/>
      <c r="B648" s="824"/>
      <c r="C648" s="824"/>
      <c r="D648" s="824"/>
      <c r="E648" s="824"/>
      <c r="F648" s="824"/>
      <c r="G648" s="824"/>
      <c r="H648" s="824"/>
      <c r="I648" s="824"/>
      <c r="J648" s="824"/>
      <c r="K648" s="824"/>
      <c r="L648" s="824"/>
      <c r="M648" s="824"/>
      <c r="N648" s="824"/>
      <c r="O648" s="824"/>
    </row>
    <row r="649" ht="16.5" customHeight="1">
      <c r="A649" s="1818"/>
      <c r="B649" s="3007"/>
      <c r="C649" s="3007"/>
      <c r="D649" s="3007" t="s">
        <v>10584</v>
      </c>
      <c r="E649" s="3007"/>
      <c r="F649" s="3007"/>
      <c r="G649" s="3008"/>
      <c r="H649" s="3008"/>
      <c r="I649" s="3008"/>
      <c r="J649" s="3008"/>
      <c r="K649" s="3008"/>
      <c r="L649" s="3008"/>
      <c r="M649" s="3008"/>
      <c r="N649" s="3008"/>
      <c r="O649" s="3008"/>
    </row>
    <row r="650">
      <c r="B650" s="2810" t="s">
        <v>10599</v>
      </c>
      <c r="C650" s="824"/>
      <c r="D650" s="2810" t="s">
        <v>10600</v>
      </c>
      <c r="E650" s="1394"/>
      <c r="F650" s="1951"/>
      <c r="G650" s="6"/>
      <c r="H650" s="11"/>
      <c r="I650" s="184"/>
    </row>
    <row r="651">
      <c r="B651" s="1951"/>
      <c r="C651" s="824"/>
      <c r="D651" s="1951"/>
      <c r="E651" s="1394"/>
      <c r="F651" s="1951"/>
      <c r="G651" s="6"/>
      <c r="H651" s="11"/>
      <c r="I651" s="184"/>
    </row>
    <row r="652">
      <c r="B652" s="2944" t="s">
        <v>10601</v>
      </c>
      <c r="C652" s="824"/>
      <c r="D652" s="2829" t="s">
        <v>10602</v>
      </c>
      <c r="E652" s="1394"/>
      <c r="F652" s="1951"/>
      <c r="G652" s="6"/>
      <c r="H652" s="11"/>
      <c r="I652" s="184"/>
    </row>
    <row r="653">
      <c r="B653" s="1951"/>
      <c r="C653" s="824"/>
      <c r="D653" s="1951"/>
      <c r="E653" s="1394"/>
      <c r="F653" s="1951"/>
      <c r="G653" s="6"/>
      <c r="H653" s="11"/>
      <c r="I653" s="184"/>
    </row>
    <row r="654">
      <c r="B654" s="2810" t="s">
        <v>10603</v>
      </c>
      <c r="C654" s="824"/>
      <c r="D654" s="2810" t="s">
        <v>10604</v>
      </c>
      <c r="E654" s="1394"/>
      <c r="F654" s="2810" t="s">
        <v>10605</v>
      </c>
      <c r="G654" s="6"/>
      <c r="H654" s="11"/>
      <c r="I654" s="184"/>
    </row>
    <row r="655">
      <c r="A655" s="14"/>
      <c r="B655" s="2613"/>
      <c r="C655" s="1719"/>
      <c r="D655" s="968"/>
      <c r="E655" s="1480"/>
      <c r="F655" s="968"/>
      <c r="G655" s="913"/>
      <c r="H655" s="24"/>
      <c r="I655" s="184"/>
      <c r="J655" s="14"/>
      <c r="K655" s="14"/>
      <c r="L655" s="14"/>
      <c r="M655" s="14"/>
      <c r="N655" s="14"/>
      <c r="O655" s="14"/>
    </row>
    <row r="656">
      <c r="B656" s="3010" t="s">
        <v>10606</v>
      </c>
      <c r="C656" s="824"/>
      <c r="D656" s="3011" t="s">
        <v>10607</v>
      </c>
      <c r="E656" s="1394"/>
      <c r="F656" s="3011" t="s">
        <v>10608</v>
      </c>
      <c r="G656" s="2811" t="s">
        <v>10609</v>
      </c>
      <c r="H656" s="11"/>
      <c r="I656" s="184"/>
    </row>
    <row r="657">
      <c r="B657" s="1951"/>
      <c r="C657" s="824"/>
      <c r="D657" s="1951"/>
      <c r="E657" s="1394"/>
      <c r="F657" s="1951"/>
      <c r="G657" s="6"/>
      <c r="H657" s="11"/>
      <c r="I657" s="184"/>
    </row>
    <row r="658">
      <c r="B658" s="2952" t="s">
        <v>10610</v>
      </c>
      <c r="C658" s="824"/>
      <c r="D658" s="3009" t="s">
        <v>10611</v>
      </c>
      <c r="E658" s="1394"/>
      <c r="F658" s="1951"/>
      <c r="G658" s="6"/>
      <c r="H658" s="11"/>
      <c r="I658" s="184"/>
    </row>
    <row r="659">
      <c r="B659" s="1951"/>
      <c r="C659" s="824"/>
      <c r="D659" s="1951"/>
      <c r="E659" s="1394"/>
      <c r="F659" s="1951"/>
      <c r="G659" s="6"/>
      <c r="H659" s="11"/>
      <c r="I659" s="184"/>
    </row>
    <row r="660">
      <c r="B660" s="3012" t="s">
        <v>10612</v>
      </c>
      <c r="C660" s="824"/>
      <c r="D660" s="1951"/>
      <c r="E660" s="1394"/>
      <c r="F660" s="1951"/>
      <c r="G660" s="6"/>
      <c r="H660" s="11"/>
      <c r="I660" s="184"/>
    </row>
    <row r="661">
      <c r="B661" s="2933"/>
      <c r="C661" s="824"/>
      <c r="D661" s="1951"/>
      <c r="E661" s="1394"/>
      <c r="F661" s="1951"/>
      <c r="G661" s="6"/>
      <c r="H661" s="11"/>
      <c r="I661" s="2282"/>
    </row>
    <row r="662">
      <c r="B662" s="3013" t="s">
        <v>10613</v>
      </c>
      <c r="C662" s="824"/>
      <c r="D662" s="2918" t="s">
        <v>10614</v>
      </c>
      <c r="E662" s="1394"/>
      <c r="F662" s="2918" t="s">
        <v>10615</v>
      </c>
      <c r="G662" s="3014" t="s">
        <v>10616</v>
      </c>
      <c r="H662" s="11"/>
      <c r="I662" s="3015" t="s">
        <v>10617</v>
      </c>
    </row>
    <row r="663">
      <c r="B663" s="1951"/>
      <c r="C663" s="824"/>
      <c r="D663" s="1951"/>
      <c r="E663" s="1394"/>
      <c r="F663" s="1951"/>
      <c r="G663" s="6"/>
      <c r="H663" s="6"/>
      <c r="I663" s="11"/>
    </row>
    <row r="664">
      <c r="B664" s="2924" t="s">
        <v>10618</v>
      </c>
      <c r="C664" s="824"/>
      <c r="D664" s="2831" t="s">
        <v>10619</v>
      </c>
      <c r="E664" s="1394"/>
      <c r="F664" s="2831" t="s">
        <v>10620</v>
      </c>
      <c r="G664" s="3016" t="s">
        <v>10621</v>
      </c>
      <c r="H664" s="2762" t="s">
        <v>10622</v>
      </c>
      <c r="I664" s="3016" t="s">
        <v>10623</v>
      </c>
    </row>
    <row r="665">
      <c r="B665" s="1394"/>
      <c r="C665" s="1394"/>
      <c r="D665" s="1394"/>
      <c r="E665" s="1394"/>
      <c r="F665" s="1394"/>
    </row>
    <row r="666">
      <c r="B666" s="3017" t="s">
        <v>10624</v>
      </c>
      <c r="C666" s="1394"/>
      <c r="D666" s="3018" t="s">
        <v>10625</v>
      </c>
      <c r="E666" s="1394"/>
      <c r="F666" s="2859" t="s">
        <v>10626</v>
      </c>
      <c r="G666" s="2926" t="s">
        <v>10627</v>
      </c>
    </row>
    <row r="667">
      <c r="B667" s="1394"/>
      <c r="C667" s="1394"/>
      <c r="D667" s="1394"/>
      <c r="E667" s="1394"/>
      <c r="F667" s="1394"/>
    </row>
    <row r="668">
      <c r="B668" s="3019" t="s">
        <v>10628</v>
      </c>
      <c r="C668" s="1394"/>
      <c r="D668" s="1394"/>
      <c r="E668" s="1394"/>
      <c r="F668" s="1394"/>
    </row>
    <row r="669">
      <c r="B669" s="1394"/>
      <c r="C669" s="1394"/>
      <c r="D669" s="1394"/>
      <c r="E669" s="1394"/>
      <c r="F669" s="1394"/>
    </row>
    <row r="670">
      <c r="B670" s="3020" t="s">
        <v>10629</v>
      </c>
      <c r="C670" s="1394"/>
      <c r="D670" s="3021"/>
      <c r="E670" s="1394"/>
      <c r="F670" s="1394"/>
    </row>
    <row r="671">
      <c r="B671" s="3022" t="s">
        <v>5345</v>
      </c>
      <c r="C671" s="1394"/>
      <c r="D671" s="3023" t="s">
        <v>10630</v>
      </c>
      <c r="E671" s="1394"/>
      <c r="F671" s="1394"/>
    </row>
    <row r="672">
      <c r="A672" s="9"/>
      <c r="B672" s="3024" t="s">
        <v>4696</v>
      </c>
      <c r="C672" s="2013"/>
      <c r="D672" s="3023" t="s">
        <v>10631</v>
      </c>
      <c r="E672" s="2013"/>
      <c r="F672" s="2013"/>
      <c r="G672" s="9"/>
      <c r="H672" s="9"/>
      <c r="I672" s="9"/>
      <c r="J672" s="9"/>
      <c r="K672" s="9"/>
      <c r="L672" s="9"/>
      <c r="M672" s="9"/>
      <c r="N672" s="9"/>
      <c r="O672" s="9"/>
    </row>
    <row r="673">
      <c r="A673" s="9"/>
      <c r="B673" s="3025" t="s">
        <v>7593</v>
      </c>
      <c r="C673" s="2013"/>
      <c r="D673" s="3026" t="s">
        <v>10632</v>
      </c>
      <c r="E673" s="2013"/>
      <c r="F673" s="2013"/>
      <c r="G673" s="9"/>
      <c r="H673" s="9"/>
      <c r="I673" s="9"/>
      <c r="J673" s="9"/>
      <c r="K673" s="9"/>
      <c r="L673" s="9"/>
      <c r="M673" s="9"/>
      <c r="N673" s="9"/>
      <c r="O673" s="9"/>
    </row>
    <row r="674">
      <c r="B674" s="1394"/>
      <c r="C674" s="1394"/>
      <c r="D674" s="1394"/>
      <c r="E674" s="1394"/>
      <c r="F674" s="1394"/>
    </row>
    <row r="675">
      <c r="A675" s="3027"/>
      <c r="B675" s="3028" t="s">
        <v>10633</v>
      </c>
      <c r="C675" s="3029"/>
      <c r="D675" s="3030" t="s">
        <v>10634</v>
      </c>
      <c r="E675" s="3029"/>
      <c r="F675" s="3031" t="s">
        <v>10635</v>
      </c>
      <c r="G675" s="3027"/>
      <c r="H675" s="3027"/>
      <c r="I675" s="3027"/>
      <c r="J675" s="3027"/>
      <c r="K675" s="3027"/>
      <c r="L675" s="3027"/>
      <c r="M675" s="3027"/>
      <c r="N675" s="3027"/>
      <c r="O675" s="3027"/>
    </row>
    <row r="676">
      <c r="A676" s="3027"/>
      <c r="B676" s="3029"/>
      <c r="C676" s="3029"/>
      <c r="D676" s="3029"/>
      <c r="E676" s="3029"/>
      <c r="F676" s="3029"/>
      <c r="G676" s="3027"/>
      <c r="H676" s="3027"/>
      <c r="I676" s="3027"/>
      <c r="J676" s="3027"/>
      <c r="K676" s="3027"/>
      <c r="L676" s="3027"/>
      <c r="M676" s="3027"/>
      <c r="N676" s="3027"/>
      <c r="O676" s="3027"/>
    </row>
    <row r="677">
      <c r="B677" s="1394"/>
      <c r="C677" s="1394"/>
      <c r="D677" s="1394"/>
      <c r="E677" s="1394"/>
      <c r="F677" s="1394"/>
    </row>
    <row r="678">
      <c r="B678" s="1394"/>
      <c r="C678" s="1394"/>
      <c r="D678" s="1394"/>
      <c r="E678" s="1394"/>
      <c r="F678" s="1394"/>
    </row>
    <row r="679" ht="16.5" customHeight="1">
      <c r="A679" s="1818"/>
      <c r="B679" s="3007"/>
      <c r="C679" s="3007"/>
      <c r="D679" s="3007" t="s">
        <v>10636</v>
      </c>
      <c r="E679" s="3007"/>
      <c r="F679" s="3007"/>
      <c r="G679" s="3008"/>
      <c r="H679" s="3008"/>
      <c r="I679" s="3008"/>
      <c r="J679" s="3008"/>
      <c r="K679" s="3008"/>
      <c r="L679" s="3008"/>
      <c r="M679" s="3008"/>
      <c r="N679" s="3008"/>
      <c r="O679" s="3008"/>
    </row>
    <row r="680" ht="20.25" customHeight="1">
      <c r="A680" s="1719"/>
      <c r="B680" s="3032" t="s">
        <v>10637</v>
      </c>
      <c r="C680" s="1719"/>
      <c r="D680" s="3033" t="s">
        <v>10638</v>
      </c>
      <c r="E680" s="1719"/>
      <c r="F680" s="3034" t="s">
        <v>10639</v>
      </c>
      <c r="G680" s="968"/>
      <c r="H680" s="1719"/>
      <c r="I680" s="1719"/>
      <c r="J680" s="1719"/>
      <c r="K680" s="1719"/>
      <c r="L680" s="1719"/>
      <c r="M680" s="1719"/>
      <c r="N680" s="1719"/>
      <c r="O680" s="1719"/>
    </row>
    <row r="681" ht="20.25" customHeight="1">
      <c r="A681" s="1719"/>
      <c r="B681" s="3035"/>
      <c r="C681" s="1719"/>
      <c r="D681" s="2604"/>
      <c r="E681" s="1719"/>
      <c r="F681" s="1719"/>
      <c r="G681" s="1719"/>
      <c r="H681" s="1719"/>
      <c r="I681" s="1719"/>
      <c r="J681" s="1719"/>
      <c r="K681" s="1719"/>
      <c r="L681" s="1719"/>
      <c r="M681" s="1719"/>
      <c r="N681" s="1719"/>
      <c r="O681" s="1719"/>
    </row>
    <row r="682" ht="20.25" customHeight="1">
      <c r="A682" s="1719"/>
      <c r="B682" s="3036" t="s">
        <v>10640</v>
      </c>
      <c r="C682" s="1719"/>
      <c r="D682" s="3037" t="s">
        <v>10641</v>
      </c>
      <c r="E682" s="1719"/>
      <c r="F682" s="1719"/>
      <c r="G682" s="1719"/>
      <c r="H682" s="1719"/>
      <c r="I682" s="1719"/>
      <c r="J682" s="1719"/>
      <c r="K682" s="1719"/>
      <c r="L682" s="1719"/>
      <c r="M682" s="1719"/>
      <c r="N682" s="1719"/>
      <c r="O682" s="1719"/>
    </row>
    <row r="684" ht="20.25" customHeight="1">
      <c r="A684" s="1719"/>
      <c r="B684" s="3038" t="s">
        <v>10642</v>
      </c>
      <c r="C684" s="1719"/>
      <c r="D684" s="3039" t="s">
        <v>10643</v>
      </c>
      <c r="E684" s="1719"/>
      <c r="F684" s="1719"/>
      <c r="G684" s="1719"/>
      <c r="H684" s="1719"/>
      <c r="I684" s="1719"/>
      <c r="J684" s="1719"/>
      <c r="K684" s="1719"/>
      <c r="L684" s="1719"/>
      <c r="M684" s="1719"/>
      <c r="N684" s="1719"/>
      <c r="O684" s="1719"/>
    </row>
    <row r="685" ht="20.25" customHeight="1">
      <c r="A685" s="1719"/>
      <c r="B685" s="3035"/>
      <c r="C685" s="1719"/>
      <c r="D685" s="2604"/>
      <c r="E685" s="1719"/>
      <c r="F685" s="1719"/>
      <c r="G685" s="1719"/>
      <c r="H685" s="1719"/>
      <c r="I685" s="1719"/>
      <c r="J685" s="1719"/>
      <c r="K685" s="1719"/>
      <c r="L685" s="1719"/>
      <c r="M685" s="1719"/>
      <c r="N685" s="1719"/>
      <c r="O685" s="1719"/>
    </row>
    <row r="686" ht="20.25" customHeight="1">
      <c r="A686" s="1719"/>
      <c r="B686" s="3040" t="s">
        <v>10644</v>
      </c>
      <c r="C686" s="1719"/>
      <c r="D686" s="2611" t="s">
        <v>10645</v>
      </c>
      <c r="E686" s="1719"/>
      <c r="F686" s="1719"/>
      <c r="G686" s="1719"/>
      <c r="H686" s="1719"/>
      <c r="I686" s="1719"/>
      <c r="J686" s="1719"/>
      <c r="K686" s="1719"/>
      <c r="L686" s="1719"/>
      <c r="M686" s="1719"/>
      <c r="N686" s="1719"/>
      <c r="O686" s="1719"/>
    </row>
    <row r="687" ht="20.25" customHeight="1">
      <c r="A687" s="1719"/>
      <c r="B687" s="3041" t="s">
        <v>10646</v>
      </c>
      <c r="C687" s="1719"/>
      <c r="D687" s="2608" t="s">
        <v>10647</v>
      </c>
      <c r="E687" s="1719"/>
      <c r="F687" s="2810" t="s">
        <v>10648</v>
      </c>
      <c r="G687" s="1719"/>
      <c r="H687" s="1719"/>
      <c r="I687" s="1719"/>
      <c r="J687" s="1719"/>
      <c r="K687" s="1719"/>
      <c r="L687" s="1719"/>
      <c r="M687" s="1719"/>
      <c r="N687" s="1719"/>
      <c r="O687" s="1719"/>
    </row>
    <row r="688" ht="20.25" customHeight="1">
      <c r="A688" s="1719"/>
      <c r="B688" s="3042" t="s">
        <v>10649</v>
      </c>
      <c r="C688" s="1719"/>
      <c r="D688" s="2995" t="s">
        <v>10650</v>
      </c>
      <c r="E688" s="1719"/>
      <c r="F688" s="1719"/>
      <c r="G688" s="1719"/>
      <c r="H688" s="1719"/>
      <c r="I688" s="1719"/>
      <c r="J688" s="1719"/>
      <c r="K688" s="1719"/>
      <c r="L688" s="1719"/>
      <c r="M688" s="1719"/>
      <c r="N688" s="1719"/>
      <c r="O688" s="1719"/>
    </row>
    <row r="689" ht="20.25" customHeight="1">
      <c r="A689" s="1719"/>
      <c r="B689" s="3043" t="s">
        <v>10651</v>
      </c>
      <c r="C689" s="1719"/>
      <c r="D689" s="3044" t="s">
        <v>10652</v>
      </c>
      <c r="E689" s="1719"/>
      <c r="F689" s="1719"/>
      <c r="G689" s="1719"/>
      <c r="H689" s="1719"/>
      <c r="I689" s="1719"/>
      <c r="J689" s="1719"/>
      <c r="K689" s="1719"/>
      <c r="L689" s="1719"/>
      <c r="M689" s="1719"/>
      <c r="N689" s="1719"/>
      <c r="O689" s="1719"/>
    </row>
    <row r="690" ht="20.25" customHeight="1">
      <c r="A690" s="1719"/>
      <c r="B690" s="3041" t="s">
        <v>10653</v>
      </c>
      <c r="C690" s="1719"/>
      <c r="D690" s="2608" t="s">
        <v>10654</v>
      </c>
      <c r="E690" s="1719"/>
      <c r="F690" s="2810" t="s">
        <v>10655</v>
      </c>
      <c r="G690" s="1719"/>
      <c r="H690" s="1719"/>
      <c r="I690" s="1719"/>
      <c r="J690" s="1719"/>
      <c r="K690" s="1719"/>
      <c r="L690" s="1719"/>
      <c r="M690" s="1719"/>
      <c r="N690" s="1719"/>
      <c r="O690" s="1719"/>
    </row>
    <row r="691" ht="20.25" customHeight="1">
      <c r="A691" s="1719"/>
      <c r="C691" s="1719"/>
      <c r="D691" s="2604"/>
      <c r="E691" s="1719"/>
      <c r="F691" s="1719"/>
      <c r="G691" s="1719"/>
      <c r="H691" s="1719"/>
      <c r="I691" s="1719"/>
      <c r="J691" s="1719"/>
      <c r="K691" s="1719"/>
      <c r="L691" s="1719"/>
      <c r="M691" s="1719"/>
      <c r="N691" s="1719"/>
      <c r="O691" s="1719"/>
    </row>
    <row r="692" ht="20.25" customHeight="1">
      <c r="A692" s="1719"/>
      <c r="B692" s="3045" t="s">
        <v>10656</v>
      </c>
      <c r="C692" s="1719"/>
      <c r="D692" s="2947" t="s">
        <v>10657</v>
      </c>
      <c r="E692" s="1719"/>
      <c r="F692" s="3046" t="s">
        <v>10658</v>
      </c>
      <c r="G692" s="1719"/>
      <c r="H692" s="1719"/>
      <c r="I692" s="1719"/>
      <c r="J692" s="1719"/>
      <c r="K692" s="1719"/>
      <c r="L692" s="1719"/>
      <c r="M692" s="1719"/>
      <c r="N692" s="1719"/>
      <c r="O692" s="1719"/>
    </row>
    <row r="693" ht="20.25" customHeight="1">
      <c r="A693" s="1719"/>
      <c r="B693" s="1736"/>
      <c r="C693" s="1719"/>
      <c r="D693" s="913"/>
      <c r="E693" s="1719"/>
      <c r="F693" s="968"/>
      <c r="G693" s="968"/>
      <c r="H693" s="1719"/>
      <c r="I693" s="1719"/>
      <c r="J693" s="1719"/>
      <c r="K693" s="1719"/>
      <c r="L693" s="1719"/>
      <c r="M693" s="1719"/>
      <c r="N693" s="1719"/>
      <c r="O693" s="1719"/>
    </row>
    <row r="694" ht="20.25" customHeight="1">
      <c r="A694" s="1719"/>
      <c r="B694" s="3047" t="s">
        <v>10659</v>
      </c>
      <c r="C694" s="1719"/>
      <c r="D694" s="3048" t="s">
        <v>10660</v>
      </c>
      <c r="E694" s="1719"/>
      <c r="F694" s="3049" t="s">
        <v>10661</v>
      </c>
      <c r="G694" s="2823" t="s">
        <v>10662</v>
      </c>
      <c r="H694" s="1719"/>
      <c r="I694" s="1719"/>
      <c r="J694" s="1719"/>
      <c r="K694" s="1719"/>
      <c r="L694" s="1719"/>
      <c r="M694" s="1719"/>
      <c r="N694" s="1719"/>
      <c r="O694" s="1719"/>
    </row>
    <row r="695" ht="20.25" customHeight="1">
      <c r="A695" s="1719"/>
      <c r="B695" s="3050"/>
      <c r="C695" s="1719"/>
      <c r="D695" s="3051" t="s">
        <v>10663</v>
      </c>
      <c r="E695" s="1719"/>
      <c r="F695" s="1719"/>
      <c r="G695" s="1719"/>
      <c r="H695" s="1719"/>
      <c r="I695" s="1719"/>
      <c r="J695" s="1719"/>
      <c r="K695" s="1719"/>
      <c r="L695" s="1719"/>
      <c r="M695" s="1719"/>
      <c r="N695" s="1719"/>
      <c r="O695" s="1719"/>
    </row>
    <row r="696" ht="20.25" customHeight="1">
      <c r="A696" s="1719"/>
      <c r="B696" s="3050"/>
      <c r="C696" s="1719"/>
      <c r="D696" s="2604"/>
      <c r="E696" s="1719"/>
      <c r="F696" s="1719"/>
      <c r="G696" s="1719"/>
      <c r="H696" s="1719"/>
      <c r="I696" s="1719"/>
      <c r="J696" s="1719"/>
      <c r="K696" s="1719"/>
      <c r="L696" s="1719"/>
      <c r="M696" s="1719"/>
      <c r="N696" s="1719"/>
      <c r="O696" s="1719"/>
    </row>
    <row r="697" ht="20.25" customHeight="1">
      <c r="A697" s="1719"/>
      <c r="B697" s="3052" t="s">
        <v>10664</v>
      </c>
      <c r="C697" s="1719"/>
      <c r="D697" s="3053" t="s">
        <v>10665</v>
      </c>
      <c r="E697" s="1719"/>
      <c r="F697" s="1719"/>
      <c r="G697" s="1719"/>
      <c r="H697" s="1719"/>
      <c r="I697" s="1719"/>
      <c r="J697" s="1719"/>
      <c r="K697" s="1719"/>
      <c r="L697" s="1719"/>
      <c r="M697" s="1719"/>
      <c r="N697" s="1719"/>
      <c r="O697" s="1719"/>
    </row>
    <row r="698" ht="16.5" customHeight="1">
      <c r="A698" s="1818"/>
      <c r="B698" s="3007"/>
      <c r="C698" s="3007"/>
      <c r="D698" s="3007" t="s">
        <v>10666</v>
      </c>
      <c r="E698" s="3007"/>
      <c r="F698" s="3007"/>
      <c r="G698" s="3008"/>
      <c r="H698" s="3008"/>
      <c r="I698" s="3008"/>
      <c r="J698" s="3008"/>
      <c r="K698" s="3008"/>
      <c r="L698" s="3008"/>
      <c r="M698" s="3008"/>
      <c r="N698" s="3008"/>
      <c r="O698" s="3008"/>
    </row>
    <row r="699" ht="16.5" customHeight="1">
      <c r="A699" s="3054"/>
      <c r="B699" s="1736"/>
      <c r="C699" s="1736"/>
      <c r="D699" s="1736"/>
      <c r="E699" s="1736"/>
      <c r="F699" s="1736"/>
      <c r="G699" s="3055"/>
      <c r="H699" s="3056"/>
      <c r="I699" s="3056"/>
      <c r="J699" s="3056"/>
      <c r="K699" s="3056"/>
      <c r="L699" s="3056"/>
      <c r="M699" s="3056"/>
      <c r="N699" s="3056"/>
      <c r="O699" s="3056"/>
    </row>
    <row r="700" ht="16.5" customHeight="1">
      <c r="A700" s="3054"/>
      <c r="B700" s="3057" t="s">
        <v>10667</v>
      </c>
      <c r="C700" s="1736"/>
      <c r="D700" s="1736" t="s">
        <v>3</v>
      </c>
      <c r="E700" s="1736"/>
      <c r="F700" s="1736"/>
      <c r="G700" s="3055"/>
      <c r="H700" s="3056"/>
      <c r="I700" s="3056"/>
      <c r="J700" s="3056"/>
      <c r="K700" s="3056"/>
      <c r="L700" s="3056"/>
      <c r="M700" s="3056"/>
      <c r="N700" s="3056"/>
      <c r="O700" s="3056"/>
    </row>
    <row r="701" ht="16.5" customHeight="1">
      <c r="A701" s="3054"/>
      <c r="B701" s="1736"/>
      <c r="C701" s="1736"/>
      <c r="D701" s="1736"/>
      <c r="E701" s="1736"/>
      <c r="F701" s="1736"/>
      <c r="G701" s="3055"/>
      <c r="H701" s="3056"/>
      <c r="I701" s="3056"/>
      <c r="J701" s="3056"/>
      <c r="K701" s="3056"/>
      <c r="L701" s="3056"/>
      <c r="M701" s="3056"/>
      <c r="N701" s="3056"/>
      <c r="O701" s="3056"/>
    </row>
    <row r="702" ht="16.5" customHeight="1">
      <c r="A702" s="3054"/>
      <c r="B702" s="3058" t="s">
        <v>10668</v>
      </c>
      <c r="C702" s="1736"/>
      <c r="D702" s="3059" t="s">
        <v>10669</v>
      </c>
      <c r="E702" s="1736"/>
      <c r="F702" s="1736"/>
      <c r="G702" s="3055"/>
      <c r="H702" s="3056"/>
      <c r="I702" s="3056"/>
      <c r="J702" s="3056"/>
      <c r="K702" s="3056"/>
      <c r="L702" s="3056"/>
      <c r="M702" s="3056"/>
      <c r="N702" s="3056"/>
      <c r="O702" s="3056"/>
    </row>
    <row r="703" ht="16.5" customHeight="1">
      <c r="A703" s="3054"/>
      <c r="B703" s="1736"/>
      <c r="C703" s="1736"/>
      <c r="D703" s="1736"/>
      <c r="E703" s="1736"/>
      <c r="F703" s="1736"/>
      <c r="G703" s="3055"/>
      <c r="H703" s="3056"/>
      <c r="I703" s="3056"/>
      <c r="J703" s="3056"/>
      <c r="K703" s="3056"/>
      <c r="L703" s="3056"/>
      <c r="M703" s="3056"/>
      <c r="N703" s="3056"/>
      <c r="O703" s="3056"/>
    </row>
    <row r="704" ht="16.5" customHeight="1">
      <c r="A704" s="3054"/>
      <c r="B704" s="3058" t="s">
        <v>10670</v>
      </c>
      <c r="C704" s="1736"/>
      <c r="D704" s="3059" t="s">
        <v>10671</v>
      </c>
      <c r="E704" s="1736"/>
      <c r="F704" s="1736"/>
      <c r="G704" s="3055"/>
      <c r="H704" s="3056"/>
      <c r="I704" s="3056"/>
      <c r="J704" s="3056"/>
      <c r="K704" s="3056"/>
      <c r="L704" s="3056"/>
      <c r="M704" s="3056"/>
      <c r="N704" s="3056"/>
      <c r="O704" s="3056"/>
    </row>
    <row r="705" ht="16.5" customHeight="1">
      <c r="A705" s="3054"/>
      <c r="B705" s="1736"/>
      <c r="C705" s="1736"/>
      <c r="D705" s="1736"/>
      <c r="E705" s="1736"/>
      <c r="F705" s="1736"/>
      <c r="G705" s="3055"/>
      <c r="H705" s="3056"/>
      <c r="I705" s="3056"/>
      <c r="J705" s="3056"/>
      <c r="K705" s="3056"/>
      <c r="L705" s="3056"/>
      <c r="M705" s="3056"/>
      <c r="N705" s="3056"/>
      <c r="O705" s="3056"/>
    </row>
    <row r="706" ht="16.5" customHeight="1">
      <c r="A706" s="3054"/>
      <c r="B706" s="3058" t="s">
        <v>10672</v>
      </c>
      <c r="C706" s="1736"/>
      <c r="D706" s="3059" t="s">
        <v>10673</v>
      </c>
      <c r="E706" s="1736"/>
      <c r="F706" s="1736"/>
      <c r="G706" s="3055"/>
      <c r="H706" s="3056"/>
      <c r="I706" s="3056"/>
      <c r="J706" s="3056"/>
      <c r="K706" s="3056"/>
      <c r="L706" s="3056"/>
      <c r="M706" s="3056"/>
      <c r="N706" s="3056"/>
      <c r="O706" s="3056"/>
    </row>
    <row r="707" ht="16.5" customHeight="1">
      <c r="A707" s="3054"/>
      <c r="B707" s="1736"/>
      <c r="C707" s="1736"/>
      <c r="D707" s="1736"/>
      <c r="E707" s="1736"/>
      <c r="F707" s="1736"/>
      <c r="G707" s="3055"/>
      <c r="H707" s="3056"/>
      <c r="I707" s="3056"/>
      <c r="J707" s="3056"/>
      <c r="K707" s="3056"/>
      <c r="L707" s="3056"/>
      <c r="M707" s="3056"/>
      <c r="N707" s="3056"/>
      <c r="O707" s="3056"/>
    </row>
    <row r="708" ht="16.5" customHeight="1">
      <c r="A708" s="3054"/>
      <c r="B708" s="3058" t="s">
        <v>10674</v>
      </c>
      <c r="C708" s="1736"/>
      <c r="D708" s="2722" t="s">
        <v>10675</v>
      </c>
      <c r="E708" s="1736"/>
      <c r="F708" s="1736" t="s">
        <v>10676</v>
      </c>
      <c r="G708" s="3055"/>
      <c r="H708" s="3056"/>
      <c r="I708" s="3056"/>
      <c r="J708" s="3056"/>
      <c r="K708" s="3056"/>
      <c r="L708" s="3056"/>
      <c r="M708" s="3056"/>
      <c r="N708" s="3056"/>
      <c r="O708" s="3056"/>
    </row>
    <row r="709" ht="16.5" customHeight="1">
      <c r="A709" s="3054"/>
      <c r="B709" s="1736"/>
      <c r="C709" s="1736"/>
      <c r="D709" s="1736"/>
      <c r="E709" s="1736"/>
      <c r="F709" s="1736"/>
      <c r="G709" s="3055"/>
      <c r="H709" s="3056"/>
      <c r="I709" s="3056"/>
      <c r="J709" s="3056"/>
      <c r="K709" s="3056"/>
      <c r="L709" s="3056"/>
      <c r="M709" s="3056"/>
      <c r="N709" s="3056"/>
      <c r="O709" s="3056"/>
    </row>
    <row r="710" ht="16.5" customHeight="1">
      <c r="A710" s="3054"/>
      <c r="B710" s="3060" t="s">
        <v>10677</v>
      </c>
      <c r="C710" s="1736"/>
      <c r="D710" s="1736"/>
      <c r="E710" s="1736"/>
      <c r="F710" s="1736"/>
      <c r="G710" s="3055"/>
      <c r="H710" s="3056"/>
      <c r="I710" s="3056"/>
      <c r="J710" s="3056"/>
      <c r="K710" s="3056"/>
      <c r="L710" s="3056"/>
      <c r="M710" s="3056"/>
      <c r="N710" s="3056"/>
      <c r="O710" s="3056"/>
    </row>
    <row r="711" ht="16.5" customHeight="1">
      <c r="A711" s="3054"/>
      <c r="B711" s="1736"/>
      <c r="C711" s="1736"/>
      <c r="D711" s="1736"/>
      <c r="E711" s="1736"/>
      <c r="F711" s="1736"/>
      <c r="G711" s="3055"/>
      <c r="H711" s="3056"/>
      <c r="I711" s="3056"/>
      <c r="J711" s="3056"/>
      <c r="K711" s="3056"/>
      <c r="L711" s="3056"/>
      <c r="M711" s="3056"/>
      <c r="N711" s="3056"/>
      <c r="O711" s="3056"/>
    </row>
    <row r="712" ht="16.5" customHeight="1">
      <c r="A712" s="3054"/>
      <c r="B712" s="3061" t="s">
        <v>10678</v>
      </c>
      <c r="C712" s="1736"/>
      <c r="D712" s="3062" t="s">
        <v>10679</v>
      </c>
      <c r="E712" s="1736"/>
      <c r="F712" s="3062" t="s">
        <v>10680</v>
      </c>
      <c r="G712" s="3055"/>
      <c r="H712" s="3056"/>
      <c r="I712" s="3056"/>
      <c r="J712" s="3056"/>
      <c r="K712" s="3056"/>
      <c r="L712" s="3056"/>
      <c r="M712" s="3056"/>
      <c r="N712" s="3056"/>
      <c r="O712" s="3056"/>
    </row>
    <row r="713" ht="16.5" customHeight="1">
      <c r="A713" s="3054"/>
      <c r="B713" s="1736"/>
      <c r="C713" s="1736"/>
      <c r="D713" s="1736"/>
      <c r="E713" s="1736"/>
      <c r="F713" s="1736"/>
      <c r="G713" s="3055"/>
      <c r="H713" s="3056"/>
      <c r="I713" s="3056"/>
      <c r="J713" s="3056"/>
      <c r="K713" s="3056"/>
      <c r="L713" s="3056"/>
      <c r="M713" s="3056"/>
      <c r="N713" s="3056"/>
      <c r="O713" s="3056"/>
    </row>
    <row r="714" ht="16.5" customHeight="1">
      <c r="A714" s="1818"/>
      <c r="B714" s="3007"/>
      <c r="C714" s="3007"/>
      <c r="D714" s="3007" t="s">
        <v>10681</v>
      </c>
      <c r="E714" s="3007"/>
      <c r="F714" s="3007"/>
      <c r="G714" s="3008"/>
      <c r="H714" s="3008"/>
      <c r="I714" s="3008"/>
      <c r="J714" s="3008"/>
      <c r="K714" s="3008"/>
      <c r="L714" s="3008"/>
      <c r="M714" s="3008"/>
      <c r="N714" s="3008"/>
      <c r="O714" s="3008"/>
    </row>
    <row r="715" ht="20.25" customHeight="1">
      <c r="A715" s="3063"/>
      <c r="B715" s="3064"/>
      <c r="C715" s="3063"/>
      <c r="D715" s="2641"/>
      <c r="E715" s="3063"/>
      <c r="F715" s="3063"/>
      <c r="G715" s="3063"/>
      <c r="H715" s="1719"/>
      <c r="I715" s="1719"/>
      <c r="J715" s="1719"/>
      <c r="K715" s="1719"/>
      <c r="L715" s="1719"/>
      <c r="M715" s="1719"/>
      <c r="N715" s="1719"/>
      <c r="O715" s="1719"/>
    </row>
    <row r="716" ht="20.25" customHeight="1">
      <c r="A716" s="3063"/>
      <c r="B716" s="3058" t="s">
        <v>10682</v>
      </c>
      <c r="C716" s="3063"/>
      <c r="D716" s="3065" t="s">
        <v>10683</v>
      </c>
      <c r="E716" s="3063"/>
      <c r="F716" s="3063"/>
      <c r="G716" s="3063"/>
      <c r="H716" s="1719"/>
      <c r="I716" s="1719"/>
      <c r="J716" s="1719"/>
      <c r="K716" s="1719"/>
      <c r="L716" s="1719"/>
      <c r="M716" s="1719"/>
      <c r="N716" s="1719"/>
      <c r="O716" s="1719"/>
    </row>
    <row r="717" ht="20.25" customHeight="1">
      <c r="A717" s="3063"/>
      <c r="B717" s="3066"/>
      <c r="C717" s="3063"/>
      <c r="D717" s="2641"/>
      <c r="E717" s="3063"/>
      <c r="F717" s="3063"/>
      <c r="G717" s="3063"/>
      <c r="H717" s="1719"/>
      <c r="I717" s="1719"/>
      <c r="J717" s="1719"/>
      <c r="K717" s="1719"/>
      <c r="L717" s="1719"/>
      <c r="M717" s="1719"/>
      <c r="N717" s="1719"/>
      <c r="O717" s="1719"/>
    </row>
    <row r="718" ht="20.25" customHeight="1">
      <c r="A718" s="3063"/>
      <c r="B718" s="3067" t="s">
        <v>10684</v>
      </c>
      <c r="C718" s="3063"/>
      <c r="D718" s="3068" t="s">
        <v>10685</v>
      </c>
      <c r="E718" s="2657"/>
      <c r="F718" s="3063"/>
      <c r="G718" s="3063"/>
      <c r="H718" s="1719"/>
      <c r="I718" s="1719"/>
      <c r="J718" s="1719"/>
      <c r="K718" s="1719"/>
      <c r="L718" s="1719"/>
      <c r="M718" s="1719"/>
      <c r="N718" s="1719"/>
      <c r="O718" s="1719"/>
    </row>
    <row r="719" ht="20.25" customHeight="1">
      <c r="A719" s="3063"/>
      <c r="B719" s="3066"/>
      <c r="C719" s="3063"/>
      <c r="D719" s="2641"/>
      <c r="E719" s="3063"/>
      <c r="F719" s="3063"/>
      <c r="G719" s="3063"/>
      <c r="H719" s="1719"/>
      <c r="I719" s="1719"/>
      <c r="J719" s="1719"/>
      <c r="K719" s="1719"/>
      <c r="L719" s="1719"/>
      <c r="M719" s="1719"/>
      <c r="N719" s="1719"/>
      <c r="O719" s="1719"/>
    </row>
    <row r="720" ht="20.25" customHeight="1">
      <c r="A720" s="3063"/>
      <c r="B720" s="3069" t="s">
        <v>10686</v>
      </c>
      <c r="C720" s="3063"/>
      <c r="D720" s="2644" t="s">
        <v>10687</v>
      </c>
      <c r="E720" s="3063"/>
      <c r="F720" s="3070" t="s">
        <v>10688</v>
      </c>
      <c r="G720" s="3071" t="s">
        <v>10689</v>
      </c>
      <c r="H720" s="1719"/>
      <c r="I720" s="1719"/>
      <c r="J720" s="1719"/>
      <c r="K720" s="1719"/>
      <c r="L720" s="1719"/>
      <c r="M720" s="1719"/>
      <c r="N720" s="1719"/>
      <c r="O720" s="1719"/>
    </row>
    <row r="721" ht="20.25" customHeight="1">
      <c r="A721" s="3063"/>
      <c r="B721" s="3066"/>
      <c r="C721" s="3063"/>
      <c r="D721" s="2641"/>
      <c r="E721" s="3063"/>
      <c r="F721" s="3063"/>
      <c r="G721" s="3063"/>
      <c r="H721" s="1719"/>
      <c r="I721" s="1719"/>
      <c r="J721" s="1719"/>
      <c r="K721" s="1719"/>
      <c r="L721" s="1719"/>
      <c r="M721" s="1719"/>
      <c r="N721" s="1719"/>
      <c r="O721" s="1719"/>
    </row>
    <row r="722" ht="20.25" customHeight="1">
      <c r="A722" s="3063"/>
      <c r="B722" s="3072" t="s">
        <v>10690</v>
      </c>
      <c r="C722" s="3063"/>
      <c r="D722" s="3073" t="s">
        <v>10691</v>
      </c>
      <c r="E722" s="3063"/>
      <c r="F722" s="3063"/>
      <c r="G722" s="3063"/>
      <c r="H722" s="1719"/>
      <c r="I722" s="1719"/>
      <c r="J722" s="1719"/>
      <c r="K722" s="1719"/>
      <c r="L722" s="1719"/>
      <c r="M722" s="1719"/>
      <c r="N722" s="1719"/>
      <c r="O722" s="1719"/>
    </row>
    <row r="723" ht="20.25" customHeight="1">
      <c r="A723" s="3063"/>
      <c r="B723" s="3066"/>
      <c r="C723" s="3063"/>
      <c r="D723" s="2641"/>
      <c r="E723" s="3063"/>
      <c r="F723" s="3063"/>
      <c r="G723" s="3063"/>
      <c r="H723" s="1719"/>
      <c r="I723" s="1719"/>
      <c r="J723" s="1719"/>
      <c r="K723" s="1719"/>
      <c r="L723" s="1719"/>
      <c r="M723" s="1719"/>
      <c r="N723" s="1719"/>
      <c r="O723" s="1719"/>
    </row>
    <row r="724" ht="20.25" customHeight="1">
      <c r="A724" s="2657"/>
      <c r="B724" s="3074" t="s">
        <v>10692</v>
      </c>
      <c r="C724" s="3063"/>
      <c r="D724" s="2601" t="s">
        <v>10693</v>
      </c>
      <c r="E724" s="3063"/>
      <c r="F724" s="3063"/>
      <c r="G724" s="3063"/>
      <c r="H724" s="1719"/>
      <c r="I724" s="1719"/>
      <c r="J724" s="1719"/>
      <c r="K724" s="1719"/>
      <c r="L724" s="1719"/>
      <c r="M724" s="1719"/>
      <c r="N724" s="1719"/>
      <c r="O724" s="1719"/>
    </row>
    <row r="725" ht="20.25" customHeight="1">
      <c r="A725" s="3063"/>
      <c r="B725" s="3066"/>
      <c r="C725" s="3063"/>
      <c r="D725" s="3075" t="s">
        <v>10694</v>
      </c>
      <c r="E725" s="3063"/>
      <c r="F725" s="2658" t="s">
        <v>10695</v>
      </c>
      <c r="G725" s="3063"/>
      <c r="H725" s="1719"/>
      <c r="I725" s="1719"/>
      <c r="J725" s="1719"/>
      <c r="K725" s="1719"/>
      <c r="L725" s="1719"/>
      <c r="M725" s="1719"/>
      <c r="N725" s="1719"/>
      <c r="O725" s="1719"/>
    </row>
    <row r="726" ht="20.25" customHeight="1">
      <c r="A726" s="3063"/>
      <c r="B726" s="3066"/>
      <c r="C726" s="3063"/>
      <c r="D726" s="2641"/>
      <c r="E726" s="3063"/>
      <c r="F726" s="3063"/>
      <c r="G726" s="3063"/>
      <c r="H726" s="1719"/>
      <c r="I726" s="1719"/>
      <c r="J726" s="1719"/>
      <c r="K726" s="1719"/>
      <c r="L726" s="1719"/>
      <c r="M726" s="1719"/>
      <c r="N726" s="1719"/>
      <c r="O726" s="1719"/>
    </row>
    <row r="727" ht="20.25" customHeight="1">
      <c r="A727" s="3063"/>
      <c r="B727" s="3076" t="s">
        <v>10696</v>
      </c>
      <c r="C727" s="3063"/>
      <c r="D727" s="3077" t="s">
        <v>10697</v>
      </c>
      <c r="E727" s="3063"/>
      <c r="F727" s="2664" t="s">
        <v>10698</v>
      </c>
      <c r="G727" s="3078" t="s">
        <v>10699</v>
      </c>
      <c r="H727" s="1719"/>
      <c r="I727" s="1719"/>
      <c r="J727" s="1719"/>
      <c r="K727" s="1719"/>
      <c r="L727" s="1719"/>
      <c r="M727" s="1719"/>
      <c r="N727" s="1719"/>
      <c r="O727" s="1719"/>
    </row>
    <row r="728" ht="20.25" customHeight="1">
      <c r="A728" s="3063"/>
      <c r="B728" s="3066"/>
      <c r="C728" s="3063"/>
      <c r="D728" s="2641"/>
      <c r="E728" s="3063"/>
      <c r="F728" s="3063"/>
      <c r="G728" s="3063"/>
      <c r="H728" s="1719"/>
      <c r="I728" s="1719"/>
      <c r="J728" s="1719"/>
      <c r="K728" s="1719"/>
      <c r="L728" s="1719"/>
      <c r="M728" s="1719"/>
      <c r="N728" s="1719"/>
      <c r="O728" s="1719"/>
    </row>
    <row r="729" ht="20.25" customHeight="1">
      <c r="A729" s="1719"/>
      <c r="B729" s="3079"/>
      <c r="C729" s="1719"/>
      <c r="D729" s="2604"/>
      <c r="E729" s="1719"/>
      <c r="F729" s="1719"/>
      <c r="G729" s="1719"/>
      <c r="H729" s="1719"/>
      <c r="I729" s="1719"/>
      <c r="J729" s="1719"/>
      <c r="K729" s="1719"/>
      <c r="L729" s="1719"/>
      <c r="M729" s="1719"/>
      <c r="N729" s="1719"/>
      <c r="O729" s="1719"/>
    </row>
    <row r="730" ht="16.5" customHeight="1">
      <c r="A730" s="1818"/>
      <c r="B730" s="3007"/>
      <c r="C730" s="3007"/>
      <c r="D730" s="3007" t="s">
        <v>10700</v>
      </c>
      <c r="E730" s="3007"/>
      <c r="F730" s="3007"/>
      <c r="G730" s="3008"/>
      <c r="H730" s="3008"/>
      <c r="I730" s="3008"/>
      <c r="J730" s="3008"/>
      <c r="K730" s="3008"/>
      <c r="L730" s="3008"/>
      <c r="M730" s="3008"/>
      <c r="N730" s="3008"/>
      <c r="O730" s="3008"/>
    </row>
    <row r="731" ht="20.25" customHeight="1">
      <c r="A731" s="3063"/>
      <c r="B731" s="3066"/>
      <c r="C731" s="3063"/>
      <c r="D731" s="2641"/>
      <c r="E731" s="3080"/>
      <c r="F731" s="2657"/>
      <c r="G731" s="3063"/>
      <c r="H731" s="3063"/>
      <c r="I731" s="3063"/>
      <c r="J731" s="3063"/>
      <c r="K731" s="3063"/>
      <c r="L731" s="3063"/>
      <c r="M731" s="3063"/>
      <c r="N731" s="3063"/>
      <c r="O731" s="3063"/>
    </row>
    <row r="732" ht="20.25" customHeight="1">
      <c r="A732" s="3081" t="s">
        <v>10701</v>
      </c>
      <c r="B732" s="3082" t="s">
        <v>10702</v>
      </c>
      <c r="C732" s="3063"/>
      <c r="D732" s="3083" t="s">
        <v>10703</v>
      </c>
      <c r="E732" s="3080"/>
      <c r="F732" s="3084" t="s">
        <v>10704</v>
      </c>
      <c r="G732" s="3085" t="s">
        <v>10705</v>
      </c>
      <c r="H732" s="3086" t="s">
        <v>10706</v>
      </c>
      <c r="I732" s="3087" t="s">
        <v>10707</v>
      </c>
      <c r="J732" s="3063"/>
      <c r="K732" s="3063"/>
      <c r="L732" s="3063"/>
      <c r="M732" s="3063"/>
      <c r="N732" s="3063"/>
      <c r="O732" s="3063"/>
    </row>
    <row r="733" ht="20.25" customHeight="1">
      <c r="A733" s="3063"/>
      <c r="B733" s="3066"/>
      <c r="C733" s="3063"/>
      <c r="D733" s="3088" t="s">
        <v>10708</v>
      </c>
      <c r="E733" s="2855" t="s">
        <v>10276</v>
      </c>
      <c r="F733" s="2660" t="s">
        <v>10709</v>
      </c>
      <c r="G733" s="3063"/>
      <c r="H733" s="3089" t="s">
        <v>10710</v>
      </c>
      <c r="I733" s="3063"/>
      <c r="J733" s="3063"/>
      <c r="K733" s="3063"/>
      <c r="L733" s="3063"/>
      <c r="M733" s="3063"/>
      <c r="N733" s="3063"/>
      <c r="O733" s="3063"/>
    </row>
    <row r="734" ht="20.25" customHeight="1">
      <c r="A734" s="3063"/>
      <c r="B734" s="3066"/>
      <c r="C734" s="3063"/>
      <c r="D734" s="2641"/>
      <c r="E734" s="3080"/>
      <c r="F734" s="3084" t="s">
        <v>10711</v>
      </c>
      <c r="G734" s="3063"/>
      <c r="H734" s="3090" t="s">
        <v>10712</v>
      </c>
      <c r="I734" s="3063"/>
      <c r="J734" s="3063"/>
      <c r="K734" s="3063"/>
      <c r="L734" s="3063"/>
      <c r="M734" s="3063"/>
      <c r="N734" s="3063"/>
      <c r="O734" s="3063"/>
    </row>
    <row r="735" ht="20.25" customHeight="1">
      <c r="A735" s="3063"/>
      <c r="B735" s="3066"/>
      <c r="C735" s="3063"/>
      <c r="D735" s="2641"/>
      <c r="E735" s="3080"/>
      <c r="F735" s="2657"/>
      <c r="G735" s="3063"/>
      <c r="H735" s="3063"/>
      <c r="I735" s="3063"/>
      <c r="J735" s="3063"/>
      <c r="K735" s="3063"/>
      <c r="L735" s="3063"/>
      <c r="M735" s="3063"/>
      <c r="N735" s="3063"/>
      <c r="O735" s="3063"/>
    </row>
    <row r="736" ht="20.25" customHeight="1">
      <c r="A736" s="3063"/>
      <c r="B736" s="3091" t="s">
        <v>10713</v>
      </c>
      <c r="C736" s="3063"/>
      <c r="D736" s="3077" t="s">
        <v>10714</v>
      </c>
      <c r="E736" s="3080"/>
      <c r="F736" s="2659" t="s">
        <v>8149</v>
      </c>
      <c r="G736" s="3063"/>
      <c r="H736" s="3063"/>
      <c r="I736" s="3063"/>
      <c r="J736" s="3063"/>
      <c r="K736" s="3063"/>
      <c r="L736" s="3063"/>
      <c r="M736" s="3063"/>
      <c r="N736" s="3063"/>
      <c r="O736" s="3063"/>
    </row>
    <row r="737" ht="20.25" customHeight="1">
      <c r="A737" s="3063"/>
      <c r="B737" s="3066"/>
      <c r="C737" s="3063"/>
      <c r="D737" s="2641"/>
      <c r="E737" s="3080"/>
      <c r="F737" s="3063"/>
      <c r="G737" s="3063"/>
      <c r="H737" s="3063"/>
      <c r="I737" s="3063"/>
      <c r="J737" s="3063"/>
      <c r="K737" s="3063"/>
      <c r="L737" s="3063"/>
      <c r="M737" s="3063"/>
      <c r="N737" s="3063"/>
      <c r="O737" s="3063"/>
    </row>
    <row r="738" ht="20.25" customHeight="1">
      <c r="A738" s="3063"/>
      <c r="B738" s="3072" t="s">
        <v>10715</v>
      </c>
      <c r="C738" s="3063"/>
      <c r="D738" s="3092" t="s">
        <v>10716</v>
      </c>
      <c r="E738" s="3093" t="s">
        <v>10717</v>
      </c>
      <c r="F738" s="3094" t="s">
        <v>10718</v>
      </c>
      <c r="G738" s="3063"/>
      <c r="H738" s="3063"/>
      <c r="I738" s="3063"/>
      <c r="J738" s="3063"/>
      <c r="K738" s="3063"/>
      <c r="L738" s="3063"/>
      <c r="M738" s="3063"/>
      <c r="N738" s="3063"/>
      <c r="O738" s="3063"/>
    </row>
    <row r="739" ht="20.25" customHeight="1">
      <c r="A739" s="3095"/>
      <c r="B739" s="3064"/>
      <c r="C739" s="3095"/>
      <c r="D739" s="2593"/>
      <c r="E739" s="3096"/>
      <c r="F739" s="3095"/>
      <c r="G739" s="3095"/>
      <c r="H739" s="3095"/>
      <c r="I739" s="3095"/>
      <c r="J739" s="3095"/>
      <c r="K739" s="3095"/>
      <c r="L739" s="3095"/>
      <c r="M739" s="3095"/>
      <c r="N739" s="3095"/>
      <c r="O739" s="3095"/>
    </row>
    <row r="740" ht="20.25" customHeight="1">
      <c r="A740" s="3063"/>
      <c r="B740" s="3088" t="s">
        <v>10719</v>
      </c>
      <c r="C740" s="3063"/>
      <c r="D740" s="2655" t="s">
        <v>10720</v>
      </c>
      <c r="E740" s="3080" t="s">
        <v>10721</v>
      </c>
      <c r="F740" s="3063"/>
      <c r="G740" s="3063"/>
      <c r="H740" s="3063"/>
      <c r="I740" s="3063"/>
      <c r="J740" s="3063"/>
      <c r="K740" s="3063"/>
      <c r="L740" s="3063"/>
      <c r="M740" s="3063"/>
      <c r="N740" s="3063"/>
      <c r="O740" s="3063"/>
    </row>
    <row r="741" ht="20.25" customHeight="1">
      <c r="A741" s="3063"/>
      <c r="B741" s="3066"/>
      <c r="C741" s="3063"/>
      <c r="D741" s="2641"/>
      <c r="E741" s="3063"/>
      <c r="F741" s="2657"/>
      <c r="G741" s="3063"/>
      <c r="H741" s="3063"/>
      <c r="I741" s="3063"/>
      <c r="J741" s="3063"/>
      <c r="K741" s="3063"/>
      <c r="L741" s="3063"/>
      <c r="M741" s="3063"/>
      <c r="N741" s="3063"/>
      <c r="O741" s="3063"/>
    </row>
    <row r="742" ht="20.25" customHeight="1">
      <c r="A742" s="3063"/>
      <c r="B742" s="3097" t="s">
        <v>10722</v>
      </c>
      <c r="C742" s="3063"/>
      <c r="D742" s="3098" t="s">
        <v>10723</v>
      </c>
      <c r="E742" s="3063"/>
      <c r="F742" s="3063"/>
      <c r="G742" s="3063"/>
      <c r="H742" s="3063"/>
      <c r="I742" s="3063"/>
      <c r="J742" s="3063"/>
      <c r="K742" s="3063"/>
      <c r="L742" s="3063"/>
      <c r="M742" s="3063"/>
      <c r="N742" s="3063"/>
      <c r="O742" s="3063"/>
    </row>
    <row r="743" ht="20.25" customHeight="1">
      <c r="A743" s="3063"/>
      <c r="B743" s="3066"/>
      <c r="C743" s="3063"/>
      <c r="D743" s="2641"/>
      <c r="E743" s="3063"/>
      <c r="F743" s="2657"/>
      <c r="G743" s="3063"/>
      <c r="H743" s="3063"/>
      <c r="I743" s="3063"/>
      <c r="J743" s="3063"/>
      <c r="K743" s="3063"/>
      <c r="L743" s="3063"/>
      <c r="M743" s="3063"/>
      <c r="N743" s="3063"/>
      <c r="O743" s="3063"/>
    </row>
    <row r="744" ht="20.25" customHeight="1">
      <c r="A744" s="3063"/>
      <c r="B744" s="3069" t="s">
        <v>10724</v>
      </c>
      <c r="C744" s="3063"/>
      <c r="D744" s="2644" t="s">
        <v>10725</v>
      </c>
      <c r="E744" s="3063"/>
      <c r="F744" s="2659" t="s">
        <v>10726</v>
      </c>
      <c r="G744" s="3063"/>
      <c r="H744" s="3063"/>
      <c r="I744" s="3063"/>
      <c r="J744" s="3063"/>
      <c r="K744" s="3063"/>
      <c r="L744" s="3063"/>
      <c r="M744" s="3063"/>
      <c r="N744" s="3063"/>
      <c r="O744" s="3063"/>
    </row>
    <row r="745" ht="20.25" customHeight="1">
      <c r="A745" s="3063"/>
      <c r="B745" s="3066"/>
      <c r="C745" s="3063"/>
      <c r="D745" s="2641"/>
      <c r="E745" s="3063"/>
      <c r="F745" s="3063"/>
      <c r="G745" s="3063"/>
      <c r="H745" s="3063"/>
      <c r="I745" s="3063"/>
      <c r="J745" s="3063"/>
      <c r="K745" s="3063"/>
      <c r="L745" s="3063"/>
      <c r="M745" s="3063"/>
      <c r="N745" s="3063"/>
      <c r="O745" s="3063"/>
    </row>
    <row r="746" ht="20.25" customHeight="1">
      <c r="A746" s="3063"/>
      <c r="B746" s="3072" t="s">
        <v>10727</v>
      </c>
      <c r="C746" s="3063"/>
      <c r="D746" s="3073" t="s">
        <v>10728</v>
      </c>
      <c r="E746" s="3063"/>
      <c r="F746" s="2657"/>
      <c r="G746" s="3063"/>
      <c r="H746" s="3063"/>
      <c r="I746" s="3063"/>
      <c r="J746" s="3063"/>
      <c r="K746" s="3063"/>
      <c r="L746" s="3063"/>
      <c r="M746" s="3063"/>
      <c r="N746" s="3063"/>
      <c r="O746" s="3063"/>
    </row>
    <row r="747" ht="9.0" customHeight="1">
      <c r="A747" s="1719"/>
      <c r="B747" s="3079"/>
      <c r="C747" s="1719"/>
      <c r="D747" s="2604"/>
      <c r="E747" s="1719"/>
      <c r="F747" s="1719"/>
      <c r="G747" s="1719"/>
      <c r="H747" s="1719"/>
      <c r="I747" s="1719"/>
      <c r="J747" s="1719"/>
      <c r="K747" s="1719"/>
      <c r="L747" s="1719"/>
      <c r="M747" s="1719"/>
      <c r="N747" s="1719"/>
      <c r="O747" s="1719"/>
    </row>
    <row r="748" ht="21.75" customHeight="1">
      <c r="A748" s="3099"/>
      <c r="B748" s="3100"/>
      <c r="C748" s="3100"/>
      <c r="D748" s="3100" t="s">
        <v>10729</v>
      </c>
      <c r="E748" s="3100"/>
      <c r="F748" s="3100"/>
      <c r="G748" s="3101"/>
      <c r="H748" s="3101"/>
      <c r="I748" s="3101"/>
      <c r="J748" s="3101"/>
      <c r="K748" s="3101"/>
      <c r="L748" s="3101"/>
      <c r="M748" s="3101"/>
      <c r="N748" s="3101"/>
      <c r="O748" s="3101"/>
    </row>
    <row r="749" ht="41.25" customHeight="1">
      <c r="A749" s="1719"/>
      <c r="B749" s="3102" t="s">
        <v>10730</v>
      </c>
      <c r="C749" s="2101"/>
      <c r="D749" s="3103" t="s">
        <v>10731</v>
      </c>
      <c r="E749" s="2101"/>
      <c r="F749" s="2829" t="s">
        <v>10732</v>
      </c>
      <c r="G749" s="2553" t="s">
        <v>10733</v>
      </c>
      <c r="H749" s="2829" t="s">
        <v>10734</v>
      </c>
      <c r="I749" s="2993" t="s">
        <v>10735</v>
      </c>
      <c r="J749" s="1719"/>
      <c r="K749" s="1719"/>
      <c r="L749" s="1719"/>
      <c r="M749" s="1719"/>
      <c r="N749" s="1719"/>
      <c r="O749" s="1719"/>
    </row>
    <row r="750" ht="16.5" customHeight="1">
      <c r="A750" s="1719"/>
      <c r="B750" s="3104"/>
      <c r="C750" s="2101"/>
      <c r="D750" s="3105"/>
      <c r="E750" s="2101"/>
      <c r="F750" s="829"/>
      <c r="G750" s="1719"/>
      <c r="H750" s="1719"/>
      <c r="I750" s="1719"/>
      <c r="J750" s="1719"/>
      <c r="K750" s="1719"/>
      <c r="L750" s="1719"/>
      <c r="M750" s="1719"/>
      <c r="N750" s="1719"/>
      <c r="O750" s="1719"/>
    </row>
    <row r="751" ht="28.5" customHeight="1">
      <c r="A751" s="1719"/>
      <c r="B751" s="3106" t="s">
        <v>10736</v>
      </c>
      <c r="C751" s="2101"/>
      <c r="D751" s="3105"/>
      <c r="E751" s="2101"/>
      <c r="F751" s="829"/>
      <c r="H751" s="1719"/>
      <c r="I751" s="1719"/>
      <c r="J751" s="1719"/>
      <c r="K751" s="1719"/>
      <c r="L751" s="1719"/>
      <c r="M751" s="1719"/>
      <c r="N751" s="1719"/>
      <c r="O751" s="1719"/>
    </row>
    <row r="752" ht="16.5" customHeight="1">
      <c r="A752" s="1719"/>
      <c r="B752" s="3107"/>
      <c r="C752" s="2101"/>
      <c r="D752" s="3105"/>
      <c r="E752" s="2101"/>
      <c r="F752" s="829"/>
      <c r="G752" s="1719"/>
      <c r="H752" s="1719"/>
      <c r="I752" s="1719"/>
      <c r="J752" s="1719"/>
      <c r="K752" s="1719"/>
      <c r="L752" s="1719"/>
      <c r="M752" s="1719"/>
      <c r="N752" s="1719"/>
      <c r="O752" s="1719"/>
    </row>
    <row r="753" ht="44.25" customHeight="1">
      <c r="A753" s="1719"/>
      <c r="B753" s="3108" t="s">
        <v>10737</v>
      </c>
      <c r="C753" s="2101"/>
      <c r="D753" s="3109" t="s">
        <v>10738</v>
      </c>
      <c r="E753" s="2101"/>
      <c r="F753" s="829"/>
      <c r="G753" s="1719"/>
      <c r="H753" s="1719"/>
      <c r="I753" s="1719"/>
      <c r="J753" s="1719"/>
      <c r="K753" s="1719"/>
      <c r="L753" s="1719"/>
      <c r="M753" s="1719"/>
      <c r="N753" s="1719"/>
      <c r="O753" s="1719"/>
    </row>
    <row r="754" ht="14.25" customHeight="1">
      <c r="A754" s="1719"/>
      <c r="B754" s="3110"/>
      <c r="C754" s="2101"/>
      <c r="D754" s="3105"/>
      <c r="E754" s="2101"/>
      <c r="F754" s="829"/>
      <c r="G754" s="1719"/>
      <c r="H754" s="1719"/>
      <c r="I754" s="1719"/>
      <c r="J754" s="1719"/>
      <c r="K754" s="1719"/>
      <c r="L754" s="1719"/>
      <c r="M754" s="1719"/>
      <c r="N754" s="1719"/>
      <c r="O754" s="1719"/>
    </row>
    <row r="755" ht="30.0" customHeight="1">
      <c r="A755" s="1719"/>
      <c r="B755" s="3108" t="s">
        <v>10739</v>
      </c>
      <c r="C755" s="2101"/>
      <c r="D755" s="2559" t="s">
        <v>10740</v>
      </c>
      <c r="E755" s="2101"/>
      <c r="F755" s="3111" t="s">
        <v>10741</v>
      </c>
      <c r="G755" s="2569" t="s">
        <v>10742</v>
      </c>
      <c r="H755" s="3005" t="s">
        <v>10743</v>
      </c>
      <c r="I755" s="2569" t="s">
        <v>10744</v>
      </c>
      <c r="J755" s="3005" t="s">
        <v>10745</v>
      </c>
      <c r="K755" s="2569" t="s">
        <v>10746</v>
      </c>
      <c r="L755" s="1719"/>
      <c r="M755" s="1719"/>
      <c r="N755" s="1719"/>
      <c r="O755" s="1719"/>
    </row>
    <row r="756" ht="12.0" customHeight="1">
      <c r="A756" s="1719"/>
      <c r="B756" s="3112"/>
      <c r="C756" s="2101"/>
      <c r="D756" s="3105"/>
      <c r="E756" s="2101"/>
      <c r="F756" s="2101"/>
      <c r="G756" s="1719"/>
      <c r="H756" s="1719"/>
      <c r="I756" s="1719"/>
      <c r="J756" s="1719"/>
      <c r="K756" s="1719"/>
      <c r="L756" s="1719"/>
      <c r="M756" s="1719"/>
      <c r="N756" s="1719"/>
      <c r="O756" s="1719"/>
    </row>
    <row r="757" ht="22.5" customHeight="1">
      <c r="A757" s="1719"/>
      <c r="B757" s="3113" t="s">
        <v>10747</v>
      </c>
      <c r="C757" s="2101"/>
      <c r="D757" s="3114" t="s">
        <v>10748</v>
      </c>
      <c r="E757" s="2101"/>
      <c r="F757" s="3115" t="s">
        <v>10749</v>
      </c>
      <c r="G757" s="1719"/>
      <c r="H757" s="1719"/>
      <c r="I757" s="1719"/>
      <c r="J757" s="1719"/>
      <c r="K757" s="1719"/>
      <c r="L757" s="1719"/>
      <c r="M757" s="1719"/>
      <c r="N757" s="1719"/>
      <c r="O757" s="1719"/>
    </row>
    <row r="758" ht="6.0" customHeight="1">
      <c r="A758" s="1719"/>
      <c r="B758" s="3112"/>
      <c r="C758" s="2101"/>
      <c r="D758" s="3105"/>
      <c r="E758" s="2101"/>
      <c r="F758" s="2101"/>
      <c r="G758" s="1719"/>
      <c r="H758" s="1719"/>
      <c r="I758" s="1719"/>
      <c r="J758" s="1719"/>
      <c r="K758" s="1719"/>
      <c r="L758" s="1719"/>
      <c r="M758" s="1719"/>
      <c r="N758" s="1719"/>
      <c r="O758" s="1719"/>
    </row>
    <row r="759" ht="21.0" customHeight="1">
      <c r="A759" s="1719"/>
      <c r="B759" s="3116" t="s">
        <v>10750</v>
      </c>
      <c r="C759" s="2101"/>
      <c r="D759" s="3117" t="s">
        <v>10751</v>
      </c>
      <c r="E759" s="2101"/>
      <c r="F759" s="3118" t="s">
        <v>10752</v>
      </c>
      <c r="G759" s="1719"/>
      <c r="H759" s="1719"/>
      <c r="I759" s="1719"/>
      <c r="J759" s="1719"/>
      <c r="K759" s="1719"/>
      <c r="L759" s="1719"/>
      <c r="M759" s="1719"/>
      <c r="N759" s="1719"/>
      <c r="O759" s="1719"/>
    </row>
    <row r="760" ht="10.5" customHeight="1">
      <c r="A760" s="1719"/>
      <c r="B760" s="3112"/>
      <c r="C760" s="2101"/>
      <c r="D760" s="3105"/>
      <c r="E760" s="2101"/>
      <c r="F760" s="2101"/>
      <c r="G760" s="1719"/>
      <c r="H760" s="1719"/>
      <c r="I760" s="1719"/>
      <c r="J760" s="1719"/>
      <c r="K760" s="1719"/>
      <c r="L760" s="1719"/>
      <c r="M760" s="1719"/>
      <c r="N760" s="1719"/>
      <c r="O760" s="1719"/>
    </row>
    <row r="761" ht="35.25" customHeight="1">
      <c r="A761" s="1719"/>
      <c r="B761" s="3119" t="s">
        <v>10753</v>
      </c>
      <c r="C761" s="2101"/>
      <c r="D761" s="3120" t="s">
        <v>10754</v>
      </c>
      <c r="E761" s="2101"/>
      <c r="F761" s="2101"/>
      <c r="G761" s="1719"/>
      <c r="H761" s="1719"/>
      <c r="I761" s="1719"/>
      <c r="J761" s="1719"/>
      <c r="K761" s="1719"/>
      <c r="L761" s="1719"/>
      <c r="M761" s="1719"/>
      <c r="N761" s="1719"/>
      <c r="O761" s="1719"/>
    </row>
    <row r="762" ht="17.25" customHeight="1">
      <c r="A762" s="824"/>
      <c r="B762" s="823"/>
      <c r="C762" s="823"/>
      <c r="D762" s="823"/>
      <c r="E762" s="823"/>
      <c r="F762" s="823"/>
      <c r="G762" s="824"/>
      <c r="H762" s="824"/>
      <c r="I762" s="824"/>
      <c r="J762" s="824"/>
      <c r="K762" s="824"/>
      <c r="L762" s="824"/>
      <c r="M762" s="824"/>
      <c r="N762" s="824"/>
      <c r="O762" s="824"/>
    </row>
    <row r="763" ht="27.75" customHeight="1">
      <c r="A763" s="3121"/>
      <c r="B763" s="3122" t="s">
        <v>10755</v>
      </c>
      <c r="C763" s="3123"/>
      <c r="D763" s="3124" t="s">
        <v>10756</v>
      </c>
      <c r="E763" s="3123"/>
      <c r="F763" s="3125" t="s">
        <v>10757</v>
      </c>
      <c r="G763" s="3126" t="s">
        <v>10758</v>
      </c>
      <c r="H763" s="3121"/>
      <c r="I763" s="3121"/>
      <c r="J763" s="3121"/>
      <c r="K763" s="3121"/>
      <c r="L763" s="3121"/>
      <c r="M763" s="3121"/>
      <c r="N763" s="3121"/>
      <c r="O763" s="3121"/>
    </row>
    <row r="764" ht="10.5" customHeight="1">
      <c r="A764" s="1719"/>
      <c r="B764" s="3112"/>
      <c r="C764" s="2101"/>
      <c r="D764" s="3105"/>
      <c r="E764" s="2101"/>
      <c r="F764" s="2101"/>
      <c r="G764" s="1719"/>
      <c r="H764" s="1719"/>
      <c r="I764" s="1719"/>
      <c r="J764" s="1719"/>
      <c r="K764" s="1719"/>
      <c r="L764" s="1719"/>
      <c r="M764" s="1719"/>
      <c r="N764" s="1719"/>
      <c r="O764" s="1719"/>
    </row>
    <row r="765" ht="16.5" customHeight="1">
      <c r="A765" s="1719"/>
      <c r="B765" s="3127" t="s">
        <v>10759</v>
      </c>
      <c r="C765" s="2101"/>
      <c r="D765" s="3120" t="s">
        <v>10754</v>
      </c>
      <c r="E765" s="2101"/>
      <c r="F765" s="2101"/>
      <c r="G765" s="1719"/>
      <c r="H765" s="1719"/>
      <c r="I765" s="1719"/>
      <c r="J765" s="1719"/>
      <c r="K765" s="1719"/>
      <c r="L765" s="1719"/>
      <c r="M765" s="1719"/>
      <c r="N765" s="1719"/>
      <c r="O765" s="1719"/>
    </row>
    <row r="766" ht="9.0" customHeight="1">
      <c r="A766" s="1719"/>
      <c r="B766" s="3128"/>
      <c r="C766" s="2101"/>
      <c r="D766" s="3105"/>
      <c r="E766" s="2101"/>
      <c r="F766" s="2101"/>
      <c r="G766" s="1719"/>
      <c r="H766" s="1719"/>
      <c r="I766" s="1719"/>
      <c r="J766" s="1719"/>
      <c r="K766" s="1719"/>
      <c r="L766" s="1719"/>
      <c r="M766" s="1719"/>
      <c r="N766" s="1719"/>
      <c r="O766" s="1719"/>
    </row>
    <row r="767" ht="29.25" customHeight="1">
      <c r="A767" s="1719"/>
      <c r="B767" s="3129" t="s">
        <v>10760</v>
      </c>
      <c r="C767" s="2101"/>
      <c r="D767" s="3130" t="s">
        <v>10761</v>
      </c>
      <c r="E767" s="2101"/>
      <c r="F767" s="2547" t="s">
        <v>10762</v>
      </c>
      <c r="G767" s="3131" t="s">
        <v>10763</v>
      </c>
      <c r="H767" s="1719"/>
      <c r="I767" s="1719"/>
      <c r="J767" s="1719"/>
      <c r="K767" s="1719"/>
      <c r="L767" s="1719"/>
      <c r="M767" s="1719"/>
      <c r="N767" s="1719"/>
      <c r="O767" s="1719"/>
    </row>
    <row r="768" ht="10.5" customHeight="1">
      <c r="A768" s="1719"/>
      <c r="B768" s="3132"/>
      <c r="C768" s="2101"/>
      <c r="D768" s="3105"/>
      <c r="E768" s="2101"/>
      <c r="F768" s="2101"/>
      <c r="G768" s="1719"/>
      <c r="H768" s="1719"/>
      <c r="I768" s="1719"/>
      <c r="J768" s="1719"/>
      <c r="K768" s="1719"/>
      <c r="L768" s="1719"/>
      <c r="M768" s="1719"/>
      <c r="N768" s="1719"/>
      <c r="O768" s="1719"/>
    </row>
    <row r="769">
      <c r="A769" s="1719"/>
      <c r="B769" s="3133" t="s">
        <v>10764</v>
      </c>
      <c r="C769" s="2101"/>
      <c r="D769" s="3120" t="s">
        <v>10765</v>
      </c>
      <c r="E769" s="2101"/>
      <c r="F769" s="2101"/>
      <c r="G769" s="1719"/>
      <c r="H769" s="1719"/>
      <c r="I769" s="1719"/>
      <c r="J769" s="1719"/>
      <c r="K769" s="1719"/>
      <c r="L769" s="1719"/>
      <c r="M769" s="1719"/>
      <c r="N769" s="1719"/>
      <c r="O769" s="1719"/>
    </row>
    <row r="770" ht="11.25" customHeight="1">
      <c r="A770" s="1719"/>
      <c r="B770" s="3105"/>
      <c r="C770" s="2101"/>
      <c r="D770" s="3105"/>
      <c r="E770" s="2101"/>
      <c r="F770" s="2101"/>
      <c r="G770" s="1719"/>
      <c r="H770" s="1719"/>
      <c r="I770" s="1719"/>
      <c r="J770" s="1719"/>
      <c r="K770" s="1719"/>
      <c r="L770" s="1719"/>
      <c r="M770" s="1719"/>
      <c r="N770" s="1719"/>
      <c r="O770" s="1719"/>
    </row>
    <row r="771" ht="19.5" customHeight="1">
      <c r="A771" s="1719"/>
      <c r="B771" s="3134" t="s">
        <v>10766</v>
      </c>
      <c r="C771" s="2101"/>
      <c r="D771" s="3135" t="s">
        <v>10767</v>
      </c>
      <c r="E771" s="2101"/>
      <c r="F771" s="3136" t="s">
        <v>10768</v>
      </c>
      <c r="G771" s="1719"/>
      <c r="H771" s="1719"/>
      <c r="I771" s="1719"/>
      <c r="J771" s="1719"/>
      <c r="K771" s="1719"/>
      <c r="L771" s="1719"/>
      <c r="M771" s="1719"/>
      <c r="N771" s="1719"/>
      <c r="O771" s="1719"/>
    </row>
    <row r="772" ht="11.25" customHeight="1">
      <c r="A772" s="1719"/>
      <c r="B772" s="3105"/>
      <c r="C772" s="2101"/>
      <c r="D772" s="3105"/>
      <c r="E772" s="2101"/>
      <c r="F772" s="2101"/>
      <c r="G772" s="1719"/>
      <c r="H772" s="1719"/>
      <c r="I772" s="1719"/>
      <c r="J772" s="1719"/>
      <c r="K772" s="1719"/>
      <c r="L772" s="1719"/>
      <c r="M772" s="1719"/>
      <c r="N772" s="1719"/>
      <c r="O772" s="1719"/>
    </row>
    <row r="773" ht="22.5" customHeight="1">
      <c r="A773" s="1719"/>
      <c r="B773" s="3137" t="s">
        <v>10769</v>
      </c>
      <c r="C773" s="2101"/>
      <c r="D773" s="3138" t="s">
        <v>10770</v>
      </c>
      <c r="E773" s="2101"/>
      <c r="F773" s="3139" t="s">
        <v>10771</v>
      </c>
      <c r="G773" s="1719"/>
      <c r="H773" s="1719"/>
      <c r="I773" s="1719"/>
      <c r="J773" s="1719"/>
      <c r="K773" s="1719"/>
      <c r="L773" s="1719"/>
      <c r="M773" s="1719"/>
      <c r="N773" s="1719"/>
      <c r="O773" s="1719"/>
    </row>
    <row r="774" ht="10.5" customHeight="1">
      <c r="A774" s="1719"/>
      <c r="B774" s="3140"/>
      <c r="C774" s="2101"/>
      <c r="D774" s="3105"/>
      <c r="E774" s="2101"/>
      <c r="F774" s="2101"/>
      <c r="G774" s="1719"/>
      <c r="H774" s="1719"/>
      <c r="I774" s="1719"/>
      <c r="J774" s="1719"/>
      <c r="K774" s="1719"/>
      <c r="L774" s="1719"/>
      <c r="M774" s="1719"/>
      <c r="N774" s="1719"/>
      <c r="O774" s="1719"/>
    </row>
    <row r="775" ht="45.0" customHeight="1">
      <c r="A775" s="1719"/>
      <c r="B775" s="3114" t="s">
        <v>10772</v>
      </c>
      <c r="C775" s="2101"/>
      <c r="D775" s="3105"/>
      <c r="E775" s="2101"/>
      <c r="F775" s="2101"/>
      <c r="G775" s="1719"/>
      <c r="H775" s="1719"/>
      <c r="I775" s="1719"/>
      <c r="J775" s="1719"/>
      <c r="K775" s="1719"/>
      <c r="L775" s="1719"/>
      <c r="M775" s="1719"/>
      <c r="N775" s="1719"/>
      <c r="O775" s="1719"/>
    </row>
    <row r="776" ht="13.5" customHeight="1">
      <c r="A776" s="1719"/>
      <c r="B776" s="1646"/>
      <c r="C776" s="2101"/>
      <c r="D776" s="3105"/>
      <c r="E776" s="2101"/>
      <c r="F776" s="1646"/>
      <c r="G776" s="1719"/>
      <c r="H776" s="1719"/>
      <c r="I776" s="1719"/>
      <c r="J776" s="1719"/>
      <c r="K776" s="1719"/>
      <c r="L776" s="1719"/>
      <c r="M776" s="1719"/>
      <c r="N776" s="1719"/>
      <c r="O776" s="1719"/>
    </row>
    <row r="777" ht="172.5" customHeight="1">
      <c r="A777" s="1719"/>
      <c r="B777" s="2551" t="s">
        <v>10773</v>
      </c>
      <c r="C777" s="2101"/>
      <c r="D777" s="3103" t="s">
        <v>10774</v>
      </c>
      <c r="E777" s="2101"/>
      <c r="F777" s="2553" t="s">
        <v>10775</v>
      </c>
      <c r="G777" s="3141" t="s">
        <v>10776</v>
      </c>
      <c r="H777" s="1719"/>
      <c r="I777" s="1719"/>
      <c r="J777" s="1719"/>
      <c r="K777" s="1719"/>
      <c r="L777" s="1719"/>
      <c r="M777" s="1719"/>
      <c r="N777" s="1719"/>
      <c r="O777" s="1719"/>
    </row>
    <row r="778" ht="9.75" customHeight="1">
      <c r="A778" s="1719"/>
      <c r="B778" s="968"/>
      <c r="C778" s="1719"/>
      <c r="D778" s="2604"/>
      <c r="E778" s="1719"/>
      <c r="F778" s="968"/>
      <c r="G778" s="968"/>
      <c r="H778" s="968"/>
      <c r="I778" s="1719"/>
      <c r="J778" s="1719"/>
      <c r="K778" s="1719"/>
      <c r="L778" s="1719"/>
      <c r="M778" s="1719"/>
      <c r="N778" s="1719"/>
      <c r="O778" s="1719"/>
    </row>
    <row r="779" ht="24.0" customHeight="1">
      <c r="A779" s="1719"/>
      <c r="B779" s="2810" t="s">
        <v>10777</v>
      </c>
      <c r="C779" s="1719"/>
      <c r="D779" s="2608" t="s">
        <v>10778</v>
      </c>
      <c r="E779" s="1719"/>
      <c r="F779" s="2810" t="s">
        <v>10779</v>
      </c>
      <c r="G779" s="3005" t="s">
        <v>10780</v>
      </c>
      <c r="H779" s="2810" t="s">
        <v>10781</v>
      </c>
      <c r="I779" s="1719"/>
      <c r="J779" s="1719"/>
      <c r="K779" s="1719"/>
      <c r="L779" s="1719"/>
      <c r="M779" s="1719"/>
      <c r="N779" s="1719"/>
      <c r="O779" s="1719"/>
    </row>
    <row r="780" ht="21.0" customHeight="1">
      <c r="A780" s="1719"/>
      <c r="B780" s="1719"/>
      <c r="C780" s="1719"/>
      <c r="D780" s="2604"/>
      <c r="E780" s="1719"/>
      <c r="F780" s="1719"/>
      <c r="G780" s="1719"/>
      <c r="H780" s="1719"/>
      <c r="I780" s="1719"/>
      <c r="J780" s="1719"/>
      <c r="K780" s="1719"/>
      <c r="L780" s="1719"/>
      <c r="M780" s="1719"/>
      <c r="N780" s="1719"/>
      <c r="O780" s="1719"/>
    </row>
    <row r="781" ht="29.25" customHeight="1">
      <c r="A781" s="1818"/>
      <c r="B781" s="3142"/>
      <c r="C781" s="3143"/>
      <c r="D781" s="3143" t="s">
        <v>10782</v>
      </c>
      <c r="E781" s="3143"/>
      <c r="F781" s="3143"/>
      <c r="G781" s="3144"/>
      <c r="H781" s="3144"/>
      <c r="I781" s="3144"/>
      <c r="J781" s="3144"/>
      <c r="K781" s="3144"/>
      <c r="L781" s="3144"/>
      <c r="M781" s="3144"/>
      <c r="N781" s="3144"/>
      <c r="O781" s="3144"/>
    </row>
    <row r="782">
      <c r="A782" s="1719"/>
      <c r="B782" s="2613"/>
      <c r="C782" s="1719"/>
      <c r="D782" s="2604"/>
      <c r="E782" s="1719"/>
      <c r="F782" s="2335"/>
      <c r="G782" s="2604"/>
      <c r="H782" s="2604"/>
      <c r="I782" s="968"/>
      <c r="J782" s="968"/>
      <c r="K782" s="1719"/>
      <c r="L782" s="1719"/>
      <c r="M782" s="1719"/>
      <c r="N782" s="1719"/>
      <c r="O782" s="1719"/>
    </row>
    <row r="783">
      <c r="A783" s="1719"/>
      <c r="B783" s="3145" t="s">
        <v>10783</v>
      </c>
      <c r="C783" s="1719"/>
      <c r="D783" s="3146" t="s">
        <v>10784</v>
      </c>
      <c r="E783" s="1719"/>
      <c r="F783" s="3147" t="s">
        <v>10785</v>
      </c>
      <c r="G783" s="3148" t="s">
        <v>10786</v>
      </c>
      <c r="H783" s="3146" t="s">
        <v>10787</v>
      </c>
      <c r="I783" s="3011" t="s">
        <v>10788</v>
      </c>
      <c r="J783" s="2811" t="s">
        <v>10789</v>
      </c>
      <c r="K783" s="3011" t="s">
        <v>10790</v>
      </c>
      <c r="L783" s="1719"/>
      <c r="M783" s="1719"/>
      <c r="N783" s="1719"/>
      <c r="O783" s="1719"/>
    </row>
    <row r="784" ht="12.0" customHeight="1">
      <c r="A784" s="1719"/>
      <c r="B784" s="2613"/>
      <c r="C784" s="1719"/>
      <c r="D784" s="2604"/>
      <c r="E784" s="1719"/>
      <c r="F784" s="968"/>
      <c r="G784" s="968"/>
      <c r="H784" s="1719"/>
      <c r="I784" s="1719"/>
      <c r="J784" s="1719"/>
      <c r="K784" s="1719"/>
      <c r="L784" s="1719"/>
      <c r="M784" s="1719"/>
      <c r="N784" s="1719"/>
      <c r="O784" s="1719"/>
    </row>
    <row r="785" ht="21.0" customHeight="1">
      <c r="A785" s="1719"/>
      <c r="B785" s="2812" t="s">
        <v>10791</v>
      </c>
      <c r="C785" s="1719"/>
      <c r="D785" s="3149" t="s">
        <v>10792</v>
      </c>
      <c r="E785" s="1719"/>
      <c r="F785" s="2810" t="s">
        <v>10793</v>
      </c>
      <c r="G785" s="968"/>
      <c r="H785" s="824"/>
      <c r="I785" s="1719"/>
      <c r="J785" s="1719"/>
      <c r="K785" s="1719"/>
      <c r="L785" s="1719"/>
      <c r="M785" s="1719"/>
      <c r="N785" s="1719"/>
      <c r="O785" s="1719"/>
    </row>
    <row r="786" ht="15.0" customHeight="1">
      <c r="A786" s="1719"/>
      <c r="B786" s="824"/>
      <c r="C786" s="1719"/>
      <c r="D786" s="2604"/>
      <c r="E786" s="1719"/>
      <c r="F786" s="968"/>
      <c r="G786" s="968"/>
      <c r="H786" s="824"/>
      <c r="I786" s="1719"/>
      <c r="J786" s="1719"/>
      <c r="K786" s="1719"/>
      <c r="L786" s="1719"/>
      <c r="M786" s="1719"/>
      <c r="N786" s="1719"/>
      <c r="O786" s="1719"/>
    </row>
    <row r="787" ht="24.0" customHeight="1">
      <c r="A787" s="1719"/>
      <c r="B787" s="3150" t="s">
        <v>10794</v>
      </c>
      <c r="C787" s="1719"/>
      <c r="D787" s="2858" t="s">
        <v>10795</v>
      </c>
      <c r="E787" s="1719"/>
      <c r="F787" s="2933"/>
      <c r="G787" s="968"/>
      <c r="H787" s="824"/>
      <c r="I787" s="1719"/>
      <c r="J787" s="1719"/>
      <c r="K787" s="1719"/>
      <c r="L787" s="1719"/>
      <c r="M787" s="1719"/>
      <c r="N787" s="1719"/>
      <c r="O787" s="1719"/>
    </row>
    <row r="788" ht="19.5" customHeight="1">
      <c r="A788" s="1719"/>
      <c r="B788" s="3151"/>
      <c r="C788" s="1719"/>
      <c r="D788" s="2604"/>
      <c r="E788" s="1719"/>
      <c r="F788" s="968"/>
      <c r="G788" s="968"/>
      <c r="H788" s="824"/>
      <c r="I788" s="1719"/>
      <c r="J788" s="1719"/>
      <c r="K788" s="1719"/>
      <c r="L788" s="1719"/>
      <c r="M788" s="1719"/>
      <c r="N788" s="1719"/>
      <c r="O788" s="1719"/>
    </row>
    <row r="789" ht="21.0" customHeight="1">
      <c r="A789" s="1719"/>
      <c r="B789" s="3152" t="s">
        <v>10796</v>
      </c>
      <c r="C789" s="1719"/>
      <c r="D789" s="2604"/>
      <c r="E789" s="1719"/>
      <c r="F789" s="968"/>
      <c r="G789" s="968"/>
      <c r="H789" s="824"/>
      <c r="I789" s="1719"/>
      <c r="J789" s="1719"/>
      <c r="K789" s="1719"/>
      <c r="L789" s="1719"/>
      <c r="M789" s="1719"/>
      <c r="N789" s="1719"/>
      <c r="O789" s="1719"/>
    </row>
    <row r="790" ht="13.5" customHeight="1">
      <c r="A790" s="1719"/>
      <c r="B790" s="3153"/>
      <c r="C790" s="1719"/>
      <c r="D790" s="2604"/>
      <c r="E790" s="1719"/>
      <c r="F790" s="968"/>
      <c r="G790" s="968"/>
      <c r="H790" s="1719"/>
      <c r="I790" s="1719"/>
      <c r="J790" s="1719"/>
      <c r="K790" s="1719"/>
      <c r="L790" s="1719"/>
      <c r="M790" s="1719"/>
      <c r="N790" s="1719"/>
      <c r="O790" s="1719"/>
    </row>
    <row r="791" ht="42.0" customHeight="1">
      <c r="A791" s="1719"/>
      <c r="B791" s="3154" t="s">
        <v>10797</v>
      </c>
      <c r="C791" s="1719"/>
      <c r="D791" s="3149" t="s">
        <v>10798</v>
      </c>
      <c r="E791" s="1719"/>
      <c r="F791" s="2810" t="s">
        <v>10799</v>
      </c>
      <c r="G791" s="2569" t="s">
        <v>10800</v>
      </c>
      <c r="H791" s="2569" t="s">
        <v>10801</v>
      </c>
      <c r="I791" s="1719"/>
      <c r="J791" s="1719"/>
      <c r="K791" s="1719"/>
      <c r="L791" s="1719"/>
      <c r="M791" s="1719"/>
      <c r="N791" s="1719"/>
      <c r="O791" s="1719"/>
    </row>
    <row r="792" ht="16.5" customHeight="1">
      <c r="A792" s="1719"/>
      <c r="B792" s="3155"/>
      <c r="C792" s="1719"/>
      <c r="D792" s="2604"/>
      <c r="E792" s="1719"/>
      <c r="F792" s="968"/>
      <c r="G792" s="1719"/>
      <c r="H792" s="1719"/>
      <c r="I792" s="1719"/>
      <c r="J792" s="1719"/>
      <c r="K792" s="1719"/>
      <c r="L792" s="1719"/>
      <c r="M792" s="1719"/>
      <c r="N792" s="1719"/>
      <c r="O792" s="1719"/>
    </row>
    <row r="793" ht="24.0" customHeight="1">
      <c r="A793" s="1719"/>
      <c r="B793" s="3156" t="s">
        <v>10802</v>
      </c>
      <c r="C793" s="1719"/>
      <c r="D793" s="3157" t="s">
        <v>10803</v>
      </c>
      <c r="E793" s="1719"/>
      <c r="F793" s="3002" t="s">
        <v>10804</v>
      </c>
      <c r="G793" s="1719"/>
      <c r="H793" s="1719"/>
      <c r="I793" s="1719"/>
      <c r="J793" s="1719"/>
      <c r="K793" s="1719"/>
      <c r="L793" s="1719"/>
      <c r="M793" s="1719"/>
      <c r="N793" s="1719"/>
      <c r="O793" s="1719"/>
    </row>
    <row r="794" ht="15.0" customHeight="1">
      <c r="A794" s="1719"/>
      <c r="B794" s="3158"/>
      <c r="C794" s="1719"/>
      <c r="D794" s="2604"/>
      <c r="E794" s="1719"/>
      <c r="F794" s="1719"/>
      <c r="G794" s="1719"/>
      <c r="H794" s="1719"/>
      <c r="I794" s="1719"/>
      <c r="J794" s="1719"/>
      <c r="K794" s="1719"/>
      <c r="L794" s="1719"/>
      <c r="M794" s="1719"/>
      <c r="N794" s="1719"/>
      <c r="O794" s="1719"/>
    </row>
    <row r="795" ht="18.0" customHeight="1">
      <c r="A795" s="1719"/>
      <c r="B795" s="3159" t="s">
        <v>10805</v>
      </c>
      <c r="C795" s="1719"/>
      <c r="D795" s="3051" t="s">
        <v>10806</v>
      </c>
      <c r="E795" s="1719"/>
      <c r="F795" s="3051" t="s">
        <v>10807</v>
      </c>
      <c r="G795" s="1719"/>
      <c r="H795" s="1719"/>
      <c r="I795" s="1719"/>
      <c r="J795" s="1719"/>
      <c r="K795" s="1719"/>
      <c r="L795" s="1719"/>
      <c r="M795" s="1719"/>
      <c r="N795" s="1719"/>
      <c r="O795" s="1719"/>
    </row>
    <row r="796" ht="16.5" customHeight="1">
      <c r="A796" s="1719"/>
      <c r="B796" s="1719"/>
      <c r="C796" s="1719"/>
      <c r="D796" s="2604"/>
      <c r="E796" s="1719"/>
      <c r="F796" s="1719"/>
      <c r="G796" s="1719"/>
      <c r="H796" s="1719"/>
      <c r="I796" s="1719"/>
      <c r="J796" s="1719"/>
      <c r="K796" s="1719"/>
      <c r="L796" s="1719"/>
      <c r="M796" s="1719"/>
      <c r="N796" s="1719"/>
      <c r="O796" s="1719"/>
    </row>
    <row r="797" ht="27.0" customHeight="1">
      <c r="A797" s="1719"/>
      <c r="B797" s="2858" t="s">
        <v>10808</v>
      </c>
      <c r="C797" s="1719"/>
      <c r="D797" s="2605" t="s">
        <v>10809</v>
      </c>
      <c r="E797" s="1719"/>
      <c r="F797" s="2617" t="s">
        <v>10810</v>
      </c>
      <c r="G797" s="2859" t="s">
        <v>10811</v>
      </c>
      <c r="H797" s="2617" t="s">
        <v>10812</v>
      </c>
      <c r="I797" s="2859" t="s">
        <v>10813</v>
      </c>
      <c r="J797" s="1719"/>
      <c r="K797" s="1719"/>
      <c r="L797" s="1719"/>
      <c r="M797" s="1719"/>
      <c r="N797" s="1719"/>
      <c r="O797" s="1719"/>
    </row>
    <row r="798" ht="36.0" customHeight="1">
      <c r="A798" s="1719"/>
      <c r="B798" s="1719"/>
      <c r="C798" s="1719"/>
      <c r="D798" s="2947" t="s">
        <v>10814</v>
      </c>
      <c r="E798" s="1719"/>
      <c r="F798" s="2859" t="s">
        <v>10815</v>
      </c>
      <c r="G798" s="2617" t="s">
        <v>10816</v>
      </c>
      <c r="H798" s="2859" t="s">
        <v>10817</v>
      </c>
      <c r="I798" s="2617" t="s">
        <v>10818</v>
      </c>
      <c r="J798" s="1719"/>
      <c r="K798" s="1719"/>
      <c r="L798" s="1719"/>
      <c r="M798" s="1719"/>
      <c r="N798" s="1719"/>
      <c r="O798" s="1719"/>
    </row>
    <row r="799" ht="25.5" customHeight="1">
      <c r="A799" s="1719"/>
      <c r="B799" s="3160"/>
      <c r="C799" s="1719"/>
      <c r="D799" s="2604"/>
      <c r="E799" s="1719"/>
      <c r="F799" s="1719"/>
      <c r="G799" s="1719"/>
      <c r="H799" s="2617" t="s">
        <v>10819</v>
      </c>
      <c r="I799" s="2859" t="s">
        <v>10820</v>
      </c>
      <c r="J799" s="1719"/>
      <c r="K799" s="1719"/>
      <c r="L799" s="1719"/>
      <c r="M799" s="1719"/>
      <c r="N799" s="1719"/>
      <c r="O799" s="1719"/>
    </row>
    <row r="800" ht="33.0" customHeight="1">
      <c r="A800" s="1719"/>
      <c r="B800" s="3161" t="s">
        <v>10821</v>
      </c>
      <c r="C800" s="1719"/>
      <c r="D800" s="3039" t="s">
        <v>10822</v>
      </c>
      <c r="E800" s="1719"/>
      <c r="F800" s="2820"/>
      <c r="G800" s="1719"/>
      <c r="H800" s="824"/>
      <c r="I800" s="824"/>
      <c r="J800" s="1719"/>
      <c r="K800" s="1719"/>
      <c r="L800" s="1719"/>
      <c r="M800" s="1719"/>
      <c r="N800" s="1719"/>
      <c r="O800" s="1719"/>
    </row>
    <row r="801" ht="22.5" customHeight="1">
      <c r="A801" s="1719"/>
      <c r="B801" s="1719"/>
      <c r="C801" s="1719"/>
      <c r="D801" s="2604"/>
      <c r="E801" s="1719"/>
      <c r="F801" s="1719"/>
      <c r="G801" s="1719"/>
      <c r="H801" s="1719"/>
      <c r="I801" s="1719"/>
      <c r="J801" s="1719"/>
      <c r="K801" s="1719"/>
      <c r="L801" s="1719"/>
      <c r="M801" s="1719"/>
      <c r="N801" s="1719"/>
      <c r="O801" s="1719"/>
    </row>
    <row r="802" ht="16.5" customHeight="1">
      <c r="A802" s="1818"/>
      <c r="B802" s="3007"/>
      <c r="C802" s="3007"/>
      <c r="D802" s="3007" t="s">
        <v>10823</v>
      </c>
      <c r="E802" s="3007"/>
      <c r="F802" s="3007"/>
      <c r="G802" s="3008"/>
      <c r="H802" s="3008"/>
      <c r="I802" s="3008"/>
      <c r="J802" s="3008"/>
      <c r="K802" s="3008"/>
      <c r="L802" s="3008"/>
      <c r="M802" s="3008"/>
      <c r="N802" s="3008"/>
      <c r="O802" s="3008"/>
    </row>
    <row r="803" ht="1.5" customHeight="1">
      <c r="A803" s="1719"/>
      <c r="B803" s="3162" t="s">
        <v>10824</v>
      </c>
      <c r="C803" s="1719"/>
      <c r="D803" s="2822" t="s">
        <v>10825</v>
      </c>
      <c r="E803" s="1719"/>
      <c r="F803" s="3162" t="s">
        <v>10826</v>
      </c>
      <c r="G803" s="3163" t="s">
        <v>10827</v>
      </c>
      <c r="H803" s="3162" t="s">
        <v>10828</v>
      </c>
      <c r="I803" s="1719"/>
      <c r="J803" s="1719"/>
      <c r="K803" s="1719"/>
      <c r="L803" s="1719"/>
      <c r="M803" s="1719"/>
      <c r="N803" s="1719"/>
      <c r="O803" s="1719"/>
    </row>
    <row r="804" ht="1.5" customHeight="1">
      <c r="A804" s="1719"/>
      <c r="B804" s="2604"/>
      <c r="C804" s="1719"/>
      <c r="D804" s="3164" t="s">
        <v>10829</v>
      </c>
      <c r="E804" s="1719"/>
      <c r="F804" s="1719"/>
      <c r="G804" s="1719"/>
      <c r="H804" s="1719"/>
      <c r="I804" s="1719"/>
      <c r="J804" s="1719"/>
      <c r="K804" s="1719"/>
      <c r="L804" s="1719"/>
      <c r="M804" s="1719"/>
      <c r="N804" s="1719"/>
      <c r="O804" s="1719"/>
    </row>
    <row r="805" ht="15.0" customHeight="1">
      <c r="A805" s="1719"/>
      <c r="B805" s="2604"/>
      <c r="C805" s="1719"/>
      <c r="D805" s="2604"/>
      <c r="E805" s="1719"/>
      <c r="F805" s="1719"/>
      <c r="G805" s="1719"/>
      <c r="H805" s="1719"/>
      <c r="I805" s="1719"/>
      <c r="J805" s="1719"/>
      <c r="K805" s="1719"/>
      <c r="L805" s="1719"/>
      <c r="M805" s="1719"/>
      <c r="N805" s="1719"/>
      <c r="O805" s="1719"/>
    </row>
    <row r="806" ht="25.5" customHeight="1">
      <c r="A806" s="1719"/>
      <c r="B806" s="2994" t="s">
        <v>10830</v>
      </c>
      <c r="C806" s="1719"/>
      <c r="D806" s="3165" t="s">
        <v>10831</v>
      </c>
      <c r="E806" s="1719"/>
      <c r="F806" s="1719"/>
      <c r="G806" s="1719"/>
      <c r="H806" s="1719"/>
      <c r="I806" s="1719"/>
      <c r="J806" s="1719"/>
      <c r="K806" s="1719"/>
      <c r="L806" s="1719"/>
      <c r="M806" s="1719"/>
      <c r="N806" s="1719"/>
      <c r="O806" s="1719"/>
    </row>
    <row r="807" ht="15.0" customHeight="1">
      <c r="A807" s="1719"/>
      <c r="B807" s="968"/>
      <c r="C807" s="1719"/>
      <c r="D807" s="2604"/>
      <c r="E807" s="1719"/>
      <c r="F807" s="1719"/>
      <c r="G807" s="1719"/>
      <c r="H807" s="1719"/>
      <c r="I807" s="1719"/>
      <c r="J807" s="1719"/>
      <c r="K807" s="1719"/>
      <c r="L807" s="1719"/>
      <c r="M807" s="1719"/>
      <c r="N807" s="1719"/>
      <c r="O807" s="1719"/>
    </row>
    <row r="808" ht="16.5" customHeight="1">
      <c r="A808" s="1719"/>
      <c r="B808" s="2815" t="s">
        <v>10832</v>
      </c>
      <c r="C808" s="1719"/>
      <c r="D808" s="3044" t="s">
        <v>10833</v>
      </c>
      <c r="E808" s="1719"/>
      <c r="F808" s="1719"/>
      <c r="G808" s="1719"/>
      <c r="H808" s="1719"/>
      <c r="I808" s="1719"/>
      <c r="J808" s="1719"/>
      <c r="K808" s="1719"/>
      <c r="L808" s="1719"/>
      <c r="M808" s="1719"/>
      <c r="N808" s="1719"/>
      <c r="O808" s="1719"/>
    </row>
    <row r="809" ht="18.0" customHeight="1">
      <c r="A809" s="1719"/>
      <c r="B809" s="968"/>
      <c r="C809" s="1719"/>
      <c r="D809" s="2604"/>
      <c r="E809" s="1719"/>
      <c r="F809" s="1719"/>
      <c r="G809" s="1719"/>
      <c r="H809" s="1719"/>
      <c r="I809" s="1719"/>
      <c r="J809" s="1719"/>
      <c r="K809" s="1719"/>
      <c r="L809" s="1719"/>
      <c r="M809" s="1719"/>
      <c r="N809" s="1719"/>
      <c r="O809" s="1719"/>
    </row>
    <row r="810" ht="1.5" customHeight="1">
      <c r="A810" s="1719"/>
      <c r="B810" s="2939" t="s">
        <v>10834</v>
      </c>
      <c r="C810" s="1719"/>
      <c r="D810" s="2604"/>
      <c r="E810" s="1719"/>
      <c r="F810" s="1719"/>
      <c r="G810" s="1719"/>
      <c r="H810" s="1719"/>
      <c r="I810" s="1719"/>
      <c r="J810" s="1719"/>
      <c r="K810" s="1719"/>
      <c r="L810" s="1719"/>
      <c r="M810" s="1719"/>
      <c r="N810" s="1719"/>
      <c r="O810" s="1719"/>
    </row>
    <row r="811" ht="15.0" customHeight="1">
      <c r="A811" s="1719"/>
      <c r="B811" s="968"/>
      <c r="C811" s="1719"/>
      <c r="D811" s="2604"/>
      <c r="E811" s="1719"/>
      <c r="F811" s="1719"/>
      <c r="G811" s="1719"/>
      <c r="H811" s="1719"/>
      <c r="I811" s="1719"/>
      <c r="J811" s="1719"/>
      <c r="K811" s="1719"/>
      <c r="L811" s="1719"/>
      <c r="M811" s="1719"/>
      <c r="N811" s="1719"/>
      <c r="O811" s="1719"/>
    </row>
    <row r="812" ht="18.0" customHeight="1">
      <c r="A812" s="1719"/>
      <c r="B812" s="2820" t="s">
        <v>10835</v>
      </c>
      <c r="C812" s="1719"/>
      <c r="D812" s="3044" t="s">
        <v>10836</v>
      </c>
      <c r="E812" s="1719"/>
      <c r="F812" s="2820" t="s">
        <v>10837</v>
      </c>
      <c r="G812" s="2994" t="s">
        <v>10838</v>
      </c>
      <c r="H812" s="2820" t="s">
        <v>10839</v>
      </c>
      <c r="I812" s="2994" t="s">
        <v>10840</v>
      </c>
      <c r="J812" s="2820" t="s">
        <v>10841</v>
      </c>
      <c r="K812" s="2994" t="s">
        <v>10842</v>
      </c>
      <c r="L812" s="2820" t="s">
        <v>10843</v>
      </c>
      <c r="M812" s="2994" t="s">
        <v>10844</v>
      </c>
      <c r="N812" s="2820" t="s">
        <v>10845</v>
      </c>
      <c r="O812" s="1719"/>
    </row>
    <row r="813" ht="19.5" customHeight="1">
      <c r="A813" s="1719"/>
      <c r="B813" s="1719"/>
      <c r="C813" s="1719"/>
      <c r="D813" s="2604"/>
      <c r="E813" s="1719"/>
      <c r="F813" s="1719"/>
      <c r="G813" s="1719"/>
      <c r="H813" s="1719"/>
      <c r="I813" s="1719"/>
      <c r="J813" s="1719"/>
      <c r="K813" s="1719"/>
      <c r="L813" s="1719"/>
      <c r="M813" s="1719"/>
      <c r="N813" s="1719"/>
      <c r="O813" s="1719"/>
    </row>
    <row r="814" ht="27.0" customHeight="1">
      <c r="A814" s="1719"/>
      <c r="B814" s="2815" t="s">
        <v>10846</v>
      </c>
      <c r="C814" s="1719"/>
      <c r="D814" s="2815" t="s">
        <v>10847</v>
      </c>
      <c r="E814" s="1719"/>
      <c r="F814" s="2846" t="s">
        <v>10848</v>
      </c>
      <c r="G814" s="1719"/>
      <c r="H814" s="1719"/>
      <c r="I814" s="1719"/>
      <c r="J814" s="1719"/>
      <c r="K814" s="1719"/>
      <c r="L814" s="1719"/>
      <c r="M814" s="1719"/>
      <c r="N814" s="1719"/>
      <c r="O814" s="1719"/>
    </row>
    <row r="815" ht="15.0" customHeight="1">
      <c r="A815" s="1719"/>
      <c r="B815" s="1719"/>
      <c r="C815" s="1719"/>
      <c r="D815" s="2604"/>
      <c r="E815" s="1719"/>
      <c r="F815" s="1719"/>
      <c r="G815" s="1719"/>
      <c r="H815" s="1719"/>
      <c r="I815" s="1719"/>
      <c r="J815" s="1719"/>
      <c r="K815" s="1719"/>
      <c r="L815" s="1719"/>
      <c r="M815" s="1719"/>
      <c r="N815" s="1719"/>
      <c r="O815" s="1719"/>
    </row>
    <row r="816" ht="15.0" customHeight="1">
      <c r="A816" s="1719"/>
      <c r="B816" s="2815" t="s">
        <v>10849</v>
      </c>
      <c r="C816" s="1719"/>
      <c r="D816" s="3044" t="s">
        <v>10850</v>
      </c>
      <c r="E816" s="1719"/>
      <c r="F816" s="1719"/>
      <c r="G816" s="1719"/>
      <c r="H816" s="1719"/>
      <c r="I816" s="1719"/>
      <c r="J816" s="1719"/>
      <c r="K816" s="1719"/>
      <c r="L816" s="1719"/>
      <c r="M816" s="1719"/>
      <c r="N816" s="1719"/>
      <c r="O816" s="1719"/>
    </row>
    <row r="817" ht="13.5" customHeight="1">
      <c r="A817" s="1719"/>
      <c r="B817" s="1719"/>
      <c r="C817" s="1719"/>
      <c r="D817" s="2604"/>
      <c r="E817" s="1719"/>
      <c r="F817" s="1719"/>
      <c r="G817" s="1719"/>
      <c r="H817" s="1719"/>
      <c r="I817" s="1719"/>
      <c r="J817" s="1719"/>
      <c r="K817" s="1719"/>
      <c r="L817" s="1719"/>
      <c r="M817" s="1719"/>
      <c r="N817" s="1719"/>
      <c r="O817" s="1719"/>
    </row>
    <row r="818" ht="21.0" customHeight="1">
      <c r="A818" s="1719"/>
      <c r="B818" s="3166" t="s">
        <v>10851</v>
      </c>
      <c r="C818" s="1719"/>
      <c r="D818" s="2608" t="s">
        <v>10852</v>
      </c>
      <c r="E818" s="1719"/>
      <c r="F818" s="2810" t="s">
        <v>10853</v>
      </c>
      <c r="G818" s="1719"/>
      <c r="H818" s="1719"/>
      <c r="I818" s="1719"/>
      <c r="J818" s="1719"/>
      <c r="K818" s="1719"/>
      <c r="L818" s="1719"/>
      <c r="M818" s="1719"/>
      <c r="N818" s="1719"/>
      <c r="O818" s="1719"/>
    </row>
    <row r="819" ht="19.5" customHeight="1">
      <c r="A819" s="1719"/>
      <c r="B819" s="1719"/>
      <c r="C819" s="1719"/>
      <c r="D819" s="2604"/>
      <c r="E819" s="1719"/>
      <c r="F819" s="1719"/>
      <c r="G819" s="1719"/>
      <c r="H819" s="1719"/>
      <c r="I819" s="1719"/>
      <c r="J819" s="1719"/>
      <c r="K819" s="1719"/>
      <c r="L819" s="1719"/>
      <c r="M819" s="1719"/>
      <c r="N819" s="1719"/>
      <c r="O819" s="1719"/>
    </row>
    <row r="820" ht="6.0" customHeight="1">
      <c r="A820" s="1719"/>
      <c r="B820" s="3009" t="s">
        <v>10854</v>
      </c>
      <c r="C820" s="1719"/>
      <c r="D820" s="3051" t="s">
        <v>10855</v>
      </c>
      <c r="E820" s="1719"/>
      <c r="F820" s="2823" t="s">
        <v>10856</v>
      </c>
      <c r="G820" s="1719"/>
      <c r="H820" s="1719"/>
      <c r="I820" s="1719"/>
      <c r="J820" s="1719"/>
      <c r="K820" s="1719"/>
      <c r="L820" s="1719"/>
      <c r="M820" s="1719"/>
      <c r="N820" s="1719"/>
      <c r="O820" s="1719"/>
    </row>
    <row r="821" ht="16.5" customHeight="1">
      <c r="A821" s="1719"/>
      <c r="B821" s="1719"/>
      <c r="C821" s="1719"/>
      <c r="D821" s="2604"/>
      <c r="E821" s="1719"/>
      <c r="F821" s="1719"/>
      <c r="G821" s="1719"/>
      <c r="H821" s="1719"/>
      <c r="I821" s="1719"/>
      <c r="J821" s="1719"/>
      <c r="K821" s="1719"/>
      <c r="L821" s="1719"/>
      <c r="M821" s="1719"/>
      <c r="N821" s="1719"/>
      <c r="O821" s="1719"/>
    </row>
    <row r="822" ht="8.25" customHeight="1">
      <c r="A822" s="1719"/>
      <c r="B822" s="3167" t="s">
        <v>10857</v>
      </c>
      <c r="C822" s="1719"/>
      <c r="D822" s="2604"/>
      <c r="E822" s="1719"/>
      <c r="F822" s="1719"/>
      <c r="G822" s="1719"/>
      <c r="H822" s="1719"/>
      <c r="I822" s="1719"/>
      <c r="J822" s="1719"/>
      <c r="K822" s="1719"/>
      <c r="L822" s="1719"/>
      <c r="M822" s="1719"/>
      <c r="N822" s="1719"/>
      <c r="O822" s="1719"/>
    </row>
    <row r="823" ht="8.25" customHeight="1">
      <c r="A823" s="1719"/>
      <c r="B823" s="1719"/>
      <c r="C823" s="1719"/>
      <c r="D823" s="2604"/>
      <c r="E823" s="1719"/>
      <c r="F823" s="1719"/>
      <c r="G823" s="1719"/>
      <c r="H823" s="1719"/>
      <c r="I823" s="1719"/>
      <c r="J823" s="1719"/>
      <c r="K823" s="1719"/>
      <c r="L823" s="1719"/>
      <c r="M823" s="1719"/>
      <c r="N823" s="1719"/>
      <c r="O823" s="1719"/>
    </row>
    <row r="824" ht="25.5" customHeight="1">
      <c r="A824" s="1818"/>
      <c r="B824" s="3007"/>
      <c r="C824" s="3007"/>
      <c r="D824" s="3007" t="s">
        <v>10858</v>
      </c>
      <c r="E824" s="3007"/>
      <c r="F824" s="3007"/>
      <c r="G824" s="3008"/>
      <c r="H824" s="3008"/>
      <c r="I824" s="3008"/>
      <c r="J824" s="3008"/>
      <c r="K824" s="3008"/>
      <c r="L824" s="3008"/>
      <c r="M824" s="3008"/>
      <c r="N824" s="3008"/>
      <c r="O824" s="3008"/>
    </row>
    <row r="825" ht="6.0" customHeight="1">
      <c r="A825" s="1719"/>
      <c r="B825" s="1719"/>
      <c r="C825" s="1719"/>
      <c r="D825" s="2604"/>
      <c r="E825" s="1719"/>
      <c r="F825" s="1719"/>
      <c r="G825" s="1719"/>
      <c r="H825" s="1719"/>
      <c r="I825" s="1719"/>
      <c r="J825" s="1719"/>
      <c r="K825" s="1719"/>
      <c r="L825" s="1719"/>
      <c r="M825" s="1719"/>
      <c r="N825" s="1719"/>
      <c r="O825" s="1719"/>
    </row>
    <row r="826" ht="24.0" customHeight="1">
      <c r="A826" s="1719"/>
      <c r="B826" s="2944" t="s">
        <v>10859</v>
      </c>
      <c r="C826" s="1719"/>
      <c r="D826" s="2944" t="s">
        <v>10860</v>
      </c>
      <c r="E826" s="1719"/>
      <c r="F826" s="1719"/>
      <c r="G826" s="1719"/>
      <c r="H826" s="1719"/>
      <c r="I826" s="1719"/>
      <c r="J826" s="1719"/>
      <c r="K826" s="1719"/>
      <c r="L826" s="1719"/>
      <c r="M826" s="1719"/>
      <c r="N826" s="1719"/>
      <c r="O826" s="1719"/>
    </row>
    <row r="827" ht="8.25" customHeight="1">
      <c r="A827" s="1818"/>
      <c r="B827" s="3168"/>
      <c r="C827" s="3168"/>
      <c r="D827" s="3169" t="s">
        <v>10861</v>
      </c>
      <c r="E827" s="3168"/>
      <c r="F827" s="3168"/>
      <c r="G827" s="3121"/>
      <c r="H827" s="3121"/>
      <c r="I827" s="3121"/>
      <c r="J827" s="3121"/>
      <c r="K827" s="3121"/>
      <c r="L827" s="3121"/>
      <c r="M827" s="3121"/>
      <c r="N827" s="3121"/>
      <c r="O827" s="3121"/>
    </row>
    <row r="828" ht="8.25" customHeight="1">
      <c r="A828" s="1818"/>
      <c r="B828" s="3168"/>
      <c r="C828" s="3168"/>
      <c r="D828" s="3168"/>
      <c r="E828" s="3168"/>
      <c r="F828" s="3168"/>
      <c r="G828" s="3121"/>
      <c r="H828" s="3121"/>
      <c r="I828" s="3121"/>
      <c r="J828" s="3121"/>
      <c r="K828" s="3121"/>
      <c r="L828" s="3121"/>
      <c r="M828" s="3121"/>
      <c r="N828" s="3121"/>
      <c r="O828" s="3121"/>
    </row>
    <row r="829" ht="21.0" customHeight="1">
      <c r="A829" s="1818"/>
      <c r="B829" s="3007"/>
      <c r="C829" s="3007"/>
      <c r="D829" s="3007" t="s">
        <v>10862</v>
      </c>
      <c r="E829" s="3007"/>
      <c r="F829" s="3007"/>
      <c r="G829" s="3008"/>
      <c r="H829" s="3008"/>
      <c r="I829" s="3008"/>
      <c r="J829" s="3008"/>
      <c r="K829" s="3008"/>
      <c r="L829" s="3008"/>
      <c r="M829" s="3008"/>
      <c r="N829" s="3008"/>
      <c r="O829" s="3008"/>
    </row>
    <row r="830" ht="12.75" customHeight="1">
      <c r="A830" s="1719"/>
      <c r="B830" s="3170"/>
      <c r="C830" s="1719"/>
      <c r="D830" s="1719"/>
      <c r="E830" s="1719"/>
      <c r="F830" s="1719"/>
      <c r="G830" s="1719"/>
      <c r="H830" s="1719"/>
      <c r="I830" s="1719"/>
      <c r="J830" s="1719"/>
      <c r="K830" s="1719"/>
      <c r="L830" s="1719"/>
      <c r="M830" s="1719"/>
      <c r="N830" s="1719"/>
      <c r="O830" s="1719"/>
    </row>
    <row r="831" ht="1.5" customHeight="1">
      <c r="A831" s="1719"/>
      <c r="B831" s="3171" t="s">
        <v>10863</v>
      </c>
      <c r="C831" s="1719"/>
      <c r="D831" s="3005" t="s">
        <v>10864</v>
      </c>
      <c r="E831" s="1719"/>
      <c r="F831" s="3172" t="s">
        <v>10865</v>
      </c>
      <c r="G831" s="3173" t="s">
        <v>10866</v>
      </c>
      <c r="H831" s="3005" t="s">
        <v>10867</v>
      </c>
      <c r="I831" s="2810" t="s">
        <v>10868</v>
      </c>
      <c r="J831" s="3005" t="s">
        <v>10869</v>
      </c>
      <c r="K831" s="1719"/>
      <c r="L831" s="1719"/>
      <c r="M831" s="1719"/>
      <c r="N831" s="1719"/>
      <c r="O831" s="1719"/>
    </row>
    <row r="832" ht="18.0" customHeight="1">
      <c r="A832" s="1719"/>
      <c r="B832" s="3174"/>
      <c r="C832" s="1719"/>
      <c r="D832" s="1719"/>
      <c r="E832" s="1719"/>
      <c r="F832" s="1719"/>
      <c r="G832" s="1719"/>
      <c r="H832" s="1719"/>
      <c r="I832" s="1719"/>
      <c r="J832" s="1719"/>
      <c r="K832" s="1719"/>
      <c r="L832" s="1719"/>
      <c r="M832" s="1719"/>
      <c r="N832" s="1719"/>
      <c r="O832" s="1719"/>
    </row>
    <row r="833" ht="28.5" customHeight="1">
      <c r="A833" s="1719"/>
      <c r="B833" s="3175" t="s">
        <v>10870</v>
      </c>
      <c r="C833" s="1719"/>
      <c r="D833" s="3163" t="s">
        <v>10871</v>
      </c>
      <c r="E833" s="1719"/>
      <c r="F833" s="1719"/>
      <c r="G833" s="1719"/>
      <c r="H833" s="1719"/>
      <c r="I833" s="1719"/>
      <c r="J833" s="1719"/>
      <c r="K833" s="1719"/>
      <c r="L833" s="1719"/>
      <c r="M833" s="1719"/>
      <c r="N833" s="1719"/>
      <c r="O833" s="1719"/>
    </row>
    <row r="834" ht="21.0" customHeight="1">
      <c r="A834" s="1719"/>
      <c r="B834" s="3174"/>
      <c r="C834" s="1719"/>
      <c r="D834" s="2823" t="s">
        <v>10872</v>
      </c>
      <c r="E834" s="1719"/>
      <c r="F834" s="1719"/>
      <c r="G834" s="1719"/>
      <c r="H834" s="1719"/>
      <c r="I834" s="1719"/>
      <c r="J834" s="1719"/>
      <c r="K834" s="1719"/>
      <c r="L834" s="1719"/>
      <c r="M834" s="1719"/>
      <c r="N834" s="1719"/>
      <c r="O834" s="1719"/>
    </row>
    <row r="835" ht="13.5" customHeight="1">
      <c r="A835" s="1719"/>
      <c r="B835" s="3174"/>
      <c r="C835" s="1719"/>
      <c r="D835" s="3176" t="s">
        <v>10873</v>
      </c>
      <c r="E835" s="1719"/>
      <c r="F835" s="1719"/>
      <c r="G835" s="1719"/>
      <c r="H835" s="1719"/>
      <c r="I835" s="1719"/>
      <c r="J835" s="1719"/>
      <c r="K835" s="1719"/>
      <c r="L835" s="1719"/>
      <c r="M835" s="1719"/>
      <c r="N835" s="1719"/>
      <c r="O835" s="1719"/>
    </row>
    <row r="836" ht="1.5" customHeight="1">
      <c r="A836" s="3081"/>
      <c r="B836" s="3177"/>
      <c r="C836" s="1719"/>
      <c r="D836" s="2823" t="s">
        <v>10874</v>
      </c>
      <c r="E836" s="1719"/>
      <c r="F836" s="968"/>
      <c r="G836" s="1719"/>
      <c r="H836" s="1719"/>
      <c r="I836" s="1719"/>
      <c r="J836" s="1719"/>
      <c r="K836" s="1719"/>
      <c r="L836" s="1719"/>
      <c r="M836" s="1719"/>
      <c r="N836" s="1719"/>
      <c r="O836" s="1719"/>
    </row>
    <row r="837" ht="12.0" customHeight="1">
      <c r="A837" s="3081"/>
      <c r="B837" s="3177"/>
      <c r="C837" s="1719"/>
      <c r="D837" s="968"/>
      <c r="E837" s="1719"/>
      <c r="F837" s="968"/>
      <c r="G837" s="1719"/>
      <c r="H837" s="1719"/>
      <c r="I837" s="1719"/>
      <c r="J837" s="1719"/>
      <c r="K837" s="1719"/>
      <c r="L837" s="1719"/>
      <c r="M837" s="1719"/>
      <c r="N837" s="1719"/>
      <c r="O837" s="1719"/>
    </row>
    <row r="838" ht="1.5" customHeight="1">
      <c r="A838" s="3081" t="s">
        <v>10701</v>
      </c>
      <c r="B838" s="3178" t="s">
        <v>10875</v>
      </c>
      <c r="C838" s="1719"/>
      <c r="D838" s="3179" t="s">
        <v>10876</v>
      </c>
      <c r="E838" s="1719"/>
      <c r="F838" s="3179" t="s">
        <v>10877</v>
      </c>
      <c r="G838" s="1719"/>
      <c r="H838" s="1719"/>
      <c r="I838" s="1719"/>
      <c r="J838" s="1719"/>
      <c r="K838" s="1719"/>
      <c r="L838" s="1719"/>
      <c r="M838" s="1719"/>
      <c r="N838" s="1719"/>
      <c r="O838" s="1719"/>
    </row>
    <row r="839" ht="1.5" customHeight="1">
      <c r="A839" s="1719"/>
      <c r="B839" s="3174"/>
      <c r="C839" s="1719"/>
      <c r="D839" s="2617" t="s">
        <v>10878</v>
      </c>
      <c r="E839" s="1719"/>
      <c r="F839" s="3180" t="s">
        <v>10879</v>
      </c>
      <c r="G839" s="2823" t="s">
        <v>10880</v>
      </c>
      <c r="H839" s="1719"/>
      <c r="I839" s="1719"/>
      <c r="J839" s="1719"/>
      <c r="K839" s="1719"/>
      <c r="L839" s="1719"/>
      <c r="M839" s="1719"/>
      <c r="N839" s="1719"/>
      <c r="O839" s="1719"/>
    </row>
    <row r="840" ht="10.5" customHeight="1">
      <c r="A840" s="1719"/>
      <c r="B840" s="3181"/>
      <c r="C840" s="1719"/>
      <c r="D840" s="1719"/>
      <c r="E840" s="1719"/>
      <c r="F840" s="1719"/>
      <c r="G840" s="1719"/>
      <c r="H840" s="1719"/>
      <c r="I840" s="1719"/>
      <c r="J840" s="1719"/>
      <c r="K840" s="1719"/>
      <c r="L840" s="1719"/>
      <c r="M840" s="1719"/>
      <c r="N840" s="1719"/>
      <c r="O840" s="1719"/>
    </row>
    <row r="841" ht="1.5" customHeight="1">
      <c r="A841" s="1719"/>
      <c r="B841" s="3182" t="s">
        <v>10881</v>
      </c>
      <c r="C841" s="1719"/>
      <c r="D841" s="3011" t="s">
        <v>10882</v>
      </c>
      <c r="E841" s="1719"/>
      <c r="F841" s="1719"/>
      <c r="G841" s="1719"/>
      <c r="H841" s="1719"/>
      <c r="I841" s="1719"/>
      <c r="J841" s="1719"/>
      <c r="K841" s="1719"/>
      <c r="L841" s="1719"/>
      <c r="M841" s="1719"/>
      <c r="N841" s="1719"/>
      <c r="O841" s="1719"/>
    </row>
    <row r="842" ht="13.5" customHeight="1">
      <c r="A842" s="1719"/>
      <c r="B842" s="2657"/>
      <c r="C842" s="1719"/>
      <c r="D842" s="1719"/>
      <c r="E842" s="1719"/>
      <c r="F842" s="1719"/>
      <c r="G842" s="1719"/>
      <c r="H842" s="1719"/>
      <c r="I842" s="1719"/>
      <c r="J842" s="1719"/>
      <c r="K842" s="1719"/>
      <c r="L842" s="1719"/>
      <c r="M842" s="1719"/>
      <c r="N842" s="1719"/>
      <c r="O842" s="1719"/>
    </row>
    <row r="843" ht="1.5" customHeight="1">
      <c r="A843" s="1719"/>
      <c r="B843" s="3183" t="s">
        <v>10883</v>
      </c>
      <c r="C843" s="1719"/>
      <c r="D843" s="2944" t="s">
        <v>10884</v>
      </c>
      <c r="E843" s="1719"/>
      <c r="F843" s="1719"/>
      <c r="G843" s="1719"/>
      <c r="H843" s="1719"/>
      <c r="I843" s="1719"/>
      <c r="J843" s="1719"/>
      <c r="K843" s="1719"/>
      <c r="L843" s="1719"/>
      <c r="M843" s="1719"/>
      <c r="N843" s="1719"/>
      <c r="O843" s="1719"/>
    </row>
    <row r="844" ht="12.0" customHeight="1">
      <c r="A844" s="1719"/>
      <c r="B844" s="2657"/>
      <c r="C844" s="1719"/>
      <c r="D844" s="1719"/>
      <c r="E844" s="1719"/>
      <c r="F844" s="1719"/>
      <c r="G844" s="1719"/>
      <c r="H844" s="1719"/>
      <c r="I844" s="1719"/>
      <c r="J844" s="1719"/>
      <c r="K844" s="1719"/>
      <c r="L844" s="1719"/>
      <c r="M844" s="1719"/>
      <c r="N844" s="1719"/>
      <c r="O844" s="1719"/>
    </row>
    <row r="845" ht="1.5" customHeight="1">
      <c r="A845" s="1719"/>
      <c r="B845" s="3090" t="s">
        <v>10885</v>
      </c>
      <c r="C845" s="1719"/>
      <c r="D845" s="2829" t="s">
        <v>10886</v>
      </c>
      <c r="E845" s="1719"/>
      <c r="F845" s="1719"/>
      <c r="G845" s="1719"/>
      <c r="H845" s="1719"/>
      <c r="I845" s="1719"/>
      <c r="J845" s="1719"/>
      <c r="K845" s="1719"/>
      <c r="L845" s="1719"/>
      <c r="M845" s="1719"/>
      <c r="N845" s="1719"/>
      <c r="O845" s="1719"/>
    </row>
    <row r="846" ht="16.5" customHeight="1">
      <c r="A846" s="1719"/>
      <c r="B846" s="3174"/>
      <c r="C846" s="1719"/>
      <c r="D846" s="1719"/>
      <c r="E846" s="1719"/>
      <c r="F846" s="1719"/>
      <c r="G846" s="1719"/>
      <c r="H846" s="1719"/>
      <c r="I846" s="1719"/>
      <c r="J846" s="1719"/>
      <c r="K846" s="1719"/>
      <c r="L846" s="1719"/>
      <c r="M846" s="1719"/>
      <c r="N846" s="1719"/>
      <c r="O846" s="1719"/>
    </row>
    <row r="847" ht="1.5" customHeight="1">
      <c r="A847" s="824"/>
      <c r="B847" s="3184" t="s">
        <v>10887</v>
      </c>
      <c r="C847" s="823"/>
      <c r="D847" s="3185" t="s">
        <v>10888</v>
      </c>
      <c r="E847" s="823"/>
      <c r="F847" s="823"/>
      <c r="G847" s="823"/>
      <c r="H847" s="823"/>
      <c r="I847" s="823"/>
      <c r="J847" s="823"/>
      <c r="K847" s="823"/>
      <c r="L847" s="823"/>
      <c r="M847" s="824"/>
      <c r="N847" s="824"/>
      <c r="O847" s="824"/>
    </row>
    <row r="848" ht="16.5" customHeight="1">
      <c r="A848" s="824"/>
      <c r="B848" s="823"/>
      <c r="C848" s="823"/>
      <c r="D848" s="823"/>
      <c r="E848" s="823"/>
      <c r="F848" s="823"/>
      <c r="G848" s="823"/>
      <c r="H848" s="823"/>
      <c r="I848" s="823"/>
      <c r="J848" s="823"/>
      <c r="K848" s="823"/>
      <c r="L848" s="823"/>
      <c r="M848" s="824"/>
      <c r="N848" s="824"/>
      <c r="O848" s="824"/>
    </row>
    <row r="849" ht="1.5" customHeight="1">
      <c r="A849" s="824"/>
      <c r="B849" s="3186" t="s">
        <v>10889</v>
      </c>
      <c r="C849" s="823"/>
      <c r="D849" s="823"/>
      <c r="E849" s="823"/>
      <c r="F849" s="823"/>
      <c r="G849" s="823"/>
      <c r="H849" s="823"/>
      <c r="I849" s="823"/>
      <c r="J849" s="823"/>
      <c r="K849" s="823"/>
      <c r="L849" s="823"/>
      <c r="M849" s="824"/>
      <c r="N849" s="824"/>
      <c r="O849" s="824"/>
    </row>
    <row r="850" ht="15.0" customHeight="1">
      <c r="A850" s="3187"/>
      <c r="B850" s="2548"/>
      <c r="C850" s="3188"/>
      <c r="D850" s="3188"/>
      <c r="E850" s="3188"/>
      <c r="F850" s="3188"/>
      <c r="G850" s="3189"/>
      <c r="H850" s="3189"/>
      <c r="I850" s="3189"/>
      <c r="J850" s="3189"/>
      <c r="K850" s="3189"/>
      <c r="L850" s="3189"/>
      <c r="M850" s="3190"/>
      <c r="N850" s="3190"/>
      <c r="O850" s="3190"/>
    </row>
    <row r="851" ht="1.5" customHeight="1">
      <c r="A851" s="3187"/>
      <c r="B851" s="3191" t="s">
        <v>10890</v>
      </c>
      <c r="C851" s="3188"/>
      <c r="D851" s="3192" t="s">
        <v>10850</v>
      </c>
      <c r="E851" s="3188"/>
      <c r="F851" s="3188"/>
      <c r="G851" s="3189"/>
      <c r="H851" s="3189"/>
      <c r="I851" s="3189"/>
      <c r="J851" s="3189"/>
      <c r="K851" s="3189"/>
      <c r="L851" s="3189"/>
      <c r="M851" s="3190"/>
      <c r="N851" s="3190"/>
      <c r="O851" s="3190"/>
    </row>
    <row r="852" ht="18.0" customHeight="1">
      <c r="A852" s="3187"/>
      <c r="B852" s="3188"/>
      <c r="C852" s="3188"/>
      <c r="D852" s="3188"/>
      <c r="E852" s="3188"/>
      <c r="F852" s="3188"/>
      <c r="G852" s="3189"/>
      <c r="H852" s="3189"/>
      <c r="I852" s="3189"/>
      <c r="J852" s="3189"/>
      <c r="K852" s="3189"/>
      <c r="L852" s="3189"/>
      <c r="M852" s="3190"/>
      <c r="N852" s="3190"/>
      <c r="O852" s="3190"/>
    </row>
    <row r="853" ht="1.5" customHeight="1">
      <c r="A853" s="3187"/>
      <c r="B853" s="3193" t="s">
        <v>10891</v>
      </c>
      <c r="C853" s="3188"/>
      <c r="D853" s="3188"/>
      <c r="E853" s="3188"/>
      <c r="F853" s="3188"/>
      <c r="G853" s="3189"/>
      <c r="H853" s="3189"/>
      <c r="I853" s="3189"/>
      <c r="J853" s="3189"/>
      <c r="K853" s="3189"/>
      <c r="L853" s="3189"/>
      <c r="M853" s="3190"/>
      <c r="N853" s="3190"/>
      <c r="O853" s="3190"/>
    </row>
    <row r="854" ht="21.0" customHeight="1">
      <c r="A854" s="3187"/>
      <c r="B854" s="823"/>
      <c r="C854" s="3188"/>
      <c r="D854" s="3188"/>
      <c r="E854" s="3188"/>
      <c r="F854" s="3188"/>
      <c r="G854" s="3189"/>
      <c r="H854" s="3189"/>
      <c r="I854" s="3189"/>
      <c r="J854" s="3189"/>
      <c r="K854" s="3189"/>
      <c r="L854" s="3189"/>
      <c r="M854" s="3190"/>
      <c r="N854" s="3190"/>
      <c r="O854" s="3190"/>
    </row>
    <row r="855" ht="21.0" customHeight="1">
      <c r="A855" s="1818"/>
      <c r="B855" s="3007"/>
      <c r="C855" s="3007"/>
      <c r="D855" s="3007" t="s">
        <v>10892</v>
      </c>
      <c r="E855" s="3007"/>
      <c r="F855" s="3007"/>
      <c r="G855" s="3194"/>
      <c r="H855" s="3194"/>
      <c r="I855" s="3194"/>
      <c r="J855" s="3194"/>
      <c r="K855" s="3194"/>
      <c r="L855" s="3194"/>
      <c r="M855" s="3008"/>
      <c r="N855" s="3008"/>
      <c r="O855" s="3008"/>
    </row>
    <row r="856" ht="19.5" customHeight="1">
      <c r="A856" s="3187"/>
      <c r="B856" s="3195"/>
      <c r="C856" s="3188"/>
      <c r="D856" s="2548"/>
      <c r="E856" s="3188"/>
      <c r="F856" s="3196"/>
      <c r="G856" s="3197"/>
      <c r="H856" s="3197"/>
      <c r="I856" s="3197"/>
      <c r="J856" s="3197"/>
      <c r="K856" s="3189"/>
      <c r="L856" s="3189"/>
      <c r="M856" s="3190"/>
      <c r="N856" s="3190"/>
      <c r="O856" s="3190"/>
    </row>
    <row r="857" ht="16.5" customHeight="1">
      <c r="A857" s="3187"/>
      <c r="B857" s="3192" t="s">
        <v>10893</v>
      </c>
      <c r="C857" s="3188"/>
      <c r="D857" s="2754" t="s">
        <v>10894</v>
      </c>
      <c r="E857" s="3188"/>
      <c r="F857" s="3198" t="s">
        <v>10895</v>
      </c>
      <c r="G857" s="3199" t="s">
        <v>10896</v>
      </c>
      <c r="H857" s="2784" t="s">
        <v>10897</v>
      </c>
      <c r="I857" s="3199" t="s">
        <v>10898</v>
      </c>
      <c r="J857" s="3197" t="s">
        <v>10899</v>
      </c>
      <c r="K857" s="3189"/>
      <c r="L857" s="3189"/>
      <c r="M857" s="3190"/>
      <c r="N857" s="3190"/>
      <c r="O857" s="3190"/>
    </row>
    <row r="858" ht="30.0" customHeight="1">
      <c r="A858" s="1818"/>
      <c r="B858" s="3140"/>
      <c r="C858" s="3168"/>
      <c r="D858" s="2548"/>
      <c r="E858" s="3168"/>
      <c r="F858" s="3200"/>
      <c r="G858" s="3201" t="s">
        <v>10900</v>
      </c>
      <c r="H858" s="3123"/>
      <c r="I858" s="3123"/>
      <c r="J858" s="3123"/>
      <c r="K858" s="3123"/>
      <c r="L858" s="3123"/>
      <c r="M858" s="3121"/>
      <c r="N858" s="3121"/>
      <c r="O858" s="3121"/>
    </row>
    <row r="859" ht="1.5" customHeight="1">
      <c r="A859" s="1818"/>
      <c r="B859" s="3193" t="s">
        <v>10901</v>
      </c>
      <c r="C859" s="3168"/>
      <c r="D859" s="823"/>
      <c r="E859" s="3168"/>
      <c r="F859" s="823"/>
      <c r="G859" s="823"/>
      <c r="H859" s="3123"/>
      <c r="I859" s="3123"/>
      <c r="J859" s="3123"/>
      <c r="K859" s="3123"/>
      <c r="L859" s="3123"/>
      <c r="M859" s="3121"/>
      <c r="N859" s="3121"/>
      <c r="O859" s="3121"/>
    </row>
    <row r="860" ht="13.5" customHeight="1">
      <c r="A860" s="1818"/>
      <c r="B860" s="3140" t="s">
        <v>10902</v>
      </c>
      <c r="C860" s="3168"/>
      <c r="D860" s="2548"/>
      <c r="E860" s="3168"/>
      <c r="F860" s="823"/>
      <c r="G860" s="3202"/>
      <c r="H860" s="3123"/>
      <c r="I860" s="3123"/>
      <c r="J860" s="3123"/>
      <c r="K860" s="3123"/>
      <c r="L860" s="3123"/>
      <c r="M860" s="3121"/>
      <c r="N860" s="3121"/>
      <c r="O860" s="3121"/>
    </row>
    <row r="861" ht="1.5" customHeight="1">
      <c r="A861" s="3081"/>
      <c r="B861" s="3192" t="s">
        <v>10903</v>
      </c>
      <c r="C861" s="2519"/>
      <c r="D861" s="3203" t="s">
        <v>10904</v>
      </c>
      <c r="E861" s="2519"/>
      <c r="F861" s="3192" t="s">
        <v>10905</v>
      </c>
      <c r="G861" s="3204"/>
      <c r="H861" s="3204"/>
      <c r="I861" s="3205"/>
      <c r="J861" s="3205"/>
      <c r="K861" s="3205"/>
      <c r="L861" s="3205"/>
      <c r="M861" s="3206"/>
      <c r="N861" s="3206"/>
      <c r="O861" s="3206"/>
    </row>
    <row r="862" ht="12.0" customHeight="1">
      <c r="A862" s="3081"/>
      <c r="B862" s="3207"/>
      <c r="C862" s="2519"/>
      <c r="D862" s="3208"/>
      <c r="E862" s="2519"/>
      <c r="F862" s="3200"/>
      <c r="G862" s="3204"/>
      <c r="H862" s="3204"/>
      <c r="I862" s="3205"/>
      <c r="J862" s="3205"/>
      <c r="K862" s="3205"/>
      <c r="L862" s="3205"/>
      <c r="M862" s="3206"/>
      <c r="N862" s="3206"/>
      <c r="O862" s="3206"/>
    </row>
    <row r="863" ht="24.0" customHeight="1">
      <c r="A863" s="3081" t="s">
        <v>10701</v>
      </c>
      <c r="B863" s="3209" t="s">
        <v>10906</v>
      </c>
      <c r="C863" s="2519"/>
      <c r="D863" s="3210" t="s">
        <v>10907</v>
      </c>
      <c r="E863" s="2519"/>
      <c r="F863" s="3211" t="s">
        <v>10908</v>
      </c>
      <c r="G863" s="3212" t="s">
        <v>10909</v>
      </c>
      <c r="H863" s="3213" t="s">
        <v>10910</v>
      </c>
      <c r="I863" s="3212" t="s">
        <v>10911</v>
      </c>
      <c r="J863" s="3205"/>
      <c r="K863" s="3205"/>
      <c r="L863" s="3205"/>
      <c r="M863" s="3206"/>
      <c r="N863" s="3206"/>
      <c r="O863" s="3206"/>
    </row>
    <row r="864" ht="1.5" customHeight="1">
      <c r="A864" s="1818"/>
      <c r="B864" s="2613"/>
      <c r="C864" s="3168"/>
      <c r="D864" s="3214" t="s">
        <v>10912</v>
      </c>
      <c r="E864" s="3168"/>
      <c r="F864" s="3200"/>
      <c r="G864" s="1771"/>
      <c r="H864" s="3121"/>
      <c r="I864" s="3121"/>
      <c r="J864" s="3121"/>
      <c r="K864" s="3121"/>
      <c r="L864" s="3121"/>
      <c r="M864" s="3121"/>
      <c r="N864" s="3121"/>
      <c r="O864" s="3121"/>
    </row>
    <row r="865" ht="15.0" customHeight="1">
      <c r="A865" s="1818"/>
      <c r="B865" s="2613"/>
      <c r="C865" s="3168"/>
      <c r="D865" s="2548"/>
      <c r="E865" s="3168"/>
      <c r="F865" s="3200"/>
      <c r="G865" s="1771"/>
      <c r="H865" s="3121"/>
      <c r="I865" s="3121"/>
      <c r="J865" s="3121"/>
      <c r="K865" s="3121"/>
      <c r="L865" s="3121"/>
      <c r="M865" s="3121"/>
      <c r="N865" s="3121"/>
      <c r="O865" s="3121"/>
    </row>
    <row r="866" ht="1.5" customHeight="1">
      <c r="A866" s="1818"/>
      <c r="B866" s="3007"/>
      <c r="C866" s="3007"/>
      <c r="D866" s="3007" t="s">
        <v>10913</v>
      </c>
      <c r="E866" s="3007"/>
      <c r="F866" s="3007"/>
      <c r="G866" s="3008"/>
      <c r="H866" s="3008"/>
      <c r="I866" s="3008"/>
      <c r="J866" s="3008"/>
      <c r="K866" s="3008"/>
      <c r="L866" s="3008"/>
      <c r="M866" s="3008"/>
      <c r="N866" s="3008"/>
      <c r="O866" s="3008"/>
    </row>
    <row r="867" ht="16.5" customHeight="1">
      <c r="A867" s="1818"/>
      <c r="B867" s="2613"/>
      <c r="C867" s="3168"/>
      <c r="D867" s="2548"/>
      <c r="E867" s="3168"/>
      <c r="F867" s="3200"/>
      <c r="G867" s="1771"/>
      <c r="H867" s="3121"/>
      <c r="I867" s="3121"/>
      <c r="J867" s="3121"/>
      <c r="K867" s="3121"/>
      <c r="L867" s="3121"/>
      <c r="M867" s="3121"/>
      <c r="N867" s="3121"/>
      <c r="O867" s="3121"/>
    </row>
    <row r="868" ht="1.5" customHeight="1">
      <c r="A868" s="1818"/>
      <c r="B868" s="3215" t="s">
        <v>10914</v>
      </c>
      <c r="C868" s="3168"/>
      <c r="D868" s="3216" t="s">
        <v>10915</v>
      </c>
      <c r="E868" s="3217"/>
      <c r="F868" s="3218" t="s">
        <v>10916</v>
      </c>
      <c r="G868" s="3219" t="s">
        <v>10917</v>
      </c>
      <c r="H868" s="3126" t="s">
        <v>10918</v>
      </c>
      <c r="I868" s="3219" t="s">
        <v>10919</v>
      </c>
      <c r="J868" s="3126" t="s">
        <v>10920</v>
      </c>
      <c r="K868" s="3219" t="s">
        <v>10921</v>
      </c>
      <c r="L868" s="3126" t="s">
        <v>10922</v>
      </c>
      <c r="M868" s="3121"/>
      <c r="N868" s="3121"/>
      <c r="O868" s="3121"/>
    </row>
    <row r="869" ht="15.0" customHeight="1">
      <c r="A869" s="1818"/>
      <c r="B869" s="2604"/>
      <c r="C869" s="3168"/>
      <c r="D869" s="3220"/>
      <c r="E869" s="3168"/>
      <c r="F869" s="3168"/>
      <c r="G869" s="3121"/>
      <c r="H869" s="3121"/>
      <c r="I869" s="3121"/>
      <c r="J869" s="3121"/>
      <c r="K869" s="3121"/>
      <c r="L869" s="3121"/>
      <c r="M869" s="3121"/>
      <c r="N869" s="3121"/>
      <c r="O869" s="3121"/>
    </row>
    <row r="870" ht="1.5" customHeight="1">
      <c r="A870" s="1818"/>
      <c r="B870" s="2612" t="s">
        <v>10923</v>
      </c>
      <c r="C870" s="3168"/>
      <c r="D870" s="3221" t="s">
        <v>10924</v>
      </c>
      <c r="E870" s="3168"/>
      <c r="F870" s="3222" t="s">
        <v>10925</v>
      </c>
      <c r="G870" s="3121"/>
      <c r="H870" s="3121"/>
      <c r="I870" s="3121"/>
      <c r="J870" s="3121"/>
      <c r="K870" s="3121"/>
      <c r="L870" s="3121"/>
      <c r="M870" s="3121"/>
      <c r="N870" s="3121"/>
      <c r="O870" s="3121"/>
    </row>
    <row r="871" ht="10.5" customHeight="1">
      <c r="A871" s="1818"/>
      <c r="B871" s="2604"/>
      <c r="C871" s="3168"/>
      <c r="D871" s="3220"/>
      <c r="E871" s="3168"/>
      <c r="F871" s="3168"/>
      <c r="G871" s="3121"/>
      <c r="H871" s="3121"/>
      <c r="I871" s="3121"/>
      <c r="J871" s="3121"/>
      <c r="K871" s="3121"/>
      <c r="L871" s="3121"/>
      <c r="M871" s="3121"/>
      <c r="N871" s="3121"/>
      <c r="O871" s="3121"/>
    </row>
    <row r="872" ht="1.5" customHeight="1">
      <c r="A872" s="3223"/>
      <c r="B872" s="2609" t="s">
        <v>10926</v>
      </c>
      <c r="C872" s="2519"/>
      <c r="D872" s="2558" t="s">
        <v>10927</v>
      </c>
      <c r="E872" s="2519"/>
      <c r="F872" s="2558" t="s">
        <v>10928</v>
      </c>
      <c r="G872" s="3206"/>
      <c r="H872" s="3206"/>
      <c r="I872" s="3206"/>
      <c r="J872" s="3206"/>
      <c r="K872" s="3206"/>
      <c r="L872" s="3206"/>
      <c r="M872" s="3206"/>
      <c r="N872" s="3206"/>
      <c r="O872" s="3206"/>
    </row>
    <row r="873" ht="12.0" customHeight="1">
      <c r="A873" s="1818"/>
      <c r="B873" s="2604"/>
      <c r="C873" s="3168"/>
      <c r="D873" s="3220"/>
      <c r="E873" s="3168"/>
      <c r="F873" s="3168"/>
      <c r="G873" s="3121"/>
      <c r="H873" s="3121"/>
      <c r="I873" s="3121"/>
      <c r="J873" s="3121"/>
      <c r="K873" s="3121"/>
      <c r="L873" s="3121"/>
      <c r="M873" s="3121"/>
      <c r="N873" s="3121"/>
      <c r="O873" s="3121"/>
    </row>
    <row r="874" ht="24.0" customHeight="1">
      <c r="A874" s="1818"/>
      <c r="B874" s="3149" t="s">
        <v>10929</v>
      </c>
      <c r="C874" s="3168"/>
      <c r="D874" s="3224" t="s">
        <v>10930</v>
      </c>
      <c r="E874" s="3168"/>
      <c r="F874" s="3168"/>
      <c r="G874" s="3121"/>
      <c r="H874" s="3121"/>
      <c r="I874" s="3121"/>
      <c r="J874" s="3121"/>
      <c r="K874" s="3121"/>
      <c r="L874" s="3121"/>
      <c r="M874" s="3121"/>
      <c r="N874" s="3121"/>
      <c r="O874" s="3121"/>
    </row>
    <row r="875" ht="16.5" customHeight="1">
      <c r="A875" s="1818"/>
      <c r="B875" s="3225"/>
      <c r="C875" s="3168"/>
      <c r="D875" s="3220"/>
      <c r="E875" s="3168"/>
      <c r="F875" s="3168"/>
      <c r="G875" s="3121"/>
      <c r="H875" s="3121"/>
      <c r="I875" s="3121"/>
      <c r="J875" s="3121"/>
      <c r="K875" s="3121"/>
      <c r="L875" s="3121"/>
      <c r="M875" s="3121"/>
      <c r="N875" s="3121"/>
      <c r="O875" s="3121"/>
    </row>
    <row r="876" ht="1.5" customHeight="1">
      <c r="A876" s="1818"/>
      <c r="B876" s="3226" t="s">
        <v>10931</v>
      </c>
      <c r="C876" s="3168"/>
      <c r="D876" s="3227" t="s">
        <v>10932</v>
      </c>
      <c r="E876" s="3168"/>
      <c r="F876" s="3168"/>
      <c r="G876" s="3121"/>
      <c r="H876" s="3121"/>
      <c r="I876" s="3121"/>
      <c r="J876" s="3121"/>
      <c r="K876" s="3121"/>
      <c r="L876" s="3121"/>
      <c r="M876" s="3121"/>
      <c r="N876" s="3121"/>
      <c r="O876" s="3121"/>
    </row>
    <row r="877" ht="1.5" customHeight="1">
      <c r="A877" s="1818"/>
      <c r="B877" s="3228" t="s">
        <v>10933</v>
      </c>
      <c r="C877" s="2519"/>
      <c r="D877" s="3229" t="s">
        <v>10934</v>
      </c>
      <c r="E877" s="3168"/>
      <c r="F877" s="3168"/>
      <c r="G877" s="3121"/>
      <c r="H877" s="3121"/>
      <c r="I877" s="3121"/>
      <c r="J877" s="3121"/>
      <c r="K877" s="3121"/>
      <c r="L877" s="3121"/>
      <c r="M877" s="3121"/>
      <c r="N877" s="3121"/>
      <c r="O877" s="3121"/>
    </row>
    <row r="878" ht="21.0" customHeight="1">
      <c r="A878" s="1818"/>
      <c r="B878" s="2613"/>
      <c r="C878" s="3168"/>
      <c r="D878" s="3168"/>
      <c r="E878" s="3168"/>
      <c r="F878" s="3168"/>
      <c r="G878" s="3121"/>
      <c r="H878" s="3121"/>
      <c r="I878" s="3121"/>
      <c r="J878" s="3121"/>
      <c r="K878" s="3121"/>
      <c r="L878" s="3121"/>
      <c r="M878" s="3121"/>
      <c r="N878" s="3121"/>
      <c r="O878" s="3121"/>
    </row>
    <row r="879" ht="16.5" customHeight="1">
      <c r="A879" s="1818"/>
      <c r="B879" s="2812" t="s">
        <v>10935</v>
      </c>
      <c r="C879" s="3168"/>
      <c r="D879" s="3168"/>
      <c r="E879" s="3168"/>
      <c r="F879" s="3168"/>
      <c r="G879" s="3121"/>
      <c r="H879" s="3121"/>
      <c r="I879" s="3121"/>
      <c r="J879" s="3121"/>
      <c r="K879" s="3121"/>
      <c r="L879" s="3121"/>
      <c r="M879" s="3121"/>
      <c r="N879" s="3121"/>
      <c r="O879" s="3121"/>
    </row>
    <row r="880" ht="16.5" customHeight="1">
      <c r="A880" s="1818"/>
      <c r="B880" s="824"/>
      <c r="C880" s="3168"/>
      <c r="D880" s="3168"/>
      <c r="E880" s="3168"/>
      <c r="F880" s="3168"/>
      <c r="G880" s="3121"/>
      <c r="H880" s="3121"/>
      <c r="I880" s="3121"/>
      <c r="J880" s="3121"/>
      <c r="K880" s="3121"/>
      <c r="L880" s="3121"/>
      <c r="M880" s="3121"/>
      <c r="N880" s="3121"/>
      <c r="O880" s="3121"/>
    </row>
    <row r="881" ht="16.5" customHeight="1">
      <c r="A881" s="1818"/>
      <c r="B881" s="3230" t="s">
        <v>10936</v>
      </c>
      <c r="C881" s="3168"/>
      <c r="D881" s="3168"/>
      <c r="E881" s="3168"/>
      <c r="F881" s="3168"/>
      <c r="G881" s="3121"/>
      <c r="H881" s="3121"/>
      <c r="I881" s="3121"/>
      <c r="J881" s="3121"/>
      <c r="K881" s="3121"/>
      <c r="L881" s="3121"/>
      <c r="M881" s="3121"/>
      <c r="N881" s="3121"/>
      <c r="O881" s="3121"/>
    </row>
    <row r="882" ht="16.5" customHeight="1">
      <c r="A882" s="1818"/>
      <c r="B882" s="824"/>
      <c r="C882" s="3168"/>
      <c r="D882" s="3168"/>
      <c r="E882" s="3168"/>
      <c r="F882" s="3168"/>
      <c r="G882" s="3121"/>
      <c r="H882" s="3121"/>
      <c r="I882" s="3121"/>
      <c r="J882" s="3121"/>
      <c r="K882" s="3121"/>
      <c r="L882" s="3121"/>
      <c r="M882" s="3121"/>
      <c r="N882" s="3121"/>
      <c r="O882" s="3121"/>
    </row>
    <row r="883" ht="1.5" customHeight="1">
      <c r="A883" s="1818"/>
      <c r="B883" s="3007"/>
      <c r="C883" s="3007"/>
      <c r="D883" s="3007" t="s">
        <v>10937</v>
      </c>
      <c r="E883" s="3007"/>
      <c r="F883" s="3007"/>
      <c r="G883" s="3008"/>
      <c r="H883" s="3008"/>
      <c r="I883" s="3008"/>
      <c r="J883" s="3008"/>
      <c r="K883" s="3008"/>
      <c r="L883" s="3008"/>
      <c r="M883" s="3008"/>
      <c r="N883" s="3008"/>
      <c r="O883" s="3008"/>
    </row>
    <row r="884" ht="16.5" customHeight="1">
      <c r="A884" s="1818"/>
      <c r="B884" s="895"/>
      <c r="C884" s="2534"/>
      <c r="D884" s="2534"/>
      <c r="E884" s="2534"/>
      <c r="F884" s="2534"/>
      <c r="G884" s="3121"/>
      <c r="H884" s="3121"/>
      <c r="I884" s="3121"/>
      <c r="J884" s="3121"/>
      <c r="K884" s="3121"/>
      <c r="L884" s="3121"/>
      <c r="M884" s="3121"/>
      <c r="N884" s="3121"/>
      <c r="O884" s="3121"/>
    </row>
    <row r="885" ht="16.5" customHeight="1">
      <c r="A885" s="1818"/>
      <c r="B885" s="3231" t="s">
        <v>10938</v>
      </c>
      <c r="C885" s="2534"/>
      <c r="D885" s="2580" t="s">
        <v>10939</v>
      </c>
      <c r="E885" s="2534"/>
      <c r="F885" s="2534"/>
      <c r="G885" s="3121"/>
      <c r="H885" s="3121"/>
      <c r="I885" s="3121"/>
      <c r="J885" s="3121"/>
      <c r="K885" s="3121"/>
      <c r="L885" s="3121"/>
      <c r="M885" s="3121"/>
      <c r="N885" s="3121"/>
      <c r="O885" s="3121"/>
    </row>
    <row r="886" ht="16.5" customHeight="1">
      <c r="A886" s="1818"/>
      <c r="B886" s="1964"/>
      <c r="C886" s="2534"/>
      <c r="D886" s="2534"/>
      <c r="E886" s="2534"/>
      <c r="F886" s="2534"/>
      <c r="G886" s="1771"/>
      <c r="H886" s="3121"/>
      <c r="I886" s="3121"/>
      <c r="J886" s="3121"/>
      <c r="K886" s="3121"/>
      <c r="L886" s="3121"/>
      <c r="M886" s="3121"/>
      <c r="N886" s="3121"/>
      <c r="O886" s="3121"/>
    </row>
    <row r="887" ht="16.5" customHeight="1">
      <c r="A887" s="3081" t="s">
        <v>10701</v>
      </c>
      <c r="B887" s="3232" t="s">
        <v>10940</v>
      </c>
      <c r="C887" s="2534"/>
      <c r="D887" s="3233" t="s">
        <v>10941</v>
      </c>
      <c r="E887" s="2534"/>
      <c r="F887" s="2705" t="s">
        <v>10942</v>
      </c>
      <c r="G887" s="824"/>
      <c r="H887" s="1771"/>
      <c r="I887" s="3121"/>
      <c r="J887" s="3121"/>
      <c r="K887" s="3121"/>
      <c r="L887" s="3121"/>
      <c r="M887" s="3121"/>
      <c r="N887" s="3121"/>
      <c r="O887" s="3121"/>
    </row>
    <row r="888" ht="1.5" customHeight="1">
      <c r="A888" s="1818"/>
      <c r="B888" s="1964"/>
      <c r="C888" s="2534"/>
      <c r="D888" s="2534"/>
      <c r="E888" s="2534"/>
      <c r="F888" s="3234" t="s">
        <v>10943</v>
      </c>
      <c r="G888" s="824"/>
      <c r="H888" s="3121"/>
      <c r="I888" s="3121"/>
      <c r="J888" s="3121"/>
      <c r="K888" s="3121"/>
      <c r="L888" s="3121"/>
      <c r="M888" s="3121"/>
      <c r="N888" s="3121"/>
      <c r="O888" s="3121"/>
    </row>
    <row r="889" ht="12.0" customHeight="1">
      <c r="A889" s="1818"/>
      <c r="B889" s="3235" t="s">
        <v>10944</v>
      </c>
      <c r="C889" s="2534"/>
      <c r="D889" s="3236" t="s">
        <v>10945</v>
      </c>
      <c r="E889" s="2534"/>
      <c r="F889" s="2534"/>
      <c r="G889" s="3121"/>
      <c r="H889" s="3121"/>
      <c r="I889" s="3121"/>
      <c r="J889" s="3121"/>
      <c r="K889" s="3121"/>
      <c r="L889" s="3121"/>
      <c r="M889" s="3121"/>
      <c r="N889" s="3121"/>
      <c r="O889" s="3121"/>
    </row>
    <row r="890" ht="12.0" customHeight="1">
      <c r="A890" s="1818"/>
      <c r="B890" s="1964"/>
      <c r="C890" s="2534"/>
      <c r="D890" s="2534"/>
      <c r="E890" s="2534"/>
      <c r="F890" s="2534"/>
      <c r="G890" s="3121"/>
      <c r="H890" s="3121"/>
      <c r="I890" s="3121"/>
      <c r="J890" s="3121"/>
      <c r="K890" s="3121"/>
      <c r="L890" s="3121"/>
      <c r="M890" s="3121"/>
      <c r="N890" s="3121"/>
      <c r="O890" s="3121"/>
    </row>
    <row r="891" ht="12.75" customHeight="1">
      <c r="A891" s="1818"/>
      <c r="B891" s="3237" t="s">
        <v>10946</v>
      </c>
      <c r="C891" s="2534"/>
      <c r="D891" s="3238" t="s">
        <v>10947</v>
      </c>
      <c r="E891" s="2534"/>
      <c r="F891" s="2534"/>
      <c r="G891" s="3121"/>
      <c r="H891" s="3121"/>
      <c r="I891" s="3121"/>
      <c r="J891" s="3121"/>
      <c r="K891" s="3121"/>
      <c r="L891" s="3121"/>
      <c r="M891" s="3121"/>
      <c r="N891" s="3121"/>
      <c r="O891" s="3121"/>
    </row>
    <row r="892" ht="12.75" customHeight="1">
      <c r="A892" s="1818"/>
      <c r="B892" s="1964"/>
      <c r="C892" s="2534"/>
      <c r="D892" s="2534"/>
      <c r="E892" s="2534"/>
      <c r="F892" s="2534"/>
      <c r="G892" s="3121"/>
      <c r="H892" s="3121"/>
      <c r="I892" s="3121"/>
      <c r="J892" s="3121"/>
      <c r="K892" s="3121"/>
      <c r="L892" s="3121"/>
      <c r="M892" s="3121"/>
      <c r="N892" s="3121"/>
      <c r="O892" s="3121"/>
    </row>
    <row r="893" ht="12.0" customHeight="1">
      <c r="A893" s="1818"/>
      <c r="B893" s="3239" t="s">
        <v>10948</v>
      </c>
      <c r="C893" s="2534"/>
      <c r="D893" s="3239" t="s">
        <v>10949</v>
      </c>
      <c r="E893" s="2534"/>
      <c r="F893" s="2577" t="s">
        <v>10950</v>
      </c>
      <c r="G893" s="3121"/>
      <c r="H893" s="3121"/>
      <c r="I893" s="3121"/>
      <c r="J893" s="3121"/>
      <c r="K893" s="3121"/>
      <c r="L893" s="3121"/>
      <c r="M893" s="3121"/>
      <c r="N893" s="3121"/>
      <c r="O893" s="3121"/>
    </row>
    <row r="894" ht="12.0" customHeight="1">
      <c r="A894" s="1818"/>
      <c r="B894" s="1736"/>
      <c r="C894" s="2534"/>
      <c r="D894" s="2534"/>
      <c r="E894" s="2534"/>
      <c r="F894" s="2534"/>
      <c r="G894" s="3121"/>
      <c r="H894" s="3121"/>
      <c r="I894" s="3121"/>
      <c r="J894" s="3121"/>
      <c r="K894" s="3121"/>
      <c r="L894" s="3121"/>
      <c r="M894" s="3121"/>
      <c r="N894" s="3121"/>
      <c r="O894" s="3121"/>
    </row>
    <row r="895" ht="12.0" customHeight="1">
      <c r="A895" s="1818"/>
      <c r="B895" s="2722" t="s">
        <v>10951</v>
      </c>
      <c r="C895" s="2534"/>
      <c r="D895" s="2583" t="s">
        <v>10952</v>
      </c>
      <c r="E895" s="2534"/>
      <c r="F895" s="2534"/>
      <c r="G895" s="3121"/>
      <c r="H895" s="3121"/>
      <c r="I895" s="3121"/>
      <c r="J895" s="3121"/>
      <c r="K895" s="3121"/>
      <c r="L895" s="3121"/>
      <c r="M895" s="3121"/>
      <c r="N895" s="3121"/>
      <c r="O895" s="3121"/>
    </row>
    <row r="896" ht="12.75" customHeight="1">
      <c r="A896" s="1818"/>
      <c r="B896" s="3240"/>
      <c r="C896" s="2534"/>
      <c r="D896" s="2534"/>
      <c r="E896" s="2534"/>
      <c r="F896" s="2534"/>
      <c r="G896" s="3121"/>
      <c r="H896" s="3121"/>
      <c r="I896" s="3121"/>
      <c r="J896" s="3121"/>
      <c r="K896" s="3121"/>
      <c r="L896" s="3121"/>
      <c r="M896" s="3121"/>
      <c r="N896" s="3121"/>
      <c r="O896" s="3121"/>
    </row>
    <row r="897" ht="12.75" customHeight="1">
      <c r="A897" s="1818"/>
      <c r="B897" s="3007"/>
      <c r="C897" s="3007"/>
      <c r="D897" s="3007" t="s">
        <v>10953</v>
      </c>
      <c r="E897" s="3007"/>
      <c r="F897" s="3007"/>
      <c r="G897" s="3008"/>
      <c r="H897" s="3008"/>
      <c r="I897" s="3008"/>
      <c r="J897" s="3008"/>
      <c r="K897" s="3008"/>
      <c r="L897" s="3008"/>
      <c r="M897" s="3008"/>
      <c r="N897" s="3008"/>
      <c r="O897" s="3008"/>
    </row>
    <row r="898" ht="12.0" customHeight="1">
      <c r="A898" s="1719"/>
      <c r="B898" s="968"/>
      <c r="C898" s="1719"/>
      <c r="D898" s="968"/>
      <c r="E898" s="968"/>
      <c r="F898" s="968"/>
      <c r="G898" s="968"/>
      <c r="H898" s="1719"/>
      <c r="I898" s="1719"/>
      <c r="J898" s="1719"/>
      <c r="K898" s="1719"/>
      <c r="L898" s="1719"/>
      <c r="M898" s="1719"/>
      <c r="N898" s="1719"/>
      <c r="O898" s="1719"/>
    </row>
    <row r="899" ht="12.75" customHeight="1">
      <c r="A899" s="824"/>
      <c r="B899" s="2569" t="s">
        <v>10954</v>
      </c>
      <c r="C899" s="824"/>
      <c r="D899" s="2569" t="s">
        <v>10955</v>
      </c>
      <c r="E899" s="1951"/>
      <c r="F899" s="1951"/>
      <c r="G899" s="1951"/>
      <c r="H899" s="824"/>
      <c r="I899" s="824"/>
      <c r="J899" s="824"/>
      <c r="K899" s="824"/>
      <c r="L899" s="824"/>
      <c r="M899" s="824"/>
      <c r="N899" s="824"/>
      <c r="O899" s="824"/>
    </row>
    <row r="900" ht="12.0" customHeight="1">
      <c r="A900" s="1719"/>
      <c r="B900" s="968"/>
      <c r="C900" s="1719"/>
      <c r="D900" s="968"/>
      <c r="E900" s="968"/>
      <c r="F900" s="968"/>
      <c r="G900" s="968"/>
      <c r="H900" s="968"/>
      <c r="I900" s="968"/>
      <c r="J900" s="1719"/>
      <c r="K900" s="1719"/>
      <c r="L900" s="1719"/>
      <c r="M900" s="1719"/>
      <c r="N900" s="1719"/>
      <c r="O900" s="1719"/>
    </row>
    <row r="901" ht="12.0" customHeight="1">
      <c r="A901" s="824"/>
      <c r="B901" s="2831" t="s">
        <v>10956</v>
      </c>
      <c r="C901" s="824"/>
      <c r="D901" s="2846" t="s">
        <v>10957</v>
      </c>
      <c r="E901" s="1951"/>
      <c r="F901" s="2831" t="s">
        <v>10958</v>
      </c>
      <c r="G901" s="3002" t="s">
        <v>10959</v>
      </c>
      <c r="H901" s="2831" t="s">
        <v>10960</v>
      </c>
      <c r="I901" s="3002" t="s">
        <v>10961</v>
      </c>
      <c r="J901" s="2831" t="s">
        <v>10962</v>
      </c>
      <c r="K901" s="3002" t="s">
        <v>10963</v>
      </c>
      <c r="L901" s="824"/>
      <c r="M901" s="824"/>
      <c r="N901" s="824"/>
      <c r="O901" s="824"/>
    </row>
    <row r="902" ht="12.75" customHeight="1">
      <c r="A902" s="1719"/>
      <c r="B902" s="968"/>
      <c r="C902" s="1719"/>
      <c r="D902" s="1719"/>
      <c r="E902" s="1719"/>
      <c r="F902" s="1719"/>
      <c r="G902" s="1719"/>
      <c r="H902" s="1719"/>
      <c r="I902" s="1719"/>
      <c r="J902" s="1719"/>
      <c r="K902" s="1719"/>
      <c r="L902" s="1719"/>
      <c r="M902" s="1719"/>
      <c r="N902" s="1719"/>
      <c r="O902" s="1719"/>
    </row>
    <row r="903" ht="12.75" customHeight="1">
      <c r="A903" s="824"/>
      <c r="B903" s="2924" t="s">
        <v>10964</v>
      </c>
      <c r="C903" s="824"/>
      <c r="D903" s="824"/>
      <c r="E903" s="824"/>
      <c r="F903" s="824"/>
      <c r="G903" s="824"/>
      <c r="H903" s="824"/>
      <c r="I903" s="824"/>
      <c r="J903" s="824"/>
      <c r="K903" s="824"/>
      <c r="L903" s="824"/>
      <c r="M903" s="824"/>
      <c r="N903" s="824"/>
      <c r="O903" s="824"/>
    </row>
    <row r="904" ht="12.0" customHeight="1">
      <c r="A904" s="1719"/>
      <c r="B904" s="968"/>
      <c r="C904" s="1719"/>
      <c r="D904" s="1719"/>
      <c r="E904" s="1719"/>
      <c r="F904" s="1719"/>
      <c r="G904" s="1719"/>
      <c r="H904" s="1719"/>
      <c r="I904" s="1719"/>
      <c r="J904" s="1719"/>
      <c r="K904" s="1719"/>
      <c r="L904" s="1719"/>
      <c r="M904" s="1719"/>
      <c r="N904" s="1719"/>
      <c r="O904" s="1719"/>
    </row>
    <row r="905" ht="36.0" customHeight="1">
      <c r="A905" s="824"/>
      <c r="B905" s="3162" t="s">
        <v>10965</v>
      </c>
      <c r="C905" s="824"/>
      <c r="D905" s="824"/>
      <c r="E905" s="824"/>
      <c r="F905" s="824"/>
      <c r="G905" s="824"/>
      <c r="H905" s="824"/>
      <c r="I905" s="824"/>
      <c r="J905" s="824"/>
      <c r="K905" s="824"/>
      <c r="L905" s="824"/>
      <c r="M905" s="824"/>
      <c r="N905" s="824"/>
      <c r="O905" s="824"/>
    </row>
    <row r="906" ht="12.75" customHeight="1">
      <c r="A906" s="824"/>
      <c r="B906" s="824"/>
      <c r="C906" s="824"/>
      <c r="D906" s="824"/>
      <c r="E906" s="824"/>
      <c r="F906" s="824"/>
      <c r="G906" s="824"/>
      <c r="H906" s="824"/>
      <c r="I906" s="824"/>
      <c r="J906" s="824"/>
      <c r="K906" s="824"/>
      <c r="L906" s="824"/>
      <c r="M906" s="824"/>
      <c r="N906" s="824"/>
      <c r="O906" s="824"/>
    </row>
    <row r="907" ht="1.5" customHeight="1">
      <c r="A907" s="1818"/>
      <c r="B907" s="3007"/>
      <c r="C907" s="3007"/>
      <c r="D907" s="3007" t="s">
        <v>10966</v>
      </c>
      <c r="E907" s="3007"/>
      <c r="F907" s="3007"/>
      <c r="G907" s="3008"/>
      <c r="H907" s="3008"/>
      <c r="I907" s="3008"/>
      <c r="J907" s="3008"/>
      <c r="K907" s="3008"/>
      <c r="L907" s="3008"/>
      <c r="M907" s="3008"/>
      <c r="N907" s="3008"/>
      <c r="O907" s="3008"/>
    </row>
    <row r="908" ht="16.5" customHeight="1">
      <c r="A908" s="1818"/>
      <c r="B908" s="3241"/>
      <c r="C908" s="3168"/>
      <c r="D908" s="3242"/>
      <c r="E908" s="3168"/>
      <c r="F908" s="3243"/>
      <c r="G908" s="3121"/>
      <c r="H908" s="1771"/>
      <c r="I908" s="3121"/>
      <c r="J908" s="3121"/>
      <c r="K908" s="3121"/>
      <c r="L908" s="3121"/>
      <c r="M908" s="3121"/>
      <c r="N908" s="3121"/>
      <c r="O908" s="3121"/>
    </row>
    <row r="909" ht="1.5" customHeight="1">
      <c r="A909" s="1818"/>
      <c r="B909" s="3244" t="s">
        <v>10967</v>
      </c>
      <c r="C909" s="3168"/>
      <c r="D909" s="3245" t="s">
        <v>10968</v>
      </c>
      <c r="E909" s="3168"/>
      <c r="F909" s="3246" t="s">
        <v>10969</v>
      </c>
      <c r="G909" s="3121"/>
      <c r="H909" s="3247" t="s">
        <v>10970</v>
      </c>
      <c r="I909" s="3121"/>
      <c r="J909" s="3121"/>
      <c r="K909" s="3121"/>
      <c r="L909" s="3121"/>
      <c r="M909" s="3121"/>
      <c r="N909" s="3121"/>
      <c r="O909" s="3121"/>
    </row>
    <row r="910" ht="16.5" customHeight="1">
      <c r="A910" s="1818"/>
      <c r="B910" s="3248"/>
      <c r="C910" s="3168"/>
      <c r="D910" s="3168"/>
      <c r="E910" s="3168"/>
      <c r="F910" s="3168"/>
      <c r="G910" s="3121"/>
      <c r="H910" s="3121"/>
      <c r="I910" s="3121"/>
      <c r="J910" s="3121"/>
      <c r="K910" s="3121"/>
      <c r="L910" s="3121"/>
      <c r="M910" s="3121"/>
      <c r="N910" s="3121"/>
      <c r="O910" s="3121"/>
    </row>
    <row r="911" ht="25.5" customHeight="1">
      <c r="A911" s="1818"/>
      <c r="B911" s="3249" t="s">
        <v>10971</v>
      </c>
      <c r="C911" s="3168"/>
      <c r="D911" s="3250" t="s">
        <v>10972</v>
      </c>
      <c r="E911" s="3168"/>
      <c r="F911" s="3251" t="s">
        <v>10973</v>
      </c>
      <c r="G911" s="3121"/>
      <c r="H911" s="3121"/>
      <c r="I911" s="3121"/>
      <c r="J911" s="3121"/>
      <c r="K911" s="3121"/>
      <c r="L911" s="3121"/>
      <c r="M911" s="3121"/>
      <c r="N911" s="3121"/>
      <c r="O911" s="3121"/>
    </row>
    <row r="912" ht="16.5" customHeight="1">
      <c r="A912" s="1818"/>
      <c r="B912" s="3168"/>
      <c r="C912" s="3168"/>
      <c r="D912" s="3168"/>
      <c r="E912" s="3168"/>
      <c r="F912" s="3168"/>
      <c r="G912" s="3121"/>
      <c r="H912" s="3121"/>
      <c r="I912" s="3121"/>
      <c r="J912" s="3121"/>
      <c r="K912" s="3121"/>
      <c r="L912" s="3121"/>
      <c r="M912" s="3121"/>
      <c r="N912" s="3121"/>
      <c r="O912" s="3121"/>
    </row>
    <row r="913" ht="12.0" customHeight="1">
      <c r="A913" s="1818"/>
      <c r="B913" s="3007"/>
      <c r="C913" s="3007"/>
      <c r="D913" s="3007" t="s">
        <v>10974</v>
      </c>
      <c r="E913" s="3007"/>
      <c r="F913" s="3007"/>
      <c r="G913" s="3008"/>
      <c r="H913" s="3008"/>
      <c r="I913" s="3008"/>
      <c r="J913" s="3008"/>
      <c r="K913" s="3008"/>
      <c r="L913" s="3008"/>
      <c r="M913" s="3008"/>
      <c r="N913" s="3008"/>
      <c r="O913" s="3008"/>
    </row>
    <row r="914" ht="16.5" customHeight="1">
      <c r="A914" s="3187"/>
      <c r="B914" s="3220"/>
      <c r="C914" s="3220"/>
      <c r="D914" s="3220"/>
      <c r="E914" s="3220"/>
      <c r="F914" s="3220"/>
      <c r="G914" s="3190"/>
      <c r="H914" s="3190"/>
      <c r="I914" s="3190"/>
      <c r="J914" s="3190"/>
      <c r="K914" s="3190"/>
      <c r="L914" s="3190"/>
      <c r="M914" s="3190"/>
      <c r="N914" s="3190"/>
      <c r="O914" s="3190"/>
    </row>
    <row r="915" ht="1.5" customHeight="1">
      <c r="A915" s="3187"/>
      <c r="B915" s="3252" t="s">
        <v>10975</v>
      </c>
      <c r="C915" s="3220"/>
      <c r="D915" s="3191" t="s">
        <v>10976</v>
      </c>
      <c r="E915" s="3220"/>
      <c r="F915" s="3191" t="s">
        <v>10977</v>
      </c>
      <c r="G915" s="1951" t="s">
        <v>10276</v>
      </c>
      <c r="H915" s="3190"/>
      <c r="I915" s="3190"/>
      <c r="J915" s="3190"/>
      <c r="K915" s="3190"/>
      <c r="L915" s="3190"/>
      <c r="M915" s="3190"/>
      <c r="N915" s="3190"/>
      <c r="O915" s="3190"/>
    </row>
    <row r="916" ht="1.5" customHeight="1">
      <c r="A916" s="3187"/>
      <c r="B916" s="3220"/>
      <c r="C916" s="3220"/>
      <c r="D916" s="3220"/>
      <c r="E916" s="3220"/>
      <c r="F916" s="3253" t="s">
        <v>10978</v>
      </c>
      <c r="G916" s="3190"/>
      <c r="H916" s="3190"/>
      <c r="I916" s="3190"/>
      <c r="J916" s="3190"/>
      <c r="K916" s="3190"/>
      <c r="L916" s="3190"/>
      <c r="M916" s="3190"/>
      <c r="N916" s="3190"/>
      <c r="O916" s="3190"/>
    </row>
    <row r="917" ht="16.5" customHeight="1">
      <c r="A917" s="3187"/>
      <c r="B917" s="3220"/>
      <c r="C917" s="3220"/>
      <c r="D917" s="3220"/>
      <c r="E917" s="3220"/>
      <c r="F917" s="3220"/>
      <c r="G917" s="3190"/>
      <c r="H917" s="3190"/>
      <c r="I917" s="3190"/>
      <c r="J917" s="3190"/>
      <c r="K917" s="3190"/>
      <c r="L917" s="3190"/>
      <c r="M917" s="3190"/>
      <c r="N917" s="3190"/>
      <c r="O917" s="3190"/>
    </row>
    <row r="918" ht="1.5" customHeight="1">
      <c r="A918" s="3187"/>
      <c r="B918" s="3254" t="s">
        <v>10979</v>
      </c>
      <c r="C918" s="3220"/>
      <c r="D918" s="3255" t="s">
        <v>10980</v>
      </c>
      <c r="E918" s="3220"/>
      <c r="F918" s="3220" t="s">
        <v>10981</v>
      </c>
      <c r="G918" s="3190"/>
      <c r="H918" s="3190"/>
      <c r="I918" s="3190"/>
      <c r="J918" s="3190"/>
      <c r="K918" s="3190"/>
      <c r="L918" s="3190"/>
      <c r="M918" s="3190"/>
      <c r="N918" s="3190"/>
      <c r="O918" s="3190"/>
    </row>
    <row r="919" ht="12.0" customHeight="1">
      <c r="A919" s="3187"/>
      <c r="B919" s="3220"/>
      <c r="C919" s="3220"/>
      <c r="D919" s="3220"/>
      <c r="E919" s="3220"/>
      <c r="F919" s="3220"/>
      <c r="G919" s="3190"/>
      <c r="H919" s="3190"/>
      <c r="I919" s="3190"/>
      <c r="J919" s="3190"/>
      <c r="K919" s="3190"/>
      <c r="L919" s="3190"/>
      <c r="M919" s="3190"/>
      <c r="N919" s="3190"/>
      <c r="O919" s="3190"/>
    </row>
    <row r="920" ht="1.5" customHeight="1">
      <c r="A920" s="3187"/>
      <c r="B920" s="3256" t="s">
        <v>10982</v>
      </c>
      <c r="C920" s="3220"/>
      <c r="D920" s="3257" t="s">
        <v>10983</v>
      </c>
      <c r="E920" s="3220"/>
      <c r="F920" s="3256" t="s">
        <v>10984</v>
      </c>
      <c r="G920" s="3190"/>
      <c r="H920" s="3190"/>
      <c r="I920" s="3190"/>
      <c r="J920" s="3190"/>
      <c r="K920" s="3190"/>
      <c r="L920" s="3190"/>
      <c r="M920" s="3190"/>
      <c r="N920" s="3190"/>
      <c r="O920" s="3190"/>
    </row>
    <row r="921" ht="19.5" customHeight="1">
      <c r="A921" s="3187"/>
      <c r="B921" s="3220"/>
      <c r="C921" s="3220"/>
      <c r="D921" s="3220"/>
      <c r="E921" s="3220"/>
      <c r="F921" s="3220"/>
      <c r="G921" s="3190"/>
      <c r="H921" s="3190"/>
      <c r="I921" s="3190"/>
      <c r="J921" s="3190"/>
      <c r="K921" s="3190"/>
      <c r="L921" s="3190"/>
      <c r="M921" s="3190"/>
      <c r="N921" s="3190"/>
      <c r="O921" s="3190"/>
    </row>
    <row r="922" ht="1.5" customHeight="1">
      <c r="A922" s="3187"/>
      <c r="B922" s="3258" t="s">
        <v>10985</v>
      </c>
      <c r="C922" s="3220"/>
      <c r="D922" s="3258" t="s">
        <v>10986</v>
      </c>
      <c r="E922" s="3220"/>
      <c r="F922" s="3258" t="s">
        <v>10987</v>
      </c>
      <c r="G922" s="3190"/>
      <c r="H922" s="3190"/>
      <c r="I922" s="3190"/>
      <c r="J922" s="3190"/>
      <c r="K922" s="3190"/>
      <c r="L922" s="3190"/>
      <c r="M922" s="3190"/>
      <c r="N922" s="3190"/>
      <c r="O922" s="3190"/>
    </row>
    <row r="923" ht="16.5" customHeight="1">
      <c r="A923" s="3187"/>
      <c r="B923" s="3220"/>
      <c r="C923" s="3220"/>
      <c r="D923" s="3220"/>
      <c r="E923" s="3220"/>
      <c r="F923" s="3220"/>
      <c r="G923" s="3190"/>
      <c r="H923" s="3190"/>
      <c r="I923" s="3190"/>
      <c r="J923" s="3190"/>
      <c r="K923" s="3190"/>
      <c r="L923" s="3190"/>
      <c r="M923" s="3190"/>
      <c r="N923" s="3190"/>
      <c r="O923" s="3190"/>
    </row>
    <row r="924" ht="13.5" customHeight="1">
      <c r="A924" s="3187"/>
      <c r="B924" s="3259" t="s">
        <v>10988</v>
      </c>
      <c r="C924" s="3220"/>
      <c r="D924" s="3259" t="s">
        <v>10989</v>
      </c>
      <c r="E924" s="3220"/>
      <c r="F924" s="3220"/>
      <c r="G924" s="3190"/>
      <c r="H924" s="3190"/>
      <c r="I924" s="3190"/>
      <c r="J924" s="3190"/>
      <c r="K924" s="3190"/>
      <c r="L924" s="3190"/>
      <c r="M924" s="3190"/>
      <c r="N924" s="3190"/>
      <c r="O924" s="3190"/>
    </row>
    <row r="925" ht="13.5" customHeight="1">
      <c r="A925" s="3187"/>
      <c r="B925" s="3220"/>
      <c r="C925" s="3220"/>
      <c r="D925" s="3220"/>
      <c r="E925" s="3220"/>
      <c r="F925" s="3220"/>
      <c r="G925" s="3190"/>
      <c r="H925" s="3190"/>
      <c r="I925" s="3190"/>
      <c r="J925" s="3190"/>
      <c r="K925" s="3190"/>
      <c r="L925" s="3190"/>
      <c r="M925" s="3190"/>
      <c r="N925" s="3190"/>
      <c r="O925" s="3190"/>
    </row>
    <row r="926" ht="1.5" customHeight="1">
      <c r="A926" s="3187"/>
      <c r="B926" s="3260" t="s">
        <v>10990</v>
      </c>
      <c r="C926" s="3220"/>
      <c r="D926" s="3260" t="s">
        <v>10991</v>
      </c>
      <c r="E926" s="3220"/>
      <c r="F926" s="3260" t="s">
        <v>10992</v>
      </c>
      <c r="G926" s="3261" t="s">
        <v>10993</v>
      </c>
      <c r="H926" s="3190"/>
      <c r="I926" s="3190"/>
      <c r="J926" s="3190"/>
      <c r="K926" s="3190"/>
      <c r="L926" s="3190"/>
      <c r="M926" s="3190"/>
      <c r="N926" s="3190"/>
      <c r="O926" s="3190"/>
    </row>
    <row r="927" ht="18.0" customHeight="1">
      <c r="A927" s="3187"/>
      <c r="B927" s="3220"/>
      <c r="C927" s="3220"/>
      <c r="D927" s="3220"/>
      <c r="E927" s="3220"/>
      <c r="F927" s="3220"/>
      <c r="G927" s="3190"/>
      <c r="H927" s="3190"/>
      <c r="I927" s="3190"/>
      <c r="J927" s="3190"/>
      <c r="K927" s="3190"/>
      <c r="L927" s="3190"/>
      <c r="M927" s="3190"/>
      <c r="N927" s="3190"/>
      <c r="O927" s="3190"/>
    </row>
    <row r="928" ht="1.5" customHeight="1">
      <c r="A928" s="3187"/>
      <c r="B928" s="3262" t="s">
        <v>10994</v>
      </c>
      <c r="C928" s="3220"/>
      <c r="D928" s="3262" t="s">
        <v>10995</v>
      </c>
      <c r="E928" s="3220"/>
      <c r="F928" s="3220"/>
      <c r="G928" s="3190"/>
      <c r="H928" s="3190"/>
      <c r="I928" s="3190"/>
      <c r="J928" s="3190"/>
      <c r="K928" s="3190"/>
      <c r="L928" s="3190"/>
      <c r="M928" s="3190"/>
      <c r="N928" s="3190"/>
      <c r="O928" s="3190"/>
    </row>
    <row r="929" ht="16.5" customHeight="1">
      <c r="A929" s="3187"/>
      <c r="B929" s="3220"/>
      <c r="C929" s="3220"/>
      <c r="D929" s="3220"/>
      <c r="E929" s="3220"/>
      <c r="F929" s="3220"/>
      <c r="G929" s="3190"/>
      <c r="H929" s="3190"/>
      <c r="I929" s="3190"/>
      <c r="J929" s="3190"/>
      <c r="K929" s="3190"/>
      <c r="L929" s="3190"/>
      <c r="M929" s="3190"/>
      <c r="N929" s="3190"/>
      <c r="O929" s="3190"/>
    </row>
    <row r="930" ht="19.5" customHeight="1">
      <c r="A930" s="1818"/>
      <c r="B930" s="3007"/>
      <c r="C930" s="3007"/>
      <c r="D930" s="3007" t="s">
        <v>10996</v>
      </c>
      <c r="E930" s="3007"/>
      <c r="F930" s="3007"/>
      <c r="G930" s="3008"/>
      <c r="H930" s="3008"/>
      <c r="I930" s="3008"/>
      <c r="J930" s="3008"/>
      <c r="K930" s="3008"/>
      <c r="L930" s="3008"/>
      <c r="M930" s="3008"/>
      <c r="N930" s="3008"/>
      <c r="O930" s="3008"/>
    </row>
    <row r="931" ht="18.0" customHeight="1">
      <c r="A931" s="1818"/>
      <c r="B931" s="2604"/>
      <c r="C931" s="3263"/>
      <c r="D931" s="824"/>
      <c r="E931" s="3263"/>
      <c r="F931" s="3263"/>
      <c r="G931" s="3121"/>
      <c r="H931" s="3121"/>
      <c r="I931" s="3121"/>
      <c r="J931" s="3121"/>
      <c r="K931" s="3121"/>
      <c r="L931" s="3121"/>
      <c r="M931" s="3121"/>
      <c r="N931" s="3121"/>
      <c r="O931" s="3121"/>
    </row>
    <row r="932" ht="1.5" customHeight="1">
      <c r="A932" s="3264"/>
      <c r="B932" s="3265" t="s">
        <v>10997</v>
      </c>
      <c r="C932" s="3266"/>
      <c r="D932" s="3267" t="s">
        <v>10998</v>
      </c>
      <c r="E932" s="3266"/>
      <c r="F932" s="3268" t="s">
        <v>10999</v>
      </c>
      <c r="G932" s="3269" t="s">
        <v>11000</v>
      </c>
      <c r="H932" s="3270" t="s">
        <v>11001</v>
      </c>
      <c r="I932" s="3271" t="s">
        <v>11002</v>
      </c>
      <c r="J932" s="3272"/>
      <c r="K932" s="3272"/>
      <c r="L932" s="3272"/>
      <c r="M932" s="3272"/>
      <c r="N932" s="3272"/>
      <c r="O932" s="3272"/>
    </row>
    <row r="933" ht="13.5" customHeight="1">
      <c r="A933" s="3187"/>
      <c r="B933" s="3181"/>
      <c r="C933" s="3220"/>
      <c r="D933" s="2757"/>
      <c r="E933" s="3220"/>
      <c r="F933" s="2757"/>
      <c r="G933" s="3273"/>
      <c r="H933" s="3190"/>
      <c r="I933" s="3190"/>
      <c r="J933" s="3190"/>
      <c r="K933" s="3190"/>
      <c r="L933" s="3190"/>
      <c r="M933" s="3190"/>
      <c r="N933" s="3190"/>
      <c r="O933" s="3190"/>
    </row>
    <row r="934" ht="1.5" customHeight="1">
      <c r="A934" s="3187"/>
      <c r="B934" s="3274" t="s">
        <v>11003</v>
      </c>
      <c r="C934" s="3220"/>
      <c r="D934" s="3275" t="s">
        <v>11004</v>
      </c>
      <c r="E934" s="3220"/>
      <c r="F934" s="3275" t="s">
        <v>11005</v>
      </c>
      <c r="G934" s="3276" t="s">
        <v>11006</v>
      </c>
      <c r="H934" s="3277" t="s">
        <v>11007</v>
      </c>
      <c r="I934" s="3190"/>
      <c r="J934" s="3190"/>
      <c r="K934" s="3190"/>
      <c r="L934" s="3190"/>
      <c r="M934" s="3190"/>
      <c r="N934" s="3190"/>
      <c r="O934" s="3190"/>
    </row>
    <row r="935" ht="1.5" customHeight="1">
      <c r="A935" s="3187"/>
      <c r="B935" s="3095"/>
      <c r="C935" s="3220"/>
      <c r="D935" s="2554" t="s">
        <v>11008</v>
      </c>
      <c r="E935" s="3220"/>
      <c r="F935" s="3220"/>
      <c r="G935" s="3278"/>
      <c r="H935" s="3190"/>
      <c r="I935" s="3190"/>
      <c r="J935" s="3190"/>
      <c r="K935" s="3190"/>
      <c r="L935" s="3190"/>
      <c r="M935" s="3190"/>
      <c r="N935" s="3190"/>
      <c r="O935" s="3190"/>
    </row>
    <row r="936" ht="23.25" customHeight="1">
      <c r="A936" s="3187"/>
      <c r="B936" s="3095"/>
      <c r="C936" s="3220"/>
      <c r="D936" s="3279" t="s">
        <v>11009</v>
      </c>
      <c r="E936" s="3220"/>
      <c r="F936" s="3280" t="s">
        <v>11010</v>
      </c>
      <c r="G936" s="3190"/>
      <c r="H936" s="3190"/>
      <c r="I936" s="3190"/>
      <c r="J936" s="3190"/>
      <c r="K936" s="3190"/>
      <c r="L936" s="3190"/>
      <c r="M936" s="3190"/>
      <c r="N936" s="3190"/>
      <c r="O936" s="3190"/>
    </row>
    <row r="937" ht="32.25" customHeight="1">
      <c r="A937" s="3187"/>
      <c r="B937" s="3095"/>
      <c r="C937" s="3220"/>
      <c r="D937" s="3281" t="s">
        <v>11011</v>
      </c>
      <c r="E937" s="3220"/>
      <c r="F937" s="3220"/>
      <c r="G937" s="3190"/>
      <c r="H937" s="3190"/>
      <c r="I937" s="3190"/>
      <c r="J937" s="3190"/>
      <c r="K937" s="3190"/>
      <c r="L937" s="3190"/>
      <c r="M937" s="3190"/>
      <c r="N937" s="3190"/>
      <c r="O937" s="3190"/>
    </row>
    <row r="938" ht="21.0" customHeight="1">
      <c r="A938" s="3282"/>
      <c r="B938" s="3181"/>
      <c r="C938" s="2757"/>
      <c r="D938" s="3181"/>
      <c r="E938" s="3283"/>
      <c r="F938" s="2757"/>
      <c r="G938" s="3284"/>
      <c r="H938" s="3284"/>
      <c r="I938" s="3284"/>
      <c r="J938" s="3284"/>
      <c r="K938" s="3284"/>
      <c r="L938" s="3284"/>
      <c r="M938" s="3284"/>
      <c r="N938" s="3284"/>
      <c r="O938" s="3284"/>
    </row>
    <row r="939" ht="24.0" customHeight="1">
      <c r="A939" s="3187"/>
      <c r="B939" s="3285" t="s">
        <v>11012</v>
      </c>
      <c r="C939" s="3220"/>
      <c r="D939" s="3285" t="s">
        <v>11013</v>
      </c>
      <c r="E939" s="2855" t="s">
        <v>11014</v>
      </c>
      <c r="F939" s="3286" t="s">
        <v>11015</v>
      </c>
      <c r="G939" s="3287" t="s">
        <v>11016</v>
      </c>
      <c r="H939" s="1951" t="s">
        <v>10276</v>
      </c>
      <c r="I939" s="3190"/>
      <c r="J939" s="3190"/>
      <c r="K939" s="3190"/>
      <c r="L939" s="3190"/>
      <c r="M939" s="3190"/>
      <c r="N939" s="3190"/>
      <c r="O939" s="3190"/>
    </row>
    <row r="940" ht="24.0" customHeight="1">
      <c r="A940" s="3187"/>
      <c r="B940" s="3095"/>
      <c r="C940" s="3220"/>
      <c r="D940" s="3288" t="s">
        <v>11017</v>
      </c>
      <c r="E940" s="3220"/>
      <c r="F940" s="3220"/>
      <c r="G940" s="3190"/>
      <c r="H940" s="3190"/>
      <c r="I940" s="3190"/>
      <c r="J940" s="3190"/>
      <c r="K940" s="3190"/>
      <c r="L940" s="3190"/>
      <c r="M940" s="3190"/>
      <c r="N940" s="3190"/>
      <c r="O940" s="3190"/>
    </row>
    <row r="941" ht="32.25" customHeight="1">
      <c r="A941" s="3187"/>
      <c r="B941" s="3095"/>
      <c r="C941" s="3220"/>
      <c r="D941" s="3289" t="s">
        <v>11018</v>
      </c>
      <c r="E941" s="3220"/>
      <c r="F941" s="3220"/>
      <c r="G941" s="3190"/>
      <c r="H941" s="3190"/>
      <c r="I941" s="3190"/>
      <c r="J941" s="3190"/>
      <c r="K941" s="3190"/>
      <c r="L941" s="3190"/>
      <c r="M941" s="3190"/>
      <c r="N941" s="3190"/>
      <c r="O941" s="3190"/>
    </row>
    <row r="942" ht="32.25" customHeight="1">
      <c r="A942" s="3187"/>
      <c r="B942" s="3290"/>
      <c r="C942" s="3220"/>
      <c r="D942" s="3291" t="s">
        <v>11019</v>
      </c>
      <c r="E942" s="3220"/>
      <c r="F942" s="3220"/>
      <c r="G942" s="3190"/>
      <c r="H942" s="3190"/>
      <c r="I942" s="3190"/>
      <c r="J942" s="3190"/>
      <c r="K942" s="3190"/>
      <c r="L942" s="3190"/>
      <c r="M942" s="3190"/>
      <c r="N942" s="3190"/>
      <c r="O942" s="3190"/>
    </row>
    <row r="943" ht="32.25" customHeight="1">
      <c r="A943" s="3187"/>
      <c r="B943" s="3290"/>
      <c r="C943" s="3220"/>
      <c r="D943" s="824"/>
      <c r="E943" s="3220"/>
      <c r="F943" s="3220"/>
      <c r="G943" s="3190"/>
      <c r="H943" s="3190"/>
      <c r="I943" s="3190"/>
      <c r="J943" s="3190"/>
      <c r="K943" s="3190"/>
      <c r="L943" s="3190"/>
      <c r="M943" s="3190"/>
      <c r="N943" s="3190"/>
      <c r="O943" s="3190"/>
    </row>
    <row r="944" ht="24.0" customHeight="1">
      <c r="A944" s="3187"/>
      <c r="B944" s="3292" t="s">
        <v>11020</v>
      </c>
      <c r="C944" s="3220"/>
      <c r="D944" s="3293" t="s">
        <v>11021</v>
      </c>
      <c r="E944" s="3220"/>
      <c r="F944" s="3294" t="s">
        <v>11022</v>
      </c>
      <c r="G944" s="3190"/>
      <c r="H944" s="3190"/>
      <c r="I944" s="3190"/>
      <c r="J944" s="3190"/>
      <c r="K944" s="3190"/>
      <c r="L944" s="3190"/>
      <c r="M944" s="3190"/>
      <c r="N944" s="3190"/>
      <c r="O944" s="3190"/>
    </row>
    <row r="945" ht="24.0" customHeight="1">
      <c r="A945" s="3187"/>
      <c r="B945" s="2663"/>
      <c r="C945" s="3220"/>
      <c r="D945" s="2559" t="s">
        <v>11023</v>
      </c>
      <c r="E945" s="3220"/>
      <c r="F945" s="3220"/>
      <c r="G945" s="3190"/>
      <c r="H945" s="3190"/>
      <c r="I945" s="3190"/>
      <c r="J945" s="3190"/>
      <c r="K945" s="3190"/>
      <c r="L945" s="3190"/>
      <c r="M945" s="3190"/>
      <c r="N945" s="3190"/>
      <c r="O945" s="3190"/>
    </row>
    <row r="946" ht="32.25" customHeight="1">
      <c r="A946" s="3187"/>
      <c r="B946" s="2663"/>
      <c r="C946" s="3220"/>
      <c r="D946" s="3293" t="s">
        <v>11024</v>
      </c>
      <c r="E946" s="3220"/>
      <c r="F946" s="3220"/>
      <c r="G946" s="3190"/>
      <c r="H946" s="3190"/>
      <c r="I946" s="3190"/>
      <c r="J946" s="3190"/>
      <c r="K946" s="3190"/>
      <c r="L946" s="3190"/>
      <c r="M946" s="3190"/>
      <c r="N946" s="3190"/>
      <c r="O946" s="3190"/>
    </row>
    <row r="947" ht="32.25" customHeight="1">
      <c r="A947" s="3187"/>
      <c r="B947" s="2663"/>
      <c r="C947" s="3220"/>
      <c r="D947" s="2559" t="s">
        <v>11025</v>
      </c>
      <c r="E947" s="3220"/>
      <c r="F947" s="2663"/>
      <c r="G947" s="3190"/>
      <c r="H947" s="3190"/>
      <c r="I947" s="3190"/>
      <c r="J947" s="3190"/>
      <c r="K947" s="3190"/>
      <c r="L947" s="3190"/>
      <c r="M947" s="3190"/>
      <c r="N947" s="3190"/>
      <c r="O947" s="3190"/>
    </row>
    <row r="948" ht="32.25" customHeight="1">
      <c r="A948" s="3187"/>
      <c r="B948" s="2663"/>
      <c r="C948" s="3220"/>
      <c r="D948" s="824"/>
      <c r="E948" s="3220"/>
      <c r="F948" s="3220"/>
      <c r="G948" s="3190"/>
      <c r="H948" s="3190"/>
      <c r="I948" s="3190"/>
      <c r="J948" s="3190"/>
      <c r="K948" s="3190"/>
      <c r="L948" s="3190"/>
      <c r="M948" s="3190"/>
      <c r="N948" s="3190"/>
      <c r="O948" s="3190"/>
    </row>
    <row r="949" ht="24.0" customHeight="1">
      <c r="A949" s="1818"/>
      <c r="B949" s="3007"/>
      <c r="C949" s="3007"/>
      <c r="D949" s="3007" t="s">
        <v>11026</v>
      </c>
      <c r="E949" s="3007"/>
      <c r="F949" s="3007"/>
      <c r="G949" s="3008"/>
      <c r="H949" s="3008"/>
      <c r="I949" s="3008"/>
      <c r="J949" s="3008"/>
      <c r="K949" s="3008"/>
      <c r="L949" s="3008"/>
      <c r="M949" s="3008"/>
      <c r="N949" s="3008"/>
      <c r="O949" s="3008"/>
    </row>
    <row r="950" ht="24.0" customHeight="1">
      <c r="A950" s="1818"/>
      <c r="B950" s="3168"/>
      <c r="C950" s="3168"/>
      <c r="D950" s="3168"/>
      <c r="E950" s="3168"/>
      <c r="F950" s="3168"/>
      <c r="G950" s="3121"/>
      <c r="H950" s="3121"/>
      <c r="I950" s="3121"/>
      <c r="J950" s="3121"/>
      <c r="K950" s="3121"/>
      <c r="L950" s="3121"/>
      <c r="M950" s="3121"/>
      <c r="N950" s="3121"/>
      <c r="O950" s="3121"/>
    </row>
    <row r="951" ht="24.0" customHeight="1">
      <c r="A951" s="3295"/>
      <c r="B951" s="3296" t="s">
        <v>11027</v>
      </c>
      <c r="C951" s="3297"/>
      <c r="D951" s="3296" t="s">
        <v>11028</v>
      </c>
      <c r="E951" s="3297"/>
      <c r="F951" s="3298" t="s">
        <v>11029</v>
      </c>
      <c r="G951" s="3299"/>
      <c r="H951" s="3300"/>
      <c r="I951" s="3300"/>
      <c r="J951" s="3300"/>
      <c r="K951" s="3300"/>
      <c r="L951" s="3300"/>
      <c r="M951" s="3300"/>
      <c r="N951" s="3300"/>
      <c r="O951" s="3300"/>
    </row>
    <row r="952" ht="32.25" customHeight="1">
      <c r="A952" s="3301"/>
      <c r="B952" s="2757"/>
      <c r="C952" s="3302"/>
      <c r="D952" s="2757"/>
      <c r="E952" s="3302"/>
      <c r="F952" s="3105"/>
      <c r="G952" s="3303"/>
      <c r="H952" s="3304"/>
      <c r="I952" s="3304"/>
      <c r="J952" s="3304"/>
      <c r="K952" s="3304"/>
      <c r="L952" s="3304"/>
      <c r="M952" s="3304"/>
      <c r="N952" s="3304"/>
      <c r="O952" s="3304"/>
    </row>
    <row r="953" ht="32.25" customHeight="1">
      <c r="A953" s="3295"/>
      <c r="B953" s="3305" t="s">
        <v>11030</v>
      </c>
      <c r="C953" s="3297"/>
      <c r="D953" s="3305" t="s">
        <v>11031</v>
      </c>
      <c r="E953" s="3297"/>
      <c r="F953" s="3306" t="s">
        <v>11032</v>
      </c>
      <c r="G953" s="3307" t="s">
        <v>11033</v>
      </c>
      <c r="H953" s="3308"/>
      <c r="I953" s="3300"/>
      <c r="J953" s="3300"/>
      <c r="K953" s="3300"/>
      <c r="L953" s="3300"/>
      <c r="M953" s="3300"/>
      <c r="N953" s="3300"/>
      <c r="O953" s="3300"/>
    </row>
    <row r="954" ht="24.0" customHeight="1">
      <c r="A954" s="3301"/>
      <c r="B954" s="3105"/>
      <c r="C954" s="3302"/>
      <c r="D954" s="3105"/>
      <c r="E954" s="3302"/>
      <c r="F954" s="3140"/>
      <c r="G954" s="3309"/>
      <c r="H954" s="3304"/>
      <c r="I954" s="3304"/>
      <c r="J954" s="3304"/>
      <c r="K954" s="3304"/>
      <c r="L954" s="3304"/>
      <c r="M954" s="3304"/>
      <c r="N954" s="3304"/>
      <c r="O954" s="3304"/>
    </row>
    <row r="955" ht="24.0" customHeight="1">
      <c r="A955" s="3295"/>
      <c r="B955" s="3120" t="s">
        <v>11034</v>
      </c>
      <c r="C955" s="3297"/>
      <c r="D955" s="3310" t="s">
        <v>11035</v>
      </c>
      <c r="E955" s="3297"/>
      <c r="F955" s="3311"/>
      <c r="G955" s="3312"/>
      <c r="H955" s="3300"/>
      <c r="I955" s="3300"/>
      <c r="J955" s="3300"/>
      <c r="K955" s="3300"/>
      <c r="L955" s="3300"/>
      <c r="M955" s="3300"/>
      <c r="N955" s="3300"/>
      <c r="O955" s="3300"/>
    </row>
    <row r="956" ht="24.0" customHeight="1">
      <c r="A956" s="1818"/>
      <c r="B956" s="1646"/>
      <c r="C956" s="3168"/>
      <c r="D956" s="1646"/>
      <c r="E956" s="3168"/>
      <c r="F956" s="1646"/>
      <c r="G956" s="3123"/>
      <c r="H956" s="3121"/>
      <c r="I956" s="3121"/>
      <c r="J956" s="3121"/>
      <c r="K956" s="3121"/>
      <c r="L956" s="3121"/>
      <c r="M956" s="3121"/>
      <c r="N956" s="3121"/>
      <c r="O956" s="3121"/>
    </row>
    <row r="957" ht="32.25" customHeight="1">
      <c r="A957" s="1818"/>
      <c r="B957" s="3313" t="s">
        <v>11036</v>
      </c>
      <c r="C957" s="3168"/>
      <c r="D957" s="3314" t="s">
        <v>11037</v>
      </c>
      <c r="E957" s="3168"/>
      <c r="F957" s="3313" t="s">
        <v>11038</v>
      </c>
      <c r="G957" s="3123"/>
      <c r="H957" s="3121"/>
      <c r="I957" s="3121"/>
      <c r="J957" s="3121"/>
      <c r="K957" s="3121"/>
      <c r="L957" s="3121"/>
      <c r="M957" s="3121"/>
      <c r="N957" s="3121"/>
      <c r="O957" s="3121"/>
    </row>
    <row r="958" ht="32.25" customHeight="1">
      <c r="A958" s="1818"/>
      <c r="B958" s="3168"/>
      <c r="C958" s="3168"/>
      <c r="D958" s="3168"/>
      <c r="E958" s="3168"/>
      <c r="F958" s="3168"/>
      <c r="G958" s="3123"/>
      <c r="H958" s="3121"/>
      <c r="I958" s="3121"/>
      <c r="J958" s="3121"/>
      <c r="K958" s="3121"/>
      <c r="L958" s="3121"/>
      <c r="M958" s="3121"/>
      <c r="N958" s="3121"/>
      <c r="O958" s="3121"/>
    </row>
    <row r="959" ht="32.25" customHeight="1">
      <c r="A959" s="1818"/>
      <c r="B959" s="3315" t="s">
        <v>11039</v>
      </c>
      <c r="C959" s="3168"/>
      <c r="D959" s="3316" t="s">
        <v>11040</v>
      </c>
      <c r="E959" s="3168"/>
      <c r="F959" s="3317" t="s">
        <v>11041</v>
      </c>
      <c r="G959" s="3123"/>
      <c r="H959" s="3121"/>
      <c r="I959" s="3121"/>
      <c r="J959" s="3121"/>
      <c r="K959" s="3121"/>
      <c r="L959" s="3121"/>
      <c r="M959" s="3121"/>
      <c r="N959" s="3121"/>
      <c r="O959" s="3121"/>
    </row>
    <row r="960" ht="24.0" customHeight="1">
      <c r="A960" s="1818"/>
      <c r="B960" s="3168"/>
      <c r="C960" s="3168"/>
      <c r="D960" s="3168"/>
      <c r="E960" s="3168"/>
      <c r="F960" s="3168"/>
      <c r="G960" s="3123"/>
      <c r="H960" s="3121"/>
      <c r="I960" s="3121"/>
      <c r="J960" s="3121"/>
      <c r="K960" s="3121"/>
      <c r="L960" s="3121"/>
      <c r="M960" s="3121"/>
      <c r="N960" s="3121"/>
      <c r="O960" s="3121"/>
    </row>
    <row r="961" ht="24.0" customHeight="1">
      <c r="A961" s="824"/>
      <c r="B961" s="3314" t="s">
        <v>11042</v>
      </c>
      <c r="C961" s="823"/>
      <c r="D961" s="3314" t="s">
        <v>11043</v>
      </c>
      <c r="E961" s="823"/>
      <c r="F961" s="3314" t="s">
        <v>11044</v>
      </c>
      <c r="G961" s="3318" t="s">
        <v>11045</v>
      </c>
      <c r="H961" s="2993" t="s">
        <v>11046</v>
      </c>
      <c r="I961" s="824"/>
      <c r="J961" s="824"/>
      <c r="K961" s="824"/>
      <c r="L961" s="824"/>
      <c r="M961" s="824"/>
      <c r="N961" s="824"/>
      <c r="O961" s="824"/>
    </row>
    <row r="962" ht="18.75" customHeight="1">
      <c r="A962" s="1818"/>
      <c r="B962" s="1818"/>
      <c r="C962" s="1818"/>
      <c r="D962" s="1818"/>
      <c r="E962" s="1818"/>
      <c r="F962" s="1818"/>
      <c r="G962" s="1818"/>
      <c r="H962" s="1818"/>
      <c r="I962" s="1818"/>
      <c r="J962" s="1818"/>
      <c r="K962" s="1818"/>
      <c r="L962" s="1818"/>
      <c r="M962" s="1818"/>
      <c r="N962" s="1818"/>
      <c r="O962" s="1818"/>
    </row>
    <row r="963" ht="32.25" customHeight="1">
      <c r="A963" s="1818"/>
      <c r="B963" s="3007"/>
      <c r="C963" s="3007"/>
      <c r="D963" s="3007" t="s">
        <v>11047</v>
      </c>
      <c r="E963" s="3007"/>
      <c r="F963" s="3007"/>
      <c r="G963" s="3008"/>
      <c r="H963" s="3008"/>
      <c r="I963" s="3008"/>
      <c r="J963" s="3008"/>
      <c r="K963" s="3008"/>
      <c r="L963" s="3008"/>
      <c r="M963" s="3008"/>
      <c r="N963" s="3008"/>
      <c r="O963" s="3008"/>
    </row>
    <row r="964" ht="32.25" customHeight="1">
      <c r="A964" s="1818"/>
      <c r="B964" s="3319" t="s">
        <v>11048</v>
      </c>
      <c r="C964" s="3320"/>
      <c r="D964" s="3321" t="s">
        <v>11049</v>
      </c>
      <c r="E964" s="3168"/>
      <c r="F964" s="3168"/>
      <c r="G964" s="3121"/>
      <c r="H964" s="3121"/>
      <c r="I964" s="3121"/>
      <c r="J964" s="3121"/>
      <c r="K964" s="3121"/>
      <c r="L964" s="3121"/>
      <c r="M964" s="3121"/>
      <c r="N964" s="3121"/>
      <c r="O964" s="3121"/>
    </row>
    <row r="965" ht="32.25" customHeight="1">
      <c r="A965" s="1818"/>
      <c r="B965" s="3320"/>
      <c r="C965" s="3320"/>
      <c r="D965" s="3322" t="s">
        <v>11050</v>
      </c>
      <c r="E965" s="3168"/>
      <c r="F965" s="3168"/>
      <c r="G965" s="3121"/>
      <c r="H965" s="3121"/>
      <c r="I965" s="3121"/>
      <c r="J965" s="3121"/>
      <c r="K965" s="3121"/>
      <c r="L965" s="3121"/>
      <c r="M965" s="3121"/>
      <c r="N965" s="3121"/>
      <c r="O965" s="3121"/>
    </row>
    <row r="966" ht="24.0" customHeight="1">
      <c r="A966" s="1818"/>
      <c r="B966" s="3320"/>
      <c r="C966" s="3320"/>
      <c r="D966" s="3323" t="s">
        <v>11051</v>
      </c>
      <c r="E966" s="3168"/>
      <c r="F966" s="3168"/>
      <c r="G966" s="3121"/>
      <c r="H966" s="3121"/>
      <c r="I966" s="3121"/>
      <c r="J966" s="3121"/>
      <c r="K966" s="3121"/>
      <c r="L966" s="3121"/>
      <c r="M966" s="3121"/>
      <c r="N966" s="3121"/>
      <c r="O966" s="3121"/>
    </row>
    <row r="967" ht="18.75" customHeight="1">
      <c r="A967" s="1818"/>
      <c r="B967" s="3320"/>
      <c r="C967" s="3320"/>
      <c r="D967" s="3323"/>
      <c r="E967" s="3168"/>
      <c r="F967" s="3168"/>
      <c r="G967" s="3121"/>
      <c r="H967" s="3121"/>
      <c r="I967" s="3121"/>
      <c r="J967" s="3121"/>
      <c r="K967" s="3121"/>
      <c r="L967" s="3121"/>
      <c r="M967" s="3121"/>
      <c r="N967" s="3121"/>
      <c r="O967" s="3121"/>
    </row>
    <row r="968" ht="18.75" customHeight="1">
      <c r="A968" s="1818"/>
      <c r="B968" s="3320"/>
      <c r="C968" s="3320"/>
      <c r="D968" s="3322" t="s">
        <v>11052</v>
      </c>
      <c r="E968" s="3168"/>
      <c r="F968" s="3168"/>
      <c r="G968" s="3121"/>
      <c r="H968" s="3121"/>
      <c r="I968" s="3121"/>
      <c r="J968" s="3121"/>
      <c r="K968" s="3121"/>
      <c r="L968" s="3121"/>
      <c r="M968" s="3121"/>
      <c r="N968" s="3121"/>
      <c r="O968" s="3121"/>
    </row>
    <row r="969" ht="32.25" customHeight="1">
      <c r="A969" s="1818"/>
      <c r="B969" s="3320"/>
      <c r="C969" s="3320"/>
      <c r="D969" s="3320"/>
      <c r="E969" s="3168"/>
      <c r="F969" s="3168"/>
      <c r="G969" s="3121"/>
      <c r="H969" s="3121"/>
      <c r="I969" s="3121"/>
      <c r="J969" s="3121"/>
      <c r="K969" s="3121"/>
      <c r="L969" s="3121"/>
      <c r="M969" s="3121"/>
      <c r="N969" s="3121"/>
      <c r="O969" s="3121"/>
    </row>
    <row r="970" ht="32.25" customHeight="1">
      <c r="A970" s="1818"/>
      <c r="B970" s="3324" t="s">
        <v>11053</v>
      </c>
      <c r="C970" s="3320"/>
      <c r="D970" s="3324" t="s">
        <v>11054</v>
      </c>
      <c r="E970" s="3168"/>
      <c r="F970" s="3168"/>
      <c r="G970" s="3121"/>
      <c r="H970" s="3121"/>
      <c r="I970" s="3121"/>
      <c r="J970" s="3121"/>
      <c r="K970" s="3121"/>
      <c r="L970" s="3121"/>
      <c r="M970" s="3121"/>
      <c r="N970" s="3121"/>
      <c r="O970" s="3121"/>
    </row>
    <row r="971" ht="24.0" customHeight="1">
      <c r="A971" s="1818"/>
      <c r="B971" s="3320"/>
      <c r="C971" s="3320"/>
      <c r="D971" s="3320"/>
      <c r="E971" s="3168"/>
      <c r="F971" s="3168"/>
      <c r="G971" s="3121"/>
      <c r="H971" s="3121"/>
      <c r="I971" s="3121"/>
      <c r="J971" s="3121"/>
      <c r="K971" s="3121"/>
      <c r="L971" s="3121"/>
      <c r="M971" s="3121"/>
      <c r="N971" s="3121"/>
      <c r="O971" s="3121"/>
    </row>
    <row r="972" ht="18.75" customHeight="1">
      <c r="A972" s="1818"/>
      <c r="B972" s="3325" t="s">
        <v>11055</v>
      </c>
      <c r="C972" s="3320"/>
      <c r="D972" s="3326" t="s">
        <v>11056</v>
      </c>
      <c r="E972" s="3168"/>
      <c r="F972" s="3168"/>
      <c r="G972" s="3121"/>
      <c r="H972" s="3121"/>
      <c r="I972" s="3121"/>
      <c r="J972" s="3121"/>
      <c r="K972" s="3121"/>
      <c r="L972" s="3121"/>
      <c r="M972" s="3121"/>
      <c r="N972" s="3121"/>
      <c r="O972" s="3121"/>
    </row>
    <row r="973" ht="18.75" customHeight="1">
      <c r="A973" s="1818"/>
      <c r="B973" s="3320"/>
      <c r="C973" s="3320"/>
      <c r="D973" s="3320"/>
      <c r="E973" s="3168"/>
      <c r="F973" s="3168"/>
      <c r="G973" s="3121"/>
      <c r="H973" s="3121"/>
      <c r="I973" s="3121"/>
      <c r="J973" s="3121"/>
      <c r="K973" s="3121"/>
      <c r="L973" s="3121"/>
      <c r="M973" s="3121"/>
      <c r="N973" s="3121"/>
      <c r="O973" s="3121"/>
    </row>
    <row r="974" ht="32.25" customHeight="1">
      <c r="A974" s="1818"/>
      <c r="B974" s="3327" t="s">
        <v>11057</v>
      </c>
      <c r="C974" s="3320"/>
      <c r="D974" s="3328" t="s">
        <v>11058</v>
      </c>
      <c r="E974" s="2855" t="s">
        <v>10276</v>
      </c>
      <c r="F974" s="3329"/>
      <c r="G974" s="3121"/>
      <c r="H974" s="3121"/>
      <c r="I974" s="3121"/>
      <c r="J974" s="3121"/>
      <c r="K974" s="3121"/>
      <c r="L974" s="3121"/>
      <c r="M974" s="3121"/>
      <c r="N974" s="3121"/>
      <c r="O974" s="3121"/>
    </row>
    <row r="975" ht="32.25" customHeight="1">
      <c r="A975" s="1818"/>
      <c r="B975" s="3320"/>
      <c r="C975" s="3320"/>
      <c r="D975" s="3320"/>
      <c r="E975" s="3168"/>
      <c r="F975" s="3168"/>
      <c r="G975" s="3121"/>
      <c r="H975" s="3121"/>
      <c r="I975" s="3121"/>
      <c r="J975" s="3121"/>
      <c r="K975" s="3121"/>
      <c r="L975" s="3121"/>
      <c r="M975" s="3121"/>
      <c r="N975" s="3121"/>
      <c r="O975" s="3121"/>
    </row>
    <row r="976" ht="24.0" customHeight="1">
      <c r="A976" s="1818"/>
      <c r="B976" s="3330" t="s">
        <v>11059</v>
      </c>
      <c r="C976" s="3320"/>
      <c r="D976" s="3331" t="s">
        <v>11060</v>
      </c>
      <c r="E976" s="3168"/>
      <c r="F976" s="3168"/>
      <c r="G976" s="3121"/>
      <c r="H976" s="3121"/>
      <c r="I976" s="3121"/>
      <c r="J976" s="3121"/>
      <c r="K976" s="3121"/>
      <c r="L976" s="3121"/>
      <c r="M976" s="3121"/>
      <c r="N976" s="3121"/>
      <c r="O976" s="3121"/>
    </row>
    <row r="977" ht="18.75" customHeight="1">
      <c r="A977" s="1818"/>
      <c r="B977" s="3007"/>
      <c r="C977" s="3007"/>
      <c r="D977" s="3007" t="s">
        <v>11061</v>
      </c>
      <c r="E977" s="3007"/>
      <c r="F977" s="3007"/>
      <c r="G977" s="3008"/>
      <c r="H977" s="3008"/>
      <c r="I977" s="3008"/>
      <c r="J977" s="3008"/>
      <c r="K977" s="3008"/>
      <c r="L977" s="3008"/>
      <c r="M977" s="3008"/>
      <c r="N977" s="3008"/>
      <c r="O977" s="3008"/>
    </row>
    <row r="978" ht="18.75" customHeight="1">
      <c r="A978" s="3332"/>
      <c r="B978" s="3333" t="s">
        <v>11062</v>
      </c>
      <c r="C978" s="3334"/>
      <c r="D978" s="3333" t="s">
        <v>11063</v>
      </c>
      <c r="E978" s="3335"/>
      <c r="F978" s="3335"/>
      <c r="G978" s="3336"/>
      <c r="H978" s="3336"/>
      <c r="I978" s="3336"/>
      <c r="J978" s="3336"/>
      <c r="K978" s="3336"/>
      <c r="L978" s="3336"/>
      <c r="M978" s="3336"/>
      <c r="N978" s="3336"/>
      <c r="O978" s="3336"/>
    </row>
    <row r="979" ht="18.75" customHeight="1">
      <c r="A979" s="3337"/>
      <c r="B979" s="3335"/>
      <c r="C979" s="3335"/>
      <c r="D979" s="3335"/>
      <c r="E979" s="3335"/>
      <c r="F979" s="3335"/>
      <c r="G979" s="3336"/>
      <c r="H979" s="3336"/>
      <c r="I979" s="3336"/>
      <c r="J979" s="3336"/>
      <c r="K979" s="3336"/>
      <c r="L979" s="3336"/>
      <c r="M979" s="3336"/>
      <c r="N979" s="3336"/>
      <c r="O979" s="3336"/>
    </row>
    <row r="980" ht="32.25" customHeight="1">
      <c r="A980" s="3337"/>
      <c r="B980" s="3338" t="s">
        <v>11064</v>
      </c>
      <c r="C980" s="824"/>
      <c r="D980" s="3339" t="s">
        <v>11065</v>
      </c>
      <c r="E980" s="3335"/>
      <c r="F980" s="3335"/>
      <c r="G980" s="3336"/>
      <c r="H980" s="3336"/>
      <c r="I980" s="3336"/>
      <c r="J980" s="3336"/>
      <c r="K980" s="3336"/>
      <c r="L980" s="3336"/>
      <c r="M980" s="3336"/>
      <c r="N980" s="3336"/>
      <c r="O980" s="3336"/>
    </row>
    <row r="981" ht="32.25" customHeight="1">
      <c r="A981" s="3337"/>
      <c r="B981" s="3335"/>
      <c r="C981" s="3335"/>
      <c r="D981" s="3335"/>
      <c r="E981" s="3335"/>
      <c r="F981" s="3335"/>
      <c r="G981" s="3336"/>
      <c r="H981" s="3336"/>
      <c r="I981" s="3336"/>
      <c r="J981" s="3336"/>
      <c r="K981" s="3336"/>
      <c r="L981" s="3336"/>
      <c r="M981" s="3336"/>
      <c r="N981" s="3336"/>
      <c r="O981" s="3336"/>
    </row>
    <row r="982" ht="24.0" customHeight="1">
      <c r="A982" s="3337"/>
      <c r="B982" s="3340" t="s">
        <v>11066</v>
      </c>
      <c r="C982" s="3335"/>
      <c r="D982" s="3335"/>
      <c r="E982" s="3335"/>
      <c r="F982" s="3335"/>
      <c r="G982" s="3336"/>
      <c r="H982" s="3336"/>
      <c r="I982" s="3336"/>
      <c r="J982" s="3336"/>
      <c r="K982" s="3336"/>
      <c r="L982" s="3336"/>
      <c r="M982" s="3336"/>
      <c r="N982" s="3336"/>
      <c r="O982" s="3336"/>
    </row>
    <row r="983" ht="18.75" customHeight="1">
      <c r="A983" s="3337"/>
      <c r="B983" s="3335"/>
      <c r="C983" s="3335"/>
      <c r="D983" s="3335"/>
      <c r="E983" s="3335"/>
      <c r="F983" s="3335"/>
      <c r="G983" s="3336"/>
      <c r="H983" s="3336"/>
      <c r="I983" s="3336"/>
      <c r="J983" s="3336"/>
      <c r="K983" s="3336"/>
      <c r="L983" s="3336"/>
      <c r="M983" s="3336"/>
      <c r="N983" s="3336"/>
      <c r="O983" s="3336"/>
    </row>
    <row r="984" ht="18.75" customHeight="1">
      <c r="A984" s="3337"/>
      <c r="B984" s="3335"/>
      <c r="C984" s="3335"/>
      <c r="D984" s="3335"/>
      <c r="E984" s="3335"/>
      <c r="F984" s="3335"/>
      <c r="G984" s="3336"/>
      <c r="H984" s="3336"/>
      <c r="I984" s="3336"/>
      <c r="J984" s="3336"/>
      <c r="K984" s="3336"/>
      <c r="L984" s="3336"/>
      <c r="M984" s="3336"/>
      <c r="N984" s="3336"/>
      <c r="O984" s="3336"/>
    </row>
    <row r="985" ht="18.75" customHeight="1">
      <c r="A985" s="3337"/>
      <c r="B985" s="3341" t="s">
        <v>11067</v>
      </c>
      <c r="C985" s="3335"/>
      <c r="D985" s="3341" t="s">
        <v>11068</v>
      </c>
      <c r="E985" s="3335"/>
      <c r="F985" s="3341" t="s">
        <v>11069</v>
      </c>
      <c r="G985" s="3336"/>
      <c r="H985" s="3336"/>
      <c r="I985" s="3336"/>
      <c r="J985" s="3336"/>
      <c r="K985" s="3336"/>
      <c r="L985" s="3336"/>
      <c r="M985" s="3336"/>
      <c r="N985" s="3336"/>
      <c r="O985" s="3336"/>
    </row>
    <row r="986" ht="18.75" customHeight="1">
      <c r="A986" s="3337"/>
      <c r="B986" s="3335"/>
      <c r="C986" s="3335"/>
      <c r="D986" s="3342" t="s">
        <v>11070</v>
      </c>
      <c r="E986" s="3335"/>
      <c r="F986" s="3335"/>
      <c r="G986" s="3336"/>
      <c r="H986" s="3336"/>
      <c r="I986" s="3336"/>
      <c r="J986" s="3336"/>
      <c r="K986" s="3336"/>
      <c r="L986" s="3336"/>
      <c r="M986" s="3336"/>
      <c r="N986" s="3336"/>
      <c r="O986" s="3336"/>
    </row>
    <row r="987" ht="18.75" customHeight="1">
      <c r="A987" s="3337"/>
      <c r="B987" s="968"/>
      <c r="C987" s="3335"/>
      <c r="D987" s="968"/>
      <c r="E987" s="968"/>
      <c r="F987" s="968"/>
      <c r="G987" s="3336"/>
      <c r="H987" s="3336"/>
      <c r="I987" s="3336"/>
      <c r="J987" s="3336"/>
      <c r="K987" s="3336"/>
      <c r="L987" s="3336"/>
      <c r="M987" s="3336"/>
      <c r="N987" s="3336"/>
      <c r="O987" s="3336"/>
    </row>
    <row r="988" ht="18.75" customHeight="1">
      <c r="A988" s="3337"/>
      <c r="B988" s="2918" t="s">
        <v>11071</v>
      </c>
      <c r="C988" s="3335"/>
      <c r="D988" s="2918" t="s">
        <v>11072</v>
      </c>
      <c r="E988" s="968"/>
      <c r="F988" s="3343" t="s">
        <v>11073</v>
      </c>
      <c r="G988" s="3344" t="s">
        <v>11074</v>
      </c>
      <c r="H988" s="3345" t="s">
        <v>11075</v>
      </c>
      <c r="I988" s="3336"/>
      <c r="J988" s="3336"/>
      <c r="K988" s="3336"/>
      <c r="L988" s="3336"/>
      <c r="M988" s="3336"/>
      <c r="N988" s="3336"/>
      <c r="O988" s="3336"/>
    </row>
    <row r="989" ht="18.75" customHeight="1">
      <c r="A989" s="3337"/>
      <c r="B989" s="824"/>
      <c r="C989" s="3335"/>
      <c r="D989" s="3346" t="s">
        <v>11076</v>
      </c>
      <c r="E989" s="3335"/>
      <c r="F989" s="3335"/>
      <c r="G989" s="3336"/>
      <c r="H989" s="3347" t="s">
        <v>11077</v>
      </c>
      <c r="I989" s="3336"/>
      <c r="J989" s="3336"/>
      <c r="K989" s="3336"/>
      <c r="L989" s="3336"/>
      <c r="M989" s="3336"/>
      <c r="N989" s="3336"/>
      <c r="O989" s="3336"/>
    </row>
    <row r="990" ht="18.75" customHeight="1">
      <c r="A990" s="1818"/>
      <c r="B990" s="3007"/>
      <c r="C990" s="3007"/>
      <c r="D990" s="3007" t="s">
        <v>11078</v>
      </c>
      <c r="E990" s="3007"/>
      <c r="F990" s="3007"/>
      <c r="G990" s="3008"/>
      <c r="H990" s="3008"/>
      <c r="I990" s="3008"/>
      <c r="J990" s="3008"/>
      <c r="K990" s="3008"/>
      <c r="L990" s="3008"/>
      <c r="M990" s="3008"/>
      <c r="N990" s="3008"/>
      <c r="O990" s="3008"/>
    </row>
    <row r="991" ht="18.75" customHeight="1">
      <c r="A991" s="1818"/>
      <c r="B991" s="3168"/>
      <c r="C991" s="3168"/>
      <c r="D991" s="3168"/>
      <c r="E991" s="3168"/>
      <c r="F991" s="3168"/>
      <c r="G991" s="3121"/>
      <c r="H991" s="3121"/>
      <c r="I991" s="3121"/>
      <c r="J991" s="3121"/>
      <c r="K991" s="3121"/>
      <c r="L991" s="3121"/>
      <c r="M991" s="3121"/>
      <c r="N991" s="3121"/>
      <c r="O991" s="3121"/>
    </row>
    <row r="992" ht="18.75" customHeight="1">
      <c r="A992" s="3081" t="s">
        <v>10701</v>
      </c>
      <c r="B992" s="3348" t="s">
        <v>11079</v>
      </c>
      <c r="C992" s="824"/>
      <c r="D992" s="3349" t="s">
        <v>11080</v>
      </c>
      <c r="E992" s="824"/>
      <c r="F992" s="824"/>
      <c r="G992" s="824"/>
      <c r="H992" s="824"/>
      <c r="I992" s="824"/>
      <c r="J992" s="824"/>
      <c r="K992" s="824"/>
      <c r="L992" s="824"/>
      <c r="M992" s="824"/>
      <c r="N992" s="824"/>
      <c r="O992" s="824"/>
    </row>
    <row r="993" ht="18.75" customHeight="1">
      <c r="A993" s="824"/>
      <c r="B993" s="1951"/>
      <c r="C993" s="824"/>
      <c r="D993" s="1951"/>
      <c r="E993" s="824"/>
      <c r="F993" s="824"/>
      <c r="G993" s="824"/>
      <c r="H993" s="824"/>
      <c r="I993" s="824"/>
      <c r="J993" s="824"/>
      <c r="K993" s="824"/>
      <c r="L993" s="824"/>
      <c r="M993" s="824"/>
      <c r="N993" s="824"/>
      <c r="O993" s="824"/>
    </row>
    <row r="994" ht="18.75" customHeight="1">
      <c r="A994" s="824"/>
      <c r="B994" s="2831" t="s">
        <v>11081</v>
      </c>
      <c r="C994" s="824"/>
      <c r="D994" s="2831" t="s">
        <v>11082</v>
      </c>
      <c r="E994" s="824"/>
      <c r="F994" s="824"/>
      <c r="G994" s="824"/>
      <c r="H994" s="824"/>
      <c r="I994" s="824"/>
      <c r="J994" s="824"/>
      <c r="K994" s="824"/>
      <c r="L994" s="824"/>
      <c r="M994" s="824"/>
      <c r="N994" s="824"/>
      <c r="O994" s="824"/>
    </row>
    <row r="995" ht="18.75" customHeight="1">
      <c r="A995" s="824"/>
      <c r="B995" s="824"/>
      <c r="C995" s="824"/>
      <c r="D995" s="3002" t="s">
        <v>11083</v>
      </c>
      <c r="E995" s="824"/>
      <c r="F995" s="824"/>
      <c r="G995" s="824"/>
      <c r="H995" s="824"/>
      <c r="I995" s="824"/>
      <c r="J995" s="824"/>
      <c r="K995" s="824"/>
      <c r="L995" s="824"/>
      <c r="M995" s="824"/>
      <c r="N995" s="824"/>
      <c r="O995" s="824"/>
    </row>
    <row r="996" ht="18.75" customHeight="1">
      <c r="A996" s="824"/>
      <c r="B996" s="824"/>
      <c r="C996" s="824"/>
      <c r="D996" s="2831" t="s">
        <v>11084</v>
      </c>
      <c r="E996" s="824"/>
      <c r="F996" s="824"/>
      <c r="G996" s="824"/>
      <c r="H996" s="824"/>
      <c r="I996" s="824"/>
      <c r="J996" s="824"/>
      <c r="K996" s="824"/>
      <c r="L996" s="824"/>
      <c r="M996" s="824"/>
      <c r="N996" s="824"/>
      <c r="O996" s="824"/>
    </row>
    <row r="997" ht="18.75" customHeight="1">
      <c r="A997" s="824"/>
      <c r="B997" s="824"/>
      <c r="C997" s="824"/>
      <c r="D997" s="2831" t="s">
        <v>11085</v>
      </c>
      <c r="E997" s="824"/>
      <c r="F997" s="824"/>
      <c r="G997" s="824"/>
      <c r="H997" s="824"/>
      <c r="I997" s="824"/>
      <c r="J997" s="824"/>
      <c r="K997" s="824"/>
      <c r="L997" s="824"/>
      <c r="M997" s="824"/>
      <c r="N997" s="824"/>
      <c r="O997" s="824"/>
    </row>
    <row r="998" ht="18.75" customHeight="1">
      <c r="A998" s="1719"/>
      <c r="B998" s="3350"/>
      <c r="C998" s="1719"/>
      <c r="D998" s="3002" t="s">
        <v>11086</v>
      </c>
      <c r="E998" s="1719"/>
      <c r="F998" s="968"/>
      <c r="G998" s="1719"/>
      <c r="H998" s="1719"/>
      <c r="I998" s="1719"/>
      <c r="J998" s="1719"/>
      <c r="K998" s="1719"/>
      <c r="L998" s="1719"/>
      <c r="M998" s="1719"/>
      <c r="N998" s="1719"/>
      <c r="O998" s="1719"/>
    </row>
    <row r="999" ht="18.75" customHeight="1">
      <c r="A999" s="824"/>
      <c r="B999" s="3351" t="s">
        <v>11087</v>
      </c>
      <c r="C999" s="824"/>
      <c r="D999" s="2994" t="s">
        <v>11088</v>
      </c>
      <c r="E999" s="824"/>
      <c r="F999" s="824"/>
      <c r="G999" s="824"/>
      <c r="H999" s="824"/>
      <c r="I999" s="824"/>
      <c r="J999" s="824"/>
      <c r="K999" s="824"/>
      <c r="L999" s="824"/>
      <c r="M999" s="824"/>
      <c r="N999" s="824"/>
      <c r="O999" s="824"/>
    </row>
    <row r="1000" ht="18.75" customHeight="1">
      <c r="A1000" s="824"/>
      <c r="B1000" s="824"/>
      <c r="C1000" s="824"/>
      <c r="D1000" s="1951"/>
      <c r="E1000" s="824"/>
      <c r="F1000" s="824"/>
      <c r="G1000" s="824"/>
      <c r="H1000" s="824"/>
      <c r="I1000" s="824"/>
      <c r="J1000" s="824"/>
      <c r="K1000" s="824"/>
      <c r="L1000" s="824"/>
      <c r="M1000" s="824"/>
      <c r="N1000" s="824"/>
      <c r="O1000" s="824"/>
    </row>
    <row r="1001" ht="18.75" customHeight="1">
      <c r="A1001" s="1818"/>
      <c r="B1001" s="3007"/>
      <c r="C1001" s="3007"/>
      <c r="D1001" s="3007" t="s">
        <v>11089</v>
      </c>
      <c r="E1001" s="3007"/>
      <c r="F1001" s="3007"/>
      <c r="G1001" s="3008"/>
      <c r="H1001" s="3008"/>
      <c r="I1001" s="3008"/>
      <c r="J1001" s="3008"/>
      <c r="K1001" s="3008"/>
      <c r="L1001" s="3008"/>
      <c r="M1001" s="3008"/>
      <c r="N1001" s="3008"/>
      <c r="O1001" s="3008"/>
    </row>
    <row r="1002" ht="18.75" customHeight="1">
      <c r="A1002" s="3223"/>
      <c r="B1002" s="3352"/>
      <c r="C1002" s="3353"/>
      <c r="D1002" s="3352"/>
      <c r="E1002" s="3354"/>
      <c r="F1002" s="2604"/>
      <c r="G1002" s="3355"/>
      <c r="H1002" s="3355"/>
      <c r="I1002" s="3355"/>
      <c r="J1002" s="3355"/>
      <c r="K1002" s="3355"/>
      <c r="L1002" s="3355"/>
      <c r="M1002" s="3355"/>
      <c r="N1002" s="3355"/>
      <c r="O1002" s="3355"/>
    </row>
    <row r="1003" ht="18.75" customHeight="1">
      <c r="A1003" s="3081" t="s">
        <v>10701</v>
      </c>
      <c r="B1003" s="3348" t="s">
        <v>11090</v>
      </c>
      <c r="C1003" s="3353"/>
      <c r="D1003" s="3349" t="s">
        <v>11091</v>
      </c>
      <c r="E1003" s="3354"/>
      <c r="F1003" s="2604"/>
      <c r="G1003" s="3355"/>
      <c r="H1003" s="3355"/>
      <c r="I1003" s="3355"/>
      <c r="J1003" s="3355"/>
      <c r="K1003" s="3355"/>
      <c r="L1003" s="3355"/>
      <c r="M1003" s="3355"/>
      <c r="N1003" s="3355"/>
      <c r="O1003" s="3355"/>
    </row>
    <row r="1004" ht="18.75" customHeight="1">
      <c r="A1004" s="3223"/>
      <c r="B1004" s="3352"/>
      <c r="C1004" s="3353"/>
      <c r="D1004" s="3352"/>
      <c r="E1004" s="3354"/>
      <c r="F1004" s="2604"/>
      <c r="G1004" s="3355"/>
      <c r="H1004" s="3355"/>
      <c r="I1004" s="3355"/>
      <c r="J1004" s="3355"/>
      <c r="K1004" s="3355"/>
      <c r="L1004" s="3355"/>
      <c r="M1004" s="3355"/>
      <c r="N1004" s="3355"/>
      <c r="O1004" s="3355"/>
    </row>
    <row r="1005" ht="7.5" customHeight="1">
      <c r="A1005" s="3081" t="s">
        <v>10701</v>
      </c>
      <c r="B1005" s="3348" t="s">
        <v>11092</v>
      </c>
      <c r="C1005" s="3353"/>
      <c r="D1005" s="3349" t="s">
        <v>11093</v>
      </c>
      <c r="E1005" s="3354"/>
      <c r="F1005" s="3356" t="s">
        <v>11094</v>
      </c>
      <c r="G1005" s="3357" t="s">
        <v>11095</v>
      </c>
      <c r="H1005" s="3356" t="s">
        <v>11096</v>
      </c>
      <c r="I1005" s="3357" t="s">
        <v>11097</v>
      </c>
      <c r="J1005" s="3356" t="s">
        <v>11098</v>
      </c>
      <c r="K1005" s="3357" t="s">
        <v>11099</v>
      </c>
      <c r="L1005" s="3355"/>
      <c r="M1005" s="3355"/>
      <c r="N1005" s="3355"/>
      <c r="O1005" s="3355"/>
    </row>
    <row r="1006" ht="16.5" customHeight="1">
      <c r="A1006" s="3223"/>
      <c r="B1006" s="3352"/>
      <c r="C1006" s="3353"/>
      <c r="D1006" s="3352"/>
      <c r="E1006" s="3354"/>
      <c r="F1006" s="824"/>
      <c r="G1006" s="3355"/>
      <c r="H1006" s="3357" t="s">
        <v>11100</v>
      </c>
      <c r="I1006" s="3355"/>
      <c r="J1006" s="3355"/>
      <c r="K1006" s="3355"/>
      <c r="L1006" s="3355"/>
      <c r="M1006" s="3355"/>
      <c r="N1006" s="3355"/>
      <c r="O1006" s="3355"/>
    </row>
    <row r="1007" ht="36.0" customHeight="1">
      <c r="A1007" s="3081" t="s">
        <v>10701</v>
      </c>
      <c r="B1007" s="3348" t="s">
        <v>11101</v>
      </c>
      <c r="C1007" s="3353"/>
      <c r="D1007" s="3349" t="s">
        <v>11102</v>
      </c>
      <c r="E1007" s="3354"/>
      <c r="F1007" s="2604"/>
      <c r="G1007" s="3355"/>
      <c r="H1007" s="3355"/>
      <c r="I1007" s="3355"/>
      <c r="J1007" s="3355"/>
      <c r="K1007" s="3355"/>
      <c r="L1007" s="3355"/>
      <c r="M1007" s="3355"/>
      <c r="N1007" s="3355"/>
      <c r="O1007" s="3355"/>
    </row>
    <row r="1008" ht="19.5" customHeight="1">
      <c r="A1008" s="3223"/>
      <c r="B1008" s="3352"/>
      <c r="C1008" s="3353"/>
      <c r="D1008" s="824"/>
      <c r="E1008" s="3354"/>
      <c r="F1008" s="2604"/>
      <c r="G1008" s="3355"/>
      <c r="H1008" s="3355"/>
      <c r="I1008" s="3355"/>
      <c r="J1008" s="3355"/>
      <c r="K1008" s="3355"/>
      <c r="L1008" s="3355"/>
      <c r="M1008" s="3355"/>
      <c r="N1008" s="3355"/>
      <c r="O1008" s="3355"/>
    </row>
    <row r="1009" ht="36.0" customHeight="1">
      <c r="A1009" s="3081" t="s">
        <v>10701</v>
      </c>
      <c r="B1009" s="3348" t="s">
        <v>11103</v>
      </c>
      <c r="C1009" s="3353"/>
      <c r="D1009" s="3349" t="s">
        <v>11104</v>
      </c>
      <c r="E1009" s="3354"/>
      <c r="F1009" s="2604"/>
      <c r="G1009" s="3355"/>
      <c r="H1009" s="3355"/>
      <c r="I1009" s="3355"/>
      <c r="J1009" s="3355"/>
      <c r="K1009" s="3355"/>
      <c r="L1009" s="3355"/>
      <c r="M1009" s="3355"/>
      <c r="N1009" s="3355"/>
      <c r="O1009" s="3355"/>
    </row>
    <row r="1010" ht="15.0" customHeight="1">
      <c r="A1010" s="3223"/>
      <c r="B1010" s="3352"/>
      <c r="C1010" s="3353"/>
      <c r="D1010" s="3352"/>
      <c r="E1010" s="3354"/>
      <c r="F1010" s="2604"/>
      <c r="G1010" s="3355"/>
      <c r="H1010" s="3355"/>
      <c r="I1010" s="3355"/>
      <c r="J1010" s="3355"/>
      <c r="K1010" s="3355"/>
      <c r="L1010" s="3355"/>
      <c r="M1010" s="3355"/>
      <c r="N1010" s="3355"/>
      <c r="O1010" s="3355"/>
    </row>
    <row r="1011" ht="13.5" customHeight="1">
      <c r="A1011" s="3081" t="s">
        <v>10701</v>
      </c>
      <c r="B1011" s="3348" t="s">
        <v>11105</v>
      </c>
      <c r="C1011" s="3353"/>
      <c r="D1011" s="3349" t="s">
        <v>11106</v>
      </c>
      <c r="E1011" s="3354"/>
      <c r="F1011" s="2604"/>
      <c r="G1011" s="3355"/>
      <c r="H1011" s="3355"/>
      <c r="I1011" s="3355"/>
      <c r="J1011" s="3355"/>
      <c r="K1011" s="3355"/>
      <c r="L1011" s="3355"/>
      <c r="M1011" s="3355"/>
      <c r="N1011" s="3355"/>
      <c r="O1011" s="3355"/>
    </row>
    <row r="1012" ht="13.5" customHeight="1">
      <c r="A1012" s="3223"/>
      <c r="B1012" s="3352"/>
      <c r="C1012" s="3353"/>
      <c r="D1012" s="3352"/>
      <c r="E1012" s="3354"/>
      <c r="F1012" s="2604"/>
      <c r="G1012" s="3355"/>
      <c r="H1012" s="3355"/>
      <c r="I1012" s="3355"/>
      <c r="J1012" s="3355"/>
      <c r="K1012" s="3355"/>
      <c r="L1012" s="3355"/>
      <c r="M1012" s="3355"/>
      <c r="N1012" s="3355"/>
      <c r="O1012" s="3355"/>
    </row>
    <row r="1013" ht="18.0" customHeight="1">
      <c r="A1013" s="3081" t="s">
        <v>10701</v>
      </c>
      <c r="B1013" s="3348" t="s">
        <v>11107</v>
      </c>
      <c r="C1013" s="3353"/>
      <c r="D1013" s="3349" t="s">
        <v>11108</v>
      </c>
      <c r="E1013" s="3354"/>
      <c r="F1013" s="3356" t="s">
        <v>11109</v>
      </c>
      <c r="G1013" s="3358" t="s">
        <v>11110</v>
      </c>
      <c r="H1013" s="3355"/>
      <c r="I1013" s="3355"/>
      <c r="J1013" s="3355"/>
      <c r="K1013" s="3355"/>
      <c r="L1013" s="3355"/>
      <c r="M1013" s="3355"/>
      <c r="N1013" s="3355"/>
      <c r="O1013" s="3355"/>
    </row>
    <row r="1014" ht="19.5" customHeight="1">
      <c r="A1014" s="3223"/>
      <c r="B1014" s="3352"/>
      <c r="C1014" s="3353"/>
      <c r="D1014" s="3352"/>
      <c r="E1014" s="3354"/>
      <c r="F1014" s="2604"/>
      <c r="G1014" s="3355"/>
      <c r="H1014" s="3355"/>
      <c r="I1014" s="3355"/>
      <c r="J1014" s="3355"/>
      <c r="K1014" s="3355"/>
      <c r="L1014" s="3355"/>
      <c r="M1014" s="3355"/>
      <c r="N1014" s="3355"/>
      <c r="O1014" s="3355"/>
    </row>
    <row r="1015" ht="24.0" customHeight="1">
      <c r="A1015" s="1818"/>
      <c r="B1015" s="3007"/>
      <c r="C1015" s="3007"/>
      <c r="D1015" s="3007" t="s">
        <v>11111</v>
      </c>
      <c r="E1015" s="3007"/>
      <c r="F1015" s="3007"/>
      <c r="G1015" s="3008"/>
      <c r="H1015" s="3008"/>
      <c r="I1015" s="3008"/>
      <c r="J1015" s="3008"/>
      <c r="K1015" s="3008"/>
      <c r="L1015" s="3008"/>
      <c r="M1015" s="3008"/>
      <c r="N1015" s="3008"/>
      <c r="O1015" s="3008"/>
    </row>
    <row r="1016" ht="18.0" customHeight="1">
      <c r="A1016" s="1818"/>
      <c r="B1016" s="3168"/>
      <c r="C1016" s="3168"/>
      <c r="D1016" s="3168"/>
      <c r="E1016" s="3168"/>
      <c r="F1016" s="3168"/>
      <c r="G1016" s="3121"/>
      <c r="H1016" s="3121"/>
      <c r="I1016" s="3121"/>
      <c r="J1016" s="3121"/>
      <c r="K1016" s="3121"/>
      <c r="L1016" s="3121"/>
      <c r="M1016" s="3121"/>
      <c r="N1016" s="3121"/>
      <c r="O1016" s="3121"/>
    </row>
    <row r="1017" ht="1.5" customHeight="1">
      <c r="A1017" s="1818"/>
      <c r="B1017" s="3359" t="s">
        <v>11112</v>
      </c>
      <c r="C1017" s="3360"/>
      <c r="D1017" s="3359" t="s">
        <v>11113</v>
      </c>
      <c r="E1017" s="2853"/>
      <c r="F1017" s="2924" t="s">
        <v>11114</v>
      </c>
      <c r="G1017" s="1719"/>
      <c r="H1017" s="1719"/>
      <c r="I1017" s="1719"/>
      <c r="J1017" s="1719"/>
      <c r="K1017" s="1719"/>
      <c r="L1017" s="1719"/>
      <c r="M1017" s="1719"/>
      <c r="N1017" s="1719"/>
      <c r="O1017" s="1719"/>
    </row>
    <row r="1018" ht="18.0" customHeight="1">
      <c r="A1018" s="1818"/>
      <c r="B1018" s="3361"/>
      <c r="C1018" s="1719"/>
      <c r="D1018" s="3362"/>
      <c r="E1018" s="2853"/>
      <c r="F1018" s="2613"/>
      <c r="G1018" s="1719"/>
      <c r="H1018" s="1719"/>
      <c r="I1018" s="1719"/>
      <c r="J1018" s="1719"/>
      <c r="K1018" s="1719"/>
      <c r="L1018" s="1719"/>
      <c r="M1018" s="1719"/>
      <c r="N1018" s="1719"/>
      <c r="O1018" s="1719"/>
    </row>
    <row r="1019" ht="1.5" customHeight="1">
      <c r="A1019" s="1818"/>
      <c r="B1019" s="3338" t="s">
        <v>11064</v>
      </c>
      <c r="C1019" s="824"/>
      <c r="D1019" s="3339" t="s">
        <v>11115</v>
      </c>
      <c r="E1019" s="2853"/>
      <c r="F1019" s="2613"/>
      <c r="G1019" s="1719"/>
      <c r="H1019" s="1719"/>
      <c r="I1019" s="1719"/>
      <c r="J1019" s="1719"/>
      <c r="K1019" s="1719"/>
      <c r="L1019" s="1719"/>
      <c r="M1019" s="1719"/>
      <c r="N1019" s="1719"/>
      <c r="O1019" s="1719"/>
    </row>
    <row r="1020" ht="15.0" customHeight="1">
      <c r="A1020" s="1818"/>
      <c r="B1020" s="3352"/>
      <c r="C1020" s="3360"/>
      <c r="D1020" s="3361"/>
      <c r="E1020" s="2853"/>
      <c r="F1020" s="2613"/>
      <c r="G1020" s="1719"/>
      <c r="H1020" s="1719"/>
      <c r="I1020" s="1719"/>
      <c r="J1020" s="1719"/>
      <c r="K1020" s="1719"/>
      <c r="L1020" s="1719"/>
      <c r="M1020" s="1719"/>
      <c r="N1020" s="1719"/>
      <c r="O1020" s="1719"/>
    </row>
    <row r="1021" ht="1.5" customHeight="1">
      <c r="A1021" s="1818"/>
      <c r="B1021" s="3363" t="s">
        <v>11116</v>
      </c>
      <c r="C1021" s="3360"/>
      <c r="D1021" s="3363" t="s">
        <v>11117</v>
      </c>
      <c r="E1021" s="2853"/>
      <c r="F1021" s="2613"/>
      <c r="G1021" s="1719"/>
      <c r="H1021" s="1719"/>
      <c r="I1021" s="1719"/>
      <c r="J1021" s="1719"/>
      <c r="K1021" s="1719"/>
      <c r="L1021" s="1719"/>
      <c r="M1021" s="1719"/>
      <c r="N1021" s="1719"/>
      <c r="O1021" s="1719"/>
    </row>
    <row r="1022" ht="16.5" customHeight="1">
      <c r="A1022" s="1818"/>
      <c r="B1022" s="3364"/>
      <c r="C1022" s="3360"/>
      <c r="D1022" s="3361"/>
      <c r="E1022" s="2853"/>
      <c r="F1022" s="2613"/>
      <c r="G1022" s="1719"/>
      <c r="H1022" s="1719"/>
      <c r="I1022" s="1719"/>
      <c r="J1022" s="1719"/>
      <c r="K1022" s="1719"/>
      <c r="L1022" s="1719"/>
      <c r="M1022" s="1719"/>
      <c r="N1022" s="1719"/>
      <c r="O1022" s="1719"/>
    </row>
    <row r="1023" ht="1.5" customHeight="1">
      <c r="A1023" s="1818"/>
      <c r="B1023" s="3365" t="s">
        <v>11118</v>
      </c>
      <c r="C1023" s="3360"/>
      <c r="D1023" s="3365" t="s">
        <v>11119</v>
      </c>
      <c r="E1023" s="2855" t="s">
        <v>10276</v>
      </c>
      <c r="F1023" s="3365" t="s">
        <v>11120</v>
      </c>
      <c r="G1023" s="1719"/>
      <c r="H1023" s="1719"/>
      <c r="I1023" s="1719"/>
      <c r="J1023" s="1719"/>
      <c r="K1023" s="1719"/>
      <c r="L1023" s="1719"/>
      <c r="M1023" s="1719"/>
      <c r="N1023" s="1719"/>
      <c r="O1023" s="1719"/>
    </row>
    <row r="1024" ht="1.5" customHeight="1">
      <c r="A1024" s="1818"/>
      <c r="B1024" s="3364"/>
      <c r="C1024" s="3360"/>
      <c r="D1024" s="3361"/>
      <c r="E1024" s="2853"/>
      <c r="F1024" s="3366" t="s">
        <v>11121</v>
      </c>
      <c r="G1024" s="2835" t="s">
        <v>11122</v>
      </c>
      <c r="H1024" s="3367" t="s">
        <v>11123</v>
      </c>
      <c r="I1024" s="1719"/>
      <c r="J1024" s="1719"/>
      <c r="K1024" s="1719"/>
      <c r="L1024" s="1719"/>
      <c r="M1024" s="1719"/>
      <c r="N1024" s="1719"/>
      <c r="O1024" s="1719"/>
    </row>
    <row r="1025" ht="12.0" customHeight="1">
      <c r="A1025" s="1818"/>
      <c r="B1025" s="3364"/>
      <c r="C1025" s="3360"/>
      <c r="D1025" s="3352"/>
      <c r="E1025" s="2853"/>
      <c r="F1025" s="2613"/>
      <c r="G1025" s="1719"/>
      <c r="H1025" s="1719"/>
      <c r="I1025" s="1719"/>
      <c r="J1025" s="1719"/>
      <c r="K1025" s="1719"/>
      <c r="L1025" s="1719"/>
      <c r="M1025" s="1719"/>
      <c r="N1025" s="1719"/>
      <c r="O1025" s="1719"/>
    </row>
    <row r="1026" ht="1.5" customHeight="1">
      <c r="A1026" s="1818"/>
      <c r="B1026" s="3368" t="s">
        <v>11124</v>
      </c>
      <c r="C1026" s="3360"/>
      <c r="D1026" s="3368" t="s">
        <v>11125</v>
      </c>
      <c r="E1026" s="3369" t="s">
        <v>11126</v>
      </c>
      <c r="F1026" s="3370" t="s">
        <v>11127</v>
      </c>
      <c r="G1026" s="1719"/>
      <c r="H1026" s="1719"/>
      <c r="I1026" s="1719"/>
      <c r="J1026" s="1719"/>
      <c r="K1026" s="1719"/>
      <c r="L1026" s="1719"/>
      <c r="M1026" s="1719"/>
      <c r="N1026" s="1719"/>
      <c r="O1026" s="1719"/>
    </row>
    <row r="1027" ht="1.5" customHeight="1">
      <c r="A1027" s="1818"/>
      <c r="B1027" s="3364"/>
      <c r="C1027" s="3360"/>
      <c r="D1027" s="3371" t="s">
        <v>11128</v>
      </c>
      <c r="E1027" s="2853"/>
      <c r="F1027" s="3371" t="s">
        <v>11129</v>
      </c>
      <c r="G1027" s="1719"/>
      <c r="H1027" s="1719"/>
      <c r="I1027" s="1719"/>
      <c r="J1027" s="1719"/>
      <c r="K1027" s="1719"/>
      <c r="L1027" s="1719"/>
      <c r="M1027" s="1719"/>
      <c r="N1027" s="1719"/>
      <c r="O1027" s="1719"/>
    </row>
    <row r="1028" ht="15.0" customHeight="1">
      <c r="A1028" s="1818"/>
      <c r="B1028" s="3364"/>
      <c r="C1028" s="3360"/>
      <c r="D1028" s="3352"/>
      <c r="E1028" s="2853"/>
      <c r="F1028" s="2613"/>
      <c r="G1028" s="1719"/>
      <c r="H1028" s="1719"/>
      <c r="I1028" s="1719"/>
      <c r="J1028" s="1719"/>
      <c r="K1028" s="1719"/>
      <c r="L1028" s="1719"/>
      <c r="M1028" s="1719"/>
      <c r="N1028" s="1719"/>
      <c r="O1028" s="1719"/>
    </row>
    <row r="1029" ht="1.5" customHeight="1">
      <c r="A1029" s="1818"/>
      <c r="B1029" s="3364"/>
      <c r="C1029" s="3360"/>
      <c r="D1029" s="3019" t="s">
        <v>11130</v>
      </c>
      <c r="E1029" s="2853"/>
      <c r="F1029" s="3019" t="s">
        <v>11131</v>
      </c>
      <c r="G1029" s="2821" t="s">
        <v>11132</v>
      </c>
      <c r="H1029" s="1719"/>
      <c r="I1029" s="1719"/>
      <c r="J1029" s="1719"/>
      <c r="K1029" s="1719"/>
      <c r="L1029" s="1719"/>
      <c r="M1029" s="1719"/>
      <c r="N1029" s="1719"/>
      <c r="O1029" s="1719"/>
    </row>
    <row r="1030" ht="15.0" customHeight="1">
      <c r="A1030" s="1818"/>
      <c r="B1030" s="3168"/>
      <c r="C1030" s="3168"/>
      <c r="D1030" s="3168"/>
      <c r="E1030" s="3168"/>
      <c r="F1030" s="3168"/>
      <c r="G1030" s="3121"/>
      <c r="H1030" s="3121"/>
      <c r="I1030" s="3121"/>
      <c r="J1030" s="3121"/>
      <c r="K1030" s="3121"/>
      <c r="L1030" s="3121"/>
      <c r="M1030" s="3121"/>
      <c r="N1030" s="3121"/>
      <c r="O1030" s="3121"/>
    </row>
    <row r="1031" ht="1.5" customHeight="1">
      <c r="A1031" s="1818"/>
      <c r="B1031" s="3007"/>
      <c r="C1031" s="3007"/>
      <c r="D1031" s="3007" t="s">
        <v>11133</v>
      </c>
      <c r="E1031" s="3007"/>
      <c r="F1031" s="3007"/>
      <c r="G1031" s="3008"/>
      <c r="H1031" s="3008"/>
      <c r="I1031" s="3008"/>
      <c r="J1031" s="3008"/>
      <c r="K1031" s="3008"/>
      <c r="L1031" s="3008"/>
      <c r="M1031" s="3008"/>
      <c r="N1031" s="3008"/>
      <c r="O1031" s="3008"/>
    </row>
    <row r="1032" ht="21.0" customHeight="1">
      <c r="A1032" s="3372"/>
      <c r="B1032" s="3364"/>
      <c r="C1032" s="3360"/>
      <c r="D1032" s="3361"/>
      <c r="E1032" s="2853"/>
      <c r="F1032" s="2613"/>
      <c r="G1032" s="1719"/>
      <c r="H1032" s="1719"/>
      <c r="I1032" s="1719"/>
      <c r="J1032" s="1719"/>
      <c r="K1032" s="1719"/>
      <c r="L1032" s="1719"/>
      <c r="M1032" s="1719"/>
      <c r="N1032" s="1719"/>
      <c r="O1032" s="1719"/>
    </row>
    <row r="1033" ht="27.0" customHeight="1">
      <c r="A1033" s="3372"/>
      <c r="B1033" s="3373" t="s">
        <v>11134</v>
      </c>
      <c r="C1033" s="3360"/>
      <c r="D1033" s="3373" t="s">
        <v>11135</v>
      </c>
      <c r="E1033" s="2853"/>
      <c r="F1033" s="3374" t="s">
        <v>11136</v>
      </c>
      <c r="G1033" s="2820" t="s">
        <v>11137</v>
      </c>
      <c r="H1033" s="1719"/>
      <c r="I1033" s="1719"/>
      <c r="J1033" s="1719"/>
      <c r="K1033" s="1719"/>
      <c r="L1033" s="1719"/>
      <c r="M1033" s="1719"/>
      <c r="N1033" s="1719"/>
      <c r="O1033" s="1719"/>
    </row>
    <row r="1034" ht="36.0" customHeight="1">
      <c r="A1034" s="3372"/>
      <c r="B1034" s="3375"/>
      <c r="C1034" s="3360"/>
      <c r="D1034" s="3376" t="s">
        <v>11138</v>
      </c>
      <c r="E1034" s="2853"/>
      <c r="F1034" s="3039" t="s">
        <v>11139</v>
      </c>
      <c r="G1034" s="2613"/>
      <c r="H1034" s="968"/>
      <c r="I1034" s="1719"/>
      <c r="J1034" s="1719"/>
      <c r="K1034" s="1719"/>
      <c r="L1034" s="1719"/>
      <c r="M1034" s="1719"/>
      <c r="N1034" s="1719"/>
      <c r="O1034" s="1719"/>
    </row>
    <row r="1035" ht="22.5" customHeight="1">
      <c r="A1035" s="3372"/>
      <c r="B1035" s="3364"/>
      <c r="C1035" s="3360"/>
      <c r="D1035" s="3361"/>
      <c r="E1035" s="2853"/>
      <c r="F1035" s="2613"/>
      <c r="G1035" s="1719"/>
      <c r="H1035" s="1719"/>
      <c r="I1035" s="1719"/>
      <c r="J1035" s="1719"/>
      <c r="K1035" s="1719"/>
      <c r="L1035" s="1719"/>
      <c r="M1035" s="1719"/>
      <c r="N1035" s="1719"/>
      <c r="O1035" s="1719"/>
    </row>
    <row r="1036" ht="19.5" customHeight="1">
      <c r="A1036" s="3372"/>
      <c r="B1036" s="3377" t="s">
        <v>11140</v>
      </c>
      <c r="C1036" s="3360"/>
      <c r="D1036" s="3377" t="s">
        <v>11141</v>
      </c>
      <c r="E1036" s="2855"/>
      <c r="F1036" s="2613" t="s">
        <v>11142</v>
      </c>
      <c r="G1036" s="824"/>
      <c r="H1036" s="824"/>
      <c r="I1036" s="824"/>
      <c r="J1036" s="824"/>
      <c r="K1036" s="824"/>
      <c r="L1036" s="824"/>
      <c r="M1036" s="824"/>
      <c r="N1036" s="824"/>
      <c r="O1036" s="824"/>
    </row>
    <row r="1037" ht="16.5" customHeight="1">
      <c r="A1037" s="3372"/>
      <c r="B1037" s="3361"/>
      <c r="C1037" s="3360"/>
      <c r="D1037" s="3361"/>
      <c r="E1037" s="2855"/>
      <c r="F1037" s="2613"/>
      <c r="G1037" s="824"/>
      <c r="H1037" s="824"/>
      <c r="I1037" s="824"/>
      <c r="J1037" s="824"/>
      <c r="K1037" s="824"/>
      <c r="L1037" s="824"/>
      <c r="M1037" s="824"/>
      <c r="N1037" s="824"/>
      <c r="O1037" s="824"/>
    </row>
    <row r="1038" ht="1.5" customHeight="1">
      <c r="A1038" s="3372"/>
      <c r="B1038" s="3378" t="s">
        <v>11143</v>
      </c>
      <c r="C1038" s="3360"/>
      <c r="D1038" s="3378" t="s">
        <v>11144</v>
      </c>
      <c r="E1038" s="2855"/>
      <c r="F1038" s="2613"/>
      <c r="G1038" s="824"/>
      <c r="H1038" s="824"/>
      <c r="I1038" s="824"/>
      <c r="J1038" s="824"/>
      <c r="K1038" s="824"/>
      <c r="L1038" s="824"/>
      <c r="M1038" s="824"/>
      <c r="N1038" s="824"/>
      <c r="O1038" s="824"/>
    </row>
    <row r="1039" ht="21.0" customHeight="1">
      <c r="A1039" s="3372"/>
      <c r="B1039" s="3350"/>
      <c r="C1039" s="3360"/>
      <c r="D1039" s="3379" t="s">
        <v>11145</v>
      </c>
      <c r="E1039" s="2853"/>
      <c r="F1039" s="968"/>
      <c r="G1039" s="1719"/>
      <c r="H1039" s="1719"/>
      <c r="I1039" s="1719"/>
      <c r="J1039" s="1719"/>
      <c r="K1039" s="1719"/>
      <c r="L1039" s="1719"/>
      <c r="M1039" s="1719"/>
      <c r="N1039" s="1719"/>
      <c r="O1039" s="1719"/>
    </row>
    <row r="1040" ht="21.0" customHeight="1">
      <c r="A1040" s="3372"/>
      <c r="B1040" s="3350"/>
      <c r="C1040" s="3360"/>
      <c r="D1040" s="3350"/>
      <c r="E1040" s="2853"/>
      <c r="F1040" s="968"/>
      <c r="G1040" s="1719"/>
      <c r="H1040" s="1719"/>
      <c r="I1040" s="1719"/>
      <c r="J1040" s="1719"/>
      <c r="K1040" s="1719"/>
      <c r="L1040" s="1719"/>
      <c r="M1040" s="1719"/>
      <c r="N1040" s="1719"/>
      <c r="O1040" s="1719"/>
    </row>
    <row r="1041" ht="13.5" customHeight="1">
      <c r="A1041" s="3372"/>
      <c r="B1041" s="3380" t="s">
        <v>11146</v>
      </c>
      <c r="C1041" s="3360"/>
      <c r="D1041" s="3380" t="s">
        <v>11147</v>
      </c>
      <c r="E1041" s="2855" t="s">
        <v>10276</v>
      </c>
      <c r="F1041" s="2831" t="s">
        <v>11148</v>
      </c>
      <c r="G1041" s="1719"/>
      <c r="H1041" s="1719"/>
      <c r="I1041" s="1719"/>
      <c r="J1041" s="1719"/>
      <c r="K1041" s="1719"/>
      <c r="L1041" s="1719"/>
      <c r="M1041" s="1719"/>
      <c r="N1041" s="1719"/>
      <c r="O1041" s="1719"/>
    </row>
    <row r="1042" ht="18.0" customHeight="1">
      <c r="A1042" s="3372"/>
      <c r="B1042" s="3350"/>
      <c r="C1042" s="3360"/>
      <c r="D1042" s="3381" t="s">
        <v>11149</v>
      </c>
      <c r="E1042" s="2289"/>
      <c r="F1042" s="3002" t="s">
        <v>11150</v>
      </c>
      <c r="G1042" s="1719"/>
      <c r="H1042" s="1719"/>
      <c r="I1042" s="1719"/>
      <c r="J1042" s="1719"/>
      <c r="K1042" s="1719"/>
      <c r="L1042" s="1719"/>
      <c r="M1042" s="1719"/>
      <c r="N1042" s="1719"/>
      <c r="O1042" s="1719"/>
    </row>
    <row r="1043" ht="16.5" customHeight="1">
      <c r="A1043" s="3372"/>
      <c r="B1043" s="3350"/>
      <c r="C1043" s="3360"/>
      <c r="D1043" s="3380" t="s">
        <v>11151</v>
      </c>
      <c r="E1043" s="2289"/>
      <c r="F1043" s="1719"/>
      <c r="G1043" s="1719"/>
      <c r="H1043" s="1719"/>
      <c r="I1043" s="1719"/>
      <c r="J1043" s="1719"/>
      <c r="K1043" s="1719"/>
      <c r="L1043" s="1719"/>
      <c r="M1043" s="1719"/>
      <c r="N1043" s="1719"/>
      <c r="O1043" s="1719"/>
    </row>
    <row r="1044" ht="16.5" customHeight="1">
      <c r="A1044" s="3372"/>
      <c r="B1044" s="3350"/>
      <c r="C1044" s="3360"/>
      <c r="D1044" s="3350"/>
      <c r="E1044" s="2289"/>
      <c r="F1044" s="1719"/>
      <c r="G1044" s="1719"/>
      <c r="H1044" s="1719"/>
      <c r="I1044" s="1719"/>
      <c r="J1044" s="1719"/>
      <c r="K1044" s="1719"/>
      <c r="L1044" s="1719"/>
      <c r="M1044" s="1719"/>
      <c r="N1044" s="1719"/>
      <c r="O1044" s="1719"/>
    </row>
    <row r="1045" ht="1.5" customHeight="1">
      <c r="A1045" s="3372"/>
      <c r="B1045" s="3382" t="s">
        <v>11152</v>
      </c>
      <c r="C1045" s="3360"/>
      <c r="D1045" s="3382" t="s">
        <v>11153</v>
      </c>
      <c r="E1045" s="2855" t="s">
        <v>10276</v>
      </c>
      <c r="F1045" s="1719"/>
      <c r="G1045" s="1719"/>
      <c r="H1045" s="1719"/>
      <c r="I1045" s="1719"/>
      <c r="J1045" s="1719"/>
      <c r="K1045" s="1719"/>
      <c r="L1045" s="1719"/>
      <c r="M1045" s="1719"/>
      <c r="N1045" s="1719"/>
      <c r="O1045" s="1719"/>
    </row>
    <row r="1046" ht="1.5" customHeight="1">
      <c r="A1046" s="3372"/>
      <c r="B1046" s="3350"/>
      <c r="C1046" s="3360"/>
      <c r="D1046" s="3383" t="s">
        <v>11154</v>
      </c>
      <c r="E1046" s="2289"/>
      <c r="F1046" s="1719"/>
      <c r="G1046" s="1719"/>
      <c r="H1046" s="1719"/>
      <c r="I1046" s="1719"/>
      <c r="J1046" s="1719"/>
      <c r="K1046" s="1719"/>
      <c r="L1046" s="1719"/>
      <c r="M1046" s="1719"/>
      <c r="N1046" s="1719"/>
      <c r="O1046" s="1719"/>
    </row>
    <row r="1047" ht="1.5" customHeight="1">
      <c r="A1047" s="3372"/>
      <c r="B1047" s="3350"/>
      <c r="C1047" s="3360"/>
      <c r="D1047" s="3382" t="s">
        <v>11155</v>
      </c>
      <c r="E1047" s="2289"/>
      <c r="F1047" s="2811" t="s">
        <v>11156</v>
      </c>
      <c r="G1047" s="1719"/>
      <c r="H1047" s="1719"/>
      <c r="I1047" s="1719"/>
      <c r="J1047" s="1719"/>
      <c r="K1047" s="1719"/>
      <c r="L1047" s="1719"/>
      <c r="M1047" s="1719"/>
      <c r="N1047" s="1719"/>
      <c r="O1047" s="1719"/>
    </row>
    <row r="1048" ht="24.0" customHeight="1">
      <c r="A1048" s="3372"/>
      <c r="B1048" s="3350"/>
      <c r="C1048" s="3360"/>
      <c r="D1048" s="3383" t="s">
        <v>11157</v>
      </c>
      <c r="E1048" s="2289"/>
      <c r="F1048" s="3384" t="s">
        <v>11158</v>
      </c>
      <c r="G1048" s="1719"/>
      <c r="H1048" s="1719"/>
      <c r="I1048" s="1719"/>
      <c r="J1048" s="1719"/>
      <c r="K1048" s="1719"/>
      <c r="L1048" s="1719"/>
      <c r="M1048" s="1719"/>
      <c r="N1048" s="1719"/>
      <c r="O1048" s="1719"/>
    </row>
    <row r="1049" ht="24.0" customHeight="1">
      <c r="A1049" s="3372"/>
      <c r="B1049" s="3350"/>
      <c r="C1049" s="3360"/>
      <c r="D1049" s="3382" t="s">
        <v>11159</v>
      </c>
      <c r="E1049" s="2289"/>
      <c r="F1049" s="1719"/>
      <c r="G1049" s="1719"/>
      <c r="H1049" s="1719"/>
      <c r="I1049" s="1719"/>
      <c r="J1049" s="1719"/>
      <c r="K1049" s="1719"/>
      <c r="L1049" s="1719"/>
      <c r="M1049" s="1719"/>
      <c r="N1049" s="1719"/>
      <c r="O1049" s="1719"/>
    </row>
    <row r="1050" ht="16.5" customHeight="1">
      <c r="A1050" s="3372"/>
      <c r="B1050" s="3350"/>
      <c r="C1050" s="3360"/>
      <c r="D1050" s="3350"/>
      <c r="E1050" s="2289"/>
      <c r="F1050" s="1719"/>
      <c r="G1050" s="1719"/>
      <c r="H1050" s="1719"/>
      <c r="I1050" s="1719"/>
      <c r="J1050" s="1719"/>
      <c r="K1050" s="1719"/>
      <c r="L1050" s="1719"/>
      <c r="M1050" s="1719"/>
      <c r="N1050" s="1719"/>
      <c r="O1050" s="1719"/>
    </row>
    <row r="1051" ht="12.0" customHeight="1">
      <c r="A1051" s="3372"/>
      <c r="B1051" s="3351" t="s">
        <v>11160</v>
      </c>
      <c r="C1051" s="3360"/>
      <c r="D1051" s="3351" t="s">
        <v>11161</v>
      </c>
      <c r="E1051" s="2855" t="s">
        <v>10276</v>
      </c>
      <c r="F1051" s="2994" t="s">
        <v>11162</v>
      </c>
      <c r="G1051" s="1719"/>
      <c r="H1051" s="1719"/>
      <c r="I1051" s="1719"/>
      <c r="J1051" s="1719"/>
      <c r="K1051" s="1719"/>
      <c r="L1051" s="1719"/>
      <c r="M1051" s="1719"/>
      <c r="N1051" s="1719"/>
      <c r="O1051" s="1719"/>
    </row>
    <row r="1052" ht="24.0" customHeight="1">
      <c r="A1052" s="3372"/>
      <c r="B1052" s="3350"/>
      <c r="C1052" s="3360"/>
      <c r="D1052" s="3350"/>
      <c r="E1052" s="2289"/>
      <c r="F1052" s="1719"/>
      <c r="G1052" s="1719"/>
      <c r="H1052" s="1719"/>
      <c r="I1052" s="1719"/>
      <c r="J1052" s="1719"/>
      <c r="K1052" s="1719"/>
      <c r="L1052" s="1719"/>
      <c r="M1052" s="1719"/>
      <c r="N1052" s="1719"/>
      <c r="O1052" s="1719"/>
    </row>
    <row r="1053" ht="46.5" customHeight="1">
      <c r="A1053" s="3372"/>
      <c r="B1053" s="3385" t="s">
        <v>11163</v>
      </c>
      <c r="C1053" s="3360"/>
      <c r="D1053" s="3385" t="s">
        <v>11164</v>
      </c>
      <c r="E1053" s="2853" t="s">
        <v>11165</v>
      </c>
      <c r="F1053" s="1719"/>
      <c r="G1053" s="1719"/>
      <c r="H1053" s="1719"/>
      <c r="I1053" s="1719"/>
      <c r="J1053" s="1719"/>
      <c r="K1053" s="1719"/>
      <c r="L1053" s="1719"/>
      <c r="M1053" s="1719"/>
      <c r="N1053" s="1719"/>
      <c r="O1053" s="1719"/>
    </row>
    <row r="1054" ht="15.0" customHeight="1">
      <c r="A1054" s="1818"/>
      <c r="B1054" s="3168"/>
      <c r="C1054" s="3168"/>
      <c r="D1054" s="3168"/>
      <c r="E1054" s="3168"/>
      <c r="F1054" s="3168"/>
      <c r="G1054" s="3121"/>
      <c r="H1054" s="3121"/>
      <c r="I1054" s="3121"/>
      <c r="J1054" s="3121"/>
      <c r="K1054" s="3121"/>
      <c r="L1054" s="3121"/>
      <c r="M1054" s="3121"/>
      <c r="N1054" s="3121"/>
      <c r="O1054" s="3121"/>
    </row>
    <row r="1055" ht="1.5" customHeight="1">
      <c r="A1055" s="3264"/>
      <c r="B1055" s="3386" t="s">
        <v>11166</v>
      </c>
      <c r="C1055" s="3266"/>
      <c r="D1055" s="3387" t="s">
        <v>11167</v>
      </c>
      <c r="E1055" s="3266"/>
      <c r="F1055" s="3387" t="s">
        <v>11168</v>
      </c>
      <c r="G1055" s="3272"/>
      <c r="H1055" s="3272"/>
      <c r="I1055" s="3272"/>
      <c r="J1055" s="3272"/>
      <c r="K1055" s="3272"/>
      <c r="L1055" s="3272"/>
      <c r="M1055" s="3272"/>
      <c r="N1055" s="3272"/>
      <c r="O1055" s="3272"/>
    </row>
    <row r="1056" ht="19.5" customHeight="1">
      <c r="A1056" s="1818"/>
      <c r="B1056" s="3388"/>
      <c r="C1056" s="3168"/>
      <c r="D1056" s="3168"/>
      <c r="E1056" s="3168"/>
      <c r="F1056" s="3168"/>
      <c r="G1056" s="3121"/>
      <c r="H1056" s="3121"/>
      <c r="I1056" s="3121"/>
      <c r="J1056" s="3121"/>
      <c r="K1056" s="3121"/>
      <c r="L1056" s="3121"/>
      <c r="M1056" s="3121"/>
      <c r="N1056" s="3121"/>
      <c r="O1056" s="3121"/>
    </row>
    <row r="1057" ht="1.5" customHeight="1">
      <c r="A1057" s="1818"/>
      <c r="B1057" s="3389" t="s">
        <v>11169</v>
      </c>
      <c r="C1057" s="3168"/>
      <c r="D1057" s="3390" t="s">
        <v>11170</v>
      </c>
      <c r="E1057" s="3168"/>
      <c r="F1057" s="3390" t="s">
        <v>11171</v>
      </c>
      <c r="G1057" s="3121"/>
      <c r="H1057" s="3121"/>
      <c r="I1057" s="3121"/>
      <c r="J1057" s="3121"/>
      <c r="K1057" s="3121"/>
      <c r="L1057" s="3121"/>
      <c r="M1057" s="3121"/>
      <c r="N1057" s="3121"/>
      <c r="O1057" s="3121"/>
    </row>
    <row r="1058" ht="1.5" customHeight="1">
      <c r="A1058" s="1818"/>
      <c r="B1058" s="3391"/>
      <c r="C1058" s="3168"/>
      <c r="D1058" s="3392" t="s">
        <v>11172</v>
      </c>
      <c r="E1058" s="3168"/>
      <c r="F1058" s="3393"/>
      <c r="G1058" s="3121"/>
      <c r="H1058" s="3121"/>
      <c r="I1058" s="3121"/>
      <c r="J1058" s="3121"/>
      <c r="K1058" s="3121"/>
      <c r="L1058" s="3121"/>
      <c r="M1058" s="3121"/>
      <c r="N1058" s="3121"/>
      <c r="O1058" s="3121"/>
    </row>
    <row r="1059" ht="16.5" customHeight="1">
      <c r="A1059" s="1818"/>
      <c r="B1059" s="3391"/>
      <c r="C1059" s="3168"/>
      <c r="D1059" s="3393"/>
      <c r="E1059" s="3168"/>
      <c r="F1059" s="3393"/>
      <c r="G1059" s="3121"/>
      <c r="H1059" s="3121"/>
      <c r="I1059" s="3121"/>
      <c r="J1059" s="3121"/>
      <c r="K1059" s="3121"/>
      <c r="L1059" s="3121"/>
      <c r="M1059" s="3121"/>
      <c r="N1059" s="3121"/>
      <c r="O1059" s="3121"/>
    </row>
    <row r="1060" ht="1.5" customHeight="1">
      <c r="A1060" s="3394"/>
      <c r="B1060" s="3395" t="s">
        <v>11173</v>
      </c>
      <c r="C1060" s="3396"/>
      <c r="D1060" s="3396"/>
      <c r="E1060" s="3396"/>
      <c r="F1060" s="3397"/>
      <c r="G1060" s="3008"/>
      <c r="H1060" s="3008"/>
      <c r="I1060" s="3008"/>
      <c r="J1060" s="3008"/>
      <c r="K1060" s="3008"/>
      <c r="L1060" s="3008"/>
      <c r="M1060" s="3008"/>
      <c r="N1060" s="3008"/>
      <c r="O1060" s="3008"/>
    </row>
    <row r="1061" ht="11.25" customHeight="1">
      <c r="A1061" s="3372"/>
      <c r="B1061" s="3398" t="s">
        <v>11174</v>
      </c>
      <c r="C1061" s="3360"/>
      <c r="D1061" s="3398" t="s">
        <v>11175</v>
      </c>
      <c r="E1061" s="2853" t="s">
        <v>11176</v>
      </c>
      <c r="F1061" s="2810" t="s">
        <v>11177</v>
      </c>
      <c r="G1061" s="3005" t="s">
        <v>11178</v>
      </c>
      <c r="H1061" s="968" t="s">
        <v>11179</v>
      </c>
      <c r="I1061" s="1719"/>
      <c r="J1061" s="1719"/>
      <c r="K1061" s="1719"/>
      <c r="L1061" s="1719"/>
      <c r="M1061" s="1719"/>
      <c r="N1061" s="1719"/>
      <c r="O1061" s="1719"/>
    </row>
    <row r="1062" ht="11.25" customHeight="1">
      <c r="A1062" s="3372"/>
      <c r="B1062" s="3350"/>
      <c r="C1062" s="3360"/>
      <c r="D1062" s="3350"/>
      <c r="E1062" s="2289"/>
      <c r="F1062" s="1719"/>
      <c r="G1062" s="1719"/>
      <c r="H1062" s="1719"/>
      <c r="I1062" s="1719"/>
      <c r="J1062" s="1719"/>
      <c r="K1062" s="1719"/>
      <c r="L1062" s="1719"/>
      <c r="M1062" s="1719"/>
      <c r="N1062" s="1719"/>
      <c r="O1062" s="1719"/>
    </row>
    <row r="1063" ht="11.25" customHeight="1">
      <c r="A1063" s="3372"/>
      <c r="B1063" s="3399" t="s">
        <v>11180</v>
      </c>
      <c r="C1063" s="3360"/>
      <c r="D1063" s="3399" t="s">
        <v>11181</v>
      </c>
      <c r="E1063" s="2289"/>
      <c r="F1063" s="1719"/>
      <c r="G1063" s="1719"/>
      <c r="H1063" s="1719"/>
      <c r="I1063" s="1719"/>
      <c r="J1063" s="1719"/>
      <c r="K1063" s="1719"/>
      <c r="L1063" s="1719"/>
      <c r="M1063" s="1719"/>
      <c r="N1063" s="1719"/>
      <c r="O1063" s="1719"/>
    </row>
    <row r="1064" ht="11.25" customHeight="1">
      <c r="A1064" s="2288"/>
      <c r="B1064" s="3388"/>
      <c r="C1064" s="3360"/>
      <c r="D1064" s="3388"/>
      <c r="E1064" s="2289"/>
      <c r="F1064" s="824"/>
      <c r="G1064" s="824"/>
      <c r="H1064" s="824"/>
      <c r="I1064" s="824"/>
      <c r="J1064" s="824"/>
      <c r="K1064" s="824"/>
      <c r="L1064" s="824"/>
      <c r="M1064" s="824"/>
      <c r="N1064" s="824"/>
      <c r="O1064" s="824"/>
    </row>
    <row r="1065" ht="11.25" customHeight="1">
      <c r="A1065" s="2288"/>
      <c r="B1065" s="3386" t="s">
        <v>11182</v>
      </c>
      <c r="C1065" s="3360"/>
      <c r="D1065" s="3386" t="s">
        <v>11183</v>
      </c>
      <c r="E1065" s="2289"/>
      <c r="F1065" s="824"/>
      <c r="G1065" s="824"/>
      <c r="H1065" s="824"/>
      <c r="I1065" s="824"/>
      <c r="J1065" s="824"/>
      <c r="K1065" s="824"/>
      <c r="L1065" s="824"/>
      <c r="M1065" s="824"/>
      <c r="N1065" s="824"/>
      <c r="O1065" s="824"/>
    </row>
    <row r="1066" ht="11.25" customHeight="1">
      <c r="A1066" s="2288"/>
      <c r="B1066" s="3388"/>
      <c r="C1066" s="3360"/>
      <c r="D1066" s="3388"/>
      <c r="E1066" s="2289"/>
      <c r="F1066" s="824"/>
      <c r="G1066" s="824"/>
      <c r="H1066" s="824"/>
      <c r="I1066" s="824"/>
      <c r="J1066" s="824"/>
      <c r="K1066" s="824"/>
      <c r="L1066" s="824"/>
      <c r="M1066" s="824"/>
      <c r="N1066" s="824"/>
      <c r="O1066" s="824"/>
    </row>
    <row r="1067" ht="11.25" customHeight="1">
      <c r="A1067" s="824"/>
      <c r="B1067" s="3400" t="s">
        <v>11184</v>
      </c>
      <c r="C1067" s="824"/>
      <c r="D1067" s="3400" t="s">
        <v>11185</v>
      </c>
      <c r="E1067" s="824"/>
      <c r="F1067" s="824"/>
      <c r="G1067" s="824"/>
      <c r="H1067" s="824"/>
      <c r="I1067" s="824"/>
      <c r="J1067" s="824"/>
      <c r="K1067" s="824"/>
      <c r="L1067" s="824"/>
      <c r="M1067" s="824"/>
      <c r="N1067" s="824"/>
      <c r="O1067" s="824"/>
    </row>
    <row r="1068" ht="11.25" customHeight="1">
      <c r="A1068" s="824"/>
      <c r="B1068" s="824"/>
      <c r="C1068" s="824"/>
      <c r="D1068" s="3013" t="s">
        <v>11186</v>
      </c>
      <c r="E1068" s="824"/>
      <c r="F1068" s="824"/>
      <c r="G1068" s="824"/>
      <c r="H1068" s="824"/>
      <c r="I1068" s="824"/>
      <c r="J1068" s="824"/>
      <c r="K1068" s="824"/>
      <c r="L1068" s="824"/>
      <c r="M1068" s="824"/>
      <c r="N1068" s="824"/>
      <c r="O1068" s="824"/>
    </row>
    <row r="1069" ht="11.25" customHeight="1">
      <c r="A1069" s="824"/>
      <c r="B1069" s="824"/>
      <c r="C1069" s="824"/>
      <c r="D1069" s="824"/>
      <c r="E1069" s="824"/>
      <c r="F1069" s="824"/>
      <c r="G1069" s="824"/>
      <c r="H1069" s="824"/>
      <c r="I1069" s="824"/>
      <c r="J1069" s="824"/>
      <c r="K1069" s="824"/>
      <c r="L1069" s="824"/>
      <c r="M1069" s="824"/>
      <c r="N1069" s="824"/>
      <c r="O1069" s="824"/>
    </row>
    <row r="1070" ht="11.25" customHeight="1">
      <c r="A1070" s="824"/>
      <c r="B1070" s="2812" t="s">
        <v>11187</v>
      </c>
      <c r="C1070" s="824"/>
      <c r="D1070" s="2812" t="s">
        <v>11188</v>
      </c>
      <c r="E1070" s="824"/>
      <c r="F1070" s="2812" t="s">
        <v>11189</v>
      </c>
      <c r="G1070" s="824"/>
      <c r="H1070" s="824"/>
      <c r="I1070" s="824"/>
      <c r="J1070" s="824"/>
      <c r="K1070" s="824"/>
      <c r="L1070" s="824"/>
      <c r="M1070" s="824"/>
      <c r="N1070" s="824"/>
      <c r="O1070" s="824"/>
    </row>
    <row r="1071" ht="11.25" customHeight="1">
      <c r="A1071" s="824"/>
      <c r="B1071" s="824"/>
      <c r="C1071" s="824"/>
      <c r="D1071" s="824"/>
      <c r="E1071" s="824"/>
      <c r="F1071" s="824"/>
      <c r="G1071" s="824"/>
      <c r="H1071" s="824"/>
      <c r="I1071" s="824"/>
      <c r="J1071" s="824"/>
      <c r="K1071" s="824"/>
      <c r="L1071" s="824"/>
      <c r="M1071" s="824"/>
      <c r="N1071" s="824"/>
      <c r="O1071" s="824"/>
    </row>
    <row r="1072" ht="11.25" customHeight="1">
      <c r="A1072" s="3394"/>
      <c r="B1072" s="3395" t="s">
        <v>11190</v>
      </c>
      <c r="C1072" s="3396"/>
      <c r="D1072" s="3396"/>
      <c r="E1072" s="3396"/>
      <c r="F1072" s="3397"/>
      <c r="G1072" s="3008"/>
      <c r="H1072" s="3008"/>
      <c r="I1072" s="3008"/>
      <c r="J1072" s="3008"/>
      <c r="K1072" s="3008"/>
      <c r="L1072" s="3008"/>
      <c r="M1072" s="3008"/>
      <c r="N1072" s="3008"/>
      <c r="O1072" s="3008"/>
    </row>
    <row r="1073" ht="11.25" customHeight="1">
      <c r="A1073" s="3372" t="s">
        <v>11191</v>
      </c>
      <c r="B1073" s="3389" t="s">
        <v>11192</v>
      </c>
      <c r="C1073" s="3401"/>
      <c r="D1073" s="3389" t="s">
        <v>11193</v>
      </c>
      <c r="E1073" s="2296"/>
      <c r="F1073" s="824"/>
      <c r="G1073" s="824"/>
      <c r="H1073" s="824"/>
      <c r="I1073" s="824"/>
      <c r="J1073" s="824"/>
      <c r="K1073" s="824"/>
      <c r="L1073" s="824"/>
      <c r="M1073" s="824"/>
      <c r="N1073" s="824"/>
      <c r="O1073" s="824"/>
    </row>
    <row r="1074" ht="11.25" customHeight="1">
      <c r="A1074" s="1818"/>
      <c r="B1074" s="3168"/>
      <c r="C1074" s="3168"/>
      <c r="D1074" s="3402" t="s">
        <v>11194</v>
      </c>
      <c r="E1074" s="3168"/>
      <c r="F1074" s="3168"/>
      <c r="G1074" s="3121"/>
      <c r="H1074" s="3121"/>
      <c r="I1074" s="3121"/>
      <c r="J1074" s="3121"/>
      <c r="K1074" s="3121"/>
      <c r="L1074" s="3121"/>
      <c r="M1074" s="3121"/>
      <c r="N1074" s="3121"/>
      <c r="O1074" s="3121"/>
    </row>
    <row r="1075" ht="11.25" customHeight="1">
      <c r="A1075" s="3337"/>
      <c r="B1075" s="3335"/>
      <c r="C1075" s="3335"/>
      <c r="D1075" s="3335"/>
      <c r="E1075" s="3335"/>
      <c r="F1075" s="3335"/>
      <c r="G1075" s="3336"/>
      <c r="H1075" s="3336"/>
      <c r="I1075" s="3336"/>
      <c r="J1075" s="3336"/>
      <c r="K1075" s="3336"/>
      <c r="L1075" s="3336"/>
      <c r="M1075" s="3336"/>
      <c r="N1075" s="3336"/>
      <c r="O1075" s="3336"/>
    </row>
    <row r="1076" ht="11.25" customHeight="1">
      <c r="A1076" s="3394"/>
      <c r="B1076" s="3395" t="s">
        <v>11195</v>
      </c>
      <c r="C1076" s="3396"/>
      <c r="D1076" s="3396"/>
      <c r="E1076" s="3396"/>
      <c r="F1076" s="3397"/>
      <c r="G1076" s="3008"/>
      <c r="H1076" s="3008"/>
      <c r="I1076" s="3008"/>
      <c r="J1076" s="3008"/>
      <c r="K1076" s="3008"/>
      <c r="L1076" s="3008"/>
      <c r="M1076" s="3008"/>
      <c r="N1076" s="3008"/>
      <c r="O1076" s="3008"/>
    </row>
    <row r="1077" ht="11.25" customHeight="1">
      <c r="A1077" s="3372"/>
      <c r="B1077" s="3378" t="s">
        <v>11196</v>
      </c>
      <c r="C1077" s="3360"/>
      <c r="D1077" s="3378" t="s">
        <v>5423</v>
      </c>
      <c r="E1077" s="2855" t="s">
        <v>11197</v>
      </c>
      <c r="F1077" s="3403" t="s">
        <v>11198</v>
      </c>
      <c r="G1077" s="2855" t="s">
        <v>10276</v>
      </c>
      <c r="H1077" s="824"/>
      <c r="I1077" s="824"/>
      <c r="J1077" s="824"/>
      <c r="K1077" s="824"/>
      <c r="L1077" s="824"/>
      <c r="M1077" s="824"/>
      <c r="N1077" s="824"/>
      <c r="O1077" s="824"/>
    </row>
    <row r="1078" ht="11.25" customHeight="1">
      <c r="A1078" s="2288"/>
      <c r="B1078" s="3388"/>
      <c r="C1078" s="3360"/>
      <c r="D1078" s="3404" t="s">
        <v>5448</v>
      </c>
      <c r="E1078" s="2853" t="s">
        <v>11199</v>
      </c>
      <c r="F1078" s="3405" t="s">
        <v>11200</v>
      </c>
      <c r="G1078" s="824"/>
      <c r="H1078" s="824"/>
      <c r="I1078" s="824"/>
      <c r="J1078" s="824"/>
      <c r="K1078" s="824"/>
      <c r="L1078" s="824"/>
      <c r="M1078" s="824"/>
      <c r="N1078" s="824"/>
      <c r="O1078" s="824"/>
    </row>
    <row r="1079" ht="11.25" customHeight="1">
      <c r="A1079" s="824"/>
      <c r="B1079" s="824"/>
      <c r="C1079" s="824"/>
      <c r="D1079" s="3406" t="s">
        <v>11201</v>
      </c>
      <c r="E1079" s="824"/>
      <c r="F1079" s="824"/>
      <c r="G1079" s="824"/>
      <c r="H1079" s="824"/>
      <c r="I1079" s="824"/>
      <c r="J1079" s="824"/>
      <c r="K1079" s="824"/>
      <c r="L1079" s="824"/>
      <c r="M1079" s="824"/>
      <c r="N1079" s="824"/>
      <c r="O1079" s="824"/>
    </row>
    <row r="1080" ht="11.25" customHeight="1">
      <c r="A1080" s="824"/>
      <c r="B1080" s="824"/>
      <c r="C1080" s="824"/>
      <c r="D1080" s="3379" t="s">
        <v>252</v>
      </c>
      <c r="E1080" s="824"/>
      <c r="F1080" s="824"/>
      <c r="G1080" s="824"/>
      <c r="H1080" s="824"/>
      <c r="I1080" s="824"/>
      <c r="J1080" s="824"/>
      <c r="K1080" s="824"/>
      <c r="L1080" s="824"/>
      <c r="M1080" s="824"/>
      <c r="N1080" s="824"/>
      <c r="O1080" s="824"/>
    </row>
    <row r="1081" ht="11.25" customHeight="1">
      <c r="A1081" s="824"/>
      <c r="B1081" s="824"/>
      <c r="C1081" s="824"/>
      <c r="D1081" s="3406" t="s">
        <v>11202</v>
      </c>
      <c r="E1081" s="824"/>
      <c r="F1081" s="824"/>
      <c r="G1081" s="824"/>
      <c r="H1081" s="824"/>
      <c r="I1081" s="824"/>
      <c r="J1081" s="824"/>
      <c r="K1081" s="824"/>
      <c r="L1081" s="824"/>
      <c r="M1081" s="824"/>
      <c r="N1081" s="824"/>
      <c r="O1081" s="824"/>
    </row>
    <row r="1082" ht="6.75" customHeight="1">
      <c r="A1082" s="824"/>
      <c r="B1082" s="824"/>
      <c r="C1082" s="824"/>
      <c r="D1082" s="3379" t="s">
        <v>5309</v>
      </c>
      <c r="E1082" s="824"/>
      <c r="F1082" s="2297"/>
      <c r="G1082" s="2297"/>
      <c r="H1082" s="2297"/>
      <c r="I1082" s="2297"/>
      <c r="J1082" s="2297"/>
      <c r="K1082" s="2297"/>
      <c r="L1082" s="2297"/>
      <c r="M1082" s="2297"/>
      <c r="N1082" s="2297"/>
      <c r="O1082" s="2297"/>
    </row>
    <row r="1083" ht="11.25" customHeight="1">
      <c r="A1083" s="824"/>
      <c r="B1083" s="824"/>
      <c r="C1083" s="824"/>
      <c r="D1083" s="3406" t="s">
        <v>11203</v>
      </c>
      <c r="E1083" s="824"/>
      <c r="F1083" s="2297"/>
      <c r="G1083" s="2297"/>
      <c r="H1083" s="2297"/>
      <c r="I1083" s="2297"/>
      <c r="J1083" s="2297"/>
      <c r="K1083" s="2297"/>
      <c r="L1083" s="2297"/>
      <c r="M1083" s="2297"/>
      <c r="N1083" s="2297"/>
      <c r="O1083" s="2297"/>
    </row>
    <row r="1084" ht="11.25" customHeight="1">
      <c r="A1084" s="1719"/>
      <c r="B1084" s="1719"/>
      <c r="C1084" s="1719"/>
      <c r="D1084" s="3379" t="s">
        <v>11204</v>
      </c>
      <c r="E1084" s="1719"/>
      <c r="F1084" s="2290"/>
      <c r="G1084" s="2290"/>
      <c r="H1084" s="2290"/>
      <c r="I1084" s="2290"/>
      <c r="J1084" s="2290"/>
      <c r="K1084" s="2290"/>
      <c r="L1084" s="2290"/>
      <c r="M1084" s="2290"/>
      <c r="N1084" s="2290"/>
      <c r="O1084" s="2290"/>
    </row>
    <row r="1085" ht="11.25" customHeight="1">
      <c r="A1085" s="1719"/>
      <c r="B1085" s="1719"/>
      <c r="C1085" s="1719"/>
      <c r="D1085" s="3406" t="s">
        <v>11205</v>
      </c>
      <c r="E1085" s="1719"/>
      <c r="F1085" s="2290"/>
      <c r="G1085" s="2290"/>
      <c r="H1085" s="2290"/>
      <c r="I1085" s="2290"/>
      <c r="J1085" s="2290"/>
      <c r="K1085" s="2290"/>
      <c r="L1085" s="2290"/>
      <c r="M1085" s="2290"/>
      <c r="N1085" s="2290"/>
      <c r="O1085" s="2290"/>
    </row>
    <row r="1086" ht="11.25" customHeight="1">
      <c r="A1086" s="1719"/>
      <c r="B1086" s="1719"/>
      <c r="C1086" s="1719"/>
      <c r="D1086" s="3388" t="s">
        <v>5769</v>
      </c>
      <c r="E1086" s="1719"/>
      <c r="F1086" s="2290"/>
      <c r="G1086" s="2290"/>
      <c r="H1086" s="2290"/>
      <c r="I1086" s="2290"/>
      <c r="J1086" s="2290"/>
      <c r="K1086" s="2290"/>
      <c r="L1086" s="2290"/>
      <c r="M1086" s="2290"/>
      <c r="N1086" s="2290"/>
      <c r="O1086" s="2290"/>
    </row>
    <row r="1087" ht="11.25" customHeight="1">
      <c r="A1087" s="3407"/>
      <c r="B1087" s="3408" t="s">
        <v>11206</v>
      </c>
      <c r="C1087" s="824"/>
      <c r="D1087" s="2994" t="s">
        <v>11207</v>
      </c>
      <c r="E1087" s="824"/>
      <c r="F1087" s="2297"/>
      <c r="G1087" s="2297"/>
      <c r="H1087" s="2297"/>
      <c r="I1087" s="2297"/>
      <c r="J1087" s="2297"/>
      <c r="K1087" s="2297"/>
      <c r="L1087" s="2297"/>
      <c r="M1087" s="2297"/>
      <c r="N1087" s="2297"/>
      <c r="O1087" s="2297"/>
    </row>
    <row r="1088" ht="11.25" customHeight="1">
      <c r="A1088" s="3407"/>
      <c r="B1088" s="824"/>
      <c r="C1088" s="824"/>
      <c r="D1088" s="1951"/>
      <c r="E1088" s="824"/>
      <c r="F1088" s="2297"/>
      <c r="G1088" s="2297"/>
      <c r="H1088" s="2297"/>
      <c r="I1088" s="2297"/>
      <c r="J1088" s="2297"/>
      <c r="K1088" s="2297"/>
      <c r="L1088" s="2297"/>
      <c r="M1088" s="2297"/>
      <c r="N1088" s="2297"/>
      <c r="O1088" s="2297"/>
    </row>
    <row r="1089" ht="11.25" customHeight="1">
      <c r="A1089" s="3407"/>
      <c r="B1089" s="2569" t="s">
        <v>11208</v>
      </c>
      <c r="C1089" s="824"/>
      <c r="D1089" s="2569" t="s">
        <v>11209</v>
      </c>
      <c r="E1089" s="2296"/>
      <c r="F1089" s="2297"/>
      <c r="G1089" s="2297"/>
      <c r="H1089" s="2297"/>
      <c r="I1089" s="2297"/>
      <c r="J1089" s="2297"/>
      <c r="K1089" s="2297"/>
      <c r="L1089" s="2297"/>
      <c r="M1089" s="2297"/>
      <c r="N1089" s="2297"/>
      <c r="O1089" s="2297"/>
    </row>
    <row r="1090" ht="11.25" customHeight="1">
      <c r="A1090" s="824"/>
      <c r="B1090" s="824"/>
      <c r="C1090" s="824"/>
      <c r="D1090" s="824"/>
      <c r="E1090" s="824"/>
      <c r="F1090" s="2297"/>
      <c r="G1090" s="2297"/>
      <c r="H1090" s="2297"/>
      <c r="I1090" s="2297"/>
      <c r="J1090" s="2297"/>
      <c r="K1090" s="2297"/>
      <c r="L1090" s="2297"/>
      <c r="M1090" s="2297"/>
      <c r="N1090" s="2297"/>
      <c r="O1090" s="2297"/>
    </row>
    <row r="1091" ht="11.25" customHeight="1">
      <c r="A1091" s="824"/>
      <c r="B1091" s="2831" t="s">
        <v>11210</v>
      </c>
      <c r="C1091" s="1951" t="s">
        <v>11211</v>
      </c>
      <c r="D1091" s="824"/>
      <c r="E1091" s="824"/>
      <c r="F1091" s="2290"/>
      <c r="G1091" s="2290"/>
      <c r="H1091" s="2290"/>
      <c r="I1091" s="2290"/>
      <c r="J1091" s="2290"/>
      <c r="K1091" s="2290"/>
      <c r="L1091" s="2290"/>
      <c r="M1091" s="2290"/>
      <c r="N1091" s="2290"/>
      <c r="O1091" s="2290"/>
    </row>
    <row r="1092" ht="11.25" customHeight="1">
      <c r="A1092" s="3394"/>
      <c r="B1092" s="3395" t="s">
        <v>11212</v>
      </c>
      <c r="C1092" s="3396"/>
      <c r="D1092" s="3396"/>
      <c r="E1092" s="3396"/>
      <c r="F1092" s="3397"/>
      <c r="G1092" s="3008"/>
      <c r="H1092" s="3008"/>
      <c r="I1092" s="3008"/>
      <c r="J1092" s="3008"/>
      <c r="K1092" s="3008"/>
      <c r="L1092" s="3008"/>
      <c r="M1092" s="3008"/>
      <c r="N1092" s="3008"/>
      <c r="O1092" s="3008"/>
    </row>
    <row r="1093" ht="11.25" customHeight="1">
      <c r="A1093" s="824"/>
      <c r="B1093" s="2831" t="s">
        <v>11213</v>
      </c>
      <c r="C1093" s="3360"/>
      <c r="D1093" s="3409" t="s">
        <v>11214</v>
      </c>
      <c r="E1093" s="2296"/>
      <c r="F1093" s="2290"/>
      <c r="G1093" s="2290"/>
      <c r="H1093" s="2290"/>
      <c r="I1093" s="2290"/>
      <c r="J1093" s="2290"/>
      <c r="K1093" s="2290"/>
      <c r="L1093" s="2290"/>
      <c r="M1093" s="2290"/>
      <c r="N1093" s="2290"/>
      <c r="O1093" s="2290"/>
    </row>
    <row r="1094" ht="11.25" customHeight="1">
      <c r="A1094" s="824"/>
      <c r="B1094" s="824"/>
      <c r="C1094" s="824"/>
      <c r="D1094" s="3410" t="s">
        <v>11215</v>
      </c>
      <c r="E1094" s="824"/>
      <c r="F1094" s="2297"/>
      <c r="G1094" s="2297"/>
      <c r="H1094" s="2297"/>
      <c r="I1094" s="2297"/>
      <c r="J1094" s="2297"/>
      <c r="K1094" s="2297"/>
      <c r="L1094" s="2297"/>
      <c r="M1094" s="2297"/>
      <c r="N1094" s="2297"/>
      <c r="O1094" s="2297"/>
    </row>
    <row r="1095" ht="11.25" customHeight="1">
      <c r="A1095" s="824"/>
      <c r="B1095" s="824"/>
      <c r="C1095" s="824"/>
      <c r="D1095" s="3411" t="s">
        <v>11216</v>
      </c>
      <c r="E1095" s="824"/>
      <c r="F1095" s="2290"/>
      <c r="G1095" s="2290"/>
      <c r="H1095" s="2290"/>
      <c r="I1095" s="2290"/>
      <c r="J1095" s="2290"/>
      <c r="K1095" s="2290"/>
      <c r="L1095" s="2290"/>
      <c r="M1095" s="2290"/>
      <c r="N1095" s="2290"/>
      <c r="O1095" s="2290"/>
    </row>
    <row r="1096" ht="11.25" customHeight="1">
      <c r="A1096" s="2288"/>
      <c r="B1096" s="3412"/>
      <c r="C1096" s="3360"/>
      <c r="D1096" s="3413" t="s">
        <v>11217</v>
      </c>
      <c r="E1096" s="2855" t="s">
        <v>10276</v>
      </c>
      <c r="F1096" s="2290"/>
      <c r="G1096" s="2290"/>
      <c r="H1096" s="2290"/>
      <c r="I1096" s="2290"/>
      <c r="J1096" s="2290"/>
      <c r="K1096" s="2290"/>
      <c r="L1096" s="2290"/>
      <c r="M1096" s="2290"/>
      <c r="N1096" s="2290"/>
      <c r="O1096" s="2290"/>
    </row>
    <row r="1097" ht="11.25" customHeight="1">
      <c r="A1097" s="3394"/>
      <c r="B1097" s="3395" t="s">
        <v>11218</v>
      </c>
      <c r="C1097" s="3396"/>
      <c r="D1097" s="3396"/>
      <c r="E1097" s="3396"/>
      <c r="F1097" s="3397"/>
      <c r="G1097" s="3008"/>
      <c r="H1097" s="3008"/>
      <c r="I1097" s="3008"/>
      <c r="J1097" s="3008"/>
      <c r="K1097" s="3008"/>
      <c r="L1097" s="3008"/>
      <c r="M1097" s="3008"/>
      <c r="N1097" s="3008"/>
      <c r="O1097" s="3008"/>
    </row>
    <row r="1098" ht="11.25" customHeight="1">
      <c r="A1098" s="824"/>
      <c r="B1098" s="3414" t="s">
        <v>11219</v>
      </c>
      <c r="C1098" s="3360"/>
      <c r="D1098" s="3414" t="s">
        <v>11220</v>
      </c>
      <c r="E1098" s="2855" t="s">
        <v>10276</v>
      </c>
      <c r="F1098" s="824"/>
      <c r="G1098" s="824"/>
      <c r="H1098" s="824"/>
      <c r="I1098" s="824"/>
      <c r="J1098" s="824"/>
      <c r="K1098" s="824"/>
      <c r="L1098" s="824"/>
      <c r="M1098" s="824"/>
      <c r="N1098" s="824"/>
      <c r="O1098" s="824"/>
    </row>
    <row r="1099" ht="6.75" customHeight="1">
      <c r="A1099" s="1719"/>
      <c r="B1099" s="3412"/>
      <c r="C1099" s="3360"/>
      <c r="D1099" s="3412"/>
      <c r="E1099" s="2853"/>
      <c r="F1099" s="1719"/>
      <c r="G1099" s="1719"/>
      <c r="H1099" s="1719"/>
      <c r="I1099" s="1719"/>
      <c r="J1099" s="1719"/>
      <c r="K1099" s="1719"/>
      <c r="L1099" s="1719"/>
      <c r="M1099" s="1719"/>
      <c r="N1099" s="1719"/>
      <c r="O1099" s="1719"/>
    </row>
    <row r="1100" ht="11.25" customHeight="1">
      <c r="A1100" s="2288"/>
      <c r="B1100" s="3415" t="s">
        <v>11221</v>
      </c>
      <c r="C1100" s="3360"/>
      <c r="D1100" s="3362"/>
      <c r="E1100" s="2296"/>
      <c r="F1100" s="2297"/>
      <c r="G1100" s="2297"/>
      <c r="H1100" s="2297"/>
      <c r="I1100" s="2297"/>
      <c r="J1100" s="2297"/>
      <c r="K1100" s="2297"/>
      <c r="L1100" s="2297"/>
      <c r="M1100" s="2297"/>
      <c r="N1100" s="2297"/>
      <c r="O1100" s="2297"/>
    </row>
    <row r="1101" ht="9.75" customHeight="1">
      <c r="A1101" s="824"/>
      <c r="B1101" s="824"/>
      <c r="C1101" s="824"/>
      <c r="D1101" s="824"/>
      <c r="E1101" s="824"/>
      <c r="F1101" s="824"/>
      <c r="G1101" s="824"/>
      <c r="H1101" s="824"/>
      <c r="I1101" s="824"/>
      <c r="J1101" s="824"/>
      <c r="K1101" s="824"/>
      <c r="L1101" s="824"/>
      <c r="M1101" s="824"/>
      <c r="N1101" s="824"/>
      <c r="O1101" s="824"/>
    </row>
    <row r="1102" ht="35.25" customHeight="1">
      <c r="A1102" s="3416"/>
      <c r="B1102" s="3417" t="s">
        <v>11222</v>
      </c>
      <c r="C1102" s="3396"/>
      <c r="D1102" s="3396"/>
      <c r="E1102" s="3396"/>
      <c r="F1102" s="3397"/>
      <c r="G1102" s="3418"/>
      <c r="H1102" s="3418"/>
      <c r="I1102" s="3418"/>
      <c r="J1102" s="3418"/>
      <c r="K1102" s="3418"/>
      <c r="L1102" s="3418"/>
      <c r="M1102" s="3418"/>
      <c r="N1102" s="3418"/>
      <c r="O1102" s="3418"/>
    </row>
    <row r="1103" ht="11.25" customHeight="1">
      <c r="A1103" s="824"/>
      <c r="B1103" s="824"/>
      <c r="C1103" s="824"/>
      <c r="D1103" s="824"/>
      <c r="E1103" s="824"/>
      <c r="F1103" s="824"/>
      <c r="G1103" s="824"/>
      <c r="H1103" s="824"/>
      <c r="I1103" s="824"/>
      <c r="J1103" s="824"/>
      <c r="K1103" s="824"/>
      <c r="L1103" s="824"/>
      <c r="M1103" s="824"/>
      <c r="N1103" s="824"/>
      <c r="O1103" s="824"/>
    </row>
    <row r="1104" ht="6.75" customHeight="1">
      <c r="A1104" s="2288"/>
      <c r="B1104" s="3389" t="s">
        <v>11223</v>
      </c>
      <c r="C1104" s="3360"/>
      <c r="D1104" s="3389" t="s">
        <v>11224</v>
      </c>
      <c r="E1104" s="2296"/>
      <c r="F1104" s="3419" t="s">
        <v>11225</v>
      </c>
      <c r="G1104" s="2297"/>
      <c r="H1104" s="2297"/>
      <c r="I1104" s="2297"/>
      <c r="J1104" s="2297"/>
      <c r="K1104" s="2297"/>
      <c r="L1104" s="2297"/>
      <c r="M1104" s="2297"/>
      <c r="N1104" s="2297"/>
      <c r="O1104" s="2297"/>
    </row>
    <row r="1105" ht="10.5" customHeight="1">
      <c r="A1105" s="3372"/>
      <c r="B1105" s="3388"/>
      <c r="C1105" s="3360"/>
      <c r="D1105" s="3388"/>
      <c r="E1105" s="2296"/>
      <c r="F1105" s="2297"/>
      <c r="G1105" s="2297"/>
      <c r="H1105" s="2297"/>
      <c r="I1105" s="2297"/>
      <c r="J1105" s="2297"/>
      <c r="K1105" s="2297"/>
      <c r="L1105" s="2297"/>
      <c r="M1105" s="2297"/>
      <c r="N1105" s="2297"/>
      <c r="O1105" s="2297"/>
    </row>
    <row r="1106" ht="9.75" customHeight="1">
      <c r="A1106" s="2288"/>
      <c r="B1106" s="3420" t="s">
        <v>11226</v>
      </c>
      <c r="C1106" s="3360"/>
      <c r="D1106" s="3420" t="s">
        <v>11227</v>
      </c>
      <c r="E1106" s="2855" t="s">
        <v>10276</v>
      </c>
      <c r="F1106" s="2297"/>
      <c r="G1106" s="2297"/>
      <c r="H1106" s="2297"/>
      <c r="I1106" s="2297"/>
      <c r="J1106" s="2297"/>
      <c r="K1106" s="2297"/>
      <c r="L1106" s="2297"/>
      <c r="M1106" s="2297"/>
      <c r="N1106" s="2297"/>
      <c r="O1106" s="2297"/>
    </row>
    <row r="1107" ht="35.25" customHeight="1">
      <c r="A1107" s="3407"/>
      <c r="B1107" s="3412"/>
      <c r="C1107" s="3360"/>
      <c r="D1107" s="3421"/>
      <c r="E1107" s="2296"/>
      <c r="F1107" s="2297"/>
      <c r="G1107" s="2297"/>
      <c r="H1107" s="2297"/>
      <c r="I1107" s="2297"/>
      <c r="J1107" s="2297"/>
      <c r="K1107" s="2297"/>
      <c r="L1107" s="2297"/>
      <c r="M1107" s="2297"/>
      <c r="N1107" s="2297"/>
      <c r="O1107" s="2297"/>
    </row>
    <row r="1108" ht="35.25" customHeight="1">
      <c r="A1108" s="3372" t="s">
        <v>11228</v>
      </c>
      <c r="B1108" s="3422" t="s">
        <v>11229</v>
      </c>
      <c r="C1108" s="3360"/>
      <c r="D1108" s="3422" t="s">
        <v>11230</v>
      </c>
      <c r="E1108" s="2296"/>
      <c r="F1108" s="3423" t="s">
        <v>11231</v>
      </c>
      <c r="G1108" s="3424" t="s">
        <v>11232</v>
      </c>
      <c r="H1108" s="2297"/>
      <c r="I1108" s="2297"/>
      <c r="J1108" s="2297"/>
      <c r="K1108" s="2297"/>
      <c r="L1108" s="2297"/>
      <c r="M1108" s="2297"/>
      <c r="N1108" s="2297"/>
      <c r="O1108" s="2297"/>
    </row>
    <row r="1109" ht="6.75" customHeight="1">
      <c r="A1109" s="3407"/>
      <c r="B1109" s="3412"/>
      <c r="C1109" s="3360"/>
      <c r="D1109" s="824"/>
      <c r="E1109" s="824"/>
      <c r="F1109" s="824"/>
      <c r="G1109" s="2297"/>
      <c r="H1109" s="2297"/>
      <c r="I1109" s="2297"/>
      <c r="J1109" s="2297"/>
      <c r="K1109" s="2297"/>
      <c r="L1109" s="2297"/>
      <c r="M1109" s="2297"/>
      <c r="N1109" s="2297"/>
      <c r="O1109" s="2297"/>
    </row>
    <row r="1110" ht="24.0" customHeight="1">
      <c r="A1110" s="3407"/>
      <c r="B1110" s="3359" t="s">
        <v>11233</v>
      </c>
      <c r="C1110" s="3360"/>
      <c r="D1110" s="3359" t="s">
        <v>11234</v>
      </c>
      <c r="E1110" s="2296"/>
      <c r="F1110" s="2297"/>
      <c r="G1110" s="2297"/>
      <c r="H1110" s="2297"/>
      <c r="I1110" s="2297"/>
      <c r="J1110" s="2297"/>
      <c r="K1110" s="2297"/>
      <c r="L1110" s="2297"/>
      <c r="M1110" s="2297"/>
      <c r="N1110" s="2297"/>
      <c r="O1110" s="2297"/>
    </row>
    <row r="1111" ht="24.0" customHeight="1">
      <c r="A1111" s="3407"/>
      <c r="B1111" s="3412"/>
      <c r="C1111" s="3360"/>
      <c r="D1111" s="3425" t="s">
        <v>11235</v>
      </c>
      <c r="E1111" s="2296"/>
      <c r="F1111" s="2297"/>
      <c r="G1111" s="2297"/>
      <c r="H1111" s="2297"/>
      <c r="I1111" s="2297"/>
      <c r="J1111" s="2297"/>
      <c r="K1111" s="2297"/>
      <c r="L1111" s="2297"/>
      <c r="M1111" s="2297"/>
      <c r="N1111" s="2297"/>
      <c r="O1111" s="2297"/>
    </row>
    <row r="1112" ht="24.0" customHeight="1">
      <c r="A1112" s="3407"/>
      <c r="B1112" s="3412"/>
      <c r="C1112" s="3360"/>
      <c r="D1112" s="3359" t="s">
        <v>11236</v>
      </c>
      <c r="E1112" s="2296"/>
      <c r="F1112" s="2297"/>
      <c r="G1112" s="2297"/>
      <c r="H1112" s="2297"/>
      <c r="I1112" s="2297"/>
      <c r="J1112" s="2297"/>
      <c r="K1112" s="2297"/>
      <c r="L1112" s="2297"/>
      <c r="M1112" s="2297"/>
      <c r="N1112" s="2297"/>
      <c r="O1112" s="2297"/>
    </row>
    <row r="1113" ht="24.0" customHeight="1">
      <c r="A1113" s="3407"/>
      <c r="B1113" s="3412"/>
      <c r="C1113" s="3360"/>
      <c r="D1113" s="3426" t="s">
        <v>11237</v>
      </c>
      <c r="E1113" s="2296"/>
      <c r="F1113" s="3427" t="s">
        <v>11238</v>
      </c>
      <c r="G1113" s="2297"/>
      <c r="H1113" s="2297"/>
      <c r="I1113" s="2297"/>
      <c r="J1113" s="2297"/>
      <c r="K1113" s="2297"/>
      <c r="L1113" s="2297"/>
      <c r="M1113" s="2297"/>
      <c r="N1113" s="2297"/>
      <c r="O1113" s="2297"/>
    </row>
    <row r="1114" ht="22.5" customHeight="1">
      <c r="A1114" s="3416"/>
      <c r="B1114" s="3416"/>
      <c r="C1114" s="3416"/>
      <c r="D1114" s="2924" t="s">
        <v>11239</v>
      </c>
      <c r="E1114" s="2296"/>
      <c r="F1114" s="2297"/>
      <c r="G1114" s="2290"/>
      <c r="H1114" s="2290"/>
      <c r="I1114" s="2290"/>
      <c r="J1114" s="2290"/>
      <c r="K1114" s="2290"/>
      <c r="L1114" s="2290"/>
      <c r="M1114" s="2290"/>
      <c r="N1114" s="2290"/>
      <c r="O1114" s="2290"/>
    </row>
    <row r="1115" ht="35.25" customHeight="1">
      <c r="A1115" s="3416"/>
      <c r="B1115" s="3417" t="s">
        <v>11240</v>
      </c>
      <c r="C1115" s="3396"/>
      <c r="D1115" s="3396"/>
      <c r="E1115" s="3396"/>
      <c r="F1115" s="3397"/>
      <c r="G1115" s="3418"/>
      <c r="H1115" s="3418"/>
      <c r="I1115" s="3418"/>
      <c r="J1115" s="3418"/>
      <c r="K1115" s="3418"/>
      <c r="L1115" s="3418"/>
      <c r="M1115" s="3418"/>
      <c r="N1115" s="3418"/>
      <c r="O1115" s="3418"/>
    </row>
    <row r="1116" ht="25.5" customHeight="1">
      <c r="A1116" s="3407"/>
      <c r="B1116" s="3412"/>
      <c r="C1116" s="3360"/>
      <c r="D1116" s="3421"/>
      <c r="E1116" s="2296"/>
      <c r="F1116" s="2297"/>
      <c r="G1116" s="2297"/>
      <c r="H1116" s="2297"/>
      <c r="I1116" s="2297"/>
      <c r="J1116" s="2297"/>
      <c r="K1116" s="2297"/>
      <c r="L1116" s="2297"/>
      <c r="M1116" s="2297"/>
      <c r="N1116" s="2297"/>
      <c r="O1116" s="2297"/>
    </row>
    <row r="1117" ht="26.25" customHeight="1">
      <c r="A1117" s="2288"/>
      <c r="B1117" s="3428" t="s">
        <v>11241</v>
      </c>
      <c r="C1117" s="3360"/>
      <c r="D1117" s="2846" t="s">
        <v>11242</v>
      </c>
      <c r="E1117" s="2296"/>
      <c r="F1117" s="2297"/>
      <c r="G1117" s="2297"/>
      <c r="H1117" s="2297"/>
      <c r="I1117" s="2297"/>
      <c r="J1117" s="2297"/>
      <c r="K1117" s="2297"/>
      <c r="L1117" s="2297"/>
      <c r="M1117" s="2297"/>
      <c r="N1117" s="2297"/>
      <c r="O1117" s="2297"/>
    </row>
    <row r="1118" ht="35.25" customHeight="1">
      <c r="A1118" s="824"/>
      <c r="B1118" s="824"/>
      <c r="C1118" s="824"/>
      <c r="D1118" s="824"/>
      <c r="E1118" s="2289"/>
      <c r="F1118" s="2290"/>
      <c r="G1118" s="2297"/>
      <c r="H1118" s="2297"/>
      <c r="I1118" s="2297"/>
      <c r="J1118" s="2297"/>
      <c r="K1118" s="2297"/>
      <c r="L1118" s="2297"/>
      <c r="M1118" s="2297"/>
      <c r="N1118" s="2297"/>
      <c r="O1118" s="2297"/>
    </row>
    <row r="1119" ht="22.5" customHeight="1">
      <c r="A1119" s="2288"/>
      <c r="B1119" s="3429" t="s">
        <v>11243</v>
      </c>
      <c r="C1119" s="3401"/>
      <c r="D1119" s="3430" t="s">
        <v>11244</v>
      </c>
      <c r="E1119" s="2296"/>
      <c r="F1119" s="2297"/>
      <c r="G1119" s="2297"/>
      <c r="H1119" s="2297"/>
      <c r="I1119" s="2297"/>
      <c r="J1119" s="2297"/>
      <c r="K1119" s="2297"/>
      <c r="L1119" s="2297"/>
      <c r="M1119" s="2297"/>
      <c r="N1119" s="2297"/>
      <c r="O1119" s="2297"/>
    </row>
    <row r="1120" ht="24.0" customHeight="1">
      <c r="A1120" s="2506"/>
      <c r="B1120" s="3401"/>
      <c r="C1120" s="3401"/>
      <c r="D1120" s="3430" t="s">
        <v>11245</v>
      </c>
      <c r="E1120" s="2296"/>
      <c r="F1120" s="2297"/>
      <c r="G1120" s="2297"/>
      <c r="H1120" s="2297"/>
      <c r="I1120" s="2297"/>
      <c r="J1120" s="2297"/>
      <c r="K1120" s="2297"/>
      <c r="L1120" s="2297"/>
      <c r="M1120" s="2297"/>
      <c r="N1120" s="2297"/>
      <c r="O1120" s="2297"/>
    </row>
    <row r="1121" ht="24.0" customHeight="1">
      <c r="A1121" s="2506"/>
      <c r="B1121" s="3401"/>
      <c r="C1121" s="3401"/>
      <c r="D1121" s="3431"/>
      <c r="E1121" s="2296"/>
      <c r="F1121" s="2297"/>
      <c r="G1121" s="2297"/>
      <c r="H1121" s="2297"/>
      <c r="I1121" s="2297"/>
      <c r="J1121" s="2297"/>
      <c r="K1121" s="2297"/>
      <c r="L1121" s="2297"/>
      <c r="M1121" s="2297"/>
      <c r="N1121" s="2297"/>
      <c r="O1121" s="2297"/>
    </row>
    <row r="1122" ht="24.0" customHeight="1">
      <c r="A1122" s="2288"/>
      <c r="B1122" s="3432" t="s">
        <v>11246</v>
      </c>
      <c r="C1122" s="3401"/>
      <c r="D1122" s="3433" t="s">
        <v>11247</v>
      </c>
      <c r="E1122" s="2855" t="s">
        <v>11248</v>
      </c>
      <c r="F1122" s="2297"/>
      <c r="G1122" s="2297"/>
      <c r="H1122" s="2297"/>
      <c r="I1122" s="2297"/>
      <c r="J1122" s="2297"/>
      <c r="K1122" s="2297"/>
      <c r="L1122" s="2297"/>
      <c r="M1122" s="2297"/>
      <c r="N1122" s="2297"/>
      <c r="O1122" s="2297"/>
    </row>
    <row r="1123" ht="24.0" customHeight="1">
      <c r="A1123" s="2506"/>
      <c r="B1123" s="3401"/>
      <c r="C1123" s="3401"/>
      <c r="D1123" s="3434" t="s">
        <v>11249</v>
      </c>
      <c r="E1123" s="3435" t="s">
        <v>11250</v>
      </c>
      <c r="F1123" s="2297"/>
      <c r="G1123" s="2297"/>
      <c r="H1123" s="2297"/>
      <c r="I1123" s="2297"/>
      <c r="J1123" s="2297"/>
      <c r="K1123" s="2297"/>
      <c r="L1123" s="2297"/>
      <c r="M1123" s="2297"/>
      <c r="N1123" s="2297"/>
      <c r="O1123" s="2297"/>
    </row>
    <row r="1124" ht="22.5" customHeight="1">
      <c r="A1124" s="2506"/>
      <c r="B1124" s="3401"/>
      <c r="C1124" s="3401"/>
      <c r="D1124" s="3433" t="s">
        <v>11251</v>
      </c>
      <c r="E1124" s="2855" t="s">
        <v>10276</v>
      </c>
      <c r="F1124" s="2297"/>
      <c r="G1124" s="2297"/>
      <c r="H1124" s="2297"/>
      <c r="I1124" s="2297"/>
      <c r="J1124" s="2297"/>
      <c r="K1124" s="2297"/>
      <c r="L1124" s="2297"/>
      <c r="M1124" s="2297"/>
      <c r="N1124" s="2297"/>
      <c r="O1124" s="2297"/>
    </row>
    <row r="1125" ht="35.25" customHeight="1">
      <c r="A1125" s="2288"/>
      <c r="B1125" s="3362"/>
      <c r="C1125" s="3360"/>
      <c r="D1125" s="3436"/>
      <c r="E1125" s="2289"/>
      <c r="F1125" s="2290"/>
      <c r="G1125" s="2297"/>
      <c r="H1125" s="2297"/>
      <c r="I1125" s="2297"/>
      <c r="J1125" s="2297"/>
      <c r="K1125" s="2297"/>
      <c r="L1125" s="2297"/>
      <c r="M1125" s="2297"/>
      <c r="N1125" s="2297"/>
      <c r="O1125" s="2297"/>
    </row>
    <row r="1126" ht="25.5" customHeight="1">
      <c r="A1126" s="2288"/>
      <c r="B1126" s="3408" t="s">
        <v>11252</v>
      </c>
      <c r="C1126" s="3401"/>
      <c r="D1126" s="3437" t="s">
        <v>11253</v>
      </c>
      <c r="E1126" s="2855" t="s">
        <v>11254</v>
      </c>
      <c r="F1126" s="2297"/>
      <c r="G1126" s="2297"/>
      <c r="H1126" s="2297"/>
      <c r="I1126" s="2297"/>
      <c r="J1126" s="2297"/>
      <c r="K1126" s="2297"/>
      <c r="L1126" s="2297"/>
      <c r="M1126" s="2297"/>
      <c r="N1126" s="2297"/>
      <c r="O1126" s="2297"/>
    </row>
    <row r="1127" ht="26.25" customHeight="1">
      <c r="A1127" s="2506"/>
      <c r="B1127" s="3401"/>
      <c r="C1127" s="3401"/>
      <c r="D1127" s="3438" t="s">
        <v>11255</v>
      </c>
      <c r="E1127" s="2296"/>
      <c r="F1127" s="2297"/>
      <c r="G1127" s="2297"/>
      <c r="H1127" s="2297"/>
      <c r="I1127" s="2297"/>
      <c r="J1127" s="2297"/>
      <c r="K1127" s="2297"/>
      <c r="L1127" s="2297"/>
      <c r="M1127" s="2297"/>
      <c r="N1127" s="2297"/>
      <c r="O1127" s="2297"/>
    </row>
    <row r="1128" ht="35.25" customHeight="1">
      <c r="A1128" s="2506"/>
      <c r="B1128" s="3401"/>
      <c r="C1128" s="3401"/>
      <c r="D1128" s="3437" t="s">
        <v>11256</v>
      </c>
      <c r="E1128" s="2296"/>
      <c r="F1128" s="2297"/>
      <c r="G1128" s="2297"/>
      <c r="H1128" s="2297"/>
      <c r="I1128" s="2297"/>
      <c r="J1128" s="2297"/>
      <c r="K1128" s="2297"/>
      <c r="L1128" s="2297"/>
      <c r="M1128" s="2297"/>
      <c r="N1128" s="2297"/>
      <c r="O1128" s="2297"/>
    </row>
    <row r="1129" ht="35.25" customHeight="1">
      <c r="A1129" s="2506"/>
      <c r="B1129" s="3401"/>
      <c r="C1129" s="3401"/>
      <c r="D1129" s="3438" t="s">
        <v>11257</v>
      </c>
      <c r="E1129" s="2296"/>
      <c r="F1129" s="2297"/>
      <c r="G1129" s="2297"/>
      <c r="H1129" s="2297"/>
      <c r="I1129" s="2297"/>
      <c r="J1129" s="2297"/>
      <c r="K1129" s="2297"/>
      <c r="L1129" s="2297"/>
      <c r="M1129" s="2297"/>
      <c r="N1129" s="2297"/>
      <c r="O1129" s="2297"/>
    </row>
    <row r="1130" ht="35.25" customHeight="1">
      <c r="A1130" s="2506"/>
      <c r="B1130" s="3401"/>
      <c r="C1130" s="3401"/>
      <c r="D1130" s="3437" t="s">
        <v>11258</v>
      </c>
      <c r="E1130" s="2296"/>
      <c r="F1130" s="2297"/>
      <c r="G1130" s="2297"/>
      <c r="H1130" s="2297"/>
      <c r="I1130" s="2297"/>
      <c r="J1130" s="2297"/>
      <c r="K1130" s="2297"/>
      <c r="L1130" s="2297"/>
      <c r="M1130" s="2297"/>
      <c r="N1130" s="2297"/>
      <c r="O1130" s="2297"/>
    </row>
    <row r="1131" ht="6.0" customHeight="1">
      <c r="A1131" s="2506"/>
      <c r="B1131" s="3401"/>
      <c r="C1131" s="3401"/>
      <c r="D1131" s="3431"/>
      <c r="E1131" s="2296"/>
      <c r="F1131" s="2297"/>
      <c r="G1131" s="2297"/>
      <c r="H1131" s="2297"/>
      <c r="I1131" s="2297"/>
      <c r="J1131" s="2297"/>
      <c r="K1131" s="2297"/>
      <c r="L1131" s="2297"/>
      <c r="M1131" s="2297"/>
      <c r="N1131" s="2297"/>
      <c r="O1131" s="2297"/>
    </row>
    <row r="1132" ht="35.25" customHeight="1">
      <c r="A1132" s="2288"/>
      <c r="B1132" s="3428" t="s">
        <v>11259</v>
      </c>
      <c r="C1132" s="3401"/>
      <c r="D1132" s="3439" t="s">
        <v>11260</v>
      </c>
      <c r="E1132" s="2855" t="s">
        <v>11261</v>
      </c>
      <c r="F1132" s="2297"/>
      <c r="G1132" s="2297"/>
      <c r="H1132" s="824"/>
      <c r="I1132" s="824"/>
      <c r="J1132" s="2297"/>
      <c r="K1132" s="2297"/>
      <c r="L1132" s="2297"/>
      <c r="M1132" s="2297"/>
      <c r="N1132" s="2297"/>
      <c r="O1132" s="2297"/>
    </row>
    <row r="1133" ht="35.25" customHeight="1">
      <c r="A1133" s="2506"/>
      <c r="B1133" s="3401"/>
      <c r="C1133" s="3401"/>
      <c r="D1133" s="3440" t="s">
        <v>11262</v>
      </c>
      <c r="E1133" s="2296"/>
      <c r="F1133" s="2297"/>
      <c r="G1133" s="3441" t="s">
        <v>11263</v>
      </c>
      <c r="H1133" s="824"/>
      <c r="I1133" s="3093" t="s">
        <v>11250</v>
      </c>
      <c r="J1133" s="2297"/>
      <c r="K1133" s="2297"/>
      <c r="L1133" s="2297"/>
      <c r="M1133" s="2297"/>
      <c r="N1133" s="2297"/>
      <c r="O1133" s="2297"/>
    </row>
    <row r="1134" ht="35.25" customHeight="1">
      <c r="A1134" s="2506"/>
      <c r="B1134" s="3401"/>
      <c r="C1134" s="3401"/>
      <c r="D1134" s="3439" t="s">
        <v>11264</v>
      </c>
      <c r="E1134" s="2296"/>
      <c r="F1134" s="2297"/>
      <c r="G1134" s="2297"/>
      <c r="H1134" s="2297"/>
      <c r="I1134" s="2297"/>
      <c r="J1134" s="2297"/>
      <c r="K1134" s="2297"/>
      <c r="L1134" s="2297"/>
      <c r="M1134" s="2297"/>
      <c r="N1134" s="2297"/>
      <c r="O1134" s="2297"/>
    </row>
    <row r="1135" ht="35.25" customHeight="1">
      <c r="A1135" s="2506"/>
      <c r="B1135" s="3401"/>
      <c r="C1135" s="3401"/>
      <c r="D1135" s="3440" t="s">
        <v>11265</v>
      </c>
      <c r="E1135" s="2855" t="s">
        <v>10276</v>
      </c>
      <c r="F1135" s="2297"/>
      <c r="G1135" s="2297"/>
      <c r="H1135" s="2297"/>
      <c r="I1135" s="2297"/>
      <c r="J1135" s="2297"/>
      <c r="K1135" s="2297"/>
      <c r="L1135" s="2297"/>
      <c r="M1135" s="2297"/>
      <c r="N1135" s="2297"/>
      <c r="O1135" s="2297"/>
    </row>
    <row r="1136" ht="6.0" customHeight="1">
      <c r="A1136" s="2506"/>
      <c r="B1136" s="3401"/>
      <c r="C1136" s="3401"/>
      <c r="D1136" s="824"/>
      <c r="E1136" s="2296"/>
      <c r="F1136" s="2297"/>
      <c r="G1136" s="2297"/>
      <c r="H1136" s="2297"/>
      <c r="I1136" s="2297"/>
      <c r="J1136" s="2297"/>
      <c r="K1136" s="2297"/>
      <c r="L1136" s="2297"/>
      <c r="M1136" s="2297"/>
      <c r="N1136" s="2297"/>
      <c r="O1136" s="2297"/>
    </row>
    <row r="1137" ht="35.25" customHeight="1">
      <c r="A1137" s="2288"/>
      <c r="B1137" s="3442" t="s">
        <v>11266</v>
      </c>
      <c r="C1137" s="3401"/>
      <c r="D1137" s="3443" t="s">
        <v>11267</v>
      </c>
      <c r="E1137" s="2296"/>
      <c r="F1137" s="2297"/>
      <c r="G1137" s="2297"/>
      <c r="H1137" s="2297"/>
      <c r="I1137" s="2297"/>
      <c r="J1137" s="2297"/>
      <c r="K1137" s="2297"/>
      <c r="L1137" s="2297"/>
      <c r="M1137" s="2297"/>
      <c r="N1137" s="2297"/>
      <c r="O1137" s="2297"/>
    </row>
    <row r="1138" ht="10.5" customHeight="1">
      <c r="A1138" s="2506"/>
      <c r="B1138" s="3401"/>
      <c r="C1138" s="3401"/>
      <c r="D1138" s="3444" t="s">
        <v>11268</v>
      </c>
      <c r="E1138" s="3093" t="s">
        <v>10717</v>
      </c>
      <c r="F1138" s="2297"/>
      <c r="G1138" s="2297"/>
      <c r="H1138" s="2297"/>
      <c r="I1138" s="2297"/>
      <c r="J1138" s="2297"/>
      <c r="K1138" s="2297"/>
      <c r="L1138" s="2297"/>
      <c r="M1138" s="2297"/>
      <c r="N1138" s="2297"/>
      <c r="O1138" s="2297"/>
    </row>
    <row r="1139" ht="35.25" customHeight="1">
      <c r="A1139" s="3407"/>
      <c r="B1139" s="3412"/>
      <c r="C1139" s="3360"/>
      <c r="D1139" s="3421"/>
      <c r="E1139" s="2296"/>
      <c r="F1139" s="2297"/>
      <c r="G1139" s="2297"/>
      <c r="H1139" s="2297"/>
      <c r="I1139" s="2297"/>
      <c r="J1139" s="2297"/>
      <c r="K1139" s="2297"/>
      <c r="L1139" s="2297"/>
      <c r="M1139" s="2297"/>
      <c r="N1139" s="2297"/>
      <c r="O1139" s="2297"/>
    </row>
    <row r="1140" ht="35.25" customHeight="1">
      <c r="A1140" s="3416"/>
      <c r="B1140" s="3445" t="s">
        <v>11269</v>
      </c>
      <c r="C1140" s="3396"/>
      <c r="D1140" s="3396"/>
      <c r="E1140" s="3396"/>
      <c r="F1140" s="3397"/>
      <c r="G1140" s="3418"/>
      <c r="H1140" s="3418"/>
      <c r="I1140" s="3418"/>
      <c r="J1140" s="3418"/>
      <c r="K1140" s="3418"/>
      <c r="L1140" s="3418"/>
      <c r="M1140" s="3418"/>
      <c r="N1140" s="3418"/>
      <c r="O1140" s="3418"/>
    </row>
    <row r="1141" ht="6.0" customHeight="1">
      <c r="A1141" s="3446"/>
      <c r="B1141" s="3350"/>
      <c r="C1141" s="3360"/>
      <c r="D1141" s="3447"/>
      <c r="E1141" s="3448"/>
      <c r="F1141" s="2290"/>
      <c r="G1141" s="2297"/>
      <c r="H1141" s="2297"/>
      <c r="I1141" s="2297"/>
      <c r="J1141" s="2297"/>
      <c r="K1141" s="2297"/>
      <c r="L1141" s="2297"/>
      <c r="M1141" s="2297"/>
      <c r="N1141" s="2297"/>
      <c r="O1141" s="2297"/>
    </row>
    <row r="1142" ht="35.25" customHeight="1">
      <c r="A1142" s="3446"/>
      <c r="B1142" s="3449" t="s">
        <v>11270</v>
      </c>
      <c r="C1142" s="3401"/>
      <c r="D1142" s="3450" t="s">
        <v>11271</v>
      </c>
      <c r="E1142" s="3451"/>
      <c r="F1142" s="2297"/>
      <c r="G1142" s="2297"/>
      <c r="H1142" s="2297"/>
      <c r="I1142" s="2297"/>
      <c r="J1142" s="2297"/>
      <c r="K1142" s="2297"/>
      <c r="L1142" s="2297"/>
      <c r="M1142" s="2297"/>
      <c r="N1142" s="2297"/>
      <c r="O1142" s="2297"/>
    </row>
    <row r="1143" ht="11.25" customHeight="1">
      <c r="A1143" s="2506"/>
      <c r="B1143" s="3401"/>
      <c r="C1143" s="3401"/>
      <c r="D1143" s="3452" t="s">
        <v>11272</v>
      </c>
      <c r="E1143" s="2855" t="s">
        <v>11273</v>
      </c>
      <c r="F1143" s="2297"/>
      <c r="G1143" s="2297"/>
      <c r="H1143" s="2297"/>
      <c r="I1143" s="2297"/>
      <c r="J1143" s="2297"/>
      <c r="K1143" s="2297"/>
      <c r="L1143" s="2297"/>
      <c r="M1143" s="2297"/>
      <c r="N1143" s="2297"/>
      <c r="O1143" s="2297"/>
    </row>
    <row r="1144" ht="35.25" customHeight="1">
      <c r="A1144" s="2506"/>
      <c r="B1144" s="3401"/>
      <c r="C1144" s="3401"/>
      <c r="D1144" s="3450" t="s">
        <v>11274</v>
      </c>
      <c r="E1144" s="3451"/>
      <c r="F1144" s="2297"/>
      <c r="G1144" s="2297"/>
      <c r="H1144" s="2297"/>
      <c r="I1144" s="2297"/>
      <c r="J1144" s="2297"/>
      <c r="K1144" s="2297"/>
      <c r="L1144" s="2297"/>
      <c r="M1144" s="2297"/>
      <c r="N1144" s="2297"/>
      <c r="O1144" s="2297"/>
    </row>
    <row r="1145" ht="35.25" customHeight="1">
      <c r="A1145" s="2506"/>
      <c r="B1145" s="3401"/>
      <c r="C1145" s="3401"/>
      <c r="D1145" s="3453" t="s">
        <v>11275</v>
      </c>
      <c r="E1145" s="3451"/>
      <c r="F1145" s="2297"/>
      <c r="G1145" s="2297"/>
      <c r="H1145" s="2297"/>
      <c r="I1145" s="2297"/>
      <c r="J1145" s="2297"/>
      <c r="K1145" s="2297"/>
      <c r="L1145" s="2297"/>
      <c r="M1145" s="2297"/>
      <c r="N1145" s="2297"/>
      <c r="O1145" s="2297"/>
    </row>
    <row r="1146" ht="6.0" customHeight="1">
      <c r="A1146" s="2506"/>
      <c r="B1146" s="3401"/>
      <c r="C1146" s="3401"/>
      <c r="D1146" s="3431"/>
      <c r="E1146" s="2296"/>
      <c r="F1146" s="2297"/>
      <c r="G1146" s="2297"/>
      <c r="H1146" s="2297"/>
      <c r="I1146" s="2297"/>
      <c r="J1146" s="2297"/>
      <c r="K1146" s="2297"/>
      <c r="L1146" s="2297"/>
      <c r="M1146" s="2297"/>
      <c r="N1146" s="2297"/>
      <c r="O1146" s="2297"/>
    </row>
    <row r="1147" ht="35.25" customHeight="1">
      <c r="A1147" s="2288"/>
      <c r="B1147" s="3442" t="s">
        <v>11276</v>
      </c>
      <c r="C1147" s="3401"/>
      <c r="D1147" s="3454" t="s">
        <v>11277</v>
      </c>
      <c r="E1147" s="2296"/>
      <c r="F1147" s="3455" t="s">
        <v>11278</v>
      </c>
      <c r="G1147" s="3093" t="s">
        <v>10717</v>
      </c>
      <c r="H1147" s="2297"/>
      <c r="I1147" s="2297"/>
      <c r="J1147" s="2297"/>
      <c r="K1147" s="2297"/>
      <c r="L1147" s="2297"/>
      <c r="M1147" s="2297"/>
      <c r="N1147" s="2297"/>
      <c r="O1147" s="2297"/>
    </row>
    <row r="1148" ht="10.5" customHeight="1">
      <c r="A1148" s="2506"/>
      <c r="B1148" s="3401"/>
      <c r="C1148" s="3401"/>
      <c r="D1148" s="3442" t="str">
        <f>HYPERLINK("https://chrome.google.com/webstore/detail/emoji-for-google-chrome/immhpnclomdloikkpcefncmfgjbkojmh?hl=en","Emoji for chrome extension for all of your emoji needs")</f>
        <v>Emoji for chrome extension for all of your emoji needs</v>
      </c>
      <c r="E1148" s="3451"/>
      <c r="F1148" s="2297"/>
      <c r="G1148" s="2297"/>
      <c r="H1148" s="2297"/>
      <c r="I1148" s="2297"/>
      <c r="J1148" s="2297"/>
      <c r="K1148" s="2297"/>
      <c r="L1148" s="2297"/>
      <c r="M1148" s="2297"/>
      <c r="N1148" s="2297"/>
      <c r="O1148" s="2297"/>
    </row>
    <row r="1149" ht="11.25" customHeight="1">
      <c r="A1149" s="3416"/>
      <c r="B1149" s="3416"/>
      <c r="C1149" s="3416"/>
      <c r="D1149" s="3416"/>
      <c r="E1149" s="3416"/>
      <c r="F1149" s="3416"/>
      <c r="G1149" s="2297"/>
      <c r="H1149" s="2297"/>
      <c r="I1149" s="2297"/>
      <c r="J1149" s="2297"/>
      <c r="K1149" s="2297"/>
      <c r="L1149" s="2297"/>
      <c r="M1149" s="2297"/>
      <c r="N1149" s="2297"/>
      <c r="O1149" s="2297"/>
    </row>
    <row r="1150" ht="10.5" customHeight="1">
      <c r="A1150" s="3456"/>
      <c r="B1150" s="3457" t="s">
        <v>11279</v>
      </c>
      <c r="C1150" s="3396"/>
      <c r="D1150" s="3396"/>
      <c r="E1150" s="3396"/>
      <c r="F1150" s="3396"/>
      <c r="G1150" s="3418"/>
      <c r="H1150" s="3418"/>
      <c r="I1150" s="3418"/>
      <c r="J1150" s="3418"/>
      <c r="K1150" s="3418"/>
      <c r="L1150" s="3418"/>
      <c r="M1150" s="3418"/>
      <c r="N1150" s="3418"/>
      <c r="O1150" s="3418"/>
    </row>
    <row r="1151" ht="10.5" customHeight="1">
      <c r="A1151" s="3407"/>
      <c r="B1151" s="3412"/>
      <c r="C1151" s="3360"/>
      <c r="D1151" s="3421"/>
      <c r="E1151" s="2296"/>
      <c r="F1151" s="2297"/>
      <c r="G1151" s="2297"/>
      <c r="H1151" s="2297"/>
      <c r="I1151" s="2297"/>
      <c r="J1151" s="2297"/>
      <c r="K1151" s="2297"/>
      <c r="L1151" s="2297"/>
      <c r="M1151" s="2297"/>
      <c r="N1151" s="2297"/>
      <c r="O1151" s="2297"/>
    </row>
    <row r="1152" ht="10.5" customHeight="1">
      <c r="A1152" s="3458"/>
      <c r="B1152" s="3459" t="s">
        <v>11280</v>
      </c>
      <c r="C1152" s="3401"/>
      <c r="D1152" s="3460" t="s">
        <v>11281</v>
      </c>
      <c r="E1152" s="2296"/>
      <c r="F1152" s="3461" t="s">
        <v>11282</v>
      </c>
      <c r="G1152" s="2297"/>
      <c r="H1152" s="2297"/>
      <c r="I1152" s="2297"/>
      <c r="J1152" s="2297"/>
      <c r="K1152" s="2297"/>
      <c r="L1152" s="2297"/>
      <c r="M1152" s="2297"/>
      <c r="N1152" s="2297"/>
      <c r="O1152" s="2297"/>
    </row>
    <row r="1153" ht="10.5" customHeight="1">
      <c r="A1153" s="2506"/>
      <c r="B1153" s="3401"/>
      <c r="C1153" s="3401"/>
      <c r="D1153" s="3462" t="s">
        <v>11283</v>
      </c>
      <c r="E1153" s="2296"/>
      <c r="F1153" s="2297"/>
      <c r="G1153" s="2297"/>
      <c r="H1153" s="2297"/>
      <c r="I1153" s="2297"/>
      <c r="J1153" s="2297"/>
      <c r="K1153" s="2297"/>
      <c r="L1153" s="2297"/>
      <c r="M1153" s="2297"/>
      <c r="N1153" s="2297"/>
      <c r="O1153" s="2297"/>
    </row>
    <row r="1154" ht="10.5" customHeight="1">
      <c r="A1154" s="2506"/>
      <c r="B1154" s="3401"/>
      <c r="C1154" s="3401"/>
      <c r="D1154" s="3463" t="s">
        <v>11284</v>
      </c>
      <c r="E1154" s="2296"/>
      <c r="F1154" s="2297"/>
      <c r="G1154" s="2297"/>
      <c r="H1154" s="2297"/>
      <c r="I1154" s="2297"/>
      <c r="J1154" s="2297"/>
      <c r="K1154" s="2297"/>
      <c r="L1154" s="2297"/>
      <c r="M1154" s="2297"/>
      <c r="N1154" s="2297"/>
      <c r="O1154" s="2297"/>
    </row>
    <row r="1155" ht="10.5" customHeight="1">
      <c r="A1155" s="2506"/>
      <c r="B1155" s="3401"/>
      <c r="C1155" s="3401"/>
      <c r="D1155" s="3431"/>
      <c r="E1155" s="2296"/>
      <c r="F1155" s="2297"/>
      <c r="G1155" s="2297"/>
      <c r="H1155" s="2297"/>
      <c r="I1155" s="2297"/>
      <c r="J1155" s="2297"/>
      <c r="K1155" s="2297"/>
      <c r="L1155" s="2297"/>
      <c r="M1155" s="2297"/>
      <c r="N1155" s="2297"/>
      <c r="O1155" s="2297"/>
    </row>
    <row r="1156" ht="9.0" customHeight="1">
      <c r="A1156" s="2288"/>
      <c r="B1156" s="3464" t="s">
        <v>11285</v>
      </c>
      <c r="C1156" s="3401"/>
      <c r="D1156" s="3465" t="s">
        <v>11286</v>
      </c>
      <c r="E1156" s="2855" t="s">
        <v>11250</v>
      </c>
      <c r="F1156" s="2297"/>
      <c r="G1156" s="2297"/>
      <c r="H1156" s="2297"/>
      <c r="I1156" s="2297"/>
      <c r="J1156" s="2297"/>
      <c r="K1156" s="2297"/>
      <c r="L1156" s="2297"/>
      <c r="M1156" s="2297"/>
      <c r="N1156" s="2297"/>
      <c r="O1156" s="2297"/>
    </row>
    <row r="1157" ht="10.5" customHeight="1">
      <c r="A1157" s="2506"/>
      <c r="B1157" s="3401"/>
      <c r="C1157" s="3401"/>
      <c r="D1157" s="3466" t="s">
        <v>11287</v>
      </c>
      <c r="E1157" s="3451"/>
      <c r="F1157" s="2297"/>
      <c r="G1157" s="2296"/>
      <c r="H1157" s="2297"/>
      <c r="I1157" s="2297"/>
      <c r="J1157" s="2297"/>
      <c r="K1157" s="2297"/>
      <c r="L1157" s="2297"/>
      <c r="M1157" s="2297"/>
      <c r="N1157" s="2297"/>
      <c r="O1157" s="2297"/>
    </row>
    <row r="1158" ht="11.25" customHeight="1">
      <c r="A1158" s="2506"/>
      <c r="B1158" s="3401"/>
      <c r="C1158" s="3401"/>
      <c r="D1158" s="3465" t="s">
        <v>11288</v>
      </c>
      <c r="E1158" s="3451"/>
      <c r="F1158" s="2297"/>
      <c r="G1158" s="2296"/>
      <c r="H1158" s="2297"/>
      <c r="I1158" s="2297"/>
      <c r="J1158" s="2297"/>
      <c r="K1158" s="2297"/>
      <c r="L1158" s="2297"/>
      <c r="M1158" s="2297"/>
      <c r="N1158" s="2297"/>
      <c r="O1158" s="2297"/>
    </row>
    <row r="1159" ht="10.5" customHeight="1">
      <c r="A1159" s="2506"/>
      <c r="B1159" s="3401"/>
      <c r="C1159" s="3401"/>
      <c r="D1159" s="3466" t="s">
        <v>11289</v>
      </c>
      <c r="E1159" s="3451"/>
      <c r="F1159" s="2297"/>
      <c r="G1159" s="2296"/>
      <c r="H1159" s="2297"/>
      <c r="I1159" s="2297"/>
      <c r="J1159" s="2297"/>
      <c r="K1159" s="2297"/>
      <c r="L1159" s="2297"/>
      <c r="M1159" s="2297"/>
      <c r="N1159" s="2297"/>
      <c r="O1159" s="2297"/>
    </row>
    <row r="1160" ht="11.25" customHeight="1">
      <c r="A1160" s="2506"/>
      <c r="B1160" s="3401"/>
      <c r="C1160" s="3401"/>
      <c r="D1160" s="3431"/>
      <c r="E1160" s="3451"/>
      <c r="F1160" s="2297"/>
      <c r="G1160" s="2296"/>
      <c r="H1160" s="2297"/>
      <c r="I1160" s="2297"/>
      <c r="J1160" s="2297"/>
      <c r="K1160" s="2297"/>
      <c r="L1160" s="2297"/>
      <c r="M1160" s="2297"/>
      <c r="N1160" s="2297"/>
      <c r="O1160" s="2297"/>
    </row>
    <row r="1161" ht="10.5" customHeight="1">
      <c r="A1161" s="2288"/>
      <c r="B1161" s="3467" t="s">
        <v>11290</v>
      </c>
      <c r="C1161" s="3401"/>
      <c r="D1161" s="3468" t="s">
        <v>11291</v>
      </c>
      <c r="E1161" s="3451"/>
      <c r="F1161" s="2298" t="s">
        <v>3</v>
      </c>
      <c r="G1161" s="2296"/>
      <c r="H1161" s="2297"/>
      <c r="I1161" s="2297"/>
      <c r="J1161" s="2297"/>
      <c r="K1161" s="2297"/>
      <c r="L1161" s="2297"/>
      <c r="M1161" s="2297"/>
      <c r="N1161" s="2297"/>
      <c r="O1161" s="2297"/>
    </row>
    <row r="1162" ht="57.0" customHeight="1">
      <c r="A1162" s="2506"/>
      <c r="B1162" s="3401"/>
      <c r="C1162" s="3401"/>
      <c r="D1162" s="3469" t="s">
        <v>11292</v>
      </c>
      <c r="E1162" s="3470" t="s">
        <v>11293</v>
      </c>
      <c r="F1162" s="3470"/>
      <c r="G1162" s="2296"/>
      <c r="H1162" s="2297"/>
      <c r="I1162" s="2297"/>
      <c r="J1162" s="2297"/>
      <c r="K1162" s="2297"/>
      <c r="L1162" s="2297"/>
      <c r="M1162" s="2297"/>
      <c r="N1162" s="2297"/>
      <c r="O1162" s="2297"/>
    </row>
    <row r="1163" ht="10.5" customHeight="1">
      <c r="A1163" s="2506"/>
      <c r="B1163" s="3401"/>
      <c r="C1163" s="3401"/>
      <c r="D1163" s="3468" t="s">
        <v>11294</v>
      </c>
      <c r="E1163" s="3451"/>
      <c r="F1163" s="2297"/>
      <c r="G1163" s="2296"/>
      <c r="H1163" s="2297"/>
      <c r="I1163" s="2297"/>
      <c r="J1163" s="2297"/>
      <c r="K1163" s="2297"/>
      <c r="L1163" s="2297"/>
      <c r="M1163" s="2297"/>
      <c r="N1163" s="2297"/>
      <c r="O1163" s="2297"/>
    </row>
    <row r="1164" ht="11.25" customHeight="1">
      <c r="A1164" s="2506"/>
      <c r="B1164" s="3401"/>
      <c r="C1164" s="3401"/>
      <c r="D1164" s="3469" t="s">
        <v>11295</v>
      </c>
      <c r="E1164" s="3451"/>
      <c r="F1164" s="2297"/>
      <c r="G1164" s="2296"/>
      <c r="H1164" s="2297"/>
      <c r="I1164" s="2297"/>
      <c r="J1164" s="2297"/>
      <c r="K1164" s="2297"/>
      <c r="L1164" s="2297"/>
      <c r="M1164" s="2297"/>
      <c r="N1164" s="2297"/>
      <c r="O1164" s="2297"/>
    </row>
    <row r="1165" ht="10.5" customHeight="1">
      <c r="A1165" s="2506"/>
      <c r="B1165" s="3401"/>
      <c r="C1165" s="3401"/>
      <c r="D1165" s="3468" t="s">
        <v>11296</v>
      </c>
      <c r="E1165" s="3451"/>
      <c r="F1165" s="2297"/>
      <c r="G1165" s="2296"/>
      <c r="H1165" s="2297"/>
      <c r="I1165" s="2297"/>
      <c r="J1165" s="2297"/>
      <c r="K1165" s="2297"/>
      <c r="L1165" s="2297"/>
      <c r="M1165" s="2297"/>
      <c r="N1165" s="2297"/>
      <c r="O1165" s="2297"/>
    </row>
    <row r="1166" ht="9.0" customHeight="1">
      <c r="A1166" s="2506"/>
      <c r="B1166" s="3401"/>
      <c r="C1166" s="3401"/>
      <c r="D1166" s="3471" t="s">
        <v>11297</v>
      </c>
      <c r="E1166" s="3451"/>
      <c r="F1166" s="2297"/>
      <c r="G1166" s="2296"/>
      <c r="H1166" s="2297"/>
      <c r="I1166" s="2297"/>
      <c r="J1166" s="2297"/>
      <c r="K1166" s="2297"/>
      <c r="L1166" s="2297"/>
      <c r="M1166" s="2297"/>
      <c r="N1166" s="2297"/>
      <c r="O1166" s="2297"/>
    </row>
    <row r="1167" ht="10.5" customHeight="1">
      <c r="A1167" s="2506"/>
      <c r="B1167" s="3401"/>
      <c r="C1167" s="3401"/>
      <c r="D1167" s="3472" t="s">
        <v>11298</v>
      </c>
      <c r="E1167" s="3451"/>
      <c r="F1167" s="2297"/>
      <c r="G1167" s="2296"/>
      <c r="H1167" s="2297"/>
      <c r="I1167" s="2297"/>
      <c r="J1167" s="2297"/>
      <c r="K1167" s="2297"/>
      <c r="L1167" s="2297"/>
      <c r="M1167" s="2297"/>
      <c r="N1167" s="2297"/>
      <c r="O1167" s="2297"/>
    </row>
    <row r="1168" ht="10.5" customHeight="1">
      <c r="A1168" s="2506"/>
      <c r="B1168" s="3401"/>
      <c r="C1168" s="3401"/>
      <c r="D1168" s="3471" t="s">
        <v>11299</v>
      </c>
      <c r="E1168" s="3451"/>
      <c r="F1168" s="2297"/>
      <c r="G1168" s="2296"/>
      <c r="H1168" s="2297"/>
      <c r="I1168" s="2297"/>
      <c r="J1168" s="2297"/>
      <c r="K1168" s="2297"/>
      <c r="L1168" s="2297"/>
      <c r="M1168" s="2297"/>
      <c r="N1168" s="2297"/>
      <c r="O1168" s="2297"/>
    </row>
    <row r="1169" ht="10.5" customHeight="1">
      <c r="A1169" s="2506"/>
      <c r="B1169" s="3401"/>
      <c r="C1169" s="3401"/>
      <c r="D1169" s="3472" t="s">
        <v>11300</v>
      </c>
      <c r="E1169" s="3451"/>
      <c r="F1169" s="3472" t="s">
        <v>11301</v>
      </c>
      <c r="G1169" s="3473" t="s">
        <v>11302</v>
      </c>
      <c r="H1169" s="3474" t="s">
        <v>11303</v>
      </c>
      <c r="I1169" s="3475" t="s">
        <v>11304</v>
      </c>
      <c r="J1169" s="3474" t="s">
        <v>11305</v>
      </c>
      <c r="K1169" s="3475" t="s">
        <v>11306</v>
      </c>
      <c r="L1169" s="2297"/>
      <c r="M1169" s="2297"/>
      <c r="N1169" s="2297"/>
      <c r="O1169" s="2297"/>
    </row>
    <row r="1170" ht="10.5" customHeight="1">
      <c r="A1170" s="2506"/>
      <c r="B1170" s="3401"/>
      <c r="C1170" s="3401"/>
      <c r="D1170" s="3476" t="s">
        <v>11307</v>
      </c>
      <c r="E1170" s="3451"/>
      <c r="F1170" s="2297"/>
      <c r="G1170" s="2296"/>
      <c r="H1170" s="2208" t="s">
        <v>11308</v>
      </c>
      <c r="I1170" s="3474" t="s">
        <v>11309</v>
      </c>
      <c r="J1170" s="3475" t="s">
        <v>11310</v>
      </c>
      <c r="K1170" s="3474" t="s">
        <v>11311</v>
      </c>
      <c r="L1170" s="2297"/>
      <c r="M1170" s="2297"/>
      <c r="N1170" s="2297"/>
      <c r="O1170" s="2297"/>
    </row>
    <row r="1171" ht="9.0" customHeight="1">
      <c r="A1171" s="824"/>
      <c r="B1171" s="824"/>
      <c r="C1171" s="824"/>
      <c r="D1171" s="824"/>
      <c r="E1171" s="3451"/>
      <c r="F1171" s="2297"/>
      <c r="G1171" s="2296"/>
      <c r="H1171" s="2297"/>
      <c r="I1171" s="3475" t="s">
        <v>11312</v>
      </c>
      <c r="J1171" s="3477" t="s">
        <v>11313</v>
      </c>
      <c r="K1171" s="824"/>
      <c r="L1171" s="2297"/>
      <c r="M1171" s="2297"/>
      <c r="N1171" s="2297"/>
      <c r="O1171" s="2297"/>
    </row>
    <row r="1172" ht="210.75" customHeight="1">
      <c r="A1172" s="824"/>
      <c r="B1172" s="824"/>
      <c r="C1172" s="824"/>
      <c r="D1172" s="824"/>
      <c r="E1172" s="3451"/>
      <c r="F1172" s="2297"/>
      <c r="G1172" s="2296"/>
      <c r="H1172" s="2297"/>
      <c r="I1172" s="3474" t="s">
        <v>11314</v>
      </c>
      <c r="J1172" s="2297" t="str">
        <f>IMAGE("https://i.imgur.com/AYFu2Ph.jpg")</f>
        <v/>
      </c>
      <c r="K1172" s="2297" t="str">
        <f>IMAGE("https://i.imgur.com/U0WK8Hv.jpg")</f>
        <v/>
      </c>
      <c r="L1172" s="2297"/>
      <c r="M1172" s="2297"/>
      <c r="N1172" s="2297"/>
      <c r="O1172" s="2297"/>
    </row>
    <row r="1173" ht="9.0" customHeight="1">
      <c r="A1173" s="3478"/>
      <c r="B1173" s="1719"/>
      <c r="C1173" s="1719"/>
      <c r="D1173" s="1719"/>
      <c r="E1173" s="1719"/>
      <c r="F1173" s="1719"/>
      <c r="G1173" s="2289"/>
      <c r="H1173" s="2290"/>
      <c r="I1173" s="2290"/>
      <c r="J1173" s="2290"/>
      <c r="K1173" s="2290"/>
      <c r="L1173" s="2290"/>
      <c r="M1173" s="2290"/>
      <c r="N1173" s="2290"/>
      <c r="O1173" s="2290"/>
    </row>
    <row r="1174" ht="10.5" customHeight="1">
      <c r="A1174" s="2288"/>
      <c r="B1174" s="3479" t="s">
        <v>11315</v>
      </c>
      <c r="C1174" s="3401"/>
      <c r="D1174" s="3480" t="s">
        <v>5026</v>
      </c>
      <c r="E1174" s="824"/>
      <c r="F1174" s="824"/>
      <c r="G1174" s="824"/>
      <c r="H1174" s="824"/>
      <c r="I1174" s="824"/>
      <c r="J1174" s="824"/>
      <c r="K1174" s="824"/>
      <c r="L1174" s="824"/>
      <c r="M1174" s="824"/>
      <c r="N1174" s="824"/>
      <c r="O1174" s="824"/>
    </row>
    <row r="1175" ht="11.25" customHeight="1">
      <c r="A1175" s="2506"/>
      <c r="B1175" s="3401"/>
      <c r="C1175" s="3401"/>
      <c r="D1175" s="3481" t="s">
        <v>11316</v>
      </c>
      <c r="E1175" s="824"/>
      <c r="F1175" s="824"/>
      <c r="G1175" s="824"/>
      <c r="H1175" s="824"/>
      <c r="I1175" s="824"/>
      <c r="J1175" s="824"/>
      <c r="K1175" s="824"/>
      <c r="L1175" s="824"/>
      <c r="M1175" s="824"/>
      <c r="N1175" s="824"/>
      <c r="O1175" s="824"/>
    </row>
    <row r="1176" ht="10.5" customHeight="1">
      <c r="A1176" s="2506"/>
      <c r="B1176" s="3401"/>
      <c r="C1176" s="3401"/>
      <c r="D1176" s="3480" t="s">
        <v>11317</v>
      </c>
      <c r="E1176" s="824"/>
      <c r="F1176" s="824"/>
      <c r="G1176" s="824"/>
      <c r="H1176" s="824"/>
      <c r="I1176" s="824"/>
      <c r="J1176" s="824"/>
      <c r="K1176" s="824"/>
      <c r="L1176" s="824"/>
      <c r="M1176" s="824"/>
      <c r="N1176" s="824"/>
      <c r="O1176" s="824"/>
    </row>
    <row r="1177" ht="57.0" customHeight="1">
      <c r="A1177" s="3478"/>
      <c r="B1177" s="824"/>
      <c r="C1177" s="824"/>
      <c r="D1177" s="824"/>
      <c r="E1177" s="824"/>
      <c r="F1177" s="824"/>
      <c r="G1177" s="824"/>
      <c r="H1177" s="824"/>
      <c r="I1177" s="824"/>
      <c r="J1177" s="824"/>
      <c r="K1177" s="824"/>
      <c r="L1177" s="824"/>
      <c r="M1177" s="824"/>
      <c r="N1177" s="824"/>
      <c r="O1177" s="824"/>
    </row>
    <row r="1178" ht="10.5" customHeight="1">
      <c r="A1178" s="3478"/>
      <c r="B1178" s="824"/>
      <c r="C1178" s="824"/>
      <c r="D1178" s="824"/>
      <c r="E1178" s="824"/>
      <c r="F1178" s="824"/>
      <c r="G1178" s="824"/>
      <c r="H1178" s="824"/>
      <c r="I1178" s="824"/>
      <c r="J1178" s="824"/>
      <c r="K1178" s="824"/>
      <c r="L1178" s="824"/>
      <c r="M1178" s="824"/>
      <c r="N1178" s="824"/>
      <c r="O1178" s="824"/>
    </row>
    <row r="1179" ht="10.5" customHeight="1">
      <c r="A1179" s="3478"/>
      <c r="B1179" s="824"/>
      <c r="C1179" s="824"/>
      <c r="D1179" s="824"/>
      <c r="E1179" s="824"/>
      <c r="F1179" s="824"/>
      <c r="G1179" s="824"/>
      <c r="H1179" s="824"/>
      <c r="I1179" s="824"/>
      <c r="J1179" s="824"/>
      <c r="K1179" s="824"/>
      <c r="L1179" s="824"/>
      <c r="M1179" s="824"/>
      <c r="N1179" s="824"/>
      <c r="O1179" s="824"/>
    </row>
    <row r="1180" ht="10.5" customHeight="1">
      <c r="A1180" s="3478"/>
      <c r="B1180" s="824"/>
      <c r="C1180" s="824"/>
      <c r="D1180" s="824"/>
      <c r="E1180" s="824"/>
      <c r="F1180" s="824"/>
      <c r="G1180" s="824"/>
      <c r="H1180" s="824"/>
      <c r="I1180" s="824"/>
      <c r="J1180" s="824"/>
      <c r="K1180" s="824"/>
      <c r="L1180" s="824"/>
      <c r="M1180" s="824"/>
      <c r="N1180" s="824"/>
      <c r="O1180" s="824"/>
    </row>
    <row r="1181" ht="11.25" customHeight="1">
      <c r="A1181" s="3478"/>
      <c r="B1181" s="824"/>
      <c r="C1181" s="824"/>
      <c r="D1181" s="824"/>
      <c r="E1181" s="824"/>
      <c r="F1181" s="824"/>
      <c r="G1181" s="824"/>
      <c r="H1181" s="824"/>
      <c r="I1181" s="824"/>
      <c r="J1181" s="824"/>
      <c r="K1181" s="824"/>
      <c r="L1181" s="824"/>
      <c r="M1181" s="824"/>
      <c r="N1181" s="824"/>
      <c r="O1181" s="824"/>
    </row>
    <row r="1182" ht="210.75" customHeight="1">
      <c r="A1182" s="3478"/>
      <c r="B1182" s="824"/>
      <c r="C1182" s="824"/>
      <c r="D1182" s="824"/>
      <c r="E1182" s="824"/>
      <c r="F1182" s="824"/>
      <c r="G1182" s="824"/>
      <c r="H1182" s="824"/>
      <c r="I1182" s="824"/>
      <c r="J1182" s="824"/>
      <c r="K1182" s="824"/>
      <c r="L1182" s="824"/>
      <c r="M1182" s="824"/>
      <c r="N1182" s="824"/>
      <c r="O1182" s="824"/>
    </row>
    <row r="1183" ht="9.0" customHeight="1">
      <c r="A1183" s="3478"/>
      <c r="B1183" s="824"/>
      <c r="C1183" s="824"/>
      <c r="D1183" s="824"/>
      <c r="E1183" s="824"/>
      <c r="F1183" s="824"/>
      <c r="G1183" s="824"/>
      <c r="H1183" s="824"/>
      <c r="I1183" s="824"/>
      <c r="J1183" s="824"/>
      <c r="K1183" s="824"/>
      <c r="L1183" s="824"/>
      <c r="M1183" s="824"/>
      <c r="N1183" s="824"/>
      <c r="O1183" s="824"/>
    </row>
    <row r="1184" ht="10.5" customHeight="1">
      <c r="A1184" s="3478"/>
      <c r="B1184" s="1719"/>
      <c r="C1184" s="1719"/>
      <c r="D1184" s="1719"/>
      <c r="E1184" s="1719"/>
      <c r="F1184" s="1719"/>
      <c r="G1184" s="2290"/>
      <c r="H1184" s="2290"/>
      <c r="I1184" s="2290"/>
      <c r="J1184" s="2290"/>
      <c r="K1184" s="2290"/>
      <c r="L1184" s="2290"/>
      <c r="M1184" s="2290"/>
      <c r="N1184" s="2290"/>
      <c r="O1184" s="2290"/>
    </row>
    <row r="1185" ht="11.25" customHeight="1">
      <c r="A1185" s="3478"/>
      <c r="B1185" s="1719"/>
      <c r="C1185" s="1719"/>
      <c r="D1185" s="1719"/>
      <c r="E1185" s="1719"/>
      <c r="F1185" s="1719"/>
      <c r="G1185" s="2290"/>
      <c r="H1185" s="2290"/>
      <c r="I1185" s="2290"/>
      <c r="J1185" s="2290"/>
      <c r="K1185" s="2290"/>
      <c r="L1185" s="2290"/>
      <c r="M1185" s="2290"/>
      <c r="N1185" s="2290"/>
      <c r="O1185" s="2290"/>
    </row>
    <row r="1186" ht="9.0" customHeight="1">
      <c r="A1186" s="3478"/>
      <c r="B1186" s="1719"/>
      <c r="C1186" s="1719"/>
      <c r="D1186" s="1719"/>
      <c r="E1186" s="1719"/>
      <c r="F1186" s="1719"/>
      <c r="G1186" s="2290"/>
      <c r="H1186" s="2290"/>
      <c r="I1186" s="2290"/>
      <c r="J1186" s="2290"/>
      <c r="K1186" s="2290"/>
      <c r="L1186" s="2290"/>
      <c r="M1186" s="2290"/>
      <c r="N1186" s="2290"/>
      <c r="O1186" s="2290"/>
    </row>
    <row r="1187" ht="9.75" customHeight="1">
      <c r="A1187" s="3478"/>
      <c r="B1187" s="1719"/>
      <c r="C1187" s="1719"/>
      <c r="D1187" s="1719"/>
      <c r="E1187" s="1719"/>
      <c r="F1187" s="1719"/>
      <c r="G1187" s="2290"/>
      <c r="H1187" s="2290"/>
      <c r="I1187" s="2290"/>
      <c r="J1187" s="2290"/>
      <c r="K1187" s="2290"/>
      <c r="L1187" s="2290"/>
      <c r="M1187" s="2290"/>
      <c r="N1187" s="2290"/>
      <c r="O1187" s="2290"/>
    </row>
    <row r="1188" ht="9.0" customHeight="1">
      <c r="A1188" s="3478"/>
      <c r="B1188" s="1719"/>
      <c r="C1188" s="1719"/>
      <c r="D1188" s="1719"/>
      <c r="E1188" s="1719"/>
      <c r="F1188" s="1719"/>
      <c r="G1188" s="2290"/>
      <c r="H1188" s="2290"/>
      <c r="I1188" s="2290"/>
      <c r="J1188" s="2290"/>
      <c r="K1188" s="2290"/>
      <c r="L1188" s="2290"/>
      <c r="M1188" s="2290"/>
      <c r="N1188" s="2290"/>
      <c r="O1188" s="2290"/>
    </row>
    <row r="1189" ht="9.0" customHeight="1">
      <c r="A1189" s="3478"/>
      <c r="B1189" s="1719"/>
      <c r="C1189" s="1719"/>
      <c r="D1189" s="1719"/>
      <c r="E1189" s="1719"/>
      <c r="F1189" s="1719"/>
      <c r="G1189" s="2290"/>
      <c r="H1189" s="2290"/>
      <c r="I1189" s="2290"/>
      <c r="J1189" s="2290"/>
      <c r="K1189" s="2290"/>
      <c r="L1189" s="2290"/>
      <c r="M1189" s="2290"/>
      <c r="N1189" s="2290"/>
      <c r="O1189" s="2290"/>
    </row>
    <row r="1190" ht="12.0" customHeight="1">
      <c r="A1190" s="3478"/>
      <c r="B1190" s="1719"/>
      <c r="C1190" s="1719"/>
      <c r="D1190" s="1719"/>
      <c r="E1190" s="1719"/>
      <c r="F1190" s="1719"/>
      <c r="G1190" s="2290"/>
      <c r="H1190" s="2290"/>
      <c r="I1190" s="2290"/>
      <c r="J1190" s="2290"/>
      <c r="K1190" s="2290"/>
      <c r="L1190" s="2290"/>
      <c r="M1190" s="2290"/>
      <c r="N1190" s="2290"/>
      <c r="O1190" s="2290"/>
    </row>
    <row r="1191" ht="9.0" customHeight="1">
      <c r="A1191" s="3478"/>
      <c r="B1191" s="1719"/>
      <c r="C1191" s="1719"/>
      <c r="D1191" s="1719"/>
      <c r="E1191" s="1719"/>
      <c r="F1191" s="1719"/>
      <c r="G1191" s="2290"/>
      <c r="H1191" s="2290"/>
      <c r="I1191" s="2290"/>
      <c r="J1191" s="2290"/>
      <c r="K1191" s="2290"/>
      <c r="L1191" s="2290"/>
      <c r="M1191" s="2290"/>
      <c r="N1191" s="2290"/>
      <c r="O1191" s="2290"/>
    </row>
    <row r="1192" ht="9.75" customHeight="1">
      <c r="A1192" s="3478"/>
      <c r="B1192" s="824"/>
      <c r="C1192" s="824"/>
      <c r="D1192" s="824"/>
      <c r="E1192" s="824"/>
      <c r="F1192" s="824"/>
      <c r="G1192" s="2297"/>
      <c r="H1192" s="2297"/>
      <c r="I1192" s="2297"/>
      <c r="J1192" s="2297"/>
      <c r="K1192" s="2297"/>
      <c r="L1192" s="2297"/>
      <c r="M1192" s="2297"/>
      <c r="N1192" s="2297"/>
      <c r="O1192" s="2297"/>
    </row>
    <row r="1193" ht="9.75" customHeight="1">
      <c r="A1193" s="3478"/>
      <c r="B1193" s="824"/>
      <c r="C1193" s="824"/>
      <c r="D1193" s="824"/>
      <c r="E1193" s="824"/>
      <c r="F1193" s="824"/>
      <c r="G1193" s="2297"/>
      <c r="H1193" s="2297"/>
      <c r="I1193" s="2297"/>
      <c r="J1193" s="2297"/>
      <c r="K1193" s="2297"/>
      <c r="L1193" s="2297"/>
      <c r="M1193" s="2297"/>
      <c r="N1193" s="2297"/>
      <c r="O1193" s="2297"/>
    </row>
    <row r="1194" ht="9.0" customHeight="1">
      <c r="A1194" s="3478"/>
      <c r="B1194" s="824"/>
      <c r="C1194" s="824"/>
      <c r="D1194" s="824"/>
      <c r="E1194" s="824"/>
      <c r="F1194" s="824"/>
      <c r="G1194" s="2297"/>
      <c r="H1194" s="2297"/>
      <c r="I1194" s="2297"/>
      <c r="J1194" s="2297"/>
      <c r="K1194" s="2297"/>
      <c r="L1194" s="2297"/>
      <c r="M1194" s="2297"/>
      <c r="N1194" s="2297"/>
      <c r="O1194" s="2297"/>
    </row>
    <row r="1195" ht="12.0" customHeight="1">
      <c r="A1195" s="3478"/>
      <c r="B1195" s="824"/>
      <c r="C1195" s="824"/>
      <c r="D1195" s="824"/>
      <c r="E1195" s="824"/>
      <c r="F1195" s="824"/>
      <c r="G1195" s="2297"/>
      <c r="H1195" s="2297"/>
      <c r="I1195" s="2297"/>
      <c r="J1195" s="2297"/>
      <c r="K1195" s="2297"/>
      <c r="L1195" s="2297"/>
      <c r="M1195" s="2297"/>
      <c r="N1195" s="2297"/>
      <c r="O1195" s="2297"/>
    </row>
    <row r="1196" ht="9.0" customHeight="1">
      <c r="A1196" s="3478"/>
      <c r="B1196" s="824"/>
      <c r="C1196" s="824"/>
      <c r="D1196" s="824"/>
      <c r="E1196" s="824"/>
      <c r="F1196" s="824"/>
      <c r="G1196" s="2297"/>
      <c r="H1196" s="2297"/>
      <c r="I1196" s="2297"/>
      <c r="J1196" s="2297"/>
      <c r="K1196" s="2297"/>
      <c r="L1196" s="2297"/>
      <c r="M1196" s="2297"/>
      <c r="N1196" s="2297"/>
      <c r="O1196" s="2297"/>
    </row>
    <row r="1197" ht="9.75" customHeight="1">
      <c r="A1197" s="3478"/>
      <c r="B1197" s="824"/>
      <c r="C1197" s="824"/>
      <c r="D1197" s="824"/>
      <c r="E1197" s="824"/>
      <c r="F1197" s="824"/>
      <c r="G1197" s="2297"/>
      <c r="H1197" s="2297"/>
      <c r="I1197" s="2297"/>
      <c r="J1197" s="2297"/>
      <c r="K1197" s="2297"/>
      <c r="L1197" s="2297"/>
      <c r="M1197" s="2297"/>
      <c r="N1197" s="2297"/>
      <c r="O1197" s="2297"/>
    </row>
    <row r="1198" ht="9.75" customHeight="1">
      <c r="A1198" s="3478"/>
      <c r="B1198" s="824"/>
      <c r="C1198" s="824"/>
      <c r="D1198" s="824"/>
      <c r="E1198" s="824"/>
      <c r="F1198" s="824"/>
      <c r="G1198" s="2297"/>
      <c r="H1198" s="2297"/>
      <c r="I1198" s="2297"/>
      <c r="J1198" s="2297"/>
      <c r="K1198" s="2297"/>
      <c r="L1198" s="2297"/>
      <c r="M1198" s="2297"/>
      <c r="N1198" s="2297"/>
      <c r="O1198" s="2297"/>
    </row>
    <row r="1199" ht="9.0" customHeight="1">
      <c r="A1199" s="3478"/>
      <c r="B1199" s="824"/>
      <c r="C1199" s="824"/>
      <c r="D1199" s="824"/>
      <c r="E1199" s="824"/>
      <c r="F1199" s="824"/>
      <c r="G1199" s="2297"/>
      <c r="H1199" s="2297"/>
      <c r="I1199" s="2297"/>
      <c r="J1199" s="2297"/>
      <c r="K1199" s="2297"/>
      <c r="L1199" s="2297"/>
      <c r="M1199" s="2297"/>
      <c r="N1199" s="2297"/>
      <c r="O1199" s="2297"/>
    </row>
    <row r="1200" ht="12.0" customHeight="1">
      <c r="A1200" s="3478"/>
      <c r="B1200" s="824"/>
      <c r="C1200" s="824"/>
      <c r="D1200" s="824"/>
      <c r="E1200" s="824"/>
      <c r="F1200" s="824"/>
      <c r="G1200" s="2297"/>
      <c r="H1200" s="2297"/>
      <c r="I1200" s="2297"/>
      <c r="J1200" s="2297"/>
      <c r="K1200" s="2297"/>
      <c r="L1200" s="2297"/>
      <c r="M1200" s="2297"/>
      <c r="N1200" s="2297"/>
      <c r="O1200" s="2297"/>
    </row>
    <row r="1201" ht="33.0" customHeight="1">
      <c r="A1201" s="3478"/>
      <c r="B1201" s="824"/>
      <c r="C1201" s="824"/>
      <c r="D1201" s="824"/>
      <c r="E1201" s="824"/>
      <c r="F1201" s="824"/>
      <c r="G1201" s="2297"/>
      <c r="H1201" s="2297"/>
      <c r="I1201" s="2297"/>
      <c r="J1201" s="2297"/>
      <c r="K1201" s="2297"/>
      <c r="L1201" s="2297"/>
      <c r="M1201" s="2297"/>
      <c r="N1201" s="2297"/>
      <c r="O1201" s="2297"/>
    </row>
    <row r="1202" ht="9.0" customHeight="1">
      <c r="A1202" s="3478"/>
      <c r="B1202" s="824"/>
      <c r="C1202" s="824"/>
      <c r="D1202" s="824"/>
      <c r="E1202" s="824"/>
      <c r="F1202" s="824"/>
      <c r="G1202" s="2297"/>
      <c r="H1202" s="2297"/>
      <c r="I1202" s="2297"/>
      <c r="J1202" s="2297"/>
      <c r="K1202" s="2297"/>
      <c r="L1202" s="2297"/>
      <c r="M1202" s="2297"/>
      <c r="N1202" s="2297"/>
      <c r="O1202" s="2297"/>
    </row>
    <row r="1203" ht="9.75" customHeight="1">
      <c r="A1203" s="3478"/>
      <c r="B1203" s="824"/>
      <c r="C1203" s="824"/>
      <c r="D1203" s="824"/>
      <c r="E1203" s="824"/>
      <c r="F1203" s="824"/>
      <c r="G1203" s="2297"/>
      <c r="H1203" s="2297"/>
      <c r="I1203" s="2297"/>
      <c r="J1203" s="2297"/>
      <c r="K1203" s="2297"/>
      <c r="L1203" s="2297"/>
      <c r="M1203" s="2297"/>
      <c r="N1203" s="2297"/>
      <c r="O1203" s="2297"/>
    </row>
    <row r="1204" ht="9.0" customHeight="1">
      <c r="A1204" s="3478"/>
      <c r="B1204" s="824"/>
      <c r="C1204" s="824"/>
      <c r="D1204" s="824"/>
      <c r="E1204" s="824"/>
      <c r="F1204" s="824"/>
      <c r="G1204" s="2297"/>
      <c r="H1204" s="2297"/>
      <c r="I1204" s="2297"/>
      <c r="J1204" s="2297"/>
      <c r="K1204" s="2297"/>
      <c r="L1204" s="2297"/>
      <c r="M1204" s="2297"/>
      <c r="N1204" s="2297"/>
      <c r="O1204" s="2297"/>
    </row>
    <row r="1205" ht="12.0" customHeight="1">
      <c r="A1205" s="3478"/>
      <c r="B1205" s="824"/>
      <c r="C1205" s="824"/>
      <c r="D1205" s="824"/>
      <c r="E1205" s="824"/>
      <c r="F1205" s="824"/>
      <c r="G1205" s="2297"/>
      <c r="H1205" s="2297"/>
      <c r="I1205" s="2297"/>
      <c r="J1205" s="2297"/>
      <c r="K1205" s="2297"/>
      <c r="L1205" s="2297"/>
      <c r="M1205" s="2297"/>
      <c r="N1205" s="2297"/>
      <c r="O1205" s="2297"/>
    </row>
    <row r="1206" ht="12.0" customHeight="1">
      <c r="A1206" s="3478"/>
      <c r="B1206" s="824"/>
      <c r="C1206" s="824"/>
      <c r="D1206" s="824"/>
      <c r="E1206" s="824"/>
      <c r="F1206" s="824"/>
      <c r="G1206" s="2297"/>
      <c r="H1206" s="2297"/>
      <c r="I1206" s="2297"/>
      <c r="J1206" s="2297"/>
      <c r="K1206" s="2297"/>
      <c r="L1206" s="2297"/>
      <c r="M1206" s="2297"/>
      <c r="N1206" s="2297"/>
      <c r="O1206" s="2297"/>
    </row>
    <row r="1207" ht="9.0" customHeight="1">
      <c r="A1207" s="3478"/>
      <c r="B1207" s="824"/>
      <c r="C1207" s="824"/>
      <c r="D1207" s="824"/>
      <c r="E1207" s="824"/>
      <c r="F1207" s="824"/>
      <c r="G1207" s="2297"/>
      <c r="H1207" s="2297"/>
      <c r="I1207" s="2297"/>
      <c r="J1207" s="2297"/>
      <c r="K1207" s="2297"/>
      <c r="L1207" s="2297"/>
      <c r="M1207" s="2297"/>
      <c r="N1207" s="2297"/>
      <c r="O1207" s="2297"/>
    </row>
    <row r="1208" ht="9.0" customHeight="1">
      <c r="A1208" s="2506"/>
      <c r="B1208" s="3401"/>
      <c r="C1208" s="3401"/>
      <c r="D1208" s="824"/>
      <c r="E1208" s="2296"/>
      <c r="F1208" s="2297"/>
      <c r="G1208" s="2297"/>
      <c r="H1208" s="2297"/>
      <c r="I1208" s="2297"/>
      <c r="J1208" s="2297"/>
      <c r="K1208" s="2297"/>
      <c r="L1208" s="2297"/>
      <c r="M1208" s="2297"/>
      <c r="N1208" s="2297"/>
      <c r="O1208" s="2297"/>
    </row>
    <row r="1209" ht="9.0" customHeight="1">
      <c r="A1209" s="2506"/>
      <c r="B1209" s="3401"/>
      <c r="C1209" s="3401"/>
      <c r="D1209" s="824"/>
      <c r="E1209" s="2296"/>
      <c r="F1209" s="2297"/>
      <c r="G1209" s="2297"/>
      <c r="H1209" s="2297"/>
      <c r="I1209" s="2297"/>
      <c r="J1209" s="2297"/>
      <c r="K1209" s="2297"/>
      <c r="L1209" s="2297"/>
      <c r="M1209" s="2297"/>
      <c r="N1209" s="2297"/>
      <c r="O1209" s="2297"/>
    </row>
    <row r="1210" ht="33.0" customHeight="1">
      <c r="A1210" s="2506"/>
      <c r="B1210" s="3401"/>
      <c r="C1210" s="3401"/>
      <c r="D1210" s="3431"/>
      <c r="E1210" s="2296"/>
      <c r="F1210" s="2297"/>
      <c r="G1210" s="2297"/>
      <c r="H1210" s="2297"/>
      <c r="I1210" s="2297"/>
      <c r="J1210" s="2297"/>
      <c r="K1210" s="2297"/>
      <c r="L1210" s="2297"/>
      <c r="M1210" s="2297"/>
      <c r="N1210" s="2297"/>
      <c r="O1210" s="2297"/>
    </row>
    <row r="1211" ht="33.0" customHeight="1">
      <c r="A1211" s="2506"/>
      <c r="B1211" s="3401"/>
      <c r="C1211" s="3401"/>
      <c r="D1211" s="3431"/>
      <c r="E1211" s="2296"/>
      <c r="F1211" s="2297"/>
      <c r="G1211" s="2297"/>
      <c r="H1211" s="2297"/>
      <c r="I1211" s="2297"/>
      <c r="J1211" s="2297"/>
      <c r="K1211" s="2297"/>
      <c r="L1211" s="2297"/>
      <c r="M1211" s="2297"/>
      <c r="N1211" s="2297"/>
      <c r="O1211" s="2297"/>
    </row>
    <row r="1212" ht="9.0" customHeight="1">
      <c r="A1212" s="2506"/>
      <c r="B1212" s="3401"/>
      <c r="C1212" s="3401"/>
      <c r="D1212" s="3431"/>
      <c r="E1212" s="2296"/>
      <c r="F1212" s="2297"/>
      <c r="G1212" s="2297"/>
      <c r="H1212" s="2297"/>
      <c r="I1212" s="2297"/>
      <c r="J1212" s="2297"/>
      <c r="K1212" s="2297"/>
      <c r="L1212" s="2297"/>
      <c r="M1212" s="2297"/>
      <c r="N1212" s="2297"/>
      <c r="O1212" s="2297"/>
    </row>
    <row r="1213" ht="9.0" customHeight="1">
      <c r="A1213" s="2506"/>
      <c r="B1213" s="3401"/>
      <c r="C1213" s="3401"/>
      <c r="D1213" s="3431"/>
      <c r="E1213" s="2296"/>
      <c r="F1213" s="2297"/>
      <c r="G1213" s="2297"/>
      <c r="H1213" s="2297"/>
      <c r="I1213" s="2297"/>
      <c r="J1213" s="2297"/>
      <c r="K1213" s="2297"/>
      <c r="L1213" s="2297"/>
      <c r="M1213" s="2297"/>
      <c r="N1213" s="2297"/>
      <c r="O1213" s="2297"/>
    </row>
    <row r="1214" ht="9.0" customHeight="1">
      <c r="A1214" s="2506"/>
      <c r="B1214" s="3401"/>
      <c r="C1214" s="3401"/>
      <c r="D1214" s="3431"/>
      <c r="E1214" s="2296"/>
      <c r="F1214" s="2297"/>
      <c r="G1214" s="2297"/>
      <c r="H1214" s="2297"/>
      <c r="I1214" s="2297"/>
      <c r="J1214" s="2297"/>
      <c r="K1214" s="2297"/>
      <c r="L1214" s="2297"/>
      <c r="M1214" s="2297"/>
      <c r="N1214" s="2297"/>
      <c r="O1214" s="2297"/>
    </row>
    <row r="1215" ht="33.0" customHeight="1">
      <c r="A1215" s="2506"/>
      <c r="B1215" s="3401"/>
      <c r="C1215" s="3401"/>
      <c r="D1215" s="3431"/>
      <c r="E1215" s="2296"/>
      <c r="F1215" s="2297"/>
      <c r="G1215" s="2297"/>
      <c r="H1215" s="2297"/>
      <c r="I1215" s="2297"/>
      <c r="J1215" s="2297"/>
      <c r="K1215" s="2297"/>
      <c r="L1215" s="2297"/>
      <c r="M1215" s="2297"/>
      <c r="N1215" s="2297"/>
      <c r="O1215" s="2297"/>
    </row>
    <row r="1216" ht="12.0" customHeight="1">
      <c r="A1216" s="2506"/>
      <c r="B1216" s="3401"/>
      <c r="C1216" s="3401"/>
      <c r="D1216" s="3431"/>
      <c r="E1216" s="2296"/>
      <c r="F1216" s="2297"/>
      <c r="G1216" s="2297"/>
      <c r="H1216" s="2297"/>
      <c r="I1216" s="2297"/>
      <c r="J1216" s="2297"/>
      <c r="K1216" s="2297"/>
      <c r="L1216" s="2297"/>
      <c r="M1216" s="2297"/>
      <c r="N1216" s="2297"/>
      <c r="O1216" s="2297"/>
    </row>
    <row r="1217" ht="33.0" customHeight="1">
      <c r="A1217" s="2506"/>
      <c r="B1217" s="3401"/>
      <c r="C1217" s="3401"/>
      <c r="D1217" s="3431"/>
      <c r="E1217" s="2296"/>
      <c r="F1217" s="2297"/>
      <c r="G1217" s="2297"/>
      <c r="H1217" s="2297"/>
      <c r="I1217" s="2297"/>
      <c r="J1217" s="2297"/>
      <c r="K1217" s="2297"/>
      <c r="L1217" s="2297"/>
      <c r="M1217" s="2297"/>
      <c r="N1217" s="2297"/>
      <c r="O1217" s="2297"/>
    </row>
    <row r="1218" ht="9.0" customHeight="1">
      <c r="A1218" s="2506"/>
      <c r="B1218" s="3401"/>
      <c r="C1218" s="3401"/>
      <c r="D1218" s="3431"/>
      <c r="E1218" s="2296"/>
      <c r="F1218" s="2297"/>
      <c r="G1218" s="2297"/>
      <c r="H1218" s="2297"/>
      <c r="I1218" s="2297"/>
      <c r="J1218" s="2297"/>
      <c r="K1218" s="2297"/>
      <c r="L1218" s="2297"/>
      <c r="M1218" s="2297"/>
      <c r="N1218" s="2297"/>
      <c r="O1218" s="2297"/>
    </row>
    <row r="1219" ht="9.0" customHeight="1">
      <c r="A1219" s="2506"/>
      <c r="B1219" s="3401"/>
      <c r="C1219" s="3401"/>
      <c r="D1219" s="3431"/>
      <c r="E1219" s="2296"/>
      <c r="F1219" s="2297"/>
      <c r="G1219" s="2297"/>
      <c r="H1219" s="2297"/>
      <c r="I1219" s="2297"/>
      <c r="J1219" s="2297"/>
      <c r="K1219" s="2297"/>
      <c r="L1219" s="2297"/>
      <c r="M1219" s="2297"/>
      <c r="N1219" s="2297"/>
      <c r="O1219" s="2297"/>
    </row>
    <row r="1220" ht="33.0" customHeight="1">
      <c r="A1220" s="2506"/>
      <c r="B1220" s="3401"/>
      <c r="C1220" s="3401"/>
      <c r="D1220" s="3431"/>
      <c r="E1220" s="2296"/>
      <c r="F1220" s="2297"/>
      <c r="G1220" s="2297"/>
      <c r="H1220" s="2297"/>
      <c r="I1220" s="2297"/>
      <c r="J1220" s="2297"/>
      <c r="K1220" s="2297"/>
      <c r="L1220" s="2297"/>
      <c r="M1220" s="2297"/>
      <c r="N1220" s="2297"/>
      <c r="O1220" s="2297"/>
    </row>
    <row r="1221" ht="12.0" customHeight="1">
      <c r="A1221" s="2506"/>
      <c r="B1221" s="3401"/>
      <c r="C1221" s="3401"/>
      <c r="D1221" s="3431"/>
      <c r="E1221" s="2296"/>
      <c r="F1221" s="2297"/>
      <c r="G1221" s="2297"/>
      <c r="H1221" s="2297"/>
      <c r="I1221" s="2297"/>
      <c r="J1221" s="2297"/>
      <c r="K1221" s="2297"/>
      <c r="L1221" s="2297"/>
      <c r="M1221" s="2297"/>
      <c r="N1221" s="2297"/>
      <c r="O1221" s="2297"/>
    </row>
    <row r="1222" ht="33.0" customHeight="1">
      <c r="A1222" s="2506"/>
      <c r="B1222" s="3401"/>
      <c r="C1222" s="3401"/>
      <c r="D1222" s="3431"/>
      <c r="E1222" s="2296"/>
      <c r="F1222" s="2297"/>
      <c r="G1222" s="2297"/>
      <c r="H1222" s="2297"/>
      <c r="I1222" s="2297"/>
      <c r="J1222" s="2297"/>
      <c r="K1222" s="2297"/>
      <c r="L1222" s="2297"/>
      <c r="M1222" s="2297"/>
      <c r="N1222" s="2297"/>
      <c r="O1222" s="2297"/>
    </row>
    <row r="1223" ht="33.0" customHeight="1">
      <c r="A1223" s="2506"/>
      <c r="B1223" s="3401"/>
      <c r="C1223" s="3401"/>
      <c r="D1223" s="3431"/>
      <c r="E1223" s="2296"/>
      <c r="F1223" s="2297"/>
      <c r="G1223" s="2297"/>
      <c r="H1223" s="2297"/>
      <c r="I1223" s="2297"/>
      <c r="J1223" s="2297"/>
      <c r="K1223" s="2297"/>
      <c r="L1223" s="2297"/>
      <c r="M1223" s="2297"/>
      <c r="N1223" s="2297"/>
      <c r="O1223" s="2297"/>
    </row>
    <row r="1224" ht="33.0" customHeight="1">
      <c r="A1224" s="2506"/>
      <c r="B1224" s="3401"/>
      <c r="C1224" s="3401"/>
      <c r="D1224" s="3431"/>
      <c r="E1224" s="2296"/>
      <c r="F1224" s="2297"/>
      <c r="G1224" s="2297"/>
      <c r="H1224" s="2297"/>
      <c r="I1224" s="2297"/>
      <c r="J1224" s="2297"/>
      <c r="K1224" s="2297"/>
      <c r="L1224" s="2297"/>
      <c r="M1224" s="2297"/>
      <c r="N1224" s="2297"/>
      <c r="O1224" s="2297"/>
    </row>
    <row r="1225" ht="33.0" customHeight="1">
      <c r="A1225" s="2506"/>
      <c r="B1225" s="3401"/>
      <c r="C1225" s="3401"/>
      <c r="D1225" s="3431"/>
      <c r="E1225" s="2296"/>
      <c r="F1225" s="2297"/>
      <c r="G1225" s="2297"/>
      <c r="H1225" s="2297"/>
      <c r="I1225" s="2297"/>
      <c r="J1225" s="2297"/>
      <c r="K1225" s="2297"/>
      <c r="L1225" s="2297"/>
      <c r="M1225" s="2297"/>
      <c r="N1225" s="2297"/>
      <c r="O1225" s="2297"/>
    </row>
    <row r="1226" ht="33.0" customHeight="1">
      <c r="A1226" s="2506"/>
      <c r="B1226" s="3401"/>
      <c r="C1226" s="3401"/>
      <c r="D1226" s="3431"/>
      <c r="E1226" s="2296"/>
      <c r="F1226" s="2297"/>
      <c r="G1226" s="2297"/>
      <c r="H1226" s="2297"/>
      <c r="I1226" s="2297"/>
      <c r="J1226" s="2297"/>
      <c r="K1226" s="2297"/>
      <c r="L1226" s="2297"/>
      <c r="M1226" s="2297"/>
      <c r="N1226" s="2297"/>
      <c r="O1226" s="2297"/>
    </row>
    <row r="1227" ht="33.0" customHeight="1">
      <c r="A1227" s="2506"/>
      <c r="B1227" s="3401"/>
      <c r="C1227" s="3401"/>
      <c r="D1227" s="3431"/>
      <c r="E1227" s="2296"/>
      <c r="F1227" s="2297"/>
      <c r="G1227" s="2297"/>
      <c r="H1227" s="2297"/>
      <c r="I1227" s="2297"/>
      <c r="J1227" s="2297"/>
      <c r="K1227" s="2297"/>
      <c r="L1227" s="2297"/>
      <c r="M1227" s="2297"/>
      <c r="N1227" s="2297"/>
      <c r="O1227" s="2297"/>
    </row>
    <row r="1228" ht="33.0" customHeight="1">
      <c r="A1228" s="2506"/>
      <c r="B1228" s="3401"/>
      <c r="C1228" s="3401"/>
      <c r="D1228" s="3431"/>
      <c r="E1228" s="2296"/>
      <c r="F1228" s="2297"/>
      <c r="G1228" s="2297"/>
      <c r="H1228" s="2297"/>
      <c r="I1228" s="2297"/>
      <c r="J1228" s="2297"/>
      <c r="K1228" s="2297"/>
      <c r="L1228" s="2297"/>
      <c r="M1228" s="2297"/>
      <c r="N1228" s="2297"/>
      <c r="O1228" s="2297"/>
    </row>
    <row r="1229" ht="33.0" customHeight="1">
      <c r="A1229" s="2506"/>
      <c r="B1229" s="3401"/>
      <c r="C1229" s="3401"/>
      <c r="D1229" s="3431"/>
      <c r="E1229" s="2296"/>
      <c r="F1229" s="2297"/>
      <c r="G1229" s="2297"/>
      <c r="H1229" s="2297"/>
      <c r="I1229" s="2297"/>
      <c r="J1229" s="2297"/>
      <c r="K1229" s="2297"/>
      <c r="L1229" s="2297"/>
      <c r="M1229" s="2297"/>
      <c r="N1229" s="2297"/>
      <c r="O1229" s="2297"/>
    </row>
    <row r="1230" ht="33.0" customHeight="1">
      <c r="A1230" s="2506"/>
      <c r="B1230" s="3401"/>
      <c r="C1230" s="3401"/>
      <c r="D1230" s="3431"/>
      <c r="E1230" s="2296"/>
      <c r="F1230" s="2297"/>
      <c r="G1230" s="2297"/>
      <c r="H1230" s="2297"/>
      <c r="I1230" s="2297"/>
      <c r="J1230" s="2297"/>
      <c r="K1230" s="2297"/>
      <c r="L1230" s="2297"/>
      <c r="M1230" s="2297"/>
      <c r="N1230" s="2297"/>
      <c r="O1230" s="2297"/>
    </row>
    <row r="1231" ht="33.0" customHeight="1">
      <c r="A1231" s="2506"/>
      <c r="B1231" s="3401"/>
      <c r="C1231" s="3401"/>
      <c r="D1231" s="3431"/>
      <c r="E1231" s="2296"/>
      <c r="F1231" s="2297"/>
      <c r="G1231" s="2297"/>
      <c r="H1231" s="2297"/>
      <c r="I1231" s="2297"/>
      <c r="J1231" s="2297"/>
      <c r="K1231" s="2297"/>
      <c r="L1231" s="2297"/>
      <c r="M1231" s="2297"/>
      <c r="N1231" s="2297"/>
      <c r="O1231" s="2297"/>
    </row>
    <row r="1232" ht="33.0" customHeight="1">
      <c r="A1232" s="2506"/>
      <c r="B1232" s="3401"/>
      <c r="C1232" s="3401"/>
      <c r="D1232" s="3431"/>
      <c r="E1232" s="2296"/>
      <c r="F1232" s="2297"/>
      <c r="G1232" s="2297"/>
      <c r="H1232" s="2297"/>
      <c r="I1232" s="2297"/>
      <c r="J1232" s="2297"/>
      <c r="K1232" s="2297"/>
      <c r="L1232" s="2297"/>
      <c r="M1232" s="2297"/>
      <c r="N1232" s="2297"/>
      <c r="O1232" s="2297"/>
    </row>
    <row r="1233" ht="33.0" customHeight="1">
      <c r="A1233" s="2506"/>
      <c r="B1233" s="3401"/>
      <c r="C1233" s="3401"/>
      <c r="D1233" s="3431"/>
      <c r="E1233" s="2296"/>
      <c r="F1233" s="2297"/>
      <c r="G1233" s="2297"/>
      <c r="H1233" s="2297"/>
      <c r="I1233" s="2297"/>
      <c r="J1233" s="2297"/>
      <c r="K1233" s="2297"/>
      <c r="L1233" s="2297"/>
      <c r="M1233" s="2297"/>
      <c r="N1233" s="2297"/>
      <c r="O1233" s="2297"/>
    </row>
    <row r="1234" ht="33.0" customHeight="1">
      <c r="A1234" s="2506"/>
      <c r="B1234" s="3401"/>
      <c r="C1234" s="3401"/>
      <c r="D1234" s="3431"/>
      <c r="E1234" s="2296"/>
      <c r="F1234" s="2297"/>
      <c r="G1234" s="2297"/>
      <c r="H1234" s="2297"/>
      <c r="I1234" s="2297"/>
      <c r="J1234" s="2297"/>
      <c r="K1234" s="2297"/>
      <c r="L1234" s="2297"/>
      <c r="M1234" s="2297"/>
      <c r="N1234" s="2297"/>
      <c r="O1234" s="2297"/>
    </row>
    <row r="1235" ht="33.0" customHeight="1">
      <c r="A1235" s="2506"/>
      <c r="B1235" s="3401"/>
      <c r="C1235" s="3401"/>
      <c r="D1235" s="3431"/>
      <c r="E1235" s="2296"/>
      <c r="F1235" s="2297"/>
      <c r="G1235" s="2297"/>
      <c r="H1235" s="2297"/>
      <c r="I1235" s="2297"/>
      <c r="J1235" s="2297"/>
      <c r="K1235" s="2297"/>
      <c r="L1235" s="2297"/>
      <c r="M1235" s="2297"/>
      <c r="N1235" s="2297"/>
      <c r="O1235" s="2297"/>
    </row>
    <row r="1236" ht="33.0" customHeight="1">
      <c r="A1236" s="2506"/>
      <c r="B1236" s="3401"/>
      <c r="C1236" s="3401"/>
      <c r="D1236" s="3431"/>
      <c r="E1236" s="2296"/>
      <c r="F1236" s="2297"/>
      <c r="G1236" s="2297"/>
      <c r="H1236" s="2297"/>
      <c r="I1236" s="2297"/>
      <c r="J1236" s="2297"/>
      <c r="K1236" s="2297"/>
      <c r="L1236" s="2297"/>
      <c r="M1236" s="2297"/>
      <c r="N1236" s="2297"/>
      <c r="O1236" s="2297"/>
    </row>
    <row r="1237" ht="33.0" customHeight="1">
      <c r="A1237" s="2506"/>
      <c r="B1237" s="3401"/>
      <c r="C1237" s="3401"/>
      <c r="D1237" s="3431"/>
      <c r="E1237" s="2296"/>
      <c r="F1237" s="2297"/>
      <c r="G1237" s="2297"/>
      <c r="H1237" s="2297"/>
      <c r="I1237" s="2297"/>
      <c r="J1237" s="2297"/>
      <c r="K1237" s="2297"/>
      <c r="L1237" s="2297"/>
      <c r="M1237" s="2297"/>
      <c r="N1237" s="2297"/>
      <c r="O1237" s="2297"/>
    </row>
    <row r="1238" ht="33.0" customHeight="1">
      <c r="A1238" s="2506"/>
      <c r="B1238" s="3401"/>
      <c r="C1238" s="3401"/>
      <c r="D1238" s="3431"/>
      <c r="E1238" s="2296"/>
      <c r="F1238" s="2297"/>
      <c r="G1238" s="2297"/>
      <c r="H1238" s="2297"/>
      <c r="I1238" s="2297"/>
      <c r="J1238" s="2297"/>
      <c r="K1238" s="2297"/>
      <c r="L1238" s="2297"/>
      <c r="M1238" s="2297"/>
      <c r="N1238" s="2297"/>
      <c r="O1238" s="2297"/>
    </row>
    <row r="1239" ht="33.0" customHeight="1">
      <c r="A1239" s="2506"/>
      <c r="B1239" s="3401"/>
      <c r="C1239" s="3401"/>
      <c r="D1239" s="3431"/>
      <c r="E1239" s="2296"/>
      <c r="F1239" s="2297"/>
      <c r="G1239" s="2297"/>
      <c r="H1239" s="2297"/>
      <c r="I1239" s="2297"/>
      <c r="J1239" s="2297"/>
      <c r="K1239" s="2297"/>
      <c r="L1239" s="2297"/>
      <c r="M1239" s="2297"/>
      <c r="N1239" s="2297"/>
      <c r="O1239" s="2297"/>
    </row>
    <row r="1240" ht="293.25" customHeight="1">
      <c r="A1240" s="2506"/>
      <c r="B1240" s="3401"/>
      <c r="C1240" s="3401"/>
      <c r="D1240" s="3431"/>
      <c r="E1240" s="2296"/>
      <c r="F1240" s="2297"/>
      <c r="G1240" s="2297"/>
      <c r="H1240" s="2297"/>
      <c r="I1240" s="2297"/>
      <c r="J1240" s="2297"/>
      <c r="K1240" s="2297"/>
      <c r="L1240" s="2297"/>
      <c r="M1240" s="2297"/>
      <c r="N1240" s="2297"/>
      <c r="O1240" s="2297"/>
    </row>
    <row r="1241" ht="33.0" customHeight="1">
      <c r="A1241" s="2506"/>
      <c r="B1241" s="3401"/>
      <c r="C1241" s="3401"/>
      <c r="D1241" s="3431"/>
      <c r="E1241" s="2296"/>
      <c r="F1241" s="2297"/>
      <c r="G1241" s="2297"/>
      <c r="H1241" s="2297"/>
      <c r="I1241" s="2297"/>
      <c r="J1241" s="2297"/>
      <c r="K1241" s="2297"/>
      <c r="L1241" s="2297"/>
      <c r="M1241" s="2297"/>
      <c r="N1241" s="2297"/>
      <c r="O1241" s="2297"/>
    </row>
    <row r="1242" ht="33.0" customHeight="1">
      <c r="A1242" s="2506"/>
      <c r="B1242" s="3401"/>
      <c r="C1242" s="3401"/>
      <c r="D1242" s="3431"/>
      <c r="E1242" s="2296"/>
      <c r="F1242" s="2297"/>
      <c r="G1242" s="2297"/>
      <c r="H1242" s="2297"/>
      <c r="I1242" s="2297"/>
      <c r="J1242" s="2297"/>
      <c r="K1242" s="2297"/>
      <c r="L1242" s="2297"/>
      <c r="M1242" s="2297"/>
      <c r="N1242" s="2297"/>
      <c r="O1242" s="2297"/>
    </row>
    <row r="1243" ht="293.25" customHeight="1">
      <c r="A1243" s="2506"/>
      <c r="B1243" s="3401"/>
      <c r="C1243" s="3401"/>
      <c r="D1243" s="3431"/>
      <c r="E1243" s="2296"/>
      <c r="F1243" s="2297"/>
      <c r="G1243" s="2297"/>
      <c r="H1243" s="2297"/>
      <c r="I1243" s="2297"/>
      <c r="J1243" s="2297"/>
      <c r="K1243" s="2297"/>
      <c r="L1243" s="2297"/>
      <c r="M1243" s="2297"/>
      <c r="N1243" s="2297"/>
      <c r="O1243" s="2297"/>
    </row>
    <row r="1244" ht="293.25" customHeight="1">
      <c r="A1244" s="2506"/>
      <c r="B1244" s="3401"/>
      <c r="C1244" s="3401"/>
      <c r="D1244" s="3431"/>
      <c r="E1244" s="2296"/>
      <c r="F1244" s="2297"/>
      <c r="G1244" s="2297"/>
      <c r="H1244" s="2297"/>
      <c r="I1244" s="2297"/>
      <c r="J1244" s="2297"/>
      <c r="K1244" s="2297"/>
      <c r="L1244" s="2297"/>
      <c r="M1244" s="2297"/>
      <c r="N1244" s="2297"/>
      <c r="O1244" s="2297"/>
    </row>
    <row r="1245" ht="293.25" customHeight="1">
      <c r="A1245" s="2506"/>
      <c r="B1245" s="3401"/>
      <c r="C1245" s="3401"/>
      <c r="D1245" s="3431"/>
      <c r="E1245" s="2296"/>
      <c r="F1245" s="2297"/>
      <c r="G1245" s="2297"/>
      <c r="H1245" s="2297"/>
      <c r="I1245" s="2297"/>
      <c r="J1245" s="2297"/>
      <c r="K1245" s="2297"/>
      <c r="L1245" s="2297"/>
      <c r="M1245" s="2297"/>
      <c r="N1245" s="2297"/>
      <c r="O1245" s="2297"/>
    </row>
    <row r="1246" ht="293.25" customHeight="1">
      <c r="A1246" s="2506"/>
      <c r="B1246" s="3401"/>
      <c r="C1246" s="3401"/>
      <c r="D1246" s="3431"/>
      <c r="E1246" s="2296"/>
      <c r="F1246" s="2297"/>
      <c r="G1246" s="2297"/>
      <c r="H1246" s="2297"/>
      <c r="I1246" s="2297"/>
      <c r="J1246" s="2297"/>
      <c r="K1246" s="2297"/>
      <c r="L1246" s="2297"/>
      <c r="M1246" s="2297"/>
      <c r="N1246" s="2297"/>
      <c r="O1246" s="2297"/>
    </row>
    <row r="1247" ht="293.25" customHeight="1">
      <c r="A1247" s="2506"/>
      <c r="B1247" s="3401"/>
      <c r="C1247" s="3401"/>
      <c r="D1247" s="3431"/>
      <c r="E1247" s="2296"/>
      <c r="F1247" s="2297"/>
      <c r="G1247" s="2297"/>
      <c r="H1247" s="2297"/>
      <c r="I1247" s="2297"/>
      <c r="J1247" s="2297"/>
      <c r="K1247" s="2297"/>
      <c r="L1247" s="2297"/>
      <c r="M1247" s="2297"/>
      <c r="N1247" s="2297"/>
      <c r="O1247" s="2297"/>
    </row>
    <row r="1248" ht="293.25" customHeight="1">
      <c r="A1248" s="2506"/>
      <c r="B1248" s="3401"/>
      <c r="C1248" s="3401"/>
      <c r="D1248" s="3431"/>
      <c r="E1248" s="2296"/>
      <c r="F1248" s="2297"/>
      <c r="G1248" s="2297"/>
      <c r="H1248" s="2297"/>
      <c r="I1248" s="2297"/>
      <c r="J1248" s="2297"/>
      <c r="K1248" s="2297"/>
      <c r="L1248" s="2297"/>
      <c r="M1248" s="2297"/>
      <c r="N1248" s="2297"/>
      <c r="O1248" s="2297"/>
    </row>
    <row r="1249" ht="293.25" customHeight="1">
      <c r="A1249" s="2506"/>
      <c r="B1249" s="3401"/>
      <c r="C1249" s="3401"/>
      <c r="D1249" s="3431"/>
      <c r="E1249" s="2296"/>
      <c r="F1249" s="2297"/>
      <c r="G1249" s="2297"/>
      <c r="H1249" s="2297"/>
      <c r="I1249" s="2297"/>
      <c r="J1249" s="2297"/>
      <c r="K1249" s="2297"/>
      <c r="L1249" s="2297"/>
      <c r="M1249" s="2297"/>
      <c r="N1249" s="2297"/>
      <c r="O1249" s="2297"/>
    </row>
    <row r="1250" ht="293.25" customHeight="1">
      <c r="A1250" s="2506"/>
      <c r="B1250" s="3401"/>
      <c r="C1250" s="3401"/>
      <c r="D1250" s="3431"/>
      <c r="E1250" s="2296"/>
      <c r="F1250" s="2297"/>
      <c r="G1250" s="2297"/>
      <c r="H1250" s="2297"/>
      <c r="I1250" s="2297"/>
      <c r="J1250" s="2297"/>
      <c r="K1250" s="2297"/>
      <c r="L1250" s="2297"/>
      <c r="M1250" s="2297"/>
      <c r="N1250" s="2297"/>
      <c r="O1250" s="2297"/>
    </row>
    <row r="1251" ht="293.25" customHeight="1">
      <c r="A1251" s="2506"/>
      <c r="B1251" s="3401"/>
      <c r="C1251" s="3401"/>
      <c r="D1251" s="3431"/>
      <c r="E1251" s="2296"/>
      <c r="F1251" s="2297"/>
      <c r="G1251" s="2297"/>
      <c r="H1251" s="2297"/>
      <c r="I1251" s="2297"/>
      <c r="J1251" s="2297"/>
      <c r="K1251" s="2297"/>
      <c r="L1251" s="2297"/>
      <c r="M1251" s="2297"/>
      <c r="N1251" s="2297"/>
      <c r="O1251" s="2297"/>
    </row>
    <row r="1252" ht="293.25" customHeight="1">
      <c r="A1252" s="2506"/>
      <c r="B1252" s="3401"/>
      <c r="C1252" s="3401"/>
      <c r="D1252" s="3431"/>
      <c r="E1252" s="2296"/>
      <c r="F1252" s="2297"/>
      <c r="G1252" s="2297"/>
      <c r="H1252" s="2297"/>
      <c r="I1252" s="2297"/>
      <c r="J1252" s="2297"/>
      <c r="K1252" s="2297"/>
      <c r="L1252" s="2297"/>
      <c r="M1252" s="2297"/>
      <c r="N1252" s="2297"/>
      <c r="O1252" s="2297"/>
    </row>
    <row r="1253" ht="293.25" customHeight="1">
      <c r="A1253" s="2506"/>
      <c r="B1253" s="3401"/>
      <c r="C1253" s="3401"/>
      <c r="D1253" s="3431"/>
      <c r="E1253" s="2296"/>
      <c r="F1253" s="2297"/>
      <c r="G1253" s="2297"/>
      <c r="H1253" s="2297"/>
      <c r="I1253" s="2297"/>
      <c r="J1253" s="2297"/>
      <c r="K1253" s="2297"/>
      <c r="L1253" s="2297"/>
      <c r="M1253" s="2297"/>
      <c r="N1253" s="2297"/>
      <c r="O1253" s="2297"/>
    </row>
    <row r="1254" ht="293.25" customHeight="1">
      <c r="A1254" s="2506"/>
      <c r="B1254" s="3401"/>
      <c r="C1254" s="3401"/>
      <c r="D1254" s="3431"/>
      <c r="E1254" s="2296"/>
      <c r="F1254" s="2297"/>
      <c r="G1254" s="2297"/>
      <c r="H1254" s="2297"/>
      <c r="I1254" s="2297"/>
      <c r="J1254" s="2297"/>
      <c r="K1254" s="2297"/>
      <c r="L1254" s="2297"/>
      <c r="M1254" s="2297"/>
      <c r="N1254" s="2297"/>
      <c r="O1254" s="2297"/>
    </row>
    <row r="1255" ht="293.25" customHeight="1">
      <c r="A1255" s="2506"/>
      <c r="B1255" s="3401"/>
      <c r="C1255" s="3401"/>
      <c r="D1255" s="3431"/>
      <c r="E1255" s="2296"/>
      <c r="F1255" s="2297"/>
      <c r="G1255" s="2297"/>
      <c r="H1255" s="2297"/>
      <c r="I1255" s="2297"/>
      <c r="J1255" s="2297"/>
      <c r="K1255" s="2297"/>
      <c r="L1255" s="2297"/>
      <c r="M1255" s="2297"/>
      <c r="N1255" s="2297"/>
      <c r="O1255" s="2297"/>
    </row>
    <row r="1256" ht="293.25" customHeight="1">
      <c r="A1256" s="2506"/>
      <c r="B1256" s="3401"/>
      <c r="C1256" s="3401"/>
      <c r="D1256" s="3431"/>
      <c r="E1256" s="2296"/>
      <c r="F1256" s="2297"/>
      <c r="G1256" s="2297"/>
      <c r="H1256" s="2297"/>
      <c r="I1256" s="2297"/>
      <c r="J1256" s="2297"/>
      <c r="K1256" s="2297"/>
      <c r="L1256" s="2297"/>
      <c r="M1256" s="2297"/>
      <c r="N1256" s="2297"/>
      <c r="O1256" s="2297"/>
    </row>
    <row r="1257" ht="293.25" customHeight="1">
      <c r="A1257" s="2506"/>
      <c r="B1257" s="3401"/>
      <c r="C1257" s="3401"/>
      <c r="D1257" s="3431"/>
      <c r="E1257" s="2296"/>
      <c r="F1257" s="2297"/>
      <c r="G1257" s="2297"/>
      <c r="H1257" s="2297"/>
      <c r="I1257" s="2297"/>
      <c r="J1257" s="2297"/>
      <c r="K1257" s="2297"/>
      <c r="L1257" s="2297"/>
      <c r="M1257" s="2297"/>
      <c r="N1257" s="2297"/>
      <c r="O1257" s="2297"/>
    </row>
    <row r="1258" ht="293.25" customHeight="1">
      <c r="A1258" s="2506"/>
      <c r="B1258" s="3401"/>
      <c r="C1258" s="3401"/>
      <c r="D1258" s="3431"/>
      <c r="E1258" s="2296"/>
      <c r="F1258" s="2297"/>
      <c r="G1258" s="2297"/>
      <c r="H1258" s="2297"/>
      <c r="I1258" s="2297"/>
      <c r="J1258" s="2297"/>
      <c r="K1258" s="2297"/>
      <c r="L1258" s="2297"/>
      <c r="M1258" s="2297"/>
      <c r="N1258" s="2297"/>
      <c r="O1258" s="2297"/>
    </row>
    <row r="1259" ht="293.25" customHeight="1">
      <c r="A1259" s="2506"/>
      <c r="B1259" s="3401"/>
      <c r="C1259" s="3401"/>
      <c r="D1259" s="3431"/>
      <c r="E1259" s="2296"/>
      <c r="F1259" s="2297"/>
      <c r="G1259" s="2297"/>
      <c r="H1259" s="2297"/>
      <c r="I1259" s="2297"/>
      <c r="J1259" s="2297"/>
      <c r="K1259" s="2297"/>
      <c r="L1259" s="2297"/>
      <c r="M1259" s="2297"/>
      <c r="N1259" s="2297"/>
      <c r="O1259" s="2297"/>
    </row>
    <row r="1260" ht="293.25" customHeight="1">
      <c r="A1260" s="2506"/>
      <c r="B1260" s="3401"/>
      <c r="C1260" s="3401"/>
      <c r="D1260" s="3431"/>
      <c r="E1260" s="2296"/>
      <c r="F1260" s="2297"/>
      <c r="G1260" s="2297"/>
      <c r="H1260" s="2297"/>
      <c r="I1260" s="2297"/>
      <c r="J1260" s="2297"/>
      <c r="K1260" s="2297"/>
      <c r="L1260" s="2297"/>
      <c r="M1260" s="2297"/>
      <c r="N1260" s="2297"/>
      <c r="O1260" s="2297"/>
    </row>
    <row r="1261" ht="293.25" customHeight="1">
      <c r="A1261" s="2506"/>
      <c r="B1261" s="3401"/>
      <c r="C1261" s="3401"/>
      <c r="D1261" s="3431"/>
      <c r="E1261" s="2296"/>
      <c r="F1261" s="2297"/>
      <c r="G1261" s="2297"/>
      <c r="H1261" s="2297"/>
      <c r="I1261" s="2297"/>
      <c r="J1261" s="2297"/>
      <c r="K1261" s="2297"/>
      <c r="L1261" s="2297"/>
      <c r="M1261" s="2297"/>
      <c r="N1261" s="2297"/>
      <c r="O1261" s="2297"/>
    </row>
    <row r="1262" ht="293.25" customHeight="1">
      <c r="A1262" s="2506"/>
      <c r="B1262" s="3401"/>
      <c r="C1262" s="3401"/>
      <c r="D1262" s="3431"/>
      <c r="E1262" s="2296"/>
      <c r="F1262" s="2297"/>
      <c r="G1262" s="2297"/>
      <c r="H1262" s="2297"/>
      <c r="I1262" s="2297"/>
      <c r="J1262" s="2297"/>
      <c r="K1262" s="2297"/>
      <c r="L1262" s="2297"/>
      <c r="M1262" s="2297"/>
      <c r="N1262" s="2297"/>
      <c r="O1262" s="2297"/>
    </row>
    <row r="1263" ht="293.25" customHeight="1">
      <c r="A1263" s="2506"/>
      <c r="B1263" s="3401"/>
      <c r="C1263" s="3401"/>
      <c r="D1263" s="3431"/>
      <c r="E1263" s="2296"/>
      <c r="F1263" s="2297"/>
      <c r="G1263" s="2297"/>
      <c r="H1263" s="2297"/>
      <c r="I1263" s="2297"/>
      <c r="J1263" s="2297"/>
      <c r="K1263" s="2297"/>
      <c r="L1263" s="2297"/>
      <c r="M1263" s="2297"/>
      <c r="N1263" s="2297"/>
      <c r="O1263" s="2297"/>
    </row>
    <row r="1264" ht="293.25" customHeight="1">
      <c r="A1264" s="2506"/>
      <c r="B1264" s="3401"/>
      <c r="C1264" s="3401"/>
      <c r="D1264" s="3431"/>
      <c r="E1264" s="2296"/>
      <c r="F1264" s="2297"/>
      <c r="G1264" s="2297"/>
      <c r="H1264" s="2297"/>
      <c r="I1264" s="2297"/>
      <c r="J1264" s="2297"/>
      <c r="K1264" s="2297"/>
      <c r="L1264" s="2297"/>
      <c r="M1264" s="2297"/>
      <c r="N1264" s="2297"/>
      <c r="O1264" s="2297"/>
    </row>
    <row r="1265" ht="293.25" customHeight="1">
      <c r="A1265" s="2506"/>
      <c r="B1265" s="3401"/>
      <c r="C1265" s="3401"/>
      <c r="D1265" s="3431"/>
      <c r="E1265" s="2296"/>
      <c r="F1265" s="2297"/>
      <c r="G1265" s="2297"/>
      <c r="H1265" s="2297"/>
      <c r="I1265" s="2297"/>
      <c r="J1265" s="2297"/>
      <c r="K1265" s="2297"/>
      <c r="L1265" s="2297"/>
      <c r="M1265" s="2297"/>
      <c r="N1265" s="2297"/>
      <c r="O1265" s="2297"/>
    </row>
    <row r="1266" ht="293.25" customHeight="1">
      <c r="A1266" s="2506"/>
      <c r="B1266" s="3401"/>
      <c r="C1266" s="3401"/>
      <c r="D1266" s="3431"/>
      <c r="E1266" s="2296"/>
      <c r="F1266" s="2297"/>
      <c r="G1266" s="2297"/>
      <c r="H1266" s="2297"/>
      <c r="I1266" s="2297"/>
      <c r="J1266" s="2297"/>
      <c r="K1266" s="2297"/>
      <c r="L1266" s="2297"/>
      <c r="M1266" s="2297"/>
      <c r="N1266" s="2297"/>
      <c r="O1266" s="2297"/>
    </row>
    <row r="1267" ht="293.25" customHeight="1">
      <c r="A1267" s="2506"/>
      <c r="B1267" s="3401"/>
      <c r="C1267" s="3401"/>
      <c r="D1267" s="3431"/>
      <c r="E1267" s="2296"/>
      <c r="F1267" s="2297"/>
      <c r="G1267" s="2297"/>
      <c r="H1267" s="2297"/>
      <c r="I1267" s="2297"/>
      <c r="J1267" s="2297"/>
      <c r="K1267" s="2297"/>
      <c r="L1267" s="2297"/>
      <c r="M1267" s="2297"/>
      <c r="N1267" s="2297"/>
      <c r="O1267" s="2297"/>
    </row>
    <row r="1268" ht="293.25" customHeight="1">
      <c r="A1268" s="2506"/>
      <c r="B1268" s="3401"/>
      <c r="C1268" s="3401"/>
      <c r="D1268" s="3431"/>
      <c r="E1268" s="2296"/>
      <c r="F1268" s="2297"/>
      <c r="G1268" s="2297"/>
      <c r="H1268" s="2297"/>
      <c r="I1268" s="2297"/>
      <c r="J1268" s="2297"/>
      <c r="K1268" s="2297"/>
      <c r="L1268" s="2297"/>
      <c r="M1268" s="2297"/>
      <c r="N1268" s="2297"/>
      <c r="O1268" s="2297"/>
    </row>
    <row r="1269" ht="293.25" customHeight="1">
      <c r="A1269" s="2506"/>
      <c r="B1269" s="3401"/>
      <c r="C1269" s="3401"/>
      <c r="D1269" s="3431"/>
      <c r="E1269" s="2296"/>
      <c r="F1269" s="2297"/>
      <c r="G1269" s="2297"/>
      <c r="H1269" s="2297"/>
      <c r="I1269" s="2297"/>
      <c r="J1269" s="2297"/>
      <c r="K1269" s="2297"/>
      <c r="L1269" s="2297"/>
      <c r="M1269" s="2297"/>
      <c r="N1269" s="2297"/>
      <c r="O1269" s="2297"/>
    </row>
    <row r="1270" ht="293.25" customHeight="1">
      <c r="A1270" s="2506"/>
      <c r="B1270" s="3401"/>
      <c r="C1270" s="3401"/>
      <c r="D1270" s="3431"/>
      <c r="E1270" s="2296"/>
      <c r="F1270" s="2297"/>
      <c r="G1270" s="2297"/>
      <c r="H1270" s="2297"/>
      <c r="I1270" s="2297"/>
      <c r="J1270" s="2297"/>
      <c r="K1270" s="2297"/>
      <c r="L1270" s="2297"/>
      <c r="M1270" s="2297"/>
      <c r="N1270" s="2297"/>
      <c r="O1270" s="2297"/>
    </row>
    <row r="1271" ht="293.25" customHeight="1">
      <c r="A1271" s="2506"/>
      <c r="B1271" s="3401"/>
      <c r="C1271" s="3401"/>
      <c r="D1271" s="3431"/>
      <c r="E1271" s="2296"/>
      <c r="F1271" s="2297"/>
      <c r="G1271" s="2297"/>
      <c r="H1271" s="2297"/>
      <c r="I1271" s="2297"/>
      <c r="J1271" s="2297"/>
      <c r="K1271" s="2297"/>
      <c r="L1271" s="2297"/>
      <c r="M1271" s="2297"/>
      <c r="N1271" s="2297"/>
      <c r="O1271" s="2297"/>
    </row>
    <row r="1272" ht="293.25" customHeight="1">
      <c r="A1272" s="2506"/>
      <c r="B1272" s="3401"/>
      <c r="C1272" s="3401"/>
      <c r="D1272" s="3431"/>
      <c r="E1272" s="2296"/>
      <c r="F1272" s="2297"/>
      <c r="G1272" s="2297"/>
      <c r="H1272" s="2297"/>
      <c r="I1272" s="2297"/>
      <c r="J1272" s="2297"/>
      <c r="K1272" s="2297"/>
      <c r="L1272" s="2297"/>
      <c r="M1272" s="2297"/>
      <c r="N1272" s="2297"/>
      <c r="O1272" s="2297"/>
    </row>
    <row r="1273" ht="293.25" customHeight="1">
      <c r="A1273" s="2506"/>
      <c r="B1273" s="3401"/>
      <c r="C1273" s="3401"/>
      <c r="D1273" s="3431"/>
      <c r="E1273" s="2296"/>
      <c r="F1273" s="2297"/>
      <c r="G1273" s="2297"/>
      <c r="H1273" s="2297"/>
      <c r="I1273" s="2297"/>
      <c r="J1273" s="2297"/>
      <c r="K1273" s="2297"/>
      <c r="L1273" s="2297"/>
      <c r="M1273" s="2297"/>
      <c r="N1273" s="2297"/>
      <c r="O1273" s="2297"/>
    </row>
    <row r="1274" ht="293.25" customHeight="1">
      <c r="A1274" s="2506"/>
      <c r="B1274" s="3401"/>
      <c r="C1274" s="3401"/>
      <c r="D1274" s="3431"/>
      <c r="E1274" s="2296"/>
      <c r="F1274" s="2297"/>
      <c r="G1274" s="2297"/>
      <c r="H1274" s="2297"/>
      <c r="I1274" s="2297"/>
      <c r="J1274" s="2297"/>
      <c r="K1274" s="2297"/>
      <c r="L1274" s="2297"/>
      <c r="M1274" s="2297"/>
      <c r="N1274" s="2297"/>
      <c r="O1274" s="2297"/>
    </row>
    <row r="1275" ht="293.25" customHeight="1">
      <c r="A1275" s="2506"/>
      <c r="B1275" s="3401"/>
      <c r="C1275" s="3401"/>
      <c r="D1275" s="3431"/>
      <c r="E1275" s="2296"/>
      <c r="F1275" s="2297"/>
      <c r="G1275" s="2297"/>
      <c r="H1275" s="2297"/>
      <c r="I1275" s="2297"/>
      <c r="J1275" s="2297"/>
      <c r="K1275" s="2297"/>
      <c r="L1275" s="2297"/>
      <c r="M1275" s="2297"/>
      <c r="N1275" s="2297"/>
      <c r="O1275" s="2297"/>
    </row>
    <row r="1276" ht="293.25" customHeight="1">
      <c r="A1276" s="2506"/>
      <c r="B1276" s="3401"/>
      <c r="C1276" s="3401"/>
      <c r="D1276" s="3431"/>
      <c r="E1276" s="2296"/>
      <c r="F1276" s="2297"/>
      <c r="G1276" s="2297"/>
      <c r="H1276" s="2297"/>
      <c r="I1276" s="2297"/>
      <c r="J1276" s="2297"/>
      <c r="K1276" s="2297"/>
      <c r="L1276" s="2297"/>
      <c r="M1276" s="2297"/>
      <c r="N1276" s="2297"/>
      <c r="O1276" s="2297"/>
    </row>
    <row r="1277" ht="293.25" customHeight="1">
      <c r="A1277" s="2506"/>
      <c r="B1277" s="3401"/>
      <c r="C1277" s="3401"/>
      <c r="D1277" s="3431"/>
      <c r="E1277" s="2296"/>
      <c r="F1277" s="2297"/>
      <c r="G1277" s="2297"/>
      <c r="H1277" s="2297"/>
      <c r="I1277" s="2297"/>
      <c r="J1277" s="2297"/>
      <c r="K1277" s="2297"/>
      <c r="L1277" s="2297"/>
      <c r="M1277" s="2297"/>
      <c r="N1277" s="2297"/>
      <c r="O1277" s="2297"/>
    </row>
    <row r="1278" ht="293.25" customHeight="1">
      <c r="A1278" s="2506"/>
      <c r="B1278" s="3401"/>
      <c r="C1278" s="3401"/>
      <c r="D1278" s="3431"/>
      <c r="E1278" s="2296"/>
      <c r="F1278" s="2297"/>
      <c r="G1278" s="2297"/>
      <c r="H1278" s="2297"/>
      <c r="I1278" s="2297"/>
      <c r="J1278" s="2297"/>
      <c r="K1278" s="2297"/>
      <c r="L1278" s="2297"/>
      <c r="M1278" s="2297"/>
      <c r="N1278" s="2297"/>
      <c r="O1278" s="2297"/>
    </row>
    <row r="1279" ht="293.25" customHeight="1">
      <c r="A1279" s="2506"/>
      <c r="B1279" s="3401"/>
      <c r="C1279" s="3401"/>
      <c r="D1279" s="3431"/>
      <c r="E1279" s="2296"/>
      <c r="F1279" s="2297"/>
      <c r="G1279" s="2297"/>
      <c r="H1279" s="2297"/>
      <c r="I1279" s="2297"/>
      <c r="J1279" s="2297"/>
      <c r="K1279" s="2297"/>
      <c r="L1279" s="2297"/>
      <c r="M1279" s="2297"/>
      <c r="N1279" s="2297"/>
      <c r="O1279" s="2297"/>
    </row>
    <row r="1280" ht="293.25" customHeight="1">
      <c r="A1280" s="2506"/>
      <c r="B1280" s="3401"/>
      <c r="C1280" s="3401"/>
      <c r="D1280" s="3431"/>
      <c r="E1280" s="2296"/>
      <c r="F1280" s="2297"/>
      <c r="G1280" s="2297"/>
      <c r="H1280" s="2297"/>
      <c r="I1280" s="2297"/>
      <c r="J1280" s="2297"/>
      <c r="K1280" s="2297"/>
      <c r="L1280" s="2297"/>
      <c r="M1280" s="2297"/>
      <c r="N1280" s="2297"/>
      <c r="O1280" s="2297"/>
    </row>
    <row r="1281" ht="293.25" customHeight="1">
      <c r="A1281" s="2506"/>
      <c r="B1281" s="3401"/>
      <c r="C1281" s="3401"/>
      <c r="D1281" s="3431"/>
      <c r="E1281" s="2296"/>
      <c r="F1281" s="2297"/>
      <c r="G1281" s="2297"/>
      <c r="H1281" s="2297"/>
      <c r="I1281" s="2297"/>
      <c r="J1281" s="2297"/>
      <c r="K1281" s="2297"/>
      <c r="L1281" s="2297"/>
      <c r="M1281" s="2297"/>
      <c r="N1281" s="2297"/>
      <c r="O1281" s="2297"/>
    </row>
    <row r="1282" ht="293.25" customHeight="1">
      <c r="A1282" s="2506"/>
      <c r="B1282" s="3401"/>
      <c r="C1282" s="3401"/>
      <c r="D1282" s="3431"/>
      <c r="E1282" s="2296"/>
      <c r="F1282" s="2297"/>
      <c r="G1282" s="2297"/>
      <c r="H1282" s="2297"/>
      <c r="I1282" s="2297"/>
      <c r="J1282" s="2297"/>
      <c r="K1282" s="2297"/>
      <c r="L1282" s="2297"/>
      <c r="M1282" s="2297"/>
      <c r="N1282" s="2297"/>
      <c r="O1282" s="2297"/>
    </row>
    <row r="1283" ht="293.25" customHeight="1">
      <c r="A1283" s="2506"/>
      <c r="B1283" s="3401"/>
      <c r="C1283" s="3401"/>
      <c r="D1283" s="3431"/>
      <c r="E1283" s="2296"/>
      <c r="F1283" s="2297"/>
      <c r="G1283" s="2297"/>
      <c r="H1283" s="2297"/>
      <c r="I1283" s="2297"/>
      <c r="J1283" s="2297"/>
      <c r="K1283" s="2297"/>
      <c r="L1283" s="2297"/>
      <c r="M1283" s="2297"/>
      <c r="N1283" s="2297"/>
      <c r="O1283" s="2297"/>
    </row>
    <row r="1284" ht="293.25" customHeight="1">
      <c r="A1284" s="2506"/>
      <c r="B1284" s="3401"/>
      <c r="C1284" s="3401"/>
      <c r="D1284" s="3431"/>
      <c r="E1284" s="2296"/>
      <c r="F1284" s="2297"/>
      <c r="G1284" s="2297"/>
      <c r="H1284" s="2297"/>
      <c r="I1284" s="2297"/>
      <c r="J1284" s="2297"/>
      <c r="K1284" s="2297"/>
      <c r="L1284" s="2297"/>
      <c r="M1284" s="2297"/>
      <c r="N1284" s="2297"/>
      <c r="O1284" s="2297"/>
    </row>
    <row r="1285" ht="293.25" customHeight="1">
      <c r="A1285" s="2506"/>
      <c r="B1285" s="3401"/>
      <c r="C1285" s="3401"/>
      <c r="D1285" s="3431"/>
      <c r="E1285" s="2296"/>
      <c r="F1285" s="2297"/>
      <c r="G1285" s="2297"/>
      <c r="H1285" s="2297"/>
      <c r="I1285" s="2297"/>
      <c r="J1285" s="2297"/>
      <c r="K1285" s="2297"/>
      <c r="L1285" s="2297"/>
      <c r="M1285" s="2297"/>
      <c r="N1285" s="2297"/>
      <c r="O1285" s="2297"/>
    </row>
    <row r="1286" ht="293.25" customHeight="1">
      <c r="A1286" s="2506"/>
      <c r="B1286" s="3401"/>
      <c r="C1286" s="3401"/>
      <c r="D1286" s="3431"/>
      <c r="E1286" s="2296"/>
      <c r="F1286" s="2297"/>
      <c r="G1286" s="2297"/>
      <c r="H1286" s="2297"/>
      <c r="I1286" s="2297"/>
      <c r="J1286" s="2297"/>
      <c r="K1286" s="2297"/>
      <c r="L1286" s="2297"/>
      <c r="M1286" s="2297"/>
      <c r="N1286" s="2297"/>
      <c r="O1286" s="2297"/>
    </row>
    <row r="1287" ht="293.25" customHeight="1">
      <c r="A1287" s="2506"/>
      <c r="B1287" s="3401"/>
      <c r="C1287" s="3401"/>
      <c r="D1287" s="3431"/>
      <c r="E1287" s="2296"/>
      <c r="F1287" s="2297"/>
      <c r="G1287" s="2297"/>
      <c r="H1287" s="2297"/>
      <c r="I1287" s="2297"/>
      <c r="J1287" s="2297"/>
      <c r="K1287" s="2297"/>
      <c r="L1287" s="2297"/>
      <c r="M1287" s="2297"/>
      <c r="N1287" s="2297"/>
      <c r="O1287" s="2297"/>
    </row>
    <row r="1288" ht="293.25" customHeight="1">
      <c r="A1288" s="2506"/>
      <c r="B1288" s="3401"/>
      <c r="C1288" s="3401"/>
      <c r="D1288" s="3431"/>
      <c r="E1288" s="2296"/>
      <c r="F1288" s="2297"/>
      <c r="G1288" s="2297"/>
      <c r="H1288" s="2297"/>
      <c r="I1288" s="2297"/>
      <c r="J1288" s="2297"/>
      <c r="K1288" s="2297"/>
      <c r="L1288" s="2297"/>
      <c r="M1288" s="2297"/>
      <c r="N1288" s="2297"/>
      <c r="O1288" s="2297"/>
    </row>
    <row r="1289" ht="293.25" customHeight="1">
      <c r="A1289" s="2506"/>
      <c r="B1289" s="3401"/>
      <c r="C1289" s="3401"/>
      <c r="D1289" s="3431"/>
      <c r="E1289" s="2296"/>
      <c r="F1289" s="2297"/>
      <c r="G1289" s="2297"/>
      <c r="H1289" s="2297"/>
      <c r="I1289" s="2297"/>
      <c r="J1289" s="2297"/>
      <c r="K1289" s="2297"/>
      <c r="L1289" s="2297"/>
      <c r="M1289" s="2297"/>
      <c r="N1289" s="2297"/>
      <c r="O1289" s="2297"/>
    </row>
    <row r="1290" ht="293.25" customHeight="1">
      <c r="A1290" s="2506"/>
      <c r="B1290" s="3401"/>
      <c r="C1290" s="3401"/>
      <c r="D1290" s="3431"/>
      <c r="E1290" s="2296"/>
      <c r="F1290" s="2297"/>
      <c r="G1290" s="2297"/>
      <c r="H1290" s="2297"/>
      <c r="I1290" s="2297"/>
      <c r="J1290" s="2297"/>
      <c r="K1290" s="2297"/>
      <c r="L1290" s="2297"/>
      <c r="M1290" s="2297"/>
      <c r="N1290" s="2297"/>
      <c r="O1290" s="2297"/>
    </row>
    <row r="1291" ht="293.25" customHeight="1">
      <c r="A1291" s="2506"/>
      <c r="B1291" s="3401"/>
      <c r="C1291" s="3401"/>
      <c r="D1291" s="3431"/>
      <c r="E1291" s="2296"/>
      <c r="F1291" s="2297"/>
      <c r="G1291" s="2297"/>
      <c r="H1291" s="2297"/>
      <c r="I1291" s="2297"/>
      <c r="J1291" s="2297"/>
      <c r="K1291" s="2297"/>
      <c r="L1291" s="2297"/>
      <c r="M1291" s="2297"/>
      <c r="N1291" s="2297"/>
      <c r="O1291" s="2297"/>
    </row>
    <row r="1292" ht="293.25" customHeight="1">
      <c r="A1292" s="2506"/>
      <c r="B1292" s="3401"/>
      <c r="C1292" s="3401"/>
      <c r="D1292" s="3431"/>
      <c r="E1292" s="2296"/>
      <c r="F1292" s="2297"/>
      <c r="G1292" s="2297"/>
      <c r="H1292" s="2297"/>
      <c r="I1292" s="2297"/>
      <c r="J1292" s="2297"/>
      <c r="K1292" s="2297"/>
      <c r="L1292" s="2297"/>
      <c r="M1292" s="2297"/>
      <c r="N1292" s="2297"/>
      <c r="O1292" s="2297"/>
    </row>
    <row r="1293" ht="293.25" customHeight="1">
      <c r="A1293" s="2506"/>
      <c r="B1293" s="3401"/>
      <c r="C1293" s="3401"/>
      <c r="D1293" s="3431"/>
      <c r="E1293" s="2296"/>
      <c r="F1293" s="2297"/>
      <c r="G1293" s="2297"/>
      <c r="H1293" s="2297"/>
      <c r="I1293" s="2297"/>
      <c r="J1293" s="2297"/>
      <c r="K1293" s="2297"/>
      <c r="L1293" s="2297"/>
      <c r="M1293" s="2297"/>
      <c r="N1293" s="2297"/>
      <c r="O1293" s="2297"/>
    </row>
    <row r="1294" ht="293.25" customHeight="1">
      <c r="A1294" s="2506"/>
      <c r="B1294" s="3401"/>
      <c r="C1294" s="3401"/>
      <c r="D1294" s="3431"/>
      <c r="E1294" s="2296"/>
      <c r="F1294" s="2297"/>
      <c r="G1294" s="2297"/>
      <c r="H1294" s="2297"/>
      <c r="I1294" s="2297"/>
      <c r="J1294" s="2297"/>
      <c r="K1294" s="2297"/>
      <c r="L1294" s="2297"/>
      <c r="M1294" s="2297"/>
      <c r="N1294" s="2297"/>
      <c r="O1294" s="2297"/>
    </row>
    <row r="1295" ht="293.25" customHeight="1">
      <c r="A1295" s="2506"/>
      <c r="B1295" s="3401"/>
      <c r="C1295" s="3401"/>
      <c r="D1295" s="3431"/>
      <c r="E1295" s="2296"/>
      <c r="F1295" s="2297"/>
      <c r="G1295" s="2297"/>
      <c r="H1295" s="2297"/>
      <c r="I1295" s="2297"/>
      <c r="J1295" s="2297"/>
      <c r="K1295" s="2297"/>
      <c r="L1295" s="2297"/>
      <c r="M1295" s="2297"/>
      <c r="N1295" s="2297"/>
      <c r="O1295" s="2297"/>
    </row>
    <row r="1296" ht="293.25" customHeight="1">
      <c r="A1296" s="2506"/>
      <c r="B1296" s="3401"/>
      <c r="C1296" s="3401"/>
      <c r="D1296" s="3431"/>
      <c r="E1296" s="2296"/>
      <c r="F1296" s="2297"/>
      <c r="G1296" s="2297"/>
      <c r="H1296" s="2297"/>
      <c r="I1296" s="2297"/>
      <c r="J1296" s="2297"/>
      <c r="K1296" s="2297"/>
      <c r="L1296" s="2297"/>
      <c r="M1296" s="2297"/>
      <c r="N1296" s="2297"/>
      <c r="O1296" s="2297"/>
    </row>
    <row r="1297" ht="293.25" customHeight="1">
      <c r="A1297" s="2506"/>
      <c r="B1297" s="3401"/>
      <c r="C1297" s="3401"/>
      <c r="D1297" s="3431"/>
      <c r="E1297" s="2296"/>
      <c r="F1297" s="2297"/>
      <c r="G1297" s="2297"/>
      <c r="H1297" s="2297"/>
      <c r="I1297" s="2297"/>
      <c r="J1297" s="2297"/>
      <c r="K1297" s="2297"/>
      <c r="L1297" s="2297"/>
      <c r="M1297" s="2297"/>
      <c r="N1297" s="2297"/>
      <c r="O1297" s="2297"/>
    </row>
    <row r="1298" ht="293.25" customHeight="1">
      <c r="A1298" s="2506"/>
      <c r="B1298" s="3401"/>
      <c r="C1298" s="3401"/>
      <c r="D1298" s="3431"/>
      <c r="E1298" s="2296"/>
      <c r="F1298" s="2297"/>
      <c r="G1298" s="2297"/>
      <c r="H1298" s="2297"/>
      <c r="I1298" s="2297"/>
      <c r="J1298" s="2297"/>
      <c r="K1298" s="2297"/>
      <c r="L1298" s="2297"/>
      <c r="M1298" s="2297"/>
      <c r="N1298" s="2297"/>
      <c r="O1298" s="2297"/>
    </row>
    <row r="1299" ht="293.25" customHeight="1">
      <c r="A1299" s="2506"/>
      <c r="B1299" s="3401"/>
      <c r="C1299" s="3401"/>
      <c r="D1299" s="3431"/>
      <c r="E1299" s="2296"/>
      <c r="F1299" s="2297"/>
      <c r="G1299" s="2297"/>
      <c r="H1299" s="2297"/>
      <c r="I1299" s="2297"/>
      <c r="J1299" s="2297"/>
      <c r="K1299" s="2297"/>
      <c r="L1299" s="2297"/>
      <c r="M1299" s="2297"/>
      <c r="N1299" s="2297"/>
      <c r="O1299" s="2297"/>
    </row>
    <row r="1300" ht="293.25" customHeight="1">
      <c r="A1300" s="2506"/>
      <c r="B1300" s="3401"/>
      <c r="C1300" s="3401"/>
      <c r="D1300" s="3431"/>
      <c r="E1300" s="2296"/>
      <c r="F1300" s="2297"/>
      <c r="G1300" s="2297"/>
      <c r="H1300" s="2297"/>
      <c r="I1300" s="2297"/>
      <c r="J1300" s="2297"/>
      <c r="K1300" s="2297"/>
      <c r="L1300" s="2297"/>
      <c r="M1300" s="2297"/>
      <c r="N1300" s="2297"/>
      <c r="O1300" s="2297"/>
    </row>
    <row r="1301" ht="293.25" customHeight="1">
      <c r="A1301" s="2506"/>
      <c r="B1301" s="3401"/>
      <c r="C1301" s="3401"/>
      <c r="D1301" s="3431"/>
      <c r="E1301" s="2296"/>
      <c r="F1301" s="2297"/>
      <c r="G1301" s="2297"/>
      <c r="H1301" s="2297"/>
      <c r="I1301" s="2297"/>
      <c r="J1301" s="2297"/>
      <c r="K1301" s="2297"/>
      <c r="L1301" s="2297"/>
      <c r="M1301" s="2297"/>
      <c r="N1301" s="2297"/>
      <c r="O1301" s="2297"/>
    </row>
    <row r="1302" ht="293.25" customHeight="1">
      <c r="A1302" s="2506"/>
      <c r="B1302" s="3401"/>
      <c r="C1302" s="3401"/>
      <c r="D1302" s="3431"/>
      <c r="E1302" s="2296"/>
      <c r="F1302" s="2297"/>
      <c r="G1302" s="2297"/>
      <c r="H1302" s="2297"/>
      <c r="I1302" s="2297"/>
      <c r="J1302" s="2297"/>
      <c r="K1302" s="2297"/>
      <c r="L1302" s="2297"/>
      <c r="M1302" s="2297"/>
      <c r="N1302" s="2297"/>
      <c r="O1302" s="2297"/>
    </row>
    <row r="1303" ht="293.25" customHeight="1">
      <c r="A1303" s="2506"/>
      <c r="B1303" s="3401"/>
      <c r="C1303" s="3401"/>
      <c r="D1303" s="3431"/>
      <c r="E1303" s="2296"/>
      <c r="F1303" s="2297"/>
      <c r="G1303" s="2297"/>
      <c r="H1303" s="2297"/>
      <c r="I1303" s="2297"/>
      <c r="J1303" s="2297"/>
      <c r="K1303" s="2297"/>
      <c r="L1303" s="2297"/>
      <c r="M1303" s="2297"/>
      <c r="N1303" s="2297"/>
      <c r="O1303" s="2297"/>
    </row>
    <row r="1304" ht="293.25" customHeight="1">
      <c r="A1304" s="2506"/>
      <c r="B1304" s="3401"/>
      <c r="C1304" s="3401"/>
      <c r="D1304" s="3431"/>
      <c r="E1304" s="2296"/>
      <c r="F1304" s="2297"/>
      <c r="G1304" s="2297"/>
      <c r="H1304" s="2297"/>
      <c r="I1304" s="2297"/>
      <c r="J1304" s="2297"/>
      <c r="K1304" s="2297"/>
      <c r="L1304" s="2297"/>
      <c r="M1304" s="2297"/>
      <c r="N1304" s="2297"/>
      <c r="O1304" s="2297"/>
    </row>
    <row r="1305" ht="293.25" customHeight="1">
      <c r="A1305" s="2506"/>
      <c r="B1305" s="3401"/>
      <c r="C1305" s="3401"/>
      <c r="D1305" s="3431"/>
      <c r="E1305" s="2296"/>
      <c r="F1305" s="2297"/>
      <c r="G1305" s="2297"/>
      <c r="H1305" s="2297"/>
      <c r="I1305" s="2297"/>
      <c r="J1305" s="2297"/>
      <c r="K1305" s="2297"/>
      <c r="L1305" s="2297"/>
      <c r="M1305" s="2297"/>
      <c r="N1305" s="2297"/>
      <c r="O1305" s="2297"/>
    </row>
    <row r="1306" ht="293.25" customHeight="1">
      <c r="A1306" s="2506"/>
      <c r="B1306" s="3401"/>
      <c r="C1306" s="3401"/>
      <c r="D1306" s="3431"/>
      <c r="E1306" s="2296"/>
      <c r="F1306" s="2297"/>
      <c r="G1306" s="2297"/>
      <c r="H1306" s="2297"/>
      <c r="I1306" s="2297"/>
      <c r="J1306" s="2297"/>
      <c r="K1306" s="2297"/>
      <c r="L1306" s="2297"/>
      <c r="M1306" s="2297"/>
      <c r="N1306" s="2297"/>
      <c r="O1306" s="2297"/>
    </row>
    <row r="1307" ht="293.25" customHeight="1">
      <c r="A1307" s="2506"/>
      <c r="B1307" s="3401"/>
      <c r="C1307" s="3401"/>
      <c r="D1307" s="3431"/>
      <c r="E1307" s="2296"/>
      <c r="F1307" s="2297"/>
      <c r="G1307" s="2297"/>
      <c r="H1307" s="2297"/>
      <c r="I1307" s="2297"/>
      <c r="J1307" s="2297"/>
      <c r="K1307" s="2297"/>
      <c r="L1307" s="2297"/>
      <c r="M1307" s="2297"/>
      <c r="N1307" s="2297"/>
      <c r="O1307" s="2297"/>
    </row>
    <row r="1308" ht="293.25" customHeight="1">
      <c r="A1308" s="2506"/>
      <c r="B1308" s="3401"/>
      <c r="C1308" s="3401"/>
      <c r="D1308" s="3431"/>
      <c r="E1308" s="2296"/>
      <c r="F1308" s="2297"/>
      <c r="G1308" s="2297"/>
      <c r="H1308" s="2297"/>
      <c r="I1308" s="2297"/>
      <c r="J1308" s="2297"/>
      <c r="K1308" s="2297"/>
      <c r="L1308" s="2297"/>
      <c r="M1308" s="2297"/>
      <c r="N1308" s="2297"/>
      <c r="O1308" s="2297"/>
    </row>
    <row r="1309" ht="293.25" customHeight="1">
      <c r="A1309" s="2506"/>
      <c r="B1309" s="3401"/>
      <c r="C1309" s="3401"/>
      <c r="D1309" s="3431"/>
      <c r="E1309" s="2296"/>
      <c r="F1309" s="2297"/>
      <c r="G1309" s="2297"/>
      <c r="H1309" s="2297"/>
      <c r="I1309" s="2297"/>
      <c r="J1309" s="2297"/>
      <c r="K1309" s="2297"/>
      <c r="L1309" s="2297"/>
      <c r="M1309" s="2297"/>
      <c r="N1309" s="2297"/>
      <c r="O1309" s="2297"/>
    </row>
    <row r="1310" ht="293.25" customHeight="1">
      <c r="A1310" s="2506"/>
      <c r="B1310" s="3401"/>
      <c r="C1310" s="3401"/>
      <c r="D1310" s="3431"/>
      <c r="E1310" s="2296"/>
      <c r="F1310" s="2297"/>
      <c r="G1310" s="2297"/>
      <c r="H1310" s="2297"/>
      <c r="I1310" s="2297"/>
      <c r="J1310" s="2297"/>
      <c r="K1310" s="2297"/>
      <c r="L1310" s="2297"/>
      <c r="M1310" s="2297"/>
      <c r="N1310" s="2297"/>
      <c r="O1310" s="2297"/>
    </row>
    <row r="1311" ht="293.25" customHeight="1">
      <c r="A1311" s="2506"/>
      <c r="B1311" s="3401"/>
      <c r="C1311" s="3401"/>
      <c r="D1311" s="3431"/>
      <c r="E1311" s="2296"/>
      <c r="F1311" s="2297"/>
      <c r="G1311" s="2297"/>
      <c r="H1311" s="2297"/>
      <c r="I1311" s="2297"/>
      <c r="J1311" s="2297"/>
      <c r="K1311" s="2297"/>
      <c r="L1311" s="2297"/>
      <c r="M1311" s="2297"/>
      <c r="N1311" s="2297"/>
      <c r="O1311" s="2297"/>
    </row>
    <row r="1312" ht="293.25" customHeight="1">
      <c r="A1312" s="2506"/>
      <c r="B1312" s="3401"/>
      <c r="C1312" s="3401"/>
      <c r="D1312" s="3431"/>
      <c r="E1312" s="2296"/>
      <c r="F1312" s="2297"/>
      <c r="G1312" s="2297"/>
      <c r="H1312" s="2297"/>
      <c r="I1312" s="2297"/>
      <c r="J1312" s="2297"/>
      <c r="K1312" s="2297"/>
      <c r="L1312" s="2297"/>
      <c r="M1312" s="2297"/>
      <c r="N1312" s="2297"/>
      <c r="O1312" s="2297"/>
    </row>
    <row r="1313" ht="293.25" customHeight="1">
      <c r="A1313" s="2506"/>
      <c r="B1313" s="3401"/>
      <c r="C1313" s="3401"/>
      <c r="D1313" s="3431"/>
      <c r="E1313" s="2296"/>
      <c r="F1313" s="2297"/>
      <c r="G1313" s="2297"/>
      <c r="H1313" s="2297"/>
      <c r="I1313" s="2297"/>
      <c r="J1313" s="2297"/>
      <c r="K1313" s="2297"/>
      <c r="L1313" s="2297"/>
      <c r="M1313" s="2297"/>
      <c r="N1313" s="2297"/>
      <c r="O1313" s="2297"/>
    </row>
    <row r="1314" ht="293.25" customHeight="1">
      <c r="A1314" s="2506"/>
      <c r="B1314" s="3401"/>
      <c r="C1314" s="3401"/>
      <c r="D1314" s="3431"/>
      <c r="E1314" s="2296"/>
      <c r="F1314" s="2297"/>
      <c r="G1314" s="2297"/>
      <c r="H1314" s="2297"/>
      <c r="I1314" s="2297"/>
      <c r="J1314" s="2297"/>
      <c r="K1314" s="2297"/>
      <c r="L1314" s="2297"/>
      <c r="M1314" s="2297"/>
      <c r="N1314" s="2297"/>
      <c r="O1314" s="2297"/>
    </row>
    <row r="1315" ht="293.25" customHeight="1">
      <c r="A1315" s="2506"/>
      <c r="B1315" s="3401"/>
      <c r="C1315" s="3401"/>
      <c r="D1315" s="3431"/>
      <c r="E1315" s="2296"/>
      <c r="F1315" s="2297"/>
      <c r="G1315" s="2297"/>
      <c r="H1315" s="2297"/>
      <c r="I1315" s="2297"/>
      <c r="J1315" s="2297"/>
      <c r="K1315" s="2297"/>
      <c r="L1315" s="2297"/>
      <c r="M1315" s="2297"/>
      <c r="N1315" s="2297"/>
      <c r="O1315" s="2297"/>
    </row>
    <row r="1316" ht="293.25" customHeight="1">
      <c r="A1316" s="2506"/>
      <c r="B1316" s="3401"/>
      <c r="C1316" s="3401"/>
      <c r="D1316" s="3431"/>
      <c r="E1316" s="2296"/>
      <c r="F1316" s="2297"/>
      <c r="G1316" s="2297"/>
      <c r="H1316" s="2297"/>
      <c r="I1316" s="2297"/>
      <c r="J1316" s="2297"/>
      <c r="K1316" s="2297"/>
      <c r="L1316" s="2297"/>
      <c r="M1316" s="2297"/>
      <c r="N1316" s="2297"/>
      <c r="O1316" s="2297"/>
    </row>
    <row r="1317" ht="293.25" customHeight="1">
      <c r="A1317" s="2506"/>
      <c r="B1317" s="3401"/>
      <c r="C1317" s="3401"/>
      <c r="D1317" s="3431"/>
      <c r="E1317" s="2296"/>
      <c r="F1317" s="2297"/>
      <c r="G1317" s="2297"/>
      <c r="H1317" s="2297"/>
      <c r="I1317" s="2297"/>
      <c r="J1317" s="2297"/>
      <c r="K1317" s="2297"/>
      <c r="L1317" s="2297"/>
      <c r="M1317" s="2297"/>
      <c r="N1317" s="2297"/>
      <c r="O1317" s="2297"/>
    </row>
    <row r="1318" ht="293.25" customHeight="1">
      <c r="A1318" s="2506"/>
      <c r="B1318" s="3401"/>
      <c r="C1318" s="3401"/>
      <c r="D1318" s="3431"/>
      <c r="E1318" s="2296"/>
      <c r="F1318" s="2297"/>
      <c r="G1318" s="2297"/>
      <c r="H1318" s="2297"/>
      <c r="I1318" s="2297"/>
      <c r="J1318" s="2297"/>
      <c r="K1318" s="2297"/>
      <c r="L1318" s="2297"/>
      <c r="M1318" s="2297"/>
      <c r="N1318" s="2297"/>
      <c r="O1318" s="2297"/>
    </row>
    <row r="1319" ht="293.25" customHeight="1">
      <c r="A1319" s="2506"/>
      <c r="B1319" s="3401"/>
      <c r="C1319" s="3401"/>
      <c r="D1319" s="3431"/>
      <c r="E1319" s="2296"/>
      <c r="F1319" s="2297"/>
      <c r="G1319" s="2297"/>
      <c r="H1319" s="2297"/>
      <c r="I1319" s="2297"/>
      <c r="J1319" s="2297"/>
      <c r="K1319" s="2297"/>
      <c r="L1319" s="2297"/>
      <c r="M1319" s="2297"/>
      <c r="N1319" s="2297"/>
      <c r="O1319" s="2297"/>
    </row>
    <row r="1320" ht="293.25" customHeight="1">
      <c r="A1320" s="2506"/>
      <c r="B1320" s="3401"/>
      <c r="C1320" s="3401"/>
      <c r="D1320" s="3431"/>
      <c r="E1320" s="2296"/>
      <c r="F1320" s="2297"/>
      <c r="G1320" s="2297"/>
      <c r="H1320" s="2297"/>
      <c r="I1320" s="2297"/>
      <c r="J1320" s="2297"/>
      <c r="K1320" s="2297"/>
      <c r="L1320" s="2297"/>
      <c r="M1320" s="2297"/>
      <c r="N1320" s="2297"/>
      <c r="O1320" s="2297"/>
    </row>
    <row r="1321" ht="293.25" customHeight="1">
      <c r="A1321" s="2506"/>
      <c r="B1321" s="3401"/>
      <c r="C1321" s="3401"/>
      <c r="D1321" s="3431"/>
      <c r="E1321" s="2296"/>
      <c r="F1321" s="2297"/>
      <c r="G1321" s="2297"/>
      <c r="H1321" s="2297"/>
      <c r="I1321" s="2297"/>
      <c r="J1321" s="2297"/>
      <c r="K1321" s="2297"/>
      <c r="L1321" s="2297"/>
      <c r="M1321" s="2297"/>
      <c r="N1321" s="2297"/>
      <c r="O1321" s="2297"/>
    </row>
    <row r="1322" ht="293.25" customHeight="1">
      <c r="A1322" s="2506"/>
      <c r="B1322" s="3401"/>
      <c r="C1322" s="3401"/>
      <c r="D1322" s="3431"/>
      <c r="E1322" s="2296"/>
      <c r="F1322" s="2297"/>
      <c r="G1322" s="2297"/>
      <c r="H1322" s="2297"/>
      <c r="I1322" s="2297"/>
      <c r="J1322" s="2297"/>
      <c r="K1322" s="2297"/>
      <c r="L1322" s="2297"/>
      <c r="M1322" s="2297"/>
      <c r="N1322" s="2297"/>
      <c r="O1322" s="2297"/>
    </row>
    <row r="1323" ht="293.25" customHeight="1">
      <c r="A1323" s="2506"/>
      <c r="B1323" s="3401"/>
      <c r="C1323" s="3401"/>
      <c r="D1323" s="3431"/>
      <c r="E1323" s="2296"/>
      <c r="F1323" s="2297"/>
      <c r="G1323" s="2297"/>
      <c r="H1323" s="2297"/>
      <c r="I1323" s="2297"/>
      <c r="J1323" s="2297"/>
      <c r="K1323" s="2297"/>
      <c r="L1323" s="2297"/>
      <c r="M1323" s="2297"/>
      <c r="N1323" s="2297"/>
      <c r="O1323" s="2297"/>
    </row>
    <row r="1324" ht="293.25" customHeight="1">
      <c r="A1324" s="2506"/>
      <c r="B1324" s="3401"/>
      <c r="C1324" s="3401"/>
      <c r="D1324" s="3431"/>
      <c r="E1324" s="2296"/>
      <c r="F1324" s="2297"/>
      <c r="G1324" s="2297"/>
      <c r="H1324" s="2297"/>
      <c r="I1324" s="2297"/>
      <c r="J1324" s="2297"/>
      <c r="K1324" s="2297"/>
      <c r="L1324" s="2297"/>
      <c r="M1324" s="2297"/>
      <c r="N1324" s="2297"/>
      <c r="O1324" s="2297"/>
    </row>
    <row r="1325" ht="293.25" customHeight="1">
      <c r="A1325" s="2506"/>
      <c r="B1325" s="3401"/>
      <c r="C1325" s="3401"/>
      <c r="D1325" s="3431"/>
      <c r="E1325" s="2296"/>
      <c r="F1325" s="2297"/>
      <c r="G1325" s="2297"/>
      <c r="H1325" s="2297"/>
      <c r="I1325" s="2297"/>
      <c r="J1325" s="2297"/>
      <c r="K1325" s="2297"/>
      <c r="L1325" s="2297"/>
      <c r="M1325" s="2297"/>
      <c r="N1325" s="2297"/>
      <c r="O1325" s="2297"/>
    </row>
    <row r="1326" ht="293.25" customHeight="1">
      <c r="A1326" s="2506"/>
      <c r="B1326" s="3401"/>
      <c r="C1326" s="3401"/>
      <c r="D1326" s="3431"/>
      <c r="E1326" s="2296"/>
      <c r="F1326" s="2297"/>
      <c r="G1326" s="2297"/>
      <c r="H1326" s="2297"/>
      <c r="I1326" s="2297"/>
      <c r="J1326" s="2297"/>
      <c r="K1326" s="2297"/>
      <c r="L1326" s="2297"/>
      <c r="M1326" s="2297"/>
      <c r="N1326" s="2297"/>
      <c r="O1326" s="2297"/>
    </row>
    <row r="1327" ht="293.25" customHeight="1">
      <c r="A1327" s="2506"/>
      <c r="B1327" s="3401"/>
      <c r="C1327" s="3401"/>
      <c r="D1327" s="3431"/>
      <c r="E1327" s="2296"/>
      <c r="F1327" s="2297"/>
      <c r="G1327" s="2297"/>
      <c r="H1327" s="2297"/>
      <c r="I1327" s="2297"/>
      <c r="J1327" s="2297"/>
      <c r="K1327" s="2297"/>
      <c r="L1327" s="2297"/>
      <c r="M1327" s="2297"/>
      <c r="N1327" s="2297"/>
      <c r="O1327" s="2297"/>
    </row>
    <row r="1328" ht="293.25" customHeight="1">
      <c r="A1328" s="2506"/>
      <c r="B1328" s="3401"/>
      <c r="C1328" s="3401"/>
      <c r="D1328" s="3431"/>
      <c r="E1328" s="2296"/>
      <c r="F1328" s="2297"/>
      <c r="G1328" s="2297"/>
      <c r="H1328" s="2297"/>
      <c r="I1328" s="2297"/>
      <c r="J1328" s="2297"/>
      <c r="K1328" s="2297"/>
      <c r="L1328" s="2297"/>
      <c r="M1328" s="2297"/>
      <c r="N1328" s="2297"/>
      <c r="O1328" s="2297"/>
    </row>
    <row r="1329" ht="293.25" customHeight="1">
      <c r="A1329" s="2506"/>
      <c r="B1329" s="3401"/>
      <c r="C1329" s="3401"/>
      <c r="D1329" s="3431"/>
      <c r="E1329" s="2296"/>
      <c r="F1329" s="2297"/>
      <c r="G1329" s="2297"/>
      <c r="H1329" s="2297"/>
      <c r="I1329" s="2297"/>
      <c r="J1329" s="2297"/>
      <c r="K1329" s="2297"/>
      <c r="L1329" s="2297"/>
      <c r="M1329" s="2297"/>
      <c r="N1329" s="2297"/>
      <c r="O1329" s="2297"/>
    </row>
    <row r="1330" ht="293.25" customHeight="1">
      <c r="A1330" s="2506"/>
      <c r="B1330" s="3401"/>
      <c r="C1330" s="3401"/>
      <c r="D1330" s="3431"/>
      <c r="E1330" s="2296"/>
      <c r="F1330" s="2297"/>
      <c r="G1330" s="2297"/>
      <c r="H1330" s="2297"/>
      <c r="I1330" s="2297"/>
      <c r="J1330" s="2297"/>
      <c r="K1330" s="2297"/>
      <c r="L1330" s="2297"/>
      <c r="M1330" s="2297"/>
      <c r="N1330" s="2297"/>
      <c r="O1330" s="2297"/>
    </row>
    <row r="1331" ht="293.25" customHeight="1">
      <c r="A1331" s="2506"/>
      <c r="B1331" s="3401"/>
      <c r="C1331" s="3401"/>
      <c r="D1331" s="3431"/>
      <c r="E1331" s="2296"/>
      <c r="F1331" s="2297"/>
      <c r="G1331" s="2297"/>
      <c r="H1331" s="2297"/>
      <c r="I1331" s="2297"/>
      <c r="J1331" s="2297"/>
      <c r="K1331" s="2297"/>
      <c r="L1331" s="2297"/>
      <c r="M1331" s="2297"/>
      <c r="N1331" s="2297"/>
      <c r="O1331" s="2297"/>
    </row>
    <row r="1332" ht="293.25" customHeight="1">
      <c r="A1332" s="2506"/>
      <c r="B1332" s="3401"/>
      <c r="C1332" s="3401"/>
      <c r="D1332" s="3431"/>
      <c r="E1332" s="2296"/>
      <c r="F1332" s="2297"/>
      <c r="G1332" s="2297"/>
      <c r="H1332" s="2297"/>
      <c r="I1332" s="2297"/>
      <c r="J1332" s="2297"/>
      <c r="K1332" s="2297"/>
      <c r="L1332" s="2297"/>
      <c r="M1332" s="2297"/>
      <c r="N1332" s="2297"/>
      <c r="O1332" s="2297"/>
    </row>
    <row r="1333" ht="293.25" customHeight="1">
      <c r="A1333" s="2506"/>
      <c r="B1333" s="3401"/>
      <c r="C1333" s="3401"/>
      <c r="D1333" s="3431"/>
      <c r="E1333" s="2296"/>
      <c r="F1333" s="2297"/>
      <c r="G1333" s="2297"/>
      <c r="H1333" s="2297"/>
      <c r="I1333" s="2297"/>
      <c r="J1333" s="2297"/>
      <c r="K1333" s="2297"/>
      <c r="L1333" s="2297"/>
      <c r="M1333" s="2297"/>
      <c r="N1333" s="2297"/>
      <c r="O1333" s="2297"/>
    </row>
    <row r="1334" ht="293.25" customHeight="1">
      <c r="A1334" s="2506"/>
      <c r="B1334" s="3401"/>
      <c r="C1334" s="3401"/>
      <c r="D1334" s="3431"/>
      <c r="E1334" s="2296"/>
      <c r="F1334" s="2297"/>
      <c r="G1334" s="2297"/>
      <c r="H1334" s="2297"/>
      <c r="I1334" s="2297"/>
      <c r="J1334" s="2297"/>
      <c r="K1334" s="2297"/>
      <c r="L1334" s="2297"/>
      <c r="M1334" s="2297"/>
      <c r="N1334" s="2297"/>
      <c r="O1334" s="2297"/>
    </row>
    <row r="1335" ht="293.25" customHeight="1">
      <c r="A1335" s="2506"/>
      <c r="B1335" s="3401"/>
      <c r="C1335" s="3401"/>
      <c r="D1335" s="3431"/>
      <c r="E1335" s="2296"/>
      <c r="F1335" s="2297"/>
      <c r="G1335" s="2297"/>
      <c r="H1335" s="2297"/>
      <c r="I1335" s="2297"/>
      <c r="J1335" s="2297"/>
      <c r="K1335" s="2297"/>
      <c r="L1335" s="2297"/>
      <c r="M1335" s="2297"/>
      <c r="N1335" s="2297"/>
      <c r="O1335" s="2297"/>
    </row>
    <row r="1336" ht="293.25" customHeight="1">
      <c r="A1336" s="2506"/>
      <c r="B1336" s="3401"/>
      <c r="C1336" s="3401"/>
      <c r="D1336" s="3431"/>
      <c r="E1336" s="2296"/>
      <c r="F1336" s="2297"/>
      <c r="G1336" s="2297"/>
      <c r="H1336" s="2297"/>
      <c r="I1336" s="2297"/>
      <c r="J1336" s="2297"/>
      <c r="K1336" s="2297"/>
      <c r="L1336" s="2297"/>
      <c r="M1336" s="2297"/>
      <c r="N1336" s="2297"/>
      <c r="O1336" s="2297"/>
    </row>
    <row r="1337" ht="293.25" customHeight="1">
      <c r="A1337" s="2506"/>
      <c r="B1337" s="3401"/>
      <c r="C1337" s="3401"/>
      <c r="D1337" s="3431"/>
      <c r="E1337" s="2296"/>
      <c r="F1337" s="2297"/>
      <c r="G1337" s="2297"/>
      <c r="H1337" s="2297"/>
      <c r="I1337" s="2297"/>
      <c r="J1337" s="2297"/>
      <c r="K1337" s="2297"/>
      <c r="L1337" s="2297"/>
      <c r="M1337" s="2297"/>
      <c r="N1337" s="2297"/>
      <c r="O1337" s="2297"/>
    </row>
    <row r="1338" ht="293.25" customHeight="1">
      <c r="A1338" s="2506"/>
      <c r="B1338" s="3401"/>
      <c r="C1338" s="3401"/>
      <c r="D1338" s="3431"/>
      <c r="E1338" s="2296"/>
      <c r="F1338" s="2297"/>
      <c r="G1338" s="2297"/>
      <c r="H1338" s="2297"/>
      <c r="I1338" s="2297"/>
      <c r="J1338" s="2297"/>
      <c r="K1338" s="2297"/>
      <c r="L1338" s="2297"/>
      <c r="M1338" s="2297"/>
      <c r="N1338" s="2297"/>
      <c r="O1338" s="2297"/>
    </row>
    <row r="1339" ht="293.25" customHeight="1">
      <c r="A1339" s="2506"/>
      <c r="B1339" s="3401"/>
      <c r="C1339" s="3401"/>
      <c r="D1339" s="3431"/>
      <c r="E1339" s="2296"/>
      <c r="F1339" s="2297"/>
      <c r="G1339" s="2297"/>
      <c r="H1339" s="2297"/>
      <c r="I1339" s="2297"/>
      <c r="J1339" s="2297"/>
      <c r="K1339" s="2297"/>
      <c r="L1339" s="2297"/>
      <c r="M1339" s="2297"/>
      <c r="N1339" s="2297"/>
      <c r="O1339" s="2297"/>
    </row>
    <row r="1340" ht="293.25" customHeight="1">
      <c r="A1340" s="2506"/>
      <c r="B1340" s="3401"/>
      <c r="C1340" s="3401"/>
      <c r="D1340" s="3431"/>
      <c r="E1340" s="2296"/>
      <c r="F1340" s="2297"/>
      <c r="G1340" s="2297"/>
      <c r="H1340" s="2297"/>
      <c r="I1340" s="2297"/>
      <c r="J1340" s="2297"/>
      <c r="K1340" s="2297"/>
      <c r="L1340" s="2297"/>
      <c r="M1340" s="2297"/>
      <c r="N1340" s="2297"/>
      <c r="O1340" s="2297"/>
    </row>
    <row r="1341" ht="293.25" customHeight="1">
      <c r="A1341" s="2506"/>
      <c r="B1341" s="3401"/>
      <c r="C1341" s="3401"/>
      <c r="D1341" s="3431"/>
      <c r="E1341" s="2296"/>
      <c r="F1341" s="2297"/>
      <c r="G1341" s="2297"/>
      <c r="H1341" s="2297"/>
      <c r="I1341" s="2297"/>
      <c r="J1341" s="2297"/>
      <c r="K1341" s="2297"/>
      <c r="L1341" s="2297"/>
      <c r="M1341" s="2297"/>
      <c r="N1341" s="2297"/>
      <c r="O1341" s="2297"/>
    </row>
    <row r="1342" ht="293.25" customHeight="1">
      <c r="A1342" s="2506"/>
      <c r="B1342" s="3401"/>
      <c r="C1342" s="3401"/>
      <c r="D1342" s="3431"/>
      <c r="E1342" s="2296"/>
      <c r="F1342" s="2297"/>
      <c r="G1342" s="2297"/>
      <c r="H1342" s="2297"/>
      <c r="I1342" s="2297"/>
      <c r="J1342" s="2297"/>
      <c r="K1342" s="2297"/>
      <c r="L1342" s="2297"/>
      <c r="M1342" s="2297"/>
      <c r="N1342" s="2297"/>
      <c r="O1342" s="2297"/>
    </row>
    <row r="1343" ht="293.25" customHeight="1">
      <c r="A1343" s="2506"/>
      <c r="B1343" s="3401"/>
      <c r="C1343" s="3401"/>
      <c r="D1343" s="3431"/>
      <c r="E1343" s="2296"/>
      <c r="F1343" s="2297"/>
      <c r="G1343" s="2297"/>
      <c r="H1343" s="2297"/>
      <c r="I1343" s="2297"/>
      <c r="J1343" s="2297"/>
      <c r="K1343" s="2297"/>
      <c r="L1343" s="2297"/>
      <c r="M1343" s="2297"/>
      <c r="N1343" s="2297"/>
      <c r="O1343" s="2297"/>
    </row>
    <row r="1344" ht="293.25" customHeight="1">
      <c r="A1344" s="2506"/>
      <c r="B1344" s="3401"/>
      <c r="C1344" s="3401"/>
      <c r="D1344" s="3431"/>
      <c r="E1344" s="2296"/>
      <c r="F1344" s="2297"/>
      <c r="G1344" s="2297"/>
      <c r="H1344" s="2297"/>
      <c r="I1344" s="2297"/>
      <c r="J1344" s="2297"/>
      <c r="K1344" s="2297"/>
      <c r="L1344" s="2297"/>
      <c r="M1344" s="2297"/>
      <c r="N1344" s="2297"/>
      <c r="O1344" s="2297"/>
    </row>
    <row r="1345" ht="293.25" customHeight="1">
      <c r="A1345" s="2506"/>
      <c r="B1345" s="3401"/>
      <c r="C1345" s="3401"/>
      <c r="D1345" s="3431"/>
      <c r="E1345" s="2296"/>
      <c r="F1345" s="2297"/>
      <c r="G1345" s="2297"/>
      <c r="H1345" s="2297"/>
      <c r="I1345" s="2297"/>
      <c r="J1345" s="2297"/>
      <c r="K1345" s="2297"/>
      <c r="L1345" s="2297"/>
      <c r="M1345" s="2297"/>
      <c r="N1345" s="2297"/>
      <c r="O1345" s="2297"/>
    </row>
    <row r="1346" ht="293.25" customHeight="1">
      <c r="A1346" s="2506"/>
      <c r="B1346" s="3401"/>
      <c r="C1346" s="3401"/>
      <c r="D1346" s="3431"/>
      <c r="E1346" s="2296"/>
      <c r="F1346" s="2297"/>
      <c r="G1346" s="2297"/>
      <c r="H1346" s="2297"/>
      <c r="I1346" s="2297"/>
      <c r="J1346" s="2297"/>
      <c r="K1346" s="2297"/>
      <c r="L1346" s="2297"/>
      <c r="M1346" s="2297"/>
      <c r="N1346" s="2297"/>
      <c r="O1346" s="2297"/>
    </row>
    <row r="1347" ht="293.25" customHeight="1">
      <c r="A1347" s="2506"/>
      <c r="B1347" s="3401"/>
      <c r="C1347" s="3401"/>
      <c r="D1347" s="3431"/>
      <c r="E1347" s="2296"/>
      <c r="F1347" s="2297"/>
      <c r="G1347" s="2297"/>
      <c r="H1347" s="2297"/>
      <c r="I1347" s="2297"/>
      <c r="J1347" s="2297"/>
      <c r="K1347" s="2297"/>
      <c r="L1347" s="2297"/>
      <c r="M1347" s="2297"/>
      <c r="N1347" s="2297"/>
      <c r="O1347" s="2297"/>
    </row>
    <row r="1348" ht="293.25" customHeight="1">
      <c r="A1348" s="2506"/>
      <c r="B1348" s="3401"/>
      <c r="C1348" s="3401"/>
      <c r="D1348" s="3431"/>
      <c r="E1348" s="2296"/>
      <c r="F1348" s="2297"/>
      <c r="G1348" s="2297"/>
      <c r="H1348" s="2297"/>
      <c r="I1348" s="2297"/>
      <c r="J1348" s="2297"/>
      <c r="K1348" s="2297"/>
      <c r="L1348" s="2297"/>
      <c r="M1348" s="2297"/>
      <c r="N1348" s="2297"/>
      <c r="O1348" s="2297"/>
    </row>
    <row r="1349" ht="293.25" customHeight="1">
      <c r="A1349" s="2506"/>
      <c r="B1349" s="3401"/>
      <c r="C1349" s="3401"/>
      <c r="D1349" s="3431"/>
      <c r="E1349" s="2296"/>
      <c r="F1349" s="2297"/>
      <c r="G1349" s="2297"/>
      <c r="H1349" s="2297"/>
      <c r="I1349" s="2297"/>
      <c r="J1349" s="2297"/>
      <c r="K1349" s="2297"/>
      <c r="L1349" s="2297"/>
      <c r="M1349" s="2297"/>
      <c r="N1349" s="2297"/>
      <c r="O1349" s="2297"/>
    </row>
    <row r="1350" ht="293.25" customHeight="1">
      <c r="A1350" s="2506"/>
      <c r="B1350" s="3401"/>
      <c r="C1350" s="3401"/>
      <c r="D1350" s="3431"/>
      <c r="E1350" s="2296"/>
      <c r="F1350" s="2297"/>
      <c r="G1350" s="2297"/>
      <c r="H1350" s="2297"/>
      <c r="I1350" s="2297"/>
      <c r="J1350" s="2297"/>
      <c r="K1350" s="2297"/>
      <c r="L1350" s="2297"/>
      <c r="M1350" s="2297"/>
      <c r="N1350" s="2297"/>
      <c r="O1350" s="2297"/>
    </row>
    <row r="1351" ht="293.25" customHeight="1">
      <c r="A1351" s="2506"/>
      <c r="B1351" s="3401"/>
      <c r="C1351" s="3401"/>
      <c r="D1351" s="3431"/>
      <c r="E1351" s="2296"/>
      <c r="F1351" s="2297"/>
      <c r="G1351" s="2297"/>
      <c r="H1351" s="2297"/>
      <c r="I1351" s="2297"/>
      <c r="J1351" s="2297"/>
      <c r="K1351" s="2297"/>
      <c r="L1351" s="2297"/>
      <c r="M1351" s="2297"/>
      <c r="N1351" s="2297"/>
      <c r="O1351" s="2297"/>
    </row>
    <row r="1352" ht="293.25" customHeight="1">
      <c r="A1352" s="2506"/>
      <c r="B1352" s="3401"/>
      <c r="C1352" s="3401"/>
      <c r="D1352" s="3431"/>
      <c r="E1352" s="2296"/>
      <c r="F1352" s="2297"/>
      <c r="G1352" s="2297"/>
      <c r="H1352" s="2297"/>
      <c r="I1352" s="2297"/>
      <c r="J1352" s="2297"/>
      <c r="K1352" s="2297"/>
      <c r="L1352" s="2297"/>
      <c r="M1352" s="2297"/>
      <c r="N1352" s="2297"/>
      <c r="O1352" s="2297"/>
    </row>
    <row r="1353" ht="293.25" customHeight="1">
      <c r="A1353" s="2506"/>
      <c r="B1353" s="3401"/>
      <c r="C1353" s="3401"/>
      <c r="D1353" s="3431"/>
      <c r="E1353" s="2296"/>
      <c r="F1353" s="2297"/>
      <c r="G1353" s="2297"/>
      <c r="H1353" s="2297"/>
      <c r="I1353" s="2297"/>
      <c r="J1353" s="2297"/>
      <c r="K1353" s="2297"/>
      <c r="L1353" s="2297"/>
      <c r="M1353" s="2297"/>
      <c r="N1353" s="2297"/>
      <c r="O1353" s="2297"/>
    </row>
    <row r="1354" ht="293.25" customHeight="1">
      <c r="A1354" s="2506"/>
      <c r="B1354" s="3401"/>
      <c r="C1354" s="3401"/>
      <c r="D1354" s="3431"/>
      <c r="E1354" s="2296"/>
      <c r="F1354" s="2297"/>
      <c r="G1354" s="2297"/>
      <c r="H1354" s="2297"/>
      <c r="I1354" s="2297"/>
      <c r="J1354" s="2297"/>
      <c r="K1354" s="2297"/>
      <c r="L1354" s="2297"/>
      <c r="M1354" s="2297"/>
      <c r="N1354" s="2297"/>
      <c r="O1354" s="2297"/>
    </row>
    <row r="1355" ht="293.25" customHeight="1">
      <c r="A1355" s="2506"/>
      <c r="B1355" s="3401"/>
      <c r="C1355" s="3401"/>
      <c r="D1355" s="3431"/>
      <c r="E1355" s="2296"/>
      <c r="F1355" s="2297"/>
      <c r="G1355" s="2297"/>
      <c r="H1355" s="2297"/>
      <c r="I1355" s="2297"/>
      <c r="J1355" s="2297"/>
      <c r="K1355" s="2297"/>
      <c r="L1355" s="2297"/>
      <c r="M1355" s="2297"/>
      <c r="N1355" s="2297"/>
      <c r="O1355" s="2297"/>
    </row>
    <row r="1356" ht="293.25" customHeight="1">
      <c r="A1356" s="2506"/>
      <c r="B1356" s="3401"/>
      <c r="C1356" s="3401"/>
      <c r="D1356" s="3431"/>
      <c r="E1356" s="2296"/>
      <c r="F1356" s="2297"/>
      <c r="G1356" s="2297"/>
      <c r="H1356" s="2297"/>
      <c r="I1356" s="2297"/>
      <c r="J1356" s="2297"/>
      <c r="K1356" s="2297"/>
      <c r="L1356" s="2297"/>
      <c r="M1356" s="2297"/>
      <c r="N1356" s="2297"/>
      <c r="O1356" s="2297"/>
    </row>
    <row r="1357" ht="293.25" customHeight="1">
      <c r="A1357" s="2506"/>
      <c r="B1357" s="3401"/>
      <c r="C1357" s="3401"/>
      <c r="D1357" s="3431"/>
      <c r="E1357" s="2296"/>
      <c r="F1357" s="2297"/>
      <c r="G1357" s="2297"/>
      <c r="H1357" s="2297"/>
      <c r="I1357" s="2297"/>
      <c r="J1357" s="2297"/>
      <c r="K1357" s="2297"/>
      <c r="L1357" s="2297"/>
      <c r="M1357" s="2297"/>
      <c r="N1357" s="2297"/>
      <c r="O1357" s="2297"/>
    </row>
    <row r="1358" ht="293.25" customHeight="1">
      <c r="A1358" s="2506"/>
      <c r="B1358" s="3401"/>
      <c r="C1358" s="3401"/>
      <c r="D1358" s="3431"/>
      <c r="E1358" s="2296"/>
      <c r="F1358" s="2297"/>
      <c r="G1358" s="2297"/>
      <c r="H1358" s="2297"/>
      <c r="I1358" s="2297"/>
      <c r="J1358" s="2297"/>
      <c r="K1358" s="2297"/>
      <c r="L1358" s="2297"/>
      <c r="M1358" s="2297"/>
      <c r="N1358" s="2297"/>
      <c r="O1358" s="2297"/>
    </row>
    <row r="1359" ht="293.25" customHeight="1">
      <c r="A1359" s="2506"/>
      <c r="B1359" s="3401"/>
      <c r="C1359" s="3401"/>
      <c r="D1359" s="3431"/>
      <c r="E1359" s="2296"/>
      <c r="F1359" s="2297"/>
      <c r="G1359" s="2297"/>
      <c r="H1359" s="2297"/>
      <c r="I1359" s="2297"/>
      <c r="J1359" s="2297"/>
      <c r="K1359" s="2297"/>
      <c r="L1359" s="2297"/>
      <c r="M1359" s="2297"/>
      <c r="N1359" s="2297"/>
      <c r="O1359" s="2297"/>
    </row>
    <row r="1360" ht="293.25" customHeight="1">
      <c r="A1360" s="2506"/>
      <c r="B1360" s="3401"/>
      <c r="C1360" s="3401"/>
      <c r="D1360" s="3431"/>
      <c r="E1360" s="2296"/>
      <c r="F1360" s="2297"/>
      <c r="G1360" s="2297"/>
      <c r="H1360" s="2297"/>
      <c r="I1360" s="2297"/>
      <c r="J1360" s="2297"/>
      <c r="K1360" s="2297"/>
      <c r="L1360" s="2297"/>
      <c r="M1360" s="2297"/>
      <c r="N1360" s="2297"/>
      <c r="O1360" s="2297"/>
    </row>
    <row r="1361" ht="293.25" customHeight="1">
      <c r="A1361" s="2506"/>
      <c r="B1361" s="3401"/>
      <c r="C1361" s="3401"/>
      <c r="D1361" s="3431"/>
      <c r="E1361" s="2296"/>
      <c r="F1361" s="2297"/>
      <c r="G1361" s="2297"/>
      <c r="H1361" s="2297"/>
      <c r="I1361" s="2297"/>
      <c r="J1361" s="2297"/>
      <c r="K1361" s="2297"/>
      <c r="L1361" s="2297"/>
      <c r="M1361" s="2297"/>
      <c r="N1361" s="2297"/>
      <c r="O1361" s="2297"/>
    </row>
    <row r="1362" ht="293.25" customHeight="1">
      <c r="A1362" s="2506"/>
      <c r="B1362" s="3401"/>
      <c r="C1362" s="3401"/>
      <c r="D1362" s="3431"/>
      <c r="E1362" s="2296"/>
      <c r="F1362" s="2297"/>
      <c r="G1362" s="2297"/>
      <c r="H1362" s="2297"/>
      <c r="I1362" s="2297"/>
      <c r="J1362" s="2297"/>
      <c r="K1362" s="2297"/>
      <c r="L1362" s="2297"/>
      <c r="M1362" s="2297"/>
      <c r="N1362" s="2297"/>
      <c r="O1362" s="2297"/>
    </row>
    <row r="1363" ht="293.25" customHeight="1">
      <c r="A1363" s="2506"/>
      <c r="B1363" s="3401"/>
      <c r="C1363" s="3401"/>
      <c r="D1363" s="3431"/>
      <c r="E1363" s="2296"/>
      <c r="F1363" s="2297"/>
      <c r="G1363" s="2297"/>
      <c r="H1363" s="2297"/>
      <c r="I1363" s="2297"/>
      <c r="J1363" s="2297"/>
      <c r="K1363" s="2297"/>
      <c r="L1363" s="2297"/>
      <c r="M1363" s="2297"/>
      <c r="N1363" s="2297"/>
      <c r="O1363" s="2297"/>
    </row>
    <row r="1364" ht="293.25" customHeight="1">
      <c r="A1364" s="2506"/>
      <c r="B1364" s="3401"/>
      <c r="C1364" s="3401"/>
      <c r="D1364" s="3431"/>
      <c r="E1364" s="2296"/>
      <c r="F1364" s="2297"/>
      <c r="G1364" s="2297"/>
      <c r="H1364" s="2297"/>
      <c r="I1364" s="2297"/>
      <c r="J1364" s="2297"/>
      <c r="K1364" s="2297"/>
      <c r="L1364" s="2297"/>
      <c r="M1364" s="2297"/>
      <c r="N1364" s="2297"/>
      <c r="O1364" s="2297"/>
    </row>
    <row r="1365" ht="293.25" customHeight="1">
      <c r="A1365" s="2506"/>
      <c r="B1365" s="3401"/>
      <c r="C1365" s="3401"/>
      <c r="D1365" s="3431"/>
      <c r="E1365" s="2296"/>
      <c r="F1365" s="2297"/>
      <c r="G1365" s="2297"/>
      <c r="H1365" s="2297"/>
      <c r="I1365" s="2297"/>
      <c r="J1365" s="2297"/>
      <c r="K1365" s="2297"/>
      <c r="L1365" s="2297"/>
      <c r="M1365" s="2297"/>
      <c r="N1365" s="2297"/>
      <c r="O1365" s="2297"/>
    </row>
    <row r="1366" ht="293.25" customHeight="1">
      <c r="A1366" s="2506"/>
      <c r="B1366" s="3401"/>
      <c r="C1366" s="3401"/>
      <c r="D1366" s="3431"/>
      <c r="E1366" s="2296"/>
      <c r="F1366" s="2297"/>
      <c r="G1366" s="2297"/>
      <c r="H1366" s="2297"/>
      <c r="I1366" s="2297"/>
      <c r="J1366" s="2297"/>
      <c r="K1366" s="2297"/>
      <c r="L1366" s="2297"/>
      <c r="M1366" s="2297"/>
      <c r="N1366" s="2297"/>
      <c r="O1366" s="2297"/>
    </row>
    <row r="1367" ht="293.25" customHeight="1">
      <c r="A1367" s="2506"/>
      <c r="B1367" s="3401"/>
      <c r="C1367" s="3401"/>
      <c r="D1367" s="3431"/>
      <c r="E1367" s="2296"/>
      <c r="F1367" s="2297"/>
      <c r="G1367" s="2297"/>
      <c r="H1367" s="2297"/>
      <c r="I1367" s="2297"/>
      <c r="J1367" s="2297"/>
      <c r="K1367" s="2297"/>
      <c r="L1367" s="2297"/>
      <c r="M1367" s="2297"/>
      <c r="N1367" s="2297"/>
      <c r="O1367" s="2297"/>
    </row>
    <row r="1368" ht="293.25" customHeight="1">
      <c r="A1368" s="2506"/>
      <c r="B1368" s="3401"/>
      <c r="C1368" s="3401"/>
      <c r="D1368" s="3431"/>
      <c r="E1368" s="2296"/>
      <c r="F1368" s="2297"/>
      <c r="G1368" s="2297"/>
      <c r="H1368" s="2297"/>
      <c r="I1368" s="2297"/>
      <c r="J1368" s="2297"/>
      <c r="K1368" s="2297"/>
      <c r="L1368" s="2297"/>
      <c r="M1368" s="2297"/>
      <c r="N1368" s="2297"/>
      <c r="O1368" s="2297"/>
    </row>
    <row r="1369" ht="293.25" customHeight="1">
      <c r="A1369" s="2506"/>
      <c r="B1369" s="3401"/>
      <c r="C1369" s="3401"/>
      <c r="D1369" s="3431"/>
      <c r="E1369" s="2296"/>
      <c r="F1369" s="2297"/>
      <c r="G1369" s="2297"/>
      <c r="H1369" s="2297"/>
      <c r="I1369" s="2297"/>
      <c r="J1369" s="2297"/>
      <c r="K1369" s="2297"/>
      <c r="L1369" s="2297"/>
      <c r="M1369" s="2297"/>
      <c r="N1369" s="2297"/>
      <c r="O1369" s="2297"/>
    </row>
    <row r="1370" ht="293.25" customHeight="1">
      <c r="A1370" s="2506"/>
      <c r="B1370" s="3401"/>
      <c r="C1370" s="3401"/>
      <c r="D1370" s="3431"/>
      <c r="E1370" s="2296"/>
      <c r="F1370" s="2297"/>
      <c r="G1370" s="2297"/>
      <c r="H1370" s="2297"/>
      <c r="I1370" s="2297"/>
      <c r="J1370" s="2297"/>
      <c r="K1370" s="2297"/>
      <c r="L1370" s="2297"/>
      <c r="M1370" s="2297"/>
      <c r="N1370" s="2297"/>
      <c r="O1370" s="2297"/>
    </row>
    <row r="1371" ht="293.25" customHeight="1">
      <c r="A1371" s="2506"/>
      <c r="B1371" s="3401"/>
      <c r="C1371" s="3401"/>
      <c r="D1371" s="3431"/>
      <c r="E1371" s="2296"/>
      <c r="F1371" s="2297"/>
      <c r="G1371" s="2297"/>
      <c r="H1371" s="2297"/>
      <c r="I1371" s="2297"/>
      <c r="J1371" s="2297"/>
      <c r="K1371" s="2297"/>
      <c r="L1371" s="2297"/>
      <c r="M1371" s="2297"/>
      <c r="N1371" s="2297"/>
      <c r="O1371" s="2297"/>
    </row>
    <row r="1372" ht="293.25" customHeight="1">
      <c r="A1372" s="2506"/>
      <c r="B1372" s="3401"/>
      <c r="C1372" s="3401"/>
      <c r="D1372" s="3431"/>
      <c r="E1372" s="2296"/>
      <c r="F1372" s="2297"/>
      <c r="G1372" s="2297"/>
      <c r="H1372" s="2297"/>
      <c r="I1372" s="2297"/>
      <c r="J1372" s="2297"/>
      <c r="K1372" s="2297"/>
      <c r="L1372" s="2297"/>
      <c r="M1372" s="2297"/>
      <c r="N1372" s="2297"/>
      <c r="O1372" s="2297"/>
    </row>
    <row r="1373" ht="293.25" customHeight="1">
      <c r="A1373" s="2506"/>
      <c r="B1373" s="3401"/>
      <c r="C1373" s="3401"/>
      <c r="D1373" s="3431"/>
      <c r="E1373" s="2296"/>
      <c r="F1373" s="2297"/>
      <c r="G1373" s="2297"/>
      <c r="H1373" s="2297"/>
      <c r="I1373" s="2297"/>
      <c r="J1373" s="2297"/>
      <c r="K1373" s="2297"/>
      <c r="L1373" s="2297"/>
      <c r="M1373" s="2297"/>
      <c r="N1373" s="2297"/>
      <c r="O1373" s="2297"/>
    </row>
    <row r="1374" ht="293.25" customHeight="1">
      <c r="A1374" s="2506"/>
      <c r="B1374" s="3401"/>
      <c r="C1374" s="3401"/>
      <c r="D1374" s="3431"/>
      <c r="E1374" s="2296"/>
      <c r="F1374" s="2297"/>
      <c r="G1374" s="2297"/>
      <c r="H1374" s="2297"/>
      <c r="I1374" s="2297"/>
      <c r="J1374" s="2297"/>
      <c r="K1374" s="2297"/>
      <c r="L1374" s="2297"/>
      <c r="M1374" s="2297"/>
      <c r="N1374" s="2297"/>
      <c r="O1374" s="2297"/>
    </row>
    <row r="1375" ht="293.25" customHeight="1">
      <c r="A1375" s="2506"/>
      <c r="B1375" s="3401"/>
      <c r="C1375" s="3401"/>
      <c r="D1375" s="3431"/>
      <c r="E1375" s="2296"/>
      <c r="F1375" s="2297"/>
      <c r="G1375" s="2297"/>
      <c r="H1375" s="2297"/>
      <c r="I1375" s="2297"/>
      <c r="J1375" s="2297"/>
      <c r="K1375" s="2297"/>
      <c r="L1375" s="2297"/>
      <c r="M1375" s="2297"/>
      <c r="N1375" s="2297"/>
      <c r="O1375" s="2297"/>
    </row>
    <row r="1376" ht="293.25" customHeight="1">
      <c r="A1376" s="2506"/>
      <c r="B1376" s="3401"/>
      <c r="C1376" s="3401"/>
      <c r="D1376" s="3431"/>
      <c r="E1376" s="2296"/>
      <c r="F1376" s="2297"/>
      <c r="G1376" s="2297"/>
      <c r="H1376" s="2297"/>
      <c r="I1376" s="2297"/>
      <c r="J1376" s="2297"/>
      <c r="K1376" s="2297"/>
      <c r="L1376" s="2297"/>
      <c r="M1376" s="2297"/>
      <c r="N1376" s="2297"/>
      <c r="O1376" s="2297"/>
    </row>
    <row r="1377" ht="293.25" customHeight="1">
      <c r="A1377" s="2506"/>
      <c r="B1377" s="3401"/>
      <c r="C1377" s="3401"/>
      <c r="D1377" s="3431"/>
      <c r="E1377" s="2296"/>
      <c r="F1377" s="2297"/>
      <c r="G1377" s="2297"/>
      <c r="H1377" s="2297"/>
      <c r="I1377" s="2297"/>
      <c r="J1377" s="2297"/>
      <c r="K1377" s="2297"/>
      <c r="L1377" s="2297"/>
      <c r="M1377" s="2297"/>
      <c r="N1377" s="2297"/>
      <c r="O1377" s="2297"/>
    </row>
    <row r="1378" ht="293.25" customHeight="1">
      <c r="A1378" s="2506"/>
      <c r="B1378" s="3401"/>
      <c r="C1378" s="3401"/>
      <c r="D1378" s="3431"/>
      <c r="E1378" s="2296"/>
      <c r="F1378" s="2297"/>
      <c r="G1378" s="2297"/>
      <c r="H1378" s="2297"/>
      <c r="I1378" s="2297"/>
      <c r="J1378" s="2297"/>
      <c r="K1378" s="2297"/>
      <c r="L1378" s="2297"/>
      <c r="M1378" s="2297"/>
      <c r="N1378" s="2297"/>
      <c r="O1378" s="2297"/>
    </row>
    <row r="1379" ht="293.25" customHeight="1">
      <c r="A1379" s="2506"/>
      <c r="B1379" s="2297"/>
      <c r="C1379" s="2297"/>
      <c r="D1379" s="3482"/>
      <c r="E1379" s="2296"/>
      <c r="F1379" s="2297"/>
      <c r="G1379" s="2297"/>
      <c r="H1379" s="2297"/>
      <c r="I1379" s="2297"/>
      <c r="J1379" s="2297"/>
      <c r="K1379" s="2297"/>
      <c r="L1379" s="2297"/>
      <c r="M1379" s="2297"/>
      <c r="N1379" s="2297"/>
      <c r="O1379" s="2297"/>
    </row>
    <row r="1380" ht="293.25" customHeight="1">
      <c r="A1380" s="2506"/>
      <c r="B1380" s="2297"/>
      <c r="C1380" s="2297"/>
      <c r="D1380" s="3482"/>
      <c r="E1380" s="2296"/>
      <c r="F1380" s="2297"/>
      <c r="G1380" s="2297"/>
      <c r="H1380" s="2297"/>
      <c r="I1380" s="2297"/>
      <c r="J1380" s="2297"/>
      <c r="K1380" s="2297"/>
      <c r="L1380" s="2297"/>
      <c r="M1380" s="2297"/>
      <c r="N1380" s="2297"/>
      <c r="O1380" s="2297"/>
    </row>
    <row r="1381" ht="293.25" customHeight="1">
      <c r="A1381" s="2506"/>
      <c r="B1381" s="2297"/>
      <c r="C1381" s="2297"/>
      <c r="D1381" s="3482"/>
      <c r="E1381" s="2296"/>
      <c r="F1381" s="2297"/>
      <c r="G1381" s="2297"/>
      <c r="H1381" s="2297"/>
      <c r="I1381" s="2297"/>
      <c r="J1381" s="2297"/>
      <c r="K1381" s="2297"/>
      <c r="L1381" s="2297"/>
      <c r="M1381" s="2297"/>
      <c r="N1381" s="2297"/>
      <c r="O1381" s="2297"/>
    </row>
    <row r="1382" ht="293.25" customHeight="1">
      <c r="A1382" s="2506"/>
      <c r="B1382" s="2297"/>
      <c r="C1382" s="2297"/>
      <c r="D1382" s="3482"/>
      <c r="E1382" s="2296"/>
      <c r="F1382" s="2297"/>
      <c r="G1382" s="2297"/>
      <c r="H1382" s="2297"/>
      <c r="I1382" s="2297"/>
      <c r="J1382" s="2297"/>
      <c r="K1382" s="2297"/>
      <c r="L1382" s="2297"/>
      <c r="M1382" s="2297"/>
      <c r="N1382" s="2297"/>
      <c r="O1382" s="2297"/>
    </row>
    <row r="1383" ht="293.25" customHeight="1">
      <c r="A1383" s="2506"/>
      <c r="B1383" s="2297"/>
      <c r="C1383" s="2297"/>
      <c r="D1383" s="3482"/>
      <c r="E1383" s="2296"/>
      <c r="F1383" s="2297"/>
      <c r="G1383" s="2297"/>
      <c r="H1383" s="2297"/>
      <c r="I1383" s="2297"/>
      <c r="J1383" s="2297"/>
      <c r="K1383" s="2297"/>
      <c r="L1383" s="2297"/>
      <c r="M1383" s="2297"/>
      <c r="N1383" s="2297"/>
      <c r="O1383" s="2297"/>
    </row>
    <row r="1384" ht="293.25" customHeight="1">
      <c r="A1384" s="2506"/>
      <c r="B1384" s="2297"/>
      <c r="C1384" s="2297"/>
      <c r="D1384" s="3482"/>
      <c r="E1384" s="2296"/>
      <c r="F1384" s="2297"/>
      <c r="G1384" s="2297"/>
      <c r="H1384" s="2297"/>
      <c r="I1384" s="2297"/>
      <c r="J1384" s="2297"/>
      <c r="K1384" s="2297"/>
      <c r="L1384" s="2297"/>
      <c r="M1384" s="2297"/>
      <c r="N1384" s="2297"/>
      <c r="O1384" s="2297"/>
    </row>
    <row r="1385" ht="293.25" customHeight="1">
      <c r="A1385" s="2506"/>
      <c r="B1385" s="2297"/>
      <c r="C1385" s="2297"/>
      <c r="D1385" s="3482"/>
      <c r="E1385" s="2296"/>
      <c r="F1385" s="2297"/>
      <c r="G1385" s="2297"/>
      <c r="H1385" s="2297"/>
      <c r="I1385" s="2297"/>
      <c r="J1385" s="2297"/>
      <c r="K1385" s="2297"/>
      <c r="L1385" s="2297"/>
      <c r="M1385" s="2297"/>
      <c r="N1385" s="2297"/>
      <c r="O1385" s="2297"/>
    </row>
    <row r="1386" ht="293.25" customHeight="1">
      <c r="A1386" s="2506"/>
      <c r="B1386" s="2297"/>
      <c r="C1386" s="2297"/>
      <c r="D1386" s="3482"/>
      <c r="E1386" s="2296"/>
      <c r="F1386" s="2297"/>
      <c r="G1386" s="2297"/>
      <c r="H1386" s="2297"/>
      <c r="I1386" s="2297"/>
      <c r="J1386" s="2297"/>
      <c r="K1386" s="2297"/>
      <c r="L1386" s="2297"/>
      <c r="M1386" s="2297"/>
      <c r="N1386" s="2297"/>
      <c r="O1386" s="2297"/>
    </row>
    <row r="1387" ht="293.25" customHeight="1">
      <c r="A1387" s="2506"/>
      <c r="B1387" s="2297"/>
      <c r="C1387" s="2297"/>
      <c r="D1387" s="3482"/>
      <c r="E1387" s="2296"/>
      <c r="F1387" s="2297"/>
      <c r="G1387" s="2297"/>
      <c r="H1387" s="2297"/>
      <c r="I1387" s="2297"/>
      <c r="J1387" s="2297"/>
      <c r="K1387" s="2297"/>
      <c r="L1387" s="2297"/>
      <c r="M1387" s="2297"/>
      <c r="N1387" s="2297"/>
      <c r="O1387" s="2297"/>
    </row>
    <row r="1388" ht="293.25" customHeight="1">
      <c r="A1388" s="2506"/>
      <c r="B1388" s="2297"/>
      <c r="C1388" s="2297"/>
      <c r="D1388" s="3482"/>
      <c r="E1388" s="2296"/>
      <c r="F1388" s="2297"/>
      <c r="G1388" s="2297"/>
      <c r="H1388" s="2297"/>
      <c r="I1388" s="2297"/>
      <c r="J1388" s="2297"/>
      <c r="K1388" s="2297"/>
      <c r="L1388" s="2297"/>
      <c r="M1388" s="2297"/>
      <c r="N1388" s="2297"/>
      <c r="O1388" s="2297"/>
    </row>
    <row r="1389" ht="293.25" customHeight="1">
      <c r="A1389" s="2506"/>
      <c r="B1389" s="2297"/>
      <c r="C1389" s="2297"/>
      <c r="D1389" s="3482"/>
      <c r="E1389" s="2296"/>
      <c r="F1389" s="2297"/>
      <c r="G1389" s="2297"/>
      <c r="H1389" s="2297"/>
      <c r="I1389" s="2297"/>
      <c r="J1389" s="2297"/>
      <c r="K1389" s="2297"/>
      <c r="L1389" s="2297"/>
      <c r="M1389" s="2297"/>
      <c r="N1389" s="2297"/>
      <c r="O1389" s="2297"/>
    </row>
    <row r="1390" ht="293.25" customHeight="1">
      <c r="A1390" s="2506"/>
      <c r="B1390" s="2297"/>
      <c r="C1390" s="2297"/>
      <c r="D1390" s="3482"/>
      <c r="E1390" s="2296"/>
      <c r="F1390" s="2297"/>
      <c r="G1390" s="2297"/>
      <c r="H1390" s="2297"/>
      <c r="I1390" s="2297"/>
      <c r="J1390" s="2297"/>
      <c r="K1390" s="2297"/>
      <c r="L1390" s="2297"/>
      <c r="M1390" s="2297"/>
      <c r="N1390" s="2297"/>
      <c r="O1390" s="2297"/>
    </row>
    <row r="1391" ht="293.25" customHeight="1">
      <c r="A1391" s="2506"/>
      <c r="B1391" s="2297"/>
      <c r="C1391" s="2297"/>
      <c r="D1391" s="3482"/>
      <c r="E1391" s="2296"/>
      <c r="F1391" s="2297"/>
      <c r="G1391" s="2297"/>
      <c r="H1391" s="2297"/>
      <c r="I1391" s="2297"/>
      <c r="J1391" s="2297"/>
      <c r="K1391" s="2297"/>
      <c r="L1391" s="2297"/>
      <c r="M1391" s="2297"/>
      <c r="N1391" s="2297"/>
      <c r="O1391" s="2297"/>
    </row>
    <row r="1392" ht="293.25" customHeight="1">
      <c r="A1392" s="2506"/>
      <c r="B1392" s="2297"/>
      <c r="C1392" s="2297"/>
      <c r="D1392" s="3482"/>
      <c r="E1392" s="2296"/>
      <c r="F1392" s="2297"/>
      <c r="G1392" s="2297"/>
      <c r="H1392" s="2297"/>
      <c r="I1392" s="2297"/>
      <c r="J1392" s="2297"/>
      <c r="K1392" s="2297"/>
      <c r="L1392" s="2297"/>
      <c r="M1392" s="2297"/>
      <c r="N1392" s="2297"/>
      <c r="O1392" s="2297"/>
    </row>
    <row r="1393" ht="293.25" customHeight="1">
      <c r="A1393" s="2506"/>
      <c r="B1393" s="2297"/>
      <c r="C1393" s="2297"/>
      <c r="D1393" s="3482"/>
      <c r="E1393" s="2296"/>
      <c r="F1393" s="2297"/>
      <c r="G1393" s="2297"/>
      <c r="H1393" s="2297"/>
      <c r="I1393" s="2297"/>
      <c r="J1393" s="2297"/>
      <c r="K1393" s="2297"/>
      <c r="L1393" s="2297"/>
      <c r="M1393" s="2297"/>
      <c r="N1393" s="2297"/>
      <c r="O1393" s="2297"/>
    </row>
    <row r="1394" ht="293.25" customHeight="1">
      <c r="A1394" s="2506"/>
      <c r="B1394" s="2297"/>
      <c r="C1394" s="2297"/>
      <c r="D1394" s="3482"/>
      <c r="E1394" s="2296"/>
      <c r="F1394" s="2297"/>
      <c r="G1394" s="2297"/>
      <c r="H1394" s="2297"/>
      <c r="I1394" s="2297"/>
      <c r="J1394" s="2297"/>
      <c r="K1394" s="2297"/>
      <c r="L1394" s="2297"/>
      <c r="M1394" s="2297"/>
      <c r="N1394" s="2297"/>
      <c r="O1394" s="2297"/>
    </row>
    <row r="1395" ht="293.25" customHeight="1">
      <c r="A1395" s="2506"/>
      <c r="B1395" s="2297"/>
      <c r="C1395" s="2297"/>
      <c r="D1395" s="3482"/>
      <c r="E1395" s="2296"/>
      <c r="F1395" s="2297"/>
      <c r="G1395" s="2297"/>
      <c r="H1395" s="2297"/>
      <c r="I1395" s="2297"/>
      <c r="J1395" s="2297"/>
      <c r="K1395" s="2297"/>
      <c r="L1395" s="2297"/>
      <c r="M1395" s="2297"/>
      <c r="N1395" s="2297"/>
      <c r="O1395" s="2297"/>
    </row>
    <row r="1396" ht="293.25" customHeight="1">
      <c r="A1396" s="2506"/>
      <c r="B1396" s="2297"/>
      <c r="C1396" s="2297"/>
      <c r="D1396" s="3482"/>
      <c r="E1396" s="2296"/>
      <c r="F1396" s="2297"/>
      <c r="G1396" s="2297"/>
      <c r="H1396" s="2297"/>
      <c r="I1396" s="2297"/>
      <c r="J1396" s="2297"/>
      <c r="K1396" s="2297"/>
      <c r="L1396" s="2297"/>
      <c r="M1396" s="2297"/>
      <c r="N1396" s="2297"/>
      <c r="O1396" s="2297"/>
    </row>
    <row r="1397" ht="293.25" customHeight="1">
      <c r="A1397" s="2506"/>
      <c r="B1397" s="2297"/>
      <c r="C1397" s="2297"/>
      <c r="D1397" s="3482"/>
      <c r="E1397" s="2296"/>
      <c r="F1397" s="2297"/>
      <c r="G1397" s="2297"/>
      <c r="H1397" s="2297"/>
      <c r="I1397" s="2297"/>
      <c r="J1397" s="2297"/>
      <c r="K1397" s="2297"/>
      <c r="L1397" s="2297"/>
      <c r="M1397" s="2297"/>
      <c r="N1397" s="2297"/>
      <c r="O1397" s="2297"/>
    </row>
    <row r="1398" ht="293.25" customHeight="1">
      <c r="A1398" s="2506"/>
      <c r="B1398" s="2297"/>
      <c r="C1398" s="2297"/>
      <c r="D1398" s="3482"/>
      <c r="E1398" s="2296"/>
      <c r="F1398" s="2297"/>
      <c r="G1398" s="2297"/>
      <c r="H1398" s="2297"/>
      <c r="I1398" s="2297"/>
      <c r="J1398" s="2297"/>
      <c r="K1398" s="2297"/>
      <c r="L1398" s="2297"/>
      <c r="M1398" s="2297"/>
      <c r="N1398" s="2297"/>
      <c r="O1398" s="2297"/>
    </row>
    <row r="1399" ht="293.25" customHeight="1">
      <c r="A1399" s="2506"/>
      <c r="B1399" s="2297"/>
      <c r="C1399" s="2297"/>
      <c r="D1399" s="3482"/>
      <c r="E1399" s="2296"/>
      <c r="F1399" s="2297"/>
      <c r="G1399" s="2297"/>
      <c r="H1399" s="2297"/>
      <c r="I1399" s="2297"/>
      <c r="J1399" s="2297"/>
      <c r="K1399" s="2297"/>
      <c r="L1399" s="2297"/>
      <c r="M1399" s="2297"/>
      <c r="N1399" s="2297"/>
      <c r="O1399" s="2297"/>
    </row>
    <row r="1400" ht="293.25" customHeight="1">
      <c r="A1400" s="2506"/>
      <c r="B1400" s="2297"/>
      <c r="C1400" s="2297"/>
      <c r="D1400" s="3482"/>
      <c r="E1400" s="2296"/>
      <c r="F1400" s="2297"/>
      <c r="G1400" s="2297"/>
      <c r="H1400" s="2297"/>
      <c r="I1400" s="2297"/>
      <c r="J1400" s="2297"/>
      <c r="K1400" s="2297"/>
      <c r="L1400" s="2297"/>
      <c r="M1400" s="2297"/>
      <c r="N1400" s="2297"/>
      <c r="O1400" s="2297"/>
    </row>
    <row r="1401" ht="293.25" customHeight="1">
      <c r="A1401" s="2506"/>
      <c r="B1401" s="2297"/>
      <c r="C1401" s="2297"/>
      <c r="D1401" s="3482"/>
      <c r="E1401" s="2296"/>
      <c r="F1401" s="2297"/>
      <c r="G1401" s="2297"/>
      <c r="H1401" s="2297"/>
      <c r="I1401" s="2297"/>
      <c r="J1401" s="2297"/>
      <c r="K1401" s="2297"/>
      <c r="L1401" s="2297"/>
      <c r="M1401" s="2297"/>
      <c r="N1401" s="2297"/>
      <c r="O1401" s="2297"/>
    </row>
    <row r="1402" ht="293.25" customHeight="1">
      <c r="A1402" s="2506"/>
      <c r="B1402" s="2297"/>
      <c r="C1402" s="2297"/>
      <c r="D1402" s="3482"/>
      <c r="E1402" s="2296"/>
      <c r="F1402" s="2297"/>
      <c r="G1402" s="2297"/>
      <c r="H1402" s="2297"/>
      <c r="I1402" s="2297"/>
      <c r="J1402" s="2297"/>
      <c r="K1402" s="2297"/>
      <c r="L1402" s="2297"/>
      <c r="M1402" s="2297"/>
      <c r="N1402" s="2297"/>
      <c r="O1402" s="2297"/>
    </row>
    <row r="1403" ht="293.25" customHeight="1">
      <c r="A1403" s="2506"/>
      <c r="B1403" s="2297"/>
      <c r="C1403" s="2297"/>
      <c r="D1403" s="3482"/>
      <c r="E1403" s="2296"/>
      <c r="F1403" s="2297"/>
      <c r="G1403" s="2297"/>
      <c r="H1403" s="2297"/>
      <c r="I1403" s="2297"/>
      <c r="J1403" s="2297"/>
      <c r="K1403" s="2297"/>
      <c r="L1403" s="2297"/>
      <c r="M1403" s="2297"/>
      <c r="N1403" s="2297"/>
      <c r="O1403" s="2297"/>
    </row>
    <row r="1404" ht="293.25" customHeight="1">
      <c r="A1404" s="2506"/>
      <c r="B1404" s="2297"/>
      <c r="C1404" s="2297"/>
      <c r="D1404" s="3482"/>
      <c r="E1404" s="2296"/>
      <c r="F1404" s="2297"/>
      <c r="G1404" s="2297"/>
      <c r="H1404" s="2297"/>
      <c r="I1404" s="2297"/>
      <c r="J1404" s="2297"/>
      <c r="K1404" s="2297"/>
      <c r="L1404" s="2297"/>
      <c r="M1404" s="2297"/>
      <c r="N1404" s="2297"/>
      <c r="O1404" s="2297"/>
    </row>
    <row r="1405" ht="293.25" customHeight="1">
      <c r="A1405" s="2506"/>
      <c r="B1405" s="2297"/>
      <c r="C1405" s="2297"/>
      <c r="D1405" s="3482"/>
      <c r="E1405" s="2296"/>
      <c r="F1405" s="2297"/>
      <c r="G1405" s="2297"/>
      <c r="H1405" s="2297"/>
      <c r="I1405" s="2297"/>
      <c r="J1405" s="2297"/>
      <c r="K1405" s="2297"/>
      <c r="L1405" s="2297"/>
      <c r="M1405" s="2297"/>
      <c r="N1405" s="2297"/>
      <c r="O1405" s="2297"/>
    </row>
    <row r="1406" ht="293.25" customHeight="1">
      <c r="A1406" s="2506"/>
      <c r="B1406" s="2297"/>
      <c r="C1406" s="2297"/>
      <c r="D1406" s="3482"/>
      <c r="E1406" s="2296"/>
      <c r="F1406" s="2297"/>
      <c r="G1406" s="2297"/>
      <c r="H1406" s="2297"/>
      <c r="I1406" s="2297"/>
      <c r="J1406" s="2297"/>
      <c r="K1406" s="2297"/>
      <c r="L1406" s="2297"/>
      <c r="M1406" s="2297"/>
      <c r="N1406" s="2297"/>
      <c r="O1406" s="2297"/>
    </row>
    <row r="1407" ht="293.25" customHeight="1">
      <c r="A1407" s="2506"/>
      <c r="B1407" s="2297"/>
      <c r="C1407" s="2297"/>
      <c r="D1407" s="3482"/>
      <c r="E1407" s="2296"/>
      <c r="F1407" s="2297"/>
      <c r="G1407" s="2297"/>
      <c r="H1407" s="2297"/>
      <c r="I1407" s="2297"/>
      <c r="J1407" s="2297"/>
      <c r="K1407" s="2297"/>
      <c r="L1407" s="2297"/>
      <c r="M1407" s="2297"/>
      <c r="N1407" s="2297"/>
      <c r="O1407" s="2297"/>
    </row>
    <row r="1408" ht="293.25" customHeight="1">
      <c r="A1408" s="2506"/>
      <c r="B1408" s="2297"/>
      <c r="C1408" s="2297"/>
      <c r="D1408" s="3482"/>
      <c r="E1408" s="2296"/>
      <c r="F1408" s="2297"/>
      <c r="G1408" s="2297"/>
      <c r="H1408" s="2297"/>
      <c r="I1408" s="2297"/>
      <c r="J1408" s="2297"/>
      <c r="K1408" s="2297"/>
      <c r="L1408" s="2297"/>
      <c r="M1408" s="2297"/>
      <c r="N1408" s="2297"/>
      <c r="O1408" s="2297"/>
    </row>
    <row r="1409" ht="293.25" customHeight="1">
      <c r="A1409" s="2506"/>
      <c r="B1409" s="2297"/>
      <c r="C1409" s="2297"/>
      <c r="D1409" s="3482"/>
      <c r="E1409" s="2296"/>
      <c r="F1409" s="2297"/>
      <c r="G1409" s="2297"/>
      <c r="H1409" s="2297"/>
      <c r="I1409" s="2297"/>
      <c r="J1409" s="2297"/>
      <c r="K1409" s="2297"/>
      <c r="L1409" s="2297"/>
      <c r="M1409" s="2297"/>
      <c r="N1409" s="2297"/>
      <c r="O1409" s="2297"/>
    </row>
    <row r="1410" ht="293.25" customHeight="1">
      <c r="A1410" s="2506"/>
      <c r="B1410" s="2297"/>
      <c r="C1410" s="2297"/>
      <c r="D1410" s="3482"/>
      <c r="E1410" s="2296"/>
      <c r="F1410" s="2297"/>
      <c r="G1410" s="2297"/>
      <c r="H1410" s="2297"/>
      <c r="I1410" s="2297"/>
      <c r="J1410" s="2297"/>
      <c r="K1410" s="2297"/>
      <c r="L1410" s="2297"/>
      <c r="M1410" s="2297"/>
      <c r="N1410" s="2297"/>
      <c r="O1410" s="2297"/>
    </row>
    <row r="1411" ht="293.25" customHeight="1">
      <c r="A1411" s="2506"/>
      <c r="B1411" s="2297"/>
      <c r="C1411" s="2297"/>
      <c r="D1411" s="3482"/>
      <c r="E1411" s="2296"/>
      <c r="F1411" s="2297"/>
      <c r="G1411" s="2297"/>
      <c r="H1411" s="2297"/>
      <c r="I1411" s="2297"/>
      <c r="J1411" s="2297"/>
      <c r="K1411" s="2297"/>
      <c r="L1411" s="2297"/>
      <c r="M1411" s="2297"/>
      <c r="N1411" s="2297"/>
      <c r="O1411" s="2297"/>
    </row>
    <row r="1412" ht="293.25" customHeight="1">
      <c r="A1412" s="2506"/>
      <c r="B1412" s="2297"/>
      <c r="C1412" s="2297"/>
      <c r="D1412" s="3482"/>
      <c r="E1412" s="2296"/>
      <c r="F1412" s="2297"/>
      <c r="G1412" s="2297"/>
      <c r="H1412" s="2297"/>
      <c r="I1412" s="2297"/>
      <c r="J1412" s="2297"/>
      <c r="K1412" s="2297"/>
      <c r="L1412" s="2297"/>
      <c r="M1412" s="2297"/>
      <c r="N1412" s="2297"/>
      <c r="O1412" s="2297"/>
    </row>
    <row r="1413" ht="293.25" customHeight="1">
      <c r="A1413" s="2506"/>
      <c r="B1413" s="2297"/>
      <c r="C1413" s="2297"/>
      <c r="D1413" s="3482"/>
      <c r="E1413" s="2296"/>
      <c r="F1413" s="2297"/>
      <c r="G1413" s="2297"/>
      <c r="H1413" s="2297"/>
      <c r="I1413" s="2297"/>
      <c r="J1413" s="2297"/>
      <c r="K1413" s="2297"/>
      <c r="L1413" s="2297"/>
      <c r="M1413" s="2297"/>
      <c r="N1413" s="2297"/>
      <c r="O1413" s="2297"/>
    </row>
    <row r="1414" ht="293.25" customHeight="1">
      <c r="A1414" s="2506"/>
      <c r="B1414" s="2297"/>
      <c r="C1414" s="2297"/>
      <c r="D1414" s="3482"/>
      <c r="E1414" s="2296"/>
      <c r="F1414" s="2297"/>
      <c r="G1414" s="2297"/>
      <c r="H1414" s="2297"/>
      <c r="I1414" s="2297"/>
      <c r="J1414" s="2297"/>
      <c r="K1414" s="2297"/>
      <c r="L1414" s="2297"/>
      <c r="M1414" s="2297"/>
      <c r="N1414" s="2297"/>
      <c r="O1414" s="2297"/>
    </row>
    <row r="1415" ht="293.25" customHeight="1">
      <c r="A1415" s="2506"/>
      <c r="B1415" s="2297"/>
      <c r="C1415" s="2297"/>
      <c r="D1415" s="3482"/>
      <c r="E1415" s="2296"/>
      <c r="F1415" s="2297"/>
      <c r="G1415" s="2297"/>
      <c r="H1415" s="2297"/>
      <c r="I1415" s="2297"/>
      <c r="J1415" s="2297"/>
      <c r="K1415" s="2297"/>
      <c r="L1415" s="2297"/>
      <c r="M1415" s="2297"/>
      <c r="N1415" s="2297"/>
      <c r="O1415" s="2297"/>
    </row>
    <row r="1416" ht="293.25" customHeight="1">
      <c r="A1416" s="2506"/>
      <c r="B1416" s="2297"/>
      <c r="C1416" s="2297"/>
      <c r="D1416" s="3482"/>
      <c r="E1416" s="2296"/>
      <c r="F1416" s="2297"/>
      <c r="G1416" s="2297"/>
      <c r="H1416" s="2297"/>
      <c r="I1416" s="2297"/>
      <c r="J1416" s="2297"/>
      <c r="K1416" s="2297"/>
      <c r="L1416" s="2297"/>
      <c r="M1416" s="2297"/>
      <c r="N1416" s="2297"/>
      <c r="O1416" s="2297"/>
    </row>
    <row r="1417" ht="293.25" customHeight="1">
      <c r="A1417" s="2506"/>
      <c r="B1417" s="2297"/>
      <c r="C1417" s="2297"/>
      <c r="D1417" s="3482"/>
      <c r="E1417" s="2296"/>
      <c r="F1417" s="2297"/>
      <c r="G1417" s="2297"/>
      <c r="H1417" s="2297"/>
      <c r="I1417" s="2297"/>
      <c r="J1417" s="2297"/>
      <c r="K1417" s="2297"/>
      <c r="L1417" s="2297"/>
      <c r="M1417" s="2297"/>
      <c r="N1417" s="2297"/>
      <c r="O1417" s="2297"/>
    </row>
    <row r="1418" ht="293.25" customHeight="1">
      <c r="A1418" s="2506"/>
      <c r="B1418" s="2297"/>
      <c r="C1418" s="2297"/>
      <c r="D1418" s="3482"/>
      <c r="E1418" s="2296"/>
      <c r="F1418" s="2297"/>
      <c r="G1418" s="2297"/>
      <c r="H1418" s="2297"/>
      <c r="I1418" s="2297"/>
      <c r="J1418" s="2297"/>
      <c r="K1418" s="2297"/>
      <c r="L1418" s="2297"/>
      <c r="M1418" s="2297"/>
      <c r="N1418" s="2297"/>
      <c r="O1418" s="2297"/>
    </row>
    <row r="1419" ht="293.25" customHeight="1">
      <c r="A1419" s="2506"/>
      <c r="B1419" s="2297"/>
      <c r="C1419" s="2297"/>
      <c r="D1419" s="3482"/>
      <c r="E1419" s="2296"/>
      <c r="F1419" s="2297"/>
      <c r="G1419" s="2297"/>
      <c r="H1419" s="2297"/>
      <c r="I1419" s="2297"/>
      <c r="J1419" s="2297"/>
      <c r="K1419" s="2297"/>
      <c r="L1419" s="2297"/>
      <c r="M1419" s="2297"/>
      <c r="N1419" s="2297"/>
      <c r="O1419" s="2297"/>
    </row>
    <row r="1420" ht="293.25" customHeight="1">
      <c r="A1420" s="2506"/>
      <c r="B1420" s="2297"/>
      <c r="C1420" s="2297"/>
      <c r="D1420" s="3482"/>
      <c r="E1420" s="2296"/>
      <c r="F1420" s="2297"/>
      <c r="G1420" s="2297"/>
      <c r="H1420" s="2297"/>
      <c r="I1420" s="2297"/>
      <c r="J1420" s="2297"/>
      <c r="K1420" s="2297"/>
      <c r="L1420" s="2297"/>
      <c r="M1420" s="2297"/>
      <c r="N1420" s="2297"/>
      <c r="O1420" s="2297"/>
    </row>
    <row r="1421" ht="293.25" customHeight="1">
      <c r="A1421" s="2506"/>
      <c r="B1421" s="2297"/>
      <c r="C1421" s="2297"/>
      <c r="D1421" s="3482"/>
      <c r="E1421" s="2296"/>
      <c r="F1421" s="2297"/>
      <c r="G1421" s="2297"/>
      <c r="H1421" s="2297"/>
      <c r="I1421" s="2297"/>
      <c r="J1421" s="2297"/>
      <c r="K1421" s="2297"/>
      <c r="L1421" s="2297"/>
      <c r="M1421" s="2297"/>
      <c r="N1421" s="2297"/>
      <c r="O1421" s="2297"/>
    </row>
    <row r="1422" ht="293.25" customHeight="1">
      <c r="A1422" s="2506"/>
      <c r="B1422" s="2297"/>
      <c r="C1422" s="2297"/>
      <c r="D1422" s="3482"/>
      <c r="E1422" s="2296"/>
      <c r="F1422" s="2297"/>
      <c r="G1422" s="2297"/>
      <c r="H1422" s="2297"/>
      <c r="I1422" s="2297"/>
      <c r="J1422" s="2297"/>
      <c r="K1422" s="2297"/>
      <c r="L1422" s="2297"/>
      <c r="M1422" s="2297"/>
      <c r="N1422" s="2297"/>
      <c r="O1422" s="2297"/>
    </row>
    <row r="1423" ht="293.25" customHeight="1">
      <c r="A1423" s="2506"/>
      <c r="B1423" s="2297"/>
      <c r="C1423" s="2297"/>
      <c r="D1423" s="3482"/>
      <c r="E1423" s="2296"/>
      <c r="F1423" s="2297"/>
      <c r="G1423" s="2297"/>
      <c r="H1423" s="2297"/>
      <c r="I1423" s="2297"/>
      <c r="J1423" s="2297"/>
      <c r="K1423" s="2297"/>
      <c r="L1423" s="2297"/>
      <c r="M1423" s="2297"/>
      <c r="N1423" s="2297"/>
      <c r="O1423" s="2297"/>
    </row>
    <row r="1424" ht="293.25" customHeight="1">
      <c r="A1424" s="2506"/>
      <c r="B1424" s="2297"/>
      <c r="C1424" s="2297"/>
      <c r="D1424" s="3482"/>
      <c r="E1424" s="2296"/>
      <c r="F1424" s="2297"/>
      <c r="G1424" s="2297"/>
      <c r="H1424" s="2297"/>
      <c r="I1424" s="2297"/>
      <c r="J1424" s="2297"/>
      <c r="K1424" s="2297"/>
      <c r="L1424" s="2297"/>
      <c r="M1424" s="2297"/>
      <c r="N1424" s="2297"/>
      <c r="O1424" s="2297"/>
    </row>
    <row r="1425" ht="293.25" customHeight="1">
      <c r="A1425" s="2506"/>
      <c r="B1425" s="2297"/>
      <c r="C1425" s="2297"/>
      <c r="D1425" s="3482"/>
      <c r="E1425" s="2296"/>
      <c r="F1425" s="2297"/>
      <c r="G1425" s="2297"/>
      <c r="H1425" s="2297"/>
      <c r="I1425" s="2297"/>
      <c r="J1425" s="2297"/>
      <c r="K1425" s="2297"/>
      <c r="L1425" s="2297"/>
      <c r="M1425" s="2297"/>
      <c r="N1425" s="2297"/>
      <c r="O1425" s="2297"/>
    </row>
    <row r="1426" ht="293.25" customHeight="1">
      <c r="A1426" s="2506"/>
      <c r="B1426" s="2297"/>
      <c r="C1426" s="2297"/>
      <c r="D1426" s="3482"/>
      <c r="E1426" s="2296"/>
      <c r="F1426" s="2297"/>
      <c r="G1426" s="2297"/>
      <c r="H1426" s="2297"/>
      <c r="I1426" s="2297"/>
      <c r="J1426" s="2297"/>
      <c r="K1426" s="2297"/>
      <c r="L1426" s="2297"/>
      <c r="M1426" s="2297"/>
      <c r="N1426" s="2297"/>
      <c r="O1426" s="2297"/>
    </row>
    <row r="1427" ht="293.25" customHeight="1">
      <c r="A1427" s="2506"/>
      <c r="B1427" s="2297"/>
      <c r="C1427" s="2297"/>
      <c r="D1427" s="3482"/>
      <c r="E1427" s="2296"/>
      <c r="F1427" s="2297"/>
      <c r="G1427" s="2297"/>
      <c r="H1427" s="2297"/>
      <c r="I1427" s="2297"/>
      <c r="J1427" s="2297"/>
      <c r="K1427" s="2297"/>
      <c r="L1427" s="2297"/>
      <c r="M1427" s="2297"/>
      <c r="N1427" s="2297"/>
      <c r="O1427" s="2297"/>
    </row>
    <row r="1428" ht="293.25" customHeight="1">
      <c r="A1428" s="2506"/>
      <c r="B1428" s="2297"/>
      <c r="C1428" s="2297"/>
      <c r="D1428" s="3482"/>
      <c r="E1428" s="2296"/>
      <c r="F1428" s="2297"/>
      <c r="G1428" s="2297"/>
      <c r="H1428" s="2297"/>
      <c r="I1428" s="2297"/>
      <c r="J1428" s="2297"/>
      <c r="K1428" s="2297"/>
      <c r="L1428" s="2297"/>
      <c r="M1428" s="2297"/>
      <c r="N1428" s="2297"/>
      <c r="O1428" s="2297"/>
    </row>
    <row r="1429" ht="293.25" customHeight="1">
      <c r="A1429" s="2506"/>
      <c r="B1429" s="2297"/>
      <c r="C1429" s="2297"/>
      <c r="D1429" s="3482"/>
      <c r="E1429" s="2296"/>
      <c r="F1429" s="2297"/>
      <c r="G1429" s="2297"/>
      <c r="H1429" s="2297"/>
      <c r="I1429" s="2297"/>
      <c r="J1429" s="2297"/>
      <c r="K1429" s="2297"/>
      <c r="L1429" s="2297"/>
      <c r="M1429" s="2297"/>
      <c r="N1429" s="2297"/>
      <c r="O1429" s="2297"/>
    </row>
    <row r="1430" ht="293.25" customHeight="1">
      <c r="A1430" s="2506"/>
      <c r="B1430" s="2297"/>
      <c r="C1430" s="2297"/>
      <c r="D1430" s="3482"/>
      <c r="E1430" s="2296"/>
      <c r="F1430" s="2297"/>
      <c r="G1430" s="2297"/>
      <c r="H1430" s="2297"/>
      <c r="I1430" s="2297"/>
      <c r="J1430" s="2297"/>
      <c r="K1430" s="2297"/>
      <c r="L1430" s="2297"/>
      <c r="M1430" s="2297"/>
      <c r="N1430" s="2297"/>
      <c r="O1430" s="2297"/>
    </row>
    <row r="1431" ht="293.25" customHeight="1">
      <c r="A1431" s="2506"/>
      <c r="B1431" s="2297"/>
      <c r="C1431" s="2297"/>
      <c r="D1431" s="3482"/>
      <c r="E1431" s="2296"/>
      <c r="F1431" s="2297"/>
      <c r="G1431" s="2297"/>
      <c r="H1431" s="2297"/>
      <c r="I1431" s="2297"/>
      <c r="J1431" s="2297"/>
      <c r="K1431" s="2297"/>
      <c r="L1431" s="2297"/>
      <c r="M1431" s="2297"/>
      <c r="N1431" s="2297"/>
      <c r="O1431" s="2297"/>
    </row>
    <row r="1432" ht="293.25" customHeight="1">
      <c r="A1432" s="2506"/>
      <c r="B1432" s="2297"/>
      <c r="C1432" s="2297"/>
      <c r="D1432" s="3482"/>
      <c r="E1432" s="2296"/>
      <c r="F1432" s="2297"/>
      <c r="G1432" s="2297"/>
      <c r="H1432" s="2297"/>
      <c r="I1432" s="2297"/>
      <c r="J1432" s="2297"/>
      <c r="K1432" s="2297"/>
      <c r="L1432" s="2297"/>
      <c r="M1432" s="2297"/>
      <c r="N1432" s="2297"/>
      <c r="O1432" s="2297"/>
    </row>
    <row r="1433" ht="293.25" customHeight="1">
      <c r="A1433" s="2506"/>
      <c r="B1433" s="2297"/>
      <c r="C1433" s="2297"/>
      <c r="D1433" s="3482"/>
      <c r="E1433" s="2296"/>
      <c r="F1433" s="2297"/>
      <c r="G1433" s="2297"/>
      <c r="H1433" s="2297"/>
      <c r="I1433" s="2297"/>
      <c r="J1433" s="2297"/>
      <c r="K1433" s="2297"/>
      <c r="L1433" s="2297"/>
      <c r="M1433" s="2297"/>
      <c r="N1433" s="2297"/>
      <c r="O1433" s="2297"/>
    </row>
    <row r="1434" ht="293.25" customHeight="1">
      <c r="A1434" s="2506"/>
      <c r="B1434" s="2297"/>
      <c r="C1434" s="2297"/>
      <c r="D1434" s="3482"/>
      <c r="E1434" s="2296"/>
      <c r="F1434" s="2297"/>
      <c r="G1434" s="2297"/>
      <c r="H1434" s="2297"/>
      <c r="I1434" s="2297"/>
      <c r="J1434" s="2297"/>
      <c r="K1434" s="2297"/>
      <c r="L1434" s="2297"/>
      <c r="M1434" s="2297"/>
      <c r="N1434" s="2297"/>
      <c r="O1434" s="2297"/>
    </row>
    <row r="1435" ht="293.25" customHeight="1">
      <c r="A1435" s="2506"/>
      <c r="B1435" s="2297"/>
      <c r="C1435" s="2297"/>
      <c r="D1435" s="3482"/>
      <c r="E1435" s="2296"/>
      <c r="F1435" s="2297"/>
      <c r="G1435" s="2297"/>
      <c r="H1435" s="2297"/>
      <c r="I1435" s="2297"/>
      <c r="J1435" s="2297"/>
      <c r="K1435" s="2297"/>
      <c r="L1435" s="2297"/>
      <c r="M1435" s="2297"/>
      <c r="N1435" s="2297"/>
      <c r="O1435" s="2297"/>
    </row>
    <row r="1436" ht="293.25" customHeight="1">
      <c r="A1436" s="2506"/>
      <c r="B1436" s="2297"/>
      <c r="C1436" s="2297"/>
      <c r="D1436" s="3482"/>
      <c r="E1436" s="2296"/>
      <c r="F1436" s="2297"/>
      <c r="G1436" s="2297"/>
      <c r="H1436" s="2297"/>
      <c r="I1436" s="2297"/>
      <c r="J1436" s="2297"/>
      <c r="K1436" s="2297"/>
      <c r="L1436" s="2297"/>
      <c r="M1436" s="2297"/>
      <c r="N1436" s="2297"/>
      <c r="O1436" s="2297"/>
    </row>
    <row r="1437" ht="293.25" customHeight="1">
      <c r="A1437" s="2506"/>
      <c r="B1437" s="2297"/>
      <c r="C1437" s="2297"/>
      <c r="D1437" s="3482"/>
      <c r="E1437" s="2296"/>
      <c r="F1437" s="2297"/>
      <c r="G1437" s="2297"/>
      <c r="H1437" s="2297"/>
      <c r="I1437" s="2297"/>
      <c r="J1437" s="2297"/>
      <c r="K1437" s="2297"/>
      <c r="L1437" s="2297"/>
      <c r="M1437" s="2297"/>
      <c r="N1437" s="2297"/>
      <c r="O1437" s="2297"/>
    </row>
    <row r="1438" ht="293.25" customHeight="1">
      <c r="A1438" s="2506"/>
      <c r="B1438" s="2297"/>
      <c r="C1438" s="2297"/>
      <c r="D1438" s="3482"/>
      <c r="E1438" s="2296"/>
      <c r="F1438" s="2297"/>
      <c r="G1438" s="2297"/>
      <c r="H1438" s="2297"/>
      <c r="I1438" s="2297"/>
      <c r="J1438" s="2297"/>
      <c r="K1438" s="2297"/>
      <c r="L1438" s="2297"/>
      <c r="M1438" s="2297"/>
      <c r="N1438" s="2297"/>
      <c r="O1438" s="2297"/>
    </row>
    <row r="1439" ht="293.25" customHeight="1">
      <c r="A1439" s="2506"/>
      <c r="B1439" s="2297"/>
      <c r="C1439" s="2297"/>
      <c r="D1439" s="3482"/>
      <c r="E1439" s="2296"/>
      <c r="F1439" s="2297"/>
      <c r="G1439" s="2297"/>
      <c r="H1439" s="2297"/>
      <c r="I1439" s="2297"/>
      <c r="J1439" s="2297"/>
      <c r="K1439" s="2297"/>
      <c r="L1439" s="2297"/>
      <c r="M1439" s="2297"/>
      <c r="N1439" s="2297"/>
      <c r="O1439" s="2297"/>
    </row>
    <row r="1440" ht="293.25" customHeight="1">
      <c r="A1440" s="2506"/>
      <c r="B1440" s="2297"/>
      <c r="C1440" s="2297"/>
      <c r="D1440" s="3482"/>
      <c r="E1440" s="2296"/>
      <c r="F1440" s="2297"/>
      <c r="G1440" s="2297"/>
      <c r="H1440" s="2297"/>
      <c r="I1440" s="2297"/>
      <c r="J1440" s="2297"/>
      <c r="K1440" s="2297"/>
      <c r="L1440" s="2297"/>
      <c r="M1440" s="2297"/>
      <c r="N1440" s="2297"/>
      <c r="O1440" s="2297"/>
    </row>
    <row r="1441" ht="293.25" customHeight="1">
      <c r="A1441" s="2506"/>
      <c r="B1441" s="2297"/>
      <c r="C1441" s="2297"/>
      <c r="D1441" s="3482"/>
      <c r="E1441" s="2296"/>
      <c r="F1441" s="2297"/>
      <c r="G1441" s="2297"/>
      <c r="H1441" s="2297"/>
      <c r="I1441" s="2297"/>
      <c r="J1441" s="2297"/>
      <c r="K1441" s="2297"/>
      <c r="L1441" s="2297"/>
      <c r="M1441" s="2297"/>
      <c r="N1441" s="2297"/>
      <c r="O1441" s="2297"/>
    </row>
    <row r="1442" ht="293.25" customHeight="1">
      <c r="A1442" s="2506"/>
      <c r="B1442" s="2297"/>
      <c r="C1442" s="2297"/>
      <c r="D1442" s="3482"/>
      <c r="E1442" s="2296"/>
      <c r="F1442" s="2297"/>
      <c r="G1442" s="2297"/>
      <c r="H1442" s="2297"/>
      <c r="I1442" s="2297"/>
      <c r="J1442" s="2297"/>
      <c r="K1442" s="2297"/>
      <c r="L1442" s="2297"/>
      <c r="M1442" s="2297"/>
      <c r="N1442" s="2297"/>
      <c r="O1442" s="2297"/>
    </row>
    <row r="1443" ht="293.25" customHeight="1">
      <c r="A1443" s="2506"/>
      <c r="B1443" s="2297"/>
      <c r="C1443" s="2297"/>
      <c r="D1443" s="3482"/>
      <c r="E1443" s="2296"/>
      <c r="F1443" s="2297"/>
      <c r="G1443" s="2297"/>
      <c r="H1443" s="2297"/>
      <c r="I1443" s="2297"/>
      <c r="J1443" s="2297"/>
      <c r="K1443" s="2297"/>
      <c r="L1443" s="2297"/>
      <c r="M1443" s="2297"/>
      <c r="N1443" s="2297"/>
      <c r="O1443" s="2297"/>
    </row>
    <row r="1444" ht="293.25" customHeight="1">
      <c r="A1444" s="2506"/>
      <c r="B1444" s="2297"/>
      <c r="C1444" s="2297"/>
      <c r="D1444" s="3482"/>
      <c r="E1444" s="2296"/>
      <c r="F1444" s="2297"/>
      <c r="G1444" s="2297"/>
      <c r="H1444" s="2297"/>
      <c r="I1444" s="2297"/>
      <c r="J1444" s="2297"/>
      <c r="K1444" s="2297"/>
      <c r="L1444" s="2297"/>
      <c r="M1444" s="2297"/>
      <c r="N1444" s="2297"/>
      <c r="O1444" s="2297"/>
    </row>
    <row r="1445" ht="293.25" customHeight="1">
      <c r="A1445" s="2506"/>
      <c r="B1445" s="2297"/>
      <c r="C1445" s="2297"/>
      <c r="D1445" s="3482"/>
      <c r="E1445" s="2296"/>
      <c r="F1445" s="2297"/>
      <c r="G1445" s="2297"/>
      <c r="H1445" s="2297"/>
      <c r="I1445" s="2297"/>
      <c r="J1445" s="2297"/>
      <c r="K1445" s="2297"/>
      <c r="L1445" s="2297"/>
      <c r="M1445" s="2297"/>
      <c r="N1445" s="2297"/>
      <c r="O1445" s="2297"/>
    </row>
    <row r="1446" ht="293.25" customHeight="1">
      <c r="A1446" s="2506"/>
      <c r="B1446" s="2297"/>
      <c r="C1446" s="2297"/>
      <c r="D1446" s="3482"/>
      <c r="E1446" s="2296"/>
      <c r="F1446" s="2297"/>
      <c r="G1446" s="2297"/>
      <c r="H1446" s="2297"/>
      <c r="I1446" s="2297"/>
      <c r="J1446" s="2297"/>
      <c r="K1446" s="2297"/>
      <c r="L1446" s="2297"/>
      <c r="M1446" s="2297"/>
      <c r="N1446" s="2297"/>
      <c r="O1446" s="2297"/>
    </row>
    <row r="1447" ht="293.25" customHeight="1">
      <c r="A1447" s="2506"/>
      <c r="B1447" s="2297"/>
      <c r="C1447" s="2297"/>
      <c r="D1447" s="3482"/>
      <c r="E1447" s="2296"/>
      <c r="F1447" s="2297"/>
      <c r="G1447" s="2297"/>
      <c r="H1447" s="2297"/>
      <c r="I1447" s="2297"/>
      <c r="J1447" s="2297"/>
      <c r="K1447" s="2297"/>
      <c r="L1447" s="2297"/>
      <c r="M1447" s="2297"/>
      <c r="N1447" s="2297"/>
      <c r="O1447" s="2297"/>
    </row>
    <row r="1448" ht="293.25" customHeight="1">
      <c r="A1448" s="2506"/>
      <c r="B1448" s="2297"/>
      <c r="C1448" s="2297"/>
      <c r="D1448" s="3482"/>
      <c r="E1448" s="2296"/>
      <c r="F1448" s="2297"/>
      <c r="G1448" s="2297"/>
      <c r="H1448" s="2297"/>
      <c r="I1448" s="2297"/>
      <c r="J1448" s="2297"/>
      <c r="K1448" s="2297"/>
      <c r="L1448" s="2297"/>
      <c r="M1448" s="2297"/>
      <c r="N1448" s="2297"/>
      <c r="O1448" s="2297"/>
    </row>
    <row r="1449" ht="293.25" customHeight="1">
      <c r="A1449" s="2506"/>
      <c r="B1449" s="2297"/>
      <c r="C1449" s="2297"/>
      <c r="D1449" s="3482"/>
      <c r="E1449" s="2296"/>
      <c r="F1449" s="2297"/>
      <c r="G1449" s="2297"/>
      <c r="H1449" s="2297"/>
      <c r="I1449" s="2297"/>
      <c r="J1449" s="2297"/>
      <c r="K1449" s="2297"/>
      <c r="L1449" s="2297"/>
      <c r="M1449" s="2297"/>
      <c r="N1449" s="2297"/>
      <c r="O1449" s="2297"/>
    </row>
    <row r="1450" ht="293.25" customHeight="1">
      <c r="A1450" s="2506"/>
      <c r="B1450" s="2297"/>
      <c r="C1450" s="2297"/>
      <c r="D1450" s="3482"/>
      <c r="E1450" s="2296"/>
      <c r="F1450" s="2297"/>
      <c r="G1450" s="2297"/>
      <c r="H1450" s="2297"/>
      <c r="I1450" s="2297"/>
      <c r="J1450" s="2297"/>
      <c r="K1450" s="2297"/>
      <c r="L1450" s="2297"/>
      <c r="M1450" s="2297"/>
      <c r="N1450" s="2297"/>
      <c r="O1450" s="2297"/>
    </row>
    <row r="1451" ht="293.25" customHeight="1">
      <c r="A1451" s="2506"/>
      <c r="B1451" s="2297"/>
      <c r="C1451" s="2297"/>
      <c r="D1451" s="3482"/>
      <c r="E1451" s="2296"/>
      <c r="F1451" s="2297"/>
      <c r="G1451" s="2297"/>
      <c r="H1451" s="2297"/>
      <c r="I1451" s="2297"/>
      <c r="J1451" s="2297"/>
      <c r="K1451" s="2297"/>
      <c r="L1451" s="2297"/>
      <c r="M1451" s="2297"/>
      <c r="N1451" s="2297"/>
      <c r="O1451" s="2297"/>
    </row>
    <row r="1452" ht="293.25" customHeight="1">
      <c r="A1452" s="2506"/>
      <c r="B1452" s="2297"/>
      <c r="C1452" s="2297"/>
      <c r="D1452" s="3482"/>
      <c r="E1452" s="2296"/>
      <c r="F1452" s="2297"/>
      <c r="G1452" s="2297"/>
      <c r="H1452" s="2297"/>
      <c r="I1452" s="2297"/>
      <c r="J1452" s="2297"/>
      <c r="K1452" s="2297"/>
      <c r="L1452" s="2297"/>
      <c r="M1452" s="2297"/>
      <c r="N1452" s="2297"/>
      <c r="O1452" s="2297"/>
    </row>
    <row r="1453" ht="293.25" customHeight="1">
      <c r="A1453" s="2506"/>
      <c r="B1453" s="2297"/>
      <c r="C1453" s="2297"/>
      <c r="D1453" s="3482"/>
      <c r="E1453" s="2296"/>
      <c r="F1453" s="2297"/>
      <c r="G1453" s="2297"/>
      <c r="H1453" s="2297"/>
      <c r="I1453" s="2297"/>
      <c r="J1453" s="2297"/>
      <c r="K1453" s="2297"/>
      <c r="L1453" s="2297"/>
      <c r="M1453" s="2297"/>
      <c r="N1453" s="2297"/>
      <c r="O1453" s="2297"/>
    </row>
    <row r="1454" ht="293.25" customHeight="1">
      <c r="A1454" s="2506"/>
      <c r="B1454" s="2297"/>
      <c r="C1454" s="2297"/>
      <c r="D1454" s="3482"/>
      <c r="E1454" s="2296"/>
      <c r="F1454" s="2297"/>
      <c r="G1454" s="2297"/>
      <c r="H1454" s="2297"/>
      <c r="I1454" s="2297"/>
      <c r="J1454" s="2297"/>
      <c r="K1454" s="2297"/>
      <c r="L1454" s="2297"/>
      <c r="M1454" s="2297"/>
      <c r="N1454" s="2297"/>
      <c r="O1454" s="2297"/>
    </row>
    <row r="1455" ht="293.25" customHeight="1">
      <c r="A1455" s="2506"/>
      <c r="B1455" s="2297"/>
      <c r="C1455" s="2297"/>
      <c r="D1455" s="3482"/>
      <c r="E1455" s="2296"/>
      <c r="F1455" s="2297"/>
      <c r="G1455" s="2297"/>
      <c r="H1455" s="2297"/>
      <c r="I1455" s="2297"/>
      <c r="J1455" s="2297"/>
      <c r="K1455" s="2297"/>
      <c r="L1455" s="2297"/>
      <c r="M1455" s="2297"/>
      <c r="N1455" s="2297"/>
      <c r="O1455" s="2297"/>
    </row>
    <row r="1456" ht="293.25" customHeight="1">
      <c r="A1456" s="2506"/>
      <c r="B1456" s="2297"/>
      <c r="C1456" s="2297"/>
      <c r="D1456" s="3482"/>
      <c r="E1456" s="2296"/>
      <c r="F1456" s="2297"/>
      <c r="G1456" s="2297"/>
      <c r="H1456" s="2297"/>
      <c r="I1456" s="2297"/>
      <c r="J1456" s="2297"/>
      <c r="K1456" s="2297"/>
      <c r="L1456" s="2297"/>
      <c r="M1456" s="2297"/>
      <c r="N1456" s="2297"/>
      <c r="O1456" s="2297"/>
    </row>
    <row r="1457" ht="293.25" customHeight="1">
      <c r="A1457" s="2506"/>
      <c r="B1457" s="2297"/>
      <c r="C1457" s="2297"/>
      <c r="D1457" s="3482"/>
      <c r="E1457" s="2296"/>
      <c r="F1457" s="2297"/>
      <c r="G1457" s="2297"/>
      <c r="H1457" s="2297"/>
      <c r="I1457" s="2297"/>
      <c r="J1457" s="2297"/>
      <c r="K1457" s="2297"/>
      <c r="L1457" s="2297"/>
      <c r="M1457" s="2297"/>
      <c r="N1457" s="2297"/>
      <c r="O1457" s="2297"/>
    </row>
    <row r="1458" ht="293.25" customHeight="1">
      <c r="A1458" s="2506"/>
      <c r="B1458" s="2297"/>
      <c r="C1458" s="2297"/>
      <c r="D1458" s="3482"/>
      <c r="E1458" s="2296"/>
      <c r="F1458" s="2297"/>
      <c r="G1458" s="2297"/>
      <c r="H1458" s="2297"/>
      <c r="I1458" s="2297"/>
      <c r="J1458" s="2297"/>
      <c r="K1458" s="2297"/>
      <c r="L1458" s="2297"/>
      <c r="M1458" s="2297"/>
      <c r="N1458" s="2297"/>
      <c r="O1458" s="2297"/>
    </row>
    <row r="1459" ht="293.25" customHeight="1">
      <c r="A1459" s="2506"/>
      <c r="B1459" s="2297"/>
      <c r="C1459" s="2297"/>
      <c r="D1459" s="3482"/>
      <c r="E1459" s="2296"/>
      <c r="F1459" s="2297"/>
      <c r="G1459" s="2297"/>
      <c r="H1459" s="2297"/>
      <c r="I1459" s="2297"/>
      <c r="J1459" s="2297"/>
      <c r="K1459" s="2297"/>
      <c r="L1459" s="2297"/>
      <c r="M1459" s="2297"/>
      <c r="N1459" s="2297"/>
      <c r="O1459" s="2297"/>
    </row>
    <row r="1460" ht="293.25" customHeight="1">
      <c r="A1460" s="2506"/>
      <c r="B1460" s="2297"/>
      <c r="C1460" s="2297"/>
      <c r="D1460" s="3482"/>
      <c r="E1460" s="2296"/>
      <c r="F1460" s="2297"/>
      <c r="G1460" s="2297"/>
      <c r="H1460" s="2297"/>
      <c r="I1460" s="2297"/>
      <c r="J1460" s="2297"/>
      <c r="K1460" s="2297"/>
      <c r="L1460" s="2297"/>
      <c r="M1460" s="2297"/>
      <c r="N1460" s="2297"/>
      <c r="O1460" s="2297"/>
    </row>
    <row r="1461" ht="293.25" customHeight="1">
      <c r="A1461" s="2506"/>
      <c r="B1461" s="2297"/>
      <c r="C1461" s="2297"/>
      <c r="D1461" s="3482"/>
      <c r="E1461" s="2296"/>
      <c r="F1461" s="2297"/>
      <c r="G1461" s="2297"/>
      <c r="H1461" s="2297"/>
      <c r="I1461" s="2297"/>
      <c r="J1461" s="2297"/>
      <c r="K1461" s="2297"/>
      <c r="L1461" s="2297"/>
      <c r="M1461" s="2297"/>
      <c r="N1461" s="2297"/>
      <c r="O1461" s="2297"/>
    </row>
    <row r="1462" ht="293.25" customHeight="1">
      <c r="A1462" s="2506"/>
      <c r="B1462" s="2297"/>
      <c r="C1462" s="2297"/>
      <c r="D1462" s="3482"/>
      <c r="E1462" s="2296"/>
      <c r="F1462" s="2297"/>
      <c r="G1462" s="2297"/>
      <c r="H1462" s="2297"/>
      <c r="I1462" s="2297"/>
      <c r="J1462" s="2297"/>
      <c r="K1462" s="2297"/>
      <c r="L1462" s="2297"/>
      <c r="M1462" s="2297"/>
      <c r="N1462" s="2297"/>
      <c r="O1462" s="2297"/>
    </row>
    <row r="1463" ht="293.25" customHeight="1">
      <c r="A1463" s="2506"/>
      <c r="B1463" s="2297"/>
      <c r="C1463" s="2297"/>
      <c r="D1463" s="3482"/>
      <c r="E1463" s="2296"/>
      <c r="F1463" s="2297"/>
      <c r="G1463" s="2297"/>
      <c r="H1463" s="2297"/>
      <c r="I1463" s="2297"/>
      <c r="J1463" s="2297"/>
      <c r="K1463" s="2297"/>
      <c r="L1463" s="2297"/>
      <c r="M1463" s="2297"/>
      <c r="N1463" s="2297"/>
      <c r="O1463" s="2297"/>
    </row>
    <row r="1464" ht="293.25" customHeight="1">
      <c r="A1464" s="2506"/>
      <c r="B1464" s="2297"/>
      <c r="C1464" s="2297"/>
      <c r="D1464" s="3482"/>
      <c r="E1464" s="2296"/>
      <c r="F1464" s="2297"/>
      <c r="G1464" s="2297"/>
      <c r="H1464" s="2297"/>
      <c r="I1464" s="2297"/>
      <c r="J1464" s="2297"/>
      <c r="K1464" s="2297"/>
      <c r="L1464" s="2297"/>
      <c r="M1464" s="2297"/>
      <c r="N1464" s="2297"/>
      <c r="O1464" s="2297"/>
    </row>
    <row r="1465" ht="293.25" customHeight="1">
      <c r="A1465" s="2506"/>
      <c r="B1465" s="2297"/>
      <c r="C1465" s="2297"/>
      <c r="D1465" s="3482"/>
      <c r="E1465" s="2296"/>
      <c r="F1465" s="2297"/>
      <c r="G1465" s="2297"/>
      <c r="H1465" s="2297"/>
      <c r="I1465" s="2297"/>
      <c r="J1465" s="2297"/>
      <c r="K1465" s="2297"/>
      <c r="L1465" s="2297"/>
      <c r="M1465" s="2297"/>
      <c r="N1465" s="2297"/>
      <c r="O1465" s="2297"/>
    </row>
    <row r="1466" ht="293.25" customHeight="1">
      <c r="A1466" s="2506"/>
      <c r="B1466" s="2297"/>
      <c r="C1466" s="2297"/>
      <c r="D1466" s="3482"/>
      <c r="E1466" s="2296"/>
      <c r="F1466" s="2297"/>
      <c r="G1466" s="2297"/>
      <c r="H1466" s="2297"/>
      <c r="I1466" s="2297"/>
      <c r="J1466" s="2297"/>
      <c r="K1466" s="2297"/>
      <c r="L1466" s="2297"/>
      <c r="M1466" s="2297"/>
      <c r="N1466" s="2297"/>
      <c r="O1466" s="2297"/>
    </row>
    <row r="1467" ht="293.25" customHeight="1">
      <c r="A1467" s="2506"/>
      <c r="B1467" s="2297"/>
      <c r="C1467" s="2297"/>
      <c r="D1467" s="3482"/>
      <c r="E1467" s="2296"/>
      <c r="F1467" s="2297"/>
      <c r="G1467" s="2297"/>
      <c r="H1467" s="2297"/>
      <c r="I1467" s="2297"/>
      <c r="J1467" s="2297"/>
      <c r="K1467" s="2297"/>
      <c r="L1467" s="2297"/>
      <c r="M1467" s="2297"/>
      <c r="N1467" s="2297"/>
      <c r="O1467" s="2297"/>
    </row>
    <row r="1468" ht="293.25" customHeight="1">
      <c r="A1468" s="2506"/>
      <c r="B1468" s="2297"/>
      <c r="C1468" s="2297"/>
      <c r="D1468" s="3482"/>
      <c r="E1468" s="2296"/>
      <c r="F1468" s="2297"/>
      <c r="G1468" s="2297"/>
      <c r="H1468" s="2297"/>
      <c r="I1468" s="2297"/>
      <c r="J1468" s="2297"/>
      <c r="K1468" s="2297"/>
      <c r="L1468" s="2297"/>
      <c r="M1468" s="2297"/>
      <c r="N1468" s="2297"/>
      <c r="O1468" s="2297"/>
    </row>
    <row r="1469" ht="293.25" customHeight="1">
      <c r="A1469" s="2506"/>
      <c r="B1469" s="2297"/>
      <c r="C1469" s="2297"/>
      <c r="D1469" s="3482"/>
      <c r="E1469" s="2296"/>
      <c r="F1469" s="2297"/>
      <c r="G1469" s="2297"/>
      <c r="H1469" s="2297"/>
      <c r="I1469" s="2297"/>
      <c r="J1469" s="2297"/>
      <c r="K1469" s="2297"/>
      <c r="L1469" s="2297"/>
      <c r="M1469" s="2297"/>
      <c r="N1469" s="2297"/>
      <c r="O1469" s="2297"/>
    </row>
    <row r="1470" ht="293.25" customHeight="1">
      <c r="A1470" s="2506"/>
      <c r="B1470" s="2297"/>
      <c r="C1470" s="2297"/>
      <c r="D1470" s="3482"/>
      <c r="E1470" s="2296"/>
      <c r="F1470" s="2297"/>
      <c r="G1470" s="2297"/>
      <c r="H1470" s="2297"/>
      <c r="I1470" s="2297"/>
      <c r="J1470" s="2297"/>
      <c r="K1470" s="2297"/>
      <c r="L1470" s="2297"/>
      <c r="M1470" s="2297"/>
      <c r="N1470" s="2297"/>
      <c r="O1470" s="2297"/>
    </row>
    <row r="1471" ht="293.25" customHeight="1">
      <c r="A1471" s="2506"/>
      <c r="B1471" s="2297"/>
      <c r="C1471" s="2297"/>
      <c r="D1471" s="3482"/>
      <c r="E1471" s="2296"/>
      <c r="F1471" s="2297"/>
      <c r="G1471" s="2297"/>
      <c r="H1471" s="2297"/>
      <c r="I1471" s="2297"/>
      <c r="J1471" s="2297"/>
      <c r="K1471" s="2297"/>
      <c r="L1471" s="2297"/>
      <c r="M1471" s="2297"/>
      <c r="N1471" s="2297"/>
      <c r="O1471" s="2297"/>
    </row>
    <row r="1472" ht="293.25" customHeight="1">
      <c r="A1472" s="2506"/>
      <c r="B1472" s="2297"/>
      <c r="C1472" s="2297"/>
      <c r="D1472" s="3482"/>
      <c r="E1472" s="2296"/>
      <c r="F1472" s="2297"/>
      <c r="G1472" s="2297"/>
      <c r="H1472" s="2297"/>
      <c r="I1472" s="2297"/>
      <c r="J1472" s="2297"/>
      <c r="K1472" s="2297"/>
      <c r="L1472" s="2297"/>
      <c r="M1472" s="2297"/>
      <c r="N1472" s="2297"/>
      <c r="O1472" s="2297"/>
    </row>
    <row r="1473" ht="293.25" customHeight="1">
      <c r="A1473" s="2506"/>
      <c r="B1473" s="2297"/>
      <c r="C1473" s="2297"/>
      <c r="D1473" s="3482"/>
      <c r="E1473" s="2296"/>
      <c r="F1473" s="2297"/>
      <c r="G1473" s="2297"/>
      <c r="H1473" s="2297"/>
      <c r="I1473" s="2297"/>
      <c r="J1473" s="2297"/>
      <c r="K1473" s="2297"/>
      <c r="L1473" s="2297"/>
      <c r="M1473" s="2297"/>
      <c r="N1473" s="2297"/>
      <c r="O1473" s="2297"/>
    </row>
    <row r="1474" ht="293.25" customHeight="1">
      <c r="A1474" s="2506"/>
      <c r="B1474" s="2297"/>
      <c r="C1474" s="2297"/>
      <c r="D1474" s="3482"/>
      <c r="E1474" s="2296"/>
      <c r="F1474" s="2297"/>
      <c r="G1474" s="2297"/>
      <c r="H1474" s="2297"/>
      <c r="I1474" s="2297"/>
      <c r="J1474" s="2297"/>
      <c r="K1474" s="2297"/>
      <c r="L1474" s="2297"/>
      <c r="M1474" s="2297"/>
      <c r="N1474" s="2297"/>
      <c r="O1474" s="2297"/>
    </row>
    <row r="1475" ht="293.25" customHeight="1">
      <c r="A1475" s="2506"/>
      <c r="B1475" s="2297"/>
      <c r="C1475" s="2297"/>
      <c r="D1475" s="3482"/>
      <c r="E1475" s="2296"/>
      <c r="F1475" s="2297"/>
      <c r="G1475" s="2297"/>
      <c r="H1475" s="2297"/>
      <c r="I1475" s="2297"/>
      <c r="J1475" s="2297"/>
      <c r="K1475" s="2297"/>
      <c r="L1475" s="2297"/>
      <c r="M1475" s="2297"/>
      <c r="N1475" s="2297"/>
      <c r="O1475" s="2297"/>
    </row>
    <row r="1476" ht="293.25" customHeight="1">
      <c r="A1476" s="2506"/>
      <c r="B1476" s="2297"/>
      <c r="C1476" s="2297"/>
      <c r="D1476" s="3482"/>
      <c r="E1476" s="2296"/>
      <c r="F1476" s="2297"/>
      <c r="G1476" s="2297"/>
      <c r="H1476" s="2297"/>
      <c r="I1476" s="2297"/>
      <c r="J1476" s="2297"/>
      <c r="K1476" s="2297"/>
      <c r="L1476" s="2297"/>
      <c r="M1476" s="2297"/>
      <c r="N1476" s="2297"/>
      <c r="O1476" s="2297"/>
    </row>
    <row r="1477" ht="293.25" customHeight="1">
      <c r="A1477" s="2506"/>
      <c r="B1477" s="2297"/>
      <c r="C1477" s="2297"/>
      <c r="D1477" s="3482"/>
      <c r="E1477" s="2296"/>
      <c r="F1477" s="2297"/>
      <c r="G1477" s="2297"/>
      <c r="H1477" s="2297"/>
      <c r="I1477" s="2297"/>
      <c r="J1477" s="2297"/>
      <c r="K1477" s="2297"/>
      <c r="L1477" s="2297"/>
      <c r="M1477" s="2297"/>
      <c r="N1477" s="2297"/>
      <c r="O1477" s="2297"/>
    </row>
    <row r="1478" ht="293.25" customHeight="1">
      <c r="A1478" s="2506"/>
      <c r="B1478" s="2297"/>
      <c r="C1478" s="2297"/>
      <c r="D1478" s="3482"/>
      <c r="E1478" s="2296"/>
      <c r="F1478" s="2297"/>
      <c r="G1478" s="2297"/>
      <c r="H1478" s="2297"/>
      <c r="I1478" s="2297"/>
      <c r="J1478" s="2297"/>
      <c r="K1478" s="2297"/>
      <c r="L1478" s="2297"/>
      <c r="M1478" s="2297"/>
      <c r="N1478" s="2297"/>
      <c r="O1478" s="2297"/>
    </row>
    <row r="1479" ht="293.25" customHeight="1">
      <c r="A1479" s="2506"/>
      <c r="B1479" s="2297"/>
      <c r="C1479" s="2297"/>
      <c r="D1479" s="3482"/>
      <c r="E1479" s="2296"/>
      <c r="F1479" s="2297"/>
      <c r="G1479" s="2297"/>
      <c r="H1479" s="2297"/>
      <c r="I1479" s="2297"/>
      <c r="J1479" s="2297"/>
      <c r="K1479" s="2297"/>
      <c r="L1479" s="2297"/>
      <c r="M1479" s="2297"/>
      <c r="N1479" s="2297"/>
      <c r="O1479" s="2297"/>
    </row>
    <row r="1480" ht="293.25" customHeight="1">
      <c r="A1480" s="2506"/>
      <c r="B1480" s="2297"/>
      <c r="C1480" s="2297"/>
      <c r="D1480" s="3482"/>
      <c r="E1480" s="2296"/>
      <c r="F1480" s="2297"/>
      <c r="G1480" s="2297"/>
      <c r="H1480" s="2297"/>
      <c r="I1480" s="2297"/>
      <c r="J1480" s="2297"/>
      <c r="K1480" s="2297"/>
      <c r="L1480" s="2297"/>
      <c r="M1480" s="2297"/>
      <c r="N1480" s="2297"/>
      <c r="O1480" s="2297"/>
    </row>
    <row r="1481" ht="293.25" customHeight="1">
      <c r="A1481" s="2506"/>
      <c r="B1481" s="2297"/>
      <c r="C1481" s="2297"/>
      <c r="D1481" s="3482"/>
      <c r="E1481" s="2296"/>
      <c r="F1481" s="2297"/>
      <c r="G1481" s="2297"/>
      <c r="H1481" s="2297"/>
      <c r="I1481" s="2297"/>
      <c r="J1481" s="2297"/>
      <c r="K1481" s="2297"/>
      <c r="L1481" s="2297"/>
      <c r="M1481" s="2297"/>
      <c r="N1481" s="2297"/>
      <c r="O1481" s="2297"/>
    </row>
    <row r="1482" ht="293.25" customHeight="1">
      <c r="A1482" s="2506"/>
      <c r="B1482" s="2297"/>
      <c r="C1482" s="2297"/>
      <c r="D1482" s="3482"/>
      <c r="E1482" s="2296"/>
      <c r="F1482" s="2297"/>
      <c r="G1482" s="2297"/>
      <c r="H1482" s="2297"/>
      <c r="I1482" s="2297"/>
      <c r="J1482" s="2297"/>
      <c r="K1482" s="2297"/>
      <c r="L1482" s="2297"/>
      <c r="M1482" s="2297"/>
      <c r="N1482" s="2297"/>
      <c r="O1482" s="2297"/>
    </row>
    <row r="1483" ht="293.25" customHeight="1">
      <c r="A1483" s="2506"/>
      <c r="B1483" s="2297"/>
      <c r="C1483" s="2297"/>
      <c r="D1483" s="3482"/>
      <c r="E1483" s="2296"/>
      <c r="F1483" s="2297"/>
      <c r="G1483" s="2297"/>
      <c r="H1483" s="2297"/>
      <c r="I1483" s="2297"/>
      <c r="J1483" s="2297"/>
      <c r="K1483" s="2297"/>
      <c r="L1483" s="2297"/>
      <c r="M1483" s="2297"/>
      <c r="N1483" s="2297"/>
      <c r="O1483" s="2297"/>
    </row>
    <row r="1484" ht="293.25" customHeight="1">
      <c r="A1484" s="2506"/>
      <c r="B1484" s="2297"/>
      <c r="C1484" s="2297"/>
      <c r="D1484" s="3482"/>
      <c r="E1484" s="2296"/>
      <c r="F1484" s="2297"/>
      <c r="G1484" s="2297"/>
      <c r="H1484" s="2297"/>
      <c r="I1484" s="2297"/>
      <c r="J1484" s="2297"/>
      <c r="K1484" s="2297"/>
      <c r="L1484" s="2297"/>
      <c r="M1484" s="2297"/>
      <c r="N1484" s="2297"/>
      <c r="O1484" s="2297"/>
    </row>
    <row r="1485" ht="293.25" customHeight="1">
      <c r="A1485" s="2506"/>
      <c r="B1485" s="2297"/>
      <c r="C1485" s="2297"/>
      <c r="D1485" s="3482"/>
      <c r="E1485" s="2296"/>
      <c r="F1485" s="2297"/>
      <c r="G1485" s="2297"/>
      <c r="H1485" s="2297"/>
      <c r="I1485" s="2297"/>
      <c r="J1485" s="2297"/>
      <c r="K1485" s="2297"/>
      <c r="L1485" s="2297"/>
      <c r="M1485" s="2297"/>
      <c r="N1485" s="2297"/>
      <c r="O1485" s="2297"/>
    </row>
    <row r="1486" ht="293.25" customHeight="1">
      <c r="A1486" s="2506"/>
      <c r="B1486" s="2297"/>
      <c r="C1486" s="2297"/>
      <c r="D1486" s="3482"/>
      <c r="E1486" s="2296"/>
      <c r="F1486" s="2297"/>
      <c r="G1486" s="2297"/>
      <c r="H1486" s="2297"/>
      <c r="I1486" s="2297"/>
      <c r="J1486" s="2297"/>
      <c r="K1486" s="2297"/>
      <c r="L1486" s="2297"/>
      <c r="M1486" s="2297"/>
      <c r="N1486" s="2297"/>
      <c r="O1486" s="2297"/>
    </row>
    <row r="1487" ht="293.25" customHeight="1">
      <c r="A1487" s="2506"/>
      <c r="B1487" s="2297"/>
      <c r="C1487" s="2297"/>
      <c r="D1487" s="3482"/>
      <c r="E1487" s="2296"/>
      <c r="F1487" s="2297"/>
      <c r="G1487" s="2297"/>
      <c r="H1487" s="2297"/>
      <c r="I1487" s="2297"/>
      <c r="J1487" s="2297"/>
      <c r="K1487" s="2297"/>
      <c r="L1487" s="2297"/>
      <c r="M1487" s="2297"/>
      <c r="N1487" s="2297"/>
      <c r="O1487" s="2297"/>
    </row>
    <row r="1488" ht="293.25" customHeight="1">
      <c r="A1488" s="2506"/>
      <c r="B1488" s="2297"/>
      <c r="C1488" s="2297"/>
      <c r="D1488" s="3482"/>
      <c r="E1488" s="2296"/>
      <c r="F1488" s="2297"/>
      <c r="G1488" s="2297"/>
      <c r="H1488" s="2297"/>
      <c r="I1488" s="2297"/>
      <c r="J1488" s="2297"/>
      <c r="K1488" s="2297"/>
      <c r="L1488" s="2297"/>
      <c r="M1488" s="2297"/>
      <c r="N1488" s="2297"/>
      <c r="O1488" s="2297"/>
    </row>
    <row r="1489" ht="293.25" customHeight="1">
      <c r="A1489" s="2506"/>
      <c r="B1489" s="2297"/>
      <c r="C1489" s="2297"/>
      <c r="D1489" s="3482"/>
      <c r="E1489" s="2296"/>
      <c r="F1489" s="2297"/>
      <c r="G1489" s="2297"/>
      <c r="H1489" s="2297"/>
      <c r="I1489" s="2297"/>
      <c r="J1489" s="2297"/>
      <c r="K1489" s="2297"/>
      <c r="L1489" s="2297"/>
      <c r="M1489" s="2297"/>
      <c r="N1489" s="2297"/>
      <c r="O1489" s="2297"/>
    </row>
    <row r="1490" ht="293.25" customHeight="1">
      <c r="A1490" s="2506"/>
      <c r="B1490" s="2297"/>
      <c r="C1490" s="2297"/>
      <c r="D1490" s="3482"/>
      <c r="E1490" s="2296"/>
      <c r="F1490" s="2297"/>
      <c r="G1490" s="2297"/>
      <c r="H1490" s="2297"/>
      <c r="I1490" s="2297"/>
      <c r="J1490" s="2297"/>
      <c r="K1490" s="2297"/>
      <c r="L1490" s="2297"/>
      <c r="M1490" s="2297"/>
      <c r="N1490" s="2297"/>
      <c r="O1490" s="2297"/>
    </row>
    <row r="1491" ht="293.25" customHeight="1">
      <c r="A1491" s="2506"/>
      <c r="B1491" s="2297"/>
      <c r="C1491" s="2297"/>
      <c r="D1491" s="3482"/>
      <c r="E1491" s="2296"/>
      <c r="F1491" s="2297"/>
      <c r="G1491" s="2297"/>
      <c r="H1491" s="2297"/>
      <c r="I1491" s="2297"/>
      <c r="J1491" s="2297"/>
      <c r="K1491" s="2297"/>
      <c r="L1491" s="2297"/>
      <c r="M1491" s="2297"/>
      <c r="N1491" s="2297"/>
      <c r="O1491" s="2297"/>
    </row>
    <row r="1492" ht="293.25" customHeight="1">
      <c r="A1492" s="2506"/>
      <c r="B1492" s="2297"/>
      <c r="C1492" s="2297"/>
      <c r="D1492" s="3482"/>
      <c r="E1492" s="2296"/>
      <c r="F1492" s="2297"/>
      <c r="G1492" s="2297"/>
      <c r="H1492" s="2297"/>
      <c r="I1492" s="2297"/>
      <c r="J1492" s="2297"/>
      <c r="K1492" s="2297"/>
      <c r="L1492" s="2297"/>
      <c r="M1492" s="2297"/>
      <c r="N1492" s="2297"/>
      <c r="O1492" s="2297"/>
    </row>
    <row r="1493" ht="293.25" customHeight="1">
      <c r="A1493" s="2506"/>
      <c r="B1493" s="2297"/>
      <c r="C1493" s="2297"/>
      <c r="D1493" s="3482"/>
      <c r="E1493" s="2296"/>
      <c r="F1493" s="2297"/>
      <c r="G1493" s="2297"/>
      <c r="H1493" s="2297"/>
      <c r="I1493" s="2297"/>
      <c r="J1493" s="2297"/>
      <c r="K1493" s="2297"/>
      <c r="L1493" s="2297"/>
      <c r="M1493" s="2297"/>
      <c r="N1493" s="2297"/>
      <c r="O1493" s="2297"/>
    </row>
    <row r="1494" ht="293.25" customHeight="1">
      <c r="A1494" s="2506"/>
      <c r="B1494" s="2297"/>
      <c r="C1494" s="2297"/>
      <c r="D1494" s="3482"/>
      <c r="E1494" s="2296"/>
      <c r="F1494" s="2297"/>
      <c r="G1494" s="2297"/>
      <c r="H1494" s="2297"/>
      <c r="I1494" s="2297"/>
      <c r="J1494" s="2297"/>
      <c r="K1494" s="2297"/>
      <c r="L1494" s="2297"/>
      <c r="M1494" s="2297"/>
      <c r="N1494" s="2297"/>
      <c r="O1494" s="2297"/>
    </row>
    <row r="1495" ht="293.25" customHeight="1">
      <c r="A1495" s="2506"/>
      <c r="B1495" s="2297"/>
      <c r="C1495" s="2297"/>
      <c r="D1495" s="3482"/>
      <c r="E1495" s="2296"/>
      <c r="F1495" s="2297"/>
      <c r="G1495" s="2297"/>
      <c r="H1495" s="2297"/>
      <c r="I1495" s="2297"/>
      <c r="J1495" s="2297"/>
      <c r="K1495" s="2297"/>
      <c r="L1495" s="2297"/>
      <c r="M1495" s="2297"/>
      <c r="N1495" s="2297"/>
      <c r="O1495" s="2297"/>
    </row>
    <row r="1496" ht="293.25" customHeight="1">
      <c r="A1496" s="2506"/>
      <c r="B1496" s="2297"/>
      <c r="C1496" s="2297"/>
      <c r="D1496" s="3482"/>
      <c r="E1496" s="2296"/>
      <c r="F1496" s="2297"/>
      <c r="G1496" s="2297"/>
      <c r="H1496" s="2297"/>
      <c r="I1496" s="2297"/>
      <c r="J1496" s="2297"/>
      <c r="K1496" s="2297"/>
      <c r="L1496" s="2297"/>
      <c r="M1496" s="2297"/>
      <c r="N1496" s="2297"/>
      <c r="O1496" s="2297"/>
    </row>
    <row r="1497" ht="293.25" customHeight="1">
      <c r="A1497" s="2506"/>
      <c r="B1497" s="2297"/>
      <c r="C1497" s="2297"/>
      <c r="D1497" s="3482"/>
      <c r="E1497" s="2296"/>
      <c r="F1497" s="2297"/>
      <c r="G1497" s="2297"/>
      <c r="H1497" s="2297"/>
      <c r="I1497" s="2297"/>
      <c r="J1497" s="2297"/>
      <c r="K1497" s="2297"/>
      <c r="L1497" s="2297"/>
      <c r="M1497" s="2297"/>
      <c r="N1497" s="2297"/>
      <c r="O1497" s="2297"/>
    </row>
    <row r="1498" ht="293.25" customHeight="1">
      <c r="A1498" s="2506"/>
      <c r="B1498" s="2297"/>
      <c r="C1498" s="2297"/>
      <c r="D1498" s="3482"/>
      <c r="E1498" s="2296"/>
      <c r="F1498" s="2297"/>
      <c r="G1498" s="2297"/>
      <c r="H1498" s="2297"/>
      <c r="I1498" s="2297"/>
      <c r="J1498" s="2297"/>
      <c r="K1498" s="2297"/>
      <c r="L1498" s="2297"/>
      <c r="M1498" s="2297"/>
      <c r="N1498" s="2297"/>
      <c r="O1498" s="2297"/>
    </row>
    <row r="1499" ht="293.25" customHeight="1">
      <c r="A1499" s="2506"/>
      <c r="B1499" s="2297"/>
      <c r="C1499" s="2297"/>
      <c r="D1499" s="3482"/>
      <c r="E1499" s="2296"/>
      <c r="F1499" s="2297"/>
      <c r="G1499" s="2297"/>
      <c r="H1499" s="2297"/>
      <c r="I1499" s="2297"/>
      <c r="J1499" s="2297"/>
      <c r="K1499" s="2297"/>
      <c r="L1499" s="2297"/>
      <c r="M1499" s="2297"/>
      <c r="N1499" s="2297"/>
      <c r="O1499" s="2297"/>
    </row>
    <row r="1500" ht="293.25" customHeight="1">
      <c r="A1500" s="2506"/>
      <c r="B1500" s="2297"/>
      <c r="C1500" s="2297"/>
      <c r="D1500" s="3482"/>
      <c r="E1500" s="2296"/>
      <c r="F1500" s="2297"/>
      <c r="G1500" s="2297"/>
      <c r="H1500" s="2297"/>
      <c r="I1500" s="2297"/>
      <c r="J1500" s="2297"/>
      <c r="K1500" s="2297"/>
      <c r="L1500" s="2297"/>
      <c r="M1500" s="2297"/>
      <c r="N1500" s="2297"/>
      <c r="O1500" s="2297"/>
    </row>
    <row r="1501" ht="293.25" customHeight="1">
      <c r="A1501" s="2506"/>
      <c r="B1501" s="2297"/>
      <c r="C1501" s="2297"/>
      <c r="D1501" s="3482"/>
      <c r="E1501" s="2296"/>
      <c r="F1501" s="2297"/>
      <c r="G1501" s="2297"/>
      <c r="H1501" s="2297"/>
      <c r="I1501" s="2297"/>
      <c r="J1501" s="2297"/>
      <c r="K1501" s="2297"/>
      <c r="L1501" s="2297"/>
      <c r="M1501" s="2297"/>
      <c r="N1501" s="2297"/>
      <c r="O1501" s="2297"/>
    </row>
    <row r="1502" ht="293.25" customHeight="1">
      <c r="A1502" s="2506"/>
      <c r="B1502" s="2297"/>
      <c r="C1502" s="2297"/>
      <c r="D1502" s="3482"/>
      <c r="E1502" s="2296"/>
      <c r="F1502" s="2297"/>
      <c r="G1502" s="2297"/>
      <c r="H1502" s="2297"/>
      <c r="I1502" s="2297"/>
      <c r="J1502" s="2297"/>
      <c r="K1502" s="2297"/>
      <c r="L1502" s="2297"/>
      <c r="M1502" s="2297"/>
      <c r="N1502" s="2297"/>
      <c r="O1502" s="2297"/>
    </row>
    <row r="1503" ht="293.25" customHeight="1">
      <c r="A1503" s="2506"/>
      <c r="B1503" s="2297"/>
      <c r="C1503" s="2297"/>
      <c r="D1503" s="3482"/>
      <c r="E1503" s="2296"/>
      <c r="F1503" s="2297"/>
      <c r="G1503" s="2297"/>
      <c r="H1503" s="2297"/>
      <c r="I1503" s="2297"/>
      <c r="J1503" s="2297"/>
      <c r="K1503" s="2297"/>
      <c r="L1503" s="2297"/>
      <c r="M1503" s="2297"/>
      <c r="N1503" s="2297"/>
      <c r="O1503" s="2297"/>
    </row>
    <row r="1504" ht="293.25" customHeight="1">
      <c r="A1504" s="2506"/>
      <c r="B1504" s="2297"/>
      <c r="C1504" s="2297"/>
      <c r="D1504" s="3482"/>
      <c r="E1504" s="2296"/>
      <c r="F1504" s="2297"/>
      <c r="G1504" s="2297"/>
      <c r="H1504" s="2297"/>
      <c r="I1504" s="2297"/>
      <c r="J1504" s="2297"/>
      <c r="K1504" s="2297"/>
      <c r="L1504" s="2297"/>
      <c r="M1504" s="2297"/>
      <c r="N1504" s="2297"/>
      <c r="O1504" s="2297"/>
    </row>
    <row r="1505" ht="293.25" customHeight="1">
      <c r="A1505" s="2506"/>
      <c r="B1505" s="2297"/>
      <c r="C1505" s="2297"/>
      <c r="D1505" s="3482"/>
      <c r="E1505" s="2296"/>
      <c r="F1505" s="2297"/>
      <c r="G1505" s="2297"/>
      <c r="H1505" s="2297"/>
      <c r="I1505" s="2297"/>
      <c r="J1505" s="2297"/>
      <c r="K1505" s="2297"/>
      <c r="L1505" s="2297"/>
      <c r="M1505" s="2297"/>
      <c r="N1505" s="2297"/>
      <c r="O1505" s="2297"/>
    </row>
    <row r="1506" ht="293.25" customHeight="1">
      <c r="A1506" s="2506"/>
      <c r="B1506" s="2297"/>
      <c r="C1506" s="2297"/>
      <c r="D1506" s="3482"/>
      <c r="E1506" s="2296"/>
      <c r="F1506" s="2297"/>
      <c r="G1506" s="2297"/>
      <c r="H1506" s="2297"/>
      <c r="I1506" s="2297"/>
      <c r="J1506" s="2297"/>
      <c r="K1506" s="2297"/>
      <c r="L1506" s="2297"/>
      <c r="M1506" s="2297"/>
      <c r="N1506" s="2297"/>
      <c r="O1506" s="2297"/>
    </row>
    <row r="1507" ht="293.25" customHeight="1">
      <c r="A1507" s="2506"/>
      <c r="B1507" s="2297"/>
      <c r="C1507" s="2297"/>
      <c r="D1507" s="3482"/>
      <c r="E1507" s="2296"/>
      <c r="F1507" s="2297"/>
      <c r="G1507" s="2297"/>
      <c r="H1507" s="2297"/>
      <c r="I1507" s="2297"/>
      <c r="J1507" s="2297"/>
      <c r="K1507" s="2297"/>
      <c r="L1507" s="2297"/>
      <c r="M1507" s="2297"/>
      <c r="N1507" s="2297"/>
      <c r="O1507" s="2297"/>
    </row>
    <row r="1508" ht="293.25" customHeight="1">
      <c r="A1508" s="2506"/>
      <c r="B1508" s="2297"/>
      <c r="C1508" s="2297"/>
      <c r="D1508" s="3482"/>
      <c r="E1508" s="2296"/>
      <c r="F1508" s="2297"/>
      <c r="G1508" s="2297"/>
      <c r="H1508" s="2297"/>
      <c r="I1508" s="2297"/>
      <c r="J1508" s="2297"/>
      <c r="K1508" s="2297"/>
      <c r="L1508" s="2297"/>
      <c r="M1508" s="2297"/>
      <c r="N1508" s="2297"/>
      <c r="O1508" s="2297"/>
    </row>
    <row r="1509" ht="293.25" customHeight="1">
      <c r="A1509" s="2506"/>
      <c r="B1509" s="2297"/>
      <c r="C1509" s="2297"/>
      <c r="D1509" s="3482"/>
      <c r="E1509" s="2296"/>
      <c r="F1509" s="2297"/>
      <c r="G1509" s="2297"/>
      <c r="H1509" s="2297"/>
      <c r="I1509" s="2297"/>
      <c r="J1509" s="2297"/>
      <c r="K1509" s="2297"/>
      <c r="L1509" s="2297"/>
      <c r="M1509" s="2297"/>
      <c r="N1509" s="2297"/>
      <c r="O1509" s="2297"/>
    </row>
    <row r="1510" ht="293.25" customHeight="1">
      <c r="A1510" s="2506"/>
      <c r="B1510" s="2297"/>
      <c r="C1510" s="2297"/>
      <c r="D1510" s="3482"/>
      <c r="E1510" s="2296"/>
      <c r="F1510" s="2297"/>
      <c r="G1510" s="2297"/>
      <c r="H1510" s="2297"/>
      <c r="I1510" s="2297"/>
      <c r="J1510" s="2297"/>
      <c r="K1510" s="2297"/>
      <c r="L1510" s="2297"/>
      <c r="M1510" s="2297"/>
      <c r="N1510" s="2297"/>
      <c r="O1510" s="2297"/>
    </row>
    <row r="1511" ht="293.25" customHeight="1">
      <c r="A1511" s="2506"/>
      <c r="B1511" s="2297"/>
      <c r="C1511" s="2297"/>
      <c r="D1511" s="3482"/>
      <c r="E1511" s="2296"/>
      <c r="F1511" s="2297"/>
      <c r="G1511" s="2297"/>
      <c r="H1511" s="2297"/>
      <c r="I1511" s="2297"/>
      <c r="J1511" s="2297"/>
      <c r="K1511" s="2297"/>
      <c r="L1511" s="2297"/>
      <c r="M1511" s="2297"/>
      <c r="N1511" s="2297"/>
      <c r="O1511" s="2297"/>
    </row>
    <row r="1512" ht="293.25" customHeight="1">
      <c r="A1512" s="2506"/>
      <c r="B1512" s="2297"/>
      <c r="C1512" s="2297"/>
      <c r="D1512" s="3482"/>
      <c r="E1512" s="2296"/>
      <c r="F1512" s="2297"/>
      <c r="G1512" s="2297"/>
      <c r="H1512" s="2297"/>
      <c r="I1512" s="2297"/>
      <c r="J1512" s="2297"/>
      <c r="K1512" s="2297"/>
      <c r="L1512" s="2297"/>
      <c r="M1512" s="2297"/>
      <c r="N1512" s="2297"/>
      <c r="O1512" s="2297"/>
    </row>
    <row r="1513" ht="293.25" customHeight="1">
      <c r="A1513" s="2506"/>
      <c r="B1513" s="2297"/>
      <c r="C1513" s="2297"/>
      <c r="D1513" s="3482"/>
      <c r="E1513" s="2296"/>
      <c r="F1513" s="2297"/>
      <c r="G1513" s="2297"/>
      <c r="H1513" s="2297"/>
      <c r="I1513" s="2297"/>
      <c r="J1513" s="2297"/>
      <c r="K1513" s="2297"/>
      <c r="L1513" s="2297"/>
      <c r="M1513" s="2297"/>
      <c r="N1513" s="2297"/>
      <c r="O1513" s="2297"/>
    </row>
    <row r="1514" ht="293.25" customHeight="1">
      <c r="A1514" s="2506"/>
      <c r="B1514" s="2297"/>
      <c r="C1514" s="2297"/>
      <c r="D1514" s="3482"/>
      <c r="E1514" s="2296"/>
      <c r="F1514" s="2297"/>
      <c r="G1514" s="2297"/>
      <c r="H1514" s="2297"/>
      <c r="I1514" s="2297"/>
      <c r="J1514" s="2297"/>
      <c r="K1514" s="2297"/>
      <c r="L1514" s="2297"/>
      <c r="M1514" s="2297"/>
      <c r="N1514" s="2297"/>
      <c r="O1514" s="2297"/>
    </row>
    <row r="1515" ht="293.25" customHeight="1">
      <c r="A1515" s="2506"/>
      <c r="B1515" s="2297"/>
      <c r="C1515" s="2297"/>
      <c r="D1515" s="3482"/>
      <c r="E1515" s="2296"/>
      <c r="F1515" s="2297"/>
      <c r="G1515" s="2297"/>
      <c r="H1515" s="2297"/>
      <c r="I1515" s="2297"/>
      <c r="J1515" s="2297"/>
      <c r="K1515" s="2297"/>
      <c r="L1515" s="2297"/>
      <c r="M1515" s="2297"/>
      <c r="N1515" s="2297"/>
      <c r="O1515" s="2297"/>
    </row>
    <row r="1516" ht="293.25" customHeight="1">
      <c r="A1516" s="2506"/>
      <c r="B1516" s="2297"/>
      <c r="C1516" s="2297"/>
      <c r="D1516" s="3482"/>
      <c r="E1516" s="2296"/>
      <c r="F1516" s="2297"/>
      <c r="G1516" s="2297"/>
      <c r="H1516" s="2297"/>
      <c r="I1516" s="2297"/>
      <c r="J1516" s="2297"/>
      <c r="K1516" s="2297"/>
      <c r="L1516" s="2297"/>
      <c r="M1516" s="2297"/>
      <c r="N1516" s="2297"/>
      <c r="O1516" s="2297"/>
    </row>
    <row r="1517" ht="293.25" customHeight="1">
      <c r="A1517" s="2506"/>
      <c r="B1517" s="2297"/>
      <c r="C1517" s="2297"/>
      <c r="D1517" s="3482"/>
      <c r="E1517" s="2296"/>
      <c r="F1517" s="2297"/>
      <c r="G1517" s="2297"/>
      <c r="H1517" s="2297"/>
      <c r="I1517" s="2297"/>
      <c r="J1517" s="2297"/>
      <c r="K1517" s="2297"/>
      <c r="L1517" s="2297"/>
      <c r="M1517" s="2297"/>
      <c r="N1517" s="2297"/>
      <c r="O1517" s="2297"/>
    </row>
    <row r="1518" ht="293.25" customHeight="1">
      <c r="A1518" s="2506"/>
      <c r="B1518" s="2297"/>
      <c r="C1518" s="2297"/>
      <c r="D1518" s="3482"/>
      <c r="E1518" s="2296"/>
      <c r="F1518" s="2297"/>
      <c r="G1518" s="2297"/>
      <c r="H1518" s="2297"/>
      <c r="I1518" s="2297"/>
      <c r="J1518" s="2297"/>
      <c r="K1518" s="2297"/>
      <c r="L1518" s="2297"/>
      <c r="M1518" s="2297"/>
      <c r="N1518" s="2297"/>
      <c r="O1518" s="2297"/>
    </row>
    <row r="1519" ht="293.25" customHeight="1">
      <c r="A1519" s="2506"/>
      <c r="B1519" s="2297"/>
      <c r="C1519" s="2297"/>
      <c r="D1519" s="3482"/>
      <c r="E1519" s="2296"/>
      <c r="F1519" s="2297"/>
      <c r="G1519" s="2297"/>
      <c r="H1519" s="2297"/>
      <c r="I1519" s="2297"/>
      <c r="J1519" s="2297"/>
      <c r="K1519" s="2297"/>
      <c r="L1519" s="2297"/>
      <c r="M1519" s="2297"/>
      <c r="N1519" s="2297"/>
      <c r="O1519" s="2297"/>
    </row>
    <row r="1520" ht="293.25" customHeight="1">
      <c r="A1520" s="2506"/>
      <c r="B1520" s="2297"/>
      <c r="C1520" s="2297"/>
      <c r="D1520" s="3482"/>
      <c r="E1520" s="2296"/>
      <c r="F1520" s="2297"/>
      <c r="G1520" s="2297"/>
      <c r="H1520" s="2297"/>
      <c r="I1520" s="2297"/>
      <c r="J1520" s="2297"/>
      <c r="K1520" s="2297"/>
      <c r="L1520" s="2297"/>
      <c r="M1520" s="2297"/>
      <c r="N1520" s="2297"/>
      <c r="O1520" s="2297"/>
    </row>
    <row r="1521" ht="293.25" customHeight="1">
      <c r="A1521" s="2506"/>
      <c r="B1521" s="2297"/>
      <c r="C1521" s="2297"/>
      <c r="D1521" s="3482"/>
      <c r="E1521" s="2296"/>
      <c r="F1521" s="2297"/>
      <c r="G1521" s="2297"/>
      <c r="H1521" s="2297"/>
      <c r="I1521" s="2297"/>
      <c r="J1521" s="2297"/>
      <c r="K1521" s="2297"/>
      <c r="L1521" s="2297"/>
      <c r="M1521" s="2297"/>
      <c r="N1521" s="2297"/>
      <c r="O1521" s="2297"/>
    </row>
    <row r="1522" ht="293.25" customHeight="1">
      <c r="A1522" s="2506"/>
      <c r="B1522" s="2297"/>
      <c r="C1522" s="2297"/>
      <c r="D1522" s="3482"/>
      <c r="E1522" s="2296"/>
      <c r="F1522" s="2297"/>
      <c r="G1522" s="2297"/>
      <c r="H1522" s="2297"/>
      <c r="I1522" s="2297"/>
      <c r="J1522" s="2297"/>
      <c r="K1522" s="2297"/>
      <c r="L1522" s="2297"/>
      <c r="M1522" s="2297"/>
      <c r="N1522" s="2297"/>
      <c r="O1522" s="2297"/>
    </row>
    <row r="1523" ht="293.25" customHeight="1">
      <c r="A1523" s="2506"/>
      <c r="B1523" s="2297"/>
      <c r="C1523" s="2297"/>
      <c r="D1523" s="3482"/>
      <c r="E1523" s="2296"/>
      <c r="F1523" s="2297"/>
      <c r="G1523" s="2297"/>
      <c r="H1523" s="2297"/>
      <c r="I1523" s="2297"/>
      <c r="J1523" s="2297"/>
      <c r="K1523" s="2297"/>
      <c r="L1523" s="2297"/>
      <c r="M1523" s="2297"/>
      <c r="N1523" s="2297"/>
      <c r="O1523" s="2297"/>
    </row>
    <row r="1524" ht="293.25" customHeight="1">
      <c r="A1524" s="2506"/>
      <c r="B1524" s="2297"/>
      <c r="C1524" s="2297"/>
      <c r="D1524" s="3482"/>
      <c r="E1524" s="2296"/>
      <c r="F1524" s="2297"/>
      <c r="G1524" s="2297"/>
      <c r="H1524" s="2297"/>
      <c r="I1524" s="2297"/>
      <c r="J1524" s="2297"/>
      <c r="K1524" s="2297"/>
      <c r="L1524" s="2297"/>
      <c r="M1524" s="2297"/>
      <c r="N1524" s="2297"/>
      <c r="O1524" s="2297"/>
    </row>
    <row r="1525" ht="293.25" customHeight="1">
      <c r="A1525" s="2506"/>
      <c r="B1525" s="2297"/>
      <c r="C1525" s="2297"/>
      <c r="D1525" s="3482"/>
      <c r="E1525" s="2296"/>
      <c r="F1525" s="2297"/>
      <c r="G1525" s="2297"/>
      <c r="H1525" s="2297"/>
      <c r="I1525" s="2297"/>
      <c r="J1525" s="2297"/>
      <c r="K1525" s="2297"/>
      <c r="L1525" s="2297"/>
      <c r="M1525" s="2297"/>
      <c r="N1525" s="2297"/>
      <c r="O1525" s="2297"/>
    </row>
    <row r="1526" ht="293.25" customHeight="1">
      <c r="A1526" s="2506"/>
      <c r="B1526" s="2297"/>
      <c r="C1526" s="2297"/>
      <c r="D1526" s="3482"/>
      <c r="E1526" s="2296"/>
      <c r="F1526" s="2297"/>
      <c r="G1526" s="2297"/>
      <c r="H1526" s="2297"/>
      <c r="I1526" s="2297"/>
      <c r="J1526" s="2297"/>
      <c r="K1526" s="2297"/>
      <c r="L1526" s="2297"/>
      <c r="M1526" s="2297"/>
      <c r="N1526" s="2297"/>
      <c r="O1526" s="2297"/>
    </row>
    <row r="1527" ht="293.25" customHeight="1">
      <c r="A1527" s="2506"/>
      <c r="B1527" s="2297"/>
      <c r="C1527" s="2297"/>
      <c r="D1527" s="3482"/>
      <c r="E1527" s="2296"/>
      <c r="F1527" s="2297"/>
      <c r="G1527" s="2297"/>
      <c r="H1527" s="2297"/>
      <c r="I1527" s="2297"/>
      <c r="J1527" s="2297"/>
      <c r="K1527" s="2297"/>
      <c r="L1527" s="2297"/>
      <c r="M1527" s="2297"/>
      <c r="N1527" s="2297"/>
      <c r="O1527" s="2297"/>
    </row>
    <row r="1528" ht="293.25" customHeight="1">
      <c r="A1528" s="2506"/>
      <c r="B1528" s="2297"/>
      <c r="C1528" s="2297"/>
      <c r="D1528" s="3482"/>
      <c r="E1528" s="2296"/>
      <c r="F1528" s="2297"/>
      <c r="G1528" s="2297"/>
      <c r="H1528" s="2297"/>
      <c r="I1528" s="2297"/>
      <c r="J1528" s="2297"/>
      <c r="K1528" s="2297"/>
      <c r="L1528" s="2297"/>
      <c r="M1528" s="2297"/>
      <c r="N1528" s="2297"/>
      <c r="O1528" s="2297"/>
    </row>
    <row r="1529" ht="293.25" customHeight="1">
      <c r="A1529" s="2506"/>
      <c r="B1529" s="2297"/>
      <c r="C1529" s="2297"/>
      <c r="D1529" s="3482"/>
      <c r="E1529" s="2296"/>
      <c r="F1529" s="2297"/>
      <c r="G1529" s="2297"/>
      <c r="H1529" s="2297"/>
      <c r="I1529" s="2297"/>
      <c r="J1529" s="2297"/>
      <c r="K1529" s="2297"/>
      <c r="L1529" s="2297"/>
      <c r="M1529" s="2297"/>
      <c r="N1529" s="2297"/>
      <c r="O1529" s="2297"/>
    </row>
    <row r="1530" ht="293.25" customHeight="1">
      <c r="A1530" s="2506"/>
      <c r="B1530" s="2297"/>
      <c r="C1530" s="2297"/>
      <c r="D1530" s="3482"/>
      <c r="E1530" s="2296"/>
      <c r="F1530" s="2297"/>
      <c r="G1530" s="2297"/>
      <c r="H1530" s="2297"/>
      <c r="I1530" s="2297"/>
      <c r="J1530" s="2297"/>
      <c r="K1530" s="2297"/>
      <c r="L1530" s="2297"/>
      <c r="M1530" s="2297"/>
      <c r="N1530" s="2297"/>
      <c r="O1530" s="2297"/>
    </row>
    <row r="1531" ht="293.25" customHeight="1">
      <c r="A1531" s="2506"/>
      <c r="B1531" s="2297"/>
      <c r="C1531" s="2297"/>
      <c r="D1531" s="3482"/>
      <c r="E1531" s="2296"/>
      <c r="F1531" s="2297"/>
      <c r="G1531" s="2297"/>
      <c r="H1531" s="2297"/>
      <c r="I1531" s="2297"/>
      <c r="J1531" s="2297"/>
      <c r="K1531" s="2297"/>
      <c r="L1531" s="2297"/>
      <c r="M1531" s="2297"/>
      <c r="N1531" s="2297"/>
      <c r="O1531" s="2297"/>
    </row>
    <row r="1532" ht="293.25" customHeight="1">
      <c r="A1532" s="2506"/>
      <c r="B1532" s="2297"/>
      <c r="C1532" s="2297"/>
      <c r="D1532" s="3482"/>
      <c r="E1532" s="2296"/>
      <c r="F1532" s="2297"/>
      <c r="G1532" s="2297"/>
      <c r="H1532" s="2297"/>
      <c r="I1532" s="2297"/>
      <c r="J1532" s="2297"/>
      <c r="K1532" s="2297"/>
      <c r="L1532" s="2297"/>
      <c r="M1532" s="2297"/>
      <c r="N1532" s="2297"/>
      <c r="O1532" s="2297"/>
    </row>
    <row r="1533" ht="293.25" customHeight="1">
      <c r="A1533" s="2506"/>
      <c r="B1533" s="2297"/>
      <c r="C1533" s="2297"/>
      <c r="D1533" s="3482"/>
      <c r="E1533" s="2296"/>
      <c r="F1533" s="2297"/>
      <c r="G1533" s="2297"/>
      <c r="H1533" s="2297"/>
      <c r="I1533" s="2297"/>
      <c r="J1533" s="2297"/>
      <c r="K1533" s="2297"/>
      <c r="L1533" s="2297"/>
      <c r="M1533" s="2297"/>
      <c r="N1533" s="2297"/>
      <c r="O1533" s="2297"/>
    </row>
    <row r="1534" ht="293.25" customHeight="1">
      <c r="A1534" s="2506"/>
      <c r="B1534" s="2297"/>
      <c r="C1534" s="2297"/>
      <c r="D1534" s="3482"/>
      <c r="E1534" s="2296"/>
      <c r="F1534" s="2297"/>
      <c r="G1534" s="2297"/>
      <c r="H1534" s="2297"/>
      <c r="I1534" s="2297"/>
      <c r="J1534" s="2297"/>
      <c r="K1534" s="2297"/>
      <c r="L1534" s="2297"/>
      <c r="M1534" s="2297"/>
      <c r="N1534" s="2297"/>
      <c r="O1534" s="2297"/>
    </row>
    <row r="1535" ht="293.25" customHeight="1">
      <c r="A1535" s="2506"/>
      <c r="B1535" s="2297"/>
      <c r="C1535" s="2297"/>
      <c r="D1535" s="3482"/>
      <c r="E1535" s="2296"/>
      <c r="F1535" s="2297"/>
      <c r="G1535" s="2297"/>
      <c r="H1535" s="2297"/>
      <c r="I1535" s="2297"/>
      <c r="J1535" s="2297"/>
      <c r="K1535" s="2297"/>
      <c r="L1535" s="2297"/>
      <c r="M1535" s="2297"/>
      <c r="N1535" s="2297"/>
      <c r="O1535" s="2297"/>
    </row>
    <row r="1536" ht="293.25" customHeight="1">
      <c r="A1536" s="2506"/>
      <c r="B1536" s="2297"/>
      <c r="C1536" s="2297"/>
      <c r="D1536" s="3482"/>
      <c r="E1536" s="2296"/>
      <c r="F1536" s="2297"/>
      <c r="G1536" s="2297"/>
      <c r="H1536" s="2297"/>
      <c r="I1536" s="2297"/>
      <c r="J1536" s="2297"/>
      <c r="K1536" s="2297"/>
      <c r="L1536" s="2297"/>
      <c r="M1536" s="2297"/>
      <c r="N1536" s="2297"/>
      <c r="O1536" s="2297"/>
    </row>
    <row r="1537" ht="293.25" customHeight="1">
      <c r="A1537" s="2506"/>
      <c r="B1537" s="2297"/>
      <c r="C1537" s="2297"/>
      <c r="D1537" s="3482"/>
      <c r="E1537" s="2296"/>
      <c r="F1537" s="2297"/>
      <c r="G1537" s="2297"/>
      <c r="H1537" s="2297"/>
      <c r="I1537" s="2297"/>
      <c r="J1537" s="2297"/>
      <c r="K1537" s="2297"/>
      <c r="L1537" s="2297"/>
      <c r="M1537" s="2297"/>
      <c r="N1537" s="2297"/>
      <c r="O1537" s="2297"/>
    </row>
    <row r="1538" ht="293.25" customHeight="1">
      <c r="A1538" s="2506"/>
      <c r="B1538" s="2297"/>
      <c r="C1538" s="2297"/>
      <c r="D1538" s="3482"/>
      <c r="E1538" s="2296"/>
      <c r="F1538" s="2297"/>
      <c r="G1538" s="2297"/>
      <c r="H1538" s="2297"/>
      <c r="I1538" s="2297"/>
      <c r="J1538" s="2297"/>
      <c r="K1538" s="2297"/>
      <c r="L1538" s="2297"/>
      <c r="M1538" s="2297"/>
      <c r="N1538" s="2297"/>
      <c r="O1538" s="2297"/>
    </row>
    <row r="1539" ht="293.25" customHeight="1">
      <c r="A1539" s="2506"/>
      <c r="B1539" s="2297"/>
      <c r="C1539" s="2297"/>
      <c r="D1539" s="3482"/>
      <c r="E1539" s="2296"/>
      <c r="F1539" s="2297"/>
      <c r="G1539" s="2297"/>
      <c r="H1539" s="2297"/>
      <c r="I1539" s="2297"/>
      <c r="J1539" s="2297"/>
      <c r="K1539" s="2297"/>
      <c r="L1539" s="2297"/>
      <c r="M1539" s="2297"/>
      <c r="N1539" s="2297"/>
      <c r="O1539" s="2297"/>
    </row>
    <row r="1540" ht="293.25" customHeight="1">
      <c r="A1540" s="2506"/>
      <c r="B1540" s="2297"/>
      <c r="C1540" s="2297"/>
      <c r="D1540" s="3482"/>
      <c r="E1540" s="2296"/>
      <c r="F1540" s="2297"/>
      <c r="G1540" s="2297"/>
      <c r="H1540" s="2297"/>
      <c r="I1540" s="2297"/>
      <c r="J1540" s="2297"/>
      <c r="K1540" s="2297"/>
      <c r="L1540" s="2297"/>
      <c r="M1540" s="2297"/>
      <c r="N1540" s="2297"/>
      <c r="O1540" s="2297"/>
    </row>
    <row r="1541" ht="293.25" customHeight="1">
      <c r="A1541" s="2506"/>
      <c r="B1541" s="2297"/>
      <c r="C1541" s="2297"/>
      <c r="D1541" s="3482"/>
      <c r="E1541" s="2296"/>
      <c r="F1541" s="2297"/>
      <c r="G1541" s="2297"/>
      <c r="H1541" s="2297"/>
      <c r="I1541" s="2297"/>
      <c r="J1541" s="2297"/>
      <c r="K1541" s="2297"/>
      <c r="L1541" s="2297"/>
      <c r="M1541" s="2297"/>
      <c r="N1541" s="2297"/>
      <c r="O1541" s="2297"/>
    </row>
    <row r="1542" ht="293.25" customHeight="1">
      <c r="A1542" s="2506"/>
      <c r="B1542" s="2297"/>
      <c r="C1542" s="2297"/>
      <c r="D1542" s="3482"/>
      <c r="E1542" s="2296"/>
      <c r="F1542" s="2297"/>
      <c r="G1542" s="2297"/>
      <c r="H1542" s="2297"/>
      <c r="I1542" s="2297"/>
      <c r="J1542" s="2297"/>
      <c r="K1542" s="2297"/>
      <c r="L1542" s="2297"/>
      <c r="M1542" s="2297"/>
      <c r="N1542" s="2297"/>
      <c r="O1542" s="2297"/>
    </row>
    <row r="1543" ht="293.25" customHeight="1">
      <c r="A1543" s="2506"/>
      <c r="B1543" s="2297"/>
      <c r="C1543" s="2297"/>
      <c r="D1543" s="3482"/>
      <c r="E1543" s="2296"/>
      <c r="F1543" s="2297"/>
      <c r="G1543" s="2297"/>
      <c r="H1543" s="2297"/>
      <c r="I1543" s="2297"/>
      <c r="J1543" s="2297"/>
      <c r="K1543" s="2297"/>
      <c r="L1543" s="2297"/>
      <c r="M1543" s="2297"/>
      <c r="N1543" s="2297"/>
      <c r="O1543" s="2297"/>
    </row>
    <row r="1544" ht="293.25" customHeight="1">
      <c r="A1544" s="2506"/>
      <c r="B1544" s="2297"/>
      <c r="C1544" s="2297"/>
      <c r="D1544" s="3482"/>
      <c r="E1544" s="2296"/>
      <c r="F1544" s="2297"/>
      <c r="G1544" s="2297"/>
      <c r="H1544" s="2297"/>
      <c r="I1544" s="2297"/>
      <c r="J1544" s="2297"/>
      <c r="K1544" s="2297"/>
      <c r="L1544" s="2297"/>
      <c r="M1544" s="2297"/>
      <c r="N1544" s="2297"/>
      <c r="O1544" s="2297"/>
    </row>
    <row r="1545" ht="293.25" customHeight="1">
      <c r="A1545" s="2506"/>
      <c r="B1545" s="2297"/>
      <c r="C1545" s="2297"/>
      <c r="D1545" s="3482"/>
      <c r="E1545" s="2296"/>
      <c r="F1545" s="2297"/>
      <c r="G1545" s="2297"/>
      <c r="H1545" s="2297"/>
      <c r="I1545" s="2297"/>
      <c r="J1545" s="2297"/>
      <c r="K1545" s="2297"/>
      <c r="L1545" s="2297"/>
      <c r="M1545" s="2297"/>
      <c r="N1545" s="2297"/>
      <c r="O1545" s="2297"/>
    </row>
    <row r="1546" ht="293.25" customHeight="1">
      <c r="A1546" s="2506"/>
      <c r="B1546" s="2297"/>
      <c r="C1546" s="2297"/>
      <c r="D1546" s="3482"/>
      <c r="E1546" s="2296"/>
      <c r="F1546" s="2297"/>
      <c r="G1546" s="2297"/>
      <c r="H1546" s="2297"/>
      <c r="I1546" s="2297"/>
      <c r="J1546" s="2297"/>
      <c r="K1546" s="2297"/>
      <c r="L1546" s="2297"/>
      <c r="M1546" s="2297"/>
      <c r="N1546" s="2297"/>
      <c r="O1546" s="2297"/>
    </row>
    <row r="1547" ht="293.25" customHeight="1">
      <c r="A1547" s="2506"/>
      <c r="B1547" s="2297"/>
      <c r="C1547" s="2297"/>
      <c r="D1547" s="3482"/>
      <c r="E1547" s="2296"/>
      <c r="F1547" s="2297"/>
      <c r="G1547" s="2297"/>
      <c r="H1547" s="2297"/>
      <c r="I1547" s="2297"/>
      <c r="J1547" s="2297"/>
      <c r="K1547" s="2297"/>
      <c r="L1547" s="2297"/>
      <c r="M1547" s="2297"/>
      <c r="N1547" s="2297"/>
      <c r="O1547" s="2297"/>
    </row>
    <row r="1548" ht="293.25" customHeight="1">
      <c r="A1548" s="2506"/>
      <c r="B1548" s="2297"/>
      <c r="C1548" s="2297"/>
      <c r="D1548" s="3482"/>
      <c r="E1548" s="2296"/>
      <c r="F1548" s="2297"/>
      <c r="G1548" s="2297"/>
      <c r="H1548" s="2297"/>
      <c r="I1548" s="2297"/>
      <c r="J1548" s="2297"/>
      <c r="K1548" s="2297"/>
      <c r="L1548" s="2297"/>
      <c r="M1548" s="2297"/>
      <c r="N1548" s="2297"/>
      <c r="O1548" s="2297"/>
    </row>
    <row r="1549" ht="293.25" customHeight="1">
      <c r="A1549" s="2506"/>
      <c r="B1549" s="2297"/>
      <c r="C1549" s="2297"/>
      <c r="D1549" s="3482"/>
      <c r="E1549" s="2296"/>
      <c r="F1549" s="2297"/>
      <c r="G1549" s="2297"/>
      <c r="H1549" s="2297"/>
      <c r="I1549" s="2297"/>
      <c r="J1549" s="2297"/>
      <c r="K1549" s="2297"/>
      <c r="L1549" s="2297"/>
      <c r="M1549" s="2297"/>
      <c r="N1549" s="2297"/>
      <c r="O1549" s="2297"/>
    </row>
    <row r="1550" ht="293.25" customHeight="1">
      <c r="A1550" s="2506"/>
      <c r="B1550" s="2297"/>
      <c r="C1550" s="2297"/>
      <c r="D1550" s="3482"/>
      <c r="E1550" s="2296"/>
      <c r="F1550" s="2297"/>
      <c r="G1550" s="2297"/>
      <c r="H1550" s="2297"/>
      <c r="I1550" s="2297"/>
      <c r="J1550" s="2297"/>
      <c r="K1550" s="2297"/>
      <c r="L1550" s="2297"/>
      <c r="M1550" s="2297"/>
      <c r="N1550" s="2297"/>
      <c r="O1550" s="2297"/>
    </row>
    <row r="1551" ht="293.25" customHeight="1">
      <c r="A1551" s="2506"/>
      <c r="B1551" s="2297"/>
      <c r="C1551" s="2297"/>
      <c r="D1551" s="3482"/>
      <c r="E1551" s="2296"/>
      <c r="F1551" s="2297"/>
      <c r="G1551" s="2297"/>
      <c r="H1551" s="2297"/>
      <c r="I1551" s="2297"/>
      <c r="J1551" s="2297"/>
      <c r="K1551" s="2297"/>
      <c r="L1551" s="2297"/>
      <c r="M1551" s="2297"/>
      <c r="N1551" s="2297"/>
      <c r="O1551" s="2297"/>
    </row>
    <row r="1552" ht="293.25" customHeight="1">
      <c r="A1552" s="2506"/>
      <c r="B1552" s="2297"/>
      <c r="C1552" s="2297"/>
      <c r="D1552" s="3482"/>
      <c r="E1552" s="2296"/>
      <c r="F1552" s="2297"/>
      <c r="G1552" s="2297"/>
      <c r="H1552" s="2297"/>
      <c r="I1552" s="2297"/>
      <c r="J1552" s="2297"/>
      <c r="K1552" s="2297"/>
      <c r="L1552" s="2297"/>
      <c r="M1552" s="2297"/>
      <c r="N1552" s="2297"/>
      <c r="O1552" s="2297"/>
    </row>
    <row r="1553" ht="293.25" customHeight="1">
      <c r="A1553" s="2506"/>
      <c r="B1553" s="2297"/>
      <c r="C1553" s="2297"/>
      <c r="D1553" s="3482"/>
      <c r="E1553" s="2296"/>
      <c r="F1553" s="2297"/>
      <c r="G1553" s="2297"/>
      <c r="H1553" s="2297"/>
      <c r="I1553" s="2297"/>
      <c r="J1553" s="2297"/>
      <c r="K1553" s="2297"/>
      <c r="L1553" s="2297"/>
      <c r="M1553" s="2297"/>
      <c r="N1553" s="2297"/>
      <c r="O1553" s="2297"/>
    </row>
    <row r="1554" ht="293.25" customHeight="1">
      <c r="A1554" s="2506"/>
      <c r="B1554" s="2297"/>
      <c r="C1554" s="2297"/>
      <c r="D1554" s="3482"/>
      <c r="E1554" s="2296"/>
      <c r="F1554" s="2297"/>
      <c r="G1554" s="2297"/>
      <c r="H1554" s="2297"/>
      <c r="I1554" s="2297"/>
      <c r="J1554" s="2297"/>
      <c r="K1554" s="2297"/>
      <c r="L1554" s="2297"/>
      <c r="M1554" s="2297"/>
      <c r="N1554" s="2297"/>
      <c r="O1554" s="2297"/>
    </row>
    <row r="1555" ht="293.25" customHeight="1">
      <c r="A1555" s="2506"/>
      <c r="B1555" s="2297"/>
      <c r="C1555" s="2297"/>
      <c r="D1555" s="3482"/>
      <c r="E1555" s="2296"/>
      <c r="F1555" s="2297"/>
      <c r="G1555" s="2297"/>
      <c r="H1555" s="2297"/>
      <c r="I1555" s="2297"/>
      <c r="J1555" s="2297"/>
      <c r="K1555" s="2297"/>
      <c r="L1555" s="2297"/>
      <c r="M1555" s="2297"/>
      <c r="N1555" s="2297"/>
      <c r="O1555" s="2297"/>
    </row>
    <row r="1556" ht="293.25" customHeight="1">
      <c r="A1556" s="2506"/>
      <c r="B1556" s="2297"/>
      <c r="C1556" s="2297"/>
      <c r="D1556" s="3482"/>
      <c r="E1556" s="2296"/>
      <c r="F1556" s="2297"/>
      <c r="G1556" s="2297"/>
      <c r="H1556" s="2297"/>
      <c r="I1556" s="2297"/>
      <c r="J1556" s="2297"/>
      <c r="K1556" s="2297"/>
      <c r="L1556" s="2297"/>
      <c r="M1556" s="2297"/>
      <c r="N1556" s="2297"/>
      <c r="O1556" s="2297"/>
    </row>
    <row r="1557" ht="293.25" customHeight="1">
      <c r="A1557" s="2506"/>
      <c r="B1557" s="2297"/>
      <c r="C1557" s="2297"/>
      <c r="D1557" s="3482"/>
      <c r="E1557" s="2296"/>
      <c r="F1557" s="2297"/>
      <c r="G1557" s="2297"/>
      <c r="H1557" s="2297"/>
      <c r="I1557" s="2297"/>
      <c r="J1557" s="2297"/>
      <c r="K1557" s="2297"/>
      <c r="L1557" s="2297"/>
      <c r="M1557" s="2297"/>
      <c r="N1557" s="2297"/>
      <c r="O1557" s="2297"/>
    </row>
    <row r="1558" ht="293.25" customHeight="1">
      <c r="A1558" s="2506"/>
      <c r="B1558" s="2297"/>
      <c r="C1558" s="2297"/>
      <c r="D1558" s="3482"/>
      <c r="E1558" s="2296"/>
      <c r="F1558" s="2297"/>
      <c r="G1558" s="2297"/>
      <c r="H1558" s="2297"/>
      <c r="I1558" s="2297"/>
      <c r="J1558" s="2297"/>
      <c r="K1558" s="2297"/>
      <c r="L1558" s="2297"/>
      <c r="M1558" s="2297"/>
      <c r="N1558" s="2297"/>
      <c r="O1558" s="2297"/>
    </row>
    <row r="1559" ht="293.25" customHeight="1">
      <c r="A1559" s="2506"/>
      <c r="B1559" s="2297"/>
      <c r="C1559" s="2297"/>
      <c r="D1559" s="3482"/>
      <c r="E1559" s="2296"/>
      <c r="F1559" s="2297"/>
      <c r="G1559" s="2297"/>
      <c r="H1559" s="2297"/>
      <c r="I1559" s="2297"/>
      <c r="J1559" s="2297"/>
      <c r="K1559" s="2297"/>
      <c r="L1559" s="2297"/>
      <c r="M1559" s="2297"/>
      <c r="N1559" s="2297"/>
      <c r="O1559" s="2297"/>
    </row>
    <row r="1560" ht="293.25" customHeight="1">
      <c r="A1560" s="2506"/>
      <c r="B1560" s="2297"/>
      <c r="C1560" s="2297"/>
      <c r="D1560" s="3482"/>
      <c r="E1560" s="2296"/>
      <c r="F1560" s="2297"/>
      <c r="G1560" s="2297"/>
      <c r="H1560" s="2297"/>
      <c r="I1560" s="2297"/>
      <c r="J1560" s="2297"/>
      <c r="K1560" s="2297"/>
      <c r="L1560" s="2297"/>
      <c r="M1560" s="2297"/>
      <c r="N1560" s="2297"/>
      <c r="O1560" s="2297"/>
    </row>
    <row r="1561" ht="293.25" customHeight="1">
      <c r="A1561" s="2506"/>
      <c r="B1561" s="2297"/>
      <c r="C1561" s="2297"/>
      <c r="D1561" s="3482"/>
      <c r="E1561" s="2296"/>
      <c r="F1561" s="2297"/>
      <c r="G1561" s="2297"/>
      <c r="H1561" s="2297"/>
      <c r="I1561" s="2297"/>
      <c r="J1561" s="2297"/>
      <c r="K1561" s="2297"/>
      <c r="L1561" s="2297"/>
      <c r="M1561" s="2297"/>
      <c r="N1561" s="2297"/>
      <c r="O1561" s="2297"/>
    </row>
    <row r="1562" ht="293.25" customHeight="1">
      <c r="A1562" s="2506"/>
      <c r="B1562" s="2297"/>
      <c r="C1562" s="2297"/>
      <c r="D1562" s="3482"/>
      <c r="E1562" s="2296"/>
      <c r="F1562" s="2297"/>
      <c r="G1562" s="2297"/>
      <c r="H1562" s="2297"/>
      <c r="I1562" s="2297"/>
      <c r="J1562" s="2297"/>
      <c r="K1562" s="2297"/>
      <c r="L1562" s="2297"/>
      <c r="M1562" s="2297"/>
      <c r="N1562" s="2297"/>
      <c r="O1562" s="2297"/>
    </row>
    <row r="1563" ht="293.25" customHeight="1">
      <c r="A1563" s="2506"/>
      <c r="B1563" s="2297"/>
      <c r="C1563" s="2297"/>
      <c r="D1563" s="3482"/>
      <c r="E1563" s="2296"/>
      <c r="F1563" s="2297"/>
      <c r="G1563" s="2297"/>
      <c r="H1563" s="2297"/>
      <c r="I1563" s="2297"/>
      <c r="J1563" s="2297"/>
      <c r="K1563" s="2297"/>
      <c r="L1563" s="2297"/>
      <c r="M1563" s="2297"/>
      <c r="N1563" s="2297"/>
      <c r="O1563" s="2297"/>
    </row>
    <row r="1564" ht="293.25" customHeight="1">
      <c r="A1564" s="2506"/>
      <c r="B1564" s="2297"/>
      <c r="C1564" s="2297"/>
      <c r="D1564" s="3482"/>
      <c r="E1564" s="2296"/>
      <c r="F1564" s="2297"/>
      <c r="G1564" s="2297"/>
      <c r="H1564" s="2297"/>
      <c r="I1564" s="2297"/>
      <c r="J1564" s="2297"/>
      <c r="K1564" s="2297"/>
      <c r="L1564" s="2297"/>
      <c r="M1564" s="2297"/>
      <c r="N1564" s="2297"/>
      <c r="O1564" s="2297"/>
    </row>
    <row r="1565" ht="293.25" customHeight="1">
      <c r="A1565" s="2506"/>
      <c r="B1565" s="2297"/>
      <c r="C1565" s="2297"/>
      <c r="D1565" s="3482"/>
      <c r="E1565" s="2296"/>
      <c r="F1565" s="2297"/>
      <c r="G1565" s="2297"/>
      <c r="H1565" s="2297"/>
      <c r="I1565" s="2297"/>
      <c r="J1565" s="2297"/>
      <c r="K1565" s="2297"/>
      <c r="L1565" s="2297"/>
      <c r="M1565" s="2297"/>
      <c r="N1565" s="2297"/>
      <c r="O1565" s="2297"/>
    </row>
    <row r="1566" ht="293.25" customHeight="1">
      <c r="A1566" s="2506"/>
      <c r="B1566" s="2297"/>
      <c r="C1566" s="2297"/>
      <c r="D1566" s="3482"/>
      <c r="E1566" s="2296"/>
      <c r="F1566" s="2297"/>
      <c r="G1566" s="2297"/>
      <c r="H1566" s="2297"/>
      <c r="I1566" s="2297"/>
      <c r="J1566" s="2297"/>
      <c r="K1566" s="2297"/>
      <c r="L1566" s="2297"/>
      <c r="M1566" s="2297"/>
      <c r="N1566" s="2297"/>
      <c r="O1566" s="2297"/>
    </row>
    <row r="1567" ht="293.25" customHeight="1">
      <c r="A1567" s="2506"/>
      <c r="B1567" s="2297"/>
      <c r="C1567" s="2297"/>
      <c r="D1567" s="3482"/>
      <c r="E1567" s="2296"/>
      <c r="F1567" s="2297"/>
      <c r="G1567" s="2297"/>
      <c r="H1567" s="2297"/>
      <c r="I1567" s="2297"/>
      <c r="J1567" s="2297"/>
      <c r="K1567" s="2297"/>
      <c r="L1567" s="2297"/>
      <c r="M1567" s="2297"/>
      <c r="N1567" s="2297"/>
      <c r="O1567" s="2297"/>
    </row>
    <row r="1568" ht="293.25" customHeight="1">
      <c r="A1568" s="2506"/>
      <c r="B1568" s="2297"/>
      <c r="C1568" s="2297"/>
      <c r="D1568" s="3482"/>
      <c r="E1568" s="2296"/>
      <c r="F1568" s="2297"/>
      <c r="G1568" s="2297"/>
      <c r="H1568" s="2297"/>
      <c r="I1568" s="2297"/>
      <c r="J1568" s="2297"/>
      <c r="K1568" s="2297"/>
      <c r="L1568" s="2297"/>
      <c r="M1568" s="2297"/>
      <c r="N1568" s="2297"/>
      <c r="O1568" s="2297"/>
    </row>
    <row r="1569" ht="293.25" customHeight="1">
      <c r="A1569" s="2506"/>
      <c r="B1569" s="2297"/>
      <c r="C1569" s="2297"/>
      <c r="D1569" s="3482"/>
      <c r="E1569" s="2296"/>
      <c r="F1569" s="2297"/>
      <c r="G1569" s="2297"/>
      <c r="H1569" s="2297"/>
      <c r="I1569" s="2297"/>
      <c r="J1569" s="2297"/>
      <c r="K1569" s="2297"/>
      <c r="L1569" s="2297"/>
      <c r="M1569" s="2297"/>
      <c r="N1569" s="2297"/>
      <c r="O1569" s="2297"/>
    </row>
    <row r="1570" ht="293.25" customHeight="1">
      <c r="A1570" s="2506"/>
      <c r="B1570" s="2297"/>
      <c r="C1570" s="2297"/>
      <c r="D1570" s="3482"/>
      <c r="E1570" s="2296"/>
      <c r="F1570" s="2297"/>
      <c r="G1570" s="2297"/>
      <c r="H1570" s="2297"/>
      <c r="I1570" s="2297"/>
      <c r="J1570" s="2297"/>
      <c r="K1570" s="2297"/>
      <c r="L1570" s="2297"/>
      <c r="M1570" s="2297"/>
      <c r="N1570" s="2297"/>
      <c r="O1570" s="2297"/>
    </row>
    <row r="1571" ht="293.25" customHeight="1">
      <c r="A1571" s="2506"/>
      <c r="B1571" s="2297"/>
      <c r="C1571" s="2297"/>
      <c r="D1571" s="3482"/>
      <c r="E1571" s="2296"/>
      <c r="F1571" s="2297"/>
      <c r="G1571" s="2297"/>
      <c r="H1571" s="2297"/>
      <c r="I1571" s="2297"/>
      <c r="J1571" s="2297"/>
      <c r="K1571" s="2297"/>
      <c r="L1571" s="2297"/>
      <c r="M1571" s="2297"/>
      <c r="N1571" s="2297"/>
      <c r="O1571" s="2297"/>
    </row>
    <row r="1572" ht="293.25" customHeight="1">
      <c r="A1572" s="2506"/>
      <c r="B1572" s="2297"/>
      <c r="C1572" s="2297"/>
      <c r="D1572" s="3482"/>
      <c r="E1572" s="2296"/>
      <c r="F1572" s="2297"/>
      <c r="G1572" s="2297"/>
      <c r="H1572" s="2297"/>
      <c r="I1572" s="2297"/>
      <c r="J1572" s="2297"/>
      <c r="K1572" s="2297"/>
      <c r="L1572" s="2297"/>
      <c r="M1572" s="2297"/>
      <c r="N1572" s="2297"/>
      <c r="O1572" s="2297"/>
    </row>
    <row r="1573" ht="293.25" customHeight="1">
      <c r="A1573" s="2506"/>
      <c r="B1573" s="2297"/>
      <c r="C1573" s="2297"/>
      <c r="D1573" s="3482"/>
      <c r="E1573" s="2296"/>
      <c r="F1573" s="2297"/>
      <c r="G1573" s="2297"/>
      <c r="H1573" s="2297"/>
      <c r="I1573" s="2297"/>
      <c r="J1573" s="2297"/>
      <c r="K1573" s="2297"/>
      <c r="L1573" s="2297"/>
      <c r="M1573" s="2297"/>
      <c r="N1573" s="2297"/>
      <c r="O1573" s="2297"/>
    </row>
    <row r="1574" ht="293.25" customHeight="1">
      <c r="A1574" s="2506"/>
      <c r="B1574" s="2297"/>
      <c r="C1574" s="2297"/>
      <c r="D1574" s="3482"/>
      <c r="E1574" s="2296"/>
      <c r="F1574" s="2297"/>
      <c r="G1574" s="2297"/>
      <c r="H1574" s="2297"/>
      <c r="I1574" s="2297"/>
      <c r="J1574" s="2297"/>
      <c r="K1574" s="2297"/>
      <c r="L1574" s="2297"/>
      <c r="M1574" s="2297"/>
      <c r="N1574" s="2297"/>
      <c r="O1574" s="2297"/>
    </row>
    <row r="1575" ht="293.25" customHeight="1">
      <c r="A1575" s="2506"/>
      <c r="B1575" s="2297"/>
      <c r="C1575" s="2297"/>
      <c r="D1575" s="3482"/>
      <c r="E1575" s="2296"/>
      <c r="F1575" s="2297"/>
      <c r="G1575" s="2297"/>
      <c r="H1575" s="2297"/>
      <c r="I1575" s="2297"/>
      <c r="J1575" s="2297"/>
      <c r="K1575" s="2297"/>
      <c r="L1575" s="2297"/>
      <c r="M1575" s="2297"/>
      <c r="N1575" s="2297"/>
      <c r="O1575" s="2297"/>
    </row>
    <row r="1576" ht="293.25" customHeight="1">
      <c r="A1576" s="2506"/>
      <c r="B1576" s="2297"/>
      <c r="C1576" s="2297"/>
      <c r="D1576" s="3482"/>
      <c r="E1576" s="2296"/>
      <c r="F1576" s="2297"/>
      <c r="G1576" s="2297"/>
      <c r="H1576" s="2297"/>
      <c r="I1576" s="2297"/>
      <c r="J1576" s="2297"/>
      <c r="K1576" s="2297"/>
      <c r="L1576" s="2297"/>
      <c r="M1576" s="2297"/>
      <c r="N1576" s="2297"/>
      <c r="O1576" s="2297"/>
    </row>
    <row r="1577" ht="293.25" customHeight="1">
      <c r="A1577" s="2506"/>
      <c r="B1577" s="2297"/>
      <c r="C1577" s="2297"/>
      <c r="D1577" s="3482"/>
      <c r="E1577" s="2296"/>
      <c r="F1577" s="2297"/>
      <c r="G1577" s="2297"/>
      <c r="H1577" s="2297"/>
      <c r="I1577" s="2297"/>
      <c r="J1577" s="2297"/>
      <c r="K1577" s="2297"/>
      <c r="L1577" s="2297"/>
      <c r="M1577" s="2297"/>
      <c r="N1577" s="2297"/>
      <c r="O1577" s="2297"/>
    </row>
    <row r="1578" ht="293.25" customHeight="1">
      <c r="A1578" s="2506"/>
      <c r="B1578" s="2297"/>
      <c r="C1578" s="2297"/>
      <c r="D1578" s="3482"/>
      <c r="E1578" s="2296"/>
      <c r="F1578" s="2297"/>
      <c r="G1578" s="2297"/>
      <c r="H1578" s="2297"/>
      <c r="I1578" s="2297"/>
      <c r="J1578" s="2297"/>
      <c r="K1578" s="2297"/>
      <c r="L1578" s="2297"/>
      <c r="M1578" s="2297"/>
      <c r="N1578" s="2297"/>
      <c r="O1578" s="2297"/>
    </row>
    <row r="1579" ht="293.25" customHeight="1">
      <c r="A1579" s="2506"/>
      <c r="B1579" s="2297"/>
      <c r="C1579" s="2297"/>
      <c r="D1579" s="3482"/>
      <c r="E1579" s="2296"/>
      <c r="F1579" s="2297"/>
      <c r="G1579" s="2297"/>
      <c r="H1579" s="2297"/>
      <c r="I1579" s="2297"/>
      <c r="J1579" s="2297"/>
      <c r="K1579" s="2297"/>
      <c r="L1579" s="2297"/>
      <c r="M1579" s="2297"/>
      <c r="N1579" s="2297"/>
      <c r="O1579" s="2297"/>
    </row>
    <row r="1580" ht="293.25" customHeight="1">
      <c r="A1580" s="2506"/>
      <c r="B1580" s="2297"/>
      <c r="C1580" s="2297"/>
      <c r="D1580" s="3482"/>
      <c r="E1580" s="2296"/>
      <c r="F1580" s="2297"/>
      <c r="G1580" s="2297"/>
      <c r="H1580" s="2297"/>
      <c r="I1580" s="2297"/>
      <c r="J1580" s="2297"/>
      <c r="K1580" s="2297"/>
      <c r="L1580" s="2297"/>
      <c r="M1580" s="2297"/>
      <c r="N1580" s="2297"/>
      <c r="O1580" s="2297"/>
    </row>
    <row r="1581" ht="293.25" customHeight="1">
      <c r="A1581" s="2506"/>
      <c r="B1581" s="2297"/>
      <c r="C1581" s="2297"/>
      <c r="D1581" s="3482"/>
      <c r="E1581" s="2296"/>
      <c r="F1581" s="2297"/>
      <c r="G1581" s="2297"/>
      <c r="H1581" s="2297"/>
      <c r="I1581" s="2297"/>
      <c r="J1581" s="2297"/>
      <c r="K1581" s="2297"/>
      <c r="L1581" s="2297"/>
      <c r="M1581" s="2297"/>
      <c r="N1581" s="2297"/>
      <c r="O1581" s="2297"/>
    </row>
    <row r="1582" ht="293.25" customHeight="1">
      <c r="A1582" s="2506"/>
      <c r="B1582" s="2297"/>
      <c r="C1582" s="2297"/>
      <c r="D1582" s="3482"/>
      <c r="E1582" s="2296"/>
      <c r="F1582" s="2297"/>
      <c r="G1582" s="2297"/>
      <c r="H1582" s="2297"/>
      <c r="I1582" s="2297"/>
      <c r="J1582" s="2297"/>
      <c r="K1582" s="2297"/>
      <c r="L1582" s="2297"/>
      <c r="M1582" s="2297"/>
      <c r="N1582" s="2297"/>
      <c r="O1582" s="2297"/>
    </row>
    <row r="1583" ht="293.25" customHeight="1">
      <c r="A1583" s="2506"/>
      <c r="B1583" s="2297"/>
      <c r="C1583" s="2297"/>
      <c r="D1583" s="3482"/>
      <c r="E1583" s="2296"/>
      <c r="F1583" s="2297"/>
      <c r="G1583" s="2297"/>
      <c r="H1583" s="2297"/>
      <c r="I1583" s="2297"/>
      <c r="J1583" s="2297"/>
      <c r="K1583" s="2297"/>
      <c r="L1583" s="2297"/>
      <c r="M1583" s="2297"/>
      <c r="N1583" s="2297"/>
      <c r="O1583" s="2297"/>
    </row>
    <row r="1584" ht="293.25" customHeight="1">
      <c r="A1584" s="2506"/>
      <c r="B1584" s="2297"/>
      <c r="C1584" s="2297"/>
      <c r="D1584" s="3482"/>
      <c r="E1584" s="2296"/>
      <c r="F1584" s="2297"/>
      <c r="G1584" s="2297"/>
      <c r="H1584" s="2297"/>
      <c r="I1584" s="2297"/>
      <c r="J1584" s="2297"/>
      <c r="K1584" s="2297"/>
      <c r="L1584" s="2297"/>
      <c r="M1584" s="2297"/>
      <c r="N1584" s="2297"/>
      <c r="O1584" s="2297"/>
    </row>
    <row r="1585" ht="293.25" customHeight="1">
      <c r="A1585" s="2506"/>
      <c r="B1585" s="2297"/>
      <c r="C1585" s="2297"/>
      <c r="D1585" s="3482"/>
      <c r="E1585" s="2296"/>
      <c r="F1585" s="2297"/>
      <c r="G1585" s="2297"/>
      <c r="H1585" s="2297"/>
      <c r="I1585" s="2297"/>
      <c r="J1585" s="2297"/>
      <c r="K1585" s="2297"/>
      <c r="L1585" s="2297"/>
      <c r="M1585" s="2297"/>
      <c r="N1585" s="2297"/>
      <c r="O1585" s="2297"/>
    </row>
    <row r="1586" ht="293.25" customHeight="1">
      <c r="A1586" s="2506"/>
      <c r="B1586" s="2297"/>
      <c r="C1586" s="2297"/>
      <c r="D1586" s="3482"/>
      <c r="E1586" s="2296"/>
      <c r="F1586" s="2297"/>
      <c r="G1586" s="2297"/>
      <c r="H1586" s="2297"/>
      <c r="I1586" s="2297"/>
      <c r="J1586" s="2297"/>
      <c r="K1586" s="2297"/>
      <c r="L1586" s="2297"/>
      <c r="M1586" s="2297"/>
      <c r="N1586" s="2297"/>
      <c r="O1586" s="2297"/>
    </row>
    <row r="1587" ht="293.25" customHeight="1">
      <c r="A1587" s="2506"/>
      <c r="B1587" s="2297"/>
      <c r="C1587" s="2297"/>
      <c r="D1587" s="3482"/>
      <c r="E1587" s="2296"/>
      <c r="F1587" s="2297"/>
      <c r="G1587" s="2297"/>
      <c r="H1587" s="2297"/>
      <c r="I1587" s="2297"/>
      <c r="J1587" s="2297"/>
      <c r="K1587" s="2297"/>
      <c r="L1587" s="2297"/>
      <c r="M1587" s="2297"/>
      <c r="N1587" s="2297"/>
      <c r="O1587" s="2297"/>
    </row>
    <row r="1588" ht="293.25" customHeight="1">
      <c r="A1588" s="2506"/>
      <c r="B1588" s="2297"/>
      <c r="C1588" s="2297"/>
      <c r="D1588" s="3482"/>
      <c r="E1588" s="2296"/>
      <c r="F1588" s="2297"/>
      <c r="G1588" s="2297"/>
      <c r="H1588" s="2297"/>
      <c r="I1588" s="2297"/>
      <c r="J1588" s="2297"/>
      <c r="K1588" s="2297"/>
      <c r="L1588" s="2297"/>
      <c r="M1588" s="2297"/>
      <c r="N1588" s="2297"/>
      <c r="O1588" s="2297"/>
    </row>
    <row r="1589" ht="293.25" customHeight="1">
      <c r="A1589" s="2506"/>
      <c r="B1589" s="2297"/>
      <c r="C1589" s="2297"/>
      <c r="D1589" s="3482"/>
      <c r="E1589" s="2296"/>
      <c r="F1589" s="2297"/>
      <c r="G1589" s="2297"/>
      <c r="H1589" s="2297"/>
      <c r="I1589" s="2297"/>
      <c r="J1589" s="2297"/>
      <c r="K1589" s="2297"/>
      <c r="L1589" s="2297"/>
      <c r="M1589" s="2297"/>
      <c r="N1589" s="2297"/>
      <c r="O1589" s="2297"/>
    </row>
    <row r="1590" ht="293.25" customHeight="1">
      <c r="A1590" s="2506"/>
      <c r="B1590" s="2297"/>
      <c r="C1590" s="2297"/>
      <c r="D1590" s="3482"/>
      <c r="E1590" s="2296"/>
      <c r="F1590" s="2297"/>
      <c r="G1590" s="2297"/>
      <c r="H1590" s="2297"/>
      <c r="I1590" s="2297"/>
      <c r="J1590" s="2297"/>
      <c r="K1590" s="2297"/>
      <c r="L1590" s="2297"/>
      <c r="M1590" s="2297"/>
      <c r="N1590" s="2297"/>
      <c r="O1590" s="2297"/>
    </row>
    <row r="1591" ht="293.25" customHeight="1">
      <c r="A1591" s="2506"/>
      <c r="B1591" s="2297"/>
      <c r="C1591" s="2297"/>
      <c r="D1591" s="3482"/>
      <c r="E1591" s="2296"/>
      <c r="F1591" s="2297"/>
      <c r="G1591" s="2297"/>
      <c r="H1591" s="2297"/>
      <c r="I1591" s="2297"/>
      <c r="J1591" s="2297"/>
      <c r="K1591" s="2297"/>
      <c r="L1591" s="2297"/>
      <c r="M1591" s="2297"/>
      <c r="N1591" s="2297"/>
      <c r="O1591" s="2297"/>
    </row>
    <row r="1592" ht="293.25" customHeight="1">
      <c r="A1592" s="2506"/>
      <c r="B1592" s="2297"/>
      <c r="C1592" s="2297"/>
      <c r="D1592" s="3482"/>
      <c r="E1592" s="2296"/>
      <c r="F1592" s="2297"/>
      <c r="G1592" s="2297"/>
      <c r="H1592" s="2297"/>
      <c r="I1592" s="2297"/>
      <c r="J1592" s="2297"/>
      <c r="K1592" s="2297"/>
      <c r="L1592" s="2297"/>
      <c r="M1592" s="2297"/>
      <c r="N1592" s="2297"/>
      <c r="O1592" s="2297"/>
    </row>
    <row r="1593" ht="293.25" customHeight="1">
      <c r="A1593" s="2506"/>
      <c r="B1593" s="2297"/>
      <c r="C1593" s="2297"/>
      <c r="D1593" s="3482"/>
      <c r="E1593" s="2296"/>
      <c r="F1593" s="2297"/>
      <c r="G1593" s="2297"/>
      <c r="H1593" s="2297"/>
      <c r="I1593" s="2297"/>
      <c r="J1593" s="2297"/>
      <c r="K1593" s="2297"/>
      <c r="L1593" s="2297"/>
      <c r="M1593" s="2297"/>
      <c r="N1593" s="2297"/>
      <c r="O1593" s="2297"/>
    </row>
    <row r="1594" ht="293.25" customHeight="1">
      <c r="A1594" s="2506"/>
      <c r="B1594" s="2297"/>
      <c r="C1594" s="2297"/>
      <c r="D1594" s="3482"/>
      <c r="E1594" s="2296"/>
      <c r="F1594" s="2297"/>
      <c r="G1594" s="2297"/>
      <c r="H1594" s="2297"/>
      <c r="I1594" s="2297"/>
      <c r="J1594" s="2297"/>
      <c r="K1594" s="2297"/>
      <c r="L1594" s="2297"/>
      <c r="M1594" s="2297"/>
      <c r="N1594" s="2297"/>
      <c r="O1594" s="2297"/>
    </row>
    <row r="1595" ht="293.25" customHeight="1">
      <c r="A1595" s="2506"/>
      <c r="B1595" s="2297"/>
      <c r="C1595" s="2297"/>
      <c r="D1595" s="3482"/>
      <c r="E1595" s="2296"/>
      <c r="F1595" s="2297"/>
      <c r="G1595" s="2297"/>
      <c r="H1595" s="2297"/>
      <c r="I1595" s="2297"/>
      <c r="J1595" s="2297"/>
      <c r="K1595" s="2297"/>
      <c r="L1595" s="2297"/>
      <c r="M1595" s="2297"/>
      <c r="N1595" s="2297"/>
      <c r="O1595" s="2297"/>
    </row>
    <row r="1596" ht="293.25" customHeight="1">
      <c r="A1596" s="2506"/>
      <c r="B1596" s="2297"/>
      <c r="C1596" s="2297"/>
      <c r="D1596" s="3482"/>
      <c r="E1596" s="2296"/>
      <c r="F1596" s="2297"/>
      <c r="G1596" s="2297"/>
      <c r="H1596" s="2297"/>
      <c r="I1596" s="2297"/>
      <c r="J1596" s="2297"/>
      <c r="K1596" s="2297"/>
      <c r="L1596" s="2297"/>
      <c r="M1596" s="2297"/>
      <c r="N1596" s="2297"/>
      <c r="O1596" s="2297"/>
    </row>
    <row r="1597" ht="293.25" customHeight="1">
      <c r="A1597" s="2506"/>
      <c r="B1597" s="2297"/>
      <c r="C1597" s="2297"/>
      <c r="D1597" s="3482"/>
      <c r="E1597" s="2296"/>
      <c r="F1597" s="2297"/>
      <c r="G1597" s="2297"/>
      <c r="H1597" s="2297"/>
      <c r="I1597" s="2297"/>
      <c r="J1597" s="2297"/>
      <c r="K1597" s="2297"/>
      <c r="L1597" s="2297"/>
      <c r="M1597" s="2297"/>
      <c r="N1597" s="2297"/>
      <c r="O1597" s="2297"/>
    </row>
    <row r="1598" ht="293.25" customHeight="1">
      <c r="A1598" s="2506"/>
      <c r="B1598" s="2297"/>
      <c r="C1598" s="2297"/>
      <c r="D1598" s="3482"/>
      <c r="E1598" s="2296"/>
      <c r="F1598" s="2297"/>
      <c r="G1598" s="2297"/>
      <c r="H1598" s="2297"/>
      <c r="I1598" s="2297"/>
      <c r="J1598" s="2297"/>
      <c r="K1598" s="2297"/>
      <c r="L1598" s="2297"/>
      <c r="M1598" s="2297"/>
      <c r="N1598" s="2297"/>
      <c r="O1598" s="2297"/>
    </row>
    <row r="1599" ht="293.25" customHeight="1">
      <c r="A1599" s="2506"/>
      <c r="B1599" s="2297"/>
      <c r="C1599" s="2297"/>
      <c r="D1599" s="3482"/>
      <c r="E1599" s="2296"/>
      <c r="F1599" s="2297"/>
      <c r="G1599" s="2297"/>
      <c r="H1599" s="2297"/>
      <c r="I1599" s="2297"/>
      <c r="J1599" s="2297"/>
      <c r="K1599" s="2297"/>
      <c r="L1599" s="2297"/>
      <c r="M1599" s="2297"/>
      <c r="N1599" s="2297"/>
      <c r="O1599" s="2297"/>
    </row>
    <row r="1600" ht="293.25" customHeight="1">
      <c r="A1600" s="2506"/>
      <c r="B1600" s="2297"/>
      <c r="C1600" s="2297"/>
      <c r="D1600" s="3482"/>
      <c r="E1600" s="2296"/>
      <c r="F1600" s="2297"/>
      <c r="G1600" s="2297"/>
      <c r="H1600" s="2297"/>
      <c r="I1600" s="2297"/>
      <c r="J1600" s="2297"/>
      <c r="K1600" s="2297"/>
      <c r="L1600" s="2297"/>
      <c r="M1600" s="2297"/>
      <c r="N1600" s="2297"/>
      <c r="O1600" s="2297"/>
    </row>
    <row r="1601" ht="293.25" customHeight="1">
      <c r="A1601" s="2506"/>
      <c r="B1601" s="2297"/>
      <c r="C1601" s="2297"/>
      <c r="D1601" s="3482"/>
      <c r="E1601" s="2296"/>
      <c r="F1601" s="2297"/>
      <c r="G1601" s="2297"/>
      <c r="H1601" s="2297"/>
      <c r="I1601" s="2297"/>
      <c r="J1601" s="2297"/>
      <c r="K1601" s="2297"/>
      <c r="L1601" s="2297"/>
      <c r="M1601" s="2297"/>
      <c r="N1601" s="2297"/>
      <c r="O1601" s="2297"/>
    </row>
    <row r="1602" ht="293.25" customHeight="1">
      <c r="A1602" s="2506"/>
      <c r="B1602" s="2297"/>
      <c r="C1602" s="2297"/>
      <c r="D1602" s="3482"/>
      <c r="E1602" s="2296"/>
      <c r="F1602" s="2297"/>
      <c r="G1602" s="2297"/>
      <c r="H1602" s="2297"/>
      <c r="I1602" s="2297"/>
      <c r="J1602" s="2297"/>
      <c r="K1602" s="2297"/>
      <c r="L1602" s="2297"/>
      <c r="M1602" s="2297"/>
      <c r="N1602" s="2297"/>
      <c r="O1602" s="2297"/>
    </row>
    <row r="1603" ht="293.25" customHeight="1">
      <c r="A1603" s="2506"/>
      <c r="B1603" s="2297"/>
      <c r="C1603" s="2297"/>
      <c r="D1603" s="3482"/>
      <c r="E1603" s="2296"/>
      <c r="F1603" s="2297"/>
      <c r="G1603" s="2297"/>
      <c r="H1603" s="2297"/>
      <c r="I1603" s="2297"/>
      <c r="J1603" s="2297"/>
      <c r="K1603" s="2297"/>
      <c r="L1603" s="2297"/>
      <c r="M1603" s="2297"/>
      <c r="N1603" s="2297"/>
      <c r="O1603" s="2297"/>
    </row>
    <row r="1604" ht="293.25" customHeight="1">
      <c r="A1604" s="2506"/>
      <c r="B1604" s="2297"/>
      <c r="C1604" s="2297"/>
      <c r="D1604" s="3482"/>
      <c r="E1604" s="2296"/>
      <c r="F1604" s="2297"/>
      <c r="G1604" s="2297"/>
      <c r="H1604" s="2297"/>
      <c r="I1604" s="2297"/>
      <c r="J1604" s="2297"/>
      <c r="K1604" s="2297"/>
      <c r="L1604" s="2297"/>
      <c r="M1604" s="2297"/>
      <c r="N1604" s="2297"/>
      <c r="O1604" s="2297"/>
    </row>
    <row r="1605" ht="293.25" customHeight="1">
      <c r="A1605" s="2506"/>
      <c r="B1605" s="2297"/>
      <c r="C1605" s="2297"/>
      <c r="D1605" s="3482"/>
      <c r="E1605" s="2296"/>
      <c r="F1605" s="2297"/>
      <c r="G1605" s="2297"/>
      <c r="H1605" s="2297"/>
      <c r="I1605" s="2297"/>
      <c r="J1605" s="2297"/>
      <c r="K1605" s="2297"/>
      <c r="L1605" s="2297"/>
      <c r="M1605" s="2297"/>
      <c r="N1605" s="2297"/>
      <c r="O1605" s="2297"/>
    </row>
    <row r="1606" ht="293.25" customHeight="1">
      <c r="A1606" s="2506"/>
      <c r="B1606" s="2297"/>
      <c r="C1606" s="2297"/>
      <c r="D1606" s="3482"/>
      <c r="E1606" s="2296"/>
      <c r="F1606" s="2297"/>
      <c r="G1606" s="2297"/>
      <c r="H1606" s="2297"/>
      <c r="I1606" s="2297"/>
      <c r="J1606" s="2297"/>
      <c r="K1606" s="2297"/>
      <c r="L1606" s="2297"/>
      <c r="M1606" s="2297"/>
      <c r="N1606" s="2297"/>
      <c r="O1606" s="2297"/>
    </row>
    <row r="1607" ht="293.25" customHeight="1">
      <c r="A1607" s="2506"/>
      <c r="B1607" s="2297"/>
      <c r="C1607" s="2297"/>
      <c r="D1607" s="3482"/>
      <c r="E1607" s="2296"/>
      <c r="F1607" s="2297"/>
      <c r="G1607" s="2297"/>
      <c r="H1607" s="2297"/>
      <c r="I1607" s="2297"/>
      <c r="J1607" s="2297"/>
      <c r="K1607" s="2297"/>
      <c r="L1607" s="2297"/>
      <c r="M1607" s="2297"/>
      <c r="N1607" s="2297"/>
      <c r="O1607" s="2297"/>
    </row>
    <row r="1608" ht="293.25" customHeight="1">
      <c r="A1608" s="2506"/>
      <c r="B1608" s="2297"/>
      <c r="C1608" s="2297"/>
      <c r="D1608" s="3482"/>
      <c r="E1608" s="2296"/>
      <c r="F1608" s="2297"/>
      <c r="G1608" s="2297"/>
      <c r="H1608" s="2297"/>
      <c r="I1608" s="2297"/>
      <c r="J1608" s="2297"/>
      <c r="K1608" s="2297"/>
      <c r="L1608" s="2297"/>
      <c r="M1608" s="2297"/>
      <c r="N1608" s="2297"/>
      <c r="O1608" s="2297"/>
    </row>
    <row r="1609" ht="293.25" customHeight="1">
      <c r="A1609" s="2506"/>
      <c r="B1609" s="2297"/>
      <c r="C1609" s="2297"/>
      <c r="D1609" s="3482"/>
      <c r="E1609" s="2296"/>
      <c r="F1609" s="2297"/>
      <c r="G1609" s="2297"/>
      <c r="H1609" s="2297"/>
      <c r="I1609" s="2297"/>
      <c r="J1609" s="2297"/>
      <c r="K1609" s="2297"/>
      <c r="L1609" s="2297"/>
      <c r="M1609" s="2297"/>
      <c r="N1609" s="2297"/>
      <c r="O1609" s="2297"/>
    </row>
    <row r="1610" ht="293.25" customHeight="1">
      <c r="A1610" s="2506"/>
      <c r="B1610" s="2297"/>
      <c r="C1610" s="2297"/>
      <c r="D1610" s="3482"/>
      <c r="E1610" s="2296"/>
      <c r="F1610" s="2297"/>
      <c r="G1610" s="2297"/>
      <c r="H1610" s="2297"/>
      <c r="I1610" s="2297"/>
      <c r="J1610" s="2297"/>
      <c r="K1610" s="2297"/>
      <c r="L1610" s="2297"/>
      <c r="M1610" s="2297"/>
      <c r="N1610" s="2297"/>
      <c r="O1610" s="2297"/>
    </row>
    <row r="1611" ht="293.25" customHeight="1">
      <c r="A1611" s="2506"/>
      <c r="B1611" s="2297"/>
      <c r="C1611" s="2297"/>
      <c r="D1611" s="3482"/>
      <c r="E1611" s="2296"/>
      <c r="F1611" s="2297"/>
      <c r="G1611" s="2297"/>
      <c r="H1611" s="2297"/>
      <c r="I1611" s="2297"/>
      <c r="J1611" s="2297"/>
      <c r="K1611" s="2297"/>
      <c r="L1611" s="2297"/>
      <c r="M1611" s="2297"/>
      <c r="N1611" s="2297"/>
      <c r="O1611" s="2297"/>
    </row>
    <row r="1612" ht="293.25" customHeight="1">
      <c r="A1612" s="2506"/>
      <c r="B1612" s="2297"/>
      <c r="C1612" s="2297"/>
      <c r="D1612" s="3482"/>
      <c r="E1612" s="2296"/>
      <c r="F1612" s="2297"/>
      <c r="G1612" s="2297"/>
      <c r="H1612" s="2297"/>
      <c r="I1612" s="2297"/>
      <c r="J1612" s="2297"/>
      <c r="K1612" s="2297"/>
      <c r="L1612" s="2297"/>
      <c r="M1612" s="2297"/>
      <c r="N1612" s="2297"/>
      <c r="O1612" s="2297"/>
    </row>
    <row r="1613" ht="293.25" customHeight="1">
      <c r="A1613" s="2506"/>
      <c r="B1613" s="2297"/>
      <c r="C1613" s="2297"/>
      <c r="D1613" s="3482"/>
      <c r="E1613" s="2296"/>
      <c r="F1613" s="2297"/>
      <c r="G1613" s="2297"/>
      <c r="H1613" s="2297"/>
      <c r="I1613" s="2297"/>
      <c r="J1613" s="2297"/>
      <c r="K1613" s="2297"/>
      <c r="L1613" s="2297"/>
      <c r="M1613" s="2297"/>
      <c r="N1613" s="2297"/>
      <c r="O1613" s="2297"/>
    </row>
    <row r="1614" ht="293.25" customHeight="1">
      <c r="A1614" s="2506"/>
      <c r="B1614" s="2297"/>
      <c r="C1614" s="2297"/>
      <c r="D1614" s="3482"/>
      <c r="E1614" s="2296"/>
      <c r="F1614" s="2297"/>
      <c r="G1614" s="2297"/>
      <c r="H1614" s="2297"/>
      <c r="I1614" s="2297"/>
      <c r="J1614" s="2297"/>
      <c r="K1614" s="2297"/>
      <c r="L1614" s="2297"/>
      <c r="M1614" s="2297"/>
      <c r="N1614" s="2297"/>
      <c r="O1614" s="2297"/>
    </row>
    <row r="1615" ht="293.25" customHeight="1">
      <c r="A1615" s="2506"/>
      <c r="B1615" s="2297"/>
      <c r="C1615" s="2297"/>
      <c r="D1615" s="3482"/>
      <c r="E1615" s="2296"/>
      <c r="F1615" s="2297"/>
      <c r="G1615" s="2297"/>
      <c r="H1615" s="2297"/>
      <c r="I1615" s="2297"/>
      <c r="J1615" s="2297"/>
      <c r="K1615" s="2297"/>
      <c r="L1615" s="2297"/>
      <c r="M1615" s="2297"/>
      <c r="N1615" s="2297"/>
      <c r="O1615" s="2297"/>
    </row>
    <row r="1616" ht="293.25" customHeight="1">
      <c r="A1616" s="2506"/>
      <c r="B1616" s="2297"/>
      <c r="C1616" s="2297"/>
      <c r="D1616" s="3482"/>
      <c r="E1616" s="2296"/>
      <c r="F1616" s="2297"/>
      <c r="G1616" s="2297"/>
      <c r="H1616" s="2297"/>
      <c r="I1616" s="2297"/>
      <c r="J1616" s="2297"/>
      <c r="K1616" s="2297"/>
      <c r="L1616" s="2297"/>
      <c r="M1616" s="2297"/>
      <c r="N1616" s="2297"/>
      <c r="O1616" s="2297"/>
    </row>
    <row r="1617" ht="293.25" customHeight="1">
      <c r="A1617" s="2506"/>
      <c r="B1617" s="2297"/>
      <c r="C1617" s="2297"/>
      <c r="D1617" s="3482"/>
      <c r="E1617" s="2296"/>
      <c r="F1617" s="2297"/>
      <c r="G1617" s="2297"/>
      <c r="H1617" s="2297"/>
      <c r="I1617" s="2297"/>
      <c r="J1617" s="2297"/>
      <c r="K1617" s="2297"/>
      <c r="L1617" s="2297"/>
      <c r="M1617" s="2297"/>
      <c r="N1617" s="2297"/>
      <c r="O1617" s="2297"/>
    </row>
    <row r="1618" ht="293.25" customHeight="1">
      <c r="A1618" s="2506"/>
      <c r="B1618" s="2297"/>
      <c r="C1618" s="2297"/>
      <c r="D1618" s="3482"/>
      <c r="E1618" s="2296"/>
      <c r="F1618" s="2297"/>
      <c r="G1618" s="2297"/>
      <c r="H1618" s="2297"/>
      <c r="I1618" s="2297"/>
      <c r="J1618" s="2297"/>
      <c r="K1618" s="2297"/>
      <c r="L1618" s="2297"/>
      <c r="M1618" s="2297"/>
      <c r="N1618" s="2297"/>
      <c r="O1618" s="2297"/>
    </row>
    <row r="1619" ht="293.25" customHeight="1">
      <c r="A1619" s="2506"/>
      <c r="B1619" s="2297"/>
      <c r="C1619" s="2297"/>
      <c r="D1619" s="3482"/>
      <c r="E1619" s="2296"/>
      <c r="F1619" s="2297"/>
      <c r="G1619" s="2297"/>
      <c r="H1619" s="2297"/>
      <c r="I1619" s="2297"/>
      <c r="J1619" s="2297"/>
      <c r="K1619" s="2297"/>
      <c r="L1619" s="2297"/>
      <c r="M1619" s="2297"/>
      <c r="N1619" s="2297"/>
      <c r="O1619" s="2297"/>
    </row>
    <row r="1620" ht="293.25" customHeight="1">
      <c r="A1620" s="2506"/>
      <c r="B1620" s="2297"/>
      <c r="C1620" s="2297"/>
      <c r="D1620" s="3482"/>
      <c r="E1620" s="2296"/>
      <c r="F1620" s="2297"/>
      <c r="G1620" s="2297"/>
      <c r="H1620" s="2297"/>
      <c r="I1620" s="2297"/>
      <c r="J1620" s="2297"/>
      <c r="K1620" s="2297"/>
      <c r="L1620" s="2297"/>
      <c r="M1620" s="2297"/>
      <c r="N1620" s="2297"/>
      <c r="O1620" s="2297"/>
    </row>
    <row r="1621" ht="293.25" customHeight="1">
      <c r="A1621" s="2506"/>
      <c r="B1621" s="2297"/>
      <c r="C1621" s="2297"/>
      <c r="D1621" s="3482"/>
      <c r="E1621" s="2296"/>
      <c r="F1621" s="2297"/>
      <c r="G1621" s="2297"/>
      <c r="H1621" s="2297"/>
      <c r="I1621" s="2297"/>
      <c r="J1621" s="2297"/>
      <c r="K1621" s="2297"/>
      <c r="L1621" s="2297"/>
      <c r="M1621" s="2297"/>
      <c r="N1621" s="2297"/>
      <c r="O1621" s="2297"/>
    </row>
    <row r="1622" ht="293.25" customHeight="1">
      <c r="A1622" s="2506"/>
      <c r="B1622" s="2297"/>
      <c r="C1622" s="2297"/>
      <c r="D1622" s="3482"/>
      <c r="E1622" s="2296"/>
      <c r="F1622" s="2297"/>
      <c r="G1622" s="2297"/>
      <c r="H1622" s="2297"/>
      <c r="I1622" s="2297"/>
      <c r="J1622" s="2297"/>
      <c r="K1622" s="2297"/>
      <c r="L1622" s="2297"/>
      <c r="M1622" s="2297"/>
      <c r="N1622" s="2297"/>
      <c r="O1622" s="2297"/>
    </row>
    <row r="1623" ht="293.25" customHeight="1">
      <c r="A1623" s="2506"/>
      <c r="B1623" s="2297"/>
      <c r="C1623" s="2297"/>
      <c r="D1623" s="3482"/>
      <c r="E1623" s="2296"/>
      <c r="F1623" s="2297"/>
      <c r="G1623" s="2297"/>
      <c r="H1623" s="2297"/>
      <c r="I1623" s="2297"/>
      <c r="J1623" s="2297"/>
      <c r="K1623" s="2297"/>
      <c r="L1623" s="2297"/>
      <c r="M1623" s="2297"/>
      <c r="N1623" s="2297"/>
      <c r="O1623" s="2297"/>
    </row>
    <row r="1624" ht="293.25" customHeight="1">
      <c r="A1624" s="2506"/>
      <c r="B1624" s="2297"/>
      <c r="C1624" s="2297"/>
      <c r="D1624" s="3482"/>
      <c r="E1624" s="2296"/>
      <c r="F1624" s="2297"/>
      <c r="G1624" s="2297"/>
      <c r="H1624" s="2297"/>
      <c r="I1624" s="2297"/>
      <c r="J1624" s="2297"/>
      <c r="K1624" s="2297"/>
      <c r="L1624" s="2297"/>
      <c r="M1624" s="2297"/>
      <c r="N1624" s="2297"/>
      <c r="O1624" s="2297"/>
    </row>
    <row r="1625" ht="293.25" customHeight="1">
      <c r="A1625" s="2506"/>
      <c r="B1625" s="2297"/>
      <c r="C1625" s="2297"/>
      <c r="D1625" s="3482"/>
      <c r="E1625" s="2296"/>
      <c r="F1625" s="2297"/>
      <c r="G1625" s="2297"/>
      <c r="H1625" s="2297"/>
      <c r="I1625" s="2297"/>
      <c r="J1625" s="2297"/>
      <c r="K1625" s="2297"/>
      <c r="L1625" s="2297"/>
      <c r="M1625" s="2297"/>
      <c r="N1625" s="2297"/>
      <c r="O1625" s="2297"/>
    </row>
    <row r="1626" ht="293.25" customHeight="1">
      <c r="A1626" s="2506"/>
      <c r="B1626" s="2297"/>
      <c r="C1626" s="2297"/>
      <c r="D1626" s="3482"/>
      <c r="E1626" s="2296"/>
      <c r="F1626" s="2297"/>
      <c r="G1626" s="2297"/>
      <c r="H1626" s="2297"/>
      <c r="I1626" s="2297"/>
      <c r="J1626" s="2297"/>
      <c r="K1626" s="2297"/>
      <c r="L1626" s="2297"/>
      <c r="M1626" s="2297"/>
      <c r="N1626" s="2297"/>
      <c r="O1626" s="2297"/>
    </row>
    <row r="1627" ht="293.25" customHeight="1">
      <c r="A1627" s="2506"/>
      <c r="B1627" s="2297"/>
      <c r="C1627" s="2297"/>
      <c r="D1627" s="3482"/>
      <c r="E1627" s="2296"/>
      <c r="F1627" s="2297"/>
      <c r="G1627" s="2297"/>
      <c r="H1627" s="2297"/>
      <c r="I1627" s="2297"/>
      <c r="J1627" s="2297"/>
      <c r="K1627" s="2297"/>
      <c r="L1627" s="2297"/>
      <c r="M1627" s="2297"/>
      <c r="N1627" s="2297"/>
      <c r="O1627" s="2297"/>
    </row>
    <row r="1628" ht="293.25" customHeight="1">
      <c r="A1628" s="2506"/>
      <c r="B1628" s="2297"/>
      <c r="C1628" s="2297"/>
      <c r="D1628" s="3482"/>
      <c r="E1628" s="2296"/>
      <c r="F1628" s="2297"/>
      <c r="G1628" s="2297"/>
      <c r="H1628" s="2297"/>
      <c r="I1628" s="2297"/>
      <c r="J1628" s="2297"/>
      <c r="K1628" s="2297"/>
      <c r="L1628" s="2297"/>
      <c r="M1628" s="2297"/>
      <c r="N1628" s="2297"/>
      <c r="O1628" s="2297"/>
    </row>
    <row r="1629" ht="293.25" customHeight="1">
      <c r="A1629" s="2506"/>
      <c r="B1629" s="2297"/>
      <c r="C1629" s="2297"/>
      <c r="D1629" s="3482"/>
      <c r="E1629" s="2296"/>
      <c r="F1629" s="2297"/>
      <c r="G1629" s="2297"/>
      <c r="H1629" s="2297"/>
      <c r="I1629" s="2297"/>
      <c r="J1629" s="2297"/>
      <c r="K1629" s="2297"/>
      <c r="L1629" s="2297"/>
      <c r="M1629" s="2297"/>
      <c r="N1629" s="2297"/>
      <c r="O1629" s="2297"/>
    </row>
    <row r="1630" ht="293.25" customHeight="1">
      <c r="A1630" s="2506"/>
      <c r="B1630" s="2297"/>
      <c r="C1630" s="2297"/>
      <c r="D1630" s="3482"/>
      <c r="E1630" s="2296"/>
      <c r="F1630" s="2297"/>
      <c r="G1630" s="2297"/>
      <c r="H1630" s="2297"/>
      <c r="I1630" s="2297"/>
      <c r="J1630" s="2297"/>
      <c r="K1630" s="2297"/>
      <c r="L1630" s="2297"/>
      <c r="M1630" s="2297"/>
      <c r="N1630" s="2297"/>
      <c r="O1630" s="2297"/>
    </row>
    <row r="1631" ht="293.25" customHeight="1">
      <c r="A1631" s="2506"/>
      <c r="B1631" s="2297"/>
      <c r="C1631" s="2297"/>
      <c r="D1631" s="3482"/>
      <c r="E1631" s="2296"/>
      <c r="F1631" s="2297"/>
      <c r="G1631" s="2297"/>
      <c r="H1631" s="2297"/>
      <c r="I1631" s="2297"/>
      <c r="J1631" s="2297"/>
      <c r="K1631" s="2297"/>
      <c r="L1631" s="2297"/>
      <c r="M1631" s="2297"/>
      <c r="N1631" s="2297"/>
      <c r="O1631" s="2297"/>
    </row>
    <row r="1632" ht="293.25" customHeight="1">
      <c r="A1632" s="2506"/>
      <c r="B1632" s="2297"/>
      <c r="C1632" s="2297"/>
      <c r="D1632" s="3482"/>
      <c r="E1632" s="2296"/>
      <c r="F1632" s="2297"/>
      <c r="G1632" s="2297"/>
      <c r="H1632" s="2297"/>
      <c r="I1632" s="2297"/>
      <c r="J1632" s="2297"/>
      <c r="K1632" s="2297"/>
      <c r="L1632" s="2297"/>
      <c r="M1632" s="2297"/>
      <c r="N1632" s="2297"/>
      <c r="O1632" s="2297"/>
    </row>
    <row r="1633" ht="293.25" customHeight="1">
      <c r="A1633" s="2506"/>
      <c r="B1633" s="2297"/>
      <c r="C1633" s="2297"/>
      <c r="D1633" s="3482"/>
      <c r="E1633" s="2296"/>
      <c r="F1633" s="2297"/>
      <c r="G1633" s="2297"/>
      <c r="H1633" s="2297"/>
      <c r="I1633" s="2297"/>
      <c r="J1633" s="2297"/>
      <c r="K1633" s="2297"/>
      <c r="L1633" s="2297"/>
      <c r="M1633" s="2297"/>
      <c r="N1633" s="2297"/>
      <c r="O1633" s="2297"/>
    </row>
    <row r="1634" ht="293.25" customHeight="1">
      <c r="A1634" s="2506"/>
      <c r="B1634" s="2297"/>
      <c r="C1634" s="2297"/>
      <c r="D1634" s="3482"/>
      <c r="E1634" s="2296"/>
      <c r="F1634" s="2297"/>
      <c r="G1634" s="2297"/>
      <c r="H1634" s="2297"/>
      <c r="I1634" s="2297"/>
      <c r="J1634" s="2297"/>
      <c r="K1634" s="2297"/>
      <c r="L1634" s="2297"/>
      <c r="M1634" s="2297"/>
      <c r="N1634" s="2297"/>
      <c r="O1634" s="2297"/>
    </row>
    <row r="1635" ht="293.25" customHeight="1">
      <c r="A1635" s="2506"/>
      <c r="B1635" s="2297"/>
      <c r="C1635" s="2297"/>
      <c r="D1635" s="3482"/>
      <c r="E1635" s="2296"/>
      <c r="F1635" s="2297"/>
      <c r="G1635" s="2297"/>
      <c r="H1635" s="2297"/>
      <c r="I1635" s="2297"/>
      <c r="J1635" s="2297"/>
      <c r="K1635" s="2297"/>
      <c r="L1635" s="2297"/>
      <c r="M1635" s="2297"/>
      <c r="N1635" s="2297"/>
      <c r="O1635" s="2297"/>
    </row>
    <row r="1636" ht="293.25" customHeight="1">
      <c r="A1636" s="2506"/>
      <c r="B1636" s="2297"/>
      <c r="C1636" s="2297"/>
      <c r="D1636" s="3482"/>
      <c r="E1636" s="2296"/>
      <c r="F1636" s="2297"/>
      <c r="G1636" s="2297"/>
      <c r="H1636" s="2297"/>
      <c r="I1636" s="2297"/>
      <c r="J1636" s="2297"/>
      <c r="K1636" s="2297"/>
      <c r="L1636" s="2297"/>
      <c r="M1636" s="2297"/>
      <c r="N1636" s="2297"/>
      <c r="O1636" s="2297"/>
    </row>
    <row r="1637" ht="293.25" customHeight="1">
      <c r="A1637" s="2506"/>
      <c r="B1637" s="2297"/>
      <c r="C1637" s="2297"/>
      <c r="D1637" s="3482"/>
      <c r="E1637" s="2296"/>
      <c r="F1637" s="2297"/>
      <c r="G1637" s="2297"/>
      <c r="H1637" s="2297"/>
      <c r="I1637" s="2297"/>
      <c r="J1637" s="2297"/>
      <c r="K1637" s="2297"/>
      <c r="L1637" s="2297"/>
      <c r="M1637" s="2297"/>
      <c r="N1637" s="2297"/>
      <c r="O1637" s="2297"/>
    </row>
    <row r="1638" ht="293.25" customHeight="1">
      <c r="A1638" s="2506"/>
      <c r="B1638" s="2297"/>
      <c r="C1638" s="2297"/>
      <c r="D1638" s="3482"/>
      <c r="E1638" s="2296"/>
      <c r="F1638" s="2297"/>
      <c r="G1638" s="2297"/>
      <c r="H1638" s="2297"/>
      <c r="I1638" s="2297"/>
      <c r="J1638" s="2297"/>
      <c r="K1638" s="2297"/>
      <c r="L1638" s="2297"/>
      <c r="M1638" s="2297"/>
      <c r="N1638" s="2297"/>
      <c r="O1638" s="2297"/>
    </row>
    <row r="1639" ht="293.25" customHeight="1">
      <c r="A1639" s="2506"/>
      <c r="B1639" s="2297"/>
      <c r="C1639" s="2297"/>
      <c r="D1639" s="3482"/>
      <c r="E1639" s="2296"/>
      <c r="F1639" s="2297"/>
      <c r="G1639" s="2297"/>
      <c r="H1639" s="2297"/>
      <c r="I1639" s="2297"/>
      <c r="J1639" s="2297"/>
      <c r="K1639" s="2297"/>
      <c r="L1639" s="2297"/>
      <c r="M1639" s="2297"/>
      <c r="N1639" s="2297"/>
      <c r="O1639" s="2297"/>
    </row>
    <row r="1640" ht="293.25" customHeight="1">
      <c r="A1640" s="2506"/>
      <c r="B1640" s="2297"/>
      <c r="C1640" s="2297"/>
      <c r="D1640" s="3482"/>
      <c r="E1640" s="2296"/>
      <c r="F1640" s="2297"/>
      <c r="G1640" s="2297"/>
      <c r="H1640" s="2297"/>
      <c r="I1640" s="2297"/>
      <c r="J1640" s="2297"/>
      <c r="K1640" s="2297"/>
      <c r="L1640" s="2297"/>
      <c r="M1640" s="2297"/>
      <c r="N1640" s="2297"/>
      <c r="O1640" s="2297"/>
    </row>
    <row r="1641" ht="293.25" customHeight="1">
      <c r="A1641" s="2506"/>
      <c r="B1641" s="2297"/>
      <c r="C1641" s="2297"/>
      <c r="D1641" s="3482"/>
      <c r="E1641" s="2296"/>
      <c r="F1641" s="2297"/>
      <c r="G1641" s="2297"/>
      <c r="H1641" s="2297"/>
      <c r="I1641" s="2297"/>
      <c r="J1641" s="2297"/>
      <c r="K1641" s="2297"/>
      <c r="L1641" s="2297"/>
      <c r="M1641" s="2297"/>
      <c r="N1641" s="2297"/>
      <c r="O1641" s="2297"/>
    </row>
    <row r="1642" ht="293.25" customHeight="1">
      <c r="A1642" s="2506"/>
      <c r="B1642" s="2297"/>
      <c r="C1642" s="2297"/>
      <c r="D1642" s="3482"/>
      <c r="E1642" s="2296"/>
      <c r="F1642" s="2297"/>
      <c r="G1642" s="2297"/>
      <c r="H1642" s="2297"/>
      <c r="I1642" s="2297"/>
      <c r="J1642" s="2297"/>
      <c r="K1642" s="2297"/>
      <c r="L1642" s="2297"/>
      <c r="M1642" s="2297"/>
      <c r="N1642" s="2297"/>
      <c r="O1642" s="2297"/>
    </row>
    <row r="1643" ht="293.25" customHeight="1">
      <c r="A1643" s="2506"/>
      <c r="B1643" s="2297"/>
      <c r="C1643" s="2297"/>
      <c r="D1643" s="3482"/>
      <c r="E1643" s="2296"/>
      <c r="F1643" s="2297"/>
      <c r="G1643" s="2297"/>
      <c r="H1643" s="2297"/>
      <c r="I1643" s="2297"/>
      <c r="J1643" s="2297"/>
      <c r="K1643" s="2297"/>
      <c r="L1643" s="2297"/>
      <c r="M1643" s="2297"/>
      <c r="N1643" s="2297"/>
      <c r="O1643" s="2297"/>
    </row>
    <row r="1644" ht="293.25" customHeight="1">
      <c r="A1644" s="2506"/>
      <c r="B1644" s="2297"/>
      <c r="C1644" s="2297"/>
      <c r="D1644" s="3482"/>
      <c r="E1644" s="2296"/>
      <c r="F1644" s="2297"/>
      <c r="G1644" s="2297"/>
      <c r="H1644" s="2297"/>
      <c r="I1644" s="2297"/>
      <c r="J1644" s="2297"/>
      <c r="K1644" s="2297"/>
      <c r="L1644" s="2297"/>
      <c r="M1644" s="2297"/>
      <c r="N1644" s="2297"/>
      <c r="O1644" s="2297"/>
    </row>
    <row r="1645" ht="293.25" customHeight="1">
      <c r="A1645" s="2506"/>
      <c r="B1645" s="2297"/>
      <c r="C1645" s="2297"/>
      <c r="D1645" s="3482"/>
      <c r="E1645" s="2296"/>
      <c r="F1645" s="2297"/>
      <c r="G1645" s="2297"/>
      <c r="H1645" s="2297"/>
      <c r="I1645" s="2297"/>
      <c r="J1645" s="2297"/>
      <c r="K1645" s="2297"/>
      <c r="L1645" s="2297"/>
      <c r="M1645" s="2297"/>
      <c r="N1645" s="2297"/>
      <c r="O1645" s="2297"/>
    </row>
    <row r="1646" ht="293.25" customHeight="1">
      <c r="A1646" s="2506"/>
      <c r="B1646" s="2297"/>
      <c r="C1646" s="2297"/>
      <c r="D1646" s="3482"/>
      <c r="E1646" s="2296"/>
      <c r="F1646" s="2297"/>
      <c r="G1646" s="2297"/>
      <c r="H1646" s="2297"/>
      <c r="I1646" s="2297"/>
      <c r="J1646" s="2297"/>
      <c r="K1646" s="2297"/>
      <c r="L1646" s="2297"/>
      <c r="M1646" s="2297"/>
      <c r="N1646" s="2297"/>
      <c r="O1646" s="2297"/>
    </row>
    <row r="1647" ht="293.25" customHeight="1">
      <c r="A1647" s="2506"/>
      <c r="B1647" s="2297"/>
      <c r="C1647" s="2297"/>
      <c r="D1647" s="3482"/>
      <c r="E1647" s="2296"/>
      <c r="F1647" s="2297"/>
      <c r="G1647" s="2297"/>
      <c r="H1647" s="2297"/>
      <c r="I1647" s="2297"/>
      <c r="J1647" s="2297"/>
      <c r="K1647" s="2297"/>
      <c r="L1647" s="2297"/>
      <c r="M1647" s="2297"/>
      <c r="N1647" s="2297"/>
      <c r="O1647" s="2297"/>
    </row>
    <row r="1648" ht="293.25" customHeight="1">
      <c r="A1648" s="2506"/>
      <c r="B1648" s="2297"/>
      <c r="C1648" s="2297"/>
      <c r="D1648" s="3482"/>
      <c r="E1648" s="2296"/>
      <c r="F1648" s="2297"/>
      <c r="G1648" s="2297"/>
      <c r="H1648" s="2297"/>
      <c r="I1648" s="2297"/>
      <c r="J1648" s="2297"/>
      <c r="K1648" s="2297"/>
      <c r="L1648" s="2297"/>
      <c r="M1648" s="2297"/>
      <c r="N1648" s="2297"/>
      <c r="O1648" s="2297"/>
    </row>
    <row r="1649" ht="293.25" customHeight="1">
      <c r="A1649" s="2506"/>
      <c r="B1649" s="2297"/>
      <c r="C1649" s="2297"/>
      <c r="D1649" s="3482"/>
      <c r="E1649" s="2296"/>
      <c r="F1649" s="2297"/>
      <c r="G1649" s="2297"/>
      <c r="H1649" s="2297"/>
      <c r="I1649" s="2297"/>
      <c r="J1649" s="2297"/>
      <c r="K1649" s="2297"/>
      <c r="L1649" s="2297"/>
      <c r="M1649" s="2297"/>
      <c r="N1649" s="2297"/>
      <c r="O1649" s="2297"/>
    </row>
    <row r="1650" ht="293.25" customHeight="1">
      <c r="A1650" s="2506"/>
      <c r="B1650" s="2297"/>
      <c r="C1650" s="2297"/>
      <c r="D1650" s="3482"/>
      <c r="E1650" s="2296"/>
      <c r="F1650" s="2297"/>
      <c r="G1650" s="2297"/>
      <c r="H1650" s="2297"/>
      <c r="I1650" s="2297"/>
      <c r="J1650" s="2297"/>
      <c r="K1650" s="2297"/>
      <c r="L1650" s="2297"/>
      <c r="M1650" s="2297"/>
      <c r="N1650" s="2297"/>
      <c r="O1650" s="2297"/>
    </row>
    <row r="1651" ht="293.25" customHeight="1">
      <c r="A1651" s="2506"/>
      <c r="B1651" s="2297"/>
      <c r="C1651" s="2297"/>
      <c r="D1651" s="3482"/>
      <c r="E1651" s="2296"/>
      <c r="F1651" s="2297"/>
      <c r="G1651" s="2297"/>
      <c r="H1651" s="2297"/>
      <c r="I1651" s="2297"/>
      <c r="J1651" s="2297"/>
      <c r="K1651" s="2297"/>
      <c r="L1651" s="2297"/>
      <c r="M1651" s="2297"/>
      <c r="N1651" s="2297"/>
      <c r="O1651" s="2297"/>
    </row>
    <row r="1652" ht="293.25" customHeight="1">
      <c r="A1652" s="2506"/>
      <c r="B1652" s="2297"/>
      <c r="C1652" s="2297"/>
      <c r="D1652" s="3482"/>
      <c r="E1652" s="2296"/>
      <c r="F1652" s="2297"/>
      <c r="G1652" s="2297"/>
      <c r="H1652" s="2297"/>
      <c r="I1652" s="2297"/>
      <c r="J1652" s="2297"/>
      <c r="K1652" s="2297"/>
      <c r="L1652" s="2297"/>
      <c r="M1652" s="2297"/>
      <c r="N1652" s="2297"/>
      <c r="O1652" s="2297"/>
    </row>
    <row r="1653" ht="293.25" customHeight="1">
      <c r="A1653" s="2506"/>
      <c r="B1653" s="2297"/>
      <c r="C1653" s="2297"/>
      <c r="D1653" s="3482"/>
      <c r="E1653" s="2296"/>
      <c r="F1653" s="2297"/>
      <c r="G1653" s="2297"/>
      <c r="H1653" s="2297"/>
      <c r="I1653" s="2297"/>
      <c r="J1653" s="2297"/>
      <c r="K1653" s="2297"/>
      <c r="L1653" s="2297"/>
      <c r="M1653" s="2297"/>
      <c r="N1653" s="2297"/>
      <c r="O1653" s="2297"/>
    </row>
    <row r="1654" ht="293.25" customHeight="1">
      <c r="A1654" s="2506"/>
      <c r="B1654" s="2297"/>
      <c r="C1654" s="2297"/>
      <c r="D1654" s="3482"/>
      <c r="E1654" s="2296"/>
      <c r="F1654" s="2297"/>
      <c r="G1654" s="2297"/>
      <c r="H1654" s="2297"/>
      <c r="I1654" s="2297"/>
      <c r="J1654" s="2297"/>
      <c r="K1654" s="2297"/>
      <c r="L1654" s="2297"/>
      <c r="M1654" s="2297"/>
      <c r="N1654" s="2297"/>
      <c r="O1654" s="2297"/>
    </row>
    <row r="1655" ht="293.25" customHeight="1">
      <c r="A1655" s="2506"/>
      <c r="B1655" s="2297"/>
      <c r="C1655" s="2297"/>
      <c r="D1655" s="3482"/>
      <c r="E1655" s="2296"/>
      <c r="F1655" s="2297"/>
      <c r="G1655" s="2297"/>
      <c r="H1655" s="2297"/>
      <c r="I1655" s="2297"/>
      <c r="J1655" s="2297"/>
      <c r="K1655" s="2297"/>
      <c r="L1655" s="2297"/>
      <c r="M1655" s="2297"/>
      <c r="N1655" s="2297"/>
      <c r="O1655" s="2297"/>
    </row>
    <row r="1656" ht="293.25" customHeight="1">
      <c r="A1656" s="2506"/>
      <c r="B1656" s="2297"/>
      <c r="C1656" s="2297"/>
      <c r="D1656" s="3482"/>
      <c r="E1656" s="2296"/>
      <c r="F1656" s="2297"/>
      <c r="G1656" s="2297"/>
      <c r="H1656" s="2297"/>
      <c r="I1656" s="2297"/>
      <c r="J1656" s="2297"/>
      <c r="K1656" s="2297"/>
      <c r="L1656" s="2297"/>
      <c r="M1656" s="2297"/>
      <c r="N1656" s="2297"/>
      <c r="O1656" s="2297"/>
    </row>
    <row r="1657" ht="293.25" customHeight="1">
      <c r="A1657" s="2506"/>
      <c r="B1657" s="2297"/>
      <c r="C1657" s="2297"/>
      <c r="D1657" s="3482"/>
      <c r="E1657" s="2296"/>
      <c r="F1657" s="2297"/>
      <c r="G1657" s="2297"/>
      <c r="H1657" s="2297"/>
      <c r="I1657" s="2297"/>
      <c r="J1657" s="2297"/>
      <c r="K1657" s="2297"/>
      <c r="L1657" s="2297"/>
      <c r="M1657" s="2297"/>
      <c r="N1657" s="2297"/>
      <c r="O1657" s="2297"/>
    </row>
    <row r="1658" ht="293.25" customHeight="1">
      <c r="A1658" s="2506"/>
      <c r="B1658" s="2297"/>
      <c r="C1658" s="2297"/>
      <c r="D1658" s="3482"/>
      <c r="E1658" s="2296"/>
      <c r="F1658" s="2297"/>
      <c r="G1658" s="2297"/>
      <c r="H1658" s="2297"/>
      <c r="I1658" s="2297"/>
      <c r="J1658" s="2297"/>
      <c r="K1658" s="2297"/>
      <c r="L1658" s="2297"/>
      <c r="M1658" s="2297"/>
      <c r="N1658" s="2297"/>
      <c r="O1658" s="2297"/>
    </row>
    <row r="1659" ht="293.25" customHeight="1">
      <c r="A1659" s="2506"/>
      <c r="B1659" s="2297"/>
      <c r="C1659" s="2297"/>
      <c r="D1659" s="3482"/>
      <c r="E1659" s="2296"/>
      <c r="F1659" s="2297"/>
      <c r="G1659" s="2297"/>
      <c r="H1659" s="2297"/>
      <c r="I1659" s="2297"/>
      <c r="J1659" s="2297"/>
      <c r="K1659" s="2297"/>
      <c r="L1659" s="2297"/>
      <c r="M1659" s="2297"/>
      <c r="N1659" s="2297"/>
      <c r="O1659" s="2297"/>
    </row>
    <row r="1660" ht="293.25" customHeight="1">
      <c r="A1660" s="2506"/>
      <c r="B1660" s="2297"/>
      <c r="C1660" s="2297"/>
      <c r="D1660" s="3482"/>
      <c r="E1660" s="2296"/>
      <c r="F1660" s="2297"/>
      <c r="G1660" s="2297"/>
      <c r="H1660" s="2297"/>
      <c r="I1660" s="2297"/>
      <c r="J1660" s="2297"/>
      <c r="K1660" s="2297"/>
      <c r="L1660" s="2297"/>
      <c r="M1660" s="2297"/>
      <c r="N1660" s="2297"/>
      <c r="O1660" s="2297"/>
    </row>
    <row r="1661" ht="293.25" customHeight="1">
      <c r="A1661" s="2506"/>
      <c r="B1661" s="2297"/>
      <c r="C1661" s="2297"/>
      <c r="D1661" s="3482"/>
      <c r="E1661" s="2296"/>
      <c r="F1661" s="2297"/>
      <c r="G1661" s="2297"/>
      <c r="H1661" s="2297"/>
      <c r="I1661" s="2297"/>
      <c r="J1661" s="2297"/>
      <c r="K1661" s="2297"/>
      <c r="L1661" s="2297"/>
      <c r="M1661" s="2297"/>
      <c r="N1661" s="2297"/>
      <c r="O1661" s="2297"/>
    </row>
    <row r="1662" ht="293.25" customHeight="1">
      <c r="A1662" s="2506"/>
      <c r="B1662" s="2297"/>
      <c r="C1662" s="2297"/>
      <c r="D1662" s="3482"/>
      <c r="E1662" s="2296"/>
      <c r="F1662" s="2297"/>
      <c r="G1662" s="2297"/>
      <c r="H1662" s="2297"/>
      <c r="I1662" s="2297"/>
      <c r="J1662" s="2297"/>
      <c r="K1662" s="2297"/>
      <c r="L1662" s="2297"/>
      <c r="M1662" s="2297"/>
      <c r="N1662" s="2297"/>
      <c r="O1662" s="2297"/>
    </row>
    <row r="1663" ht="293.25" customHeight="1">
      <c r="A1663" s="2506"/>
      <c r="B1663" s="2297"/>
      <c r="C1663" s="2297"/>
      <c r="D1663" s="3482"/>
      <c r="E1663" s="2296"/>
      <c r="F1663" s="2297"/>
      <c r="G1663" s="2297"/>
      <c r="H1663" s="2297"/>
      <c r="I1663" s="2297"/>
      <c r="J1663" s="2297"/>
      <c r="K1663" s="2297"/>
      <c r="L1663" s="2297"/>
      <c r="M1663" s="2297"/>
      <c r="N1663" s="2297"/>
      <c r="O1663" s="2297"/>
    </row>
    <row r="1664" ht="293.25" customHeight="1">
      <c r="A1664" s="2506"/>
      <c r="B1664" s="2297"/>
      <c r="C1664" s="2297"/>
      <c r="D1664" s="3482"/>
      <c r="E1664" s="2296"/>
      <c r="F1664" s="2297"/>
      <c r="G1664" s="2297"/>
      <c r="H1664" s="2297"/>
      <c r="I1664" s="2297"/>
      <c r="J1664" s="2297"/>
      <c r="K1664" s="2297"/>
      <c r="L1664" s="2297"/>
      <c r="M1664" s="2297"/>
      <c r="N1664" s="2297"/>
      <c r="O1664" s="2297"/>
    </row>
    <row r="1665" ht="293.25" customHeight="1">
      <c r="A1665" s="2506"/>
      <c r="B1665" s="2297"/>
      <c r="C1665" s="2297"/>
      <c r="D1665" s="3482"/>
      <c r="E1665" s="2296"/>
      <c r="F1665" s="2297"/>
      <c r="G1665" s="2297"/>
      <c r="H1665" s="2297"/>
      <c r="I1665" s="2297"/>
      <c r="J1665" s="2297"/>
      <c r="K1665" s="2297"/>
      <c r="L1665" s="2297"/>
      <c r="M1665" s="2297"/>
      <c r="N1665" s="2297"/>
      <c r="O1665" s="2297"/>
    </row>
    <row r="1666" ht="293.25" customHeight="1">
      <c r="A1666" s="2506"/>
      <c r="B1666" s="2297"/>
      <c r="C1666" s="2297"/>
      <c r="D1666" s="3482"/>
      <c r="E1666" s="2296"/>
      <c r="F1666" s="2297"/>
      <c r="G1666" s="2297"/>
      <c r="H1666" s="2297"/>
      <c r="I1666" s="2297"/>
      <c r="J1666" s="2297"/>
      <c r="K1666" s="2297"/>
      <c r="L1666" s="2297"/>
      <c r="M1666" s="2297"/>
      <c r="N1666" s="2297"/>
      <c r="O1666" s="2297"/>
    </row>
    <row r="1667" ht="293.25" customHeight="1">
      <c r="A1667" s="2506"/>
      <c r="B1667" s="2297"/>
      <c r="C1667" s="2297"/>
      <c r="D1667" s="3482"/>
      <c r="E1667" s="2296"/>
      <c r="F1667" s="2297"/>
      <c r="G1667" s="2297"/>
      <c r="H1667" s="2297"/>
      <c r="I1667" s="2297"/>
      <c r="J1667" s="2297"/>
      <c r="K1667" s="2297"/>
      <c r="L1667" s="2297"/>
      <c r="M1667" s="2297"/>
      <c r="N1667" s="2297"/>
      <c r="O1667" s="2297"/>
    </row>
    <row r="1668" ht="293.25" customHeight="1">
      <c r="A1668" s="2506"/>
      <c r="B1668" s="2297"/>
      <c r="C1668" s="2297"/>
      <c r="D1668" s="3482"/>
      <c r="E1668" s="2296"/>
      <c r="F1668" s="2297"/>
      <c r="G1668" s="2297"/>
      <c r="H1668" s="2297"/>
      <c r="I1668" s="2297"/>
      <c r="J1668" s="2297"/>
      <c r="K1668" s="2297"/>
      <c r="L1668" s="2297"/>
      <c r="M1668" s="2297"/>
      <c r="N1668" s="2297"/>
      <c r="O1668" s="2297"/>
    </row>
    <row r="1669" ht="293.25" customHeight="1">
      <c r="A1669" s="2506"/>
      <c r="B1669" s="2297"/>
      <c r="C1669" s="2297"/>
      <c r="D1669" s="3482"/>
      <c r="E1669" s="2296"/>
      <c r="F1669" s="2297"/>
      <c r="G1669" s="2297"/>
      <c r="H1669" s="2297"/>
      <c r="I1669" s="2297"/>
      <c r="J1669" s="2297"/>
      <c r="K1669" s="2297"/>
      <c r="L1669" s="2297"/>
      <c r="M1669" s="2297"/>
      <c r="N1669" s="2297"/>
      <c r="O1669" s="2297"/>
    </row>
    <row r="1670" ht="293.25" customHeight="1">
      <c r="A1670" s="2506"/>
      <c r="B1670" s="2297"/>
      <c r="C1670" s="2297"/>
      <c r="D1670" s="3482"/>
      <c r="E1670" s="2296"/>
      <c r="F1670" s="2297"/>
      <c r="G1670" s="2297"/>
      <c r="H1670" s="2297"/>
      <c r="I1670" s="2297"/>
      <c r="J1670" s="2297"/>
      <c r="K1670" s="2297"/>
      <c r="L1670" s="2297"/>
      <c r="M1670" s="2297"/>
      <c r="N1670" s="2297"/>
      <c r="O1670" s="2297"/>
    </row>
    <row r="1671" ht="293.25" customHeight="1">
      <c r="A1671" s="2506"/>
      <c r="B1671" s="2297"/>
      <c r="C1671" s="2297"/>
      <c r="D1671" s="3482"/>
      <c r="E1671" s="2296"/>
      <c r="F1671" s="2297"/>
      <c r="G1671" s="2297"/>
      <c r="H1671" s="2297"/>
      <c r="I1671" s="2297"/>
      <c r="J1671" s="2297"/>
      <c r="K1671" s="2297"/>
      <c r="L1671" s="2297"/>
      <c r="M1671" s="2297"/>
      <c r="N1671" s="2297"/>
      <c r="O1671" s="2297"/>
    </row>
    <row r="1672" ht="293.25" customHeight="1">
      <c r="A1672" s="2506"/>
      <c r="B1672" s="2297"/>
      <c r="C1672" s="2297"/>
      <c r="D1672" s="3482"/>
      <c r="E1672" s="2296"/>
      <c r="F1672" s="2297"/>
      <c r="G1672" s="2297"/>
      <c r="H1672" s="2297"/>
      <c r="I1672" s="2297"/>
      <c r="J1672" s="2297"/>
      <c r="K1672" s="2297"/>
      <c r="L1672" s="2297"/>
      <c r="M1672" s="2297"/>
      <c r="N1672" s="2297"/>
      <c r="O1672" s="2297"/>
    </row>
    <row r="1673" ht="293.25" customHeight="1">
      <c r="A1673" s="2506"/>
      <c r="B1673" s="2297"/>
      <c r="C1673" s="2297"/>
      <c r="D1673" s="3482"/>
      <c r="E1673" s="2296"/>
      <c r="F1673" s="2297"/>
      <c r="G1673" s="2297"/>
      <c r="H1673" s="2297"/>
      <c r="I1673" s="2297"/>
      <c r="J1673" s="2297"/>
      <c r="K1673" s="2297"/>
      <c r="L1673" s="2297"/>
      <c r="M1673" s="2297"/>
      <c r="N1673" s="2297"/>
      <c r="O1673" s="2297"/>
    </row>
    <row r="1674" ht="293.25" customHeight="1">
      <c r="A1674" s="2506"/>
      <c r="B1674" s="2297"/>
      <c r="C1674" s="2297"/>
      <c r="D1674" s="3482"/>
      <c r="E1674" s="2296"/>
      <c r="F1674" s="2297"/>
      <c r="G1674" s="2297"/>
      <c r="H1674" s="2297"/>
      <c r="I1674" s="2297"/>
      <c r="J1674" s="2297"/>
      <c r="K1674" s="2297"/>
      <c r="L1674" s="2297"/>
      <c r="M1674" s="2297"/>
      <c r="N1674" s="2297"/>
      <c r="O1674" s="2297"/>
    </row>
    <row r="1675" ht="293.25" customHeight="1">
      <c r="A1675" s="2506"/>
      <c r="B1675" s="2297"/>
      <c r="C1675" s="2297"/>
      <c r="D1675" s="3482"/>
      <c r="E1675" s="2296"/>
      <c r="F1675" s="2297"/>
      <c r="G1675" s="2297"/>
      <c r="H1675" s="2297"/>
      <c r="I1675" s="2297"/>
      <c r="J1675" s="2297"/>
      <c r="K1675" s="2297"/>
      <c r="L1675" s="2297"/>
      <c r="M1675" s="2297"/>
      <c r="N1675" s="2297"/>
      <c r="O1675" s="2297"/>
    </row>
    <row r="1676" ht="293.25" customHeight="1">
      <c r="A1676" s="2506"/>
      <c r="B1676" s="2297"/>
      <c r="C1676" s="2297"/>
      <c r="D1676" s="3482"/>
      <c r="E1676" s="2296"/>
      <c r="F1676" s="2297"/>
      <c r="G1676" s="2297"/>
      <c r="H1676" s="2297"/>
      <c r="I1676" s="2297"/>
      <c r="J1676" s="2297"/>
      <c r="K1676" s="2297"/>
      <c r="L1676" s="2297"/>
      <c r="M1676" s="2297"/>
      <c r="N1676" s="2297"/>
      <c r="O1676" s="2297"/>
    </row>
    <row r="1677" ht="293.25" customHeight="1">
      <c r="A1677" s="2506"/>
      <c r="B1677" s="2297"/>
      <c r="C1677" s="2297"/>
      <c r="D1677" s="3482"/>
      <c r="E1677" s="2296"/>
      <c r="F1677" s="2297"/>
      <c r="G1677" s="2297"/>
      <c r="H1677" s="2297"/>
      <c r="I1677" s="2297"/>
      <c r="J1677" s="2297"/>
      <c r="K1677" s="2297"/>
      <c r="L1677" s="2297"/>
      <c r="M1677" s="2297"/>
      <c r="N1677" s="2297"/>
      <c r="O1677" s="2297"/>
    </row>
    <row r="1678" ht="293.25" customHeight="1">
      <c r="A1678" s="2506"/>
      <c r="B1678" s="2297"/>
      <c r="C1678" s="2297"/>
      <c r="D1678" s="3482"/>
      <c r="E1678" s="2296"/>
      <c r="F1678" s="2297"/>
      <c r="G1678" s="2297"/>
      <c r="H1678" s="2297"/>
      <c r="I1678" s="2297"/>
      <c r="J1678" s="2297"/>
      <c r="K1678" s="2297"/>
      <c r="L1678" s="2297"/>
      <c r="M1678" s="2297"/>
      <c r="N1678" s="2297"/>
      <c r="O1678" s="2297"/>
    </row>
    <row r="1679" ht="293.25" customHeight="1">
      <c r="A1679" s="2506"/>
      <c r="B1679" s="2297"/>
      <c r="C1679" s="2297"/>
      <c r="D1679" s="3482"/>
      <c r="E1679" s="2296"/>
      <c r="F1679" s="2297"/>
      <c r="G1679" s="2297"/>
      <c r="H1679" s="2297"/>
      <c r="I1679" s="2297"/>
      <c r="J1679" s="2297"/>
      <c r="K1679" s="2297"/>
      <c r="L1679" s="2297"/>
      <c r="M1679" s="2297"/>
      <c r="N1679" s="2297"/>
      <c r="O1679" s="2297"/>
    </row>
    <row r="1680" ht="293.25" customHeight="1">
      <c r="A1680" s="2506"/>
      <c r="B1680" s="2297"/>
      <c r="C1680" s="2297"/>
      <c r="D1680" s="3482"/>
      <c r="E1680" s="2296"/>
      <c r="F1680" s="2297"/>
      <c r="G1680" s="2297"/>
      <c r="H1680" s="2297"/>
      <c r="I1680" s="2297"/>
      <c r="J1680" s="2297"/>
      <c r="K1680" s="2297"/>
      <c r="L1680" s="2297"/>
      <c r="M1680" s="2297"/>
      <c r="N1680" s="2297"/>
      <c r="O1680" s="2297"/>
    </row>
    <row r="1681" ht="293.25" customHeight="1">
      <c r="A1681" s="2506"/>
      <c r="B1681" s="2297"/>
      <c r="C1681" s="2297"/>
      <c r="D1681" s="3482"/>
      <c r="E1681" s="2296"/>
      <c r="F1681" s="2297"/>
      <c r="G1681" s="2297"/>
      <c r="H1681" s="2297"/>
      <c r="I1681" s="2297"/>
      <c r="J1681" s="2297"/>
      <c r="K1681" s="2297"/>
      <c r="L1681" s="2297"/>
      <c r="M1681" s="2297"/>
      <c r="N1681" s="2297"/>
      <c r="O1681" s="2297"/>
    </row>
    <row r="1682" ht="293.25" customHeight="1">
      <c r="A1682" s="2506"/>
      <c r="B1682" s="2297"/>
      <c r="C1682" s="2297"/>
      <c r="D1682" s="3482"/>
      <c r="E1682" s="2296"/>
      <c r="F1682" s="2297"/>
      <c r="G1682" s="2297"/>
      <c r="H1682" s="2297"/>
      <c r="I1682" s="2297"/>
      <c r="J1682" s="2297"/>
      <c r="K1682" s="2297"/>
      <c r="L1682" s="2297"/>
      <c r="M1682" s="2297"/>
      <c r="N1682" s="2297"/>
      <c r="O1682" s="2297"/>
    </row>
    <row r="1683" ht="293.25" customHeight="1">
      <c r="A1683" s="2506"/>
      <c r="B1683" s="2297"/>
      <c r="C1683" s="2297"/>
      <c r="D1683" s="3482"/>
      <c r="E1683" s="2296"/>
      <c r="F1683" s="2297"/>
      <c r="G1683" s="2297"/>
      <c r="H1683" s="2297"/>
      <c r="I1683" s="2297"/>
      <c r="J1683" s="2297"/>
      <c r="K1683" s="2297"/>
      <c r="L1683" s="2297"/>
      <c r="M1683" s="2297"/>
      <c r="N1683" s="2297"/>
      <c r="O1683" s="2297"/>
    </row>
    <row r="1684" ht="293.25" customHeight="1">
      <c r="A1684" s="2506"/>
      <c r="B1684" s="2297"/>
      <c r="C1684" s="2297"/>
      <c r="D1684" s="3482"/>
      <c r="E1684" s="2296"/>
      <c r="F1684" s="2297"/>
      <c r="G1684" s="2297"/>
      <c r="H1684" s="2297"/>
      <c r="I1684" s="2297"/>
      <c r="J1684" s="2297"/>
      <c r="K1684" s="2297"/>
      <c r="L1684" s="2297"/>
      <c r="M1684" s="2297"/>
      <c r="N1684" s="2297"/>
      <c r="O1684" s="2297"/>
    </row>
    <row r="1685" ht="293.25" customHeight="1">
      <c r="A1685" s="2506"/>
      <c r="B1685" s="2297"/>
      <c r="C1685" s="2297"/>
      <c r="D1685" s="3482"/>
      <c r="E1685" s="2296"/>
      <c r="F1685" s="2297"/>
      <c r="G1685" s="2297"/>
      <c r="H1685" s="2297"/>
      <c r="I1685" s="2297"/>
      <c r="J1685" s="2297"/>
      <c r="K1685" s="2297"/>
      <c r="L1685" s="2297"/>
      <c r="M1685" s="2297"/>
      <c r="N1685" s="2297"/>
      <c r="O1685" s="2297"/>
    </row>
    <row r="1686" ht="293.25" customHeight="1">
      <c r="A1686" s="2506"/>
      <c r="B1686" s="2297"/>
      <c r="C1686" s="2297"/>
      <c r="D1686" s="3482"/>
      <c r="E1686" s="2296"/>
      <c r="F1686" s="2297"/>
      <c r="G1686" s="2297"/>
      <c r="H1686" s="2297"/>
      <c r="I1686" s="2297"/>
      <c r="J1686" s="2297"/>
      <c r="K1686" s="2297"/>
      <c r="L1686" s="2297"/>
      <c r="M1686" s="2297"/>
      <c r="N1686" s="2297"/>
      <c r="O1686" s="2297"/>
    </row>
    <row r="1687" ht="293.25" customHeight="1">
      <c r="A1687" s="2506"/>
      <c r="B1687" s="2297"/>
      <c r="C1687" s="2297"/>
      <c r="D1687" s="3482"/>
      <c r="E1687" s="2296"/>
      <c r="F1687" s="2297"/>
      <c r="G1687" s="2297"/>
      <c r="H1687" s="2297"/>
      <c r="I1687" s="2297"/>
      <c r="J1687" s="2297"/>
      <c r="K1687" s="2297"/>
      <c r="L1687" s="2297"/>
      <c r="M1687" s="2297"/>
      <c r="N1687" s="2297"/>
      <c r="O1687" s="2297"/>
    </row>
    <row r="1688" ht="293.25" customHeight="1">
      <c r="A1688" s="2506"/>
      <c r="B1688" s="2297"/>
      <c r="C1688" s="2297"/>
      <c r="D1688" s="3482"/>
      <c r="E1688" s="2296"/>
      <c r="F1688" s="2297"/>
      <c r="G1688" s="2297"/>
      <c r="H1688" s="2297"/>
      <c r="I1688" s="2297"/>
      <c r="J1688" s="2297"/>
      <c r="K1688" s="2297"/>
      <c r="L1688" s="2297"/>
      <c r="M1688" s="2297"/>
      <c r="N1688" s="2297"/>
      <c r="O1688" s="2297"/>
    </row>
    <row r="1689" ht="293.25" customHeight="1">
      <c r="A1689" s="2506"/>
      <c r="B1689" s="2297"/>
      <c r="C1689" s="2297"/>
      <c r="D1689" s="3482"/>
      <c r="E1689" s="2296"/>
      <c r="F1689" s="2297"/>
      <c r="G1689" s="2297"/>
      <c r="H1689" s="2297"/>
      <c r="I1689" s="2297"/>
      <c r="J1689" s="2297"/>
      <c r="K1689" s="2297"/>
      <c r="L1689" s="2297"/>
      <c r="M1689" s="2297"/>
      <c r="N1689" s="2297"/>
      <c r="O1689" s="2297"/>
    </row>
    <row r="1690" ht="293.25" customHeight="1">
      <c r="A1690" s="2506"/>
      <c r="B1690" s="2297"/>
      <c r="C1690" s="2297"/>
      <c r="D1690" s="3482"/>
      <c r="E1690" s="2296"/>
      <c r="F1690" s="2297"/>
      <c r="G1690" s="2297"/>
      <c r="H1690" s="2297"/>
      <c r="I1690" s="2297"/>
      <c r="J1690" s="2297"/>
      <c r="K1690" s="2297"/>
      <c r="L1690" s="2297"/>
      <c r="M1690" s="2297"/>
      <c r="N1690" s="2297"/>
      <c r="O1690" s="2297"/>
    </row>
    <row r="1691" ht="293.25" customHeight="1">
      <c r="A1691" s="2506"/>
      <c r="B1691" s="2297"/>
      <c r="C1691" s="2297"/>
      <c r="D1691" s="3482"/>
      <c r="E1691" s="2296"/>
      <c r="F1691" s="2297"/>
      <c r="G1691" s="2297"/>
      <c r="H1691" s="2297"/>
      <c r="I1691" s="2297"/>
      <c r="J1691" s="2297"/>
      <c r="K1691" s="2297"/>
      <c r="L1691" s="2297"/>
      <c r="M1691" s="2297"/>
      <c r="N1691" s="2297"/>
      <c r="O1691" s="2297"/>
    </row>
    <row r="1692" ht="293.25" customHeight="1">
      <c r="A1692" s="2506"/>
      <c r="B1692" s="2297"/>
      <c r="C1692" s="2297"/>
      <c r="D1692" s="3482"/>
      <c r="E1692" s="2296"/>
      <c r="F1692" s="2297"/>
      <c r="G1692" s="2297"/>
      <c r="H1692" s="2297"/>
      <c r="I1692" s="2297"/>
      <c r="J1692" s="2297"/>
      <c r="K1692" s="2297"/>
      <c r="L1692" s="2297"/>
      <c r="M1692" s="2297"/>
      <c r="N1692" s="2297"/>
      <c r="O1692" s="2297"/>
    </row>
    <row r="1693" ht="293.25" customHeight="1">
      <c r="A1693" s="2506"/>
      <c r="B1693" s="2297"/>
      <c r="C1693" s="2297"/>
      <c r="D1693" s="3482"/>
      <c r="E1693" s="2296"/>
      <c r="F1693" s="2297"/>
      <c r="G1693" s="2297"/>
      <c r="H1693" s="2297"/>
      <c r="I1693" s="2297"/>
      <c r="J1693" s="2297"/>
      <c r="K1693" s="2297"/>
      <c r="L1693" s="2297"/>
      <c r="M1693" s="2297"/>
      <c r="N1693" s="2297"/>
      <c r="O1693" s="2297"/>
    </row>
    <row r="1694" ht="293.25" customHeight="1">
      <c r="A1694" s="2506"/>
      <c r="B1694" s="2297"/>
      <c r="C1694" s="2297"/>
      <c r="D1694" s="3482"/>
      <c r="E1694" s="2296"/>
      <c r="F1694" s="2297"/>
      <c r="G1694" s="2297"/>
      <c r="H1694" s="2297"/>
      <c r="I1694" s="2297"/>
      <c r="J1694" s="2297"/>
      <c r="K1694" s="2297"/>
      <c r="L1694" s="2297"/>
      <c r="M1694" s="2297"/>
      <c r="N1694" s="2297"/>
      <c r="O1694" s="2297"/>
    </row>
    <row r="1695" ht="293.25" customHeight="1">
      <c r="A1695" s="2506"/>
      <c r="B1695" s="2297"/>
      <c r="C1695" s="2297"/>
      <c r="D1695" s="3482"/>
      <c r="E1695" s="2296"/>
      <c r="F1695" s="2297"/>
      <c r="G1695" s="2297"/>
      <c r="H1695" s="2297"/>
      <c r="I1695" s="2297"/>
      <c r="J1695" s="2297"/>
      <c r="K1695" s="2297"/>
      <c r="L1695" s="2297"/>
      <c r="M1695" s="2297"/>
      <c r="N1695" s="2297"/>
      <c r="O1695" s="2297"/>
    </row>
    <row r="1696" ht="293.25" customHeight="1">
      <c r="A1696" s="2506"/>
      <c r="B1696" s="2297"/>
      <c r="C1696" s="2297"/>
      <c r="D1696" s="3482"/>
      <c r="E1696" s="2296"/>
      <c r="F1696" s="2297"/>
      <c r="G1696" s="2297"/>
      <c r="H1696" s="2297"/>
      <c r="I1696" s="2297"/>
      <c r="J1696" s="2297"/>
      <c r="K1696" s="2297"/>
      <c r="L1696" s="2297"/>
      <c r="M1696" s="2297"/>
      <c r="N1696" s="2297"/>
      <c r="O1696" s="2297"/>
    </row>
    <row r="1697" ht="293.25" customHeight="1">
      <c r="A1697" s="2506"/>
      <c r="B1697" s="2297"/>
      <c r="C1697" s="2297"/>
      <c r="D1697" s="3482"/>
      <c r="E1697" s="2296"/>
      <c r="F1697" s="2297"/>
      <c r="G1697" s="2297"/>
      <c r="H1697" s="2297"/>
      <c r="I1697" s="2297"/>
      <c r="J1697" s="2297"/>
      <c r="K1697" s="2297"/>
      <c r="L1697" s="2297"/>
      <c r="M1697" s="2297"/>
      <c r="N1697" s="2297"/>
      <c r="O1697" s="2297"/>
    </row>
    <row r="1698" ht="293.25" customHeight="1">
      <c r="A1698" s="2506"/>
      <c r="B1698" s="2297"/>
      <c r="C1698" s="2297"/>
      <c r="D1698" s="3482"/>
      <c r="E1698" s="2296"/>
      <c r="F1698" s="2297"/>
      <c r="G1698" s="2297"/>
      <c r="H1698" s="2297"/>
      <c r="I1698" s="2297"/>
      <c r="J1698" s="2297"/>
      <c r="K1698" s="2297"/>
      <c r="L1698" s="2297"/>
      <c r="M1698" s="2297"/>
      <c r="N1698" s="2297"/>
      <c r="O1698" s="2297"/>
    </row>
    <row r="1699" ht="293.25" customHeight="1">
      <c r="A1699" s="2506"/>
      <c r="B1699" s="2297"/>
      <c r="C1699" s="2297"/>
      <c r="D1699" s="3482"/>
      <c r="E1699" s="2296"/>
      <c r="F1699" s="2297"/>
      <c r="G1699" s="2297"/>
      <c r="H1699" s="2297"/>
      <c r="I1699" s="2297"/>
      <c r="J1699" s="2297"/>
      <c r="K1699" s="2297"/>
      <c r="L1699" s="2297"/>
      <c r="M1699" s="2297"/>
      <c r="N1699" s="2297"/>
      <c r="O1699" s="2297"/>
    </row>
    <row r="1700" ht="293.25" customHeight="1">
      <c r="A1700" s="2506"/>
      <c r="B1700" s="2297"/>
      <c r="C1700" s="2297"/>
      <c r="D1700" s="3482"/>
      <c r="E1700" s="2296"/>
      <c r="F1700" s="2297"/>
      <c r="G1700" s="2297"/>
      <c r="H1700" s="2297"/>
      <c r="I1700" s="2297"/>
      <c r="J1700" s="2297"/>
      <c r="K1700" s="2297"/>
      <c r="L1700" s="2297"/>
      <c r="M1700" s="2297"/>
      <c r="N1700" s="2297"/>
      <c r="O1700" s="2297"/>
    </row>
    <row r="1701" ht="293.25" customHeight="1">
      <c r="A1701" s="2506"/>
      <c r="B1701" s="2297"/>
      <c r="C1701" s="2297"/>
      <c r="D1701" s="3482"/>
      <c r="E1701" s="2296"/>
      <c r="F1701" s="2297"/>
      <c r="G1701" s="2297"/>
      <c r="H1701" s="2297"/>
      <c r="I1701" s="2297"/>
      <c r="J1701" s="2297"/>
      <c r="K1701" s="2297"/>
      <c r="L1701" s="2297"/>
      <c r="M1701" s="2297"/>
      <c r="N1701" s="2297"/>
      <c r="O1701" s="2297"/>
    </row>
    <row r="1702" ht="293.25" customHeight="1">
      <c r="A1702" s="2506"/>
      <c r="B1702" s="2297"/>
      <c r="C1702" s="2297"/>
      <c r="D1702" s="3482"/>
      <c r="E1702" s="2296"/>
      <c r="F1702" s="2297"/>
      <c r="G1702" s="2297"/>
      <c r="H1702" s="2297"/>
      <c r="I1702" s="2297"/>
      <c r="J1702" s="2297"/>
      <c r="K1702" s="2297"/>
      <c r="L1702" s="2297"/>
      <c r="M1702" s="2297"/>
      <c r="N1702" s="2297"/>
      <c r="O1702" s="2297"/>
    </row>
    <row r="1703" ht="293.25" customHeight="1">
      <c r="A1703" s="2506"/>
      <c r="B1703" s="2297"/>
      <c r="C1703" s="2297"/>
      <c r="D1703" s="3482"/>
      <c r="E1703" s="2296"/>
      <c r="F1703" s="2297"/>
      <c r="G1703" s="2297"/>
      <c r="H1703" s="2297"/>
      <c r="I1703" s="2297"/>
      <c r="J1703" s="2297"/>
      <c r="K1703" s="2297"/>
      <c r="L1703" s="2297"/>
      <c r="M1703" s="2297"/>
      <c r="N1703" s="2297"/>
      <c r="O1703" s="2297"/>
    </row>
    <row r="1704" ht="293.25" customHeight="1">
      <c r="A1704" s="2506"/>
      <c r="B1704" s="2297"/>
      <c r="C1704" s="2297"/>
      <c r="D1704" s="3482"/>
      <c r="E1704" s="2296"/>
      <c r="F1704" s="2297"/>
      <c r="G1704" s="2297"/>
      <c r="H1704" s="2297"/>
      <c r="I1704" s="2297"/>
      <c r="J1704" s="2297"/>
      <c r="K1704" s="2297"/>
      <c r="L1704" s="2297"/>
      <c r="M1704" s="2297"/>
      <c r="N1704" s="2297"/>
      <c r="O1704" s="2297"/>
    </row>
    <row r="1705" ht="293.25" customHeight="1">
      <c r="A1705" s="2506"/>
      <c r="B1705" s="2297"/>
      <c r="C1705" s="2297"/>
      <c r="D1705" s="3482"/>
      <c r="E1705" s="2296"/>
      <c r="F1705" s="2297"/>
      <c r="G1705" s="2297"/>
      <c r="H1705" s="2297"/>
      <c r="I1705" s="2297"/>
      <c r="J1705" s="2297"/>
      <c r="K1705" s="2297"/>
      <c r="L1705" s="2297"/>
      <c r="M1705" s="2297"/>
      <c r="N1705" s="2297"/>
      <c r="O1705" s="2297"/>
    </row>
    <row r="1706" ht="293.25" customHeight="1">
      <c r="A1706" s="2506"/>
      <c r="B1706" s="2297"/>
      <c r="C1706" s="2297"/>
      <c r="D1706" s="3482"/>
      <c r="E1706" s="2296"/>
      <c r="F1706" s="2297"/>
      <c r="G1706" s="2297"/>
      <c r="H1706" s="2297"/>
      <c r="I1706" s="2297"/>
      <c r="J1706" s="2297"/>
      <c r="K1706" s="2297"/>
      <c r="L1706" s="2297"/>
      <c r="M1706" s="2297"/>
      <c r="N1706" s="2297"/>
      <c r="O1706" s="2297"/>
    </row>
    <row r="1707" ht="293.25" customHeight="1">
      <c r="A1707" s="2506"/>
      <c r="B1707" s="2297"/>
      <c r="C1707" s="2297"/>
      <c r="D1707" s="3482"/>
      <c r="E1707" s="2296"/>
      <c r="F1707" s="2297"/>
      <c r="G1707" s="2297"/>
      <c r="H1707" s="2297"/>
      <c r="I1707" s="2297"/>
      <c r="J1707" s="2297"/>
      <c r="K1707" s="2297"/>
      <c r="L1707" s="2297"/>
      <c r="M1707" s="2297"/>
      <c r="N1707" s="2297"/>
      <c r="O1707" s="2297"/>
    </row>
    <row r="1708" ht="293.25" customHeight="1">
      <c r="A1708" s="2506"/>
      <c r="B1708" s="2297"/>
      <c r="C1708" s="2297"/>
      <c r="D1708" s="3482"/>
      <c r="E1708" s="2296"/>
      <c r="F1708" s="2297"/>
      <c r="G1708" s="2297"/>
      <c r="H1708" s="2297"/>
      <c r="I1708" s="2297"/>
      <c r="J1708" s="2297"/>
      <c r="K1708" s="2297"/>
      <c r="L1708" s="2297"/>
      <c r="M1708" s="2297"/>
      <c r="N1708" s="2297"/>
      <c r="O1708" s="2297"/>
    </row>
    <row r="1709" ht="293.25" customHeight="1">
      <c r="A1709" s="2506"/>
      <c r="B1709" s="2297"/>
      <c r="C1709" s="2297"/>
      <c r="D1709" s="3482"/>
      <c r="E1709" s="2296"/>
      <c r="F1709" s="2297"/>
      <c r="G1709" s="2297"/>
      <c r="H1709" s="2297"/>
      <c r="I1709" s="2297"/>
      <c r="J1709" s="2297"/>
      <c r="K1709" s="2297"/>
      <c r="L1709" s="2297"/>
      <c r="M1709" s="2297"/>
      <c r="N1709" s="2297"/>
      <c r="O1709" s="2297"/>
    </row>
    <row r="1710" ht="293.25" customHeight="1">
      <c r="A1710" s="2506"/>
      <c r="B1710" s="2297"/>
      <c r="C1710" s="2297"/>
      <c r="D1710" s="3482"/>
      <c r="E1710" s="2296"/>
      <c r="F1710" s="2297"/>
      <c r="G1710" s="2297"/>
      <c r="H1710" s="2297"/>
      <c r="I1710" s="2297"/>
      <c r="J1710" s="2297"/>
      <c r="K1710" s="2297"/>
      <c r="L1710" s="2297"/>
      <c r="M1710" s="2297"/>
      <c r="N1710" s="2297"/>
      <c r="O1710" s="2297"/>
    </row>
    <row r="1711" ht="293.25" customHeight="1">
      <c r="A1711" s="2506"/>
      <c r="B1711" s="2297"/>
      <c r="C1711" s="2297"/>
      <c r="D1711" s="3482"/>
      <c r="E1711" s="2296"/>
      <c r="F1711" s="2297"/>
      <c r="G1711" s="2297"/>
      <c r="H1711" s="2297"/>
      <c r="I1711" s="2297"/>
      <c r="J1711" s="2297"/>
      <c r="K1711" s="2297"/>
      <c r="L1711" s="2297"/>
      <c r="M1711" s="2297"/>
      <c r="N1711" s="2297"/>
      <c r="O1711" s="2297"/>
    </row>
    <row r="1712" ht="293.25" customHeight="1">
      <c r="A1712" s="2506"/>
      <c r="B1712" s="2297"/>
      <c r="C1712" s="2297"/>
      <c r="D1712" s="3482"/>
      <c r="E1712" s="2296"/>
      <c r="F1712" s="2297"/>
      <c r="G1712" s="2297"/>
      <c r="H1712" s="2297"/>
      <c r="I1712" s="2297"/>
      <c r="J1712" s="2297"/>
      <c r="K1712" s="2297"/>
      <c r="L1712" s="2297"/>
      <c r="M1712" s="2297"/>
      <c r="N1712" s="2297"/>
      <c r="O1712" s="2297"/>
    </row>
    <row r="1713" ht="293.25" customHeight="1">
      <c r="A1713" s="2506"/>
      <c r="B1713" s="2297"/>
      <c r="C1713" s="2297"/>
      <c r="D1713" s="3482"/>
      <c r="E1713" s="2296"/>
      <c r="F1713" s="2297"/>
      <c r="G1713" s="2297"/>
      <c r="H1713" s="2297"/>
      <c r="I1713" s="2297"/>
      <c r="J1713" s="2297"/>
      <c r="K1713" s="2297"/>
      <c r="L1713" s="2297"/>
      <c r="M1713" s="2297"/>
      <c r="N1713" s="2297"/>
      <c r="O1713" s="2297"/>
    </row>
    <row r="1714" ht="293.25" customHeight="1">
      <c r="A1714" s="2506"/>
      <c r="B1714" s="2297"/>
      <c r="C1714" s="2297"/>
      <c r="D1714" s="3482"/>
      <c r="E1714" s="2296"/>
      <c r="F1714" s="2297"/>
      <c r="G1714" s="2297"/>
      <c r="H1714" s="2297"/>
      <c r="I1714" s="2297"/>
      <c r="J1714" s="2297"/>
      <c r="K1714" s="2297"/>
      <c r="L1714" s="2297"/>
      <c r="M1714" s="2297"/>
      <c r="N1714" s="2297"/>
      <c r="O1714" s="2297"/>
    </row>
    <row r="1715" ht="293.25" customHeight="1">
      <c r="A1715" s="2506"/>
      <c r="B1715" s="2297"/>
      <c r="C1715" s="2297"/>
      <c r="D1715" s="3482"/>
      <c r="E1715" s="2296"/>
      <c r="F1715" s="2297"/>
      <c r="G1715" s="2297"/>
      <c r="H1715" s="2297"/>
      <c r="I1715" s="2297"/>
      <c r="J1715" s="2297"/>
      <c r="K1715" s="2297"/>
      <c r="L1715" s="2297"/>
      <c r="M1715" s="2297"/>
      <c r="N1715" s="2297"/>
      <c r="O1715" s="2297"/>
    </row>
    <row r="1716" ht="293.25" customHeight="1">
      <c r="A1716" s="2506"/>
      <c r="B1716" s="2297"/>
      <c r="C1716" s="2297"/>
      <c r="D1716" s="3482"/>
      <c r="E1716" s="2296"/>
      <c r="F1716" s="2297"/>
      <c r="G1716" s="2297"/>
      <c r="H1716" s="2297"/>
      <c r="I1716" s="2297"/>
      <c r="J1716" s="2297"/>
      <c r="K1716" s="2297"/>
      <c r="L1716" s="2297"/>
      <c r="M1716" s="2297"/>
      <c r="N1716" s="2297"/>
      <c r="O1716" s="2297"/>
    </row>
    <row r="1717" ht="293.25" customHeight="1">
      <c r="A1717" s="2506"/>
      <c r="B1717" s="2297"/>
      <c r="C1717" s="2297"/>
      <c r="D1717" s="3482"/>
      <c r="E1717" s="2296"/>
      <c r="F1717" s="2297"/>
      <c r="G1717" s="2297"/>
      <c r="H1717" s="2297"/>
      <c r="I1717" s="2297"/>
      <c r="J1717" s="2297"/>
      <c r="K1717" s="2297"/>
      <c r="L1717" s="2297"/>
      <c r="M1717" s="2297"/>
      <c r="N1717" s="2297"/>
      <c r="O1717" s="2297"/>
    </row>
    <row r="1718" ht="293.25" customHeight="1">
      <c r="A1718" s="2506"/>
      <c r="B1718" s="2297"/>
      <c r="C1718" s="2297"/>
      <c r="D1718" s="3482"/>
      <c r="E1718" s="2296"/>
      <c r="F1718" s="2297"/>
      <c r="G1718" s="2297"/>
      <c r="H1718" s="2297"/>
      <c r="I1718" s="2297"/>
      <c r="J1718" s="2297"/>
      <c r="K1718" s="2297"/>
      <c r="L1718" s="2297"/>
      <c r="M1718" s="2297"/>
      <c r="N1718" s="2297"/>
      <c r="O1718" s="2297"/>
    </row>
    <row r="1719" ht="293.25" customHeight="1">
      <c r="A1719" s="2506"/>
      <c r="B1719" s="2297"/>
      <c r="C1719" s="2297"/>
      <c r="D1719" s="3482"/>
      <c r="E1719" s="2296"/>
      <c r="F1719" s="2297"/>
      <c r="G1719" s="2297"/>
      <c r="H1719" s="2297"/>
      <c r="I1719" s="2297"/>
      <c r="J1719" s="2297"/>
      <c r="K1719" s="2297"/>
      <c r="L1719" s="2297"/>
      <c r="M1719" s="2297"/>
      <c r="N1719" s="2297"/>
      <c r="O1719" s="2297"/>
    </row>
    <row r="1720" ht="293.25" customHeight="1">
      <c r="A1720" s="2506"/>
      <c r="B1720" s="2297"/>
      <c r="C1720" s="2297"/>
      <c r="D1720" s="3482"/>
      <c r="E1720" s="2296"/>
      <c r="F1720" s="2297"/>
      <c r="G1720" s="2297"/>
      <c r="H1720" s="2297"/>
      <c r="I1720" s="2297"/>
      <c r="J1720" s="2297"/>
      <c r="K1720" s="2297"/>
      <c r="L1720" s="2297"/>
      <c r="M1720" s="2297"/>
      <c r="N1720" s="2297"/>
      <c r="O1720" s="2297"/>
    </row>
    <row r="1721" ht="293.25" customHeight="1">
      <c r="A1721" s="2506"/>
      <c r="B1721" s="2297"/>
      <c r="C1721" s="2297"/>
      <c r="D1721" s="3482"/>
      <c r="E1721" s="2296"/>
      <c r="F1721" s="2297"/>
      <c r="G1721" s="2297"/>
      <c r="H1721" s="2297"/>
      <c r="I1721" s="2297"/>
      <c r="J1721" s="2297"/>
      <c r="K1721" s="2297"/>
      <c r="L1721" s="2297"/>
      <c r="M1721" s="2297"/>
      <c r="N1721" s="2297"/>
      <c r="O1721" s="2297"/>
    </row>
    <row r="1722" ht="293.25" customHeight="1">
      <c r="A1722" s="2506"/>
      <c r="B1722" s="2297"/>
      <c r="C1722" s="2297"/>
      <c r="D1722" s="3482"/>
      <c r="E1722" s="2296"/>
      <c r="F1722" s="2297"/>
      <c r="G1722" s="2297"/>
      <c r="H1722" s="2297"/>
      <c r="I1722" s="2297"/>
      <c r="J1722" s="2297"/>
      <c r="K1722" s="2297"/>
      <c r="L1722" s="2297"/>
      <c r="M1722" s="2297"/>
      <c r="N1722" s="2297"/>
      <c r="O1722" s="2297"/>
    </row>
    <row r="1723" ht="293.25" customHeight="1">
      <c r="A1723" s="2506"/>
      <c r="B1723" s="2297"/>
      <c r="C1723" s="2297"/>
      <c r="D1723" s="3482"/>
      <c r="E1723" s="2296"/>
      <c r="F1723" s="2297"/>
      <c r="G1723" s="2297"/>
      <c r="H1723" s="2297"/>
      <c r="I1723" s="2297"/>
      <c r="J1723" s="2297"/>
      <c r="K1723" s="2297"/>
      <c r="L1723" s="2297"/>
      <c r="M1723" s="2297"/>
      <c r="N1723" s="2297"/>
      <c r="O1723" s="2297"/>
    </row>
    <row r="1724" ht="293.25" customHeight="1">
      <c r="A1724" s="2506"/>
      <c r="B1724" s="2297"/>
      <c r="C1724" s="2297"/>
      <c r="D1724" s="3482"/>
      <c r="E1724" s="2296"/>
      <c r="F1724" s="2297"/>
      <c r="G1724" s="2297"/>
      <c r="H1724" s="2297"/>
      <c r="I1724" s="2297"/>
      <c r="J1724" s="2297"/>
      <c r="K1724" s="2297"/>
      <c r="L1724" s="2297"/>
      <c r="M1724" s="2297"/>
      <c r="N1724" s="2297"/>
      <c r="O1724" s="2297"/>
    </row>
    <row r="1725" ht="293.25" customHeight="1">
      <c r="A1725" s="2506"/>
      <c r="B1725" s="2297"/>
      <c r="C1725" s="2297"/>
      <c r="D1725" s="3482"/>
      <c r="E1725" s="2296"/>
      <c r="F1725" s="2297"/>
      <c r="G1725" s="2297"/>
      <c r="H1725" s="2297"/>
      <c r="I1725" s="2297"/>
      <c r="J1725" s="2297"/>
      <c r="K1725" s="2297"/>
      <c r="L1725" s="2297"/>
      <c r="M1725" s="2297"/>
      <c r="N1725" s="2297"/>
      <c r="O1725" s="2297"/>
    </row>
    <row r="1726" ht="293.25" customHeight="1">
      <c r="A1726" s="2506"/>
      <c r="B1726" s="2297"/>
      <c r="C1726" s="2297"/>
      <c r="D1726" s="3482"/>
      <c r="E1726" s="2296"/>
      <c r="F1726" s="2297"/>
      <c r="G1726" s="2297"/>
      <c r="H1726" s="2297"/>
      <c r="I1726" s="2297"/>
      <c r="J1726" s="2297"/>
      <c r="K1726" s="2297"/>
      <c r="L1726" s="2297"/>
      <c r="M1726" s="2297"/>
      <c r="N1726" s="2297"/>
      <c r="O1726" s="2297"/>
    </row>
    <row r="1727" ht="293.25" customHeight="1">
      <c r="A1727" s="2506"/>
      <c r="B1727" s="2297"/>
      <c r="C1727" s="2297"/>
      <c r="D1727" s="3482"/>
      <c r="E1727" s="2296"/>
      <c r="F1727" s="2297"/>
      <c r="G1727" s="2297"/>
      <c r="H1727" s="2297"/>
      <c r="I1727" s="2297"/>
      <c r="J1727" s="2297"/>
      <c r="K1727" s="2297"/>
      <c r="L1727" s="2297"/>
      <c r="M1727" s="2297"/>
      <c r="N1727" s="2297"/>
      <c r="O1727" s="2297"/>
    </row>
    <row r="1728" ht="293.25" customHeight="1">
      <c r="A1728" s="2506"/>
      <c r="B1728" s="2297"/>
      <c r="C1728" s="2297"/>
      <c r="D1728" s="3482"/>
      <c r="E1728" s="2296"/>
      <c r="F1728" s="2297"/>
      <c r="G1728" s="2297"/>
      <c r="H1728" s="2297"/>
      <c r="I1728" s="2297"/>
      <c r="J1728" s="2297"/>
      <c r="K1728" s="2297"/>
      <c r="L1728" s="2297"/>
      <c r="M1728" s="2297"/>
      <c r="N1728" s="2297"/>
      <c r="O1728" s="2297"/>
    </row>
    <row r="1729" ht="293.25" customHeight="1">
      <c r="A1729" s="2506"/>
      <c r="B1729" s="2297"/>
      <c r="C1729" s="2297"/>
      <c r="D1729" s="3482"/>
      <c r="E1729" s="2296"/>
      <c r="F1729" s="2297"/>
      <c r="G1729" s="2297"/>
      <c r="H1729" s="2297"/>
      <c r="I1729" s="2297"/>
      <c r="J1729" s="2297"/>
      <c r="K1729" s="2297"/>
      <c r="L1729" s="2297"/>
      <c r="M1729" s="2297"/>
      <c r="N1729" s="2297"/>
      <c r="O1729" s="2297"/>
    </row>
    <row r="1730" ht="293.25" customHeight="1">
      <c r="A1730" s="2506"/>
      <c r="B1730" s="2297"/>
      <c r="C1730" s="2297"/>
      <c r="D1730" s="3482"/>
      <c r="E1730" s="2296"/>
      <c r="F1730" s="2297"/>
      <c r="G1730" s="2297"/>
      <c r="H1730" s="2297"/>
      <c r="I1730" s="2297"/>
      <c r="J1730" s="2297"/>
      <c r="K1730" s="2297"/>
      <c r="L1730" s="2297"/>
      <c r="M1730" s="2297"/>
      <c r="N1730" s="2297"/>
      <c r="O1730" s="2297"/>
    </row>
    <row r="1731" ht="293.25" customHeight="1">
      <c r="A1731" s="2506"/>
      <c r="B1731" s="2297"/>
      <c r="C1731" s="2297"/>
      <c r="D1731" s="3482"/>
      <c r="E1731" s="2296"/>
      <c r="F1731" s="2297"/>
      <c r="G1731" s="2297"/>
      <c r="H1731" s="2297"/>
      <c r="I1731" s="2297"/>
      <c r="J1731" s="2297"/>
      <c r="K1731" s="2297"/>
      <c r="L1731" s="2297"/>
      <c r="M1731" s="2297"/>
      <c r="N1731" s="2297"/>
      <c r="O1731" s="2297"/>
    </row>
    <row r="1732" ht="293.25" customHeight="1">
      <c r="A1732" s="2506"/>
      <c r="B1732" s="2297"/>
      <c r="C1732" s="2297"/>
      <c r="D1732" s="3482"/>
      <c r="E1732" s="2296"/>
      <c r="F1732" s="2297"/>
      <c r="G1732" s="2297"/>
      <c r="H1732" s="2297"/>
      <c r="I1732" s="2297"/>
      <c r="J1732" s="2297"/>
      <c r="K1732" s="2297"/>
      <c r="L1732" s="2297"/>
      <c r="M1732" s="2297"/>
      <c r="N1732" s="2297"/>
      <c r="O1732" s="2297"/>
    </row>
    <row r="1733" ht="293.25" customHeight="1">
      <c r="A1733" s="2506"/>
      <c r="B1733" s="2297"/>
      <c r="C1733" s="2297"/>
      <c r="D1733" s="3482"/>
      <c r="E1733" s="2296"/>
      <c r="F1733" s="2297"/>
      <c r="G1733" s="2297"/>
      <c r="H1733" s="2297"/>
      <c r="I1733" s="2297"/>
      <c r="J1733" s="2297"/>
      <c r="K1733" s="2297"/>
      <c r="L1733" s="2297"/>
      <c r="M1733" s="2297"/>
      <c r="N1733" s="2297"/>
      <c r="O1733" s="2297"/>
    </row>
    <row r="1734" ht="293.25" customHeight="1">
      <c r="A1734" s="2506"/>
      <c r="B1734" s="2297"/>
      <c r="C1734" s="2297"/>
      <c r="D1734" s="3482"/>
      <c r="E1734" s="2296"/>
      <c r="F1734" s="2297"/>
      <c r="G1734" s="2297"/>
      <c r="H1734" s="2297"/>
      <c r="I1734" s="2297"/>
      <c r="J1734" s="2297"/>
      <c r="K1734" s="2297"/>
      <c r="L1734" s="2297"/>
      <c r="M1734" s="2297"/>
      <c r="N1734" s="2297"/>
      <c r="O1734" s="2297"/>
    </row>
    <row r="1735" ht="293.25" customHeight="1">
      <c r="A1735" s="2506"/>
      <c r="B1735" s="2297"/>
      <c r="C1735" s="2297"/>
      <c r="D1735" s="3482"/>
      <c r="E1735" s="2296"/>
      <c r="F1735" s="2297"/>
      <c r="G1735" s="2297"/>
      <c r="H1735" s="2297"/>
      <c r="I1735" s="2297"/>
      <c r="J1735" s="2297"/>
      <c r="K1735" s="2297"/>
      <c r="L1735" s="2297"/>
      <c r="M1735" s="2297"/>
      <c r="N1735" s="2297"/>
      <c r="O1735" s="2297"/>
    </row>
    <row r="1736" ht="293.25" customHeight="1">
      <c r="A1736" s="2506"/>
      <c r="B1736" s="2297"/>
      <c r="C1736" s="2297"/>
      <c r="D1736" s="3482"/>
      <c r="E1736" s="2296"/>
      <c r="F1736" s="2297"/>
      <c r="G1736" s="2297"/>
      <c r="H1736" s="2297"/>
      <c r="I1736" s="2297"/>
      <c r="J1736" s="2297"/>
      <c r="K1736" s="2297"/>
      <c r="L1736" s="2297"/>
      <c r="M1736" s="2297"/>
      <c r="N1736" s="2297"/>
      <c r="O1736" s="2297"/>
    </row>
    <row r="1737" ht="293.25" customHeight="1">
      <c r="A1737" s="2506"/>
      <c r="B1737" s="2297"/>
      <c r="C1737" s="2297"/>
      <c r="D1737" s="3482"/>
      <c r="E1737" s="2296"/>
      <c r="F1737" s="2297"/>
      <c r="G1737" s="2297"/>
      <c r="H1737" s="2297"/>
      <c r="I1737" s="2297"/>
      <c r="J1737" s="2297"/>
      <c r="K1737" s="2297"/>
      <c r="L1737" s="2297"/>
      <c r="M1737" s="2297"/>
      <c r="N1737" s="2297"/>
      <c r="O1737" s="2297"/>
    </row>
    <row r="1738" ht="293.25" customHeight="1">
      <c r="A1738" s="2506"/>
      <c r="B1738" s="2297"/>
      <c r="C1738" s="2297"/>
      <c r="D1738" s="3482"/>
      <c r="E1738" s="2296"/>
      <c r="F1738" s="2297"/>
      <c r="G1738" s="2297"/>
      <c r="H1738" s="2297"/>
      <c r="I1738" s="2297"/>
      <c r="J1738" s="2297"/>
      <c r="K1738" s="2297"/>
      <c r="L1738" s="2297"/>
      <c r="M1738" s="2297"/>
      <c r="N1738" s="2297"/>
      <c r="O1738" s="2297"/>
    </row>
    <row r="1739" ht="293.25" customHeight="1">
      <c r="A1739" s="2506"/>
      <c r="B1739" s="2297"/>
      <c r="C1739" s="2297"/>
      <c r="D1739" s="3482"/>
      <c r="E1739" s="2296"/>
      <c r="F1739" s="2297"/>
      <c r="G1739" s="2297"/>
      <c r="H1739" s="2297"/>
      <c r="I1739" s="2297"/>
      <c r="J1739" s="2297"/>
      <c r="K1739" s="2297"/>
      <c r="L1739" s="2297"/>
      <c r="M1739" s="2297"/>
      <c r="N1739" s="2297"/>
      <c r="O1739" s="2297"/>
    </row>
    <row r="1740" ht="293.25" customHeight="1">
      <c r="A1740" s="2506"/>
      <c r="B1740" s="2297"/>
      <c r="C1740" s="2297"/>
      <c r="D1740" s="3482"/>
      <c r="E1740" s="2296"/>
      <c r="F1740" s="2297"/>
      <c r="G1740" s="2297"/>
      <c r="H1740" s="2297"/>
      <c r="I1740" s="2297"/>
      <c r="J1740" s="2297"/>
      <c r="K1740" s="2297"/>
      <c r="L1740" s="2297"/>
      <c r="M1740" s="2297"/>
      <c r="N1740" s="2297"/>
      <c r="O1740" s="2297"/>
    </row>
    <row r="1741" ht="293.25" customHeight="1">
      <c r="A1741" s="2506"/>
      <c r="B1741" s="2297"/>
      <c r="C1741" s="2297"/>
      <c r="D1741" s="3482"/>
      <c r="E1741" s="2296"/>
      <c r="F1741" s="2297"/>
      <c r="G1741" s="2297"/>
      <c r="H1741" s="2297"/>
      <c r="I1741" s="2297"/>
      <c r="J1741" s="2297"/>
      <c r="K1741" s="2297"/>
      <c r="L1741" s="2297"/>
      <c r="M1741" s="2297"/>
      <c r="N1741" s="2297"/>
      <c r="O1741" s="2297"/>
    </row>
    <row r="1742" ht="293.25" customHeight="1">
      <c r="A1742" s="2506"/>
      <c r="B1742" s="2297"/>
      <c r="C1742" s="2297"/>
      <c r="D1742" s="3482"/>
      <c r="E1742" s="2296"/>
      <c r="F1742" s="2297"/>
      <c r="G1742" s="2297"/>
      <c r="H1742" s="2297"/>
      <c r="I1742" s="2297"/>
      <c r="J1742" s="2297"/>
      <c r="K1742" s="2297"/>
      <c r="L1742" s="2297"/>
      <c r="M1742" s="2297"/>
      <c r="N1742" s="2297"/>
      <c r="O1742" s="2297"/>
    </row>
    <row r="1743" ht="293.25" customHeight="1">
      <c r="A1743" s="2506"/>
      <c r="B1743" s="2297"/>
      <c r="C1743" s="2297"/>
      <c r="D1743" s="3482"/>
      <c r="E1743" s="2296"/>
      <c r="F1743" s="2297"/>
      <c r="G1743" s="2297"/>
      <c r="H1743" s="2297"/>
      <c r="I1743" s="2297"/>
      <c r="J1743" s="2297"/>
      <c r="K1743" s="2297"/>
      <c r="L1743" s="2297"/>
      <c r="M1743" s="2297"/>
      <c r="N1743" s="2297"/>
      <c r="O1743" s="2297"/>
    </row>
    <row r="1744" ht="293.25" customHeight="1">
      <c r="A1744" s="2506"/>
      <c r="B1744" s="2297"/>
      <c r="C1744" s="2297"/>
      <c r="D1744" s="3482"/>
      <c r="E1744" s="2296"/>
      <c r="F1744" s="2297"/>
      <c r="G1744" s="2297"/>
      <c r="H1744" s="2297"/>
      <c r="I1744" s="2297"/>
      <c r="J1744" s="2297"/>
      <c r="K1744" s="2297"/>
      <c r="L1744" s="2297"/>
      <c r="M1744" s="2297"/>
      <c r="N1744" s="2297"/>
      <c r="O1744" s="2297"/>
    </row>
    <row r="1745" ht="293.25" customHeight="1">
      <c r="A1745" s="2506"/>
      <c r="B1745" s="2297"/>
      <c r="C1745" s="2297"/>
      <c r="D1745" s="3482"/>
      <c r="E1745" s="2296"/>
      <c r="F1745" s="2297"/>
      <c r="G1745" s="2297"/>
      <c r="H1745" s="2297"/>
      <c r="I1745" s="2297"/>
      <c r="J1745" s="2297"/>
      <c r="K1745" s="2297"/>
      <c r="L1745" s="2297"/>
      <c r="M1745" s="2297"/>
      <c r="N1745" s="2297"/>
      <c r="O1745" s="2297"/>
    </row>
    <row r="1746" ht="293.25" customHeight="1">
      <c r="A1746" s="2506"/>
      <c r="B1746" s="2297"/>
      <c r="C1746" s="2297"/>
      <c r="D1746" s="3482"/>
      <c r="E1746" s="2296"/>
      <c r="F1746" s="2297"/>
      <c r="G1746" s="2297"/>
      <c r="H1746" s="2297"/>
      <c r="I1746" s="2297"/>
      <c r="J1746" s="2297"/>
      <c r="K1746" s="2297"/>
      <c r="L1746" s="2297"/>
      <c r="M1746" s="2297"/>
      <c r="N1746" s="2297"/>
      <c r="O1746" s="2297"/>
    </row>
    <row r="1747" ht="293.25" customHeight="1">
      <c r="A1747" s="2506"/>
      <c r="B1747" s="2297"/>
      <c r="C1747" s="2297"/>
      <c r="D1747" s="3482"/>
      <c r="E1747" s="2296"/>
      <c r="F1747" s="2297"/>
      <c r="G1747" s="2297"/>
      <c r="H1747" s="2297"/>
      <c r="I1747" s="2297"/>
      <c r="J1747" s="2297"/>
      <c r="K1747" s="2297"/>
      <c r="L1747" s="2297"/>
      <c r="M1747" s="2297"/>
      <c r="N1747" s="2297"/>
      <c r="O1747" s="2297"/>
    </row>
    <row r="1748" ht="293.25" customHeight="1">
      <c r="A1748" s="2506"/>
      <c r="B1748" s="2297"/>
      <c r="C1748" s="2297"/>
      <c r="D1748" s="3482"/>
      <c r="E1748" s="2296"/>
      <c r="F1748" s="2297"/>
      <c r="G1748" s="2297"/>
      <c r="H1748" s="2297"/>
      <c r="I1748" s="2297"/>
      <c r="J1748" s="2297"/>
      <c r="K1748" s="2297"/>
      <c r="L1748" s="2297"/>
      <c r="M1748" s="2297"/>
      <c r="N1748" s="2297"/>
      <c r="O1748" s="2297"/>
    </row>
    <row r="1749" ht="293.25" customHeight="1">
      <c r="A1749" s="2506"/>
      <c r="B1749" s="2297"/>
      <c r="C1749" s="2297"/>
      <c r="D1749" s="3482"/>
      <c r="E1749" s="2296"/>
      <c r="F1749" s="2297"/>
      <c r="G1749" s="2297"/>
      <c r="H1749" s="2297"/>
      <c r="I1749" s="2297"/>
      <c r="J1749" s="2297"/>
      <c r="K1749" s="2297"/>
      <c r="L1749" s="2297"/>
      <c r="M1749" s="2297"/>
      <c r="N1749" s="2297"/>
      <c r="O1749" s="2297"/>
    </row>
    <row r="1750" ht="293.25" customHeight="1">
      <c r="A1750" s="2506"/>
      <c r="B1750" s="2297"/>
      <c r="C1750" s="2297"/>
      <c r="D1750" s="3482"/>
      <c r="E1750" s="2296"/>
      <c r="F1750" s="2297"/>
      <c r="G1750" s="2297"/>
      <c r="H1750" s="2297"/>
      <c r="I1750" s="2297"/>
      <c r="J1750" s="2297"/>
      <c r="K1750" s="2297"/>
      <c r="L1750" s="2297"/>
      <c r="M1750" s="2297"/>
      <c r="N1750" s="2297"/>
      <c r="O1750" s="2297"/>
    </row>
    <row r="1751" ht="293.25" customHeight="1">
      <c r="A1751" s="2506"/>
      <c r="B1751" s="2297"/>
      <c r="C1751" s="2297"/>
      <c r="D1751" s="3482"/>
      <c r="E1751" s="2296"/>
      <c r="F1751" s="2297"/>
      <c r="G1751" s="2297"/>
      <c r="H1751" s="2297"/>
      <c r="I1751" s="2297"/>
      <c r="J1751" s="2297"/>
      <c r="K1751" s="2297"/>
      <c r="L1751" s="2297"/>
      <c r="M1751" s="2297"/>
      <c r="N1751" s="2297"/>
      <c r="O1751" s="2297"/>
    </row>
    <row r="1752" ht="293.25" customHeight="1">
      <c r="A1752" s="2506"/>
      <c r="B1752" s="2297"/>
      <c r="C1752" s="2297"/>
      <c r="D1752" s="3482"/>
      <c r="E1752" s="2296"/>
      <c r="F1752" s="2297"/>
      <c r="G1752" s="2297"/>
      <c r="H1752" s="2297"/>
      <c r="I1752" s="2297"/>
      <c r="J1752" s="2297"/>
      <c r="K1752" s="2297"/>
      <c r="L1752" s="2297"/>
      <c r="M1752" s="2297"/>
      <c r="N1752" s="2297"/>
      <c r="O1752" s="2297"/>
    </row>
    <row r="1753" ht="293.25" customHeight="1">
      <c r="A1753" s="2506"/>
      <c r="B1753" s="2297"/>
      <c r="C1753" s="2297"/>
      <c r="D1753" s="3482"/>
      <c r="E1753" s="2296"/>
      <c r="F1753" s="2297"/>
      <c r="G1753" s="2297"/>
      <c r="H1753" s="2297"/>
      <c r="I1753" s="2297"/>
      <c r="J1753" s="2297"/>
      <c r="K1753" s="2297"/>
      <c r="L1753" s="2297"/>
      <c r="M1753" s="2297"/>
      <c r="N1753" s="2297"/>
      <c r="O1753" s="2297"/>
    </row>
    <row r="1754" ht="293.25" customHeight="1">
      <c r="A1754" s="2506"/>
      <c r="B1754" s="2297"/>
      <c r="C1754" s="2297"/>
      <c r="D1754" s="3482"/>
      <c r="E1754" s="2296"/>
      <c r="F1754" s="2297"/>
      <c r="G1754" s="2297"/>
      <c r="H1754" s="2297"/>
      <c r="I1754" s="2297"/>
      <c r="J1754" s="2297"/>
      <c r="K1754" s="2297"/>
      <c r="L1754" s="2297"/>
      <c r="M1754" s="2297"/>
      <c r="N1754" s="2297"/>
      <c r="O1754" s="2297"/>
    </row>
    <row r="1755" ht="293.25" customHeight="1">
      <c r="A1755" s="2506"/>
      <c r="B1755" s="2297"/>
      <c r="C1755" s="2297"/>
      <c r="D1755" s="3482"/>
      <c r="E1755" s="2296"/>
      <c r="F1755" s="2297"/>
      <c r="G1755" s="2297"/>
      <c r="H1755" s="2297"/>
      <c r="I1755" s="2297"/>
      <c r="J1755" s="2297"/>
      <c r="K1755" s="2297"/>
      <c r="L1755" s="2297"/>
      <c r="M1755" s="2297"/>
      <c r="N1755" s="2297"/>
      <c r="O1755" s="2297"/>
    </row>
    <row r="1756" ht="293.25" customHeight="1">
      <c r="A1756" s="2506"/>
      <c r="B1756" s="2297"/>
      <c r="C1756" s="2297"/>
      <c r="D1756" s="3482"/>
      <c r="E1756" s="2296"/>
      <c r="F1756" s="2297"/>
      <c r="G1756" s="2297"/>
      <c r="H1756" s="2297"/>
      <c r="I1756" s="2297"/>
      <c r="J1756" s="2297"/>
      <c r="K1756" s="2297"/>
      <c r="L1756" s="2297"/>
      <c r="M1756" s="2297"/>
      <c r="N1756" s="2297"/>
      <c r="O1756" s="2297"/>
    </row>
    <row r="1757" ht="293.25" customHeight="1">
      <c r="A1757" s="2506"/>
      <c r="B1757" s="2297"/>
      <c r="C1757" s="2297"/>
      <c r="D1757" s="3482"/>
      <c r="E1757" s="2296"/>
      <c r="F1757" s="2297"/>
      <c r="G1757" s="2297"/>
      <c r="H1757" s="2297"/>
      <c r="I1757" s="2297"/>
      <c r="J1757" s="2297"/>
      <c r="K1757" s="2297"/>
      <c r="L1757" s="2297"/>
      <c r="M1757" s="2297"/>
      <c r="N1757" s="2297"/>
      <c r="O1757" s="2297"/>
    </row>
    <row r="1758" ht="293.25" customHeight="1">
      <c r="A1758" s="2506"/>
      <c r="B1758" s="2297"/>
      <c r="C1758" s="2297"/>
      <c r="D1758" s="3482"/>
      <c r="E1758" s="2296"/>
      <c r="F1758" s="2297"/>
      <c r="G1758" s="2297"/>
      <c r="H1758" s="2297"/>
      <c r="I1758" s="2297"/>
      <c r="J1758" s="2297"/>
      <c r="K1758" s="2297"/>
      <c r="L1758" s="2297"/>
      <c r="M1758" s="2297"/>
      <c r="N1758" s="2297"/>
      <c r="O1758" s="2297"/>
    </row>
    <row r="1759" ht="293.25" customHeight="1">
      <c r="A1759" s="2506"/>
      <c r="B1759" s="2297"/>
      <c r="C1759" s="2297"/>
      <c r="D1759" s="3482"/>
      <c r="E1759" s="2296"/>
      <c r="F1759" s="2297"/>
      <c r="G1759" s="2297"/>
      <c r="H1759" s="2297"/>
      <c r="I1759" s="2297"/>
      <c r="J1759" s="2297"/>
      <c r="K1759" s="2297"/>
      <c r="L1759" s="2297"/>
      <c r="M1759" s="2297"/>
      <c r="N1759" s="2297"/>
      <c r="O1759" s="2297"/>
    </row>
    <row r="1760" ht="293.25" customHeight="1">
      <c r="A1760" s="2506"/>
      <c r="B1760" s="2297"/>
      <c r="C1760" s="2297"/>
      <c r="D1760" s="3482"/>
      <c r="E1760" s="2296"/>
      <c r="F1760" s="2297"/>
      <c r="G1760" s="2297"/>
      <c r="H1760" s="2297"/>
      <c r="I1760" s="2297"/>
      <c r="J1760" s="2297"/>
      <c r="K1760" s="2297"/>
      <c r="L1760" s="2297"/>
      <c r="M1760" s="2297"/>
      <c r="N1760" s="2297"/>
      <c r="O1760" s="2297"/>
    </row>
    <row r="1761" ht="293.25" customHeight="1">
      <c r="A1761" s="2506"/>
      <c r="B1761" s="2297"/>
      <c r="C1761" s="2297"/>
      <c r="D1761" s="3482"/>
      <c r="E1761" s="2296"/>
      <c r="F1761" s="2297"/>
      <c r="G1761" s="2297"/>
      <c r="H1761" s="2297"/>
      <c r="I1761" s="2297"/>
      <c r="J1761" s="2297"/>
      <c r="K1761" s="2297"/>
      <c r="L1761" s="2297"/>
      <c r="M1761" s="2297"/>
      <c r="N1761" s="2297"/>
      <c r="O1761" s="2297"/>
    </row>
    <row r="1762" ht="293.25" customHeight="1">
      <c r="A1762" s="2506"/>
      <c r="B1762" s="2297"/>
      <c r="C1762" s="2297"/>
      <c r="D1762" s="3482"/>
      <c r="E1762" s="2296"/>
      <c r="F1762" s="2297"/>
      <c r="G1762" s="2297"/>
      <c r="H1762" s="2297"/>
      <c r="I1762" s="2297"/>
      <c r="J1762" s="2297"/>
      <c r="K1762" s="2297"/>
      <c r="L1762" s="2297"/>
      <c r="M1762" s="2297"/>
      <c r="N1762" s="2297"/>
      <c r="O1762" s="2297"/>
    </row>
    <row r="1763" ht="293.25" customHeight="1">
      <c r="A1763" s="2506"/>
      <c r="B1763" s="2297"/>
      <c r="C1763" s="2297"/>
      <c r="D1763" s="3482"/>
      <c r="E1763" s="2296"/>
      <c r="F1763" s="2297"/>
      <c r="G1763" s="2297"/>
      <c r="H1763" s="2297"/>
      <c r="I1763" s="2297"/>
      <c r="J1763" s="2297"/>
      <c r="K1763" s="2297"/>
      <c r="L1763" s="2297"/>
      <c r="M1763" s="2297"/>
      <c r="N1763" s="2297"/>
      <c r="O1763" s="2297"/>
    </row>
    <row r="1764" ht="293.25" customHeight="1">
      <c r="A1764" s="2506"/>
      <c r="B1764" s="2297"/>
      <c r="C1764" s="2297"/>
      <c r="D1764" s="3482"/>
      <c r="E1764" s="2296"/>
      <c r="F1764" s="2297"/>
      <c r="G1764" s="2297"/>
      <c r="H1764" s="2297"/>
      <c r="I1764" s="2297"/>
      <c r="J1764" s="2297"/>
      <c r="K1764" s="2297"/>
      <c r="L1764" s="2297"/>
      <c r="M1764" s="2297"/>
      <c r="N1764" s="2297"/>
      <c r="O1764" s="2297"/>
    </row>
    <row r="1765" ht="293.25" customHeight="1">
      <c r="A1765" s="2506"/>
      <c r="B1765" s="2297"/>
      <c r="C1765" s="2297"/>
      <c r="D1765" s="3482"/>
      <c r="E1765" s="2296"/>
      <c r="F1765" s="2297"/>
      <c r="G1765" s="2297"/>
      <c r="H1765" s="2297"/>
      <c r="I1765" s="2297"/>
      <c r="J1765" s="2297"/>
      <c r="K1765" s="2297"/>
      <c r="L1765" s="2297"/>
      <c r="M1765" s="2297"/>
      <c r="N1765" s="2297"/>
      <c r="O1765" s="2297"/>
    </row>
    <row r="1766" ht="293.25" customHeight="1">
      <c r="A1766" s="2506"/>
      <c r="B1766" s="2297"/>
      <c r="C1766" s="2297"/>
      <c r="D1766" s="3482"/>
      <c r="E1766" s="2296"/>
      <c r="F1766" s="2297"/>
      <c r="G1766" s="2297"/>
      <c r="H1766" s="2297"/>
      <c r="I1766" s="2297"/>
      <c r="J1766" s="2297"/>
      <c r="K1766" s="2297"/>
      <c r="L1766" s="2297"/>
      <c r="M1766" s="2297"/>
      <c r="N1766" s="2297"/>
      <c r="O1766" s="2297"/>
    </row>
    <row r="1767" ht="293.25" customHeight="1">
      <c r="A1767" s="2506"/>
      <c r="B1767" s="2297"/>
      <c r="C1767" s="2297"/>
      <c r="D1767" s="3482"/>
      <c r="E1767" s="2296"/>
      <c r="F1767" s="2297"/>
      <c r="G1767" s="2297"/>
      <c r="H1767" s="2297"/>
      <c r="I1767" s="2297"/>
      <c r="J1767" s="2297"/>
      <c r="K1767" s="2297"/>
      <c r="L1767" s="2297"/>
      <c r="M1767" s="2297"/>
      <c r="N1767" s="2297"/>
      <c r="O1767" s="2297"/>
    </row>
    <row r="1768" ht="293.25" customHeight="1">
      <c r="A1768" s="2506"/>
      <c r="B1768" s="2297"/>
      <c r="C1768" s="2297"/>
      <c r="D1768" s="3482"/>
      <c r="E1768" s="2296"/>
      <c r="F1768" s="2297"/>
      <c r="G1768" s="2297"/>
      <c r="H1768" s="2297"/>
      <c r="I1768" s="2297"/>
      <c r="J1768" s="2297"/>
      <c r="K1768" s="2297"/>
      <c r="L1768" s="2297"/>
      <c r="M1768" s="2297"/>
      <c r="N1768" s="2297"/>
      <c r="O1768" s="2297"/>
    </row>
    <row r="1769" ht="293.25" customHeight="1">
      <c r="A1769" s="2506"/>
      <c r="B1769" s="2297"/>
      <c r="C1769" s="2297"/>
      <c r="D1769" s="3482"/>
      <c r="E1769" s="2296"/>
      <c r="F1769" s="2297"/>
      <c r="G1769" s="2297"/>
      <c r="H1769" s="2297"/>
      <c r="I1769" s="2297"/>
      <c r="J1769" s="2297"/>
      <c r="K1769" s="2297"/>
      <c r="L1769" s="2297"/>
      <c r="M1769" s="2297"/>
      <c r="N1769" s="2297"/>
      <c r="O1769" s="2297"/>
    </row>
    <row r="1770" ht="293.25" customHeight="1">
      <c r="A1770" s="2506"/>
      <c r="B1770" s="2297"/>
      <c r="C1770" s="2297"/>
      <c r="D1770" s="3482"/>
      <c r="E1770" s="2296"/>
      <c r="F1770" s="2297"/>
      <c r="G1770" s="2297"/>
      <c r="H1770" s="2297"/>
      <c r="I1770" s="2297"/>
      <c r="J1770" s="2297"/>
      <c r="K1770" s="2297"/>
      <c r="L1770" s="2297"/>
      <c r="M1770" s="2297"/>
      <c r="N1770" s="2297"/>
      <c r="O1770" s="2297"/>
    </row>
    <row r="1771" ht="293.25" customHeight="1">
      <c r="A1771" s="2506"/>
      <c r="B1771" s="2297"/>
      <c r="C1771" s="2297"/>
      <c r="D1771" s="3482"/>
      <c r="E1771" s="2296"/>
      <c r="F1771" s="2297"/>
      <c r="G1771" s="2297"/>
      <c r="H1771" s="2297"/>
      <c r="I1771" s="2297"/>
      <c r="J1771" s="2297"/>
      <c r="K1771" s="2297"/>
      <c r="L1771" s="2297"/>
      <c r="M1771" s="2297"/>
      <c r="N1771" s="2297"/>
      <c r="O1771" s="2297"/>
    </row>
    <row r="1772" ht="293.25" customHeight="1">
      <c r="A1772" s="2506"/>
      <c r="B1772" s="2297"/>
      <c r="C1772" s="2297"/>
      <c r="D1772" s="3482"/>
      <c r="E1772" s="2296"/>
      <c r="F1772" s="2297"/>
      <c r="G1772" s="2297"/>
      <c r="H1772" s="2297"/>
      <c r="I1772" s="2297"/>
      <c r="J1772" s="2297"/>
      <c r="K1772" s="2297"/>
      <c r="L1772" s="2297"/>
      <c r="M1772" s="2297"/>
      <c r="N1772" s="2297"/>
      <c r="O1772" s="2297"/>
    </row>
    <row r="1773" ht="293.25" customHeight="1">
      <c r="A1773" s="2506"/>
      <c r="B1773" s="2297"/>
      <c r="C1773" s="2297"/>
      <c r="D1773" s="3482"/>
      <c r="E1773" s="2296"/>
      <c r="F1773" s="2297"/>
      <c r="G1773" s="2297"/>
      <c r="H1773" s="2297"/>
      <c r="I1773" s="2297"/>
      <c r="J1773" s="2297"/>
      <c r="K1773" s="2297"/>
      <c r="L1773" s="2297"/>
      <c r="M1773" s="2297"/>
      <c r="N1773" s="2297"/>
      <c r="O1773" s="2297"/>
    </row>
    <row r="1774" ht="293.25" customHeight="1">
      <c r="A1774" s="2506"/>
      <c r="B1774" s="2297"/>
      <c r="C1774" s="2297"/>
      <c r="D1774" s="3482"/>
      <c r="E1774" s="2296"/>
      <c r="F1774" s="2297"/>
      <c r="G1774" s="2297"/>
      <c r="H1774" s="2297"/>
      <c r="I1774" s="2297"/>
      <c r="J1774" s="2297"/>
      <c r="K1774" s="2297"/>
      <c r="L1774" s="2297"/>
      <c r="M1774" s="2297"/>
      <c r="N1774" s="2297"/>
      <c r="O1774" s="2297"/>
    </row>
    <row r="1775" ht="293.25" customHeight="1">
      <c r="A1775" s="2506"/>
      <c r="B1775" s="2297"/>
      <c r="C1775" s="2297"/>
      <c r="D1775" s="3482"/>
      <c r="E1775" s="2296"/>
      <c r="F1775" s="2297"/>
      <c r="G1775" s="2297"/>
      <c r="H1775" s="2297"/>
      <c r="I1775" s="2297"/>
      <c r="J1775" s="2297"/>
      <c r="K1775" s="2297"/>
      <c r="L1775" s="2297"/>
      <c r="M1775" s="2297"/>
      <c r="N1775" s="2297"/>
      <c r="O1775" s="2297"/>
    </row>
    <row r="1776" ht="293.25" customHeight="1">
      <c r="A1776" s="2506"/>
      <c r="B1776" s="2297"/>
      <c r="C1776" s="2297"/>
      <c r="D1776" s="3482"/>
      <c r="E1776" s="2296"/>
      <c r="F1776" s="2297"/>
      <c r="G1776" s="2297"/>
      <c r="H1776" s="2297"/>
      <c r="I1776" s="2297"/>
      <c r="J1776" s="2297"/>
      <c r="K1776" s="2297"/>
      <c r="L1776" s="2297"/>
      <c r="M1776" s="2297"/>
      <c r="N1776" s="2297"/>
      <c r="O1776" s="2297"/>
    </row>
    <row r="1777" ht="293.25" customHeight="1">
      <c r="A1777" s="2506"/>
      <c r="B1777" s="2297"/>
      <c r="C1777" s="2297"/>
      <c r="D1777" s="3482"/>
      <c r="E1777" s="2296"/>
      <c r="F1777" s="2297"/>
      <c r="G1777" s="2297"/>
      <c r="H1777" s="2297"/>
      <c r="I1777" s="2297"/>
      <c r="J1777" s="2297"/>
      <c r="K1777" s="2297"/>
      <c r="L1777" s="2297"/>
      <c r="M1777" s="2297"/>
      <c r="N1777" s="2297"/>
      <c r="O1777" s="2297"/>
    </row>
    <row r="1778" ht="293.25" customHeight="1">
      <c r="A1778" s="2506"/>
      <c r="B1778" s="2297"/>
      <c r="C1778" s="2297"/>
      <c r="D1778" s="3482"/>
      <c r="E1778" s="2296"/>
      <c r="F1778" s="2297"/>
      <c r="G1778" s="2297"/>
      <c r="H1778" s="2297"/>
      <c r="I1778" s="2297"/>
      <c r="J1778" s="2297"/>
      <c r="K1778" s="2297"/>
      <c r="L1778" s="2297"/>
      <c r="M1778" s="2297"/>
      <c r="N1778" s="2297"/>
      <c r="O1778" s="2297"/>
    </row>
    <row r="1779" ht="293.25" customHeight="1">
      <c r="A1779" s="2506"/>
      <c r="B1779" s="2297"/>
      <c r="C1779" s="2297"/>
      <c r="D1779" s="3482"/>
      <c r="E1779" s="2296"/>
      <c r="F1779" s="2297"/>
      <c r="G1779" s="2297"/>
      <c r="H1779" s="2297"/>
      <c r="I1779" s="2297"/>
      <c r="J1779" s="2297"/>
      <c r="K1779" s="2297"/>
      <c r="L1779" s="2297"/>
      <c r="M1779" s="2297"/>
      <c r="N1779" s="2297"/>
      <c r="O1779" s="2297"/>
    </row>
    <row r="1780" ht="293.25" customHeight="1">
      <c r="A1780" s="2506"/>
      <c r="B1780" s="2297"/>
      <c r="C1780" s="2297"/>
      <c r="D1780" s="3482"/>
      <c r="E1780" s="2296"/>
      <c r="F1780" s="2297"/>
      <c r="G1780" s="2297"/>
      <c r="H1780" s="2297"/>
      <c r="I1780" s="2297"/>
      <c r="J1780" s="2297"/>
      <c r="K1780" s="2297"/>
      <c r="L1780" s="2297"/>
      <c r="M1780" s="2297"/>
      <c r="N1780" s="2297"/>
      <c r="O1780" s="2297"/>
    </row>
    <row r="1781" ht="293.25" customHeight="1">
      <c r="A1781" s="2506"/>
      <c r="B1781" s="2297"/>
      <c r="C1781" s="2297"/>
      <c r="D1781" s="3482"/>
      <c r="E1781" s="2296"/>
      <c r="F1781" s="2297"/>
      <c r="G1781" s="2297"/>
      <c r="H1781" s="2297"/>
      <c r="I1781" s="2297"/>
      <c r="J1781" s="2297"/>
      <c r="K1781" s="2297"/>
      <c r="L1781" s="2297"/>
      <c r="M1781" s="2297"/>
      <c r="N1781" s="2297"/>
      <c r="O1781" s="2297"/>
    </row>
    <row r="1782" ht="293.25" customHeight="1">
      <c r="A1782" s="2506"/>
      <c r="B1782" s="2297"/>
      <c r="C1782" s="2297"/>
      <c r="D1782" s="3482"/>
      <c r="E1782" s="2296"/>
      <c r="F1782" s="2297"/>
      <c r="G1782" s="2297"/>
      <c r="H1782" s="2297"/>
      <c r="I1782" s="2297"/>
      <c r="J1782" s="2297"/>
      <c r="K1782" s="2297"/>
      <c r="L1782" s="2297"/>
      <c r="M1782" s="2297"/>
      <c r="N1782" s="2297"/>
      <c r="O1782" s="2297"/>
    </row>
    <row r="1783" ht="293.25" customHeight="1">
      <c r="A1783" s="2506"/>
      <c r="B1783" s="2297"/>
      <c r="C1783" s="2297"/>
      <c r="D1783" s="3482"/>
      <c r="E1783" s="2296"/>
      <c r="F1783" s="2297"/>
      <c r="G1783" s="2297"/>
      <c r="H1783" s="2297"/>
      <c r="I1783" s="2297"/>
      <c r="J1783" s="2297"/>
      <c r="K1783" s="2297"/>
      <c r="L1783" s="2297"/>
      <c r="M1783" s="2297"/>
      <c r="N1783" s="2297"/>
      <c r="O1783" s="2297"/>
    </row>
    <row r="1784" ht="293.25" customHeight="1">
      <c r="A1784" s="2506"/>
      <c r="B1784" s="2297"/>
      <c r="C1784" s="2297"/>
      <c r="D1784" s="3482"/>
      <c r="E1784" s="2296"/>
      <c r="F1784" s="2297"/>
      <c r="G1784" s="2297"/>
      <c r="H1784" s="2297"/>
      <c r="I1784" s="2297"/>
      <c r="J1784" s="2297"/>
      <c r="K1784" s="2297"/>
      <c r="L1784" s="2297"/>
      <c r="M1784" s="2297"/>
      <c r="N1784" s="2297"/>
      <c r="O1784" s="2297"/>
    </row>
    <row r="1785" ht="293.25" customHeight="1">
      <c r="A1785" s="2506"/>
      <c r="B1785" s="2297"/>
      <c r="C1785" s="2297"/>
      <c r="D1785" s="3482"/>
      <c r="E1785" s="2296"/>
      <c r="F1785" s="2297"/>
      <c r="G1785" s="2297"/>
      <c r="H1785" s="2297"/>
      <c r="I1785" s="2297"/>
      <c r="J1785" s="2297"/>
      <c r="K1785" s="2297"/>
      <c r="L1785" s="2297"/>
      <c r="M1785" s="2297"/>
      <c r="N1785" s="2297"/>
      <c r="O1785" s="2297"/>
    </row>
    <row r="1786" ht="293.25" customHeight="1">
      <c r="A1786" s="2506"/>
      <c r="B1786" s="2297"/>
      <c r="C1786" s="2297"/>
      <c r="D1786" s="3482"/>
      <c r="E1786" s="2296"/>
      <c r="F1786" s="2297"/>
      <c r="G1786" s="2297"/>
      <c r="H1786" s="2297"/>
      <c r="I1786" s="2297"/>
      <c r="J1786" s="2297"/>
      <c r="K1786" s="2297"/>
      <c r="L1786" s="2297"/>
      <c r="M1786" s="2297"/>
      <c r="N1786" s="2297"/>
      <c r="O1786" s="2297"/>
    </row>
    <row r="1787" ht="293.25" customHeight="1">
      <c r="A1787" s="2506"/>
      <c r="B1787" s="2297"/>
      <c r="C1787" s="2297"/>
      <c r="D1787" s="3482"/>
      <c r="E1787" s="2296"/>
      <c r="F1787" s="2297"/>
      <c r="G1787" s="2297"/>
      <c r="H1787" s="2297"/>
      <c r="I1787" s="2297"/>
      <c r="J1787" s="2297"/>
      <c r="K1787" s="2297"/>
      <c r="L1787" s="2297"/>
      <c r="M1787" s="2297"/>
      <c r="N1787" s="2297"/>
      <c r="O1787" s="2297"/>
    </row>
    <row r="1788" ht="293.25" customHeight="1">
      <c r="A1788" s="2506"/>
      <c r="B1788" s="2297"/>
      <c r="C1788" s="2297"/>
      <c r="D1788" s="3482"/>
      <c r="E1788" s="2296"/>
      <c r="F1788" s="2297"/>
      <c r="G1788" s="2297"/>
      <c r="H1788" s="2297"/>
      <c r="I1788" s="2297"/>
      <c r="J1788" s="2297"/>
      <c r="K1788" s="2297"/>
      <c r="L1788" s="2297"/>
      <c r="M1788" s="2297"/>
      <c r="N1788" s="2297"/>
      <c r="O1788" s="2297"/>
    </row>
    <row r="1789" ht="293.25" customHeight="1">
      <c r="A1789" s="2506"/>
      <c r="B1789" s="2297"/>
      <c r="C1789" s="2297"/>
      <c r="D1789" s="3482"/>
      <c r="E1789" s="2296"/>
      <c r="F1789" s="2297"/>
      <c r="G1789" s="2297"/>
      <c r="H1789" s="2297"/>
      <c r="I1789" s="2297"/>
      <c r="J1789" s="2297"/>
      <c r="K1789" s="2297"/>
      <c r="L1789" s="2297"/>
      <c r="M1789" s="2297"/>
      <c r="N1789" s="2297"/>
      <c r="O1789" s="2297"/>
    </row>
    <row r="1790" ht="293.25" customHeight="1">
      <c r="A1790" s="2506"/>
      <c r="B1790" s="2297"/>
      <c r="C1790" s="2297"/>
      <c r="D1790" s="3482"/>
      <c r="E1790" s="2296"/>
      <c r="F1790" s="2297"/>
      <c r="G1790" s="2297"/>
      <c r="H1790" s="2297"/>
      <c r="I1790" s="2297"/>
      <c r="J1790" s="2297"/>
      <c r="K1790" s="2297"/>
      <c r="L1790" s="2297"/>
      <c r="M1790" s="2297"/>
      <c r="N1790" s="2297"/>
      <c r="O1790" s="2297"/>
    </row>
    <row r="1791" ht="293.25" customHeight="1">
      <c r="A1791" s="2506"/>
      <c r="B1791" s="2297"/>
      <c r="C1791" s="2297"/>
      <c r="D1791" s="3482"/>
      <c r="E1791" s="2296"/>
      <c r="F1791" s="2297"/>
      <c r="G1791" s="2297"/>
      <c r="H1791" s="2297"/>
      <c r="I1791" s="2297"/>
      <c r="J1791" s="2297"/>
      <c r="K1791" s="2297"/>
      <c r="L1791" s="2297"/>
      <c r="M1791" s="2297"/>
      <c r="N1791" s="2297"/>
      <c r="O1791" s="2297"/>
    </row>
    <row r="1792" ht="293.25" customHeight="1">
      <c r="A1792" s="2506"/>
      <c r="B1792" s="2297"/>
      <c r="C1792" s="2297"/>
      <c r="D1792" s="3482"/>
      <c r="E1792" s="2296"/>
      <c r="F1792" s="2297"/>
      <c r="G1792" s="2297"/>
      <c r="H1792" s="2297"/>
      <c r="I1792" s="2297"/>
      <c r="J1792" s="2297"/>
      <c r="K1792" s="2297"/>
      <c r="L1792" s="2297"/>
      <c r="M1792" s="2297"/>
      <c r="N1792" s="2297"/>
      <c r="O1792" s="2297"/>
    </row>
    <row r="1793" ht="293.25" customHeight="1">
      <c r="A1793" s="2506"/>
      <c r="B1793" s="2297"/>
      <c r="C1793" s="2297"/>
      <c r="D1793" s="3482"/>
      <c r="E1793" s="2296"/>
      <c r="F1793" s="2297"/>
      <c r="G1793" s="2297"/>
      <c r="H1793" s="2297"/>
      <c r="I1793" s="2297"/>
      <c r="J1793" s="2297"/>
      <c r="K1793" s="2297"/>
      <c r="L1793" s="2297"/>
      <c r="M1793" s="2297"/>
      <c r="N1793" s="2297"/>
      <c r="O1793" s="2297"/>
    </row>
    <row r="1794" ht="293.25" customHeight="1">
      <c r="A1794" s="2506"/>
      <c r="B1794" s="2297"/>
      <c r="C1794" s="2297"/>
      <c r="D1794" s="3482"/>
      <c r="E1794" s="2296"/>
      <c r="F1794" s="2297"/>
      <c r="G1794" s="2297"/>
      <c r="H1794" s="2297"/>
      <c r="I1794" s="2297"/>
      <c r="J1794" s="2297"/>
      <c r="K1794" s="2297"/>
      <c r="L1794" s="2297"/>
      <c r="M1794" s="2297"/>
      <c r="N1794" s="2297"/>
      <c r="O1794" s="2297"/>
    </row>
    <row r="1795" ht="293.25" customHeight="1">
      <c r="A1795" s="2506"/>
      <c r="B1795" s="2297"/>
      <c r="C1795" s="2297"/>
      <c r="D1795" s="3482"/>
      <c r="E1795" s="2296"/>
      <c r="F1795" s="2297"/>
      <c r="G1795" s="2297"/>
      <c r="H1795" s="2297"/>
      <c r="I1795" s="2297"/>
      <c r="J1795" s="2297"/>
      <c r="K1795" s="2297"/>
      <c r="L1795" s="2297"/>
      <c r="M1795" s="2297"/>
      <c r="N1795" s="2297"/>
      <c r="O1795" s="2297"/>
    </row>
    <row r="1796" ht="293.25" customHeight="1">
      <c r="A1796" s="2506"/>
      <c r="B1796" s="2297"/>
      <c r="C1796" s="2297"/>
      <c r="D1796" s="3482"/>
      <c r="E1796" s="2296"/>
      <c r="F1796" s="2297"/>
      <c r="G1796" s="2297"/>
      <c r="H1796" s="2297"/>
      <c r="I1796" s="2297"/>
      <c r="J1796" s="2297"/>
      <c r="K1796" s="2297"/>
      <c r="L1796" s="2297"/>
      <c r="M1796" s="2297"/>
      <c r="N1796" s="2297"/>
      <c r="O1796" s="2297"/>
    </row>
    <row r="1797" ht="293.25" customHeight="1">
      <c r="A1797" s="2506"/>
      <c r="B1797" s="2297"/>
      <c r="C1797" s="2297"/>
      <c r="D1797" s="3482"/>
      <c r="E1797" s="2296"/>
      <c r="F1797" s="2297"/>
      <c r="G1797" s="2297"/>
      <c r="H1797" s="2297"/>
      <c r="I1797" s="2297"/>
      <c r="J1797" s="2297"/>
      <c r="K1797" s="2297"/>
      <c r="L1797" s="2297"/>
      <c r="M1797" s="2297"/>
      <c r="N1797" s="2297"/>
      <c r="O1797" s="2297"/>
    </row>
    <row r="1798" ht="293.25" customHeight="1">
      <c r="A1798" s="2506"/>
      <c r="B1798" s="2297"/>
      <c r="C1798" s="2297"/>
      <c r="D1798" s="3482"/>
      <c r="E1798" s="2296"/>
      <c r="F1798" s="2297"/>
      <c r="G1798" s="2297"/>
      <c r="H1798" s="2297"/>
      <c r="I1798" s="2297"/>
      <c r="J1798" s="2297"/>
      <c r="K1798" s="2297"/>
      <c r="L1798" s="2297"/>
      <c r="M1798" s="2297"/>
      <c r="N1798" s="2297"/>
      <c r="O1798" s="2297"/>
    </row>
    <row r="1799" ht="293.25" customHeight="1">
      <c r="A1799" s="2506"/>
      <c r="B1799" s="2297"/>
      <c r="C1799" s="2297"/>
      <c r="D1799" s="3482"/>
      <c r="E1799" s="2296"/>
      <c r="F1799" s="2297"/>
      <c r="G1799" s="2297"/>
      <c r="H1799" s="2297"/>
      <c r="I1799" s="2297"/>
      <c r="J1799" s="2297"/>
      <c r="K1799" s="2297"/>
      <c r="L1799" s="2297"/>
      <c r="M1799" s="2297"/>
      <c r="N1799" s="2297"/>
      <c r="O1799" s="2297"/>
    </row>
    <row r="1800" ht="293.25" customHeight="1">
      <c r="A1800" s="2506"/>
      <c r="B1800" s="2297"/>
      <c r="C1800" s="2297"/>
      <c r="D1800" s="3482"/>
      <c r="E1800" s="2296"/>
      <c r="F1800" s="2297"/>
      <c r="G1800" s="2297"/>
      <c r="H1800" s="2297"/>
      <c r="I1800" s="2297"/>
      <c r="J1800" s="2297"/>
      <c r="K1800" s="2297"/>
      <c r="L1800" s="2297"/>
      <c r="M1800" s="2297"/>
      <c r="N1800" s="2297"/>
      <c r="O1800" s="2297"/>
    </row>
    <row r="1801" ht="293.25" customHeight="1">
      <c r="A1801" s="2506"/>
      <c r="B1801" s="2297"/>
      <c r="C1801" s="2297"/>
      <c r="D1801" s="3482"/>
      <c r="E1801" s="2296"/>
      <c r="F1801" s="2297"/>
      <c r="G1801" s="2297"/>
      <c r="H1801" s="2297"/>
      <c r="I1801" s="2297"/>
      <c r="J1801" s="2297"/>
      <c r="K1801" s="2297"/>
      <c r="L1801" s="2297"/>
      <c r="M1801" s="2297"/>
      <c r="N1801" s="2297"/>
      <c r="O1801" s="2297"/>
    </row>
    <row r="1802" ht="293.25" customHeight="1">
      <c r="A1802" s="2506"/>
      <c r="B1802" s="2297"/>
      <c r="C1802" s="2297"/>
      <c r="D1802" s="3482"/>
      <c r="E1802" s="2296"/>
      <c r="F1802" s="2297"/>
      <c r="G1802" s="2297"/>
      <c r="H1802" s="2297"/>
      <c r="I1802" s="2297"/>
      <c r="J1802" s="2297"/>
      <c r="K1802" s="2297"/>
      <c r="L1802" s="2297"/>
      <c r="M1802" s="2297"/>
      <c r="N1802" s="2297"/>
      <c r="O1802" s="2297"/>
    </row>
    <row r="1803" ht="293.25" customHeight="1">
      <c r="A1803" s="2506"/>
      <c r="B1803" s="2297"/>
      <c r="C1803" s="2297"/>
      <c r="D1803" s="3482"/>
      <c r="E1803" s="2296"/>
      <c r="F1803" s="2297"/>
      <c r="G1803" s="2297"/>
      <c r="H1803" s="2297"/>
      <c r="I1803" s="2297"/>
      <c r="J1803" s="2297"/>
      <c r="K1803" s="2297"/>
      <c r="L1803" s="2297"/>
      <c r="M1803" s="2297"/>
      <c r="N1803" s="2297"/>
      <c r="O1803" s="2297"/>
    </row>
    <row r="1804" ht="293.25" customHeight="1">
      <c r="A1804" s="2506"/>
      <c r="B1804" s="2297"/>
      <c r="C1804" s="2297"/>
      <c r="D1804" s="3482"/>
      <c r="E1804" s="2296"/>
      <c r="F1804" s="2297"/>
      <c r="G1804" s="2297"/>
      <c r="H1804" s="2297"/>
      <c r="I1804" s="2297"/>
      <c r="J1804" s="2297"/>
      <c r="K1804" s="2297"/>
      <c r="L1804" s="2297"/>
      <c r="M1804" s="2297"/>
      <c r="N1804" s="2297"/>
      <c r="O1804" s="2297"/>
    </row>
    <row r="1805" ht="293.25" customHeight="1">
      <c r="A1805" s="2506"/>
      <c r="B1805" s="2297"/>
      <c r="C1805" s="2297"/>
      <c r="D1805" s="3482"/>
      <c r="E1805" s="2296"/>
      <c r="F1805" s="2297"/>
      <c r="G1805" s="2297"/>
      <c r="H1805" s="2297"/>
      <c r="I1805" s="2297"/>
      <c r="J1805" s="2297"/>
      <c r="K1805" s="2297"/>
      <c r="L1805" s="2297"/>
      <c r="M1805" s="2297"/>
      <c r="N1805" s="2297"/>
      <c r="O1805" s="2297"/>
    </row>
    <row r="1806" ht="293.25" customHeight="1">
      <c r="A1806" s="2506"/>
      <c r="B1806" s="2297"/>
      <c r="C1806" s="2297"/>
      <c r="D1806" s="3482"/>
      <c r="E1806" s="2296"/>
      <c r="F1806" s="2297"/>
      <c r="G1806" s="2297"/>
      <c r="H1806" s="2297"/>
      <c r="I1806" s="2297"/>
      <c r="J1806" s="2297"/>
      <c r="K1806" s="2297"/>
      <c r="L1806" s="2297"/>
      <c r="M1806" s="2297"/>
      <c r="N1806" s="2297"/>
      <c r="O1806" s="2297"/>
    </row>
    <row r="1807" ht="293.25" customHeight="1">
      <c r="A1807" s="2506"/>
      <c r="B1807" s="2297"/>
      <c r="C1807" s="2297"/>
      <c r="D1807" s="3482"/>
      <c r="E1807" s="2296"/>
      <c r="F1807" s="2297"/>
      <c r="G1807" s="2297"/>
      <c r="H1807" s="2297"/>
      <c r="I1807" s="2297"/>
      <c r="J1807" s="2297"/>
      <c r="K1807" s="2297"/>
      <c r="L1807" s="2297"/>
      <c r="M1807" s="2297"/>
      <c r="N1807" s="2297"/>
      <c r="O1807" s="2297"/>
    </row>
    <row r="1808" ht="293.25" customHeight="1">
      <c r="A1808" s="2506"/>
      <c r="B1808" s="2297"/>
      <c r="C1808" s="2297"/>
      <c r="D1808" s="3482"/>
      <c r="E1808" s="2296"/>
      <c r="F1808" s="2297"/>
      <c r="G1808" s="2297"/>
      <c r="H1808" s="2297"/>
      <c r="I1808" s="2297"/>
      <c r="J1808" s="2297"/>
      <c r="K1808" s="2297"/>
      <c r="L1808" s="2297"/>
      <c r="M1808" s="2297"/>
      <c r="N1808" s="2297"/>
      <c r="O1808" s="2297"/>
    </row>
    <row r="1809" ht="293.25" customHeight="1">
      <c r="A1809" s="2506"/>
      <c r="B1809" s="2297"/>
      <c r="C1809" s="2297"/>
      <c r="D1809" s="3482"/>
      <c r="E1809" s="2296"/>
      <c r="F1809" s="2297"/>
      <c r="G1809" s="2297"/>
      <c r="H1809" s="2297"/>
      <c r="I1809" s="2297"/>
      <c r="J1809" s="2297"/>
      <c r="K1809" s="2297"/>
      <c r="L1809" s="2297"/>
      <c r="M1809" s="2297"/>
      <c r="N1809" s="2297"/>
      <c r="O1809" s="2297"/>
    </row>
    <row r="1810" ht="293.25" customHeight="1">
      <c r="A1810" s="2506"/>
      <c r="B1810" s="2297"/>
      <c r="C1810" s="2297"/>
      <c r="D1810" s="3482"/>
      <c r="E1810" s="2296"/>
      <c r="F1810" s="2297"/>
      <c r="G1810" s="2297"/>
      <c r="H1810" s="2297"/>
      <c r="I1810" s="2297"/>
      <c r="J1810" s="2297"/>
      <c r="K1810" s="2297"/>
      <c r="L1810" s="2297"/>
      <c r="M1810" s="2297"/>
      <c r="N1810" s="2297"/>
      <c r="O1810" s="2297"/>
    </row>
    <row r="1811" ht="293.25" customHeight="1">
      <c r="A1811" s="2506"/>
      <c r="B1811" s="2297"/>
      <c r="C1811" s="2297"/>
      <c r="D1811" s="3482"/>
      <c r="E1811" s="2296"/>
      <c r="F1811" s="2297"/>
      <c r="G1811" s="2297"/>
      <c r="H1811" s="2297"/>
      <c r="I1811" s="2297"/>
      <c r="J1811" s="2297"/>
      <c r="K1811" s="2297"/>
      <c r="L1811" s="2297"/>
      <c r="M1811" s="2297"/>
      <c r="N1811" s="2297"/>
      <c r="O1811" s="2297"/>
    </row>
    <row r="1812" ht="293.25" customHeight="1">
      <c r="A1812" s="2506"/>
      <c r="B1812" s="2297"/>
      <c r="C1812" s="2297"/>
      <c r="D1812" s="3482"/>
      <c r="E1812" s="2296"/>
      <c r="F1812" s="2297"/>
      <c r="G1812" s="2297"/>
      <c r="H1812" s="2297"/>
      <c r="I1812" s="2297"/>
      <c r="J1812" s="2297"/>
      <c r="K1812" s="2297"/>
      <c r="L1812" s="2297"/>
      <c r="M1812" s="2297"/>
      <c r="N1812" s="2297"/>
      <c r="O1812" s="2297"/>
    </row>
    <row r="1813" ht="293.25" customHeight="1">
      <c r="A1813" s="2506"/>
      <c r="B1813" s="2297"/>
      <c r="C1813" s="2297"/>
      <c r="D1813" s="3482"/>
      <c r="E1813" s="2296"/>
      <c r="F1813" s="2297"/>
      <c r="G1813" s="2297"/>
      <c r="H1813" s="2297"/>
      <c r="I1813" s="2297"/>
      <c r="J1813" s="2297"/>
      <c r="K1813" s="2297"/>
      <c r="L1813" s="2297"/>
      <c r="M1813" s="2297"/>
      <c r="N1813" s="2297"/>
      <c r="O1813" s="2297"/>
    </row>
    <row r="1814" ht="293.25" customHeight="1">
      <c r="A1814" s="2506"/>
      <c r="B1814" s="2297"/>
      <c r="C1814" s="2297"/>
      <c r="D1814" s="3482"/>
      <c r="E1814" s="2296"/>
      <c r="F1814" s="2297"/>
      <c r="G1814" s="2297"/>
      <c r="H1814" s="2297"/>
      <c r="I1814" s="2297"/>
      <c r="J1814" s="2297"/>
      <c r="K1814" s="2297"/>
      <c r="L1814" s="2297"/>
      <c r="M1814" s="2297"/>
      <c r="N1814" s="2297"/>
      <c r="O1814" s="2297"/>
    </row>
    <row r="1815" ht="293.25" customHeight="1">
      <c r="A1815" s="2506"/>
      <c r="B1815" s="2297"/>
      <c r="C1815" s="2297"/>
      <c r="D1815" s="3482"/>
      <c r="E1815" s="2296"/>
      <c r="F1815" s="2297"/>
      <c r="G1815" s="2297"/>
      <c r="H1815" s="2297"/>
      <c r="I1815" s="2297"/>
      <c r="J1815" s="2297"/>
      <c r="K1815" s="2297"/>
      <c r="L1815" s="2297"/>
      <c r="M1815" s="2297"/>
      <c r="N1815" s="2297"/>
      <c r="O1815" s="2297"/>
    </row>
    <row r="1816" ht="293.25" customHeight="1">
      <c r="A1816" s="2506"/>
      <c r="B1816" s="2297"/>
      <c r="C1816" s="2297"/>
      <c r="D1816" s="3482"/>
      <c r="E1816" s="2296"/>
      <c r="F1816" s="2297"/>
      <c r="G1816" s="2297"/>
      <c r="H1816" s="2297"/>
      <c r="I1816" s="2297"/>
      <c r="J1816" s="2297"/>
      <c r="K1816" s="2297"/>
      <c r="L1816" s="2297"/>
      <c r="M1816" s="2297"/>
      <c r="N1816" s="2297"/>
      <c r="O1816" s="2297"/>
    </row>
    <row r="1817" ht="293.25" customHeight="1">
      <c r="A1817" s="2506"/>
      <c r="B1817" s="2297"/>
      <c r="C1817" s="2297"/>
      <c r="D1817" s="3482"/>
      <c r="E1817" s="2296"/>
      <c r="F1817" s="2297"/>
      <c r="G1817" s="2297"/>
      <c r="H1817" s="2297"/>
      <c r="I1817" s="2297"/>
      <c r="J1817" s="2297"/>
      <c r="K1817" s="2297"/>
      <c r="L1817" s="2297"/>
      <c r="M1817" s="2297"/>
      <c r="N1817" s="2297"/>
      <c r="O1817" s="2297"/>
    </row>
    <row r="1818" ht="293.25" customHeight="1">
      <c r="A1818" s="2506"/>
      <c r="B1818" s="2297"/>
      <c r="C1818" s="2297"/>
      <c r="D1818" s="3482"/>
      <c r="E1818" s="2296"/>
      <c r="F1818" s="2297"/>
      <c r="G1818" s="2297"/>
      <c r="H1818" s="2297"/>
      <c r="I1818" s="2297"/>
      <c r="J1818" s="2297"/>
      <c r="K1818" s="2297"/>
      <c r="L1818" s="2297"/>
      <c r="M1818" s="2297"/>
      <c r="N1818" s="2297"/>
      <c r="O1818" s="2297"/>
    </row>
    <row r="1819" ht="293.25" customHeight="1">
      <c r="A1819" s="2506"/>
      <c r="B1819" s="2297"/>
      <c r="C1819" s="2297"/>
      <c r="D1819" s="3482"/>
      <c r="E1819" s="2296"/>
      <c r="F1819" s="2297"/>
      <c r="G1819" s="2297"/>
      <c r="H1819" s="2297"/>
      <c r="I1819" s="2297"/>
      <c r="J1819" s="2297"/>
      <c r="K1819" s="2297"/>
      <c r="L1819" s="2297"/>
      <c r="M1819" s="2297"/>
      <c r="N1819" s="2297"/>
      <c r="O1819" s="2297"/>
    </row>
    <row r="1820" ht="293.25" customHeight="1">
      <c r="A1820" s="2506"/>
      <c r="B1820" s="2297"/>
      <c r="C1820" s="2297"/>
      <c r="D1820" s="3482"/>
      <c r="E1820" s="2296"/>
      <c r="F1820" s="2297"/>
      <c r="G1820" s="2297"/>
      <c r="H1820" s="2297"/>
      <c r="I1820" s="2297"/>
      <c r="J1820" s="2297"/>
      <c r="K1820" s="2297"/>
      <c r="L1820" s="2297"/>
      <c r="M1820" s="2297"/>
      <c r="N1820" s="2297"/>
      <c r="O1820" s="2297"/>
    </row>
    <row r="1821" ht="293.25" customHeight="1">
      <c r="A1821" s="2506"/>
      <c r="B1821" s="2297"/>
      <c r="C1821" s="2297"/>
      <c r="D1821" s="3482"/>
      <c r="E1821" s="2296"/>
      <c r="F1821" s="2297"/>
      <c r="G1821" s="2297"/>
      <c r="H1821" s="2297"/>
      <c r="I1821" s="2297"/>
      <c r="J1821" s="2297"/>
      <c r="K1821" s="2297"/>
      <c r="L1821" s="2297"/>
      <c r="M1821" s="2297"/>
      <c r="N1821" s="2297"/>
      <c r="O1821" s="2297"/>
    </row>
    <row r="1822" ht="293.25" customHeight="1">
      <c r="A1822" s="2506"/>
      <c r="B1822" s="2297"/>
      <c r="C1822" s="2297"/>
      <c r="D1822" s="3482"/>
      <c r="E1822" s="2296"/>
      <c r="F1822" s="2297"/>
      <c r="G1822" s="2297"/>
      <c r="H1822" s="2297"/>
      <c r="I1822" s="2297"/>
      <c r="J1822" s="2297"/>
      <c r="K1822" s="2297"/>
      <c r="L1822" s="2297"/>
      <c r="M1822" s="2297"/>
      <c r="N1822" s="2297"/>
      <c r="O1822" s="2297"/>
    </row>
    <row r="1823" ht="293.25" customHeight="1">
      <c r="A1823" s="2506"/>
      <c r="B1823" s="2297"/>
      <c r="C1823" s="2297"/>
      <c r="D1823" s="3482"/>
      <c r="E1823" s="2296"/>
      <c r="F1823" s="2297"/>
      <c r="G1823" s="2297"/>
      <c r="H1823" s="2297"/>
      <c r="I1823" s="2297"/>
      <c r="J1823" s="2297"/>
      <c r="K1823" s="2297"/>
      <c r="L1823" s="2297"/>
      <c r="M1823" s="2297"/>
      <c r="N1823" s="2297"/>
      <c r="O1823" s="2297"/>
    </row>
    <row r="1824" ht="293.25" customHeight="1">
      <c r="A1824" s="2506"/>
      <c r="B1824" s="2297"/>
      <c r="C1824" s="2297"/>
      <c r="D1824" s="3482"/>
      <c r="E1824" s="2296"/>
      <c r="F1824" s="2297"/>
      <c r="G1824" s="2297"/>
      <c r="H1824" s="2297"/>
      <c r="I1824" s="2297"/>
      <c r="J1824" s="2297"/>
      <c r="K1824" s="2297"/>
      <c r="L1824" s="2297"/>
      <c r="M1824" s="2297"/>
      <c r="N1824" s="2297"/>
      <c r="O1824" s="2297"/>
    </row>
    <row r="1825" ht="293.25" customHeight="1">
      <c r="A1825" s="2506"/>
      <c r="B1825" s="2297"/>
      <c r="C1825" s="2297"/>
      <c r="D1825" s="3482"/>
      <c r="E1825" s="2296"/>
      <c r="F1825" s="2297"/>
      <c r="G1825" s="2297"/>
      <c r="H1825" s="2297"/>
      <c r="I1825" s="2297"/>
      <c r="J1825" s="2297"/>
      <c r="K1825" s="2297"/>
      <c r="L1825" s="2297"/>
      <c r="M1825" s="2297"/>
      <c r="N1825" s="2297"/>
      <c r="O1825" s="2297"/>
    </row>
    <row r="1826" ht="293.25" customHeight="1">
      <c r="A1826" s="2506"/>
      <c r="B1826" s="2297"/>
      <c r="C1826" s="2297"/>
      <c r="D1826" s="3482"/>
      <c r="E1826" s="2296"/>
      <c r="F1826" s="2297"/>
      <c r="G1826" s="2297"/>
      <c r="H1826" s="2297"/>
      <c r="I1826" s="2297"/>
      <c r="J1826" s="2297"/>
      <c r="K1826" s="2297"/>
      <c r="L1826" s="2297"/>
      <c r="M1826" s="2297"/>
      <c r="N1826" s="2297"/>
      <c r="O1826" s="2297"/>
    </row>
    <row r="1827" ht="293.25" customHeight="1">
      <c r="A1827" s="2506"/>
      <c r="B1827" s="2297"/>
      <c r="C1827" s="2297"/>
      <c r="D1827" s="3482"/>
      <c r="E1827" s="2296"/>
      <c r="F1827" s="2297"/>
      <c r="G1827" s="2297"/>
      <c r="H1827" s="2297"/>
      <c r="I1827" s="2297"/>
      <c r="J1827" s="2297"/>
      <c r="K1827" s="2297"/>
      <c r="L1827" s="2297"/>
      <c r="M1827" s="2297"/>
      <c r="N1827" s="2297"/>
      <c r="O1827" s="2297"/>
    </row>
    <row r="1828" ht="293.25" customHeight="1">
      <c r="A1828" s="2506"/>
      <c r="B1828" s="2297"/>
      <c r="C1828" s="2297"/>
      <c r="D1828" s="3482"/>
      <c r="E1828" s="2296"/>
      <c r="F1828" s="2297"/>
      <c r="G1828" s="2297"/>
      <c r="H1828" s="2297"/>
      <c r="I1828" s="2297"/>
      <c r="J1828" s="2297"/>
      <c r="K1828" s="2297"/>
      <c r="L1828" s="2297"/>
      <c r="M1828" s="2297"/>
      <c r="N1828" s="2297"/>
      <c r="O1828" s="2297"/>
    </row>
    <row r="1829" ht="293.25" customHeight="1">
      <c r="A1829" s="2506"/>
      <c r="B1829" s="2297"/>
      <c r="C1829" s="2297"/>
      <c r="D1829" s="3482"/>
      <c r="E1829" s="2296"/>
      <c r="F1829" s="2297"/>
      <c r="G1829" s="2297"/>
      <c r="H1829" s="2297"/>
      <c r="I1829" s="2297"/>
      <c r="J1829" s="2297"/>
      <c r="K1829" s="2297"/>
      <c r="L1829" s="2297"/>
      <c r="M1829" s="2297"/>
      <c r="N1829" s="2297"/>
      <c r="O1829" s="2297"/>
    </row>
    <row r="1830" ht="293.25" customHeight="1">
      <c r="A1830" s="2506"/>
      <c r="B1830" s="2297"/>
      <c r="C1830" s="2297"/>
      <c r="D1830" s="3482"/>
      <c r="E1830" s="2296"/>
      <c r="F1830" s="2297"/>
      <c r="G1830" s="2297"/>
      <c r="H1830" s="2297"/>
      <c r="I1830" s="2297"/>
      <c r="J1830" s="2297"/>
      <c r="K1830" s="2297"/>
      <c r="L1830" s="2297"/>
      <c r="M1830" s="2297"/>
      <c r="N1830" s="2297"/>
      <c r="O1830" s="2297"/>
    </row>
    <row r="1831" ht="293.25" customHeight="1">
      <c r="A1831" s="2506"/>
      <c r="B1831" s="2297"/>
      <c r="C1831" s="2297"/>
      <c r="D1831" s="3482"/>
      <c r="E1831" s="2296"/>
      <c r="F1831" s="2297"/>
      <c r="G1831" s="2297"/>
      <c r="H1831" s="2297"/>
      <c r="I1831" s="2297"/>
      <c r="J1831" s="2297"/>
      <c r="K1831" s="2297"/>
      <c r="L1831" s="2297"/>
      <c r="M1831" s="2297"/>
      <c r="N1831" s="2297"/>
      <c r="O1831" s="2297"/>
    </row>
    <row r="1832" ht="293.25" customHeight="1">
      <c r="A1832" s="2506"/>
      <c r="B1832" s="2297"/>
      <c r="C1832" s="2297"/>
      <c r="D1832" s="3482"/>
      <c r="E1832" s="2296"/>
      <c r="F1832" s="2297"/>
      <c r="G1832" s="2297"/>
      <c r="H1832" s="2297"/>
      <c r="I1832" s="2297"/>
      <c r="J1832" s="2297"/>
      <c r="K1832" s="2297"/>
      <c r="L1832" s="2297"/>
      <c r="M1832" s="2297"/>
      <c r="N1832" s="2297"/>
      <c r="O1832" s="2297"/>
    </row>
    <row r="1833" ht="293.25" customHeight="1">
      <c r="A1833" s="2506"/>
      <c r="B1833" s="2297"/>
      <c r="C1833" s="2297"/>
      <c r="D1833" s="3482"/>
      <c r="E1833" s="2296"/>
      <c r="F1833" s="2297"/>
      <c r="G1833" s="2297"/>
      <c r="H1833" s="2297"/>
      <c r="I1833" s="2297"/>
      <c r="J1833" s="2297"/>
      <c r="K1833" s="2297"/>
      <c r="L1833" s="2297"/>
      <c r="M1833" s="2297"/>
      <c r="N1833" s="2297"/>
      <c r="O1833" s="2297"/>
    </row>
    <row r="1834" ht="293.25" customHeight="1">
      <c r="A1834" s="2506"/>
      <c r="B1834" s="2297"/>
      <c r="C1834" s="2297"/>
      <c r="D1834" s="3482"/>
      <c r="E1834" s="2296"/>
      <c r="F1834" s="2297"/>
      <c r="G1834" s="2297"/>
      <c r="H1834" s="2297"/>
      <c r="I1834" s="2297"/>
      <c r="J1834" s="2297"/>
      <c r="K1834" s="2297"/>
      <c r="L1834" s="2297"/>
      <c r="M1834" s="2297"/>
      <c r="N1834" s="2297"/>
      <c r="O1834" s="2297"/>
    </row>
    <row r="1835" ht="293.25" customHeight="1">
      <c r="A1835" s="2506"/>
      <c r="B1835" s="2297"/>
      <c r="C1835" s="2297"/>
      <c r="D1835" s="3482"/>
      <c r="E1835" s="2296"/>
      <c r="F1835" s="2297"/>
      <c r="G1835" s="2297"/>
      <c r="H1835" s="2297"/>
      <c r="I1835" s="2297"/>
      <c r="J1835" s="2297"/>
      <c r="K1835" s="2297"/>
      <c r="L1835" s="2297"/>
      <c r="M1835" s="2297"/>
      <c r="N1835" s="2297"/>
      <c r="O1835" s="2297"/>
    </row>
    <row r="1836" ht="293.25" customHeight="1">
      <c r="A1836" s="2506"/>
      <c r="B1836" s="2297"/>
      <c r="C1836" s="2297"/>
      <c r="D1836" s="3482"/>
      <c r="E1836" s="2296"/>
      <c r="F1836" s="2297"/>
      <c r="G1836" s="2297"/>
      <c r="H1836" s="2297"/>
      <c r="I1836" s="2297"/>
      <c r="J1836" s="2297"/>
      <c r="K1836" s="2297"/>
      <c r="L1836" s="2297"/>
      <c r="M1836" s="2297"/>
      <c r="N1836" s="2297"/>
      <c r="O1836" s="2297"/>
    </row>
    <row r="1837" ht="293.25" customHeight="1">
      <c r="A1837" s="2506"/>
      <c r="B1837" s="2297"/>
      <c r="C1837" s="2297"/>
      <c r="D1837" s="3482"/>
      <c r="E1837" s="2296"/>
      <c r="F1837" s="2297"/>
      <c r="G1837" s="2297"/>
      <c r="H1837" s="2297"/>
      <c r="I1837" s="2297"/>
      <c r="J1837" s="2297"/>
      <c r="K1837" s="2297"/>
      <c r="L1837" s="2297"/>
      <c r="M1837" s="2297"/>
      <c r="N1837" s="2297"/>
      <c r="O1837" s="2297"/>
    </row>
    <row r="1838" ht="293.25" customHeight="1">
      <c r="A1838" s="2506"/>
      <c r="B1838" s="2297"/>
      <c r="C1838" s="2297"/>
      <c r="D1838" s="3482"/>
      <c r="E1838" s="2296"/>
      <c r="F1838" s="2297"/>
      <c r="G1838" s="2297"/>
      <c r="H1838" s="2297"/>
      <c r="I1838" s="2297"/>
      <c r="J1838" s="2297"/>
      <c r="K1838" s="2297"/>
      <c r="L1838" s="2297"/>
      <c r="M1838" s="2297"/>
      <c r="N1838" s="2297"/>
      <c r="O1838" s="2297"/>
    </row>
    <row r="1839" ht="293.25" customHeight="1">
      <c r="A1839" s="2506"/>
      <c r="B1839" s="2297"/>
      <c r="C1839" s="2297"/>
      <c r="D1839" s="3482"/>
      <c r="E1839" s="2296"/>
      <c r="F1839" s="2297"/>
      <c r="G1839" s="2297"/>
      <c r="H1839" s="2297"/>
      <c r="I1839" s="2297"/>
      <c r="J1839" s="2297"/>
      <c r="K1839" s="2297"/>
      <c r="L1839" s="2297"/>
      <c r="M1839" s="2297"/>
      <c r="N1839" s="2297"/>
      <c r="O1839" s="2297"/>
    </row>
    <row r="1840" ht="293.25" customHeight="1">
      <c r="A1840" s="2506"/>
      <c r="B1840" s="2297"/>
      <c r="C1840" s="2297"/>
      <c r="D1840" s="3482"/>
      <c r="E1840" s="2296"/>
      <c r="F1840" s="2297"/>
      <c r="G1840" s="2297"/>
      <c r="H1840" s="2297"/>
      <c r="I1840" s="2297"/>
      <c r="J1840" s="2297"/>
      <c r="K1840" s="2297"/>
      <c r="L1840" s="2297"/>
      <c r="M1840" s="2297"/>
      <c r="N1840" s="2297"/>
      <c r="O1840" s="2297"/>
    </row>
    <row r="1841" ht="293.25" customHeight="1">
      <c r="A1841" s="2506"/>
      <c r="B1841" s="2297"/>
      <c r="C1841" s="2297"/>
      <c r="D1841" s="3482"/>
      <c r="E1841" s="2296"/>
      <c r="F1841" s="2297"/>
      <c r="G1841" s="2297"/>
      <c r="H1841" s="2297"/>
      <c r="I1841" s="2297"/>
      <c r="J1841" s="2297"/>
      <c r="K1841" s="2297"/>
      <c r="L1841" s="2297"/>
      <c r="M1841" s="2297"/>
      <c r="N1841" s="2297"/>
      <c r="O1841" s="2297"/>
    </row>
    <row r="1842" ht="293.25" customHeight="1">
      <c r="A1842" s="2506"/>
      <c r="B1842" s="2297"/>
      <c r="C1842" s="2297"/>
      <c r="D1842" s="3482"/>
      <c r="E1842" s="2296"/>
      <c r="F1842" s="2297"/>
      <c r="G1842" s="2297"/>
      <c r="H1842" s="2297"/>
      <c r="I1842" s="2297"/>
      <c r="J1842" s="2297"/>
      <c r="K1842" s="2297"/>
      <c r="L1842" s="2297"/>
      <c r="M1842" s="2297"/>
      <c r="N1842" s="2297"/>
      <c r="O1842" s="2297"/>
    </row>
    <row r="1843" ht="293.25" customHeight="1">
      <c r="A1843" s="2506"/>
      <c r="B1843" s="2297"/>
      <c r="C1843" s="2297"/>
      <c r="D1843" s="3482"/>
      <c r="E1843" s="2296"/>
      <c r="F1843" s="2297"/>
      <c r="G1843" s="2297"/>
      <c r="H1843" s="2297"/>
      <c r="I1843" s="2297"/>
      <c r="J1843" s="2297"/>
      <c r="K1843" s="2297"/>
      <c r="L1843" s="2297"/>
      <c r="M1843" s="2297"/>
      <c r="N1843" s="2297"/>
      <c r="O1843" s="2297"/>
    </row>
    <row r="1844" ht="293.25" customHeight="1">
      <c r="A1844" s="2506"/>
      <c r="B1844" s="2297"/>
      <c r="C1844" s="2297"/>
      <c r="D1844" s="3482"/>
      <c r="E1844" s="2296"/>
      <c r="F1844" s="2297"/>
      <c r="G1844" s="2297"/>
      <c r="H1844" s="2297"/>
      <c r="I1844" s="2297"/>
      <c r="J1844" s="2297"/>
      <c r="K1844" s="2297"/>
      <c r="L1844" s="2297"/>
      <c r="M1844" s="2297"/>
      <c r="N1844" s="2297"/>
      <c r="O1844" s="2297"/>
    </row>
    <row r="1845" ht="293.25" customHeight="1">
      <c r="A1845" s="2506"/>
      <c r="B1845" s="2297"/>
      <c r="C1845" s="2297"/>
      <c r="D1845" s="3482"/>
      <c r="E1845" s="2296"/>
      <c r="F1845" s="2297"/>
      <c r="G1845" s="2297"/>
      <c r="H1845" s="2297"/>
      <c r="I1845" s="2297"/>
      <c r="J1845" s="2297"/>
      <c r="K1845" s="2297"/>
      <c r="L1845" s="2297"/>
      <c r="M1845" s="2297"/>
      <c r="N1845" s="2297"/>
      <c r="O1845" s="2297"/>
    </row>
    <row r="1846" ht="293.25" customHeight="1">
      <c r="A1846" s="2506"/>
      <c r="B1846" s="2297"/>
      <c r="C1846" s="2297"/>
      <c r="D1846" s="3482"/>
      <c r="E1846" s="2296"/>
      <c r="F1846" s="2297"/>
      <c r="G1846" s="2297"/>
      <c r="H1846" s="2297"/>
      <c r="I1846" s="2297"/>
      <c r="J1846" s="2297"/>
      <c r="K1846" s="2297"/>
      <c r="L1846" s="2297"/>
      <c r="M1846" s="2297"/>
      <c r="N1846" s="2297"/>
      <c r="O1846" s="2297"/>
    </row>
    <row r="1847" ht="293.25" customHeight="1">
      <c r="A1847" s="2506"/>
      <c r="B1847" s="2297"/>
      <c r="C1847" s="2297"/>
      <c r="D1847" s="3482"/>
      <c r="E1847" s="2296"/>
      <c r="F1847" s="2297"/>
      <c r="G1847" s="2297"/>
      <c r="H1847" s="2297"/>
      <c r="I1847" s="2297"/>
      <c r="J1847" s="2297"/>
      <c r="K1847" s="2297"/>
      <c r="L1847" s="2297"/>
      <c r="M1847" s="2297"/>
      <c r="N1847" s="2297"/>
      <c r="O1847" s="2297"/>
    </row>
    <row r="1848" ht="293.25" customHeight="1">
      <c r="A1848" s="2506"/>
      <c r="B1848" s="2297"/>
      <c r="C1848" s="2297"/>
      <c r="D1848" s="3482"/>
      <c r="E1848" s="2296"/>
      <c r="F1848" s="2297"/>
      <c r="G1848" s="2297"/>
      <c r="H1848" s="2297"/>
      <c r="I1848" s="2297"/>
      <c r="J1848" s="2297"/>
      <c r="K1848" s="2297"/>
      <c r="L1848" s="2297"/>
      <c r="M1848" s="2297"/>
      <c r="N1848" s="2297"/>
      <c r="O1848" s="2297"/>
    </row>
    <row r="1849" ht="293.25" customHeight="1">
      <c r="A1849" s="2506"/>
      <c r="B1849" s="2297"/>
      <c r="C1849" s="2297"/>
      <c r="D1849" s="3482"/>
      <c r="E1849" s="2296"/>
      <c r="F1849" s="2297"/>
      <c r="G1849" s="2297"/>
      <c r="H1849" s="2297"/>
      <c r="I1849" s="2297"/>
      <c r="J1849" s="2297"/>
      <c r="K1849" s="2297"/>
      <c r="L1849" s="2297"/>
      <c r="M1849" s="2297"/>
      <c r="N1849" s="2297"/>
      <c r="O1849" s="2297"/>
    </row>
    <row r="1850" ht="293.25" customHeight="1">
      <c r="A1850" s="2506"/>
      <c r="B1850" s="2297"/>
      <c r="C1850" s="2297"/>
      <c r="D1850" s="3482"/>
      <c r="E1850" s="2296"/>
      <c r="F1850" s="2297"/>
      <c r="G1850" s="2297"/>
      <c r="H1850" s="2297"/>
      <c r="I1850" s="2297"/>
      <c r="J1850" s="2297"/>
      <c r="K1850" s="2297"/>
      <c r="L1850" s="2297"/>
      <c r="M1850" s="2297"/>
      <c r="N1850" s="2297"/>
      <c r="O1850" s="2297"/>
    </row>
    <row r="1851" ht="293.25" customHeight="1">
      <c r="A1851" s="2506"/>
      <c r="B1851" s="2297"/>
      <c r="C1851" s="2297"/>
      <c r="D1851" s="3482"/>
      <c r="E1851" s="2296"/>
      <c r="F1851" s="2297"/>
      <c r="G1851" s="2297"/>
      <c r="H1851" s="2297"/>
      <c r="I1851" s="2297"/>
      <c r="J1851" s="2297"/>
      <c r="K1851" s="2297"/>
      <c r="L1851" s="2297"/>
      <c r="M1851" s="2297"/>
      <c r="N1851" s="2297"/>
      <c r="O1851" s="2297"/>
    </row>
    <row r="1852" ht="293.25" customHeight="1">
      <c r="A1852" s="2506"/>
      <c r="B1852" s="2297"/>
      <c r="C1852" s="2297"/>
      <c r="D1852" s="3482"/>
      <c r="E1852" s="2296"/>
      <c r="F1852" s="2297"/>
      <c r="G1852" s="2297"/>
      <c r="H1852" s="2297"/>
      <c r="I1852" s="2297"/>
      <c r="J1852" s="2297"/>
      <c r="K1852" s="2297"/>
      <c r="L1852" s="2297"/>
      <c r="M1852" s="2297"/>
      <c r="N1852" s="2297"/>
      <c r="O1852" s="2297"/>
    </row>
    <row r="1853" ht="293.25" customHeight="1">
      <c r="A1853" s="2506"/>
      <c r="B1853" s="2297"/>
      <c r="C1853" s="2297"/>
      <c r="D1853" s="3482"/>
      <c r="E1853" s="2296"/>
      <c r="F1853" s="2297"/>
      <c r="G1853" s="2297"/>
      <c r="H1853" s="2297"/>
      <c r="I1853" s="2297"/>
      <c r="J1853" s="2297"/>
      <c r="K1853" s="2297"/>
      <c r="L1853" s="2297"/>
      <c r="M1853" s="2297"/>
      <c r="N1853" s="2297"/>
      <c r="O1853" s="2297"/>
    </row>
    <row r="1854" ht="293.25" customHeight="1">
      <c r="A1854" s="2506"/>
      <c r="B1854" s="2297"/>
      <c r="C1854" s="2297"/>
      <c r="D1854" s="3482"/>
      <c r="E1854" s="2296"/>
      <c r="F1854" s="2297"/>
      <c r="G1854" s="2297"/>
      <c r="H1854" s="2297"/>
      <c r="I1854" s="2297"/>
      <c r="J1854" s="2297"/>
      <c r="K1854" s="2297"/>
      <c r="L1854" s="2297"/>
      <c r="M1854" s="2297"/>
      <c r="N1854" s="2297"/>
      <c r="O1854" s="2297"/>
    </row>
    <row r="1855" ht="293.25" customHeight="1">
      <c r="A1855" s="2506"/>
      <c r="B1855" s="2297"/>
      <c r="C1855" s="2297"/>
      <c r="D1855" s="3482"/>
      <c r="E1855" s="2296"/>
      <c r="F1855" s="2297"/>
      <c r="G1855" s="2297"/>
      <c r="H1855" s="2297"/>
      <c r="I1855" s="2297"/>
      <c r="J1855" s="2297"/>
      <c r="K1855" s="2297"/>
      <c r="L1855" s="2297"/>
      <c r="M1855" s="2297"/>
      <c r="N1855" s="2297"/>
      <c r="O1855" s="2297"/>
    </row>
    <row r="1856" ht="293.25" customHeight="1">
      <c r="A1856" s="2506"/>
      <c r="B1856" s="2297"/>
      <c r="C1856" s="2297"/>
      <c r="D1856" s="3482"/>
      <c r="E1856" s="2296"/>
      <c r="F1856" s="2297"/>
      <c r="G1856" s="2297"/>
      <c r="H1856" s="2297"/>
      <c r="I1856" s="2297"/>
      <c r="J1856" s="2297"/>
      <c r="K1856" s="2297"/>
      <c r="L1856" s="2297"/>
      <c r="M1856" s="2297"/>
      <c r="N1856" s="2297"/>
      <c r="O1856" s="2297"/>
    </row>
    <row r="1857" ht="293.25" customHeight="1">
      <c r="A1857" s="2506"/>
      <c r="B1857" s="2297"/>
      <c r="C1857" s="2297"/>
      <c r="D1857" s="3482"/>
      <c r="E1857" s="2296"/>
      <c r="F1857" s="2297"/>
      <c r="G1857" s="2297"/>
      <c r="H1857" s="2297"/>
      <c r="I1857" s="2297"/>
      <c r="J1857" s="2297"/>
      <c r="K1857" s="2297"/>
      <c r="L1857" s="2297"/>
      <c r="M1857" s="2297"/>
      <c r="N1857" s="2297"/>
      <c r="O1857" s="2297"/>
    </row>
    <row r="1858" ht="293.25" customHeight="1">
      <c r="A1858" s="2506"/>
      <c r="B1858" s="2297"/>
      <c r="C1858" s="2297"/>
      <c r="D1858" s="3482"/>
      <c r="E1858" s="2296"/>
      <c r="F1858" s="2297"/>
      <c r="G1858" s="2297"/>
      <c r="H1858" s="2297"/>
      <c r="I1858" s="2297"/>
      <c r="J1858" s="2297"/>
      <c r="K1858" s="2297"/>
      <c r="L1858" s="2297"/>
      <c r="M1858" s="2297"/>
      <c r="N1858" s="2297"/>
      <c r="O1858" s="2297"/>
    </row>
    <row r="1859" ht="293.25" customHeight="1">
      <c r="A1859" s="2506"/>
      <c r="B1859" s="2297"/>
      <c r="C1859" s="2297"/>
      <c r="D1859" s="3482"/>
      <c r="E1859" s="2296"/>
      <c r="F1859" s="2297"/>
      <c r="G1859" s="2297"/>
      <c r="H1859" s="2297"/>
      <c r="I1859" s="2297"/>
      <c r="J1859" s="2297"/>
      <c r="K1859" s="2297"/>
      <c r="L1859" s="2297"/>
      <c r="M1859" s="2297"/>
      <c r="N1859" s="2297"/>
      <c r="O1859" s="2297"/>
    </row>
    <row r="1860" ht="293.25" customHeight="1">
      <c r="A1860" s="2506"/>
      <c r="B1860" s="2297"/>
      <c r="C1860" s="2297"/>
      <c r="D1860" s="3482"/>
      <c r="E1860" s="2296"/>
      <c r="F1860" s="2297"/>
      <c r="G1860" s="2297"/>
      <c r="H1860" s="2297"/>
      <c r="I1860" s="2297"/>
      <c r="J1860" s="2297"/>
      <c r="K1860" s="2297"/>
      <c r="L1860" s="2297"/>
      <c r="M1860" s="2297"/>
      <c r="N1860" s="2297"/>
      <c r="O1860" s="2297"/>
    </row>
    <row r="1861" ht="293.25" customHeight="1">
      <c r="A1861" s="2506"/>
      <c r="B1861" s="2297"/>
      <c r="C1861" s="2297"/>
      <c r="D1861" s="3482"/>
      <c r="E1861" s="2296"/>
      <c r="F1861" s="2297"/>
      <c r="G1861" s="2297"/>
      <c r="H1861" s="2297"/>
      <c r="I1861" s="2297"/>
      <c r="J1861" s="2297"/>
      <c r="K1861" s="2297"/>
      <c r="L1861" s="2297"/>
      <c r="M1861" s="2297"/>
      <c r="N1861" s="2297"/>
      <c r="O1861" s="2297"/>
    </row>
    <row r="1862" ht="293.25" customHeight="1">
      <c r="A1862" s="2506"/>
      <c r="B1862" s="2297"/>
      <c r="C1862" s="2297"/>
      <c r="D1862" s="3482"/>
      <c r="E1862" s="2296"/>
      <c r="F1862" s="2297"/>
      <c r="G1862" s="2297"/>
      <c r="H1862" s="2297"/>
      <c r="I1862" s="2297"/>
      <c r="J1862" s="2297"/>
      <c r="K1862" s="2297"/>
      <c r="L1862" s="2297"/>
      <c r="M1862" s="2297"/>
      <c r="N1862" s="2297"/>
      <c r="O1862" s="2297"/>
    </row>
    <row r="1863" ht="293.25" customHeight="1">
      <c r="A1863" s="2506"/>
      <c r="B1863" s="2297"/>
      <c r="C1863" s="2297"/>
      <c r="D1863" s="3482"/>
      <c r="E1863" s="2296"/>
      <c r="F1863" s="2297"/>
      <c r="G1863" s="2297"/>
      <c r="H1863" s="2297"/>
      <c r="I1863" s="2297"/>
      <c r="J1863" s="2297"/>
      <c r="K1863" s="2297"/>
      <c r="L1863" s="2297"/>
      <c r="M1863" s="2297"/>
      <c r="N1863" s="2297"/>
      <c r="O1863" s="2297"/>
    </row>
    <row r="1864" ht="293.25" customHeight="1">
      <c r="A1864" s="2506"/>
      <c r="B1864" s="2297"/>
      <c r="C1864" s="2297"/>
      <c r="D1864" s="3482"/>
      <c r="E1864" s="2296"/>
      <c r="F1864" s="2297"/>
      <c r="G1864" s="2297"/>
      <c r="H1864" s="2297"/>
      <c r="I1864" s="2297"/>
      <c r="J1864" s="2297"/>
      <c r="K1864" s="2297"/>
      <c r="L1864" s="2297"/>
      <c r="M1864" s="2297"/>
      <c r="N1864" s="2297"/>
      <c r="O1864" s="2297"/>
    </row>
    <row r="1865" ht="293.25" customHeight="1">
      <c r="A1865" s="2506"/>
      <c r="B1865" s="2297"/>
      <c r="C1865" s="2297"/>
      <c r="D1865" s="3482"/>
      <c r="E1865" s="2296"/>
      <c r="F1865" s="2297"/>
      <c r="G1865" s="2297"/>
      <c r="H1865" s="2297"/>
      <c r="I1865" s="2297"/>
      <c r="J1865" s="2297"/>
      <c r="K1865" s="2297"/>
      <c r="L1865" s="2297"/>
      <c r="M1865" s="2297"/>
      <c r="N1865" s="2297"/>
      <c r="O1865" s="2297"/>
    </row>
    <row r="1866" ht="293.25" customHeight="1">
      <c r="A1866" s="2506"/>
      <c r="B1866" s="2297"/>
      <c r="C1866" s="2297"/>
      <c r="D1866" s="3482"/>
      <c r="E1866" s="2296"/>
      <c r="F1866" s="2297"/>
      <c r="G1866" s="2297"/>
      <c r="H1866" s="2297"/>
      <c r="I1866" s="2297"/>
      <c r="J1866" s="2297"/>
      <c r="K1866" s="2297"/>
      <c r="L1866" s="2297"/>
      <c r="M1866" s="2297"/>
      <c r="N1866" s="2297"/>
      <c r="O1866" s="2297"/>
    </row>
    <row r="1867" ht="293.25" customHeight="1">
      <c r="A1867" s="2506"/>
      <c r="B1867" s="2297"/>
      <c r="C1867" s="2297"/>
      <c r="D1867" s="3482"/>
      <c r="E1867" s="2296"/>
      <c r="F1867" s="2297"/>
      <c r="G1867" s="2297"/>
      <c r="H1867" s="2297"/>
      <c r="I1867" s="2297"/>
      <c r="J1867" s="2297"/>
      <c r="K1867" s="2297"/>
      <c r="L1867" s="2297"/>
      <c r="M1867" s="2297"/>
      <c r="N1867" s="2297"/>
      <c r="O1867" s="2297"/>
    </row>
    <row r="1868" ht="293.25" customHeight="1">
      <c r="A1868" s="2506"/>
      <c r="B1868" s="2297"/>
      <c r="C1868" s="2297"/>
      <c r="D1868" s="3482"/>
      <c r="E1868" s="2296"/>
      <c r="F1868" s="2297"/>
      <c r="G1868" s="2297"/>
      <c r="H1868" s="2297"/>
      <c r="I1868" s="2297"/>
      <c r="J1868" s="2297"/>
      <c r="K1868" s="2297"/>
      <c r="L1868" s="2297"/>
      <c r="M1868" s="2297"/>
      <c r="N1868" s="2297"/>
      <c r="O1868" s="2297"/>
    </row>
    <row r="1869" ht="293.25" customHeight="1">
      <c r="A1869" s="2506"/>
      <c r="B1869" s="2297"/>
      <c r="C1869" s="2297"/>
      <c r="D1869" s="3482"/>
      <c r="E1869" s="2296"/>
      <c r="F1869" s="2297"/>
      <c r="G1869" s="2297"/>
      <c r="H1869" s="2297"/>
      <c r="I1869" s="2297"/>
      <c r="J1869" s="2297"/>
      <c r="K1869" s="2297"/>
      <c r="L1869" s="2297"/>
      <c r="M1869" s="2297"/>
      <c r="N1869" s="2297"/>
      <c r="O1869" s="2297"/>
    </row>
    <row r="1870" ht="293.25" customHeight="1">
      <c r="A1870" s="2506"/>
      <c r="B1870" s="2297"/>
      <c r="C1870" s="2297"/>
      <c r="D1870" s="3482"/>
      <c r="E1870" s="2296"/>
      <c r="F1870" s="2297"/>
      <c r="G1870" s="2297"/>
      <c r="H1870" s="2297"/>
      <c r="I1870" s="2297"/>
      <c r="J1870" s="2297"/>
      <c r="K1870" s="2297"/>
      <c r="L1870" s="2297"/>
      <c r="M1870" s="2297"/>
      <c r="N1870" s="2297"/>
      <c r="O1870" s="2297"/>
    </row>
    <row r="1871" ht="293.25" customHeight="1">
      <c r="A1871" s="2506"/>
      <c r="B1871" s="2297"/>
      <c r="C1871" s="2297"/>
      <c r="D1871" s="3482"/>
      <c r="E1871" s="2296"/>
      <c r="F1871" s="2297"/>
      <c r="G1871" s="2297"/>
      <c r="H1871" s="2297"/>
      <c r="I1871" s="2297"/>
      <c r="J1871" s="2297"/>
      <c r="K1871" s="2297"/>
      <c r="L1871" s="2297"/>
      <c r="M1871" s="2297"/>
      <c r="N1871" s="2297"/>
      <c r="O1871" s="2297"/>
    </row>
    <row r="1872" ht="293.25" customHeight="1">
      <c r="A1872" s="2506"/>
      <c r="B1872" s="2297"/>
      <c r="C1872" s="2297"/>
      <c r="D1872" s="3482"/>
      <c r="E1872" s="2296"/>
      <c r="F1872" s="2297"/>
      <c r="G1872" s="2297"/>
      <c r="H1872" s="2297"/>
      <c r="I1872" s="2297"/>
      <c r="J1872" s="2297"/>
      <c r="K1872" s="2297"/>
      <c r="L1872" s="2297"/>
      <c r="M1872" s="2297"/>
      <c r="N1872" s="2297"/>
      <c r="O1872" s="2297"/>
    </row>
    <row r="1873" ht="293.25" customHeight="1">
      <c r="A1873" s="2506"/>
      <c r="B1873" s="2297"/>
      <c r="C1873" s="2297"/>
      <c r="D1873" s="3482"/>
      <c r="E1873" s="2296"/>
      <c r="F1873" s="2297"/>
      <c r="G1873" s="2297"/>
      <c r="H1873" s="2297"/>
      <c r="I1873" s="2297"/>
      <c r="J1873" s="2297"/>
      <c r="K1873" s="2297"/>
      <c r="L1873" s="2297"/>
      <c r="M1873" s="2297"/>
      <c r="N1873" s="2297"/>
      <c r="O1873" s="2297"/>
    </row>
    <row r="1874" ht="293.25" customHeight="1">
      <c r="A1874" s="2506"/>
      <c r="B1874" s="2297"/>
      <c r="C1874" s="2297"/>
      <c r="D1874" s="3482"/>
      <c r="E1874" s="2296"/>
      <c r="F1874" s="2297"/>
      <c r="G1874" s="2297"/>
      <c r="H1874" s="2297"/>
      <c r="I1874" s="2297"/>
      <c r="J1874" s="2297"/>
      <c r="K1874" s="2297"/>
      <c r="L1874" s="2297"/>
      <c r="M1874" s="2297"/>
      <c r="N1874" s="2297"/>
      <c r="O1874" s="2297"/>
    </row>
    <row r="1875" ht="293.25" customHeight="1">
      <c r="A1875" s="2506"/>
      <c r="B1875" s="2297"/>
      <c r="C1875" s="2297"/>
      <c r="D1875" s="3482"/>
      <c r="E1875" s="2296"/>
      <c r="F1875" s="2297"/>
      <c r="G1875" s="2297"/>
      <c r="H1875" s="2297"/>
      <c r="I1875" s="2297"/>
      <c r="J1875" s="2297"/>
      <c r="K1875" s="2297"/>
      <c r="L1875" s="2297"/>
      <c r="M1875" s="2297"/>
      <c r="N1875" s="2297"/>
      <c r="O1875" s="2297"/>
    </row>
    <row r="1876" ht="293.25" customHeight="1">
      <c r="A1876" s="2506"/>
      <c r="B1876" s="2297"/>
      <c r="C1876" s="2297"/>
      <c r="D1876" s="3482"/>
      <c r="E1876" s="2296"/>
      <c r="F1876" s="2297"/>
      <c r="G1876" s="2297"/>
      <c r="H1876" s="2297"/>
      <c r="I1876" s="2297"/>
      <c r="J1876" s="2297"/>
      <c r="K1876" s="2297"/>
      <c r="L1876" s="2297"/>
      <c r="M1876" s="2297"/>
      <c r="N1876" s="2297"/>
      <c r="O1876" s="2297"/>
    </row>
    <row r="1877" ht="293.25" customHeight="1">
      <c r="A1877" s="2506"/>
      <c r="B1877" s="2297"/>
      <c r="C1877" s="2297"/>
      <c r="D1877" s="3482"/>
      <c r="E1877" s="2296"/>
      <c r="F1877" s="2297"/>
      <c r="G1877" s="2297"/>
      <c r="H1877" s="2297"/>
      <c r="I1877" s="2297"/>
      <c r="J1877" s="2297"/>
      <c r="K1877" s="2297"/>
      <c r="L1877" s="2297"/>
      <c r="M1877" s="2297"/>
      <c r="N1877" s="2297"/>
      <c r="O1877" s="2297"/>
    </row>
    <row r="1878" ht="293.25" customHeight="1">
      <c r="A1878" s="2506"/>
      <c r="B1878" s="2297"/>
      <c r="C1878" s="2297"/>
      <c r="D1878" s="3482"/>
      <c r="E1878" s="2296"/>
      <c r="F1878" s="2297"/>
      <c r="G1878" s="2297"/>
      <c r="H1878" s="2297"/>
      <c r="I1878" s="2297"/>
      <c r="J1878" s="2297"/>
      <c r="K1878" s="2297"/>
      <c r="L1878" s="2297"/>
      <c r="M1878" s="2297"/>
      <c r="N1878" s="2297"/>
      <c r="O1878" s="2297"/>
    </row>
    <row r="1879" ht="293.25" customHeight="1">
      <c r="A1879" s="2506"/>
      <c r="B1879" s="2297"/>
      <c r="C1879" s="2297"/>
      <c r="D1879" s="3482"/>
      <c r="E1879" s="2296"/>
      <c r="F1879" s="2297"/>
      <c r="G1879" s="2297"/>
      <c r="H1879" s="2297"/>
      <c r="I1879" s="2297"/>
      <c r="J1879" s="2297"/>
      <c r="K1879" s="2297"/>
      <c r="L1879" s="2297"/>
      <c r="M1879" s="2297"/>
      <c r="N1879" s="2297"/>
      <c r="O1879" s="2297"/>
    </row>
    <row r="1880" ht="293.25" customHeight="1">
      <c r="A1880" s="2506"/>
      <c r="B1880" s="2297"/>
      <c r="C1880" s="2297"/>
      <c r="D1880" s="3482"/>
      <c r="E1880" s="2296"/>
      <c r="F1880" s="2297"/>
      <c r="G1880" s="2297"/>
      <c r="H1880" s="2297"/>
      <c r="I1880" s="2297"/>
      <c r="J1880" s="2297"/>
      <c r="K1880" s="2297"/>
      <c r="L1880" s="2297"/>
      <c r="M1880" s="2297"/>
      <c r="N1880" s="2297"/>
      <c r="O1880" s="2297"/>
    </row>
    <row r="1881" ht="293.25" customHeight="1">
      <c r="A1881" s="2506"/>
      <c r="B1881" s="2297"/>
      <c r="C1881" s="2297"/>
      <c r="D1881" s="3482"/>
      <c r="E1881" s="2296"/>
      <c r="F1881" s="2297"/>
      <c r="G1881" s="2297"/>
      <c r="H1881" s="2297"/>
      <c r="I1881" s="2297"/>
      <c r="J1881" s="2297"/>
      <c r="K1881" s="2297"/>
      <c r="L1881" s="2297"/>
      <c r="M1881" s="2297"/>
      <c r="N1881" s="2297"/>
      <c r="O1881" s="2297"/>
    </row>
    <row r="1882" ht="293.25" customHeight="1">
      <c r="A1882" s="2506"/>
      <c r="B1882" s="2297"/>
      <c r="C1882" s="2297"/>
      <c r="D1882" s="3482"/>
      <c r="E1882" s="2296"/>
      <c r="F1882" s="2297"/>
      <c r="G1882" s="2297"/>
      <c r="H1882" s="2297"/>
      <c r="I1882" s="2297"/>
      <c r="J1882" s="2297"/>
      <c r="K1882" s="2297"/>
      <c r="L1882" s="2297"/>
      <c r="M1882" s="2297"/>
      <c r="N1882" s="2297"/>
      <c r="O1882" s="2297"/>
    </row>
    <row r="1883" ht="293.25" customHeight="1">
      <c r="A1883" s="2506"/>
      <c r="B1883" s="2297"/>
      <c r="C1883" s="2297"/>
      <c r="D1883" s="3482"/>
      <c r="E1883" s="2296"/>
      <c r="F1883" s="2297"/>
      <c r="G1883" s="2297"/>
      <c r="H1883" s="2297"/>
      <c r="I1883" s="2297"/>
      <c r="J1883" s="2297"/>
      <c r="K1883" s="2297"/>
      <c r="L1883" s="2297"/>
      <c r="M1883" s="2297"/>
      <c r="N1883" s="2297"/>
      <c r="O1883" s="2297"/>
    </row>
    <row r="1884" ht="293.25" customHeight="1">
      <c r="A1884" s="2506"/>
      <c r="B1884" s="2297"/>
      <c r="C1884" s="2297"/>
      <c r="D1884" s="3482"/>
      <c r="E1884" s="2296"/>
      <c r="F1884" s="2297"/>
      <c r="G1884" s="2297"/>
      <c r="H1884" s="2297"/>
      <c r="I1884" s="2297"/>
      <c r="J1884" s="2297"/>
      <c r="K1884" s="2297"/>
      <c r="L1884" s="2297"/>
      <c r="M1884" s="2297"/>
      <c r="N1884" s="2297"/>
      <c r="O1884" s="2297"/>
    </row>
    <row r="1885" ht="293.25" customHeight="1">
      <c r="A1885" s="2506"/>
      <c r="B1885" s="2297"/>
      <c r="C1885" s="2297"/>
      <c r="D1885" s="3482"/>
      <c r="E1885" s="2296"/>
      <c r="F1885" s="2297"/>
      <c r="G1885" s="2297"/>
      <c r="H1885" s="2297"/>
      <c r="I1885" s="2297"/>
      <c r="J1885" s="2297"/>
      <c r="K1885" s="2297"/>
      <c r="L1885" s="2297"/>
      <c r="M1885" s="2297"/>
      <c r="N1885" s="2297"/>
      <c r="O1885" s="2297"/>
    </row>
    <row r="1886" ht="293.25" customHeight="1">
      <c r="A1886" s="2506"/>
      <c r="B1886" s="2297"/>
      <c r="C1886" s="2297"/>
      <c r="D1886" s="3482"/>
      <c r="E1886" s="2296"/>
      <c r="F1886" s="2297"/>
      <c r="G1886" s="2297"/>
      <c r="H1886" s="2297"/>
      <c r="I1886" s="2297"/>
      <c r="J1886" s="2297"/>
      <c r="K1886" s="2297"/>
      <c r="L1886" s="2297"/>
      <c r="M1886" s="2297"/>
      <c r="N1886" s="2297"/>
      <c r="O1886" s="2297"/>
    </row>
    <row r="1887" ht="293.25" customHeight="1">
      <c r="A1887" s="2506"/>
      <c r="B1887" s="2297"/>
      <c r="C1887" s="2297"/>
      <c r="D1887" s="3482"/>
      <c r="E1887" s="2296"/>
      <c r="F1887" s="2297"/>
      <c r="G1887" s="2297"/>
      <c r="H1887" s="2297"/>
      <c r="I1887" s="2297"/>
      <c r="J1887" s="2297"/>
      <c r="K1887" s="2297"/>
      <c r="L1887" s="2297"/>
      <c r="M1887" s="2297"/>
      <c r="N1887" s="2297"/>
      <c r="O1887" s="2297"/>
    </row>
    <row r="1888" ht="293.25" customHeight="1">
      <c r="A1888" s="2506"/>
      <c r="B1888" s="2297"/>
      <c r="C1888" s="2297"/>
      <c r="D1888" s="3482"/>
      <c r="E1888" s="2296"/>
      <c r="F1888" s="2297"/>
      <c r="G1888" s="2297"/>
      <c r="H1888" s="2297"/>
      <c r="I1888" s="2297"/>
      <c r="J1888" s="2297"/>
      <c r="K1888" s="2297"/>
      <c r="L1888" s="2297"/>
      <c r="M1888" s="2297"/>
      <c r="N1888" s="2297"/>
      <c r="O1888" s="2297"/>
    </row>
    <row r="1889" ht="293.25" customHeight="1">
      <c r="A1889" s="2506"/>
      <c r="B1889" s="2297"/>
      <c r="C1889" s="2297"/>
      <c r="D1889" s="3482"/>
      <c r="E1889" s="2296"/>
      <c r="F1889" s="2297"/>
      <c r="G1889" s="2297"/>
      <c r="H1889" s="2297"/>
      <c r="I1889" s="2297"/>
      <c r="J1889" s="2297"/>
      <c r="K1889" s="2297"/>
      <c r="L1889" s="2297"/>
      <c r="M1889" s="2297"/>
      <c r="N1889" s="2297"/>
      <c r="O1889" s="2297"/>
    </row>
    <row r="1890" ht="293.25" customHeight="1">
      <c r="A1890" s="2506"/>
      <c r="B1890" s="2297"/>
      <c r="C1890" s="2297"/>
      <c r="D1890" s="3482"/>
      <c r="E1890" s="2296"/>
      <c r="F1890" s="2297"/>
      <c r="G1890" s="2297"/>
      <c r="H1890" s="2297"/>
      <c r="I1890" s="2297"/>
      <c r="J1890" s="2297"/>
      <c r="K1890" s="2297"/>
      <c r="L1890" s="2297"/>
      <c r="M1890" s="2297"/>
      <c r="N1890" s="2297"/>
      <c r="O1890" s="2297"/>
    </row>
    <row r="1891" ht="293.25" customHeight="1">
      <c r="A1891" s="2506"/>
      <c r="B1891" s="2297"/>
      <c r="C1891" s="2297"/>
      <c r="D1891" s="3482"/>
      <c r="E1891" s="2296"/>
      <c r="F1891" s="2297"/>
      <c r="G1891" s="2297"/>
      <c r="H1891" s="2297"/>
      <c r="I1891" s="2297"/>
      <c r="J1891" s="2297"/>
      <c r="K1891" s="2297"/>
      <c r="L1891" s="2297"/>
      <c r="M1891" s="2297"/>
      <c r="N1891" s="2297"/>
      <c r="O1891" s="2297"/>
    </row>
    <row r="1892" ht="293.25" customHeight="1">
      <c r="A1892" s="2506"/>
      <c r="B1892" s="2297"/>
      <c r="C1892" s="2297"/>
      <c r="D1892" s="3482"/>
      <c r="E1892" s="2296"/>
      <c r="F1892" s="2297"/>
      <c r="G1892" s="2297"/>
      <c r="H1892" s="2297"/>
      <c r="I1892" s="2297"/>
      <c r="J1892" s="2297"/>
      <c r="K1892" s="2297"/>
      <c r="L1892" s="2297"/>
      <c r="M1892" s="2297"/>
      <c r="N1892" s="2297"/>
      <c r="O1892" s="2297"/>
    </row>
    <row r="1893" ht="293.25" customHeight="1">
      <c r="A1893" s="2506"/>
      <c r="B1893" s="2297"/>
      <c r="C1893" s="2297"/>
      <c r="D1893" s="3482"/>
      <c r="E1893" s="2296"/>
      <c r="F1893" s="2297"/>
      <c r="G1893" s="2297"/>
      <c r="H1893" s="2297"/>
      <c r="I1893" s="2297"/>
      <c r="J1893" s="2297"/>
      <c r="K1893" s="2297"/>
      <c r="L1893" s="2297"/>
      <c r="M1893" s="2297"/>
      <c r="N1893" s="2297"/>
      <c r="O1893" s="2297"/>
    </row>
    <row r="1894" ht="293.25" customHeight="1">
      <c r="A1894" s="2506"/>
      <c r="B1894" s="2297"/>
      <c r="C1894" s="2297"/>
      <c r="D1894" s="3482"/>
      <c r="E1894" s="2296"/>
      <c r="F1894" s="2297"/>
      <c r="G1894" s="2297"/>
      <c r="H1894" s="2297"/>
      <c r="I1894" s="2297"/>
      <c r="J1894" s="2297"/>
      <c r="K1894" s="2297"/>
      <c r="L1894" s="2297"/>
      <c r="M1894" s="2297"/>
      <c r="N1894" s="2297"/>
      <c r="O1894" s="2297"/>
    </row>
    <row r="1895" ht="293.25" customHeight="1">
      <c r="A1895" s="2506"/>
      <c r="B1895" s="2297"/>
      <c r="C1895" s="2297"/>
      <c r="D1895" s="3482"/>
      <c r="E1895" s="2296"/>
      <c r="F1895" s="2297"/>
      <c r="G1895" s="2297"/>
      <c r="H1895" s="2297"/>
      <c r="I1895" s="2297"/>
      <c r="J1895" s="2297"/>
      <c r="K1895" s="2297"/>
      <c r="L1895" s="2297"/>
      <c r="M1895" s="2297"/>
      <c r="N1895" s="2297"/>
      <c r="O1895" s="2297"/>
    </row>
    <row r="1896" ht="293.25" customHeight="1">
      <c r="A1896" s="2506"/>
      <c r="B1896" s="2297"/>
      <c r="C1896" s="2297"/>
      <c r="D1896" s="3482"/>
      <c r="E1896" s="2296"/>
      <c r="F1896" s="2297"/>
      <c r="G1896" s="2297"/>
      <c r="H1896" s="2297"/>
      <c r="I1896" s="2297"/>
      <c r="J1896" s="2297"/>
      <c r="K1896" s="2297"/>
      <c r="L1896" s="2297"/>
      <c r="M1896" s="2297"/>
      <c r="N1896" s="2297"/>
      <c r="O1896" s="2297"/>
    </row>
    <row r="1897" ht="293.25" customHeight="1">
      <c r="A1897" s="2506"/>
      <c r="B1897" s="2297"/>
      <c r="C1897" s="2297"/>
      <c r="D1897" s="3482"/>
      <c r="E1897" s="2296"/>
      <c r="F1897" s="2297"/>
      <c r="G1897" s="2297"/>
      <c r="H1897" s="2297"/>
      <c r="I1897" s="2297"/>
      <c r="J1897" s="2297"/>
      <c r="K1897" s="2297"/>
      <c r="L1897" s="2297"/>
      <c r="M1897" s="2297"/>
      <c r="N1897" s="2297"/>
      <c r="O1897" s="2297"/>
    </row>
    <row r="1898" ht="293.25" customHeight="1">
      <c r="A1898" s="2506"/>
      <c r="B1898" s="2297"/>
      <c r="C1898" s="2297"/>
      <c r="D1898" s="3482"/>
      <c r="E1898" s="2296"/>
      <c r="F1898" s="2297"/>
      <c r="G1898" s="2297"/>
      <c r="H1898" s="2297"/>
      <c r="I1898" s="2297"/>
      <c r="J1898" s="2297"/>
      <c r="K1898" s="2297"/>
      <c r="L1898" s="2297"/>
      <c r="M1898" s="2297"/>
      <c r="N1898" s="2297"/>
      <c r="O1898" s="2297"/>
    </row>
    <row r="1899" ht="293.25" customHeight="1">
      <c r="A1899" s="2506"/>
      <c r="B1899" s="2297"/>
      <c r="C1899" s="2297"/>
      <c r="D1899" s="3482"/>
      <c r="E1899" s="2296"/>
      <c r="F1899" s="2297"/>
      <c r="G1899" s="2297"/>
      <c r="H1899" s="2297"/>
      <c r="I1899" s="2297"/>
      <c r="J1899" s="2297"/>
      <c r="K1899" s="2297"/>
      <c r="L1899" s="2297"/>
      <c r="M1899" s="2297"/>
      <c r="N1899" s="2297"/>
      <c r="O1899" s="2297"/>
    </row>
    <row r="1900" ht="293.25" customHeight="1">
      <c r="A1900" s="2506"/>
      <c r="B1900" s="2297"/>
      <c r="C1900" s="2297"/>
      <c r="D1900" s="3482"/>
      <c r="E1900" s="2296"/>
      <c r="F1900" s="2297"/>
      <c r="G1900" s="2297"/>
      <c r="H1900" s="2297"/>
      <c r="I1900" s="2297"/>
      <c r="J1900" s="2297"/>
      <c r="K1900" s="2297"/>
      <c r="L1900" s="2297"/>
      <c r="M1900" s="2297"/>
      <c r="N1900" s="2297"/>
      <c r="O1900" s="2297"/>
    </row>
    <row r="1901" ht="293.25" customHeight="1">
      <c r="A1901" s="2506"/>
      <c r="B1901" s="2297"/>
      <c r="C1901" s="2297"/>
      <c r="D1901" s="3482"/>
      <c r="E1901" s="2296"/>
      <c r="F1901" s="2297"/>
      <c r="G1901" s="2297"/>
      <c r="H1901" s="2297"/>
      <c r="I1901" s="2297"/>
      <c r="J1901" s="2297"/>
      <c r="K1901" s="2297"/>
      <c r="L1901" s="2297"/>
      <c r="M1901" s="2297"/>
      <c r="N1901" s="2297"/>
      <c r="O1901" s="2297"/>
    </row>
    <row r="1902" ht="293.25" customHeight="1">
      <c r="A1902" s="2506"/>
      <c r="B1902" s="2297"/>
      <c r="C1902" s="2297"/>
      <c r="D1902" s="3482"/>
      <c r="E1902" s="2296"/>
      <c r="F1902" s="2297"/>
      <c r="G1902" s="2297"/>
      <c r="H1902" s="2297"/>
      <c r="I1902" s="2297"/>
      <c r="J1902" s="2297"/>
      <c r="K1902" s="2297"/>
      <c r="L1902" s="2297"/>
      <c r="M1902" s="2297"/>
      <c r="N1902" s="2297"/>
      <c r="O1902" s="2297"/>
    </row>
    <row r="1903" ht="293.25" customHeight="1">
      <c r="A1903" s="2506"/>
      <c r="B1903" s="2297"/>
      <c r="C1903" s="2297"/>
      <c r="D1903" s="3482"/>
      <c r="E1903" s="2296"/>
      <c r="F1903" s="2297"/>
      <c r="G1903" s="2297"/>
      <c r="H1903" s="2297"/>
      <c r="I1903" s="2297"/>
      <c r="J1903" s="2297"/>
      <c r="K1903" s="2297"/>
      <c r="L1903" s="2297"/>
      <c r="M1903" s="2297"/>
      <c r="N1903" s="2297"/>
      <c r="O1903" s="2297"/>
    </row>
    <row r="1904" ht="293.25" customHeight="1">
      <c r="A1904" s="2506"/>
      <c r="B1904" s="2297"/>
      <c r="C1904" s="2297"/>
      <c r="D1904" s="3482"/>
      <c r="E1904" s="2296"/>
      <c r="F1904" s="2297"/>
      <c r="G1904" s="2297"/>
      <c r="H1904" s="2297"/>
      <c r="I1904" s="2297"/>
      <c r="J1904" s="2297"/>
      <c r="K1904" s="2297"/>
      <c r="L1904" s="2297"/>
      <c r="M1904" s="2297"/>
      <c r="N1904" s="2297"/>
      <c r="O1904" s="2297"/>
    </row>
    <row r="1905" ht="293.25" customHeight="1">
      <c r="A1905" s="2506"/>
      <c r="B1905" s="2297"/>
      <c r="C1905" s="2297"/>
      <c r="D1905" s="3482"/>
      <c r="E1905" s="2296"/>
      <c r="F1905" s="2297"/>
      <c r="G1905" s="2297"/>
      <c r="H1905" s="2297"/>
      <c r="I1905" s="2297"/>
      <c r="J1905" s="2297"/>
      <c r="K1905" s="2297"/>
      <c r="L1905" s="2297"/>
      <c r="M1905" s="2297"/>
      <c r="N1905" s="2297"/>
      <c r="O1905" s="2297"/>
    </row>
    <row r="1906" ht="293.25" customHeight="1">
      <c r="A1906" s="2506"/>
      <c r="B1906" s="2297"/>
      <c r="C1906" s="2297"/>
      <c r="D1906" s="3482"/>
      <c r="E1906" s="2296"/>
      <c r="F1906" s="2297"/>
      <c r="G1906" s="2297"/>
      <c r="H1906" s="2297"/>
      <c r="I1906" s="2297"/>
      <c r="J1906" s="2297"/>
      <c r="K1906" s="2297"/>
      <c r="L1906" s="2297"/>
      <c r="M1906" s="2297"/>
      <c r="N1906" s="2297"/>
      <c r="O1906" s="2297"/>
    </row>
    <row r="1907" ht="293.25" customHeight="1">
      <c r="A1907" s="2506"/>
      <c r="B1907" s="2297"/>
      <c r="C1907" s="2297"/>
      <c r="D1907" s="3482"/>
      <c r="E1907" s="2296"/>
      <c r="F1907" s="2297"/>
      <c r="G1907" s="2297"/>
      <c r="H1907" s="2297"/>
      <c r="I1907" s="2297"/>
      <c r="J1907" s="2297"/>
      <c r="K1907" s="2297"/>
      <c r="L1907" s="2297"/>
      <c r="M1907" s="2297"/>
      <c r="N1907" s="2297"/>
      <c r="O1907" s="2297"/>
    </row>
    <row r="1908" ht="293.25" customHeight="1">
      <c r="A1908" s="2506"/>
      <c r="B1908" s="2297"/>
      <c r="C1908" s="2297"/>
      <c r="D1908" s="3482"/>
      <c r="E1908" s="2296"/>
      <c r="F1908" s="2297"/>
      <c r="G1908" s="2297"/>
      <c r="H1908" s="2297"/>
      <c r="I1908" s="2297"/>
      <c r="J1908" s="2297"/>
      <c r="K1908" s="2297"/>
      <c r="L1908" s="2297"/>
      <c r="M1908" s="2297"/>
      <c r="N1908" s="2297"/>
      <c r="O1908" s="2297"/>
    </row>
    <row r="1909" ht="293.25" customHeight="1">
      <c r="A1909" s="2506"/>
      <c r="B1909" s="2297"/>
      <c r="C1909" s="2297"/>
      <c r="D1909" s="3482"/>
      <c r="E1909" s="2296"/>
      <c r="F1909" s="2297"/>
      <c r="G1909" s="2297"/>
      <c r="H1909" s="2297"/>
      <c r="I1909" s="2297"/>
      <c r="J1909" s="2297"/>
      <c r="K1909" s="2297"/>
      <c r="L1909" s="2297"/>
      <c r="M1909" s="2297"/>
      <c r="N1909" s="2297"/>
      <c r="O1909" s="2297"/>
    </row>
    <row r="1910" ht="293.25" customHeight="1">
      <c r="A1910" s="2506"/>
      <c r="B1910" s="2297"/>
      <c r="C1910" s="2297"/>
      <c r="D1910" s="3482"/>
      <c r="E1910" s="2296"/>
      <c r="F1910" s="2297"/>
      <c r="G1910" s="2297"/>
      <c r="H1910" s="2297"/>
      <c r="I1910" s="2297"/>
      <c r="J1910" s="2297"/>
      <c r="K1910" s="2297"/>
      <c r="L1910" s="2297"/>
      <c r="M1910" s="2297"/>
      <c r="N1910" s="2297"/>
      <c r="O1910" s="2297"/>
    </row>
    <row r="1911" ht="293.25" customHeight="1">
      <c r="A1911" s="2506"/>
      <c r="B1911" s="2297"/>
      <c r="C1911" s="2297"/>
      <c r="D1911" s="3482"/>
      <c r="E1911" s="2296"/>
      <c r="F1911" s="2297"/>
      <c r="G1911" s="2297"/>
      <c r="H1911" s="2297"/>
      <c r="I1911" s="2297"/>
      <c r="J1911" s="2297"/>
      <c r="K1911" s="2297"/>
      <c r="L1911" s="2297"/>
      <c r="M1911" s="2297"/>
      <c r="N1911" s="2297"/>
      <c r="O1911" s="2297"/>
    </row>
    <row r="1912" ht="293.25" customHeight="1">
      <c r="A1912" s="2506"/>
      <c r="B1912" s="2297"/>
      <c r="C1912" s="2297"/>
      <c r="D1912" s="3482"/>
      <c r="E1912" s="2296"/>
      <c r="F1912" s="2297"/>
      <c r="G1912" s="2297"/>
      <c r="H1912" s="2297"/>
      <c r="I1912" s="2297"/>
      <c r="J1912" s="2297"/>
      <c r="K1912" s="2297"/>
      <c r="L1912" s="2297"/>
      <c r="M1912" s="2297"/>
      <c r="N1912" s="2297"/>
      <c r="O1912" s="2297"/>
    </row>
    <row r="1913" ht="293.25" customHeight="1">
      <c r="A1913" s="2506"/>
      <c r="B1913" s="2297"/>
      <c r="C1913" s="2297"/>
      <c r="D1913" s="3482"/>
      <c r="E1913" s="2296"/>
      <c r="F1913" s="2297"/>
      <c r="G1913" s="2297"/>
      <c r="H1913" s="2297"/>
      <c r="I1913" s="2297"/>
      <c r="J1913" s="2297"/>
      <c r="K1913" s="2297"/>
      <c r="L1913" s="2297"/>
      <c r="M1913" s="2297"/>
      <c r="N1913" s="2297"/>
      <c r="O1913" s="2297"/>
    </row>
    <row r="1914" ht="293.25" customHeight="1">
      <c r="A1914" s="2506"/>
      <c r="B1914" s="2297"/>
      <c r="C1914" s="2297"/>
      <c r="D1914" s="3482"/>
      <c r="E1914" s="2296"/>
      <c r="F1914" s="2297"/>
      <c r="G1914" s="2297"/>
      <c r="H1914" s="2297"/>
      <c r="I1914" s="2297"/>
      <c r="J1914" s="2297"/>
      <c r="K1914" s="2297"/>
      <c r="L1914" s="2297"/>
      <c r="M1914" s="2297"/>
      <c r="N1914" s="2297"/>
      <c r="O1914" s="2297"/>
    </row>
    <row r="1915" ht="293.25" customHeight="1">
      <c r="A1915" s="2506"/>
      <c r="B1915" s="2297"/>
      <c r="C1915" s="2297"/>
      <c r="D1915" s="3482"/>
      <c r="E1915" s="2296"/>
      <c r="F1915" s="2297"/>
      <c r="G1915" s="2297"/>
      <c r="H1915" s="2297"/>
      <c r="I1915" s="2297"/>
      <c r="J1915" s="2297"/>
      <c r="K1915" s="2297"/>
      <c r="L1915" s="2297"/>
      <c r="M1915" s="2297"/>
      <c r="N1915" s="2297"/>
      <c r="O1915" s="2297"/>
    </row>
    <row r="1916" ht="293.25" customHeight="1">
      <c r="A1916" s="2506"/>
      <c r="B1916" s="2297"/>
      <c r="C1916" s="2297"/>
      <c r="D1916" s="3482"/>
      <c r="E1916" s="2296"/>
      <c r="F1916" s="2297"/>
      <c r="G1916" s="2297"/>
      <c r="H1916" s="2297"/>
      <c r="I1916" s="2297"/>
      <c r="J1916" s="2297"/>
      <c r="K1916" s="2297"/>
      <c r="L1916" s="2297"/>
      <c r="M1916" s="2297"/>
      <c r="N1916" s="2297"/>
      <c r="O1916" s="2297"/>
    </row>
    <row r="1917" ht="293.25" customHeight="1">
      <c r="A1917" s="2506"/>
      <c r="B1917" s="2297"/>
      <c r="C1917" s="2297"/>
      <c r="D1917" s="3482"/>
      <c r="E1917" s="2296"/>
      <c r="F1917" s="2297"/>
      <c r="G1917" s="2297"/>
      <c r="H1917" s="2297"/>
      <c r="I1917" s="2297"/>
      <c r="J1917" s="2297"/>
      <c r="K1917" s="2297"/>
      <c r="L1917" s="2297"/>
      <c r="M1917" s="2297"/>
      <c r="N1917" s="2297"/>
      <c r="O1917" s="2297"/>
    </row>
    <row r="1918" ht="293.25" customHeight="1">
      <c r="A1918" s="2506"/>
      <c r="B1918" s="2297"/>
      <c r="C1918" s="2297"/>
      <c r="D1918" s="3482"/>
      <c r="E1918" s="2296"/>
      <c r="F1918" s="2297"/>
      <c r="G1918" s="2297"/>
      <c r="H1918" s="2297"/>
      <c r="I1918" s="2297"/>
      <c r="J1918" s="2297"/>
      <c r="K1918" s="2297"/>
      <c r="L1918" s="2297"/>
      <c r="M1918" s="2297"/>
      <c r="N1918" s="2297"/>
      <c r="O1918" s="2297"/>
    </row>
    <row r="1919" ht="293.25" customHeight="1">
      <c r="A1919" s="2506"/>
      <c r="B1919" s="2297"/>
      <c r="C1919" s="2297"/>
      <c r="D1919" s="3482"/>
      <c r="E1919" s="2296"/>
      <c r="F1919" s="2297"/>
      <c r="G1919" s="2297"/>
      <c r="H1919" s="2297"/>
      <c r="I1919" s="2297"/>
      <c r="J1919" s="2297"/>
      <c r="K1919" s="2297"/>
      <c r="L1919" s="2297"/>
      <c r="M1919" s="2297"/>
      <c r="N1919" s="2297"/>
      <c r="O1919" s="2297"/>
    </row>
    <row r="1920" ht="293.25" customHeight="1">
      <c r="A1920" s="2506"/>
      <c r="B1920" s="2297"/>
      <c r="C1920" s="2297"/>
      <c r="D1920" s="3482"/>
      <c r="E1920" s="2296"/>
      <c r="F1920" s="2297"/>
      <c r="G1920" s="2297"/>
      <c r="H1920" s="2297"/>
      <c r="I1920" s="2297"/>
      <c r="J1920" s="2297"/>
      <c r="K1920" s="2297"/>
      <c r="L1920" s="2297"/>
      <c r="M1920" s="2297"/>
      <c r="N1920" s="2297"/>
      <c r="O1920" s="2297"/>
    </row>
    <row r="1921" ht="293.25" customHeight="1">
      <c r="A1921" s="2506"/>
      <c r="B1921" s="2297"/>
      <c r="C1921" s="2297"/>
      <c r="D1921" s="3482"/>
      <c r="E1921" s="2296"/>
      <c r="F1921" s="2297"/>
      <c r="G1921" s="2297"/>
      <c r="H1921" s="2297"/>
      <c r="I1921" s="2297"/>
      <c r="J1921" s="2297"/>
      <c r="K1921" s="2297"/>
      <c r="L1921" s="2297"/>
      <c r="M1921" s="2297"/>
      <c r="N1921" s="2297"/>
      <c r="O1921" s="2297"/>
    </row>
    <row r="1922" ht="293.25" customHeight="1">
      <c r="A1922" s="2506"/>
      <c r="B1922" s="2297"/>
      <c r="C1922" s="2297"/>
      <c r="D1922" s="3482"/>
      <c r="E1922" s="2296"/>
      <c r="F1922" s="2297"/>
      <c r="G1922" s="2297"/>
      <c r="H1922" s="2297"/>
      <c r="I1922" s="2297"/>
      <c r="J1922" s="2297"/>
      <c r="K1922" s="2297"/>
      <c r="L1922" s="2297"/>
      <c r="M1922" s="2297"/>
      <c r="N1922" s="2297"/>
      <c r="O1922" s="2297"/>
    </row>
    <row r="1923" ht="293.25" customHeight="1">
      <c r="A1923" s="2506"/>
      <c r="B1923" s="2297"/>
      <c r="C1923" s="2297"/>
      <c r="D1923" s="3482"/>
      <c r="E1923" s="2296"/>
      <c r="F1923" s="2297"/>
      <c r="G1923" s="2297"/>
      <c r="H1923" s="2297"/>
      <c r="I1923" s="2297"/>
      <c r="J1923" s="2297"/>
      <c r="K1923" s="2297"/>
      <c r="L1923" s="2297"/>
      <c r="M1923" s="2297"/>
      <c r="N1923" s="2297"/>
      <c r="O1923" s="2297"/>
    </row>
    <row r="1924" ht="293.25" customHeight="1">
      <c r="A1924" s="2506"/>
      <c r="B1924" s="2297"/>
      <c r="C1924" s="2297"/>
      <c r="D1924" s="3482"/>
      <c r="E1924" s="2296"/>
      <c r="F1924" s="2297"/>
      <c r="G1924" s="2297"/>
      <c r="H1924" s="2297"/>
      <c r="I1924" s="2297"/>
      <c r="J1924" s="2297"/>
      <c r="K1924" s="2297"/>
      <c r="L1924" s="2297"/>
      <c r="M1924" s="2297"/>
      <c r="N1924" s="2297"/>
      <c r="O1924" s="2297"/>
    </row>
    <row r="1925" ht="293.25" customHeight="1">
      <c r="A1925" s="2506"/>
      <c r="B1925" s="2297"/>
      <c r="C1925" s="2297"/>
      <c r="D1925" s="3482"/>
      <c r="E1925" s="2296"/>
      <c r="F1925" s="2297"/>
      <c r="G1925" s="2297"/>
      <c r="H1925" s="2297"/>
      <c r="I1925" s="2297"/>
      <c r="J1925" s="2297"/>
      <c r="K1925" s="2297"/>
      <c r="L1925" s="2297"/>
      <c r="M1925" s="2297"/>
      <c r="N1925" s="2297"/>
      <c r="O1925" s="2297"/>
    </row>
    <row r="1926" ht="293.25" customHeight="1">
      <c r="A1926" s="2506"/>
      <c r="B1926" s="2297"/>
      <c r="C1926" s="2297"/>
      <c r="D1926" s="3482"/>
      <c r="E1926" s="2296"/>
      <c r="F1926" s="2297"/>
      <c r="G1926" s="2297"/>
      <c r="H1926" s="2297"/>
      <c r="I1926" s="2297"/>
      <c r="J1926" s="2297"/>
      <c r="K1926" s="2297"/>
      <c r="L1926" s="2297"/>
      <c r="M1926" s="2297"/>
      <c r="N1926" s="2297"/>
      <c r="O1926" s="2297"/>
    </row>
    <row r="1927" ht="293.25" customHeight="1">
      <c r="A1927" s="2506"/>
      <c r="B1927" s="2297"/>
      <c r="C1927" s="2297"/>
      <c r="D1927" s="3482"/>
      <c r="E1927" s="2296"/>
      <c r="F1927" s="2297"/>
      <c r="G1927" s="2297"/>
      <c r="H1927" s="2297"/>
      <c r="I1927" s="2297"/>
      <c r="J1927" s="2297"/>
      <c r="K1927" s="2297"/>
      <c r="L1927" s="2297"/>
      <c r="M1927" s="2297"/>
      <c r="N1927" s="2297"/>
      <c r="O1927" s="2297"/>
    </row>
    <row r="1928" ht="293.25" customHeight="1">
      <c r="A1928" s="2506"/>
      <c r="B1928" s="2297"/>
      <c r="C1928" s="2297"/>
      <c r="D1928" s="3482"/>
      <c r="E1928" s="2296"/>
      <c r="F1928" s="2297"/>
      <c r="G1928" s="2297"/>
      <c r="H1928" s="2297"/>
      <c r="I1928" s="2297"/>
      <c r="J1928" s="2297"/>
      <c r="K1928" s="2297"/>
      <c r="L1928" s="2297"/>
      <c r="M1928" s="2297"/>
      <c r="N1928" s="2297"/>
      <c r="O1928" s="2297"/>
    </row>
    <row r="1929" ht="293.25" customHeight="1">
      <c r="A1929" s="2506"/>
      <c r="B1929" s="2297"/>
      <c r="C1929" s="2297"/>
      <c r="D1929" s="3482"/>
      <c r="E1929" s="2296"/>
      <c r="F1929" s="2297"/>
      <c r="G1929" s="2297"/>
      <c r="H1929" s="2297"/>
      <c r="I1929" s="2297"/>
      <c r="J1929" s="2297"/>
      <c r="K1929" s="2297"/>
      <c r="L1929" s="2297"/>
      <c r="M1929" s="2297"/>
      <c r="N1929" s="2297"/>
      <c r="O1929" s="2297"/>
    </row>
    <row r="1930" ht="293.25" customHeight="1">
      <c r="A1930" s="2506"/>
      <c r="B1930" s="2297"/>
      <c r="C1930" s="2297"/>
      <c r="D1930" s="3482"/>
      <c r="E1930" s="2296"/>
      <c r="F1930" s="2297"/>
      <c r="G1930" s="2297"/>
      <c r="H1930" s="2297"/>
      <c r="I1930" s="2297"/>
      <c r="J1930" s="2297"/>
      <c r="K1930" s="2297"/>
      <c r="L1930" s="2297"/>
      <c r="M1930" s="2297"/>
      <c r="N1930" s="2297"/>
      <c r="O1930" s="2297"/>
    </row>
    <row r="1931" ht="293.25" customHeight="1">
      <c r="A1931" s="2506"/>
      <c r="B1931" s="2297"/>
      <c r="C1931" s="2297"/>
      <c r="D1931" s="3482"/>
      <c r="E1931" s="2296"/>
      <c r="F1931" s="2297"/>
      <c r="G1931" s="2297"/>
      <c r="H1931" s="2297"/>
      <c r="I1931" s="2297"/>
      <c r="J1931" s="2297"/>
      <c r="K1931" s="2297"/>
      <c r="L1931" s="2297"/>
      <c r="M1931" s="2297"/>
      <c r="N1931" s="2297"/>
      <c r="O1931" s="2297"/>
    </row>
    <row r="1932" ht="293.25" customHeight="1">
      <c r="A1932" s="2506"/>
      <c r="B1932" s="2297"/>
      <c r="C1932" s="2297"/>
      <c r="D1932" s="3482"/>
      <c r="E1932" s="2296"/>
      <c r="F1932" s="2297"/>
      <c r="G1932" s="2297"/>
      <c r="H1932" s="2297"/>
      <c r="I1932" s="2297"/>
      <c r="J1932" s="2297"/>
      <c r="K1932" s="2297"/>
      <c r="L1932" s="2297"/>
      <c r="M1932" s="2297"/>
      <c r="N1932" s="2297"/>
      <c r="O1932" s="2297"/>
    </row>
    <row r="1933" ht="293.25" customHeight="1">
      <c r="A1933" s="2506"/>
      <c r="B1933" s="2297"/>
      <c r="C1933" s="2297"/>
      <c r="D1933" s="3482"/>
      <c r="E1933" s="2296"/>
      <c r="F1933" s="2297"/>
      <c r="G1933" s="2297"/>
      <c r="H1933" s="2297"/>
      <c r="I1933" s="2297"/>
      <c r="J1933" s="2297"/>
      <c r="K1933" s="2297"/>
      <c r="L1933" s="2297"/>
      <c r="M1933" s="2297"/>
      <c r="N1933" s="2297"/>
      <c r="O1933" s="2297"/>
    </row>
    <row r="1934" ht="293.25" customHeight="1">
      <c r="A1934" s="2506"/>
      <c r="B1934" s="2297"/>
      <c r="C1934" s="2297"/>
      <c r="D1934" s="3482"/>
      <c r="E1934" s="2296"/>
      <c r="F1934" s="2297"/>
      <c r="G1934" s="2297"/>
      <c r="H1934" s="2297"/>
      <c r="I1934" s="2297"/>
      <c r="J1934" s="2297"/>
      <c r="K1934" s="2297"/>
      <c r="L1934" s="2297"/>
      <c r="M1934" s="2297"/>
      <c r="N1934" s="2297"/>
      <c r="O1934" s="2297"/>
    </row>
    <row r="1935" ht="293.25" customHeight="1">
      <c r="A1935" s="2506"/>
      <c r="B1935" s="2297"/>
      <c r="C1935" s="2297"/>
      <c r="D1935" s="3482"/>
      <c r="E1935" s="2296"/>
      <c r="F1935" s="2297"/>
      <c r="G1935" s="2297"/>
      <c r="H1935" s="2297"/>
      <c r="I1935" s="2297"/>
      <c r="J1935" s="2297"/>
      <c r="K1935" s="2297"/>
      <c r="L1935" s="2297"/>
      <c r="M1935" s="2297"/>
      <c r="N1935" s="2297"/>
      <c r="O1935" s="2297"/>
    </row>
    <row r="1936" ht="293.25" customHeight="1">
      <c r="A1936" s="2506"/>
      <c r="B1936" s="2297"/>
      <c r="C1936" s="2297"/>
      <c r="D1936" s="3482"/>
      <c r="E1936" s="2296"/>
      <c r="F1936" s="2297"/>
      <c r="G1936" s="2297"/>
      <c r="H1936" s="2297"/>
      <c r="I1936" s="2297"/>
      <c r="J1936" s="2297"/>
      <c r="K1936" s="2297"/>
      <c r="L1936" s="2297"/>
      <c r="M1936" s="2297"/>
      <c r="N1936" s="2297"/>
      <c r="O1936" s="2297"/>
    </row>
    <row r="1937" ht="293.25" customHeight="1">
      <c r="A1937" s="2506"/>
      <c r="B1937" s="2297"/>
      <c r="C1937" s="2297"/>
      <c r="D1937" s="3482"/>
      <c r="E1937" s="2296"/>
      <c r="F1937" s="2297"/>
      <c r="G1937" s="2297"/>
      <c r="H1937" s="2297"/>
      <c r="I1937" s="2297"/>
      <c r="J1937" s="2297"/>
      <c r="K1937" s="2297"/>
      <c r="L1937" s="2297"/>
      <c r="M1937" s="2297"/>
      <c r="N1937" s="2297"/>
      <c r="O1937" s="2297"/>
    </row>
    <row r="1938" ht="293.25" customHeight="1">
      <c r="A1938" s="2506"/>
      <c r="B1938" s="2297"/>
      <c r="C1938" s="2297"/>
      <c r="D1938" s="3482"/>
      <c r="E1938" s="2296"/>
      <c r="F1938" s="2297"/>
      <c r="G1938" s="2297"/>
      <c r="H1938" s="2297"/>
      <c r="I1938" s="2297"/>
      <c r="J1938" s="2297"/>
      <c r="K1938" s="2297"/>
      <c r="L1938" s="2297"/>
      <c r="M1938" s="2297"/>
      <c r="N1938" s="2297"/>
      <c r="O1938" s="2297"/>
    </row>
    <row r="1939" ht="293.25" customHeight="1">
      <c r="A1939" s="2506"/>
      <c r="B1939" s="2297"/>
      <c r="C1939" s="2297"/>
      <c r="D1939" s="3482"/>
      <c r="E1939" s="2296"/>
      <c r="F1939" s="2297"/>
      <c r="G1939" s="2297"/>
      <c r="H1939" s="2297"/>
      <c r="I1939" s="2297"/>
      <c r="J1939" s="2297"/>
      <c r="K1939" s="2297"/>
      <c r="L1939" s="2297"/>
      <c r="M1939" s="2297"/>
      <c r="N1939" s="2297"/>
      <c r="O1939" s="2297"/>
    </row>
    <row r="1940" ht="293.25" customHeight="1">
      <c r="A1940" s="2506"/>
      <c r="B1940" s="2297"/>
      <c r="C1940" s="2297"/>
      <c r="D1940" s="3482"/>
      <c r="E1940" s="2296"/>
      <c r="F1940" s="2297"/>
      <c r="G1940" s="2297"/>
      <c r="H1940" s="2297"/>
      <c r="I1940" s="2297"/>
      <c r="J1940" s="2297"/>
      <c r="K1940" s="2297"/>
      <c r="L1940" s="2297"/>
      <c r="M1940" s="2297"/>
      <c r="N1940" s="2297"/>
      <c r="O1940" s="2297"/>
    </row>
    <row r="1941" ht="293.25" customHeight="1">
      <c r="A1941" s="2506"/>
      <c r="B1941" s="2297"/>
      <c r="C1941" s="2297"/>
      <c r="D1941" s="3482"/>
      <c r="E1941" s="2296"/>
      <c r="F1941" s="2297"/>
      <c r="G1941" s="2297"/>
      <c r="H1941" s="2297"/>
      <c r="I1941" s="2297"/>
      <c r="J1941" s="2297"/>
      <c r="K1941" s="2297"/>
      <c r="L1941" s="2297"/>
      <c r="M1941" s="2297"/>
      <c r="N1941" s="2297"/>
      <c r="O1941" s="2297"/>
    </row>
    <row r="1942" ht="293.25" customHeight="1">
      <c r="A1942" s="2506"/>
      <c r="B1942" s="2297"/>
      <c r="C1942" s="2297"/>
      <c r="D1942" s="3482"/>
      <c r="E1942" s="2296"/>
      <c r="F1942" s="2297"/>
      <c r="G1942" s="2297"/>
      <c r="H1942" s="2297"/>
      <c r="I1942" s="2297"/>
      <c r="J1942" s="2297"/>
      <c r="K1942" s="2297"/>
      <c r="L1942" s="2297"/>
      <c r="M1942" s="2297"/>
      <c r="N1942" s="2297"/>
      <c r="O1942" s="2297"/>
    </row>
    <row r="1943" ht="293.25" customHeight="1">
      <c r="A1943" s="2506"/>
      <c r="B1943" s="2297"/>
      <c r="C1943" s="2297"/>
      <c r="D1943" s="3482"/>
      <c r="E1943" s="2296"/>
      <c r="F1943" s="2297"/>
      <c r="G1943" s="2297"/>
      <c r="H1943" s="2297"/>
      <c r="I1943" s="2297"/>
      <c r="J1943" s="2297"/>
      <c r="K1943" s="2297"/>
      <c r="L1943" s="2297"/>
      <c r="M1943" s="2297"/>
      <c r="N1943" s="2297"/>
      <c r="O1943" s="2297"/>
    </row>
    <row r="1944" ht="293.25" customHeight="1">
      <c r="A1944" s="2506"/>
      <c r="B1944" s="2297"/>
      <c r="C1944" s="2297"/>
      <c r="D1944" s="3482"/>
      <c r="E1944" s="2296"/>
      <c r="F1944" s="2297"/>
      <c r="G1944" s="2297"/>
      <c r="H1944" s="2297"/>
      <c r="I1944" s="2297"/>
      <c r="J1944" s="2297"/>
      <c r="K1944" s="2297"/>
      <c r="L1944" s="2297"/>
      <c r="M1944" s="2297"/>
      <c r="N1944" s="2297"/>
      <c r="O1944" s="2297"/>
    </row>
    <row r="1945" ht="293.25" customHeight="1">
      <c r="A1945" s="2506"/>
      <c r="B1945" s="2297"/>
      <c r="C1945" s="2297"/>
      <c r="D1945" s="3482"/>
      <c r="E1945" s="2296"/>
      <c r="F1945" s="2297"/>
      <c r="G1945" s="2297"/>
      <c r="H1945" s="2297"/>
      <c r="I1945" s="2297"/>
      <c r="J1945" s="2297"/>
      <c r="K1945" s="2297"/>
      <c r="L1945" s="2297"/>
      <c r="M1945" s="2297"/>
      <c r="N1945" s="2297"/>
      <c r="O1945" s="2297"/>
    </row>
    <row r="1946" ht="293.25" customHeight="1">
      <c r="A1946" s="2506"/>
      <c r="B1946" s="2297"/>
      <c r="C1946" s="2297"/>
      <c r="D1946" s="3482"/>
      <c r="E1946" s="2296"/>
      <c r="F1946" s="2297"/>
      <c r="G1946" s="2297"/>
      <c r="H1946" s="2297"/>
      <c r="I1946" s="2297"/>
      <c r="J1946" s="2297"/>
      <c r="K1946" s="2297"/>
      <c r="L1946" s="2297"/>
      <c r="M1946" s="2297"/>
      <c r="N1946" s="2297"/>
      <c r="O1946" s="2297"/>
    </row>
    <row r="1947" ht="293.25" customHeight="1">
      <c r="A1947" s="2506"/>
      <c r="B1947" s="2297"/>
      <c r="C1947" s="2297"/>
      <c r="D1947" s="3482"/>
      <c r="E1947" s="2296"/>
      <c r="F1947" s="2297"/>
      <c r="G1947" s="2297"/>
      <c r="H1947" s="2297"/>
      <c r="I1947" s="2297"/>
      <c r="J1947" s="2297"/>
      <c r="K1947" s="2297"/>
      <c r="L1947" s="2297"/>
      <c r="M1947" s="2297"/>
      <c r="N1947" s="2297"/>
      <c r="O1947" s="2297"/>
    </row>
    <row r="1948" ht="293.25" customHeight="1">
      <c r="A1948" s="2506"/>
      <c r="B1948" s="2297"/>
      <c r="C1948" s="2297"/>
      <c r="D1948" s="3482"/>
      <c r="E1948" s="2296"/>
      <c r="F1948" s="2297"/>
      <c r="G1948" s="2297"/>
      <c r="H1948" s="2297"/>
      <c r="I1948" s="2297"/>
      <c r="J1948" s="2297"/>
      <c r="K1948" s="2297"/>
      <c r="L1948" s="2297"/>
      <c r="M1948" s="2297"/>
      <c r="N1948" s="2297"/>
      <c r="O1948" s="2297"/>
    </row>
    <row r="1949" ht="293.25" customHeight="1">
      <c r="A1949" s="2506"/>
      <c r="B1949" s="2297"/>
      <c r="C1949" s="2297"/>
      <c r="D1949" s="3482"/>
      <c r="E1949" s="2296"/>
      <c r="F1949" s="2297"/>
      <c r="G1949" s="2297"/>
      <c r="H1949" s="2297"/>
      <c r="I1949" s="2297"/>
      <c r="J1949" s="2297"/>
      <c r="K1949" s="2297"/>
      <c r="L1949" s="2297"/>
      <c r="M1949" s="2297"/>
      <c r="N1949" s="2297"/>
      <c r="O1949" s="2297"/>
    </row>
    <row r="1950" ht="293.25" customHeight="1">
      <c r="A1950" s="2506"/>
      <c r="B1950" s="2297"/>
      <c r="C1950" s="2297"/>
      <c r="D1950" s="3482"/>
      <c r="E1950" s="2296"/>
      <c r="F1950" s="2297"/>
      <c r="G1950" s="2297"/>
      <c r="H1950" s="2297"/>
      <c r="I1950" s="2297"/>
      <c r="J1950" s="2297"/>
      <c r="K1950" s="2297"/>
      <c r="L1950" s="2297"/>
      <c r="M1950" s="2297"/>
      <c r="N1950" s="2297"/>
      <c r="O1950" s="2297"/>
    </row>
    <row r="1951" ht="293.25" customHeight="1">
      <c r="A1951" s="2506"/>
      <c r="B1951" s="2297"/>
      <c r="C1951" s="2297"/>
      <c r="D1951" s="3482"/>
      <c r="E1951" s="2296"/>
      <c r="F1951" s="2297"/>
      <c r="G1951" s="2297"/>
      <c r="H1951" s="2297"/>
      <c r="I1951" s="2297"/>
      <c r="J1951" s="2297"/>
      <c r="K1951" s="2297"/>
      <c r="L1951" s="2297"/>
      <c r="M1951" s="2297"/>
      <c r="N1951" s="2297"/>
      <c r="O1951" s="2297"/>
    </row>
    <row r="1952" ht="293.25" customHeight="1">
      <c r="A1952" s="2506"/>
      <c r="B1952" s="2297"/>
      <c r="C1952" s="2297"/>
      <c r="D1952" s="3482"/>
      <c r="E1952" s="2296"/>
      <c r="F1952" s="2297"/>
      <c r="G1952" s="2297"/>
      <c r="H1952" s="2297"/>
      <c r="I1952" s="2297"/>
      <c r="J1952" s="2297"/>
      <c r="K1952" s="2297"/>
      <c r="L1952" s="2297"/>
      <c r="M1952" s="2297"/>
      <c r="N1952" s="2297"/>
      <c r="O1952" s="2297"/>
    </row>
    <row r="1953" ht="293.25" customHeight="1">
      <c r="A1953" s="2506"/>
      <c r="B1953" s="2297"/>
      <c r="C1953" s="2297"/>
      <c r="D1953" s="3482"/>
      <c r="E1953" s="2296"/>
      <c r="F1953" s="2297"/>
      <c r="G1953" s="2297"/>
      <c r="H1953" s="2297"/>
      <c r="I1953" s="2297"/>
      <c r="J1953" s="2297"/>
      <c r="K1953" s="2297"/>
      <c r="L1953" s="2297"/>
      <c r="M1953" s="2297"/>
      <c r="N1953" s="2297"/>
      <c r="O1953" s="2297"/>
    </row>
    <row r="1954" ht="293.25" customHeight="1">
      <c r="A1954" s="2506"/>
      <c r="B1954" s="2297"/>
      <c r="C1954" s="2297"/>
      <c r="D1954" s="3482"/>
      <c r="E1954" s="2296"/>
      <c r="F1954" s="2297"/>
      <c r="G1954" s="2297"/>
      <c r="H1954" s="2297"/>
      <c r="I1954" s="2297"/>
      <c r="J1954" s="2297"/>
      <c r="K1954" s="2297"/>
      <c r="L1954" s="2297"/>
      <c r="M1954" s="2297"/>
      <c r="N1954" s="2297"/>
      <c r="O1954" s="2297"/>
    </row>
    <row r="1955" ht="293.25" customHeight="1">
      <c r="A1955" s="2506"/>
      <c r="B1955" s="2297"/>
      <c r="C1955" s="2297"/>
      <c r="D1955" s="3482"/>
      <c r="E1955" s="2296"/>
      <c r="F1955" s="2297"/>
      <c r="G1955" s="2297"/>
      <c r="H1955" s="2297"/>
      <c r="I1955" s="2297"/>
      <c r="J1955" s="2297"/>
      <c r="K1955" s="2297"/>
      <c r="L1955" s="2297"/>
      <c r="M1955" s="2297"/>
      <c r="N1955" s="2297"/>
      <c r="O1955" s="2297"/>
    </row>
    <row r="1956" ht="293.25" customHeight="1">
      <c r="A1956" s="2506"/>
      <c r="B1956" s="2297"/>
      <c r="C1956" s="2297"/>
      <c r="D1956" s="3482"/>
      <c r="E1956" s="2296"/>
      <c r="F1956" s="2297"/>
      <c r="G1956" s="2297"/>
      <c r="H1956" s="2297"/>
      <c r="I1956" s="2297"/>
      <c r="J1956" s="2297"/>
      <c r="K1956" s="2297"/>
      <c r="L1956" s="2297"/>
      <c r="M1956" s="2297"/>
      <c r="N1956" s="2297"/>
      <c r="O1956" s="2297"/>
    </row>
    <row r="1957" ht="293.25" customHeight="1">
      <c r="A1957" s="2506"/>
      <c r="B1957" s="2297"/>
      <c r="C1957" s="2297"/>
      <c r="D1957" s="3482"/>
      <c r="E1957" s="2296"/>
      <c r="F1957" s="2297"/>
      <c r="G1957" s="2297"/>
      <c r="H1957" s="2297"/>
      <c r="I1957" s="2297"/>
      <c r="J1957" s="2297"/>
      <c r="K1957" s="2297"/>
      <c r="L1957" s="2297"/>
      <c r="M1957" s="2297"/>
      <c r="N1957" s="2297"/>
      <c r="O1957" s="2297"/>
    </row>
    <row r="1958" ht="293.25" customHeight="1">
      <c r="A1958" s="2506"/>
      <c r="B1958" s="2297"/>
      <c r="C1958" s="2297"/>
      <c r="D1958" s="3482"/>
      <c r="E1958" s="2296"/>
      <c r="F1958" s="2297"/>
      <c r="G1958" s="2297"/>
      <c r="H1958" s="2297"/>
      <c r="I1958" s="2297"/>
      <c r="J1958" s="2297"/>
      <c r="K1958" s="2297"/>
      <c r="L1958" s="2297"/>
      <c r="M1958" s="2297"/>
      <c r="N1958" s="2297"/>
      <c r="O1958" s="2297"/>
    </row>
    <row r="1959" ht="293.25" customHeight="1">
      <c r="A1959" s="2506"/>
      <c r="B1959" s="2297"/>
      <c r="C1959" s="2297"/>
      <c r="D1959" s="3482"/>
      <c r="E1959" s="2296"/>
      <c r="F1959" s="2297"/>
      <c r="G1959" s="2297"/>
      <c r="H1959" s="2297"/>
      <c r="I1959" s="2297"/>
      <c r="J1959" s="2297"/>
      <c r="K1959" s="2297"/>
      <c r="L1959" s="2297"/>
      <c r="M1959" s="2297"/>
      <c r="N1959" s="2297"/>
      <c r="O1959" s="2297"/>
    </row>
    <row r="1960" ht="293.25" customHeight="1">
      <c r="A1960" s="2506"/>
      <c r="B1960" s="2297"/>
      <c r="C1960" s="2297"/>
      <c r="D1960" s="3482"/>
      <c r="E1960" s="2296"/>
      <c r="F1960" s="2297"/>
      <c r="G1960" s="2297"/>
      <c r="H1960" s="2297"/>
      <c r="I1960" s="2297"/>
      <c r="J1960" s="2297"/>
      <c r="K1960" s="2297"/>
      <c r="L1960" s="2297"/>
      <c r="M1960" s="2297"/>
      <c r="N1960" s="2297"/>
      <c r="O1960" s="2297"/>
    </row>
    <row r="1961" ht="293.25" customHeight="1">
      <c r="A1961" s="2506"/>
      <c r="B1961" s="2297"/>
      <c r="C1961" s="2297"/>
      <c r="D1961" s="3482"/>
      <c r="E1961" s="2296"/>
      <c r="F1961" s="2297"/>
      <c r="G1961" s="2297"/>
      <c r="H1961" s="2297"/>
      <c r="I1961" s="2297"/>
      <c r="J1961" s="2297"/>
      <c r="K1961" s="2297"/>
      <c r="L1961" s="2297"/>
      <c r="M1961" s="2297"/>
      <c r="N1961" s="2297"/>
      <c r="O1961" s="2297"/>
    </row>
    <row r="1962" ht="293.25" customHeight="1">
      <c r="A1962" s="2506"/>
      <c r="B1962" s="2297"/>
      <c r="C1962" s="2297"/>
      <c r="D1962" s="3482"/>
      <c r="E1962" s="2296"/>
      <c r="F1962" s="2297"/>
      <c r="G1962" s="2297"/>
      <c r="H1962" s="2297"/>
      <c r="I1962" s="2297"/>
      <c r="J1962" s="2297"/>
      <c r="K1962" s="2297"/>
      <c r="L1962" s="2297"/>
      <c r="M1962" s="2297"/>
      <c r="N1962" s="2297"/>
      <c r="O1962" s="2297"/>
    </row>
    <row r="1963" ht="293.25" customHeight="1">
      <c r="A1963" s="2506"/>
      <c r="B1963" s="2297"/>
      <c r="C1963" s="2297"/>
      <c r="D1963" s="3482"/>
      <c r="E1963" s="2296"/>
      <c r="F1963" s="2297"/>
      <c r="G1963" s="2297"/>
      <c r="H1963" s="2297"/>
      <c r="I1963" s="2297"/>
      <c r="J1963" s="2297"/>
      <c r="K1963" s="2297"/>
      <c r="L1963" s="2297"/>
      <c r="M1963" s="2297"/>
      <c r="N1963" s="2297"/>
      <c r="O1963" s="2297"/>
    </row>
    <row r="1964" ht="293.25" customHeight="1">
      <c r="A1964" s="2506"/>
      <c r="B1964" s="2297"/>
      <c r="C1964" s="2297"/>
      <c r="D1964" s="3482"/>
      <c r="E1964" s="2296"/>
      <c r="F1964" s="2297"/>
      <c r="G1964" s="2297"/>
      <c r="H1964" s="2297"/>
      <c r="I1964" s="2297"/>
      <c r="J1964" s="2297"/>
      <c r="K1964" s="2297"/>
      <c r="L1964" s="2297"/>
      <c r="M1964" s="2297"/>
      <c r="N1964" s="2297"/>
      <c r="O1964" s="2297"/>
    </row>
    <row r="1965" ht="293.25" customHeight="1">
      <c r="A1965" s="2506"/>
      <c r="B1965" s="2297"/>
      <c r="C1965" s="2297"/>
      <c r="D1965" s="3482"/>
      <c r="E1965" s="2296"/>
      <c r="F1965" s="2297"/>
      <c r="G1965" s="2297"/>
      <c r="H1965" s="2297"/>
      <c r="I1965" s="2297"/>
      <c r="J1965" s="2297"/>
      <c r="K1965" s="2297"/>
      <c r="L1965" s="2297"/>
      <c r="M1965" s="2297"/>
      <c r="N1965" s="2297"/>
      <c r="O1965" s="2297"/>
    </row>
    <row r="1966" ht="293.25" customHeight="1">
      <c r="A1966" s="2506"/>
      <c r="B1966" s="2297"/>
      <c r="C1966" s="2297"/>
      <c r="D1966" s="3482"/>
      <c r="E1966" s="2296"/>
      <c r="F1966" s="2297"/>
      <c r="G1966" s="2297"/>
      <c r="H1966" s="2297"/>
      <c r="I1966" s="2297"/>
      <c r="J1966" s="2297"/>
      <c r="K1966" s="2297"/>
      <c r="L1966" s="2297"/>
      <c r="M1966" s="2297"/>
      <c r="N1966" s="2297"/>
      <c r="O1966" s="2297"/>
    </row>
    <row r="1967" ht="293.25" customHeight="1">
      <c r="A1967" s="2506"/>
      <c r="B1967" s="2297"/>
      <c r="C1967" s="2297"/>
      <c r="D1967" s="3482"/>
      <c r="E1967" s="2296"/>
      <c r="F1967" s="2297"/>
      <c r="G1967" s="2297"/>
      <c r="H1967" s="2297"/>
      <c r="I1967" s="2297"/>
      <c r="J1967" s="2297"/>
      <c r="K1967" s="2297"/>
      <c r="L1967" s="2297"/>
      <c r="M1967" s="2297"/>
      <c r="N1967" s="2297"/>
      <c r="O1967" s="2297"/>
    </row>
    <row r="1968" ht="293.25" customHeight="1">
      <c r="A1968" s="2506"/>
      <c r="B1968" s="2297"/>
      <c r="C1968" s="2297"/>
      <c r="D1968" s="3482"/>
      <c r="E1968" s="2296"/>
      <c r="F1968" s="2297"/>
      <c r="G1968" s="2297"/>
      <c r="H1968" s="2297"/>
      <c r="I1968" s="2297"/>
      <c r="J1968" s="2297"/>
      <c r="K1968" s="2297"/>
      <c r="L1968" s="2297"/>
      <c r="M1968" s="2297"/>
      <c r="N1968" s="2297"/>
      <c r="O1968" s="2297"/>
    </row>
    <row r="1969" ht="293.25" customHeight="1">
      <c r="A1969" s="2506"/>
      <c r="B1969" s="2297"/>
      <c r="C1969" s="2297"/>
      <c r="D1969" s="3482"/>
      <c r="E1969" s="2296"/>
      <c r="F1969" s="2297"/>
      <c r="G1969" s="2297"/>
      <c r="H1969" s="2297"/>
      <c r="I1969" s="2297"/>
      <c r="J1969" s="2297"/>
      <c r="K1969" s="2297"/>
      <c r="L1969" s="2297"/>
      <c r="M1969" s="2297"/>
      <c r="N1969" s="2297"/>
      <c r="O1969" s="2297"/>
    </row>
    <row r="1970" ht="293.25" customHeight="1">
      <c r="A1970" s="2506"/>
      <c r="B1970" s="2297"/>
      <c r="C1970" s="2297"/>
      <c r="D1970" s="3482"/>
      <c r="E1970" s="2296"/>
      <c r="F1970" s="2297"/>
      <c r="G1970" s="2297"/>
      <c r="H1970" s="2297"/>
      <c r="I1970" s="2297"/>
      <c r="J1970" s="2297"/>
      <c r="K1970" s="2297"/>
      <c r="L1970" s="2297"/>
      <c r="M1970" s="2297"/>
      <c r="N1970" s="2297"/>
      <c r="O1970" s="2297"/>
    </row>
    <row r="1971" ht="293.25" customHeight="1">
      <c r="A1971" s="2506"/>
      <c r="B1971" s="2297"/>
      <c r="C1971" s="2297"/>
      <c r="D1971" s="3482"/>
      <c r="E1971" s="2296"/>
      <c r="F1971" s="2297"/>
      <c r="G1971" s="2297"/>
      <c r="H1971" s="2297"/>
      <c r="I1971" s="2297"/>
      <c r="J1971" s="2297"/>
      <c r="K1971" s="2297"/>
      <c r="L1971" s="2297"/>
      <c r="M1971" s="2297"/>
      <c r="N1971" s="2297"/>
      <c r="O1971" s="2297"/>
    </row>
    <row r="1972" ht="293.25" customHeight="1">
      <c r="A1972" s="2506"/>
      <c r="B1972" s="2297"/>
      <c r="C1972" s="2297"/>
      <c r="D1972" s="3482"/>
      <c r="E1972" s="2296"/>
      <c r="F1972" s="2297"/>
      <c r="G1972" s="2297"/>
      <c r="H1972" s="2297"/>
      <c r="I1972" s="2297"/>
      <c r="J1972" s="2297"/>
      <c r="K1972" s="2297"/>
      <c r="L1972" s="2297"/>
      <c r="M1972" s="2297"/>
      <c r="N1972" s="2297"/>
      <c r="O1972" s="2297"/>
    </row>
    <row r="1973" ht="293.25" customHeight="1">
      <c r="A1973" s="2506"/>
      <c r="B1973" s="2297"/>
      <c r="C1973" s="2297"/>
      <c r="D1973" s="3482"/>
      <c r="E1973" s="2296"/>
      <c r="F1973" s="2297"/>
      <c r="G1973" s="2297"/>
      <c r="H1973" s="2297"/>
      <c r="I1973" s="2297"/>
      <c r="J1973" s="2297"/>
      <c r="K1973" s="2297"/>
      <c r="L1973" s="2297"/>
      <c r="M1973" s="2297"/>
      <c r="N1973" s="2297"/>
      <c r="O1973" s="2297"/>
    </row>
    <row r="1974" ht="293.25" customHeight="1">
      <c r="A1974" s="2506"/>
      <c r="B1974" s="2297"/>
      <c r="C1974" s="2297"/>
      <c r="D1974" s="3482"/>
      <c r="E1974" s="2296"/>
      <c r="F1974" s="2297"/>
      <c r="G1974" s="2297"/>
      <c r="H1974" s="2297"/>
      <c r="I1974" s="2297"/>
      <c r="J1974" s="2297"/>
      <c r="K1974" s="2297"/>
      <c r="L1974" s="2297"/>
      <c r="M1974" s="2297"/>
      <c r="N1974" s="2297"/>
      <c r="O1974" s="2297"/>
    </row>
    <row r="1975" ht="293.25" customHeight="1">
      <c r="A1975" s="2506"/>
      <c r="B1975" s="2297"/>
      <c r="C1975" s="2297"/>
      <c r="D1975" s="3482"/>
      <c r="E1975" s="2296"/>
      <c r="F1975" s="2297"/>
      <c r="G1975" s="2297"/>
      <c r="H1975" s="2297"/>
      <c r="I1975" s="2297"/>
      <c r="J1975" s="2297"/>
      <c r="K1975" s="2297"/>
      <c r="L1975" s="2297"/>
      <c r="M1975" s="2297"/>
      <c r="N1975" s="2297"/>
      <c r="O1975" s="2297"/>
    </row>
    <row r="1976" ht="293.25" customHeight="1">
      <c r="A1976" s="2506"/>
      <c r="B1976" s="2297"/>
      <c r="C1976" s="2297"/>
      <c r="D1976" s="3482"/>
      <c r="E1976" s="2296"/>
      <c r="F1976" s="2297"/>
      <c r="G1976" s="2297"/>
      <c r="H1976" s="2297"/>
      <c r="I1976" s="2297"/>
      <c r="J1976" s="2297"/>
      <c r="K1976" s="2297"/>
      <c r="L1976" s="2297"/>
      <c r="M1976" s="2297"/>
      <c r="N1976" s="2297"/>
      <c r="O1976" s="2297"/>
    </row>
    <row r="1977" ht="293.25" customHeight="1">
      <c r="A1977" s="2506"/>
      <c r="B1977" s="2297"/>
      <c r="C1977" s="2297"/>
      <c r="D1977" s="3482"/>
      <c r="E1977" s="2296"/>
      <c r="F1977" s="2297"/>
      <c r="G1977" s="2297"/>
      <c r="H1977" s="2297"/>
      <c r="I1977" s="2297"/>
      <c r="J1977" s="2297"/>
      <c r="K1977" s="2297"/>
      <c r="L1977" s="2297"/>
      <c r="M1977" s="2297"/>
      <c r="N1977" s="2297"/>
      <c r="O1977" s="2297"/>
    </row>
    <row r="1978" ht="293.25" customHeight="1">
      <c r="A1978" s="2506"/>
      <c r="B1978" s="2297"/>
      <c r="C1978" s="2297"/>
      <c r="D1978" s="3482"/>
      <c r="E1978" s="2296"/>
      <c r="F1978" s="2297"/>
      <c r="G1978" s="2297"/>
      <c r="H1978" s="2297"/>
      <c r="I1978" s="2297"/>
      <c r="J1978" s="2297"/>
      <c r="K1978" s="2297"/>
      <c r="L1978" s="2297"/>
      <c r="M1978" s="2297"/>
      <c r="N1978" s="2297"/>
      <c r="O1978" s="2297"/>
    </row>
    <row r="1979" ht="293.25" customHeight="1">
      <c r="A1979" s="2506"/>
      <c r="B1979" s="2297"/>
      <c r="C1979" s="2297"/>
      <c r="D1979" s="3482"/>
      <c r="E1979" s="2296"/>
      <c r="F1979" s="2297"/>
      <c r="G1979" s="2297"/>
      <c r="H1979" s="2297"/>
      <c r="I1979" s="2297"/>
      <c r="J1979" s="2297"/>
      <c r="K1979" s="2297"/>
      <c r="L1979" s="2297"/>
      <c r="M1979" s="2297"/>
      <c r="N1979" s="2297"/>
      <c r="O1979" s="2297"/>
    </row>
    <row r="1980" ht="293.25" customHeight="1">
      <c r="A1980" s="2506"/>
      <c r="B1980" s="2297"/>
      <c r="C1980" s="2297"/>
      <c r="D1980" s="3482"/>
      <c r="E1980" s="2296"/>
      <c r="F1980" s="2297"/>
      <c r="G1980" s="2297"/>
      <c r="H1980" s="2297"/>
      <c r="I1980" s="2297"/>
      <c r="J1980" s="2297"/>
      <c r="K1980" s="2297"/>
      <c r="L1980" s="2297"/>
      <c r="M1980" s="2297"/>
      <c r="N1980" s="2297"/>
      <c r="O1980" s="2297"/>
    </row>
    <row r="1981" ht="293.25" customHeight="1">
      <c r="A1981" s="2506"/>
      <c r="B1981" s="2297"/>
      <c r="C1981" s="2297"/>
      <c r="D1981" s="3482"/>
      <c r="E1981" s="2296"/>
      <c r="F1981" s="2297"/>
      <c r="G1981" s="2297"/>
      <c r="H1981" s="2297"/>
      <c r="I1981" s="2297"/>
      <c r="J1981" s="2297"/>
      <c r="K1981" s="2297"/>
      <c r="L1981" s="2297"/>
      <c r="M1981" s="2297"/>
      <c r="N1981" s="2297"/>
      <c r="O1981" s="2297"/>
    </row>
    <row r="1982" ht="293.25" customHeight="1">
      <c r="A1982" s="2506"/>
      <c r="B1982" s="2297"/>
      <c r="C1982" s="2297"/>
      <c r="D1982" s="3482"/>
      <c r="E1982" s="2296"/>
      <c r="F1982" s="2297"/>
      <c r="G1982" s="2297"/>
      <c r="H1982" s="2297"/>
      <c r="I1982" s="2297"/>
      <c r="J1982" s="2297"/>
      <c r="K1982" s="2297"/>
      <c r="L1982" s="2297"/>
      <c r="M1982" s="2297"/>
      <c r="N1982" s="2297"/>
      <c r="O1982" s="2297"/>
    </row>
    <row r="1983" ht="293.25" customHeight="1">
      <c r="A1983" s="2506"/>
      <c r="B1983" s="2297"/>
      <c r="C1983" s="2297"/>
      <c r="D1983" s="3482"/>
      <c r="E1983" s="2296"/>
      <c r="F1983" s="2297"/>
      <c r="G1983" s="2297"/>
      <c r="H1983" s="2297"/>
      <c r="I1983" s="2297"/>
      <c r="J1983" s="2297"/>
      <c r="K1983" s="2297"/>
      <c r="L1983" s="2297"/>
      <c r="M1983" s="2297"/>
      <c r="N1983" s="2297"/>
      <c r="O1983" s="2297"/>
    </row>
    <row r="1984" ht="293.25" customHeight="1">
      <c r="A1984" s="2506"/>
      <c r="B1984" s="2297"/>
      <c r="C1984" s="2297"/>
      <c r="D1984" s="3482"/>
      <c r="E1984" s="2296"/>
      <c r="F1984" s="2297"/>
      <c r="G1984" s="2297"/>
      <c r="H1984" s="2297"/>
      <c r="I1984" s="2297"/>
      <c r="J1984" s="2297"/>
      <c r="K1984" s="2297"/>
      <c r="L1984" s="2297"/>
      <c r="M1984" s="2297"/>
      <c r="N1984" s="2297"/>
      <c r="O1984" s="2297"/>
    </row>
    <row r="1985" ht="293.25" customHeight="1">
      <c r="A1985" s="2506"/>
      <c r="B1985" s="2297"/>
      <c r="C1985" s="2297"/>
      <c r="D1985" s="3482"/>
      <c r="E1985" s="2296"/>
      <c r="F1985" s="2297"/>
      <c r="G1985" s="2297"/>
      <c r="H1985" s="2297"/>
      <c r="I1985" s="2297"/>
      <c r="J1985" s="2297"/>
      <c r="K1985" s="2297"/>
      <c r="L1985" s="2297"/>
      <c r="M1985" s="2297"/>
      <c r="N1985" s="2297"/>
      <c r="O1985" s="2297"/>
    </row>
    <row r="1986" ht="293.25" customHeight="1">
      <c r="A1986" s="2506"/>
      <c r="B1986" s="2297"/>
      <c r="C1986" s="2297"/>
      <c r="D1986" s="3482"/>
      <c r="E1986" s="2296"/>
      <c r="F1986" s="2297"/>
      <c r="G1986" s="2297"/>
      <c r="H1986" s="2297"/>
      <c r="I1986" s="2297"/>
      <c r="J1986" s="2297"/>
      <c r="K1986" s="2297"/>
      <c r="L1986" s="2297"/>
      <c r="M1986" s="2297"/>
      <c r="N1986" s="2297"/>
      <c r="O1986" s="2297"/>
    </row>
    <row r="1987" ht="293.25" customHeight="1">
      <c r="A1987" s="2506"/>
      <c r="B1987" s="2297"/>
      <c r="C1987" s="2297"/>
      <c r="D1987" s="3482"/>
      <c r="E1987" s="2296"/>
      <c r="F1987" s="2297"/>
      <c r="G1987" s="2297"/>
      <c r="H1987" s="2297"/>
      <c r="I1987" s="2297"/>
      <c r="J1987" s="2297"/>
      <c r="K1987" s="2297"/>
      <c r="L1987" s="2297"/>
      <c r="M1987" s="2297"/>
      <c r="N1987" s="2297"/>
      <c r="O1987" s="2297"/>
    </row>
    <row r="1988" ht="293.25" customHeight="1">
      <c r="A1988" s="2506"/>
      <c r="B1988" s="2297"/>
      <c r="C1988" s="2297"/>
      <c r="D1988" s="3482"/>
      <c r="E1988" s="2296"/>
      <c r="F1988" s="2297"/>
      <c r="G1988" s="2297"/>
      <c r="H1988" s="2297"/>
      <c r="I1988" s="2297"/>
      <c r="J1988" s="2297"/>
      <c r="K1988" s="2297"/>
      <c r="L1988" s="2297"/>
      <c r="M1988" s="2297"/>
      <c r="N1988" s="2297"/>
      <c r="O1988" s="2297"/>
    </row>
    <row r="1989" ht="293.25" customHeight="1">
      <c r="A1989" s="2506"/>
      <c r="B1989" s="2297"/>
      <c r="C1989" s="2297"/>
      <c r="D1989" s="3482"/>
      <c r="E1989" s="2296"/>
      <c r="F1989" s="2297"/>
      <c r="G1989" s="2297"/>
      <c r="H1989" s="2297"/>
      <c r="I1989" s="2297"/>
      <c r="J1989" s="2297"/>
      <c r="K1989" s="2297"/>
      <c r="L1989" s="2297"/>
      <c r="M1989" s="2297"/>
      <c r="N1989" s="2297"/>
      <c r="O1989" s="2297"/>
    </row>
    <row r="1990" ht="293.25" customHeight="1">
      <c r="A1990" s="2506"/>
      <c r="B1990" s="2297"/>
      <c r="C1990" s="2297"/>
      <c r="D1990" s="3482"/>
      <c r="E1990" s="2296"/>
      <c r="F1990" s="2297"/>
      <c r="G1990" s="2297"/>
      <c r="H1990" s="2297"/>
      <c r="I1990" s="2297"/>
      <c r="J1990" s="2297"/>
      <c r="K1990" s="2297"/>
      <c r="L1990" s="2297"/>
      <c r="M1990" s="2297"/>
      <c r="N1990" s="2297"/>
      <c r="O1990" s="2297"/>
    </row>
    <row r="1991" ht="293.25" customHeight="1">
      <c r="A1991" s="2506"/>
      <c r="B1991" s="2297"/>
      <c r="C1991" s="2297"/>
      <c r="D1991" s="3482"/>
      <c r="E1991" s="2296"/>
      <c r="F1991" s="2297"/>
      <c r="G1991" s="2297"/>
      <c r="H1991" s="2297"/>
      <c r="I1991" s="2297"/>
      <c r="J1991" s="2297"/>
      <c r="K1991" s="2297"/>
      <c r="L1991" s="2297"/>
      <c r="M1991" s="2297"/>
      <c r="N1991" s="2297"/>
      <c r="O1991" s="2297"/>
    </row>
    <row r="1992" ht="293.25" customHeight="1">
      <c r="A1992" s="2506"/>
      <c r="B1992" s="2297"/>
      <c r="C1992" s="2297"/>
      <c r="D1992" s="3482"/>
      <c r="E1992" s="2296"/>
      <c r="F1992" s="2297"/>
      <c r="G1992" s="2297"/>
      <c r="H1992" s="2297"/>
      <c r="I1992" s="2297"/>
      <c r="J1992" s="2297"/>
      <c r="K1992" s="2297"/>
      <c r="L1992" s="2297"/>
      <c r="M1992" s="2297"/>
      <c r="N1992" s="2297"/>
      <c r="O1992" s="2297"/>
    </row>
    <row r="1993" ht="293.25" customHeight="1">
      <c r="A1993" s="2506"/>
      <c r="B1993" s="2297"/>
      <c r="C1993" s="2297"/>
      <c r="D1993" s="3482"/>
      <c r="E1993" s="2296"/>
      <c r="F1993" s="2297"/>
      <c r="G1993" s="2297"/>
      <c r="H1993" s="2297"/>
      <c r="I1993" s="2297"/>
      <c r="J1993" s="2297"/>
      <c r="K1993" s="2297"/>
      <c r="L1993" s="2297"/>
      <c r="M1993" s="2297"/>
      <c r="N1993" s="2297"/>
      <c r="O1993" s="2297"/>
    </row>
    <row r="1994" ht="293.25" customHeight="1">
      <c r="A1994" s="2506"/>
      <c r="B1994" s="2297"/>
      <c r="C1994" s="2297"/>
      <c r="D1994" s="3482"/>
      <c r="E1994" s="2296"/>
      <c r="F1994" s="2297"/>
      <c r="G1994" s="2297"/>
      <c r="H1994" s="2297"/>
      <c r="I1994" s="2297"/>
      <c r="J1994" s="2297"/>
      <c r="K1994" s="2297"/>
      <c r="L1994" s="2297"/>
      <c r="M1994" s="2297"/>
      <c r="N1994" s="2297"/>
      <c r="O1994" s="2297"/>
    </row>
    <row r="1995" ht="293.25" customHeight="1">
      <c r="A1995" s="2506"/>
      <c r="B1995" s="2297"/>
      <c r="C1995" s="2297"/>
      <c r="D1995" s="3482"/>
      <c r="E1995" s="2296"/>
      <c r="F1995" s="2297"/>
      <c r="G1995" s="2297"/>
      <c r="H1995" s="2297"/>
      <c r="I1995" s="2297"/>
      <c r="J1995" s="2297"/>
      <c r="K1995" s="2297"/>
      <c r="L1995" s="2297"/>
      <c r="M1995" s="2297"/>
      <c r="N1995" s="2297"/>
      <c r="O1995" s="2297"/>
    </row>
    <row r="1996" ht="293.25" customHeight="1">
      <c r="A1996" s="2506"/>
      <c r="B1996" s="2297"/>
      <c r="C1996" s="2297"/>
      <c r="D1996" s="3482"/>
      <c r="E1996" s="2296"/>
      <c r="F1996" s="2297"/>
      <c r="G1996" s="2297"/>
      <c r="H1996" s="2297"/>
      <c r="I1996" s="2297"/>
      <c r="J1996" s="2297"/>
      <c r="K1996" s="2297"/>
      <c r="L1996" s="2297"/>
      <c r="M1996" s="2297"/>
      <c r="N1996" s="2297"/>
      <c r="O1996" s="2297"/>
    </row>
    <row r="1997" ht="293.25" customHeight="1">
      <c r="A1997" s="2506"/>
      <c r="B1997" s="2297"/>
      <c r="C1997" s="2297"/>
      <c r="D1997" s="3482"/>
      <c r="E1997" s="2296"/>
      <c r="F1997" s="2297"/>
      <c r="G1997" s="2297"/>
      <c r="H1997" s="2297"/>
      <c r="I1997" s="2297"/>
      <c r="J1997" s="2297"/>
      <c r="K1997" s="2297"/>
      <c r="L1997" s="2297"/>
      <c r="M1997" s="2297"/>
      <c r="N1997" s="2297"/>
      <c r="O1997" s="2297"/>
    </row>
    <row r="1998" ht="293.25" customHeight="1">
      <c r="A1998" s="2506"/>
      <c r="B1998" s="2297"/>
      <c r="C1998" s="2297"/>
      <c r="D1998" s="3482"/>
      <c r="E1998" s="2296"/>
      <c r="F1998" s="2297"/>
      <c r="G1998" s="2297"/>
      <c r="H1998" s="2297"/>
      <c r="I1998" s="2297"/>
      <c r="J1998" s="2297"/>
      <c r="K1998" s="2297"/>
      <c r="L1998" s="2297"/>
      <c r="M1998" s="2297"/>
      <c r="N1998" s="2297"/>
      <c r="O1998" s="2297"/>
    </row>
    <row r="1999" ht="293.25" customHeight="1">
      <c r="A1999" s="2506"/>
      <c r="B1999" s="2297"/>
      <c r="C1999" s="2297"/>
      <c r="D1999" s="3482"/>
      <c r="E1999" s="2296"/>
      <c r="F1999" s="2297"/>
      <c r="G1999" s="2297"/>
      <c r="H1999" s="2297"/>
      <c r="I1999" s="2297"/>
      <c r="J1999" s="2297"/>
      <c r="K1999" s="2297"/>
      <c r="L1999" s="2297"/>
      <c r="M1999" s="2297"/>
      <c r="N1999" s="2297"/>
      <c r="O1999" s="2297"/>
    </row>
    <row r="2000" ht="293.25" customHeight="1">
      <c r="A2000" s="2506"/>
      <c r="B2000" s="2297"/>
      <c r="C2000" s="2297"/>
      <c r="D2000" s="3482"/>
      <c r="E2000" s="2296"/>
      <c r="F2000" s="2297"/>
      <c r="G2000" s="2297"/>
      <c r="H2000" s="2297"/>
      <c r="I2000" s="2297"/>
      <c r="J2000" s="2297"/>
      <c r="K2000" s="2297"/>
      <c r="L2000" s="2297"/>
      <c r="M2000" s="2297"/>
      <c r="N2000" s="2297"/>
      <c r="O2000" s="2297"/>
    </row>
    <row r="2001" ht="293.25" customHeight="1">
      <c r="A2001" s="2506"/>
      <c r="B2001" s="2297"/>
      <c r="C2001" s="2297"/>
      <c r="D2001" s="3482"/>
      <c r="E2001" s="2296"/>
      <c r="F2001" s="2297"/>
      <c r="G2001" s="2297"/>
      <c r="H2001" s="2297"/>
      <c r="I2001" s="2297"/>
      <c r="J2001" s="2297"/>
      <c r="K2001" s="2297"/>
      <c r="L2001" s="2297"/>
      <c r="M2001" s="2297"/>
      <c r="N2001" s="2297"/>
      <c r="O2001" s="2297"/>
    </row>
    <row r="2002" ht="293.25" customHeight="1">
      <c r="A2002" s="2506"/>
      <c r="B2002" s="2297"/>
      <c r="C2002" s="2297"/>
      <c r="D2002" s="3482"/>
      <c r="E2002" s="2296"/>
      <c r="F2002" s="2297"/>
      <c r="G2002" s="2297"/>
      <c r="H2002" s="2297"/>
      <c r="I2002" s="2297"/>
      <c r="J2002" s="2297"/>
      <c r="K2002" s="2297"/>
      <c r="L2002" s="2297"/>
      <c r="M2002" s="2297"/>
      <c r="N2002" s="2297"/>
      <c r="O2002" s="2297"/>
    </row>
    <row r="2003" ht="293.25" customHeight="1">
      <c r="A2003" s="2506"/>
      <c r="B2003" s="2297"/>
      <c r="C2003" s="2297"/>
      <c r="D2003" s="3482"/>
      <c r="E2003" s="2296"/>
      <c r="F2003" s="2297"/>
      <c r="G2003" s="2297"/>
      <c r="H2003" s="2297"/>
      <c r="I2003" s="2297"/>
      <c r="J2003" s="2297"/>
      <c r="K2003" s="2297"/>
      <c r="L2003" s="2297"/>
      <c r="M2003" s="2297"/>
      <c r="N2003" s="2297"/>
      <c r="O2003" s="2297"/>
    </row>
    <row r="2004" ht="293.25" customHeight="1">
      <c r="A2004" s="2506"/>
      <c r="B2004" s="2297"/>
      <c r="C2004" s="2297"/>
      <c r="D2004" s="3482"/>
      <c r="E2004" s="2296"/>
      <c r="F2004" s="2297"/>
      <c r="G2004" s="2297"/>
      <c r="H2004" s="2297"/>
      <c r="I2004" s="2297"/>
      <c r="J2004" s="2297"/>
      <c r="K2004" s="2297"/>
      <c r="L2004" s="2297"/>
      <c r="M2004" s="2297"/>
      <c r="N2004" s="2297"/>
      <c r="O2004" s="2297"/>
    </row>
    <row r="2005" ht="293.25" customHeight="1">
      <c r="A2005" s="2506"/>
      <c r="B2005" s="2297"/>
      <c r="C2005" s="2297"/>
      <c r="D2005" s="3482"/>
      <c r="E2005" s="2296"/>
      <c r="F2005" s="2297"/>
      <c r="G2005" s="2297"/>
      <c r="H2005" s="2297"/>
      <c r="I2005" s="2297"/>
      <c r="J2005" s="2297"/>
      <c r="K2005" s="2297"/>
      <c r="L2005" s="2297"/>
      <c r="M2005" s="2297"/>
      <c r="N2005" s="2297"/>
      <c r="O2005" s="2297"/>
    </row>
    <row r="2006" ht="293.25" customHeight="1">
      <c r="A2006" s="2506"/>
      <c r="B2006" s="2297"/>
      <c r="C2006" s="2297"/>
      <c r="D2006" s="3482"/>
      <c r="E2006" s="2296"/>
      <c r="F2006" s="2297"/>
      <c r="G2006" s="2297"/>
      <c r="H2006" s="2297"/>
      <c r="I2006" s="2297"/>
      <c r="J2006" s="2297"/>
      <c r="K2006" s="2297"/>
      <c r="L2006" s="2297"/>
      <c r="M2006" s="2297"/>
      <c r="N2006" s="2297"/>
      <c r="O2006" s="2297"/>
    </row>
    <row r="2007" ht="293.25" customHeight="1">
      <c r="A2007" s="2506"/>
      <c r="B2007" s="2297"/>
      <c r="C2007" s="2297"/>
      <c r="D2007" s="3482"/>
      <c r="E2007" s="2296"/>
      <c r="F2007" s="2297"/>
      <c r="G2007" s="2297"/>
      <c r="H2007" s="2297"/>
      <c r="I2007" s="2297"/>
      <c r="J2007" s="2297"/>
      <c r="K2007" s="2297"/>
      <c r="L2007" s="2297"/>
      <c r="M2007" s="2297"/>
      <c r="N2007" s="2297"/>
      <c r="O2007" s="2297"/>
    </row>
    <row r="2008" ht="293.25" customHeight="1">
      <c r="A2008" s="2506"/>
      <c r="B2008" s="2297"/>
      <c r="C2008" s="2297"/>
      <c r="D2008" s="3482"/>
      <c r="E2008" s="2296"/>
      <c r="F2008" s="2297"/>
      <c r="G2008" s="2297"/>
      <c r="H2008" s="2297"/>
      <c r="I2008" s="2297"/>
      <c r="J2008" s="2297"/>
      <c r="K2008" s="2297"/>
      <c r="L2008" s="2297"/>
      <c r="M2008" s="2297"/>
      <c r="N2008" s="2297"/>
      <c r="O2008" s="2297"/>
    </row>
    <row r="2009" ht="293.25" customHeight="1">
      <c r="A2009" s="2506"/>
      <c r="B2009" s="2297"/>
      <c r="C2009" s="2297"/>
      <c r="D2009" s="3482"/>
      <c r="E2009" s="2296"/>
      <c r="F2009" s="2297"/>
      <c r="G2009" s="2297"/>
      <c r="H2009" s="2297"/>
      <c r="I2009" s="2297"/>
      <c r="J2009" s="2297"/>
      <c r="K2009" s="2297"/>
      <c r="L2009" s="2297"/>
      <c r="M2009" s="2297"/>
      <c r="N2009" s="2297"/>
      <c r="O2009" s="2297"/>
    </row>
    <row r="2010" ht="293.25" customHeight="1">
      <c r="A2010" s="2506"/>
      <c r="B2010" s="2297"/>
      <c r="C2010" s="2297"/>
      <c r="D2010" s="3482"/>
      <c r="E2010" s="2296"/>
      <c r="F2010" s="2297"/>
      <c r="G2010" s="2297"/>
      <c r="H2010" s="2297"/>
      <c r="I2010" s="2297"/>
      <c r="J2010" s="2297"/>
      <c r="K2010" s="2297"/>
      <c r="L2010" s="2297"/>
      <c r="M2010" s="2297"/>
      <c r="N2010" s="2297"/>
      <c r="O2010" s="2297"/>
    </row>
    <row r="2011" ht="293.25" customHeight="1">
      <c r="A2011" s="2506"/>
      <c r="B2011" s="2297"/>
      <c r="C2011" s="2297"/>
      <c r="D2011" s="3482"/>
      <c r="E2011" s="2296"/>
      <c r="F2011" s="2297"/>
      <c r="G2011" s="2297"/>
      <c r="H2011" s="2297"/>
      <c r="I2011" s="2297"/>
      <c r="J2011" s="2297"/>
      <c r="K2011" s="2297"/>
      <c r="L2011" s="2297"/>
      <c r="M2011" s="2297"/>
      <c r="N2011" s="2297"/>
      <c r="O2011" s="2297"/>
    </row>
    <row r="2012" ht="293.25" customHeight="1">
      <c r="A2012" s="2506"/>
      <c r="B2012" s="2297"/>
      <c r="C2012" s="2297"/>
      <c r="D2012" s="3482"/>
      <c r="E2012" s="2296"/>
      <c r="F2012" s="2297"/>
      <c r="G2012" s="2297"/>
      <c r="H2012" s="2297"/>
      <c r="I2012" s="2297"/>
      <c r="J2012" s="2297"/>
      <c r="K2012" s="2297"/>
      <c r="L2012" s="2297"/>
      <c r="M2012" s="2297"/>
      <c r="N2012" s="2297"/>
      <c r="O2012" s="2297"/>
    </row>
    <row r="2013" ht="293.25" customHeight="1">
      <c r="A2013" s="2506"/>
      <c r="B2013" s="2297"/>
      <c r="C2013" s="2297"/>
      <c r="D2013" s="3482"/>
      <c r="E2013" s="2296"/>
      <c r="F2013" s="2297"/>
      <c r="G2013" s="2297"/>
      <c r="H2013" s="2297"/>
      <c r="I2013" s="2297"/>
      <c r="J2013" s="2297"/>
      <c r="K2013" s="2297"/>
      <c r="L2013" s="2297"/>
      <c r="M2013" s="2297"/>
      <c r="N2013" s="2297"/>
      <c r="O2013" s="2297"/>
    </row>
    <row r="2014" ht="293.25" customHeight="1">
      <c r="A2014" s="2506"/>
      <c r="B2014" s="2297"/>
      <c r="C2014" s="2297"/>
      <c r="D2014" s="3482"/>
      <c r="E2014" s="2296"/>
      <c r="F2014" s="2297"/>
      <c r="G2014" s="2297"/>
      <c r="H2014" s="2297"/>
      <c r="I2014" s="2297"/>
      <c r="J2014" s="2297"/>
      <c r="K2014" s="2297"/>
      <c r="L2014" s="2297"/>
      <c r="M2014" s="2297"/>
      <c r="N2014" s="2297"/>
      <c r="O2014" s="2297"/>
    </row>
    <row r="2015" ht="293.25" customHeight="1">
      <c r="A2015" s="2506"/>
      <c r="B2015" s="2297"/>
      <c r="C2015" s="2297"/>
      <c r="D2015" s="3482"/>
      <c r="E2015" s="2296"/>
      <c r="F2015" s="2297"/>
      <c r="G2015" s="2297"/>
      <c r="H2015" s="2297"/>
      <c r="I2015" s="2297"/>
      <c r="J2015" s="2297"/>
      <c r="K2015" s="2297"/>
      <c r="L2015" s="2297"/>
      <c r="M2015" s="2297"/>
      <c r="N2015" s="2297"/>
      <c r="O2015" s="2297"/>
    </row>
    <row r="2016" ht="293.25" customHeight="1">
      <c r="A2016" s="2506"/>
      <c r="B2016" s="2297"/>
      <c r="C2016" s="2297"/>
      <c r="D2016" s="3482"/>
      <c r="E2016" s="2296"/>
      <c r="F2016" s="2297"/>
      <c r="G2016" s="2297"/>
      <c r="H2016" s="2297"/>
      <c r="I2016" s="2297"/>
      <c r="J2016" s="2297"/>
      <c r="K2016" s="2297"/>
      <c r="L2016" s="2297"/>
      <c r="M2016" s="2297"/>
      <c r="N2016" s="2297"/>
      <c r="O2016" s="2297"/>
    </row>
    <row r="2017" ht="293.25" customHeight="1">
      <c r="A2017" s="2506"/>
      <c r="B2017" s="2297"/>
      <c r="C2017" s="2297"/>
      <c r="D2017" s="3482"/>
      <c r="E2017" s="2296"/>
      <c r="F2017" s="2297"/>
      <c r="G2017" s="2297"/>
      <c r="H2017" s="2297"/>
      <c r="I2017" s="2297"/>
      <c r="J2017" s="2297"/>
      <c r="K2017" s="2297"/>
      <c r="L2017" s="2297"/>
      <c r="M2017" s="2297"/>
      <c r="N2017" s="2297"/>
      <c r="O2017" s="2297"/>
    </row>
    <row r="2018" ht="293.25" customHeight="1">
      <c r="A2018" s="2506"/>
      <c r="B2018" s="2297"/>
      <c r="C2018" s="2297"/>
      <c r="D2018" s="3482"/>
      <c r="E2018" s="2296"/>
      <c r="F2018" s="2297"/>
      <c r="G2018" s="2297"/>
      <c r="H2018" s="2297"/>
      <c r="I2018" s="2297"/>
      <c r="J2018" s="2297"/>
      <c r="K2018" s="2297"/>
      <c r="L2018" s="2297"/>
      <c r="M2018" s="2297"/>
      <c r="N2018" s="2297"/>
      <c r="O2018" s="2297"/>
    </row>
    <row r="2019" ht="293.25" customHeight="1">
      <c r="A2019" s="2506"/>
      <c r="B2019" s="2297"/>
      <c r="C2019" s="2297"/>
      <c r="D2019" s="3482"/>
      <c r="E2019" s="2296"/>
      <c r="F2019" s="2297"/>
      <c r="G2019" s="2297"/>
      <c r="H2019" s="2297"/>
      <c r="I2019" s="2297"/>
      <c r="J2019" s="2297"/>
      <c r="K2019" s="2297"/>
      <c r="L2019" s="2297"/>
      <c r="M2019" s="2297"/>
      <c r="N2019" s="2297"/>
      <c r="O2019" s="2297"/>
    </row>
    <row r="2020" ht="293.25" customHeight="1">
      <c r="A2020" s="2506"/>
      <c r="B2020" s="2297"/>
      <c r="C2020" s="2297"/>
      <c r="D2020" s="3482"/>
      <c r="E2020" s="2296"/>
      <c r="F2020" s="2297"/>
      <c r="G2020" s="2297"/>
      <c r="H2020" s="2297"/>
      <c r="I2020" s="2297"/>
      <c r="J2020" s="2297"/>
      <c r="K2020" s="2297"/>
      <c r="L2020" s="2297"/>
      <c r="M2020" s="2297"/>
      <c r="N2020" s="2297"/>
      <c r="O2020" s="2297"/>
    </row>
    <row r="2021" ht="293.25" customHeight="1">
      <c r="A2021" s="2506"/>
      <c r="B2021" s="2297"/>
      <c r="C2021" s="2297"/>
      <c r="D2021" s="3482"/>
      <c r="E2021" s="2296"/>
      <c r="F2021" s="2297"/>
      <c r="G2021" s="2297"/>
      <c r="H2021" s="2297"/>
      <c r="I2021" s="2297"/>
      <c r="J2021" s="2297"/>
      <c r="K2021" s="2297"/>
      <c r="L2021" s="2297"/>
      <c r="M2021" s="2297"/>
      <c r="N2021" s="2297"/>
      <c r="O2021" s="2297"/>
    </row>
    <row r="2022" ht="293.25" customHeight="1">
      <c r="A2022" s="2506"/>
      <c r="B2022" s="2297"/>
      <c r="C2022" s="2297"/>
      <c r="D2022" s="3482"/>
      <c r="E2022" s="2296"/>
      <c r="F2022" s="2297"/>
      <c r="G2022" s="2297"/>
      <c r="H2022" s="2297"/>
      <c r="I2022" s="2297"/>
      <c r="J2022" s="2297"/>
      <c r="K2022" s="2297"/>
      <c r="L2022" s="2297"/>
      <c r="M2022" s="2297"/>
      <c r="N2022" s="2297"/>
      <c r="O2022" s="2297"/>
    </row>
    <row r="2023" ht="293.25" customHeight="1">
      <c r="A2023" s="2506"/>
      <c r="B2023" s="2297"/>
      <c r="C2023" s="2297"/>
      <c r="D2023" s="3482"/>
      <c r="E2023" s="2296"/>
      <c r="F2023" s="2297"/>
      <c r="G2023" s="2297"/>
      <c r="H2023" s="2297"/>
      <c r="I2023" s="2297"/>
      <c r="J2023" s="2297"/>
      <c r="K2023" s="2297"/>
      <c r="L2023" s="2297"/>
      <c r="M2023" s="2297"/>
      <c r="N2023" s="2297"/>
      <c r="O2023" s="2297"/>
    </row>
    <row r="2024" ht="293.25" customHeight="1">
      <c r="A2024" s="2506"/>
      <c r="B2024" s="2297"/>
      <c r="C2024" s="2297"/>
      <c r="D2024" s="3482"/>
      <c r="E2024" s="2296"/>
      <c r="F2024" s="2297"/>
      <c r="G2024" s="2297"/>
      <c r="H2024" s="2297"/>
      <c r="I2024" s="2297"/>
      <c r="J2024" s="2297"/>
      <c r="K2024" s="2297"/>
      <c r="L2024" s="2297"/>
      <c r="M2024" s="2297"/>
      <c r="N2024" s="2297"/>
      <c r="O2024" s="2297"/>
    </row>
    <row r="2025" ht="293.25" customHeight="1">
      <c r="A2025" s="2506"/>
      <c r="B2025" s="2297"/>
      <c r="C2025" s="2297"/>
      <c r="D2025" s="3482"/>
      <c r="E2025" s="2296"/>
      <c r="F2025" s="2297"/>
      <c r="G2025" s="2297"/>
      <c r="H2025" s="2297"/>
      <c r="I2025" s="2297"/>
      <c r="J2025" s="2297"/>
      <c r="K2025" s="2297"/>
      <c r="L2025" s="2297"/>
      <c r="M2025" s="2297"/>
      <c r="N2025" s="2297"/>
      <c r="O2025" s="2297"/>
    </row>
    <row r="2026" ht="293.25" customHeight="1">
      <c r="A2026" s="2506"/>
      <c r="B2026" s="2297"/>
      <c r="C2026" s="2297"/>
      <c r="D2026" s="3482"/>
      <c r="E2026" s="2296"/>
      <c r="F2026" s="2297"/>
      <c r="G2026" s="2297"/>
      <c r="H2026" s="2297"/>
      <c r="I2026" s="2297"/>
      <c r="J2026" s="2297"/>
      <c r="K2026" s="2297"/>
      <c r="L2026" s="2297"/>
      <c r="M2026" s="2297"/>
      <c r="N2026" s="2297"/>
      <c r="O2026" s="2297"/>
    </row>
    <row r="2027" ht="293.25" customHeight="1">
      <c r="A2027" s="2506"/>
      <c r="B2027" s="2297"/>
      <c r="C2027" s="2297"/>
      <c r="D2027" s="3482"/>
      <c r="E2027" s="2296"/>
      <c r="F2027" s="2297"/>
      <c r="G2027" s="2297"/>
      <c r="H2027" s="2297"/>
      <c r="I2027" s="2297"/>
      <c r="J2027" s="2297"/>
      <c r="K2027" s="2297"/>
      <c r="L2027" s="2297"/>
      <c r="M2027" s="2297"/>
      <c r="N2027" s="2297"/>
      <c r="O2027" s="2297"/>
    </row>
    <row r="2028" ht="293.25" customHeight="1">
      <c r="A2028" s="2506"/>
      <c r="B2028" s="2297"/>
      <c r="C2028" s="2297"/>
      <c r="D2028" s="3482"/>
      <c r="E2028" s="2296"/>
      <c r="F2028" s="2297"/>
      <c r="G2028" s="2297"/>
      <c r="H2028" s="2297"/>
      <c r="I2028" s="2297"/>
      <c r="J2028" s="2297"/>
      <c r="K2028" s="2297"/>
      <c r="L2028" s="2297"/>
      <c r="M2028" s="2297"/>
      <c r="N2028" s="2297"/>
      <c r="O2028" s="2297"/>
    </row>
    <row r="2029" ht="293.25" customHeight="1">
      <c r="A2029" s="2506"/>
      <c r="B2029" s="2297"/>
      <c r="C2029" s="2297"/>
      <c r="D2029" s="3482"/>
      <c r="E2029" s="2296"/>
      <c r="F2029" s="2297"/>
      <c r="G2029" s="2297"/>
      <c r="H2029" s="2297"/>
      <c r="I2029" s="2297"/>
      <c r="J2029" s="2297"/>
      <c r="K2029" s="2297"/>
      <c r="L2029" s="2297"/>
      <c r="M2029" s="2297"/>
      <c r="N2029" s="2297"/>
      <c r="O2029" s="2297"/>
    </row>
    <row r="2030" ht="293.25" customHeight="1">
      <c r="A2030" s="2506"/>
      <c r="B2030" s="2297"/>
      <c r="C2030" s="2297"/>
      <c r="D2030" s="3482"/>
      <c r="E2030" s="2296"/>
      <c r="F2030" s="2297"/>
      <c r="G2030" s="2297"/>
      <c r="H2030" s="2297"/>
      <c r="I2030" s="2297"/>
      <c r="J2030" s="2297"/>
      <c r="K2030" s="2297"/>
      <c r="L2030" s="2297"/>
      <c r="M2030" s="2297"/>
      <c r="N2030" s="2297"/>
      <c r="O2030" s="2297"/>
    </row>
    <row r="2031" ht="293.25" customHeight="1">
      <c r="A2031" s="2506"/>
      <c r="B2031" s="2297"/>
      <c r="C2031" s="2297"/>
      <c r="D2031" s="3482"/>
      <c r="E2031" s="2296"/>
      <c r="F2031" s="2297"/>
      <c r="G2031" s="2297"/>
      <c r="H2031" s="2297"/>
      <c r="I2031" s="2297"/>
      <c r="J2031" s="2297"/>
      <c r="K2031" s="2297"/>
      <c r="L2031" s="2297"/>
      <c r="M2031" s="2297"/>
      <c r="N2031" s="2297"/>
      <c r="O2031" s="2297"/>
    </row>
    <row r="2032" ht="293.25" customHeight="1">
      <c r="A2032" s="2506"/>
      <c r="B2032" s="2297"/>
      <c r="C2032" s="2297"/>
      <c r="D2032" s="3482"/>
      <c r="E2032" s="2296"/>
      <c r="F2032" s="2297"/>
      <c r="G2032" s="2297"/>
      <c r="H2032" s="2297"/>
      <c r="I2032" s="2297"/>
      <c r="J2032" s="2297"/>
      <c r="K2032" s="2297"/>
      <c r="L2032" s="2297"/>
      <c r="M2032" s="2297"/>
      <c r="N2032" s="2297"/>
      <c r="O2032" s="2297"/>
    </row>
    <row r="2033" ht="293.25" customHeight="1">
      <c r="A2033" s="2506"/>
      <c r="B2033" s="2297"/>
      <c r="C2033" s="2297"/>
      <c r="D2033" s="3482"/>
      <c r="E2033" s="2296"/>
      <c r="F2033" s="2297"/>
      <c r="G2033" s="2297"/>
      <c r="H2033" s="2297"/>
      <c r="I2033" s="2297"/>
      <c r="J2033" s="2297"/>
      <c r="K2033" s="2297"/>
      <c r="L2033" s="2297"/>
      <c r="M2033" s="2297"/>
      <c r="N2033" s="2297"/>
      <c r="O2033" s="2297"/>
    </row>
    <row r="2034" ht="293.25" customHeight="1">
      <c r="A2034" s="2506"/>
      <c r="B2034" s="2297"/>
      <c r="C2034" s="2297"/>
      <c r="D2034" s="3482"/>
      <c r="E2034" s="2296"/>
      <c r="F2034" s="2297"/>
      <c r="G2034" s="2297"/>
      <c r="H2034" s="2297"/>
      <c r="I2034" s="2297"/>
      <c r="J2034" s="2297"/>
      <c r="K2034" s="2297"/>
      <c r="L2034" s="2297"/>
      <c r="M2034" s="2297"/>
      <c r="N2034" s="2297"/>
      <c r="O2034" s="2297"/>
    </row>
    <row r="2035" ht="293.25" customHeight="1">
      <c r="A2035" s="2506"/>
      <c r="B2035" s="2297"/>
      <c r="C2035" s="2297"/>
      <c r="D2035" s="3482"/>
      <c r="E2035" s="2296"/>
      <c r="F2035" s="2297"/>
      <c r="G2035" s="2297"/>
      <c r="H2035" s="2297"/>
      <c r="I2035" s="2297"/>
      <c r="J2035" s="2297"/>
      <c r="K2035" s="2297"/>
      <c r="L2035" s="2297"/>
      <c r="M2035" s="2297"/>
      <c r="N2035" s="2297"/>
      <c r="O2035" s="2297"/>
    </row>
    <row r="2036" ht="293.25" customHeight="1">
      <c r="A2036" s="2506"/>
      <c r="B2036" s="2297"/>
      <c r="C2036" s="2297"/>
      <c r="D2036" s="3482"/>
      <c r="E2036" s="2296"/>
      <c r="F2036" s="2297"/>
      <c r="G2036" s="2297"/>
      <c r="H2036" s="2297"/>
      <c r="I2036" s="2297"/>
      <c r="J2036" s="2297"/>
      <c r="K2036" s="2297"/>
      <c r="L2036" s="2297"/>
      <c r="M2036" s="2297"/>
      <c r="N2036" s="2297"/>
      <c r="O2036" s="2297"/>
    </row>
    <row r="2037" ht="293.25" customHeight="1">
      <c r="A2037" s="2506"/>
      <c r="B2037" s="2297"/>
      <c r="C2037" s="2297"/>
      <c r="D2037" s="3482"/>
      <c r="E2037" s="2296"/>
      <c r="F2037" s="2297"/>
      <c r="G2037" s="2297"/>
      <c r="H2037" s="2297"/>
      <c r="I2037" s="2297"/>
      <c r="J2037" s="2297"/>
      <c r="K2037" s="2297"/>
      <c r="L2037" s="2297"/>
      <c r="M2037" s="2297"/>
      <c r="N2037" s="2297"/>
      <c r="O2037" s="2297"/>
    </row>
    <row r="2038" ht="293.25" customHeight="1">
      <c r="A2038" s="2506"/>
      <c r="B2038" s="2297"/>
      <c r="C2038" s="2297"/>
      <c r="D2038" s="3482"/>
      <c r="E2038" s="2296"/>
      <c r="F2038" s="2297"/>
      <c r="G2038" s="2297"/>
      <c r="H2038" s="2297"/>
      <c r="I2038" s="2297"/>
      <c r="J2038" s="2297"/>
      <c r="K2038" s="2297"/>
      <c r="L2038" s="2297"/>
      <c r="M2038" s="2297"/>
      <c r="N2038" s="2297"/>
      <c r="O2038" s="2297"/>
    </row>
    <row r="2039" ht="293.25" customHeight="1">
      <c r="A2039" s="2506"/>
      <c r="B2039" s="2297"/>
      <c r="C2039" s="2297"/>
      <c r="D2039" s="3482"/>
      <c r="E2039" s="2296"/>
      <c r="F2039" s="2297"/>
      <c r="G2039" s="2297"/>
      <c r="H2039" s="2297"/>
      <c r="I2039" s="2297"/>
      <c r="J2039" s="2297"/>
      <c r="K2039" s="2297"/>
      <c r="L2039" s="2297"/>
      <c r="M2039" s="2297"/>
      <c r="N2039" s="2297"/>
      <c r="O2039" s="2297"/>
    </row>
    <row r="2040" ht="293.25" customHeight="1">
      <c r="A2040" s="2506"/>
      <c r="B2040" s="2297"/>
      <c r="C2040" s="2297"/>
      <c r="D2040" s="3482"/>
      <c r="E2040" s="2296"/>
      <c r="F2040" s="2297"/>
      <c r="G2040" s="2297"/>
      <c r="H2040" s="2297"/>
      <c r="I2040" s="2297"/>
      <c r="J2040" s="2297"/>
      <c r="K2040" s="2297"/>
      <c r="L2040" s="2297"/>
      <c r="M2040" s="2297"/>
      <c r="N2040" s="2297"/>
      <c r="O2040" s="2297"/>
    </row>
    <row r="2041" ht="293.25" customHeight="1">
      <c r="A2041" s="2506"/>
      <c r="B2041" s="2297"/>
      <c r="C2041" s="2297"/>
      <c r="D2041" s="3482"/>
      <c r="E2041" s="2296"/>
      <c r="F2041" s="2297"/>
      <c r="G2041" s="2297"/>
      <c r="H2041" s="2297"/>
      <c r="I2041" s="2297"/>
      <c r="J2041" s="2297"/>
      <c r="K2041" s="2297"/>
      <c r="L2041" s="2297"/>
      <c r="M2041" s="2297"/>
      <c r="N2041" s="2297"/>
      <c r="O2041" s="2297"/>
    </row>
    <row r="2042" ht="293.25" customHeight="1">
      <c r="A2042" s="2506"/>
      <c r="B2042" s="2297"/>
      <c r="C2042" s="2297"/>
      <c r="D2042" s="3482"/>
      <c r="E2042" s="2296"/>
      <c r="F2042" s="2297"/>
      <c r="G2042" s="2297"/>
      <c r="H2042" s="2297"/>
      <c r="I2042" s="2297"/>
      <c r="J2042" s="2297"/>
      <c r="K2042" s="2297"/>
      <c r="L2042" s="2297"/>
      <c r="M2042" s="2297"/>
      <c r="N2042" s="2297"/>
      <c r="O2042" s="2297"/>
    </row>
    <row r="2043" ht="293.25" customHeight="1">
      <c r="A2043" s="2506"/>
      <c r="B2043" s="2297"/>
      <c r="C2043" s="2297"/>
      <c r="D2043" s="3482"/>
      <c r="E2043" s="2296"/>
      <c r="F2043" s="2297"/>
      <c r="G2043" s="2297"/>
      <c r="H2043" s="2297"/>
      <c r="I2043" s="2297"/>
      <c r="J2043" s="2297"/>
      <c r="K2043" s="2297"/>
      <c r="L2043" s="2297"/>
      <c r="M2043" s="2297"/>
      <c r="N2043" s="2297"/>
      <c r="O2043" s="2297"/>
    </row>
    <row r="2044" ht="293.25" customHeight="1">
      <c r="A2044" s="2506"/>
      <c r="B2044" s="2297"/>
      <c r="C2044" s="2297"/>
      <c r="D2044" s="3482"/>
      <c r="E2044" s="2296"/>
      <c r="F2044" s="2297"/>
      <c r="G2044" s="2297"/>
      <c r="H2044" s="2297"/>
      <c r="I2044" s="2297"/>
      <c r="J2044" s="2297"/>
      <c r="K2044" s="2297"/>
      <c r="L2044" s="2297"/>
      <c r="M2044" s="2297"/>
      <c r="N2044" s="2297"/>
      <c r="O2044" s="2297"/>
    </row>
    <row r="2045" ht="293.25" customHeight="1">
      <c r="A2045" s="2506"/>
      <c r="B2045" s="2297"/>
      <c r="C2045" s="2297"/>
      <c r="D2045" s="3482"/>
      <c r="E2045" s="2296"/>
      <c r="F2045" s="2297"/>
      <c r="G2045" s="2297"/>
      <c r="H2045" s="2297"/>
      <c r="I2045" s="2297"/>
      <c r="J2045" s="2297"/>
      <c r="K2045" s="2297"/>
      <c r="L2045" s="2297"/>
      <c r="M2045" s="2297"/>
      <c r="N2045" s="2297"/>
      <c r="O2045" s="2297"/>
    </row>
    <row r="2046" ht="293.25" customHeight="1">
      <c r="A2046" s="2506"/>
      <c r="B2046" s="2297"/>
      <c r="C2046" s="2297"/>
      <c r="D2046" s="3482"/>
      <c r="E2046" s="2296"/>
      <c r="F2046" s="2297"/>
      <c r="G2046" s="2297"/>
      <c r="H2046" s="2297"/>
      <c r="I2046" s="2297"/>
      <c r="J2046" s="2297"/>
      <c r="K2046" s="2297"/>
      <c r="L2046" s="2297"/>
      <c r="M2046" s="2297"/>
      <c r="N2046" s="2297"/>
      <c r="O2046" s="2297"/>
    </row>
    <row r="2047" ht="293.25" customHeight="1">
      <c r="A2047" s="2506"/>
      <c r="B2047" s="2297"/>
      <c r="C2047" s="2297"/>
      <c r="D2047" s="3482"/>
      <c r="E2047" s="2296"/>
      <c r="F2047" s="2297"/>
      <c r="G2047" s="2297"/>
      <c r="H2047" s="2297"/>
      <c r="I2047" s="2297"/>
      <c r="J2047" s="2297"/>
      <c r="K2047" s="2297"/>
      <c r="L2047" s="2297"/>
      <c r="M2047" s="2297"/>
      <c r="N2047" s="2297"/>
      <c r="O2047" s="2297"/>
    </row>
    <row r="2048" ht="293.25" customHeight="1">
      <c r="A2048" s="2506"/>
      <c r="B2048" s="2297"/>
      <c r="C2048" s="2297"/>
      <c r="D2048" s="3482"/>
      <c r="E2048" s="2296"/>
      <c r="F2048" s="2297"/>
      <c r="G2048" s="2297"/>
      <c r="H2048" s="2297"/>
      <c r="I2048" s="2297"/>
      <c r="J2048" s="2297"/>
      <c r="K2048" s="2297"/>
      <c r="L2048" s="2297"/>
      <c r="M2048" s="2297"/>
      <c r="N2048" s="2297"/>
      <c r="O2048" s="2297"/>
    </row>
    <row r="2049" ht="293.25" customHeight="1">
      <c r="A2049" s="2506"/>
      <c r="B2049" s="2297"/>
      <c r="C2049" s="2297"/>
      <c r="D2049" s="3482"/>
      <c r="E2049" s="2296"/>
      <c r="F2049" s="2297"/>
      <c r="G2049" s="2297"/>
      <c r="H2049" s="2297"/>
      <c r="I2049" s="2297"/>
      <c r="J2049" s="2297"/>
      <c r="K2049" s="2297"/>
      <c r="L2049" s="2297"/>
      <c r="M2049" s="2297"/>
      <c r="N2049" s="2297"/>
      <c r="O2049" s="2297"/>
    </row>
    <row r="2050" ht="293.25" customHeight="1">
      <c r="A2050" s="2506"/>
      <c r="B2050" s="2297"/>
      <c r="C2050" s="2297"/>
      <c r="D2050" s="3482"/>
      <c r="E2050" s="2296"/>
      <c r="F2050" s="2297"/>
      <c r="G2050" s="2297"/>
      <c r="H2050" s="2297"/>
      <c r="I2050" s="2297"/>
      <c r="J2050" s="2297"/>
      <c r="K2050" s="2297"/>
      <c r="L2050" s="2297"/>
      <c r="M2050" s="2297"/>
      <c r="N2050" s="2297"/>
      <c r="O2050" s="2297"/>
    </row>
    <row r="2051" ht="293.25" customHeight="1">
      <c r="A2051" s="2506"/>
      <c r="B2051" s="2297"/>
      <c r="C2051" s="2297"/>
      <c r="D2051" s="3482"/>
      <c r="E2051" s="2296"/>
      <c r="F2051" s="2297"/>
      <c r="G2051" s="2297"/>
      <c r="H2051" s="2297"/>
      <c r="I2051" s="2297"/>
      <c r="J2051" s="2297"/>
      <c r="K2051" s="2297"/>
      <c r="L2051" s="2297"/>
      <c r="M2051" s="2297"/>
      <c r="N2051" s="2297"/>
      <c r="O2051" s="2297"/>
    </row>
    <row r="2052" ht="293.25" customHeight="1">
      <c r="A2052" s="2506"/>
      <c r="B2052" s="2297"/>
      <c r="C2052" s="2297"/>
      <c r="D2052" s="3482"/>
      <c r="E2052" s="2296"/>
      <c r="F2052" s="2297"/>
      <c r="G2052" s="2297"/>
      <c r="H2052" s="2297"/>
      <c r="I2052" s="2297"/>
      <c r="J2052" s="2297"/>
      <c r="K2052" s="2297"/>
      <c r="L2052" s="2297"/>
      <c r="M2052" s="2297"/>
      <c r="N2052" s="2297"/>
      <c r="O2052" s="2297"/>
    </row>
    <row r="2053" ht="293.25" customHeight="1">
      <c r="A2053" s="2506"/>
      <c r="B2053" s="2297"/>
      <c r="C2053" s="2297"/>
      <c r="D2053" s="3482"/>
      <c r="E2053" s="2296"/>
      <c r="F2053" s="2297"/>
      <c r="G2053" s="2297"/>
      <c r="H2053" s="2297"/>
      <c r="I2053" s="2297"/>
      <c r="J2053" s="2297"/>
      <c r="K2053" s="2297"/>
      <c r="L2053" s="2297"/>
      <c r="M2053" s="2297"/>
      <c r="N2053" s="2297"/>
      <c r="O2053" s="2297"/>
    </row>
    <row r="2054" ht="293.25" customHeight="1">
      <c r="A2054" s="2506"/>
      <c r="B2054" s="2297"/>
      <c r="C2054" s="2297"/>
      <c r="D2054" s="3482"/>
      <c r="E2054" s="2296"/>
      <c r="F2054" s="2297"/>
      <c r="G2054" s="2297"/>
      <c r="H2054" s="2297"/>
      <c r="I2054" s="2297"/>
      <c r="J2054" s="2297"/>
      <c r="K2054" s="2297"/>
      <c r="L2054" s="2297"/>
      <c r="M2054" s="2297"/>
      <c r="N2054" s="2297"/>
      <c r="O2054" s="2297"/>
    </row>
    <row r="2055" ht="293.25" customHeight="1">
      <c r="A2055" s="2506"/>
      <c r="B2055" s="2297"/>
      <c r="C2055" s="2297"/>
      <c r="D2055" s="3482"/>
      <c r="E2055" s="2296"/>
      <c r="F2055" s="2297"/>
      <c r="G2055" s="2297"/>
      <c r="H2055" s="2297"/>
      <c r="I2055" s="2297"/>
      <c r="J2055" s="2297"/>
      <c r="K2055" s="2297"/>
      <c r="L2055" s="2297"/>
      <c r="M2055" s="2297"/>
      <c r="N2055" s="2297"/>
      <c r="O2055" s="2297"/>
    </row>
    <row r="2056" ht="293.25" customHeight="1">
      <c r="A2056" s="2506"/>
      <c r="B2056" s="2297"/>
      <c r="C2056" s="2297"/>
      <c r="D2056" s="3482"/>
      <c r="E2056" s="2296"/>
      <c r="F2056" s="2297"/>
      <c r="G2056" s="2297"/>
      <c r="H2056" s="2297"/>
      <c r="I2056" s="2297"/>
      <c r="J2056" s="2297"/>
      <c r="K2056" s="2297"/>
      <c r="L2056" s="2297"/>
      <c r="M2056" s="2297"/>
      <c r="N2056" s="2297"/>
      <c r="O2056" s="2297"/>
    </row>
    <row r="2057" ht="293.25" customHeight="1">
      <c r="A2057" s="2506"/>
      <c r="B2057" s="2297"/>
      <c r="C2057" s="2297"/>
      <c r="D2057" s="3482"/>
      <c r="E2057" s="2296"/>
      <c r="F2057" s="2297"/>
      <c r="G2057" s="2297"/>
      <c r="H2057" s="2297"/>
      <c r="I2057" s="2297"/>
      <c r="J2057" s="2297"/>
      <c r="K2057" s="2297"/>
      <c r="L2057" s="2297"/>
      <c r="M2057" s="2297"/>
      <c r="N2057" s="2297"/>
      <c r="O2057" s="2297"/>
    </row>
    <row r="2058" ht="293.25" customHeight="1">
      <c r="A2058" s="2506"/>
      <c r="B2058" s="2297"/>
      <c r="C2058" s="2297"/>
      <c r="D2058" s="3482"/>
      <c r="E2058" s="2296"/>
      <c r="F2058" s="2297"/>
      <c r="G2058" s="2297"/>
      <c r="H2058" s="2297"/>
      <c r="I2058" s="2297"/>
      <c r="J2058" s="2297"/>
      <c r="K2058" s="2297"/>
      <c r="L2058" s="2297"/>
      <c r="M2058" s="2297"/>
      <c r="N2058" s="2297"/>
      <c r="O2058" s="2297"/>
    </row>
    <row r="2059" ht="293.25" customHeight="1">
      <c r="A2059" s="2506"/>
      <c r="B2059" s="2297"/>
      <c r="C2059" s="2297"/>
      <c r="D2059" s="3482"/>
      <c r="E2059" s="2296"/>
      <c r="F2059" s="2297"/>
      <c r="G2059" s="2297"/>
      <c r="H2059" s="2297"/>
      <c r="I2059" s="2297"/>
      <c r="J2059" s="2297"/>
      <c r="K2059" s="2297"/>
      <c r="L2059" s="2297"/>
      <c r="M2059" s="2297"/>
      <c r="N2059" s="2297"/>
      <c r="O2059" s="2297"/>
    </row>
    <row r="2060" ht="293.25" customHeight="1">
      <c r="A2060" s="2506"/>
      <c r="B2060" s="2297"/>
      <c r="C2060" s="2297"/>
      <c r="D2060" s="3482"/>
      <c r="E2060" s="2296"/>
      <c r="F2060" s="2297"/>
      <c r="G2060" s="2297"/>
      <c r="H2060" s="2297"/>
      <c r="I2060" s="2297"/>
      <c r="J2060" s="2297"/>
      <c r="K2060" s="2297"/>
      <c r="L2060" s="2297"/>
      <c r="M2060" s="2297"/>
      <c r="N2060" s="2297"/>
      <c r="O2060" s="2297"/>
    </row>
    <row r="2061" ht="293.25" customHeight="1">
      <c r="A2061" s="2506"/>
      <c r="B2061" s="2297"/>
      <c r="C2061" s="2297"/>
      <c r="D2061" s="3482"/>
      <c r="E2061" s="2296"/>
      <c r="F2061" s="2297"/>
      <c r="G2061" s="2297"/>
      <c r="H2061" s="2297"/>
      <c r="I2061" s="2297"/>
      <c r="J2061" s="2297"/>
      <c r="K2061" s="2297"/>
      <c r="L2061" s="2297"/>
      <c r="M2061" s="2297"/>
      <c r="N2061" s="2297"/>
      <c r="O2061" s="2297"/>
    </row>
    <row r="2062" ht="293.25" customHeight="1">
      <c r="A2062" s="2506"/>
      <c r="B2062" s="2297"/>
      <c r="C2062" s="2297"/>
      <c r="D2062" s="3482"/>
      <c r="E2062" s="2296"/>
      <c r="F2062" s="2297"/>
      <c r="G2062" s="2297"/>
      <c r="H2062" s="2297"/>
      <c r="I2062" s="2297"/>
      <c r="J2062" s="2297"/>
      <c r="K2062" s="2297"/>
      <c r="L2062" s="2297"/>
      <c r="M2062" s="2297"/>
      <c r="N2062" s="2297"/>
      <c r="O2062" s="2297"/>
    </row>
    <row r="2063" ht="293.25" customHeight="1">
      <c r="A2063" s="2506"/>
      <c r="B2063" s="2297"/>
      <c r="C2063" s="2297"/>
      <c r="D2063" s="3482"/>
      <c r="E2063" s="2296"/>
      <c r="F2063" s="2297"/>
      <c r="G2063" s="2297"/>
      <c r="H2063" s="2297"/>
      <c r="I2063" s="2297"/>
      <c r="J2063" s="2297"/>
      <c r="K2063" s="2297"/>
      <c r="L2063" s="2297"/>
      <c r="M2063" s="2297"/>
      <c r="N2063" s="2297"/>
      <c r="O2063" s="2297"/>
    </row>
    <row r="2064" ht="293.25" customHeight="1">
      <c r="A2064" s="2506"/>
      <c r="B2064" s="2297"/>
      <c r="C2064" s="2297"/>
      <c r="D2064" s="3482"/>
      <c r="E2064" s="2296"/>
      <c r="F2064" s="2297"/>
      <c r="G2064" s="2297"/>
      <c r="H2064" s="2297"/>
      <c r="I2064" s="2297"/>
      <c r="J2064" s="2297"/>
      <c r="K2064" s="2297"/>
      <c r="L2064" s="2297"/>
      <c r="M2064" s="2297"/>
      <c r="N2064" s="2297"/>
      <c r="O2064" s="2297"/>
    </row>
    <row r="2065" ht="293.25" customHeight="1">
      <c r="A2065" s="2506"/>
      <c r="B2065" s="2297"/>
      <c r="C2065" s="2297"/>
      <c r="D2065" s="3482"/>
      <c r="E2065" s="2296"/>
      <c r="F2065" s="2297"/>
      <c r="G2065" s="2297"/>
      <c r="H2065" s="2297"/>
      <c r="I2065" s="2297"/>
      <c r="J2065" s="2297"/>
      <c r="K2065" s="2297"/>
      <c r="L2065" s="2297"/>
      <c r="M2065" s="2297"/>
      <c r="N2065" s="2297"/>
      <c r="O2065" s="2297"/>
    </row>
    <row r="2066" ht="293.25" customHeight="1">
      <c r="A2066" s="2506"/>
      <c r="B2066" s="2297"/>
      <c r="C2066" s="2297"/>
      <c r="D2066" s="3482"/>
      <c r="E2066" s="2296"/>
      <c r="F2066" s="2297"/>
      <c r="G2066" s="2297"/>
      <c r="H2066" s="2297"/>
      <c r="I2066" s="2297"/>
      <c r="J2066" s="2297"/>
      <c r="K2066" s="2297"/>
      <c r="L2066" s="2297"/>
      <c r="M2066" s="2297"/>
      <c r="N2066" s="2297"/>
      <c r="O2066" s="2297"/>
    </row>
    <row r="2067" ht="293.25" customHeight="1">
      <c r="A2067" s="2506"/>
      <c r="B2067" s="2297"/>
      <c r="C2067" s="2297"/>
      <c r="D2067" s="3482"/>
      <c r="E2067" s="2296"/>
      <c r="F2067" s="2297"/>
      <c r="G2067" s="2297"/>
      <c r="H2067" s="2297"/>
      <c r="I2067" s="2297"/>
      <c r="J2067" s="2297"/>
      <c r="K2067" s="2297"/>
      <c r="L2067" s="2297"/>
      <c r="M2067" s="2297"/>
      <c r="N2067" s="2297"/>
      <c r="O2067" s="2297"/>
    </row>
    <row r="2068" ht="293.25" customHeight="1">
      <c r="A2068" s="2506"/>
      <c r="B2068" s="2297"/>
      <c r="C2068" s="2297"/>
      <c r="D2068" s="3482"/>
      <c r="E2068" s="2296"/>
      <c r="F2068" s="2297"/>
      <c r="G2068" s="2297"/>
      <c r="H2068" s="2297"/>
      <c r="I2068" s="2297"/>
      <c r="J2068" s="2297"/>
      <c r="K2068" s="2297"/>
      <c r="L2068" s="2297"/>
      <c r="M2068" s="2297"/>
      <c r="N2068" s="2297"/>
      <c r="O2068" s="2297"/>
    </row>
    <row r="2069" ht="293.25" customHeight="1">
      <c r="A2069" s="2506"/>
      <c r="B2069" s="2297"/>
      <c r="C2069" s="2297"/>
      <c r="D2069" s="3482"/>
      <c r="E2069" s="2296"/>
      <c r="F2069" s="2297"/>
      <c r="G2069" s="2297"/>
      <c r="H2069" s="2297"/>
      <c r="I2069" s="2297"/>
      <c r="J2069" s="2297"/>
      <c r="K2069" s="2297"/>
      <c r="L2069" s="2297"/>
      <c r="M2069" s="2297"/>
      <c r="N2069" s="2297"/>
      <c r="O2069" s="2297"/>
    </row>
    <row r="2070" ht="293.25" customHeight="1">
      <c r="A2070" s="2506"/>
      <c r="B2070" s="2297"/>
      <c r="C2070" s="2297"/>
      <c r="D2070" s="3482"/>
      <c r="E2070" s="2296"/>
      <c r="F2070" s="2297"/>
      <c r="G2070" s="2297"/>
      <c r="H2070" s="2297"/>
      <c r="I2070" s="2297"/>
      <c r="J2070" s="2297"/>
      <c r="K2070" s="2297"/>
      <c r="L2070" s="2297"/>
      <c r="M2070" s="2297"/>
      <c r="N2070" s="2297"/>
      <c r="O2070" s="2297"/>
    </row>
    <row r="2071" ht="293.25" customHeight="1">
      <c r="A2071" s="2506"/>
      <c r="B2071" s="2297"/>
      <c r="C2071" s="2297"/>
      <c r="D2071" s="3482"/>
      <c r="E2071" s="2296"/>
      <c r="F2071" s="2297"/>
      <c r="G2071" s="2297"/>
      <c r="H2071" s="2297"/>
      <c r="I2071" s="2297"/>
      <c r="J2071" s="2297"/>
      <c r="K2071" s="2297"/>
      <c r="L2071" s="2297"/>
      <c r="M2071" s="2297"/>
      <c r="N2071" s="2297"/>
      <c r="O2071" s="2297"/>
    </row>
    <row r="2072" ht="293.25" customHeight="1">
      <c r="A2072" s="2506"/>
      <c r="B2072" s="2297"/>
      <c r="C2072" s="2297"/>
      <c r="D2072" s="3482"/>
      <c r="E2072" s="2296"/>
      <c r="F2072" s="2297"/>
      <c r="G2072" s="2297"/>
      <c r="H2072" s="2297"/>
      <c r="I2072" s="2297"/>
      <c r="J2072" s="2297"/>
      <c r="K2072" s="2297"/>
      <c r="L2072" s="2297"/>
      <c r="M2072" s="2297"/>
      <c r="N2072" s="2297"/>
      <c r="O2072" s="2297"/>
    </row>
    <row r="2073" ht="293.25" customHeight="1">
      <c r="A2073" s="2506"/>
      <c r="B2073" s="2297"/>
      <c r="C2073" s="2297"/>
      <c r="D2073" s="3482"/>
      <c r="E2073" s="2296"/>
      <c r="F2073" s="2297"/>
      <c r="G2073" s="2297"/>
      <c r="H2073" s="2297"/>
      <c r="I2073" s="2297"/>
      <c r="J2073" s="2297"/>
      <c r="K2073" s="2297"/>
      <c r="L2073" s="2297"/>
      <c r="M2073" s="2297"/>
      <c r="N2073" s="2297"/>
      <c r="O2073" s="2297"/>
    </row>
    <row r="2074" ht="293.25" customHeight="1">
      <c r="A2074" s="2506"/>
      <c r="B2074" s="2297"/>
      <c r="C2074" s="2297"/>
      <c r="D2074" s="3482"/>
      <c r="E2074" s="2296"/>
      <c r="F2074" s="2297"/>
      <c r="G2074" s="2297"/>
      <c r="H2074" s="2297"/>
      <c r="I2074" s="2297"/>
      <c r="J2074" s="2297"/>
      <c r="K2074" s="2297"/>
      <c r="L2074" s="2297"/>
      <c r="M2074" s="2297"/>
      <c r="N2074" s="2297"/>
      <c r="O2074" s="2297"/>
    </row>
    <row r="2075" ht="293.25" customHeight="1">
      <c r="A2075" s="2506"/>
      <c r="B2075" s="2297"/>
      <c r="C2075" s="2297"/>
      <c r="D2075" s="3482"/>
      <c r="E2075" s="2296"/>
      <c r="F2075" s="2297"/>
      <c r="G2075" s="2297"/>
      <c r="H2075" s="2297"/>
      <c r="I2075" s="2297"/>
      <c r="J2075" s="2297"/>
      <c r="K2075" s="2297"/>
      <c r="L2075" s="2297"/>
      <c r="M2075" s="2297"/>
      <c r="N2075" s="2297"/>
      <c r="O2075" s="2297"/>
    </row>
    <row r="2076" ht="293.25" customHeight="1">
      <c r="A2076" s="2506"/>
      <c r="B2076" s="2297"/>
      <c r="C2076" s="2297"/>
      <c r="D2076" s="3482"/>
      <c r="E2076" s="2296"/>
      <c r="F2076" s="2297"/>
      <c r="G2076" s="2297"/>
      <c r="H2076" s="2297"/>
      <c r="I2076" s="2297"/>
      <c r="J2076" s="2297"/>
      <c r="K2076" s="2297"/>
      <c r="L2076" s="2297"/>
      <c r="M2076" s="2297"/>
      <c r="N2076" s="2297"/>
      <c r="O2076" s="2297"/>
    </row>
    <row r="2077" ht="293.25" customHeight="1">
      <c r="A2077" s="2506"/>
      <c r="B2077" s="2297"/>
      <c r="C2077" s="2297"/>
      <c r="D2077" s="3482"/>
      <c r="E2077" s="2296"/>
      <c r="F2077" s="2297"/>
      <c r="G2077" s="2297"/>
      <c r="H2077" s="2297"/>
      <c r="I2077" s="2297"/>
      <c r="J2077" s="2297"/>
      <c r="K2077" s="2297"/>
      <c r="L2077" s="2297"/>
      <c r="M2077" s="2297"/>
      <c r="N2077" s="2297"/>
      <c r="O2077" s="2297"/>
    </row>
    <row r="2078" ht="293.25" customHeight="1">
      <c r="A2078" s="2506"/>
      <c r="B2078" s="2297"/>
      <c r="C2078" s="2297"/>
      <c r="D2078" s="3482"/>
      <c r="E2078" s="2296"/>
      <c r="F2078" s="2297"/>
      <c r="G2078" s="2297"/>
      <c r="H2078" s="2297"/>
      <c r="I2078" s="2297"/>
      <c r="J2078" s="2297"/>
      <c r="K2078" s="2297"/>
      <c r="L2078" s="2297"/>
      <c r="M2078" s="2297"/>
      <c r="N2078" s="2297"/>
      <c r="O2078" s="2297"/>
    </row>
    <row r="2079" ht="293.25" customHeight="1">
      <c r="A2079" s="2506"/>
      <c r="B2079" s="2297"/>
      <c r="C2079" s="2297"/>
      <c r="D2079" s="3482"/>
      <c r="E2079" s="2296"/>
      <c r="F2079" s="2297"/>
      <c r="G2079" s="2297"/>
      <c r="H2079" s="2297"/>
      <c r="I2079" s="2297"/>
      <c r="J2079" s="2297"/>
      <c r="K2079" s="2297"/>
      <c r="L2079" s="2297"/>
      <c r="M2079" s="2297"/>
      <c r="N2079" s="2297"/>
      <c r="O2079" s="2297"/>
    </row>
    <row r="2080" ht="293.25" customHeight="1">
      <c r="A2080" s="2506"/>
      <c r="B2080" s="2297"/>
      <c r="C2080" s="2297"/>
      <c r="D2080" s="3482"/>
      <c r="E2080" s="2296"/>
      <c r="F2080" s="2297"/>
      <c r="G2080" s="2297"/>
      <c r="H2080" s="2297"/>
      <c r="I2080" s="2297"/>
      <c r="J2080" s="2297"/>
      <c r="K2080" s="2297"/>
      <c r="L2080" s="2297"/>
      <c r="M2080" s="2297"/>
      <c r="N2080" s="2297"/>
      <c r="O2080" s="2297"/>
    </row>
    <row r="2081" ht="293.25" customHeight="1">
      <c r="A2081" s="2506"/>
      <c r="B2081" s="2297"/>
      <c r="C2081" s="2297"/>
      <c r="D2081" s="3482"/>
      <c r="E2081" s="2296"/>
      <c r="F2081" s="2297"/>
      <c r="G2081" s="2297"/>
      <c r="H2081" s="2297"/>
      <c r="I2081" s="2297"/>
      <c r="J2081" s="2297"/>
      <c r="K2081" s="2297"/>
      <c r="L2081" s="2297"/>
      <c r="M2081" s="2297"/>
      <c r="N2081" s="2297"/>
      <c r="O2081" s="2297"/>
    </row>
    <row r="2082" ht="293.25" customHeight="1">
      <c r="A2082" s="2506"/>
      <c r="B2082" s="2297"/>
      <c r="C2082" s="2297"/>
      <c r="D2082" s="3482"/>
      <c r="E2082" s="2296"/>
      <c r="F2082" s="2297"/>
      <c r="G2082" s="2297"/>
      <c r="H2082" s="2297"/>
      <c r="I2082" s="2297"/>
      <c r="J2082" s="2297"/>
      <c r="K2082" s="2297"/>
      <c r="L2082" s="2297"/>
      <c r="M2082" s="2297"/>
      <c r="N2082" s="2297"/>
      <c r="O2082" s="2297"/>
    </row>
    <row r="2083" ht="293.25" customHeight="1">
      <c r="A2083" s="2506"/>
      <c r="B2083" s="2297"/>
      <c r="C2083" s="2297"/>
      <c r="D2083" s="3482"/>
      <c r="E2083" s="2296"/>
      <c r="F2083" s="2297"/>
      <c r="G2083" s="2297"/>
      <c r="H2083" s="2297"/>
      <c r="I2083" s="2297"/>
      <c r="J2083" s="2297"/>
      <c r="K2083" s="2297"/>
      <c r="L2083" s="2297"/>
      <c r="M2083" s="2297"/>
      <c r="N2083" s="2297"/>
      <c r="O2083" s="2297"/>
    </row>
    <row r="2084" ht="293.25" customHeight="1">
      <c r="A2084" s="2506"/>
      <c r="B2084" s="2297"/>
      <c r="C2084" s="2297"/>
      <c r="D2084" s="3482"/>
      <c r="E2084" s="2296"/>
      <c r="F2084" s="2297"/>
      <c r="G2084" s="2297"/>
      <c r="H2084" s="2297"/>
      <c r="I2084" s="2297"/>
      <c r="J2084" s="2297"/>
      <c r="K2084" s="2297"/>
      <c r="L2084" s="2297"/>
      <c r="M2084" s="2297"/>
      <c r="N2084" s="2297"/>
      <c r="O2084" s="2297"/>
    </row>
    <row r="2085" ht="293.25" customHeight="1">
      <c r="A2085" s="2506"/>
      <c r="B2085" s="2297"/>
      <c r="C2085" s="2297"/>
      <c r="D2085" s="3482"/>
      <c r="E2085" s="2296"/>
      <c r="F2085" s="2297"/>
      <c r="G2085" s="2297"/>
      <c r="H2085" s="2297"/>
      <c r="I2085" s="2297"/>
      <c r="J2085" s="2297"/>
      <c r="K2085" s="2297"/>
      <c r="L2085" s="2297"/>
      <c r="M2085" s="2297"/>
      <c r="N2085" s="2297"/>
      <c r="O2085" s="2297"/>
    </row>
    <row r="2086" ht="293.25" customHeight="1">
      <c r="A2086" s="2506"/>
      <c r="B2086" s="2297"/>
      <c r="C2086" s="2297"/>
      <c r="D2086" s="3482"/>
      <c r="E2086" s="2296"/>
      <c r="F2086" s="2297"/>
      <c r="G2086" s="2297"/>
      <c r="H2086" s="2297"/>
      <c r="I2086" s="2297"/>
      <c r="J2086" s="2297"/>
      <c r="K2086" s="2297"/>
      <c r="L2086" s="2297"/>
      <c r="M2086" s="2297"/>
      <c r="N2086" s="2297"/>
      <c r="O2086" s="2297"/>
    </row>
    <row r="2087" ht="293.25" customHeight="1">
      <c r="A2087" s="2506"/>
      <c r="B2087" s="2297"/>
      <c r="C2087" s="2297"/>
      <c r="D2087" s="3482"/>
      <c r="E2087" s="2296"/>
      <c r="F2087" s="2297"/>
      <c r="G2087" s="2297"/>
      <c r="H2087" s="2297"/>
      <c r="I2087" s="2297"/>
      <c r="J2087" s="2297"/>
      <c r="K2087" s="2297"/>
      <c r="L2087" s="2297"/>
      <c r="M2087" s="2297"/>
      <c r="N2087" s="2297"/>
      <c r="O2087" s="2297"/>
    </row>
    <row r="2088" ht="293.25" customHeight="1">
      <c r="A2088" s="2506"/>
      <c r="B2088" s="2297"/>
      <c r="C2088" s="2297"/>
      <c r="D2088" s="3482"/>
      <c r="E2088" s="2296"/>
      <c r="F2088" s="2297"/>
      <c r="G2088" s="2297"/>
      <c r="H2088" s="2297"/>
      <c r="I2088" s="2297"/>
      <c r="J2088" s="2297"/>
      <c r="K2088" s="2297"/>
      <c r="L2088" s="2297"/>
      <c r="M2088" s="2297"/>
      <c r="N2088" s="2297"/>
      <c r="O2088" s="2297"/>
    </row>
    <row r="2089" ht="293.25" customHeight="1">
      <c r="A2089" s="2506"/>
      <c r="B2089" s="2297"/>
      <c r="C2089" s="2297"/>
      <c r="D2089" s="3482"/>
      <c r="E2089" s="2296"/>
      <c r="F2089" s="2297"/>
      <c r="G2089" s="2297"/>
      <c r="H2089" s="2297"/>
      <c r="I2089" s="2297"/>
      <c r="J2089" s="2297"/>
      <c r="K2089" s="2297"/>
      <c r="L2089" s="2297"/>
      <c r="M2089" s="2297"/>
      <c r="N2089" s="2297"/>
      <c r="O2089" s="2297"/>
    </row>
    <row r="2090" ht="293.25" customHeight="1">
      <c r="A2090" s="2506"/>
      <c r="B2090" s="2297"/>
      <c r="C2090" s="2297"/>
      <c r="D2090" s="3482"/>
      <c r="E2090" s="2296"/>
      <c r="F2090" s="2297"/>
      <c r="G2090" s="2297"/>
      <c r="H2090" s="2297"/>
      <c r="I2090" s="2297"/>
      <c r="J2090" s="2297"/>
      <c r="K2090" s="2297"/>
      <c r="L2090" s="2297"/>
      <c r="M2090" s="2297"/>
      <c r="N2090" s="2297"/>
      <c r="O2090" s="2297"/>
    </row>
    <row r="2091" ht="293.25" customHeight="1">
      <c r="A2091" s="2506"/>
      <c r="B2091" s="2297"/>
      <c r="C2091" s="2297"/>
      <c r="D2091" s="3482"/>
      <c r="E2091" s="2296"/>
      <c r="F2091" s="2297"/>
      <c r="G2091" s="2297"/>
      <c r="H2091" s="2297"/>
      <c r="I2091" s="2297"/>
      <c r="J2091" s="2297"/>
      <c r="K2091" s="2297"/>
      <c r="L2091" s="2297"/>
      <c r="M2091" s="2297"/>
      <c r="N2091" s="2297"/>
      <c r="O2091" s="2297"/>
    </row>
    <row r="2092" ht="293.25" customHeight="1">
      <c r="A2092" s="2506"/>
      <c r="B2092" s="2297"/>
      <c r="C2092" s="2297"/>
      <c r="D2092" s="3482"/>
      <c r="E2092" s="2296"/>
      <c r="F2092" s="2297"/>
      <c r="G2092" s="2297"/>
      <c r="H2092" s="2297"/>
      <c r="I2092" s="2297"/>
      <c r="J2092" s="2297"/>
      <c r="K2092" s="2297"/>
      <c r="L2092" s="2297"/>
      <c r="M2092" s="2297"/>
      <c r="N2092" s="2297"/>
      <c r="O2092" s="2297"/>
    </row>
    <row r="2093" ht="293.25" customHeight="1">
      <c r="A2093" s="2506"/>
      <c r="B2093" s="2297"/>
      <c r="C2093" s="2297"/>
      <c r="D2093" s="3482"/>
      <c r="E2093" s="2296"/>
      <c r="F2093" s="2297"/>
      <c r="G2093" s="2297"/>
      <c r="H2093" s="2297"/>
      <c r="I2093" s="2297"/>
      <c r="J2093" s="2297"/>
      <c r="K2093" s="2297"/>
      <c r="L2093" s="2297"/>
      <c r="M2093" s="2297"/>
      <c r="N2093" s="2297"/>
      <c r="O2093" s="2297"/>
    </row>
    <row r="2094" ht="293.25" customHeight="1">
      <c r="A2094" s="2506"/>
      <c r="B2094" s="2297"/>
      <c r="C2094" s="2297"/>
      <c r="D2094" s="3482"/>
      <c r="E2094" s="2296"/>
      <c r="F2094" s="2297"/>
      <c r="G2094" s="2297"/>
      <c r="H2094" s="2297"/>
      <c r="I2094" s="2297"/>
      <c r="J2094" s="2297"/>
      <c r="K2094" s="2297"/>
      <c r="L2094" s="2297"/>
      <c r="M2094" s="2297"/>
      <c r="N2094" s="2297"/>
      <c r="O2094" s="2297"/>
    </row>
    <row r="2095" ht="293.25" customHeight="1">
      <c r="A2095" s="2506"/>
      <c r="B2095" s="2297"/>
      <c r="C2095" s="2297"/>
      <c r="D2095" s="3482"/>
      <c r="E2095" s="2296"/>
      <c r="F2095" s="2297"/>
      <c r="G2095" s="2297"/>
      <c r="H2095" s="2297"/>
      <c r="I2095" s="2297"/>
      <c r="J2095" s="2297"/>
      <c r="K2095" s="2297"/>
      <c r="L2095" s="2297"/>
      <c r="M2095" s="2297"/>
      <c r="N2095" s="2297"/>
      <c r="O2095" s="2297"/>
    </row>
    <row r="2096" ht="293.25" customHeight="1">
      <c r="A2096" s="2506"/>
      <c r="B2096" s="2297"/>
      <c r="C2096" s="2297"/>
      <c r="D2096" s="3482"/>
      <c r="E2096" s="2296"/>
      <c r="F2096" s="2297"/>
      <c r="G2096" s="2297"/>
      <c r="H2096" s="2297"/>
      <c r="I2096" s="2297"/>
      <c r="J2096" s="2297"/>
      <c r="K2096" s="2297"/>
      <c r="L2096" s="2297"/>
      <c r="M2096" s="2297"/>
      <c r="N2096" s="2297"/>
      <c r="O2096" s="2297"/>
    </row>
    <row r="2097" ht="293.25" customHeight="1">
      <c r="A2097" s="2506"/>
      <c r="B2097" s="2297"/>
      <c r="C2097" s="2297"/>
      <c r="D2097" s="3482"/>
      <c r="E2097" s="2296"/>
      <c r="F2097" s="2297"/>
      <c r="G2097" s="2297"/>
      <c r="H2097" s="2297"/>
      <c r="I2097" s="2297"/>
      <c r="J2097" s="2297"/>
      <c r="K2097" s="2297"/>
      <c r="L2097" s="2297"/>
      <c r="M2097" s="2297"/>
      <c r="N2097" s="2297"/>
      <c r="O2097" s="2297"/>
    </row>
    <row r="2098" ht="293.25" customHeight="1">
      <c r="A2098" s="2506"/>
      <c r="B2098" s="2297"/>
      <c r="C2098" s="2297"/>
      <c r="D2098" s="3482"/>
      <c r="E2098" s="2296"/>
      <c r="F2098" s="2297"/>
      <c r="G2098" s="2297"/>
      <c r="H2098" s="2297"/>
      <c r="I2098" s="2297"/>
      <c r="J2098" s="2297"/>
      <c r="K2098" s="2297"/>
      <c r="L2098" s="2297"/>
      <c r="M2098" s="2297"/>
      <c r="N2098" s="2297"/>
      <c r="O2098" s="2297"/>
    </row>
    <row r="2099" ht="293.25" customHeight="1">
      <c r="A2099" s="2506"/>
      <c r="B2099" s="2297"/>
      <c r="C2099" s="2297"/>
      <c r="D2099" s="3482"/>
      <c r="E2099" s="2296"/>
      <c r="F2099" s="2297"/>
      <c r="G2099" s="2297"/>
      <c r="H2099" s="2297"/>
      <c r="I2099" s="2297"/>
      <c r="J2099" s="2297"/>
      <c r="K2099" s="2297"/>
      <c r="L2099" s="2297"/>
      <c r="M2099" s="2297"/>
      <c r="N2099" s="2297"/>
      <c r="O2099" s="2297"/>
    </row>
    <row r="2100" ht="293.25" customHeight="1">
      <c r="A2100" s="2506"/>
      <c r="B2100" s="2297"/>
      <c r="C2100" s="2297"/>
      <c r="D2100" s="3482"/>
      <c r="E2100" s="2296"/>
      <c r="F2100" s="2297"/>
      <c r="G2100" s="2297"/>
      <c r="H2100" s="2297"/>
      <c r="I2100" s="2297"/>
      <c r="J2100" s="2297"/>
      <c r="K2100" s="2297"/>
      <c r="L2100" s="2297"/>
      <c r="M2100" s="2297"/>
      <c r="N2100" s="2297"/>
      <c r="O2100" s="2297"/>
    </row>
    <row r="2101" ht="293.25" customHeight="1">
      <c r="A2101" s="2506"/>
      <c r="B2101" s="2297"/>
      <c r="C2101" s="2297"/>
      <c r="D2101" s="3482"/>
      <c r="E2101" s="2296"/>
      <c r="F2101" s="2297"/>
      <c r="G2101" s="2297"/>
      <c r="H2101" s="2297"/>
      <c r="I2101" s="2297"/>
      <c r="J2101" s="2297"/>
      <c r="K2101" s="2297"/>
      <c r="L2101" s="2297"/>
      <c r="M2101" s="2297"/>
      <c r="N2101" s="2297"/>
      <c r="O2101" s="2297"/>
    </row>
    <row r="2102" ht="293.25" customHeight="1">
      <c r="A2102" s="2506"/>
      <c r="B2102" s="2297"/>
      <c r="C2102" s="2297"/>
      <c r="D2102" s="3482"/>
      <c r="E2102" s="2296"/>
      <c r="F2102" s="2297"/>
      <c r="G2102" s="2297"/>
      <c r="H2102" s="2297"/>
      <c r="I2102" s="2297"/>
      <c r="J2102" s="2297"/>
      <c r="K2102" s="2297"/>
      <c r="L2102" s="2297"/>
      <c r="M2102" s="2297"/>
      <c r="N2102" s="2297"/>
      <c r="O2102" s="2297"/>
    </row>
    <row r="2103" ht="293.25" customHeight="1">
      <c r="A2103" s="2506"/>
      <c r="B2103" s="2297"/>
      <c r="C2103" s="2297"/>
      <c r="D2103" s="3482"/>
      <c r="E2103" s="2296"/>
      <c r="F2103" s="2297"/>
      <c r="G2103" s="2297"/>
      <c r="H2103" s="2297"/>
      <c r="I2103" s="2297"/>
      <c r="J2103" s="2297"/>
      <c r="K2103" s="2297"/>
      <c r="L2103" s="2297"/>
      <c r="M2103" s="2297"/>
      <c r="N2103" s="2297"/>
      <c r="O2103" s="2297"/>
    </row>
    <row r="2104" ht="293.25" customHeight="1">
      <c r="A2104" s="2506"/>
      <c r="B2104" s="2297"/>
      <c r="C2104" s="2297"/>
      <c r="D2104" s="3482"/>
      <c r="E2104" s="2296"/>
      <c r="F2104" s="2297"/>
      <c r="G2104" s="2297"/>
      <c r="H2104" s="2297"/>
      <c r="I2104" s="2297"/>
      <c r="J2104" s="2297"/>
      <c r="K2104" s="2297"/>
      <c r="L2104" s="2297"/>
      <c r="M2104" s="2297"/>
      <c r="N2104" s="2297"/>
      <c r="O2104" s="2297"/>
    </row>
    <row r="2105" ht="293.25" customHeight="1">
      <c r="A2105" s="2506"/>
      <c r="B2105" s="2297"/>
      <c r="C2105" s="2297"/>
      <c r="D2105" s="3482"/>
      <c r="E2105" s="2296"/>
      <c r="F2105" s="2297"/>
      <c r="G2105" s="2297"/>
      <c r="H2105" s="2297"/>
      <c r="I2105" s="2297"/>
      <c r="J2105" s="2297"/>
      <c r="K2105" s="2297"/>
      <c r="L2105" s="2297"/>
      <c r="M2105" s="2297"/>
      <c r="N2105" s="2297"/>
      <c r="O2105" s="2297"/>
    </row>
    <row r="2106" ht="293.25" customHeight="1">
      <c r="A2106" s="2506"/>
      <c r="B2106" s="2297"/>
      <c r="C2106" s="2297"/>
      <c r="D2106" s="3482"/>
      <c r="E2106" s="2296"/>
      <c r="F2106" s="2297"/>
      <c r="G2106" s="2297"/>
      <c r="H2106" s="2297"/>
      <c r="I2106" s="2297"/>
      <c r="J2106" s="2297"/>
      <c r="K2106" s="2297"/>
      <c r="L2106" s="2297"/>
      <c r="M2106" s="2297"/>
      <c r="N2106" s="2297"/>
      <c r="O2106" s="2297"/>
    </row>
    <row r="2107" ht="293.25" customHeight="1">
      <c r="A2107" s="2506"/>
      <c r="B2107" s="2297"/>
      <c r="C2107" s="2297"/>
      <c r="D2107" s="3482"/>
      <c r="E2107" s="2296"/>
      <c r="F2107" s="2297"/>
      <c r="G2107" s="2297"/>
      <c r="H2107" s="2297"/>
      <c r="I2107" s="2297"/>
      <c r="J2107" s="2297"/>
      <c r="K2107" s="2297"/>
      <c r="L2107" s="2297"/>
      <c r="M2107" s="2297"/>
      <c r="N2107" s="2297"/>
      <c r="O2107" s="2297"/>
    </row>
    <row r="2108" ht="293.25" customHeight="1">
      <c r="A2108" s="2506"/>
      <c r="B2108" s="2297"/>
      <c r="C2108" s="2297"/>
      <c r="D2108" s="3482"/>
      <c r="E2108" s="2296"/>
      <c r="F2108" s="2297"/>
      <c r="G2108" s="2297"/>
      <c r="H2108" s="2297"/>
      <c r="I2108" s="2297"/>
      <c r="J2108" s="2297"/>
      <c r="K2108" s="2297"/>
      <c r="L2108" s="2297"/>
      <c r="M2108" s="2297"/>
      <c r="N2108" s="2297"/>
      <c r="O2108" s="2297"/>
    </row>
    <row r="2109" ht="293.25" customHeight="1">
      <c r="A2109" s="2506"/>
      <c r="B2109" s="2297"/>
      <c r="C2109" s="2297"/>
      <c r="D2109" s="3482"/>
      <c r="E2109" s="2296"/>
      <c r="F2109" s="2297"/>
      <c r="G2109" s="2297"/>
      <c r="H2109" s="2297"/>
      <c r="I2109" s="2297"/>
      <c r="J2109" s="2297"/>
      <c r="K2109" s="2297"/>
      <c r="L2109" s="2297"/>
      <c r="M2109" s="2297"/>
      <c r="N2109" s="2297"/>
      <c r="O2109" s="2297"/>
    </row>
    <row r="2110" ht="293.25" customHeight="1">
      <c r="A2110" s="2506"/>
      <c r="B2110" s="2297"/>
      <c r="C2110" s="2297"/>
      <c r="D2110" s="3482"/>
      <c r="E2110" s="2296"/>
      <c r="F2110" s="2297"/>
      <c r="G2110" s="2297"/>
      <c r="H2110" s="2297"/>
      <c r="I2110" s="2297"/>
      <c r="J2110" s="2297"/>
      <c r="K2110" s="2297"/>
      <c r="L2110" s="2297"/>
      <c r="M2110" s="2297"/>
      <c r="N2110" s="2297"/>
      <c r="O2110" s="2297"/>
    </row>
    <row r="2111" ht="293.25" customHeight="1">
      <c r="A2111" s="2506"/>
      <c r="B2111" s="2297"/>
      <c r="C2111" s="2297"/>
      <c r="D2111" s="3482"/>
      <c r="E2111" s="2296"/>
      <c r="F2111" s="2297"/>
      <c r="G2111" s="2297"/>
      <c r="H2111" s="2297"/>
      <c r="I2111" s="2297"/>
      <c r="J2111" s="2297"/>
      <c r="K2111" s="2297"/>
      <c r="L2111" s="2297"/>
      <c r="M2111" s="2297"/>
      <c r="N2111" s="2297"/>
      <c r="O2111" s="2297"/>
    </row>
    <row r="2112" ht="293.25" customHeight="1">
      <c r="A2112" s="2506"/>
      <c r="B2112" s="2297"/>
      <c r="C2112" s="2297"/>
      <c r="D2112" s="3482"/>
      <c r="E2112" s="2296"/>
      <c r="F2112" s="2297"/>
      <c r="G2112" s="2297"/>
      <c r="H2112" s="2297"/>
      <c r="I2112" s="2297"/>
      <c r="J2112" s="2297"/>
      <c r="K2112" s="2297"/>
      <c r="L2112" s="2297"/>
      <c r="M2112" s="2297"/>
      <c r="N2112" s="2297"/>
      <c r="O2112" s="2297"/>
    </row>
    <row r="2113" ht="293.25" customHeight="1">
      <c r="A2113" s="2506"/>
      <c r="B2113" s="2297"/>
      <c r="C2113" s="2297"/>
      <c r="D2113" s="3482"/>
      <c r="E2113" s="2296"/>
      <c r="F2113" s="2297"/>
      <c r="G2113" s="2297"/>
      <c r="H2113" s="2297"/>
      <c r="I2113" s="2297"/>
      <c r="J2113" s="2297"/>
      <c r="K2113" s="2297"/>
      <c r="L2113" s="2297"/>
      <c r="M2113" s="2297"/>
      <c r="N2113" s="2297"/>
      <c r="O2113" s="2297"/>
    </row>
    <row r="2114" ht="293.25" customHeight="1">
      <c r="A2114" s="2506"/>
      <c r="B2114" s="2297"/>
      <c r="C2114" s="2297"/>
      <c r="D2114" s="3482"/>
      <c r="E2114" s="2296"/>
      <c r="F2114" s="2297"/>
      <c r="G2114" s="2297"/>
      <c r="H2114" s="2297"/>
      <c r="I2114" s="2297"/>
      <c r="J2114" s="2297"/>
      <c r="K2114" s="2297"/>
      <c r="L2114" s="2297"/>
      <c r="M2114" s="2297"/>
      <c r="N2114" s="2297"/>
      <c r="O2114" s="2297"/>
    </row>
    <row r="2115" ht="293.25" customHeight="1">
      <c r="A2115" s="2506"/>
      <c r="B2115" s="2297"/>
      <c r="C2115" s="2297"/>
      <c r="D2115" s="3482"/>
      <c r="E2115" s="2296"/>
      <c r="F2115" s="2297"/>
      <c r="G2115" s="2297"/>
      <c r="H2115" s="2297"/>
      <c r="I2115" s="2297"/>
      <c r="J2115" s="2297"/>
      <c r="K2115" s="2297"/>
      <c r="L2115" s="2297"/>
      <c r="M2115" s="2297"/>
      <c r="N2115" s="2297"/>
      <c r="O2115" s="2297"/>
    </row>
    <row r="2116" ht="293.25" customHeight="1">
      <c r="A2116" s="2506"/>
      <c r="B2116" s="2297"/>
      <c r="C2116" s="2297"/>
      <c r="D2116" s="3482"/>
      <c r="E2116" s="2296"/>
      <c r="F2116" s="2297"/>
      <c r="G2116" s="2297"/>
      <c r="H2116" s="2297"/>
      <c r="I2116" s="2297"/>
      <c r="J2116" s="2297"/>
      <c r="K2116" s="2297"/>
      <c r="L2116" s="2297"/>
      <c r="M2116" s="2297"/>
      <c r="N2116" s="2297"/>
      <c r="O2116" s="2297"/>
    </row>
    <row r="2117" ht="293.25" customHeight="1">
      <c r="A2117" s="2506"/>
      <c r="B2117" s="2297"/>
      <c r="C2117" s="2297"/>
      <c r="D2117" s="3482"/>
      <c r="E2117" s="2296"/>
      <c r="F2117" s="2297"/>
      <c r="G2117" s="2297"/>
      <c r="H2117" s="2297"/>
      <c r="I2117" s="2297"/>
      <c r="J2117" s="2297"/>
      <c r="K2117" s="2297"/>
      <c r="L2117" s="2297"/>
      <c r="M2117" s="2297"/>
      <c r="N2117" s="2297"/>
      <c r="O2117" s="2297"/>
    </row>
    <row r="2118" ht="293.25" customHeight="1">
      <c r="A2118" s="2506"/>
      <c r="B2118" s="2297"/>
      <c r="C2118" s="2297"/>
      <c r="D2118" s="3482"/>
      <c r="E2118" s="2296"/>
      <c r="F2118" s="2297"/>
      <c r="G2118" s="2297"/>
      <c r="H2118" s="2297"/>
      <c r="I2118" s="2297"/>
      <c r="J2118" s="2297"/>
      <c r="K2118" s="2297"/>
      <c r="L2118" s="2297"/>
      <c r="M2118" s="2297"/>
      <c r="N2118" s="2297"/>
      <c r="O2118" s="2297"/>
    </row>
    <row r="2119" ht="293.25" customHeight="1">
      <c r="A2119" s="2506"/>
      <c r="B2119" s="2297"/>
      <c r="C2119" s="2297"/>
      <c r="D2119" s="3482"/>
      <c r="E2119" s="2296"/>
      <c r="F2119" s="2297"/>
      <c r="G2119" s="2297"/>
      <c r="H2119" s="2297"/>
      <c r="I2119" s="2297"/>
      <c r="J2119" s="2297"/>
      <c r="K2119" s="2297"/>
      <c r="L2119" s="2297"/>
      <c r="M2119" s="2297"/>
      <c r="N2119" s="2297"/>
      <c r="O2119" s="2297"/>
    </row>
    <row r="2120" ht="293.25" customHeight="1">
      <c r="A2120" s="2506"/>
      <c r="B2120" s="2297"/>
      <c r="C2120" s="2297"/>
      <c r="D2120" s="3482"/>
      <c r="E2120" s="2296"/>
      <c r="F2120" s="2297"/>
      <c r="G2120" s="2297"/>
      <c r="H2120" s="2297"/>
      <c r="I2120" s="2297"/>
      <c r="J2120" s="2297"/>
      <c r="K2120" s="2297"/>
      <c r="L2120" s="2297"/>
      <c r="M2120" s="2297"/>
      <c r="N2120" s="2297"/>
      <c r="O2120" s="2297"/>
    </row>
    <row r="2121" ht="293.25" customHeight="1">
      <c r="A2121" s="2506"/>
      <c r="B2121" s="2297"/>
      <c r="C2121" s="2297"/>
      <c r="D2121" s="3482"/>
      <c r="E2121" s="2296"/>
      <c r="F2121" s="2297"/>
      <c r="G2121" s="2297"/>
      <c r="H2121" s="2297"/>
      <c r="I2121" s="2297"/>
      <c r="J2121" s="2297"/>
      <c r="K2121" s="2297"/>
      <c r="L2121" s="2297"/>
      <c r="M2121" s="2297"/>
      <c r="N2121" s="2297"/>
      <c r="O2121" s="2297"/>
    </row>
    <row r="2122" ht="293.25" customHeight="1">
      <c r="A2122" s="2506"/>
      <c r="B2122" s="2297"/>
      <c r="C2122" s="2297"/>
      <c r="D2122" s="3482"/>
      <c r="E2122" s="2296"/>
      <c r="F2122" s="2297"/>
      <c r="G2122" s="2297"/>
      <c r="H2122" s="2297"/>
      <c r="I2122" s="2297"/>
      <c r="J2122" s="2297"/>
      <c r="K2122" s="2297"/>
      <c r="L2122" s="2297"/>
      <c r="M2122" s="2297"/>
      <c r="N2122" s="2297"/>
      <c r="O2122" s="2297"/>
    </row>
    <row r="2123" ht="293.25" customHeight="1">
      <c r="A2123" s="2506"/>
      <c r="B2123" s="2297"/>
      <c r="C2123" s="2297"/>
      <c r="D2123" s="3482"/>
      <c r="E2123" s="2296"/>
      <c r="F2123" s="2297"/>
      <c r="G2123" s="2297"/>
      <c r="H2123" s="2297"/>
      <c r="I2123" s="2297"/>
      <c r="J2123" s="2297"/>
      <c r="K2123" s="2297"/>
      <c r="L2123" s="2297"/>
      <c r="M2123" s="2297"/>
      <c r="N2123" s="2297"/>
      <c r="O2123" s="2297"/>
    </row>
    <row r="2124" ht="293.25" customHeight="1">
      <c r="A2124" s="2506"/>
      <c r="B2124" s="2297"/>
      <c r="C2124" s="2297"/>
      <c r="D2124" s="3482"/>
      <c r="E2124" s="2296"/>
      <c r="F2124" s="2297"/>
      <c r="G2124" s="2297"/>
      <c r="H2124" s="2297"/>
      <c r="I2124" s="2297"/>
      <c r="J2124" s="2297"/>
      <c r="K2124" s="2297"/>
      <c r="L2124" s="2297"/>
      <c r="M2124" s="2297"/>
      <c r="N2124" s="2297"/>
      <c r="O2124" s="2297"/>
    </row>
    <row r="2125" ht="293.25" customHeight="1">
      <c r="A2125" s="2506"/>
      <c r="B2125" s="2297"/>
      <c r="C2125" s="2297"/>
      <c r="D2125" s="3482"/>
      <c r="E2125" s="2296"/>
      <c r="F2125" s="2297"/>
      <c r="G2125" s="2297"/>
      <c r="H2125" s="2297"/>
      <c r="I2125" s="2297"/>
      <c r="J2125" s="2297"/>
      <c r="K2125" s="2297"/>
      <c r="L2125" s="2297"/>
      <c r="M2125" s="2297"/>
      <c r="N2125" s="2297"/>
      <c r="O2125" s="2297"/>
    </row>
    <row r="2126" ht="293.25" customHeight="1">
      <c r="A2126" s="2506"/>
      <c r="B2126" s="2297"/>
      <c r="C2126" s="2297"/>
      <c r="D2126" s="3482"/>
      <c r="E2126" s="2296"/>
      <c r="F2126" s="2297"/>
      <c r="G2126" s="2297"/>
      <c r="H2126" s="2297"/>
      <c r="I2126" s="2297"/>
      <c r="J2126" s="2297"/>
      <c r="K2126" s="2297"/>
      <c r="L2126" s="2297"/>
      <c r="M2126" s="2297"/>
      <c r="N2126" s="2297"/>
      <c r="O2126" s="2297"/>
    </row>
    <row r="2127" ht="293.25" customHeight="1">
      <c r="A2127" s="2506"/>
      <c r="B2127" s="2297"/>
      <c r="C2127" s="2297"/>
      <c r="D2127" s="3482"/>
      <c r="E2127" s="2296"/>
      <c r="F2127" s="2297"/>
      <c r="G2127" s="2297"/>
      <c r="H2127" s="2297"/>
      <c r="I2127" s="2297"/>
      <c r="J2127" s="2297"/>
      <c r="K2127" s="2297"/>
      <c r="L2127" s="2297"/>
      <c r="M2127" s="2297"/>
      <c r="N2127" s="2297"/>
      <c r="O2127" s="2297"/>
    </row>
    <row r="2128" ht="293.25" customHeight="1">
      <c r="A2128" s="2506"/>
      <c r="B2128" s="2297"/>
      <c r="C2128" s="2297"/>
      <c r="D2128" s="3482"/>
      <c r="E2128" s="2296"/>
      <c r="F2128" s="2297"/>
      <c r="G2128" s="2297"/>
      <c r="H2128" s="2297"/>
      <c r="I2128" s="2297"/>
      <c r="J2128" s="2297"/>
      <c r="K2128" s="2297"/>
      <c r="L2128" s="2297"/>
      <c r="M2128" s="2297"/>
      <c r="N2128" s="2297"/>
      <c r="O2128" s="2297"/>
    </row>
    <row r="2129" ht="293.25" customHeight="1">
      <c r="A2129" s="2506"/>
      <c r="B2129" s="2297"/>
      <c r="C2129" s="2297"/>
      <c r="D2129" s="3482"/>
      <c r="E2129" s="2296"/>
      <c r="F2129" s="2297"/>
      <c r="G2129" s="2297"/>
      <c r="H2129" s="2297"/>
      <c r="I2129" s="2297"/>
      <c r="J2129" s="2297"/>
      <c r="K2129" s="2297"/>
      <c r="L2129" s="2297"/>
      <c r="M2129" s="2297"/>
      <c r="N2129" s="2297"/>
      <c r="O2129" s="2297"/>
    </row>
    <row r="2130" ht="293.25" customHeight="1">
      <c r="A2130" s="2506"/>
      <c r="B2130" s="2297"/>
      <c r="C2130" s="2297"/>
      <c r="D2130" s="3482"/>
      <c r="E2130" s="2296"/>
      <c r="F2130" s="2297"/>
      <c r="G2130" s="2297"/>
      <c r="H2130" s="2297"/>
      <c r="I2130" s="2297"/>
      <c r="J2130" s="2297"/>
      <c r="K2130" s="2297"/>
      <c r="L2130" s="2297"/>
      <c r="M2130" s="2297"/>
      <c r="N2130" s="2297"/>
      <c r="O2130" s="2297"/>
    </row>
    <row r="2131" ht="293.25" customHeight="1">
      <c r="A2131" s="2506"/>
      <c r="B2131" s="2297"/>
      <c r="C2131" s="2297"/>
      <c r="D2131" s="3482"/>
      <c r="E2131" s="2296"/>
      <c r="F2131" s="2297"/>
      <c r="G2131" s="2297"/>
      <c r="H2131" s="2297"/>
      <c r="I2131" s="2297"/>
      <c r="J2131" s="2297"/>
      <c r="K2131" s="2297"/>
      <c r="L2131" s="2297"/>
      <c r="M2131" s="2297"/>
      <c r="N2131" s="2297"/>
      <c r="O2131" s="2297"/>
    </row>
    <row r="2132" ht="293.25" customHeight="1">
      <c r="A2132" s="2506"/>
      <c r="B2132" s="2297"/>
      <c r="C2132" s="2297"/>
      <c r="D2132" s="3482"/>
      <c r="E2132" s="2296"/>
      <c r="F2132" s="2297"/>
      <c r="G2132" s="2297"/>
      <c r="H2132" s="2297"/>
      <c r="I2132" s="2297"/>
      <c r="J2132" s="2297"/>
      <c r="K2132" s="2297"/>
      <c r="L2132" s="2297"/>
      <c r="M2132" s="2297"/>
      <c r="N2132" s="2297"/>
      <c r="O2132" s="2297"/>
    </row>
    <row r="2133" ht="293.25" customHeight="1">
      <c r="A2133" s="2506"/>
      <c r="B2133" s="2297"/>
      <c r="C2133" s="2297"/>
      <c r="D2133" s="3482"/>
      <c r="E2133" s="2296"/>
      <c r="F2133" s="2297"/>
      <c r="G2133" s="2297"/>
      <c r="H2133" s="2297"/>
      <c r="I2133" s="2297"/>
      <c r="J2133" s="2297"/>
      <c r="K2133" s="2297"/>
      <c r="L2133" s="2297"/>
      <c r="M2133" s="2297"/>
      <c r="N2133" s="2297"/>
      <c r="O2133" s="2297"/>
    </row>
    <row r="2134" ht="293.25" customHeight="1">
      <c r="A2134" s="2506"/>
      <c r="B2134" s="2297"/>
      <c r="C2134" s="2297"/>
      <c r="D2134" s="3482"/>
      <c r="E2134" s="2296"/>
      <c r="F2134" s="2297"/>
      <c r="G2134" s="2297"/>
      <c r="H2134" s="2297"/>
      <c r="I2134" s="2297"/>
      <c r="J2134" s="2297"/>
      <c r="K2134" s="2297"/>
      <c r="L2134" s="2297"/>
      <c r="M2134" s="2297"/>
      <c r="N2134" s="2297"/>
      <c r="O2134" s="2297"/>
    </row>
    <row r="2135" ht="293.25" customHeight="1">
      <c r="A2135" s="2506"/>
      <c r="B2135" s="2297"/>
      <c r="C2135" s="2297"/>
      <c r="D2135" s="3482"/>
      <c r="E2135" s="2296"/>
      <c r="F2135" s="2297"/>
      <c r="G2135" s="2297"/>
      <c r="H2135" s="2297"/>
      <c r="I2135" s="2297"/>
      <c r="J2135" s="2297"/>
      <c r="K2135" s="2297"/>
      <c r="L2135" s="2297"/>
      <c r="M2135" s="2297"/>
      <c r="N2135" s="2297"/>
      <c r="O2135" s="2297"/>
    </row>
    <row r="2136" ht="293.25" customHeight="1">
      <c r="A2136" s="2506"/>
      <c r="B2136" s="2297"/>
      <c r="C2136" s="2297"/>
      <c r="D2136" s="3482"/>
      <c r="E2136" s="2296"/>
      <c r="F2136" s="2297"/>
      <c r="G2136" s="2297"/>
      <c r="H2136" s="2297"/>
      <c r="I2136" s="2297"/>
      <c r="J2136" s="2297"/>
      <c r="K2136" s="2297"/>
      <c r="L2136" s="2297"/>
      <c r="M2136" s="2297"/>
      <c r="N2136" s="2297"/>
      <c r="O2136" s="2297"/>
    </row>
    <row r="2137" ht="293.25" customHeight="1">
      <c r="A2137" s="2506"/>
      <c r="B2137" s="2297"/>
      <c r="C2137" s="2297"/>
      <c r="D2137" s="3482"/>
      <c r="E2137" s="2296"/>
      <c r="F2137" s="2297"/>
      <c r="G2137" s="2297"/>
      <c r="H2137" s="2297"/>
      <c r="I2137" s="2297"/>
      <c r="J2137" s="2297"/>
      <c r="K2137" s="2297"/>
      <c r="L2137" s="2297"/>
      <c r="M2137" s="2297"/>
      <c r="N2137" s="2297"/>
      <c r="O2137" s="2297"/>
    </row>
    <row r="2138" ht="293.25" customHeight="1">
      <c r="A2138" s="2506"/>
      <c r="B2138" s="2297"/>
      <c r="C2138" s="2297"/>
      <c r="D2138" s="3482"/>
      <c r="E2138" s="2296"/>
      <c r="F2138" s="2297"/>
      <c r="G2138" s="2297"/>
      <c r="H2138" s="2297"/>
      <c r="I2138" s="2297"/>
      <c r="J2138" s="2297"/>
      <c r="K2138" s="2297"/>
      <c r="L2138" s="2297"/>
      <c r="M2138" s="2297"/>
      <c r="N2138" s="2297"/>
      <c r="O2138" s="2297"/>
    </row>
    <row r="2139" ht="293.25" customHeight="1">
      <c r="A2139" s="2506"/>
      <c r="B2139" s="2297"/>
      <c r="C2139" s="2297"/>
      <c r="D2139" s="3482"/>
      <c r="E2139" s="2296"/>
      <c r="F2139" s="2297"/>
      <c r="G2139" s="2297"/>
      <c r="H2139" s="2297"/>
      <c r="I2139" s="2297"/>
      <c r="J2139" s="2297"/>
      <c r="K2139" s="2297"/>
      <c r="L2139" s="2297"/>
      <c r="M2139" s="2297"/>
      <c r="N2139" s="2297"/>
      <c r="O2139" s="2297"/>
    </row>
    <row r="2140" ht="293.25" customHeight="1">
      <c r="A2140" s="2506"/>
      <c r="B2140" s="2297"/>
      <c r="C2140" s="2297"/>
      <c r="D2140" s="3482"/>
      <c r="E2140" s="2296"/>
      <c r="F2140" s="2297"/>
      <c r="G2140" s="2297"/>
      <c r="H2140" s="2297"/>
      <c r="I2140" s="2297"/>
      <c r="J2140" s="2297"/>
      <c r="K2140" s="2297"/>
      <c r="L2140" s="2297"/>
      <c r="M2140" s="2297"/>
      <c r="N2140" s="2297"/>
      <c r="O2140" s="2297"/>
    </row>
    <row r="2141" ht="293.25" customHeight="1">
      <c r="A2141" s="2506"/>
      <c r="B2141" s="2297"/>
      <c r="C2141" s="2297"/>
      <c r="D2141" s="3482"/>
      <c r="E2141" s="2296"/>
      <c r="F2141" s="2297"/>
      <c r="G2141" s="2297"/>
      <c r="H2141" s="2297"/>
      <c r="I2141" s="2297"/>
      <c r="J2141" s="2297"/>
      <c r="K2141" s="2297"/>
      <c r="L2141" s="2297"/>
      <c r="M2141" s="2297"/>
      <c r="N2141" s="2297"/>
      <c r="O2141" s="2297"/>
    </row>
    <row r="2142" ht="293.25" customHeight="1">
      <c r="A2142" s="2506"/>
      <c r="B2142" s="2297"/>
      <c r="C2142" s="2297"/>
      <c r="D2142" s="3482"/>
      <c r="E2142" s="2296"/>
      <c r="F2142" s="2297"/>
      <c r="G2142" s="2297"/>
      <c r="H2142" s="2297"/>
      <c r="I2142" s="2297"/>
      <c r="J2142" s="2297"/>
      <c r="K2142" s="2297"/>
      <c r="L2142" s="2297"/>
      <c r="M2142" s="2297"/>
      <c r="N2142" s="2297"/>
      <c r="O2142" s="2297"/>
    </row>
    <row r="2143" ht="293.25" customHeight="1">
      <c r="A2143" s="2506"/>
      <c r="B2143" s="2297"/>
      <c r="C2143" s="2297"/>
      <c r="D2143" s="3482"/>
      <c r="E2143" s="2296"/>
      <c r="F2143" s="2297"/>
      <c r="G2143" s="2297"/>
      <c r="H2143" s="2297"/>
      <c r="I2143" s="2297"/>
      <c r="J2143" s="2297"/>
      <c r="K2143" s="2297"/>
      <c r="L2143" s="2297"/>
      <c r="M2143" s="2297"/>
      <c r="N2143" s="2297"/>
      <c r="O2143" s="2297"/>
    </row>
    <row r="2144" ht="293.25" customHeight="1">
      <c r="A2144" s="2506"/>
      <c r="B2144" s="2297"/>
      <c r="C2144" s="2297"/>
      <c r="D2144" s="3482"/>
      <c r="E2144" s="2296"/>
      <c r="F2144" s="2297"/>
      <c r="G2144" s="2297"/>
      <c r="H2144" s="2297"/>
      <c r="I2144" s="2297"/>
      <c r="J2144" s="2297"/>
      <c r="K2144" s="2297"/>
      <c r="L2144" s="2297"/>
      <c r="M2144" s="2297"/>
      <c r="N2144" s="2297"/>
      <c r="O2144" s="2297"/>
    </row>
    <row r="2145" ht="293.25" customHeight="1">
      <c r="A2145" s="2506"/>
      <c r="B2145" s="2297"/>
      <c r="C2145" s="2297"/>
      <c r="D2145" s="3482"/>
      <c r="E2145" s="2296"/>
      <c r="F2145" s="2297"/>
      <c r="G2145" s="2297"/>
      <c r="H2145" s="2297"/>
      <c r="I2145" s="2297"/>
      <c r="J2145" s="2297"/>
      <c r="K2145" s="2297"/>
      <c r="L2145" s="2297"/>
      <c r="M2145" s="2297"/>
      <c r="N2145" s="2297"/>
      <c r="O2145" s="2297"/>
    </row>
    <row r="2146" ht="293.25" customHeight="1">
      <c r="A2146" s="2506"/>
      <c r="B2146" s="2297"/>
      <c r="C2146" s="2297"/>
      <c r="D2146" s="3482"/>
      <c r="E2146" s="2296"/>
      <c r="F2146" s="2297"/>
      <c r="G2146" s="2297"/>
      <c r="H2146" s="2297"/>
      <c r="I2146" s="2297"/>
      <c r="J2146" s="2297"/>
      <c r="K2146" s="2297"/>
      <c r="L2146" s="2297"/>
      <c r="M2146" s="2297"/>
      <c r="N2146" s="2297"/>
      <c r="O2146" s="2297"/>
    </row>
    <row r="2147" ht="293.25" customHeight="1">
      <c r="A2147" s="2506"/>
      <c r="B2147" s="2297"/>
      <c r="C2147" s="2297"/>
      <c r="D2147" s="3482"/>
      <c r="E2147" s="2296"/>
      <c r="F2147" s="2297"/>
      <c r="G2147" s="2297"/>
      <c r="H2147" s="2297"/>
      <c r="I2147" s="2297"/>
      <c r="J2147" s="2297"/>
      <c r="K2147" s="2297"/>
      <c r="L2147" s="2297"/>
      <c r="M2147" s="2297"/>
      <c r="N2147" s="2297"/>
      <c r="O2147" s="2297"/>
    </row>
    <row r="2148" ht="293.25" customHeight="1">
      <c r="A2148" s="2506"/>
      <c r="B2148" s="2297"/>
      <c r="C2148" s="2297"/>
      <c r="D2148" s="3482"/>
      <c r="E2148" s="2296"/>
      <c r="F2148" s="2297"/>
      <c r="G2148" s="2297"/>
      <c r="H2148" s="2297"/>
      <c r="I2148" s="2297"/>
      <c r="J2148" s="2297"/>
      <c r="K2148" s="2297"/>
      <c r="L2148" s="2297"/>
      <c r="M2148" s="2297"/>
      <c r="N2148" s="2297"/>
      <c r="O2148" s="2297"/>
    </row>
    <row r="2149" ht="293.25" customHeight="1">
      <c r="A2149" s="2506"/>
      <c r="B2149" s="2297"/>
      <c r="C2149" s="2297"/>
      <c r="D2149" s="3482"/>
      <c r="E2149" s="2296"/>
      <c r="F2149" s="2297"/>
      <c r="G2149" s="2297"/>
      <c r="H2149" s="2297"/>
      <c r="I2149" s="2297"/>
      <c r="J2149" s="2297"/>
      <c r="K2149" s="2297"/>
      <c r="L2149" s="2297"/>
      <c r="M2149" s="2297"/>
      <c r="N2149" s="2297"/>
      <c r="O2149" s="2297"/>
    </row>
    <row r="2150" ht="293.25" customHeight="1">
      <c r="A2150" s="2506"/>
      <c r="B2150" s="2297"/>
      <c r="C2150" s="2297"/>
      <c r="D2150" s="3482"/>
      <c r="E2150" s="2296"/>
      <c r="F2150" s="2297"/>
      <c r="G2150" s="2297"/>
      <c r="H2150" s="2297"/>
      <c r="I2150" s="2297"/>
      <c r="J2150" s="2297"/>
      <c r="K2150" s="2297"/>
      <c r="L2150" s="2297"/>
      <c r="M2150" s="2297"/>
      <c r="N2150" s="2297"/>
      <c r="O2150" s="2297"/>
    </row>
    <row r="2151" ht="293.25" customHeight="1">
      <c r="A2151" s="2506"/>
      <c r="B2151" s="2297"/>
      <c r="C2151" s="2297"/>
      <c r="D2151" s="3482"/>
      <c r="E2151" s="2296"/>
      <c r="F2151" s="2297"/>
      <c r="G2151" s="2297"/>
      <c r="H2151" s="2297"/>
      <c r="I2151" s="2297"/>
      <c r="J2151" s="2297"/>
      <c r="K2151" s="2297"/>
      <c r="L2151" s="2297"/>
      <c r="M2151" s="2297"/>
      <c r="N2151" s="2297"/>
      <c r="O2151" s="2297"/>
    </row>
    <row r="2152" ht="293.25" customHeight="1">
      <c r="A2152" s="2506"/>
      <c r="B2152" s="2297"/>
      <c r="C2152" s="2297"/>
      <c r="D2152" s="3482"/>
      <c r="E2152" s="2296"/>
      <c r="F2152" s="2297"/>
      <c r="G2152" s="2297"/>
      <c r="H2152" s="2297"/>
      <c r="I2152" s="2297"/>
      <c r="J2152" s="2297"/>
      <c r="K2152" s="2297"/>
      <c r="L2152" s="2297"/>
      <c r="M2152" s="2297"/>
      <c r="N2152" s="2297"/>
      <c r="O2152" s="2297"/>
    </row>
    <row r="2153" ht="293.25" customHeight="1">
      <c r="A2153" s="2506"/>
      <c r="B2153" s="2297"/>
      <c r="C2153" s="2297"/>
      <c r="D2153" s="3482"/>
      <c r="E2153" s="2296"/>
      <c r="F2153" s="2297"/>
      <c r="G2153" s="2297"/>
      <c r="H2153" s="2297"/>
      <c r="I2153" s="2297"/>
      <c r="J2153" s="2297"/>
      <c r="K2153" s="2297"/>
      <c r="L2153" s="2297"/>
      <c r="M2153" s="2297"/>
      <c r="N2153" s="2297"/>
      <c r="O2153" s="2297"/>
    </row>
    <row r="2154" ht="293.25" customHeight="1">
      <c r="A2154" s="2506"/>
      <c r="B2154" s="2297"/>
      <c r="C2154" s="2297"/>
      <c r="D2154" s="3482"/>
      <c r="E2154" s="2296"/>
      <c r="F2154" s="2297"/>
      <c r="G2154" s="2297"/>
      <c r="H2154" s="2297"/>
      <c r="I2154" s="2297"/>
      <c r="J2154" s="2297"/>
      <c r="K2154" s="2297"/>
      <c r="L2154" s="2297"/>
      <c r="M2154" s="2297"/>
      <c r="N2154" s="2297"/>
      <c r="O2154" s="2297"/>
    </row>
    <row r="2155" ht="293.25" customHeight="1">
      <c r="A2155" s="2506"/>
      <c r="B2155" s="2297"/>
      <c r="C2155" s="2297"/>
      <c r="D2155" s="3482"/>
      <c r="E2155" s="2296"/>
      <c r="F2155" s="2297"/>
      <c r="G2155" s="2297"/>
      <c r="H2155" s="2297"/>
      <c r="I2155" s="2297"/>
      <c r="J2155" s="2297"/>
      <c r="K2155" s="2297"/>
      <c r="L2155" s="2297"/>
      <c r="M2155" s="2297"/>
      <c r="N2155" s="2297"/>
      <c r="O2155" s="2297"/>
    </row>
    <row r="2156" ht="293.25" customHeight="1">
      <c r="A2156" s="2506"/>
      <c r="B2156" s="2297"/>
      <c r="C2156" s="2297"/>
      <c r="D2156" s="3482"/>
      <c r="E2156" s="2296"/>
      <c r="F2156" s="2297"/>
      <c r="G2156" s="2297"/>
      <c r="H2156" s="2297"/>
      <c r="I2156" s="2297"/>
      <c r="J2156" s="2297"/>
      <c r="K2156" s="2297"/>
      <c r="L2156" s="2297"/>
      <c r="M2156" s="2297"/>
      <c r="N2156" s="2297"/>
      <c r="O2156" s="2297"/>
    </row>
    <row r="2157" ht="293.25" customHeight="1">
      <c r="A2157" s="2506"/>
      <c r="B2157" s="2297"/>
      <c r="C2157" s="2297"/>
      <c r="D2157" s="3482"/>
      <c r="E2157" s="2296"/>
      <c r="F2157" s="2297"/>
      <c r="G2157" s="2297"/>
      <c r="H2157" s="2297"/>
      <c r="I2157" s="2297"/>
      <c r="J2157" s="2297"/>
      <c r="K2157" s="2297"/>
      <c r="L2157" s="2297"/>
      <c r="M2157" s="2297"/>
      <c r="N2157" s="2297"/>
      <c r="O2157" s="2297"/>
    </row>
    <row r="2158" ht="293.25" customHeight="1">
      <c r="A2158" s="2506"/>
      <c r="B2158" s="2297"/>
      <c r="C2158" s="2297"/>
      <c r="D2158" s="3482"/>
      <c r="E2158" s="2296"/>
      <c r="F2158" s="2297"/>
      <c r="G2158" s="2297"/>
      <c r="H2158" s="2297"/>
      <c r="I2158" s="2297"/>
      <c r="J2158" s="2297"/>
      <c r="K2158" s="2297"/>
      <c r="L2158" s="2297"/>
      <c r="M2158" s="2297"/>
      <c r="N2158" s="2297"/>
      <c r="O2158" s="2297"/>
    </row>
    <row r="2159" ht="293.25" customHeight="1">
      <c r="A2159" s="2506"/>
      <c r="B2159" s="2297"/>
      <c r="C2159" s="2297"/>
      <c r="D2159" s="3482"/>
      <c r="E2159" s="2296"/>
      <c r="F2159" s="2297"/>
      <c r="G2159" s="2297"/>
      <c r="H2159" s="2297"/>
      <c r="I2159" s="2297"/>
      <c r="J2159" s="2297"/>
      <c r="K2159" s="2297"/>
      <c r="L2159" s="2297"/>
      <c r="M2159" s="2297"/>
      <c r="N2159" s="2297"/>
      <c r="O2159" s="2297"/>
    </row>
  </sheetData>
  <customSheetViews>
    <customSheetView guid="{51370DF4-9E49-41EE-A9C0-DBDAF537DDC1}" filter="1" showAutoFilter="1">
      <autoFilter ref="$B$58"/>
    </customSheetView>
  </customSheetViews>
  <mergeCells count="11">
    <mergeCell ref="B1102:F1102"/>
    <mergeCell ref="B1115:F1115"/>
    <mergeCell ref="B1140:F1140"/>
    <mergeCell ref="B1150:F1150"/>
    <mergeCell ref="B2:D2"/>
    <mergeCell ref="B4:B8"/>
    <mergeCell ref="B1060:F1060"/>
    <mergeCell ref="B1072:F1072"/>
    <mergeCell ref="B1076:F1076"/>
    <mergeCell ref="B1092:F1092"/>
    <mergeCell ref="B1097:F1097"/>
  </mergeCells>
  <conditionalFormatting sqref="B1026">
    <cfRule type="notContainsBlanks" dxfId="15" priority="1">
      <formula>LEN(TRIM(B1026))&gt;0</formula>
    </cfRule>
  </conditionalFormatting>
  <conditionalFormatting sqref="F957 B954:B957 D954:D957">
    <cfRule type="notContainsBlanks" dxfId="5" priority="2">
      <formula>LEN(TRIM(F957))&gt;0</formula>
    </cfRule>
  </conditionalFormatting>
  <conditionalFormatting sqref="B954:B957 D954:D957">
    <cfRule type="notContainsBlanks" dxfId="5" priority="3">
      <formula>LEN(TRIM(B954))&gt;0</formula>
    </cfRule>
  </conditionalFormatting>
  <conditionalFormatting sqref="B951">
    <cfRule type="colorScale" priority="4">
      <colorScale>
        <cfvo type="min"/>
        <cfvo type="max"/>
        <color rgb="FF57BB8A"/>
        <color rgb="FFFFFFFF"/>
      </colorScale>
    </cfRule>
  </conditionalFormatting>
  <conditionalFormatting sqref="F626 D627">
    <cfRule type="notContainsBlanks" dxfId="5" priority="5">
      <formula>LEN(TRIM(F626))&gt;0</formula>
    </cfRule>
  </conditionalFormatting>
  <conditionalFormatting sqref="H613">
    <cfRule type="notContainsBlanks" dxfId="5" priority="6">
      <formula>LEN(TRIM(H613))&gt;0</formula>
    </cfRule>
  </conditionalFormatting>
  <conditionalFormatting sqref="B473:B478">
    <cfRule type="notContainsBlanks" dxfId="16" priority="7">
      <formula>LEN(TRIM(B473))&gt;0</formula>
    </cfRule>
  </conditionalFormatting>
  <conditionalFormatting sqref="F360">
    <cfRule type="notContainsBlanks" dxfId="17" priority="8">
      <formula>LEN(TRIM(F360))&gt;0</formula>
    </cfRule>
  </conditionalFormatting>
  <hyperlinks>
    <hyperlink r:id="rId1" ref="B10"/>
    <hyperlink r:id="rId2" ref="D10"/>
    <hyperlink r:id="rId3" ref="G20"/>
    <hyperlink r:id="rId4" ref="B46"/>
    <hyperlink r:id="rId5" ref="F91"/>
    <hyperlink r:id="rId6" ref="D95"/>
    <hyperlink r:id="rId7" ref="B99"/>
    <hyperlink r:id="rId8" ref="D134"/>
    <hyperlink r:id="rId9" ref="F135"/>
    <hyperlink r:id="rId10" ref="B143"/>
    <hyperlink r:id="rId11" ref="B251"/>
    <hyperlink r:id="rId12" ref="D279"/>
    <hyperlink r:id="rId13" ref="B311"/>
    <hyperlink r:id="rId14" ref="D315"/>
    <hyperlink r:id="rId15" ref="D341"/>
    <hyperlink r:id="rId16" ref="D386"/>
    <hyperlink r:id="rId17" ref="B399"/>
    <hyperlink r:id="rId18" location="gid=708320982" ref="D401"/>
    <hyperlink r:id="rId19" ref="G522"/>
    <hyperlink r:id="rId20" ref="D553"/>
    <hyperlink r:id="rId21" ref="D565"/>
    <hyperlink r:id="rId22" ref="D630"/>
    <hyperlink r:id="rId23" ref="B727"/>
    <hyperlink r:id="rId24" ref="D732"/>
    <hyperlink r:id="rId25" ref="D835"/>
    <hyperlink r:id="rId26" ref="D838"/>
    <hyperlink r:id="rId27" ref="F838"/>
    <hyperlink r:id="rId28" ref="D863"/>
    <hyperlink r:id="rId29" ref="D870"/>
    <hyperlink r:id="rId30" ref="B876"/>
    <hyperlink r:id="rId31" location="gid=1632432790" ref="D876"/>
    <hyperlink r:id="rId32" ref="D887"/>
    <hyperlink r:id="rId33" ref="F887"/>
    <hyperlink r:id="rId34" ref="H909"/>
    <hyperlink r:id="rId35" ref="D911"/>
    <hyperlink r:id="rId36" ref="F911"/>
    <hyperlink r:id="rId37" ref="D920"/>
    <hyperlink r:id="rId38" ref="D992"/>
    <hyperlink r:id="rId39" ref="D1003"/>
    <hyperlink r:id="rId40" ref="D1005"/>
    <hyperlink r:id="rId41" ref="D1007"/>
    <hyperlink r:id="rId42" ref="D1009"/>
    <hyperlink r:id="rId43" ref="D1011"/>
    <hyperlink r:id="rId44" ref="D1013"/>
  </hyperlinks>
  <printOptions gridLines="1" horizontalCentered="1"/>
  <pageMargins bottom="0.75" footer="0.0" header="0.0" left="0.7" right="0.7" top="0.75"/>
  <pageSetup fitToHeight="0" paperSize="9" cellComments="atEnd" orientation="landscape" pageOrder="overThenDown"/>
  <drawing r:id="rId45"/>
  <tableParts count="1">
    <tablePart r:id="rId47"/>
  </tableParts>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25.57"/>
    <col customWidth="1" min="2" max="2" width="21.14"/>
    <col customWidth="1" min="3" max="3" width="14.86"/>
    <col customWidth="1" min="4" max="4" width="13.43"/>
    <col customWidth="1" min="5" max="5" width="12.57"/>
    <col customWidth="1" min="6" max="6" width="11.71"/>
    <col customWidth="1" min="7" max="7" width="0.14"/>
    <col customWidth="1" min="8" max="8" width="11.29"/>
    <col customWidth="1" min="9" max="9" width="16.14"/>
    <col customWidth="1" min="10" max="10" width="13.43"/>
    <col customWidth="1" min="11" max="11" width="12.29"/>
    <col customWidth="1" min="12" max="12" width="13.29"/>
    <col customWidth="1" min="14" max="15" width="13.57"/>
    <col customWidth="1" min="16" max="19" width="12.43"/>
    <col customWidth="1" min="20" max="20" width="13.29"/>
    <col customWidth="1" min="21" max="21" width="14.0"/>
    <col customWidth="1" min="22" max="22" width="16.0"/>
    <col customWidth="1" min="23" max="23" width="14.86"/>
    <col customWidth="1" min="24" max="24" width="10.0"/>
    <col customWidth="1" min="25" max="25" width="13.14"/>
    <col customWidth="1" min="26" max="26" width="15.43"/>
    <col customWidth="1" min="27" max="27" width="11.0"/>
    <col customWidth="1" min="28" max="28" width="9.57"/>
    <col customWidth="1" min="29" max="29" width="11.86"/>
    <col customWidth="1" min="30" max="30" width="12.14"/>
    <col customWidth="1" min="31" max="31" width="12.71"/>
    <col customWidth="1" min="33" max="33" width="108.43"/>
  </cols>
  <sheetData>
    <row r="1">
      <c r="A1" s="3483" t="s">
        <v>5268</v>
      </c>
      <c r="B1" s="3484"/>
      <c r="C1" s="3485" t="s">
        <v>11318</v>
      </c>
      <c r="D1" s="3486"/>
      <c r="E1" s="3486"/>
      <c r="F1" s="3486"/>
      <c r="G1" s="3484"/>
      <c r="H1" s="3484"/>
      <c r="I1" s="3487"/>
      <c r="J1" s="3488"/>
      <c r="K1" s="3487"/>
      <c r="L1" s="3487"/>
      <c r="M1" s="3489"/>
      <c r="N1" s="3484"/>
      <c r="O1" s="3484"/>
      <c r="P1" s="3484"/>
      <c r="Q1" s="3484"/>
      <c r="R1" s="3484"/>
      <c r="S1" s="3484"/>
      <c r="T1" s="3486"/>
      <c r="U1" s="3484"/>
      <c r="V1" s="3489"/>
      <c r="W1" s="3489"/>
      <c r="X1" s="3490"/>
      <c r="Y1" s="3490"/>
      <c r="Z1" s="3489"/>
      <c r="AA1" s="3489"/>
      <c r="AB1" s="3490"/>
      <c r="AC1" s="3490"/>
      <c r="AD1" s="3490"/>
      <c r="AE1" s="3490"/>
      <c r="AF1" s="3490"/>
      <c r="AG1" s="3491"/>
      <c r="AH1" s="3490"/>
    </row>
    <row r="2" ht="28.5" customHeight="1">
      <c r="A2" s="3492" t="s">
        <v>3</v>
      </c>
      <c r="B2" s="2162"/>
      <c r="C2" s="2165" t="s">
        <v>11319</v>
      </c>
      <c r="D2" s="2165"/>
      <c r="E2" s="2165"/>
      <c r="F2" s="2165"/>
      <c r="G2" s="2165"/>
      <c r="H2" s="2165"/>
      <c r="I2" s="2165"/>
      <c r="J2" s="2164"/>
      <c r="K2" s="2165"/>
      <c r="L2" s="2165"/>
      <c r="M2" s="2165"/>
      <c r="N2" s="3493"/>
      <c r="O2" s="3493"/>
      <c r="P2" s="3493"/>
      <c r="Q2" s="3493"/>
      <c r="R2" s="3493"/>
      <c r="S2" s="3493"/>
      <c r="T2" s="1374"/>
      <c r="U2" s="2162"/>
      <c r="V2" s="2168"/>
      <c r="W2" s="2168"/>
      <c r="X2" s="2004"/>
      <c r="Y2" s="2004"/>
      <c r="Z2" s="2168"/>
      <c r="AA2" s="2168"/>
      <c r="AB2" s="2004"/>
      <c r="AC2" s="2004"/>
      <c r="AD2" s="2004"/>
      <c r="AE2" s="2004"/>
      <c r="AF2" s="2004"/>
      <c r="AG2" s="2170"/>
      <c r="AH2" s="2004"/>
    </row>
    <row r="3" ht="2.25" customHeight="1">
      <c r="A3" s="3494"/>
      <c r="B3" s="1977" t="s">
        <v>7073</v>
      </c>
      <c r="C3" s="1977" t="s">
        <v>5461</v>
      </c>
      <c r="D3" s="1978" t="s">
        <v>11320</v>
      </c>
      <c r="E3" s="1978" t="s">
        <v>5464</v>
      </c>
      <c r="F3" s="1978" t="s">
        <v>7661</v>
      </c>
      <c r="G3" s="1977" t="s">
        <v>5467</v>
      </c>
      <c r="H3" s="1977" t="s">
        <v>5469</v>
      </c>
      <c r="I3" s="1977" t="s">
        <v>5470</v>
      </c>
      <c r="J3" s="3495" t="s">
        <v>7659</v>
      </c>
      <c r="K3" s="1977" t="s">
        <v>4674</v>
      </c>
      <c r="L3" s="1977" t="s">
        <v>5474</v>
      </c>
      <c r="M3" s="1977" t="s">
        <v>5475</v>
      </c>
      <c r="N3" s="1977" t="s">
        <v>5476</v>
      </c>
      <c r="O3" s="1977" t="s">
        <v>5477</v>
      </c>
      <c r="P3" s="1977" t="s">
        <v>5478</v>
      </c>
      <c r="Q3" s="1977" t="s">
        <v>5480</v>
      </c>
      <c r="R3" s="1977" t="s">
        <v>5481</v>
      </c>
      <c r="S3" s="1977" t="s">
        <v>5482</v>
      </c>
      <c r="T3" s="1978" t="s">
        <v>5483</v>
      </c>
      <c r="U3" s="1977" t="s">
        <v>5484</v>
      </c>
      <c r="V3" s="1977" t="s">
        <v>5485</v>
      </c>
      <c r="W3" s="1977" t="s">
        <v>5486</v>
      </c>
      <c r="X3" s="1977" t="s">
        <v>5490</v>
      </c>
      <c r="Y3" s="1978" t="s">
        <v>5491</v>
      </c>
      <c r="Z3" s="1982" t="s">
        <v>5493</v>
      </c>
      <c r="AA3" s="1977" t="s">
        <v>5487</v>
      </c>
      <c r="AB3" s="1978" t="s">
        <v>5488</v>
      </c>
      <c r="AC3" s="1977" t="s">
        <v>5492</v>
      </c>
      <c r="AD3" s="1978" t="s">
        <v>5489</v>
      </c>
      <c r="AE3" s="1982" t="s">
        <v>5495</v>
      </c>
      <c r="AF3" s="1982" t="s">
        <v>5496</v>
      </c>
      <c r="AG3" s="1983" t="s">
        <v>5498</v>
      </c>
      <c r="AH3" s="1978"/>
    </row>
    <row r="4">
      <c r="A4" s="2173" t="s">
        <v>5539</v>
      </c>
      <c r="B4" s="2029" t="s">
        <v>11321</v>
      </c>
      <c r="C4" s="2030">
        <v>272.0</v>
      </c>
      <c r="D4" s="2030" t="s">
        <v>4302</v>
      </c>
      <c r="E4" s="2030">
        <v>271.0</v>
      </c>
      <c r="F4" s="2030" t="s">
        <v>5514</v>
      </c>
      <c r="G4" s="2030">
        <v>2.0</v>
      </c>
      <c r="H4" s="2030">
        <v>79.0</v>
      </c>
      <c r="I4" s="2030">
        <v>23.0</v>
      </c>
      <c r="J4" s="3496">
        <f t="shared" ref="J4:J50" si="1">I4/H4</f>
        <v>0.2911392405</v>
      </c>
      <c r="K4" s="3497">
        <v>43152.0</v>
      </c>
      <c r="L4" s="2030">
        <v>19.0</v>
      </c>
      <c r="M4" s="2030">
        <v>5.0</v>
      </c>
      <c r="N4" s="2030">
        <v>4.0</v>
      </c>
      <c r="O4" s="3498">
        <v>0.0</v>
      </c>
      <c r="P4" s="3498">
        <v>18.0</v>
      </c>
      <c r="Q4" s="3498">
        <v>13.0</v>
      </c>
      <c r="R4" s="3498" t="s">
        <v>4302</v>
      </c>
      <c r="S4" s="3498">
        <v>9.0</v>
      </c>
      <c r="T4" s="3498">
        <v>8.0</v>
      </c>
      <c r="U4" s="3498">
        <v>0.0</v>
      </c>
      <c r="V4" s="3498">
        <v>4.0</v>
      </c>
      <c r="W4" s="2030">
        <v>4.0</v>
      </c>
      <c r="X4" s="2030" t="s">
        <v>4302</v>
      </c>
      <c r="Y4" s="2030" t="s">
        <v>5326</v>
      </c>
      <c r="Z4" s="2030">
        <v>1.0</v>
      </c>
      <c r="AA4" s="2030" t="s">
        <v>7081</v>
      </c>
      <c r="AB4" s="2030" t="s">
        <v>5326</v>
      </c>
      <c r="AC4" s="2030" t="s">
        <v>5326</v>
      </c>
      <c r="AD4" s="2030" t="s">
        <v>5326</v>
      </c>
      <c r="AE4" s="2030">
        <v>3.0</v>
      </c>
      <c r="AF4" s="2030">
        <v>4.0</v>
      </c>
      <c r="AG4" s="2035" t="s">
        <v>11322</v>
      </c>
      <c r="AH4" s="1988"/>
    </row>
    <row r="5">
      <c r="A5" s="2175">
        <f>COUNTA(B:B)</f>
        <v>68</v>
      </c>
      <c r="B5" s="2029" t="s">
        <v>11323</v>
      </c>
      <c r="C5" s="2030">
        <v>272.0</v>
      </c>
      <c r="D5" s="2030" t="s">
        <v>4302</v>
      </c>
      <c r="E5" s="2032"/>
      <c r="F5" s="2032"/>
      <c r="G5" s="2030">
        <v>4.0</v>
      </c>
      <c r="H5" s="2030">
        <v>70.0</v>
      </c>
      <c r="I5" s="2030">
        <v>13.0</v>
      </c>
      <c r="J5" s="3496">
        <f t="shared" si="1"/>
        <v>0.1857142857</v>
      </c>
      <c r="K5" s="3499">
        <v>43045.0</v>
      </c>
      <c r="L5" s="2030">
        <v>10.0</v>
      </c>
      <c r="M5" s="2030">
        <v>1.0</v>
      </c>
      <c r="N5" s="2030">
        <v>3.0</v>
      </c>
      <c r="O5" s="3498"/>
      <c r="P5" s="3500"/>
      <c r="Q5" s="3500"/>
      <c r="R5" s="3500"/>
      <c r="S5" s="3498">
        <v>3.0</v>
      </c>
      <c r="T5" s="3498">
        <v>0.0</v>
      </c>
      <c r="U5" s="3498">
        <v>0.0</v>
      </c>
      <c r="V5" s="3498">
        <v>0.0</v>
      </c>
      <c r="W5" s="2030">
        <v>0.0</v>
      </c>
      <c r="X5" s="2030" t="s">
        <v>5326</v>
      </c>
      <c r="Y5" s="2030" t="s">
        <v>5326</v>
      </c>
      <c r="Z5" s="2030">
        <v>1.0</v>
      </c>
      <c r="AA5" s="2030" t="s">
        <v>7081</v>
      </c>
      <c r="AB5" s="2030" t="s">
        <v>5326</v>
      </c>
      <c r="AC5" s="2030" t="s">
        <v>5326</v>
      </c>
      <c r="AD5" s="2030" t="s">
        <v>5326</v>
      </c>
      <c r="AE5" s="2030">
        <v>3.0</v>
      </c>
      <c r="AF5" s="2030">
        <v>1.0</v>
      </c>
      <c r="AG5" s="3501" t="s">
        <v>11324</v>
      </c>
      <c r="AH5" s="2014"/>
    </row>
    <row r="6">
      <c r="B6" s="2029" t="s">
        <v>11325</v>
      </c>
      <c r="C6" s="2030">
        <v>270.0</v>
      </c>
      <c r="D6" s="2030" t="s">
        <v>5326</v>
      </c>
      <c r="E6" s="2032"/>
      <c r="F6" s="2030" t="s">
        <v>5514</v>
      </c>
      <c r="G6" s="2030">
        <v>3.0</v>
      </c>
      <c r="H6" s="2030">
        <v>60.0</v>
      </c>
      <c r="I6" s="2030">
        <v>15.0</v>
      </c>
      <c r="J6" s="3496">
        <f t="shared" si="1"/>
        <v>0.25</v>
      </c>
      <c r="K6" s="3499">
        <v>43067.0</v>
      </c>
      <c r="L6" s="2030">
        <v>14.0</v>
      </c>
      <c r="M6" s="2030">
        <v>5.0</v>
      </c>
      <c r="N6" s="2030">
        <v>1.0</v>
      </c>
      <c r="O6" s="2029">
        <v>1.0</v>
      </c>
      <c r="P6" s="3502"/>
      <c r="Q6" s="3502"/>
      <c r="R6" s="3502"/>
      <c r="S6" s="2029">
        <v>10.0</v>
      </c>
      <c r="T6" s="2029">
        <v>9.0</v>
      </c>
      <c r="U6" s="2029">
        <v>3.0</v>
      </c>
      <c r="V6" s="2029">
        <v>1.0</v>
      </c>
      <c r="W6" s="2030">
        <v>1.0</v>
      </c>
      <c r="X6" s="2030" t="s">
        <v>4302</v>
      </c>
      <c r="Y6" s="2030" t="s">
        <v>5326</v>
      </c>
      <c r="Z6" s="2030">
        <v>1.0</v>
      </c>
      <c r="AA6" s="2030" t="s">
        <v>7081</v>
      </c>
      <c r="AB6" s="2030" t="s">
        <v>5326</v>
      </c>
      <c r="AC6" s="2030" t="s">
        <v>5326</v>
      </c>
      <c r="AD6" s="2030" t="s">
        <v>5326</v>
      </c>
      <c r="AE6" s="2030" t="s">
        <v>7717</v>
      </c>
      <c r="AF6" s="2030">
        <v>2.0</v>
      </c>
      <c r="AG6" s="3503"/>
      <c r="AH6" s="1988"/>
    </row>
    <row r="7">
      <c r="A7" s="2173" t="s">
        <v>7668</v>
      </c>
      <c r="B7" s="2029" t="s">
        <v>11326</v>
      </c>
      <c r="C7" s="2030">
        <v>269.0</v>
      </c>
      <c r="D7" s="2030" t="s">
        <v>5326</v>
      </c>
      <c r="E7" s="2032"/>
      <c r="F7" s="2030" t="s">
        <v>5514</v>
      </c>
      <c r="G7" s="2030">
        <v>4.0</v>
      </c>
      <c r="H7" s="2030">
        <v>84.0</v>
      </c>
      <c r="I7" s="2030">
        <v>33.0</v>
      </c>
      <c r="J7" s="3504">
        <f t="shared" si="1"/>
        <v>0.3928571429</v>
      </c>
      <c r="K7" s="3497">
        <v>43054.0</v>
      </c>
      <c r="L7" s="2030">
        <v>3.0</v>
      </c>
      <c r="M7" s="2030">
        <v>1.0</v>
      </c>
      <c r="N7" s="2030">
        <v>0.0</v>
      </c>
      <c r="O7" s="3498"/>
      <c r="P7" s="3500"/>
      <c r="Q7" s="3500"/>
      <c r="R7" s="3500"/>
      <c r="S7" s="3498">
        <v>6.0</v>
      </c>
      <c r="T7" s="3498">
        <v>3.0</v>
      </c>
      <c r="U7" s="3498">
        <v>4.0</v>
      </c>
      <c r="V7" s="3498">
        <v>0.0</v>
      </c>
      <c r="W7" s="2030">
        <v>0.0</v>
      </c>
      <c r="X7" s="2030" t="s">
        <v>4302</v>
      </c>
      <c r="Y7" s="2030" t="s">
        <v>5326</v>
      </c>
      <c r="Z7" s="2030">
        <v>1.0</v>
      </c>
      <c r="AA7" s="2030" t="s">
        <v>5215</v>
      </c>
      <c r="AB7" s="2030" t="s">
        <v>5326</v>
      </c>
      <c r="AC7" s="2030" t="s">
        <v>5326</v>
      </c>
      <c r="AD7" s="2030" t="s">
        <v>5326</v>
      </c>
      <c r="AE7" s="2030">
        <v>4.0</v>
      </c>
      <c r="AF7" s="2030">
        <v>2.0</v>
      </c>
      <c r="AG7" s="2035"/>
      <c r="AH7" s="1394"/>
    </row>
    <row r="8">
      <c r="A8" s="2177">
        <f>median(I:I)</f>
        <v>17</v>
      </c>
      <c r="B8" s="1476" t="s">
        <v>11327</v>
      </c>
      <c r="C8" s="2030">
        <v>268.0</v>
      </c>
      <c r="D8" s="2030" t="s">
        <v>4302</v>
      </c>
      <c r="E8" s="2030">
        <v>275.0</v>
      </c>
      <c r="F8" s="2030" t="s">
        <v>5514</v>
      </c>
      <c r="G8" s="2030">
        <v>1.0</v>
      </c>
      <c r="H8" s="2030">
        <v>25.0</v>
      </c>
      <c r="I8" s="2030">
        <v>18.0</v>
      </c>
      <c r="J8" s="3496">
        <f t="shared" si="1"/>
        <v>0.72</v>
      </c>
      <c r="K8" s="3499">
        <v>43159.0</v>
      </c>
      <c r="L8" s="2030">
        <v>11.0</v>
      </c>
      <c r="M8" s="2030"/>
      <c r="N8" s="2030">
        <v>7.0</v>
      </c>
      <c r="O8" s="3498"/>
      <c r="P8" s="3498">
        <v>11.0</v>
      </c>
      <c r="Q8" s="3500"/>
      <c r="R8" s="3500"/>
      <c r="S8" s="3498">
        <v>18.0</v>
      </c>
      <c r="T8" s="3498">
        <v>14.0</v>
      </c>
      <c r="U8" s="3498">
        <v>15.0</v>
      </c>
      <c r="V8" s="3498">
        <v>8.0</v>
      </c>
      <c r="W8" s="2030">
        <v>6.0</v>
      </c>
      <c r="X8" s="2030" t="s">
        <v>5326</v>
      </c>
      <c r="Y8" s="2030" t="s">
        <v>4302</v>
      </c>
      <c r="Z8" s="2030">
        <v>1.0</v>
      </c>
      <c r="AA8" s="2030" t="s">
        <v>7081</v>
      </c>
      <c r="AB8" s="2030" t="s">
        <v>5326</v>
      </c>
      <c r="AC8" s="2030" t="s">
        <v>5326</v>
      </c>
      <c r="AD8" s="2030" t="s">
        <v>4302</v>
      </c>
      <c r="AE8" s="2030">
        <v>1.0</v>
      </c>
      <c r="AF8" s="2030">
        <v>2.0</v>
      </c>
      <c r="AG8" s="3503"/>
      <c r="AH8" s="1988"/>
    </row>
    <row r="9">
      <c r="B9" s="3505" t="s">
        <v>11328</v>
      </c>
      <c r="C9" s="2010">
        <v>267.0</v>
      </c>
      <c r="D9" s="3506" t="s">
        <v>4302</v>
      </c>
      <c r="E9" s="3506">
        <v>278.0</v>
      </c>
      <c r="F9" s="2010" t="s">
        <v>5514</v>
      </c>
      <c r="G9" s="2010">
        <v>3.0</v>
      </c>
      <c r="H9" s="2010">
        <v>65.0</v>
      </c>
      <c r="I9" s="3507">
        <v>41.0</v>
      </c>
      <c r="J9" s="3496">
        <f t="shared" si="1"/>
        <v>0.6307692308</v>
      </c>
      <c r="K9" s="3508">
        <v>43154.0</v>
      </c>
      <c r="L9" s="3509">
        <v>21.0</v>
      </c>
      <c r="M9" s="3509">
        <v>5.0</v>
      </c>
      <c r="N9" s="2030">
        <v>20.0</v>
      </c>
      <c r="O9" s="3510"/>
      <c r="P9" s="3511"/>
      <c r="Q9" s="3511"/>
      <c r="R9" s="3511"/>
      <c r="S9" s="3511">
        <v>28.0</v>
      </c>
      <c r="T9" s="3511">
        <v>7.0</v>
      </c>
      <c r="U9" s="3511">
        <v>7.0</v>
      </c>
      <c r="V9" s="3511">
        <v>17.0</v>
      </c>
      <c r="W9" s="2010">
        <v>4.0</v>
      </c>
      <c r="X9" s="2010" t="s">
        <v>4302</v>
      </c>
      <c r="Y9" s="2010" t="s">
        <v>5326</v>
      </c>
      <c r="Z9" s="2010">
        <v>1.0</v>
      </c>
      <c r="AA9" s="2010" t="s">
        <v>5215</v>
      </c>
      <c r="AB9" s="2010" t="s">
        <v>5326</v>
      </c>
      <c r="AC9" s="3506" t="s">
        <v>4302</v>
      </c>
      <c r="AD9" s="2010" t="s">
        <v>5326</v>
      </c>
      <c r="AE9" s="3509" t="s">
        <v>11329</v>
      </c>
      <c r="AF9" s="3509">
        <v>2.0</v>
      </c>
      <c r="AG9" s="3512"/>
      <c r="AH9" s="1988"/>
    </row>
    <row r="10">
      <c r="A10" s="2178" t="s">
        <v>7079</v>
      </c>
      <c r="B10" s="2029" t="s">
        <v>11330</v>
      </c>
      <c r="C10" s="2030">
        <v>265.0</v>
      </c>
      <c r="D10" s="2030" t="s">
        <v>11331</v>
      </c>
      <c r="E10" s="2030">
        <v>270.0</v>
      </c>
      <c r="F10" s="2030" t="s">
        <v>5514</v>
      </c>
      <c r="G10" s="2030">
        <v>3.0</v>
      </c>
      <c r="H10" s="2030">
        <v>87.0</v>
      </c>
      <c r="I10" s="2030">
        <v>29.0</v>
      </c>
      <c r="J10" s="3496">
        <f t="shared" si="1"/>
        <v>0.3333333333</v>
      </c>
      <c r="K10" s="3497">
        <v>43069.0</v>
      </c>
      <c r="L10" s="3513">
        <v>15.0</v>
      </c>
      <c r="M10" s="2032"/>
      <c r="N10" s="2030">
        <v>0.0</v>
      </c>
      <c r="O10" s="3498"/>
      <c r="P10" s="3500"/>
      <c r="Q10" s="3498">
        <v>1.0</v>
      </c>
      <c r="R10" s="3500"/>
      <c r="S10" s="3498">
        <v>10.0</v>
      </c>
      <c r="T10" s="3498">
        <v>3.0</v>
      </c>
      <c r="U10" s="3498">
        <v>0.0</v>
      </c>
      <c r="V10" s="3498">
        <v>2.0</v>
      </c>
      <c r="W10" s="2030">
        <v>0.0</v>
      </c>
      <c r="X10" s="2030" t="s">
        <v>4302</v>
      </c>
      <c r="Y10" s="2030" t="s">
        <v>5326</v>
      </c>
      <c r="Z10" s="2030">
        <v>1.0</v>
      </c>
      <c r="AA10" s="2030" t="s">
        <v>5215</v>
      </c>
      <c r="AB10" s="2030" t="s">
        <v>5326</v>
      </c>
      <c r="AC10" s="2030" t="s">
        <v>5326</v>
      </c>
      <c r="AD10" s="2030" t="s">
        <v>5326</v>
      </c>
      <c r="AE10" s="2030">
        <v>4.0</v>
      </c>
      <c r="AF10" s="2030">
        <v>4.0</v>
      </c>
      <c r="AG10" s="3503"/>
      <c r="AH10" s="1988"/>
    </row>
    <row r="11">
      <c r="A11" s="3514">
        <f>average(H:H)</f>
        <v>68.08955224</v>
      </c>
      <c r="B11" s="2029" t="s">
        <v>11332</v>
      </c>
      <c r="C11" s="2030">
        <v>265.0</v>
      </c>
      <c r="D11" s="2030" t="s">
        <v>4302</v>
      </c>
      <c r="E11" s="2030">
        <v>253.0</v>
      </c>
      <c r="F11" s="2030" t="s">
        <v>5514</v>
      </c>
      <c r="G11" s="2030">
        <v>4.0</v>
      </c>
      <c r="H11" s="2030">
        <v>70.0</v>
      </c>
      <c r="I11" s="2030">
        <v>8.0</v>
      </c>
      <c r="J11" s="3515">
        <f t="shared" si="1"/>
        <v>0.1142857143</v>
      </c>
      <c r="K11" s="3497">
        <v>43048.0</v>
      </c>
      <c r="L11" s="2030">
        <v>1.0</v>
      </c>
      <c r="M11" s="2032"/>
      <c r="N11" s="2030">
        <v>0.0</v>
      </c>
      <c r="O11" s="2029"/>
      <c r="P11" s="3502"/>
      <c r="Q11" s="3502"/>
      <c r="R11" s="3502"/>
      <c r="S11" s="2029">
        <v>8.0</v>
      </c>
      <c r="T11" s="2029">
        <v>0.0</v>
      </c>
      <c r="U11" s="2029">
        <v>8.0</v>
      </c>
      <c r="V11" s="2029">
        <v>0.0</v>
      </c>
      <c r="W11" s="2030">
        <v>0.0</v>
      </c>
      <c r="X11" s="2030" t="s">
        <v>4302</v>
      </c>
      <c r="Y11" s="2030" t="s">
        <v>5326</v>
      </c>
      <c r="Z11" s="2030">
        <v>1.0</v>
      </c>
      <c r="AA11" s="2030" t="s">
        <v>7081</v>
      </c>
      <c r="AB11" s="2030" t="s">
        <v>5326</v>
      </c>
      <c r="AC11" s="2030"/>
      <c r="AD11" s="2030" t="s">
        <v>5326</v>
      </c>
      <c r="AE11" s="2030">
        <v>1.0</v>
      </c>
      <c r="AF11" s="2030">
        <v>1.0</v>
      </c>
      <c r="AG11" s="2035" t="s">
        <v>11333</v>
      </c>
      <c r="AH11" s="1988"/>
    </row>
    <row r="12">
      <c r="B12" s="3505" t="s">
        <v>11334</v>
      </c>
      <c r="C12" s="2010">
        <v>263.0</v>
      </c>
      <c r="D12" s="2010" t="s">
        <v>5326</v>
      </c>
      <c r="E12" s="2013"/>
      <c r="F12" s="3516" t="s">
        <v>3</v>
      </c>
      <c r="G12" s="2010">
        <v>3.0</v>
      </c>
      <c r="H12" s="3517">
        <v>66.0</v>
      </c>
      <c r="I12" s="3507">
        <v>38.0</v>
      </c>
      <c r="J12" s="3496">
        <f t="shared" si="1"/>
        <v>0.5757575758</v>
      </c>
      <c r="K12" s="3518">
        <v>43179.0</v>
      </c>
      <c r="L12" s="3509">
        <v>15.0</v>
      </c>
      <c r="M12" s="3519"/>
      <c r="N12" s="2030">
        <v>23.0</v>
      </c>
      <c r="O12" s="3511"/>
      <c r="P12" s="3510">
        <v>15.0</v>
      </c>
      <c r="Q12" s="3510">
        <v>1.0</v>
      </c>
      <c r="R12" s="3510" t="s">
        <v>5326</v>
      </c>
      <c r="S12" s="3511">
        <v>13.0</v>
      </c>
      <c r="T12" s="3511">
        <v>8.0</v>
      </c>
      <c r="U12" s="3511">
        <v>6.0</v>
      </c>
      <c r="V12" s="3511">
        <v>7.0</v>
      </c>
      <c r="W12" s="2010">
        <v>2.0</v>
      </c>
      <c r="X12" s="2010" t="s">
        <v>5326</v>
      </c>
      <c r="Y12" s="2010" t="s">
        <v>4302</v>
      </c>
      <c r="Z12" s="2010">
        <v>1.0</v>
      </c>
      <c r="AA12" s="2010" t="s">
        <v>5215</v>
      </c>
      <c r="AB12" s="2010" t="s">
        <v>5326</v>
      </c>
      <c r="AC12" s="2010" t="s">
        <v>5326</v>
      </c>
      <c r="AD12" s="2010" t="s">
        <v>5326</v>
      </c>
      <c r="AE12" s="2010">
        <v>3.0</v>
      </c>
      <c r="AF12" s="2010">
        <v>2.0</v>
      </c>
      <c r="AG12" s="3512"/>
      <c r="AH12" s="1988"/>
    </row>
    <row r="13">
      <c r="A13" s="2180" t="s">
        <v>7680</v>
      </c>
      <c r="B13" s="2029" t="s">
        <v>11335</v>
      </c>
      <c r="C13" s="2030">
        <v>263.0</v>
      </c>
      <c r="D13" s="2030" t="s">
        <v>5326</v>
      </c>
      <c r="E13" s="2032"/>
      <c r="F13" s="2030" t="s">
        <v>11336</v>
      </c>
      <c r="G13" s="2030">
        <v>4.0</v>
      </c>
      <c r="H13" s="2030">
        <v>68.0</v>
      </c>
      <c r="I13" s="2030">
        <v>23.0</v>
      </c>
      <c r="J13" s="3496">
        <f t="shared" si="1"/>
        <v>0.3382352941</v>
      </c>
      <c r="K13" s="3499">
        <v>43060.0</v>
      </c>
      <c r="L13" s="2030">
        <v>2.0</v>
      </c>
      <c r="M13" s="2030"/>
      <c r="N13" s="2030">
        <v>2.0</v>
      </c>
      <c r="O13" s="2029"/>
      <c r="P13" s="3502"/>
      <c r="Q13" s="3502"/>
      <c r="R13" s="3502"/>
      <c r="S13" s="2029">
        <v>9.0</v>
      </c>
      <c r="T13" s="2029">
        <v>2.0</v>
      </c>
      <c r="U13" s="2029">
        <v>1.0</v>
      </c>
      <c r="V13" s="2029">
        <v>7.0</v>
      </c>
      <c r="W13" s="2030">
        <v>2.0</v>
      </c>
      <c r="X13" s="2030" t="s">
        <v>5326</v>
      </c>
      <c r="Y13" s="2030" t="s">
        <v>4302</v>
      </c>
      <c r="Z13" s="2030">
        <v>1.0</v>
      </c>
      <c r="AA13" s="2030" t="s">
        <v>7081</v>
      </c>
      <c r="AB13" s="2030" t="s">
        <v>5326</v>
      </c>
      <c r="AC13" s="2030" t="s">
        <v>5326</v>
      </c>
      <c r="AD13" s="2030" t="s">
        <v>5326</v>
      </c>
      <c r="AE13" s="2030">
        <v>3.0</v>
      </c>
      <c r="AF13" s="2030">
        <v>2.0</v>
      </c>
      <c r="AG13" s="3503"/>
      <c r="AH13" s="1988"/>
    </row>
    <row r="14">
      <c r="A14" s="3514">
        <f>AVERAGE(C:C)</f>
        <v>248.030303</v>
      </c>
      <c r="B14" s="2029" t="s">
        <v>11337</v>
      </c>
      <c r="C14" s="2030">
        <v>263.0</v>
      </c>
      <c r="D14" s="2030" t="s">
        <v>4302</v>
      </c>
      <c r="E14" s="2030">
        <v>258.0</v>
      </c>
      <c r="F14" s="2030" t="s">
        <v>5514</v>
      </c>
      <c r="G14" s="2030">
        <v>3.0</v>
      </c>
      <c r="H14" s="2030">
        <v>87.0</v>
      </c>
      <c r="I14" s="2030">
        <v>14.0</v>
      </c>
      <c r="J14" s="3496">
        <f t="shared" si="1"/>
        <v>0.1609195402</v>
      </c>
      <c r="K14" s="3499">
        <v>43067.0</v>
      </c>
      <c r="L14" s="2030">
        <v>2.0</v>
      </c>
      <c r="M14" s="2032"/>
      <c r="N14" s="2030">
        <v>0.0</v>
      </c>
      <c r="O14" s="3498"/>
      <c r="P14" s="3500"/>
      <c r="Q14" s="3500"/>
      <c r="R14" s="3500"/>
      <c r="S14" s="3498">
        <v>12.0</v>
      </c>
      <c r="T14" s="3498">
        <v>6.0</v>
      </c>
      <c r="U14" s="3498">
        <v>6.0</v>
      </c>
      <c r="V14" s="3498">
        <v>0.0</v>
      </c>
      <c r="W14" s="2030">
        <v>0.0</v>
      </c>
      <c r="X14" s="2030" t="s">
        <v>4302</v>
      </c>
      <c r="Y14" s="2030" t="s">
        <v>5326</v>
      </c>
      <c r="Z14" s="2030">
        <v>1.0</v>
      </c>
      <c r="AA14" s="2030" t="s">
        <v>7081</v>
      </c>
      <c r="AB14" s="2030" t="s">
        <v>5326</v>
      </c>
      <c r="AC14" s="2030" t="s">
        <v>5326</v>
      </c>
      <c r="AD14" s="2030" t="s">
        <v>5326</v>
      </c>
      <c r="AE14" s="2030">
        <v>1.0</v>
      </c>
      <c r="AF14" s="2030">
        <v>4.0</v>
      </c>
      <c r="AG14" s="3503"/>
      <c r="AH14" s="1988"/>
    </row>
    <row r="15">
      <c r="B15" s="2029" t="s">
        <v>11338</v>
      </c>
      <c r="C15" s="2030">
        <v>262.0</v>
      </c>
      <c r="D15" s="2030" t="s">
        <v>4302</v>
      </c>
      <c r="E15" s="2030">
        <v>265.0</v>
      </c>
      <c r="F15" s="2030" t="s">
        <v>3</v>
      </c>
      <c r="G15" s="2030">
        <v>2.0</v>
      </c>
      <c r="H15" s="2030">
        <v>61.0</v>
      </c>
      <c r="I15" s="2030">
        <v>38.0</v>
      </c>
      <c r="J15" s="3496">
        <f t="shared" si="1"/>
        <v>0.6229508197</v>
      </c>
      <c r="K15" s="3497">
        <v>43071.0</v>
      </c>
      <c r="L15" s="2030">
        <v>6.0</v>
      </c>
      <c r="M15" s="2032"/>
      <c r="N15" s="2030">
        <v>18.0</v>
      </c>
      <c r="O15" s="3498"/>
      <c r="P15" s="3498">
        <v>22.0</v>
      </c>
      <c r="Q15" s="3498">
        <v>2.0</v>
      </c>
      <c r="R15" s="3498" t="s">
        <v>5326</v>
      </c>
      <c r="S15" s="3498">
        <v>20.0</v>
      </c>
      <c r="T15" s="3498">
        <v>17.0</v>
      </c>
      <c r="U15" s="3498">
        <v>2.0</v>
      </c>
      <c r="V15" s="3498">
        <v>4.0</v>
      </c>
      <c r="W15" s="2030">
        <v>3.0</v>
      </c>
      <c r="X15" s="2030" t="s">
        <v>5326</v>
      </c>
      <c r="Y15" s="2030" t="s">
        <v>4302</v>
      </c>
      <c r="Z15" s="2030">
        <v>1.0</v>
      </c>
      <c r="AA15" s="2030" t="s">
        <v>7081</v>
      </c>
      <c r="AB15" s="2030" t="s">
        <v>5326</v>
      </c>
      <c r="AC15" s="2030" t="s">
        <v>4302</v>
      </c>
      <c r="AD15" s="2030" t="s">
        <v>5326</v>
      </c>
      <c r="AE15" s="2032"/>
      <c r="AF15" s="2032"/>
      <c r="AG15" s="3503"/>
      <c r="AH15" s="1988"/>
    </row>
    <row r="16">
      <c r="A16" s="2173" t="s">
        <v>7092</v>
      </c>
      <c r="B16" s="2029" t="s">
        <v>11339</v>
      </c>
      <c r="C16" s="2030">
        <v>262.0</v>
      </c>
      <c r="D16" s="2030" t="s">
        <v>5326</v>
      </c>
      <c r="E16" s="2030">
        <v>261.0</v>
      </c>
      <c r="F16" s="2030" t="s">
        <v>5514</v>
      </c>
      <c r="G16" s="2030">
        <v>2.0</v>
      </c>
      <c r="H16" s="2030">
        <v>73.0</v>
      </c>
      <c r="I16" s="2030">
        <v>19.0</v>
      </c>
      <c r="J16" s="3496">
        <f t="shared" si="1"/>
        <v>0.2602739726</v>
      </c>
      <c r="K16" s="3499">
        <v>43148.0</v>
      </c>
      <c r="L16" s="2030">
        <v>16.0</v>
      </c>
      <c r="M16" s="2030">
        <v>4.0</v>
      </c>
      <c r="N16" s="2030">
        <v>3.0</v>
      </c>
      <c r="O16" s="3498">
        <v>6.0</v>
      </c>
      <c r="P16" s="3498">
        <v>11.0</v>
      </c>
      <c r="Q16" s="3500"/>
      <c r="R16" s="3500"/>
      <c r="S16" s="3498">
        <v>33.0</v>
      </c>
      <c r="T16" s="3498">
        <v>6.0</v>
      </c>
      <c r="U16" s="3498">
        <v>3.0</v>
      </c>
      <c r="V16" s="3498">
        <v>20.0</v>
      </c>
      <c r="W16" s="2030">
        <v>3.0</v>
      </c>
      <c r="X16" s="2030" t="s">
        <v>5326</v>
      </c>
      <c r="Y16" s="2030" t="s">
        <v>4302</v>
      </c>
      <c r="Z16" s="2030">
        <v>1.0</v>
      </c>
      <c r="AA16" s="2030" t="s">
        <v>7081</v>
      </c>
      <c r="AB16" s="2030" t="s">
        <v>5326</v>
      </c>
      <c r="AC16" s="2030" t="s">
        <v>5326</v>
      </c>
      <c r="AD16" s="2030" t="s">
        <v>5326</v>
      </c>
      <c r="AE16" s="2030">
        <v>3.0</v>
      </c>
      <c r="AF16" s="2030">
        <v>2.0</v>
      </c>
      <c r="AG16" s="3503"/>
      <c r="AH16" s="1988"/>
    </row>
    <row r="17">
      <c r="A17" s="3514">
        <f>median(C:C)</f>
        <v>248.030303</v>
      </c>
      <c r="B17" s="2029" t="s">
        <v>11340</v>
      </c>
      <c r="C17" s="2030">
        <v>261.0</v>
      </c>
      <c r="D17" s="2030" t="s">
        <v>4302</v>
      </c>
      <c r="E17" s="2030">
        <v>260.0</v>
      </c>
      <c r="F17" s="2030" t="s">
        <v>5514</v>
      </c>
      <c r="G17" s="2030">
        <v>3.0</v>
      </c>
      <c r="H17" s="2030">
        <v>75.0</v>
      </c>
      <c r="I17" s="3520">
        <v>22.0</v>
      </c>
      <c r="J17" s="3496">
        <f t="shared" si="1"/>
        <v>0.2933333333</v>
      </c>
      <c r="K17" s="3521">
        <v>43054.0</v>
      </c>
      <c r="L17" s="2030">
        <v>16.0</v>
      </c>
      <c r="M17" s="2030">
        <v>6.0</v>
      </c>
      <c r="N17" s="2030">
        <v>6.0</v>
      </c>
      <c r="O17" s="3498">
        <v>0.0</v>
      </c>
      <c r="P17" s="3498">
        <v>16.0</v>
      </c>
      <c r="Q17" s="3498">
        <v>5.0</v>
      </c>
      <c r="R17" s="3500"/>
      <c r="S17" s="3498">
        <v>8.0</v>
      </c>
      <c r="T17" s="3498">
        <v>4.0</v>
      </c>
      <c r="U17" s="3498"/>
      <c r="V17" s="3498">
        <v>1.0</v>
      </c>
      <c r="W17" s="2030">
        <v>0.0</v>
      </c>
      <c r="X17" s="2030" t="s">
        <v>5326</v>
      </c>
      <c r="Y17" s="2030" t="s">
        <v>5326</v>
      </c>
      <c r="Z17" s="2030">
        <v>1.0</v>
      </c>
      <c r="AA17" s="2030" t="s">
        <v>7081</v>
      </c>
      <c r="AB17" s="2030" t="s">
        <v>5326</v>
      </c>
      <c r="AC17" s="2030" t="s">
        <v>5326</v>
      </c>
      <c r="AD17" s="2030" t="s">
        <v>5326</v>
      </c>
      <c r="AE17" s="2030">
        <v>3.0</v>
      </c>
      <c r="AF17" s="2030"/>
      <c r="AG17" s="2035" t="s">
        <v>11341</v>
      </c>
      <c r="AH17" s="1988"/>
    </row>
    <row r="18">
      <c r="B18" s="2029" t="s">
        <v>11342</v>
      </c>
      <c r="C18" s="2030">
        <v>261.0</v>
      </c>
      <c r="D18" s="2030" t="s">
        <v>4302</v>
      </c>
      <c r="E18" s="2030">
        <v>272.0</v>
      </c>
      <c r="F18" s="2030" t="s">
        <v>5514</v>
      </c>
      <c r="G18" s="2030">
        <v>4.0</v>
      </c>
      <c r="H18" s="2030">
        <v>54.0</v>
      </c>
      <c r="I18" s="2030">
        <v>9.0</v>
      </c>
      <c r="J18" s="3496">
        <f t="shared" si="1"/>
        <v>0.1666666667</v>
      </c>
      <c r="K18" s="3499">
        <v>43060.0</v>
      </c>
      <c r="L18" s="2030">
        <v>8.0</v>
      </c>
      <c r="M18" s="2030">
        <v>1.0</v>
      </c>
      <c r="N18" s="2030">
        <v>1.0</v>
      </c>
      <c r="O18" s="3498"/>
      <c r="P18" s="3500"/>
      <c r="Q18" s="3500"/>
      <c r="R18" s="3500"/>
      <c r="S18" s="3498">
        <v>8.0</v>
      </c>
      <c r="T18" s="3498">
        <v>6.0</v>
      </c>
      <c r="U18" s="3498">
        <v>2.0</v>
      </c>
      <c r="V18" s="3498">
        <v>2.0</v>
      </c>
      <c r="W18" s="2030">
        <v>1.0</v>
      </c>
      <c r="X18" s="2030" t="s">
        <v>4302</v>
      </c>
      <c r="Y18" s="2030" t="s">
        <v>5326</v>
      </c>
      <c r="Z18" s="2030">
        <v>1.0</v>
      </c>
      <c r="AA18" s="2030" t="s">
        <v>7081</v>
      </c>
      <c r="AB18" s="2030" t="s">
        <v>5326</v>
      </c>
      <c r="AC18" s="2030" t="s">
        <v>5326</v>
      </c>
      <c r="AD18" s="2030" t="s">
        <v>5326</v>
      </c>
      <c r="AE18" s="2030" t="s">
        <v>11343</v>
      </c>
      <c r="AF18" s="2030">
        <v>1.0</v>
      </c>
      <c r="AG18" s="3503"/>
      <c r="AH18" s="1988"/>
    </row>
    <row r="19">
      <c r="A19" s="2173" t="s">
        <v>5536</v>
      </c>
      <c r="B19" s="2029" t="s">
        <v>11344</v>
      </c>
      <c r="C19" s="2030">
        <v>260.0</v>
      </c>
      <c r="D19" s="2030" t="s">
        <v>4302</v>
      </c>
      <c r="E19" s="2030">
        <v>260.0</v>
      </c>
      <c r="F19" s="2030" t="s">
        <v>5514</v>
      </c>
      <c r="G19" s="2030">
        <v>4.0</v>
      </c>
      <c r="H19" s="2030">
        <v>25.0</v>
      </c>
      <c r="I19" s="2030">
        <v>18.0</v>
      </c>
      <c r="J19" s="3496">
        <f t="shared" si="1"/>
        <v>0.72</v>
      </c>
      <c r="K19" s="3499">
        <v>43101.0</v>
      </c>
      <c r="L19" s="2030">
        <v>12.0</v>
      </c>
      <c r="M19" s="2030">
        <v>0.0</v>
      </c>
      <c r="N19" s="2030">
        <v>6.0</v>
      </c>
      <c r="O19" s="3498">
        <v>6.0</v>
      </c>
      <c r="P19" s="3498">
        <v>11.0</v>
      </c>
      <c r="Q19" s="3498">
        <v>3.0</v>
      </c>
      <c r="R19" s="3498" t="s">
        <v>5326</v>
      </c>
      <c r="S19" s="3498">
        <v>14.0</v>
      </c>
      <c r="T19" s="3498">
        <v>10.0</v>
      </c>
      <c r="U19" s="3498">
        <v>6.0</v>
      </c>
      <c r="V19" s="3498">
        <v>8.0</v>
      </c>
      <c r="W19" s="2030">
        <v>6.0</v>
      </c>
      <c r="X19" s="2030" t="s">
        <v>4302</v>
      </c>
      <c r="Y19" s="2030" t="s">
        <v>5326</v>
      </c>
      <c r="Z19" s="2030">
        <v>1.0</v>
      </c>
      <c r="AA19" s="2030" t="s">
        <v>5215</v>
      </c>
      <c r="AB19" s="2030" t="s">
        <v>5326</v>
      </c>
      <c r="AC19" s="2030" t="s">
        <v>5326</v>
      </c>
      <c r="AD19" s="2030" t="s">
        <v>5326</v>
      </c>
      <c r="AE19" s="2030">
        <v>2.0</v>
      </c>
      <c r="AF19" s="2030">
        <v>2.0</v>
      </c>
      <c r="AG19" s="2035"/>
      <c r="AH19" s="2004"/>
    </row>
    <row r="20">
      <c r="A20" s="3514">
        <f>stdev(C:C)</f>
        <v>14.59864014</v>
      </c>
      <c r="B20" s="2029" t="s">
        <v>7664</v>
      </c>
      <c r="C20" s="2030">
        <v>260.0</v>
      </c>
      <c r="D20" s="2030" t="s">
        <v>5326</v>
      </c>
      <c r="E20" s="2032"/>
      <c r="F20" s="2030" t="s">
        <v>5514</v>
      </c>
      <c r="G20" s="2030">
        <v>3.0</v>
      </c>
      <c r="H20" s="2030">
        <v>33.0</v>
      </c>
      <c r="I20" s="3506">
        <v>20.0</v>
      </c>
      <c r="J20" s="3496">
        <f t="shared" si="1"/>
        <v>0.6060606061</v>
      </c>
      <c r="K20" s="3499">
        <v>43055.0</v>
      </c>
      <c r="L20" s="2030">
        <v>1.0</v>
      </c>
      <c r="M20" s="2030">
        <v>1.0</v>
      </c>
      <c r="N20" s="2030">
        <v>5.0</v>
      </c>
      <c r="O20" s="3498"/>
      <c r="P20" s="3500"/>
      <c r="Q20" s="3500"/>
      <c r="R20" s="3500"/>
      <c r="S20" s="3498">
        <v>16.0</v>
      </c>
      <c r="T20" s="3498">
        <v>4.0</v>
      </c>
      <c r="U20" s="3498">
        <v>13.0</v>
      </c>
      <c r="V20" s="3498">
        <v>3.0</v>
      </c>
      <c r="W20" s="2030">
        <v>1.0</v>
      </c>
      <c r="X20" s="2030" t="s">
        <v>4302</v>
      </c>
      <c r="Y20" s="2030" t="s">
        <v>4302</v>
      </c>
      <c r="Z20" s="2030">
        <v>1.0</v>
      </c>
      <c r="AA20" s="2030" t="s">
        <v>7081</v>
      </c>
      <c r="AB20" s="2030" t="s">
        <v>5326</v>
      </c>
      <c r="AC20" s="2030" t="s">
        <v>5326</v>
      </c>
      <c r="AD20" s="2030" t="s">
        <v>5326</v>
      </c>
      <c r="AE20" s="2032"/>
      <c r="AF20" s="2032"/>
      <c r="AG20" s="2035" t="s">
        <v>11345</v>
      </c>
      <c r="AH20" s="1988"/>
    </row>
    <row r="21">
      <c r="B21" s="2029" t="s">
        <v>11346</v>
      </c>
      <c r="C21" s="2030">
        <v>259.0</v>
      </c>
      <c r="D21" s="2030" t="s">
        <v>4302</v>
      </c>
      <c r="E21" s="2030">
        <v>268.0</v>
      </c>
      <c r="F21" s="2030" t="s">
        <v>5514</v>
      </c>
      <c r="G21" s="2030">
        <v>4.0</v>
      </c>
      <c r="H21" s="2030">
        <v>53.0</v>
      </c>
      <c r="I21" s="2030">
        <v>17.0</v>
      </c>
      <c r="J21" s="3496">
        <f t="shared" si="1"/>
        <v>0.320754717</v>
      </c>
      <c r="K21" s="3499">
        <v>43068.0</v>
      </c>
      <c r="L21" s="2030">
        <v>15.0</v>
      </c>
      <c r="M21" s="2032"/>
      <c r="N21" s="2030">
        <v>1.0</v>
      </c>
      <c r="O21" s="3498"/>
      <c r="P21" s="3500"/>
      <c r="Q21" s="3500"/>
      <c r="R21" s="3500"/>
      <c r="S21" s="3498">
        <v>7.0</v>
      </c>
      <c r="T21" s="3498">
        <v>4.0</v>
      </c>
      <c r="U21" s="3498">
        <v>4.0</v>
      </c>
      <c r="V21" s="3498">
        <v>1.0</v>
      </c>
      <c r="W21" s="2030">
        <v>1.0</v>
      </c>
      <c r="X21" s="2030" t="s">
        <v>4302</v>
      </c>
      <c r="Y21" s="2030" t="s">
        <v>5326</v>
      </c>
      <c r="Z21" s="2030">
        <v>1.0</v>
      </c>
      <c r="AA21" s="2030" t="s">
        <v>7081</v>
      </c>
      <c r="AB21" s="2030" t="s">
        <v>5326</v>
      </c>
      <c r="AC21" s="2030" t="s">
        <v>5326</v>
      </c>
      <c r="AD21" s="2030" t="s">
        <v>5326</v>
      </c>
      <c r="AE21" s="2030">
        <v>1.0</v>
      </c>
      <c r="AF21" s="2030">
        <v>4.0</v>
      </c>
      <c r="AG21" s="3522"/>
      <c r="AH21" s="1988"/>
    </row>
    <row r="22">
      <c r="A22" s="2173" t="s">
        <v>7084</v>
      </c>
      <c r="B22" s="2029" t="s">
        <v>11347</v>
      </c>
      <c r="C22" s="2030">
        <v>258.0</v>
      </c>
      <c r="D22" s="2030" t="s">
        <v>4302</v>
      </c>
      <c r="E22" s="2030">
        <v>257.0</v>
      </c>
      <c r="F22" s="2030" t="s">
        <v>5514</v>
      </c>
      <c r="G22" s="2030">
        <v>3.0</v>
      </c>
      <c r="H22" s="2030">
        <v>85.0</v>
      </c>
      <c r="I22" s="2030">
        <v>19.0</v>
      </c>
      <c r="J22" s="3496">
        <f t="shared" si="1"/>
        <v>0.2235294118</v>
      </c>
      <c r="K22" s="3499">
        <v>43120.0</v>
      </c>
      <c r="L22" s="2030">
        <v>17.0</v>
      </c>
      <c r="M22" s="2030">
        <v>3.0</v>
      </c>
      <c r="N22" s="2030">
        <v>2.0</v>
      </c>
      <c r="O22" s="3498">
        <v>0.0</v>
      </c>
      <c r="P22" s="3498">
        <v>17.0</v>
      </c>
      <c r="Q22" s="3498">
        <v>11.0</v>
      </c>
      <c r="R22" s="3500"/>
      <c r="S22" s="3498">
        <v>7.0</v>
      </c>
      <c r="T22" s="3498">
        <v>4.0</v>
      </c>
      <c r="U22" s="3498">
        <v>2.0</v>
      </c>
      <c r="V22" s="3498">
        <v>3.0</v>
      </c>
      <c r="W22" s="2030">
        <v>1.0</v>
      </c>
      <c r="X22" s="2030" t="s">
        <v>4302</v>
      </c>
      <c r="Y22" s="2030" t="s">
        <v>4302</v>
      </c>
      <c r="Z22" s="2030">
        <v>1.0</v>
      </c>
      <c r="AA22" s="2030" t="s">
        <v>7081</v>
      </c>
      <c r="AB22" s="2030" t="s">
        <v>5326</v>
      </c>
      <c r="AC22" s="2030" t="s">
        <v>5326</v>
      </c>
      <c r="AD22" s="2030" t="s">
        <v>5326</v>
      </c>
      <c r="AE22" s="2030">
        <v>2.0</v>
      </c>
      <c r="AF22" s="2032"/>
      <c r="AG22" s="3503"/>
      <c r="AH22" s="1988"/>
    </row>
    <row r="23">
      <c r="A23" s="3523">
        <f>countif(D8:D200, "y")/counta(D8:D200)</f>
        <v>0.7142857143</v>
      </c>
      <c r="B23" s="2029" t="s">
        <v>11348</v>
      </c>
      <c r="C23" s="2030">
        <v>257.0</v>
      </c>
      <c r="D23" s="2030" t="s">
        <v>4302</v>
      </c>
      <c r="E23" s="2030">
        <v>262.0</v>
      </c>
      <c r="F23" s="2030" t="s">
        <v>5514</v>
      </c>
      <c r="G23" s="2030">
        <v>4.0</v>
      </c>
      <c r="H23" s="2030">
        <v>64.0</v>
      </c>
      <c r="I23" s="2030">
        <v>30.0</v>
      </c>
      <c r="J23" s="3496">
        <f t="shared" si="1"/>
        <v>0.46875</v>
      </c>
      <c r="K23" s="3499">
        <v>43122.0</v>
      </c>
      <c r="L23" s="2030">
        <v>14.0</v>
      </c>
      <c r="M23" s="2032"/>
      <c r="N23" s="2030">
        <v>16.0</v>
      </c>
      <c r="O23" s="3498"/>
      <c r="P23" s="3500"/>
      <c r="Q23" s="3500"/>
      <c r="R23" s="3500"/>
      <c r="S23" s="3498">
        <v>18.0</v>
      </c>
      <c r="T23" s="3498">
        <v>14.0</v>
      </c>
      <c r="U23" s="3498">
        <v>18.0</v>
      </c>
      <c r="V23" s="3498">
        <v>5.0</v>
      </c>
      <c r="W23" s="2030">
        <v>3.0</v>
      </c>
      <c r="X23" s="2030" t="s">
        <v>5326</v>
      </c>
      <c r="Y23" s="2030" t="s">
        <v>4302</v>
      </c>
      <c r="Z23" s="2030">
        <v>1.0</v>
      </c>
      <c r="AA23" s="2030" t="s">
        <v>7081</v>
      </c>
      <c r="AB23" s="2030" t="s">
        <v>5326</v>
      </c>
      <c r="AC23" s="2030" t="s">
        <v>5326</v>
      </c>
      <c r="AD23" s="2030" t="s">
        <v>4302</v>
      </c>
      <c r="AE23" s="2030" t="s">
        <v>11329</v>
      </c>
      <c r="AF23" s="2030" t="s">
        <v>11329</v>
      </c>
      <c r="AG23" s="3503"/>
      <c r="AH23" s="1988"/>
    </row>
    <row r="24">
      <c r="B24" s="2029" t="s">
        <v>11349</v>
      </c>
      <c r="C24" s="2030">
        <v>257.0</v>
      </c>
      <c r="D24" s="2030" t="s">
        <v>4302</v>
      </c>
      <c r="E24" s="2030">
        <v>270.0</v>
      </c>
      <c r="F24" s="2030" t="s">
        <v>5514</v>
      </c>
      <c r="G24" s="2030">
        <v>2.0</v>
      </c>
      <c r="H24" s="2030">
        <v>71.0</v>
      </c>
      <c r="I24" s="2030">
        <v>30.0</v>
      </c>
      <c r="J24" s="3496">
        <f t="shared" si="1"/>
        <v>0.4225352113</v>
      </c>
      <c r="K24" s="3499">
        <v>43161.0</v>
      </c>
      <c r="L24" s="2030">
        <v>18.0</v>
      </c>
      <c r="M24" s="2030">
        <v>3.0</v>
      </c>
      <c r="N24" s="2030">
        <v>12.0</v>
      </c>
      <c r="O24" s="3498"/>
      <c r="P24" s="3500"/>
      <c r="Q24" s="3500"/>
      <c r="R24" s="3500"/>
      <c r="S24" s="3498">
        <v>23.0</v>
      </c>
      <c r="T24" s="3498">
        <v>19.0</v>
      </c>
      <c r="U24" s="3498">
        <v>3.0</v>
      </c>
      <c r="V24" s="3498">
        <v>5.0</v>
      </c>
      <c r="W24" s="2030">
        <v>4.0</v>
      </c>
      <c r="X24" s="2030" t="s">
        <v>5326</v>
      </c>
      <c r="Y24" s="2030" t="s">
        <v>4302</v>
      </c>
      <c r="Z24" s="2030">
        <v>1.0</v>
      </c>
      <c r="AA24" s="2030" t="s">
        <v>7081</v>
      </c>
      <c r="AB24" s="2030" t="s">
        <v>5326</v>
      </c>
      <c r="AC24" s="2030" t="s">
        <v>5326</v>
      </c>
      <c r="AD24" s="2030" t="s">
        <v>4302</v>
      </c>
      <c r="AE24" s="2030">
        <v>3.0</v>
      </c>
      <c r="AF24" s="3524"/>
      <c r="AG24" s="3525"/>
      <c r="AH24" s="1988"/>
    </row>
    <row r="25">
      <c r="A25" s="2173" t="s">
        <v>5549</v>
      </c>
      <c r="B25" s="2029" t="s">
        <v>11350</v>
      </c>
      <c r="C25" s="2030">
        <v>257.0</v>
      </c>
      <c r="D25" s="2030" t="s">
        <v>4302</v>
      </c>
      <c r="E25" s="2030">
        <v>265.0</v>
      </c>
      <c r="F25" s="2032"/>
      <c r="G25" s="2030">
        <v>3.0</v>
      </c>
      <c r="H25" s="2030">
        <v>87.0</v>
      </c>
      <c r="I25" s="2030">
        <v>31.0</v>
      </c>
      <c r="J25" s="3496">
        <f t="shared" si="1"/>
        <v>0.3563218391</v>
      </c>
      <c r="K25" s="3499">
        <v>43054.0</v>
      </c>
      <c r="L25" s="2032"/>
      <c r="M25" s="2032"/>
      <c r="N25" s="2030">
        <v>0.0</v>
      </c>
      <c r="O25" s="3498"/>
      <c r="P25" s="3500"/>
      <c r="Q25" s="3500"/>
      <c r="R25" s="3500"/>
      <c r="S25" s="3498">
        <v>15.0</v>
      </c>
      <c r="T25" s="3498">
        <v>6.0</v>
      </c>
      <c r="U25" s="3498">
        <v>0.0</v>
      </c>
      <c r="V25" s="3498">
        <v>6.0</v>
      </c>
      <c r="W25" s="2030">
        <v>3.0</v>
      </c>
      <c r="X25" s="2030" t="s">
        <v>4302</v>
      </c>
      <c r="Y25" s="2030" t="s">
        <v>5326</v>
      </c>
      <c r="Z25" s="2030">
        <v>1.0</v>
      </c>
      <c r="AA25" s="2030" t="s">
        <v>5215</v>
      </c>
      <c r="AB25" s="2030" t="s">
        <v>5326</v>
      </c>
      <c r="AC25" s="2030" t="s">
        <v>5326</v>
      </c>
      <c r="AD25" s="2030" t="s">
        <v>5326</v>
      </c>
      <c r="AE25" s="2030">
        <v>1.0</v>
      </c>
      <c r="AF25" s="2030">
        <v>2.0</v>
      </c>
      <c r="AG25" s="3503"/>
      <c r="AH25" s="1997"/>
    </row>
    <row r="26">
      <c r="A26" s="3523">
        <f>countif(X22:X108, "y")/counta(X22:X108)</f>
        <v>0.3617021277</v>
      </c>
      <c r="B26" s="2029" t="s">
        <v>11351</v>
      </c>
      <c r="C26" s="2030">
        <v>256.0</v>
      </c>
      <c r="D26" s="2030" t="s">
        <v>5326</v>
      </c>
      <c r="E26" s="2032"/>
      <c r="F26" s="2030" t="s">
        <v>5514</v>
      </c>
      <c r="G26" s="2030">
        <v>3.0</v>
      </c>
      <c r="H26" s="2030">
        <v>65.0</v>
      </c>
      <c r="I26" s="2030">
        <v>29.0</v>
      </c>
      <c r="J26" s="3496">
        <f t="shared" si="1"/>
        <v>0.4461538462</v>
      </c>
      <c r="K26" s="2032"/>
      <c r="L26" s="2032"/>
      <c r="M26" s="2030">
        <v>4.0</v>
      </c>
      <c r="N26" s="2030">
        <v>16.0</v>
      </c>
      <c r="O26" s="2029"/>
      <c r="P26" s="3502"/>
      <c r="Q26" s="3502"/>
      <c r="R26" s="3502"/>
      <c r="S26" s="2029">
        <v>11.0</v>
      </c>
      <c r="T26" s="2029">
        <v>6.0</v>
      </c>
      <c r="U26" s="2029">
        <v>8.0</v>
      </c>
      <c r="V26" s="2029">
        <v>4.0</v>
      </c>
      <c r="W26" s="2030">
        <v>2.0</v>
      </c>
      <c r="X26" s="2030" t="s">
        <v>5326</v>
      </c>
      <c r="Y26" s="2030" t="s">
        <v>4302</v>
      </c>
      <c r="Z26" s="2030">
        <v>1.0</v>
      </c>
      <c r="AA26" s="2030" t="s">
        <v>7081</v>
      </c>
      <c r="AB26" s="2030" t="s">
        <v>5326</v>
      </c>
      <c r="AC26" s="2030" t="s">
        <v>5326</v>
      </c>
      <c r="AD26" s="2030" t="s">
        <v>5326</v>
      </c>
      <c r="AE26" s="2032"/>
      <c r="AF26" s="2032"/>
      <c r="AG26" s="3503"/>
      <c r="AH26" s="1988"/>
    </row>
    <row r="27">
      <c r="B27" s="2029" t="s">
        <v>11352</v>
      </c>
      <c r="C27" s="2030">
        <v>255.0</v>
      </c>
      <c r="D27" s="2030" t="s">
        <v>5326</v>
      </c>
      <c r="E27" s="2032"/>
      <c r="F27" s="2030" t="s">
        <v>5514</v>
      </c>
      <c r="G27" s="2030">
        <v>3.0</v>
      </c>
      <c r="H27" s="2030">
        <v>67.0</v>
      </c>
      <c r="I27" s="2030">
        <v>29.0</v>
      </c>
      <c r="J27" s="3496">
        <f t="shared" si="1"/>
        <v>0.4328358209</v>
      </c>
      <c r="K27" s="3499">
        <v>43071.0</v>
      </c>
      <c r="L27" s="2030">
        <v>4.0</v>
      </c>
      <c r="M27" s="2030">
        <v>2.0</v>
      </c>
      <c r="N27" s="2030">
        <v>8.0</v>
      </c>
      <c r="O27" s="3498"/>
      <c r="P27" s="3500"/>
      <c r="Q27" s="3500"/>
      <c r="R27" s="3500"/>
      <c r="S27" s="3498">
        <v>16.0</v>
      </c>
      <c r="T27" s="3498">
        <v>12.0</v>
      </c>
      <c r="U27" s="3498">
        <v>12.0</v>
      </c>
      <c r="V27" s="3498">
        <v>3.0</v>
      </c>
      <c r="W27" s="2030">
        <v>0.0</v>
      </c>
      <c r="X27" s="2030" t="s">
        <v>5326</v>
      </c>
      <c r="Y27" s="2030" t="s">
        <v>4302</v>
      </c>
      <c r="Z27" s="2030">
        <v>1.0</v>
      </c>
      <c r="AA27" s="2030" t="s">
        <v>5215</v>
      </c>
      <c r="AB27" s="2030" t="s">
        <v>5326</v>
      </c>
      <c r="AC27" s="2030" t="s">
        <v>5326</v>
      </c>
      <c r="AD27" s="2030" t="s">
        <v>5326</v>
      </c>
      <c r="AE27" s="2030">
        <v>2.0</v>
      </c>
      <c r="AF27" s="2030" t="s">
        <v>11329</v>
      </c>
      <c r="AG27" s="2035"/>
      <c r="AH27" s="1988"/>
    </row>
    <row r="28">
      <c r="A28" s="2184" t="s">
        <v>5555</v>
      </c>
      <c r="B28" s="2029" t="s">
        <v>11353</v>
      </c>
      <c r="C28" s="2030">
        <v>255.0</v>
      </c>
      <c r="D28" s="2030" t="s">
        <v>4302</v>
      </c>
      <c r="E28" s="2030">
        <v>251.0</v>
      </c>
      <c r="F28" s="2030" t="s">
        <v>5514</v>
      </c>
      <c r="G28" s="2030">
        <v>3.0</v>
      </c>
      <c r="H28" s="2030">
        <v>88.0</v>
      </c>
      <c r="I28" s="2030">
        <v>10.0</v>
      </c>
      <c r="J28" s="3496">
        <f t="shared" si="1"/>
        <v>0.1136363636</v>
      </c>
      <c r="K28" s="3521">
        <v>43053.0</v>
      </c>
      <c r="L28" s="2030">
        <v>1.0</v>
      </c>
      <c r="M28" s="2030">
        <v>1.0</v>
      </c>
      <c r="N28" s="2030">
        <v>0.0</v>
      </c>
      <c r="O28" s="3498"/>
      <c r="P28" s="3500"/>
      <c r="Q28" s="3500"/>
      <c r="R28" s="3500"/>
      <c r="S28" s="3498">
        <v>3.0</v>
      </c>
      <c r="T28" s="3498">
        <v>0.0</v>
      </c>
      <c r="U28" s="3498">
        <v>2.0</v>
      </c>
      <c r="V28" s="3498">
        <v>0.0</v>
      </c>
      <c r="W28" s="2030">
        <v>0.0</v>
      </c>
      <c r="X28" s="2030" t="s">
        <v>4302</v>
      </c>
      <c r="Y28" s="2030" t="s">
        <v>5326</v>
      </c>
      <c r="Z28" s="2030">
        <v>1.0</v>
      </c>
      <c r="AA28" s="2030" t="s">
        <v>7081</v>
      </c>
      <c r="AB28" s="2030" t="s">
        <v>5326</v>
      </c>
      <c r="AC28" s="2030" t="s">
        <v>5326</v>
      </c>
      <c r="AD28" s="2030" t="s">
        <v>5326</v>
      </c>
      <c r="AE28" s="2030" t="s">
        <v>7717</v>
      </c>
      <c r="AF28" s="2030">
        <v>2.0</v>
      </c>
      <c r="AG28" s="3503"/>
      <c r="AH28" s="1988"/>
    </row>
    <row r="29">
      <c r="A29" s="3523">
        <f>countif(AA4:AA154, "f")/counta(AA4:AA154)</f>
        <v>0.3174603175</v>
      </c>
      <c r="B29" s="1476" t="s">
        <v>11354</v>
      </c>
      <c r="C29" s="2566">
        <v>255.0</v>
      </c>
      <c r="D29" s="2566" t="s">
        <v>4302</v>
      </c>
      <c r="E29" s="2566">
        <v>265.0</v>
      </c>
      <c r="F29" s="2566" t="s">
        <v>5514</v>
      </c>
      <c r="G29" s="2566">
        <v>3.0</v>
      </c>
      <c r="H29" s="2566">
        <v>70.0</v>
      </c>
      <c r="I29" s="2566">
        <v>7.0</v>
      </c>
      <c r="J29" s="3496">
        <f t="shared" si="1"/>
        <v>0.1</v>
      </c>
      <c r="K29" s="3508">
        <v>42776.0</v>
      </c>
      <c r="L29" s="2566">
        <v>6.0</v>
      </c>
      <c r="M29" s="3506">
        <v>1.0</v>
      </c>
      <c r="N29" s="2030">
        <v>1.0</v>
      </c>
      <c r="O29" s="3510"/>
      <c r="P29" s="3526"/>
      <c r="Q29" s="3526"/>
      <c r="R29" s="3526"/>
      <c r="S29" s="3510">
        <v>2.0</v>
      </c>
      <c r="T29" s="3510">
        <v>2.0</v>
      </c>
      <c r="U29" s="3510">
        <v>0.0</v>
      </c>
      <c r="V29" s="3510">
        <v>0.0</v>
      </c>
      <c r="W29" s="3506">
        <v>0.0</v>
      </c>
      <c r="X29" s="3506" t="s">
        <v>4302</v>
      </c>
      <c r="Y29" s="3506" t="s">
        <v>4302</v>
      </c>
      <c r="Z29" s="2566">
        <v>1.0</v>
      </c>
      <c r="AA29" s="2566" t="s">
        <v>7081</v>
      </c>
      <c r="AB29" s="2566" t="s">
        <v>5326</v>
      </c>
      <c r="AC29" s="2566" t="s">
        <v>5326</v>
      </c>
      <c r="AD29" s="2566" t="s">
        <v>5326</v>
      </c>
      <c r="AE29" s="2566">
        <v>1.0</v>
      </c>
      <c r="AF29" s="2566">
        <v>4.0</v>
      </c>
      <c r="AG29" s="1914"/>
      <c r="AH29" s="1988"/>
    </row>
    <row r="30">
      <c r="B30" s="2029" t="s">
        <v>11355</v>
      </c>
      <c r="C30" s="2030">
        <v>254.0</v>
      </c>
      <c r="D30" s="2030" t="s">
        <v>4302</v>
      </c>
      <c r="E30" s="2030">
        <v>252.0</v>
      </c>
      <c r="F30" s="2030" t="s">
        <v>11356</v>
      </c>
      <c r="G30" s="2030">
        <v>3.0</v>
      </c>
      <c r="H30" s="2030">
        <v>43.0</v>
      </c>
      <c r="I30" s="2030">
        <v>10.0</v>
      </c>
      <c r="J30" s="3527">
        <f t="shared" si="1"/>
        <v>0.2325581395</v>
      </c>
      <c r="K30" s="3499">
        <v>43190.0</v>
      </c>
      <c r="L30" s="2030">
        <v>9.0</v>
      </c>
      <c r="M30" s="2030">
        <v>2.0</v>
      </c>
      <c r="N30" s="2030">
        <v>1.0</v>
      </c>
      <c r="O30" s="3498">
        <v>0.0</v>
      </c>
      <c r="P30" s="3498">
        <v>9.0</v>
      </c>
      <c r="Q30" s="3498">
        <v>1.0</v>
      </c>
      <c r="R30" s="3498" t="s">
        <v>5326</v>
      </c>
      <c r="S30" s="3498">
        <v>17.0</v>
      </c>
      <c r="T30" s="3498">
        <v>8.0</v>
      </c>
      <c r="U30" s="3498">
        <v>0.0</v>
      </c>
      <c r="V30" s="3498">
        <v>11.0</v>
      </c>
      <c r="W30" s="2030">
        <v>2.0</v>
      </c>
      <c r="X30" s="2030" t="s">
        <v>5326</v>
      </c>
      <c r="Y30" s="2030" t="s">
        <v>5326</v>
      </c>
      <c r="Z30" s="2030">
        <v>1.0</v>
      </c>
      <c r="AA30" s="2030" t="s">
        <v>7081</v>
      </c>
      <c r="AB30" s="2030" t="s">
        <v>4302</v>
      </c>
      <c r="AC30" s="2030" t="s">
        <v>5326</v>
      </c>
      <c r="AD30" s="2030" t="s">
        <v>5326</v>
      </c>
      <c r="AE30" s="2030"/>
      <c r="AF30" s="2030"/>
      <c r="AG30" s="3503"/>
      <c r="AH30" s="1988"/>
    </row>
    <row r="31">
      <c r="A31" s="1989" t="s">
        <v>11357</v>
      </c>
      <c r="B31" s="2029" t="s">
        <v>11358</v>
      </c>
      <c r="C31" s="2030">
        <v>254.0</v>
      </c>
      <c r="D31" s="2030" t="s">
        <v>5326</v>
      </c>
      <c r="E31" s="2030">
        <v>251.0</v>
      </c>
      <c r="F31" s="2030" t="s">
        <v>5508</v>
      </c>
      <c r="G31" s="2030">
        <v>3.0</v>
      </c>
      <c r="H31" s="2030">
        <v>80.0</v>
      </c>
      <c r="I31" s="3506">
        <v>14.0</v>
      </c>
      <c r="J31" s="3496">
        <f t="shared" si="1"/>
        <v>0.175</v>
      </c>
      <c r="K31" s="3499">
        <v>43082.0</v>
      </c>
      <c r="L31" s="2030"/>
      <c r="M31" s="2030">
        <v>2.0</v>
      </c>
      <c r="N31" s="2030">
        <v>0.0</v>
      </c>
      <c r="O31" s="3498"/>
      <c r="P31" s="3500"/>
      <c r="Q31" s="3500"/>
      <c r="R31" s="3500"/>
      <c r="S31" s="3498">
        <v>13.0</v>
      </c>
      <c r="T31" s="1988"/>
      <c r="U31" s="1988"/>
      <c r="V31" s="1988"/>
      <c r="W31" s="2032"/>
      <c r="X31" s="2030" t="s">
        <v>5326</v>
      </c>
      <c r="Y31" s="2030" t="s">
        <v>5326</v>
      </c>
      <c r="Z31" s="2030">
        <v>1.0</v>
      </c>
      <c r="AA31" s="2030" t="s">
        <v>7081</v>
      </c>
      <c r="AB31" s="2030" t="s">
        <v>5326</v>
      </c>
      <c r="AC31" s="2030" t="s">
        <v>5326</v>
      </c>
      <c r="AD31" s="2030" t="s">
        <v>5326</v>
      </c>
      <c r="AE31" s="2032"/>
      <c r="AF31" s="2032"/>
      <c r="AG31" s="3503"/>
      <c r="AH31" s="1988"/>
    </row>
    <row r="32">
      <c r="A32" s="3528">
        <f>countif(B2:B88, "*polar*")/counta(B2:B88)</f>
        <v>0.3088235294</v>
      </c>
      <c r="B32" s="3529" t="s">
        <v>11359</v>
      </c>
      <c r="C32" s="3530">
        <v>254.0</v>
      </c>
      <c r="D32" s="3531" t="s">
        <v>4302</v>
      </c>
      <c r="E32" s="3532">
        <v>231.0</v>
      </c>
      <c r="F32" s="3531" t="s">
        <v>11360</v>
      </c>
      <c r="G32" s="3533">
        <v>6.0</v>
      </c>
      <c r="H32" s="3534">
        <v>87.0</v>
      </c>
      <c r="I32" s="3535">
        <v>10.0</v>
      </c>
      <c r="J32" s="3496">
        <f t="shared" si="1"/>
        <v>0.1149425287</v>
      </c>
      <c r="K32" s="3531"/>
      <c r="L32" s="3535">
        <v>9.0</v>
      </c>
      <c r="M32" s="3531"/>
      <c r="N32" s="2030">
        <v>0.0</v>
      </c>
      <c r="O32" s="3536"/>
      <c r="P32" s="3536"/>
      <c r="Q32" s="3536"/>
      <c r="R32" s="3536"/>
      <c r="S32" s="3536">
        <v>18.0</v>
      </c>
      <c r="T32" s="3536">
        <v>11.0</v>
      </c>
      <c r="U32" s="3536">
        <v>7.0</v>
      </c>
      <c r="V32" s="3536">
        <v>5.0</v>
      </c>
      <c r="W32" s="3531">
        <v>2.0</v>
      </c>
      <c r="X32" s="3537" t="s">
        <v>5326</v>
      </c>
      <c r="Y32" s="3537" t="s">
        <v>5326</v>
      </c>
      <c r="Z32" s="3531">
        <v>1.0</v>
      </c>
      <c r="AA32" s="3538" t="s">
        <v>7081</v>
      </c>
      <c r="AB32" s="3537" t="s">
        <v>5326</v>
      </c>
      <c r="AC32" s="3537" t="s">
        <v>5326</v>
      </c>
      <c r="AD32" s="3537" t="s">
        <v>5326</v>
      </c>
      <c r="AE32" s="3531" t="s">
        <v>11361</v>
      </c>
      <c r="AF32" s="3531" t="s">
        <v>7717</v>
      </c>
      <c r="AG32" s="3503"/>
      <c r="AH32" s="1988"/>
    </row>
    <row r="33" ht="17.25" customHeight="1">
      <c r="A33" s="1394"/>
      <c r="B33" s="2035" t="s">
        <v>11362</v>
      </c>
      <c r="C33" s="2030">
        <v>252.0</v>
      </c>
      <c r="D33" s="2030" t="s">
        <v>5326</v>
      </c>
      <c r="E33" s="2030">
        <v>253.0</v>
      </c>
      <c r="F33" s="2030" t="s">
        <v>5508</v>
      </c>
      <c r="G33" s="2030">
        <v>3.0</v>
      </c>
      <c r="H33" s="2030">
        <v>66.0</v>
      </c>
      <c r="I33" s="2030">
        <v>14.0</v>
      </c>
      <c r="J33" s="3496">
        <f t="shared" si="1"/>
        <v>0.2121212121</v>
      </c>
      <c r="K33" s="3499">
        <v>42767.0</v>
      </c>
      <c r="L33" s="2030">
        <v>12.0</v>
      </c>
      <c r="M33" s="2030">
        <v>1.0</v>
      </c>
      <c r="N33" s="2030">
        <v>2.0</v>
      </c>
      <c r="O33" s="3498"/>
      <c r="P33" s="3500"/>
      <c r="Q33" s="3500"/>
      <c r="R33" s="3500"/>
      <c r="S33" s="3498">
        <v>3.0</v>
      </c>
      <c r="T33" s="3498">
        <v>3.0</v>
      </c>
      <c r="U33" s="3498">
        <v>2.0</v>
      </c>
      <c r="V33" s="3498">
        <v>1.0</v>
      </c>
      <c r="W33" s="2030">
        <v>1.0</v>
      </c>
      <c r="X33" s="2030" t="s">
        <v>5326</v>
      </c>
      <c r="Y33" s="2030" t="s">
        <v>5326</v>
      </c>
      <c r="Z33" s="2030">
        <v>1.0</v>
      </c>
      <c r="AA33" s="2030" t="s">
        <v>7081</v>
      </c>
      <c r="AB33" s="2030" t="s">
        <v>5326</v>
      </c>
      <c r="AC33" s="2030" t="s">
        <v>4302</v>
      </c>
      <c r="AD33" s="2030" t="s">
        <v>5326</v>
      </c>
      <c r="AE33" s="2030" t="s">
        <v>7717</v>
      </c>
      <c r="AF33" s="2030" t="s">
        <v>11329</v>
      </c>
      <c r="AG33" s="3503"/>
      <c r="AH33" s="1988"/>
    </row>
    <row r="34" ht="9.75" customHeight="1">
      <c r="A34" s="11"/>
      <c r="B34" s="2029" t="s">
        <v>11363</v>
      </c>
      <c r="C34" s="2030">
        <v>251.0</v>
      </c>
      <c r="D34" s="2030" t="s">
        <v>4302</v>
      </c>
      <c r="E34" s="2030">
        <v>263.0</v>
      </c>
      <c r="F34" s="2030" t="s">
        <v>5514</v>
      </c>
      <c r="G34" s="2030">
        <v>4.0</v>
      </c>
      <c r="H34" s="2030">
        <v>57.0</v>
      </c>
      <c r="I34" s="2030">
        <v>8.0</v>
      </c>
      <c r="J34" s="3496">
        <f t="shared" si="1"/>
        <v>0.1403508772</v>
      </c>
      <c r="K34" s="2032"/>
      <c r="L34" s="2032"/>
      <c r="M34" s="2032"/>
      <c r="N34" s="2030">
        <v>0.0</v>
      </c>
      <c r="O34" s="2029"/>
      <c r="P34" s="3502"/>
      <c r="Q34" s="3502"/>
      <c r="R34" s="3502"/>
      <c r="S34" s="2029">
        <v>5.0</v>
      </c>
      <c r="T34" s="2014"/>
      <c r="U34" s="2014"/>
      <c r="V34" s="2029">
        <v>1.0</v>
      </c>
      <c r="W34" s="2032"/>
      <c r="X34" s="2030" t="s">
        <v>4302</v>
      </c>
      <c r="Y34" s="2032"/>
      <c r="Z34" s="2030">
        <v>1.0</v>
      </c>
      <c r="AA34" s="2030" t="s">
        <v>7081</v>
      </c>
      <c r="AB34" s="2030" t="s">
        <v>5326</v>
      </c>
      <c r="AC34" s="2030" t="s">
        <v>5326</v>
      </c>
      <c r="AD34" s="2030" t="s">
        <v>5326</v>
      </c>
      <c r="AE34" s="2030" t="s">
        <v>7717</v>
      </c>
      <c r="AF34" s="2030">
        <v>4.0</v>
      </c>
      <c r="AG34" s="3503"/>
      <c r="AH34" s="1988"/>
    </row>
    <row r="35">
      <c r="A35" s="11" t="s">
        <v>3</v>
      </c>
      <c r="B35" s="2029" t="s">
        <v>11364</v>
      </c>
      <c r="C35" s="2030">
        <v>250.0</v>
      </c>
      <c r="D35" s="2030" t="s">
        <v>4302</v>
      </c>
      <c r="E35" s="2030">
        <v>255.0</v>
      </c>
      <c r="F35" s="2030" t="s">
        <v>5514</v>
      </c>
      <c r="G35" s="2030">
        <v>4.0</v>
      </c>
      <c r="H35" s="2030">
        <v>63.0</v>
      </c>
      <c r="I35" s="2030">
        <v>9.0</v>
      </c>
      <c r="J35" s="3496">
        <f t="shared" si="1"/>
        <v>0.1428571429</v>
      </c>
      <c r="K35" s="3499">
        <v>43067.0</v>
      </c>
      <c r="L35" s="2030">
        <v>1.0</v>
      </c>
      <c r="M35" s="2030">
        <v>1.0</v>
      </c>
      <c r="N35" s="2030">
        <v>0.0</v>
      </c>
      <c r="O35" s="3498"/>
      <c r="P35" s="3500"/>
      <c r="Q35" s="3500"/>
      <c r="R35" s="3500"/>
      <c r="S35" s="3498">
        <v>10.0</v>
      </c>
      <c r="T35" s="3498">
        <v>2.0</v>
      </c>
      <c r="U35" s="3498">
        <v>1.0</v>
      </c>
      <c r="V35" s="3498">
        <v>7.0</v>
      </c>
      <c r="W35" s="2030">
        <v>0.0</v>
      </c>
      <c r="X35" s="2030" t="s">
        <v>189</v>
      </c>
      <c r="Y35" s="2030" t="s">
        <v>5326</v>
      </c>
      <c r="Z35" s="2030" t="s">
        <v>11365</v>
      </c>
      <c r="AA35" s="2030" t="s">
        <v>5215</v>
      </c>
      <c r="AB35" s="2030" t="s">
        <v>5326</v>
      </c>
      <c r="AC35" s="2030" t="s">
        <v>5326</v>
      </c>
      <c r="AD35" s="2030" t="s">
        <v>4302</v>
      </c>
      <c r="AE35" s="2032"/>
      <c r="AF35" s="2032"/>
      <c r="AG35" s="3503"/>
      <c r="AH35" s="1988"/>
    </row>
    <row r="36">
      <c r="B36" s="2029" t="s">
        <v>11366</v>
      </c>
      <c r="C36" s="2030">
        <v>249.0</v>
      </c>
      <c r="D36" s="2030" t="s">
        <v>4302</v>
      </c>
      <c r="E36" s="2030">
        <v>264.0</v>
      </c>
      <c r="F36" s="2030" t="s">
        <v>5514</v>
      </c>
      <c r="G36" s="2030">
        <v>3.0</v>
      </c>
      <c r="H36" s="2030">
        <v>50.0</v>
      </c>
      <c r="I36" s="2030">
        <v>12.0</v>
      </c>
      <c r="J36" s="3496">
        <f t="shared" si="1"/>
        <v>0.24</v>
      </c>
      <c r="K36" s="3499">
        <v>43049.0</v>
      </c>
      <c r="L36" s="2032"/>
      <c r="M36" s="2032"/>
      <c r="N36" s="2030">
        <v>0.0</v>
      </c>
      <c r="O36" s="3498"/>
      <c r="P36" s="3500"/>
      <c r="Q36" s="3500"/>
      <c r="R36" s="3500"/>
      <c r="S36" s="3498">
        <v>13.0</v>
      </c>
      <c r="T36" s="3498">
        <v>9.0</v>
      </c>
      <c r="U36" s="3498">
        <v>0.0</v>
      </c>
      <c r="V36" s="3498">
        <v>3.0</v>
      </c>
      <c r="W36" s="2030">
        <v>2.0</v>
      </c>
      <c r="X36" s="2030" t="s">
        <v>4302</v>
      </c>
      <c r="Y36" s="2030" t="s">
        <v>5326</v>
      </c>
      <c r="Z36" s="2030">
        <v>1.0</v>
      </c>
      <c r="AA36" s="2030" t="s">
        <v>7081</v>
      </c>
      <c r="AB36" s="2030" t="s">
        <v>5326</v>
      </c>
      <c r="AC36" s="2030" t="s">
        <v>5326</v>
      </c>
      <c r="AD36" s="2030" t="s">
        <v>5326</v>
      </c>
      <c r="AE36" s="2030">
        <v>3.0</v>
      </c>
      <c r="AF36" s="2030">
        <v>4.0</v>
      </c>
      <c r="AG36" s="2035" t="s">
        <v>11367</v>
      </c>
      <c r="AH36" s="1988"/>
    </row>
    <row r="37">
      <c r="B37" s="3539" t="s">
        <v>11368</v>
      </c>
      <c r="C37" s="3506">
        <v>248.0</v>
      </c>
      <c r="D37" s="3506" t="s">
        <v>4302</v>
      </c>
      <c r="E37" s="3506">
        <v>276.0</v>
      </c>
      <c r="F37" s="3506" t="s">
        <v>5514</v>
      </c>
      <c r="G37" s="3506">
        <v>3.0</v>
      </c>
      <c r="H37" s="3506">
        <v>52.0</v>
      </c>
      <c r="I37" s="3506">
        <v>15.0</v>
      </c>
      <c r="J37" s="3496">
        <f t="shared" si="1"/>
        <v>0.2884615385</v>
      </c>
      <c r="K37" s="3518">
        <v>43042.0</v>
      </c>
      <c r="L37" s="3506">
        <v>1.0</v>
      </c>
      <c r="M37" s="2010"/>
      <c r="N37" s="2030">
        <v>0.0</v>
      </c>
      <c r="O37" s="3510"/>
      <c r="P37" s="3526"/>
      <c r="Q37" s="3526"/>
      <c r="R37" s="3526"/>
      <c r="S37" s="3510">
        <v>11.0</v>
      </c>
      <c r="T37" s="3510">
        <v>15.0</v>
      </c>
      <c r="U37" s="3510">
        <v>0.0</v>
      </c>
      <c r="V37" s="3510">
        <v>4.0</v>
      </c>
      <c r="W37" s="3506">
        <v>2.0</v>
      </c>
      <c r="X37" s="3506" t="s">
        <v>4302</v>
      </c>
      <c r="Y37" s="3506" t="s">
        <v>5326</v>
      </c>
      <c r="Z37" s="3506">
        <v>1.0</v>
      </c>
      <c r="AA37" s="3506" t="s">
        <v>7081</v>
      </c>
      <c r="AB37" s="3506" t="s">
        <v>4302</v>
      </c>
      <c r="AC37" s="3506"/>
      <c r="AD37" s="3506" t="s">
        <v>5326</v>
      </c>
      <c r="AE37" s="3506">
        <v>2.0</v>
      </c>
      <c r="AF37" s="3506">
        <v>1.0</v>
      </c>
      <c r="AG37" s="1533"/>
      <c r="AH37" s="1988"/>
    </row>
    <row r="38">
      <c r="B38" s="2029" t="s">
        <v>11369</v>
      </c>
      <c r="C38" s="2030">
        <v>248.0</v>
      </c>
      <c r="D38" s="2030" t="s">
        <v>4302</v>
      </c>
      <c r="E38" s="2030">
        <v>247.0</v>
      </c>
      <c r="F38" s="2030" t="s">
        <v>5514</v>
      </c>
      <c r="G38" s="2030">
        <v>4.0</v>
      </c>
      <c r="H38" s="2030">
        <v>52.0</v>
      </c>
      <c r="I38" s="2030">
        <v>15.0</v>
      </c>
      <c r="J38" s="3496">
        <f t="shared" si="1"/>
        <v>0.2884615385</v>
      </c>
      <c r="K38" s="3497">
        <v>43059.0</v>
      </c>
      <c r="L38" s="2030">
        <v>14.0</v>
      </c>
      <c r="M38" s="3540"/>
      <c r="N38" s="2030">
        <v>2.0</v>
      </c>
      <c r="O38" s="3498">
        <v>2.0</v>
      </c>
      <c r="P38" s="3498">
        <v>13.0</v>
      </c>
      <c r="Q38" s="3498" t="s">
        <v>11370</v>
      </c>
      <c r="R38" s="3500"/>
      <c r="S38" s="3498">
        <v>43.0</v>
      </c>
      <c r="T38" s="3498">
        <v>29.0</v>
      </c>
      <c r="U38" s="3498">
        <v>9.0</v>
      </c>
      <c r="V38" s="3498">
        <v>11.0</v>
      </c>
      <c r="W38" s="2030">
        <v>8.0</v>
      </c>
      <c r="X38" s="2030" t="s">
        <v>5326</v>
      </c>
      <c r="Y38" s="2030" t="s">
        <v>4302</v>
      </c>
      <c r="Z38" s="2030">
        <v>1.0</v>
      </c>
      <c r="AA38" s="2030" t="s">
        <v>7081</v>
      </c>
      <c r="AB38" s="2030" t="s">
        <v>5326</v>
      </c>
      <c r="AC38" s="2030" t="s">
        <v>5326</v>
      </c>
      <c r="AD38" s="2030" t="s">
        <v>4302</v>
      </c>
      <c r="AE38" s="2030" t="s">
        <v>11329</v>
      </c>
      <c r="AF38" s="2030" t="s">
        <v>11329</v>
      </c>
      <c r="AG38" s="2035" t="s">
        <v>11371</v>
      </c>
      <c r="AH38" s="1988"/>
    </row>
    <row r="39">
      <c r="B39" s="2029" t="s">
        <v>11372</v>
      </c>
      <c r="C39" s="2030">
        <v>248.0</v>
      </c>
      <c r="D39" s="2030" t="s">
        <v>4302</v>
      </c>
      <c r="E39" s="2030">
        <v>259.0</v>
      </c>
      <c r="F39" s="2032"/>
      <c r="G39" s="2030">
        <v>3.0</v>
      </c>
      <c r="H39" s="2030">
        <v>40.0</v>
      </c>
      <c r="I39" s="2030">
        <v>2.0</v>
      </c>
      <c r="J39" s="3496">
        <f t="shared" si="1"/>
        <v>0.05</v>
      </c>
      <c r="K39" s="2032"/>
      <c r="L39" s="2032"/>
      <c r="M39" s="2032"/>
      <c r="N39" s="2030">
        <v>0.0</v>
      </c>
      <c r="O39" s="1988"/>
      <c r="P39" s="1988"/>
      <c r="Q39" s="1988"/>
      <c r="R39" s="1988"/>
      <c r="S39" s="1988"/>
      <c r="T39" s="1988"/>
      <c r="U39" s="1988"/>
      <c r="V39" s="1988"/>
      <c r="W39" s="2032"/>
      <c r="X39" s="2032"/>
      <c r="Y39" s="2032"/>
      <c r="Z39" s="2032"/>
      <c r="AA39" s="2032"/>
      <c r="AB39" s="2032"/>
      <c r="AC39" s="2032"/>
      <c r="AD39" s="2032"/>
      <c r="AE39" s="2032"/>
      <c r="AF39" s="2032"/>
      <c r="AG39" s="3503"/>
      <c r="AH39" s="3498"/>
    </row>
    <row r="40">
      <c r="A40" s="1394"/>
      <c r="B40" s="2029" t="s">
        <v>11373</v>
      </c>
      <c r="C40" s="2030">
        <v>247.0</v>
      </c>
      <c r="D40" s="2030" t="s">
        <v>5326</v>
      </c>
      <c r="E40" s="2032"/>
      <c r="F40" s="2030" t="s">
        <v>5514</v>
      </c>
      <c r="G40" s="2030">
        <v>2.0</v>
      </c>
      <c r="H40" s="2030">
        <v>49.0</v>
      </c>
      <c r="I40" s="2030">
        <v>27.0</v>
      </c>
      <c r="J40" s="3496">
        <f t="shared" si="1"/>
        <v>0.5510204082</v>
      </c>
      <c r="K40" s="3497"/>
      <c r="L40" s="2030">
        <v>11.0</v>
      </c>
      <c r="M40" s="2030">
        <v>2.0</v>
      </c>
      <c r="N40" s="2030">
        <v>16.0</v>
      </c>
      <c r="O40" s="3498"/>
      <c r="P40" s="3498">
        <v>11.0</v>
      </c>
      <c r="Q40" s="3498">
        <v>1.0</v>
      </c>
      <c r="R40" s="3498" t="s">
        <v>5326</v>
      </c>
      <c r="S40" s="3498">
        <v>18.0</v>
      </c>
      <c r="T40" s="3498">
        <v>10.0</v>
      </c>
      <c r="U40" s="3498">
        <v>5.0</v>
      </c>
      <c r="V40" s="3498">
        <v>11.0</v>
      </c>
      <c r="W40" s="2030">
        <v>4.0</v>
      </c>
      <c r="X40" s="2030" t="s">
        <v>4302</v>
      </c>
      <c r="Y40" s="2030" t="s">
        <v>4302</v>
      </c>
      <c r="Z40" s="2030">
        <v>1.0</v>
      </c>
      <c r="AA40" s="2030" t="s">
        <v>5215</v>
      </c>
      <c r="AB40" s="2030" t="s">
        <v>4302</v>
      </c>
      <c r="AC40" s="2030" t="s">
        <v>5326</v>
      </c>
      <c r="AD40" s="2030" t="s">
        <v>5326</v>
      </c>
      <c r="AE40" s="2030">
        <v>2.0</v>
      </c>
      <c r="AF40" s="2030">
        <v>2.0</v>
      </c>
      <c r="AG40" s="3503"/>
      <c r="AH40" s="1988"/>
    </row>
    <row r="41">
      <c r="B41" s="2029" t="s">
        <v>11374</v>
      </c>
      <c r="C41" s="2030">
        <v>247.0</v>
      </c>
      <c r="D41" s="2030" t="s">
        <v>4302</v>
      </c>
      <c r="E41" s="2030">
        <v>247.0</v>
      </c>
      <c r="F41" s="2030" t="s">
        <v>11360</v>
      </c>
      <c r="G41" s="2030">
        <v>4.0</v>
      </c>
      <c r="H41" s="2030">
        <v>63.0</v>
      </c>
      <c r="I41" s="2030">
        <v>9.0</v>
      </c>
      <c r="J41" s="3496">
        <f t="shared" si="1"/>
        <v>0.1428571429</v>
      </c>
      <c r="K41" s="3499">
        <v>43077.0</v>
      </c>
      <c r="L41" s="2030">
        <v>1.0</v>
      </c>
      <c r="M41" s="2030">
        <v>5.0</v>
      </c>
      <c r="N41" s="2030">
        <v>0.0</v>
      </c>
      <c r="O41" s="3498"/>
      <c r="P41" s="3498">
        <v>9.0</v>
      </c>
      <c r="Q41" s="3498">
        <v>3.0</v>
      </c>
      <c r="R41" s="3498" t="s">
        <v>3801</v>
      </c>
      <c r="S41" s="3498">
        <v>13.0</v>
      </c>
      <c r="T41" s="3498">
        <v>4.0</v>
      </c>
      <c r="U41" s="3498">
        <v>2.0</v>
      </c>
      <c r="V41" s="3498">
        <v>0.0</v>
      </c>
      <c r="W41" s="2030">
        <v>0.0</v>
      </c>
      <c r="X41" s="2030" t="s">
        <v>5326</v>
      </c>
      <c r="Y41" s="2030" t="s">
        <v>5326</v>
      </c>
      <c r="Z41" s="2030">
        <v>1.0</v>
      </c>
      <c r="AA41" s="2030" t="s">
        <v>7081</v>
      </c>
      <c r="AB41" s="2030" t="s">
        <v>5326</v>
      </c>
      <c r="AC41" s="2030" t="s">
        <v>5326</v>
      </c>
      <c r="AD41" s="2030" t="s">
        <v>5326</v>
      </c>
      <c r="AE41" s="2030">
        <v>2.0</v>
      </c>
      <c r="AF41" s="2030">
        <v>1.0</v>
      </c>
      <c r="AG41" s="3503"/>
      <c r="AH41" s="1988"/>
    </row>
    <row r="42">
      <c r="B42" s="2029" t="s">
        <v>11375</v>
      </c>
      <c r="C42" s="2030">
        <v>246.0</v>
      </c>
      <c r="D42" s="2030" t="s">
        <v>4302</v>
      </c>
      <c r="E42" s="2030">
        <v>264.0</v>
      </c>
      <c r="F42" s="2030" t="s">
        <v>5514</v>
      </c>
      <c r="G42" s="2030">
        <v>3.0</v>
      </c>
      <c r="H42" s="2030">
        <v>58.0</v>
      </c>
      <c r="I42" s="2030">
        <v>25.0</v>
      </c>
      <c r="J42" s="3541">
        <f t="shared" si="1"/>
        <v>0.4310344828</v>
      </c>
      <c r="K42" s="3497">
        <v>43072.0</v>
      </c>
      <c r="L42" s="2030">
        <v>4.0</v>
      </c>
      <c r="M42" s="2030">
        <v>2.0</v>
      </c>
      <c r="N42" s="2030">
        <v>8.0</v>
      </c>
      <c r="O42" s="3498">
        <v>2.0</v>
      </c>
      <c r="P42" s="3498">
        <v>16.0</v>
      </c>
      <c r="Q42" s="3498">
        <v>1.0</v>
      </c>
      <c r="R42" s="3498" t="s">
        <v>3801</v>
      </c>
      <c r="S42" s="3498">
        <v>20.0</v>
      </c>
      <c r="T42" s="3498">
        <v>8.0</v>
      </c>
      <c r="U42" s="3498">
        <v>0.0</v>
      </c>
      <c r="V42" s="3498">
        <v>2.0</v>
      </c>
      <c r="W42" s="2030">
        <v>1.0</v>
      </c>
      <c r="X42" s="2030" t="s">
        <v>4302</v>
      </c>
      <c r="Y42" s="2030" t="s">
        <v>5326</v>
      </c>
      <c r="Z42" s="2030">
        <v>1.0</v>
      </c>
      <c r="AA42" s="2030" t="s">
        <v>5215</v>
      </c>
      <c r="AB42" s="2030" t="s">
        <v>5326</v>
      </c>
      <c r="AC42" s="2030" t="s">
        <v>5326</v>
      </c>
      <c r="AD42" s="2030" t="s">
        <v>5326</v>
      </c>
      <c r="AE42" s="2030" t="s">
        <v>11376</v>
      </c>
      <c r="AF42" s="2030" t="s">
        <v>11329</v>
      </c>
      <c r="AG42" s="3503"/>
      <c r="AH42" s="2013"/>
    </row>
    <row r="43">
      <c r="B43" s="2029" t="s">
        <v>11377</v>
      </c>
      <c r="C43" s="2030">
        <v>244.0</v>
      </c>
      <c r="D43" s="2030" t="s">
        <v>4302</v>
      </c>
      <c r="E43" s="2030">
        <v>255.0</v>
      </c>
      <c r="F43" s="2030" t="s">
        <v>5514</v>
      </c>
      <c r="G43" s="2030">
        <v>3.0</v>
      </c>
      <c r="H43" s="2030">
        <v>66.0</v>
      </c>
      <c r="I43" s="2030">
        <v>29.0</v>
      </c>
      <c r="J43" s="3541">
        <f t="shared" si="1"/>
        <v>0.4393939394</v>
      </c>
      <c r="K43" s="3497">
        <v>43053.0</v>
      </c>
      <c r="L43" s="2030">
        <v>13.0</v>
      </c>
      <c r="M43" s="2032"/>
      <c r="N43" s="2030">
        <v>16.0</v>
      </c>
      <c r="O43" s="3498"/>
      <c r="P43" s="3498">
        <v>13.0</v>
      </c>
      <c r="Q43" s="3498">
        <v>1.0</v>
      </c>
      <c r="R43" s="3498" t="s">
        <v>3801</v>
      </c>
      <c r="S43" s="3498">
        <v>22.0</v>
      </c>
      <c r="T43" s="3498">
        <v>16.0</v>
      </c>
      <c r="U43" s="3498">
        <v>14.0</v>
      </c>
      <c r="V43" s="3498">
        <v>8.0</v>
      </c>
      <c r="W43" s="2030">
        <v>3.0</v>
      </c>
      <c r="X43" s="2030" t="s">
        <v>4302</v>
      </c>
      <c r="Y43" s="2030" t="s">
        <v>4302</v>
      </c>
      <c r="Z43" s="2030">
        <v>1.0</v>
      </c>
      <c r="AA43" s="2030" t="s">
        <v>5215</v>
      </c>
      <c r="AB43" s="2030" t="s">
        <v>5326</v>
      </c>
      <c r="AC43" s="2030" t="s">
        <v>5326</v>
      </c>
      <c r="AD43" s="2030" t="s">
        <v>4302</v>
      </c>
      <c r="AE43" s="2030"/>
      <c r="AF43" s="2030"/>
      <c r="AG43" s="3503"/>
      <c r="AH43" s="1988"/>
    </row>
    <row r="44">
      <c r="A44" s="2020"/>
      <c r="B44" s="2029" t="s">
        <v>11378</v>
      </c>
      <c r="C44" s="2030">
        <v>244.0</v>
      </c>
      <c r="D44" s="2030" t="s">
        <v>4302</v>
      </c>
      <c r="E44" s="2030">
        <v>267.0</v>
      </c>
      <c r="F44" s="2030" t="s">
        <v>5514</v>
      </c>
      <c r="G44" s="2030">
        <v>4.0</v>
      </c>
      <c r="H44" s="2030">
        <v>71.0</v>
      </c>
      <c r="I44" s="2030">
        <v>24.0</v>
      </c>
      <c r="J44" s="3496">
        <f t="shared" si="1"/>
        <v>0.338028169</v>
      </c>
      <c r="K44" s="3497">
        <v>43041.0</v>
      </c>
      <c r="L44" s="2030">
        <v>2.0</v>
      </c>
      <c r="M44" s="2032"/>
      <c r="N44" s="2030">
        <v>8.0</v>
      </c>
      <c r="O44" s="3498"/>
      <c r="P44" s="3500"/>
      <c r="Q44" s="3500"/>
      <c r="R44" s="3500"/>
      <c r="S44" s="3498">
        <v>24.0</v>
      </c>
      <c r="T44" s="3498">
        <v>7.0</v>
      </c>
      <c r="U44" s="3498">
        <v>22.0</v>
      </c>
      <c r="V44" s="3498">
        <v>8.0</v>
      </c>
      <c r="W44" s="2030">
        <v>2.0</v>
      </c>
      <c r="X44" s="2030" t="s">
        <v>4302</v>
      </c>
      <c r="Y44" s="2030" t="s">
        <v>5326</v>
      </c>
      <c r="Z44" s="2030">
        <v>1.0</v>
      </c>
      <c r="AA44" s="2030" t="s">
        <v>7081</v>
      </c>
      <c r="AB44" s="2030" t="s">
        <v>5326</v>
      </c>
      <c r="AC44" s="2030" t="s">
        <v>5326</v>
      </c>
      <c r="AD44" s="2030" t="s">
        <v>4302</v>
      </c>
      <c r="AE44" s="2030">
        <v>1.0</v>
      </c>
      <c r="AF44" s="2030">
        <v>2.0</v>
      </c>
      <c r="AG44" s="3503"/>
      <c r="AH44" s="1988"/>
    </row>
    <row r="45">
      <c r="B45" s="2029" t="s">
        <v>11379</v>
      </c>
      <c r="C45" s="2030">
        <v>244.0</v>
      </c>
      <c r="D45" s="2030" t="s">
        <v>4302</v>
      </c>
      <c r="E45" s="2030">
        <v>247.0</v>
      </c>
      <c r="F45" s="2032"/>
      <c r="G45" s="2030">
        <v>5.0</v>
      </c>
      <c r="H45" s="2030">
        <v>75.0</v>
      </c>
      <c r="I45" s="2030">
        <v>21.0</v>
      </c>
      <c r="J45" s="3496">
        <f t="shared" si="1"/>
        <v>0.28</v>
      </c>
      <c r="K45" s="3499">
        <v>43053.0</v>
      </c>
      <c r="L45" s="2030">
        <v>2.0</v>
      </c>
      <c r="M45" s="2030">
        <v>1.0</v>
      </c>
      <c r="N45" s="2030">
        <v>0.0</v>
      </c>
      <c r="O45" s="3498"/>
      <c r="P45" s="3500"/>
      <c r="Q45" s="3500"/>
      <c r="R45" s="3500"/>
      <c r="S45" s="3498">
        <v>13.0</v>
      </c>
      <c r="T45" s="3498">
        <v>10.0</v>
      </c>
      <c r="U45" s="3498">
        <v>7.0</v>
      </c>
      <c r="V45" s="3498">
        <v>8.0</v>
      </c>
      <c r="W45" s="2030">
        <v>5.0</v>
      </c>
      <c r="X45" s="2030" t="s">
        <v>5326</v>
      </c>
      <c r="Y45" s="2030" t="s">
        <v>4302</v>
      </c>
      <c r="Z45" s="2030">
        <v>1.0</v>
      </c>
      <c r="AA45" s="2030" t="s">
        <v>7081</v>
      </c>
      <c r="AB45" s="2030" t="s">
        <v>5326</v>
      </c>
      <c r="AC45" s="2030" t="s">
        <v>5326</v>
      </c>
      <c r="AD45" s="2030" t="s">
        <v>4302</v>
      </c>
      <c r="AE45" s="2030">
        <v>1.0</v>
      </c>
      <c r="AF45" s="2030">
        <v>1.0</v>
      </c>
      <c r="AG45" s="2035" t="s">
        <v>11380</v>
      </c>
      <c r="AH45" s="1988"/>
    </row>
    <row r="46">
      <c r="A46" s="1394"/>
      <c r="B46" s="2029" t="s">
        <v>11381</v>
      </c>
      <c r="C46" s="2030">
        <v>244.0</v>
      </c>
      <c r="D46" s="2030" t="s">
        <v>5326</v>
      </c>
      <c r="E46" s="2030">
        <v>249.0</v>
      </c>
      <c r="F46" s="2030" t="s">
        <v>5514</v>
      </c>
      <c r="G46" s="2030">
        <v>4.0</v>
      </c>
      <c r="H46" s="2030">
        <v>53.0</v>
      </c>
      <c r="I46" s="2030">
        <v>12.0</v>
      </c>
      <c r="J46" s="3496">
        <f t="shared" si="1"/>
        <v>0.2264150943</v>
      </c>
      <c r="K46" s="3499">
        <v>43054.0</v>
      </c>
      <c r="L46" s="2030">
        <v>13.0</v>
      </c>
      <c r="M46" s="2030">
        <v>0.0</v>
      </c>
      <c r="N46" s="2030">
        <v>0.0</v>
      </c>
      <c r="O46" s="2029">
        <v>1.0</v>
      </c>
      <c r="P46" s="2029">
        <v>12.0</v>
      </c>
      <c r="Q46" s="2029">
        <v>7.0</v>
      </c>
      <c r="R46" s="3498" t="s">
        <v>3801</v>
      </c>
      <c r="S46" s="2029">
        <v>12.0</v>
      </c>
      <c r="T46" s="2029">
        <v>8.0</v>
      </c>
      <c r="U46" s="2029">
        <v>9.0</v>
      </c>
      <c r="V46" s="2029">
        <v>5.0</v>
      </c>
      <c r="W46" s="2030">
        <v>3.0</v>
      </c>
      <c r="X46" s="2030" t="s">
        <v>4302</v>
      </c>
      <c r="Y46" s="2030" t="s">
        <v>5326</v>
      </c>
      <c r="Z46" s="2030">
        <v>1.0</v>
      </c>
      <c r="AA46" s="2030" t="s">
        <v>7081</v>
      </c>
      <c r="AB46" s="2030" t="s">
        <v>5326</v>
      </c>
      <c r="AC46" s="2030" t="s">
        <v>5326</v>
      </c>
      <c r="AD46" s="2030" t="s">
        <v>5326</v>
      </c>
      <c r="AE46" s="2030" t="s">
        <v>11343</v>
      </c>
      <c r="AF46" s="2030" t="s">
        <v>11329</v>
      </c>
      <c r="AG46" s="3503"/>
      <c r="AH46" s="1988"/>
    </row>
    <row r="47">
      <c r="A47" s="1394"/>
      <c r="B47" s="2029" t="s">
        <v>11382</v>
      </c>
      <c r="C47" s="2030">
        <v>243.0</v>
      </c>
      <c r="D47" s="2030" t="s">
        <v>5326</v>
      </c>
      <c r="E47" s="2032"/>
      <c r="F47" s="2030"/>
      <c r="G47" s="2030">
        <v>4.0</v>
      </c>
      <c r="H47" s="2030">
        <v>57.0</v>
      </c>
      <c r="I47" s="2030">
        <v>13.0</v>
      </c>
      <c r="J47" s="3496">
        <f t="shared" si="1"/>
        <v>0.2280701754</v>
      </c>
      <c r="K47" s="2032"/>
      <c r="L47" s="2032"/>
      <c r="M47" s="2032"/>
      <c r="N47" s="2030">
        <v>0.0</v>
      </c>
      <c r="O47" s="3498"/>
      <c r="P47" s="3500"/>
      <c r="Q47" s="3500"/>
      <c r="R47" s="3500"/>
      <c r="S47" s="3498">
        <v>46.0</v>
      </c>
      <c r="T47" s="3498">
        <v>34.0</v>
      </c>
      <c r="U47" s="3498">
        <v>3.0</v>
      </c>
      <c r="V47" s="3498">
        <v>9.0</v>
      </c>
      <c r="W47" s="2030">
        <v>4.0</v>
      </c>
      <c r="X47" s="2030" t="s">
        <v>5326</v>
      </c>
      <c r="Y47" s="2030" t="s">
        <v>5326</v>
      </c>
      <c r="Z47" s="2030">
        <v>1.0</v>
      </c>
      <c r="AA47" s="2030" t="s">
        <v>7081</v>
      </c>
      <c r="AB47" s="2030" t="s">
        <v>4302</v>
      </c>
      <c r="AC47" s="2030" t="s">
        <v>5326</v>
      </c>
      <c r="AD47" s="2030" t="s">
        <v>5326</v>
      </c>
      <c r="AE47" s="2030">
        <v>2.0</v>
      </c>
      <c r="AF47" s="2030">
        <v>2.0</v>
      </c>
      <c r="AG47" s="3503"/>
      <c r="AH47" s="1988"/>
    </row>
    <row r="48">
      <c r="B48" s="2029" t="s">
        <v>11383</v>
      </c>
      <c r="C48" s="2030">
        <v>241.0</v>
      </c>
      <c r="D48" s="2030" t="s">
        <v>4302</v>
      </c>
      <c r="E48" s="2030">
        <v>252.0</v>
      </c>
      <c r="F48" s="2030" t="s">
        <v>5514</v>
      </c>
      <c r="G48" s="2030">
        <v>4.0</v>
      </c>
      <c r="H48" s="2030">
        <v>88.0</v>
      </c>
      <c r="I48" s="2030">
        <v>17.0</v>
      </c>
      <c r="J48" s="3541">
        <f t="shared" si="1"/>
        <v>0.1931818182</v>
      </c>
      <c r="K48" s="3499">
        <v>43049.0</v>
      </c>
      <c r="L48" s="2030"/>
      <c r="M48" s="2030"/>
      <c r="N48" s="2030">
        <v>1.0</v>
      </c>
      <c r="O48" s="2029">
        <v>1.0</v>
      </c>
      <c r="P48" s="2014"/>
      <c r="Q48" s="2014"/>
      <c r="R48" s="2014"/>
      <c r="S48" s="2014"/>
      <c r="T48" s="2014"/>
      <c r="U48" s="2014"/>
      <c r="V48" s="2014"/>
      <c r="W48" s="2030">
        <v>1.0</v>
      </c>
      <c r="X48" s="2030" t="s">
        <v>4302</v>
      </c>
      <c r="Y48" s="2030" t="s">
        <v>5326</v>
      </c>
      <c r="Z48" s="2030">
        <v>1.0</v>
      </c>
      <c r="AA48" s="2030" t="s">
        <v>7081</v>
      </c>
      <c r="AB48" s="2030" t="s">
        <v>5326</v>
      </c>
      <c r="AC48" s="2030" t="s">
        <v>5326</v>
      </c>
      <c r="AD48" s="2030" t="s">
        <v>4302</v>
      </c>
      <c r="AE48" s="2030">
        <v>1.0</v>
      </c>
      <c r="AF48" s="2030">
        <v>1.0</v>
      </c>
      <c r="AG48" s="3503"/>
      <c r="AH48" s="1988"/>
    </row>
    <row r="49">
      <c r="B49" s="2029" t="s">
        <v>11384</v>
      </c>
      <c r="C49" s="2030">
        <v>241.0</v>
      </c>
      <c r="D49" s="2030" t="s">
        <v>5326</v>
      </c>
      <c r="E49" s="2030"/>
      <c r="F49" s="2030" t="s">
        <v>5508</v>
      </c>
      <c r="G49" s="2030">
        <v>3.0</v>
      </c>
      <c r="H49" s="2030">
        <v>70.0</v>
      </c>
      <c r="I49" s="2030">
        <v>6.0</v>
      </c>
      <c r="J49" s="3496">
        <f t="shared" si="1"/>
        <v>0.08571428571</v>
      </c>
      <c r="K49" s="2030"/>
      <c r="L49" s="2030">
        <v>1.0</v>
      </c>
      <c r="M49" s="2032"/>
      <c r="N49" s="2030">
        <v>0.0</v>
      </c>
      <c r="O49" s="3498"/>
      <c r="P49" s="3500"/>
      <c r="Q49" s="3500"/>
      <c r="R49" s="3500"/>
      <c r="S49" s="3498">
        <v>12.0</v>
      </c>
      <c r="T49" s="3498">
        <v>4.0</v>
      </c>
      <c r="U49" s="3498">
        <v>11.0</v>
      </c>
      <c r="V49" s="3498">
        <v>6.0</v>
      </c>
      <c r="W49" s="2030">
        <v>3.0</v>
      </c>
      <c r="X49" s="2030" t="s">
        <v>5326</v>
      </c>
      <c r="Y49" s="2030" t="s">
        <v>4302</v>
      </c>
      <c r="Z49" s="2030">
        <v>1.0</v>
      </c>
      <c r="AA49" s="2030" t="s">
        <v>7081</v>
      </c>
      <c r="AB49" s="2030" t="s">
        <v>5326</v>
      </c>
      <c r="AC49" s="2030" t="s">
        <v>5326</v>
      </c>
      <c r="AD49" s="2030" t="s">
        <v>5326</v>
      </c>
      <c r="AE49" s="2030" t="s">
        <v>7717</v>
      </c>
      <c r="AF49" s="2030">
        <v>2.0</v>
      </c>
      <c r="AG49" s="3503"/>
      <c r="AH49" s="1988"/>
    </row>
    <row r="50">
      <c r="A50" s="1759" t="s">
        <v>3</v>
      </c>
      <c r="B50" s="2029" t="s">
        <v>11385</v>
      </c>
      <c r="C50" s="2030">
        <v>240.0</v>
      </c>
      <c r="D50" s="2030" t="s">
        <v>5326</v>
      </c>
      <c r="E50" s="2032"/>
      <c r="F50" s="2030" t="s">
        <v>5514</v>
      </c>
      <c r="G50" s="2030">
        <v>4.0</v>
      </c>
      <c r="H50" s="2030">
        <v>61.0</v>
      </c>
      <c r="I50" s="2030">
        <v>27.0</v>
      </c>
      <c r="J50" s="3496">
        <f t="shared" si="1"/>
        <v>0.4426229508</v>
      </c>
      <c r="K50" s="3499">
        <v>43054.0</v>
      </c>
      <c r="L50" s="2030">
        <v>1.0</v>
      </c>
      <c r="M50" s="2030">
        <v>3.0</v>
      </c>
      <c r="N50" s="2030">
        <v>3.0</v>
      </c>
      <c r="O50" s="3498"/>
      <c r="P50" s="3500"/>
      <c r="Q50" s="3500"/>
      <c r="R50" s="3500"/>
      <c r="S50" s="3498">
        <v>31.0</v>
      </c>
      <c r="T50" s="3498">
        <v>13.0</v>
      </c>
      <c r="U50" s="3498">
        <v>1.0</v>
      </c>
      <c r="V50" s="3498">
        <v>10.0</v>
      </c>
      <c r="W50" s="2030">
        <v>1.0</v>
      </c>
      <c r="X50" s="2032"/>
      <c r="Y50" s="2030" t="s">
        <v>5326</v>
      </c>
      <c r="Z50" s="2030">
        <v>1.0</v>
      </c>
      <c r="AA50" s="2030" t="s">
        <v>5215</v>
      </c>
      <c r="AB50" s="2030" t="s">
        <v>4302</v>
      </c>
      <c r="AC50" s="2030" t="s">
        <v>5326</v>
      </c>
      <c r="AD50" s="2030" t="s">
        <v>5326</v>
      </c>
      <c r="AE50" s="2032"/>
      <c r="AF50" s="2030">
        <v>4.0</v>
      </c>
      <c r="AG50" s="3503"/>
      <c r="AH50" s="1988"/>
    </row>
    <row r="51">
      <c r="A51" s="1394"/>
      <c r="B51" s="2029" t="s">
        <v>11386</v>
      </c>
      <c r="C51" s="2030">
        <v>240.0</v>
      </c>
      <c r="D51" s="2030" t="s">
        <v>4302</v>
      </c>
      <c r="E51" s="2030">
        <v>248.0</v>
      </c>
      <c r="F51" s="2030" t="s">
        <v>11336</v>
      </c>
      <c r="G51" s="2030">
        <v>4.0</v>
      </c>
      <c r="H51" s="2030">
        <v>87.0</v>
      </c>
      <c r="I51" s="2030">
        <v>32.0</v>
      </c>
      <c r="J51" s="3496">
        <f>I50/H51</f>
        <v>0.3103448276</v>
      </c>
      <c r="K51" s="3499">
        <v>43173.0</v>
      </c>
      <c r="L51" s="2030">
        <v>16.0</v>
      </c>
      <c r="M51" s="2030" t="s">
        <v>11387</v>
      </c>
      <c r="N51" s="2030" t="s">
        <v>11336</v>
      </c>
      <c r="O51" s="3498"/>
      <c r="P51" s="3498">
        <v>16.0</v>
      </c>
      <c r="Q51" s="3498">
        <v>1.0</v>
      </c>
      <c r="R51" s="3498" t="s">
        <v>5326</v>
      </c>
      <c r="S51" s="3498">
        <v>27.0</v>
      </c>
      <c r="T51" s="3498">
        <v>20.0</v>
      </c>
      <c r="U51" s="3498">
        <v>10.0</v>
      </c>
      <c r="V51" s="3498">
        <v>13.0</v>
      </c>
      <c r="W51" s="2030">
        <v>12.0</v>
      </c>
      <c r="X51" s="2030" t="s">
        <v>5326</v>
      </c>
      <c r="Y51" s="2030" t="s">
        <v>4302</v>
      </c>
      <c r="Z51" s="2030">
        <v>1.0</v>
      </c>
      <c r="AA51" s="2030" t="s">
        <v>5215</v>
      </c>
      <c r="AB51" s="2030" t="s">
        <v>5326</v>
      </c>
      <c r="AC51" s="2030" t="s">
        <v>5326</v>
      </c>
      <c r="AD51" s="2030" t="s">
        <v>4302</v>
      </c>
      <c r="AE51" s="2030" t="s">
        <v>11376</v>
      </c>
      <c r="AF51" s="2030">
        <v>2.0</v>
      </c>
      <c r="AG51" s="2035" t="s">
        <v>11388</v>
      </c>
      <c r="AH51" s="1988"/>
    </row>
    <row r="52">
      <c r="A52" s="1394"/>
      <c r="B52" s="2029" t="s">
        <v>11389</v>
      </c>
      <c r="C52" s="2030">
        <v>239.0</v>
      </c>
      <c r="D52" s="2030" t="s">
        <v>4302</v>
      </c>
      <c r="E52" s="2030">
        <v>248.0</v>
      </c>
      <c r="F52" s="2030" t="s">
        <v>5508</v>
      </c>
      <c r="G52" s="2030">
        <v>1.0</v>
      </c>
      <c r="H52" s="2030">
        <v>59.0</v>
      </c>
      <c r="I52" s="2030">
        <v>29.0</v>
      </c>
      <c r="J52" s="3541">
        <f t="shared" ref="J52:J70" si="2">I52/H52</f>
        <v>0.4915254237</v>
      </c>
      <c r="K52" s="3497">
        <v>43054.0</v>
      </c>
      <c r="L52" s="2030"/>
      <c r="M52" s="2032"/>
      <c r="N52" s="2030">
        <v>11.0</v>
      </c>
      <c r="O52" s="3498"/>
      <c r="P52" s="3498">
        <v>18.0</v>
      </c>
      <c r="Q52" s="3498">
        <v>2.0</v>
      </c>
      <c r="R52" s="3498" t="s">
        <v>3801</v>
      </c>
      <c r="S52" s="3498">
        <v>25.0</v>
      </c>
      <c r="T52" s="3498">
        <v>17.0</v>
      </c>
      <c r="U52" s="3498">
        <v>16.0</v>
      </c>
      <c r="V52" s="3498">
        <v>10.0</v>
      </c>
      <c r="W52" s="2030">
        <v>6.0</v>
      </c>
      <c r="X52" s="2030" t="s">
        <v>5326</v>
      </c>
      <c r="Y52" s="2030" t="s">
        <v>4302</v>
      </c>
      <c r="Z52" s="2030">
        <v>1.0</v>
      </c>
      <c r="AA52" s="2030" t="s">
        <v>5215</v>
      </c>
      <c r="AB52" s="2030" t="s">
        <v>5326</v>
      </c>
      <c r="AC52" s="2030" t="s">
        <v>5326</v>
      </c>
      <c r="AD52" s="2030" t="s">
        <v>4302</v>
      </c>
      <c r="AE52" s="2030">
        <v>1.0</v>
      </c>
      <c r="AF52" s="2030">
        <v>1.0</v>
      </c>
      <c r="AG52" s="3503"/>
      <c r="AH52" s="1988"/>
    </row>
    <row r="53">
      <c r="A53" s="1394"/>
      <c r="B53" s="2029" t="s">
        <v>11390</v>
      </c>
      <c r="C53" s="2030">
        <v>238.0</v>
      </c>
      <c r="D53" s="2030" t="s">
        <v>4302</v>
      </c>
      <c r="E53" s="2030">
        <v>257.0</v>
      </c>
      <c r="F53" s="2032"/>
      <c r="G53" s="2030">
        <v>4.0</v>
      </c>
      <c r="H53" s="2030">
        <v>45.0</v>
      </c>
      <c r="I53" s="2030">
        <v>18.0</v>
      </c>
      <c r="J53" s="3496">
        <f t="shared" si="2"/>
        <v>0.4</v>
      </c>
      <c r="K53" s="3499">
        <v>43154.0</v>
      </c>
      <c r="L53" s="2030">
        <v>13.0</v>
      </c>
      <c r="M53" s="2032"/>
      <c r="N53" s="2030">
        <v>5.0</v>
      </c>
      <c r="O53" s="3498">
        <v>1.0</v>
      </c>
      <c r="P53" s="3498">
        <v>13.0</v>
      </c>
      <c r="Q53" s="3498">
        <v>2.0</v>
      </c>
      <c r="R53" s="3500"/>
      <c r="S53" s="3498">
        <v>11.0</v>
      </c>
      <c r="T53" s="3498">
        <v>8.0</v>
      </c>
      <c r="U53" s="3498">
        <v>10.0</v>
      </c>
      <c r="V53" s="3498">
        <v>5.0</v>
      </c>
      <c r="W53" s="2030">
        <v>2.0</v>
      </c>
      <c r="X53" s="2030" t="s">
        <v>5326</v>
      </c>
      <c r="Y53" s="2030" t="s">
        <v>4302</v>
      </c>
      <c r="Z53" s="2030">
        <v>1.0</v>
      </c>
      <c r="AA53" s="2030" t="s">
        <v>5215</v>
      </c>
      <c r="AB53" s="2030" t="s">
        <v>5326</v>
      </c>
      <c r="AC53" s="2030" t="s">
        <v>5326</v>
      </c>
      <c r="AD53" s="2030" t="s">
        <v>5326</v>
      </c>
      <c r="AE53" s="2032"/>
      <c r="AF53" s="2032"/>
      <c r="AG53" s="3503"/>
      <c r="AH53" s="1988"/>
    </row>
    <row r="54">
      <c r="A54" s="1394"/>
      <c r="B54" s="3542" t="s">
        <v>11391</v>
      </c>
      <c r="C54" s="3543">
        <v>238.0</v>
      </c>
      <c r="D54" s="3543" t="s">
        <v>5326</v>
      </c>
      <c r="E54" s="3543"/>
      <c r="F54" s="3543" t="s">
        <v>11392</v>
      </c>
      <c r="G54" s="3543">
        <v>3.0</v>
      </c>
      <c r="H54" s="3543">
        <v>60.0</v>
      </c>
      <c r="I54" s="3543">
        <v>20.0</v>
      </c>
      <c r="J54" s="3496">
        <f t="shared" si="2"/>
        <v>0.3333333333</v>
      </c>
      <c r="K54" s="3544">
        <v>43054.0</v>
      </c>
      <c r="L54" s="3543">
        <v>12.0</v>
      </c>
      <c r="M54" s="3545">
        <v>4.0</v>
      </c>
      <c r="N54" s="2030">
        <v>8.0</v>
      </c>
      <c r="O54" s="3542">
        <v>4.0</v>
      </c>
      <c r="P54" s="3542">
        <v>12.0</v>
      </c>
      <c r="Q54" s="3542">
        <v>2.0</v>
      </c>
      <c r="R54" s="3542" t="s">
        <v>4302</v>
      </c>
      <c r="S54" s="3546"/>
      <c r="T54" s="3547"/>
      <c r="U54" s="3546"/>
      <c r="V54" s="3545"/>
      <c r="W54" s="3545"/>
      <c r="X54" s="3548" t="s">
        <v>5326</v>
      </c>
      <c r="Y54" s="3548" t="s">
        <v>4302</v>
      </c>
      <c r="Z54" s="3545">
        <v>1.0</v>
      </c>
      <c r="AA54" s="3545"/>
      <c r="AB54" s="3545" t="s">
        <v>4302</v>
      </c>
      <c r="AC54" s="3549"/>
      <c r="AD54" s="3549"/>
      <c r="AE54" s="3545">
        <v>2.0</v>
      </c>
      <c r="AF54" s="3545">
        <v>4.0</v>
      </c>
      <c r="AG54" s="3550"/>
      <c r="AH54" s="1988"/>
    </row>
    <row r="55">
      <c r="B55" s="2029" t="s">
        <v>11393</v>
      </c>
      <c r="C55" s="2030">
        <v>238.0</v>
      </c>
      <c r="D55" s="2030" t="s">
        <v>4302</v>
      </c>
      <c r="E55" s="2030">
        <v>252.0</v>
      </c>
      <c r="F55" s="2030"/>
      <c r="G55" s="2030">
        <v>3.0</v>
      </c>
      <c r="H55" s="2030">
        <v>80.0</v>
      </c>
      <c r="I55" s="2030">
        <v>16.0</v>
      </c>
      <c r="J55" s="3496">
        <f t="shared" si="2"/>
        <v>0.2</v>
      </c>
      <c r="K55" s="3499">
        <v>43074.0</v>
      </c>
      <c r="L55" s="2030">
        <v>5.0</v>
      </c>
      <c r="M55" s="2030"/>
      <c r="N55" s="2030">
        <v>1.0</v>
      </c>
      <c r="O55" s="3498"/>
      <c r="P55" s="3500"/>
      <c r="Q55" s="3500"/>
      <c r="R55" s="3500"/>
      <c r="S55" s="3498">
        <v>14.0</v>
      </c>
      <c r="T55" s="3498">
        <v>12.0</v>
      </c>
      <c r="U55" s="3498">
        <v>0.0</v>
      </c>
      <c r="V55" s="3498">
        <v>2.0</v>
      </c>
      <c r="W55" s="2030">
        <v>1.0</v>
      </c>
      <c r="X55" s="2030" t="s">
        <v>4302</v>
      </c>
      <c r="Y55" s="2030" t="s">
        <v>4302</v>
      </c>
      <c r="Z55" s="2030">
        <v>1.0</v>
      </c>
      <c r="AA55" s="2030" t="s">
        <v>7081</v>
      </c>
      <c r="AB55" s="2030" t="s">
        <v>5326</v>
      </c>
      <c r="AC55" s="2030" t="s">
        <v>5326</v>
      </c>
      <c r="AD55" s="2030" t="s">
        <v>5326</v>
      </c>
      <c r="AE55" s="2030">
        <v>1.0</v>
      </c>
      <c r="AF55" s="2030">
        <v>4.0</v>
      </c>
      <c r="AG55" s="3551"/>
      <c r="AH55" s="1988"/>
    </row>
    <row r="56">
      <c r="A56" s="2020"/>
      <c r="B56" s="2029" t="s">
        <v>11394</v>
      </c>
      <c r="C56" s="2030">
        <v>236.0</v>
      </c>
      <c r="D56" s="2030" t="s">
        <v>4302</v>
      </c>
      <c r="E56" s="2030">
        <v>247.0</v>
      </c>
      <c r="F56" s="2030" t="s">
        <v>5514</v>
      </c>
      <c r="G56" s="2030">
        <v>4.0</v>
      </c>
      <c r="H56" s="2030">
        <v>78.0</v>
      </c>
      <c r="I56" s="2030">
        <v>22.0</v>
      </c>
      <c r="J56" s="3496">
        <f t="shared" si="2"/>
        <v>0.2820512821</v>
      </c>
      <c r="K56" s="3497">
        <v>43053.0</v>
      </c>
      <c r="L56" s="2032"/>
      <c r="M56" s="2032"/>
      <c r="N56" s="2030">
        <v>0.0</v>
      </c>
      <c r="O56" s="3498"/>
      <c r="P56" s="3500"/>
      <c r="Q56" s="3500"/>
      <c r="R56" s="3500"/>
      <c r="S56" s="3498">
        <v>27.0</v>
      </c>
      <c r="T56" s="3498">
        <v>14.0</v>
      </c>
      <c r="U56" s="3498">
        <v>24.0</v>
      </c>
      <c r="V56" s="3498">
        <v>6.0</v>
      </c>
      <c r="W56" s="2030">
        <v>4.0</v>
      </c>
      <c r="X56" s="2030" t="s">
        <v>4302</v>
      </c>
      <c r="Y56" s="2030" t="s">
        <v>5326</v>
      </c>
      <c r="Z56" s="2030">
        <v>1.0</v>
      </c>
      <c r="AA56" s="2030" t="s">
        <v>5215</v>
      </c>
      <c r="AB56" s="2030" t="s">
        <v>5326</v>
      </c>
      <c r="AC56" s="2030" t="s">
        <v>5326</v>
      </c>
      <c r="AD56" s="2030" t="s">
        <v>4302</v>
      </c>
      <c r="AE56" s="2030" t="s">
        <v>11329</v>
      </c>
      <c r="AF56" s="2030">
        <v>4.0</v>
      </c>
      <c r="AG56" s="3503"/>
      <c r="AH56" s="2010"/>
    </row>
    <row r="57">
      <c r="B57" s="3552" t="s">
        <v>11395</v>
      </c>
      <c r="C57" s="3553">
        <v>236.0</v>
      </c>
      <c r="D57" s="3554" t="s">
        <v>4302</v>
      </c>
      <c r="E57" s="2030">
        <v>240.0</v>
      </c>
      <c r="F57" s="2030" t="s">
        <v>11360</v>
      </c>
      <c r="G57" s="2030">
        <v>1.0</v>
      </c>
      <c r="H57" s="2030">
        <v>40.0</v>
      </c>
      <c r="I57" s="2030">
        <v>8.0</v>
      </c>
      <c r="J57" s="3496">
        <f t="shared" si="2"/>
        <v>0.2</v>
      </c>
      <c r="K57" s="2032"/>
      <c r="L57" s="2032"/>
      <c r="M57" s="2032"/>
      <c r="N57" s="2030">
        <v>0.0</v>
      </c>
      <c r="O57" s="3498"/>
      <c r="P57" s="3500"/>
      <c r="Q57" s="3500"/>
      <c r="R57" s="3500"/>
      <c r="S57" s="3498">
        <v>16.0</v>
      </c>
      <c r="T57" s="3498">
        <v>8.0</v>
      </c>
      <c r="U57" s="3498">
        <v>0.0</v>
      </c>
      <c r="V57" s="3498">
        <v>4.0</v>
      </c>
      <c r="W57" s="2030">
        <v>1.0</v>
      </c>
      <c r="X57" s="2030" t="s">
        <v>5326</v>
      </c>
      <c r="Y57" s="2030" t="s">
        <v>5326</v>
      </c>
      <c r="Z57" s="2030">
        <v>1.0</v>
      </c>
      <c r="AA57" s="2030" t="s">
        <v>7081</v>
      </c>
      <c r="AB57" s="2030" t="s">
        <v>5326</v>
      </c>
      <c r="AC57" s="2030" t="s">
        <v>5326</v>
      </c>
      <c r="AD57" s="2030" t="s">
        <v>4302</v>
      </c>
      <c r="AE57" s="2030" t="s">
        <v>11329</v>
      </c>
      <c r="AF57" s="2030">
        <v>1.0</v>
      </c>
      <c r="AG57" s="3503"/>
      <c r="AH57" s="1988"/>
    </row>
    <row r="58">
      <c r="B58" s="2029" t="s">
        <v>11396</v>
      </c>
      <c r="C58" s="2030">
        <v>236.0</v>
      </c>
      <c r="D58" s="2030" t="s">
        <v>4302</v>
      </c>
      <c r="E58" s="2030">
        <v>249.0</v>
      </c>
      <c r="F58" s="2030"/>
      <c r="G58" s="2030">
        <v>3.0</v>
      </c>
      <c r="H58" s="2030">
        <v>75.0</v>
      </c>
      <c r="I58" s="2030">
        <v>6.0</v>
      </c>
      <c r="J58" s="3496">
        <f t="shared" si="2"/>
        <v>0.08</v>
      </c>
      <c r="K58" s="3499">
        <v>43123.0</v>
      </c>
      <c r="L58" s="2032"/>
      <c r="M58" s="2032"/>
      <c r="N58" s="2030">
        <v>0.0</v>
      </c>
      <c r="O58" s="3498"/>
      <c r="P58" s="3500"/>
      <c r="Q58" s="3500"/>
      <c r="R58" s="3500"/>
      <c r="S58" s="3498">
        <v>5.0</v>
      </c>
      <c r="T58" s="3498">
        <v>3.0</v>
      </c>
      <c r="U58" s="3498">
        <v>1.0</v>
      </c>
      <c r="V58" s="3498">
        <v>0.0</v>
      </c>
      <c r="W58" s="2030">
        <v>0.0</v>
      </c>
      <c r="X58" s="2030" t="s">
        <v>5326</v>
      </c>
      <c r="Y58" s="2030" t="s">
        <v>5326</v>
      </c>
      <c r="Z58" s="2030">
        <v>1.0</v>
      </c>
      <c r="AA58" s="2030" t="s">
        <v>7081</v>
      </c>
      <c r="AB58" s="2030" t="s">
        <v>5326</v>
      </c>
      <c r="AC58" s="2030" t="s">
        <v>5326</v>
      </c>
      <c r="AD58" s="2030" t="s">
        <v>5326</v>
      </c>
      <c r="AE58" s="2032"/>
      <c r="AF58" s="2032"/>
      <c r="AG58" s="3503"/>
      <c r="AH58" s="1988"/>
    </row>
    <row r="59">
      <c r="A59" s="1394"/>
      <c r="B59" s="2029" t="s">
        <v>11397</v>
      </c>
      <c r="C59" s="2030">
        <v>235.0</v>
      </c>
      <c r="D59" s="2030" t="s">
        <v>4302</v>
      </c>
      <c r="E59" s="2030">
        <v>241.0</v>
      </c>
      <c r="F59" s="2032"/>
      <c r="G59" s="2030">
        <v>3.0</v>
      </c>
      <c r="H59" s="2030">
        <v>87.0</v>
      </c>
      <c r="I59" s="2030">
        <v>41.0</v>
      </c>
      <c r="J59" s="3541">
        <f t="shared" si="2"/>
        <v>0.4712643678</v>
      </c>
      <c r="K59" s="3499">
        <v>43074.0</v>
      </c>
      <c r="L59" s="2030">
        <v>4.0</v>
      </c>
      <c r="M59" s="2030">
        <v>1.0</v>
      </c>
      <c r="N59" s="2030">
        <v>24.0</v>
      </c>
      <c r="O59" s="3498"/>
      <c r="P59" s="3500"/>
      <c r="Q59" s="3500"/>
      <c r="R59" s="3500"/>
      <c r="S59" s="3498">
        <v>10.0</v>
      </c>
      <c r="T59" s="3498">
        <v>8.0</v>
      </c>
      <c r="U59" s="3498">
        <v>2.0</v>
      </c>
      <c r="V59" s="3498">
        <v>4.0</v>
      </c>
      <c r="W59" s="2030">
        <v>1.0</v>
      </c>
      <c r="X59" s="2030" t="s">
        <v>5326</v>
      </c>
      <c r="Y59" s="2030" t="s">
        <v>5326</v>
      </c>
      <c r="Z59" s="2030">
        <v>1.0</v>
      </c>
      <c r="AA59" s="2030" t="s">
        <v>5215</v>
      </c>
      <c r="AB59" s="2030" t="s">
        <v>5326</v>
      </c>
      <c r="AC59" s="2030" t="s">
        <v>5326</v>
      </c>
      <c r="AD59" s="2030" t="s">
        <v>5326</v>
      </c>
      <c r="AE59" s="2030" t="s">
        <v>7717</v>
      </c>
      <c r="AF59" s="2030" t="s">
        <v>11329</v>
      </c>
      <c r="AG59" s="3503"/>
      <c r="AH59" s="1988"/>
    </row>
    <row r="60">
      <c r="A60" s="2020"/>
      <c r="B60" s="2029" t="s">
        <v>11398</v>
      </c>
      <c r="C60" s="2030">
        <v>235.0</v>
      </c>
      <c r="D60" s="2030" t="s">
        <v>4302</v>
      </c>
      <c r="E60" s="2030">
        <v>244.0</v>
      </c>
      <c r="F60" s="2032"/>
      <c r="G60" s="2030">
        <v>3.0</v>
      </c>
      <c r="H60" s="2030">
        <v>54.0</v>
      </c>
      <c r="I60" s="2030">
        <v>14.0</v>
      </c>
      <c r="J60" s="3496">
        <f t="shared" si="2"/>
        <v>0.2592592593</v>
      </c>
      <c r="K60" s="3499">
        <v>43097.0</v>
      </c>
      <c r="L60" s="2030">
        <v>12.0</v>
      </c>
      <c r="M60" s="2032"/>
      <c r="N60" s="2030">
        <v>2.0</v>
      </c>
      <c r="O60" s="3498"/>
      <c r="P60" s="3500"/>
      <c r="Q60" s="3498">
        <v>4.0</v>
      </c>
      <c r="R60" s="3498" t="s">
        <v>4302</v>
      </c>
      <c r="S60" s="3498">
        <v>23.0</v>
      </c>
      <c r="T60" s="3498">
        <v>19.0</v>
      </c>
      <c r="U60" s="3498">
        <v>1.0</v>
      </c>
      <c r="V60" s="3498">
        <v>10.0</v>
      </c>
      <c r="W60" s="2030">
        <v>6.0</v>
      </c>
      <c r="X60" s="2030" t="s">
        <v>5326</v>
      </c>
      <c r="Y60" s="2030" t="s">
        <v>4302</v>
      </c>
      <c r="Z60" s="2030">
        <v>1.0</v>
      </c>
      <c r="AA60" s="2030" t="s">
        <v>7081</v>
      </c>
      <c r="AB60" s="2030" t="s">
        <v>4302</v>
      </c>
      <c r="AC60" s="2030" t="s">
        <v>5326</v>
      </c>
      <c r="AD60" s="2030" t="s">
        <v>5326</v>
      </c>
      <c r="AE60" s="2032"/>
      <c r="AF60" s="2032"/>
      <c r="AG60" s="3503"/>
      <c r="AH60" s="1988"/>
    </row>
    <row r="61">
      <c r="A61" s="2024"/>
      <c r="B61" s="1476" t="s">
        <v>11399</v>
      </c>
      <c r="C61" s="2030">
        <v>230.0</v>
      </c>
      <c r="D61" s="2030" t="s">
        <v>4302</v>
      </c>
      <c r="E61" s="2030">
        <v>230.0</v>
      </c>
      <c r="F61" s="2030" t="s">
        <v>11360</v>
      </c>
      <c r="G61" s="2030">
        <v>2.0</v>
      </c>
      <c r="H61" s="2030">
        <v>87.0</v>
      </c>
      <c r="I61" s="2030">
        <v>5.0</v>
      </c>
      <c r="J61" s="3496">
        <f t="shared" si="2"/>
        <v>0.05747126437</v>
      </c>
      <c r="K61" s="2032"/>
      <c r="L61" s="2032"/>
      <c r="M61" s="2032"/>
      <c r="N61" s="2030">
        <v>0.0</v>
      </c>
      <c r="O61" s="3498"/>
      <c r="P61" s="3500"/>
      <c r="Q61" s="3500"/>
      <c r="R61" s="3500"/>
      <c r="S61" s="3498">
        <v>30.0</v>
      </c>
      <c r="T61" s="3498">
        <v>7.0</v>
      </c>
      <c r="U61" s="3498">
        <v>1.0</v>
      </c>
      <c r="V61" s="3498">
        <v>10.0</v>
      </c>
      <c r="W61" s="2030">
        <v>2.0</v>
      </c>
      <c r="X61" s="2030" t="s">
        <v>5326</v>
      </c>
      <c r="Y61" s="2030" t="s">
        <v>5326</v>
      </c>
      <c r="Z61" s="2030">
        <v>1.0</v>
      </c>
      <c r="AA61" s="2030">
        <v>3.0</v>
      </c>
      <c r="AB61" s="2030" t="s">
        <v>4302</v>
      </c>
      <c r="AC61" s="2030" t="s">
        <v>5326</v>
      </c>
      <c r="AD61" s="2030" t="s">
        <v>5326</v>
      </c>
      <c r="AF61" s="2030">
        <v>1.0</v>
      </c>
      <c r="AG61" s="3503"/>
      <c r="AH61" s="1988"/>
    </row>
    <row r="62">
      <c r="A62" s="2189"/>
      <c r="B62" s="2029" t="s">
        <v>11400</v>
      </c>
      <c r="C62" s="3555">
        <v>230.0</v>
      </c>
      <c r="D62" s="2030" t="s">
        <v>4302</v>
      </c>
      <c r="E62" s="2030">
        <v>240.0</v>
      </c>
      <c r="F62" s="2030" t="s">
        <v>11360</v>
      </c>
      <c r="G62" s="2030">
        <v>3.0</v>
      </c>
      <c r="H62" s="2030">
        <v>87.0</v>
      </c>
      <c r="I62" s="2030">
        <v>5.0</v>
      </c>
      <c r="J62" s="3556">
        <f t="shared" si="2"/>
        <v>0.05747126437</v>
      </c>
      <c r="K62" s="3521">
        <v>43054.0</v>
      </c>
      <c r="L62" s="2032"/>
      <c r="M62" s="2032"/>
      <c r="N62" s="2030">
        <v>0.0</v>
      </c>
      <c r="O62" s="3498"/>
      <c r="P62" s="3500"/>
      <c r="Q62" s="3498">
        <v>1.0</v>
      </c>
      <c r="R62" s="3500"/>
      <c r="S62" s="3557">
        <v>5.0</v>
      </c>
      <c r="T62" s="3498">
        <v>3.0</v>
      </c>
      <c r="U62" s="3498">
        <v>5.0</v>
      </c>
      <c r="V62" s="3498">
        <v>0.0</v>
      </c>
      <c r="W62" s="2030">
        <v>0.0</v>
      </c>
      <c r="X62" s="2030" t="s">
        <v>5326</v>
      </c>
      <c r="Y62" s="2030" t="s">
        <v>5326</v>
      </c>
      <c r="Z62" s="2032"/>
      <c r="AA62" s="2032"/>
      <c r="AB62" s="2032"/>
      <c r="AC62" s="2032"/>
      <c r="AD62" s="2032"/>
      <c r="AE62" s="2032"/>
      <c r="AF62" s="2032"/>
      <c r="AG62" s="3503"/>
      <c r="AH62" s="2013"/>
    </row>
    <row r="63">
      <c r="A63" s="2020"/>
      <c r="B63" s="2029" t="s">
        <v>11401</v>
      </c>
      <c r="C63" s="2030">
        <v>229.0</v>
      </c>
      <c r="D63" s="2030" t="s">
        <v>5326</v>
      </c>
      <c r="E63" s="2032"/>
      <c r="F63" s="2030" t="s">
        <v>11360</v>
      </c>
      <c r="G63" s="2030">
        <v>5.0</v>
      </c>
      <c r="H63" s="2030">
        <v>87.0</v>
      </c>
      <c r="I63" s="2030">
        <v>12.0</v>
      </c>
      <c r="J63" s="3496">
        <f t="shared" si="2"/>
        <v>0.1379310345</v>
      </c>
      <c r="K63" s="3499">
        <v>43047.0</v>
      </c>
      <c r="L63" s="2030">
        <v>11.0</v>
      </c>
      <c r="M63" s="2030">
        <v>1.0</v>
      </c>
      <c r="N63" s="2030">
        <v>0.0</v>
      </c>
      <c r="O63" s="3498">
        <v>4.0</v>
      </c>
      <c r="P63" s="3498">
        <v>11.0</v>
      </c>
      <c r="Q63" s="3498">
        <v>2.0</v>
      </c>
      <c r="R63" s="3500"/>
      <c r="S63" s="3498">
        <v>24.0</v>
      </c>
      <c r="T63" s="3498">
        <v>12.0</v>
      </c>
      <c r="U63" s="3498">
        <v>4.0</v>
      </c>
      <c r="V63" s="3498">
        <v>20.0</v>
      </c>
      <c r="W63" s="2030">
        <v>5.0</v>
      </c>
      <c r="X63" s="2030" t="s">
        <v>5326</v>
      </c>
      <c r="Y63" s="2030" t="s">
        <v>5326</v>
      </c>
      <c r="Z63" s="2030"/>
      <c r="AA63" s="2030" t="s">
        <v>7081</v>
      </c>
      <c r="AB63" s="2030" t="s">
        <v>4302</v>
      </c>
      <c r="AC63" s="2030" t="s">
        <v>5326</v>
      </c>
      <c r="AD63" s="2030" t="s">
        <v>5326</v>
      </c>
      <c r="AE63" s="2032"/>
      <c r="AF63" s="2032"/>
      <c r="AG63" s="2035"/>
      <c r="AH63" s="1988"/>
    </row>
    <row r="64">
      <c r="A64" s="2027"/>
      <c r="B64" s="2029" t="s">
        <v>11402</v>
      </c>
      <c r="C64" s="2030">
        <v>226.0</v>
      </c>
      <c r="D64" s="2030" t="s">
        <v>4302</v>
      </c>
      <c r="E64" s="2030">
        <v>242.0</v>
      </c>
      <c r="F64" s="2032"/>
      <c r="G64" s="2030">
        <v>4.0</v>
      </c>
      <c r="H64" s="2030">
        <v>82.0</v>
      </c>
      <c r="I64" s="2030">
        <v>4.0</v>
      </c>
      <c r="J64" s="3496">
        <f t="shared" si="2"/>
        <v>0.0487804878</v>
      </c>
      <c r="K64" s="3499">
        <v>43053.0</v>
      </c>
      <c r="L64" s="2032"/>
      <c r="M64" s="2030">
        <v>3.0</v>
      </c>
      <c r="N64" s="2030">
        <v>0.0</v>
      </c>
      <c r="O64" s="2029"/>
      <c r="P64" s="3502"/>
      <c r="Q64" s="3502"/>
      <c r="R64" s="3502"/>
      <c r="S64" s="2029">
        <v>18.0</v>
      </c>
      <c r="T64" s="2029">
        <v>3.0</v>
      </c>
      <c r="U64" s="2029">
        <v>10.0</v>
      </c>
      <c r="V64" s="2029">
        <v>18.0</v>
      </c>
      <c r="W64" s="2030">
        <v>1.0</v>
      </c>
      <c r="X64" s="2030" t="s">
        <v>5326</v>
      </c>
      <c r="Y64" s="2030" t="s">
        <v>5326</v>
      </c>
      <c r="Z64" s="2030">
        <v>1.0</v>
      </c>
      <c r="AA64" s="2030" t="s">
        <v>7081</v>
      </c>
      <c r="AB64" s="2032"/>
      <c r="AC64" s="2032"/>
      <c r="AD64" s="2032"/>
      <c r="AE64" s="2032"/>
      <c r="AF64" s="2032"/>
      <c r="AG64" s="3503"/>
      <c r="AH64" s="1988"/>
    </row>
    <row r="65" ht="14.25" customHeight="1">
      <c r="A65" s="2027"/>
      <c r="B65" s="2029" t="s">
        <v>11403</v>
      </c>
      <c r="C65" s="2030">
        <v>225.0</v>
      </c>
      <c r="D65" s="2030" t="s">
        <v>4302</v>
      </c>
      <c r="E65" s="2030">
        <v>229.0</v>
      </c>
      <c r="F65" s="2032"/>
      <c r="G65" s="2030">
        <v>4.0</v>
      </c>
      <c r="H65" s="2030">
        <v>87.0</v>
      </c>
      <c r="I65" s="2030">
        <v>16.0</v>
      </c>
      <c r="J65" s="3496">
        <f t="shared" si="2"/>
        <v>0.183908046</v>
      </c>
      <c r="K65" s="3499">
        <v>43067.0</v>
      </c>
      <c r="L65" s="2032"/>
      <c r="M65" s="2032"/>
      <c r="N65" s="2030">
        <v>2.0</v>
      </c>
      <c r="O65" s="2029"/>
      <c r="P65" s="3502"/>
      <c r="Q65" s="3502"/>
      <c r="R65" s="3502"/>
      <c r="S65" s="2029">
        <v>15.0</v>
      </c>
      <c r="T65" s="2029">
        <v>9.0</v>
      </c>
      <c r="U65" s="2029">
        <v>4.0</v>
      </c>
      <c r="V65" s="2029">
        <v>1.0</v>
      </c>
      <c r="W65" s="2030">
        <v>0.0</v>
      </c>
      <c r="X65" s="2030" t="s">
        <v>5326</v>
      </c>
      <c r="Y65" s="2030" t="s">
        <v>5326</v>
      </c>
      <c r="Z65" s="2030">
        <v>1.0</v>
      </c>
      <c r="AA65" s="2030" t="s">
        <v>5215</v>
      </c>
      <c r="AB65" s="2030" t="s">
        <v>5326</v>
      </c>
      <c r="AC65" s="2030" t="s">
        <v>5326</v>
      </c>
      <c r="AD65" s="2030" t="s">
        <v>5326</v>
      </c>
      <c r="AE65" s="2030" t="s">
        <v>7717</v>
      </c>
      <c r="AF65" s="2030">
        <v>2.0</v>
      </c>
      <c r="AG65" s="3503"/>
      <c r="AH65" s="1988"/>
    </row>
    <row r="66">
      <c r="A66" s="2028"/>
      <c r="B66" s="2029" t="s">
        <v>11404</v>
      </c>
      <c r="C66" s="2030">
        <v>220.0</v>
      </c>
      <c r="D66" s="2030" t="s">
        <v>4302</v>
      </c>
      <c r="E66" s="2030">
        <v>245.0</v>
      </c>
      <c r="F66" s="2030" t="s">
        <v>11360</v>
      </c>
      <c r="G66" s="2030">
        <v>3.0</v>
      </c>
      <c r="H66" s="2030">
        <v>78.0</v>
      </c>
      <c r="I66" s="2030">
        <v>21.0</v>
      </c>
      <c r="J66" s="3558">
        <f t="shared" si="2"/>
        <v>0.2692307692</v>
      </c>
      <c r="K66" s="3499">
        <v>43086.0</v>
      </c>
      <c r="L66" s="2030">
        <v>6.0</v>
      </c>
      <c r="M66" s="2030">
        <v>2.0</v>
      </c>
      <c r="N66" s="2030">
        <v>4.0</v>
      </c>
      <c r="O66" s="2029">
        <v>1.0</v>
      </c>
      <c r="P66" s="3502"/>
      <c r="Q66" s="3502"/>
      <c r="R66" s="3502"/>
      <c r="S66" s="2029">
        <v>26.0</v>
      </c>
      <c r="T66" s="2029">
        <v>19.0</v>
      </c>
      <c r="U66" s="2029">
        <v>26.0</v>
      </c>
      <c r="V66" s="2029">
        <v>4.0</v>
      </c>
      <c r="W66" s="2030">
        <v>1.0</v>
      </c>
      <c r="X66" s="2030" t="s">
        <v>5326</v>
      </c>
      <c r="Y66" s="2030" t="s">
        <v>4302</v>
      </c>
      <c r="Z66" s="2030">
        <v>1.0</v>
      </c>
      <c r="AA66" s="2030" t="s">
        <v>5215</v>
      </c>
      <c r="AB66" s="2030" t="s">
        <v>5326</v>
      </c>
      <c r="AC66" s="2030" t="s">
        <v>4302</v>
      </c>
      <c r="AD66" s="2030" t="s">
        <v>5326</v>
      </c>
      <c r="AE66" s="2030">
        <v>2.0</v>
      </c>
      <c r="AF66" s="2030">
        <v>2.0</v>
      </c>
      <c r="AG66" s="3503"/>
      <c r="AH66" s="1988"/>
    </row>
    <row r="67">
      <c r="A67" s="2020"/>
      <c r="B67" s="2029" t="s">
        <v>11405</v>
      </c>
      <c r="C67" s="2030">
        <v>219.0</v>
      </c>
      <c r="D67" s="2030" t="s">
        <v>4302</v>
      </c>
      <c r="E67" s="2030">
        <v>244.0</v>
      </c>
      <c r="F67" s="2030" t="s">
        <v>5508</v>
      </c>
      <c r="G67" s="2030">
        <v>4.0</v>
      </c>
      <c r="H67" s="2030">
        <v>87.0</v>
      </c>
      <c r="I67" s="2030">
        <v>2.0</v>
      </c>
      <c r="J67" s="3496">
        <f t="shared" si="2"/>
        <v>0.02298850575</v>
      </c>
      <c r="K67" s="3499">
        <v>43040.0</v>
      </c>
      <c r="L67" s="2032"/>
      <c r="M67" s="2032"/>
      <c r="N67" s="2030">
        <v>0.0</v>
      </c>
      <c r="O67" s="3498"/>
      <c r="P67" s="3500"/>
      <c r="Q67" s="3500"/>
      <c r="R67" s="3500"/>
      <c r="S67" s="3498">
        <v>11.0</v>
      </c>
      <c r="T67" s="3498">
        <v>5.0</v>
      </c>
      <c r="U67" s="3498">
        <v>1.0</v>
      </c>
      <c r="V67" s="2030">
        <v>2.0</v>
      </c>
      <c r="W67" s="2030">
        <v>2.0</v>
      </c>
      <c r="X67" s="2030" t="s">
        <v>5326</v>
      </c>
      <c r="Y67" s="2030" t="s">
        <v>5326</v>
      </c>
      <c r="Z67" s="2030">
        <v>1.0</v>
      </c>
      <c r="AA67" s="2030" t="s">
        <v>7081</v>
      </c>
      <c r="AB67" s="2030" t="s">
        <v>5326</v>
      </c>
      <c r="AC67" s="2030" t="s">
        <v>5326</v>
      </c>
      <c r="AD67" s="2030" t="s">
        <v>5326</v>
      </c>
      <c r="AE67" s="2030" t="s">
        <v>11376</v>
      </c>
      <c r="AF67" s="2030">
        <v>4.0</v>
      </c>
      <c r="AG67" s="2032"/>
      <c r="AH67" s="1988"/>
    </row>
    <row r="68">
      <c r="A68" s="2027"/>
      <c r="B68" s="2029" t="s">
        <v>11406</v>
      </c>
      <c r="C68" s="2030">
        <v>215.0</v>
      </c>
      <c r="D68" s="2030" t="s">
        <v>5326</v>
      </c>
      <c r="E68" s="2032"/>
      <c r="F68" s="2032"/>
      <c r="G68" s="2030">
        <v>2.0</v>
      </c>
      <c r="H68" s="2030">
        <v>94.0</v>
      </c>
      <c r="I68" s="2030">
        <v>8.0</v>
      </c>
      <c r="J68" s="3496">
        <f t="shared" si="2"/>
        <v>0.08510638298</v>
      </c>
      <c r="K68" s="3499">
        <v>43087.0</v>
      </c>
      <c r="L68" s="2030">
        <v>5.0</v>
      </c>
      <c r="M68" s="2032"/>
      <c r="N68" s="2030">
        <v>0.0</v>
      </c>
      <c r="O68" s="2029"/>
      <c r="P68" s="3502"/>
      <c r="Q68" s="3502"/>
      <c r="R68" s="3502"/>
      <c r="S68" s="2029">
        <v>50.0</v>
      </c>
      <c r="T68" s="2029">
        <v>10.0</v>
      </c>
      <c r="U68" s="2029">
        <v>7.0</v>
      </c>
      <c r="V68" s="2029">
        <v>9.0</v>
      </c>
      <c r="W68" s="2030">
        <v>2.0</v>
      </c>
      <c r="X68" s="2030" t="s">
        <v>5326</v>
      </c>
      <c r="Y68" s="2032"/>
      <c r="Z68" s="2032"/>
      <c r="AA68" s="2032"/>
      <c r="AB68" s="2032"/>
      <c r="AC68" s="2032"/>
      <c r="AD68" s="2032"/>
      <c r="AE68" s="2032"/>
      <c r="AF68" s="2032"/>
      <c r="AG68" s="3503"/>
      <c r="AH68" s="1988"/>
    </row>
    <row r="69">
      <c r="A69" s="2028"/>
      <c r="B69" s="2029" t="s">
        <v>11407</v>
      </c>
      <c r="C69" s="2030">
        <v>204.0</v>
      </c>
      <c r="D69" s="2030" t="s">
        <v>4302</v>
      </c>
      <c r="E69" s="2030">
        <v>240.0</v>
      </c>
      <c r="F69" s="2032"/>
      <c r="G69" s="2030">
        <v>4.0</v>
      </c>
      <c r="H69" s="2030">
        <v>88.0</v>
      </c>
      <c r="I69" s="2030">
        <v>3.0</v>
      </c>
      <c r="J69" s="3496">
        <f t="shared" si="2"/>
        <v>0.03409090909</v>
      </c>
      <c r="K69" s="3499">
        <v>43055.0</v>
      </c>
      <c r="L69" s="2030">
        <v>3.0</v>
      </c>
      <c r="M69" s="2032"/>
      <c r="N69" s="2032"/>
      <c r="O69" s="2029"/>
      <c r="P69" s="3502"/>
      <c r="Q69" s="3502"/>
      <c r="R69" s="3502"/>
      <c r="S69" s="2029">
        <v>10.0</v>
      </c>
      <c r="T69" s="2029">
        <v>4.0</v>
      </c>
      <c r="U69" s="2029">
        <v>10.0</v>
      </c>
      <c r="V69" s="2029">
        <v>1.0</v>
      </c>
      <c r="W69" s="2030">
        <v>1.0</v>
      </c>
      <c r="X69" s="2030" t="s">
        <v>4302</v>
      </c>
      <c r="Y69" s="2032"/>
      <c r="Z69" s="2030">
        <v>1.0</v>
      </c>
      <c r="AA69" s="2030" t="s">
        <v>7081</v>
      </c>
      <c r="AB69" s="2030" t="s">
        <v>5326</v>
      </c>
      <c r="AC69" s="2030" t="s">
        <v>5326</v>
      </c>
      <c r="AD69" s="2030" t="s">
        <v>4302</v>
      </c>
      <c r="AE69" s="2030">
        <v>4.0</v>
      </c>
      <c r="AF69" s="2030">
        <v>1.0</v>
      </c>
      <c r="AG69" s="3503"/>
      <c r="AH69" s="1988"/>
    </row>
    <row r="70">
      <c r="A70" s="2028"/>
      <c r="B70" s="2029" t="s">
        <v>11408</v>
      </c>
      <c r="C70" s="2030"/>
      <c r="D70" s="2030" t="s">
        <v>5326</v>
      </c>
      <c r="E70" s="2030"/>
      <c r="F70" s="2030" t="s">
        <v>5514</v>
      </c>
      <c r="G70" s="2030">
        <v>5.0</v>
      </c>
      <c r="H70" s="2030">
        <v>87.0</v>
      </c>
      <c r="I70" s="2030">
        <v>24.0</v>
      </c>
      <c r="J70" s="3496">
        <f t="shared" si="2"/>
        <v>0.275862069</v>
      </c>
      <c r="K70" s="2030"/>
      <c r="L70" s="2030">
        <v>2.0</v>
      </c>
      <c r="M70" s="2032"/>
      <c r="N70" s="2030">
        <v>3.0</v>
      </c>
      <c r="O70" s="3498"/>
      <c r="P70" s="3500"/>
      <c r="Q70" s="3500"/>
      <c r="R70" s="3500"/>
      <c r="S70" s="3498">
        <v>12.0</v>
      </c>
      <c r="T70" s="3498">
        <v>3.0</v>
      </c>
      <c r="U70" s="3498">
        <v>6.0</v>
      </c>
      <c r="V70" s="3498">
        <v>3.0</v>
      </c>
      <c r="W70" s="2030">
        <v>0.0</v>
      </c>
      <c r="X70" s="2030" t="s">
        <v>4302</v>
      </c>
      <c r="Y70" s="2030" t="s">
        <v>5326</v>
      </c>
      <c r="Z70" s="2030">
        <v>1.0</v>
      </c>
      <c r="AA70" s="2030" t="s">
        <v>5215</v>
      </c>
      <c r="AB70" s="2030" t="s">
        <v>5326</v>
      </c>
      <c r="AC70" s="2030" t="s">
        <v>5326</v>
      </c>
      <c r="AD70" s="2030" t="s">
        <v>5326</v>
      </c>
      <c r="AE70" s="2030">
        <v>2.0</v>
      </c>
      <c r="AF70" s="2030">
        <v>2.0</v>
      </c>
      <c r="AG70" s="2035" t="s">
        <v>11409</v>
      </c>
      <c r="AH70" s="1988"/>
    </row>
    <row r="71">
      <c r="A71" s="2028"/>
      <c r="B71" s="2029"/>
      <c r="C71" s="2030">
        <f>AVERAGE(C4:C69)</f>
        <v>248.030303</v>
      </c>
      <c r="D71" s="2030"/>
      <c r="E71" s="2030">
        <f>AVERAGE(E4:E69)</f>
        <v>254.6862745</v>
      </c>
      <c r="F71" s="2030"/>
      <c r="G71" s="2030"/>
      <c r="H71" s="2030"/>
      <c r="I71" s="2030"/>
      <c r="J71" s="3496"/>
      <c r="K71" s="2030"/>
      <c r="L71" s="2030"/>
      <c r="M71" s="2032"/>
      <c r="N71" s="2030"/>
      <c r="O71" s="3498"/>
      <c r="P71" s="3500"/>
      <c r="Q71" s="3500"/>
      <c r="R71" s="3500"/>
      <c r="S71" s="3498"/>
      <c r="T71" s="3498"/>
      <c r="U71" s="3498"/>
      <c r="V71" s="3498"/>
      <c r="W71" s="2030"/>
      <c r="X71" s="2030"/>
      <c r="Y71" s="2030"/>
      <c r="Z71" s="2030"/>
      <c r="AA71" s="2030"/>
      <c r="AB71" s="2030"/>
      <c r="AC71" s="2030"/>
      <c r="AD71" s="2030"/>
      <c r="AE71" s="2030"/>
      <c r="AF71" s="2030"/>
      <c r="AG71" s="2035"/>
      <c r="AH71" s="1988"/>
    </row>
    <row r="72">
      <c r="A72" s="2028"/>
      <c r="B72" s="2029"/>
      <c r="C72" s="2030"/>
      <c r="D72" s="2030"/>
      <c r="E72" s="2030"/>
      <c r="F72" s="2030"/>
      <c r="G72" s="2030"/>
      <c r="H72" s="2030"/>
      <c r="I72" s="2030"/>
      <c r="J72" s="3496"/>
      <c r="K72" s="2030"/>
      <c r="L72" s="2030"/>
      <c r="M72" s="2032"/>
      <c r="N72" s="2030"/>
      <c r="O72" s="3498"/>
      <c r="P72" s="3500"/>
      <c r="Q72" s="3500"/>
      <c r="R72" s="3500"/>
      <c r="S72" s="3498"/>
      <c r="T72" s="3498"/>
      <c r="U72" s="3498"/>
      <c r="V72" s="3498"/>
      <c r="W72" s="2030"/>
      <c r="X72" s="2030"/>
      <c r="Y72" s="2030"/>
      <c r="Z72" s="2030"/>
      <c r="AA72" s="2030"/>
      <c r="AB72" s="2030"/>
      <c r="AC72" s="2030"/>
      <c r="AD72" s="2030"/>
      <c r="AE72" s="2030"/>
      <c r="AF72" s="2030"/>
      <c r="AG72" s="2035"/>
      <c r="AH72" s="1988"/>
    </row>
  </sheetData>
  <customSheetViews>
    <customSheetView guid="{51370DF4-9E49-41EE-A9C0-DBDAF537DDC1}" filter="1" showAutoFilter="1">
      <autoFilter ref="$B$3:$AG$66"/>
    </customSheetView>
    <customSheetView guid="{58842A15-4AE2-48D2-B8E1-15F0CE37DC1B}" filter="1" showAutoFilter="1">
      <autoFilter ref="$B$3:$AG$66">
        <sortState ref="B3:AG66">
          <sortCondition descending="1" ref="I3:I66"/>
        </sortState>
      </autoFilter>
    </customSheetView>
    <customSheetView guid="{0209BF4D-582D-4A25-88B4-1FD7A53FFD03}" filter="1" showAutoFilter="1">
      <autoFilter ref="$B$3:$Z$36"/>
    </customSheetView>
  </customSheetViews>
  <conditionalFormatting sqref="C1:C72">
    <cfRule type="colorScale" priority="1">
      <colorScale>
        <cfvo type="min"/>
        <cfvo type="percentile" val="50"/>
        <cfvo type="max"/>
        <color rgb="FF57BB8A"/>
        <color rgb="FFFFD666"/>
        <color rgb="FFE67C73"/>
      </colorScale>
    </cfRule>
  </conditionalFormatting>
  <conditionalFormatting sqref="E1 E3:E72">
    <cfRule type="colorScale" priority="2">
      <colorScale>
        <cfvo type="min"/>
        <cfvo type="percentile" val="50"/>
        <cfvo type="max"/>
        <color rgb="FF57BB8A"/>
        <color rgb="FFFFD666"/>
        <color rgb="FFE67C73"/>
      </colorScale>
    </cfRule>
  </conditionalFormatting>
  <conditionalFormatting sqref="H1 H3:H72">
    <cfRule type="colorScale" priority="3">
      <colorScale>
        <cfvo type="min"/>
        <cfvo type="max"/>
        <color rgb="FFFFFFFF"/>
        <color rgb="FFE67C73"/>
      </colorScale>
    </cfRule>
  </conditionalFormatting>
  <conditionalFormatting sqref="G1 G3:G72">
    <cfRule type="colorScale" priority="4">
      <colorScale>
        <cfvo type="min"/>
        <cfvo type="max"/>
        <color rgb="FFFFFFFF"/>
        <color rgb="FF57BB8A"/>
      </colorScale>
    </cfRule>
  </conditionalFormatting>
  <conditionalFormatting sqref="X1:X72">
    <cfRule type="containsText" dxfId="5" priority="5" operator="containsText" text="y">
      <formula>NOT(ISERROR(SEARCH(("y"),(X1))))</formula>
    </cfRule>
  </conditionalFormatting>
  <conditionalFormatting sqref="X1:X72">
    <cfRule type="cellIs" dxfId="6" priority="6" operator="equal">
      <formula>"n"</formula>
    </cfRule>
  </conditionalFormatting>
  <conditionalFormatting sqref="AA1:AA60 AA62:AA72">
    <cfRule type="cellIs" dxfId="9" priority="7" operator="equal">
      <formula>"m"</formula>
    </cfRule>
  </conditionalFormatting>
  <conditionalFormatting sqref="AA1:AA60 AA62:AA72">
    <cfRule type="cellIs" dxfId="10" priority="8" operator="equal">
      <formula>"f"</formula>
    </cfRule>
  </conditionalFormatting>
  <conditionalFormatting sqref="J1 J3:J72">
    <cfRule type="colorScale" priority="9">
      <colorScale>
        <cfvo type="min"/>
        <cfvo type="percentile" val="50"/>
        <cfvo type="max"/>
        <color rgb="FF57BB8A"/>
        <color rgb="FFFFD666"/>
        <color rgb="FFE67C73"/>
      </colorScale>
    </cfRule>
  </conditionalFormatting>
  <conditionalFormatting sqref="I1 I3:I72">
    <cfRule type="colorScale" priority="10">
      <colorScale>
        <cfvo type="min"/>
        <cfvo type="max"/>
        <color rgb="FFFFFFFF"/>
        <color rgb="FF8E7CC3"/>
      </colorScale>
    </cfRule>
  </conditionalFormatting>
  <conditionalFormatting sqref="Y1:Y72">
    <cfRule type="cellIs" dxfId="5" priority="11" operator="equal">
      <formula>"y"</formula>
    </cfRule>
  </conditionalFormatting>
  <conditionalFormatting sqref="Y1:Y72">
    <cfRule type="cellIs" dxfId="6" priority="12" operator="equal">
      <formula>"n"</formula>
    </cfRule>
  </conditionalFormatting>
  <conditionalFormatting sqref="AB1:AB72">
    <cfRule type="cellIs" dxfId="5" priority="13" operator="equal">
      <formula>"y"</formula>
    </cfRule>
  </conditionalFormatting>
  <conditionalFormatting sqref="AB1:AB72">
    <cfRule type="cellIs" dxfId="6" priority="14" operator="equal">
      <formula>"n"</formula>
    </cfRule>
  </conditionalFormatting>
  <conditionalFormatting sqref="AC1:AC72">
    <cfRule type="cellIs" dxfId="5" priority="15" operator="equal">
      <formula>"y"</formula>
    </cfRule>
  </conditionalFormatting>
  <conditionalFormatting sqref="AC1:AC72">
    <cfRule type="cellIs" dxfId="6" priority="16" operator="equal">
      <formula>"n"</formula>
    </cfRule>
  </conditionalFormatting>
  <conditionalFormatting sqref="AD1:AD72">
    <cfRule type="cellIs" dxfId="5" priority="17" operator="equal">
      <formula>"y"</formula>
    </cfRule>
  </conditionalFormatting>
  <conditionalFormatting sqref="AD1:AD72">
    <cfRule type="cellIs" dxfId="6" priority="18" operator="equal">
      <formula>"n"</formula>
    </cfRule>
  </conditionalFormatting>
  <conditionalFormatting sqref="N4:N67 O4:S58">
    <cfRule type="colorScale" priority="19">
      <colorScale>
        <cfvo type="percentile" val="0"/>
        <cfvo type="percentile" val="50"/>
        <cfvo type="percentile" val="100"/>
        <color rgb="FFFFFFFF"/>
        <color rgb="FFF3BEB9"/>
        <color rgb="FFE67C73"/>
      </colorScale>
    </cfRule>
  </conditionalFormatting>
  <conditionalFormatting sqref="T4:T58">
    <cfRule type="colorScale" priority="20">
      <colorScale>
        <cfvo type="min"/>
        <cfvo type="max"/>
        <color rgb="FFFFFFFF"/>
        <color rgb="FF57BB8A"/>
      </colorScale>
    </cfRule>
  </conditionalFormatting>
  <conditionalFormatting sqref="U4:U58">
    <cfRule type="colorScale" priority="21">
      <colorScale>
        <cfvo type="min"/>
        <cfvo type="max"/>
        <color rgb="FFFFFFFF"/>
        <color rgb="FFE67C73"/>
      </colorScale>
    </cfRule>
  </conditionalFormatting>
  <conditionalFormatting sqref="V4:V58">
    <cfRule type="colorScale" priority="22">
      <colorScale>
        <cfvo type="min"/>
        <cfvo type="max"/>
        <color rgb="FFFFFFFF"/>
        <color rgb="FF57BB8A"/>
      </colorScale>
    </cfRule>
  </conditionalFormatting>
  <drawing r:id="rId1"/>
  <tableParts count="1">
    <tablePart r:id="rId3"/>
  </tableParts>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4.43" defaultRowHeight="15.75"/>
  <cols>
    <col customWidth="1" min="1" max="1" width="54.0"/>
    <col customWidth="1" min="3" max="3" width="15.14"/>
    <col customWidth="1" min="4" max="4" width="40.29"/>
    <col customWidth="1" min="5" max="5" width="8.71"/>
    <col customWidth="1" min="6" max="6" width="8.0"/>
    <col customWidth="1" min="7" max="7" width="8.14"/>
    <col customWidth="1" min="10" max="10" width="17.14"/>
    <col customWidth="1" min="11" max="11" width="25.86"/>
    <col customWidth="1" min="12" max="12" width="46.57"/>
  </cols>
  <sheetData>
    <row r="1" ht="36.75" customHeight="1">
      <c r="B1" s="3559" t="s">
        <v>11410</v>
      </c>
      <c r="C1" s="2382"/>
      <c r="D1" s="2382"/>
      <c r="E1" s="2382"/>
      <c r="F1" s="2382"/>
      <c r="G1" s="2382"/>
      <c r="H1" s="2382"/>
      <c r="I1" s="2382"/>
      <c r="J1" s="2382"/>
      <c r="K1" s="3560"/>
      <c r="L1" s="3561"/>
      <c r="M1" s="3562"/>
      <c r="N1" s="3562"/>
      <c r="O1" s="3562"/>
      <c r="P1" s="3562"/>
      <c r="Q1" s="3560"/>
      <c r="R1" s="3563"/>
      <c r="S1" s="3563"/>
      <c r="T1" s="3563"/>
      <c r="U1" s="3562"/>
      <c r="V1" s="3562"/>
      <c r="W1" s="3562"/>
      <c r="X1" s="3562"/>
      <c r="Y1" s="3562"/>
      <c r="Z1" s="3562"/>
      <c r="AA1" s="3562"/>
      <c r="AB1" s="3562"/>
      <c r="AC1" s="3562"/>
    </row>
    <row r="2" ht="52.5" customHeight="1">
      <c r="A2" s="3564">
        <f>countif(B6:B162, "yes")</f>
        <v>88</v>
      </c>
      <c r="B2" s="1369" t="str">
        <f>CONCATENATE("Total New Today: ",countif(E:G,TODAY()))</f>
        <v>Total New Today: 0</v>
      </c>
      <c r="M2" s="3565"/>
      <c r="N2" s="3565"/>
      <c r="O2" s="3565"/>
      <c r="P2" s="3565"/>
      <c r="Q2" s="3566"/>
      <c r="R2" s="3567"/>
      <c r="S2" s="3567"/>
      <c r="T2" s="3567"/>
      <c r="U2" s="3565"/>
      <c r="V2" s="3565"/>
      <c r="W2" s="3565"/>
      <c r="X2" s="3565"/>
      <c r="Y2" s="3565"/>
      <c r="Z2" s="3565"/>
      <c r="AA2" s="3565"/>
      <c r="AB2" s="3565"/>
      <c r="AC2" s="3565"/>
    </row>
    <row r="3" ht="9.75" customHeight="1">
      <c r="A3" s="2386" t="str">
        <f>CONCATENATE("New Programs Today: ",countif(E:E,TODAY()))</f>
        <v>New Programs Today: 0</v>
      </c>
      <c r="B3" s="3568"/>
      <c r="C3" s="3568"/>
      <c r="D3" s="3569"/>
      <c r="E3" s="3570"/>
      <c r="F3" s="3571"/>
      <c r="G3" s="3568"/>
      <c r="H3" s="3568"/>
      <c r="I3" s="3568"/>
      <c r="J3" s="3568"/>
      <c r="K3" s="3568"/>
      <c r="L3" s="3572"/>
      <c r="M3" s="3573" t="s">
        <v>4733</v>
      </c>
      <c r="P3" s="1024"/>
      <c r="Q3" s="3574" t="s">
        <v>11411</v>
      </c>
      <c r="T3" s="1024"/>
      <c r="U3" s="3568"/>
      <c r="V3" s="3568"/>
      <c r="W3" s="3568"/>
      <c r="X3" s="3568"/>
      <c r="Y3" s="3568"/>
      <c r="Z3" s="3568"/>
      <c r="AA3" s="3568"/>
      <c r="AB3" s="3568"/>
      <c r="AC3" s="3568"/>
    </row>
    <row r="4" ht="9.75" customHeight="1">
      <c r="A4" s="2388" t="str">
        <f>CONCATENATE("Second wave today: ",countif(F:G,TODAY()))</f>
        <v>Second wave today: 0</v>
      </c>
      <c r="B4" s="3568"/>
      <c r="C4" s="3568"/>
      <c r="D4" s="3569"/>
      <c r="E4" s="3570"/>
      <c r="F4" s="3571"/>
      <c r="G4" s="3568"/>
      <c r="H4" s="3568"/>
      <c r="I4" s="3568"/>
      <c r="J4" s="3568"/>
      <c r="K4" s="3568"/>
      <c r="L4" s="3572"/>
      <c r="M4" s="3573"/>
      <c r="N4" s="3573"/>
      <c r="O4" s="3573"/>
      <c r="P4" s="3572"/>
      <c r="Q4" s="3574"/>
      <c r="R4" s="3574"/>
      <c r="S4" s="3574"/>
      <c r="T4" s="3575"/>
      <c r="U4" s="3568"/>
      <c r="V4" s="3568"/>
      <c r="W4" s="3568"/>
      <c r="X4" s="3568"/>
      <c r="Y4" s="3568"/>
      <c r="Z4" s="3568"/>
      <c r="AA4" s="3568"/>
      <c r="AB4" s="3568"/>
      <c r="AC4" s="3568"/>
    </row>
    <row r="5" ht="19.5" customHeight="1">
      <c r="A5" s="26"/>
      <c r="B5" s="1387" t="s">
        <v>11412</v>
      </c>
      <c r="C5" s="1379" t="s">
        <v>8790</v>
      </c>
      <c r="D5" s="1378" t="s">
        <v>14</v>
      </c>
      <c r="E5" s="3576" t="s">
        <v>11413</v>
      </c>
      <c r="H5" s="1379" t="s">
        <v>4727</v>
      </c>
      <c r="I5" s="1379" t="s">
        <v>11414</v>
      </c>
      <c r="J5" s="1378" t="s">
        <v>4729</v>
      </c>
      <c r="K5" s="1378" t="s">
        <v>11415</v>
      </c>
      <c r="L5" s="1381" t="s">
        <v>11416</v>
      </c>
      <c r="M5" s="1382" t="s">
        <v>4745</v>
      </c>
      <c r="N5" s="1382" t="s">
        <v>4746</v>
      </c>
      <c r="O5" s="1382" t="s">
        <v>4747</v>
      </c>
      <c r="P5" s="1386" t="s">
        <v>4748</v>
      </c>
      <c r="Q5" s="1379" t="s">
        <v>4745</v>
      </c>
      <c r="R5" s="1379" t="s">
        <v>4746</v>
      </c>
      <c r="S5" s="1379" t="s">
        <v>4747</v>
      </c>
      <c r="T5" s="1397" t="s">
        <v>4748</v>
      </c>
      <c r="U5" s="1390"/>
      <c r="V5" s="1390"/>
      <c r="W5" s="1390"/>
      <c r="X5" s="1390"/>
      <c r="Y5" s="1390"/>
      <c r="Z5" s="1390"/>
      <c r="AA5" s="1390"/>
      <c r="AB5" s="1390"/>
      <c r="AC5" s="1390"/>
    </row>
    <row r="6">
      <c r="A6" s="3577" t="s">
        <v>15</v>
      </c>
      <c r="B6" s="2455"/>
      <c r="C6" s="2455"/>
      <c r="D6" s="3578"/>
      <c r="E6" s="3579"/>
      <c r="F6" s="3580"/>
      <c r="G6" s="2455"/>
      <c r="H6" s="2455"/>
      <c r="I6" s="2455"/>
      <c r="J6" s="2455"/>
      <c r="K6" s="2455"/>
      <c r="L6" s="3581"/>
      <c r="M6" s="2455"/>
      <c r="N6" s="2455"/>
      <c r="O6" s="2455"/>
      <c r="P6" s="3582"/>
      <c r="Q6" s="2455"/>
      <c r="R6" s="2455"/>
      <c r="S6" s="2455"/>
      <c r="T6" s="3582"/>
      <c r="U6" s="2455"/>
      <c r="V6" s="2455"/>
      <c r="W6" s="2455"/>
      <c r="X6" s="2455"/>
      <c r="Y6" s="2455"/>
      <c r="Z6" s="2455"/>
      <c r="AA6" s="2455"/>
      <c r="AB6" s="2455"/>
      <c r="AC6" s="2455"/>
    </row>
    <row r="7">
      <c r="A7" s="3583" t="s">
        <v>16</v>
      </c>
      <c r="B7" s="3584" t="s">
        <v>113</v>
      </c>
      <c r="C7" s="3584">
        <v>3.0</v>
      </c>
      <c r="D7" s="3585"/>
      <c r="E7" s="3586">
        <v>43018.0</v>
      </c>
      <c r="F7" s="3587">
        <v>43019.0</v>
      </c>
      <c r="G7" s="3584"/>
      <c r="H7" s="3584" t="s">
        <v>4777</v>
      </c>
      <c r="I7" s="3584" t="s">
        <v>11417</v>
      </c>
      <c r="J7" s="3584" t="s">
        <v>11418</v>
      </c>
      <c r="K7" s="2455"/>
      <c r="L7" s="3581"/>
      <c r="M7" s="3588">
        <v>43046.0</v>
      </c>
      <c r="N7" s="3588">
        <v>43081.0</v>
      </c>
      <c r="O7" s="3588">
        <v>43109.0</v>
      </c>
      <c r="P7" s="3582"/>
      <c r="Q7" s="2455"/>
      <c r="R7" s="2455"/>
      <c r="S7" s="2455"/>
      <c r="T7" s="3582"/>
      <c r="U7" s="2455"/>
      <c r="V7" s="2455"/>
      <c r="W7" s="2455"/>
      <c r="X7" s="2455"/>
      <c r="Y7" s="2455"/>
      <c r="Z7" s="2455"/>
      <c r="AA7" s="2455"/>
      <c r="AB7" s="2455"/>
      <c r="AC7" s="2455"/>
    </row>
    <row r="8">
      <c r="A8" s="3589" t="s">
        <v>11419</v>
      </c>
      <c r="B8" s="3584" t="s">
        <v>113</v>
      </c>
      <c r="C8" s="3584">
        <v>1.0</v>
      </c>
      <c r="D8" s="3585"/>
      <c r="E8" s="3586">
        <v>43136.0</v>
      </c>
      <c r="F8" s="3580"/>
      <c r="G8" s="2455"/>
      <c r="H8" s="3584" t="s">
        <v>4777</v>
      </c>
      <c r="I8" s="3584" t="s">
        <v>11420</v>
      </c>
      <c r="J8" s="3584" t="s">
        <v>6583</v>
      </c>
      <c r="K8" s="2455"/>
      <c r="L8" s="3581"/>
      <c r="M8" s="3588">
        <v>43139.0</v>
      </c>
      <c r="N8" s="2455"/>
      <c r="O8" s="2455"/>
      <c r="P8" s="3582"/>
      <c r="Q8" s="2455"/>
      <c r="R8" s="2455"/>
      <c r="S8" s="2455"/>
      <c r="T8" s="3582"/>
      <c r="U8" s="2455"/>
      <c r="V8" s="2455"/>
      <c r="W8" s="2455"/>
      <c r="X8" s="2455"/>
      <c r="Y8" s="2455"/>
      <c r="Z8" s="2455"/>
      <c r="AA8" s="2455"/>
      <c r="AB8" s="2455"/>
      <c r="AC8" s="2455"/>
    </row>
    <row r="9">
      <c r="A9" s="3577" t="s">
        <v>24</v>
      </c>
      <c r="B9" s="2455"/>
      <c r="C9" s="2455"/>
      <c r="D9" s="3585"/>
      <c r="E9" s="3579"/>
      <c r="F9" s="3580"/>
      <c r="G9" s="2455"/>
      <c r="H9" s="2455"/>
      <c r="I9" s="2455"/>
      <c r="J9" s="2455"/>
      <c r="K9" s="2455"/>
      <c r="L9" s="3581"/>
      <c r="M9" s="2455"/>
      <c r="N9" s="2455"/>
      <c r="O9" s="2455"/>
      <c r="P9" s="3582"/>
      <c r="Q9" s="2455"/>
      <c r="R9" s="2455"/>
      <c r="S9" s="2455"/>
      <c r="T9" s="3582"/>
      <c r="U9" s="2455"/>
      <c r="V9" s="2455"/>
      <c r="W9" s="2455"/>
      <c r="X9" s="2455"/>
      <c r="Y9" s="2455"/>
      <c r="Z9" s="2455"/>
      <c r="AA9" s="2455"/>
      <c r="AB9" s="2455"/>
      <c r="AC9" s="2455"/>
    </row>
    <row r="10">
      <c r="A10" s="3583" t="s">
        <v>25</v>
      </c>
      <c r="B10" s="3584" t="s">
        <v>113</v>
      </c>
      <c r="C10" s="3584">
        <v>1.0</v>
      </c>
      <c r="D10" s="3584" t="s">
        <v>11421</v>
      </c>
      <c r="E10" s="3586">
        <v>43037.0</v>
      </c>
      <c r="F10" s="3587">
        <v>43052.0</v>
      </c>
      <c r="G10" s="3584"/>
      <c r="H10" s="3584" t="s">
        <v>11422</v>
      </c>
      <c r="I10" s="3584" t="s">
        <v>11423</v>
      </c>
      <c r="J10" s="3584" t="s">
        <v>11424</v>
      </c>
      <c r="K10" s="2455"/>
      <c r="L10" s="3581"/>
      <c r="M10" s="3590">
        <v>41250.0</v>
      </c>
      <c r="N10" s="3590">
        <v>43081.0</v>
      </c>
      <c r="O10" s="3590"/>
      <c r="P10" s="3582"/>
      <c r="Q10" s="2455"/>
      <c r="R10" s="2455"/>
      <c r="S10" s="2455"/>
      <c r="T10" s="3582"/>
      <c r="U10" s="2455"/>
      <c r="V10" s="2455"/>
      <c r="W10" s="2455"/>
      <c r="X10" s="2455"/>
      <c r="Y10" s="2455"/>
      <c r="Z10" s="2455"/>
      <c r="AA10" s="2455"/>
      <c r="AB10" s="2455"/>
      <c r="AC10" s="2455"/>
    </row>
    <row r="11">
      <c r="A11" s="3591" t="s">
        <v>28</v>
      </c>
      <c r="B11" s="3584" t="s">
        <v>113</v>
      </c>
      <c r="C11" s="3584">
        <v>1.0</v>
      </c>
      <c r="D11" s="3585" t="s">
        <v>11421</v>
      </c>
      <c r="E11" s="3586">
        <v>43012.0</v>
      </c>
      <c r="F11" s="3587"/>
      <c r="G11" s="3584"/>
      <c r="H11" s="3584" t="s">
        <v>4752</v>
      </c>
      <c r="I11" s="3584" t="s">
        <v>11425</v>
      </c>
      <c r="J11" s="3584" t="s">
        <v>6551</v>
      </c>
      <c r="K11" s="3584" t="s">
        <v>11426</v>
      </c>
      <c r="L11" s="3581"/>
      <c r="M11" s="3590">
        <v>43052.0</v>
      </c>
      <c r="N11" s="3590">
        <v>43073.0</v>
      </c>
      <c r="O11" s="2455"/>
      <c r="P11" s="3582"/>
      <c r="Q11" s="2455"/>
      <c r="R11" s="2455"/>
      <c r="S11" s="2455"/>
      <c r="T11" s="3582"/>
      <c r="U11" s="2455"/>
      <c r="V11" s="2455"/>
      <c r="W11" s="2455"/>
      <c r="X11" s="2455"/>
      <c r="Y11" s="2455"/>
      <c r="Z11" s="2455"/>
      <c r="AA11" s="2455"/>
      <c r="AB11" s="2455"/>
      <c r="AC11" s="2455"/>
    </row>
    <row r="12">
      <c r="A12" s="3577" t="s">
        <v>29</v>
      </c>
      <c r="B12" s="2455"/>
      <c r="C12" s="2455"/>
      <c r="D12" s="3578"/>
      <c r="E12" s="3579"/>
      <c r="F12" s="3580"/>
      <c r="G12" s="2455"/>
      <c r="H12" s="2455"/>
      <c r="I12" s="2455"/>
      <c r="J12" s="2455"/>
      <c r="K12" s="2455"/>
      <c r="L12" s="3581"/>
      <c r="M12" s="2455"/>
      <c r="N12" s="2455"/>
      <c r="O12" s="2455"/>
      <c r="P12" s="3582"/>
      <c r="Q12" s="2455"/>
      <c r="R12" s="2455"/>
      <c r="S12" s="2455"/>
      <c r="T12" s="3582"/>
      <c r="U12" s="2455"/>
      <c r="V12" s="2455"/>
      <c r="W12" s="2455"/>
      <c r="X12" s="2455"/>
      <c r="Y12" s="2455"/>
      <c r="Z12" s="2455"/>
      <c r="AA12" s="2455"/>
      <c r="AB12" s="2455"/>
      <c r="AC12" s="2455"/>
    </row>
    <row r="13">
      <c r="A13" s="3583" t="s">
        <v>30</v>
      </c>
      <c r="B13" s="3584" t="s">
        <v>113</v>
      </c>
      <c r="C13" s="3584">
        <v>1.0</v>
      </c>
      <c r="D13" s="3578"/>
      <c r="E13" s="3586">
        <v>43019.0</v>
      </c>
      <c r="F13" s="3587">
        <v>43055.0</v>
      </c>
      <c r="G13" s="3592">
        <v>43104.0</v>
      </c>
      <c r="H13" s="3584" t="s">
        <v>4752</v>
      </c>
      <c r="I13" s="3584" t="s">
        <v>11427</v>
      </c>
      <c r="J13" s="3584" t="s">
        <v>11428</v>
      </c>
      <c r="K13" s="2455"/>
      <c r="L13" s="3581"/>
      <c r="M13" s="3590">
        <v>43077.0</v>
      </c>
      <c r="N13" s="3590">
        <v>42747.0</v>
      </c>
      <c r="O13" s="2455"/>
      <c r="P13" s="3582"/>
      <c r="Q13" s="2455"/>
      <c r="R13" s="2455"/>
      <c r="S13" s="2455"/>
      <c r="T13" s="3582"/>
      <c r="U13" s="2455"/>
      <c r="V13" s="2455"/>
      <c r="W13" s="2455"/>
      <c r="X13" s="2455"/>
      <c r="Y13" s="2455"/>
      <c r="Z13" s="2455"/>
      <c r="AA13" s="2455"/>
      <c r="AB13" s="2455"/>
      <c r="AC13" s="2455"/>
    </row>
    <row r="14">
      <c r="A14" s="3583" t="s">
        <v>35</v>
      </c>
      <c r="B14" s="3584" t="s">
        <v>113</v>
      </c>
      <c r="C14" s="3584">
        <v>1.0</v>
      </c>
      <c r="D14" s="3578"/>
      <c r="E14" s="3586">
        <v>43059.0</v>
      </c>
      <c r="F14" s="3587">
        <v>43061.0</v>
      </c>
      <c r="G14" s="3593">
        <v>43068.0</v>
      </c>
      <c r="H14" s="3584" t="s">
        <v>4752</v>
      </c>
      <c r="I14" s="3584" t="s">
        <v>11429</v>
      </c>
      <c r="J14" s="3584" t="s">
        <v>11430</v>
      </c>
      <c r="K14" s="2455"/>
      <c r="L14" s="3581"/>
      <c r="M14" s="3590">
        <v>42738.0</v>
      </c>
      <c r="N14" s="3590">
        <v>42744.0</v>
      </c>
      <c r="O14" s="3590">
        <v>42745.0</v>
      </c>
      <c r="P14" s="3594">
        <v>42750.0</v>
      </c>
      <c r="Q14" s="2455"/>
      <c r="R14" s="2455"/>
      <c r="S14" s="2455"/>
      <c r="T14" s="3582"/>
      <c r="U14" s="2455"/>
      <c r="V14" s="2455"/>
      <c r="W14" s="2455"/>
      <c r="X14" s="3584"/>
      <c r="Y14" s="2455"/>
      <c r="Z14" s="2455"/>
      <c r="AA14" s="2455"/>
      <c r="AB14" s="2455"/>
      <c r="AC14" s="2455"/>
    </row>
    <row r="15">
      <c r="A15" s="3583" t="s">
        <v>8798</v>
      </c>
      <c r="B15" s="3584" t="s">
        <v>113</v>
      </c>
      <c r="C15" s="3584">
        <v>1.0</v>
      </c>
      <c r="D15" s="3578"/>
      <c r="E15" s="3586">
        <v>43006.0</v>
      </c>
      <c r="F15" s="3587"/>
      <c r="G15" s="3584"/>
      <c r="H15" s="3584" t="s">
        <v>4777</v>
      </c>
      <c r="I15" s="3584" t="s">
        <v>11431</v>
      </c>
      <c r="J15" s="3584" t="s">
        <v>11432</v>
      </c>
      <c r="K15" s="2455"/>
      <c r="L15" s="3581"/>
      <c r="M15" s="3590">
        <v>43035.0</v>
      </c>
      <c r="N15" s="3590">
        <v>43042.0</v>
      </c>
      <c r="O15" s="3590">
        <v>43056.0</v>
      </c>
      <c r="P15" s="3594">
        <v>43077.0</v>
      </c>
      <c r="Q15" s="3595">
        <v>42657.0</v>
      </c>
      <c r="R15" s="3595">
        <v>42678.0</v>
      </c>
      <c r="S15" s="3595">
        <v>42685.0</v>
      </c>
      <c r="T15" s="3596">
        <v>42692.0</v>
      </c>
      <c r="U15" s="2455"/>
      <c r="V15" s="2455"/>
      <c r="W15" s="2455"/>
      <c r="X15" s="2455"/>
      <c r="Y15" s="2455"/>
      <c r="Z15" s="2455"/>
      <c r="AA15" s="2455"/>
      <c r="AB15" s="2455"/>
      <c r="AC15" s="2455"/>
    </row>
    <row r="16">
      <c r="A16" s="3583" t="s">
        <v>36</v>
      </c>
      <c r="B16" s="3584" t="s">
        <v>113</v>
      </c>
      <c r="C16" s="3584">
        <v>1.0</v>
      </c>
      <c r="D16" s="3578"/>
      <c r="E16" s="3586">
        <v>43027.0</v>
      </c>
      <c r="F16" s="3580"/>
      <c r="G16" s="2455"/>
      <c r="H16" s="3584" t="s">
        <v>4777</v>
      </c>
      <c r="I16" s="3584" t="s">
        <v>11417</v>
      </c>
      <c r="J16" s="3584" t="s">
        <v>11433</v>
      </c>
      <c r="K16" s="2455"/>
      <c r="L16" s="3581"/>
      <c r="M16" s="3590">
        <v>43046.0</v>
      </c>
      <c r="N16" s="3590">
        <v>43053.0</v>
      </c>
      <c r="O16" s="3590">
        <v>42744.0</v>
      </c>
      <c r="P16" s="3582"/>
      <c r="Q16" s="2455"/>
      <c r="R16" s="2455"/>
      <c r="S16" s="2455"/>
      <c r="T16" s="3582"/>
      <c r="U16" s="2455"/>
      <c r="V16" s="2455"/>
      <c r="W16" s="2455"/>
      <c r="X16" s="2455"/>
      <c r="Y16" s="2455"/>
      <c r="Z16" s="2455"/>
      <c r="AA16" s="2455"/>
      <c r="AB16" s="2455"/>
      <c r="AC16" s="2455"/>
    </row>
    <row r="17">
      <c r="A17" s="3583" t="s">
        <v>42</v>
      </c>
      <c r="B17" s="3584" t="s">
        <v>113</v>
      </c>
      <c r="C17" s="3584">
        <v>1.0</v>
      </c>
      <c r="D17" s="3578"/>
      <c r="E17" s="3586">
        <v>43066.0</v>
      </c>
      <c r="F17" s="3580"/>
      <c r="G17" s="2455"/>
      <c r="H17" s="3584" t="s">
        <v>4777</v>
      </c>
      <c r="I17" s="3584" t="s">
        <v>11434</v>
      </c>
      <c r="J17" s="3584" t="s">
        <v>11435</v>
      </c>
      <c r="K17" s="2455"/>
      <c r="L17" s="3581"/>
      <c r="M17" s="3590">
        <v>42761.0</v>
      </c>
      <c r="N17" s="3590">
        <v>42768.0</v>
      </c>
      <c r="O17" s="2455"/>
      <c r="P17" s="3582"/>
      <c r="Q17" s="2455"/>
      <c r="R17" s="2455"/>
      <c r="S17" s="2455"/>
      <c r="T17" s="3582"/>
      <c r="U17" s="2455"/>
      <c r="V17" s="2455"/>
      <c r="W17" s="2455"/>
      <c r="X17" s="2455"/>
      <c r="Y17" s="2455"/>
      <c r="Z17" s="2455"/>
      <c r="AA17" s="2455"/>
      <c r="AB17" s="2455"/>
      <c r="AC17" s="2455"/>
    </row>
    <row r="18">
      <c r="A18" s="3583" t="s">
        <v>61</v>
      </c>
      <c r="B18" s="3584" t="s">
        <v>113</v>
      </c>
      <c r="C18" s="3584">
        <v>4.0</v>
      </c>
      <c r="D18" s="3585" t="s">
        <v>11436</v>
      </c>
      <c r="E18" s="3586">
        <v>43045.0</v>
      </c>
      <c r="F18" s="3580"/>
      <c r="G18" s="2455"/>
      <c r="H18" s="3584" t="s">
        <v>6544</v>
      </c>
      <c r="I18" s="3584" t="s">
        <v>11437</v>
      </c>
      <c r="J18" s="3584" t="s">
        <v>11438</v>
      </c>
      <c r="K18" s="2455"/>
      <c r="L18" s="3581"/>
      <c r="M18" s="3590">
        <v>43070.0</v>
      </c>
      <c r="N18" s="3590">
        <v>43082.0</v>
      </c>
      <c r="O18" s="3590">
        <v>42758.0</v>
      </c>
      <c r="P18" s="3597"/>
      <c r="Q18" s="2455"/>
      <c r="R18" s="2455"/>
      <c r="S18" s="2455"/>
      <c r="T18" s="3582"/>
      <c r="U18" s="2455"/>
      <c r="V18" s="2455"/>
      <c r="W18" s="2455"/>
      <c r="X18" s="2455"/>
      <c r="Y18" s="2455"/>
      <c r="Z18" s="2455"/>
      <c r="AA18" s="2455"/>
      <c r="AB18" s="2455"/>
      <c r="AC18" s="2455"/>
    </row>
    <row r="19">
      <c r="A19" s="3583" t="s">
        <v>70</v>
      </c>
      <c r="B19" s="3584" t="s">
        <v>113</v>
      </c>
      <c r="C19" s="3584">
        <v>1.0</v>
      </c>
      <c r="D19" s="3578"/>
      <c r="E19" s="3586">
        <v>43035.0</v>
      </c>
      <c r="F19" s="3587">
        <v>43046.0</v>
      </c>
      <c r="G19" s="2455"/>
      <c r="H19" s="3584" t="s">
        <v>4777</v>
      </c>
      <c r="I19" s="3584" t="s">
        <v>11439</v>
      </c>
      <c r="J19" s="3584" t="s">
        <v>11440</v>
      </c>
      <c r="K19" s="2455"/>
      <c r="L19" s="3581"/>
      <c r="M19" s="3590">
        <v>43073.0</v>
      </c>
      <c r="N19" s="3590">
        <v>43084.0</v>
      </c>
      <c r="O19" s="3590">
        <v>42743.0</v>
      </c>
      <c r="P19" s="3582"/>
      <c r="Q19" s="2455"/>
      <c r="R19" s="2455"/>
      <c r="S19" s="2455"/>
      <c r="T19" s="3582"/>
      <c r="U19" s="2455"/>
      <c r="V19" s="2455"/>
      <c r="W19" s="2455"/>
      <c r="X19" s="2455"/>
      <c r="Y19" s="2455"/>
      <c r="Z19" s="2455"/>
      <c r="AA19" s="2455"/>
      <c r="AB19" s="2455"/>
      <c r="AC19" s="2455"/>
    </row>
    <row r="20">
      <c r="A20" s="3598" t="s">
        <v>3637</v>
      </c>
      <c r="B20" s="2455"/>
      <c r="C20" s="2455"/>
      <c r="D20" s="3578"/>
      <c r="E20" s="3579"/>
      <c r="F20" s="3580"/>
      <c r="G20" s="2455"/>
      <c r="H20" s="2455"/>
      <c r="I20" s="2455"/>
      <c r="J20" s="2455"/>
      <c r="K20" s="2455"/>
      <c r="L20" s="3581"/>
      <c r="M20" s="2455"/>
      <c r="N20" s="2455"/>
      <c r="O20" s="2455"/>
      <c r="P20" s="3582"/>
      <c r="Q20" s="2455"/>
      <c r="R20" s="2455"/>
      <c r="S20" s="2455"/>
      <c r="T20" s="3582"/>
      <c r="U20" s="2455"/>
      <c r="V20" s="2455"/>
      <c r="W20" s="2455"/>
      <c r="X20" s="2455"/>
      <c r="Y20" s="2455"/>
      <c r="Z20" s="2455"/>
      <c r="AA20" s="2455"/>
      <c r="AB20" s="2455"/>
      <c r="AC20" s="2455"/>
    </row>
    <row r="21">
      <c r="A21" s="3583" t="s">
        <v>78</v>
      </c>
      <c r="B21" s="3584" t="s">
        <v>113</v>
      </c>
      <c r="C21" s="3584">
        <v>3.0</v>
      </c>
      <c r="D21" s="3585" t="s">
        <v>11441</v>
      </c>
      <c r="E21" s="3586">
        <v>43013.0</v>
      </c>
      <c r="F21" s="3587">
        <v>43033.0</v>
      </c>
      <c r="G21" s="2455"/>
      <c r="H21" s="3584" t="s">
        <v>4851</v>
      </c>
      <c r="I21" s="3584" t="s">
        <v>11425</v>
      </c>
      <c r="J21" s="3584" t="s">
        <v>11442</v>
      </c>
      <c r="K21" s="2455"/>
      <c r="L21" s="3581"/>
      <c r="M21" s="3590">
        <v>43077.0</v>
      </c>
      <c r="N21" s="3590">
        <v>43087.0</v>
      </c>
      <c r="O21" s="3590">
        <v>42743.0</v>
      </c>
      <c r="P21" s="3582"/>
      <c r="Q21" s="2455"/>
      <c r="R21" s="2455"/>
      <c r="S21" s="2455"/>
      <c r="T21" s="3582"/>
      <c r="U21" s="2455"/>
      <c r="V21" s="2455"/>
      <c r="W21" s="2455"/>
      <c r="X21" s="2455"/>
      <c r="Y21" s="2455"/>
      <c r="Z21" s="2455"/>
      <c r="AA21" s="2455"/>
      <c r="AB21" s="2455"/>
      <c r="AC21" s="2455"/>
    </row>
    <row r="22">
      <c r="A22" s="3583" t="s">
        <v>87</v>
      </c>
      <c r="B22" s="3584" t="s">
        <v>113</v>
      </c>
      <c r="C22" s="3584">
        <v>3.0</v>
      </c>
      <c r="D22" s="3585" t="s">
        <v>11443</v>
      </c>
      <c r="E22" s="3586">
        <v>43034.0</v>
      </c>
      <c r="F22" s="3580"/>
      <c r="G22" s="2455"/>
      <c r="H22" s="3584" t="s">
        <v>4765</v>
      </c>
      <c r="I22" s="3584" t="s">
        <v>11439</v>
      </c>
      <c r="J22" s="3584" t="s">
        <v>11440</v>
      </c>
      <c r="K22" s="2455"/>
      <c r="L22" s="3581"/>
      <c r="M22" s="3590">
        <v>43077.0</v>
      </c>
      <c r="N22" s="3590">
        <v>43084.0</v>
      </c>
      <c r="O22" s="3590">
        <v>42747.0</v>
      </c>
      <c r="P22" s="3582"/>
      <c r="Q22" s="2455"/>
      <c r="R22" s="2455"/>
      <c r="S22" s="2455"/>
      <c r="T22" s="3582"/>
      <c r="U22" s="2455"/>
      <c r="V22" s="2455"/>
      <c r="W22" s="2455"/>
      <c r="X22" s="2455"/>
      <c r="Y22" s="2455"/>
      <c r="Z22" s="2455"/>
      <c r="AA22" s="2455"/>
      <c r="AB22" s="2455"/>
      <c r="AC22" s="2455"/>
    </row>
    <row r="23">
      <c r="A23" s="3583" t="s">
        <v>93</v>
      </c>
      <c r="B23" s="3584" t="s">
        <v>113</v>
      </c>
      <c r="C23" s="3584">
        <v>3.0</v>
      </c>
      <c r="D23" s="3585" t="s">
        <v>11441</v>
      </c>
      <c r="E23" s="3599">
        <v>43011.0</v>
      </c>
      <c r="F23" s="3586">
        <v>43027.0</v>
      </c>
      <c r="G23" s="3584"/>
      <c r="H23" s="3584" t="s">
        <v>4765</v>
      </c>
      <c r="I23" s="3584" t="s">
        <v>11425</v>
      </c>
      <c r="J23" s="3584" t="s">
        <v>11444</v>
      </c>
      <c r="K23" s="2455"/>
      <c r="L23" s="3600" t="s">
        <v>11445</v>
      </c>
      <c r="M23" s="3590">
        <v>43069.0</v>
      </c>
      <c r="N23" s="3590">
        <v>43084.0</v>
      </c>
      <c r="O23" s="3590">
        <v>42753.0</v>
      </c>
      <c r="P23" s="3582"/>
      <c r="Q23" s="3601">
        <v>42712.0</v>
      </c>
      <c r="R23" s="3601">
        <v>42719.0</v>
      </c>
      <c r="S23" s="3601">
        <v>42387.0</v>
      </c>
      <c r="T23" s="3582"/>
      <c r="U23" s="2455"/>
      <c r="V23" s="2455"/>
      <c r="W23" s="2455"/>
      <c r="X23" s="2455"/>
      <c r="Y23" s="2455"/>
      <c r="Z23" s="2455"/>
      <c r="AA23" s="2455"/>
      <c r="AB23" s="2455"/>
      <c r="AC23" s="2455"/>
    </row>
    <row r="24">
      <c r="A24" s="3583" t="s">
        <v>3829</v>
      </c>
      <c r="B24" s="3584" t="s">
        <v>113</v>
      </c>
      <c r="C24" s="3584">
        <v>1.0</v>
      </c>
      <c r="D24" s="3578"/>
      <c r="E24" s="3586">
        <v>43039.0</v>
      </c>
      <c r="F24" s="3580"/>
      <c r="G24" s="2455"/>
      <c r="H24" s="3584" t="s">
        <v>4777</v>
      </c>
      <c r="I24" s="3584" t="s">
        <v>11423</v>
      </c>
      <c r="J24" s="3584" t="s">
        <v>11446</v>
      </c>
      <c r="K24" s="2455"/>
      <c r="L24" s="3581"/>
      <c r="M24" s="3590">
        <v>43076.0</v>
      </c>
      <c r="N24" s="3590">
        <v>43083.0</v>
      </c>
      <c r="O24" s="3590">
        <v>42753.0</v>
      </c>
      <c r="P24" s="3582"/>
      <c r="Q24" s="2455"/>
      <c r="R24" s="2455"/>
      <c r="S24" s="2455"/>
      <c r="T24" s="3582"/>
      <c r="U24" s="2455"/>
      <c r="V24" s="2455"/>
      <c r="W24" s="2455"/>
      <c r="X24" s="2455"/>
      <c r="Y24" s="2455"/>
      <c r="Z24" s="2455"/>
      <c r="AA24" s="2455"/>
      <c r="AB24" s="2455"/>
      <c r="AC24" s="2455"/>
    </row>
    <row r="25">
      <c r="A25" s="3577" t="s">
        <v>107</v>
      </c>
      <c r="B25" s="2455"/>
      <c r="C25" s="2455"/>
      <c r="D25" s="3578"/>
      <c r="E25" s="3579"/>
      <c r="F25" s="3580"/>
      <c r="G25" s="2455"/>
      <c r="H25" s="2455"/>
      <c r="I25" s="2455"/>
      <c r="J25" s="2455"/>
      <c r="K25" s="2455"/>
      <c r="L25" s="3581"/>
      <c r="M25" s="2455"/>
      <c r="N25" s="2455"/>
      <c r="O25" s="2455"/>
      <c r="P25" s="3582"/>
      <c r="Q25" s="2455"/>
      <c r="R25" s="2455"/>
      <c r="S25" s="2455"/>
      <c r="T25" s="3582"/>
      <c r="U25" s="2455"/>
      <c r="V25" s="2455"/>
      <c r="W25" s="2455"/>
      <c r="X25" s="2455"/>
      <c r="Y25" s="2455"/>
      <c r="Z25" s="2455"/>
      <c r="AA25" s="2455"/>
      <c r="AB25" s="2455"/>
      <c r="AC25" s="2455"/>
    </row>
    <row r="26">
      <c r="A26" s="3583" t="s">
        <v>108</v>
      </c>
      <c r="B26" s="3584" t="s">
        <v>113</v>
      </c>
      <c r="C26" s="3584">
        <v>2.0</v>
      </c>
      <c r="D26" s="3585"/>
      <c r="E26" s="3586">
        <v>43035.0</v>
      </c>
      <c r="F26" s="3580"/>
      <c r="G26" s="2455"/>
      <c r="H26" s="3584" t="s">
        <v>4765</v>
      </c>
      <c r="I26" s="3584" t="s">
        <v>11425</v>
      </c>
      <c r="J26" s="3584" t="s">
        <v>11447</v>
      </c>
      <c r="K26" s="2455"/>
      <c r="L26" s="3581"/>
      <c r="M26" s="3590">
        <v>43070.0</v>
      </c>
      <c r="N26" s="3590">
        <v>43076.0</v>
      </c>
      <c r="O26" s="2455"/>
      <c r="P26" s="3582"/>
      <c r="Q26" s="2455"/>
      <c r="R26" s="2455"/>
      <c r="S26" s="2455"/>
      <c r="T26" s="3582"/>
      <c r="U26" s="2455"/>
      <c r="V26" s="2455"/>
      <c r="W26" s="2455"/>
      <c r="X26" s="2455"/>
      <c r="Y26" s="2455"/>
      <c r="Z26" s="2455"/>
      <c r="AA26" s="2455"/>
      <c r="AB26" s="2455"/>
      <c r="AC26" s="2455"/>
    </row>
    <row r="27">
      <c r="A27" s="3577" t="s">
        <v>109</v>
      </c>
      <c r="B27" s="3584"/>
      <c r="C27" s="3584"/>
      <c r="D27" s="3578"/>
      <c r="E27" s="3579"/>
      <c r="F27" s="3580"/>
      <c r="G27" s="2455"/>
      <c r="H27" s="2455"/>
      <c r="I27" s="2455"/>
      <c r="J27" s="2455"/>
      <c r="K27" s="2455"/>
      <c r="L27" s="3581"/>
      <c r="M27" s="2455"/>
      <c r="N27" s="2455"/>
      <c r="O27" s="2455"/>
      <c r="P27" s="3582"/>
      <c r="Q27" s="2455"/>
      <c r="R27" s="2455"/>
      <c r="S27" s="2455"/>
      <c r="T27" s="3582"/>
      <c r="U27" s="2455"/>
      <c r="V27" s="2455"/>
      <c r="W27" s="2455"/>
      <c r="X27" s="2455"/>
      <c r="Y27" s="2455"/>
      <c r="Z27" s="2455"/>
      <c r="AA27" s="2455"/>
      <c r="AB27" s="2455"/>
      <c r="AC27" s="2455"/>
    </row>
    <row r="28">
      <c r="A28" s="3583" t="s">
        <v>110</v>
      </c>
      <c r="B28" s="3584" t="s">
        <v>113</v>
      </c>
      <c r="C28" s="3585">
        <v>3.0</v>
      </c>
      <c r="D28" s="3585" t="s">
        <v>11448</v>
      </c>
      <c r="E28" s="3602">
        <v>43045.0</v>
      </c>
      <c r="F28" s="3580"/>
      <c r="G28" s="2455"/>
      <c r="H28" s="3584" t="s">
        <v>4777</v>
      </c>
      <c r="I28" s="3584" t="s">
        <v>11449</v>
      </c>
      <c r="J28" s="3584" t="s">
        <v>11450</v>
      </c>
      <c r="K28" s="2455"/>
      <c r="L28" s="3600" t="s">
        <v>11451</v>
      </c>
      <c r="M28" s="3590">
        <v>43076.0</v>
      </c>
      <c r="N28" s="3590">
        <v>43083.0</v>
      </c>
      <c r="O28" s="2455"/>
      <c r="P28" s="3582"/>
      <c r="Q28" s="2455"/>
      <c r="R28" s="2455"/>
      <c r="S28" s="2455"/>
      <c r="T28" s="3582"/>
      <c r="U28" s="2455"/>
      <c r="V28" s="2455"/>
      <c r="W28" s="2455"/>
      <c r="X28" s="2455"/>
      <c r="Y28" s="2455"/>
      <c r="Z28" s="2455"/>
      <c r="AA28" s="2455"/>
      <c r="AB28" s="2455"/>
      <c r="AC28" s="2455"/>
    </row>
    <row r="29">
      <c r="A29" s="3577" t="s">
        <v>128</v>
      </c>
      <c r="B29" s="2455"/>
      <c r="C29" s="2455"/>
      <c r="D29" s="3578"/>
      <c r="E29" s="3579"/>
      <c r="F29" s="3580"/>
      <c r="G29" s="2455"/>
      <c r="H29" s="2455"/>
      <c r="I29" s="2455"/>
      <c r="J29" s="2455"/>
      <c r="K29" s="2455"/>
      <c r="L29" s="3581"/>
      <c r="M29" s="2455"/>
      <c r="N29" s="2455"/>
      <c r="O29" s="2455"/>
      <c r="P29" s="3582"/>
      <c r="Q29" s="2455"/>
      <c r="R29" s="2455"/>
      <c r="S29" s="2455"/>
      <c r="T29" s="3582"/>
      <c r="U29" s="2455"/>
      <c r="V29" s="2455"/>
      <c r="W29" s="2455"/>
      <c r="X29" s="2455"/>
      <c r="Y29" s="2455"/>
      <c r="Z29" s="2455"/>
      <c r="AA29" s="2455"/>
      <c r="AB29" s="2455"/>
      <c r="AC29" s="2455"/>
    </row>
    <row r="30">
      <c r="A30" s="3583" t="s">
        <v>129</v>
      </c>
      <c r="B30" s="3584" t="s">
        <v>113</v>
      </c>
      <c r="C30" s="3584">
        <v>1.0</v>
      </c>
      <c r="E30" s="3586">
        <v>43024.0</v>
      </c>
      <c r="F30" s="3587">
        <v>43031.0</v>
      </c>
      <c r="G30" s="3590">
        <v>43066.0</v>
      </c>
      <c r="H30" s="3584" t="s">
        <v>4851</v>
      </c>
      <c r="I30" s="3584" t="s">
        <v>11452</v>
      </c>
      <c r="J30" s="3584" t="s">
        <v>6574</v>
      </c>
      <c r="K30" s="2455"/>
      <c r="L30" s="3581"/>
      <c r="M30" s="3590">
        <v>43055.0</v>
      </c>
      <c r="N30" s="3590">
        <v>43076.0</v>
      </c>
      <c r="O30" s="3590">
        <v>42746.0</v>
      </c>
      <c r="P30" s="3582"/>
      <c r="Q30" s="2455"/>
      <c r="R30" s="2455"/>
      <c r="S30" s="2455"/>
      <c r="T30" s="3582"/>
      <c r="U30" s="2455"/>
      <c r="V30" s="2455"/>
      <c r="W30" s="2455"/>
      <c r="X30" s="2455"/>
      <c r="Y30" s="2455"/>
      <c r="Z30" s="2455"/>
      <c r="AA30" s="2455"/>
      <c r="AB30" s="2455"/>
      <c r="AC30" s="2455"/>
    </row>
    <row r="31">
      <c r="A31" s="3577" t="s">
        <v>130</v>
      </c>
      <c r="B31" s="2455"/>
      <c r="C31" s="2455"/>
      <c r="D31" s="3578"/>
      <c r="E31" s="3579"/>
      <c r="F31" s="3580"/>
      <c r="G31" s="2455"/>
      <c r="H31" s="2455"/>
      <c r="I31" s="2455"/>
      <c r="J31" s="2455"/>
      <c r="K31" s="2455"/>
      <c r="L31" s="3581"/>
      <c r="M31" s="2455"/>
      <c r="N31" s="2455"/>
      <c r="O31" s="2455"/>
      <c r="P31" s="3582"/>
      <c r="Q31" s="2455"/>
      <c r="R31" s="2455"/>
      <c r="S31" s="2455"/>
      <c r="T31" s="3582"/>
      <c r="U31" s="2455"/>
      <c r="V31" s="2455"/>
      <c r="W31" s="2455"/>
      <c r="X31" s="2455"/>
      <c r="Y31" s="2455"/>
      <c r="Z31" s="2455"/>
      <c r="AA31" s="2455"/>
      <c r="AB31" s="2455"/>
      <c r="AC31" s="2455"/>
    </row>
    <row r="32" customHeight="1">
      <c r="A32" s="3583" t="s">
        <v>3853</v>
      </c>
      <c r="B32" s="3584" t="s">
        <v>113</v>
      </c>
      <c r="C32" s="3584">
        <v>1.0</v>
      </c>
      <c r="D32" s="3578"/>
      <c r="E32" s="3586">
        <v>43028.0</v>
      </c>
      <c r="F32" s="3580"/>
      <c r="G32" s="2455"/>
      <c r="H32" s="3584" t="s">
        <v>4777</v>
      </c>
      <c r="I32" s="3584" t="s">
        <v>11449</v>
      </c>
      <c r="J32" s="3584" t="s">
        <v>11453</v>
      </c>
      <c r="K32" s="2455"/>
      <c r="L32" s="3581"/>
      <c r="M32" s="3590">
        <v>43077.0</v>
      </c>
      <c r="N32" s="3590">
        <v>43080.0</v>
      </c>
      <c r="O32" s="3590">
        <v>43084.0</v>
      </c>
      <c r="P32" s="3582"/>
      <c r="Q32" s="2455"/>
      <c r="R32" s="2455"/>
      <c r="S32" s="2455"/>
      <c r="T32" s="3582"/>
      <c r="U32" s="2455"/>
      <c r="V32" s="2455"/>
      <c r="W32" s="2455"/>
      <c r="X32" s="2455"/>
      <c r="Y32" s="2455"/>
      <c r="Z32" s="2455"/>
      <c r="AA32" s="2455"/>
      <c r="AB32" s="2455"/>
      <c r="AC32" s="2455"/>
    </row>
    <row r="33">
      <c r="A33" s="3603" t="s">
        <v>134</v>
      </c>
      <c r="B33" s="3584" t="s">
        <v>113</v>
      </c>
      <c r="C33" s="3584">
        <v>2.0</v>
      </c>
      <c r="D33" s="3604" t="str">
        <f>HYPERLINK("https://moffitt.org/careers-education/education/undergraduate-and-graduate-medical-education/radiation-oncology-residency-program/","(New website online!)")</f>
        <v>(New website online!)</v>
      </c>
      <c r="E33" s="3586">
        <v>43047.0</v>
      </c>
      <c r="F33" s="3587">
        <v>43054.0</v>
      </c>
      <c r="G33" s="2455"/>
      <c r="H33" s="3584" t="s">
        <v>4777</v>
      </c>
      <c r="I33" s="3584" t="s">
        <v>11425</v>
      </c>
      <c r="J33" s="3584" t="s">
        <v>11454</v>
      </c>
      <c r="K33" s="2455"/>
      <c r="L33" s="3581"/>
      <c r="M33" s="3590">
        <v>42740.0</v>
      </c>
      <c r="N33" s="3590">
        <v>42743.0</v>
      </c>
      <c r="O33" s="2455"/>
      <c r="P33" s="3582"/>
      <c r="Q33" s="2455"/>
      <c r="R33" s="2455"/>
      <c r="S33" s="2455"/>
      <c r="T33" s="3582"/>
      <c r="U33" s="2455"/>
      <c r="V33" s="2455"/>
      <c r="W33" s="2455"/>
      <c r="X33" s="2455"/>
      <c r="Y33" s="2455"/>
      <c r="Z33" s="2455"/>
      <c r="AA33" s="2455"/>
      <c r="AB33" s="2455"/>
      <c r="AC33" s="2455"/>
    </row>
    <row r="34">
      <c r="A34" s="3583" t="s">
        <v>141</v>
      </c>
      <c r="B34" s="3584" t="s">
        <v>113</v>
      </c>
      <c r="C34" s="3584">
        <v>2.0</v>
      </c>
      <c r="D34" s="3585" t="s">
        <v>11455</v>
      </c>
      <c r="E34" s="3586">
        <v>43038.0</v>
      </c>
      <c r="F34" s="3580"/>
      <c r="G34" s="2455"/>
      <c r="H34" s="3584" t="s">
        <v>4765</v>
      </c>
      <c r="I34" s="3584" t="s">
        <v>11434</v>
      </c>
      <c r="J34" s="3584" t="s">
        <v>11456</v>
      </c>
      <c r="K34" s="3584" t="s">
        <v>11457</v>
      </c>
      <c r="L34" s="3600"/>
      <c r="M34" s="3590">
        <v>42740.0</v>
      </c>
      <c r="N34" s="2455"/>
      <c r="O34" s="2455"/>
      <c r="P34" s="3582"/>
      <c r="Q34" s="2455"/>
      <c r="R34" s="2455"/>
      <c r="S34" s="2455"/>
      <c r="T34" s="3582"/>
      <c r="U34" s="2455"/>
      <c r="V34" s="2455"/>
      <c r="W34" s="2455"/>
      <c r="X34" s="2455"/>
      <c r="Y34" s="2455"/>
      <c r="Z34" s="2455"/>
      <c r="AA34" s="2455"/>
      <c r="AB34" s="2455"/>
      <c r="AC34" s="2455"/>
    </row>
    <row r="35">
      <c r="A35" s="3583" t="s">
        <v>143</v>
      </c>
      <c r="B35" s="3584" t="s">
        <v>113</v>
      </c>
      <c r="C35" s="3584">
        <v>3.0</v>
      </c>
      <c r="D35" s="3585" t="s">
        <v>11458</v>
      </c>
      <c r="E35" s="3599">
        <v>43052.0</v>
      </c>
      <c r="F35" s="3590">
        <v>43056.0</v>
      </c>
      <c r="G35" s="3593">
        <v>43059.0</v>
      </c>
      <c r="H35" s="3584" t="s">
        <v>6544</v>
      </c>
      <c r="I35" s="3584" t="s">
        <v>11434</v>
      </c>
      <c r="J35" s="3584" t="s">
        <v>11435</v>
      </c>
      <c r="K35" s="2455"/>
      <c r="L35" s="3581"/>
      <c r="M35" s="3590">
        <v>42743.0</v>
      </c>
      <c r="N35" s="3590">
        <v>42747.0</v>
      </c>
      <c r="O35" s="3590">
        <v>42752.0</v>
      </c>
      <c r="P35" s="3582"/>
      <c r="Q35" s="2455"/>
      <c r="R35" s="2455"/>
      <c r="S35" s="2455"/>
      <c r="T35" s="3582"/>
      <c r="U35" s="2455"/>
      <c r="V35" s="2455"/>
      <c r="W35" s="2455"/>
      <c r="X35" s="2455"/>
      <c r="Y35" s="2455"/>
      <c r="Z35" s="2455"/>
      <c r="AA35" s="2455"/>
      <c r="AB35" s="2455"/>
      <c r="AC35" s="2455"/>
    </row>
    <row r="36">
      <c r="A36" s="3577" t="s">
        <v>149</v>
      </c>
      <c r="B36" s="2455"/>
      <c r="C36" s="2455"/>
      <c r="D36" s="3578"/>
      <c r="E36" s="3586"/>
      <c r="F36" s="3580"/>
      <c r="G36" s="2455"/>
      <c r="H36" s="3584"/>
      <c r="I36" s="3584"/>
      <c r="J36" s="3584"/>
      <c r="K36" s="2455"/>
      <c r="L36" s="3581"/>
      <c r="M36" s="3590"/>
      <c r="N36" s="3590"/>
      <c r="O36" s="3590"/>
      <c r="P36" s="3594"/>
      <c r="Q36" s="2455"/>
      <c r="R36" s="2455"/>
      <c r="S36" s="2455"/>
      <c r="T36" s="3582"/>
      <c r="U36" s="2455"/>
      <c r="V36" s="2455"/>
      <c r="W36" s="2455"/>
      <c r="X36" s="2455"/>
      <c r="Y36" s="2455"/>
      <c r="Z36" s="2455"/>
      <c r="AA36" s="2455"/>
      <c r="AB36" s="2455"/>
      <c r="AC36" s="2455"/>
    </row>
    <row r="37">
      <c r="A37" s="3583" t="s">
        <v>150</v>
      </c>
      <c r="B37" s="3584" t="s">
        <v>113</v>
      </c>
      <c r="C37" s="3584">
        <v>4.0</v>
      </c>
      <c r="D37" s="3585" t="s">
        <v>11459</v>
      </c>
      <c r="E37" s="3586">
        <v>43054.0</v>
      </c>
      <c r="F37" s="3587">
        <v>43074.0</v>
      </c>
      <c r="G37" s="2455"/>
      <c r="H37" s="3584" t="s">
        <v>4765</v>
      </c>
      <c r="I37" s="3584" t="s">
        <v>11425</v>
      </c>
      <c r="J37" s="3584" t="s">
        <v>6551</v>
      </c>
      <c r="K37" s="3584" t="s">
        <v>11460</v>
      </c>
      <c r="L37" s="3581"/>
      <c r="M37" s="3590">
        <v>42738.0</v>
      </c>
      <c r="N37" s="3590">
        <v>42740.0</v>
      </c>
      <c r="O37" s="3590">
        <v>42743.0</v>
      </c>
      <c r="P37" s="3594">
        <v>42747.0</v>
      </c>
      <c r="Q37" s="2455"/>
      <c r="R37" s="2455"/>
      <c r="S37" s="2455"/>
      <c r="T37" s="3582"/>
      <c r="U37" s="2455"/>
      <c r="V37" s="2455"/>
      <c r="W37" s="2455"/>
      <c r="X37" s="2455"/>
      <c r="Y37" s="2455"/>
      <c r="Z37" s="2455"/>
      <c r="AA37" s="2455"/>
      <c r="AB37" s="2455"/>
      <c r="AC37" s="2455"/>
    </row>
    <row r="38">
      <c r="A38" s="3605" t="s">
        <v>8824</v>
      </c>
      <c r="B38" s="2455"/>
      <c r="C38" s="2455"/>
      <c r="D38" s="3578"/>
      <c r="E38" s="3586"/>
      <c r="F38" s="3580"/>
      <c r="G38" s="2455"/>
      <c r="H38" s="3584"/>
      <c r="I38" s="2455"/>
      <c r="J38" s="2455"/>
      <c r="K38" s="2455"/>
      <c r="L38" s="3581"/>
      <c r="M38" s="2455"/>
      <c r="N38" s="2455"/>
      <c r="O38" s="2455"/>
      <c r="P38" s="3582"/>
      <c r="Q38" s="2455"/>
      <c r="R38" s="2455"/>
      <c r="S38" s="2455"/>
      <c r="T38" s="3582"/>
      <c r="U38" s="2455"/>
      <c r="V38" s="2455"/>
      <c r="W38" s="2455"/>
      <c r="X38" s="2455"/>
      <c r="Y38" s="2455"/>
      <c r="Z38" s="2455"/>
      <c r="AA38" s="2455"/>
      <c r="AB38" s="2455"/>
      <c r="AC38" s="2455"/>
    </row>
    <row r="39">
      <c r="A39" s="3577" t="s">
        <v>158</v>
      </c>
      <c r="B39" s="3584"/>
      <c r="C39" s="2455"/>
      <c r="D39" s="3578"/>
      <c r="E39" s="3599"/>
      <c r="F39" s="3580"/>
      <c r="G39" s="2455"/>
      <c r="I39" s="3584"/>
      <c r="J39" s="3584"/>
      <c r="K39" s="2455"/>
      <c r="L39" s="3581"/>
      <c r="M39" s="2455"/>
      <c r="N39" s="2455"/>
      <c r="O39" s="2455"/>
      <c r="P39" s="3582"/>
      <c r="Q39" s="2455"/>
      <c r="R39" s="2455"/>
      <c r="S39" s="2455"/>
      <c r="T39" s="3582"/>
      <c r="U39" s="2455"/>
      <c r="V39" s="2455"/>
      <c r="W39" s="2455"/>
      <c r="X39" s="2455"/>
      <c r="Y39" s="2455"/>
      <c r="Z39" s="2455"/>
      <c r="AA39" s="2455"/>
      <c r="AB39" s="2455"/>
      <c r="AC39" s="2455"/>
    </row>
    <row r="40">
      <c r="A40" s="3583" t="s">
        <v>159</v>
      </c>
      <c r="B40" s="3584" t="s">
        <v>113</v>
      </c>
      <c r="C40" s="3584">
        <v>3.0</v>
      </c>
      <c r="D40" s="3578"/>
      <c r="E40" s="3586">
        <v>43035.0</v>
      </c>
      <c r="F40" s="3580"/>
      <c r="G40" s="2455"/>
      <c r="H40" s="3584" t="s">
        <v>4765</v>
      </c>
      <c r="I40" s="3584" t="s">
        <v>11449</v>
      </c>
      <c r="J40" s="3584" t="s">
        <v>8829</v>
      </c>
      <c r="K40" s="2455"/>
      <c r="L40" s="3581"/>
      <c r="M40" s="3590">
        <v>43073.0</v>
      </c>
      <c r="N40" s="3590">
        <v>43087.0</v>
      </c>
      <c r="O40" s="3590">
        <v>42743.0</v>
      </c>
      <c r="P40" s="3597" t="s">
        <v>8826</v>
      </c>
      <c r="Q40" s="2455"/>
      <c r="R40" s="2455"/>
      <c r="S40" s="2455"/>
      <c r="T40" s="3582"/>
      <c r="U40" s="2455"/>
      <c r="V40" s="2455"/>
      <c r="W40" s="2455"/>
      <c r="X40" s="2455"/>
      <c r="Y40" s="2455"/>
      <c r="Z40" s="2455"/>
      <c r="AA40" s="2455"/>
      <c r="AB40" s="2455"/>
      <c r="AC40" s="2455"/>
    </row>
    <row r="41">
      <c r="A41" s="3577" t="s">
        <v>164</v>
      </c>
      <c r="B41" s="2455"/>
      <c r="C41" s="2455"/>
      <c r="D41" s="3578"/>
      <c r="E41" s="3579"/>
      <c r="F41" s="3580"/>
      <c r="G41" s="2455"/>
      <c r="H41" s="2455"/>
      <c r="I41" s="2455"/>
      <c r="J41" s="2455"/>
      <c r="K41" s="2455"/>
      <c r="L41" s="3581"/>
      <c r="M41" s="2455"/>
      <c r="N41" s="2455"/>
      <c r="O41" s="2455"/>
      <c r="P41" s="3582"/>
      <c r="Q41" s="2455"/>
      <c r="R41" s="2455"/>
      <c r="S41" s="2455"/>
      <c r="T41" s="3582"/>
      <c r="U41" s="2455"/>
      <c r="V41" s="2455"/>
      <c r="W41" s="2455"/>
      <c r="X41" s="2455"/>
      <c r="Y41" s="2455"/>
      <c r="Z41" s="2455"/>
      <c r="AA41" s="2455"/>
      <c r="AB41" s="2455"/>
      <c r="AC41" s="2455"/>
    </row>
    <row r="42">
      <c r="A42" s="3583" t="s">
        <v>165</v>
      </c>
      <c r="B42" s="3584" t="s">
        <v>113</v>
      </c>
      <c r="C42" s="3584">
        <v>2.0</v>
      </c>
      <c r="D42" s="3578"/>
      <c r="E42" s="3586">
        <v>43017.0</v>
      </c>
      <c r="F42" s="3587"/>
      <c r="G42" s="3584"/>
      <c r="H42" s="3584" t="s">
        <v>4777</v>
      </c>
      <c r="I42" s="3584" t="s">
        <v>11461</v>
      </c>
      <c r="J42" s="3584" t="s">
        <v>6550</v>
      </c>
      <c r="K42" s="2455"/>
      <c r="L42" s="3600" t="s">
        <v>3</v>
      </c>
      <c r="M42" s="3590">
        <v>43077.0</v>
      </c>
      <c r="N42" s="2455"/>
      <c r="O42" s="2455"/>
      <c r="P42" s="3582"/>
      <c r="Q42" s="2455"/>
      <c r="R42" s="2455"/>
      <c r="S42" s="2455"/>
      <c r="T42" s="3582"/>
      <c r="U42" s="2455"/>
      <c r="V42" s="2455"/>
      <c r="W42" s="2455"/>
      <c r="X42" s="2455"/>
      <c r="Y42" s="2455"/>
      <c r="Z42" s="2455"/>
      <c r="AA42" s="2455"/>
      <c r="AB42" s="2455"/>
      <c r="AC42" s="2455"/>
    </row>
    <row r="43">
      <c r="A43" s="3583" t="s">
        <v>3641</v>
      </c>
      <c r="B43" s="3584" t="s">
        <v>113</v>
      </c>
      <c r="C43" s="2455"/>
      <c r="D43" s="3585"/>
      <c r="E43" s="3586">
        <v>43026.0</v>
      </c>
      <c r="F43" s="3580"/>
      <c r="G43" s="2455"/>
      <c r="H43" s="3584" t="s">
        <v>4777</v>
      </c>
      <c r="I43" s="3584" t="s">
        <v>11417</v>
      </c>
      <c r="J43" s="3584" t="s">
        <v>11462</v>
      </c>
      <c r="K43" s="2455"/>
      <c r="L43" s="3581"/>
      <c r="M43" s="3590">
        <v>43077.0</v>
      </c>
      <c r="N43" s="3590">
        <v>42754.0</v>
      </c>
      <c r="O43" s="2455"/>
      <c r="P43" s="3582"/>
      <c r="Q43" s="2455"/>
      <c r="R43" s="2455"/>
      <c r="S43" s="2455"/>
      <c r="T43" s="3582"/>
      <c r="U43" s="2455"/>
      <c r="V43" s="2455"/>
      <c r="W43" s="2455"/>
      <c r="X43" s="2455"/>
      <c r="Y43" s="2455"/>
      <c r="Z43" s="2455"/>
      <c r="AA43" s="2455"/>
      <c r="AB43" s="2455"/>
      <c r="AC43" s="2455"/>
    </row>
    <row r="44">
      <c r="A44" s="3583" t="s">
        <v>3642</v>
      </c>
      <c r="B44" s="3584" t="s">
        <v>113</v>
      </c>
      <c r="C44" s="3584">
        <v>2.0</v>
      </c>
      <c r="D44" s="3578"/>
      <c r="E44" s="3586">
        <v>43042.0</v>
      </c>
      <c r="F44" s="3587">
        <v>43059.0</v>
      </c>
      <c r="G44" s="2455"/>
      <c r="H44" s="3584" t="s">
        <v>4765</v>
      </c>
      <c r="I44" s="3584" t="s">
        <v>11449</v>
      </c>
      <c r="J44" s="3584" t="s">
        <v>8829</v>
      </c>
      <c r="K44" s="2455"/>
      <c r="L44" s="3600" t="s">
        <v>11463</v>
      </c>
      <c r="M44" s="3590">
        <v>43077.0</v>
      </c>
      <c r="N44" s="3590">
        <v>42747.0</v>
      </c>
      <c r="O44" s="3590">
        <v>42754.0</v>
      </c>
      <c r="P44" s="3582"/>
      <c r="Q44" s="2455"/>
      <c r="R44" s="2455"/>
      <c r="S44" s="2455"/>
      <c r="T44" s="3582"/>
      <c r="U44" s="2455"/>
      <c r="V44" s="2455"/>
      <c r="W44" s="2455"/>
      <c r="X44" s="2455"/>
      <c r="Y44" s="2455"/>
      <c r="Z44" s="2455"/>
      <c r="AA44" s="2455"/>
      <c r="AB44" s="2455"/>
      <c r="AC44" s="2455"/>
    </row>
    <row r="45">
      <c r="A45" s="3583" t="s">
        <v>186</v>
      </c>
      <c r="B45" s="3584" t="s">
        <v>113</v>
      </c>
      <c r="C45" s="3584">
        <v>3.0</v>
      </c>
      <c r="D45" s="3578"/>
      <c r="E45" s="3586">
        <v>43040.0</v>
      </c>
      <c r="F45" s="3580"/>
      <c r="G45" s="2455"/>
      <c r="H45" s="3584" t="s">
        <v>4765</v>
      </c>
      <c r="I45" s="3584" t="s">
        <v>11464</v>
      </c>
      <c r="J45" s="3584" t="s">
        <v>11465</v>
      </c>
      <c r="K45" s="2455"/>
      <c r="L45" s="3581"/>
      <c r="M45" s="3590">
        <v>43073.0</v>
      </c>
      <c r="N45" s="3590">
        <v>43080.0</v>
      </c>
      <c r="O45" s="2455"/>
      <c r="P45" s="3582"/>
      <c r="Q45" s="2455"/>
      <c r="R45" s="2455"/>
      <c r="S45" s="2455"/>
      <c r="T45" s="3582"/>
      <c r="U45" s="2455"/>
      <c r="V45" s="2455"/>
      <c r="W45" s="2455"/>
      <c r="X45" s="2455"/>
      <c r="Y45" s="2455"/>
      <c r="Z45" s="2455"/>
      <c r="AA45" s="2455"/>
      <c r="AB45" s="2455"/>
      <c r="AC45" s="2455"/>
    </row>
    <row r="46">
      <c r="A46" s="3577" t="s">
        <v>207</v>
      </c>
      <c r="B46" s="2455"/>
      <c r="C46" s="2455"/>
      <c r="D46" s="3578"/>
      <c r="E46" s="3579"/>
      <c r="F46" s="3580"/>
      <c r="G46" s="2455"/>
      <c r="H46" s="2455"/>
      <c r="I46" s="2455"/>
      <c r="J46" s="2455"/>
      <c r="K46" s="2455"/>
      <c r="L46" s="3581"/>
      <c r="M46" s="2455"/>
      <c r="N46" s="2455"/>
      <c r="O46" s="2455"/>
      <c r="P46" s="3582"/>
      <c r="Q46" s="2455"/>
      <c r="R46" s="2455"/>
      <c r="S46" s="2455"/>
      <c r="T46" s="3582"/>
      <c r="U46" s="2455"/>
      <c r="V46" s="2455"/>
      <c r="W46" s="2455"/>
      <c r="X46" s="2455"/>
      <c r="Y46" s="2455"/>
      <c r="Z46" s="2455"/>
      <c r="AA46" s="2455"/>
      <c r="AB46" s="2455"/>
      <c r="AC46" s="2455"/>
    </row>
    <row r="47">
      <c r="A47" s="3583" t="s">
        <v>208</v>
      </c>
      <c r="B47" s="3584" t="s">
        <v>113</v>
      </c>
      <c r="C47" s="2455"/>
      <c r="D47" s="3585" t="s">
        <v>11466</v>
      </c>
      <c r="E47" s="3586">
        <v>43042.0</v>
      </c>
      <c r="F47" s="3580"/>
      <c r="G47" s="2455"/>
      <c r="H47" s="3584" t="s">
        <v>4777</v>
      </c>
      <c r="I47" s="3584" t="s">
        <v>11425</v>
      </c>
      <c r="J47" s="3584" t="s">
        <v>6551</v>
      </c>
      <c r="K47" s="2455"/>
      <c r="L47" s="3581"/>
      <c r="M47" s="3590">
        <v>43087.0</v>
      </c>
      <c r="N47" s="3590">
        <v>42743.0</v>
      </c>
      <c r="O47" s="2455"/>
      <c r="P47" s="3582"/>
      <c r="Q47" s="2455"/>
      <c r="R47" s="2455"/>
      <c r="S47" s="2455"/>
      <c r="T47" s="3582"/>
      <c r="U47" s="2455"/>
      <c r="V47" s="2455"/>
      <c r="W47" s="2455"/>
      <c r="X47" s="2455"/>
      <c r="Y47" s="2455"/>
      <c r="Z47" s="2455"/>
      <c r="AA47" s="2455"/>
      <c r="AB47" s="2455"/>
      <c r="AC47" s="2455"/>
    </row>
    <row r="48">
      <c r="A48" s="3577" t="s">
        <v>211</v>
      </c>
      <c r="B48" s="2455"/>
      <c r="C48" s="2455"/>
      <c r="D48" s="3578"/>
      <c r="E48" s="3579"/>
      <c r="F48" s="3580"/>
      <c r="G48" s="2455"/>
      <c r="H48" s="2455"/>
      <c r="I48" s="2455"/>
      <c r="J48" s="2455"/>
      <c r="K48" s="2455"/>
      <c r="L48" s="3581"/>
      <c r="M48" s="2455"/>
      <c r="N48" s="2455"/>
      <c r="O48" s="2455"/>
      <c r="P48" s="3582"/>
      <c r="Q48" s="2455"/>
      <c r="R48" s="2455"/>
      <c r="S48" s="2455"/>
      <c r="T48" s="3582"/>
      <c r="U48" s="2455"/>
      <c r="V48" s="2455"/>
      <c r="W48" s="2455"/>
      <c r="X48" s="2455"/>
      <c r="Y48" s="2455"/>
      <c r="Z48" s="2455"/>
      <c r="AA48" s="2455"/>
      <c r="AB48" s="2455"/>
      <c r="AC48" s="2455"/>
    </row>
    <row r="49">
      <c r="A49" s="3583" t="s">
        <v>211</v>
      </c>
      <c r="B49" s="3584" t="s">
        <v>113</v>
      </c>
      <c r="C49" s="3584">
        <v>2.0</v>
      </c>
      <c r="D49" s="3578"/>
      <c r="E49" s="3586">
        <v>43040.0</v>
      </c>
      <c r="F49" s="3587">
        <v>43041.0</v>
      </c>
      <c r="G49" s="2455"/>
      <c r="H49" s="3584" t="s">
        <v>4765</v>
      </c>
      <c r="I49" s="3584" t="s">
        <v>11467</v>
      </c>
      <c r="J49" s="3584" t="s">
        <v>6580</v>
      </c>
      <c r="K49" s="2455"/>
      <c r="L49" s="3581"/>
      <c r="M49" s="3590">
        <v>43080.0</v>
      </c>
      <c r="N49" s="3590">
        <v>42743.0</v>
      </c>
      <c r="O49" s="3590">
        <v>42766.0</v>
      </c>
      <c r="P49" s="3582"/>
      <c r="Q49" s="2455"/>
      <c r="R49" s="2455"/>
      <c r="S49" s="2455"/>
      <c r="T49" s="3582"/>
      <c r="U49" s="2455"/>
      <c r="V49" s="2455"/>
      <c r="W49" s="2455"/>
      <c r="X49" s="2455"/>
      <c r="Y49" s="2455"/>
      <c r="Z49" s="2455"/>
      <c r="AA49" s="2455"/>
      <c r="AB49" s="2455"/>
      <c r="AC49" s="2455"/>
    </row>
    <row r="50">
      <c r="A50" s="3577" t="s">
        <v>213</v>
      </c>
      <c r="B50" s="2455"/>
      <c r="C50" s="2455"/>
      <c r="D50" s="3578"/>
      <c r="E50" s="3579"/>
      <c r="F50" s="3580"/>
      <c r="G50" s="2455"/>
      <c r="H50" s="2455"/>
      <c r="I50" s="2455"/>
      <c r="J50" s="2455"/>
      <c r="K50" s="2455"/>
      <c r="L50" s="3581"/>
      <c r="M50" s="2455"/>
      <c r="N50" s="2455"/>
      <c r="O50" s="2455"/>
      <c r="P50" s="3582"/>
      <c r="Q50" s="2455"/>
      <c r="R50" s="2455"/>
      <c r="S50" s="2455"/>
      <c r="T50" s="3582"/>
      <c r="U50" s="2455"/>
      <c r="V50" s="2455"/>
      <c r="W50" s="2455"/>
      <c r="X50" s="2455"/>
      <c r="Y50" s="2455"/>
      <c r="Z50" s="2455"/>
      <c r="AA50" s="2455"/>
      <c r="AB50" s="2455"/>
      <c r="AC50" s="2455"/>
    </row>
    <row r="51">
      <c r="A51" s="3583" t="s">
        <v>214</v>
      </c>
      <c r="B51" s="3584" t="s">
        <v>113</v>
      </c>
      <c r="C51" s="3584">
        <v>2.0</v>
      </c>
      <c r="D51" s="3578"/>
      <c r="E51" s="3586">
        <v>43054.0</v>
      </c>
      <c r="F51" s="3580"/>
      <c r="G51" s="2455"/>
      <c r="H51" s="3584" t="s">
        <v>4777</v>
      </c>
      <c r="I51" s="3584" t="s">
        <v>11461</v>
      </c>
      <c r="J51" s="3584" t="s">
        <v>6550</v>
      </c>
      <c r="K51" s="2455"/>
      <c r="L51" s="3581"/>
      <c r="M51" s="3588">
        <v>43078.0</v>
      </c>
      <c r="N51" s="3588">
        <v>43106.0</v>
      </c>
      <c r="O51" s="2455"/>
      <c r="P51" s="3582"/>
      <c r="Q51" s="2455"/>
      <c r="R51" s="2455"/>
      <c r="S51" s="2455"/>
      <c r="T51" s="3582"/>
      <c r="U51" s="2455"/>
      <c r="V51" s="2455"/>
      <c r="W51" s="2455"/>
      <c r="X51" s="2455"/>
      <c r="Y51" s="2455"/>
      <c r="Z51" s="2455"/>
      <c r="AA51" s="2455"/>
      <c r="AB51" s="2455"/>
      <c r="AC51" s="2455"/>
    </row>
    <row r="52">
      <c r="A52" s="3583" t="s">
        <v>218</v>
      </c>
      <c r="B52" s="3584" t="s">
        <v>113</v>
      </c>
      <c r="C52" s="3584">
        <v>1.0</v>
      </c>
      <c r="D52" s="3578"/>
      <c r="E52" s="3586">
        <v>43024.0</v>
      </c>
      <c r="F52" s="3587"/>
      <c r="G52" s="3584"/>
      <c r="H52" s="3584" t="s">
        <v>4765</v>
      </c>
      <c r="I52" s="3584" t="s">
        <v>11468</v>
      </c>
      <c r="J52" s="3584" t="s">
        <v>11469</v>
      </c>
      <c r="K52" s="2455"/>
      <c r="L52" s="3581"/>
      <c r="M52" s="3606">
        <v>43112.0</v>
      </c>
      <c r="N52" s="3606">
        <v>43119.0</v>
      </c>
      <c r="O52" s="2455"/>
      <c r="P52" s="3582"/>
      <c r="Q52" s="2455"/>
      <c r="R52" s="2455"/>
      <c r="S52" s="2455"/>
      <c r="T52" s="3582"/>
      <c r="U52" s="2455"/>
      <c r="V52" s="2455"/>
      <c r="W52" s="2455"/>
      <c r="X52" s="2455"/>
      <c r="Y52" s="2455"/>
      <c r="Z52" s="2455"/>
      <c r="AA52" s="2455"/>
      <c r="AB52" s="2455"/>
      <c r="AC52" s="2455"/>
    </row>
    <row r="53">
      <c r="A53" s="3577" t="s">
        <v>219</v>
      </c>
      <c r="B53" s="2455"/>
      <c r="C53" s="2455"/>
      <c r="D53" s="3578"/>
      <c r="E53" s="3579"/>
      <c r="F53" s="3580"/>
      <c r="G53" s="2455"/>
      <c r="H53" s="2455"/>
      <c r="I53" s="2455"/>
      <c r="J53" s="2455"/>
      <c r="K53" s="2455"/>
      <c r="L53" s="3581"/>
      <c r="M53" s="2455"/>
      <c r="N53" s="2455"/>
      <c r="O53" s="2455"/>
      <c r="P53" s="3582"/>
      <c r="Q53" s="2455"/>
      <c r="R53" s="2455"/>
      <c r="S53" s="2455"/>
      <c r="T53" s="3582"/>
      <c r="U53" s="2455"/>
      <c r="V53" s="2455"/>
      <c r="W53" s="2455"/>
      <c r="X53" s="2455"/>
      <c r="Y53" s="2455"/>
      <c r="Z53" s="2455"/>
      <c r="AA53" s="2455"/>
      <c r="AB53" s="2455"/>
      <c r="AC53" s="2455"/>
    </row>
    <row r="54">
      <c r="A54" s="3583" t="s">
        <v>220</v>
      </c>
      <c r="B54" s="3584" t="s">
        <v>113</v>
      </c>
      <c r="C54" s="3584" t="s">
        <v>11470</v>
      </c>
      <c r="D54" s="3585" t="s">
        <v>11471</v>
      </c>
      <c r="E54" s="3586">
        <v>43053.0</v>
      </c>
      <c r="F54" s="3580"/>
      <c r="G54" s="2455"/>
      <c r="H54" s="2455"/>
      <c r="I54" s="3584" t="s">
        <v>11429</v>
      </c>
      <c r="J54" s="3584" t="s">
        <v>11472</v>
      </c>
      <c r="K54" s="2455"/>
      <c r="L54" s="3581"/>
      <c r="M54" s="888">
        <v>43084.0</v>
      </c>
      <c r="N54" s="3588">
        <v>43105.0</v>
      </c>
      <c r="O54" s="3588">
        <v>43112.0</v>
      </c>
      <c r="P54" s="3582"/>
      <c r="Q54" s="2455"/>
      <c r="R54" s="2455"/>
      <c r="S54" s="2455"/>
      <c r="T54" s="3582"/>
      <c r="U54" s="2455"/>
      <c r="V54" s="2455"/>
      <c r="W54" s="2455"/>
      <c r="X54" s="2455"/>
      <c r="Y54" s="2455"/>
      <c r="Z54" s="2455"/>
      <c r="AA54" s="2455"/>
      <c r="AB54" s="2455"/>
      <c r="AC54" s="2455"/>
    </row>
    <row r="55">
      <c r="A55" s="3583" t="s">
        <v>232</v>
      </c>
      <c r="B55" s="3584" t="s">
        <v>113</v>
      </c>
      <c r="C55" s="3584">
        <v>3.0</v>
      </c>
      <c r="D55" s="3607"/>
      <c r="E55" s="3586">
        <v>43038.0</v>
      </c>
      <c r="F55" s="3587">
        <v>43040.0</v>
      </c>
      <c r="G55" s="2455"/>
      <c r="H55" s="3584" t="s">
        <v>4777</v>
      </c>
      <c r="I55" s="3584" t="s">
        <v>11473</v>
      </c>
      <c r="J55" s="3584" t="s">
        <v>11474</v>
      </c>
      <c r="K55" s="2455"/>
      <c r="L55" s="3581"/>
      <c r="M55" s="3590">
        <v>43077.0</v>
      </c>
      <c r="N55" s="3590">
        <v>43091.0</v>
      </c>
      <c r="O55" s="3590">
        <v>42740.0</v>
      </c>
      <c r="P55" s="3582"/>
      <c r="Q55" s="2455"/>
      <c r="R55" s="2455"/>
      <c r="S55" s="2455"/>
      <c r="T55" s="3582"/>
      <c r="U55" s="2455"/>
      <c r="V55" s="2455"/>
      <c r="W55" s="2455"/>
      <c r="X55" s="2455"/>
      <c r="Y55" s="2455"/>
      <c r="Z55" s="2455"/>
      <c r="AA55" s="2455"/>
      <c r="AB55" s="2455"/>
      <c r="AC55" s="2455"/>
    </row>
    <row r="56">
      <c r="A56" s="3577" t="s">
        <v>233</v>
      </c>
      <c r="B56" s="2455"/>
      <c r="C56" s="2455"/>
      <c r="D56" s="3578"/>
      <c r="E56" s="3579"/>
      <c r="F56" s="3580"/>
      <c r="G56" s="2455"/>
      <c r="H56" s="2455"/>
      <c r="I56" s="2455"/>
      <c r="J56" s="2455"/>
      <c r="K56" s="2455"/>
      <c r="L56" s="3581"/>
      <c r="M56" s="2455"/>
      <c r="N56" s="2455"/>
      <c r="O56" s="2455"/>
      <c r="P56" s="3582"/>
      <c r="Q56" s="2455"/>
      <c r="R56" s="2455"/>
      <c r="S56" s="2455"/>
      <c r="T56" s="3582"/>
      <c r="U56" s="2455"/>
      <c r="V56" s="2455"/>
      <c r="W56" s="2455"/>
      <c r="X56" s="2455"/>
      <c r="Y56" s="2455"/>
      <c r="Z56" s="2455"/>
      <c r="AA56" s="2455"/>
      <c r="AB56" s="2455"/>
      <c r="AC56" s="2455"/>
    </row>
    <row r="57" ht="50.25" customHeight="1">
      <c r="A57" s="3583" t="s">
        <v>236</v>
      </c>
      <c r="B57" s="3584" t="s">
        <v>113</v>
      </c>
      <c r="C57" s="3584">
        <v>4.0</v>
      </c>
      <c r="D57" s="3585" t="s">
        <v>11475</v>
      </c>
      <c r="E57" s="3586">
        <v>43040.0</v>
      </c>
      <c r="F57" s="3580"/>
      <c r="G57" s="2455"/>
      <c r="H57" s="3584" t="s">
        <v>4765</v>
      </c>
      <c r="I57" s="3584" t="s">
        <v>11439</v>
      </c>
      <c r="J57" s="3584" t="s">
        <v>11476</v>
      </c>
      <c r="K57" s="2455"/>
      <c r="L57" s="3600" t="s">
        <v>11477</v>
      </c>
      <c r="M57" s="3590">
        <v>43073.0</v>
      </c>
      <c r="N57" s="3590">
        <v>43080.0</v>
      </c>
      <c r="O57" s="3590">
        <v>43108.0</v>
      </c>
      <c r="P57" s="3582"/>
      <c r="Q57" s="2455"/>
      <c r="R57" s="2455"/>
      <c r="S57" s="2455"/>
      <c r="T57" s="3582"/>
      <c r="U57" s="2455"/>
      <c r="V57" s="2455"/>
      <c r="W57" s="2455"/>
      <c r="X57" s="2455"/>
      <c r="Y57" s="2455"/>
      <c r="Z57" s="2455"/>
      <c r="AA57" s="2455"/>
      <c r="AB57" s="2455"/>
      <c r="AC57" s="2455"/>
    </row>
    <row r="58">
      <c r="A58" s="3583" t="s">
        <v>243</v>
      </c>
      <c r="B58" s="3584" t="s">
        <v>113</v>
      </c>
      <c r="C58" s="3584">
        <v>3.0</v>
      </c>
      <c r="D58" s="3585" t="s">
        <v>11478</v>
      </c>
      <c r="E58" s="3586">
        <v>43038.0</v>
      </c>
      <c r="F58" s="3580"/>
      <c r="G58" s="2455"/>
      <c r="H58" s="3584" t="s">
        <v>4777</v>
      </c>
      <c r="I58" s="3584" t="s">
        <v>11449</v>
      </c>
      <c r="J58" s="3584" t="s">
        <v>11453</v>
      </c>
      <c r="K58" s="3584" t="s">
        <v>11479</v>
      </c>
      <c r="L58" s="3600" t="s">
        <v>11480</v>
      </c>
      <c r="M58" s="3590">
        <v>43070.0</v>
      </c>
      <c r="N58" s="3590">
        <v>43077.0</v>
      </c>
      <c r="O58" s="2455"/>
      <c r="P58" s="3582"/>
      <c r="Q58" s="2455"/>
      <c r="R58" s="2455"/>
      <c r="S58" s="2455"/>
      <c r="T58" s="3582"/>
      <c r="U58" s="2455"/>
      <c r="V58" s="2455"/>
      <c r="W58" s="2455"/>
      <c r="X58" s="2455"/>
      <c r="Y58" s="2455"/>
      <c r="Z58" s="2455"/>
      <c r="AA58" s="2455"/>
      <c r="AB58" s="2455"/>
      <c r="AC58" s="2455"/>
    </row>
    <row r="59">
      <c r="A59" s="3577" t="s">
        <v>253</v>
      </c>
      <c r="B59" s="2455"/>
      <c r="C59" s="2455"/>
      <c r="D59" s="3578"/>
      <c r="E59" s="3579"/>
      <c r="F59" s="3580"/>
      <c r="G59" s="2455"/>
      <c r="H59" s="2455"/>
      <c r="I59" s="2455"/>
      <c r="J59" s="2455"/>
      <c r="K59" s="2455"/>
      <c r="L59" s="3581"/>
      <c r="M59" s="2455"/>
      <c r="N59" s="2455"/>
      <c r="O59" s="2455"/>
      <c r="P59" s="3582"/>
      <c r="Q59" s="2455"/>
      <c r="R59" s="2455"/>
      <c r="S59" s="2455"/>
      <c r="T59" s="3582"/>
      <c r="U59" s="2455"/>
      <c r="V59" s="2455"/>
      <c r="W59" s="2455"/>
      <c r="X59" s="2455"/>
      <c r="Y59" s="2455"/>
      <c r="Z59" s="2455"/>
      <c r="AA59" s="2455"/>
      <c r="AB59" s="2455"/>
      <c r="AC59" s="2455"/>
    </row>
    <row r="60">
      <c r="A60" s="3583" t="s">
        <v>3644</v>
      </c>
      <c r="B60" s="3584" t="s">
        <v>113</v>
      </c>
      <c r="C60" s="3584">
        <v>2.0</v>
      </c>
      <c r="D60" s="3585" t="s">
        <v>11481</v>
      </c>
      <c r="E60" s="3586">
        <v>43026.0</v>
      </c>
      <c r="F60" s="3580"/>
      <c r="G60" s="2455"/>
      <c r="H60" s="3584" t="s">
        <v>4765</v>
      </c>
      <c r="I60" s="3584" t="s">
        <v>11467</v>
      </c>
      <c r="J60" s="3584" t="s">
        <v>11482</v>
      </c>
      <c r="K60" s="2455"/>
      <c r="L60" s="3600" t="s">
        <v>11483</v>
      </c>
      <c r="M60" s="3590">
        <v>43052.0</v>
      </c>
      <c r="N60" s="3590">
        <v>43073.0</v>
      </c>
      <c r="O60" s="3590">
        <v>43087.0</v>
      </c>
      <c r="P60" s="3582"/>
      <c r="Q60" s="2455"/>
      <c r="R60" s="2455"/>
      <c r="S60" s="2455"/>
      <c r="T60" s="3582"/>
      <c r="U60" s="2455"/>
      <c r="V60" s="2455"/>
      <c r="W60" s="2455"/>
      <c r="X60" s="2455"/>
      <c r="Y60" s="2455"/>
      <c r="Z60" s="2455"/>
      <c r="AA60" s="2455"/>
      <c r="AB60" s="2455"/>
      <c r="AC60" s="2455"/>
    </row>
    <row r="61">
      <c r="A61" s="3583" t="s">
        <v>255</v>
      </c>
      <c r="B61" s="3584" t="s">
        <v>113</v>
      </c>
      <c r="C61" s="3584">
        <v>3.0</v>
      </c>
      <c r="D61" s="3578"/>
      <c r="E61" s="3586">
        <v>43042.0</v>
      </c>
      <c r="F61" s="3580"/>
      <c r="G61" s="2455"/>
      <c r="H61" s="3584" t="s">
        <v>4765</v>
      </c>
      <c r="I61" s="3584" t="s">
        <v>11425</v>
      </c>
      <c r="J61" s="3584" t="s">
        <v>11484</v>
      </c>
      <c r="K61" s="3584" t="s">
        <v>11485</v>
      </c>
      <c r="L61" s="3600" t="s">
        <v>11486</v>
      </c>
      <c r="M61" s="3590">
        <v>43070.0</v>
      </c>
      <c r="N61" s="3590">
        <v>43084.0</v>
      </c>
      <c r="O61" s="3590">
        <v>42747.0</v>
      </c>
      <c r="P61" s="3582"/>
      <c r="Q61" s="3585" t="s">
        <v>11487</v>
      </c>
      <c r="R61" s="3585" t="s">
        <v>11488</v>
      </c>
      <c r="S61" s="3585" t="s">
        <v>11489</v>
      </c>
      <c r="T61" s="3597"/>
      <c r="U61" s="2455"/>
      <c r="V61" s="2455"/>
      <c r="W61" s="2455"/>
      <c r="X61" s="2455"/>
      <c r="Y61" s="2455"/>
      <c r="Z61" s="2455"/>
      <c r="AA61" s="2455"/>
      <c r="AB61" s="2455"/>
      <c r="AC61" s="2455"/>
    </row>
    <row r="62">
      <c r="A62" s="3583" t="s">
        <v>261</v>
      </c>
      <c r="B62" s="3584" t="s">
        <v>113</v>
      </c>
      <c r="C62" s="3584">
        <v>1.0</v>
      </c>
      <c r="D62" s="3585" t="s">
        <v>11490</v>
      </c>
      <c r="E62" s="3586">
        <v>43038.0</v>
      </c>
      <c r="F62" s="3580"/>
      <c r="G62" s="2455"/>
      <c r="H62" s="3584" t="s">
        <v>4765</v>
      </c>
      <c r="I62" s="3584" t="s">
        <v>11434</v>
      </c>
      <c r="J62" s="3584" t="s">
        <v>6581</v>
      </c>
      <c r="K62" s="2455"/>
      <c r="L62" s="3581"/>
      <c r="M62" s="3590">
        <v>43078.0</v>
      </c>
      <c r="N62" s="2455"/>
      <c r="O62" s="2455"/>
      <c r="P62" s="3582"/>
      <c r="Q62" s="2455"/>
      <c r="R62" s="2455"/>
      <c r="S62" s="2455"/>
      <c r="T62" s="3582"/>
      <c r="U62" s="2455"/>
      <c r="V62" s="2455"/>
      <c r="W62" s="2455"/>
      <c r="X62" s="2455"/>
      <c r="Y62" s="2455"/>
      <c r="Z62" s="2455"/>
      <c r="AA62" s="2455"/>
      <c r="AB62" s="2455"/>
      <c r="AC62" s="2455"/>
    </row>
    <row r="63">
      <c r="A63" s="3583" t="s">
        <v>262</v>
      </c>
      <c r="B63" s="3584" t="s">
        <v>113</v>
      </c>
      <c r="C63" s="3584">
        <v>3.0</v>
      </c>
      <c r="D63" s="3578"/>
      <c r="E63" s="3586">
        <v>43041.0</v>
      </c>
      <c r="F63" s="3580"/>
      <c r="G63" s="2455"/>
      <c r="H63" s="3584" t="s">
        <v>6544</v>
      </c>
      <c r="I63" s="3584" t="s">
        <v>11427</v>
      </c>
      <c r="J63" s="3584" t="s">
        <v>11491</v>
      </c>
      <c r="K63" s="2455"/>
      <c r="L63" s="3581"/>
      <c r="M63" s="3590">
        <v>43074.0</v>
      </c>
      <c r="N63" s="3590">
        <v>43075.0</v>
      </c>
      <c r="O63" s="2455"/>
      <c r="P63" s="3582"/>
      <c r="Q63" s="2455"/>
      <c r="R63" s="2455"/>
      <c r="S63" s="2455"/>
      <c r="T63" s="3582"/>
      <c r="U63" s="2455"/>
      <c r="V63" s="2455"/>
      <c r="W63" s="2455"/>
      <c r="X63" s="2455"/>
      <c r="Y63" s="2455"/>
      <c r="Z63" s="2455"/>
      <c r="AA63" s="2455"/>
      <c r="AB63" s="2455"/>
      <c r="AC63" s="2455"/>
    </row>
    <row r="64">
      <c r="A64" s="3577" t="s">
        <v>266</v>
      </c>
      <c r="B64" s="2455"/>
      <c r="C64" s="3608"/>
      <c r="D64" s="3578"/>
      <c r="E64" s="3579"/>
      <c r="F64" s="3580"/>
      <c r="G64" s="2455"/>
      <c r="H64" s="2455"/>
      <c r="I64" s="2455"/>
      <c r="J64" s="2455"/>
      <c r="K64" s="2455"/>
      <c r="L64" s="3581"/>
      <c r="M64" s="2455"/>
      <c r="N64" s="2455"/>
      <c r="O64" s="2455"/>
      <c r="P64" s="3582"/>
      <c r="Q64" s="2455"/>
      <c r="R64" s="2455"/>
      <c r="S64" s="2455"/>
      <c r="T64" s="3582"/>
      <c r="U64" s="2455"/>
      <c r="V64" s="2455"/>
      <c r="W64" s="2455"/>
      <c r="X64" s="2455"/>
      <c r="Y64" s="2455"/>
      <c r="Z64" s="2455"/>
      <c r="AA64" s="2455"/>
      <c r="AB64" s="2455"/>
      <c r="AC64" s="2455"/>
    </row>
    <row r="65">
      <c r="A65" s="3583" t="s">
        <v>267</v>
      </c>
      <c r="B65" s="3584" t="s">
        <v>113</v>
      </c>
      <c r="C65" s="3584">
        <v>3.0</v>
      </c>
      <c r="D65" s="3585" t="s">
        <v>11492</v>
      </c>
      <c r="E65" s="3586">
        <v>43019.0</v>
      </c>
      <c r="F65" s="3587"/>
      <c r="G65" s="3584"/>
      <c r="H65" s="3584" t="s">
        <v>6544</v>
      </c>
      <c r="I65" s="3584" t="s">
        <v>11467</v>
      </c>
      <c r="J65" s="3584" t="s">
        <v>11493</v>
      </c>
      <c r="K65" s="2455"/>
      <c r="L65" s="3600" t="s">
        <v>11494</v>
      </c>
      <c r="M65" s="3590">
        <v>43048.0</v>
      </c>
      <c r="N65" s="3590">
        <v>43053.0</v>
      </c>
      <c r="O65" s="3590">
        <v>43055.0</v>
      </c>
      <c r="P65" s="3582"/>
      <c r="Q65" s="2455"/>
      <c r="R65" s="2455"/>
      <c r="S65" s="2455"/>
      <c r="T65" s="3582"/>
      <c r="U65" s="2455"/>
      <c r="V65" s="2455"/>
      <c r="W65" s="2455"/>
      <c r="X65" s="2455"/>
      <c r="Y65" s="2455"/>
      <c r="Z65" s="2455"/>
      <c r="AA65" s="2455"/>
      <c r="AB65" s="2455"/>
      <c r="AC65" s="2455"/>
    </row>
    <row r="66">
      <c r="A66" s="3583" t="s">
        <v>278</v>
      </c>
      <c r="B66" s="3584" t="s">
        <v>113</v>
      </c>
      <c r="C66" s="3584">
        <v>1.0</v>
      </c>
      <c r="D66" s="3578"/>
      <c r="E66" s="3586">
        <v>43028.0</v>
      </c>
      <c r="F66" s="3580"/>
      <c r="G66" s="2455"/>
      <c r="H66" s="3584" t="s">
        <v>4765</v>
      </c>
      <c r="I66" s="3584" t="s">
        <v>11439</v>
      </c>
      <c r="J66" s="3584" t="s">
        <v>11495</v>
      </c>
      <c r="K66" s="2455"/>
      <c r="L66" s="3581"/>
      <c r="M66" s="3590">
        <v>43056.0</v>
      </c>
      <c r="N66" s="3590">
        <v>42747.0</v>
      </c>
      <c r="O66" s="2455"/>
      <c r="P66" s="3582"/>
      <c r="Q66" s="2455"/>
      <c r="R66" s="2455"/>
      <c r="S66" s="2455"/>
      <c r="T66" s="3582"/>
      <c r="U66" s="2455"/>
      <c r="V66" s="2455"/>
      <c r="W66" s="2455"/>
      <c r="X66" s="2455"/>
      <c r="Y66" s="2455"/>
      <c r="Z66" s="2455"/>
      <c r="AA66" s="2455"/>
      <c r="AB66" s="2455"/>
      <c r="AC66" s="2455"/>
    </row>
    <row r="67">
      <c r="A67" s="3577" t="s">
        <v>280</v>
      </c>
      <c r="B67" s="2455"/>
      <c r="C67" s="2455"/>
      <c r="D67" s="3578"/>
      <c r="E67" s="3579"/>
      <c r="F67" s="3580"/>
      <c r="G67" s="2455"/>
      <c r="H67" s="2455"/>
      <c r="I67" s="2455"/>
      <c r="J67" s="2455"/>
      <c r="K67" s="2455"/>
      <c r="L67" s="3581"/>
      <c r="M67" s="2455"/>
      <c r="N67" s="2455"/>
      <c r="O67" s="2455"/>
      <c r="P67" s="3582"/>
      <c r="Q67" s="2455"/>
      <c r="R67" s="2455"/>
      <c r="S67" s="2455"/>
      <c r="T67" s="3582"/>
      <c r="U67" s="2455"/>
      <c r="V67" s="2455"/>
      <c r="W67" s="2455"/>
      <c r="X67" s="2455"/>
      <c r="Y67" s="2455"/>
      <c r="Z67" s="2455"/>
      <c r="AA67" s="2455"/>
      <c r="AB67" s="2455"/>
      <c r="AC67" s="2455"/>
    </row>
    <row r="68">
      <c r="A68" s="3583" t="s">
        <v>281</v>
      </c>
      <c r="B68" s="3584" t="s">
        <v>113</v>
      </c>
      <c r="C68" s="3584">
        <v>3.0</v>
      </c>
      <c r="D68" s="3578"/>
      <c r="E68" s="3586">
        <v>43046.0</v>
      </c>
      <c r="F68" s="3587">
        <v>43047.0</v>
      </c>
      <c r="G68" s="3590">
        <v>43048.0</v>
      </c>
      <c r="H68" s="3584" t="s">
        <v>4777</v>
      </c>
      <c r="I68" s="3584" t="s">
        <v>11423</v>
      </c>
      <c r="J68" s="3584" t="s">
        <v>11496</v>
      </c>
      <c r="K68" s="2455"/>
      <c r="L68" s="3581"/>
      <c r="M68" s="3590">
        <v>43070.0</v>
      </c>
      <c r="N68" s="3590">
        <v>43087.0</v>
      </c>
      <c r="O68" s="2455"/>
      <c r="P68" s="3582"/>
      <c r="Q68" s="2455"/>
      <c r="R68" s="2455"/>
      <c r="S68" s="2455"/>
      <c r="T68" s="3582"/>
      <c r="U68" s="2455"/>
      <c r="V68" s="2455"/>
      <c r="W68" s="2455"/>
      <c r="X68" s="2455"/>
      <c r="Y68" s="2455"/>
      <c r="Z68" s="2455"/>
      <c r="AA68" s="2455"/>
      <c r="AB68" s="2455"/>
      <c r="AC68" s="2455"/>
    </row>
    <row r="69">
      <c r="A69" s="3577" t="s">
        <v>4807</v>
      </c>
      <c r="B69" s="2455"/>
      <c r="C69" s="2455"/>
      <c r="D69" s="3578"/>
      <c r="E69" s="3579"/>
      <c r="F69" s="3580"/>
      <c r="G69" s="2455"/>
      <c r="H69" s="2455"/>
      <c r="I69" s="2455"/>
      <c r="J69" s="2455"/>
      <c r="K69" s="2455"/>
      <c r="L69" s="3581"/>
      <c r="M69" s="2455"/>
      <c r="N69" s="2455"/>
      <c r="O69" s="2455"/>
      <c r="P69" s="3582"/>
      <c r="Q69" s="2455"/>
      <c r="R69" s="2455"/>
      <c r="S69" s="2455"/>
      <c r="T69" s="3582"/>
      <c r="U69" s="2455"/>
      <c r="V69" s="2455"/>
      <c r="W69" s="2455"/>
      <c r="X69" s="2455"/>
      <c r="Y69" s="2455"/>
      <c r="Z69" s="2455"/>
      <c r="AA69" s="2455"/>
      <c r="AB69" s="2455"/>
      <c r="AC69" s="2455"/>
    </row>
    <row r="70">
      <c r="A70" s="3583" t="s">
        <v>8847</v>
      </c>
      <c r="B70" s="2455"/>
      <c r="C70" s="2455"/>
      <c r="D70" s="3578"/>
      <c r="E70" s="3579"/>
      <c r="F70" s="3580"/>
      <c r="G70" s="2455"/>
      <c r="H70" s="2455"/>
      <c r="I70" s="2455"/>
      <c r="J70" s="2455"/>
      <c r="K70" s="2455"/>
      <c r="L70" s="3581"/>
      <c r="M70" s="2455"/>
      <c r="N70" s="2455"/>
      <c r="O70" s="2455"/>
      <c r="P70" s="3582"/>
      <c r="Q70" s="2455"/>
      <c r="R70" s="2455"/>
      <c r="S70" s="2455"/>
      <c r="T70" s="3582"/>
      <c r="U70" s="2455"/>
      <c r="V70" s="2455"/>
      <c r="W70" s="2455"/>
      <c r="X70" s="2455"/>
      <c r="Y70" s="2455"/>
      <c r="Z70" s="2455"/>
      <c r="AA70" s="2455"/>
      <c r="AB70" s="2455"/>
      <c r="AC70" s="2455"/>
    </row>
    <row r="71">
      <c r="A71" s="3577" t="s">
        <v>287</v>
      </c>
      <c r="B71" s="2455"/>
      <c r="C71" s="2455"/>
      <c r="D71" s="2455"/>
      <c r="E71" s="2455"/>
      <c r="F71" s="2455"/>
      <c r="G71" s="2455"/>
      <c r="H71" s="2455"/>
      <c r="I71" s="2455"/>
      <c r="J71" s="2455"/>
      <c r="K71" s="2455"/>
      <c r="L71" s="3581"/>
      <c r="M71" s="3590"/>
      <c r="N71" s="3590"/>
      <c r="O71" s="3590"/>
      <c r="P71" s="3582"/>
      <c r="Q71" s="2455"/>
      <c r="R71" s="2455"/>
      <c r="S71" s="2455"/>
      <c r="T71" s="3582"/>
      <c r="U71" s="2455"/>
      <c r="V71" s="2455"/>
      <c r="W71" s="2455"/>
      <c r="X71" s="2455"/>
      <c r="Y71" s="2455"/>
      <c r="Z71" s="2455"/>
      <c r="AA71" s="2455"/>
      <c r="AB71" s="2455"/>
      <c r="AC71" s="2455"/>
    </row>
    <row r="72">
      <c r="A72" s="3583" t="s">
        <v>288</v>
      </c>
      <c r="B72" s="3584" t="s">
        <v>113</v>
      </c>
      <c r="C72" s="3584">
        <v>3.0</v>
      </c>
      <c r="D72" s="3578"/>
      <c r="E72" s="3586">
        <v>43038.0</v>
      </c>
      <c r="F72" s="3580"/>
      <c r="G72" s="2455"/>
      <c r="H72" s="3584" t="s">
        <v>4777</v>
      </c>
      <c r="I72" s="3584" t="s">
        <v>11497</v>
      </c>
      <c r="J72" s="3584" t="s">
        <v>11498</v>
      </c>
      <c r="K72" s="2455"/>
      <c r="L72" s="3609">
        <v>43067.0</v>
      </c>
      <c r="M72" s="3590">
        <v>43066.0</v>
      </c>
      <c r="N72" s="3590">
        <v>43087.0</v>
      </c>
      <c r="O72" s="3590">
        <v>42757.0</v>
      </c>
      <c r="P72" s="3582"/>
      <c r="Q72" s="2455"/>
      <c r="R72" s="2455"/>
      <c r="S72" s="2455"/>
      <c r="T72" s="3582"/>
      <c r="U72" s="2455"/>
      <c r="V72" s="2455"/>
      <c r="W72" s="2455"/>
      <c r="X72" s="2455"/>
      <c r="Y72" s="2455"/>
      <c r="Z72" s="2455"/>
      <c r="AA72" s="2455"/>
      <c r="AB72" s="2455"/>
      <c r="AC72" s="2455"/>
    </row>
    <row r="73">
      <c r="A73" s="3583" t="s">
        <v>297</v>
      </c>
      <c r="B73" s="3584" t="s">
        <v>113</v>
      </c>
      <c r="C73" s="3584">
        <v>2.0</v>
      </c>
      <c r="D73" s="3578"/>
      <c r="E73" s="3586">
        <v>43033.0</v>
      </c>
      <c r="F73" s="3580"/>
      <c r="G73" s="2455"/>
      <c r="H73" s="3584" t="s">
        <v>4765</v>
      </c>
      <c r="I73" s="3584" t="s">
        <v>11461</v>
      </c>
      <c r="J73" s="3584" t="s">
        <v>6550</v>
      </c>
      <c r="K73" s="2455"/>
      <c r="L73" s="3581"/>
      <c r="M73" s="3590">
        <v>43077.0</v>
      </c>
      <c r="N73" s="3590">
        <v>43080.0</v>
      </c>
      <c r="O73" s="3590">
        <v>43088.0</v>
      </c>
      <c r="P73" s="3582"/>
      <c r="Q73" s="2455"/>
      <c r="R73" s="2455"/>
      <c r="S73" s="2455"/>
      <c r="T73" s="3582"/>
      <c r="U73" s="2455"/>
      <c r="V73" s="2455"/>
      <c r="W73" s="2455"/>
      <c r="X73" s="2455"/>
      <c r="Y73" s="2455"/>
      <c r="Z73" s="2455"/>
      <c r="AA73" s="2455"/>
      <c r="AB73" s="2455"/>
      <c r="AC73" s="2455"/>
    </row>
    <row r="74">
      <c r="A74" s="3583" t="s">
        <v>300</v>
      </c>
      <c r="B74" s="3584" t="s">
        <v>113</v>
      </c>
      <c r="C74" s="3584">
        <v>2.0</v>
      </c>
      <c r="D74" s="3585" t="s">
        <v>11499</v>
      </c>
      <c r="E74" s="3586">
        <v>43040.0</v>
      </c>
      <c r="F74" s="3587">
        <v>43042.0</v>
      </c>
      <c r="G74" s="3593">
        <v>43067.0</v>
      </c>
      <c r="H74" s="3584" t="s">
        <v>4765</v>
      </c>
      <c r="I74" s="3584" t="s">
        <v>11500</v>
      </c>
      <c r="J74" s="3584" t="s">
        <v>11501</v>
      </c>
      <c r="K74" s="2455"/>
      <c r="L74" s="3581"/>
      <c r="M74" s="3590">
        <v>43073.0</v>
      </c>
      <c r="N74" s="3590">
        <v>42743.0</v>
      </c>
      <c r="O74" s="3590">
        <v>42757.0</v>
      </c>
      <c r="P74" s="3582"/>
      <c r="Q74" s="2455"/>
      <c r="R74" s="2455"/>
      <c r="S74" s="2455"/>
      <c r="T74" s="3582"/>
      <c r="U74" s="2455"/>
      <c r="V74" s="2455"/>
      <c r="W74" s="2455"/>
      <c r="X74" s="2455"/>
      <c r="Y74" s="2455"/>
      <c r="Z74" s="2455"/>
      <c r="AA74" s="2455"/>
      <c r="AB74" s="2455"/>
      <c r="AC74" s="2455"/>
    </row>
    <row r="75">
      <c r="A75" s="3577" t="s">
        <v>301</v>
      </c>
      <c r="B75" s="2455"/>
      <c r="C75" s="2455"/>
      <c r="D75" s="3578"/>
      <c r="E75" s="3579"/>
      <c r="F75" s="3580"/>
      <c r="G75" s="2455"/>
      <c r="H75" s="2455"/>
      <c r="I75" s="2455"/>
      <c r="J75" s="2455"/>
      <c r="K75" s="2455"/>
      <c r="L75" s="3581"/>
      <c r="M75" s="2455"/>
      <c r="N75" s="2455"/>
      <c r="O75" s="2455"/>
      <c r="P75" s="3582"/>
      <c r="Q75" s="2455"/>
      <c r="R75" s="2455"/>
      <c r="S75" s="2455"/>
      <c r="T75" s="3582"/>
      <c r="U75" s="2455"/>
      <c r="V75" s="2455"/>
      <c r="W75" s="2455"/>
      <c r="X75" s="2455"/>
      <c r="Y75" s="2455"/>
      <c r="Z75" s="2455"/>
      <c r="AA75" s="2455"/>
      <c r="AB75" s="2455"/>
      <c r="AC75" s="2455"/>
    </row>
    <row r="76">
      <c r="A76" s="3583" t="s">
        <v>302</v>
      </c>
      <c r="B76" s="3584" t="s">
        <v>113</v>
      </c>
      <c r="C76" s="3584">
        <v>1.0</v>
      </c>
      <c r="D76" s="3578"/>
      <c r="E76" s="3586">
        <v>43049.0</v>
      </c>
      <c r="F76" s="3580"/>
      <c r="G76" s="2455"/>
      <c r="H76" s="2455"/>
      <c r="I76" s="3584" t="s">
        <v>11429</v>
      </c>
      <c r="J76" s="3584" t="s">
        <v>6536</v>
      </c>
      <c r="K76" s="2455"/>
      <c r="L76" s="3581"/>
      <c r="M76" s="3584" t="s">
        <v>8851</v>
      </c>
      <c r="N76" s="3584" t="s">
        <v>8852</v>
      </c>
      <c r="O76" s="3584" t="s">
        <v>8853</v>
      </c>
      <c r="P76" s="3582"/>
      <c r="Q76" s="2455"/>
      <c r="R76" s="2455"/>
      <c r="S76" s="2455"/>
      <c r="T76" s="3582"/>
      <c r="U76" s="2455"/>
      <c r="V76" s="2455"/>
      <c r="W76" s="2455"/>
      <c r="X76" s="2455"/>
      <c r="Y76" s="2455"/>
      <c r="Z76" s="2455"/>
      <c r="AA76" s="2455"/>
      <c r="AB76" s="2455"/>
      <c r="AC76" s="2455"/>
    </row>
    <row r="77">
      <c r="A77" s="3577" t="s">
        <v>305</v>
      </c>
      <c r="B77" s="2455"/>
      <c r="C77" s="2455"/>
      <c r="D77" s="3578"/>
      <c r="E77" s="3579"/>
      <c r="F77" s="3580"/>
      <c r="G77" s="2455"/>
      <c r="H77" s="2455"/>
      <c r="I77" s="2455"/>
      <c r="J77" s="2455"/>
      <c r="K77" s="2455"/>
      <c r="L77" s="3581"/>
      <c r="M77" s="2455"/>
      <c r="N77" s="2455"/>
      <c r="O77" s="2455"/>
      <c r="P77" s="3582"/>
      <c r="Q77" s="2455"/>
      <c r="R77" s="2455"/>
      <c r="S77" s="2455"/>
      <c r="T77" s="3582"/>
      <c r="U77" s="2455"/>
      <c r="V77" s="2455"/>
      <c r="W77" s="2455"/>
      <c r="X77" s="2455"/>
      <c r="Y77" s="2455"/>
      <c r="Z77" s="2455"/>
      <c r="AA77" s="2455"/>
      <c r="AB77" s="2455"/>
      <c r="AC77" s="2455"/>
    </row>
    <row r="78">
      <c r="A78" s="3583" t="s">
        <v>306</v>
      </c>
      <c r="B78" s="3584" t="s">
        <v>113</v>
      </c>
      <c r="C78" s="3584">
        <v>2.0</v>
      </c>
      <c r="D78" s="3578"/>
      <c r="E78" s="3586">
        <v>43024.0</v>
      </c>
      <c r="F78" s="3587"/>
      <c r="G78" s="3584"/>
      <c r="H78" s="3584"/>
      <c r="I78" s="3584" t="s">
        <v>11417</v>
      </c>
      <c r="J78" s="3584" t="s">
        <v>11433</v>
      </c>
      <c r="K78" s="2455"/>
      <c r="L78" s="3600" t="s">
        <v>11502</v>
      </c>
      <c r="M78" s="3590">
        <v>43077.0</v>
      </c>
      <c r="N78" s="3590">
        <v>43084.0</v>
      </c>
      <c r="O78" s="2455"/>
      <c r="P78" s="3582"/>
      <c r="Q78" s="2455"/>
      <c r="R78" s="2455"/>
      <c r="S78" s="2455"/>
      <c r="T78" s="3582"/>
      <c r="U78" s="2455"/>
      <c r="V78" s="2455"/>
      <c r="W78" s="2455"/>
      <c r="X78" s="2455"/>
      <c r="Y78" s="2455"/>
      <c r="Z78" s="2455"/>
      <c r="AA78" s="2455"/>
      <c r="AB78" s="2455"/>
      <c r="AC78" s="2455"/>
    </row>
    <row r="79">
      <c r="A79" s="3610" t="s">
        <v>310</v>
      </c>
      <c r="B79" s="2455"/>
      <c r="C79" s="2455"/>
      <c r="D79" s="3578"/>
      <c r="E79" s="3579"/>
      <c r="F79" s="3580"/>
      <c r="G79" s="2455"/>
      <c r="H79" s="2455"/>
      <c r="I79" s="3584"/>
      <c r="J79" s="2455"/>
      <c r="K79" s="2455"/>
      <c r="L79" s="3581"/>
      <c r="M79" s="2455"/>
      <c r="N79" s="2455"/>
      <c r="O79" s="2455"/>
      <c r="P79" s="3582"/>
      <c r="Q79" s="2455"/>
      <c r="R79" s="2455"/>
      <c r="S79" s="2455"/>
      <c r="T79" s="3582"/>
      <c r="U79" s="2455"/>
      <c r="V79" s="2455"/>
      <c r="W79" s="2455"/>
      <c r="X79" s="2455"/>
      <c r="Y79" s="2455"/>
      <c r="Z79" s="2455"/>
      <c r="AA79" s="2455"/>
      <c r="AB79" s="2455"/>
      <c r="AC79" s="2455"/>
    </row>
    <row r="80">
      <c r="A80" s="3611" t="s">
        <v>3645</v>
      </c>
      <c r="B80" s="3584" t="s">
        <v>113</v>
      </c>
      <c r="C80" s="2455"/>
      <c r="D80" s="3585" t="s">
        <v>11503</v>
      </c>
      <c r="E80" s="3586">
        <v>43032.0</v>
      </c>
      <c r="F80" s="3587">
        <v>43047.0</v>
      </c>
      <c r="G80" s="3584" t="s">
        <v>11504</v>
      </c>
      <c r="H80" s="3584" t="s">
        <v>4777</v>
      </c>
      <c r="I80" s="3584" t="s">
        <v>11425</v>
      </c>
      <c r="J80" s="3584" t="s">
        <v>6551</v>
      </c>
      <c r="K80" s="2455"/>
      <c r="L80" s="3581"/>
      <c r="M80" s="3590">
        <v>43076.0</v>
      </c>
      <c r="N80" s="3590">
        <v>43083.0</v>
      </c>
      <c r="O80" s="3590">
        <v>42746.0</v>
      </c>
      <c r="P80" s="3582"/>
      <c r="Q80" s="2455"/>
      <c r="R80" s="2455"/>
      <c r="S80" s="2455"/>
      <c r="T80" s="3582"/>
      <c r="U80" s="2455"/>
      <c r="V80" s="2455"/>
      <c r="W80" s="2455"/>
      <c r="X80" s="2455"/>
      <c r="Y80" s="2455"/>
      <c r="Z80" s="2455"/>
      <c r="AA80" s="2455"/>
      <c r="AB80" s="2455"/>
      <c r="AC80" s="2455"/>
    </row>
    <row r="81">
      <c r="A81" s="3611" t="s">
        <v>316</v>
      </c>
      <c r="B81" s="3584" t="s">
        <v>113</v>
      </c>
      <c r="C81" s="3584" t="s">
        <v>11505</v>
      </c>
      <c r="D81" s="3585" t="s">
        <v>11506</v>
      </c>
      <c r="E81" s="3586">
        <v>43048.0</v>
      </c>
      <c r="F81" s="3580"/>
      <c r="G81" s="2455"/>
      <c r="H81" s="3584" t="s">
        <v>4752</v>
      </c>
      <c r="I81" s="3584" t="s">
        <v>11429</v>
      </c>
      <c r="J81" s="3584" t="s">
        <v>11507</v>
      </c>
      <c r="K81" s="2455"/>
      <c r="L81" s="3600" t="s">
        <v>11508</v>
      </c>
      <c r="M81" s="3590">
        <v>43068.0</v>
      </c>
      <c r="N81" s="3590">
        <v>42752.0</v>
      </c>
      <c r="O81" s="3590">
        <v>42780.0</v>
      </c>
      <c r="P81" s="3582"/>
      <c r="Q81" s="2455"/>
      <c r="R81" s="2455"/>
      <c r="S81" s="2455"/>
      <c r="T81" s="3582"/>
      <c r="U81" s="2455"/>
      <c r="V81" s="2455"/>
      <c r="W81" s="2455"/>
      <c r="X81" s="2455"/>
      <c r="Y81" s="2455"/>
      <c r="Z81" s="2455"/>
      <c r="AA81" s="2455"/>
      <c r="AB81" s="2455"/>
      <c r="AC81" s="2455"/>
    </row>
    <row r="82">
      <c r="A82" s="3611" t="s">
        <v>326</v>
      </c>
      <c r="B82" s="3584" t="s">
        <v>113</v>
      </c>
      <c r="C82" s="3584">
        <v>2.0</v>
      </c>
      <c r="D82" s="3585" t="s">
        <v>11509</v>
      </c>
      <c r="E82" s="3586">
        <v>43010.0</v>
      </c>
      <c r="F82" s="3587">
        <v>43035.0</v>
      </c>
      <c r="G82" s="2455"/>
      <c r="H82" s="2455"/>
      <c r="I82" s="3584" t="s">
        <v>11429</v>
      </c>
      <c r="J82" s="3584" t="s">
        <v>11510</v>
      </c>
      <c r="K82" s="2455"/>
      <c r="L82" s="3581"/>
      <c r="M82" s="3588">
        <v>43045.0</v>
      </c>
      <c r="N82" s="3592">
        <v>43074.0</v>
      </c>
      <c r="O82" s="2455"/>
      <c r="P82" s="3582"/>
      <c r="Q82" s="2455"/>
      <c r="R82" s="2455"/>
      <c r="S82" s="2455"/>
      <c r="T82" s="3582"/>
      <c r="U82" s="2455"/>
      <c r="V82" s="2455"/>
      <c r="W82" s="2455"/>
      <c r="X82" s="2455"/>
      <c r="Y82" s="2455"/>
      <c r="Z82" s="2455"/>
      <c r="AA82" s="2455"/>
      <c r="AB82" s="2455"/>
      <c r="AC82" s="2455"/>
    </row>
    <row r="83">
      <c r="A83" s="3611" t="s">
        <v>330</v>
      </c>
      <c r="B83" s="3584" t="s">
        <v>113</v>
      </c>
      <c r="C83" s="3584">
        <v>2.0</v>
      </c>
      <c r="D83" s="3578"/>
      <c r="E83" s="3586">
        <v>43047.0</v>
      </c>
      <c r="F83" s="3580"/>
      <c r="G83" s="2455"/>
      <c r="H83" s="3584" t="s">
        <v>4765</v>
      </c>
      <c r="I83" s="3584" t="s">
        <v>11511</v>
      </c>
      <c r="J83" s="3584" t="s">
        <v>11512</v>
      </c>
      <c r="K83" s="2455"/>
      <c r="L83" s="3600" t="s">
        <v>11513</v>
      </c>
      <c r="M83" s="3590">
        <v>43075.0</v>
      </c>
      <c r="N83" s="3590">
        <v>43082.0</v>
      </c>
      <c r="O83" s="3590">
        <v>43088.0</v>
      </c>
      <c r="P83" s="3582"/>
      <c r="Q83" s="2455"/>
      <c r="R83" s="2455"/>
      <c r="S83" s="2455"/>
      <c r="T83" s="3582"/>
      <c r="U83" s="2455"/>
      <c r="V83" s="2455"/>
      <c r="W83" s="2455"/>
      <c r="X83" s="2455"/>
      <c r="Y83" s="2455"/>
      <c r="Z83" s="2455"/>
      <c r="AA83" s="2455"/>
      <c r="AB83" s="2455"/>
      <c r="AC83" s="2455"/>
    </row>
    <row r="84">
      <c r="A84" s="3611" t="s">
        <v>333</v>
      </c>
      <c r="B84" s="3584" t="s">
        <v>113</v>
      </c>
      <c r="C84" s="3584">
        <v>1.0</v>
      </c>
      <c r="D84" s="3578"/>
      <c r="E84" s="3586">
        <v>43035.0</v>
      </c>
      <c r="F84" s="3580"/>
      <c r="G84" s="2455"/>
      <c r="H84" s="3584" t="s">
        <v>4765</v>
      </c>
      <c r="I84" s="3584" t="s">
        <v>11461</v>
      </c>
      <c r="J84" s="3584" t="s">
        <v>6550</v>
      </c>
      <c r="K84" s="2455"/>
      <c r="L84" s="3581"/>
      <c r="M84" s="3590">
        <v>43084.0</v>
      </c>
      <c r="N84" s="3590">
        <v>42740.0</v>
      </c>
      <c r="O84" s="2455"/>
      <c r="P84" s="3582"/>
      <c r="Q84" s="2455"/>
      <c r="R84" s="2455"/>
      <c r="S84" s="2455"/>
      <c r="T84" s="3582"/>
      <c r="U84" s="2455"/>
      <c r="V84" s="2455"/>
      <c r="W84" s="2455"/>
      <c r="X84" s="2455"/>
      <c r="Y84" s="2455"/>
      <c r="Z84" s="2455"/>
      <c r="AA84" s="2455"/>
      <c r="AB84" s="2455"/>
      <c r="AC84" s="2455"/>
    </row>
    <row r="85">
      <c r="A85" s="3611" t="s">
        <v>338</v>
      </c>
      <c r="B85" s="3584" t="s">
        <v>113</v>
      </c>
      <c r="C85" s="3584">
        <v>1.0</v>
      </c>
      <c r="D85" s="3578"/>
      <c r="E85" s="3586">
        <v>43054.0</v>
      </c>
      <c r="H85" s="11" t="s">
        <v>4777</v>
      </c>
      <c r="I85" s="11" t="s">
        <v>11434</v>
      </c>
      <c r="J85" s="11" t="s">
        <v>11514</v>
      </c>
      <c r="K85" s="2455"/>
      <c r="L85" s="3581"/>
      <c r="M85" s="3590">
        <v>43089.0</v>
      </c>
      <c r="N85" s="3590">
        <v>42745.0</v>
      </c>
      <c r="O85" s="2455"/>
      <c r="P85" s="3582"/>
      <c r="Q85" s="2455"/>
      <c r="R85" s="2455"/>
      <c r="S85" s="2455"/>
      <c r="T85" s="3582"/>
      <c r="U85" s="2455"/>
      <c r="V85" s="2455"/>
      <c r="W85" s="2455"/>
      <c r="X85" s="2455"/>
      <c r="Y85" s="2455"/>
      <c r="Z85" s="2455"/>
      <c r="AA85" s="2455"/>
      <c r="AB85" s="2455"/>
      <c r="AC85" s="2455"/>
    </row>
    <row r="86">
      <c r="A86" s="3611" t="s">
        <v>339</v>
      </c>
      <c r="B86" s="3584" t="s">
        <v>113</v>
      </c>
      <c r="C86" s="3584">
        <v>2.0</v>
      </c>
      <c r="D86" s="3578"/>
      <c r="E86" s="3586">
        <v>43041.0</v>
      </c>
      <c r="F86" s="3580"/>
      <c r="G86" s="2455"/>
      <c r="H86" s="3584" t="s">
        <v>4765</v>
      </c>
      <c r="I86" s="3584" t="s">
        <v>11461</v>
      </c>
      <c r="J86" s="3584" t="s">
        <v>11456</v>
      </c>
      <c r="K86" s="2455"/>
      <c r="L86" s="3581"/>
      <c r="M86" s="3590">
        <v>43070.0</v>
      </c>
      <c r="N86" s="3590">
        <v>43077.0</v>
      </c>
      <c r="O86" s="2455"/>
      <c r="P86" s="3582"/>
      <c r="Q86" s="2455"/>
      <c r="R86" s="2455"/>
      <c r="S86" s="2455"/>
      <c r="T86" s="3582"/>
      <c r="U86" s="2455"/>
      <c r="V86" s="2455"/>
      <c r="W86" s="2455"/>
      <c r="X86" s="2455"/>
      <c r="Y86" s="2455"/>
      <c r="Z86" s="2455"/>
      <c r="AA86" s="2455"/>
      <c r="AB86" s="2455"/>
      <c r="AC86" s="2455"/>
    </row>
    <row r="87">
      <c r="A87" s="3611" t="s">
        <v>344</v>
      </c>
      <c r="B87" s="3584" t="s">
        <v>113</v>
      </c>
      <c r="C87" s="3584">
        <v>1.0</v>
      </c>
      <c r="D87" s="3578"/>
      <c r="E87" s="3586">
        <v>43021.0</v>
      </c>
      <c r="F87" s="3587"/>
      <c r="G87" s="3584"/>
      <c r="H87" s="3584" t="s">
        <v>4777</v>
      </c>
      <c r="I87" s="3584" t="s">
        <v>11423</v>
      </c>
      <c r="J87" s="3584" t="s">
        <v>6554</v>
      </c>
      <c r="K87" s="2455"/>
      <c r="L87" s="3581"/>
      <c r="M87" s="3590">
        <v>43056.0</v>
      </c>
      <c r="N87" s="3590">
        <v>43083.0</v>
      </c>
      <c r="O87" s="3590">
        <v>42747.0</v>
      </c>
      <c r="P87" s="3582"/>
      <c r="Q87" s="2455"/>
      <c r="R87" s="2455"/>
      <c r="S87" s="2455"/>
      <c r="T87" s="3582"/>
      <c r="U87" s="2455"/>
      <c r="V87" s="2455"/>
      <c r="W87" s="2455"/>
      <c r="X87" s="2455"/>
      <c r="Y87" s="2455"/>
      <c r="Z87" s="2455"/>
      <c r="AA87" s="2455"/>
      <c r="AB87" s="2455"/>
      <c r="AC87" s="2455"/>
    </row>
    <row r="88">
      <c r="A88" s="3611" t="s">
        <v>345</v>
      </c>
      <c r="B88" s="3584" t="s">
        <v>113</v>
      </c>
      <c r="C88" s="3584">
        <v>2.0</v>
      </c>
      <c r="D88" s="3578"/>
      <c r="E88" s="3586">
        <v>43082.0</v>
      </c>
      <c r="F88" s="3580"/>
      <c r="G88" s="2455"/>
      <c r="H88" s="3584" t="s">
        <v>6540</v>
      </c>
      <c r="I88" s="3584" t="s">
        <v>9029</v>
      </c>
      <c r="J88" s="3584" t="s">
        <v>4835</v>
      </c>
      <c r="K88" s="2455"/>
      <c r="L88" s="3581"/>
      <c r="M88" s="3590">
        <v>42754.0</v>
      </c>
      <c r="N88" s="3590">
        <v>42757.0</v>
      </c>
      <c r="O88" s="2455"/>
      <c r="P88" s="3582"/>
      <c r="Q88" s="2455"/>
      <c r="R88" s="2455"/>
      <c r="S88" s="2455"/>
      <c r="T88" s="3582"/>
      <c r="U88" s="2455"/>
      <c r="V88" s="2455"/>
      <c r="W88" s="2455"/>
      <c r="X88" s="2455"/>
      <c r="Y88" s="2455"/>
      <c r="Z88" s="2455"/>
      <c r="AA88" s="2455"/>
      <c r="AB88" s="2455"/>
      <c r="AC88" s="2455"/>
    </row>
    <row r="89">
      <c r="A89" s="3611" t="s">
        <v>346</v>
      </c>
      <c r="B89" s="3584" t="s">
        <v>113</v>
      </c>
      <c r="C89" s="3584">
        <v>2.0</v>
      </c>
      <c r="D89" s="3585" t="s">
        <v>11515</v>
      </c>
      <c r="E89" s="3586">
        <v>43041.0</v>
      </c>
      <c r="F89" s="3587">
        <v>43045.0</v>
      </c>
      <c r="G89" s="2455"/>
      <c r="H89" s="3584" t="s">
        <v>4765</v>
      </c>
      <c r="I89" s="3584" t="s">
        <v>11516</v>
      </c>
      <c r="J89" s="3584" t="s">
        <v>6601</v>
      </c>
      <c r="K89" s="2455"/>
      <c r="L89" s="3581"/>
      <c r="M89" s="3590">
        <v>42747.0</v>
      </c>
      <c r="N89" s="3590">
        <v>42761.0</v>
      </c>
      <c r="O89" s="2455"/>
      <c r="P89" s="3582"/>
      <c r="Q89" s="2455"/>
      <c r="R89" s="2455"/>
      <c r="S89" s="2455"/>
      <c r="T89" s="3582"/>
      <c r="U89" s="2455"/>
      <c r="V89" s="2455"/>
      <c r="W89" s="2455"/>
      <c r="X89" s="2455"/>
      <c r="Y89" s="2455"/>
      <c r="Z89" s="2455"/>
      <c r="AA89" s="2455"/>
      <c r="AB89" s="2455"/>
      <c r="AC89" s="2455"/>
    </row>
    <row r="90">
      <c r="A90" s="3612" t="s">
        <v>347</v>
      </c>
      <c r="B90" s="3584" t="s">
        <v>113</v>
      </c>
      <c r="C90" s="3584">
        <v>1.0</v>
      </c>
      <c r="D90" s="3578"/>
      <c r="E90" s="3586">
        <v>43014.0</v>
      </c>
      <c r="F90" s="3587">
        <v>43017.0</v>
      </c>
      <c r="G90" s="3584"/>
      <c r="H90" s="3584" t="s">
        <v>4765</v>
      </c>
      <c r="I90" s="3584" t="s">
        <v>11429</v>
      </c>
      <c r="J90" s="3584" t="s">
        <v>11517</v>
      </c>
      <c r="K90" s="2455"/>
      <c r="L90" s="3600" t="s">
        <v>11518</v>
      </c>
      <c r="M90" s="3590">
        <v>43035.0</v>
      </c>
      <c r="N90" s="3590">
        <v>43049.0</v>
      </c>
      <c r="O90" s="2455"/>
      <c r="P90" s="3582"/>
      <c r="Q90" s="2455"/>
      <c r="R90" s="2455"/>
      <c r="S90" s="2455"/>
      <c r="T90" s="3582"/>
      <c r="U90" s="2455"/>
      <c r="V90" s="2455"/>
      <c r="W90" s="2455"/>
      <c r="X90" s="2455"/>
      <c r="Y90" s="2455"/>
      <c r="Z90" s="2455"/>
      <c r="AA90" s="2455"/>
      <c r="AB90" s="2455"/>
      <c r="AC90" s="2455"/>
    </row>
    <row r="91">
      <c r="A91" s="3611" t="s">
        <v>348</v>
      </c>
      <c r="B91" s="3584" t="s">
        <v>113</v>
      </c>
      <c r="C91" s="3584">
        <v>2.0</v>
      </c>
      <c r="D91" s="3585" t="s">
        <v>11519</v>
      </c>
      <c r="E91" s="3586">
        <v>43056.0</v>
      </c>
      <c r="F91" s="3587">
        <v>43060.0</v>
      </c>
      <c r="G91" s="3613" t="s">
        <v>11520</v>
      </c>
      <c r="H91" s="3584" t="s">
        <v>4777</v>
      </c>
      <c r="I91" s="3584" t="s">
        <v>11521</v>
      </c>
      <c r="J91" s="3584" t="s">
        <v>11522</v>
      </c>
      <c r="K91" s="2455"/>
      <c r="L91" s="3581"/>
      <c r="M91" s="3590">
        <v>42741.0</v>
      </c>
      <c r="N91" s="3590">
        <v>42748.0</v>
      </c>
      <c r="O91" s="3590">
        <v>42755.0</v>
      </c>
      <c r="P91" s="3582"/>
      <c r="Q91" s="2455"/>
      <c r="R91" s="2455"/>
      <c r="S91" s="2455"/>
      <c r="T91" s="3582"/>
      <c r="U91" s="2455"/>
      <c r="V91" s="2455"/>
      <c r="W91" s="2455"/>
      <c r="X91" s="2455"/>
      <c r="Y91" s="2455"/>
      <c r="Z91" s="2455"/>
      <c r="AA91" s="2455"/>
      <c r="AB91" s="2455"/>
      <c r="AC91" s="2455"/>
    </row>
    <row r="92">
      <c r="A92" s="3614" t="s">
        <v>351</v>
      </c>
      <c r="B92" s="2455"/>
      <c r="C92" s="2455"/>
      <c r="D92" s="3578"/>
      <c r="E92" s="3579"/>
      <c r="F92" s="3580"/>
      <c r="G92" s="2455"/>
      <c r="H92" s="2455"/>
      <c r="I92" s="2455"/>
      <c r="J92" s="2455"/>
      <c r="K92" s="2455"/>
      <c r="L92" s="3581"/>
      <c r="M92" s="2455"/>
      <c r="N92" s="2455"/>
      <c r="O92" s="2455"/>
      <c r="P92" s="3582"/>
      <c r="Q92" s="2455"/>
      <c r="R92" s="2455"/>
      <c r="S92" s="2455"/>
      <c r="T92" s="3582"/>
      <c r="U92" s="2455"/>
      <c r="V92" s="2455"/>
      <c r="W92" s="2455"/>
      <c r="X92" s="2455"/>
      <c r="Y92" s="2455"/>
      <c r="Z92" s="2455"/>
      <c r="AA92" s="2455"/>
      <c r="AB92" s="2455"/>
      <c r="AC92" s="2455"/>
    </row>
    <row r="93">
      <c r="A93" s="3611" t="s">
        <v>352</v>
      </c>
      <c r="B93" s="3584" t="s">
        <v>113</v>
      </c>
      <c r="C93" s="3584">
        <v>1.0</v>
      </c>
      <c r="D93" s="3578"/>
      <c r="E93" s="3586">
        <v>43055.0</v>
      </c>
      <c r="F93" s="3587">
        <v>43060.0</v>
      </c>
      <c r="G93" s="3590">
        <v>43061.0</v>
      </c>
      <c r="H93" s="3584" t="s">
        <v>4765</v>
      </c>
      <c r="I93" s="3584" t="s">
        <v>11523</v>
      </c>
      <c r="J93" s="3584" t="s">
        <v>4788</v>
      </c>
      <c r="K93" s="2455"/>
      <c r="L93" s="3581"/>
      <c r="M93" s="3590">
        <v>43083.0</v>
      </c>
      <c r="N93" s="3590">
        <v>42767.0</v>
      </c>
      <c r="O93" s="2455"/>
      <c r="P93" s="3582"/>
      <c r="Q93" s="2455"/>
      <c r="R93" s="2455"/>
      <c r="S93" s="2455"/>
      <c r="T93" s="3582"/>
      <c r="U93" s="2455"/>
      <c r="V93" s="2455"/>
      <c r="W93" s="2455"/>
      <c r="X93" s="2455"/>
      <c r="Y93" s="2455"/>
      <c r="Z93" s="2455"/>
      <c r="AA93" s="2455"/>
      <c r="AB93" s="2455"/>
      <c r="AC93" s="2455"/>
    </row>
    <row r="94">
      <c r="A94" s="3611" t="s">
        <v>356</v>
      </c>
      <c r="B94" s="3584" t="s">
        <v>113</v>
      </c>
      <c r="C94" s="3584">
        <v>3.0</v>
      </c>
      <c r="D94" s="3585" t="s">
        <v>11524</v>
      </c>
      <c r="E94" s="3586">
        <v>43042.0</v>
      </c>
      <c r="F94" s="3580"/>
      <c r="G94" s="2455"/>
      <c r="H94" s="3584" t="s">
        <v>4765</v>
      </c>
      <c r="I94" s="3584" t="s">
        <v>11467</v>
      </c>
      <c r="J94" s="3584" t="s">
        <v>11525</v>
      </c>
      <c r="K94" s="2455"/>
      <c r="L94" s="3600" t="s">
        <v>11526</v>
      </c>
      <c r="M94" s="3590">
        <v>42743.0</v>
      </c>
      <c r="N94" s="3590">
        <v>42750.0</v>
      </c>
      <c r="O94" s="3590">
        <v>42757.0</v>
      </c>
      <c r="P94" s="3594">
        <v>42764.0</v>
      </c>
      <c r="Q94" s="3584" t="s">
        <v>11527</v>
      </c>
      <c r="R94" s="2455"/>
      <c r="S94" s="2455"/>
      <c r="T94" s="3582"/>
      <c r="U94" s="2455"/>
      <c r="V94" s="2455"/>
      <c r="W94" s="2455"/>
      <c r="X94" s="2455"/>
      <c r="Y94" s="2455"/>
      <c r="Z94" s="2455"/>
      <c r="AA94" s="2455"/>
      <c r="AB94" s="2455"/>
      <c r="AC94" s="2455"/>
    </row>
    <row r="95">
      <c r="A95" s="3611" t="s">
        <v>362</v>
      </c>
      <c r="B95" s="3584" t="s">
        <v>113</v>
      </c>
      <c r="C95" s="3584">
        <v>2.0</v>
      </c>
      <c r="D95" s="3578"/>
      <c r="E95" s="3586">
        <v>43048.0</v>
      </c>
      <c r="F95" s="3580"/>
      <c r="G95" s="2455"/>
      <c r="H95" s="3584" t="s">
        <v>4765</v>
      </c>
      <c r="I95" s="3584" t="s">
        <v>11439</v>
      </c>
      <c r="J95" s="3584" t="s">
        <v>11528</v>
      </c>
      <c r="K95" s="2455"/>
      <c r="L95" s="3600" t="s">
        <v>11529</v>
      </c>
      <c r="M95" s="3590">
        <v>42744.0</v>
      </c>
      <c r="N95" s="3590">
        <v>42746.0</v>
      </c>
      <c r="O95" s="3590">
        <v>42767.0</v>
      </c>
      <c r="P95" s="3582"/>
      <c r="Q95" s="2455"/>
      <c r="R95" s="2455"/>
      <c r="S95" s="2455"/>
      <c r="T95" s="3582"/>
      <c r="U95" s="2455"/>
      <c r="V95" s="2455"/>
      <c r="W95" s="2455"/>
      <c r="X95" s="2455"/>
      <c r="Y95" s="2455"/>
      <c r="Z95" s="2455"/>
      <c r="AA95" s="2455"/>
      <c r="AB95" s="2455"/>
      <c r="AC95" s="2455"/>
    </row>
    <row r="96">
      <c r="A96" s="3611" t="s">
        <v>371</v>
      </c>
      <c r="B96" s="3584" t="s">
        <v>113</v>
      </c>
      <c r="C96" s="3584">
        <v>2.0</v>
      </c>
      <c r="D96" s="3578"/>
      <c r="E96" s="3586">
        <v>43013.0</v>
      </c>
      <c r="F96" s="3587">
        <v>43054.0</v>
      </c>
      <c r="G96" s="3584"/>
      <c r="H96" s="3584" t="s">
        <v>4752</v>
      </c>
      <c r="I96" s="3584" t="s">
        <v>11437</v>
      </c>
      <c r="J96" s="3584" t="s">
        <v>11530</v>
      </c>
      <c r="K96" s="2455"/>
      <c r="L96" s="3581"/>
      <c r="M96" s="3590">
        <v>43070.0</v>
      </c>
      <c r="N96" s="3590">
        <v>43084.0</v>
      </c>
      <c r="O96" s="3590">
        <v>42740.0</v>
      </c>
      <c r="P96" s="3582"/>
      <c r="Q96" s="2455"/>
      <c r="R96" s="2455"/>
      <c r="S96" s="2455"/>
      <c r="T96" s="3582"/>
      <c r="U96" s="2455"/>
      <c r="V96" s="2455"/>
      <c r="W96" s="2455"/>
      <c r="X96" s="2455"/>
      <c r="Y96" s="2455"/>
      <c r="Z96" s="2455"/>
      <c r="AA96" s="2455"/>
      <c r="AB96" s="2455"/>
      <c r="AC96" s="2455"/>
    </row>
    <row r="97">
      <c r="A97" s="3614" t="s">
        <v>375</v>
      </c>
      <c r="B97" s="2455"/>
      <c r="C97" s="3584"/>
      <c r="D97" s="3578"/>
      <c r="E97" s="3579"/>
      <c r="F97" s="3580"/>
      <c r="G97" s="2455"/>
      <c r="H97" s="2455"/>
      <c r="I97" s="3584"/>
      <c r="J97" s="2455"/>
      <c r="K97" s="2455"/>
      <c r="L97" s="3581"/>
      <c r="M97" s="2455"/>
      <c r="N97" s="2455"/>
      <c r="O97" s="2455"/>
      <c r="P97" s="3582"/>
      <c r="Q97" s="2455"/>
      <c r="R97" s="2455"/>
      <c r="S97" s="2455"/>
      <c r="T97" s="3582"/>
      <c r="U97" s="2455"/>
      <c r="V97" s="2455"/>
      <c r="W97" s="2455"/>
      <c r="X97" s="2455"/>
      <c r="Y97" s="2455"/>
      <c r="Z97" s="2455"/>
      <c r="AA97" s="2455"/>
      <c r="AB97" s="2455"/>
      <c r="AC97" s="2455"/>
    </row>
    <row r="98">
      <c r="A98" s="3611" t="s">
        <v>3647</v>
      </c>
      <c r="B98" s="3584" t="s">
        <v>113</v>
      </c>
      <c r="C98" s="3584"/>
      <c r="D98" s="3578"/>
      <c r="E98" s="3599">
        <v>43021.0</v>
      </c>
      <c r="F98" s="3615">
        <v>43024.0</v>
      </c>
      <c r="G98" s="3584"/>
      <c r="H98" s="3584" t="s">
        <v>4752</v>
      </c>
      <c r="I98" s="3584" t="s">
        <v>11434</v>
      </c>
      <c r="J98" s="3584" t="s">
        <v>11531</v>
      </c>
      <c r="K98" s="2455"/>
      <c r="L98" s="3581"/>
      <c r="M98" s="3590">
        <v>42740.0</v>
      </c>
      <c r="N98" s="3590">
        <v>42754.0</v>
      </c>
      <c r="O98" s="2455"/>
      <c r="P98" s="3582"/>
      <c r="Q98" s="2455"/>
      <c r="R98" s="2455"/>
      <c r="S98" s="2455"/>
      <c r="T98" s="3582"/>
      <c r="U98" s="2455"/>
      <c r="V98" s="2455"/>
      <c r="W98" s="2455"/>
      <c r="X98" s="2455"/>
      <c r="Y98" s="2455"/>
      <c r="Z98" s="2455"/>
      <c r="AA98" s="2455"/>
      <c r="AB98" s="2455"/>
      <c r="AC98" s="2455"/>
    </row>
    <row r="99">
      <c r="A99" s="3614" t="s">
        <v>379</v>
      </c>
      <c r="B99" s="2455"/>
      <c r="C99" s="2455"/>
      <c r="D99" s="3578"/>
      <c r="E99" s="3579"/>
      <c r="F99" s="3580"/>
      <c r="G99" s="2455"/>
      <c r="H99" s="2455"/>
      <c r="I99" s="3505"/>
      <c r="J99" s="2455"/>
      <c r="K99" s="2455"/>
      <c r="L99" s="3581"/>
      <c r="M99" s="2455"/>
      <c r="N99" s="2455"/>
      <c r="O99" s="2455"/>
      <c r="P99" s="3582"/>
      <c r="Q99" s="2455"/>
      <c r="R99" s="2455"/>
      <c r="S99" s="2455"/>
      <c r="T99" s="3582"/>
      <c r="U99" s="2455"/>
      <c r="V99" s="2455"/>
      <c r="W99" s="2455"/>
      <c r="X99" s="2455"/>
      <c r="Y99" s="2455"/>
      <c r="Z99" s="2455"/>
      <c r="AA99" s="2455"/>
      <c r="AB99" s="2455"/>
      <c r="AC99" s="2455"/>
    </row>
    <row r="100">
      <c r="A100" s="3611" t="s">
        <v>3648</v>
      </c>
      <c r="B100" s="3584" t="s">
        <v>113</v>
      </c>
      <c r="C100" s="3584">
        <v>2.0</v>
      </c>
      <c r="D100" s="3585" t="s">
        <v>11532</v>
      </c>
      <c r="E100" s="3586">
        <v>43041.0</v>
      </c>
      <c r="F100" s="3587">
        <v>43053.0</v>
      </c>
      <c r="G100" s="2455"/>
      <c r="H100" s="3584" t="s">
        <v>4752</v>
      </c>
      <c r="I100" s="3584" t="s">
        <v>11533</v>
      </c>
      <c r="J100" s="3584" t="s">
        <v>4774</v>
      </c>
      <c r="K100" s="3584" t="s">
        <v>11534</v>
      </c>
      <c r="L100" s="3600" t="s">
        <v>11535</v>
      </c>
      <c r="M100" s="3590">
        <v>43075.0</v>
      </c>
      <c r="N100" s="3590">
        <v>43082.0</v>
      </c>
      <c r="O100" s="3590">
        <v>42745.0</v>
      </c>
      <c r="P100" s="3582"/>
      <c r="Q100" s="2455"/>
      <c r="R100" s="2455"/>
      <c r="S100" s="2455"/>
      <c r="T100" s="3582"/>
      <c r="U100" s="2455"/>
      <c r="V100" s="2455"/>
      <c r="W100" s="2455"/>
      <c r="X100" s="2455"/>
      <c r="Y100" s="2455"/>
      <c r="Z100" s="2455"/>
      <c r="AA100" s="2455"/>
      <c r="AB100" s="2455"/>
      <c r="AC100" s="2455"/>
    </row>
    <row r="101">
      <c r="A101" s="3614" t="s">
        <v>386</v>
      </c>
      <c r="B101" s="2455"/>
      <c r="C101" s="2455"/>
      <c r="D101" s="3578"/>
      <c r="E101" s="3579"/>
      <c r="F101" s="3580"/>
      <c r="G101" s="2455"/>
      <c r="H101" s="2455"/>
      <c r="I101" s="3584"/>
      <c r="J101" s="2455"/>
      <c r="K101" s="2455"/>
      <c r="L101" s="3581"/>
      <c r="M101" s="2455"/>
      <c r="N101" s="2455"/>
      <c r="O101" s="2455"/>
      <c r="P101" s="3582"/>
      <c r="Q101" s="2455"/>
      <c r="R101" s="2455"/>
      <c r="S101" s="2455"/>
      <c r="T101" s="3582"/>
      <c r="U101" s="2455"/>
      <c r="V101" s="2455"/>
      <c r="W101" s="2455"/>
      <c r="X101" s="2455"/>
      <c r="Y101" s="2455"/>
      <c r="Z101" s="2455"/>
      <c r="AA101" s="2455"/>
      <c r="AB101" s="2455"/>
      <c r="AC101" s="2455"/>
    </row>
    <row r="102">
      <c r="A102" s="3611" t="s">
        <v>3649</v>
      </c>
      <c r="B102" s="3584" t="s">
        <v>113</v>
      </c>
      <c r="C102" s="3584">
        <v>1.0</v>
      </c>
      <c r="D102" s="3578"/>
      <c r="E102" s="3586">
        <v>43047.0</v>
      </c>
      <c r="F102" s="3580"/>
      <c r="G102" s="2455"/>
      <c r="H102" s="3584" t="s">
        <v>4752</v>
      </c>
      <c r="I102" s="3584" t="s">
        <v>11452</v>
      </c>
      <c r="J102" s="3584" t="s">
        <v>11536</v>
      </c>
      <c r="K102" s="2455"/>
      <c r="L102" s="3581"/>
      <c r="M102" s="2455"/>
      <c r="N102" s="2455"/>
      <c r="O102" s="2455"/>
      <c r="P102" s="3582"/>
      <c r="Q102" s="2455"/>
      <c r="R102" s="2455"/>
      <c r="S102" s="2455"/>
      <c r="T102" s="3582"/>
      <c r="U102" s="2455"/>
      <c r="V102" s="2455"/>
      <c r="W102" s="2455"/>
      <c r="X102" s="2455"/>
      <c r="Y102" s="2455"/>
      <c r="Z102" s="2455"/>
      <c r="AA102" s="2455"/>
      <c r="AB102" s="2455"/>
      <c r="AC102" s="2455"/>
    </row>
    <row r="103">
      <c r="A103" s="3611" t="s">
        <v>7517</v>
      </c>
      <c r="B103" s="3584" t="s">
        <v>113</v>
      </c>
      <c r="C103" s="3584">
        <v>1.0</v>
      </c>
      <c r="D103" s="3578"/>
      <c r="E103" s="3586">
        <v>43047.0</v>
      </c>
      <c r="F103" s="3587">
        <v>43059.0</v>
      </c>
      <c r="G103" s="2455"/>
      <c r="H103" s="3616" t="s">
        <v>4777</v>
      </c>
      <c r="I103" s="3584" t="s">
        <v>11461</v>
      </c>
      <c r="J103" s="3584" t="s">
        <v>6550</v>
      </c>
      <c r="K103" s="2455"/>
      <c r="L103" s="3581"/>
      <c r="M103" s="2455"/>
      <c r="N103" s="2455"/>
      <c r="O103" s="2455"/>
      <c r="P103" s="3582"/>
      <c r="Q103" s="2455"/>
      <c r="R103" s="2455"/>
      <c r="S103" s="2455"/>
      <c r="T103" s="3582"/>
      <c r="U103" s="2455"/>
      <c r="V103" s="2455"/>
      <c r="W103" s="2455"/>
      <c r="X103" s="2455"/>
      <c r="Y103" s="2455"/>
      <c r="Z103" s="2455"/>
      <c r="AA103" s="2455"/>
      <c r="AB103" s="2455"/>
      <c r="AC103" s="2455"/>
    </row>
    <row r="104">
      <c r="A104" s="3617" t="s">
        <v>387</v>
      </c>
      <c r="B104" s="3584" t="s">
        <v>113</v>
      </c>
      <c r="C104" s="3584">
        <v>2.0</v>
      </c>
      <c r="D104" s="3585" t="s">
        <v>11537</v>
      </c>
      <c r="E104" s="3586">
        <v>43038.0</v>
      </c>
      <c r="F104" s="3587">
        <v>43041.0</v>
      </c>
      <c r="G104" s="2455"/>
      <c r="H104" s="3584" t="s">
        <v>4777</v>
      </c>
      <c r="I104" s="3584" t="s">
        <v>11425</v>
      </c>
      <c r="J104" s="3584" t="s">
        <v>11538</v>
      </c>
      <c r="K104" s="2455"/>
      <c r="L104" s="3581"/>
      <c r="M104" s="3590">
        <v>43077.0</v>
      </c>
      <c r="N104" s="3590">
        <v>43080.0</v>
      </c>
      <c r="O104" s="2455"/>
      <c r="P104" s="3582"/>
      <c r="Q104" s="2455"/>
      <c r="R104" s="2455"/>
      <c r="S104" s="2455"/>
      <c r="T104" s="3582"/>
      <c r="U104" s="2455"/>
      <c r="V104" s="2455"/>
      <c r="W104" s="2455"/>
      <c r="X104" s="2455"/>
      <c r="Y104" s="2455"/>
      <c r="Z104" s="2455"/>
      <c r="AA104" s="2455"/>
      <c r="AB104" s="2455"/>
      <c r="AC104" s="2455"/>
    </row>
    <row r="105">
      <c r="A105" s="3611" t="s">
        <v>392</v>
      </c>
      <c r="B105" s="3584" t="s">
        <v>113</v>
      </c>
      <c r="C105" s="3584">
        <v>2.0</v>
      </c>
      <c r="D105" s="3585" t="s">
        <v>11539</v>
      </c>
      <c r="E105" s="3586">
        <v>43025.0</v>
      </c>
      <c r="F105" s="3587">
        <v>43054.0</v>
      </c>
      <c r="G105" s="2455"/>
      <c r="H105" s="3584" t="s">
        <v>4752</v>
      </c>
      <c r="I105" s="3584" t="s">
        <v>11540</v>
      </c>
      <c r="J105" s="3584" t="s">
        <v>11541</v>
      </c>
      <c r="K105" s="3584" t="s">
        <v>11542</v>
      </c>
      <c r="L105" s="3600" t="s">
        <v>11543</v>
      </c>
      <c r="M105" s="3590">
        <v>42747.0</v>
      </c>
      <c r="N105" s="3590">
        <v>42753.0</v>
      </c>
      <c r="O105" s="2455"/>
      <c r="P105" s="3582"/>
      <c r="Q105" s="2455"/>
      <c r="R105" s="2455"/>
      <c r="S105" s="2455"/>
      <c r="T105" s="3582"/>
      <c r="U105" s="2455"/>
      <c r="V105" s="2455"/>
      <c r="W105" s="2455"/>
      <c r="X105" s="2455"/>
      <c r="Y105" s="2455"/>
      <c r="Z105" s="2455"/>
      <c r="AA105" s="2455"/>
      <c r="AB105" s="2455"/>
      <c r="AC105" s="2455"/>
    </row>
    <row r="106">
      <c r="A106" s="3611" t="s">
        <v>394</v>
      </c>
      <c r="B106" s="3584" t="s">
        <v>113</v>
      </c>
      <c r="C106" s="3584">
        <v>4.0</v>
      </c>
      <c r="D106" s="3585" t="s">
        <v>11544</v>
      </c>
      <c r="E106" s="3586">
        <v>43035.0</v>
      </c>
      <c r="F106" s="3587">
        <v>43039.0</v>
      </c>
      <c r="G106" s="3593">
        <v>43049.0</v>
      </c>
      <c r="H106" s="3584" t="s">
        <v>4777</v>
      </c>
      <c r="I106" s="3584" t="s">
        <v>11467</v>
      </c>
      <c r="J106" s="3584" t="s">
        <v>11545</v>
      </c>
      <c r="K106" s="2455"/>
      <c r="L106" s="3581"/>
      <c r="M106" s="3590">
        <v>43067.0</v>
      </c>
      <c r="N106" s="3590">
        <v>43073.0</v>
      </c>
      <c r="O106" s="3590">
        <v>42738.0</v>
      </c>
      <c r="P106" s="3582"/>
      <c r="Q106" s="2455"/>
      <c r="R106" s="2455"/>
      <c r="S106" s="2455"/>
      <c r="T106" s="3582"/>
      <c r="U106" s="2455"/>
      <c r="V106" s="2455"/>
      <c r="W106" s="2455"/>
      <c r="X106" s="2455"/>
      <c r="Y106" s="2455"/>
      <c r="Z106" s="2455"/>
      <c r="AA106" s="2455"/>
      <c r="AB106" s="2455"/>
      <c r="AC106" s="2455"/>
    </row>
    <row r="107">
      <c r="A107" s="3611" t="s">
        <v>406</v>
      </c>
      <c r="B107" s="3584" t="s">
        <v>113</v>
      </c>
      <c r="C107" s="3584">
        <v>2.0</v>
      </c>
      <c r="D107" s="3578"/>
      <c r="E107" s="3586">
        <v>43038.0</v>
      </c>
      <c r="F107" s="3580"/>
      <c r="G107" s="2455"/>
      <c r="H107" s="3584" t="s">
        <v>4777</v>
      </c>
      <c r="I107" s="3584" t="s">
        <v>11417</v>
      </c>
      <c r="J107" s="3584" t="s">
        <v>6564</v>
      </c>
      <c r="K107" s="3584" t="s">
        <v>11546</v>
      </c>
      <c r="L107" s="3600" t="s">
        <v>11547</v>
      </c>
      <c r="M107" s="3590">
        <v>43084.0</v>
      </c>
      <c r="N107" s="3590">
        <v>43089.0</v>
      </c>
      <c r="O107" s="2455"/>
      <c r="P107" s="3582"/>
      <c r="Q107" s="2455"/>
      <c r="R107" s="2455"/>
      <c r="S107" s="2455"/>
      <c r="T107" s="3582"/>
      <c r="U107" s="2455"/>
      <c r="V107" s="2455"/>
      <c r="W107" s="2455"/>
      <c r="X107" s="2455"/>
      <c r="Y107" s="2455"/>
      <c r="Z107" s="2455"/>
      <c r="AA107" s="2455"/>
      <c r="AB107" s="2455"/>
      <c r="AC107" s="2455"/>
    </row>
    <row r="108">
      <c r="A108" s="3614" t="s">
        <v>410</v>
      </c>
      <c r="B108" s="2455"/>
      <c r="C108" s="2455"/>
      <c r="D108" s="3578"/>
      <c r="E108" s="3579"/>
      <c r="F108" s="3580"/>
      <c r="G108" s="2455"/>
      <c r="H108" s="2455"/>
      <c r="I108" s="2455"/>
      <c r="J108" s="2455"/>
      <c r="K108" s="2455"/>
      <c r="L108" s="3581"/>
      <c r="M108" s="2455"/>
      <c r="N108" s="2455"/>
      <c r="O108" s="2455"/>
      <c r="P108" s="3582"/>
      <c r="Q108" s="2455"/>
      <c r="R108" s="2455"/>
      <c r="S108" s="2455"/>
      <c r="T108" s="3582"/>
      <c r="U108" s="2455"/>
      <c r="V108" s="2455"/>
      <c r="W108" s="2455"/>
      <c r="X108" s="2455"/>
      <c r="Y108" s="2455"/>
      <c r="Z108" s="2455"/>
      <c r="AA108" s="2455"/>
      <c r="AB108" s="2455"/>
      <c r="AC108" s="2455"/>
    </row>
    <row r="109">
      <c r="A109" s="3611" t="s">
        <v>411</v>
      </c>
      <c r="B109" s="3584" t="s">
        <v>113</v>
      </c>
      <c r="C109" s="3584">
        <v>2.0</v>
      </c>
      <c r="D109" s="3578"/>
      <c r="E109" s="3586">
        <v>43011.0</v>
      </c>
      <c r="F109" s="3587">
        <v>43028.0</v>
      </c>
      <c r="G109" s="3590">
        <v>43057.0</v>
      </c>
      <c r="H109" s="3584" t="s">
        <v>4777</v>
      </c>
      <c r="I109" s="3584" t="s">
        <v>11425</v>
      </c>
      <c r="J109" s="3584" t="s">
        <v>11548</v>
      </c>
      <c r="K109" s="2455"/>
      <c r="L109" s="3600" t="s">
        <v>11549</v>
      </c>
      <c r="M109" s="3588">
        <v>43074.0</v>
      </c>
      <c r="N109" s="3588">
        <v>43083.0</v>
      </c>
      <c r="O109" s="2455"/>
      <c r="P109" s="3582"/>
      <c r="Q109" s="2455"/>
      <c r="R109" s="2455"/>
      <c r="S109" s="2455"/>
      <c r="T109" s="3582"/>
      <c r="U109" s="2455"/>
      <c r="V109" s="2455"/>
      <c r="W109" s="2455"/>
      <c r="X109" s="2455"/>
      <c r="Y109" s="2455"/>
      <c r="Z109" s="2455"/>
      <c r="AA109" s="2455"/>
      <c r="AB109" s="2455"/>
      <c r="AC109" s="2455"/>
    </row>
    <row r="110">
      <c r="A110" s="3614" t="s">
        <v>412</v>
      </c>
      <c r="B110" s="2455"/>
      <c r="C110" s="2455"/>
      <c r="D110" s="3578"/>
      <c r="E110" s="3579"/>
      <c r="F110" s="3580"/>
      <c r="G110" s="2455"/>
      <c r="H110" s="2455"/>
      <c r="I110" s="2455"/>
      <c r="J110" s="2455"/>
      <c r="K110" s="2455"/>
      <c r="L110" s="3581"/>
      <c r="M110" s="2455"/>
      <c r="N110" s="2455"/>
      <c r="O110" s="2455"/>
      <c r="P110" s="3582"/>
      <c r="Q110" s="2455"/>
      <c r="R110" s="2455"/>
      <c r="S110" s="2455"/>
      <c r="T110" s="3582"/>
      <c r="U110" s="2455"/>
      <c r="V110" s="2455"/>
      <c r="W110" s="2455"/>
      <c r="X110" s="2455"/>
      <c r="Y110" s="2455"/>
      <c r="Z110" s="2455"/>
      <c r="AA110" s="2455"/>
      <c r="AB110" s="2455"/>
      <c r="AC110" s="2455"/>
    </row>
    <row r="111">
      <c r="A111" s="3617" t="s">
        <v>413</v>
      </c>
      <c r="B111" s="3584" t="s">
        <v>113</v>
      </c>
      <c r="C111" s="3584">
        <v>1.0</v>
      </c>
      <c r="D111" s="3578"/>
      <c r="E111" s="3586">
        <v>43013.0</v>
      </c>
      <c r="F111" s="3587"/>
      <c r="G111" s="3584"/>
      <c r="H111" s="3584" t="s">
        <v>4777</v>
      </c>
      <c r="I111" s="3584" t="s">
        <v>11417</v>
      </c>
      <c r="J111" s="3584" t="s">
        <v>11550</v>
      </c>
      <c r="K111" s="2455"/>
      <c r="L111" s="3581"/>
      <c r="M111" s="3588">
        <v>43042.0</v>
      </c>
      <c r="N111" s="3588">
        <v>43049.0</v>
      </c>
      <c r="O111" s="2455"/>
      <c r="P111" s="3582"/>
      <c r="Q111" s="2455"/>
      <c r="R111" s="2455"/>
      <c r="S111" s="2455"/>
      <c r="T111" s="3582"/>
      <c r="U111" s="2455"/>
      <c r="V111" s="2455"/>
      <c r="W111" s="2455"/>
      <c r="X111" s="2455"/>
      <c r="Y111" s="2455"/>
      <c r="Z111" s="2455"/>
      <c r="AA111" s="2455"/>
      <c r="AB111" s="2455"/>
      <c r="AC111" s="2455"/>
    </row>
    <row r="112">
      <c r="A112" s="3611" t="s">
        <v>414</v>
      </c>
      <c r="B112" s="3584" t="s">
        <v>113</v>
      </c>
      <c r="C112" s="3584">
        <v>1.0</v>
      </c>
      <c r="D112" s="3578"/>
      <c r="E112" s="3586">
        <v>43045.0</v>
      </c>
      <c r="F112" s="3593">
        <v>43049.0</v>
      </c>
      <c r="G112" s="888">
        <v>43066.0</v>
      </c>
      <c r="H112" s="3584" t="s">
        <v>4752</v>
      </c>
      <c r="I112" s="3584" t="s">
        <v>11521</v>
      </c>
      <c r="J112" s="3584" t="s">
        <v>11551</v>
      </c>
      <c r="K112" s="3584" t="s">
        <v>11552</v>
      </c>
      <c r="L112" s="3581"/>
      <c r="M112" s="3590">
        <v>43073.0</v>
      </c>
      <c r="N112" s="3590">
        <v>42750.0</v>
      </c>
      <c r="O112" s="2455"/>
      <c r="P112" s="3582"/>
      <c r="Q112" s="2455"/>
      <c r="R112" s="2455"/>
      <c r="S112" s="2455"/>
      <c r="T112" s="3582"/>
      <c r="U112" s="2455"/>
      <c r="V112" s="2455"/>
      <c r="W112" s="2455"/>
      <c r="X112" s="2455"/>
      <c r="Y112" s="2455"/>
      <c r="Z112" s="2455"/>
      <c r="AA112" s="2455"/>
      <c r="AB112" s="2455"/>
      <c r="AC112" s="2455"/>
    </row>
    <row r="113">
      <c r="A113" s="3614" t="s">
        <v>419</v>
      </c>
      <c r="B113" s="2455"/>
      <c r="C113" s="2455"/>
      <c r="D113" s="3578"/>
      <c r="E113" s="3579"/>
      <c r="F113" s="3580"/>
      <c r="G113" s="2455"/>
      <c r="H113" s="2455"/>
      <c r="I113" s="2455"/>
      <c r="J113" s="2455"/>
      <c r="K113" s="2455"/>
      <c r="L113" s="3600"/>
      <c r="M113" s="2455"/>
      <c r="N113" s="2455"/>
      <c r="O113" s="2455"/>
      <c r="P113" s="3582"/>
      <c r="Q113" s="2455"/>
      <c r="R113" s="2455"/>
      <c r="S113" s="2455"/>
      <c r="T113" s="3582"/>
      <c r="U113" s="2455"/>
      <c r="V113" s="2455"/>
      <c r="W113" s="2455"/>
      <c r="X113" s="2455"/>
      <c r="Y113" s="2455"/>
      <c r="Z113" s="2455"/>
      <c r="AA113" s="2455"/>
      <c r="AB113" s="2455"/>
      <c r="AC113" s="2455"/>
    </row>
    <row r="114">
      <c r="A114" s="3611" t="s">
        <v>7554</v>
      </c>
      <c r="B114" s="3584" t="s">
        <v>113</v>
      </c>
      <c r="C114" s="3584">
        <v>1.0</v>
      </c>
      <c r="D114" s="3585" t="s">
        <v>11553</v>
      </c>
      <c r="E114" s="3586">
        <v>43038.0</v>
      </c>
      <c r="F114" s="3580"/>
      <c r="G114" s="2455"/>
      <c r="H114" s="3584" t="s">
        <v>4752</v>
      </c>
      <c r="I114" s="3584" t="s">
        <v>11439</v>
      </c>
      <c r="J114" s="3584" t="s">
        <v>11554</v>
      </c>
      <c r="K114" s="2455"/>
      <c r="L114" s="3581"/>
      <c r="M114" s="3590">
        <v>43082.0</v>
      </c>
      <c r="N114" s="3590">
        <v>43089.0</v>
      </c>
      <c r="O114" s="2455"/>
      <c r="P114" s="3582"/>
      <c r="Q114" s="2455"/>
      <c r="R114" s="2455"/>
      <c r="S114" s="2455"/>
      <c r="T114" s="3582"/>
      <c r="U114" s="2455"/>
      <c r="V114" s="2455"/>
      <c r="W114" s="2455"/>
      <c r="X114" s="2455"/>
      <c r="Y114" s="2455"/>
      <c r="Z114" s="2455"/>
      <c r="AA114" s="2455"/>
      <c r="AB114" s="2455"/>
      <c r="AC114" s="2455"/>
    </row>
    <row r="115">
      <c r="A115" s="3611" t="s">
        <v>420</v>
      </c>
      <c r="B115" s="3584" t="s">
        <v>113</v>
      </c>
      <c r="C115" s="3584">
        <v>2.0</v>
      </c>
      <c r="D115" s="3585" t="s">
        <v>11555</v>
      </c>
      <c r="E115" s="3586">
        <v>43046.0</v>
      </c>
      <c r="F115" s="3580"/>
      <c r="G115" s="2455"/>
      <c r="H115" s="3584" t="s">
        <v>4777</v>
      </c>
      <c r="I115" s="3584" t="s">
        <v>11417</v>
      </c>
      <c r="J115" s="3584" t="s">
        <v>11556</v>
      </c>
      <c r="K115" s="2455"/>
      <c r="L115" s="3581"/>
      <c r="M115" s="3588">
        <v>43080.0</v>
      </c>
      <c r="N115" s="3588">
        <v>43108.0</v>
      </c>
      <c r="O115" s="3588"/>
      <c r="P115" s="3618"/>
      <c r="Q115" s="2455"/>
      <c r="R115" s="2455"/>
      <c r="S115" s="2455"/>
      <c r="T115" s="3582"/>
      <c r="U115" s="2455"/>
      <c r="V115" s="2455"/>
      <c r="W115" s="2455"/>
      <c r="X115" s="2455"/>
      <c r="Y115" s="2455"/>
      <c r="Z115" s="2455"/>
      <c r="AA115" s="2455"/>
      <c r="AB115" s="2455"/>
      <c r="AC115" s="2455"/>
    </row>
    <row r="116">
      <c r="A116" s="3611" t="s">
        <v>421</v>
      </c>
      <c r="B116" s="3584" t="s">
        <v>113</v>
      </c>
      <c r="C116" s="3584">
        <v>7.0</v>
      </c>
      <c r="D116" s="3585" t="s">
        <v>11557</v>
      </c>
      <c r="E116" s="3586">
        <v>43039.0</v>
      </c>
      <c r="F116" s="3580"/>
      <c r="G116" s="2455"/>
      <c r="H116" s="3584" t="s">
        <v>4777</v>
      </c>
      <c r="I116" s="3584" t="s">
        <v>11431</v>
      </c>
      <c r="J116" s="3584" t="s">
        <v>11558</v>
      </c>
      <c r="K116" s="2455"/>
      <c r="L116" s="3600" t="s">
        <v>11559</v>
      </c>
      <c r="M116" s="3590">
        <v>43077.0</v>
      </c>
      <c r="N116" s="3590">
        <v>43087.0</v>
      </c>
      <c r="O116" s="3590">
        <v>42754.0</v>
      </c>
      <c r="P116" s="3594">
        <v>42761.0</v>
      </c>
      <c r="Q116" s="2455"/>
      <c r="R116" s="2455"/>
      <c r="S116" s="2455"/>
      <c r="T116" s="3582"/>
      <c r="U116" s="2455"/>
      <c r="V116" s="2455"/>
      <c r="W116" s="2455"/>
      <c r="X116" s="2455"/>
      <c r="Y116" s="2455"/>
      <c r="Z116" s="2455"/>
      <c r="AA116" s="2455"/>
      <c r="AB116" s="2455"/>
      <c r="AC116" s="2455"/>
    </row>
    <row r="117">
      <c r="A117" s="3611" t="s">
        <v>462</v>
      </c>
      <c r="B117" s="3584" t="s">
        <v>113</v>
      </c>
      <c r="C117" s="3584">
        <v>2.0</v>
      </c>
      <c r="D117" s="3578"/>
      <c r="E117" s="3586">
        <v>43018.0</v>
      </c>
      <c r="F117" s="3587"/>
      <c r="G117" s="3584"/>
      <c r="H117" s="3584" t="s">
        <v>4777</v>
      </c>
      <c r="I117" s="3584" t="s">
        <v>11560</v>
      </c>
      <c r="J117" s="3584" t="s">
        <v>11561</v>
      </c>
      <c r="K117" s="2455"/>
      <c r="L117" s="3581"/>
      <c r="M117" s="3590">
        <v>43042.0</v>
      </c>
      <c r="N117" s="3590">
        <v>43056.0</v>
      </c>
      <c r="O117" s="3590">
        <v>43084.0</v>
      </c>
      <c r="P117" s="3597" t="s">
        <v>8892</v>
      </c>
      <c r="Q117" s="2455"/>
      <c r="R117" s="2455"/>
      <c r="S117" s="2455"/>
      <c r="T117" s="3582"/>
      <c r="U117" s="2455"/>
      <c r="V117" s="2455"/>
      <c r="W117" s="2455"/>
      <c r="X117" s="2455"/>
      <c r="Y117" s="2455"/>
      <c r="Z117" s="2455"/>
      <c r="AA117" s="2455"/>
      <c r="AB117" s="2455"/>
      <c r="AC117" s="2455"/>
    </row>
    <row r="118">
      <c r="A118" s="3612" t="s">
        <v>447</v>
      </c>
      <c r="B118" s="3584" t="s">
        <v>113</v>
      </c>
      <c r="C118" s="3584">
        <v>1.0</v>
      </c>
      <c r="D118" s="3578"/>
      <c r="E118" s="3586">
        <v>43027.0</v>
      </c>
      <c r="F118" s="3587">
        <v>43028.0</v>
      </c>
      <c r="G118" s="2455"/>
      <c r="H118" s="3584" t="s">
        <v>4777</v>
      </c>
      <c r="I118" s="3584" t="s">
        <v>11449</v>
      </c>
      <c r="J118" s="3584" t="s">
        <v>11548</v>
      </c>
      <c r="K118" s="2455"/>
      <c r="L118" s="3581"/>
      <c r="M118" s="3590">
        <v>43083.0</v>
      </c>
      <c r="N118" s="3590">
        <v>42753.0</v>
      </c>
      <c r="O118" s="3590">
        <v>42760.0</v>
      </c>
      <c r="P118" s="3582"/>
      <c r="Q118" s="2455"/>
      <c r="R118" s="2455"/>
      <c r="S118" s="2455"/>
      <c r="T118" s="3582"/>
      <c r="U118" s="2455"/>
      <c r="V118" s="2455"/>
      <c r="W118" s="2455"/>
      <c r="X118" s="2455"/>
      <c r="Y118" s="2455"/>
      <c r="Z118" s="2455"/>
      <c r="AA118" s="2455"/>
      <c r="AB118" s="2455"/>
      <c r="AC118" s="2455"/>
    </row>
    <row r="119">
      <c r="A119" s="3611" t="s">
        <v>3650</v>
      </c>
      <c r="B119" s="3584" t="s">
        <v>113</v>
      </c>
      <c r="C119" s="3584">
        <v>4.0</v>
      </c>
      <c r="D119" s="3585"/>
      <c r="E119" s="3586">
        <v>43047.0</v>
      </c>
      <c r="F119" s="3580"/>
      <c r="G119" s="2455"/>
      <c r="H119" s="3584" t="s">
        <v>4777</v>
      </c>
      <c r="I119" s="3584" t="s">
        <v>11423</v>
      </c>
      <c r="J119" s="3584" t="s">
        <v>11562</v>
      </c>
      <c r="K119" s="2455"/>
      <c r="L119" s="3581"/>
      <c r="M119" s="3592">
        <v>43078.0</v>
      </c>
      <c r="N119" s="3592">
        <v>43120.0</v>
      </c>
      <c r="O119" s="3592">
        <v>43134.0</v>
      </c>
      <c r="P119" s="3582"/>
      <c r="Q119" s="2455"/>
      <c r="R119" s="2455"/>
      <c r="S119" s="2455"/>
      <c r="T119" s="3582"/>
      <c r="U119" s="2455"/>
      <c r="V119" s="2455"/>
      <c r="W119" s="2455"/>
      <c r="X119" s="2455"/>
      <c r="Y119" s="2455"/>
      <c r="Z119" s="2455"/>
      <c r="AA119" s="2455"/>
      <c r="AB119" s="2455"/>
      <c r="AC119" s="2455"/>
    </row>
    <row r="120">
      <c r="A120" s="3614" t="s">
        <v>467</v>
      </c>
      <c r="B120" s="2455"/>
      <c r="C120" s="2455"/>
      <c r="D120" s="3578"/>
      <c r="E120" s="3579"/>
      <c r="F120" s="3580"/>
      <c r="G120" s="2455"/>
      <c r="H120" s="2455"/>
      <c r="I120" s="2455"/>
      <c r="J120" s="2455"/>
      <c r="K120" s="2455"/>
      <c r="L120" s="3581"/>
      <c r="M120" s="2455"/>
      <c r="N120" s="2455"/>
      <c r="O120" s="2455"/>
      <c r="P120" s="3582"/>
      <c r="Q120" s="2455"/>
      <c r="R120" s="2455"/>
      <c r="S120" s="2455"/>
      <c r="T120" s="3582"/>
      <c r="U120" s="2455"/>
      <c r="V120" s="2455"/>
      <c r="W120" s="2455"/>
      <c r="X120" s="2455"/>
      <c r="Y120" s="2455"/>
      <c r="Z120" s="2455"/>
      <c r="AA120" s="2455"/>
      <c r="AB120" s="2455"/>
      <c r="AC120" s="2455"/>
    </row>
    <row r="121">
      <c r="A121" s="3611" t="s">
        <v>468</v>
      </c>
      <c r="B121" s="3584" t="s">
        <v>113</v>
      </c>
      <c r="C121" s="2455"/>
      <c r="D121" s="3578"/>
      <c r="E121" s="3586">
        <v>43034.0</v>
      </c>
      <c r="F121" s="3587">
        <v>43059.0</v>
      </c>
      <c r="G121" s="2455"/>
      <c r="H121" s="3584" t="s">
        <v>4777</v>
      </c>
      <c r="I121" s="3584" t="s">
        <v>11425</v>
      </c>
      <c r="J121" s="3584" t="s">
        <v>6551</v>
      </c>
      <c r="K121" s="3584" t="s">
        <v>11563</v>
      </c>
      <c r="L121" s="3600" t="s">
        <v>11564</v>
      </c>
      <c r="M121" s="3590">
        <v>42740.0</v>
      </c>
      <c r="N121" s="3590">
        <v>42747.0</v>
      </c>
      <c r="O121" s="2455"/>
      <c r="P121" s="3582"/>
      <c r="Q121" s="2455"/>
      <c r="R121" s="2455"/>
      <c r="S121" s="2455"/>
      <c r="T121" s="3582"/>
      <c r="U121" s="2455"/>
      <c r="V121" s="2455"/>
      <c r="W121" s="2455"/>
      <c r="X121" s="2455"/>
      <c r="Y121" s="2455"/>
      <c r="Z121" s="2455"/>
      <c r="AA121" s="2455"/>
      <c r="AB121" s="2455"/>
      <c r="AC121" s="2455"/>
    </row>
    <row r="122">
      <c r="A122" s="3614" t="s">
        <v>473</v>
      </c>
      <c r="B122" s="2455"/>
      <c r="C122" s="2455"/>
      <c r="D122" s="3578"/>
      <c r="E122" s="3579"/>
      <c r="F122" s="3580"/>
      <c r="G122" s="2455"/>
      <c r="H122" s="2455"/>
      <c r="I122" s="2455"/>
      <c r="J122" s="2455"/>
      <c r="K122" s="2455"/>
      <c r="L122" s="3581"/>
      <c r="M122" s="2455"/>
      <c r="N122" s="2455"/>
      <c r="O122" s="2455"/>
      <c r="P122" s="3582"/>
      <c r="Q122" s="2455"/>
      <c r="R122" s="2455"/>
      <c r="S122" s="2455"/>
      <c r="T122" s="3582"/>
      <c r="U122" s="2455"/>
      <c r="V122" s="2455"/>
      <c r="W122" s="2455"/>
      <c r="X122" s="2455"/>
      <c r="Y122" s="2455"/>
      <c r="Z122" s="2455"/>
      <c r="AA122" s="2455"/>
      <c r="AB122" s="2455"/>
      <c r="AC122" s="2455"/>
    </row>
    <row r="123">
      <c r="A123" s="3611" t="s">
        <v>474</v>
      </c>
      <c r="B123" s="3584" t="s">
        <v>113</v>
      </c>
      <c r="C123" s="3584">
        <v>2.0</v>
      </c>
      <c r="D123" s="3585" t="s">
        <v>11565</v>
      </c>
      <c r="E123" s="3586">
        <v>43021.0</v>
      </c>
      <c r="F123" s="3587"/>
      <c r="G123" s="3584"/>
      <c r="H123" s="3584" t="s">
        <v>4777</v>
      </c>
      <c r="I123" s="3584" t="s">
        <v>11439</v>
      </c>
      <c r="J123" s="3584" t="s">
        <v>11566</v>
      </c>
      <c r="K123" s="2455"/>
      <c r="L123" s="3600" t="s">
        <v>11567</v>
      </c>
      <c r="M123" s="3619">
        <v>43056.0</v>
      </c>
      <c r="N123" s="3619">
        <v>43070.0</v>
      </c>
      <c r="O123" s="3619">
        <v>43084.0</v>
      </c>
      <c r="P123" s="3582"/>
      <c r="Q123" s="2455"/>
      <c r="R123" s="2455"/>
      <c r="S123" s="2455"/>
      <c r="T123" s="3582"/>
      <c r="U123" s="2455"/>
      <c r="V123" s="2455"/>
      <c r="W123" s="2455"/>
      <c r="X123" s="2455"/>
      <c r="Y123" s="2455"/>
      <c r="Z123" s="2455"/>
      <c r="AA123" s="2455"/>
      <c r="AB123" s="2455"/>
      <c r="AC123" s="2455"/>
    </row>
    <row r="124">
      <c r="A124" s="3611" t="s">
        <v>476</v>
      </c>
      <c r="B124" s="3584" t="s">
        <v>113</v>
      </c>
      <c r="C124" s="3584">
        <v>1.0</v>
      </c>
      <c r="D124" s="3578"/>
      <c r="E124" s="3586">
        <v>43033.0</v>
      </c>
      <c r="F124" s="3580"/>
      <c r="G124" s="2455"/>
      <c r="H124" s="3584" t="s">
        <v>4777</v>
      </c>
      <c r="I124" s="3584" t="s">
        <v>11429</v>
      </c>
      <c r="J124" s="3584" t="s">
        <v>11568</v>
      </c>
      <c r="K124" s="3584" t="s">
        <v>11569</v>
      </c>
      <c r="L124" s="3600" t="s">
        <v>11570</v>
      </c>
      <c r="M124" s="3584" t="s">
        <v>8896</v>
      </c>
      <c r="N124" s="3584" t="s">
        <v>8897</v>
      </c>
      <c r="O124" s="2455"/>
      <c r="P124" s="3582"/>
      <c r="Q124" s="2455"/>
      <c r="R124" s="2455"/>
      <c r="S124" s="2455"/>
      <c r="T124" s="3582"/>
      <c r="U124" s="2455"/>
      <c r="V124" s="2455"/>
      <c r="W124" s="2455"/>
      <c r="X124" s="2455"/>
      <c r="Y124" s="2455"/>
      <c r="Z124" s="2455"/>
      <c r="AA124" s="2455"/>
      <c r="AB124" s="2455"/>
      <c r="AC124" s="2455"/>
    </row>
    <row r="125">
      <c r="A125" s="3614" t="s">
        <v>477</v>
      </c>
      <c r="B125" s="2455"/>
      <c r="C125" s="2455"/>
      <c r="D125" s="3578"/>
      <c r="E125" s="3579"/>
      <c r="F125" s="3580"/>
      <c r="G125" s="2455"/>
      <c r="H125" s="2455"/>
      <c r="I125" s="2455"/>
      <c r="J125" s="2455"/>
      <c r="K125" s="2455"/>
      <c r="L125" s="3581"/>
      <c r="M125" s="2455"/>
      <c r="N125" s="2455"/>
      <c r="O125" s="2455"/>
      <c r="P125" s="3582"/>
      <c r="Q125" s="2455"/>
      <c r="R125" s="2455"/>
      <c r="S125" s="2455"/>
      <c r="T125" s="3582"/>
      <c r="U125" s="2455"/>
      <c r="V125" s="2455"/>
      <c r="W125" s="2455"/>
      <c r="X125" s="2455"/>
      <c r="Y125" s="2455"/>
      <c r="Z125" s="2455"/>
      <c r="AA125" s="2455"/>
      <c r="AB125" s="2455"/>
      <c r="AC125" s="2455"/>
    </row>
    <row r="126">
      <c r="A126" s="3611" t="s">
        <v>478</v>
      </c>
      <c r="B126" s="3584" t="s">
        <v>113</v>
      </c>
      <c r="C126" s="3584">
        <v>1.0</v>
      </c>
      <c r="D126" s="3585" t="s">
        <v>11571</v>
      </c>
      <c r="E126" s="3586">
        <v>43039.0</v>
      </c>
      <c r="F126" s="3587">
        <v>43053.0</v>
      </c>
      <c r="G126" s="3590">
        <v>43061.0</v>
      </c>
      <c r="H126" s="3584" t="s">
        <v>11422</v>
      </c>
      <c r="I126" s="3584" t="s">
        <v>11467</v>
      </c>
      <c r="J126" s="3584" t="s">
        <v>11572</v>
      </c>
      <c r="K126" s="2455"/>
      <c r="L126" s="3581"/>
      <c r="M126" s="3590">
        <v>43075.0</v>
      </c>
      <c r="N126" s="3590">
        <v>42746.0</v>
      </c>
      <c r="O126" s="2455"/>
      <c r="P126" s="3582"/>
      <c r="Q126" s="2455"/>
      <c r="R126" s="2455"/>
      <c r="S126" s="2455"/>
      <c r="T126" s="3582"/>
      <c r="U126" s="2455"/>
      <c r="V126" s="2455"/>
      <c r="W126" s="2455"/>
      <c r="X126" s="2455"/>
      <c r="Y126" s="2455"/>
      <c r="Z126" s="2455"/>
      <c r="AA126" s="2455"/>
      <c r="AB126" s="2455"/>
      <c r="AC126" s="2455"/>
    </row>
    <row r="127">
      <c r="A127" s="3614" t="s">
        <v>482</v>
      </c>
      <c r="B127" s="2455"/>
      <c r="C127" s="2455"/>
      <c r="D127" s="3578"/>
      <c r="E127" s="3579"/>
      <c r="F127" s="3580"/>
      <c r="G127" s="2455"/>
      <c r="H127" s="2455"/>
      <c r="I127" s="2455"/>
      <c r="J127" s="2455"/>
      <c r="K127" s="2455"/>
      <c r="L127" s="3581"/>
      <c r="M127" s="2455"/>
      <c r="N127" s="2455"/>
      <c r="O127" s="2455"/>
      <c r="P127" s="3582"/>
      <c r="Q127" s="2455"/>
      <c r="R127" s="2455"/>
      <c r="S127" s="2455"/>
      <c r="T127" s="3582"/>
      <c r="U127" s="2455"/>
      <c r="V127" s="2455"/>
      <c r="W127" s="2455"/>
      <c r="X127" s="2455"/>
      <c r="Y127" s="2455"/>
      <c r="Z127" s="2455"/>
      <c r="AA127" s="2455"/>
      <c r="AB127" s="2455"/>
      <c r="AC127" s="2455"/>
    </row>
    <row r="128">
      <c r="A128" s="3611" t="s">
        <v>483</v>
      </c>
      <c r="B128" s="3584" t="s">
        <v>113</v>
      </c>
      <c r="C128" s="3584">
        <v>2.0</v>
      </c>
      <c r="D128" s="3578"/>
      <c r="E128" s="3586">
        <v>43034.0</v>
      </c>
      <c r="F128" s="3587">
        <v>43038.0</v>
      </c>
      <c r="G128" s="2455"/>
      <c r="H128" s="3584" t="s">
        <v>4777</v>
      </c>
      <c r="I128" s="3584" t="s">
        <v>11425</v>
      </c>
      <c r="J128" s="3584" t="s">
        <v>6551</v>
      </c>
      <c r="K128" s="2455"/>
      <c r="L128" s="3581"/>
      <c r="M128" s="3590">
        <v>43069.0</v>
      </c>
      <c r="N128" s="3590">
        <v>43082.0</v>
      </c>
      <c r="O128" s="3590">
        <v>42744.0</v>
      </c>
      <c r="P128" s="3594">
        <v>42754.0</v>
      </c>
      <c r="Q128" s="2455"/>
      <c r="R128" s="2455"/>
      <c r="S128" s="2455"/>
      <c r="T128" s="3582"/>
      <c r="U128" s="2455"/>
      <c r="V128" s="2455"/>
      <c r="W128" s="2455"/>
      <c r="X128" s="2455"/>
      <c r="Y128" s="2455"/>
      <c r="Z128" s="2455"/>
      <c r="AA128" s="2455"/>
      <c r="AB128" s="2455"/>
      <c r="AC128" s="2455"/>
    </row>
    <row r="129">
      <c r="A129" s="3611" t="s">
        <v>3651</v>
      </c>
      <c r="B129" s="3584" t="s">
        <v>113</v>
      </c>
      <c r="C129" s="3584">
        <v>2.0</v>
      </c>
      <c r="D129" s="3578"/>
      <c r="E129" s="3586">
        <v>43019.0</v>
      </c>
      <c r="F129" s="3587">
        <v>43021.0</v>
      </c>
      <c r="G129" s="3615">
        <v>43024.0</v>
      </c>
      <c r="H129" s="3584" t="s">
        <v>4777</v>
      </c>
      <c r="I129" s="3584" t="s">
        <v>11431</v>
      </c>
      <c r="J129" s="3584" t="s">
        <v>11573</v>
      </c>
      <c r="K129" s="3584" t="s">
        <v>11574</v>
      </c>
      <c r="L129" s="3600" t="s">
        <v>11575</v>
      </c>
      <c r="M129" s="3588">
        <v>43045.0</v>
      </c>
      <c r="N129" s="3588">
        <v>43066.0</v>
      </c>
      <c r="O129" s="3588">
        <v>43073.0</v>
      </c>
      <c r="P129" s="3582"/>
      <c r="Q129" s="2455"/>
      <c r="R129" s="2455"/>
      <c r="S129" s="2455"/>
      <c r="T129" s="3582"/>
      <c r="U129" s="2455"/>
      <c r="V129" s="2455"/>
      <c r="W129" s="2455"/>
      <c r="X129" s="2455"/>
      <c r="Y129" s="2455"/>
      <c r="Z129" s="2455"/>
      <c r="AA129" s="2455"/>
      <c r="AB129" s="2455"/>
      <c r="AC129" s="2455"/>
    </row>
    <row r="130">
      <c r="A130" s="3614" t="s">
        <v>487</v>
      </c>
      <c r="B130" s="2455"/>
      <c r="C130" s="2455"/>
      <c r="D130" s="3578"/>
      <c r="E130" s="3579"/>
      <c r="F130" s="3580"/>
      <c r="G130" s="2455"/>
      <c r="H130" s="2455"/>
      <c r="I130" s="2455"/>
      <c r="J130" s="2455"/>
      <c r="K130" s="2455"/>
      <c r="L130" s="3581"/>
      <c r="M130" s="2455"/>
      <c r="N130" s="2455"/>
      <c r="O130" s="2455"/>
      <c r="P130" s="3582"/>
      <c r="Q130" s="2455"/>
      <c r="R130" s="2455"/>
      <c r="S130" s="2455"/>
      <c r="T130" s="3582"/>
      <c r="U130" s="2455"/>
      <c r="V130" s="2455"/>
      <c r="W130" s="2455"/>
      <c r="X130" s="2455"/>
      <c r="Y130" s="2455"/>
      <c r="Z130" s="2455"/>
      <c r="AA130" s="2455"/>
      <c r="AB130" s="2455"/>
      <c r="AC130" s="2455"/>
    </row>
    <row r="131">
      <c r="A131" s="3611" t="s">
        <v>488</v>
      </c>
      <c r="B131" s="3584" t="s">
        <v>113</v>
      </c>
      <c r="C131" s="3584">
        <v>1.0</v>
      </c>
      <c r="D131" s="3578"/>
      <c r="E131" s="3586">
        <v>43021.0</v>
      </c>
      <c r="F131" s="3587">
        <v>43052.0</v>
      </c>
      <c r="G131" s="3584"/>
      <c r="H131" s="3584" t="s">
        <v>4752</v>
      </c>
      <c r="I131" s="3584" t="s">
        <v>11429</v>
      </c>
      <c r="J131" s="3584" t="s">
        <v>11576</v>
      </c>
      <c r="K131" s="2455"/>
      <c r="L131" s="3581"/>
      <c r="M131" s="3588">
        <v>43073.0</v>
      </c>
      <c r="N131" s="3588">
        <v>43087.0</v>
      </c>
      <c r="O131" s="2455"/>
      <c r="P131" s="3582"/>
      <c r="Q131" s="2455"/>
      <c r="R131" s="2455"/>
      <c r="S131" s="2455"/>
      <c r="T131" s="3582"/>
      <c r="U131" s="2455"/>
      <c r="V131" s="2455"/>
      <c r="W131" s="2455"/>
      <c r="X131" s="2455"/>
      <c r="Y131" s="2455"/>
      <c r="Z131" s="2455"/>
      <c r="AA131" s="2455"/>
      <c r="AB131" s="2455"/>
      <c r="AC131" s="2455"/>
    </row>
    <row r="132">
      <c r="A132" s="3620">
        <v>88.0</v>
      </c>
      <c r="B132" s="2455"/>
      <c r="C132" s="2455"/>
      <c r="D132" s="3578"/>
      <c r="E132" s="3579"/>
      <c r="F132" s="3580"/>
      <c r="G132" s="2455"/>
      <c r="H132" s="2455"/>
      <c r="I132" s="2455"/>
      <c r="J132" s="2455"/>
      <c r="K132" s="2455"/>
      <c r="L132" s="3581"/>
      <c r="M132" s="2455"/>
      <c r="N132" s="2455"/>
      <c r="O132" s="2455"/>
      <c r="P132" s="3582"/>
      <c r="Q132" s="2455"/>
      <c r="R132" s="2455"/>
      <c r="S132" s="2455"/>
      <c r="T132" s="3582"/>
      <c r="U132" s="2455"/>
      <c r="V132" s="2455"/>
      <c r="W132" s="2455"/>
      <c r="X132" s="2455"/>
      <c r="Y132" s="2455"/>
      <c r="Z132" s="2455"/>
      <c r="AA132" s="2455"/>
      <c r="AB132" s="2455"/>
      <c r="AC132" s="2455"/>
    </row>
    <row r="133">
      <c r="A133" s="3621" t="s">
        <v>4868</v>
      </c>
      <c r="B133" s="2455"/>
      <c r="C133" s="2455"/>
      <c r="D133" s="3578"/>
      <c r="E133" s="3579"/>
      <c r="F133" s="3580"/>
      <c r="G133" s="2455"/>
      <c r="H133" s="2455"/>
      <c r="I133" s="2455"/>
      <c r="J133" s="2455"/>
      <c r="K133" s="2455"/>
      <c r="L133" s="3581"/>
      <c r="M133" s="2455"/>
      <c r="N133" s="2455"/>
      <c r="O133" s="2455"/>
      <c r="P133" s="3582"/>
      <c r="Q133" s="2455"/>
      <c r="R133" s="2455"/>
      <c r="S133" s="2455"/>
      <c r="T133" s="3582"/>
      <c r="U133" s="2455"/>
      <c r="V133" s="2455"/>
      <c r="W133" s="2455"/>
      <c r="X133" s="2455"/>
      <c r="Y133" s="2455"/>
      <c r="Z133" s="2455"/>
      <c r="AA133" s="2455"/>
      <c r="AB133" s="2455"/>
      <c r="AC133" s="2455"/>
    </row>
    <row r="134">
      <c r="A134" s="3622" t="str">
        <f>CONCATENATE(COUNTIF(B3:B131,"Yes"))</f>
        <v>88</v>
      </c>
      <c r="B134" s="2455"/>
      <c r="C134" s="2455"/>
      <c r="D134" s="3578"/>
      <c r="E134" s="3579"/>
      <c r="F134" s="3580"/>
      <c r="G134" s="2455"/>
      <c r="H134" s="2455"/>
      <c r="I134" s="2455"/>
      <c r="J134" s="2455"/>
      <c r="K134" s="2455"/>
      <c r="L134" s="3581"/>
      <c r="M134" s="2455"/>
      <c r="N134" s="2455"/>
      <c r="O134" s="2455"/>
      <c r="P134" s="3582"/>
      <c r="Q134" s="2455"/>
      <c r="R134" s="2455"/>
      <c r="S134" s="2455"/>
      <c r="T134" s="3582"/>
      <c r="U134" s="2455"/>
      <c r="V134" s="2455"/>
      <c r="W134" s="2455"/>
      <c r="X134" s="2455"/>
      <c r="Y134" s="2455"/>
      <c r="Z134" s="2455"/>
      <c r="AA134" s="2455"/>
      <c r="AB134" s="2455"/>
      <c r="AC134" s="2455"/>
    </row>
    <row r="135">
      <c r="A135" s="3623">
        <f>A134/A132</f>
        <v>1</v>
      </c>
      <c r="B135" s="2455"/>
      <c r="C135" s="2455"/>
      <c r="D135" s="3578"/>
      <c r="E135" s="3579"/>
      <c r="F135" s="3580"/>
      <c r="G135" s="2455"/>
      <c r="H135" s="2455"/>
      <c r="I135" s="2455"/>
      <c r="J135" s="2455"/>
      <c r="K135" s="2455"/>
      <c r="L135" s="3581"/>
      <c r="M135" s="2455"/>
      <c r="N135" s="2455"/>
      <c r="O135" s="2455"/>
      <c r="P135" s="3582"/>
      <c r="Q135" s="2455"/>
      <c r="R135" s="2455"/>
      <c r="S135" s="2455"/>
      <c r="T135" s="3582"/>
      <c r="U135" s="2455"/>
      <c r="V135" s="2455"/>
      <c r="W135" s="2455"/>
      <c r="X135" s="2455"/>
      <c r="Y135" s="2455"/>
      <c r="Z135" s="2455"/>
      <c r="AA135" s="2455"/>
      <c r="AB135" s="2455"/>
      <c r="AC135" s="2455"/>
    </row>
    <row r="136">
      <c r="A136" s="3622" t="s">
        <v>4869</v>
      </c>
      <c r="B136" s="2455"/>
      <c r="C136" s="2455"/>
      <c r="D136" s="3578"/>
      <c r="E136" s="3579"/>
      <c r="F136" s="3580"/>
      <c r="G136" s="2455"/>
      <c r="H136" s="2455"/>
      <c r="I136" s="2455"/>
      <c r="J136" s="2455"/>
      <c r="K136" s="2455"/>
      <c r="L136" s="3581"/>
      <c r="M136" s="2455"/>
      <c r="N136" s="2455"/>
      <c r="O136" s="2455"/>
      <c r="P136" s="3582"/>
      <c r="Q136" s="2455"/>
      <c r="R136" s="2455"/>
      <c r="S136" s="2455"/>
      <c r="T136" s="3582"/>
      <c r="U136" s="2455"/>
      <c r="V136" s="2455"/>
      <c r="W136" s="2455"/>
      <c r="X136" s="2455"/>
      <c r="Y136" s="2455"/>
      <c r="Z136" s="2455"/>
      <c r="AA136" s="2455"/>
      <c r="AB136" s="2455"/>
      <c r="AC136" s="2455"/>
    </row>
    <row r="137">
      <c r="A137" s="3624">
        <f>A132-A134</f>
        <v>0</v>
      </c>
      <c r="B137" s="2455"/>
      <c r="C137" s="2455"/>
      <c r="D137" s="3578"/>
      <c r="E137" s="3579"/>
      <c r="F137" s="3580"/>
      <c r="G137" s="2455"/>
      <c r="H137" s="2455"/>
      <c r="I137" s="2455"/>
      <c r="J137" s="2455"/>
      <c r="K137" s="2455"/>
      <c r="L137" s="3581"/>
      <c r="M137" s="2455"/>
      <c r="N137" s="2455"/>
      <c r="O137" s="2455"/>
      <c r="P137" s="3582"/>
      <c r="Q137" s="2455"/>
      <c r="R137" s="2455"/>
      <c r="S137" s="2455"/>
      <c r="T137" s="3582"/>
      <c r="U137" s="2455"/>
      <c r="V137" s="2455"/>
      <c r="W137" s="2455"/>
      <c r="X137" s="2455"/>
      <c r="Y137" s="2455"/>
      <c r="Z137" s="2455"/>
      <c r="AA137" s="2455"/>
      <c r="AB137" s="2455"/>
      <c r="AC137" s="2455"/>
    </row>
    <row r="138">
      <c r="A138" s="3623">
        <f>A137/A132</f>
        <v>0</v>
      </c>
      <c r="B138" s="2455"/>
      <c r="C138" s="2455"/>
      <c r="D138" s="3578"/>
      <c r="E138" s="3579"/>
      <c r="F138" s="3580"/>
      <c r="G138" s="2455"/>
      <c r="H138" s="2455"/>
      <c r="I138" s="2455"/>
      <c r="J138" s="2455"/>
      <c r="K138" s="2455"/>
      <c r="L138" s="3581"/>
      <c r="M138" s="2455"/>
      <c r="N138" s="2455"/>
      <c r="O138" s="2455"/>
      <c r="P138" s="3582"/>
      <c r="Q138" s="2455"/>
      <c r="R138" s="2455"/>
      <c r="S138" s="2455"/>
      <c r="T138" s="3582"/>
      <c r="U138" s="2455"/>
      <c r="V138" s="2455"/>
      <c r="W138" s="2455"/>
      <c r="X138" s="2455"/>
      <c r="Y138" s="2455"/>
      <c r="Z138" s="2455"/>
      <c r="AA138" s="2455"/>
      <c r="AB138" s="2455"/>
      <c r="AC138" s="2455"/>
    </row>
    <row r="139">
      <c r="A139" s="3625"/>
      <c r="B139" s="2455"/>
      <c r="C139" s="2455">
        <f>sum(C7:C138)</f>
        <v>163</v>
      </c>
      <c r="D139" s="3578"/>
      <c r="E139" s="3579"/>
      <c r="F139" s="3580"/>
      <c r="G139" s="2455"/>
      <c r="H139" s="2455"/>
      <c r="I139" s="2455"/>
      <c r="J139" s="2455"/>
      <c r="K139" s="2455"/>
      <c r="L139" s="3578"/>
      <c r="M139" s="2455"/>
      <c r="N139" s="2455"/>
      <c r="O139" s="2455"/>
      <c r="P139" s="2455"/>
      <c r="Q139" s="2455"/>
      <c r="R139" s="2455"/>
      <c r="S139" s="2455"/>
      <c r="T139" s="2455"/>
      <c r="U139" s="2455"/>
      <c r="V139" s="2455"/>
      <c r="W139" s="2455"/>
      <c r="X139" s="2455"/>
      <c r="Y139" s="2455"/>
      <c r="Z139" s="2455"/>
      <c r="AA139" s="2455"/>
      <c r="AB139" s="2455"/>
      <c r="AC139" s="2455"/>
    </row>
    <row r="140">
      <c r="A140" s="3608"/>
      <c r="B140" s="2455"/>
      <c r="C140" s="2455"/>
      <c r="D140" s="3578"/>
      <c r="E140" s="3579"/>
      <c r="F140" s="3580"/>
      <c r="G140" s="2455"/>
      <c r="H140" s="2455"/>
      <c r="I140" s="2455"/>
      <c r="J140" s="2455"/>
      <c r="K140" s="2455"/>
      <c r="L140" s="3578"/>
      <c r="M140" s="2455"/>
      <c r="N140" s="2455"/>
      <c r="O140" s="2455"/>
      <c r="P140" s="2455"/>
      <c r="Q140" s="2455"/>
      <c r="R140" s="2455"/>
      <c r="S140" s="2455"/>
      <c r="T140" s="2455"/>
      <c r="U140" s="2455"/>
      <c r="V140" s="2455"/>
      <c r="W140" s="2455"/>
      <c r="X140" s="2455"/>
      <c r="Y140" s="2455"/>
      <c r="Z140" s="2455"/>
      <c r="AA140" s="2455"/>
      <c r="AB140" s="2455"/>
      <c r="AC140" s="2455"/>
    </row>
    <row r="141">
      <c r="A141" s="3608"/>
      <c r="B141" s="2455"/>
      <c r="C141" s="2455"/>
      <c r="D141" s="3578"/>
      <c r="E141" s="3579"/>
      <c r="F141" s="3580"/>
      <c r="G141" s="2455"/>
      <c r="H141" s="2455"/>
      <c r="I141" s="2455"/>
      <c r="J141" s="2455"/>
      <c r="K141" s="2455"/>
      <c r="L141" s="3578"/>
      <c r="M141" s="2455"/>
      <c r="N141" s="2455"/>
      <c r="O141" s="2455"/>
      <c r="P141" s="2455"/>
      <c r="Q141" s="2455"/>
      <c r="R141" s="2455"/>
      <c r="S141" s="2455"/>
      <c r="T141" s="2455"/>
      <c r="U141" s="2455"/>
      <c r="V141" s="2455"/>
      <c r="W141" s="2455"/>
      <c r="X141" s="2455"/>
      <c r="Y141" s="2455"/>
      <c r="Z141" s="2455"/>
      <c r="AA141" s="2455"/>
      <c r="AB141" s="2455"/>
      <c r="AC141" s="2455"/>
    </row>
    <row r="142">
      <c r="A142" s="3608"/>
      <c r="B142" s="2455"/>
      <c r="C142" s="2455"/>
      <c r="D142" s="3578"/>
      <c r="E142" s="3579"/>
      <c r="F142" s="3580"/>
      <c r="G142" s="2455"/>
      <c r="H142" s="2455"/>
      <c r="I142" s="2455"/>
      <c r="J142" s="2455"/>
      <c r="K142" s="2455"/>
      <c r="L142" s="3578"/>
      <c r="M142" s="2455"/>
      <c r="N142" s="2455"/>
      <c r="O142" s="2455"/>
      <c r="P142" s="2455"/>
      <c r="Q142" s="2455"/>
      <c r="R142" s="2455"/>
      <c r="S142" s="2455"/>
      <c r="T142" s="2455"/>
      <c r="U142" s="2455"/>
      <c r="V142" s="2455"/>
      <c r="W142" s="2455"/>
      <c r="X142" s="2455"/>
      <c r="Y142" s="2455"/>
      <c r="Z142" s="2455"/>
      <c r="AA142" s="2455"/>
      <c r="AB142" s="2455"/>
      <c r="AC142" s="2455"/>
    </row>
    <row r="143">
      <c r="A143" s="3608"/>
      <c r="B143" s="2455"/>
      <c r="C143" s="2455"/>
      <c r="D143" s="3578"/>
      <c r="E143" s="3579"/>
      <c r="F143" s="3580"/>
      <c r="G143" s="2455"/>
      <c r="H143" s="2455"/>
      <c r="I143" s="2455"/>
      <c r="J143" s="2455"/>
      <c r="K143" s="2455"/>
      <c r="L143" s="3578"/>
      <c r="M143" s="2455"/>
      <c r="N143" s="2455"/>
      <c r="O143" s="2455"/>
      <c r="P143" s="2455"/>
      <c r="Q143" s="2455"/>
      <c r="R143" s="2455"/>
      <c r="S143" s="2455"/>
      <c r="T143" s="2455"/>
      <c r="U143" s="2455"/>
      <c r="V143" s="2455"/>
      <c r="W143" s="2455"/>
      <c r="X143" s="2455"/>
      <c r="Y143" s="2455"/>
      <c r="Z143" s="2455"/>
      <c r="AA143" s="2455"/>
      <c r="AB143" s="2455"/>
      <c r="AC143" s="2455"/>
    </row>
    <row r="144">
      <c r="A144" s="3616" t="s">
        <v>3</v>
      </c>
      <c r="B144" s="2455"/>
      <c r="C144" s="2455"/>
      <c r="D144" s="3578"/>
      <c r="E144" s="3579"/>
      <c r="F144" s="3580"/>
      <c r="G144" s="2455"/>
      <c r="H144" s="2455"/>
      <c r="I144" s="2455"/>
      <c r="J144" s="2455"/>
      <c r="K144" s="2455"/>
      <c r="L144" s="3578"/>
      <c r="M144" s="2455"/>
      <c r="N144" s="2455"/>
      <c r="O144" s="2455"/>
      <c r="P144" s="2455"/>
      <c r="Q144" s="2455"/>
      <c r="R144" s="2455"/>
      <c r="S144" s="2455"/>
      <c r="T144" s="2455"/>
      <c r="U144" s="2455"/>
      <c r="V144" s="2455"/>
      <c r="W144" s="2455"/>
      <c r="X144" s="2455"/>
      <c r="Y144" s="2455"/>
      <c r="Z144" s="2455"/>
      <c r="AA144" s="2455"/>
      <c r="AB144" s="2455"/>
      <c r="AC144" s="2455"/>
    </row>
    <row r="145">
      <c r="A145" s="3608"/>
      <c r="B145" s="2455"/>
      <c r="C145" s="2455"/>
      <c r="D145" s="3578"/>
      <c r="E145" s="3579"/>
      <c r="F145" s="3580"/>
      <c r="G145" s="2455"/>
      <c r="H145" s="2455"/>
      <c r="I145" s="2455"/>
      <c r="J145" s="2455"/>
      <c r="K145" s="2455"/>
      <c r="L145" s="3578"/>
      <c r="M145" s="2455"/>
      <c r="N145" s="2455"/>
      <c r="O145" s="2455"/>
      <c r="P145" s="2455"/>
      <c r="Q145" s="2455"/>
      <c r="R145" s="2455"/>
      <c r="S145" s="2455"/>
      <c r="T145" s="2455"/>
      <c r="U145" s="2455"/>
      <c r="V145" s="2455"/>
      <c r="W145" s="2455"/>
      <c r="X145" s="2455"/>
      <c r="Y145" s="2455"/>
      <c r="Z145" s="2455"/>
      <c r="AA145" s="2455"/>
      <c r="AB145" s="2455"/>
      <c r="AC145" s="2455"/>
    </row>
    <row r="146">
      <c r="A146" s="3608"/>
      <c r="B146" s="2455"/>
      <c r="C146" s="2455"/>
      <c r="D146" s="3578"/>
      <c r="E146" s="3579"/>
      <c r="F146" s="3580"/>
      <c r="G146" s="2455"/>
      <c r="H146" s="2455"/>
      <c r="I146" s="2455"/>
      <c r="J146" s="2455"/>
      <c r="K146" s="2455"/>
      <c r="L146" s="3578"/>
      <c r="M146" s="2455"/>
      <c r="N146" s="2455"/>
      <c r="O146" s="2455"/>
      <c r="P146" s="2455"/>
      <c r="Q146" s="2455"/>
      <c r="R146" s="2455"/>
      <c r="S146" s="2455"/>
      <c r="T146" s="2455"/>
      <c r="U146" s="2455"/>
      <c r="V146" s="2455"/>
      <c r="W146" s="2455"/>
      <c r="X146" s="2455"/>
      <c r="Y146" s="2455"/>
      <c r="Z146" s="2455"/>
      <c r="AA146" s="2455"/>
      <c r="AB146" s="2455"/>
      <c r="AC146" s="2455"/>
    </row>
    <row r="147">
      <c r="A147" s="3608"/>
      <c r="B147" s="2455"/>
      <c r="C147" s="2455"/>
      <c r="D147" s="3578"/>
      <c r="E147" s="3579"/>
      <c r="F147" s="3580"/>
      <c r="G147" s="2455"/>
      <c r="H147" s="2455"/>
      <c r="I147" s="2455"/>
      <c r="J147" s="2455"/>
      <c r="K147" s="2455"/>
      <c r="L147" s="3578"/>
      <c r="M147" s="2455"/>
      <c r="N147" s="2455"/>
      <c r="O147" s="2455"/>
      <c r="P147" s="2455"/>
      <c r="Q147" s="2455"/>
      <c r="R147" s="2455"/>
      <c r="S147" s="2455"/>
      <c r="T147" s="2455"/>
      <c r="U147" s="2455"/>
      <c r="V147" s="2455"/>
      <c r="W147" s="2455"/>
      <c r="X147" s="2455"/>
      <c r="Y147" s="2455"/>
      <c r="Z147" s="2455"/>
      <c r="AA147" s="2455"/>
      <c r="AB147" s="2455"/>
      <c r="AC147" s="2455"/>
    </row>
    <row r="148">
      <c r="A148" s="3608"/>
      <c r="B148" s="2455"/>
      <c r="C148" s="2455"/>
      <c r="D148" s="3578"/>
      <c r="E148" s="3579"/>
      <c r="F148" s="3580"/>
      <c r="G148" s="2455"/>
      <c r="H148" s="2455"/>
      <c r="I148" s="2455"/>
      <c r="J148" s="2455"/>
      <c r="K148" s="2455"/>
      <c r="L148" s="3578"/>
      <c r="M148" s="2455"/>
      <c r="N148" s="2455"/>
      <c r="O148" s="2455"/>
      <c r="P148" s="2455"/>
      <c r="Q148" s="2455"/>
      <c r="R148" s="2455"/>
      <c r="S148" s="2455"/>
      <c r="T148" s="2455"/>
      <c r="U148" s="2455"/>
      <c r="V148" s="2455"/>
      <c r="W148" s="2455"/>
      <c r="X148" s="2455"/>
      <c r="Y148" s="2455"/>
      <c r="Z148" s="2455"/>
      <c r="AA148" s="2455"/>
      <c r="AB148" s="2455"/>
      <c r="AC148" s="2455"/>
    </row>
    <row r="149">
      <c r="A149" s="3608"/>
      <c r="B149" s="2455"/>
      <c r="C149" s="2455"/>
      <c r="D149" s="3578"/>
      <c r="E149" s="3579"/>
      <c r="F149" s="3584" t="s">
        <v>3</v>
      </c>
      <c r="G149" s="2455"/>
      <c r="H149" s="2455"/>
      <c r="I149" s="2455"/>
      <c r="J149" s="2455"/>
      <c r="K149" s="2455"/>
      <c r="L149" s="3578"/>
      <c r="M149" s="2455"/>
      <c r="N149" s="2455"/>
      <c r="O149" s="2455"/>
      <c r="P149" s="2455"/>
      <c r="Q149" s="2455"/>
      <c r="R149" s="2455"/>
      <c r="S149" s="2455"/>
      <c r="T149" s="2455"/>
      <c r="U149" s="2455"/>
      <c r="V149" s="2455"/>
      <c r="W149" s="2455"/>
      <c r="X149" s="2455"/>
      <c r="Y149" s="2455"/>
      <c r="Z149" s="2455"/>
      <c r="AA149" s="2455"/>
      <c r="AB149" s="2455"/>
      <c r="AC149" s="2455"/>
    </row>
    <row r="150">
      <c r="A150" s="3608"/>
      <c r="B150" s="2455"/>
      <c r="C150" s="2455"/>
      <c r="D150" s="3578"/>
      <c r="E150" s="3579"/>
      <c r="F150" s="3580"/>
      <c r="G150" s="2455"/>
      <c r="H150" s="2455"/>
      <c r="I150" s="2455"/>
      <c r="J150" s="2455"/>
      <c r="K150" s="2455"/>
      <c r="L150" s="3578"/>
      <c r="M150" s="2455"/>
      <c r="N150" s="2455"/>
      <c r="O150" s="2455"/>
      <c r="P150" s="2455"/>
      <c r="Q150" s="2455"/>
      <c r="R150" s="2455"/>
      <c r="S150" s="2455"/>
      <c r="T150" s="2455"/>
      <c r="U150" s="2455"/>
      <c r="V150" s="2455"/>
      <c r="W150" s="2455"/>
      <c r="X150" s="2455"/>
      <c r="Y150" s="2455"/>
      <c r="Z150" s="2455"/>
      <c r="AA150" s="2455"/>
      <c r="AB150" s="2455"/>
      <c r="AC150" s="2455"/>
    </row>
    <row r="151">
      <c r="A151" s="3608"/>
      <c r="B151" s="2455"/>
      <c r="C151" s="2455"/>
      <c r="D151" s="3578"/>
      <c r="E151" s="3579"/>
      <c r="F151" s="3580"/>
      <c r="G151" s="2455"/>
      <c r="H151" s="2455"/>
      <c r="I151" s="2455"/>
      <c r="J151" s="2455"/>
      <c r="K151" s="2455"/>
      <c r="L151" s="3578"/>
      <c r="M151" s="2455"/>
      <c r="N151" s="2455"/>
      <c r="O151" s="2455"/>
      <c r="P151" s="2455"/>
      <c r="Q151" s="2455"/>
      <c r="R151" s="2455"/>
      <c r="S151" s="2455"/>
      <c r="T151" s="2455"/>
      <c r="U151" s="2455"/>
      <c r="V151" s="2455"/>
      <c r="W151" s="2455"/>
      <c r="X151" s="2455"/>
      <c r="Y151" s="2455"/>
      <c r="Z151" s="2455"/>
      <c r="AA151" s="2455"/>
      <c r="AB151" s="2455"/>
      <c r="AC151" s="2455"/>
    </row>
    <row r="152">
      <c r="A152" s="3608"/>
      <c r="B152" s="2455"/>
      <c r="C152" s="2455"/>
      <c r="D152" s="3578"/>
      <c r="E152" s="3579"/>
      <c r="F152" s="3580"/>
      <c r="G152" s="2455"/>
      <c r="H152" s="2455"/>
      <c r="I152" s="2455"/>
      <c r="J152" s="2455"/>
      <c r="K152" s="2455"/>
      <c r="L152" s="3578"/>
      <c r="M152" s="2455"/>
      <c r="N152" s="2455"/>
      <c r="O152" s="2455"/>
      <c r="P152" s="2455"/>
      <c r="Q152" s="2455"/>
      <c r="R152" s="2455"/>
      <c r="S152" s="2455"/>
      <c r="T152" s="2455"/>
      <c r="U152" s="2455"/>
      <c r="V152" s="2455"/>
      <c r="W152" s="2455"/>
      <c r="X152" s="2455"/>
      <c r="Y152" s="2455"/>
      <c r="Z152" s="2455"/>
      <c r="AA152" s="2455"/>
      <c r="AB152" s="2455"/>
      <c r="AC152" s="2455"/>
    </row>
  </sheetData>
  <autoFilter ref="$A$1:$T$138"/>
  <customSheetViews>
    <customSheetView guid="{51370DF4-9E49-41EE-A9C0-DBDAF537DDC1}" filter="1" showAutoFilter="1">
      <autoFilter ref="$A$5:$T$139"/>
    </customSheetView>
  </customSheetViews>
  <mergeCells count="5">
    <mergeCell ref="B1:J1"/>
    <mergeCell ref="B2:L2"/>
    <mergeCell ref="M3:P3"/>
    <mergeCell ref="Q3:T3"/>
    <mergeCell ref="E5:G5"/>
  </mergeCells>
  <conditionalFormatting sqref="E2:F70 E72:E152 F72:F84 F86:F111 F113:F152">
    <cfRule type="timePeriod" dxfId="6" priority="1" timePeriod="today"/>
  </conditionalFormatting>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pageSetUpPr fitToPage="1"/>
  </sheetPr>
  <sheetViews>
    <sheetView showGridLines="0" workbookViewId="0"/>
  </sheetViews>
  <sheetFormatPr customHeight="1" defaultColWidth="14.43" defaultRowHeight="15.75"/>
  <cols>
    <col customWidth="1" min="1" max="1" width="9.43"/>
    <col customWidth="1" min="2" max="2" width="10.71"/>
    <col customWidth="1" min="3" max="3" width="9.43"/>
    <col customWidth="1" min="4" max="4" width="14.57"/>
    <col customWidth="1" min="5" max="27" width="9.43"/>
  </cols>
  <sheetData>
    <row r="1">
      <c r="A1" s="3626"/>
      <c r="B1" s="3627"/>
      <c r="C1" s="3627"/>
      <c r="D1" s="3627"/>
      <c r="E1" s="3627"/>
      <c r="F1" s="3627"/>
      <c r="G1" s="3627"/>
      <c r="H1" s="3627"/>
      <c r="I1" s="3627"/>
      <c r="J1" s="3627"/>
      <c r="K1" s="3627"/>
      <c r="L1" s="3627"/>
      <c r="M1" s="3627"/>
      <c r="N1" s="3628"/>
      <c r="O1" s="3629"/>
      <c r="P1" s="3629"/>
      <c r="Q1" s="3630"/>
      <c r="R1" s="3631"/>
      <c r="S1" s="3632"/>
      <c r="T1" s="3633"/>
      <c r="U1" s="3633"/>
      <c r="V1" s="3633"/>
      <c r="W1" s="3633"/>
      <c r="X1" s="3633"/>
      <c r="Y1" s="3633"/>
      <c r="Z1" s="3633"/>
      <c r="AA1" s="3562"/>
    </row>
    <row r="2">
      <c r="A2" s="3565"/>
      <c r="B2" s="3565"/>
      <c r="C2" s="3565"/>
      <c r="D2" s="3565"/>
      <c r="E2" s="3565"/>
      <c r="F2" s="3565"/>
      <c r="G2" s="3565"/>
      <c r="H2" s="3565"/>
      <c r="I2" s="3565"/>
      <c r="J2" s="3565"/>
      <c r="K2" s="3565"/>
      <c r="L2" s="3565"/>
      <c r="M2" s="3565"/>
      <c r="N2" s="3565"/>
      <c r="O2" s="3565"/>
      <c r="P2" s="3634"/>
      <c r="Q2" s="3634"/>
      <c r="R2" s="3565"/>
      <c r="S2" s="3565"/>
      <c r="T2" s="3565"/>
      <c r="U2" s="3565"/>
      <c r="V2" s="3565"/>
      <c r="W2" s="3565"/>
      <c r="X2" s="3565"/>
      <c r="Y2" s="3565"/>
      <c r="Z2" s="3565"/>
      <c r="AA2" s="3565"/>
    </row>
    <row r="3">
      <c r="A3" s="2455"/>
      <c r="B3" s="2455"/>
      <c r="C3" s="2455"/>
      <c r="D3" s="2455"/>
      <c r="E3" s="2455"/>
      <c r="F3" s="2455"/>
      <c r="G3" s="2455"/>
      <c r="H3" s="2455"/>
      <c r="I3" s="2455"/>
      <c r="J3" s="2455"/>
      <c r="K3" s="2455"/>
      <c r="L3" s="2455"/>
      <c r="M3" s="2455"/>
      <c r="N3" s="2455"/>
      <c r="O3" s="2455"/>
      <c r="P3" s="3635"/>
      <c r="Q3" s="3635"/>
      <c r="R3" s="2455"/>
      <c r="S3" s="2455"/>
      <c r="T3" s="2455"/>
      <c r="U3" s="2455"/>
      <c r="V3" s="2455"/>
      <c r="W3" s="2455"/>
      <c r="X3" s="2455"/>
      <c r="Y3" s="2455"/>
      <c r="Z3" s="2455"/>
      <c r="AA3" s="2455"/>
    </row>
    <row r="4">
      <c r="A4" s="3636">
        <v>43009.0</v>
      </c>
      <c r="B4" s="1560"/>
      <c r="C4" s="1560"/>
      <c r="D4" s="1560"/>
      <c r="E4" s="1560"/>
      <c r="F4" s="1560"/>
      <c r="G4" s="1560"/>
      <c r="H4" s="1560"/>
      <c r="I4" s="1560"/>
      <c r="J4" s="1560"/>
      <c r="K4" s="1560"/>
      <c r="L4" s="1560"/>
      <c r="M4" s="1560"/>
      <c r="N4" s="1561"/>
      <c r="O4" s="2455"/>
      <c r="P4" s="3635"/>
      <c r="Q4" s="3635"/>
      <c r="R4" s="2455"/>
      <c r="S4" s="2455"/>
      <c r="T4" s="2455"/>
      <c r="U4" s="2455"/>
      <c r="V4" s="2455"/>
      <c r="W4" s="2455"/>
      <c r="X4" s="2455"/>
      <c r="Y4" s="2455"/>
      <c r="Z4" s="2455"/>
      <c r="AA4" s="2455"/>
    </row>
    <row r="5">
      <c r="A5" s="3637" t="s">
        <v>5566</v>
      </c>
      <c r="B5" s="172"/>
      <c r="C5" s="3638" t="s">
        <v>5560</v>
      </c>
      <c r="D5" s="1541"/>
      <c r="E5" s="3638" t="s">
        <v>5561</v>
      </c>
      <c r="F5" s="1541"/>
      <c r="G5" s="3638" t="s">
        <v>5562</v>
      </c>
      <c r="H5" s="1541"/>
      <c r="I5" s="3638" t="s">
        <v>5563</v>
      </c>
      <c r="J5" s="1541"/>
      <c r="K5" s="3638" t="s">
        <v>5564</v>
      </c>
      <c r="L5" s="1541"/>
      <c r="M5" s="3638" t="s">
        <v>5565</v>
      </c>
      <c r="N5" s="172"/>
      <c r="O5" s="2455"/>
      <c r="P5" s="3635"/>
      <c r="Q5" s="3635"/>
      <c r="R5" s="2455"/>
      <c r="S5" s="2455"/>
      <c r="T5" s="2455"/>
      <c r="U5" s="2455"/>
      <c r="V5" s="2455"/>
      <c r="W5" s="2455"/>
      <c r="X5" s="2455"/>
      <c r="Y5" s="2455"/>
      <c r="Z5" s="2455"/>
      <c r="AA5" s="2455"/>
    </row>
    <row r="6">
      <c r="A6" s="3639">
        <v>1.0</v>
      </c>
      <c r="B6" s="3640"/>
      <c r="C6" s="3641">
        <v>2.0</v>
      </c>
      <c r="D6" s="3642"/>
      <c r="E6" s="3643">
        <v>3.0</v>
      </c>
      <c r="F6" s="3644"/>
      <c r="G6" s="3645">
        <v>4.0</v>
      </c>
      <c r="H6" s="3642"/>
      <c r="I6" s="3646">
        <v>5.0</v>
      </c>
      <c r="J6" s="3644"/>
      <c r="K6" s="3645">
        <v>6.0</v>
      </c>
      <c r="L6" s="3642"/>
      <c r="M6" s="3647">
        <v>7.0</v>
      </c>
      <c r="N6" s="3640"/>
      <c r="O6" s="2455"/>
      <c r="P6" s="3635"/>
      <c r="Q6" s="3635"/>
      <c r="R6" s="2455"/>
      <c r="S6" s="2455"/>
      <c r="T6" s="2455"/>
      <c r="U6" s="2455"/>
      <c r="V6" s="2455"/>
      <c r="W6" s="2455"/>
      <c r="X6" s="2455"/>
      <c r="Y6" s="2455"/>
      <c r="Z6" s="2455"/>
      <c r="AA6" s="2455"/>
    </row>
    <row r="7">
      <c r="A7" s="3648" t="s">
        <v>6602</v>
      </c>
      <c r="B7" s="1"/>
      <c r="C7" s="3649"/>
      <c r="D7" s="172"/>
      <c r="E7" s="3649"/>
      <c r="F7" s="172"/>
      <c r="G7" s="3649"/>
      <c r="H7" s="172"/>
      <c r="I7" s="3649"/>
      <c r="J7" s="172"/>
      <c r="K7" s="3649"/>
      <c r="L7" s="172"/>
      <c r="M7" s="3650"/>
      <c r="N7" s="1278"/>
      <c r="O7" s="2455"/>
      <c r="P7" s="3635"/>
      <c r="Q7" s="3635"/>
      <c r="R7" s="2455"/>
      <c r="S7" s="2455"/>
      <c r="T7" s="2455"/>
      <c r="U7" s="2455"/>
      <c r="V7" s="2455"/>
      <c r="W7" s="2455"/>
      <c r="X7" s="2455"/>
      <c r="Y7" s="2455"/>
      <c r="Z7" s="2455"/>
      <c r="AA7" s="2455"/>
    </row>
    <row r="8">
      <c r="A8" s="3639">
        <v>8.0</v>
      </c>
      <c r="B8" s="3640"/>
      <c r="C8" s="3651">
        <v>9.0</v>
      </c>
      <c r="D8" s="3644"/>
      <c r="E8" s="3646">
        <v>10.0</v>
      </c>
      <c r="F8" s="3644"/>
      <c r="G8" s="3651">
        <v>11.0</v>
      </c>
      <c r="H8" s="3644"/>
      <c r="I8" s="3646">
        <v>12.0</v>
      </c>
      <c r="J8" s="3644"/>
      <c r="K8" s="3651">
        <v>13.0</v>
      </c>
      <c r="L8" s="3644"/>
      <c r="M8" s="3639">
        <v>14.0</v>
      </c>
      <c r="N8" s="3640"/>
      <c r="O8" s="2455"/>
      <c r="P8" s="3635"/>
      <c r="Q8" s="3635"/>
      <c r="R8" s="2455"/>
      <c r="S8" s="2455"/>
      <c r="T8" s="2455"/>
      <c r="U8" s="2455"/>
      <c r="V8" s="2455"/>
      <c r="W8" s="2455"/>
      <c r="X8" s="2455"/>
      <c r="Y8" s="2455"/>
      <c r="Z8" s="2455"/>
      <c r="AA8" s="2455"/>
    </row>
    <row r="9">
      <c r="A9" s="3652"/>
      <c r="B9" s="1"/>
      <c r="C9" s="3649"/>
      <c r="D9" s="172"/>
      <c r="E9" s="3652"/>
      <c r="F9" s="1"/>
      <c r="G9" s="3649"/>
      <c r="H9" s="172"/>
      <c r="I9" s="3652"/>
      <c r="J9" s="1"/>
      <c r="K9" s="3649"/>
      <c r="L9" s="172"/>
      <c r="M9" s="3649"/>
      <c r="N9" s="172"/>
      <c r="O9" s="2455"/>
      <c r="P9" s="3635"/>
      <c r="Q9" s="3635"/>
      <c r="R9" s="2455"/>
      <c r="S9" s="2455"/>
      <c r="T9" s="2455"/>
      <c r="U9" s="2455"/>
      <c r="V9" s="2455"/>
      <c r="W9" s="2455"/>
      <c r="X9" s="2455"/>
      <c r="Y9" s="2455"/>
      <c r="Z9" s="2455"/>
      <c r="AA9" s="2455"/>
    </row>
    <row r="10">
      <c r="A10" s="3639">
        <v>15.0</v>
      </c>
      <c r="B10" s="3640"/>
      <c r="C10" s="3651">
        <v>16.0</v>
      </c>
      <c r="D10" s="3644"/>
      <c r="E10" s="3646">
        <v>17.0</v>
      </c>
      <c r="F10" s="3644"/>
      <c r="G10" s="3651">
        <v>18.0</v>
      </c>
      <c r="H10" s="3644"/>
      <c r="I10" s="3646">
        <v>19.0</v>
      </c>
      <c r="J10" s="3644"/>
      <c r="K10" s="3651">
        <v>20.0</v>
      </c>
      <c r="L10" s="3644"/>
      <c r="M10" s="3639">
        <v>21.0</v>
      </c>
      <c r="N10" s="3640"/>
      <c r="O10" s="2455"/>
      <c r="P10" s="3635"/>
      <c r="Q10" s="3635"/>
      <c r="R10" s="2455"/>
      <c r="S10" s="2455"/>
      <c r="T10" s="2455"/>
      <c r="U10" s="2455"/>
      <c r="V10" s="2455"/>
      <c r="W10" s="2455"/>
      <c r="X10" s="2455"/>
      <c r="Y10" s="2455"/>
      <c r="Z10" s="2455"/>
      <c r="AA10" s="2455"/>
    </row>
    <row r="11">
      <c r="A11" s="3652"/>
      <c r="B11" s="1"/>
      <c r="C11" s="3649"/>
      <c r="D11" s="172"/>
      <c r="E11" s="3652"/>
      <c r="F11" s="1"/>
      <c r="G11" s="3649"/>
      <c r="H11" s="172"/>
      <c r="I11" s="3652"/>
      <c r="J11" s="1"/>
      <c r="K11" s="3649"/>
      <c r="L11" s="172"/>
      <c r="M11" s="3649"/>
      <c r="N11" s="172"/>
      <c r="O11" s="2455"/>
      <c r="P11" s="3635"/>
      <c r="Q11" s="3635"/>
      <c r="R11" s="2455"/>
      <c r="S11" s="2455"/>
      <c r="T11" s="2455"/>
      <c r="U11" s="2455"/>
      <c r="V11" s="2455"/>
      <c r="W11" s="2455"/>
      <c r="X11" s="2455"/>
      <c r="Y11" s="2455"/>
      <c r="Z11" s="2455"/>
      <c r="AA11" s="2455"/>
    </row>
    <row r="12">
      <c r="A12" s="3639">
        <v>22.0</v>
      </c>
      <c r="B12" s="3640"/>
      <c r="C12" s="3651">
        <v>23.0</v>
      </c>
      <c r="D12" s="3644"/>
      <c r="E12" s="3646">
        <v>24.0</v>
      </c>
      <c r="F12" s="3644"/>
      <c r="G12" s="3651">
        <v>25.0</v>
      </c>
      <c r="H12" s="3644"/>
      <c r="I12" s="3646">
        <v>26.0</v>
      </c>
      <c r="J12" s="3644"/>
      <c r="K12" s="3653">
        <v>27.0</v>
      </c>
      <c r="L12" s="3654"/>
      <c r="M12" s="3653">
        <v>28.0</v>
      </c>
      <c r="N12" s="3654"/>
      <c r="O12" s="2455"/>
      <c r="P12" s="3635"/>
      <c r="Q12" s="3635"/>
      <c r="R12" s="2455"/>
      <c r="S12" s="2455"/>
      <c r="T12" s="2455"/>
      <c r="U12" s="2455"/>
      <c r="V12" s="2455"/>
      <c r="W12" s="2455"/>
      <c r="X12" s="2455"/>
      <c r="Y12" s="2455"/>
      <c r="Z12" s="2455"/>
      <c r="AA12" s="2455"/>
    </row>
    <row r="13">
      <c r="A13" s="3652"/>
      <c r="B13" s="1"/>
      <c r="C13" s="3649"/>
      <c r="D13" s="172"/>
      <c r="E13" s="3652"/>
      <c r="F13" s="1"/>
      <c r="G13" s="3649"/>
      <c r="H13" s="172"/>
      <c r="I13" s="3652"/>
      <c r="J13" s="1"/>
      <c r="K13" s="3655" t="s">
        <v>11577</v>
      </c>
      <c r="L13" s="172"/>
      <c r="M13" s="3656"/>
      <c r="N13" s="172"/>
      <c r="O13" s="2455"/>
      <c r="P13" s="3635"/>
      <c r="Q13" s="3635"/>
      <c r="R13" s="2455"/>
      <c r="S13" s="2455"/>
      <c r="T13" s="2455"/>
      <c r="U13" s="2455"/>
      <c r="V13" s="2455"/>
      <c r="W13" s="2455"/>
      <c r="X13" s="2455"/>
      <c r="Y13" s="2455"/>
      <c r="Z13" s="2455"/>
      <c r="AA13" s="2455"/>
    </row>
    <row r="14">
      <c r="A14" s="3653">
        <v>29.0</v>
      </c>
      <c r="B14" s="3654"/>
      <c r="C14" s="3653">
        <v>30.0</v>
      </c>
      <c r="D14" s="3654"/>
      <c r="E14" s="3657">
        <v>31.0</v>
      </c>
      <c r="F14" s="3654"/>
      <c r="G14" s="3658"/>
      <c r="H14" s="3654"/>
      <c r="I14" s="3659"/>
      <c r="J14" s="3654"/>
      <c r="K14" s="3658"/>
      <c r="L14" s="3654"/>
      <c r="M14" s="3658"/>
      <c r="N14" s="3654"/>
      <c r="O14" s="2455"/>
      <c r="P14" s="3635"/>
      <c r="Q14" s="3635"/>
      <c r="R14" s="2455"/>
      <c r="S14" s="2455"/>
      <c r="T14" s="2455"/>
      <c r="U14" s="2455"/>
      <c r="V14" s="2455"/>
      <c r="W14" s="2455"/>
      <c r="X14" s="2455"/>
      <c r="Y14" s="2455"/>
      <c r="Z14" s="2455"/>
      <c r="AA14" s="2455"/>
    </row>
    <row r="15">
      <c r="A15" s="3660"/>
      <c r="B15" s="1"/>
      <c r="C15" s="3656"/>
      <c r="D15" s="172"/>
      <c r="E15" s="3661" t="s">
        <v>11578</v>
      </c>
      <c r="F15" s="172"/>
      <c r="G15" s="3659"/>
      <c r="I15" s="3659"/>
      <c r="K15" s="3659"/>
      <c r="M15" s="3659"/>
      <c r="O15" s="2455"/>
      <c r="P15" s="3635"/>
      <c r="Q15" s="3635"/>
      <c r="R15" s="2455"/>
      <c r="S15" s="2455"/>
      <c r="T15" s="2455"/>
      <c r="U15" s="2455"/>
      <c r="V15" s="2455"/>
      <c r="W15" s="2455"/>
      <c r="X15" s="2455"/>
      <c r="Y15" s="2455"/>
      <c r="Z15" s="2455"/>
      <c r="AA15" s="2455"/>
    </row>
    <row r="16">
      <c r="A16" s="3652"/>
      <c r="B16" s="3652"/>
      <c r="C16" s="3652"/>
      <c r="D16" s="3652"/>
      <c r="E16" s="3652"/>
      <c r="F16" s="3652"/>
      <c r="G16" s="3652"/>
      <c r="H16" s="3652"/>
      <c r="I16" s="3652"/>
      <c r="J16" s="3652"/>
      <c r="K16" s="3652"/>
      <c r="L16" s="3652"/>
      <c r="M16" s="3652"/>
      <c r="N16" s="3652"/>
      <c r="O16" s="2455"/>
      <c r="P16" s="2455"/>
      <c r="Q16" s="2455"/>
      <c r="R16" s="2455"/>
      <c r="S16" s="2455"/>
      <c r="T16" s="2455"/>
      <c r="U16" s="2455"/>
      <c r="V16" s="2455"/>
      <c r="W16" s="2455"/>
      <c r="X16" s="2455"/>
      <c r="Y16" s="2455"/>
      <c r="Z16" s="2455"/>
      <c r="AA16" s="2455"/>
    </row>
    <row r="17">
      <c r="A17" s="3662">
        <v>43040.0</v>
      </c>
      <c r="B17" s="1560"/>
      <c r="C17" s="1560"/>
      <c r="D17" s="1560"/>
      <c r="E17" s="1560"/>
      <c r="F17" s="1560"/>
      <c r="G17" s="1560"/>
      <c r="H17" s="1560"/>
      <c r="I17" s="1560"/>
      <c r="J17" s="1560"/>
      <c r="K17" s="1560"/>
      <c r="L17" s="1560"/>
      <c r="M17" s="1560"/>
      <c r="N17" s="1561"/>
      <c r="O17" s="2455"/>
      <c r="P17" s="2455"/>
      <c r="Q17" s="2455"/>
      <c r="R17" s="2455"/>
      <c r="S17" s="2455"/>
      <c r="T17" s="2455"/>
      <c r="U17" s="2455"/>
      <c r="V17" s="2455"/>
      <c r="W17" s="2455"/>
      <c r="X17" s="2455"/>
      <c r="Y17" s="2455"/>
      <c r="Z17" s="2455"/>
      <c r="AA17" s="2455"/>
    </row>
    <row r="18">
      <c r="A18" s="3663" t="s">
        <v>5566</v>
      </c>
      <c r="B18" s="172"/>
      <c r="C18" s="3664" t="s">
        <v>5560</v>
      </c>
      <c r="D18" s="1541"/>
      <c r="E18" s="3664" t="s">
        <v>5561</v>
      </c>
      <c r="F18" s="1541"/>
      <c r="G18" s="3664" t="s">
        <v>5562</v>
      </c>
      <c r="H18" s="1541"/>
      <c r="I18" s="3664" t="s">
        <v>5563</v>
      </c>
      <c r="J18" s="1541"/>
      <c r="K18" s="3664" t="s">
        <v>5564</v>
      </c>
      <c r="L18" s="1541"/>
      <c r="M18" s="3664" t="s">
        <v>5565</v>
      </c>
      <c r="N18" s="172"/>
      <c r="O18" s="2455"/>
      <c r="P18" s="3665"/>
      <c r="Q18" s="2455"/>
      <c r="R18" s="2455"/>
      <c r="S18" s="2455"/>
      <c r="T18" s="2455"/>
      <c r="U18" s="2455"/>
      <c r="V18" s="2455"/>
      <c r="W18" s="2455"/>
      <c r="X18" s="2455"/>
      <c r="Y18" s="2455"/>
      <c r="Z18" s="2455"/>
      <c r="AA18" s="2455"/>
    </row>
    <row r="19">
      <c r="A19" s="3666"/>
      <c r="B19" s="3667"/>
      <c r="C19" s="3666"/>
      <c r="D19" s="3667"/>
      <c r="E19" s="3666"/>
      <c r="F19" s="3667"/>
      <c r="G19" s="3668">
        <v>1.0</v>
      </c>
      <c r="H19" s="3667"/>
      <c r="I19" s="3668">
        <v>2.0</v>
      </c>
      <c r="J19" s="3667"/>
      <c r="K19" s="3668">
        <v>3.0</v>
      </c>
      <c r="L19" s="3667"/>
      <c r="M19" s="3668">
        <v>4.0</v>
      </c>
      <c r="N19" s="3667"/>
      <c r="O19" s="2455"/>
      <c r="P19" s="2455"/>
      <c r="Q19" s="2455"/>
      <c r="R19" s="2455"/>
      <c r="S19" s="2455"/>
      <c r="T19" s="2455"/>
      <c r="U19" s="2455"/>
      <c r="V19" s="2455"/>
      <c r="W19" s="2455"/>
      <c r="X19" s="2455"/>
      <c r="Y19" s="2455"/>
      <c r="Z19" s="2455"/>
      <c r="AA19" s="2455"/>
    </row>
    <row r="20">
      <c r="A20" s="3656"/>
      <c r="B20" s="172"/>
      <c r="C20" s="3656"/>
      <c r="D20" s="172"/>
      <c r="E20" s="3656"/>
      <c r="F20" s="172"/>
      <c r="G20" s="3656"/>
      <c r="H20" s="172"/>
      <c r="I20" s="3656"/>
      <c r="J20" s="172"/>
      <c r="K20" s="3655" t="s">
        <v>11579</v>
      </c>
      <c r="L20" s="172"/>
      <c r="M20" s="3656"/>
      <c r="N20" s="172"/>
      <c r="O20" s="2455"/>
      <c r="P20" s="2455"/>
      <c r="Q20" s="2455"/>
      <c r="R20" s="2455"/>
      <c r="S20" s="2455"/>
      <c r="T20" s="2455"/>
      <c r="U20" s="2455"/>
      <c r="V20" s="2455"/>
      <c r="W20" s="2455"/>
      <c r="X20" s="2455"/>
      <c r="Y20" s="2455"/>
      <c r="Z20" s="2455"/>
      <c r="AA20" s="2455"/>
    </row>
    <row r="21">
      <c r="A21" s="3669">
        <v>5.0</v>
      </c>
      <c r="B21" s="3654"/>
      <c r="C21" s="3669">
        <v>6.0</v>
      </c>
      <c r="D21" s="3654"/>
      <c r="E21" s="3669">
        <v>7.0</v>
      </c>
      <c r="F21" s="3654"/>
      <c r="G21" s="3669">
        <v>8.0</v>
      </c>
      <c r="H21" s="3654"/>
      <c r="I21" s="3669">
        <v>9.0</v>
      </c>
      <c r="J21" s="3654"/>
      <c r="K21" s="3669">
        <v>10.0</v>
      </c>
      <c r="L21" s="3654"/>
      <c r="M21" s="3669">
        <v>11.0</v>
      </c>
      <c r="N21" s="3654"/>
      <c r="O21" s="2455"/>
      <c r="P21" s="2455"/>
      <c r="Q21" s="2455"/>
      <c r="R21" s="2455"/>
      <c r="S21" s="2455"/>
      <c r="T21" s="2455"/>
      <c r="U21" s="2455"/>
      <c r="V21" s="2455"/>
      <c r="W21" s="2455"/>
      <c r="X21" s="2455"/>
      <c r="Y21" s="2455"/>
      <c r="Z21" s="2455"/>
      <c r="AA21" s="2455"/>
    </row>
    <row r="22">
      <c r="A22" s="3656"/>
      <c r="B22" s="172"/>
      <c r="C22" s="3670" t="s">
        <v>11580</v>
      </c>
      <c r="D22" s="172"/>
      <c r="E22" s="3655" t="s">
        <v>11581</v>
      </c>
      <c r="F22" s="172"/>
      <c r="G22" s="3656"/>
      <c r="H22" s="172"/>
      <c r="I22" s="3655" t="s">
        <v>11582</v>
      </c>
      <c r="J22" s="172"/>
      <c r="K22" s="3670" t="s">
        <v>11583</v>
      </c>
      <c r="L22" s="3671"/>
      <c r="M22" s="3656"/>
      <c r="N22" s="172"/>
      <c r="O22" s="2455"/>
      <c r="P22" s="2455"/>
      <c r="Q22" s="2455"/>
      <c r="R22" s="2455"/>
      <c r="S22" s="2455"/>
      <c r="T22" s="2455"/>
      <c r="U22" s="2455"/>
      <c r="V22" s="2455"/>
      <c r="W22" s="2455"/>
      <c r="X22" s="2455"/>
      <c r="Y22" s="2455"/>
      <c r="Z22" s="2455"/>
      <c r="AA22" s="2455"/>
    </row>
    <row r="23">
      <c r="A23" s="3669">
        <v>12.0</v>
      </c>
      <c r="B23" s="3654"/>
      <c r="C23" s="3669">
        <v>13.0</v>
      </c>
      <c r="D23" s="3654"/>
      <c r="E23" s="3669">
        <v>14.0</v>
      </c>
      <c r="F23" s="3654"/>
      <c r="G23" s="3669">
        <v>15.0</v>
      </c>
      <c r="H23" s="3654"/>
      <c r="I23" s="3669">
        <v>16.0</v>
      </c>
      <c r="J23" s="3654"/>
      <c r="K23" s="3669">
        <v>17.0</v>
      </c>
      <c r="L23" s="3654"/>
      <c r="M23" s="3669">
        <v>18.0</v>
      </c>
      <c r="N23" s="3654"/>
      <c r="O23" s="2455"/>
      <c r="P23" s="2455"/>
      <c r="Q23" s="2455"/>
      <c r="R23" s="2455"/>
      <c r="S23" s="2455"/>
      <c r="T23" s="2455"/>
      <c r="U23" s="2455"/>
      <c r="V23" s="2455"/>
      <c r="W23" s="2455"/>
      <c r="X23" s="2455"/>
      <c r="Y23" s="2455"/>
      <c r="Z23" s="2455"/>
      <c r="AA23" s="2455"/>
    </row>
    <row r="24">
      <c r="A24" s="3656"/>
      <c r="B24" s="172"/>
      <c r="C24" s="3655" t="s">
        <v>11584</v>
      </c>
      <c r="D24" s="172"/>
      <c r="E24" s="3655" t="s">
        <v>11585</v>
      </c>
      <c r="F24" s="172"/>
      <c r="G24" s="3656"/>
      <c r="H24" s="172"/>
      <c r="I24" s="3655" t="s">
        <v>11586</v>
      </c>
      <c r="J24" s="172"/>
      <c r="K24" s="3672" t="s">
        <v>11587</v>
      </c>
      <c r="L24" s="172"/>
      <c r="M24" s="3656"/>
      <c r="N24" s="172"/>
      <c r="O24" s="2455"/>
      <c r="P24" s="2455"/>
      <c r="Q24" s="2455"/>
      <c r="R24" s="2455"/>
      <c r="S24" s="2455"/>
      <c r="T24" s="2455"/>
      <c r="U24" s="2455"/>
      <c r="V24" s="2455"/>
      <c r="W24" s="2455"/>
      <c r="X24" s="2455"/>
      <c r="Y24" s="2455"/>
      <c r="Z24" s="2455"/>
      <c r="AA24" s="2455"/>
    </row>
    <row r="25">
      <c r="A25" s="3669">
        <v>19.0</v>
      </c>
      <c r="B25" s="3654"/>
      <c r="C25" s="3669">
        <v>20.0</v>
      </c>
      <c r="D25" s="3654"/>
      <c r="E25" s="3669">
        <v>21.0</v>
      </c>
      <c r="F25" s="3654"/>
      <c r="G25" s="3669">
        <v>22.0</v>
      </c>
      <c r="H25" s="3654"/>
      <c r="I25" s="3669">
        <v>23.0</v>
      </c>
      <c r="J25" s="3654"/>
      <c r="K25" s="3669">
        <v>24.0</v>
      </c>
      <c r="L25" s="3654"/>
      <c r="M25" s="3669">
        <v>25.0</v>
      </c>
      <c r="N25" s="3654"/>
      <c r="O25" s="2455"/>
      <c r="P25" s="2455"/>
      <c r="Q25" s="2455"/>
      <c r="R25" s="2455"/>
      <c r="S25" s="2455"/>
      <c r="T25" s="2455"/>
      <c r="U25" s="2455"/>
      <c r="V25" s="2455"/>
      <c r="W25" s="2455"/>
      <c r="X25" s="2455"/>
      <c r="Y25" s="2455"/>
      <c r="Z25" s="2455"/>
      <c r="AA25" s="2455"/>
    </row>
    <row r="26">
      <c r="A26" s="3656"/>
      <c r="B26" s="172"/>
      <c r="C26" s="3656"/>
      <c r="D26" s="172"/>
      <c r="E26" s="3656"/>
      <c r="F26" s="172"/>
      <c r="G26" s="3656"/>
      <c r="H26" s="172"/>
      <c r="I26" s="3673" t="s">
        <v>6621</v>
      </c>
      <c r="J26" s="172"/>
      <c r="K26" s="3656"/>
      <c r="L26" s="172"/>
      <c r="M26" s="3656"/>
      <c r="N26" s="172"/>
      <c r="O26" s="2455"/>
      <c r="P26" s="2455"/>
      <c r="Q26" s="2455"/>
      <c r="R26" s="2455"/>
      <c r="S26" s="2455"/>
      <c r="T26" s="2455"/>
      <c r="U26" s="2455"/>
      <c r="V26" s="2455"/>
      <c r="W26" s="2455"/>
      <c r="X26" s="2455"/>
      <c r="Y26" s="2455"/>
      <c r="Z26" s="2455"/>
      <c r="AA26" s="2455"/>
    </row>
    <row r="27">
      <c r="A27" s="3669">
        <v>26.0</v>
      </c>
      <c r="B27" s="3654"/>
      <c r="C27" s="3669">
        <v>27.0</v>
      </c>
      <c r="D27" s="3654"/>
      <c r="E27" s="3669">
        <v>28.0</v>
      </c>
      <c r="F27" s="3654"/>
      <c r="G27" s="3669">
        <v>29.0</v>
      </c>
      <c r="H27" s="3654"/>
      <c r="I27" s="3669">
        <v>30.0</v>
      </c>
      <c r="J27" s="3654"/>
      <c r="K27" s="3658"/>
      <c r="L27" s="3654"/>
      <c r="M27" s="3658"/>
      <c r="N27" s="3654"/>
      <c r="O27" s="2455"/>
      <c r="P27" s="2455"/>
      <c r="Q27" s="2455"/>
      <c r="R27" s="2455"/>
      <c r="S27" s="2455"/>
      <c r="T27" s="2455"/>
      <c r="U27" s="2455"/>
      <c r="V27" s="2455"/>
      <c r="W27" s="2455"/>
      <c r="X27" s="2455"/>
      <c r="Y27" s="2455"/>
      <c r="Z27" s="2455"/>
      <c r="AA27" s="2455"/>
    </row>
    <row r="28">
      <c r="A28" s="3656"/>
      <c r="B28" s="1"/>
      <c r="C28" s="3655" t="s">
        <v>11588</v>
      </c>
      <c r="D28" s="172"/>
      <c r="E28" s="3670" t="s">
        <v>11589</v>
      </c>
      <c r="F28" s="172"/>
      <c r="G28" s="3656"/>
      <c r="H28" s="172"/>
      <c r="I28" s="3672" t="s">
        <v>11590</v>
      </c>
      <c r="J28" s="172"/>
      <c r="K28" s="2455"/>
      <c r="M28" s="2455"/>
      <c r="O28" s="2455"/>
      <c r="P28" s="2455"/>
      <c r="Q28" s="2455"/>
      <c r="R28" s="2455"/>
      <c r="S28" s="2455"/>
      <c r="T28" s="2455"/>
      <c r="U28" s="2455"/>
      <c r="V28" s="2455"/>
      <c r="W28" s="2455"/>
      <c r="X28" s="2455"/>
      <c r="Y28" s="2455"/>
      <c r="Z28" s="2455"/>
      <c r="AA28" s="2455"/>
    </row>
    <row r="29">
      <c r="A29" s="2455"/>
      <c r="C29" s="2455"/>
      <c r="E29" s="2455"/>
      <c r="G29" s="2455"/>
      <c r="I29" s="2455"/>
      <c r="K29" s="2455"/>
      <c r="M29" s="2455"/>
      <c r="O29" s="2455"/>
      <c r="P29" s="2455"/>
      <c r="Q29" s="2455"/>
      <c r="R29" s="2455"/>
      <c r="S29" s="2455"/>
      <c r="T29" s="2455"/>
      <c r="U29" s="2455"/>
      <c r="V29" s="2455"/>
      <c r="W29" s="2455"/>
      <c r="X29" s="2455"/>
      <c r="Y29" s="2455"/>
      <c r="Z29" s="2455"/>
      <c r="AA29" s="2455"/>
    </row>
    <row r="30">
      <c r="A30" s="3652"/>
      <c r="B30" s="3652"/>
      <c r="C30" s="3652"/>
      <c r="D30" s="3652"/>
      <c r="E30" s="2455"/>
      <c r="F30" s="2455"/>
      <c r="G30" s="2455"/>
      <c r="H30" s="2455"/>
      <c r="I30" s="2455"/>
      <c r="J30" s="2455"/>
      <c r="K30" s="3652"/>
      <c r="L30" s="3652"/>
      <c r="M30" s="3652"/>
      <c r="N30" s="3652"/>
      <c r="O30" s="2455"/>
      <c r="P30" s="2455"/>
      <c r="Q30" s="2455"/>
      <c r="R30" s="2455"/>
      <c r="S30" s="2455"/>
      <c r="T30" s="2455"/>
      <c r="U30" s="2455"/>
      <c r="V30" s="2455"/>
      <c r="W30" s="2455"/>
      <c r="X30" s="2455"/>
      <c r="Y30" s="2455"/>
      <c r="Z30" s="2455"/>
      <c r="AA30" s="2455"/>
    </row>
    <row r="31">
      <c r="A31" s="3674">
        <v>43070.0</v>
      </c>
      <c r="B31" s="1277"/>
      <c r="C31" s="1277"/>
      <c r="D31" s="1277"/>
      <c r="E31" s="1277"/>
      <c r="F31" s="1277"/>
      <c r="G31" s="1277"/>
      <c r="H31" s="1277"/>
      <c r="I31" s="1277"/>
      <c r="J31" s="1277"/>
      <c r="K31" s="1277"/>
      <c r="L31" s="1277"/>
      <c r="M31" s="1277"/>
      <c r="N31" s="1278"/>
      <c r="O31" s="2455"/>
      <c r="P31" s="2455"/>
      <c r="Q31" s="2455"/>
      <c r="R31" s="2455"/>
      <c r="S31" s="2455"/>
      <c r="T31" s="2455"/>
      <c r="U31" s="2455"/>
      <c r="V31" s="2455"/>
      <c r="W31" s="2455"/>
      <c r="X31" s="2455"/>
      <c r="Y31" s="2455"/>
      <c r="Z31" s="2455"/>
      <c r="AA31" s="2455"/>
    </row>
    <row r="32">
      <c r="A32" s="3675" t="s">
        <v>5566</v>
      </c>
      <c r="B32" s="172"/>
      <c r="C32" s="3676" t="s">
        <v>5560</v>
      </c>
      <c r="D32" s="172"/>
      <c r="E32" s="3676" t="s">
        <v>5561</v>
      </c>
      <c r="F32" s="172"/>
      <c r="G32" s="3676" t="s">
        <v>5562</v>
      </c>
      <c r="H32" s="172"/>
      <c r="I32" s="3676" t="s">
        <v>5563</v>
      </c>
      <c r="J32" s="172"/>
      <c r="K32" s="3676" t="s">
        <v>5564</v>
      </c>
      <c r="L32" s="172"/>
      <c r="M32" s="3676" t="s">
        <v>5565</v>
      </c>
      <c r="N32" s="172"/>
      <c r="O32" s="2455"/>
      <c r="P32" s="2455"/>
      <c r="Q32" s="2455"/>
      <c r="R32" s="2455"/>
      <c r="S32" s="2455"/>
      <c r="T32" s="2455"/>
      <c r="U32" s="2455"/>
      <c r="V32" s="2455"/>
      <c r="W32" s="2455"/>
      <c r="X32" s="2455"/>
      <c r="Y32" s="2455"/>
      <c r="Z32" s="2455"/>
      <c r="AA32" s="2455"/>
    </row>
    <row r="33">
      <c r="A33" s="3658"/>
      <c r="B33" s="3654"/>
      <c r="C33" s="3659"/>
      <c r="D33" s="3654"/>
      <c r="E33" s="3659"/>
      <c r="F33" s="3654"/>
      <c r="G33" s="3659"/>
      <c r="H33" s="3654"/>
      <c r="I33" s="3659"/>
      <c r="J33" s="3654"/>
      <c r="K33" s="3677">
        <v>1.0</v>
      </c>
      <c r="L33" s="3654"/>
      <c r="M33" s="3677">
        <v>2.0</v>
      </c>
      <c r="N33" s="3654"/>
      <c r="O33" s="2455"/>
      <c r="P33" s="2455"/>
      <c r="Q33" s="2455"/>
      <c r="R33" s="2455"/>
      <c r="S33" s="2455"/>
      <c r="T33" s="2455"/>
      <c r="U33" s="2455"/>
      <c r="V33" s="2455"/>
      <c r="W33" s="2455"/>
      <c r="X33" s="2455"/>
      <c r="Y33" s="2455"/>
      <c r="Z33" s="2455"/>
      <c r="AA33" s="2455"/>
    </row>
    <row r="34">
      <c r="A34" s="2455"/>
      <c r="B34" s="1329"/>
      <c r="C34" s="3678"/>
      <c r="D34" s="1329"/>
      <c r="E34" s="2455"/>
      <c r="F34" s="1329"/>
      <c r="G34" s="2455"/>
      <c r="H34" s="1329"/>
      <c r="I34" s="2455"/>
      <c r="J34" s="1329"/>
      <c r="K34" s="3679" t="s">
        <v>11591</v>
      </c>
      <c r="L34" s="1329"/>
      <c r="M34" s="3659"/>
      <c r="N34" s="1329"/>
      <c r="O34" s="2455"/>
      <c r="P34" s="2455"/>
      <c r="Q34" s="2455"/>
      <c r="R34" s="2455"/>
      <c r="S34" s="2455"/>
      <c r="T34" s="2455"/>
      <c r="U34" s="2455"/>
      <c r="V34" s="2455"/>
      <c r="W34" s="2455"/>
      <c r="X34" s="2455"/>
      <c r="Y34" s="2455"/>
      <c r="Z34" s="2455"/>
      <c r="AA34" s="2455"/>
    </row>
    <row r="35">
      <c r="A35" s="3680">
        <v>3.0</v>
      </c>
      <c r="B35" s="1316"/>
      <c r="C35" s="3681">
        <v>4.0</v>
      </c>
      <c r="D35" s="3667"/>
      <c r="E35" s="3681">
        <v>5.0</v>
      </c>
      <c r="F35" s="3667"/>
      <c r="G35" s="3681">
        <v>6.0</v>
      </c>
      <c r="H35" s="3667"/>
      <c r="I35" s="3681">
        <v>7.0</v>
      </c>
      <c r="J35" s="3667"/>
      <c r="K35" s="3681">
        <v>8.0</v>
      </c>
      <c r="L35" s="3667"/>
      <c r="M35" s="3681">
        <v>9.0</v>
      </c>
      <c r="N35" s="3667"/>
      <c r="O35" s="2455"/>
      <c r="P35" s="2455"/>
      <c r="Q35" s="2455"/>
      <c r="R35" s="2455"/>
      <c r="S35" s="2455"/>
      <c r="T35" s="2455"/>
      <c r="U35" s="2455"/>
      <c r="V35" s="2455"/>
      <c r="W35" s="2455"/>
      <c r="X35" s="2455"/>
      <c r="Y35" s="2455"/>
      <c r="Z35" s="2455"/>
      <c r="AA35" s="2455"/>
    </row>
    <row r="36" ht="45.0" customHeight="1">
      <c r="A36" s="3659"/>
      <c r="B36" s="1329"/>
      <c r="C36" s="3655" t="s">
        <v>11592</v>
      </c>
      <c r="D36" s="172"/>
      <c r="E36" s="3670" t="s">
        <v>11593</v>
      </c>
      <c r="F36" s="172"/>
      <c r="G36" s="3670" t="s">
        <v>11594</v>
      </c>
      <c r="H36" s="172"/>
      <c r="I36" s="3670" t="s">
        <v>11595</v>
      </c>
      <c r="J36" s="172"/>
      <c r="K36" s="3679" t="s">
        <v>11596</v>
      </c>
      <c r="L36" s="1329"/>
      <c r="M36" s="3670" t="s">
        <v>11597</v>
      </c>
      <c r="N36" s="172"/>
      <c r="O36" s="2455"/>
      <c r="P36" s="2455"/>
      <c r="Q36" s="2455"/>
      <c r="R36" s="2455"/>
      <c r="S36" s="2455"/>
      <c r="T36" s="2455"/>
      <c r="U36" s="2455"/>
      <c r="V36" s="2455"/>
      <c r="W36" s="2455"/>
      <c r="X36" s="2455"/>
      <c r="Y36" s="2455"/>
      <c r="Z36" s="2455"/>
      <c r="AA36" s="2455"/>
    </row>
    <row r="37">
      <c r="A37" s="3668">
        <v>10.0</v>
      </c>
      <c r="B37" s="3667"/>
      <c r="C37" s="3681">
        <v>11.0</v>
      </c>
      <c r="D37" s="3667"/>
      <c r="E37" s="3677">
        <v>12.0</v>
      </c>
      <c r="F37" s="3654"/>
      <c r="G37" s="3677">
        <v>13.0</v>
      </c>
      <c r="H37" s="3654"/>
      <c r="I37" s="3677">
        <v>14.0</v>
      </c>
      <c r="J37" s="3654"/>
      <c r="K37" s="3682">
        <v>15.0</v>
      </c>
      <c r="L37" s="3667"/>
      <c r="M37" s="3677">
        <v>16.0</v>
      </c>
      <c r="N37" s="3654"/>
      <c r="O37" s="2455"/>
      <c r="P37" s="2455"/>
      <c r="Q37" s="2455"/>
      <c r="R37" s="2455"/>
      <c r="S37" s="2455"/>
      <c r="T37" s="2455"/>
      <c r="U37" s="2455"/>
      <c r="V37" s="2455"/>
      <c r="W37" s="2455"/>
      <c r="X37" s="2455"/>
      <c r="Y37" s="2455"/>
      <c r="Z37" s="2455"/>
      <c r="AA37" s="2455"/>
    </row>
    <row r="38" ht="43.5" customHeight="1">
      <c r="A38" s="3656"/>
      <c r="B38" s="172"/>
      <c r="C38" s="3683" t="s">
        <v>11598</v>
      </c>
      <c r="D38" s="1329"/>
      <c r="E38" s="3684" t="s">
        <v>11599</v>
      </c>
      <c r="F38" s="3654"/>
      <c r="G38" s="3670" t="s">
        <v>11600</v>
      </c>
      <c r="H38" s="172"/>
      <c r="I38" s="3685" t="s">
        <v>11601</v>
      </c>
      <c r="J38" s="172"/>
      <c r="K38" s="3685" t="s">
        <v>11602</v>
      </c>
      <c r="L38" s="172"/>
      <c r="M38" s="3683" t="s">
        <v>6627</v>
      </c>
      <c r="N38" s="1329"/>
      <c r="O38" s="2455"/>
      <c r="P38" s="2455"/>
      <c r="Q38" s="2455"/>
      <c r="R38" s="2455"/>
      <c r="S38" s="2455"/>
      <c r="T38" s="2455"/>
      <c r="U38" s="2455"/>
      <c r="V38" s="2455"/>
      <c r="W38" s="2455"/>
      <c r="X38" s="2455"/>
      <c r="Y38" s="2455"/>
      <c r="Z38" s="2455"/>
      <c r="AA38" s="2455"/>
    </row>
    <row r="39">
      <c r="A39" s="3669">
        <v>17.0</v>
      </c>
      <c r="B39" s="3654"/>
      <c r="C39" s="3681">
        <v>18.0</v>
      </c>
      <c r="D39" s="3667"/>
      <c r="E39" s="3681">
        <v>19.0</v>
      </c>
      <c r="F39" s="3667"/>
      <c r="G39" s="3677">
        <v>20.0</v>
      </c>
      <c r="H39" s="3654"/>
      <c r="I39" s="3677">
        <v>21.0</v>
      </c>
      <c r="J39" s="3654"/>
      <c r="K39" s="3657">
        <v>22.0</v>
      </c>
      <c r="L39" s="3654"/>
      <c r="M39" s="3681">
        <v>23.0</v>
      </c>
      <c r="N39" s="3667"/>
      <c r="O39" s="2455"/>
      <c r="P39" s="2455"/>
      <c r="Q39" s="2455"/>
      <c r="R39" s="2455"/>
      <c r="S39" s="2455"/>
      <c r="T39" s="2455"/>
      <c r="U39" s="2455"/>
      <c r="V39" s="2455"/>
      <c r="W39" s="2455"/>
      <c r="X39" s="2455"/>
      <c r="Y39" s="2455"/>
      <c r="Z39" s="2455"/>
      <c r="AA39" s="2455"/>
    </row>
    <row r="40">
      <c r="A40" s="3659"/>
      <c r="B40" s="1329"/>
      <c r="C40" s="3670" t="s">
        <v>11603</v>
      </c>
      <c r="D40" s="172"/>
      <c r="E40" s="3670" t="s">
        <v>11604</v>
      </c>
      <c r="F40" s="172"/>
      <c r="G40" s="3685" t="s">
        <v>11605</v>
      </c>
      <c r="H40" s="172"/>
      <c r="I40" s="3659"/>
      <c r="J40" s="1329"/>
      <c r="K40" s="3683" t="s">
        <v>11606</v>
      </c>
      <c r="L40" s="1329"/>
      <c r="M40" s="3659"/>
      <c r="N40" s="1329"/>
      <c r="O40" s="2455"/>
      <c r="P40" s="2455"/>
      <c r="Q40" s="2455"/>
      <c r="R40" s="2455"/>
      <c r="S40" s="2455"/>
      <c r="T40" s="2455"/>
      <c r="U40" s="2455"/>
      <c r="V40" s="2455"/>
      <c r="W40" s="2455"/>
      <c r="X40" s="2455"/>
      <c r="Y40" s="2455"/>
      <c r="Z40" s="2455"/>
      <c r="AA40" s="2455"/>
    </row>
    <row r="41">
      <c r="A41" s="3686">
        <v>24.0</v>
      </c>
      <c r="B41" s="3687" t="s">
        <v>11607</v>
      </c>
      <c r="C41" s="3677">
        <v>25.0</v>
      </c>
      <c r="D41" s="3654"/>
      <c r="E41" s="3677">
        <v>26.0</v>
      </c>
      <c r="F41" s="3654"/>
      <c r="G41" s="3677">
        <v>27.0</v>
      </c>
      <c r="H41" s="3654"/>
      <c r="I41" s="3681">
        <v>28.0</v>
      </c>
      <c r="J41" s="3667"/>
      <c r="K41" s="3681">
        <v>29.0</v>
      </c>
      <c r="L41" s="3667"/>
      <c r="M41" s="3681">
        <v>30.0</v>
      </c>
      <c r="N41" s="3667"/>
      <c r="O41" s="2455"/>
      <c r="P41" s="2455"/>
      <c r="Q41" s="2455"/>
      <c r="R41" s="2455"/>
      <c r="S41" s="2455"/>
      <c r="T41" s="2455"/>
      <c r="U41" s="2455"/>
      <c r="V41" s="2455"/>
      <c r="W41" s="2455"/>
      <c r="X41" s="2455"/>
      <c r="Y41" s="2455"/>
      <c r="Z41" s="2455"/>
      <c r="AA41" s="2455"/>
    </row>
    <row r="42">
      <c r="A42" s="3688">
        <v>31.0</v>
      </c>
      <c r="B42" s="3689" t="s">
        <v>9406</v>
      </c>
      <c r="C42" s="3690" t="s">
        <v>6638</v>
      </c>
      <c r="D42" s="172"/>
      <c r="E42" s="3660"/>
      <c r="F42" s="172"/>
      <c r="G42" s="3660"/>
      <c r="H42" s="172"/>
      <c r="I42" s="3660"/>
      <c r="J42" s="172"/>
      <c r="K42" s="3660"/>
      <c r="L42" s="172"/>
      <c r="M42" s="3660"/>
      <c r="N42" s="172"/>
      <c r="O42" s="2455"/>
      <c r="P42" s="2455"/>
      <c r="Q42" s="2455"/>
      <c r="R42" s="2455"/>
      <c r="S42" s="2455"/>
      <c r="T42" s="2455"/>
      <c r="U42" s="2455"/>
      <c r="V42" s="2455"/>
      <c r="W42" s="2455"/>
      <c r="X42" s="2455"/>
      <c r="Y42" s="2455"/>
      <c r="Z42" s="2455"/>
      <c r="AA42" s="2455"/>
    </row>
    <row r="43">
      <c r="A43" s="3652"/>
      <c r="B43" s="3652"/>
      <c r="C43" s="3652"/>
      <c r="D43" s="3652"/>
      <c r="E43" s="3652"/>
      <c r="F43" s="3652"/>
      <c r="G43" s="3652"/>
      <c r="H43" s="3652"/>
      <c r="I43" s="3652"/>
      <c r="J43" s="3652"/>
      <c r="K43" s="3652"/>
      <c r="L43" s="3652"/>
      <c r="M43" s="3652"/>
      <c r="N43" s="3652"/>
      <c r="O43" s="2455"/>
      <c r="P43" s="2455"/>
      <c r="Q43" s="2455"/>
      <c r="R43" s="2455"/>
      <c r="S43" s="2455"/>
      <c r="T43" s="2455"/>
      <c r="U43" s="2455"/>
      <c r="V43" s="2455"/>
      <c r="W43" s="2455"/>
      <c r="X43" s="2455"/>
      <c r="Y43" s="2455"/>
      <c r="Z43" s="2455"/>
      <c r="AA43" s="2455"/>
    </row>
    <row r="44">
      <c r="A44" s="3691">
        <v>43101.0</v>
      </c>
      <c r="B44" s="1560"/>
      <c r="C44" s="1560"/>
      <c r="D44" s="1560"/>
      <c r="E44" s="1560"/>
      <c r="F44" s="1560"/>
      <c r="G44" s="1560"/>
      <c r="H44" s="1560"/>
      <c r="I44" s="1560"/>
      <c r="J44" s="1560"/>
      <c r="K44" s="1560"/>
      <c r="L44" s="1560"/>
      <c r="M44" s="1560"/>
      <c r="N44" s="1561"/>
      <c r="O44" s="2455"/>
      <c r="P44" s="2455"/>
      <c r="Q44" s="2455"/>
      <c r="R44" s="2455"/>
      <c r="S44" s="2455"/>
      <c r="T44" s="2455"/>
      <c r="U44" s="2455"/>
      <c r="V44" s="2455"/>
      <c r="W44" s="2455"/>
      <c r="X44" s="2455"/>
      <c r="Y44" s="2455"/>
      <c r="Z44" s="2455"/>
      <c r="AA44" s="2455"/>
    </row>
    <row r="45">
      <c r="A45" s="3692" t="s">
        <v>5566</v>
      </c>
      <c r="B45" s="172"/>
      <c r="C45" s="3693" t="s">
        <v>5560</v>
      </c>
      <c r="D45" s="1541"/>
      <c r="E45" s="3694" t="s">
        <v>5561</v>
      </c>
      <c r="F45" s="3695"/>
      <c r="G45" s="3693" t="s">
        <v>5562</v>
      </c>
      <c r="H45" s="1541"/>
      <c r="I45" s="3693" t="s">
        <v>5563</v>
      </c>
      <c r="J45" s="1541"/>
      <c r="K45" s="3693" t="s">
        <v>5564</v>
      </c>
      <c r="L45" s="1541"/>
      <c r="M45" s="3696" t="s">
        <v>5565</v>
      </c>
      <c r="N45" s="1561"/>
      <c r="O45" s="2455"/>
      <c r="P45" s="2455"/>
      <c r="Q45" s="2455"/>
      <c r="R45" s="2455"/>
      <c r="S45" s="2455"/>
      <c r="T45" s="2455"/>
      <c r="U45" s="2455"/>
      <c r="V45" s="2455"/>
      <c r="W45" s="2455"/>
      <c r="X45" s="2455"/>
      <c r="Y45" s="2455"/>
      <c r="Z45" s="2455"/>
      <c r="AA45" s="2455"/>
    </row>
    <row r="46">
      <c r="A46" s="3666"/>
      <c r="B46" s="3667"/>
      <c r="C46" s="3668">
        <v>1.0</v>
      </c>
      <c r="D46" s="3667"/>
      <c r="E46" s="3668">
        <v>2.0</v>
      </c>
      <c r="F46" s="3667"/>
      <c r="G46" s="3677">
        <v>3.0</v>
      </c>
      <c r="H46" s="3654"/>
      <c r="I46" s="3677">
        <v>4.0</v>
      </c>
      <c r="J46" s="3654"/>
      <c r="K46" s="3677">
        <v>5.0</v>
      </c>
      <c r="L46" s="3654"/>
      <c r="M46" s="3677">
        <v>6.0</v>
      </c>
      <c r="N46" s="3654"/>
      <c r="O46" s="2455"/>
      <c r="P46" s="2455"/>
      <c r="Q46" s="2455"/>
      <c r="R46" s="2455"/>
      <c r="S46" s="2455"/>
      <c r="T46" s="2455"/>
      <c r="U46" s="2455"/>
      <c r="V46" s="2455"/>
      <c r="W46" s="2455"/>
      <c r="X46" s="2455"/>
      <c r="Y46" s="2455"/>
      <c r="Z46" s="2455"/>
      <c r="AA46" s="2455"/>
    </row>
    <row r="47">
      <c r="A47" s="3656"/>
      <c r="B47" s="172"/>
      <c r="C47" s="3673" t="s">
        <v>6640</v>
      </c>
      <c r="D47" s="172"/>
      <c r="E47" s="3660"/>
      <c r="F47" s="172"/>
      <c r="G47" s="3670" t="s">
        <v>11608</v>
      </c>
      <c r="H47" s="172"/>
      <c r="I47" s="3660"/>
      <c r="J47" s="172"/>
      <c r="K47" s="3697" t="s">
        <v>11609</v>
      </c>
      <c r="L47" s="3698"/>
      <c r="M47" s="3655" t="s">
        <v>11610</v>
      </c>
      <c r="N47" s="172"/>
      <c r="O47" s="2455"/>
      <c r="P47" s="2455"/>
      <c r="Q47" s="2455"/>
      <c r="R47" s="2455"/>
      <c r="S47" s="2455"/>
      <c r="T47" s="2455"/>
      <c r="U47" s="2455"/>
      <c r="V47" s="2455"/>
      <c r="W47" s="2455"/>
      <c r="X47" s="2455"/>
      <c r="Y47" s="2455"/>
      <c r="Z47" s="2455"/>
      <c r="AA47" s="2455"/>
    </row>
    <row r="48">
      <c r="A48" s="3669">
        <v>7.0</v>
      </c>
      <c r="B48" s="3654"/>
      <c r="C48" s="3669">
        <v>8.0</v>
      </c>
      <c r="D48" s="3654"/>
      <c r="E48" s="3669">
        <v>9.0</v>
      </c>
      <c r="F48" s="3654"/>
      <c r="G48" s="3677">
        <v>10.0</v>
      </c>
      <c r="H48" s="3699"/>
      <c r="I48" s="3677">
        <v>11.0</v>
      </c>
      <c r="J48" s="3699"/>
      <c r="K48" s="3677">
        <v>12.0</v>
      </c>
      <c r="L48" s="3654"/>
      <c r="M48" s="3677">
        <v>13.0</v>
      </c>
      <c r="N48" s="3654"/>
      <c r="O48" s="2455"/>
      <c r="P48" s="2455"/>
      <c r="Q48" s="2455"/>
      <c r="R48" s="2455"/>
      <c r="S48" s="2455"/>
      <c r="T48" s="2455"/>
      <c r="U48" s="2455"/>
      <c r="V48" s="2455"/>
      <c r="W48" s="2455"/>
      <c r="X48" s="2455"/>
      <c r="Y48" s="2455"/>
      <c r="Z48" s="2455"/>
      <c r="AA48" s="2455"/>
    </row>
    <row r="49">
      <c r="A49" s="3654"/>
      <c r="C49" s="3672" t="s">
        <v>11611</v>
      </c>
      <c r="D49" s="172"/>
      <c r="E49" s="3655" t="s">
        <v>11612</v>
      </c>
      <c r="F49" s="172"/>
      <c r="G49" s="3685" t="s">
        <v>11613</v>
      </c>
      <c r="H49" s="172"/>
      <c r="I49" s="3670" t="s">
        <v>11614</v>
      </c>
      <c r="J49" s="172"/>
      <c r="K49" s="3685" t="s">
        <v>11615</v>
      </c>
      <c r="L49" s="172"/>
      <c r="M49" s="3683" t="s">
        <v>11616</v>
      </c>
      <c r="N49" s="1329"/>
      <c r="O49" s="2455"/>
      <c r="P49" s="2455"/>
      <c r="Q49" s="2455"/>
      <c r="R49" s="2455"/>
      <c r="S49" s="2455"/>
      <c r="T49" s="2455"/>
      <c r="U49" s="2455"/>
      <c r="V49" s="2455"/>
      <c r="W49" s="2455"/>
      <c r="X49" s="2455"/>
      <c r="Y49" s="2455"/>
      <c r="Z49" s="2455"/>
      <c r="AA49" s="2455"/>
    </row>
    <row r="50">
      <c r="A50" s="3654"/>
      <c r="B50" s="49"/>
      <c r="C50" s="3669">
        <v>15.0</v>
      </c>
      <c r="D50" s="3654"/>
      <c r="E50" s="3669">
        <v>16.0</v>
      </c>
      <c r="F50" s="3654"/>
      <c r="G50" s="3677">
        <v>17.0</v>
      </c>
      <c r="H50" s="3654"/>
      <c r="I50" s="3677">
        <v>18.0</v>
      </c>
      <c r="J50" s="3654"/>
      <c r="K50" s="3677">
        <v>19.0</v>
      </c>
      <c r="L50" s="3654"/>
      <c r="M50" s="3668">
        <v>20.0</v>
      </c>
      <c r="N50" s="3667"/>
      <c r="O50" s="2455"/>
      <c r="P50" s="2455"/>
      <c r="Q50" s="2455"/>
      <c r="R50" s="2455"/>
      <c r="S50" s="2455"/>
      <c r="T50" s="2455"/>
      <c r="U50" s="2455"/>
      <c r="V50" s="2455"/>
      <c r="W50" s="2455"/>
      <c r="X50" s="2455"/>
      <c r="Y50" s="2455"/>
      <c r="Z50" s="2455"/>
      <c r="AA50" s="2455"/>
    </row>
    <row r="51">
      <c r="A51" s="3656"/>
      <c r="B51" s="172"/>
      <c r="C51" s="3655" t="s">
        <v>11617</v>
      </c>
      <c r="D51" s="172"/>
      <c r="E51" s="3656"/>
      <c r="F51" s="172"/>
      <c r="G51" s="3670" t="s">
        <v>11618</v>
      </c>
      <c r="H51" s="172"/>
      <c r="I51" s="3670" t="s">
        <v>11619</v>
      </c>
      <c r="J51" s="172"/>
      <c r="K51" s="3700" t="s">
        <v>11620</v>
      </c>
      <c r="L51" s="172"/>
      <c r="M51" s="3655" t="s">
        <v>11621</v>
      </c>
      <c r="N51" s="172"/>
      <c r="O51" s="2455"/>
      <c r="P51" s="2455"/>
      <c r="Q51" s="2455"/>
      <c r="R51" s="2455"/>
      <c r="S51" s="2455"/>
      <c r="T51" s="2455"/>
      <c r="U51" s="2455"/>
      <c r="V51" s="2455"/>
      <c r="W51" s="2455"/>
      <c r="X51" s="2455"/>
      <c r="Y51" s="2455"/>
      <c r="Z51" s="2455"/>
      <c r="AA51" s="2455"/>
    </row>
    <row r="52">
      <c r="A52" s="3669">
        <v>21.0</v>
      </c>
      <c r="B52" s="3654"/>
      <c r="C52" s="3669">
        <v>22.0</v>
      </c>
      <c r="D52" s="3654"/>
      <c r="E52" s="3669">
        <v>23.0</v>
      </c>
      <c r="F52" s="3654"/>
      <c r="G52" s="3677">
        <v>24.0</v>
      </c>
      <c r="H52" s="3654"/>
      <c r="I52" s="3643">
        <v>25.0</v>
      </c>
      <c r="J52" s="3644"/>
      <c r="K52" s="3643">
        <v>26.0</v>
      </c>
      <c r="L52" s="3701"/>
      <c r="M52" s="3647">
        <v>27.0</v>
      </c>
      <c r="N52" s="3640"/>
      <c r="O52" s="2455"/>
      <c r="P52" s="2455"/>
      <c r="Q52" s="2455"/>
      <c r="R52" s="2455"/>
      <c r="S52" s="2455"/>
      <c r="T52" s="2455"/>
      <c r="U52" s="2455"/>
      <c r="V52" s="2455"/>
      <c r="W52" s="2455"/>
      <c r="X52" s="2455"/>
      <c r="Y52" s="2455"/>
      <c r="Z52" s="2455"/>
      <c r="AA52" s="2455"/>
    </row>
    <row r="53">
      <c r="A53" s="3656"/>
      <c r="B53" s="172"/>
      <c r="C53" s="3702" t="s">
        <v>11622</v>
      </c>
      <c r="D53" s="1"/>
      <c r="E53" s="3655" t="s">
        <v>11623</v>
      </c>
      <c r="F53" s="172"/>
      <c r="G53" s="3660"/>
      <c r="H53" s="172"/>
      <c r="I53" s="3703" t="s">
        <v>11624</v>
      </c>
      <c r="J53" s="172"/>
      <c r="K53" s="3704" t="s">
        <v>11625</v>
      </c>
      <c r="L53" s="172"/>
      <c r="M53" s="3652"/>
      <c r="N53" s="172"/>
      <c r="O53" s="2455"/>
      <c r="P53" s="2455"/>
      <c r="Q53" s="2455"/>
      <c r="R53" s="2455"/>
      <c r="S53" s="2455"/>
      <c r="T53" s="2455"/>
      <c r="U53" s="2455"/>
      <c r="V53" s="2455"/>
      <c r="W53" s="2455"/>
      <c r="X53" s="2455"/>
      <c r="Y53" s="2455"/>
      <c r="Z53" s="2455"/>
      <c r="AA53" s="2455"/>
    </row>
    <row r="54">
      <c r="A54" s="3705">
        <v>28.0</v>
      </c>
      <c r="B54" s="3640"/>
      <c r="C54" s="3706">
        <v>29.0</v>
      </c>
      <c r="D54" s="3644"/>
      <c r="E54" s="3706">
        <v>30.0</v>
      </c>
      <c r="F54" s="3644"/>
      <c r="G54" s="3643">
        <v>31.0</v>
      </c>
      <c r="H54" s="3644"/>
      <c r="I54" s="3707">
        <v>42767.0</v>
      </c>
      <c r="J54" s="3708" t="s">
        <v>9420</v>
      </c>
      <c r="K54" s="3709" t="s">
        <v>11626</v>
      </c>
      <c r="L54" s="3654"/>
      <c r="M54" s="3710">
        <v>42769.0</v>
      </c>
      <c r="N54" s="3708" t="s">
        <v>11627</v>
      </c>
      <c r="O54" s="2455"/>
      <c r="P54" s="2455"/>
      <c r="Q54" s="2455"/>
      <c r="R54" s="2455"/>
      <c r="S54" s="2455"/>
      <c r="T54" s="2455"/>
      <c r="U54" s="2455"/>
      <c r="V54" s="2455"/>
      <c r="W54" s="2455"/>
      <c r="X54" s="2455"/>
      <c r="Y54" s="2455"/>
      <c r="Z54" s="2455"/>
      <c r="AA54" s="2455"/>
    </row>
    <row r="55">
      <c r="A55" s="3649"/>
      <c r="B55" s="172"/>
      <c r="C55" s="3711" t="s">
        <v>11628</v>
      </c>
      <c r="D55" s="1"/>
      <c r="E55" s="3649"/>
      <c r="F55" s="172"/>
      <c r="G55" s="3703" t="s">
        <v>11629</v>
      </c>
      <c r="H55" s="172"/>
      <c r="I55" s="2455"/>
      <c r="K55" s="3584"/>
      <c r="M55" s="2455"/>
      <c r="O55" s="2455"/>
      <c r="P55" s="2455"/>
      <c r="Q55" s="2455"/>
      <c r="R55" s="2455"/>
      <c r="S55" s="2455"/>
      <c r="T55" s="2455"/>
      <c r="U55" s="2455"/>
      <c r="V55" s="2455"/>
      <c r="W55" s="2455"/>
      <c r="X55" s="2455"/>
      <c r="Y55" s="2455"/>
      <c r="Z55" s="2455"/>
      <c r="AA55" s="2455"/>
    </row>
    <row r="56">
      <c r="A56" s="2455"/>
      <c r="B56" s="2455"/>
      <c r="C56" s="2455"/>
      <c r="D56" s="2455"/>
      <c r="E56" s="2455"/>
      <c r="F56" s="2455"/>
      <c r="G56" s="2455"/>
      <c r="H56" s="2455"/>
      <c r="I56" s="2455"/>
      <c r="J56" s="2455"/>
      <c r="K56" s="2455"/>
      <c r="L56" s="2455"/>
      <c r="M56" s="2455"/>
      <c r="N56" s="2455"/>
      <c r="O56" s="2455"/>
      <c r="P56" s="2455"/>
      <c r="Q56" s="2455"/>
      <c r="R56" s="2455"/>
      <c r="S56" s="2455"/>
      <c r="T56" s="2455"/>
      <c r="U56" s="2455"/>
      <c r="V56" s="2455"/>
      <c r="W56" s="2455"/>
      <c r="X56" s="2455"/>
      <c r="Y56" s="2455"/>
      <c r="Z56" s="2455"/>
      <c r="AA56" s="2455"/>
    </row>
    <row r="57">
      <c r="A57" s="2455"/>
      <c r="B57" s="2455"/>
      <c r="C57" s="2455"/>
      <c r="D57" s="2455"/>
      <c r="E57" s="2455"/>
      <c r="F57" s="2455"/>
      <c r="G57" s="2455"/>
      <c r="H57" s="2455"/>
      <c r="I57" s="2455"/>
      <c r="J57" s="2455"/>
      <c r="K57" s="2455"/>
      <c r="L57" s="2455"/>
      <c r="M57" s="2455"/>
      <c r="N57" s="2455"/>
      <c r="O57" s="2455"/>
      <c r="P57" s="2455"/>
      <c r="Q57" s="2455"/>
      <c r="R57" s="2455"/>
      <c r="S57" s="2455"/>
      <c r="T57" s="2455"/>
      <c r="U57" s="2455"/>
      <c r="V57" s="2455"/>
      <c r="W57" s="2455"/>
      <c r="X57" s="2455"/>
      <c r="Y57" s="2455"/>
      <c r="Z57" s="2455"/>
      <c r="AA57" s="2455"/>
    </row>
    <row r="58">
      <c r="A58" s="2455"/>
      <c r="B58" s="2455"/>
      <c r="C58" s="2455"/>
      <c r="D58" s="2455"/>
      <c r="E58" s="2455"/>
      <c r="F58" s="2455"/>
      <c r="G58" s="2455"/>
      <c r="H58" s="2455"/>
      <c r="I58" s="2455"/>
      <c r="J58" s="2455"/>
      <c r="K58" s="2455"/>
      <c r="L58" s="2455"/>
      <c r="M58" s="2455"/>
      <c r="N58" s="2455"/>
      <c r="O58" s="2455"/>
      <c r="P58" s="2455"/>
      <c r="Q58" s="2455"/>
      <c r="R58" s="2455"/>
      <c r="S58" s="2455"/>
      <c r="T58" s="2455"/>
      <c r="U58" s="2455"/>
      <c r="V58" s="2455"/>
      <c r="W58" s="2455"/>
      <c r="X58" s="2455"/>
      <c r="Y58" s="2455"/>
      <c r="Z58" s="2455"/>
      <c r="AA58" s="2455"/>
    </row>
    <row r="59">
      <c r="A59" s="2455"/>
      <c r="B59" s="2455"/>
      <c r="C59" s="2455"/>
      <c r="D59" s="2455"/>
      <c r="E59" s="2455"/>
      <c r="F59" s="2455"/>
      <c r="G59" s="2455"/>
      <c r="H59" s="2455"/>
      <c r="I59" s="2455"/>
      <c r="J59" s="2455"/>
      <c r="K59" s="2455"/>
      <c r="L59" s="2455"/>
      <c r="M59" s="2455"/>
      <c r="N59" s="3712"/>
      <c r="O59" s="2455"/>
      <c r="P59" s="2455"/>
      <c r="Q59" s="2455"/>
      <c r="R59" s="2455"/>
      <c r="S59" s="2455"/>
      <c r="T59" s="2455"/>
      <c r="U59" s="2455"/>
      <c r="V59" s="2455"/>
      <c r="W59" s="2455"/>
      <c r="X59" s="2455"/>
      <c r="Y59" s="2455"/>
      <c r="Z59" s="2455"/>
      <c r="AA59" s="2455"/>
    </row>
    <row r="60">
      <c r="A60" s="2455"/>
      <c r="B60" s="2455"/>
      <c r="C60" s="2455"/>
      <c r="D60" s="2455"/>
      <c r="E60" s="2455"/>
      <c r="F60" s="2455"/>
      <c r="G60" s="2455"/>
      <c r="H60" s="2455"/>
      <c r="I60" s="2455"/>
      <c r="J60" s="2455"/>
      <c r="K60" s="2455"/>
      <c r="L60" s="2455"/>
      <c r="M60" s="2455"/>
      <c r="N60" s="2455"/>
      <c r="O60" s="2455"/>
      <c r="P60" s="2455"/>
      <c r="Q60" s="2455"/>
      <c r="R60" s="2455"/>
      <c r="S60" s="2455"/>
      <c r="T60" s="2455"/>
      <c r="U60" s="2455"/>
      <c r="V60" s="2455"/>
      <c r="W60" s="2455"/>
      <c r="X60" s="2455"/>
      <c r="Y60" s="2455"/>
      <c r="Z60" s="2455"/>
      <c r="AA60" s="2455"/>
    </row>
    <row r="61">
      <c r="A61" s="2455"/>
      <c r="B61" s="2455"/>
      <c r="C61" s="2455"/>
      <c r="D61" s="2455"/>
      <c r="E61" s="2455"/>
      <c r="F61" s="2455"/>
      <c r="G61" s="2455"/>
      <c r="H61" s="2455"/>
      <c r="I61" s="2455"/>
      <c r="J61" s="2455"/>
      <c r="K61" s="2455"/>
      <c r="L61" s="2455"/>
      <c r="M61" s="2455"/>
      <c r="N61" s="2455"/>
      <c r="O61" s="2455"/>
      <c r="P61" s="2455"/>
      <c r="Q61" s="2455"/>
      <c r="R61" s="2455"/>
      <c r="S61" s="2455"/>
      <c r="T61" s="2455"/>
      <c r="U61" s="2455"/>
      <c r="V61" s="2455"/>
      <c r="W61" s="2455"/>
      <c r="X61" s="2455"/>
      <c r="Y61" s="2455"/>
      <c r="Z61" s="2455"/>
      <c r="AA61" s="2455"/>
    </row>
    <row r="62">
      <c r="A62" s="2455"/>
      <c r="B62" s="2455"/>
      <c r="C62" s="2455"/>
      <c r="D62" s="2455"/>
      <c r="E62" s="2455"/>
      <c r="F62" s="2455"/>
      <c r="G62" s="2455"/>
      <c r="H62" s="2455"/>
      <c r="I62" s="2455"/>
      <c r="J62" s="2455"/>
      <c r="K62" s="2455"/>
      <c r="L62" s="2455"/>
      <c r="M62" s="2455"/>
      <c r="N62" s="2455"/>
      <c r="O62" s="2455"/>
      <c r="P62" s="2455"/>
      <c r="Q62" s="2455"/>
      <c r="R62" s="2455"/>
      <c r="S62" s="2455"/>
      <c r="T62" s="2455"/>
      <c r="U62" s="2455"/>
      <c r="V62" s="2455"/>
      <c r="W62" s="2455"/>
      <c r="X62" s="2455"/>
      <c r="Y62" s="2455"/>
      <c r="Z62" s="2455"/>
      <c r="AA62" s="2455"/>
    </row>
    <row r="63">
      <c r="A63" s="2455"/>
      <c r="B63" s="2455"/>
      <c r="C63" s="2455"/>
      <c r="D63" s="2455"/>
      <c r="E63" s="2455"/>
      <c r="F63" s="2455"/>
      <c r="G63" s="2455"/>
      <c r="H63" s="2455"/>
      <c r="I63" s="2455"/>
      <c r="J63" s="2455"/>
      <c r="K63" s="2455"/>
      <c r="L63" s="2455"/>
      <c r="M63" s="2455"/>
      <c r="N63" s="2455"/>
      <c r="O63" s="2455"/>
      <c r="P63" s="2455"/>
      <c r="Q63" s="2455"/>
      <c r="R63" s="2455"/>
      <c r="S63" s="2455"/>
      <c r="T63" s="2455"/>
      <c r="U63" s="2455"/>
      <c r="V63" s="2455"/>
      <c r="W63" s="2455"/>
      <c r="X63" s="2455"/>
      <c r="Y63" s="2455"/>
      <c r="Z63" s="2455"/>
      <c r="AA63" s="2455"/>
    </row>
    <row r="64">
      <c r="A64" s="2455"/>
      <c r="B64" s="2455"/>
      <c r="C64" s="2455"/>
      <c r="D64" s="2455"/>
      <c r="E64" s="2455"/>
      <c r="F64" s="2455"/>
      <c r="G64" s="2455"/>
      <c r="H64" s="2455"/>
      <c r="I64" s="2455"/>
      <c r="J64" s="2455"/>
      <c r="K64" s="2455"/>
      <c r="L64" s="2455"/>
      <c r="M64" s="2455"/>
      <c r="N64" s="2455"/>
      <c r="O64" s="2455"/>
      <c r="P64" s="2455"/>
      <c r="Q64" s="2455"/>
      <c r="R64" s="2455"/>
      <c r="S64" s="2455"/>
      <c r="T64" s="2455"/>
      <c r="U64" s="2455"/>
      <c r="V64" s="2455"/>
      <c r="W64" s="2455"/>
      <c r="X64" s="2455"/>
      <c r="Y64" s="2455"/>
      <c r="Z64" s="2455"/>
      <c r="AA64" s="2455"/>
    </row>
    <row r="65">
      <c r="A65" s="2455"/>
      <c r="B65" s="2455"/>
      <c r="C65" s="2455"/>
      <c r="D65" s="2455"/>
      <c r="E65" s="2455"/>
      <c r="F65" s="2455"/>
      <c r="G65" s="2455"/>
      <c r="H65" s="2455"/>
      <c r="I65" s="2455"/>
      <c r="J65" s="2455"/>
      <c r="K65" s="2455"/>
      <c r="L65" s="2455"/>
      <c r="M65" s="2455"/>
      <c r="N65" s="2455"/>
      <c r="O65" s="2455"/>
      <c r="P65" s="2455"/>
      <c r="Q65" s="2455"/>
      <c r="R65" s="2455"/>
      <c r="S65" s="2455"/>
      <c r="T65" s="2455"/>
      <c r="U65" s="2455"/>
      <c r="V65" s="2455"/>
      <c r="W65" s="2455"/>
      <c r="X65" s="2455"/>
      <c r="Y65" s="2455"/>
      <c r="Z65" s="2455"/>
      <c r="AA65" s="2455"/>
    </row>
    <row r="66">
      <c r="A66" s="2455"/>
      <c r="B66" s="2455"/>
      <c r="C66" s="2455"/>
      <c r="D66" s="2455"/>
      <c r="E66" s="2455"/>
      <c r="F66" s="2455"/>
      <c r="G66" s="2455"/>
      <c r="H66" s="2455"/>
      <c r="I66" s="2455"/>
      <c r="J66" s="2455"/>
      <c r="K66" s="2455"/>
      <c r="L66" s="2455"/>
      <c r="M66" s="2455"/>
      <c r="N66" s="2455"/>
      <c r="O66" s="2455"/>
      <c r="P66" s="2455"/>
      <c r="Q66" s="2455"/>
      <c r="R66" s="2455"/>
      <c r="S66" s="2455"/>
      <c r="T66" s="2455"/>
      <c r="U66" s="2455"/>
      <c r="V66" s="2455"/>
      <c r="W66" s="2455"/>
      <c r="X66" s="2455"/>
      <c r="Y66" s="2455"/>
      <c r="Z66" s="2455"/>
      <c r="AA66" s="2455"/>
    </row>
    <row r="67">
      <c r="A67" s="2455"/>
      <c r="B67" s="2455"/>
      <c r="C67" s="2455"/>
      <c r="D67" s="2455"/>
      <c r="E67" s="2455"/>
      <c r="F67" s="2455"/>
      <c r="G67" s="2455"/>
      <c r="H67" s="2455"/>
      <c r="I67" s="2455"/>
      <c r="J67" s="2455"/>
      <c r="K67" s="2455"/>
      <c r="L67" s="2455"/>
      <c r="M67" s="2455"/>
      <c r="N67" s="2455"/>
      <c r="O67" s="2455"/>
      <c r="P67" s="2455"/>
      <c r="Q67" s="2455"/>
      <c r="R67" s="2455"/>
      <c r="S67" s="2455"/>
      <c r="T67" s="2455"/>
      <c r="U67" s="2455"/>
      <c r="V67" s="2455"/>
      <c r="W67" s="2455"/>
      <c r="X67" s="2455"/>
      <c r="Y67" s="2455"/>
      <c r="Z67" s="2455"/>
      <c r="AA67" s="2455"/>
    </row>
    <row r="68">
      <c r="A68" s="2455"/>
      <c r="B68" s="2455"/>
      <c r="C68" s="2455"/>
      <c r="D68" s="2455"/>
      <c r="E68" s="2455"/>
      <c r="F68" s="2455"/>
      <c r="G68" s="2455"/>
      <c r="H68" s="2455"/>
      <c r="I68" s="2455"/>
      <c r="J68" s="2455"/>
      <c r="K68" s="2455"/>
      <c r="L68" s="2455"/>
      <c r="M68" s="2455"/>
      <c r="N68" s="2455"/>
      <c r="O68" s="2455"/>
      <c r="P68" s="2455"/>
      <c r="Q68" s="2455"/>
      <c r="R68" s="2455"/>
      <c r="S68" s="2455"/>
      <c r="T68" s="2455"/>
      <c r="U68" s="2455"/>
      <c r="V68" s="2455"/>
      <c r="W68" s="2455"/>
      <c r="X68" s="2455"/>
      <c r="Y68" s="2455"/>
      <c r="Z68" s="2455"/>
      <c r="AA68" s="2455"/>
    </row>
    <row r="69">
      <c r="A69" s="2455"/>
      <c r="B69" s="2455"/>
      <c r="C69" s="2455"/>
      <c r="D69" s="2455"/>
      <c r="E69" s="2455"/>
      <c r="F69" s="2455"/>
      <c r="G69" s="2455"/>
      <c r="H69" s="2455"/>
      <c r="I69" s="2455"/>
      <c r="J69" s="2455"/>
      <c r="K69" s="2455"/>
      <c r="L69" s="2455"/>
      <c r="M69" s="2455"/>
      <c r="N69" s="2455"/>
      <c r="O69" s="2455"/>
      <c r="P69" s="2455"/>
      <c r="Q69" s="2455"/>
      <c r="R69" s="2455"/>
      <c r="S69" s="2455"/>
      <c r="T69" s="2455"/>
      <c r="U69" s="2455"/>
      <c r="V69" s="2455"/>
      <c r="W69" s="2455"/>
      <c r="X69" s="2455"/>
      <c r="Y69" s="2455"/>
      <c r="Z69" s="2455"/>
      <c r="AA69" s="2455"/>
    </row>
    <row r="70">
      <c r="A70" s="2455"/>
      <c r="B70" s="2455"/>
      <c r="C70" s="2455"/>
      <c r="D70" s="2455"/>
      <c r="E70" s="2455"/>
      <c r="F70" s="2455"/>
      <c r="G70" s="2455"/>
      <c r="H70" s="2455"/>
      <c r="I70" s="2455"/>
      <c r="J70" s="2455"/>
      <c r="K70" s="2455"/>
      <c r="L70" s="2455"/>
      <c r="M70" s="2455"/>
      <c r="N70" s="2455"/>
      <c r="O70" s="2455"/>
      <c r="P70" s="2455"/>
      <c r="Q70" s="2455"/>
      <c r="R70" s="2455"/>
      <c r="S70" s="2455"/>
      <c r="T70" s="2455"/>
      <c r="U70" s="2455"/>
      <c r="V70" s="2455"/>
      <c r="W70" s="2455"/>
      <c r="X70" s="2455"/>
      <c r="Y70" s="2455"/>
      <c r="Z70" s="2455"/>
      <c r="AA70" s="2455"/>
    </row>
    <row r="71">
      <c r="A71" s="2455"/>
      <c r="B71" s="2455"/>
      <c r="C71" s="2455"/>
      <c r="D71" s="2455"/>
      <c r="E71" s="2455"/>
      <c r="F71" s="2455"/>
      <c r="G71" s="2455"/>
      <c r="H71" s="2455"/>
      <c r="I71" s="2455"/>
      <c r="J71" s="2455"/>
      <c r="K71" s="2455"/>
      <c r="L71" s="2455"/>
      <c r="M71" s="2455"/>
      <c r="N71" s="2455"/>
      <c r="O71" s="2455"/>
      <c r="P71" s="2455"/>
      <c r="Q71" s="2455"/>
      <c r="R71" s="2455"/>
      <c r="S71" s="2455"/>
      <c r="T71" s="2455"/>
      <c r="U71" s="2455"/>
      <c r="V71" s="2455"/>
      <c r="W71" s="2455"/>
      <c r="X71" s="2455"/>
      <c r="Y71" s="2455"/>
      <c r="Z71" s="2455"/>
      <c r="AA71" s="2455"/>
    </row>
    <row r="72">
      <c r="A72" s="2455"/>
      <c r="B72" s="2455"/>
      <c r="C72" s="2455"/>
      <c r="D72" s="2455"/>
      <c r="E72" s="2455"/>
      <c r="F72" s="2455"/>
      <c r="G72" s="2455"/>
      <c r="H72" s="2455"/>
      <c r="I72" s="2455"/>
      <c r="J72" s="2455"/>
      <c r="K72" s="2455"/>
      <c r="L72" s="2455"/>
      <c r="M72" s="2455"/>
      <c r="N72" s="2455"/>
      <c r="O72" s="2455"/>
      <c r="P72" s="2455"/>
      <c r="Q72" s="2455"/>
      <c r="R72" s="2455"/>
      <c r="S72" s="2455"/>
      <c r="T72" s="2455"/>
      <c r="U72" s="2455"/>
      <c r="V72" s="2455"/>
      <c r="W72" s="2455"/>
      <c r="X72" s="2455"/>
      <c r="Y72" s="2455"/>
      <c r="Z72" s="2455"/>
      <c r="AA72" s="2455"/>
    </row>
    <row r="73">
      <c r="A73" s="2455"/>
      <c r="B73" s="2455"/>
      <c r="C73" s="2455"/>
      <c r="D73" s="2455"/>
      <c r="E73" s="2455"/>
      <c r="F73" s="2455"/>
      <c r="G73" s="2455"/>
      <c r="H73" s="2455"/>
      <c r="I73" s="2455"/>
      <c r="J73" s="2455"/>
      <c r="K73" s="2455"/>
      <c r="L73" s="2455"/>
      <c r="M73" s="2455"/>
      <c r="N73" s="2455"/>
      <c r="O73" s="2455"/>
      <c r="P73" s="2455"/>
      <c r="Q73" s="2455"/>
      <c r="R73" s="2455"/>
      <c r="S73" s="2455"/>
      <c r="T73" s="2455"/>
      <c r="U73" s="2455"/>
      <c r="V73" s="2455"/>
      <c r="W73" s="2455"/>
      <c r="X73" s="2455"/>
      <c r="Y73" s="2455"/>
      <c r="Z73" s="2455"/>
      <c r="AA73" s="2455"/>
    </row>
    <row r="74">
      <c r="A74" s="2455"/>
      <c r="B74" s="2455"/>
      <c r="C74" s="2455"/>
      <c r="D74" s="2455"/>
      <c r="E74" s="2455"/>
      <c r="F74" s="2455"/>
      <c r="G74" s="2455"/>
      <c r="H74" s="2455"/>
      <c r="I74" s="2455"/>
      <c r="J74" s="2455"/>
      <c r="K74" s="2455"/>
      <c r="L74" s="2455"/>
      <c r="M74" s="2455"/>
      <c r="N74" s="2455"/>
      <c r="O74" s="2455"/>
      <c r="P74" s="2455"/>
      <c r="Q74" s="2455"/>
      <c r="R74" s="2455"/>
      <c r="S74" s="2455"/>
      <c r="T74" s="2455"/>
      <c r="U74" s="2455"/>
      <c r="V74" s="2455"/>
      <c r="W74" s="2455"/>
      <c r="X74" s="2455"/>
      <c r="Y74" s="2455"/>
      <c r="Z74" s="2455"/>
      <c r="AA74" s="2455"/>
    </row>
    <row r="75">
      <c r="A75" s="2455"/>
      <c r="B75" s="2455"/>
      <c r="C75" s="2455"/>
      <c r="D75" s="2455"/>
      <c r="E75" s="2455"/>
      <c r="F75" s="2455"/>
      <c r="G75" s="2455"/>
      <c r="H75" s="2455"/>
      <c r="I75" s="2455"/>
      <c r="J75" s="2455"/>
      <c r="K75" s="2455"/>
      <c r="L75" s="2455"/>
      <c r="M75" s="2455"/>
      <c r="N75" s="2455"/>
      <c r="O75" s="2455"/>
      <c r="P75" s="2455"/>
      <c r="Q75" s="2455"/>
      <c r="R75" s="2455"/>
      <c r="S75" s="2455"/>
      <c r="T75" s="2455"/>
      <c r="U75" s="2455"/>
      <c r="V75" s="2455"/>
      <c r="W75" s="2455"/>
      <c r="X75" s="2455"/>
      <c r="Y75" s="2455"/>
      <c r="Z75" s="2455"/>
      <c r="AA75" s="2455"/>
    </row>
    <row r="76">
      <c r="A76" s="2455"/>
      <c r="B76" s="2455"/>
      <c r="C76" s="2455"/>
      <c r="D76" s="2455"/>
      <c r="E76" s="2455"/>
      <c r="F76" s="2455"/>
      <c r="G76" s="2455"/>
      <c r="H76" s="2455"/>
      <c r="I76" s="2455"/>
      <c r="J76" s="2455"/>
      <c r="K76" s="2455"/>
      <c r="L76" s="2455"/>
      <c r="M76" s="2455"/>
      <c r="N76" s="2455"/>
      <c r="O76" s="2455"/>
      <c r="P76" s="2455"/>
      <c r="Q76" s="2455"/>
      <c r="R76" s="2455"/>
      <c r="S76" s="2455"/>
      <c r="T76" s="2455"/>
      <c r="U76" s="2455"/>
      <c r="V76" s="2455"/>
      <c r="W76" s="2455"/>
      <c r="X76" s="2455"/>
      <c r="Y76" s="2455"/>
      <c r="Z76" s="2455"/>
      <c r="AA76" s="2455"/>
    </row>
    <row r="77">
      <c r="A77" s="2455"/>
      <c r="B77" s="2455"/>
      <c r="C77" s="2455"/>
      <c r="D77" s="2455"/>
      <c r="E77" s="2455"/>
      <c r="F77" s="2455"/>
      <c r="G77" s="2455"/>
      <c r="H77" s="2455"/>
      <c r="I77" s="2455"/>
      <c r="J77" s="2455"/>
      <c r="K77" s="2455"/>
      <c r="L77" s="2455"/>
      <c r="M77" s="2455"/>
      <c r="N77" s="2455"/>
      <c r="O77" s="2455"/>
      <c r="P77" s="2455"/>
      <c r="Q77" s="2455"/>
      <c r="R77" s="2455"/>
      <c r="S77" s="2455"/>
      <c r="T77" s="2455"/>
      <c r="U77" s="2455"/>
      <c r="V77" s="2455"/>
      <c r="W77" s="2455"/>
      <c r="X77" s="2455"/>
      <c r="Y77" s="2455"/>
      <c r="Z77" s="2455"/>
      <c r="AA77" s="2455"/>
    </row>
    <row r="78">
      <c r="A78" s="2455"/>
      <c r="B78" s="2455"/>
      <c r="C78" s="2455"/>
      <c r="D78" s="2455"/>
      <c r="E78" s="2455"/>
      <c r="F78" s="2455"/>
      <c r="G78" s="2455"/>
      <c r="H78" s="2455"/>
      <c r="I78" s="2455"/>
      <c r="J78" s="2455"/>
      <c r="K78" s="2455"/>
      <c r="L78" s="2455"/>
      <c r="M78" s="2455"/>
      <c r="N78" s="2455"/>
      <c r="O78" s="2455"/>
      <c r="P78" s="2455"/>
      <c r="Q78" s="2455"/>
      <c r="R78" s="2455"/>
      <c r="S78" s="2455"/>
      <c r="T78" s="2455"/>
      <c r="U78" s="2455"/>
      <c r="V78" s="2455"/>
      <c r="W78" s="2455"/>
      <c r="X78" s="2455"/>
      <c r="Y78" s="2455"/>
      <c r="Z78" s="2455"/>
      <c r="AA78" s="2455"/>
    </row>
    <row r="79">
      <c r="A79" s="2455"/>
      <c r="B79" s="2455"/>
      <c r="C79" s="2455"/>
      <c r="D79" s="2455"/>
      <c r="E79" s="2455"/>
      <c r="F79" s="2455"/>
      <c r="G79" s="2455"/>
      <c r="H79" s="2455"/>
      <c r="I79" s="2455"/>
      <c r="J79" s="2455"/>
      <c r="K79" s="2455"/>
      <c r="L79" s="2455"/>
      <c r="M79" s="2455"/>
      <c r="N79" s="2455"/>
      <c r="O79" s="2455"/>
      <c r="P79" s="2455"/>
      <c r="Q79" s="2455"/>
      <c r="R79" s="2455"/>
      <c r="S79" s="2455"/>
      <c r="T79" s="2455"/>
      <c r="U79" s="2455"/>
      <c r="V79" s="2455"/>
      <c r="W79" s="2455"/>
      <c r="X79" s="2455"/>
      <c r="Y79" s="2455"/>
      <c r="Z79" s="2455"/>
      <c r="AA79" s="2455"/>
    </row>
    <row r="80">
      <c r="A80" s="2455"/>
      <c r="B80" s="2455"/>
      <c r="C80" s="2455"/>
      <c r="D80" s="2455"/>
      <c r="E80" s="2455"/>
      <c r="F80" s="2455"/>
      <c r="G80" s="2455"/>
      <c r="H80" s="2455"/>
      <c r="I80" s="2455"/>
      <c r="J80" s="2455"/>
      <c r="K80" s="2455"/>
      <c r="L80" s="2455"/>
      <c r="M80" s="2455"/>
      <c r="N80" s="2455"/>
      <c r="O80" s="2455"/>
      <c r="P80" s="2455"/>
      <c r="Q80" s="2455"/>
      <c r="R80" s="2455"/>
      <c r="S80" s="2455"/>
      <c r="T80" s="2455"/>
      <c r="U80" s="2455"/>
      <c r="V80" s="2455"/>
      <c r="W80" s="2455"/>
      <c r="X80" s="2455"/>
      <c r="Y80" s="2455"/>
      <c r="Z80" s="2455"/>
      <c r="AA80" s="2455"/>
    </row>
    <row r="81">
      <c r="A81" s="2455"/>
      <c r="B81" s="2455"/>
      <c r="C81" s="2455"/>
      <c r="D81" s="2455"/>
      <c r="E81" s="2455"/>
      <c r="F81" s="2455"/>
      <c r="G81" s="2455"/>
      <c r="H81" s="2455"/>
      <c r="I81" s="2455"/>
      <c r="J81" s="2455"/>
      <c r="K81" s="2455"/>
      <c r="L81" s="2455"/>
      <c r="M81" s="2455"/>
      <c r="N81" s="2455"/>
      <c r="O81" s="2455"/>
      <c r="P81" s="2455"/>
      <c r="Q81" s="2455"/>
      <c r="R81" s="2455"/>
      <c r="S81" s="2455"/>
      <c r="T81" s="2455"/>
      <c r="U81" s="2455"/>
      <c r="V81" s="2455"/>
      <c r="W81" s="2455"/>
      <c r="X81" s="2455"/>
      <c r="Y81" s="2455"/>
      <c r="Z81" s="2455"/>
      <c r="AA81" s="2455"/>
    </row>
    <row r="82">
      <c r="A82" s="2455"/>
      <c r="B82" s="2455"/>
      <c r="C82" s="2455"/>
      <c r="D82" s="2455"/>
      <c r="E82" s="2455"/>
      <c r="F82" s="2455"/>
      <c r="G82" s="2455"/>
      <c r="H82" s="2455"/>
      <c r="I82" s="2455"/>
      <c r="J82" s="2455"/>
      <c r="K82" s="2455"/>
      <c r="L82" s="2455"/>
      <c r="M82" s="2455"/>
      <c r="N82" s="2455"/>
      <c r="O82" s="2455"/>
      <c r="P82" s="2455"/>
      <c r="Q82" s="2455"/>
      <c r="R82" s="2455"/>
      <c r="S82" s="2455"/>
      <c r="T82" s="2455"/>
      <c r="U82" s="2455"/>
      <c r="V82" s="2455"/>
      <c r="W82" s="2455"/>
      <c r="X82" s="2455"/>
      <c r="Y82" s="2455"/>
      <c r="Z82" s="2455"/>
      <c r="AA82" s="2455"/>
    </row>
    <row r="83">
      <c r="A83" s="2455"/>
      <c r="B83" s="2455"/>
      <c r="C83" s="2455"/>
      <c r="D83" s="2455"/>
      <c r="E83" s="2455"/>
      <c r="F83" s="2455"/>
      <c r="G83" s="2455"/>
      <c r="H83" s="2455"/>
      <c r="I83" s="2455"/>
      <c r="J83" s="2455"/>
      <c r="K83" s="2455"/>
      <c r="L83" s="2455"/>
      <c r="M83" s="2455"/>
      <c r="N83" s="2455"/>
      <c r="O83" s="2455"/>
      <c r="P83" s="2455"/>
      <c r="Q83" s="2455"/>
      <c r="R83" s="2455"/>
      <c r="S83" s="2455"/>
      <c r="T83" s="2455"/>
      <c r="U83" s="2455"/>
      <c r="V83" s="2455"/>
      <c r="W83" s="2455"/>
      <c r="X83" s="2455"/>
      <c r="Y83" s="2455"/>
      <c r="Z83" s="2455"/>
      <c r="AA83" s="2455"/>
    </row>
    <row r="84">
      <c r="A84" s="2455"/>
      <c r="B84" s="2455"/>
      <c r="C84" s="2455"/>
      <c r="D84" s="2455"/>
      <c r="E84" s="2455"/>
      <c r="F84" s="2455"/>
      <c r="G84" s="2455"/>
      <c r="H84" s="2455"/>
      <c r="I84" s="2455"/>
      <c r="J84" s="2455"/>
      <c r="K84" s="2455"/>
      <c r="L84" s="2455"/>
      <c r="M84" s="2455"/>
      <c r="N84" s="2455"/>
      <c r="O84" s="2455"/>
      <c r="P84" s="2455"/>
      <c r="Q84" s="2455"/>
      <c r="R84" s="2455"/>
      <c r="S84" s="2455"/>
      <c r="T84" s="2455"/>
      <c r="U84" s="2455"/>
      <c r="V84" s="2455"/>
      <c r="W84" s="2455"/>
      <c r="X84" s="2455"/>
      <c r="Y84" s="2455"/>
      <c r="Z84" s="2455"/>
      <c r="AA84" s="2455"/>
    </row>
    <row r="85">
      <c r="A85" s="2455"/>
      <c r="B85" s="2455"/>
      <c r="C85" s="2455"/>
      <c r="D85" s="2455"/>
      <c r="E85" s="2455"/>
      <c r="F85" s="2455"/>
      <c r="G85" s="2455"/>
      <c r="H85" s="2455"/>
      <c r="I85" s="2455"/>
      <c r="J85" s="2455"/>
      <c r="K85" s="2455"/>
      <c r="L85" s="2455"/>
      <c r="M85" s="2455"/>
      <c r="N85" s="2455"/>
      <c r="O85" s="2455"/>
      <c r="P85" s="2455"/>
      <c r="Q85" s="2455"/>
      <c r="R85" s="2455"/>
      <c r="S85" s="2455"/>
      <c r="T85" s="2455"/>
      <c r="U85" s="2455"/>
      <c r="V85" s="2455"/>
      <c r="W85" s="2455"/>
      <c r="X85" s="2455"/>
      <c r="Y85" s="2455"/>
      <c r="Z85" s="2455"/>
      <c r="AA85" s="2455"/>
    </row>
    <row r="86">
      <c r="A86" s="2455"/>
      <c r="B86" s="2455"/>
      <c r="C86" s="2455"/>
      <c r="D86" s="2455"/>
      <c r="E86" s="2455"/>
      <c r="F86" s="2455"/>
      <c r="G86" s="2455"/>
      <c r="H86" s="2455"/>
      <c r="I86" s="2455"/>
      <c r="J86" s="2455"/>
      <c r="K86" s="2455"/>
      <c r="L86" s="2455"/>
      <c r="M86" s="2455"/>
      <c r="N86" s="2455"/>
      <c r="O86" s="2455"/>
      <c r="P86" s="2455"/>
      <c r="Q86" s="2455"/>
      <c r="R86" s="2455"/>
      <c r="S86" s="2455"/>
      <c r="T86" s="2455"/>
      <c r="U86" s="2455"/>
      <c r="V86" s="2455"/>
      <c r="W86" s="2455"/>
      <c r="X86" s="2455"/>
      <c r="Y86" s="2455"/>
      <c r="Z86" s="2455"/>
      <c r="AA86" s="2455"/>
    </row>
    <row r="87">
      <c r="A87" s="2455"/>
      <c r="B87" s="2455"/>
      <c r="C87" s="2455"/>
      <c r="D87" s="2455"/>
      <c r="E87" s="2455"/>
      <c r="F87" s="2455"/>
      <c r="G87" s="2455"/>
      <c r="H87" s="2455"/>
      <c r="I87" s="2455"/>
      <c r="J87" s="2455"/>
      <c r="K87" s="2455"/>
      <c r="L87" s="2455"/>
      <c r="M87" s="2455"/>
      <c r="N87" s="2455"/>
      <c r="O87" s="2455"/>
      <c r="P87" s="2455"/>
      <c r="Q87" s="2455"/>
      <c r="R87" s="2455"/>
      <c r="S87" s="2455"/>
      <c r="T87" s="2455"/>
      <c r="U87" s="2455"/>
      <c r="V87" s="2455"/>
      <c r="W87" s="2455"/>
      <c r="X87" s="2455"/>
      <c r="Y87" s="2455"/>
      <c r="Z87" s="2455"/>
      <c r="AA87" s="2455"/>
    </row>
    <row r="88">
      <c r="A88" s="2455"/>
      <c r="B88" s="2455"/>
      <c r="C88" s="2455"/>
      <c r="D88" s="2455"/>
      <c r="E88" s="2455"/>
      <c r="F88" s="2455"/>
      <c r="G88" s="2455"/>
      <c r="H88" s="2455"/>
      <c r="I88" s="2455"/>
      <c r="J88" s="2455"/>
      <c r="K88" s="2455"/>
      <c r="L88" s="2455"/>
      <c r="M88" s="2455"/>
      <c r="N88" s="2455"/>
      <c r="O88" s="2455"/>
      <c r="P88" s="2455"/>
      <c r="Q88" s="2455"/>
      <c r="R88" s="2455"/>
      <c r="S88" s="2455"/>
      <c r="T88" s="2455"/>
      <c r="U88" s="2455"/>
      <c r="V88" s="2455"/>
      <c r="W88" s="2455"/>
      <c r="X88" s="2455"/>
      <c r="Y88" s="2455"/>
      <c r="Z88" s="2455"/>
      <c r="AA88" s="2455"/>
    </row>
    <row r="89">
      <c r="A89" s="2455"/>
      <c r="B89" s="2455"/>
      <c r="C89" s="2455"/>
      <c r="D89" s="2455"/>
      <c r="E89" s="2455"/>
      <c r="F89" s="2455"/>
      <c r="G89" s="2455"/>
      <c r="H89" s="2455"/>
      <c r="I89" s="2455"/>
      <c r="J89" s="2455"/>
      <c r="K89" s="2455"/>
      <c r="L89" s="2455"/>
      <c r="M89" s="2455"/>
      <c r="N89" s="2455"/>
      <c r="O89" s="2455"/>
      <c r="P89" s="2455"/>
      <c r="Q89" s="2455"/>
      <c r="R89" s="2455"/>
      <c r="S89" s="2455"/>
      <c r="T89" s="2455"/>
      <c r="U89" s="2455"/>
      <c r="V89" s="2455"/>
      <c r="W89" s="2455"/>
      <c r="X89" s="2455"/>
      <c r="Y89" s="2455"/>
      <c r="Z89" s="2455"/>
      <c r="AA89" s="2455"/>
    </row>
    <row r="90">
      <c r="A90" s="2455"/>
      <c r="B90" s="2455"/>
      <c r="C90" s="2455"/>
      <c r="D90" s="2455"/>
      <c r="E90" s="2455"/>
      <c r="F90" s="2455"/>
      <c r="G90" s="2455"/>
      <c r="H90" s="2455"/>
      <c r="I90" s="2455"/>
      <c r="J90" s="2455"/>
      <c r="K90" s="2455"/>
      <c r="L90" s="2455"/>
      <c r="M90" s="2455"/>
      <c r="N90" s="2455"/>
      <c r="O90" s="2455"/>
      <c r="P90" s="2455"/>
      <c r="Q90" s="2455"/>
      <c r="R90" s="2455"/>
      <c r="S90" s="2455"/>
      <c r="T90" s="2455"/>
      <c r="U90" s="2455"/>
      <c r="V90" s="2455"/>
      <c r="W90" s="2455"/>
      <c r="X90" s="2455"/>
      <c r="Y90" s="2455"/>
      <c r="Z90" s="2455"/>
      <c r="AA90" s="2455"/>
    </row>
    <row r="91">
      <c r="A91" s="2455"/>
      <c r="B91" s="2455"/>
      <c r="C91" s="2455"/>
      <c r="D91" s="2455"/>
      <c r="E91" s="2455"/>
      <c r="F91" s="2455"/>
      <c r="G91" s="2455"/>
      <c r="H91" s="2455"/>
      <c r="I91" s="2455"/>
      <c r="J91" s="2455"/>
      <c r="K91" s="2455"/>
      <c r="L91" s="2455"/>
      <c r="M91" s="2455"/>
      <c r="N91" s="2455"/>
      <c r="O91" s="2455"/>
      <c r="P91" s="2455"/>
      <c r="Q91" s="2455"/>
      <c r="R91" s="2455"/>
      <c r="S91" s="2455"/>
      <c r="T91" s="2455"/>
      <c r="U91" s="2455"/>
      <c r="V91" s="2455"/>
      <c r="W91" s="2455"/>
      <c r="X91" s="2455"/>
      <c r="Y91" s="2455"/>
      <c r="Z91" s="2455"/>
      <c r="AA91" s="2455"/>
    </row>
    <row r="92">
      <c r="A92" s="2455"/>
      <c r="B92" s="2455"/>
      <c r="C92" s="2455"/>
      <c r="D92" s="2455"/>
      <c r="E92" s="2455"/>
      <c r="F92" s="2455"/>
      <c r="G92" s="2455"/>
      <c r="H92" s="2455"/>
      <c r="I92" s="2455"/>
      <c r="J92" s="2455"/>
      <c r="K92" s="2455"/>
      <c r="L92" s="2455"/>
      <c r="M92" s="2455"/>
      <c r="N92" s="2455"/>
      <c r="O92" s="2455"/>
      <c r="P92" s="2455"/>
      <c r="Q92" s="2455"/>
      <c r="R92" s="2455"/>
      <c r="S92" s="2455"/>
      <c r="T92" s="2455"/>
      <c r="U92" s="2455"/>
      <c r="V92" s="2455"/>
      <c r="W92" s="2455"/>
      <c r="X92" s="2455"/>
      <c r="Y92" s="2455"/>
      <c r="Z92" s="2455"/>
      <c r="AA92" s="2455"/>
    </row>
    <row r="93">
      <c r="A93" s="2455"/>
      <c r="B93" s="2455"/>
      <c r="C93" s="2455"/>
      <c r="D93" s="2455"/>
      <c r="E93" s="2455"/>
      <c r="F93" s="2455"/>
      <c r="G93" s="2455"/>
      <c r="H93" s="2455"/>
      <c r="I93" s="2455"/>
      <c r="J93" s="2455"/>
      <c r="K93" s="2455"/>
      <c r="L93" s="2455"/>
      <c r="M93" s="2455"/>
      <c r="N93" s="2455"/>
      <c r="O93" s="2455"/>
      <c r="P93" s="2455"/>
      <c r="Q93" s="2455"/>
      <c r="R93" s="2455"/>
      <c r="S93" s="2455"/>
      <c r="T93" s="2455"/>
      <c r="U93" s="2455"/>
      <c r="V93" s="2455"/>
      <c r="W93" s="2455"/>
      <c r="X93" s="2455"/>
      <c r="Y93" s="2455"/>
      <c r="Z93" s="2455"/>
      <c r="AA93" s="2455"/>
    </row>
    <row r="94">
      <c r="A94" s="2455"/>
      <c r="B94" s="2455"/>
      <c r="C94" s="2455"/>
      <c r="D94" s="2455"/>
      <c r="E94" s="2455"/>
      <c r="F94" s="2455"/>
      <c r="G94" s="2455"/>
      <c r="H94" s="2455"/>
      <c r="I94" s="2455"/>
      <c r="J94" s="2455"/>
      <c r="K94" s="2455"/>
      <c r="L94" s="2455"/>
      <c r="M94" s="2455"/>
      <c r="N94" s="2455"/>
      <c r="O94" s="2455"/>
      <c r="P94" s="2455"/>
      <c r="Q94" s="2455"/>
      <c r="R94" s="2455"/>
      <c r="S94" s="2455"/>
      <c r="T94" s="2455"/>
      <c r="U94" s="2455"/>
      <c r="V94" s="2455"/>
      <c r="W94" s="2455"/>
      <c r="X94" s="2455"/>
      <c r="Y94" s="2455"/>
      <c r="Z94" s="2455"/>
      <c r="AA94" s="2455"/>
    </row>
    <row r="95">
      <c r="A95" s="2455"/>
      <c r="B95" s="2455"/>
      <c r="C95" s="2455"/>
      <c r="D95" s="2455"/>
      <c r="E95" s="2455"/>
      <c r="F95" s="2455"/>
      <c r="G95" s="2455"/>
      <c r="H95" s="2455"/>
      <c r="I95" s="2455"/>
      <c r="J95" s="2455"/>
      <c r="K95" s="2455"/>
      <c r="L95" s="2455"/>
      <c r="M95" s="2455"/>
      <c r="N95" s="2455"/>
      <c r="O95" s="2455"/>
      <c r="P95" s="2455"/>
      <c r="Q95" s="2455"/>
      <c r="R95" s="2455"/>
      <c r="S95" s="2455"/>
      <c r="T95" s="2455"/>
      <c r="U95" s="2455"/>
      <c r="V95" s="2455"/>
      <c r="W95" s="2455"/>
      <c r="X95" s="2455"/>
      <c r="Y95" s="2455"/>
      <c r="Z95" s="2455"/>
      <c r="AA95" s="2455"/>
    </row>
    <row r="96">
      <c r="A96" s="2455"/>
      <c r="B96" s="2455"/>
      <c r="C96" s="2455"/>
      <c r="D96" s="2455"/>
      <c r="E96" s="2455"/>
      <c r="F96" s="2455"/>
      <c r="G96" s="2455"/>
      <c r="H96" s="2455"/>
      <c r="I96" s="2455"/>
      <c r="J96" s="2455"/>
      <c r="K96" s="2455"/>
      <c r="L96" s="2455"/>
      <c r="M96" s="2455"/>
      <c r="N96" s="2455"/>
      <c r="O96" s="2455"/>
      <c r="P96" s="2455"/>
      <c r="Q96" s="2455"/>
      <c r="R96" s="2455"/>
      <c r="S96" s="2455"/>
      <c r="T96" s="2455"/>
      <c r="U96" s="2455"/>
      <c r="V96" s="2455"/>
      <c r="W96" s="2455"/>
      <c r="X96" s="2455"/>
      <c r="Y96" s="2455"/>
      <c r="Z96" s="2455"/>
      <c r="AA96" s="2455"/>
    </row>
    <row r="97">
      <c r="A97" s="2455"/>
      <c r="B97" s="2455"/>
      <c r="C97" s="2455"/>
      <c r="D97" s="2455"/>
      <c r="E97" s="2455"/>
      <c r="F97" s="2455"/>
      <c r="G97" s="2455"/>
      <c r="H97" s="2455"/>
      <c r="I97" s="2455"/>
      <c r="J97" s="2455"/>
      <c r="K97" s="2455"/>
      <c r="L97" s="2455"/>
      <c r="M97" s="2455"/>
      <c r="N97" s="2455"/>
      <c r="O97" s="2455"/>
      <c r="P97" s="2455"/>
      <c r="Q97" s="2455"/>
      <c r="R97" s="2455"/>
      <c r="S97" s="2455"/>
      <c r="T97" s="2455"/>
      <c r="U97" s="2455"/>
      <c r="V97" s="2455"/>
      <c r="W97" s="2455"/>
      <c r="X97" s="2455"/>
      <c r="Y97" s="2455"/>
      <c r="Z97" s="2455"/>
      <c r="AA97" s="2455"/>
    </row>
    <row r="98">
      <c r="A98" s="2455"/>
      <c r="B98" s="2455"/>
      <c r="C98" s="2455"/>
      <c r="D98" s="2455"/>
      <c r="E98" s="2455"/>
      <c r="F98" s="2455"/>
      <c r="G98" s="2455"/>
      <c r="H98" s="2455"/>
      <c r="I98" s="2455"/>
      <c r="J98" s="2455"/>
      <c r="K98" s="2455"/>
      <c r="L98" s="2455"/>
      <c r="M98" s="2455"/>
      <c r="N98" s="2455"/>
      <c r="O98" s="2455"/>
      <c r="P98" s="2455"/>
      <c r="Q98" s="2455"/>
      <c r="R98" s="2455"/>
      <c r="S98" s="2455"/>
      <c r="T98" s="2455"/>
      <c r="U98" s="2455"/>
      <c r="V98" s="2455"/>
      <c r="W98" s="2455"/>
      <c r="X98" s="2455"/>
      <c r="Y98" s="2455"/>
      <c r="Z98" s="2455"/>
      <c r="AA98" s="2455"/>
    </row>
    <row r="99">
      <c r="A99" s="2455"/>
      <c r="B99" s="2455"/>
      <c r="C99" s="2455"/>
      <c r="D99" s="2455"/>
      <c r="E99" s="2455"/>
      <c r="F99" s="2455"/>
      <c r="G99" s="2455"/>
      <c r="H99" s="2455"/>
      <c r="I99" s="2455"/>
      <c r="J99" s="2455"/>
      <c r="K99" s="2455"/>
      <c r="L99" s="2455"/>
      <c r="M99" s="2455"/>
      <c r="N99" s="2455"/>
      <c r="O99" s="2455"/>
      <c r="P99" s="2455"/>
      <c r="Q99" s="2455"/>
      <c r="R99" s="2455"/>
      <c r="S99" s="2455"/>
      <c r="T99" s="2455"/>
      <c r="U99" s="2455"/>
      <c r="V99" s="2455"/>
      <c r="W99" s="2455"/>
      <c r="X99" s="2455"/>
      <c r="Y99" s="2455"/>
      <c r="Z99" s="2455"/>
      <c r="AA99" s="2455"/>
    </row>
    <row r="100">
      <c r="A100" s="2455"/>
      <c r="B100" s="2455"/>
      <c r="C100" s="2455"/>
      <c r="D100" s="2455"/>
      <c r="E100" s="2455"/>
      <c r="F100" s="2455"/>
      <c r="G100" s="2455"/>
      <c r="H100" s="2455"/>
      <c r="I100" s="2455"/>
      <c r="J100" s="2455"/>
      <c r="K100" s="2455"/>
      <c r="L100" s="2455"/>
      <c r="M100" s="2455"/>
      <c r="N100" s="2455"/>
      <c r="O100" s="2455"/>
      <c r="P100" s="2455"/>
      <c r="Q100" s="2455"/>
      <c r="R100" s="2455"/>
      <c r="S100" s="2455"/>
      <c r="T100" s="2455"/>
      <c r="U100" s="2455"/>
      <c r="V100" s="2455"/>
      <c r="W100" s="2455"/>
      <c r="X100" s="2455"/>
      <c r="Y100" s="2455"/>
      <c r="Z100" s="2455"/>
      <c r="AA100" s="2455"/>
    </row>
    <row r="101">
      <c r="A101" s="2455"/>
      <c r="B101" s="2455"/>
      <c r="C101" s="2455"/>
      <c r="D101" s="2455"/>
      <c r="E101" s="2455"/>
      <c r="F101" s="2455"/>
      <c r="G101" s="2455"/>
      <c r="H101" s="2455"/>
      <c r="I101" s="2455"/>
      <c r="J101" s="2455"/>
      <c r="K101" s="2455"/>
      <c r="L101" s="2455"/>
      <c r="M101" s="2455"/>
      <c r="N101" s="2455"/>
      <c r="O101" s="2455"/>
      <c r="P101" s="2455"/>
      <c r="Q101" s="2455"/>
      <c r="R101" s="2455"/>
      <c r="S101" s="2455"/>
      <c r="T101" s="2455"/>
      <c r="U101" s="2455"/>
      <c r="V101" s="2455"/>
      <c r="W101" s="2455"/>
      <c r="X101" s="2455"/>
      <c r="Y101" s="2455"/>
      <c r="Z101" s="2455"/>
      <c r="AA101" s="2455"/>
    </row>
    <row r="102">
      <c r="A102" s="2455"/>
      <c r="B102" s="2455"/>
      <c r="C102" s="2455"/>
      <c r="D102" s="2455"/>
      <c r="E102" s="2455"/>
      <c r="F102" s="2455"/>
      <c r="G102" s="2455"/>
      <c r="H102" s="2455"/>
      <c r="I102" s="2455"/>
      <c r="J102" s="2455"/>
      <c r="K102" s="2455"/>
      <c r="L102" s="2455"/>
      <c r="M102" s="2455"/>
      <c r="N102" s="2455"/>
      <c r="O102" s="2455"/>
      <c r="P102" s="2455"/>
      <c r="Q102" s="2455"/>
      <c r="R102" s="2455"/>
      <c r="S102" s="2455"/>
      <c r="T102" s="2455"/>
      <c r="U102" s="2455"/>
      <c r="V102" s="2455"/>
      <c r="W102" s="2455"/>
      <c r="X102" s="2455"/>
      <c r="Y102" s="2455"/>
      <c r="Z102" s="2455"/>
      <c r="AA102" s="2455"/>
    </row>
    <row r="103">
      <c r="A103" s="2455"/>
      <c r="B103" s="2455"/>
      <c r="C103" s="2455"/>
      <c r="D103" s="2455"/>
      <c r="E103" s="2455"/>
      <c r="F103" s="2455"/>
      <c r="G103" s="2455"/>
      <c r="H103" s="2455"/>
      <c r="I103" s="2455"/>
      <c r="J103" s="2455"/>
      <c r="K103" s="2455"/>
      <c r="L103" s="2455"/>
      <c r="M103" s="2455"/>
      <c r="N103" s="2455"/>
      <c r="O103" s="2455"/>
      <c r="P103" s="2455"/>
      <c r="Q103" s="2455"/>
      <c r="R103" s="2455"/>
      <c r="S103" s="2455"/>
      <c r="T103" s="2455"/>
      <c r="U103" s="2455"/>
      <c r="V103" s="2455"/>
      <c r="W103" s="2455"/>
      <c r="X103" s="2455"/>
      <c r="Y103" s="2455"/>
      <c r="Z103" s="2455"/>
      <c r="AA103" s="2455"/>
    </row>
    <row r="104">
      <c r="A104" s="2455"/>
      <c r="B104" s="2455"/>
      <c r="C104" s="2455"/>
      <c r="D104" s="2455"/>
      <c r="E104" s="2455"/>
      <c r="F104" s="2455"/>
      <c r="G104" s="2455"/>
      <c r="H104" s="2455"/>
      <c r="I104" s="2455"/>
      <c r="J104" s="2455"/>
      <c r="K104" s="2455"/>
      <c r="L104" s="2455"/>
      <c r="M104" s="2455"/>
      <c r="N104" s="2455"/>
      <c r="O104" s="2455"/>
      <c r="P104" s="2455"/>
      <c r="Q104" s="2455"/>
      <c r="R104" s="2455"/>
      <c r="S104" s="2455"/>
      <c r="T104" s="2455"/>
      <c r="U104" s="2455"/>
      <c r="V104" s="2455"/>
      <c r="W104" s="2455"/>
      <c r="X104" s="2455"/>
      <c r="Y104" s="2455"/>
      <c r="Z104" s="2455"/>
      <c r="AA104" s="2455"/>
    </row>
    <row r="105">
      <c r="A105" s="2455"/>
      <c r="B105" s="2455"/>
      <c r="C105" s="2455"/>
      <c r="D105" s="2455"/>
      <c r="E105" s="2455"/>
      <c r="F105" s="2455"/>
      <c r="G105" s="2455"/>
      <c r="H105" s="2455"/>
      <c r="I105" s="2455"/>
      <c r="J105" s="2455"/>
      <c r="K105" s="2455"/>
      <c r="L105" s="2455"/>
      <c r="M105" s="2455"/>
      <c r="N105" s="2455"/>
      <c r="O105" s="2455"/>
      <c r="P105" s="2455"/>
      <c r="Q105" s="2455"/>
      <c r="R105" s="2455"/>
      <c r="S105" s="2455"/>
      <c r="T105" s="2455"/>
      <c r="U105" s="2455"/>
      <c r="V105" s="2455"/>
      <c r="W105" s="2455"/>
      <c r="X105" s="2455"/>
      <c r="Y105" s="2455"/>
      <c r="Z105" s="2455"/>
      <c r="AA105" s="2455"/>
    </row>
    <row r="106">
      <c r="A106" s="2455"/>
      <c r="B106" s="2455"/>
      <c r="C106" s="2455"/>
      <c r="D106" s="2455"/>
      <c r="E106" s="2455"/>
      <c r="F106" s="2455"/>
      <c r="G106" s="2455"/>
      <c r="H106" s="2455"/>
      <c r="I106" s="2455"/>
      <c r="J106" s="2455"/>
      <c r="K106" s="2455"/>
      <c r="L106" s="2455"/>
      <c r="M106" s="2455"/>
      <c r="N106" s="2455"/>
      <c r="O106" s="2455"/>
      <c r="P106" s="2455"/>
      <c r="Q106" s="2455"/>
      <c r="R106" s="2455"/>
      <c r="S106" s="2455"/>
      <c r="T106" s="2455"/>
      <c r="U106" s="2455"/>
      <c r="V106" s="2455"/>
      <c r="W106" s="2455"/>
      <c r="X106" s="2455"/>
      <c r="Y106" s="2455"/>
      <c r="Z106" s="2455"/>
      <c r="AA106" s="2455"/>
    </row>
    <row r="107">
      <c r="A107" s="2455"/>
      <c r="B107" s="2455"/>
      <c r="C107" s="2455"/>
      <c r="D107" s="2455"/>
      <c r="E107" s="2455"/>
      <c r="F107" s="2455"/>
      <c r="G107" s="2455"/>
      <c r="H107" s="2455"/>
      <c r="I107" s="2455"/>
      <c r="J107" s="2455"/>
      <c r="K107" s="2455"/>
      <c r="L107" s="2455"/>
      <c r="M107" s="2455"/>
      <c r="N107" s="2455"/>
      <c r="O107" s="2455"/>
      <c r="P107" s="2455"/>
      <c r="Q107" s="2455"/>
      <c r="R107" s="2455"/>
      <c r="S107" s="2455"/>
      <c r="T107" s="2455"/>
      <c r="U107" s="2455"/>
      <c r="V107" s="2455"/>
      <c r="W107" s="2455"/>
      <c r="X107" s="2455"/>
      <c r="Y107" s="2455"/>
      <c r="Z107" s="2455"/>
      <c r="AA107" s="2455"/>
    </row>
    <row r="108">
      <c r="A108" s="2455"/>
      <c r="B108" s="2455"/>
      <c r="C108" s="2455"/>
      <c r="D108" s="2455"/>
      <c r="E108" s="2455"/>
      <c r="F108" s="2455"/>
      <c r="G108" s="2455"/>
      <c r="H108" s="2455"/>
      <c r="I108" s="2455"/>
      <c r="J108" s="2455"/>
      <c r="K108" s="2455"/>
      <c r="L108" s="2455"/>
      <c r="M108" s="2455"/>
      <c r="N108" s="2455"/>
      <c r="O108" s="2455"/>
      <c r="P108" s="2455"/>
      <c r="Q108" s="2455"/>
      <c r="R108" s="2455"/>
      <c r="S108" s="2455"/>
      <c r="T108" s="2455"/>
      <c r="U108" s="2455"/>
      <c r="V108" s="2455"/>
      <c r="W108" s="2455"/>
      <c r="X108" s="2455"/>
      <c r="Y108" s="2455"/>
      <c r="Z108" s="2455"/>
      <c r="AA108" s="2455"/>
    </row>
    <row r="109">
      <c r="A109" s="2455"/>
      <c r="B109" s="2455"/>
      <c r="C109" s="2455"/>
      <c r="D109" s="2455"/>
      <c r="E109" s="2455"/>
      <c r="F109" s="2455"/>
      <c r="G109" s="2455"/>
      <c r="H109" s="2455"/>
      <c r="I109" s="2455"/>
      <c r="J109" s="2455"/>
      <c r="K109" s="2455"/>
      <c r="L109" s="2455"/>
      <c r="M109" s="2455"/>
      <c r="N109" s="2455"/>
      <c r="O109" s="2455"/>
      <c r="P109" s="2455"/>
      <c r="Q109" s="2455"/>
      <c r="R109" s="2455"/>
      <c r="S109" s="2455"/>
      <c r="T109" s="2455"/>
      <c r="U109" s="2455"/>
      <c r="V109" s="2455"/>
      <c r="W109" s="2455"/>
      <c r="X109" s="2455"/>
      <c r="Y109" s="2455"/>
      <c r="Z109" s="2455"/>
      <c r="AA109" s="2455"/>
    </row>
    <row r="110">
      <c r="A110" s="2455"/>
      <c r="B110" s="2455"/>
      <c r="C110" s="2455"/>
      <c r="D110" s="2455"/>
      <c r="E110" s="2455"/>
      <c r="F110" s="2455"/>
      <c r="G110" s="2455"/>
      <c r="H110" s="2455"/>
      <c r="I110" s="2455"/>
      <c r="J110" s="2455"/>
      <c r="K110" s="2455"/>
      <c r="L110" s="2455"/>
      <c r="M110" s="2455"/>
      <c r="N110" s="2455"/>
      <c r="O110" s="2455"/>
      <c r="P110" s="2455"/>
      <c r="Q110" s="2455"/>
      <c r="R110" s="2455"/>
      <c r="S110" s="2455"/>
      <c r="T110" s="2455"/>
      <c r="U110" s="2455"/>
      <c r="V110" s="2455"/>
      <c r="W110" s="2455"/>
      <c r="X110" s="2455"/>
      <c r="Y110" s="2455"/>
      <c r="Z110" s="2455"/>
      <c r="AA110" s="2455"/>
    </row>
    <row r="111">
      <c r="A111" s="2455"/>
      <c r="B111" s="2455"/>
      <c r="C111" s="2455"/>
      <c r="D111" s="2455"/>
      <c r="E111" s="2455"/>
      <c r="F111" s="2455"/>
      <c r="G111" s="2455"/>
      <c r="H111" s="2455"/>
      <c r="I111" s="2455"/>
      <c r="J111" s="2455"/>
      <c r="K111" s="2455"/>
      <c r="L111" s="2455"/>
      <c r="M111" s="2455"/>
      <c r="N111" s="2455"/>
      <c r="O111" s="2455"/>
      <c r="P111" s="2455"/>
      <c r="Q111" s="2455"/>
      <c r="R111" s="2455"/>
      <c r="S111" s="2455"/>
      <c r="T111" s="2455"/>
      <c r="U111" s="2455"/>
      <c r="V111" s="2455"/>
      <c r="W111" s="2455"/>
      <c r="X111" s="2455"/>
      <c r="Y111" s="2455"/>
      <c r="Z111" s="2455"/>
      <c r="AA111" s="2455"/>
    </row>
    <row r="112">
      <c r="A112" s="2455"/>
      <c r="B112" s="2455"/>
      <c r="C112" s="2455"/>
      <c r="D112" s="2455"/>
      <c r="E112" s="2455"/>
      <c r="F112" s="2455"/>
      <c r="G112" s="2455"/>
      <c r="H112" s="2455"/>
      <c r="I112" s="2455"/>
      <c r="J112" s="2455"/>
      <c r="K112" s="2455"/>
      <c r="L112" s="2455"/>
      <c r="M112" s="2455"/>
      <c r="N112" s="2455"/>
      <c r="O112" s="2455"/>
      <c r="P112" s="2455"/>
      <c r="Q112" s="2455"/>
      <c r="R112" s="2455"/>
      <c r="S112" s="2455"/>
      <c r="T112" s="2455"/>
      <c r="U112" s="2455"/>
      <c r="V112" s="2455"/>
      <c r="W112" s="2455"/>
      <c r="X112" s="2455"/>
      <c r="Y112" s="2455"/>
      <c r="Z112" s="2455"/>
      <c r="AA112" s="2455"/>
    </row>
    <row r="113">
      <c r="A113" s="2455"/>
      <c r="B113" s="2455"/>
      <c r="C113" s="2455"/>
      <c r="D113" s="2455"/>
      <c r="E113" s="2455"/>
      <c r="F113" s="2455"/>
      <c r="G113" s="2455"/>
      <c r="H113" s="2455"/>
      <c r="I113" s="2455"/>
      <c r="J113" s="2455"/>
      <c r="K113" s="2455"/>
      <c r="L113" s="2455"/>
      <c r="M113" s="2455"/>
      <c r="N113" s="2455"/>
      <c r="O113" s="2455"/>
      <c r="P113" s="2455"/>
      <c r="Q113" s="2455"/>
      <c r="R113" s="2455"/>
      <c r="S113" s="2455"/>
      <c r="T113" s="2455"/>
      <c r="U113" s="2455"/>
      <c r="V113" s="2455"/>
      <c r="W113" s="2455"/>
      <c r="X113" s="2455"/>
      <c r="Y113" s="2455"/>
      <c r="Z113" s="2455"/>
      <c r="AA113" s="2455"/>
    </row>
    <row r="114">
      <c r="A114" s="2455"/>
      <c r="B114" s="2455"/>
      <c r="C114" s="2455"/>
      <c r="D114" s="2455"/>
      <c r="E114" s="2455"/>
      <c r="F114" s="2455"/>
      <c r="G114" s="2455"/>
      <c r="H114" s="2455"/>
      <c r="I114" s="2455"/>
      <c r="J114" s="2455"/>
      <c r="K114" s="2455"/>
      <c r="L114" s="2455"/>
      <c r="M114" s="2455"/>
      <c r="N114" s="2455"/>
      <c r="O114" s="2455"/>
      <c r="P114" s="2455"/>
      <c r="Q114" s="2455"/>
      <c r="R114" s="2455"/>
      <c r="S114" s="2455"/>
      <c r="T114" s="2455"/>
      <c r="U114" s="2455"/>
      <c r="V114" s="2455"/>
      <c r="W114" s="2455"/>
      <c r="X114" s="2455"/>
      <c r="Y114" s="2455"/>
      <c r="Z114" s="2455"/>
      <c r="AA114" s="2455"/>
    </row>
    <row r="115">
      <c r="A115" s="2455"/>
      <c r="B115" s="2455"/>
      <c r="C115" s="2455"/>
      <c r="D115" s="2455"/>
      <c r="E115" s="2455"/>
      <c r="F115" s="2455"/>
      <c r="G115" s="2455"/>
      <c r="H115" s="2455"/>
      <c r="I115" s="2455"/>
      <c r="J115" s="2455"/>
      <c r="K115" s="2455"/>
      <c r="L115" s="2455"/>
      <c r="M115" s="2455"/>
      <c r="N115" s="2455"/>
      <c r="O115" s="2455"/>
      <c r="P115" s="2455"/>
      <c r="Q115" s="2455"/>
      <c r="R115" s="2455"/>
      <c r="S115" s="2455"/>
      <c r="T115" s="2455"/>
      <c r="U115" s="2455"/>
      <c r="V115" s="2455"/>
      <c r="W115" s="2455"/>
      <c r="X115" s="2455"/>
      <c r="Y115" s="2455"/>
      <c r="Z115" s="2455"/>
      <c r="AA115" s="2455"/>
    </row>
    <row r="116">
      <c r="A116" s="2455"/>
      <c r="B116" s="2455"/>
      <c r="C116" s="2455"/>
      <c r="D116" s="2455"/>
      <c r="E116" s="2455"/>
      <c r="F116" s="2455"/>
      <c r="G116" s="2455"/>
      <c r="H116" s="2455"/>
      <c r="I116" s="2455"/>
      <c r="J116" s="2455"/>
      <c r="K116" s="2455"/>
      <c r="L116" s="2455"/>
      <c r="M116" s="2455"/>
      <c r="N116" s="2455"/>
      <c r="O116" s="2455"/>
      <c r="P116" s="2455"/>
      <c r="Q116" s="2455"/>
      <c r="R116" s="2455"/>
      <c r="S116" s="2455"/>
      <c r="T116" s="2455"/>
      <c r="U116" s="2455"/>
      <c r="V116" s="2455"/>
      <c r="W116" s="2455"/>
      <c r="X116" s="2455"/>
      <c r="Y116" s="2455"/>
      <c r="Z116" s="2455"/>
      <c r="AA116" s="2455"/>
    </row>
    <row r="117">
      <c r="A117" s="2455"/>
      <c r="B117" s="2455"/>
      <c r="C117" s="2455"/>
      <c r="D117" s="2455"/>
      <c r="E117" s="2455"/>
      <c r="F117" s="2455"/>
      <c r="G117" s="2455"/>
      <c r="H117" s="2455"/>
      <c r="I117" s="2455"/>
      <c r="J117" s="2455"/>
      <c r="K117" s="2455"/>
      <c r="L117" s="2455"/>
      <c r="M117" s="2455"/>
      <c r="N117" s="2455"/>
      <c r="O117" s="2455"/>
      <c r="P117" s="2455"/>
      <c r="Q117" s="2455"/>
      <c r="R117" s="2455"/>
      <c r="S117" s="2455"/>
      <c r="T117" s="2455"/>
      <c r="U117" s="2455"/>
      <c r="V117" s="2455"/>
      <c r="W117" s="2455"/>
      <c r="X117" s="2455"/>
      <c r="Y117" s="2455"/>
      <c r="Z117" s="2455"/>
      <c r="AA117" s="2455"/>
    </row>
    <row r="118">
      <c r="A118" s="2455"/>
      <c r="B118" s="2455"/>
      <c r="C118" s="2455"/>
      <c r="D118" s="2455"/>
      <c r="E118" s="2455"/>
      <c r="F118" s="2455"/>
      <c r="G118" s="2455"/>
      <c r="H118" s="2455"/>
      <c r="I118" s="2455"/>
      <c r="J118" s="2455"/>
      <c r="K118" s="2455"/>
      <c r="L118" s="2455"/>
      <c r="M118" s="2455"/>
      <c r="N118" s="2455"/>
      <c r="O118" s="2455"/>
      <c r="P118" s="2455"/>
      <c r="Q118" s="2455"/>
      <c r="R118" s="2455"/>
      <c r="S118" s="2455"/>
      <c r="T118" s="2455"/>
      <c r="U118" s="2455"/>
      <c r="V118" s="2455"/>
      <c r="W118" s="2455"/>
      <c r="X118" s="2455"/>
      <c r="Y118" s="2455"/>
      <c r="Z118" s="2455"/>
      <c r="AA118" s="2455"/>
    </row>
    <row r="119">
      <c r="A119" s="2455"/>
      <c r="B119" s="2455"/>
      <c r="C119" s="2455"/>
      <c r="D119" s="2455"/>
      <c r="E119" s="2455"/>
      <c r="F119" s="2455"/>
      <c r="G119" s="2455"/>
      <c r="H119" s="2455"/>
      <c r="I119" s="2455"/>
      <c r="J119" s="2455"/>
      <c r="K119" s="2455"/>
      <c r="L119" s="2455"/>
      <c r="M119" s="2455"/>
      <c r="N119" s="2455"/>
      <c r="O119" s="2455"/>
      <c r="P119" s="2455"/>
      <c r="Q119" s="2455"/>
      <c r="R119" s="2455"/>
      <c r="S119" s="2455"/>
      <c r="T119" s="2455"/>
      <c r="U119" s="2455"/>
      <c r="V119" s="2455"/>
      <c r="W119" s="2455"/>
      <c r="X119" s="2455"/>
      <c r="Y119" s="2455"/>
      <c r="Z119" s="2455"/>
      <c r="AA119" s="2455"/>
    </row>
    <row r="120">
      <c r="A120" s="2455"/>
      <c r="B120" s="2455"/>
      <c r="C120" s="2455"/>
      <c r="D120" s="2455"/>
      <c r="E120" s="2455"/>
      <c r="F120" s="2455"/>
      <c r="G120" s="2455"/>
      <c r="H120" s="2455"/>
      <c r="I120" s="2455"/>
      <c r="J120" s="2455"/>
      <c r="K120" s="2455"/>
      <c r="L120" s="2455"/>
      <c r="M120" s="2455"/>
      <c r="N120" s="2455"/>
      <c r="O120" s="2455"/>
      <c r="P120" s="2455"/>
      <c r="Q120" s="2455"/>
      <c r="R120" s="2455"/>
      <c r="S120" s="2455"/>
      <c r="T120" s="2455"/>
      <c r="U120" s="2455"/>
      <c r="V120" s="2455"/>
      <c r="W120" s="2455"/>
      <c r="X120" s="2455"/>
      <c r="Y120" s="2455"/>
      <c r="Z120" s="2455"/>
      <c r="AA120" s="2455"/>
    </row>
    <row r="121">
      <c r="A121" s="2455"/>
      <c r="B121" s="2455"/>
      <c r="C121" s="2455"/>
      <c r="D121" s="2455"/>
      <c r="E121" s="2455"/>
      <c r="F121" s="2455"/>
      <c r="G121" s="2455"/>
      <c r="H121" s="2455"/>
      <c r="I121" s="2455"/>
      <c r="J121" s="2455"/>
      <c r="K121" s="2455"/>
      <c r="L121" s="2455"/>
      <c r="M121" s="2455"/>
      <c r="N121" s="2455"/>
      <c r="O121" s="2455"/>
      <c r="P121" s="2455"/>
      <c r="Q121" s="2455"/>
      <c r="R121" s="2455"/>
      <c r="S121" s="2455"/>
      <c r="T121" s="2455"/>
      <c r="U121" s="2455"/>
      <c r="V121" s="2455"/>
      <c r="W121" s="2455"/>
      <c r="X121" s="2455"/>
      <c r="Y121" s="2455"/>
      <c r="Z121" s="2455"/>
      <c r="AA121" s="2455"/>
    </row>
    <row r="122">
      <c r="A122" s="2455"/>
      <c r="B122" s="2455"/>
      <c r="C122" s="2455"/>
      <c r="D122" s="2455"/>
      <c r="E122" s="2455"/>
      <c r="F122" s="2455"/>
      <c r="G122" s="2455"/>
      <c r="H122" s="2455"/>
      <c r="I122" s="2455"/>
      <c r="J122" s="2455"/>
      <c r="K122" s="2455"/>
      <c r="L122" s="2455"/>
      <c r="M122" s="2455"/>
      <c r="N122" s="2455"/>
      <c r="O122" s="2455"/>
      <c r="P122" s="2455"/>
      <c r="Q122" s="2455"/>
      <c r="R122" s="2455"/>
      <c r="S122" s="2455"/>
      <c r="T122" s="2455"/>
      <c r="U122" s="2455"/>
      <c r="V122" s="2455"/>
      <c r="W122" s="2455"/>
      <c r="X122" s="2455"/>
      <c r="Y122" s="2455"/>
      <c r="Z122" s="2455"/>
      <c r="AA122" s="2455"/>
    </row>
    <row r="123">
      <c r="A123" s="2455"/>
      <c r="B123" s="2455"/>
      <c r="C123" s="2455"/>
      <c r="D123" s="2455"/>
      <c r="E123" s="2455"/>
      <c r="F123" s="2455"/>
      <c r="G123" s="2455"/>
      <c r="H123" s="2455"/>
      <c r="I123" s="2455"/>
      <c r="J123" s="2455"/>
      <c r="K123" s="2455"/>
      <c r="L123" s="2455"/>
      <c r="M123" s="2455"/>
      <c r="N123" s="2455"/>
      <c r="O123" s="2455"/>
      <c r="P123" s="2455"/>
      <c r="Q123" s="2455"/>
      <c r="R123" s="2455"/>
      <c r="S123" s="2455"/>
      <c r="T123" s="2455"/>
      <c r="U123" s="2455"/>
      <c r="V123" s="2455"/>
      <c r="W123" s="2455"/>
      <c r="X123" s="2455"/>
      <c r="Y123" s="2455"/>
      <c r="Z123" s="2455"/>
      <c r="AA123" s="2455"/>
    </row>
    <row r="124">
      <c r="A124" s="2455"/>
      <c r="B124" s="2455"/>
      <c r="C124" s="2455"/>
      <c r="D124" s="2455"/>
      <c r="E124" s="2455"/>
      <c r="F124" s="2455"/>
      <c r="G124" s="2455"/>
      <c r="H124" s="2455"/>
      <c r="I124" s="2455"/>
      <c r="J124" s="2455"/>
      <c r="K124" s="2455"/>
      <c r="L124" s="2455"/>
      <c r="M124" s="2455"/>
      <c r="N124" s="2455"/>
      <c r="O124" s="2455"/>
      <c r="P124" s="2455"/>
      <c r="Q124" s="2455"/>
      <c r="R124" s="2455"/>
      <c r="S124" s="2455"/>
      <c r="T124" s="2455"/>
      <c r="U124" s="2455"/>
      <c r="V124" s="2455"/>
      <c r="W124" s="2455"/>
      <c r="X124" s="2455"/>
      <c r="Y124" s="2455"/>
      <c r="Z124" s="2455"/>
      <c r="AA124" s="2455"/>
    </row>
    <row r="125">
      <c r="A125" s="2455"/>
      <c r="B125" s="2455"/>
      <c r="C125" s="2455"/>
      <c r="D125" s="2455"/>
      <c r="E125" s="2455"/>
      <c r="F125" s="2455"/>
      <c r="G125" s="2455"/>
      <c r="H125" s="2455"/>
      <c r="I125" s="2455"/>
      <c r="J125" s="2455"/>
      <c r="K125" s="2455"/>
      <c r="L125" s="2455"/>
      <c r="M125" s="2455"/>
      <c r="N125" s="2455"/>
      <c r="O125" s="2455"/>
      <c r="P125" s="2455"/>
      <c r="Q125" s="2455"/>
      <c r="R125" s="2455"/>
      <c r="S125" s="2455"/>
      <c r="T125" s="2455"/>
      <c r="U125" s="2455"/>
      <c r="V125" s="2455"/>
      <c r="W125" s="2455"/>
      <c r="X125" s="2455"/>
      <c r="Y125" s="2455"/>
      <c r="Z125" s="2455"/>
      <c r="AA125" s="2455"/>
    </row>
    <row r="126">
      <c r="A126" s="2455"/>
      <c r="B126" s="2455"/>
      <c r="C126" s="2455"/>
      <c r="D126" s="2455"/>
      <c r="E126" s="2455"/>
      <c r="F126" s="2455"/>
      <c r="G126" s="2455"/>
      <c r="H126" s="2455"/>
      <c r="I126" s="2455"/>
      <c r="J126" s="2455"/>
      <c r="K126" s="2455"/>
      <c r="L126" s="2455"/>
      <c r="M126" s="2455"/>
      <c r="N126" s="2455"/>
      <c r="O126" s="2455"/>
      <c r="P126" s="2455"/>
      <c r="Q126" s="2455"/>
      <c r="R126" s="2455"/>
      <c r="S126" s="2455"/>
      <c r="T126" s="2455"/>
      <c r="U126" s="2455"/>
      <c r="V126" s="2455"/>
      <c r="W126" s="2455"/>
      <c r="X126" s="2455"/>
      <c r="Y126" s="2455"/>
      <c r="Z126" s="2455"/>
      <c r="AA126" s="2455"/>
    </row>
    <row r="127">
      <c r="A127" s="2455"/>
      <c r="B127" s="2455"/>
      <c r="C127" s="2455"/>
      <c r="D127" s="2455"/>
      <c r="E127" s="2455"/>
      <c r="F127" s="2455"/>
      <c r="G127" s="2455"/>
      <c r="H127" s="2455"/>
      <c r="I127" s="2455"/>
      <c r="J127" s="2455"/>
      <c r="K127" s="2455"/>
      <c r="L127" s="2455"/>
      <c r="M127" s="2455"/>
      <c r="N127" s="2455"/>
      <c r="O127" s="2455"/>
      <c r="P127" s="2455"/>
      <c r="Q127" s="2455"/>
      <c r="R127" s="2455"/>
      <c r="S127" s="2455"/>
      <c r="T127" s="2455"/>
      <c r="U127" s="2455"/>
      <c r="V127" s="2455"/>
      <c r="W127" s="2455"/>
      <c r="X127" s="2455"/>
      <c r="Y127" s="2455"/>
      <c r="Z127" s="2455"/>
      <c r="AA127" s="2455"/>
    </row>
    <row r="128">
      <c r="A128" s="2455"/>
      <c r="B128" s="2455"/>
      <c r="C128" s="2455"/>
      <c r="D128" s="2455"/>
      <c r="E128" s="2455"/>
      <c r="F128" s="2455"/>
      <c r="G128" s="2455"/>
      <c r="H128" s="2455"/>
      <c r="I128" s="2455"/>
      <c r="J128" s="2455"/>
      <c r="K128" s="2455"/>
      <c r="L128" s="2455"/>
      <c r="M128" s="2455"/>
      <c r="N128" s="2455"/>
      <c r="O128" s="2455"/>
      <c r="P128" s="2455"/>
      <c r="Q128" s="2455"/>
      <c r="R128" s="2455"/>
      <c r="S128" s="2455"/>
      <c r="T128" s="2455"/>
      <c r="U128" s="2455"/>
      <c r="V128" s="2455"/>
      <c r="W128" s="2455"/>
      <c r="X128" s="2455"/>
      <c r="Y128" s="2455"/>
      <c r="Z128" s="2455"/>
      <c r="AA128" s="2455"/>
    </row>
    <row r="129">
      <c r="A129" s="2455"/>
      <c r="B129" s="2455"/>
      <c r="C129" s="2455"/>
      <c r="D129" s="2455"/>
      <c r="E129" s="2455"/>
      <c r="F129" s="2455"/>
      <c r="G129" s="2455"/>
      <c r="H129" s="2455"/>
      <c r="I129" s="2455"/>
      <c r="J129" s="2455"/>
      <c r="K129" s="2455"/>
      <c r="L129" s="2455"/>
      <c r="M129" s="2455"/>
      <c r="N129" s="2455"/>
      <c r="O129" s="2455"/>
      <c r="P129" s="2455"/>
      <c r="Q129" s="2455"/>
      <c r="R129" s="2455"/>
      <c r="S129" s="2455"/>
      <c r="T129" s="2455"/>
      <c r="U129" s="2455"/>
      <c r="V129" s="2455"/>
      <c r="W129" s="2455"/>
      <c r="X129" s="2455"/>
      <c r="Y129" s="2455"/>
      <c r="Z129" s="2455"/>
      <c r="AA129" s="2455"/>
    </row>
    <row r="130">
      <c r="A130" s="2455"/>
      <c r="B130" s="2455"/>
      <c r="C130" s="2455"/>
      <c r="D130" s="2455"/>
      <c r="E130" s="2455"/>
      <c r="F130" s="2455"/>
      <c r="G130" s="2455"/>
      <c r="H130" s="2455"/>
      <c r="I130" s="2455"/>
      <c r="J130" s="2455"/>
      <c r="K130" s="2455"/>
      <c r="L130" s="2455"/>
      <c r="M130" s="2455"/>
      <c r="N130" s="2455"/>
      <c r="O130" s="2455"/>
      <c r="P130" s="2455"/>
      <c r="Q130" s="2455"/>
      <c r="R130" s="2455"/>
      <c r="S130" s="2455"/>
      <c r="T130" s="2455"/>
      <c r="U130" s="2455"/>
      <c r="V130" s="2455"/>
      <c r="W130" s="2455"/>
      <c r="X130" s="2455"/>
      <c r="Y130" s="2455"/>
      <c r="Z130" s="2455"/>
      <c r="AA130" s="2455"/>
    </row>
    <row r="131">
      <c r="A131" s="2455"/>
      <c r="B131" s="2455"/>
      <c r="C131" s="2455"/>
      <c r="D131" s="2455"/>
      <c r="E131" s="2455"/>
      <c r="F131" s="2455"/>
      <c r="G131" s="2455"/>
      <c r="H131" s="2455"/>
      <c r="I131" s="2455"/>
      <c r="J131" s="2455"/>
      <c r="K131" s="2455"/>
      <c r="L131" s="2455"/>
      <c r="M131" s="2455"/>
      <c r="N131" s="2455"/>
      <c r="O131" s="2455"/>
      <c r="P131" s="2455"/>
      <c r="Q131" s="2455"/>
      <c r="R131" s="2455"/>
      <c r="S131" s="2455"/>
      <c r="T131" s="2455"/>
      <c r="U131" s="2455"/>
      <c r="V131" s="2455"/>
      <c r="W131" s="2455"/>
      <c r="X131" s="2455"/>
      <c r="Y131" s="2455"/>
      <c r="Z131" s="2455"/>
      <c r="AA131" s="2455"/>
    </row>
    <row r="132">
      <c r="A132" s="2455"/>
      <c r="B132" s="2455"/>
      <c r="C132" s="2455"/>
      <c r="D132" s="2455"/>
      <c r="E132" s="2455"/>
      <c r="F132" s="2455"/>
      <c r="G132" s="2455"/>
      <c r="H132" s="2455"/>
      <c r="I132" s="2455"/>
      <c r="J132" s="2455"/>
      <c r="K132" s="2455"/>
      <c r="L132" s="2455"/>
      <c r="M132" s="2455"/>
      <c r="N132" s="2455"/>
      <c r="O132" s="2455"/>
      <c r="P132" s="2455"/>
      <c r="Q132" s="2455"/>
      <c r="R132" s="2455"/>
      <c r="S132" s="2455"/>
      <c r="T132" s="2455"/>
      <c r="U132" s="2455"/>
      <c r="V132" s="2455"/>
      <c r="W132" s="2455"/>
      <c r="X132" s="2455"/>
      <c r="Y132" s="2455"/>
      <c r="Z132" s="2455"/>
      <c r="AA132" s="2455"/>
    </row>
    <row r="133">
      <c r="A133" s="2455"/>
      <c r="B133" s="2455"/>
      <c r="C133" s="2455"/>
      <c r="D133" s="2455"/>
      <c r="E133" s="2455"/>
      <c r="F133" s="2455"/>
      <c r="G133" s="2455"/>
      <c r="H133" s="2455"/>
      <c r="I133" s="2455"/>
      <c r="J133" s="2455"/>
      <c r="K133" s="2455"/>
      <c r="L133" s="2455"/>
      <c r="M133" s="2455"/>
      <c r="N133" s="2455"/>
      <c r="O133" s="2455"/>
      <c r="P133" s="2455"/>
      <c r="Q133" s="2455"/>
      <c r="R133" s="2455"/>
      <c r="S133" s="2455"/>
      <c r="T133" s="2455"/>
      <c r="U133" s="2455"/>
      <c r="V133" s="2455"/>
      <c r="W133" s="2455"/>
      <c r="X133" s="2455"/>
      <c r="Y133" s="2455"/>
      <c r="Z133" s="2455"/>
      <c r="AA133" s="2455"/>
    </row>
    <row r="134">
      <c r="A134" s="2455"/>
      <c r="B134" s="2455"/>
      <c r="C134" s="2455"/>
      <c r="D134" s="2455"/>
      <c r="E134" s="2455"/>
      <c r="F134" s="2455"/>
      <c r="G134" s="2455"/>
      <c r="H134" s="2455"/>
      <c r="I134" s="2455"/>
      <c r="J134" s="2455"/>
      <c r="K134" s="2455"/>
      <c r="L134" s="2455"/>
      <c r="M134" s="2455"/>
      <c r="N134" s="2455"/>
      <c r="O134" s="2455"/>
      <c r="P134" s="2455"/>
      <c r="Q134" s="2455"/>
      <c r="R134" s="2455"/>
      <c r="S134" s="2455"/>
      <c r="T134" s="2455"/>
      <c r="U134" s="2455"/>
      <c r="V134" s="2455"/>
      <c r="W134" s="2455"/>
      <c r="X134" s="2455"/>
      <c r="Y134" s="2455"/>
      <c r="Z134" s="2455"/>
      <c r="AA134" s="2455"/>
    </row>
    <row r="135">
      <c r="A135" s="2455"/>
      <c r="B135" s="2455"/>
      <c r="C135" s="2455"/>
      <c r="D135" s="2455"/>
      <c r="E135" s="2455"/>
      <c r="F135" s="2455"/>
      <c r="G135" s="2455"/>
      <c r="H135" s="2455"/>
      <c r="I135" s="2455"/>
      <c r="J135" s="2455"/>
      <c r="K135" s="2455"/>
      <c r="L135" s="2455"/>
      <c r="M135" s="2455"/>
      <c r="N135" s="2455"/>
      <c r="O135" s="2455"/>
      <c r="P135" s="2455"/>
      <c r="Q135" s="2455"/>
      <c r="R135" s="2455"/>
      <c r="S135" s="2455"/>
      <c r="T135" s="2455"/>
      <c r="U135" s="2455"/>
      <c r="V135" s="2455"/>
      <c r="W135" s="2455"/>
      <c r="X135" s="2455"/>
      <c r="Y135" s="2455"/>
      <c r="Z135" s="2455"/>
      <c r="AA135" s="2455"/>
    </row>
    <row r="136">
      <c r="A136" s="2455"/>
      <c r="B136" s="2455"/>
      <c r="C136" s="2455"/>
      <c r="D136" s="2455"/>
      <c r="E136" s="2455"/>
      <c r="F136" s="2455"/>
      <c r="G136" s="2455"/>
      <c r="H136" s="2455"/>
      <c r="I136" s="2455"/>
      <c r="J136" s="2455"/>
      <c r="K136" s="2455"/>
      <c r="L136" s="2455"/>
      <c r="M136" s="2455"/>
      <c r="N136" s="2455"/>
      <c r="O136" s="2455"/>
      <c r="P136" s="2455"/>
      <c r="Q136" s="2455"/>
      <c r="R136" s="2455"/>
      <c r="S136" s="2455"/>
      <c r="T136" s="2455"/>
      <c r="U136" s="2455"/>
      <c r="V136" s="2455"/>
      <c r="W136" s="2455"/>
      <c r="X136" s="2455"/>
      <c r="Y136" s="2455"/>
      <c r="Z136" s="2455"/>
      <c r="AA136" s="2455"/>
    </row>
    <row r="137">
      <c r="A137" s="2455"/>
      <c r="B137" s="2455"/>
      <c r="C137" s="2455"/>
      <c r="D137" s="2455"/>
      <c r="E137" s="2455"/>
      <c r="F137" s="2455"/>
      <c r="G137" s="2455"/>
      <c r="H137" s="2455"/>
      <c r="I137" s="2455"/>
      <c r="J137" s="2455"/>
      <c r="K137" s="2455"/>
      <c r="L137" s="2455"/>
      <c r="M137" s="2455"/>
      <c r="N137" s="2455"/>
      <c r="O137" s="2455"/>
      <c r="P137" s="2455"/>
      <c r="Q137" s="2455"/>
      <c r="R137" s="2455"/>
      <c r="S137" s="2455"/>
      <c r="T137" s="2455"/>
      <c r="U137" s="2455"/>
      <c r="V137" s="2455"/>
      <c r="W137" s="2455"/>
      <c r="X137" s="2455"/>
      <c r="Y137" s="2455"/>
      <c r="Z137" s="2455"/>
      <c r="AA137" s="2455"/>
    </row>
    <row r="138">
      <c r="A138" s="2455"/>
      <c r="B138" s="2455"/>
      <c r="C138" s="2455"/>
      <c r="D138" s="2455"/>
      <c r="E138" s="2455"/>
      <c r="F138" s="2455"/>
      <c r="G138" s="2455"/>
      <c r="H138" s="2455"/>
      <c r="I138" s="2455"/>
      <c r="J138" s="2455"/>
      <c r="K138" s="2455"/>
      <c r="L138" s="2455"/>
      <c r="M138" s="2455"/>
      <c r="N138" s="2455"/>
      <c r="O138" s="2455"/>
      <c r="P138" s="2455"/>
      <c r="Q138" s="2455"/>
      <c r="R138" s="2455"/>
      <c r="S138" s="2455"/>
      <c r="T138" s="2455"/>
      <c r="U138" s="2455"/>
      <c r="V138" s="2455"/>
      <c r="W138" s="2455"/>
      <c r="X138" s="2455"/>
      <c r="Y138" s="2455"/>
      <c r="Z138" s="2455"/>
      <c r="AA138" s="2455"/>
    </row>
    <row r="139">
      <c r="A139" s="2455"/>
      <c r="B139" s="2455"/>
      <c r="C139" s="2455"/>
      <c r="D139" s="2455"/>
      <c r="E139" s="2455"/>
      <c r="F139" s="2455"/>
      <c r="G139" s="2455"/>
      <c r="H139" s="2455"/>
      <c r="I139" s="2455"/>
      <c r="J139" s="2455"/>
      <c r="K139" s="2455"/>
      <c r="L139" s="2455"/>
      <c r="M139" s="2455"/>
      <c r="N139" s="2455"/>
      <c r="O139" s="2455"/>
      <c r="P139" s="2455"/>
      <c r="Q139" s="2455"/>
      <c r="R139" s="2455"/>
      <c r="S139" s="2455"/>
      <c r="T139" s="2455"/>
      <c r="U139" s="2455"/>
      <c r="V139" s="2455"/>
      <c r="W139" s="2455"/>
      <c r="X139" s="2455"/>
      <c r="Y139" s="2455"/>
      <c r="Z139" s="2455"/>
      <c r="AA139" s="2455"/>
    </row>
    <row r="140">
      <c r="A140" s="2455"/>
      <c r="B140" s="2455"/>
      <c r="C140" s="2455"/>
      <c r="D140" s="2455"/>
      <c r="E140" s="2455"/>
      <c r="F140" s="2455"/>
      <c r="G140" s="2455"/>
      <c r="H140" s="2455"/>
      <c r="I140" s="2455"/>
      <c r="J140" s="2455"/>
      <c r="K140" s="2455"/>
      <c r="L140" s="2455"/>
      <c r="M140" s="2455"/>
      <c r="N140" s="2455"/>
      <c r="O140" s="2455"/>
      <c r="P140" s="2455"/>
      <c r="Q140" s="2455"/>
      <c r="R140" s="2455"/>
      <c r="S140" s="2455"/>
      <c r="T140" s="2455"/>
      <c r="U140" s="2455"/>
      <c r="V140" s="2455"/>
      <c r="W140" s="2455"/>
      <c r="X140" s="2455"/>
      <c r="Y140" s="2455"/>
      <c r="Z140" s="2455"/>
      <c r="AA140" s="2455"/>
    </row>
    <row r="141">
      <c r="A141" s="2455"/>
      <c r="B141" s="2455"/>
      <c r="C141" s="2455"/>
      <c r="D141" s="2455"/>
      <c r="E141" s="2455"/>
      <c r="F141" s="2455"/>
      <c r="G141" s="2455"/>
      <c r="H141" s="2455"/>
      <c r="I141" s="2455"/>
      <c r="J141" s="2455"/>
      <c r="K141" s="2455"/>
      <c r="L141" s="2455"/>
      <c r="M141" s="2455"/>
      <c r="N141" s="2455"/>
      <c r="O141" s="2455"/>
      <c r="P141" s="2455"/>
      <c r="Q141" s="2455"/>
      <c r="R141" s="2455"/>
      <c r="S141" s="2455"/>
      <c r="T141" s="2455"/>
      <c r="U141" s="2455"/>
      <c r="V141" s="2455"/>
      <c r="W141" s="2455"/>
      <c r="X141" s="2455"/>
      <c r="Y141" s="2455"/>
      <c r="Z141" s="2455"/>
      <c r="AA141" s="2455"/>
    </row>
    <row r="142">
      <c r="A142" s="2455"/>
      <c r="B142" s="2455"/>
      <c r="C142" s="2455"/>
      <c r="D142" s="2455"/>
      <c r="E142" s="2455"/>
      <c r="F142" s="2455"/>
      <c r="G142" s="2455"/>
      <c r="H142" s="2455"/>
      <c r="I142" s="2455"/>
      <c r="J142" s="2455"/>
      <c r="K142" s="2455"/>
      <c r="L142" s="2455"/>
      <c r="M142" s="2455"/>
      <c r="N142" s="2455"/>
      <c r="O142" s="2455"/>
      <c r="P142" s="2455"/>
      <c r="Q142" s="2455"/>
      <c r="R142" s="2455"/>
      <c r="S142" s="2455"/>
      <c r="T142" s="2455"/>
      <c r="U142" s="2455"/>
      <c r="V142" s="2455"/>
      <c r="W142" s="2455"/>
      <c r="X142" s="2455"/>
      <c r="Y142" s="2455"/>
      <c r="Z142" s="2455"/>
      <c r="AA142" s="2455"/>
    </row>
    <row r="143">
      <c r="A143" s="2455"/>
      <c r="B143" s="2455"/>
      <c r="C143" s="2455"/>
      <c r="D143" s="2455"/>
      <c r="E143" s="2455"/>
      <c r="F143" s="2455"/>
      <c r="G143" s="2455"/>
      <c r="H143" s="2455"/>
      <c r="I143" s="2455"/>
      <c r="J143" s="2455"/>
      <c r="K143" s="2455"/>
      <c r="L143" s="2455"/>
      <c r="M143" s="2455"/>
      <c r="N143" s="2455"/>
      <c r="O143" s="2455"/>
      <c r="P143" s="2455"/>
      <c r="Q143" s="2455"/>
      <c r="R143" s="2455"/>
      <c r="S143" s="2455"/>
      <c r="T143" s="2455"/>
      <c r="U143" s="2455"/>
      <c r="V143" s="2455"/>
      <c r="W143" s="2455"/>
      <c r="X143" s="2455"/>
      <c r="Y143" s="2455"/>
      <c r="Z143" s="2455"/>
      <c r="AA143" s="2455"/>
    </row>
    <row r="144">
      <c r="A144" s="2455"/>
      <c r="B144" s="2455"/>
      <c r="C144" s="2455"/>
      <c r="D144" s="2455"/>
      <c r="E144" s="2455"/>
      <c r="F144" s="2455"/>
      <c r="G144" s="2455"/>
      <c r="H144" s="2455"/>
      <c r="I144" s="2455"/>
      <c r="J144" s="2455"/>
      <c r="K144" s="2455"/>
      <c r="L144" s="2455"/>
      <c r="M144" s="2455"/>
      <c r="N144" s="2455"/>
      <c r="O144" s="2455"/>
      <c r="P144" s="2455"/>
      <c r="Q144" s="2455"/>
      <c r="R144" s="2455"/>
      <c r="S144" s="2455"/>
      <c r="T144" s="2455"/>
      <c r="U144" s="2455"/>
      <c r="V144" s="2455"/>
      <c r="W144" s="2455"/>
      <c r="X144" s="2455"/>
      <c r="Y144" s="2455"/>
      <c r="Z144" s="2455"/>
      <c r="AA144" s="2455"/>
    </row>
    <row r="145">
      <c r="A145" s="2455"/>
      <c r="B145" s="2455"/>
      <c r="C145" s="2455"/>
      <c r="D145" s="2455"/>
      <c r="E145" s="2455"/>
      <c r="F145" s="2455"/>
      <c r="G145" s="2455"/>
      <c r="H145" s="2455"/>
      <c r="I145" s="2455"/>
      <c r="J145" s="2455"/>
      <c r="K145" s="2455"/>
      <c r="L145" s="2455"/>
      <c r="M145" s="2455"/>
      <c r="N145" s="2455"/>
      <c r="O145" s="2455"/>
      <c r="P145" s="2455"/>
      <c r="Q145" s="2455"/>
      <c r="R145" s="2455"/>
      <c r="S145" s="2455"/>
      <c r="T145" s="2455"/>
      <c r="U145" s="2455"/>
      <c r="V145" s="2455"/>
      <c r="W145" s="2455"/>
      <c r="X145" s="2455"/>
      <c r="Y145" s="2455"/>
      <c r="Z145" s="2455"/>
      <c r="AA145" s="2455"/>
    </row>
    <row r="146">
      <c r="A146" s="2455"/>
      <c r="B146" s="2455"/>
      <c r="C146" s="2455"/>
      <c r="D146" s="2455"/>
      <c r="E146" s="2455"/>
      <c r="F146" s="2455"/>
      <c r="G146" s="2455"/>
      <c r="H146" s="2455"/>
      <c r="I146" s="2455"/>
      <c r="J146" s="2455"/>
      <c r="K146" s="2455"/>
      <c r="L146" s="2455"/>
      <c r="M146" s="2455"/>
      <c r="N146" s="2455"/>
      <c r="O146" s="2455"/>
      <c r="P146" s="2455"/>
      <c r="Q146" s="2455"/>
      <c r="R146" s="2455"/>
      <c r="S146" s="2455"/>
      <c r="T146" s="2455"/>
      <c r="U146" s="2455"/>
      <c r="V146" s="2455"/>
      <c r="W146" s="2455"/>
      <c r="X146" s="2455"/>
      <c r="Y146" s="2455"/>
      <c r="Z146" s="2455"/>
      <c r="AA146" s="2455"/>
    </row>
    <row r="147">
      <c r="A147" s="2455"/>
      <c r="B147" s="2455"/>
      <c r="C147" s="2455"/>
      <c r="D147" s="2455"/>
      <c r="E147" s="2455"/>
      <c r="F147" s="2455"/>
      <c r="G147" s="2455"/>
      <c r="H147" s="2455"/>
      <c r="I147" s="2455"/>
      <c r="J147" s="2455"/>
      <c r="K147" s="2455"/>
      <c r="L147" s="2455"/>
      <c r="M147" s="2455"/>
      <c r="N147" s="2455"/>
      <c r="O147" s="2455"/>
      <c r="P147" s="2455"/>
      <c r="Q147" s="2455"/>
      <c r="R147" s="2455"/>
      <c r="S147" s="2455"/>
      <c r="T147" s="2455"/>
      <c r="U147" s="2455"/>
      <c r="V147" s="2455"/>
      <c r="W147" s="2455"/>
      <c r="X147" s="2455"/>
      <c r="Y147" s="2455"/>
      <c r="Z147" s="2455"/>
      <c r="AA147" s="2455"/>
    </row>
    <row r="148">
      <c r="A148" s="2455"/>
      <c r="B148" s="2455"/>
      <c r="C148" s="2455"/>
      <c r="D148" s="2455"/>
      <c r="E148" s="2455"/>
      <c r="F148" s="2455"/>
      <c r="G148" s="2455"/>
      <c r="H148" s="2455"/>
      <c r="I148" s="2455"/>
      <c r="J148" s="2455"/>
      <c r="K148" s="2455"/>
      <c r="L148" s="2455"/>
      <c r="M148" s="2455"/>
      <c r="N148" s="2455"/>
      <c r="O148" s="2455"/>
      <c r="P148" s="2455"/>
      <c r="Q148" s="2455"/>
      <c r="R148" s="2455"/>
      <c r="S148" s="2455"/>
      <c r="T148" s="2455"/>
      <c r="U148" s="2455"/>
      <c r="V148" s="2455"/>
      <c r="W148" s="2455"/>
      <c r="X148" s="2455"/>
      <c r="Y148" s="2455"/>
      <c r="Z148" s="2455"/>
      <c r="AA148" s="2455"/>
    </row>
    <row r="149">
      <c r="A149" s="2455"/>
      <c r="B149" s="2455"/>
      <c r="C149" s="2455"/>
      <c r="D149" s="2455"/>
      <c r="E149" s="2455"/>
      <c r="F149" s="2455"/>
      <c r="G149" s="2455"/>
      <c r="H149" s="2455"/>
      <c r="I149" s="2455"/>
      <c r="J149" s="2455"/>
      <c r="K149" s="2455"/>
      <c r="L149" s="2455"/>
      <c r="M149" s="2455"/>
      <c r="N149" s="2455"/>
      <c r="O149" s="2455"/>
      <c r="P149" s="2455"/>
      <c r="Q149" s="2455"/>
      <c r="R149" s="2455"/>
      <c r="S149" s="2455"/>
      <c r="T149" s="2455"/>
      <c r="U149" s="2455"/>
      <c r="V149" s="2455"/>
      <c r="W149" s="2455"/>
      <c r="X149" s="2455"/>
      <c r="Y149" s="2455"/>
      <c r="Z149" s="2455"/>
      <c r="AA149" s="2455"/>
    </row>
    <row r="150">
      <c r="A150" s="2455"/>
      <c r="B150" s="2455"/>
      <c r="C150" s="2455"/>
      <c r="D150" s="2455"/>
      <c r="E150" s="2455"/>
      <c r="F150" s="2455"/>
      <c r="G150" s="2455"/>
      <c r="H150" s="2455"/>
      <c r="I150" s="2455"/>
      <c r="J150" s="2455"/>
      <c r="K150" s="2455"/>
      <c r="L150" s="2455"/>
      <c r="M150" s="2455"/>
      <c r="N150" s="2455"/>
      <c r="O150" s="2455"/>
      <c r="P150" s="2455"/>
      <c r="Q150" s="2455"/>
      <c r="R150" s="2455"/>
      <c r="S150" s="2455"/>
      <c r="T150" s="2455"/>
      <c r="U150" s="2455"/>
      <c r="V150" s="2455"/>
      <c r="W150" s="2455"/>
      <c r="X150" s="2455"/>
      <c r="Y150" s="2455"/>
      <c r="Z150" s="2455"/>
      <c r="AA150" s="2455"/>
    </row>
    <row r="151">
      <c r="A151" s="2455"/>
      <c r="B151" s="2455"/>
      <c r="C151" s="2455"/>
      <c r="D151" s="2455"/>
      <c r="E151" s="2455"/>
      <c r="F151" s="2455"/>
      <c r="G151" s="2455"/>
      <c r="H151" s="2455"/>
      <c r="I151" s="2455"/>
      <c r="J151" s="2455"/>
      <c r="K151" s="2455"/>
      <c r="L151" s="2455"/>
      <c r="M151" s="2455"/>
      <c r="N151" s="2455"/>
      <c r="O151" s="2455"/>
      <c r="P151" s="2455"/>
      <c r="Q151" s="2455"/>
      <c r="R151" s="2455"/>
      <c r="S151" s="2455"/>
      <c r="T151" s="2455"/>
      <c r="U151" s="2455"/>
      <c r="V151" s="2455"/>
      <c r="W151" s="2455"/>
      <c r="X151" s="2455"/>
      <c r="Y151" s="2455"/>
      <c r="Z151" s="2455"/>
      <c r="AA151" s="2455"/>
    </row>
    <row r="152">
      <c r="A152" s="2455"/>
      <c r="B152" s="2455"/>
      <c r="C152" s="2455"/>
      <c r="D152" s="2455"/>
      <c r="E152" s="2455"/>
      <c r="F152" s="2455"/>
      <c r="G152" s="2455"/>
      <c r="H152" s="2455"/>
      <c r="I152" s="2455"/>
      <c r="J152" s="2455"/>
      <c r="K152" s="2455"/>
      <c r="L152" s="2455"/>
      <c r="M152" s="2455"/>
      <c r="N152" s="2455"/>
      <c r="O152" s="2455"/>
      <c r="P152" s="2455"/>
      <c r="Q152" s="2455"/>
      <c r="R152" s="2455"/>
      <c r="S152" s="2455"/>
      <c r="T152" s="2455"/>
      <c r="U152" s="2455"/>
      <c r="V152" s="2455"/>
      <c r="W152" s="2455"/>
      <c r="X152" s="2455"/>
      <c r="Y152" s="2455"/>
      <c r="Z152" s="2455"/>
      <c r="AA152" s="2455"/>
    </row>
    <row r="153">
      <c r="A153" s="2455"/>
      <c r="B153" s="2455"/>
      <c r="C153" s="2455"/>
      <c r="D153" s="2455"/>
      <c r="E153" s="2455"/>
      <c r="F153" s="2455"/>
      <c r="G153" s="2455"/>
      <c r="H153" s="2455"/>
      <c r="I153" s="2455"/>
      <c r="J153" s="2455"/>
      <c r="K153" s="2455"/>
      <c r="L153" s="2455"/>
      <c r="M153" s="2455"/>
      <c r="N153" s="2455"/>
      <c r="O153" s="2455"/>
      <c r="P153" s="2455"/>
      <c r="Q153" s="2455"/>
      <c r="R153" s="2455"/>
      <c r="S153" s="2455"/>
      <c r="T153" s="2455"/>
      <c r="U153" s="2455"/>
      <c r="V153" s="2455"/>
      <c r="W153" s="2455"/>
      <c r="X153" s="2455"/>
      <c r="Y153" s="2455"/>
      <c r="Z153" s="2455"/>
      <c r="AA153" s="2455"/>
    </row>
    <row r="154">
      <c r="A154" s="2455"/>
      <c r="B154" s="2455"/>
      <c r="C154" s="2455"/>
      <c r="D154" s="2455"/>
      <c r="E154" s="2455"/>
      <c r="F154" s="2455"/>
      <c r="G154" s="2455"/>
      <c r="H154" s="2455"/>
      <c r="I154" s="2455"/>
      <c r="J154" s="2455"/>
      <c r="K154" s="2455"/>
      <c r="L154" s="2455"/>
      <c r="M154" s="2455"/>
      <c r="N154" s="2455"/>
      <c r="O154" s="2455"/>
      <c r="P154" s="2455"/>
      <c r="Q154" s="2455"/>
      <c r="R154" s="2455"/>
      <c r="S154" s="2455"/>
      <c r="T154" s="2455"/>
      <c r="U154" s="2455"/>
      <c r="V154" s="2455"/>
      <c r="W154" s="2455"/>
      <c r="X154" s="2455"/>
      <c r="Y154" s="2455"/>
      <c r="Z154" s="2455"/>
      <c r="AA154" s="2455"/>
    </row>
    <row r="155">
      <c r="A155" s="2455"/>
      <c r="B155" s="2455"/>
      <c r="C155" s="2455"/>
      <c r="D155" s="2455"/>
      <c r="E155" s="2455"/>
      <c r="F155" s="2455"/>
      <c r="G155" s="2455"/>
      <c r="H155" s="2455"/>
      <c r="I155" s="2455"/>
      <c r="J155" s="2455"/>
      <c r="K155" s="2455"/>
      <c r="L155" s="2455"/>
      <c r="M155" s="2455"/>
      <c r="N155" s="2455"/>
      <c r="O155" s="2455"/>
      <c r="P155" s="2455"/>
      <c r="Q155" s="2455"/>
      <c r="R155" s="2455"/>
      <c r="S155" s="2455"/>
      <c r="T155" s="2455"/>
      <c r="U155" s="2455"/>
      <c r="V155" s="2455"/>
      <c r="W155" s="2455"/>
      <c r="X155" s="2455"/>
      <c r="Y155" s="2455"/>
      <c r="Z155" s="2455"/>
      <c r="AA155" s="2455"/>
    </row>
    <row r="156">
      <c r="A156" s="2455"/>
      <c r="B156" s="2455"/>
      <c r="C156" s="2455"/>
      <c r="D156" s="2455"/>
      <c r="E156" s="2455"/>
      <c r="F156" s="2455"/>
      <c r="G156" s="2455"/>
      <c r="H156" s="2455"/>
      <c r="I156" s="2455"/>
      <c r="J156" s="2455"/>
      <c r="K156" s="2455"/>
      <c r="L156" s="2455"/>
      <c r="M156" s="2455"/>
      <c r="N156" s="2455"/>
      <c r="O156" s="2455"/>
      <c r="P156" s="2455"/>
      <c r="Q156" s="2455"/>
      <c r="R156" s="2455"/>
      <c r="S156" s="2455"/>
      <c r="T156" s="2455"/>
      <c r="U156" s="2455"/>
      <c r="V156" s="2455"/>
      <c r="W156" s="2455"/>
      <c r="X156" s="2455"/>
      <c r="Y156" s="2455"/>
      <c r="Z156" s="2455"/>
      <c r="AA156" s="2455"/>
    </row>
    <row r="157">
      <c r="A157" s="2455"/>
      <c r="B157" s="2455"/>
      <c r="C157" s="2455"/>
      <c r="D157" s="2455"/>
      <c r="E157" s="2455"/>
      <c r="F157" s="2455"/>
      <c r="G157" s="2455"/>
      <c r="H157" s="2455"/>
      <c r="I157" s="2455"/>
      <c r="J157" s="2455"/>
      <c r="K157" s="2455"/>
      <c r="L157" s="2455"/>
      <c r="M157" s="2455"/>
      <c r="N157" s="2455"/>
      <c r="O157" s="2455"/>
      <c r="P157" s="2455"/>
      <c r="Q157" s="2455"/>
      <c r="R157" s="2455"/>
      <c r="S157" s="2455"/>
      <c r="T157" s="2455"/>
      <c r="U157" s="2455"/>
      <c r="V157" s="2455"/>
      <c r="W157" s="2455"/>
      <c r="X157" s="2455"/>
      <c r="Y157" s="2455"/>
      <c r="Z157" s="2455"/>
      <c r="AA157" s="2455"/>
    </row>
    <row r="158">
      <c r="A158" s="2455"/>
      <c r="B158" s="2455"/>
      <c r="C158" s="2455"/>
      <c r="D158" s="2455"/>
      <c r="E158" s="2455"/>
      <c r="F158" s="2455"/>
      <c r="G158" s="2455"/>
      <c r="H158" s="2455"/>
      <c r="I158" s="2455"/>
      <c r="J158" s="2455"/>
      <c r="K158" s="2455"/>
      <c r="L158" s="2455"/>
      <c r="M158" s="2455"/>
      <c r="N158" s="2455"/>
      <c r="O158" s="2455"/>
      <c r="P158" s="2455"/>
      <c r="Q158" s="2455"/>
      <c r="R158" s="2455"/>
      <c r="S158" s="2455"/>
      <c r="T158" s="2455"/>
      <c r="U158" s="2455"/>
      <c r="V158" s="2455"/>
      <c r="W158" s="2455"/>
      <c r="X158" s="2455"/>
      <c r="Y158" s="2455"/>
      <c r="Z158" s="2455"/>
      <c r="AA158" s="2455"/>
    </row>
    <row r="159">
      <c r="A159" s="2455"/>
      <c r="B159" s="2455"/>
      <c r="C159" s="2455"/>
      <c r="D159" s="2455"/>
      <c r="E159" s="2455"/>
      <c r="F159" s="2455"/>
      <c r="G159" s="2455"/>
      <c r="H159" s="2455"/>
      <c r="I159" s="2455"/>
      <c r="J159" s="2455"/>
      <c r="K159" s="2455"/>
      <c r="L159" s="2455"/>
      <c r="M159" s="2455"/>
      <c r="N159" s="2455"/>
      <c r="O159" s="2455"/>
      <c r="P159" s="2455"/>
      <c r="Q159" s="2455"/>
      <c r="R159" s="2455"/>
      <c r="S159" s="2455"/>
      <c r="T159" s="2455"/>
      <c r="U159" s="2455"/>
      <c r="V159" s="2455"/>
      <c r="W159" s="2455"/>
      <c r="X159" s="2455"/>
      <c r="Y159" s="2455"/>
      <c r="Z159" s="2455"/>
      <c r="AA159" s="2455"/>
    </row>
    <row r="160">
      <c r="A160" s="2455"/>
      <c r="B160" s="2455"/>
      <c r="C160" s="2455"/>
      <c r="D160" s="2455"/>
      <c r="E160" s="2455"/>
      <c r="F160" s="2455"/>
      <c r="G160" s="2455"/>
      <c r="H160" s="2455"/>
      <c r="I160" s="2455"/>
      <c r="J160" s="2455"/>
      <c r="K160" s="2455"/>
      <c r="L160" s="2455"/>
      <c r="M160" s="2455"/>
      <c r="N160" s="2455"/>
      <c r="O160" s="2455"/>
      <c r="P160" s="2455"/>
      <c r="Q160" s="2455"/>
      <c r="R160" s="2455"/>
      <c r="S160" s="2455"/>
      <c r="T160" s="2455"/>
      <c r="U160" s="2455"/>
      <c r="V160" s="2455"/>
      <c r="W160" s="2455"/>
      <c r="X160" s="2455"/>
      <c r="Y160" s="2455"/>
      <c r="Z160" s="2455"/>
      <c r="AA160" s="2455"/>
    </row>
    <row r="161">
      <c r="A161" s="2455"/>
      <c r="B161" s="2455"/>
      <c r="C161" s="2455"/>
      <c r="D161" s="2455"/>
      <c r="E161" s="2455"/>
      <c r="F161" s="2455"/>
      <c r="G161" s="2455"/>
      <c r="H161" s="2455"/>
      <c r="I161" s="2455"/>
      <c r="J161" s="2455"/>
      <c r="K161" s="2455"/>
      <c r="L161" s="2455"/>
      <c r="M161" s="2455"/>
      <c r="N161" s="2455"/>
      <c r="O161" s="2455"/>
      <c r="P161" s="2455"/>
      <c r="Q161" s="2455"/>
      <c r="R161" s="2455"/>
      <c r="S161" s="2455"/>
      <c r="T161" s="2455"/>
      <c r="U161" s="2455"/>
      <c r="V161" s="2455"/>
      <c r="W161" s="2455"/>
      <c r="X161" s="2455"/>
      <c r="Y161" s="2455"/>
      <c r="Z161" s="2455"/>
      <c r="AA161" s="2455"/>
    </row>
    <row r="162">
      <c r="A162" s="2455"/>
      <c r="B162" s="2455"/>
      <c r="C162" s="2455"/>
      <c r="D162" s="2455"/>
      <c r="E162" s="2455"/>
      <c r="F162" s="2455"/>
      <c r="G162" s="2455"/>
      <c r="H162" s="2455"/>
      <c r="I162" s="2455"/>
      <c r="J162" s="2455"/>
      <c r="K162" s="2455"/>
      <c r="L162" s="2455"/>
      <c r="M162" s="2455"/>
      <c r="N162" s="2455"/>
      <c r="O162" s="2455"/>
      <c r="P162" s="2455"/>
      <c r="Q162" s="2455"/>
      <c r="R162" s="2455"/>
      <c r="S162" s="2455"/>
      <c r="T162" s="2455"/>
      <c r="U162" s="2455"/>
      <c r="V162" s="2455"/>
      <c r="W162" s="2455"/>
      <c r="X162" s="2455"/>
      <c r="Y162" s="2455"/>
      <c r="Z162" s="2455"/>
      <c r="AA162" s="2455"/>
    </row>
    <row r="163">
      <c r="A163" s="2455"/>
      <c r="B163" s="2455"/>
      <c r="C163" s="2455"/>
      <c r="D163" s="2455"/>
      <c r="E163" s="2455"/>
      <c r="F163" s="2455"/>
      <c r="G163" s="2455"/>
      <c r="H163" s="2455"/>
      <c r="I163" s="2455"/>
      <c r="J163" s="2455"/>
      <c r="K163" s="2455"/>
      <c r="L163" s="2455"/>
      <c r="M163" s="2455"/>
      <c r="N163" s="2455"/>
      <c r="O163" s="2455"/>
      <c r="P163" s="2455"/>
      <c r="Q163" s="2455"/>
      <c r="R163" s="2455"/>
      <c r="S163" s="2455"/>
      <c r="T163" s="2455"/>
      <c r="U163" s="2455"/>
      <c r="V163" s="2455"/>
      <c r="W163" s="2455"/>
      <c r="X163" s="2455"/>
      <c r="Y163" s="2455"/>
      <c r="Z163" s="2455"/>
      <c r="AA163" s="2455"/>
    </row>
    <row r="164">
      <c r="A164" s="2455"/>
      <c r="B164" s="2455"/>
      <c r="C164" s="2455"/>
      <c r="D164" s="2455"/>
      <c r="E164" s="2455"/>
      <c r="F164" s="2455"/>
      <c r="G164" s="2455"/>
      <c r="H164" s="2455"/>
      <c r="I164" s="2455"/>
      <c r="J164" s="2455"/>
      <c r="K164" s="2455"/>
      <c r="L164" s="2455"/>
      <c r="M164" s="2455"/>
      <c r="N164" s="2455"/>
      <c r="O164" s="2455"/>
      <c r="P164" s="2455"/>
      <c r="Q164" s="2455"/>
      <c r="R164" s="2455"/>
      <c r="S164" s="2455"/>
      <c r="T164" s="2455"/>
      <c r="U164" s="2455"/>
      <c r="V164" s="2455"/>
      <c r="W164" s="2455"/>
      <c r="X164" s="2455"/>
      <c r="Y164" s="2455"/>
      <c r="Z164" s="2455"/>
      <c r="AA164" s="2455"/>
    </row>
    <row r="165">
      <c r="A165" s="2455"/>
      <c r="B165" s="2455"/>
      <c r="C165" s="2455"/>
      <c r="D165" s="2455"/>
      <c r="E165" s="2455"/>
      <c r="F165" s="2455"/>
      <c r="G165" s="2455"/>
      <c r="H165" s="2455"/>
      <c r="I165" s="2455"/>
      <c r="J165" s="2455"/>
      <c r="K165" s="2455"/>
      <c r="L165" s="2455"/>
      <c r="M165" s="2455"/>
      <c r="N165" s="2455"/>
      <c r="O165" s="2455"/>
      <c r="P165" s="2455"/>
      <c r="Q165" s="2455"/>
      <c r="R165" s="2455"/>
      <c r="S165" s="2455"/>
      <c r="T165" s="2455"/>
      <c r="U165" s="2455"/>
      <c r="V165" s="2455"/>
      <c r="W165" s="2455"/>
      <c r="X165" s="2455"/>
      <c r="Y165" s="2455"/>
      <c r="Z165" s="2455"/>
      <c r="AA165" s="2455"/>
    </row>
    <row r="166">
      <c r="A166" s="2455"/>
      <c r="B166" s="2455"/>
      <c r="C166" s="2455"/>
      <c r="D166" s="2455"/>
      <c r="E166" s="2455"/>
      <c r="F166" s="2455"/>
      <c r="G166" s="2455"/>
      <c r="H166" s="2455"/>
      <c r="I166" s="2455"/>
      <c r="J166" s="2455"/>
      <c r="K166" s="2455"/>
      <c r="L166" s="2455"/>
      <c r="M166" s="2455"/>
      <c r="N166" s="2455"/>
      <c r="O166" s="2455"/>
      <c r="P166" s="2455"/>
      <c r="Q166" s="2455"/>
      <c r="R166" s="2455"/>
      <c r="S166" s="2455"/>
      <c r="T166" s="2455"/>
      <c r="U166" s="2455"/>
      <c r="V166" s="2455"/>
      <c r="W166" s="2455"/>
      <c r="X166" s="2455"/>
      <c r="Y166" s="2455"/>
      <c r="Z166" s="2455"/>
      <c r="AA166" s="2455"/>
    </row>
    <row r="167">
      <c r="A167" s="2455"/>
      <c r="B167" s="2455"/>
      <c r="C167" s="2455"/>
      <c r="D167" s="2455"/>
      <c r="E167" s="2455"/>
      <c r="F167" s="2455"/>
      <c r="G167" s="2455"/>
      <c r="H167" s="2455"/>
      <c r="I167" s="2455"/>
      <c r="J167" s="2455"/>
      <c r="K167" s="2455"/>
      <c r="L167" s="2455"/>
      <c r="M167" s="2455"/>
      <c r="N167" s="2455"/>
      <c r="O167" s="2455"/>
      <c r="P167" s="2455"/>
      <c r="Q167" s="2455"/>
      <c r="R167" s="2455"/>
      <c r="S167" s="2455"/>
      <c r="T167" s="2455"/>
      <c r="U167" s="2455"/>
      <c r="V167" s="2455"/>
      <c r="W167" s="2455"/>
      <c r="X167" s="2455"/>
      <c r="Y167" s="2455"/>
      <c r="Z167" s="2455"/>
      <c r="AA167" s="2455"/>
    </row>
    <row r="168">
      <c r="A168" s="2455"/>
      <c r="B168" s="2455"/>
      <c r="C168" s="2455"/>
      <c r="D168" s="2455"/>
      <c r="E168" s="2455"/>
      <c r="F168" s="2455"/>
      <c r="G168" s="2455"/>
      <c r="H168" s="2455"/>
      <c r="I168" s="2455"/>
      <c r="J168" s="2455"/>
      <c r="K168" s="2455"/>
      <c r="L168" s="2455"/>
      <c r="M168" s="2455"/>
      <c r="N168" s="2455"/>
      <c r="O168" s="2455"/>
      <c r="P168" s="2455"/>
      <c r="Q168" s="2455"/>
      <c r="R168" s="2455"/>
      <c r="S168" s="2455"/>
      <c r="T168" s="2455"/>
      <c r="U168" s="2455"/>
      <c r="V168" s="2455"/>
      <c r="W168" s="2455"/>
      <c r="X168" s="2455"/>
      <c r="Y168" s="2455"/>
      <c r="Z168" s="2455"/>
      <c r="AA168" s="2455"/>
    </row>
    <row r="169">
      <c r="A169" s="2455"/>
      <c r="B169" s="2455"/>
      <c r="C169" s="2455"/>
      <c r="D169" s="2455"/>
      <c r="E169" s="2455"/>
      <c r="F169" s="2455"/>
      <c r="G169" s="2455"/>
      <c r="H169" s="2455"/>
      <c r="I169" s="2455"/>
      <c r="J169" s="2455"/>
      <c r="K169" s="2455"/>
      <c r="L169" s="2455"/>
      <c r="M169" s="2455"/>
      <c r="N169" s="2455"/>
      <c r="O169" s="2455"/>
      <c r="P169" s="2455"/>
      <c r="Q169" s="2455"/>
      <c r="R169" s="2455"/>
      <c r="S169" s="2455"/>
      <c r="T169" s="2455"/>
      <c r="U169" s="2455"/>
      <c r="V169" s="2455"/>
      <c r="W169" s="2455"/>
      <c r="X169" s="2455"/>
      <c r="Y169" s="2455"/>
      <c r="Z169" s="2455"/>
      <c r="AA169" s="2455"/>
    </row>
    <row r="170">
      <c r="A170" s="2455"/>
      <c r="B170" s="2455"/>
      <c r="C170" s="2455"/>
      <c r="D170" s="2455"/>
      <c r="E170" s="2455"/>
      <c r="F170" s="2455"/>
      <c r="G170" s="2455"/>
      <c r="H170" s="2455"/>
      <c r="I170" s="2455"/>
      <c r="J170" s="2455"/>
      <c r="K170" s="2455"/>
      <c r="L170" s="2455"/>
      <c r="M170" s="2455"/>
      <c r="N170" s="2455"/>
      <c r="O170" s="2455"/>
      <c r="P170" s="2455"/>
      <c r="Q170" s="2455"/>
      <c r="R170" s="2455"/>
      <c r="S170" s="2455"/>
      <c r="T170" s="2455"/>
      <c r="U170" s="2455"/>
      <c r="V170" s="2455"/>
      <c r="W170" s="2455"/>
      <c r="X170" s="2455"/>
      <c r="Y170" s="2455"/>
      <c r="Z170" s="2455"/>
      <c r="AA170" s="2455"/>
    </row>
    <row r="171">
      <c r="A171" s="2455"/>
      <c r="B171" s="2455"/>
      <c r="C171" s="2455"/>
      <c r="D171" s="2455"/>
      <c r="E171" s="2455"/>
      <c r="F171" s="2455"/>
      <c r="G171" s="2455"/>
      <c r="H171" s="2455"/>
      <c r="I171" s="2455"/>
      <c r="J171" s="2455"/>
      <c r="K171" s="2455"/>
      <c r="L171" s="2455"/>
      <c r="M171" s="2455"/>
      <c r="N171" s="2455"/>
      <c r="O171" s="2455"/>
      <c r="P171" s="2455"/>
      <c r="Q171" s="2455"/>
      <c r="R171" s="2455"/>
      <c r="S171" s="2455"/>
      <c r="T171" s="2455"/>
      <c r="U171" s="2455"/>
      <c r="V171" s="2455"/>
      <c r="W171" s="2455"/>
      <c r="X171" s="2455"/>
      <c r="Y171" s="2455"/>
      <c r="Z171" s="2455"/>
      <c r="AA171" s="2455"/>
    </row>
    <row r="172">
      <c r="A172" s="2455"/>
      <c r="B172" s="2455"/>
      <c r="C172" s="2455"/>
      <c r="D172" s="2455"/>
      <c r="E172" s="2455"/>
      <c r="F172" s="2455"/>
      <c r="G172" s="2455"/>
      <c r="H172" s="2455"/>
      <c r="I172" s="2455"/>
      <c r="J172" s="2455"/>
      <c r="K172" s="2455"/>
      <c r="L172" s="2455"/>
      <c r="M172" s="2455"/>
      <c r="N172" s="2455"/>
      <c r="O172" s="2455"/>
      <c r="P172" s="2455"/>
      <c r="Q172" s="2455"/>
      <c r="R172" s="2455"/>
      <c r="S172" s="2455"/>
      <c r="T172" s="2455"/>
      <c r="U172" s="2455"/>
      <c r="V172" s="2455"/>
      <c r="W172" s="2455"/>
      <c r="X172" s="2455"/>
      <c r="Y172" s="2455"/>
      <c r="Z172" s="2455"/>
      <c r="AA172" s="2455"/>
    </row>
    <row r="173">
      <c r="A173" s="2455"/>
      <c r="B173" s="2455"/>
      <c r="C173" s="2455"/>
      <c r="D173" s="2455"/>
      <c r="E173" s="2455"/>
      <c r="F173" s="2455"/>
      <c r="G173" s="2455"/>
      <c r="H173" s="2455"/>
      <c r="I173" s="2455"/>
      <c r="J173" s="2455"/>
      <c r="K173" s="2455"/>
      <c r="L173" s="2455"/>
      <c r="M173" s="2455"/>
      <c r="N173" s="2455"/>
      <c r="O173" s="2455"/>
      <c r="P173" s="2455"/>
      <c r="Q173" s="2455"/>
      <c r="R173" s="2455"/>
      <c r="S173" s="2455"/>
      <c r="T173" s="2455"/>
      <c r="U173" s="2455"/>
      <c r="V173" s="2455"/>
      <c r="W173" s="2455"/>
      <c r="X173" s="2455"/>
      <c r="Y173" s="2455"/>
      <c r="Z173" s="2455"/>
      <c r="AA173" s="2455"/>
    </row>
    <row r="174">
      <c r="A174" s="2455"/>
      <c r="B174" s="2455"/>
      <c r="C174" s="2455"/>
      <c r="D174" s="2455"/>
      <c r="E174" s="2455"/>
      <c r="F174" s="2455"/>
      <c r="G174" s="2455"/>
      <c r="H174" s="2455"/>
      <c r="I174" s="2455"/>
      <c r="J174" s="2455"/>
      <c r="K174" s="2455"/>
      <c r="L174" s="2455"/>
      <c r="M174" s="2455"/>
      <c r="N174" s="2455"/>
      <c r="O174" s="2455"/>
      <c r="P174" s="2455"/>
      <c r="Q174" s="2455"/>
      <c r="R174" s="2455"/>
      <c r="S174" s="2455"/>
      <c r="T174" s="2455"/>
      <c r="U174" s="2455"/>
      <c r="V174" s="2455"/>
      <c r="W174" s="2455"/>
      <c r="X174" s="2455"/>
      <c r="Y174" s="2455"/>
      <c r="Z174" s="2455"/>
      <c r="AA174" s="2455"/>
    </row>
    <row r="175">
      <c r="A175" s="2455"/>
      <c r="B175" s="2455"/>
      <c r="C175" s="2455"/>
      <c r="D175" s="2455"/>
      <c r="E175" s="2455"/>
      <c r="F175" s="2455"/>
      <c r="G175" s="2455"/>
      <c r="H175" s="2455"/>
      <c r="I175" s="2455"/>
      <c r="J175" s="2455"/>
      <c r="K175" s="2455"/>
      <c r="L175" s="2455"/>
      <c r="M175" s="2455"/>
      <c r="N175" s="2455"/>
      <c r="O175" s="2455"/>
      <c r="P175" s="2455"/>
      <c r="Q175" s="2455"/>
      <c r="R175" s="2455"/>
      <c r="S175" s="2455"/>
      <c r="T175" s="2455"/>
      <c r="U175" s="2455"/>
      <c r="V175" s="2455"/>
      <c r="W175" s="2455"/>
      <c r="X175" s="2455"/>
      <c r="Y175" s="2455"/>
      <c r="Z175" s="2455"/>
      <c r="AA175" s="2455"/>
    </row>
    <row r="176">
      <c r="A176" s="2455"/>
      <c r="B176" s="2455"/>
      <c r="C176" s="2455"/>
      <c r="D176" s="2455"/>
      <c r="E176" s="2455"/>
      <c r="F176" s="2455"/>
      <c r="G176" s="2455"/>
      <c r="H176" s="2455"/>
      <c r="I176" s="2455"/>
      <c r="J176" s="2455"/>
      <c r="K176" s="2455"/>
      <c r="L176" s="2455"/>
      <c r="M176" s="2455"/>
      <c r="N176" s="2455"/>
      <c r="O176" s="2455"/>
      <c r="P176" s="2455"/>
      <c r="Q176" s="2455"/>
      <c r="R176" s="2455"/>
      <c r="S176" s="2455"/>
      <c r="T176" s="2455"/>
      <c r="U176" s="2455"/>
      <c r="V176" s="2455"/>
      <c r="W176" s="2455"/>
      <c r="X176" s="2455"/>
      <c r="Y176" s="2455"/>
      <c r="Z176" s="2455"/>
      <c r="AA176" s="2455"/>
    </row>
    <row r="177">
      <c r="A177" s="2455"/>
      <c r="B177" s="2455"/>
      <c r="C177" s="2455"/>
      <c r="D177" s="2455"/>
      <c r="E177" s="2455"/>
      <c r="F177" s="2455"/>
      <c r="G177" s="2455"/>
      <c r="H177" s="2455"/>
      <c r="I177" s="2455"/>
      <c r="J177" s="2455"/>
      <c r="K177" s="2455"/>
      <c r="L177" s="2455"/>
      <c r="M177" s="2455"/>
      <c r="N177" s="2455"/>
      <c r="O177" s="2455"/>
      <c r="P177" s="2455"/>
      <c r="Q177" s="2455"/>
      <c r="R177" s="2455"/>
      <c r="S177" s="2455"/>
      <c r="T177" s="2455"/>
      <c r="U177" s="2455"/>
      <c r="V177" s="2455"/>
      <c r="W177" s="2455"/>
      <c r="X177" s="2455"/>
      <c r="Y177" s="2455"/>
      <c r="Z177" s="2455"/>
      <c r="AA177" s="2455"/>
    </row>
    <row r="178">
      <c r="A178" s="2455"/>
      <c r="B178" s="2455"/>
      <c r="C178" s="2455"/>
      <c r="D178" s="2455"/>
      <c r="E178" s="2455"/>
      <c r="F178" s="2455"/>
      <c r="G178" s="2455"/>
      <c r="H178" s="2455"/>
      <c r="I178" s="2455"/>
      <c r="J178" s="2455"/>
      <c r="K178" s="2455"/>
      <c r="L178" s="2455"/>
      <c r="M178" s="2455"/>
      <c r="N178" s="2455"/>
      <c r="O178" s="2455"/>
      <c r="P178" s="2455"/>
      <c r="Q178" s="2455"/>
      <c r="R178" s="2455"/>
      <c r="S178" s="2455"/>
      <c r="T178" s="2455"/>
      <c r="U178" s="2455"/>
      <c r="V178" s="2455"/>
      <c r="W178" s="2455"/>
      <c r="X178" s="2455"/>
      <c r="Y178" s="2455"/>
      <c r="Z178" s="2455"/>
      <c r="AA178" s="2455"/>
    </row>
    <row r="179">
      <c r="A179" s="2455"/>
      <c r="B179" s="2455"/>
      <c r="C179" s="2455"/>
      <c r="D179" s="2455"/>
      <c r="E179" s="2455"/>
      <c r="F179" s="2455"/>
      <c r="G179" s="2455"/>
      <c r="H179" s="2455"/>
      <c r="I179" s="2455"/>
      <c r="J179" s="2455"/>
      <c r="K179" s="2455"/>
      <c r="L179" s="2455"/>
      <c r="M179" s="2455"/>
      <c r="N179" s="2455"/>
      <c r="O179" s="2455"/>
      <c r="P179" s="2455"/>
      <c r="Q179" s="2455"/>
      <c r="R179" s="2455"/>
      <c r="S179" s="2455"/>
      <c r="T179" s="2455"/>
      <c r="U179" s="2455"/>
      <c r="V179" s="2455"/>
      <c r="W179" s="2455"/>
      <c r="X179" s="2455"/>
      <c r="Y179" s="2455"/>
      <c r="Z179" s="2455"/>
      <c r="AA179" s="2455"/>
    </row>
    <row r="180">
      <c r="A180" s="2455"/>
      <c r="B180" s="2455"/>
      <c r="C180" s="2455"/>
      <c r="D180" s="2455"/>
      <c r="E180" s="2455"/>
      <c r="F180" s="2455"/>
      <c r="G180" s="2455"/>
      <c r="H180" s="2455"/>
      <c r="I180" s="2455"/>
      <c r="J180" s="2455"/>
      <c r="K180" s="2455"/>
      <c r="L180" s="2455"/>
      <c r="M180" s="2455"/>
      <c r="N180" s="2455"/>
      <c r="O180" s="2455"/>
      <c r="P180" s="2455"/>
      <c r="Q180" s="2455"/>
      <c r="R180" s="2455"/>
      <c r="S180" s="2455"/>
      <c r="T180" s="2455"/>
      <c r="U180" s="2455"/>
      <c r="V180" s="2455"/>
      <c r="W180" s="2455"/>
      <c r="X180" s="2455"/>
      <c r="Y180" s="2455"/>
      <c r="Z180" s="2455"/>
      <c r="AA180" s="2455"/>
    </row>
    <row r="181">
      <c r="A181" s="2455"/>
      <c r="B181" s="2455"/>
      <c r="C181" s="2455"/>
      <c r="D181" s="2455"/>
      <c r="E181" s="2455"/>
      <c r="F181" s="2455"/>
      <c r="G181" s="2455"/>
      <c r="H181" s="2455"/>
      <c r="I181" s="2455"/>
      <c r="J181" s="2455"/>
      <c r="K181" s="2455"/>
      <c r="L181" s="2455"/>
      <c r="M181" s="2455"/>
      <c r="N181" s="2455"/>
      <c r="O181" s="2455"/>
      <c r="P181" s="2455"/>
      <c r="Q181" s="2455"/>
      <c r="R181" s="2455"/>
      <c r="S181" s="2455"/>
      <c r="T181" s="2455"/>
      <c r="U181" s="2455"/>
      <c r="V181" s="2455"/>
      <c r="W181" s="2455"/>
      <c r="X181" s="2455"/>
      <c r="Y181" s="2455"/>
      <c r="Z181" s="2455"/>
      <c r="AA181" s="2455"/>
    </row>
    <row r="182">
      <c r="A182" s="2455"/>
      <c r="B182" s="2455"/>
      <c r="C182" s="2455"/>
      <c r="D182" s="2455"/>
      <c r="E182" s="2455"/>
      <c r="F182" s="2455"/>
      <c r="G182" s="2455"/>
      <c r="H182" s="2455"/>
      <c r="I182" s="2455"/>
      <c r="J182" s="2455"/>
      <c r="K182" s="2455"/>
      <c r="L182" s="2455"/>
      <c r="M182" s="2455"/>
      <c r="N182" s="2455"/>
      <c r="O182" s="2455"/>
      <c r="P182" s="2455"/>
      <c r="Q182" s="2455"/>
      <c r="R182" s="2455"/>
      <c r="S182" s="2455"/>
      <c r="T182" s="2455"/>
      <c r="U182" s="2455"/>
      <c r="V182" s="2455"/>
      <c r="W182" s="2455"/>
      <c r="X182" s="2455"/>
      <c r="Y182" s="2455"/>
      <c r="Z182" s="2455"/>
      <c r="AA182" s="2455"/>
    </row>
    <row r="183">
      <c r="A183" s="2455"/>
      <c r="B183" s="2455"/>
      <c r="C183" s="2455"/>
      <c r="D183" s="2455"/>
      <c r="E183" s="2455"/>
      <c r="F183" s="2455"/>
      <c r="G183" s="2455"/>
      <c r="H183" s="2455"/>
      <c r="I183" s="2455"/>
      <c r="J183" s="2455"/>
      <c r="K183" s="2455"/>
      <c r="L183" s="2455"/>
      <c r="M183" s="2455"/>
      <c r="N183" s="2455"/>
      <c r="O183" s="2455"/>
      <c r="P183" s="2455"/>
      <c r="Q183" s="2455"/>
      <c r="R183" s="2455"/>
      <c r="S183" s="2455"/>
      <c r="T183" s="2455"/>
      <c r="U183" s="2455"/>
      <c r="V183" s="2455"/>
      <c r="W183" s="2455"/>
      <c r="X183" s="2455"/>
      <c r="Y183" s="2455"/>
      <c r="Z183" s="2455"/>
      <c r="AA183" s="2455"/>
    </row>
    <row r="184">
      <c r="A184" s="2455"/>
      <c r="B184" s="2455"/>
      <c r="C184" s="2455"/>
      <c r="D184" s="2455"/>
      <c r="E184" s="2455"/>
      <c r="F184" s="2455"/>
      <c r="G184" s="2455"/>
      <c r="H184" s="2455"/>
      <c r="I184" s="2455"/>
      <c r="J184" s="2455"/>
      <c r="K184" s="2455"/>
      <c r="L184" s="2455"/>
      <c r="M184" s="2455"/>
      <c r="N184" s="2455"/>
      <c r="O184" s="2455"/>
      <c r="P184" s="2455"/>
      <c r="Q184" s="2455"/>
      <c r="R184" s="2455"/>
      <c r="S184" s="2455"/>
      <c r="T184" s="2455"/>
      <c r="U184" s="2455"/>
      <c r="V184" s="2455"/>
      <c r="W184" s="2455"/>
      <c r="X184" s="2455"/>
      <c r="Y184" s="2455"/>
      <c r="Z184" s="2455"/>
      <c r="AA184" s="2455"/>
    </row>
    <row r="185">
      <c r="A185" s="2455"/>
      <c r="B185" s="2455"/>
      <c r="C185" s="2455"/>
      <c r="D185" s="2455"/>
      <c r="E185" s="2455"/>
      <c r="F185" s="2455"/>
      <c r="G185" s="2455"/>
      <c r="H185" s="2455"/>
      <c r="I185" s="2455"/>
      <c r="J185" s="2455"/>
      <c r="K185" s="2455"/>
      <c r="L185" s="2455"/>
      <c r="M185" s="2455"/>
      <c r="N185" s="2455"/>
      <c r="O185" s="2455"/>
      <c r="P185" s="2455"/>
      <c r="Q185" s="2455"/>
      <c r="R185" s="2455"/>
      <c r="S185" s="2455"/>
      <c r="T185" s="2455"/>
      <c r="U185" s="2455"/>
      <c r="V185" s="2455"/>
      <c r="W185" s="2455"/>
      <c r="X185" s="2455"/>
      <c r="Y185" s="2455"/>
      <c r="Z185" s="2455"/>
      <c r="AA185" s="2455"/>
    </row>
    <row r="186">
      <c r="A186" s="2455"/>
      <c r="B186" s="2455"/>
      <c r="C186" s="2455"/>
      <c r="D186" s="2455"/>
      <c r="E186" s="2455"/>
      <c r="F186" s="2455"/>
      <c r="G186" s="2455"/>
      <c r="H186" s="2455"/>
      <c r="I186" s="2455"/>
      <c r="J186" s="2455"/>
      <c r="K186" s="2455"/>
      <c r="L186" s="2455"/>
      <c r="M186" s="2455"/>
      <c r="N186" s="2455"/>
      <c r="O186" s="2455"/>
      <c r="P186" s="2455"/>
      <c r="Q186" s="2455"/>
      <c r="R186" s="2455"/>
      <c r="S186" s="2455"/>
      <c r="T186" s="2455"/>
      <c r="U186" s="2455"/>
      <c r="V186" s="2455"/>
      <c r="W186" s="2455"/>
      <c r="X186" s="2455"/>
      <c r="Y186" s="2455"/>
      <c r="Z186" s="2455"/>
      <c r="AA186" s="2455"/>
    </row>
    <row r="187">
      <c r="A187" s="2455"/>
      <c r="B187" s="2455"/>
      <c r="C187" s="2455"/>
      <c r="D187" s="2455"/>
      <c r="E187" s="2455"/>
      <c r="F187" s="2455"/>
      <c r="G187" s="2455"/>
      <c r="H187" s="2455"/>
      <c r="I187" s="2455"/>
      <c r="J187" s="2455"/>
      <c r="K187" s="2455"/>
      <c r="L187" s="2455"/>
      <c r="M187" s="2455"/>
      <c r="N187" s="2455"/>
      <c r="O187" s="2455"/>
      <c r="P187" s="2455"/>
      <c r="Q187" s="2455"/>
      <c r="R187" s="2455"/>
      <c r="S187" s="2455"/>
      <c r="T187" s="2455"/>
      <c r="U187" s="2455"/>
      <c r="V187" s="2455"/>
      <c r="W187" s="2455"/>
      <c r="X187" s="2455"/>
      <c r="Y187" s="2455"/>
      <c r="Z187" s="2455"/>
      <c r="AA187" s="2455"/>
    </row>
    <row r="188">
      <c r="A188" s="2455"/>
      <c r="B188" s="2455"/>
      <c r="C188" s="2455"/>
      <c r="D188" s="2455"/>
      <c r="E188" s="2455"/>
      <c r="F188" s="2455"/>
      <c r="G188" s="2455"/>
      <c r="H188" s="2455"/>
      <c r="I188" s="2455"/>
      <c r="J188" s="2455"/>
      <c r="K188" s="2455"/>
      <c r="L188" s="2455"/>
      <c r="M188" s="2455"/>
      <c r="N188" s="2455"/>
      <c r="O188" s="2455"/>
      <c r="P188" s="2455"/>
      <c r="Q188" s="2455"/>
      <c r="R188" s="2455"/>
      <c r="S188" s="2455"/>
      <c r="T188" s="2455"/>
      <c r="U188" s="2455"/>
      <c r="V188" s="2455"/>
      <c r="W188" s="2455"/>
      <c r="X188" s="2455"/>
      <c r="Y188" s="2455"/>
      <c r="Z188" s="2455"/>
      <c r="AA188" s="2455"/>
    </row>
    <row r="189">
      <c r="A189" s="2455"/>
      <c r="B189" s="2455"/>
      <c r="C189" s="2455"/>
      <c r="D189" s="2455"/>
      <c r="E189" s="2455"/>
      <c r="F189" s="2455"/>
      <c r="G189" s="2455"/>
      <c r="H189" s="2455"/>
      <c r="I189" s="2455"/>
      <c r="J189" s="2455"/>
      <c r="K189" s="2455"/>
      <c r="L189" s="2455"/>
      <c r="M189" s="2455"/>
      <c r="N189" s="2455"/>
      <c r="O189" s="2455"/>
      <c r="P189" s="2455"/>
      <c r="Q189" s="2455"/>
      <c r="R189" s="2455"/>
      <c r="S189" s="2455"/>
      <c r="T189" s="2455"/>
      <c r="U189" s="2455"/>
      <c r="V189" s="2455"/>
      <c r="W189" s="2455"/>
      <c r="X189" s="2455"/>
      <c r="Y189" s="2455"/>
      <c r="Z189" s="2455"/>
      <c r="AA189" s="2455"/>
    </row>
    <row r="190">
      <c r="A190" s="2455"/>
      <c r="B190" s="2455"/>
      <c r="C190" s="2455"/>
      <c r="D190" s="2455"/>
      <c r="E190" s="2455"/>
      <c r="F190" s="2455"/>
      <c r="G190" s="2455"/>
      <c r="H190" s="2455"/>
      <c r="I190" s="2455"/>
      <c r="J190" s="2455"/>
      <c r="K190" s="2455"/>
      <c r="L190" s="2455"/>
      <c r="M190" s="2455"/>
      <c r="N190" s="2455"/>
      <c r="O190" s="2455"/>
      <c r="P190" s="2455"/>
      <c r="Q190" s="2455"/>
      <c r="R190" s="2455"/>
      <c r="S190" s="2455"/>
      <c r="T190" s="2455"/>
      <c r="U190" s="2455"/>
      <c r="V190" s="2455"/>
      <c r="W190" s="2455"/>
      <c r="X190" s="2455"/>
      <c r="Y190" s="2455"/>
      <c r="Z190" s="2455"/>
      <c r="AA190" s="2455"/>
    </row>
    <row r="191">
      <c r="A191" s="2455"/>
      <c r="B191" s="2455"/>
      <c r="C191" s="2455"/>
      <c r="D191" s="2455"/>
      <c r="E191" s="2455"/>
      <c r="F191" s="2455"/>
      <c r="G191" s="2455"/>
      <c r="H191" s="2455"/>
      <c r="I191" s="2455"/>
      <c r="J191" s="2455"/>
      <c r="K191" s="2455"/>
      <c r="L191" s="2455"/>
      <c r="M191" s="2455"/>
      <c r="N191" s="2455"/>
      <c r="O191" s="2455"/>
      <c r="P191" s="2455"/>
      <c r="Q191" s="2455"/>
      <c r="R191" s="2455"/>
      <c r="S191" s="2455"/>
      <c r="T191" s="2455"/>
      <c r="U191" s="2455"/>
      <c r="V191" s="2455"/>
      <c r="W191" s="2455"/>
      <c r="X191" s="2455"/>
      <c r="Y191" s="2455"/>
      <c r="Z191" s="2455"/>
      <c r="AA191" s="2455"/>
    </row>
    <row r="192">
      <c r="A192" s="2455"/>
      <c r="B192" s="2455"/>
      <c r="C192" s="2455"/>
      <c r="D192" s="2455"/>
      <c r="E192" s="2455"/>
      <c r="F192" s="2455"/>
      <c r="G192" s="2455"/>
      <c r="H192" s="2455"/>
      <c r="I192" s="2455"/>
      <c r="J192" s="2455"/>
      <c r="K192" s="2455"/>
      <c r="L192" s="2455"/>
      <c r="M192" s="2455"/>
      <c r="N192" s="2455"/>
      <c r="O192" s="2455"/>
      <c r="P192" s="2455"/>
      <c r="Q192" s="2455"/>
      <c r="R192" s="2455"/>
      <c r="S192" s="2455"/>
      <c r="T192" s="2455"/>
      <c r="U192" s="2455"/>
      <c r="V192" s="2455"/>
      <c r="W192" s="2455"/>
      <c r="X192" s="2455"/>
      <c r="Y192" s="2455"/>
      <c r="Z192" s="2455"/>
      <c r="AA192" s="2455"/>
    </row>
    <row r="193">
      <c r="A193" s="2455"/>
      <c r="B193" s="2455"/>
      <c r="C193" s="2455"/>
      <c r="D193" s="2455"/>
      <c r="E193" s="2455"/>
      <c r="F193" s="2455"/>
      <c r="G193" s="2455"/>
      <c r="H193" s="2455"/>
      <c r="I193" s="2455"/>
      <c r="J193" s="2455"/>
      <c r="K193" s="2455"/>
      <c r="L193" s="2455"/>
      <c r="M193" s="2455"/>
      <c r="N193" s="2455"/>
      <c r="O193" s="2455"/>
      <c r="P193" s="2455"/>
      <c r="Q193" s="2455"/>
      <c r="R193" s="2455"/>
      <c r="S193" s="2455"/>
      <c r="T193" s="2455"/>
      <c r="U193" s="2455"/>
      <c r="V193" s="2455"/>
      <c r="W193" s="2455"/>
      <c r="X193" s="2455"/>
      <c r="Y193" s="2455"/>
      <c r="Z193" s="2455"/>
      <c r="AA193" s="2455"/>
    </row>
    <row r="194">
      <c r="A194" s="2455"/>
      <c r="B194" s="2455"/>
      <c r="C194" s="2455"/>
      <c r="D194" s="2455"/>
      <c r="E194" s="2455"/>
      <c r="F194" s="2455"/>
      <c r="G194" s="2455"/>
      <c r="H194" s="2455"/>
      <c r="I194" s="2455"/>
      <c r="J194" s="2455"/>
      <c r="K194" s="2455"/>
      <c r="L194" s="2455"/>
      <c r="M194" s="2455"/>
      <c r="N194" s="2455"/>
      <c r="O194" s="2455"/>
      <c r="P194" s="2455"/>
      <c r="Q194" s="2455"/>
      <c r="R194" s="2455"/>
      <c r="S194" s="2455"/>
      <c r="T194" s="2455"/>
      <c r="U194" s="2455"/>
      <c r="V194" s="2455"/>
      <c r="W194" s="2455"/>
      <c r="X194" s="2455"/>
      <c r="Y194" s="2455"/>
      <c r="Z194" s="2455"/>
      <c r="AA194" s="2455"/>
    </row>
    <row r="195">
      <c r="A195" s="2455"/>
      <c r="B195" s="2455"/>
      <c r="C195" s="2455"/>
      <c r="D195" s="2455"/>
      <c r="E195" s="2455"/>
      <c r="F195" s="2455"/>
      <c r="G195" s="2455"/>
      <c r="H195" s="2455"/>
      <c r="I195" s="2455"/>
      <c r="J195" s="2455"/>
      <c r="K195" s="2455"/>
      <c r="L195" s="2455"/>
      <c r="M195" s="2455"/>
      <c r="N195" s="2455"/>
      <c r="O195" s="2455"/>
      <c r="P195" s="2455"/>
      <c r="Q195" s="2455"/>
      <c r="R195" s="2455"/>
      <c r="S195" s="2455"/>
      <c r="T195" s="2455"/>
      <c r="U195" s="2455"/>
      <c r="V195" s="2455"/>
      <c r="W195" s="2455"/>
      <c r="X195" s="2455"/>
      <c r="Y195" s="2455"/>
      <c r="Z195" s="2455"/>
      <c r="AA195" s="2455"/>
    </row>
    <row r="196">
      <c r="A196" s="2455"/>
      <c r="B196" s="2455"/>
      <c r="C196" s="2455"/>
      <c r="D196" s="2455"/>
      <c r="E196" s="2455"/>
      <c r="F196" s="2455"/>
      <c r="G196" s="2455"/>
      <c r="H196" s="2455"/>
      <c r="I196" s="2455"/>
      <c r="J196" s="2455"/>
      <c r="K196" s="2455"/>
      <c r="L196" s="2455"/>
      <c r="M196" s="2455"/>
      <c r="N196" s="2455"/>
      <c r="O196" s="2455"/>
      <c r="P196" s="2455"/>
      <c r="Q196" s="2455"/>
      <c r="R196" s="2455"/>
      <c r="S196" s="2455"/>
      <c r="T196" s="2455"/>
      <c r="U196" s="2455"/>
      <c r="V196" s="2455"/>
      <c r="W196" s="2455"/>
      <c r="X196" s="2455"/>
      <c r="Y196" s="2455"/>
      <c r="Z196" s="2455"/>
      <c r="AA196" s="2455"/>
    </row>
    <row r="197">
      <c r="A197" s="2455"/>
      <c r="B197" s="2455"/>
      <c r="C197" s="2455"/>
      <c r="D197" s="2455"/>
      <c r="E197" s="2455"/>
      <c r="F197" s="2455"/>
      <c r="G197" s="2455"/>
      <c r="H197" s="2455"/>
      <c r="I197" s="2455"/>
      <c r="J197" s="2455"/>
      <c r="K197" s="2455"/>
      <c r="L197" s="2455"/>
      <c r="M197" s="2455"/>
      <c r="N197" s="2455"/>
      <c r="O197" s="2455"/>
      <c r="P197" s="2455"/>
      <c r="Q197" s="2455"/>
      <c r="R197" s="2455"/>
      <c r="S197" s="2455"/>
      <c r="T197" s="2455"/>
      <c r="U197" s="2455"/>
      <c r="V197" s="2455"/>
      <c r="W197" s="2455"/>
      <c r="X197" s="2455"/>
      <c r="Y197" s="2455"/>
      <c r="Z197" s="2455"/>
      <c r="AA197" s="2455"/>
    </row>
    <row r="198">
      <c r="A198" s="2455"/>
      <c r="B198" s="2455"/>
      <c r="C198" s="2455"/>
      <c r="D198" s="2455"/>
      <c r="E198" s="2455"/>
      <c r="F198" s="2455"/>
      <c r="G198" s="2455"/>
      <c r="H198" s="2455"/>
      <c r="I198" s="2455"/>
      <c r="J198" s="2455"/>
      <c r="K198" s="2455"/>
      <c r="L198" s="2455"/>
      <c r="M198" s="2455"/>
      <c r="N198" s="2455"/>
      <c r="O198" s="2455"/>
      <c r="P198" s="2455"/>
      <c r="Q198" s="2455"/>
      <c r="R198" s="2455"/>
      <c r="S198" s="2455"/>
      <c r="T198" s="2455"/>
      <c r="U198" s="2455"/>
      <c r="V198" s="2455"/>
      <c r="W198" s="2455"/>
      <c r="X198" s="2455"/>
      <c r="Y198" s="2455"/>
      <c r="Z198" s="2455"/>
      <c r="AA198" s="2455"/>
    </row>
    <row r="199">
      <c r="A199" s="2455"/>
      <c r="B199" s="2455"/>
      <c r="C199" s="2455"/>
      <c r="D199" s="2455"/>
      <c r="E199" s="2455"/>
      <c r="F199" s="2455"/>
      <c r="G199" s="2455"/>
      <c r="H199" s="2455"/>
      <c r="I199" s="2455"/>
      <c r="J199" s="2455"/>
      <c r="K199" s="2455"/>
      <c r="L199" s="2455"/>
      <c r="M199" s="2455"/>
      <c r="N199" s="2455"/>
      <c r="O199" s="2455"/>
      <c r="P199" s="2455"/>
      <c r="Q199" s="2455"/>
      <c r="R199" s="2455"/>
      <c r="S199" s="2455"/>
      <c r="T199" s="2455"/>
      <c r="U199" s="2455"/>
      <c r="V199" s="2455"/>
      <c r="W199" s="2455"/>
      <c r="X199" s="2455"/>
      <c r="Y199" s="2455"/>
      <c r="Z199" s="2455"/>
      <c r="AA199" s="2455"/>
    </row>
    <row r="200">
      <c r="A200" s="2455"/>
      <c r="B200" s="2455"/>
      <c r="C200" s="2455"/>
      <c r="D200" s="2455"/>
      <c r="E200" s="2455"/>
      <c r="F200" s="2455"/>
      <c r="G200" s="2455"/>
      <c r="H200" s="2455"/>
      <c r="I200" s="2455"/>
      <c r="J200" s="2455"/>
      <c r="K200" s="2455"/>
      <c r="L200" s="2455"/>
      <c r="M200" s="2455"/>
      <c r="N200" s="2455"/>
      <c r="O200" s="2455"/>
      <c r="P200" s="2455"/>
      <c r="Q200" s="2455"/>
      <c r="R200" s="2455"/>
      <c r="S200" s="2455"/>
      <c r="T200" s="2455"/>
      <c r="U200" s="2455"/>
      <c r="V200" s="2455"/>
      <c r="W200" s="2455"/>
      <c r="X200" s="2455"/>
      <c r="Y200" s="2455"/>
      <c r="Z200" s="2455"/>
      <c r="AA200" s="2455"/>
    </row>
    <row r="201">
      <c r="A201" s="2455"/>
      <c r="B201" s="2455"/>
      <c r="C201" s="2455"/>
      <c r="D201" s="2455"/>
      <c r="E201" s="2455"/>
      <c r="F201" s="2455"/>
      <c r="G201" s="2455"/>
      <c r="H201" s="2455"/>
      <c r="I201" s="2455"/>
      <c r="J201" s="2455"/>
      <c r="K201" s="2455"/>
      <c r="L201" s="2455"/>
      <c r="M201" s="2455"/>
      <c r="N201" s="2455"/>
      <c r="O201" s="2455"/>
      <c r="P201" s="2455"/>
      <c r="Q201" s="2455"/>
      <c r="R201" s="2455"/>
      <c r="S201" s="2455"/>
      <c r="T201" s="2455"/>
      <c r="U201" s="2455"/>
      <c r="V201" s="2455"/>
      <c r="W201" s="2455"/>
      <c r="X201" s="2455"/>
      <c r="Y201" s="2455"/>
      <c r="Z201" s="2455"/>
      <c r="AA201" s="2455"/>
    </row>
    <row r="202">
      <c r="A202" s="2455"/>
      <c r="B202" s="2455"/>
      <c r="C202" s="2455"/>
      <c r="D202" s="2455"/>
      <c r="E202" s="2455"/>
      <c r="F202" s="2455"/>
      <c r="G202" s="2455"/>
      <c r="H202" s="2455"/>
      <c r="I202" s="2455"/>
      <c r="J202" s="2455"/>
      <c r="K202" s="2455"/>
      <c r="L202" s="2455"/>
      <c r="M202" s="2455"/>
      <c r="N202" s="2455"/>
      <c r="O202" s="2455"/>
      <c r="P202" s="2455"/>
      <c r="Q202" s="2455"/>
      <c r="R202" s="2455"/>
      <c r="S202" s="2455"/>
      <c r="T202" s="2455"/>
      <c r="U202" s="2455"/>
      <c r="V202" s="2455"/>
      <c r="W202" s="2455"/>
      <c r="X202" s="2455"/>
      <c r="Y202" s="2455"/>
      <c r="Z202" s="2455"/>
      <c r="AA202" s="2455"/>
    </row>
    <row r="203">
      <c r="A203" s="2455"/>
      <c r="B203" s="2455"/>
      <c r="C203" s="2455"/>
      <c r="D203" s="2455"/>
      <c r="E203" s="2455"/>
      <c r="F203" s="2455"/>
      <c r="G203" s="2455"/>
      <c r="H203" s="2455"/>
      <c r="I203" s="2455"/>
      <c r="J203" s="2455"/>
      <c r="K203" s="2455"/>
      <c r="L203" s="2455"/>
      <c r="M203" s="2455"/>
      <c r="N203" s="2455"/>
      <c r="O203" s="2455"/>
      <c r="P203" s="2455"/>
      <c r="Q203" s="2455"/>
      <c r="R203" s="2455"/>
      <c r="S203" s="2455"/>
      <c r="T203" s="2455"/>
      <c r="U203" s="2455"/>
      <c r="V203" s="2455"/>
      <c r="W203" s="2455"/>
      <c r="X203" s="2455"/>
      <c r="Y203" s="2455"/>
      <c r="Z203" s="2455"/>
      <c r="AA203" s="2455"/>
    </row>
    <row r="204">
      <c r="A204" s="2455"/>
      <c r="B204" s="2455"/>
      <c r="C204" s="2455"/>
      <c r="D204" s="2455"/>
      <c r="E204" s="2455"/>
      <c r="F204" s="2455"/>
      <c r="G204" s="2455"/>
      <c r="H204" s="2455"/>
      <c r="I204" s="2455"/>
      <c r="J204" s="2455"/>
      <c r="K204" s="2455"/>
      <c r="L204" s="2455"/>
      <c r="M204" s="2455"/>
      <c r="N204" s="2455"/>
      <c r="O204" s="2455"/>
      <c r="P204" s="2455"/>
      <c r="Q204" s="2455"/>
      <c r="R204" s="2455"/>
      <c r="S204" s="2455"/>
      <c r="T204" s="2455"/>
      <c r="U204" s="2455"/>
      <c r="V204" s="2455"/>
      <c r="W204" s="2455"/>
      <c r="X204" s="2455"/>
      <c r="Y204" s="2455"/>
      <c r="Z204" s="2455"/>
      <c r="AA204" s="2455"/>
    </row>
    <row r="205">
      <c r="A205" s="2455"/>
      <c r="B205" s="2455"/>
      <c r="C205" s="2455"/>
      <c r="D205" s="2455"/>
      <c r="E205" s="2455"/>
      <c r="F205" s="2455"/>
      <c r="G205" s="2455"/>
      <c r="H205" s="2455"/>
      <c r="I205" s="2455"/>
      <c r="J205" s="2455"/>
      <c r="K205" s="2455"/>
      <c r="L205" s="2455"/>
      <c r="M205" s="2455"/>
      <c r="N205" s="2455"/>
      <c r="O205" s="2455"/>
      <c r="P205" s="2455"/>
      <c r="Q205" s="2455"/>
      <c r="R205" s="2455"/>
      <c r="S205" s="2455"/>
      <c r="T205" s="2455"/>
      <c r="U205" s="2455"/>
      <c r="V205" s="2455"/>
      <c r="W205" s="2455"/>
      <c r="X205" s="2455"/>
      <c r="Y205" s="2455"/>
      <c r="Z205" s="2455"/>
      <c r="AA205" s="2455"/>
    </row>
    <row r="206">
      <c r="A206" s="2455"/>
      <c r="B206" s="2455"/>
      <c r="C206" s="2455"/>
      <c r="D206" s="2455"/>
      <c r="E206" s="2455"/>
      <c r="F206" s="2455"/>
      <c r="G206" s="2455"/>
      <c r="H206" s="2455"/>
      <c r="I206" s="2455"/>
      <c r="J206" s="2455"/>
      <c r="K206" s="2455"/>
      <c r="L206" s="2455"/>
      <c r="M206" s="2455"/>
      <c r="N206" s="2455"/>
      <c r="O206" s="2455"/>
      <c r="P206" s="2455"/>
      <c r="Q206" s="2455"/>
      <c r="R206" s="2455"/>
      <c r="S206" s="2455"/>
      <c r="T206" s="2455"/>
      <c r="U206" s="2455"/>
      <c r="V206" s="2455"/>
      <c r="W206" s="2455"/>
      <c r="X206" s="2455"/>
      <c r="Y206" s="2455"/>
      <c r="Z206" s="2455"/>
      <c r="AA206" s="2455"/>
    </row>
    <row r="207">
      <c r="A207" s="2455"/>
      <c r="B207" s="2455"/>
      <c r="C207" s="2455"/>
      <c r="D207" s="2455"/>
      <c r="E207" s="2455"/>
      <c r="F207" s="2455"/>
      <c r="G207" s="2455"/>
      <c r="H207" s="2455"/>
      <c r="I207" s="2455"/>
      <c r="J207" s="2455"/>
      <c r="K207" s="2455"/>
      <c r="L207" s="2455"/>
      <c r="M207" s="2455"/>
      <c r="N207" s="2455"/>
      <c r="O207" s="2455"/>
      <c r="P207" s="2455"/>
      <c r="Q207" s="2455"/>
      <c r="R207" s="2455"/>
      <c r="S207" s="2455"/>
      <c r="T207" s="2455"/>
      <c r="U207" s="2455"/>
      <c r="V207" s="2455"/>
      <c r="W207" s="2455"/>
      <c r="X207" s="2455"/>
      <c r="Y207" s="2455"/>
      <c r="Z207" s="2455"/>
      <c r="AA207" s="2455"/>
    </row>
    <row r="208">
      <c r="A208" s="2455"/>
      <c r="B208" s="2455"/>
      <c r="C208" s="2455"/>
      <c r="D208" s="2455"/>
      <c r="E208" s="2455"/>
      <c r="F208" s="2455"/>
      <c r="G208" s="2455"/>
      <c r="H208" s="2455"/>
      <c r="I208" s="2455"/>
      <c r="J208" s="2455"/>
      <c r="K208" s="2455"/>
      <c r="L208" s="2455"/>
      <c r="M208" s="2455"/>
      <c r="N208" s="2455"/>
      <c r="O208" s="2455"/>
      <c r="P208" s="2455"/>
      <c r="Q208" s="2455"/>
      <c r="R208" s="2455"/>
      <c r="S208" s="2455"/>
      <c r="T208" s="2455"/>
      <c r="U208" s="2455"/>
      <c r="V208" s="2455"/>
      <c r="W208" s="2455"/>
      <c r="X208" s="2455"/>
      <c r="Y208" s="2455"/>
      <c r="Z208" s="2455"/>
      <c r="AA208" s="2455"/>
    </row>
    <row r="209">
      <c r="A209" s="2455"/>
      <c r="B209" s="2455"/>
      <c r="C209" s="2455"/>
      <c r="D209" s="2455"/>
      <c r="E209" s="2455"/>
      <c r="F209" s="2455"/>
      <c r="G209" s="2455"/>
      <c r="H209" s="2455"/>
      <c r="I209" s="2455"/>
      <c r="J209" s="2455"/>
      <c r="K209" s="2455"/>
      <c r="L209" s="2455"/>
      <c r="M209" s="2455"/>
      <c r="N209" s="2455"/>
      <c r="O209" s="2455"/>
      <c r="P209" s="2455"/>
      <c r="Q209" s="2455"/>
      <c r="R209" s="2455"/>
      <c r="S209" s="2455"/>
      <c r="T209" s="2455"/>
      <c r="U209" s="2455"/>
      <c r="V209" s="2455"/>
      <c r="W209" s="2455"/>
      <c r="X209" s="2455"/>
      <c r="Y209" s="2455"/>
      <c r="Z209" s="2455"/>
      <c r="AA209" s="2455"/>
    </row>
    <row r="210">
      <c r="A210" s="2455"/>
      <c r="B210" s="2455"/>
      <c r="C210" s="2455"/>
      <c r="D210" s="2455"/>
      <c r="E210" s="2455"/>
      <c r="F210" s="2455"/>
      <c r="G210" s="2455"/>
      <c r="H210" s="2455"/>
      <c r="I210" s="2455"/>
      <c r="J210" s="2455"/>
      <c r="K210" s="2455"/>
      <c r="L210" s="2455"/>
      <c r="M210" s="2455"/>
      <c r="N210" s="2455"/>
      <c r="O210" s="2455"/>
      <c r="P210" s="2455"/>
      <c r="Q210" s="2455"/>
      <c r="R210" s="2455"/>
      <c r="S210" s="2455"/>
      <c r="T210" s="2455"/>
      <c r="U210" s="2455"/>
      <c r="V210" s="2455"/>
      <c r="W210" s="2455"/>
      <c r="X210" s="2455"/>
      <c r="Y210" s="2455"/>
      <c r="Z210" s="2455"/>
      <c r="AA210" s="2455"/>
    </row>
    <row r="211">
      <c r="A211" s="2455"/>
      <c r="B211" s="2455"/>
      <c r="C211" s="2455"/>
      <c r="D211" s="2455"/>
      <c r="E211" s="2455"/>
      <c r="F211" s="2455"/>
      <c r="G211" s="2455"/>
      <c r="H211" s="2455"/>
      <c r="I211" s="2455"/>
      <c r="J211" s="2455"/>
      <c r="K211" s="2455"/>
      <c r="L211" s="2455"/>
      <c r="M211" s="2455"/>
      <c r="N211" s="2455"/>
      <c r="O211" s="2455"/>
      <c r="P211" s="2455"/>
      <c r="Q211" s="2455"/>
      <c r="R211" s="2455"/>
      <c r="S211" s="2455"/>
      <c r="T211" s="2455"/>
      <c r="U211" s="2455"/>
      <c r="V211" s="2455"/>
      <c r="W211" s="2455"/>
      <c r="X211" s="2455"/>
      <c r="Y211" s="2455"/>
      <c r="Z211" s="2455"/>
      <c r="AA211" s="2455"/>
    </row>
    <row r="212">
      <c r="A212" s="2455"/>
      <c r="B212" s="2455"/>
      <c r="C212" s="2455"/>
      <c r="D212" s="2455"/>
      <c r="E212" s="2455"/>
      <c r="F212" s="2455"/>
      <c r="G212" s="2455"/>
      <c r="H212" s="2455"/>
      <c r="I212" s="2455"/>
      <c r="J212" s="2455"/>
      <c r="K212" s="2455"/>
      <c r="L212" s="2455"/>
      <c r="M212" s="2455"/>
      <c r="N212" s="2455"/>
      <c r="O212" s="2455"/>
      <c r="P212" s="2455"/>
      <c r="Q212" s="2455"/>
      <c r="R212" s="2455"/>
      <c r="S212" s="2455"/>
      <c r="T212" s="2455"/>
      <c r="U212" s="2455"/>
      <c r="V212" s="2455"/>
      <c r="W212" s="2455"/>
      <c r="X212" s="2455"/>
      <c r="Y212" s="2455"/>
      <c r="Z212" s="2455"/>
      <c r="AA212" s="2455"/>
    </row>
    <row r="213">
      <c r="A213" s="2455"/>
      <c r="B213" s="2455"/>
      <c r="C213" s="2455"/>
      <c r="D213" s="2455"/>
      <c r="E213" s="2455"/>
      <c r="F213" s="2455"/>
      <c r="G213" s="2455"/>
      <c r="H213" s="2455"/>
      <c r="I213" s="2455"/>
      <c r="J213" s="2455"/>
      <c r="K213" s="2455"/>
      <c r="L213" s="2455"/>
      <c r="M213" s="2455"/>
      <c r="N213" s="2455"/>
      <c r="O213" s="2455"/>
      <c r="P213" s="2455"/>
      <c r="Q213" s="2455"/>
      <c r="R213" s="2455"/>
      <c r="S213" s="2455"/>
      <c r="T213" s="2455"/>
      <c r="U213" s="2455"/>
      <c r="V213" s="2455"/>
      <c r="W213" s="2455"/>
      <c r="X213" s="2455"/>
      <c r="Y213" s="2455"/>
      <c r="Z213" s="2455"/>
      <c r="AA213" s="2455"/>
    </row>
    <row r="214">
      <c r="A214" s="2455"/>
      <c r="B214" s="2455"/>
      <c r="C214" s="2455"/>
      <c r="D214" s="2455"/>
      <c r="E214" s="2455"/>
      <c r="F214" s="2455"/>
      <c r="G214" s="2455"/>
      <c r="H214" s="2455"/>
      <c r="I214" s="2455"/>
      <c r="J214" s="2455"/>
      <c r="K214" s="2455"/>
      <c r="L214" s="2455"/>
      <c r="M214" s="2455"/>
      <c r="N214" s="2455"/>
      <c r="O214" s="2455"/>
      <c r="P214" s="2455"/>
      <c r="Q214" s="2455"/>
      <c r="R214" s="2455"/>
      <c r="S214" s="2455"/>
      <c r="T214" s="2455"/>
      <c r="U214" s="2455"/>
      <c r="V214" s="2455"/>
      <c r="W214" s="2455"/>
      <c r="X214" s="2455"/>
      <c r="Y214" s="2455"/>
      <c r="Z214" s="2455"/>
      <c r="AA214" s="2455"/>
    </row>
    <row r="215">
      <c r="A215" s="2455"/>
      <c r="B215" s="2455"/>
      <c r="C215" s="2455"/>
      <c r="D215" s="2455"/>
      <c r="E215" s="2455"/>
      <c r="F215" s="2455"/>
      <c r="G215" s="2455"/>
      <c r="H215" s="2455"/>
      <c r="I215" s="2455"/>
      <c r="J215" s="2455"/>
      <c r="K215" s="2455"/>
      <c r="L215" s="2455"/>
      <c r="M215" s="2455"/>
      <c r="N215" s="2455"/>
      <c r="O215" s="2455"/>
      <c r="P215" s="2455"/>
      <c r="Q215" s="2455"/>
      <c r="R215" s="2455"/>
      <c r="S215" s="2455"/>
      <c r="T215" s="2455"/>
      <c r="U215" s="2455"/>
      <c r="V215" s="2455"/>
      <c r="W215" s="2455"/>
      <c r="X215" s="2455"/>
      <c r="Y215" s="2455"/>
      <c r="Z215" s="2455"/>
      <c r="AA215" s="2455"/>
    </row>
    <row r="216">
      <c r="A216" s="2455"/>
      <c r="B216" s="2455"/>
      <c r="C216" s="2455"/>
      <c r="D216" s="2455"/>
      <c r="E216" s="2455"/>
      <c r="F216" s="2455"/>
      <c r="G216" s="2455"/>
      <c r="H216" s="2455"/>
      <c r="I216" s="2455"/>
      <c r="J216" s="2455"/>
      <c r="K216" s="2455"/>
      <c r="L216" s="2455"/>
      <c r="M216" s="2455"/>
      <c r="N216" s="2455"/>
      <c r="O216" s="2455"/>
      <c r="P216" s="2455"/>
      <c r="Q216" s="2455"/>
      <c r="R216" s="2455"/>
      <c r="S216" s="2455"/>
      <c r="T216" s="2455"/>
      <c r="U216" s="2455"/>
      <c r="V216" s="2455"/>
      <c r="W216" s="2455"/>
      <c r="X216" s="2455"/>
      <c r="Y216" s="2455"/>
      <c r="Z216" s="2455"/>
      <c r="AA216" s="2455"/>
    </row>
    <row r="217">
      <c r="A217" s="2455"/>
      <c r="B217" s="2455"/>
      <c r="C217" s="2455"/>
      <c r="D217" s="2455"/>
      <c r="E217" s="2455"/>
      <c r="F217" s="2455"/>
      <c r="G217" s="2455"/>
      <c r="H217" s="2455"/>
      <c r="I217" s="2455"/>
      <c r="J217" s="2455"/>
      <c r="K217" s="2455"/>
      <c r="L217" s="2455"/>
      <c r="M217" s="2455"/>
      <c r="N217" s="2455"/>
      <c r="O217" s="2455"/>
      <c r="P217" s="2455"/>
      <c r="Q217" s="2455"/>
      <c r="R217" s="2455"/>
      <c r="S217" s="2455"/>
      <c r="T217" s="2455"/>
      <c r="U217" s="2455"/>
      <c r="V217" s="2455"/>
      <c r="W217" s="2455"/>
      <c r="X217" s="2455"/>
      <c r="Y217" s="2455"/>
      <c r="Z217" s="2455"/>
      <c r="AA217" s="2455"/>
    </row>
    <row r="218">
      <c r="A218" s="2455"/>
      <c r="B218" s="2455"/>
      <c r="C218" s="2455"/>
      <c r="D218" s="2455"/>
      <c r="E218" s="2455"/>
      <c r="F218" s="2455"/>
      <c r="G218" s="2455"/>
      <c r="H218" s="2455"/>
      <c r="I218" s="2455"/>
      <c r="J218" s="2455"/>
      <c r="K218" s="2455"/>
      <c r="L218" s="2455"/>
      <c r="M218" s="2455"/>
      <c r="N218" s="2455"/>
      <c r="O218" s="2455"/>
      <c r="P218" s="2455"/>
      <c r="Q218" s="2455"/>
      <c r="R218" s="2455"/>
      <c r="S218" s="2455"/>
      <c r="T218" s="2455"/>
      <c r="U218" s="2455"/>
      <c r="V218" s="2455"/>
      <c r="W218" s="2455"/>
      <c r="X218" s="2455"/>
      <c r="Y218" s="2455"/>
      <c r="Z218" s="2455"/>
      <c r="AA218" s="2455"/>
    </row>
    <row r="219">
      <c r="A219" s="2455"/>
      <c r="B219" s="2455"/>
      <c r="C219" s="2455"/>
      <c r="D219" s="2455"/>
      <c r="E219" s="2455"/>
      <c r="F219" s="2455"/>
      <c r="G219" s="2455"/>
      <c r="H219" s="2455"/>
      <c r="I219" s="2455"/>
      <c r="J219" s="2455"/>
      <c r="K219" s="2455"/>
      <c r="L219" s="2455"/>
      <c r="M219" s="2455"/>
      <c r="N219" s="2455"/>
      <c r="O219" s="2455"/>
      <c r="P219" s="2455"/>
      <c r="Q219" s="2455"/>
      <c r="R219" s="2455"/>
      <c r="S219" s="2455"/>
      <c r="T219" s="2455"/>
      <c r="U219" s="2455"/>
      <c r="V219" s="2455"/>
      <c r="W219" s="2455"/>
      <c r="X219" s="2455"/>
      <c r="Y219" s="2455"/>
      <c r="Z219" s="2455"/>
      <c r="AA219" s="2455"/>
    </row>
    <row r="220">
      <c r="A220" s="2455"/>
      <c r="B220" s="2455"/>
      <c r="C220" s="2455"/>
      <c r="D220" s="2455"/>
      <c r="E220" s="2455"/>
      <c r="F220" s="2455"/>
      <c r="G220" s="2455"/>
      <c r="H220" s="2455"/>
      <c r="I220" s="2455"/>
      <c r="J220" s="2455"/>
      <c r="K220" s="2455"/>
      <c r="L220" s="2455"/>
      <c r="M220" s="2455"/>
      <c r="N220" s="2455"/>
      <c r="O220" s="2455"/>
      <c r="P220" s="2455"/>
      <c r="Q220" s="2455"/>
      <c r="R220" s="2455"/>
      <c r="S220" s="2455"/>
      <c r="T220" s="2455"/>
      <c r="U220" s="2455"/>
      <c r="V220" s="2455"/>
      <c r="W220" s="2455"/>
      <c r="X220" s="2455"/>
      <c r="Y220" s="2455"/>
      <c r="Z220" s="2455"/>
      <c r="AA220" s="2455"/>
    </row>
    <row r="221">
      <c r="A221" s="2455"/>
      <c r="B221" s="2455"/>
      <c r="C221" s="2455"/>
      <c r="D221" s="2455"/>
      <c r="E221" s="2455"/>
      <c r="F221" s="2455"/>
      <c r="G221" s="2455"/>
      <c r="H221" s="2455"/>
      <c r="I221" s="2455"/>
      <c r="J221" s="2455"/>
      <c r="K221" s="2455"/>
      <c r="L221" s="2455"/>
      <c r="M221" s="2455"/>
      <c r="N221" s="2455"/>
      <c r="O221" s="2455"/>
      <c r="P221" s="2455"/>
      <c r="Q221" s="2455"/>
      <c r="R221" s="2455"/>
      <c r="S221" s="2455"/>
      <c r="T221" s="2455"/>
      <c r="U221" s="2455"/>
      <c r="V221" s="2455"/>
      <c r="W221" s="2455"/>
      <c r="X221" s="2455"/>
      <c r="Y221" s="2455"/>
      <c r="Z221" s="2455"/>
      <c r="AA221" s="2455"/>
    </row>
    <row r="222">
      <c r="A222" s="2455"/>
      <c r="B222" s="2455"/>
      <c r="C222" s="2455"/>
      <c r="D222" s="2455"/>
      <c r="E222" s="2455"/>
      <c r="F222" s="2455"/>
      <c r="G222" s="2455"/>
      <c r="H222" s="2455"/>
      <c r="I222" s="2455"/>
      <c r="J222" s="2455"/>
      <c r="K222" s="2455"/>
      <c r="L222" s="2455"/>
      <c r="M222" s="2455"/>
      <c r="N222" s="2455"/>
      <c r="O222" s="2455"/>
      <c r="P222" s="2455"/>
      <c r="Q222" s="2455"/>
      <c r="R222" s="2455"/>
      <c r="S222" s="2455"/>
      <c r="T222" s="2455"/>
      <c r="U222" s="2455"/>
      <c r="V222" s="2455"/>
      <c r="W222" s="2455"/>
      <c r="X222" s="2455"/>
      <c r="Y222" s="2455"/>
      <c r="Z222" s="2455"/>
      <c r="AA222" s="2455"/>
    </row>
    <row r="223">
      <c r="A223" s="2455"/>
      <c r="B223" s="2455"/>
      <c r="C223" s="2455"/>
      <c r="D223" s="2455"/>
      <c r="E223" s="2455"/>
      <c r="F223" s="2455"/>
      <c r="G223" s="2455"/>
      <c r="H223" s="2455"/>
      <c r="I223" s="2455"/>
      <c r="J223" s="2455"/>
      <c r="K223" s="2455"/>
      <c r="L223" s="2455"/>
      <c r="M223" s="2455"/>
      <c r="N223" s="2455"/>
      <c r="O223" s="2455"/>
      <c r="P223" s="2455"/>
      <c r="Q223" s="2455"/>
      <c r="R223" s="2455"/>
      <c r="S223" s="2455"/>
      <c r="T223" s="2455"/>
      <c r="U223" s="2455"/>
      <c r="V223" s="2455"/>
      <c r="W223" s="2455"/>
      <c r="X223" s="2455"/>
      <c r="Y223" s="2455"/>
      <c r="Z223" s="2455"/>
      <c r="AA223" s="2455"/>
    </row>
    <row r="224">
      <c r="A224" s="2455"/>
      <c r="B224" s="2455"/>
      <c r="C224" s="2455"/>
      <c r="D224" s="2455"/>
      <c r="E224" s="2455"/>
      <c r="F224" s="2455"/>
      <c r="G224" s="2455"/>
      <c r="H224" s="2455"/>
      <c r="I224" s="2455"/>
      <c r="J224" s="2455"/>
      <c r="K224" s="2455"/>
      <c r="L224" s="2455"/>
      <c r="M224" s="2455"/>
      <c r="N224" s="2455"/>
      <c r="O224" s="2455"/>
      <c r="P224" s="2455"/>
      <c r="Q224" s="2455"/>
      <c r="R224" s="2455"/>
      <c r="S224" s="2455"/>
      <c r="T224" s="2455"/>
      <c r="U224" s="2455"/>
      <c r="V224" s="2455"/>
      <c r="W224" s="2455"/>
      <c r="X224" s="2455"/>
      <c r="Y224" s="2455"/>
      <c r="Z224" s="2455"/>
      <c r="AA224" s="2455"/>
    </row>
    <row r="225">
      <c r="A225" s="2455"/>
      <c r="B225" s="2455"/>
      <c r="C225" s="2455"/>
      <c r="D225" s="2455"/>
      <c r="E225" s="2455"/>
      <c r="F225" s="2455"/>
      <c r="G225" s="2455"/>
      <c r="H225" s="2455"/>
      <c r="I225" s="2455"/>
      <c r="J225" s="2455"/>
      <c r="K225" s="2455"/>
      <c r="L225" s="2455"/>
      <c r="M225" s="2455"/>
      <c r="N225" s="2455"/>
      <c r="O225" s="2455"/>
      <c r="P225" s="2455"/>
      <c r="Q225" s="2455"/>
      <c r="R225" s="2455"/>
      <c r="S225" s="2455"/>
      <c r="T225" s="2455"/>
      <c r="U225" s="2455"/>
      <c r="V225" s="2455"/>
      <c r="W225" s="2455"/>
      <c r="X225" s="2455"/>
      <c r="Y225" s="2455"/>
      <c r="Z225" s="2455"/>
      <c r="AA225" s="2455"/>
    </row>
    <row r="226">
      <c r="A226" s="2455"/>
      <c r="B226" s="2455"/>
      <c r="C226" s="2455"/>
      <c r="D226" s="2455"/>
      <c r="E226" s="2455"/>
      <c r="F226" s="2455"/>
      <c r="G226" s="2455"/>
      <c r="H226" s="2455"/>
      <c r="I226" s="2455"/>
      <c r="J226" s="2455"/>
      <c r="K226" s="2455"/>
      <c r="L226" s="2455"/>
      <c r="M226" s="2455"/>
      <c r="N226" s="2455"/>
      <c r="O226" s="2455"/>
      <c r="P226" s="2455"/>
      <c r="Q226" s="2455"/>
      <c r="R226" s="2455"/>
      <c r="S226" s="2455"/>
      <c r="T226" s="2455"/>
      <c r="U226" s="2455"/>
      <c r="V226" s="2455"/>
      <c r="W226" s="2455"/>
      <c r="X226" s="2455"/>
      <c r="Y226" s="2455"/>
      <c r="Z226" s="2455"/>
      <c r="AA226" s="2455"/>
    </row>
    <row r="227">
      <c r="A227" s="2455"/>
      <c r="B227" s="2455"/>
      <c r="C227" s="2455"/>
      <c r="D227" s="2455"/>
      <c r="E227" s="2455"/>
      <c r="F227" s="2455"/>
      <c r="G227" s="2455"/>
      <c r="H227" s="2455"/>
      <c r="I227" s="2455"/>
      <c r="J227" s="2455"/>
      <c r="K227" s="2455"/>
      <c r="L227" s="2455"/>
      <c r="M227" s="2455"/>
      <c r="N227" s="2455"/>
      <c r="O227" s="2455"/>
      <c r="P227" s="2455"/>
      <c r="Q227" s="2455"/>
      <c r="R227" s="2455"/>
      <c r="S227" s="2455"/>
      <c r="T227" s="2455"/>
      <c r="U227" s="2455"/>
      <c r="V227" s="2455"/>
      <c r="W227" s="2455"/>
      <c r="X227" s="2455"/>
      <c r="Y227" s="2455"/>
      <c r="Z227" s="2455"/>
      <c r="AA227" s="2455"/>
    </row>
    <row r="228">
      <c r="A228" s="2455"/>
      <c r="B228" s="2455"/>
      <c r="C228" s="2455"/>
      <c r="D228" s="2455"/>
      <c r="E228" s="2455"/>
      <c r="F228" s="2455"/>
      <c r="G228" s="2455"/>
      <c r="H228" s="2455"/>
      <c r="I228" s="2455"/>
      <c r="J228" s="2455"/>
      <c r="K228" s="2455"/>
      <c r="L228" s="2455"/>
      <c r="M228" s="2455"/>
      <c r="N228" s="2455"/>
      <c r="O228" s="2455"/>
      <c r="P228" s="2455"/>
      <c r="Q228" s="2455"/>
      <c r="R228" s="2455"/>
      <c r="S228" s="2455"/>
      <c r="T228" s="2455"/>
      <c r="U228" s="2455"/>
      <c r="V228" s="2455"/>
      <c r="W228" s="2455"/>
      <c r="X228" s="2455"/>
      <c r="Y228" s="2455"/>
      <c r="Z228" s="2455"/>
      <c r="AA228" s="2455"/>
    </row>
    <row r="229">
      <c r="A229" s="2455"/>
      <c r="B229" s="2455"/>
      <c r="C229" s="2455"/>
      <c r="D229" s="2455"/>
      <c r="E229" s="2455"/>
      <c r="F229" s="2455"/>
      <c r="G229" s="2455"/>
      <c r="H229" s="2455"/>
      <c r="I229" s="2455"/>
      <c r="J229" s="2455"/>
      <c r="K229" s="2455"/>
      <c r="L229" s="2455"/>
      <c r="M229" s="2455"/>
      <c r="N229" s="2455"/>
      <c r="O229" s="2455"/>
      <c r="P229" s="2455"/>
      <c r="Q229" s="2455"/>
      <c r="R229" s="2455"/>
      <c r="S229" s="2455"/>
      <c r="T229" s="2455"/>
      <c r="U229" s="2455"/>
      <c r="V229" s="2455"/>
      <c r="W229" s="2455"/>
      <c r="X229" s="2455"/>
      <c r="Y229" s="2455"/>
      <c r="Z229" s="2455"/>
      <c r="AA229" s="2455"/>
    </row>
    <row r="230">
      <c r="A230" s="2455"/>
      <c r="B230" s="2455"/>
      <c r="C230" s="2455"/>
      <c r="D230" s="2455"/>
      <c r="E230" s="2455"/>
      <c r="F230" s="2455"/>
      <c r="G230" s="2455"/>
      <c r="H230" s="2455"/>
      <c r="I230" s="2455"/>
      <c r="J230" s="2455"/>
      <c r="K230" s="2455"/>
      <c r="L230" s="2455"/>
      <c r="M230" s="2455"/>
      <c r="N230" s="2455"/>
      <c r="O230" s="2455"/>
      <c r="P230" s="2455"/>
      <c r="Q230" s="2455"/>
      <c r="R230" s="2455"/>
      <c r="S230" s="2455"/>
      <c r="T230" s="2455"/>
      <c r="U230" s="2455"/>
      <c r="V230" s="2455"/>
      <c r="W230" s="2455"/>
      <c r="X230" s="2455"/>
      <c r="Y230" s="2455"/>
      <c r="Z230" s="2455"/>
      <c r="AA230" s="2455"/>
    </row>
    <row r="231">
      <c r="A231" s="2455"/>
      <c r="B231" s="2455"/>
      <c r="C231" s="2455"/>
      <c r="D231" s="2455"/>
      <c r="E231" s="2455"/>
      <c r="F231" s="2455"/>
      <c r="G231" s="2455"/>
      <c r="H231" s="2455"/>
      <c r="I231" s="2455"/>
      <c r="J231" s="2455"/>
      <c r="K231" s="2455"/>
      <c r="L231" s="2455"/>
      <c r="M231" s="2455"/>
      <c r="N231" s="2455"/>
      <c r="O231" s="2455"/>
      <c r="P231" s="2455"/>
      <c r="Q231" s="2455"/>
      <c r="R231" s="2455"/>
      <c r="S231" s="2455"/>
      <c r="T231" s="2455"/>
      <c r="U231" s="2455"/>
      <c r="V231" s="2455"/>
      <c r="W231" s="2455"/>
      <c r="X231" s="2455"/>
      <c r="Y231" s="2455"/>
      <c r="Z231" s="2455"/>
      <c r="AA231" s="2455"/>
    </row>
    <row r="232">
      <c r="A232" s="2455"/>
      <c r="B232" s="2455"/>
      <c r="C232" s="2455"/>
      <c r="D232" s="2455"/>
      <c r="E232" s="2455"/>
      <c r="F232" s="2455"/>
      <c r="G232" s="2455"/>
      <c r="H232" s="2455"/>
      <c r="I232" s="2455"/>
      <c r="J232" s="2455"/>
      <c r="K232" s="2455"/>
      <c r="L232" s="2455"/>
      <c r="M232" s="2455"/>
      <c r="N232" s="2455"/>
      <c r="O232" s="2455"/>
      <c r="P232" s="2455"/>
      <c r="Q232" s="2455"/>
      <c r="R232" s="2455"/>
      <c r="S232" s="2455"/>
      <c r="T232" s="2455"/>
      <c r="U232" s="2455"/>
      <c r="V232" s="2455"/>
      <c r="W232" s="2455"/>
      <c r="X232" s="2455"/>
      <c r="Y232" s="2455"/>
      <c r="Z232" s="2455"/>
      <c r="AA232" s="2455"/>
    </row>
    <row r="233">
      <c r="A233" s="2455"/>
      <c r="B233" s="2455"/>
      <c r="C233" s="2455"/>
      <c r="D233" s="2455"/>
      <c r="E233" s="2455"/>
      <c r="F233" s="2455"/>
      <c r="G233" s="2455"/>
      <c r="H233" s="2455"/>
      <c r="I233" s="2455"/>
      <c r="J233" s="2455"/>
      <c r="K233" s="2455"/>
      <c r="L233" s="2455"/>
      <c r="M233" s="2455"/>
      <c r="N233" s="2455"/>
      <c r="O233" s="2455"/>
      <c r="P233" s="2455"/>
      <c r="Q233" s="2455"/>
      <c r="R233" s="2455"/>
      <c r="S233" s="2455"/>
      <c r="T233" s="2455"/>
      <c r="U233" s="2455"/>
      <c r="V233" s="2455"/>
      <c r="W233" s="2455"/>
      <c r="X233" s="2455"/>
      <c r="Y233" s="2455"/>
      <c r="Z233" s="2455"/>
      <c r="AA233" s="2455"/>
    </row>
    <row r="234">
      <c r="A234" s="2455"/>
      <c r="B234" s="2455"/>
      <c r="C234" s="2455"/>
      <c r="D234" s="2455"/>
      <c r="E234" s="2455"/>
      <c r="F234" s="2455"/>
      <c r="G234" s="2455"/>
      <c r="H234" s="2455"/>
      <c r="I234" s="2455"/>
      <c r="J234" s="2455"/>
      <c r="K234" s="2455"/>
      <c r="L234" s="2455"/>
      <c r="M234" s="2455"/>
      <c r="N234" s="2455"/>
      <c r="O234" s="2455"/>
      <c r="P234" s="2455"/>
      <c r="Q234" s="2455"/>
      <c r="R234" s="2455"/>
      <c r="S234" s="2455"/>
      <c r="T234" s="2455"/>
      <c r="U234" s="2455"/>
      <c r="V234" s="2455"/>
      <c r="W234" s="2455"/>
      <c r="X234" s="2455"/>
      <c r="Y234" s="2455"/>
      <c r="Z234" s="2455"/>
      <c r="AA234" s="2455"/>
    </row>
    <row r="235">
      <c r="A235" s="2455"/>
      <c r="B235" s="2455"/>
      <c r="C235" s="2455"/>
      <c r="D235" s="2455"/>
      <c r="E235" s="2455"/>
      <c r="F235" s="2455"/>
      <c r="G235" s="2455"/>
      <c r="H235" s="2455"/>
      <c r="I235" s="2455"/>
      <c r="J235" s="2455"/>
      <c r="K235" s="2455"/>
      <c r="L235" s="2455"/>
      <c r="M235" s="2455"/>
      <c r="N235" s="2455"/>
      <c r="O235" s="2455"/>
      <c r="P235" s="2455"/>
      <c r="Q235" s="2455"/>
      <c r="R235" s="2455"/>
      <c r="S235" s="2455"/>
      <c r="T235" s="2455"/>
      <c r="U235" s="2455"/>
      <c r="V235" s="2455"/>
      <c r="W235" s="2455"/>
      <c r="X235" s="2455"/>
      <c r="Y235" s="2455"/>
      <c r="Z235" s="2455"/>
      <c r="AA235" s="2455"/>
    </row>
    <row r="236">
      <c r="A236" s="2455"/>
      <c r="B236" s="2455"/>
      <c r="C236" s="2455"/>
      <c r="D236" s="2455"/>
      <c r="E236" s="2455"/>
      <c r="F236" s="2455"/>
      <c r="G236" s="2455"/>
      <c r="H236" s="2455"/>
      <c r="I236" s="2455"/>
      <c r="J236" s="2455"/>
      <c r="K236" s="2455"/>
      <c r="L236" s="2455"/>
      <c r="M236" s="2455"/>
      <c r="N236" s="2455"/>
      <c r="O236" s="2455"/>
      <c r="P236" s="2455"/>
      <c r="Q236" s="2455"/>
      <c r="R236" s="2455"/>
      <c r="S236" s="2455"/>
      <c r="T236" s="2455"/>
      <c r="U236" s="2455"/>
      <c r="V236" s="2455"/>
      <c r="W236" s="2455"/>
      <c r="X236" s="2455"/>
      <c r="Y236" s="2455"/>
      <c r="Z236" s="2455"/>
      <c r="AA236" s="2455"/>
    </row>
    <row r="237">
      <c r="A237" s="2455"/>
      <c r="B237" s="2455"/>
      <c r="C237" s="2455"/>
      <c r="D237" s="2455"/>
      <c r="E237" s="2455"/>
      <c r="F237" s="2455"/>
      <c r="G237" s="2455"/>
      <c r="H237" s="2455"/>
      <c r="I237" s="2455"/>
      <c r="J237" s="2455"/>
      <c r="K237" s="2455"/>
      <c r="L237" s="2455"/>
      <c r="M237" s="2455"/>
      <c r="N237" s="2455"/>
      <c r="O237" s="2455"/>
      <c r="P237" s="2455"/>
      <c r="Q237" s="2455"/>
      <c r="R237" s="2455"/>
      <c r="S237" s="2455"/>
      <c r="T237" s="2455"/>
      <c r="U237" s="2455"/>
      <c r="V237" s="2455"/>
      <c r="W237" s="2455"/>
      <c r="X237" s="2455"/>
      <c r="Y237" s="2455"/>
      <c r="Z237" s="2455"/>
      <c r="AA237" s="2455"/>
    </row>
    <row r="238">
      <c r="A238" s="2455"/>
      <c r="B238" s="2455"/>
      <c r="C238" s="2455"/>
      <c r="D238" s="2455"/>
      <c r="E238" s="2455"/>
      <c r="F238" s="2455"/>
      <c r="G238" s="2455"/>
      <c r="H238" s="2455"/>
      <c r="I238" s="2455"/>
      <c r="J238" s="2455"/>
      <c r="K238" s="2455"/>
      <c r="L238" s="2455"/>
      <c r="M238" s="2455"/>
      <c r="N238" s="2455"/>
      <c r="O238" s="2455"/>
      <c r="P238" s="2455"/>
      <c r="Q238" s="2455"/>
      <c r="R238" s="2455"/>
      <c r="S238" s="2455"/>
      <c r="T238" s="2455"/>
      <c r="U238" s="2455"/>
      <c r="V238" s="2455"/>
      <c r="W238" s="2455"/>
      <c r="X238" s="2455"/>
      <c r="Y238" s="2455"/>
      <c r="Z238" s="2455"/>
      <c r="AA238" s="2455"/>
    </row>
    <row r="239">
      <c r="A239" s="2455"/>
      <c r="B239" s="2455"/>
      <c r="C239" s="2455"/>
      <c r="D239" s="2455"/>
      <c r="E239" s="2455"/>
      <c r="F239" s="2455"/>
      <c r="G239" s="2455"/>
      <c r="H239" s="2455"/>
      <c r="I239" s="2455"/>
      <c r="J239" s="2455"/>
      <c r="K239" s="2455"/>
      <c r="L239" s="2455"/>
      <c r="M239" s="2455"/>
      <c r="N239" s="2455"/>
      <c r="O239" s="2455"/>
      <c r="P239" s="2455"/>
      <c r="Q239" s="2455"/>
      <c r="R239" s="2455"/>
      <c r="S239" s="2455"/>
      <c r="T239" s="2455"/>
      <c r="U239" s="2455"/>
      <c r="V239" s="2455"/>
      <c r="W239" s="2455"/>
      <c r="X239" s="2455"/>
      <c r="Y239" s="2455"/>
      <c r="Z239" s="2455"/>
      <c r="AA239" s="2455"/>
    </row>
    <row r="240">
      <c r="A240" s="2455"/>
      <c r="B240" s="2455"/>
      <c r="C240" s="2455"/>
      <c r="D240" s="2455"/>
      <c r="E240" s="2455"/>
      <c r="F240" s="2455"/>
      <c r="G240" s="2455"/>
      <c r="H240" s="2455"/>
      <c r="I240" s="2455"/>
      <c r="J240" s="2455"/>
      <c r="K240" s="2455"/>
      <c r="L240" s="2455"/>
      <c r="M240" s="2455"/>
      <c r="N240" s="2455"/>
      <c r="O240" s="2455"/>
      <c r="P240" s="2455"/>
      <c r="Q240" s="2455"/>
      <c r="R240" s="2455"/>
      <c r="S240" s="2455"/>
      <c r="T240" s="2455"/>
      <c r="U240" s="2455"/>
      <c r="V240" s="2455"/>
      <c r="W240" s="2455"/>
      <c r="X240" s="2455"/>
      <c r="Y240" s="2455"/>
      <c r="Z240" s="2455"/>
      <c r="AA240" s="2455"/>
    </row>
    <row r="241">
      <c r="A241" s="2455"/>
      <c r="B241" s="2455"/>
      <c r="C241" s="2455"/>
      <c r="D241" s="2455"/>
      <c r="E241" s="2455"/>
      <c r="F241" s="2455"/>
      <c r="G241" s="2455"/>
      <c r="H241" s="2455"/>
      <c r="I241" s="2455"/>
      <c r="J241" s="2455"/>
      <c r="K241" s="2455"/>
      <c r="L241" s="2455"/>
      <c r="M241" s="2455"/>
      <c r="N241" s="2455"/>
      <c r="O241" s="2455"/>
      <c r="P241" s="2455"/>
      <c r="Q241" s="2455"/>
      <c r="R241" s="2455"/>
      <c r="S241" s="2455"/>
      <c r="T241" s="2455"/>
      <c r="U241" s="2455"/>
      <c r="V241" s="2455"/>
      <c r="W241" s="2455"/>
      <c r="X241" s="2455"/>
      <c r="Y241" s="2455"/>
      <c r="Z241" s="2455"/>
      <c r="AA241" s="2455"/>
    </row>
    <row r="242">
      <c r="A242" s="2455"/>
      <c r="B242" s="2455"/>
      <c r="C242" s="2455"/>
      <c r="D242" s="2455"/>
      <c r="E242" s="2455"/>
      <c r="F242" s="2455"/>
      <c r="G242" s="2455"/>
      <c r="H242" s="2455"/>
      <c r="I242" s="2455"/>
      <c r="J242" s="2455"/>
      <c r="K242" s="2455"/>
      <c r="L242" s="2455"/>
      <c r="M242" s="2455"/>
      <c r="N242" s="2455"/>
      <c r="O242" s="2455"/>
      <c r="P242" s="2455"/>
      <c r="Q242" s="2455"/>
      <c r="R242" s="2455"/>
      <c r="S242" s="2455"/>
      <c r="T242" s="2455"/>
      <c r="U242" s="2455"/>
      <c r="V242" s="2455"/>
      <c r="W242" s="2455"/>
      <c r="X242" s="2455"/>
      <c r="Y242" s="2455"/>
      <c r="Z242" s="2455"/>
      <c r="AA242" s="2455"/>
    </row>
    <row r="243">
      <c r="A243" s="2455"/>
      <c r="B243" s="2455"/>
      <c r="C243" s="2455"/>
      <c r="D243" s="2455"/>
      <c r="E243" s="2455"/>
      <c r="F243" s="2455"/>
      <c r="G243" s="2455"/>
      <c r="H243" s="2455"/>
      <c r="I243" s="2455"/>
      <c r="J243" s="2455"/>
      <c r="K243" s="2455"/>
      <c r="L243" s="2455"/>
      <c r="M243" s="2455"/>
      <c r="N243" s="2455"/>
      <c r="O243" s="2455"/>
      <c r="P243" s="2455"/>
      <c r="Q243" s="2455"/>
      <c r="R243" s="2455"/>
      <c r="S243" s="2455"/>
      <c r="T243" s="2455"/>
      <c r="U243" s="2455"/>
      <c r="V243" s="2455"/>
      <c r="W243" s="2455"/>
      <c r="X243" s="2455"/>
      <c r="Y243" s="2455"/>
      <c r="Z243" s="2455"/>
      <c r="AA243" s="2455"/>
    </row>
    <row r="244">
      <c r="A244" s="2455"/>
      <c r="B244" s="2455"/>
      <c r="C244" s="2455"/>
      <c r="D244" s="2455"/>
      <c r="E244" s="2455"/>
      <c r="F244" s="2455"/>
      <c r="G244" s="2455"/>
      <c r="H244" s="2455"/>
      <c r="I244" s="2455"/>
      <c r="J244" s="2455"/>
      <c r="K244" s="2455"/>
      <c r="L244" s="2455"/>
      <c r="M244" s="2455"/>
      <c r="N244" s="2455"/>
      <c r="O244" s="2455"/>
      <c r="P244" s="2455"/>
      <c r="Q244" s="2455"/>
      <c r="R244" s="2455"/>
      <c r="S244" s="2455"/>
      <c r="T244" s="2455"/>
      <c r="U244" s="2455"/>
      <c r="V244" s="2455"/>
      <c r="W244" s="2455"/>
      <c r="X244" s="2455"/>
      <c r="Y244" s="2455"/>
      <c r="Z244" s="2455"/>
      <c r="AA244" s="2455"/>
    </row>
    <row r="245">
      <c r="A245" s="2455"/>
      <c r="B245" s="2455"/>
      <c r="C245" s="2455"/>
      <c r="D245" s="2455"/>
      <c r="E245" s="2455"/>
      <c r="F245" s="2455"/>
      <c r="G245" s="2455"/>
      <c r="H245" s="2455"/>
      <c r="I245" s="2455"/>
      <c r="J245" s="2455"/>
      <c r="K245" s="2455"/>
      <c r="L245" s="2455"/>
      <c r="M245" s="2455"/>
      <c r="N245" s="2455"/>
      <c r="O245" s="2455"/>
      <c r="P245" s="2455"/>
      <c r="Q245" s="2455"/>
      <c r="R245" s="2455"/>
      <c r="S245" s="2455"/>
      <c r="T245" s="2455"/>
      <c r="U245" s="2455"/>
      <c r="V245" s="2455"/>
      <c r="W245" s="2455"/>
      <c r="X245" s="2455"/>
      <c r="Y245" s="2455"/>
      <c r="Z245" s="2455"/>
      <c r="AA245" s="2455"/>
    </row>
    <row r="246">
      <c r="A246" s="2455"/>
      <c r="B246" s="2455"/>
      <c r="C246" s="2455"/>
      <c r="D246" s="2455"/>
      <c r="E246" s="2455"/>
      <c r="F246" s="2455"/>
      <c r="G246" s="2455"/>
      <c r="H246" s="2455"/>
      <c r="I246" s="2455"/>
      <c r="J246" s="2455"/>
      <c r="K246" s="2455"/>
      <c r="L246" s="2455"/>
      <c r="M246" s="2455"/>
      <c r="N246" s="2455"/>
      <c r="O246" s="2455"/>
      <c r="P246" s="2455"/>
      <c r="Q246" s="2455"/>
      <c r="R246" s="2455"/>
      <c r="S246" s="2455"/>
      <c r="T246" s="2455"/>
      <c r="U246" s="2455"/>
      <c r="V246" s="2455"/>
      <c r="W246" s="2455"/>
      <c r="X246" s="2455"/>
      <c r="Y246" s="2455"/>
      <c r="Z246" s="2455"/>
      <c r="AA246" s="2455"/>
    </row>
    <row r="247">
      <c r="A247" s="2455"/>
      <c r="B247" s="2455"/>
      <c r="C247" s="2455"/>
      <c r="D247" s="2455"/>
      <c r="E247" s="2455"/>
      <c r="F247" s="2455"/>
      <c r="G247" s="2455"/>
      <c r="H247" s="2455"/>
      <c r="I247" s="2455"/>
      <c r="J247" s="2455"/>
      <c r="K247" s="2455"/>
      <c r="L247" s="2455"/>
      <c r="M247" s="2455"/>
      <c r="N247" s="2455"/>
      <c r="O247" s="2455"/>
      <c r="P247" s="2455"/>
      <c r="Q247" s="2455"/>
      <c r="R247" s="2455"/>
      <c r="S247" s="2455"/>
      <c r="T247" s="2455"/>
      <c r="U247" s="2455"/>
      <c r="V247" s="2455"/>
      <c r="W247" s="2455"/>
      <c r="X247" s="2455"/>
      <c r="Y247" s="2455"/>
      <c r="Z247" s="2455"/>
      <c r="AA247" s="2455"/>
    </row>
    <row r="248">
      <c r="A248" s="2455"/>
      <c r="B248" s="2455"/>
      <c r="C248" s="2455"/>
      <c r="D248" s="2455"/>
      <c r="E248" s="2455"/>
      <c r="F248" s="2455"/>
      <c r="G248" s="2455"/>
      <c r="H248" s="2455"/>
      <c r="I248" s="2455"/>
      <c r="J248" s="2455"/>
      <c r="K248" s="2455"/>
      <c r="L248" s="2455"/>
      <c r="M248" s="2455"/>
      <c r="N248" s="2455"/>
      <c r="O248" s="2455"/>
      <c r="P248" s="2455"/>
      <c r="Q248" s="2455"/>
      <c r="R248" s="2455"/>
      <c r="S248" s="2455"/>
      <c r="T248" s="2455"/>
      <c r="U248" s="2455"/>
      <c r="V248" s="2455"/>
      <c r="W248" s="2455"/>
      <c r="X248" s="2455"/>
      <c r="Y248" s="2455"/>
      <c r="Z248" s="2455"/>
      <c r="AA248" s="2455"/>
    </row>
    <row r="249">
      <c r="A249" s="2455"/>
      <c r="B249" s="2455"/>
      <c r="C249" s="2455"/>
      <c r="D249" s="2455"/>
      <c r="E249" s="2455"/>
      <c r="F249" s="2455"/>
      <c r="G249" s="2455"/>
      <c r="H249" s="2455"/>
      <c r="I249" s="2455"/>
      <c r="J249" s="2455"/>
      <c r="K249" s="2455"/>
      <c r="L249" s="2455"/>
      <c r="M249" s="2455"/>
      <c r="N249" s="2455"/>
      <c r="O249" s="2455"/>
      <c r="P249" s="2455"/>
      <c r="Q249" s="2455"/>
      <c r="R249" s="2455"/>
      <c r="S249" s="2455"/>
      <c r="T249" s="2455"/>
      <c r="U249" s="2455"/>
      <c r="V249" s="2455"/>
      <c r="W249" s="2455"/>
      <c r="X249" s="2455"/>
      <c r="Y249" s="2455"/>
      <c r="Z249" s="2455"/>
      <c r="AA249" s="2455"/>
    </row>
    <row r="250">
      <c r="A250" s="2455"/>
      <c r="B250" s="2455"/>
      <c r="C250" s="2455"/>
      <c r="D250" s="2455"/>
      <c r="E250" s="2455"/>
      <c r="F250" s="2455"/>
      <c r="G250" s="2455"/>
      <c r="H250" s="2455"/>
      <c r="I250" s="2455"/>
      <c r="J250" s="2455"/>
      <c r="K250" s="2455"/>
      <c r="L250" s="2455"/>
      <c r="M250" s="2455"/>
      <c r="N250" s="2455"/>
      <c r="O250" s="2455"/>
      <c r="P250" s="2455"/>
      <c r="Q250" s="2455"/>
      <c r="R250" s="2455"/>
      <c r="S250" s="2455"/>
      <c r="T250" s="2455"/>
      <c r="U250" s="2455"/>
      <c r="V250" s="2455"/>
      <c r="W250" s="2455"/>
      <c r="X250" s="2455"/>
      <c r="Y250" s="2455"/>
      <c r="Z250" s="2455"/>
      <c r="AA250" s="2455"/>
    </row>
    <row r="251">
      <c r="A251" s="2455"/>
      <c r="B251" s="2455"/>
      <c r="C251" s="2455"/>
      <c r="D251" s="2455"/>
      <c r="E251" s="2455"/>
      <c r="F251" s="2455"/>
      <c r="G251" s="2455"/>
      <c r="H251" s="2455"/>
      <c r="I251" s="2455"/>
      <c r="J251" s="2455"/>
      <c r="K251" s="2455"/>
      <c r="L251" s="2455"/>
      <c r="M251" s="2455"/>
      <c r="N251" s="2455"/>
      <c r="O251" s="2455"/>
      <c r="P251" s="2455"/>
      <c r="Q251" s="2455"/>
      <c r="R251" s="2455"/>
      <c r="S251" s="2455"/>
      <c r="T251" s="2455"/>
      <c r="U251" s="2455"/>
      <c r="V251" s="2455"/>
      <c r="W251" s="2455"/>
      <c r="X251" s="2455"/>
      <c r="Y251" s="2455"/>
      <c r="Z251" s="2455"/>
      <c r="AA251" s="2455"/>
    </row>
    <row r="252">
      <c r="A252" s="2455"/>
      <c r="B252" s="2455"/>
      <c r="C252" s="2455"/>
      <c r="D252" s="2455"/>
      <c r="E252" s="2455"/>
      <c r="F252" s="2455"/>
      <c r="G252" s="2455"/>
      <c r="H252" s="2455"/>
      <c r="I252" s="2455"/>
      <c r="J252" s="2455"/>
      <c r="K252" s="2455"/>
      <c r="L252" s="2455"/>
      <c r="M252" s="2455"/>
      <c r="N252" s="2455"/>
      <c r="O252" s="2455"/>
      <c r="P252" s="2455"/>
      <c r="Q252" s="2455"/>
      <c r="R252" s="2455"/>
      <c r="S252" s="2455"/>
      <c r="T252" s="2455"/>
      <c r="U252" s="2455"/>
      <c r="V252" s="2455"/>
      <c r="W252" s="2455"/>
      <c r="X252" s="2455"/>
      <c r="Y252" s="2455"/>
      <c r="Z252" s="2455"/>
      <c r="AA252" s="2455"/>
    </row>
    <row r="253">
      <c r="A253" s="2455"/>
      <c r="B253" s="2455"/>
      <c r="C253" s="2455"/>
      <c r="D253" s="2455"/>
      <c r="E253" s="2455"/>
      <c r="F253" s="2455"/>
      <c r="G253" s="2455"/>
      <c r="H253" s="2455"/>
      <c r="I253" s="2455"/>
      <c r="J253" s="2455"/>
      <c r="K253" s="2455"/>
      <c r="L253" s="2455"/>
      <c r="M253" s="2455"/>
      <c r="N253" s="2455"/>
      <c r="O253" s="2455"/>
      <c r="P253" s="2455"/>
      <c r="Q253" s="2455"/>
      <c r="R253" s="2455"/>
      <c r="S253" s="2455"/>
      <c r="T253" s="2455"/>
      <c r="U253" s="2455"/>
      <c r="V253" s="2455"/>
      <c r="W253" s="2455"/>
      <c r="X253" s="2455"/>
      <c r="Y253" s="2455"/>
      <c r="Z253" s="2455"/>
      <c r="AA253" s="2455"/>
    </row>
    <row r="254">
      <c r="A254" s="2455"/>
      <c r="B254" s="2455"/>
      <c r="C254" s="2455"/>
      <c r="D254" s="2455"/>
      <c r="E254" s="2455"/>
      <c r="F254" s="2455"/>
      <c r="G254" s="2455"/>
      <c r="H254" s="2455"/>
      <c r="I254" s="2455"/>
      <c r="J254" s="2455"/>
      <c r="K254" s="2455"/>
      <c r="L254" s="2455"/>
      <c r="M254" s="2455"/>
      <c r="N254" s="2455"/>
      <c r="O254" s="2455"/>
      <c r="P254" s="2455"/>
      <c r="Q254" s="2455"/>
      <c r="R254" s="2455"/>
      <c r="S254" s="2455"/>
      <c r="T254" s="2455"/>
      <c r="U254" s="2455"/>
      <c r="V254" s="2455"/>
      <c r="W254" s="2455"/>
      <c r="X254" s="2455"/>
      <c r="Y254" s="2455"/>
      <c r="Z254" s="2455"/>
      <c r="AA254" s="2455"/>
    </row>
    <row r="255">
      <c r="A255" s="2455"/>
      <c r="B255" s="2455"/>
      <c r="C255" s="2455"/>
      <c r="D255" s="2455"/>
      <c r="E255" s="2455"/>
      <c r="F255" s="2455"/>
      <c r="G255" s="2455"/>
      <c r="H255" s="2455"/>
      <c r="I255" s="2455"/>
      <c r="J255" s="2455"/>
      <c r="K255" s="2455"/>
      <c r="L255" s="2455"/>
      <c r="M255" s="2455"/>
      <c r="N255" s="2455"/>
      <c r="O255" s="2455"/>
      <c r="P255" s="2455"/>
      <c r="Q255" s="2455"/>
      <c r="R255" s="2455"/>
      <c r="S255" s="2455"/>
      <c r="T255" s="2455"/>
      <c r="U255" s="2455"/>
      <c r="V255" s="2455"/>
      <c r="W255" s="2455"/>
      <c r="X255" s="2455"/>
      <c r="Y255" s="2455"/>
      <c r="Z255" s="2455"/>
      <c r="AA255" s="2455"/>
    </row>
    <row r="256">
      <c r="A256" s="2455"/>
      <c r="B256" s="2455"/>
      <c r="C256" s="2455"/>
      <c r="D256" s="2455"/>
      <c r="E256" s="2455"/>
      <c r="F256" s="2455"/>
      <c r="G256" s="2455"/>
      <c r="H256" s="2455"/>
      <c r="I256" s="2455"/>
      <c r="J256" s="2455"/>
      <c r="K256" s="2455"/>
      <c r="L256" s="2455"/>
      <c r="M256" s="2455"/>
      <c r="N256" s="2455"/>
      <c r="O256" s="2455"/>
      <c r="P256" s="2455"/>
      <c r="Q256" s="2455"/>
      <c r="R256" s="2455"/>
      <c r="S256" s="2455"/>
      <c r="T256" s="2455"/>
      <c r="U256" s="2455"/>
      <c r="V256" s="2455"/>
      <c r="W256" s="2455"/>
      <c r="X256" s="2455"/>
      <c r="Y256" s="2455"/>
      <c r="Z256" s="2455"/>
      <c r="AA256" s="2455"/>
    </row>
    <row r="257">
      <c r="A257" s="2455"/>
      <c r="B257" s="2455"/>
      <c r="C257" s="2455"/>
      <c r="D257" s="2455"/>
      <c r="E257" s="2455"/>
      <c r="F257" s="2455"/>
      <c r="G257" s="2455"/>
      <c r="H257" s="2455"/>
      <c r="I257" s="2455"/>
      <c r="J257" s="2455"/>
      <c r="K257" s="2455"/>
      <c r="L257" s="2455"/>
      <c r="M257" s="2455"/>
      <c r="N257" s="2455"/>
      <c r="O257" s="2455"/>
      <c r="P257" s="2455"/>
      <c r="Q257" s="2455"/>
      <c r="R257" s="2455"/>
      <c r="S257" s="2455"/>
      <c r="T257" s="2455"/>
      <c r="U257" s="2455"/>
      <c r="V257" s="2455"/>
      <c r="W257" s="2455"/>
      <c r="X257" s="2455"/>
      <c r="Y257" s="2455"/>
      <c r="Z257" s="2455"/>
      <c r="AA257" s="2455"/>
    </row>
    <row r="258">
      <c r="A258" s="2455"/>
      <c r="B258" s="2455"/>
      <c r="C258" s="2455"/>
      <c r="D258" s="2455"/>
      <c r="E258" s="2455"/>
      <c r="F258" s="2455"/>
      <c r="G258" s="2455"/>
      <c r="H258" s="2455"/>
      <c r="I258" s="2455"/>
      <c r="J258" s="2455"/>
      <c r="K258" s="2455"/>
      <c r="L258" s="2455"/>
      <c r="M258" s="2455"/>
      <c r="N258" s="2455"/>
      <c r="O258" s="2455"/>
      <c r="P258" s="2455"/>
      <c r="Q258" s="2455"/>
      <c r="R258" s="2455"/>
      <c r="S258" s="2455"/>
      <c r="T258" s="2455"/>
      <c r="U258" s="2455"/>
      <c r="V258" s="2455"/>
      <c r="W258" s="2455"/>
      <c r="X258" s="2455"/>
      <c r="Y258" s="2455"/>
      <c r="Z258" s="2455"/>
      <c r="AA258" s="2455"/>
    </row>
    <row r="259">
      <c r="A259" s="2455"/>
      <c r="B259" s="2455"/>
      <c r="C259" s="2455"/>
      <c r="D259" s="2455"/>
      <c r="E259" s="2455"/>
      <c r="F259" s="2455"/>
      <c r="G259" s="2455"/>
      <c r="H259" s="2455"/>
      <c r="I259" s="2455"/>
      <c r="J259" s="2455"/>
      <c r="K259" s="2455"/>
      <c r="L259" s="2455"/>
      <c r="M259" s="2455"/>
      <c r="N259" s="2455"/>
      <c r="O259" s="2455"/>
      <c r="P259" s="2455"/>
      <c r="Q259" s="2455"/>
      <c r="R259" s="2455"/>
      <c r="S259" s="2455"/>
      <c r="T259" s="2455"/>
      <c r="U259" s="2455"/>
      <c r="V259" s="2455"/>
      <c r="W259" s="2455"/>
      <c r="X259" s="2455"/>
      <c r="Y259" s="2455"/>
      <c r="Z259" s="2455"/>
      <c r="AA259" s="2455"/>
    </row>
    <row r="260">
      <c r="A260" s="2455"/>
      <c r="B260" s="2455"/>
      <c r="C260" s="2455"/>
      <c r="D260" s="2455"/>
      <c r="E260" s="2455"/>
      <c r="F260" s="2455"/>
      <c r="G260" s="2455"/>
      <c r="H260" s="2455"/>
      <c r="I260" s="2455"/>
      <c r="J260" s="2455"/>
      <c r="K260" s="2455"/>
      <c r="L260" s="2455"/>
      <c r="M260" s="2455"/>
      <c r="N260" s="2455"/>
      <c r="O260" s="2455"/>
      <c r="P260" s="2455"/>
      <c r="Q260" s="2455"/>
      <c r="R260" s="2455"/>
      <c r="S260" s="2455"/>
      <c r="T260" s="2455"/>
      <c r="U260" s="2455"/>
      <c r="V260" s="2455"/>
      <c r="W260" s="2455"/>
      <c r="X260" s="2455"/>
      <c r="Y260" s="2455"/>
      <c r="Z260" s="2455"/>
      <c r="AA260" s="2455"/>
    </row>
    <row r="261">
      <c r="A261" s="2455"/>
      <c r="B261" s="2455"/>
      <c r="C261" s="2455"/>
      <c r="D261" s="2455"/>
      <c r="E261" s="2455"/>
      <c r="F261" s="2455"/>
      <c r="G261" s="2455"/>
      <c r="H261" s="2455"/>
      <c r="I261" s="2455"/>
      <c r="J261" s="2455"/>
      <c r="K261" s="2455"/>
      <c r="L261" s="2455"/>
      <c r="M261" s="2455"/>
      <c r="N261" s="2455"/>
      <c r="O261" s="2455"/>
      <c r="P261" s="2455"/>
      <c r="Q261" s="2455"/>
      <c r="R261" s="2455"/>
      <c r="S261" s="2455"/>
      <c r="T261" s="2455"/>
      <c r="U261" s="2455"/>
      <c r="V261" s="2455"/>
      <c r="W261" s="2455"/>
      <c r="X261" s="2455"/>
      <c r="Y261" s="2455"/>
      <c r="Z261" s="2455"/>
      <c r="AA261" s="2455"/>
    </row>
    <row r="262">
      <c r="A262" s="2455"/>
      <c r="B262" s="2455"/>
      <c r="C262" s="2455"/>
      <c r="D262" s="2455"/>
      <c r="E262" s="2455"/>
      <c r="F262" s="2455"/>
      <c r="G262" s="2455"/>
      <c r="H262" s="2455"/>
      <c r="I262" s="2455"/>
      <c r="J262" s="2455"/>
      <c r="K262" s="2455"/>
      <c r="L262" s="2455"/>
      <c r="M262" s="2455"/>
      <c r="N262" s="2455"/>
      <c r="O262" s="2455"/>
      <c r="P262" s="2455"/>
      <c r="Q262" s="2455"/>
      <c r="R262" s="2455"/>
      <c r="S262" s="2455"/>
      <c r="T262" s="2455"/>
      <c r="U262" s="2455"/>
      <c r="V262" s="2455"/>
      <c r="W262" s="2455"/>
      <c r="X262" s="2455"/>
      <c r="Y262" s="2455"/>
      <c r="Z262" s="2455"/>
      <c r="AA262" s="2455"/>
    </row>
    <row r="263">
      <c r="A263" s="2455"/>
      <c r="B263" s="2455"/>
      <c r="C263" s="2455"/>
      <c r="D263" s="2455"/>
      <c r="E263" s="2455"/>
      <c r="F263" s="2455"/>
      <c r="G263" s="2455"/>
      <c r="H263" s="2455"/>
      <c r="I263" s="2455"/>
      <c r="J263" s="2455"/>
      <c r="K263" s="2455"/>
      <c r="L263" s="2455"/>
      <c r="M263" s="2455"/>
      <c r="N263" s="2455"/>
      <c r="O263" s="2455"/>
      <c r="P263" s="2455"/>
      <c r="Q263" s="2455"/>
      <c r="R263" s="2455"/>
      <c r="S263" s="2455"/>
      <c r="T263" s="2455"/>
      <c r="U263" s="2455"/>
      <c r="V263" s="2455"/>
      <c r="W263" s="2455"/>
      <c r="X263" s="2455"/>
      <c r="Y263" s="2455"/>
      <c r="Z263" s="2455"/>
      <c r="AA263" s="2455"/>
    </row>
    <row r="264">
      <c r="A264" s="2455"/>
      <c r="B264" s="2455"/>
      <c r="C264" s="2455"/>
      <c r="D264" s="2455"/>
      <c r="E264" s="2455"/>
      <c r="F264" s="2455"/>
      <c r="G264" s="2455"/>
      <c r="H264" s="2455"/>
      <c r="I264" s="2455"/>
      <c r="J264" s="2455"/>
      <c r="K264" s="2455"/>
      <c r="L264" s="2455"/>
      <c r="M264" s="2455"/>
      <c r="N264" s="2455"/>
      <c r="O264" s="2455"/>
      <c r="P264" s="2455"/>
      <c r="Q264" s="2455"/>
      <c r="R264" s="2455"/>
      <c r="S264" s="2455"/>
      <c r="T264" s="2455"/>
      <c r="U264" s="2455"/>
      <c r="V264" s="2455"/>
      <c r="W264" s="2455"/>
      <c r="X264" s="2455"/>
      <c r="Y264" s="2455"/>
      <c r="Z264" s="2455"/>
      <c r="AA264" s="2455"/>
    </row>
    <row r="265">
      <c r="A265" s="2455"/>
      <c r="B265" s="2455"/>
      <c r="C265" s="2455"/>
      <c r="D265" s="2455"/>
      <c r="E265" s="2455"/>
      <c r="F265" s="2455"/>
      <c r="G265" s="2455"/>
      <c r="H265" s="2455"/>
      <c r="I265" s="2455"/>
      <c r="J265" s="2455"/>
      <c r="K265" s="2455"/>
      <c r="L265" s="2455"/>
      <c r="M265" s="2455"/>
      <c r="N265" s="2455"/>
      <c r="O265" s="2455"/>
      <c r="P265" s="2455"/>
      <c r="Q265" s="2455"/>
      <c r="R265" s="2455"/>
      <c r="S265" s="2455"/>
      <c r="T265" s="2455"/>
      <c r="U265" s="2455"/>
      <c r="V265" s="2455"/>
      <c r="W265" s="2455"/>
      <c r="X265" s="2455"/>
      <c r="Y265" s="2455"/>
      <c r="Z265" s="2455"/>
      <c r="AA265" s="2455"/>
    </row>
    <row r="266">
      <c r="A266" s="2455"/>
      <c r="B266" s="2455"/>
      <c r="C266" s="2455"/>
      <c r="D266" s="2455"/>
      <c r="E266" s="2455"/>
      <c r="F266" s="2455"/>
      <c r="G266" s="2455"/>
      <c r="H266" s="2455"/>
      <c r="I266" s="2455"/>
      <c r="J266" s="2455"/>
      <c r="K266" s="2455"/>
      <c r="L266" s="2455"/>
      <c r="M266" s="2455"/>
      <c r="N266" s="2455"/>
      <c r="O266" s="2455"/>
      <c r="P266" s="2455"/>
      <c r="Q266" s="2455"/>
      <c r="R266" s="2455"/>
      <c r="S266" s="2455"/>
      <c r="T266" s="2455"/>
      <c r="U266" s="2455"/>
      <c r="V266" s="2455"/>
      <c r="W266" s="2455"/>
      <c r="X266" s="2455"/>
      <c r="Y266" s="2455"/>
      <c r="Z266" s="2455"/>
      <c r="AA266" s="2455"/>
    </row>
    <row r="267">
      <c r="A267" s="2455"/>
      <c r="B267" s="2455"/>
      <c r="C267" s="2455"/>
      <c r="D267" s="2455"/>
      <c r="E267" s="2455"/>
      <c r="F267" s="2455"/>
      <c r="G267" s="2455"/>
      <c r="H267" s="2455"/>
      <c r="I267" s="2455"/>
      <c r="J267" s="2455"/>
      <c r="K267" s="2455"/>
      <c r="L267" s="2455"/>
      <c r="M267" s="2455"/>
      <c r="N267" s="2455"/>
      <c r="O267" s="2455"/>
      <c r="P267" s="2455"/>
      <c r="Q267" s="2455"/>
      <c r="R267" s="2455"/>
      <c r="S267" s="2455"/>
      <c r="T267" s="2455"/>
      <c r="U267" s="2455"/>
      <c r="V267" s="2455"/>
      <c r="W267" s="2455"/>
      <c r="X267" s="2455"/>
      <c r="Y267" s="2455"/>
      <c r="Z267" s="2455"/>
      <c r="AA267" s="2455"/>
    </row>
    <row r="268">
      <c r="A268" s="2455"/>
      <c r="B268" s="2455"/>
      <c r="C268" s="2455"/>
      <c r="D268" s="2455"/>
      <c r="E268" s="2455"/>
      <c r="F268" s="2455"/>
      <c r="G268" s="2455"/>
      <c r="H268" s="2455"/>
      <c r="I268" s="2455"/>
      <c r="J268" s="2455"/>
      <c r="K268" s="2455"/>
      <c r="L268" s="2455"/>
      <c r="M268" s="2455"/>
      <c r="N268" s="2455"/>
      <c r="O268" s="2455"/>
      <c r="P268" s="2455"/>
      <c r="Q268" s="2455"/>
      <c r="R268" s="2455"/>
      <c r="S268" s="2455"/>
      <c r="T268" s="2455"/>
      <c r="U268" s="2455"/>
      <c r="V268" s="2455"/>
      <c r="W268" s="2455"/>
      <c r="X268" s="2455"/>
      <c r="Y268" s="2455"/>
      <c r="Z268" s="2455"/>
      <c r="AA268" s="2455"/>
    </row>
    <row r="269">
      <c r="A269" s="2455"/>
      <c r="B269" s="2455"/>
      <c r="C269" s="2455"/>
      <c r="D269" s="2455"/>
      <c r="E269" s="2455"/>
      <c r="F269" s="2455"/>
      <c r="G269" s="2455"/>
      <c r="H269" s="2455"/>
      <c r="I269" s="2455"/>
      <c r="J269" s="2455"/>
      <c r="K269" s="2455"/>
      <c r="L269" s="2455"/>
      <c r="M269" s="2455"/>
      <c r="N269" s="2455"/>
      <c r="O269" s="2455"/>
      <c r="P269" s="2455"/>
      <c r="Q269" s="2455"/>
      <c r="R269" s="2455"/>
      <c r="S269" s="2455"/>
      <c r="T269" s="2455"/>
      <c r="U269" s="2455"/>
      <c r="V269" s="2455"/>
      <c r="W269" s="2455"/>
      <c r="X269" s="2455"/>
      <c r="Y269" s="2455"/>
      <c r="Z269" s="2455"/>
      <c r="AA269" s="2455"/>
    </row>
    <row r="270">
      <c r="A270" s="2455"/>
      <c r="B270" s="2455"/>
      <c r="C270" s="2455"/>
      <c r="D270" s="2455"/>
      <c r="E270" s="2455"/>
      <c r="F270" s="2455"/>
      <c r="G270" s="2455"/>
      <c r="H270" s="2455"/>
      <c r="I270" s="2455"/>
      <c r="J270" s="2455"/>
      <c r="K270" s="2455"/>
      <c r="L270" s="2455"/>
      <c r="M270" s="2455"/>
      <c r="N270" s="2455"/>
      <c r="O270" s="2455"/>
      <c r="P270" s="2455"/>
      <c r="Q270" s="2455"/>
      <c r="R270" s="2455"/>
      <c r="S270" s="2455"/>
      <c r="T270" s="2455"/>
      <c r="U270" s="2455"/>
      <c r="V270" s="2455"/>
      <c r="W270" s="2455"/>
      <c r="X270" s="2455"/>
      <c r="Y270" s="2455"/>
      <c r="Z270" s="2455"/>
      <c r="AA270" s="2455"/>
    </row>
    <row r="271">
      <c r="A271" s="2455"/>
      <c r="B271" s="2455"/>
      <c r="C271" s="2455"/>
      <c r="D271" s="2455"/>
      <c r="E271" s="2455"/>
      <c r="F271" s="2455"/>
      <c r="G271" s="2455"/>
      <c r="H271" s="2455"/>
      <c r="I271" s="2455"/>
      <c r="J271" s="2455"/>
      <c r="K271" s="2455"/>
      <c r="L271" s="2455"/>
      <c r="M271" s="2455"/>
      <c r="N271" s="2455"/>
      <c r="O271" s="2455"/>
      <c r="P271" s="2455"/>
      <c r="Q271" s="2455"/>
      <c r="R271" s="2455"/>
      <c r="S271" s="2455"/>
      <c r="T271" s="2455"/>
      <c r="U271" s="2455"/>
      <c r="V271" s="2455"/>
      <c r="W271" s="2455"/>
      <c r="X271" s="2455"/>
      <c r="Y271" s="2455"/>
      <c r="Z271" s="2455"/>
      <c r="AA271" s="2455"/>
    </row>
    <row r="272">
      <c r="A272" s="2455"/>
      <c r="B272" s="2455"/>
      <c r="C272" s="2455"/>
      <c r="D272" s="2455"/>
      <c r="E272" s="2455"/>
      <c r="F272" s="2455"/>
      <c r="G272" s="2455"/>
      <c r="H272" s="2455"/>
      <c r="I272" s="2455"/>
      <c r="J272" s="2455"/>
      <c r="K272" s="2455"/>
      <c r="L272" s="2455"/>
      <c r="M272" s="2455"/>
      <c r="N272" s="2455"/>
      <c r="O272" s="2455"/>
      <c r="P272" s="2455"/>
      <c r="Q272" s="2455"/>
      <c r="R272" s="2455"/>
      <c r="S272" s="2455"/>
      <c r="T272" s="2455"/>
      <c r="U272" s="2455"/>
      <c r="V272" s="2455"/>
      <c r="W272" s="2455"/>
      <c r="X272" s="2455"/>
      <c r="Y272" s="2455"/>
      <c r="Z272" s="2455"/>
      <c r="AA272" s="2455"/>
    </row>
    <row r="273">
      <c r="A273" s="2455"/>
      <c r="B273" s="2455"/>
      <c r="C273" s="2455"/>
      <c r="D273" s="2455"/>
      <c r="E273" s="2455"/>
      <c r="F273" s="2455"/>
      <c r="G273" s="2455"/>
      <c r="H273" s="2455"/>
      <c r="I273" s="2455"/>
      <c r="J273" s="2455"/>
      <c r="K273" s="2455"/>
      <c r="L273" s="2455"/>
      <c r="M273" s="2455"/>
      <c r="N273" s="2455"/>
      <c r="O273" s="2455"/>
      <c r="P273" s="2455"/>
      <c r="Q273" s="2455"/>
      <c r="R273" s="2455"/>
      <c r="S273" s="2455"/>
      <c r="T273" s="2455"/>
      <c r="U273" s="2455"/>
      <c r="V273" s="2455"/>
      <c r="W273" s="2455"/>
      <c r="X273" s="2455"/>
      <c r="Y273" s="2455"/>
      <c r="Z273" s="2455"/>
      <c r="AA273" s="2455"/>
    </row>
    <row r="274">
      <c r="A274" s="2455"/>
      <c r="B274" s="2455"/>
      <c r="C274" s="2455"/>
      <c r="D274" s="2455"/>
      <c r="E274" s="2455"/>
      <c r="F274" s="2455"/>
      <c r="G274" s="2455"/>
      <c r="H274" s="2455"/>
      <c r="I274" s="2455"/>
      <c r="J274" s="2455"/>
      <c r="K274" s="2455"/>
      <c r="L274" s="2455"/>
      <c r="M274" s="2455"/>
      <c r="N274" s="2455"/>
      <c r="O274" s="2455"/>
      <c r="P274" s="2455"/>
      <c r="Q274" s="2455"/>
      <c r="R274" s="2455"/>
      <c r="S274" s="2455"/>
      <c r="T274" s="2455"/>
      <c r="U274" s="2455"/>
      <c r="V274" s="2455"/>
      <c r="W274" s="2455"/>
      <c r="X274" s="2455"/>
      <c r="Y274" s="2455"/>
      <c r="Z274" s="2455"/>
      <c r="AA274" s="2455"/>
    </row>
    <row r="275">
      <c r="A275" s="2455"/>
      <c r="B275" s="2455"/>
      <c r="C275" s="2455"/>
      <c r="D275" s="2455"/>
      <c r="E275" s="2455"/>
      <c r="F275" s="2455"/>
      <c r="G275" s="2455"/>
      <c r="H275" s="2455"/>
      <c r="I275" s="2455"/>
      <c r="J275" s="2455"/>
      <c r="K275" s="2455"/>
      <c r="L275" s="2455"/>
      <c r="M275" s="2455"/>
      <c r="N275" s="2455"/>
      <c r="O275" s="2455"/>
      <c r="P275" s="2455"/>
      <c r="Q275" s="2455"/>
      <c r="R275" s="2455"/>
      <c r="S275" s="2455"/>
      <c r="T275" s="2455"/>
      <c r="U275" s="2455"/>
      <c r="V275" s="2455"/>
      <c r="W275" s="2455"/>
      <c r="X275" s="2455"/>
      <c r="Y275" s="2455"/>
      <c r="Z275" s="2455"/>
      <c r="AA275" s="2455"/>
    </row>
    <row r="276">
      <c r="A276" s="2455"/>
      <c r="B276" s="2455"/>
      <c r="C276" s="2455"/>
      <c r="D276" s="2455"/>
      <c r="E276" s="2455"/>
      <c r="F276" s="2455"/>
      <c r="G276" s="2455"/>
      <c r="H276" s="2455"/>
      <c r="I276" s="2455"/>
      <c r="J276" s="2455"/>
      <c r="K276" s="2455"/>
      <c r="L276" s="2455"/>
      <c r="M276" s="2455"/>
      <c r="N276" s="2455"/>
      <c r="O276" s="2455"/>
      <c r="P276" s="2455"/>
      <c r="Q276" s="2455"/>
      <c r="R276" s="2455"/>
      <c r="S276" s="2455"/>
      <c r="T276" s="2455"/>
      <c r="U276" s="2455"/>
      <c r="V276" s="2455"/>
      <c r="W276" s="2455"/>
      <c r="X276" s="2455"/>
      <c r="Y276" s="2455"/>
      <c r="Z276" s="2455"/>
      <c r="AA276" s="2455"/>
    </row>
    <row r="277">
      <c r="A277" s="2455"/>
      <c r="B277" s="2455"/>
      <c r="C277" s="2455"/>
      <c r="D277" s="2455"/>
      <c r="E277" s="2455"/>
      <c r="F277" s="2455"/>
      <c r="G277" s="2455"/>
      <c r="H277" s="2455"/>
      <c r="I277" s="2455"/>
      <c r="J277" s="2455"/>
      <c r="K277" s="2455"/>
      <c r="L277" s="2455"/>
      <c r="M277" s="2455"/>
      <c r="N277" s="2455"/>
      <c r="O277" s="2455"/>
      <c r="P277" s="2455"/>
      <c r="Q277" s="2455"/>
      <c r="R277" s="2455"/>
      <c r="S277" s="2455"/>
      <c r="T277" s="2455"/>
      <c r="U277" s="2455"/>
      <c r="V277" s="2455"/>
      <c r="W277" s="2455"/>
      <c r="X277" s="2455"/>
      <c r="Y277" s="2455"/>
      <c r="Z277" s="2455"/>
      <c r="AA277" s="2455"/>
    </row>
    <row r="278">
      <c r="A278" s="2455"/>
      <c r="B278" s="2455"/>
      <c r="C278" s="2455"/>
      <c r="D278" s="2455"/>
      <c r="E278" s="2455"/>
      <c r="F278" s="2455"/>
      <c r="G278" s="2455"/>
      <c r="H278" s="2455"/>
      <c r="I278" s="2455"/>
      <c r="J278" s="2455"/>
      <c r="K278" s="2455"/>
      <c r="L278" s="2455"/>
      <c r="M278" s="2455"/>
      <c r="N278" s="2455"/>
      <c r="O278" s="2455"/>
      <c r="P278" s="2455"/>
      <c r="Q278" s="2455"/>
      <c r="R278" s="2455"/>
      <c r="S278" s="2455"/>
      <c r="T278" s="2455"/>
      <c r="U278" s="2455"/>
      <c r="V278" s="2455"/>
      <c r="W278" s="2455"/>
      <c r="X278" s="2455"/>
      <c r="Y278" s="2455"/>
      <c r="Z278" s="2455"/>
      <c r="AA278" s="2455"/>
    </row>
    <row r="279">
      <c r="A279" s="2455"/>
      <c r="B279" s="2455"/>
      <c r="C279" s="2455"/>
      <c r="D279" s="2455"/>
      <c r="E279" s="2455"/>
      <c r="F279" s="2455"/>
      <c r="G279" s="2455"/>
      <c r="H279" s="2455"/>
      <c r="I279" s="2455"/>
      <c r="J279" s="2455"/>
      <c r="K279" s="2455"/>
      <c r="L279" s="2455"/>
      <c r="M279" s="2455"/>
      <c r="N279" s="2455"/>
      <c r="O279" s="2455"/>
      <c r="P279" s="2455"/>
      <c r="Q279" s="2455"/>
      <c r="R279" s="2455"/>
      <c r="S279" s="2455"/>
      <c r="T279" s="2455"/>
      <c r="U279" s="2455"/>
      <c r="V279" s="2455"/>
      <c r="W279" s="2455"/>
      <c r="X279" s="2455"/>
      <c r="Y279" s="2455"/>
      <c r="Z279" s="2455"/>
      <c r="AA279" s="2455"/>
    </row>
    <row r="280">
      <c r="A280" s="2455"/>
      <c r="B280" s="2455"/>
      <c r="C280" s="2455"/>
      <c r="D280" s="2455"/>
      <c r="E280" s="2455"/>
      <c r="F280" s="2455"/>
      <c r="G280" s="2455"/>
      <c r="H280" s="2455"/>
      <c r="I280" s="2455"/>
      <c r="J280" s="2455"/>
      <c r="K280" s="2455"/>
      <c r="L280" s="2455"/>
      <c r="M280" s="2455"/>
      <c r="N280" s="2455"/>
      <c r="O280" s="2455"/>
      <c r="P280" s="2455"/>
      <c r="Q280" s="2455"/>
      <c r="R280" s="2455"/>
      <c r="S280" s="2455"/>
      <c r="T280" s="2455"/>
      <c r="U280" s="2455"/>
      <c r="V280" s="2455"/>
      <c r="W280" s="2455"/>
      <c r="X280" s="2455"/>
      <c r="Y280" s="2455"/>
      <c r="Z280" s="2455"/>
      <c r="AA280" s="2455"/>
    </row>
    <row r="281">
      <c r="A281" s="2455"/>
      <c r="B281" s="2455"/>
      <c r="C281" s="2455"/>
      <c r="D281" s="2455"/>
      <c r="E281" s="2455"/>
      <c r="F281" s="2455"/>
      <c r="G281" s="2455"/>
      <c r="H281" s="2455"/>
      <c r="I281" s="2455"/>
      <c r="J281" s="2455"/>
      <c r="K281" s="2455"/>
      <c r="L281" s="2455"/>
      <c r="M281" s="2455"/>
      <c r="N281" s="2455"/>
      <c r="O281" s="2455"/>
      <c r="P281" s="2455"/>
      <c r="Q281" s="2455"/>
      <c r="R281" s="2455"/>
      <c r="S281" s="2455"/>
      <c r="T281" s="2455"/>
      <c r="U281" s="2455"/>
      <c r="V281" s="2455"/>
      <c r="W281" s="2455"/>
      <c r="X281" s="2455"/>
      <c r="Y281" s="2455"/>
      <c r="Z281" s="2455"/>
      <c r="AA281" s="2455"/>
    </row>
    <row r="282">
      <c r="A282" s="2455"/>
      <c r="B282" s="2455"/>
      <c r="C282" s="2455"/>
      <c r="D282" s="2455"/>
      <c r="E282" s="2455"/>
      <c r="F282" s="2455"/>
      <c r="G282" s="2455"/>
      <c r="H282" s="2455"/>
      <c r="I282" s="2455"/>
      <c r="J282" s="2455"/>
      <c r="K282" s="2455"/>
      <c r="L282" s="2455"/>
      <c r="M282" s="2455"/>
      <c r="N282" s="2455"/>
      <c r="O282" s="2455"/>
      <c r="P282" s="2455"/>
      <c r="Q282" s="2455"/>
      <c r="R282" s="2455"/>
      <c r="S282" s="2455"/>
      <c r="T282" s="2455"/>
      <c r="U282" s="2455"/>
      <c r="V282" s="2455"/>
      <c r="W282" s="2455"/>
      <c r="X282" s="2455"/>
      <c r="Y282" s="2455"/>
      <c r="Z282" s="2455"/>
      <c r="AA282" s="2455"/>
    </row>
    <row r="283">
      <c r="A283" s="2455"/>
      <c r="B283" s="2455"/>
      <c r="C283" s="2455"/>
      <c r="D283" s="2455"/>
      <c r="E283" s="2455"/>
      <c r="F283" s="2455"/>
      <c r="G283" s="2455"/>
      <c r="H283" s="2455"/>
      <c r="I283" s="2455"/>
      <c r="J283" s="2455"/>
      <c r="K283" s="2455"/>
      <c r="L283" s="2455"/>
      <c r="M283" s="2455"/>
      <c r="N283" s="2455"/>
      <c r="O283" s="2455"/>
      <c r="P283" s="2455"/>
      <c r="Q283" s="2455"/>
      <c r="R283" s="2455"/>
      <c r="S283" s="2455"/>
      <c r="T283" s="2455"/>
      <c r="U283" s="2455"/>
      <c r="V283" s="2455"/>
      <c r="W283" s="2455"/>
      <c r="X283" s="2455"/>
      <c r="Y283" s="2455"/>
      <c r="Z283" s="2455"/>
      <c r="AA283" s="2455"/>
    </row>
    <row r="284">
      <c r="A284" s="2455"/>
      <c r="B284" s="2455"/>
      <c r="C284" s="2455"/>
      <c r="D284" s="2455"/>
      <c r="E284" s="2455"/>
      <c r="F284" s="2455"/>
      <c r="G284" s="2455"/>
      <c r="H284" s="2455"/>
      <c r="I284" s="2455"/>
      <c r="J284" s="2455"/>
      <c r="K284" s="2455"/>
      <c r="L284" s="2455"/>
      <c r="M284" s="2455"/>
      <c r="N284" s="2455"/>
      <c r="O284" s="2455"/>
      <c r="P284" s="2455"/>
      <c r="Q284" s="2455"/>
      <c r="R284" s="2455"/>
      <c r="S284" s="2455"/>
      <c r="T284" s="2455"/>
      <c r="U284" s="2455"/>
      <c r="V284" s="2455"/>
      <c r="W284" s="2455"/>
      <c r="X284" s="2455"/>
      <c r="Y284" s="2455"/>
      <c r="Z284" s="2455"/>
      <c r="AA284" s="2455"/>
    </row>
    <row r="285">
      <c r="A285" s="2455"/>
      <c r="B285" s="2455"/>
      <c r="C285" s="2455"/>
      <c r="D285" s="2455"/>
      <c r="E285" s="2455"/>
      <c r="F285" s="2455"/>
      <c r="G285" s="2455"/>
      <c r="H285" s="2455"/>
      <c r="I285" s="2455"/>
      <c r="J285" s="2455"/>
      <c r="K285" s="2455"/>
      <c r="L285" s="2455"/>
      <c r="M285" s="2455"/>
      <c r="N285" s="2455"/>
      <c r="O285" s="2455"/>
      <c r="P285" s="2455"/>
      <c r="Q285" s="2455"/>
      <c r="R285" s="2455"/>
      <c r="S285" s="2455"/>
      <c r="T285" s="2455"/>
      <c r="U285" s="2455"/>
      <c r="V285" s="2455"/>
      <c r="W285" s="2455"/>
      <c r="X285" s="2455"/>
      <c r="Y285" s="2455"/>
      <c r="Z285" s="2455"/>
      <c r="AA285" s="2455"/>
    </row>
    <row r="286">
      <c r="A286" s="2455"/>
      <c r="B286" s="2455"/>
      <c r="C286" s="2455"/>
      <c r="D286" s="2455"/>
      <c r="E286" s="2455"/>
      <c r="F286" s="2455"/>
      <c r="G286" s="2455"/>
      <c r="H286" s="2455"/>
      <c r="I286" s="2455"/>
      <c r="J286" s="2455"/>
      <c r="K286" s="2455"/>
      <c r="L286" s="2455"/>
      <c r="M286" s="2455"/>
      <c r="N286" s="2455"/>
      <c r="O286" s="2455"/>
      <c r="P286" s="2455"/>
      <c r="Q286" s="2455"/>
      <c r="R286" s="2455"/>
      <c r="S286" s="2455"/>
      <c r="T286" s="2455"/>
      <c r="U286" s="2455"/>
      <c r="V286" s="2455"/>
      <c r="W286" s="2455"/>
      <c r="X286" s="2455"/>
      <c r="Y286" s="2455"/>
      <c r="Z286" s="2455"/>
      <c r="AA286" s="2455"/>
    </row>
    <row r="287">
      <c r="A287" s="2455"/>
      <c r="B287" s="2455"/>
      <c r="C287" s="2455"/>
      <c r="D287" s="2455"/>
      <c r="E287" s="2455"/>
      <c r="F287" s="2455"/>
      <c r="G287" s="2455"/>
      <c r="H287" s="2455"/>
      <c r="I287" s="2455"/>
      <c r="J287" s="2455"/>
      <c r="K287" s="2455"/>
      <c r="L287" s="2455"/>
      <c r="M287" s="2455"/>
      <c r="N287" s="2455"/>
      <c r="O287" s="2455"/>
      <c r="P287" s="2455"/>
      <c r="Q287" s="2455"/>
      <c r="R287" s="2455"/>
      <c r="S287" s="2455"/>
      <c r="T287" s="2455"/>
      <c r="U287" s="2455"/>
      <c r="V287" s="2455"/>
      <c r="W287" s="2455"/>
      <c r="X287" s="2455"/>
      <c r="Y287" s="2455"/>
      <c r="Z287" s="2455"/>
      <c r="AA287" s="2455"/>
    </row>
    <row r="288">
      <c r="A288" s="2455"/>
      <c r="B288" s="2455"/>
      <c r="C288" s="2455"/>
      <c r="D288" s="2455"/>
      <c r="E288" s="2455"/>
      <c r="F288" s="2455"/>
      <c r="G288" s="2455"/>
      <c r="H288" s="2455"/>
      <c r="I288" s="2455"/>
      <c r="J288" s="2455"/>
      <c r="K288" s="2455"/>
      <c r="L288" s="2455"/>
      <c r="M288" s="2455"/>
      <c r="N288" s="2455"/>
      <c r="O288" s="2455"/>
      <c r="P288" s="2455"/>
      <c r="Q288" s="2455"/>
      <c r="R288" s="2455"/>
      <c r="S288" s="2455"/>
      <c r="T288" s="2455"/>
      <c r="U288" s="2455"/>
      <c r="V288" s="2455"/>
      <c r="W288" s="2455"/>
      <c r="X288" s="2455"/>
      <c r="Y288" s="2455"/>
      <c r="Z288" s="2455"/>
      <c r="AA288" s="2455"/>
    </row>
    <row r="289">
      <c r="A289" s="2455"/>
      <c r="B289" s="2455"/>
      <c r="C289" s="2455"/>
      <c r="D289" s="2455"/>
      <c r="E289" s="2455"/>
      <c r="F289" s="2455"/>
      <c r="G289" s="2455"/>
      <c r="H289" s="2455"/>
      <c r="I289" s="2455"/>
      <c r="J289" s="2455"/>
      <c r="K289" s="2455"/>
      <c r="L289" s="2455"/>
      <c r="M289" s="2455"/>
      <c r="N289" s="2455"/>
      <c r="O289" s="2455"/>
      <c r="P289" s="2455"/>
      <c r="Q289" s="2455"/>
      <c r="R289" s="2455"/>
      <c r="S289" s="2455"/>
      <c r="T289" s="2455"/>
      <c r="U289" s="2455"/>
      <c r="V289" s="2455"/>
      <c r="W289" s="2455"/>
      <c r="X289" s="2455"/>
      <c r="Y289" s="2455"/>
      <c r="Z289" s="2455"/>
      <c r="AA289" s="2455"/>
    </row>
    <row r="290">
      <c r="A290" s="2455"/>
      <c r="B290" s="2455"/>
      <c r="C290" s="2455"/>
      <c r="D290" s="2455"/>
      <c r="E290" s="2455"/>
      <c r="F290" s="2455"/>
      <c r="G290" s="2455"/>
      <c r="H290" s="2455"/>
      <c r="I290" s="2455"/>
      <c r="J290" s="2455"/>
      <c r="K290" s="2455"/>
      <c r="L290" s="2455"/>
      <c r="M290" s="2455"/>
      <c r="N290" s="2455"/>
      <c r="O290" s="2455"/>
      <c r="P290" s="2455"/>
      <c r="Q290" s="2455"/>
      <c r="R290" s="2455"/>
      <c r="S290" s="2455"/>
      <c r="T290" s="2455"/>
      <c r="U290" s="2455"/>
      <c r="V290" s="2455"/>
      <c r="W290" s="2455"/>
      <c r="X290" s="2455"/>
      <c r="Y290" s="2455"/>
      <c r="Z290" s="2455"/>
      <c r="AA290" s="2455"/>
    </row>
    <row r="291">
      <c r="A291" s="2455"/>
      <c r="B291" s="2455"/>
      <c r="C291" s="2455"/>
      <c r="D291" s="2455"/>
      <c r="E291" s="2455"/>
      <c r="F291" s="2455"/>
      <c r="G291" s="2455"/>
      <c r="H291" s="2455"/>
      <c r="I291" s="2455"/>
      <c r="J291" s="2455"/>
      <c r="K291" s="2455"/>
      <c r="L291" s="2455"/>
      <c r="M291" s="2455"/>
      <c r="N291" s="2455"/>
      <c r="O291" s="2455"/>
      <c r="P291" s="2455"/>
      <c r="Q291" s="2455"/>
      <c r="R291" s="2455"/>
      <c r="S291" s="2455"/>
      <c r="T291" s="2455"/>
      <c r="U291" s="2455"/>
      <c r="V291" s="2455"/>
      <c r="W291" s="2455"/>
      <c r="X291" s="2455"/>
      <c r="Y291" s="2455"/>
      <c r="Z291" s="2455"/>
      <c r="AA291" s="2455"/>
    </row>
    <row r="292">
      <c r="A292" s="2455"/>
      <c r="B292" s="2455"/>
      <c r="C292" s="2455"/>
      <c r="D292" s="2455"/>
      <c r="E292" s="2455"/>
      <c r="F292" s="2455"/>
      <c r="G292" s="2455"/>
      <c r="H292" s="2455"/>
      <c r="I292" s="2455"/>
      <c r="J292" s="2455"/>
      <c r="K292" s="2455"/>
      <c r="L292" s="2455"/>
      <c r="M292" s="2455"/>
      <c r="N292" s="2455"/>
      <c r="O292" s="2455"/>
      <c r="P292" s="2455"/>
      <c r="Q292" s="2455"/>
      <c r="R292" s="2455"/>
      <c r="S292" s="2455"/>
      <c r="T292" s="2455"/>
      <c r="U292" s="2455"/>
      <c r="V292" s="2455"/>
      <c r="W292" s="2455"/>
      <c r="X292" s="2455"/>
      <c r="Y292" s="2455"/>
      <c r="Z292" s="2455"/>
      <c r="AA292" s="2455"/>
    </row>
    <row r="293">
      <c r="A293" s="2455"/>
      <c r="B293" s="2455"/>
      <c r="C293" s="2455"/>
      <c r="D293" s="2455"/>
      <c r="E293" s="2455"/>
      <c r="F293" s="2455"/>
      <c r="G293" s="2455"/>
      <c r="H293" s="2455"/>
      <c r="I293" s="2455"/>
      <c r="J293" s="2455"/>
      <c r="K293" s="2455"/>
      <c r="L293" s="2455"/>
      <c r="M293" s="2455"/>
      <c r="N293" s="2455"/>
      <c r="O293" s="2455"/>
      <c r="P293" s="2455"/>
      <c r="Q293" s="2455"/>
      <c r="R293" s="2455"/>
      <c r="S293" s="2455"/>
      <c r="T293" s="2455"/>
      <c r="U293" s="2455"/>
      <c r="V293" s="2455"/>
      <c r="W293" s="2455"/>
      <c r="X293" s="2455"/>
      <c r="Y293" s="2455"/>
      <c r="Z293" s="2455"/>
      <c r="AA293" s="2455"/>
    </row>
    <row r="294">
      <c r="A294" s="2455"/>
      <c r="B294" s="2455"/>
      <c r="C294" s="2455"/>
      <c r="D294" s="2455"/>
      <c r="E294" s="2455"/>
      <c r="F294" s="2455"/>
      <c r="G294" s="2455"/>
      <c r="H294" s="2455"/>
      <c r="I294" s="2455"/>
      <c r="J294" s="2455"/>
      <c r="K294" s="2455"/>
      <c r="L294" s="2455"/>
      <c r="M294" s="2455"/>
      <c r="N294" s="2455"/>
      <c r="O294" s="2455"/>
      <c r="P294" s="2455"/>
      <c r="Q294" s="2455"/>
      <c r="R294" s="2455"/>
      <c r="S294" s="2455"/>
      <c r="T294" s="2455"/>
      <c r="U294" s="2455"/>
      <c r="V294" s="2455"/>
      <c r="W294" s="2455"/>
      <c r="X294" s="2455"/>
      <c r="Y294" s="2455"/>
      <c r="Z294" s="2455"/>
      <c r="AA294" s="2455"/>
    </row>
    <row r="295">
      <c r="A295" s="2455"/>
      <c r="B295" s="2455"/>
      <c r="C295" s="2455"/>
      <c r="D295" s="2455"/>
      <c r="E295" s="2455"/>
      <c r="F295" s="2455"/>
      <c r="G295" s="2455"/>
      <c r="H295" s="2455"/>
      <c r="I295" s="2455"/>
      <c r="J295" s="2455"/>
      <c r="K295" s="2455"/>
      <c r="L295" s="2455"/>
      <c r="M295" s="2455"/>
      <c r="N295" s="2455"/>
      <c r="O295" s="2455"/>
      <c r="P295" s="2455"/>
      <c r="Q295" s="2455"/>
      <c r="R295" s="2455"/>
      <c r="S295" s="2455"/>
      <c r="T295" s="2455"/>
      <c r="U295" s="2455"/>
      <c r="V295" s="2455"/>
      <c r="W295" s="2455"/>
      <c r="X295" s="2455"/>
      <c r="Y295" s="2455"/>
      <c r="Z295" s="2455"/>
      <c r="AA295" s="2455"/>
    </row>
    <row r="296">
      <c r="A296" s="2455"/>
      <c r="B296" s="2455"/>
      <c r="C296" s="2455"/>
      <c r="D296" s="2455"/>
      <c r="E296" s="2455"/>
      <c r="F296" s="2455"/>
      <c r="G296" s="2455"/>
      <c r="H296" s="2455"/>
      <c r="I296" s="2455"/>
      <c r="J296" s="2455"/>
      <c r="K296" s="2455"/>
      <c r="L296" s="2455"/>
      <c r="M296" s="2455"/>
      <c r="N296" s="2455"/>
      <c r="O296" s="2455"/>
      <c r="P296" s="2455"/>
      <c r="Q296" s="2455"/>
      <c r="R296" s="2455"/>
      <c r="S296" s="2455"/>
      <c r="T296" s="2455"/>
      <c r="U296" s="2455"/>
      <c r="V296" s="2455"/>
      <c r="W296" s="2455"/>
      <c r="X296" s="2455"/>
      <c r="Y296" s="2455"/>
      <c r="Z296" s="2455"/>
      <c r="AA296" s="2455"/>
    </row>
    <row r="297">
      <c r="A297" s="2455"/>
      <c r="B297" s="2455"/>
      <c r="C297" s="2455"/>
      <c r="D297" s="2455"/>
      <c r="E297" s="2455"/>
      <c r="F297" s="2455"/>
      <c r="G297" s="2455"/>
      <c r="H297" s="2455"/>
      <c r="I297" s="2455"/>
      <c r="J297" s="2455"/>
      <c r="K297" s="2455"/>
      <c r="L297" s="2455"/>
      <c r="M297" s="2455"/>
      <c r="N297" s="2455"/>
      <c r="O297" s="2455"/>
      <c r="P297" s="2455"/>
      <c r="Q297" s="2455"/>
      <c r="R297" s="2455"/>
      <c r="S297" s="2455"/>
      <c r="T297" s="2455"/>
      <c r="U297" s="2455"/>
      <c r="V297" s="2455"/>
      <c r="W297" s="2455"/>
      <c r="X297" s="2455"/>
      <c r="Y297" s="2455"/>
      <c r="Z297" s="2455"/>
      <c r="AA297" s="2455"/>
    </row>
    <row r="298">
      <c r="A298" s="2455"/>
      <c r="B298" s="2455"/>
      <c r="C298" s="2455"/>
      <c r="D298" s="2455"/>
      <c r="E298" s="2455"/>
      <c r="F298" s="2455"/>
      <c r="G298" s="2455"/>
      <c r="H298" s="2455"/>
      <c r="I298" s="2455"/>
      <c r="J298" s="2455"/>
      <c r="K298" s="2455"/>
      <c r="L298" s="2455"/>
      <c r="M298" s="2455"/>
      <c r="N298" s="2455"/>
      <c r="O298" s="2455"/>
      <c r="P298" s="2455"/>
      <c r="Q298" s="2455"/>
      <c r="R298" s="2455"/>
      <c r="S298" s="2455"/>
      <c r="T298" s="2455"/>
      <c r="U298" s="2455"/>
      <c r="V298" s="2455"/>
      <c r="W298" s="2455"/>
      <c r="X298" s="2455"/>
      <c r="Y298" s="2455"/>
      <c r="Z298" s="2455"/>
      <c r="AA298" s="2455"/>
    </row>
    <row r="299">
      <c r="A299" s="2455"/>
      <c r="B299" s="2455"/>
      <c r="C299" s="2455"/>
      <c r="D299" s="2455"/>
      <c r="E299" s="2455"/>
      <c r="F299" s="2455"/>
      <c r="G299" s="2455"/>
      <c r="H299" s="2455"/>
      <c r="I299" s="2455"/>
      <c r="J299" s="2455"/>
      <c r="K299" s="2455"/>
      <c r="L299" s="2455"/>
      <c r="M299" s="2455"/>
      <c r="N299" s="2455"/>
      <c r="O299" s="2455"/>
      <c r="P299" s="2455"/>
      <c r="Q299" s="2455"/>
      <c r="R299" s="2455"/>
      <c r="S299" s="2455"/>
      <c r="T299" s="2455"/>
      <c r="U299" s="2455"/>
      <c r="V299" s="2455"/>
      <c r="W299" s="2455"/>
      <c r="X299" s="2455"/>
      <c r="Y299" s="2455"/>
      <c r="Z299" s="2455"/>
      <c r="AA299" s="2455"/>
    </row>
    <row r="300">
      <c r="A300" s="2455"/>
      <c r="B300" s="2455"/>
      <c r="C300" s="2455"/>
      <c r="D300" s="2455"/>
      <c r="E300" s="2455"/>
      <c r="F300" s="2455"/>
      <c r="G300" s="2455"/>
      <c r="H300" s="2455"/>
      <c r="I300" s="2455"/>
      <c r="J300" s="2455"/>
      <c r="K300" s="2455"/>
      <c r="L300" s="2455"/>
      <c r="M300" s="2455"/>
      <c r="N300" s="2455"/>
      <c r="O300" s="2455"/>
      <c r="P300" s="2455"/>
      <c r="Q300" s="2455"/>
      <c r="R300" s="2455"/>
      <c r="S300" s="2455"/>
      <c r="T300" s="2455"/>
      <c r="U300" s="2455"/>
      <c r="V300" s="2455"/>
      <c r="W300" s="2455"/>
      <c r="X300" s="2455"/>
      <c r="Y300" s="2455"/>
      <c r="Z300" s="2455"/>
      <c r="AA300" s="2455"/>
    </row>
    <row r="301">
      <c r="A301" s="2455"/>
      <c r="B301" s="2455"/>
      <c r="C301" s="2455"/>
      <c r="D301" s="2455"/>
      <c r="E301" s="2455"/>
      <c r="F301" s="2455"/>
      <c r="G301" s="2455"/>
      <c r="H301" s="2455"/>
      <c r="I301" s="2455"/>
      <c r="J301" s="2455"/>
      <c r="K301" s="2455"/>
      <c r="L301" s="2455"/>
      <c r="M301" s="2455"/>
      <c r="N301" s="2455"/>
      <c r="O301" s="2455"/>
      <c r="P301" s="2455"/>
      <c r="Q301" s="2455"/>
      <c r="R301" s="2455"/>
      <c r="S301" s="2455"/>
      <c r="T301" s="2455"/>
      <c r="U301" s="2455"/>
      <c r="V301" s="2455"/>
      <c r="W301" s="2455"/>
      <c r="X301" s="2455"/>
      <c r="Y301" s="2455"/>
      <c r="Z301" s="2455"/>
      <c r="AA301" s="2455"/>
    </row>
    <row r="302">
      <c r="A302" s="2455"/>
      <c r="B302" s="2455"/>
      <c r="C302" s="2455"/>
      <c r="D302" s="2455"/>
      <c r="E302" s="2455"/>
      <c r="F302" s="2455"/>
      <c r="G302" s="2455"/>
      <c r="H302" s="2455"/>
      <c r="I302" s="2455"/>
      <c r="J302" s="2455"/>
      <c r="K302" s="2455"/>
      <c r="L302" s="2455"/>
      <c r="M302" s="2455"/>
      <c r="N302" s="2455"/>
      <c r="O302" s="2455"/>
      <c r="P302" s="2455"/>
      <c r="Q302" s="2455"/>
      <c r="R302" s="2455"/>
      <c r="S302" s="2455"/>
      <c r="T302" s="2455"/>
      <c r="U302" s="2455"/>
      <c r="V302" s="2455"/>
      <c r="W302" s="2455"/>
      <c r="X302" s="2455"/>
      <c r="Y302" s="2455"/>
      <c r="Z302" s="2455"/>
      <c r="AA302" s="2455"/>
    </row>
    <row r="303">
      <c r="A303" s="2455"/>
      <c r="B303" s="2455"/>
      <c r="C303" s="2455"/>
      <c r="D303" s="2455"/>
      <c r="E303" s="2455"/>
      <c r="F303" s="2455"/>
      <c r="G303" s="2455"/>
      <c r="H303" s="2455"/>
      <c r="I303" s="2455"/>
      <c r="J303" s="2455"/>
      <c r="K303" s="2455"/>
      <c r="L303" s="2455"/>
      <c r="M303" s="2455"/>
      <c r="N303" s="2455"/>
      <c r="O303" s="2455"/>
      <c r="P303" s="2455"/>
      <c r="Q303" s="2455"/>
      <c r="R303" s="2455"/>
      <c r="S303" s="2455"/>
      <c r="T303" s="2455"/>
      <c r="U303" s="2455"/>
      <c r="V303" s="2455"/>
      <c r="W303" s="2455"/>
      <c r="X303" s="2455"/>
      <c r="Y303" s="2455"/>
      <c r="Z303" s="2455"/>
      <c r="AA303" s="2455"/>
    </row>
    <row r="304">
      <c r="A304" s="2455"/>
      <c r="B304" s="2455"/>
      <c r="C304" s="2455"/>
      <c r="D304" s="2455"/>
      <c r="E304" s="2455"/>
      <c r="F304" s="2455"/>
      <c r="G304" s="2455"/>
      <c r="H304" s="2455"/>
      <c r="I304" s="2455"/>
      <c r="J304" s="2455"/>
      <c r="K304" s="2455"/>
      <c r="L304" s="2455"/>
      <c r="M304" s="2455"/>
      <c r="N304" s="2455"/>
      <c r="O304" s="2455"/>
      <c r="P304" s="2455"/>
      <c r="Q304" s="2455"/>
      <c r="R304" s="2455"/>
      <c r="S304" s="2455"/>
      <c r="T304" s="2455"/>
      <c r="U304" s="2455"/>
      <c r="V304" s="2455"/>
      <c r="W304" s="2455"/>
      <c r="X304" s="2455"/>
      <c r="Y304" s="2455"/>
      <c r="Z304" s="2455"/>
      <c r="AA304" s="2455"/>
    </row>
    <row r="305">
      <c r="A305" s="2455"/>
      <c r="B305" s="2455"/>
      <c r="C305" s="2455"/>
      <c r="D305" s="2455"/>
      <c r="E305" s="2455"/>
      <c r="F305" s="2455"/>
      <c r="G305" s="2455"/>
      <c r="H305" s="2455"/>
      <c r="I305" s="2455"/>
      <c r="J305" s="2455"/>
      <c r="K305" s="2455"/>
      <c r="L305" s="2455"/>
      <c r="M305" s="2455"/>
      <c r="N305" s="2455"/>
      <c r="O305" s="2455"/>
      <c r="P305" s="2455"/>
      <c r="Q305" s="2455"/>
      <c r="R305" s="2455"/>
      <c r="S305" s="2455"/>
      <c r="T305" s="2455"/>
      <c r="U305" s="2455"/>
      <c r="V305" s="2455"/>
      <c r="W305" s="2455"/>
      <c r="X305" s="2455"/>
      <c r="Y305" s="2455"/>
      <c r="Z305" s="2455"/>
      <c r="AA305" s="2455"/>
    </row>
    <row r="306">
      <c r="A306" s="2455"/>
      <c r="B306" s="2455"/>
      <c r="C306" s="2455"/>
      <c r="D306" s="2455"/>
      <c r="E306" s="2455"/>
      <c r="F306" s="2455"/>
      <c r="G306" s="2455"/>
      <c r="H306" s="2455"/>
      <c r="I306" s="2455"/>
      <c r="J306" s="2455"/>
      <c r="K306" s="2455"/>
      <c r="L306" s="2455"/>
      <c r="M306" s="2455"/>
      <c r="N306" s="2455"/>
      <c r="O306" s="2455"/>
      <c r="P306" s="2455"/>
      <c r="Q306" s="2455"/>
      <c r="R306" s="2455"/>
      <c r="S306" s="2455"/>
      <c r="T306" s="2455"/>
      <c r="U306" s="2455"/>
      <c r="V306" s="2455"/>
      <c r="W306" s="2455"/>
      <c r="X306" s="2455"/>
      <c r="Y306" s="2455"/>
      <c r="Z306" s="2455"/>
      <c r="AA306" s="2455"/>
    </row>
    <row r="307">
      <c r="A307" s="2455"/>
      <c r="B307" s="2455"/>
      <c r="C307" s="2455"/>
      <c r="D307" s="2455"/>
      <c r="E307" s="2455"/>
      <c r="F307" s="2455"/>
      <c r="G307" s="2455"/>
      <c r="H307" s="2455"/>
      <c r="I307" s="2455"/>
      <c r="J307" s="2455"/>
      <c r="K307" s="2455"/>
      <c r="L307" s="2455"/>
      <c r="M307" s="2455"/>
      <c r="N307" s="2455"/>
      <c r="O307" s="2455"/>
      <c r="P307" s="2455"/>
      <c r="Q307" s="2455"/>
      <c r="R307" s="2455"/>
      <c r="S307" s="2455"/>
      <c r="T307" s="2455"/>
      <c r="U307" s="2455"/>
      <c r="V307" s="2455"/>
      <c r="W307" s="2455"/>
      <c r="X307" s="2455"/>
      <c r="Y307" s="2455"/>
      <c r="Z307" s="2455"/>
      <c r="AA307" s="2455"/>
    </row>
    <row r="308">
      <c r="A308" s="2455"/>
      <c r="B308" s="2455"/>
      <c r="C308" s="2455"/>
      <c r="D308" s="2455"/>
      <c r="E308" s="2455"/>
      <c r="F308" s="2455"/>
      <c r="G308" s="2455"/>
      <c r="H308" s="2455"/>
      <c r="I308" s="2455"/>
      <c r="J308" s="2455"/>
      <c r="K308" s="2455"/>
      <c r="L308" s="2455"/>
      <c r="M308" s="2455"/>
      <c r="N308" s="2455"/>
      <c r="O308" s="2455"/>
      <c r="P308" s="2455"/>
      <c r="Q308" s="2455"/>
      <c r="R308" s="2455"/>
      <c r="S308" s="2455"/>
      <c r="T308" s="2455"/>
      <c r="U308" s="2455"/>
      <c r="V308" s="2455"/>
      <c r="W308" s="2455"/>
      <c r="X308" s="2455"/>
      <c r="Y308" s="2455"/>
      <c r="Z308" s="2455"/>
      <c r="AA308" s="2455"/>
    </row>
    <row r="309">
      <c r="A309" s="2455"/>
      <c r="B309" s="2455"/>
      <c r="C309" s="2455"/>
      <c r="D309" s="2455"/>
      <c r="E309" s="2455"/>
      <c r="F309" s="2455"/>
      <c r="G309" s="2455"/>
      <c r="H309" s="2455"/>
      <c r="I309" s="2455"/>
      <c r="J309" s="2455"/>
      <c r="K309" s="2455"/>
      <c r="L309" s="2455"/>
      <c r="M309" s="2455"/>
      <c r="N309" s="2455"/>
      <c r="O309" s="2455"/>
      <c r="P309" s="2455"/>
      <c r="Q309" s="2455"/>
      <c r="R309" s="2455"/>
      <c r="S309" s="2455"/>
      <c r="T309" s="2455"/>
      <c r="U309" s="2455"/>
      <c r="V309" s="2455"/>
      <c r="W309" s="2455"/>
      <c r="X309" s="2455"/>
      <c r="Y309" s="2455"/>
      <c r="Z309" s="2455"/>
      <c r="AA309" s="2455"/>
    </row>
    <row r="310">
      <c r="A310" s="2455"/>
      <c r="B310" s="2455"/>
      <c r="C310" s="2455"/>
      <c r="D310" s="2455"/>
      <c r="E310" s="2455"/>
      <c r="F310" s="2455"/>
      <c r="G310" s="2455"/>
      <c r="H310" s="2455"/>
      <c r="I310" s="2455"/>
      <c r="J310" s="2455"/>
      <c r="K310" s="2455"/>
      <c r="L310" s="2455"/>
      <c r="M310" s="2455"/>
      <c r="N310" s="2455"/>
      <c r="O310" s="2455"/>
      <c r="P310" s="2455"/>
      <c r="Q310" s="2455"/>
      <c r="R310" s="2455"/>
      <c r="S310" s="2455"/>
      <c r="T310" s="2455"/>
      <c r="U310" s="2455"/>
      <c r="V310" s="2455"/>
      <c r="W310" s="2455"/>
      <c r="X310" s="2455"/>
      <c r="Y310" s="2455"/>
      <c r="Z310" s="2455"/>
      <c r="AA310" s="2455"/>
    </row>
    <row r="311">
      <c r="A311" s="2455"/>
      <c r="B311" s="2455"/>
      <c r="C311" s="2455"/>
      <c r="D311" s="2455"/>
      <c r="E311" s="2455"/>
      <c r="F311" s="2455"/>
      <c r="G311" s="2455"/>
      <c r="H311" s="2455"/>
      <c r="I311" s="2455"/>
      <c r="J311" s="2455"/>
      <c r="K311" s="2455"/>
      <c r="L311" s="2455"/>
      <c r="M311" s="2455"/>
      <c r="N311" s="2455"/>
      <c r="O311" s="2455"/>
      <c r="P311" s="2455"/>
      <c r="Q311" s="2455"/>
      <c r="R311" s="2455"/>
      <c r="S311" s="2455"/>
      <c r="T311" s="2455"/>
      <c r="U311" s="2455"/>
      <c r="V311" s="2455"/>
      <c r="W311" s="2455"/>
      <c r="X311" s="2455"/>
      <c r="Y311" s="2455"/>
      <c r="Z311" s="2455"/>
      <c r="AA311" s="2455"/>
    </row>
    <row r="312">
      <c r="A312" s="2455"/>
      <c r="B312" s="2455"/>
      <c r="C312" s="2455"/>
      <c r="D312" s="2455"/>
      <c r="E312" s="2455"/>
      <c r="F312" s="2455"/>
      <c r="G312" s="2455"/>
      <c r="H312" s="2455"/>
      <c r="I312" s="2455"/>
      <c r="J312" s="2455"/>
      <c r="K312" s="2455"/>
      <c r="L312" s="2455"/>
      <c r="M312" s="2455"/>
      <c r="N312" s="2455"/>
      <c r="O312" s="2455"/>
      <c r="P312" s="2455"/>
      <c r="Q312" s="2455"/>
      <c r="R312" s="2455"/>
      <c r="S312" s="2455"/>
      <c r="T312" s="2455"/>
      <c r="U312" s="2455"/>
      <c r="V312" s="2455"/>
      <c r="W312" s="2455"/>
      <c r="X312" s="2455"/>
      <c r="Y312" s="2455"/>
      <c r="Z312" s="2455"/>
      <c r="AA312" s="2455"/>
    </row>
    <row r="313">
      <c r="A313" s="2455"/>
      <c r="B313" s="2455"/>
      <c r="C313" s="2455"/>
      <c r="D313" s="2455"/>
      <c r="E313" s="2455"/>
      <c r="F313" s="2455"/>
      <c r="G313" s="2455"/>
      <c r="H313" s="2455"/>
      <c r="I313" s="2455"/>
      <c r="J313" s="2455"/>
      <c r="K313" s="2455"/>
      <c r="L313" s="2455"/>
      <c r="M313" s="2455"/>
      <c r="N313" s="2455"/>
      <c r="O313" s="2455"/>
      <c r="P313" s="2455"/>
      <c r="Q313" s="2455"/>
      <c r="R313" s="2455"/>
      <c r="S313" s="2455"/>
      <c r="T313" s="2455"/>
      <c r="U313" s="2455"/>
      <c r="V313" s="2455"/>
      <c r="W313" s="2455"/>
      <c r="X313" s="2455"/>
      <c r="Y313" s="2455"/>
      <c r="Z313" s="2455"/>
      <c r="AA313" s="2455"/>
    </row>
    <row r="314">
      <c r="A314" s="2455"/>
      <c r="B314" s="2455"/>
      <c r="C314" s="2455"/>
      <c r="D314" s="2455"/>
      <c r="E314" s="2455"/>
      <c r="F314" s="2455"/>
      <c r="G314" s="2455"/>
      <c r="H314" s="2455"/>
      <c r="I314" s="2455"/>
      <c r="J314" s="2455"/>
      <c r="K314" s="2455"/>
      <c r="L314" s="2455"/>
      <c r="M314" s="2455"/>
      <c r="N314" s="2455"/>
      <c r="O314" s="2455"/>
      <c r="P314" s="2455"/>
      <c r="Q314" s="2455"/>
      <c r="R314" s="2455"/>
      <c r="S314" s="2455"/>
      <c r="T314" s="2455"/>
      <c r="U314" s="2455"/>
      <c r="V314" s="2455"/>
      <c r="W314" s="2455"/>
      <c r="X314" s="2455"/>
      <c r="Y314" s="2455"/>
      <c r="Z314" s="2455"/>
      <c r="AA314" s="2455"/>
    </row>
    <row r="315">
      <c r="A315" s="2455"/>
      <c r="B315" s="2455"/>
      <c r="C315" s="2455"/>
      <c r="D315" s="2455"/>
      <c r="E315" s="2455"/>
      <c r="F315" s="2455"/>
      <c r="G315" s="2455"/>
      <c r="H315" s="2455"/>
      <c r="I315" s="2455"/>
      <c r="J315" s="2455"/>
      <c r="K315" s="2455"/>
      <c r="L315" s="2455"/>
      <c r="M315" s="2455"/>
      <c r="N315" s="2455"/>
      <c r="O315" s="2455"/>
      <c r="P315" s="2455"/>
      <c r="Q315" s="2455"/>
      <c r="R315" s="2455"/>
      <c r="S315" s="2455"/>
      <c r="T315" s="2455"/>
      <c r="U315" s="2455"/>
      <c r="V315" s="2455"/>
      <c r="W315" s="2455"/>
      <c r="X315" s="2455"/>
      <c r="Y315" s="2455"/>
      <c r="Z315" s="2455"/>
      <c r="AA315" s="2455"/>
    </row>
    <row r="316">
      <c r="A316" s="2455"/>
      <c r="B316" s="2455"/>
      <c r="C316" s="2455"/>
      <c r="D316" s="2455"/>
      <c r="E316" s="2455"/>
      <c r="F316" s="2455"/>
      <c r="G316" s="2455"/>
      <c r="H316" s="2455"/>
      <c r="I316" s="2455"/>
      <c r="J316" s="2455"/>
      <c r="K316" s="2455"/>
      <c r="L316" s="2455"/>
      <c r="M316" s="2455"/>
      <c r="N316" s="2455"/>
      <c r="O316" s="2455"/>
      <c r="P316" s="2455"/>
      <c r="Q316" s="2455"/>
      <c r="R316" s="2455"/>
      <c r="S316" s="2455"/>
      <c r="T316" s="2455"/>
      <c r="U316" s="2455"/>
      <c r="V316" s="2455"/>
      <c r="W316" s="2455"/>
      <c r="X316" s="2455"/>
      <c r="Y316" s="2455"/>
      <c r="Z316" s="2455"/>
      <c r="AA316" s="2455"/>
    </row>
    <row r="317">
      <c r="A317" s="2455"/>
      <c r="B317" s="2455"/>
      <c r="C317" s="2455"/>
      <c r="D317" s="2455"/>
      <c r="E317" s="2455"/>
      <c r="F317" s="2455"/>
      <c r="G317" s="2455"/>
      <c r="H317" s="2455"/>
      <c r="I317" s="2455"/>
      <c r="J317" s="2455"/>
      <c r="K317" s="2455"/>
      <c r="L317" s="2455"/>
      <c r="M317" s="2455"/>
      <c r="N317" s="2455"/>
      <c r="O317" s="2455"/>
      <c r="P317" s="2455"/>
      <c r="Q317" s="2455"/>
      <c r="R317" s="2455"/>
      <c r="S317" s="2455"/>
      <c r="T317" s="2455"/>
      <c r="U317" s="2455"/>
      <c r="V317" s="2455"/>
      <c r="W317" s="2455"/>
      <c r="X317" s="2455"/>
      <c r="Y317" s="2455"/>
      <c r="Z317" s="2455"/>
      <c r="AA317" s="2455"/>
    </row>
    <row r="318">
      <c r="A318" s="2455"/>
      <c r="B318" s="2455"/>
      <c r="C318" s="2455"/>
      <c r="D318" s="2455"/>
      <c r="E318" s="2455"/>
      <c r="F318" s="2455"/>
      <c r="G318" s="2455"/>
      <c r="H318" s="2455"/>
      <c r="I318" s="2455"/>
      <c r="J318" s="2455"/>
      <c r="K318" s="2455"/>
      <c r="L318" s="2455"/>
      <c r="M318" s="2455"/>
      <c r="N318" s="2455"/>
      <c r="O318" s="2455"/>
      <c r="P318" s="2455"/>
      <c r="Q318" s="2455"/>
      <c r="R318" s="2455"/>
      <c r="S318" s="2455"/>
      <c r="T318" s="2455"/>
      <c r="U318" s="2455"/>
      <c r="V318" s="2455"/>
      <c r="W318" s="2455"/>
      <c r="X318" s="2455"/>
      <c r="Y318" s="2455"/>
      <c r="Z318" s="2455"/>
      <c r="AA318" s="2455"/>
    </row>
    <row r="319">
      <c r="A319" s="2455"/>
      <c r="B319" s="2455"/>
      <c r="C319" s="2455"/>
      <c r="D319" s="2455"/>
      <c r="E319" s="2455"/>
      <c r="F319" s="2455"/>
      <c r="G319" s="2455"/>
      <c r="H319" s="2455"/>
      <c r="I319" s="2455"/>
      <c r="J319" s="2455"/>
      <c r="K319" s="2455"/>
      <c r="L319" s="2455"/>
      <c r="M319" s="2455"/>
      <c r="N319" s="2455"/>
      <c r="O319" s="2455"/>
      <c r="P319" s="2455"/>
      <c r="Q319" s="2455"/>
      <c r="R319" s="2455"/>
      <c r="S319" s="2455"/>
      <c r="T319" s="2455"/>
      <c r="U319" s="2455"/>
      <c r="V319" s="2455"/>
      <c r="W319" s="2455"/>
      <c r="X319" s="2455"/>
      <c r="Y319" s="2455"/>
      <c r="Z319" s="2455"/>
      <c r="AA319" s="2455"/>
    </row>
    <row r="320">
      <c r="A320" s="2455"/>
      <c r="B320" s="2455"/>
      <c r="C320" s="2455"/>
      <c r="D320" s="2455"/>
      <c r="E320" s="2455"/>
      <c r="F320" s="2455"/>
      <c r="G320" s="2455"/>
      <c r="H320" s="2455"/>
      <c r="I320" s="2455"/>
      <c r="J320" s="2455"/>
      <c r="K320" s="2455"/>
      <c r="L320" s="2455"/>
      <c r="M320" s="2455"/>
      <c r="N320" s="2455"/>
      <c r="O320" s="2455"/>
      <c r="P320" s="2455"/>
      <c r="Q320" s="2455"/>
      <c r="R320" s="2455"/>
      <c r="S320" s="2455"/>
      <c r="T320" s="2455"/>
      <c r="U320" s="2455"/>
      <c r="V320" s="2455"/>
      <c r="W320" s="2455"/>
      <c r="X320" s="2455"/>
      <c r="Y320" s="2455"/>
      <c r="Z320" s="2455"/>
      <c r="AA320" s="2455"/>
    </row>
    <row r="321">
      <c r="A321" s="2455"/>
      <c r="B321" s="2455"/>
      <c r="C321" s="2455"/>
      <c r="D321" s="2455"/>
      <c r="E321" s="2455"/>
      <c r="F321" s="2455"/>
      <c r="G321" s="2455"/>
      <c r="H321" s="2455"/>
      <c r="I321" s="2455"/>
      <c r="J321" s="2455"/>
      <c r="K321" s="2455"/>
      <c r="L321" s="2455"/>
      <c r="M321" s="2455"/>
      <c r="N321" s="2455"/>
      <c r="O321" s="2455"/>
      <c r="P321" s="2455"/>
      <c r="Q321" s="2455"/>
      <c r="R321" s="2455"/>
      <c r="S321" s="2455"/>
      <c r="T321" s="2455"/>
      <c r="U321" s="2455"/>
      <c r="V321" s="2455"/>
      <c r="W321" s="2455"/>
      <c r="X321" s="2455"/>
      <c r="Y321" s="2455"/>
      <c r="Z321" s="2455"/>
      <c r="AA321" s="2455"/>
    </row>
    <row r="322">
      <c r="A322" s="2455"/>
      <c r="B322" s="2455"/>
      <c r="C322" s="2455"/>
      <c r="D322" s="2455"/>
      <c r="E322" s="2455"/>
      <c r="F322" s="2455"/>
      <c r="G322" s="2455"/>
      <c r="H322" s="2455"/>
      <c r="I322" s="2455"/>
      <c r="J322" s="2455"/>
      <c r="K322" s="2455"/>
      <c r="L322" s="2455"/>
      <c r="M322" s="2455"/>
      <c r="N322" s="2455"/>
      <c r="O322" s="2455"/>
      <c r="P322" s="2455"/>
      <c r="Q322" s="2455"/>
      <c r="R322" s="2455"/>
      <c r="S322" s="2455"/>
      <c r="T322" s="2455"/>
      <c r="U322" s="2455"/>
      <c r="V322" s="2455"/>
      <c r="W322" s="2455"/>
      <c r="X322" s="2455"/>
      <c r="Y322" s="2455"/>
      <c r="Z322" s="2455"/>
      <c r="AA322" s="2455"/>
    </row>
    <row r="323">
      <c r="A323" s="2455"/>
      <c r="B323" s="2455"/>
      <c r="C323" s="2455"/>
      <c r="D323" s="2455"/>
      <c r="E323" s="2455"/>
      <c r="F323" s="2455"/>
      <c r="G323" s="2455"/>
      <c r="H323" s="2455"/>
      <c r="I323" s="2455"/>
      <c r="J323" s="2455"/>
      <c r="K323" s="2455"/>
      <c r="L323" s="2455"/>
      <c r="M323" s="2455"/>
      <c r="N323" s="2455"/>
      <c r="O323" s="2455"/>
      <c r="P323" s="2455"/>
      <c r="Q323" s="2455"/>
      <c r="R323" s="2455"/>
      <c r="S323" s="2455"/>
      <c r="T323" s="2455"/>
      <c r="U323" s="2455"/>
      <c r="V323" s="2455"/>
      <c r="W323" s="2455"/>
      <c r="X323" s="2455"/>
      <c r="Y323" s="2455"/>
      <c r="Z323" s="2455"/>
      <c r="AA323" s="2455"/>
    </row>
    <row r="324">
      <c r="A324" s="2455"/>
      <c r="B324" s="2455"/>
      <c r="C324" s="2455"/>
      <c r="D324" s="2455"/>
      <c r="E324" s="2455"/>
      <c r="F324" s="2455"/>
      <c r="G324" s="2455"/>
      <c r="H324" s="2455"/>
      <c r="I324" s="2455"/>
      <c r="J324" s="2455"/>
      <c r="K324" s="2455"/>
      <c r="L324" s="2455"/>
      <c r="M324" s="2455"/>
      <c r="N324" s="2455"/>
      <c r="O324" s="2455"/>
      <c r="P324" s="2455"/>
      <c r="Q324" s="2455"/>
      <c r="R324" s="2455"/>
      <c r="S324" s="2455"/>
      <c r="T324" s="2455"/>
      <c r="U324" s="2455"/>
      <c r="V324" s="2455"/>
      <c r="W324" s="2455"/>
      <c r="X324" s="2455"/>
      <c r="Y324" s="2455"/>
      <c r="Z324" s="2455"/>
      <c r="AA324" s="2455"/>
    </row>
    <row r="325">
      <c r="A325" s="2455"/>
      <c r="B325" s="2455"/>
      <c r="C325" s="2455"/>
      <c r="D325" s="2455"/>
      <c r="E325" s="2455"/>
      <c r="F325" s="2455"/>
      <c r="G325" s="2455"/>
      <c r="H325" s="2455"/>
      <c r="I325" s="2455"/>
      <c r="J325" s="2455"/>
      <c r="K325" s="2455"/>
      <c r="L325" s="2455"/>
      <c r="M325" s="2455"/>
      <c r="N325" s="2455"/>
      <c r="O325" s="2455"/>
      <c r="P325" s="2455"/>
      <c r="Q325" s="2455"/>
      <c r="R325" s="2455"/>
      <c r="S325" s="2455"/>
      <c r="T325" s="2455"/>
      <c r="U325" s="2455"/>
      <c r="V325" s="2455"/>
      <c r="W325" s="2455"/>
      <c r="X325" s="2455"/>
      <c r="Y325" s="2455"/>
      <c r="Z325" s="2455"/>
      <c r="AA325" s="2455"/>
    </row>
    <row r="326">
      <c r="A326" s="2455"/>
      <c r="B326" s="2455"/>
      <c r="C326" s="2455"/>
      <c r="D326" s="2455"/>
      <c r="E326" s="2455"/>
      <c r="F326" s="2455"/>
      <c r="G326" s="2455"/>
      <c r="H326" s="2455"/>
      <c r="I326" s="2455"/>
      <c r="J326" s="2455"/>
      <c r="K326" s="2455"/>
      <c r="L326" s="2455"/>
      <c r="M326" s="2455"/>
      <c r="N326" s="2455"/>
      <c r="O326" s="2455"/>
      <c r="P326" s="2455"/>
      <c r="Q326" s="2455"/>
      <c r="R326" s="2455"/>
      <c r="S326" s="2455"/>
      <c r="T326" s="2455"/>
      <c r="U326" s="2455"/>
      <c r="V326" s="2455"/>
      <c r="W326" s="2455"/>
      <c r="X326" s="2455"/>
      <c r="Y326" s="2455"/>
      <c r="Z326" s="2455"/>
      <c r="AA326" s="2455"/>
    </row>
    <row r="327">
      <c r="A327" s="2455"/>
      <c r="B327" s="2455"/>
      <c r="C327" s="2455"/>
      <c r="D327" s="2455"/>
      <c r="E327" s="2455"/>
      <c r="F327" s="2455"/>
      <c r="G327" s="2455"/>
      <c r="H327" s="2455"/>
      <c r="I327" s="2455"/>
      <c r="J327" s="2455"/>
      <c r="K327" s="2455"/>
      <c r="L327" s="2455"/>
      <c r="M327" s="2455"/>
      <c r="N327" s="2455"/>
      <c r="O327" s="2455"/>
      <c r="P327" s="2455"/>
      <c r="Q327" s="2455"/>
      <c r="R327" s="2455"/>
      <c r="S327" s="2455"/>
      <c r="T327" s="2455"/>
      <c r="U327" s="2455"/>
      <c r="V327" s="2455"/>
      <c r="W327" s="2455"/>
      <c r="X327" s="2455"/>
      <c r="Y327" s="2455"/>
      <c r="Z327" s="2455"/>
      <c r="AA327" s="2455"/>
    </row>
    <row r="328">
      <c r="A328" s="2455"/>
      <c r="B328" s="2455"/>
      <c r="C328" s="2455"/>
      <c r="D328" s="2455"/>
      <c r="E328" s="2455"/>
      <c r="F328" s="2455"/>
      <c r="G328" s="2455"/>
      <c r="H328" s="2455"/>
      <c r="I328" s="2455"/>
      <c r="J328" s="2455"/>
      <c r="K328" s="2455"/>
      <c r="L328" s="2455"/>
      <c r="M328" s="2455"/>
      <c r="N328" s="2455"/>
      <c r="O328" s="2455"/>
      <c r="P328" s="2455"/>
      <c r="Q328" s="2455"/>
      <c r="R328" s="2455"/>
      <c r="S328" s="2455"/>
      <c r="T328" s="2455"/>
      <c r="U328" s="2455"/>
      <c r="V328" s="2455"/>
      <c r="W328" s="2455"/>
      <c r="X328" s="2455"/>
      <c r="Y328" s="2455"/>
      <c r="Z328" s="2455"/>
      <c r="AA328" s="2455"/>
    </row>
    <row r="329">
      <c r="A329" s="2455"/>
      <c r="B329" s="2455"/>
      <c r="C329" s="2455"/>
      <c r="D329" s="2455"/>
      <c r="E329" s="2455"/>
      <c r="F329" s="2455"/>
      <c r="G329" s="2455"/>
      <c r="H329" s="2455"/>
      <c r="I329" s="2455"/>
      <c r="J329" s="2455"/>
      <c r="K329" s="2455"/>
      <c r="L329" s="2455"/>
      <c r="M329" s="2455"/>
      <c r="N329" s="2455"/>
      <c r="O329" s="2455"/>
      <c r="P329" s="2455"/>
      <c r="Q329" s="2455"/>
      <c r="R329" s="2455"/>
      <c r="S329" s="2455"/>
      <c r="T329" s="2455"/>
      <c r="U329" s="2455"/>
      <c r="V329" s="2455"/>
      <c r="W329" s="2455"/>
      <c r="X329" s="2455"/>
      <c r="Y329" s="2455"/>
      <c r="Z329" s="2455"/>
      <c r="AA329" s="2455"/>
    </row>
    <row r="330">
      <c r="A330" s="2455"/>
      <c r="B330" s="2455"/>
      <c r="C330" s="2455"/>
      <c r="D330" s="2455"/>
      <c r="E330" s="2455"/>
      <c r="F330" s="2455"/>
      <c r="G330" s="2455"/>
      <c r="H330" s="2455"/>
      <c r="I330" s="2455"/>
      <c r="J330" s="2455"/>
      <c r="K330" s="2455"/>
      <c r="L330" s="2455"/>
      <c r="M330" s="2455"/>
      <c r="N330" s="2455"/>
      <c r="O330" s="2455"/>
      <c r="P330" s="2455"/>
      <c r="Q330" s="2455"/>
      <c r="R330" s="2455"/>
      <c r="S330" s="2455"/>
      <c r="T330" s="2455"/>
      <c r="U330" s="2455"/>
      <c r="V330" s="2455"/>
      <c r="W330" s="2455"/>
      <c r="X330" s="2455"/>
      <c r="Y330" s="2455"/>
      <c r="Z330" s="2455"/>
      <c r="AA330" s="2455"/>
    </row>
    <row r="331">
      <c r="A331" s="2455"/>
      <c r="B331" s="2455"/>
      <c r="C331" s="2455"/>
      <c r="D331" s="2455"/>
      <c r="E331" s="2455"/>
      <c r="F331" s="2455"/>
      <c r="G331" s="2455"/>
      <c r="H331" s="2455"/>
      <c r="I331" s="2455"/>
      <c r="J331" s="2455"/>
      <c r="K331" s="2455"/>
      <c r="L331" s="2455"/>
      <c r="M331" s="2455"/>
      <c r="N331" s="2455"/>
      <c r="O331" s="2455"/>
      <c r="P331" s="2455"/>
      <c r="Q331" s="2455"/>
      <c r="R331" s="2455"/>
      <c r="S331" s="2455"/>
      <c r="T331" s="2455"/>
      <c r="U331" s="2455"/>
      <c r="V331" s="2455"/>
      <c r="W331" s="2455"/>
      <c r="X331" s="2455"/>
      <c r="Y331" s="2455"/>
      <c r="Z331" s="2455"/>
      <c r="AA331" s="2455"/>
    </row>
    <row r="332">
      <c r="A332" s="2455"/>
      <c r="B332" s="2455"/>
      <c r="C332" s="2455"/>
      <c r="D332" s="2455"/>
      <c r="E332" s="2455"/>
      <c r="F332" s="2455"/>
      <c r="G332" s="2455"/>
      <c r="H332" s="2455"/>
      <c r="I332" s="2455"/>
      <c r="J332" s="2455"/>
      <c r="K332" s="2455"/>
      <c r="L332" s="2455"/>
      <c r="M332" s="2455"/>
      <c r="N332" s="2455"/>
      <c r="O332" s="2455"/>
      <c r="P332" s="2455"/>
      <c r="Q332" s="2455"/>
      <c r="R332" s="2455"/>
      <c r="S332" s="2455"/>
      <c r="T332" s="2455"/>
      <c r="U332" s="2455"/>
      <c r="V332" s="2455"/>
      <c r="W332" s="2455"/>
      <c r="X332" s="2455"/>
      <c r="Y332" s="2455"/>
      <c r="Z332" s="2455"/>
      <c r="AA332" s="2455"/>
    </row>
    <row r="333">
      <c r="A333" s="2455"/>
      <c r="B333" s="2455"/>
      <c r="C333" s="2455"/>
      <c r="D333" s="2455"/>
      <c r="E333" s="2455"/>
      <c r="F333" s="2455"/>
      <c r="G333" s="2455"/>
      <c r="H333" s="2455"/>
      <c r="I333" s="2455"/>
      <c r="J333" s="2455"/>
      <c r="K333" s="2455"/>
      <c r="L333" s="2455"/>
      <c r="M333" s="2455"/>
      <c r="N333" s="2455"/>
      <c r="O333" s="2455"/>
      <c r="P333" s="2455"/>
      <c r="Q333" s="2455"/>
      <c r="R333" s="2455"/>
      <c r="S333" s="2455"/>
      <c r="T333" s="2455"/>
      <c r="U333" s="2455"/>
      <c r="V333" s="2455"/>
      <c r="W333" s="2455"/>
      <c r="X333" s="2455"/>
      <c r="Y333" s="2455"/>
      <c r="Z333" s="2455"/>
      <c r="AA333" s="2455"/>
    </row>
    <row r="334">
      <c r="A334" s="2455"/>
      <c r="B334" s="2455"/>
      <c r="C334" s="2455"/>
      <c r="D334" s="2455"/>
      <c r="E334" s="2455"/>
      <c r="F334" s="2455"/>
      <c r="G334" s="2455"/>
      <c r="H334" s="2455"/>
      <c r="I334" s="2455"/>
      <c r="J334" s="2455"/>
      <c r="K334" s="2455"/>
      <c r="L334" s="2455"/>
      <c r="M334" s="2455"/>
      <c r="N334" s="2455"/>
      <c r="O334" s="2455"/>
      <c r="P334" s="2455"/>
      <c r="Q334" s="2455"/>
      <c r="R334" s="2455"/>
      <c r="S334" s="2455"/>
      <c r="T334" s="2455"/>
      <c r="U334" s="2455"/>
      <c r="V334" s="2455"/>
      <c r="W334" s="2455"/>
      <c r="X334" s="2455"/>
      <c r="Y334" s="2455"/>
      <c r="Z334" s="2455"/>
      <c r="AA334" s="2455"/>
    </row>
    <row r="335">
      <c r="A335" s="2455"/>
      <c r="B335" s="2455"/>
      <c r="C335" s="2455"/>
      <c r="D335" s="2455"/>
      <c r="E335" s="2455"/>
      <c r="F335" s="2455"/>
      <c r="G335" s="2455"/>
      <c r="H335" s="2455"/>
      <c r="I335" s="2455"/>
      <c r="J335" s="2455"/>
      <c r="K335" s="2455"/>
      <c r="L335" s="2455"/>
      <c r="M335" s="2455"/>
      <c r="N335" s="2455"/>
      <c r="O335" s="2455"/>
      <c r="P335" s="2455"/>
      <c r="Q335" s="2455"/>
      <c r="R335" s="2455"/>
      <c r="S335" s="2455"/>
      <c r="T335" s="2455"/>
      <c r="U335" s="2455"/>
      <c r="V335" s="2455"/>
      <c r="W335" s="2455"/>
      <c r="X335" s="2455"/>
      <c r="Y335" s="2455"/>
      <c r="Z335" s="2455"/>
      <c r="AA335" s="2455"/>
    </row>
    <row r="336">
      <c r="A336" s="2455"/>
      <c r="B336" s="2455"/>
      <c r="C336" s="2455"/>
      <c r="D336" s="2455"/>
      <c r="E336" s="2455"/>
      <c r="F336" s="2455"/>
      <c r="G336" s="2455"/>
      <c r="H336" s="2455"/>
      <c r="I336" s="2455"/>
      <c r="J336" s="2455"/>
      <c r="K336" s="2455"/>
      <c r="L336" s="2455"/>
      <c r="M336" s="2455"/>
      <c r="N336" s="2455"/>
      <c r="O336" s="2455"/>
      <c r="P336" s="2455"/>
      <c r="Q336" s="2455"/>
      <c r="R336" s="2455"/>
      <c r="S336" s="2455"/>
      <c r="T336" s="2455"/>
      <c r="U336" s="2455"/>
      <c r="V336" s="2455"/>
      <c r="W336" s="2455"/>
      <c r="X336" s="2455"/>
      <c r="Y336" s="2455"/>
      <c r="Z336" s="2455"/>
      <c r="AA336" s="2455"/>
    </row>
    <row r="337">
      <c r="A337" s="2455"/>
      <c r="B337" s="2455"/>
      <c r="C337" s="2455"/>
      <c r="D337" s="2455"/>
      <c r="E337" s="2455"/>
      <c r="F337" s="2455"/>
      <c r="G337" s="2455"/>
      <c r="H337" s="2455"/>
      <c r="I337" s="2455"/>
      <c r="J337" s="2455"/>
      <c r="K337" s="2455"/>
      <c r="L337" s="2455"/>
      <c r="M337" s="2455"/>
      <c r="N337" s="2455"/>
      <c r="O337" s="2455"/>
      <c r="P337" s="2455"/>
      <c r="Q337" s="2455"/>
      <c r="R337" s="2455"/>
      <c r="S337" s="2455"/>
      <c r="T337" s="2455"/>
      <c r="U337" s="2455"/>
      <c r="V337" s="2455"/>
      <c r="W337" s="2455"/>
      <c r="X337" s="2455"/>
      <c r="Y337" s="2455"/>
      <c r="Z337" s="2455"/>
      <c r="AA337" s="2455"/>
    </row>
    <row r="338">
      <c r="A338" s="2455"/>
      <c r="B338" s="2455"/>
      <c r="C338" s="2455"/>
      <c r="D338" s="2455"/>
      <c r="E338" s="2455"/>
      <c r="F338" s="2455"/>
      <c r="G338" s="2455"/>
      <c r="H338" s="2455"/>
      <c r="I338" s="2455"/>
      <c r="J338" s="2455"/>
      <c r="K338" s="2455"/>
      <c r="L338" s="2455"/>
      <c r="M338" s="2455"/>
      <c r="N338" s="2455"/>
      <c r="O338" s="2455"/>
      <c r="P338" s="2455"/>
      <c r="Q338" s="2455"/>
      <c r="R338" s="2455"/>
      <c r="S338" s="2455"/>
      <c r="T338" s="2455"/>
      <c r="U338" s="2455"/>
      <c r="V338" s="2455"/>
      <c r="W338" s="2455"/>
      <c r="X338" s="2455"/>
      <c r="Y338" s="2455"/>
      <c r="Z338" s="2455"/>
      <c r="AA338" s="2455"/>
    </row>
    <row r="339">
      <c r="A339" s="2455"/>
      <c r="B339" s="2455"/>
      <c r="C339" s="2455"/>
      <c r="D339" s="2455"/>
      <c r="E339" s="2455"/>
      <c r="F339" s="2455"/>
      <c r="G339" s="2455"/>
      <c r="H339" s="2455"/>
      <c r="I339" s="2455"/>
      <c r="J339" s="2455"/>
      <c r="K339" s="2455"/>
      <c r="L339" s="2455"/>
      <c r="M339" s="2455"/>
      <c r="N339" s="2455"/>
      <c r="O339" s="2455"/>
      <c r="P339" s="2455"/>
      <c r="Q339" s="2455"/>
      <c r="R339" s="2455"/>
      <c r="S339" s="2455"/>
      <c r="T339" s="2455"/>
      <c r="U339" s="2455"/>
      <c r="V339" s="2455"/>
      <c r="W339" s="2455"/>
      <c r="X339" s="2455"/>
      <c r="Y339" s="2455"/>
      <c r="Z339" s="2455"/>
      <c r="AA339" s="2455"/>
    </row>
    <row r="340">
      <c r="A340" s="2455"/>
      <c r="B340" s="2455"/>
      <c r="C340" s="2455"/>
      <c r="D340" s="2455"/>
      <c r="E340" s="2455"/>
      <c r="F340" s="2455"/>
      <c r="G340" s="2455"/>
      <c r="H340" s="2455"/>
      <c r="I340" s="2455"/>
      <c r="J340" s="2455"/>
      <c r="K340" s="2455"/>
      <c r="L340" s="2455"/>
      <c r="M340" s="2455"/>
      <c r="N340" s="2455"/>
      <c r="O340" s="2455"/>
      <c r="P340" s="2455"/>
      <c r="Q340" s="2455"/>
      <c r="R340" s="2455"/>
      <c r="S340" s="2455"/>
      <c r="T340" s="2455"/>
      <c r="U340" s="2455"/>
      <c r="V340" s="2455"/>
      <c r="W340" s="2455"/>
      <c r="X340" s="2455"/>
      <c r="Y340" s="2455"/>
      <c r="Z340" s="2455"/>
      <c r="AA340" s="2455"/>
    </row>
    <row r="341">
      <c r="A341" s="2455"/>
      <c r="B341" s="2455"/>
      <c r="C341" s="2455"/>
      <c r="D341" s="2455"/>
      <c r="E341" s="2455"/>
      <c r="F341" s="2455"/>
      <c r="G341" s="2455"/>
      <c r="H341" s="2455"/>
      <c r="I341" s="2455"/>
      <c r="J341" s="2455"/>
      <c r="K341" s="2455"/>
      <c r="L341" s="2455"/>
      <c r="M341" s="2455"/>
      <c r="N341" s="2455"/>
      <c r="O341" s="2455"/>
      <c r="P341" s="2455"/>
      <c r="Q341" s="2455"/>
      <c r="R341" s="2455"/>
      <c r="S341" s="2455"/>
      <c r="T341" s="2455"/>
      <c r="U341" s="2455"/>
      <c r="V341" s="2455"/>
      <c r="W341" s="2455"/>
      <c r="X341" s="2455"/>
      <c r="Y341" s="2455"/>
      <c r="Z341" s="2455"/>
      <c r="AA341" s="2455"/>
    </row>
    <row r="342">
      <c r="A342" s="2455"/>
      <c r="B342" s="2455"/>
      <c r="C342" s="2455"/>
      <c r="D342" s="2455"/>
      <c r="E342" s="2455"/>
      <c r="F342" s="2455"/>
      <c r="G342" s="2455"/>
      <c r="H342" s="2455"/>
      <c r="I342" s="2455"/>
      <c r="J342" s="2455"/>
      <c r="K342" s="2455"/>
      <c r="L342" s="2455"/>
      <c r="M342" s="2455"/>
      <c r="N342" s="2455"/>
      <c r="O342" s="2455"/>
      <c r="P342" s="2455"/>
      <c r="Q342" s="2455"/>
      <c r="R342" s="2455"/>
      <c r="S342" s="2455"/>
      <c r="T342" s="2455"/>
      <c r="U342" s="2455"/>
      <c r="V342" s="2455"/>
      <c r="W342" s="2455"/>
      <c r="X342" s="2455"/>
      <c r="Y342" s="2455"/>
      <c r="Z342" s="2455"/>
      <c r="AA342" s="2455"/>
    </row>
    <row r="343">
      <c r="A343" s="2455"/>
      <c r="B343" s="2455"/>
      <c r="C343" s="2455"/>
      <c r="D343" s="2455"/>
      <c r="E343" s="2455"/>
      <c r="F343" s="2455"/>
      <c r="G343" s="2455"/>
      <c r="H343" s="2455"/>
      <c r="I343" s="2455"/>
      <c r="J343" s="2455"/>
      <c r="K343" s="2455"/>
      <c r="L343" s="2455"/>
      <c r="M343" s="2455"/>
      <c r="N343" s="2455"/>
      <c r="O343" s="2455"/>
      <c r="P343" s="2455"/>
      <c r="Q343" s="2455"/>
      <c r="R343" s="2455"/>
      <c r="S343" s="2455"/>
      <c r="T343" s="2455"/>
      <c r="U343" s="2455"/>
      <c r="V343" s="2455"/>
      <c r="W343" s="2455"/>
      <c r="X343" s="2455"/>
      <c r="Y343" s="2455"/>
      <c r="Z343" s="2455"/>
      <c r="AA343" s="2455"/>
    </row>
    <row r="344">
      <c r="A344" s="2455"/>
      <c r="B344" s="2455"/>
      <c r="C344" s="2455"/>
      <c r="D344" s="2455"/>
      <c r="E344" s="2455"/>
      <c r="F344" s="2455"/>
      <c r="G344" s="2455"/>
      <c r="H344" s="2455"/>
      <c r="I344" s="2455"/>
      <c r="J344" s="2455"/>
      <c r="K344" s="2455"/>
      <c r="L344" s="2455"/>
      <c r="M344" s="2455"/>
      <c r="N344" s="2455"/>
      <c r="O344" s="2455"/>
      <c r="P344" s="2455"/>
      <c r="Q344" s="2455"/>
      <c r="R344" s="2455"/>
      <c r="S344" s="2455"/>
      <c r="T344" s="2455"/>
      <c r="U344" s="2455"/>
      <c r="V344" s="2455"/>
      <c r="W344" s="2455"/>
      <c r="X344" s="2455"/>
      <c r="Y344" s="2455"/>
      <c r="Z344" s="2455"/>
      <c r="AA344" s="2455"/>
    </row>
    <row r="345">
      <c r="A345" s="2455"/>
      <c r="B345" s="2455"/>
      <c r="C345" s="2455"/>
      <c r="D345" s="2455"/>
      <c r="E345" s="2455"/>
      <c r="F345" s="2455"/>
      <c r="G345" s="2455"/>
      <c r="H345" s="2455"/>
      <c r="I345" s="2455"/>
      <c r="J345" s="2455"/>
      <c r="K345" s="2455"/>
      <c r="L345" s="2455"/>
      <c r="M345" s="2455"/>
      <c r="N345" s="2455"/>
      <c r="O345" s="2455"/>
      <c r="P345" s="2455"/>
      <c r="Q345" s="2455"/>
      <c r="R345" s="2455"/>
      <c r="S345" s="2455"/>
      <c r="T345" s="2455"/>
      <c r="U345" s="2455"/>
      <c r="V345" s="2455"/>
      <c r="W345" s="2455"/>
      <c r="X345" s="2455"/>
      <c r="Y345" s="2455"/>
      <c r="Z345" s="2455"/>
      <c r="AA345" s="2455"/>
    </row>
    <row r="346">
      <c r="A346" s="2455"/>
      <c r="B346" s="2455"/>
      <c r="C346" s="2455"/>
      <c r="D346" s="2455"/>
      <c r="E346" s="2455"/>
      <c r="F346" s="2455"/>
      <c r="G346" s="2455"/>
      <c r="H346" s="2455"/>
      <c r="I346" s="2455"/>
      <c r="J346" s="2455"/>
      <c r="K346" s="2455"/>
      <c r="L346" s="2455"/>
      <c r="M346" s="2455"/>
      <c r="N346" s="2455"/>
      <c r="O346" s="2455"/>
      <c r="P346" s="2455"/>
      <c r="Q346" s="2455"/>
      <c r="R346" s="2455"/>
      <c r="S346" s="2455"/>
      <c r="T346" s="2455"/>
      <c r="U346" s="2455"/>
      <c r="V346" s="2455"/>
      <c r="W346" s="2455"/>
      <c r="X346" s="2455"/>
      <c r="Y346" s="2455"/>
      <c r="Z346" s="2455"/>
      <c r="AA346" s="2455"/>
    </row>
    <row r="347">
      <c r="A347" s="2455"/>
      <c r="B347" s="2455"/>
      <c r="C347" s="2455"/>
      <c r="D347" s="2455"/>
      <c r="E347" s="2455"/>
      <c r="F347" s="2455"/>
      <c r="G347" s="2455"/>
      <c r="H347" s="2455"/>
      <c r="I347" s="2455"/>
      <c r="J347" s="2455"/>
      <c r="K347" s="2455"/>
      <c r="L347" s="2455"/>
      <c r="M347" s="2455"/>
      <c r="N347" s="2455"/>
      <c r="O347" s="2455"/>
      <c r="P347" s="2455"/>
      <c r="Q347" s="2455"/>
      <c r="R347" s="2455"/>
      <c r="S347" s="2455"/>
      <c r="T347" s="2455"/>
      <c r="U347" s="2455"/>
      <c r="V347" s="2455"/>
      <c r="W347" s="2455"/>
      <c r="X347" s="2455"/>
      <c r="Y347" s="2455"/>
      <c r="Z347" s="2455"/>
      <c r="AA347" s="2455"/>
    </row>
    <row r="348">
      <c r="A348" s="2455"/>
      <c r="B348" s="2455"/>
      <c r="C348" s="2455"/>
      <c r="D348" s="2455"/>
      <c r="E348" s="2455"/>
      <c r="F348" s="2455"/>
      <c r="G348" s="2455"/>
      <c r="H348" s="2455"/>
      <c r="I348" s="2455"/>
      <c r="J348" s="2455"/>
      <c r="K348" s="2455"/>
      <c r="L348" s="2455"/>
      <c r="M348" s="2455"/>
      <c r="N348" s="2455"/>
      <c r="O348" s="2455"/>
      <c r="P348" s="2455"/>
      <c r="Q348" s="2455"/>
      <c r="R348" s="2455"/>
      <c r="S348" s="2455"/>
      <c r="T348" s="2455"/>
      <c r="U348" s="2455"/>
      <c r="V348" s="2455"/>
      <c r="W348" s="2455"/>
      <c r="X348" s="2455"/>
      <c r="Y348" s="2455"/>
      <c r="Z348" s="2455"/>
      <c r="AA348" s="2455"/>
    </row>
    <row r="349">
      <c r="A349" s="2455"/>
      <c r="B349" s="2455"/>
      <c r="C349" s="2455"/>
      <c r="D349" s="2455"/>
      <c r="E349" s="2455"/>
      <c r="F349" s="2455"/>
      <c r="G349" s="2455"/>
      <c r="H349" s="2455"/>
      <c r="I349" s="2455"/>
      <c r="J349" s="2455"/>
      <c r="K349" s="2455"/>
      <c r="L349" s="2455"/>
      <c r="M349" s="2455"/>
      <c r="N349" s="2455"/>
      <c r="O349" s="2455"/>
      <c r="P349" s="2455"/>
      <c r="Q349" s="2455"/>
      <c r="R349" s="2455"/>
      <c r="S349" s="2455"/>
      <c r="T349" s="2455"/>
      <c r="U349" s="2455"/>
      <c r="V349" s="2455"/>
      <c r="W349" s="2455"/>
      <c r="X349" s="2455"/>
      <c r="Y349" s="2455"/>
      <c r="Z349" s="2455"/>
      <c r="AA349" s="2455"/>
    </row>
    <row r="350">
      <c r="A350" s="2455"/>
      <c r="B350" s="2455"/>
      <c r="C350" s="2455"/>
      <c r="D350" s="2455"/>
      <c r="E350" s="2455"/>
      <c r="F350" s="2455"/>
      <c r="G350" s="2455"/>
      <c r="H350" s="2455"/>
      <c r="I350" s="2455"/>
      <c r="J350" s="2455"/>
      <c r="K350" s="2455"/>
      <c r="L350" s="2455"/>
      <c r="M350" s="2455"/>
      <c r="N350" s="2455"/>
      <c r="O350" s="2455"/>
      <c r="P350" s="2455"/>
      <c r="Q350" s="2455"/>
      <c r="R350" s="2455"/>
      <c r="S350" s="2455"/>
      <c r="T350" s="2455"/>
      <c r="U350" s="2455"/>
      <c r="V350" s="2455"/>
      <c r="W350" s="2455"/>
      <c r="X350" s="2455"/>
      <c r="Y350" s="2455"/>
      <c r="Z350" s="2455"/>
      <c r="AA350" s="2455"/>
    </row>
    <row r="351">
      <c r="A351" s="2455"/>
      <c r="B351" s="2455"/>
      <c r="C351" s="2455"/>
      <c r="D351" s="2455"/>
      <c r="E351" s="2455"/>
      <c r="F351" s="2455"/>
      <c r="G351" s="2455"/>
      <c r="H351" s="2455"/>
      <c r="I351" s="2455"/>
      <c r="J351" s="2455"/>
      <c r="K351" s="2455"/>
      <c r="L351" s="2455"/>
      <c r="M351" s="2455"/>
      <c r="N351" s="2455"/>
      <c r="O351" s="2455"/>
      <c r="P351" s="2455"/>
      <c r="Q351" s="2455"/>
      <c r="R351" s="2455"/>
      <c r="S351" s="2455"/>
      <c r="T351" s="2455"/>
      <c r="U351" s="2455"/>
      <c r="V351" s="2455"/>
      <c r="W351" s="2455"/>
      <c r="X351" s="2455"/>
      <c r="Y351" s="2455"/>
      <c r="Z351" s="2455"/>
      <c r="AA351" s="2455"/>
    </row>
    <row r="352">
      <c r="A352" s="2455"/>
      <c r="B352" s="2455"/>
      <c r="C352" s="2455"/>
      <c r="D352" s="2455"/>
      <c r="E352" s="2455"/>
      <c r="F352" s="2455"/>
      <c r="G352" s="2455"/>
      <c r="H352" s="2455"/>
      <c r="I352" s="2455"/>
      <c r="J352" s="2455"/>
      <c r="K352" s="2455"/>
      <c r="L352" s="2455"/>
      <c r="M352" s="2455"/>
      <c r="N352" s="2455"/>
      <c r="O352" s="2455"/>
      <c r="P352" s="2455"/>
      <c r="Q352" s="2455"/>
      <c r="R352" s="2455"/>
      <c r="S352" s="2455"/>
      <c r="T352" s="2455"/>
      <c r="U352" s="2455"/>
      <c r="V352" s="2455"/>
      <c r="W352" s="2455"/>
      <c r="X352" s="2455"/>
      <c r="Y352" s="2455"/>
      <c r="Z352" s="2455"/>
      <c r="AA352" s="2455"/>
    </row>
    <row r="353">
      <c r="A353" s="2455"/>
      <c r="B353" s="2455"/>
      <c r="C353" s="2455"/>
      <c r="D353" s="2455"/>
      <c r="E353" s="2455"/>
      <c r="F353" s="2455"/>
      <c r="G353" s="2455"/>
      <c r="H353" s="2455"/>
      <c r="I353" s="2455"/>
      <c r="J353" s="2455"/>
      <c r="K353" s="2455"/>
      <c r="L353" s="2455"/>
      <c r="M353" s="2455"/>
      <c r="N353" s="2455"/>
      <c r="O353" s="2455"/>
      <c r="P353" s="2455"/>
      <c r="Q353" s="2455"/>
      <c r="R353" s="2455"/>
      <c r="S353" s="2455"/>
      <c r="T353" s="2455"/>
      <c r="U353" s="2455"/>
      <c r="V353" s="2455"/>
      <c r="W353" s="2455"/>
      <c r="X353" s="2455"/>
      <c r="Y353" s="2455"/>
      <c r="Z353" s="2455"/>
      <c r="AA353" s="2455"/>
    </row>
    <row r="354">
      <c r="A354" s="2455"/>
      <c r="B354" s="2455"/>
      <c r="C354" s="2455"/>
      <c r="D354" s="2455"/>
      <c r="E354" s="2455"/>
      <c r="F354" s="2455"/>
      <c r="G354" s="2455"/>
      <c r="H354" s="2455"/>
      <c r="I354" s="2455"/>
      <c r="J354" s="2455"/>
      <c r="K354" s="2455"/>
      <c r="L354" s="2455"/>
      <c r="M354" s="2455"/>
      <c r="N354" s="2455"/>
      <c r="O354" s="2455"/>
      <c r="P354" s="2455"/>
      <c r="Q354" s="2455"/>
      <c r="R354" s="2455"/>
      <c r="S354" s="2455"/>
      <c r="T354" s="2455"/>
      <c r="U354" s="2455"/>
      <c r="V354" s="2455"/>
      <c r="W354" s="2455"/>
      <c r="X354" s="2455"/>
      <c r="Y354" s="2455"/>
      <c r="Z354" s="2455"/>
      <c r="AA354" s="2455"/>
    </row>
    <row r="355">
      <c r="A355" s="2455"/>
      <c r="B355" s="2455"/>
      <c r="C355" s="2455"/>
      <c r="D355" s="2455"/>
      <c r="E355" s="2455"/>
      <c r="F355" s="2455"/>
      <c r="G355" s="2455"/>
      <c r="H355" s="2455"/>
      <c r="I355" s="2455"/>
      <c r="J355" s="2455"/>
      <c r="K355" s="2455"/>
      <c r="L355" s="2455"/>
      <c r="M355" s="2455"/>
      <c r="N355" s="2455"/>
      <c r="O355" s="2455"/>
      <c r="P355" s="2455"/>
      <c r="Q355" s="2455"/>
      <c r="R355" s="2455"/>
      <c r="S355" s="2455"/>
      <c r="T355" s="2455"/>
      <c r="U355" s="2455"/>
      <c r="V355" s="2455"/>
      <c r="W355" s="2455"/>
      <c r="X355" s="2455"/>
      <c r="Y355" s="2455"/>
      <c r="Z355" s="2455"/>
      <c r="AA355" s="2455"/>
    </row>
    <row r="356">
      <c r="A356" s="2455"/>
      <c r="B356" s="2455"/>
      <c r="C356" s="2455"/>
      <c r="D356" s="2455"/>
      <c r="E356" s="2455"/>
      <c r="F356" s="2455"/>
      <c r="G356" s="2455"/>
      <c r="H356" s="2455"/>
      <c r="I356" s="2455"/>
      <c r="J356" s="2455"/>
      <c r="K356" s="2455"/>
      <c r="L356" s="2455"/>
      <c r="M356" s="2455"/>
      <c r="N356" s="2455"/>
      <c r="O356" s="2455"/>
      <c r="P356" s="2455"/>
      <c r="Q356" s="2455"/>
      <c r="R356" s="2455"/>
      <c r="S356" s="2455"/>
      <c r="T356" s="2455"/>
      <c r="U356" s="2455"/>
      <c r="V356" s="2455"/>
      <c r="W356" s="2455"/>
      <c r="X356" s="2455"/>
      <c r="Y356" s="2455"/>
      <c r="Z356" s="2455"/>
      <c r="AA356" s="2455"/>
    </row>
    <row r="357">
      <c r="A357" s="2455"/>
      <c r="B357" s="2455"/>
      <c r="C357" s="2455"/>
      <c r="D357" s="2455"/>
      <c r="E357" s="2455"/>
      <c r="F357" s="2455"/>
      <c r="G357" s="2455"/>
      <c r="H357" s="2455"/>
      <c r="I357" s="2455"/>
      <c r="J357" s="2455"/>
      <c r="K357" s="2455"/>
      <c r="L357" s="2455"/>
      <c r="M357" s="2455"/>
      <c r="N357" s="2455"/>
      <c r="O357" s="2455"/>
      <c r="P357" s="2455"/>
      <c r="Q357" s="2455"/>
      <c r="R357" s="2455"/>
      <c r="S357" s="2455"/>
      <c r="T357" s="2455"/>
      <c r="U357" s="2455"/>
      <c r="V357" s="2455"/>
      <c r="W357" s="2455"/>
      <c r="X357" s="2455"/>
      <c r="Y357" s="2455"/>
      <c r="Z357" s="2455"/>
      <c r="AA357" s="2455"/>
    </row>
    <row r="358">
      <c r="A358" s="2455"/>
      <c r="B358" s="2455"/>
      <c r="C358" s="2455"/>
      <c r="D358" s="2455"/>
      <c r="E358" s="2455"/>
      <c r="F358" s="2455"/>
      <c r="G358" s="2455"/>
      <c r="H358" s="2455"/>
      <c r="I358" s="2455"/>
      <c r="J358" s="2455"/>
      <c r="K358" s="2455"/>
      <c r="L358" s="2455"/>
      <c r="M358" s="2455"/>
      <c r="N358" s="2455"/>
      <c r="O358" s="2455"/>
      <c r="P358" s="2455"/>
      <c r="Q358" s="2455"/>
      <c r="R358" s="2455"/>
      <c r="S358" s="2455"/>
      <c r="T358" s="2455"/>
      <c r="U358" s="2455"/>
      <c r="V358" s="2455"/>
      <c r="W358" s="2455"/>
      <c r="X358" s="2455"/>
      <c r="Y358" s="2455"/>
      <c r="Z358" s="2455"/>
      <c r="AA358" s="2455"/>
    </row>
    <row r="359">
      <c r="A359" s="2455"/>
      <c r="B359" s="2455"/>
      <c r="C359" s="2455"/>
      <c r="D359" s="2455"/>
      <c r="E359" s="2455"/>
      <c r="F359" s="2455"/>
      <c r="G359" s="2455"/>
      <c r="H359" s="2455"/>
      <c r="I359" s="2455"/>
      <c r="J359" s="2455"/>
      <c r="K359" s="2455"/>
      <c r="L359" s="2455"/>
      <c r="M359" s="2455"/>
      <c r="N359" s="2455"/>
      <c r="O359" s="2455"/>
      <c r="P359" s="2455"/>
      <c r="Q359" s="2455"/>
      <c r="R359" s="2455"/>
      <c r="S359" s="2455"/>
      <c r="T359" s="2455"/>
      <c r="U359" s="2455"/>
      <c r="V359" s="2455"/>
      <c r="W359" s="2455"/>
      <c r="X359" s="2455"/>
      <c r="Y359" s="2455"/>
      <c r="Z359" s="2455"/>
      <c r="AA359" s="2455"/>
    </row>
    <row r="360">
      <c r="A360" s="2455"/>
      <c r="B360" s="2455"/>
      <c r="C360" s="2455"/>
      <c r="D360" s="2455"/>
      <c r="E360" s="2455"/>
      <c r="F360" s="2455"/>
      <c r="G360" s="2455"/>
      <c r="H360" s="2455"/>
      <c r="I360" s="2455"/>
      <c r="J360" s="2455"/>
      <c r="K360" s="2455"/>
      <c r="L360" s="2455"/>
      <c r="M360" s="2455"/>
      <c r="N360" s="2455"/>
      <c r="O360" s="2455"/>
      <c r="P360" s="2455"/>
      <c r="Q360" s="2455"/>
      <c r="R360" s="2455"/>
      <c r="S360" s="2455"/>
      <c r="T360" s="2455"/>
      <c r="U360" s="2455"/>
      <c r="V360" s="2455"/>
      <c r="W360" s="2455"/>
      <c r="X360" s="2455"/>
      <c r="Y360" s="2455"/>
      <c r="Z360" s="2455"/>
      <c r="AA360" s="2455"/>
    </row>
    <row r="361">
      <c r="A361" s="2455"/>
      <c r="B361" s="2455"/>
      <c r="C361" s="2455"/>
      <c r="D361" s="2455"/>
      <c r="E361" s="2455"/>
      <c r="F361" s="2455"/>
      <c r="G361" s="2455"/>
      <c r="H361" s="2455"/>
      <c r="I361" s="2455"/>
      <c r="J361" s="2455"/>
      <c r="K361" s="2455"/>
      <c r="L361" s="2455"/>
      <c r="M361" s="2455"/>
      <c r="N361" s="2455"/>
      <c r="O361" s="2455"/>
      <c r="P361" s="2455"/>
      <c r="Q361" s="2455"/>
      <c r="R361" s="2455"/>
      <c r="S361" s="2455"/>
      <c r="T361" s="2455"/>
      <c r="U361" s="2455"/>
      <c r="V361" s="2455"/>
      <c r="W361" s="2455"/>
      <c r="X361" s="2455"/>
      <c r="Y361" s="2455"/>
      <c r="Z361" s="2455"/>
      <c r="AA361" s="2455"/>
    </row>
    <row r="362">
      <c r="A362" s="2455"/>
      <c r="B362" s="2455"/>
      <c r="C362" s="2455"/>
      <c r="D362" s="2455"/>
      <c r="E362" s="2455"/>
      <c r="F362" s="2455"/>
      <c r="G362" s="2455"/>
      <c r="H362" s="2455"/>
      <c r="I362" s="2455"/>
      <c r="J362" s="2455"/>
      <c r="K362" s="2455"/>
      <c r="L362" s="2455"/>
      <c r="M362" s="2455"/>
      <c r="N362" s="2455"/>
      <c r="O362" s="2455"/>
      <c r="P362" s="2455"/>
      <c r="Q362" s="2455"/>
      <c r="R362" s="2455"/>
      <c r="S362" s="2455"/>
      <c r="T362" s="2455"/>
      <c r="U362" s="2455"/>
      <c r="V362" s="2455"/>
      <c r="W362" s="2455"/>
      <c r="X362" s="2455"/>
      <c r="Y362" s="2455"/>
      <c r="Z362" s="2455"/>
      <c r="AA362" s="2455"/>
    </row>
    <row r="363">
      <c r="A363" s="2455"/>
      <c r="B363" s="2455"/>
      <c r="C363" s="2455"/>
      <c r="D363" s="2455"/>
      <c r="E363" s="2455"/>
      <c r="F363" s="2455"/>
      <c r="G363" s="2455"/>
      <c r="H363" s="2455"/>
      <c r="I363" s="2455"/>
      <c r="J363" s="2455"/>
      <c r="K363" s="2455"/>
      <c r="L363" s="2455"/>
      <c r="M363" s="2455"/>
      <c r="N363" s="2455"/>
      <c r="O363" s="2455"/>
      <c r="P363" s="2455"/>
      <c r="Q363" s="2455"/>
      <c r="R363" s="2455"/>
      <c r="S363" s="2455"/>
      <c r="T363" s="2455"/>
      <c r="U363" s="2455"/>
      <c r="V363" s="2455"/>
      <c r="W363" s="2455"/>
      <c r="X363" s="2455"/>
      <c r="Y363" s="2455"/>
      <c r="Z363" s="2455"/>
      <c r="AA363" s="2455"/>
    </row>
    <row r="364">
      <c r="A364" s="2455"/>
      <c r="B364" s="2455"/>
      <c r="C364" s="2455"/>
      <c r="D364" s="2455"/>
      <c r="E364" s="2455"/>
      <c r="F364" s="2455"/>
      <c r="G364" s="2455"/>
      <c r="H364" s="2455"/>
      <c r="I364" s="2455"/>
      <c r="J364" s="2455"/>
      <c r="K364" s="2455"/>
      <c r="L364" s="2455"/>
      <c r="M364" s="2455"/>
      <c r="N364" s="2455"/>
      <c r="O364" s="2455"/>
      <c r="P364" s="2455"/>
      <c r="Q364" s="2455"/>
      <c r="R364" s="2455"/>
      <c r="S364" s="2455"/>
      <c r="T364" s="2455"/>
      <c r="U364" s="2455"/>
      <c r="V364" s="2455"/>
      <c r="W364" s="2455"/>
      <c r="X364" s="2455"/>
      <c r="Y364" s="2455"/>
      <c r="Z364" s="2455"/>
      <c r="AA364" s="2455"/>
    </row>
    <row r="365">
      <c r="A365" s="2455"/>
      <c r="B365" s="2455"/>
      <c r="C365" s="2455"/>
      <c r="D365" s="2455"/>
      <c r="E365" s="2455"/>
      <c r="F365" s="2455"/>
      <c r="G365" s="2455"/>
      <c r="H365" s="2455"/>
      <c r="I365" s="2455"/>
      <c r="J365" s="2455"/>
      <c r="K365" s="2455"/>
      <c r="L365" s="2455"/>
      <c r="M365" s="2455"/>
      <c r="N365" s="2455"/>
      <c r="O365" s="2455"/>
      <c r="P365" s="2455"/>
      <c r="Q365" s="2455"/>
      <c r="R365" s="2455"/>
      <c r="S365" s="2455"/>
      <c r="T365" s="2455"/>
      <c r="U365" s="2455"/>
      <c r="V365" s="2455"/>
      <c r="W365" s="2455"/>
      <c r="X365" s="2455"/>
      <c r="Y365" s="2455"/>
      <c r="Z365" s="2455"/>
      <c r="AA365" s="2455"/>
    </row>
    <row r="366">
      <c r="A366" s="2455"/>
      <c r="B366" s="2455"/>
      <c r="C366" s="2455"/>
      <c r="D366" s="2455"/>
      <c r="E366" s="2455"/>
      <c r="F366" s="2455"/>
      <c r="G366" s="2455"/>
      <c r="H366" s="2455"/>
      <c r="I366" s="2455"/>
      <c r="J366" s="2455"/>
      <c r="K366" s="2455"/>
      <c r="L366" s="2455"/>
      <c r="M366" s="2455"/>
      <c r="N366" s="2455"/>
      <c r="O366" s="2455"/>
      <c r="P366" s="2455"/>
      <c r="Q366" s="2455"/>
      <c r="R366" s="2455"/>
      <c r="S366" s="2455"/>
      <c r="T366" s="2455"/>
      <c r="U366" s="2455"/>
      <c r="V366" s="2455"/>
      <c r="W366" s="2455"/>
      <c r="X366" s="2455"/>
      <c r="Y366" s="2455"/>
      <c r="Z366" s="2455"/>
      <c r="AA366" s="2455"/>
    </row>
    <row r="367">
      <c r="A367" s="2455"/>
      <c r="B367" s="2455"/>
      <c r="C367" s="2455"/>
      <c r="D367" s="2455"/>
      <c r="E367" s="2455"/>
      <c r="F367" s="2455"/>
      <c r="G367" s="2455"/>
      <c r="H367" s="2455"/>
      <c r="I367" s="2455"/>
      <c r="J367" s="2455"/>
      <c r="K367" s="2455"/>
      <c r="L367" s="2455"/>
      <c r="M367" s="2455"/>
      <c r="N367" s="2455"/>
      <c r="O367" s="2455"/>
      <c r="P367" s="2455"/>
      <c r="Q367" s="2455"/>
      <c r="R367" s="2455"/>
      <c r="S367" s="2455"/>
      <c r="T367" s="2455"/>
      <c r="U367" s="2455"/>
      <c r="V367" s="2455"/>
      <c r="W367" s="2455"/>
      <c r="X367" s="2455"/>
      <c r="Y367" s="2455"/>
      <c r="Z367" s="2455"/>
      <c r="AA367" s="2455"/>
    </row>
    <row r="368">
      <c r="A368" s="2455"/>
      <c r="B368" s="2455"/>
      <c r="C368" s="2455"/>
      <c r="D368" s="2455"/>
      <c r="E368" s="2455"/>
      <c r="F368" s="2455"/>
      <c r="G368" s="2455"/>
      <c r="H368" s="2455"/>
      <c r="I368" s="2455"/>
      <c r="J368" s="2455"/>
      <c r="K368" s="2455"/>
      <c r="L368" s="2455"/>
      <c r="M368" s="2455"/>
      <c r="N368" s="2455"/>
      <c r="O368" s="2455"/>
      <c r="P368" s="2455"/>
      <c r="Q368" s="2455"/>
      <c r="R368" s="2455"/>
      <c r="S368" s="2455"/>
      <c r="T368" s="2455"/>
      <c r="U368" s="2455"/>
      <c r="V368" s="2455"/>
      <c r="W368" s="2455"/>
      <c r="X368" s="2455"/>
      <c r="Y368" s="2455"/>
      <c r="Z368" s="2455"/>
      <c r="AA368" s="2455"/>
    </row>
    <row r="369">
      <c r="A369" s="2455"/>
      <c r="B369" s="2455"/>
      <c r="C369" s="2455"/>
      <c r="D369" s="2455"/>
      <c r="E369" s="2455"/>
      <c r="F369" s="2455"/>
      <c r="G369" s="2455"/>
      <c r="H369" s="2455"/>
      <c r="I369" s="2455"/>
      <c r="J369" s="2455"/>
      <c r="K369" s="2455"/>
      <c r="L369" s="2455"/>
      <c r="M369" s="2455"/>
      <c r="N369" s="2455"/>
      <c r="O369" s="2455"/>
      <c r="P369" s="2455"/>
      <c r="Q369" s="2455"/>
      <c r="R369" s="2455"/>
      <c r="S369" s="2455"/>
      <c r="T369" s="2455"/>
      <c r="U369" s="2455"/>
      <c r="V369" s="2455"/>
      <c r="W369" s="2455"/>
      <c r="X369" s="2455"/>
      <c r="Y369" s="2455"/>
      <c r="Z369" s="2455"/>
      <c r="AA369" s="2455"/>
    </row>
    <row r="370">
      <c r="A370" s="2455"/>
      <c r="B370" s="2455"/>
      <c r="C370" s="2455"/>
      <c r="D370" s="2455"/>
      <c r="E370" s="2455"/>
      <c r="F370" s="2455"/>
      <c r="G370" s="2455"/>
      <c r="H370" s="2455"/>
      <c r="I370" s="2455"/>
      <c r="J370" s="2455"/>
      <c r="K370" s="2455"/>
      <c r="L370" s="2455"/>
      <c r="M370" s="2455"/>
      <c r="N370" s="2455"/>
      <c r="O370" s="2455"/>
      <c r="P370" s="2455"/>
      <c r="Q370" s="2455"/>
      <c r="R370" s="2455"/>
      <c r="S370" s="2455"/>
      <c r="T370" s="2455"/>
      <c r="U370" s="2455"/>
      <c r="V370" s="2455"/>
      <c r="W370" s="2455"/>
      <c r="X370" s="2455"/>
      <c r="Y370" s="2455"/>
      <c r="Z370" s="2455"/>
      <c r="AA370" s="2455"/>
    </row>
    <row r="371">
      <c r="A371" s="2455"/>
      <c r="B371" s="2455"/>
      <c r="C371" s="2455"/>
      <c r="D371" s="2455"/>
      <c r="E371" s="2455"/>
      <c r="F371" s="2455"/>
      <c r="G371" s="2455"/>
      <c r="H371" s="2455"/>
      <c r="I371" s="2455"/>
      <c r="J371" s="2455"/>
      <c r="K371" s="2455"/>
      <c r="L371" s="2455"/>
      <c r="M371" s="2455"/>
      <c r="N371" s="2455"/>
      <c r="O371" s="2455"/>
      <c r="P371" s="2455"/>
      <c r="Q371" s="2455"/>
      <c r="R371" s="2455"/>
      <c r="S371" s="2455"/>
      <c r="T371" s="2455"/>
      <c r="U371" s="2455"/>
      <c r="V371" s="2455"/>
      <c r="W371" s="2455"/>
      <c r="X371" s="2455"/>
      <c r="Y371" s="2455"/>
      <c r="Z371" s="2455"/>
      <c r="AA371" s="2455"/>
    </row>
    <row r="372">
      <c r="A372" s="2455"/>
      <c r="B372" s="2455"/>
      <c r="C372" s="2455"/>
      <c r="D372" s="2455"/>
      <c r="E372" s="2455"/>
      <c r="F372" s="2455"/>
      <c r="G372" s="2455"/>
      <c r="H372" s="2455"/>
      <c r="I372" s="2455"/>
      <c r="J372" s="2455"/>
      <c r="K372" s="2455"/>
      <c r="L372" s="2455"/>
      <c r="M372" s="2455"/>
      <c r="N372" s="2455"/>
      <c r="O372" s="2455"/>
      <c r="P372" s="2455"/>
      <c r="Q372" s="2455"/>
      <c r="R372" s="2455"/>
      <c r="S372" s="2455"/>
      <c r="T372" s="2455"/>
      <c r="U372" s="2455"/>
      <c r="V372" s="2455"/>
      <c r="W372" s="2455"/>
      <c r="X372" s="2455"/>
      <c r="Y372" s="2455"/>
      <c r="Z372" s="2455"/>
      <c r="AA372" s="2455"/>
    </row>
    <row r="373">
      <c r="A373" s="2455"/>
      <c r="B373" s="2455"/>
      <c r="C373" s="2455"/>
      <c r="D373" s="2455"/>
      <c r="E373" s="2455"/>
      <c r="F373" s="2455"/>
      <c r="G373" s="2455"/>
      <c r="H373" s="2455"/>
      <c r="I373" s="2455"/>
      <c r="J373" s="2455"/>
      <c r="K373" s="2455"/>
      <c r="L373" s="2455"/>
      <c r="M373" s="2455"/>
      <c r="N373" s="2455"/>
      <c r="O373" s="2455"/>
      <c r="P373" s="2455"/>
      <c r="Q373" s="2455"/>
      <c r="R373" s="2455"/>
      <c r="S373" s="2455"/>
      <c r="T373" s="2455"/>
      <c r="U373" s="2455"/>
      <c r="V373" s="2455"/>
      <c r="W373" s="2455"/>
      <c r="X373" s="2455"/>
      <c r="Y373" s="2455"/>
      <c r="Z373" s="2455"/>
      <c r="AA373" s="2455"/>
    </row>
    <row r="374">
      <c r="A374" s="2455"/>
      <c r="B374" s="2455"/>
      <c r="C374" s="2455"/>
      <c r="D374" s="2455"/>
      <c r="E374" s="2455"/>
      <c r="F374" s="2455"/>
      <c r="G374" s="2455"/>
      <c r="H374" s="2455"/>
      <c r="I374" s="2455"/>
      <c r="J374" s="2455"/>
      <c r="K374" s="2455"/>
      <c r="L374" s="2455"/>
      <c r="M374" s="2455"/>
      <c r="N374" s="2455"/>
      <c r="O374" s="2455"/>
      <c r="P374" s="2455"/>
      <c r="Q374" s="2455"/>
      <c r="R374" s="2455"/>
      <c r="S374" s="2455"/>
      <c r="T374" s="2455"/>
      <c r="U374" s="2455"/>
      <c r="V374" s="2455"/>
      <c r="W374" s="2455"/>
      <c r="X374" s="2455"/>
      <c r="Y374" s="2455"/>
      <c r="Z374" s="2455"/>
      <c r="AA374" s="2455"/>
    </row>
    <row r="375">
      <c r="A375" s="2455"/>
      <c r="B375" s="2455"/>
      <c r="C375" s="2455"/>
      <c r="D375" s="2455"/>
      <c r="E375" s="2455"/>
      <c r="F375" s="2455"/>
      <c r="G375" s="2455"/>
      <c r="H375" s="2455"/>
      <c r="I375" s="2455"/>
      <c r="J375" s="2455"/>
      <c r="K375" s="2455"/>
      <c r="L375" s="2455"/>
      <c r="M375" s="2455"/>
      <c r="N375" s="2455"/>
      <c r="O375" s="2455"/>
      <c r="P375" s="2455"/>
      <c r="Q375" s="2455"/>
      <c r="R375" s="2455"/>
      <c r="S375" s="2455"/>
      <c r="T375" s="2455"/>
      <c r="U375" s="2455"/>
      <c r="V375" s="2455"/>
      <c r="W375" s="2455"/>
      <c r="X375" s="2455"/>
      <c r="Y375" s="2455"/>
      <c r="Z375" s="2455"/>
      <c r="AA375" s="2455"/>
    </row>
    <row r="376">
      <c r="A376" s="2455"/>
      <c r="B376" s="2455"/>
      <c r="C376" s="2455"/>
      <c r="D376" s="2455"/>
      <c r="E376" s="2455"/>
      <c r="F376" s="2455"/>
      <c r="G376" s="2455"/>
      <c r="H376" s="2455"/>
      <c r="I376" s="2455"/>
      <c r="J376" s="2455"/>
      <c r="K376" s="2455"/>
      <c r="L376" s="2455"/>
      <c r="M376" s="2455"/>
      <c r="N376" s="2455"/>
      <c r="O376" s="2455"/>
      <c r="P376" s="2455"/>
      <c r="Q376" s="2455"/>
      <c r="R376" s="2455"/>
      <c r="S376" s="2455"/>
      <c r="T376" s="2455"/>
      <c r="U376" s="2455"/>
      <c r="V376" s="2455"/>
      <c r="W376" s="2455"/>
      <c r="X376" s="2455"/>
      <c r="Y376" s="2455"/>
      <c r="Z376" s="2455"/>
      <c r="AA376" s="2455"/>
    </row>
    <row r="377">
      <c r="A377" s="2455"/>
      <c r="B377" s="2455"/>
      <c r="C377" s="2455"/>
      <c r="D377" s="2455"/>
      <c r="E377" s="2455"/>
      <c r="F377" s="2455"/>
      <c r="G377" s="2455"/>
      <c r="H377" s="2455"/>
      <c r="I377" s="2455"/>
      <c r="J377" s="2455"/>
      <c r="K377" s="2455"/>
      <c r="L377" s="2455"/>
      <c r="M377" s="2455"/>
      <c r="N377" s="2455"/>
      <c r="O377" s="2455"/>
      <c r="P377" s="2455"/>
      <c r="Q377" s="2455"/>
      <c r="R377" s="2455"/>
      <c r="S377" s="2455"/>
      <c r="T377" s="2455"/>
      <c r="U377" s="2455"/>
      <c r="V377" s="2455"/>
      <c r="W377" s="2455"/>
      <c r="X377" s="2455"/>
      <c r="Y377" s="2455"/>
      <c r="Z377" s="2455"/>
      <c r="AA377" s="2455"/>
    </row>
    <row r="378">
      <c r="A378" s="2455"/>
      <c r="B378" s="2455"/>
      <c r="C378" s="2455"/>
      <c r="D378" s="2455"/>
      <c r="E378" s="2455"/>
      <c r="F378" s="2455"/>
      <c r="G378" s="2455"/>
      <c r="H378" s="2455"/>
      <c r="I378" s="2455"/>
      <c r="J378" s="2455"/>
      <c r="K378" s="2455"/>
      <c r="L378" s="2455"/>
      <c r="M378" s="2455"/>
      <c r="N378" s="2455"/>
      <c r="O378" s="2455"/>
      <c r="P378" s="2455"/>
      <c r="Q378" s="2455"/>
      <c r="R378" s="2455"/>
      <c r="S378" s="2455"/>
      <c r="T378" s="2455"/>
      <c r="U378" s="2455"/>
      <c r="V378" s="2455"/>
      <c r="W378" s="2455"/>
      <c r="X378" s="2455"/>
      <c r="Y378" s="2455"/>
      <c r="Z378" s="2455"/>
      <c r="AA378" s="2455"/>
    </row>
    <row r="379">
      <c r="A379" s="2455"/>
      <c r="B379" s="2455"/>
      <c r="C379" s="2455"/>
      <c r="D379" s="2455"/>
      <c r="E379" s="2455"/>
      <c r="F379" s="2455"/>
      <c r="G379" s="2455"/>
      <c r="H379" s="2455"/>
      <c r="I379" s="2455"/>
      <c r="J379" s="2455"/>
      <c r="K379" s="2455"/>
      <c r="L379" s="2455"/>
      <c r="M379" s="2455"/>
      <c r="N379" s="2455"/>
      <c r="O379" s="2455"/>
      <c r="P379" s="2455"/>
      <c r="Q379" s="2455"/>
      <c r="R379" s="2455"/>
      <c r="S379" s="2455"/>
      <c r="T379" s="2455"/>
      <c r="U379" s="2455"/>
      <c r="V379" s="2455"/>
      <c r="W379" s="2455"/>
      <c r="X379" s="2455"/>
      <c r="Y379" s="2455"/>
      <c r="Z379" s="2455"/>
      <c r="AA379" s="2455"/>
    </row>
    <row r="380">
      <c r="A380" s="2455"/>
      <c r="B380" s="2455"/>
      <c r="C380" s="2455"/>
      <c r="D380" s="2455"/>
      <c r="E380" s="2455"/>
      <c r="F380" s="2455"/>
      <c r="G380" s="2455"/>
      <c r="H380" s="2455"/>
      <c r="I380" s="2455"/>
      <c r="J380" s="2455"/>
      <c r="K380" s="2455"/>
      <c r="L380" s="2455"/>
      <c r="M380" s="2455"/>
      <c r="N380" s="2455"/>
      <c r="O380" s="2455"/>
      <c r="P380" s="2455"/>
      <c r="Q380" s="2455"/>
      <c r="R380" s="2455"/>
      <c r="S380" s="2455"/>
      <c r="T380" s="2455"/>
      <c r="U380" s="2455"/>
      <c r="V380" s="2455"/>
      <c r="W380" s="2455"/>
      <c r="X380" s="2455"/>
      <c r="Y380" s="2455"/>
      <c r="Z380" s="2455"/>
      <c r="AA380" s="2455"/>
    </row>
    <row r="381">
      <c r="A381" s="2455"/>
      <c r="B381" s="2455"/>
      <c r="C381" s="2455"/>
      <c r="D381" s="2455"/>
      <c r="E381" s="2455"/>
      <c r="F381" s="2455"/>
      <c r="G381" s="2455"/>
      <c r="H381" s="2455"/>
      <c r="I381" s="2455"/>
      <c r="J381" s="2455"/>
      <c r="K381" s="2455"/>
      <c r="L381" s="2455"/>
      <c r="M381" s="2455"/>
      <c r="N381" s="2455"/>
      <c r="O381" s="2455"/>
      <c r="P381" s="2455"/>
      <c r="Q381" s="2455"/>
      <c r="R381" s="2455"/>
      <c r="S381" s="2455"/>
      <c r="T381" s="2455"/>
      <c r="U381" s="2455"/>
      <c r="V381" s="2455"/>
      <c r="W381" s="2455"/>
      <c r="X381" s="2455"/>
      <c r="Y381" s="2455"/>
      <c r="Z381" s="2455"/>
      <c r="AA381" s="2455"/>
    </row>
    <row r="382">
      <c r="A382" s="2455"/>
      <c r="B382" s="2455"/>
      <c r="C382" s="2455"/>
      <c r="D382" s="2455"/>
      <c r="E382" s="2455"/>
      <c r="F382" s="2455"/>
      <c r="G382" s="2455"/>
      <c r="H382" s="2455"/>
      <c r="I382" s="2455"/>
      <c r="J382" s="2455"/>
      <c r="K382" s="2455"/>
      <c r="L382" s="2455"/>
      <c r="M382" s="2455"/>
      <c r="N382" s="2455"/>
      <c r="O382" s="2455"/>
      <c r="P382" s="2455"/>
      <c r="Q382" s="2455"/>
      <c r="R382" s="2455"/>
      <c r="S382" s="2455"/>
      <c r="T382" s="2455"/>
      <c r="U382" s="2455"/>
      <c r="V382" s="2455"/>
      <c r="W382" s="2455"/>
      <c r="X382" s="2455"/>
      <c r="Y382" s="2455"/>
      <c r="Z382" s="2455"/>
      <c r="AA382" s="2455"/>
    </row>
    <row r="383">
      <c r="A383" s="2455"/>
      <c r="B383" s="2455"/>
      <c r="C383" s="2455"/>
      <c r="D383" s="2455"/>
      <c r="E383" s="2455"/>
      <c r="F383" s="2455"/>
      <c r="G383" s="2455"/>
      <c r="H383" s="2455"/>
      <c r="I383" s="2455"/>
      <c r="J383" s="2455"/>
      <c r="K383" s="2455"/>
      <c r="L383" s="2455"/>
      <c r="M383" s="2455"/>
      <c r="N383" s="2455"/>
      <c r="O383" s="2455"/>
      <c r="P383" s="2455"/>
      <c r="Q383" s="2455"/>
      <c r="R383" s="2455"/>
      <c r="S383" s="2455"/>
      <c r="T383" s="2455"/>
      <c r="U383" s="2455"/>
      <c r="V383" s="2455"/>
      <c r="W383" s="2455"/>
      <c r="X383" s="2455"/>
      <c r="Y383" s="2455"/>
      <c r="Z383" s="2455"/>
      <c r="AA383" s="2455"/>
    </row>
    <row r="384">
      <c r="A384" s="2455"/>
      <c r="B384" s="2455"/>
      <c r="C384" s="2455"/>
      <c r="D384" s="2455"/>
      <c r="E384" s="2455"/>
      <c r="F384" s="2455"/>
      <c r="G384" s="2455"/>
      <c r="H384" s="2455"/>
      <c r="I384" s="2455"/>
      <c r="J384" s="2455"/>
      <c r="K384" s="2455"/>
      <c r="L384" s="2455"/>
      <c r="M384" s="2455"/>
      <c r="N384" s="2455"/>
      <c r="O384" s="2455"/>
      <c r="P384" s="2455"/>
      <c r="Q384" s="2455"/>
      <c r="R384" s="2455"/>
      <c r="S384" s="2455"/>
      <c r="T384" s="2455"/>
      <c r="U384" s="2455"/>
      <c r="V384" s="2455"/>
      <c r="W384" s="2455"/>
      <c r="X384" s="2455"/>
      <c r="Y384" s="2455"/>
      <c r="Z384" s="2455"/>
      <c r="AA384" s="2455"/>
    </row>
    <row r="385">
      <c r="A385" s="2455"/>
      <c r="B385" s="2455"/>
      <c r="C385" s="2455"/>
      <c r="D385" s="2455"/>
      <c r="E385" s="2455"/>
      <c r="F385" s="2455"/>
      <c r="G385" s="2455"/>
      <c r="H385" s="2455"/>
      <c r="I385" s="2455"/>
      <c r="J385" s="2455"/>
      <c r="K385" s="2455"/>
      <c r="L385" s="2455"/>
      <c r="M385" s="2455"/>
      <c r="N385" s="2455"/>
      <c r="O385" s="2455"/>
      <c r="P385" s="2455"/>
      <c r="Q385" s="2455"/>
      <c r="R385" s="2455"/>
      <c r="S385" s="2455"/>
      <c r="T385" s="2455"/>
      <c r="U385" s="2455"/>
      <c r="V385" s="2455"/>
      <c r="W385" s="2455"/>
      <c r="X385" s="2455"/>
      <c r="Y385" s="2455"/>
      <c r="Z385" s="2455"/>
      <c r="AA385" s="2455"/>
    </row>
    <row r="386">
      <c r="A386" s="2455"/>
      <c r="B386" s="2455"/>
      <c r="C386" s="2455"/>
      <c r="D386" s="2455"/>
      <c r="E386" s="2455"/>
      <c r="F386" s="2455"/>
      <c r="G386" s="2455"/>
      <c r="H386" s="2455"/>
      <c r="I386" s="2455"/>
      <c r="J386" s="2455"/>
      <c r="K386" s="2455"/>
      <c r="L386" s="2455"/>
      <c r="M386" s="2455"/>
      <c r="N386" s="2455"/>
      <c r="O386" s="2455"/>
      <c r="P386" s="2455"/>
      <c r="Q386" s="2455"/>
      <c r="R386" s="2455"/>
      <c r="S386" s="2455"/>
      <c r="T386" s="2455"/>
      <c r="U386" s="2455"/>
      <c r="V386" s="2455"/>
      <c r="W386" s="2455"/>
      <c r="X386" s="2455"/>
      <c r="Y386" s="2455"/>
      <c r="Z386" s="2455"/>
      <c r="AA386" s="2455"/>
    </row>
    <row r="387">
      <c r="A387" s="2455"/>
      <c r="B387" s="2455"/>
      <c r="C387" s="2455"/>
      <c r="D387" s="2455"/>
      <c r="E387" s="2455"/>
      <c r="F387" s="2455"/>
      <c r="G387" s="2455"/>
      <c r="H387" s="2455"/>
      <c r="I387" s="2455"/>
      <c r="J387" s="2455"/>
      <c r="K387" s="2455"/>
      <c r="L387" s="2455"/>
      <c r="M387" s="2455"/>
      <c r="N387" s="2455"/>
      <c r="O387" s="2455"/>
      <c r="P387" s="2455"/>
      <c r="Q387" s="2455"/>
      <c r="R387" s="2455"/>
      <c r="S387" s="2455"/>
      <c r="T387" s="2455"/>
      <c r="U387" s="2455"/>
      <c r="V387" s="2455"/>
      <c r="W387" s="2455"/>
      <c r="X387" s="2455"/>
      <c r="Y387" s="2455"/>
      <c r="Z387" s="2455"/>
      <c r="AA387" s="2455"/>
    </row>
    <row r="388">
      <c r="A388" s="2455"/>
      <c r="B388" s="2455"/>
      <c r="C388" s="2455"/>
      <c r="D388" s="2455"/>
      <c r="E388" s="2455"/>
      <c r="F388" s="2455"/>
      <c r="G388" s="2455"/>
      <c r="H388" s="2455"/>
      <c r="I388" s="2455"/>
      <c r="J388" s="2455"/>
      <c r="K388" s="2455"/>
      <c r="L388" s="2455"/>
      <c r="M388" s="2455"/>
      <c r="N388" s="2455"/>
      <c r="O388" s="2455"/>
      <c r="P388" s="2455"/>
      <c r="Q388" s="2455"/>
      <c r="R388" s="2455"/>
      <c r="S388" s="2455"/>
      <c r="T388" s="2455"/>
      <c r="U388" s="2455"/>
      <c r="V388" s="2455"/>
      <c r="W388" s="2455"/>
      <c r="X388" s="2455"/>
      <c r="Y388" s="2455"/>
      <c r="Z388" s="2455"/>
      <c r="AA388" s="2455"/>
    </row>
    <row r="389">
      <c r="A389" s="2455"/>
      <c r="B389" s="2455"/>
      <c r="C389" s="2455"/>
      <c r="D389" s="2455"/>
      <c r="E389" s="2455"/>
      <c r="F389" s="2455"/>
      <c r="G389" s="2455"/>
      <c r="H389" s="2455"/>
      <c r="I389" s="2455"/>
      <c r="J389" s="2455"/>
      <c r="K389" s="2455"/>
      <c r="L389" s="2455"/>
      <c r="M389" s="2455"/>
      <c r="N389" s="2455"/>
      <c r="O389" s="2455"/>
      <c r="P389" s="2455"/>
      <c r="Q389" s="2455"/>
      <c r="R389" s="2455"/>
      <c r="S389" s="2455"/>
      <c r="T389" s="2455"/>
      <c r="U389" s="2455"/>
      <c r="V389" s="2455"/>
      <c r="W389" s="2455"/>
      <c r="X389" s="2455"/>
      <c r="Y389" s="2455"/>
      <c r="Z389" s="2455"/>
      <c r="AA389" s="2455"/>
    </row>
    <row r="390">
      <c r="A390" s="2455"/>
      <c r="B390" s="2455"/>
      <c r="C390" s="2455"/>
      <c r="D390" s="2455"/>
      <c r="E390" s="2455"/>
      <c r="F390" s="2455"/>
      <c r="G390" s="2455"/>
      <c r="H390" s="2455"/>
      <c r="I390" s="2455"/>
      <c r="J390" s="2455"/>
      <c r="K390" s="2455"/>
      <c r="L390" s="2455"/>
      <c r="M390" s="2455"/>
      <c r="N390" s="2455"/>
      <c r="O390" s="2455"/>
      <c r="P390" s="2455"/>
      <c r="Q390" s="2455"/>
      <c r="R390" s="2455"/>
      <c r="S390" s="2455"/>
      <c r="T390" s="2455"/>
      <c r="U390" s="2455"/>
      <c r="V390" s="2455"/>
      <c r="W390" s="2455"/>
      <c r="X390" s="2455"/>
      <c r="Y390" s="2455"/>
      <c r="Z390" s="2455"/>
      <c r="AA390" s="2455"/>
    </row>
    <row r="391">
      <c r="A391" s="2455"/>
      <c r="B391" s="2455"/>
      <c r="C391" s="2455"/>
      <c r="D391" s="2455"/>
      <c r="E391" s="2455"/>
      <c r="F391" s="2455"/>
      <c r="G391" s="2455"/>
      <c r="H391" s="2455"/>
      <c r="I391" s="2455"/>
      <c r="J391" s="2455"/>
      <c r="K391" s="2455"/>
      <c r="L391" s="2455"/>
      <c r="M391" s="2455"/>
      <c r="N391" s="2455"/>
      <c r="O391" s="2455"/>
      <c r="P391" s="2455"/>
      <c r="Q391" s="2455"/>
      <c r="R391" s="2455"/>
      <c r="S391" s="2455"/>
      <c r="T391" s="2455"/>
      <c r="U391" s="2455"/>
      <c r="V391" s="2455"/>
      <c r="W391" s="2455"/>
      <c r="X391" s="2455"/>
      <c r="Y391" s="2455"/>
      <c r="Z391" s="2455"/>
      <c r="AA391" s="2455"/>
    </row>
    <row r="392">
      <c r="A392" s="2455"/>
      <c r="B392" s="2455"/>
      <c r="C392" s="2455"/>
      <c r="D392" s="2455"/>
      <c r="E392" s="2455"/>
      <c r="F392" s="2455"/>
      <c r="G392" s="2455"/>
      <c r="H392" s="2455"/>
      <c r="I392" s="2455"/>
      <c r="J392" s="2455"/>
      <c r="K392" s="2455"/>
      <c r="L392" s="2455"/>
      <c r="M392" s="2455"/>
      <c r="N392" s="2455"/>
      <c r="O392" s="2455"/>
      <c r="P392" s="2455"/>
      <c r="Q392" s="2455"/>
      <c r="R392" s="2455"/>
      <c r="S392" s="2455"/>
      <c r="T392" s="2455"/>
      <c r="U392" s="2455"/>
      <c r="V392" s="2455"/>
      <c r="W392" s="2455"/>
      <c r="X392" s="2455"/>
      <c r="Y392" s="2455"/>
      <c r="Z392" s="2455"/>
      <c r="AA392" s="2455"/>
    </row>
    <row r="393">
      <c r="A393" s="2455"/>
      <c r="B393" s="2455"/>
      <c r="C393" s="2455"/>
      <c r="D393" s="2455"/>
      <c r="E393" s="2455"/>
      <c r="F393" s="2455"/>
      <c r="G393" s="2455"/>
      <c r="H393" s="2455"/>
      <c r="I393" s="2455"/>
      <c r="J393" s="2455"/>
      <c r="K393" s="2455"/>
      <c r="L393" s="2455"/>
      <c r="M393" s="2455"/>
      <c r="N393" s="2455"/>
      <c r="O393" s="2455"/>
      <c r="P393" s="2455"/>
      <c r="Q393" s="2455"/>
      <c r="R393" s="2455"/>
      <c r="S393" s="2455"/>
      <c r="T393" s="2455"/>
      <c r="U393" s="2455"/>
      <c r="V393" s="2455"/>
      <c r="W393" s="2455"/>
      <c r="X393" s="2455"/>
      <c r="Y393" s="2455"/>
      <c r="Z393" s="2455"/>
      <c r="AA393" s="2455"/>
    </row>
    <row r="394">
      <c r="A394" s="2455"/>
      <c r="B394" s="2455"/>
      <c r="C394" s="2455"/>
      <c r="D394" s="2455"/>
      <c r="E394" s="2455"/>
      <c r="F394" s="2455"/>
      <c r="G394" s="2455"/>
      <c r="H394" s="2455"/>
      <c r="I394" s="2455"/>
      <c r="J394" s="2455"/>
      <c r="K394" s="2455"/>
      <c r="L394" s="2455"/>
      <c r="M394" s="2455"/>
      <c r="N394" s="2455"/>
      <c r="O394" s="2455"/>
      <c r="P394" s="2455"/>
      <c r="Q394" s="2455"/>
      <c r="R394" s="2455"/>
      <c r="S394" s="2455"/>
      <c r="T394" s="2455"/>
      <c r="U394" s="2455"/>
      <c r="V394" s="2455"/>
      <c r="W394" s="2455"/>
      <c r="X394" s="2455"/>
      <c r="Y394" s="2455"/>
      <c r="Z394" s="2455"/>
      <c r="AA394" s="2455"/>
    </row>
    <row r="395">
      <c r="A395" s="2455"/>
      <c r="B395" s="2455"/>
      <c r="C395" s="2455"/>
      <c r="D395" s="2455"/>
      <c r="E395" s="2455"/>
      <c r="F395" s="2455"/>
      <c r="G395" s="2455"/>
      <c r="H395" s="2455"/>
      <c r="I395" s="2455"/>
      <c r="J395" s="2455"/>
      <c r="K395" s="2455"/>
      <c r="L395" s="2455"/>
      <c r="M395" s="2455"/>
      <c r="N395" s="2455"/>
      <c r="O395" s="2455"/>
      <c r="P395" s="2455"/>
      <c r="Q395" s="2455"/>
      <c r="R395" s="2455"/>
      <c r="S395" s="2455"/>
      <c r="T395" s="2455"/>
      <c r="U395" s="2455"/>
      <c r="V395" s="2455"/>
      <c r="W395" s="2455"/>
      <c r="X395" s="2455"/>
      <c r="Y395" s="2455"/>
      <c r="Z395" s="2455"/>
      <c r="AA395" s="2455"/>
    </row>
    <row r="396">
      <c r="A396" s="2455"/>
      <c r="B396" s="2455"/>
      <c r="C396" s="2455"/>
      <c r="D396" s="2455"/>
      <c r="E396" s="2455"/>
      <c r="F396" s="2455"/>
      <c r="G396" s="2455"/>
      <c r="H396" s="2455"/>
      <c r="I396" s="2455"/>
      <c r="J396" s="2455"/>
      <c r="K396" s="2455"/>
      <c r="L396" s="2455"/>
      <c r="M396" s="2455"/>
      <c r="N396" s="2455"/>
      <c r="O396" s="2455"/>
      <c r="P396" s="2455"/>
      <c r="Q396" s="2455"/>
      <c r="R396" s="2455"/>
      <c r="S396" s="2455"/>
      <c r="T396" s="2455"/>
      <c r="U396" s="2455"/>
      <c r="V396" s="2455"/>
      <c r="W396" s="2455"/>
      <c r="X396" s="2455"/>
      <c r="Y396" s="2455"/>
      <c r="Z396" s="2455"/>
      <c r="AA396" s="2455"/>
    </row>
    <row r="397">
      <c r="A397" s="2455"/>
      <c r="B397" s="2455"/>
      <c r="C397" s="2455"/>
      <c r="D397" s="2455"/>
      <c r="E397" s="2455"/>
      <c r="F397" s="2455"/>
      <c r="G397" s="2455"/>
      <c r="H397" s="2455"/>
      <c r="I397" s="2455"/>
      <c r="J397" s="2455"/>
      <c r="K397" s="2455"/>
      <c r="L397" s="2455"/>
      <c r="M397" s="2455"/>
      <c r="N397" s="2455"/>
      <c r="O397" s="2455"/>
      <c r="P397" s="2455"/>
      <c r="Q397" s="2455"/>
      <c r="R397" s="2455"/>
      <c r="S397" s="2455"/>
      <c r="T397" s="2455"/>
      <c r="U397" s="2455"/>
      <c r="V397" s="2455"/>
      <c r="W397" s="2455"/>
      <c r="X397" s="2455"/>
      <c r="Y397" s="2455"/>
      <c r="Z397" s="2455"/>
      <c r="AA397" s="2455"/>
    </row>
    <row r="398">
      <c r="A398" s="2455"/>
      <c r="B398" s="2455"/>
      <c r="C398" s="2455"/>
      <c r="D398" s="2455"/>
      <c r="E398" s="2455"/>
      <c r="F398" s="2455"/>
      <c r="G398" s="2455"/>
      <c r="H398" s="2455"/>
      <c r="I398" s="2455"/>
      <c r="J398" s="2455"/>
      <c r="K398" s="2455"/>
      <c r="L398" s="2455"/>
      <c r="M398" s="2455"/>
      <c r="N398" s="2455"/>
      <c r="O398" s="2455"/>
      <c r="P398" s="2455"/>
      <c r="Q398" s="2455"/>
      <c r="R398" s="2455"/>
      <c r="S398" s="2455"/>
      <c r="T398" s="2455"/>
      <c r="U398" s="2455"/>
      <c r="V398" s="2455"/>
      <c r="W398" s="2455"/>
      <c r="X398" s="2455"/>
      <c r="Y398" s="2455"/>
      <c r="Z398" s="2455"/>
      <c r="AA398" s="2455"/>
    </row>
    <row r="399">
      <c r="A399" s="2455"/>
      <c r="B399" s="2455"/>
      <c r="C399" s="2455"/>
      <c r="D399" s="2455"/>
      <c r="E399" s="2455"/>
      <c r="F399" s="2455"/>
      <c r="G399" s="2455"/>
      <c r="H399" s="2455"/>
      <c r="I399" s="2455"/>
      <c r="J399" s="2455"/>
      <c r="K399" s="2455"/>
      <c r="L399" s="2455"/>
      <c r="M399" s="2455"/>
      <c r="N399" s="2455"/>
      <c r="O399" s="2455"/>
      <c r="P399" s="2455"/>
      <c r="Q399" s="2455"/>
      <c r="R399" s="2455"/>
      <c r="S399" s="2455"/>
      <c r="T399" s="2455"/>
      <c r="U399" s="2455"/>
      <c r="V399" s="2455"/>
      <c r="W399" s="2455"/>
      <c r="X399" s="2455"/>
      <c r="Y399" s="2455"/>
      <c r="Z399" s="2455"/>
      <c r="AA399" s="2455"/>
    </row>
    <row r="400">
      <c r="A400" s="2455"/>
      <c r="B400" s="2455"/>
      <c r="C400" s="2455"/>
      <c r="D400" s="2455"/>
      <c r="E400" s="2455"/>
      <c r="F400" s="2455"/>
      <c r="G400" s="2455"/>
      <c r="H400" s="2455"/>
      <c r="I400" s="2455"/>
      <c r="J400" s="2455"/>
      <c r="K400" s="2455"/>
      <c r="L400" s="2455"/>
      <c r="M400" s="2455"/>
      <c r="N400" s="2455"/>
      <c r="O400" s="2455"/>
      <c r="P400" s="2455"/>
      <c r="Q400" s="2455"/>
      <c r="R400" s="2455"/>
      <c r="S400" s="2455"/>
      <c r="T400" s="2455"/>
      <c r="U400" s="2455"/>
      <c r="V400" s="2455"/>
      <c r="W400" s="2455"/>
      <c r="X400" s="2455"/>
      <c r="Y400" s="2455"/>
      <c r="Z400" s="2455"/>
      <c r="AA400" s="2455"/>
    </row>
    <row r="401">
      <c r="A401" s="2455"/>
      <c r="B401" s="2455"/>
      <c r="C401" s="2455"/>
      <c r="D401" s="2455"/>
      <c r="E401" s="2455"/>
      <c r="F401" s="2455"/>
      <c r="G401" s="2455"/>
      <c r="H401" s="2455"/>
      <c r="I401" s="2455"/>
      <c r="J401" s="2455"/>
      <c r="K401" s="2455"/>
      <c r="L401" s="2455"/>
      <c r="M401" s="2455"/>
      <c r="N401" s="2455"/>
      <c r="O401" s="2455"/>
      <c r="P401" s="2455"/>
      <c r="Q401" s="2455"/>
      <c r="R401" s="2455"/>
      <c r="S401" s="2455"/>
      <c r="T401" s="2455"/>
      <c r="U401" s="2455"/>
      <c r="V401" s="2455"/>
      <c r="W401" s="2455"/>
      <c r="X401" s="2455"/>
      <c r="Y401" s="2455"/>
      <c r="Z401" s="2455"/>
      <c r="AA401" s="2455"/>
    </row>
    <row r="402">
      <c r="A402" s="2455"/>
      <c r="B402" s="2455"/>
      <c r="C402" s="2455"/>
      <c r="D402" s="2455"/>
      <c r="E402" s="2455"/>
      <c r="F402" s="2455"/>
      <c r="G402" s="2455"/>
      <c r="H402" s="2455"/>
      <c r="I402" s="2455"/>
      <c r="J402" s="2455"/>
      <c r="K402" s="2455"/>
      <c r="L402" s="2455"/>
      <c r="M402" s="2455"/>
      <c r="N402" s="2455"/>
      <c r="O402" s="2455"/>
      <c r="P402" s="2455"/>
      <c r="Q402" s="2455"/>
      <c r="R402" s="2455"/>
      <c r="S402" s="2455"/>
      <c r="T402" s="2455"/>
      <c r="U402" s="2455"/>
      <c r="V402" s="2455"/>
      <c r="W402" s="2455"/>
      <c r="X402" s="2455"/>
      <c r="Y402" s="2455"/>
      <c r="Z402" s="2455"/>
      <c r="AA402" s="2455"/>
    </row>
    <row r="403">
      <c r="A403" s="2455"/>
      <c r="B403" s="2455"/>
      <c r="C403" s="2455"/>
      <c r="D403" s="2455"/>
      <c r="E403" s="2455"/>
      <c r="F403" s="2455"/>
      <c r="G403" s="2455"/>
      <c r="H403" s="2455"/>
      <c r="I403" s="2455"/>
      <c r="J403" s="2455"/>
      <c r="K403" s="2455"/>
      <c r="L403" s="2455"/>
      <c r="M403" s="2455"/>
      <c r="N403" s="2455"/>
      <c r="O403" s="2455"/>
      <c r="P403" s="2455"/>
      <c r="Q403" s="2455"/>
      <c r="R403" s="2455"/>
      <c r="S403" s="2455"/>
      <c r="T403" s="2455"/>
      <c r="U403" s="2455"/>
      <c r="V403" s="2455"/>
      <c r="W403" s="2455"/>
      <c r="X403" s="2455"/>
      <c r="Y403" s="2455"/>
      <c r="Z403" s="2455"/>
      <c r="AA403" s="2455"/>
    </row>
    <row r="404">
      <c r="A404" s="2455"/>
      <c r="B404" s="2455"/>
      <c r="C404" s="2455"/>
      <c r="D404" s="2455"/>
      <c r="E404" s="2455"/>
      <c r="F404" s="2455"/>
      <c r="G404" s="2455"/>
      <c r="H404" s="2455"/>
      <c r="I404" s="2455"/>
      <c r="J404" s="2455"/>
      <c r="K404" s="2455"/>
      <c r="L404" s="2455"/>
      <c r="M404" s="2455"/>
      <c r="N404" s="2455"/>
      <c r="O404" s="2455"/>
      <c r="P404" s="2455"/>
      <c r="Q404" s="2455"/>
      <c r="R404" s="2455"/>
      <c r="S404" s="2455"/>
      <c r="T404" s="2455"/>
      <c r="U404" s="2455"/>
      <c r="V404" s="2455"/>
      <c r="W404" s="2455"/>
      <c r="X404" s="2455"/>
      <c r="Y404" s="2455"/>
      <c r="Z404" s="2455"/>
      <c r="AA404" s="2455"/>
    </row>
    <row r="405">
      <c r="A405" s="2455"/>
      <c r="B405" s="2455"/>
      <c r="C405" s="2455"/>
      <c r="D405" s="2455"/>
      <c r="E405" s="2455"/>
      <c r="F405" s="2455"/>
      <c r="G405" s="2455"/>
      <c r="H405" s="2455"/>
      <c r="I405" s="2455"/>
      <c r="J405" s="2455"/>
      <c r="K405" s="2455"/>
      <c r="L405" s="2455"/>
      <c r="M405" s="2455"/>
      <c r="N405" s="2455"/>
      <c r="O405" s="2455"/>
      <c r="P405" s="2455"/>
      <c r="Q405" s="2455"/>
      <c r="R405" s="2455"/>
      <c r="S405" s="2455"/>
      <c r="T405" s="2455"/>
      <c r="U405" s="2455"/>
      <c r="V405" s="2455"/>
      <c r="W405" s="2455"/>
      <c r="X405" s="2455"/>
      <c r="Y405" s="2455"/>
      <c r="Z405" s="2455"/>
      <c r="AA405" s="2455"/>
    </row>
    <row r="406">
      <c r="A406" s="2455"/>
      <c r="B406" s="2455"/>
      <c r="C406" s="2455"/>
      <c r="D406" s="2455"/>
      <c r="E406" s="2455"/>
      <c r="F406" s="2455"/>
      <c r="G406" s="2455"/>
      <c r="H406" s="2455"/>
      <c r="I406" s="2455"/>
      <c r="J406" s="2455"/>
      <c r="K406" s="2455"/>
      <c r="L406" s="2455"/>
      <c r="M406" s="2455"/>
      <c r="N406" s="2455"/>
      <c r="O406" s="2455"/>
      <c r="P406" s="2455"/>
      <c r="Q406" s="2455"/>
      <c r="R406" s="2455"/>
      <c r="S406" s="2455"/>
      <c r="T406" s="2455"/>
      <c r="U406" s="2455"/>
      <c r="V406" s="2455"/>
      <c r="W406" s="2455"/>
      <c r="X406" s="2455"/>
      <c r="Y406" s="2455"/>
      <c r="Z406" s="2455"/>
      <c r="AA406" s="2455"/>
    </row>
    <row r="407">
      <c r="A407" s="2455"/>
      <c r="B407" s="2455"/>
      <c r="C407" s="2455"/>
      <c r="D407" s="2455"/>
      <c r="E407" s="2455"/>
      <c r="F407" s="2455"/>
      <c r="G407" s="2455"/>
      <c r="H407" s="2455"/>
      <c r="I407" s="2455"/>
      <c r="J407" s="2455"/>
      <c r="K407" s="2455"/>
      <c r="L407" s="2455"/>
      <c r="M407" s="2455"/>
      <c r="N407" s="2455"/>
      <c r="O407" s="2455"/>
      <c r="P407" s="2455"/>
      <c r="Q407" s="2455"/>
      <c r="R407" s="2455"/>
      <c r="S407" s="2455"/>
      <c r="T407" s="2455"/>
      <c r="U407" s="2455"/>
      <c r="V407" s="2455"/>
      <c r="W407" s="2455"/>
      <c r="X407" s="2455"/>
      <c r="Y407" s="2455"/>
      <c r="Z407" s="2455"/>
      <c r="AA407" s="2455"/>
    </row>
    <row r="408">
      <c r="A408" s="2455"/>
      <c r="B408" s="2455"/>
      <c r="C408" s="2455"/>
      <c r="D408" s="2455"/>
      <c r="E408" s="2455"/>
      <c r="F408" s="2455"/>
      <c r="G408" s="2455"/>
      <c r="H408" s="2455"/>
      <c r="I408" s="2455"/>
      <c r="J408" s="2455"/>
      <c r="K408" s="2455"/>
      <c r="L408" s="2455"/>
      <c r="M408" s="2455"/>
      <c r="N408" s="2455"/>
      <c r="O408" s="2455"/>
      <c r="P408" s="2455"/>
      <c r="Q408" s="2455"/>
      <c r="R408" s="2455"/>
      <c r="S408" s="2455"/>
      <c r="T408" s="2455"/>
      <c r="U408" s="2455"/>
      <c r="V408" s="2455"/>
      <c r="W408" s="2455"/>
      <c r="X408" s="2455"/>
      <c r="Y408" s="2455"/>
      <c r="Z408" s="2455"/>
      <c r="AA408" s="2455"/>
    </row>
    <row r="409">
      <c r="A409" s="2455"/>
      <c r="B409" s="2455"/>
      <c r="C409" s="2455"/>
      <c r="D409" s="2455"/>
      <c r="E409" s="2455"/>
      <c r="F409" s="2455"/>
      <c r="G409" s="2455"/>
      <c r="H409" s="2455"/>
      <c r="I409" s="2455"/>
      <c r="J409" s="2455"/>
      <c r="K409" s="2455"/>
      <c r="L409" s="2455"/>
      <c r="M409" s="2455"/>
      <c r="N409" s="2455"/>
      <c r="O409" s="2455"/>
      <c r="P409" s="2455"/>
      <c r="Q409" s="2455"/>
      <c r="R409" s="2455"/>
      <c r="S409" s="2455"/>
      <c r="T409" s="2455"/>
      <c r="U409" s="2455"/>
      <c r="V409" s="2455"/>
      <c r="W409" s="2455"/>
      <c r="X409" s="2455"/>
      <c r="Y409" s="2455"/>
      <c r="Z409" s="2455"/>
      <c r="AA409" s="2455"/>
    </row>
    <row r="410">
      <c r="A410" s="2455"/>
      <c r="B410" s="2455"/>
      <c r="C410" s="2455"/>
      <c r="D410" s="2455"/>
      <c r="E410" s="2455"/>
      <c r="F410" s="2455"/>
      <c r="G410" s="2455"/>
      <c r="H410" s="2455"/>
      <c r="I410" s="2455"/>
      <c r="J410" s="2455"/>
      <c r="K410" s="2455"/>
      <c r="L410" s="2455"/>
      <c r="M410" s="2455"/>
      <c r="N410" s="2455"/>
      <c r="O410" s="2455"/>
      <c r="P410" s="2455"/>
      <c r="Q410" s="2455"/>
      <c r="R410" s="2455"/>
      <c r="S410" s="2455"/>
      <c r="T410" s="2455"/>
      <c r="U410" s="2455"/>
      <c r="V410" s="2455"/>
      <c r="W410" s="2455"/>
      <c r="X410" s="2455"/>
      <c r="Y410" s="2455"/>
      <c r="Z410" s="2455"/>
      <c r="AA410" s="2455"/>
    </row>
    <row r="411">
      <c r="A411" s="2455"/>
      <c r="B411" s="2455"/>
      <c r="C411" s="2455"/>
      <c r="D411" s="2455"/>
      <c r="E411" s="2455"/>
      <c r="F411" s="2455"/>
      <c r="G411" s="2455"/>
      <c r="H411" s="2455"/>
      <c r="I411" s="2455"/>
      <c r="J411" s="2455"/>
      <c r="K411" s="2455"/>
      <c r="L411" s="2455"/>
      <c r="M411" s="2455"/>
      <c r="N411" s="2455"/>
      <c r="O411" s="2455"/>
      <c r="P411" s="2455"/>
      <c r="Q411" s="2455"/>
      <c r="R411" s="2455"/>
      <c r="S411" s="2455"/>
      <c r="T411" s="2455"/>
      <c r="U411" s="2455"/>
      <c r="V411" s="2455"/>
      <c r="W411" s="2455"/>
      <c r="X411" s="2455"/>
      <c r="Y411" s="2455"/>
      <c r="Z411" s="2455"/>
      <c r="AA411" s="2455"/>
    </row>
    <row r="412">
      <c r="A412" s="2455"/>
      <c r="B412" s="2455"/>
      <c r="C412" s="2455"/>
      <c r="D412" s="2455"/>
      <c r="E412" s="2455"/>
      <c r="F412" s="2455"/>
      <c r="G412" s="2455"/>
      <c r="H412" s="2455"/>
      <c r="I412" s="2455"/>
      <c r="J412" s="2455"/>
      <c r="K412" s="2455"/>
      <c r="L412" s="2455"/>
      <c r="M412" s="2455"/>
      <c r="N412" s="2455"/>
      <c r="O412" s="2455"/>
      <c r="P412" s="2455"/>
      <c r="Q412" s="2455"/>
      <c r="R412" s="2455"/>
      <c r="S412" s="2455"/>
      <c r="T412" s="2455"/>
      <c r="U412" s="2455"/>
      <c r="V412" s="2455"/>
      <c r="W412" s="2455"/>
      <c r="X412" s="2455"/>
      <c r="Y412" s="2455"/>
      <c r="Z412" s="2455"/>
      <c r="AA412" s="2455"/>
    </row>
    <row r="413">
      <c r="A413" s="2455"/>
      <c r="B413" s="2455"/>
      <c r="C413" s="2455"/>
      <c r="D413" s="2455"/>
      <c r="E413" s="2455"/>
      <c r="F413" s="2455"/>
      <c r="G413" s="2455"/>
      <c r="H413" s="2455"/>
      <c r="I413" s="2455"/>
      <c r="J413" s="2455"/>
      <c r="K413" s="2455"/>
      <c r="L413" s="2455"/>
      <c r="M413" s="2455"/>
      <c r="N413" s="2455"/>
      <c r="O413" s="2455"/>
      <c r="P413" s="2455"/>
      <c r="Q413" s="2455"/>
      <c r="R413" s="2455"/>
      <c r="S413" s="2455"/>
      <c r="T413" s="2455"/>
      <c r="U413" s="2455"/>
      <c r="V413" s="2455"/>
      <c r="W413" s="2455"/>
      <c r="X413" s="2455"/>
      <c r="Y413" s="2455"/>
      <c r="Z413" s="2455"/>
      <c r="AA413" s="2455"/>
    </row>
    <row r="414">
      <c r="A414" s="2455"/>
      <c r="B414" s="2455"/>
      <c r="C414" s="2455"/>
      <c r="D414" s="2455"/>
      <c r="E414" s="2455"/>
      <c r="F414" s="2455"/>
      <c r="G414" s="2455"/>
      <c r="H414" s="2455"/>
      <c r="I414" s="2455"/>
      <c r="J414" s="2455"/>
      <c r="K414" s="2455"/>
      <c r="L414" s="2455"/>
      <c r="M414" s="2455"/>
      <c r="N414" s="2455"/>
      <c r="O414" s="2455"/>
      <c r="P414" s="2455"/>
      <c r="Q414" s="2455"/>
      <c r="R414" s="2455"/>
      <c r="S414" s="2455"/>
      <c r="T414" s="2455"/>
      <c r="U414" s="2455"/>
      <c r="V414" s="2455"/>
      <c r="W414" s="2455"/>
      <c r="X414" s="2455"/>
      <c r="Y414" s="2455"/>
      <c r="Z414" s="2455"/>
      <c r="AA414" s="2455"/>
    </row>
    <row r="415">
      <c r="A415" s="2455"/>
      <c r="B415" s="2455"/>
      <c r="C415" s="2455"/>
      <c r="D415" s="2455"/>
      <c r="E415" s="2455"/>
      <c r="F415" s="2455"/>
      <c r="G415" s="2455"/>
      <c r="H415" s="2455"/>
      <c r="I415" s="2455"/>
      <c r="J415" s="2455"/>
      <c r="K415" s="2455"/>
      <c r="L415" s="2455"/>
      <c r="M415" s="2455"/>
      <c r="N415" s="2455"/>
      <c r="O415" s="2455"/>
      <c r="P415" s="2455"/>
      <c r="Q415" s="2455"/>
      <c r="R415" s="2455"/>
      <c r="S415" s="2455"/>
      <c r="T415" s="2455"/>
      <c r="U415" s="2455"/>
      <c r="V415" s="2455"/>
      <c r="W415" s="2455"/>
      <c r="X415" s="2455"/>
      <c r="Y415" s="2455"/>
      <c r="Z415" s="2455"/>
      <c r="AA415" s="2455"/>
    </row>
    <row r="416">
      <c r="A416" s="2455"/>
      <c r="B416" s="2455"/>
      <c r="C416" s="2455"/>
      <c r="D416" s="2455"/>
      <c r="E416" s="2455"/>
      <c r="F416" s="2455"/>
      <c r="G416" s="2455"/>
      <c r="H416" s="2455"/>
      <c r="I416" s="2455"/>
      <c r="J416" s="2455"/>
      <c r="K416" s="2455"/>
      <c r="L416" s="2455"/>
      <c r="M416" s="2455"/>
      <c r="N416" s="2455"/>
      <c r="O416" s="2455"/>
      <c r="P416" s="2455"/>
      <c r="Q416" s="2455"/>
      <c r="R416" s="2455"/>
      <c r="S416" s="2455"/>
      <c r="T416" s="2455"/>
      <c r="U416" s="2455"/>
      <c r="V416" s="2455"/>
      <c r="W416" s="2455"/>
      <c r="X416" s="2455"/>
      <c r="Y416" s="2455"/>
      <c r="Z416" s="2455"/>
      <c r="AA416" s="2455"/>
    </row>
    <row r="417">
      <c r="A417" s="2455"/>
      <c r="B417" s="2455"/>
      <c r="C417" s="2455"/>
      <c r="D417" s="2455"/>
      <c r="E417" s="2455"/>
      <c r="F417" s="2455"/>
      <c r="G417" s="2455"/>
      <c r="H417" s="2455"/>
      <c r="I417" s="2455"/>
      <c r="J417" s="2455"/>
      <c r="K417" s="2455"/>
      <c r="L417" s="2455"/>
      <c r="M417" s="2455"/>
      <c r="N417" s="2455"/>
      <c r="O417" s="2455"/>
      <c r="P417" s="2455"/>
      <c r="Q417" s="2455"/>
      <c r="R417" s="2455"/>
      <c r="S417" s="2455"/>
      <c r="T417" s="2455"/>
      <c r="U417" s="2455"/>
      <c r="V417" s="2455"/>
      <c r="W417" s="2455"/>
      <c r="X417" s="2455"/>
      <c r="Y417" s="2455"/>
      <c r="Z417" s="2455"/>
      <c r="AA417" s="2455"/>
    </row>
    <row r="418">
      <c r="A418" s="2455"/>
      <c r="B418" s="2455"/>
      <c r="C418" s="2455"/>
      <c r="D418" s="2455"/>
      <c r="E418" s="2455"/>
      <c r="F418" s="2455"/>
      <c r="G418" s="2455"/>
      <c r="H418" s="2455"/>
      <c r="I418" s="2455"/>
      <c r="J418" s="2455"/>
      <c r="K418" s="2455"/>
      <c r="L418" s="2455"/>
      <c r="M418" s="2455"/>
      <c r="N418" s="2455"/>
      <c r="O418" s="2455"/>
      <c r="P418" s="2455"/>
      <c r="Q418" s="2455"/>
      <c r="R418" s="2455"/>
      <c r="S418" s="2455"/>
      <c r="T418" s="2455"/>
      <c r="U418" s="2455"/>
      <c r="V418" s="2455"/>
      <c r="W418" s="2455"/>
      <c r="X418" s="2455"/>
      <c r="Y418" s="2455"/>
      <c r="Z418" s="2455"/>
      <c r="AA418" s="2455"/>
    </row>
    <row r="419">
      <c r="A419" s="2455"/>
      <c r="B419" s="2455"/>
      <c r="C419" s="2455"/>
      <c r="D419" s="2455"/>
      <c r="E419" s="2455"/>
      <c r="F419" s="2455"/>
      <c r="G419" s="2455"/>
      <c r="H419" s="2455"/>
      <c r="I419" s="2455"/>
      <c r="J419" s="2455"/>
      <c r="K419" s="2455"/>
      <c r="L419" s="2455"/>
      <c r="M419" s="2455"/>
      <c r="N419" s="2455"/>
      <c r="O419" s="2455"/>
      <c r="P419" s="2455"/>
      <c r="Q419" s="2455"/>
      <c r="R419" s="2455"/>
      <c r="S419" s="2455"/>
      <c r="T419" s="2455"/>
      <c r="U419" s="2455"/>
      <c r="V419" s="2455"/>
      <c r="W419" s="2455"/>
      <c r="X419" s="2455"/>
      <c r="Y419" s="2455"/>
      <c r="Z419" s="2455"/>
      <c r="AA419" s="2455"/>
    </row>
    <row r="420">
      <c r="A420" s="2455"/>
      <c r="B420" s="2455"/>
      <c r="C420" s="2455"/>
      <c r="D420" s="2455"/>
      <c r="E420" s="2455"/>
      <c r="F420" s="2455"/>
      <c r="G420" s="2455"/>
      <c r="H420" s="2455"/>
      <c r="I420" s="2455"/>
      <c r="J420" s="2455"/>
      <c r="K420" s="2455"/>
      <c r="L420" s="2455"/>
      <c r="M420" s="2455"/>
      <c r="N420" s="2455"/>
      <c r="O420" s="2455"/>
      <c r="P420" s="2455"/>
      <c r="Q420" s="2455"/>
      <c r="R420" s="2455"/>
      <c r="S420" s="2455"/>
      <c r="T420" s="2455"/>
      <c r="U420" s="2455"/>
      <c r="V420" s="2455"/>
      <c r="W420" s="2455"/>
      <c r="X420" s="2455"/>
      <c r="Y420" s="2455"/>
      <c r="Z420" s="2455"/>
      <c r="AA420" s="2455"/>
    </row>
    <row r="421">
      <c r="A421" s="2455"/>
      <c r="B421" s="2455"/>
      <c r="C421" s="2455"/>
      <c r="D421" s="2455"/>
      <c r="E421" s="2455"/>
      <c r="F421" s="2455"/>
      <c r="G421" s="2455"/>
      <c r="H421" s="2455"/>
      <c r="I421" s="2455"/>
      <c r="J421" s="2455"/>
      <c r="K421" s="2455"/>
      <c r="L421" s="2455"/>
      <c r="M421" s="2455"/>
      <c r="N421" s="2455"/>
      <c r="O421" s="2455"/>
      <c r="P421" s="2455"/>
      <c r="Q421" s="2455"/>
      <c r="R421" s="2455"/>
      <c r="S421" s="2455"/>
      <c r="T421" s="2455"/>
      <c r="U421" s="2455"/>
      <c r="V421" s="2455"/>
      <c r="W421" s="2455"/>
      <c r="X421" s="2455"/>
      <c r="Y421" s="2455"/>
      <c r="Z421" s="2455"/>
      <c r="AA421" s="2455"/>
    </row>
    <row r="422">
      <c r="A422" s="2455"/>
      <c r="B422" s="2455"/>
      <c r="C422" s="2455"/>
      <c r="D422" s="2455"/>
      <c r="E422" s="2455"/>
      <c r="F422" s="2455"/>
      <c r="G422" s="2455"/>
      <c r="H422" s="2455"/>
      <c r="I422" s="2455"/>
      <c r="J422" s="2455"/>
      <c r="K422" s="2455"/>
      <c r="L422" s="2455"/>
      <c r="M422" s="2455"/>
      <c r="N422" s="2455"/>
      <c r="O422" s="2455"/>
      <c r="P422" s="2455"/>
      <c r="Q422" s="2455"/>
      <c r="R422" s="2455"/>
      <c r="S422" s="2455"/>
      <c r="T422" s="2455"/>
      <c r="U422" s="2455"/>
      <c r="V422" s="2455"/>
      <c r="W422" s="2455"/>
      <c r="X422" s="2455"/>
      <c r="Y422" s="2455"/>
      <c r="Z422" s="2455"/>
      <c r="AA422" s="2455"/>
    </row>
    <row r="423">
      <c r="A423" s="2455"/>
      <c r="B423" s="2455"/>
      <c r="C423" s="2455"/>
      <c r="D423" s="2455"/>
      <c r="E423" s="2455"/>
      <c r="F423" s="2455"/>
      <c r="G423" s="2455"/>
      <c r="H423" s="2455"/>
      <c r="I423" s="2455"/>
      <c r="J423" s="2455"/>
      <c r="K423" s="2455"/>
      <c r="L423" s="2455"/>
      <c r="M423" s="2455"/>
      <c r="N423" s="2455"/>
      <c r="O423" s="2455"/>
      <c r="P423" s="2455"/>
      <c r="Q423" s="2455"/>
      <c r="R423" s="2455"/>
      <c r="S423" s="2455"/>
      <c r="T423" s="2455"/>
      <c r="U423" s="2455"/>
      <c r="V423" s="2455"/>
      <c r="W423" s="2455"/>
      <c r="X423" s="2455"/>
      <c r="Y423" s="2455"/>
      <c r="Z423" s="2455"/>
      <c r="AA423" s="2455"/>
    </row>
    <row r="424">
      <c r="A424" s="2455"/>
      <c r="B424" s="2455"/>
      <c r="C424" s="2455"/>
      <c r="D424" s="2455"/>
      <c r="E424" s="2455"/>
      <c r="F424" s="2455"/>
      <c r="G424" s="2455"/>
      <c r="H424" s="2455"/>
      <c r="I424" s="2455"/>
      <c r="J424" s="2455"/>
      <c r="K424" s="2455"/>
      <c r="L424" s="2455"/>
      <c r="M424" s="2455"/>
      <c r="N424" s="2455"/>
      <c r="O424" s="2455"/>
      <c r="P424" s="2455"/>
      <c r="Q424" s="2455"/>
      <c r="R424" s="2455"/>
      <c r="S424" s="2455"/>
      <c r="T424" s="2455"/>
      <c r="U424" s="2455"/>
      <c r="V424" s="2455"/>
      <c r="W424" s="2455"/>
      <c r="X424" s="2455"/>
      <c r="Y424" s="2455"/>
      <c r="Z424" s="2455"/>
      <c r="AA424" s="2455"/>
    </row>
    <row r="425">
      <c r="A425" s="2455"/>
      <c r="B425" s="2455"/>
      <c r="C425" s="2455"/>
      <c r="D425" s="2455"/>
      <c r="E425" s="2455"/>
      <c r="F425" s="2455"/>
      <c r="G425" s="2455"/>
      <c r="H425" s="2455"/>
      <c r="I425" s="2455"/>
      <c r="J425" s="2455"/>
      <c r="K425" s="2455"/>
      <c r="L425" s="2455"/>
      <c r="M425" s="2455"/>
      <c r="N425" s="2455"/>
      <c r="O425" s="2455"/>
      <c r="P425" s="2455"/>
      <c r="Q425" s="2455"/>
      <c r="R425" s="2455"/>
      <c r="S425" s="2455"/>
      <c r="T425" s="2455"/>
      <c r="U425" s="2455"/>
      <c r="V425" s="2455"/>
      <c r="W425" s="2455"/>
      <c r="X425" s="2455"/>
      <c r="Y425" s="2455"/>
      <c r="Z425" s="2455"/>
      <c r="AA425" s="2455"/>
    </row>
    <row r="426">
      <c r="A426" s="2455"/>
      <c r="B426" s="2455"/>
      <c r="C426" s="2455"/>
      <c r="D426" s="2455"/>
      <c r="E426" s="2455"/>
      <c r="F426" s="2455"/>
      <c r="G426" s="2455"/>
      <c r="H426" s="2455"/>
      <c r="I426" s="2455"/>
      <c r="J426" s="2455"/>
      <c r="K426" s="2455"/>
      <c r="L426" s="2455"/>
      <c r="M426" s="2455"/>
      <c r="N426" s="2455"/>
      <c r="O426" s="2455"/>
      <c r="P426" s="2455"/>
      <c r="Q426" s="2455"/>
      <c r="R426" s="2455"/>
      <c r="S426" s="2455"/>
      <c r="T426" s="2455"/>
      <c r="U426" s="2455"/>
      <c r="V426" s="2455"/>
      <c r="W426" s="2455"/>
      <c r="X426" s="2455"/>
      <c r="Y426" s="2455"/>
      <c r="Z426" s="2455"/>
      <c r="AA426" s="2455"/>
    </row>
    <row r="427">
      <c r="A427" s="2455"/>
      <c r="B427" s="2455"/>
      <c r="C427" s="2455"/>
      <c r="D427" s="2455"/>
      <c r="E427" s="2455"/>
      <c r="F427" s="2455"/>
      <c r="G427" s="2455"/>
      <c r="H427" s="2455"/>
      <c r="I427" s="2455"/>
      <c r="J427" s="2455"/>
      <c r="K427" s="2455"/>
      <c r="L427" s="2455"/>
      <c r="M427" s="2455"/>
      <c r="N427" s="2455"/>
      <c r="O427" s="2455"/>
      <c r="P427" s="2455"/>
      <c r="Q427" s="2455"/>
      <c r="R427" s="2455"/>
      <c r="S427" s="2455"/>
      <c r="T427" s="2455"/>
      <c r="U427" s="2455"/>
      <c r="V427" s="2455"/>
      <c r="W427" s="2455"/>
      <c r="X427" s="2455"/>
      <c r="Y427" s="2455"/>
      <c r="Z427" s="2455"/>
      <c r="AA427" s="2455"/>
    </row>
    <row r="428">
      <c r="A428" s="2455"/>
      <c r="B428" s="2455"/>
      <c r="C428" s="2455"/>
      <c r="D428" s="2455"/>
      <c r="E428" s="2455"/>
      <c r="F428" s="2455"/>
      <c r="G428" s="2455"/>
      <c r="H428" s="2455"/>
      <c r="I428" s="2455"/>
      <c r="J428" s="2455"/>
      <c r="K428" s="2455"/>
      <c r="L428" s="2455"/>
      <c r="M428" s="2455"/>
      <c r="N428" s="2455"/>
      <c r="O428" s="2455"/>
      <c r="P428" s="2455"/>
      <c r="Q428" s="2455"/>
      <c r="R428" s="2455"/>
      <c r="S428" s="2455"/>
      <c r="T428" s="2455"/>
      <c r="U428" s="2455"/>
      <c r="V428" s="2455"/>
      <c r="W428" s="2455"/>
      <c r="X428" s="2455"/>
      <c r="Y428" s="2455"/>
      <c r="Z428" s="2455"/>
      <c r="AA428" s="2455"/>
    </row>
    <row r="429">
      <c r="A429" s="2455"/>
      <c r="B429" s="2455"/>
      <c r="C429" s="2455"/>
      <c r="D429" s="2455"/>
      <c r="E429" s="2455"/>
      <c r="F429" s="2455"/>
      <c r="G429" s="2455"/>
      <c r="H429" s="2455"/>
      <c r="I429" s="2455"/>
      <c r="J429" s="2455"/>
      <c r="K429" s="2455"/>
      <c r="L429" s="2455"/>
      <c r="M429" s="2455"/>
      <c r="N429" s="2455"/>
      <c r="O429" s="2455"/>
      <c r="P429" s="2455"/>
      <c r="Q429" s="2455"/>
      <c r="R429" s="2455"/>
      <c r="S429" s="2455"/>
      <c r="T429" s="2455"/>
      <c r="U429" s="2455"/>
      <c r="V429" s="2455"/>
      <c r="W429" s="2455"/>
      <c r="X429" s="2455"/>
      <c r="Y429" s="2455"/>
      <c r="Z429" s="2455"/>
      <c r="AA429" s="2455"/>
    </row>
    <row r="430">
      <c r="A430" s="2455"/>
      <c r="B430" s="2455"/>
      <c r="C430" s="2455"/>
      <c r="D430" s="2455"/>
      <c r="E430" s="2455"/>
      <c r="F430" s="2455"/>
      <c r="G430" s="2455"/>
      <c r="H430" s="2455"/>
      <c r="I430" s="2455"/>
      <c r="J430" s="2455"/>
      <c r="K430" s="2455"/>
      <c r="L430" s="2455"/>
      <c r="M430" s="2455"/>
      <c r="N430" s="2455"/>
      <c r="O430" s="2455"/>
      <c r="P430" s="2455"/>
      <c r="Q430" s="2455"/>
      <c r="R430" s="2455"/>
      <c r="S430" s="2455"/>
      <c r="T430" s="2455"/>
      <c r="U430" s="2455"/>
      <c r="V430" s="2455"/>
      <c r="W430" s="2455"/>
      <c r="X430" s="2455"/>
      <c r="Y430" s="2455"/>
      <c r="Z430" s="2455"/>
      <c r="AA430" s="2455"/>
    </row>
    <row r="431">
      <c r="A431" s="2455"/>
      <c r="B431" s="2455"/>
      <c r="C431" s="2455"/>
      <c r="D431" s="2455"/>
      <c r="E431" s="2455"/>
      <c r="F431" s="2455"/>
      <c r="G431" s="2455"/>
      <c r="H431" s="2455"/>
      <c r="I431" s="2455"/>
      <c r="J431" s="2455"/>
      <c r="K431" s="2455"/>
      <c r="L431" s="2455"/>
      <c r="M431" s="2455"/>
      <c r="N431" s="2455"/>
      <c r="O431" s="2455"/>
      <c r="P431" s="2455"/>
      <c r="Q431" s="2455"/>
      <c r="R431" s="2455"/>
      <c r="S431" s="2455"/>
      <c r="T431" s="2455"/>
      <c r="U431" s="2455"/>
      <c r="V431" s="2455"/>
      <c r="W431" s="2455"/>
      <c r="X431" s="2455"/>
      <c r="Y431" s="2455"/>
      <c r="Z431" s="2455"/>
      <c r="AA431" s="2455"/>
    </row>
    <row r="432">
      <c r="A432" s="2455"/>
      <c r="B432" s="2455"/>
      <c r="C432" s="2455"/>
      <c r="D432" s="2455"/>
      <c r="E432" s="2455"/>
      <c r="F432" s="2455"/>
      <c r="G432" s="2455"/>
      <c r="H432" s="2455"/>
      <c r="I432" s="2455"/>
      <c r="J432" s="2455"/>
      <c r="K432" s="2455"/>
      <c r="L432" s="2455"/>
      <c r="M432" s="2455"/>
      <c r="N432" s="2455"/>
      <c r="O432" s="2455"/>
      <c r="P432" s="2455"/>
      <c r="Q432" s="2455"/>
      <c r="R432" s="2455"/>
      <c r="S432" s="2455"/>
      <c r="T432" s="2455"/>
      <c r="U432" s="2455"/>
      <c r="V432" s="2455"/>
      <c r="W432" s="2455"/>
      <c r="X432" s="2455"/>
      <c r="Y432" s="2455"/>
      <c r="Z432" s="2455"/>
      <c r="AA432" s="2455"/>
    </row>
    <row r="433">
      <c r="A433" s="2455"/>
      <c r="B433" s="2455"/>
      <c r="C433" s="2455"/>
      <c r="D433" s="2455"/>
      <c r="E433" s="2455"/>
      <c r="F433" s="2455"/>
      <c r="G433" s="2455"/>
      <c r="H433" s="2455"/>
      <c r="I433" s="2455"/>
      <c r="J433" s="2455"/>
      <c r="K433" s="2455"/>
      <c r="L433" s="2455"/>
      <c r="M433" s="2455"/>
      <c r="N433" s="2455"/>
      <c r="O433" s="2455"/>
      <c r="P433" s="2455"/>
      <c r="Q433" s="2455"/>
      <c r="R433" s="2455"/>
      <c r="S433" s="2455"/>
      <c r="T433" s="2455"/>
      <c r="U433" s="2455"/>
      <c r="V433" s="2455"/>
      <c r="W433" s="2455"/>
      <c r="X433" s="2455"/>
      <c r="Y433" s="2455"/>
      <c r="Z433" s="2455"/>
      <c r="AA433" s="2455"/>
    </row>
    <row r="434">
      <c r="A434" s="2455"/>
      <c r="B434" s="2455"/>
      <c r="C434" s="2455"/>
      <c r="D434" s="2455"/>
      <c r="E434" s="2455"/>
      <c r="F434" s="2455"/>
      <c r="G434" s="2455"/>
      <c r="H434" s="2455"/>
      <c r="I434" s="2455"/>
      <c r="J434" s="2455"/>
      <c r="K434" s="2455"/>
      <c r="L434" s="2455"/>
      <c r="M434" s="2455"/>
      <c r="N434" s="2455"/>
      <c r="O434" s="2455"/>
      <c r="P434" s="2455"/>
      <c r="Q434" s="2455"/>
      <c r="R434" s="2455"/>
      <c r="S434" s="2455"/>
      <c r="T434" s="2455"/>
      <c r="U434" s="2455"/>
      <c r="V434" s="2455"/>
      <c r="W434" s="2455"/>
      <c r="X434" s="2455"/>
      <c r="Y434" s="2455"/>
      <c r="Z434" s="2455"/>
      <c r="AA434" s="2455"/>
    </row>
    <row r="435">
      <c r="A435" s="2455"/>
      <c r="B435" s="2455"/>
      <c r="C435" s="2455"/>
      <c r="D435" s="2455"/>
      <c r="E435" s="2455"/>
      <c r="F435" s="2455"/>
      <c r="G435" s="2455"/>
      <c r="H435" s="2455"/>
      <c r="I435" s="2455"/>
      <c r="J435" s="2455"/>
      <c r="K435" s="2455"/>
      <c r="L435" s="2455"/>
      <c r="M435" s="2455"/>
      <c r="N435" s="2455"/>
      <c r="O435" s="2455"/>
      <c r="P435" s="2455"/>
      <c r="Q435" s="2455"/>
      <c r="R435" s="2455"/>
      <c r="S435" s="2455"/>
      <c r="T435" s="2455"/>
      <c r="U435" s="2455"/>
      <c r="V435" s="2455"/>
      <c r="W435" s="2455"/>
      <c r="X435" s="2455"/>
      <c r="Y435" s="2455"/>
      <c r="Z435" s="2455"/>
      <c r="AA435" s="2455"/>
    </row>
    <row r="436">
      <c r="A436" s="2455"/>
      <c r="B436" s="2455"/>
      <c r="C436" s="2455"/>
      <c r="D436" s="2455"/>
      <c r="E436" s="2455"/>
      <c r="F436" s="2455"/>
      <c r="G436" s="2455"/>
      <c r="H436" s="2455"/>
      <c r="I436" s="2455"/>
      <c r="J436" s="2455"/>
      <c r="K436" s="2455"/>
      <c r="L436" s="2455"/>
      <c r="M436" s="2455"/>
      <c r="N436" s="2455"/>
      <c r="O436" s="2455"/>
      <c r="P436" s="2455"/>
      <c r="Q436" s="2455"/>
      <c r="R436" s="2455"/>
      <c r="S436" s="2455"/>
      <c r="T436" s="2455"/>
      <c r="U436" s="2455"/>
      <c r="V436" s="2455"/>
      <c r="W436" s="2455"/>
      <c r="X436" s="2455"/>
      <c r="Y436" s="2455"/>
      <c r="Z436" s="2455"/>
      <c r="AA436" s="2455"/>
    </row>
    <row r="437">
      <c r="A437" s="2455"/>
      <c r="B437" s="2455"/>
      <c r="C437" s="2455"/>
      <c r="D437" s="2455"/>
      <c r="E437" s="2455"/>
      <c r="F437" s="2455"/>
      <c r="G437" s="2455"/>
      <c r="H437" s="2455"/>
      <c r="I437" s="2455"/>
      <c r="J437" s="2455"/>
      <c r="K437" s="2455"/>
      <c r="L437" s="2455"/>
      <c r="M437" s="2455"/>
      <c r="N437" s="2455"/>
      <c r="O437" s="2455"/>
      <c r="P437" s="2455"/>
      <c r="Q437" s="2455"/>
      <c r="R437" s="2455"/>
      <c r="S437" s="2455"/>
      <c r="T437" s="2455"/>
      <c r="U437" s="2455"/>
      <c r="V437" s="2455"/>
      <c r="W437" s="2455"/>
      <c r="X437" s="2455"/>
      <c r="Y437" s="2455"/>
      <c r="Z437" s="2455"/>
      <c r="AA437" s="2455"/>
    </row>
    <row r="438">
      <c r="A438" s="2455"/>
      <c r="B438" s="2455"/>
      <c r="C438" s="2455"/>
      <c r="D438" s="2455"/>
      <c r="E438" s="2455"/>
      <c r="F438" s="2455"/>
      <c r="G438" s="2455"/>
      <c r="H438" s="2455"/>
      <c r="I438" s="2455"/>
      <c r="J438" s="2455"/>
      <c r="K438" s="2455"/>
      <c r="L438" s="2455"/>
      <c r="M438" s="2455"/>
      <c r="N438" s="2455"/>
      <c r="O438" s="2455"/>
      <c r="P438" s="2455"/>
      <c r="Q438" s="2455"/>
      <c r="R438" s="2455"/>
      <c r="S438" s="2455"/>
      <c r="T438" s="2455"/>
      <c r="U438" s="2455"/>
      <c r="V438" s="2455"/>
      <c r="W438" s="2455"/>
      <c r="X438" s="2455"/>
      <c r="Y438" s="2455"/>
      <c r="Z438" s="2455"/>
      <c r="AA438" s="2455"/>
    </row>
    <row r="439">
      <c r="A439" s="2455"/>
      <c r="B439" s="2455"/>
      <c r="C439" s="2455"/>
      <c r="D439" s="2455"/>
      <c r="E439" s="2455"/>
      <c r="F439" s="2455"/>
      <c r="G439" s="2455"/>
      <c r="H439" s="2455"/>
      <c r="I439" s="2455"/>
      <c r="J439" s="2455"/>
      <c r="K439" s="2455"/>
      <c r="L439" s="2455"/>
      <c r="M439" s="2455"/>
      <c r="N439" s="2455"/>
      <c r="O439" s="2455"/>
      <c r="P439" s="2455"/>
      <c r="Q439" s="2455"/>
      <c r="R439" s="2455"/>
      <c r="S439" s="2455"/>
      <c r="T439" s="2455"/>
      <c r="U439" s="2455"/>
      <c r="V439" s="2455"/>
      <c r="W439" s="2455"/>
      <c r="X439" s="2455"/>
      <c r="Y439" s="2455"/>
      <c r="Z439" s="2455"/>
      <c r="AA439" s="2455"/>
    </row>
    <row r="440">
      <c r="A440" s="2455"/>
      <c r="B440" s="2455"/>
      <c r="C440" s="2455"/>
      <c r="D440" s="2455"/>
      <c r="E440" s="2455"/>
      <c r="F440" s="2455"/>
      <c r="G440" s="2455"/>
      <c r="H440" s="2455"/>
      <c r="I440" s="2455"/>
      <c r="J440" s="2455"/>
      <c r="K440" s="2455"/>
      <c r="L440" s="2455"/>
      <c r="M440" s="2455"/>
      <c r="N440" s="2455"/>
      <c r="O440" s="2455"/>
      <c r="P440" s="2455"/>
      <c r="Q440" s="2455"/>
      <c r="R440" s="2455"/>
      <c r="S440" s="2455"/>
      <c r="T440" s="2455"/>
      <c r="U440" s="2455"/>
      <c r="V440" s="2455"/>
      <c r="W440" s="2455"/>
      <c r="X440" s="2455"/>
      <c r="Y440" s="2455"/>
      <c r="Z440" s="2455"/>
      <c r="AA440" s="2455"/>
    </row>
    <row r="441">
      <c r="A441" s="2455"/>
      <c r="B441" s="2455"/>
      <c r="C441" s="2455"/>
      <c r="D441" s="2455"/>
      <c r="E441" s="2455"/>
      <c r="F441" s="2455"/>
      <c r="G441" s="2455"/>
      <c r="H441" s="2455"/>
      <c r="I441" s="2455"/>
      <c r="J441" s="2455"/>
      <c r="K441" s="2455"/>
      <c r="L441" s="2455"/>
      <c r="M441" s="2455"/>
      <c r="N441" s="2455"/>
      <c r="O441" s="2455"/>
      <c r="P441" s="2455"/>
      <c r="Q441" s="2455"/>
      <c r="R441" s="2455"/>
      <c r="S441" s="2455"/>
      <c r="T441" s="2455"/>
      <c r="U441" s="2455"/>
      <c r="V441" s="2455"/>
      <c r="W441" s="2455"/>
      <c r="X441" s="2455"/>
      <c r="Y441" s="2455"/>
      <c r="Z441" s="2455"/>
      <c r="AA441" s="2455"/>
    </row>
    <row r="442">
      <c r="A442" s="2455"/>
      <c r="B442" s="2455"/>
      <c r="C442" s="2455"/>
      <c r="D442" s="2455"/>
      <c r="E442" s="2455"/>
      <c r="F442" s="2455"/>
      <c r="G442" s="2455"/>
      <c r="H442" s="2455"/>
      <c r="I442" s="2455"/>
      <c r="J442" s="2455"/>
      <c r="K442" s="2455"/>
      <c r="L442" s="2455"/>
      <c r="M442" s="2455"/>
      <c r="N442" s="2455"/>
      <c r="O442" s="2455"/>
      <c r="P442" s="2455"/>
      <c r="Q442" s="2455"/>
      <c r="R442" s="2455"/>
      <c r="S442" s="2455"/>
      <c r="T442" s="2455"/>
      <c r="U442" s="2455"/>
      <c r="V442" s="2455"/>
      <c r="W442" s="2455"/>
      <c r="X442" s="2455"/>
      <c r="Y442" s="2455"/>
      <c r="Z442" s="2455"/>
      <c r="AA442" s="2455"/>
    </row>
    <row r="443">
      <c r="A443" s="2455"/>
      <c r="B443" s="2455"/>
      <c r="C443" s="2455"/>
      <c r="D443" s="2455"/>
      <c r="E443" s="2455"/>
      <c r="F443" s="2455"/>
      <c r="G443" s="2455"/>
      <c r="H443" s="2455"/>
      <c r="I443" s="2455"/>
      <c r="J443" s="2455"/>
      <c r="K443" s="2455"/>
      <c r="L443" s="2455"/>
      <c r="M443" s="2455"/>
      <c r="N443" s="2455"/>
      <c r="O443" s="2455"/>
      <c r="P443" s="2455"/>
      <c r="Q443" s="2455"/>
      <c r="R443" s="2455"/>
      <c r="S443" s="2455"/>
      <c r="T443" s="2455"/>
      <c r="U443" s="2455"/>
      <c r="V443" s="2455"/>
      <c r="W443" s="2455"/>
      <c r="X443" s="2455"/>
      <c r="Y443" s="2455"/>
      <c r="Z443" s="2455"/>
      <c r="AA443" s="2455"/>
    </row>
    <row r="444">
      <c r="A444" s="2455"/>
      <c r="B444" s="2455"/>
      <c r="C444" s="2455"/>
      <c r="D444" s="2455"/>
      <c r="E444" s="2455"/>
      <c r="F444" s="2455"/>
      <c r="G444" s="2455"/>
      <c r="H444" s="2455"/>
      <c r="I444" s="2455"/>
      <c r="J444" s="2455"/>
      <c r="K444" s="2455"/>
      <c r="L444" s="2455"/>
      <c r="M444" s="2455"/>
      <c r="N444" s="2455"/>
      <c r="O444" s="2455"/>
      <c r="P444" s="2455"/>
      <c r="Q444" s="2455"/>
      <c r="R444" s="2455"/>
      <c r="S444" s="2455"/>
      <c r="T444" s="2455"/>
      <c r="U444" s="2455"/>
      <c r="V444" s="2455"/>
      <c r="W444" s="2455"/>
      <c r="X444" s="2455"/>
      <c r="Y444" s="2455"/>
      <c r="Z444" s="2455"/>
      <c r="AA444" s="2455"/>
    </row>
    <row r="445">
      <c r="A445" s="2455"/>
      <c r="B445" s="2455"/>
      <c r="C445" s="2455"/>
      <c r="D445" s="2455"/>
      <c r="E445" s="2455"/>
      <c r="F445" s="2455"/>
      <c r="G445" s="2455"/>
      <c r="H445" s="2455"/>
      <c r="I445" s="2455"/>
      <c r="J445" s="2455"/>
      <c r="K445" s="2455"/>
      <c r="L445" s="2455"/>
      <c r="M445" s="2455"/>
      <c r="N445" s="2455"/>
      <c r="O445" s="2455"/>
      <c r="P445" s="2455"/>
      <c r="Q445" s="2455"/>
      <c r="R445" s="2455"/>
      <c r="S445" s="2455"/>
      <c r="T445" s="2455"/>
      <c r="U445" s="2455"/>
      <c r="V445" s="2455"/>
      <c r="W445" s="2455"/>
      <c r="X445" s="2455"/>
      <c r="Y445" s="2455"/>
      <c r="Z445" s="2455"/>
      <c r="AA445" s="2455"/>
    </row>
    <row r="446">
      <c r="A446" s="2455"/>
      <c r="B446" s="2455"/>
      <c r="C446" s="2455"/>
      <c r="D446" s="2455"/>
      <c r="E446" s="2455"/>
      <c r="F446" s="2455"/>
      <c r="G446" s="2455"/>
      <c r="H446" s="2455"/>
      <c r="I446" s="2455"/>
      <c r="J446" s="2455"/>
      <c r="K446" s="2455"/>
      <c r="L446" s="2455"/>
      <c r="M446" s="2455"/>
      <c r="N446" s="2455"/>
      <c r="O446" s="2455"/>
      <c r="P446" s="2455"/>
      <c r="Q446" s="2455"/>
      <c r="R446" s="2455"/>
      <c r="S446" s="2455"/>
      <c r="T446" s="2455"/>
      <c r="U446" s="2455"/>
      <c r="V446" s="2455"/>
      <c r="W446" s="2455"/>
      <c r="X446" s="2455"/>
      <c r="Y446" s="2455"/>
      <c r="Z446" s="2455"/>
      <c r="AA446" s="2455"/>
    </row>
    <row r="447">
      <c r="A447" s="2455"/>
      <c r="B447" s="2455"/>
      <c r="C447" s="2455"/>
      <c r="D447" s="2455"/>
      <c r="E447" s="2455"/>
      <c r="F447" s="2455"/>
      <c r="G447" s="2455"/>
      <c r="H447" s="2455"/>
      <c r="I447" s="2455"/>
      <c r="J447" s="2455"/>
      <c r="K447" s="2455"/>
      <c r="L447" s="2455"/>
      <c r="M447" s="2455"/>
      <c r="N447" s="2455"/>
      <c r="O447" s="2455"/>
      <c r="P447" s="2455"/>
      <c r="Q447" s="2455"/>
      <c r="R447" s="2455"/>
      <c r="S447" s="2455"/>
      <c r="T447" s="2455"/>
      <c r="U447" s="2455"/>
      <c r="V447" s="2455"/>
      <c r="W447" s="2455"/>
      <c r="X447" s="2455"/>
      <c r="Y447" s="2455"/>
      <c r="Z447" s="2455"/>
      <c r="AA447" s="2455"/>
    </row>
    <row r="448">
      <c r="A448" s="2455"/>
      <c r="B448" s="2455"/>
      <c r="C448" s="2455"/>
      <c r="D448" s="2455"/>
      <c r="E448" s="2455"/>
      <c r="F448" s="2455"/>
      <c r="G448" s="2455"/>
      <c r="H448" s="2455"/>
      <c r="I448" s="2455"/>
      <c r="J448" s="2455"/>
      <c r="K448" s="2455"/>
      <c r="L448" s="2455"/>
      <c r="M448" s="2455"/>
      <c r="N448" s="2455"/>
      <c r="O448" s="2455"/>
      <c r="P448" s="2455"/>
      <c r="Q448" s="2455"/>
      <c r="R448" s="2455"/>
      <c r="S448" s="2455"/>
      <c r="T448" s="2455"/>
      <c r="U448" s="2455"/>
      <c r="V448" s="2455"/>
      <c r="W448" s="2455"/>
      <c r="X448" s="2455"/>
      <c r="Y448" s="2455"/>
      <c r="Z448" s="2455"/>
      <c r="AA448" s="2455"/>
    </row>
    <row r="449">
      <c r="A449" s="2455"/>
      <c r="B449" s="2455"/>
      <c r="C449" s="2455"/>
      <c r="D449" s="2455"/>
      <c r="E449" s="2455"/>
      <c r="F449" s="2455"/>
      <c r="G449" s="2455"/>
      <c r="H449" s="2455"/>
      <c r="I449" s="2455"/>
      <c r="J449" s="2455"/>
      <c r="K449" s="2455"/>
      <c r="L449" s="2455"/>
      <c r="M449" s="2455"/>
      <c r="N449" s="2455"/>
      <c r="O449" s="2455"/>
      <c r="P449" s="2455"/>
      <c r="Q449" s="2455"/>
      <c r="R449" s="2455"/>
      <c r="S449" s="2455"/>
      <c r="T449" s="2455"/>
      <c r="U449" s="2455"/>
      <c r="V449" s="2455"/>
      <c r="W449" s="2455"/>
      <c r="X449" s="2455"/>
      <c r="Y449" s="2455"/>
      <c r="Z449" s="2455"/>
      <c r="AA449" s="2455"/>
    </row>
    <row r="450">
      <c r="A450" s="2455"/>
      <c r="B450" s="2455"/>
      <c r="C450" s="2455"/>
      <c r="D450" s="2455"/>
      <c r="E450" s="2455"/>
      <c r="F450" s="2455"/>
      <c r="G450" s="2455"/>
      <c r="H450" s="2455"/>
      <c r="I450" s="2455"/>
      <c r="J450" s="2455"/>
      <c r="K450" s="2455"/>
      <c r="L450" s="2455"/>
      <c r="M450" s="2455"/>
      <c r="N450" s="2455"/>
      <c r="O450" s="2455"/>
      <c r="P450" s="2455"/>
      <c r="Q450" s="2455"/>
      <c r="R450" s="2455"/>
      <c r="S450" s="2455"/>
      <c r="T450" s="2455"/>
      <c r="U450" s="2455"/>
      <c r="V450" s="2455"/>
      <c r="W450" s="2455"/>
      <c r="X450" s="2455"/>
      <c r="Y450" s="2455"/>
      <c r="Z450" s="2455"/>
      <c r="AA450" s="2455"/>
    </row>
    <row r="451">
      <c r="A451" s="2455"/>
      <c r="B451" s="2455"/>
      <c r="C451" s="2455"/>
      <c r="D451" s="2455"/>
      <c r="E451" s="2455"/>
      <c r="F451" s="2455"/>
      <c r="G451" s="2455"/>
      <c r="H451" s="2455"/>
      <c r="I451" s="2455"/>
      <c r="J451" s="2455"/>
      <c r="K451" s="2455"/>
      <c r="L451" s="2455"/>
      <c r="M451" s="2455"/>
      <c r="N451" s="2455"/>
      <c r="O451" s="2455"/>
      <c r="P451" s="2455"/>
      <c r="Q451" s="2455"/>
      <c r="R451" s="2455"/>
      <c r="S451" s="2455"/>
      <c r="T451" s="2455"/>
      <c r="U451" s="2455"/>
      <c r="V451" s="2455"/>
      <c r="W451" s="2455"/>
      <c r="X451" s="2455"/>
      <c r="Y451" s="2455"/>
      <c r="Z451" s="2455"/>
      <c r="AA451" s="2455"/>
    </row>
    <row r="452">
      <c r="A452" s="2455"/>
      <c r="B452" s="2455"/>
      <c r="C452" s="2455"/>
      <c r="D452" s="2455"/>
      <c r="E452" s="2455"/>
      <c r="F452" s="2455"/>
      <c r="G452" s="2455"/>
      <c r="H452" s="2455"/>
      <c r="I452" s="2455"/>
      <c r="J452" s="2455"/>
      <c r="K452" s="2455"/>
      <c r="L452" s="2455"/>
      <c r="M452" s="2455"/>
      <c r="N452" s="2455"/>
      <c r="O452" s="2455"/>
      <c r="P452" s="2455"/>
      <c r="Q452" s="2455"/>
      <c r="R452" s="2455"/>
      <c r="S452" s="2455"/>
      <c r="T452" s="2455"/>
      <c r="U452" s="2455"/>
      <c r="V452" s="2455"/>
      <c r="W452" s="2455"/>
      <c r="X452" s="2455"/>
      <c r="Y452" s="2455"/>
      <c r="Z452" s="2455"/>
      <c r="AA452" s="2455"/>
    </row>
    <row r="453">
      <c r="A453" s="2455"/>
      <c r="B453" s="2455"/>
      <c r="C453" s="2455"/>
      <c r="D453" s="2455"/>
      <c r="E453" s="2455"/>
      <c r="F453" s="2455"/>
      <c r="G453" s="2455"/>
      <c r="H453" s="2455"/>
      <c r="I453" s="2455"/>
      <c r="J453" s="2455"/>
      <c r="K453" s="2455"/>
      <c r="L453" s="2455"/>
      <c r="M453" s="2455"/>
      <c r="N453" s="2455"/>
      <c r="O453" s="2455"/>
      <c r="P453" s="2455"/>
      <c r="Q453" s="2455"/>
      <c r="R453" s="2455"/>
      <c r="S453" s="2455"/>
      <c r="T453" s="2455"/>
      <c r="U453" s="2455"/>
      <c r="V453" s="2455"/>
      <c r="W453" s="2455"/>
      <c r="X453" s="2455"/>
      <c r="Y453" s="2455"/>
      <c r="Z453" s="2455"/>
      <c r="AA453" s="2455"/>
    </row>
    <row r="454">
      <c r="A454" s="2455"/>
      <c r="B454" s="2455"/>
      <c r="C454" s="2455"/>
      <c r="D454" s="2455"/>
      <c r="E454" s="2455"/>
      <c r="F454" s="2455"/>
      <c r="G454" s="2455"/>
      <c r="H454" s="2455"/>
      <c r="I454" s="2455"/>
      <c r="J454" s="2455"/>
      <c r="K454" s="2455"/>
      <c r="L454" s="2455"/>
      <c r="M454" s="2455"/>
      <c r="N454" s="2455"/>
      <c r="O454" s="2455"/>
      <c r="P454" s="2455"/>
      <c r="Q454" s="2455"/>
      <c r="R454" s="2455"/>
      <c r="S454" s="2455"/>
      <c r="T454" s="2455"/>
      <c r="U454" s="2455"/>
      <c r="V454" s="2455"/>
      <c r="W454" s="2455"/>
      <c r="X454" s="2455"/>
      <c r="Y454" s="2455"/>
      <c r="Z454" s="2455"/>
      <c r="AA454" s="2455"/>
    </row>
    <row r="455">
      <c r="A455" s="2455"/>
      <c r="B455" s="2455"/>
      <c r="C455" s="2455"/>
      <c r="D455" s="2455"/>
      <c r="E455" s="2455"/>
      <c r="F455" s="2455"/>
      <c r="G455" s="2455"/>
      <c r="H455" s="2455"/>
      <c r="I455" s="2455"/>
      <c r="J455" s="2455"/>
      <c r="K455" s="2455"/>
      <c r="L455" s="2455"/>
      <c r="M455" s="2455"/>
      <c r="N455" s="2455"/>
      <c r="O455" s="2455"/>
      <c r="P455" s="2455"/>
      <c r="Q455" s="2455"/>
      <c r="R455" s="2455"/>
      <c r="S455" s="2455"/>
      <c r="T455" s="2455"/>
      <c r="U455" s="2455"/>
      <c r="V455" s="2455"/>
      <c r="W455" s="2455"/>
      <c r="X455" s="2455"/>
      <c r="Y455" s="2455"/>
      <c r="Z455" s="2455"/>
      <c r="AA455" s="2455"/>
    </row>
    <row r="456">
      <c r="A456" s="2455"/>
      <c r="B456" s="2455"/>
      <c r="C456" s="2455"/>
      <c r="D456" s="2455"/>
      <c r="E456" s="2455"/>
      <c r="F456" s="2455"/>
      <c r="G456" s="2455"/>
      <c r="H456" s="2455"/>
      <c r="I456" s="2455"/>
      <c r="J456" s="2455"/>
      <c r="K456" s="2455"/>
      <c r="L456" s="2455"/>
      <c r="M456" s="2455"/>
      <c r="N456" s="2455"/>
      <c r="O456" s="2455"/>
      <c r="P456" s="2455"/>
      <c r="Q456" s="2455"/>
      <c r="R456" s="2455"/>
      <c r="S456" s="2455"/>
      <c r="T456" s="2455"/>
      <c r="U456" s="2455"/>
      <c r="V456" s="2455"/>
      <c r="W456" s="2455"/>
      <c r="X456" s="2455"/>
      <c r="Y456" s="2455"/>
      <c r="Z456" s="2455"/>
      <c r="AA456" s="2455"/>
    </row>
    <row r="457">
      <c r="A457" s="2455"/>
      <c r="B457" s="2455"/>
      <c r="C457" s="2455"/>
      <c r="D457" s="2455"/>
      <c r="E457" s="2455"/>
      <c r="F457" s="2455"/>
      <c r="G457" s="2455"/>
      <c r="H457" s="2455"/>
      <c r="I457" s="2455"/>
      <c r="J457" s="2455"/>
      <c r="K457" s="2455"/>
      <c r="L457" s="2455"/>
      <c r="M457" s="2455"/>
      <c r="N457" s="2455"/>
      <c r="O457" s="2455"/>
      <c r="P457" s="2455"/>
      <c r="Q457" s="2455"/>
      <c r="R457" s="2455"/>
      <c r="S457" s="2455"/>
      <c r="T457" s="2455"/>
      <c r="U457" s="2455"/>
      <c r="V457" s="2455"/>
      <c r="W457" s="2455"/>
      <c r="X457" s="2455"/>
      <c r="Y457" s="2455"/>
      <c r="Z457" s="2455"/>
      <c r="AA457" s="2455"/>
    </row>
    <row r="458">
      <c r="A458" s="2455"/>
      <c r="B458" s="2455"/>
      <c r="C458" s="2455"/>
      <c r="D458" s="2455"/>
      <c r="E458" s="2455"/>
      <c r="F458" s="2455"/>
      <c r="G458" s="2455"/>
      <c r="H458" s="2455"/>
      <c r="I458" s="2455"/>
      <c r="J458" s="2455"/>
      <c r="K458" s="2455"/>
      <c r="L458" s="2455"/>
      <c r="M458" s="2455"/>
      <c r="N458" s="2455"/>
      <c r="O458" s="2455"/>
      <c r="P458" s="2455"/>
      <c r="Q458" s="2455"/>
      <c r="R458" s="2455"/>
      <c r="S458" s="2455"/>
      <c r="T458" s="2455"/>
      <c r="U458" s="2455"/>
      <c r="V458" s="2455"/>
      <c r="W458" s="2455"/>
      <c r="X458" s="2455"/>
      <c r="Y458" s="2455"/>
      <c r="Z458" s="2455"/>
      <c r="AA458" s="2455"/>
    </row>
    <row r="459">
      <c r="A459" s="2455"/>
      <c r="B459" s="2455"/>
      <c r="C459" s="2455"/>
      <c r="D459" s="2455"/>
      <c r="E459" s="2455"/>
      <c r="F459" s="2455"/>
      <c r="G459" s="2455"/>
      <c r="H459" s="2455"/>
      <c r="I459" s="2455"/>
      <c r="J459" s="2455"/>
      <c r="K459" s="2455"/>
      <c r="L459" s="2455"/>
      <c r="M459" s="2455"/>
      <c r="N459" s="2455"/>
      <c r="O459" s="2455"/>
      <c r="P459" s="2455"/>
      <c r="Q459" s="2455"/>
      <c r="R459" s="2455"/>
      <c r="S459" s="2455"/>
      <c r="T459" s="2455"/>
      <c r="U459" s="2455"/>
      <c r="V459" s="2455"/>
      <c r="W459" s="2455"/>
      <c r="X459" s="2455"/>
      <c r="Y459" s="2455"/>
      <c r="Z459" s="2455"/>
      <c r="AA459" s="2455"/>
    </row>
    <row r="460">
      <c r="A460" s="2455"/>
      <c r="B460" s="2455"/>
      <c r="C460" s="2455"/>
      <c r="D460" s="2455"/>
      <c r="E460" s="2455"/>
      <c r="F460" s="2455"/>
      <c r="G460" s="2455"/>
      <c r="H460" s="2455"/>
      <c r="I460" s="2455"/>
      <c r="J460" s="2455"/>
      <c r="K460" s="2455"/>
      <c r="L460" s="2455"/>
      <c r="M460" s="2455"/>
      <c r="N460" s="2455"/>
      <c r="O460" s="2455"/>
      <c r="P460" s="2455"/>
      <c r="Q460" s="2455"/>
      <c r="R460" s="2455"/>
      <c r="S460" s="2455"/>
      <c r="T460" s="2455"/>
      <c r="U460" s="2455"/>
      <c r="V460" s="2455"/>
      <c r="W460" s="2455"/>
      <c r="X460" s="2455"/>
      <c r="Y460" s="2455"/>
      <c r="Z460" s="2455"/>
      <c r="AA460" s="2455"/>
    </row>
    <row r="461">
      <c r="A461" s="2455"/>
      <c r="B461" s="2455"/>
      <c r="C461" s="2455"/>
      <c r="D461" s="2455"/>
      <c r="E461" s="2455"/>
      <c r="F461" s="2455"/>
      <c r="G461" s="2455"/>
      <c r="H461" s="2455"/>
      <c r="I461" s="2455"/>
      <c r="J461" s="2455"/>
      <c r="K461" s="2455"/>
      <c r="L461" s="2455"/>
      <c r="M461" s="2455"/>
      <c r="N461" s="2455"/>
      <c r="O461" s="2455"/>
      <c r="P461" s="2455"/>
      <c r="Q461" s="2455"/>
      <c r="R461" s="2455"/>
      <c r="S461" s="2455"/>
      <c r="T461" s="2455"/>
      <c r="U461" s="2455"/>
      <c r="V461" s="2455"/>
      <c r="W461" s="2455"/>
      <c r="X461" s="2455"/>
      <c r="Y461" s="2455"/>
      <c r="Z461" s="2455"/>
      <c r="AA461" s="2455"/>
    </row>
    <row r="462">
      <c r="A462" s="2455"/>
      <c r="B462" s="2455"/>
      <c r="C462" s="2455"/>
      <c r="D462" s="2455"/>
      <c r="E462" s="2455"/>
      <c r="F462" s="2455"/>
      <c r="G462" s="2455"/>
      <c r="H462" s="2455"/>
      <c r="I462" s="2455"/>
      <c r="J462" s="2455"/>
      <c r="K462" s="2455"/>
      <c r="L462" s="2455"/>
      <c r="M462" s="2455"/>
      <c r="N462" s="2455"/>
      <c r="O462" s="2455"/>
      <c r="P462" s="2455"/>
      <c r="Q462" s="2455"/>
      <c r="R462" s="2455"/>
      <c r="S462" s="2455"/>
      <c r="T462" s="2455"/>
      <c r="U462" s="2455"/>
      <c r="V462" s="2455"/>
      <c r="W462" s="2455"/>
      <c r="X462" s="2455"/>
      <c r="Y462" s="2455"/>
      <c r="Z462" s="2455"/>
      <c r="AA462" s="2455"/>
    </row>
    <row r="463">
      <c r="A463" s="2455"/>
      <c r="B463" s="2455"/>
      <c r="C463" s="2455"/>
      <c r="D463" s="2455"/>
      <c r="E463" s="2455"/>
      <c r="F463" s="2455"/>
      <c r="G463" s="2455"/>
      <c r="H463" s="2455"/>
      <c r="I463" s="2455"/>
      <c r="J463" s="2455"/>
      <c r="K463" s="2455"/>
      <c r="L463" s="2455"/>
      <c r="M463" s="2455"/>
      <c r="N463" s="2455"/>
      <c r="O463" s="2455"/>
      <c r="P463" s="2455"/>
      <c r="Q463" s="2455"/>
      <c r="R463" s="2455"/>
      <c r="S463" s="2455"/>
      <c r="T463" s="2455"/>
      <c r="U463" s="2455"/>
      <c r="V463" s="2455"/>
      <c r="W463" s="2455"/>
      <c r="X463" s="2455"/>
      <c r="Y463" s="2455"/>
      <c r="Z463" s="2455"/>
      <c r="AA463" s="2455"/>
    </row>
    <row r="464">
      <c r="A464" s="2455"/>
      <c r="B464" s="2455"/>
      <c r="C464" s="2455"/>
      <c r="D464" s="2455"/>
      <c r="E464" s="2455"/>
      <c r="F464" s="2455"/>
      <c r="G464" s="2455"/>
      <c r="H464" s="2455"/>
      <c r="I464" s="2455"/>
      <c r="J464" s="2455"/>
      <c r="K464" s="2455"/>
      <c r="L464" s="2455"/>
      <c r="M464" s="2455"/>
      <c r="N464" s="2455"/>
      <c r="O464" s="2455"/>
      <c r="P464" s="2455"/>
      <c r="Q464" s="2455"/>
      <c r="R464" s="2455"/>
      <c r="S464" s="2455"/>
      <c r="T464" s="2455"/>
      <c r="U464" s="2455"/>
      <c r="V464" s="2455"/>
      <c r="W464" s="2455"/>
      <c r="X464" s="2455"/>
      <c r="Y464" s="2455"/>
      <c r="Z464" s="2455"/>
      <c r="AA464" s="2455"/>
    </row>
    <row r="465">
      <c r="A465" s="2455"/>
      <c r="B465" s="2455"/>
      <c r="C465" s="2455"/>
      <c r="D465" s="2455"/>
      <c r="E465" s="2455"/>
      <c r="F465" s="2455"/>
      <c r="G465" s="2455"/>
      <c r="H465" s="2455"/>
      <c r="I465" s="2455"/>
      <c r="J465" s="2455"/>
      <c r="K465" s="2455"/>
      <c r="L465" s="2455"/>
      <c r="M465" s="2455"/>
      <c r="N465" s="2455"/>
      <c r="O465" s="2455"/>
      <c r="P465" s="2455"/>
      <c r="Q465" s="2455"/>
      <c r="R465" s="2455"/>
      <c r="S465" s="2455"/>
      <c r="T465" s="2455"/>
      <c r="U465" s="2455"/>
      <c r="V465" s="2455"/>
      <c r="W465" s="2455"/>
      <c r="X465" s="2455"/>
      <c r="Y465" s="2455"/>
      <c r="Z465" s="2455"/>
      <c r="AA465" s="2455"/>
    </row>
    <row r="466">
      <c r="A466" s="2455"/>
      <c r="B466" s="2455"/>
      <c r="C466" s="2455"/>
      <c r="D466" s="2455"/>
      <c r="E466" s="2455"/>
      <c r="F466" s="2455"/>
      <c r="G466" s="2455"/>
      <c r="H466" s="2455"/>
      <c r="I466" s="2455"/>
      <c r="J466" s="2455"/>
      <c r="K466" s="2455"/>
      <c r="L466" s="2455"/>
      <c r="M466" s="2455"/>
      <c r="N466" s="2455"/>
      <c r="O466" s="2455"/>
      <c r="P466" s="2455"/>
      <c r="Q466" s="2455"/>
      <c r="R466" s="2455"/>
      <c r="S466" s="2455"/>
      <c r="T466" s="2455"/>
      <c r="U466" s="2455"/>
      <c r="V466" s="2455"/>
      <c r="W466" s="2455"/>
      <c r="X466" s="2455"/>
      <c r="Y466" s="2455"/>
      <c r="Z466" s="2455"/>
      <c r="AA466" s="2455"/>
    </row>
    <row r="467">
      <c r="A467" s="2455"/>
      <c r="B467" s="2455"/>
      <c r="C467" s="2455"/>
      <c r="D467" s="2455"/>
      <c r="E467" s="2455"/>
      <c r="F467" s="2455"/>
      <c r="G467" s="2455"/>
      <c r="H467" s="2455"/>
      <c r="I467" s="2455"/>
      <c r="J467" s="2455"/>
      <c r="K467" s="2455"/>
      <c r="L467" s="2455"/>
      <c r="M467" s="2455"/>
      <c r="N467" s="2455"/>
      <c r="O467" s="2455"/>
      <c r="P467" s="2455"/>
      <c r="Q467" s="2455"/>
      <c r="R467" s="2455"/>
      <c r="S467" s="2455"/>
      <c r="T467" s="2455"/>
      <c r="U467" s="2455"/>
      <c r="V467" s="2455"/>
      <c r="W467" s="2455"/>
      <c r="X467" s="2455"/>
      <c r="Y467" s="2455"/>
      <c r="Z467" s="2455"/>
      <c r="AA467" s="2455"/>
    </row>
    <row r="468">
      <c r="A468" s="2455"/>
      <c r="B468" s="2455"/>
      <c r="C468" s="2455"/>
      <c r="D468" s="2455"/>
      <c r="E468" s="2455"/>
      <c r="F468" s="2455"/>
      <c r="G468" s="2455"/>
      <c r="H468" s="2455"/>
      <c r="I468" s="2455"/>
      <c r="J468" s="2455"/>
      <c r="K468" s="2455"/>
      <c r="L468" s="2455"/>
      <c r="M468" s="2455"/>
      <c r="N468" s="2455"/>
      <c r="O468" s="2455"/>
      <c r="P468" s="2455"/>
      <c r="Q468" s="2455"/>
      <c r="R468" s="2455"/>
      <c r="S468" s="2455"/>
      <c r="T468" s="2455"/>
      <c r="U468" s="2455"/>
      <c r="V468" s="2455"/>
      <c r="W468" s="2455"/>
      <c r="X468" s="2455"/>
      <c r="Y468" s="2455"/>
      <c r="Z468" s="2455"/>
      <c r="AA468" s="2455"/>
    </row>
    <row r="469">
      <c r="A469" s="2455"/>
      <c r="B469" s="2455"/>
      <c r="C469" s="2455"/>
      <c r="D469" s="2455"/>
      <c r="E469" s="2455"/>
      <c r="F469" s="2455"/>
      <c r="G469" s="2455"/>
      <c r="H469" s="2455"/>
      <c r="I469" s="2455"/>
      <c r="J469" s="2455"/>
      <c r="K469" s="2455"/>
      <c r="L469" s="2455"/>
      <c r="M469" s="2455"/>
      <c r="N469" s="2455"/>
      <c r="O469" s="2455"/>
      <c r="P469" s="2455"/>
      <c r="Q469" s="2455"/>
      <c r="R469" s="2455"/>
      <c r="S469" s="2455"/>
      <c r="T469" s="2455"/>
      <c r="U469" s="2455"/>
      <c r="V469" s="2455"/>
      <c r="W469" s="2455"/>
      <c r="X469" s="2455"/>
      <c r="Y469" s="2455"/>
      <c r="Z469" s="2455"/>
      <c r="AA469" s="2455"/>
    </row>
    <row r="470">
      <c r="A470" s="2455"/>
      <c r="B470" s="2455"/>
      <c r="C470" s="2455"/>
      <c r="D470" s="2455"/>
      <c r="E470" s="2455"/>
      <c r="F470" s="2455"/>
      <c r="G470" s="2455"/>
      <c r="H470" s="2455"/>
      <c r="I470" s="2455"/>
      <c r="J470" s="2455"/>
      <c r="K470" s="2455"/>
      <c r="L470" s="2455"/>
      <c r="M470" s="2455"/>
      <c r="N470" s="2455"/>
      <c r="O470" s="2455"/>
      <c r="P470" s="2455"/>
      <c r="Q470" s="2455"/>
      <c r="R470" s="2455"/>
      <c r="S470" s="2455"/>
      <c r="T470" s="2455"/>
      <c r="U470" s="2455"/>
      <c r="V470" s="2455"/>
      <c r="W470" s="2455"/>
      <c r="X470" s="2455"/>
      <c r="Y470" s="2455"/>
      <c r="Z470" s="2455"/>
      <c r="AA470" s="2455"/>
    </row>
    <row r="471">
      <c r="A471" s="2455"/>
      <c r="B471" s="2455"/>
      <c r="C471" s="2455"/>
      <c r="D471" s="2455"/>
      <c r="E471" s="2455"/>
      <c r="F471" s="2455"/>
      <c r="G471" s="2455"/>
      <c r="H471" s="2455"/>
      <c r="I471" s="2455"/>
      <c r="J471" s="2455"/>
      <c r="K471" s="2455"/>
      <c r="L471" s="2455"/>
      <c r="M471" s="2455"/>
      <c r="N471" s="2455"/>
      <c r="O471" s="2455"/>
      <c r="P471" s="2455"/>
      <c r="Q471" s="2455"/>
      <c r="R471" s="2455"/>
      <c r="S471" s="2455"/>
      <c r="T471" s="2455"/>
      <c r="U471" s="2455"/>
      <c r="V471" s="2455"/>
      <c r="W471" s="2455"/>
      <c r="X471" s="2455"/>
      <c r="Y471" s="2455"/>
      <c r="Z471" s="2455"/>
      <c r="AA471" s="2455"/>
    </row>
    <row r="472">
      <c r="A472" s="2455"/>
      <c r="B472" s="2455"/>
      <c r="C472" s="2455"/>
      <c r="D472" s="2455"/>
      <c r="E472" s="2455"/>
      <c r="F472" s="2455"/>
      <c r="G472" s="2455"/>
      <c r="H472" s="2455"/>
      <c r="I472" s="2455"/>
      <c r="J472" s="2455"/>
      <c r="K472" s="2455"/>
      <c r="L472" s="2455"/>
      <c r="M472" s="2455"/>
      <c r="N472" s="2455"/>
      <c r="O472" s="2455"/>
      <c r="P472" s="2455"/>
      <c r="Q472" s="2455"/>
      <c r="R472" s="2455"/>
      <c r="S472" s="2455"/>
      <c r="T472" s="2455"/>
      <c r="U472" s="2455"/>
      <c r="V472" s="2455"/>
      <c r="W472" s="2455"/>
      <c r="X472" s="2455"/>
      <c r="Y472" s="2455"/>
      <c r="Z472" s="2455"/>
      <c r="AA472" s="2455"/>
    </row>
    <row r="473">
      <c r="A473" s="2455"/>
      <c r="B473" s="2455"/>
      <c r="C473" s="2455"/>
      <c r="D473" s="2455"/>
      <c r="E473" s="2455"/>
      <c r="F473" s="2455"/>
      <c r="G473" s="2455"/>
      <c r="H473" s="2455"/>
      <c r="I473" s="2455"/>
      <c r="J473" s="2455"/>
      <c r="K473" s="2455"/>
      <c r="L473" s="2455"/>
      <c r="M473" s="2455"/>
      <c r="N473" s="2455"/>
      <c r="O473" s="2455"/>
      <c r="P473" s="2455"/>
      <c r="Q473" s="2455"/>
      <c r="R473" s="2455"/>
      <c r="S473" s="2455"/>
      <c r="T473" s="2455"/>
      <c r="U473" s="2455"/>
      <c r="V473" s="2455"/>
      <c r="W473" s="2455"/>
      <c r="X473" s="2455"/>
      <c r="Y473" s="2455"/>
      <c r="Z473" s="2455"/>
      <c r="AA473" s="2455"/>
    </row>
    <row r="474">
      <c r="A474" s="2455"/>
      <c r="B474" s="2455"/>
      <c r="C474" s="2455"/>
      <c r="D474" s="2455"/>
      <c r="E474" s="2455"/>
      <c r="F474" s="2455"/>
      <c r="G474" s="2455"/>
      <c r="H474" s="2455"/>
      <c r="I474" s="2455"/>
      <c r="J474" s="2455"/>
      <c r="K474" s="2455"/>
      <c r="L474" s="2455"/>
      <c r="M474" s="2455"/>
      <c r="N474" s="2455"/>
      <c r="O474" s="2455"/>
      <c r="P474" s="2455"/>
      <c r="Q474" s="2455"/>
      <c r="R474" s="2455"/>
      <c r="S474" s="2455"/>
      <c r="T474" s="2455"/>
      <c r="U474" s="2455"/>
      <c r="V474" s="2455"/>
      <c r="W474" s="2455"/>
      <c r="X474" s="2455"/>
      <c r="Y474" s="2455"/>
      <c r="Z474" s="2455"/>
      <c r="AA474" s="2455"/>
    </row>
    <row r="475">
      <c r="A475" s="2455"/>
      <c r="B475" s="2455"/>
      <c r="C475" s="2455"/>
      <c r="D475" s="2455"/>
      <c r="E475" s="2455"/>
      <c r="F475" s="2455"/>
      <c r="G475" s="2455"/>
      <c r="H475" s="2455"/>
      <c r="I475" s="2455"/>
      <c r="J475" s="2455"/>
      <c r="K475" s="2455"/>
      <c r="L475" s="2455"/>
      <c r="M475" s="2455"/>
      <c r="N475" s="2455"/>
      <c r="O475" s="2455"/>
      <c r="P475" s="2455"/>
      <c r="Q475" s="2455"/>
      <c r="R475" s="2455"/>
      <c r="S475" s="2455"/>
      <c r="T475" s="2455"/>
      <c r="U475" s="2455"/>
      <c r="V475" s="2455"/>
      <c r="W475" s="2455"/>
      <c r="X475" s="2455"/>
      <c r="Y475" s="2455"/>
      <c r="Z475" s="2455"/>
      <c r="AA475" s="2455"/>
    </row>
    <row r="476">
      <c r="A476" s="2455"/>
      <c r="B476" s="2455"/>
      <c r="C476" s="2455"/>
      <c r="D476" s="2455"/>
      <c r="E476" s="2455"/>
      <c r="F476" s="2455"/>
      <c r="G476" s="2455"/>
      <c r="H476" s="2455"/>
      <c r="I476" s="2455"/>
      <c r="J476" s="2455"/>
      <c r="K476" s="2455"/>
      <c r="L476" s="2455"/>
      <c r="M476" s="2455"/>
      <c r="N476" s="2455"/>
      <c r="O476" s="2455"/>
      <c r="P476" s="2455"/>
      <c r="Q476" s="2455"/>
      <c r="R476" s="2455"/>
      <c r="S476" s="2455"/>
      <c r="T476" s="2455"/>
      <c r="U476" s="2455"/>
      <c r="V476" s="2455"/>
      <c r="W476" s="2455"/>
      <c r="X476" s="2455"/>
      <c r="Y476" s="2455"/>
      <c r="Z476" s="2455"/>
      <c r="AA476" s="2455"/>
    </row>
    <row r="477">
      <c r="A477" s="2455"/>
      <c r="B477" s="2455"/>
      <c r="C477" s="2455"/>
      <c r="D477" s="2455"/>
      <c r="E477" s="2455"/>
      <c r="F477" s="2455"/>
      <c r="G477" s="2455"/>
      <c r="H477" s="2455"/>
      <c r="I477" s="2455"/>
      <c r="J477" s="2455"/>
      <c r="K477" s="2455"/>
      <c r="L477" s="2455"/>
      <c r="M477" s="2455"/>
      <c r="N477" s="2455"/>
      <c r="O477" s="2455"/>
      <c r="P477" s="2455"/>
      <c r="Q477" s="2455"/>
      <c r="R477" s="2455"/>
      <c r="S477" s="2455"/>
      <c r="T477" s="2455"/>
      <c r="U477" s="2455"/>
      <c r="V477" s="2455"/>
      <c r="W477" s="2455"/>
      <c r="X477" s="2455"/>
      <c r="Y477" s="2455"/>
      <c r="Z477" s="2455"/>
      <c r="AA477" s="2455"/>
    </row>
    <row r="478">
      <c r="A478" s="2455"/>
      <c r="B478" s="2455"/>
      <c r="C478" s="2455"/>
      <c r="D478" s="2455"/>
      <c r="E478" s="2455"/>
      <c r="F478" s="2455"/>
      <c r="G478" s="2455"/>
      <c r="H478" s="2455"/>
      <c r="I478" s="2455"/>
      <c r="J478" s="2455"/>
      <c r="K478" s="2455"/>
      <c r="L478" s="2455"/>
      <c r="M478" s="2455"/>
      <c r="N478" s="2455"/>
      <c r="O478" s="2455"/>
      <c r="P478" s="2455"/>
      <c r="Q478" s="2455"/>
      <c r="R478" s="2455"/>
      <c r="S478" s="2455"/>
      <c r="T478" s="2455"/>
      <c r="U478" s="2455"/>
      <c r="V478" s="2455"/>
      <c r="W478" s="2455"/>
      <c r="X478" s="2455"/>
      <c r="Y478" s="2455"/>
      <c r="Z478" s="2455"/>
      <c r="AA478" s="2455"/>
    </row>
    <row r="479">
      <c r="A479" s="2455"/>
      <c r="B479" s="2455"/>
      <c r="C479" s="2455"/>
      <c r="D479" s="2455"/>
      <c r="E479" s="2455"/>
      <c r="F479" s="2455"/>
      <c r="G479" s="2455"/>
      <c r="H479" s="2455"/>
      <c r="I479" s="2455"/>
      <c r="J479" s="2455"/>
      <c r="K479" s="2455"/>
      <c r="L479" s="2455"/>
      <c r="M479" s="2455"/>
      <c r="N479" s="2455"/>
      <c r="O479" s="2455"/>
      <c r="P479" s="2455"/>
      <c r="Q479" s="2455"/>
      <c r="R479" s="2455"/>
      <c r="S479" s="2455"/>
      <c r="T479" s="2455"/>
      <c r="U479" s="2455"/>
      <c r="V479" s="2455"/>
      <c r="W479" s="2455"/>
      <c r="X479" s="2455"/>
      <c r="Y479" s="2455"/>
      <c r="Z479" s="2455"/>
      <c r="AA479" s="2455"/>
    </row>
    <row r="480">
      <c r="A480" s="2455"/>
      <c r="B480" s="2455"/>
      <c r="C480" s="2455"/>
      <c r="D480" s="2455"/>
      <c r="E480" s="2455"/>
      <c r="F480" s="2455"/>
      <c r="G480" s="2455"/>
      <c r="H480" s="2455"/>
      <c r="I480" s="2455"/>
      <c r="J480" s="2455"/>
      <c r="K480" s="2455"/>
      <c r="L480" s="2455"/>
      <c r="M480" s="2455"/>
      <c r="N480" s="2455"/>
      <c r="O480" s="2455"/>
      <c r="P480" s="2455"/>
      <c r="Q480" s="2455"/>
      <c r="R480" s="2455"/>
      <c r="S480" s="2455"/>
      <c r="T480" s="2455"/>
      <c r="U480" s="2455"/>
      <c r="V480" s="2455"/>
      <c r="W480" s="2455"/>
      <c r="X480" s="2455"/>
      <c r="Y480" s="2455"/>
      <c r="Z480" s="2455"/>
      <c r="AA480" s="2455"/>
    </row>
    <row r="481">
      <c r="A481" s="2455"/>
      <c r="B481" s="2455"/>
      <c r="C481" s="2455"/>
      <c r="D481" s="2455"/>
      <c r="E481" s="2455"/>
      <c r="F481" s="2455"/>
      <c r="G481" s="2455"/>
      <c r="H481" s="2455"/>
      <c r="I481" s="2455"/>
      <c r="J481" s="2455"/>
      <c r="K481" s="2455"/>
      <c r="L481" s="2455"/>
      <c r="M481" s="2455"/>
      <c r="N481" s="2455"/>
      <c r="O481" s="2455"/>
      <c r="P481" s="2455"/>
      <c r="Q481" s="2455"/>
      <c r="R481" s="2455"/>
      <c r="S481" s="2455"/>
      <c r="T481" s="2455"/>
      <c r="U481" s="2455"/>
      <c r="V481" s="2455"/>
      <c r="W481" s="2455"/>
      <c r="X481" s="2455"/>
      <c r="Y481" s="2455"/>
      <c r="Z481" s="2455"/>
      <c r="AA481" s="2455"/>
    </row>
    <row r="482">
      <c r="A482" s="2455"/>
      <c r="B482" s="2455"/>
      <c r="C482" s="2455"/>
      <c r="D482" s="2455"/>
      <c r="E482" s="2455"/>
      <c r="F482" s="2455"/>
      <c r="G482" s="2455"/>
      <c r="H482" s="2455"/>
      <c r="I482" s="2455"/>
      <c r="J482" s="2455"/>
      <c r="K482" s="2455"/>
      <c r="L482" s="2455"/>
      <c r="M482" s="2455"/>
      <c r="N482" s="2455"/>
      <c r="O482" s="2455"/>
      <c r="P482" s="2455"/>
      <c r="Q482" s="2455"/>
      <c r="R482" s="2455"/>
      <c r="S482" s="2455"/>
      <c r="T482" s="2455"/>
      <c r="U482" s="2455"/>
      <c r="V482" s="2455"/>
      <c r="W482" s="2455"/>
      <c r="X482" s="2455"/>
      <c r="Y482" s="2455"/>
      <c r="Z482" s="2455"/>
      <c r="AA482" s="2455"/>
    </row>
    <row r="483">
      <c r="A483" s="2455"/>
      <c r="B483" s="2455"/>
      <c r="C483" s="2455"/>
      <c r="D483" s="2455"/>
      <c r="E483" s="2455"/>
      <c r="F483" s="2455"/>
      <c r="G483" s="2455"/>
      <c r="H483" s="2455"/>
      <c r="I483" s="2455"/>
      <c r="J483" s="2455"/>
      <c r="K483" s="2455"/>
      <c r="L483" s="2455"/>
      <c r="M483" s="2455"/>
      <c r="N483" s="2455"/>
      <c r="O483" s="2455"/>
      <c r="P483" s="2455"/>
      <c r="Q483" s="2455"/>
      <c r="R483" s="2455"/>
      <c r="S483" s="2455"/>
      <c r="T483" s="2455"/>
      <c r="U483" s="2455"/>
      <c r="V483" s="2455"/>
      <c r="W483" s="2455"/>
      <c r="X483" s="2455"/>
      <c r="Y483" s="2455"/>
      <c r="Z483" s="2455"/>
      <c r="AA483" s="2455"/>
    </row>
    <row r="484">
      <c r="A484" s="2455"/>
      <c r="B484" s="2455"/>
      <c r="C484" s="2455"/>
      <c r="D484" s="2455"/>
      <c r="E484" s="2455"/>
      <c r="F484" s="2455"/>
      <c r="G484" s="2455"/>
      <c r="H484" s="2455"/>
      <c r="I484" s="2455"/>
      <c r="J484" s="2455"/>
      <c r="K484" s="2455"/>
      <c r="L484" s="2455"/>
      <c r="M484" s="2455"/>
      <c r="N484" s="2455"/>
      <c r="O484" s="2455"/>
      <c r="P484" s="2455"/>
      <c r="Q484" s="2455"/>
      <c r="R484" s="2455"/>
      <c r="S484" s="2455"/>
      <c r="T484" s="2455"/>
      <c r="U484" s="2455"/>
      <c r="V484" s="2455"/>
      <c r="W484" s="2455"/>
      <c r="X484" s="2455"/>
      <c r="Y484" s="2455"/>
      <c r="Z484" s="2455"/>
      <c r="AA484" s="2455"/>
    </row>
    <row r="485">
      <c r="A485" s="2455"/>
      <c r="B485" s="2455"/>
      <c r="C485" s="2455"/>
      <c r="D485" s="2455"/>
      <c r="E485" s="2455"/>
      <c r="F485" s="2455"/>
      <c r="G485" s="2455"/>
      <c r="H485" s="2455"/>
      <c r="I485" s="2455"/>
      <c r="J485" s="2455"/>
      <c r="K485" s="2455"/>
      <c r="L485" s="2455"/>
      <c r="M485" s="2455"/>
      <c r="N485" s="2455"/>
      <c r="O485" s="2455"/>
      <c r="P485" s="2455"/>
      <c r="Q485" s="2455"/>
      <c r="R485" s="2455"/>
      <c r="S485" s="2455"/>
      <c r="T485" s="2455"/>
      <c r="U485" s="2455"/>
      <c r="V485" s="2455"/>
      <c r="W485" s="2455"/>
      <c r="X485" s="2455"/>
      <c r="Y485" s="2455"/>
      <c r="Z485" s="2455"/>
      <c r="AA485" s="2455"/>
    </row>
    <row r="486">
      <c r="A486" s="2455"/>
      <c r="B486" s="2455"/>
      <c r="C486" s="2455"/>
      <c r="D486" s="2455"/>
      <c r="E486" s="2455"/>
      <c r="F486" s="2455"/>
      <c r="G486" s="2455"/>
      <c r="H486" s="2455"/>
      <c r="I486" s="2455"/>
      <c r="J486" s="2455"/>
      <c r="K486" s="2455"/>
      <c r="L486" s="2455"/>
      <c r="M486" s="2455"/>
      <c r="N486" s="2455"/>
      <c r="O486" s="2455"/>
      <c r="P486" s="2455"/>
      <c r="Q486" s="2455"/>
      <c r="R486" s="2455"/>
      <c r="S486" s="2455"/>
      <c r="T486" s="2455"/>
      <c r="U486" s="2455"/>
      <c r="V486" s="2455"/>
      <c r="W486" s="2455"/>
      <c r="X486" s="2455"/>
      <c r="Y486" s="2455"/>
      <c r="Z486" s="2455"/>
      <c r="AA486" s="2455"/>
    </row>
    <row r="487">
      <c r="A487" s="2455"/>
      <c r="B487" s="2455"/>
      <c r="C487" s="2455"/>
      <c r="D487" s="2455"/>
      <c r="E487" s="2455"/>
      <c r="F487" s="2455"/>
      <c r="G487" s="2455"/>
      <c r="H487" s="2455"/>
      <c r="I487" s="2455"/>
      <c r="J487" s="2455"/>
      <c r="K487" s="2455"/>
      <c r="L487" s="2455"/>
      <c r="M487" s="2455"/>
      <c r="N487" s="2455"/>
      <c r="O487" s="2455"/>
      <c r="P487" s="2455"/>
      <c r="Q487" s="2455"/>
      <c r="R487" s="2455"/>
      <c r="S487" s="2455"/>
      <c r="T487" s="2455"/>
      <c r="U487" s="2455"/>
      <c r="V487" s="2455"/>
      <c r="W487" s="2455"/>
      <c r="X487" s="2455"/>
      <c r="Y487" s="2455"/>
      <c r="Z487" s="2455"/>
      <c r="AA487" s="2455"/>
    </row>
    <row r="488">
      <c r="A488" s="2455"/>
      <c r="B488" s="2455"/>
      <c r="C488" s="2455"/>
      <c r="D488" s="2455"/>
      <c r="E488" s="2455"/>
      <c r="F488" s="2455"/>
      <c r="G488" s="2455"/>
      <c r="H488" s="2455"/>
      <c r="I488" s="2455"/>
      <c r="J488" s="2455"/>
      <c r="K488" s="2455"/>
      <c r="L488" s="2455"/>
      <c r="M488" s="2455"/>
      <c r="N488" s="2455"/>
      <c r="O488" s="2455"/>
      <c r="P488" s="2455"/>
      <c r="Q488" s="2455"/>
      <c r="R488" s="2455"/>
      <c r="S488" s="2455"/>
      <c r="T488" s="2455"/>
      <c r="U488" s="2455"/>
      <c r="V488" s="2455"/>
      <c r="W488" s="2455"/>
      <c r="X488" s="2455"/>
      <c r="Y488" s="2455"/>
      <c r="Z488" s="2455"/>
      <c r="AA488" s="2455"/>
    </row>
    <row r="489">
      <c r="A489" s="2455"/>
      <c r="B489" s="2455"/>
      <c r="C489" s="2455"/>
      <c r="D489" s="2455"/>
      <c r="E489" s="2455"/>
      <c r="F489" s="2455"/>
      <c r="G489" s="2455"/>
      <c r="H489" s="2455"/>
      <c r="I489" s="2455"/>
      <c r="J489" s="2455"/>
      <c r="K489" s="2455"/>
      <c r="L489" s="2455"/>
      <c r="M489" s="2455"/>
      <c r="N489" s="2455"/>
      <c r="O489" s="2455"/>
      <c r="P489" s="2455"/>
      <c r="Q489" s="2455"/>
      <c r="R489" s="2455"/>
      <c r="S489" s="2455"/>
      <c r="T489" s="2455"/>
      <c r="U489" s="2455"/>
      <c r="V489" s="2455"/>
      <c r="W489" s="2455"/>
      <c r="X489" s="2455"/>
      <c r="Y489" s="2455"/>
      <c r="Z489" s="2455"/>
      <c r="AA489" s="2455"/>
    </row>
    <row r="490">
      <c r="A490" s="2455"/>
      <c r="B490" s="2455"/>
      <c r="C490" s="2455"/>
      <c r="D490" s="2455"/>
      <c r="E490" s="2455"/>
      <c r="F490" s="2455"/>
      <c r="G490" s="2455"/>
      <c r="H490" s="2455"/>
      <c r="I490" s="2455"/>
      <c r="J490" s="2455"/>
      <c r="K490" s="2455"/>
      <c r="L490" s="2455"/>
      <c r="M490" s="2455"/>
      <c r="N490" s="2455"/>
      <c r="O490" s="2455"/>
      <c r="P490" s="2455"/>
      <c r="Q490" s="2455"/>
      <c r="R490" s="2455"/>
      <c r="S490" s="2455"/>
      <c r="T490" s="2455"/>
      <c r="U490" s="2455"/>
      <c r="V490" s="2455"/>
      <c r="W490" s="2455"/>
      <c r="X490" s="2455"/>
      <c r="Y490" s="2455"/>
      <c r="Z490" s="2455"/>
      <c r="AA490" s="2455"/>
    </row>
    <row r="491">
      <c r="A491" s="2455"/>
      <c r="B491" s="2455"/>
      <c r="C491" s="2455"/>
      <c r="D491" s="2455"/>
      <c r="E491" s="2455"/>
      <c r="F491" s="2455"/>
      <c r="G491" s="2455"/>
      <c r="H491" s="2455"/>
      <c r="I491" s="2455"/>
      <c r="J491" s="2455"/>
      <c r="K491" s="2455"/>
      <c r="L491" s="2455"/>
      <c r="M491" s="2455"/>
      <c r="N491" s="2455"/>
      <c r="O491" s="2455"/>
      <c r="P491" s="2455"/>
      <c r="Q491" s="2455"/>
      <c r="R491" s="2455"/>
      <c r="S491" s="2455"/>
      <c r="T491" s="2455"/>
      <c r="U491" s="2455"/>
      <c r="V491" s="2455"/>
      <c r="W491" s="2455"/>
      <c r="X491" s="2455"/>
      <c r="Y491" s="2455"/>
      <c r="Z491" s="2455"/>
      <c r="AA491" s="2455"/>
    </row>
    <row r="492">
      <c r="A492" s="2455"/>
      <c r="B492" s="2455"/>
      <c r="C492" s="2455"/>
      <c r="D492" s="2455"/>
      <c r="E492" s="2455"/>
      <c r="F492" s="2455"/>
      <c r="G492" s="2455"/>
      <c r="H492" s="2455"/>
      <c r="I492" s="2455"/>
      <c r="J492" s="2455"/>
      <c r="K492" s="2455"/>
      <c r="L492" s="2455"/>
      <c r="M492" s="2455"/>
      <c r="N492" s="2455"/>
      <c r="O492" s="2455"/>
      <c r="P492" s="2455"/>
      <c r="Q492" s="2455"/>
      <c r="R492" s="2455"/>
      <c r="S492" s="2455"/>
      <c r="T492" s="2455"/>
      <c r="U492" s="2455"/>
      <c r="V492" s="2455"/>
      <c r="W492" s="2455"/>
      <c r="X492" s="2455"/>
      <c r="Y492" s="2455"/>
      <c r="Z492" s="2455"/>
      <c r="AA492" s="2455"/>
    </row>
    <row r="493">
      <c r="A493" s="2455"/>
      <c r="B493" s="2455"/>
      <c r="C493" s="2455"/>
      <c r="D493" s="2455"/>
      <c r="E493" s="2455"/>
      <c r="F493" s="2455"/>
      <c r="G493" s="2455"/>
      <c r="H493" s="2455"/>
      <c r="I493" s="2455"/>
      <c r="J493" s="2455"/>
      <c r="K493" s="2455"/>
      <c r="L493" s="2455"/>
      <c r="M493" s="2455"/>
      <c r="N493" s="2455"/>
      <c r="O493" s="2455"/>
      <c r="P493" s="2455"/>
      <c r="Q493" s="2455"/>
      <c r="R493" s="2455"/>
      <c r="S493" s="2455"/>
      <c r="T493" s="2455"/>
      <c r="U493" s="2455"/>
      <c r="V493" s="2455"/>
      <c r="W493" s="2455"/>
      <c r="X493" s="2455"/>
      <c r="Y493" s="2455"/>
      <c r="Z493" s="2455"/>
      <c r="AA493" s="2455"/>
    </row>
    <row r="494">
      <c r="A494" s="2455"/>
      <c r="B494" s="2455"/>
      <c r="C494" s="2455"/>
      <c r="D494" s="2455"/>
      <c r="E494" s="2455"/>
      <c r="F494" s="2455"/>
      <c r="G494" s="2455"/>
      <c r="H494" s="2455"/>
      <c r="I494" s="2455"/>
      <c r="J494" s="2455"/>
      <c r="K494" s="2455"/>
      <c r="L494" s="2455"/>
      <c r="M494" s="2455"/>
      <c r="N494" s="2455"/>
      <c r="O494" s="2455"/>
      <c r="P494" s="2455"/>
      <c r="Q494" s="2455"/>
      <c r="R494" s="2455"/>
      <c r="S494" s="2455"/>
      <c r="T494" s="2455"/>
      <c r="U494" s="2455"/>
      <c r="V494" s="2455"/>
      <c r="W494" s="2455"/>
      <c r="X494" s="2455"/>
      <c r="Y494" s="2455"/>
      <c r="Z494" s="2455"/>
      <c r="AA494" s="2455"/>
    </row>
    <row r="495">
      <c r="A495" s="2455"/>
      <c r="B495" s="2455"/>
      <c r="C495" s="2455"/>
      <c r="D495" s="2455"/>
      <c r="E495" s="2455"/>
      <c r="F495" s="2455"/>
      <c r="G495" s="2455"/>
      <c r="H495" s="2455"/>
      <c r="I495" s="2455"/>
      <c r="J495" s="2455"/>
      <c r="K495" s="2455"/>
      <c r="L495" s="2455"/>
      <c r="M495" s="2455"/>
      <c r="N495" s="2455"/>
      <c r="O495" s="2455"/>
      <c r="P495" s="2455"/>
      <c r="Q495" s="2455"/>
      <c r="R495" s="2455"/>
      <c r="S495" s="2455"/>
      <c r="T495" s="2455"/>
      <c r="U495" s="2455"/>
      <c r="V495" s="2455"/>
      <c r="W495" s="2455"/>
      <c r="X495" s="2455"/>
      <c r="Y495" s="2455"/>
      <c r="Z495" s="2455"/>
      <c r="AA495" s="2455"/>
    </row>
    <row r="496">
      <c r="A496" s="2455"/>
      <c r="B496" s="2455"/>
      <c r="C496" s="2455"/>
      <c r="D496" s="2455"/>
      <c r="E496" s="2455"/>
      <c r="F496" s="2455"/>
      <c r="G496" s="2455"/>
      <c r="H496" s="2455"/>
      <c r="I496" s="2455"/>
      <c r="J496" s="2455"/>
      <c r="K496" s="2455"/>
      <c r="L496" s="2455"/>
      <c r="M496" s="2455"/>
      <c r="N496" s="2455"/>
      <c r="O496" s="2455"/>
      <c r="P496" s="2455"/>
      <c r="Q496" s="2455"/>
      <c r="R496" s="2455"/>
      <c r="S496" s="2455"/>
      <c r="T496" s="2455"/>
      <c r="U496" s="2455"/>
      <c r="V496" s="2455"/>
      <c r="W496" s="2455"/>
      <c r="X496" s="2455"/>
      <c r="Y496" s="2455"/>
      <c r="Z496" s="2455"/>
      <c r="AA496" s="2455"/>
    </row>
    <row r="497">
      <c r="A497" s="2455"/>
      <c r="B497" s="2455"/>
      <c r="C497" s="2455"/>
      <c r="D497" s="2455"/>
      <c r="E497" s="2455"/>
      <c r="F497" s="2455"/>
      <c r="G497" s="2455"/>
      <c r="H497" s="2455"/>
      <c r="I497" s="2455"/>
      <c r="J497" s="2455"/>
      <c r="K497" s="2455"/>
      <c r="L497" s="2455"/>
      <c r="M497" s="2455"/>
      <c r="N497" s="2455"/>
      <c r="O497" s="2455"/>
      <c r="P497" s="2455"/>
      <c r="Q497" s="2455"/>
      <c r="R497" s="2455"/>
      <c r="S497" s="2455"/>
      <c r="T497" s="2455"/>
      <c r="U497" s="2455"/>
      <c r="V497" s="2455"/>
      <c r="W497" s="2455"/>
      <c r="X497" s="2455"/>
      <c r="Y497" s="2455"/>
      <c r="Z497" s="2455"/>
      <c r="AA497" s="2455"/>
    </row>
    <row r="498">
      <c r="A498" s="2455"/>
      <c r="B498" s="2455"/>
      <c r="C498" s="2455"/>
      <c r="D498" s="2455"/>
      <c r="E498" s="2455"/>
      <c r="F498" s="2455"/>
      <c r="G498" s="2455"/>
      <c r="H498" s="2455"/>
      <c r="I498" s="2455"/>
      <c r="J498" s="2455"/>
      <c r="K498" s="2455"/>
      <c r="L498" s="2455"/>
      <c r="M498" s="2455"/>
      <c r="N498" s="2455"/>
      <c r="O498" s="2455"/>
      <c r="P498" s="2455"/>
      <c r="Q498" s="2455"/>
      <c r="R498" s="2455"/>
      <c r="S498" s="2455"/>
      <c r="T498" s="2455"/>
      <c r="U498" s="2455"/>
      <c r="V498" s="2455"/>
      <c r="W498" s="2455"/>
      <c r="X498" s="2455"/>
      <c r="Y498" s="2455"/>
      <c r="Z498" s="2455"/>
      <c r="AA498" s="2455"/>
    </row>
    <row r="499">
      <c r="A499" s="2455"/>
      <c r="B499" s="2455"/>
      <c r="C499" s="2455"/>
      <c r="D499" s="2455"/>
      <c r="E499" s="2455"/>
      <c r="F499" s="2455"/>
      <c r="G499" s="2455"/>
      <c r="H499" s="2455"/>
      <c r="I499" s="2455"/>
      <c r="J499" s="2455"/>
      <c r="K499" s="2455"/>
      <c r="L499" s="2455"/>
      <c r="M499" s="2455"/>
      <c r="N499" s="2455"/>
      <c r="O499" s="2455"/>
      <c r="P499" s="2455"/>
      <c r="Q499" s="2455"/>
      <c r="R499" s="2455"/>
      <c r="S499" s="2455"/>
      <c r="T499" s="2455"/>
      <c r="U499" s="2455"/>
      <c r="V499" s="2455"/>
      <c r="W499" s="2455"/>
      <c r="X499" s="2455"/>
      <c r="Y499" s="2455"/>
      <c r="Z499" s="2455"/>
      <c r="AA499" s="2455"/>
    </row>
    <row r="500">
      <c r="A500" s="2455"/>
      <c r="B500" s="2455"/>
      <c r="C500" s="2455"/>
      <c r="D500" s="2455"/>
      <c r="E500" s="2455"/>
      <c r="F500" s="2455"/>
      <c r="G500" s="2455"/>
      <c r="H500" s="2455"/>
      <c r="I500" s="2455"/>
      <c r="J500" s="2455"/>
      <c r="K500" s="2455"/>
      <c r="L500" s="2455"/>
      <c r="M500" s="2455"/>
      <c r="N500" s="2455"/>
      <c r="O500" s="2455"/>
      <c r="P500" s="2455"/>
      <c r="Q500" s="2455"/>
      <c r="R500" s="2455"/>
      <c r="S500" s="2455"/>
      <c r="T500" s="2455"/>
      <c r="U500" s="2455"/>
      <c r="V500" s="2455"/>
      <c r="W500" s="2455"/>
      <c r="X500" s="2455"/>
      <c r="Y500" s="2455"/>
      <c r="Z500" s="2455"/>
      <c r="AA500" s="2455"/>
    </row>
    <row r="501">
      <c r="A501" s="2455"/>
      <c r="B501" s="2455"/>
      <c r="C501" s="2455"/>
      <c r="D501" s="2455"/>
      <c r="E501" s="2455"/>
      <c r="F501" s="2455"/>
      <c r="G501" s="2455"/>
      <c r="H501" s="2455"/>
      <c r="I501" s="2455"/>
      <c r="J501" s="2455"/>
      <c r="K501" s="2455"/>
      <c r="L501" s="2455"/>
      <c r="M501" s="2455"/>
      <c r="N501" s="2455"/>
      <c r="O501" s="2455"/>
      <c r="P501" s="2455"/>
      <c r="Q501" s="2455"/>
      <c r="R501" s="2455"/>
      <c r="S501" s="2455"/>
      <c r="T501" s="2455"/>
      <c r="U501" s="2455"/>
      <c r="V501" s="2455"/>
      <c r="W501" s="2455"/>
      <c r="X501" s="2455"/>
      <c r="Y501" s="2455"/>
      <c r="Z501" s="2455"/>
      <c r="AA501" s="2455"/>
    </row>
    <row r="502">
      <c r="A502" s="2455"/>
      <c r="B502" s="2455"/>
      <c r="C502" s="2455"/>
      <c r="D502" s="2455"/>
      <c r="E502" s="2455"/>
      <c r="F502" s="2455"/>
      <c r="G502" s="2455"/>
      <c r="H502" s="2455"/>
      <c r="I502" s="2455"/>
      <c r="J502" s="2455"/>
      <c r="K502" s="2455"/>
      <c r="L502" s="2455"/>
      <c r="M502" s="2455"/>
      <c r="N502" s="2455"/>
      <c r="O502" s="2455"/>
      <c r="P502" s="2455"/>
      <c r="Q502" s="2455"/>
      <c r="R502" s="2455"/>
      <c r="S502" s="2455"/>
      <c r="T502" s="2455"/>
      <c r="U502" s="2455"/>
      <c r="V502" s="2455"/>
      <c r="W502" s="2455"/>
      <c r="X502" s="2455"/>
      <c r="Y502" s="2455"/>
      <c r="Z502" s="2455"/>
      <c r="AA502" s="2455"/>
    </row>
    <row r="503">
      <c r="A503" s="2455"/>
      <c r="B503" s="2455"/>
      <c r="C503" s="2455"/>
      <c r="D503" s="2455"/>
      <c r="E503" s="2455"/>
      <c r="F503" s="2455"/>
      <c r="G503" s="2455"/>
      <c r="H503" s="2455"/>
      <c r="I503" s="2455"/>
      <c r="J503" s="2455"/>
      <c r="K503" s="2455"/>
      <c r="L503" s="2455"/>
      <c r="M503" s="2455"/>
      <c r="N503" s="2455"/>
      <c r="O503" s="2455"/>
      <c r="P503" s="2455"/>
      <c r="Q503" s="2455"/>
      <c r="R503" s="2455"/>
      <c r="S503" s="2455"/>
      <c r="T503" s="2455"/>
      <c r="U503" s="2455"/>
      <c r="V503" s="2455"/>
      <c r="W503" s="2455"/>
      <c r="X503" s="2455"/>
      <c r="Y503" s="2455"/>
      <c r="Z503" s="2455"/>
      <c r="AA503" s="2455"/>
    </row>
    <row r="504">
      <c r="A504" s="2455"/>
      <c r="B504" s="2455"/>
      <c r="C504" s="2455"/>
      <c r="D504" s="2455"/>
      <c r="E504" s="2455"/>
      <c r="F504" s="2455"/>
      <c r="G504" s="2455"/>
      <c r="H504" s="2455"/>
      <c r="I504" s="2455"/>
      <c r="J504" s="2455"/>
      <c r="K504" s="2455"/>
      <c r="L504" s="2455"/>
      <c r="M504" s="2455"/>
      <c r="N504" s="2455"/>
      <c r="O504" s="2455"/>
      <c r="P504" s="2455"/>
      <c r="Q504" s="2455"/>
      <c r="R504" s="2455"/>
      <c r="S504" s="2455"/>
      <c r="T504" s="2455"/>
      <c r="U504" s="2455"/>
      <c r="V504" s="2455"/>
      <c r="W504" s="2455"/>
      <c r="X504" s="2455"/>
      <c r="Y504" s="2455"/>
      <c r="Z504" s="2455"/>
      <c r="AA504" s="2455"/>
    </row>
    <row r="505">
      <c r="A505" s="2455"/>
      <c r="B505" s="2455"/>
      <c r="C505" s="2455"/>
      <c r="D505" s="2455"/>
      <c r="E505" s="2455"/>
      <c r="F505" s="2455"/>
      <c r="G505" s="2455"/>
      <c r="H505" s="2455"/>
      <c r="I505" s="2455"/>
      <c r="J505" s="2455"/>
      <c r="K505" s="2455"/>
      <c r="L505" s="2455"/>
      <c r="M505" s="2455"/>
      <c r="N505" s="2455"/>
      <c r="O505" s="2455"/>
      <c r="P505" s="2455"/>
      <c r="Q505" s="2455"/>
      <c r="R505" s="2455"/>
      <c r="S505" s="2455"/>
      <c r="T505" s="2455"/>
      <c r="U505" s="2455"/>
      <c r="V505" s="2455"/>
      <c r="W505" s="2455"/>
      <c r="X505" s="2455"/>
      <c r="Y505" s="2455"/>
      <c r="Z505" s="2455"/>
      <c r="AA505" s="2455"/>
    </row>
    <row r="506">
      <c r="A506" s="2455"/>
      <c r="B506" s="2455"/>
      <c r="C506" s="2455"/>
      <c r="D506" s="2455"/>
      <c r="E506" s="2455"/>
      <c r="F506" s="2455"/>
      <c r="G506" s="2455"/>
      <c r="H506" s="2455"/>
      <c r="I506" s="2455"/>
      <c r="J506" s="2455"/>
      <c r="K506" s="2455"/>
      <c r="L506" s="2455"/>
      <c r="M506" s="2455"/>
      <c r="N506" s="2455"/>
      <c r="O506" s="2455"/>
      <c r="P506" s="2455"/>
      <c r="Q506" s="2455"/>
      <c r="R506" s="2455"/>
      <c r="S506" s="2455"/>
      <c r="T506" s="2455"/>
      <c r="U506" s="2455"/>
      <c r="V506" s="2455"/>
      <c r="W506" s="2455"/>
      <c r="X506" s="2455"/>
      <c r="Y506" s="2455"/>
      <c r="Z506" s="2455"/>
      <c r="AA506" s="2455"/>
    </row>
    <row r="507">
      <c r="A507" s="2455"/>
      <c r="B507" s="2455"/>
      <c r="C507" s="2455"/>
      <c r="D507" s="2455"/>
      <c r="E507" s="2455"/>
      <c r="F507" s="2455"/>
      <c r="G507" s="2455"/>
      <c r="H507" s="2455"/>
      <c r="I507" s="2455"/>
      <c r="J507" s="2455"/>
      <c r="K507" s="2455"/>
      <c r="L507" s="2455"/>
      <c r="M507" s="2455"/>
      <c r="N507" s="2455"/>
      <c r="O507" s="2455"/>
      <c r="P507" s="2455"/>
      <c r="Q507" s="2455"/>
      <c r="R507" s="2455"/>
      <c r="S507" s="2455"/>
      <c r="T507" s="2455"/>
      <c r="U507" s="2455"/>
      <c r="V507" s="2455"/>
      <c r="W507" s="2455"/>
      <c r="X507" s="2455"/>
      <c r="Y507" s="2455"/>
      <c r="Z507" s="2455"/>
      <c r="AA507" s="2455"/>
    </row>
    <row r="508">
      <c r="A508" s="2455"/>
      <c r="B508" s="2455"/>
      <c r="C508" s="2455"/>
      <c r="D508" s="2455"/>
      <c r="E508" s="2455"/>
      <c r="F508" s="2455"/>
      <c r="G508" s="2455"/>
      <c r="H508" s="2455"/>
      <c r="I508" s="2455"/>
      <c r="J508" s="2455"/>
      <c r="K508" s="2455"/>
      <c r="L508" s="2455"/>
      <c r="M508" s="2455"/>
      <c r="N508" s="2455"/>
      <c r="O508" s="2455"/>
      <c r="P508" s="2455"/>
      <c r="Q508" s="2455"/>
      <c r="R508" s="2455"/>
      <c r="S508" s="2455"/>
      <c r="T508" s="2455"/>
      <c r="U508" s="2455"/>
      <c r="V508" s="2455"/>
      <c r="W508" s="2455"/>
      <c r="X508" s="2455"/>
      <c r="Y508" s="2455"/>
      <c r="Z508" s="2455"/>
      <c r="AA508" s="2455"/>
    </row>
    <row r="509">
      <c r="A509" s="2455"/>
      <c r="B509" s="2455"/>
      <c r="C509" s="2455"/>
      <c r="D509" s="2455"/>
      <c r="E509" s="2455"/>
      <c r="F509" s="2455"/>
      <c r="G509" s="2455"/>
      <c r="H509" s="2455"/>
      <c r="I509" s="2455"/>
      <c r="J509" s="2455"/>
      <c r="K509" s="2455"/>
      <c r="L509" s="2455"/>
      <c r="M509" s="2455"/>
      <c r="N509" s="2455"/>
      <c r="O509" s="2455"/>
      <c r="P509" s="2455"/>
      <c r="Q509" s="2455"/>
      <c r="R509" s="2455"/>
      <c r="S509" s="2455"/>
      <c r="T509" s="2455"/>
      <c r="U509" s="2455"/>
      <c r="V509" s="2455"/>
      <c r="W509" s="2455"/>
      <c r="X509" s="2455"/>
      <c r="Y509" s="2455"/>
      <c r="Z509" s="2455"/>
      <c r="AA509" s="2455"/>
    </row>
    <row r="510">
      <c r="A510" s="2455"/>
      <c r="B510" s="2455"/>
      <c r="C510" s="2455"/>
      <c r="D510" s="2455"/>
      <c r="E510" s="2455"/>
      <c r="F510" s="2455"/>
      <c r="G510" s="2455"/>
      <c r="H510" s="2455"/>
      <c r="I510" s="2455"/>
      <c r="J510" s="2455"/>
      <c r="K510" s="2455"/>
      <c r="L510" s="2455"/>
      <c r="M510" s="2455"/>
      <c r="N510" s="2455"/>
      <c r="O510" s="2455"/>
      <c r="P510" s="2455"/>
      <c r="Q510" s="2455"/>
      <c r="R510" s="2455"/>
      <c r="S510" s="2455"/>
      <c r="T510" s="2455"/>
      <c r="U510" s="2455"/>
      <c r="V510" s="2455"/>
      <c r="W510" s="2455"/>
      <c r="X510" s="2455"/>
      <c r="Y510" s="2455"/>
      <c r="Z510" s="2455"/>
      <c r="AA510" s="2455"/>
    </row>
    <row r="511">
      <c r="A511" s="2455"/>
      <c r="B511" s="2455"/>
      <c r="C511" s="2455"/>
      <c r="D511" s="2455"/>
      <c r="E511" s="2455"/>
      <c r="F511" s="2455"/>
      <c r="G511" s="2455"/>
      <c r="H511" s="2455"/>
      <c r="I511" s="2455"/>
      <c r="J511" s="2455"/>
      <c r="K511" s="2455"/>
      <c r="L511" s="2455"/>
      <c r="M511" s="2455"/>
      <c r="N511" s="2455"/>
      <c r="O511" s="2455"/>
      <c r="P511" s="2455"/>
      <c r="Q511" s="2455"/>
      <c r="R511" s="2455"/>
      <c r="S511" s="2455"/>
      <c r="T511" s="2455"/>
      <c r="U511" s="2455"/>
      <c r="V511" s="2455"/>
      <c r="W511" s="2455"/>
      <c r="X511" s="2455"/>
      <c r="Y511" s="2455"/>
      <c r="Z511" s="2455"/>
      <c r="AA511" s="2455"/>
    </row>
    <row r="512">
      <c r="A512" s="2455"/>
      <c r="B512" s="2455"/>
      <c r="C512" s="2455"/>
      <c r="D512" s="2455"/>
      <c r="E512" s="2455"/>
      <c r="F512" s="2455"/>
      <c r="G512" s="2455"/>
      <c r="H512" s="2455"/>
      <c r="I512" s="2455"/>
      <c r="J512" s="2455"/>
      <c r="K512" s="2455"/>
      <c r="L512" s="2455"/>
      <c r="M512" s="2455"/>
      <c r="N512" s="2455"/>
      <c r="O512" s="2455"/>
      <c r="P512" s="2455"/>
      <c r="Q512" s="2455"/>
      <c r="R512" s="2455"/>
      <c r="S512" s="2455"/>
      <c r="T512" s="2455"/>
      <c r="U512" s="2455"/>
      <c r="V512" s="2455"/>
      <c r="W512" s="2455"/>
      <c r="X512" s="2455"/>
      <c r="Y512" s="2455"/>
      <c r="Z512" s="2455"/>
      <c r="AA512" s="2455"/>
    </row>
    <row r="513">
      <c r="A513" s="2455"/>
      <c r="B513" s="2455"/>
      <c r="C513" s="2455"/>
      <c r="D513" s="2455"/>
      <c r="E513" s="2455"/>
      <c r="F513" s="2455"/>
      <c r="G513" s="2455"/>
      <c r="H513" s="2455"/>
      <c r="I513" s="2455"/>
      <c r="J513" s="2455"/>
      <c r="K513" s="2455"/>
      <c r="L513" s="2455"/>
      <c r="M513" s="2455"/>
      <c r="N513" s="2455"/>
      <c r="O513" s="2455"/>
      <c r="P513" s="2455"/>
      <c r="Q513" s="2455"/>
      <c r="R513" s="2455"/>
      <c r="S513" s="2455"/>
      <c r="T513" s="2455"/>
      <c r="U513" s="2455"/>
      <c r="V513" s="2455"/>
      <c r="W513" s="2455"/>
      <c r="X513" s="2455"/>
      <c r="Y513" s="2455"/>
      <c r="Z513" s="2455"/>
      <c r="AA513" s="2455"/>
    </row>
    <row r="514">
      <c r="A514" s="2455"/>
      <c r="B514" s="2455"/>
      <c r="C514" s="2455"/>
      <c r="D514" s="2455"/>
      <c r="E514" s="2455"/>
      <c r="F514" s="2455"/>
      <c r="G514" s="2455"/>
      <c r="H514" s="2455"/>
      <c r="I514" s="2455"/>
      <c r="J514" s="2455"/>
      <c r="K514" s="2455"/>
      <c r="L514" s="2455"/>
      <c r="M514" s="2455"/>
      <c r="N514" s="2455"/>
      <c r="O514" s="2455"/>
      <c r="P514" s="2455"/>
      <c r="Q514" s="2455"/>
      <c r="R514" s="2455"/>
      <c r="S514" s="2455"/>
      <c r="T514" s="2455"/>
      <c r="U514" s="2455"/>
      <c r="V514" s="2455"/>
      <c r="W514" s="2455"/>
      <c r="X514" s="2455"/>
      <c r="Y514" s="2455"/>
      <c r="Z514" s="2455"/>
      <c r="AA514" s="2455"/>
    </row>
    <row r="515">
      <c r="A515" s="2455"/>
      <c r="B515" s="2455"/>
      <c r="C515" s="2455"/>
      <c r="D515" s="2455"/>
      <c r="E515" s="2455"/>
      <c r="F515" s="2455"/>
      <c r="G515" s="2455"/>
      <c r="H515" s="2455"/>
      <c r="I515" s="2455"/>
      <c r="J515" s="2455"/>
      <c r="K515" s="2455"/>
      <c r="L515" s="2455"/>
      <c r="M515" s="2455"/>
      <c r="N515" s="2455"/>
      <c r="O515" s="2455"/>
      <c r="P515" s="2455"/>
      <c r="Q515" s="2455"/>
      <c r="R515" s="2455"/>
      <c r="S515" s="2455"/>
      <c r="T515" s="2455"/>
      <c r="U515" s="2455"/>
      <c r="V515" s="2455"/>
      <c r="W515" s="2455"/>
      <c r="X515" s="2455"/>
      <c r="Y515" s="2455"/>
      <c r="Z515" s="2455"/>
      <c r="AA515" s="2455"/>
    </row>
    <row r="516">
      <c r="A516" s="2455"/>
      <c r="B516" s="2455"/>
      <c r="C516" s="2455"/>
      <c r="D516" s="2455"/>
      <c r="E516" s="2455"/>
      <c r="F516" s="2455"/>
      <c r="G516" s="2455"/>
      <c r="H516" s="2455"/>
      <c r="I516" s="2455"/>
      <c r="J516" s="2455"/>
      <c r="K516" s="2455"/>
      <c r="L516" s="2455"/>
      <c r="M516" s="2455"/>
      <c r="N516" s="2455"/>
      <c r="O516" s="2455"/>
      <c r="P516" s="2455"/>
      <c r="Q516" s="2455"/>
      <c r="R516" s="2455"/>
      <c r="S516" s="2455"/>
      <c r="T516" s="2455"/>
      <c r="U516" s="2455"/>
      <c r="V516" s="2455"/>
      <c r="W516" s="2455"/>
      <c r="X516" s="2455"/>
      <c r="Y516" s="2455"/>
      <c r="Z516" s="2455"/>
      <c r="AA516" s="2455"/>
    </row>
    <row r="517">
      <c r="A517" s="2455"/>
      <c r="B517" s="2455"/>
      <c r="C517" s="2455"/>
      <c r="D517" s="2455"/>
      <c r="E517" s="2455"/>
      <c r="F517" s="2455"/>
      <c r="G517" s="2455"/>
      <c r="H517" s="2455"/>
      <c r="I517" s="2455"/>
      <c r="J517" s="2455"/>
      <c r="K517" s="2455"/>
      <c r="L517" s="2455"/>
      <c r="M517" s="2455"/>
      <c r="N517" s="2455"/>
      <c r="O517" s="2455"/>
      <c r="P517" s="2455"/>
      <c r="Q517" s="2455"/>
      <c r="R517" s="2455"/>
      <c r="S517" s="2455"/>
      <c r="T517" s="2455"/>
      <c r="U517" s="2455"/>
      <c r="V517" s="2455"/>
      <c r="W517" s="2455"/>
      <c r="X517" s="2455"/>
      <c r="Y517" s="2455"/>
      <c r="Z517" s="2455"/>
      <c r="AA517" s="2455"/>
    </row>
    <row r="518">
      <c r="A518" s="2455"/>
      <c r="B518" s="2455"/>
      <c r="C518" s="2455"/>
      <c r="D518" s="2455"/>
      <c r="E518" s="2455"/>
      <c r="F518" s="2455"/>
      <c r="G518" s="2455"/>
      <c r="H518" s="2455"/>
      <c r="I518" s="2455"/>
      <c r="J518" s="2455"/>
      <c r="K518" s="2455"/>
      <c r="L518" s="2455"/>
      <c r="M518" s="2455"/>
      <c r="N518" s="2455"/>
      <c r="O518" s="2455"/>
      <c r="P518" s="2455"/>
      <c r="Q518" s="2455"/>
      <c r="R518" s="2455"/>
      <c r="S518" s="2455"/>
      <c r="T518" s="2455"/>
      <c r="U518" s="2455"/>
      <c r="V518" s="2455"/>
      <c r="W518" s="2455"/>
      <c r="X518" s="2455"/>
      <c r="Y518" s="2455"/>
      <c r="Z518" s="2455"/>
      <c r="AA518" s="2455"/>
    </row>
    <row r="519">
      <c r="A519" s="2455"/>
      <c r="B519" s="2455"/>
      <c r="C519" s="2455"/>
      <c r="D519" s="2455"/>
      <c r="E519" s="2455"/>
      <c r="F519" s="2455"/>
      <c r="G519" s="2455"/>
      <c r="H519" s="2455"/>
      <c r="I519" s="2455"/>
      <c r="J519" s="2455"/>
      <c r="K519" s="2455"/>
      <c r="L519" s="2455"/>
      <c r="M519" s="2455"/>
      <c r="N519" s="2455"/>
      <c r="O519" s="2455"/>
      <c r="P519" s="2455"/>
      <c r="Q519" s="2455"/>
      <c r="R519" s="2455"/>
      <c r="S519" s="2455"/>
      <c r="T519" s="2455"/>
      <c r="U519" s="2455"/>
      <c r="V519" s="2455"/>
      <c r="W519" s="2455"/>
      <c r="X519" s="2455"/>
      <c r="Y519" s="2455"/>
      <c r="Z519" s="2455"/>
      <c r="AA519" s="2455"/>
    </row>
    <row r="520">
      <c r="A520" s="2455"/>
      <c r="B520" s="2455"/>
      <c r="C520" s="2455"/>
      <c r="D520" s="2455"/>
      <c r="E520" s="2455"/>
      <c r="F520" s="2455"/>
      <c r="G520" s="2455"/>
      <c r="H520" s="2455"/>
      <c r="I520" s="2455"/>
      <c r="J520" s="2455"/>
      <c r="K520" s="2455"/>
      <c r="L520" s="2455"/>
      <c r="M520" s="2455"/>
      <c r="N520" s="2455"/>
      <c r="O520" s="2455"/>
      <c r="P520" s="2455"/>
      <c r="Q520" s="2455"/>
      <c r="R520" s="2455"/>
      <c r="S520" s="2455"/>
      <c r="T520" s="2455"/>
      <c r="U520" s="2455"/>
      <c r="V520" s="2455"/>
      <c r="W520" s="2455"/>
      <c r="X520" s="2455"/>
      <c r="Y520" s="2455"/>
      <c r="Z520" s="2455"/>
      <c r="AA520" s="2455"/>
    </row>
    <row r="521">
      <c r="A521" s="2455"/>
      <c r="B521" s="2455"/>
      <c r="C521" s="2455"/>
      <c r="D521" s="2455"/>
      <c r="E521" s="2455"/>
      <c r="F521" s="2455"/>
      <c r="G521" s="2455"/>
      <c r="H521" s="2455"/>
      <c r="I521" s="2455"/>
      <c r="J521" s="2455"/>
      <c r="K521" s="2455"/>
      <c r="L521" s="2455"/>
      <c r="M521" s="2455"/>
      <c r="N521" s="2455"/>
      <c r="O521" s="2455"/>
      <c r="P521" s="2455"/>
      <c r="Q521" s="2455"/>
      <c r="R521" s="2455"/>
      <c r="S521" s="2455"/>
      <c r="T521" s="2455"/>
      <c r="U521" s="2455"/>
      <c r="V521" s="2455"/>
      <c r="W521" s="2455"/>
      <c r="X521" s="2455"/>
      <c r="Y521" s="2455"/>
      <c r="Z521" s="2455"/>
      <c r="AA521" s="2455"/>
    </row>
    <row r="522">
      <c r="A522" s="2455"/>
      <c r="B522" s="2455"/>
      <c r="C522" s="2455"/>
      <c r="D522" s="2455"/>
      <c r="E522" s="2455"/>
      <c r="F522" s="2455"/>
      <c r="G522" s="2455"/>
      <c r="H522" s="2455"/>
      <c r="I522" s="2455"/>
      <c r="J522" s="2455"/>
      <c r="K522" s="2455"/>
      <c r="L522" s="2455"/>
      <c r="M522" s="2455"/>
      <c r="N522" s="2455"/>
      <c r="O522" s="2455"/>
      <c r="P522" s="2455"/>
      <c r="Q522" s="2455"/>
      <c r="R522" s="2455"/>
      <c r="S522" s="2455"/>
      <c r="T522" s="2455"/>
      <c r="U522" s="2455"/>
      <c r="V522" s="2455"/>
      <c r="W522" s="2455"/>
      <c r="X522" s="2455"/>
      <c r="Y522" s="2455"/>
      <c r="Z522" s="2455"/>
      <c r="AA522" s="2455"/>
    </row>
    <row r="523">
      <c r="A523" s="2455"/>
      <c r="B523" s="2455"/>
      <c r="C523" s="2455"/>
      <c r="D523" s="2455"/>
      <c r="E523" s="2455"/>
      <c r="F523" s="2455"/>
      <c r="G523" s="2455"/>
      <c r="H523" s="2455"/>
      <c r="I523" s="2455"/>
      <c r="J523" s="2455"/>
      <c r="K523" s="2455"/>
      <c r="L523" s="2455"/>
      <c r="M523" s="2455"/>
      <c r="N523" s="2455"/>
      <c r="O523" s="2455"/>
      <c r="P523" s="2455"/>
      <c r="Q523" s="2455"/>
      <c r="R523" s="2455"/>
      <c r="S523" s="2455"/>
      <c r="T523" s="2455"/>
      <c r="U523" s="2455"/>
      <c r="V523" s="2455"/>
      <c r="W523" s="2455"/>
      <c r="X523" s="2455"/>
      <c r="Y523" s="2455"/>
      <c r="Z523" s="2455"/>
      <c r="AA523" s="2455"/>
    </row>
    <row r="524">
      <c r="A524" s="2455"/>
      <c r="B524" s="2455"/>
      <c r="C524" s="2455"/>
      <c r="D524" s="2455"/>
      <c r="E524" s="2455"/>
      <c r="F524" s="2455"/>
      <c r="G524" s="2455"/>
      <c r="H524" s="2455"/>
      <c r="I524" s="2455"/>
      <c r="J524" s="2455"/>
      <c r="K524" s="2455"/>
      <c r="L524" s="2455"/>
      <c r="M524" s="2455"/>
      <c r="N524" s="2455"/>
      <c r="O524" s="2455"/>
      <c r="P524" s="2455"/>
      <c r="Q524" s="2455"/>
      <c r="R524" s="2455"/>
      <c r="S524" s="2455"/>
      <c r="T524" s="2455"/>
      <c r="U524" s="2455"/>
      <c r="V524" s="2455"/>
      <c r="W524" s="2455"/>
      <c r="X524" s="2455"/>
      <c r="Y524" s="2455"/>
      <c r="Z524" s="2455"/>
      <c r="AA524" s="2455"/>
    </row>
    <row r="525">
      <c r="A525" s="2455"/>
      <c r="B525" s="2455"/>
      <c r="C525" s="2455"/>
      <c r="D525" s="2455"/>
      <c r="E525" s="2455"/>
      <c r="F525" s="2455"/>
      <c r="G525" s="2455"/>
      <c r="H525" s="2455"/>
      <c r="I525" s="2455"/>
      <c r="J525" s="2455"/>
      <c r="K525" s="2455"/>
      <c r="L525" s="2455"/>
      <c r="M525" s="2455"/>
      <c r="N525" s="2455"/>
      <c r="O525" s="2455"/>
      <c r="P525" s="2455"/>
      <c r="Q525" s="2455"/>
      <c r="R525" s="2455"/>
      <c r="S525" s="2455"/>
      <c r="T525" s="2455"/>
      <c r="U525" s="2455"/>
      <c r="V525" s="2455"/>
      <c r="W525" s="2455"/>
      <c r="X525" s="2455"/>
      <c r="Y525" s="2455"/>
      <c r="Z525" s="2455"/>
      <c r="AA525" s="2455"/>
    </row>
    <row r="526">
      <c r="A526" s="2455"/>
      <c r="B526" s="2455"/>
      <c r="C526" s="2455"/>
      <c r="D526" s="2455"/>
      <c r="E526" s="2455"/>
      <c r="F526" s="2455"/>
      <c r="G526" s="2455"/>
      <c r="H526" s="2455"/>
      <c r="I526" s="2455"/>
      <c r="J526" s="2455"/>
      <c r="K526" s="2455"/>
      <c r="L526" s="2455"/>
      <c r="M526" s="2455"/>
      <c r="N526" s="2455"/>
      <c r="O526" s="2455"/>
      <c r="P526" s="2455"/>
      <c r="Q526" s="2455"/>
      <c r="R526" s="2455"/>
      <c r="S526" s="2455"/>
      <c r="T526" s="2455"/>
      <c r="U526" s="2455"/>
      <c r="V526" s="2455"/>
      <c r="W526" s="2455"/>
      <c r="X526" s="2455"/>
      <c r="Y526" s="2455"/>
      <c r="Z526" s="2455"/>
      <c r="AA526" s="2455"/>
    </row>
    <row r="527">
      <c r="A527" s="2455"/>
      <c r="B527" s="2455"/>
      <c r="C527" s="2455"/>
      <c r="D527" s="2455"/>
      <c r="E527" s="2455"/>
      <c r="F527" s="2455"/>
      <c r="G527" s="2455"/>
      <c r="H527" s="2455"/>
      <c r="I527" s="2455"/>
      <c r="J527" s="2455"/>
      <c r="K527" s="2455"/>
      <c r="L527" s="2455"/>
      <c r="M527" s="2455"/>
      <c r="N527" s="2455"/>
      <c r="O527" s="2455"/>
      <c r="P527" s="2455"/>
      <c r="Q527" s="2455"/>
      <c r="R527" s="2455"/>
      <c r="S527" s="2455"/>
      <c r="T527" s="2455"/>
      <c r="U527" s="2455"/>
      <c r="V527" s="2455"/>
      <c r="W527" s="2455"/>
      <c r="X527" s="2455"/>
      <c r="Y527" s="2455"/>
      <c r="Z527" s="2455"/>
      <c r="AA527" s="2455"/>
    </row>
    <row r="528">
      <c r="A528" s="2455"/>
      <c r="B528" s="2455"/>
      <c r="C528" s="2455"/>
      <c r="D528" s="2455"/>
      <c r="E528" s="2455"/>
      <c r="F528" s="2455"/>
      <c r="G528" s="2455"/>
      <c r="H528" s="2455"/>
      <c r="I528" s="2455"/>
      <c r="J528" s="2455"/>
      <c r="K528" s="2455"/>
      <c r="L528" s="2455"/>
      <c r="M528" s="2455"/>
      <c r="N528" s="2455"/>
      <c r="O528" s="2455"/>
      <c r="P528" s="2455"/>
      <c r="Q528" s="2455"/>
      <c r="R528" s="2455"/>
      <c r="S528" s="2455"/>
      <c r="T528" s="2455"/>
      <c r="U528" s="2455"/>
      <c r="V528" s="2455"/>
      <c r="W528" s="2455"/>
      <c r="X528" s="2455"/>
      <c r="Y528" s="2455"/>
      <c r="Z528" s="2455"/>
      <c r="AA528" s="2455"/>
    </row>
    <row r="529">
      <c r="A529" s="2455"/>
      <c r="B529" s="2455"/>
      <c r="C529" s="2455"/>
      <c r="D529" s="2455"/>
      <c r="E529" s="2455"/>
      <c r="F529" s="2455"/>
      <c r="G529" s="2455"/>
      <c r="H529" s="2455"/>
      <c r="I529" s="2455"/>
      <c r="J529" s="2455"/>
      <c r="K529" s="2455"/>
      <c r="L529" s="2455"/>
      <c r="M529" s="2455"/>
      <c r="N529" s="2455"/>
      <c r="O529" s="2455"/>
      <c r="P529" s="2455"/>
      <c r="Q529" s="2455"/>
      <c r="R529" s="2455"/>
      <c r="S529" s="2455"/>
      <c r="T529" s="2455"/>
      <c r="U529" s="2455"/>
      <c r="V529" s="2455"/>
      <c r="W529" s="2455"/>
      <c r="X529" s="2455"/>
      <c r="Y529" s="2455"/>
      <c r="Z529" s="2455"/>
      <c r="AA529" s="2455"/>
    </row>
    <row r="530">
      <c r="A530" s="2455"/>
      <c r="B530" s="2455"/>
      <c r="C530" s="2455"/>
      <c r="D530" s="2455"/>
      <c r="E530" s="2455"/>
      <c r="F530" s="2455"/>
      <c r="G530" s="2455"/>
      <c r="H530" s="2455"/>
      <c r="I530" s="2455"/>
      <c r="J530" s="2455"/>
      <c r="K530" s="2455"/>
      <c r="L530" s="2455"/>
      <c r="M530" s="2455"/>
      <c r="N530" s="2455"/>
      <c r="O530" s="2455"/>
      <c r="P530" s="2455"/>
      <c r="Q530" s="2455"/>
      <c r="R530" s="2455"/>
      <c r="S530" s="2455"/>
      <c r="T530" s="2455"/>
      <c r="U530" s="2455"/>
      <c r="V530" s="2455"/>
      <c r="W530" s="2455"/>
      <c r="X530" s="2455"/>
      <c r="Y530" s="2455"/>
      <c r="Z530" s="2455"/>
      <c r="AA530" s="2455"/>
    </row>
    <row r="531">
      <c r="A531" s="2455"/>
      <c r="B531" s="2455"/>
      <c r="C531" s="2455"/>
      <c r="D531" s="2455"/>
      <c r="E531" s="2455"/>
      <c r="F531" s="2455"/>
      <c r="G531" s="2455"/>
      <c r="H531" s="2455"/>
      <c r="I531" s="2455"/>
      <c r="J531" s="2455"/>
      <c r="K531" s="2455"/>
      <c r="L531" s="2455"/>
      <c r="M531" s="2455"/>
      <c r="N531" s="2455"/>
      <c r="O531" s="2455"/>
      <c r="P531" s="2455"/>
      <c r="Q531" s="2455"/>
      <c r="R531" s="2455"/>
      <c r="S531" s="2455"/>
      <c r="T531" s="2455"/>
      <c r="U531" s="2455"/>
      <c r="V531" s="2455"/>
      <c r="W531" s="2455"/>
      <c r="X531" s="2455"/>
      <c r="Y531" s="2455"/>
      <c r="Z531" s="2455"/>
      <c r="AA531" s="2455"/>
    </row>
    <row r="532">
      <c r="A532" s="2455"/>
      <c r="B532" s="2455"/>
      <c r="C532" s="2455"/>
      <c r="D532" s="2455"/>
      <c r="E532" s="2455"/>
      <c r="F532" s="2455"/>
      <c r="G532" s="2455"/>
      <c r="H532" s="2455"/>
      <c r="I532" s="2455"/>
      <c r="J532" s="2455"/>
      <c r="K532" s="2455"/>
      <c r="L532" s="2455"/>
      <c r="M532" s="2455"/>
      <c r="N532" s="2455"/>
      <c r="O532" s="2455"/>
      <c r="P532" s="2455"/>
      <c r="Q532" s="2455"/>
      <c r="R532" s="2455"/>
      <c r="S532" s="2455"/>
      <c r="T532" s="2455"/>
      <c r="U532" s="2455"/>
      <c r="V532" s="2455"/>
      <c r="W532" s="2455"/>
      <c r="X532" s="2455"/>
      <c r="Y532" s="2455"/>
      <c r="Z532" s="2455"/>
      <c r="AA532" s="2455"/>
    </row>
    <row r="533">
      <c r="A533" s="2455"/>
      <c r="B533" s="2455"/>
      <c r="C533" s="2455"/>
      <c r="D533" s="2455"/>
      <c r="E533" s="2455"/>
      <c r="F533" s="2455"/>
      <c r="G533" s="2455"/>
      <c r="H533" s="2455"/>
      <c r="I533" s="2455"/>
      <c r="J533" s="2455"/>
      <c r="K533" s="2455"/>
      <c r="L533" s="2455"/>
      <c r="M533" s="2455"/>
      <c r="N533" s="2455"/>
      <c r="O533" s="2455"/>
      <c r="P533" s="2455"/>
      <c r="Q533" s="2455"/>
      <c r="R533" s="2455"/>
      <c r="S533" s="2455"/>
      <c r="T533" s="2455"/>
      <c r="U533" s="2455"/>
      <c r="V533" s="2455"/>
      <c r="W533" s="2455"/>
      <c r="X533" s="2455"/>
      <c r="Y533" s="2455"/>
      <c r="Z533" s="2455"/>
      <c r="AA533" s="2455"/>
    </row>
    <row r="534">
      <c r="A534" s="2455"/>
      <c r="B534" s="2455"/>
      <c r="C534" s="2455"/>
      <c r="D534" s="2455"/>
      <c r="E534" s="2455"/>
      <c r="F534" s="2455"/>
      <c r="G534" s="2455"/>
      <c r="H534" s="2455"/>
      <c r="I534" s="2455"/>
      <c r="J534" s="2455"/>
      <c r="K534" s="2455"/>
      <c r="L534" s="2455"/>
      <c r="M534" s="2455"/>
      <c r="N534" s="2455"/>
      <c r="O534" s="2455"/>
      <c r="P534" s="2455"/>
      <c r="Q534" s="2455"/>
      <c r="R534" s="2455"/>
      <c r="S534" s="2455"/>
      <c r="T534" s="2455"/>
      <c r="U534" s="2455"/>
      <c r="V534" s="2455"/>
      <c r="W534" s="2455"/>
      <c r="X534" s="2455"/>
      <c r="Y534" s="2455"/>
      <c r="Z534" s="2455"/>
      <c r="AA534" s="2455"/>
    </row>
    <row r="535">
      <c r="A535" s="2455"/>
      <c r="B535" s="2455"/>
      <c r="C535" s="2455"/>
      <c r="D535" s="2455"/>
      <c r="E535" s="2455"/>
      <c r="F535" s="2455"/>
      <c r="G535" s="2455"/>
      <c r="H535" s="2455"/>
      <c r="I535" s="2455"/>
      <c r="J535" s="2455"/>
      <c r="K535" s="2455"/>
      <c r="L535" s="2455"/>
      <c r="M535" s="2455"/>
      <c r="N535" s="2455"/>
      <c r="O535" s="2455"/>
      <c r="P535" s="2455"/>
      <c r="Q535" s="2455"/>
      <c r="R535" s="2455"/>
      <c r="S535" s="2455"/>
      <c r="T535" s="2455"/>
      <c r="U535" s="2455"/>
      <c r="V535" s="2455"/>
      <c r="W535" s="2455"/>
      <c r="X535" s="2455"/>
      <c r="Y535" s="2455"/>
      <c r="Z535" s="2455"/>
      <c r="AA535" s="2455"/>
    </row>
    <row r="536">
      <c r="A536" s="2455"/>
      <c r="B536" s="2455"/>
      <c r="C536" s="2455"/>
      <c r="D536" s="2455"/>
      <c r="E536" s="2455"/>
      <c r="F536" s="2455"/>
      <c r="G536" s="2455"/>
      <c r="H536" s="2455"/>
      <c r="I536" s="2455"/>
      <c r="J536" s="2455"/>
      <c r="K536" s="2455"/>
      <c r="L536" s="2455"/>
      <c r="M536" s="2455"/>
      <c r="N536" s="2455"/>
      <c r="O536" s="2455"/>
      <c r="P536" s="2455"/>
      <c r="Q536" s="2455"/>
      <c r="R536" s="2455"/>
      <c r="S536" s="2455"/>
      <c r="T536" s="2455"/>
      <c r="U536" s="2455"/>
      <c r="V536" s="2455"/>
      <c r="W536" s="2455"/>
      <c r="X536" s="2455"/>
      <c r="Y536" s="2455"/>
      <c r="Z536" s="2455"/>
      <c r="AA536" s="2455"/>
    </row>
    <row r="537">
      <c r="A537" s="2455"/>
      <c r="B537" s="2455"/>
      <c r="C537" s="2455"/>
      <c r="D537" s="2455"/>
      <c r="E537" s="2455"/>
      <c r="F537" s="2455"/>
      <c r="G537" s="2455"/>
      <c r="H537" s="2455"/>
      <c r="I537" s="2455"/>
      <c r="J537" s="2455"/>
      <c r="K537" s="2455"/>
      <c r="L537" s="2455"/>
      <c r="M537" s="2455"/>
      <c r="N537" s="2455"/>
      <c r="O537" s="2455"/>
      <c r="P537" s="2455"/>
      <c r="Q537" s="2455"/>
      <c r="R537" s="2455"/>
      <c r="S537" s="2455"/>
      <c r="T537" s="2455"/>
      <c r="U537" s="2455"/>
      <c r="V537" s="2455"/>
      <c r="W537" s="2455"/>
      <c r="X537" s="2455"/>
      <c r="Y537" s="2455"/>
      <c r="Z537" s="2455"/>
      <c r="AA537" s="2455"/>
    </row>
    <row r="538">
      <c r="A538" s="2455"/>
      <c r="B538" s="2455"/>
      <c r="C538" s="2455"/>
      <c r="D538" s="2455"/>
      <c r="E538" s="2455"/>
      <c r="F538" s="2455"/>
      <c r="G538" s="2455"/>
      <c r="H538" s="2455"/>
      <c r="I538" s="2455"/>
      <c r="J538" s="2455"/>
      <c r="K538" s="2455"/>
      <c r="L538" s="2455"/>
      <c r="M538" s="2455"/>
      <c r="N538" s="2455"/>
      <c r="O538" s="2455"/>
      <c r="P538" s="2455"/>
      <c r="Q538" s="2455"/>
      <c r="R538" s="2455"/>
      <c r="S538" s="2455"/>
      <c r="T538" s="2455"/>
      <c r="U538" s="2455"/>
      <c r="V538" s="2455"/>
      <c r="W538" s="2455"/>
      <c r="X538" s="2455"/>
      <c r="Y538" s="2455"/>
      <c r="Z538" s="2455"/>
      <c r="AA538" s="2455"/>
    </row>
    <row r="539">
      <c r="A539" s="2455"/>
      <c r="B539" s="2455"/>
      <c r="C539" s="2455"/>
      <c r="D539" s="2455"/>
      <c r="E539" s="2455"/>
      <c r="F539" s="2455"/>
      <c r="G539" s="2455"/>
      <c r="H539" s="2455"/>
      <c r="I539" s="2455"/>
      <c r="J539" s="2455"/>
      <c r="K539" s="2455"/>
      <c r="L539" s="2455"/>
      <c r="M539" s="2455"/>
      <c r="N539" s="2455"/>
      <c r="O539" s="2455"/>
      <c r="P539" s="2455"/>
      <c r="Q539" s="2455"/>
      <c r="R539" s="2455"/>
      <c r="S539" s="2455"/>
      <c r="T539" s="2455"/>
      <c r="U539" s="2455"/>
      <c r="V539" s="2455"/>
      <c r="W539" s="2455"/>
      <c r="X539" s="2455"/>
      <c r="Y539" s="2455"/>
      <c r="Z539" s="2455"/>
      <c r="AA539" s="2455"/>
    </row>
    <row r="540">
      <c r="A540" s="2455"/>
      <c r="B540" s="2455"/>
      <c r="C540" s="2455"/>
      <c r="D540" s="2455"/>
      <c r="E540" s="2455"/>
      <c r="F540" s="2455"/>
      <c r="G540" s="2455"/>
      <c r="H540" s="2455"/>
      <c r="I540" s="2455"/>
      <c r="J540" s="2455"/>
      <c r="K540" s="2455"/>
      <c r="L540" s="2455"/>
      <c r="M540" s="2455"/>
      <c r="N540" s="2455"/>
      <c r="O540" s="2455"/>
      <c r="P540" s="2455"/>
      <c r="Q540" s="2455"/>
      <c r="R540" s="2455"/>
      <c r="S540" s="2455"/>
      <c r="T540" s="2455"/>
      <c r="U540" s="2455"/>
      <c r="V540" s="2455"/>
      <c r="W540" s="2455"/>
      <c r="X540" s="2455"/>
      <c r="Y540" s="2455"/>
      <c r="Z540" s="2455"/>
      <c r="AA540" s="2455"/>
    </row>
    <row r="541">
      <c r="A541" s="2455"/>
      <c r="B541" s="2455"/>
      <c r="C541" s="2455"/>
      <c r="D541" s="2455"/>
      <c r="E541" s="2455"/>
      <c r="F541" s="2455"/>
      <c r="G541" s="2455"/>
      <c r="H541" s="2455"/>
      <c r="I541" s="2455"/>
      <c r="J541" s="2455"/>
      <c r="K541" s="2455"/>
      <c r="L541" s="2455"/>
      <c r="M541" s="2455"/>
      <c r="N541" s="2455"/>
      <c r="O541" s="2455"/>
      <c r="P541" s="2455"/>
      <c r="Q541" s="2455"/>
      <c r="R541" s="2455"/>
      <c r="S541" s="2455"/>
      <c r="T541" s="2455"/>
      <c r="U541" s="2455"/>
      <c r="V541" s="2455"/>
      <c r="W541" s="2455"/>
      <c r="X541" s="2455"/>
      <c r="Y541" s="2455"/>
      <c r="Z541" s="2455"/>
      <c r="AA541" s="2455"/>
    </row>
    <row r="542">
      <c r="A542" s="2455"/>
      <c r="B542" s="2455"/>
      <c r="C542" s="2455"/>
      <c r="D542" s="2455"/>
      <c r="E542" s="2455"/>
      <c r="F542" s="2455"/>
      <c r="G542" s="2455"/>
      <c r="H542" s="2455"/>
      <c r="I542" s="2455"/>
      <c r="J542" s="2455"/>
      <c r="K542" s="2455"/>
      <c r="L542" s="2455"/>
      <c r="M542" s="2455"/>
      <c r="N542" s="2455"/>
      <c r="O542" s="2455"/>
      <c r="P542" s="2455"/>
      <c r="Q542" s="2455"/>
      <c r="R542" s="2455"/>
      <c r="S542" s="2455"/>
      <c r="T542" s="2455"/>
      <c r="U542" s="2455"/>
      <c r="V542" s="2455"/>
      <c r="W542" s="2455"/>
      <c r="X542" s="2455"/>
      <c r="Y542" s="2455"/>
      <c r="Z542" s="2455"/>
      <c r="AA542" s="2455"/>
    </row>
    <row r="543">
      <c r="A543" s="2455"/>
      <c r="B543" s="2455"/>
      <c r="C543" s="2455"/>
      <c r="D543" s="2455"/>
      <c r="E543" s="2455"/>
      <c r="F543" s="2455"/>
      <c r="G543" s="2455"/>
      <c r="H543" s="2455"/>
      <c r="I543" s="2455"/>
      <c r="J543" s="2455"/>
      <c r="K543" s="2455"/>
      <c r="L543" s="2455"/>
      <c r="M543" s="2455"/>
      <c r="N543" s="2455"/>
      <c r="O543" s="2455"/>
      <c r="P543" s="2455"/>
      <c r="Q543" s="2455"/>
      <c r="R543" s="2455"/>
      <c r="S543" s="2455"/>
      <c r="T543" s="2455"/>
      <c r="U543" s="2455"/>
      <c r="V543" s="2455"/>
      <c r="W543" s="2455"/>
      <c r="X543" s="2455"/>
      <c r="Y543" s="2455"/>
      <c r="Z543" s="2455"/>
      <c r="AA543" s="2455"/>
    </row>
    <row r="544">
      <c r="A544" s="2455"/>
      <c r="B544" s="2455"/>
      <c r="C544" s="2455"/>
      <c r="D544" s="2455"/>
      <c r="E544" s="2455"/>
      <c r="F544" s="2455"/>
      <c r="G544" s="2455"/>
      <c r="H544" s="2455"/>
      <c r="I544" s="2455"/>
      <c r="J544" s="2455"/>
      <c r="K544" s="2455"/>
      <c r="L544" s="2455"/>
      <c r="M544" s="2455"/>
      <c r="N544" s="2455"/>
      <c r="O544" s="2455"/>
      <c r="P544" s="2455"/>
      <c r="Q544" s="2455"/>
      <c r="R544" s="2455"/>
      <c r="S544" s="2455"/>
      <c r="T544" s="2455"/>
      <c r="U544" s="2455"/>
      <c r="V544" s="2455"/>
      <c r="W544" s="2455"/>
      <c r="X544" s="2455"/>
      <c r="Y544" s="2455"/>
      <c r="Z544" s="2455"/>
      <c r="AA544" s="2455"/>
    </row>
    <row r="545">
      <c r="A545" s="2455"/>
      <c r="B545" s="2455"/>
      <c r="C545" s="2455"/>
      <c r="D545" s="2455"/>
      <c r="E545" s="2455"/>
      <c r="F545" s="2455"/>
      <c r="G545" s="2455"/>
      <c r="H545" s="2455"/>
      <c r="I545" s="2455"/>
      <c r="J545" s="2455"/>
      <c r="K545" s="2455"/>
      <c r="L545" s="2455"/>
      <c r="M545" s="2455"/>
      <c r="N545" s="2455"/>
      <c r="O545" s="2455"/>
      <c r="P545" s="2455"/>
      <c r="Q545" s="2455"/>
      <c r="R545" s="2455"/>
      <c r="S545" s="2455"/>
      <c r="T545" s="2455"/>
      <c r="U545" s="2455"/>
      <c r="V545" s="2455"/>
      <c r="W545" s="2455"/>
      <c r="X545" s="2455"/>
      <c r="Y545" s="2455"/>
      <c r="Z545" s="2455"/>
      <c r="AA545" s="2455"/>
    </row>
    <row r="546">
      <c r="A546" s="2455"/>
      <c r="B546" s="2455"/>
      <c r="C546" s="2455"/>
      <c r="D546" s="2455"/>
      <c r="E546" s="2455"/>
      <c r="F546" s="2455"/>
      <c r="G546" s="2455"/>
      <c r="H546" s="2455"/>
      <c r="I546" s="2455"/>
      <c r="J546" s="2455"/>
      <c r="K546" s="2455"/>
      <c r="L546" s="2455"/>
      <c r="M546" s="2455"/>
      <c r="N546" s="2455"/>
      <c r="O546" s="2455"/>
      <c r="P546" s="2455"/>
      <c r="Q546" s="2455"/>
      <c r="R546" s="2455"/>
      <c r="S546" s="2455"/>
      <c r="T546" s="2455"/>
      <c r="U546" s="2455"/>
      <c r="V546" s="2455"/>
      <c r="W546" s="2455"/>
      <c r="X546" s="2455"/>
      <c r="Y546" s="2455"/>
      <c r="Z546" s="2455"/>
      <c r="AA546" s="2455"/>
    </row>
    <row r="547">
      <c r="A547" s="2455"/>
      <c r="B547" s="2455"/>
      <c r="C547" s="2455"/>
      <c r="D547" s="2455"/>
      <c r="E547" s="2455"/>
      <c r="F547" s="2455"/>
      <c r="G547" s="2455"/>
      <c r="H547" s="2455"/>
      <c r="I547" s="2455"/>
      <c r="J547" s="2455"/>
      <c r="K547" s="2455"/>
      <c r="L547" s="2455"/>
      <c r="M547" s="2455"/>
      <c r="N547" s="2455"/>
      <c r="O547" s="2455"/>
      <c r="P547" s="2455"/>
      <c r="Q547" s="2455"/>
      <c r="R547" s="2455"/>
      <c r="S547" s="2455"/>
      <c r="T547" s="2455"/>
      <c r="U547" s="2455"/>
      <c r="V547" s="2455"/>
      <c r="W547" s="2455"/>
      <c r="X547" s="2455"/>
      <c r="Y547" s="2455"/>
      <c r="Z547" s="2455"/>
      <c r="AA547" s="2455"/>
    </row>
    <row r="548">
      <c r="A548" s="2455"/>
      <c r="B548" s="2455"/>
      <c r="C548" s="2455"/>
      <c r="D548" s="2455"/>
      <c r="E548" s="2455"/>
      <c r="F548" s="2455"/>
      <c r="G548" s="2455"/>
      <c r="H548" s="2455"/>
      <c r="I548" s="2455"/>
      <c r="J548" s="2455"/>
      <c r="K548" s="2455"/>
      <c r="L548" s="2455"/>
      <c r="M548" s="2455"/>
      <c r="N548" s="2455"/>
      <c r="O548" s="2455"/>
      <c r="P548" s="2455"/>
      <c r="Q548" s="2455"/>
      <c r="R548" s="2455"/>
      <c r="S548" s="2455"/>
      <c r="T548" s="2455"/>
      <c r="U548" s="2455"/>
      <c r="V548" s="2455"/>
      <c r="W548" s="2455"/>
      <c r="X548" s="2455"/>
      <c r="Y548" s="2455"/>
      <c r="Z548" s="2455"/>
      <c r="AA548" s="2455"/>
    </row>
    <row r="549">
      <c r="A549" s="2455"/>
      <c r="B549" s="2455"/>
      <c r="C549" s="2455"/>
      <c r="D549" s="2455"/>
      <c r="E549" s="2455"/>
      <c r="F549" s="2455"/>
      <c r="G549" s="2455"/>
      <c r="H549" s="2455"/>
      <c r="I549" s="2455"/>
      <c r="J549" s="2455"/>
      <c r="K549" s="2455"/>
      <c r="L549" s="2455"/>
      <c r="M549" s="2455"/>
      <c r="N549" s="2455"/>
      <c r="O549" s="2455"/>
      <c r="P549" s="2455"/>
      <c r="Q549" s="2455"/>
      <c r="R549" s="2455"/>
      <c r="S549" s="2455"/>
      <c r="T549" s="2455"/>
      <c r="U549" s="2455"/>
      <c r="V549" s="2455"/>
      <c r="W549" s="2455"/>
      <c r="X549" s="2455"/>
      <c r="Y549" s="2455"/>
      <c r="Z549" s="2455"/>
      <c r="AA549" s="2455"/>
    </row>
    <row r="550">
      <c r="A550" s="2455"/>
      <c r="B550" s="2455"/>
      <c r="C550" s="2455"/>
      <c r="D550" s="2455"/>
      <c r="E550" s="2455"/>
      <c r="F550" s="2455"/>
      <c r="G550" s="2455"/>
      <c r="H550" s="2455"/>
      <c r="I550" s="2455"/>
      <c r="J550" s="2455"/>
      <c r="K550" s="2455"/>
      <c r="L550" s="2455"/>
      <c r="M550" s="2455"/>
      <c r="N550" s="2455"/>
      <c r="O550" s="2455"/>
      <c r="P550" s="2455"/>
      <c r="Q550" s="2455"/>
      <c r="R550" s="2455"/>
      <c r="S550" s="2455"/>
      <c r="T550" s="2455"/>
      <c r="U550" s="2455"/>
      <c r="V550" s="2455"/>
      <c r="W550" s="2455"/>
      <c r="X550" s="2455"/>
      <c r="Y550" s="2455"/>
      <c r="Z550" s="2455"/>
      <c r="AA550" s="2455"/>
    </row>
    <row r="551">
      <c r="A551" s="2455"/>
      <c r="B551" s="2455"/>
      <c r="C551" s="2455"/>
      <c r="D551" s="2455"/>
      <c r="E551" s="2455"/>
      <c r="F551" s="2455"/>
      <c r="G551" s="2455"/>
      <c r="H551" s="2455"/>
      <c r="I551" s="2455"/>
      <c r="J551" s="2455"/>
      <c r="K551" s="2455"/>
      <c r="L551" s="2455"/>
      <c r="M551" s="2455"/>
      <c r="N551" s="2455"/>
      <c r="O551" s="2455"/>
      <c r="P551" s="2455"/>
      <c r="Q551" s="2455"/>
      <c r="R551" s="2455"/>
      <c r="S551" s="2455"/>
      <c r="T551" s="2455"/>
      <c r="U551" s="2455"/>
      <c r="V551" s="2455"/>
      <c r="W551" s="2455"/>
      <c r="X551" s="2455"/>
      <c r="Y551" s="2455"/>
      <c r="Z551" s="2455"/>
      <c r="AA551" s="2455"/>
    </row>
    <row r="552">
      <c r="A552" s="2455"/>
      <c r="B552" s="2455"/>
      <c r="C552" s="2455"/>
      <c r="D552" s="2455"/>
      <c r="E552" s="2455"/>
      <c r="F552" s="2455"/>
      <c r="G552" s="2455"/>
      <c r="H552" s="2455"/>
      <c r="I552" s="2455"/>
      <c r="J552" s="2455"/>
      <c r="K552" s="2455"/>
      <c r="L552" s="2455"/>
      <c r="M552" s="2455"/>
      <c r="N552" s="2455"/>
      <c r="O552" s="2455"/>
      <c r="P552" s="2455"/>
      <c r="Q552" s="2455"/>
      <c r="R552" s="2455"/>
      <c r="S552" s="2455"/>
      <c r="T552" s="2455"/>
      <c r="U552" s="2455"/>
      <c r="V552" s="2455"/>
      <c r="W552" s="2455"/>
      <c r="X552" s="2455"/>
      <c r="Y552" s="2455"/>
      <c r="Z552" s="2455"/>
      <c r="AA552" s="2455"/>
    </row>
    <row r="553">
      <c r="A553" s="2455"/>
      <c r="B553" s="2455"/>
      <c r="C553" s="2455"/>
      <c r="D553" s="2455"/>
      <c r="E553" s="2455"/>
      <c r="F553" s="2455"/>
      <c r="G553" s="2455"/>
      <c r="H553" s="2455"/>
      <c r="I553" s="2455"/>
      <c r="J553" s="2455"/>
      <c r="K553" s="2455"/>
      <c r="L553" s="2455"/>
      <c r="M553" s="2455"/>
      <c r="N553" s="2455"/>
      <c r="O553" s="2455"/>
      <c r="P553" s="2455"/>
      <c r="Q553" s="2455"/>
      <c r="R553" s="2455"/>
      <c r="S553" s="2455"/>
      <c r="T553" s="2455"/>
      <c r="U553" s="2455"/>
      <c r="V553" s="2455"/>
      <c r="W553" s="2455"/>
      <c r="X553" s="2455"/>
      <c r="Y553" s="2455"/>
      <c r="Z553" s="2455"/>
      <c r="AA553" s="2455"/>
    </row>
    <row r="554">
      <c r="A554" s="2455"/>
      <c r="B554" s="2455"/>
      <c r="C554" s="2455"/>
      <c r="D554" s="2455"/>
      <c r="E554" s="2455"/>
      <c r="F554" s="2455"/>
      <c r="G554" s="2455"/>
      <c r="H554" s="2455"/>
      <c r="I554" s="2455"/>
      <c r="J554" s="2455"/>
      <c r="K554" s="2455"/>
      <c r="L554" s="2455"/>
      <c r="M554" s="2455"/>
      <c r="N554" s="2455"/>
      <c r="O554" s="2455"/>
      <c r="P554" s="2455"/>
      <c r="Q554" s="2455"/>
      <c r="R554" s="2455"/>
      <c r="S554" s="2455"/>
      <c r="T554" s="2455"/>
      <c r="U554" s="2455"/>
      <c r="V554" s="2455"/>
      <c r="W554" s="2455"/>
      <c r="X554" s="2455"/>
      <c r="Y554" s="2455"/>
      <c r="Z554" s="2455"/>
      <c r="AA554" s="2455"/>
    </row>
    <row r="555">
      <c r="A555" s="2455"/>
      <c r="B555" s="2455"/>
      <c r="C555" s="2455"/>
      <c r="D555" s="2455"/>
      <c r="E555" s="2455"/>
      <c r="F555" s="2455"/>
      <c r="G555" s="2455"/>
      <c r="H555" s="2455"/>
      <c r="I555" s="2455"/>
      <c r="J555" s="2455"/>
      <c r="K555" s="2455"/>
      <c r="L555" s="2455"/>
      <c r="M555" s="2455"/>
      <c r="N555" s="2455"/>
      <c r="O555" s="2455"/>
      <c r="P555" s="2455"/>
      <c r="Q555" s="2455"/>
      <c r="R555" s="2455"/>
      <c r="S555" s="2455"/>
      <c r="T555" s="2455"/>
      <c r="U555" s="2455"/>
      <c r="V555" s="2455"/>
      <c r="W555" s="2455"/>
      <c r="X555" s="2455"/>
      <c r="Y555" s="2455"/>
      <c r="Z555" s="2455"/>
      <c r="AA555" s="2455"/>
    </row>
    <row r="556">
      <c r="A556" s="2455"/>
      <c r="B556" s="2455"/>
      <c r="C556" s="2455"/>
      <c r="D556" s="2455"/>
      <c r="E556" s="2455"/>
      <c r="F556" s="2455"/>
      <c r="G556" s="2455"/>
      <c r="H556" s="2455"/>
      <c r="I556" s="2455"/>
      <c r="J556" s="2455"/>
      <c r="K556" s="2455"/>
      <c r="L556" s="2455"/>
      <c r="M556" s="2455"/>
      <c r="N556" s="2455"/>
      <c r="O556" s="2455"/>
      <c r="P556" s="2455"/>
      <c r="Q556" s="2455"/>
      <c r="R556" s="2455"/>
      <c r="S556" s="2455"/>
      <c r="T556" s="2455"/>
      <c r="U556" s="2455"/>
      <c r="V556" s="2455"/>
      <c r="W556" s="2455"/>
      <c r="X556" s="2455"/>
      <c r="Y556" s="2455"/>
      <c r="Z556" s="2455"/>
      <c r="AA556" s="2455"/>
    </row>
    <row r="557">
      <c r="A557" s="2455"/>
      <c r="B557" s="2455"/>
      <c r="C557" s="2455"/>
      <c r="D557" s="2455"/>
      <c r="E557" s="2455"/>
      <c r="F557" s="2455"/>
      <c r="G557" s="2455"/>
      <c r="H557" s="2455"/>
      <c r="I557" s="2455"/>
      <c r="J557" s="2455"/>
      <c r="K557" s="2455"/>
      <c r="L557" s="2455"/>
      <c r="M557" s="2455"/>
      <c r="N557" s="2455"/>
      <c r="O557" s="2455"/>
      <c r="P557" s="2455"/>
      <c r="Q557" s="2455"/>
      <c r="R557" s="2455"/>
      <c r="S557" s="2455"/>
      <c r="T557" s="2455"/>
      <c r="U557" s="2455"/>
      <c r="V557" s="2455"/>
      <c r="W557" s="2455"/>
      <c r="X557" s="2455"/>
      <c r="Y557" s="2455"/>
      <c r="Z557" s="2455"/>
      <c r="AA557" s="2455"/>
    </row>
    <row r="558">
      <c r="A558" s="2455"/>
      <c r="B558" s="2455"/>
      <c r="C558" s="2455"/>
      <c r="D558" s="2455"/>
      <c r="E558" s="2455"/>
      <c r="F558" s="2455"/>
      <c r="G558" s="2455"/>
      <c r="H558" s="2455"/>
      <c r="I558" s="2455"/>
      <c r="J558" s="2455"/>
      <c r="K558" s="2455"/>
      <c r="L558" s="2455"/>
      <c r="M558" s="2455"/>
      <c r="N558" s="2455"/>
      <c r="O558" s="2455"/>
      <c r="P558" s="2455"/>
      <c r="Q558" s="2455"/>
      <c r="R558" s="2455"/>
      <c r="S558" s="2455"/>
      <c r="T558" s="2455"/>
      <c r="U558" s="2455"/>
      <c r="V558" s="2455"/>
      <c r="W558" s="2455"/>
      <c r="X558" s="2455"/>
      <c r="Y558" s="2455"/>
      <c r="Z558" s="2455"/>
      <c r="AA558" s="2455"/>
    </row>
    <row r="559">
      <c r="A559" s="2455"/>
      <c r="B559" s="2455"/>
      <c r="C559" s="2455"/>
      <c r="D559" s="2455"/>
      <c r="E559" s="2455"/>
      <c r="F559" s="2455"/>
      <c r="G559" s="2455"/>
      <c r="H559" s="2455"/>
      <c r="I559" s="2455"/>
      <c r="J559" s="2455"/>
      <c r="K559" s="2455"/>
      <c r="L559" s="2455"/>
      <c r="M559" s="2455"/>
      <c r="N559" s="2455"/>
      <c r="O559" s="2455"/>
      <c r="P559" s="2455"/>
      <c r="Q559" s="2455"/>
      <c r="R559" s="2455"/>
      <c r="S559" s="2455"/>
      <c r="T559" s="2455"/>
      <c r="U559" s="2455"/>
      <c r="V559" s="2455"/>
      <c r="W559" s="2455"/>
      <c r="X559" s="2455"/>
      <c r="Y559" s="2455"/>
      <c r="Z559" s="2455"/>
      <c r="AA559" s="2455"/>
    </row>
    <row r="560">
      <c r="A560" s="2455"/>
      <c r="B560" s="2455"/>
      <c r="C560" s="2455"/>
      <c r="D560" s="2455"/>
      <c r="E560" s="2455"/>
      <c r="F560" s="2455"/>
      <c r="G560" s="2455"/>
      <c r="H560" s="2455"/>
      <c r="I560" s="2455"/>
      <c r="J560" s="2455"/>
      <c r="K560" s="2455"/>
      <c r="L560" s="2455"/>
      <c r="M560" s="2455"/>
      <c r="N560" s="2455"/>
      <c r="O560" s="2455"/>
      <c r="P560" s="2455"/>
      <c r="Q560" s="2455"/>
      <c r="R560" s="2455"/>
      <c r="S560" s="2455"/>
      <c r="T560" s="2455"/>
      <c r="U560" s="2455"/>
      <c r="V560" s="2455"/>
      <c r="W560" s="2455"/>
      <c r="X560" s="2455"/>
      <c r="Y560" s="2455"/>
      <c r="Z560" s="2455"/>
      <c r="AA560" s="2455"/>
    </row>
    <row r="561">
      <c r="A561" s="2455"/>
      <c r="B561" s="2455"/>
      <c r="C561" s="2455"/>
      <c r="D561" s="2455"/>
      <c r="E561" s="2455"/>
      <c r="F561" s="2455"/>
      <c r="G561" s="2455"/>
      <c r="H561" s="2455"/>
      <c r="I561" s="2455"/>
      <c r="J561" s="2455"/>
      <c r="K561" s="2455"/>
      <c r="L561" s="2455"/>
      <c r="M561" s="2455"/>
      <c r="N561" s="2455"/>
      <c r="O561" s="2455"/>
      <c r="P561" s="2455"/>
      <c r="Q561" s="2455"/>
      <c r="R561" s="2455"/>
      <c r="S561" s="2455"/>
      <c r="T561" s="2455"/>
      <c r="U561" s="2455"/>
      <c r="V561" s="2455"/>
      <c r="W561" s="2455"/>
      <c r="X561" s="2455"/>
      <c r="Y561" s="2455"/>
      <c r="Z561" s="2455"/>
      <c r="AA561" s="2455"/>
    </row>
    <row r="562">
      <c r="A562" s="2455"/>
      <c r="B562" s="2455"/>
      <c r="C562" s="2455"/>
      <c r="D562" s="2455"/>
      <c r="E562" s="2455"/>
      <c r="F562" s="2455"/>
      <c r="G562" s="2455"/>
      <c r="H562" s="2455"/>
      <c r="I562" s="2455"/>
      <c r="J562" s="2455"/>
      <c r="K562" s="2455"/>
      <c r="L562" s="2455"/>
      <c r="M562" s="2455"/>
      <c r="N562" s="2455"/>
      <c r="O562" s="2455"/>
      <c r="P562" s="2455"/>
      <c r="Q562" s="2455"/>
      <c r="R562" s="2455"/>
      <c r="S562" s="2455"/>
      <c r="T562" s="2455"/>
      <c r="U562" s="2455"/>
      <c r="V562" s="2455"/>
      <c r="W562" s="2455"/>
      <c r="X562" s="2455"/>
      <c r="Y562" s="2455"/>
      <c r="Z562" s="2455"/>
      <c r="AA562" s="2455"/>
    </row>
    <row r="563">
      <c r="A563" s="2455"/>
      <c r="B563" s="2455"/>
      <c r="C563" s="2455"/>
      <c r="D563" s="2455"/>
      <c r="E563" s="2455"/>
      <c r="F563" s="2455"/>
      <c r="G563" s="2455"/>
      <c r="H563" s="2455"/>
      <c r="I563" s="2455"/>
      <c r="J563" s="2455"/>
      <c r="K563" s="2455"/>
      <c r="L563" s="2455"/>
      <c r="M563" s="2455"/>
      <c r="N563" s="2455"/>
      <c r="O563" s="2455"/>
      <c r="P563" s="2455"/>
      <c r="Q563" s="2455"/>
      <c r="R563" s="2455"/>
      <c r="S563" s="2455"/>
      <c r="T563" s="2455"/>
      <c r="U563" s="2455"/>
      <c r="V563" s="2455"/>
      <c r="W563" s="2455"/>
      <c r="X563" s="2455"/>
      <c r="Y563" s="2455"/>
      <c r="Z563" s="2455"/>
      <c r="AA563" s="2455"/>
    </row>
    <row r="564">
      <c r="A564" s="2455"/>
      <c r="B564" s="2455"/>
      <c r="C564" s="2455"/>
      <c r="D564" s="2455"/>
      <c r="E564" s="2455"/>
      <c r="F564" s="2455"/>
      <c r="G564" s="2455"/>
      <c r="H564" s="2455"/>
      <c r="I564" s="2455"/>
      <c r="J564" s="2455"/>
      <c r="K564" s="2455"/>
      <c r="L564" s="2455"/>
      <c r="M564" s="2455"/>
      <c r="N564" s="2455"/>
      <c r="O564" s="2455"/>
      <c r="P564" s="2455"/>
      <c r="Q564" s="2455"/>
      <c r="R564" s="2455"/>
      <c r="S564" s="2455"/>
      <c r="T564" s="2455"/>
      <c r="U564" s="2455"/>
      <c r="V564" s="2455"/>
      <c r="W564" s="2455"/>
      <c r="X564" s="2455"/>
      <c r="Y564" s="2455"/>
      <c r="Z564" s="2455"/>
      <c r="AA564" s="2455"/>
    </row>
    <row r="565">
      <c r="A565" s="2455"/>
      <c r="B565" s="2455"/>
      <c r="C565" s="2455"/>
      <c r="D565" s="2455"/>
      <c r="E565" s="2455"/>
      <c r="F565" s="2455"/>
      <c r="G565" s="2455"/>
      <c r="H565" s="2455"/>
      <c r="I565" s="2455"/>
      <c r="J565" s="2455"/>
      <c r="K565" s="2455"/>
      <c r="L565" s="2455"/>
      <c r="M565" s="2455"/>
      <c r="N565" s="2455"/>
      <c r="O565" s="2455"/>
      <c r="P565" s="2455"/>
      <c r="Q565" s="2455"/>
      <c r="R565" s="2455"/>
      <c r="S565" s="2455"/>
      <c r="T565" s="2455"/>
      <c r="U565" s="2455"/>
      <c r="V565" s="2455"/>
      <c r="W565" s="2455"/>
      <c r="X565" s="2455"/>
      <c r="Y565" s="2455"/>
      <c r="Z565" s="2455"/>
      <c r="AA565" s="2455"/>
    </row>
    <row r="566">
      <c r="A566" s="2455"/>
      <c r="B566" s="2455"/>
      <c r="C566" s="2455"/>
      <c r="D566" s="2455"/>
      <c r="E566" s="2455"/>
      <c r="F566" s="2455"/>
      <c r="G566" s="2455"/>
      <c r="H566" s="2455"/>
      <c r="I566" s="2455"/>
      <c r="J566" s="2455"/>
      <c r="K566" s="2455"/>
      <c r="L566" s="2455"/>
      <c r="M566" s="2455"/>
      <c r="N566" s="2455"/>
      <c r="O566" s="2455"/>
      <c r="P566" s="2455"/>
      <c r="Q566" s="2455"/>
      <c r="R566" s="2455"/>
      <c r="S566" s="2455"/>
      <c r="T566" s="2455"/>
      <c r="U566" s="2455"/>
      <c r="V566" s="2455"/>
      <c r="W566" s="2455"/>
      <c r="X566" s="2455"/>
      <c r="Y566" s="2455"/>
      <c r="Z566" s="2455"/>
      <c r="AA566" s="2455"/>
    </row>
    <row r="567">
      <c r="A567" s="2455"/>
      <c r="B567" s="2455"/>
      <c r="C567" s="2455"/>
      <c r="D567" s="2455"/>
      <c r="E567" s="2455"/>
      <c r="F567" s="2455"/>
      <c r="G567" s="2455"/>
      <c r="H567" s="2455"/>
      <c r="I567" s="2455"/>
      <c r="J567" s="2455"/>
      <c r="K567" s="2455"/>
      <c r="L567" s="2455"/>
      <c r="M567" s="2455"/>
      <c r="N567" s="2455"/>
      <c r="O567" s="2455"/>
      <c r="P567" s="2455"/>
      <c r="Q567" s="2455"/>
      <c r="R567" s="2455"/>
      <c r="S567" s="2455"/>
      <c r="T567" s="2455"/>
      <c r="U567" s="2455"/>
      <c r="V567" s="2455"/>
      <c r="W567" s="2455"/>
      <c r="X567" s="2455"/>
      <c r="Y567" s="2455"/>
      <c r="Z567" s="2455"/>
      <c r="AA567" s="2455"/>
    </row>
    <row r="568">
      <c r="A568" s="2455"/>
      <c r="B568" s="2455"/>
      <c r="C568" s="2455"/>
      <c r="D568" s="2455"/>
      <c r="E568" s="2455"/>
      <c r="F568" s="2455"/>
      <c r="G568" s="2455"/>
      <c r="H568" s="2455"/>
      <c r="I568" s="2455"/>
      <c r="J568" s="2455"/>
      <c r="K568" s="2455"/>
      <c r="L568" s="2455"/>
      <c r="M568" s="2455"/>
      <c r="N568" s="2455"/>
      <c r="O568" s="2455"/>
      <c r="P568" s="2455"/>
      <c r="Q568" s="2455"/>
      <c r="R568" s="2455"/>
      <c r="S568" s="2455"/>
      <c r="T568" s="2455"/>
      <c r="U568" s="2455"/>
      <c r="V568" s="2455"/>
      <c r="W568" s="2455"/>
      <c r="X568" s="2455"/>
      <c r="Y568" s="2455"/>
      <c r="Z568" s="2455"/>
      <c r="AA568" s="2455"/>
    </row>
    <row r="569">
      <c r="A569" s="2455"/>
      <c r="B569" s="2455"/>
      <c r="C569" s="2455"/>
      <c r="D569" s="2455"/>
      <c r="E569" s="2455"/>
      <c r="F569" s="2455"/>
      <c r="G569" s="2455"/>
      <c r="H569" s="2455"/>
      <c r="I569" s="2455"/>
      <c r="J569" s="2455"/>
      <c r="K569" s="2455"/>
      <c r="L569" s="2455"/>
      <c r="M569" s="2455"/>
      <c r="N569" s="2455"/>
      <c r="O569" s="2455"/>
      <c r="P569" s="2455"/>
      <c r="Q569" s="2455"/>
      <c r="R569" s="2455"/>
      <c r="S569" s="2455"/>
      <c r="T569" s="2455"/>
      <c r="U569" s="2455"/>
      <c r="V569" s="2455"/>
      <c r="W569" s="2455"/>
      <c r="X569" s="2455"/>
      <c r="Y569" s="2455"/>
      <c r="Z569" s="2455"/>
      <c r="AA569" s="2455"/>
    </row>
    <row r="570">
      <c r="A570" s="2455"/>
      <c r="B570" s="2455"/>
      <c r="C570" s="2455"/>
      <c r="D570" s="2455"/>
      <c r="E570" s="2455"/>
      <c r="F570" s="2455"/>
      <c r="G570" s="2455"/>
      <c r="H570" s="2455"/>
      <c r="I570" s="2455"/>
      <c r="J570" s="2455"/>
      <c r="K570" s="2455"/>
      <c r="L570" s="2455"/>
      <c r="M570" s="2455"/>
      <c r="N570" s="2455"/>
      <c r="O570" s="2455"/>
      <c r="P570" s="2455"/>
      <c r="Q570" s="2455"/>
      <c r="R570" s="2455"/>
      <c r="S570" s="2455"/>
      <c r="T570" s="2455"/>
      <c r="U570" s="2455"/>
      <c r="V570" s="2455"/>
      <c r="W570" s="2455"/>
      <c r="X570" s="2455"/>
      <c r="Y570" s="2455"/>
      <c r="Z570" s="2455"/>
      <c r="AA570" s="2455"/>
    </row>
    <row r="571">
      <c r="A571" s="2455"/>
      <c r="B571" s="2455"/>
      <c r="C571" s="2455"/>
      <c r="D571" s="2455"/>
      <c r="E571" s="2455"/>
      <c r="F571" s="2455"/>
      <c r="G571" s="2455"/>
      <c r="H571" s="2455"/>
      <c r="I571" s="2455"/>
      <c r="J571" s="2455"/>
      <c r="K571" s="2455"/>
      <c r="L571" s="2455"/>
      <c r="M571" s="2455"/>
      <c r="N571" s="2455"/>
      <c r="O571" s="2455"/>
      <c r="P571" s="2455"/>
      <c r="Q571" s="2455"/>
      <c r="R571" s="2455"/>
      <c r="S571" s="2455"/>
      <c r="T571" s="2455"/>
      <c r="U571" s="2455"/>
      <c r="V571" s="2455"/>
      <c r="W571" s="2455"/>
      <c r="X571" s="2455"/>
      <c r="Y571" s="2455"/>
      <c r="Z571" s="2455"/>
      <c r="AA571" s="2455"/>
    </row>
    <row r="572">
      <c r="A572" s="2455"/>
      <c r="B572" s="2455"/>
      <c r="C572" s="2455"/>
      <c r="D572" s="2455"/>
      <c r="E572" s="2455"/>
      <c r="F572" s="2455"/>
      <c r="G572" s="2455"/>
      <c r="H572" s="2455"/>
      <c r="I572" s="2455"/>
      <c r="J572" s="2455"/>
      <c r="K572" s="2455"/>
      <c r="L572" s="2455"/>
      <c r="M572" s="2455"/>
      <c r="N572" s="2455"/>
      <c r="O572" s="2455"/>
      <c r="P572" s="2455"/>
      <c r="Q572" s="2455"/>
      <c r="R572" s="2455"/>
      <c r="S572" s="2455"/>
      <c r="T572" s="2455"/>
      <c r="U572" s="2455"/>
      <c r="V572" s="2455"/>
      <c r="W572" s="2455"/>
      <c r="X572" s="2455"/>
      <c r="Y572" s="2455"/>
      <c r="Z572" s="2455"/>
      <c r="AA572" s="2455"/>
    </row>
    <row r="573">
      <c r="A573" s="2455"/>
      <c r="B573" s="2455"/>
      <c r="C573" s="2455"/>
      <c r="D573" s="2455"/>
      <c r="E573" s="2455"/>
      <c r="F573" s="2455"/>
      <c r="G573" s="2455"/>
      <c r="H573" s="2455"/>
      <c r="I573" s="2455"/>
      <c r="J573" s="2455"/>
      <c r="K573" s="2455"/>
      <c r="L573" s="2455"/>
      <c r="M573" s="2455"/>
      <c r="N573" s="2455"/>
      <c r="O573" s="2455"/>
      <c r="P573" s="2455"/>
      <c r="Q573" s="2455"/>
      <c r="R573" s="2455"/>
      <c r="S573" s="2455"/>
      <c r="T573" s="2455"/>
      <c r="U573" s="2455"/>
      <c r="V573" s="2455"/>
      <c r="W573" s="2455"/>
      <c r="X573" s="2455"/>
      <c r="Y573" s="2455"/>
      <c r="Z573" s="2455"/>
      <c r="AA573" s="2455"/>
    </row>
    <row r="574">
      <c r="A574" s="2455"/>
      <c r="B574" s="2455"/>
      <c r="C574" s="2455"/>
      <c r="D574" s="2455"/>
      <c r="E574" s="2455"/>
      <c r="F574" s="2455"/>
      <c r="G574" s="2455"/>
      <c r="H574" s="2455"/>
      <c r="I574" s="2455"/>
      <c r="J574" s="2455"/>
      <c r="K574" s="2455"/>
      <c r="L574" s="2455"/>
      <c r="M574" s="2455"/>
      <c r="N574" s="2455"/>
      <c r="O574" s="2455"/>
      <c r="P574" s="2455"/>
      <c r="Q574" s="2455"/>
      <c r="R574" s="2455"/>
      <c r="S574" s="2455"/>
      <c r="T574" s="2455"/>
      <c r="U574" s="2455"/>
      <c r="V574" s="2455"/>
      <c r="W574" s="2455"/>
      <c r="X574" s="2455"/>
      <c r="Y574" s="2455"/>
      <c r="Z574" s="2455"/>
      <c r="AA574" s="2455"/>
    </row>
    <row r="575">
      <c r="A575" s="2455"/>
      <c r="B575" s="2455"/>
      <c r="C575" s="2455"/>
      <c r="D575" s="2455"/>
      <c r="E575" s="2455"/>
      <c r="F575" s="2455"/>
      <c r="G575" s="2455"/>
      <c r="H575" s="2455"/>
      <c r="I575" s="2455"/>
      <c r="J575" s="2455"/>
      <c r="K575" s="2455"/>
      <c r="L575" s="2455"/>
      <c r="M575" s="2455"/>
      <c r="N575" s="2455"/>
      <c r="O575" s="2455"/>
      <c r="P575" s="2455"/>
      <c r="Q575" s="2455"/>
      <c r="R575" s="2455"/>
      <c r="S575" s="2455"/>
      <c r="T575" s="2455"/>
      <c r="U575" s="2455"/>
      <c r="V575" s="2455"/>
      <c r="W575" s="2455"/>
      <c r="X575" s="2455"/>
      <c r="Y575" s="2455"/>
      <c r="Z575" s="2455"/>
      <c r="AA575" s="2455"/>
    </row>
    <row r="576">
      <c r="A576" s="2455"/>
      <c r="B576" s="2455"/>
      <c r="C576" s="2455"/>
      <c r="D576" s="2455"/>
      <c r="E576" s="2455"/>
      <c r="F576" s="2455"/>
      <c r="G576" s="2455"/>
      <c r="H576" s="2455"/>
      <c r="I576" s="2455"/>
      <c r="J576" s="2455"/>
      <c r="K576" s="2455"/>
      <c r="L576" s="2455"/>
      <c r="M576" s="2455"/>
      <c r="N576" s="2455"/>
      <c r="O576" s="2455"/>
      <c r="P576" s="2455"/>
      <c r="Q576" s="2455"/>
      <c r="R576" s="2455"/>
      <c r="S576" s="2455"/>
      <c r="T576" s="2455"/>
      <c r="U576" s="2455"/>
      <c r="V576" s="2455"/>
      <c r="W576" s="2455"/>
      <c r="X576" s="2455"/>
      <c r="Y576" s="2455"/>
      <c r="Z576" s="2455"/>
      <c r="AA576" s="2455"/>
    </row>
    <row r="577">
      <c r="A577" s="2455"/>
      <c r="B577" s="2455"/>
      <c r="C577" s="2455"/>
      <c r="D577" s="2455"/>
      <c r="E577" s="2455"/>
      <c r="F577" s="2455"/>
      <c r="G577" s="2455"/>
      <c r="H577" s="2455"/>
      <c r="I577" s="2455"/>
      <c r="J577" s="2455"/>
      <c r="K577" s="2455"/>
      <c r="L577" s="2455"/>
      <c r="M577" s="2455"/>
      <c r="N577" s="2455"/>
      <c r="O577" s="2455"/>
      <c r="P577" s="2455"/>
      <c r="Q577" s="2455"/>
      <c r="R577" s="2455"/>
      <c r="S577" s="2455"/>
      <c r="T577" s="2455"/>
      <c r="U577" s="2455"/>
      <c r="V577" s="2455"/>
      <c r="W577" s="2455"/>
      <c r="X577" s="2455"/>
      <c r="Y577" s="2455"/>
      <c r="Z577" s="2455"/>
      <c r="AA577" s="2455"/>
    </row>
    <row r="578">
      <c r="A578" s="2455"/>
      <c r="B578" s="2455"/>
      <c r="C578" s="2455"/>
      <c r="D578" s="2455"/>
      <c r="E578" s="2455"/>
      <c r="F578" s="2455"/>
      <c r="G578" s="2455"/>
      <c r="H578" s="2455"/>
      <c r="I578" s="2455"/>
      <c r="J578" s="2455"/>
      <c r="K578" s="2455"/>
      <c r="L578" s="2455"/>
      <c r="M578" s="2455"/>
      <c r="N578" s="2455"/>
      <c r="O578" s="2455"/>
      <c r="P578" s="2455"/>
      <c r="Q578" s="2455"/>
      <c r="R578" s="2455"/>
      <c r="S578" s="2455"/>
      <c r="T578" s="2455"/>
      <c r="U578" s="2455"/>
      <c r="V578" s="2455"/>
      <c r="W578" s="2455"/>
      <c r="X578" s="2455"/>
      <c r="Y578" s="2455"/>
      <c r="Z578" s="2455"/>
      <c r="AA578" s="2455"/>
    </row>
    <row r="579">
      <c r="A579" s="2455"/>
      <c r="B579" s="2455"/>
      <c r="C579" s="2455"/>
      <c r="D579" s="2455"/>
      <c r="E579" s="2455"/>
      <c r="F579" s="2455"/>
      <c r="G579" s="2455"/>
      <c r="H579" s="2455"/>
      <c r="I579" s="2455"/>
      <c r="J579" s="2455"/>
      <c r="K579" s="2455"/>
      <c r="L579" s="2455"/>
      <c r="M579" s="2455"/>
      <c r="N579" s="2455"/>
      <c r="O579" s="2455"/>
      <c r="P579" s="2455"/>
      <c r="Q579" s="2455"/>
      <c r="R579" s="2455"/>
      <c r="S579" s="2455"/>
      <c r="T579" s="2455"/>
      <c r="U579" s="2455"/>
      <c r="V579" s="2455"/>
      <c r="W579" s="2455"/>
      <c r="X579" s="2455"/>
      <c r="Y579" s="2455"/>
      <c r="Z579" s="2455"/>
      <c r="AA579" s="2455"/>
    </row>
    <row r="580">
      <c r="A580" s="2455"/>
      <c r="B580" s="2455"/>
      <c r="C580" s="2455"/>
      <c r="D580" s="2455"/>
      <c r="E580" s="2455"/>
      <c r="F580" s="2455"/>
      <c r="G580" s="2455"/>
      <c r="H580" s="2455"/>
      <c r="I580" s="2455"/>
      <c r="J580" s="2455"/>
      <c r="K580" s="2455"/>
      <c r="L580" s="2455"/>
      <c r="M580" s="2455"/>
      <c r="N580" s="2455"/>
      <c r="O580" s="2455"/>
      <c r="P580" s="2455"/>
      <c r="Q580" s="2455"/>
      <c r="R580" s="2455"/>
      <c r="S580" s="2455"/>
      <c r="T580" s="2455"/>
      <c r="U580" s="2455"/>
      <c r="V580" s="2455"/>
      <c r="W580" s="2455"/>
      <c r="X580" s="2455"/>
      <c r="Y580" s="2455"/>
      <c r="Z580" s="2455"/>
      <c r="AA580" s="2455"/>
    </row>
    <row r="581">
      <c r="A581" s="2455"/>
      <c r="B581" s="2455"/>
      <c r="C581" s="2455"/>
      <c r="D581" s="2455"/>
      <c r="E581" s="2455"/>
      <c r="F581" s="2455"/>
      <c r="G581" s="2455"/>
      <c r="H581" s="2455"/>
      <c r="I581" s="2455"/>
      <c r="J581" s="2455"/>
      <c r="K581" s="2455"/>
      <c r="L581" s="2455"/>
      <c r="M581" s="2455"/>
      <c r="N581" s="2455"/>
      <c r="O581" s="2455"/>
      <c r="P581" s="2455"/>
      <c r="Q581" s="2455"/>
      <c r="R581" s="2455"/>
      <c r="S581" s="2455"/>
      <c r="T581" s="2455"/>
      <c r="U581" s="2455"/>
      <c r="V581" s="2455"/>
      <c r="W581" s="2455"/>
      <c r="X581" s="2455"/>
      <c r="Y581" s="2455"/>
      <c r="Z581" s="2455"/>
      <c r="AA581" s="2455"/>
    </row>
    <row r="582">
      <c r="A582" s="2455"/>
      <c r="B582" s="2455"/>
      <c r="C582" s="2455"/>
      <c r="D582" s="2455"/>
      <c r="E582" s="2455"/>
      <c r="F582" s="2455"/>
      <c r="G582" s="2455"/>
      <c r="H582" s="2455"/>
      <c r="I582" s="2455"/>
      <c r="J582" s="2455"/>
      <c r="K582" s="2455"/>
      <c r="L582" s="2455"/>
      <c r="M582" s="2455"/>
      <c r="N582" s="2455"/>
      <c r="O582" s="2455"/>
      <c r="P582" s="2455"/>
      <c r="Q582" s="2455"/>
      <c r="R582" s="2455"/>
      <c r="S582" s="2455"/>
      <c r="T582" s="2455"/>
      <c r="U582" s="2455"/>
      <c r="V582" s="2455"/>
      <c r="W582" s="2455"/>
      <c r="X582" s="2455"/>
      <c r="Y582" s="2455"/>
      <c r="Z582" s="2455"/>
      <c r="AA582" s="2455"/>
    </row>
    <row r="583">
      <c r="A583" s="2455"/>
      <c r="B583" s="2455"/>
      <c r="C583" s="2455"/>
      <c r="D583" s="2455"/>
      <c r="E583" s="2455"/>
      <c r="F583" s="2455"/>
      <c r="G583" s="2455"/>
      <c r="H583" s="2455"/>
      <c r="I583" s="2455"/>
      <c r="J583" s="2455"/>
      <c r="K583" s="2455"/>
      <c r="L583" s="2455"/>
      <c r="M583" s="2455"/>
      <c r="N583" s="2455"/>
      <c r="O583" s="2455"/>
      <c r="P583" s="2455"/>
      <c r="Q583" s="2455"/>
      <c r="R583" s="2455"/>
      <c r="S583" s="2455"/>
      <c r="T583" s="2455"/>
      <c r="U583" s="2455"/>
      <c r="V583" s="2455"/>
      <c r="W583" s="2455"/>
      <c r="X583" s="2455"/>
      <c r="Y583" s="2455"/>
      <c r="Z583" s="2455"/>
      <c r="AA583" s="2455"/>
    </row>
    <row r="584">
      <c r="A584" s="2455"/>
      <c r="B584" s="2455"/>
      <c r="C584" s="2455"/>
      <c r="D584" s="2455"/>
      <c r="E584" s="2455"/>
      <c r="F584" s="2455"/>
      <c r="G584" s="2455"/>
      <c r="H584" s="2455"/>
      <c r="I584" s="2455"/>
      <c r="J584" s="2455"/>
      <c r="K584" s="2455"/>
      <c r="L584" s="2455"/>
      <c r="M584" s="2455"/>
      <c r="N584" s="2455"/>
      <c r="O584" s="2455"/>
      <c r="P584" s="2455"/>
      <c r="Q584" s="2455"/>
      <c r="R584" s="2455"/>
      <c r="S584" s="2455"/>
      <c r="T584" s="2455"/>
      <c r="U584" s="2455"/>
      <c r="V584" s="2455"/>
      <c r="W584" s="2455"/>
      <c r="X584" s="2455"/>
      <c r="Y584" s="2455"/>
      <c r="Z584" s="2455"/>
      <c r="AA584" s="2455"/>
    </row>
    <row r="585">
      <c r="A585" s="2455"/>
      <c r="B585" s="2455"/>
      <c r="C585" s="2455"/>
      <c r="D585" s="2455"/>
      <c r="E585" s="2455"/>
      <c r="F585" s="2455"/>
      <c r="G585" s="2455"/>
      <c r="H585" s="2455"/>
      <c r="I585" s="2455"/>
      <c r="J585" s="2455"/>
      <c r="K585" s="2455"/>
      <c r="L585" s="2455"/>
      <c r="M585" s="2455"/>
      <c r="N585" s="2455"/>
      <c r="O585" s="2455"/>
      <c r="P585" s="2455"/>
      <c r="Q585" s="2455"/>
      <c r="R585" s="2455"/>
      <c r="S585" s="2455"/>
      <c r="T585" s="2455"/>
      <c r="U585" s="2455"/>
      <c r="V585" s="2455"/>
      <c r="W585" s="2455"/>
      <c r="X585" s="2455"/>
      <c r="Y585" s="2455"/>
      <c r="Z585" s="2455"/>
      <c r="AA585" s="2455"/>
    </row>
    <row r="586">
      <c r="A586" s="2455"/>
      <c r="B586" s="2455"/>
      <c r="C586" s="2455"/>
      <c r="D586" s="2455"/>
      <c r="E586" s="2455"/>
      <c r="F586" s="2455"/>
      <c r="G586" s="2455"/>
      <c r="H586" s="2455"/>
      <c r="I586" s="2455"/>
      <c r="J586" s="2455"/>
      <c r="K586" s="2455"/>
      <c r="L586" s="2455"/>
      <c r="M586" s="2455"/>
      <c r="N586" s="2455"/>
      <c r="O586" s="2455"/>
      <c r="P586" s="2455"/>
      <c r="Q586" s="2455"/>
      <c r="R586" s="2455"/>
      <c r="S586" s="2455"/>
      <c r="T586" s="2455"/>
      <c r="U586" s="2455"/>
      <c r="V586" s="2455"/>
      <c r="W586" s="2455"/>
      <c r="X586" s="2455"/>
      <c r="Y586" s="2455"/>
      <c r="Z586" s="2455"/>
      <c r="AA586" s="2455"/>
    </row>
    <row r="587">
      <c r="A587" s="2455"/>
      <c r="B587" s="2455"/>
      <c r="C587" s="2455"/>
      <c r="D587" s="2455"/>
      <c r="E587" s="2455"/>
      <c r="F587" s="2455"/>
      <c r="G587" s="2455"/>
      <c r="H587" s="2455"/>
      <c r="I587" s="2455"/>
      <c r="J587" s="2455"/>
      <c r="K587" s="2455"/>
      <c r="L587" s="2455"/>
      <c r="M587" s="2455"/>
      <c r="N587" s="2455"/>
      <c r="O587" s="2455"/>
      <c r="P587" s="2455"/>
      <c r="Q587" s="2455"/>
      <c r="R587" s="2455"/>
      <c r="S587" s="2455"/>
      <c r="T587" s="2455"/>
      <c r="U587" s="2455"/>
      <c r="V587" s="2455"/>
      <c r="W587" s="2455"/>
      <c r="X587" s="2455"/>
      <c r="Y587" s="2455"/>
      <c r="Z587" s="2455"/>
      <c r="AA587" s="2455"/>
    </row>
    <row r="588">
      <c r="A588" s="2455"/>
      <c r="B588" s="2455"/>
      <c r="C588" s="2455"/>
      <c r="D588" s="2455"/>
      <c r="E588" s="2455"/>
      <c r="F588" s="2455"/>
      <c r="G588" s="2455"/>
      <c r="H588" s="2455"/>
      <c r="I588" s="2455"/>
      <c r="J588" s="2455"/>
      <c r="K588" s="2455"/>
      <c r="L588" s="2455"/>
      <c r="M588" s="2455"/>
      <c r="N588" s="2455"/>
      <c r="O588" s="2455"/>
      <c r="P588" s="2455"/>
      <c r="Q588" s="2455"/>
      <c r="R588" s="2455"/>
      <c r="S588" s="2455"/>
      <c r="T588" s="2455"/>
      <c r="U588" s="2455"/>
      <c r="V588" s="2455"/>
      <c r="W588" s="2455"/>
      <c r="X588" s="2455"/>
      <c r="Y588" s="2455"/>
      <c r="Z588" s="2455"/>
      <c r="AA588" s="2455"/>
    </row>
    <row r="589">
      <c r="A589" s="2455"/>
      <c r="B589" s="2455"/>
      <c r="C589" s="2455"/>
      <c r="D589" s="2455"/>
      <c r="E589" s="2455"/>
      <c r="F589" s="2455"/>
      <c r="G589" s="2455"/>
      <c r="H589" s="2455"/>
      <c r="I589" s="2455"/>
      <c r="J589" s="2455"/>
      <c r="K589" s="2455"/>
      <c r="L589" s="2455"/>
      <c r="M589" s="2455"/>
      <c r="N589" s="2455"/>
      <c r="O589" s="2455"/>
      <c r="P589" s="2455"/>
      <c r="Q589" s="2455"/>
      <c r="R589" s="2455"/>
      <c r="S589" s="2455"/>
      <c r="T589" s="2455"/>
      <c r="U589" s="2455"/>
      <c r="V589" s="2455"/>
      <c r="W589" s="2455"/>
      <c r="X589" s="2455"/>
      <c r="Y589" s="2455"/>
      <c r="Z589" s="2455"/>
      <c r="AA589" s="2455"/>
    </row>
    <row r="590">
      <c r="A590" s="2455"/>
      <c r="B590" s="2455"/>
      <c r="C590" s="2455"/>
      <c r="D590" s="2455"/>
      <c r="E590" s="2455"/>
      <c r="F590" s="2455"/>
      <c r="G590" s="2455"/>
      <c r="H590" s="2455"/>
      <c r="I590" s="2455"/>
      <c r="J590" s="2455"/>
      <c r="K590" s="2455"/>
      <c r="L590" s="2455"/>
      <c r="M590" s="2455"/>
      <c r="N590" s="2455"/>
      <c r="O590" s="2455"/>
      <c r="P590" s="2455"/>
      <c r="Q590" s="2455"/>
      <c r="R590" s="2455"/>
      <c r="S590" s="2455"/>
      <c r="T590" s="2455"/>
      <c r="U590" s="2455"/>
      <c r="V590" s="2455"/>
      <c r="W590" s="2455"/>
      <c r="X590" s="2455"/>
      <c r="Y590" s="2455"/>
      <c r="Z590" s="2455"/>
      <c r="AA590" s="2455"/>
    </row>
    <row r="591">
      <c r="A591" s="2455"/>
      <c r="B591" s="2455"/>
      <c r="C591" s="2455"/>
      <c r="D591" s="2455"/>
      <c r="E591" s="2455"/>
      <c r="F591" s="2455"/>
      <c r="G591" s="2455"/>
      <c r="H591" s="2455"/>
      <c r="I591" s="2455"/>
      <c r="J591" s="2455"/>
      <c r="K591" s="2455"/>
      <c r="L591" s="2455"/>
      <c r="M591" s="2455"/>
      <c r="N591" s="2455"/>
      <c r="O591" s="2455"/>
      <c r="P591" s="2455"/>
      <c r="Q591" s="2455"/>
      <c r="R591" s="2455"/>
      <c r="S591" s="2455"/>
      <c r="T591" s="2455"/>
      <c r="U591" s="2455"/>
      <c r="V591" s="2455"/>
      <c r="W591" s="2455"/>
      <c r="X591" s="2455"/>
      <c r="Y591" s="2455"/>
      <c r="Z591" s="2455"/>
      <c r="AA591" s="2455"/>
    </row>
    <row r="592">
      <c r="A592" s="2455"/>
      <c r="B592" s="2455"/>
      <c r="C592" s="2455"/>
      <c r="D592" s="2455"/>
      <c r="E592" s="2455"/>
      <c r="F592" s="2455"/>
      <c r="G592" s="2455"/>
      <c r="H592" s="2455"/>
      <c r="I592" s="2455"/>
      <c r="J592" s="2455"/>
      <c r="K592" s="2455"/>
      <c r="L592" s="2455"/>
      <c r="M592" s="2455"/>
      <c r="N592" s="2455"/>
      <c r="O592" s="2455"/>
      <c r="P592" s="2455"/>
      <c r="Q592" s="2455"/>
      <c r="R592" s="2455"/>
      <c r="S592" s="2455"/>
      <c r="T592" s="2455"/>
      <c r="U592" s="2455"/>
      <c r="V592" s="2455"/>
      <c r="W592" s="2455"/>
      <c r="X592" s="2455"/>
      <c r="Y592" s="2455"/>
      <c r="Z592" s="2455"/>
      <c r="AA592" s="2455"/>
    </row>
    <row r="593">
      <c r="A593" s="2455"/>
      <c r="B593" s="2455"/>
      <c r="C593" s="2455"/>
      <c r="D593" s="2455"/>
      <c r="E593" s="2455"/>
      <c r="F593" s="2455"/>
      <c r="G593" s="2455"/>
      <c r="H593" s="2455"/>
      <c r="I593" s="2455"/>
      <c r="J593" s="2455"/>
      <c r="K593" s="2455"/>
      <c r="L593" s="2455"/>
      <c r="M593" s="2455"/>
      <c r="N593" s="2455"/>
      <c r="O593" s="2455"/>
      <c r="P593" s="2455"/>
      <c r="Q593" s="2455"/>
      <c r="R593" s="2455"/>
      <c r="S593" s="2455"/>
      <c r="T593" s="2455"/>
      <c r="U593" s="2455"/>
      <c r="V593" s="2455"/>
      <c r="W593" s="2455"/>
      <c r="X593" s="2455"/>
      <c r="Y593" s="2455"/>
      <c r="Z593" s="2455"/>
      <c r="AA593" s="2455"/>
    </row>
    <row r="594">
      <c r="A594" s="2455"/>
      <c r="B594" s="2455"/>
      <c r="C594" s="2455"/>
      <c r="D594" s="2455"/>
      <c r="E594" s="2455"/>
      <c r="F594" s="2455"/>
      <c r="G594" s="2455"/>
      <c r="H594" s="2455"/>
      <c r="I594" s="2455"/>
      <c r="J594" s="2455"/>
      <c r="K594" s="2455"/>
      <c r="L594" s="2455"/>
      <c r="M594" s="2455"/>
      <c r="N594" s="2455"/>
      <c r="O594" s="2455"/>
      <c r="P594" s="2455"/>
      <c r="Q594" s="2455"/>
      <c r="R594" s="2455"/>
      <c r="S594" s="2455"/>
      <c r="T594" s="2455"/>
      <c r="U594" s="2455"/>
      <c r="V594" s="2455"/>
      <c r="W594" s="2455"/>
      <c r="X594" s="2455"/>
      <c r="Y594" s="2455"/>
      <c r="Z594" s="2455"/>
      <c r="AA594" s="2455"/>
    </row>
    <row r="595">
      <c r="A595" s="2455"/>
      <c r="B595" s="2455"/>
      <c r="C595" s="2455"/>
      <c r="D595" s="2455"/>
      <c r="E595" s="2455"/>
      <c r="F595" s="2455"/>
      <c r="G595" s="2455"/>
      <c r="H595" s="2455"/>
      <c r="I595" s="2455"/>
      <c r="J595" s="2455"/>
      <c r="K595" s="2455"/>
      <c r="L595" s="2455"/>
      <c r="M595" s="2455"/>
      <c r="N595" s="2455"/>
      <c r="O595" s="2455"/>
      <c r="P595" s="2455"/>
      <c r="Q595" s="2455"/>
      <c r="R595" s="2455"/>
      <c r="S595" s="2455"/>
      <c r="T595" s="2455"/>
      <c r="U595" s="2455"/>
      <c r="V595" s="2455"/>
      <c r="W595" s="2455"/>
      <c r="X595" s="2455"/>
      <c r="Y595" s="2455"/>
      <c r="Z595" s="2455"/>
      <c r="AA595" s="2455"/>
    </row>
    <row r="596">
      <c r="A596" s="2455"/>
      <c r="B596" s="2455"/>
      <c r="C596" s="2455"/>
      <c r="D596" s="2455"/>
      <c r="E596" s="2455"/>
      <c r="F596" s="2455"/>
      <c r="G596" s="2455"/>
      <c r="H596" s="2455"/>
      <c r="I596" s="2455"/>
      <c r="J596" s="2455"/>
      <c r="K596" s="2455"/>
      <c r="L596" s="2455"/>
      <c r="M596" s="2455"/>
      <c r="N596" s="2455"/>
      <c r="O596" s="2455"/>
      <c r="P596" s="2455"/>
      <c r="Q596" s="2455"/>
      <c r="R596" s="2455"/>
      <c r="S596" s="2455"/>
      <c r="T596" s="2455"/>
      <c r="U596" s="2455"/>
      <c r="V596" s="2455"/>
      <c r="W596" s="2455"/>
      <c r="X596" s="2455"/>
      <c r="Y596" s="2455"/>
      <c r="Z596" s="2455"/>
      <c r="AA596" s="2455"/>
    </row>
    <row r="597">
      <c r="A597" s="2455"/>
      <c r="B597" s="2455"/>
      <c r="C597" s="2455"/>
      <c r="D597" s="2455"/>
      <c r="E597" s="2455"/>
      <c r="F597" s="2455"/>
      <c r="G597" s="2455"/>
      <c r="H597" s="2455"/>
      <c r="I597" s="2455"/>
      <c r="J597" s="2455"/>
      <c r="K597" s="2455"/>
      <c r="L597" s="2455"/>
      <c r="M597" s="2455"/>
      <c r="N597" s="2455"/>
      <c r="O597" s="2455"/>
      <c r="P597" s="2455"/>
      <c r="Q597" s="2455"/>
      <c r="R597" s="2455"/>
      <c r="S597" s="2455"/>
      <c r="T597" s="2455"/>
      <c r="U597" s="2455"/>
      <c r="V597" s="2455"/>
      <c r="W597" s="2455"/>
      <c r="X597" s="2455"/>
      <c r="Y597" s="2455"/>
      <c r="Z597" s="2455"/>
      <c r="AA597" s="2455"/>
    </row>
    <row r="598">
      <c r="A598" s="2455"/>
      <c r="B598" s="2455"/>
      <c r="C598" s="2455"/>
      <c r="D598" s="2455"/>
      <c r="E598" s="2455"/>
      <c r="F598" s="2455"/>
      <c r="G598" s="2455"/>
      <c r="H598" s="2455"/>
      <c r="I598" s="2455"/>
      <c r="J598" s="2455"/>
      <c r="K598" s="2455"/>
      <c r="L598" s="2455"/>
      <c r="M598" s="2455"/>
      <c r="N598" s="2455"/>
      <c r="O598" s="2455"/>
      <c r="P598" s="2455"/>
      <c r="Q598" s="2455"/>
      <c r="R598" s="2455"/>
      <c r="S598" s="2455"/>
      <c r="T598" s="2455"/>
      <c r="U598" s="2455"/>
      <c r="V598" s="2455"/>
      <c r="W598" s="2455"/>
      <c r="X598" s="2455"/>
      <c r="Y598" s="2455"/>
      <c r="Z598" s="2455"/>
      <c r="AA598" s="2455"/>
    </row>
    <row r="599">
      <c r="A599" s="2455"/>
      <c r="B599" s="2455"/>
      <c r="C599" s="2455"/>
      <c r="D599" s="2455"/>
      <c r="E599" s="2455"/>
      <c r="F599" s="2455"/>
      <c r="G599" s="2455"/>
      <c r="H599" s="2455"/>
      <c r="I599" s="2455"/>
      <c r="J599" s="2455"/>
      <c r="K599" s="2455"/>
      <c r="L599" s="2455"/>
      <c r="M599" s="2455"/>
      <c r="N599" s="2455"/>
      <c r="O599" s="2455"/>
      <c r="P599" s="2455"/>
      <c r="Q599" s="2455"/>
      <c r="R599" s="2455"/>
      <c r="S599" s="2455"/>
      <c r="T599" s="2455"/>
      <c r="U599" s="2455"/>
      <c r="V599" s="2455"/>
      <c r="W599" s="2455"/>
      <c r="X599" s="2455"/>
      <c r="Y599" s="2455"/>
      <c r="Z599" s="2455"/>
      <c r="AA599" s="2455"/>
    </row>
    <row r="600">
      <c r="A600" s="2455"/>
      <c r="B600" s="2455"/>
      <c r="C600" s="2455"/>
      <c r="D600" s="2455"/>
      <c r="E600" s="2455"/>
      <c r="F600" s="2455"/>
      <c r="G600" s="2455"/>
      <c r="H600" s="2455"/>
      <c r="I600" s="2455"/>
      <c r="J600" s="2455"/>
      <c r="K600" s="2455"/>
      <c r="L600" s="2455"/>
      <c r="M600" s="2455"/>
      <c r="N600" s="2455"/>
      <c r="O600" s="2455"/>
      <c r="P600" s="2455"/>
      <c r="Q600" s="2455"/>
      <c r="R600" s="2455"/>
      <c r="S600" s="2455"/>
      <c r="T600" s="2455"/>
      <c r="U600" s="2455"/>
      <c r="V600" s="2455"/>
      <c r="W600" s="2455"/>
      <c r="X600" s="2455"/>
      <c r="Y600" s="2455"/>
      <c r="Z600" s="2455"/>
      <c r="AA600" s="2455"/>
    </row>
    <row r="601">
      <c r="A601" s="2455"/>
      <c r="B601" s="2455"/>
      <c r="C601" s="2455"/>
      <c r="D601" s="2455"/>
      <c r="E601" s="2455"/>
      <c r="F601" s="2455"/>
      <c r="G601" s="2455"/>
      <c r="H601" s="2455"/>
      <c r="I601" s="2455"/>
      <c r="J601" s="2455"/>
      <c r="K601" s="2455"/>
      <c r="L601" s="2455"/>
      <c r="M601" s="2455"/>
      <c r="N601" s="2455"/>
      <c r="O601" s="2455"/>
      <c r="P601" s="2455"/>
      <c r="Q601" s="2455"/>
      <c r="R601" s="2455"/>
      <c r="S601" s="2455"/>
      <c r="T601" s="2455"/>
      <c r="U601" s="2455"/>
      <c r="V601" s="2455"/>
      <c r="W601" s="2455"/>
      <c r="X601" s="2455"/>
      <c r="Y601" s="2455"/>
      <c r="Z601" s="2455"/>
      <c r="AA601" s="2455"/>
    </row>
    <row r="602">
      <c r="A602" s="2455"/>
      <c r="B602" s="2455"/>
      <c r="C602" s="2455"/>
      <c r="D602" s="2455"/>
      <c r="E602" s="2455"/>
      <c r="F602" s="2455"/>
      <c r="G602" s="2455"/>
      <c r="H602" s="2455"/>
      <c r="I602" s="2455"/>
      <c r="J602" s="2455"/>
      <c r="K602" s="2455"/>
      <c r="L602" s="2455"/>
      <c r="M602" s="2455"/>
      <c r="N602" s="2455"/>
      <c r="O602" s="2455"/>
      <c r="P602" s="2455"/>
      <c r="Q602" s="2455"/>
      <c r="R602" s="2455"/>
      <c r="S602" s="2455"/>
      <c r="T602" s="2455"/>
      <c r="U602" s="2455"/>
      <c r="V602" s="2455"/>
      <c r="W602" s="2455"/>
      <c r="X602" s="2455"/>
      <c r="Y602" s="2455"/>
      <c r="Z602" s="2455"/>
      <c r="AA602" s="2455"/>
    </row>
    <row r="603">
      <c r="A603" s="2455"/>
      <c r="B603" s="2455"/>
      <c r="C603" s="2455"/>
      <c r="D603" s="2455"/>
      <c r="E603" s="2455"/>
      <c r="F603" s="2455"/>
      <c r="G603" s="2455"/>
      <c r="H603" s="2455"/>
      <c r="I603" s="2455"/>
      <c r="J603" s="2455"/>
      <c r="K603" s="2455"/>
      <c r="L603" s="2455"/>
      <c r="M603" s="2455"/>
      <c r="N603" s="2455"/>
      <c r="O603" s="2455"/>
      <c r="P603" s="2455"/>
      <c r="Q603" s="2455"/>
      <c r="R603" s="2455"/>
      <c r="S603" s="2455"/>
      <c r="T603" s="2455"/>
      <c r="U603" s="2455"/>
      <c r="V603" s="2455"/>
      <c r="W603" s="2455"/>
      <c r="X603" s="2455"/>
      <c r="Y603" s="2455"/>
      <c r="Z603" s="2455"/>
      <c r="AA603" s="2455"/>
    </row>
    <row r="604">
      <c r="A604" s="2455"/>
      <c r="B604" s="2455"/>
      <c r="C604" s="2455"/>
      <c r="D604" s="2455"/>
      <c r="E604" s="2455"/>
      <c r="F604" s="2455"/>
      <c r="G604" s="2455"/>
      <c r="H604" s="2455"/>
      <c r="I604" s="2455"/>
      <c r="J604" s="2455"/>
      <c r="K604" s="2455"/>
      <c r="L604" s="2455"/>
      <c r="M604" s="2455"/>
      <c r="N604" s="2455"/>
      <c r="O604" s="2455"/>
      <c r="P604" s="2455"/>
      <c r="Q604" s="2455"/>
      <c r="R604" s="2455"/>
      <c r="S604" s="2455"/>
      <c r="T604" s="2455"/>
      <c r="U604" s="2455"/>
      <c r="V604" s="2455"/>
      <c r="W604" s="2455"/>
      <c r="X604" s="2455"/>
      <c r="Y604" s="2455"/>
      <c r="Z604" s="2455"/>
      <c r="AA604" s="2455"/>
    </row>
    <row r="605">
      <c r="A605" s="2455"/>
      <c r="B605" s="2455"/>
      <c r="C605" s="2455"/>
      <c r="D605" s="2455"/>
      <c r="E605" s="2455"/>
      <c r="F605" s="2455"/>
      <c r="G605" s="2455"/>
      <c r="H605" s="2455"/>
      <c r="I605" s="2455"/>
      <c r="J605" s="2455"/>
      <c r="K605" s="2455"/>
      <c r="L605" s="2455"/>
      <c r="M605" s="2455"/>
      <c r="N605" s="2455"/>
      <c r="O605" s="2455"/>
      <c r="P605" s="2455"/>
      <c r="Q605" s="2455"/>
      <c r="R605" s="2455"/>
      <c r="S605" s="2455"/>
      <c r="T605" s="2455"/>
      <c r="U605" s="2455"/>
      <c r="V605" s="2455"/>
      <c r="W605" s="2455"/>
      <c r="X605" s="2455"/>
      <c r="Y605" s="2455"/>
      <c r="Z605" s="2455"/>
      <c r="AA605" s="2455"/>
    </row>
    <row r="606">
      <c r="A606" s="2455"/>
      <c r="B606" s="2455"/>
      <c r="C606" s="2455"/>
      <c r="D606" s="2455"/>
      <c r="E606" s="2455"/>
      <c r="F606" s="2455"/>
      <c r="G606" s="2455"/>
      <c r="H606" s="2455"/>
      <c r="I606" s="2455"/>
      <c r="J606" s="2455"/>
      <c r="K606" s="2455"/>
      <c r="L606" s="2455"/>
      <c r="M606" s="2455"/>
      <c r="N606" s="2455"/>
      <c r="O606" s="2455"/>
      <c r="P606" s="2455"/>
      <c r="Q606" s="2455"/>
      <c r="R606" s="2455"/>
      <c r="S606" s="2455"/>
      <c r="T606" s="2455"/>
      <c r="U606" s="2455"/>
      <c r="V606" s="2455"/>
      <c r="W606" s="2455"/>
      <c r="X606" s="2455"/>
      <c r="Y606" s="2455"/>
      <c r="Z606" s="2455"/>
      <c r="AA606" s="2455"/>
    </row>
    <row r="607">
      <c r="A607" s="2455"/>
      <c r="B607" s="2455"/>
      <c r="C607" s="2455"/>
      <c r="D607" s="2455"/>
      <c r="E607" s="2455"/>
      <c r="F607" s="2455"/>
      <c r="G607" s="2455"/>
      <c r="H607" s="2455"/>
      <c r="I607" s="2455"/>
      <c r="J607" s="2455"/>
      <c r="K607" s="2455"/>
      <c r="L607" s="2455"/>
      <c r="M607" s="2455"/>
      <c r="N607" s="2455"/>
      <c r="O607" s="2455"/>
      <c r="P607" s="2455"/>
      <c r="Q607" s="2455"/>
      <c r="R607" s="2455"/>
      <c r="S607" s="2455"/>
      <c r="T607" s="2455"/>
      <c r="U607" s="2455"/>
      <c r="V607" s="2455"/>
      <c r="W607" s="2455"/>
      <c r="X607" s="2455"/>
      <c r="Y607" s="2455"/>
      <c r="Z607" s="2455"/>
      <c r="AA607" s="2455"/>
    </row>
    <row r="608">
      <c r="A608" s="2455"/>
      <c r="B608" s="2455"/>
      <c r="C608" s="2455"/>
      <c r="D608" s="2455"/>
      <c r="E608" s="2455"/>
      <c r="F608" s="2455"/>
      <c r="G608" s="2455"/>
      <c r="H608" s="2455"/>
      <c r="I608" s="2455"/>
      <c r="J608" s="2455"/>
      <c r="K608" s="2455"/>
      <c r="L608" s="2455"/>
      <c r="M608" s="2455"/>
      <c r="N608" s="2455"/>
      <c r="O608" s="2455"/>
      <c r="P608" s="2455"/>
      <c r="Q608" s="2455"/>
      <c r="R608" s="2455"/>
      <c r="S608" s="2455"/>
      <c r="T608" s="2455"/>
      <c r="U608" s="2455"/>
      <c r="V608" s="2455"/>
      <c r="W608" s="2455"/>
      <c r="X608" s="2455"/>
      <c r="Y608" s="2455"/>
      <c r="Z608" s="2455"/>
      <c r="AA608" s="2455"/>
    </row>
    <row r="609">
      <c r="A609" s="2455"/>
      <c r="B609" s="2455"/>
      <c r="C609" s="2455"/>
      <c r="D609" s="2455"/>
      <c r="E609" s="2455"/>
      <c r="F609" s="2455"/>
      <c r="G609" s="2455"/>
      <c r="H609" s="2455"/>
      <c r="I609" s="2455"/>
      <c r="J609" s="2455"/>
      <c r="K609" s="2455"/>
      <c r="L609" s="2455"/>
      <c r="M609" s="2455"/>
      <c r="N609" s="2455"/>
      <c r="O609" s="2455"/>
      <c r="P609" s="2455"/>
      <c r="Q609" s="2455"/>
      <c r="R609" s="2455"/>
      <c r="S609" s="2455"/>
      <c r="T609" s="2455"/>
      <c r="U609" s="2455"/>
      <c r="V609" s="2455"/>
      <c r="W609" s="2455"/>
      <c r="X609" s="2455"/>
      <c r="Y609" s="2455"/>
      <c r="Z609" s="2455"/>
      <c r="AA609" s="2455"/>
    </row>
    <row r="610">
      <c r="A610" s="2455"/>
      <c r="B610" s="2455"/>
      <c r="C610" s="2455"/>
      <c r="D610" s="2455"/>
      <c r="E610" s="2455"/>
      <c r="F610" s="2455"/>
      <c r="G610" s="2455"/>
      <c r="H610" s="2455"/>
      <c r="I610" s="2455"/>
      <c r="J610" s="2455"/>
      <c r="K610" s="2455"/>
      <c r="L610" s="2455"/>
      <c r="M610" s="2455"/>
      <c r="N610" s="2455"/>
      <c r="O610" s="2455"/>
      <c r="P610" s="2455"/>
      <c r="Q610" s="2455"/>
      <c r="R610" s="2455"/>
      <c r="S610" s="2455"/>
      <c r="T610" s="2455"/>
      <c r="U610" s="2455"/>
      <c r="V610" s="2455"/>
      <c r="W610" s="2455"/>
      <c r="X610" s="2455"/>
      <c r="Y610" s="2455"/>
      <c r="Z610" s="2455"/>
      <c r="AA610" s="2455"/>
    </row>
    <row r="611">
      <c r="A611" s="2455"/>
      <c r="B611" s="2455"/>
      <c r="C611" s="2455"/>
      <c r="D611" s="2455"/>
      <c r="E611" s="2455"/>
      <c r="F611" s="2455"/>
      <c r="G611" s="2455"/>
      <c r="H611" s="2455"/>
      <c r="I611" s="2455"/>
      <c r="J611" s="2455"/>
      <c r="K611" s="2455"/>
      <c r="L611" s="2455"/>
      <c r="M611" s="2455"/>
      <c r="N611" s="2455"/>
      <c r="O611" s="2455"/>
      <c r="P611" s="2455"/>
      <c r="Q611" s="2455"/>
      <c r="R611" s="2455"/>
      <c r="S611" s="2455"/>
      <c r="T611" s="2455"/>
      <c r="U611" s="2455"/>
      <c r="V611" s="2455"/>
      <c r="W611" s="2455"/>
      <c r="X611" s="2455"/>
      <c r="Y611" s="2455"/>
      <c r="Z611" s="2455"/>
      <c r="AA611" s="2455"/>
    </row>
    <row r="612">
      <c r="A612" s="2455"/>
      <c r="B612" s="2455"/>
      <c r="C612" s="2455"/>
      <c r="D612" s="2455"/>
      <c r="E612" s="2455"/>
      <c r="F612" s="2455"/>
      <c r="G612" s="2455"/>
      <c r="H612" s="2455"/>
      <c r="I612" s="2455"/>
      <c r="J612" s="2455"/>
      <c r="K612" s="2455"/>
      <c r="L612" s="2455"/>
      <c r="M612" s="2455"/>
      <c r="N612" s="2455"/>
      <c r="O612" s="2455"/>
      <c r="P612" s="2455"/>
      <c r="Q612" s="2455"/>
      <c r="R612" s="2455"/>
      <c r="S612" s="2455"/>
      <c r="T612" s="2455"/>
      <c r="U612" s="2455"/>
      <c r="V612" s="2455"/>
      <c r="W612" s="2455"/>
      <c r="X612" s="2455"/>
      <c r="Y612" s="2455"/>
      <c r="Z612" s="2455"/>
      <c r="AA612" s="2455"/>
    </row>
    <row r="613">
      <c r="A613" s="2455"/>
      <c r="B613" s="2455"/>
      <c r="C613" s="2455"/>
      <c r="D613" s="2455"/>
      <c r="E613" s="2455"/>
      <c r="F613" s="2455"/>
      <c r="G613" s="2455"/>
      <c r="H613" s="2455"/>
      <c r="I613" s="2455"/>
      <c r="J613" s="2455"/>
      <c r="K613" s="2455"/>
      <c r="L613" s="2455"/>
      <c r="M613" s="2455"/>
      <c r="N613" s="2455"/>
      <c r="O613" s="2455"/>
      <c r="P613" s="2455"/>
      <c r="Q613" s="2455"/>
      <c r="R613" s="2455"/>
      <c r="S613" s="2455"/>
      <c r="T613" s="2455"/>
      <c r="U613" s="2455"/>
      <c r="V613" s="2455"/>
      <c r="W613" s="2455"/>
      <c r="X613" s="2455"/>
      <c r="Y613" s="2455"/>
      <c r="Z613" s="2455"/>
      <c r="AA613" s="2455"/>
    </row>
    <row r="614">
      <c r="A614" s="2455"/>
      <c r="B614" s="2455"/>
      <c r="C614" s="2455"/>
      <c r="D614" s="2455"/>
      <c r="E614" s="2455"/>
      <c r="F614" s="2455"/>
      <c r="G614" s="2455"/>
      <c r="H614" s="2455"/>
      <c r="I614" s="2455"/>
      <c r="J614" s="2455"/>
      <c r="K614" s="2455"/>
      <c r="L614" s="2455"/>
      <c r="M614" s="2455"/>
      <c r="N614" s="2455"/>
      <c r="O614" s="2455"/>
      <c r="P614" s="2455"/>
      <c r="Q614" s="2455"/>
      <c r="R614" s="2455"/>
      <c r="S614" s="2455"/>
      <c r="T614" s="2455"/>
      <c r="U614" s="2455"/>
      <c r="V614" s="2455"/>
      <c r="W614" s="2455"/>
      <c r="X614" s="2455"/>
      <c r="Y614" s="2455"/>
      <c r="Z614" s="2455"/>
      <c r="AA614" s="2455"/>
    </row>
    <row r="615">
      <c r="A615" s="2455"/>
      <c r="B615" s="2455"/>
      <c r="C615" s="2455"/>
      <c r="D615" s="2455"/>
      <c r="E615" s="2455"/>
      <c r="F615" s="2455"/>
      <c r="G615" s="2455"/>
      <c r="H615" s="2455"/>
      <c r="I615" s="2455"/>
      <c r="J615" s="2455"/>
      <c r="K615" s="2455"/>
      <c r="L615" s="2455"/>
      <c r="M615" s="2455"/>
      <c r="N615" s="2455"/>
      <c r="O615" s="2455"/>
      <c r="P615" s="2455"/>
      <c r="Q615" s="2455"/>
      <c r="R615" s="2455"/>
      <c r="S615" s="2455"/>
      <c r="T615" s="2455"/>
      <c r="U615" s="2455"/>
      <c r="V615" s="2455"/>
      <c r="W615" s="2455"/>
      <c r="X615" s="2455"/>
      <c r="Y615" s="2455"/>
      <c r="Z615" s="2455"/>
      <c r="AA615" s="2455"/>
    </row>
    <row r="616">
      <c r="A616" s="2455"/>
      <c r="B616" s="2455"/>
      <c r="C616" s="2455"/>
      <c r="D616" s="2455"/>
      <c r="E616" s="2455"/>
      <c r="F616" s="2455"/>
      <c r="G616" s="2455"/>
      <c r="H616" s="2455"/>
      <c r="I616" s="2455"/>
      <c r="J616" s="2455"/>
      <c r="K616" s="2455"/>
      <c r="L616" s="2455"/>
      <c r="M616" s="2455"/>
      <c r="N616" s="2455"/>
      <c r="O616" s="2455"/>
      <c r="P616" s="2455"/>
      <c r="Q616" s="2455"/>
      <c r="R616" s="2455"/>
      <c r="S616" s="2455"/>
      <c r="T616" s="2455"/>
      <c r="U616" s="2455"/>
      <c r="V616" s="2455"/>
      <c r="W616" s="2455"/>
      <c r="X616" s="2455"/>
      <c r="Y616" s="2455"/>
      <c r="Z616" s="2455"/>
      <c r="AA616" s="2455"/>
    </row>
    <row r="617">
      <c r="A617" s="2455"/>
      <c r="B617" s="2455"/>
      <c r="C617" s="2455"/>
      <c r="D617" s="2455"/>
      <c r="E617" s="2455"/>
      <c r="F617" s="2455"/>
      <c r="G617" s="2455"/>
      <c r="H617" s="2455"/>
      <c r="I617" s="2455"/>
      <c r="J617" s="2455"/>
      <c r="K617" s="2455"/>
      <c r="L617" s="2455"/>
      <c r="M617" s="2455"/>
      <c r="N617" s="2455"/>
      <c r="O617" s="2455"/>
      <c r="P617" s="2455"/>
      <c r="Q617" s="2455"/>
      <c r="R617" s="2455"/>
      <c r="S617" s="2455"/>
      <c r="T617" s="2455"/>
      <c r="U617" s="2455"/>
      <c r="V617" s="2455"/>
      <c r="W617" s="2455"/>
      <c r="X617" s="2455"/>
      <c r="Y617" s="2455"/>
      <c r="Z617" s="2455"/>
      <c r="AA617" s="2455"/>
    </row>
    <row r="618">
      <c r="A618" s="2455"/>
      <c r="B618" s="2455"/>
      <c r="C618" s="2455"/>
      <c r="D618" s="2455"/>
      <c r="E618" s="2455"/>
      <c r="F618" s="2455"/>
      <c r="G618" s="2455"/>
      <c r="H618" s="2455"/>
      <c r="I618" s="2455"/>
      <c r="J618" s="2455"/>
      <c r="K618" s="2455"/>
      <c r="L618" s="2455"/>
      <c r="M618" s="2455"/>
      <c r="N618" s="2455"/>
      <c r="O618" s="2455"/>
      <c r="P618" s="2455"/>
      <c r="Q618" s="2455"/>
      <c r="R618" s="2455"/>
      <c r="S618" s="2455"/>
      <c r="T618" s="2455"/>
      <c r="U618" s="2455"/>
      <c r="V618" s="2455"/>
      <c r="W618" s="2455"/>
      <c r="X618" s="2455"/>
      <c r="Y618" s="2455"/>
      <c r="Z618" s="2455"/>
      <c r="AA618" s="2455"/>
    </row>
    <row r="619">
      <c r="A619" s="2455"/>
      <c r="B619" s="2455"/>
      <c r="C619" s="2455"/>
      <c r="D619" s="2455"/>
      <c r="E619" s="2455"/>
      <c r="F619" s="2455"/>
      <c r="G619" s="2455"/>
      <c r="H619" s="2455"/>
      <c r="I619" s="2455"/>
      <c r="J619" s="2455"/>
      <c r="K619" s="2455"/>
      <c r="L619" s="2455"/>
      <c r="M619" s="2455"/>
      <c r="N619" s="2455"/>
      <c r="O619" s="2455"/>
      <c r="P619" s="2455"/>
      <c r="Q619" s="2455"/>
      <c r="R619" s="2455"/>
      <c r="S619" s="2455"/>
      <c r="T619" s="2455"/>
      <c r="U619" s="2455"/>
      <c r="V619" s="2455"/>
      <c r="W619" s="2455"/>
      <c r="X619" s="2455"/>
      <c r="Y619" s="2455"/>
      <c r="Z619" s="2455"/>
      <c r="AA619" s="2455"/>
    </row>
    <row r="620">
      <c r="A620" s="2455"/>
      <c r="B620" s="2455"/>
      <c r="C620" s="2455"/>
      <c r="D620" s="2455"/>
      <c r="E620" s="2455"/>
      <c r="F620" s="2455"/>
      <c r="G620" s="2455"/>
      <c r="H620" s="2455"/>
      <c r="I620" s="2455"/>
      <c r="J620" s="2455"/>
      <c r="K620" s="2455"/>
      <c r="L620" s="2455"/>
      <c r="M620" s="2455"/>
      <c r="N620" s="2455"/>
      <c r="O620" s="2455"/>
      <c r="P620" s="2455"/>
      <c r="Q620" s="2455"/>
      <c r="R620" s="2455"/>
      <c r="S620" s="2455"/>
      <c r="T620" s="2455"/>
      <c r="U620" s="2455"/>
      <c r="V620" s="2455"/>
      <c r="W620" s="2455"/>
      <c r="X620" s="2455"/>
      <c r="Y620" s="2455"/>
      <c r="Z620" s="2455"/>
      <c r="AA620" s="2455"/>
    </row>
    <row r="621">
      <c r="A621" s="2455"/>
      <c r="B621" s="2455"/>
      <c r="C621" s="2455"/>
      <c r="D621" s="2455"/>
      <c r="E621" s="2455"/>
      <c r="F621" s="2455"/>
      <c r="G621" s="2455"/>
      <c r="H621" s="2455"/>
      <c r="I621" s="2455"/>
      <c r="J621" s="2455"/>
      <c r="K621" s="2455"/>
      <c r="L621" s="2455"/>
      <c r="M621" s="2455"/>
      <c r="N621" s="2455"/>
      <c r="O621" s="2455"/>
      <c r="P621" s="2455"/>
      <c r="Q621" s="2455"/>
      <c r="R621" s="2455"/>
      <c r="S621" s="2455"/>
      <c r="T621" s="2455"/>
      <c r="U621" s="2455"/>
      <c r="V621" s="2455"/>
      <c r="W621" s="2455"/>
      <c r="X621" s="2455"/>
      <c r="Y621" s="2455"/>
      <c r="Z621" s="2455"/>
      <c r="AA621" s="2455"/>
    </row>
    <row r="622">
      <c r="A622" s="2455"/>
      <c r="B622" s="2455"/>
      <c r="C622" s="2455"/>
      <c r="D622" s="2455"/>
      <c r="E622" s="2455"/>
      <c r="F622" s="2455"/>
      <c r="G622" s="2455"/>
      <c r="H622" s="2455"/>
      <c r="I622" s="2455"/>
      <c r="J622" s="2455"/>
      <c r="K622" s="2455"/>
      <c r="L622" s="2455"/>
      <c r="M622" s="2455"/>
      <c r="N622" s="2455"/>
      <c r="O622" s="2455"/>
      <c r="P622" s="2455"/>
      <c r="Q622" s="2455"/>
      <c r="R622" s="2455"/>
      <c r="S622" s="2455"/>
      <c r="T622" s="2455"/>
      <c r="U622" s="2455"/>
      <c r="V622" s="2455"/>
      <c r="W622" s="2455"/>
      <c r="X622" s="2455"/>
      <c r="Y622" s="2455"/>
      <c r="Z622" s="2455"/>
      <c r="AA622" s="2455"/>
    </row>
    <row r="623">
      <c r="A623" s="2455"/>
      <c r="B623" s="2455"/>
      <c r="C623" s="2455"/>
      <c r="D623" s="2455"/>
      <c r="E623" s="2455"/>
      <c r="F623" s="2455"/>
      <c r="G623" s="2455"/>
      <c r="H623" s="2455"/>
      <c r="I623" s="2455"/>
      <c r="J623" s="2455"/>
      <c r="K623" s="2455"/>
      <c r="L623" s="2455"/>
      <c r="M623" s="2455"/>
      <c r="N623" s="2455"/>
      <c r="O623" s="2455"/>
      <c r="P623" s="2455"/>
      <c r="Q623" s="2455"/>
      <c r="R623" s="2455"/>
      <c r="S623" s="2455"/>
      <c r="T623" s="2455"/>
      <c r="U623" s="2455"/>
      <c r="V623" s="2455"/>
      <c r="W623" s="2455"/>
      <c r="X623" s="2455"/>
      <c r="Y623" s="2455"/>
      <c r="Z623" s="2455"/>
      <c r="AA623" s="2455"/>
    </row>
    <row r="624">
      <c r="A624" s="2455"/>
      <c r="B624" s="2455"/>
      <c r="C624" s="2455"/>
      <c r="D624" s="2455"/>
      <c r="E624" s="2455"/>
      <c r="F624" s="2455"/>
      <c r="G624" s="2455"/>
      <c r="H624" s="2455"/>
      <c r="I624" s="2455"/>
      <c r="J624" s="2455"/>
      <c r="K624" s="2455"/>
      <c r="L624" s="2455"/>
      <c r="M624" s="2455"/>
      <c r="N624" s="2455"/>
      <c r="O624" s="2455"/>
      <c r="P624" s="2455"/>
      <c r="Q624" s="2455"/>
      <c r="R624" s="2455"/>
      <c r="S624" s="2455"/>
      <c r="T624" s="2455"/>
      <c r="U624" s="2455"/>
      <c r="V624" s="2455"/>
      <c r="W624" s="2455"/>
      <c r="X624" s="2455"/>
      <c r="Y624" s="2455"/>
      <c r="Z624" s="2455"/>
      <c r="AA624" s="2455"/>
    </row>
    <row r="625">
      <c r="A625" s="2455"/>
      <c r="B625" s="2455"/>
      <c r="C625" s="2455"/>
      <c r="D625" s="2455"/>
      <c r="E625" s="2455"/>
      <c r="F625" s="2455"/>
      <c r="G625" s="2455"/>
      <c r="H625" s="2455"/>
      <c r="I625" s="2455"/>
      <c r="J625" s="2455"/>
      <c r="K625" s="2455"/>
      <c r="L625" s="2455"/>
      <c r="M625" s="2455"/>
      <c r="N625" s="2455"/>
      <c r="O625" s="2455"/>
      <c r="P625" s="2455"/>
      <c r="Q625" s="2455"/>
      <c r="R625" s="2455"/>
      <c r="S625" s="2455"/>
      <c r="T625" s="2455"/>
      <c r="U625" s="2455"/>
      <c r="V625" s="2455"/>
      <c r="W625" s="2455"/>
      <c r="X625" s="2455"/>
      <c r="Y625" s="2455"/>
      <c r="Z625" s="2455"/>
      <c r="AA625" s="2455"/>
    </row>
    <row r="626">
      <c r="A626" s="2455"/>
      <c r="B626" s="2455"/>
      <c r="C626" s="2455"/>
      <c r="D626" s="2455"/>
      <c r="E626" s="2455"/>
      <c r="F626" s="2455"/>
      <c r="G626" s="2455"/>
      <c r="H626" s="2455"/>
      <c r="I626" s="2455"/>
      <c r="J626" s="2455"/>
      <c r="K626" s="2455"/>
      <c r="L626" s="2455"/>
      <c r="M626" s="2455"/>
      <c r="N626" s="2455"/>
      <c r="O626" s="2455"/>
      <c r="P626" s="2455"/>
      <c r="Q626" s="2455"/>
      <c r="R626" s="2455"/>
      <c r="S626" s="2455"/>
      <c r="T626" s="2455"/>
      <c r="U626" s="2455"/>
      <c r="V626" s="2455"/>
      <c r="W626" s="2455"/>
      <c r="X626" s="2455"/>
      <c r="Y626" s="2455"/>
      <c r="Z626" s="2455"/>
      <c r="AA626" s="2455"/>
    </row>
    <row r="627">
      <c r="A627" s="2455"/>
      <c r="B627" s="2455"/>
      <c r="C627" s="2455"/>
      <c r="D627" s="2455"/>
      <c r="E627" s="2455"/>
      <c r="F627" s="2455"/>
      <c r="G627" s="2455"/>
      <c r="H627" s="2455"/>
      <c r="I627" s="2455"/>
      <c r="J627" s="2455"/>
      <c r="K627" s="2455"/>
      <c r="L627" s="2455"/>
      <c r="M627" s="2455"/>
      <c r="N627" s="2455"/>
      <c r="O627" s="2455"/>
      <c r="P627" s="2455"/>
      <c r="Q627" s="2455"/>
      <c r="R627" s="2455"/>
      <c r="S627" s="2455"/>
      <c r="T627" s="2455"/>
      <c r="U627" s="2455"/>
      <c r="V627" s="2455"/>
      <c r="W627" s="2455"/>
      <c r="X627" s="2455"/>
      <c r="Y627" s="2455"/>
      <c r="Z627" s="2455"/>
      <c r="AA627" s="2455"/>
    </row>
    <row r="628">
      <c r="A628" s="2455"/>
      <c r="B628" s="2455"/>
      <c r="C628" s="2455"/>
      <c r="D628" s="2455"/>
      <c r="E628" s="2455"/>
      <c r="F628" s="2455"/>
      <c r="G628" s="2455"/>
      <c r="H628" s="2455"/>
      <c r="I628" s="2455"/>
      <c r="J628" s="2455"/>
      <c r="K628" s="2455"/>
      <c r="L628" s="2455"/>
      <c r="M628" s="2455"/>
      <c r="N628" s="2455"/>
      <c r="O628" s="2455"/>
      <c r="P628" s="2455"/>
      <c r="Q628" s="2455"/>
      <c r="R628" s="2455"/>
      <c r="S628" s="2455"/>
      <c r="T628" s="2455"/>
      <c r="U628" s="2455"/>
      <c r="V628" s="2455"/>
      <c r="W628" s="2455"/>
      <c r="X628" s="2455"/>
      <c r="Y628" s="2455"/>
      <c r="Z628" s="2455"/>
      <c r="AA628" s="2455"/>
    </row>
    <row r="629">
      <c r="A629" s="2455"/>
      <c r="B629" s="2455"/>
      <c r="C629" s="2455"/>
      <c r="D629" s="2455"/>
      <c r="E629" s="2455"/>
      <c r="F629" s="2455"/>
      <c r="G629" s="2455"/>
      <c r="H629" s="2455"/>
      <c r="I629" s="2455"/>
      <c r="J629" s="2455"/>
      <c r="K629" s="2455"/>
      <c r="L629" s="2455"/>
      <c r="M629" s="2455"/>
      <c r="N629" s="2455"/>
      <c r="O629" s="2455"/>
      <c r="P629" s="2455"/>
      <c r="Q629" s="2455"/>
      <c r="R629" s="2455"/>
      <c r="S629" s="2455"/>
      <c r="T629" s="2455"/>
      <c r="U629" s="2455"/>
      <c r="V629" s="2455"/>
      <c r="W629" s="2455"/>
      <c r="X629" s="2455"/>
      <c r="Y629" s="2455"/>
      <c r="Z629" s="2455"/>
      <c r="AA629" s="2455"/>
    </row>
    <row r="630">
      <c r="A630" s="2455"/>
      <c r="B630" s="2455"/>
      <c r="C630" s="2455"/>
      <c r="D630" s="2455"/>
      <c r="E630" s="2455"/>
      <c r="F630" s="2455"/>
      <c r="G630" s="2455"/>
      <c r="H630" s="2455"/>
      <c r="I630" s="2455"/>
      <c r="J630" s="2455"/>
      <c r="K630" s="2455"/>
      <c r="L630" s="2455"/>
      <c r="M630" s="2455"/>
      <c r="N630" s="2455"/>
      <c r="O630" s="2455"/>
      <c r="P630" s="2455"/>
      <c r="Q630" s="2455"/>
      <c r="R630" s="2455"/>
      <c r="S630" s="2455"/>
      <c r="T630" s="2455"/>
      <c r="U630" s="2455"/>
      <c r="V630" s="2455"/>
      <c r="W630" s="2455"/>
      <c r="X630" s="2455"/>
      <c r="Y630" s="2455"/>
      <c r="Z630" s="2455"/>
      <c r="AA630" s="2455"/>
    </row>
    <row r="631">
      <c r="A631" s="2455"/>
      <c r="B631" s="2455"/>
      <c r="C631" s="2455"/>
      <c r="D631" s="2455"/>
      <c r="E631" s="2455"/>
      <c r="F631" s="2455"/>
      <c r="G631" s="2455"/>
      <c r="H631" s="2455"/>
      <c r="I631" s="2455"/>
      <c r="J631" s="2455"/>
      <c r="K631" s="2455"/>
      <c r="L631" s="2455"/>
      <c r="M631" s="2455"/>
      <c r="N631" s="2455"/>
      <c r="O631" s="2455"/>
      <c r="P631" s="2455"/>
      <c r="Q631" s="2455"/>
      <c r="R631" s="2455"/>
      <c r="S631" s="2455"/>
      <c r="T631" s="2455"/>
      <c r="U631" s="2455"/>
      <c r="V631" s="2455"/>
      <c r="W631" s="2455"/>
      <c r="X631" s="2455"/>
      <c r="Y631" s="2455"/>
      <c r="Z631" s="2455"/>
      <c r="AA631" s="2455"/>
    </row>
    <row r="632">
      <c r="A632" s="2455"/>
      <c r="B632" s="2455"/>
      <c r="C632" s="2455"/>
      <c r="D632" s="2455"/>
      <c r="E632" s="2455"/>
      <c r="F632" s="2455"/>
      <c r="G632" s="2455"/>
      <c r="H632" s="2455"/>
      <c r="I632" s="2455"/>
      <c r="J632" s="2455"/>
      <c r="K632" s="2455"/>
      <c r="L632" s="2455"/>
      <c r="M632" s="2455"/>
      <c r="N632" s="2455"/>
      <c r="O632" s="2455"/>
      <c r="P632" s="2455"/>
      <c r="Q632" s="2455"/>
      <c r="R632" s="2455"/>
      <c r="S632" s="2455"/>
      <c r="T632" s="2455"/>
      <c r="U632" s="2455"/>
      <c r="V632" s="2455"/>
      <c r="W632" s="2455"/>
      <c r="X632" s="2455"/>
      <c r="Y632" s="2455"/>
      <c r="Z632" s="2455"/>
      <c r="AA632" s="2455"/>
    </row>
    <row r="633">
      <c r="A633" s="2455"/>
      <c r="B633" s="2455"/>
      <c r="C633" s="2455"/>
      <c r="D633" s="2455"/>
      <c r="E633" s="2455"/>
      <c r="F633" s="2455"/>
      <c r="G633" s="2455"/>
      <c r="H633" s="2455"/>
      <c r="I633" s="2455"/>
      <c r="J633" s="2455"/>
      <c r="K633" s="2455"/>
      <c r="L633" s="2455"/>
      <c r="M633" s="2455"/>
      <c r="N633" s="2455"/>
      <c r="O633" s="2455"/>
      <c r="P633" s="2455"/>
      <c r="Q633" s="2455"/>
      <c r="R633" s="2455"/>
      <c r="S633" s="2455"/>
      <c r="T633" s="2455"/>
      <c r="U633" s="2455"/>
      <c r="V633" s="2455"/>
      <c r="W633" s="2455"/>
      <c r="X633" s="2455"/>
      <c r="Y633" s="2455"/>
      <c r="Z633" s="2455"/>
      <c r="AA633" s="2455"/>
    </row>
    <row r="634">
      <c r="A634" s="2455"/>
      <c r="B634" s="2455"/>
      <c r="C634" s="2455"/>
      <c r="D634" s="2455"/>
      <c r="E634" s="2455"/>
      <c r="F634" s="2455"/>
      <c r="G634" s="2455"/>
      <c r="H634" s="2455"/>
      <c r="I634" s="2455"/>
      <c r="J634" s="2455"/>
      <c r="K634" s="2455"/>
      <c r="L634" s="2455"/>
      <c r="M634" s="2455"/>
      <c r="N634" s="2455"/>
      <c r="O634" s="2455"/>
      <c r="P634" s="2455"/>
      <c r="Q634" s="2455"/>
      <c r="R634" s="2455"/>
      <c r="S634" s="2455"/>
      <c r="T634" s="2455"/>
      <c r="U634" s="2455"/>
      <c r="V634" s="2455"/>
      <c r="W634" s="2455"/>
      <c r="X634" s="2455"/>
      <c r="Y634" s="2455"/>
      <c r="Z634" s="2455"/>
      <c r="AA634" s="2455"/>
    </row>
    <row r="635">
      <c r="A635" s="2455"/>
      <c r="B635" s="2455"/>
      <c r="C635" s="2455"/>
      <c r="D635" s="2455"/>
      <c r="E635" s="2455"/>
      <c r="F635" s="2455"/>
      <c r="G635" s="2455"/>
      <c r="H635" s="2455"/>
      <c r="I635" s="2455"/>
      <c r="J635" s="2455"/>
      <c r="K635" s="2455"/>
      <c r="L635" s="2455"/>
      <c r="M635" s="2455"/>
      <c r="N635" s="2455"/>
      <c r="O635" s="2455"/>
      <c r="P635" s="2455"/>
      <c r="Q635" s="2455"/>
      <c r="R635" s="2455"/>
      <c r="S635" s="2455"/>
      <c r="T635" s="2455"/>
      <c r="U635" s="2455"/>
      <c r="V635" s="2455"/>
      <c r="W635" s="2455"/>
      <c r="X635" s="2455"/>
      <c r="Y635" s="2455"/>
      <c r="Z635" s="2455"/>
      <c r="AA635" s="2455"/>
    </row>
    <row r="636">
      <c r="A636" s="2455"/>
      <c r="B636" s="2455"/>
      <c r="C636" s="2455"/>
      <c r="D636" s="2455"/>
      <c r="E636" s="2455"/>
      <c r="F636" s="2455"/>
      <c r="G636" s="2455"/>
      <c r="H636" s="2455"/>
      <c r="I636" s="2455"/>
      <c r="J636" s="2455"/>
      <c r="K636" s="2455"/>
      <c r="L636" s="2455"/>
      <c r="M636" s="2455"/>
      <c r="N636" s="2455"/>
      <c r="O636" s="2455"/>
      <c r="P636" s="2455"/>
      <c r="Q636" s="2455"/>
      <c r="R636" s="2455"/>
      <c r="S636" s="2455"/>
      <c r="T636" s="2455"/>
      <c r="U636" s="2455"/>
      <c r="V636" s="2455"/>
      <c r="W636" s="2455"/>
      <c r="X636" s="2455"/>
      <c r="Y636" s="2455"/>
      <c r="Z636" s="2455"/>
      <c r="AA636" s="2455"/>
    </row>
    <row r="637">
      <c r="A637" s="2455"/>
      <c r="B637" s="2455"/>
      <c r="C637" s="2455"/>
      <c r="D637" s="2455"/>
      <c r="E637" s="2455"/>
      <c r="F637" s="2455"/>
      <c r="G637" s="2455"/>
      <c r="H637" s="2455"/>
      <c r="I637" s="2455"/>
      <c r="J637" s="2455"/>
      <c r="K637" s="2455"/>
      <c r="L637" s="2455"/>
      <c r="M637" s="2455"/>
      <c r="N637" s="2455"/>
      <c r="O637" s="2455"/>
      <c r="P637" s="2455"/>
      <c r="Q637" s="2455"/>
      <c r="R637" s="2455"/>
      <c r="S637" s="2455"/>
      <c r="T637" s="2455"/>
      <c r="U637" s="2455"/>
      <c r="V637" s="2455"/>
      <c r="W637" s="2455"/>
      <c r="X637" s="2455"/>
      <c r="Y637" s="2455"/>
      <c r="Z637" s="2455"/>
      <c r="AA637" s="2455"/>
    </row>
    <row r="638">
      <c r="A638" s="2455"/>
      <c r="B638" s="2455"/>
      <c r="C638" s="2455"/>
      <c r="D638" s="2455"/>
      <c r="E638" s="2455"/>
      <c r="F638" s="2455"/>
      <c r="G638" s="2455"/>
      <c r="H638" s="2455"/>
      <c r="I638" s="2455"/>
      <c r="J638" s="2455"/>
      <c r="K638" s="2455"/>
      <c r="L638" s="2455"/>
      <c r="M638" s="2455"/>
      <c r="N638" s="2455"/>
      <c r="O638" s="2455"/>
      <c r="P638" s="2455"/>
      <c r="Q638" s="2455"/>
      <c r="R638" s="2455"/>
      <c r="S638" s="2455"/>
      <c r="T638" s="2455"/>
      <c r="U638" s="2455"/>
      <c r="V638" s="2455"/>
      <c r="W638" s="2455"/>
      <c r="X638" s="2455"/>
      <c r="Y638" s="2455"/>
      <c r="Z638" s="2455"/>
      <c r="AA638" s="2455"/>
    </row>
    <row r="639">
      <c r="A639" s="2455"/>
      <c r="B639" s="2455"/>
      <c r="C639" s="2455"/>
      <c r="D639" s="2455"/>
      <c r="E639" s="2455"/>
      <c r="F639" s="2455"/>
      <c r="G639" s="2455"/>
      <c r="H639" s="2455"/>
      <c r="I639" s="2455"/>
      <c r="J639" s="2455"/>
      <c r="K639" s="2455"/>
      <c r="L639" s="2455"/>
      <c r="M639" s="2455"/>
      <c r="N639" s="2455"/>
      <c r="O639" s="2455"/>
      <c r="P639" s="2455"/>
      <c r="Q639" s="2455"/>
      <c r="R639" s="2455"/>
      <c r="S639" s="2455"/>
      <c r="T639" s="2455"/>
      <c r="U639" s="2455"/>
      <c r="V639" s="2455"/>
      <c r="W639" s="2455"/>
      <c r="X639" s="2455"/>
      <c r="Y639" s="2455"/>
      <c r="Z639" s="2455"/>
      <c r="AA639" s="2455"/>
    </row>
    <row r="640">
      <c r="A640" s="2455"/>
      <c r="B640" s="2455"/>
      <c r="C640" s="2455"/>
      <c r="D640" s="2455"/>
      <c r="E640" s="2455"/>
      <c r="F640" s="2455"/>
      <c r="G640" s="2455"/>
      <c r="H640" s="2455"/>
      <c r="I640" s="2455"/>
      <c r="J640" s="2455"/>
      <c r="K640" s="2455"/>
      <c r="L640" s="2455"/>
      <c r="M640" s="2455"/>
      <c r="N640" s="2455"/>
      <c r="O640" s="2455"/>
      <c r="P640" s="2455"/>
      <c r="Q640" s="2455"/>
      <c r="R640" s="2455"/>
      <c r="S640" s="2455"/>
      <c r="T640" s="2455"/>
      <c r="U640" s="2455"/>
      <c r="V640" s="2455"/>
      <c r="W640" s="2455"/>
      <c r="X640" s="2455"/>
      <c r="Y640" s="2455"/>
      <c r="Z640" s="2455"/>
      <c r="AA640" s="2455"/>
    </row>
    <row r="641">
      <c r="A641" s="2455"/>
      <c r="B641" s="2455"/>
      <c r="C641" s="2455"/>
      <c r="D641" s="2455"/>
      <c r="E641" s="2455"/>
      <c r="F641" s="2455"/>
      <c r="G641" s="2455"/>
      <c r="H641" s="2455"/>
      <c r="I641" s="2455"/>
      <c r="J641" s="2455"/>
      <c r="K641" s="2455"/>
      <c r="L641" s="2455"/>
      <c r="M641" s="2455"/>
      <c r="N641" s="2455"/>
      <c r="O641" s="2455"/>
      <c r="P641" s="2455"/>
      <c r="Q641" s="2455"/>
      <c r="R641" s="2455"/>
      <c r="S641" s="2455"/>
      <c r="T641" s="2455"/>
      <c r="U641" s="2455"/>
      <c r="V641" s="2455"/>
      <c r="W641" s="2455"/>
      <c r="X641" s="2455"/>
      <c r="Y641" s="2455"/>
      <c r="Z641" s="2455"/>
      <c r="AA641" s="2455"/>
    </row>
    <row r="642">
      <c r="A642" s="2455"/>
      <c r="B642" s="2455"/>
      <c r="C642" s="2455"/>
      <c r="D642" s="2455"/>
      <c r="E642" s="2455"/>
      <c r="F642" s="2455"/>
      <c r="G642" s="2455"/>
      <c r="H642" s="2455"/>
      <c r="I642" s="2455"/>
      <c r="J642" s="2455"/>
      <c r="K642" s="2455"/>
      <c r="L642" s="2455"/>
      <c r="M642" s="2455"/>
      <c r="N642" s="2455"/>
      <c r="O642" s="2455"/>
      <c r="P642" s="2455"/>
      <c r="Q642" s="2455"/>
      <c r="R642" s="2455"/>
      <c r="S642" s="2455"/>
      <c r="T642" s="2455"/>
      <c r="U642" s="2455"/>
      <c r="V642" s="2455"/>
      <c r="W642" s="2455"/>
      <c r="X642" s="2455"/>
      <c r="Y642" s="2455"/>
      <c r="Z642" s="2455"/>
      <c r="AA642" s="2455"/>
    </row>
    <row r="643">
      <c r="A643" s="2455"/>
      <c r="B643" s="2455"/>
      <c r="C643" s="2455"/>
      <c r="D643" s="2455"/>
      <c r="E643" s="2455"/>
      <c r="F643" s="2455"/>
      <c r="G643" s="2455"/>
      <c r="H643" s="2455"/>
      <c r="I643" s="2455"/>
      <c r="J643" s="2455"/>
      <c r="K643" s="2455"/>
      <c r="L643" s="2455"/>
      <c r="M643" s="2455"/>
      <c r="N643" s="2455"/>
      <c r="O643" s="2455"/>
      <c r="P643" s="2455"/>
      <c r="Q643" s="2455"/>
      <c r="R643" s="2455"/>
      <c r="S643" s="2455"/>
      <c r="T643" s="2455"/>
      <c r="U643" s="2455"/>
      <c r="V643" s="2455"/>
      <c r="W643" s="2455"/>
      <c r="X643" s="2455"/>
      <c r="Y643" s="2455"/>
      <c r="Z643" s="2455"/>
      <c r="AA643" s="2455"/>
    </row>
    <row r="644">
      <c r="A644" s="2455"/>
      <c r="B644" s="2455"/>
      <c r="C644" s="2455"/>
      <c r="D644" s="2455"/>
      <c r="E644" s="2455"/>
      <c r="F644" s="2455"/>
      <c r="G644" s="2455"/>
      <c r="H644" s="2455"/>
      <c r="I644" s="2455"/>
      <c r="J644" s="2455"/>
      <c r="K644" s="2455"/>
      <c r="L644" s="2455"/>
      <c r="M644" s="2455"/>
      <c r="N644" s="2455"/>
      <c r="O644" s="2455"/>
      <c r="P644" s="2455"/>
      <c r="Q644" s="2455"/>
      <c r="R644" s="2455"/>
      <c r="S644" s="2455"/>
      <c r="T644" s="2455"/>
      <c r="U644" s="2455"/>
      <c r="V644" s="2455"/>
      <c r="W644" s="2455"/>
      <c r="X644" s="2455"/>
      <c r="Y644" s="2455"/>
      <c r="Z644" s="2455"/>
      <c r="AA644" s="2455"/>
    </row>
    <row r="645">
      <c r="A645" s="2455"/>
      <c r="B645" s="2455"/>
      <c r="C645" s="2455"/>
      <c r="D645" s="2455"/>
      <c r="E645" s="2455"/>
      <c r="F645" s="2455"/>
      <c r="G645" s="2455"/>
      <c r="H645" s="2455"/>
      <c r="I645" s="2455"/>
      <c r="J645" s="2455"/>
      <c r="K645" s="2455"/>
      <c r="L645" s="2455"/>
      <c r="M645" s="2455"/>
      <c r="N645" s="2455"/>
      <c r="O645" s="2455"/>
      <c r="P645" s="2455"/>
      <c r="Q645" s="2455"/>
      <c r="R645" s="2455"/>
      <c r="S645" s="2455"/>
      <c r="T645" s="2455"/>
      <c r="U645" s="2455"/>
      <c r="V645" s="2455"/>
      <c r="W645" s="2455"/>
      <c r="X645" s="2455"/>
      <c r="Y645" s="2455"/>
      <c r="Z645" s="2455"/>
      <c r="AA645" s="2455"/>
    </row>
    <row r="646">
      <c r="A646" s="2455"/>
      <c r="B646" s="2455"/>
      <c r="C646" s="2455"/>
      <c r="D646" s="2455"/>
      <c r="E646" s="2455"/>
      <c r="F646" s="2455"/>
      <c r="G646" s="2455"/>
      <c r="H646" s="2455"/>
      <c r="I646" s="2455"/>
      <c r="J646" s="2455"/>
      <c r="K646" s="2455"/>
      <c r="L646" s="2455"/>
      <c r="M646" s="2455"/>
      <c r="N646" s="2455"/>
      <c r="O646" s="2455"/>
      <c r="P646" s="2455"/>
      <c r="Q646" s="2455"/>
      <c r="R646" s="2455"/>
      <c r="S646" s="2455"/>
      <c r="T646" s="2455"/>
      <c r="U646" s="2455"/>
      <c r="V646" s="2455"/>
      <c r="W646" s="2455"/>
      <c r="X646" s="2455"/>
      <c r="Y646" s="2455"/>
      <c r="Z646" s="2455"/>
      <c r="AA646" s="2455"/>
    </row>
    <row r="647">
      <c r="A647" s="2455"/>
      <c r="B647" s="2455"/>
      <c r="C647" s="2455"/>
      <c r="D647" s="2455"/>
      <c r="E647" s="2455"/>
      <c r="F647" s="2455"/>
      <c r="G647" s="2455"/>
      <c r="H647" s="2455"/>
      <c r="I647" s="2455"/>
      <c r="J647" s="2455"/>
      <c r="K647" s="2455"/>
      <c r="L647" s="2455"/>
      <c r="M647" s="2455"/>
      <c r="N647" s="2455"/>
      <c r="O647" s="2455"/>
      <c r="P647" s="2455"/>
      <c r="Q647" s="2455"/>
      <c r="R647" s="2455"/>
      <c r="S647" s="2455"/>
      <c r="T647" s="2455"/>
      <c r="U647" s="2455"/>
      <c r="V647" s="2455"/>
      <c r="W647" s="2455"/>
      <c r="X647" s="2455"/>
      <c r="Y647" s="2455"/>
      <c r="Z647" s="2455"/>
      <c r="AA647" s="2455"/>
    </row>
    <row r="648">
      <c r="A648" s="2455"/>
      <c r="B648" s="2455"/>
      <c r="C648" s="2455"/>
      <c r="D648" s="2455"/>
      <c r="E648" s="2455"/>
      <c r="F648" s="2455"/>
      <c r="G648" s="2455"/>
      <c r="H648" s="2455"/>
      <c r="I648" s="2455"/>
      <c r="J648" s="2455"/>
      <c r="K648" s="2455"/>
      <c r="L648" s="2455"/>
      <c r="M648" s="2455"/>
      <c r="N648" s="2455"/>
      <c r="O648" s="2455"/>
      <c r="P648" s="2455"/>
      <c r="Q648" s="2455"/>
      <c r="R648" s="2455"/>
      <c r="S648" s="2455"/>
      <c r="T648" s="2455"/>
      <c r="U648" s="2455"/>
      <c r="V648" s="2455"/>
      <c r="W648" s="2455"/>
      <c r="X648" s="2455"/>
      <c r="Y648" s="2455"/>
      <c r="Z648" s="2455"/>
      <c r="AA648" s="2455"/>
    </row>
    <row r="649">
      <c r="A649" s="2455"/>
      <c r="B649" s="2455"/>
      <c r="C649" s="2455"/>
      <c r="D649" s="2455"/>
      <c r="E649" s="2455"/>
      <c r="F649" s="2455"/>
      <c r="G649" s="2455"/>
      <c r="H649" s="2455"/>
      <c r="I649" s="2455"/>
      <c r="J649" s="2455"/>
      <c r="K649" s="2455"/>
      <c r="L649" s="2455"/>
      <c r="M649" s="2455"/>
      <c r="N649" s="2455"/>
      <c r="O649" s="2455"/>
      <c r="P649" s="2455"/>
      <c r="Q649" s="2455"/>
      <c r="R649" s="2455"/>
      <c r="S649" s="2455"/>
      <c r="T649" s="2455"/>
      <c r="U649" s="2455"/>
      <c r="V649" s="2455"/>
      <c r="W649" s="2455"/>
      <c r="X649" s="2455"/>
      <c r="Y649" s="2455"/>
      <c r="Z649" s="2455"/>
      <c r="AA649" s="2455"/>
    </row>
    <row r="650">
      <c r="A650" s="2455"/>
      <c r="B650" s="2455"/>
      <c r="C650" s="2455"/>
      <c r="D650" s="2455"/>
      <c r="E650" s="2455"/>
      <c r="F650" s="2455"/>
      <c r="G650" s="2455"/>
      <c r="H650" s="2455"/>
      <c r="I650" s="2455"/>
      <c r="J650" s="2455"/>
      <c r="K650" s="2455"/>
      <c r="L650" s="2455"/>
      <c r="M650" s="2455"/>
      <c r="N650" s="2455"/>
      <c r="O650" s="2455"/>
      <c r="P650" s="2455"/>
      <c r="Q650" s="2455"/>
      <c r="R650" s="2455"/>
      <c r="S650" s="2455"/>
      <c r="T650" s="2455"/>
      <c r="U650" s="2455"/>
      <c r="V650" s="2455"/>
      <c r="W650" s="2455"/>
      <c r="X650" s="2455"/>
      <c r="Y650" s="2455"/>
      <c r="Z650" s="2455"/>
      <c r="AA650" s="2455"/>
    </row>
    <row r="651">
      <c r="A651" s="2455"/>
      <c r="B651" s="2455"/>
      <c r="C651" s="2455"/>
      <c r="D651" s="2455"/>
      <c r="E651" s="2455"/>
      <c r="F651" s="2455"/>
      <c r="G651" s="2455"/>
      <c r="H651" s="2455"/>
      <c r="I651" s="2455"/>
      <c r="J651" s="2455"/>
      <c r="K651" s="2455"/>
      <c r="L651" s="2455"/>
      <c r="M651" s="2455"/>
      <c r="N651" s="2455"/>
      <c r="O651" s="2455"/>
      <c r="P651" s="2455"/>
      <c r="Q651" s="2455"/>
      <c r="R651" s="2455"/>
      <c r="S651" s="2455"/>
      <c r="T651" s="2455"/>
      <c r="U651" s="2455"/>
      <c r="V651" s="2455"/>
      <c r="W651" s="2455"/>
      <c r="X651" s="2455"/>
      <c r="Y651" s="2455"/>
      <c r="Z651" s="2455"/>
      <c r="AA651" s="2455"/>
    </row>
    <row r="652">
      <c r="A652" s="2455"/>
      <c r="B652" s="2455"/>
      <c r="C652" s="2455"/>
      <c r="D652" s="2455"/>
      <c r="E652" s="2455"/>
      <c r="F652" s="2455"/>
      <c r="G652" s="2455"/>
      <c r="H652" s="2455"/>
      <c r="I652" s="2455"/>
      <c r="J652" s="2455"/>
      <c r="K652" s="2455"/>
      <c r="L652" s="2455"/>
      <c r="M652" s="2455"/>
      <c r="N652" s="2455"/>
      <c r="O652" s="2455"/>
      <c r="P652" s="2455"/>
      <c r="Q652" s="2455"/>
      <c r="R652" s="2455"/>
      <c r="S652" s="2455"/>
      <c r="T652" s="2455"/>
      <c r="U652" s="2455"/>
      <c r="V652" s="2455"/>
      <c r="W652" s="2455"/>
      <c r="X652" s="2455"/>
      <c r="Y652" s="2455"/>
      <c r="Z652" s="2455"/>
      <c r="AA652" s="2455"/>
    </row>
    <row r="653">
      <c r="A653" s="2455"/>
      <c r="B653" s="2455"/>
      <c r="C653" s="2455"/>
      <c r="D653" s="2455"/>
      <c r="E653" s="2455"/>
      <c r="F653" s="2455"/>
      <c r="G653" s="2455"/>
      <c r="H653" s="2455"/>
      <c r="I653" s="2455"/>
      <c r="J653" s="2455"/>
      <c r="K653" s="2455"/>
      <c r="L653" s="2455"/>
      <c r="M653" s="2455"/>
      <c r="N653" s="2455"/>
      <c r="O653" s="2455"/>
      <c r="P653" s="2455"/>
      <c r="Q653" s="2455"/>
      <c r="R653" s="2455"/>
      <c r="S653" s="2455"/>
      <c r="T653" s="2455"/>
      <c r="U653" s="2455"/>
      <c r="V653" s="2455"/>
      <c r="W653" s="2455"/>
      <c r="X653" s="2455"/>
      <c r="Y653" s="2455"/>
      <c r="Z653" s="2455"/>
      <c r="AA653" s="2455"/>
    </row>
    <row r="654">
      <c r="A654" s="2455"/>
      <c r="B654" s="2455"/>
      <c r="C654" s="2455"/>
      <c r="D654" s="2455"/>
      <c r="E654" s="2455"/>
      <c r="F654" s="2455"/>
      <c r="G654" s="2455"/>
      <c r="H654" s="2455"/>
      <c r="I654" s="2455"/>
      <c r="J654" s="2455"/>
      <c r="K654" s="2455"/>
      <c r="L654" s="2455"/>
      <c r="M654" s="2455"/>
      <c r="N654" s="2455"/>
      <c r="O654" s="2455"/>
      <c r="P654" s="2455"/>
      <c r="Q654" s="2455"/>
      <c r="R654" s="2455"/>
      <c r="S654" s="2455"/>
      <c r="T654" s="2455"/>
      <c r="U654" s="2455"/>
      <c r="V654" s="2455"/>
      <c r="W654" s="2455"/>
      <c r="X654" s="2455"/>
      <c r="Y654" s="2455"/>
      <c r="Z654" s="2455"/>
      <c r="AA654" s="2455"/>
    </row>
    <row r="655">
      <c r="A655" s="2455"/>
      <c r="B655" s="2455"/>
      <c r="C655" s="2455"/>
      <c r="D655" s="2455"/>
      <c r="E655" s="2455"/>
      <c r="F655" s="2455"/>
      <c r="G655" s="2455"/>
      <c r="H655" s="2455"/>
      <c r="I655" s="2455"/>
      <c r="J655" s="2455"/>
      <c r="K655" s="2455"/>
      <c r="L655" s="2455"/>
      <c r="M655" s="2455"/>
      <c r="N655" s="2455"/>
      <c r="O655" s="2455"/>
      <c r="P655" s="2455"/>
      <c r="Q655" s="2455"/>
      <c r="R655" s="2455"/>
      <c r="S655" s="2455"/>
      <c r="T655" s="2455"/>
      <c r="U655" s="2455"/>
      <c r="V655" s="2455"/>
      <c r="W655" s="2455"/>
      <c r="X655" s="2455"/>
      <c r="Y655" s="2455"/>
      <c r="Z655" s="2455"/>
      <c r="AA655" s="2455"/>
    </row>
    <row r="656">
      <c r="A656" s="2455"/>
      <c r="B656" s="2455"/>
      <c r="C656" s="2455"/>
      <c r="D656" s="2455"/>
      <c r="E656" s="2455"/>
      <c r="F656" s="2455"/>
      <c r="G656" s="2455"/>
      <c r="H656" s="2455"/>
      <c r="I656" s="2455"/>
      <c r="J656" s="2455"/>
      <c r="K656" s="2455"/>
      <c r="L656" s="2455"/>
      <c r="M656" s="2455"/>
      <c r="N656" s="2455"/>
      <c r="O656" s="2455"/>
      <c r="P656" s="2455"/>
      <c r="Q656" s="2455"/>
      <c r="R656" s="2455"/>
      <c r="S656" s="2455"/>
      <c r="T656" s="2455"/>
      <c r="U656" s="2455"/>
      <c r="V656" s="2455"/>
      <c r="W656" s="2455"/>
      <c r="X656" s="2455"/>
      <c r="Y656" s="2455"/>
      <c r="Z656" s="2455"/>
      <c r="AA656" s="2455"/>
    </row>
    <row r="657">
      <c r="A657" s="2455"/>
      <c r="B657" s="2455"/>
      <c r="C657" s="2455"/>
      <c r="D657" s="2455"/>
      <c r="E657" s="2455"/>
      <c r="F657" s="2455"/>
      <c r="G657" s="2455"/>
      <c r="H657" s="2455"/>
      <c r="I657" s="2455"/>
      <c r="J657" s="2455"/>
      <c r="K657" s="2455"/>
      <c r="L657" s="2455"/>
      <c r="M657" s="2455"/>
      <c r="N657" s="2455"/>
      <c r="O657" s="2455"/>
      <c r="P657" s="2455"/>
      <c r="Q657" s="2455"/>
      <c r="R657" s="2455"/>
      <c r="S657" s="2455"/>
      <c r="T657" s="2455"/>
      <c r="U657" s="2455"/>
      <c r="V657" s="2455"/>
      <c r="W657" s="2455"/>
      <c r="X657" s="2455"/>
      <c r="Y657" s="2455"/>
      <c r="Z657" s="2455"/>
      <c r="AA657" s="2455"/>
    </row>
    <row r="658">
      <c r="A658" s="2455"/>
      <c r="B658" s="2455"/>
      <c r="C658" s="2455"/>
      <c r="D658" s="2455"/>
      <c r="E658" s="2455"/>
      <c r="F658" s="2455"/>
      <c r="G658" s="2455"/>
      <c r="H658" s="2455"/>
      <c r="I658" s="2455"/>
      <c r="J658" s="2455"/>
      <c r="K658" s="2455"/>
      <c r="L658" s="2455"/>
      <c r="M658" s="2455"/>
      <c r="N658" s="2455"/>
      <c r="O658" s="2455"/>
      <c r="P658" s="2455"/>
      <c r="Q658" s="2455"/>
      <c r="R658" s="2455"/>
      <c r="S658" s="2455"/>
      <c r="T658" s="2455"/>
      <c r="U658" s="2455"/>
      <c r="V658" s="2455"/>
      <c r="W658" s="2455"/>
      <c r="X658" s="2455"/>
      <c r="Y658" s="2455"/>
      <c r="Z658" s="2455"/>
      <c r="AA658" s="2455"/>
    </row>
    <row r="659">
      <c r="A659" s="2455"/>
      <c r="B659" s="2455"/>
      <c r="C659" s="2455"/>
      <c r="D659" s="2455"/>
      <c r="E659" s="2455"/>
      <c r="F659" s="2455"/>
      <c r="G659" s="2455"/>
      <c r="H659" s="2455"/>
      <c r="I659" s="2455"/>
      <c r="J659" s="2455"/>
      <c r="K659" s="2455"/>
      <c r="L659" s="2455"/>
      <c r="M659" s="2455"/>
      <c r="N659" s="2455"/>
      <c r="O659" s="2455"/>
      <c r="P659" s="2455"/>
      <c r="Q659" s="2455"/>
      <c r="R659" s="2455"/>
      <c r="S659" s="2455"/>
      <c r="T659" s="2455"/>
      <c r="U659" s="2455"/>
      <c r="V659" s="2455"/>
      <c r="W659" s="2455"/>
      <c r="X659" s="2455"/>
      <c r="Y659" s="2455"/>
      <c r="Z659" s="2455"/>
      <c r="AA659" s="2455"/>
    </row>
    <row r="660">
      <c r="A660" s="2455"/>
      <c r="B660" s="2455"/>
      <c r="C660" s="2455"/>
      <c r="D660" s="2455"/>
      <c r="E660" s="2455"/>
      <c r="F660" s="2455"/>
      <c r="G660" s="2455"/>
      <c r="H660" s="2455"/>
      <c r="I660" s="2455"/>
      <c r="J660" s="2455"/>
      <c r="K660" s="2455"/>
      <c r="L660" s="2455"/>
      <c r="M660" s="2455"/>
      <c r="N660" s="2455"/>
      <c r="O660" s="2455"/>
      <c r="P660" s="2455"/>
      <c r="Q660" s="2455"/>
      <c r="R660" s="2455"/>
      <c r="S660" s="2455"/>
      <c r="T660" s="2455"/>
      <c r="U660" s="2455"/>
      <c r="V660" s="2455"/>
      <c r="W660" s="2455"/>
      <c r="X660" s="2455"/>
      <c r="Y660" s="2455"/>
      <c r="Z660" s="2455"/>
      <c r="AA660" s="2455"/>
    </row>
    <row r="661">
      <c r="A661" s="2455"/>
      <c r="B661" s="2455"/>
      <c r="C661" s="2455"/>
      <c r="D661" s="2455"/>
      <c r="E661" s="2455"/>
      <c r="F661" s="2455"/>
      <c r="G661" s="2455"/>
      <c r="H661" s="2455"/>
      <c r="I661" s="2455"/>
      <c r="J661" s="2455"/>
      <c r="K661" s="2455"/>
      <c r="L661" s="2455"/>
      <c r="M661" s="2455"/>
      <c r="N661" s="2455"/>
      <c r="O661" s="2455"/>
      <c r="P661" s="2455"/>
      <c r="Q661" s="2455"/>
      <c r="R661" s="2455"/>
      <c r="S661" s="2455"/>
      <c r="T661" s="2455"/>
      <c r="U661" s="2455"/>
      <c r="V661" s="2455"/>
      <c r="W661" s="2455"/>
      <c r="X661" s="2455"/>
      <c r="Y661" s="2455"/>
      <c r="Z661" s="2455"/>
      <c r="AA661" s="2455"/>
    </row>
    <row r="662">
      <c r="A662" s="2455"/>
      <c r="B662" s="2455"/>
      <c r="C662" s="2455"/>
      <c r="D662" s="2455"/>
      <c r="E662" s="2455"/>
      <c r="F662" s="2455"/>
      <c r="G662" s="2455"/>
      <c r="H662" s="2455"/>
      <c r="I662" s="2455"/>
      <c r="J662" s="2455"/>
      <c r="K662" s="2455"/>
      <c r="L662" s="2455"/>
      <c r="M662" s="2455"/>
      <c r="N662" s="2455"/>
      <c r="O662" s="2455"/>
      <c r="P662" s="2455"/>
      <c r="Q662" s="2455"/>
      <c r="R662" s="2455"/>
      <c r="S662" s="2455"/>
      <c r="T662" s="2455"/>
      <c r="U662" s="2455"/>
      <c r="V662" s="2455"/>
      <c r="W662" s="2455"/>
      <c r="X662" s="2455"/>
      <c r="Y662" s="2455"/>
      <c r="Z662" s="2455"/>
      <c r="AA662" s="2455"/>
    </row>
    <row r="663">
      <c r="A663" s="2455"/>
      <c r="B663" s="2455"/>
      <c r="C663" s="2455"/>
      <c r="D663" s="2455"/>
      <c r="E663" s="2455"/>
      <c r="F663" s="2455"/>
      <c r="G663" s="2455"/>
      <c r="H663" s="2455"/>
      <c r="I663" s="2455"/>
      <c r="J663" s="2455"/>
      <c r="K663" s="2455"/>
      <c r="L663" s="2455"/>
      <c r="M663" s="2455"/>
      <c r="N663" s="2455"/>
      <c r="O663" s="2455"/>
      <c r="P663" s="2455"/>
      <c r="Q663" s="2455"/>
      <c r="R663" s="2455"/>
      <c r="S663" s="2455"/>
      <c r="T663" s="2455"/>
      <c r="U663" s="2455"/>
      <c r="V663" s="2455"/>
      <c r="W663" s="2455"/>
      <c r="X663" s="2455"/>
      <c r="Y663" s="2455"/>
      <c r="Z663" s="2455"/>
      <c r="AA663" s="2455"/>
    </row>
    <row r="664">
      <c r="A664" s="2455"/>
      <c r="B664" s="2455"/>
      <c r="C664" s="2455"/>
      <c r="D664" s="2455"/>
      <c r="E664" s="2455"/>
      <c r="F664" s="2455"/>
      <c r="G664" s="2455"/>
      <c r="H664" s="2455"/>
      <c r="I664" s="2455"/>
      <c r="J664" s="2455"/>
      <c r="K664" s="2455"/>
      <c r="L664" s="2455"/>
      <c r="M664" s="2455"/>
      <c r="N664" s="2455"/>
      <c r="O664" s="2455"/>
      <c r="P664" s="2455"/>
      <c r="Q664" s="2455"/>
      <c r="R664" s="2455"/>
      <c r="S664" s="2455"/>
      <c r="T664" s="2455"/>
      <c r="U664" s="2455"/>
      <c r="V664" s="2455"/>
      <c r="W664" s="2455"/>
      <c r="X664" s="2455"/>
      <c r="Y664" s="2455"/>
      <c r="Z664" s="2455"/>
      <c r="AA664" s="2455"/>
    </row>
    <row r="665">
      <c r="A665" s="2455"/>
      <c r="B665" s="2455"/>
      <c r="C665" s="2455"/>
      <c r="D665" s="2455"/>
      <c r="E665" s="2455"/>
      <c r="F665" s="2455"/>
      <c r="G665" s="2455"/>
      <c r="H665" s="2455"/>
      <c r="I665" s="2455"/>
      <c r="J665" s="2455"/>
      <c r="K665" s="2455"/>
      <c r="L665" s="2455"/>
      <c r="M665" s="2455"/>
      <c r="N665" s="2455"/>
      <c r="O665" s="2455"/>
      <c r="P665" s="2455"/>
      <c r="Q665" s="2455"/>
      <c r="R665" s="2455"/>
      <c r="S665" s="2455"/>
      <c r="T665" s="2455"/>
      <c r="U665" s="2455"/>
      <c r="V665" s="2455"/>
      <c r="W665" s="2455"/>
      <c r="X665" s="2455"/>
      <c r="Y665" s="2455"/>
      <c r="Z665" s="2455"/>
      <c r="AA665" s="2455"/>
    </row>
    <row r="666">
      <c r="A666" s="2455"/>
      <c r="B666" s="2455"/>
      <c r="C666" s="2455"/>
      <c r="D666" s="2455"/>
      <c r="E666" s="2455"/>
      <c r="F666" s="2455"/>
      <c r="G666" s="2455"/>
      <c r="H666" s="2455"/>
      <c r="I666" s="2455"/>
      <c r="J666" s="2455"/>
      <c r="K666" s="2455"/>
      <c r="L666" s="2455"/>
      <c r="M666" s="2455"/>
      <c r="N666" s="2455"/>
      <c r="O666" s="2455"/>
      <c r="P666" s="2455"/>
      <c r="Q666" s="2455"/>
      <c r="R666" s="2455"/>
      <c r="S666" s="2455"/>
      <c r="T666" s="2455"/>
      <c r="U666" s="2455"/>
      <c r="V666" s="2455"/>
      <c r="W666" s="2455"/>
      <c r="X666" s="2455"/>
      <c r="Y666" s="2455"/>
      <c r="Z666" s="2455"/>
      <c r="AA666" s="2455"/>
    </row>
    <row r="667">
      <c r="A667" s="2455"/>
      <c r="B667" s="2455"/>
      <c r="C667" s="2455"/>
      <c r="D667" s="2455"/>
      <c r="E667" s="2455"/>
      <c r="F667" s="2455"/>
      <c r="G667" s="2455"/>
      <c r="H667" s="2455"/>
      <c r="I667" s="2455"/>
      <c r="J667" s="2455"/>
      <c r="K667" s="2455"/>
      <c r="L667" s="2455"/>
      <c r="M667" s="2455"/>
      <c r="N667" s="2455"/>
      <c r="O667" s="2455"/>
      <c r="P667" s="2455"/>
      <c r="Q667" s="2455"/>
      <c r="R667" s="2455"/>
      <c r="S667" s="2455"/>
      <c r="T667" s="2455"/>
      <c r="U667" s="2455"/>
      <c r="V667" s="2455"/>
      <c r="W667" s="2455"/>
      <c r="X667" s="2455"/>
      <c r="Y667" s="2455"/>
      <c r="Z667" s="2455"/>
      <c r="AA667" s="2455"/>
    </row>
    <row r="668">
      <c r="A668" s="2455"/>
      <c r="B668" s="2455"/>
      <c r="C668" s="2455"/>
      <c r="D668" s="2455"/>
      <c r="E668" s="2455"/>
      <c r="F668" s="2455"/>
      <c r="G668" s="2455"/>
      <c r="H668" s="2455"/>
      <c r="I668" s="2455"/>
      <c r="J668" s="2455"/>
      <c r="K668" s="2455"/>
      <c r="L668" s="2455"/>
      <c r="M668" s="2455"/>
      <c r="N668" s="2455"/>
      <c r="O668" s="2455"/>
      <c r="P668" s="2455"/>
      <c r="Q668" s="2455"/>
      <c r="R668" s="2455"/>
      <c r="S668" s="2455"/>
      <c r="T668" s="2455"/>
      <c r="U668" s="2455"/>
      <c r="V668" s="2455"/>
      <c r="W668" s="2455"/>
      <c r="X668" s="2455"/>
      <c r="Y668" s="2455"/>
      <c r="Z668" s="2455"/>
      <c r="AA668" s="2455"/>
    </row>
    <row r="669">
      <c r="A669" s="2455"/>
      <c r="B669" s="2455"/>
      <c r="C669" s="2455"/>
      <c r="D669" s="2455"/>
      <c r="E669" s="2455"/>
      <c r="F669" s="2455"/>
      <c r="G669" s="2455"/>
      <c r="H669" s="2455"/>
      <c r="I669" s="2455"/>
      <c r="J669" s="2455"/>
      <c r="K669" s="2455"/>
      <c r="L669" s="2455"/>
      <c r="M669" s="2455"/>
      <c r="N669" s="2455"/>
      <c r="O669" s="2455"/>
      <c r="P669" s="2455"/>
      <c r="Q669" s="2455"/>
      <c r="R669" s="2455"/>
      <c r="S669" s="2455"/>
      <c r="T669" s="2455"/>
      <c r="U669" s="2455"/>
      <c r="V669" s="2455"/>
      <c r="W669" s="2455"/>
      <c r="X669" s="2455"/>
      <c r="Y669" s="2455"/>
      <c r="Z669" s="2455"/>
      <c r="AA669" s="2455"/>
    </row>
    <row r="670">
      <c r="A670" s="2455"/>
      <c r="B670" s="2455"/>
      <c r="C670" s="2455"/>
      <c r="D670" s="2455"/>
      <c r="E670" s="2455"/>
      <c r="F670" s="2455"/>
      <c r="G670" s="2455"/>
      <c r="H670" s="2455"/>
      <c r="I670" s="2455"/>
      <c r="J670" s="2455"/>
      <c r="K670" s="2455"/>
      <c r="L670" s="2455"/>
      <c r="M670" s="2455"/>
      <c r="N670" s="2455"/>
      <c r="O670" s="2455"/>
      <c r="P670" s="2455"/>
      <c r="Q670" s="2455"/>
      <c r="R670" s="2455"/>
      <c r="S670" s="2455"/>
      <c r="T670" s="2455"/>
      <c r="U670" s="2455"/>
      <c r="V670" s="2455"/>
      <c r="W670" s="2455"/>
      <c r="X670" s="2455"/>
      <c r="Y670" s="2455"/>
      <c r="Z670" s="2455"/>
      <c r="AA670" s="2455"/>
    </row>
    <row r="671">
      <c r="A671" s="2455"/>
      <c r="B671" s="2455"/>
      <c r="C671" s="2455"/>
      <c r="D671" s="2455"/>
      <c r="E671" s="2455"/>
      <c r="F671" s="2455"/>
      <c r="G671" s="2455"/>
      <c r="H671" s="2455"/>
      <c r="I671" s="2455"/>
      <c r="J671" s="2455"/>
      <c r="K671" s="2455"/>
      <c r="L671" s="2455"/>
      <c r="M671" s="2455"/>
      <c r="N671" s="2455"/>
      <c r="O671" s="2455"/>
      <c r="P671" s="2455"/>
      <c r="Q671" s="2455"/>
      <c r="R671" s="2455"/>
      <c r="S671" s="2455"/>
      <c r="T671" s="2455"/>
      <c r="U671" s="2455"/>
      <c r="V671" s="2455"/>
      <c r="W671" s="2455"/>
      <c r="X671" s="2455"/>
      <c r="Y671" s="2455"/>
      <c r="Z671" s="2455"/>
      <c r="AA671" s="2455"/>
    </row>
    <row r="672">
      <c r="A672" s="2455"/>
      <c r="B672" s="2455"/>
      <c r="C672" s="2455"/>
      <c r="D672" s="2455"/>
      <c r="E672" s="2455"/>
      <c r="F672" s="2455"/>
      <c r="G672" s="2455"/>
      <c r="H672" s="2455"/>
      <c r="I672" s="2455"/>
      <c r="J672" s="2455"/>
      <c r="K672" s="2455"/>
      <c r="L672" s="2455"/>
      <c r="M672" s="2455"/>
      <c r="N672" s="2455"/>
      <c r="O672" s="2455"/>
      <c r="P672" s="2455"/>
      <c r="Q672" s="2455"/>
      <c r="R672" s="2455"/>
      <c r="S672" s="2455"/>
      <c r="T672" s="2455"/>
      <c r="U672" s="2455"/>
      <c r="V672" s="2455"/>
      <c r="W672" s="2455"/>
      <c r="X672" s="2455"/>
      <c r="Y672" s="2455"/>
      <c r="Z672" s="2455"/>
      <c r="AA672" s="2455"/>
    </row>
    <row r="673">
      <c r="A673" s="2455"/>
      <c r="B673" s="2455"/>
      <c r="C673" s="2455"/>
      <c r="D673" s="2455"/>
      <c r="E673" s="2455"/>
      <c r="F673" s="2455"/>
      <c r="G673" s="2455"/>
      <c r="H673" s="2455"/>
      <c r="I673" s="2455"/>
      <c r="J673" s="2455"/>
      <c r="K673" s="2455"/>
      <c r="L673" s="2455"/>
      <c r="M673" s="2455"/>
      <c r="N673" s="2455"/>
      <c r="O673" s="2455"/>
      <c r="P673" s="2455"/>
      <c r="Q673" s="2455"/>
      <c r="R673" s="2455"/>
      <c r="S673" s="2455"/>
      <c r="T673" s="2455"/>
      <c r="U673" s="2455"/>
      <c r="V673" s="2455"/>
      <c r="W673" s="2455"/>
      <c r="X673" s="2455"/>
      <c r="Y673" s="2455"/>
      <c r="Z673" s="2455"/>
      <c r="AA673" s="2455"/>
    </row>
    <row r="674">
      <c r="A674" s="2455"/>
      <c r="B674" s="2455"/>
      <c r="C674" s="2455"/>
      <c r="D674" s="2455"/>
      <c r="E674" s="2455"/>
      <c r="F674" s="2455"/>
      <c r="G674" s="2455"/>
      <c r="H674" s="2455"/>
      <c r="I674" s="2455"/>
      <c r="J674" s="2455"/>
      <c r="K674" s="2455"/>
      <c r="L674" s="2455"/>
      <c r="M674" s="2455"/>
      <c r="N674" s="2455"/>
      <c r="O674" s="2455"/>
      <c r="P674" s="2455"/>
      <c r="Q674" s="2455"/>
      <c r="R674" s="2455"/>
      <c r="S674" s="2455"/>
      <c r="T674" s="2455"/>
      <c r="U674" s="2455"/>
      <c r="V674" s="2455"/>
      <c r="W674" s="2455"/>
      <c r="X674" s="2455"/>
      <c r="Y674" s="2455"/>
      <c r="Z674" s="2455"/>
      <c r="AA674" s="2455"/>
    </row>
    <row r="675">
      <c r="A675" s="2455"/>
      <c r="B675" s="2455"/>
      <c r="C675" s="2455"/>
      <c r="D675" s="2455"/>
      <c r="E675" s="2455"/>
      <c r="F675" s="2455"/>
      <c r="G675" s="2455"/>
      <c r="H675" s="2455"/>
      <c r="I675" s="2455"/>
      <c r="J675" s="2455"/>
      <c r="K675" s="2455"/>
      <c r="L675" s="2455"/>
      <c r="M675" s="2455"/>
      <c r="N675" s="2455"/>
      <c r="O675" s="2455"/>
      <c r="P675" s="2455"/>
      <c r="Q675" s="2455"/>
      <c r="R675" s="2455"/>
      <c r="S675" s="2455"/>
      <c r="T675" s="2455"/>
      <c r="U675" s="2455"/>
      <c r="V675" s="2455"/>
      <c r="W675" s="2455"/>
      <c r="X675" s="2455"/>
      <c r="Y675" s="2455"/>
      <c r="Z675" s="2455"/>
      <c r="AA675" s="2455"/>
    </row>
    <row r="676">
      <c r="A676" s="2455"/>
      <c r="B676" s="2455"/>
      <c r="C676" s="2455"/>
      <c r="D676" s="2455"/>
      <c r="E676" s="2455"/>
      <c r="F676" s="2455"/>
      <c r="G676" s="2455"/>
      <c r="H676" s="2455"/>
      <c r="I676" s="2455"/>
      <c r="J676" s="2455"/>
      <c r="K676" s="2455"/>
      <c r="L676" s="2455"/>
      <c r="M676" s="2455"/>
      <c r="N676" s="2455"/>
      <c r="O676" s="2455"/>
      <c r="P676" s="2455"/>
      <c r="Q676" s="2455"/>
      <c r="R676" s="2455"/>
      <c r="S676" s="2455"/>
      <c r="T676" s="2455"/>
      <c r="U676" s="2455"/>
      <c r="V676" s="2455"/>
      <c r="W676" s="2455"/>
      <c r="X676" s="2455"/>
      <c r="Y676" s="2455"/>
      <c r="Z676" s="2455"/>
      <c r="AA676" s="2455"/>
    </row>
    <row r="677">
      <c r="A677" s="2455"/>
      <c r="B677" s="2455"/>
      <c r="C677" s="2455"/>
      <c r="D677" s="2455"/>
      <c r="E677" s="2455"/>
      <c r="F677" s="2455"/>
      <c r="G677" s="2455"/>
      <c r="H677" s="2455"/>
      <c r="I677" s="2455"/>
      <c r="J677" s="2455"/>
      <c r="K677" s="2455"/>
      <c r="L677" s="2455"/>
      <c r="M677" s="2455"/>
      <c r="N677" s="2455"/>
      <c r="O677" s="2455"/>
      <c r="P677" s="2455"/>
      <c r="Q677" s="2455"/>
      <c r="R677" s="2455"/>
      <c r="S677" s="2455"/>
      <c r="T677" s="2455"/>
      <c r="U677" s="2455"/>
      <c r="V677" s="2455"/>
      <c r="W677" s="2455"/>
      <c r="X677" s="2455"/>
      <c r="Y677" s="2455"/>
      <c r="Z677" s="2455"/>
      <c r="AA677" s="2455"/>
    </row>
    <row r="678">
      <c r="A678" s="2455"/>
      <c r="B678" s="2455"/>
      <c r="C678" s="2455"/>
      <c r="D678" s="2455"/>
      <c r="E678" s="2455"/>
      <c r="F678" s="2455"/>
      <c r="G678" s="2455"/>
      <c r="H678" s="2455"/>
      <c r="I678" s="2455"/>
      <c r="J678" s="2455"/>
      <c r="K678" s="2455"/>
      <c r="L678" s="2455"/>
      <c r="M678" s="2455"/>
      <c r="N678" s="2455"/>
      <c r="O678" s="2455"/>
      <c r="P678" s="2455"/>
      <c r="Q678" s="2455"/>
      <c r="R678" s="2455"/>
      <c r="S678" s="2455"/>
      <c r="T678" s="2455"/>
      <c r="U678" s="2455"/>
      <c r="V678" s="2455"/>
      <c r="W678" s="2455"/>
      <c r="X678" s="2455"/>
      <c r="Y678" s="2455"/>
      <c r="Z678" s="2455"/>
      <c r="AA678" s="2455"/>
    </row>
    <row r="679">
      <c r="A679" s="2455"/>
      <c r="B679" s="2455"/>
      <c r="C679" s="2455"/>
      <c r="D679" s="2455"/>
      <c r="E679" s="2455"/>
      <c r="F679" s="2455"/>
      <c r="G679" s="2455"/>
      <c r="H679" s="2455"/>
      <c r="I679" s="2455"/>
      <c r="J679" s="2455"/>
      <c r="K679" s="2455"/>
      <c r="L679" s="2455"/>
      <c r="M679" s="2455"/>
      <c r="N679" s="2455"/>
      <c r="O679" s="2455"/>
      <c r="P679" s="2455"/>
      <c r="Q679" s="2455"/>
      <c r="R679" s="2455"/>
      <c r="S679" s="2455"/>
      <c r="T679" s="2455"/>
      <c r="U679" s="2455"/>
      <c r="V679" s="2455"/>
      <c r="W679" s="2455"/>
      <c r="X679" s="2455"/>
      <c r="Y679" s="2455"/>
      <c r="Z679" s="2455"/>
      <c r="AA679" s="2455"/>
    </row>
    <row r="680">
      <c r="A680" s="2455"/>
      <c r="B680" s="2455"/>
      <c r="C680" s="2455"/>
      <c r="D680" s="2455"/>
      <c r="E680" s="2455"/>
      <c r="F680" s="2455"/>
      <c r="G680" s="2455"/>
      <c r="H680" s="2455"/>
      <c r="I680" s="2455"/>
      <c r="J680" s="2455"/>
      <c r="K680" s="2455"/>
      <c r="L680" s="2455"/>
      <c r="M680" s="2455"/>
      <c r="N680" s="2455"/>
      <c r="O680" s="2455"/>
      <c r="P680" s="2455"/>
      <c r="Q680" s="2455"/>
      <c r="R680" s="2455"/>
      <c r="S680" s="2455"/>
      <c r="T680" s="2455"/>
      <c r="U680" s="2455"/>
      <c r="V680" s="2455"/>
      <c r="W680" s="2455"/>
      <c r="X680" s="2455"/>
      <c r="Y680" s="2455"/>
      <c r="Z680" s="2455"/>
      <c r="AA680" s="2455"/>
    </row>
    <row r="681">
      <c r="A681" s="2455"/>
      <c r="B681" s="2455"/>
      <c r="C681" s="2455"/>
      <c r="D681" s="2455"/>
      <c r="E681" s="2455"/>
      <c r="F681" s="2455"/>
      <c r="G681" s="2455"/>
      <c r="H681" s="2455"/>
      <c r="I681" s="2455"/>
      <c r="J681" s="2455"/>
      <c r="K681" s="2455"/>
      <c r="L681" s="2455"/>
      <c r="M681" s="2455"/>
      <c r="N681" s="2455"/>
      <c r="O681" s="2455"/>
      <c r="P681" s="2455"/>
      <c r="Q681" s="2455"/>
      <c r="R681" s="2455"/>
      <c r="S681" s="2455"/>
      <c r="T681" s="2455"/>
      <c r="U681" s="2455"/>
      <c r="V681" s="2455"/>
      <c r="W681" s="2455"/>
      <c r="X681" s="2455"/>
      <c r="Y681" s="2455"/>
      <c r="Z681" s="2455"/>
      <c r="AA681" s="2455"/>
    </row>
    <row r="682">
      <c r="A682" s="2455"/>
      <c r="B682" s="2455"/>
      <c r="C682" s="2455"/>
      <c r="D682" s="2455"/>
      <c r="E682" s="2455"/>
      <c r="F682" s="2455"/>
      <c r="G682" s="2455"/>
      <c r="H682" s="2455"/>
      <c r="I682" s="2455"/>
      <c r="J682" s="2455"/>
      <c r="K682" s="2455"/>
      <c r="L682" s="2455"/>
      <c r="M682" s="2455"/>
      <c r="N682" s="2455"/>
      <c r="O682" s="2455"/>
      <c r="P682" s="2455"/>
      <c r="Q682" s="2455"/>
      <c r="R682" s="2455"/>
      <c r="S682" s="2455"/>
      <c r="T682" s="2455"/>
      <c r="U682" s="2455"/>
      <c r="V682" s="2455"/>
      <c r="W682" s="2455"/>
      <c r="X682" s="2455"/>
      <c r="Y682" s="2455"/>
      <c r="Z682" s="2455"/>
      <c r="AA682" s="2455"/>
    </row>
    <row r="683">
      <c r="A683" s="2455"/>
      <c r="B683" s="2455"/>
      <c r="C683" s="2455"/>
      <c r="D683" s="2455"/>
      <c r="E683" s="2455"/>
      <c r="F683" s="2455"/>
      <c r="G683" s="2455"/>
      <c r="H683" s="2455"/>
      <c r="I683" s="2455"/>
      <c r="J683" s="2455"/>
      <c r="K683" s="2455"/>
      <c r="L683" s="2455"/>
      <c r="M683" s="2455"/>
      <c r="N683" s="2455"/>
      <c r="O683" s="2455"/>
      <c r="P683" s="2455"/>
      <c r="Q683" s="2455"/>
      <c r="R683" s="2455"/>
      <c r="S683" s="2455"/>
      <c r="T683" s="2455"/>
      <c r="U683" s="2455"/>
      <c r="V683" s="2455"/>
      <c r="W683" s="2455"/>
      <c r="X683" s="2455"/>
      <c r="Y683" s="2455"/>
      <c r="Z683" s="2455"/>
      <c r="AA683" s="2455"/>
    </row>
    <row r="684">
      <c r="A684" s="2455"/>
      <c r="B684" s="2455"/>
      <c r="C684" s="2455"/>
      <c r="D684" s="2455"/>
      <c r="E684" s="2455"/>
      <c r="F684" s="2455"/>
      <c r="G684" s="2455"/>
      <c r="H684" s="2455"/>
      <c r="I684" s="2455"/>
      <c r="J684" s="2455"/>
      <c r="K684" s="2455"/>
      <c r="L684" s="2455"/>
      <c r="M684" s="2455"/>
      <c r="N684" s="2455"/>
      <c r="O684" s="2455"/>
      <c r="P684" s="2455"/>
      <c r="Q684" s="2455"/>
      <c r="R684" s="2455"/>
      <c r="S684" s="2455"/>
      <c r="T684" s="2455"/>
      <c r="U684" s="2455"/>
      <c r="V684" s="2455"/>
      <c r="W684" s="2455"/>
      <c r="X684" s="2455"/>
      <c r="Y684" s="2455"/>
      <c r="Z684" s="2455"/>
      <c r="AA684" s="2455"/>
    </row>
    <row r="685">
      <c r="A685" s="2455"/>
      <c r="B685" s="2455"/>
      <c r="C685" s="2455"/>
      <c r="D685" s="2455"/>
      <c r="E685" s="2455"/>
      <c r="F685" s="2455"/>
      <c r="G685" s="2455"/>
      <c r="H685" s="2455"/>
      <c r="I685" s="2455"/>
      <c r="J685" s="2455"/>
      <c r="K685" s="2455"/>
      <c r="L685" s="2455"/>
      <c r="M685" s="2455"/>
      <c r="N685" s="2455"/>
      <c r="O685" s="2455"/>
      <c r="P685" s="2455"/>
      <c r="Q685" s="2455"/>
      <c r="R685" s="2455"/>
      <c r="S685" s="2455"/>
      <c r="T685" s="2455"/>
      <c r="U685" s="2455"/>
      <c r="V685" s="2455"/>
      <c r="W685" s="2455"/>
      <c r="X685" s="2455"/>
      <c r="Y685" s="2455"/>
      <c r="Z685" s="2455"/>
      <c r="AA685" s="2455"/>
    </row>
    <row r="686">
      <c r="A686" s="2455"/>
      <c r="B686" s="2455"/>
      <c r="C686" s="2455"/>
      <c r="D686" s="2455"/>
      <c r="E686" s="2455"/>
      <c r="F686" s="2455"/>
      <c r="G686" s="2455"/>
      <c r="H686" s="2455"/>
      <c r="I686" s="2455"/>
      <c r="J686" s="2455"/>
      <c r="K686" s="2455"/>
      <c r="L686" s="2455"/>
      <c r="M686" s="2455"/>
      <c r="N686" s="2455"/>
      <c r="O686" s="2455"/>
      <c r="P686" s="2455"/>
      <c r="Q686" s="2455"/>
      <c r="R686" s="2455"/>
      <c r="S686" s="2455"/>
      <c r="T686" s="2455"/>
      <c r="U686" s="2455"/>
      <c r="V686" s="2455"/>
      <c r="W686" s="2455"/>
      <c r="X686" s="2455"/>
      <c r="Y686" s="2455"/>
      <c r="Z686" s="2455"/>
      <c r="AA686" s="2455"/>
    </row>
    <row r="687">
      <c r="A687" s="2455"/>
      <c r="B687" s="2455"/>
      <c r="C687" s="2455"/>
      <c r="D687" s="2455"/>
      <c r="E687" s="2455"/>
      <c r="F687" s="2455"/>
      <c r="G687" s="2455"/>
      <c r="H687" s="2455"/>
      <c r="I687" s="2455"/>
      <c r="J687" s="2455"/>
      <c r="K687" s="2455"/>
      <c r="L687" s="2455"/>
      <c r="M687" s="2455"/>
      <c r="N687" s="2455"/>
      <c r="O687" s="2455"/>
      <c r="P687" s="2455"/>
      <c r="Q687" s="2455"/>
      <c r="R687" s="2455"/>
      <c r="S687" s="2455"/>
      <c r="T687" s="2455"/>
      <c r="U687" s="2455"/>
      <c r="V687" s="2455"/>
      <c r="W687" s="2455"/>
      <c r="X687" s="2455"/>
      <c r="Y687" s="2455"/>
      <c r="Z687" s="2455"/>
      <c r="AA687" s="2455"/>
    </row>
    <row r="688">
      <c r="A688" s="2455"/>
      <c r="B688" s="2455"/>
      <c r="C688" s="2455"/>
      <c r="D688" s="2455"/>
      <c r="E688" s="2455"/>
      <c r="F688" s="2455"/>
      <c r="G688" s="2455"/>
      <c r="H688" s="2455"/>
      <c r="I688" s="2455"/>
      <c r="J688" s="2455"/>
      <c r="K688" s="2455"/>
      <c r="L688" s="2455"/>
      <c r="M688" s="2455"/>
      <c r="N688" s="2455"/>
      <c r="O688" s="2455"/>
      <c r="P688" s="2455"/>
      <c r="Q688" s="2455"/>
      <c r="R688" s="2455"/>
      <c r="S688" s="2455"/>
      <c r="T688" s="2455"/>
      <c r="U688" s="2455"/>
      <c r="V688" s="2455"/>
      <c r="W688" s="2455"/>
      <c r="X688" s="2455"/>
      <c r="Y688" s="2455"/>
      <c r="Z688" s="2455"/>
      <c r="AA688" s="2455"/>
    </row>
    <row r="689">
      <c r="A689" s="2455"/>
      <c r="B689" s="2455"/>
      <c r="C689" s="2455"/>
      <c r="D689" s="2455"/>
      <c r="E689" s="2455"/>
      <c r="F689" s="2455"/>
      <c r="G689" s="2455"/>
      <c r="H689" s="2455"/>
      <c r="I689" s="2455"/>
      <c r="J689" s="2455"/>
      <c r="K689" s="2455"/>
      <c r="L689" s="2455"/>
      <c r="M689" s="2455"/>
      <c r="N689" s="2455"/>
      <c r="O689" s="2455"/>
      <c r="P689" s="2455"/>
      <c r="Q689" s="2455"/>
      <c r="R689" s="2455"/>
      <c r="S689" s="2455"/>
      <c r="T689" s="2455"/>
      <c r="U689" s="2455"/>
      <c r="V689" s="2455"/>
      <c r="W689" s="2455"/>
      <c r="X689" s="2455"/>
      <c r="Y689" s="2455"/>
      <c r="Z689" s="2455"/>
      <c r="AA689" s="2455"/>
    </row>
    <row r="690">
      <c r="A690" s="2455"/>
      <c r="B690" s="2455"/>
      <c r="C690" s="2455"/>
      <c r="D690" s="2455"/>
      <c r="E690" s="2455"/>
      <c r="F690" s="2455"/>
      <c r="G690" s="2455"/>
      <c r="H690" s="2455"/>
      <c r="I690" s="2455"/>
      <c r="J690" s="2455"/>
      <c r="K690" s="2455"/>
      <c r="L690" s="2455"/>
      <c r="M690" s="2455"/>
      <c r="N690" s="2455"/>
      <c r="O690" s="2455"/>
      <c r="P690" s="2455"/>
      <c r="Q690" s="2455"/>
      <c r="R690" s="2455"/>
      <c r="S690" s="2455"/>
      <c r="T690" s="2455"/>
      <c r="U690" s="2455"/>
      <c r="V690" s="2455"/>
      <c r="W690" s="2455"/>
      <c r="X690" s="2455"/>
      <c r="Y690" s="2455"/>
      <c r="Z690" s="2455"/>
      <c r="AA690" s="2455"/>
    </row>
    <row r="691">
      <c r="A691" s="2455"/>
      <c r="B691" s="2455"/>
      <c r="C691" s="2455"/>
      <c r="D691" s="2455"/>
      <c r="E691" s="2455"/>
      <c r="F691" s="2455"/>
      <c r="G691" s="2455"/>
      <c r="H691" s="2455"/>
      <c r="I691" s="2455"/>
      <c r="J691" s="2455"/>
      <c r="K691" s="2455"/>
      <c r="L691" s="2455"/>
      <c r="M691" s="2455"/>
      <c r="N691" s="2455"/>
      <c r="O691" s="2455"/>
      <c r="P691" s="2455"/>
      <c r="Q691" s="2455"/>
      <c r="R691" s="2455"/>
      <c r="S691" s="2455"/>
      <c r="T691" s="2455"/>
      <c r="U691" s="2455"/>
      <c r="V691" s="2455"/>
      <c r="W691" s="2455"/>
      <c r="X691" s="2455"/>
      <c r="Y691" s="2455"/>
      <c r="Z691" s="2455"/>
      <c r="AA691" s="2455"/>
    </row>
    <row r="692">
      <c r="A692" s="2455"/>
      <c r="B692" s="2455"/>
      <c r="C692" s="2455"/>
      <c r="D692" s="2455"/>
      <c r="E692" s="2455"/>
      <c r="F692" s="2455"/>
      <c r="G692" s="2455"/>
      <c r="H692" s="2455"/>
      <c r="I692" s="2455"/>
      <c r="J692" s="2455"/>
      <c r="K692" s="2455"/>
      <c r="L692" s="2455"/>
      <c r="M692" s="2455"/>
      <c r="N692" s="2455"/>
      <c r="O692" s="2455"/>
      <c r="P692" s="2455"/>
      <c r="Q692" s="2455"/>
      <c r="R692" s="2455"/>
      <c r="S692" s="2455"/>
      <c r="T692" s="2455"/>
      <c r="U692" s="2455"/>
      <c r="V692" s="2455"/>
      <c r="W692" s="2455"/>
      <c r="X692" s="2455"/>
      <c r="Y692" s="2455"/>
      <c r="Z692" s="2455"/>
      <c r="AA692" s="2455"/>
    </row>
    <row r="693">
      <c r="A693" s="2455"/>
      <c r="B693" s="2455"/>
      <c r="C693" s="2455"/>
      <c r="D693" s="2455"/>
      <c r="E693" s="2455"/>
      <c r="F693" s="2455"/>
      <c r="G693" s="2455"/>
      <c r="H693" s="2455"/>
      <c r="I693" s="2455"/>
      <c r="J693" s="2455"/>
      <c r="K693" s="2455"/>
      <c r="L693" s="2455"/>
      <c r="M693" s="2455"/>
      <c r="N693" s="2455"/>
      <c r="O693" s="2455"/>
      <c r="P693" s="2455"/>
      <c r="Q693" s="2455"/>
      <c r="R693" s="2455"/>
      <c r="S693" s="2455"/>
      <c r="T693" s="2455"/>
      <c r="U693" s="2455"/>
      <c r="V693" s="2455"/>
      <c r="W693" s="2455"/>
      <c r="X693" s="2455"/>
      <c r="Y693" s="2455"/>
      <c r="Z693" s="2455"/>
      <c r="AA693" s="2455"/>
    </row>
    <row r="694">
      <c r="A694" s="2455"/>
      <c r="B694" s="2455"/>
      <c r="C694" s="2455"/>
      <c r="D694" s="2455"/>
      <c r="E694" s="2455"/>
      <c r="F694" s="2455"/>
      <c r="G694" s="2455"/>
      <c r="H694" s="2455"/>
      <c r="I694" s="2455"/>
      <c r="J694" s="2455"/>
      <c r="K694" s="2455"/>
      <c r="L694" s="2455"/>
      <c r="M694" s="2455"/>
      <c r="N694" s="2455"/>
      <c r="O694" s="2455"/>
      <c r="P694" s="2455"/>
      <c r="Q694" s="2455"/>
      <c r="R694" s="2455"/>
      <c r="S694" s="2455"/>
      <c r="T694" s="2455"/>
      <c r="U694" s="2455"/>
      <c r="V694" s="2455"/>
      <c r="W694" s="2455"/>
      <c r="X694" s="2455"/>
      <c r="Y694" s="2455"/>
      <c r="Z694" s="2455"/>
      <c r="AA694" s="2455"/>
    </row>
    <row r="695">
      <c r="A695" s="2455"/>
      <c r="B695" s="2455"/>
      <c r="C695" s="2455"/>
      <c r="D695" s="2455"/>
      <c r="E695" s="2455"/>
      <c r="F695" s="2455"/>
      <c r="G695" s="2455"/>
      <c r="H695" s="2455"/>
      <c r="I695" s="2455"/>
      <c r="J695" s="2455"/>
      <c r="K695" s="2455"/>
      <c r="L695" s="2455"/>
      <c r="M695" s="2455"/>
      <c r="N695" s="2455"/>
      <c r="O695" s="2455"/>
      <c r="P695" s="2455"/>
      <c r="Q695" s="2455"/>
      <c r="R695" s="2455"/>
      <c r="S695" s="2455"/>
      <c r="T695" s="2455"/>
      <c r="U695" s="2455"/>
      <c r="V695" s="2455"/>
      <c r="W695" s="2455"/>
      <c r="X695" s="2455"/>
      <c r="Y695" s="2455"/>
      <c r="Z695" s="2455"/>
      <c r="AA695" s="2455"/>
    </row>
    <row r="696">
      <c r="A696" s="2455"/>
      <c r="B696" s="2455"/>
      <c r="C696" s="2455"/>
      <c r="D696" s="2455"/>
      <c r="E696" s="2455"/>
      <c r="F696" s="2455"/>
      <c r="G696" s="2455"/>
      <c r="H696" s="2455"/>
      <c r="I696" s="2455"/>
      <c r="J696" s="2455"/>
      <c r="K696" s="2455"/>
      <c r="L696" s="2455"/>
      <c r="M696" s="2455"/>
      <c r="N696" s="2455"/>
      <c r="O696" s="2455"/>
      <c r="P696" s="2455"/>
      <c r="Q696" s="2455"/>
      <c r="R696" s="2455"/>
      <c r="S696" s="2455"/>
      <c r="T696" s="2455"/>
      <c r="U696" s="2455"/>
      <c r="V696" s="2455"/>
      <c r="W696" s="2455"/>
      <c r="X696" s="2455"/>
      <c r="Y696" s="2455"/>
      <c r="Z696" s="2455"/>
      <c r="AA696" s="2455"/>
    </row>
    <row r="697">
      <c r="A697" s="2455"/>
      <c r="B697" s="2455"/>
      <c r="C697" s="2455"/>
      <c r="D697" s="2455"/>
      <c r="E697" s="2455"/>
      <c r="F697" s="2455"/>
      <c r="G697" s="2455"/>
      <c r="H697" s="2455"/>
      <c r="I697" s="2455"/>
      <c r="J697" s="2455"/>
      <c r="K697" s="2455"/>
      <c r="L697" s="2455"/>
      <c r="M697" s="2455"/>
      <c r="N697" s="2455"/>
      <c r="O697" s="2455"/>
      <c r="P697" s="2455"/>
      <c r="Q697" s="2455"/>
      <c r="R697" s="2455"/>
      <c r="S697" s="2455"/>
      <c r="T697" s="2455"/>
      <c r="U697" s="2455"/>
      <c r="V697" s="2455"/>
      <c r="W697" s="2455"/>
      <c r="X697" s="2455"/>
      <c r="Y697" s="2455"/>
      <c r="Z697" s="2455"/>
      <c r="AA697" s="2455"/>
    </row>
    <row r="698">
      <c r="A698" s="2455"/>
      <c r="B698" s="2455"/>
      <c r="C698" s="2455"/>
      <c r="D698" s="2455"/>
      <c r="E698" s="2455"/>
      <c r="F698" s="2455"/>
      <c r="G698" s="2455"/>
      <c r="H698" s="2455"/>
      <c r="I698" s="2455"/>
      <c r="J698" s="2455"/>
      <c r="K698" s="2455"/>
      <c r="L698" s="2455"/>
      <c r="M698" s="2455"/>
      <c r="N698" s="2455"/>
      <c r="O698" s="2455"/>
      <c r="P698" s="2455"/>
      <c r="Q698" s="2455"/>
      <c r="R698" s="2455"/>
      <c r="S698" s="2455"/>
      <c r="T698" s="2455"/>
      <c r="U698" s="2455"/>
      <c r="V698" s="2455"/>
      <c r="W698" s="2455"/>
      <c r="X698" s="2455"/>
      <c r="Y698" s="2455"/>
      <c r="Z698" s="2455"/>
      <c r="AA698" s="2455"/>
    </row>
    <row r="699">
      <c r="A699" s="2455"/>
      <c r="B699" s="2455"/>
      <c r="C699" s="2455"/>
      <c r="D699" s="2455"/>
      <c r="E699" s="2455"/>
      <c r="F699" s="2455"/>
      <c r="G699" s="2455"/>
      <c r="H699" s="2455"/>
      <c r="I699" s="2455"/>
      <c r="J699" s="2455"/>
      <c r="K699" s="2455"/>
      <c r="L699" s="2455"/>
      <c r="M699" s="2455"/>
      <c r="N699" s="2455"/>
      <c r="O699" s="2455"/>
      <c r="P699" s="2455"/>
      <c r="Q699" s="2455"/>
      <c r="R699" s="2455"/>
      <c r="S699" s="2455"/>
      <c r="T699" s="2455"/>
      <c r="U699" s="2455"/>
      <c r="V699" s="2455"/>
      <c r="W699" s="2455"/>
      <c r="X699" s="2455"/>
      <c r="Y699" s="2455"/>
      <c r="Z699" s="2455"/>
      <c r="AA699" s="2455"/>
    </row>
    <row r="700">
      <c r="A700" s="2455"/>
      <c r="B700" s="2455"/>
      <c r="C700" s="2455"/>
      <c r="D700" s="2455"/>
      <c r="E700" s="2455"/>
      <c r="F700" s="2455"/>
      <c r="G700" s="2455"/>
      <c r="H700" s="2455"/>
      <c r="I700" s="2455"/>
      <c r="J700" s="2455"/>
      <c r="K700" s="2455"/>
      <c r="L700" s="2455"/>
      <c r="M700" s="2455"/>
      <c r="N700" s="2455"/>
      <c r="O700" s="2455"/>
      <c r="P700" s="2455"/>
      <c r="Q700" s="2455"/>
      <c r="R700" s="2455"/>
      <c r="S700" s="2455"/>
      <c r="T700" s="2455"/>
      <c r="U700" s="2455"/>
      <c r="V700" s="2455"/>
      <c r="W700" s="2455"/>
      <c r="X700" s="2455"/>
      <c r="Y700" s="2455"/>
      <c r="Z700" s="2455"/>
      <c r="AA700" s="2455"/>
    </row>
    <row r="701">
      <c r="A701" s="2455"/>
      <c r="B701" s="2455"/>
      <c r="C701" s="2455"/>
      <c r="D701" s="2455"/>
      <c r="E701" s="2455"/>
      <c r="F701" s="2455"/>
      <c r="G701" s="2455"/>
      <c r="H701" s="2455"/>
      <c r="I701" s="2455"/>
      <c r="J701" s="2455"/>
      <c r="K701" s="2455"/>
      <c r="L701" s="2455"/>
      <c r="M701" s="2455"/>
      <c r="N701" s="2455"/>
      <c r="O701" s="2455"/>
      <c r="P701" s="2455"/>
      <c r="Q701" s="2455"/>
      <c r="R701" s="2455"/>
      <c r="S701" s="2455"/>
      <c r="T701" s="2455"/>
      <c r="U701" s="2455"/>
      <c r="V701" s="2455"/>
      <c r="W701" s="2455"/>
      <c r="X701" s="2455"/>
      <c r="Y701" s="2455"/>
      <c r="Z701" s="2455"/>
      <c r="AA701" s="2455"/>
    </row>
    <row r="702">
      <c r="A702" s="2455"/>
      <c r="B702" s="2455"/>
      <c r="C702" s="2455"/>
      <c r="D702" s="2455"/>
      <c r="E702" s="2455"/>
      <c r="F702" s="2455"/>
      <c r="G702" s="2455"/>
      <c r="H702" s="2455"/>
      <c r="I702" s="2455"/>
      <c r="J702" s="2455"/>
      <c r="K702" s="2455"/>
      <c r="L702" s="2455"/>
      <c r="M702" s="2455"/>
      <c r="N702" s="2455"/>
      <c r="O702" s="2455"/>
      <c r="P702" s="2455"/>
      <c r="Q702" s="2455"/>
      <c r="R702" s="2455"/>
      <c r="S702" s="2455"/>
      <c r="T702" s="2455"/>
      <c r="U702" s="2455"/>
      <c r="V702" s="2455"/>
      <c r="W702" s="2455"/>
      <c r="X702" s="2455"/>
      <c r="Y702" s="2455"/>
      <c r="Z702" s="2455"/>
      <c r="AA702" s="2455"/>
    </row>
    <row r="703">
      <c r="A703" s="2455"/>
      <c r="B703" s="2455"/>
      <c r="C703" s="2455"/>
      <c r="D703" s="2455"/>
      <c r="E703" s="2455"/>
      <c r="F703" s="2455"/>
      <c r="G703" s="2455"/>
      <c r="H703" s="2455"/>
      <c r="I703" s="2455"/>
      <c r="J703" s="2455"/>
      <c r="K703" s="2455"/>
      <c r="L703" s="2455"/>
      <c r="M703" s="2455"/>
      <c r="N703" s="2455"/>
      <c r="O703" s="2455"/>
      <c r="P703" s="2455"/>
      <c r="Q703" s="2455"/>
      <c r="R703" s="2455"/>
      <c r="S703" s="2455"/>
      <c r="T703" s="2455"/>
      <c r="U703" s="2455"/>
      <c r="V703" s="2455"/>
      <c r="W703" s="2455"/>
      <c r="X703" s="2455"/>
      <c r="Y703" s="2455"/>
      <c r="Z703" s="2455"/>
      <c r="AA703" s="2455"/>
    </row>
    <row r="704">
      <c r="A704" s="2455"/>
      <c r="B704" s="2455"/>
      <c r="C704" s="2455"/>
      <c r="D704" s="2455"/>
      <c r="E704" s="2455"/>
      <c r="F704" s="2455"/>
      <c r="G704" s="2455"/>
      <c r="H704" s="2455"/>
      <c r="I704" s="2455"/>
      <c r="J704" s="2455"/>
      <c r="K704" s="2455"/>
      <c r="L704" s="2455"/>
      <c r="M704" s="2455"/>
      <c r="N704" s="2455"/>
      <c r="O704" s="2455"/>
      <c r="P704" s="2455"/>
      <c r="Q704" s="2455"/>
      <c r="R704" s="2455"/>
      <c r="S704" s="2455"/>
      <c r="T704" s="2455"/>
      <c r="U704" s="2455"/>
      <c r="V704" s="2455"/>
      <c r="W704" s="2455"/>
      <c r="X704" s="2455"/>
      <c r="Y704" s="2455"/>
      <c r="Z704" s="2455"/>
      <c r="AA704" s="2455"/>
    </row>
    <row r="705">
      <c r="A705" s="2455"/>
      <c r="B705" s="2455"/>
      <c r="C705" s="2455"/>
      <c r="D705" s="2455"/>
      <c r="E705" s="2455"/>
      <c r="F705" s="2455"/>
      <c r="G705" s="2455"/>
      <c r="H705" s="2455"/>
      <c r="I705" s="2455"/>
      <c r="J705" s="2455"/>
      <c r="K705" s="2455"/>
      <c r="L705" s="2455"/>
      <c r="M705" s="2455"/>
      <c r="N705" s="2455"/>
      <c r="O705" s="2455"/>
      <c r="P705" s="2455"/>
      <c r="Q705" s="2455"/>
      <c r="R705" s="2455"/>
      <c r="S705" s="2455"/>
      <c r="T705" s="2455"/>
      <c r="U705" s="2455"/>
      <c r="V705" s="2455"/>
      <c r="W705" s="2455"/>
      <c r="X705" s="2455"/>
      <c r="Y705" s="2455"/>
      <c r="Z705" s="2455"/>
      <c r="AA705" s="2455"/>
    </row>
    <row r="706">
      <c r="A706" s="2455"/>
      <c r="B706" s="2455"/>
      <c r="C706" s="2455"/>
      <c r="D706" s="2455"/>
      <c r="E706" s="2455"/>
      <c r="F706" s="2455"/>
      <c r="G706" s="2455"/>
      <c r="H706" s="2455"/>
      <c r="I706" s="2455"/>
      <c r="J706" s="2455"/>
      <c r="K706" s="2455"/>
      <c r="L706" s="2455"/>
      <c r="M706" s="2455"/>
      <c r="N706" s="2455"/>
      <c r="O706" s="2455"/>
      <c r="P706" s="2455"/>
      <c r="Q706" s="2455"/>
      <c r="R706" s="2455"/>
      <c r="S706" s="2455"/>
      <c r="T706" s="2455"/>
      <c r="U706" s="2455"/>
      <c r="V706" s="2455"/>
      <c r="W706" s="2455"/>
      <c r="X706" s="2455"/>
      <c r="Y706" s="2455"/>
      <c r="Z706" s="2455"/>
      <c r="AA706" s="2455"/>
    </row>
    <row r="707">
      <c r="A707" s="2455"/>
      <c r="B707" s="2455"/>
      <c r="C707" s="2455"/>
      <c r="D707" s="2455"/>
      <c r="E707" s="2455"/>
      <c r="F707" s="2455"/>
      <c r="G707" s="2455"/>
      <c r="H707" s="2455"/>
      <c r="I707" s="2455"/>
      <c r="J707" s="2455"/>
      <c r="K707" s="2455"/>
      <c r="L707" s="2455"/>
      <c r="M707" s="2455"/>
      <c r="N707" s="2455"/>
      <c r="O707" s="2455"/>
      <c r="P707" s="2455"/>
      <c r="Q707" s="2455"/>
      <c r="R707" s="2455"/>
      <c r="S707" s="2455"/>
      <c r="T707" s="2455"/>
      <c r="U707" s="2455"/>
      <c r="V707" s="2455"/>
      <c r="W707" s="2455"/>
      <c r="X707" s="2455"/>
      <c r="Y707" s="2455"/>
      <c r="Z707" s="2455"/>
      <c r="AA707" s="2455"/>
    </row>
    <row r="708">
      <c r="A708" s="2455"/>
      <c r="B708" s="2455"/>
      <c r="C708" s="2455"/>
      <c r="D708" s="2455"/>
      <c r="E708" s="2455"/>
      <c r="F708" s="2455"/>
      <c r="G708" s="2455"/>
      <c r="H708" s="2455"/>
      <c r="I708" s="2455"/>
      <c r="J708" s="2455"/>
      <c r="K708" s="2455"/>
      <c r="L708" s="2455"/>
      <c r="M708" s="2455"/>
      <c r="N708" s="2455"/>
      <c r="O708" s="2455"/>
      <c r="P708" s="2455"/>
      <c r="Q708" s="2455"/>
      <c r="R708" s="2455"/>
      <c r="S708" s="2455"/>
      <c r="T708" s="2455"/>
      <c r="U708" s="2455"/>
      <c r="V708" s="2455"/>
      <c r="W708" s="2455"/>
      <c r="X708" s="2455"/>
      <c r="Y708" s="2455"/>
      <c r="Z708" s="2455"/>
      <c r="AA708" s="2455"/>
    </row>
    <row r="709">
      <c r="A709" s="2455"/>
      <c r="B709" s="2455"/>
      <c r="C709" s="2455"/>
      <c r="D709" s="2455"/>
      <c r="E709" s="2455"/>
      <c r="F709" s="2455"/>
      <c r="G709" s="2455"/>
      <c r="H709" s="2455"/>
      <c r="I709" s="2455"/>
      <c r="J709" s="2455"/>
      <c r="K709" s="2455"/>
      <c r="L709" s="2455"/>
      <c r="M709" s="2455"/>
      <c r="N709" s="2455"/>
      <c r="O709" s="2455"/>
      <c r="P709" s="2455"/>
      <c r="Q709" s="2455"/>
      <c r="R709" s="2455"/>
      <c r="S709" s="2455"/>
      <c r="T709" s="2455"/>
      <c r="U709" s="2455"/>
      <c r="V709" s="2455"/>
      <c r="W709" s="2455"/>
      <c r="X709" s="2455"/>
      <c r="Y709" s="2455"/>
      <c r="Z709" s="2455"/>
      <c r="AA709" s="2455"/>
    </row>
    <row r="710">
      <c r="A710" s="2455"/>
      <c r="B710" s="2455"/>
      <c r="C710" s="2455"/>
      <c r="D710" s="2455"/>
      <c r="E710" s="2455"/>
      <c r="F710" s="2455"/>
      <c r="G710" s="2455"/>
      <c r="H710" s="2455"/>
      <c r="I710" s="2455"/>
      <c r="J710" s="2455"/>
      <c r="K710" s="2455"/>
      <c r="L710" s="2455"/>
      <c r="M710" s="2455"/>
      <c r="N710" s="2455"/>
      <c r="O710" s="2455"/>
      <c r="P710" s="2455"/>
      <c r="Q710" s="2455"/>
      <c r="R710" s="2455"/>
      <c r="S710" s="2455"/>
      <c r="T710" s="2455"/>
      <c r="U710" s="2455"/>
      <c r="V710" s="2455"/>
      <c r="W710" s="2455"/>
      <c r="X710" s="2455"/>
      <c r="Y710" s="2455"/>
      <c r="Z710" s="2455"/>
      <c r="AA710" s="2455"/>
    </row>
    <row r="711">
      <c r="A711" s="2455"/>
      <c r="B711" s="2455"/>
      <c r="C711" s="2455"/>
      <c r="D711" s="2455"/>
      <c r="E711" s="2455"/>
      <c r="F711" s="2455"/>
      <c r="G711" s="2455"/>
      <c r="H711" s="2455"/>
      <c r="I711" s="2455"/>
      <c r="J711" s="2455"/>
      <c r="K711" s="2455"/>
      <c r="L711" s="2455"/>
      <c r="M711" s="2455"/>
      <c r="N711" s="2455"/>
      <c r="O711" s="2455"/>
      <c r="P711" s="2455"/>
      <c r="Q711" s="2455"/>
      <c r="R711" s="2455"/>
      <c r="S711" s="2455"/>
      <c r="T711" s="2455"/>
      <c r="U711" s="2455"/>
      <c r="V711" s="2455"/>
      <c r="W711" s="2455"/>
      <c r="X711" s="2455"/>
      <c r="Y711" s="2455"/>
      <c r="Z711" s="2455"/>
      <c r="AA711" s="2455"/>
    </row>
    <row r="712">
      <c r="A712" s="2455"/>
      <c r="B712" s="2455"/>
      <c r="C712" s="2455"/>
      <c r="D712" s="2455"/>
      <c r="E712" s="2455"/>
      <c r="F712" s="2455"/>
      <c r="G712" s="2455"/>
      <c r="H712" s="2455"/>
      <c r="I712" s="2455"/>
      <c r="J712" s="2455"/>
      <c r="K712" s="2455"/>
      <c r="L712" s="2455"/>
      <c r="M712" s="2455"/>
      <c r="N712" s="2455"/>
      <c r="O712" s="2455"/>
      <c r="P712" s="2455"/>
      <c r="Q712" s="2455"/>
      <c r="R712" s="2455"/>
      <c r="S712" s="2455"/>
      <c r="T712" s="2455"/>
      <c r="U712" s="2455"/>
      <c r="V712" s="2455"/>
      <c r="W712" s="2455"/>
      <c r="X712" s="2455"/>
      <c r="Y712" s="2455"/>
      <c r="Z712" s="2455"/>
      <c r="AA712" s="2455"/>
    </row>
    <row r="713">
      <c r="A713" s="2455"/>
      <c r="B713" s="2455"/>
      <c r="C713" s="2455"/>
      <c r="D713" s="2455"/>
      <c r="E713" s="2455"/>
      <c r="F713" s="2455"/>
      <c r="G713" s="2455"/>
      <c r="H713" s="2455"/>
      <c r="I713" s="2455"/>
      <c r="J713" s="2455"/>
      <c r="K713" s="2455"/>
      <c r="L713" s="2455"/>
      <c r="M713" s="2455"/>
      <c r="N713" s="2455"/>
      <c r="O713" s="2455"/>
      <c r="P713" s="2455"/>
      <c r="Q713" s="2455"/>
      <c r="R713" s="2455"/>
      <c r="S713" s="2455"/>
      <c r="T713" s="2455"/>
      <c r="U713" s="2455"/>
      <c r="V713" s="2455"/>
      <c r="W713" s="2455"/>
      <c r="X713" s="2455"/>
      <c r="Y713" s="2455"/>
      <c r="Z713" s="2455"/>
      <c r="AA713" s="2455"/>
    </row>
    <row r="714">
      <c r="A714" s="2455"/>
      <c r="B714" s="2455"/>
      <c r="C714" s="2455"/>
      <c r="D714" s="2455"/>
      <c r="E714" s="2455"/>
      <c r="F714" s="2455"/>
      <c r="G714" s="2455"/>
      <c r="H714" s="2455"/>
      <c r="I714" s="2455"/>
      <c r="J714" s="2455"/>
      <c r="K714" s="2455"/>
      <c r="L714" s="2455"/>
      <c r="M714" s="2455"/>
      <c r="N714" s="2455"/>
      <c r="O714" s="2455"/>
      <c r="P714" s="2455"/>
      <c r="Q714" s="2455"/>
      <c r="R714" s="2455"/>
      <c r="S714" s="2455"/>
      <c r="T714" s="2455"/>
      <c r="U714" s="2455"/>
      <c r="V714" s="2455"/>
      <c r="W714" s="2455"/>
      <c r="X714" s="2455"/>
      <c r="Y714" s="2455"/>
      <c r="Z714" s="2455"/>
      <c r="AA714" s="2455"/>
    </row>
    <row r="715">
      <c r="A715" s="2455"/>
      <c r="B715" s="2455"/>
      <c r="C715" s="2455"/>
      <c r="D715" s="2455"/>
      <c r="E715" s="2455"/>
      <c r="F715" s="2455"/>
      <c r="G715" s="2455"/>
      <c r="H715" s="2455"/>
      <c r="I715" s="2455"/>
      <c r="J715" s="2455"/>
      <c r="K715" s="2455"/>
      <c r="L715" s="2455"/>
      <c r="M715" s="2455"/>
      <c r="N715" s="2455"/>
      <c r="O715" s="2455"/>
      <c r="P715" s="2455"/>
      <c r="Q715" s="2455"/>
      <c r="R715" s="2455"/>
      <c r="S715" s="2455"/>
      <c r="T715" s="2455"/>
      <c r="U715" s="2455"/>
      <c r="V715" s="2455"/>
      <c r="W715" s="2455"/>
      <c r="X715" s="2455"/>
      <c r="Y715" s="2455"/>
      <c r="Z715" s="2455"/>
      <c r="AA715" s="2455"/>
    </row>
    <row r="716">
      <c r="A716" s="2455"/>
      <c r="B716" s="2455"/>
      <c r="C716" s="2455"/>
      <c r="D716" s="2455"/>
      <c r="E716" s="2455"/>
      <c r="F716" s="2455"/>
      <c r="G716" s="2455"/>
      <c r="H716" s="2455"/>
      <c r="I716" s="2455"/>
      <c r="J716" s="2455"/>
      <c r="K716" s="2455"/>
      <c r="L716" s="2455"/>
      <c r="M716" s="2455"/>
      <c r="N716" s="2455"/>
      <c r="O716" s="2455"/>
      <c r="P716" s="2455"/>
      <c r="Q716" s="2455"/>
      <c r="R716" s="2455"/>
      <c r="S716" s="2455"/>
      <c r="T716" s="2455"/>
      <c r="U716" s="2455"/>
      <c r="V716" s="2455"/>
      <c r="W716" s="2455"/>
      <c r="X716" s="2455"/>
      <c r="Y716" s="2455"/>
      <c r="Z716" s="2455"/>
      <c r="AA716" s="2455"/>
    </row>
    <row r="717">
      <c r="A717" s="2455"/>
      <c r="B717" s="2455"/>
      <c r="C717" s="2455"/>
      <c r="D717" s="2455"/>
      <c r="E717" s="2455"/>
      <c r="F717" s="2455"/>
      <c r="G717" s="2455"/>
      <c r="H717" s="2455"/>
      <c r="I717" s="2455"/>
      <c r="J717" s="2455"/>
      <c r="K717" s="2455"/>
      <c r="L717" s="2455"/>
      <c r="M717" s="2455"/>
      <c r="N717" s="2455"/>
      <c r="O717" s="2455"/>
      <c r="P717" s="2455"/>
      <c r="Q717" s="2455"/>
      <c r="R717" s="2455"/>
      <c r="S717" s="2455"/>
      <c r="T717" s="2455"/>
      <c r="U717" s="2455"/>
      <c r="V717" s="2455"/>
      <c r="W717" s="2455"/>
      <c r="X717" s="2455"/>
      <c r="Y717" s="2455"/>
      <c r="Z717" s="2455"/>
      <c r="AA717" s="2455"/>
    </row>
    <row r="718">
      <c r="A718" s="2455"/>
      <c r="B718" s="2455"/>
      <c r="C718" s="2455"/>
      <c r="D718" s="2455"/>
      <c r="E718" s="2455"/>
      <c r="F718" s="2455"/>
      <c r="G718" s="2455"/>
      <c r="H718" s="2455"/>
      <c r="I718" s="2455"/>
      <c r="J718" s="2455"/>
      <c r="K718" s="2455"/>
      <c r="L718" s="2455"/>
      <c r="M718" s="2455"/>
      <c r="N718" s="2455"/>
      <c r="O718" s="2455"/>
      <c r="P718" s="2455"/>
      <c r="Q718" s="2455"/>
      <c r="R718" s="2455"/>
      <c r="S718" s="2455"/>
      <c r="T718" s="2455"/>
      <c r="U718" s="2455"/>
      <c r="V718" s="2455"/>
      <c r="W718" s="2455"/>
      <c r="X718" s="2455"/>
      <c r="Y718" s="2455"/>
      <c r="Z718" s="2455"/>
      <c r="AA718" s="2455"/>
    </row>
    <row r="719">
      <c r="A719" s="2455"/>
      <c r="B719" s="2455"/>
      <c r="C719" s="2455"/>
      <c r="D719" s="2455"/>
      <c r="E719" s="2455"/>
      <c r="F719" s="2455"/>
      <c r="G719" s="2455"/>
      <c r="H719" s="2455"/>
      <c r="I719" s="2455"/>
      <c r="J719" s="2455"/>
      <c r="K719" s="2455"/>
      <c r="L719" s="2455"/>
      <c r="M719" s="2455"/>
      <c r="N719" s="2455"/>
      <c r="O719" s="2455"/>
      <c r="P719" s="2455"/>
      <c r="Q719" s="2455"/>
      <c r="R719" s="2455"/>
      <c r="S719" s="2455"/>
      <c r="T719" s="2455"/>
      <c r="U719" s="2455"/>
      <c r="V719" s="2455"/>
      <c r="W719" s="2455"/>
      <c r="X719" s="2455"/>
      <c r="Y719" s="2455"/>
      <c r="Z719" s="2455"/>
      <c r="AA719" s="2455"/>
    </row>
    <row r="720">
      <c r="A720" s="2455"/>
      <c r="B720" s="2455"/>
      <c r="C720" s="2455"/>
      <c r="D720" s="2455"/>
      <c r="E720" s="2455"/>
      <c r="F720" s="2455"/>
      <c r="G720" s="2455"/>
      <c r="H720" s="2455"/>
      <c r="I720" s="2455"/>
      <c r="J720" s="2455"/>
      <c r="K720" s="2455"/>
      <c r="L720" s="2455"/>
      <c r="M720" s="2455"/>
      <c r="N720" s="2455"/>
      <c r="O720" s="2455"/>
      <c r="P720" s="2455"/>
      <c r="Q720" s="2455"/>
      <c r="R720" s="2455"/>
      <c r="S720" s="2455"/>
      <c r="T720" s="2455"/>
      <c r="U720" s="2455"/>
      <c r="V720" s="2455"/>
      <c r="W720" s="2455"/>
      <c r="X720" s="2455"/>
      <c r="Y720" s="2455"/>
      <c r="Z720" s="2455"/>
      <c r="AA720" s="2455"/>
    </row>
    <row r="721">
      <c r="A721" s="2455"/>
      <c r="B721" s="2455"/>
      <c r="C721" s="2455"/>
      <c r="D721" s="2455"/>
      <c r="E721" s="2455"/>
      <c r="F721" s="2455"/>
      <c r="G721" s="2455"/>
      <c r="H721" s="2455"/>
      <c r="I721" s="2455"/>
      <c r="J721" s="2455"/>
      <c r="K721" s="2455"/>
      <c r="L721" s="2455"/>
      <c r="M721" s="2455"/>
      <c r="N721" s="2455"/>
      <c r="O721" s="2455"/>
      <c r="P721" s="2455"/>
      <c r="Q721" s="2455"/>
      <c r="R721" s="2455"/>
      <c r="S721" s="2455"/>
      <c r="T721" s="2455"/>
      <c r="U721" s="2455"/>
      <c r="V721" s="2455"/>
      <c r="W721" s="2455"/>
      <c r="X721" s="2455"/>
      <c r="Y721" s="2455"/>
      <c r="Z721" s="2455"/>
      <c r="AA721" s="2455"/>
    </row>
    <row r="722">
      <c r="A722" s="2455"/>
      <c r="B722" s="2455"/>
      <c r="C722" s="2455"/>
      <c r="D722" s="2455"/>
      <c r="E722" s="2455"/>
      <c r="F722" s="2455"/>
      <c r="G722" s="2455"/>
      <c r="H722" s="2455"/>
      <c r="I722" s="2455"/>
      <c r="J722" s="2455"/>
      <c r="K722" s="2455"/>
      <c r="L722" s="2455"/>
      <c r="M722" s="2455"/>
      <c r="N722" s="2455"/>
      <c r="O722" s="2455"/>
      <c r="P722" s="2455"/>
      <c r="Q722" s="2455"/>
      <c r="R722" s="2455"/>
      <c r="S722" s="2455"/>
      <c r="T722" s="2455"/>
      <c r="U722" s="2455"/>
      <c r="V722" s="2455"/>
      <c r="W722" s="2455"/>
      <c r="X722" s="2455"/>
      <c r="Y722" s="2455"/>
      <c r="Z722" s="2455"/>
      <c r="AA722" s="2455"/>
    </row>
    <row r="723">
      <c r="A723" s="2455"/>
      <c r="B723" s="2455"/>
      <c r="C723" s="2455"/>
      <c r="D723" s="2455"/>
      <c r="E723" s="2455"/>
      <c r="F723" s="2455"/>
      <c r="G723" s="2455"/>
      <c r="H723" s="2455"/>
      <c r="I723" s="2455"/>
      <c r="J723" s="2455"/>
      <c r="K723" s="2455"/>
      <c r="L723" s="2455"/>
      <c r="M723" s="2455"/>
      <c r="N723" s="2455"/>
      <c r="O723" s="2455"/>
      <c r="P723" s="2455"/>
      <c r="Q723" s="2455"/>
      <c r="R723" s="2455"/>
      <c r="S723" s="2455"/>
      <c r="T723" s="2455"/>
      <c r="U723" s="2455"/>
      <c r="V723" s="2455"/>
      <c r="W723" s="2455"/>
      <c r="X723" s="2455"/>
      <c r="Y723" s="2455"/>
      <c r="Z723" s="2455"/>
      <c r="AA723" s="2455"/>
    </row>
    <row r="724">
      <c r="A724" s="2455"/>
      <c r="B724" s="2455"/>
      <c r="C724" s="2455"/>
      <c r="D724" s="2455"/>
      <c r="E724" s="2455"/>
      <c r="F724" s="2455"/>
      <c r="G724" s="2455"/>
      <c r="H724" s="2455"/>
      <c r="I724" s="2455"/>
      <c r="J724" s="2455"/>
      <c r="K724" s="2455"/>
      <c r="L724" s="2455"/>
      <c r="M724" s="2455"/>
      <c r="N724" s="2455"/>
      <c r="O724" s="2455"/>
      <c r="P724" s="2455"/>
      <c r="Q724" s="2455"/>
      <c r="R724" s="2455"/>
      <c r="S724" s="2455"/>
      <c r="T724" s="2455"/>
      <c r="U724" s="2455"/>
      <c r="V724" s="2455"/>
      <c r="W724" s="2455"/>
      <c r="X724" s="2455"/>
      <c r="Y724" s="2455"/>
      <c r="Z724" s="2455"/>
      <c r="AA724" s="2455"/>
    </row>
    <row r="725">
      <c r="A725" s="2455"/>
      <c r="B725" s="2455"/>
      <c r="C725" s="2455"/>
      <c r="D725" s="2455"/>
      <c r="E725" s="2455"/>
      <c r="F725" s="2455"/>
      <c r="G725" s="2455"/>
      <c r="H725" s="2455"/>
      <c r="I725" s="2455"/>
      <c r="J725" s="2455"/>
      <c r="K725" s="2455"/>
      <c r="L725" s="2455"/>
      <c r="M725" s="2455"/>
      <c r="N725" s="2455"/>
      <c r="O725" s="2455"/>
      <c r="P725" s="2455"/>
      <c r="Q725" s="2455"/>
      <c r="R725" s="2455"/>
      <c r="S725" s="2455"/>
      <c r="T725" s="2455"/>
      <c r="U725" s="2455"/>
      <c r="V725" s="2455"/>
      <c r="W725" s="2455"/>
      <c r="X725" s="2455"/>
      <c r="Y725" s="2455"/>
      <c r="Z725" s="2455"/>
      <c r="AA725" s="2455"/>
    </row>
    <row r="726">
      <c r="A726" s="2455"/>
      <c r="B726" s="2455"/>
      <c r="C726" s="2455"/>
      <c r="D726" s="2455"/>
      <c r="E726" s="2455"/>
      <c r="F726" s="2455"/>
      <c r="G726" s="2455"/>
      <c r="H726" s="2455"/>
      <c r="I726" s="2455"/>
      <c r="J726" s="2455"/>
      <c r="K726" s="2455"/>
      <c r="L726" s="2455"/>
      <c r="M726" s="2455"/>
      <c r="N726" s="2455"/>
      <c r="O726" s="2455"/>
      <c r="P726" s="2455"/>
      <c r="Q726" s="2455"/>
      <c r="R726" s="2455"/>
      <c r="S726" s="2455"/>
      <c r="T726" s="2455"/>
      <c r="U726" s="2455"/>
      <c r="V726" s="2455"/>
      <c r="W726" s="2455"/>
      <c r="X726" s="2455"/>
      <c r="Y726" s="2455"/>
      <c r="Z726" s="2455"/>
      <c r="AA726" s="2455"/>
    </row>
    <row r="727">
      <c r="A727" s="2455"/>
      <c r="B727" s="2455"/>
      <c r="C727" s="2455"/>
      <c r="D727" s="2455"/>
      <c r="E727" s="2455"/>
      <c r="F727" s="2455"/>
      <c r="G727" s="2455"/>
      <c r="H727" s="2455"/>
      <c r="I727" s="2455"/>
      <c r="J727" s="2455"/>
      <c r="K727" s="2455"/>
      <c r="L727" s="2455"/>
      <c r="M727" s="2455"/>
      <c r="N727" s="2455"/>
      <c r="O727" s="2455"/>
      <c r="P727" s="2455"/>
      <c r="Q727" s="2455"/>
      <c r="R727" s="2455"/>
      <c r="S727" s="2455"/>
      <c r="T727" s="2455"/>
      <c r="U727" s="2455"/>
      <c r="V727" s="2455"/>
      <c r="W727" s="2455"/>
      <c r="X727" s="2455"/>
      <c r="Y727" s="2455"/>
      <c r="Z727" s="2455"/>
      <c r="AA727" s="2455"/>
    </row>
    <row r="728">
      <c r="A728" s="2455"/>
      <c r="B728" s="2455"/>
      <c r="C728" s="2455"/>
      <c r="D728" s="2455"/>
      <c r="E728" s="2455"/>
      <c r="F728" s="2455"/>
      <c r="G728" s="2455"/>
      <c r="H728" s="2455"/>
      <c r="I728" s="2455"/>
      <c r="J728" s="2455"/>
      <c r="K728" s="2455"/>
      <c r="L728" s="2455"/>
      <c r="M728" s="2455"/>
      <c r="N728" s="2455"/>
      <c r="O728" s="2455"/>
      <c r="P728" s="2455"/>
      <c r="Q728" s="2455"/>
      <c r="R728" s="2455"/>
      <c r="S728" s="2455"/>
      <c r="T728" s="2455"/>
      <c r="U728" s="2455"/>
      <c r="V728" s="2455"/>
      <c r="W728" s="2455"/>
      <c r="X728" s="2455"/>
      <c r="Y728" s="2455"/>
      <c r="Z728" s="2455"/>
      <c r="AA728" s="2455"/>
    </row>
    <row r="729">
      <c r="A729" s="2455"/>
      <c r="B729" s="2455"/>
      <c r="C729" s="2455"/>
      <c r="D729" s="2455"/>
      <c r="E729" s="2455"/>
      <c r="F729" s="2455"/>
      <c r="G729" s="2455"/>
      <c r="H729" s="2455"/>
      <c r="I729" s="2455"/>
      <c r="J729" s="2455"/>
      <c r="K729" s="2455"/>
      <c r="L729" s="2455"/>
      <c r="M729" s="2455"/>
      <c r="N729" s="2455"/>
      <c r="O729" s="2455"/>
      <c r="P729" s="2455"/>
      <c r="Q729" s="2455"/>
      <c r="R729" s="2455"/>
      <c r="S729" s="2455"/>
      <c r="T729" s="2455"/>
      <c r="U729" s="2455"/>
      <c r="V729" s="2455"/>
      <c r="W729" s="2455"/>
      <c r="X729" s="2455"/>
      <c r="Y729" s="2455"/>
      <c r="Z729" s="2455"/>
      <c r="AA729" s="2455"/>
    </row>
    <row r="730">
      <c r="A730" s="2455"/>
      <c r="B730" s="2455"/>
      <c r="C730" s="2455"/>
      <c r="D730" s="2455"/>
      <c r="E730" s="2455"/>
      <c r="F730" s="2455"/>
      <c r="G730" s="2455"/>
      <c r="H730" s="2455"/>
      <c r="I730" s="2455"/>
      <c r="J730" s="2455"/>
      <c r="K730" s="2455"/>
      <c r="L730" s="2455"/>
      <c r="M730" s="2455"/>
      <c r="N730" s="2455"/>
      <c r="O730" s="2455"/>
      <c r="P730" s="2455"/>
      <c r="Q730" s="2455"/>
      <c r="R730" s="2455"/>
      <c r="S730" s="2455"/>
      <c r="T730" s="2455"/>
      <c r="U730" s="2455"/>
      <c r="V730" s="2455"/>
      <c r="W730" s="2455"/>
      <c r="X730" s="2455"/>
      <c r="Y730" s="2455"/>
      <c r="Z730" s="2455"/>
      <c r="AA730" s="2455"/>
    </row>
    <row r="731">
      <c r="A731" s="2455"/>
      <c r="B731" s="2455"/>
      <c r="C731" s="2455"/>
      <c r="D731" s="2455"/>
      <c r="E731" s="2455"/>
      <c r="F731" s="2455"/>
      <c r="G731" s="2455"/>
      <c r="H731" s="2455"/>
      <c r="I731" s="2455"/>
      <c r="J731" s="2455"/>
      <c r="K731" s="2455"/>
      <c r="L731" s="2455"/>
      <c r="M731" s="2455"/>
      <c r="N731" s="2455"/>
      <c r="O731" s="2455"/>
      <c r="P731" s="2455"/>
      <c r="Q731" s="2455"/>
      <c r="R731" s="2455"/>
      <c r="S731" s="2455"/>
      <c r="T731" s="2455"/>
      <c r="U731" s="2455"/>
      <c r="V731" s="2455"/>
      <c r="W731" s="2455"/>
      <c r="X731" s="2455"/>
      <c r="Y731" s="2455"/>
      <c r="Z731" s="2455"/>
      <c r="AA731" s="2455"/>
    </row>
    <row r="732">
      <c r="A732" s="2455"/>
      <c r="B732" s="2455"/>
      <c r="C732" s="2455"/>
      <c r="D732" s="2455"/>
      <c r="E732" s="2455"/>
      <c r="F732" s="2455"/>
      <c r="G732" s="2455"/>
      <c r="H732" s="2455"/>
      <c r="I732" s="2455"/>
      <c r="J732" s="2455"/>
      <c r="K732" s="2455"/>
      <c r="L732" s="2455"/>
      <c r="M732" s="2455"/>
      <c r="N732" s="2455"/>
      <c r="O732" s="2455"/>
      <c r="P732" s="2455"/>
      <c r="Q732" s="2455"/>
      <c r="R732" s="2455"/>
      <c r="S732" s="2455"/>
      <c r="T732" s="2455"/>
      <c r="U732" s="2455"/>
      <c r="V732" s="2455"/>
      <c r="W732" s="2455"/>
      <c r="X732" s="2455"/>
      <c r="Y732" s="2455"/>
      <c r="Z732" s="2455"/>
      <c r="AA732" s="2455"/>
    </row>
    <row r="733">
      <c r="A733" s="2455"/>
      <c r="B733" s="2455"/>
      <c r="C733" s="2455"/>
      <c r="D733" s="2455"/>
      <c r="E733" s="2455"/>
      <c r="F733" s="2455"/>
      <c r="G733" s="2455"/>
      <c r="H733" s="2455"/>
      <c r="I733" s="2455"/>
      <c r="J733" s="2455"/>
      <c r="K733" s="2455"/>
      <c r="L733" s="2455"/>
      <c r="M733" s="2455"/>
      <c r="N733" s="2455"/>
      <c r="O733" s="2455"/>
      <c r="P733" s="2455"/>
      <c r="Q733" s="2455"/>
      <c r="R733" s="2455"/>
      <c r="S733" s="2455"/>
      <c r="T733" s="2455"/>
      <c r="U733" s="2455"/>
      <c r="V733" s="2455"/>
      <c r="W733" s="2455"/>
      <c r="X733" s="2455"/>
      <c r="Y733" s="2455"/>
      <c r="Z733" s="2455"/>
      <c r="AA733" s="2455"/>
    </row>
    <row r="734">
      <c r="A734" s="2455"/>
      <c r="B734" s="2455"/>
      <c r="C734" s="2455"/>
      <c r="D734" s="2455"/>
      <c r="E734" s="2455"/>
      <c r="F734" s="2455"/>
      <c r="G734" s="2455"/>
      <c r="H734" s="2455"/>
      <c r="I734" s="2455"/>
      <c r="J734" s="2455"/>
      <c r="K734" s="2455"/>
      <c r="L734" s="2455"/>
      <c r="M734" s="2455"/>
      <c r="N734" s="2455"/>
      <c r="O734" s="2455"/>
      <c r="P734" s="2455"/>
      <c r="Q734" s="2455"/>
      <c r="R734" s="2455"/>
      <c r="S734" s="2455"/>
      <c r="T734" s="2455"/>
      <c r="U734" s="2455"/>
      <c r="V734" s="2455"/>
      <c r="W734" s="2455"/>
      <c r="X734" s="2455"/>
      <c r="Y734" s="2455"/>
      <c r="Z734" s="2455"/>
      <c r="AA734" s="2455"/>
    </row>
    <row r="735">
      <c r="A735" s="2455"/>
      <c r="B735" s="2455"/>
      <c r="C735" s="2455"/>
      <c r="D735" s="2455"/>
      <c r="E735" s="2455"/>
      <c r="F735" s="2455"/>
      <c r="G735" s="2455"/>
      <c r="H735" s="2455"/>
      <c r="I735" s="2455"/>
      <c r="J735" s="2455"/>
      <c r="K735" s="2455"/>
      <c r="L735" s="2455"/>
      <c r="M735" s="2455"/>
      <c r="N735" s="2455"/>
      <c r="O735" s="2455"/>
      <c r="P735" s="2455"/>
      <c r="Q735" s="2455"/>
      <c r="R735" s="2455"/>
      <c r="S735" s="2455"/>
      <c r="T735" s="2455"/>
      <c r="U735" s="2455"/>
      <c r="V735" s="2455"/>
      <c r="W735" s="2455"/>
      <c r="X735" s="2455"/>
      <c r="Y735" s="2455"/>
      <c r="Z735" s="2455"/>
      <c r="AA735" s="2455"/>
    </row>
    <row r="736">
      <c r="A736" s="2455"/>
      <c r="B736" s="2455"/>
      <c r="C736" s="2455"/>
      <c r="D736" s="2455"/>
      <c r="E736" s="2455"/>
      <c r="F736" s="2455"/>
      <c r="G736" s="2455"/>
      <c r="H736" s="2455"/>
      <c r="I736" s="2455"/>
      <c r="J736" s="2455"/>
      <c r="K736" s="2455"/>
      <c r="L736" s="2455"/>
      <c r="M736" s="2455"/>
      <c r="N736" s="2455"/>
      <c r="O736" s="2455"/>
      <c r="P736" s="2455"/>
      <c r="Q736" s="2455"/>
      <c r="R736" s="2455"/>
      <c r="S736" s="2455"/>
      <c r="T736" s="2455"/>
      <c r="U736" s="2455"/>
      <c r="V736" s="2455"/>
      <c r="W736" s="2455"/>
      <c r="X736" s="2455"/>
      <c r="Y736" s="2455"/>
      <c r="Z736" s="2455"/>
      <c r="AA736" s="2455"/>
    </row>
    <row r="737">
      <c r="A737" s="2455"/>
      <c r="B737" s="2455"/>
      <c r="C737" s="2455"/>
      <c r="D737" s="2455"/>
      <c r="E737" s="2455"/>
      <c r="F737" s="2455"/>
      <c r="G737" s="2455"/>
      <c r="H737" s="2455"/>
      <c r="I737" s="2455"/>
      <c r="J737" s="2455"/>
      <c r="K737" s="2455"/>
      <c r="L737" s="2455"/>
      <c r="M737" s="2455"/>
      <c r="N737" s="2455"/>
      <c r="O737" s="2455"/>
      <c r="P737" s="2455"/>
      <c r="Q737" s="2455"/>
      <c r="R737" s="2455"/>
      <c r="S737" s="2455"/>
      <c r="T737" s="2455"/>
      <c r="U737" s="2455"/>
      <c r="V737" s="2455"/>
      <c r="W737" s="2455"/>
      <c r="X737" s="2455"/>
      <c r="Y737" s="2455"/>
      <c r="Z737" s="2455"/>
      <c r="AA737" s="2455"/>
    </row>
    <row r="738">
      <c r="A738" s="2455"/>
      <c r="B738" s="2455"/>
      <c r="C738" s="2455"/>
      <c r="D738" s="2455"/>
      <c r="E738" s="2455"/>
      <c r="F738" s="2455"/>
      <c r="G738" s="2455"/>
      <c r="H738" s="2455"/>
      <c r="I738" s="2455"/>
      <c r="J738" s="2455"/>
      <c r="K738" s="2455"/>
      <c r="L738" s="2455"/>
      <c r="M738" s="2455"/>
      <c r="N738" s="2455"/>
      <c r="O738" s="2455"/>
      <c r="P738" s="2455"/>
      <c r="Q738" s="2455"/>
      <c r="R738" s="2455"/>
      <c r="S738" s="2455"/>
      <c r="T738" s="2455"/>
      <c r="U738" s="2455"/>
      <c r="V738" s="2455"/>
      <c r="W738" s="2455"/>
      <c r="X738" s="2455"/>
      <c r="Y738" s="2455"/>
      <c r="Z738" s="2455"/>
      <c r="AA738" s="2455"/>
    </row>
    <row r="739">
      <c r="A739" s="2455"/>
      <c r="B739" s="2455"/>
      <c r="C739" s="2455"/>
      <c r="D739" s="2455"/>
      <c r="E739" s="2455"/>
      <c r="F739" s="2455"/>
      <c r="G739" s="2455"/>
      <c r="H739" s="2455"/>
      <c r="I739" s="2455"/>
      <c r="J739" s="2455"/>
      <c r="K739" s="2455"/>
      <c r="L739" s="2455"/>
      <c r="M739" s="2455"/>
      <c r="N739" s="2455"/>
      <c r="O739" s="2455"/>
      <c r="P739" s="2455"/>
      <c r="Q739" s="2455"/>
      <c r="R739" s="2455"/>
      <c r="S739" s="2455"/>
      <c r="T739" s="2455"/>
      <c r="U739" s="2455"/>
      <c r="V739" s="2455"/>
      <c r="W739" s="2455"/>
      <c r="X739" s="2455"/>
      <c r="Y739" s="2455"/>
      <c r="Z739" s="2455"/>
      <c r="AA739" s="2455"/>
    </row>
    <row r="740">
      <c r="A740" s="2455"/>
      <c r="B740" s="2455"/>
      <c r="C740" s="2455"/>
      <c r="D740" s="2455"/>
      <c r="E740" s="2455"/>
      <c r="F740" s="2455"/>
      <c r="G740" s="2455"/>
      <c r="H740" s="2455"/>
      <c r="I740" s="2455"/>
      <c r="J740" s="2455"/>
      <c r="K740" s="2455"/>
      <c r="L740" s="2455"/>
      <c r="M740" s="2455"/>
      <c r="N740" s="2455"/>
      <c r="O740" s="2455"/>
      <c r="P740" s="2455"/>
      <c r="Q740" s="2455"/>
      <c r="R740" s="2455"/>
      <c r="S740" s="2455"/>
      <c r="T740" s="2455"/>
      <c r="U740" s="2455"/>
      <c r="V740" s="2455"/>
      <c r="W740" s="2455"/>
      <c r="X740" s="2455"/>
      <c r="Y740" s="2455"/>
      <c r="Z740" s="2455"/>
      <c r="AA740" s="2455"/>
    </row>
    <row r="741">
      <c r="A741" s="2455"/>
      <c r="B741" s="2455"/>
      <c r="C741" s="2455"/>
      <c r="D741" s="2455"/>
      <c r="E741" s="2455"/>
      <c r="F741" s="2455"/>
      <c r="G741" s="2455"/>
      <c r="H741" s="2455"/>
      <c r="I741" s="2455"/>
      <c r="J741" s="2455"/>
      <c r="K741" s="2455"/>
      <c r="L741" s="2455"/>
      <c r="M741" s="2455"/>
      <c r="N741" s="2455"/>
      <c r="O741" s="2455"/>
      <c r="P741" s="2455"/>
      <c r="Q741" s="2455"/>
      <c r="R741" s="2455"/>
      <c r="S741" s="2455"/>
      <c r="T741" s="2455"/>
      <c r="U741" s="2455"/>
      <c r="V741" s="2455"/>
      <c r="W741" s="2455"/>
      <c r="X741" s="2455"/>
      <c r="Y741" s="2455"/>
      <c r="Z741" s="2455"/>
      <c r="AA741" s="2455"/>
    </row>
    <row r="742">
      <c r="A742" s="2455"/>
      <c r="B742" s="2455"/>
      <c r="C742" s="2455"/>
      <c r="D742" s="2455"/>
      <c r="E742" s="2455"/>
      <c r="F742" s="2455"/>
      <c r="G742" s="2455"/>
      <c r="H742" s="2455"/>
      <c r="I742" s="2455"/>
      <c r="J742" s="2455"/>
      <c r="K742" s="2455"/>
      <c r="L742" s="2455"/>
      <c r="M742" s="2455"/>
      <c r="N742" s="2455"/>
      <c r="O742" s="2455"/>
      <c r="P742" s="2455"/>
      <c r="Q742" s="2455"/>
      <c r="R742" s="2455"/>
      <c r="S742" s="2455"/>
      <c r="T742" s="2455"/>
      <c r="U742" s="2455"/>
      <c r="V742" s="2455"/>
      <c r="W742" s="2455"/>
      <c r="X742" s="2455"/>
      <c r="Y742" s="2455"/>
      <c r="Z742" s="2455"/>
      <c r="AA742" s="2455"/>
    </row>
    <row r="743">
      <c r="A743" s="2455"/>
      <c r="B743" s="2455"/>
      <c r="C743" s="2455"/>
      <c r="D743" s="2455"/>
      <c r="E743" s="2455"/>
      <c r="F743" s="2455"/>
      <c r="G743" s="2455"/>
      <c r="H743" s="2455"/>
      <c r="I743" s="2455"/>
      <c r="J743" s="2455"/>
      <c r="K743" s="2455"/>
      <c r="L743" s="2455"/>
      <c r="M743" s="2455"/>
      <c r="N743" s="2455"/>
      <c r="O743" s="2455"/>
      <c r="P743" s="2455"/>
      <c r="Q743" s="2455"/>
      <c r="R743" s="2455"/>
      <c r="S743" s="2455"/>
      <c r="T743" s="2455"/>
      <c r="U743" s="2455"/>
      <c r="V743" s="2455"/>
      <c r="W743" s="2455"/>
      <c r="X743" s="2455"/>
      <c r="Y743" s="2455"/>
      <c r="Z743" s="2455"/>
      <c r="AA743" s="2455"/>
    </row>
    <row r="744">
      <c r="A744" s="2455"/>
      <c r="B744" s="2455"/>
      <c r="C744" s="2455"/>
      <c r="D744" s="2455"/>
      <c r="E744" s="2455"/>
      <c r="F744" s="2455"/>
      <c r="G744" s="2455"/>
      <c r="H744" s="2455"/>
      <c r="I744" s="2455"/>
      <c r="J744" s="2455"/>
      <c r="K744" s="2455"/>
      <c r="L744" s="2455"/>
      <c r="M744" s="2455"/>
      <c r="N744" s="2455"/>
      <c r="O744" s="2455"/>
      <c r="P744" s="2455"/>
      <c r="Q744" s="2455"/>
      <c r="R744" s="2455"/>
      <c r="S744" s="2455"/>
      <c r="T744" s="2455"/>
      <c r="U744" s="2455"/>
      <c r="V744" s="2455"/>
      <c r="W744" s="2455"/>
      <c r="X744" s="2455"/>
      <c r="Y744" s="2455"/>
      <c r="Z744" s="2455"/>
      <c r="AA744" s="2455"/>
    </row>
    <row r="745">
      <c r="A745" s="2455"/>
      <c r="B745" s="2455"/>
      <c r="C745" s="2455"/>
      <c r="D745" s="2455"/>
      <c r="E745" s="2455"/>
      <c r="F745" s="2455"/>
      <c r="G745" s="2455"/>
      <c r="H745" s="2455"/>
      <c r="I745" s="2455"/>
      <c r="J745" s="2455"/>
      <c r="K745" s="2455"/>
      <c r="L745" s="2455"/>
      <c r="M745" s="2455"/>
      <c r="N745" s="2455"/>
      <c r="O745" s="2455"/>
      <c r="P745" s="2455"/>
      <c r="Q745" s="2455"/>
      <c r="R745" s="2455"/>
      <c r="S745" s="2455"/>
      <c r="T745" s="2455"/>
      <c r="U745" s="2455"/>
      <c r="V745" s="2455"/>
      <c r="W745" s="2455"/>
      <c r="X745" s="2455"/>
      <c r="Y745" s="2455"/>
      <c r="Z745" s="2455"/>
      <c r="AA745" s="2455"/>
    </row>
    <row r="746">
      <c r="A746" s="2455"/>
      <c r="B746" s="2455"/>
      <c r="C746" s="2455"/>
      <c r="D746" s="2455"/>
      <c r="E746" s="2455"/>
      <c r="F746" s="2455"/>
      <c r="G746" s="2455"/>
      <c r="H746" s="2455"/>
      <c r="I746" s="2455"/>
      <c r="J746" s="2455"/>
      <c r="K746" s="2455"/>
      <c r="L746" s="2455"/>
      <c r="M746" s="2455"/>
      <c r="N746" s="2455"/>
      <c r="O746" s="2455"/>
      <c r="P746" s="2455"/>
      <c r="Q746" s="2455"/>
      <c r="R746" s="2455"/>
      <c r="S746" s="2455"/>
      <c r="T746" s="2455"/>
      <c r="U746" s="2455"/>
      <c r="V746" s="2455"/>
      <c r="W746" s="2455"/>
      <c r="X746" s="2455"/>
      <c r="Y746" s="2455"/>
      <c r="Z746" s="2455"/>
      <c r="AA746" s="2455"/>
    </row>
    <row r="747">
      <c r="A747" s="2455"/>
      <c r="B747" s="2455"/>
      <c r="C747" s="2455"/>
      <c r="D747" s="2455"/>
      <c r="E747" s="2455"/>
      <c r="F747" s="2455"/>
      <c r="G747" s="2455"/>
      <c r="H747" s="2455"/>
      <c r="I747" s="2455"/>
      <c r="J747" s="2455"/>
      <c r="K747" s="2455"/>
      <c r="L747" s="2455"/>
      <c r="M747" s="2455"/>
      <c r="N747" s="2455"/>
      <c r="O747" s="2455"/>
      <c r="P747" s="2455"/>
      <c r="Q747" s="2455"/>
      <c r="R747" s="2455"/>
      <c r="S747" s="2455"/>
      <c r="T747" s="2455"/>
      <c r="U747" s="2455"/>
      <c r="V747" s="2455"/>
      <c r="W747" s="2455"/>
      <c r="X747" s="2455"/>
      <c r="Y747" s="2455"/>
      <c r="Z747" s="2455"/>
      <c r="AA747" s="2455"/>
    </row>
    <row r="748">
      <c r="A748" s="2455"/>
      <c r="B748" s="2455"/>
      <c r="C748" s="2455"/>
      <c r="D748" s="2455"/>
      <c r="E748" s="2455"/>
      <c r="F748" s="2455"/>
      <c r="G748" s="2455"/>
      <c r="H748" s="2455"/>
      <c r="I748" s="2455"/>
      <c r="J748" s="2455"/>
      <c r="K748" s="2455"/>
      <c r="L748" s="2455"/>
      <c r="M748" s="2455"/>
      <c r="N748" s="2455"/>
      <c r="O748" s="2455"/>
      <c r="P748" s="2455"/>
      <c r="Q748" s="2455"/>
      <c r="R748" s="2455"/>
      <c r="S748" s="2455"/>
      <c r="T748" s="2455"/>
      <c r="U748" s="2455"/>
      <c r="V748" s="2455"/>
      <c r="W748" s="2455"/>
      <c r="X748" s="2455"/>
      <c r="Y748" s="2455"/>
      <c r="Z748" s="2455"/>
      <c r="AA748" s="2455"/>
    </row>
    <row r="749">
      <c r="A749" s="2455"/>
      <c r="B749" s="2455"/>
      <c r="C749" s="2455"/>
      <c r="D749" s="2455"/>
      <c r="E749" s="2455"/>
      <c r="F749" s="2455"/>
      <c r="G749" s="2455"/>
      <c r="H749" s="2455"/>
      <c r="I749" s="2455"/>
      <c r="J749" s="2455"/>
      <c r="K749" s="2455"/>
      <c r="L749" s="2455"/>
      <c r="M749" s="2455"/>
      <c r="N749" s="2455"/>
      <c r="O749" s="2455"/>
      <c r="P749" s="2455"/>
      <c r="Q749" s="2455"/>
      <c r="R749" s="2455"/>
      <c r="S749" s="2455"/>
      <c r="T749" s="2455"/>
      <c r="U749" s="2455"/>
      <c r="V749" s="2455"/>
      <c r="W749" s="2455"/>
      <c r="X749" s="2455"/>
      <c r="Y749" s="2455"/>
      <c r="Z749" s="2455"/>
      <c r="AA749" s="2455"/>
    </row>
    <row r="750">
      <c r="A750" s="2455"/>
      <c r="B750" s="2455"/>
      <c r="C750" s="2455"/>
      <c r="D750" s="2455"/>
      <c r="E750" s="2455"/>
      <c r="F750" s="2455"/>
      <c r="G750" s="2455"/>
      <c r="H750" s="2455"/>
      <c r="I750" s="2455"/>
      <c r="J750" s="2455"/>
      <c r="K750" s="2455"/>
      <c r="L750" s="2455"/>
      <c r="M750" s="2455"/>
      <c r="N750" s="2455"/>
      <c r="O750" s="2455"/>
      <c r="P750" s="2455"/>
      <c r="Q750" s="2455"/>
      <c r="R750" s="2455"/>
      <c r="S750" s="2455"/>
      <c r="T750" s="2455"/>
      <c r="U750" s="2455"/>
      <c r="V750" s="2455"/>
      <c r="W750" s="2455"/>
      <c r="X750" s="2455"/>
      <c r="Y750" s="2455"/>
      <c r="Z750" s="2455"/>
      <c r="AA750" s="2455"/>
    </row>
    <row r="751">
      <c r="A751" s="2455"/>
      <c r="B751" s="2455"/>
      <c r="C751" s="2455"/>
      <c r="D751" s="2455"/>
      <c r="E751" s="2455"/>
      <c r="F751" s="2455"/>
      <c r="G751" s="2455"/>
      <c r="H751" s="2455"/>
      <c r="I751" s="2455"/>
      <c r="J751" s="2455"/>
      <c r="K751" s="2455"/>
      <c r="L751" s="2455"/>
      <c r="M751" s="2455"/>
      <c r="N751" s="2455"/>
      <c r="O751" s="2455"/>
      <c r="P751" s="2455"/>
      <c r="Q751" s="2455"/>
      <c r="R751" s="2455"/>
      <c r="S751" s="2455"/>
      <c r="T751" s="2455"/>
      <c r="U751" s="2455"/>
      <c r="V751" s="2455"/>
      <c r="W751" s="2455"/>
      <c r="X751" s="2455"/>
      <c r="Y751" s="2455"/>
      <c r="Z751" s="2455"/>
      <c r="AA751" s="2455"/>
    </row>
    <row r="752">
      <c r="A752" s="2455"/>
      <c r="B752" s="2455"/>
      <c r="C752" s="2455"/>
      <c r="D752" s="2455"/>
      <c r="E752" s="2455"/>
      <c r="F752" s="2455"/>
      <c r="G752" s="2455"/>
      <c r="H752" s="2455"/>
      <c r="I752" s="2455"/>
      <c r="J752" s="2455"/>
      <c r="K752" s="2455"/>
      <c r="L752" s="2455"/>
      <c r="M752" s="2455"/>
      <c r="N752" s="2455"/>
      <c r="O752" s="2455"/>
      <c r="P752" s="2455"/>
      <c r="Q752" s="2455"/>
      <c r="R752" s="2455"/>
      <c r="S752" s="2455"/>
      <c r="T752" s="2455"/>
      <c r="U752" s="2455"/>
      <c r="V752" s="2455"/>
      <c r="W752" s="2455"/>
      <c r="X752" s="2455"/>
      <c r="Y752" s="2455"/>
      <c r="Z752" s="2455"/>
      <c r="AA752" s="2455"/>
    </row>
    <row r="753">
      <c r="A753" s="2455"/>
      <c r="B753" s="2455"/>
      <c r="C753" s="2455"/>
      <c r="D753" s="2455"/>
      <c r="E753" s="2455"/>
      <c r="F753" s="2455"/>
      <c r="G753" s="2455"/>
      <c r="H753" s="2455"/>
      <c r="I753" s="2455"/>
      <c r="J753" s="2455"/>
      <c r="K753" s="2455"/>
      <c r="L753" s="2455"/>
      <c r="M753" s="2455"/>
      <c r="N753" s="2455"/>
      <c r="O753" s="2455"/>
      <c r="P753" s="2455"/>
      <c r="Q753" s="2455"/>
      <c r="R753" s="2455"/>
      <c r="S753" s="2455"/>
      <c r="T753" s="2455"/>
      <c r="U753" s="2455"/>
      <c r="V753" s="2455"/>
      <c r="W753" s="2455"/>
      <c r="X753" s="2455"/>
      <c r="Y753" s="2455"/>
      <c r="Z753" s="2455"/>
      <c r="AA753" s="2455"/>
    </row>
    <row r="754">
      <c r="A754" s="2455"/>
      <c r="B754" s="2455"/>
      <c r="C754" s="2455"/>
      <c r="D754" s="2455"/>
      <c r="E754" s="2455"/>
      <c r="F754" s="2455"/>
      <c r="G754" s="2455"/>
      <c r="H754" s="2455"/>
      <c r="I754" s="2455"/>
      <c r="J754" s="2455"/>
      <c r="K754" s="2455"/>
      <c r="L754" s="2455"/>
      <c r="M754" s="2455"/>
      <c r="N754" s="2455"/>
      <c r="O754" s="2455"/>
      <c r="P754" s="2455"/>
      <c r="Q754" s="2455"/>
      <c r="R754" s="2455"/>
      <c r="S754" s="2455"/>
      <c r="T754" s="2455"/>
      <c r="U754" s="2455"/>
      <c r="V754" s="2455"/>
      <c r="W754" s="2455"/>
      <c r="X754" s="2455"/>
      <c r="Y754" s="2455"/>
      <c r="Z754" s="2455"/>
      <c r="AA754" s="2455"/>
    </row>
    <row r="755">
      <c r="A755" s="2455"/>
      <c r="B755" s="2455"/>
      <c r="C755" s="2455"/>
      <c r="D755" s="2455"/>
      <c r="E755" s="2455"/>
      <c r="F755" s="2455"/>
      <c r="G755" s="2455"/>
      <c r="H755" s="2455"/>
      <c r="I755" s="2455"/>
      <c r="J755" s="2455"/>
      <c r="K755" s="2455"/>
      <c r="L755" s="2455"/>
      <c r="M755" s="2455"/>
      <c r="N755" s="2455"/>
      <c r="O755" s="2455"/>
      <c r="P755" s="2455"/>
      <c r="Q755" s="2455"/>
      <c r="R755" s="2455"/>
      <c r="S755" s="2455"/>
      <c r="T755" s="2455"/>
      <c r="U755" s="2455"/>
      <c r="V755" s="2455"/>
      <c r="W755" s="2455"/>
      <c r="X755" s="2455"/>
      <c r="Y755" s="2455"/>
      <c r="Z755" s="2455"/>
      <c r="AA755" s="2455"/>
    </row>
    <row r="756">
      <c r="A756" s="2455"/>
      <c r="B756" s="2455"/>
      <c r="C756" s="2455"/>
      <c r="D756" s="2455"/>
      <c r="E756" s="2455"/>
      <c r="F756" s="2455"/>
      <c r="G756" s="2455"/>
      <c r="H756" s="2455"/>
      <c r="I756" s="2455"/>
      <c r="J756" s="2455"/>
      <c r="K756" s="2455"/>
      <c r="L756" s="2455"/>
      <c r="M756" s="2455"/>
      <c r="N756" s="2455"/>
      <c r="O756" s="2455"/>
      <c r="P756" s="2455"/>
      <c r="Q756" s="2455"/>
      <c r="R756" s="2455"/>
      <c r="S756" s="2455"/>
      <c r="T756" s="2455"/>
      <c r="U756" s="2455"/>
      <c r="V756" s="2455"/>
      <c r="W756" s="2455"/>
      <c r="X756" s="2455"/>
      <c r="Y756" s="2455"/>
      <c r="Z756" s="2455"/>
      <c r="AA756" s="2455"/>
    </row>
    <row r="757">
      <c r="A757" s="2455"/>
      <c r="B757" s="2455"/>
      <c r="C757" s="2455"/>
      <c r="D757" s="2455"/>
      <c r="E757" s="2455"/>
      <c r="F757" s="2455"/>
      <c r="G757" s="2455"/>
      <c r="H757" s="2455"/>
      <c r="I757" s="2455"/>
      <c r="J757" s="2455"/>
      <c r="K757" s="2455"/>
      <c r="L757" s="2455"/>
      <c r="M757" s="2455"/>
      <c r="N757" s="2455"/>
      <c r="O757" s="2455"/>
      <c r="P757" s="2455"/>
      <c r="Q757" s="2455"/>
      <c r="R757" s="2455"/>
      <c r="S757" s="2455"/>
      <c r="T757" s="2455"/>
      <c r="U757" s="2455"/>
      <c r="V757" s="2455"/>
      <c r="W757" s="2455"/>
      <c r="X757" s="2455"/>
      <c r="Y757" s="2455"/>
      <c r="Z757" s="2455"/>
      <c r="AA757" s="2455"/>
    </row>
    <row r="758">
      <c r="A758" s="2455"/>
      <c r="B758" s="2455"/>
      <c r="C758" s="2455"/>
      <c r="D758" s="2455"/>
      <c r="E758" s="2455"/>
      <c r="F758" s="2455"/>
      <c r="G758" s="2455"/>
      <c r="H758" s="2455"/>
      <c r="I758" s="2455"/>
      <c r="J758" s="2455"/>
      <c r="K758" s="2455"/>
      <c r="L758" s="2455"/>
      <c r="M758" s="2455"/>
      <c r="N758" s="2455"/>
      <c r="O758" s="2455"/>
      <c r="P758" s="2455"/>
      <c r="Q758" s="2455"/>
      <c r="R758" s="2455"/>
      <c r="S758" s="2455"/>
      <c r="T758" s="2455"/>
      <c r="U758" s="2455"/>
      <c r="V758" s="2455"/>
      <c r="W758" s="2455"/>
      <c r="X758" s="2455"/>
      <c r="Y758" s="2455"/>
      <c r="Z758" s="2455"/>
      <c r="AA758" s="2455"/>
    </row>
    <row r="759">
      <c r="A759" s="2455"/>
      <c r="B759" s="2455"/>
      <c r="C759" s="2455"/>
      <c r="D759" s="2455"/>
      <c r="E759" s="2455"/>
      <c r="F759" s="2455"/>
      <c r="G759" s="2455"/>
      <c r="H759" s="2455"/>
      <c r="I759" s="2455"/>
      <c r="J759" s="2455"/>
      <c r="K759" s="2455"/>
      <c r="L759" s="2455"/>
      <c r="M759" s="2455"/>
      <c r="N759" s="2455"/>
      <c r="O759" s="2455"/>
      <c r="P759" s="2455"/>
      <c r="Q759" s="2455"/>
      <c r="R759" s="2455"/>
      <c r="S759" s="2455"/>
      <c r="T759" s="2455"/>
      <c r="U759" s="2455"/>
      <c r="V759" s="2455"/>
      <c r="W759" s="2455"/>
      <c r="X759" s="2455"/>
      <c r="Y759" s="2455"/>
      <c r="Z759" s="2455"/>
      <c r="AA759" s="2455"/>
    </row>
    <row r="760">
      <c r="A760" s="2455"/>
      <c r="B760" s="2455"/>
      <c r="C760" s="2455"/>
      <c r="D760" s="2455"/>
      <c r="E760" s="2455"/>
      <c r="F760" s="2455"/>
      <c r="G760" s="2455"/>
      <c r="H760" s="2455"/>
      <c r="I760" s="2455"/>
      <c r="J760" s="2455"/>
      <c r="K760" s="2455"/>
      <c r="L760" s="2455"/>
      <c r="M760" s="2455"/>
      <c r="N760" s="2455"/>
      <c r="O760" s="2455"/>
      <c r="P760" s="2455"/>
      <c r="Q760" s="2455"/>
      <c r="R760" s="2455"/>
      <c r="S760" s="2455"/>
      <c r="T760" s="2455"/>
      <c r="U760" s="2455"/>
      <c r="V760" s="2455"/>
      <c r="W760" s="2455"/>
      <c r="X760" s="2455"/>
      <c r="Y760" s="2455"/>
      <c r="Z760" s="2455"/>
      <c r="AA760" s="2455"/>
    </row>
    <row r="761">
      <c r="A761" s="2455"/>
      <c r="B761" s="2455"/>
      <c r="C761" s="2455"/>
      <c r="D761" s="2455"/>
      <c r="E761" s="2455"/>
      <c r="F761" s="2455"/>
      <c r="G761" s="2455"/>
      <c r="H761" s="2455"/>
      <c r="I761" s="2455"/>
      <c r="J761" s="2455"/>
      <c r="K761" s="2455"/>
      <c r="L761" s="2455"/>
      <c r="M761" s="2455"/>
      <c r="N761" s="2455"/>
      <c r="O761" s="2455"/>
      <c r="P761" s="2455"/>
      <c r="Q761" s="2455"/>
      <c r="R761" s="2455"/>
      <c r="S761" s="2455"/>
      <c r="T761" s="2455"/>
      <c r="U761" s="2455"/>
      <c r="V761" s="2455"/>
      <c r="W761" s="2455"/>
      <c r="X761" s="2455"/>
      <c r="Y761" s="2455"/>
      <c r="Z761" s="2455"/>
      <c r="AA761" s="2455"/>
    </row>
    <row r="762">
      <c r="A762" s="2455"/>
      <c r="B762" s="2455"/>
      <c r="C762" s="2455"/>
      <c r="D762" s="2455"/>
      <c r="E762" s="2455"/>
      <c r="F762" s="2455"/>
      <c r="G762" s="2455"/>
      <c r="H762" s="2455"/>
      <c r="I762" s="2455"/>
      <c r="J762" s="2455"/>
      <c r="K762" s="2455"/>
      <c r="L762" s="2455"/>
      <c r="M762" s="2455"/>
      <c r="N762" s="2455"/>
      <c r="O762" s="2455"/>
      <c r="P762" s="2455"/>
      <c r="Q762" s="2455"/>
      <c r="R762" s="2455"/>
      <c r="S762" s="2455"/>
      <c r="T762" s="2455"/>
      <c r="U762" s="2455"/>
      <c r="V762" s="2455"/>
      <c r="W762" s="2455"/>
      <c r="X762" s="2455"/>
      <c r="Y762" s="2455"/>
      <c r="Z762" s="2455"/>
      <c r="AA762" s="2455"/>
    </row>
    <row r="763">
      <c r="A763" s="2455"/>
      <c r="B763" s="2455"/>
      <c r="C763" s="2455"/>
      <c r="D763" s="2455"/>
      <c r="E763" s="2455"/>
      <c r="F763" s="2455"/>
      <c r="G763" s="2455"/>
      <c r="H763" s="2455"/>
      <c r="I763" s="2455"/>
      <c r="J763" s="2455"/>
      <c r="K763" s="2455"/>
      <c r="L763" s="2455"/>
      <c r="M763" s="2455"/>
      <c r="N763" s="2455"/>
      <c r="O763" s="2455"/>
      <c r="P763" s="2455"/>
      <c r="Q763" s="2455"/>
      <c r="R763" s="2455"/>
      <c r="S763" s="2455"/>
      <c r="T763" s="2455"/>
      <c r="U763" s="2455"/>
      <c r="V763" s="2455"/>
      <c r="W763" s="2455"/>
      <c r="X763" s="2455"/>
      <c r="Y763" s="2455"/>
      <c r="Z763" s="2455"/>
      <c r="AA763" s="2455"/>
    </row>
    <row r="764">
      <c r="A764" s="2455"/>
      <c r="B764" s="2455"/>
      <c r="C764" s="2455"/>
      <c r="D764" s="2455"/>
      <c r="E764" s="2455"/>
      <c r="F764" s="2455"/>
      <c r="G764" s="2455"/>
      <c r="H764" s="2455"/>
      <c r="I764" s="2455"/>
      <c r="J764" s="2455"/>
      <c r="K764" s="2455"/>
      <c r="L764" s="2455"/>
      <c r="M764" s="2455"/>
      <c r="N764" s="2455"/>
      <c r="O764" s="2455"/>
      <c r="P764" s="2455"/>
      <c r="Q764" s="2455"/>
      <c r="R764" s="2455"/>
      <c r="S764" s="2455"/>
      <c r="T764" s="2455"/>
      <c r="U764" s="2455"/>
      <c r="V764" s="2455"/>
      <c r="W764" s="2455"/>
      <c r="X764" s="2455"/>
      <c r="Y764" s="2455"/>
      <c r="Z764" s="2455"/>
      <c r="AA764" s="2455"/>
    </row>
    <row r="765">
      <c r="A765" s="2455"/>
      <c r="B765" s="2455"/>
      <c r="C765" s="2455"/>
      <c r="D765" s="2455"/>
      <c r="E765" s="2455"/>
      <c r="F765" s="2455"/>
      <c r="G765" s="2455"/>
      <c r="H765" s="2455"/>
      <c r="I765" s="2455"/>
      <c r="J765" s="2455"/>
      <c r="K765" s="2455"/>
      <c r="L765" s="2455"/>
      <c r="M765" s="2455"/>
      <c r="N765" s="2455"/>
      <c r="O765" s="2455"/>
      <c r="P765" s="2455"/>
      <c r="Q765" s="2455"/>
      <c r="R765" s="2455"/>
      <c r="S765" s="2455"/>
      <c r="T765" s="2455"/>
      <c r="U765" s="2455"/>
      <c r="V765" s="2455"/>
      <c r="W765" s="2455"/>
      <c r="X765" s="2455"/>
      <c r="Y765" s="2455"/>
      <c r="Z765" s="2455"/>
      <c r="AA765" s="2455"/>
    </row>
    <row r="766">
      <c r="A766" s="2455"/>
      <c r="B766" s="2455"/>
      <c r="C766" s="2455"/>
      <c r="D766" s="2455"/>
      <c r="E766" s="2455"/>
      <c r="F766" s="2455"/>
      <c r="G766" s="2455"/>
      <c r="H766" s="2455"/>
      <c r="I766" s="2455"/>
      <c r="J766" s="2455"/>
      <c r="K766" s="2455"/>
      <c r="L766" s="2455"/>
      <c r="M766" s="2455"/>
      <c r="N766" s="2455"/>
      <c r="O766" s="2455"/>
      <c r="P766" s="2455"/>
      <c r="Q766" s="2455"/>
      <c r="R766" s="2455"/>
      <c r="S766" s="2455"/>
      <c r="T766" s="2455"/>
      <c r="U766" s="2455"/>
      <c r="V766" s="2455"/>
      <c r="W766" s="2455"/>
      <c r="X766" s="2455"/>
      <c r="Y766" s="2455"/>
      <c r="Z766" s="2455"/>
      <c r="AA766" s="2455"/>
    </row>
    <row r="767">
      <c r="A767" s="2455"/>
      <c r="B767" s="2455"/>
      <c r="C767" s="2455"/>
      <c r="D767" s="2455"/>
      <c r="E767" s="2455"/>
      <c r="F767" s="2455"/>
      <c r="G767" s="2455"/>
      <c r="H767" s="2455"/>
      <c r="I767" s="2455"/>
      <c r="J767" s="2455"/>
      <c r="K767" s="2455"/>
      <c r="L767" s="2455"/>
      <c r="M767" s="2455"/>
      <c r="N767" s="2455"/>
      <c r="O767" s="2455"/>
      <c r="P767" s="2455"/>
      <c r="Q767" s="2455"/>
      <c r="R767" s="2455"/>
      <c r="S767" s="2455"/>
      <c r="T767" s="2455"/>
      <c r="U767" s="2455"/>
      <c r="V767" s="2455"/>
      <c r="W767" s="2455"/>
      <c r="X767" s="2455"/>
      <c r="Y767" s="2455"/>
      <c r="Z767" s="2455"/>
      <c r="AA767" s="2455"/>
    </row>
    <row r="768">
      <c r="A768" s="2455"/>
      <c r="B768" s="2455"/>
      <c r="C768" s="2455"/>
      <c r="D768" s="2455"/>
      <c r="E768" s="2455"/>
      <c r="F768" s="2455"/>
      <c r="G768" s="2455"/>
      <c r="H768" s="2455"/>
      <c r="I768" s="2455"/>
      <c r="J768" s="2455"/>
      <c r="K768" s="2455"/>
      <c r="L768" s="2455"/>
      <c r="M768" s="2455"/>
      <c r="N768" s="2455"/>
      <c r="O768" s="2455"/>
      <c r="P768" s="2455"/>
      <c r="Q768" s="2455"/>
      <c r="R768" s="2455"/>
      <c r="S768" s="2455"/>
      <c r="T768" s="2455"/>
      <c r="U768" s="2455"/>
      <c r="V768" s="2455"/>
      <c r="W768" s="2455"/>
      <c r="X768" s="2455"/>
      <c r="Y768" s="2455"/>
      <c r="Z768" s="2455"/>
      <c r="AA768" s="2455"/>
    </row>
    <row r="769">
      <c r="A769" s="2455"/>
      <c r="B769" s="2455"/>
      <c r="C769" s="2455"/>
      <c r="D769" s="2455"/>
      <c r="E769" s="2455"/>
      <c r="F769" s="2455"/>
      <c r="G769" s="2455"/>
      <c r="H769" s="2455"/>
      <c r="I769" s="2455"/>
      <c r="J769" s="2455"/>
      <c r="K769" s="2455"/>
      <c r="L769" s="2455"/>
      <c r="M769" s="2455"/>
      <c r="N769" s="2455"/>
      <c r="O769" s="2455"/>
      <c r="P769" s="2455"/>
      <c r="Q769" s="2455"/>
      <c r="R769" s="2455"/>
      <c r="S769" s="2455"/>
      <c r="T769" s="2455"/>
      <c r="U769" s="2455"/>
      <c r="V769" s="2455"/>
      <c r="W769" s="2455"/>
      <c r="X769" s="2455"/>
      <c r="Y769" s="2455"/>
      <c r="Z769" s="2455"/>
      <c r="AA769" s="2455"/>
    </row>
    <row r="770">
      <c r="A770" s="2455"/>
      <c r="B770" s="2455"/>
      <c r="C770" s="2455"/>
      <c r="D770" s="2455"/>
      <c r="E770" s="2455"/>
      <c r="F770" s="2455"/>
      <c r="G770" s="2455"/>
      <c r="H770" s="2455"/>
      <c r="I770" s="2455"/>
      <c r="J770" s="2455"/>
      <c r="K770" s="2455"/>
      <c r="L770" s="2455"/>
      <c r="M770" s="2455"/>
      <c r="N770" s="2455"/>
      <c r="O770" s="2455"/>
      <c r="P770" s="2455"/>
      <c r="Q770" s="2455"/>
      <c r="R770" s="2455"/>
      <c r="S770" s="2455"/>
      <c r="T770" s="2455"/>
      <c r="U770" s="2455"/>
      <c r="V770" s="2455"/>
      <c r="W770" s="2455"/>
      <c r="X770" s="2455"/>
      <c r="Y770" s="2455"/>
      <c r="Z770" s="2455"/>
      <c r="AA770" s="2455"/>
    </row>
    <row r="771">
      <c r="A771" s="2455"/>
      <c r="B771" s="2455"/>
      <c r="C771" s="2455"/>
      <c r="D771" s="2455"/>
      <c r="E771" s="2455"/>
      <c r="F771" s="2455"/>
      <c r="G771" s="2455"/>
      <c r="H771" s="2455"/>
      <c r="I771" s="2455"/>
      <c r="J771" s="2455"/>
      <c r="K771" s="2455"/>
      <c r="L771" s="2455"/>
      <c r="M771" s="2455"/>
      <c r="N771" s="2455"/>
      <c r="O771" s="2455"/>
      <c r="P771" s="2455"/>
      <c r="Q771" s="2455"/>
      <c r="R771" s="2455"/>
      <c r="S771" s="2455"/>
      <c r="T771" s="2455"/>
      <c r="U771" s="2455"/>
      <c r="V771" s="2455"/>
      <c r="W771" s="2455"/>
      <c r="X771" s="2455"/>
      <c r="Y771" s="2455"/>
      <c r="Z771" s="2455"/>
      <c r="AA771" s="2455"/>
    </row>
    <row r="772">
      <c r="A772" s="2455"/>
      <c r="B772" s="2455"/>
      <c r="C772" s="2455"/>
      <c r="D772" s="2455"/>
      <c r="E772" s="2455"/>
      <c r="F772" s="2455"/>
      <c r="G772" s="2455"/>
      <c r="H772" s="2455"/>
      <c r="I772" s="2455"/>
      <c r="J772" s="2455"/>
      <c r="K772" s="2455"/>
      <c r="L772" s="2455"/>
      <c r="M772" s="2455"/>
      <c r="N772" s="2455"/>
      <c r="O772" s="2455"/>
      <c r="P772" s="2455"/>
      <c r="Q772" s="2455"/>
      <c r="R772" s="2455"/>
      <c r="S772" s="2455"/>
      <c r="T772" s="2455"/>
      <c r="U772" s="2455"/>
      <c r="V772" s="2455"/>
      <c r="W772" s="2455"/>
      <c r="X772" s="2455"/>
      <c r="Y772" s="2455"/>
      <c r="Z772" s="2455"/>
      <c r="AA772" s="2455"/>
    </row>
    <row r="773">
      <c r="A773" s="2455"/>
      <c r="B773" s="2455"/>
      <c r="C773" s="2455"/>
      <c r="D773" s="2455"/>
      <c r="E773" s="2455"/>
      <c r="F773" s="2455"/>
      <c r="G773" s="2455"/>
      <c r="H773" s="2455"/>
      <c r="I773" s="2455"/>
      <c r="J773" s="2455"/>
      <c r="K773" s="2455"/>
      <c r="L773" s="2455"/>
      <c r="M773" s="2455"/>
      <c r="N773" s="2455"/>
      <c r="O773" s="2455"/>
      <c r="P773" s="2455"/>
      <c r="Q773" s="2455"/>
      <c r="R773" s="2455"/>
      <c r="S773" s="2455"/>
      <c r="T773" s="2455"/>
      <c r="U773" s="2455"/>
      <c r="V773" s="2455"/>
      <c r="W773" s="2455"/>
      <c r="X773" s="2455"/>
      <c r="Y773" s="2455"/>
      <c r="Z773" s="2455"/>
      <c r="AA773" s="2455"/>
    </row>
    <row r="774">
      <c r="A774" s="2455"/>
      <c r="B774" s="2455"/>
      <c r="C774" s="2455"/>
      <c r="D774" s="2455"/>
      <c r="E774" s="2455"/>
      <c r="F774" s="2455"/>
      <c r="G774" s="2455"/>
      <c r="H774" s="2455"/>
      <c r="I774" s="2455"/>
      <c r="J774" s="2455"/>
      <c r="K774" s="2455"/>
      <c r="L774" s="2455"/>
      <c r="M774" s="2455"/>
      <c r="N774" s="2455"/>
      <c r="O774" s="2455"/>
      <c r="P774" s="2455"/>
      <c r="Q774" s="2455"/>
      <c r="R774" s="2455"/>
      <c r="S774" s="2455"/>
      <c r="T774" s="2455"/>
      <c r="U774" s="2455"/>
      <c r="V774" s="2455"/>
      <c r="W774" s="2455"/>
      <c r="X774" s="2455"/>
      <c r="Y774" s="2455"/>
      <c r="Z774" s="2455"/>
      <c r="AA774" s="2455"/>
    </row>
    <row r="775">
      <c r="A775" s="2455"/>
      <c r="B775" s="2455"/>
      <c r="C775" s="2455"/>
      <c r="D775" s="2455"/>
      <c r="E775" s="2455"/>
      <c r="F775" s="2455"/>
      <c r="G775" s="2455"/>
      <c r="H775" s="2455"/>
      <c r="I775" s="2455"/>
      <c r="J775" s="2455"/>
      <c r="K775" s="2455"/>
      <c r="L775" s="2455"/>
      <c r="M775" s="2455"/>
      <c r="N775" s="2455"/>
      <c r="O775" s="2455"/>
      <c r="P775" s="2455"/>
      <c r="Q775" s="2455"/>
      <c r="R775" s="2455"/>
      <c r="S775" s="2455"/>
      <c r="T775" s="2455"/>
      <c r="U775" s="2455"/>
      <c r="V775" s="2455"/>
      <c r="W775" s="2455"/>
      <c r="X775" s="2455"/>
      <c r="Y775" s="2455"/>
      <c r="Z775" s="2455"/>
      <c r="AA775" s="2455"/>
    </row>
    <row r="776">
      <c r="A776" s="2455"/>
      <c r="B776" s="2455"/>
      <c r="C776" s="2455"/>
      <c r="D776" s="2455"/>
      <c r="E776" s="2455"/>
      <c r="F776" s="2455"/>
      <c r="G776" s="2455"/>
      <c r="H776" s="2455"/>
      <c r="I776" s="2455"/>
      <c r="J776" s="2455"/>
      <c r="K776" s="2455"/>
      <c r="L776" s="2455"/>
      <c r="M776" s="2455"/>
      <c r="N776" s="2455"/>
      <c r="O776" s="2455"/>
      <c r="P776" s="2455"/>
      <c r="Q776" s="2455"/>
      <c r="R776" s="2455"/>
      <c r="S776" s="2455"/>
      <c r="T776" s="2455"/>
      <c r="U776" s="2455"/>
      <c r="V776" s="2455"/>
      <c r="W776" s="2455"/>
      <c r="X776" s="2455"/>
      <c r="Y776" s="2455"/>
      <c r="Z776" s="2455"/>
      <c r="AA776" s="2455"/>
    </row>
    <row r="777">
      <c r="A777" s="2455"/>
      <c r="B777" s="2455"/>
      <c r="C777" s="2455"/>
      <c r="D777" s="2455"/>
      <c r="E777" s="2455"/>
      <c r="F777" s="2455"/>
      <c r="G777" s="2455"/>
      <c r="H777" s="2455"/>
      <c r="I777" s="2455"/>
      <c r="J777" s="2455"/>
      <c r="K777" s="2455"/>
      <c r="L777" s="2455"/>
      <c r="M777" s="2455"/>
      <c r="N777" s="2455"/>
      <c r="O777" s="2455"/>
      <c r="P777" s="2455"/>
      <c r="Q777" s="2455"/>
      <c r="R777" s="2455"/>
      <c r="S777" s="2455"/>
      <c r="T777" s="2455"/>
      <c r="U777" s="2455"/>
      <c r="V777" s="2455"/>
      <c r="W777" s="2455"/>
      <c r="X777" s="2455"/>
      <c r="Y777" s="2455"/>
      <c r="Z777" s="2455"/>
      <c r="AA777" s="2455"/>
    </row>
    <row r="778">
      <c r="A778" s="2455"/>
      <c r="B778" s="2455"/>
      <c r="C778" s="2455"/>
      <c r="D778" s="2455"/>
      <c r="E778" s="2455"/>
      <c r="F778" s="2455"/>
      <c r="G778" s="2455"/>
      <c r="H778" s="2455"/>
      <c r="I778" s="2455"/>
      <c r="J778" s="2455"/>
      <c r="K778" s="2455"/>
      <c r="L778" s="2455"/>
      <c r="M778" s="2455"/>
      <c r="N778" s="2455"/>
      <c r="O778" s="2455"/>
      <c r="P778" s="2455"/>
      <c r="Q778" s="2455"/>
      <c r="R778" s="2455"/>
      <c r="S778" s="2455"/>
      <c r="T778" s="2455"/>
      <c r="U778" s="2455"/>
      <c r="V778" s="2455"/>
      <c r="W778" s="2455"/>
      <c r="X778" s="2455"/>
      <c r="Y778" s="2455"/>
      <c r="Z778" s="2455"/>
      <c r="AA778" s="2455"/>
    </row>
    <row r="779">
      <c r="A779" s="2455"/>
      <c r="B779" s="2455"/>
      <c r="C779" s="2455"/>
      <c r="D779" s="2455"/>
      <c r="E779" s="2455"/>
      <c r="F779" s="2455"/>
      <c r="G779" s="2455"/>
      <c r="H779" s="2455"/>
      <c r="I779" s="2455"/>
      <c r="J779" s="2455"/>
      <c r="K779" s="2455"/>
      <c r="L779" s="2455"/>
      <c r="M779" s="2455"/>
      <c r="N779" s="2455"/>
      <c r="O779" s="2455"/>
      <c r="P779" s="2455"/>
      <c r="Q779" s="2455"/>
      <c r="R779" s="2455"/>
      <c r="S779" s="2455"/>
      <c r="T779" s="2455"/>
      <c r="U779" s="2455"/>
      <c r="V779" s="2455"/>
      <c r="W779" s="2455"/>
      <c r="X779" s="2455"/>
      <c r="Y779" s="2455"/>
      <c r="Z779" s="2455"/>
      <c r="AA779" s="2455"/>
    </row>
    <row r="780">
      <c r="A780" s="2455"/>
      <c r="B780" s="2455"/>
      <c r="C780" s="2455"/>
      <c r="D780" s="2455"/>
      <c r="E780" s="2455"/>
      <c r="F780" s="2455"/>
      <c r="G780" s="2455"/>
      <c r="H780" s="2455"/>
      <c r="I780" s="2455"/>
      <c r="J780" s="2455"/>
      <c r="K780" s="2455"/>
      <c r="L780" s="2455"/>
      <c r="M780" s="2455"/>
      <c r="N780" s="2455"/>
      <c r="O780" s="2455"/>
      <c r="P780" s="2455"/>
      <c r="Q780" s="2455"/>
      <c r="R780" s="2455"/>
      <c r="S780" s="2455"/>
      <c r="T780" s="2455"/>
      <c r="U780" s="2455"/>
      <c r="V780" s="2455"/>
      <c r="W780" s="2455"/>
      <c r="X780" s="2455"/>
      <c r="Y780" s="2455"/>
      <c r="Z780" s="2455"/>
      <c r="AA780" s="2455"/>
    </row>
    <row r="781">
      <c r="A781" s="2455"/>
      <c r="B781" s="2455"/>
      <c r="C781" s="2455"/>
      <c r="D781" s="2455"/>
      <c r="E781" s="2455"/>
      <c r="F781" s="2455"/>
      <c r="G781" s="2455"/>
      <c r="H781" s="2455"/>
      <c r="I781" s="2455"/>
      <c r="J781" s="2455"/>
      <c r="K781" s="2455"/>
      <c r="L781" s="2455"/>
      <c r="M781" s="2455"/>
      <c r="N781" s="2455"/>
      <c r="O781" s="2455"/>
      <c r="P781" s="2455"/>
      <c r="Q781" s="2455"/>
      <c r="R781" s="2455"/>
      <c r="S781" s="2455"/>
      <c r="T781" s="2455"/>
      <c r="U781" s="2455"/>
      <c r="V781" s="2455"/>
      <c r="W781" s="2455"/>
      <c r="X781" s="2455"/>
      <c r="Y781" s="2455"/>
      <c r="Z781" s="2455"/>
      <c r="AA781" s="2455"/>
    </row>
    <row r="782">
      <c r="A782" s="2455"/>
      <c r="B782" s="2455"/>
      <c r="C782" s="2455"/>
      <c r="D782" s="2455"/>
      <c r="E782" s="2455"/>
      <c r="F782" s="2455"/>
      <c r="G782" s="2455"/>
      <c r="H782" s="2455"/>
      <c r="I782" s="2455"/>
      <c r="J782" s="2455"/>
      <c r="K782" s="2455"/>
      <c r="L782" s="2455"/>
      <c r="M782" s="2455"/>
      <c r="N782" s="2455"/>
      <c r="O782" s="2455"/>
      <c r="P782" s="2455"/>
      <c r="Q782" s="2455"/>
      <c r="R782" s="2455"/>
      <c r="S782" s="2455"/>
      <c r="T782" s="2455"/>
      <c r="U782" s="2455"/>
      <c r="V782" s="2455"/>
      <c r="W782" s="2455"/>
      <c r="X782" s="2455"/>
      <c r="Y782" s="2455"/>
      <c r="Z782" s="2455"/>
      <c r="AA782" s="2455"/>
    </row>
    <row r="783">
      <c r="A783" s="2455"/>
      <c r="B783" s="2455"/>
      <c r="C783" s="2455"/>
      <c r="D783" s="2455"/>
      <c r="E783" s="2455"/>
      <c r="F783" s="2455"/>
      <c r="G783" s="2455"/>
      <c r="H783" s="2455"/>
      <c r="I783" s="2455"/>
      <c r="J783" s="2455"/>
      <c r="K783" s="2455"/>
      <c r="L783" s="2455"/>
      <c r="M783" s="2455"/>
      <c r="N783" s="2455"/>
      <c r="O783" s="2455"/>
      <c r="P783" s="2455"/>
      <c r="Q783" s="2455"/>
      <c r="R783" s="2455"/>
      <c r="S783" s="2455"/>
      <c r="T783" s="2455"/>
      <c r="U783" s="2455"/>
      <c r="V783" s="2455"/>
      <c r="W783" s="2455"/>
      <c r="X783" s="2455"/>
      <c r="Y783" s="2455"/>
      <c r="Z783" s="2455"/>
      <c r="AA783" s="2455"/>
    </row>
    <row r="784">
      <c r="A784" s="2455"/>
      <c r="B784" s="2455"/>
      <c r="C784" s="2455"/>
      <c r="D784" s="2455"/>
      <c r="E784" s="2455"/>
      <c r="F784" s="2455"/>
      <c r="G784" s="2455"/>
      <c r="H784" s="2455"/>
      <c r="I784" s="2455"/>
      <c r="J784" s="2455"/>
      <c r="K784" s="2455"/>
      <c r="L784" s="2455"/>
      <c r="M784" s="2455"/>
      <c r="N784" s="2455"/>
      <c r="O784" s="2455"/>
      <c r="P784" s="2455"/>
      <c r="Q784" s="2455"/>
      <c r="R784" s="2455"/>
      <c r="S784" s="2455"/>
      <c r="T784" s="2455"/>
      <c r="U784" s="2455"/>
      <c r="V784" s="2455"/>
      <c r="W784" s="2455"/>
      <c r="X784" s="2455"/>
      <c r="Y784" s="2455"/>
      <c r="Z784" s="2455"/>
      <c r="AA784" s="2455"/>
    </row>
    <row r="785">
      <c r="A785" s="2455"/>
      <c r="B785" s="2455"/>
      <c r="C785" s="2455"/>
      <c r="D785" s="2455"/>
      <c r="E785" s="2455"/>
      <c r="F785" s="2455"/>
      <c r="G785" s="2455"/>
      <c r="H785" s="2455"/>
      <c r="I785" s="2455"/>
      <c r="J785" s="2455"/>
      <c r="K785" s="2455"/>
      <c r="L785" s="2455"/>
      <c r="M785" s="2455"/>
      <c r="N785" s="2455"/>
      <c r="O785" s="2455"/>
      <c r="P785" s="2455"/>
      <c r="Q785" s="2455"/>
      <c r="R785" s="2455"/>
      <c r="S785" s="2455"/>
      <c r="T785" s="2455"/>
      <c r="U785" s="2455"/>
      <c r="V785" s="2455"/>
      <c r="W785" s="2455"/>
      <c r="X785" s="2455"/>
      <c r="Y785" s="2455"/>
      <c r="Z785" s="2455"/>
      <c r="AA785" s="2455"/>
    </row>
    <row r="786">
      <c r="A786" s="2455"/>
      <c r="B786" s="2455"/>
      <c r="C786" s="2455"/>
      <c r="D786" s="2455"/>
      <c r="E786" s="2455"/>
      <c r="F786" s="2455"/>
      <c r="G786" s="2455"/>
      <c r="H786" s="2455"/>
      <c r="I786" s="2455"/>
      <c r="J786" s="2455"/>
      <c r="K786" s="2455"/>
      <c r="L786" s="2455"/>
      <c r="M786" s="2455"/>
      <c r="N786" s="2455"/>
      <c r="O786" s="2455"/>
      <c r="P786" s="2455"/>
      <c r="Q786" s="2455"/>
      <c r="R786" s="2455"/>
      <c r="S786" s="2455"/>
      <c r="T786" s="2455"/>
      <c r="U786" s="2455"/>
      <c r="V786" s="2455"/>
      <c r="W786" s="2455"/>
      <c r="X786" s="2455"/>
      <c r="Y786" s="2455"/>
      <c r="Z786" s="2455"/>
      <c r="AA786" s="2455"/>
    </row>
    <row r="787">
      <c r="A787" s="2455"/>
      <c r="B787" s="2455"/>
      <c r="C787" s="2455"/>
      <c r="D787" s="2455"/>
      <c r="E787" s="2455"/>
      <c r="F787" s="2455"/>
      <c r="G787" s="2455"/>
      <c r="H787" s="2455"/>
      <c r="I787" s="2455"/>
      <c r="J787" s="2455"/>
      <c r="K787" s="2455"/>
      <c r="L787" s="2455"/>
      <c r="M787" s="2455"/>
      <c r="N787" s="2455"/>
      <c r="O787" s="2455"/>
      <c r="P787" s="2455"/>
      <c r="Q787" s="2455"/>
      <c r="R787" s="2455"/>
      <c r="S787" s="2455"/>
      <c r="T787" s="2455"/>
      <c r="U787" s="2455"/>
      <c r="V787" s="2455"/>
      <c r="W787" s="2455"/>
      <c r="X787" s="2455"/>
      <c r="Y787" s="2455"/>
      <c r="Z787" s="2455"/>
      <c r="AA787" s="2455"/>
    </row>
    <row r="788">
      <c r="A788" s="2455"/>
      <c r="B788" s="2455"/>
      <c r="C788" s="2455"/>
      <c r="D788" s="2455"/>
      <c r="E788" s="2455"/>
      <c r="F788" s="2455"/>
      <c r="G788" s="2455"/>
      <c r="H788" s="2455"/>
      <c r="I788" s="2455"/>
      <c r="J788" s="2455"/>
      <c r="K788" s="2455"/>
      <c r="L788" s="2455"/>
      <c r="M788" s="2455"/>
      <c r="N788" s="2455"/>
      <c r="O788" s="2455"/>
      <c r="P788" s="2455"/>
      <c r="Q788" s="2455"/>
      <c r="R788" s="2455"/>
      <c r="S788" s="2455"/>
      <c r="T788" s="2455"/>
      <c r="U788" s="2455"/>
      <c r="V788" s="2455"/>
      <c r="W788" s="2455"/>
      <c r="X788" s="2455"/>
      <c r="Y788" s="2455"/>
      <c r="Z788" s="2455"/>
      <c r="AA788" s="2455"/>
    </row>
    <row r="789">
      <c r="A789" s="2455"/>
      <c r="B789" s="2455"/>
      <c r="C789" s="2455"/>
      <c r="D789" s="2455"/>
      <c r="E789" s="2455"/>
      <c r="F789" s="2455"/>
      <c r="G789" s="2455"/>
      <c r="H789" s="2455"/>
      <c r="I789" s="2455"/>
      <c r="J789" s="2455"/>
      <c r="K789" s="2455"/>
      <c r="L789" s="2455"/>
      <c r="M789" s="2455"/>
      <c r="N789" s="2455"/>
      <c r="O789" s="2455"/>
      <c r="P789" s="2455"/>
      <c r="Q789" s="2455"/>
      <c r="R789" s="2455"/>
      <c r="S789" s="2455"/>
      <c r="T789" s="2455"/>
      <c r="U789" s="2455"/>
      <c r="V789" s="2455"/>
      <c r="W789" s="2455"/>
      <c r="X789" s="2455"/>
      <c r="Y789" s="2455"/>
      <c r="Z789" s="2455"/>
      <c r="AA789" s="2455"/>
    </row>
    <row r="790">
      <c r="A790" s="2455"/>
      <c r="B790" s="2455"/>
      <c r="C790" s="2455"/>
      <c r="D790" s="2455"/>
      <c r="E790" s="2455"/>
      <c r="F790" s="2455"/>
      <c r="G790" s="2455"/>
      <c r="H790" s="2455"/>
      <c r="I790" s="2455"/>
      <c r="J790" s="2455"/>
      <c r="K790" s="2455"/>
      <c r="L790" s="2455"/>
      <c r="M790" s="2455"/>
      <c r="N790" s="2455"/>
      <c r="O790" s="2455"/>
      <c r="P790" s="2455"/>
      <c r="Q790" s="2455"/>
      <c r="R790" s="2455"/>
      <c r="S790" s="2455"/>
      <c r="T790" s="2455"/>
      <c r="U790" s="2455"/>
      <c r="V790" s="2455"/>
      <c r="W790" s="2455"/>
      <c r="X790" s="2455"/>
      <c r="Y790" s="2455"/>
      <c r="Z790" s="2455"/>
      <c r="AA790" s="2455"/>
    </row>
    <row r="791">
      <c r="A791" s="2455"/>
      <c r="B791" s="2455"/>
      <c r="C791" s="2455"/>
      <c r="D791" s="2455"/>
      <c r="E791" s="2455"/>
      <c r="F791" s="2455"/>
      <c r="G791" s="2455"/>
      <c r="H791" s="2455"/>
      <c r="I791" s="2455"/>
      <c r="J791" s="2455"/>
      <c r="K791" s="2455"/>
      <c r="L791" s="2455"/>
      <c r="M791" s="2455"/>
      <c r="N791" s="2455"/>
      <c r="O791" s="2455"/>
      <c r="P791" s="2455"/>
      <c r="Q791" s="2455"/>
      <c r="R791" s="2455"/>
      <c r="S791" s="2455"/>
      <c r="T791" s="2455"/>
      <c r="U791" s="2455"/>
      <c r="V791" s="2455"/>
      <c r="W791" s="2455"/>
      <c r="X791" s="2455"/>
      <c r="Y791" s="2455"/>
      <c r="Z791" s="2455"/>
      <c r="AA791" s="2455"/>
    </row>
    <row r="792">
      <c r="A792" s="2455"/>
      <c r="B792" s="2455"/>
      <c r="C792" s="2455"/>
      <c r="D792" s="2455"/>
      <c r="E792" s="2455"/>
      <c r="F792" s="2455"/>
      <c r="G792" s="2455"/>
      <c r="H792" s="2455"/>
      <c r="I792" s="2455"/>
      <c r="J792" s="2455"/>
      <c r="K792" s="2455"/>
      <c r="L792" s="2455"/>
      <c r="M792" s="2455"/>
      <c r="N792" s="2455"/>
      <c r="O792" s="2455"/>
      <c r="P792" s="2455"/>
      <c r="Q792" s="2455"/>
      <c r="R792" s="2455"/>
      <c r="S792" s="2455"/>
      <c r="T792" s="2455"/>
      <c r="U792" s="2455"/>
      <c r="V792" s="2455"/>
      <c r="W792" s="2455"/>
      <c r="X792" s="2455"/>
      <c r="Y792" s="2455"/>
      <c r="Z792" s="2455"/>
      <c r="AA792" s="2455"/>
    </row>
    <row r="793">
      <c r="A793" s="2455"/>
      <c r="B793" s="2455"/>
      <c r="C793" s="2455"/>
      <c r="D793" s="2455"/>
      <c r="E793" s="2455"/>
      <c r="F793" s="2455"/>
      <c r="G793" s="2455"/>
      <c r="H793" s="2455"/>
      <c r="I793" s="2455"/>
      <c r="J793" s="2455"/>
      <c r="K793" s="2455"/>
      <c r="L793" s="2455"/>
      <c r="M793" s="2455"/>
      <c r="N793" s="2455"/>
      <c r="O793" s="2455"/>
      <c r="P793" s="2455"/>
      <c r="Q793" s="2455"/>
      <c r="R793" s="2455"/>
      <c r="S793" s="2455"/>
      <c r="T793" s="2455"/>
      <c r="U793" s="2455"/>
      <c r="V793" s="2455"/>
      <c r="W793" s="2455"/>
      <c r="X793" s="2455"/>
      <c r="Y793" s="2455"/>
      <c r="Z793" s="2455"/>
      <c r="AA793" s="2455"/>
    </row>
    <row r="794">
      <c r="A794" s="2455"/>
      <c r="B794" s="2455"/>
      <c r="C794" s="2455"/>
      <c r="D794" s="2455"/>
      <c r="E794" s="2455"/>
      <c r="F794" s="2455"/>
      <c r="G794" s="2455"/>
      <c r="H794" s="2455"/>
      <c r="I794" s="2455"/>
      <c r="J794" s="2455"/>
      <c r="K794" s="2455"/>
      <c r="L794" s="2455"/>
      <c r="M794" s="2455"/>
      <c r="N794" s="2455"/>
      <c r="O794" s="2455"/>
      <c r="P794" s="2455"/>
      <c r="Q794" s="2455"/>
      <c r="R794" s="2455"/>
      <c r="S794" s="2455"/>
      <c r="T794" s="2455"/>
      <c r="U794" s="2455"/>
      <c r="V794" s="2455"/>
      <c r="W794" s="2455"/>
      <c r="X794" s="2455"/>
      <c r="Y794" s="2455"/>
      <c r="Z794" s="2455"/>
      <c r="AA794" s="2455"/>
    </row>
    <row r="795">
      <c r="A795" s="2455"/>
      <c r="B795" s="2455"/>
      <c r="C795" s="2455"/>
      <c r="D795" s="2455"/>
      <c r="E795" s="2455"/>
      <c r="F795" s="2455"/>
      <c r="G795" s="2455"/>
      <c r="H795" s="2455"/>
      <c r="I795" s="2455"/>
      <c r="J795" s="2455"/>
      <c r="K795" s="2455"/>
      <c r="L795" s="2455"/>
      <c r="M795" s="2455"/>
      <c r="N795" s="2455"/>
      <c r="O795" s="2455"/>
      <c r="P795" s="2455"/>
      <c r="Q795" s="2455"/>
      <c r="R795" s="2455"/>
      <c r="S795" s="2455"/>
      <c r="T795" s="2455"/>
      <c r="U795" s="2455"/>
      <c r="V795" s="2455"/>
      <c r="W795" s="2455"/>
      <c r="X795" s="2455"/>
      <c r="Y795" s="2455"/>
      <c r="Z795" s="2455"/>
      <c r="AA795" s="2455"/>
    </row>
    <row r="796">
      <c r="A796" s="2455"/>
      <c r="B796" s="2455"/>
      <c r="C796" s="2455"/>
      <c r="D796" s="2455"/>
      <c r="E796" s="2455"/>
      <c r="F796" s="2455"/>
      <c r="G796" s="2455"/>
      <c r="H796" s="2455"/>
      <c r="I796" s="2455"/>
      <c r="J796" s="2455"/>
      <c r="K796" s="2455"/>
      <c r="L796" s="2455"/>
      <c r="M796" s="2455"/>
      <c r="N796" s="2455"/>
      <c r="O796" s="2455"/>
      <c r="P796" s="2455"/>
      <c r="Q796" s="2455"/>
      <c r="R796" s="2455"/>
      <c r="S796" s="2455"/>
      <c r="T796" s="2455"/>
      <c r="U796" s="2455"/>
      <c r="V796" s="2455"/>
      <c r="W796" s="2455"/>
      <c r="X796" s="2455"/>
      <c r="Y796" s="2455"/>
      <c r="Z796" s="2455"/>
      <c r="AA796" s="2455"/>
    </row>
    <row r="797">
      <c r="A797" s="2455"/>
      <c r="B797" s="2455"/>
      <c r="C797" s="2455"/>
      <c r="D797" s="2455"/>
      <c r="E797" s="2455"/>
      <c r="F797" s="2455"/>
      <c r="G797" s="2455"/>
      <c r="H797" s="2455"/>
      <c r="I797" s="2455"/>
      <c r="J797" s="2455"/>
      <c r="K797" s="2455"/>
      <c r="L797" s="2455"/>
      <c r="M797" s="2455"/>
      <c r="N797" s="2455"/>
      <c r="O797" s="2455"/>
      <c r="P797" s="2455"/>
      <c r="Q797" s="2455"/>
      <c r="R797" s="2455"/>
      <c r="S797" s="2455"/>
      <c r="T797" s="2455"/>
      <c r="U797" s="2455"/>
      <c r="V797" s="2455"/>
      <c r="W797" s="2455"/>
      <c r="X797" s="2455"/>
      <c r="Y797" s="2455"/>
      <c r="Z797" s="2455"/>
      <c r="AA797" s="2455"/>
    </row>
    <row r="798">
      <c r="A798" s="2455"/>
      <c r="B798" s="2455"/>
      <c r="C798" s="2455"/>
      <c r="D798" s="2455"/>
      <c r="E798" s="2455"/>
      <c r="F798" s="2455"/>
      <c r="G798" s="2455"/>
      <c r="H798" s="2455"/>
      <c r="I798" s="2455"/>
      <c r="J798" s="2455"/>
      <c r="K798" s="2455"/>
      <c r="L798" s="2455"/>
      <c r="M798" s="2455"/>
      <c r="N798" s="2455"/>
      <c r="O798" s="2455"/>
      <c r="P798" s="2455"/>
      <c r="Q798" s="2455"/>
      <c r="R798" s="2455"/>
      <c r="S798" s="2455"/>
      <c r="T798" s="2455"/>
      <c r="U798" s="2455"/>
      <c r="V798" s="2455"/>
      <c r="W798" s="2455"/>
      <c r="X798" s="2455"/>
      <c r="Y798" s="2455"/>
      <c r="Z798" s="2455"/>
      <c r="AA798" s="2455"/>
    </row>
    <row r="799">
      <c r="A799" s="2455"/>
      <c r="B799" s="2455"/>
      <c r="C799" s="2455"/>
      <c r="D799" s="2455"/>
      <c r="E799" s="2455"/>
      <c r="F799" s="2455"/>
      <c r="G799" s="2455"/>
      <c r="H799" s="2455"/>
      <c r="I799" s="2455"/>
      <c r="J799" s="2455"/>
      <c r="K799" s="2455"/>
      <c r="L799" s="2455"/>
      <c r="M799" s="2455"/>
      <c r="N799" s="2455"/>
      <c r="O799" s="2455"/>
      <c r="P799" s="2455"/>
      <c r="Q799" s="2455"/>
      <c r="R799" s="2455"/>
      <c r="S799" s="2455"/>
      <c r="T799" s="2455"/>
      <c r="U799" s="2455"/>
      <c r="V799" s="2455"/>
      <c r="W799" s="2455"/>
      <c r="X799" s="2455"/>
      <c r="Y799" s="2455"/>
      <c r="Z799" s="2455"/>
      <c r="AA799" s="2455"/>
    </row>
    <row r="800">
      <c r="A800" s="2455"/>
      <c r="B800" s="2455"/>
      <c r="C800" s="2455"/>
      <c r="D800" s="2455"/>
      <c r="E800" s="2455"/>
      <c r="F800" s="2455"/>
      <c r="G800" s="2455"/>
      <c r="H800" s="2455"/>
      <c r="I800" s="2455"/>
      <c r="J800" s="2455"/>
      <c r="K800" s="2455"/>
      <c r="L800" s="2455"/>
      <c r="M800" s="2455"/>
      <c r="N800" s="2455"/>
      <c r="O800" s="2455"/>
      <c r="P800" s="2455"/>
      <c r="Q800" s="2455"/>
      <c r="R800" s="2455"/>
      <c r="S800" s="2455"/>
      <c r="T800" s="2455"/>
      <c r="U800" s="2455"/>
      <c r="V800" s="2455"/>
      <c r="W800" s="2455"/>
      <c r="X800" s="2455"/>
      <c r="Y800" s="2455"/>
      <c r="Z800" s="2455"/>
      <c r="AA800" s="2455"/>
    </row>
    <row r="801">
      <c r="A801" s="2455"/>
      <c r="B801" s="2455"/>
      <c r="C801" s="2455"/>
      <c r="D801" s="2455"/>
      <c r="E801" s="2455"/>
      <c r="F801" s="2455"/>
      <c r="G801" s="2455"/>
      <c r="H801" s="2455"/>
      <c r="I801" s="2455"/>
      <c r="J801" s="2455"/>
      <c r="K801" s="2455"/>
      <c r="L801" s="2455"/>
      <c r="M801" s="2455"/>
      <c r="N801" s="2455"/>
      <c r="O801" s="2455"/>
      <c r="P801" s="2455"/>
      <c r="Q801" s="2455"/>
      <c r="R801" s="2455"/>
      <c r="S801" s="2455"/>
      <c r="T801" s="2455"/>
      <c r="U801" s="2455"/>
      <c r="V801" s="2455"/>
      <c r="W801" s="2455"/>
      <c r="X801" s="2455"/>
      <c r="Y801" s="2455"/>
      <c r="Z801" s="2455"/>
      <c r="AA801" s="2455"/>
    </row>
    <row r="802">
      <c r="A802" s="2455"/>
      <c r="B802" s="2455"/>
      <c r="C802" s="2455"/>
      <c r="D802" s="2455"/>
      <c r="E802" s="2455"/>
      <c r="F802" s="2455"/>
      <c r="G802" s="2455"/>
      <c r="H802" s="2455"/>
      <c r="I802" s="2455"/>
      <c r="J802" s="2455"/>
      <c r="K802" s="2455"/>
      <c r="L802" s="2455"/>
      <c r="M802" s="2455"/>
      <c r="N802" s="2455"/>
      <c r="O802" s="2455"/>
      <c r="P802" s="2455"/>
      <c r="Q802" s="2455"/>
      <c r="R802" s="2455"/>
      <c r="S802" s="2455"/>
      <c r="T802" s="2455"/>
      <c r="U802" s="2455"/>
      <c r="V802" s="2455"/>
      <c r="W802" s="2455"/>
      <c r="X802" s="2455"/>
      <c r="Y802" s="2455"/>
      <c r="Z802" s="2455"/>
      <c r="AA802" s="2455"/>
    </row>
    <row r="803">
      <c r="A803" s="2455"/>
      <c r="B803" s="2455"/>
      <c r="C803" s="2455"/>
      <c r="D803" s="2455"/>
      <c r="E803" s="2455"/>
      <c r="F803" s="2455"/>
      <c r="G803" s="2455"/>
      <c r="H803" s="2455"/>
      <c r="I803" s="2455"/>
      <c r="J803" s="2455"/>
      <c r="K803" s="2455"/>
      <c r="L803" s="2455"/>
      <c r="M803" s="2455"/>
      <c r="N803" s="2455"/>
      <c r="O803" s="2455"/>
      <c r="P803" s="2455"/>
      <c r="Q803" s="2455"/>
      <c r="R803" s="2455"/>
      <c r="S803" s="2455"/>
      <c r="T803" s="2455"/>
      <c r="U803" s="2455"/>
      <c r="V803" s="2455"/>
      <c r="W803" s="2455"/>
      <c r="X803" s="2455"/>
      <c r="Y803" s="2455"/>
      <c r="Z803" s="2455"/>
      <c r="AA803" s="2455"/>
    </row>
    <row r="804">
      <c r="A804" s="2455"/>
      <c r="B804" s="2455"/>
      <c r="C804" s="2455"/>
      <c r="D804" s="2455"/>
      <c r="E804" s="2455"/>
      <c r="F804" s="2455"/>
      <c r="G804" s="2455"/>
      <c r="H804" s="2455"/>
      <c r="I804" s="2455"/>
      <c r="J804" s="2455"/>
      <c r="K804" s="2455"/>
      <c r="L804" s="2455"/>
      <c r="M804" s="2455"/>
      <c r="N804" s="2455"/>
      <c r="O804" s="2455"/>
      <c r="P804" s="2455"/>
      <c r="Q804" s="2455"/>
      <c r="R804" s="2455"/>
      <c r="S804" s="2455"/>
      <c r="T804" s="2455"/>
      <c r="U804" s="2455"/>
      <c r="V804" s="2455"/>
      <c r="W804" s="2455"/>
      <c r="X804" s="2455"/>
      <c r="Y804" s="2455"/>
      <c r="Z804" s="2455"/>
      <c r="AA804" s="2455"/>
    </row>
    <row r="805">
      <c r="A805" s="2455"/>
      <c r="B805" s="2455"/>
      <c r="C805" s="2455"/>
      <c r="D805" s="2455"/>
      <c r="E805" s="2455"/>
      <c r="F805" s="2455"/>
      <c r="G805" s="2455"/>
      <c r="H805" s="2455"/>
      <c r="I805" s="2455"/>
      <c r="J805" s="2455"/>
      <c r="K805" s="2455"/>
      <c r="L805" s="2455"/>
      <c r="M805" s="2455"/>
      <c r="N805" s="2455"/>
      <c r="O805" s="2455"/>
      <c r="P805" s="2455"/>
      <c r="Q805" s="2455"/>
      <c r="R805" s="2455"/>
      <c r="S805" s="2455"/>
      <c r="T805" s="2455"/>
      <c r="U805" s="2455"/>
      <c r="V805" s="2455"/>
      <c r="W805" s="2455"/>
      <c r="X805" s="2455"/>
      <c r="Y805" s="2455"/>
      <c r="Z805" s="2455"/>
      <c r="AA805" s="2455"/>
    </row>
    <row r="806">
      <c r="A806" s="2455"/>
      <c r="B806" s="2455"/>
      <c r="C806" s="2455"/>
      <c r="D806" s="2455"/>
      <c r="E806" s="2455"/>
      <c r="F806" s="2455"/>
      <c r="G806" s="2455"/>
      <c r="H806" s="2455"/>
      <c r="I806" s="2455"/>
      <c r="J806" s="2455"/>
      <c r="K806" s="2455"/>
      <c r="L806" s="2455"/>
      <c r="M806" s="2455"/>
      <c r="N806" s="2455"/>
      <c r="O806" s="2455"/>
      <c r="P806" s="2455"/>
      <c r="Q806" s="2455"/>
      <c r="R806" s="2455"/>
      <c r="S806" s="2455"/>
      <c r="T806" s="2455"/>
      <c r="U806" s="2455"/>
      <c r="V806" s="2455"/>
      <c r="W806" s="2455"/>
      <c r="X806" s="2455"/>
      <c r="Y806" s="2455"/>
      <c r="Z806" s="2455"/>
      <c r="AA806" s="2455"/>
    </row>
    <row r="807">
      <c r="A807" s="2455"/>
      <c r="B807" s="2455"/>
      <c r="C807" s="2455"/>
      <c r="D807" s="2455"/>
      <c r="E807" s="2455"/>
      <c r="F807" s="2455"/>
      <c r="G807" s="2455"/>
      <c r="H807" s="2455"/>
      <c r="I807" s="2455"/>
      <c r="J807" s="2455"/>
      <c r="K807" s="2455"/>
      <c r="L807" s="2455"/>
      <c r="M807" s="2455"/>
      <c r="N807" s="2455"/>
      <c r="O807" s="2455"/>
      <c r="P807" s="2455"/>
      <c r="Q807" s="2455"/>
      <c r="R807" s="2455"/>
      <c r="S807" s="2455"/>
      <c r="T807" s="2455"/>
      <c r="U807" s="2455"/>
      <c r="V807" s="2455"/>
      <c r="W807" s="2455"/>
      <c r="X807" s="2455"/>
      <c r="Y807" s="2455"/>
      <c r="Z807" s="2455"/>
      <c r="AA807" s="2455"/>
    </row>
    <row r="808">
      <c r="A808" s="2455"/>
      <c r="B808" s="2455"/>
      <c r="C808" s="2455"/>
      <c r="D808" s="2455"/>
      <c r="E808" s="2455"/>
      <c r="F808" s="2455"/>
      <c r="G808" s="2455"/>
      <c r="H808" s="2455"/>
      <c r="I808" s="2455"/>
      <c r="J808" s="2455"/>
      <c r="K808" s="2455"/>
      <c r="L808" s="2455"/>
      <c r="M808" s="2455"/>
      <c r="N808" s="2455"/>
      <c r="O808" s="2455"/>
      <c r="P808" s="2455"/>
      <c r="Q808" s="2455"/>
      <c r="R808" s="2455"/>
      <c r="S808" s="2455"/>
      <c r="T808" s="2455"/>
      <c r="U808" s="2455"/>
      <c r="V808" s="2455"/>
      <c r="W808" s="2455"/>
      <c r="X808" s="2455"/>
      <c r="Y808" s="2455"/>
      <c r="Z808" s="2455"/>
      <c r="AA808" s="2455"/>
    </row>
    <row r="809">
      <c r="A809" s="2455"/>
      <c r="B809" s="2455"/>
      <c r="C809" s="2455"/>
      <c r="D809" s="2455"/>
      <c r="E809" s="2455"/>
      <c r="F809" s="2455"/>
      <c r="G809" s="2455"/>
      <c r="H809" s="2455"/>
      <c r="I809" s="2455"/>
      <c r="J809" s="2455"/>
      <c r="K809" s="2455"/>
      <c r="L809" s="2455"/>
      <c r="M809" s="2455"/>
      <c r="N809" s="2455"/>
      <c r="O809" s="2455"/>
      <c r="P809" s="2455"/>
      <c r="Q809" s="2455"/>
      <c r="R809" s="2455"/>
      <c r="S809" s="2455"/>
      <c r="T809" s="2455"/>
      <c r="U809" s="2455"/>
      <c r="V809" s="2455"/>
      <c r="W809" s="2455"/>
      <c r="X809" s="2455"/>
      <c r="Y809" s="2455"/>
      <c r="Z809" s="2455"/>
      <c r="AA809" s="2455"/>
    </row>
    <row r="810">
      <c r="A810" s="2455"/>
      <c r="B810" s="2455"/>
      <c r="C810" s="2455"/>
      <c r="D810" s="2455"/>
      <c r="E810" s="2455"/>
      <c r="F810" s="2455"/>
      <c r="G810" s="2455"/>
      <c r="H810" s="2455"/>
      <c r="I810" s="2455"/>
      <c r="J810" s="2455"/>
      <c r="K810" s="2455"/>
      <c r="L810" s="2455"/>
      <c r="M810" s="2455"/>
      <c r="N810" s="2455"/>
      <c r="O810" s="2455"/>
      <c r="P810" s="2455"/>
      <c r="Q810" s="2455"/>
      <c r="R810" s="2455"/>
      <c r="S810" s="2455"/>
      <c r="T810" s="2455"/>
      <c r="U810" s="2455"/>
      <c r="V810" s="2455"/>
      <c r="W810" s="2455"/>
      <c r="X810" s="2455"/>
      <c r="Y810" s="2455"/>
      <c r="Z810" s="2455"/>
      <c r="AA810" s="2455"/>
    </row>
    <row r="811">
      <c r="A811" s="2455"/>
      <c r="B811" s="2455"/>
      <c r="C811" s="2455"/>
      <c r="D811" s="2455"/>
      <c r="E811" s="2455"/>
      <c r="F811" s="2455"/>
      <c r="G811" s="2455"/>
      <c r="H811" s="2455"/>
      <c r="I811" s="2455"/>
      <c r="J811" s="2455"/>
      <c r="K811" s="2455"/>
      <c r="L811" s="2455"/>
      <c r="M811" s="2455"/>
      <c r="N811" s="2455"/>
      <c r="O811" s="2455"/>
      <c r="P811" s="2455"/>
      <c r="Q811" s="2455"/>
      <c r="R811" s="2455"/>
      <c r="S811" s="2455"/>
      <c r="T811" s="2455"/>
      <c r="U811" s="2455"/>
      <c r="V811" s="2455"/>
      <c r="W811" s="2455"/>
      <c r="X811" s="2455"/>
      <c r="Y811" s="2455"/>
      <c r="Z811" s="2455"/>
      <c r="AA811" s="2455"/>
    </row>
    <row r="812">
      <c r="A812" s="2455"/>
      <c r="B812" s="2455"/>
      <c r="C812" s="2455"/>
      <c r="D812" s="2455"/>
      <c r="E812" s="2455"/>
      <c r="F812" s="2455"/>
      <c r="G812" s="2455"/>
      <c r="H812" s="2455"/>
      <c r="I812" s="2455"/>
      <c r="J812" s="2455"/>
      <c r="K812" s="2455"/>
      <c r="L812" s="2455"/>
      <c r="M812" s="2455"/>
      <c r="N812" s="2455"/>
      <c r="O812" s="2455"/>
      <c r="P812" s="2455"/>
      <c r="Q812" s="2455"/>
      <c r="R812" s="2455"/>
      <c r="S812" s="2455"/>
      <c r="T812" s="2455"/>
      <c r="U812" s="2455"/>
      <c r="V812" s="2455"/>
      <c r="W812" s="2455"/>
      <c r="X812" s="2455"/>
      <c r="Y812" s="2455"/>
      <c r="Z812" s="2455"/>
      <c r="AA812" s="2455"/>
    </row>
    <row r="813">
      <c r="A813" s="2455"/>
      <c r="B813" s="2455"/>
      <c r="C813" s="2455"/>
      <c r="D813" s="2455"/>
      <c r="E813" s="2455"/>
      <c r="F813" s="2455"/>
      <c r="G813" s="2455"/>
      <c r="H813" s="2455"/>
      <c r="I813" s="2455"/>
      <c r="J813" s="2455"/>
      <c r="K813" s="2455"/>
      <c r="L813" s="2455"/>
      <c r="M813" s="2455"/>
      <c r="N813" s="2455"/>
      <c r="O813" s="2455"/>
      <c r="P813" s="2455"/>
      <c r="Q813" s="2455"/>
      <c r="R813" s="2455"/>
      <c r="S813" s="2455"/>
      <c r="T813" s="2455"/>
      <c r="U813" s="2455"/>
      <c r="V813" s="2455"/>
      <c r="W813" s="2455"/>
      <c r="X813" s="2455"/>
      <c r="Y813" s="2455"/>
      <c r="Z813" s="2455"/>
      <c r="AA813" s="2455"/>
    </row>
    <row r="814">
      <c r="A814" s="2455"/>
      <c r="B814" s="2455"/>
      <c r="C814" s="2455"/>
      <c r="D814" s="2455"/>
      <c r="E814" s="2455"/>
      <c r="F814" s="2455"/>
      <c r="G814" s="2455"/>
      <c r="H814" s="2455"/>
      <c r="I814" s="2455"/>
      <c r="J814" s="2455"/>
      <c r="K814" s="2455"/>
      <c r="L814" s="2455"/>
      <c r="M814" s="2455"/>
      <c r="N814" s="2455"/>
      <c r="O814" s="2455"/>
      <c r="P814" s="2455"/>
      <c r="Q814" s="2455"/>
      <c r="R814" s="2455"/>
      <c r="S814" s="2455"/>
      <c r="T814" s="2455"/>
      <c r="U814" s="2455"/>
      <c r="V814" s="2455"/>
      <c r="W814" s="2455"/>
      <c r="X814" s="2455"/>
      <c r="Y814" s="2455"/>
      <c r="Z814" s="2455"/>
      <c r="AA814" s="2455"/>
    </row>
    <row r="815">
      <c r="A815" s="2455"/>
      <c r="B815" s="2455"/>
      <c r="C815" s="2455"/>
      <c r="D815" s="2455"/>
      <c r="E815" s="2455"/>
      <c r="F815" s="2455"/>
      <c r="G815" s="2455"/>
      <c r="H815" s="2455"/>
      <c r="I815" s="2455"/>
      <c r="J815" s="2455"/>
      <c r="K815" s="2455"/>
      <c r="L815" s="2455"/>
      <c r="M815" s="2455"/>
      <c r="N815" s="2455"/>
      <c r="O815" s="2455"/>
      <c r="P815" s="2455"/>
      <c r="Q815" s="2455"/>
      <c r="R815" s="2455"/>
      <c r="S815" s="2455"/>
      <c r="T815" s="2455"/>
      <c r="U815" s="2455"/>
      <c r="V815" s="2455"/>
      <c r="W815" s="2455"/>
      <c r="X815" s="2455"/>
      <c r="Y815" s="2455"/>
      <c r="Z815" s="2455"/>
      <c r="AA815" s="2455"/>
    </row>
    <row r="816">
      <c r="A816" s="2455"/>
      <c r="B816" s="2455"/>
      <c r="C816" s="2455"/>
      <c r="D816" s="2455"/>
      <c r="E816" s="2455"/>
      <c r="F816" s="2455"/>
      <c r="G816" s="2455"/>
      <c r="H816" s="2455"/>
      <c r="I816" s="2455"/>
      <c r="J816" s="2455"/>
      <c r="K816" s="2455"/>
      <c r="L816" s="2455"/>
      <c r="M816" s="2455"/>
      <c r="N816" s="2455"/>
      <c r="O816" s="2455"/>
      <c r="P816" s="2455"/>
      <c r="Q816" s="2455"/>
      <c r="R816" s="2455"/>
      <c r="S816" s="2455"/>
      <c r="T816" s="2455"/>
      <c r="U816" s="2455"/>
      <c r="V816" s="2455"/>
      <c r="W816" s="2455"/>
      <c r="X816" s="2455"/>
      <c r="Y816" s="2455"/>
      <c r="Z816" s="2455"/>
      <c r="AA816" s="2455"/>
    </row>
    <row r="817">
      <c r="A817" s="2455"/>
      <c r="B817" s="2455"/>
      <c r="C817" s="2455"/>
      <c r="D817" s="2455"/>
      <c r="E817" s="2455"/>
      <c r="F817" s="2455"/>
      <c r="G817" s="2455"/>
      <c r="H817" s="2455"/>
      <c r="I817" s="2455"/>
      <c r="J817" s="2455"/>
      <c r="K817" s="2455"/>
      <c r="L817" s="2455"/>
      <c r="M817" s="2455"/>
      <c r="N817" s="2455"/>
      <c r="O817" s="2455"/>
      <c r="P817" s="2455"/>
      <c r="Q817" s="2455"/>
      <c r="R817" s="2455"/>
      <c r="S817" s="2455"/>
      <c r="T817" s="2455"/>
      <c r="U817" s="2455"/>
      <c r="V817" s="2455"/>
      <c r="W817" s="2455"/>
      <c r="X817" s="2455"/>
      <c r="Y817" s="2455"/>
      <c r="Z817" s="2455"/>
      <c r="AA817" s="2455"/>
    </row>
    <row r="818">
      <c r="A818" s="2455"/>
      <c r="B818" s="2455"/>
      <c r="C818" s="2455"/>
      <c r="D818" s="2455"/>
      <c r="E818" s="2455"/>
      <c r="F818" s="2455"/>
      <c r="G818" s="2455"/>
      <c r="H818" s="2455"/>
      <c r="I818" s="2455"/>
      <c r="J818" s="2455"/>
      <c r="K818" s="2455"/>
      <c r="L818" s="2455"/>
      <c r="M818" s="2455"/>
      <c r="N818" s="2455"/>
      <c r="O818" s="2455"/>
      <c r="P818" s="2455"/>
      <c r="Q818" s="2455"/>
      <c r="R818" s="2455"/>
      <c r="S818" s="2455"/>
      <c r="T818" s="2455"/>
      <c r="U818" s="2455"/>
      <c r="V818" s="2455"/>
      <c r="W818" s="2455"/>
      <c r="X818" s="2455"/>
      <c r="Y818" s="2455"/>
      <c r="Z818" s="2455"/>
      <c r="AA818" s="2455"/>
    </row>
    <row r="819">
      <c r="A819" s="2455"/>
      <c r="B819" s="2455"/>
      <c r="C819" s="2455"/>
      <c r="D819" s="2455"/>
      <c r="E819" s="2455"/>
      <c r="F819" s="2455"/>
      <c r="G819" s="2455"/>
      <c r="H819" s="2455"/>
      <c r="I819" s="2455"/>
      <c r="J819" s="2455"/>
      <c r="K819" s="2455"/>
      <c r="L819" s="2455"/>
      <c r="M819" s="2455"/>
      <c r="N819" s="2455"/>
      <c r="O819" s="2455"/>
      <c r="P819" s="2455"/>
      <c r="Q819" s="2455"/>
      <c r="R819" s="2455"/>
      <c r="S819" s="2455"/>
      <c r="T819" s="2455"/>
      <c r="U819" s="2455"/>
      <c r="V819" s="2455"/>
      <c r="W819" s="2455"/>
      <c r="X819" s="2455"/>
      <c r="Y819" s="2455"/>
      <c r="Z819" s="2455"/>
      <c r="AA819" s="2455"/>
    </row>
    <row r="820">
      <c r="A820" s="2455"/>
      <c r="B820" s="2455"/>
      <c r="C820" s="2455"/>
      <c r="D820" s="2455"/>
      <c r="E820" s="2455"/>
      <c r="F820" s="2455"/>
      <c r="G820" s="2455"/>
      <c r="H820" s="2455"/>
      <c r="I820" s="2455"/>
      <c r="J820" s="2455"/>
      <c r="K820" s="2455"/>
      <c r="L820" s="2455"/>
      <c r="M820" s="2455"/>
      <c r="N820" s="2455"/>
      <c r="O820" s="2455"/>
      <c r="P820" s="2455"/>
      <c r="Q820" s="2455"/>
      <c r="R820" s="2455"/>
      <c r="S820" s="2455"/>
      <c r="T820" s="2455"/>
      <c r="U820" s="2455"/>
      <c r="V820" s="2455"/>
      <c r="W820" s="2455"/>
      <c r="X820" s="2455"/>
      <c r="Y820" s="2455"/>
      <c r="Z820" s="2455"/>
      <c r="AA820" s="2455"/>
    </row>
    <row r="821">
      <c r="A821" s="2455"/>
      <c r="B821" s="2455"/>
      <c r="C821" s="2455"/>
      <c r="D821" s="2455"/>
      <c r="E821" s="2455"/>
      <c r="F821" s="2455"/>
      <c r="G821" s="2455"/>
      <c r="H821" s="2455"/>
      <c r="I821" s="2455"/>
      <c r="J821" s="2455"/>
      <c r="K821" s="2455"/>
      <c r="L821" s="2455"/>
      <c r="M821" s="2455"/>
      <c r="N821" s="2455"/>
      <c r="O821" s="2455"/>
      <c r="P821" s="2455"/>
      <c r="Q821" s="2455"/>
      <c r="R821" s="2455"/>
      <c r="S821" s="2455"/>
      <c r="T821" s="2455"/>
      <c r="U821" s="2455"/>
      <c r="V821" s="2455"/>
      <c r="W821" s="2455"/>
      <c r="X821" s="2455"/>
      <c r="Y821" s="2455"/>
      <c r="Z821" s="2455"/>
      <c r="AA821" s="2455"/>
    </row>
    <row r="822">
      <c r="A822" s="2455"/>
      <c r="B822" s="2455"/>
      <c r="C822" s="2455"/>
      <c r="D822" s="2455"/>
      <c r="E822" s="2455"/>
      <c r="F822" s="2455"/>
      <c r="G822" s="2455"/>
      <c r="H822" s="2455"/>
      <c r="I822" s="2455"/>
      <c r="J822" s="2455"/>
      <c r="K822" s="2455"/>
      <c r="L822" s="2455"/>
      <c r="M822" s="2455"/>
      <c r="N822" s="2455"/>
      <c r="O822" s="2455"/>
      <c r="P822" s="2455"/>
      <c r="Q822" s="2455"/>
      <c r="R822" s="2455"/>
      <c r="S822" s="2455"/>
      <c r="T822" s="2455"/>
      <c r="U822" s="2455"/>
      <c r="V822" s="2455"/>
      <c r="W822" s="2455"/>
      <c r="X822" s="2455"/>
      <c r="Y822" s="2455"/>
      <c r="Z822" s="2455"/>
      <c r="AA822" s="2455"/>
    </row>
    <row r="823">
      <c r="A823" s="2455"/>
      <c r="B823" s="2455"/>
      <c r="C823" s="2455"/>
      <c r="D823" s="2455"/>
      <c r="E823" s="2455"/>
      <c r="F823" s="2455"/>
      <c r="G823" s="2455"/>
      <c r="H823" s="2455"/>
      <c r="I823" s="2455"/>
      <c r="J823" s="2455"/>
      <c r="K823" s="2455"/>
      <c r="L823" s="2455"/>
      <c r="M823" s="2455"/>
      <c r="N823" s="2455"/>
      <c r="O823" s="2455"/>
      <c r="P823" s="2455"/>
      <c r="Q823" s="2455"/>
      <c r="R823" s="2455"/>
      <c r="S823" s="2455"/>
      <c r="T823" s="2455"/>
      <c r="U823" s="2455"/>
      <c r="V823" s="2455"/>
      <c r="W823" s="2455"/>
      <c r="X823" s="2455"/>
      <c r="Y823" s="2455"/>
      <c r="Z823" s="2455"/>
      <c r="AA823" s="2455"/>
    </row>
    <row r="824">
      <c r="A824" s="2455"/>
      <c r="B824" s="2455"/>
      <c r="C824" s="2455"/>
      <c r="D824" s="2455"/>
      <c r="E824" s="2455"/>
      <c r="F824" s="2455"/>
      <c r="G824" s="2455"/>
      <c r="H824" s="2455"/>
      <c r="I824" s="2455"/>
      <c r="J824" s="2455"/>
      <c r="K824" s="2455"/>
      <c r="L824" s="2455"/>
      <c r="M824" s="2455"/>
      <c r="N824" s="2455"/>
      <c r="O824" s="2455"/>
      <c r="P824" s="2455"/>
      <c r="Q824" s="2455"/>
      <c r="R824" s="2455"/>
      <c r="S824" s="2455"/>
      <c r="T824" s="2455"/>
      <c r="U824" s="2455"/>
      <c r="V824" s="2455"/>
      <c r="W824" s="2455"/>
      <c r="X824" s="2455"/>
      <c r="Y824" s="2455"/>
      <c r="Z824" s="2455"/>
      <c r="AA824" s="2455"/>
    </row>
    <row r="825">
      <c r="A825" s="2455"/>
      <c r="B825" s="2455"/>
      <c r="C825" s="2455"/>
      <c r="D825" s="2455"/>
      <c r="E825" s="2455"/>
      <c r="F825" s="2455"/>
      <c r="G825" s="2455"/>
      <c r="H825" s="2455"/>
      <c r="I825" s="2455"/>
      <c r="J825" s="2455"/>
      <c r="K825" s="2455"/>
      <c r="L825" s="2455"/>
      <c r="M825" s="2455"/>
      <c r="N825" s="2455"/>
      <c r="O825" s="2455"/>
      <c r="P825" s="2455"/>
      <c r="Q825" s="2455"/>
      <c r="R825" s="2455"/>
      <c r="S825" s="2455"/>
      <c r="T825" s="2455"/>
      <c r="U825" s="2455"/>
      <c r="V825" s="2455"/>
      <c r="W825" s="2455"/>
      <c r="X825" s="2455"/>
      <c r="Y825" s="2455"/>
      <c r="Z825" s="2455"/>
      <c r="AA825" s="2455"/>
    </row>
    <row r="826">
      <c r="A826" s="2455"/>
      <c r="B826" s="2455"/>
      <c r="C826" s="2455"/>
      <c r="D826" s="2455"/>
      <c r="E826" s="2455"/>
      <c r="F826" s="2455"/>
      <c r="G826" s="2455"/>
      <c r="H826" s="2455"/>
      <c r="I826" s="2455"/>
      <c r="J826" s="2455"/>
      <c r="K826" s="2455"/>
      <c r="L826" s="2455"/>
      <c r="M826" s="2455"/>
      <c r="N826" s="2455"/>
      <c r="O826" s="2455"/>
      <c r="P826" s="2455"/>
      <c r="Q826" s="2455"/>
      <c r="R826" s="2455"/>
      <c r="S826" s="2455"/>
      <c r="T826" s="2455"/>
      <c r="U826" s="2455"/>
      <c r="V826" s="2455"/>
      <c r="W826" s="2455"/>
      <c r="X826" s="2455"/>
      <c r="Y826" s="2455"/>
      <c r="Z826" s="2455"/>
      <c r="AA826" s="2455"/>
    </row>
    <row r="827">
      <c r="A827" s="2455"/>
      <c r="B827" s="2455"/>
      <c r="C827" s="2455"/>
      <c r="D827" s="2455"/>
      <c r="E827" s="2455"/>
      <c r="F827" s="2455"/>
      <c r="G827" s="2455"/>
      <c r="H827" s="2455"/>
      <c r="I827" s="2455"/>
      <c r="J827" s="2455"/>
      <c r="K827" s="2455"/>
      <c r="L827" s="2455"/>
      <c r="M827" s="2455"/>
      <c r="N827" s="2455"/>
      <c r="O827" s="2455"/>
      <c r="P827" s="2455"/>
      <c r="Q827" s="2455"/>
      <c r="R827" s="2455"/>
      <c r="S827" s="2455"/>
      <c r="T827" s="2455"/>
      <c r="U827" s="2455"/>
      <c r="V827" s="2455"/>
      <c r="W827" s="2455"/>
      <c r="X827" s="2455"/>
      <c r="Y827" s="2455"/>
      <c r="Z827" s="2455"/>
      <c r="AA827" s="2455"/>
    </row>
    <row r="828">
      <c r="A828" s="2455"/>
      <c r="B828" s="2455"/>
      <c r="C828" s="2455"/>
      <c r="D828" s="2455"/>
      <c r="E828" s="2455"/>
      <c r="F828" s="2455"/>
      <c r="G828" s="2455"/>
      <c r="H828" s="2455"/>
      <c r="I828" s="2455"/>
      <c r="J828" s="2455"/>
      <c r="K828" s="2455"/>
      <c r="L828" s="2455"/>
      <c r="M828" s="2455"/>
      <c r="N828" s="2455"/>
      <c r="O828" s="2455"/>
      <c r="P828" s="2455"/>
      <c r="Q828" s="2455"/>
      <c r="R828" s="2455"/>
      <c r="S828" s="2455"/>
      <c r="T828" s="2455"/>
      <c r="U828" s="2455"/>
      <c r="V828" s="2455"/>
      <c r="W828" s="2455"/>
      <c r="X828" s="2455"/>
      <c r="Y828" s="2455"/>
      <c r="Z828" s="2455"/>
      <c r="AA828" s="2455"/>
    </row>
    <row r="829">
      <c r="A829" s="2455"/>
      <c r="B829" s="2455"/>
      <c r="C829" s="2455"/>
      <c r="D829" s="2455"/>
      <c r="E829" s="2455"/>
      <c r="F829" s="2455"/>
      <c r="G829" s="2455"/>
      <c r="H829" s="2455"/>
      <c r="I829" s="2455"/>
      <c r="J829" s="2455"/>
      <c r="K829" s="2455"/>
      <c r="L829" s="2455"/>
      <c r="M829" s="2455"/>
      <c r="N829" s="2455"/>
      <c r="O829" s="2455"/>
      <c r="P829" s="2455"/>
      <c r="Q829" s="2455"/>
      <c r="R829" s="2455"/>
      <c r="S829" s="2455"/>
      <c r="T829" s="2455"/>
      <c r="U829" s="2455"/>
      <c r="V829" s="2455"/>
      <c r="W829" s="2455"/>
      <c r="X829" s="2455"/>
      <c r="Y829" s="2455"/>
      <c r="Z829" s="2455"/>
      <c r="AA829" s="2455"/>
    </row>
    <row r="830">
      <c r="A830" s="2455"/>
      <c r="B830" s="2455"/>
      <c r="C830" s="2455"/>
      <c r="D830" s="2455"/>
      <c r="E830" s="2455"/>
      <c r="F830" s="2455"/>
      <c r="G830" s="2455"/>
      <c r="H830" s="2455"/>
      <c r="I830" s="2455"/>
      <c r="J830" s="2455"/>
      <c r="K830" s="2455"/>
      <c r="L830" s="2455"/>
      <c r="M830" s="2455"/>
      <c r="N830" s="2455"/>
      <c r="O830" s="2455"/>
      <c r="P830" s="2455"/>
      <c r="Q830" s="2455"/>
      <c r="R830" s="2455"/>
      <c r="S830" s="2455"/>
      <c r="T830" s="2455"/>
      <c r="U830" s="2455"/>
      <c r="V830" s="2455"/>
      <c r="W830" s="2455"/>
      <c r="X830" s="2455"/>
      <c r="Y830" s="2455"/>
      <c r="Z830" s="2455"/>
      <c r="AA830" s="2455"/>
    </row>
    <row r="831">
      <c r="A831" s="2455"/>
      <c r="B831" s="2455"/>
      <c r="C831" s="2455"/>
      <c r="D831" s="2455"/>
      <c r="E831" s="2455"/>
      <c r="F831" s="2455"/>
      <c r="G831" s="2455"/>
      <c r="H831" s="2455"/>
      <c r="I831" s="2455"/>
      <c r="J831" s="2455"/>
      <c r="K831" s="2455"/>
      <c r="L831" s="2455"/>
      <c r="M831" s="2455"/>
      <c r="N831" s="2455"/>
      <c r="O831" s="2455"/>
      <c r="P831" s="2455"/>
      <c r="Q831" s="2455"/>
      <c r="R831" s="2455"/>
      <c r="S831" s="2455"/>
      <c r="T831" s="2455"/>
      <c r="U831" s="2455"/>
      <c r="V831" s="2455"/>
      <c r="W831" s="2455"/>
      <c r="X831" s="2455"/>
      <c r="Y831" s="2455"/>
      <c r="Z831" s="2455"/>
      <c r="AA831" s="2455"/>
    </row>
    <row r="832">
      <c r="A832" s="2455"/>
      <c r="B832" s="2455"/>
      <c r="C832" s="2455"/>
      <c r="D832" s="2455"/>
      <c r="E832" s="2455"/>
      <c r="F832" s="2455"/>
      <c r="G832" s="2455"/>
      <c r="H832" s="2455"/>
      <c r="I832" s="2455"/>
      <c r="J832" s="2455"/>
      <c r="K832" s="2455"/>
      <c r="L832" s="2455"/>
      <c r="M832" s="2455"/>
      <c r="N832" s="2455"/>
      <c r="O832" s="2455"/>
      <c r="P832" s="2455"/>
      <c r="Q832" s="2455"/>
      <c r="R832" s="2455"/>
      <c r="S832" s="2455"/>
      <c r="T832" s="2455"/>
      <c r="U832" s="2455"/>
      <c r="V832" s="2455"/>
      <c r="W832" s="2455"/>
      <c r="X832" s="2455"/>
      <c r="Y832" s="2455"/>
      <c r="Z832" s="2455"/>
      <c r="AA832" s="2455"/>
    </row>
    <row r="833">
      <c r="A833" s="2455"/>
      <c r="B833" s="2455"/>
      <c r="C833" s="2455"/>
      <c r="D833" s="2455"/>
      <c r="E833" s="2455"/>
      <c r="F833" s="2455"/>
      <c r="G833" s="2455"/>
      <c r="H833" s="2455"/>
      <c r="I833" s="2455"/>
      <c r="J833" s="2455"/>
      <c r="K833" s="2455"/>
      <c r="L833" s="2455"/>
      <c r="M833" s="2455"/>
      <c r="N833" s="2455"/>
      <c r="O833" s="2455"/>
      <c r="P833" s="2455"/>
      <c r="Q833" s="2455"/>
      <c r="R833" s="2455"/>
      <c r="S833" s="2455"/>
      <c r="T833" s="2455"/>
      <c r="U833" s="2455"/>
      <c r="V833" s="2455"/>
      <c r="W833" s="2455"/>
      <c r="X833" s="2455"/>
      <c r="Y833" s="2455"/>
      <c r="Z833" s="2455"/>
      <c r="AA833" s="2455"/>
    </row>
    <row r="834">
      <c r="A834" s="2455"/>
      <c r="B834" s="2455"/>
      <c r="C834" s="2455"/>
      <c r="D834" s="2455"/>
      <c r="E834" s="2455"/>
      <c r="F834" s="2455"/>
      <c r="G834" s="2455"/>
      <c r="H834" s="2455"/>
      <c r="I834" s="2455"/>
      <c r="J834" s="2455"/>
      <c r="K834" s="2455"/>
      <c r="L834" s="2455"/>
      <c r="M834" s="2455"/>
      <c r="N834" s="2455"/>
      <c r="O834" s="2455"/>
      <c r="P834" s="2455"/>
      <c r="Q834" s="2455"/>
      <c r="R834" s="2455"/>
      <c r="S834" s="2455"/>
      <c r="T834" s="2455"/>
      <c r="U834" s="2455"/>
      <c r="V834" s="2455"/>
      <c r="W834" s="2455"/>
      <c r="X834" s="2455"/>
      <c r="Y834" s="2455"/>
      <c r="Z834" s="2455"/>
      <c r="AA834" s="2455"/>
    </row>
    <row r="835">
      <c r="A835" s="2455"/>
      <c r="B835" s="2455"/>
      <c r="C835" s="2455"/>
      <c r="D835" s="2455"/>
      <c r="E835" s="2455"/>
      <c r="F835" s="2455"/>
      <c r="G835" s="2455"/>
      <c r="H835" s="2455"/>
      <c r="I835" s="2455"/>
      <c r="J835" s="2455"/>
      <c r="K835" s="2455"/>
      <c r="L835" s="2455"/>
      <c r="M835" s="2455"/>
      <c r="N835" s="2455"/>
      <c r="O835" s="2455"/>
      <c r="P835" s="2455"/>
      <c r="Q835" s="2455"/>
      <c r="R835" s="2455"/>
      <c r="S835" s="2455"/>
      <c r="T835" s="2455"/>
      <c r="U835" s="2455"/>
      <c r="V835" s="2455"/>
      <c r="W835" s="2455"/>
      <c r="X835" s="2455"/>
      <c r="Y835" s="2455"/>
      <c r="Z835" s="2455"/>
      <c r="AA835" s="2455"/>
    </row>
    <row r="836">
      <c r="A836" s="2455"/>
      <c r="B836" s="2455"/>
      <c r="C836" s="2455"/>
      <c r="D836" s="2455"/>
      <c r="E836" s="2455"/>
      <c r="F836" s="2455"/>
      <c r="G836" s="2455"/>
      <c r="H836" s="2455"/>
      <c r="I836" s="2455"/>
      <c r="J836" s="2455"/>
      <c r="K836" s="2455"/>
      <c r="L836" s="2455"/>
      <c r="M836" s="2455"/>
      <c r="N836" s="2455"/>
      <c r="O836" s="2455"/>
      <c r="P836" s="2455"/>
      <c r="Q836" s="2455"/>
      <c r="R836" s="2455"/>
      <c r="S836" s="2455"/>
      <c r="T836" s="2455"/>
      <c r="U836" s="2455"/>
      <c r="V836" s="2455"/>
      <c r="W836" s="2455"/>
      <c r="X836" s="2455"/>
      <c r="Y836" s="2455"/>
      <c r="Z836" s="2455"/>
      <c r="AA836" s="2455"/>
    </row>
    <row r="837">
      <c r="A837" s="2455"/>
      <c r="B837" s="2455"/>
      <c r="C837" s="2455"/>
      <c r="D837" s="2455"/>
      <c r="E837" s="2455"/>
      <c r="F837" s="2455"/>
      <c r="G837" s="2455"/>
      <c r="H837" s="2455"/>
      <c r="I837" s="2455"/>
      <c r="J837" s="2455"/>
      <c r="K837" s="2455"/>
      <c r="L837" s="2455"/>
      <c r="M837" s="2455"/>
      <c r="N837" s="2455"/>
      <c r="O837" s="2455"/>
      <c r="P837" s="2455"/>
      <c r="Q837" s="2455"/>
      <c r="R837" s="2455"/>
      <c r="S837" s="2455"/>
      <c r="T837" s="2455"/>
      <c r="U837" s="2455"/>
      <c r="V837" s="2455"/>
      <c r="W837" s="2455"/>
      <c r="X837" s="2455"/>
      <c r="Y837" s="2455"/>
      <c r="Z837" s="2455"/>
      <c r="AA837" s="2455"/>
    </row>
    <row r="838">
      <c r="A838" s="2455"/>
      <c r="B838" s="2455"/>
      <c r="C838" s="2455"/>
      <c r="D838" s="2455"/>
      <c r="E838" s="2455"/>
      <c r="F838" s="2455"/>
      <c r="G838" s="2455"/>
      <c r="H838" s="2455"/>
      <c r="I838" s="2455"/>
      <c r="J838" s="2455"/>
      <c r="K838" s="2455"/>
      <c r="L838" s="2455"/>
      <c r="M838" s="2455"/>
      <c r="N838" s="2455"/>
      <c r="O838" s="2455"/>
      <c r="P838" s="2455"/>
      <c r="Q838" s="2455"/>
      <c r="R838" s="2455"/>
      <c r="S838" s="2455"/>
      <c r="T838" s="2455"/>
      <c r="U838" s="2455"/>
      <c r="V838" s="2455"/>
      <c r="W838" s="2455"/>
      <c r="X838" s="2455"/>
      <c r="Y838" s="2455"/>
      <c r="Z838" s="2455"/>
      <c r="AA838" s="2455"/>
    </row>
    <row r="839">
      <c r="A839" s="2455"/>
      <c r="B839" s="2455"/>
      <c r="C839" s="2455"/>
      <c r="D839" s="2455"/>
      <c r="E839" s="2455"/>
      <c r="F839" s="2455"/>
      <c r="G839" s="2455"/>
      <c r="H839" s="2455"/>
      <c r="I839" s="2455"/>
      <c r="J839" s="2455"/>
      <c r="K839" s="2455"/>
      <c r="L839" s="2455"/>
      <c r="M839" s="2455"/>
      <c r="N839" s="2455"/>
      <c r="O839" s="2455"/>
      <c r="P839" s="2455"/>
      <c r="Q839" s="2455"/>
      <c r="R839" s="2455"/>
      <c r="S839" s="2455"/>
      <c r="T839" s="2455"/>
      <c r="U839" s="2455"/>
      <c r="V839" s="2455"/>
      <c r="W839" s="2455"/>
      <c r="X839" s="2455"/>
      <c r="Y839" s="2455"/>
      <c r="Z839" s="2455"/>
      <c r="AA839" s="2455"/>
    </row>
    <row r="840">
      <c r="A840" s="2455"/>
      <c r="B840" s="2455"/>
      <c r="C840" s="2455"/>
      <c r="D840" s="2455"/>
      <c r="E840" s="2455"/>
      <c r="F840" s="2455"/>
      <c r="G840" s="2455"/>
      <c r="H840" s="2455"/>
      <c r="I840" s="2455"/>
      <c r="J840" s="2455"/>
      <c r="K840" s="2455"/>
      <c r="L840" s="2455"/>
      <c r="M840" s="2455"/>
      <c r="N840" s="2455"/>
      <c r="O840" s="2455"/>
      <c r="P840" s="2455"/>
      <c r="Q840" s="2455"/>
      <c r="R840" s="2455"/>
      <c r="S840" s="2455"/>
      <c r="T840" s="2455"/>
      <c r="U840" s="2455"/>
      <c r="V840" s="2455"/>
      <c r="W840" s="2455"/>
      <c r="X840" s="2455"/>
      <c r="Y840" s="2455"/>
      <c r="Z840" s="2455"/>
      <c r="AA840" s="2455"/>
    </row>
    <row r="841">
      <c r="A841" s="2455"/>
      <c r="B841" s="2455"/>
      <c r="C841" s="2455"/>
      <c r="D841" s="2455"/>
      <c r="E841" s="2455"/>
      <c r="F841" s="2455"/>
      <c r="G841" s="2455"/>
      <c r="H841" s="2455"/>
      <c r="I841" s="2455"/>
      <c r="J841" s="2455"/>
      <c r="K841" s="2455"/>
      <c r="L841" s="2455"/>
      <c r="M841" s="2455"/>
      <c r="N841" s="2455"/>
      <c r="O841" s="2455"/>
      <c r="P841" s="2455"/>
      <c r="Q841" s="2455"/>
      <c r="R841" s="2455"/>
      <c r="S841" s="2455"/>
      <c r="T841" s="2455"/>
      <c r="U841" s="2455"/>
      <c r="V841" s="2455"/>
      <c r="W841" s="2455"/>
      <c r="X841" s="2455"/>
      <c r="Y841" s="2455"/>
      <c r="Z841" s="2455"/>
      <c r="AA841" s="2455"/>
    </row>
    <row r="842">
      <c r="A842" s="2455"/>
      <c r="B842" s="2455"/>
      <c r="C842" s="2455"/>
      <c r="D842" s="2455"/>
      <c r="E842" s="2455"/>
      <c r="F842" s="2455"/>
      <c r="G842" s="2455"/>
      <c r="H842" s="2455"/>
      <c r="I842" s="2455"/>
      <c r="J842" s="2455"/>
      <c r="K842" s="2455"/>
      <c r="L842" s="2455"/>
      <c r="M842" s="2455"/>
      <c r="N842" s="2455"/>
      <c r="O842" s="2455"/>
      <c r="P842" s="2455"/>
      <c r="Q842" s="2455"/>
      <c r="R842" s="2455"/>
      <c r="S842" s="2455"/>
      <c r="T842" s="2455"/>
      <c r="U842" s="2455"/>
      <c r="V842" s="2455"/>
      <c r="W842" s="2455"/>
      <c r="X842" s="2455"/>
      <c r="Y842" s="2455"/>
      <c r="Z842" s="2455"/>
      <c r="AA842" s="2455"/>
    </row>
    <row r="843">
      <c r="A843" s="2455"/>
      <c r="B843" s="2455"/>
      <c r="C843" s="2455"/>
      <c r="D843" s="2455"/>
      <c r="E843" s="2455"/>
      <c r="F843" s="2455"/>
      <c r="G843" s="2455"/>
      <c r="H843" s="2455"/>
      <c r="I843" s="2455"/>
      <c r="J843" s="2455"/>
      <c r="K843" s="2455"/>
      <c r="L843" s="2455"/>
      <c r="M843" s="2455"/>
      <c r="N843" s="2455"/>
      <c r="O843" s="2455"/>
      <c r="P843" s="2455"/>
      <c r="Q843" s="2455"/>
      <c r="R843" s="2455"/>
      <c r="S843" s="2455"/>
      <c r="T843" s="2455"/>
      <c r="U843" s="2455"/>
      <c r="V843" s="2455"/>
      <c r="W843" s="2455"/>
      <c r="X843" s="2455"/>
      <c r="Y843" s="2455"/>
      <c r="Z843" s="2455"/>
      <c r="AA843" s="2455"/>
    </row>
    <row r="844">
      <c r="A844" s="2455"/>
      <c r="B844" s="2455"/>
      <c r="C844" s="2455"/>
      <c r="D844" s="2455"/>
      <c r="E844" s="2455"/>
      <c r="F844" s="2455"/>
      <c r="G844" s="2455"/>
      <c r="H844" s="2455"/>
      <c r="I844" s="2455"/>
      <c r="J844" s="2455"/>
      <c r="K844" s="2455"/>
      <c r="L844" s="2455"/>
      <c r="M844" s="2455"/>
      <c r="N844" s="2455"/>
      <c r="O844" s="2455"/>
      <c r="P844" s="2455"/>
      <c r="Q844" s="2455"/>
      <c r="R844" s="2455"/>
      <c r="S844" s="2455"/>
      <c r="T844" s="2455"/>
      <c r="U844" s="2455"/>
      <c r="V844" s="2455"/>
      <c r="W844" s="2455"/>
      <c r="X844" s="2455"/>
      <c r="Y844" s="2455"/>
      <c r="Z844" s="2455"/>
      <c r="AA844" s="2455"/>
    </row>
    <row r="845">
      <c r="A845" s="2455"/>
      <c r="B845" s="2455"/>
      <c r="C845" s="2455"/>
      <c r="D845" s="2455"/>
      <c r="E845" s="2455"/>
      <c r="F845" s="2455"/>
      <c r="G845" s="2455"/>
      <c r="H845" s="2455"/>
      <c r="I845" s="2455"/>
      <c r="J845" s="2455"/>
      <c r="K845" s="2455"/>
      <c r="L845" s="2455"/>
      <c r="M845" s="2455"/>
      <c r="N845" s="2455"/>
      <c r="O845" s="2455"/>
      <c r="P845" s="2455"/>
      <c r="Q845" s="2455"/>
      <c r="R845" s="2455"/>
      <c r="S845" s="2455"/>
      <c r="T845" s="2455"/>
      <c r="U845" s="2455"/>
      <c r="V845" s="2455"/>
      <c r="W845" s="2455"/>
      <c r="X845" s="2455"/>
      <c r="Y845" s="2455"/>
      <c r="Z845" s="2455"/>
      <c r="AA845" s="2455"/>
    </row>
    <row r="846">
      <c r="A846" s="2455"/>
      <c r="B846" s="2455"/>
      <c r="C846" s="2455"/>
      <c r="D846" s="2455"/>
      <c r="E846" s="2455"/>
      <c r="F846" s="2455"/>
      <c r="G846" s="2455"/>
      <c r="H846" s="2455"/>
      <c r="I846" s="2455"/>
      <c r="J846" s="2455"/>
      <c r="K846" s="2455"/>
      <c r="L846" s="2455"/>
      <c r="M846" s="2455"/>
      <c r="N846" s="2455"/>
      <c r="O846" s="2455"/>
      <c r="P846" s="2455"/>
      <c r="Q846" s="2455"/>
      <c r="R846" s="2455"/>
      <c r="S846" s="2455"/>
      <c r="T846" s="2455"/>
      <c r="U846" s="2455"/>
      <c r="V846" s="2455"/>
      <c r="W846" s="2455"/>
      <c r="X846" s="2455"/>
      <c r="Y846" s="2455"/>
      <c r="Z846" s="2455"/>
      <c r="AA846" s="2455"/>
    </row>
    <row r="847">
      <c r="A847" s="2455"/>
      <c r="B847" s="2455"/>
      <c r="C847" s="2455"/>
      <c r="D847" s="2455"/>
      <c r="E847" s="2455"/>
      <c r="F847" s="2455"/>
      <c r="G847" s="2455"/>
      <c r="H847" s="2455"/>
      <c r="I847" s="2455"/>
      <c r="J847" s="2455"/>
      <c r="K847" s="2455"/>
      <c r="L847" s="2455"/>
      <c r="M847" s="2455"/>
      <c r="N847" s="2455"/>
      <c r="O847" s="2455"/>
      <c r="P847" s="2455"/>
      <c r="Q847" s="2455"/>
      <c r="R847" s="2455"/>
      <c r="S847" s="2455"/>
      <c r="T847" s="2455"/>
      <c r="U847" s="2455"/>
      <c r="V847" s="2455"/>
      <c r="W847" s="2455"/>
      <c r="X847" s="2455"/>
      <c r="Y847" s="2455"/>
      <c r="Z847" s="2455"/>
      <c r="AA847" s="2455"/>
    </row>
    <row r="848">
      <c r="A848" s="2455"/>
      <c r="B848" s="2455"/>
      <c r="C848" s="2455"/>
      <c r="D848" s="2455"/>
      <c r="E848" s="2455"/>
      <c r="F848" s="2455"/>
      <c r="G848" s="2455"/>
      <c r="H848" s="2455"/>
      <c r="I848" s="2455"/>
      <c r="J848" s="2455"/>
      <c r="K848" s="2455"/>
      <c r="L848" s="2455"/>
      <c r="M848" s="2455"/>
      <c r="N848" s="2455"/>
      <c r="O848" s="2455"/>
      <c r="P848" s="2455"/>
      <c r="Q848" s="2455"/>
      <c r="R848" s="2455"/>
      <c r="S848" s="2455"/>
      <c r="T848" s="2455"/>
      <c r="U848" s="2455"/>
      <c r="V848" s="2455"/>
      <c r="W848" s="2455"/>
      <c r="X848" s="2455"/>
      <c r="Y848" s="2455"/>
      <c r="Z848" s="2455"/>
      <c r="AA848" s="2455"/>
    </row>
    <row r="849">
      <c r="A849" s="2455"/>
      <c r="B849" s="2455"/>
      <c r="C849" s="2455"/>
      <c r="D849" s="2455"/>
      <c r="E849" s="2455"/>
      <c r="F849" s="2455"/>
      <c r="G849" s="2455"/>
      <c r="H849" s="2455"/>
      <c r="I849" s="2455"/>
      <c r="J849" s="2455"/>
      <c r="K849" s="2455"/>
      <c r="L849" s="2455"/>
      <c r="M849" s="2455"/>
      <c r="N849" s="2455"/>
      <c r="O849" s="2455"/>
      <c r="P849" s="2455"/>
      <c r="Q849" s="2455"/>
      <c r="R849" s="2455"/>
      <c r="S849" s="2455"/>
      <c r="T849" s="2455"/>
      <c r="U849" s="2455"/>
      <c r="V849" s="2455"/>
      <c r="W849" s="2455"/>
      <c r="X849" s="2455"/>
      <c r="Y849" s="2455"/>
      <c r="Z849" s="2455"/>
      <c r="AA849" s="2455"/>
    </row>
    <row r="850">
      <c r="A850" s="2455"/>
      <c r="B850" s="2455"/>
      <c r="C850" s="2455"/>
      <c r="D850" s="2455"/>
      <c r="E850" s="2455"/>
      <c r="F850" s="2455"/>
      <c r="G850" s="2455"/>
      <c r="H850" s="2455"/>
      <c r="I850" s="2455"/>
      <c r="J850" s="2455"/>
      <c r="K850" s="2455"/>
      <c r="L850" s="2455"/>
      <c r="M850" s="2455"/>
      <c r="N850" s="2455"/>
      <c r="O850" s="2455"/>
      <c r="P850" s="2455"/>
      <c r="Q850" s="2455"/>
      <c r="R850" s="2455"/>
      <c r="S850" s="2455"/>
      <c r="T850" s="2455"/>
      <c r="U850" s="2455"/>
      <c r="V850" s="2455"/>
      <c r="W850" s="2455"/>
      <c r="X850" s="2455"/>
      <c r="Y850" s="2455"/>
      <c r="Z850" s="2455"/>
      <c r="AA850" s="2455"/>
    </row>
    <row r="851">
      <c r="A851" s="2455"/>
      <c r="B851" s="2455"/>
      <c r="C851" s="2455"/>
      <c r="D851" s="2455"/>
      <c r="E851" s="2455"/>
      <c r="F851" s="2455"/>
      <c r="G851" s="2455"/>
      <c r="H851" s="2455"/>
      <c r="I851" s="2455"/>
      <c r="J851" s="2455"/>
      <c r="K851" s="2455"/>
      <c r="L851" s="2455"/>
      <c r="M851" s="2455"/>
      <c r="N851" s="2455"/>
      <c r="O851" s="2455"/>
      <c r="P851" s="2455"/>
      <c r="Q851" s="2455"/>
      <c r="R851" s="2455"/>
      <c r="S851" s="2455"/>
      <c r="T851" s="2455"/>
      <c r="U851" s="2455"/>
      <c r="V851" s="2455"/>
      <c r="W851" s="2455"/>
      <c r="X851" s="2455"/>
      <c r="Y851" s="2455"/>
      <c r="Z851" s="2455"/>
      <c r="AA851" s="2455"/>
    </row>
    <row r="852">
      <c r="A852" s="2455"/>
      <c r="B852" s="2455"/>
      <c r="C852" s="2455"/>
      <c r="D852" s="2455"/>
      <c r="E852" s="2455"/>
      <c r="F852" s="2455"/>
      <c r="G852" s="2455"/>
      <c r="H852" s="2455"/>
      <c r="I852" s="2455"/>
      <c r="J852" s="2455"/>
      <c r="K852" s="2455"/>
      <c r="L852" s="2455"/>
      <c r="M852" s="2455"/>
      <c r="N852" s="2455"/>
      <c r="O852" s="2455"/>
      <c r="P852" s="2455"/>
      <c r="Q852" s="2455"/>
      <c r="R852" s="2455"/>
      <c r="S852" s="2455"/>
      <c r="T852" s="2455"/>
      <c r="U852" s="2455"/>
      <c r="V852" s="2455"/>
      <c r="W852" s="2455"/>
      <c r="X852" s="2455"/>
      <c r="Y852" s="2455"/>
      <c r="Z852" s="2455"/>
      <c r="AA852" s="2455"/>
    </row>
    <row r="853">
      <c r="A853" s="2455"/>
      <c r="B853" s="2455"/>
      <c r="C853" s="2455"/>
      <c r="D853" s="2455"/>
      <c r="E853" s="2455"/>
      <c r="F853" s="2455"/>
      <c r="G853" s="2455"/>
      <c r="H853" s="2455"/>
      <c r="I853" s="2455"/>
      <c r="J853" s="2455"/>
      <c r="K853" s="2455"/>
      <c r="L853" s="2455"/>
      <c r="M853" s="2455"/>
      <c r="N853" s="2455"/>
      <c r="O853" s="2455"/>
      <c r="P853" s="2455"/>
      <c r="Q853" s="2455"/>
      <c r="R853" s="2455"/>
      <c r="S853" s="2455"/>
      <c r="T853" s="2455"/>
      <c r="U853" s="2455"/>
      <c r="V853" s="2455"/>
      <c r="W853" s="2455"/>
      <c r="X853" s="2455"/>
      <c r="Y853" s="2455"/>
      <c r="Z853" s="2455"/>
      <c r="AA853" s="2455"/>
    </row>
    <row r="854">
      <c r="A854" s="2455"/>
      <c r="B854" s="2455"/>
      <c r="C854" s="2455"/>
      <c r="D854" s="2455"/>
      <c r="E854" s="2455"/>
      <c r="F854" s="2455"/>
      <c r="G854" s="2455"/>
      <c r="H854" s="2455"/>
      <c r="I854" s="2455"/>
      <c r="J854" s="2455"/>
      <c r="K854" s="2455"/>
      <c r="L854" s="2455"/>
      <c r="M854" s="2455"/>
      <c r="N854" s="2455"/>
      <c r="O854" s="2455"/>
      <c r="P854" s="2455"/>
      <c r="Q854" s="2455"/>
      <c r="R854" s="2455"/>
      <c r="S854" s="2455"/>
      <c r="T854" s="2455"/>
      <c r="U854" s="2455"/>
      <c r="V854" s="2455"/>
      <c r="W854" s="2455"/>
      <c r="X854" s="2455"/>
      <c r="Y854" s="2455"/>
      <c r="Z854" s="2455"/>
      <c r="AA854" s="2455"/>
    </row>
    <row r="855">
      <c r="A855" s="2455"/>
      <c r="B855" s="2455"/>
      <c r="C855" s="2455"/>
      <c r="D855" s="2455"/>
      <c r="E855" s="2455"/>
      <c r="F855" s="2455"/>
      <c r="G855" s="2455"/>
      <c r="H855" s="2455"/>
      <c r="I855" s="2455"/>
      <c r="J855" s="2455"/>
      <c r="K855" s="2455"/>
      <c r="L855" s="2455"/>
      <c r="M855" s="2455"/>
      <c r="N855" s="2455"/>
      <c r="O855" s="2455"/>
      <c r="P855" s="2455"/>
      <c r="Q855" s="2455"/>
      <c r="R855" s="2455"/>
      <c r="S855" s="2455"/>
      <c r="T855" s="2455"/>
      <c r="U855" s="2455"/>
      <c r="V855" s="2455"/>
      <c r="W855" s="2455"/>
      <c r="X855" s="2455"/>
      <c r="Y855" s="2455"/>
      <c r="Z855" s="2455"/>
      <c r="AA855" s="2455"/>
    </row>
    <row r="856">
      <c r="A856" s="2455"/>
      <c r="B856" s="2455"/>
      <c r="C856" s="2455"/>
      <c r="D856" s="2455"/>
      <c r="E856" s="2455"/>
      <c r="F856" s="2455"/>
      <c r="G856" s="2455"/>
      <c r="H856" s="2455"/>
      <c r="I856" s="2455"/>
      <c r="J856" s="2455"/>
      <c r="K856" s="2455"/>
      <c r="L856" s="2455"/>
      <c r="M856" s="2455"/>
      <c r="N856" s="2455"/>
      <c r="O856" s="2455"/>
      <c r="P856" s="2455"/>
      <c r="Q856" s="2455"/>
      <c r="R856" s="2455"/>
      <c r="S856" s="2455"/>
      <c r="T856" s="2455"/>
      <c r="U856" s="2455"/>
      <c r="V856" s="2455"/>
      <c r="W856" s="2455"/>
      <c r="X856" s="2455"/>
      <c r="Y856" s="2455"/>
      <c r="Z856" s="2455"/>
      <c r="AA856" s="2455"/>
    </row>
    <row r="857">
      <c r="A857" s="2455"/>
      <c r="B857" s="2455"/>
      <c r="C857" s="2455"/>
      <c r="D857" s="2455"/>
      <c r="E857" s="2455"/>
      <c r="F857" s="2455"/>
      <c r="G857" s="2455"/>
      <c r="H857" s="2455"/>
      <c r="I857" s="2455"/>
      <c r="J857" s="2455"/>
      <c r="K857" s="2455"/>
      <c r="L857" s="2455"/>
      <c r="M857" s="2455"/>
      <c r="N857" s="2455"/>
      <c r="O857" s="2455"/>
      <c r="P857" s="2455"/>
      <c r="Q857" s="2455"/>
      <c r="R857" s="2455"/>
      <c r="S857" s="2455"/>
      <c r="T857" s="2455"/>
      <c r="U857" s="2455"/>
      <c r="V857" s="2455"/>
      <c r="W857" s="2455"/>
      <c r="X857" s="2455"/>
      <c r="Y857" s="2455"/>
      <c r="Z857" s="2455"/>
      <c r="AA857" s="2455"/>
    </row>
    <row r="858">
      <c r="A858" s="2455"/>
      <c r="B858" s="2455"/>
      <c r="C858" s="2455"/>
      <c r="D858" s="2455"/>
      <c r="E858" s="2455"/>
      <c r="F858" s="2455"/>
      <c r="G858" s="2455"/>
      <c r="H858" s="2455"/>
      <c r="I858" s="2455"/>
      <c r="J858" s="2455"/>
      <c r="K858" s="2455"/>
      <c r="L858" s="2455"/>
      <c r="M858" s="2455"/>
      <c r="N858" s="2455"/>
      <c r="O858" s="2455"/>
      <c r="P858" s="2455"/>
      <c r="Q858" s="2455"/>
      <c r="R858" s="2455"/>
      <c r="S858" s="2455"/>
      <c r="T858" s="2455"/>
      <c r="U858" s="2455"/>
      <c r="V858" s="2455"/>
      <c r="W858" s="2455"/>
      <c r="X858" s="2455"/>
      <c r="Y858" s="2455"/>
      <c r="Z858" s="2455"/>
      <c r="AA858" s="2455"/>
    </row>
    <row r="859">
      <c r="A859" s="2455"/>
      <c r="B859" s="2455"/>
      <c r="C859" s="2455"/>
      <c r="D859" s="2455"/>
      <c r="E859" s="2455"/>
      <c r="F859" s="2455"/>
      <c r="G859" s="2455"/>
      <c r="H859" s="2455"/>
      <c r="I859" s="2455"/>
      <c r="J859" s="2455"/>
      <c r="K859" s="2455"/>
      <c r="L859" s="2455"/>
      <c r="M859" s="2455"/>
      <c r="N859" s="2455"/>
      <c r="O859" s="2455"/>
      <c r="P859" s="2455"/>
      <c r="Q859" s="2455"/>
      <c r="R859" s="2455"/>
      <c r="S859" s="2455"/>
      <c r="T859" s="2455"/>
      <c r="U859" s="2455"/>
      <c r="V859" s="2455"/>
      <c r="W859" s="2455"/>
      <c r="X859" s="2455"/>
      <c r="Y859" s="2455"/>
      <c r="Z859" s="2455"/>
      <c r="AA859" s="2455"/>
    </row>
    <row r="860">
      <c r="A860" s="2455"/>
      <c r="B860" s="2455"/>
      <c r="C860" s="2455"/>
      <c r="D860" s="2455"/>
      <c r="E860" s="2455"/>
      <c r="F860" s="2455"/>
      <c r="G860" s="2455"/>
      <c r="H860" s="2455"/>
      <c r="I860" s="2455"/>
      <c r="J860" s="2455"/>
      <c r="K860" s="2455"/>
      <c r="L860" s="2455"/>
      <c r="M860" s="2455"/>
      <c r="N860" s="2455"/>
      <c r="O860" s="2455"/>
      <c r="P860" s="2455"/>
      <c r="Q860" s="2455"/>
      <c r="R860" s="2455"/>
      <c r="S860" s="2455"/>
      <c r="T860" s="2455"/>
      <c r="U860" s="2455"/>
      <c r="V860" s="2455"/>
      <c r="W860" s="2455"/>
      <c r="X860" s="2455"/>
      <c r="Y860" s="2455"/>
      <c r="Z860" s="2455"/>
      <c r="AA860" s="2455"/>
    </row>
    <row r="861">
      <c r="A861" s="2455"/>
      <c r="B861" s="2455"/>
      <c r="C861" s="2455"/>
      <c r="D861" s="2455"/>
      <c r="E861" s="2455"/>
      <c r="F861" s="2455"/>
      <c r="G861" s="2455"/>
      <c r="H861" s="2455"/>
      <c r="I861" s="2455"/>
      <c r="J861" s="2455"/>
      <c r="K861" s="2455"/>
      <c r="L861" s="2455"/>
      <c r="M861" s="2455"/>
      <c r="N861" s="2455"/>
      <c r="O861" s="2455"/>
      <c r="P861" s="2455"/>
      <c r="Q861" s="2455"/>
      <c r="R861" s="2455"/>
      <c r="S861" s="2455"/>
      <c r="T861" s="2455"/>
      <c r="U861" s="2455"/>
      <c r="V861" s="2455"/>
      <c r="W861" s="2455"/>
      <c r="X861" s="2455"/>
      <c r="Y861" s="2455"/>
      <c r="Z861" s="2455"/>
      <c r="AA861" s="2455"/>
    </row>
    <row r="862">
      <c r="A862" s="2455"/>
      <c r="B862" s="2455"/>
      <c r="C862" s="2455"/>
      <c r="D862" s="2455"/>
      <c r="E862" s="2455"/>
      <c r="F862" s="2455"/>
      <c r="G862" s="2455"/>
      <c r="H862" s="2455"/>
      <c r="I862" s="2455"/>
      <c r="J862" s="2455"/>
      <c r="K862" s="2455"/>
      <c r="L862" s="2455"/>
      <c r="M862" s="2455"/>
      <c r="N862" s="2455"/>
      <c r="O862" s="2455"/>
      <c r="P862" s="2455"/>
      <c r="Q862" s="2455"/>
      <c r="R862" s="2455"/>
      <c r="S862" s="2455"/>
      <c r="T862" s="2455"/>
      <c r="U862" s="2455"/>
      <c r="V862" s="2455"/>
      <c r="W862" s="2455"/>
      <c r="X862" s="2455"/>
      <c r="Y862" s="2455"/>
      <c r="Z862" s="2455"/>
      <c r="AA862" s="2455"/>
    </row>
    <row r="863">
      <c r="A863" s="2455"/>
      <c r="B863" s="2455"/>
      <c r="C863" s="2455"/>
      <c r="D863" s="2455"/>
      <c r="E863" s="2455"/>
      <c r="F863" s="2455"/>
      <c r="G863" s="2455"/>
      <c r="H863" s="2455"/>
      <c r="I863" s="2455"/>
      <c r="J863" s="2455"/>
      <c r="K863" s="2455"/>
      <c r="L863" s="2455"/>
      <c r="M863" s="2455"/>
      <c r="N863" s="2455"/>
      <c r="O863" s="2455"/>
      <c r="P863" s="2455"/>
      <c r="Q863" s="2455"/>
      <c r="R863" s="2455"/>
      <c r="S863" s="2455"/>
      <c r="T863" s="2455"/>
      <c r="U863" s="2455"/>
      <c r="V863" s="2455"/>
      <c r="W863" s="2455"/>
      <c r="X863" s="2455"/>
      <c r="Y863" s="2455"/>
      <c r="Z863" s="2455"/>
      <c r="AA863" s="2455"/>
    </row>
    <row r="864">
      <c r="A864" s="2455"/>
      <c r="B864" s="2455"/>
      <c r="C864" s="2455"/>
      <c r="D864" s="2455"/>
      <c r="E864" s="2455"/>
      <c r="F864" s="2455"/>
      <c r="G864" s="2455"/>
      <c r="H864" s="2455"/>
      <c r="I864" s="2455"/>
      <c r="J864" s="2455"/>
      <c r="K864" s="2455"/>
      <c r="L864" s="2455"/>
      <c r="M864" s="2455"/>
      <c r="N864" s="2455"/>
      <c r="O864" s="2455"/>
      <c r="P864" s="2455"/>
      <c r="Q864" s="2455"/>
      <c r="R864" s="2455"/>
      <c r="S864" s="2455"/>
      <c r="T864" s="2455"/>
      <c r="U864" s="2455"/>
      <c r="V864" s="2455"/>
      <c r="W864" s="2455"/>
      <c r="X864" s="2455"/>
      <c r="Y864" s="2455"/>
      <c r="Z864" s="2455"/>
      <c r="AA864" s="2455"/>
    </row>
    <row r="865">
      <c r="A865" s="2455"/>
      <c r="B865" s="2455"/>
      <c r="C865" s="2455"/>
      <c r="D865" s="2455"/>
      <c r="E865" s="2455"/>
      <c r="F865" s="2455"/>
      <c r="G865" s="2455"/>
      <c r="H865" s="2455"/>
      <c r="I865" s="2455"/>
      <c r="J865" s="2455"/>
      <c r="K865" s="2455"/>
      <c r="L865" s="2455"/>
      <c r="M865" s="2455"/>
      <c r="N865" s="2455"/>
      <c r="O865" s="2455"/>
      <c r="P865" s="2455"/>
      <c r="Q865" s="2455"/>
      <c r="R865" s="2455"/>
      <c r="S865" s="2455"/>
      <c r="T865" s="2455"/>
      <c r="U865" s="2455"/>
      <c r="V865" s="2455"/>
      <c r="W865" s="2455"/>
      <c r="X865" s="2455"/>
      <c r="Y865" s="2455"/>
      <c r="Z865" s="2455"/>
      <c r="AA865" s="2455"/>
    </row>
    <row r="866">
      <c r="A866" s="2455"/>
      <c r="B866" s="2455"/>
      <c r="C866" s="2455"/>
      <c r="D866" s="2455"/>
      <c r="E866" s="2455"/>
      <c r="F866" s="2455"/>
      <c r="G866" s="2455"/>
      <c r="H866" s="2455"/>
      <c r="I866" s="2455"/>
      <c r="J866" s="2455"/>
      <c r="K866" s="2455"/>
      <c r="L866" s="2455"/>
      <c r="M866" s="2455"/>
      <c r="N866" s="2455"/>
      <c r="O866" s="2455"/>
      <c r="P866" s="2455"/>
      <c r="Q866" s="2455"/>
      <c r="R866" s="2455"/>
      <c r="S866" s="2455"/>
      <c r="T866" s="2455"/>
      <c r="U866" s="2455"/>
      <c r="V866" s="2455"/>
      <c r="W866" s="2455"/>
      <c r="X866" s="2455"/>
      <c r="Y866" s="2455"/>
      <c r="Z866" s="2455"/>
      <c r="AA866" s="2455"/>
    </row>
    <row r="867">
      <c r="A867" s="2455"/>
      <c r="B867" s="2455"/>
      <c r="C867" s="2455"/>
      <c r="D867" s="2455"/>
      <c r="E867" s="2455"/>
      <c r="F867" s="2455"/>
      <c r="G867" s="2455"/>
      <c r="H867" s="2455"/>
      <c r="I867" s="2455"/>
      <c r="J867" s="2455"/>
      <c r="K867" s="2455"/>
      <c r="L867" s="2455"/>
      <c r="M867" s="2455"/>
      <c r="N867" s="2455"/>
      <c r="O867" s="2455"/>
      <c r="P867" s="2455"/>
      <c r="Q867" s="2455"/>
      <c r="R867" s="2455"/>
      <c r="S867" s="2455"/>
      <c r="T867" s="2455"/>
      <c r="U867" s="2455"/>
      <c r="V867" s="2455"/>
      <c r="W867" s="2455"/>
      <c r="X867" s="2455"/>
      <c r="Y867" s="2455"/>
      <c r="Z867" s="2455"/>
      <c r="AA867" s="2455"/>
    </row>
    <row r="868">
      <c r="A868" s="2455"/>
      <c r="B868" s="2455"/>
      <c r="C868" s="2455"/>
      <c r="D868" s="2455"/>
      <c r="E868" s="2455"/>
      <c r="F868" s="2455"/>
      <c r="G868" s="2455"/>
      <c r="H868" s="2455"/>
      <c r="I868" s="2455"/>
      <c r="J868" s="2455"/>
      <c r="K868" s="2455"/>
      <c r="L868" s="2455"/>
      <c r="M868" s="2455"/>
      <c r="N868" s="2455"/>
      <c r="O868" s="2455"/>
      <c r="P868" s="2455"/>
      <c r="Q868" s="2455"/>
      <c r="R868" s="2455"/>
      <c r="S868" s="2455"/>
      <c r="T868" s="2455"/>
      <c r="U868" s="2455"/>
      <c r="V868" s="2455"/>
      <c r="W868" s="2455"/>
      <c r="X868" s="2455"/>
      <c r="Y868" s="2455"/>
      <c r="Z868" s="2455"/>
      <c r="AA868" s="2455"/>
    </row>
    <row r="869">
      <c r="A869" s="2455"/>
      <c r="B869" s="2455"/>
      <c r="C869" s="2455"/>
      <c r="D869" s="2455"/>
      <c r="E869" s="2455"/>
      <c r="F869" s="2455"/>
      <c r="G869" s="2455"/>
      <c r="H869" s="2455"/>
      <c r="I869" s="2455"/>
      <c r="J869" s="2455"/>
      <c r="K869" s="2455"/>
      <c r="L869" s="2455"/>
      <c r="M869" s="2455"/>
      <c r="N869" s="2455"/>
      <c r="O869" s="2455"/>
      <c r="P869" s="2455"/>
      <c r="Q869" s="2455"/>
      <c r="R869" s="2455"/>
      <c r="S869" s="2455"/>
      <c r="T869" s="2455"/>
      <c r="U869" s="2455"/>
      <c r="V869" s="2455"/>
      <c r="W869" s="2455"/>
      <c r="X869" s="2455"/>
      <c r="Y869" s="2455"/>
      <c r="Z869" s="2455"/>
      <c r="AA869" s="2455"/>
    </row>
    <row r="870">
      <c r="A870" s="2455"/>
      <c r="B870" s="2455"/>
      <c r="C870" s="2455"/>
      <c r="D870" s="2455"/>
      <c r="E870" s="2455"/>
      <c r="F870" s="2455"/>
      <c r="G870" s="2455"/>
      <c r="H870" s="2455"/>
      <c r="I870" s="2455"/>
      <c r="J870" s="2455"/>
      <c r="K870" s="2455"/>
      <c r="L870" s="2455"/>
      <c r="M870" s="2455"/>
      <c r="N870" s="2455"/>
      <c r="O870" s="2455"/>
      <c r="P870" s="2455"/>
      <c r="Q870" s="2455"/>
      <c r="R870" s="2455"/>
      <c r="S870" s="2455"/>
      <c r="T870" s="2455"/>
      <c r="U870" s="2455"/>
      <c r="V870" s="2455"/>
      <c r="W870" s="2455"/>
      <c r="X870" s="2455"/>
      <c r="Y870" s="2455"/>
      <c r="Z870" s="2455"/>
      <c r="AA870" s="2455"/>
    </row>
    <row r="871">
      <c r="A871" s="2455"/>
      <c r="B871" s="2455"/>
      <c r="C871" s="2455"/>
      <c r="D871" s="2455"/>
      <c r="E871" s="2455"/>
      <c r="F871" s="2455"/>
      <c r="G871" s="2455"/>
      <c r="H871" s="2455"/>
      <c r="I871" s="2455"/>
      <c r="J871" s="2455"/>
      <c r="K871" s="2455"/>
      <c r="L871" s="2455"/>
      <c r="M871" s="2455"/>
      <c r="N871" s="2455"/>
      <c r="O871" s="2455"/>
      <c r="P871" s="2455"/>
      <c r="Q871" s="2455"/>
      <c r="R871" s="2455"/>
      <c r="S871" s="2455"/>
      <c r="T871" s="2455"/>
      <c r="U871" s="2455"/>
      <c r="V871" s="2455"/>
      <c r="W871" s="2455"/>
      <c r="X871" s="2455"/>
      <c r="Y871" s="2455"/>
      <c r="Z871" s="2455"/>
      <c r="AA871" s="2455"/>
    </row>
    <row r="872">
      <c r="A872" s="2455"/>
      <c r="B872" s="2455"/>
      <c r="C872" s="2455"/>
      <c r="D872" s="2455"/>
      <c r="E872" s="2455"/>
      <c r="F872" s="2455"/>
      <c r="G872" s="2455"/>
      <c r="H872" s="2455"/>
      <c r="I872" s="2455"/>
      <c r="J872" s="2455"/>
      <c r="K872" s="2455"/>
      <c r="L872" s="2455"/>
      <c r="M872" s="2455"/>
      <c r="N872" s="2455"/>
      <c r="O872" s="2455"/>
      <c r="P872" s="2455"/>
      <c r="Q872" s="2455"/>
      <c r="R872" s="2455"/>
      <c r="S872" s="2455"/>
      <c r="T872" s="2455"/>
      <c r="U872" s="2455"/>
      <c r="V872" s="2455"/>
      <c r="W872" s="2455"/>
      <c r="X872" s="2455"/>
      <c r="Y872" s="2455"/>
      <c r="Z872" s="2455"/>
      <c r="AA872" s="2455"/>
    </row>
    <row r="873">
      <c r="A873" s="2455"/>
      <c r="B873" s="2455"/>
      <c r="C873" s="2455"/>
      <c r="D873" s="2455"/>
      <c r="E873" s="2455"/>
      <c r="F873" s="2455"/>
      <c r="G873" s="2455"/>
      <c r="H873" s="2455"/>
      <c r="I873" s="2455"/>
      <c r="J873" s="2455"/>
      <c r="K873" s="2455"/>
      <c r="L873" s="2455"/>
      <c r="M873" s="2455"/>
      <c r="N873" s="2455"/>
      <c r="O873" s="2455"/>
      <c r="P873" s="2455"/>
      <c r="Q873" s="2455"/>
      <c r="R873" s="2455"/>
      <c r="S873" s="2455"/>
      <c r="T873" s="2455"/>
      <c r="U873" s="2455"/>
      <c r="V873" s="2455"/>
      <c r="W873" s="2455"/>
      <c r="X873" s="2455"/>
      <c r="Y873" s="2455"/>
      <c r="Z873" s="2455"/>
      <c r="AA873" s="2455"/>
    </row>
    <row r="874">
      <c r="A874" s="2455"/>
      <c r="B874" s="2455"/>
      <c r="C874" s="2455"/>
      <c r="D874" s="2455"/>
      <c r="E874" s="2455"/>
      <c r="F874" s="2455"/>
      <c r="G874" s="2455"/>
      <c r="H874" s="2455"/>
      <c r="I874" s="2455"/>
      <c r="J874" s="2455"/>
      <c r="K874" s="2455"/>
      <c r="L874" s="2455"/>
      <c r="M874" s="2455"/>
      <c r="N874" s="2455"/>
      <c r="O874" s="2455"/>
      <c r="P874" s="2455"/>
      <c r="Q874" s="2455"/>
      <c r="R874" s="2455"/>
      <c r="S874" s="2455"/>
      <c r="T874" s="2455"/>
      <c r="U874" s="2455"/>
      <c r="V874" s="2455"/>
      <c r="W874" s="2455"/>
      <c r="X874" s="2455"/>
      <c r="Y874" s="2455"/>
      <c r="Z874" s="2455"/>
      <c r="AA874" s="2455"/>
    </row>
    <row r="875">
      <c r="A875" s="2455"/>
      <c r="B875" s="2455"/>
      <c r="C875" s="2455"/>
      <c r="D875" s="2455"/>
      <c r="E875" s="2455"/>
      <c r="F875" s="2455"/>
      <c r="G875" s="2455"/>
      <c r="H875" s="2455"/>
      <c r="I875" s="2455"/>
      <c r="J875" s="2455"/>
      <c r="K875" s="2455"/>
      <c r="L875" s="2455"/>
      <c r="M875" s="2455"/>
      <c r="N875" s="2455"/>
      <c r="O875" s="2455"/>
      <c r="P875" s="2455"/>
      <c r="Q875" s="2455"/>
      <c r="R875" s="2455"/>
      <c r="S875" s="2455"/>
      <c r="T875" s="2455"/>
      <c r="U875" s="2455"/>
      <c r="V875" s="2455"/>
      <c r="W875" s="2455"/>
      <c r="X875" s="2455"/>
      <c r="Y875" s="2455"/>
      <c r="Z875" s="2455"/>
      <c r="AA875" s="2455"/>
    </row>
    <row r="876">
      <c r="A876" s="2455"/>
      <c r="B876" s="2455"/>
      <c r="C876" s="2455"/>
      <c r="D876" s="2455"/>
      <c r="E876" s="2455"/>
      <c r="F876" s="2455"/>
      <c r="G876" s="2455"/>
      <c r="H876" s="2455"/>
      <c r="I876" s="2455"/>
      <c r="J876" s="2455"/>
      <c r="K876" s="2455"/>
      <c r="L876" s="2455"/>
      <c r="M876" s="2455"/>
      <c r="N876" s="2455"/>
      <c r="O876" s="2455"/>
      <c r="P876" s="2455"/>
      <c r="Q876" s="2455"/>
      <c r="R876" s="2455"/>
      <c r="S876" s="2455"/>
      <c r="T876" s="2455"/>
      <c r="U876" s="2455"/>
      <c r="V876" s="2455"/>
      <c r="W876" s="2455"/>
      <c r="X876" s="2455"/>
      <c r="Y876" s="2455"/>
      <c r="Z876" s="2455"/>
      <c r="AA876" s="2455"/>
    </row>
    <row r="877">
      <c r="A877" s="2455"/>
      <c r="B877" s="2455"/>
      <c r="C877" s="2455"/>
      <c r="D877" s="2455"/>
      <c r="E877" s="2455"/>
      <c r="F877" s="2455"/>
      <c r="G877" s="2455"/>
      <c r="H877" s="2455"/>
      <c r="I877" s="2455"/>
      <c r="J877" s="2455"/>
      <c r="K877" s="2455"/>
      <c r="L877" s="2455"/>
      <c r="M877" s="2455"/>
      <c r="N877" s="2455"/>
      <c r="O877" s="2455"/>
      <c r="P877" s="2455"/>
      <c r="Q877" s="2455"/>
      <c r="R877" s="2455"/>
      <c r="S877" s="2455"/>
      <c r="T877" s="2455"/>
      <c r="U877" s="2455"/>
      <c r="V877" s="2455"/>
      <c r="W877" s="2455"/>
      <c r="X877" s="2455"/>
      <c r="Y877" s="2455"/>
      <c r="Z877" s="2455"/>
      <c r="AA877" s="2455"/>
    </row>
    <row r="878">
      <c r="A878" s="2455"/>
      <c r="B878" s="2455"/>
      <c r="C878" s="2455"/>
      <c r="D878" s="2455"/>
      <c r="E878" s="2455"/>
      <c r="F878" s="2455"/>
      <c r="G878" s="2455"/>
      <c r="H878" s="2455"/>
      <c r="I878" s="2455"/>
      <c r="J878" s="2455"/>
      <c r="K878" s="2455"/>
      <c r="L878" s="2455"/>
      <c r="M878" s="2455"/>
      <c r="N878" s="2455"/>
      <c r="O878" s="2455"/>
      <c r="P878" s="2455"/>
      <c r="Q878" s="2455"/>
      <c r="R878" s="2455"/>
      <c r="S878" s="2455"/>
      <c r="T878" s="2455"/>
      <c r="U878" s="2455"/>
      <c r="V878" s="2455"/>
      <c r="W878" s="2455"/>
      <c r="X878" s="2455"/>
      <c r="Y878" s="2455"/>
      <c r="Z878" s="2455"/>
      <c r="AA878" s="2455"/>
    </row>
    <row r="879">
      <c r="A879" s="2455"/>
      <c r="B879" s="2455"/>
      <c r="C879" s="2455"/>
      <c r="D879" s="2455"/>
      <c r="E879" s="2455"/>
      <c r="F879" s="2455"/>
      <c r="G879" s="2455"/>
      <c r="H879" s="2455"/>
      <c r="I879" s="2455"/>
      <c r="J879" s="2455"/>
      <c r="K879" s="2455"/>
      <c r="L879" s="2455"/>
      <c r="M879" s="2455"/>
      <c r="N879" s="2455"/>
      <c r="O879" s="2455"/>
      <c r="P879" s="2455"/>
      <c r="Q879" s="2455"/>
      <c r="R879" s="2455"/>
      <c r="S879" s="2455"/>
      <c r="T879" s="2455"/>
      <c r="U879" s="2455"/>
      <c r="V879" s="2455"/>
      <c r="W879" s="2455"/>
      <c r="X879" s="2455"/>
      <c r="Y879" s="2455"/>
      <c r="Z879" s="2455"/>
      <c r="AA879" s="2455"/>
    </row>
    <row r="880">
      <c r="A880" s="2455"/>
      <c r="B880" s="2455"/>
      <c r="C880" s="2455"/>
      <c r="D880" s="2455"/>
      <c r="E880" s="2455"/>
      <c r="F880" s="2455"/>
      <c r="G880" s="2455"/>
      <c r="H880" s="2455"/>
      <c r="I880" s="2455"/>
      <c r="J880" s="2455"/>
      <c r="K880" s="2455"/>
      <c r="L880" s="2455"/>
      <c r="M880" s="2455"/>
      <c r="N880" s="2455"/>
      <c r="O880" s="2455"/>
      <c r="P880" s="2455"/>
      <c r="Q880" s="2455"/>
      <c r="R880" s="2455"/>
      <c r="S880" s="2455"/>
      <c r="T880" s="2455"/>
      <c r="U880" s="2455"/>
      <c r="V880" s="2455"/>
      <c r="W880" s="2455"/>
      <c r="X880" s="2455"/>
      <c r="Y880" s="2455"/>
      <c r="Z880" s="2455"/>
      <c r="AA880" s="2455"/>
    </row>
    <row r="881">
      <c r="A881" s="2455"/>
      <c r="B881" s="2455"/>
      <c r="C881" s="2455"/>
      <c r="D881" s="2455"/>
      <c r="E881" s="2455"/>
      <c r="F881" s="2455"/>
      <c r="G881" s="2455"/>
      <c r="H881" s="2455"/>
      <c r="I881" s="2455"/>
      <c r="J881" s="2455"/>
      <c r="K881" s="2455"/>
      <c r="L881" s="2455"/>
      <c r="M881" s="2455"/>
      <c r="N881" s="2455"/>
      <c r="O881" s="2455"/>
      <c r="P881" s="2455"/>
      <c r="Q881" s="2455"/>
      <c r="R881" s="2455"/>
      <c r="S881" s="2455"/>
      <c r="T881" s="2455"/>
      <c r="U881" s="2455"/>
      <c r="V881" s="2455"/>
      <c r="W881" s="2455"/>
      <c r="X881" s="2455"/>
      <c r="Y881" s="2455"/>
      <c r="Z881" s="2455"/>
      <c r="AA881" s="2455"/>
    </row>
    <row r="882">
      <c r="A882" s="2455"/>
      <c r="B882" s="2455"/>
      <c r="C882" s="2455"/>
      <c r="D882" s="2455"/>
      <c r="E882" s="2455"/>
      <c r="F882" s="2455"/>
      <c r="G882" s="2455"/>
      <c r="H882" s="2455"/>
      <c r="I882" s="2455"/>
      <c r="J882" s="2455"/>
      <c r="K882" s="2455"/>
      <c r="L882" s="2455"/>
      <c r="M882" s="2455"/>
      <c r="N882" s="2455"/>
      <c r="O882" s="2455"/>
      <c r="P882" s="2455"/>
      <c r="Q882" s="2455"/>
      <c r="R882" s="2455"/>
      <c r="S882" s="2455"/>
      <c r="T882" s="2455"/>
      <c r="U882" s="2455"/>
      <c r="V882" s="2455"/>
      <c r="W882" s="2455"/>
      <c r="X882" s="2455"/>
      <c r="Y882" s="2455"/>
      <c r="Z882" s="2455"/>
      <c r="AA882" s="2455"/>
    </row>
    <row r="883">
      <c r="A883" s="2455"/>
      <c r="B883" s="2455"/>
      <c r="C883" s="2455"/>
      <c r="D883" s="2455"/>
      <c r="E883" s="2455"/>
      <c r="F883" s="2455"/>
      <c r="G883" s="2455"/>
      <c r="H883" s="2455"/>
      <c r="I883" s="2455"/>
      <c r="J883" s="2455"/>
      <c r="K883" s="2455"/>
      <c r="L883" s="2455"/>
      <c r="M883" s="2455"/>
      <c r="N883" s="2455"/>
      <c r="O883" s="2455"/>
      <c r="P883" s="2455"/>
      <c r="Q883" s="2455"/>
      <c r="R883" s="2455"/>
      <c r="S883" s="2455"/>
      <c r="T883" s="2455"/>
      <c r="U883" s="2455"/>
      <c r="V883" s="2455"/>
      <c r="W883" s="2455"/>
      <c r="X883" s="2455"/>
      <c r="Y883" s="2455"/>
      <c r="Z883" s="2455"/>
      <c r="AA883" s="2455"/>
    </row>
    <row r="884">
      <c r="A884" s="2455"/>
      <c r="B884" s="2455"/>
      <c r="C884" s="2455"/>
      <c r="D884" s="2455"/>
      <c r="E884" s="2455"/>
      <c r="F884" s="2455"/>
      <c r="G884" s="2455"/>
      <c r="H884" s="2455"/>
      <c r="I884" s="2455"/>
      <c r="J884" s="2455"/>
      <c r="K884" s="2455"/>
      <c r="L884" s="2455"/>
      <c r="M884" s="2455"/>
      <c r="N884" s="2455"/>
      <c r="O884" s="2455"/>
      <c r="P884" s="2455"/>
      <c r="Q884" s="2455"/>
      <c r="R884" s="2455"/>
      <c r="S884" s="2455"/>
      <c r="T884" s="2455"/>
      <c r="U884" s="2455"/>
      <c r="V884" s="2455"/>
      <c r="W884" s="2455"/>
      <c r="X884" s="2455"/>
      <c r="Y884" s="2455"/>
      <c r="Z884" s="2455"/>
      <c r="AA884" s="2455"/>
    </row>
    <row r="885">
      <c r="A885" s="2455"/>
      <c r="B885" s="2455"/>
      <c r="C885" s="2455"/>
      <c r="D885" s="2455"/>
      <c r="E885" s="2455"/>
      <c r="F885" s="2455"/>
      <c r="G885" s="2455"/>
      <c r="H885" s="2455"/>
      <c r="I885" s="2455"/>
      <c r="J885" s="2455"/>
      <c r="K885" s="2455"/>
      <c r="L885" s="2455"/>
      <c r="M885" s="2455"/>
      <c r="N885" s="2455"/>
      <c r="O885" s="2455"/>
      <c r="P885" s="2455"/>
      <c r="Q885" s="2455"/>
      <c r="R885" s="2455"/>
      <c r="S885" s="2455"/>
      <c r="T885" s="2455"/>
      <c r="U885" s="2455"/>
      <c r="V885" s="2455"/>
      <c r="W885" s="2455"/>
      <c r="X885" s="2455"/>
      <c r="Y885" s="2455"/>
      <c r="Z885" s="2455"/>
      <c r="AA885" s="2455"/>
    </row>
    <row r="886">
      <c r="A886" s="2455"/>
      <c r="B886" s="2455"/>
      <c r="C886" s="2455"/>
      <c r="D886" s="2455"/>
      <c r="E886" s="2455"/>
      <c r="F886" s="2455"/>
      <c r="G886" s="2455"/>
      <c r="H886" s="2455"/>
      <c r="I886" s="2455"/>
      <c r="J886" s="2455"/>
      <c r="K886" s="2455"/>
      <c r="L886" s="2455"/>
      <c r="M886" s="2455"/>
      <c r="N886" s="2455"/>
      <c r="O886" s="2455"/>
      <c r="P886" s="2455"/>
      <c r="Q886" s="2455"/>
      <c r="R886" s="2455"/>
      <c r="S886" s="2455"/>
      <c r="T886" s="2455"/>
      <c r="U886" s="2455"/>
      <c r="V886" s="2455"/>
      <c r="W886" s="2455"/>
      <c r="X886" s="2455"/>
      <c r="Y886" s="2455"/>
      <c r="Z886" s="2455"/>
      <c r="AA886" s="2455"/>
    </row>
    <row r="887">
      <c r="A887" s="2455"/>
      <c r="B887" s="2455"/>
      <c r="C887" s="2455"/>
      <c r="D887" s="2455"/>
      <c r="E887" s="2455"/>
      <c r="F887" s="2455"/>
      <c r="G887" s="2455"/>
      <c r="H887" s="2455"/>
      <c r="I887" s="2455"/>
      <c r="J887" s="2455"/>
      <c r="K887" s="2455"/>
      <c r="L887" s="2455"/>
      <c r="M887" s="2455"/>
      <c r="N887" s="2455"/>
      <c r="O887" s="2455"/>
      <c r="P887" s="2455"/>
      <c r="Q887" s="2455"/>
      <c r="R887" s="2455"/>
      <c r="S887" s="2455"/>
      <c r="T887" s="2455"/>
      <c r="U887" s="2455"/>
      <c r="V887" s="2455"/>
      <c r="W887" s="2455"/>
      <c r="X887" s="2455"/>
      <c r="Y887" s="2455"/>
      <c r="Z887" s="2455"/>
      <c r="AA887" s="2455"/>
    </row>
    <row r="888">
      <c r="A888" s="2455"/>
      <c r="B888" s="2455"/>
      <c r="C888" s="2455"/>
      <c r="D888" s="2455"/>
      <c r="E888" s="2455"/>
      <c r="F888" s="2455"/>
      <c r="G888" s="2455"/>
      <c r="H888" s="2455"/>
      <c r="I888" s="2455"/>
      <c r="J888" s="2455"/>
      <c r="K888" s="2455"/>
      <c r="L888" s="2455"/>
      <c r="M888" s="2455"/>
      <c r="N888" s="2455"/>
      <c r="O888" s="2455"/>
      <c r="P888" s="2455"/>
      <c r="Q888" s="2455"/>
      <c r="R888" s="2455"/>
      <c r="S888" s="2455"/>
      <c r="T888" s="2455"/>
      <c r="U888" s="2455"/>
      <c r="V888" s="2455"/>
      <c r="W888" s="2455"/>
      <c r="X888" s="2455"/>
      <c r="Y888" s="2455"/>
      <c r="Z888" s="2455"/>
      <c r="AA888" s="2455"/>
    </row>
    <row r="889">
      <c r="A889" s="2455"/>
      <c r="B889" s="2455"/>
      <c r="C889" s="2455"/>
      <c r="D889" s="2455"/>
      <c r="E889" s="2455"/>
      <c r="F889" s="2455"/>
      <c r="G889" s="2455"/>
      <c r="H889" s="2455"/>
      <c r="I889" s="2455"/>
      <c r="J889" s="2455"/>
      <c r="K889" s="2455"/>
      <c r="L889" s="2455"/>
      <c r="M889" s="2455"/>
      <c r="N889" s="2455"/>
      <c r="O889" s="2455"/>
      <c r="P889" s="2455"/>
      <c r="Q889" s="2455"/>
      <c r="R889" s="2455"/>
      <c r="S889" s="2455"/>
      <c r="T889" s="2455"/>
      <c r="U889" s="2455"/>
      <c r="V889" s="2455"/>
      <c r="W889" s="2455"/>
      <c r="X889" s="2455"/>
      <c r="Y889" s="2455"/>
      <c r="Z889" s="2455"/>
      <c r="AA889" s="2455"/>
    </row>
    <row r="890">
      <c r="A890" s="2455"/>
      <c r="B890" s="2455"/>
      <c r="C890" s="2455"/>
      <c r="D890" s="2455"/>
      <c r="E890" s="2455"/>
      <c r="F890" s="2455"/>
      <c r="G890" s="2455"/>
      <c r="H890" s="2455"/>
      <c r="I890" s="2455"/>
      <c r="J890" s="2455"/>
      <c r="K890" s="2455"/>
      <c r="L890" s="2455"/>
      <c r="M890" s="2455"/>
      <c r="N890" s="2455"/>
      <c r="O890" s="2455"/>
      <c r="P890" s="2455"/>
      <c r="Q890" s="2455"/>
      <c r="R890" s="2455"/>
      <c r="S890" s="2455"/>
      <c r="T890" s="2455"/>
      <c r="U890" s="2455"/>
      <c r="V890" s="2455"/>
      <c r="W890" s="2455"/>
      <c r="X890" s="2455"/>
      <c r="Y890" s="2455"/>
      <c r="Z890" s="2455"/>
      <c r="AA890" s="2455"/>
    </row>
    <row r="891">
      <c r="A891" s="2455"/>
      <c r="B891" s="2455"/>
      <c r="C891" s="2455"/>
      <c r="D891" s="2455"/>
      <c r="E891" s="2455"/>
      <c r="F891" s="2455"/>
      <c r="G891" s="2455"/>
      <c r="H891" s="2455"/>
      <c r="I891" s="2455"/>
      <c r="J891" s="2455"/>
      <c r="K891" s="2455"/>
      <c r="L891" s="2455"/>
      <c r="M891" s="2455"/>
      <c r="N891" s="2455"/>
      <c r="O891" s="2455"/>
      <c r="P891" s="2455"/>
      <c r="Q891" s="2455"/>
      <c r="R891" s="2455"/>
      <c r="S891" s="2455"/>
      <c r="T891" s="2455"/>
      <c r="U891" s="2455"/>
      <c r="V891" s="2455"/>
      <c r="W891" s="2455"/>
      <c r="X891" s="2455"/>
      <c r="Y891" s="2455"/>
      <c r="Z891" s="2455"/>
      <c r="AA891" s="2455"/>
    </row>
    <row r="892">
      <c r="A892" s="2455"/>
      <c r="B892" s="2455"/>
      <c r="C892" s="2455"/>
      <c r="D892" s="2455"/>
      <c r="E892" s="2455"/>
      <c r="F892" s="2455"/>
      <c r="G892" s="2455"/>
      <c r="H892" s="2455"/>
      <c r="I892" s="2455"/>
      <c r="J892" s="2455"/>
      <c r="K892" s="2455"/>
      <c r="L892" s="2455"/>
      <c r="M892" s="2455"/>
      <c r="N892" s="2455"/>
      <c r="O892" s="2455"/>
      <c r="P892" s="2455"/>
      <c r="Q892" s="2455"/>
      <c r="R892" s="2455"/>
      <c r="S892" s="2455"/>
      <c r="T892" s="2455"/>
      <c r="U892" s="2455"/>
      <c r="V892" s="2455"/>
      <c r="W892" s="2455"/>
      <c r="X892" s="2455"/>
      <c r="Y892" s="2455"/>
      <c r="Z892" s="2455"/>
      <c r="AA892" s="2455"/>
    </row>
    <row r="893">
      <c r="A893" s="2455"/>
      <c r="B893" s="2455"/>
      <c r="C893" s="2455"/>
      <c r="D893" s="2455"/>
      <c r="E893" s="2455"/>
      <c r="F893" s="2455"/>
      <c r="G893" s="2455"/>
      <c r="H893" s="2455"/>
      <c r="I893" s="2455"/>
      <c r="J893" s="2455"/>
      <c r="K893" s="2455"/>
      <c r="L893" s="2455"/>
      <c r="M893" s="2455"/>
      <c r="N893" s="2455"/>
      <c r="O893" s="2455"/>
      <c r="P893" s="2455"/>
      <c r="Q893" s="2455"/>
      <c r="R893" s="2455"/>
      <c r="S893" s="2455"/>
      <c r="T893" s="2455"/>
      <c r="U893" s="2455"/>
      <c r="V893" s="2455"/>
      <c r="W893" s="2455"/>
      <c r="X893" s="2455"/>
      <c r="Y893" s="2455"/>
      <c r="Z893" s="2455"/>
      <c r="AA893" s="2455"/>
    </row>
    <row r="894">
      <c r="A894" s="2455"/>
      <c r="B894" s="2455"/>
      <c r="C894" s="2455"/>
      <c r="D894" s="2455"/>
      <c r="E894" s="2455"/>
      <c r="F894" s="2455"/>
      <c r="G894" s="2455"/>
      <c r="H894" s="2455"/>
      <c r="I894" s="2455"/>
      <c r="J894" s="2455"/>
      <c r="K894" s="2455"/>
      <c r="L894" s="2455"/>
      <c r="M894" s="2455"/>
      <c r="N894" s="2455"/>
      <c r="O894" s="2455"/>
      <c r="P894" s="2455"/>
      <c r="Q894" s="2455"/>
      <c r="R894" s="2455"/>
      <c r="S894" s="2455"/>
      <c r="T894" s="2455"/>
      <c r="U894" s="2455"/>
      <c r="V894" s="2455"/>
      <c r="W894" s="2455"/>
      <c r="X894" s="2455"/>
      <c r="Y894" s="2455"/>
      <c r="Z894" s="2455"/>
      <c r="AA894" s="2455"/>
    </row>
    <row r="895">
      <c r="A895" s="2455"/>
      <c r="B895" s="2455"/>
      <c r="C895" s="2455"/>
      <c r="D895" s="2455"/>
      <c r="E895" s="2455"/>
      <c r="F895" s="2455"/>
      <c r="G895" s="2455"/>
      <c r="H895" s="2455"/>
      <c r="I895" s="2455"/>
      <c r="J895" s="2455"/>
      <c r="K895" s="2455"/>
      <c r="L895" s="2455"/>
      <c r="M895" s="2455"/>
      <c r="N895" s="2455"/>
      <c r="O895" s="2455"/>
      <c r="P895" s="2455"/>
      <c r="Q895" s="2455"/>
      <c r="R895" s="2455"/>
      <c r="S895" s="2455"/>
      <c r="T895" s="2455"/>
      <c r="U895" s="2455"/>
      <c r="V895" s="2455"/>
      <c r="W895" s="2455"/>
      <c r="X895" s="2455"/>
      <c r="Y895" s="2455"/>
      <c r="Z895" s="2455"/>
      <c r="AA895" s="2455"/>
    </row>
    <row r="896">
      <c r="A896" s="2455"/>
      <c r="B896" s="2455"/>
      <c r="C896" s="2455"/>
      <c r="D896" s="2455"/>
      <c r="E896" s="2455"/>
      <c r="F896" s="2455"/>
      <c r="G896" s="2455"/>
      <c r="H896" s="2455"/>
      <c r="I896" s="2455"/>
      <c r="J896" s="2455"/>
      <c r="K896" s="2455"/>
      <c r="L896" s="2455"/>
      <c r="M896" s="2455"/>
      <c r="N896" s="2455"/>
      <c r="O896" s="2455"/>
      <c r="P896" s="2455"/>
      <c r="Q896" s="2455"/>
      <c r="R896" s="2455"/>
      <c r="S896" s="2455"/>
      <c r="T896" s="2455"/>
      <c r="U896" s="2455"/>
      <c r="V896" s="2455"/>
      <c r="W896" s="2455"/>
      <c r="X896" s="2455"/>
      <c r="Y896" s="2455"/>
      <c r="Z896" s="2455"/>
      <c r="AA896" s="2455"/>
    </row>
    <row r="897">
      <c r="A897" s="2455"/>
      <c r="B897" s="2455"/>
      <c r="C897" s="2455"/>
      <c r="D897" s="2455"/>
      <c r="E897" s="2455"/>
      <c r="F897" s="2455"/>
      <c r="G897" s="2455"/>
      <c r="H897" s="2455"/>
      <c r="I897" s="2455"/>
      <c r="J897" s="2455"/>
      <c r="K897" s="2455"/>
      <c r="L897" s="2455"/>
      <c r="M897" s="2455"/>
      <c r="N897" s="2455"/>
      <c r="O897" s="2455"/>
      <c r="P897" s="2455"/>
      <c r="Q897" s="2455"/>
      <c r="R897" s="2455"/>
      <c r="S897" s="2455"/>
      <c r="T897" s="2455"/>
      <c r="U897" s="2455"/>
      <c r="V897" s="2455"/>
      <c r="W897" s="2455"/>
      <c r="X897" s="2455"/>
      <c r="Y897" s="2455"/>
      <c r="Z897" s="2455"/>
      <c r="AA897" s="2455"/>
    </row>
    <row r="898">
      <c r="A898" s="2455"/>
      <c r="B898" s="2455"/>
      <c r="C898" s="2455"/>
      <c r="D898" s="2455"/>
      <c r="E898" s="2455"/>
      <c r="F898" s="2455"/>
      <c r="G898" s="2455"/>
      <c r="H898" s="2455"/>
      <c r="I898" s="2455"/>
      <c r="J898" s="2455"/>
      <c r="K898" s="2455"/>
      <c r="L898" s="2455"/>
      <c r="M898" s="2455"/>
      <c r="N898" s="2455"/>
      <c r="O898" s="2455"/>
      <c r="P898" s="2455"/>
      <c r="Q898" s="2455"/>
      <c r="R898" s="2455"/>
      <c r="S898" s="2455"/>
      <c r="T898" s="2455"/>
      <c r="U898" s="2455"/>
      <c r="V898" s="2455"/>
      <c r="W898" s="2455"/>
      <c r="X898" s="2455"/>
      <c r="Y898" s="2455"/>
      <c r="Z898" s="2455"/>
      <c r="AA898" s="2455"/>
    </row>
    <row r="899">
      <c r="A899" s="2455"/>
      <c r="B899" s="2455"/>
      <c r="C899" s="2455"/>
      <c r="D899" s="2455"/>
      <c r="E899" s="2455"/>
      <c r="F899" s="2455"/>
      <c r="G899" s="2455"/>
      <c r="H899" s="2455"/>
      <c r="I899" s="2455"/>
      <c r="J899" s="2455"/>
      <c r="K899" s="2455"/>
      <c r="L899" s="2455"/>
      <c r="M899" s="2455"/>
      <c r="N899" s="2455"/>
      <c r="O899" s="2455"/>
      <c r="P899" s="2455"/>
      <c r="Q899" s="2455"/>
      <c r="R899" s="2455"/>
      <c r="S899" s="2455"/>
      <c r="T899" s="2455"/>
      <c r="U899" s="2455"/>
      <c r="V899" s="2455"/>
      <c r="W899" s="2455"/>
      <c r="X899" s="2455"/>
      <c r="Y899" s="2455"/>
      <c r="Z899" s="2455"/>
      <c r="AA899" s="2455"/>
    </row>
    <row r="900">
      <c r="A900" s="2455"/>
      <c r="B900" s="2455"/>
      <c r="C900" s="2455"/>
      <c r="D900" s="2455"/>
      <c r="E900" s="2455"/>
      <c r="F900" s="2455"/>
      <c r="G900" s="2455"/>
      <c r="H900" s="2455"/>
      <c r="I900" s="2455"/>
      <c r="J900" s="2455"/>
      <c r="K900" s="2455"/>
      <c r="L900" s="2455"/>
      <c r="M900" s="2455"/>
      <c r="N900" s="2455"/>
      <c r="O900" s="2455"/>
      <c r="P900" s="2455"/>
      <c r="Q900" s="2455"/>
      <c r="R900" s="2455"/>
      <c r="S900" s="2455"/>
      <c r="T900" s="2455"/>
      <c r="U900" s="2455"/>
      <c r="V900" s="2455"/>
      <c r="W900" s="2455"/>
      <c r="X900" s="2455"/>
      <c r="Y900" s="2455"/>
      <c r="Z900" s="2455"/>
      <c r="AA900" s="2455"/>
    </row>
    <row r="901">
      <c r="A901" s="2455"/>
      <c r="B901" s="2455"/>
      <c r="C901" s="2455"/>
      <c r="D901" s="2455"/>
      <c r="E901" s="2455"/>
      <c r="F901" s="2455"/>
      <c r="G901" s="2455"/>
      <c r="H901" s="2455"/>
      <c r="I901" s="2455"/>
      <c r="J901" s="2455"/>
      <c r="K901" s="2455"/>
      <c r="L901" s="2455"/>
      <c r="M901" s="2455"/>
      <c r="N901" s="2455"/>
      <c r="O901" s="2455"/>
      <c r="P901" s="2455"/>
      <c r="Q901" s="2455"/>
      <c r="R901" s="2455"/>
      <c r="S901" s="2455"/>
      <c r="T901" s="2455"/>
      <c r="U901" s="2455"/>
      <c r="V901" s="2455"/>
      <c r="W901" s="2455"/>
      <c r="X901" s="2455"/>
      <c r="Y901" s="2455"/>
      <c r="Z901" s="2455"/>
      <c r="AA901" s="2455"/>
    </row>
    <row r="902">
      <c r="A902" s="2455"/>
      <c r="B902" s="2455"/>
      <c r="C902" s="2455"/>
      <c r="D902" s="2455"/>
      <c r="E902" s="2455"/>
      <c r="F902" s="2455"/>
      <c r="G902" s="2455"/>
      <c r="H902" s="2455"/>
      <c r="I902" s="2455"/>
      <c r="J902" s="2455"/>
      <c r="K902" s="2455"/>
      <c r="L902" s="2455"/>
      <c r="M902" s="2455"/>
      <c r="N902" s="2455"/>
      <c r="O902" s="2455"/>
      <c r="P902" s="2455"/>
      <c r="Q902" s="2455"/>
      <c r="R902" s="2455"/>
      <c r="S902" s="2455"/>
      <c r="T902" s="2455"/>
      <c r="U902" s="2455"/>
      <c r="V902" s="2455"/>
      <c r="W902" s="2455"/>
      <c r="X902" s="2455"/>
      <c r="Y902" s="2455"/>
      <c r="Z902" s="2455"/>
      <c r="AA902" s="2455"/>
    </row>
    <row r="903">
      <c r="A903" s="2455"/>
      <c r="B903" s="2455"/>
      <c r="C903" s="2455"/>
      <c r="D903" s="2455"/>
      <c r="E903" s="2455"/>
      <c r="F903" s="2455"/>
      <c r="G903" s="2455"/>
      <c r="H903" s="2455"/>
      <c r="I903" s="2455"/>
      <c r="J903" s="2455"/>
      <c r="K903" s="2455"/>
      <c r="L903" s="2455"/>
      <c r="M903" s="2455"/>
      <c r="N903" s="2455"/>
      <c r="O903" s="2455"/>
      <c r="P903" s="2455"/>
      <c r="Q903" s="2455"/>
      <c r="R903" s="2455"/>
      <c r="S903" s="2455"/>
      <c r="T903" s="2455"/>
      <c r="U903" s="2455"/>
      <c r="V903" s="2455"/>
      <c r="W903" s="2455"/>
      <c r="X903" s="2455"/>
      <c r="Y903" s="2455"/>
      <c r="Z903" s="2455"/>
      <c r="AA903" s="2455"/>
    </row>
    <row r="904">
      <c r="A904" s="2455"/>
      <c r="B904" s="2455"/>
      <c r="C904" s="2455"/>
      <c r="D904" s="2455"/>
      <c r="E904" s="2455"/>
      <c r="F904" s="2455"/>
      <c r="G904" s="2455"/>
      <c r="H904" s="2455"/>
      <c r="I904" s="2455"/>
      <c r="J904" s="2455"/>
      <c r="K904" s="2455"/>
      <c r="L904" s="2455"/>
      <c r="M904" s="2455"/>
      <c r="N904" s="2455"/>
      <c r="O904" s="2455"/>
      <c r="P904" s="2455"/>
      <c r="Q904" s="2455"/>
      <c r="R904" s="2455"/>
      <c r="S904" s="2455"/>
      <c r="T904" s="2455"/>
      <c r="U904" s="2455"/>
      <c r="V904" s="2455"/>
      <c r="W904" s="2455"/>
      <c r="X904" s="2455"/>
      <c r="Y904" s="2455"/>
      <c r="Z904" s="2455"/>
      <c r="AA904" s="2455"/>
    </row>
    <row r="905">
      <c r="A905" s="2455"/>
      <c r="B905" s="2455"/>
      <c r="C905" s="2455"/>
      <c r="D905" s="2455"/>
      <c r="E905" s="2455"/>
      <c r="F905" s="2455"/>
      <c r="G905" s="2455"/>
      <c r="H905" s="2455"/>
      <c r="I905" s="2455"/>
      <c r="J905" s="2455"/>
      <c r="K905" s="2455"/>
      <c r="L905" s="2455"/>
      <c r="M905" s="2455"/>
      <c r="N905" s="2455"/>
      <c r="O905" s="2455"/>
      <c r="P905" s="2455"/>
      <c r="Q905" s="2455"/>
      <c r="R905" s="2455"/>
      <c r="S905" s="2455"/>
      <c r="T905" s="2455"/>
      <c r="U905" s="2455"/>
      <c r="V905" s="2455"/>
      <c r="W905" s="2455"/>
      <c r="X905" s="2455"/>
      <c r="Y905" s="2455"/>
      <c r="Z905" s="2455"/>
      <c r="AA905" s="2455"/>
    </row>
    <row r="906">
      <c r="A906" s="2455"/>
      <c r="B906" s="2455"/>
      <c r="C906" s="2455"/>
      <c r="D906" s="2455"/>
      <c r="E906" s="2455"/>
      <c r="F906" s="2455"/>
      <c r="G906" s="2455"/>
      <c r="H906" s="2455"/>
      <c r="I906" s="2455"/>
      <c r="J906" s="2455"/>
      <c r="K906" s="2455"/>
      <c r="L906" s="2455"/>
      <c r="M906" s="2455"/>
      <c r="N906" s="2455"/>
      <c r="O906" s="2455"/>
      <c r="P906" s="2455"/>
      <c r="Q906" s="2455"/>
      <c r="R906" s="2455"/>
      <c r="S906" s="2455"/>
      <c r="T906" s="2455"/>
      <c r="U906" s="2455"/>
      <c r="V906" s="2455"/>
      <c r="W906" s="2455"/>
      <c r="X906" s="2455"/>
      <c r="Y906" s="2455"/>
      <c r="Z906" s="2455"/>
      <c r="AA906" s="2455"/>
    </row>
    <row r="907">
      <c r="A907" s="2455"/>
      <c r="B907" s="2455"/>
      <c r="C907" s="2455"/>
      <c r="D907" s="2455"/>
      <c r="E907" s="2455"/>
      <c r="F907" s="2455"/>
      <c r="G907" s="2455"/>
      <c r="H907" s="2455"/>
      <c r="I907" s="2455"/>
      <c r="J907" s="2455"/>
      <c r="K907" s="2455"/>
      <c r="L907" s="2455"/>
      <c r="M907" s="2455"/>
      <c r="N907" s="2455"/>
      <c r="O907" s="2455"/>
      <c r="P907" s="2455"/>
      <c r="Q907" s="2455"/>
      <c r="R907" s="2455"/>
      <c r="S907" s="2455"/>
      <c r="T907" s="2455"/>
      <c r="U907" s="2455"/>
      <c r="V907" s="2455"/>
      <c r="W907" s="2455"/>
      <c r="X907" s="2455"/>
      <c r="Y907" s="2455"/>
      <c r="Z907" s="2455"/>
      <c r="AA907" s="2455"/>
    </row>
    <row r="908">
      <c r="A908" s="2455"/>
      <c r="B908" s="2455"/>
      <c r="C908" s="2455"/>
      <c r="D908" s="2455"/>
      <c r="E908" s="2455"/>
      <c r="F908" s="2455"/>
      <c r="G908" s="2455"/>
      <c r="H908" s="2455"/>
      <c r="I908" s="2455"/>
      <c r="J908" s="2455"/>
      <c r="K908" s="2455"/>
      <c r="L908" s="2455"/>
      <c r="M908" s="2455"/>
      <c r="N908" s="2455"/>
      <c r="O908" s="2455"/>
      <c r="P908" s="2455"/>
      <c r="Q908" s="2455"/>
      <c r="R908" s="2455"/>
      <c r="S908" s="2455"/>
      <c r="T908" s="2455"/>
      <c r="U908" s="2455"/>
      <c r="V908" s="2455"/>
      <c r="W908" s="2455"/>
      <c r="X908" s="2455"/>
      <c r="Y908" s="2455"/>
      <c r="Z908" s="2455"/>
      <c r="AA908" s="2455"/>
    </row>
    <row r="909">
      <c r="A909" s="2455"/>
      <c r="B909" s="2455"/>
      <c r="C909" s="2455"/>
      <c r="D909" s="2455"/>
      <c r="E909" s="2455"/>
      <c r="F909" s="2455"/>
      <c r="G909" s="2455"/>
      <c r="H909" s="2455"/>
      <c r="I909" s="2455"/>
      <c r="J909" s="2455"/>
      <c r="K909" s="2455"/>
      <c r="L909" s="2455"/>
      <c r="M909" s="2455"/>
      <c r="N909" s="2455"/>
      <c r="O909" s="2455"/>
      <c r="P909" s="2455"/>
      <c r="Q909" s="2455"/>
      <c r="R909" s="2455"/>
      <c r="S909" s="2455"/>
      <c r="T909" s="2455"/>
      <c r="U909" s="2455"/>
      <c r="V909" s="2455"/>
      <c r="W909" s="2455"/>
      <c r="X909" s="2455"/>
      <c r="Y909" s="2455"/>
      <c r="Z909" s="2455"/>
      <c r="AA909" s="2455"/>
    </row>
    <row r="910">
      <c r="A910" s="2455"/>
      <c r="B910" s="2455"/>
      <c r="C910" s="2455"/>
      <c r="D910" s="2455"/>
      <c r="E910" s="2455"/>
      <c r="F910" s="2455"/>
      <c r="G910" s="2455"/>
      <c r="H910" s="2455"/>
      <c r="I910" s="2455"/>
      <c r="J910" s="2455"/>
      <c r="K910" s="2455"/>
      <c r="L910" s="2455"/>
      <c r="M910" s="2455"/>
      <c r="N910" s="2455"/>
      <c r="O910" s="2455"/>
      <c r="P910" s="2455"/>
      <c r="Q910" s="2455"/>
      <c r="R910" s="2455"/>
      <c r="S910" s="2455"/>
      <c r="T910" s="2455"/>
      <c r="U910" s="2455"/>
      <c r="V910" s="2455"/>
      <c r="W910" s="2455"/>
      <c r="X910" s="2455"/>
      <c r="Y910" s="2455"/>
      <c r="Z910" s="2455"/>
      <c r="AA910" s="2455"/>
    </row>
    <row r="911">
      <c r="A911" s="2455"/>
      <c r="B911" s="2455"/>
      <c r="C911" s="2455"/>
      <c r="D911" s="2455"/>
      <c r="E911" s="2455"/>
      <c r="F911" s="2455"/>
      <c r="G911" s="2455"/>
      <c r="H911" s="2455"/>
      <c r="I911" s="2455"/>
      <c r="J911" s="2455"/>
      <c r="K911" s="2455"/>
      <c r="L911" s="2455"/>
      <c r="M911" s="2455"/>
      <c r="N911" s="2455"/>
      <c r="O911" s="2455"/>
      <c r="P911" s="2455"/>
      <c r="Q911" s="2455"/>
      <c r="R911" s="2455"/>
      <c r="S911" s="2455"/>
      <c r="T911" s="2455"/>
      <c r="U911" s="2455"/>
      <c r="V911" s="2455"/>
      <c r="W911" s="2455"/>
      <c r="X911" s="2455"/>
      <c r="Y911" s="2455"/>
      <c r="Z911" s="2455"/>
      <c r="AA911" s="2455"/>
    </row>
    <row r="912">
      <c r="A912" s="2455"/>
      <c r="B912" s="2455"/>
      <c r="C912" s="2455"/>
      <c r="D912" s="2455"/>
      <c r="E912" s="2455"/>
      <c r="F912" s="2455"/>
      <c r="G912" s="2455"/>
      <c r="H912" s="2455"/>
      <c r="I912" s="2455"/>
      <c r="J912" s="2455"/>
      <c r="K912" s="2455"/>
      <c r="L912" s="2455"/>
      <c r="M912" s="2455"/>
      <c r="N912" s="2455"/>
      <c r="O912" s="2455"/>
      <c r="P912" s="2455"/>
      <c r="Q912" s="2455"/>
      <c r="R912" s="2455"/>
      <c r="S912" s="2455"/>
      <c r="T912" s="2455"/>
      <c r="U912" s="2455"/>
      <c r="V912" s="2455"/>
      <c r="W912" s="2455"/>
      <c r="X912" s="2455"/>
      <c r="Y912" s="2455"/>
      <c r="Z912" s="2455"/>
      <c r="AA912" s="2455"/>
    </row>
    <row r="913">
      <c r="A913" s="2455"/>
      <c r="B913" s="2455"/>
      <c r="C913" s="2455"/>
      <c r="D913" s="2455"/>
      <c r="E913" s="2455"/>
      <c r="F913" s="2455"/>
      <c r="G913" s="2455"/>
      <c r="H913" s="2455"/>
      <c r="I913" s="2455"/>
      <c r="J913" s="2455"/>
      <c r="K913" s="2455"/>
      <c r="L913" s="2455"/>
      <c r="M913" s="2455"/>
      <c r="N913" s="2455"/>
      <c r="O913" s="2455"/>
      <c r="P913" s="2455"/>
      <c r="Q913" s="2455"/>
      <c r="R913" s="2455"/>
      <c r="S913" s="2455"/>
      <c r="T913" s="2455"/>
      <c r="U913" s="2455"/>
      <c r="V913" s="2455"/>
      <c r="W913" s="2455"/>
      <c r="X913" s="2455"/>
      <c r="Y913" s="2455"/>
      <c r="Z913" s="2455"/>
      <c r="AA913" s="2455"/>
    </row>
    <row r="914">
      <c r="A914" s="2455"/>
      <c r="B914" s="2455"/>
      <c r="C914" s="2455"/>
      <c r="D914" s="2455"/>
      <c r="E914" s="2455"/>
      <c r="F914" s="2455"/>
      <c r="G914" s="2455"/>
      <c r="H914" s="2455"/>
      <c r="I914" s="2455"/>
      <c r="J914" s="2455"/>
      <c r="K914" s="2455"/>
      <c r="L914" s="2455"/>
      <c r="M914" s="2455"/>
      <c r="N914" s="2455"/>
      <c r="O914" s="2455"/>
      <c r="P914" s="2455"/>
      <c r="Q914" s="2455"/>
      <c r="R914" s="2455"/>
      <c r="S914" s="2455"/>
      <c r="T914" s="2455"/>
      <c r="U914" s="2455"/>
      <c r="V914" s="2455"/>
      <c r="W914" s="2455"/>
      <c r="X914" s="2455"/>
      <c r="Y914" s="2455"/>
      <c r="Z914" s="2455"/>
      <c r="AA914" s="2455"/>
    </row>
    <row r="915">
      <c r="A915" s="2455"/>
      <c r="B915" s="2455"/>
      <c r="C915" s="2455"/>
      <c r="D915" s="2455"/>
      <c r="E915" s="2455"/>
      <c r="F915" s="2455"/>
      <c r="G915" s="2455"/>
      <c r="H915" s="2455"/>
      <c r="I915" s="2455"/>
      <c r="J915" s="2455"/>
      <c r="K915" s="2455"/>
      <c r="L915" s="2455"/>
      <c r="M915" s="2455"/>
      <c r="N915" s="2455"/>
      <c r="O915" s="2455"/>
      <c r="P915" s="2455"/>
      <c r="Q915" s="2455"/>
      <c r="R915" s="2455"/>
      <c r="S915" s="2455"/>
      <c r="T915" s="2455"/>
      <c r="U915" s="2455"/>
      <c r="V915" s="2455"/>
      <c r="W915" s="2455"/>
      <c r="X915" s="2455"/>
      <c r="Y915" s="2455"/>
      <c r="Z915" s="2455"/>
      <c r="AA915" s="2455"/>
    </row>
    <row r="916">
      <c r="A916" s="2455"/>
      <c r="B916" s="2455"/>
      <c r="C916" s="2455"/>
      <c r="D916" s="2455"/>
      <c r="E916" s="2455"/>
      <c r="F916" s="2455"/>
      <c r="G916" s="2455"/>
      <c r="H916" s="2455"/>
      <c r="I916" s="2455"/>
      <c r="J916" s="2455"/>
      <c r="K916" s="2455"/>
      <c r="L916" s="2455"/>
      <c r="M916" s="2455"/>
      <c r="N916" s="2455"/>
      <c r="O916" s="2455"/>
      <c r="P916" s="2455"/>
      <c r="Q916" s="2455"/>
      <c r="R916" s="2455"/>
      <c r="S916" s="2455"/>
      <c r="T916" s="2455"/>
      <c r="U916" s="2455"/>
      <c r="V916" s="2455"/>
      <c r="W916" s="2455"/>
      <c r="X916" s="2455"/>
      <c r="Y916" s="2455"/>
      <c r="Z916" s="2455"/>
      <c r="AA916" s="2455"/>
    </row>
    <row r="917">
      <c r="A917" s="2455"/>
      <c r="B917" s="2455"/>
      <c r="C917" s="2455"/>
      <c r="D917" s="2455"/>
      <c r="E917" s="2455"/>
      <c r="F917" s="2455"/>
      <c r="G917" s="2455"/>
      <c r="H917" s="2455"/>
      <c r="I917" s="2455"/>
      <c r="J917" s="2455"/>
      <c r="K917" s="2455"/>
      <c r="L917" s="2455"/>
      <c r="M917" s="2455"/>
      <c r="N917" s="2455"/>
      <c r="O917" s="2455"/>
      <c r="P917" s="2455"/>
      <c r="Q917" s="2455"/>
      <c r="R917" s="2455"/>
      <c r="S917" s="2455"/>
      <c r="T917" s="2455"/>
      <c r="U917" s="2455"/>
      <c r="V917" s="2455"/>
      <c r="W917" s="2455"/>
      <c r="X917" s="2455"/>
      <c r="Y917" s="2455"/>
      <c r="Z917" s="2455"/>
      <c r="AA917" s="2455"/>
    </row>
    <row r="918">
      <c r="A918" s="2455"/>
      <c r="B918" s="2455"/>
      <c r="C918" s="2455"/>
      <c r="D918" s="2455"/>
      <c r="E918" s="2455"/>
      <c r="F918" s="2455"/>
      <c r="G918" s="2455"/>
      <c r="H918" s="2455"/>
      <c r="I918" s="2455"/>
      <c r="J918" s="2455"/>
      <c r="K918" s="2455"/>
      <c r="L918" s="2455"/>
      <c r="M918" s="2455"/>
      <c r="N918" s="2455"/>
      <c r="O918" s="2455"/>
      <c r="P918" s="2455"/>
      <c r="Q918" s="2455"/>
      <c r="R918" s="2455"/>
      <c r="S918" s="2455"/>
      <c r="T918" s="2455"/>
      <c r="U918" s="2455"/>
      <c r="V918" s="2455"/>
      <c r="W918" s="2455"/>
      <c r="X918" s="2455"/>
      <c r="Y918" s="2455"/>
      <c r="Z918" s="2455"/>
      <c r="AA918" s="2455"/>
    </row>
    <row r="919">
      <c r="A919" s="2455"/>
      <c r="B919" s="2455"/>
      <c r="C919" s="2455"/>
      <c r="D919" s="2455"/>
      <c r="E919" s="2455"/>
      <c r="F919" s="2455"/>
      <c r="G919" s="2455"/>
      <c r="H919" s="2455"/>
      <c r="I919" s="2455"/>
      <c r="J919" s="2455"/>
      <c r="K919" s="2455"/>
      <c r="L919" s="2455"/>
      <c r="M919" s="2455"/>
      <c r="N919" s="2455"/>
      <c r="O919" s="2455"/>
      <c r="P919" s="2455"/>
      <c r="Q919" s="2455"/>
      <c r="R919" s="2455"/>
      <c r="S919" s="2455"/>
      <c r="T919" s="2455"/>
      <c r="U919" s="2455"/>
      <c r="V919" s="2455"/>
      <c r="W919" s="2455"/>
      <c r="X919" s="2455"/>
      <c r="Y919" s="2455"/>
      <c r="Z919" s="2455"/>
      <c r="AA919" s="2455"/>
    </row>
    <row r="920">
      <c r="A920" s="2455"/>
      <c r="B920" s="2455"/>
      <c r="C920" s="2455"/>
      <c r="D920" s="2455"/>
      <c r="E920" s="2455"/>
      <c r="F920" s="2455"/>
      <c r="G920" s="2455"/>
      <c r="H920" s="2455"/>
      <c r="I920" s="2455"/>
      <c r="J920" s="2455"/>
      <c r="K920" s="2455"/>
      <c r="L920" s="2455"/>
      <c r="M920" s="2455"/>
      <c r="N920" s="2455"/>
      <c r="O920" s="2455"/>
      <c r="P920" s="2455"/>
      <c r="Q920" s="2455"/>
      <c r="R920" s="2455"/>
      <c r="S920" s="2455"/>
      <c r="T920" s="2455"/>
      <c r="U920" s="2455"/>
      <c r="V920" s="2455"/>
      <c r="W920" s="2455"/>
      <c r="X920" s="2455"/>
      <c r="Y920" s="2455"/>
      <c r="Z920" s="2455"/>
      <c r="AA920" s="2455"/>
    </row>
    <row r="921">
      <c r="A921" s="2455"/>
      <c r="B921" s="2455"/>
      <c r="C921" s="2455"/>
      <c r="D921" s="2455"/>
      <c r="E921" s="2455"/>
      <c r="F921" s="2455"/>
      <c r="G921" s="2455"/>
      <c r="H921" s="2455"/>
      <c r="I921" s="2455"/>
      <c r="J921" s="2455"/>
      <c r="K921" s="2455"/>
      <c r="L921" s="2455"/>
      <c r="M921" s="2455"/>
      <c r="N921" s="2455"/>
      <c r="O921" s="2455"/>
      <c r="P921" s="2455"/>
      <c r="Q921" s="2455"/>
      <c r="R921" s="2455"/>
      <c r="S921" s="2455"/>
      <c r="T921" s="2455"/>
      <c r="U921" s="2455"/>
      <c r="V921" s="2455"/>
      <c r="W921" s="2455"/>
      <c r="X921" s="2455"/>
      <c r="Y921" s="2455"/>
      <c r="Z921" s="2455"/>
      <c r="AA921" s="2455"/>
    </row>
    <row r="922">
      <c r="A922" s="2455"/>
      <c r="B922" s="2455"/>
      <c r="C922" s="2455"/>
      <c r="D922" s="2455"/>
      <c r="E922" s="2455"/>
      <c r="F922" s="2455"/>
      <c r="G922" s="2455"/>
      <c r="H922" s="2455"/>
      <c r="I922" s="2455"/>
      <c r="J922" s="2455"/>
      <c r="K922" s="2455"/>
      <c r="L922" s="2455"/>
      <c r="M922" s="2455"/>
      <c r="N922" s="2455"/>
      <c r="O922" s="2455"/>
      <c r="P922" s="2455"/>
      <c r="Q922" s="2455"/>
      <c r="R922" s="2455"/>
      <c r="S922" s="2455"/>
      <c r="T922" s="2455"/>
      <c r="U922" s="2455"/>
      <c r="V922" s="2455"/>
      <c r="W922" s="2455"/>
      <c r="X922" s="2455"/>
      <c r="Y922" s="2455"/>
      <c r="Z922" s="2455"/>
      <c r="AA922" s="2455"/>
    </row>
    <row r="923">
      <c r="A923" s="2455"/>
      <c r="B923" s="2455"/>
      <c r="C923" s="2455"/>
      <c r="D923" s="2455"/>
      <c r="E923" s="2455"/>
      <c r="F923" s="2455"/>
      <c r="G923" s="2455"/>
      <c r="H923" s="2455"/>
      <c r="I923" s="2455"/>
      <c r="J923" s="2455"/>
      <c r="K923" s="2455"/>
      <c r="L923" s="2455"/>
      <c r="M923" s="2455"/>
      <c r="N923" s="2455"/>
      <c r="O923" s="2455"/>
      <c r="P923" s="2455"/>
      <c r="Q923" s="2455"/>
      <c r="R923" s="2455"/>
      <c r="S923" s="2455"/>
      <c r="T923" s="2455"/>
      <c r="U923" s="2455"/>
      <c r="V923" s="2455"/>
      <c r="W923" s="2455"/>
      <c r="X923" s="2455"/>
      <c r="Y923" s="2455"/>
      <c r="Z923" s="2455"/>
      <c r="AA923" s="2455"/>
    </row>
    <row r="924">
      <c r="A924" s="2455"/>
      <c r="B924" s="2455"/>
      <c r="C924" s="2455"/>
      <c r="D924" s="2455"/>
      <c r="E924" s="2455"/>
      <c r="F924" s="2455"/>
      <c r="G924" s="2455"/>
      <c r="H924" s="2455"/>
      <c r="I924" s="2455"/>
      <c r="J924" s="2455"/>
      <c r="K924" s="2455"/>
      <c r="L924" s="2455"/>
      <c r="M924" s="2455"/>
      <c r="N924" s="2455"/>
      <c r="O924" s="2455"/>
      <c r="P924" s="2455"/>
      <c r="Q924" s="2455"/>
      <c r="R924" s="2455"/>
      <c r="S924" s="2455"/>
      <c r="T924" s="2455"/>
      <c r="U924" s="2455"/>
      <c r="V924" s="2455"/>
      <c r="W924" s="2455"/>
      <c r="X924" s="2455"/>
      <c r="Y924" s="2455"/>
      <c r="Z924" s="2455"/>
      <c r="AA924" s="2455"/>
    </row>
    <row r="925">
      <c r="A925" s="2455"/>
      <c r="B925" s="2455"/>
      <c r="C925" s="2455"/>
      <c r="D925" s="2455"/>
      <c r="E925" s="2455"/>
      <c r="F925" s="2455"/>
      <c r="G925" s="2455"/>
      <c r="H925" s="2455"/>
      <c r="I925" s="2455"/>
      <c r="J925" s="2455"/>
      <c r="K925" s="2455"/>
      <c r="L925" s="2455"/>
      <c r="M925" s="2455"/>
      <c r="N925" s="2455"/>
      <c r="O925" s="2455"/>
      <c r="P925" s="2455"/>
      <c r="Q925" s="2455"/>
      <c r="R925" s="2455"/>
      <c r="S925" s="2455"/>
      <c r="T925" s="2455"/>
      <c r="U925" s="2455"/>
      <c r="V925" s="2455"/>
      <c r="W925" s="2455"/>
      <c r="X925" s="2455"/>
      <c r="Y925" s="2455"/>
      <c r="Z925" s="2455"/>
      <c r="AA925" s="2455"/>
    </row>
    <row r="926">
      <c r="A926" s="2455"/>
      <c r="B926" s="2455"/>
      <c r="C926" s="2455"/>
      <c r="D926" s="2455"/>
      <c r="E926" s="2455"/>
      <c r="F926" s="2455"/>
      <c r="G926" s="2455"/>
      <c r="H926" s="2455"/>
      <c r="I926" s="2455"/>
      <c r="J926" s="2455"/>
      <c r="K926" s="2455"/>
      <c r="L926" s="2455"/>
      <c r="M926" s="2455"/>
      <c r="N926" s="2455"/>
      <c r="O926" s="2455"/>
      <c r="P926" s="2455"/>
      <c r="Q926" s="2455"/>
      <c r="R926" s="2455"/>
      <c r="S926" s="2455"/>
      <c r="T926" s="2455"/>
      <c r="U926" s="2455"/>
      <c r="V926" s="2455"/>
      <c r="W926" s="2455"/>
      <c r="X926" s="2455"/>
      <c r="Y926" s="2455"/>
      <c r="Z926" s="2455"/>
      <c r="AA926" s="2455"/>
    </row>
    <row r="927">
      <c r="A927" s="2455"/>
      <c r="B927" s="2455"/>
      <c r="C927" s="2455"/>
      <c r="D927" s="2455"/>
      <c r="E927" s="2455"/>
      <c r="F927" s="2455"/>
      <c r="G927" s="2455"/>
      <c r="H927" s="2455"/>
      <c r="I927" s="2455"/>
      <c r="J927" s="2455"/>
      <c r="K927" s="2455"/>
      <c r="L927" s="2455"/>
      <c r="M927" s="2455"/>
      <c r="N927" s="2455"/>
      <c r="O927" s="2455"/>
      <c r="P927" s="2455"/>
      <c r="Q927" s="2455"/>
      <c r="R927" s="2455"/>
      <c r="S927" s="2455"/>
      <c r="T927" s="2455"/>
      <c r="U927" s="2455"/>
      <c r="V927" s="2455"/>
      <c r="W927" s="2455"/>
      <c r="X927" s="2455"/>
      <c r="Y927" s="2455"/>
      <c r="Z927" s="2455"/>
      <c r="AA927" s="2455"/>
    </row>
    <row r="928">
      <c r="A928" s="2455"/>
      <c r="B928" s="2455"/>
      <c r="C928" s="2455"/>
      <c r="D928" s="2455"/>
      <c r="E928" s="2455"/>
      <c r="F928" s="2455"/>
      <c r="G928" s="2455"/>
      <c r="H928" s="2455"/>
      <c r="I928" s="2455"/>
      <c r="J928" s="2455"/>
      <c r="K928" s="2455"/>
      <c r="L928" s="2455"/>
      <c r="M928" s="2455"/>
      <c r="N928" s="2455"/>
      <c r="O928" s="2455"/>
      <c r="P928" s="2455"/>
      <c r="Q928" s="2455"/>
      <c r="R928" s="2455"/>
      <c r="S928" s="2455"/>
      <c r="T928" s="2455"/>
      <c r="U928" s="2455"/>
      <c r="V928" s="2455"/>
      <c r="W928" s="2455"/>
      <c r="X928" s="2455"/>
      <c r="Y928" s="2455"/>
      <c r="Z928" s="2455"/>
      <c r="AA928" s="2455"/>
    </row>
    <row r="929">
      <c r="A929" s="2455"/>
      <c r="B929" s="2455"/>
      <c r="C929" s="2455"/>
      <c r="D929" s="2455"/>
      <c r="E929" s="2455"/>
      <c r="F929" s="2455"/>
      <c r="G929" s="2455"/>
      <c r="H929" s="2455"/>
      <c r="I929" s="2455"/>
      <c r="J929" s="2455"/>
      <c r="K929" s="2455"/>
      <c r="L929" s="2455"/>
      <c r="M929" s="2455"/>
      <c r="N929" s="2455"/>
      <c r="O929" s="2455"/>
      <c r="P929" s="2455"/>
      <c r="Q929" s="2455"/>
      <c r="R929" s="2455"/>
      <c r="S929" s="2455"/>
      <c r="T929" s="2455"/>
      <c r="U929" s="2455"/>
      <c r="V929" s="2455"/>
      <c r="W929" s="2455"/>
      <c r="X929" s="2455"/>
      <c r="Y929" s="2455"/>
      <c r="Z929" s="2455"/>
      <c r="AA929" s="2455"/>
    </row>
    <row r="930">
      <c r="A930" s="2455"/>
      <c r="B930" s="2455"/>
      <c r="C930" s="2455"/>
      <c r="D930" s="2455"/>
      <c r="E930" s="2455"/>
      <c r="F930" s="2455"/>
      <c r="G930" s="2455"/>
      <c r="H930" s="2455"/>
      <c r="I930" s="2455"/>
      <c r="J930" s="2455"/>
      <c r="K930" s="2455"/>
      <c r="L930" s="2455"/>
      <c r="M930" s="2455"/>
      <c r="N930" s="2455"/>
      <c r="O930" s="2455"/>
      <c r="P930" s="2455"/>
      <c r="Q930" s="2455"/>
      <c r="R930" s="2455"/>
      <c r="S930" s="2455"/>
      <c r="T930" s="2455"/>
      <c r="U930" s="2455"/>
      <c r="V930" s="2455"/>
      <c r="W930" s="2455"/>
      <c r="X930" s="2455"/>
      <c r="Y930" s="2455"/>
      <c r="Z930" s="2455"/>
      <c r="AA930" s="2455"/>
    </row>
    <row r="931">
      <c r="A931" s="2455"/>
      <c r="B931" s="2455"/>
      <c r="C931" s="2455"/>
      <c r="D931" s="2455"/>
      <c r="E931" s="2455"/>
      <c r="F931" s="2455"/>
      <c r="G931" s="2455"/>
      <c r="H931" s="2455"/>
      <c r="I931" s="2455"/>
      <c r="J931" s="2455"/>
      <c r="K931" s="2455"/>
      <c r="L931" s="2455"/>
      <c r="M931" s="2455"/>
      <c r="N931" s="2455"/>
      <c r="O931" s="2455"/>
      <c r="P931" s="2455"/>
      <c r="Q931" s="2455"/>
      <c r="R931" s="2455"/>
      <c r="S931" s="2455"/>
      <c r="T931" s="2455"/>
      <c r="U931" s="2455"/>
      <c r="V931" s="2455"/>
      <c r="W931" s="2455"/>
      <c r="X931" s="2455"/>
      <c r="Y931" s="2455"/>
      <c r="Z931" s="2455"/>
      <c r="AA931" s="2455"/>
    </row>
    <row r="932">
      <c r="A932" s="2455"/>
      <c r="B932" s="2455"/>
      <c r="C932" s="2455"/>
      <c r="D932" s="2455"/>
      <c r="E932" s="2455"/>
      <c r="F932" s="2455"/>
      <c r="G932" s="2455"/>
      <c r="H932" s="2455"/>
      <c r="I932" s="2455"/>
      <c r="J932" s="2455"/>
      <c r="K932" s="2455"/>
      <c r="L932" s="2455"/>
      <c r="M932" s="2455"/>
      <c r="N932" s="2455"/>
      <c r="O932" s="2455"/>
      <c r="P932" s="2455"/>
      <c r="Q932" s="2455"/>
      <c r="R932" s="2455"/>
      <c r="S932" s="2455"/>
      <c r="T932" s="2455"/>
      <c r="U932" s="2455"/>
      <c r="V932" s="2455"/>
      <c r="W932" s="2455"/>
      <c r="X932" s="2455"/>
      <c r="Y932" s="2455"/>
      <c r="Z932" s="2455"/>
      <c r="AA932" s="2455"/>
    </row>
    <row r="933">
      <c r="A933" s="2455"/>
      <c r="B933" s="2455"/>
      <c r="C933" s="2455"/>
      <c r="D933" s="2455"/>
      <c r="E933" s="2455"/>
      <c r="F933" s="2455"/>
      <c r="G933" s="2455"/>
      <c r="H933" s="2455"/>
      <c r="I933" s="2455"/>
      <c r="J933" s="2455"/>
      <c r="K933" s="2455"/>
      <c r="L933" s="2455"/>
      <c r="M933" s="2455"/>
      <c r="N933" s="2455"/>
      <c r="O933" s="2455"/>
      <c r="P933" s="2455"/>
      <c r="Q933" s="2455"/>
      <c r="R933" s="2455"/>
      <c r="S933" s="2455"/>
      <c r="T933" s="2455"/>
      <c r="U933" s="2455"/>
      <c r="V933" s="2455"/>
      <c r="W933" s="2455"/>
      <c r="X933" s="2455"/>
      <c r="Y933" s="2455"/>
      <c r="Z933" s="2455"/>
      <c r="AA933" s="2455"/>
    </row>
    <row r="934">
      <c r="A934" s="2455"/>
      <c r="B934" s="2455"/>
      <c r="C934" s="2455"/>
      <c r="D934" s="2455"/>
      <c r="E934" s="2455"/>
      <c r="F934" s="2455"/>
      <c r="G934" s="2455"/>
      <c r="H934" s="2455"/>
      <c r="I934" s="2455"/>
      <c r="J934" s="2455"/>
      <c r="K934" s="2455"/>
      <c r="L934" s="2455"/>
      <c r="M934" s="2455"/>
      <c r="N934" s="2455"/>
      <c r="O934" s="2455"/>
      <c r="P934" s="2455"/>
      <c r="Q934" s="2455"/>
      <c r="R934" s="2455"/>
      <c r="S934" s="2455"/>
      <c r="T934" s="2455"/>
      <c r="U934" s="2455"/>
      <c r="V934" s="2455"/>
      <c r="W934" s="2455"/>
      <c r="X934" s="2455"/>
      <c r="Y934" s="2455"/>
      <c r="Z934" s="2455"/>
      <c r="AA934" s="2455"/>
    </row>
    <row r="935">
      <c r="A935" s="2455"/>
      <c r="B935" s="2455"/>
      <c r="C935" s="2455"/>
      <c r="D935" s="2455"/>
      <c r="E935" s="2455"/>
      <c r="F935" s="2455"/>
      <c r="G935" s="2455"/>
      <c r="H935" s="2455"/>
      <c r="I935" s="2455"/>
      <c r="J935" s="2455"/>
      <c r="K935" s="2455"/>
      <c r="L935" s="2455"/>
      <c r="M935" s="2455"/>
      <c r="N935" s="2455"/>
      <c r="O935" s="2455"/>
      <c r="P935" s="2455"/>
      <c r="Q935" s="2455"/>
      <c r="R935" s="2455"/>
      <c r="S935" s="2455"/>
      <c r="T935" s="2455"/>
      <c r="U935" s="2455"/>
      <c r="V935" s="2455"/>
      <c r="W935" s="2455"/>
      <c r="X935" s="2455"/>
      <c r="Y935" s="2455"/>
      <c r="Z935" s="2455"/>
      <c r="AA935" s="2455"/>
    </row>
    <row r="936">
      <c r="A936" s="2455"/>
      <c r="B936" s="2455"/>
      <c r="C936" s="2455"/>
      <c r="D936" s="2455"/>
      <c r="E936" s="2455"/>
      <c r="F936" s="2455"/>
      <c r="G936" s="2455"/>
      <c r="H936" s="2455"/>
      <c r="I936" s="2455"/>
      <c r="J936" s="2455"/>
      <c r="K936" s="2455"/>
      <c r="L936" s="2455"/>
      <c r="M936" s="2455"/>
      <c r="N936" s="2455"/>
      <c r="O936" s="2455"/>
      <c r="P936" s="2455"/>
      <c r="Q936" s="2455"/>
      <c r="R936" s="2455"/>
      <c r="S936" s="2455"/>
      <c r="T936" s="2455"/>
      <c r="U936" s="2455"/>
      <c r="V936" s="2455"/>
      <c r="W936" s="2455"/>
      <c r="X936" s="2455"/>
      <c r="Y936" s="2455"/>
      <c r="Z936" s="2455"/>
      <c r="AA936" s="2455"/>
    </row>
    <row r="937">
      <c r="A937" s="2455"/>
      <c r="B937" s="2455"/>
      <c r="C937" s="2455"/>
      <c r="D937" s="2455"/>
      <c r="E937" s="2455"/>
      <c r="F937" s="2455"/>
      <c r="G937" s="2455"/>
      <c r="H937" s="2455"/>
      <c r="I937" s="2455"/>
      <c r="J937" s="2455"/>
      <c r="K937" s="2455"/>
      <c r="L937" s="2455"/>
      <c r="M937" s="2455"/>
      <c r="N937" s="2455"/>
      <c r="O937" s="2455"/>
      <c r="P937" s="2455"/>
      <c r="Q937" s="2455"/>
      <c r="R937" s="2455"/>
      <c r="S937" s="2455"/>
      <c r="T937" s="2455"/>
      <c r="U937" s="2455"/>
      <c r="V937" s="2455"/>
      <c r="W937" s="2455"/>
      <c r="X937" s="2455"/>
      <c r="Y937" s="2455"/>
      <c r="Z937" s="2455"/>
      <c r="AA937" s="2455"/>
    </row>
    <row r="938">
      <c r="A938" s="2455"/>
      <c r="B938" s="2455"/>
      <c r="C938" s="2455"/>
      <c r="D938" s="2455"/>
      <c r="E938" s="2455"/>
      <c r="F938" s="2455"/>
      <c r="G938" s="2455"/>
      <c r="H938" s="2455"/>
      <c r="I938" s="2455"/>
      <c r="J938" s="2455"/>
      <c r="K938" s="2455"/>
      <c r="L938" s="2455"/>
      <c r="M938" s="2455"/>
      <c r="N938" s="2455"/>
      <c r="O938" s="2455"/>
      <c r="P938" s="2455"/>
      <c r="Q938" s="2455"/>
      <c r="R938" s="2455"/>
      <c r="S938" s="2455"/>
      <c r="T938" s="2455"/>
      <c r="U938" s="2455"/>
      <c r="V938" s="2455"/>
      <c r="W938" s="2455"/>
      <c r="X938" s="2455"/>
      <c r="Y938" s="2455"/>
      <c r="Z938" s="2455"/>
      <c r="AA938" s="2455"/>
    </row>
    <row r="939">
      <c r="A939" s="2455"/>
      <c r="B939" s="2455"/>
      <c r="C939" s="2455"/>
      <c r="D939" s="2455"/>
      <c r="E939" s="2455"/>
      <c r="F939" s="2455"/>
      <c r="G939" s="2455"/>
      <c r="H939" s="2455"/>
      <c r="I939" s="2455"/>
      <c r="J939" s="2455"/>
      <c r="K939" s="2455"/>
      <c r="L939" s="2455"/>
      <c r="M939" s="2455"/>
      <c r="N939" s="2455"/>
      <c r="O939" s="2455"/>
      <c r="P939" s="2455"/>
      <c r="Q939" s="2455"/>
      <c r="R939" s="2455"/>
      <c r="S939" s="2455"/>
      <c r="T939" s="2455"/>
      <c r="U939" s="2455"/>
      <c r="V939" s="2455"/>
      <c r="W939" s="2455"/>
      <c r="X939" s="2455"/>
      <c r="Y939" s="2455"/>
      <c r="Z939" s="2455"/>
      <c r="AA939" s="2455"/>
    </row>
    <row r="940">
      <c r="A940" s="2455"/>
      <c r="B940" s="2455"/>
      <c r="C940" s="2455"/>
      <c r="D940" s="2455"/>
      <c r="E940" s="2455"/>
      <c r="F940" s="2455"/>
      <c r="G940" s="2455"/>
      <c r="H940" s="2455"/>
      <c r="I940" s="2455"/>
      <c r="J940" s="2455"/>
      <c r="K940" s="2455"/>
      <c r="L940" s="2455"/>
      <c r="M940" s="2455"/>
      <c r="N940" s="2455"/>
      <c r="O940" s="2455"/>
      <c r="P940" s="2455"/>
      <c r="Q940" s="2455"/>
      <c r="R940" s="2455"/>
      <c r="S940" s="2455"/>
      <c r="T940" s="2455"/>
      <c r="U940" s="2455"/>
      <c r="V940" s="2455"/>
      <c r="W940" s="2455"/>
      <c r="X940" s="2455"/>
      <c r="Y940" s="2455"/>
      <c r="Z940" s="2455"/>
      <c r="AA940" s="2455"/>
    </row>
    <row r="941">
      <c r="A941" s="2455"/>
      <c r="B941" s="2455"/>
      <c r="C941" s="2455"/>
      <c r="D941" s="2455"/>
      <c r="E941" s="2455"/>
      <c r="F941" s="2455"/>
      <c r="G941" s="2455"/>
      <c r="H941" s="2455"/>
      <c r="I941" s="2455"/>
      <c r="J941" s="2455"/>
      <c r="K941" s="2455"/>
      <c r="L941" s="2455"/>
      <c r="M941" s="2455"/>
      <c r="N941" s="2455"/>
      <c r="O941" s="2455"/>
      <c r="P941" s="2455"/>
      <c r="Q941" s="2455"/>
      <c r="R941" s="2455"/>
      <c r="S941" s="2455"/>
      <c r="T941" s="2455"/>
      <c r="U941" s="2455"/>
      <c r="V941" s="2455"/>
      <c r="W941" s="2455"/>
      <c r="X941" s="2455"/>
      <c r="Y941" s="2455"/>
      <c r="Z941" s="2455"/>
      <c r="AA941" s="2455"/>
    </row>
    <row r="942">
      <c r="A942" s="2455"/>
      <c r="B942" s="2455"/>
      <c r="C942" s="2455"/>
      <c r="D942" s="2455"/>
      <c r="E942" s="2455"/>
      <c r="F942" s="2455"/>
      <c r="G942" s="2455"/>
      <c r="H942" s="2455"/>
      <c r="I942" s="2455"/>
      <c r="J942" s="2455"/>
      <c r="K942" s="2455"/>
      <c r="L942" s="2455"/>
      <c r="M942" s="2455"/>
      <c r="N942" s="2455"/>
      <c r="O942" s="2455"/>
      <c r="P942" s="2455"/>
      <c r="Q942" s="2455"/>
      <c r="R942" s="2455"/>
      <c r="S942" s="2455"/>
      <c r="T942" s="2455"/>
      <c r="U942" s="2455"/>
      <c r="V942" s="2455"/>
      <c r="W942" s="2455"/>
      <c r="X942" s="2455"/>
      <c r="Y942" s="2455"/>
      <c r="Z942" s="2455"/>
      <c r="AA942" s="2455"/>
    </row>
    <row r="943">
      <c r="A943" s="2455"/>
      <c r="B943" s="2455"/>
      <c r="C943" s="2455"/>
      <c r="D943" s="2455"/>
      <c r="E943" s="2455"/>
      <c r="F943" s="2455"/>
      <c r="G943" s="2455"/>
      <c r="H943" s="2455"/>
      <c r="I943" s="2455"/>
      <c r="J943" s="2455"/>
      <c r="K943" s="2455"/>
      <c r="L943" s="2455"/>
      <c r="M943" s="2455"/>
      <c r="N943" s="2455"/>
      <c r="O943" s="2455"/>
      <c r="P943" s="2455"/>
      <c r="Q943" s="2455"/>
      <c r="R943" s="2455"/>
      <c r="S943" s="2455"/>
      <c r="T943" s="2455"/>
      <c r="U943" s="2455"/>
      <c r="V943" s="2455"/>
      <c r="W943" s="2455"/>
      <c r="X943" s="2455"/>
      <c r="Y943" s="2455"/>
      <c r="Z943" s="2455"/>
      <c r="AA943" s="2455"/>
    </row>
    <row r="944">
      <c r="A944" s="2455"/>
      <c r="B944" s="2455"/>
      <c r="C944" s="2455"/>
      <c r="D944" s="2455"/>
      <c r="E944" s="2455"/>
      <c r="F944" s="2455"/>
      <c r="G944" s="2455"/>
      <c r="H944" s="2455"/>
      <c r="I944" s="2455"/>
      <c r="J944" s="2455"/>
      <c r="K944" s="2455"/>
      <c r="L944" s="2455"/>
      <c r="M944" s="2455"/>
      <c r="N944" s="2455"/>
      <c r="O944" s="2455"/>
      <c r="P944" s="2455"/>
      <c r="Q944" s="2455"/>
      <c r="R944" s="2455"/>
      <c r="S944" s="2455"/>
      <c r="T944" s="2455"/>
      <c r="U944" s="2455"/>
      <c r="V944" s="2455"/>
      <c r="W944" s="2455"/>
      <c r="X944" s="2455"/>
      <c r="Y944" s="2455"/>
      <c r="Z944" s="2455"/>
      <c r="AA944" s="2455"/>
    </row>
    <row r="945">
      <c r="A945" s="2455"/>
      <c r="B945" s="2455"/>
      <c r="C945" s="2455"/>
      <c r="D945" s="2455"/>
      <c r="E945" s="2455"/>
      <c r="F945" s="2455"/>
      <c r="G945" s="2455"/>
      <c r="H945" s="2455"/>
      <c r="I945" s="2455"/>
      <c r="J945" s="2455"/>
      <c r="K945" s="2455"/>
      <c r="L945" s="2455"/>
      <c r="M945" s="2455"/>
      <c r="N945" s="2455"/>
      <c r="O945" s="2455"/>
      <c r="P945" s="2455"/>
      <c r="Q945" s="2455"/>
      <c r="R945" s="2455"/>
      <c r="S945" s="2455"/>
      <c r="T945" s="2455"/>
      <c r="U945" s="2455"/>
      <c r="V945" s="2455"/>
      <c r="W945" s="2455"/>
      <c r="X945" s="2455"/>
      <c r="Y945" s="2455"/>
      <c r="Z945" s="2455"/>
      <c r="AA945" s="2455"/>
    </row>
    <row r="946">
      <c r="A946" s="2455"/>
      <c r="B946" s="2455"/>
      <c r="C946" s="2455"/>
      <c r="D946" s="2455"/>
      <c r="E946" s="2455"/>
      <c r="F946" s="2455"/>
      <c r="G946" s="2455"/>
      <c r="H946" s="2455"/>
      <c r="I946" s="2455"/>
      <c r="J946" s="2455"/>
      <c r="K946" s="2455"/>
      <c r="L946" s="2455"/>
      <c r="M946" s="2455"/>
      <c r="N946" s="2455"/>
      <c r="O946" s="2455"/>
      <c r="P946" s="2455"/>
      <c r="Q946" s="2455"/>
      <c r="R946" s="2455"/>
      <c r="S946" s="2455"/>
      <c r="T946" s="2455"/>
      <c r="U946" s="2455"/>
      <c r="V946" s="2455"/>
      <c r="W946" s="2455"/>
      <c r="X946" s="2455"/>
      <c r="Y946" s="2455"/>
      <c r="Z946" s="2455"/>
      <c r="AA946" s="2455"/>
    </row>
    <row r="947">
      <c r="A947" s="2455"/>
      <c r="B947" s="2455"/>
      <c r="C947" s="2455"/>
      <c r="D947" s="2455"/>
      <c r="E947" s="2455"/>
      <c r="F947" s="2455"/>
      <c r="G947" s="2455"/>
      <c r="H947" s="2455"/>
      <c r="I947" s="2455"/>
      <c r="J947" s="2455"/>
      <c r="K947" s="2455"/>
      <c r="L947" s="2455"/>
      <c r="M947" s="2455"/>
      <c r="N947" s="2455"/>
      <c r="O947" s="2455"/>
      <c r="P947" s="2455"/>
      <c r="Q947" s="2455"/>
      <c r="R947" s="2455"/>
      <c r="S947" s="2455"/>
      <c r="T947" s="2455"/>
      <c r="U947" s="2455"/>
      <c r="V947" s="2455"/>
      <c r="W947" s="2455"/>
      <c r="X947" s="2455"/>
      <c r="Y947" s="2455"/>
      <c r="Z947" s="2455"/>
      <c r="AA947" s="2455"/>
    </row>
    <row r="948">
      <c r="A948" s="2455"/>
      <c r="B948" s="2455"/>
      <c r="C948" s="2455"/>
      <c r="D948" s="2455"/>
      <c r="E948" s="2455"/>
      <c r="F948" s="2455"/>
      <c r="G948" s="2455"/>
      <c r="H948" s="2455"/>
      <c r="I948" s="2455"/>
      <c r="J948" s="2455"/>
      <c r="K948" s="2455"/>
      <c r="L948" s="2455"/>
      <c r="M948" s="2455"/>
      <c r="N948" s="2455"/>
      <c r="O948" s="2455"/>
      <c r="P948" s="2455"/>
      <c r="Q948" s="2455"/>
      <c r="R948" s="2455"/>
      <c r="S948" s="2455"/>
      <c r="T948" s="2455"/>
      <c r="U948" s="2455"/>
      <c r="V948" s="2455"/>
      <c r="W948" s="2455"/>
      <c r="X948" s="2455"/>
      <c r="Y948" s="2455"/>
      <c r="Z948" s="2455"/>
      <c r="AA948" s="2455"/>
    </row>
    <row r="949">
      <c r="A949" s="2455"/>
      <c r="B949" s="2455"/>
      <c r="C949" s="2455"/>
      <c r="D949" s="2455"/>
      <c r="E949" s="2455"/>
      <c r="F949" s="2455"/>
      <c r="G949" s="2455"/>
      <c r="H949" s="2455"/>
      <c r="I949" s="2455"/>
      <c r="J949" s="2455"/>
      <c r="K949" s="2455"/>
      <c r="L949" s="2455"/>
      <c r="M949" s="2455"/>
      <c r="N949" s="2455"/>
      <c r="O949" s="2455"/>
      <c r="P949" s="2455"/>
      <c r="Q949" s="2455"/>
      <c r="R949" s="2455"/>
      <c r="S949" s="2455"/>
      <c r="T949" s="2455"/>
      <c r="U949" s="2455"/>
      <c r="V949" s="2455"/>
      <c r="W949" s="2455"/>
      <c r="X949" s="2455"/>
      <c r="Y949" s="2455"/>
      <c r="Z949" s="2455"/>
      <c r="AA949" s="2455"/>
    </row>
    <row r="950">
      <c r="A950" s="2455"/>
      <c r="B950" s="2455"/>
      <c r="C950" s="2455"/>
      <c r="D950" s="2455"/>
      <c r="E950" s="2455"/>
      <c r="F950" s="2455"/>
      <c r="G950" s="2455"/>
      <c r="H950" s="2455"/>
      <c r="I950" s="2455"/>
      <c r="J950" s="2455"/>
      <c r="K950" s="2455"/>
      <c r="L950" s="2455"/>
      <c r="M950" s="2455"/>
      <c r="N950" s="2455"/>
      <c r="O950" s="2455"/>
      <c r="P950" s="2455"/>
      <c r="Q950" s="2455"/>
      <c r="R950" s="2455"/>
      <c r="S950" s="2455"/>
      <c r="T950" s="2455"/>
      <c r="U950" s="2455"/>
      <c r="V950" s="2455"/>
      <c r="W950" s="2455"/>
      <c r="X950" s="2455"/>
      <c r="Y950" s="2455"/>
      <c r="Z950" s="2455"/>
      <c r="AA950" s="2455"/>
    </row>
    <row r="951">
      <c r="A951" s="2455"/>
      <c r="B951" s="2455"/>
      <c r="C951" s="2455"/>
      <c r="D951" s="2455"/>
      <c r="E951" s="2455"/>
      <c r="F951" s="2455"/>
      <c r="G951" s="2455"/>
      <c r="H951" s="2455"/>
      <c r="I951" s="2455"/>
      <c r="J951" s="2455"/>
      <c r="K951" s="2455"/>
      <c r="L951" s="2455"/>
      <c r="M951" s="2455"/>
      <c r="N951" s="2455"/>
      <c r="O951" s="2455"/>
      <c r="P951" s="2455"/>
      <c r="Q951" s="2455"/>
      <c r="R951" s="2455"/>
      <c r="S951" s="2455"/>
      <c r="T951" s="2455"/>
      <c r="U951" s="2455"/>
      <c r="V951" s="2455"/>
      <c r="W951" s="2455"/>
      <c r="X951" s="2455"/>
      <c r="Y951" s="2455"/>
      <c r="Z951" s="2455"/>
      <c r="AA951" s="2455"/>
    </row>
    <row r="952">
      <c r="A952" s="2455"/>
      <c r="B952" s="2455"/>
      <c r="C952" s="2455"/>
      <c r="D952" s="2455"/>
      <c r="E952" s="2455"/>
      <c r="F952" s="2455"/>
      <c r="G952" s="2455"/>
      <c r="H952" s="2455"/>
      <c r="I952" s="2455"/>
      <c r="J952" s="2455"/>
      <c r="K952" s="2455"/>
      <c r="L952" s="2455"/>
      <c r="M952" s="2455"/>
      <c r="N952" s="2455"/>
      <c r="O952" s="2455"/>
      <c r="P952" s="2455"/>
      <c r="Q952" s="2455"/>
      <c r="R952" s="2455"/>
      <c r="S952" s="2455"/>
      <c r="T952" s="2455"/>
      <c r="U952" s="2455"/>
      <c r="V952" s="2455"/>
      <c r="W952" s="2455"/>
      <c r="X952" s="2455"/>
      <c r="Y952" s="2455"/>
      <c r="Z952" s="2455"/>
      <c r="AA952" s="2455"/>
    </row>
    <row r="953">
      <c r="A953" s="2455"/>
      <c r="B953" s="2455"/>
      <c r="C953" s="2455"/>
      <c r="D953" s="2455"/>
      <c r="E953" s="2455"/>
      <c r="F953" s="2455"/>
      <c r="G953" s="2455"/>
      <c r="H953" s="2455"/>
      <c r="I953" s="2455"/>
      <c r="J953" s="2455"/>
      <c r="K953" s="2455"/>
      <c r="L953" s="2455"/>
      <c r="M953" s="2455"/>
      <c r="N953" s="2455"/>
      <c r="O953" s="2455"/>
      <c r="P953" s="2455"/>
      <c r="Q953" s="2455"/>
      <c r="R953" s="2455"/>
      <c r="S953" s="2455"/>
      <c r="T953" s="2455"/>
      <c r="U953" s="2455"/>
      <c r="V953" s="2455"/>
      <c r="W953" s="2455"/>
      <c r="X953" s="2455"/>
      <c r="Y953" s="2455"/>
      <c r="Z953" s="2455"/>
      <c r="AA953" s="2455"/>
    </row>
    <row r="954">
      <c r="A954" s="2455"/>
      <c r="B954" s="2455"/>
      <c r="C954" s="2455"/>
      <c r="D954" s="2455"/>
      <c r="E954" s="2455"/>
      <c r="F954" s="2455"/>
      <c r="G954" s="2455"/>
      <c r="H954" s="2455"/>
      <c r="I954" s="2455"/>
      <c r="J954" s="2455"/>
      <c r="K954" s="2455"/>
      <c r="L954" s="2455"/>
      <c r="M954" s="2455"/>
      <c r="N954" s="2455"/>
      <c r="O954" s="2455"/>
      <c r="P954" s="2455"/>
      <c r="Q954" s="2455"/>
      <c r="R954" s="2455"/>
      <c r="S954" s="2455"/>
      <c r="T954" s="2455"/>
      <c r="U954" s="2455"/>
      <c r="V954" s="2455"/>
      <c r="W954" s="2455"/>
      <c r="X954" s="2455"/>
      <c r="Y954" s="2455"/>
      <c r="Z954" s="2455"/>
      <c r="AA954" s="2455"/>
    </row>
    <row r="955">
      <c r="A955" s="2455"/>
      <c r="B955" s="2455"/>
      <c r="C955" s="2455"/>
      <c r="D955" s="2455"/>
      <c r="E955" s="2455"/>
      <c r="F955" s="2455"/>
      <c r="G955" s="2455"/>
      <c r="H955" s="2455"/>
      <c r="I955" s="2455"/>
      <c r="J955" s="2455"/>
      <c r="K955" s="2455"/>
      <c r="L955" s="2455"/>
      <c r="M955" s="2455"/>
      <c r="N955" s="2455"/>
      <c r="O955" s="2455"/>
      <c r="P955" s="2455"/>
      <c r="Q955" s="2455"/>
      <c r="R955" s="2455"/>
      <c r="S955" s="2455"/>
      <c r="T955" s="2455"/>
      <c r="U955" s="2455"/>
      <c r="V955" s="2455"/>
      <c r="W955" s="2455"/>
      <c r="X955" s="2455"/>
      <c r="Y955" s="2455"/>
      <c r="Z955" s="2455"/>
      <c r="AA955" s="2455"/>
    </row>
    <row r="956">
      <c r="A956" s="2455"/>
      <c r="B956" s="2455"/>
      <c r="C956" s="2455"/>
      <c r="D956" s="2455"/>
      <c r="E956" s="2455"/>
      <c r="F956" s="2455"/>
      <c r="G956" s="2455"/>
      <c r="H956" s="2455"/>
      <c r="I956" s="2455"/>
      <c r="J956" s="2455"/>
      <c r="K956" s="2455"/>
      <c r="L956" s="2455"/>
      <c r="M956" s="2455"/>
      <c r="N956" s="2455"/>
      <c r="O956" s="2455"/>
      <c r="P956" s="2455"/>
      <c r="Q956" s="2455"/>
      <c r="R956" s="2455"/>
      <c r="S956" s="2455"/>
      <c r="T956" s="2455"/>
      <c r="U956" s="2455"/>
      <c r="V956" s="2455"/>
      <c r="W956" s="2455"/>
      <c r="X956" s="2455"/>
      <c r="Y956" s="2455"/>
      <c r="Z956" s="2455"/>
      <c r="AA956" s="2455"/>
    </row>
    <row r="957">
      <c r="A957" s="2455"/>
      <c r="B957" s="2455"/>
      <c r="C957" s="2455"/>
      <c r="D957" s="2455"/>
      <c r="E957" s="2455"/>
      <c r="F957" s="2455"/>
      <c r="G957" s="2455"/>
      <c r="H957" s="2455"/>
      <c r="I957" s="2455"/>
      <c r="J957" s="2455"/>
      <c r="K957" s="2455"/>
      <c r="L957" s="2455"/>
      <c r="M957" s="2455"/>
      <c r="N957" s="2455"/>
      <c r="O957" s="2455"/>
      <c r="P957" s="2455"/>
      <c r="Q957" s="2455"/>
      <c r="R957" s="2455"/>
      <c r="S957" s="2455"/>
      <c r="T957" s="2455"/>
      <c r="U957" s="2455"/>
      <c r="V957" s="2455"/>
      <c r="W957" s="2455"/>
      <c r="X957" s="2455"/>
      <c r="Y957" s="2455"/>
      <c r="Z957" s="2455"/>
      <c r="AA957" s="2455"/>
    </row>
    <row r="958">
      <c r="A958" s="2455"/>
      <c r="B958" s="2455"/>
      <c r="C958" s="2455"/>
      <c r="D958" s="2455"/>
      <c r="E958" s="2455"/>
      <c r="F958" s="2455"/>
      <c r="G958" s="2455"/>
      <c r="H958" s="2455"/>
      <c r="I958" s="2455"/>
      <c r="J958" s="2455"/>
      <c r="K958" s="2455"/>
      <c r="L958" s="2455"/>
      <c r="M958" s="2455"/>
      <c r="N958" s="2455"/>
      <c r="O958" s="2455"/>
      <c r="P958" s="2455"/>
      <c r="Q958" s="2455"/>
      <c r="R958" s="2455"/>
      <c r="S958" s="2455"/>
      <c r="T958" s="2455"/>
      <c r="U958" s="2455"/>
      <c r="V958" s="2455"/>
      <c r="W958" s="2455"/>
      <c r="X958" s="2455"/>
      <c r="Y958" s="2455"/>
      <c r="Z958" s="2455"/>
      <c r="AA958" s="2455"/>
    </row>
    <row r="959">
      <c r="A959" s="2455"/>
      <c r="B959" s="2455"/>
      <c r="C959" s="2455"/>
      <c r="D959" s="2455"/>
      <c r="E959" s="2455"/>
      <c r="F959" s="2455"/>
      <c r="G959" s="2455"/>
      <c r="H959" s="2455"/>
      <c r="I959" s="2455"/>
      <c r="J959" s="2455"/>
      <c r="K959" s="2455"/>
      <c r="L959" s="2455"/>
      <c r="M959" s="2455"/>
      <c r="N959" s="2455"/>
      <c r="O959" s="2455"/>
      <c r="P959" s="2455"/>
      <c r="Q959" s="2455"/>
      <c r="R959" s="2455"/>
      <c r="S959" s="2455"/>
      <c r="T959" s="2455"/>
      <c r="U959" s="2455"/>
      <c r="V959" s="2455"/>
      <c r="W959" s="2455"/>
      <c r="X959" s="2455"/>
      <c r="Y959" s="2455"/>
      <c r="Z959" s="2455"/>
      <c r="AA959" s="2455"/>
    </row>
    <row r="960">
      <c r="A960" s="2455"/>
      <c r="B960" s="2455"/>
      <c r="C960" s="2455"/>
      <c r="D960" s="2455"/>
      <c r="E960" s="2455"/>
      <c r="F960" s="2455"/>
      <c r="G960" s="2455"/>
      <c r="H960" s="2455"/>
      <c r="I960" s="2455"/>
      <c r="J960" s="2455"/>
      <c r="K960" s="2455"/>
      <c r="L960" s="2455"/>
      <c r="M960" s="2455"/>
      <c r="N960" s="2455"/>
      <c r="O960" s="2455"/>
      <c r="P960" s="2455"/>
      <c r="Q960" s="2455"/>
      <c r="R960" s="2455"/>
      <c r="S960" s="2455"/>
      <c r="T960" s="2455"/>
      <c r="U960" s="2455"/>
      <c r="V960" s="2455"/>
      <c r="W960" s="2455"/>
      <c r="X960" s="2455"/>
      <c r="Y960" s="2455"/>
      <c r="Z960" s="2455"/>
      <c r="AA960" s="2455"/>
    </row>
    <row r="961">
      <c r="A961" s="2455"/>
      <c r="B961" s="2455"/>
      <c r="C961" s="2455"/>
      <c r="D961" s="2455"/>
      <c r="E961" s="2455"/>
      <c r="F961" s="2455"/>
      <c r="G961" s="2455"/>
      <c r="H961" s="2455"/>
      <c r="I961" s="2455"/>
      <c r="J961" s="2455"/>
      <c r="K961" s="2455"/>
      <c r="L961" s="2455"/>
      <c r="M961" s="2455"/>
      <c r="N961" s="2455"/>
      <c r="O961" s="2455"/>
      <c r="P961" s="2455"/>
      <c r="Q961" s="2455"/>
      <c r="R961" s="2455"/>
      <c r="S961" s="2455"/>
      <c r="T961" s="2455"/>
      <c r="U961" s="2455"/>
      <c r="V961" s="2455"/>
      <c r="W961" s="2455"/>
      <c r="X961" s="2455"/>
      <c r="Y961" s="2455"/>
      <c r="Z961" s="2455"/>
      <c r="AA961" s="2455"/>
    </row>
    <row r="962">
      <c r="A962" s="2455"/>
      <c r="B962" s="2455"/>
      <c r="C962" s="2455"/>
      <c r="D962" s="2455"/>
      <c r="E962" s="2455"/>
      <c r="F962" s="2455"/>
      <c r="G962" s="2455"/>
      <c r="H962" s="2455"/>
      <c r="I962" s="2455"/>
      <c r="J962" s="2455"/>
      <c r="K962" s="2455"/>
      <c r="L962" s="2455"/>
      <c r="M962" s="2455"/>
      <c r="N962" s="2455"/>
      <c r="O962" s="2455"/>
      <c r="P962" s="2455"/>
      <c r="Q962" s="2455"/>
      <c r="R962" s="2455"/>
      <c r="S962" s="2455"/>
      <c r="T962" s="2455"/>
      <c r="U962" s="2455"/>
      <c r="V962" s="2455"/>
      <c r="W962" s="2455"/>
      <c r="X962" s="2455"/>
      <c r="Y962" s="2455"/>
      <c r="Z962" s="2455"/>
      <c r="AA962" s="2455"/>
    </row>
    <row r="963">
      <c r="A963" s="2455"/>
      <c r="B963" s="2455"/>
      <c r="C963" s="2455"/>
      <c r="D963" s="2455"/>
      <c r="E963" s="2455"/>
      <c r="F963" s="2455"/>
      <c r="G963" s="2455"/>
      <c r="H963" s="2455"/>
      <c r="I963" s="2455"/>
      <c r="J963" s="2455"/>
      <c r="K963" s="2455"/>
      <c r="L963" s="2455"/>
      <c r="M963" s="2455"/>
      <c r="N963" s="2455"/>
      <c r="O963" s="2455"/>
      <c r="P963" s="2455"/>
      <c r="Q963" s="2455"/>
      <c r="R963" s="2455"/>
      <c r="S963" s="2455"/>
      <c r="T963" s="2455"/>
      <c r="U963" s="2455"/>
      <c r="V963" s="2455"/>
      <c r="W963" s="2455"/>
      <c r="X963" s="2455"/>
      <c r="Y963" s="2455"/>
      <c r="Z963" s="2455"/>
      <c r="AA963" s="2455"/>
    </row>
    <row r="964">
      <c r="A964" s="2455"/>
      <c r="B964" s="2455"/>
      <c r="C964" s="2455"/>
      <c r="D964" s="2455"/>
      <c r="E964" s="2455"/>
      <c r="F964" s="2455"/>
      <c r="G964" s="2455"/>
      <c r="H964" s="2455"/>
      <c r="I964" s="2455"/>
      <c r="J964" s="2455"/>
      <c r="K964" s="2455"/>
      <c r="L964" s="2455"/>
      <c r="M964" s="2455"/>
      <c r="N964" s="2455"/>
      <c r="O964" s="2455"/>
      <c r="P964" s="2455"/>
      <c r="Q964" s="2455"/>
      <c r="R964" s="2455"/>
      <c r="S964" s="2455"/>
      <c r="T964" s="2455"/>
      <c r="U964" s="2455"/>
      <c r="V964" s="2455"/>
      <c r="W964" s="2455"/>
      <c r="X964" s="2455"/>
      <c r="Y964" s="2455"/>
      <c r="Z964" s="2455"/>
      <c r="AA964" s="2455"/>
    </row>
    <row r="965">
      <c r="A965" s="2455"/>
      <c r="B965" s="2455"/>
      <c r="C965" s="2455"/>
      <c r="D965" s="2455"/>
      <c r="E965" s="2455"/>
      <c r="F965" s="2455"/>
      <c r="G965" s="2455"/>
      <c r="H965" s="2455"/>
      <c r="I965" s="2455"/>
      <c r="J965" s="2455"/>
      <c r="K965" s="2455"/>
      <c r="L965" s="2455"/>
      <c r="M965" s="2455"/>
      <c r="N965" s="2455"/>
      <c r="O965" s="2455"/>
      <c r="P965" s="2455"/>
      <c r="Q965" s="2455"/>
      <c r="R965" s="2455"/>
      <c r="S965" s="2455"/>
      <c r="T965" s="2455"/>
      <c r="U965" s="2455"/>
      <c r="V965" s="2455"/>
      <c r="W965" s="2455"/>
      <c r="X965" s="2455"/>
      <c r="Y965" s="2455"/>
      <c r="Z965" s="2455"/>
      <c r="AA965" s="2455"/>
    </row>
    <row r="966">
      <c r="A966" s="2455"/>
      <c r="B966" s="2455"/>
      <c r="C966" s="2455"/>
      <c r="D966" s="2455"/>
      <c r="E966" s="2455"/>
      <c r="F966" s="2455"/>
      <c r="G966" s="2455"/>
      <c r="H966" s="2455"/>
      <c r="I966" s="2455"/>
      <c r="J966" s="2455"/>
      <c r="K966" s="2455"/>
      <c r="L966" s="2455"/>
      <c r="M966" s="2455"/>
      <c r="N966" s="2455"/>
      <c r="O966" s="2455"/>
      <c r="P966" s="2455"/>
      <c r="Q966" s="2455"/>
      <c r="R966" s="2455"/>
      <c r="S966" s="2455"/>
      <c r="T966" s="2455"/>
      <c r="U966" s="2455"/>
      <c r="V966" s="2455"/>
      <c r="W966" s="2455"/>
      <c r="X966" s="2455"/>
      <c r="Y966" s="2455"/>
      <c r="Z966" s="2455"/>
      <c r="AA966" s="2455"/>
    </row>
    <row r="967">
      <c r="A967" s="2455"/>
      <c r="B967" s="2455"/>
      <c r="C967" s="2455"/>
      <c r="D967" s="2455"/>
      <c r="E967" s="2455"/>
      <c r="F967" s="2455"/>
      <c r="G967" s="2455"/>
      <c r="H967" s="2455"/>
      <c r="I967" s="2455"/>
      <c r="J967" s="2455"/>
      <c r="K967" s="2455"/>
      <c r="L967" s="2455"/>
      <c r="M967" s="2455"/>
      <c r="N967" s="2455"/>
      <c r="O967" s="2455"/>
      <c r="P967" s="2455"/>
      <c r="Q967" s="2455"/>
      <c r="R967" s="2455"/>
      <c r="S967" s="2455"/>
      <c r="T967" s="2455"/>
      <c r="U967" s="2455"/>
      <c r="V967" s="2455"/>
      <c r="W967" s="2455"/>
      <c r="X967" s="2455"/>
      <c r="Y967" s="2455"/>
      <c r="Z967" s="2455"/>
      <c r="AA967" s="2455"/>
    </row>
    <row r="968">
      <c r="A968" s="2455"/>
      <c r="B968" s="2455"/>
      <c r="C968" s="2455"/>
      <c r="D968" s="2455"/>
      <c r="E968" s="2455"/>
      <c r="F968" s="2455"/>
      <c r="G968" s="2455"/>
      <c r="H968" s="2455"/>
      <c r="I968" s="2455"/>
      <c r="J968" s="2455"/>
      <c r="K968" s="2455"/>
      <c r="L968" s="2455"/>
      <c r="M968" s="2455"/>
      <c r="N968" s="2455"/>
      <c r="O968" s="2455"/>
      <c r="P968" s="2455"/>
      <c r="Q968" s="2455"/>
      <c r="R968" s="2455"/>
      <c r="S968" s="2455"/>
      <c r="T968" s="2455"/>
      <c r="U968" s="2455"/>
      <c r="V968" s="2455"/>
      <c r="W968" s="2455"/>
      <c r="X968" s="2455"/>
      <c r="Y968" s="2455"/>
      <c r="Z968" s="2455"/>
      <c r="AA968" s="2455"/>
    </row>
    <row r="969">
      <c r="A969" s="2455"/>
      <c r="B969" s="2455"/>
      <c r="C969" s="2455"/>
      <c r="D969" s="2455"/>
      <c r="E969" s="2455"/>
      <c r="F969" s="2455"/>
      <c r="G969" s="2455"/>
      <c r="H969" s="2455"/>
      <c r="I969" s="2455"/>
      <c r="J969" s="2455"/>
      <c r="K969" s="2455"/>
      <c r="L969" s="2455"/>
      <c r="M969" s="2455"/>
      <c r="N969" s="2455"/>
      <c r="O969" s="2455"/>
      <c r="P969" s="2455"/>
      <c r="Q969" s="2455"/>
      <c r="R969" s="2455"/>
      <c r="S969" s="2455"/>
      <c r="T969" s="2455"/>
      <c r="U969" s="2455"/>
      <c r="V969" s="2455"/>
      <c r="W969" s="2455"/>
      <c r="X969" s="2455"/>
      <c r="Y969" s="2455"/>
      <c r="Z969" s="2455"/>
      <c r="AA969" s="2455"/>
    </row>
    <row r="970">
      <c r="A970" s="2455"/>
      <c r="B970" s="2455"/>
      <c r="C970" s="2455"/>
      <c r="D970" s="2455"/>
      <c r="E970" s="2455"/>
      <c r="F970" s="2455"/>
      <c r="G970" s="2455"/>
      <c r="H970" s="2455"/>
      <c r="I970" s="2455"/>
      <c r="J970" s="2455"/>
      <c r="K970" s="2455"/>
      <c r="L970" s="2455"/>
      <c r="M970" s="2455"/>
      <c r="N970" s="2455"/>
      <c r="O970" s="2455"/>
      <c r="P970" s="2455"/>
      <c r="Q970" s="2455"/>
      <c r="R970" s="2455"/>
      <c r="S970" s="2455"/>
      <c r="T970" s="2455"/>
      <c r="U970" s="2455"/>
      <c r="V970" s="2455"/>
      <c r="W970" s="2455"/>
      <c r="X970" s="2455"/>
      <c r="Y970" s="2455"/>
      <c r="Z970" s="2455"/>
      <c r="AA970" s="2455"/>
    </row>
    <row r="971">
      <c r="A971" s="2455"/>
      <c r="B971" s="2455"/>
      <c r="C971" s="2455"/>
      <c r="D971" s="2455"/>
      <c r="E971" s="2455"/>
      <c r="F971" s="2455"/>
      <c r="G971" s="2455"/>
      <c r="H971" s="2455"/>
      <c r="I971" s="2455"/>
      <c r="J971" s="2455"/>
      <c r="K971" s="2455"/>
      <c r="L971" s="2455"/>
      <c r="M971" s="2455"/>
      <c r="N971" s="2455"/>
      <c r="O971" s="2455"/>
      <c r="P971" s="2455"/>
      <c r="Q971" s="2455"/>
      <c r="R971" s="2455"/>
      <c r="S971" s="2455"/>
      <c r="T971" s="2455"/>
      <c r="U971" s="2455"/>
      <c r="V971" s="2455"/>
      <c r="W971" s="2455"/>
      <c r="X971" s="2455"/>
      <c r="Y971" s="2455"/>
      <c r="Z971" s="2455"/>
      <c r="AA971" s="2455"/>
    </row>
    <row r="972">
      <c r="A972" s="2455"/>
      <c r="B972" s="2455"/>
      <c r="C972" s="2455"/>
      <c r="D972" s="2455"/>
      <c r="E972" s="2455"/>
      <c r="F972" s="2455"/>
      <c r="G972" s="2455"/>
      <c r="H972" s="2455"/>
      <c r="I972" s="2455"/>
      <c r="J972" s="2455"/>
      <c r="K972" s="2455"/>
      <c r="L972" s="2455"/>
      <c r="M972" s="2455"/>
      <c r="N972" s="2455"/>
      <c r="O972" s="2455"/>
      <c r="P972" s="2455"/>
      <c r="Q972" s="2455"/>
      <c r="R972" s="2455"/>
      <c r="S972" s="2455"/>
      <c r="T972" s="2455"/>
      <c r="U972" s="2455"/>
      <c r="V972" s="2455"/>
      <c r="W972" s="2455"/>
      <c r="X972" s="2455"/>
      <c r="Y972" s="2455"/>
      <c r="Z972" s="2455"/>
      <c r="AA972" s="2455"/>
    </row>
    <row r="973">
      <c r="A973" s="2455"/>
      <c r="B973" s="2455"/>
      <c r="C973" s="2455"/>
      <c r="D973" s="2455"/>
      <c r="E973" s="2455"/>
      <c r="F973" s="2455"/>
      <c r="G973" s="2455"/>
      <c r="H973" s="2455"/>
      <c r="I973" s="2455"/>
      <c r="J973" s="2455"/>
      <c r="K973" s="2455"/>
      <c r="L973" s="2455"/>
      <c r="M973" s="2455"/>
      <c r="N973" s="2455"/>
      <c r="O973" s="2455"/>
      <c r="P973" s="2455"/>
      <c r="Q973" s="2455"/>
      <c r="R973" s="2455"/>
      <c r="S973" s="2455"/>
      <c r="T973" s="2455"/>
      <c r="U973" s="2455"/>
      <c r="V973" s="2455"/>
      <c r="W973" s="2455"/>
      <c r="X973" s="2455"/>
      <c r="Y973" s="2455"/>
      <c r="Z973" s="2455"/>
      <c r="AA973" s="2455"/>
    </row>
    <row r="974">
      <c r="A974" s="2455"/>
      <c r="B974" s="2455"/>
      <c r="C974" s="2455"/>
      <c r="D974" s="2455"/>
      <c r="E974" s="2455"/>
      <c r="F974" s="2455"/>
      <c r="G974" s="2455"/>
      <c r="H974" s="2455"/>
      <c r="I974" s="2455"/>
      <c r="J974" s="2455"/>
      <c r="K974" s="2455"/>
      <c r="L974" s="2455"/>
      <c r="M974" s="2455"/>
      <c r="N974" s="2455"/>
      <c r="O974" s="2455"/>
      <c r="P974" s="2455"/>
      <c r="Q974" s="2455"/>
      <c r="R974" s="2455"/>
      <c r="S974" s="2455"/>
      <c r="T974" s="2455"/>
      <c r="U974" s="2455"/>
      <c r="V974" s="2455"/>
      <c r="W974" s="2455"/>
      <c r="X974" s="2455"/>
      <c r="Y974" s="2455"/>
      <c r="Z974" s="2455"/>
      <c r="AA974" s="2455"/>
    </row>
    <row r="975">
      <c r="A975" s="2455"/>
      <c r="B975" s="2455"/>
      <c r="C975" s="2455"/>
      <c r="D975" s="2455"/>
      <c r="E975" s="2455"/>
      <c r="F975" s="2455"/>
      <c r="G975" s="2455"/>
      <c r="H975" s="2455"/>
      <c r="I975" s="2455"/>
      <c r="J975" s="2455"/>
      <c r="K975" s="2455"/>
      <c r="L975" s="2455"/>
      <c r="M975" s="2455"/>
      <c r="N975" s="2455"/>
      <c r="O975" s="2455"/>
      <c r="P975" s="2455"/>
      <c r="Q975" s="2455"/>
      <c r="R975" s="2455"/>
      <c r="S975" s="2455"/>
      <c r="T975" s="2455"/>
      <c r="U975" s="2455"/>
      <c r="V975" s="2455"/>
      <c r="W975" s="2455"/>
      <c r="X975" s="2455"/>
      <c r="Y975" s="2455"/>
      <c r="Z975" s="2455"/>
      <c r="AA975" s="2455"/>
    </row>
    <row r="976">
      <c r="A976" s="2455"/>
      <c r="B976" s="2455"/>
      <c r="C976" s="2455"/>
      <c r="D976" s="2455"/>
      <c r="E976" s="2455"/>
      <c r="F976" s="2455"/>
      <c r="G976" s="2455"/>
      <c r="H976" s="2455"/>
      <c r="I976" s="2455"/>
      <c r="J976" s="2455"/>
      <c r="K976" s="2455"/>
      <c r="L976" s="2455"/>
      <c r="M976" s="2455"/>
      <c r="N976" s="2455"/>
      <c r="O976" s="2455"/>
      <c r="P976" s="2455"/>
      <c r="Q976" s="2455"/>
      <c r="R976" s="2455"/>
      <c r="S976" s="2455"/>
      <c r="T976" s="2455"/>
      <c r="U976" s="2455"/>
      <c r="V976" s="2455"/>
      <c r="W976" s="2455"/>
      <c r="X976" s="2455"/>
      <c r="Y976" s="2455"/>
      <c r="Z976" s="2455"/>
      <c r="AA976" s="2455"/>
    </row>
    <row r="977">
      <c r="A977" s="2455"/>
      <c r="B977" s="2455"/>
      <c r="C977" s="2455"/>
      <c r="D977" s="2455"/>
      <c r="E977" s="2455"/>
      <c r="F977" s="2455"/>
      <c r="G977" s="2455"/>
      <c r="H977" s="2455"/>
      <c r="I977" s="2455"/>
      <c r="J977" s="2455"/>
      <c r="K977" s="2455"/>
      <c r="L977" s="2455"/>
      <c r="M977" s="2455"/>
      <c r="N977" s="2455"/>
      <c r="O977" s="2455"/>
      <c r="P977" s="2455"/>
      <c r="Q977" s="2455"/>
      <c r="R977" s="2455"/>
      <c r="S977" s="2455"/>
      <c r="T977" s="2455"/>
      <c r="U977" s="2455"/>
      <c r="V977" s="2455"/>
      <c r="W977" s="2455"/>
      <c r="X977" s="2455"/>
      <c r="Y977" s="2455"/>
      <c r="Z977" s="2455"/>
      <c r="AA977" s="2455"/>
    </row>
    <row r="978">
      <c r="A978" s="2455"/>
      <c r="B978" s="2455"/>
      <c r="C978" s="2455"/>
      <c r="D978" s="2455"/>
      <c r="E978" s="2455"/>
      <c r="F978" s="2455"/>
      <c r="G978" s="2455"/>
      <c r="H978" s="2455"/>
      <c r="I978" s="2455"/>
      <c r="J978" s="2455"/>
      <c r="K978" s="2455"/>
      <c r="L978" s="2455"/>
      <c r="M978" s="2455"/>
      <c r="N978" s="2455"/>
      <c r="O978" s="2455"/>
      <c r="P978" s="2455"/>
      <c r="Q978" s="2455"/>
      <c r="R978" s="2455"/>
      <c r="S978" s="2455"/>
      <c r="T978" s="2455"/>
      <c r="U978" s="2455"/>
      <c r="V978" s="2455"/>
      <c r="W978" s="2455"/>
      <c r="X978" s="2455"/>
      <c r="Y978" s="2455"/>
      <c r="Z978" s="2455"/>
      <c r="AA978" s="2455"/>
    </row>
    <row r="979">
      <c r="A979" s="2455"/>
      <c r="B979" s="2455"/>
      <c r="C979" s="2455"/>
      <c r="D979" s="2455"/>
      <c r="E979" s="2455"/>
      <c r="F979" s="2455"/>
      <c r="G979" s="2455"/>
      <c r="H979" s="2455"/>
      <c r="I979" s="2455"/>
      <c r="J979" s="2455"/>
      <c r="K979" s="2455"/>
      <c r="L979" s="2455"/>
      <c r="M979" s="2455"/>
      <c r="N979" s="2455"/>
      <c r="O979" s="2455"/>
      <c r="P979" s="2455"/>
      <c r="Q979" s="2455"/>
      <c r="R979" s="2455"/>
      <c r="S979" s="2455"/>
      <c r="T979" s="2455"/>
      <c r="U979" s="2455"/>
      <c r="V979" s="2455"/>
      <c r="W979" s="2455"/>
      <c r="X979" s="2455"/>
      <c r="Y979" s="2455"/>
      <c r="Z979" s="2455"/>
      <c r="AA979" s="2455"/>
    </row>
    <row r="980">
      <c r="A980" s="2455"/>
      <c r="B980" s="2455"/>
      <c r="C980" s="2455"/>
      <c r="D980" s="2455"/>
      <c r="E980" s="2455"/>
      <c r="F980" s="2455"/>
      <c r="G980" s="2455"/>
      <c r="H980" s="2455"/>
      <c r="I980" s="2455"/>
      <c r="J980" s="2455"/>
      <c r="K980" s="2455"/>
      <c r="L980" s="2455"/>
      <c r="M980" s="2455"/>
      <c r="N980" s="2455"/>
      <c r="O980" s="2455"/>
      <c r="P980" s="2455"/>
      <c r="Q980" s="2455"/>
      <c r="R980" s="2455"/>
      <c r="S980" s="2455"/>
      <c r="T980" s="2455"/>
      <c r="U980" s="2455"/>
      <c r="V980" s="2455"/>
      <c r="W980" s="2455"/>
      <c r="X980" s="2455"/>
      <c r="Y980" s="2455"/>
      <c r="Z980" s="2455"/>
      <c r="AA980" s="2455"/>
    </row>
    <row r="981">
      <c r="A981" s="2455"/>
      <c r="B981" s="2455"/>
      <c r="C981" s="2455"/>
      <c r="D981" s="2455"/>
      <c r="E981" s="2455"/>
      <c r="F981" s="2455"/>
      <c r="G981" s="2455"/>
      <c r="H981" s="2455"/>
      <c r="I981" s="2455"/>
      <c r="J981" s="2455"/>
      <c r="K981" s="2455"/>
      <c r="L981" s="2455"/>
      <c r="M981" s="2455"/>
      <c r="N981" s="2455"/>
      <c r="O981" s="2455"/>
      <c r="P981" s="2455"/>
      <c r="Q981" s="2455"/>
      <c r="R981" s="2455"/>
      <c r="S981" s="2455"/>
      <c r="T981" s="2455"/>
      <c r="U981" s="2455"/>
      <c r="V981" s="2455"/>
      <c r="W981" s="2455"/>
      <c r="X981" s="2455"/>
      <c r="Y981" s="2455"/>
      <c r="Z981" s="2455"/>
      <c r="AA981" s="2455"/>
    </row>
    <row r="982">
      <c r="A982" s="2455"/>
      <c r="B982" s="2455"/>
      <c r="C982" s="2455"/>
      <c r="D982" s="2455"/>
      <c r="E982" s="2455"/>
      <c r="F982" s="2455"/>
      <c r="G982" s="2455"/>
      <c r="H982" s="2455"/>
      <c r="I982" s="2455"/>
      <c r="J982" s="2455"/>
      <c r="K982" s="2455"/>
      <c r="L982" s="2455"/>
      <c r="M982" s="2455"/>
      <c r="N982" s="2455"/>
      <c r="O982" s="2455"/>
      <c r="P982" s="2455"/>
      <c r="Q982" s="2455"/>
      <c r="R982" s="2455"/>
      <c r="S982" s="2455"/>
      <c r="T982" s="2455"/>
      <c r="U982" s="2455"/>
      <c r="V982" s="2455"/>
      <c r="W982" s="2455"/>
      <c r="X982" s="2455"/>
      <c r="Y982" s="2455"/>
      <c r="Z982" s="2455"/>
      <c r="AA982" s="2455"/>
    </row>
    <row r="983">
      <c r="A983" s="2455"/>
      <c r="B983" s="2455"/>
      <c r="C983" s="2455"/>
      <c r="D983" s="2455"/>
      <c r="E983" s="2455"/>
      <c r="F983" s="2455"/>
      <c r="G983" s="2455"/>
      <c r="H983" s="2455"/>
      <c r="I983" s="2455"/>
      <c r="J983" s="2455"/>
      <c r="K983" s="2455"/>
      <c r="L983" s="2455"/>
      <c r="M983" s="2455"/>
      <c r="N983" s="2455"/>
      <c r="O983" s="2455"/>
      <c r="P983" s="2455"/>
      <c r="Q983" s="2455"/>
      <c r="R983" s="2455"/>
      <c r="S983" s="2455"/>
      <c r="T983" s="2455"/>
      <c r="U983" s="2455"/>
      <c r="V983" s="2455"/>
      <c r="W983" s="2455"/>
      <c r="X983" s="2455"/>
      <c r="Y983" s="2455"/>
      <c r="Z983" s="2455"/>
      <c r="AA983" s="2455"/>
    </row>
    <row r="984">
      <c r="A984" s="2455"/>
      <c r="B984" s="2455"/>
      <c r="C984" s="2455"/>
      <c r="D984" s="2455"/>
      <c r="E984" s="2455"/>
      <c r="F984" s="2455"/>
      <c r="G984" s="2455"/>
      <c r="H984" s="2455"/>
      <c r="I984" s="2455"/>
      <c r="J984" s="2455"/>
      <c r="K984" s="2455"/>
      <c r="L984" s="2455"/>
      <c r="M984" s="2455"/>
      <c r="N984" s="2455"/>
      <c r="O984" s="2455"/>
      <c r="P984" s="2455"/>
      <c r="Q984" s="2455"/>
      <c r="R984" s="2455"/>
      <c r="S984" s="2455"/>
      <c r="T984" s="2455"/>
      <c r="U984" s="2455"/>
      <c r="V984" s="2455"/>
      <c r="W984" s="2455"/>
      <c r="X984" s="2455"/>
      <c r="Y984" s="2455"/>
      <c r="Z984" s="2455"/>
      <c r="AA984" s="2455"/>
    </row>
    <row r="985">
      <c r="A985" s="2455"/>
      <c r="B985" s="2455"/>
      <c r="C985" s="2455"/>
      <c r="D985" s="2455"/>
      <c r="E985" s="2455"/>
      <c r="F985" s="2455"/>
      <c r="G985" s="2455"/>
      <c r="H985" s="2455"/>
      <c r="I985" s="2455"/>
      <c r="J985" s="2455"/>
      <c r="K985" s="2455"/>
      <c r="L985" s="2455"/>
      <c r="M985" s="2455"/>
      <c r="N985" s="2455"/>
      <c r="O985" s="2455"/>
      <c r="P985" s="2455"/>
      <c r="Q985" s="2455"/>
      <c r="R985" s="2455"/>
      <c r="S985" s="2455"/>
      <c r="T985" s="2455"/>
      <c r="U985" s="2455"/>
      <c r="V985" s="2455"/>
      <c r="W985" s="2455"/>
      <c r="X985" s="2455"/>
      <c r="Y985" s="2455"/>
      <c r="Z985" s="2455"/>
      <c r="AA985" s="2455"/>
    </row>
    <row r="986">
      <c r="A986" s="2455"/>
      <c r="B986" s="2455"/>
      <c r="C986" s="2455"/>
      <c r="D986" s="2455"/>
      <c r="E986" s="2455"/>
      <c r="F986" s="2455"/>
      <c r="G986" s="2455"/>
      <c r="H986" s="2455"/>
      <c r="I986" s="2455"/>
      <c r="J986" s="2455"/>
      <c r="K986" s="2455"/>
      <c r="L986" s="2455"/>
      <c r="M986" s="2455"/>
      <c r="N986" s="2455"/>
      <c r="O986" s="2455"/>
      <c r="P986" s="2455"/>
      <c r="Q986" s="2455"/>
      <c r="R986" s="2455"/>
      <c r="S986" s="2455"/>
      <c r="T986" s="2455"/>
      <c r="U986" s="2455"/>
      <c r="V986" s="2455"/>
      <c r="W986" s="2455"/>
      <c r="X986" s="2455"/>
      <c r="Y986" s="2455"/>
      <c r="Z986" s="2455"/>
      <c r="AA986" s="2455"/>
    </row>
    <row r="987">
      <c r="A987" s="2455"/>
      <c r="B987" s="2455"/>
      <c r="C987" s="2455"/>
      <c r="D987" s="2455"/>
      <c r="E987" s="2455"/>
      <c r="F987" s="2455"/>
      <c r="G987" s="2455"/>
      <c r="H987" s="2455"/>
      <c r="I987" s="2455"/>
      <c r="J987" s="2455"/>
      <c r="K987" s="2455"/>
      <c r="L987" s="2455"/>
      <c r="M987" s="2455"/>
      <c r="N987" s="2455"/>
      <c r="O987" s="2455"/>
      <c r="P987" s="2455"/>
      <c r="Q987" s="2455"/>
      <c r="R987" s="2455"/>
      <c r="S987" s="2455"/>
      <c r="T987" s="2455"/>
      <c r="U987" s="2455"/>
      <c r="V987" s="2455"/>
      <c r="W987" s="2455"/>
      <c r="X987" s="2455"/>
      <c r="Y987" s="2455"/>
      <c r="Z987" s="2455"/>
      <c r="AA987" s="2455"/>
    </row>
    <row r="988">
      <c r="A988" s="2455"/>
      <c r="B988" s="2455"/>
      <c r="C988" s="2455"/>
      <c r="D988" s="2455"/>
      <c r="E988" s="2455"/>
      <c r="F988" s="2455"/>
      <c r="G988" s="2455"/>
      <c r="H988" s="2455"/>
      <c r="I988" s="2455"/>
      <c r="J988" s="2455"/>
      <c r="K988" s="2455"/>
      <c r="L988" s="2455"/>
      <c r="M988" s="2455"/>
      <c r="N988" s="2455"/>
      <c r="O988" s="2455"/>
      <c r="P988" s="2455"/>
      <c r="Q988" s="2455"/>
      <c r="R988" s="2455"/>
      <c r="S988" s="2455"/>
      <c r="T988" s="2455"/>
      <c r="U988" s="2455"/>
      <c r="V988" s="2455"/>
      <c r="W988" s="2455"/>
      <c r="X988" s="2455"/>
      <c r="Y988" s="2455"/>
      <c r="Z988" s="2455"/>
      <c r="AA988" s="2455"/>
    </row>
    <row r="989">
      <c r="A989" s="2455"/>
      <c r="B989" s="2455"/>
      <c r="C989" s="2455"/>
      <c r="D989" s="2455"/>
      <c r="E989" s="2455"/>
      <c r="F989" s="2455"/>
      <c r="G989" s="2455"/>
      <c r="H989" s="2455"/>
      <c r="I989" s="2455"/>
      <c r="J989" s="2455"/>
      <c r="K989" s="2455"/>
      <c r="L989" s="2455"/>
      <c r="M989" s="2455"/>
      <c r="N989" s="2455"/>
      <c r="O989" s="2455"/>
      <c r="P989" s="2455"/>
      <c r="Q989" s="2455"/>
      <c r="R989" s="2455"/>
      <c r="S989" s="2455"/>
      <c r="T989" s="2455"/>
      <c r="U989" s="2455"/>
      <c r="V989" s="2455"/>
      <c r="W989" s="2455"/>
      <c r="X989" s="2455"/>
      <c r="Y989" s="2455"/>
      <c r="Z989" s="2455"/>
      <c r="AA989" s="2455"/>
    </row>
    <row r="990">
      <c r="A990" s="2455"/>
      <c r="B990" s="2455"/>
      <c r="C990" s="2455"/>
      <c r="D990" s="2455"/>
      <c r="E990" s="2455"/>
      <c r="F990" s="2455"/>
      <c r="G990" s="2455"/>
      <c r="H990" s="2455"/>
      <c r="I990" s="2455"/>
      <c r="J990" s="2455"/>
      <c r="K990" s="2455"/>
      <c r="L990" s="2455"/>
      <c r="M990" s="2455"/>
      <c r="N990" s="2455"/>
      <c r="O990" s="2455"/>
      <c r="P990" s="2455"/>
      <c r="Q990" s="2455"/>
      <c r="R990" s="2455"/>
      <c r="S990" s="2455"/>
      <c r="T990" s="2455"/>
      <c r="U990" s="2455"/>
      <c r="V990" s="2455"/>
      <c r="W990" s="2455"/>
      <c r="X990" s="2455"/>
      <c r="Y990" s="2455"/>
      <c r="Z990" s="2455"/>
      <c r="AA990" s="2455"/>
    </row>
    <row r="991">
      <c r="A991" s="2455"/>
      <c r="B991" s="2455"/>
      <c r="C991" s="2455"/>
      <c r="D991" s="2455"/>
      <c r="E991" s="2455"/>
      <c r="F991" s="2455"/>
      <c r="G991" s="2455"/>
      <c r="H991" s="2455"/>
      <c r="I991" s="2455"/>
      <c r="J991" s="2455"/>
      <c r="K991" s="2455"/>
      <c r="L991" s="2455"/>
      <c r="M991" s="2455"/>
      <c r="N991" s="2455"/>
      <c r="O991" s="2455"/>
      <c r="P991" s="2455"/>
      <c r="Q991" s="2455"/>
      <c r="R991" s="2455"/>
      <c r="S991" s="2455"/>
      <c r="T991" s="2455"/>
      <c r="U991" s="2455"/>
      <c r="V991" s="2455"/>
      <c r="W991" s="2455"/>
      <c r="X991" s="2455"/>
      <c r="Y991" s="2455"/>
      <c r="Z991" s="2455"/>
      <c r="AA991" s="2455"/>
    </row>
    <row r="992">
      <c r="A992" s="2455"/>
      <c r="B992" s="2455"/>
      <c r="C992" s="2455"/>
      <c r="D992" s="2455"/>
      <c r="E992" s="2455"/>
      <c r="F992" s="2455"/>
      <c r="G992" s="2455"/>
      <c r="H992" s="2455"/>
      <c r="I992" s="2455"/>
      <c r="J992" s="2455"/>
      <c r="K992" s="2455"/>
      <c r="L992" s="2455"/>
      <c r="M992" s="2455"/>
      <c r="N992" s="2455"/>
      <c r="O992" s="2455"/>
      <c r="P992" s="2455"/>
      <c r="Q992" s="2455"/>
      <c r="R992" s="2455"/>
      <c r="S992" s="2455"/>
      <c r="T992" s="2455"/>
      <c r="U992" s="2455"/>
      <c r="V992" s="2455"/>
      <c r="W992" s="2455"/>
      <c r="X992" s="2455"/>
      <c r="Y992" s="2455"/>
      <c r="Z992" s="2455"/>
      <c r="AA992" s="2455"/>
    </row>
    <row r="993">
      <c r="A993" s="2455"/>
      <c r="B993" s="2455"/>
      <c r="C993" s="2455"/>
      <c r="D993" s="2455"/>
      <c r="E993" s="2455"/>
      <c r="F993" s="2455"/>
      <c r="G993" s="2455"/>
      <c r="H993" s="2455"/>
      <c r="I993" s="2455"/>
      <c r="J993" s="2455"/>
      <c r="K993" s="2455"/>
      <c r="L993" s="2455"/>
      <c r="M993" s="2455"/>
      <c r="N993" s="2455"/>
      <c r="O993" s="2455"/>
      <c r="P993" s="2455"/>
      <c r="Q993" s="2455"/>
      <c r="R993" s="2455"/>
      <c r="S993" s="2455"/>
      <c r="T993" s="2455"/>
      <c r="U993" s="2455"/>
      <c r="V993" s="2455"/>
      <c r="W993" s="2455"/>
      <c r="X993" s="2455"/>
      <c r="Y993" s="2455"/>
      <c r="Z993" s="2455"/>
      <c r="AA993" s="2455"/>
    </row>
    <row r="994">
      <c r="A994" s="2455"/>
      <c r="B994" s="2455"/>
      <c r="C994" s="2455"/>
      <c r="D994" s="2455"/>
      <c r="E994" s="2455"/>
      <c r="F994" s="2455"/>
      <c r="G994" s="2455"/>
      <c r="H994" s="2455"/>
      <c r="I994" s="2455"/>
      <c r="J994" s="2455"/>
      <c r="K994" s="2455"/>
      <c r="L994" s="2455"/>
      <c r="M994" s="2455"/>
      <c r="N994" s="2455"/>
      <c r="O994" s="2455"/>
      <c r="P994" s="2455"/>
      <c r="Q994" s="2455"/>
      <c r="R994" s="2455"/>
      <c r="S994" s="2455"/>
      <c r="T994" s="2455"/>
      <c r="U994" s="2455"/>
      <c r="V994" s="2455"/>
      <c r="W994" s="2455"/>
      <c r="X994" s="2455"/>
      <c r="Y994" s="2455"/>
      <c r="Z994" s="2455"/>
      <c r="AA994" s="2455"/>
    </row>
    <row r="995">
      <c r="A995" s="2455"/>
      <c r="B995" s="2455"/>
      <c r="C995" s="2455"/>
      <c r="D995" s="2455"/>
      <c r="E995" s="2455"/>
      <c r="F995" s="2455"/>
      <c r="G995" s="2455"/>
      <c r="H995" s="2455"/>
      <c r="I995" s="2455"/>
      <c r="J995" s="2455"/>
      <c r="K995" s="2455"/>
      <c r="L995" s="2455"/>
      <c r="M995" s="2455"/>
      <c r="N995" s="2455"/>
      <c r="O995" s="2455"/>
      <c r="P995" s="2455"/>
      <c r="Q995" s="2455"/>
      <c r="R995" s="2455"/>
      <c r="S995" s="2455"/>
      <c r="T995" s="2455"/>
      <c r="U995" s="2455"/>
      <c r="V995" s="2455"/>
      <c r="W995" s="2455"/>
      <c r="X995" s="2455"/>
      <c r="Y995" s="2455"/>
      <c r="Z995" s="2455"/>
      <c r="AA995" s="2455"/>
    </row>
    <row r="996">
      <c r="A996" s="2455"/>
      <c r="B996" s="2455"/>
      <c r="C996" s="2455"/>
      <c r="D996" s="2455"/>
      <c r="E996" s="2455"/>
      <c r="F996" s="2455"/>
      <c r="G996" s="2455"/>
      <c r="H996" s="2455"/>
      <c r="I996" s="2455"/>
      <c r="J996" s="2455"/>
      <c r="K996" s="2455"/>
      <c r="L996" s="2455"/>
      <c r="M996" s="2455"/>
      <c r="N996" s="2455"/>
      <c r="O996" s="2455"/>
      <c r="P996" s="2455"/>
      <c r="Q996" s="2455"/>
      <c r="R996" s="2455"/>
      <c r="S996" s="2455"/>
      <c r="T996" s="2455"/>
      <c r="U996" s="2455"/>
      <c r="V996" s="2455"/>
      <c r="W996" s="2455"/>
      <c r="X996" s="2455"/>
      <c r="Y996" s="2455"/>
      <c r="Z996" s="2455"/>
      <c r="AA996" s="2455"/>
    </row>
    <row r="997">
      <c r="A997" s="2455"/>
      <c r="B997" s="2455"/>
      <c r="C997" s="2455"/>
      <c r="D997" s="2455"/>
      <c r="E997" s="2455"/>
      <c r="F997" s="2455"/>
      <c r="G997" s="2455"/>
      <c r="H997" s="2455"/>
      <c r="I997" s="2455"/>
      <c r="J997" s="2455"/>
      <c r="K997" s="2455"/>
      <c r="L997" s="2455"/>
      <c r="M997" s="2455"/>
      <c r="N997" s="2455"/>
      <c r="O997" s="2455"/>
      <c r="P997" s="2455"/>
      <c r="Q997" s="2455"/>
      <c r="R997" s="2455"/>
      <c r="S997" s="2455"/>
      <c r="T997" s="2455"/>
      <c r="U997" s="2455"/>
      <c r="V997" s="2455"/>
      <c r="W997" s="2455"/>
      <c r="X997" s="2455"/>
      <c r="Y997" s="2455"/>
      <c r="Z997" s="2455"/>
      <c r="AA997" s="2455"/>
    </row>
    <row r="998">
      <c r="A998" s="2455"/>
      <c r="B998" s="2455"/>
      <c r="C998" s="2455"/>
      <c r="D998" s="2455"/>
      <c r="E998" s="2455"/>
      <c r="F998" s="2455"/>
      <c r="G998" s="2455"/>
      <c r="H998" s="2455"/>
      <c r="I998" s="2455"/>
      <c r="J998" s="2455"/>
      <c r="K998" s="2455"/>
      <c r="L998" s="2455"/>
      <c r="M998" s="2455"/>
      <c r="N998" s="2455"/>
      <c r="O998" s="2455"/>
      <c r="P998" s="2455"/>
      <c r="Q998" s="2455"/>
      <c r="R998" s="2455"/>
      <c r="S998" s="2455"/>
      <c r="T998" s="2455"/>
      <c r="U998" s="2455"/>
      <c r="V998" s="2455"/>
      <c r="W998" s="2455"/>
      <c r="X998" s="2455"/>
      <c r="Y998" s="2455"/>
      <c r="Z998" s="2455"/>
      <c r="AA998" s="2455"/>
    </row>
    <row r="999">
      <c r="A999" s="2455"/>
      <c r="B999" s="2455"/>
      <c r="C999" s="2455"/>
      <c r="D999" s="2455"/>
      <c r="E999" s="2455"/>
      <c r="F999" s="2455"/>
      <c r="G999" s="2455"/>
      <c r="H999" s="2455"/>
      <c r="I999" s="2455"/>
      <c r="J999" s="2455"/>
      <c r="K999" s="2455"/>
      <c r="L999" s="2455"/>
      <c r="M999" s="2455"/>
      <c r="N999" s="2455"/>
      <c r="O999" s="2455"/>
      <c r="P999" s="2455"/>
      <c r="Q999" s="2455"/>
      <c r="R999" s="2455"/>
      <c r="S999" s="2455"/>
      <c r="T999" s="2455"/>
      <c r="U999" s="2455"/>
      <c r="V999" s="2455"/>
      <c r="W999" s="2455"/>
      <c r="X999" s="2455"/>
      <c r="Y999" s="2455"/>
      <c r="Z999" s="2455"/>
      <c r="AA999" s="2455"/>
    </row>
    <row r="1000">
      <c r="A1000" s="2455"/>
      <c r="B1000" s="2455"/>
      <c r="C1000" s="2455"/>
      <c r="D1000" s="2455"/>
      <c r="E1000" s="2455"/>
      <c r="F1000" s="2455"/>
      <c r="G1000" s="2455"/>
      <c r="H1000" s="2455"/>
      <c r="I1000" s="2455"/>
      <c r="J1000" s="2455"/>
      <c r="K1000" s="2455"/>
      <c r="L1000" s="2455"/>
      <c r="M1000" s="2455"/>
      <c r="N1000" s="2455"/>
      <c r="O1000" s="2455"/>
      <c r="P1000" s="2455"/>
      <c r="Q1000" s="2455"/>
      <c r="R1000" s="2455"/>
      <c r="S1000" s="2455"/>
      <c r="T1000" s="2455"/>
      <c r="U1000" s="2455"/>
      <c r="V1000" s="2455"/>
      <c r="W1000" s="2455"/>
      <c r="X1000" s="2455"/>
      <c r="Y1000" s="2455"/>
      <c r="Z1000" s="2455"/>
      <c r="AA1000" s="2455"/>
    </row>
    <row r="1001">
      <c r="A1001" s="2455"/>
      <c r="B1001" s="2455"/>
      <c r="C1001" s="2455"/>
      <c r="D1001" s="2455"/>
      <c r="E1001" s="2455"/>
      <c r="F1001" s="2455"/>
      <c r="G1001" s="2455"/>
      <c r="H1001" s="2455"/>
      <c r="I1001" s="2455"/>
      <c r="J1001" s="2455"/>
      <c r="K1001" s="2455"/>
      <c r="L1001" s="2455"/>
      <c r="M1001" s="2455"/>
      <c r="N1001" s="2455"/>
      <c r="O1001" s="2455"/>
      <c r="P1001" s="2455"/>
      <c r="Q1001" s="2455"/>
      <c r="R1001" s="2455"/>
      <c r="S1001" s="2455"/>
      <c r="T1001" s="2455"/>
      <c r="U1001" s="2455"/>
      <c r="V1001" s="2455"/>
      <c r="W1001" s="2455"/>
      <c r="X1001" s="2455"/>
      <c r="Y1001" s="2455"/>
      <c r="Z1001" s="2455"/>
      <c r="AA1001" s="2455"/>
    </row>
    <row r="1002">
      <c r="A1002" s="2455"/>
      <c r="B1002" s="2455"/>
      <c r="C1002" s="2455"/>
      <c r="D1002" s="2455"/>
      <c r="E1002" s="2455"/>
      <c r="F1002" s="2455"/>
      <c r="G1002" s="2455"/>
      <c r="H1002" s="2455"/>
      <c r="I1002" s="2455"/>
      <c r="J1002" s="2455"/>
      <c r="K1002" s="2455"/>
      <c r="L1002" s="2455"/>
      <c r="M1002" s="2455"/>
      <c r="N1002" s="2455"/>
      <c r="O1002" s="2455"/>
      <c r="P1002" s="2455"/>
      <c r="Q1002" s="2455"/>
      <c r="R1002" s="2455"/>
      <c r="S1002" s="2455"/>
      <c r="T1002" s="2455"/>
      <c r="U1002" s="2455"/>
      <c r="V1002" s="2455"/>
      <c r="W1002" s="2455"/>
      <c r="X1002" s="2455"/>
      <c r="Y1002" s="2455"/>
      <c r="Z1002" s="2455"/>
      <c r="AA1002" s="2455"/>
    </row>
    <row r="1003">
      <c r="A1003" s="2455"/>
      <c r="B1003" s="2455"/>
      <c r="C1003" s="2455"/>
      <c r="D1003" s="2455"/>
      <c r="E1003" s="2455"/>
      <c r="F1003" s="2455"/>
      <c r="G1003" s="2455"/>
      <c r="H1003" s="2455"/>
      <c r="I1003" s="2455"/>
      <c r="J1003" s="2455"/>
      <c r="K1003" s="2455"/>
      <c r="L1003" s="2455"/>
      <c r="M1003" s="2455"/>
      <c r="N1003" s="2455"/>
      <c r="O1003" s="2455"/>
      <c r="R1003" s="2455"/>
      <c r="S1003" s="2455"/>
      <c r="T1003" s="2455"/>
      <c r="U1003" s="2455"/>
      <c r="V1003" s="2455"/>
      <c r="W1003" s="2455"/>
      <c r="X1003" s="2455"/>
      <c r="Y1003" s="2455"/>
      <c r="Z1003" s="2455"/>
      <c r="AA1003" s="2455"/>
    </row>
    <row r="1004">
      <c r="A1004" s="2455"/>
      <c r="B1004" s="2455"/>
      <c r="C1004" s="2455"/>
      <c r="D1004" s="2455"/>
      <c r="E1004" s="2455"/>
      <c r="F1004" s="2455"/>
      <c r="G1004" s="2455"/>
      <c r="H1004" s="2455"/>
      <c r="I1004" s="2455"/>
      <c r="J1004" s="2455"/>
      <c r="K1004" s="2455"/>
      <c r="L1004" s="2455"/>
      <c r="M1004" s="2455"/>
      <c r="N1004" s="2455"/>
      <c r="O1004" s="2455"/>
      <c r="R1004" s="2455"/>
      <c r="S1004" s="2455"/>
      <c r="T1004" s="2455"/>
      <c r="U1004" s="2455"/>
      <c r="V1004" s="2455"/>
      <c r="W1004" s="2455"/>
      <c r="X1004" s="2455"/>
      <c r="Y1004" s="2455"/>
      <c r="Z1004" s="2455"/>
      <c r="AA1004" s="2455"/>
    </row>
    <row r="1005">
      <c r="A1005" s="2455"/>
      <c r="B1005" s="2455"/>
      <c r="C1005" s="2455"/>
      <c r="D1005" s="2455"/>
      <c r="E1005" s="2455"/>
      <c r="F1005" s="2455"/>
      <c r="G1005" s="2455"/>
      <c r="H1005" s="2455"/>
      <c r="I1005" s="2455"/>
      <c r="J1005" s="2455"/>
      <c r="K1005" s="2455"/>
      <c r="L1005" s="2455"/>
      <c r="M1005" s="2455"/>
      <c r="N1005" s="2455"/>
      <c r="O1005" s="2455"/>
      <c r="R1005" s="2455"/>
      <c r="S1005" s="2455"/>
      <c r="T1005" s="2455"/>
      <c r="U1005" s="2455"/>
      <c r="V1005" s="2455"/>
      <c r="W1005" s="2455"/>
      <c r="X1005" s="2455"/>
      <c r="Y1005" s="2455"/>
      <c r="Z1005" s="2455"/>
      <c r="AA1005" s="2455"/>
    </row>
    <row r="1006">
      <c r="A1006" s="2455"/>
      <c r="B1006" s="2455"/>
      <c r="C1006" s="2455"/>
      <c r="D1006" s="2455"/>
      <c r="E1006" s="2455"/>
      <c r="F1006" s="2455"/>
      <c r="G1006" s="2455"/>
      <c r="H1006" s="2455"/>
      <c r="I1006" s="2455"/>
      <c r="J1006" s="2455"/>
      <c r="K1006" s="2455"/>
      <c r="L1006" s="2455"/>
      <c r="M1006" s="2455"/>
      <c r="N1006" s="2455"/>
      <c r="O1006" s="2455"/>
      <c r="R1006" s="2455"/>
      <c r="S1006" s="2455"/>
      <c r="T1006" s="2455"/>
      <c r="U1006" s="2455"/>
      <c r="V1006" s="2455"/>
      <c r="W1006" s="2455"/>
      <c r="X1006" s="2455"/>
      <c r="Y1006" s="2455"/>
      <c r="Z1006" s="2455"/>
      <c r="AA1006" s="2455"/>
    </row>
    <row r="1007">
      <c r="A1007" s="2455"/>
      <c r="B1007" s="2455"/>
      <c r="C1007" s="2455"/>
      <c r="D1007" s="2455"/>
      <c r="E1007" s="2455"/>
      <c r="F1007" s="2455"/>
      <c r="G1007" s="2455"/>
      <c r="H1007" s="2455"/>
      <c r="I1007" s="2455"/>
      <c r="J1007" s="2455"/>
      <c r="K1007" s="2455"/>
      <c r="L1007" s="2455"/>
      <c r="M1007" s="2455"/>
      <c r="N1007" s="2455"/>
      <c r="O1007" s="2455"/>
      <c r="R1007" s="2455"/>
      <c r="S1007" s="2455"/>
      <c r="T1007" s="2455"/>
      <c r="U1007" s="2455"/>
      <c r="V1007" s="2455"/>
      <c r="W1007" s="2455"/>
      <c r="X1007" s="2455"/>
      <c r="Y1007" s="2455"/>
      <c r="Z1007" s="2455"/>
      <c r="AA1007" s="2455"/>
    </row>
    <row r="1008">
      <c r="A1008" s="2455"/>
      <c r="B1008" s="2455"/>
      <c r="C1008" s="2455"/>
      <c r="D1008" s="2455"/>
      <c r="E1008" s="2455"/>
      <c r="F1008" s="2455"/>
      <c r="G1008" s="2455"/>
      <c r="H1008" s="2455"/>
      <c r="I1008" s="2455"/>
      <c r="J1008" s="2455"/>
      <c r="K1008" s="2455"/>
      <c r="L1008" s="2455"/>
      <c r="M1008" s="2455"/>
      <c r="N1008" s="2455"/>
      <c r="O1008" s="2455"/>
      <c r="R1008" s="2455"/>
      <c r="S1008" s="2455"/>
      <c r="T1008" s="2455"/>
      <c r="U1008" s="2455"/>
      <c r="V1008" s="2455"/>
      <c r="W1008" s="2455"/>
      <c r="X1008" s="2455"/>
      <c r="Y1008" s="2455"/>
      <c r="Z1008" s="2455"/>
      <c r="AA1008" s="2455"/>
    </row>
    <row r="1009">
      <c r="A1009" s="2455"/>
      <c r="B1009" s="2455"/>
      <c r="C1009" s="2455"/>
      <c r="D1009" s="2455"/>
      <c r="E1009" s="2455"/>
      <c r="F1009" s="2455"/>
      <c r="G1009" s="2455"/>
      <c r="H1009" s="2455"/>
      <c r="I1009" s="2455"/>
      <c r="J1009" s="2455"/>
      <c r="K1009" s="2455"/>
      <c r="L1009" s="2455"/>
      <c r="M1009" s="2455"/>
      <c r="N1009" s="2455"/>
      <c r="O1009" s="2455"/>
      <c r="R1009" s="2455"/>
      <c r="S1009" s="2455"/>
      <c r="T1009" s="2455"/>
      <c r="U1009" s="2455"/>
      <c r="V1009" s="2455"/>
      <c r="W1009" s="2455"/>
      <c r="X1009" s="2455"/>
      <c r="Y1009" s="2455"/>
      <c r="Z1009" s="2455"/>
      <c r="AA1009" s="2455"/>
    </row>
    <row r="1010">
      <c r="A1010" s="2455"/>
      <c r="B1010" s="2455"/>
      <c r="C1010" s="2455"/>
      <c r="D1010" s="2455"/>
      <c r="E1010" s="2455"/>
      <c r="F1010" s="2455"/>
      <c r="G1010" s="2455"/>
      <c r="H1010" s="2455"/>
      <c r="I1010" s="2455"/>
      <c r="J1010" s="2455"/>
      <c r="K1010" s="2455"/>
      <c r="L1010" s="2455"/>
      <c r="M1010" s="2455"/>
      <c r="N1010" s="2455"/>
      <c r="O1010" s="2455"/>
      <c r="R1010" s="2455"/>
      <c r="S1010" s="2455"/>
      <c r="T1010" s="2455"/>
      <c r="U1010" s="2455"/>
      <c r="V1010" s="2455"/>
      <c r="W1010" s="2455"/>
      <c r="X1010" s="2455"/>
      <c r="Y1010" s="2455"/>
      <c r="Z1010" s="2455"/>
      <c r="AA1010" s="2455"/>
    </row>
    <row r="1011">
      <c r="A1011" s="2455"/>
      <c r="B1011" s="2455"/>
      <c r="C1011" s="2455"/>
      <c r="D1011" s="2455"/>
      <c r="E1011" s="2455"/>
      <c r="F1011" s="2455"/>
      <c r="G1011" s="2455"/>
      <c r="H1011" s="2455"/>
      <c r="I1011" s="2455"/>
      <c r="J1011" s="2455"/>
      <c r="K1011" s="2455"/>
      <c r="L1011" s="2455"/>
      <c r="M1011" s="2455"/>
      <c r="N1011" s="2455"/>
      <c r="O1011" s="2455"/>
      <c r="R1011" s="2455"/>
      <c r="S1011" s="2455"/>
      <c r="T1011" s="2455"/>
      <c r="U1011" s="2455"/>
      <c r="V1011" s="2455"/>
      <c r="W1011" s="2455"/>
      <c r="X1011" s="2455"/>
      <c r="Y1011" s="2455"/>
      <c r="Z1011" s="2455"/>
      <c r="AA1011" s="2455"/>
    </row>
    <row r="1012">
      <c r="A1012" s="2455"/>
      <c r="B1012" s="2455"/>
      <c r="C1012" s="2455"/>
      <c r="D1012" s="2455"/>
      <c r="E1012" s="2455"/>
      <c r="F1012" s="2455"/>
      <c r="G1012" s="2455"/>
      <c r="H1012" s="2455"/>
      <c r="I1012" s="2455"/>
      <c r="J1012" s="2455"/>
      <c r="K1012" s="2455"/>
      <c r="L1012" s="2455"/>
      <c r="M1012" s="2455"/>
      <c r="N1012" s="2455"/>
      <c r="O1012" s="2455"/>
      <c r="R1012" s="2455"/>
      <c r="S1012" s="2455"/>
      <c r="T1012" s="2455"/>
      <c r="U1012" s="2455"/>
      <c r="V1012" s="2455"/>
      <c r="W1012" s="2455"/>
      <c r="X1012" s="2455"/>
      <c r="Y1012" s="2455"/>
      <c r="Z1012" s="2455"/>
      <c r="AA1012" s="2455"/>
    </row>
    <row r="1013">
      <c r="A1013" s="2455"/>
      <c r="B1013" s="2455"/>
      <c r="C1013" s="2455"/>
      <c r="D1013" s="2455"/>
      <c r="E1013" s="2455"/>
      <c r="F1013" s="2455"/>
      <c r="G1013" s="2455"/>
      <c r="H1013" s="2455"/>
      <c r="I1013" s="2455"/>
      <c r="J1013" s="2455"/>
      <c r="K1013" s="2455"/>
      <c r="L1013" s="2455"/>
      <c r="M1013" s="2455"/>
      <c r="N1013" s="2455"/>
      <c r="O1013" s="2455"/>
      <c r="R1013" s="2455"/>
      <c r="S1013" s="2455"/>
      <c r="T1013" s="2455"/>
      <c r="U1013" s="2455"/>
      <c r="V1013" s="2455"/>
      <c r="W1013" s="2455"/>
      <c r="X1013" s="2455"/>
      <c r="Y1013" s="2455"/>
      <c r="Z1013" s="2455"/>
      <c r="AA1013" s="2455"/>
    </row>
    <row r="1014">
      <c r="A1014" s="2455"/>
      <c r="B1014" s="2455"/>
      <c r="C1014" s="2455"/>
      <c r="D1014" s="2455"/>
      <c r="E1014" s="2455"/>
      <c r="F1014" s="2455"/>
      <c r="G1014" s="2455"/>
      <c r="H1014" s="2455"/>
      <c r="I1014" s="2455"/>
      <c r="J1014" s="2455"/>
      <c r="K1014" s="2455"/>
      <c r="L1014" s="2455"/>
      <c r="M1014" s="2455"/>
      <c r="N1014" s="2455"/>
      <c r="O1014" s="2455"/>
      <c r="R1014" s="2455"/>
      <c r="S1014" s="2455"/>
      <c r="T1014" s="2455"/>
      <c r="U1014" s="2455"/>
      <c r="V1014" s="2455"/>
      <c r="W1014" s="2455"/>
      <c r="X1014" s="2455"/>
      <c r="Y1014" s="2455"/>
      <c r="Z1014" s="2455"/>
      <c r="AA1014" s="2455"/>
    </row>
    <row r="1015">
      <c r="A1015" s="2455"/>
      <c r="B1015" s="2455"/>
      <c r="C1015" s="2455"/>
      <c r="D1015" s="2455"/>
      <c r="E1015" s="2455"/>
      <c r="F1015" s="2455"/>
      <c r="G1015" s="2455"/>
      <c r="H1015" s="2455"/>
      <c r="I1015" s="2455"/>
      <c r="J1015" s="2455"/>
      <c r="K1015" s="2455"/>
      <c r="L1015" s="2455"/>
      <c r="M1015" s="2455"/>
      <c r="N1015" s="2455"/>
      <c r="O1015" s="2455"/>
      <c r="R1015" s="2455"/>
      <c r="S1015" s="2455"/>
      <c r="T1015" s="2455"/>
      <c r="U1015" s="2455"/>
      <c r="V1015" s="2455"/>
      <c r="W1015" s="2455"/>
      <c r="X1015" s="2455"/>
      <c r="Y1015" s="2455"/>
      <c r="Z1015" s="2455"/>
      <c r="AA1015" s="2455"/>
    </row>
    <row r="1016">
      <c r="A1016" s="2455"/>
      <c r="B1016" s="2455"/>
      <c r="C1016" s="2455"/>
      <c r="D1016" s="2455"/>
      <c r="E1016" s="2455"/>
      <c r="F1016" s="2455"/>
      <c r="G1016" s="2455"/>
      <c r="H1016" s="2455"/>
      <c r="I1016" s="2455"/>
      <c r="J1016" s="2455"/>
      <c r="K1016" s="2455"/>
      <c r="L1016" s="2455"/>
      <c r="M1016" s="2455"/>
      <c r="N1016" s="2455"/>
      <c r="O1016" s="2455"/>
      <c r="R1016" s="2455"/>
      <c r="S1016" s="2455"/>
      <c r="T1016" s="2455"/>
      <c r="U1016" s="2455"/>
      <c r="V1016" s="2455"/>
      <c r="W1016" s="2455"/>
      <c r="X1016" s="2455"/>
      <c r="Y1016" s="2455"/>
      <c r="Z1016" s="2455"/>
      <c r="AA1016" s="2455"/>
    </row>
    <row r="1017">
      <c r="A1017" s="2455"/>
      <c r="B1017" s="2455"/>
      <c r="C1017" s="2455"/>
      <c r="D1017" s="2455"/>
      <c r="E1017" s="2455"/>
      <c r="F1017" s="2455"/>
      <c r="G1017" s="2455"/>
      <c r="H1017" s="2455"/>
      <c r="I1017" s="2455"/>
      <c r="J1017" s="2455"/>
      <c r="K1017" s="2455"/>
      <c r="L1017" s="2455"/>
      <c r="M1017" s="2455"/>
      <c r="N1017" s="2455"/>
      <c r="O1017" s="2455"/>
      <c r="R1017" s="2455"/>
      <c r="S1017" s="2455"/>
      <c r="T1017" s="2455"/>
      <c r="U1017" s="2455"/>
      <c r="V1017" s="2455"/>
      <c r="W1017" s="2455"/>
      <c r="X1017" s="2455"/>
      <c r="Y1017" s="2455"/>
      <c r="Z1017" s="2455"/>
      <c r="AA1017" s="2455"/>
    </row>
  </sheetData>
  <mergeCells count="177">
    <mergeCell ref="A29:B29"/>
    <mergeCell ref="C32:D32"/>
    <mergeCell ref="E32:F32"/>
    <mergeCell ref="G32:H32"/>
    <mergeCell ref="I32:J32"/>
    <mergeCell ref="K32:L32"/>
    <mergeCell ref="M32:N32"/>
    <mergeCell ref="A32:B32"/>
    <mergeCell ref="C34:D34"/>
    <mergeCell ref="E34:F34"/>
    <mergeCell ref="G34:H34"/>
    <mergeCell ref="I34:J34"/>
    <mergeCell ref="K34:L34"/>
    <mergeCell ref="M34:N34"/>
    <mergeCell ref="K5:L5"/>
    <mergeCell ref="M5:N5"/>
    <mergeCell ref="A1:N1"/>
    <mergeCell ref="A4:N4"/>
    <mergeCell ref="A5:B5"/>
    <mergeCell ref="C5:D5"/>
    <mergeCell ref="E5:F5"/>
    <mergeCell ref="G5:H5"/>
    <mergeCell ref="I5:J5"/>
    <mergeCell ref="A7:B7"/>
    <mergeCell ref="C7:D7"/>
    <mergeCell ref="E7:F7"/>
    <mergeCell ref="G7:H7"/>
    <mergeCell ref="I7:J7"/>
    <mergeCell ref="K7:L7"/>
    <mergeCell ref="M7:N7"/>
    <mergeCell ref="A9:B9"/>
    <mergeCell ref="C9:D9"/>
    <mergeCell ref="E9:F9"/>
    <mergeCell ref="G9:H9"/>
    <mergeCell ref="I9:J9"/>
    <mergeCell ref="K9:L9"/>
    <mergeCell ref="M9:N9"/>
    <mergeCell ref="A11:B11"/>
    <mergeCell ref="C11:D11"/>
    <mergeCell ref="E11:F11"/>
    <mergeCell ref="G11:H11"/>
    <mergeCell ref="I11:J11"/>
    <mergeCell ref="K11:L11"/>
    <mergeCell ref="M11:N11"/>
    <mergeCell ref="A13:B13"/>
    <mergeCell ref="C13:D13"/>
    <mergeCell ref="E13:F13"/>
    <mergeCell ref="G13:H13"/>
    <mergeCell ref="I13:J13"/>
    <mergeCell ref="K13:L13"/>
    <mergeCell ref="M13:N13"/>
    <mergeCell ref="C40:D40"/>
    <mergeCell ref="E40:F40"/>
    <mergeCell ref="C42:D42"/>
    <mergeCell ref="E42:F42"/>
    <mergeCell ref="G42:H42"/>
    <mergeCell ref="I42:J42"/>
    <mergeCell ref="K42:L42"/>
    <mergeCell ref="C15:D15"/>
    <mergeCell ref="E15:F15"/>
    <mergeCell ref="G15:H15"/>
    <mergeCell ref="I15:J15"/>
    <mergeCell ref="K15:L15"/>
    <mergeCell ref="M15:N15"/>
    <mergeCell ref="A17:N17"/>
    <mergeCell ref="A15:B15"/>
    <mergeCell ref="C18:D18"/>
    <mergeCell ref="E18:F18"/>
    <mergeCell ref="G18:H18"/>
    <mergeCell ref="I18:J18"/>
    <mergeCell ref="K18:L18"/>
    <mergeCell ref="M18:N18"/>
    <mergeCell ref="A18:B18"/>
    <mergeCell ref="C20:D20"/>
    <mergeCell ref="E20:F20"/>
    <mergeCell ref="G20:H20"/>
    <mergeCell ref="I20:J20"/>
    <mergeCell ref="K20:L20"/>
    <mergeCell ref="M20:N20"/>
    <mergeCell ref="A20:B20"/>
    <mergeCell ref="A22:B22"/>
    <mergeCell ref="C22:D22"/>
    <mergeCell ref="E22:F22"/>
    <mergeCell ref="G22:H22"/>
    <mergeCell ref="I22:J22"/>
    <mergeCell ref="M22:N22"/>
    <mergeCell ref="A24:B24"/>
    <mergeCell ref="C24:D24"/>
    <mergeCell ref="E24:F24"/>
    <mergeCell ref="G24:H24"/>
    <mergeCell ref="I24:J24"/>
    <mergeCell ref="K24:L24"/>
    <mergeCell ref="M24:N24"/>
    <mergeCell ref="A26:B26"/>
    <mergeCell ref="C26:D26"/>
    <mergeCell ref="E26:F26"/>
    <mergeCell ref="G26:H26"/>
    <mergeCell ref="I26:J26"/>
    <mergeCell ref="K26:L26"/>
    <mergeCell ref="M26:N26"/>
    <mergeCell ref="A28:B28"/>
    <mergeCell ref="C28:D28"/>
    <mergeCell ref="E28:F28"/>
    <mergeCell ref="G28:H28"/>
    <mergeCell ref="I28:J28"/>
    <mergeCell ref="K28:L28"/>
    <mergeCell ref="M28:N28"/>
    <mergeCell ref="C29:D29"/>
    <mergeCell ref="E29:F29"/>
    <mergeCell ref="G29:H29"/>
    <mergeCell ref="I29:J29"/>
    <mergeCell ref="K29:L29"/>
    <mergeCell ref="M29:N29"/>
    <mergeCell ref="A31:N31"/>
    <mergeCell ref="K36:L36"/>
    <mergeCell ref="M36:N36"/>
    <mergeCell ref="A34:B34"/>
    <mergeCell ref="A35:B35"/>
    <mergeCell ref="A36:B36"/>
    <mergeCell ref="C36:D36"/>
    <mergeCell ref="E36:F36"/>
    <mergeCell ref="G36:H36"/>
    <mergeCell ref="I36:J36"/>
    <mergeCell ref="G40:H40"/>
    <mergeCell ref="I40:J40"/>
    <mergeCell ref="K40:L40"/>
    <mergeCell ref="M40:N40"/>
    <mergeCell ref="A38:B38"/>
    <mergeCell ref="C38:D38"/>
    <mergeCell ref="G38:H38"/>
    <mergeCell ref="I38:J38"/>
    <mergeCell ref="K38:L38"/>
    <mergeCell ref="M38:N38"/>
    <mergeCell ref="A40:B40"/>
    <mergeCell ref="G51:H51"/>
    <mergeCell ref="I51:J51"/>
    <mergeCell ref="C51:D51"/>
    <mergeCell ref="E51:F51"/>
    <mergeCell ref="A53:B53"/>
    <mergeCell ref="C53:D53"/>
    <mergeCell ref="E53:F53"/>
    <mergeCell ref="G53:H53"/>
    <mergeCell ref="I53:J53"/>
    <mergeCell ref="K45:L45"/>
    <mergeCell ref="M45:N45"/>
    <mergeCell ref="M42:N42"/>
    <mergeCell ref="A44:N44"/>
    <mergeCell ref="A45:B45"/>
    <mergeCell ref="C45:D45"/>
    <mergeCell ref="E45:F45"/>
    <mergeCell ref="G45:H45"/>
    <mergeCell ref="I45:J45"/>
    <mergeCell ref="A47:B47"/>
    <mergeCell ref="C47:D47"/>
    <mergeCell ref="E47:F47"/>
    <mergeCell ref="G47:H47"/>
    <mergeCell ref="I47:J47"/>
    <mergeCell ref="K47:L47"/>
    <mergeCell ref="M47:N47"/>
    <mergeCell ref="K51:L51"/>
    <mergeCell ref="M51:N51"/>
    <mergeCell ref="C49:D49"/>
    <mergeCell ref="E49:F49"/>
    <mergeCell ref="G49:H49"/>
    <mergeCell ref="I49:J49"/>
    <mergeCell ref="K49:L49"/>
    <mergeCell ref="M49:N49"/>
    <mergeCell ref="A51:B51"/>
    <mergeCell ref="K53:L53"/>
    <mergeCell ref="M53:N53"/>
    <mergeCell ref="A55:B55"/>
    <mergeCell ref="C55:D55"/>
    <mergeCell ref="E55:F55"/>
    <mergeCell ref="G55:H55"/>
    <mergeCell ref="I55:J55"/>
    <mergeCell ref="K55:L55"/>
    <mergeCell ref="M55:N55"/>
  </mergeCells>
  <conditionalFormatting sqref="P1">
    <cfRule type="colorScale" priority="1">
      <colorScale>
        <cfvo type="min"/>
        <cfvo type="percentile" val="50"/>
        <cfvo type="max"/>
        <color rgb="FF57BB8A"/>
        <color rgb="FFFFD666"/>
        <color rgb="FFE67C73"/>
      </colorScale>
    </cfRule>
  </conditionalFormatting>
  <conditionalFormatting sqref="O1">
    <cfRule type="colorScale" priority="2">
      <colorScale>
        <cfvo type="min"/>
        <cfvo type="percentile" val="50"/>
        <cfvo type="max"/>
        <color rgb="FF57BB8A"/>
        <color rgb="FFFFD666"/>
        <color rgb="FFE67C73"/>
      </colorScale>
    </cfRule>
  </conditionalFormatting>
  <conditionalFormatting sqref="S1">
    <cfRule type="colorScale" priority="3">
      <colorScale>
        <cfvo type="min"/>
        <cfvo type="percentile" val="50"/>
        <cfvo type="max"/>
        <color rgb="FF57BB8A"/>
        <color rgb="FFFFD666"/>
        <color rgb="FFE67C73"/>
      </colorScale>
    </cfRule>
  </conditionalFormatting>
  <printOptions gridLines="1" horizontalCentered="1"/>
  <pageMargins bottom="0.75" footer="0.0" header="0.0" left="0.7" right="0.7" top="0.75"/>
  <pageSetup fitToHeight="0" cellComments="atEnd" orientation="portrait" pageOrder="overThenDown"/>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75"/>
  <cols>
    <col customWidth="1" min="1" max="1" width="7.57"/>
    <col customWidth="1" min="2" max="2" width="33.71"/>
    <col customWidth="1" min="3" max="3" width="16.29"/>
    <col customWidth="1" min="4" max="4" width="10.71"/>
    <col customWidth="1" min="5" max="5" width="11.0"/>
    <col customWidth="1" min="6" max="6" width="10.57"/>
    <col customWidth="1" min="7" max="7" width="10.86"/>
    <col customWidth="1" min="8" max="8" width="22.14"/>
    <col customWidth="1" min="9" max="9" width="12.0"/>
    <col customWidth="1" min="10" max="10" width="11.0"/>
    <col customWidth="1" min="11" max="11" width="8.86"/>
    <col customWidth="1" min="12" max="12" width="22.14"/>
    <col customWidth="1" min="13" max="13" width="23.43"/>
    <col customWidth="1" min="14" max="14" width="19.71"/>
    <col customWidth="1" min="15" max="15" width="3.43"/>
    <col customWidth="1" min="17" max="17" width="24.71"/>
    <col customWidth="1" min="19" max="19" width="21.71"/>
  </cols>
  <sheetData>
    <row r="1">
      <c r="A1" s="3485" t="s">
        <v>11630</v>
      </c>
      <c r="B1" s="3713"/>
      <c r="C1" s="3714"/>
      <c r="D1" s="3715"/>
      <c r="E1" s="3716"/>
      <c r="F1" s="3717"/>
      <c r="G1" s="3717"/>
      <c r="H1" s="3717"/>
      <c r="I1" s="3718"/>
      <c r="J1" s="3717"/>
      <c r="K1" s="3719"/>
      <c r="L1" s="3717"/>
      <c r="M1" s="3719"/>
      <c r="N1" s="3719"/>
      <c r="O1" s="3486"/>
      <c r="P1" s="3486"/>
      <c r="Q1" s="3720"/>
      <c r="R1" s="3486"/>
      <c r="S1" s="3486"/>
    </row>
    <row r="2">
      <c r="A2" s="3721" t="s">
        <v>11631</v>
      </c>
      <c r="B2" s="3627"/>
      <c r="C2" s="3627"/>
      <c r="D2" s="3627"/>
      <c r="E2" s="3627"/>
      <c r="F2" s="3627"/>
      <c r="G2" s="3627"/>
      <c r="H2" s="3722"/>
      <c r="I2" s="3723"/>
      <c r="J2" s="1370"/>
      <c r="K2" s="1370"/>
      <c r="L2" s="1374"/>
      <c r="M2" s="3724"/>
      <c r="N2" s="1370"/>
      <c r="O2" s="1374"/>
      <c r="P2" s="1374"/>
      <c r="Q2" s="1373"/>
      <c r="R2" s="1374"/>
      <c r="S2" s="1374"/>
    </row>
    <row r="3">
      <c r="A3" s="2024" t="s">
        <v>11632</v>
      </c>
      <c r="B3" s="3725" t="s">
        <v>3679</v>
      </c>
      <c r="C3" s="3726" t="s">
        <v>11633</v>
      </c>
      <c r="D3" s="3727" t="s">
        <v>11634</v>
      </c>
      <c r="E3" s="3727" t="s">
        <v>11635</v>
      </c>
      <c r="F3" s="3728" t="s">
        <v>11636</v>
      </c>
      <c r="G3" s="3729" t="s">
        <v>11637</v>
      </c>
      <c r="H3" s="3730" t="s">
        <v>11638</v>
      </c>
      <c r="I3" s="3727" t="s">
        <v>11639</v>
      </c>
      <c r="J3" s="3729" t="s">
        <v>11640</v>
      </c>
      <c r="K3" s="3729" t="s">
        <v>11641</v>
      </c>
      <c r="L3" s="3729" t="s">
        <v>11642</v>
      </c>
      <c r="M3" s="3729" t="s">
        <v>11643</v>
      </c>
      <c r="N3" s="3729" t="s">
        <v>11644</v>
      </c>
      <c r="O3" s="3731"/>
      <c r="P3" s="3529"/>
      <c r="Q3" s="3732"/>
      <c r="R3" s="3529"/>
      <c r="S3" s="3529"/>
    </row>
    <row r="4">
      <c r="A4" s="3733" t="s">
        <v>11645</v>
      </c>
      <c r="B4" s="3734" t="s">
        <v>11646</v>
      </c>
      <c r="C4" s="3735">
        <v>42635.0</v>
      </c>
      <c r="D4" s="3736">
        <v>42654.0</v>
      </c>
      <c r="E4" s="3737"/>
      <c r="F4" s="3738"/>
      <c r="G4" s="3505"/>
      <c r="H4" s="3739">
        <v>43006.0</v>
      </c>
      <c r="I4" s="3740" t="s">
        <v>5563</v>
      </c>
      <c r="J4" s="3741" t="s">
        <v>11647</v>
      </c>
      <c r="K4" s="3535">
        <v>2.0</v>
      </c>
      <c r="L4" s="3739"/>
      <c r="M4" s="2032"/>
      <c r="N4" s="3742">
        <f t="shared" ref="N4:N89" si="1">H4-(C4+365)</f>
        <v>6</v>
      </c>
      <c r="O4" s="3731"/>
      <c r="P4" s="2014"/>
      <c r="Q4" s="3743" t="s">
        <v>11648</v>
      </c>
      <c r="R4" s="3744"/>
      <c r="S4" s="2014"/>
    </row>
    <row r="5">
      <c r="A5" s="3733" t="s">
        <v>8960</v>
      </c>
      <c r="B5" s="3734" t="s">
        <v>411</v>
      </c>
      <c r="C5" s="3745">
        <v>42667.0</v>
      </c>
      <c r="D5" s="3736">
        <v>42678.0</v>
      </c>
      <c r="E5" s="3737"/>
      <c r="F5" s="3738"/>
      <c r="G5" s="3746">
        <v>43003.0</v>
      </c>
      <c r="H5" s="3747">
        <v>43011.0</v>
      </c>
      <c r="I5" s="3740" t="s">
        <v>5561</v>
      </c>
      <c r="J5" s="3741" t="s">
        <v>11647</v>
      </c>
      <c r="K5" s="3748">
        <v>3.0</v>
      </c>
      <c r="L5" s="3749">
        <v>43028.0</v>
      </c>
      <c r="M5" s="2032"/>
      <c r="N5" s="3742">
        <f t="shared" si="1"/>
        <v>-21</v>
      </c>
      <c r="O5" s="3731"/>
      <c r="P5" s="2014"/>
      <c r="Q5" s="3750" t="s">
        <v>11649</v>
      </c>
      <c r="R5" s="3751">
        <f>median(C:C)</f>
        <v>42674.5</v>
      </c>
      <c r="S5" s="2014"/>
    </row>
    <row r="6">
      <c r="A6" s="3733" t="s">
        <v>11650</v>
      </c>
      <c r="B6" s="3734" t="s">
        <v>28</v>
      </c>
      <c r="C6" s="3752">
        <v>42653.0</v>
      </c>
      <c r="D6" s="3736">
        <v>42690.0</v>
      </c>
      <c r="E6" s="3737"/>
      <c r="F6" s="3738"/>
      <c r="G6" s="3731"/>
      <c r="H6" s="3747">
        <v>43012.0</v>
      </c>
      <c r="I6" s="3740" t="s">
        <v>5562</v>
      </c>
      <c r="J6" s="3748" t="s">
        <v>11651</v>
      </c>
      <c r="K6" s="3748">
        <v>3.0</v>
      </c>
      <c r="L6" s="3747"/>
      <c r="M6" s="2032"/>
      <c r="N6" s="3742">
        <f t="shared" si="1"/>
        <v>-6</v>
      </c>
      <c r="O6" s="3731"/>
      <c r="P6" s="2014"/>
      <c r="Q6" s="3753" t="s">
        <v>11652</v>
      </c>
      <c r="R6" s="3754">
        <f>MODE(C:C)</f>
        <v>42682</v>
      </c>
      <c r="S6" s="2014"/>
    </row>
    <row r="7">
      <c r="A7" s="3733" t="s">
        <v>8960</v>
      </c>
      <c r="B7" s="3755" t="s">
        <v>413</v>
      </c>
      <c r="C7" s="3756">
        <v>42635.0</v>
      </c>
      <c r="D7" s="3757"/>
      <c r="E7" s="3757"/>
      <c r="F7" s="3758"/>
      <c r="G7" s="3731"/>
      <c r="H7" s="3749">
        <v>43013.0</v>
      </c>
      <c r="I7" s="3740" t="s">
        <v>5563</v>
      </c>
      <c r="J7" s="3741" t="s">
        <v>11647</v>
      </c>
      <c r="K7" s="3741">
        <v>3.0</v>
      </c>
      <c r="L7" s="3749"/>
      <c r="M7" s="3517"/>
      <c r="N7" s="3742">
        <f t="shared" si="1"/>
        <v>13</v>
      </c>
      <c r="O7" s="3731"/>
      <c r="P7" s="3731"/>
      <c r="Q7" s="3750" t="s">
        <v>11653</v>
      </c>
      <c r="R7" s="3751">
        <f>AVERAGE(C:C)</f>
        <v>42672.375</v>
      </c>
      <c r="S7" s="3731"/>
    </row>
    <row r="8">
      <c r="A8" s="3733" t="s">
        <v>11654</v>
      </c>
      <c r="B8" s="3734" t="s">
        <v>371</v>
      </c>
      <c r="C8" s="3745">
        <v>42662.0</v>
      </c>
      <c r="D8" s="3737"/>
      <c r="E8" s="3737"/>
      <c r="F8" s="3738"/>
      <c r="G8" s="3731"/>
      <c r="H8" s="3747">
        <v>43013.0</v>
      </c>
      <c r="I8" s="3740" t="s">
        <v>5563</v>
      </c>
      <c r="J8" s="3748" t="s">
        <v>11655</v>
      </c>
      <c r="K8" s="3748">
        <v>3.0</v>
      </c>
      <c r="L8" s="3747">
        <v>43054.0</v>
      </c>
      <c r="M8" s="2032"/>
      <c r="N8" s="3742">
        <f t="shared" si="1"/>
        <v>-14</v>
      </c>
      <c r="O8" s="3731"/>
      <c r="P8" s="2014"/>
      <c r="Q8" s="3750" t="s">
        <v>11656</v>
      </c>
      <c r="R8" s="3759" t="str">
        <f>CONCATENATE(LEFT(AVERAGE(N4:N91),2)," days")</f>
        <v>-1 days</v>
      </c>
      <c r="S8" s="2014"/>
    </row>
    <row r="9">
      <c r="A9" s="3733" t="s">
        <v>5521</v>
      </c>
      <c r="B9" s="3760" t="s">
        <v>11657</v>
      </c>
      <c r="C9" s="3745">
        <v>42670.0</v>
      </c>
      <c r="D9" s="3757"/>
      <c r="E9" s="3757"/>
      <c r="F9" s="3758"/>
      <c r="G9" s="3731"/>
      <c r="H9" s="3749">
        <v>43014.0</v>
      </c>
      <c r="I9" s="3740" t="s">
        <v>5564</v>
      </c>
      <c r="J9" s="3741" t="s">
        <v>11651</v>
      </c>
      <c r="K9" s="3741">
        <v>3.0</v>
      </c>
      <c r="L9" s="3749"/>
      <c r="M9" s="3517"/>
      <c r="N9" s="3742">
        <f t="shared" si="1"/>
        <v>-21</v>
      </c>
      <c r="O9" s="3731"/>
      <c r="P9" s="3731"/>
      <c r="Q9" s="2455"/>
      <c r="R9" s="2455"/>
      <c r="S9" s="3731"/>
    </row>
    <row r="10">
      <c r="A10" s="3761" t="s">
        <v>11654</v>
      </c>
      <c r="B10" s="3762" t="s">
        <v>165</v>
      </c>
      <c r="C10" s="3752">
        <v>42665.0</v>
      </c>
      <c r="D10" s="3737"/>
      <c r="E10" s="3737"/>
      <c r="F10" s="3738"/>
      <c r="G10" s="3731"/>
      <c r="H10" s="3747">
        <v>43017.0</v>
      </c>
      <c r="I10" s="3740" t="s">
        <v>5560</v>
      </c>
      <c r="J10" s="3741" t="s">
        <v>11651</v>
      </c>
      <c r="K10" s="3748">
        <v>4.0</v>
      </c>
      <c r="L10" s="3747"/>
      <c r="M10" s="2032"/>
      <c r="N10" s="3742">
        <f t="shared" si="1"/>
        <v>-13</v>
      </c>
      <c r="O10" s="3731"/>
      <c r="P10" s="2014"/>
      <c r="Q10" s="3763" t="s">
        <v>11658</v>
      </c>
      <c r="R10" s="3744"/>
      <c r="S10" s="2014"/>
    </row>
    <row r="11">
      <c r="A11" s="3761" t="s">
        <v>8960</v>
      </c>
      <c r="B11" s="3762" t="s">
        <v>16</v>
      </c>
      <c r="C11" s="3752">
        <v>42650.0</v>
      </c>
      <c r="D11" s="3745">
        <v>42653.0</v>
      </c>
      <c r="E11" s="3757"/>
      <c r="F11" s="3758"/>
      <c r="G11" s="3731"/>
      <c r="H11" s="3749">
        <v>43018.0</v>
      </c>
      <c r="I11" s="3740" t="s">
        <v>5561</v>
      </c>
      <c r="J11" s="3741" t="s">
        <v>11651</v>
      </c>
      <c r="K11" s="3741">
        <v>4.0</v>
      </c>
      <c r="L11" s="3749">
        <v>43019.0</v>
      </c>
      <c r="M11" s="3517"/>
      <c r="N11" s="3742">
        <f t="shared" si="1"/>
        <v>3</v>
      </c>
      <c r="O11" s="3731"/>
      <c r="P11" s="3731"/>
      <c r="Q11" s="3764" t="s">
        <v>11659</v>
      </c>
      <c r="R11" s="3765">
        <f>Counta(H4:H197)</f>
        <v>87</v>
      </c>
      <c r="S11" s="3731"/>
    </row>
    <row r="12">
      <c r="A12" s="3733" t="s">
        <v>8960</v>
      </c>
      <c r="B12" s="3766" t="s">
        <v>462</v>
      </c>
      <c r="C12" s="3745">
        <v>42667.0</v>
      </c>
      <c r="D12" s="3737"/>
      <c r="E12" s="3737"/>
      <c r="F12" s="3738"/>
      <c r="G12" s="3731"/>
      <c r="H12" s="3747">
        <v>43018.0</v>
      </c>
      <c r="I12" s="3740" t="s">
        <v>5561</v>
      </c>
      <c r="J12" s="3748" t="s">
        <v>11647</v>
      </c>
      <c r="K12" s="3748">
        <v>4.0</v>
      </c>
      <c r="L12" s="3747"/>
      <c r="M12" s="2032"/>
      <c r="N12" s="3742">
        <f t="shared" si="1"/>
        <v>-14</v>
      </c>
      <c r="O12" s="3731"/>
      <c r="P12" s="3731"/>
      <c r="Q12" s="3767" t="s">
        <v>11660</v>
      </c>
      <c r="R12" s="3768">
        <f>counta(H4:H97)/89</f>
        <v>0.9775280899</v>
      </c>
      <c r="S12" s="3731"/>
    </row>
    <row r="13">
      <c r="A13" s="3733" t="s">
        <v>11654</v>
      </c>
      <c r="B13" s="3755" t="s">
        <v>267</v>
      </c>
      <c r="C13" s="3752">
        <v>42649.0</v>
      </c>
      <c r="D13" s="3757"/>
      <c r="E13" s="3757"/>
      <c r="F13" s="3758"/>
      <c r="G13" s="3731"/>
      <c r="H13" s="3749">
        <v>43019.0</v>
      </c>
      <c r="I13" s="3740" t="s">
        <v>5562</v>
      </c>
      <c r="J13" s="3741" t="s">
        <v>11647</v>
      </c>
      <c r="K13" s="3741">
        <v>4.0</v>
      </c>
      <c r="L13" s="3769"/>
      <c r="M13" s="3517"/>
      <c r="N13" s="3742">
        <f t="shared" si="1"/>
        <v>5</v>
      </c>
      <c r="O13" s="3731"/>
      <c r="P13" s="3731"/>
      <c r="Q13" s="3770" t="s">
        <v>5560</v>
      </c>
      <c r="R13" s="3771">
        <f t="shared" ref="R13:R17" si="2">countif($I$4:$I$94, $Q13)/counta($I$4:$I$94)</f>
        <v>0.2093023256</v>
      </c>
      <c r="S13" s="3731"/>
    </row>
    <row r="14">
      <c r="A14" s="3761" t="s">
        <v>11645</v>
      </c>
      <c r="B14" s="3762" t="s">
        <v>30</v>
      </c>
      <c r="C14" s="3752">
        <v>42655.0</v>
      </c>
      <c r="D14" s="3736">
        <v>42692.0</v>
      </c>
      <c r="E14" s="3772"/>
      <c r="F14" s="3738"/>
      <c r="G14" s="3731"/>
      <c r="H14" s="3747">
        <v>43019.0</v>
      </c>
      <c r="I14" s="3740" t="s">
        <v>5562</v>
      </c>
      <c r="J14" s="3748" t="s">
        <v>11647</v>
      </c>
      <c r="K14" s="3748">
        <v>4.0</v>
      </c>
      <c r="L14" s="3747">
        <v>43055.0</v>
      </c>
      <c r="M14" s="2032"/>
      <c r="N14" s="3742">
        <f t="shared" si="1"/>
        <v>-1</v>
      </c>
      <c r="O14" s="3731"/>
      <c r="P14" s="3731"/>
      <c r="Q14" s="3773" t="s">
        <v>5561</v>
      </c>
      <c r="R14" s="3771">
        <f t="shared" si="2"/>
        <v>0.1279069767</v>
      </c>
      <c r="S14" s="3731"/>
    </row>
    <row r="15">
      <c r="A15" s="3761" t="s">
        <v>11654</v>
      </c>
      <c r="B15" s="3762" t="s">
        <v>3651</v>
      </c>
      <c r="C15" s="3745">
        <v>42659.0</v>
      </c>
      <c r="D15" s="3774">
        <v>42661.0</v>
      </c>
      <c r="E15" s="3736">
        <v>42683.0</v>
      </c>
      <c r="F15" s="3758"/>
      <c r="G15" s="3731"/>
      <c r="H15" s="3749">
        <v>43019.0</v>
      </c>
      <c r="I15" s="3740" t="s">
        <v>5562</v>
      </c>
      <c r="J15" s="3741" t="s">
        <v>11661</v>
      </c>
      <c r="K15" s="3741">
        <v>4.0</v>
      </c>
      <c r="L15" s="3749">
        <v>43021.0</v>
      </c>
      <c r="M15" s="3775">
        <v>43024.0</v>
      </c>
      <c r="N15" s="3742">
        <f t="shared" si="1"/>
        <v>-5</v>
      </c>
      <c r="O15" s="3731"/>
      <c r="P15" s="3731"/>
      <c r="Q15" s="3776" t="s">
        <v>5562</v>
      </c>
      <c r="R15" s="3771">
        <f t="shared" si="2"/>
        <v>0.2441860465</v>
      </c>
      <c r="S15" s="3731"/>
    </row>
    <row r="16">
      <c r="A16" s="3761" t="s">
        <v>5521</v>
      </c>
      <c r="B16" s="3766" t="s">
        <v>488</v>
      </c>
      <c r="C16" s="3745">
        <v>42655.0</v>
      </c>
      <c r="D16" s="3731"/>
      <c r="E16" s="3731"/>
      <c r="F16" s="3758"/>
      <c r="G16" s="3731"/>
      <c r="H16" s="3777">
        <v>43021.0</v>
      </c>
      <c r="I16" s="3740" t="s">
        <v>5564</v>
      </c>
      <c r="J16" s="3524" t="s">
        <v>11655</v>
      </c>
      <c r="K16" s="3524">
        <v>4.0</v>
      </c>
      <c r="L16" s="3777">
        <v>43052.0</v>
      </c>
      <c r="M16" s="3517"/>
      <c r="N16" s="3778">
        <f t="shared" si="1"/>
        <v>1</v>
      </c>
      <c r="O16" s="3731"/>
      <c r="P16" s="3731"/>
      <c r="Q16" s="3779" t="s">
        <v>5563</v>
      </c>
      <c r="R16" s="3771">
        <f t="shared" si="2"/>
        <v>0.1860465116</v>
      </c>
      <c r="S16" s="3731"/>
    </row>
    <row r="17">
      <c r="A17" s="3733" t="s">
        <v>8960</v>
      </c>
      <c r="B17" s="3780" t="s">
        <v>474</v>
      </c>
      <c r="C17" s="3745">
        <v>42664.0</v>
      </c>
      <c r="D17" s="3781"/>
      <c r="E17" s="3757"/>
      <c r="F17" s="3758"/>
      <c r="G17" s="3731"/>
      <c r="H17" s="3777">
        <v>43021.0</v>
      </c>
      <c r="I17" s="3740" t="s">
        <v>5564</v>
      </c>
      <c r="J17" s="3741" t="s">
        <v>11651</v>
      </c>
      <c r="K17" s="3524">
        <v>4.0</v>
      </c>
      <c r="L17" s="3749"/>
      <c r="M17" s="3517"/>
      <c r="N17" s="3778">
        <f t="shared" si="1"/>
        <v>-8</v>
      </c>
      <c r="O17" s="3731"/>
      <c r="P17" s="3731"/>
      <c r="Q17" s="3782" t="s">
        <v>5564</v>
      </c>
      <c r="R17" s="3771">
        <f t="shared" si="2"/>
        <v>0.2209302326</v>
      </c>
      <c r="S17" s="3731"/>
    </row>
    <row r="18">
      <c r="A18" s="3733" t="s">
        <v>5521</v>
      </c>
      <c r="B18" s="3762" t="s">
        <v>344</v>
      </c>
      <c r="C18" s="3745">
        <v>42671.0</v>
      </c>
      <c r="D18" s="3737"/>
      <c r="E18" s="3737"/>
      <c r="F18" s="3738"/>
      <c r="G18" s="3731"/>
      <c r="H18" s="3747">
        <v>43021.0</v>
      </c>
      <c r="I18" s="3740" t="s">
        <v>5564</v>
      </c>
      <c r="J18" s="3748" t="s">
        <v>11647</v>
      </c>
      <c r="K18" s="3748">
        <v>4.0</v>
      </c>
      <c r="L18" s="3747"/>
      <c r="M18" s="2032"/>
      <c r="N18" s="3742">
        <f t="shared" si="1"/>
        <v>-15</v>
      </c>
      <c r="O18" s="3731"/>
      <c r="P18" s="2014"/>
      <c r="Q18" s="3783" t="s">
        <v>11662</v>
      </c>
      <c r="R18" s="3784">
        <f>countif(I4:I96, "sunday")/counta(I4:I96)</f>
        <v>0.01162790698</v>
      </c>
      <c r="S18" s="2014"/>
    </row>
    <row r="19">
      <c r="A19" s="3733" t="s">
        <v>11650</v>
      </c>
      <c r="B19" s="3766" t="s">
        <v>3647</v>
      </c>
      <c r="C19" s="3745">
        <v>42683.0</v>
      </c>
      <c r="D19" s="3757"/>
      <c r="E19" s="3757"/>
      <c r="F19" s="3758"/>
      <c r="G19" s="3731"/>
      <c r="H19" s="3777">
        <v>43021.0</v>
      </c>
      <c r="I19" s="3740" t="s">
        <v>5564</v>
      </c>
      <c r="J19" s="3741" t="s">
        <v>11647</v>
      </c>
      <c r="K19" s="3524">
        <v>4.0</v>
      </c>
      <c r="L19" s="3769"/>
      <c r="M19" s="3517"/>
      <c r="N19" s="2020">
        <f t="shared" si="1"/>
        <v>-27</v>
      </c>
      <c r="O19" s="3731"/>
      <c r="P19" s="3731"/>
      <c r="Q19" s="2455"/>
      <c r="R19" s="2455"/>
      <c r="S19" s="3731"/>
    </row>
    <row r="20">
      <c r="A20" s="3761" t="s">
        <v>8960</v>
      </c>
      <c r="B20" s="3762" t="s">
        <v>218</v>
      </c>
      <c r="C20" s="3752">
        <v>42662.0</v>
      </c>
      <c r="D20" s="3757"/>
      <c r="E20" s="3757"/>
      <c r="F20" s="3758"/>
      <c r="G20" s="3749"/>
      <c r="H20" s="3747">
        <v>43024.0</v>
      </c>
      <c r="I20" s="3740" t="s">
        <v>5560</v>
      </c>
      <c r="J20" s="3741" t="s">
        <v>11655</v>
      </c>
      <c r="K20" s="3748">
        <v>5.0</v>
      </c>
      <c r="L20" s="3749"/>
      <c r="M20" s="3517"/>
      <c r="N20" s="2020">
        <f t="shared" si="1"/>
        <v>-3</v>
      </c>
      <c r="O20" s="3731"/>
      <c r="P20" s="3731"/>
      <c r="Q20" s="3785"/>
      <c r="R20" s="3731"/>
      <c r="S20" s="3731"/>
    </row>
    <row r="21">
      <c r="A21" s="3761" t="s">
        <v>5521</v>
      </c>
      <c r="B21" s="3762" t="s">
        <v>129</v>
      </c>
      <c r="C21" s="3752">
        <v>42639.0</v>
      </c>
      <c r="D21" s="3736">
        <v>42643.0</v>
      </c>
      <c r="E21" s="3757"/>
      <c r="F21" s="3758"/>
      <c r="G21" s="3769"/>
      <c r="H21" s="3749">
        <v>43024.0</v>
      </c>
      <c r="I21" s="3740" t="s">
        <v>5560</v>
      </c>
      <c r="J21" s="3741" t="s">
        <v>11651</v>
      </c>
      <c r="K21" s="3741">
        <v>5.0</v>
      </c>
      <c r="L21" s="3749">
        <v>43031.0</v>
      </c>
      <c r="M21" s="3517"/>
      <c r="N21" s="2020">
        <f t="shared" si="1"/>
        <v>20</v>
      </c>
      <c r="O21" s="3731"/>
      <c r="P21" s="3731"/>
      <c r="Q21" s="2455"/>
      <c r="R21" s="2455"/>
      <c r="S21" s="3731"/>
    </row>
    <row r="22">
      <c r="A22" s="3761" t="s">
        <v>5521</v>
      </c>
      <c r="B22" s="3762" t="s">
        <v>306</v>
      </c>
      <c r="C22" s="3752">
        <v>42664.0</v>
      </c>
      <c r="D22" s="3737"/>
      <c r="E22" s="3737"/>
      <c r="F22" s="3738"/>
      <c r="G22" s="3786"/>
      <c r="H22" s="3747">
        <v>43024.0</v>
      </c>
      <c r="I22" s="3740" t="s">
        <v>5560</v>
      </c>
      <c r="J22" s="3741" t="s">
        <v>11651</v>
      </c>
      <c r="K22" s="3748">
        <v>5.0</v>
      </c>
      <c r="L22" s="3786"/>
      <c r="M22" s="2032"/>
      <c r="N22" s="2020">
        <f t="shared" si="1"/>
        <v>-5</v>
      </c>
      <c r="O22" s="3731"/>
      <c r="P22" s="2014"/>
      <c r="Q22" s="2455"/>
      <c r="R22" s="2455"/>
      <c r="S22" s="2014"/>
    </row>
    <row r="23">
      <c r="A23" s="3733" t="s">
        <v>5521</v>
      </c>
      <c r="B23" s="3780" t="s">
        <v>392</v>
      </c>
      <c r="C23" s="3752">
        <v>42682.0</v>
      </c>
      <c r="D23" s="3736">
        <v>42684.0</v>
      </c>
      <c r="E23" s="3757"/>
      <c r="F23" s="3758"/>
      <c r="G23" s="3749"/>
      <c r="H23" s="3749">
        <v>43025.0</v>
      </c>
      <c r="I23" s="3740" t="s">
        <v>5561</v>
      </c>
      <c r="J23" s="3741" t="s">
        <v>11647</v>
      </c>
      <c r="K23" s="3741">
        <v>5.0</v>
      </c>
      <c r="L23" s="3749">
        <v>43054.0</v>
      </c>
      <c r="M23" s="3517"/>
      <c r="N23" s="2020">
        <f t="shared" si="1"/>
        <v>-22</v>
      </c>
      <c r="O23" s="3731"/>
      <c r="P23" s="3731"/>
      <c r="Q23" s="3785"/>
      <c r="R23" s="3731"/>
      <c r="S23" s="3731"/>
    </row>
    <row r="24">
      <c r="A24" s="3761" t="s">
        <v>11654</v>
      </c>
      <c r="B24" s="3762" t="s">
        <v>3641</v>
      </c>
      <c r="C24" s="3752">
        <v>42681.0</v>
      </c>
      <c r="D24" s="3737"/>
      <c r="E24" s="3737"/>
      <c r="F24" s="3738"/>
      <c r="G24" s="3786"/>
      <c r="H24" s="3747">
        <v>43026.0</v>
      </c>
      <c r="I24" s="3740" t="s">
        <v>5562</v>
      </c>
      <c r="J24" s="3748" t="s">
        <v>11655</v>
      </c>
      <c r="K24" s="3748">
        <v>5.0</v>
      </c>
      <c r="L24" s="3786"/>
      <c r="M24" s="2032"/>
      <c r="N24" s="2020">
        <f t="shared" si="1"/>
        <v>-20</v>
      </c>
      <c r="O24" s="3731"/>
      <c r="P24" s="2014"/>
      <c r="Q24" s="3732"/>
      <c r="R24" s="2014"/>
      <c r="S24" s="2014"/>
    </row>
    <row r="25">
      <c r="A25" s="3761" t="s">
        <v>11654</v>
      </c>
      <c r="B25" s="3762" t="s">
        <v>3644</v>
      </c>
      <c r="C25" s="3752">
        <v>42668.0</v>
      </c>
      <c r="D25" s="3757"/>
      <c r="E25" s="3757"/>
      <c r="F25" s="3758"/>
      <c r="G25" s="3749"/>
      <c r="H25" s="3747">
        <v>43026.0</v>
      </c>
      <c r="I25" s="3740" t="s">
        <v>5562</v>
      </c>
      <c r="J25" s="3741" t="s">
        <v>11647</v>
      </c>
      <c r="K25" s="3748">
        <v>5.0</v>
      </c>
      <c r="L25" s="3749"/>
      <c r="M25" s="3517"/>
      <c r="N25" s="2020">
        <f t="shared" si="1"/>
        <v>-7</v>
      </c>
      <c r="O25" s="3731"/>
      <c r="P25" s="3731"/>
      <c r="Q25" s="3785"/>
      <c r="R25" s="3731"/>
      <c r="S25" s="3731"/>
    </row>
    <row r="26">
      <c r="A26" s="3761" t="s">
        <v>8960</v>
      </c>
      <c r="B26" s="3787" t="s">
        <v>11663</v>
      </c>
      <c r="C26" s="3788">
        <v>42645.0</v>
      </c>
      <c r="D26" s="3789"/>
      <c r="E26" s="3757"/>
      <c r="F26" s="3758"/>
      <c r="G26" s="3749"/>
      <c r="H26" s="3749">
        <v>43027.0</v>
      </c>
      <c r="I26" s="3740" t="s">
        <v>5563</v>
      </c>
      <c r="J26" s="3506" t="s">
        <v>11647</v>
      </c>
      <c r="K26" s="3741">
        <v>5.0</v>
      </c>
      <c r="L26" s="3749"/>
      <c r="M26" s="3517"/>
      <c r="N26" s="2020">
        <f t="shared" si="1"/>
        <v>17</v>
      </c>
      <c r="O26" s="3731"/>
      <c r="P26" s="3731"/>
      <c r="Q26" s="3790"/>
      <c r="R26" s="2029"/>
      <c r="S26" s="3731"/>
    </row>
    <row r="27">
      <c r="A27" s="3761" t="s">
        <v>11645</v>
      </c>
      <c r="B27" s="3762" t="s">
        <v>36</v>
      </c>
      <c r="C27" s="3752">
        <v>42662.0</v>
      </c>
      <c r="D27" s="3736">
        <v>42667.0</v>
      </c>
      <c r="E27" s="3757"/>
      <c r="F27" s="3758"/>
      <c r="G27" s="3749"/>
      <c r="H27" s="3749">
        <v>43027.0</v>
      </c>
      <c r="I27" s="3740" t="s">
        <v>5563</v>
      </c>
      <c r="J27" s="3741" t="s">
        <v>11647</v>
      </c>
      <c r="K27" s="3741">
        <v>5.0</v>
      </c>
      <c r="L27" s="3749"/>
      <c r="M27" s="3517"/>
      <c r="N27" s="2020">
        <f t="shared" si="1"/>
        <v>0</v>
      </c>
      <c r="O27" s="3731"/>
      <c r="P27" s="3731"/>
      <c r="Q27" s="3785"/>
      <c r="R27" s="3731"/>
      <c r="S27" s="3731"/>
    </row>
    <row r="28">
      <c r="A28" s="3761" t="s">
        <v>11645</v>
      </c>
      <c r="B28" s="3787" t="s">
        <v>93</v>
      </c>
      <c r="C28" s="3752">
        <v>42671.0</v>
      </c>
      <c r="D28" s="3736">
        <v>42675.0</v>
      </c>
      <c r="E28" s="3737"/>
      <c r="F28" s="3738"/>
      <c r="G28" s="3791">
        <v>43011.0</v>
      </c>
      <c r="H28" s="3749">
        <v>43027.0</v>
      </c>
      <c r="I28" s="3740" t="s">
        <v>5563</v>
      </c>
      <c r="J28" s="3506" t="s">
        <v>11647</v>
      </c>
      <c r="K28" s="3741">
        <v>5.0</v>
      </c>
      <c r="L28" s="3505"/>
      <c r="M28" s="2032"/>
      <c r="N28" s="2020">
        <f t="shared" si="1"/>
        <v>-9</v>
      </c>
      <c r="O28" s="3731"/>
      <c r="P28" s="2014"/>
      <c r="Q28" s="3732"/>
      <c r="R28" s="2014"/>
      <c r="S28" s="2014"/>
    </row>
    <row r="29">
      <c r="A29" s="3761" t="s">
        <v>8960</v>
      </c>
      <c r="B29" s="3762" t="s">
        <v>3853</v>
      </c>
      <c r="C29" s="3752">
        <v>42664.0</v>
      </c>
      <c r="D29" s="3757"/>
      <c r="E29" s="3757"/>
      <c r="F29" s="3758"/>
      <c r="G29" s="3749"/>
      <c r="H29" s="3749">
        <v>43028.0</v>
      </c>
      <c r="I29" s="3740" t="s">
        <v>5564</v>
      </c>
      <c r="J29" s="3741" t="s">
        <v>11655</v>
      </c>
      <c r="K29" s="3741">
        <v>5.0</v>
      </c>
      <c r="L29" s="3749"/>
      <c r="M29" s="3517"/>
      <c r="N29" s="2020">
        <f t="shared" si="1"/>
        <v>-1</v>
      </c>
      <c r="O29" s="3731"/>
      <c r="P29" s="3731"/>
      <c r="Q29" s="3785"/>
      <c r="R29" s="3731"/>
      <c r="S29" s="3731"/>
    </row>
    <row r="30">
      <c r="A30" s="3761" t="s">
        <v>11654</v>
      </c>
      <c r="B30" s="3762" t="s">
        <v>278</v>
      </c>
      <c r="C30" s="3752">
        <v>42685.0</v>
      </c>
      <c r="D30" s="3737"/>
      <c r="E30" s="3737"/>
      <c r="F30" s="3738"/>
      <c r="G30" s="3739"/>
      <c r="H30" s="3739">
        <v>43028.0</v>
      </c>
      <c r="I30" s="3740" t="s">
        <v>5564</v>
      </c>
      <c r="J30" s="3535" t="s">
        <v>11647</v>
      </c>
      <c r="K30" s="3535">
        <v>5.0</v>
      </c>
      <c r="L30" s="3739"/>
      <c r="M30" s="2032"/>
      <c r="N30" s="2020">
        <f t="shared" si="1"/>
        <v>-22</v>
      </c>
      <c r="O30" s="3731"/>
      <c r="P30" s="2014"/>
      <c r="Q30" s="3732"/>
      <c r="R30" s="2014"/>
      <c r="S30" s="2014"/>
    </row>
    <row r="31">
      <c r="A31" s="3792" t="s">
        <v>5521</v>
      </c>
      <c r="B31" s="3793" t="s">
        <v>3645</v>
      </c>
      <c r="C31" s="3632">
        <v>42685.0</v>
      </c>
      <c r="D31" s="3794"/>
      <c r="E31" s="3794"/>
      <c r="F31" s="3795"/>
      <c r="G31" s="3794"/>
      <c r="H31" s="3739">
        <v>43032.0</v>
      </c>
      <c r="I31" s="3740" t="s">
        <v>5561</v>
      </c>
      <c r="J31" s="3796" t="s">
        <v>11647</v>
      </c>
      <c r="K31" s="3535">
        <v>6.0</v>
      </c>
      <c r="L31" s="3797">
        <v>43047.0</v>
      </c>
      <c r="M31" s="3798"/>
      <c r="N31" s="2020">
        <f t="shared" si="1"/>
        <v>-18</v>
      </c>
      <c r="O31" s="3799"/>
      <c r="P31" s="2455"/>
      <c r="Q31" s="3800"/>
      <c r="R31" s="3800"/>
      <c r="S31" s="2455"/>
    </row>
    <row r="32">
      <c r="A32" s="3761" t="s">
        <v>8960</v>
      </c>
      <c r="B32" s="3780" t="s">
        <v>476</v>
      </c>
      <c r="C32" s="3745">
        <v>42668.0</v>
      </c>
      <c r="D32" s="3737"/>
      <c r="E32" s="3737"/>
      <c r="F32" s="3738"/>
      <c r="G32" s="3747"/>
      <c r="H32" s="3747">
        <v>43033.0</v>
      </c>
      <c r="I32" s="3740" t="s">
        <v>5562</v>
      </c>
      <c r="J32" s="3748" t="s">
        <v>11655</v>
      </c>
      <c r="K32" s="3748">
        <v>6.0</v>
      </c>
      <c r="L32" s="3749"/>
      <c r="M32" s="3517"/>
      <c r="N32" s="2020">
        <f t="shared" si="1"/>
        <v>0</v>
      </c>
      <c r="O32" s="3801"/>
      <c r="P32" s="3802" t="s">
        <v>11664</v>
      </c>
      <c r="Q32" s="3803" t="s">
        <v>11665</v>
      </c>
      <c r="R32" s="3804" t="s">
        <v>11666</v>
      </c>
      <c r="S32" s="3803" t="s">
        <v>11667</v>
      </c>
    </row>
    <row r="33">
      <c r="A33" s="3761" t="s">
        <v>8960</v>
      </c>
      <c r="B33" s="3762" t="s">
        <v>297</v>
      </c>
      <c r="C33" s="3752">
        <v>42669.0</v>
      </c>
      <c r="D33" s="3789"/>
      <c r="E33" s="3757"/>
      <c r="F33" s="3758"/>
      <c r="G33" s="3749"/>
      <c r="H33" s="3749">
        <v>43033.0</v>
      </c>
      <c r="I33" s="3740" t="s">
        <v>5562</v>
      </c>
      <c r="J33" s="3741" t="s">
        <v>11655</v>
      </c>
      <c r="K33" s="3741">
        <v>6.0</v>
      </c>
      <c r="L33" s="3749"/>
      <c r="M33" s="3517"/>
      <c r="N33" s="2020">
        <f t="shared" si="1"/>
        <v>-1</v>
      </c>
      <c r="O33" s="3801"/>
      <c r="P33" s="3805" t="s">
        <v>5558</v>
      </c>
      <c r="Q33" s="3806">
        <f>IFERROR(__xludf.DUMMYFUNCTION("COUNTA(filter(H:H, A:A=""NE""))"),25.0)</f>
        <v>25</v>
      </c>
      <c r="R33" s="3807">
        <f>Countif(A:A, "ne")</f>
        <v>26</v>
      </c>
      <c r="S33" s="3808">
        <f t="shared" ref="S33:S39" si="3">Q33/R33</f>
        <v>0.9615384615</v>
      </c>
    </row>
    <row r="34">
      <c r="A34" s="3733" t="s">
        <v>11645</v>
      </c>
      <c r="B34" s="3762" t="s">
        <v>78</v>
      </c>
      <c r="C34" s="3752">
        <v>42660.0</v>
      </c>
      <c r="D34" s="3757"/>
      <c r="E34" s="3757"/>
      <c r="F34" s="3758"/>
      <c r="G34" s="3791">
        <v>43013.0</v>
      </c>
      <c r="H34" s="3809">
        <v>43033.0</v>
      </c>
      <c r="I34" s="3761" t="s">
        <v>5562</v>
      </c>
      <c r="J34" s="3810" t="s">
        <v>11647</v>
      </c>
      <c r="K34" s="3810">
        <v>6.0</v>
      </c>
      <c r="L34" s="3809"/>
      <c r="M34" s="3517"/>
      <c r="N34" s="2020">
        <f t="shared" si="1"/>
        <v>8</v>
      </c>
      <c r="O34" s="3801"/>
      <c r="P34" s="3811" t="s">
        <v>5524</v>
      </c>
      <c r="Q34" s="3812">
        <f>IFERROR(__xludf.DUMMYFUNCTION("COUNTA(filter(H:H, A:A=""MW""))"),21.0)</f>
        <v>21</v>
      </c>
      <c r="R34" s="3813">
        <f>countif(A:A, "mw")</f>
        <v>21</v>
      </c>
      <c r="S34" s="3814">
        <f t="shared" si="3"/>
        <v>1</v>
      </c>
    </row>
    <row r="35" ht="11.25" customHeight="1">
      <c r="A35" s="3733" t="s">
        <v>11654</v>
      </c>
      <c r="B35" s="3780" t="s">
        <v>483</v>
      </c>
      <c r="C35" s="3745">
        <v>42678.0</v>
      </c>
      <c r="D35" s="3737"/>
      <c r="E35" s="3737"/>
      <c r="F35" s="3738"/>
      <c r="G35" s="3786"/>
      <c r="H35" s="3747">
        <v>43034.0</v>
      </c>
      <c r="I35" s="3815" t="s">
        <v>5563</v>
      </c>
      <c r="J35" s="3748" t="s">
        <v>11655</v>
      </c>
      <c r="K35" s="3748">
        <v>6.0</v>
      </c>
      <c r="L35" s="3749">
        <v>43038.0</v>
      </c>
      <c r="M35" s="3517"/>
      <c r="N35" s="2020">
        <f t="shared" si="1"/>
        <v>-9</v>
      </c>
      <c r="O35" s="3801"/>
      <c r="P35" s="3816" t="s">
        <v>5503</v>
      </c>
      <c r="Q35" s="3817">
        <f>IFERROR(__xludf.DUMMYFUNCTION("COUNTA(filter(H:H, A:A=""S""))"),22.0)</f>
        <v>22</v>
      </c>
      <c r="R35" s="3818">
        <f>countif(A:A, "s")</f>
        <v>23</v>
      </c>
      <c r="S35" s="3819">
        <f t="shared" si="3"/>
        <v>0.9565217391</v>
      </c>
    </row>
    <row r="36">
      <c r="A36" s="3761" t="s">
        <v>11645</v>
      </c>
      <c r="B36" s="3787" t="s">
        <v>11668</v>
      </c>
      <c r="C36" s="3752">
        <v>42648.0</v>
      </c>
      <c r="D36" s="3789"/>
      <c r="E36" s="3757"/>
      <c r="F36" s="3758"/>
      <c r="G36" s="3749"/>
      <c r="H36" s="3749">
        <v>43034.0</v>
      </c>
      <c r="I36" s="3815" t="s">
        <v>5563</v>
      </c>
      <c r="J36" s="3741" t="s">
        <v>11651</v>
      </c>
      <c r="K36" s="3741">
        <v>6.0</v>
      </c>
      <c r="L36" s="3749"/>
      <c r="M36" s="3517"/>
      <c r="N36" s="2020">
        <f t="shared" si="1"/>
        <v>21</v>
      </c>
      <c r="O36" s="3801"/>
      <c r="P36" s="3820" t="s">
        <v>7672</v>
      </c>
      <c r="Q36" s="3821">
        <f>IFERROR(__xludf.DUMMYFUNCTION("COUNTA(filter(H:H, A:A=""SW""))"),3.0)</f>
        <v>3</v>
      </c>
      <c r="R36" s="3822">
        <f>countif(A:A, "sw")</f>
        <v>3</v>
      </c>
      <c r="S36" s="3823">
        <f t="shared" si="3"/>
        <v>1</v>
      </c>
    </row>
    <row r="37">
      <c r="A37" s="3733" t="s">
        <v>11669</v>
      </c>
      <c r="B37" s="3780" t="s">
        <v>468</v>
      </c>
      <c r="C37" s="3745">
        <v>42675.0</v>
      </c>
      <c r="D37" s="3736">
        <v>42678.0</v>
      </c>
      <c r="E37" s="3737"/>
      <c r="F37" s="3738"/>
      <c r="G37" s="3747"/>
      <c r="H37" s="3747">
        <v>43034.0</v>
      </c>
      <c r="I37" s="3815" t="s">
        <v>5563</v>
      </c>
      <c r="J37" s="3748" t="s">
        <v>11647</v>
      </c>
      <c r="K37" s="3748">
        <v>6.0</v>
      </c>
      <c r="L37" s="3497">
        <v>43059.0</v>
      </c>
      <c r="M37" s="3517"/>
      <c r="N37" s="2020">
        <f t="shared" si="1"/>
        <v>-6</v>
      </c>
      <c r="O37" s="3801"/>
      <c r="P37" s="3824" t="s">
        <v>5554</v>
      </c>
      <c r="Q37" s="3825">
        <f>IFERROR(__xludf.DUMMYFUNCTION("COUNTA(filter(H:H, A:A=""W""))"),13.0)</f>
        <v>13</v>
      </c>
      <c r="R37" s="3826">
        <f>countif(A:A, "w")</f>
        <v>13</v>
      </c>
      <c r="S37" s="3827">
        <f t="shared" si="3"/>
        <v>1</v>
      </c>
    </row>
    <row r="38" ht="11.25" customHeight="1">
      <c r="A38" s="3761" t="s">
        <v>11669</v>
      </c>
      <c r="B38" s="3762" t="s">
        <v>108</v>
      </c>
      <c r="C38" s="3745">
        <v>42670.0</v>
      </c>
      <c r="D38" s="3757"/>
      <c r="E38" s="3757"/>
      <c r="F38" s="3758"/>
      <c r="G38" s="3769"/>
      <c r="H38" s="3747">
        <v>43035.0</v>
      </c>
      <c r="I38" s="3740" t="s">
        <v>5564</v>
      </c>
      <c r="J38" s="3741" t="s">
        <v>11651</v>
      </c>
      <c r="K38" s="3748">
        <v>6.0</v>
      </c>
      <c r="L38" s="3769"/>
      <c r="M38" s="3517"/>
      <c r="N38" s="2020">
        <f t="shared" si="1"/>
        <v>0</v>
      </c>
      <c r="O38" s="3828"/>
      <c r="P38" s="3802" t="s">
        <v>11670</v>
      </c>
      <c r="Q38" s="3803">
        <f>IFERROR(__xludf.DUMMYFUNCTION("COUNTA(filter(H:H, A:A=""MTN""))"),2.0)</f>
        <v>2</v>
      </c>
      <c r="R38" s="3829">
        <f>countif(A:A, "mtn")</f>
        <v>2</v>
      </c>
      <c r="S38" s="3830">
        <f t="shared" si="3"/>
        <v>1</v>
      </c>
    </row>
    <row r="39">
      <c r="A39" s="3831" t="s">
        <v>5521</v>
      </c>
      <c r="B39" s="3780" t="s">
        <v>394</v>
      </c>
      <c r="C39" s="3745">
        <v>42658.0</v>
      </c>
      <c r="D39" s="3736">
        <v>42668.0</v>
      </c>
      <c r="E39" s="3733"/>
      <c r="F39" s="3758"/>
      <c r="G39" s="3832"/>
      <c r="H39" s="3777">
        <v>43035.0</v>
      </c>
      <c r="I39" s="3733" t="s">
        <v>5564</v>
      </c>
      <c r="J39" s="3524" t="s">
        <v>11647</v>
      </c>
      <c r="K39" s="3524">
        <v>6.0</v>
      </c>
      <c r="L39" s="3749">
        <v>43039.0</v>
      </c>
      <c r="M39" s="3833">
        <v>43049.0</v>
      </c>
      <c r="N39" s="2020">
        <f t="shared" si="1"/>
        <v>12</v>
      </c>
      <c r="O39" s="3801"/>
      <c r="P39" s="3834" t="s">
        <v>3725</v>
      </c>
      <c r="Q39" s="3835">
        <f t="shared" ref="Q39:R39" si="4">SUM(Q32:Q38)</f>
        <v>86</v>
      </c>
      <c r="R39" s="3836">
        <f t="shared" si="4"/>
        <v>88</v>
      </c>
      <c r="S39" s="3837">
        <f t="shared" si="3"/>
        <v>0.9772727273</v>
      </c>
    </row>
    <row r="40" ht="11.25" customHeight="1">
      <c r="A40" s="3761" t="s">
        <v>11645</v>
      </c>
      <c r="B40" s="3838" t="s">
        <v>70</v>
      </c>
      <c r="C40" s="3745">
        <v>42669.0</v>
      </c>
      <c r="D40" s="3737"/>
      <c r="E40" s="3737"/>
      <c r="F40" s="3738"/>
      <c r="G40" s="3786"/>
      <c r="H40" s="3747">
        <v>43035.0</v>
      </c>
      <c r="I40" s="3815" t="s">
        <v>5564</v>
      </c>
      <c r="J40" s="3748" t="s">
        <v>11647</v>
      </c>
      <c r="K40" s="3748">
        <v>6.0</v>
      </c>
      <c r="L40" s="3747">
        <v>43046.0</v>
      </c>
      <c r="M40" s="2032"/>
      <c r="N40" s="2020">
        <f t="shared" si="1"/>
        <v>1</v>
      </c>
      <c r="O40" s="3799"/>
      <c r="P40" s="2455"/>
      <c r="Q40" s="2455"/>
      <c r="R40" s="2455"/>
      <c r="S40" s="2455"/>
    </row>
    <row r="41" ht="11.25" customHeight="1">
      <c r="A41" s="3761" t="s">
        <v>5521</v>
      </c>
      <c r="B41" s="3839" t="s">
        <v>333</v>
      </c>
      <c r="C41" s="3745">
        <v>42669.0</v>
      </c>
      <c r="D41" s="3737"/>
      <c r="E41" s="3737"/>
      <c r="F41" s="3738"/>
      <c r="G41" s="3747"/>
      <c r="H41" s="3747">
        <v>43035.0</v>
      </c>
      <c r="I41" s="3815" t="s">
        <v>5564</v>
      </c>
      <c r="J41" s="3748" t="s">
        <v>11647</v>
      </c>
      <c r="K41" s="3748">
        <v>6.0</v>
      </c>
      <c r="L41" s="3747"/>
      <c r="M41" s="2032"/>
      <c r="N41" s="2020">
        <f t="shared" si="1"/>
        <v>1</v>
      </c>
      <c r="O41" s="3799"/>
      <c r="P41" s="2455"/>
      <c r="Q41" s="2455"/>
      <c r="R41" s="2455"/>
      <c r="S41" s="2455"/>
    </row>
    <row r="42">
      <c r="A42" s="3761" t="s">
        <v>5521</v>
      </c>
      <c r="B42" s="3766" t="s">
        <v>326</v>
      </c>
      <c r="C42" s="3745">
        <v>42671.0</v>
      </c>
      <c r="D42" s="3736">
        <v>42703.0</v>
      </c>
      <c r="E42" s="3737"/>
      <c r="F42" s="3738"/>
      <c r="G42" s="3840">
        <v>43010.0</v>
      </c>
      <c r="H42" s="3841">
        <v>43035.0</v>
      </c>
      <c r="I42" s="1992" t="s">
        <v>5564</v>
      </c>
      <c r="J42" s="3506" t="s">
        <v>11647</v>
      </c>
      <c r="K42" s="3506">
        <v>6.0</v>
      </c>
      <c r="L42" s="3505"/>
      <c r="M42" s="2032"/>
      <c r="N42" s="2020">
        <f t="shared" si="1"/>
        <v>-1</v>
      </c>
      <c r="O42" s="3731"/>
      <c r="P42" s="2014"/>
      <c r="Q42" s="3732"/>
      <c r="R42" s="2014"/>
      <c r="S42" s="2014"/>
    </row>
    <row r="43">
      <c r="A43" s="3733" t="s">
        <v>11654</v>
      </c>
      <c r="B43" s="3838" t="s">
        <v>159</v>
      </c>
      <c r="C43" s="3745">
        <v>42674.0</v>
      </c>
      <c r="D43" s="3745">
        <v>42688.0</v>
      </c>
      <c r="E43" s="3737"/>
      <c r="F43" s="3738"/>
      <c r="G43" s="3747"/>
      <c r="H43" s="3747">
        <v>43035.0</v>
      </c>
      <c r="I43" s="3815" t="s">
        <v>5564</v>
      </c>
      <c r="J43" s="3748" t="s">
        <v>11647</v>
      </c>
      <c r="K43" s="3748">
        <v>6.0</v>
      </c>
      <c r="L43" s="3747"/>
      <c r="M43" s="2032"/>
      <c r="N43" s="2020">
        <f t="shared" si="1"/>
        <v>-4</v>
      </c>
      <c r="O43" s="3799"/>
      <c r="P43" s="3842"/>
      <c r="Q43" s="3843"/>
      <c r="R43" s="3844"/>
      <c r="S43" s="3731"/>
    </row>
    <row r="44" ht="1.5" customHeight="1">
      <c r="A44" s="3733" t="s">
        <v>11650</v>
      </c>
      <c r="B44" s="3762" t="s">
        <v>25</v>
      </c>
      <c r="C44" s="3752">
        <v>42657.0</v>
      </c>
      <c r="D44" s="3757"/>
      <c r="E44" s="3757"/>
      <c r="F44" s="3758"/>
      <c r="G44" s="3749"/>
      <c r="H44" s="3845">
        <v>43037.0</v>
      </c>
      <c r="I44" s="3846" t="s">
        <v>5566</v>
      </c>
      <c r="J44" s="3847" t="s">
        <v>11661</v>
      </c>
      <c r="K44" s="3848">
        <v>7.0</v>
      </c>
      <c r="L44" s="3749">
        <v>43052.0</v>
      </c>
      <c r="M44" s="3517"/>
      <c r="N44" s="2020">
        <f t="shared" si="1"/>
        <v>15</v>
      </c>
      <c r="O44" s="3799"/>
      <c r="P44" s="3849"/>
      <c r="Q44" s="3849"/>
      <c r="R44" s="3849"/>
      <c r="S44" s="3849"/>
    </row>
    <row r="45">
      <c r="A45" s="3733" t="s">
        <v>8960</v>
      </c>
      <c r="B45" s="3780" t="s">
        <v>7554</v>
      </c>
      <c r="C45" s="3745">
        <v>42671.0</v>
      </c>
      <c r="D45" s="3757"/>
      <c r="E45" s="3757"/>
      <c r="F45" s="3758"/>
      <c r="G45" s="3769"/>
      <c r="H45" s="3749">
        <v>43038.0</v>
      </c>
      <c r="I45" s="3761" t="s">
        <v>5560</v>
      </c>
      <c r="J45" s="3850" t="s">
        <v>11655</v>
      </c>
      <c r="K45" s="3741">
        <v>7.0</v>
      </c>
      <c r="L45" s="3769"/>
      <c r="M45" s="3517"/>
      <c r="N45" s="2020">
        <f t="shared" si="1"/>
        <v>2</v>
      </c>
      <c r="O45" s="3731"/>
      <c r="P45" s="3731"/>
      <c r="Q45" s="3785"/>
      <c r="R45" s="3731"/>
      <c r="S45" s="3851"/>
    </row>
    <row r="46">
      <c r="A46" s="3852" t="s">
        <v>8960</v>
      </c>
      <c r="B46" s="3780" t="s">
        <v>288</v>
      </c>
      <c r="C46" s="3745">
        <v>42660.0</v>
      </c>
      <c r="D46" s="3736">
        <v>42668.0</v>
      </c>
      <c r="E46" s="3757"/>
      <c r="F46" s="3758"/>
      <c r="G46" s="3517"/>
      <c r="H46" s="3749">
        <v>43038.0</v>
      </c>
      <c r="I46" s="3761" t="s">
        <v>5560</v>
      </c>
      <c r="J46" s="3741" t="s">
        <v>11651</v>
      </c>
      <c r="K46" s="3741">
        <v>7.0</v>
      </c>
      <c r="L46" s="3749"/>
      <c r="M46" s="3517"/>
      <c r="N46" s="2020">
        <f t="shared" si="1"/>
        <v>13</v>
      </c>
      <c r="O46" s="3799"/>
      <c r="P46" s="2029"/>
      <c r="Q46" s="3853"/>
      <c r="R46" s="2014"/>
      <c r="S46" s="2014"/>
    </row>
    <row r="47">
      <c r="A47" s="3733" t="s">
        <v>11654</v>
      </c>
      <c r="B47" s="3787" t="s">
        <v>11671</v>
      </c>
      <c r="C47" s="3752">
        <v>42669.0</v>
      </c>
      <c r="D47" s="3757"/>
      <c r="E47" s="3757"/>
      <c r="F47" s="3758"/>
      <c r="G47" s="3769"/>
      <c r="H47" s="3749">
        <v>43038.0</v>
      </c>
      <c r="I47" s="3761" t="s">
        <v>5560</v>
      </c>
      <c r="J47" s="3741" t="s">
        <v>11651</v>
      </c>
      <c r="K47" s="3741">
        <v>7.0</v>
      </c>
      <c r="L47" s="3854"/>
      <c r="M47" s="3517"/>
      <c r="N47" s="2020">
        <f t="shared" si="1"/>
        <v>4</v>
      </c>
      <c r="O47" s="3828"/>
      <c r="P47" s="2014"/>
      <c r="Q47" s="3732"/>
      <c r="R47" s="2014"/>
      <c r="S47" s="2014"/>
    </row>
    <row r="48">
      <c r="A48" s="3761" t="s">
        <v>8960</v>
      </c>
      <c r="B48" s="3780" t="s">
        <v>141</v>
      </c>
      <c r="C48" s="3745">
        <v>42681.0</v>
      </c>
      <c r="D48" s="3855"/>
      <c r="E48" s="3757"/>
      <c r="F48" s="3758"/>
      <c r="G48" s="3856"/>
      <c r="H48" s="3749">
        <v>43038.0</v>
      </c>
      <c r="I48" s="3761" t="s">
        <v>5560</v>
      </c>
      <c r="J48" s="3741" t="s">
        <v>11651</v>
      </c>
      <c r="K48" s="3741">
        <v>7.0</v>
      </c>
      <c r="L48" s="3749"/>
      <c r="M48" s="3517"/>
      <c r="N48" s="2020">
        <f t="shared" si="1"/>
        <v>-8</v>
      </c>
      <c r="O48" s="3799"/>
      <c r="P48" s="3502"/>
      <c r="Q48" s="3853"/>
      <c r="R48" s="2014"/>
      <c r="S48" s="2014"/>
    </row>
    <row r="49">
      <c r="A49" s="3733" t="s">
        <v>5521</v>
      </c>
      <c r="B49" s="3762" t="s">
        <v>232</v>
      </c>
      <c r="C49" s="3752">
        <v>42684.0</v>
      </c>
      <c r="D49" s="3737"/>
      <c r="E49" s="3737"/>
      <c r="F49" s="3738"/>
      <c r="G49" s="3857"/>
      <c r="H49" s="3747">
        <v>43038.0</v>
      </c>
      <c r="I49" s="3815" t="s">
        <v>5560</v>
      </c>
      <c r="J49" s="3748" t="s">
        <v>11651</v>
      </c>
      <c r="K49" s="3748">
        <v>7.0</v>
      </c>
      <c r="L49" s="3739">
        <v>43040.0</v>
      </c>
      <c r="M49" s="3517"/>
      <c r="N49" s="2020">
        <f t="shared" si="1"/>
        <v>-11</v>
      </c>
      <c r="O49" s="3731"/>
      <c r="P49" s="2014"/>
      <c r="Q49" s="3732"/>
      <c r="R49" s="2014"/>
      <c r="S49" s="2014"/>
    </row>
    <row r="50">
      <c r="A50" s="3761" t="s">
        <v>5521</v>
      </c>
      <c r="B50" s="3780" t="s">
        <v>406</v>
      </c>
      <c r="C50" s="3745">
        <v>42690.0</v>
      </c>
      <c r="D50" s="3737"/>
      <c r="E50" s="3737"/>
      <c r="F50" s="3738"/>
      <c r="G50" s="3739"/>
      <c r="H50" s="3739">
        <v>43038.0</v>
      </c>
      <c r="I50" s="3858" t="s">
        <v>5560</v>
      </c>
      <c r="J50" s="3859" t="s">
        <v>11651</v>
      </c>
      <c r="K50" s="3535">
        <v>7.0</v>
      </c>
      <c r="L50" s="3739"/>
      <c r="M50" s="3517"/>
      <c r="N50" s="2020">
        <f t="shared" si="1"/>
        <v>-17</v>
      </c>
      <c r="O50" s="3731"/>
      <c r="P50" s="2014"/>
      <c r="Q50" s="3732"/>
      <c r="R50" s="2014"/>
      <c r="S50" s="2014"/>
    </row>
    <row r="51">
      <c r="A51" s="3792" t="s">
        <v>5521</v>
      </c>
      <c r="B51" s="3860" t="s">
        <v>243</v>
      </c>
      <c r="C51" s="3861">
        <v>42676.0</v>
      </c>
      <c r="D51" s="3794"/>
      <c r="E51" s="3794"/>
      <c r="F51" s="3795"/>
      <c r="G51" s="3794"/>
      <c r="H51" s="3862">
        <v>43038.0</v>
      </c>
      <c r="I51" s="3863" t="s">
        <v>5560</v>
      </c>
      <c r="J51" s="3864" t="s">
        <v>11647</v>
      </c>
      <c r="K51" s="3865">
        <v>7.0</v>
      </c>
      <c r="L51" s="3794"/>
      <c r="M51" s="3517"/>
      <c r="N51" s="3866">
        <f t="shared" si="1"/>
        <v>-3</v>
      </c>
      <c r="O51" s="3799"/>
      <c r="P51" s="2455"/>
      <c r="Q51" s="2455"/>
      <c r="R51" s="2455"/>
      <c r="S51" s="2455"/>
    </row>
    <row r="52">
      <c r="A52" s="3792" t="s">
        <v>5521</v>
      </c>
      <c r="B52" s="3867" t="s">
        <v>387</v>
      </c>
      <c r="C52" s="3632">
        <v>42677.0</v>
      </c>
      <c r="D52" s="3794"/>
      <c r="E52" s="3794"/>
      <c r="F52" s="3795"/>
      <c r="G52" s="3794"/>
      <c r="H52" s="3862">
        <v>43038.0</v>
      </c>
      <c r="I52" s="3863" t="s">
        <v>5560</v>
      </c>
      <c r="J52" s="3864" t="s">
        <v>11647</v>
      </c>
      <c r="K52" s="3865">
        <v>7.0</v>
      </c>
      <c r="L52" s="3797">
        <v>43041.0</v>
      </c>
      <c r="M52" s="3517"/>
      <c r="N52" s="3868">
        <f t="shared" si="1"/>
        <v>-4</v>
      </c>
      <c r="O52" s="3799"/>
      <c r="P52" s="2455"/>
      <c r="Q52" s="3869" t="s">
        <v>11672</v>
      </c>
      <c r="R52" s="3744"/>
      <c r="S52" s="2455"/>
    </row>
    <row r="53">
      <c r="A53" s="3852" t="s">
        <v>8960</v>
      </c>
      <c r="B53" s="3780" t="s">
        <v>421</v>
      </c>
      <c r="C53" s="3745">
        <v>42674.0</v>
      </c>
      <c r="D53" s="3757"/>
      <c r="E53" s="3757"/>
      <c r="F53" s="3758"/>
      <c r="G53" s="3769"/>
      <c r="H53" s="3749">
        <v>43039.0</v>
      </c>
      <c r="I53" s="3761" t="s">
        <v>5561</v>
      </c>
      <c r="J53" s="3741" t="s">
        <v>11651</v>
      </c>
      <c r="K53" s="3741">
        <v>7.0</v>
      </c>
      <c r="L53" s="3769"/>
      <c r="M53" s="3517"/>
      <c r="N53" s="2020">
        <f t="shared" si="1"/>
        <v>0</v>
      </c>
      <c r="O53" s="3731"/>
      <c r="Q53" s="3870" t="s">
        <v>11655</v>
      </c>
      <c r="R53" s="3871">
        <f>countif(J4:J103, "early am")/counta(J4:J103)</f>
        <v>0.1046511628</v>
      </c>
      <c r="S53" s="3731"/>
    </row>
    <row r="54">
      <c r="A54" s="3872" t="s">
        <v>11645</v>
      </c>
      <c r="B54" s="3873" t="s">
        <v>478</v>
      </c>
      <c r="C54" s="3745">
        <v>42676.0</v>
      </c>
      <c r="D54" s="3737"/>
      <c r="E54" s="3737"/>
      <c r="F54" s="3738"/>
      <c r="G54" s="3786"/>
      <c r="H54" s="3747">
        <v>43039.0</v>
      </c>
      <c r="I54" s="3815" t="s">
        <v>5561</v>
      </c>
      <c r="J54" s="3748" t="s">
        <v>11647</v>
      </c>
      <c r="K54" s="3748">
        <v>7.0</v>
      </c>
      <c r="L54" s="3747">
        <v>43053.0</v>
      </c>
      <c r="M54" s="3517"/>
      <c r="N54" s="2020">
        <f t="shared" si="1"/>
        <v>-2</v>
      </c>
      <c r="O54" s="3731"/>
      <c r="Q54" s="3874" t="s">
        <v>11651</v>
      </c>
      <c r="R54" s="3875">
        <f>countif(J4:J103, "am")/counta(J4:J103)</f>
        <v>0.3372093023</v>
      </c>
      <c r="S54" s="2014"/>
    </row>
    <row r="55">
      <c r="A55" s="3733" t="s">
        <v>11645</v>
      </c>
      <c r="B55" s="3876" t="s">
        <v>3829</v>
      </c>
      <c r="C55" s="3861">
        <v>42678.0</v>
      </c>
      <c r="D55" s="3794"/>
      <c r="E55" s="3794"/>
      <c r="F55" s="3795"/>
      <c r="G55" s="3794"/>
      <c r="H55" s="3797">
        <v>43039.0</v>
      </c>
      <c r="I55" s="3796" t="s">
        <v>5561</v>
      </c>
      <c r="J55" s="3796" t="s">
        <v>11647</v>
      </c>
      <c r="K55" s="3796">
        <v>7.0</v>
      </c>
      <c r="L55" s="3794"/>
      <c r="M55" s="3517"/>
      <c r="N55" s="2020">
        <f t="shared" si="1"/>
        <v>-4</v>
      </c>
      <c r="O55" s="3799"/>
      <c r="Q55" s="3877" t="s">
        <v>11673</v>
      </c>
      <c r="R55" s="3878">
        <f>countif(J4:J103, "afternoon")/counta(J4:J103)</f>
        <v>0.511627907</v>
      </c>
      <c r="S55" s="2455"/>
    </row>
    <row r="56">
      <c r="A56" s="3761" t="s">
        <v>5521</v>
      </c>
      <c r="B56" s="3762" t="s">
        <v>236</v>
      </c>
      <c r="C56" s="3752">
        <v>42676.0</v>
      </c>
      <c r="D56" s="3737"/>
      <c r="E56" s="3737"/>
      <c r="F56" s="3738"/>
      <c r="G56" s="3747"/>
      <c r="H56" s="3747">
        <v>43040.0</v>
      </c>
      <c r="I56" s="3815" t="s">
        <v>5562</v>
      </c>
      <c r="J56" s="3748" t="s">
        <v>11647</v>
      </c>
      <c r="K56" s="3748">
        <v>7.0</v>
      </c>
      <c r="L56" s="3749"/>
      <c r="M56" s="3517"/>
      <c r="N56" s="2020">
        <f t="shared" si="1"/>
        <v>-1</v>
      </c>
      <c r="O56" s="3731"/>
      <c r="Q56" s="3879" t="s">
        <v>11661</v>
      </c>
      <c r="R56" s="3880">
        <f>countif(J5:J104, "evening")/counta(J5:J104)</f>
        <v>0.04705882353</v>
      </c>
      <c r="S56" s="3799"/>
    </row>
    <row r="57">
      <c r="A57" s="3761" t="s">
        <v>11654</v>
      </c>
      <c r="B57" s="3762" t="s">
        <v>186</v>
      </c>
      <c r="C57" s="3752">
        <v>42678.0</v>
      </c>
      <c r="D57" s="3737"/>
      <c r="E57" s="3737"/>
      <c r="F57" s="3738"/>
      <c r="G57" s="3747"/>
      <c r="H57" s="3747">
        <v>43040.0</v>
      </c>
      <c r="I57" s="3815" t="s">
        <v>5562</v>
      </c>
      <c r="J57" s="3748" t="s">
        <v>11647</v>
      </c>
      <c r="K57" s="3748">
        <v>7.0</v>
      </c>
      <c r="L57" s="3749"/>
      <c r="M57" s="3517"/>
      <c r="N57" s="2020">
        <f t="shared" si="1"/>
        <v>-3</v>
      </c>
      <c r="O57" s="3731"/>
      <c r="S57" s="3799"/>
    </row>
    <row r="58">
      <c r="A58" s="3761" t="s">
        <v>8960</v>
      </c>
      <c r="B58" s="3787" t="s">
        <v>300</v>
      </c>
      <c r="C58" s="3752">
        <v>42648.0</v>
      </c>
      <c r="D58" s="3789">
        <v>42675.0</v>
      </c>
      <c r="E58" s="3757"/>
      <c r="F58" s="3758"/>
      <c r="G58" s="3749"/>
      <c r="H58" s="3749">
        <v>43040.0</v>
      </c>
      <c r="I58" s="3815" t="s">
        <v>5562</v>
      </c>
      <c r="J58" s="3741" t="s">
        <v>11647</v>
      </c>
      <c r="K58" s="3741">
        <v>7.0</v>
      </c>
      <c r="L58" s="3749"/>
      <c r="M58" s="3517"/>
      <c r="N58" s="2020">
        <f t="shared" si="1"/>
        <v>27</v>
      </c>
      <c r="O58" s="3731"/>
      <c r="P58" s="3799"/>
      <c r="S58" s="3799"/>
    </row>
    <row r="59">
      <c r="A59" s="3761" t="s">
        <v>11654</v>
      </c>
      <c r="B59" s="3787" t="s">
        <v>211</v>
      </c>
      <c r="C59" s="3752">
        <v>42684.0</v>
      </c>
      <c r="D59" s="3737"/>
      <c r="E59" s="3737"/>
      <c r="F59" s="3738"/>
      <c r="G59" s="3747"/>
      <c r="H59" s="3749">
        <v>43040.0</v>
      </c>
      <c r="I59" s="3815" t="s">
        <v>5562</v>
      </c>
      <c r="J59" s="3748" t="s">
        <v>11647</v>
      </c>
      <c r="K59" s="3741">
        <v>7.0</v>
      </c>
      <c r="L59" s="3747">
        <v>43041.0</v>
      </c>
      <c r="M59" s="3517"/>
      <c r="N59" s="2020">
        <f t="shared" si="1"/>
        <v>-9</v>
      </c>
      <c r="O59" s="3731"/>
      <c r="P59" s="2014"/>
      <c r="Q59" s="3881" t="s">
        <v>11674</v>
      </c>
      <c r="R59" s="3744"/>
      <c r="S59" s="2014"/>
    </row>
    <row r="60">
      <c r="A60" s="3882" t="s">
        <v>11645</v>
      </c>
      <c r="B60" s="3883" t="s">
        <v>3648</v>
      </c>
      <c r="C60" s="3745">
        <v>42670.0</v>
      </c>
      <c r="D60" s="3757"/>
      <c r="E60" s="3757"/>
      <c r="F60" s="3758"/>
      <c r="G60" s="3769"/>
      <c r="H60" s="3749">
        <v>43041.0</v>
      </c>
      <c r="I60" s="3761" t="s">
        <v>5563</v>
      </c>
      <c r="J60" s="3741" t="s">
        <v>11651</v>
      </c>
      <c r="K60" s="3741">
        <v>7.0</v>
      </c>
      <c r="L60" s="3749">
        <v>43053.0</v>
      </c>
      <c r="M60" s="3517"/>
      <c r="N60" s="2020">
        <f t="shared" si="1"/>
        <v>6</v>
      </c>
      <c r="O60" s="3731"/>
      <c r="P60" s="3731"/>
      <c r="Q60" s="3884" t="s">
        <v>11675</v>
      </c>
      <c r="R60" s="3885" t="str">
        <f>IF((date(2018,2,21)-NOW()+1)&lt;0,"DONE!",TEXT(date(2018,2,21)-NOW()+1,"#")&amp;" days")</f>
        <v>DONE!</v>
      </c>
      <c r="S60" s="3731"/>
    </row>
    <row r="61">
      <c r="A61" s="3886" t="s">
        <v>11654</v>
      </c>
      <c r="B61" s="3762" t="s">
        <v>262</v>
      </c>
      <c r="C61" s="3752">
        <v>42676.0</v>
      </c>
      <c r="D61" s="3887">
        <v>42677.0</v>
      </c>
      <c r="E61" s="3888">
        <v>42696.0</v>
      </c>
      <c r="F61" s="3758"/>
      <c r="G61" s="3749"/>
      <c r="H61" s="3749">
        <v>43041.0</v>
      </c>
      <c r="I61" s="3761" t="s">
        <v>5563</v>
      </c>
      <c r="J61" s="3741" t="s">
        <v>11651</v>
      </c>
      <c r="K61" s="3741">
        <v>7.0</v>
      </c>
      <c r="L61" s="3749"/>
      <c r="M61" s="3517"/>
      <c r="N61" s="2020">
        <f t="shared" si="1"/>
        <v>0</v>
      </c>
      <c r="O61" s="3731"/>
      <c r="P61" s="3731"/>
      <c r="Q61" s="3884" t="s">
        <v>11676</v>
      </c>
      <c r="R61" s="3889" t="str">
        <f>IF((date(2018,3,12)-NOW()+1)&lt;1,"DONE!",TEXT(date(2018,3,12)-NOW()+1,"#")&amp;" days")</f>
        <v>DONE!</v>
      </c>
      <c r="S61" s="3731"/>
    </row>
    <row r="62">
      <c r="A62" s="3733" t="s">
        <v>5521</v>
      </c>
      <c r="B62" s="3780" t="s">
        <v>339</v>
      </c>
      <c r="C62" s="3745">
        <v>42682.0</v>
      </c>
      <c r="D62" s="3789"/>
      <c r="E62" s="3789"/>
      <c r="F62" s="3758"/>
      <c r="G62" s="3749"/>
      <c r="H62" s="3749">
        <v>43041.0</v>
      </c>
      <c r="I62" s="3761" t="s">
        <v>5563</v>
      </c>
      <c r="J62" s="3748" t="s">
        <v>11647</v>
      </c>
      <c r="K62" s="3741">
        <v>7.0</v>
      </c>
      <c r="L62" s="3832"/>
      <c r="M62" s="3517"/>
      <c r="N62" s="2020">
        <f t="shared" si="1"/>
        <v>-6</v>
      </c>
      <c r="O62" s="3731"/>
      <c r="P62" s="3799"/>
      <c r="Q62" s="3884" t="s">
        <v>11677</v>
      </c>
      <c r="R62" s="3890" t="str">
        <f>IF((date(2018,3,16)-NOW()+1)&lt;1,"DONE!",TEXT(date(2018,3,16)-NOW()+1,"#")&amp;" days")</f>
        <v>DONE!</v>
      </c>
      <c r="S62" s="3799"/>
    </row>
    <row r="63" ht="16.5" customHeight="1">
      <c r="A63" s="3733" t="s">
        <v>5521</v>
      </c>
      <c r="B63" s="3766" t="s">
        <v>11678</v>
      </c>
      <c r="C63" s="3745">
        <v>42667.0</v>
      </c>
      <c r="D63" s="3757"/>
      <c r="E63" s="3757"/>
      <c r="F63" s="3758"/>
      <c r="G63" s="3749"/>
      <c r="H63" s="3749">
        <v>43041.0</v>
      </c>
      <c r="I63" s="3761" t="s">
        <v>5563</v>
      </c>
      <c r="J63" s="3741" t="s">
        <v>11661</v>
      </c>
      <c r="K63" s="3741">
        <v>7.0</v>
      </c>
      <c r="L63" s="3749">
        <v>43045.0</v>
      </c>
      <c r="M63" s="3517"/>
      <c r="N63" s="2020">
        <f t="shared" si="1"/>
        <v>9</v>
      </c>
      <c r="O63" s="3849"/>
      <c r="P63" s="3731"/>
      <c r="Q63" s="3785"/>
      <c r="R63" s="3731"/>
      <c r="S63" s="3731"/>
    </row>
    <row r="64">
      <c r="A64" s="3831" t="s">
        <v>11654</v>
      </c>
      <c r="B64" s="3762" t="s">
        <v>255</v>
      </c>
      <c r="C64" s="3752">
        <v>42677.0</v>
      </c>
      <c r="D64" s="3757"/>
      <c r="E64" s="3757"/>
      <c r="F64" s="3758"/>
      <c r="G64" s="3749"/>
      <c r="H64" s="3749">
        <v>43042.0</v>
      </c>
      <c r="I64" s="3761" t="s">
        <v>5564</v>
      </c>
      <c r="J64" s="3741" t="s">
        <v>11651</v>
      </c>
      <c r="K64" s="3741">
        <v>7.0</v>
      </c>
      <c r="L64" s="3749"/>
      <c r="M64" s="3517"/>
      <c r="N64" s="2020">
        <f t="shared" si="1"/>
        <v>0</v>
      </c>
      <c r="O64" s="3731"/>
      <c r="P64" s="3731"/>
      <c r="Q64" s="1787" t="s">
        <v>11679</v>
      </c>
      <c r="R64" s="3828" t="s">
        <v>11680</v>
      </c>
      <c r="S64" s="3731"/>
    </row>
    <row r="65">
      <c r="A65" s="3733" t="s">
        <v>11654</v>
      </c>
      <c r="B65" s="3766" t="s">
        <v>356</v>
      </c>
      <c r="C65" s="3745">
        <v>42676.0</v>
      </c>
      <c r="D65" s="3757"/>
      <c r="E65" s="3757"/>
      <c r="F65" s="3758"/>
      <c r="G65" s="3749"/>
      <c r="H65" s="3749">
        <v>43042.0</v>
      </c>
      <c r="I65" s="3761" t="s">
        <v>5564</v>
      </c>
      <c r="J65" s="3741" t="s">
        <v>11651</v>
      </c>
      <c r="K65" s="3741">
        <v>7.0</v>
      </c>
      <c r="L65" s="3749"/>
      <c r="M65" s="3517"/>
      <c r="N65" s="2020">
        <f t="shared" si="1"/>
        <v>1</v>
      </c>
      <c r="O65" s="3731"/>
      <c r="P65" s="3731"/>
      <c r="Q65" s="11">
        <v>2.0</v>
      </c>
      <c r="R65" s="3828">
        <f>countif(K4:K96, "2")</f>
        <v>1</v>
      </c>
      <c r="S65" s="3731"/>
    </row>
    <row r="66">
      <c r="A66" s="3761" t="s">
        <v>11654</v>
      </c>
      <c r="B66" s="3762" t="s">
        <v>3642</v>
      </c>
      <c r="C66" s="3752">
        <v>42678.0</v>
      </c>
      <c r="D66" s="3789"/>
      <c r="E66" s="3789"/>
      <c r="F66" s="3758"/>
      <c r="G66" s="3749"/>
      <c r="H66" s="3749">
        <v>43042.0</v>
      </c>
      <c r="I66" s="3761" t="s">
        <v>5564</v>
      </c>
      <c r="J66" s="3748" t="s">
        <v>11647</v>
      </c>
      <c r="K66" s="3741">
        <v>7.0</v>
      </c>
      <c r="L66" s="3777">
        <v>43059.0</v>
      </c>
      <c r="M66" s="3517"/>
      <c r="N66" s="2020">
        <f t="shared" si="1"/>
        <v>-1</v>
      </c>
      <c r="O66" s="3731"/>
      <c r="P66" s="3799"/>
      <c r="Q66" s="11">
        <v>3.0</v>
      </c>
      <c r="R66" s="3828">
        <f>countif(K4:K97, "3")</f>
        <v>5</v>
      </c>
      <c r="S66" s="3799"/>
    </row>
    <row r="67">
      <c r="A67" s="3761" t="s">
        <v>11654</v>
      </c>
      <c r="B67" s="3762" t="s">
        <v>208</v>
      </c>
      <c r="C67" s="3752">
        <v>42682.0</v>
      </c>
      <c r="D67" s="3737"/>
      <c r="E67" s="3737"/>
      <c r="F67" s="3738"/>
      <c r="G67" s="3786"/>
      <c r="H67" s="3749">
        <v>43042.0</v>
      </c>
      <c r="I67" s="3761" t="s">
        <v>5564</v>
      </c>
      <c r="J67" s="3748" t="s">
        <v>11647</v>
      </c>
      <c r="K67" s="3741">
        <v>7.0</v>
      </c>
      <c r="L67" s="3786"/>
      <c r="M67" s="2032"/>
      <c r="N67" s="2020">
        <f t="shared" si="1"/>
        <v>-5</v>
      </c>
      <c r="O67" s="3731"/>
      <c r="P67" s="2014"/>
      <c r="Q67" s="11">
        <v>4.0</v>
      </c>
      <c r="R67" s="3828">
        <f>countif(K4:K98, "4")</f>
        <v>10</v>
      </c>
      <c r="S67" s="2014"/>
    </row>
    <row r="68">
      <c r="A68" s="3891" t="s">
        <v>5521</v>
      </c>
      <c r="B68" s="3762" t="s">
        <v>11681</v>
      </c>
      <c r="C68" s="3752">
        <v>42681.0</v>
      </c>
      <c r="D68" s="3789"/>
      <c r="E68" s="3789"/>
      <c r="F68" s="3758"/>
      <c r="G68" s="3749"/>
      <c r="H68" s="3749">
        <v>43045.0</v>
      </c>
      <c r="I68" s="3761" t="s">
        <v>5560</v>
      </c>
      <c r="J68" s="3748" t="s">
        <v>11647</v>
      </c>
      <c r="K68" s="3741">
        <v>8.0</v>
      </c>
      <c r="L68" s="3832"/>
      <c r="M68" s="3517"/>
      <c r="N68" s="2020">
        <f t="shared" si="1"/>
        <v>-1</v>
      </c>
      <c r="O68" s="3731"/>
      <c r="P68" s="3799"/>
      <c r="Q68" s="11">
        <v>5.0</v>
      </c>
      <c r="R68" s="3828">
        <f>countif(K5:K99, "5")</f>
        <v>11</v>
      </c>
      <c r="S68" s="3799"/>
    </row>
    <row r="69">
      <c r="A69" s="3733" t="s">
        <v>8960</v>
      </c>
      <c r="B69" s="3766" t="s">
        <v>414</v>
      </c>
      <c r="C69" s="3745">
        <v>42682.0</v>
      </c>
      <c r="D69" s="3774">
        <v>42689.0</v>
      </c>
      <c r="E69" s="3774">
        <v>42702.0</v>
      </c>
      <c r="F69" s="3892">
        <v>42717.0</v>
      </c>
      <c r="G69" s="3747"/>
      <c r="H69" s="3749">
        <v>43045.0</v>
      </c>
      <c r="I69" s="3761" t="s">
        <v>5560</v>
      </c>
      <c r="J69" s="3748" t="s">
        <v>11647</v>
      </c>
      <c r="K69" s="3741">
        <v>8.0</v>
      </c>
      <c r="L69" s="3747">
        <v>43045.0</v>
      </c>
      <c r="M69" s="3893">
        <v>43048.0</v>
      </c>
      <c r="N69" s="2020">
        <f t="shared" si="1"/>
        <v>-2</v>
      </c>
      <c r="O69" s="3731"/>
      <c r="P69" s="2455"/>
      <c r="Q69" s="11">
        <v>6.0</v>
      </c>
      <c r="R69" s="3828">
        <f>countif(K6:K100, "6")</f>
        <v>13</v>
      </c>
      <c r="S69" s="2455"/>
    </row>
    <row r="70">
      <c r="A70" s="3761" t="s">
        <v>11645</v>
      </c>
      <c r="B70" s="3762" t="s">
        <v>61</v>
      </c>
      <c r="C70" s="3752">
        <v>42671.0</v>
      </c>
      <c r="D70" s="3789">
        <v>42674.0</v>
      </c>
      <c r="E70" s="3757"/>
      <c r="F70" s="3758"/>
      <c r="G70" s="3749"/>
      <c r="H70" s="3749">
        <v>43045.0</v>
      </c>
      <c r="I70" s="3761" t="s">
        <v>5560</v>
      </c>
      <c r="J70" s="3748" t="s">
        <v>11647</v>
      </c>
      <c r="K70" s="3741">
        <v>8.0</v>
      </c>
      <c r="L70" s="3749"/>
      <c r="M70" s="3517"/>
      <c r="N70" s="2020">
        <f t="shared" si="1"/>
        <v>9</v>
      </c>
      <c r="O70" s="3731"/>
      <c r="P70" s="3731"/>
      <c r="Q70" s="11">
        <v>7.0</v>
      </c>
      <c r="R70" s="3828">
        <f>countif(K7:K101, "7")</f>
        <v>24</v>
      </c>
      <c r="S70" s="3731"/>
    </row>
    <row r="71">
      <c r="A71" s="3761" t="s">
        <v>11654</v>
      </c>
      <c r="B71" s="3762" t="s">
        <v>281</v>
      </c>
      <c r="C71" s="3752">
        <v>42681.0</v>
      </c>
      <c r="D71" s="3736">
        <v>42682.0</v>
      </c>
      <c r="E71" s="3737"/>
      <c r="F71" s="3758"/>
      <c r="G71" s="3749"/>
      <c r="H71" s="3749">
        <v>43046.0</v>
      </c>
      <c r="I71" s="3761" t="s">
        <v>5561</v>
      </c>
      <c r="J71" s="3748" t="s">
        <v>11647</v>
      </c>
      <c r="K71" s="3741">
        <v>8.0</v>
      </c>
      <c r="L71" s="3749">
        <v>43047.0</v>
      </c>
      <c r="M71" s="3894">
        <v>43048.0</v>
      </c>
      <c r="N71" s="2020">
        <f t="shared" si="1"/>
        <v>0</v>
      </c>
      <c r="O71" s="3731"/>
      <c r="P71" s="3731"/>
      <c r="Q71" s="11">
        <v>8.0</v>
      </c>
      <c r="R71" s="3828">
        <f>countif(K8:K102, "8")</f>
        <v>13</v>
      </c>
      <c r="S71" s="3731"/>
    </row>
    <row r="72">
      <c r="A72" s="3733" t="s">
        <v>8960</v>
      </c>
      <c r="B72" s="3780" t="s">
        <v>420</v>
      </c>
      <c r="C72" s="3745">
        <v>42683.0</v>
      </c>
      <c r="D72" s="3895">
        <v>42690.0</v>
      </c>
      <c r="E72" s="3737"/>
      <c r="F72" s="3738"/>
      <c r="G72" s="3786"/>
      <c r="H72" s="3749">
        <v>43046.0</v>
      </c>
      <c r="I72" s="3815" t="s">
        <v>5561</v>
      </c>
      <c r="J72" s="3748" t="s">
        <v>11647</v>
      </c>
      <c r="K72" s="3741">
        <v>8.0</v>
      </c>
      <c r="L72" s="3786"/>
      <c r="M72" s="2032"/>
      <c r="N72" s="2020">
        <f t="shared" si="1"/>
        <v>-2</v>
      </c>
      <c r="O72" s="3731"/>
      <c r="P72" s="2455"/>
      <c r="Q72" s="11">
        <v>9.0</v>
      </c>
      <c r="R72" s="3828">
        <f>countif(K9:K103, "9")</f>
        <v>7</v>
      </c>
      <c r="S72" s="2455"/>
    </row>
    <row r="73">
      <c r="A73" s="3733" t="s">
        <v>5521</v>
      </c>
      <c r="B73" s="3780" t="s">
        <v>330</v>
      </c>
      <c r="C73" s="3745">
        <v>42678.0</v>
      </c>
      <c r="D73" s="3789"/>
      <c r="E73" s="3789"/>
      <c r="F73" s="3758"/>
      <c r="G73" s="3749"/>
      <c r="H73" s="3749">
        <v>43047.0</v>
      </c>
      <c r="I73" s="3761" t="s">
        <v>5562</v>
      </c>
      <c r="J73" s="3741" t="s">
        <v>11651</v>
      </c>
      <c r="K73" s="3741">
        <v>8.0</v>
      </c>
      <c r="L73" s="3832"/>
      <c r="M73" s="3517"/>
      <c r="N73" s="2020">
        <f t="shared" si="1"/>
        <v>4</v>
      </c>
      <c r="O73" s="3731"/>
      <c r="P73" s="3799"/>
      <c r="Q73" s="11">
        <v>10.0</v>
      </c>
      <c r="R73" s="3828">
        <f>countif(K10:K104, "10")</f>
        <v>1</v>
      </c>
      <c r="S73" s="3799"/>
    </row>
    <row r="74">
      <c r="A74" s="3733" t="s">
        <v>8960</v>
      </c>
      <c r="B74" s="3780" t="s">
        <v>134</v>
      </c>
      <c r="C74" s="3745">
        <v>42682.0</v>
      </c>
      <c r="D74" s="3855"/>
      <c r="E74" s="3855"/>
      <c r="F74" s="3758"/>
      <c r="G74" s="3769"/>
      <c r="H74" s="3749">
        <v>43047.0</v>
      </c>
      <c r="I74" s="3761" t="s">
        <v>5562</v>
      </c>
      <c r="J74" s="3741" t="s">
        <v>11647</v>
      </c>
      <c r="K74" s="3741">
        <v>8.0</v>
      </c>
      <c r="L74" s="3777">
        <v>43054.0</v>
      </c>
      <c r="M74" s="3517"/>
      <c r="N74" s="2020">
        <f t="shared" si="1"/>
        <v>0</v>
      </c>
      <c r="O74" s="3731"/>
      <c r="P74" s="3799"/>
      <c r="Q74" s="11">
        <v>11.0</v>
      </c>
      <c r="R74" s="3828">
        <f>countif(K11:K105, "11")</f>
        <v>1</v>
      </c>
      <c r="S74" s="3799"/>
    </row>
    <row r="75">
      <c r="A75" s="3792" t="s">
        <v>5521</v>
      </c>
      <c r="B75" s="3896" t="s">
        <v>7517</v>
      </c>
      <c r="C75" s="3632">
        <v>42653.0</v>
      </c>
      <c r="D75" s="3897">
        <v>42677.0</v>
      </c>
      <c r="E75" s="3898">
        <v>42703.0</v>
      </c>
      <c r="F75" s="3899"/>
      <c r="G75" s="3900"/>
      <c r="H75" s="3797">
        <v>43047.0</v>
      </c>
      <c r="I75" s="3796" t="s">
        <v>5562</v>
      </c>
      <c r="J75" s="3901" t="s">
        <v>11647</v>
      </c>
      <c r="K75" s="3796">
        <v>8.0</v>
      </c>
      <c r="L75" s="3497">
        <v>43059.0</v>
      </c>
      <c r="M75" s="3902"/>
      <c r="N75" s="2020">
        <f t="shared" si="1"/>
        <v>29</v>
      </c>
      <c r="O75" s="3027"/>
      <c r="Q75" s="11">
        <v>12.0</v>
      </c>
      <c r="R75" s="3828">
        <f>countif(K12:K106, "12")</f>
        <v>0</v>
      </c>
      <c r="S75" s="10"/>
    </row>
    <row r="76">
      <c r="A76" s="3733" t="s">
        <v>5521</v>
      </c>
      <c r="B76" s="3780" t="s">
        <v>3649</v>
      </c>
      <c r="C76" s="3745">
        <v>42683.0</v>
      </c>
      <c r="D76" s="3737"/>
      <c r="E76" s="3737"/>
      <c r="F76" s="3738"/>
      <c r="G76" s="3747"/>
      <c r="H76" s="3747">
        <v>43047.0</v>
      </c>
      <c r="I76" s="3815" t="s">
        <v>5562</v>
      </c>
      <c r="J76" s="3748" t="s">
        <v>11647</v>
      </c>
      <c r="K76" s="3748">
        <v>8.0</v>
      </c>
      <c r="L76" s="3747"/>
      <c r="M76" s="2032"/>
      <c r="N76" s="2020">
        <f t="shared" si="1"/>
        <v>-1</v>
      </c>
      <c r="O76" s="3731"/>
      <c r="P76" s="11"/>
      <c r="R76" s="2455"/>
      <c r="S76" s="2455"/>
    </row>
    <row r="77">
      <c r="A77" s="3733" t="s">
        <v>8960</v>
      </c>
      <c r="B77" s="3780" t="s">
        <v>3650</v>
      </c>
      <c r="C77" s="3745">
        <v>42691.0</v>
      </c>
      <c r="D77" s="3737"/>
      <c r="E77" s="3737"/>
      <c r="F77" s="3738"/>
      <c r="G77" s="3739"/>
      <c r="H77" s="3739">
        <v>43047.0</v>
      </c>
      <c r="I77" s="3858" t="s">
        <v>5562</v>
      </c>
      <c r="J77" s="3535" t="s">
        <v>11661</v>
      </c>
      <c r="K77" s="3535">
        <v>8.0</v>
      </c>
      <c r="L77" s="3739"/>
      <c r="M77" s="2032"/>
      <c r="N77" s="2020">
        <f t="shared" si="1"/>
        <v>-9</v>
      </c>
      <c r="O77" s="3731"/>
      <c r="P77" s="2014"/>
      <c r="Q77" s="3732"/>
      <c r="R77" s="2014"/>
      <c r="S77" s="2014"/>
    </row>
    <row r="78">
      <c r="A78" s="3761" t="s">
        <v>11654</v>
      </c>
      <c r="B78" s="3780" t="s">
        <v>362</v>
      </c>
      <c r="C78" s="3745">
        <v>42661.0</v>
      </c>
      <c r="D78" s="3789">
        <v>42663.0</v>
      </c>
      <c r="F78" s="3903"/>
      <c r="G78" s="3749"/>
      <c r="H78" s="3749">
        <v>43048.0</v>
      </c>
      <c r="I78" s="3761" t="s">
        <v>5563</v>
      </c>
      <c r="J78" s="3741" t="s">
        <v>11651</v>
      </c>
      <c r="K78" s="3741">
        <v>8.0</v>
      </c>
      <c r="L78" s="3749"/>
      <c r="M78" s="3517"/>
      <c r="N78" s="2020">
        <f t="shared" si="1"/>
        <v>22</v>
      </c>
      <c r="O78" s="3799"/>
      <c r="P78" s="11"/>
      <c r="R78" s="3731"/>
      <c r="S78" s="3731"/>
    </row>
    <row r="79">
      <c r="A79" s="3733" t="s">
        <v>5521</v>
      </c>
      <c r="B79" s="3780" t="s">
        <v>316</v>
      </c>
      <c r="C79" s="3745">
        <v>42675.0</v>
      </c>
      <c r="D79" s="3757"/>
      <c r="E79" s="3757"/>
      <c r="F79" s="3758"/>
      <c r="G79" s="3749"/>
      <c r="H79" s="3749">
        <v>43048.0</v>
      </c>
      <c r="I79" s="3761" t="s">
        <v>5563</v>
      </c>
      <c r="J79" s="3741" t="s">
        <v>11651</v>
      </c>
      <c r="K79" s="3741">
        <v>8.0</v>
      </c>
      <c r="L79" s="3749"/>
      <c r="M79" s="3517"/>
      <c r="N79" s="2020">
        <f t="shared" si="1"/>
        <v>8</v>
      </c>
      <c r="O79" s="3731"/>
      <c r="P79" s="11"/>
      <c r="R79" s="3731"/>
      <c r="S79" s="3731"/>
    </row>
    <row r="80">
      <c r="A80" s="3761" t="s">
        <v>11654</v>
      </c>
      <c r="B80" s="3762" t="s">
        <v>302</v>
      </c>
      <c r="C80" s="3752">
        <v>42688.0</v>
      </c>
      <c r="D80" s="3737"/>
      <c r="E80" s="3737"/>
      <c r="F80" s="3738"/>
      <c r="G80" s="3739"/>
      <c r="H80" s="3739">
        <v>43049.0</v>
      </c>
      <c r="I80" s="3858" t="s">
        <v>5564</v>
      </c>
      <c r="J80" s="3535" t="s">
        <v>11651</v>
      </c>
      <c r="K80" s="3535">
        <v>8.0</v>
      </c>
      <c r="L80" s="3739"/>
      <c r="M80" s="2032"/>
      <c r="N80" s="2020">
        <f t="shared" si="1"/>
        <v>-4</v>
      </c>
      <c r="O80" s="3828" t="s">
        <v>3</v>
      </c>
      <c r="P80" s="11"/>
      <c r="R80" s="2455"/>
      <c r="S80" s="2455"/>
    </row>
    <row r="81">
      <c r="A81" s="3761" t="s">
        <v>8960</v>
      </c>
      <c r="B81" s="3787" t="s">
        <v>11682</v>
      </c>
      <c r="C81" s="3752">
        <v>42688.0</v>
      </c>
      <c r="D81" s="3736">
        <v>42695.0</v>
      </c>
      <c r="E81" s="3737"/>
      <c r="F81" s="3738"/>
      <c r="G81" s="3739"/>
      <c r="H81" s="3739">
        <v>43052.0</v>
      </c>
      <c r="I81" s="3858" t="s">
        <v>5560</v>
      </c>
      <c r="J81" s="3535" t="s">
        <v>11651</v>
      </c>
      <c r="K81" s="3535">
        <v>9.0</v>
      </c>
      <c r="L81" s="3739">
        <v>43056.0</v>
      </c>
      <c r="M81" s="3497">
        <v>43059.0</v>
      </c>
      <c r="N81" s="2020">
        <f t="shared" si="1"/>
        <v>-1</v>
      </c>
      <c r="O81" s="3731"/>
      <c r="P81" s="11"/>
      <c r="R81" s="2455"/>
      <c r="S81" s="2455"/>
    </row>
    <row r="82">
      <c r="A82" s="3761" t="s">
        <v>5521</v>
      </c>
      <c r="B82" s="3762" t="s">
        <v>220</v>
      </c>
      <c r="C82" s="3752">
        <v>42689.0</v>
      </c>
      <c r="D82" s="3737"/>
      <c r="E82" s="3737"/>
      <c r="F82" s="3738"/>
      <c r="G82" s="3739"/>
      <c r="H82" s="3739">
        <v>43053.0</v>
      </c>
      <c r="I82" s="3858" t="s">
        <v>5561</v>
      </c>
      <c r="J82" s="3535" t="s">
        <v>11651</v>
      </c>
      <c r="K82" s="3535">
        <v>9.0</v>
      </c>
      <c r="L82" s="3739"/>
      <c r="M82" s="2032"/>
      <c r="N82" s="2020">
        <f t="shared" si="1"/>
        <v>-1</v>
      </c>
      <c r="O82" s="3731"/>
      <c r="P82" s="11"/>
      <c r="R82" s="2455"/>
      <c r="S82" s="2455"/>
    </row>
    <row r="83">
      <c r="A83" s="3761" t="s">
        <v>8960</v>
      </c>
      <c r="B83" s="3762" t="s">
        <v>214</v>
      </c>
      <c r="C83" s="3752">
        <v>42688.0</v>
      </c>
      <c r="D83" s="3895">
        <v>42702.0</v>
      </c>
      <c r="E83" s="3737"/>
      <c r="F83" s="3738"/>
      <c r="G83" s="3739"/>
      <c r="H83" s="3904">
        <v>43054.0</v>
      </c>
      <c r="I83" s="3584" t="s">
        <v>5562</v>
      </c>
      <c r="J83" s="3905" t="s">
        <v>11651</v>
      </c>
      <c r="K83" s="3905">
        <v>9.0</v>
      </c>
      <c r="L83" s="3739"/>
      <c r="M83" s="2030" t="s">
        <v>3</v>
      </c>
      <c r="N83" s="2020">
        <f t="shared" si="1"/>
        <v>1</v>
      </c>
      <c r="O83" s="3731"/>
      <c r="P83" s="11"/>
      <c r="R83" s="2455"/>
      <c r="S83" s="2455"/>
    </row>
    <row r="84">
      <c r="A84" s="3733" t="s">
        <v>5521</v>
      </c>
      <c r="B84" s="3766" t="s">
        <v>11683</v>
      </c>
      <c r="C84" s="3745">
        <v>42691.0</v>
      </c>
      <c r="F84" s="3906"/>
      <c r="H84" s="3904">
        <v>43054.0</v>
      </c>
      <c r="I84" s="3584" t="s">
        <v>5562</v>
      </c>
      <c r="J84" s="3905" t="s">
        <v>11651</v>
      </c>
      <c r="K84" s="3905">
        <v>9.0</v>
      </c>
      <c r="N84" s="2020">
        <f t="shared" si="1"/>
        <v>-2</v>
      </c>
    </row>
    <row r="85">
      <c r="A85" s="3761" t="s">
        <v>8960</v>
      </c>
      <c r="B85" s="3787" t="s">
        <v>150</v>
      </c>
      <c r="C85" s="3752">
        <v>42682.0</v>
      </c>
      <c r="D85" s="3737"/>
      <c r="E85" s="3737"/>
      <c r="F85" s="3738"/>
      <c r="G85" s="3747"/>
      <c r="H85" s="3904">
        <v>43054.0</v>
      </c>
      <c r="I85" s="3584" t="s">
        <v>5562</v>
      </c>
      <c r="J85" s="3905" t="s">
        <v>11647</v>
      </c>
      <c r="K85" s="3905">
        <v>9.0</v>
      </c>
      <c r="L85" s="3747"/>
      <c r="M85" s="2032"/>
      <c r="N85" s="2020">
        <f t="shared" si="1"/>
        <v>7</v>
      </c>
      <c r="O85" s="3731"/>
      <c r="P85" s="11"/>
      <c r="R85" s="2014"/>
      <c r="S85" s="2014"/>
    </row>
    <row r="86">
      <c r="A86" s="3733" t="s">
        <v>11654</v>
      </c>
      <c r="B86" s="3780" t="s">
        <v>352</v>
      </c>
      <c r="C86" s="3745">
        <v>42675.0</v>
      </c>
      <c r="D86" s="3737"/>
      <c r="E86" s="3737"/>
      <c r="F86" s="3758"/>
      <c r="G86" s="3769"/>
      <c r="H86" s="3739">
        <v>43055.0</v>
      </c>
      <c r="I86" s="3761" t="s">
        <v>5563</v>
      </c>
      <c r="J86" s="3741" t="s">
        <v>11651</v>
      </c>
      <c r="K86" s="3741">
        <v>9.0</v>
      </c>
      <c r="L86" s="3769"/>
      <c r="M86" s="3517"/>
      <c r="N86" s="2020">
        <f t="shared" si="1"/>
        <v>15</v>
      </c>
      <c r="O86" s="3731"/>
      <c r="P86" s="11"/>
      <c r="R86" s="3731"/>
      <c r="S86" s="3731"/>
    </row>
    <row r="87">
      <c r="A87" s="3733" t="s">
        <v>5521</v>
      </c>
      <c r="B87" s="3780" t="s">
        <v>348</v>
      </c>
      <c r="C87" s="3745">
        <v>42692.0</v>
      </c>
      <c r="D87" s="3737"/>
      <c r="E87" s="3737"/>
      <c r="F87" s="3738"/>
      <c r="G87" s="3739"/>
      <c r="H87" s="3739">
        <v>43056.0</v>
      </c>
      <c r="I87" s="3858" t="s">
        <v>5564</v>
      </c>
      <c r="J87" s="3535" t="s">
        <v>11651</v>
      </c>
      <c r="K87" s="3535">
        <v>9.0</v>
      </c>
      <c r="L87" s="3739">
        <v>43060.0</v>
      </c>
      <c r="M87" s="2032"/>
      <c r="N87" s="2020">
        <f t="shared" si="1"/>
        <v>-1</v>
      </c>
      <c r="O87" s="3731"/>
      <c r="P87" s="11"/>
      <c r="R87" s="2455"/>
      <c r="S87" s="2455"/>
    </row>
    <row r="88">
      <c r="A88" s="3761" t="s">
        <v>11645</v>
      </c>
      <c r="B88" s="3762" t="s">
        <v>35</v>
      </c>
      <c r="C88" s="3752">
        <v>42712.0</v>
      </c>
      <c r="D88" s="3737"/>
      <c r="E88" s="3737"/>
      <c r="F88" s="3738"/>
      <c r="G88" s="3739"/>
      <c r="H88" s="3739">
        <v>43059.0</v>
      </c>
      <c r="I88" s="3858" t="s">
        <v>5560</v>
      </c>
      <c r="J88" s="3535" t="s">
        <v>11647</v>
      </c>
      <c r="K88" s="3535">
        <v>10.0</v>
      </c>
      <c r="L88" s="3739"/>
      <c r="M88" s="2032"/>
      <c r="N88" s="2020">
        <f t="shared" si="1"/>
        <v>-18</v>
      </c>
      <c r="O88" s="3731"/>
      <c r="P88" s="2014"/>
      <c r="Q88" s="3732"/>
      <c r="R88" s="2014"/>
      <c r="S88" s="2014"/>
    </row>
    <row r="89">
      <c r="A89" s="3761" t="s">
        <v>11645</v>
      </c>
      <c r="B89" s="3762" t="s">
        <v>42</v>
      </c>
      <c r="C89" s="3752">
        <v>42702.0</v>
      </c>
      <c r="D89" s="3737"/>
      <c r="E89" s="3907"/>
      <c r="F89" s="3738"/>
      <c r="G89" s="3739"/>
      <c r="H89" s="3739">
        <v>43066.0</v>
      </c>
      <c r="I89" s="3858" t="s">
        <v>5560</v>
      </c>
      <c r="J89" s="3535" t="s">
        <v>11647</v>
      </c>
      <c r="K89" s="3535">
        <v>11.0</v>
      </c>
      <c r="L89" s="3739"/>
      <c r="M89" s="2010"/>
      <c r="N89" s="2020">
        <f t="shared" si="1"/>
        <v>-1</v>
      </c>
      <c r="O89" s="3731"/>
      <c r="P89" s="2014"/>
      <c r="Q89" s="3790" t="s">
        <v>3</v>
      </c>
      <c r="R89" s="2014"/>
      <c r="S89" s="2014"/>
    </row>
    <row r="90">
      <c r="A90" s="3908" t="s">
        <v>8960</v>
      </c>
      <c r="B90" s="3909" t="s">
        <v>11684</v>
      </c>
      <c r="C90" s="3910">
        <v>42677.0</v>
      </c>
      <c r="D90" s="3757"/>
      <c r="E90" s="3757"/>
      <c r="F90" s="3758"/>
      <c r="G90" s="3749"/>
      <c r="H90" s="3749"/>
      <c r="I90" s="3911"/>
      <c r="J90" s="3749"/>
      <c r="K90" s="3741"/>
      <c r="L90" s="3749"/>
      <c r="M90" s="3517"/>
      <c r="N90" s="2020"/>
      <c r="O90" s="3731"/>
      <c r="P90" s="11"/>
      <c r="R90" s="3731"/>
      <c r="S90" s="3731"/>
    </row>
    <row r="91">
      <c r="A91" s="3733" t="s">
        <v>5521</v>
      </c>
      <c r="B91" s="3912" t="s">
        <v>345</v>
      </c>
      <c r="C91" s="3745">
        <v>42720.0</v>
      </c>
      <c r="D91" s="3737"/>
      <c r="E91" s="3737"/>
      <c r="F91" s="3738"/>
      <c r="G91" s="3739"/>
      <c r="H91" s="3739"/>
      <c r="I91" s="3895"/>
      <c r="J91" s="3739"/>
      <c r="K91" s="3739"/>
      <c r="L91" s="3739"/>
      <c r="M91" s="2030" t="s">
        <v>3</v>
      </c>
      <c r="N91" s="2032"/>
      <c r="O91" s="3731"/>
      <c r="P91" s="2014"/>
      <c r="Q91" s="3732"/>
      <c r="R91" s="2014"/>
      <c r="S91" s="2014"/>
    </row>
    <row r="92">
      <c r="G92" s="3913"/>
    </row>
    <row r="93">
      <c r="G93" s="3913"/>
    </row>
    <row r="94">
      <c r="D94" s="3505"/>
      <c r="E94" s="3737"/>
      <c r="F94" s="3738"/>
      <c r="G94" s="3739"/>
      <c r="H94" s="3914"/>
      <c r="I94" s="3895"/>
      <c r="J94" s="3739"/>
      <c r="K94" s="3739"/>
      <c r="L94" s="3739"/>
      <c r="M94" s="2032"/>
      <c r="N94" s="2032"/>
      <c r="O94" s="3731"/>
      <c r="P94" s="2455"/>
      <c r="Q94" s="3584" t="s">
        <v>3</v>
      </c>
      <c r="R94" s="2455"/>
      <c r="S94" s="2455"/>
    </row>
    <row r="95">
      <c r="A95" s="2455"/>
      <c r="B95" s="2455"/>
      <c r="C95" s="3799"/>
      <c r="D95" s="2455"/>
      <c r="E95" s="2455"/>
      <c r="F95" s="2455"/>
      <c r="G95" s="2455"/>
      <c r="H95" s="3905" t="s">
        <v>3</v>
      </c>
      <c r="I95" s="3915"/>
      <c r="J95" s="3798"/>
      <c r="K95" s="3905" t="s">
        <v>3</v>
      </c>
      <c r="L95" s="3739"/>
      <c r="M95" s="2032"/>
      <c r="N95" s="2032"/>
      <c r="O95" s="3731"/>
      <c r="P95" s="3584"/>
      <c r="R95" s="2455"/>
      <c r="S95" s="2455"/>
    </row>
    <row r="96">
      <c r="A96" s="2455"/>
      <c r="B96" s="2455"/>
      <c r="C96" s="3799"/>
      <c r="D96" s="2455"/>
      <c r="E96" s="2455"/>
      <c r="F96" s="2455"/>
      <c r="G96" s="2455"/>
      <c r="H96" s="3916"/>
      <c r="I96" s="3915"/>
      <c r="J96" s="3798"/>
      <c r="K96" s="3798"/>
      <c r="L96" s="3739"/>
      <c r="M96" s="2032"/>
      <c r="N96" s="2032"/>
      <c r="O96" s="3731"/>
      <c r="P96" s="2455"/>
      <c r="Q96" s="2455"/>
      <c r="R96" s="2455"/>
      <c r="S96" s="2455"/>
    </row>
  </sheetData>
  <autoFilter ref="$B$3:$S$93">
    <sortState ref="B3:S93">
      <sortCondition ref="H3:H93"/>
      <sortCondition ref="C3:C93"/>
      <sortCondition ref="B3:B93"/>
    </sortState>
  </autoFilter>
  <mergeCells count="5">
    <mergeCell ref="A2:G2"/>
    <mergeCell ref="Q4:R4"/>
    <mergeCell ref="Q10:R10"/>
    <mergeCell ref="Q52:R52"/>
    <mergeCell ref="Q59:R59"/>
  </mergeCells>
  <conditionalFormatting sqref="A1 F23">
    <cfRule type="colorScale" priority="1">
      <colorScale>
        <cfvo type="min"/>
        <cfvo type="percentile" val="50"/>
        <cfvo type="max"/>
        <color rgb="FF57BB8A"/>
        <color rgb="FFFFD666"/>
        <color rgb="FFE67C73"/>
      </colorScale>
    </cfRule>
  </conditionalFormatting>
  <conditionalFormatting sqref="E16:E68 E70:E74 F75 E76 F78 E79 E85:E86 E90">
    <cfRule type="colorScale" priority="2">
      <colorScale>
        <cfvo type="min"/>
        <cfvo type="percentile" val="50"/>
        <cfvo type="max"/>
        <color rgb="FF57BB8A"/>
        <color rgb="FFFFD666"/>
        <color rgb="FFE67C73"/>
      </colorScale>
    </cfRule>
  </conditionalFormatting>
  <conditionalFormatting sqref="J1:J82 L1:L83 J85:J91 L85:L91 J94 L94:L97">
    <cfRule type="colorScale" priority="3">
      <colorScale>
        <cfvo type="min"/>
        <cfvo type="percentile" val="50"/>
        <cfvo type="max"/>
        <color rgb="FF57BB8A"/>
        <color rgb="FFFFD666"/>
        <color rgb="FFE67C73"/>
      </colorScale>
    </cfRule>
  </conditionalFormatting>
  <conditionalFormatting sqref="N1:N91 N94:N97">
    <cfRule type="colorScale" priority="4">
      <colorScale>
        <cfvo type="min"/>
        <cfvo type="percentile" val="50"/>
        <cfvo type="max"/>
        <color rgb="FF57BB8A"/>
        <color rgb="FFFFD666"/>
        <color rgb="FFE67C73"/>
      </colorScale>
    </cfRule>
  </conditionalFormatting>
  <conditionalFormatting sqref="C90:C91 C94:C96">
    <cfRule type="colorScale" priority="5">
      <colorScale>
        <cfvo type="min"/>
        <cfvo type="percentile" val="50"/>
        <cfvo type="max"/>
        <color rgb="FF57BB8A"/>
        <color rgb="FFFFD666"/>
        <color rgb="FFE67C73"/>
      </colorScale>
    </cfRule>
  </conditionalFormatting>
  <conditionalFormatting sqref="I4:I31 I33:I82 I85:I91 I94">
    <cfRule type="cellIs" dxfId="18" priority="6" operator="equal">
      <formula>"Monday"</formula>
    </cfRule>
  </conditionalFormatting>
  <conditionalFormatting sqref="I4:I31 I33:I82 I85:I91 I94">
    <cfRule type="cellIs" dxfId="19" priority="7" operator="equal">
      <formula>"Tuesday"</formula>
    </cfRule>
  </conditionalFormatting>
  <conditionalFormatting sqref="I4:I91 I94">
    <cfRule type="cellIs" dxfId="20" priority="8" operator="equal">
      <formula>"Wednesday"</formula>
    </cfRule>
  </conditionalFormatting>
  <conditionalFormatting sqref="I4:I31 I33:I82 I85:I91 I94">
    <cfRule type="cellIs" dxfId="21" priority="9" operator="equal">
      <formula>"Thursday"</formula>
    </cfRule>
  </conditionalFormatting>
  <conditionalFormatting sqref="I4:I31 I33:I82 I85:I91 I94">
    <cfRule type="cellIs" dxfId="22" priority="10" operator="equal">
      <formula>"Friday"</formula>
    </cfRule>
  </conditionalFormatting>
  <conditionalFormatting sqref="H4:H91 H94:H95">
    <cfRule type="colorScale" priority="11">
      <colorScale>
        <cfvo type="min"/>
        <cfvo type="percentile" val="50"/>
        <cfvo type="max"/>
        <color rgb="FF57BB8A"/>
        <color rgb="FFFFD666"/>
        <color rgb="FFE67C73"/>
      </colorScale>
    </cfRule>
  </conditionalFormatting>
  <conditionalFormatting sqref="A4:A91">
    <cfRule type="containsText" dxfId="5" priority="12" operator="containsText" text="NE">
      <formula>NOT(ISERROR(SEARCH(("NE"),(A4))))</formula>
    </cfRule>
  </conditionalFormatting>
  <conditionalFormatting sqref="A4:A91">
    <cfRule type="containsText" dxfId="23" priority="13" operator="containsText" text="MW">
      <formula>NOT(ISERROR(SEARCH(("MW"),(A4))))</formula>
    </cfRule>
  </conditionalFormatting>
  <conditionalFormatting sqref="A4:A91">
    <cfRule type="cellIs" dxfId="24" priority="14" operator="equal">
      <formula>"W"</formula>
    </cfRule>
  </conditionalFormatting>
  <conditionalFormatting sqref="A4:A91">
    <cfRule type="cellIs" dxfId="25" priority="15" operator="equal">
      <formula>"S"</formula>
    </cfRule>
  </conditionalFormatting>
  <conditionalFormatting sqref="A4:A91">
    <cfRule type="containsText" dxfId="26" priority="16" operator="containsText" text="MTN">
      <formula>NOT(ISERROR(SEARCH(("MTN"),(A4))))</formula>
    </cfRule>
  </conditionalFormatting>
  <conditionalFormatting sqref="A4:A91">
    <cfRule type="cellIs" dxfId="27" priority="17" operator="equal">
      <formula>"SW"</formula>
    </cfRule>
  </conditionalFormatting>
  <conditionalFormatting sqref="B1:B91">
    <cfRule type="colorScale" priority="18">
      <colorScale>
        <cfvo type="min"/>
        <cfvo type="max"/>
        <color rgb="FF57BB8A"/>
        <color rgb="FFFFFFFF"/>
      </colorScale>
    </cfRule>
  </conditionalFormatting>
  <conditionalFormatting sqref="J4:J82 J85:J91 J94:J97">
    <cfRule type="cellIs" dxfId="28" priority="19" operator="equal">
      <formula>"Early AM"</formula>
    </cfRule>
  </conditionalFormatting>
  <conditionalFormatting sqref="J1:J82 J85:J91 J94:J97">
    <cfRule type="cellIs" dxfId="13" priority="20" operator="equal">
      <formula>"Afternoon"</formula>
    </cfRule>
  </conditionalFormatting>
  <conditionalFormatting sqref="J1:J82 J85:J91 J94:J97">
    <cfRule type="cellIs" dxfId="26" priority="21" operator="equal">
      <formula>"Evening"</formula>
    </cfRule>
  </conditionalFormatting>
  <conditionalFormatting sqref="J4:J91 J94:J96">
    <cfRule type="cellIs" dxfId="29" priority="22" operator="equal">
      <formula>"AM"</formula>
    </cfRule>
  </conditionalFormatting>
  <conditionalFormatting sqref="D4 D6 D13 D24 D27:D28 D42:D68 D70 D72:D74 D76:D80 D82:D83 D85:D91 D94:D96">
    <cfRule type="colorScale" priority="23">
      <colorScale>
        <cfvo type="min"/>
        <cfvo type="percentile" val="50"/>
        <cfvo type="max"/>
        <color rgb="FF57BB8A"/>
        <color rgb="FFFFD666"/>
        <color rgb="FFE67C73"/>
      </colorScale>
    </cfRule>
  </conditionalFormatting>
  <conditionalFormatting sqref="K4:K91 K94:K96">
    <cfRule type="colorScale" priority="24">
      <colorScale>
        <cfvo type="min"/>
        <cfvo type="max"/>
        <color rgb="FF9900FF"/>
        <color rgb="FF00FFFF"/>
      </colorScale>
    </cfRule>
  </conditionalFormatting>
  <conditionalFormatting sqref="M1:M83 L75 M85:M91 M94:M96">
    <cfRule type="colorScale" priority="25">
      <colorScale>
        <cfvo type="min"/>
        <cfvo type="percentile" val="50"/>
        <cfvo type="max"/>
        <color rgb="FF57BB8A"/>
        <color rgb="FFFFD666"/>
        <color rgb="FFE67C73"/>
      </colorScale>
    </cfRule>
  </conditionalFormatting>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C1130"/>
    <outlinePr summaryBelow="0" summaryRight="0"/>
  </sheetPr>
  <sheetViews>
    <sheetView workbookViewId="0"/>
  </sheetViews>
  <sheetFormatPr customHeight="1" defaultColWidth="14.43" defaultRowHeight="15.75"/>
  <cols>
    <col customWidth="1" min="1" max="1" width="14.43"/>
    <col customWidth="1" min="2" max="2" width="18.71"/>
    <col customWidth="1" min="3" max="3" width="29.71"/>
    <col customWidth="1" min="4" max="4" width="14.0"/>
    <col customWidth="1" min="5" max="5" width="43.0"/>
    <col customWidth="1" min="6" max="6" width="19.71"/>
    <col customWidth="1" min="7" max="7" width="26.29"/>
    <col customWidth="1" min="8" max="8" width="37.43"/>
  </cols>
  <sheetData>
    <row r="1">
      <c r="A1" s="3917" t="s">
        <v>11685</v>
      </c>
      <c r="B1" s="3917" t="s">
        <v>3543</v>
      </c>
      <c r="C1" s="3918" t="s">
        <v>7100</v>
      </c>
      <c r="D1" s="3918" t="s">
        <v>7101</v>
      </c>
      <c r="E1" s="3919" t="s">
        <v>7102</v>
      </c>
      <c r="F1" s="3920" t="s">
        <v>7103</v>
      </c>
      <c r="G1" s="3921" t="s">
        <v>7104</v>
      </c>
      <c r="H1" s="3922" t="s">
        <v>7105</v>
      </c>
      <c r="I1" s="3923" t="s">
        <v>7106</v>
      </c>
    </row>
    <row r="2">
      <c r="A2" s="11"/>
      <c r="B2" s="888"/>
      <c r="C2" s="6"/>
      <c r="D2" s="11"/>
      <c r="E2" s="11"/>
      <c r="F2" s="11"/>
      <c r="G2" s="11"/>
      <c r="H2" s="6"/>
    </row>
    <row r="3">
      <c r="A3" s="6" t="s">
        <v>5452</v>
      </c>
      <c r="B3" s="3924">
        <v>42750.0</v>
      </c>
      <c r="C3" s="6" t="s">
        <v>11686</v>
      </c>
      <c r="D3" s="6" t="s">
        <v>11687</v>
      </c>
      <c r="E3" s="6" t="s">
        <v>11688</v>
      </c>
      <c r="F3" s="6" t="s">
        <v>11689</v>
      </c>
      <c r="G3" s="6" t="s">
        <v>11690</v>
      </c>
      <c r="H3" s="6" t="s">
        <v>11691</v>
      </c>
      <c r="I3" s="4"/>
      <c r="J3" s="4"/>
      <c r="K3" s="4"/>
      <c r="L3" s="4"/>
      <c r="M3" s="4"/>
      <c r="N3" s="4"/>
      <c r="O3" s="4"/>
      <c r="P3" s="4"/>
      <c r="Q3" s="4"/>
      <c r="R3" s="4"/>
      <c r="S3" s="4"/>
      <c r="T3" s="4"/>
      <c r="U3" s="4"/>
      <c r="V3" s="4"/>
      <c r="W3" s="4"/>
      <c r="X3" s="4"/>
      <c r="Y3" s="4"/>
      <c r="Z3" s="4"/>
    </row>
    <row r="4">
      <c r="A4" s="3925" t="s">
        <v>5424</v>
      </c>
      <c r="B4" s="3926">
        <v>43077.0</v>
      </c>
      <c r="C4" s="3927" t="s">
        <v>11692</v>
      </c>
      <c r="D4" s="3925" t="s">
        <v>11693</v>
      </c>
      <c r="E4" s="3928" t="s">
        <v>11694</v>
      </c>
      <c r="F4" s="3925" t="s">
        <v>11695</v>
      </c>
      <c r="G4" s="3929" t="s">
        <v>11696</v>
      </c>
      <c r="H4" s="3925" t="s">
        <v>11691</v>
      </c>
      <c r="I4" s="3930"/>
      <c r="J4" s="3930"/>
      <c r="K4" s="3930"/>
      <c r="L4" s="3930"/>
      <c r="M4" s="3930"/>
      <c r="N4" s="3930"/>
      <c r="O4" s="3930"/>
      <c r="P4" s="3930"/>
      <c r="Q4" s="3930"/>
      <c r="R4" s="3930"/>
      <c r="S4" s="3930"/>
      <c r="T4" s="3930"/>
      <c r="U4" s="3930"/>
      <c r="V4" s="3930"/>
      <c r="W4" s="3930"/>
      <c r="X4" s="3930"/>
      <c r="Y4" s="3930"/>
      <c r="Z4" s="3930"/>
    </row>
    <row r="5">
      <c r="A5" s="3925" t="s">
        <v>7209</v>
      </c>
      <c r="B5" s="3926">
        <v>43080.0</v>
      </c>
      <c r="C5" s="3927" t="s">
        <v>11697</v>
      </c>
      <c r="D5" s="3925" t="s">
        <v>11698</v>
      </c>
      <c r="E5" s="3925" t="s">
        <v>11699</v>
      </c>
      <c r="F5" s="3925" t="s">
        <v>11700</v>
      </c>
      <c r="G5" s="3925" t="s">
        <v>11696</v>
      </c>
      <c r="H5" s="3925" t="s">
        <v>11701</v>
      </c>
      <c r="I5" s="3930"/>
      <c r="J5" s="3930"/>
      <c r="K5" s="3930"/>
      <c r="L5" s="3930"/>
      <c r="M5" s="3930"/>
      <c r="N5" s="3930"/>
      <c r="O5" s="3930"/>
      <c r="P5" s="3930"/>
      <c r="Q5" s="3930"/>
      <c r="R5" s="3930"/>
      <c r="S5" s="3930"/>
      <c r="T5" s="3930"/>
      <c r="U5" s="3930"/>
      <c r="V5" s="3930"/>
      <c r="W5" s="3930"/>
      <c r="X5" s="3930"/>
      <c r="Y5" s="3930"/>
      <c r="Z5" s="3930"/>
    </row>
    <row r="6">
      <c r="A6" s="11" t="s">
        <v>5345</v>
      </c>
      <c r="B6" s="888">
        <v>43129.0</v>
      </c>
      <c r="C6" s="6" t="s">
        <v>11702</v>
      </c>
      <c r="D6" s="11" t="s">
        <v>11703</v>
      </c>
      <c r="E6" s="11" t="s">
        <v>11704</v>
      </c>
      <c r="F6" s="11" t="s">
        <v>11695</v>
      </c>
      <c r="G6" s="11" t="s">
        <v>11696</v>
      </c>
      <c r="H6" s="11" t="s">
        <v>11691</v>
      </c>
      <c r="I6" s="3931">
        <v>43115.0</v>
      </c>
    </row>
    <row r="26">
      <c r="C26" s="3932"/>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8.86"/>
    <col customWidth="1" min="2" max="2" width="11.43"/>
    <col customWidth="1" min="3" max="3" width="43.14"/>
    <col customWidth="1" min="4" max="4" width="18.71"/>
    <col customWidth="1" min="5" max="5" width="95.43"/>
    <col customWidth="1" min="6" max="6" width="65.86"/>
    <col customWidth="1" min="7" max="7" width="33.0"/>
  </cols>
  <sheetData>
    <row r="1">
      <c r="A1" s="1007"/>
      <c r="C1" s="3933" t="s">
        <v>4673</v>
      </c>
      <c r="D1" s="3934" t="s">
        <v>4674</v>
      </c>
      <c r="E1" s="3935" t="s">
        <v>4675</v>
      </c>
      <c r="F1" s="1007" t="s">
        <v>4676</v>
      </c>
      <c r="G1" s="3936"/>
      <c r="H1" s="3936"/>
      <c r="I1" s="3936"/>
      <c r="J1" s="3936"/>
      <c r="K1" s="3936"/>
      <c r="L1" s="3936"/>
      <c r="M1" s="3936"/>
      <c r="N1" s="3936"/>
      <c r="O1" s="3936"/>
      <c r="P1" s="3936"/>
      <c r="Q1" s="3936"/>
      <c r="R1" s="3936"/>
      <c r="S1" s="3936"/>
      <c r="T1" s="3936"/>
      <c r="U1" s="3936"/>
      <c r="V1" s="3936"/>
      <c r="W1" s="3936"/>
      <c r="X1" s="3936"/>
      <c r="Y1" s="3936"/>
      <c r="Z1" s="3936"/>
      <c r="AA1" s="3936"/>
    </row>
    <row r="2">
      <c r="A2" s="828" t="s">
        <v>38</v>
      </c>
      <c r="B2" s="3937">
        <v>43126.0</v>
      </c>
      <c r="C2" s="3938" t="s">
        <v>11705</v>
      </c>
      <c r="D2" s="3939"/>
      <c r="E2" s="3940" t="s">
        <v>11706</v>
      </c>
      <c r="F2" s="3941"/>
      <c r="G2" s="3941"/>
      <c r="H2" s="3941"/>
      <c r="I2" s="3941"/>
      <c r="J2" s="3941"/>
      <c r="K2" s="3941"/>
      <c r="L2" s="3941"/>
      <c r="M2" s="3941"/>
      <c r="N2" s="3941"/>
      <c r="O2" s="3941"/>
      <c r="P2" s="3941"/>
      <c r="Q2" s="3941"/>
      <c r="R2" s="3941"/>
      <c r="S2" s="3941"/>
      <c r="T2" s="3941"/>
      <c r="U2" s="3941"/>
      <c r="V2" s="3941"/>
      <c r="W2" s="3941"/>
      <c r="X2" s="3941"/>
      <c r="Y2" s="3941"/>
      <c r="Z2" s="3941"/>
      <c r="AA2" s="3941"/>
    </row>
    <row r="3">
      <c r="A3" s="2833" t="s">
        <v>11707</v>
      </c>
      <c r="B3" s="3942">
        <v>42744.0</v>
      </c>
      <c r="C3" s="2833" t="s">
        <v>11708</v>
      </c>
      <c r="D3" s="3943"/>
      <c r="E3" s="3944"/>
      <c r="F3" s="3944"/>
      <c r="G3" s="3944"/>
      <c r="H3" s="3944"/>
      <c r="I3" s="3944"/>
      <c r="J3" s="3944"/>
      <c r="K3" s="3944"/>
      <c r="L3" s="3944"/>
      <c r="M3" s="3944"/>
      <c r="N3" s="3944"/>
      <c r="O3" s="3944"/>
      <c r="P3" s="3944"/>
      <c r="Q3" s="3944"/>
      <c r="R3" s="3944"/>
      <c r="S3" s="3944"/>
      <c r="T3" s="3944"/>
      <c r="U3" s="3944"/>
      <c r="V3" s="3944"/>
      <c r="W3" s="3944"/>
      <c r="X3" s="3944"/>
      <c r="Y3" s="3944"/>
      <c r="Z3" s="3944"/>
      <c r="AA3" s="3944"/>
    </row>
    <row r="4">
      <c r="A4" s="3231" t="s">
        <v>7425</v>
      </c>
      <c r="B4" s="3945">
        <v>43076.0</v>
      </c>
      <c r="C4" s="3946" t="s">
        <v>11709</v>
      </c>
      <c r="D4" s="3947"/>
      <c r="E4" s="3948"/>
      <c r="F4" s="3949"/>
      <c r="G4" s="3949"/>
      <c r="H4" s="3949"/>
      <c r="I4" s="3949"/>
      <c r="J4" s="3949"/>
      <c r="K4" s="3949"/>
      <c r="L4" s="3949"/>
      <c r="M4" s="3949"/>
      <c r="N4" s="3949"/>
      <c r="O4" s="3949"/>
      <c r="P4" s="3949"/>
      <c r="Q4" s="3949"/>
      <c r="R4" s="3949"/>
      <c r="S4" s="3949"/>
      <c r="T4" s="3949"/>
      <c r="U4" s="3949"/>
      <c r="V4" s="3949"/>
      <c r="W4" s="3949"/>
      <c r="X4" s="3949"/>
      <c r="Y4" s="3949"/>
      <c r="Z4" s="3949"/>
      <c r="AA4" s="3949"/>
    </row>
    <row r="5">
      <c r="A5" s="3231" t="s">
        <v>5627</v>
      </c>
      <c r="B5" s="3945">
        <v>43073.0</v>
      </c>
      <c r="C5" s="3946" t="s">
        <v>11709</v>
      </c>
      <c r="D5" s="3950">
        <v>43046.0</v>
      </c>
      <c r="E5" s="3951"/>
      <c r="F5" s="3949"/>
      <c r="G5" s="3949"/>
      <c r="H5" s="3952"/>
      <c r="I5" s="3952"/>
      <c r="J5" s="3952"/>
      <c r="K5" s="3952"/>
      <c r="L5" s="3952"/>
      <c r="M5" s="3952"/>
      <c r="N5" s="3952"/>
      <c r="O5" s="3952"/>
      <c r="P5" s="3952"/>
      <c r="Q5" s="3952"/>
      <c r="R5" s="3952"/>
      <c r="S5" s="3952"/>
      <c r="T5" s="3952"/>
      <c r="U5" s="3952"/>
      <c r="V5" s="3952"/>
      <c r="W5" s="3952"/>
      <c r="X5" s="3952"/>
      <c r="Y5" s="3952"/>
      <c r="Z5" s="3952"/>
      <c r="AA5" s="3952"/>
    </row>
    <row r="6">
      <c r="A6" s="3231" t="s">
        <v>242</v>
      </c>
      <c r="B6" s="3945">
        <v>43080.0</v>
      </c>
      <c r="C6" s="3946" t="s">
        <v>7070</v>
      </c>
      <c r="D6" s="3950">
        <v>43060.0</v>
      </c>
      <c r="E6" s="3951"/>
      <c r="F6" s="3949"/>
      <c r="G6" s="3949"/>
      <c r="H6" s="3949"/>
      <c r="I6" s="3949"/>
      <c r="J6" s="3949"/>
      <c r="K6" s="3949"/>
      <c r="L6" s="3949"/>
      <c r="M6" s="3949"/>
      <c r="N6" s="3949"/>
      <c r="O6" s="3949"/>
      <c r="P6" s="3949"/>
      <c r="Q6" s="3949"/>
      <c r="R6" s="3949"/>
      <c r="S6" s="3949"/>
      <c r="T6" s="3949"/>
      <c r="U6" s="3949"/>
      <c r="V6" s="3949"/>
      <c r="W6" s="3949"/>
      <c r="X6" s="3949"/>
      <c r="Y6" s="3949"/>
      <c r="Z6" s="3949"/>
      <c r="AA6" s="3949"/>
    </row>
    <row r="7">
      <c r="A7" s="3231" t="s">
        <v>242</v>
      </c>
      <c r="B7" s="3945">
        <v>43108.0</v>
      </c>
      <c r="C7" s="3946" t="s">
        <v>7070</v>
      </c>
      <c r="D7" s="3950">
        <v>43068.0</v>
      </c>
      <c r="E7" s="3951"/>
      <c r="F7" s="3949"/>
      <c r="G7" s="3949"/>
      <c r="H7" s="3949"/>
      <c r="I7" s="3949"/>
      <c r="J7" s="3949"/>
      <c r="K7" s="3949"/>
      <c r="L7" s="3949"/>
      <c r="M7" s="3949"/>
      <c r="N7" s="3949"/>
      <c r="O7" s="3949"/>
      <c r="P7" s="3949"/>
      <c r="Q7" s="3949"/>
      <c r="R7" s="3949"/>
      <c r="S7" s="3949"/>
      <c r="T7" s="3949"/>
      <c r="U7" s="3949"/>
      <c r="V7" s="3949"/>
      <c r="W7" s="3949"/>
      <c r="X7" s="3949"/>
      <c r="Y7" s="3949"/>
      <c r="Z7" s="3949"/>
      <c r="AA7" s="3949"/>
    </row>
    <row r="8">
      <c r="A8" s="3231" t="s">
        <v>242</v>
      </c>
      <c r="B8" s="3945">
        <v>43080.0</v>
      </c>
      <c r="C8" s="3946" t="s">
        <v>7070</v>
      </c>
      <c r="D8" s="3950">
        <v>43068.0</v>
      </c>
      <c r="E8" s="3951"/>
      <c r="F8" s="3949"/>
      <c r="G8" s="3949"/>
      <c r="H8" s="3949"/>
      <c r="I8" s="3949"/>
      <c r="J8" s="3949"/>
      <c r="K8" s="3949"/>
      <c r="L8" s="3949"/>
      <c r="M8" s="3949"/>
      <c r="N8" s="3949"/>
      <c r="O8" s="3949"/>
      <c r="P8" s="3949"/>
      <c r="Q8" s="3949"/>
      <c r="R8" s="3949"/>
      <c r="S8" s="3949"/>
      <c r="T8" s="3949"/>
      <c r="U8" s="3949"/>
      <c r="V8" s="3949"/>
      <c r="W8" s="3949"/>
      <c r="X8" s="3949"/>
      <c r="Y8" s="3949"/>
      <c r="Z8" s="3949"/>
      <c r="AA8" s="3949"/>
    </row>
    <row r="9">
      <c r="A9" s="3231" t="s">
        <v>5947</v>
      </c>
      <c r="B9" s="3945">
        <v>43080.0</v>
      </c>
      <c r="C9" s="3946" t="s">
        <v>11708</v>
      </c>
      <c r="D9" s="3950">
        <v>43055.0</v>
      </c>
      <c r="E9" s="3951"/>
      <c r="F9" s="3949"/>
      <c r="G9" s="3949"/>
      <c r="H9" s="3949"/>
      <c r="I9" s="3949"/>
      <c r="J9" s="3949"/>
      <c r="K9" s="3949"/>
      <c r="L9" s="3949"/>
      <c r="M9" s="3949"/>
      <c r="N9" s="3949"/>
      <c r="O9" s="3949"/>
      <c r="P9" s="3949"/>
      <c r="Q9" s="3949"/>
      <c r="R9" s="3949"/>
      <c r="S9" s="3949"/>
      <c r="T9" s="3949"/>
      <c r="U9" s="3949"/>
      <c r="V9" s="3949"/>
      <c r="W9" s="3949"/>
      <c r="X9" s="3949"/>
      <c r="Y9" s="3949"/>
      <c r="Z9" s="3949"/>
      <c r="AA9" s="3949"/>
    </row>
    <row r="10">
      <c r="A10" s="3953" t="s">
        <v>11710</v>
      </c>
      <c r="B10" s="3954">
        <v>43080.0</v>
      </c>
      <c r="C10" s="3955" t="s">
        <v>11711</v>
      </c>
      <c r="D10" s="3954">
        <v>43046.0</v>
      </c>
      <c r="E10" s="3956" t="s">
        <v>11712</v>
      </c>
      <c r="F10" s="3957"/>
      <c r="G10" s="3957"/>
      <c r="H10" s="3957"/>
      <c r="I10" s="3957"/>
      <c r="J10" s="3957"/>
      <c r="K10" s="3957"/>
      <c r="L10" s="3957"/>
      <c r="M10" s="3957"/>
      <c r="N10" s="3957"/>
      <c r="O10" s="3957"/>
      <c r="P10" s="3957"/>
      <c r="Q10" s="3957"/>
      <c r="R10" s="3957"/>
      <c r="S10" s="3957"/>
      <c r="T10" s="3957"/>
      <c r="U10" s="3957"/>
      <c r="V10" s="3957"/>
      <c r="W10" s="3957"/>
      <c r="X10" s="3957"/>
      <c r="Y10" s="3957"/>
      <c r="Z10" s="3957"/>
      <c r="AA10" s="3957"/>
    </row>
    <row r="11">
      <c r="A11" s="3231" t="s">
        <v>321</v>
      </c>
      <c r="B11" s="3945">
        <v>43074.0</v>
      </c>
      <c r="C11" s="3946" t="s">
        <v>11708</v>
      </c>
      <c r="D11" s="3950">
        <v>43047.0</v>
      </c>
      <c r="E11" s="3951"/>
      <c r="F11" s="3949"/>
      <c r="G11" s="3949"/>
      <c r="H11" s="3949"/>
      <c r="I11" s="3949"/>
      <c r="J11" s="3949"/>
      <c r="K11" s="3949"/>
      <c r="L11" s="3949"/>
      <c r="M11" s="3949"/>
      <c r="N11" s="3949"/>
      <c r="O11" s="3949"/>
      <c r="P11" s="3949"/>
      <c r="Q11" s="3949"/>
      <c r="R11" s="3949"/>
      <c r="S11" s="3949"/>
      <c r="T11" s="3949"/>
      <c r="U11" s="3949"/>
      <c r="V11" s="3949"/>
      <c r="W11" s="3949"/>
      <c r="X11" s="3949"/>
      <c r="Y11" s="3949"/>
      <c r="Z11" s="3949"/>
      <c r="AA11" s="3949"/>
    </row>
    <row r="12">
      <c r="A12" s="3958" t="s">
        <v>7067</v>
      </c>
      <c r="B12" s="3959"/>
      <c r="C12" s="3960"/>
      <c r="D12" s="3961"/>
      <c r="E12" s="3959"/>
    </row>
    <row r="13">
      <c r="A13" s="2762" t="s">
        <v>11713</v>
      </c>
      <c r="B13" s="3962">
        <v>43077.0</v>
      </c>
      <c r="C13" s="3963" t="s">
        <v>11714</v>
      </c>
      <c r="D13" s="3964">
        <v>43055.0</v>
      </c>
      <c r="E13" s="3965"/>
      <c r="F13" s="3966"/>
      <c r="G13" s="3966"/>
      <c r="H13" s="3967"/>
      <c r="I13" s="1009"/>
      <c r="J13" s="1009"/>
      <c r="K13" s="1009"/>
      <c r="L13" s="1009"/>
      <c r="M13" s="1009"/>
      <c r="N13" s="1009"/>
      <c r="O13" s="1009"/>
      <c r="P13" s="1009"/>
      <c r="Q13" s="1009"/>
      <c r="R13" s="1009"/>
      <c r="S13" s="1009"/>
      <c r="T13" s="1009"/>
      <c r="U13" s="1009"/>
      <c r="V13" s="1009"/>
      <c r="W13" s="1009"/>
      <c r="X13" s="1009"/>
      <c r="Y13" s="1009"/>
      <c r="Z13" s="1009"/>
      <c r="AA13" s="1009"/>
    </row>
    <row r="14">
      <c r="A14" s="2762" t="s">
        <v>11713</v>
      </c>
      <c r="B14" s="3968">
        <v>43077.0</v>
      </c>
      <c r="C14" s="3963" t="s">
        <v>11714</v>
      </c>
      <c r="D14" s="3962">
        <v>43058.0</v>
      </c>
      <c r="E14" s="3969"/>
      <c r="F14" s="3966"/>
      <c r="G14" s="3967"/>
      <c r="H14" s="3967"/>
      <c r="I14" s="1009"/>
      <c r="J14" s="1009"/>
      <c r="K14" s="1009"/>
      <c r="L14" s="1009"/>
      <c r="M14" s="1009"/>
      <c r="N14" s="1009"/>
      <c r="O14" s="1009"/>
      <c r="P14" s="1009"/>
      <c r="Q14" s="1009"/>
      <c r="R14" s="1009"/>
      <c r="S14" s="1009"/>
      <c r="T14" s="1009"/>
      <c r="U14" s="1009"/>
      <c r="V14" s="1009"/>
      <c r="W14" s="1009"/>
      <c r="X14" s="1009"/>
      <c r="Y14" s="1009"/>
      <c r="Z14" s="1009"/>
      <c r="AA14" s="1009"/>
    </row>
    <row r="15">
      <c r="A15" s="2925" t="s">
        <v>11713</v>
      </c>
      <c r="B15" s="3970">
        <v>43077.0</v>
      </c>
      <c r="C15" s="3971" t="s">
        <v>7031</v>
      </c>
      <c r="D15" s="3972">
        <v>43058.0</v>
      </c>
      <c r="E15" s="3973" t="s">
        <v>11715</v>
      </c>
      <c r="F15" s="2925"/>
      <c r="G15" s="3967"/>
      <c r="H15" s="3974"/>
      <c r="I15" s="1009"/>
      <c r="J15" s="1009"/>
      <c r="K15" s="1009"/>
      <c r="L15" s="1009"/>
      <c r="M15" s="1009"/>
      <c r="N15" s="1009"/>
      <c r="O15" s="1009"/>
      <c r="P15" s="1009"/>
      <c r="Q15" s="1009"/>
      <c r="R15" s="1009"/>
      <c r="S15" s="1009"/>
      <c r="T15" s="1009"/>
      <c r="U15" s="1009"/>
      <c r="V15" s="1009"/>
      <c r="W15" s="1009"/>
      <c r="X15" s="1009"/>
      <c r="Y15" s="1009"/>
      <c r="Z15" s="1009"/>
      <c r="AA15" s="1009"/>
    </row>
    <row r="16">
      <c r="A16" s="3975" t="s">
        <v>5638</v>
      </c>
      <c r="B16" s="3976">
        <v>43112.0</v>
      </c>
      <c r="C16" s="3977" t="s">
        <v>11708</v>
      </c>
      <c r="D16" s="3978"/>
      <c r="E16" s="3979"/>
      <c r="F16" s="3952"/>
      <c r="G16" s="3952"/>
      <c r="H16" s="3949"/>
      <c r="I16" s="3949"/>
      <c r="J16" s="3949"/>
      <c r="K16" s="3949"/>
      <c r="L16" s="3949"/>
      <c r="M16" s="3949"/>
      <c r="N16" s="3949"/>
      <c r="O16" s="3949"/>
      <c r="P16" s="3949"/>
      <c r="Q16" s="3949"/>
      <c r="R16" s="3949"/>
      <c r="S16" s="3949"/>
      <c r="T16" s="3949"/>
      <c r="U16" s="3949"/>
      <c r="V16" s="3949"/>
      <c r="W16" s="3949"/>
      <c r="X16" s="3949"/>
      <c r="Y16" s="3949"/>
      <c r="Z16" s="3949"/>
      <c r="AA16" s="3949"/>
    </row>
    <row r="17">
      <c r="A17" s="2938" t="s">
        <v>5638</v>
      </c>
      <c r="B17" s="3976">
        <v>43112.0</v>
      </c>
      <c r="C17" s="3946" t="s">
        <v>11708</v>
      </c>
      <c r="D17" s="3947"/>
      <c r="E17" s="3948"/>
      <c r="F17" s="3949"/>
      <c r="G17" s="3949"/>
      <c r="H17" s="3949"/>
      <c r="I17" s="3949"/>
      <c r="J17" s="3949"/>
      <c r="K17" s="3949"/>
      <c r="L17" s="3949"/>
      <c r="M17" s="3949"/>
      <c r="N17" s="3949"/>
      <c r="O17" s="3949"/>
      <c r="P17" s="3949"/>
      <c r="Q17" s="3949"/>
      <c r="R17" s="3949"/>
      <c r="S17" s="3949"/>
      <c r="T17" s="3949"/>
      <c r="U17" s="3949"/>
      <c r="V17" s="3949"/>
      <c r="W17" s="3949"/>
      <c r="X17" s="3949"/>
      <c r="Y17" s="3949"/>
      <c r="Z17" s="3949"/>
      <c r="AA17" s="3949"/>
    </row>
    <row r="18">
      <c r="A18" s="2938" t="s">
        <v>5638</v>
      </c>
      <c r="B18" s="3980">
        <v>43112.0</v>
      </c>
      <c r="C18" s="3946" t="s">
        <v>11708</v>
      </c>
      <c r="D18" s="3947"/>
      <c r="E18" s="3948"/>
      <c r="F18" s="3949"/>
      <c r="G18" s="3949"/>
      <c r="H18" s="3949"/>
      <c r="I18" s="3949"/>
      <c r="J18" s="3949"/>
      <c r="K18" s="3949"/>
      <c r="L18" s="3949"/>
      <c r="M18" s="3949"/>
      <c r="N18" s="3949"/>
      <c r="O18" s="3949"/>
      <c r="P18" s="3949"/>
      <c r="Q18" s="3949"/>
      <c r="R18" s="3949"/>
      <c r="S18" s="3949"/>
      <c r="T18" s="3949"/>
      <c r="U18" s="3949"/>
      <c r="V18" s="3949"/>
      <c r="W18" s="3949"/>
      <c r="X18" s="3949"/>
      <c r="Y18" s="3949"/>
      <c r="Z18" s="3949"/>
      <c r="AA18" s="3949"/>
    </row>
    <row r="19">
      <c r="A19" s="3981" t="s">
        <v>5638</v>
      </c>
      <c r="B19" s="3982">
        <v>42747.0</v>
      </c>
      <c r="C19" s="3983" t="s">
        <v>11716</v>
      </c>
      <c r="D19" s="3984"/>
      <c r="E19" s="3985" t="s">
        <v>11717</v>
      </c>
      <c r="F19" s="3981"/>
      <c r="G19" s="3981" t="s">
        <v>11718</v>
      </c>
      <c r="H19" s="3981" t="s">
        <v>11719</v>
      </c>
      <c r="I19" s="3957"/>
      <c r="J19" s="3957"/>
      <c r="K19" s="3957"/>
      <c r="L19" s="3957"/>
      <c r="M19" s="3957"/>
      <c r="N19" s="3957"/>
      <c r="O19" s="3957"/>
      <c r="P19" s="3957"/>
      <c r="Q19" s="3957"/>
      <c r="R19" s="3957"/>
      <c r="S19" s="3957"/>
      <c r="T19" s="3957"/>
      <c r="U19" s="3957"/>
      <c r="V19" s="3957"/>
      <c r="W19" s="3957"/>
      <c r="X19" s="3957"/>
      <c r="Y19" s="3957"/>
      <c r="Z19" s="3957"/>
      <c r="AA19" s="3957"/>
    </row>
    <row r="20">
      <c r="A20" s="2925" t="s">
        <v>5638</v>
      </c>
      <c r="B20" s="3970">
        <v>43077.0</v>
      </c>
      <c r="C20" s="3971" t="s">
        <v>11720</v>
      </c>
      <c r="D20" s="3986"/>
      <c r="E20" s="3973" t="s">
        <v>11721</v>
      </c>
      <c r="F20" s="2925" t="s">
        <v>11722</v>
      </c>
      <c r="G20" s="2925" t="s">
        <v>11723</v>
      </c>
      <c r="H20" s="3974"/>
      <c r="I20" s="1009"/>
      <c r="J20" s="1009"/>
      <c r="K20" s="1009"/>
      <c r="L20" s="1009"/>
      <c r="M20" s="1009"/>
      <c r="N20" s="1009"/>
      <c r="O20" s="1009"/>
      <c r="P20" s="1009"/>
      <c r="Q20" s="1009"/>
      <c r="R20" s="1009"/>
      <c r="S20" s="1009"/>
      <c r="T20" s="1009"/>
      <c r="U20" s="1009"/>
      <c r="V20" s="1009"/>
      <c r="W20" s="1009"/>
      <c r="X20" s="1009"/>
      <c r="Y20" s="1009"/>
      <c r="Z20" s="1009"/>
      <c r="AA20" s="1009"/>
    </row>
    <row r="21">
      <c r="A21" s="2925" t="s">
        <v>5638</v>
      </c>
      <c r="B21" s="3970">
        <v>43077.0</v>
      </c>
      <c r="C21" s="3971" t="s">
        <v>11724</v>
      </c>
      <c r="D21" s="3986"/>
      <c r="E21" s="3973" t="s">
        <v>11725</v>
      </c>
      <c r="F21" s="2925" t="s">
        <v>11726</v>
      </c>
      <c r="G21" s="3967"/>
      <c r="H21" s="1009"/>
      <c r="I21" s="1009"/>
      <c r="J21" s="1009"/>
      <c r="K21" s="1009"/>
      <c r="L21" s="1009"/>
      <c r="M21" s="1009"/>
      <c r="N21" s="1009"/>
      <c r="O21" s="1009"/>
      <c r="P21" s="1009"/>
      <c r="Q21" s="1009"/>
      <c r="R21" s="1009"/>
      <c r="S21" s="1009"/>
      <c r="T21" s="1009"/>
      <c r="U21" s="1009"/>
      <c r="V21" s="1009"/>
      <c r="W21" s="1009"/>
      <c r="X21" s="1009"/>
      <c r="Y21" s="1009"/>
      <c r="Z21" s="1009"/>
      <c r="AA21" s="1009"/>
    </row>
    <row r="22">
      <c r="A22" s="3975" t="s">
        <v>5438</v>
      </c>
      <c r="B22" s="3987">
        <v>42740.0</v>
      </c>
      <c r="C22" s="3977" t="s">
        <v>11708</v>
      </c>
      <c r="D22" s="3978"/>
      <c r="E22" s="3979"/>
      <c r="F22" s="3952"/>
      <c r="G22" s="3952"/>
      <c r="H22" s="3952"/>
      <c r="I22" s="3952"/>
      <c r="J22" s="3952"/>
      <c r="K22" s="3952"/>
      <c r="L22" s="3952"/>
      <c r="M22" s="3952"/>
      <c r="N22" s="3952"/>
      <c r="O22" s="3952"/>
      <c r="P22" s="3952"/>
      <c r="Q22" s="3952"/>
      <c r="R22" s="3952"/>
      <c r="S22" s="3952"/>
      <c r="T22" s="3952"/>
      <c r="U22" s="3952"/>
      <c r="V22" s="3952"/>
      <c r="W22" s="3952"/>
      <c r="X22" s="3952"/>
      <c r="Y22" s="3952"/>
      <c r="Z22" s="3952"/>
      <c r="AA22" s="3952"/>
    </row>
    <row r="23">
      <c r="A23" s="3231" t="s">
        <v>5438</v>
      </c>
      <c r="B23" s="3945">
        <v>43070.0</v>
      </c>
      <c r="C23" s="3946" t="s">
        <v>11709</v>
      </c>
      <c r="D23" s="3950">
        <v>43054.0</v>
      </c>
      <c r="E23" s="3951" t="s">
        <v>11727</v>
      </c>
      <c r="F23" s="3949"/>
      <c r="G23" s="3949"/>
      <c r="H23" s="3949"/>
      <c r="I23" s="3949"/>
      <c r="J23" s="3949"/>
      <c r="K23" s="3949"/>
      <c r="L23" s="3949"/>
      <c r="M23" s="3949"/>
      <c r="N23" s="3949"/>
      <c r="O23" s="3949"/>
      <c r="P23" s="3949"/>
      <c r="Q23" s="3949"/>
      <c r="R23" s="3949"/>
      <c r="S23" s="3949"/>
      <c r="T23" s="3949"/>
      <c r="U23" s="3949"/>
      <c r="V23" s="3949"/>
      <c r="W23" s="3949"/>
      <c r="X23" s="3949"/>
      <c r="Y23" s="3949"/>
      <c r="Z23" s="3949"/>
      <c r="AA23" s="3949"/>
    </row>
    <row r="24">
      <c r="A24" s="3231" t="s">
        <v>5438</v>
      </c>
      <c r="B24" s="3988">
        <v>42740.0</v>
      </c>
      <c r="C24" s="3989" t="s">
        <v>11709</v>
      </c>
      <c r="D24" s="3990">
        <v>43091.0</v>
      </c>
      <c r="E24" s="3991"/>
      <c r="F24" s="3992"/>
      <c r="G24" s="3992"/>
      <c r="H24" s="3992"/>
      <c r="I24" s="3992"/>
      <c r="J24" s="3992"/>
      <c r="K24" s="3992"/>
      <c r="L24" s="3992"/>
      <c r="M24" s="3992"/>
      <c r="N24" s="3992"/>
      <c r="O24" s="3992"/>
      <c r="P24" s="3992"/>
      <c r="Q24" s="3992"/>
      <c r="R24" s="3992"/>
      <c r="S24" s="3992"/>
      <c r="T24" s="3992"/>
      <c r="U24" s="3992"/>
      <c r="V24" s="3992"/>
      <c r="W24" s="3992"/>
      <c r="X24" s="3992"/>
      <c r="Y24" s="3992"/>
      <c r="Z24" s="3992"/>
      <c r="AA24" s="3992"/>
    </row>
    <row r="25" ht="15.0" customHeight="1">
      <c r="A25" s="2833" t="s">
        <v>11728</v>
      </c>
      <c r="B25" s="3993">
        <v>42740.0</v>
      </c>
      <c r="C25" s="3994" t="s">
        <v>11729</v>
      </c>
      <c r="D25" s="3993">
        <v>43092.0</v>
      </c>
      <c r="E25" s="3995"/>
      <c r="F25" s="3944"/>
      <c r="G25" s="3944"/>
      <c r="H25" s="3944"/>
      <c r="I25" s="3944"/>
      <c r="J25" s="3944"/>
      <c r="K25" s="3944"/>
      <c r="L25" s="3944"/>
      <c r="M25" s="3944"/>
      <c r="N25" s="3944"/>
      <c r="O25" s="3944"/>
      <c r="P25" s="3944"/>
      <c r="Q25" s="3944"/>
      <c r="R25" s="3944"/>
      <c r="S25" s="3944"/>
      <c r="T25" s="3944"/>
      <c r="U25" s="3944"/>
      <c r="V25" s="3944"/>
      <c r="W25" s="3944"/>
      <c r="X25" s="3944"/>
      <c r="Y25" s="3944"/>
      <c r="Z25" s="3944"/>
      <c r="AA25" s="3944"/>
    </row>
    <row r="26">
      <c r="A26" s="3231" t="s">
        <v>5441</v>
      </c>
      <c r="B26" s="3988">
        <v>42738.0</v>
      </c>
      <c r="C26" s="3989" t="s">
        <v>11709</v>
      </c>
      <c r="D26" s="3990">
        <v>43087.0</v>
      </c>
      <c r="E26" s="3991"/>
      <c r="F26" s="3992"/>
      <c r="G26" s="3992"/>
      <c r="H26" s="3992"/>
      <c r="I26" s="3992"/>
      <c r="J26" s="3992"/>
      <c r="K26" s="3992"/>
      <c r="L26" s="3992"/>
      <c r="M26" s="3992"/>
      <c r="N26" s="3992"/>
      <c r="O26" s="3992"/>
      <c r="P26" s="3992"/>
      <c r="Q26" s="3992"/>
      <c r="R26" s="3992"/>
      <c r="S26" s="3992"/>
      <c r="T26" s="3992"/>
      <c r="U26" s="3992"/>
      <c r="V26" s="3992"/>
      <c r="W26" s="3992"/>
      <c r="X26" s="3992"/>
      <c r="Y26" s="3992"/>
      <c r="Z26" s="3992"/>
      <c r="AA26" s="3992"/>
    </row>
    <row r="27" ht="17.25" customHeight="1">
      <c r="A27" s="2631" t="s">
        <v>5345</v>
      </c>
      <c r="B27" s="3945">
        <v>43129.0</v>
      </c>
      <c r="C27" s="3946" t="s">
        <v>11709</v>
      </c>
      <c r="D27" s="3950">
        <v>43068.0</v>
      </c>
      <c r="E27" s="3948"/>
      <c r="F27" s="3949"/>
      <c r="G27" s="3949"/>
      <c r="H27" s="3949"/>
      <c r="I27" s="3949"/>
      <c r="J27" s="3949"/>
      <c r="K27" s="3949"/>
      <c r="L27" s="3949"/>
      <c r="M27" s="3949"/>
      <c r="N27" s="3949"/>
      <c r="O27" s="3949"/>
      <c r="P27" s="3949"/>
      <c r="Q27" s="3949"/>
      <c r="R27" s="3949"/>
      <c r="S27" s="3949"/>
      <c r="T27" s="3949"/>
      <c r="U27" s="3949"/>
      <c r="V27" s="3949"/>
      <c r="W27" s="3949"/>
      <c r="X27" s="3949"/>
      <c r="Y27" s="3949"/>
      <c r="Z27" s="3949"/>
      <c r="AA27" s="3949"/>
    </row>
    <row r="28">
      <c r="A28" s="1187" t="s">
        <v>5345</v>
      </c>
      <c r="B28" s="3996">
        <v>43129.0</v>
      </c>
      <c r="C28" s="3997" t="s">
        <v>11730</v>
      </c>
      <c r="D28" s="3998">
        <v>43098.0</v>
      </c>
      <c r="E28" s="3999" t="s">
        <v>11731</v>
      </c>
      <c r="F28" s="14"/>
      <c r="G28" s="14"/>
      <c r="H28" s="918"/>
      <c r="I28" s="872"/>
      <c r="J28" s="872"/>
      <c r="K28" s="872"/>
      <c r="L28" s="872"/>
      <c r="M28" s="872"/>
      <c r="N28" s="872"/>
      <c r="O28" s="872"/>
      <c r="P28" s="872"/>
      <c r="Q28" s="872"/>
      <c r="R28" s="872"/>
      <c r="S28" s="872"/>
      <c r="T28" s="872"/>
      <c r="U28" s="872"/>
      <c r="V28" s="872"/>
      <c r="W28" s="872"/>
      <c r="X28" s="872"/>
      <c r="Y28" s="872"/>
      <c r="Z28" s="872"/>
      <c r="AA28" s="872"/>
    </row>
    <row r="29">
      <c r="A29" s="3231" t="s">
        <v>5426</v>
      </c>
      <c r="B29" s="3945">
        <v>43070.0</v>
      </c>
      <c r="C29" s="3946" t="s">
        <v>11709</v>
      </c>
      <c r="D29" s="3950">
        <v>43045.0</v>
      </c>
      <c r="E29" s="3948"/>
      <c r="F29" s="3949"/>
      <c r="G29" s="3949"/>
      <c r="H29" s="4000"/>
      <c r="I29" s="4000"/>
      <c r="J29" s="4000"/>
      <c r="K29" s="4000"/>
      <c r="L29" s="4000"/>
      <c r="M29" s="4000"/>
      <c r="N29" s="4000"/>
      <c r="O29" s="4000"/>
      <c r="P29" s="4000"/>
      <c r="Q29" s="4000"/>
      <c r="R29" s="4000"/>
      <c r="S29" s="4000"/>
      <c r="T29" s="4000"/>
      <c r="U29" s="4000"/>
      <c r="V29" s="4000"/>
      <c r="W29" s="4000"/>
      <c r="X29" s="4000"/>
      <c r="Y29" s="4000"/>
      <c r="Z29" s="4000"/>
      <c r="AA29" s="4000"/>
    </row>
    <row r="30">
      <c r="A30" s="3231" t="s">
        <v>5426</v>
      </c>
      <c r="B30" s="3945">
        <v>43070.0</v>
      </c>
      <c r="C30" s="3946" t="s">
        <v>11709</v>
      </c>
      <c r="D30" s="3950">
        <v>43052.0</v>
      </c>
      <c r="E30" s="3948"/>
      <c r="F30" s="3949"/>
      <c r="G30" s="3949"/>
      <c r="H30" s="3949"/>
      <c r="I30" s="3949"/>
      <c r="J30" s="3949"/>
      <c r="K30" s="3949"/>
      <c r="L30" s="3949"/>
      <c r="M30" s="3949"/>
      <c r="N30" s="3949"/>
      <c r="O30" s="3949"/>
      <c r="P30" s="3949"/>
      <c r="Q30" s="3949"/>
      <c r="R30" s="3949"/>
      <c r="S30" s="3949"/>
      <c r="T30" s="3949"/>
      <c r="U30" s="3949"/>
      <c r="V30" s="3949"/>
      <c r="W30" s="3949"/>
      <c r="X30" s="3949"/>
      <c r="Y30" s="3949"/>
      <c r="Z30" s="3949"/>
      <c r="AA30" s="3949"/>
    </row>
    <row r="31">
      <c r="A31" s="3231" t="s">
        <v>5426</v>
      </c>
      <c r="B31" s="3945">
        <v>43076.0</v>
      </c>
      <c r="C31" s="3946" t="s">
        <v>11709</v>
      </c>
      <c r="D31" s="3950">
        <v>43052.0</v>
      </c>
      <c r="E31" s="3948"/>
      <c r="F31" s="3949"/>
      <c r="G31" s="3949"/>
      <c r="H31" s="3949"/>
      <c r="I31" s="3949"/>
      <c r="J31" s="3949"/>
      <c r="K31" s="3949"/>
      <c r="L31" s="3949"/>
      <c r="M31" s="3949"/>
      <c r="N31" s="3949"/>
      <c r="O31" s="3949"/>
      <c r="P31" s="3949"/>
      <c r="Q31" s="3949"/>
      <c r="R31" s="3949"/>
      <c r="S31" s="3949"/>
      <c r="T31" s="3949"/>
      <c r="U31" s="3949"/>
      <c r="V31" s="3949"/>
      <c r="W31" s="3949"/>
      <c r="X31" s="3949"/>
      <c r="Y31" s="3949"/>
      <c r="Z31" s="3949"/>
      <c r="AA31" s="3949"/>
    </row>
    <row r="32">
      <c r="A32" s="3981" t="s">
        <v>52</v>
      </c>
      <c r="B32" s="3982">
        <v>43084.0</v>
      </c>
      <c r="C32" s="3983" t="s">
        <v>11732</v>
      </c>
      <c r="D32" s="3984"/>
      <c r="E32" s="3985" t="s">
        <v>11733</v>
      </c>
      <c r="F32" s="3981" t="s">
        <v>11734</v>
      </c>
      <c r="G32" s="3957"/>
      <c r="H32" s="3957"/>
      <c r="I32" s="3957"/>
      <c r="J32" s="3981"/>
      <c r="K32" s="3957"/>
      <c r="L32" s="3957"/>
      <c r="M32" s="3957"/>
      <c r="N32" s="3957"/>
      <c r="O32" s="3957"/>
      <c r="P32" s="3957"/>
      <c r="Q32" s="3957"/>
      <c r="R32" s="3957"/>
      <c r="S32" s="3957"/>
      <c r="T32" s="3957"/>
      <c r="U32" s="3957"/>
      <c r="V32" s="3957"/>
      <c r="W32" s="3957"/>
      <c r="X32" s="3957"/>
      <c r="Y32" s="3957"/>
      <c r="Z32" s="3957"/>
      <c r="AA32" s="3957"/>
    </row>
    <row r="33">
      <c r="A33" s="2761" t="s">
        <v>52</v>
      </c>
      <c r="B33" s="4001">
        <v>43084.0</v>
      </c>
      <c r="C33" s="4002">
        <v>42740.0</v>
      </c>
      <c r="D33" s="4001">
        <v>43051.0</v>
      </c>
      <c r="E33" s="4003" t="s">
        <v>11735</v>
      </c>
      <c r="F33" s="4004"/>
      <c r="G33" s="4005" t="s">
        <v>11736</v>
      </c>
      <c r="H33" s="1009"/>
      <c r="I33" s="1009"/>
      <c r="J33" s="1009"/>
      <c r="K33" s="1009"/>
      <c r="L33" s="1009"/>
      <c r="M33" s="1009"/>
      <c r="N33" s="1009"/>
      <c r="O33" s="1009"/>
      <c r="P33" s="1009"/>
      <c r="Q33" s="1009"/>
      <c r="R33" s="1009"/>
      <c r="S33" s="1009"/>
      <c r="T33" s="1009"/>
      <c r="U33" s="1009"/>
      <c r="V33" s="1009"/>
      <c r="W33" s="1009"/>
      <c r="X33" s="1009"/>
      <c r="Y33" s="1009"/>
      <c r="Z33" s="1009"/>
      <c r="AA33" s="1009"/>
    </row>
    <row r="34">
      <c r="A34" s="2761" t="s">
        <v>6312</v>
      </c>
      <c r="B34" s="4001">
        <v>43084.0</v>
      </c>
      <c r="C34" s="4006" t="s">
        <v>11737</v>
      </c>
      <c r="D34" s="4007">
        <v>43053.0</v>
      </c>
      <c r="E34" s="4003" t="s">
        <v>11738</v>
      </c>
      <c r="F34" s="870"/>
      <c r="G34" s="872"/>
      <c r="H34" s="4008" t="s">
        <v>11739</v>
      </c>
      <c r="I34" s="1009"/>
      <c r="J34" s="1009"/>
      <c r="K34" s="1009"/>
      <c r="L34" s="1009"/>
      <c r="M34" s="1009"/>
      <c r="N34" s="1009"/>
      <c r="O34" s="1009"/>
      <c r="P34" s="1009"/>
      <c r="Q34" s="1009"/>
      <c r="R34" s="1009"/>
      <c r="S34" s="1009"/>
      <c r="T34" s="1009"/>
      <c r="U34" s="1009"/>
      <c r="V34" s="1009"/>
      <c r="W34" s="1009"/>
      <c r="X34" s="1009"/>
      <c r="Y34" s="1009"/>
      <c r="Z34" s="1009"/>
      <c r="AA34" s="1009"/>
    </row>
    <row r="35">
      <c r="A35" s="2761" t="s">
        <v>6312</v>
      </c>
      <c r="B35" s="4009">
        <v>43084.0</v>
      </c>
      <c r="C35" s="4006" t="s">
        <v>11737</v>
      </c>
      <c r="D35" s="4007">
        <v>43053.0</v>
      </c>
      <c r="E35" s="4003" t="s">
        <v>11738</v>
      </c>
      <c r="F35" s="4004"/>
      <c r="G35" s="4004"/>
      <c r="H35" s="1009"/>
      <c r="I35" s="1009"/>
      <c r="J35" s="1009"/>
      <c r="K35" s="1009"/>
      <c r="L35" s="1009"/>
      <c r="M35" s="1009"/>
      <c r="N35" s="1009"/>
      <c r="O35" s="1009"/>
      <c r="P35" s="1009"/>
      <c r="Q35" s="1009"/>
      <c r="R35" s="1009"/>
      <c r="S35" s="1009"/>
      <c r="T35" s="1009"/>
      <c r="U35" s="1009"/>
      <c r="V35" s="1009"/>
      <c r="W35" s="1009"/>
      <c r="X35" s="1009"/>
      <c r="Y35" s="1009"/>
      <c r="Z35" s="1009"/>
      <c r="AA35" s="1009"/>
    </row>
    <row r="36">
      <c r="A36" s="2833" t="s">
        <v>11740</v>
      </c>
      <c r="B36" s="3993">
        <v>42745.0</v>
      </c>
      <c r="C36" s="3994" t="s">
        <v>11709</v>
      </c>
      <c r="D36" s="3993">
        <v>43092.0</v>
      </c>
      <c r="E36" s="3995"/>
      <c r="F36" s="3944"/>
      <c r="G36" s="3944"/>
      <c r="H36" s="3944"/>
      <c r="I36" s="3944"/>
      <c r="J36" s="3944"/>
      <c r="K36" s="3944"/>
      <c r="L36" s="3944"/>
      <c r="M36" s="3944"/>
      <c r="N36" s="3944"/>
      <c r="O36" s="3944"/>
      <c r="P36" s="3944"/>
      <c r="Q36" s="3944"/>
      <c r="R36" s="3944"/>
      <c r="S36" s="3944"/>
      <c r="T36" s="3944"/>
      <c r="U36" s="3944"/>
      <c r="V36" s="3944"/>
      <c r="W36" s="3944"/>
      <c r="X36" s="3944"/>
      <c r="Y36" s="3944"/>
      <c r="Z36" s="3944"/>
      <c r="AA36" s="3944"/>
    </row>
    <row r="37">
      <c r="A37" s="3975" t="s">
        <v>445</v>
      </c>
      <c r="B37" s="3987">
        <v>43077.0</v>
      </c>
      <c r="C37" s="3977" t="s">
        <v>11708</v>
      </c>
      <c r="D37" s="3978"/>
      <c r="E37" s="3979"/>
      <c r="F37" s="3952"/>
      <c r="G37" s="3952"/>
      <c r="H37" s="3952"/>
      <c r="I37" s="3952"/>
      <c r="J37" s="3952"/>
      <c r="K37" s="3952"/>
      <c r="L37" s="3952"/>
      <c r="M37" s="3952"/>
      <c r="N37" s="3952"/>
      <c r="O37" s="3952"/>
      <c r="P37" s="3952"/>
      <c r="Q37" s="3952"/>
      <c r="R37" s="3952"/>
      <c r="S37" s="3952"/>
      <c r="T37" s="3952"/>
      <c r="U37" s="3952"/>
      <c r="V37" s="3952"/>
      <c r="W37" s="3952"/>
      <c r="X37" s="3952"/>
      <c r="Y37" s="3952"/>
      <c r="Z37" s="3952"/>
      <c r="AA37" s="3952"/>
    </row>
    <row r="38">
      <c r="A38" s="3975" t="s">
        <v>445</v>
      </c>
      <c r="B38" s="3987">
        <v>43077.0</v>
      </c>
      <c r="C38" s="4010" t="s">
        <v>11709</v>
      </c>
      <c r="D38" s="3950">
        <v>43055.0</v>
      </c>
      <c r="E38" s="3951"/>
      <c r="F38" s="3949"/>
      <c r="G38" s="3949"/>
      <c r="H38" s="4000"/>
      <c r="I38" s="4000"/>
      <c r="J38" s="4000"/>
      <c r="K38" s="4000"/>
      <c r="L38" s="4000"/>
      <c r="M38" s="4000"/>
      <c r="N38" s="4000"/>
      <c r="O38" s="4000"/>
      <c r="P38" s="4000"/>
      <c r="Q38" s="4000"/>
      <c r="R38" s="4000"/>
      <c r="S38" s="4000"/>
      <c r="T38" s="4000"/>
      <c r="U38" s="4000"/>
      <c r="V38" s="4000"/>
      <c r="W38" s="4000"/>
      <c r="X38" s="4000"/>
      <c r="Y38" s="4000"/>
      <c r="Z38" s="4000"/>
      <c r="AA38" s="4000"/>
    </row>
    <row r="39">
      <c r="A39" s="4011" t="s">
        <v>4677</v>
      </c>
      <c r="B39" s="3959"/>
      <c r="C39" s="3960"/>
      <c r="D39" s="3961"/>
      <c r="E39" s="3959"/>
    </row>
    <row r="40">
      <c r="A40" s="4012" t="s">
        <v>6320</v>
      </c>
      <c r="B40" s="4013">
        <v>43119.0</v>
      </c>
      <c r="C40" s="4014" t="s">
        <v>11741</v>
      </c>
      <c r="D40" s="4015">
        <v>43087.0</v>
      </c>
      <c r="E40" s="4016"/>
      <c r="F40" s="4017"/>
    </row>
    <row r="41">
      <c r="A41" s="3231" t="s">
        <v>72</v>
      </c>
      <c r="B41" s="3945">
        <v>43105.0</v>
      </c>
      <c r="C41" s="3946" t="s">
        <v>11709</v>
      </c>
      <c r="D41" s="4018">
        <v>43059.0</v>
      </c>
      <c r="E41" s="3948"/>
      <c r="F41" s="3949"/>
      <c r="G41" s="3949"/>
      <c r="H41" s="3949"/>
      <c r="I41" s="3949"/>
      <c r="J41" s="3949"/>
      <c r="K41" s="3949"/>
      <c r="L41" s="3949"/>
      <c r="M41" s="3949"/>
      <c r="N41" s="3949"/>
      <c r="O41" s="3949"/>
      <c r="P41" s="3949"/>
      <c r="Q41" s="3949"/>
      <c r="R41" s="3949"/>
      <c r="S41" s="3949"/>
      <c r="T41" s="3949"/>
      <c r="U41" s="3949"/>
      <c r="V41" s="3949"/>
      <c r="W41" s="3949"/>
      <c r="X41" s="3949"/>
      <c r="Y41" s="3949"/>
      <c r="Z41" s="3949"/>
      <c r="AA41" s="3949"/>
    </row>
    <row r="42">
      <c r="A42" s="3231" t="s">
        <v>5433</v>
      </c>
      <c r="B42" s="3945">
        <v>43083.0</v>
      </c>
      <c r="C42" s="3946" t="s">
        <v>7070</v>
      </c>
      <c r="D42" s="3950">
        <v>43071.0</v>
      </c>
      <c r="E42" s="3951"/>
      <c r="F42" s="3949"/>
      <c r="G42" s="3949"/>
      <c r="H42" s="3949"/>
      <c r="I42" s="3949"/>
      <c r="J42" s="3949"/>
      <c r="K42" s="3949"/>
      <c r="L42" s="3949"/>
      <c r="M42" s="3949"/>
      <c r="N42" s="3949"/>
      <c r="O42" s="3949"/>
      <c r="P42" s="3949"/>
      <c r="Q42" s="3949"/>
      <c r="R42" s="3949"/>
      <c r="S42" s="3949"/>
      <c r="T42" s="3949"/>
      <c r="U42" s="3949"/>
      <c r="V42" s="3949"/>
      <c r="W42" s="3949"/>
      <c r="X42" s="3949"/>
      <c r="Y42" s="3949"/>
      <c r="Z42" s="3949"/>
      <c r="AA42" s="3949"/>
    </row>
    <row r="43">
      <c r="A43" s="3231" t="s">
        <v>5433</v>
      </c>
      <c r="B43" s="3988">
        <v>42746.0</v>
      </c>
      <c r="C43" s="3989" t="s">
        <v>11709</v>
      </c>
      <c r="D43" s="3990">
        <v>43099.0</v>
      </c>
      <c r="E43" s="3991"/>
      <c r="F43" s="3992"/>
      <c r="G43" s="3992"/>
      <c r="H43" s="3992"/>
      <c r="I43" s="3992"/>
      <c r="J43" s="3992"/>
      <c r="K43" s="3992"/>
      <c r="L43" s="3992"/>
      <c r="M43" s="3992"/>
      <c r="N43" s="3992"/>
      <c r="O43" s="3992"/>
      <c r="P43" s="3992"/>
      <c r="Q43" s="3992"/>
      <c r="R43" s="3992"/>
      <c r="S43" s="3992"/>
      <c r="T43" s="3992"/>
      <c r="U43" s="3992"/>
      <c r="V43" s="3992"/>
      <c r="W43" s="3992"/>
      <c r="X43" s="3992"/>
      <c r="Y43" s="3992"/>
      <c r="Z43" s="3992"/>
      <c r="AA43" s="3992"/>
    </row>
    <row r="44">
      <c r="A44" s="3231" t="s">
        <v>3722</v>
      </c>
      <c r="B44" s="3945">
        <v>43108.0</v>
      </c>
      <c r="C44" s="3946" t="s">
        <v>7070</v>
      </c>
      <c r="D44" s="4018">
        <v>43060.0</v>
      </c>
      <c r="E44" s="3948"/>
      <c r="F44" s="3949"/>
      <c r="G44" s="3949"/>
      <c r="H44" s="3952"/>
      <c r="I44" s="3952"/>
      <c r="J44" s="3952"/>
      <c r="K44" s="3952"/>
      <c r="L44" s="3952"/>
      <c r="M44" s="3952"/>
      <c r="N44" s="3952"/>
      <c r="O44" s="3952"/>
      <c r="P44" s="3952"/>
      <c r="Q44" s="3952"/>
      <c r="R44" s="3952"/>
      <c r="S44" s="3952"/>
      <c r="T44" s="3952"/>
      <c r="U44" s="3952"/>
      <c r="V44" s="3952"/>
      <c r="W44" s="3952"/>
      <c r="X44" s="3952"/>
      <c r="Y44" s="3952"/>
      <c r="Z44" s="3952"/>
      <c r="AA44" s="3952"/>
    </row>
    <row r="45">
      <c r="A45" s="3231" t="s">
        <v>3722</v>
      </c>
      <c r="B45" s="3945">
        <v>43112.0</v>
      </c>
      <c r="C45" s="3946" t="s">
        <v>7070</v>
      </c>
      <c r="D45" s="3950">
        <v>43074.0</v>
      </c>
      <c r="E45" s="3948"/>
      <c r="F45" s="3949"/>
      <c r="G45" s="3949"/>
      <c r="H45" s="3949"/>
      <c r="I45" s="3949"/>
      <c r="J45" s="3949"/>
      <c r="K45" s="3949"/>
      <c r="L45" s="3949"/>
      <c r="M45" s="3949"/>
      <c r="N45" s="3949"/>
      <c r="O45" s="3949"/>
      <c r="P45" s="3949"/>
      <c r="Q45" s="3949"/>
      <c r="R45" s="3949"/>
      <c r="S45" s="3949"/>
      <c r="T45" s="3949"/>
      <c r="U45" s="3949"/>
      <c r="V45" s="3949"/>
      <c r="W45" s="3949"/>
      <c r="X45" s="3949"/>
      <c r="Y45" s="3949"/>
      <c r="Z45" s="3949"/>
      <c r="AA45" s="3949"/>
    </row>
    <row r="46">
      <c r="A46" s="3231" t="s">
        <v>3722</v>
      </c>
      <c r="B46" s="3945">
        <v>43105.0</v>
      </c>
      <c r="C46" s="3946" t="s">
        <v>7070</v>
      </c>
      <c r="D46" s="3950">
        <v>43074.0</v>
      </c>
      <c r="E46" s="3948"/>
      <c r="F46" s="3949"/>
      <c r="G46" s="3949"/>
      <c r="H46" s="3952"/>
      <c r="I46" s="3952"/>
      <c r="J46" s="3952"/>
      <c r="K46" s="3952"/>
      <c r="L46" s="3952"/>
      <c r="M46" s="3952"/>
      <c r="N46" s="3952"/>
      <c r="O46" s="3952"/>
      <c r="P46" s="3952"/>
      <c r="Q46" s="3952"/>
      <c r="R46" s="3952"/>
      <c r="S46" s="3952"/>
      <c r="T46" s="3952"/>
      <c r="U46" s="3952"/>
      <c r="V46" s="3952"/>
      <c r="W46" s="3952"/>
      <c r="X46" s="3952"/>
      <c r="Y46" s="3952"/>
      <c r="Z46" s="3952"/>
      <c r="AA46" s="3952"/>
    </row>
    <row r="47">
      <c r="A47" s="3231" t="s">
        <v>3722</v>
      </c>
      <c r="B47" s="3945">
        <v>43108.0</v>
      </c>
      <c r="C47" s="3946" t="s">
        <v>7070</v>
      </c>
      <c r="D47" s="3950">
        <v>43074.0</v>
      </c>
      <c r="E47" s="3948"/>
      <c r="F47" s="3949"/>
      <c r="G47" s="3949"/>
      <c r="H47" s="3952"/>
      <c r="I47" s="3952"/>
      <c r="J47" s="3952"/>
      <c r="K47" s="3952"/>
      <c r="L47" s="3952"/>
      <c r="M47" s="3952"/>
      <c r="N47" s="3952"/>
      <c r="O47" s="3952"/>
      <c r="P47" s="3952"/>
      <c r="Q47" s="3952"/>
      <c r="R47" s="3952"/>
      <c r="S47" s="3952"/>
      <c r="T47" s="3952"/>
      <c r="U47" s="3952"/>
      <c r="V47" s="3952"/>
      <c r="W47" s="3952"/>
      <c r="X47" s="3952"/>
      <c r="Y47" s="3952"/>
      <c r="Z47" s="3952"/>
      <c r="AA47" s="3952"/>
    </row>
    <row r="48">
      <c r="A48" s="3231" t="s">
        <v>3722</v>
      </c>
      <c r="B48" s="3945">
        <v>43108.0</v>
      </c>
      <c r="C48" s="3946" t="s">
        <v>7070</v>
      </c>
      <c r="D48" s="3950">
        <v>43075.0</v>
      </c>
      <c r="E48" s="3948"/>
      <c r="F48" s="3949"/>
      <c r="G48" s="3949"/>
      <c r="H48" s="3949"/>
      <c r="I48" s="3949"/>
      <c r="J48" s="3949"/>
      <c r="K48" s="3949"/>
      <c r="L48" s="3949"/>
      <c r="M48" s="3949"/>
      <c r="N48" s="3949"/>
      <c r="O48" s="3949"/>
      <c r="P48" s="3949"/>
      <c r="Q48" s="3949"/>
      <c r="R48" s="3949"/>
      <c r="S48" s="3949"/>
      <c r="T48" s="3949"/>
      <c r="U48" s="3949"/>
      <c r="V48" s="3949"/>
      <c r="W48" s="3949"/>
      <c r="X48" s="3949"/>
      <c r="Y48" s="3949"/>
      <c r="Z48" s="3949"/>
      <c r="AA48" s="3949"/>
    </row>
    <row r="49">
      <c r="A49" s="3231" t="s">
        <v>3722</v>
      </c>
      <c r="B49" s="3945">
        <v>43105.0</v>
      </c>
      <c r="C49" s="3946" t="s">
        <v>11709</v>
      </c>
      <c r="D49" s="3950">
        <v>43088.0</v>
      </c>
      <c r="E49" s="3948"/>
    </row>
    <row r="50">
      <c r="A50" s="3231" t="s">
        <v>3722</v>
      </c>
      <c r="B50" s="3988">
        <v>42738.0</v>
      </c>
      <c r="C50" s="3989" t="s">
        <v>11709</v>
      </c>
      <c r="D50" s="3990">
        <v>43096.0</v>
      </c>
      <c r="E50" s="3991"/>
      <c r="F50" s="3992"/>
      <c r="G50" s="3992"/>
      <c r="H50" s="3992"/>
      <c r="I50" s="3992"/>
      <c r="J50" s="3992"/>
      <c r="K50" s="3992"/>
      <c r="L50" s="3992"/>
      <c r="M50" s="3992"/>
      <c r="N50" s="3992"/>
      <c r="O50" s="3992"/>
      <c r="P50" s="3992"/>
      <c r="Q50" s="3992"/>
      <c r="R50" s="3992"/>
      <c r="S50" s="3992"/>
      <c r="T50" s="3992"/>
      <c r="U50" s="3992"/>
      <c r="V50" s="3992"/>
      <c r="W50" s="3992"/>
      <c r="X50" s="3992"/>
      <c r="Y50" s="3992"/>
      <c r="Z50" s="3992"/>
      <c r="AA50" s="3992"/>
    </row>
    <row r="51">
      <c r="A51" s="4019" t="s">
        <v>3722</v>
      </c>
      <c r="B51" s="4020">
        <v>42747.0</v>
      </c>
      <c r="C51" s="4021" t="s">
        <v>11742</v>
      </c>
      <c r="D51" s="4020">
        <v>43059.0</v>
      </c>
      <c r="E51" s="4022" t="s">
        <v>11743</v>
      </c>
      <c r="F51" s="4023"/>
      <c r="G51" s="4024"/>
      <c r="H51" s="1009"/>
      <c r="I51" s="1009"/>
      <c r="J51" s="1009"/>
      <c r="K51" s="1009"/>
      <c r="L51" s="1009"/>
      <c r="M51" s="1009"/>
      <c r="N51" s="1009"/>
      <c r="O51" s="1009"/>
      <c r="P51" s="1009"/>
      <c r="Q51" s="1009"/>
      <c r="R51" s="1009"/>
      <c r="S51" s="1009"/>
      <c r="T51" s="1009"/>
      <c r="U51" s="1009"/>
      <c r="V51" s="1009"/>
      <c r="W51" s="1009"/>
      <c r="X51" s="1009"/>
      <c r="Y51" s="1009"/>
      <c r="Z51" s="1009"/>
      <c r="AA51" s="1009"/>
    </row>
    <row r="52">
      <c r="A52" s="4025" t="s">
        <v>3722</v>
      </c>
      <c r="B52" s="4026">
        <v>42747.0</v>
      </c>
      <c r="C52" s="4027" t="s">
        <v>11742</v>
      </c>
      <c r="D52" s="4026">
        <v>43059.0</v>
      </c>
      <c r="E52" s="4028" t="s">
        <v>11743</v>
      </c>
      <c r="F52" s="4029"/>
      <c r="G52" s="4029"/>
      <c r="H52" s="1009"/>
      <c r="I52" s="1009"/>
      <c r="J52" s="1009"/>
      <c r="K52" s="1009"/>
      <c r="L52" s="1009"/>
      <c r="M52" s="1009"/>
      <c r="N52" s="1009"/>
      <c r="O52" s="1009"/>
      <c r="P52" s="1009"/>
      <c r="Q52" s="1009"/>
      <c r="R52" s="1009"/>
      <c r="S52" s="1009"/>
      <c r="T52" s="1009"/>
      <c r="U52" s="1009"/>
      <c r="V52" s="1009"/>
      <c r="W52" s="1009"/>
      <c r="X52" s="1009"/>
      <c r="Y52" s="1009"/>
      <c r="Z52" s="1009"/>
      <c r="AA52" s="1009"/>
    </row>
    <row r="53">
      <c r="A53" s="4019" t="s">
        <v>3722</v>
      </c>
      <c r="B53" s="4020">
        <v>42747.0</v>
      </c>
      <c r="C53" s="4030" t="s">
        <v>11744</v>
      </c>
      <c r="D53" s="4020">
        <v>43060.0</v>
      </c>
      <c r="E53" s="4022" t="s">
        <v>11745</v>
      </c>
      <c r="F53" s="4023"/>
      <c r="G53" s="4023"/>
      <c r="H53" s="920"/>
      <c r="I53" s="872"/>
      <c r="J53" s="872"/>
      <c r="K53" s="872"/>
      <c r="L53" s="872"/>
      <c r="M53" s="872"/>
      <c r="N53" s="1009"/>
      <c r="O53" s="1009"/>
      <c r="P53" s="1009"/>
      <c r="Q53" s="1009"/>
      <c r="R53" s="1009"/>
      <c r="S53" s="1009"/>
      <c r="T53" s="1009"/>
      <c r="U53" s="1009"/>
      <c r="V53" s="1009"/>
      <c r="W53" s="1009"/>
      <c r="X53" s="1009"/>
      <c r="Y53" s="1009"/>
      <c r="Z53" s="1009"/>
      <c r="AA53" s="1009"/>
    </row>
    <row r="54">
      <c r="A54" s="4025" t="s">
        <v>3722</v>
      </c>
      <c r="B54" s="4031">
        <v>42747.0</v>
      </c>
      <c r="C54" s="4032" t="s">
        <v>11744</v>
      </c>
      <c r="D54" s="4033">
        <v>43060.0</v>
      </c>
      <c r="E54" s="4028" t="s">
        <v>11745</v>
      </c>
      <c r="F54" s="4025"/>
      <c r="G54" s="4029"/>
      <c r="H54" s="920"/>
      <c r="I54" s="872"/>
      <c r="J54" s="872"/>
      <c r="K54" s="872"/>
      <c r="L54" s="872"/>
      <c r="M54" s="872"/>
      <c r="N54" s="1009"/>
      <c r="O54" s="1009"/>
      <c r="P54" s="1009"/>
      <c r="Q54" s="1009"/>
      <c r="R54" s="1009"/>
      <c r="S54" s="1009"/>
      <c r="T54" s="1009"/>
      <c r="U54" s="1009"/>
      <c r="V54" s="1009"/>
      <c r="W54" s="1009"/>
      <c r="X54" s="1009"/>
      <c r="Y54" s="1009"/>
      <c r="Z54" s="1009"/>
      <c r="AA54" s="1009"/>
    </row>
    <row r="55">
      <c r="A55" s="4019" t="s">
        <v>3722</v>
      </c>
      <c r="B55" s="4020">
        <v>42743.0</v>
      </c>
      <c r="C55" s="4021" t="s">
        <v>11746</v>
      </c>
      <c r="D55" s="4020">
        <v>43072.0</v>
      </c>
      <c r="E55" s="4022" t="s">
        <v>11747</v>
      </c>
    </row>
    <row r="56">
      <c r="A56" s="3231" t="s">
        <v>5419</v>
      </c>
      <c r="B56" s="3945">
        <v>43077.0</v>
      </c>
      <c r="C56" s="3946" t="s">
        <v>11709</v>
      </c>
      <c r="D56" s="3950">
        <v>43064.0</v>
      </c>
      <c r="E56" s="3948"/>
      <c r="F56" s="11" t="s">
        <v>11748</v>
      </c>
      <c r="G56" s="3949"/>
      <c r="H56" s="3949"/>
      <c r="I56" s="3949"/>
      <c r="J56" s="3949"/>
      <c r="K56" s="3949"/>
      <c r="L56" s="3949"/>
      <c r="M56" s="3949"/>
      <c r="N56" s="3949"/>
      <c r="O56" s="3949"/>
      <c r="P56" s="3949"/>
      <c r="Q56" s="3949"/>
      <c r="R56" s="3949"/>
      <c r="S56" s="3949"/>
      <c r="T56" s="3949"/>
      <c r="U56" s="3949"/>
      <c r="V56" s="3949"/>
      <c r="W56" s="3949"/>
      <c r="X56" s="3949"/>
      <c r="Y56" s="3949"/>
      <c r="Z56" s="3949"/>
      <c r="AA56" s="3949"/>
    </row>
    <row r="57">
      <c r="A57" s="3231" t="s">
        <v>5419</v>
      </c>
      <c r="B57" s="3945">
        <v>43077.0</v>
      </c>
      <c r="C57" s="3946" t="s">
        <v>7070</v>
      </c>
      <c r="D57" s="3950">
        <v>43068.0</v>
      </c>
      <c r="E57" s="3951"/>
      <c r="F57" s="3949"/>
      <c r="G57" s="3949"/>
      <c r="H57" s="3949"/>
      <c r="I57" s="3949"/>
      <c r="J57" s="3949"/>
      <c r="K57" s="3949"/>
      <c r="L57" s="3949"/>
      <c r="M57" s="3949"/>
      <c r="N57" s="3949"/>
      <c r="O57" s="3949"/>
      <c r="P57" s="3949"/>
      <c r="Q57" s="3949"/>
      <c r="R57" s="3949"/>
      <c r="S57" s="3949"/>
      <c r="T57" s="3949"/>
      <c r="U57" s="3949"/>
      <c r="V57" s="3949"/>
      <c r="W57" s="3949"/>
      <c r="X57" s="3949"/>
      <c r="Y57" s="3949"/>
      <c r="Z57" s="3949"/>
      <c r="AA57" s="3949"/>
    </row>
    <row r="58">
      <c r="A58" s="2631" t="s">
        <v>112</v>
      </c>
      <c r="B58" s="3945">
        <v>43111.0</v>
      </c>
      <c r="C58" s="3946" t="s">
        <v>11709</v>
      </c>
      <c r="D58" s="3950">
        <v>43065.0</v>
      </c>
      <c r="E58" s="3948"/>
      <c r="F58" s="3949"/>
      <c r="G58" s="3949"/>
      <c r="H58" s="3952"/>
      <c r="I58" s="3952"/>
      <c r="J58" s="3952"/>
      <c r="K58" s="3952"/>
      <c r="L58" s="3952"/>
      <c r="M58" s="3952"/>
      <c r="N58" s="3952"/>
      <c r="O58" s="3952"/>
      <c r="P58" s="3952"/>
      <c r="Q58" s="3952"/>
      <c r="R58" s="3952"/>
      <c r="S58" s="3952"/>
      <c r="T58" s="3952"/>
      <c r="U58" s="3952"/>
      <c r="V58" s="3952"/>
      <c r="W58" s="3952"/>
      <c r="X58" s="3952"/>
      <c r="Y58" s="3952"/>
      <c r="Z58" s="3952"/>
      <c r="AA58" s="3952"/>
    </row>
    <row r="59">
      <c r="A59" s="3975" t="s">
        <v>5755</v>
      </c>
      <c r="B59" s="3987">
        <v>43087.0</v>
      </c>
      <c r="C59" s="3977" t="s">
        <v>11708</v>
      </c>
      <c r="D59" s="3978"/>
      <c r="E59" s="3979"/>
      <c r="F59" s="3952"/>
      <c r="G59" s="3952"/>
      <c r="H59" s="3949"/>
      <c r="I59" s="3949"/>
      <c r="J59" s="3949"/>
      <c r="K59" s="3949"/>
      <c r="L59" s="3949"/>
      <c r="M59" s="3949"/>
      <c r="N59" s="3949"/>
      <c r="O59" s="3949"/>
      <c r="P59" s="3949"/>
      <c r="Q59" s="3949"/>
      <c r="R59" s="3949"/>
      <c r="S59" s="3949"/>
      <c r="T59" s="3949"/>
      <c r="U59" s="3949"/>
      <c r="V59" s="3949"/>
      <c r="W59" s="3949"/>
      <c r="X59" s="3949"/>
      <c r="Y59" s="3949"/>
      <c r="Z59" s="3949"/>
      <c r="AA59" s="3949"/>
    </row>
    <row r="60">
      <c r="A60" s="3975" t="s">
        <v>11749</v>
      </c>
      <c r="B60" s="3987">
        <v>43087.0</v>
      </c>
      <c r="C60" s="4010" t="s">
        <v>11750</v>
      </c>
      <c r="D60" s="4034">
        <v>43046.0</v>
      </c>
      <c r="E60" s="3979"/>
      <c r="F60" s="3952"/>
      <c r="G60" s="3952"/>
      <c r="H60" s="3949"/>
      <c r="I60" s="3949"/>
      <c r="J60" s="3949"/>
      <c r="K60" s="3949"/>
      <c r="L60" s="3949"/>
      <c r="M60" s="3949"/>
      <c r="N60" s="3949"/>
      <c r="O60" s="3949"/>
      <c r="P60" s="3949"/>
      <c r="Q60" s="3949"/>
      <c r="R60" s="3949"/>
      <c r="S60" s="3949"/>
      <c r="T60" s="3949"/>
      <c r="U60" s="3949"/>
      <c r="V60" s="3949"/>
      <c r="W60" s="3949"/>
      <c r="X60" s="3949"/>
      <c r="Y60" s="3949"/>
      <c r="Z60" s="3949"/>
      <c r="AA60" s="3949"/>
    </row>
    <row r="61">
      <c r="A61" s="4035" t="s">
        <v>5755</v>
      </c>
      <c r="B61" s="4036">
        <v>43087.0</v>
      </c>
      <c r="C61" s="4037" t="s">
        <v>11709</v>
      </c>
      <c r="D61" s="4038">
        <v>43047.0</v>
      </c>
      <c r="E61" s="4039"/>
      <c r="F61" s="4000"/>
      <c r="G61" s="4000"/>
      <c r="H61" s="3949"/>
      <c r="I61" s="3949"/>
      <c r="J61" s="3949"/>
      <c r="K61" s="3949"/>
      <c r="L61" s="3949"/>
      <c r="M61" s="3949"/>
      <c r="N61" s="3949"/>
      <c r="O61" s="3949"/>
      <c r="P61" s="3949"/>
      <c r="Q61" s="3949"/>
      <c r="R61" s="3949"/>
      <c r="S61" s="3949"/>
      <c r="T61" s="3949"/>
      <c r="U61" s="3949"/>
      <c r="V61" s="3949"/>
      <c r="W61" s="3949"/>
      <c r="X61" s="3949"/>
      <c r="Y61" s="3949"/>
      <c r="Z61" s="3949"/>
      <c r="AA61" s="3949"/>
    </row>
    <row r="62">
      <c r="A62" s="3231" t="s">
        <v>5755</v>
      </c>
      <c r="B62" s="3945">
        <v>43087.0</v>
      </c>
      <c r="C62" s="3946" t="s">
        <v>11709</v>
      </c>
      <c r="D62" s="4018">
        <v>43059.0</v>
      </c>
      <c r="E62" s="3948"/>
      <c r="F62" s="3949"/>
      <c r="G62" s="3949"/>
      <c r="H62" s="3949"/>
      <c r="I62" s="3949"/>
      <c r="J62" s="3949"/>
      <c r="K62" s="3949"/>
      <c r="L62" s="3949"/>
      <c r="M62" s="3949"/>
      <c r="N62" s="3949"/>
      <c r="O62" s="3949"/>
      <c r="P62" s="3949"/>
      <c r="Q62" s="3949"/>
      <c r="R62" s="3949"/>
      <c r="S62" s="3949"/>
      <c r="T62" s="3949"/>
      <c r="U62" s="3949"/>
      <c r="V62" s="3949"/>
      <c r="W62" s="3949"/>
      <c r="X62" s="3949"/>
      <c r="Y62" s="3949"/>
      <c r="Z62" s="3949"/>
      <c r="AA62" s="3949"/>
    </row>
    <row r="63">
      <c r="A63" s="2631" t="s">
        <v>11751</v>
      </c>
      <c r="B63" s="4040">
        <v>43082.0</v>
      </c>
      <c r="C63" s="3946" t="s">
        <v>11709</v>
      </c>
      <c r="D63" s="3950">
        <v>43055.0</v>
      </c>
      <c r="E63" s="3951"/>
      <c r="F63" s="3949"/>
      <c r="G63" s="3949"/>
      <c r="H63" s="3949"/>
      <c r="I63" s="3949"/>
      <c r="J63" s="3949"/>
      <c r="K63" s="3949"/>
      <c r="L63" s="3949"/>
      <c r="M63" s="3949"/>
      <c r="N63" s="3949"/>
      <c r="O63" s="3949"/>
      <c r="P63" s="3949"/>
      <c r="Q63" s="3949"/>
      <c r="R63" s="3949"/>
      <c r="S63" s="3949"/>
      <c r="T63" s="3949"/>
      <c r="U63" s="3949"/>
      <c r="V63" s="3949"/>
      <c r="W63" s="3949"/>
      <c r="X63" s="3949"/>
      <c r="Y63" s="3949"/>
      <c r="Z63" s="3949"/>
      <c r="AA63" s="3949"/>
    </row>
    <row r="64">
      <c r="A64" s="3231" t="s">
        <v>290</v>
      </c>
      <c r="B64" s="4036">
        <v>43087.0</v>
      </c>
      <c r="C64" s="4037" t="s">
        <v>11709</v>
      </c>
      <c r="D64" s="4038">
        <v>43047.0</v>
      </c>
      <c r="E64" s="4041"/>
      <c r="F64" s="2983"/>
      <c r="G64" s="4000"/>
      <c r="H64" s="3949"/>
      <c r="I64" s="3949"/>
      <c r="J64" s="3949"/>
      <c r="K64" s="3949"/>
      <c r="L64" s="3949"/>
      <c r="M64" s="3949"/>
      <c r="N64" s="3949"/>
      <c r="O64" s="3949"/>
      <c r="P64" s="3949"/>
      <c r="Q64" s="3949"/>
      <c r="R64" s="3949"/>
      <c r="S64" s="3949"/>
      <c r="T64" s="3949"/>
      <c r="U64" s="3949"/>
      <c r="V64" s="3949"/>
      <c r="W64" s="3949"/>
      <c r="X64" s="3949"/>
      <c r="Y64" s="3949"/>
      <c r="Z64" s="3949"/>
      <c r="AA64" s="3949"/>
    </row>
    <row r="65">
      <c r="A65" s="3231" t="s">
        <v>290</v>
      </c>
      <c r="B65" s="4036">
        <v>43108.0</v>
      </c>
      <c r="C65" s="4037" t="s">
        <v>7070</v>
      </c>
      <c r="D65" s="4038">
        <v>43053.0</v>
      </c>
      <c r="E65" s="4041"/>
      <c r="F65" s="2983"/>
      <c r="G65" s="4000"/>
      <c r="H65" s="3952"/>
      <c r="I65" s="3952"/>
      <c r="J65" s="3952"/>
      <c r="K65" s="3952"/>
      <c r="L65" s="3952"/>
      <c r="M65" s="3952"/>
      <c r="N65" s="3952"/>
      <c r="O65" s="3952"/>
      <c r="P65" s="3952"/>
      <c r="Q65" s="3952"/>
      <c r="R65" s="3952"/>
      <c r="S65" s="3952"/>
      <c r="T65" s="3952"/>
      <c r="U65" s="3952"/>
      <c r="V65" s="3952"/>
      <c r="W65" s="3952"/>
      <c r="X65" s="3952"/>
      <c r="Y65" s="3952"/>
      <c r="Z65" s="3952"/>
      <c r="AA65" s="3952"/>
    </row>
    <row r="66">
      <c r="A66" s="2631" t="s">
        <v>290</v>
      </c>
      <c r="B66" s="3945">
        <v>43087.0</v>
      </c>
      <c r="C66" s="3946" t="s">
        <v>11709</v>
      </c>
      <c r="D66" s="3950">
        <v>43066.0</v>
      </c>
      <c r="E66" s="3948"/>
      <c r="F66" s="3949"/>
      <c r="G66" s="3949"/>
      <c r="H66" s="3949"/>
      <c r="I66" s="3949"/>
      <c r="J66" s="3949"/>
      <c r="K66" s="3949"/>
      <c r="L66" s="3949"/>
      <c r="M66" s="3949"/>
      <c r="N66" s="3949"/>
      <c r="O66" s="3949"/>
      <c r="P66" s="3949"/>
      <c r="Q66" s="3949"/>
      <c r="R66" s="3949"/>
      <c r="S66" s="3949"/>
      <c r="T66" s="3949"/>
      <c r="U66" s="3949"/>
      <c r="V66" s="3949"/>
      <c r="W66" s="3949"/>
      <c r="X66" s="3949"/>
      <c r="Y66" s="3949"/>
      <c r="Z66" s="3949"/>
      <c r="AA66" s="3949"/>
    </row>
    <row r="67">
      <c r="A67" s="3975" t="s">
        <v>133</v>
      </c>
      <c r="B67" s="3987">
        <v>43073.0</v>
      </c>
      <c r="C67" s="3977" t="s">
        <v>11708</v>
      </c>
      <c r="D67" s="3978"/>
      <c r="E67" s="3979"/>
      <c r="F67" s="3952"/>
      <c r="G67" s="3952"/>
      <c r="H67" s="3952"/>
      <c r="I67" s="3952"/>
      <c r="J67" s="3952"/>
      <c r="K67" s="3952"/>
      <c r="L67" s="3952"/>
      <c r="M67" s="3952"/>
      <c r="N67" s="3952"/>
      <c r="O67" s="3952"/>
      <c r="P67" s="3952"/>
      <c r="Q67" s="3952"/>
      <c r="R67" s="3952"/>
      <c r="S67" s="3952"/>
      <c r="T67" s="3952"/>
      <c r="U67" s="3952"/>
      <c r="V67" s="3952"/>
      <c r="W67" s="3952"/>
      <c r="X67" s="3952"/>
      <c r="Y67" s="3952"/>
      <c r="Z67" s="3952"/>
      <c r="AA67" s="3952"/>
    </row>
    <row r="68">
      <c r="A68" s="3231" t="s">
        <v>133</v>
      </c>
      <c r="B68" s="3945">
        <v>43073.0</v>
      </c>
      <c r="C68" s="3946" t="s">
        <v>11709</v>
      </c>
      <c r="D68" s="4042">
        <v>43048.0</v>
      </c>
      <c r="E68" s="3948"/>
      <c r="F68" s="3949"/>
      <c r="G68" s="3949"/>
      <c r="H68" s="3949"/>
      <c r="I68" s="3949"/>
      <c r="J68" s="3949"/>
      <c r="K68" s="3949"/>
      <c r="L68" s="3949"/>
      <c r="M68" s="3949"/>
      <c r="N68" s="3949"/>
      <c r="O68" s="3949"/>
      <c r="P68" s="3949"/>
      <c r="Q68" s="3949"/>
      <c r="R68" s="3949"/>
      <c r="S68" s="3949"/>
      <c r="T68" s="3949"/>
      <c r="U68" s="3949"/>
      <c r="V68" s="3949"/>
      <c r="W68" s="3949"/>
      <c r="X68" s="3949"/>
      <c r="Y68" s="3949"/>
      <c r="Z68" s="3949"/>
      <c r="AA68" s="3949"/>
    </row>
    <row r="69">
      <c r="A69" s="3231" t="s">
        <v>133</v>
      </c>
      <c r="B69" s="3945">
        <v>43129.0</v>
      </c>
      <c r="C69" s="3946" t="s">
        <v>7070</v>
      </c>
      <c r="D69" s="3950">
        <v>43054.0</v>
      </c>
      <c r="E69" s="3951"/>
      <c r="F69" s="3949"/>
      <c r="G69" s="3949"/>
      <c r="H69" s="3949"/>
      <c r="I69" s="3949"/>
      <c r="J69" s="3949"/>
      <c r="K69" s="3949"/>
      <c r="L69" s="3949"/>
      <c r="M69" s="3949"/>
      <c r="N69" s="3949"/>
      <c r="O69" s="3949"/>
      <c r="P69" s="3949"/>
      <c r="Q69" s="3949"/>
      <c r="R69" s="3949"/>
      <c r="S69" s="3949"/>
      <c r="T69" s="3949"/>
      <c r="U69" s="3949"/>
      <c r="V69" s="3949"/>
      <c r="W69" s="3949"/>
      <c r="X69" s="3949"/>
      <c r="Y69" s="3949"/>
      <c r="Z69" s="3949"/>
      <c r="AA69" s="3949"/>
    </row>
    <row r="70">
      <c r="A70" s="2832" t="s">
        <v>133</v>
      </c>
      <c r="B70" s="4043">
        <v>42743.0</v>
      </c>
      <c r="C70" s="4044" t="s">
        <v>11752</v>
      </c>
      <c r="D70" s="4043">
        <v>43076.0</v>
      </c>
      <c r="E70" s="4045" t="s">
        <v>11753</v>
      </c>
      <c r="F70" s="14"/>
      <c r="G70" s="14"/>
      <c r="H70" s="14"/>
      <c r="I70" s="14"/>
      <c r="J70" s="14"/>
      <c r="K70" s="14"/>
      <c r="L70" s="14"/>
      <c r="M70" s="14"/>
      <c r="N70" s="14"/>
      <c r="O70" s="14"/>
      <c r="P70" s="14"/>
      <c r="Q70" s="14"/>
      <c r="R70" s="14"/>
      <c r="S70" s="14"/>
      <c r="T70" s="14"/>
      <c r="U70" s="14"/>
      <c r="V70" s="14"/>
      <c r="W70" s="14"/>
      <c r="X70" s="14"/>
      <c r="Y70" s="14"/>
      <c r="Z70" s="14"/>
      <c r="AA70" s="14"/>
    </row>
    <row r="71">
      <c r="A71" s="3953" t="s">
        <v>133</v>
      </c>
      <c r="B71" s="4046">
        <v>43073.0</v>
      </c>
      <c r="C71" s="3955" t="s">
        <v>11754</v>
      </c>
      <c r="D71" s="4047">
        <v>43046.0</v>
      </c>
      <c r="E71" s="3956" t="s">
        <v>11755</v>
      </c>
      <c r="F71" s="4048"/>
      <c r="G71" s="4048"/>
      <c r="H71" s="4048"/>
      <c r="I71" s="4048"/>
      <c r="J71" s="4048"/>
      <c r="K71" s="4048"/>
      <c r="L71" s="4048"/>
      <c r="M71" s="4048"/>
      <c r="N71" s="4048"/>
      <c r="O71" s="4048"/>
      <c r="P71" s="4048"/>
      <c r="Q71" s="4048"/>
      <c r="R71" s="4048"/>
      <c r="S71" s="4048"/>
      <c r="T71" s="4048"/>
      <c r="U71" s="4048"/>
      <c r="V71" s="4048"/>
      <c r="W71" s="4048"/>
      <c r="X71" s="4048"/>
      <c r="Y71" s="4048"/>
      <c r="Z71" s="4048"/>
      <c r="AA71" s="4048"/>
    </row>
    <row r="72">
      <c r="A72" s="4049" t="s">
        <v>5423</v>
      </c>
      <c r="B72" s="3945">
        <v>43112.0</v>
      </c>
      <c r="C72" s="3946" t="s">
        <v>7070</v>
      </c>
      <c r="D72" s="3950">
        <v>43056.0</v>
      </c>
      <c r="E72" s="3948"/>
      <c r="F72" s="3949"/>
      <c r="G72" s="3949"/>
      <c r="H72" s="4000"/>
      <c r="I72" s="4000"/>
      <c r="J72" s="4000"/>
      <c r="K72" s="4000"/>
      <c r="L72" s="4000"/>
      <c r="M72" s="4000"/>
      <c r="N72" s="4000"/>
      <c r="O72" s="4000"/>
      <c r="P72" s="4000"/>
      <c r="Q72" s="4000"/>
      <c r="R72" s="4000"/>
      <c r="S72" s="4000"/>
      <c r="T72" s="4000"/>
      <c r="U72" s="4000"/>
      <c r="V72" s="4000"/>
      <c r="W72" s="4000"/>
      <c r="X72" s="4000"/>
      <c r="Y72" s="4000"/>
      <c r="Z72" s="4000"/>
      <c r="AA72" s="4000"/>
    </row>
    <row r="73">
      <c r="A73" s="4050" t="s">
        <v>5423</v>
      </c>
      <c r="B73" s="4051">
        <v>42747.0</v>
      </c>
      <c r="C73" s="4052" t="s">
        <v>11756</v>
      </c>
      <c r="D73" s="4051">
        <v>43081.0</v>
      </c>
      <c r="E73" s="4053" t="s">
        <v>11757</v>
      </c>
      <c r="F73" s="14"/>
      <c r="G73" s="14"/>
      <c r="H73" s="14"/>
      <c r="I73" s="14"/>
      <c r="J73" s="14"/>
      <c r="K73" s="14"/>
      <c r="L73" s="14"/>
      <c r="M73" s="14"/>
      <c r="N73" s="14"/>
      <c r="O73" s="14"/>
      <c r="P73" s="14"/>
      <c r="Q73" s="14"/>
      <c r="R73" s="14"/>
      <c r="S73" s="14"/>
      <c r="T73" s="14"/>
      <c r="U73" s="14"/>
      <c r="V73" s="14"/>
      <c r="W73" s="14"/>
      <c r="X73" s="14"/>
      <c r="Y73" s="14"/>
      <c r="Z73" s="14"/>
      <c r="AA73" s="14"/>
    </row>
    <row r="74">
      <c r="A74" s="4050" t="s">
        <v>5423</v>
      </c>
      <c r="B74" s="4054">
        <v>42747.0</v>
      </c>
      <c r="C74" s="4052" t="s">
        <v>11758</v>
      </c>
      <c r="D74" s="4055">
        <v>43102.0</v>
      </c>
      <c r="E74" s="4056" t="s">
        <v>11759</v>
      </c>
      <c r="F74" s="14"/>
      <c r="G74" s="14"/>
      <c r="H74" s="872"/>
      <c r="I74" s="872"/>
      <c r="J74" s="872"/>
      <c r="K74" s="872"/>
      <c r="L74" s="872"/>
      <c r="M74" s="872"/>
      <c r="N74" s="872"/>
      <c r="O74" s="872"/>
      <c r="P74" s="872"/>
      <c r="Q74" s="872"/>
      <c r="R74" s="872"/>
      <c r="S74" s="872"/>
      <c r="T74" s="872"/>
      <c r="U74" s="872"/>
      <c r="V74" s="872"/>
      <c r="W74" s="872"/>
      <c r="X74" s="872"/>
      <c r="Y74" s="872"/>
      <c r="Z74" s="872"/>
      <c r="AA74" s="872"/>
    </row>
    <row r="75">
      <c r="A75" s="11" t="s">
        <v>11760</v>
      </c>
      <c r="B75" s="4057">
        <v>42747.0</v>
      </c>
      <c r="C75" s="4058" t="s">
        <v>11756</v>
      </c>
      <c r="D75" s="4059">
        <v>43080.0</v>
      </c>
      <c r="E75" s="3959"/>
      <c r="F75" s="11" t="s">
        <v>11761</v>
      </c>
      <c r="H75" s="14"/>
      <c r="I75" s="14"/>
      <c r="J75" s="14"/>
      <c r="K75" s="14"/>
      <c r="L75" s="14"/>
      <c r="M75" s="14"/>
    </row>
    <row r="76">
      <c r="A76" s="4060" t="s">
        <v>123</v>
      </c>
      <c r="B76" s="4061">
        <v>43108.0</v>
      </c>
      <c r="C76" s="4062" t="s">
        <v>11762</v>
      </c>
      <c r="D76" s="4063">
        <v>43048.0</v>
      </c>
      <c r="E76" s="4064" t="s">
        <v>11763</v>
      </c>
      <c r="F76" s="4065"/>
      <c r="G76" s="4065"/>
      <c r="H76" s="918"/>
      <c r="I76" s="872"/>
      <c r="J76" s="872"/>
      <c r="K76" s="872"/>
      <c r="L76" s="872"/>
      <c r="M76" s="872"/>
      <c r="N76" s="1009"/>
      <c r="O76" s="1009"/>
      <c r="P76" s="1009"/>
      <c r="Q76" s="1009"/>
      <c r="R76" s="1009"/>
      <c r="S76" s="1009"/>
      <c r="T76" s="1009"/>
      <c r="U76" s="1009"/>
      <c r="V76" s="1009"/>
      <c r="W76" s="1009"/>
      <c r="X76" s="1009"/>
      <c r="Y76" s="1009"/>
      <c r="Z76" s="1009"/>
      <c r="AA76" s="1009"/>
    </row>
    <row r="77">
      <c r="A77" s="3231" t="s">
        <v>11764</v>
      </c>
      <c r="B77" s="3945">
        <v>43080.0</v>
      </c>
      <c r="C77" s="3946" t="s">
        <v>11709</v>
      </c>
      <c r="D77" s="3950">
        <v>43061.0</v>
      </c>
      <c r="E77" s="3951"/>
      <c r="F77" s="3949"/>
      <c r="G77" s="3949"/>
      <c r="H77" s="3949"/>
      <c r="I77" s="3949"/>
      <c r="J77" s="3949"/>
      <c r="K77" s="3949"/>
      <c r="L77" s="3949"/>
      <c r="M77" s="3949"/>
      <c r="N77" s="3949"/>
      <c r="O77" s="3949"/>
      <c r="P77" s="3949"/>
      <c r="Q77" s="3949"/>
      <c r="R77" s="3949"/>
      <c r="S77" s="3949"/>
      <c r="T77" s="3949"/>
      <c r="U77" s="3949"/>
      <c r="V77" s="3949"/>
      <c r="W77" s="3949"/>
      <c r="X77" s="3949"/>
      <c r="Y77" s="3949"/>
      <c r="Z77" s="3949"/>
      <c r="AA77" s="3949"/>
    </row>
    <row r="78">
      <c r="A78" s="6" t="s">
        <v>11765</v>
      </c>
      <c r="B78" s="4066">
        <v>43078.0</v>
      </c>
      <c r="C78" s="4067" t="s">
        <v>11766</v>
      </c>
      <c r="D78" s="4068">
        <v>43060.0</v>
      </c>
      <c r="E78" s="4069" t="s">
        <v>11767</v>
      </c>
      <c r="F78" s="918"/>
      <c r="G78" s="918"/>
      <c r="H78" s="872"/>
      <c r="I78" s="872"/>
      <c r="J78" s="872"/>
      <c r="K78" s="872"/>
      <c r="L78" s="872"/>
      <c r="M78" s="872"/>
      <c r="N78" s="1009"/>
      <c r="O78" s="1009"/>
      <c r="P78" s="1009"/>
      <c r="Q78" s="1009"/>
      <c r="R78" s="1009"/>
      <c r="S78" s="1009"/>
      <c r="T78" s="1009"/>
      <c r="U78" s="1009"/>
      <c r="V78" s="1009"/>
      <c r="W78" s="1009"/>
      <c r="X78" s="1009"/>
      <c r="Y78" s="1009"/>
      <c r="Z78" s="1009"/>
      <c r="AA78" s="1009"/>
    </row>
    <row r="79">
      <c r="A79" s="6" t="s">
        <v>11765</v>
      </c>
      <c r="B79" s="4070">
        <v>43078.0</v>
      </c>
      <c r="C79" s="4067" t="s">
        <v>11766</v>
      </c>
      <c r="D79" s="4071">
        <v>43060.0</v>
      </c>
      <c r="E79" s="4069" t="s">
        <v>11767</v>
      </c>
      <c r="F79" s="4"/>
      <c r="G79" s="4"/>
      <c r="H79" s="872"/>
      <c r="I79" s="872"/>
      <c r="J79" s="872"/>
      <c r="K79" s="872"/>
      <c r="L79" s="872"/>
      <c r="M79" s="872"/>
      <c r="N79" s="1009"/>
      <c r="O79" s="1009"/>
      <c r="P79" s="1009"/>
      <c r="Q79" s="1009"/>
      <c r="R79" s="1009"/>
      <c r="S79" s="1009"/>
      <c r="T79" s="1009"/>
      <c r="U79" s="1009"/>
      <c r="V79" s="1009"/>
      <c r="W79" s="1009"/>
      <c r="X79" s="1009"/>
      <c r="Y79" s="1009"/>
      <c r="Z79" s="1009"/>
      <c r="AA79" s="1009"/>
    </row>
    <row r="80">
      <c r="A80" s="729" t="s">
        <v>5732</v>
      </c>
      <c r="B80" s="4013">
        <v>43119.0</v>
      </c>
      <c r="C80" s="4014" t="s">
        <v>11741</v>
      </c>
      <c r="D80" s="4015">
        <v>43087.0</v>
      </c>
      <c r="E80" s="4016"/>
      <c r="F80" s="729"/>
    </row>
    <row r="81">
      <c r="A81" s="2833" t="s">
        <v>11768</v>
      </c>
      <c r="B81" s="3993">
        <v>42754.0</v>
      </c>
      <c r="C81" s="3994" t="s">
        <v>11769</v>
      </c>
      <c r="D81" s="4072"/>
      <c r="E81" s="3995"/>
      <c r="F81" s="3944"/>
      <c r="G81" s="3944"/>
      <c r="H81" s="3944"/>
      <c r="I81" s="3944"/>
      <c r="J81" s="3944"/>
      <c r="K81" s="3944"/>
      <c r="L81" s="3944"/>
      <c r="M81" s="3944"/>
      <c r="N81" s="3944"/>
      <c r="O81" s="3944"/>
      <c r="P81" s="3944"/>
      <c r="Q81" s="3944"/>
      <c r="R81" s="3944"/>
      <c r="S81" s="3944"/>
      <c r="T81" s="3944"/>
      <c r="U81" s="3944"/>
      <c r="V81" s="3944"/>
      <c r="W81" s="3944"/>
      <c r="X81" s="3944"/>
      <c r="Y81" s="3944"/>
      <c r="Z81" s="3944"/>
      <c r="AA81" s="3944"/>
    </row>
    <row r="82">
      <c r="A82" s="4049" t="s">
        <v>5701</v>
      </c>
      <c r="B82" s="3945">
        <v>43077.0</v>
      </c>
      <c r="C82" s="3946" t="s">
        <v>11709</v>
      </c>
      <c r="D82" s="3950">
        <v>43042.0</v>
      </c>
      <c r="E82" s="3951" t="s">
        <v>11770</v>
      </c>
      <c r="F82" s="3949"/>
      <c r="G82" s="3949"/>
      <c r="H82" s="3949"/>
      <c r="I82" s="3949"/>
      <c r="J82" s="3949"/>
      <c r="K82" s="3949"/>
      <c r="L82" s="3949"/>
      <c r="M82" s="3949"/>
      <c r="N82" s="3949"/>
      <c r="O82" s="3949"/>
      <c r="P82" s="3949"/>
      <c r="Q82" s="3949"/>
      <c r="R82" s="3949"/>
      <c r="S82" s="3949"/>
      <c r="T82" s="3949"/>
      <c r="U82" s="3949"/>
      <c r="V82" s="3949"/>
      <c r="W82" s="3949"/>
      <c r="X82" s="3949"/>
      <c r="Y82" s="3949"/>
      <c r="Z82" s="3949"/>
      <c r="AA82" s="3949"/>
    </row>
    <row r="83">
      <c r="A83" s="4049" t="s">
        <v>5701</v>
      </c>
      <c r="B83" s="3945">
        <v>43077.0</v>
      </c>
      <c r="C83" s="3946" t="s">
        <v>11709</v>
      </c>
      <c r="D83" s="3950">
        <v>43055.0</v>
      </c>
      <c r="E83" s="3948"/>
      <c r="F83" s="3949"/>
      <c r="G83" s="3949"/>
      <c r="H83" s="4000"/>
      <c r="I83" s="4000"/>
      <c r="J83" s="4000"/>
      <c r="K83" s="4000"/>
      <c r="L83" s="4000"/>
      <c r="M83" s="4000"/>
      <c r="N83" s="4000"/>
      <c r="O83" s="4000"/>
      <c r="P83" s="4000"/>
      <c r="Q83" s="4000"/>
      <c r="R83" s="4000"/>
      <c r="S83" s="4000"/>
      <c r="T83" s="4000"/>
      <c r="U83" s="4000"/>
      <c r="V83" s="4000"/>
      <c r="W83" s="4000"/>
      <c r="X83" s="4000"/>
      <c r="Y83" s="4000"/>
      <c r="Z83" s="4000"/>
      <c r="AA83" s="4000"/>
    </row>
    <row r="84">
      <c r="A84" s="3231" t="s">
        <v>5354</v>
      </c>
      <c r="B84" s="3945">
        <v>43070.0</v>
      </c>
      <c r="C84" s="3946" t="s">
        <v>7070</v>
      </c>
      <c r="D84" s="4042">
        <v>43051.0</v>
      </c>
      <c r="E84" s="3948"/>
      <c r="F84" s="3949"/>
      <c r="G84" s="3949"/>
      <c r="H84" s="3949"/>
      <c r="I84" s="3949"/>
      <c r="J84" s="3949"/>
      <c r="K84" s="3949"/>
      <c r="L84" s="3949"/>
      <c r="M84" s="3949"/>
      <c r="N84" s="3949"/>
      <c r="O84" s="3949"/>
      <c r="P84" s="3949"/>
      <c r="Q84" s="3949"/>
      <c r="R84" s="3949"/>
      <c r="S84" s="3949"/>
      <c r="T84" s="3949"/>
      <c r="U84" s="3949"/>
      <c r="V84" s="3949"/>
      <c r="W84" s="3949"/>
      <c r="X84" s="3949"/>
      <c r="Y84" s="3949"/>
      <c r="Z84" s="3949"/>
      <c r="AA84" s="3949"/>
    </row>
    <row r="85">
      <c r="A85" s="3231" t="s">
        <v>5354</v>
      </c>
      <c r="B85" s="3945">
        <v>43077.0</v>
      </c>
      <c r="C85" s="3946" t="s">
        <v>11709</v>
      </c>
      <c r="D85" s="3950">
        <v>43069.0</v>
      </c>
      <c r="E85" s="3951"/>
      <c r="F85" s="3949"/>
      <c r="G85" s="3949"/>
      <c r="H85" s="3949"/>
      <c r="I85" s="3949"/>
      <c r="J85" s="3949"/>
      <c r="K85" s="3949"/>
      <c r="L85" s="3949"/>
      <c r="M85" s="3949"/>
      <c r="N85" s="3949"/>
      <c r="O85" s="3949"/>
      <c r="P85" s="3949"/>
      <c r="Q85" s="3949"/>
      <c r="R85" s="3949"/>
      <c r="S85" s="3949"/>
      <c r="T85" s="3949"/>
      <c r="U85" s="3949"/>
      <c r="V85" s="3949"/>
      <c r="W85" s="3949"/>
      <c r="X85" s="3949"/>
      <c r="Y85" s="3949"/>
      <c r="Z85" s="3949"/>
      <c r="AA85" s="3949"/>
    </row>
    <row r="86">
      <c r="A86" s="3231" t="s">
        <v>11771</v>
      </c>
      <c r="B86" s="4036">
        <v>43081.0</v>
      </c>
      <c r="C86" s="4037" t="s">
        <v>11709</v>
      </c>
      <c r="D86" s="4038">
        <v>43047.0</v>
      </c>
      <c r="E86" s="4041" t="s">
        <v>11772</v>
      </c>
      <c r="F86" s="2983" t="s">
        <v>11773</v>
      </c>
      <c r="G86" s="4000"/>
      <c r="H86" s="3949"/>
      <c r="I86" s="3949"/>
      <c r="J86" s="3949"/>
      <c r="K86" s="3949"/>
      <c r="L86" s="3949"/>
      <c r="M86" s="3949"/>
      <c r="N86" s="3949"/>
      <c r="O86" s="3949"/>
      <c r="P86" s="3949"/>
      <c r="Q86" s="3949"/>
      <c r="R86" s="3949"/>
      <c r="S86" s="3949"/>
      <c r="T86" s="3949"/>
      <c r="U86" s="3949"/>
      <c r="V86" s="3949"/>
      <c r="W86" s="3949"/>
      <c r="X86" s="3949"/>
      <c r="Y86" s="3949"/>
      <c r="Z86" s="3949"/>
      <c r="AA86" s="3949"/>
    </row>
    <row r="87">
      <c r="A87" s="3231" t="s">
        <v>11774</v>
      </c>
      <c r="B87" s="3945">
        <v>43076.0</v>
      </c>
      <c r="C87" s="3946" t="s">
        <v>11709</v>
      </c>
      <c r="D87" s="3950">
        <v>43045.0</v>
      </c>
      <c r="E87" s="3948"/>
      <c r="F87" s="3949"/>
      <c r="G87" s="3949"/>
      <c r="H87" s="3949"/>
      <c r="I87" s="3949"/>
      <c r="J87" s="3949"/>
      <c r="K87" s="3949"/>
      <c r="L87" s="3949"/>
      <c r="M87" s="3949"/>
      <c r="N87" s="3949"/>
      <c r="O87" s="3949"/>
      <c r="P87" s="3949"/>
      <c r="Q87" s="3949"/>
      <c r="R87" s="3949"/>
      <c r="S87" s="3949"/>
      <c r="T87" s="3949"/>
      <c r="U87" s="3949"/>
      <c r="V87" s="3949"/>
      <c r="W87" s="3949"/>
      <c r="X87" s="3949"/>
      <c r="Y87" s="3949"/>
      <c r="Z87" s="3949"/>
      <c r="AA87" s="3949"/>
    </row>
    <row r="88">
      <c r="A88" s="3231" t="s">
        <v>11774</v>
      </c>
      <c r="B88" s="3945">
        <v>43076.0</v>
      </c>
      <c r="C88" s="3946" t="s">
        <v>11709</v>
      </c>
      <c r="D88" s="3950">
        <v>43046.0</v>
      </c>
      <c r="E88" s="3948"/>
      <c r="F88" s="3949"/>
      <c r="G88" s="3949"/>
      <c r="H88" s="3949"/>
      <c r="I88" s="3949"/>
      <c r="J88" s="3949"/>
      <c r="K88" s="3949"/>
      <c r="L88" s="3949"/>
      <c r="M88" s="3949"/>
      <c r="N88" s="3949"/>
      <c r="O88" s="3949"/>
      <c r="P88" s="3949"/>
      <c r="Q88" s="3949"/>
      <c r="R88" s="3949"/>
      <c r="S88" s="3949"/>
      <c r="T88" s="3949"/>
      <c r="U88" s="3949"/>
      <c r="V88" s="3949"/>
      <c r="W88" s="3949"/>
      <c r="X88" s="3949"/>
      <c r="Y88" s="3949"/>
      <c r="Z88" s="3949"/>
      <c r="AA88" s="3949"/>
    </row>
    <row r="89">
      <c r="A89" s="3953" t="s">
        <v>11775</v>
      </c>
      <c r="B89" s="4073">
        <v>43076.0</v>
      </c>
      <c r="C89" s="4074">
        <v>43081.0</v>
      </c>
      <c r="D89" s="4046">
        <v>43054.0</v>
      </c>
      <c r="E89" s="3956" t="s">
        <v>11759</v>
      </c>
      <c r="F89" s="3957"/>
      <c r="G89" s="3957"/>
      <c r="H89" s="3957"/>
      <c r="I89" s="3957"/>
      <c r="J89" s="3957"/>
      <c r="K89" s="3957"/>
      <c r="L89" s="3957"/>
      <c r="M89" s="3957"/>
      <c r="N89" s="3957"/>
      <c r="O89" s="3957"/>
      <c r="P89" s="3957"/>
      <c r="Q89" s="3957"/>
      <c r="R89" s="3957"/>
      <c r="S89" s="3957"/>
      <c r="T89" s="3957"/>
      <c r="U89" s="3957"/>
      <c r="V89" s="3957"/>
      <c r="W89" s="3957"/>
      <c r="X89" s="3957"/>
      <c r="Y89" s="3957"/>
      <c r="Z89" s="3957"/>
      <c r="AA89" s="3957"/>
    </row>
    <row r="90">
      <c r="A90" s="2631" t="s">
        <v>5424</v>
      </c>
      <c r="B90" s="3945">
        <v>43084.0</v>
      </c>
      <c r="C90" s="3946" t="s">
        <v>11709</v>
      </c>
      <c r="D90" s="3950">
        <v>43067.0</v>
      </c>
      <c r="E90" s="3948"/>
      <c r="F90" s="3949"/>
      <c r="G90" s="3949"/>
      <c r="H90" s="3949"/>
      <c r="I90" s="3949"/>
      <c r="J90" s="3949"/>
      <c r="K90" s="3949"/>
      <c r="L90" s="3949"/>
      <c r="M90" s="3949"/>
      <c r="N90" s="3949"/>
      <c r="O90" s="3949"/>
      <c r="P90" s="3949"/>
      <c r="Q90" s="3949"/>
      <c r="R90" s="3949"/>
      <c r="S90" s="3949"/>
      <c r="T90" s="3949"/>
      <c r="U90" s="3949"/>
      <c r="V90" s="3949"/>
      <c r="W90" s="3949"/>
      <c r="X90" s="3949"/>
      <c r="Y90" s="3949"/>
      <c r="Z90" s="3949"/>
      <c r="AA90" s="3949"/>
    </row>
    <row r="91">
      <c r="A91" s="4075" t="s">
        <v>5424</v>
      </c>
      <c r="B91" s="4076">
        <v>43084.0</v>
      </c>
      <c r="C91" s="4077" t="s">
        <v>11776</v>
      </c>
      <c r="D91" s="4078"/>
      <c r="E91" s="4079" t="s">
        <v>11777</v>
      </c>
      <c r="F91" s="3974"/>
      <c r="G91" s="3974"/>
      <c r="H91" s="872"/>
      <c r="I91" s="872"/>
      <c r="J91" s="872"/>
      <c r="K91" s="872"/>
      <c r="L91" s="872"/>
      <c r="M91" s="872"/>
      <c r="N91" s="1009"/>
      <c r="O91" s="1009"/>
      <c r="P91" s="1009"/>
      <c r="Q91" s="1009"/>
      <c r="R91" s="1009"/>
      <c r="S91" s="1009"/>
      <c r="T91" s="1009"/>
      <c r="U91" s="1009"/>
      <c r="V91" s="1009"/>
      <c r="W91" s="1009"/>
      <c r="X91" s="1009"/>
      <c r="Y91" s="1009"/>
      <c r="Z91" s="1009"/>
      <c r="AA91" s="1009"/>
    </row>
    <row r="92">
      <c r="A92" s="4080" t="s">
        <v>5424</v>
      </c>
      <c r="B92" s="4076">
        <v>43077.0</v>
      </c>
      <c r="C92" s="4081" t="s">
        <v>11778</v>
      </c>
      <c r="D92" s="4082"/>
      <c r="E92" s="4083"/>
      <c r="F92" s="3974"/>
      <c r="G92" s="3974"/>
      <c r="H92" s="872"/>
      <c r="I92" s="872"/>
      <c r="J92" s="872"/>
      <c r="K92" s="872"/>
      <c r="L92" s="872"/>
      <c r="M92" s="872"/>
      <c r="N92" s="1009"/>
      <c r="O92" s="1009"/>
      <c r="P92" s="1009"/>
      <c r="Q92" s="1009"/>
      <c r="R92" s="1009"/>
      <c r="S92" s="1009"/>
      <c r="T92" s="1009"/>
      <c r="U92" s="1009"/>
      <c r="V92" s="1009"/>
      <c r="W92" s="1009"/>
      <c r="X92" s="1009"/>
      <c r="Y92" s="1009"/>
      <c r="Z92" s="1009"/>
      <c r="AA92" s="1009"/>
    </row>
    <row r="93">
      <c r="A93" s="3231" t="s">
        <v>92</v>
      </c>
      <c r="B93" s="3945">
        <v>43082.0</v>
      </c>
      <c r="C93" s="3946" t="s">
        <v>11709</v>
      </c>
      <c r="D93" s="3950">
        <v>43051.0</v>
      </c>
      <c r="E93" s="3948"/>
      <c r="F93" s="3949"/>
      <c r="G93" s="3949"/>
      <c r="H93" s="3949"/>
      <c r="I93" s="3949"/>
      <c r="J93" s="3949"/>
      <c r="K93" s="3949"/>
      <c r="L93" s="3949"/>
      <c r="M93" s="3949"/>
      <c r="N93" s="3949"/>
      <c r="O93" s="3949"/>
      <c r="P93" s="3949"/>
      <c r="Q93" s="3949"/>
      <c r="R93" s="3949"/>
      <c r="S93" s="3949"/>
      <c r="T93" s="3949"/>
      <c r="U93" s="3949"/>
      <c r="V93" s="3949"/>
      <c r="W93" s="3949"/>
      <c r="X93" s="3949"/>
      <c r="Y93" s="3949"/>
      <c r="Z93" s="3949"/>
      <c r="AA93" s="3949"/>
    </row>
    <row r="94">
      <c r="A94" s="4084" t="s">
        <v>11779</v>
      </c>
      <c r="B94" s="4085">
        <v>42754.0</v>
      </c>
      <c r="C94" s="4086" t="s">
        <v>11780</v>
      </c>
      <c r="D94" s="4087">
        <v>43055.0</v>
      </c>
      <c r="E94" s="4088" t="s">
        <v>11781</v>
      </c>
      <c r="F94" s="4084"/>
      <c r="G94" s="4084"/>
      <c r="H94" s="4084"/>
      <c r="I94" s="4084"/>
      <c r="J94" s="4084"/>
      <c r="K94" s="4084"/>
      <c r="L94" s="4084"/>
      <c r="M94" s="4084"/>
      <c r="N94" s="4084"/>
      <c r="O94" s="4084"/>
      <c r="P94" s="4084"/>
      <c r="Q94" s="4084"/>
      <c r="R94" s="4084"/>
      <c r="S94" s="4084"/>
      <c r="T94" s="4084"/>
      <c r="U94" s="4084"/>
      <c r="V94" s="4084"/>
      <c r="W94" s="4084"/>
      <c r="X94" s="4084"/>
      <c r="Y94" s="4084"/>
      <c r="Z94" s="4084"/>
      <c r="AA94" s="4084"/>
    </row>
    <row r="95">
      <c r="A95" s="3981" t="s">
        <v>11782</v>
      </c>
      <c r="B95" s="3982">
        <v>43109.0</v>
      </c>
      <c r="C95" s="3983" t="s">
        <v>11783</v>
      </c>
      <c r="D95" s="4089">
        <v>43052.0</v>
      </c>
      <c r="E95" s="3985" t="s">
        <v>11784</v>
      </c>
      <c r="F95" s="4090"/>
      <c r="G95" s="4090"/>
      <c r="H95" s="4048"/>
      <c r="I95" s="4048"/>
      <c r="J95" s="4048"/>
      <c r="K95" s="4048"/>
      <c r="L95" s="4048"/>
      <c r="M95" s="4048"/>
      <c r="N95" s="4048"/>
      <c r="O95" s="4048"/>
      <c r="P95" s="4048"/>
      <c r="Q95" s="4048"/>
      <c r="R95" s="4048"/>
      <c r="S95" s="4048"/>
      <c r="T95" s="4048"/>
      <c r="U95" s="4048"/>
      <c r="V95" s="4048"/>
      <c r="W95" s="4048"/>
      <c r="X95" s="4048"/>
      <c r="Y95" s="4048"/>
      <c r="Z95" s="4048"/>
      <c r="AA95" s="4048"/>
    </row>
    <row r="96">
      <c r="A96" s="4091" t="s">
        <v>11782</v>
      </c>
      <c r="B96" s="4092">
        <v>43069.0</v>
      </c>
      <c r="C96" s="4093" t="s">
        <v>11785</v>
      </c>
      <c r="D96" s="4094">
        <v>43046.0</v>
      </c>
      <c r="E96" s="4095" t="s">
        <v>11786</v>
      </c>
      <c r="F96" s="4096"/>
      <c r="G96" s="4097"/>
      <c r="H96" s="872"/>
      <c r="I96" s="872"/>
      <c r="J96" s="872"/>
      <c r="K96" s="872"/>
      <c r="L96" s="872"/>
      <c r="M96" s="872"/>
      <c r="N96" s="1009"/>
      <c r="O96" s="1009"/>
      <c r="P96" s="1009"/>
      <c r="Q96" s="1009"/>
      <c r="R96" s="1009"/>
      <c r="S96" s="1009"/>
      <c r="T96" s="1009"/>
      <c r="U96" s="1009"/>
      <c r="V96" s="1009"/>
      <c r="W96" s="1009"/>
      <c r="X96" s="1009"/>
      <c r="Y96" s="1009"/>
      <c r="Z96" s="1009"/>
      <c r="AA96" s="1009"/>
    </row>
    <row r="97">
      <c r="A97" s="2948" t="s">
        <v>11787</v>
      </c>
      <c r="B97" s="4098">
        <v>43077.0</v>
      </c>
      <c r="C97" s="4099" t="s">
        <v>11788</v>
      </c>
      <c r="D97" s="4100">
        <v>43051.0</v>
      </c>
      <c r="E97" s="4101"/>
      <c r="F97" s="4102"/>
      <c r="G97" s="4102"/>
      <c r="H97" s="872"/>
      <c r="I97" s="872"/>
      <c r="J97" s="872"/>
      <c r="K97" s="872"/>
      <c r="L97" s="872"/>
      <c r="M97" s="872"/>
      <c r="N97" s="1009"/>
      <c r="O97" s="1009"/>
      <c r="P97" s="1009"/>
      <c r="Q97" s="1009"/>
      <c r="R97" s="1009"/>
      <c r="S97" s="1009"/>
      <c r="T97" s="1009"/>
      <c r="U97" s="1009"/>
      <c r="V97" s="1009"/>
      <c r="W97" s="1009"/>
      <c r="X97" s="1009"/>
      <c r="Y97" s="1009"/>
      <c r="Z97" s="1009"/>
      <c r="AA97" s="1009"/>
    </row>
    <row r="98">
      <c r="A98" s="4103" t="s">
        <v>5687</v>
      </c>
      <c r="B98" s="4104">
        <v>42747.0</v>
      </c>
      <c r="C98" s="4105" t="s">
        <v>11789</v>
      </c>
      <c r="D98" s="4104">
        <v>43089.0</v>
      </c>
      <c r="E98" s="4106" t="s">
        <v>11759</v>
      </c>
      <c r="F98" s="14"/>
      <c r="G98" s="14"/>
      <c r="H98" s="14"/>
      <c r="I98" s="14"/>
      <c r="J98" s="14"/>
      <c r="K98" s="14"/>
      <c r="L98" s="14"/>
      <c r="M98" s="14"/>
      <c r="N98" s="14"/>
      <c r="O98" s="14"/>
      <c r="P98" s="14"/>
      <c r="Q98" s="14"/>
      <c r="R98" s="14"/>
      <c r="S98" s="14"/>
      <c r="T98" s="14"/>
      <c r="U98" s="14"/>
      <c r="V98" s="14"/>
      <c r="W98" s="14"/>
      <c r="X98" s="14"/>
      <c r="Y98" s="14"/>
      <c r="Z98" s="14"/>
      <c r="AA98" s="14"/>
    </row>
    <row r="99">
      <c r="A99" s="1715" t="s">
        <v>5687</v>
      </c>
      <c r="B99" s="4107">
        <v>42747.0</v>
      </c>
      <c r="C99" s="4108" t="s">
        <v>11790</v>
      </c>
      <c r="D99" s="4107">
        <v>43060.0</v>
      </c>
      <c r="E99" s="4109" t="s">
        <v>11791</v>
      </c>
      <c r="F99" s="872"/>
      <c r="G99" s="872"/>
      <c r="H99" s="872"/>
      <c r="I99" s="872"/>
      <c r="J99" s="872"/>
      <c r="K99" s="872"/>
      <c r="L99" s="872"/>
      <c r="M99" s="872"/>
      <c r="N99" s="1009"/>
      <c r="O99" s="1009"/>
      <c r="P99" s="1009"/>
      <c r="Q99" s="1009"/>
      <c r="R99" s="1009"/>
      <c r="S99" s="1009"/>
      <c r="T99" s="1009"/>
      <c r="U99" s="1009"/>
      <c r="V99" s="1009"/>
      <c r="W99" s="1009"/>
      <c r="X99" s="1009"/>
      <c r="Y99" s="1009"/>
      <c r="Z99" s="1009"/>
      <c r="AA99" s="1009"/>
    </row>
    <row r="100">
      <c r="A100" s="1715" t="s">
        <v>5687</v>
      </c>
      <c r="B100" s="4107">
        <v>42747.0</v>
      </c>
      <c r="C100" s="4108" t="s">
        <v>11790</v>
      </c>
      <c r="D100" s="4107">
        <v>43060.0</v>
      </c>
      <c r="E100" s="4109" t="s">
        <v>11791</v>
      </c>
      <c r="F100" s="4110"/>
      <c r="G100" s="2910"/>
      <c r="H100" s="872"/>
      <c r="I100" s="872"/>
      <c r="J100" s="872"/>
      <c r="K100" s="872"/>
      <c r="L100" s="872"/>
      <c r="M100" s="872"/>
      <c r="N100" s="1009"/>
      <c r="O100" s="1009"/>
      <c r="P100" s="1009"/>
      <c r="Q100" s="1009"/>
      <c r="R100" s="1009"/>
      <c r="S100" s="1009"/>
      <c r="T100" s="1009"/>
      <c r="U100" s="1009"/>
      <c r="V100" s="1009"/>
      <c r="W100" s="1009"/>
      <c r="X100" s="1009"/>
      <c r="Y100" s="1009"/>
      <c r="Z100" s="1009"/>
      <c r="AA100" s="1009"/>
    </row>
    <row r="101">
      <c r="A101" s="3953" t="s">
        <v>5746</v>
      </c>
      <c r="B101" s="4046">
        <v>43070.0</v>
      </c>
      <c r="C101" s="4111">
        <v>42747.0</v>
      </c>
      <c r="D101" s="3954">
        <v>43053.0</v>
      </c>
      <c r="E101" s="3956" t="s">
        <v>11792</v>
      </c>
      <c r="F101" s="4112" t="s">
        <v>11793</v>
      </c>
      <c r="G101" s="4113"/>
      <c r="H101" s="4113"/>
      <c r="I101" s="3957"/>
      <c r="J101" s="3957"/>
      <c r="K101" s="3957"/>
      <c r="L101" s="3957"/>
      <c r="M101" s="4113"/>
      <c r="N101" s="4113"/>
      <c r="O101" s="4113"/>
      <c r="P101" s="4113"/>
      <c r="Q101" s="4113"/>
      <c r="R101" s="4113"/>
      <c r="S101" s="4113"/>
      <c r="T101" s="4113"/>
      <c r="U101" s="4113"/>
      <c r="V101" s="4113"/>
      <c r="W101" s="4113"/>
      <c r="X101" s="4113"/>
      <c r="Y101" s="4113"/>
      <c r="Z101" s="4113"/>
      <c r="AA101" s="4113"/>
    </row>
    <row r="102">
      <c r="A102" s="3231" t="s">
        <v>5435</v>
      </c>
      <c r="B102" s="3945">
        <v>43108.0</v>
      </c>
      <c r="C102" s="3951" t="s">
        <v>11709</v>
      </c>
      <c r="D102" s="3950">
        <v>43052.0</v>
      </c>
      <c r="E102" s="3948"/>
      <c r="F102" s="3949"/>
      <c r="G102" s="3949"/>
      <c r="H102" s="3949"/>
      <c r="I102" s="3949"/>
      <c r="J102" s="3949"/>
      <c r="K102" s="3949"/>
      <c r="L102" s="3949"/>
      <c r="M102" s="3949"/>
      <c r="N102" s="3949"/>
      <c r="O102" s="3949"/>
      <c r="P102" s="3949"/>
      <c r="Q102" s="3949"/>
      <c r="R102" s="3949"/>
      <c r="S102" s="3949"/>
      <c r="T102" s="3949"/>
      <c r="U102" s="3949"/>
      <c r="V102" s="3949"/>
      <c r="W102" s="3949"/>
      <c r="X102" s="3949"/>
      <c r="Y102" s="3949"/>
      <c r="Z102" s="3949"/>
      <c r="AA102" s="3949"/>
    </row>
    <row r="103">
      <c r="A103" s="3231" t="s">
        <v>5435</v>
      </c>
      <c r="B103" s="3945">
        <v>43108.0</v>
      </c>
      <c r="C103" s="2938" t="s">
        <v>7070</v>
      </c>
      <c r="D103" s="4114">
        <v>43074.0</v>
      </c>
      <c r="E103" s="3949"/>
      <c r="F103" s="3949"/>
      <c r="G103" s="3949"/>
      <c r="H103" s="3949"/>
      <c r="I103" s="3949"/>
      <c r="J103" s="3949"/>
      <c r="K103" s="3949"/>
      <c r="L103" s="3949"/>
      <c r="M103" s="3949"/>
      <c r="N103" s="3949"/>
      <c r="O103" s="3949"/>
      <c r="P103" s="3949"/>
      <c r="Q103" s="3949"/>
      <c r="R103" s="3949"/>
      <c r="S103" s="3949"/>
      <c r="T103" s="3949"/>
      <c r="U103" s="3949"/>
      <c r="V103" s="3949"/>
      <c r="W103" s="3949"/>
      <c r="X103" s="3949"/>
      <c r="Y103" s="3949"/>
      <c r="Z103" s="3949"/>
      <c r="AA103" s="3949"/>
    </row>
    <row r="104">
      <c r="A104" s="2833" t="s">
        <v>5435</v>
      </c>
      <c r="B104" s="4115">
        <v>42743.0</v>
      </c>
      <c r="C104" s="4116" t="s">
        <v>11729</v>
      </c>
      <c r="D104" s="4117">
        <v>43091.0</v>
      </c>
      <c r="E104" s="3995"/>
      <c r="F104" s="3944"/>
      <c r="G104" s="3944"/>
      <c r="H104" s="3944"/>
      <c r="I104" s="3944"/>
      <c r="J104" s="3944"/>
      <c r="K104" s="3944"/>
      <c r="L104" s="3944"/>
      <c r="M104" s="3944"/>
      <c r="N104" s="3944"/>
      <c r="O104" s="3944"/>
      <c r="P104" s="3944"/>
      <c r="Q104" s="3944"/>
      <c r="R104" s="3944"/>
      <c r="S104" s="3944"/>
      <c r="T104" s="3944"/>
      <c r="U104" s="3944"/>
      <c r="V104" s="3944"/>
      <c r="W104" s="3944"/>
      <c r="X104" s="3944"/>
      <c r="Y104" s="3944"/>
      <c r="Z104" s="3944"/>
      <c r="AA104" s="3944"/>
    </row>
    <row r="105">
      <c r="A105" s="3016" t="s">
        <v>6283</v>
      </c>
      <c r="B105" s="4118">
        <v>43145.0</v>
      </c>
      <c r="C105" s="3016" t="s">
        <v>11794</v>
      </c>
      <c r="D105" s="4119">
        <v>43073.0</v>
      </c>
      <c r="E105" s="3016" t="s">
        <v>11795</v>
      </c>
      <c r="F105" s="14"/>
      <c r="G105" s="14"/>
      <c r="H105" s="918"/>
      <c r="I105" s="872"/>
      <c r="J105" s="872"/>
      <c r="K105" s="872"/>
      <c r="L105" s="14"/>
      <c r="M105" s="14"/>
      <c r="N105" s="14"/>
      <c r="O105" s="14"/>
      <c r="P105" s="14"/>
      <c r="Q105" s="14"/>
      <c r="R105" s="14"/>
      <c r="S105" s="14"/>
      <c r="T105" s="14"/>
      <c r="U105" s="14"/>
      <c r="V105" s="14"/>
      <c r="W105" s="14"/>
      <c r="X105" s="14"/>
      <c r="Y105" s="14"/>
      <c r="Z105" s="14"/>
      <c r="AA105" s="14"/>
    </row>
    <row r="106">
      <c r="A106" s="3002" t="s">
        <v>6283</v>
      </c>
      <c r="B106" s="4120">
        <v>43066.0</v>
      </c>
      <c r="C106" s="3016" t="s">
        <v>11796</v>
      </c>
      <c r="D106" s="4121">
        <v>43049.0</v>
      </c>
      <c r="E106" s="3016" t="s">
        <v>11797</v>
      </c>
      <c r="F106" s="3016" t="s">
        <v>11798</v>
      </c>
      <c r="G106" s="4122"/>
      <c r="H106" s="872"/>
      <c r="I106" s="872"/>
      <c r="J106" s="872"/>
      <c r="K106" s="872"/>
      <c r="L106" s="872"/>
      <c r="M106" s="872"/>
      <c r="N106" s="1009"/>
      <c r="O106" s="1009"/>
      <c r="P106" s="1009"/>
      <c r="Q106" s="1009"/>
      <c r="R106" s="1009"/>
      <c r="S106" s="1009"/>
      <c r="T106" s="1009"/>
      <c r="U106" s="1009"/>
      <c r="V106" s="1009"/>
      <c r="W106" s="1009"/>
      <c r="X106" s="1009"/>
      <c r="Y106" s="1009"/>
      <c r="Z106" s="1009"/>
      <c r="AA106" s="1009"/>
    </row>
    <row r="107">
      <c r="A107" s="4049" t="s">
        <v>5448</v>
      </c>
      <c r="B107" s="3945">
        <v>43074.0</v>
      </c>
      <c r="C107" s="2938" t="s">
        <v>11709</v>
      </c>
      <c r="D107" s="4114">
        <v>43056.0</v>
      </c>
      <c r="E107" s="3949"/>
      <c r="F107" s="3949"/>
      <c r="G107" s="3949"/>
      <c r="H107" s="3949"/>
      <c r="I107" s="3949"/>
      <c r="J107" s="3949"/>
      <c r="K107" s="3949"/>
      <c r="L107" s="3949"/>
      <c r="M107" s="3949"/>
      <c r="N107" s="3949"/>
      <c r="O107" s="3949"/>
      <c r="P107" s="3949"/>
      <c r="Q107" s="3949"/>
      <c r="R107" s="3949"/>
      <c r="S107" s="3949"/>
      <c r="T107" s="3949"/>
      <c r="U107" s="3949"/>
      <c r="V107" s="3949"/>
      <c r="W107" s="3949"/>
      <c r="X107" s="3949"/>
      <c r="Y107" s="3949"/>
      <c r="Z107" s="3949"/>
      <c r="AA107" s="3949"/>
    </row>
    <row r="108">
      <c r="A108" s="2631" t="s">
        <v>136</v>
      </c>
      <c r="B108" s="3945">
        <v>43116.0</v>
      </c>
      <c r="C108" s="2938" t="s">
        <v>11709</v>
      </c>
      <c r="D108" s="4114">
        <v>43066.0</v>
      </c>
      <c r="E108" s="3949"/>
      <c r="F108" s="3949"/>
      <c r="G108" s="3949"/>
      <c r="H108" s="3949"/>
      <c r="I108" s="3949"/>
      <c r="J108" s="3949"/>
      <c r="K108" s="3949"/>
      <c r="L108" s="3949"/>
      <c r="M108" s="3949"/>
      <c r="N108" s="3949"/>
      <c r="O108" s="3949"/>
      <c r="P108" s="3949"/>
      <c r="Q108" s="3949"/>
      <c r="R108" s="3949"/>
      <c r="S108" s="3949"/>
      <c r="T108" s="3949"/>
      <c r="U108" s="3949"/>
      <c r="V108" s="3949"/>
      <c r="W108" s="3949"/>
      <c r="X108" s="3949"/>
      <c r="Y108" s="3949"/>
      <c r="Z108" s="3949"/>
      <c r="AA108" s="3949"/>
    </row>
    <row r="109">
      <c r="A109" s="4123" t="s">
        <v>4698</v>
      </c>
      <c r="B109" s="4124">
        <v>43077.0</v>
      </c>
      <c r="C109" s="4123" t="s">
        <v>11799</v>
      </c>
      <c r="D109" s="4125"/>
      <c r="E109" s="4123" t="s">
        <v>11800</v>
      </c>
      <c r="F109" s="1009"/>
      <c r="G109" s="1009"/>
      <c r="H109" s="872"/>
      <c r="I109" s="872"/>
      <c r="J109" s="872"/>
      <c r="K109" s="872"/>
      <c r="L109" s="872"/>
      <c r="M109" s="872"/>
      <c r="N109" s="1009"/>
      <c r="O109" s="1009"/>
      <c r="P109" s="1009"/>
      <c r="Q109" s="1009"/>
      <c r="R109" s="1009"/>
      <c r="S109" s="1009"/>
      <c r="T109" s="1009"/>
      <c r="U109" s="1009"/>
      <c r="V109" s="1009"/>
      <c r="W109" s="1009"/>
      <c r="X109" s="1009"/>
      <c r="Y109" s="1009"/>
      <c r="Z109" s="1009"/>
      <c r="AA109" s="1009"/>
    </row>
    <row r="110">
      <c r="A110" s="4123" t="s">
        <v>4698</v>
      </c>
      <c r="B110" s="4124">
        <v>43077.0</v>
      </c>
      <c r="C110" s="4005" t="s">
        <v>11801</v>
      </c>
      <c r="D110" s="4125"/>
      <c r="E110" s="4005" t="s">
        <v>11802</v>
      </c>
      <c r="F110" s="1009"/>
      <c r="G110" s="1009"/>
      <c r="H110" s="872"/>
      <c r="I110" s="872"/>
      <c r="J110" s="872"/>
      <c r="K110" s="872"/>
      <c r="L110" s="872"/>
      <c r="M110" s="872"/>
      <c r="N110" s="1009"/>
      <c r="O110" s="1009"/>
      <c r="P110" s="1009"/>
      <c r="Q110" s="1009"/>
      <c r="R110" s="1009"/>
      <c r="S110" s="1009"/>
      <c r="T110" s="1009"/>
      <c r="U110" s="1009"/>
      <c r="V110" s="1009"/>
      <c r="W110" s="1009"/>
      <c r="X110" s="1009"/>
      <c r="Y110" s="1009"/>
      <c r="Z110" s="1009"/>
      <c r="AA110" s="1009"/>
    </row>
    <row r="111">
      <c r="A111" s="3231" t="s">
        <v>4702</v>
      </c>
      <c r="B111" s="4036">
        <v>43077.0</v>
      </c>
      <c r="C111" s="2983" t="s">
        <v>11709</v>
      </c>
      <c r="D111" s="4126">
        <v>43048.0</v>
      </c>
      <c r="E111" s="2983"/>
      <c r="F111" s="2983"/>
      <c r="G111" s="4000"/>
      <c r="H111" s="3949"/>
      <c r="I111" s="3949"/>
      <c r="J111" s="3949"/>
      <c r="K111" s="3949"/>
      <c r="L111" s="3949"/>
      <c r="M111" s="3949"/>
      <c r="N111" s="3949"/>
      <c r="O111" s="3949"/>
      <c r="P111" s="3949"/>
      <c r="Q111" s="3949"/>
      <c r="R111" s="3949"/>
      <c r="S111" s="3949"/>
      <c r="T111" s="3949"/>
      <c r="U111" s="3949"/>
      <c r="V111" s="3949"/>
      <c r="W111" s="3949"/>
      <c r="X111" s="3949"/>
      <c r="Y111" s="3949"/>
      <c r="Z111" s="3949"/>
      <c r="AA111" s="3949"/>
    </row>
    <row r="112">
      <c r="A112" s="4127" t="s">
        <v>4702</v>
      </c>
      <c r="B112" s="4128">
        <v>43077.0</v>
      </c>
      <c r="C112" s="4127" t="s">
        <v>11803</v>
      </c>
      <c r="D112" s="4129">
        <v>43054.0</v>
      </c>
      <c r="E112" s="4127" t="s">
        <v>11804</v>
      </c>
      <c r="F112" s="4127"/>
      <c r="G112" s="4130"/>
      <c r="H112" s="872"/>
      <c r="I112" s="872"/>
      <c r="J112" s="872"/>
      <c r="K112" s="872"/>
      <c r="L112" s="872"/>
      <c r="M112" s="872"/>
      <c r="N112" s="1009"/>
      <c r="O112" s="1009"/>
      <c r="P112" s="1009"/>
      <c r="Q112" s="1009"/>
      <c r="R112" s="1009"/>
      <c r="S112" s="1009"/>
      <c r="T112" s="1009"/>
      <c r="U112" s="1009"/>
      <c r="V112" s="1009"/>
      <c r="W112" s="1009"/>
      <c r="X112" s="1009"/>
      <c r="Y112" s="1009"/>
      <c r="Z112" s="1009"/>
      <c r="AA112" s="1009"/>
    </row>
    <row r="113">
      <c r="A113" s="2919" t="s">
        <v>4702</v>
      </c>
      <c r="B113" s="4131">
        <v>43077.0</v>
      </c>
      <c r="C113" s="2919" t="s">
        <v>11805</v>
      </c>
      <c r="D113" s="4132">
        <v>43054.0</v>
      </c>
      <c r="E113" s="2919" t="s">
        <v>11806</v>
      </c>
      <c r="F113" s="4127"/>
      <c r="G113" s="4133"/>
      <c r="H113" s="872"/>
      <c r="I113" s="872"/>
      <c r="J113" s="872"/>
      <c r="K113" s="872"/>
      <c r="L113" s="872"/>
      <c r="M113" s="872"/>
      <c r="N113" s="1009"/>
      <c r="O113" s="1009"/>
      <c r="P113" s="1009"/>
      <c r="Q113" s="1009"/>
      <c r="R113" s="1009"/>
      <c r="S113" s="1009"/>
      <c r="T113" s="1009"/>
      <c r="U113" s="1009"/>
      <c r="V113" s="1009"/>
      <c r="W113" s="1009"/>
      <c r="X113" s="1009"/>
      <c r="Y113" s="1009"/>
      <c r="Z113" s="1009"/>
      <c r="AA113" s="1009"/>
    </row>
    <row r="114">
      <c r="A114" s="3231" t="s">
        <v>5891</v>
      </c>
      <c r="B114" s="4134">
        <v>42754.0</v>
      </c>
      <c r="C114" s="2938" t="s">
        <v>11750</v>
      </c>
      <c r="D114" s="4135">
        <v>43055.0</v>
      </c>
      <c r="E114" s="2938"/>
      <c r="F114" s="3949"/>
      <c r="G114" s="3949"/>
      <c r="H114" s="4000"/>
      <c r="I114" s="4000"/>
      <c r="J114" s="4000"/>
      <c r="K114" s="4000"/>
      <c r="L114" s="4000"/>
      <c r="M114" s="4000"/>
      <c r="N114" s="4000"/>
      <c r="O114" s="4000"/>
      <c r="P114" s="4000"/>
      <c r="Q114" s="4000"/>
      <c r="R114" s="4000"/>
      <c r="S114" s="4000"/>
      <c r="T114" s="4000"/>
      <c r="U114" s="4000"/>
      <c r="V114" s="4000"/>
      <c r="W114" s="4000"/>
      <c r="X114" s="4000"/>
      <c r="Y114" s="4000"/>
      <c r="Z114" s="4000"/>
      <c r="AA114" s="4000"/>
    </row>
    <row r="115">
      <c r="A115" s="3231" t="s">
        <v>5891</v>
      </c>
      <c r="B115" s="4134">
        <v>43119.0</v>
      </c>
      <c r="C115" s="2938" t="s">
        <v>11708</v>
      </c>
      <c r="D115" s="4135">
        <v>43059.0</v>
      </c>
      <c r="E115" s="3949"/>
      <c r="F115" s="3949"/>
      <c r="G115" s="3949"/>
      <c r="H115" s="3949"/>
      <c r="I115" s="3949"/>
      <c r="J115" s="3949"/>
      <c r="K115" s="3949"/>
      <c r="L115" s="3949"/>
      <c r="M115" s="3949"/>
      <c r="N115" s="3949"/>
      <c r="O115" s="3949"/>
      <c r="P115" s="3949"/>
      <c r="Q115" s="3949"/>
      <c r="R115" s="3949"/>
      <c r="S115" s="3949"/>
      <c r="T115" s="3949"/>
      <c r="U115" s="3949"/>
      <c r="V115" s="3949"/>
      <c r="W115" s="3949"/>
      <c r="X115" s="3949"/>
      <c r="Y115" s="3949"/>
      <c r="Z115" s="3949"/>
      <c r="AA115" s="3949"/>
    </row>
    <row r="116">
      <c r="A116" s="2631" t="s">
        <v>5891</v>
      </c>
      <c r="B116" s="4134">
        <v>43119.0</v>
      </c>
      <c r="C116" s="2938" t="s">
        <v>11709</v>
      </c>
      <c r="D116" s="4135">
        <v>43067.0</v>
      </c>
      <c r="E116" s="3949"/>
      <c r="F116" s="3949"/>
      <c r="G116" s="3949"/>
      <c r="H116" s="3949"/>
      <c r="I116" s="3949"/>
      <c r="J116" s="3949"/>
      <c r="K116" s="3949"/>
      <c r="L116" s="3949"/>
      <c r="M116" s="3949"/>
      <c r="N116" s="3949"/>
      <c r="O116" s="3949"/>
      <c r="P116" s="3949"/>
      <c r="Q116" s="3949"/>
      <c r="R116" s="3949"/>
      <c r="S116" s="3949"/>
      <c r="T116" s="3949"/>
      <c r="U116" s="3949"/>
      <c r="V116" s="3949"/>
      <c r="W116" s="3949"/>
      <c r="X116" s="3949"/>
      <c r="Y116" s="3949"/>
      <c r="Z116" s="3949"/>
      <c r="AA116" s="3949"/>
    </row>
    <row r="117">
      <c r="A117" s="3231" t="s">
        <v>5897</v>
      </c>
      <c r="B117" s="4134">
        <v>43110.0</v>
      </c>
      <c r="C117" s="2938" t="s">
        <v>7070</v>
      </c>
      <c r="D117" s="4135">
        <v>43074.0</v>
      </c>
      <c r="E117" s="3949"/>
      <c r="F117" s="3949"/>
      <c r="G117" s="3949"/>
      <c r="H117" s="3949"/>
      <c r="I117" s="3949"/>
      <c r="J117" s="3949"/>
      <c r="K117" s="3949"/>
      <c r="L117" s="3949"/>
      <c r="M117" s="3949"/>
      <c r="N117" s="3949"/>
      <c r="O117" s="3949"/>
      <c r="P117" s="3949"/>
      <c r="Q117" s="3949"/>
      <c r="R117" s="3949"/>
      <c r="S117" s="3949"/>
      <c r="T117" s="3949"/>
      <c r="U117" s="3949"/>
      <c r="V117" s="3949"/>
      <c r="W117" s="3949"/>
      <c r="X117" s="3949"/>
      <c r="Y117" s="3949"/>
      <c r="Z117" s="3949"/>
      <c r="AA117" s="3949"/>
    </row>
    <row r="118">
      <c r="A118" s="1007" t="s">
        <v>4717</v>
      </c>
      <c r="B118" s="4136"/>
      <c r="C118" s="1009"/>
      <c r="D118" s="4137"/>
      <c r="E118" s="1009"/>
      <c r="F118" s="1009"/>
      <c r="G118" s="1009"/>
      <c r="H118" s="1009"/>
      <c r="I118" s="1009"/>
      <c r="J118" s="1009"/>
      <c r="K118" s="1009"/>
      <c r="L118" s="1009"/>
      <c r="M118" s="1009"/>
      <c r="N118" s="1009"/>
      <c r="O118" s="1009"/>
      <c r="P118" s="1009"/>
      <c r="Q118" s="1009"/>
      <c r="R118" s="1009"/>
      <c r="S118" s="1009"/>
      <c r="T118" s="1009"/>
      <c r="U118" s="1009"/>
      <c r="V118" s="1009"/>
      <c r="W118" s="1009"/>
      <c r="X118" s="1009"/>
      <c r="Y118" s="1009"/>
      <c r="Z118" s="1009"/>
      <c r="AA118" s="1009"/>
    </row>
    <row r="119">
      <c r="A119" s="4138" t="s">
        <v>222</v>
      </c>
      <c r="B119" s="4139">
        <v>43073.0</v>
      </c>
      <c r="C119" s="4138" t="s">
        <v>11807</v>
      </c>
      <c r="D119" s="4140">
        <v>43053.0</v>
      </c>
      <c r="E119" s="4138" t="s">
        <v>11808</v>
      </c>
      <c r="F119" s="4141"/>
      <c r="G119" s="4141"/>
      <c r="H119" s="872"/>
      <c r="I119" s="872"/>
      <c r="J119" s="872"/>
      <c r="K119" s="872"/>
      <c r="L119" s="872"/>
      <c r="M119" s="872"/>
      <c r="N119" s="1009"/>
      <c r="O119" s="1009"/>
      <c r="P119" s="1009"/>
      <c r="Q119" s="1009"/>
      <c r="R119" s="1009"/>
      <c r="S119" s="1009"/>
      <c r="T119" s="1009"/>
      <c r="U119" s="1009"/>
      <c r="V119" s="1009"/>
      <c r="W119" s="1009"/>
      <c r="X119" s="1009"/>
      <c r="Y119" s="1009"/>
      <c r="Z119" s="1009"/>
      <c r="AA119" s="1009"/>
    </row>
    <row r="120">
      <c r="A120" s="1007" t="s">
        <v>4718</v>
      </c>
      <c r="B120" s="4142"/>
      <c r="C120" s="4143"/>
      <c r="D120" s="4144"/>
      <c r="E120" s="4145"/>
      <c r="F120" s="1009"/>
      <c r="G120" s="1009"/>
      <c r="H120" s="1009"/>
      <c r="I120" s="1009"/>
      <c r="J120" s="1009"/>
      <c r="K120" s="1009"/>
      <c r="L120" s="1009"/>
      <c r="M120" s="1009"/>
      <c r="N120" s="1009"/>
      <c r="O120" s="1009"/>
      <c r="P120" s="1009"/>
      <c r="Q120" s="1009"/>
      <c r="R120" s="1009"/>
      <c r="S120" s="1009"/>
      <c r="T120" s="1009"/>
      <c r="U120" s="1009"/>
      <c r="V120" s="1009"/>
      <c r="W120" s="1009"/>
      <c r="X120" s="1009"/>
      <c r="Y120" s="1009"/>
      <c r="Z120" s="1009"/>
      <c r="AA120" s="1009"/>
    </row>
    <row r="121">
      <c r="A121" s="3231" t="s">
        <v>5770</v>
      </c>
      <c r="B121" s="3988">
        <v>42741.0</v>
      </c>
      <c r="C121" s="3989" t="s">
        <v>11709</v>
      </c>
      <c r="D121" s="3990">
        <v>43095.0</v>
      </c>
      <c r="E121" s="3991"/>
      <c r="F121" s="3992"/>
      <c r="G121" s="3992"/>
      <c r="H121" s="3992"/>
      <c r="I121" s="3992"/>
      <c r="J121" s="3992"/>
      <c r="K121" s="3992"/>
      <c r="L121" s="3992"/>
      <c r="M121" s="3992"/>
      <c r="N121" s="3992"/>
      <c r="O121" s="3992"/>
      <c r="P121" s="3992"/>
      <c r="Q121" s="3992"/>
      <c r="R121" s="3992"/>
      <c r="S121" s="3992"/>
      <c r="T121" s="3992"/>
      <c r="U121" s="3992"/>
      <c r="V121" s="3992"/>
      <c r="W121" s="3992"/>
      <c r="X121" s="3992"/>
      <c r="Y121" s="3992"/>
      <c r="Z121" s="3992"/>
      <c r="AA121" s="3992"/>
    </row>
    <row r="122">
      <c r="A122" s="2631" t="s">
        <v>5430</v>
      </c>
      <c r="B122" s="4134">
        <v>43112.0</v>
      </c>
      <c r="C122" s="2938" t="s">
        <v>11709</v>
      </c>
      <c r="D122" s="4135">
        <v>43055.0</v>
      </c>
      <c r="E122" s="2938" t="s">
        <v>11809</v>
      </c>
      <c r="F122" s="3949"/>
      <c r="G122" s="3949"/>
      <c r="H122" s="4000"/>
      <c r="I122" s="4000"/>
      <c r="J122" s="4000"/>
      <c r="K122" s="4000"/>
      <c r="L122" s="4000"/>
      <c r="M122" s="4000"/>
      <c r="N122" s="4000"/>
      <c r="O122" s="4000"/>
      <c r="P122" s="4000"/>
      <c r="Q122" s="4000"/>
      <c r="R122" s="4000"/>
      <c r="S122" s="4000"/>
      <c r="T122" s="4000"/>
      <c r="U122" s="4000"/>
      <c r="V122" s="4000"/>
      <c r="W122" s="4000"/>
      <c r="X122" s="4000"/>
      <c r="Y122" s="4000"/>
      <c r="Z122" s="4000"/>
      <c r="AA122" s="4000"/>
    </row>
    <row r="123">
      <c r="A123" s="3231" t="s">
        <v>5430</v>
      </c>
      <c r="B123" s="4134">
        <v>43112.0</v>
      </c>
      <c r="C123" s="3946" t="s">
        <v>11709</v>
      </c>
      <c r="D123" s="3950">
        <v>43061.0</v>
      </c>
      <c r="E123" s="2938"/>
      <c r="F123" s="3949"/>
      <c r="G123" s="3949"/>
      <c r="H123" s="3949"/>
      <c r="I123" s="3949"/>
      <c r="J123" s="3949"/>
      <c r="K123" s="3949"/>
      <c r="L123" s="3949"/>
      <c r="M123" s="3949"/>
      <c r="N123" s="3949"/>
      <c r="O123" s="3949"/>
      <c r="P123" s="3949"/>
      <c r="Q123" s="3949"/>
      <c r="R123" s="3949"/>
      <c r="S123" s="3949"/>
      <c r="T123" s="3949"/>
      <c r="U123" s="3949"/>
      <c r="V123" s="3949"/>
      <c r="W123" s="3949"/>
      <c r="X123" s="3949"/>
      <c r="Y123" s="3949"/>
      <c r="Z123" s="3949"/>
      <c r="AA123" s="3949"/>
    </row>
    <row r="124">
      <c r="A124" s="2828" t="s">
        <v>5430</v>
      </c>
      <c r="B124" s="4146">
        <v>43077.0</v>
      </c>
      <c r="C124" s="2828" t="s">
        <v>11810</v>
      </c>
      <c r="D124" s="4147">
        <v>43050.0</v>
      </c>
      <c r="E124" s="2828" t="s">
        <v>11811</v>
      </c>
      <c r="F124" s="2828"/>
      <c r="G124" s="4148"/>
      <c r="H124" s="872"/>
      <c r="I124" s="872"/>
      <c r="J124" s="872"/>
      <c r="K124" s="872"/>
      <c r="L124" s="872"/>
      <c r="M124" s="872"/>
      <c r="N124" s="1009"/>
      <c r="O124" s="1009"/>
      <c r="P124" s="1009"/>
      <c r="Q124" s="1009"/>
      <c r="R124" s="1009"/>
      <c r="S124" s="1009"/>
      <c r="T124" s="1009"/>
      <c r="U124" s="1009"/>
      <c r="V124" s="1009"/>
      <c r="W124" s="1009"/>
      <c r="X124" s="1009"/>
      <c r="Y124" s="1009"/>
      <c r="Z124" s="1009"/>
      <c r="AA124" s="1009"/>
    </row>
    <row r="125">
      <c r="A125" s="4049" t="s">
        <v>11812</v>
      </c>
      <c r="B125" s="4149">
        <v>43077.0</v>
      </c>
      <c r="C125" s="2938" t="s">
        <v>11709</v>
      </c>
      <c r="D125" s="4150"/>
      <c r="E125" s="3949"/>
      <c r="F125" s="3949"/>
      <c r="G125" s="3949"/>
      <c r="H125" s="3949"/>
      <c r="I125" s="3949"/>
      <c r="J125" s="3949"/>
      <c r="K125" s="3949"/>
      <c r="L125" s="3949"/>
      <c r="M125" s="3949"/>
      <c r="N125" s="3949"/>
      <c r="O125" s="3949"/>
      <c r="P125" s="3949"/>
      <c r="Q125" s="3949"/>
      <c r="R125" s="3949"/>
      <c r="S125" s="3949"/>
      <c r="T125" s="3949"/>
      <c r="U125" s="3949"/>
      <c r="V125" s="3949"/>
      <c r="W125" s="3949"/>
      <c r="X125" s="3949"/>
      <c r="Y125" s="3949"/>
      <c r="Z125" s="3949"/>
      <c r="AA125" s="3949"/>
    </row>
    <row r="126">
      <c r="A126" s="3231" t="s">
        <v>11812</v>
      </c>
      <c r="B126" s="4151">
        <v>43084.0</v>
      </c>
      <c r="C126" s="4049" t="s">
        <v>11709</v>
      </c>
      <c r="D126" s="4152">
        <v>43046.0</v>
      </c>
      <c r="E126" s="4153"/>
      <c r="F126" s="4153"/>
      <c r="G126" s="4153"/>
      <c r="H126" s="3952"/>
      <c r="I126" s="3952"/>
      <c r="J126" s="3952"/>
      <c r="K126" s="3952"/>
      <c r="L126" s="3952"/>
      <c r="M126" s="3952"/>
      <c r="N126" s="3952"/>
      <c r="O126" s="3952"/>
      <c r="P126" s="3952"/>
      <c r="Q126" s="3952"/>
      <c r="R126" s="3952"/>
      <c r="S126" s="3952"/>
      <c r="T126" s="3952"/>
      <c r="U126" s="3952"/>
      <c r="V126" s="3952"/>
      <c r="W126" s="3952"/>
      <c r="X126" s="3952"/>
      <c r="Y126" s="3952"/>
      <c r="Z126" s="3952"/>
      <c r="AA126" s="3952"/>
    </row>
    <row r="127">
      <c r="A127" s="3953" t="s">
        <v>11813</v>
      </c>
      <c r="B127" s="4154">
        <v>43077.0</v>
      </c>
      <c r="C127" s="3953" t="s">
        <v>11814</v>
      </c>
      <c r="D127" s="4154">
        <v>43041.0</v>
      </c>
      <c r="E127" s="3953" t="s">
        <v>11815</v>
      </c>
      <c r="F127" s="3953" t="s">
        <v>11816</v>
      </c>
      <c r="G127" s="3953" t="s">
        <v>4718</v>
      </c>
      <c r="H127" s="4113"/>
      <c r="I127" s="4113"/>
      <c r="J127" s="4113"/>
      <c r="K127" s="4113"/>
      <c r="L127" s="4113"/>
      <c r="M127" s="4113"/>
      <c r="N127" s="4113"/>
      <c r="O127" s="4113"/>
      <c r="P127" s="4113"/>
      <c r="Q127" s="4113"/>
      <c r="R127" s="4113"/>
      <c r="S127" s="4113"/>
      <c r="T127" s="4113"/>
      <c r="U127" s="4113"/>
      <c r="V127" s="4113"/>
      <c r="W127" s="4113"/>
      <c r="X127" s="4113"/>
      <c r="Y127" s="4113"/>
      <c r="Z127" s="4113"/>
      <c r="AA127" s="4113"/>
    </row>
    <row r="128">
      <c r="A128" s="2619" t="s">
        <v>4301</v>
      </c>
      <c r="B128" s="4155">
        <v>43082.0</v>
      </c>
      <c r="C128" s="2619" t="s">
        <v>11817</v>
      </c>
      <c r="D128" s="4156">
        <v>43051.0</v>
      </c>
      <c r="E128" s="2619" t="s">
        <v>11818</v>
      </c>
      <c r="F128" s="4"/>
      <c r="G128" s="4"/>
      <c r="H128" s="872"/>
      <c r="I128" s="872"/>
      <c r="J128" s="872"/>
      <c r="K128" s="872"/>
      <c r="L128" s="872"/>
      <c r="M128" s="872"/>
      <c r="N128" s="1009"/>
      <c r="O128" s="1009"/>
      <c r="P128" s="1009"/>
      <c r="Q128" s="1009"/>
      <c r="R128" s="1009"/>
      <c r="S128" s="1009"/>
      <c r="T128" s="1009"/>
      <c r="U128" s="1009"/>
      <c r="V128" s="1009"/>
      <c r="W128" s="1009"/>
      <c r="X128" s="1009"/>
      <c r="Y128" s="1009"/>
      <c r="Z128" s="1009"/>
      <c r="AA128" s="1009"/>
    </row>
    <row r="129">
      <c r="A129" s="3163" t="s">
        <v>4301</v>
      </c>
      <c r="B129" s="4155">
        <v>41609.0</v>
      </c>
      <c r="C129" s="2619" t="s">
        <v>11819</v>
      </c>
      <c r="D129" s="4157">
        <v>43052.0</v>
      </c>
      <c r="E129" s="2619" t="s">
        <v>11820</v>
      </c>
      <c r="F129" s="3016"/>
      <c r="G129" s="4122"/>
      <c r="H129" s="872"/>
      <c r="I129" s="872"/>
      <c r="J129" s="872"/>
      <c r="K129" s="872"/>
      <c r="L129" s="872"/>
      <c r="M129" s="872"/>
      <c r="N129" s="1009"/>
      <c r="O129" s="1009"/>
      <c r="P129" s="1009"/>
      <c r="Q129" s="1009"/>
      <c r="R129" s="1009"/>
      <c r="S129" s="1009"/>
      <c r="T129" s="1009"/>
      <c r="U129" s="1009"/>
      <c r="V129" s="1009"/>
      <c r="W129" s="1009"/>
      <c r="X129" s="1009"/>
      <c r="Y129" s="1009"/>
      <c r="Z129" s="1009"/>
      <c r="AA129" s="1009"/>
    </row>
    <row r="130">
      <c r="A130" s="3231" t="s">
        <v>127</v>
      </c>
      <c r="B130" s="4134">
        <v>43112.0</v>
      </c>
      <c r="C130" s="3946" t="s">
        <v>11709</v>
      </c>
      <c r="D130" s="3947"/>
      <c r="E130" s="3948"/>
      <c r="F130" s="3949"/>
      <c r="G130" s="3949"/>
      <c r="H130" s="3949"/>
      <c r="I130" s="3949"/>
      <c r="J130" s="3949"/>
      <c r="K130" s="3949"/>
      <c r="L130" s="3949"/>
      <c r="M130" s="3949"/>
      <c r="N130" s="3949"/>
      <c r="O130" s="3949"/>
      <c r="P130" s="3949"/>
      <c r="Q130" s="3949"/>
      <c r="R130" s="3949"/>
      <c r="S130" s="3949"/>
      <c r="T130" s="3949"/>
      <c r="U130" s="3949"/>
      <c r="V130" s="3949"/>
      <c r="W130" s="3949"/>
      <c r="X130" s="3949"/>
      <c r="Y130" s="3949"/>
      <c r="Z130" s="3949"/>
      <c r="AA130" s="3949"/>
    </row>
    <row r="131">
      <c r="A131" s="3975" t="s">
        <v>127</v>
      </c>
      <c r="B131" s="3987">
        <v>43083.0</v>
      </c>
      <c r="C131" s="3977" t="s">
        <v>11708</v>
      </c>
      <c r="D131" s="4158"/>
      <c r="E131" s="3979"/>
      <c r="F131" s="3952"/>
      <c r="G131" s="3952"/>
      <c r="H131" s="3952"/>
      <c r="I131" s="3952"/>
      <c r="J131" s="3952"/>
      <c r="K131" s="3952"/>
      <c r="L131" s="3952"/>
      <c r="M131" s="3952"/>
      <c r="N131" s="3952"/>
      <c r="O131" s="3952"/>
      <c r="P131" s="3952"/>
      <c r="Q131" s="3952"/>
      <c r="R131" s="3952"/>
      <c r="S131" s="3952"/>
      <c r="T131" s="3952"/>
      <c r="U131" s="3952"/>
      <c r="V131" s="3952"/>
      <c r="W131" s="3952"/>
      <c r="X131" s="3952"/>
      <c r="Y131" s="3952"/>
      <c r="Z131" s="3952"/>
      <c r="AA131" s="3952"/>
    </row>
    <row r="132">
      <c r="A132" s="3975" t="s">
        <v>127</v>
      </c>
      <c r="B132" s="3980">
        <v>43112.0</v>
      </c>
      <c r="C132" s="3977" t="s">
        <v>11708</v>
      </c>
      <c r="D132" s="3978"/>
      <c r="E132" s="3979"/>
      <c r="F132" s="3952"/>
      <c r="G132" s="3952"/>
      <c r="H132" s="3949"/>
      <c r="I132" s="3949"/>
      <c r="J132" s="3949"/>
      <c r="K132" s="3949"/>
      <c r="L132" s="3949"/>
      <c r="M132" s="3949"/>
      <c r="N132" s="3949"/>
      <c r="O132" s="3949"/>
      <c r="P132" s="3949"/>
      <c r="Q132" s="3949"/>
      <c r="R132" s="3949"/>
      <c r="S132" s="3949"/>
      <c r="T132" s="3949"/>
      <c r="U132" s="3949"/>
      <c r="V132" s="3949"/>
      <c r="W132" s="3949"/>
      <c r="X132" s="3949"/>
      <c r="Y132" s="3949"/>
      <c r="Z132" s="3949"/>
      <c r="AA132" s="3949"/>
    </row>
    <row r="133">
      <c r="A133" s="2833" t="s">
        <v>127</v>
      </c>
      <c r="B133" s="4115">
        <v>42747.0</v>
      </c>
      <c r="C133" s="3994" t="s">
        <v>11729</v>
      </c>
      <c r="D133" s="4115">
        <v>43091.0</v>
      </c>
      <c r="E133" s="3995"/>
      <c r="F133" s="3944"/>
      <c r="G133" s="3944"/>
      <c r="H133" s="3944"/>
      <c r="I133" s="3944"/>
      <c r="J133" s="3944"/>
      <c r="K133" s="3944"/>
      <c r="L133" s="3944"/>
      <c r="M133" s="3944"/>
      <c r="N133" s="3944"/>
      <c r="O133" s="3944"/>
      <c r="P133" s="3944"/>
      <c r="Q133" s="3944"/>
      <c r="R133" s="3944"/>
      <c r="S133" s="3944"/>
      <c r="T133" s="3944"/>
      <c r="U133" s="3944"/>
      <c r="V133" s="3944"/>
      <c r="W133" s="3944"/>
      <c r="X133" s="3944"/>
      <c r="Y133" s="3944"/>
      <c r="Z133" s="3944"/>
      <c r="AA133" s="3944"/>
    </row>
    <row r="134">
      <c r="A134" s="3231" t="s">
        <v>38</v>
      </c>
      <c r="B134" s="4036">
        <v>43112.0</v>
      </c>
      <c r="C134" s="4037" t="s">
        <v>11709</v>
      </c>
      <c r="D134" s="4126">
        <v>43048.0</v>
      </c>
      <c r="E134" s="4041"/>
      <c r="F134" s="2983"/>
      <c r="G134" s="4000"/>
      <c r="H134" s="3949"/>
      <c r="I134" s="3949"/>
      <c r="J134" s="3949"/>
      <c r="K134" s="3949"/>
      <c r="L134" s="3949"/>
      <c r="M134" s="3949"/>
      <c r="N134" s="3949"/>
      <c r="O134" s="3949"/>
      <c r="P134" s="3949"/>
      <c r="Q134" s="3949"/>
      <c r="R134" s="3949"/>
      <c r="S134" s="3949"/>
      <c r="T134" s="3949"/>
      <c r="U134" s="3949"/>
      <c r="V134" s="3949"/>
      <c r="W134" s="3949"/>
      <c r="X134" s="3949"/>
      <c r="Y134" s="3949"/>
      <c r="Z134" s="3949"/>
      <c r="AA134" s="3949"/>
    </row>
    <row r="135">
      <c r="A135" s="2852" t="s">
        <v>38</v>
      </c>
      <c r="B135" s="4159">
        <v>42747.0</v>
      </c>
      <c r="C135" s="4160" t="s">
        <v>11821</v>
      </c>
      <c r="D135" s="4161">
        <v>43055.0</v>
      </c>
      <c r="E135" s="4162" t="s">
        <v>11822</v>
      </c>
      <c r="F135" s="918"/>
      <c r="G135" s="918"/>
      <c r="H135" s="872"/>
      <c r="I135" s="872"/>
      <c r="J135" s="872"/>
      <c r="K135" s="872"/>
      <c r="L135" s="872"/>
      <c r="M135" s="872"/>
      <c r="N135" s="1009"/>
      <c r="O135" s="1009"/>
      <c r="P135" s="1009"/>
      <c r="Q135" s="1009"/>
      <c r="R135" s="1009"/>
      <c r="S135" s="1009"/>
      <c r="T135" s="1009"/>
      <c r="U135" s="1009"/>
      <c r="V135" s="1009"/>
      <c r="W135" s="1009"/>
      <c r="X135" s="1009"/>
      <c r="Y135" s="1009"/>
      <c r="Z135" s="1009"/>
      <c r="AA135" s="1009"/>
    </row>
    <row r="136">
      <c r="A136" s="2852" t="s">
        <v>38</v>
      </c>
      <c r="B136" s="4163">
        <v>42747.0</v>
      </c>
      <c r="C136" s="4160" t="s">
        <v>11821</v>
      </c>
      <c r="D136" s="4159">
        <v>43055.0</v>
      </c>
      <c r="E136" s="4162" t="s">
        <v>11822</v>
      </c>
      <c r="F136" s="4122"/>
      <c r="G136" s="4"/>
      <c r="H136" s="872"/>
      <c r="I136" s="872"/>
      <c r="J136" s="872"/>
      <c r="K136" s="872"/>
      <c r="L136" s="872"/>
      <c r="M136" s="872"/>
      <c r="N136" s="1009"/>
      <c r="O136" s="1009"/>
      <c r="P136" s="1009"/>
      <c r="Q136" s="1009"/>
      <c r="R136" s="1009"/>
      <c r="S136" s="1009"/>
      <c r="T136" s="1009"/>
      <c r="U136" s="1009"/>
      <c r="V136" s="1009"/>
      <c r="W136" s="1009"/>
      <c r="X136" s="1009"/>
      <c r="Y136" s="1009"/>
      <c r="Z136" s="1009"/>
      <c r="AA136" s="1009"/>
    </row>
    <row r="137">
      <c r="A137" s="3231" t="s">
        <v>9480</v>
      </c>
      <c r="B137" s="4036">
        <v>43089.0</v>
      </c>
      <c r="C137" s="4037" t="s">
        <v>11709</v>
      </c>
      <c r="D137" s="4126">
        <v>43048.0</v>
      </c>
      <c r="E137" s="4041"/>
      <c r="F137" s="2983"/>
      <c r="G137" s="4000"/>
      <c r="H137" s="3949"/>
      <c r="I137" s="3949"/>
      <c r="J137" s="3949"/>
      <c r="K137" s="3949"/>
      <c r="L137" s="3949"/>
      <c r="M137" s="3949"/>
      <c r="N137" s="3949"/>
      <c r="O137" s="3949"/>
      <c r="P137" s="3949"/>
      <c r="Q137" s="3949"/>
      <c r="R137" s="3949"/>
      <c r="S137" s="3949"/>
      <c r="T137" s="3949"/>
      <c r="U137" s="3949"/>
      <c r="V137" s="3949"/>
      <c r="W137" s="3949"/>
      <c r="X137" s="3949"/>
      <c r="Y137" s="3949"/>
      <c r="Z137" s="3949"/>
      <c r="AA137" s="3949"/>
    </row>
    <row r="138">
      <c r="A138" s="3231" t="s">
        <v>9480</v>
      </c>
      <c r="B138" s="4036">
        <v>43082.0</v>
      </c>
      <c r="C138" s="4037" t="s">
        <v>11709</v>
      </c>
      <c r="D138" s="4126">
        <v>43053.0</v>
      </c>
      <c r="E138" s="4041"/>
      <c r="F138" s="2983"/>
      <c r="G138" s="4000"/>
      <c r="H138" s="3949"/>
      <c r="I138" s="3949"/>
      <c r="J138" s="3949"/>
      <c r="K138" s="3949"/>
      <c r="L138" s="3949"/>
      <c r="M138" s="3949"/>
      <c r="N138" s="3949"/>
      <c r="O138" s="3949"/>
      <c r="P138" s="3949"/>
      <c r="Q138" s="3949"/>
      <c r="R138" s="3949"/>
      <c r="S138" s="3949"/>
      <c r="T138" s="3949"/>
      <c r="U138" s="3949"/>
      <c r="V138" s="3949"/>
      <c r="W138" s="3949"/>
      <c r="X138" s="3949"/>
      <c r="Y138" s="3949"/>
      <c r="Z138" s="3949"/>
      <c r="AA138" s="3949"/>
    </row>
    <row r="139">
      <c r="A139" s="3953" t="s">
        <v>9480</v>
      </c>
      <c r="B139" s="4164">
        <v>43082.0</v>
      </c>
      <c r="C139" s="3955" t="s">
        <v>11823</v>
      </c>
      <c r="D139" s="4047">
        <v>43061.0</v>
      </c>
      <c r="E139" s="3956" t="s">
        <v>11759</v>
      </c>
      <c r="F139" s="4113"/>
      <c r="G139" s="4113"/>
      <c r="H139" s="4048"/>
      <c r="I139" s="4048"/>
      <c r="J139" s="4048"/>
      <c r="K139" s="4048"/>
      <c r="L139" s="4048"/>
      <c r="M139" s="4113"/>
      <c r="N139" s="4113"/>
      <c r="O139" s="4113"/>
      <c r="P139" s="4113"/>
      <c r="Q139" s="4113"/>
      <c r="R139" s="4113"/>
      <c r="S139" s="4113"/>
      <c r="T139" s="4113"/>
      <c r="U139" s="4113"/>
      <c r="V139" s="4113"/>
      <c r="W139" s="4113"/>
      <c r="X139" s="4113"/>
      <c r="Y139" s="4113"/>
      <c r="Z139" s="4113"/>
      <c r="AA139" s="4113"/>
    </row>
    <row r="140">
      <c r="A140" s="2631" t="s">
        <v>7221</v>
      </c>
      <c r="B140" s="4134">
        <v>43082.0</v>
      </c>
      <c r="C140" s="3946" t="s">
        <v>11709</v>
      </c>
      <c r="D140" s="3950">
        <v>43066.0</v>
      </c>
      <c r="E140" s="3948"/>
      <c r="F140" s="3949"/>
      <c r="G140" s="3949"/>
      <c r="H140" s="3949"/>
      <c r="I140" s="3949"/>
      <c r="J140" s="3949"/>
      <c r="K140" s="3949"/>
      <c r="L140" s="3949"/>
      <c r="M140" s="3949"/>
      <c r="N140" s="3949"/>
      <c r="O140" s="3949"/>
      <c r="P140" s="3949"/>
      <c r="Q140" s="3949"/>
      <c r="R140" s="3949"/>
      <c r="S140" s="3949"/>
      <c r="T140" s="3949"/>
      <c r="U140" s="3949"/>
      <c r="V140" s="3949"/>
      <c r="W140" s="3949"/>
      <c r="X140" s="3949"/>
      <c r="Y140" s="3949"/>
      <c r="Z140" s="3949"/>
      <c r="AA140" s="3949"/>
    </row>
    <row r="141">
      <c r="A141" s="3231" t="s">
        <v>5917</v>
      </c>
      <c r="B141" s="4134">
        <v>43118.0</v>
      </c>
      <c r="C141" s="3946" t="s">
        <v>11709</v>
      </c>
      <c r="D141" s="3950">
        <v>43054.0</v>
      </c>
      <c r="E141" s="3951"/>
      <c r="F141" s="3949"/>
      <c r="G141" s="3949"/>
      <c r="H141" s="3952"/>
      <c r="I141" s="3952"/>
      <c r="J141" s="3952"/>
      <c r="K141" s="3952"/>
      <c r="L141" s="3952"/>
      <c r="M141" s="3952"/>
      <c r="N141" s="3952"/>
      <c r="O141" s="3952"/>
      <c r="P141" s="3952"/>
      <c r="Q141" s="3952"/>
      <c r="R141" s="3952"/>
      <c r="S141" s="3952"/>
      <c r="T141" s="3952"/>
      <c r="U141" s="3952"/>
      <c r="V141" s="3952"/>
      <c r="W141" s="3952"/>
      <c r="X141" s="3952"/>
      <c r="Y141" s="3952"/>
      <c r="Z141" s="3952"/>
      <c r="AA141" s="3952"/>
    </row>
    <row r="142">
      <c r="A142" s="3953" t="s">
        <v>5917</v>
      </c>
      <c r="B142" s="3954">
        <v>42747.0</v>
      </c>
      <c r="C142" s="3955" t="s">
        <v>11824</v>
      </c>
      <c r="D142" s="4165">
        <v>43053.0</v>
      </c>
      <c r="E142" s="3956" t="s">
        <v>11825</v>
      </c>
      <c r="F142" s="3981" t="s">
        <v>11826</v>
      </c>
      <c r="G142" s="4113"/>
      <c r="H142" s="4113"/>
      <c r="I142" s="4113"/>
      <c r="J142" s="4113"/>
      <c r="K142" s="4113"/>
      <c r="L142" s="4113"/>
      <c r="M142" s="4113"/>
      <c r="N142" s="4113"/>
      <c r="O142" s="4113"/>
      <c r="P142" s="4113"/>
      <c r="Q142" s="4113"/>
      <c r="R142" s="4113"/>
      <c r="S142" s="4113"/>
      <c r="T142" s="4113"/>
      <c r="U142" s="4113"/>
      <c r="V142" s="4113"/>
      <c r="W142" s="4113"/>
      <c r="X142" s="4113"/>
      <c r="Y142" s="4113"/>
      <c r="Z142" s="4113"/>
      <c r="AA142" s="4113"/>
    </row>
    <row r="143">
      <c r="A143" s="3953" t="s">
        <v>5917</v>
      </c>
      <c r="B143" s="3954">
        <v>42747.0</v>
      </c>
      <c r="C143" s="3955" t="s">
        <v>11824</v>
      </c>
      <c r="D143" s="4165">
        <v>43056.0</v>
      </c>
      <c r="E143" s="3956" t="s">
        <v>11827</v>
      </c>
      <c r="F143" s="4113"/>
      <c r="G143" s="4113"/>
      <c r="H143" s="4048"/>
      <c r="I143" s="4048"/>
      <c r="J143" s="4048"/>
      <c r="K143" s="4048"/>
      <c r="L143" s="4048"/>
      <c r="M143" s="4113"/>
      <c r="N143" s="4113"/>
      <c r="O143" s="4113"/>
      <c r="P143" s="4113"/>
      <c r="Q143" s="4113"/>
      <c r="R143" s="4113"/>
      <c r="S143" s="4113"/>
      <c r="T143" s="4113"/>
      <c r="U143" s="4113"/>
      <c r="V143" s="4113"/>
      <c r="W143" s="4113"/>
      <c r="X143" s="4113"/>
      <c r="Y143" s="4113"/>
      <c r="Z143" s="4113"/>
      <c r="AA143" s="4113"/>
    </row>
    <row r="144">
      <c r="A144" s="3231" t="s">
        <v>4715</v>
      </c>
      <c r="B144" s="3945">
        <v>43077.0</v>
      </c>
      <c r="C144" s="3946" t="s">
        <v>11709</v>
      </c>
      <c r="D144" s="3950">
        <v>43064.0</v>
      </c>
      <c r="E144" s="3948"/>
      <c r="F144" s="3949"/>
      <c r="G144" s="3949"/>
      <c r="H144" s="3949"/>
      <c r="I144" s="3949"/>
      <c r="J144" s="3949"/>
      <c r="K144" s="3949"/>
      <c r="L144" s="3949"/>
      <c r="M144" s="3949"/>
      <c r="N144" s="3949"/>
      <c r="O144" s="3949"/>
      <c r="P144" s="3949"/>
      <c r="Q144" s="3949"/>
      <c r="R144" s="3949"/>
      <c r="S144" s="3949"/>
      <c r="T144" s="3949"/>
      <c r="U144" s="3949"/>
      <c r="V144" s="3949"/>
      <c r="W144" s="3949"/>
      <c r="X144" s="3949"/>
      <c r="Y144" s="3949"/>
      <c r="Z144" s="3949"/>
      <c r="AA144" s="3949"/>
    </row>
    <row r="145">
      <c r="A145" s="2631" t="s">
        <v>4715</v>
      </c>
      <c r="B145" s="3945">
        <v>43077.0</v>
      </c>
      <c r="C145" s="3946" t="s">
        <v>11709</v>
      </c>
      <c r="D145" s="3950">
        <v>43067.0</v>
      </c>
      <c r="E145" s="3948"/>
      <c r="F145" s="3949"/>
      <c r="G145" s="3949"/>
      <c r="H145" s="3949"/>
      <c r="I145" s="3949"/>
      <c r="J145" s="3949"/>
      <c r="K145" s="3949"/>
      <c r="L145" s="3949"/>
      <c r="M145" s="3949"/>
      <c r="N145" s="3949"/>
      <c r="O145" s="3949"/>
      <c r="P145" s="3949"/>
      <c r="Q145" s="3949"/>
      <c r="R145" s="3949"/>
      <c r="S145" s="3949"/>
      <c r="T145" s="3949"/>
      <c r="U145" s="3949"/>
      <c r="V145" s="3949"/>
      <c r="W145" s="3949"/>
      <c r="X145" s="3949"/>
      <c r="Y145" s="3949"/>
      <c r="Z145" s="3949"/>
      <c r="AA145" s="3949"/>
    </row>
    <row r="146">
      <c r="A146" s="4084" t="s">
        <v>4715</v>
      </c>
      <c r="B146" s="4166">
        <v>43077.0</v>
      </c>
      <c r="C146" s="4167" t="s">
        <v>11828</v>
      </c>
      <c r="D146" s="4168">
        <v>43042.0</v>
      </c>
      <c r="E146" s="4169" t="s">
        <v>11829</v>
      </c>
      <c r="F146" s="4170" t="s">
        <v>11830</v>
      </c>
      <c r="G146" s="4171"/>
      <c r="H146" s="4171"/>
      <c r="I146" s="4171"/>
      <c r="J146" s="4171"/>
      <c r="K146" s="4171"/>
      <c r="L146" s="4171"/>
      <c r="M146" s="4171"/>
      <c r="N146" s="4171"/>
      <c r="O146" s="4171"/>
      <c r="P146" s="4171"/>
      <c r="Q146" s="4171"/>
      <c r="R146" s="4171"/>
      <c r="S146" s="4171"/>
      <c r="T146" s="4171"/>
      <c r="U146" s="4171"/>
      <c r="V146" s="4171"/>
      <c r="W146" s="4171"/>
      <c r="X146" s="4171"/>
      <c r="Y146" s="4171"/>
      <c r="Z146" s="4171"/>
      <c r="AA146" s="4171"/>
    </row>
    <row r="147">
      <c r="A147" s="6" t="s">
        <v>4715</v>
      </c>
      <c r="B147" s="4172">
        <v>43077.0</v>
      </c>
      <c r="C147" s="4067" t="s">
        <v>11831</v>
      </c>
      <c r="D147" s="4173">
        <v>43074.0</v>
      </c>
      <c r="E147" s="4069" t="s">
        <v>11832</v>
      </c>
      <c r="F147" s="4"/>
      <c r="G147" s="4"/>
      <c r="H147" s="872"/>
      <c r="I147" s="872"/>
      <c r="J147" s="872"/>
      <c r="K147" s="872"/>
      <c r="L147" s="872"/>
      <c r="M147" s="872"/>
      <c r="N147" s="1009"/>
      <c r="O147" s="1009"/>
      <c r="P147" s="1009"/>
      <c r="Q147" s="1009"/>
      <c r="R147" s="1009"/>
      <c r="S147" s="1009"/>
      <c r="T147" s="1009"/>
      <c r="U147" s="1009"/>
      <c r="V147" s="1009"/>
      <c r="W147" s="1009"/>
      <c r="X147" s="1009"/>
      <c r="Y147" s="1009"/>
      <c r="Z147" s="1009"/>
      <c r="AA147" s="1009"/>
    </row>
    <row r="148">
      <c r="A148" s="2833" t="s">
        <v>6449</v>
      </c>
      <c r="B148" s="3942">
        <v>42740.0</v>
      </c>
      <c r="C148" s="3994" t="s">
        <v>11833</v>
      </c>
      <c r="D148" s="3993">
        <v>43092.0</v>
      </c>
      <c r="E148" s="3995"/>
      <c r="F148" s="3944"/>
      <c r="G148" s="3944"/>
      <c r="H148" s="3944"/>
      <c r="I148" s="3944"/>
      <c r="J148" s="3944"/>
      <c r="K148" s="3944"/>
      <c r="L148" s="3944"/>
      <c r="M148" s="3944"/>
      <c r="N148" s="3944"/>
      <c r="O148" s="3944"/>
      <c r="P148" s="3944"/>
      <c r="Q148" s="3944"/>
      <c r="R148" s="3944"/>
      <c r="S148" s="3944"/>
      <c r="T148" s="3944"/>
      <c r="U148" s="3944"/>
      <c r="V148" s="3944"/>
      <c r="W148" s="3944"/>
      <c r="X148" s="3944"/>
      <c r="Y148" s="3944"/>
      <c r="Z148" s="3944"/>
      <c r="AA148" s="3944"/>
    </row>
    <row r="149">
      <c r="A149" s="3231" t="s">
        <v>77</v>
      </c>
      <c r="B149" s="3945">
        <v>43073.0</v>
      </c>
      <c r="C149" s="3946" t="s">
        <v>11709</v>
      </c>
      <c r="D149" s="3950">
        <v>43054.0</v>
      </c>
      <c r="E149" s="3951"/>
      <c r="F149" s="3949"/>
      <c r="G149" s="3949"/>
      <c r="H149" s="3949"/>
      <c r="I149" s="3949"/>
      <c r="J149" s="3949"/>
      <c r="K149" s="3949"/>
      <c r="L149" s="3949"/>
      <c r="M149" s="3949"/>
      <c r="N149" s="3949"/>
      <c r="O149" s="3949"/>
      <c r="P149" s="3949"/>
      <c r="Q149" s="3949"/>
      <c r="R149" s="3949"/>
      <c r="S149" s="3949"/>
      <c r="T149" s="3949"/>
      <c r="U149" s="3949"/>
      <c r="V149" s="3949"/>
      <c r="W149" s="3949"/>
      <c r="X149" s="3949"/>
      <c r="Y149" s="3949"/>
      <c r="Z149" s="3949"/>
      <c r="AA149" s="3949"/>
    </row>
    <row r="150">
      <c r="A150" s="3231" t="s">
        <v>7209</v>
      </c>
      <c r="B150" s="3945">
        <v>43073.0</v>
      </c>
      <c r="C150" s="3946" t="s">
        <v>11708</v>
      </c>
      <c r="D150" s="4114">
        <v>43055.0</v>
      </c>
      <c r="E150" s="3951"/>
      <c r="F150" s="3949"/>
      <c r="G150" s="3949"/>
      <c r="H150" s="3949"/>
      <c r="I150" s="3949"/>
      <c r="J150" s="3949"/>
      <c r="K150" s="3949"/>
      <c r="L150" s="3949"/>
      <c r="M150" s="3949"/>
      <c r="N150" s="3949"/>
      <c r="O150" s="3949"/>
      <c r="P150" s="3949"/>
      <c r="Q150" s="3949"/>
      <c r="R150" s="3949"/>
      <c r="S150" s="3949"/>
      <c r="T150" s="3949"/>
      <c r="U150" s="3949"/>
      <c r="V150" s="3949"/>
      <c r="W150" s="3949"/>
      <c r="X150" s="3949"/>
      <c r="Y150" s="3949"/>
      <c r="Z150" s="3949"/>
      <c r="AA150" s="3949"/>
    </row>
    <row r="151">
      <c r="A151" s="3231" t="s">
        <v>7209</v>
      </c>
      <c r="B151" s="4134">
        <v>43080.0</v>
      </c>
      <c r="C151" s="3946" t="s">
        <v>7070</v>
      </c>
      <c r="D151" s="4114">
        <v>43057.0</v>
      </c>
      <c r="E151" s="3951"/>
      <c r="F151" s="3949"/>
      <c r="G151" s="3949"/>
      <c r="H151" s="4000"/>
      <c r="I151" s="4000"/>
      <c r="J151" s="4000"/>
      <c r="K151" s="4000"/>
      <c r="L151" s="4000"/>
      <c r="M151" s="4000"/>
      <c r="N151" s="4000"/>
      <c r="O151" s="4000"/>
      <c r="P151" s="4000"/>
      <c r="Q151" s="4000"/>
      <c r="R151" s="4000"/>
      <c r="S151" s="4000"/>
      <c r="T151" s="4000"/>
      <c r="U151" s="4000"/>
      <c r="V151" s="4000"/>
      <c r="W151" s="4000"/>
      <c r="X151" s="4000"/>
      <c r="Y151" s="4000"/>
      <c r="Z151" s="4000"/>
      <c r="AA151" s="4000"/>
    </row>
    <row r="152">
      <c r="A152" s="3231" t="s">
        <v>7209</v>
      </c>
      <c r="B152" s="3945">
        <v>43080.0</v>
      </c>
      <c r="C152" s="3946" t="s">
        <v>7070</v>
      </c>
      <c r="D152" s="3950">
        <v>43068.0</v>
      </c>
      <c r="E152" s="3951"/>
      <c r="F152" s="3949"/>
      <c r="G152" s="3949"/>
      <c r="H152" s="3949"/>
      <c r="I152" s="3949"/>
      <c r="J152" s="3949"/>
      <c r="K152" s="3949"/>
      <c r="L152" s="3949"/>
      <c r="M152" s="3949"/>
      <c r="N152" s="3949"/>
      <c r="O152" s="3949"/>
      <c r="P152" s="3949"/>
      <c r="Q152" s="3949"/>
      <c r="R152" s="3949"/>
      <c r="S152" s="3949"/>
      <c r="T152" s="3949"/>
      <c r="U152" s="3949"/>
      <c r="V152" s="3949"/>
      <c r="W152" s="3949"/>
      <c r="X152" s="3949"/>
      <c r="Y152" s="3949"/>
      <c r="Z152" s="3949"/>
      <c r="AA152" s="3949"/>
    </row>
    <row r="153">
      <c r="A153" s="3981" t="s">
        <v>7209</v>
      </c>
      <c r="B153" s="3982">
        <v>43073.0</v>
      </c>
      <c r="C153" s="3983" t="s">
        <v>11834</v>
      </c>
      <c r="D153" s="4174"/>
      <c r="E153" s="3985" t="s">
        <v>4718</v>
      </c>
      <c r="F153" s="4113"/>
      <c r="G153" s="4113"/>
      <c r="H153" s="4113"/>
      <c r="I153" s="4113"/>
      <c r="J153" s="4113"/>
      <c r="K153" s="4113"/>
      <c r="L153" s="4113"/>
      <c r="M153" s="4113"/>
      <c r="N153" s="4113"/>
      <c r="O153" s="4113"/>
      <c r="P153" s="4113"/>
      <c r="Q153" s="4113"/>
      <c r="R153" s="4113"/>
      <c r="S153" s="4113"/>
      <c r="T153" s="4113"/>
      <c r="U153" s="4113"/>
      <c r="V153" s="4113"/>
      <c r="W153" s="4113"/>
      <c r="X153" s="4113"/>
      <c r="Y153" s="4113"/>
      <c r="Z153" s="4113"/>
      <c r="AA153" s="4113"/>
    </row>
    <row r="154">
      <c r="A154" s="4175" t="s">
        <v>7209</v>
      </c>
      <c r="B154" s="4176">
        <v>43073.0</v>
      </c>
      <c r="C154" s="4177" t="s">
        <v>11834</v>
      </c>
      <c r="D154" s="4178"/>
      <c r="E154" s="4179" t="s">
        <v>11835</v>
      </c>
      <c r="F154" s="4180" t="s">
        <v>11836</v>
      </c>
      <c r="G154" s="4008" t="s">
        <v>4719</v>
      </c>
      <c r="H154" s="872"/>
      <c r="I154" s="872"/>
      <c r="J154" s="872"/>
      <c r="K154" s="872"/>
      <c r="L154" s="872"/>
      <c r="M154" s="872"/>
      <c r="N154" s="1009"/>
      <c r="O154" s="1009"/>
      <c r="P154" s="1009"/>
      <c r="Q154" s="1009"/>
      <c r="R154" s="1009"/>
      <c r="S154" s="1009"/>
      <c r="T154" s="1009"/>
      <c r="U154" s="1009"/>
      <c r="V154" s="1009"/>
      <c r="W154" s="1009"/>
      <c r="X154" s="1009"/>
      <c r="Y154" s="1009"/>
      <c r="Z154" s="1009"/>
      <c r="AA154" s="1009"/>
    </row>
    <row r="155">
      <c r="A155" s="2761" t="s">
        <v>85</v>
      </c>
      <c r="B155" s="4001">
        <v>43087.0</v>
      </c>
      <c r="C155" s="4006" t="s">
        <v>11837</v>
      </c>
      <c r="D155" s="4001">
        <v>43079.0</v>
      </c>
      <c r="E155" s="4003" t="s">
        <v>11838</v>
      </c>
      <c r="F155" s="14"/>
      <c r="G155" s="4181"/>
      <c r="H155" s="4182"/>
      <c r="I155" s="4183"/>
      <c r="J155" s="872"/>
      <c r="K155" s="872"/>
      <c r="L155" s="14"/>
      <c r="M155" s="14"/>
      <c r="N155" s="14"/>
      <c r="O155" s="14"/>
      <c r="P155" s="14"/>
      <c r="Q155" s="14"/>
      <c r="R155" s="14"/>
      <c r="S155" s="14"/>
      <c r="T155" s="14"/>
      <c r="U155" s="14"/>
      <c r="V155" s="14"/>
      <c r="W155" s="14"/>
      <c r="X155" s="14"/>
      <c r="Y155" s="14"/>
      <c r="Z155" s="14"/>
      <c r="AA155" s="14"/>
    </row>
    <row r="156">
      <c r="A156" s="3981" t="s">
        <v>11839</v>
      </c>
      <c r="B156" s="3982">
        <v>43070.0</v>
      </c>
      <c r="C156" s="4184">
        <v>43076.0</v>
      </c>
      <c r="D156" s="4185">
        <v>43041.0</v>
      </c>
      <c r="E156" s="3985" t="s">
        <v>11840</v>
      </c>
      <c r="F156" s="3957"/>
      <c r="G156" s="3957"/>
      <c r="H156" s="3957"/>
      <c r="I156" s="3957"/>
      <c r="J156" s="3957"/>
      <c r="K156" s="3957"/>
      <c r="L156" s="3957"/>
      <c r="M156" s="3957"/>
      <c r="N156" s="3957"/>
      <c r="O156" s="3957"/>
      <c r="P156" s="3957"/>
      <c r="Q156" s="3957"/>
      <c r="R156" s="3957"/>
      <c r="S156" s="3957"/>
      <c r="T156" s="3957"/>
      <c r="U156" s="3957"/>
      <c r="V156" s="3957"/>
      <c r="W156" s="3957"/>
      <c r="X156" s="3957"/>
      <c r="Y156" s="3957"/>
      <c r="Z156" s="3957"/>
      <c r="AA156" s="3957"/>
    </row>
    <row r="157">
      <c r="A157" s="4186" t="s">
        <v>11839</v>
      </c>
      <c r="B157" s="4187">
        <v>43076.0</v>
      </c>
      <c r="C157" s="4188" t="s">
        <v>11803</v>
      </c>
      <c r="D157" s="4189">
        <v>43046.0</v>
      </c>
      <c r="E157" s="4190"/>
      <c r="F157" s="4191"/>
      <c r="G157" s="1009"/>
      <c r="H157" s="872"/>
      <c r="I157" s="872"/>
      <c r="J157" s="872"/>
      <c r="K157" s="872"/>
      <c r="L157" s="872"/>
      <c r="M157" s="872"/>
      <c r="N157" s="1009"/>
      <c r="O157" s="1009"/>
      <c r="P157" s="1009"/>
      <c r="Q157" s="1009"/>
      <c r="R157" s="1009"/>
      <c r="S157" s="1009"/>
      <c r="T157" s="1009"/>
      <c r="U157" s="1009"/>
      <c r="V157" s="1009"/>
      <c r="W157" s="1009"/>
      <c r="X157" s="1009"/>
      <c r="Y157" s="1009"/>
      <c r="Z157" s="1009"/>
      <c r="AA157" s="1009"/>
    </row>
    <row r="158">
      <c r="A158" s="4192" t="s">
        <v>55</v>
      </c>
      <c r="B158" s="4193">
        <v>43084.0</v>
      </c>
      <c r="C158" s="4194" t="s">
        <v>11714</v>
      </c>
      <c r="D158" s="4193">
        <v>43055.0</v>
      </c>
      <c r="E158" s="4195" t="s">
        <v>11841</v>
      </c>
      <c r="F158" s="954"/>
      <c r="G158" s="954"/>
      <c r="H158" s="872"/>
      <c r="I158" s="872"/>
      <c r="J158" s="872"/>
      <c r="K158" s="872"/>
      <c r="L158" s="872"/>
      <c r="M158" s="872"/>
      <c r="N158" s="1009"/>
      <c r="O158" s="1009"/>
      <c r="P158" s="1009"/>
      <c r="Q158" s="1009"/>
      <c r="R158" s="1009"/>
      <c r="S158" s="1009"/>
      <c r="T158" s="1009"/>
      <c r="U158" s="1009"/>
      <c r="V158" s="1009"/>
      <c r="W158" s="1009"/>
      <c r="X158" s="1009"/>
      <c r="Y158" s="1009"/>
      <c r="Z158" s="1009"/>
      <c r="AA158" s="1009"/>
    </row>
    <row r="159">
      <c r="A159" s="4192" t="s">
        <v>55</v>
      </c>
      <c r="B159" s="4196">
        <v>43084.0</v>
      </c>
      <c r="C159" s="4192" t="s">
        <v>11714</v>
      </c>
      <c r="D159" s="4196">
        <v>43055.0</v>
      </c>
      <c r="E159" s="4192" t="s">
        <v>11841</v>
      </c>
      <c r="F159" s="4197"/>
      <c r="G159" s="4197"/>
      <c r="H159" s="872"/>
      <c r="I159" s="872"/>
      <c r="J159" s="872"/>
      <c r="K159" s="872"/>
      <c r="L159" s="872"/>
      <c r="M159" s="872"/>
      <c r="N159" s="1009"/>
      <c r="O159" s="1009"/>
      <c r="P159" s="1009"/>
      <c r="Q159" s="1009"/>
      <c r="R159" s="1009"/>
      <c r="S159" s="1009"/>
      <c r="T159" s="1009"/>
      <c r="U159" s="1009"/>
      <c r="V159" s="1009"/>
      <c r="W159" s="1009"/>
      <c r="X159" s="1009"/>
      <c r="Y159" s="1009"/>
      <c r="Z159" s="1009"/>
      <c r="AA159" s="1009"/>
    </row>
    <row r="160">
      <c r="A160" s="3231" t="s">
        <v>11842</v>
      </c>
      <c r="B160" s="4134">
        <v>42754.0</v>
      </c>
      <c r="C160" s="2938" t="s">
        <v>11709</v>
      </c>
      <c r="D160" s="4135">
        <v>43054.0</v>
      </c>
      <c r="E160" s="2938"/>
      <c r="F160" s="3949"/>
      <c r="G160" s="3949"/>
      <c r="H160" s="4153"/>
      <c r="I160" s="4153"/>
      <c r="J160" s="4153"/>
      <c r="K160" s="4153"/>
      <c r="L160" s="4153"/>
      <c r="M160" s="4153"/>
      <c r="N160" s="4153"/>
      <c r="O160" s="4153"/>
      <c r="P160" s="4153"/>
      <c r="Q160" s="4153"/>
      <c r="R160" s="4153"/>
      <c r="S160" s="4153"/>
      <c r="T160" s="4153"/>
      <c r="U160" s="4153"/>
      <c r="V160" s="4153"/>
      <c r="W160" s="4153"/>
      <c r="X160" s="4153"/>
      <c r="Y160" s="4153"/>
      <c r="Z160" s="4153"/>
      <c r="AA160" s="4153"/>
    </row>
    <row r="161">
      <c r="A161" s="4198" t="s">
        <v>11843</v>
      </c>
      <c r="B161" s="4199">
        <v>43112.0</v>
      </c>
      <c r="C161" s="4198" t="s">
        <v>11844</v>
      </c>
      <c r="D161" s="4200">
        <v>43102.0</v>
      </c>
      <c r="E161" s="4198" t="s">
        <v>11759</v>
      </c>
      <c r="F161" s="14"/>
      <c r="G161" s="14"/>
      <c r="H161" s="872"/>
      <c r="I161" s="872"/>
      <c r="J161" s="872"/>
      <c r="K161" s="872"/>
      <c r="L161" s="918"/>
      <c r="M161" s="872"/>
      <c r="N161" s="872"/>
      <c r="O161" s="872"/>
      <c r="P161" s="872"/>
      <c r="Q161" s="872"/>
      <c r="R161" s="872"/>
      <c r="S161" s="872"/>
      <c r="T161" s="872"/>
      <c r="U161" s="872"/>
      <c r="V161" s="872"/>
      <c r="W161" s="872"/>
      <c r="X161" s="872"/>
      <c r="Y161" s="872"/>
      <c r="Z161" s="872"/>
      <c r="AA161" s="872"/>
    </row>
    <row r="162">
      <c r="A162" s="3953" t="s">
        <v>7593</v>
      </c>
      <c r="B162" s="4201">
        <v>43112.0</v>
      </c>
      <c r="C162" s="3953" t="s">
        <v>11845</v>
      </c>
      <c r="D162" s="4201">
        <v>43053.0</v>
      </c>
      <c r="E162" s="3953" t="s">
        <v>11846</v>
      </c>
      <c r="F162" s="3953" t="s">
        <v>11847</v>
      </c>
      <c r="G162" s="3953" t="s">
        <v>4720</v>
      </c>
      <c r="H162" s="3957"/>
      <c r="I162" s="3957"/>
      <c r="J162" s="3957"/>
      <c r="K162" s="3957"/>
      <c r="L162" s="3957"/>
      <c r="M162" s="3957"/>
      <c r="N162" s="3957"/>
      <c r="O162" s="3957"/>
      <c r="P162" s="3957"/>
      <c r="Q162" s="3957"/>
      <c r="R162" s="3957"/>
      <c r="S162" s="3957"/>
      <c r="T162" s="3957"/>
      <c r="U162" s="3957"/>
      <c r="V162" s="3957"/>
      <c r="W162" s="3957"/>
      <c r="X162" s="3957"/>
      <c r="Y162" s="3957"/>
      <c r="Z162" s="3957"/>
      <c r="AA162" s="3957"/>
    </row>
    <row r="163">
      <c r="A163" s="3975" t="s">
        <v>360</v>
      </c>
      <c r="B163" s="3987">
        <v>43080.0</v>
      </c>
      <c r="C163" s="3977" t="s">
        <v>11708</v>
      </c>
      <c r="D163" s="3978"/>
      <c r="E163" s="3979"/>
      <c r="F163" s="3952"/>
      <c r="G163" s="3952"/>
      <c r="H163" s="3952"/>
      <c r="I163" s="3952"/>
      <c r="J163" s="3952"/>
      <c r="K163" s="3952"/>
      <c r="L163" s="3952"/>
      <c r="M163" s="3952"/>
      <c r="N163" s="3952"/>
      <c r="O163" s="3952"/>
      <c r="P163" s="3952"/>
      <c r="Q163" s="3952"/>
      <c r="R163" s="3952"/>
      <c r="S163" s="3952"/>
      <c r="T163" s="3952"/>
      <c r="U163" s="3952"/>
      <c r="V163" s="3952"/>
      <c r="W163" s="3952"/>
      <c r="X163" s="3952"/>
      <c r="Y163" s="3952"/>
      <c r="Z163" s="3952"/>
      <c r="AA163" s="3952"/>
    </row>
    <row r="164">
      <c r="A164" s="3231" t="s">
        <v>360</v>
      </c>
      <c r="B164" s="4134">
        <v>43080.0</v>
      </c>
      <c r="C164" s="3946" t="s">
        <v>7070</v>
      </c>
      <c r="D164" s="3950">
        <v>43071.0</v>
      </c>
      <c r="E164" s="3951"/>
      <c r="F164" s="3949"/>
      <c r="G164" s="3949"/>
      <c r="H164" s="3949"/>
      <c r="I164" s="3949"/>
      <c r="J164" s="3949"/>
      <c r="K164" s="3949"/>
      <c r="L164" s="3949"/>
      <c r="M164" s="3949"/>
      <c r="N164" s="3949"/>
      <c r="O164" s="3949"/>
      <c r="P164" s="3949"/>
      <c r="Q164" s="3949"/>
      <c r="R164" s="3949"/>
      <c r="S164" s="3949"/>
      <c r="T164" s="3949"/>
      <c r="U164" s="3949"/>
      <c r="V164" s="3949"/>
      <c r="W164" s="3949"/>
      <c r="X164" s="3949"/>
      <c r="Y164" s="3949"/>
      <c r="Z164" s="3949"/>
      <c r="AA164" s="3949"/>
    </row>
    <row r="165">
      <c r="A165" s="4202" t="s">
        <v>360</v>
      </c>
      <c r="B165" s="4203">
        <v>43080.0</v>
      </c>
      <c r="C165" s="4204" t="s">
        <v>11848</v>
      </c>
      <c r="D165" s="4205"/>
      <c r="E165" s="4206" t="s">
        <v>11849</v>
      </c>
      <c r="F165" s="845" t="s">
        <v>11850</v>
      </c>
      <c r="G165" s="845"/>
      <c r="H165" s="872"/>
      <c r="I165" s="872"/>
      <c r="J165" s="872"/>
      <c r="K165" s="872"/>
      <c r="L165" s="872"/>
      <c r="M165" s="872"/>
      <c r="N165" s="1009"/>
      <c r="O165" s="1009"/>
      <c r="P165" s="1009"/>
      <c r="Q165" s="1009"/>
      <c r="R165" s="1009"/>
      <c r="S165" s="1009"/>
      <c r="T165" s="1009"/>
      <c r="U165" s="1009"/>
      <c r="V165" s="1009"/>
      <c r="W165" s="1009"/>
      <c r="X165" s="1009"/>
      <c r="Y165" s="1009"/>
      <c r="Z165" s="1009"/>
      <c r="AA165" s="1009"/>
    </row>
    <row r="166">
      <c r="A166" s="4202" t="s">
        <v>360</v>
      </c>
      <c r="B166" s="4203">
        <v>43445.0</v>
      </c>
      <c r="C166" s="4204" t="s">
        <v>11851</v>
      </c>
      <c r="D166" s="4207"/>
      <c r="E166" s="4206" t="s">
        <v>11852</v>
      </c>
      <c r="F166" s="845"/>
      <c r="G166" s="1009"/>
      <c r="H166" s="872"/>
      <c r="I166" s="872"/>
      <c r="J166" s="872"/>
      <c r="K166" s="872"/>
      <c r="L166" s="872"/>
      <c r="M166" s="872"/>
      <c r="N166" s="1009"/>
      <c r="O166" s="1009"/>
      <c r="P166" s="1009"/>
      <c r="Q166" s="1009"/>
      <c r="R166" s="1009"/>
      <c r="S166" s="1009"/>
      <c r="T166" s="1009"/>
      <c r="U166" s="1009"/>
      <c r="V166" s="1009"/>
      <c r="W166" s="1009"/>
      <c r="X166" s="1009"/>
      <c r="Y166" s="1009"/>
      <c r="Z166" s="1009"/>
      <c r="AA166" s="1009"/>
    </row>
    <row r="167">
      <c r="A167" s="4202" t="s">
        <v>360</v>
      </c>
      <c r="B167" s="4208">
        <v>43077.0</v>
      </c>
      <c r="C167" s="4202" t="s">
        <v>11853</v>
      </c>
      <c r="D167" s="4209"/>
      <c r="E167" s="4210"/>
      <c r="F167" s="1009"/>
      <c r="G167" s="1009"/>
      <c r="H167" s="872"/>
      <c r="I167" s="872"/>
      <c r="J167" s="872"/>
      <c r="K167" s="872"/>
      <c r="L167" s="872"/>
      <c r="M167" s="872"/>
      <c r="N167" s="1009"/>
      <c r="O167" s="1009"/>
      <c r="P167" s="1009"/>
      <c r="Q167" s="1009"/>
      <c r="R167" s="1009"/>
      <c r="S167" s="1009"/>
      <c r="T167" s="1009"/>
      <c r="U167" s="1009"/>
      <c r="V167" s="1009"/>
      <c r="W167" s="1009"/>
      <c r="X167" s="1009"/>
      <c r="Y167" s="1009"/>
      <c r="Z167" s="1009"/>
      <c r="AA167" s="1009"/>
    </row>
    <row r="168">
      <c r="A168" s="4202" t="s">
        <v>360</v>
      </c>
      <c r="B168" s="4203">
        <v>43077.0</v>
      </c>
      <c r="C168" s="4204" t="s">
        <v>11854</v>
      </c>
      <c r="D168" s="4211">
        <v>43052.0</v>
      </c>
      <c r="E168" s="4206" t="s">
        <v>11855</v>
      </c>
      <c r="F168" s="845" t="s">
        <v>11856</v>
      </c>
      <c r="G168" s="1009"/>
      <c r="H168" s="872"/>
      <c r="I168" s="872"/>
      <c r="J168" s="872"/>
      <c r="K168" s="872"/>
      <c r="L168" s="872"/>
      <c r="M168" s="872"/>
      <c r="N168" s="1009"/>
      <c r="O168" s="1009"/>
      <c r="P168" s="1009"/>
      <c r="Q168" s="1009"/>
      <c r="R168" s="1009"/>
      <c r="S168" s="1009"/>
      <c r="T168" s="1009"/>
      <c r="U168" s="1009"/>
      <c r="V168" s="1009"/>
      <c r="W168" s="1009"/>
      <c r="X168" s="1009"/>
      <c r="Y168" s="1009"/>
      <c r="Z168" s="1009"/>
      <c r="AA168" s="1009"/>
    </row>
    <row r="169">
      <c r="A169" s="4212" t="s">
        <v>360</v>
      </c>
      <c r="B169" s="4213">
        <v>43080.0</v>
      </c>
      <c r="C169" s="4214" t="s">
        <v>11857</v>
      </c>
      <c r="D169" s="4215">
        <v>43076.0</v>
      </c>
      <c r="E169" s="4216" t="s">
        <v>11858</v>
      </c>
      <c r="F169" s="14"/>
      <c r="G169" s="14"/>
      <c r="H169" s="872"/>
      <c r="I169" s="918"/>
      <c r="J169" s="918"/>
      <c r="K169" s="872"/>
      <c r="L169" s="918"/>
      <c r="M169" s="872"/>
      <c r="N169" s="872"/>
      <c r="O169" s="872"/>
      <c r="P169" s="872"/>
      <c r="Q169" s="872"/>
      <c r="R169" s="872"/>
      <c r="S169" s="872"/>
      <c r="T169" s="872"/>
      <c r="U169" s="872"/>
      <c r="V169" s="872"/>
      <c r="W169" s="872"/>
      <c r="X169" s="872"/>
      <c r="Y169" s="872"/>
      <c r="Z169" s="872"/>
      <c r="AA169" s="872"/>
    </row>
    <row r="170">
      <c r="A170" s="4217" t="s">
        <v>11859</v>
      </c>
      <c r="B170" s="4218">
        <v>43111.0</v>
      </c>
      <c r="C170" s="4219" t="s">
        <v>11860</v>
      </c>
      <c r="D170" s="4220"/>
      <c r="E170" s="4221" t="s">
        <v>11861</v>
      </c>
      <c r="F170" s="4217" t="s">
        <v>11862</v>
      </c>
      <c r="G170" s="4222" t="s">
        <v>4721</v>
      </c>
      <c r="H170" s="4217"/>
      <c r="I170" s="4217"/>
      <c r="J170" s="4217"/>
      <c r="K170" s="4217"/>
      <c r="L170" s="4217"/>
      <c r="M170" s="4217"/>
      <c r="N170" s="4217"/>
      <c r="O170" s="4217"/>
      <c r="P170" s="4217"/>
      <c r="Q170" s="4217"/>
      <c r="R170" s="4217"/>
      <c r="S170" s="4217"/>
      <c r="T170" s="4217"/>
      <c r="U170" s="4217"/>
      <c r="V170" s="4217"/>
      <c r="W170" s="4217"/>
      <c r="X170" s="4217"/>
      <c r="Y170" s="4217"/>
      <c r="Z170" s="4217"/>
      <c r="AA170" s="4217"/>
    </row>
    <row r="171">
      <c r="A171" s="3953" t="s">
        <v>11863</v>
      </c>
      <c r="B171" s="4046">
        <v>43070.0</v>
      </c>
      <c r="C171" s="3955" t="s">
        <v>11864</v>
      </c>
      <c r="D171" s="4223">
        <v>43042.0</v>
      </c>
      <c r="E171" s="3956" t="s">
        <v>11865</v>
      </c>
      <c r="F171" s="3953" t="s">
        <v>11866</v>
      </c>
      <c r="G171" s="3953" t="s">
        <v>11867</v>
      </c>
      <c r="H171" s="4113"/>
      <c r="I171" s="4113"/>
      <c r="J171" s="4113"/>
      <c r="K171" s="4113"/>
      <c r="L171" s="4113"/>
      <c r="M171" s="4113"/>
      <c r="N171" s="4113"/>
      <c r="O171" s="4113"/>
      <c r="P171" s="4113"/>
      <c r="Q171" s="4113"/>
      <c r="R171" s="4113"/>
      <c r="S171" s="4113"/>
      <c r="T171" s="4113"/>
      <c r="U171" s="4113"/>
      <c r="V171" s="4113"/>
      <c r="W171" s="4113"/>
      <c r="X171" s="4113"/>
      <c r="Y171" s="4113"/>
      <c r="Z171" s="4113"/>
      <c r="AA171" s="4113"/>
    </row>
    <row r="172">
      <c r="A172" s="4224" t="s">
        <v>11868</v>
      </c>
      <c r="B172" s="4225">
        <v>43073.0</v>
      </c>
      <c r="C172" s="3983" t="s">
        <v>11869</v>
      </c>
      <c r="D172" s="4185">
        <v>43053.0</v>
      </c>
      <c r="E172" s="3985" t="s">
        <v>11870</v>
      </c>
      <c r="F172" s="3957"/>
      <c r="G172" s="3957"/>
      <c r="H172" s="3957"/>
      <c r="I172" s="4048"/>
      <c r="J172" s="4048"/>
      <c r="K172" s="3957"/>
      <c r="L172" s="3957"/>
      <c r="M172" s="3957"/>
      <c r="N172" s="3957"/>
      <c r="O172" s="3957"/>
      <c r="P172" s="3957"/>
      <c r="Q172" s="3957"/>
      <c r="R172" s="3957"/>
      <c r="S172" s="3957"/>
      <c r="T172" s="3957"/>
      <c r="U172" s="3957"/>
      <c r="V172" s="3957"/>
      <c r="W172" s="3957"/>
      <c r="X172" s="3957"/>
      <c r="Y172" s="3957"/>
      <c r="Z172" s="3957"/>
      <c r="AA172" s="3957"/>
    </row>
    <row r="173">
      <c r="A173" s="4224" t="s">
        <v>11868</v>
      </c>
      <c r="B173" s="3982">
        <v>43073.0</v>
      </c>
      <c r="C173" s="3983" t="s">
        <v>11869</v>
      </c>
      <c r="D173" s="4226">
        <v>43053.0</v>
      </c>
      <c r="E173" s="3985" t="s">
        <v>11870</v>
      </c>
      <c r="F173" s="4171"/>
      <c r="G173" s="3957"/>
      <c r="H173" s="4113"/>
      <c r="I173" s="4113"/>
      <c r="J173" s="4113"/>
      <c r="K173" s="3957"/>
      <c r="L173" s="3957"/>
      <c r="M173" s="3957"/>
      <c r="N173" s="3957"/>
      <c r="O173" s="3957"/>
      <c r="P173" s="3957"/>
      <c r="Q173" s="3957"/>
      <c r="R173" s="3957"/>
      <c r="S173" s="3957"/>
      <c r="T173" s="3957"/>
      <c r="U173" s="3957"/>
      <c r="V173" s="3957"/>
      <c r="W173" s="3957"/>
      <c r="X173" s="3957"/>
      <c r="Y173" s="3957"/>
      <c r="Z173" s="3957"/>
      <c r="AA173" s="3957"/>
    </row>
    <row r="174">
      <c r="A174" s="4049" t="s">
        <v>240</v>
      </c>
      <c r="B174" s="3945">
        <v>43105.0</v>
      </c>
      <c r="C174" s="3946" t="s">
        <v>11709</v>
      </c>
      <c r="D174" s="3950">
        <v>43042.0</v>
      </c>
      <c r="E174" s="3948"/>
      <c r="F174" s="3949"/>
      <c r="G174" s="3949"/>
      <c r="H174" s="3949"/>
      <c r="I174" s="3949"/>
      <c r="J174" s="3949"/>
      <c r="K174" s="3949"/>
      <c r="L174" s="3949"/>
      <c r="M174" s="3949"/>
      <c r="N174" s="3949"/>
      <c r="O174" s="3949"/>
      <c r="P174" s="3949"/>
      <c r="Q174" s="3949"/>
      <c r="R174" s="3949"/>
      <c r="S174" s="3949"/>
      <c r="T174" s="3949"/>
      <c r="U174" s="3949"/>
      <c r="V174" s="3949"/>
      <c r="W174" s="3949"/>
      <c r="X174" s="3949"/>
      <c r="Y174" s="3949"/>
      <c r="Z174" s="3949"/>
      <c r="AA174" s="3949"/>
    </row>
    <row r="175">
      <c r="A175" s="3231" t="s">
        <v>5721</v>
      </c>
      <c r="B175" s="4134">
        <v>43080.0</v>
      </c>
      <c r="C175" s="3946" t="s">
        <v>7070</v>
      </c>
      <c r="D175" s="4042">
        <v>43051.0</v>
      </c>
      <c r="E175" s="3948"/>
      <c r="F175" s="3949"/>
      <c r="G175" s="3949"/>
      <c r="H175" s="3949"/>
      <c r="I175" s="3949"/>
      <c r="J175" s="3949"/>
      <c r="K175" s="3949"/>
      <c r="L175" s="3949"/>
      <c r="M175" s="3949"/>
      <c r="N175" s="3949"/>
      <c r="O175" s="3949"/>
      <c r="P175" s="3949"/>
      <c r="Q175" s="3949"/>
      <c r="R175" s="3949"/>
      <c r="S175" s="3949"/>
      <c r="T175" s="3949"/>
      <c r="U175" s="3949"/>
      <c r="V175" s="3949"/>
      <c r="W175" s="3949"/>
      <c r="X175" s="3949"/>
      <c r="Y175" s="3949"/>
      <c r="Z175" s="3949"/>
      <c r="AA175" s="3949"/>
    </row>
    <row r="176">
      <c r="A176" s="4227" t="s">
        <v>252</v>
      </c>
      <c r="B176" s="3954">
        <v>43070.0</v>
      </c>
      <c r="C176" s="3955" t="s">
        <v>11716</v>
      </c>
      <c r="D176" s="4047">
        <v>43044.0</v>
      </c>
      <c r="E176" s="3956" t="s">
        <v>11871</v>
      </c>
      <c r="F176" s="3953" t="s">
        <v>11872</v>
      </c>
      <c r="G176" s="3953" t="s">
        <v>4722</v>
      </c>
      <c r="H176" s="4113"/>
      <c r="I176" s="4113"/>
      <c r="J176" s="4113"/>
      <c r="K176" s="4113"/>
      <c r="L176" s="4113"/>
      <c r="M176" s="4113"/>
      <c r="N176" s="4113"/>
      <c r="O176" s="4113"/>
      <c r="P176" s="4113"/>
      <c r="Q176" s="4113"/>
      <c r="R176" s="4113"/>
      <c r="S176" s="4113"/>
      <c r="T176" s="4113"/>
      <c r="U176" s="4113"/>
      <c r="V176" s="4113"/>
      <c r="W176" s="4113"/>
      <c r="X176" s="4113"/>
      <c r="Y176" s="4113"/>
      <c r="Z176" s="4113"/>
      <c r="AA176" s="4113"/>
    </row>
    <row r="177">
      <c r="A177" s="3231" t="s">
        <v>174</v>
      </c>
      <c r="B177" s="4134">
        <v>43075.0</v>
      </c>
      <c r="C177" s="2938" t="s">
        <v>11709</v>
      </c>
      <c r="D177" s="4135">
        <v>43053.0</v>
      </c>
      <c r="E177" s="3949"/>
      <c r="F177" s="3949"/>
      <c r="G177" s="3949"/>
      <c r="H177" s="3949"/>
      <c r="I177" s="3949"/>
      <c r="J177" s="3949"/>
      <c r="K177" s="3949"/>
      <c r="L177" s="3949"/>
      <c r="M177" s="3949"/>
      <c r="N177" s="3949"/>
      <c r="O177" s="3949"/>
      <c r="P177" s="3949"/>
      <c r="Q177" s="3949"/>
      <c r="R177" s="3949"/>
      <c r="S177" s="3949"/>
      <c r="T177" s="3949"/>
      <c r="U177" s="3949"/>
      <c r="V177" s="3949"/>
      <c r="W177" s="3949"/>
      <c r="X177" s="3949"/>
      <c r="Y177" s="3949"/>
      <c r="Z177" s="3949"/>
      <c r="AA177" s="3949"/>
    </row>
    <row r="178">
      <c r="A178" s="3231" t="s">
        <v>174</v>
      </c>
      <c r="B178" s="4036">
        <v>43075.0</v>
      </c>
      <c r="C178" s="4037" t="s">
        <v>11709</v>
      </c>
      <c r="D178" s="4038">
        <v>43053.0</v>
      </c>
      <c r="E178" s="4041"/>
      <c r="F178" s="2983"/>
      <c r="G178" s="4000"/>
      <c r="H178" s="3949"/>
      <c r="I178" s="3949"/>
      <c r="J178" s="3949"/>
      <c r="K178" s="3949"/>
      <c r="L178" s="3949"/>
      <c r="M178" s="3949"/>
      <c r="N178" s="3949"/>
      <c r="O178" s="3949"/>
      <c r="P178" s="3949"/>
      <c r="Q178" s="3949"/>
      <c r="R178" s="3949"/>
      <c r="S178" s="3949"/>
      <c r="T178" s="3949"/>
      <c r="U178" s="3949"/>
      <c r="V178" s="3949"/>
      <c r="W178" s="3949"/>
      <c r="X178" s="3949"/>
      <c r="Y178" s="3949"/>
      <c r="Z178" s="3949"/>
      <c r="AA178" s="3949"/>
    </row>
    <row r="179">
      <c r="A179" s="2631" t="s">
        <v>174</v>
      </c>
      <c r="B179" s="3945">
        <v>43075.0</v>
      </c>
      <c r="C179" s="3946" t="s">
        <v>11709</v>
      </c>
      <c r="D179" s="3950">
        <v>43055.0</v>
      </c>
      <c r="E179" s="3948"/>
      <c r="F179" s="3949"/>
      <c r="G179" s="3949"/>
      <c r="H179" s="3949"/>
      <c r="I179" s="3949"/>
      <c r="J179" s="3949"/>
      <c r="K179" s="3949"/>
      <c r="L179" s="3949"/>
      <c r="M179" s="3949"/>
      <c r="N179" s="3949"/>
      <c r="O179" s="3949"/>
      <c r="P179" s="3949"/>
      <c r="Q179" s="3949"/>
      <c r="R179" s="3949"/>
      <c r="S179" s="3949"/>
      <c r="T179" s="3949"/>
      <c r="U179" s="3949"/>
      <c r="V179" s="3949"/>
      <c r="W179" s="3949"/>
      <c r="X179" s="3949"/>
      <c r="Y179" s="3949"/>
      <c r="Z179" s="3949"/>
      <c r="AA179" s="3949"/>
    </row>
    <row r="180">
      <c r="A180" s="2631" t="s">
        <v>174</v>
      </c>
      <c r="B180" s="3945">
        <v>43111.0</v>
      </c>
      <c r="C180" s="3946" t="s">
        <v>11709</v>
      </c>
      <c r="D180" s="4114">
        <v>43065.0</v>
      </c>
      <c r="E180" s="3948"/>
      <c r="F180" s="3949"/>
      <c r="G180" s="3949"/>
      <c r="H180" s="3949"/>
      <c r="I180" s="3949"/>
      <c r="J180" s="3949"/>
      <c r="K180" s="3949"/>
      <c r="L180" s="3949"/>
      <c r="M180" s="3949"/>
      <c r="N180" s="3949"/>
      <c r="O180" s="3949"/>
      <c r="P180" s="3949"/>
      <c r="Q180" s="3949"/>
      <c r="R180" s="3949"/>
      <c r="S180" s="3949"/>
      <c r="T180" s="3949"/>
      <c r="U180" s="3949"/>
      <c r="V180" s="3949"/>
      <c r="W180" s="3949"/>
      <c r="X180" s="3949"/>
      <c r="Y180" s="3949"/>
      <c r="Z180" s="3949"/>
      <c r="AA180" s="3949"/>
    </row>
    <row r="181">
      <c r="A181" s="2833" t="s">
        <v>174</v>
      </c>
      <c r="B181" s="4228">
        <v>43111.0</v>
      </c>
      <c r="C181" s="3994" t="s">
        <v>11833</v>
      </c>
      <c r="D181" s="4228">
        <v>43085.0</v>
      </c>
      <c r="E181" s="3995"/>
      <c r="F181" s="3944"/>
      <c r="G181" s="3944"/>
      <c r="H181" s="3944"/>
      <c r="I181" s="3944"/>
      <c r="J181" s="3944"/>
      <c r="K181" s="3944"/>
      <c r="L181" s="3944"/>
      <c r="M181" s="3944"/>
      <c r="N181" s="3944"/>
      <c r="O181" s="3944"/>
      <c r="P181" s="3944"/>
      <c r="Q181" s="3944"/>
      <c r="R181" s="3944"/>
      <c r="S181" s="3944"/>
      <c r="T181" s="3944"/>
      <c r="U181" s="3944"/>
      <c r="V181" s="3944"/>
      <c r="W181" s="3944"/>
      <c r="X181" s="3944"/>
      <c r="Y181" s="3944"/>
      <c r="Z181" s="3944"/>
      <c r="AA181" s="3944"/>
    </row>
    <row r="182">
      <c r="A182" s="3231" t="s">
        <v>11873</v>
      </c>
      <c r="B182" s="3945">
        <v>43111.0</v>
      </c>
      <c r="C182" s="3946" t="s">
        <v>7070</v>
      </c>
      <c r="D182" s="4114">
        <v>43074.0</v>
      </c>
      <c r="E182" s="3948"/>
      <c r="F182" s="3949"/>
      <c r="G182" s="3949"/>
      <c r="H182" s="3949"/>
      <c r="I182" s="3949"/>
      <c r="J182" s="3949"/>
      <c r="K182" s="3949"/>
      <c r="L182" s="3949"/>
      <c r="M182" s="3949"/>
      <c r="N182" s="3949"/>
      <c r="O182" s="3949"/>
      <c r="P182" s="3949"/>
      <c r="Q182" s="3949"/>
      <c r="R182" s="3949"/>
      <c r="S182" s="3949"/>
      <c r="T182" s="3949"/>
      <c r="U182" s="3949"/>
      <c r="V182" s="3949"/>
      <c r="W182" s="3949"/>
      <c r="X182" s="3949"/>
      <c r="Y182" s="3949"/>
      <c r="Z182" s="3949"/>
      <c r="AA182" s="3949"/>
    </row>
    <row r="183">
      <c r="A183" s="4229" t="s">
        <v>4696</v>
      </c>
      <c r="B183" s="4230">
        <v>43073.0</v>
      </c>
      <c r="C183" s="4231" t="s">
        <v>11874</v>
      </c>
      <c r="D183" s="4232">
        <v>43052.0</v>
      </c>
      <c r="E183" s="4233" t="s">
        <v>4718</v>
      </c>
      <c r="F183" s="4234"/>
      <c r="G183" s="4113"/>
      <c r="H183" s="4113"/>
      <c r="I183" s="4113"/>
      <c r="J183" s="4113"/>
      <c r="K183" s="4113"/>
      <c r="L183" s="4113"/>
      <c r="M183" s="4113"/>
      <c r="N183" s="4113"/>
      <c r="O183" s="4113"/>
      <c r="P183" s="4113"/>
      <c r="Q183" s="4113"/>
      <c r="R183" s="4113"/>
      <c r="S183" s="4113"/>
      <c r="T183" s="4113"/>
      <c r="U183" s="4113"/>
      <c r="V183" s="4113"/>
      <c r="W183" s="4113"/>
      <c r="X183" s="4113"/>
      <c r="Y183" s="4113"/>
      <c r="Z183" s="4113"/>
      <c r="AA183" s="4113"/>
    </row>
    <row r="184">
      <c r="A184" s="4235" t="s">
        <v>7631</v>
      </c>
      <c r="B184" s="4187">
        <v>43084.0</v>
      </c>
      <c r="C184" s="4188" t="s">
        <v>11823</v>
      </c>
      <c r="D184" s="4236"/>
      <c r="E184" s="4237" t="s">
        <v>11875</v>
      </c>
      <c r="F184" s="4238"/>
      <c r="G184" s="4238"/>
      <c r="H184" s="872"/>
      <c r="I184" s="872"/>
      <c r="J184" s="872"/>
      <c r="K184" s="872"/>
      <c r="L184" s="872"/>
      <c r="M184" s="872"/>
      <c r="N184" s="1009"/>
      <c r="O184" s="1009"/>
      <c r="P184" s="1009"/>
      <c r="Q184" s="1009"/>
      <c r="R184" s="1009"/>
      <c r="S184" s="1009"/>
      <c r="T184" s="1009"/>
      <c r="U184" s="1009"/>
      <c r="V184" s="1009"/>
      <c r="W184" s="1009"/>
      <c r="X184" s="1009"/>
      <c r="Y184" s="1009"/>
      <c r="Z184" s="1009"/>
      <c r="AA184" s="1009"/>
    </row>
    <row r="185">
      <c r="A185" s="4235" t="s">
        <v>7631</v>
      </c>
      <c r="B185" s="4187">
        <v>43084.0</v>
      </c>
      <c r="C185" s="4188" t="s">
        <v>11823</v>
      </c>
      <c r="D185" s="4236"/>
      <c r="E185" s="4190" t="s">
        <v>11876</v>
      </c>
      <c r="F185" s="4238"/>
      <c r="G185" s="4238"/>
      <c r="H185" s="872"/>
      <c r="I185" s="872"/>
      <c r="J185" s="872"/>
      <c r="K185" s="872"/>
      <c r="L185" s="872"/>
      <c r="M185" s="872"/>
      <c r="N185" s="1009"/>
      <c r="O185" s="1009"/>
      <c r="P185" s="1009"/>
      <c r="Q185" s="1009"/>
      <c r="R185" s="1009"/>
      <c r="S185" s="1009"/>
      <c r="T185" s="1009"/>
      <c r="U185" s="1009"/>
      <c r="V185" s="1009"/>
      <c r="W185" s="1009"/>
      <c r="X185" s="1009"/>
      <c r="Y185" s="1009"/>
      <c r="Z185" s="1009"/>
      <c r="AA185" s="1009"/>
    </row>
    <row r="186">
      <c r="A186" s="3231" t="s">
        <v>11877</v>
      </c>
      <c r="B186" s="3945">
        <v>43118.0</v>
      </c>
      <c r="C186" s="3946" t="s">
        <v>7070</v>
      </c>
      <c r="D186" s="3950">
        <v>43057.0</v>
      </c>
      <c r="E186" s="3948"/>
      <c r="F186" s="3949"/>
      <c r="G186" s="3949"/>
      <c r="H186" s="3949"/>
      <c r="I186" s="3949"/>
      <c r="J186" s="3949"/>
      <c r="K186" s="3949"/>
      <c r="L186" s="3949"/>
      <c r="M186" s="3949"/>
      <c r="N186" s="3949"/>
      <c r="O186" s="3949"/>
      <c r="P186" s="3949"/>
      <c r="Q186" s="3949"/>
      <c r="R186" s="3949"/>
      <c r="S186" s="3949"/>
      <c r="T186" s="3949"/>
      <c r="U186" s="3949"/>
      <c r="V186" s="3949"/>
      <c r="W186" s="3949"/>
      <c r="X186" s="3949"/>
      <c r="Y186" s="3949"/>
      <c r="Z186" s="3949"/>
      <c r="AA186" s="3949"/>
    </row>
    <row r="187">
      <c r="A187" s="3231" t="s">
        <v>11877</v>
      </c>
      <c r="B187" s="3945">
        <v>43118.0</v>
      </c>
      <c r="C187" s="3946" t="s">
        <v>7070</v>
      </c>
      <c r="D187" s="3950">
        <v>43068.0</v>
      </c>
      <c r="E187" s="3948"/>
      <c r="F187" s="3949"/>
      <c r="G187" s="3949"/>
      <c r="H187" s="3949"/>
      <c r="I187" s="3949"/>
      <c r="J187" s="3949"/>
      <c r="K187" s="3949"/>
      <c r="L187" s="3949"/>
      <c r="M187" s="3949"/>
      <c r="N187" s="3949"/>
      <c r="O187" s="3949"/>
      <c r="P187" s="3949"/>
      <c r="Q187" s="3949"/>
      <c r="R187" s="3949"/>
      <c r="S187" s="3949"/>
      <c r="T187" s="3949"/>
      <c r="U187" s="3949"/>
      <c r="V187" s="3949"/>
      <c r="W187" s="3949"/>
      <c r="X187" s="3949"/>
      <c r="Y187" s="3949"/>
      <c r="Z187" s="3949"/>
      <c r="AA187" s="3949"/>
    </row>
    <row r="188">
      <c r="A188" s="3231" t="s">
        <v>9777</v>
      </c>
      <c r="B188" s="3945">
        <v>43118.0</v>
      </c>
      <c r="C188" s="3946" t="s">
        <v>11708</v>
      </c>
      <c r="D188" s="3950">
        <v>43054.0</v>
      </c>
      <c r="E188" s="3951"/>
      <c r="F188" s="3949"/>
      <c r="G188" s="3949"/>
      <c r="H188" s="4000"/>
      <c r="I188" s="4000"/>
      <c r="J188" s="4000"/>
      <c r="K188" s="4000"/>
      <c r="L188" s="4000"/>
      <c r="M188" s="4000"/>
      <c r="N188" s="4000"/>
      <c r="O188" s="4000"/>
      <c r="P188" s="4000"/>
      <c r="Q188" s="4000"/>
      <c r="R188" s="4000"/>
      <c r="S188" s="4000"/>
      <c r="T188" s="4000"/>
      <c r="U188" s="4000"/>
      <c r="V188" s="4000"/>
      <c r="W188" s="4000"/>
      <c r="X188" s="4000"/>
      <c r="Y188" s="4000"/>
      <c r="Z188" s="4000"/>
      <c r="AA188" s="4000"/>
    </row>
    <row r="189">
      <c r="A189" s="4239" t="s">
        <v>5290</v>
      </c>
      <c r="B189" s="4240">
        <v>43108.0</v>
      </c>
      <c r="C189" s="4241" t="s">
        <v>11878</v>
      </c>
      <c r="D189" s="4242">
        <v>43098.0</v>
      </c>
      <c r="E189" s="4243" t="s">
        <v>11879</v>
      </c>
      <c r="F189" s="4244"/>
      <c r="G189" s="4244"/>
      <c r="H189" s="4244"/>
      <c r="I189" s="4244"/>
      <c r="J189" s="4244"/>
      <c r="K189" s="4244"/>
      <c r="L189" s="4244"/>
      <c r="M189" s="4244"/>
      <c r="N189" s="4244"/>
      <c r="O189" s="4244"/>
      <c r="P189" s="4244"/>
      <c r="Q189" s="4244"/>
      <c r="R189" s="4244"/>
      <c r="S189" s="4244"/>
      <c r="T189" s="4244"/>
      <c r="U189" s="4244"/>
      <c r="V189" s="4244"/>
      <c r="W189" s="4244"/>
      <c r="X189" s="4244"/>
      <c r="Y189" s="4244"/>
      <c r="Z189" s="4244"/>
      <c r="AA189" s="4244"/>
    </row>
    <row r="190">
      <c r="A190" s="3231" t="s">
        <v>3716</v>
      </c>
      <c r="B190" s="4245">
        <v>42754.0</v>
      </c>
      <c r="C190" s="4037" t="s">
        <v>11709</v>
      </c>
      <c r="D190" s="4038">
        <v>43047.0</v>
      </c>
      <c r="E190" s="4039"/>
      <c r="F190" s="4000"/>
      <c r="G190" s="4000"/>
      <c r="H190" s="3949"/>
      <c r="I190" s="3949"/>
      <c r="J190" s="3949"/>
      <c r="K190" s="3949"/>
      <c r="L190" s="3949"/>
      <c r="M190" s="3949"/>
      <c r="N190" s="3949"/>
      <c r="O190" s="3949"/>
      <c r="P190" s="3949"/>
      <c r="Q190" s="3949"/>
      <c r="R190" s="3949"/>
      <c r="S190" s="3949"/>
      <c r="T190" s="3949"/>
      <c r="U190" s="3949"/>
      <c r="V190" s="3949"/>
      <c r="W190" s="3949"/>
      <c r="X190" s="3949"/>
      <c r="Y190" s="3949"/>
      <c r="Z190" s="3949"/>
      <c r="AA190" s="3949"/>
    </row>
    <row r="191">
      <c r="A191" s="3953" t="s">
        <v>3716</v>
      </c>
      <c r="B191" s="3954">
        <v>43084.0</v>
      </c>
      <c r="C191" s="3955" t="s">
        <v>11880</v>
      </c>
      <c r="D191" s="4246"/>
      <c r="E191" s="3956"/>
      <c r="F191" s="4113"/>
      <c r="G191" s="4113"/>
      <c r="H191" s="4113"/>
      <c r="I191" s="4113"/>
      <c r="J191" s="4113"/>
      <c r="K191" s="4113"/>
      <c r="L191" s="4113"/>
      <c r="M191" s="4113"/>
      <c r="N191" s="4113"/>
      <c r="O191" s="4113"/>
      <c r="P191" s="4113"/>
      <c r="Q191" s="4113"/>
      <c r="R191" s="4113"/>
      <c r="S191" s="4113"/>
      <c r="T191" s="4113"/>
      <c r="U191" s="4113"/>
      <c r="V191" s="4113"/>
      <c r="W191" s="4113"/>
      <c r="X191" s="4113"/>
      <c r="Y191" s="4113"/>
      <c r="Z191" s="4113"/>
      <c r="AA191" s="4113"/>
    </row>
    <row r="192">
      <c r="A192" s="2950" t="s">
        <v>5445</v>
      </c>
      <c r="B192" s="4247">
        <v>43112.0</v>
      </c>
      <c r="C192" s="4248" t="s">
        <v>11881</v>
      </c>
      <c r="D192" s="4249">
        <v>43089.0</v>
      </c>
      <c r="E192" s="4250" t="s">
        <v>11759</v>
      </c>
      <c r="F192" s="14"/>
      <c r="G192" s="14"/>
      <c r="H192" s="918"/>
      <c r="I192" s="918"/>
      <c r="J192" s="918"/>
      <c r="K192" s="872"/>
      <c r="L192" s="948"/>
      <c r="M192" s="920"/>
      <c r="N192" s="920"/>
      <c r="O192" s="920"/>
      <c r="P192" s="920"/>
      <c r="Q192" s="920"/>
      <c r="R192" s="920"/>
      <c r="S192" s="920"/>
      <c r="T192" s="920"/>
      <c r="U192" s="920"/>
      <c r="V192" s="920"/>
      <c r="W192" s="920"/>
      <c r="X192" s="920"/>
      <c r="Y192" s="920"/>
      <c r="Z192" s="920"/>
      <c r="AA192" s="920"/>
    </row>
    <row r="193">
      <c r="A193" s="3231" t="s">
        <v>470</v>
      </c>
      <c r="B193" s="3950">
        <v>42753.0</v>
      </c>
      <c r="C193" s="3946" t="s">
        <v>11708</v>
      </c>
      <c r="D193" s="4114">
        <v>43047.0</v>
      </c>
      <c r="E193" s="3948"/>
      <c r="F193" s="3949"/>
      <c r="G193" s="3949"/>
      <c r="H193" s="3949"/>
      <c r="I193" s="3949"/>
      <c r="J193" s="3949"/>
      <c r="K193" s="3949"/>
      <c r="L193" s="3949"/>
      <c r="M193" s="3949"/>
      <c r="N193" s="3949"/>
      <c r="O193" s="3949"/>
      <c r="P193" s="3949"/>
      <c r="Q193" s="3949"/>
      <c r="R193" s="3949"/>
      <c r="S193" s="3949"/>
      <c r="T193" s="3949"/>
      <c r="U193" s="3949"/>
      <c r="V193" s="3949"/>
      <c r="W193" s="3949"/>
      <c r="X193" s="3949"/>
      <c r="Y193" s="3949"/>
      <c r="Z193" s="3949"/>
      <c r="AA193" s="3949"/>
    </row>
    <row r="194">
      <c r="A194" s="2763" t="s">
        <v>470</v>
      </c>
      <c r="B194" s="4251">
        <v>42753.0</v>
      </c>
      <c r="C194" s="4252" t="s">
        <v>11882</v>
      </c>
      <c r="D194" s="4253">
        <v>43048.0</v>
      </c>
      <c r="E194" s="4254" t="s">
        <v>11883</v>
      </c>
      <c r="F194" s="4255"/>
      <c r="G194" s="4255"/>
      <c r="H194" s="872"/>
      <c r="I194" s="872"/>
      <c r="J194" s="872"/>
      <c r="K194" s="872"/>
      <c r="L194" s="872"/>
      <c r="M194" s="872"/>
      <c r="N194" s="1009"/>
      <c r="O194" s="1009"/>
      <c r="P194" s="1009"/>
      <c r="Q194" s="1009"/>
      <c r="R194" s="1009"/>
      <c r="S194" s="1009"/>
      <c r="T194" s="1009"/>
      <c r="U194" s="1009"/>
      <c r="V194" s="1009"/>
      <c r="W194" s="1009"/>
      <c r="X194" s="1009"/>
      <c r="Y194" s="1009"/>
      <c r="Z194" s="1009"/>
      <c r="AA194" s="1009"/>
    </row>
    <row r="195">
      <c r="A195" s="3953" t="s">
        <v>439</v>
      </c>
      <c r="B195" s="4046">
        <v>43078.0</v>
      </c>
      <c r="C195" s="3955" t="s">
        <v>7031</v>
      </c>
      <c r="D195" s="4223">
        <v>43051.0</v>
      </c>
      <c r="E195" s="3956" t="s">
        <v>11884</v>
      </c>
      <c r="F195" s="4113"/>
      <c r="G195" s="4113"/>
      <c r="H195" s="4113"/>
      <c r="I195" s="4113"/>
      <c r="J195" s="4113"/>
      <c r="K195" s="4113"/>
      <c r="L195" s="4113"/>
      <c r="M195" s="4113"/>
      <c r="N195" s="4113"/>
      <c r="O195" s="4113"/>
      <c r="P195" s="4113"/>
      <c r="Q195" s="4113"/>
      <c r="R195" s="4113"/>
      <c r="S195" s="4113"/>
      <c r="T195" s="4113"/>
      <c r="U195" s="4113"/>
      <c r="V195" s="4113"/>
      <c r="W195" s="4113"/>
      <c r="X195" s="4113"/>
      <c r="Y195" s="4113"/>
      <c r="Z195" s="4113"/>
      <c r="AA195" s="4113"/>
    </row>
    <row r="196">
      <c r="A196" s="4256" t="s">
        <v>294</v>
      </c>
      <c r="B196" s="4257">
        <v>43084.0</v>
      </c>
      <c r="C196" s="4258" t="s">
        <v>11885</v>
      </c>
      <c r="D196" s="4259">
        <v>43054.0</v>
      </c>
      <c r="E196" s="4260" t="s">
        <v>11875</v>
      </c>
      <c r="F196" s="4256"/>
      <c r="G196" s="4261"/>
      <c r="H196" s="872"/>
      <c r="I196" s="872"/>
      <c r="J196" s="872"/>
      <c r="K196" s="872"/>
      <c r="L196" s="872"/>
      <c r="M196" s="872"/>
      <c r="N196" s="1009"/>
      <c r="O196" s="1009"/>
      <c r="P196" s="1009"/>
      <c r="Q196" s="1009"/>
      <c r="R196" s="1009"/>
      <c r="S196" s="1009"/>
      <c r="T196" s="1009"/>
      <c r="U196" s="1009"/>
      <c r="V196" s="1009"/>
      <c r="W196" s="1009"/>
      <c r="X196" s="1009"/>
      <c r="Y196" s="1009"/>
      <c r="Z196" s="1009"/>
      <c r="AA196" s="1009"/>
    </row>
    <row r="197">
      <c r="A197" s="3016" t="s">
        <v>294</v>
      </c>
      <c r="B197" s="4120">
        <v>43084.0</v>
      </c>
      <c r="C197" s="4262" t="s">
        <v>11803</v>
      </c>
      <c r="D197" s="4119">
        <v>43055.0</v>
      </c>
      <c r="E197" s="4263" t="s">
        <v>11886</v>
      </c>
      <c r="F197" s="4261"/>
      <c r="G197" s="4261"/>
      <c r="H197" s="872"/>
      <c r="I197" s="872"/>
      <c r="J197" s="872"/>
      <c r="K197" s="872"/>
      <c r="L197" s="872"/>
      <c r="M197" s="872"/>
      <c r="N197" s="1009"/>
      <c r="O197" s="1009"/>
      <c r="P197" s="1009"/>
      <c r="Q197" s="1009"/>
      <c r="R197" s="1009"/>
      <c r="S197" s="1009"/>
      <c r="T197" s="1009"/>
      <c r="U197" s="1009"/>
      <c r="V197" s="1009"/>
      <c r="W197" s="1009"/>
      <c r="X197" s="1009"/>
      <c r="Y197" s="1009"/>
      <c r="Z197" s="1009"/>
      <c r="AA197" s="1009"/>
    </row>
    <row r="198">
      <c r="A198" s="2631" t="s">
        <v>423</v>
      </c>
      <c r="B198" s="3945">
        <v>43073.0</v>
      </c>
      <c r="C198" s="3946" t="s">
        <v>11709</v>
      </c>
      <c r="D198" s="3950">
        <v>43055.0</v>
      </c>
      <c r="E198" s="3948"/>
      <c r="F198" s="3949"/>
      <c r="G198" s="3949"/>
      <c r="H198" s="3949"/>
      <c r="I198" s="3949"/>
      <c r="J198" s="3949"/>
      <c r="K198" s="3949"/>
      <c r="L198" s="3949"/>
      <c r="M198" s="3949"/>
      <c r="N198" s="3949"/>
      <c r="O198" s="3949"/>
      <c r="P198" s="3949"/>
      <c r="Q198" s="3949"/>
      <c r="R198" s="3949"/>
      <c r="S198" s="3949"/>
      <c r="T198" s="3949"/>
      <c r="U198" s="3949"/>
      <c r="V198" s="3949"/>
      <c r="W198" s="3949"/>
      <c r="X198" s="3949"/>
      <c r="Y198" s="3949"/>
      <c r="Z198" s="3949"/>
      <c r="AA198" s="3949"/>
    </row>
    <row r="199">
      <c r="A199" s="4049" t="s">
        <v>423</v>
      </c>
      <c r="B199" s="3945">
        <v>43073.0</v>
      </c>
      <c r="C199" s="3946" t="s">
        <v>7070</v>
      </c>
      <c r="D199" s="4114">
        <v>43057.0</v>
      </c>
      <c r="E199" s="3948"/>
      <c r="F199" s="3949"/>
      <c r="G199" s="3949"/>
      <c r="H199" s="3949"/>
      <c r="I199" s="3949"/>
      <c r="J199" s="3949"/>
      <c r="K199" s="3949"/>
      <c r="L199" s="3949"/>
      <c r="M199" s="3949"/>
      <c r="N199" s="3949"/>
      <c r="O199" s="3949"/>
      <c r="P199" s="3949"/>
      <c r="Q199" s="3949"/>
      <c r="R199" s="3949"/>
      <c r="S199" s="3949"/>
      <c r="T199" s="3949"/>
      <c r="U199" s="3949"/>
      <c r="V199" s="3949"/>
      <c r="W199" s="3949"/>
      <c r="X199" s="3949"/>
      <c r="Y199" s="3949"/>
      <c r="Z199" s="3949"/>
      <c r="AA199" s="3949"/>
    </row>
    <row r="200">
      <c r="A200" s="2851" t="s">
        <v>423</v>
      </c>
      <c r="B200" s="4264">
        <v>43073.0</v>
      </c>
      <c r="C200" s="2851" t="s">
        <v>11887</v>
      </c>
      <c r="D200" s="4265">
        <v>43066.0</v>
      </c>
      <c r="E200" s="2851" t="s">
        <v>11888</v>
      </c>
      <c r="F200" s="4266"/>
      <c r="G200" s="4266"/>
      <c r="H200" s="872"/>
      <c r="I200" s="872"/>
      <c r="J200" s="872"/>
      <c r="K200" s="872"/>
      <c r="L200" s="872"/>
      <c r="M200" s="872"/>
      <c r="N200" s="1009"/>
      <c r="O200" s="1009"/>
      <c r="P200" s="1009"/>
      <c r="Q200" s="1009"/>
      <c r="R200" s="1009"/>
      <c r="S200" s="1009"/>
      <c r="T200" s="1009"/>
      <c r="U200" s="1009"/>
      <c r="V200" s="1009"/>
      <c r="W200" s="1009"/>
      <c r="X200" s="1009"/>
      <c r="Y200" s="1009"/>
      <c r="Z200" s="1009"/>
      <c r="AA200" s="1009"/>
    </row>
    <row r="201">
      <c r="A201" s="4090" t="s">
        <v>250</v>
      </c>
      <c r="B201" s="4267"/>
      <c r="C201" s="4090" t="s">
        <v>11759</v>
      </c>
      <c r="D201" s="4268"/>
      <c r="E201" s="4048"/>
      <c r="F201" s="4113"/>
      <c r="G201" s="3957"/>
      <c r="H201" s="3957"/>
      <c r="I201" s="3957"/>
      <c r="J201" s="3957"/>
      <c r="K201" s="3957"/>
      <c r="L201" s="3957"/>
      <c r="M201" s="3957"/>
      <c r="N201" s="3957"/>
      <c r="O201" s="3957"/>
      <c r="P201" s="3957"/>
      <c r="Q201" s="3957"/>
      <c r="R201" s="3957"/>
      <c r="S201" s="3957"/>
      <c r="T201" s="3957"/>
      <c r="U201" s="3957"/>
      <c r="V201" s="3957"/>
      <c r="W201" s="3957"/>
      <c r="X201" s="3957"/>
      <c r="Y201" s="3957"/>
      <c r="Z201" s="3957"/>
      <c r="AA201" s="3957"/>
    </row>
    <row r="202">
      <c r="A202" s="2852" t="s">
        <v>250</v>
      </c>
      <c r="B202" s="4159">
        <v>43070.0</v>
      </c>
      <c r="C202" s="4160" t="s">
        <v>11889</v>
      </c>
      <c r="D202" s="4269"/>
      <c r="E202" s="4162" t="s">
        <v>11890</v>
      </c>
      <c r="F202" s="4122"/>
      <c r="G202" s="4"/>
      <c r="H202" s="872"/>
      <c r="I202" s="872"/>
      <c r="J202" s="872"/>
      <c r="K202" s="872"/>
      <c r="L202" s="872"/>
      <c r="M202" s="872"/>
      <c r="N202" s="1009"/>
      <c r="O202" s="1009"/>
      <c r="P202" s="1009"/>
      <c r="Q202" s="1009"/>
      <c r="R202" s="1009"/>
      <c r="S202" s="1009"/>
      <c r="T202" s="1009"/>
      <c r="U202" s="1009"/>
      <c r="V202" s="1009"/>
      <c r="W202" s="1009"/>
      <c r="X202" s="1009"/>
      <c r="Y202" s="1009"/>
      <c r="Z202" s="1009"/>
      <c r="AA202" s="1009"/>
    </row>
    <row r="203">
      <c r="A203" s="3231" t="s">
        <v>155</v>
      </c>
      <c r="B203" s="3945">
        <v>43073.0</v>
      </c>
      <c r="C203" s="3946" t="s">
        <v>11709</v>
      </c>
      <c r="D203" s="4114">
        <v>43054.0</v>
      </c>
      <c r="E203" s="3951"/>
      <c r="F203" s="3949"/>
      <c r="G203" s="3949"/>
      <c r="H203" s="4000"/>
      <c r="I203" s="4000"/>
      <c r="J203" s="4000"/>
      <c r="K203" s="4000"/>
      <c r="L203" s="4000"/>
      <c r="M203" s="4000"/>
      <c r="N203" s="4000"/>
      <c r="O203" s="4000"/>
      <c r="P203" s="4000"/>
      <c r="Q203" s="4000"/>
      <c r="R203" s="4000"/>
      <c r="S203" s="4000"/>
      <c r="T203" s="4000"/>
      <c r="U203" s="4000"/>
      <c r="V203" s="4000"/>
      <c r="W203" s="4000"/>
      <c r="X203" s="4000"/>
      <c r="Y203" s="4000"/>
      <c r="Z203" s="4000"/>
      <c r="AA203" s="4000"/>
    </row>
    <row r="204">
      <c r="A204" s="24" t="s">
        <v>155</v>
      </c>
      <c r="B204" s="4270">
        <v>43108.0</v>
      </c>
      <c r="C204" s="4271" t="s">
        <v>11891</v>
      </c>
      <c r="D204" s="4272"/>
      <c r="E204" s="4273" t="s">
        <v>11892</v>
      </c>
      <c r="F204" s="14"/>
      <c r="G204" s="14"/>
      <c r="H204" s="918"/>
      <c r="I204" s="918"/>
      <c r="J204" s="918"/>
      <c r="K204" s="872"/>
      <c r="L204" s="872"/>
      <c r="M204" s="872"/>
      <c r="N204" s="872"/>
      <c r="O204" s="872"/>
      <c r="P204" s="872"/>
      <c r="Q204" s="872"/>
      <c r="R204" s="872"/>
      <c r="S204" s="872"/>
      <c r="T204" s="872"/>
      <c r="U204" s="872"/>
      <c r="V204" s="872"/>
      <c r="W204" s="872"/>
      <c r="X204" s="872"/>
      <c r="Y204" s="872"/>
      <c r="Z204" s="872"/>
      <c r="AA204" s="872"/>
    </row>
    <row r="205">
      <c r="A205" s="3953" t="s">
        <v>155</v>
      </c>
      <c r="B205" s="4201">
        <v>43073.0</v>
      </c>
      <c r="C205" s="3955" t="s">
        <v>11893</v>
      </c>
      <c r="D205" s="3954">
        <v>43061.0</v>
      </c>
      <c r="E205" s="3956" t="s">
        <v>11759</v>
      </c>
      <c r="F205" s="4113"/>
      <c r="G205" s="4113"/>
      <c r="H205" s="4113"/>
      <c r="I205" s="4113"/>
      <c r="J205" s="4113"/>
      <c r="K205" s="4113"/>
      <c r="L205" s="4113"/>
      <c r="M205" s="4113"/>
      <c r="N205" s="4113"/>
      <c r="O205" s="4113"/>
      <c r="P205" s="4113"/>
      <c r="Q205" s="4113"/>
      <c r="R205" s="4113"/>
      <c r="S205" s="4113"/>
      <c r="T205" s="4113"/>
      <c r="U205" s="4113"/>
      <c r="V205" s="4113"/>
      <c r="W205" s="4113"/>
      <c r="X205" s="4113"/>
      <c r="Y205" s="4113"/>
      <c r="Z205" s="4113"/>
      <c r="AA205" s="4113"/>
    </row>
    <row r="206">
      <c r="A206" s="3953" t="s">
        <v>155</v>
      </c>
      <c r="B206" s="4046">
        <v>43073.0</v>
      </c>
      <c r="C206" s="3955" t="s">
        <v>11894</v>
      </c>
      <c r="D206" s="4274">
        <v>43054.0</v>
      </c>
      <c r="E206" s="3956" t="s">
        <v>4718</v>
      </c>
      <c r="F206" s="4113"/>
      <c r="G206" s="4113"/>
      <c r="H206" s="4113"/>
      <c r="I206" s="4113"/>
      <c r="J206" s="4113"/>
      <c r="K206" s="4113"/>
      <c r="L206" s="4113"/>
      <c r="M206" s="4113"/>
      <c r="N206" s="4113"/>
      <c r="O206" s="4113"/>
      <c r="P206" s="4113"/>
      <c r="Q206" s="4113"/>
      <c r="R206" s="4113"/>
      <c r="S206" s="4113"/>
      <c r="T206" s="4113"/>
      <c r="U206" s="4113"/>
      <c r="V206" s="4113"/>
      <c r="W206" s="4113"/>
      <c r="X206" s="4113"/>
      <c r="Y206" s="4113"/>
      <c r="Z206" s="4113"/>
      <c r="AA206" s="4113"/>
    </row>
    <row r="207">
      <c r="A207" s="4275" t="s">
        <v>155</v>
      </c>
      <c r="B207" s="4276">
        <v>43073.0</v>
      </c>
      <c r="C207" s="4277" t="s">
        <v>11895</v>
      </c>
      <c r="D207" s="4278">
        <v>43059.0</v>
      </c>
      <c r="E207" s="4279" t="s">
        <v>11896</v>
      </c>
      <c r="F207" s="4280"/>
      <c r="G207" s="4"/>
      <c r="H207" s="872"/>
      <c r="I207" s="872"/>
      <c r="J207" s="872"/>
      <c r="K207" s="872"/>
      <c r="L207" s="872"/>
      <c r="M207" s="872"/>
      <c r="N207" s="1009"/>
      <c r="O207" s="1009"/>
      <c r="P207" s="1009"/>
      <c r="Q207" s="1009"/>
      <c r="R207" s="1009"/>
      <c r="S207" s="1009"/>
      <c r="T207" s="1009"/>
      <c r="U207" s="1009"/>
      <c r="V207" s="1009"/>
      <c r="W207" s="1009"/>
      <c r="X207" s="1009"/>
      <c r="Y207" s="1009"/>
      <c r="Z207" s="1009"/>
      <c r="AA207" s="1009"/>
    </row>
    <row r="208">
      <c r="A208" s="2763" t="s">
        <v>442</v>
      </c>
      <c r="B208" s="4281">
        <v>43087.0</v>
      </c>
      <c r="C208" s="4282" t="s">
        <v>11897</v>
      </c>
      <c r="D208" s="4283">
        <v>43047.0</v>
      </c>
      <c r="E208" s="4254" t="s">
        <v>11755</v>
      </c>
      <c r="F208" s="4122"/>
      <c r="G208" s="4"/>
      <c r="H208" s="918"/>
      <c r="I208" s="976"/>
      <c r="J208" s="976"/>
      <c r="K208" s="872"/>
      <c r="L208" s="872"/>
      <c r="M208" s="872"/>
      <c r="N208" s="1009"/>
      <c r="O208" s="1009"/>
      <c r="P208" s="1009"/>
      <c r="Q208" s="1009"/>
      <c r="R208" s="1009"/>
      <c r="S208" s="1009"/>
      <c r="T208" s="1009"/>
      <c r="U208" s="1009"/>
      <c r="V208" s="1009"/>
      <c r="W208" s="1009"/>
      <c r="X208" s="1009"/>
      <c r="Y208" s="1009"/>
      <c r="Z208" s="1009"/>
      <c r="AA208" s="1009"/>
    </row>
    <row r="209">
      <c r="A209" s="4284" t="s">
        <v>5452</v>
      </c>
      <c r="B209" s="4285">
        <v>43070.0</v>
      </c>
      <c r="C209" s="4286" t="s">
        <v>11898</v>
      </c>
      <c r="D209" s="4287">
        <v>43053.0</v>
      </c>
      <c r="E209" s="4288" t="s">
        <v>11899</v>
      </c>
      <c r="F209" s="4"/>
      <c r="G209" s="4"/>
      <c r="H209" s="918"/>
      <c r="I209" s="918"/>
      <c r="J209" s="918"/>
      <c r="K209" s="918"/>
      <c r="L209" s="872"/>
      <c r="M209" s="872"/>
      <c r="N209" s="1009"/>
      <c r="O209" s="1009"/>
      <c r="P209" s="1009"/>
      <c r="Q209" s="1009"/>
      <c r="R209" s="1009"/>
      <c r="S209" s="1009"/>
      <c r="T209" s="1009"/>
      <c r="U209" s="1009"/>
      <c r="V209" s="1009"/>
      <c r="W209" s="1009"/>
      <c r="X209" s="1009"/>
      <c r="Y209" s="1009"/>
      <c r="Z209" s="1009"/>
      <c r="AA209" s="1009"/>
    </row>
    <row r="210">
      <c r="A210" s="3953" t="s">
        <v>5990</v>
      </c>
      <c r="B210" s="4073">
        <v>43073.0</v>
      </c>
      <c r="C210" s="3955" t="s">
        <v>4700</v>
      </c>
      <c r="D210" s="3954">
        <v>43061.0</v>
      </c>
      <c r="E210" s="3956" t="s">
        <v>11759</v>
      </c>
      <c r="F210" s="4113"/>
      <c r="G210" s="3957"/>
      <c r="H210" s="3957"/>
      <c r="I210" s="3957"/>
      <c r="J210" s="3957"/>
      <c r="K210" s="3957"/>
      <c r="L210" s="3957"/>
      <c r="M210" s="4113"/>
      <c r="N210" s="4113"/>
      <c r="O210" s="4113"/>
      <c r="P210" s="4113"/>
      <c r="Q210" s="4113"/>
      <c r="R210" s="4113"/>
      <c r="S210" s="4113"/>
      <c r="T210" s="4113"/>
      <c r="U210" s="4113"/>
      <c r="V210" s="4113"/>
      <c r="W210" s="4113"/>
      <c r="X210" s="4113"/>
      <c r="Y210" s="4113"/>
      <c r="Z210" s="4113"/>
      <c r="AA210" s="4113"/>
    </row>
    <row r="211">
      <c r="A211" s="3953" t="s">
        <v>8925</v>
      </c>
      <c r="B211" s="4164">
        <v>43074.0</v>
      </c>
      <c r="C211" s="3955" t="s">
        <v>11900</v>
      </c>
      <c r="D211" s="4047">
        <v>43060.0</v>
      </c>
      <c r="E211" s="3956" t="s">
        <v>11901</v>
      </c>
      <c r="F211" s="4113"/>
      <c r="G211" s="4113"/>
      <c r="H211" s="4113"/>
      <c r="I211" s="4113"/>
      <c r="J211" s="4113"/>
      <c r="K211" s="4113"/>
      <c r="L211" s="4113"/>
      <c r="M211" s="4113"/>
      <c r="N211" s="4113"/>
      <c r="O211" s="4113"/>
      <c r="P211" s="4113"/>
      <c r="Q211" s="4113"/>
      <c r="R211" s="4113"/>
      <c r="S211" s="4113"/>
      <c r="T211" s="4113"/>
      <c r="U211" s="4113"/>
      <c r="V211" s="4113"/>
      <c r="W211" s="4113"/>
      <c r="X211" s="4113"/>
      <c r="Y211" s="4113"/>
      <c r="Z211" s="4113"/>
      <c r="AA211" s="4113"/>
    </row>
    <row r="212">
      <c r="A212" s="3975" t="s">
        <v>5992</v>
      </c>
      <c r="B212" s="4289">
        <v>43073.0</v>
      </c>
      <c r="C212" s="4290" t="s">
        <v>11708</v>
      </c>
      <c r="D212" s="4291"/>
      <c r="E212" s="3952" t="s">
        <v>11902</v>
      </c>
      <c r="F212" s="3952" t="s">
        <v>11903</v>
      </c>
      <c r="G212" s="3952" t="s">
        <v>4723</v>
      </c>
      <c r="H212" s="3952"/>
      <c r="I212" s="3952"/>
      <c r="J212" s="3952"/>
      <c r="K212" s="3952"/>
      <c r="L212" s="3952"/>
      <c r="M212" s="3952"/>
      <c r="N212" s="3952"/>
      <c r="O212" s="3952"/>
      <c r="P212" s="3952"/>
      <c r="Q212" s="3952"/>
      <c r="R212" s="3952"/>
      <c r="S212" s="3952"/>
      <c r="T212" s="3952"/>
      <c r="U212" s="3952"/>
      <c r="V212" s="3952"/>
      <c r="W212" s="3952"/>
      <c r="X212" s="3952"/>
      <c r="Y212" s="3952"/>
      <c r="Z212" s="3952"/>
      <c r="AA212" s="3952"/>
    </row>
    <row r="213">
      <c r="A213" s="3231" t="s">
        <v>5992</v>
      </c>
      <c r="B213" s="4134">
        <v>43066.0</v>
      </c>
      <c r="C213" s="3946" t="s">
        <v>11709</v>
      </c>
      <c r="D213" s="3950">
        <v>43045.0</v>
      </c>
      <c r="E213" s="3948"/>
      <c r="F213" s="3949"/>
      <c r="G213" s="3949"/>
      <c r="H213" s="3949"/>
      <c r="I213" s="3949"/>
      <c r="J213" s="3949"/>
      <c r="K213" s="3949"/>
      <c r="L213" s="3949"/>
      <c r="M213" s="3949"/>
      <c r="N213" s="3949"/>
      <c r="O213" s="3949"/>
      <c r="P213" s="3949"/>
      <c r="Q213" s="3949"/>
      <c r="R213" s="3949"/>
      <c r="S213" s="3949"/>
      <c r="T213" s="3949"/>
      <c r="U213" s="3949"/>
      <c r="V213" s="3949"/>
      <c r="W213" s="3949"/>
      <c r="X213" s="3949"/>
      <c r="Y213" s="3949"/>
      <c r="Z213" s="3949"/>
      <c r="AA213" s="3949"/>
    </row>
    <row r="214">
      <c r="A214" s="3231" t="s">
        <v>11904</v>
      </c>
      <c r="B214" s="4134">
        <v>43438.0</v>
      </c>
      <c r="C214" s="3946" t="s">
        <v>11750</v>
      </c>
      <c r="D214" s="4018">
        <v>43059.0</v>
      </c>
      <c r="E214" s="3948"/>
      <c r="F214" s="3949"/>
      <c r="G214" s="3949"/>
      <c r="H214" s="3949"/>
      <c r="I214" s="3949"/>
      <c r="J214" s="3949"/>
      <c r="K214" s="3949"/>
      <c r="L214" s="3949"/>
      <c r="M214" s="3949"/>
      <c r="N214" s="3949"/>
      <c r="O214" s="3949"/>
      <c r="P214" s="3949"/>
      <c r="Q214" s="3949"/>
      <c r="R214" s="3949"/>
      <c r="S214" s="3949"/>
      <c r="T214" s="3949"/>
      <c r="U214" s="3949"/>
      <c r="V214" s="3949"/>
      <c r="W214" s="3949"/>
      <c r="X214" s="3949"/>
      <c r="Y214" s="3949"/>
      <c r="Z214" s="3949"/>
      <c r="AA214" s="3949"/>
    </row>
    <row r="215">
      <c r="A215" s="3231" t="s">
        <v>444</v>
      </c>
      <c r="B215" s="4134">
        <v>43076.0</v>
      </c>
      <c r="C215" s="2938" t="s">
        <v>7070</v>
      </c>
      <c r="D215" s="4135">
        <v>43055.0</v>
      </c>
      <c r="E215" s="2938"/>
      <c r="F215" s="3949"/>
      <c r="G215" s="3949"/>
      <c r="H215" s="4000"/>
      <c r="I215" s="4000"/>
      <c r="J215" s="4000"/>
      <c r="K215" s="4000"/>
      <c r="L215" s="4000"/>
      <c r="M215" s="4000"/>
      <c r="N215" s="4000"/>
      <c r="O215" s="4000"/>
      <c r="P215" s="4000"/>
      <c r="Q215" s="4000"/>
      <c r="R215" s="4000"/>
      <c r="S215" s="4000"/>
      <c r="T215" s="4000"/>
      <c r="U215" s="4000"/>
      <c r="V215" s="4000"/>
      <c r="W215" s="4000"/>
      <c r="X215" s="4000"/>
      <c r="Y215" s="4000"/>
      <c r="Z215" s="4000"/>
      <c r="AA215" s="4000"/>
    </row>
    <row r="216">
      <c r="A216" s="1002"/>
      <c r="B216" s="4292"/>
      <c r="C216" s="4293"/>
      <c r="D216" s="4292"/>
      <c r="E216" s="4292"/>
      <c r="F216" s="1002"/>
      <c r="G216" s="1002"/>
      <c r="H216" s="1002"/>
      <c r="I216" s="1002"/>
      <c r="J216" s="1002"/>
      <c r="K216" s="1002"/>
      <c r="L216" s="1002"/>
      <c r="M216" s="1002"/>
      <c r="N216" s="1002"/>
      <c r="O216" s="1002"/>
      <c r="P216" s="1002"/>
      <c r="Q216" s="1002"/>
      <c r="R216" s="1002"/>
      <c r="S216" s="1002"/>
      <c r="T216" s="1002"/>
      <c r="U216" s="1002"/>
      <c r="V216" s="1002"/>
      <c r="W216" s="1002"/>
      <c r="X216" s="1002"/>
      <c r="Y216" s="1002"/>
      <c r="Z216" s="1002"/>
      <c r="AA216" s="1002"/>
    </row>
    <row r="217">
      <c r="B217" s="3959"/>
      <c r="C217" s="3960"/>
      <c r="D217" s="3959"/>
      <c r="E217" s="3959"/>
    </row>
    <row r="218">
      <c r="A218" s="1007"/>
      <c r="B218" s="4136"/>
      <c r="C218" s="4143"/>
      <c r="D218" s="4144"/>
      <c r="E218" s="4145"/>
      <c r="F218" s="1009"/>
      <c r="G218" s="1009"/>
      <c r="H218" s="1009"/>
      <c r="I218" s="1009"/>
      <c r="J218" s="1009"/>
      <c r="K218" s="1009"/>
      <c r="L218" s="1009"/>
      <c r="M218" s="1009"/>
      <c r="N218" s="1009"/>
      <c r="O218" s="1009"/>
      <c r="P218" s="1009"/>
      <c r="Q218" s="1009"/>
      <c r="R218" s="1009"/>
      <c r="S218" s="1009"/>
      <c r="T218" s="1009"/>
      <c r="U218" s="1009"/>
      <c r="V218" s="1009"/>
      <c r="W218" s="1009"/>
      <c r="X218" s="1009"/>
      <c r="Y218" s="1009"/>
      <c r="Z218" s="1009"/>
      <c r="AA218" s="1009"/>
    </row>
    <row r="219">
      <c r="D219" s="1300"/>
    </row>
    <row r="220">
      <c r="D220" s="1300"/>
    </row>
    <row r="221">
      <c r="D221" s="1300"/>
    </row>
    <row r="222">
      <c r="D222" s="1300"/>
    </row>
    <row r="223">
      <c r="D223" s="1300"/>
    </row>
    <row r="224">
      <c r="D224" s="1300"/>
    </row>
    <row r="225">
      <c r="D225" s="1300"/>
    </row>
    <row r="226">
      <c r="D226" s="1300"/>
    </row>
    <row r="227">
      <c r="D227" s="1300"/>
    </row>
    <row r="228">
      <c r="D228" s="1300"/>
    </row>
    <row r="229">
      <c r="D229" s="1300"/>
    </row>
    <row r="230">
      <c r="D230" s="1300"/>
    </row>
    <row r="231">
      <c r="D231" s="1300"/>
    </row>
    <row r="232">
      <c r="D232" s="1300"/>
    </row>
    <row r="233">
      <c r="D233" s="1300"/>
    </row>
    <row r="234">
      <c r="D234" s="1300"/>
    </row>
    <row r="235">
      <c r="D235" s="1300"/>
    </row>
    <row r="236">
      <c r="D236" s="1300"/>
    </row>
    <row r="237">
      <c r="D237" s="1300"/>
    </row>
    <row r="238">
      <c r="D238" s="1300"/>
    </row>
    <row r="239">
      <c r="D239" s="1300"/>
    </row>
    <row r="240">
      <c r="D240" s="1300"/>
    </row>
    <row r="241">
      <c r="D241" s="1300"/>
    </row>
    <row r="242">
      <c r="D242" s="1300"/>
    </row>
    <row r="243">
      <c r="D243" s="1300"/>
    </row>
    <row r="244">
      <c r="D244" s="1300"/>
    </row>
    <row r="245">
      <c r="D245" s="1300"/>
    </row>
    <row r="246">
      <c r="D246" s="1300"/>
    </row>
    <row r="247">
      <c r="D247" s="1300"/>
    </row>
    <row r="248">
      <c r="D248" s="1300"/>
    </row>
    <row r="249">
      <c r="D249" s="1300"/>
    </row>
    <row r="250">
      <c r="D250" s="1300"/>
    </row>
    <row r="251">
      <c r="D251" s="1300"/>
    </row>
    <row r="252">
      <c r="D252" s="1300"/>
    </row>
    <row r="253">
      <c r="D253" s="1300"/>
    </row>
    <row r="254">
      <c r="D254" s="1300"/>
    </row>
    <row r="255">
      <c r="D255" s="1300"/>
    </row>
    <row r="256">
      <c r="D256" s="1300"/>
    </row>
    <row r="257">
      <c r="D257" s="1300"/>
    </row>
    <row r="258">
      <c r="D258" s="1300"/>
    </row>
    <row r="259">
      <c r="D259" s="1300"/>
    </row>
    <row r="260">
      <c r="D260" s="1300"/>
    </row>
    <row r="261">
      <c r="D261" s="1300"/>
    </row>
    <row r="262">
      <c r="D262" s="1300"/>
    </row>
    <row r="263">
      <c r="D263" s="1300"/>
    </row>
    <row r="264">
      <c r="D264" s="1300"/>
    </row>
    <row r="265">
      <c r="D265" s="1300"/>
    </row>
    <row r="266">
      <c r="D266" s="1300"/>
    </row>
    <row r="267">
      <c r="D267" s="1300"/>
    </row>
    <row r="268">
      <c r="D268" s="1300"/>
    </row>
    <row r="269">
      <c r="D269" s="1300"/>
    </row>
    <row r="270">
      <c r="D270" s="1300"/>
    </row>
    <row r="271">
      <c r="D271" s="1300"/>
    </row>
    <row r="272">
      <c r="D272" s="1300"/>
    </row>
    <row r="273">
      <c r="D273" s="1300"/>
    </row>
    <row r="274">
      <c r="D274" s="1300"/>
    </row>
    <row r="275">
      <c r="D275" s="1300"/>
    </row>
    <row r="276">
      <c r="D276" s="1300"/>
    </row>
    <row r="277">
      <c r="D277" s="1300"/>
    </row>
    <row r="278">
      <c r="D278" s="1300"/>
    </row>
    <row r="279">
      <c r="D279" s="1300"/>
    </row>
    <row r="280">
      <c r="D280" s="1300"/>
    </row>
    <row r="281">
      <c r="D281" s="1300"/>
    </row>
    <row r="282">
      <c r="D282" s="1300"/>
    </row>
    <row r="283">
      <c r="D283" s="1300"/>
    </row>
    <row r="284">
      <c r="D284" s="1300"/>
    </row>
    <row r="285">
      <c r="D285" s="1300"/>
    </row>
    <row r="286">
      <c r="D286" s="1300"/>
    </row>
    <row r="287">
      <c r="D287" s="1300"/>
    </row>
    <row r="288">
      <c r="D288" s="1300"/>
    </row>
    <row r="289">
      <c r="D289" s="1300"/>
    </row>
    <row r="290">
      <c r="D290" s="1300"/>
    </row>
    <row r="291">
      <c r="D291" s="1300"/>
    </row>
    <row r="292">
      <c r="D292" s="1300"/>
    </row>
    <row r="293">
      <c r="D293" s="1300"/>
    </row>
    <row r="294">
      <c r="D294" s="1300"/>
    </row>
    <row r="295">
      <c r="D295" s="1300"/>
    </row>
    <row r="296">
      <c r="D296" s="1300"/>
    </row>
    <row r="297">
      <c r="D297" s="1300"/>
    </row>
    <row r="298">
      <c r="D298" s="1300"/>
    </row>
    <row r="299">
      <c r="D299" s="1300"/>
    </row>
    <row r="300">
      <c r="D300" s="1300"/>
    </row>
    <row r="301">
      <c r="D301" s="1300"/>
    </row>
    <row r="302">
      <c r="D302" s="1300"/>
    </row>
    <row r="303">
      <c r="A303" s="1009"/>
      <c r="B303" s="4294"/>
      <c r="C303" s="4143"/>
      <c r="D303" s="4144"/>
      <c r="E303" s="4145"/>
      <c r="F303" s="1009"/>
      <c r="G303" s="1009"/>
      <c r="H303" s="1009"/>
      <c r="I303" s="1009"/>
      <c r="J303" s="1009"/>
      <c r="K303" s="1009"/>
      <c r="L303" s="1009"/>
      <c r="M303" s="1009"/>
      <c r="N303" s="1009"/>
      <c r="O303" s="1009"/>
      <c r="P303" s="1009"/>
      <c r="Q303" s="1009"/>
      <c r="R303" s="1009"/>
      <c r="S303" s="1009"/>
      <c r="T303" s="1009"/>
      <c r="U303" s="1009"/>
      <c r="V303" s="1009"/>
      <c r="W303" s="1009"/>
      <c r="X303" s="1009"/>
      <c r="Y303" s="1009"/>
      <c r="Z303" s="1009"/>
      <c r="AA303" s="1009"/>
    </row>
    <row r="304">
      <c r="A304" s="1009"/>
      <c r="B304" s="4294"/>
      <c r="C304" s="4143"/>
      <c r="D304" s="4144"/>
      <c r="E304" s="4145"/>
      <c r="F304" s="1009"/>
      <c r="G304" s="1009"/>
      <c r="H304" s="1009"/>
      <c r="I304" s="1009"/>
      <c r="J304" s="1009"/>
      <c r="K304" s="1009"/>
      <c r="L304" s="1009"/>
      <c r="M304" s="1009"/>
      <c r="N304" s="1009"/>
      <c r="O304" s="1009"/>
      <c r="P304" s="1009"/>
      <c r="Q304" s="1009"/>
      <c r="R304" s="1009"/>
      <c r="S304" s="1009"/>
      <c r="T304" s="1009"/>
      <c r="U304" s="1009"/>
      <c r="V304" s="1009"/>
      <c r="W304" s="1009"/>
      <c r="X304" s="1009"/>
      <c r="Y304" s="1009"/>
      <c r="Z304" s="1009"/>
      <c r="AA304" s="1009"/>
    </row>
    <row r="305">
      <c r="A305" s="1009"/>
      <c r="B305" s="4294"/>
      <c r="C305" s="4143"/>
      <c r="D305" s="4144"/>
      <c r="E305" s="4145"/>
      <c r="F305" s="1009"/>
      <c r="G305" s="1009"/>
      <c r="H305" s="1009"/>
      <c r="I305" s="1009"/>
      <c r="J305" s="1009"/>
      <c r="K305" s="1009"/>
      <c r="L305" s="1009"/>
      <c r="M305" s="1009"/>
      <c r="N305" s="1009"/>
      <c r="O305" s="1009"/>
      <c r="P305" s="1009"/>
      <c r="Q305" s="1009"/>
      <c r="R305" s="1009"/>
      <c r="S305" s="1009"/>
      <c r="T305" s="1009"/>
      <c r="U305" s="1009"/>
      <c r="V305" s="1009"/>
      <c r="W305" s="1009"/>
      <c r="X305" s="1009"/>
      <c r="Y305" s="1009"/>
      <c r="Z305" s="1009"/>
      <c r="AA305" s="1009"/>
    </row>
    <row r="306">
      <c r="A306" s="1009"/>
      <c r="B306" s="4294"/>
      <c r="C306" s="4143"/>
      <c r="D306" s="4144"/>
      <c r="E306" s="4145"/>
      <c r="F306" s="1009"/>
      <c r="G306" s="1009"/>
      <c r="H306" s="1009"/>
      <c r="I306" s="1009"/>
      <c r="J306" s="1009"/>
      <c r="K306" s="1009"/>
      <c r="L306" s="1009"/>
      <c r="M306" s="1009"/>
      <c r="N306" s="1009"/>
      <c r="O306" s="1009"/>
      <c r="P306" s="1009"/>
      <c r="Q306" s="1009"/>
      <c r="R306" s="1009"/>
      <c r="S306" s="1009"/>
      <c r="T306" s="1009"/>
      <c r="U306" s="1009"/>
      <c r="V306" s="1009"/>
      <c r="W306" s="1009"/>
      <c r="X306" s="1009"/>
      <c r="Y306" s="1009"/>
      <c r="Z306" s="1009"/>
      <c r="AA306" s="1009"/>
    </row>
    <row r="307">
      <c r="A307" s="1009"/>
      <c r="B307" s="4294"/>
      <c r="C307" s="4143"/>
      <c r="D307" s="4144"/>
      <c r="E307" s="4145"/>
      <c r="F307" s="1009"/>
      <c r="G307" s="1009"/>
      <c r="H307" s="1009"/>
      <c r="I307" s="1009"/>
      <c r="J307" s="1009"/>
      <c r="K307" s="1009"/>
      <c r="L307" s="1009"/>
      <c r="M307" s="1009"/>
      <c r="N307" s="1009"/>
      <c r="O307" s="1009"/>
      <c r="P307" s="1009"/>
      <c r="Q307" s="1009"/>
      <c r="R307" s="1009"/>
      <c r="S307" s="1009"/>
      <c r="T307" s="1009"/>
      <c r="U307" s="1009"/>
      <c r="V307" s="1009"/>
      <c r="W307" s="1009"/>
      <c r="X307" s="1009"/>
      <c r="Y307" s="1009"/>
      <c r="Z307" s="1009"/>
      <c r="AA307" s="1009"/>
    </row>
    <row r="308">
      <c r="A308" s="1009"/>
      <c r="B308" s="4294"/>
      <c r="C308" s="4143"/>
      <c r="D308" s="4144"/>
      <c r="E308" s="4145"/>
      <c r="F308" s="1009"/>
      <c r="G308" s="1009"/>
      <c r="H308" s="1009"/>
      <c r="I308" s="1009"/>
      <c r="J308" s="1009"/>
      <c r="K308" s="1009"/>
      <c r="L308" s="1009"/>
      <c r="M308" s="1009"/>
      <c r="N308" s="1009"/>
      <c r="O308" s="1009"/>
      <c r="P308" s="1009"/>
      <c r="Q308" s="1009"/>
      <c r="R308" s="1009"/>
      <c r="S308" s="1009"/>
      <c r="T308" s="1009"/>
      <c r="U308" s="1009"/>
      <c r="V308" s="1009"/>
      <c r="W308" s="1009"/>
      <c r="X308" s="1009"/>
      <c r="Y308" s="1009"/>
      <c r="Z308" s="1009"/>
      <c r="AA308" s="1009"/>
    </row>
    <row r="309">
      <c r="A309" s="1009"/>
      <c r="B309" s="4294"/>
      <c r="C309" s="4143"/>
      <c r="D309" s="4144"/>
      <c r="E309" s="4145"/>
      <c r="F309" s="1009"/>
      <c r="G309" s="1009"/>
      <c r="H309" s="1009"/>
      <c r="I309" s="1009"/>
      <c r="J309" s="1009"/>
      <c r="K309" s="1009"/>
      <c r="L309" s="1009"/>
      <c r="M309" s="1009"/>
      <c r="N309" s="1009"/>
      <c r="O309" s="1009"/>
      <c r="P309" s="1009"/>
      <c r="Q309" s="1009"/>
      <c r="R309" s="1009"/>
      <c r="S309" s="1009"/>
      <c r="T309" s="1009"/>
      <c r="U309" s="1009"/>
      <c r="V309" s="1009"/>
      <c r="W309" s="1009"/>
      <c r="X309" s="1009"/>
      <c r="Y309" s="1009"/>
      <c r="Z309" s="1009"/>
      <c r="AA309" s="1009"/>
    </row>
    <row r="310">
      <c r="A310" s="1009"/>
      <c r="B310" s="4294"/>
      <c r="C310" s="4143"/>
      <c r="D310" s="4144"/>
      <c r="E310" s="4145"/>
      <c r="F310" s="1009"/>
      <c r="G310" s="1009"/>
      <c r="H310" s="1009"/>
      <c r="I310" s="1009"/>
      <c r="J310" s="1009"/>
      <c r="K310" s="1009"/>
      <c r="L310" s="1009"/>
      <c r="M310" s="1009"/>
      <c r="N310" s="1009"/>
      <c r="O310" s="1009"/>
      <c r="P310" s="1009"/>
      <c r="Q310" s="1009"/>
      <c r="R310" s="1009"/>
      <c r="S310" s="1009"/>
      <c r="T310" s="1009"/>
      <c r="U310" s="1009"/>
      <c r="V310" s="1009"/>
      <c r="W310" s="1009"/>
      <c r="X310" s="1009"/>
      <c r="Y310" s="1009"/>
      <c r="Z310" s="1009"/>
      <c r="AA310" s="1009"/>
    </row>
    <row r="311">
      <c r="A311" s="1009"/>
      <c r="B311" s="4294"/>
      <c r="C311" s="4143"/>
      <c r="D311" s="4144"/>
      <c r="E311" s="4145"/>
      <c r="F311" s="1009"/>
      <c r="G311" s="1009"/>
      <c r="H311" s="1009"/>
      <c r="I311" s="1009"/>
      <c r="J311" s="1009"/>
      <c r="K311" s="1009"/>
      <c r="L311" s="1009"/>
      <c r="M311" s="1009"/>
      <c r="N311" s="1009"/>
      <c r="O311" s="1009"/>
      <c r="P311" s="1009"/>
      <c r="Q311" s="1009"/>
      <c r="R311" s="1009"/>
      <c r="S311" s="1009"/>
      <c r="T311" s="1009"/>
      <c r="U311" s="1009"/>
      <c r="V311" s="1009"/>
      <c r="W311" s="1009"/>
      <c r="X311" s="1009"/>
      <c r="Y311" s="1009"/>
      <c r="Z311" s="1009"/>
      <c r="AA311" s="1009"/>
    </row>
    <row r="312">
      <c r="A312" s="1009"/>
      <c r="B312" s="4294"/>
      <c r="C312" s="4143"/>
      <c r="D312" s="4144"/>
      <c r="E312" s="4145"/>
      <c r="F312" s="1009"/>
      <c r="G312" s="1009"/>
      <c r="H312" s="1009"/>
      <c r="I312" s="1009"/>
      <c r="J312" s="1009"/>
      <c r="K312" s="1009"/>
      <c r="L312" s="1009"/>
      <c r="M312" s="1009"/>
      <c r="N312" s="1009"/>
      <c r="O312" s="1009"/>
      <c r="P312" s="1009"/>
      <c r="Q312" s="1009"/>
      <c r="R312" s="1009"/>
      <c r="S312" s="1009"/>
      <c r="T312" s="1009"/>
      <c r="U312" s="1009"/>
      <c r="V312" s="1009"/>
      <c r="W312" s="1009"/>
      <c r="X312" s="1009"/>
      <c r="Y312" s="1009"/>
      <c r="Z312" s="1009"/>
      <c r="AA312" s="1009"/>
    </row>
    <row r="313">
      <c r="A313" s="1009"/>
      <c r="B313" s="4294"/>
      <c r="C313" s="4143"/>
      <c r="D313" s="4144"/>
      <c r="E313" s="4145"/>
      <c r="F313" s="1009"/>
      <c r="G313" s="1009"/>
      <c r="H313" s="1009"/>
      <c r="I313" s="1009"/>
      <c r="J313" s="1009"/>
      <c r="K313" s="1009"/>
      <c r="L313" s="1009"/>
      <c r="M313" s="1009"/>
      <c r="N313" s="1009"/>
      <c r="O313" s="1009"/>
      <c r="P313" s="1009"/>
      <c r="Q313" s="1009"/>
      <c r="R313" s="1009"/>
      <c r="S313" s="1009"/>
      <c r="T313" s="1009"/>
      <c r="U313" s="1009"/>
      <c r="V313" s="1009"/>
      <c r="W313" s="1009"/>
      <c r="X313" s="1009"/>
      <c r="Y313" s="1009"/>
      <c r="Z313" s="1009"/>
      <c r="AA313" s="1009"/>
    </row>
    <row r="314">
      <c r="A314" s="1009"/>
      <c r="B314" s="4294"/>
      <c r="C314" s="4143"/>
      <c r="D314" s="4144"/>
      <c r="E314" s="4145"/>
      <c r="F314" s="1009"/>
      <c r="G314" s="1009"/>
      <c r="H314" s="1009"/>
      <c r="I314" s="1009"/>
      <c r="J314" s="1009"/>
      <c r="K314" s="1009"/>
      <c r="L314" s="1009"/>
      <c r="M314" s="1009"/>
      <c r="N314" s="1009"/>
      <c r="O314" s="1009"/>
      <c r="P314" s="1009"/>
      <c r="Q314" s="1009"/>
      <c r="R314" s="1009"/>
      <c r="S314" s="1009"/>
      <c r="T314" s="1009"/>
      <c r="U314" s="1009"/>
      <c r="V314" s="1009"/>
      <c r="W314" s="1009"/>
      <c r="X314" s="1009"/>
      <c r="Y314" s="1009"/>
      <c r="Z314" s="1009"/>
      <c r="AA314" s="1009"/>
    </row>
    <row r="315">
      <c r="A315" s="1009"/>
      <c r="B315" s="4294"/>
      <c r="C315" s="4143"/>
      <c r="D315" s="4144"/>
      <c r="E315" s="4145"/>
      <c r="F315" s="1009"/>
      <c r="G315" s="1009"/>
      <c r="H315" s="1009"/>
      <c r="I315" s="1009"/>
      <c r="J315" s="1009"/>
      <c r="K315" s="1009"/>
      <c r="L315" s="1009"/>
      <c r="M315" s="1009"/>
      <c r="N315" s="1009"/>
      <c r="O315" s="1009"/>
      <c r="P315" s="1009"/>
      <c r="Q315" s="1009"/>
      <c r="R315" s="1009"/>
      <c r="S315" s="1009"/>
      <c r="T315" s="1009"/>
      <c r="U315" s="1009"/>
      <c r="V315" s="1009"/>
      <c r="W315" s="1009"/>
      <c r="X315" s="1009"/>
      <c r="Y315" s="1009"/>
      <c r="Z315" s="1009"/>
      <c r="AA315" s="1009"/>
    </row>
    <row r="316">
      <c r="A316" s="1009"/>
      <c r="B316" s="4294"/>
      <c r="C316" s="4143"/>
      <c r="D316" s="4144"/>
      <c r="E316" s="4145"/>
      <c r="F316" s="1009"/>
      <c r="G316" s="1009"/>
      <c r="H316" s="1009"/>
      <c r="I316" s="1009"/>
      <c r="J316" s="1009"/>
      <c r="K316" s="1009"/>
      <c r="L316" s="1009"/>
      <c r="M316" s="1009"/>
      <c r="N316" s="1009"/>
      <c r="O316" s="1009"/>
      <c r="P316" s="1009"/>
      <c r="Q316" s="1009"/>
      <c r="R316" s="1009"/>
      <c r="S316" s="1009"/>
      <c r="T316" s="1009"/>
      <c r="U316" s="1009"/>
      <c r="V316" s="1009"/>
      <c r="W316" s="1009"/>
      <c r="X316" s="1009"/>
      <c r="Y316" s="1009"/>
      <c r="Z316" s="1009"/>
      <c r="AA316" s="1009"/>
    </row>
    <row r="317">
      <c r="A317" s="1009"/>
      <c r="B317" s="4294"/>
      <c r="C317" s="4143"/>
      <c r="D317" s="4144"/>
      <c r="E317" s="4145"/>
      <c r="F317" s="1009"/>
      <c r="G317" s="1009"/>
      <c r="H317" s="1009"/>
      <c r="I317" s="1009"/>
      <c r="J317" s="1009"/>
      <c r="K317" s="1009"/>
      <c r="L317" s="1009"/>
      <c r="M317" s="1009"/>
      <c r="N317" s="1009"/>
      <c r="O317" s="1009"/>
      <c r="P317" s="1009"/>
      <c r="Q317" s="1009"/>
      <c r="R317" s="1009"/>
      <c r="S317" s="1009"/>
      <c r="T317" s="1009"/>
      <c r="U317" s="1009"/>
      <c r="V317" s="1009"/>
      <c r="W317" s="1009"/>
      <c r="X317" s="1009"/>
      <c r="Y317" s="1009"/>
      <c r="Z317" s="1009"/>
      <c r="AA317" s="1009"/>
    </row>
    <row r="318">
      <c r="A318" s="1009"/>
      <c r="B318" s="4294"/>
      <c r="C318" s="4143"/>
      <c r="D318" s="4144"/>
      <c r="E318" s="4145"/>
      <c r="F318" s="1009"/>
      <c r="G318" s="1009"/>
      <c r="H318" s="1009"/>
      <c r="I318" s="1009"/>
      <c r="J318" s="1009"/>
      <c r="K318" s="1009"/>
      <c r="L318" s="1009"/>
      <c r="M318" s="1009"/>
      <c r="N318" s="1009"/>
      <c r="O318" s="1009"/>
      <c r="P318" s="1009"/>
      <c r="Q318" s="1009"/>
      <c r="R318" s="1009"/>
      <c r="S318" s="1009"/>
      <c r="T318" s="1009"/>
      <c r="U318" s="1009"/>
      <c r="V318" s="1009"/>
      <c r="W318" s="1009"/>
      <c r="X318" s="1009"/>
      <c r="Y318" s="1009"/>
      <c r="Z318" s="1009"/>
      <c r="AA318" s="1009"/>
    </row>
    <row r="319">
      <c r="A319" s="1009"/>
      <c r="B319" s="4294"/>
      <c r="C319" s="4143"/>
      <c r="D319" s="4144"/>
      <c r="E319" s="4145"/>
      <c r="F319" s="1009"/>
      <c r="G319" s="1009"/>
      <c r="H319" s="1009"/>
      <c r="I319" s="1009"/>
      <c r="J319" s="1009"/>
      <c r="K319" s="1009"/>
      <c r="L319" s="1009"/>
      <c r="M319" s="1009"/>
      <c r="N319" s="1009"/>
      <c r="O319" s="1009"/>
      <c r="P319" s="1009"/>
      <c r="Q319" s="1009"/>
      <c r="R319" s="1009"/>
      <c r="S319" s="1009"/>
      <c r="T319" s="1009"/>
      <c r="U319" s="1009"/>
      <c r="V319" s="1009"/>
      <c r="W319" s="1009"/>
      <c r="X319" s="1009"/>
      <c r="Y319" s="1009"/>
      <c r="Z319" s="1009"/>
      <c r="AA319" s="1009"/>
    </row>
    <row r="320">
      <c r="A320" s="1009"/>
      <c r="B320" s="4294"/>
      <c r="C320" s="4143"/>
      <c r="D320" s="4144"/>
      <c r="E320" s="4145"/>
      <c r="F320" s="1009"/>
      <c r="G320" s="1009"/>
      <c r="H320" s="1009"/>
      <c r="I320" s="1009"/>
      <c r="J320" s="1009"/>
      <c r="K320" s="1009"/>
      <c r="L320" s="1009"/>
      <c r="M320" s="1009"/>
      <c r="N320" s="1009"/>
      <c r="O320" s="1009"/>
      <c r="P320" s="1009"/>
      <c r="Q320" s="1009"/>
      <c r="R320" s="1009"/>
      <c r="S320" s="1009"/>
      <c r="T320" s="1009"/>
      <c r="U320" s="1009"/>
      <c r="V320" s="1009"/>
      <c r="W320" s="1009"/>
      <c r="X320" s="1009"/>
      <c r="Y320" s="1009"/>
      <c r="Z320" s="1009"/>
      <c r="AA320" s="1009"/>
    </row>
    <row r="321">
      <c r="A321" s="1009"/>
      <c r="B321" s="4294"/>
      <c r="C321" s="4143"/>
      <c r="D321" s="4144"/>
      <c r="E321" s="4145"/>
      <c r="F321" s="1009"/>
      <c r="G321" s="1009"/>
      <c r="H321" s="1009"/>
      <c r="I321" s="1009"/>
      <c r="J321" s="1009"/>
      <c r="K321" s="1009"/>
      <c r="L321" s="1009"/>
      <c r="M321" s="1009"/>
      <c r="N321" s="1009"/>
      <c r="O321" s="1009"/>
      <c r="P321" s="1009"/>
      <c r="Q321" s="1009"/>
      <c r="R321" s="1009"/>
      <c r="S321" s="1009"/>
      <c r="T321" s="1009"/>
      <c r="U321" s="1009"/>
      <c r="V321" s="1009"/>
      <c r="W321" s="1009"/>
      <c r="X321" s="1009"/>
      <c r="Y321" s="1009"/>
      <c r="Z321" s="1009"/>
      <c r="AA321" s="1009"/>
    </row>
    <row r="322">
      <c r="A322" s="1009"/>
      <c r="B322" s="4294"/>
      <c r="C322" s="4143"/>
      <c r="D322" s="4144"/>
      <c r="E322" s="4145"/>
      <c r="F322" s="1009"/>
      <c r="G322" s="1009"/>
      <c r="H322" s="1009"/>
      <c r="I322" s="1009"/>
      <c r="J322" s="1009"/>
      <c r="K322" s="1009"/>
      <c r="L322" s="1009"/>
      <c r="M322" s="1009"/>
      <c r="N322" s="1009"/>
      <c r="O322" s="1009"/>
      <c r="P322" s="1009"/>
      <c r="Q322" s="1009"/>
      <c r="R322" s="1009"/>
      <c r="S322" s="1009"/>
      <c r="T322" s="1009"/>
      <c r="U322" s="1009"/>
      <c r="V322" s="1009"/>
      <c r="W322" s="1009"/>
      <c r="X322" s="1009"/>
      <c r="Y322" s="1009"/>
      <c r="Z322" s="1009"/>
      <c r="AA322" s="1009"/>
    </row>
    <row r="323">
      <c r="A323" s="1009"/>
      <c r="B323" s="4294"/>
      <c r="C323" s="4143"/>
      <c r="D323" s="4144"/>
      <c r="E323" s="4145"/>
      <c r="F323" s="1009"/>
      <c r="G323" s="1009"/>
      <c r="H323" s="1009"/>
      <c r="I323" s="1009"/>
      <c r="J323" s="1009"/>
      <c r="K323" s="1009"/>
      <c r="L323" s="1009"/>
      <c r="M323" s="1009"/>
      <c r="N323" s="1009"/>
      <c r="O323" s="1009"/>
      <c r="P323" s="1009"/>
      <c r="Q323" s="1009"/>
      <c r="R323" s="1009"/>
      <c r="S323" s="1009"/>
      <c r="T323" s="1009"/>
      <c r="U323" s="1009"/>
      <c r="V323" s="1009"/>
      <c r="W323" s="1009"/>
      <c r="X323" s="1009"/>
      <c r="Y323" s="1009"/>
      <c r="Z323" s="1009"/>
      <c r="AA323" s="1009"/>
    </row>
    <row r="324">
      <c r="A324" s="1009"/>
      <c r="B324" s="4294"/>
      <c r="C324" s="4143"/>
      <c r="D324" s="4144"/>
      <c r="E324" s="4145"/>
      <c r="F324" s="1009"/>
      <c r="G324" s="1009"/>
      <c r="H324" s="1009"/>
      <c r="I324" s="1009"/>
      <c r="J324" s="1009"/>
      <c r="K324" s="1009"/>
      <c r="L324" s="1009"/>
      <c r="M324" s="1009"/>
      <c r="N324" s="1009"/>
      <c r="O324" s="1009"/>
      <c r="P324" s="1009"/>
      <c r="Q324" s="1009"/>
      <c r="R324" s="1009"/>
      <c r="S324" s="1009"/>
      <c r="T324" s="1009"/>
      <c r="U324" s="1009"/>
      <c r="V324" s="1009"/>
      <c r="W324" s="1009"/>
      <c r="X324" s="1009"/>
      <c r="Y324" s="1009"/>
      <c r="Z324" s="1009"/>
      <c r="AA324" s="1009"/>
    </row>
    <row r="325">
      <c r="A325" s="1009"/>
      <c r="B325" s="4294"/>
      <c r="C325" s="4143"/>
      <c r="D325" s="4144"/>
      <c r="E325" s="4145"/>
      <c r="F325" s="1009"/>
      <c r="G325" s="1009"/>
      <c r="H325" s="1009"/>
      <c r="I325" s="1009"/>
      <c r="J325" s="1009"/>
      <c r="K325" s="1009"/>
      <c r="L325" s="1009"/>
      <c r="M325" s="1009"/>
      <c r="N325" s="1009"/>
      <c r="O325" s="1009"/>
      <c r="P325" s="1009"/>
      <c r="Q325" s="1009"/>
      <c r="R325" s="1009"/>
      <c r="S325" s="1009"/>
      <c r="T325" s="1009"/>
      <c r="U325" s="1009"/>
      <c r="V325" s="1009"/>
      <c r="W325" s="1009"/>
      <c r="X325" s="1009"/>
      <c r="Y325" s="1009"/>
      <c r="Z325" s="1009"/>
      <c r="AA325" s="1009"/>
    </row>
    <row r="326">
      <c r="A326" s="1009"/>
      <c r="B326" s="4294"/>
      <c r="C326" s="4143"/>
      <c r="D326" s="4144"/>
      <c r="E326" s="4145"/>
      <c r="F326" s="1009"/>
      <c r="G326" s="1009"/>
      <c r="H326" s="1009"/>
      <c r="I326" s="1009"/>
      <c r="J326" s="1009"/>
      <c r="K326" s="1009"/>
      <c r="L326" s="1009"/>
      <c r="M326" s="1009"/>
      <c r="N326" s="1009"/>
      <c r="O326" s="1009"/>
      <c r="P326" s="1009"/>
      <c r="Q326" s="1009"/>
      <c r="R326" s="1009"/>
      <c r="S326" s="1009"/>
      <c r="T326" s="1009"/>
      <c r="U326" s="1009"/>
      <c r="V326" s="1009"/>
      <c r="W326" s="1009"/>
      <c r="X326" s="1009"/>
      <c r="Y326" s="1009"/>
      <c r="Z326" s="1009"/>
      <c r="AA326" s="1009"/>
    </row>
    <row r="327">
      <c r="A327" s="1009"/>
      <c r="B327" s="4294"/>
      <c r="C327" s="4143"/>
      <c r="D327" s="4144"/>
      <c r="E327" s="4145"/>
      <c r="F327" s="1009"/>
      <c r="G327" s="1009"/>
      <c r="H327" s="1009"/>
      <c r="I327" s="1009"/>
      <c r="J327" s="1009"/>
      <c r="K327" s="1009"/>
      <c r="L327" s="1009"/>
      <c r="M327" s="1009"/>
      <c r="N327" s="1009"/>
      <c r="O327" s="1009"/>
      <c r="P327" s="1009"/>
      <c r="Q327" s="1009"/>
      <c r="R327" s="1009"/>
      <c r="S327" s="1009"/>
      <c r="T327" s="1009"/>
      <c r="U327" s="1009"/>
      <c r="V327" s="1009"/>
      <c r="W327" s="1009"/>
      <c r="X327" s="1009"/>
      <c r="Y327" s="1009"/>
      <c r="Z327" s="1009"/>
      <c r="AA327" s="1009"/>
    </row>
    <row r="328">
      <c r="A328" s="1009"/>
      <c r="B328" s="4294"/>
      <c r="C328" s="4143"/>
      <c r="D328" s="4144"/>
      <c r="E328" s="4145"/>
      <c r="F328" s="1009"/>
      <c r="G328" s="1009"/>
      <c r="H328" s="1009"/>
      <c r="I328" s="1009"/>
      <c r="J328" s="1009"/>
      <c r="K328" s="1009"/>
      <c r="L328" s="1009"/>
      <c r="M328" s="1009"/>
      <c r="N328" s="1009"/>
      <c r="O328" s="1009"/>
      <c r="P328" s="1009"/>
      <c r="Q328" s="1009"/>
      <c r="R328" s="1009"/>
      <c r="S328" s="1009"/>
      <c r="T328" s="1009"/>
      <c r="U328" s="1009"/>
      <c r="V328" s="1009"/>
      <c r="W328" s="1009"/>
      <c r="X328" s="1009"/>
      <c r="Y328" s="1009"/>
      <c r="Z328" s="1009"/>
      <c r="AA328" s="1009"/>
    </row>
    <row r="329">
      <c r="A329" s="1009"/>
      <c r="B329" s="4294"/>
      <c r="C329" s="4143"/>
      <c r="D329" s="4144"/>
      <c r="E329" s="4145"/>
      <c r="F329" s="1009"/>
      <c r="G329" s="1009"/>
      <c r="H329" s="1009"/>
      <c r="I329" s="1009"/>
      <c r="J329" s="1009"/>
      <c r="K329" s="1009"/>
      <c r="L329" s="1009"/>
      <c r="M329" s="1009"/>
      <c r="N329" s="1009"/>
      <c r="O329" s="1009"/>
      <c r="P329" s="1009"/>
      <c r="Q329" s="1009"/>
      <c r="R329" s="1009"/>
      <c r="S329" s="1009"/>
      <c r="T329" s="1009"/>
      <c r="U329" s="1009"/>
      <c r="V329" s="1009"/>
      <c r="W329" s="1009"/>
      <c r="X329" s="1009"/>
      <c r="Y329" s="1009"/>
      <c r="Z329" s="1009"/>
      <c r="AA329" s="1009"/>
    </row>
    <row r="330">
      <c r="A330" s="1009"/>
      <c r="B330" s="4294"/>
      <c r="C330" s="4143"/>
      <c r="D330" s="4144"/>
      <c r="E330" s="4145"/>
      <c r="F330" s="1009"/>
      <c r="G330" s="1009"/>
      <c r="H330" s="1009"/>
      <c r="I330" s="1009"/>
      <c r="J330" s="1009"/>
      <c r="K330" s="1009"/>
      <c r="L330" s="1009"/>
      <c r="M330" s="1009"/>
      <c r="N330" s="1009"/>
      <c r="O330" s="1009"/>
      <c r="P330" s="1009"/>
      <c r="Q330" s="1009"/>
      <c r="R330" s="1009"/>
      <c r="S330" s="1009"/>
      <c r="T330" s="1009"/>
      <c r="U330" s="1009"/>
      <c r="V330" s="1009"/>
      <c r="W330" s="1009"/>
      <c r="X330" s="1009"/>
      <c r="Y330" s="1009"/>
      <c r="Z330" s="1009"/>
      <c r="AA330" s="1009"/>
    </row>
    <row r="331">
      <c r="A331" s="1009"/>
      <c r="B331" s="4294"/>
      <c r="C331" s="4143"/>
      <c r="D331" s="4144"/>
      <c r="E331" s="4145"/>
      <c r="F331" s="1009"/>
      <c r="G331" s="1009"/>
      <c r="H331" s="1009"/>
      <c r="I331" s="1009"/>
      <c r="J331" s="1009"/>
      <c r="K331" s="1009"/>
      <c r="L331" s="1009"/>
      <c r="M331" s="1009"/>
      <c r="N331" s="1009"/>
      <c r="O331" s="1009"/>
      <c r="P331" s="1009"/>
      <c r="Q331" s="1009"/>
      <c r="R331" s="1009"/>
      <c r="S331" s="1009"/>
      <c r="T331" s="1009"/>
      <c r="U331" s="1009"/>
      <c r="V331" s="1009"/>
      <c r="W331" s="1009"/>
      <c r="X331" s="1009"/>
      <c r="Y331" s="1009"/>
      <c r="Z331" s="1009"/>
      <c r="AA331" s="1009"/>
    </row>
    <row r="332">
      <c r="A332" s="1009"/>
      <c r="B332" s="4294"/>
      <c r="C332" s="4143"/>
      <c r="D332" s="4144"/>
      <c r="E332" s="4145"/>
      <c r="F332" s="1009"/>
      <c r="G332" s="1009"/>
      <c r="H332" s="1009"/>
      <c r="I332" s="1009"/>
      <c r="J332" s="1009"/>
      <c r="K332" s="1009"/>
      <c r="L332" s="1009"/>
      <c r="M332" s="1009"/>
      <c r="N332" s="1009"/>
      <c r="O332" s="1009"/>
      <c r="P332" s="1009"/>
      <c r="Q332" s="1009"/>
      <c r="R332" s="1009"/>
      <c r="S332" s="1009"/>
      <c r="T332" s="1009"/>
      <c r="U332" s="1009"/>
      <c r="V332" s="1009"/>
      <c r="W332" s="1009"/>
      <c r="X332" s="1009"/>
      <c r="Y332" s="1009"/>
      <c r="Z332" s="1009"/>
      <c r="AA332" s="1009"/>
    </row>
    <row r="333">
      <c r="A333" s="1009"/>
      <c r="B333" s="4294"/>
      <c r="C333" s="4143"/>
      <c r="D333" s="4144"/>
      <c r="E333" s="4145"/>
      <c r="F333" s="1009"/>
      <c r="G333" s="1009"/>
      <c r="H333" s="1009"/>
      <c r="I333" s="1009"/>
      <c r="J333" s="1009"/>
      <c r="K333" s="1009"/>
      <c r="L333" s="1009"/>
      <c r="M333" s="1009"/>
      <c r="N333" s="1009"/>
      <c r="O333" s="1009"/>
      <c r="P333" s="1009"/>
      <c r="Q333" s="1009"/>
      <c r="R333" s="1009"/>
      <c r="S333" s="1009"/>
      <c r="T333" s="1009"/>
      <c r="U333" s="1009"/>
      <c r="V333" s="1009"/>
      <c r="W333" s="1009"/>
      <c r="X333" s="1009"/>
      <c r="Y333" s="1009"/>
      <c r="Z333" s="1009"/>
      <c r="AA333" s="1009"/>
    </row>
    <row r="334">
      <c r="A334" s="1009"/>
      <c r="B334" s="4294"/>
      <c r="C334" s="4143"/>
      <c r="D334" s="4144"/>
      <c r="E334" s="4145"/>
      <c r="F334" s="1009"/>
      <c r="G334" s="1009"/>
      <c r="H334" s="1009"/>
      <c r="I334" s="1009"/>
      <c r="J334" s="1009"/>
      <c r="K334" s="1009"/>
      <c r="L334" s="1009"/>
      <c r="M334" s="1009"/>
      <c r="N334" s="1009"/>
      <c r="O334" s="1009"/>
      <c r="P334" s="1009"/>
      <c r="Q334" s="1009"/>
      <c r="R334" s="1009"/>
      <c r="S334" s="1009"/>
      <c r="T334" s="1009"/>
      <c r="U334" s="1009"/>
      <c r="V334" s="1009"/>
      <c r="W334" s="1009"/>
      <c r="X334" s="1009"/>
      <c r="Y334" s="1009"/>
      <c r="Z334" s="1009"/>
      <c r="AA334" s="1009"/>
    </row>
    <row r="335">
      <c r="A335" s="1009"/>
      <c r="B335" s="4294"/>
      <c r="C335" s="4143"/>
      <c r="D335" s="4144"/>
      <c r="E335" s="4145"/>
      <c r="F335" s="1009"/>
      <c r="G335" s="1009"/>
      <c r="H335" s="1009"/>
      <c r="I335" s="1009"/>
      <c r="J335" s="1009"/>
      <c r="K335" s="1009"/>
      <c r="L335" s="1009"/>
      <c r="M335" s="1009"/>
      <c r="N335" s="1009"/>
      <c r="O335" s="1009"/>
      <c r="P335" s="1009"/>
      <c r="Q335" s="1009"/>
      <c r="R335" s="1009"/>
      <c r="S335" s="1009"/>
      <c r="T335" s="1009"/>
      <c r="U335" s="1009"/>
      <c r="V335" s="1009"/>
      <c r="W335" s="1009"/>
      <c r="X335" s="1009"/>
      <c r="Y335" s="1009"/>
      <c r="Z335" s="1009"/>
      <c r="AA335" s="1009"/>
    </row>
    <row r="336">
      <c r="A336" s="1009"/>
      <c r="B336" s="4294"/>
      <c r="C336" s="4143"/>
      <c r="D336" s="4144"/>
      <c r="E336" s="4145"/>
      <c r="F336" s="1009"/>
      <c r="G336" s="1009"/>
      <c r="H336" s="1009"/>
      <c r="I336" s="1009"/>
      <c r="J336" s="1009"/>
      <c r="K336" s="1009"/>
      <c r="L336" s="1009"/>
      <c r="M336" s="1009"/>
      <c r="N336" s="1009"/>
      <c r="O336" s="1009"/>
      <c r="P336" s="1009"/>
      <c r="Q336" s="1009"/>
      <c r="R336" s="1009"/>
      <c r="S336" s="1009"/>
      <c r="T336" s="1009"/>
      <c r="U336" s="1009"/>
      <c r="V336" s="1009"/>
      <c r="W336" s="1009"/>
      <c r="X336" s="1009"/>
      <c r="Y336" s="1009"/>
      <c r="Z336" s="1009"/>
      <c r="AA336" s="1009"/>
    </row>
    <row r="337">
      <c r="A337" s="1009"/>
      <c r="B337" s="4294"/>
      <c r="C337" s="4143"/>
      <c r="D337" s="4144"/>
      <c r="E337" s="4145"/>
      <c r="F337" s="1009"/>
      <c r="G337" s="1009"/>
      <c r="H337" s="1009"/>
      <c r="I337" s="1009"/>
      <c r="J337" s="1009"/>
      <c r="K337" s="1009"/>
      <c r="L337" s="1009"/>
      <c r="M337" s="1009"/>
      <c r="N337" s="1009"/>
      <c r="O337" s="1009"/>
      <c r="P337" s="1009"/>
      <c r="Q337" s="1009"/>
      <c r="R337" s="1009"/>
      <c r="S337" s="1009"/>
      <c r="T337" s="1009"/>
      <c r="U337" s="1009"/>
      <c r="V337" s="1009"/>
      <c r="W337" s="1009"/>
      <c r="X337" s="1009"/>
      <c r="Y337" s="1009"/>
      <c r="Z337" s="1009"/>
      <c r="AA337" s="1009"/>
    </row>
    <row r="338">
      <c r="A338" s="1009"/>
      <c r="B338" s="4294"/>
      <c r="C338" s="4143"/>
      <c r="D338" s="4144"/>
      <c r="E338" s="4145"/>
      <c r="F338" s="1009"/>
      <c r="G338" s="1009"/>
      <c r="H338" s="1009"/>
      <c r="I338" s="1009"/>
      <c r="J338" s="1009"/>
      <c r="K338" s="1009"/>
      <c r="L338" s="1009"/>
      <c r="M338" s="1009"/>
      <c r="N338" s="1009"/>
      <c r="O338" s="1009"/>
      <c r="P338" s="1009"/>
      <c r="Q338" s="1009"/>
      <c r="R338" s="1009"/>
      <c r="S338" s="1009"/>
      <c r="T338" s="1009"/>
      <c r="U338" s="1009"/>
      <c r="V338" s="1009"/>
      <c r="W338" s="1009"/>
      <c r="X338" s="1009"/>
      <c r="Y338" s="1009"/>
      <c r="Z338" s="1009"/>
      <c r="AA338" s="1009"/>
    </row>
    <row r="339">
      <c r="A339" s="1009"/>
      <c r="B339" s="4294"/>
      <c r="C339" s="4143"/>
      <c r="D339" s="4144"/>
      <c r="E339" s="4145"/>
      <c r="F339" s="1009"/>
      <c r="G339" s="1009"/>
      <c r="H339" s="1009"/>
      <c r="I339" s="1009"/>
      <c r="J339" s="1009"/>
      <c r="K339" s="1009"/>
      <c r="L339" s="1009"/>
      <c r="M339" s="1009"/>
      <c r="N339" s="1009"/>
      <c r="O339" s="1009"/>
      <c r="P339" s="1009"/>
      <c r="Q339" s="1009"/>
      <c r="R339" s="1009"/>
      <c r="S339" s="1009"/>
      <c r="T339" s="1009"/>
      <c r="U339" s="1009"/>
      <c r="V339" s="1009"/>
      <c r="W339" s="1009"/>
      <c r="X339" s="1009"/>
      <c r="Y339" s="1009"/>
      <c r="Z339" s="1009"/>
      <c r="AA339" s="1009"/>
    </row>
    <row r="340">
      <c r="A340" s="1009"/>
      <c r="B340" s="4294"/>
      <c r="C340" s="4143"/>
      <c r="D340" s="4144"/>
      <c r="E340" s="4145"/>
      <c r="F340" s="1009"/>
      <c r="G340" s="1009"/>
      <c r="H340" s="1009"/>
      <c r="I340" s="1009"/>
      <c r="J340" s="1009"/>
      <c r="K340" s="1009"/>
      <c r="L340" s="1009"/>
      <c r="M340" s="1009"/>
      <c r="N340" s="1009"/>
      <c r="O340" s="1009"/>
      <c r="P340" s="1009"/>
      <c r="Q340" s="1009"/>
      <c r="R340" s="1009"/>
      <c r="S340" s="1009"/>
      <c r="T340" s="1009"/>
      <c r="U340" s="1009"/>
      <c r="V340" s="1009"/>
      <c r="W340" s="1009"/>
      <c r="X340" s="1009"/>
      <c r="Y340" s="1009"/>
      <c r="Z340" s="1009"/>
      <c r="AA340" s="1009"/>
    </row>
    <row r="341">
      <c r="A341" s="1009"/>
      <c r="B341" s="4294"/>
      <c r="C341" s="4143"/>
      <c r="D341" s="4144"/>
      <c r="E341" s="4145"/>
      <c r="F341" s="1009"/>
      <c r="G341" s="1009"/>
      <c r="H341" s="1009"/>
      <c r="I341" s="1009"/>
      <c r="J341" s="1009"/>
      <c r="K341" s="1009"/>
      <c r="L341" s="1009"/>
      <c r="M341" s="1009"/>
      <c r="N341" s="1009"/>
      <c r="O341" s="1009"/>
      <c r="P341" s="1009"/>
      <c r="Q341" s="1009"/>
      <c r="R341" s="1009"/>
      <c r="S341" s="1009"/>
      <c r="T341" s="1009"/>
      <c r="U341" s="1009"/>
      <c r="V341" s="1009"/>
      <c r="W341" s="1009"/>
      <c r="X341" s="1009"/>
      <c r="Y341" s="1009"/>
      <c r="Z341" s="1009"/>
      <c r="AA341" s="1009"/>
    </row>
    <row r="342">
      <c r="A342" s="1009"/>
      <c r="B342" s="4294"/>
      <c r="C342" s="4143"/>
      <c r="D342" s="4144"/>
      <c r="E342" s="4145"/>
      <c r="F342" s="1009"/>
      <c r="G342" s="1009"/>
      <c r="H342" s="1009"/>
      <c r="I342" s="1009"/>
      <c r="J342" s="1009"/>
      <c r="K342" s="1009"/>
      <c r="L342" s="1009"/>
      <c r="M342" s="1009"/>
      <c r="N342" s="1009"/>
      <c r="O342" s="1009"/>
      <c r="P342" s="1009"/>
      <c r="Q342" s="1009"/>
      <c r="R342" s="1009"/>
      <c r="S342" s="1009"/>
      <c r="T342" s="1009"/>
      <c r="U342" s="1009"/>
      <c r="V342" s="1009"/>
      <c r="W342" s="1009"/>
      <c r="X342" s="1009"/>
      <c r="Y342" s="1009"/>
      <c r="Z342" s="1009"/>
      <c r="AA342" s="1009"/>
    </row>
    <row r="343">
      <c r="A343" s="1009"/>
      <c r="B343" s="4294"/>
      <c r="C343" s="4143"/>
      <c r="D343" s="4144"/>
      <c r="E343" s="4145"/>
      <c r="F343" s="1009"/>
      <c r="G343" s="1009"/>
      <c r="H343" s="1009"/>
      <c r="I343" s="1009"/>
      <c r="J343" s="1009"/>
      <c r="K343" s="1009"/>
      <c r="L343" s="1009"/>
      <c r="M343" s="1009"/>
      <c r="N343" s="1009"/>
      <c r="O343" s="1009"/>
      <c r="P343" s="1009"/>
      <c r="Q343" s="1009"/>
      <c r="R343" s="1009"/>
      <c r="S343" s="1009"/>
      <c r="T343" s="1009"/>
      <c r="U343" s="1009"/>
      <c r="V343" s="1009"/>
      <c r="W343" s="1009"/>
      <c r="X343" s="1009"/>
      <c r="Y343" s="1009"/>
      <c r="Z343" s="1009"/>
      <c r="AA343" s="1009"/>
    </row>
    <row r="344">
      <c r="A344" s="1009"/>
      <c r="B344" s="4294"/>
      <c r="C344" s="4143"/>
      <c r="D344" s="4144"/>
      <c r="E344" s="4145"/>
      <c r="F344" s="1009"/>
      <c r="G344" s="1009"/>
      <c r="H344" s="1009"/>
      <c r="I344" s="1009"/>
      <c r="J344" s="1009"/>
      <c r="K344" s="1009"/>
      <c r="L344" s="1009"/>
      <c r="M344" s="1009"/>
      <c r="N344" s="1009"/>
      <c r="O344" s="1009"/>
      <c r="P344" s="1009"/>
      <c r="Q344" s="1009"/>
      <c r="R344" s="1009"/>
      <c r="S344" s="1009"/>
      <c r="T344" s="1009"/>
      <c r="U344" s="1009"/>
      <c r="V344" s="1009"/>
      <c r="W344" s="1009"/>
      <c r="X344" s="1009"/>
      <c r="Y344" s="1009"/>
      <c r="Z344" s="1009"/>
      <c r="AA344" s="1009"/>
    </row>
    <row r="345">
      <c r="A345" s="1009"/>
      <c r="B345" s="4294"/>
      <c r="C345" s="4143"/>
      <c r="D345" s="4144"/>
      <c r="E345" s="4145"/>
      <c r="F345" s="1009"/>
      <c r="G345" s="1009"/>
      <c r="H345" s="1009"/>
      <c r="I345" s="1009"/>
      <c r="J345" s="1009"/>
      <c r="K345" s="1009"/>
      <c r="L345" s="1009"/>
      <c r="M345" s="1009"/>
      <c r="N345" s="1009"/>
      <c r="O345" s="1009"/>
      <c r="P345" s="1009"/>
      <c r="Q345" s="1009"/>
      <c r="R345" s="1009"/>
      <c r="S345" s="1009"/>
      <c r="T345" s="1009"/>
      <c r="U345" s="1009"/>
      <c r="V345" s="1009"/>
      <c r="W345" s="1009"/>
      <c r="X345" s="1009"/>
      <c r="Y345" s="1009"/>
      <c r="Z345" s="1009"/>
      <c r="AA345" s="1009"/>
    </row>
    <row r="346">
      <c r="A346" s="1009"/>
      <c r="B346" s="4294"/>
      <c r="C346" s="4143"/>
      <c r="D346" s="4144"/>
      <c r="E346" s="4145"/>
      <c r="F346" s="1009"/>
      <c r="G346" s="1009"/>
      <c r="H346" s="1009"/>
      <c r="I346" s="1009"/>
      <c r="J346" s="1009"/>
      <c r="K346" s="1009"/>
      <c r="L346" s="1009"/>
      <c r="M346" s="1009"/>
      <c r="N346" s="1009"/>
      <c r="O346" s="1009"/>
      <c r="P346" s="1009"/>
      <c r="Q346" s="1009"/>
      <c r="R346" s="1009"/>
      <c r="S346" s="1009"/>
      <c r="T346" s="1009"/>
      <c r="U346" s="1009"/>
      <c r="V346" s="1009"/>
      <c r="W346" s="1009"/>
      <c r="X346" s="1009"/>
      <c r="Y346" s="1009"/>
      <c r="Z346" s="1009"/>
      <c r="AA346" s="1009"/>
    </row>
    <row r="347">
      <c r="A347" s="1009"/>
      <c r="B347" s="4294"/>
      <c r="C347" s="4143"/>
      <c r="D347" s="4144"/>
      <c r="E347" s="4145"/>
      <c r="F347" s="1009"/>
      <c r="G347" s="1009"/>
      <c r="H347" s="1009"/>
      <c r="I347" s="1009"/>
      <c r="J347" s="1009"/>
      <c r="K347" s="1009"/>
      <c r="L347" s="1009"/>
      <c r="M347" s="1009"/>
      <c r="N347" s="1009"/>
      <c r="O347" s="1009"/>
      <c r="P347" s="1009"/>
      <c r="Q347" s="1009"/>
      <c r="R347" s="1009"/>
      <c r="S347" s="1009"/>
      <c r="T347" s="1009"/>
      <c r="U347" s="1009"/>
      <c r="V347" s="1009"/>
      <c r="W347" s="1009"/>
      <c r="X347" s="1009"/>
      <c r="Y347" s="1009"/>
      <c r="Z347" s="1009"/>
      <c r="AA347" s="1009"/>
    </row>
    <row r="348">
      <c r="A348" s="1009"/>
      <c r="B348" s="4294"/>
      <c r="C348" s="4143"/>
      <c r="D348" s="4144"/>
      <c r="E348" s="4145"/>
      <c r="F348" s="1009"/>
      <c r="G348" s="1009"/>
      <c r="H348" s="1009"/>
      <c r="I348" s="1009"/>
      <c r="J348" s="1009"/>
      <c r="K348" s="1009"/>
      <c r="L348" s="1009"/>
      <c r="M348" s="1009"/>
      <c r="N348" s="1009"/>
      <c r="O348" s="1009"/>
      <c r="P348" s="1009"/>
      <c r="Q348" s="1009"/>
      <c r="R348" s="1009"/>
      <c r="S348" s="1009"/>
      <c r="T348" s="1009"/>
      <c r="U348" s="1009"/>
      <c r="V348" s="1009"/>
      <c r="W348" s="1009"/>
      <c r="X348" s="1009"/>
      <c r="Y348" s="1009"/>
      <c r="Z348" s="1009"/>
      <c r="AA348" s="1009"/>
    </row>
    <row r="349">
      <c r="A349" s="1009"/>
      <c r="B349" s="4294"/>
      <c r="C349" s="4143"/>
      <c r="D349" s="4144"/>
      <c r="E349" s="4145"/>
      <c r="F349" s="1009"/>
      <c r="G349" s="1009"/>
      <c r="H349" s="1009"/>
      <c r="I349" s="1009"/>
      <c r="J349" s="1009"/>
      <c r="K349" s="1009"/>
      <c r="L349" s="1009"/>
      <c r="M349" s="1009"/>
      <c r="N349" s="1009"/>
      <c r="O349" s="1009"/>
      <c r="P349" s="1009"/>
      <c r="Q349" s="1009"/>
      <c r="R349" s="1009"/>
      <c r="S349" s="1009"/>
      <c r="T349" s="1009"/>
      <c r="U349" s="1009"/>
      <c r="V349" s="1009"/>
      <c r="W349" s="1009"/>
      <c r="X349" s="1009"/>
      <c r="Y349" s="1009"/>
      <c r="Z349" s="1009"/>
      <c r="AA349" s="1009"/>
    </row>
    <row r="350">
      <c r="A350" s="1009"/>
      <c r="B350" s="4294"/>
      <c r="C350" s="4143"/>
      <c r="D350" s="4144"/>
      <c r="E350" s="4145"/>
      <c r="F350" s="1009"/>
      <c r="G350" s="1009"/>
      <c r="H350" s="1009"/>
      <c r="I350" s="1009"/>
      <c r="J350" s="1009"/>
      <c r="K350" s="1009"/>
      <c r="L350" s="1009"/>
      <c r="M350" s="1009"/>
      <c r="N350" s="1009"/>
      <c r="O350" s="1009"/>
      <c r="P350" s="1009"/>
      <c r="Q350" s="1009"/>
      <c r="R350" s="1009"/>
      <c r="S350" s="1009"/>
      <c r="T350" s="1009"/>
      <c r="U350" s="1009"/>
      <c r="V350" s="1009"/>
      <c r="W350" s="1009"/>
      <c r="X350" s="1009"/>
      <c r="Y350" s="1009"/>
      <c r="Z350" s="1009"/>
      <c r="AA350" s="1009"/>
    </row>
    <row r="351">
      <c r="A351" s="1009"/>
      <c r="B351" s="4294"/>
      <c r="C351" s="4143"/>
      <c r="D351" s="4144"/>
      <c r="E351" s="4145"/>
      <c r="F351" s="1009"/>
      <c r="G351" s="1009"/>
      <c r="H351" s="1009"/>
      <c r="I351" s="1009"/>
      <c r="J351" s="1009"/>
      <c r="K351" s="1009"/>
      <c r="L351" s="1009"/>
      <c r="M351" s="1009"/>
      <c r="N351" s="1009"/>
      <c r="O351" s="1009"/>
      <c r="P351" s="1009"/>
      <c r="Q351" s="1009"/>
      <c r="R351" s="1009"/>
      <c r="S351" s="1009"/>
      <c r="T351" s="1009"/>
      <c r="U351" s="1009"/>
      <c r="V351" s="1009"/>
      <c r="W351" s="1009"/>
      <c r="X351" s="1009"/>
      <c r="Y351" s="1009"/>
      <c r="Z351" s="1009"/>
      <c r="AA351" s="1009"/>
    </row>
    <row r="352">
      <c r="A352" s="1009"/>
      <c r="B352" s="4294"/>
      <c r="C352" s="4143"/>
      <c r="D352" s="4144"/>
      <c r="E352" s="4145"/>
      <c r="F352" s="1009"/>
      <c r="G352" s="1009"/>
      <c r="H352" s="1009"/>
      <c r="I352" s="1009"/>
      <c r="J352" s="1009"/>
      <c r="K352" s="1009"/>
      <c r="L352" s="1009"/>
      <c r="M352" s="1009"/>
      <c r="N352" s="1009"/>
      <c r="O352" s="1009"/>
      <c r="P352" s="1009"/>
      <c r="Q352" s="1009"/>
      <c r="R352" s="1009"/>
      <c r="S352" s="1009"/>
      <c r="T352" s="1009"/>
      <c r="U352" s="1009"/>
      <c r="V352" s="1009"/>
      <c r="W352" s="1009"/>
      <c r="X352" s="1009"/>
      <c r="Y352" s="1009"/>
      <c r="Z352" s="1009"/>
      <c r="AA352" s="1009"/>
    </row>
    <row r="353">
      <c r="A353" s="1009"/>
      <c r="B353" s="4294"/>
      <c r="C353" s="4143"/>
      <c r="D353" s="4144"/>
      <c r="E353" s="4145"/>
      <c r="F353" s="1009"/>
      <c r="G353" s="1009"/>
      <c r="H353" s="1009"/>
      <c r="I353" s="1009"/>
      <c r="J353" s="1009"/>
      <c r="K353" s="1009"/>
      <c r="L353" s="1009"/>
      <c r="M353" s="1009"/>
      <c r="N353" s="1009"/>
      <c r="O353" s="1009"/>
      <c r="P353" s="1009"/>
      <c r="Q353" s="1009"/>
      <c r="R353" s="1009"/>
      <c r="S353" s="1009"/>
      <c r="T353" s="1009"/>
      <c r="U353" s="1009"/>
      <c r="V353" s="1009"/>
      <c r="W353" s="1009"/>
      <c r="X353" s="1009"/>
      <c r="Y353" s="1009"/>
      <c r="Z353" s="1009"/>
      <c r="AA353" s="1009"/>
    </row>
    <row r="354">
      <c r="A354" s="1009"/>
      <c r="B354" s="4294"/>
      <c r="C354" s="4143"/>
      <c r="D354" s="4144"/>
      <c r="E354" s="4145"/>
      <c r="F354" s="1009"/>
      <c r="G354" s="1009"/>
      <c r="H354" s="1009"/>
      <c r="I354" s="1009"/>
      <c r="J354" s="1009"/>
      <c r="K354" s="1009"/>
      <c r="L354" s="1009"/>
      <c r="M354" s="1009"/>
      <c r="N354" s="1009"/>
      <c r="O354" s="1009"/>
      <c r="P354" s="1009"/>
      <c r="Q354" s="1009"/>
      <c r="R354" s="1009"/>
      <c r="S354" s="1009"/>
      <c r="T354" s="1009"/>
      <c r="U354" s="1009"/>
      <c r="V354" s="1009"/>
      <c r="W354" s="1009"/>
      <c r="X354" s="1009"/>
      <c r="Y354" s="1009"/>
      <c r="Z354" s="1009"/>
      <c r="AA354" s="1009"/>
    </row>
    <row r="355">
      <c r="A355" s="1009"/>
      <c r="B355" s="4294"/>
      <c r="C355" s="4143"/>
      <c r="D355" s="4144"/>
      <c r="E355" s="4145"/>
      <c r="F355" s="1009"/>
      <c r="G355" s="1009"/>
      <c r="H355" s="1009"/>
      <c r="I355" s="1009"/>
      <c r="J355" s="1009"/>
      <c r="K355" s="1009"/>
      <c r="L355" s="1009"/>
      <c r="M355" s="1009"/>
      <c r="N355" s="1009"/>
      <c r="O355" s="1009"/>
      <c r="P355" s="1009"/>
      <c r="Q355" s="1009"/>
      <c r="R355" s="1009"/>
      <c r="S355" s="1009"/>
      <c r="T355" s="1009"/>
      <c r="U355" s="1009"/>
      <c r="V355" s="1009"/>
      <c r="W355" s="1009"/>
      <c r="X355" s="1009"/>
      <c r="Y355" s="1009"/>
      <c r="Z355" s="1009"/>
      <c r="AA355" s="1009"/>
    </row>
    <row r="356">
      <c r="A356" s="1009"/>
      <c r="B356" s="4294"/>
      <c r="C356" s="4143"/>
      <c r="D356" s="4144"/>
      <c r="E356" s="4145"/>
      <c r="F356" s="1009"/>
      <c r="G356" s="1009"/>
      <c r="H356" s="1009"/>
      <c r="I356" s="1009"/>
      <c r="J356" s="1009"/>
      <c r="K356" s="1009"/>
      <c r="L356" s="1009"/>
      <c r="M356" s="1009"/>
      <c r="N356" s="1009"/>
      <c r="O356" s="1009"/>
      <c r="P356" s="1009"/>
      <c r="Q356" s="1009"/>
      <c r="R356" s="1009"/>
      <c r="S356" s="1009"/>
      <c r="T356" s="1009"/>
      <c r="U356" s="1009"/>
      <c r="V356" s="1009"/>
      <c r="W356" s="1009"/>
      <c r="X356" s="1009"/>
      <c r="Y356" s="1009"/>
      <c r="Z356" s="1009"/>
      <c r="AA356" s="1009"/>
    </row>
    <row r="357">
      <c r="A357" s="1009"/>
      <c r="B357" s="4294"/>
      <c r="C357" s="4143"/>
      <c r="D357" s="4144"/>
      <c r="E357" s="4145"/>
      <c r="F357" s="1009"/>
      <c r="G357" s="1009"/>
      <c r="H357" s="1009"/>
      <c r="I357" s="1009"/>
      <c r="J357" s="1009"/>
      <c r="K357" s="1009"/>
      <c r="L357" s="1009"/>
      <c r="M357" s="1009"/>
      <c r="N357" s="1009"/>
      <c r="O357" s="1009"/>
      <c r="P357" s="1009"/>
      <c r="Q357" s="1009"/>
      <c r="R357" s="1009"/>
      <c r="S357" s="1009"/>
      <c r="T357" s="1009"/>
      <c r="U357" s="1009"/>
      <c r="V357" s="1009"/>
      <c r="W357" s="1009"/>
      <c r="X357" s="1009"/>
      <c r="Y357" s="1009"/>
      <c r="Z357" s="1009"/>
      <c r="AA357" s="1009"/>
    </row>
    <row r="358">
      <c r="A358" s="1009"/>
      <c r="B358" s="4294"/>
      <c r="C358" s="4143"/>
      <c r="D358" s="4144"/>
      <c r="E358" s="4145"/>
      <c r="F358" s="1009"/>
      <c r="G358" s="1009"/>
      <c r="H358" s="1009"/>
      <c r="I358" s="1009"/>
      <c r="J358" s="1009"/>
      <c r="K358" s="1009"/>
      <c r="L358" s="1009"/>
      <c r="M358" s="1009"/>
      <c r="N358" s="1009"/>
      <c r="O358" s="1009"/>
      <c r="P358" s="1009"/>
      <c r="Q358" s="1009"/>
      <c r="R358" s="1009"/>
      <c r="S358" s="1009"/>
      <c r="T358" s="1009"/>
      <c r="U358" s="1009"/>
      <c r="V358" s="1009"/>
      <c r="W358" s="1009"/>
      <c r="X358" s="1009"/>
      <c r="Y358" s="1009"/>
      <c r="Z358" s="1009"/>
      <c r="AA358" s="1009"/>
    </row>
    <row r="359">
      <c r="A359" s="1009"/>
      <c r="B359" s="4294"/>
      <c r="C359" s="4143"/>
      <c r="D359" s="4144"/>
      <c r="E359" s="4145"/>
      <c r="F359" s="1009"/>
      <c r="G359" s="1009"/>
      <c r="H359" s="1009"/>
      <c r="I359" s="1009"/>
      <c r="J359" s="1009"/>
      <c r="K359" s="1009"/>
      <c r="L359" s="1009"/>
      <c r="M359" s="1009"/>
      <c r="N359" s="1009"/>
      <c r="O359" s="1009"/>
      <c r="P359" s="1009"/>
      <c r="Q359" s="1009"/>
      <c r="R359" s="1009"/>
      <c r="S359" s="1009"/>
      <c r="T359" s="1009"/>
      <c r="U359" s="1009"/>
      <c r="V359" s="1009"/>
      <c r="W359" s="1009"/>
      <c r="X359" s="1009"/>
      <c r="Y359" s="1009"/>
      <c r="Z359" s="1009"/>
      <c r="AA359" s="1009"/>
    </row>
    <row r="360">
      <c r="A360" s="1009"/>
      <c r="B360" s="4294"/>
      <c r="C360" s="4143"/>
      <c r="D360" s="4144"/>
      <c r="E360" s="4145"/>
      <c r="F360" s="1009"/>
      <c r="G360" s="1009"/>
      <c r="H360" s="1009"/>
      <c r="I360" s="1009"/>
      <c r="J360" s="1009"/>
      <c r="K360" s="1009"/>
      <c r="L360" s="1009"/>
      <c r="M360" s="1009"/>
      <c r="N360" s="1009"/>
      <c r="O360" s="1009"/>
      <c r="P360" s="1009"/>
      <c r="Q360" s="1009"/>
      <c r="R360" s="1009"/>
      <c r="S360" s="1009"/>
      <c r="T360" s="1009"/>
      <c r="U360" s="1009"/>
      <c r="V360" s="1009"/>
      <c r="W360" s="1009"/>
      <c r="X360" s="1009"/>
      <c r="Y360" s="1009"/>
      <c r="Z360" s="1009"/>
      <c r="AA360" s="1009"/>
    </row>
    <row r="361">
      <c r="A361" s="1009"/>
      <c r="B361" s="4294"/>
      <c r="C361" s="4143"/>
      <c r="D361" s="4144"/>
      <c r="E361" s="4145"/>
      <c r="F361" s="1009"/>
      <c r="G361" s="1009"/>
      <c r="H361" s="1009"/>
      <c r="I361" s="1009"/>
      <c r="J361" s="1009"/>
      <c r="K361" s="1009"/>
      <c r="L361" s="1009"/>
      <c r="M361" s="1009"/>
      <c r="N361" s="1009"/>
      <c r="O361" s="1009"/>
      <c r="P361" s="1009"/>
      <c r="Q361" s="1009"/>
      <c r="R361" s="1009"/>
      <c r="S361" s="1009"/>
      <c r="T361" s="1009"/>
      <c r="U361" s="1009"/>
      <c r="V361" s="1009"/>
      <c r="W361" s="1009"/>
      <c r="X361" s="1009"/>
      <c r="Y361" s="1009"/>
      <c r="Z361" s="1009"/>
      <c r="AA361" s="1009"/>
    </row>
    <row r="362">
      <c r="A362" s="1009"/>
      <c r="B362" s="4294"/>
      <c r="C362" s="4143"/>
      <c r="D362" s="4144"/>
      <c r="E362" s="4145"/>
      <c r="F362" s="1009"/>
      <c r="G362" s="1009"/>
      <c r="H362" s="1009"/>
      <c r="I362" s="1009"/>
      <c r="J362" s="1009"/>
      <c r="K362" s="1009"/>
      <c r="L362" s="1009"/>
      <c r="M362" s="1009"/>
      <c r="N362" s="1009"/>
      <c r="O362" s="1009"/>
      <c r="P362" s="1009"/>
      <c r="Q362" s="1009"/>
      <c r="R362" s="1009"/>
      <c r="S362" s="1009"/>
      <c r="T362" s="1009"/>
      <c r="U362" s="1009"/>
      <c r="V362" s="1009"/>
      <c r="W362" s="1009"/>
      <c r="X362" s="1009"/>
      <c r="Y362" s="1009"/>
      <c r="Z362" s="1009"/>
      <c r="AA362" s="1009"/>
    </row>
    <row r="363">
      <c r="A363" s="1009"/>
      <c r="B363" s="4294"/>
      <c r="C363" s="4143"/>
      <c r="D363" s="4144"/>
      <c r="E363" s="4145"/>
      <c r="F363" s="1009"/>
      <c r="G363" s="1009"/>
      <c r="H363" s="1009"/>
      <c r="I363" s="1009"/>
      <c r="J363" s="1009"/>
      <c r="K363" s="1009"/>
      <c r="L363" s="1009"/>
      <c r="M363" s="1009"/>
      <c r="N363" s="1009"/>
      <c r="O363" s="1009"/>
      <c r="P363" s="1009"/>
      <c r="Q363" s="1009"/>
      <c r="R363" s="1009"/>
      <c r="S363" s="1009"/>
      <c r="T363" s="1009"/>
      <c r="U363" s="1009"/>
      <c r="V363" s="1009"/>
      <c r="W363" s="1009"/>
      <c r="X363" s="1009"/>
      <c r="Y363" s="1009"/>
      <c r="Z363" s="1009"/>
      <c r="AA363" s="1009"/>
    </row>
    <row r="364">
      <c r="A364" s="1009"/>
      <c r="B364" s="4294"/>
      <c r="C364" s="4143"/>
      <c r="D364" s="4144"/>
      <c r="E364" s="4145"/>
      <c r="F364" s="1009"/>
      <c r="G364" s="1009"/>
      <c r="H364" s="1009"/>
      <c r="I364" s="1009"/>
      <c r="J364" s="1009"/>
      <c r="K364" s="1009"/>
      <c r="L364" s="1009"/>
      <c r="M364" s="1009"/>
      <c r="N364" s="1009"/>
      <c r="O364" s="1009"/>
      <c r="P364" s="1009"/>
      <c r="Q364" s="1009"/>
      <c r="R364" s="1009"/>
      <c r="S364" s="1009"/>
      <c r="T364" s="1009"/>
      <c r="U364" s="1009"/>
      <c r="V364" s="1009"/>
      <c r="W364" s="1009"/>
      <c r="X364" s="1009"/>
      <c r="Y364" s="1009"/>
      <c r="Z364" s="1009"/>
      <c r="AA364" s="1009"/>
    </row>
    <row r="365">
      <c r="A365" s="1009"/>
      <c r="B365" s="4294"/>
      <c r="C365" s="4143"/>
      <c r="D365" s="4144"/>
      <c r="E365" s="4145"/>
      <c r="F365" s="1009"/>
      <c r="G365" s="1009"/>
      <c r="H365" s="1009"/>
      <c r="I365" s="1009"/>
      <c r="J365" s="1009"/>
      <c r="K365" s="1009"/>
      <c r="L365" s="1009"/>
      <c r="M365" s="1009"/>
      <c r="N365" s="1009"/>
      <c r="O365" s="1009"/>
      <c r="P365" s="1009"/>
      <c r="Q365" s="1009"/>
      <c r="R365" s="1009"/>
      <c r="S365" s="1009"/>
      <c r="T365" s="1009"/>
      <c r="U365" s="1009"/>
      <c r="V365" s="1009"/>
      <c r="W365" s="1009"/>
      <c r="X365" s="1009"/>
      <c r="Y365" s="1009"/>
      <c r="Z365" s="1009"/>
      <c r="AA365" s="1009"/>
    </row>
    <row r="366">
      <c r="A366" s="1009"/>
      <c r="B366" s="4294"/>
      <c r="C366" s="4143"/>
      <c r="D366" s="4144"/>
      <c r="E366" s="4145"/>
      <c r="F366" s="1009"/>
      <c r="G366" s="1009"/>
      <c r="H366" s="1009"/>
      <c r="I366" s="1009"/>
      <c r="J366" s="1009"/>
      <c r="K366" s="1009"/>
      <c r="L366" s="1009"/>
      <c r="M366" s="1009"/>
      <c r="N366" s="1009"/>
      <c r="O366" s="1009"/>
      <c r="P366" s="1009"/>
      <c r="Q366" s="1009"/>
      <c r="R366" s="1009"/>
      <c r="S366" s="1009"/>
      <c r="T366" s="1009"/>
      <c r="U366" s="1009"/>
      <c r="V366" s="1009"/>
      <c r="W366" s="1009"/>
      <c r="X366" s="1009"/>
      <c r="Y366" s="1009"/>
      <c r="Z366" s="1009"/>
      <c r="AA366" s="1009"/>
    </row>
    <row r="367">
      <c r="A367" s="1009"/>
      <c r="B367" s="4294"/>
      <c r="C367" s="4143"/>
      <c r="D367" s="4144"/>
      <c r="E367" s="4145"/>
      <c r="F367" s="1009"/>
      <c r="G367" s="1009"/>
      <c r="H367" s="1009"/>
      <c r="I367" s="1009"/>
      <c r="J367" s="1009"/>
      <c r="K367" s="1009"/>
      <c r="L367" s="1009"/>
      <c r="M367" s="1009"/>
      <c r="N367" s="1009"/>
      <c r="O367" s="1009"/>
      <c r="P367" s="1009"/>
      <c r="Q367" s="1009"/>
      <c r="R367" s="1009"/>
      <c r="S367" s="1009"/>
      <c r="T367" s="1009"/>
      <c r="U367" s="1009"/>
      <c r="V367" s="1009"/>
      <c r="W367" s="1009"/>
      <c r="X367" s="1009"/>
      <c r="Y367" s="1009"/>
      <c r="Z367" s="1009"/>
      <c r="AA367" s="1009"/>
    </row>
    <row r="368">
      <c r="A368" s="1009"/>
      <c r="B368" s="4294"/>
      <c r="C368" s="4143"/>
      <c r="D368" s="4144"/>
      <c r="E368" s="4145"/>
      <c r="F368" s="1009"/>
      <c r="G368" s="1009"/>
      <c r="H368" s="1009"/>
      <c r="I368" s="1009"/>
      <c r="J368" s="1009"/>
      <c r="K368" s="1009"/>
      <c r="L368" s="1009"/>
      <c r="M368" s="1009"/>
      <c r="N368" s="1009"/>
      <c r="O368" s="1009"/>
      <c r="P368" s="1009"/>
      <c r="Q368" s="1009"/>
      <c r="R368" s="1009"/>
      <c r="S368" s="1009"/>
      <c r="T368" s="1009"/>
      <c r="U368" s="1009"/>
      <c r="V368" s="1009"/>
      <c r="W368" s="1009"/>
      <c r="X368" s="1009"/>
      <c r="Y368" s="1009"/>
      <c r="Z368" s="1009"/>
      <c r="AA368" s="1009"/>
    </row>
    <row r="369">
      <c r="A369" s="1009"/>
      <c r="B369" s="4294"/>
      <c r="C369" s="4143"/>
      <c r="D369" s="4144"/>
      <c r="E369" s="4145"/>
      <c r="F369" s="1009"/>
      <c r="G369" s="1009"/>
      <c r="H369" s="1009"/>
      <c r="I369" s="1009"/>
      <c r="J369" s="1009"/>
      <c r="K369" s="1009"/>
      <c r="L369" s="1009"/>
      <c r="M369" s="1009"/>
      <c r="N369" s="1009"/>
      <c r="O369" s="1009"/>
      <c r="P369" s="1009"/>
      <c r="Q369" s="1009"/>
      <c r="R369" s="1009"/>
      <c r="S369" s="1009"/>
      <c r="T369" s="1009"/>
      <c r="U369" s="1009"/>
      <c r="V369" s="1009"/>
      <c r="W369" s="1009"/>
      <c r="X369" s="1009"/>
      <c r="Y369" s="1009"/>
      <c r="Z369" s="1009"/>
      <c r="AA369" s="1009"/>
    </row>
    <row r="370">
      <c r="A370" s="1009"/>
      <c r="B370" s="4294"/>
      <c r="C370" s="4143"/>
      <c r="D370" s="4144"/>
      <c r="E370" s="4145"/>
      <c r="F370" s="1009"/>
      <c r="G370" s="1009"/>
      <c r="H370" s="1009"/>
      <c r="I370" s="1009"/>
      <c r="J370" s="1009"/>
      <c r="K370" s="1009"/>
      <c r="L370" s="1009"/>
      <c r="M370" s="1009"/>
      <c r="N370" s="1009"/>
      <c r="O370" s="1009"/>
      <c r="P370" s="1009"/>
      <c r="Q370" s="1009"/>
      <c r="R370" s="1009"/>
      <c r="S370" s="1009"/>
      <c r="T370" s="1009"/>
      <c r="U370" s="1009"/>
      <c r="V370" s="1009"/>
      <c r="W370" s="1009"/>
      <c r="X370" s="1009"/>
      <c r="Y370" s="1009"/>
      <c r="Z370" s="1009"/>
      <c r="AA370" s="1009"/>
    </row>
    <row r="371">
      <c r="A371" s="1009"/>
      <c r="B371" s="4294"/>
      <c r="C371" s="4143"/>
      <c r="D371" s="4144"/>
      <c r="E371" s="4145"/>
      <c r="F371" s="1009"/>
      <c r="G371" s="1009"/>
      <c r="H371" s="1009"/>
      <c r="I371" s="1009"/>
      <c r="J371" s="1009"/>
      <c r="K371" s="1009"/>
      <c r="L371" s="1009"/>
      <c r="M371" s="1009"/>
      <c r="N371" s="1009"/>
      <c r="O371" s="1009"/>
      <c r="P371" s="1009"/>
      <c r="Q371" s="1009"/>
      <c r="R371" s="1009"/>
      <c r="S371" s="1009"/>
      <c r="T371" s="1009"/>
      <c r="U371" s="1009"/>
      <c r="V371" s="1009"/>
      <c r="W371" s="1009"/>
      <c r="X371" s="1009"/>
      <c r="Y371" s="1009"/>
      <c r="Z371" s="1009"/>
      <c r="AA371" s="1009"/>
    </row>
    <row r="372">
      <c r="A372" s="1009"/>
      <c r="B372" s="4294"/>
      <c r="C372" s="4143"/>
      <c r="D372" s="4144"/>
      <c r="E372" s="4145"/>
      <c r="F372" s="1009"/>
      <c r="G372" s="1009"/>
      <c r="H372" s="1009"/>
      <c r="I372" s="1009"/>
      <c r="J372" s="1009"/>
      <c r="K372" s="1009"/>
      <c r="L372" s="1009"/>
      <c r="M372" s="1009"/>
      <c r="N372" s="1009"/>
      <c r="O372" s="1009"/>
      <c r="P372" s="1009"/>
      <c r="Q372" s="1009"/>
      <c r="R372" s="1009"/>
      <c r="S372" s="1009"/>
      <c r="T372" s="1009"/>
      <c r="U372" s="1009"/>
      <c r="V372" s="1009"/>
      <c r="W372" s="1009"/>
      <c r="X372" s="1009"/>
      <c r="Y372" s="1009"/>
      <c r="Z372" s="1009"/>
      <c r="AA372" s="1009"/>
    </row>
    <row r="373">
      <c r="A373" s="1009"/>
      <c r="B373" s="4294"/>
      <c r="C373" s="4143"/>
      <c r="D373" s="4144"/>
      <c r="E373" s="4145"/>
      <c r="F373" s="1009"/>
      <c r="G373" s="1009"/>
      <c r="H373" s="1009"/>
      <c r="I373" s="1009"/>
      <c r="J373" s="1009"/>
      <c r="K373" s="1009"/>
      <c r="L373" s="1009"/>
      <c r="M373" s="1009"/>
      <c r="N373" s="1009"/>
      <c r="O373" s="1009"/>
      <c r="P373" s="1009"/>
      <c r="Q373" s="1009"/>
      <c r="R373" s="1009"/>
      <c r="S373" s="1009"/>
      <c r="T373" s="1009"/>
      <c r="U373" s="1009"/>
      <c r="V373" s="1009"/>
      <c r="W373" s="1009"/>
      <c r="X373" s="1009"/>
      <c r="Y373" s="1009"/>
      <c r="Z373" s="1009"/>
      <c r="AA373" s="1009"/>
    </row>
    <row r="374">
      <c r="A374" s="1009"/>
      <c r="B374" s="4294"/>
      <c r="C374" s="4143"/>
      <c r="D374" s="4144"/>
      <c r="E374" s="4145"/>
      <c r="F374" s="1009"/>
      <c r="G374" s="1009"/>
      <c r="H374" s="1009"/>
      <c r="I374" s="1009"/>
      <c r="J374" s="1009"/>
      <c r="K374" s="1009"/>
      <c r="L374" s="1009"/>
      <c r="M374" s="1009"/>
      <c r="N374" s="1009"/>
      <c r="O374" s="1009"/>
      <c r="P374" s="1009"/>
      <c r="Q374" s="1009"/>
      <c r="R374" s="1009"/>
      <c r="S374" s="1009"/>
      <c r="T374" s="1009"/>
      <c r="U374" s="1009"/>
      <c r="V374" s="1009"/>
      <c r="W374" s="1009"/>
      <c r="X374" s="1009"/>
      <c r="Y374" s="1009"/>
      <c r="Z374" s="1009"/>
      <c r="AA374" s="1009"/>
    </row>
    <row r="375">
      <c r="A375" s="1009"/>
      <c r="B375" s="4294"/>
      <c r="C375" s="4143"/>
      <c r="D375" s="4144"/>
      <c r="E375" s="4145"/>
      <c r="F375" s="1009"/>
      <c r="G375" s="1009"/>
      <c r="H375" s="1009"/>
      <c r="I375" s="1009"/>
      <c r="J375" s="1009"/>
      <c r="K375" s="1009"/>
      <c r="L375" s="1009"/>
      <c r="M375" s="1009"/>
      <c r="N375" s="1009"/>
      <c r="O375" s="1009"/>
      <c r="P375" s="1009"/>
      <c r="Q375" s="1009"/>
      <c r="R375" s="1009"/>
      <c r="S375" s="1009"/>
      <c r="T375" s="1009"/>
      <c r="U375" s="1009"/>
      <c r="V375" s="1009"/>
      <c r="W375" s="1009"/>
      <c r="X375" s="1009"/>
      <c r="Y375" s="1009"/>
      <c r="Z375" s="1009"/>
      <c r="AA375" s="1009"/>
    </row>
    <row r="376">
      <c r="A376" s="1009"/>
      <c r="B376" s="4294"/>
      <c r="C376" s="4143"/>
      <c r="D376" s="4144"/>
      <c r="E376" s="4145"/>
      <c r="F376" s="1009"/>
      <c r="G376" s="1009"/>
      <c r="H376" s="1009"/>
      <c r="I376" s="1009"/>
      <c r="J376" s="1009"/>
      <c r="K376" s="1009"/>
      <c r="L376" s="1009"/>
      <c r="M376" s="1009"/>
      <c r="N376" s="1009"/>
      <c r="O376" s="1009"/>
      <c r="P376" s="1009"/>
      <c r="Q376" s="1009"/>
      <c r="R376" s="1009"/>
      <c r="S376" s="1009"/>
      <c r="T376" s="1009"/>
      <c r="U376" s="1009"/>
      <c r="V376" s="1009"/>
      <c r="W376" s="1009"/>
      <c r="X376" s="1009"/>
      <c r="Y376" s="1009"/>
      <c r="Z376" s="1009"/>
      <c r="AA376" s="1009"/>
    </row>
    <row r="377">
      <c r="A377" s="1009"/>
      <c r="B377" s="4294"/>
      <c r="C377" s="4143"/>
      <c r="D377" s="4144"/>
      <c r="E377" s="4145"/>
      <c r="F377" s="1009"/>
      <c r="G377" s="1009"/>
      <c r="H377" s="1009"/>
      <c r="I377" s="1009"/>
      <c r="J377" s="1009"/>
      <c r="K377" s="1009"/>
      <c r="L377" s="1009"/>
      <c r="M377" s="1009"/>
      <c r="N377" s="1009"/>
      <c r="O377" s="1009"/>
      <c r="P377" s="1009"/>
      <c r="Q377" s="1009"/>
      <c r="R377" s="1009"/>
      <c r="S377" s="1009"/>
      <c r="T377" s="1009"/>
      <c r="U377" s="1009"/>
      <c r="V377" s="1009"/>
      <c r="W377" s="1009"/>
      <c r="X377" s="1009"/>
      <c r="Y377" s="1009"/>
      <c r="Z377" s="1009"/>
      <c r="AA377" s="1009"/>
    </row>
    <row r="378">
      <c r="A378" s="1009"/>
      <c r="B378" s="4294"/>
      <c r="C378" s="4143"/>
      <c r="D378" s="4144"/>
      <c r="E378" s="4145"/>
      <c r="F378" s="1009"/>
      <c r="G378" s="1009"/>
      <c r="H378" s="1009"/>
      <c r="I378" s="1009"/>
      <c r="J378" s="1009"/>
      <c r="K378" s="1009"/>
      <c r="L378" s="1009"/>
      <c r="M378" s="1009"/>
      <c r="N378" s="1009"/>
      <c r="O378" s="1009"/>
      <c r="P378" s="1009"/>
      <c r="Q378" s="1009"/>
      <c r="R378" s="1009"/>
      <c r="S378" s="1009"/>
      <c r="T378" s="1009"/>
      <c r="U378" s="1009"/>
      <c r="V378" s="1009"/>
      <c r="W378" s="1009"/>
      <c r="X378" s="1009"/>
      <c r="Y378" s="1009"/>
      <c r="Z378" s="1009"/>
      <c r="AA378" s="1009"/>
    </row>
    <row r="379">
      <c r="A379" s="1009"/>
      <c r="B379" s="4294"/>
      <c r="C379" s="4143"/>
      <c r="D379" s="4144"/>
      <c r="E379" s="4145"/>
      <c r="F379" s="1009"/>
      <c r="G379" s="1009"/>
      <c r="H379" s="1009"/>
      <c r="I379" s="1009"/>
      <c r="J379" s="1009"/>
      <c r="K379" s="1009"/>
      <c r="L379" s="1009"/>
      <c r="M379" s="1009"/>
      <c r="N379" s="1009"/>
      <c r="O379" s="1009"/>
      <c r="P379" s="1009"/>
      <c r="Q379" s="1009"/>
      <c r="R379" s="1009"/>
      <c r="S379" s="1009"/>
      <c r="T379" s="1009"/>
      <c r="U379" s="1009"/>
      <c r="V379" s="1009"/>
      <c r="W379" s="1009"/>
      <c r="X379" s="1009"/>
      <c r="Y379" s="1009"/>
      <c r="Z379" s="1009"/>
      <c r="AA379" s="1009"/>
    </row>
    <row r="380">
      <c r="A380" s="1009"/>
      <c r="B380" s="4294"/>
      <c r="C380" s="4143"/>
      <c r="D380" s="4144"/>
      <c r="E380" s="4145"/>
      <c r="F380" s="1009"/>
      <c r="G380" s="1009"/>
      <c r="H380" s="1009"/>
      <c r="I380" s="1009"/>
      <c r="J380" s="1009"/>
      <c r="K380" s="1009"/>
      <c r="L380" s="1009"/>
      <c r="M380" s="1009"/>
      <c r="N380" s="1009"/>
      <c r="O380" s="1009"/>
      <c r="P380" s="1009"/>
      <c r="Q380" s="1009"/>
      <c r="R380" s="1009"/>
      <c r="S380" s="1009"/>
      <c r="T380" s="1009"/>
      <c r="U380" s="1009"/>
      <c r="V380" s="1009"/>
      <c r="W380" s="1009"/>
      <c r="X380" s="1009"/>
      <c r="Y380" s="1009"/>
      <c r="Z380" s="1009"/>
      <c r="AA380" s="1009"/>
    </row>
    <row r="381">
      <c r="A381" s="1009"/>
      <c r="B381" s="4294"/>
      <c r="C381" s="4143"/>
      <c r="D381" s="4144"/>
      <c r="E381" s="4145"/>
      <c r="F381" s="1009"/>
      <c r="G381" s="1009"/>
      <c r="H381" s="1009"/>
      <c r="I381" s="1009"/>
      <c r="J381" s="1009"/>
      <c r="K381" s="1009"/>
      <c r="L381" s="1009"/>
      <c r="M381" s="1009"/>
      <c r="N381" s="1009"/>
      <c r="O381" s="1009"/>
      <c r="P381" s="1009"/>
      <c r="Q381" s="1009"/>
      <c r="R381" s="1009"/>
      <c r="S381" s="1009"/>
      <c r="T381" s="1009"/>
      <c r="U381" s="1009"/>
      <c r="V381" s="1009"/>
      <c r="W381" s="1009"/>
      <c r="X381" s="1009"/>
      <c r="Y381" s="1009"/>
      <c r="Z381" s="1009"/>
      <c r="AA381" s="1009"/>
    </row>
    <row r="382">
      <c r="A382" s="1009"/>
      <c r="B382" s="4294"/>
      <c r="C382" s="4143"/>
      <c r="D382" s="4144"/>
      <c r="E382" s="4145"/>
      <c r="F382" s="1009"/>
      <c r="G382" s="1009"/>
      <c r="H382" s="1009"/>
      <c r="I382" s="1009"/>
      <c r="J382" s="1009"/>
      <c r="K382" s="1009"/>
      <c r="L382" s="1009"/>
      <c r="M382" s="1009"/>
      <c r="N382" s="1009"/>
      <c r="O382" s="1009"/>
      <c r="P382" s="1009"/>
      <c r="Q382" s="1009"/>
      <c r="R382" s="1009"/>
      <c r="S382" s="1009"/>
      <c r="T382" s="1009"/>
      <c r="U382" s="1009"/>
      <c r="V382" s="1009"/>
      <c r="W382" s="1009"/>
      <c r="X382" s="1009"/>
      <c r="Y382" s="1009"/>
      <c r="Z382" s="1009"/>
      <c r="AA382" s="1009"/>
    </row>
    <row r="383">
      <c r="A383" s="1009"/>
      <c r="B383" s="4294"/>
      <c r="C383" s="4143"/>
      <c r="D383" s="4144"/>
      <c r="E383" s="4145"/>
      <c r="F383" s="1009"/>
      <c r="G383" s="1009"/>
      <c r="H383" s="1009"/>
      <c r="I383" s="1009"/>
      <c r="J383" s="1009"/>
      <c r="K383" s="1009"/>
      <c r="L383" s="1009"/>
      <c r="M383" s="1009"/>
      <c r="N383" s="1009"/>
      <c r="O383" s="1009"/>
      <c r="P383" s="1009"/>
      <c r="Q383" s="1009"/>
      <c r="R383" s="1009"/>
      <c r="S383" s="1009"/>
      <c r="T383" s="1009"/>
      <c r="U383" s="1009"/>
      <c r="V383" s="1009"/>
      <c r="W383" s="1009"/>
      <c r="X383" s="1009"/>
      <c r="Y383" s="1009"/>
      <c r="Z383" s="1009"/>
      <c r="AA383" s="1009"/>
    </row>
    <row r="384">
      <c r="A384" s="1009"/>
      <c r="B384" s="4294"/>
      <c r="C384" s="4143"/>
      <c r="D384" s="4144"/>
      <c r="E384" s="4145"/>
      <c r="F384" s="1009"/>
      <c r="G384" s="1009"/>
      <c r="H384" s="1009"/>
      <c r="I384" s="1009"/>
      <c r="J384" s="1009"/>
      <c r="K384" s="1009"/>
      <c r="L384" s="1009"/>
      <c r="M384" s="1009"/>
      <c r="N384" s="1009"/>
      <c r="O384" s="1009"/>
      <c r="P384" s="1009"/>
      <c r="Q384" s="1009"/>
      <c r="R384" s="1009"/>
      <c r="S384" s="1009"/>
      <c r="T384" s="1009"/>
      <c r="U384" s="1009"/>
      <c r="V384" s="1009"/>
      <c r="W384" s="1009"/>
      <c r="X384" s="1009"/>
      <c r="Y384" s="1009"/>
      <c r="Z384" s="1009"/>
      <c r="AA384" s="1009"/>
    </row>
    <row r="385">
      <c r="A385" s="1009"/>
      <c r="B385" s="4294"/>
      <c r="C385" s="4143"/>
      <c r="D385" s="4144"/>
      <c r="E385" s="4145"/>
      <c r="F385" s="1009"/>
      <c r="G385" s="1009"/>
      <c r="H385" s="1009"/>
      <c r="I385" s="1009"/>
      <c r="J385" s="1009"/>
      <c r="K385" s="1009"/>
      <c r="L385" s="1009"/>
      <c r="M385" s="1009"/>
      <c r="N385" s="1009"/>
      <c r="O385" s="1009"/>
      <c r="P385" s="1009"/>
      <c r="Q385" s="1009"/>
      <c r="R385" s="1009"/>
      <c r="S385" s="1009"/>
      <c r="T385" s="1009"/>
      <c r="U385" s="1009"/>
      <c r="V385" s="1009"/>
      <c r="W385" s="1009"/>
      <c r="X385" s="1009"/>
      <c r="Y385" s="1009"/>
      <c r="Z385" s="1009"/>
      <c r="AA385" s="1009"/>
    </row>
    <row r="386">
      <c r="A386" s="1009"/>
      <c r="B386" s="4294"/>
      <c r="C386" s="4143"/>
      <c r="D386" s="4144"/>
      <c r="E386" s="4145"/>
      <c r="F386" s="1009"/>
      <c r="G386" s="1009"/>
      <c r="H386" s="1009"/>
      <c r="I386" s="1009"/>
      <c r="J386" s="1009"/>
      <c r="K386" s="1009"/>
      <c r="L386" s="1009"/>
      <c r="M386" s="1009"/>
      <c r="N386" s="1009"/>
      <c r="O386" s="1009"/>
      <c r="P386" s="1009"/>
      <c r="Q386" s="1009"/>
      <c r="R386" s="1009"/>
      <c r="S386" s="1009"/>
      <c r="T386" s="1009"/>
      <c r="U386" s="1009"/>
      <c r="V386" s="1009"/>
      <c r="W386" s="1009"/>
      <c r="X386" s="1009"/>
      <c r="Y386" s="1009"/>
      <c r="Z386" s="1009"/>
      <c r="AA386" s="1009"/>
    </row>
    <row r="387">
      <c r="A387" s="1009"/>
      <c r="B387" s="4294"/>
      <c r="C387" s="4143"/>
      <c r="D387" s="4144"/>
      <c r="E387" s="4145"/>
      <c r="F387" s="1009"/>
      <c r="G387" s="1009"/>
      <c r="H387" s="1009"/>
      <c r="I387" s="1009"/>
      <c r="J387" s="1009"/>
      <c r="K387" s="1009"/>
      <c r="L387" s="1009"/>
      <c r="M387" s="1009"/>
      <c r="N387" s="1009"/>
      <c r="O387" s="1009"/>
      <c r="P387" s="1009"/>
      <c r="Q387" s="1009"/>
      <c r="R387" s="1009"/>
      <c r="S387" s="1009"/>
      <c r="T387" s="1009"/>
      <c r="U387" s="1009"/>
      <c r="V387" s="1009"/>
      <c r="W387" s="1009"/>
      <c r="X387" s="1009"/>
      <c r="Y387" s="1009"/>
      <c r="Z387" s="1009"/>
      <c r="AA387" s="1009"/>
    </row>
    <row r="388">
      <c r="A388" s="1009"/>
      <c r="B388" s="4294"/>
      <c r="C388" s="4143"/>
      <c r="D388" s="4144"/>
      <c r="E388" s="4145"/>
      <c r="F388" s="1009"/>
      <c r="G388" s="1009"/>
      <c r="H388" s="1009"/>
      <c r="I388" s="1009"/>
      <c r="J388" s="1009"/>
      <c r="K388" s="1009"/>
      <c r="L388" s="1009"/>
      <c r="M388" s="1009"/>
      <c r="N388" s="1009"/>
      <c r="O388" s="1009"/>
      <c r="P388" s="1009"/>
      <c r="Q388" s="1009"/>
      <c r="R388" s="1009"/>
      <c r="S388" s="1009"/>
      <c r="T388" s="1009"/>
      <c r="U388" s="1009"/>
      <c r="V388" s="1009"/>
      <c r="W388" s="1009"/>
      <c r="X388" s="1009"/>
      <c r="Y388" s="1009"/>
      <c r="Z388" s="1009"/>
      <c r="AA388" s="1009"/>
    </row>
    <row r="389">
      <c r="A389" s="1009"/>
      <c r="B389" s="4294"/>
      <c r="C389" s="4143"/>
      <c r="D389" s="4144"/>
      <c r="E389" s="4145"/>
      <c r="F389" s="1009"/>
      <c r="G389" s="1009"/>
      <c r="H389" s="1009"/>
      <c r="I389" s="1009"/>
      <c r="J389" s="1009"/>
      <c r="K389" s="1009"/>
      <c r="L389" s="1009"/>
      <c r="M389" s="1009"/>
      <c r="N389" s="1009"/>
      <c r="O389" s="1009"/>
      <c r="P389" s="1009"/>
      <c r="Q389" s="1009"/>
      <c r="R389" s="1009"/>
      <c r="S389" s="1009"/>
      <c r="T389" s="1009"/>
      <c r="U389" s="1009"/>
      <c r="V389" s="1009"/>
      <c r="W389" s="1009"/>
      <c r="X389" s="1009"/>
      <c r="Y389" s="1009"/>
      <c r="Z389" s="1009"/>
      <c r="AA389" s="1009"/>
    </row>
    <row r="390">
      <c r="A390" s="1009"/>
      <c r="B390" s="4294"/>
      <c r="C390" s="4143"/>
      <c r="D390" s="4144"/>
      <c r="E390" s="4145"/>
      <c r="F390" s="1009"/>
      <c r="G390" s="1009"/>
      <c r="H390" s="1009"/>
      <c r="I390" s="1009"/>
      <c r="J390" s="1009"/>
      <c r="K390" s="1009"/>
      <c r="L390" s="1009"/>
      <c r="M390" s="1009"/>
      <c r="N390" s="1009"/>
      <c r="O390" s="1009"/>
      <c r="P390" s="1009"/>
      <c r="Q390" s="1009"/>
      <c r="R390" s="1009"/>
      <c r="S390" s="1009"/>
      <c r="T390" s="1009"/>
      <c r="U390" s="1009"/>
      <c r="V390" s="1009"/>
      <c r="W390" s="1009"/>
      <c r="X390" s="1009"/>
      <c r="Y390" s="1009"/>
      <c r="Z390" s="1009"/>
      <c r="AA390" s="1009"/>
    </row>
    <row r="391">
      <c r="A391" s="1009"/>
      <c r="B391" s="4294"/>
      <c r="C391" s="4143"/>
      <c r="D391" s="4144"/>
      <c r="E391" s="4145"/>
      <c r="F391" s="1009"/>
      <c r="G391" s="1009"/>
      <c r="H391" s="1009"/>
      <c r="I391" s="1009"/>
      <c r="J391" s="1009"/>
      <c r="K391" s="1009"/>
      <c r="L391" s="1009"/>
      <c r="M391" s="1009"/>
      <c r="N391" s="1009"/>
      <c r="O391" s="1009"/>
      <c r="P391" s="1009"/>
      <c r="Q391" s="1009"/>
      <c r="R391" s="1009"/>
      <c r="S391" s="1009"/>
      <c r="T391" s="1009"/>
      <c r="U391" s="1009"/>
      <c r="V391" s="1009"/>
      <c r="W391" s="1009"/>
      <c r="X391" s="1009"/>
      <c r="Y391" s="1009"/>
      <c r="Z391" s="1009"/>
      <c r="AA391" s="1009"/>
    </row>
    <row r="392">
      <c r="A392" s="1009"/>
      <c r="B392" s="4294"/>
      <c r="C392" s="4143"/>
      <c r="D392" s="4144"/>
      <c r="E392" s="4145"/>
      <c r="F392" s="1009"/>
      <c r="G392" s="1009"/>
      <c r="H392" s="1009"/>
      <c r="I392" s="1009"/>
      <c r="J392" s="1009"/>
      <c r="K392" s="1009"/>
      <c r="L392" s="1009"/>
      <c r="M392" s="1009"/>
      <c r="N392" s="1009"/>
      <c r="O392" s="1009"/>
      <c r="P392" s="1009"/>
      <c r="Q392" s="1009"/>
      <c r="R392" s="1009"/>
      <c r="S392" s="1009"/>
      <c r="T392" s="1009"/>
      <c r="U392" s="1009"/>
      <c r="V392" s="1009"/>
      <c r="W392" s="1009"/>
      <c r="X392" s="1009"/>
      <c r="Y392" s="1009"/>
      <c r="Z392" s="1009"/>
      <c r="AA392" s="1009"/>
    </row>
    <row r="393">
      <c r="A393" s="1009"/>
      <c r="B393" s="4294"/>
      <c r="C393" s="4143"/>
      <c r="D393" s="4144"/>
      <c r="E393" s="4145"/>
      <c r="F393" s="1009"/>
      <c r="G393" s="1009"/>
      <c r="H393" s="1009"/>
      <c r="I393" s="1009"/>
      <c r="J393" s="1009"/>
      <c r="K393" s="1009"/>
      <c r="L393" s="1009"/>
      <c r="M393" s="1009"/>
      <c r="N393" s="1009"/>
      <c r="O393" s="1009"/>
      <c r="P393" s="1009"/>
      <c r="Q393" s="1009"/>
      <c r="R393" s="1009"/>
      <c r="S393" s="1009"/>
      <c r="T393" s="1009"/>
      <c r="U393" s="1009"/>
      <c r="V393" s="1009"/>
      <c r="W393" s="1009"/>
      <c r="X393" s="1009"/>
      <c r="Y393" s="1009"/>
      <c r="Z393" s="1009"/>
      <c r="AA393" s="1009"/>
    </row>
    <row r="394">
      <c r="A394" s="1009"/>
      <c r="B394" s="4294"/>
      <c r="C394" s="4143"/>
      <c r="D394" s="4144"/>
      <c r="E394" s="4145"/>
      <c r="F394" s="1009"/>
      <c r="G394" s="1009"/>
      <c r="H394" s="1009"/>
      <c r="I394" s="1009"/>
      <c r="J394" s="1009"/>
      <c r="K394" s="1009"/>
      <c r="L394" s="1009"/>
      <c r="M394" s="1009"/>
      <c r="N394" s="1009"/>
      <c r="O394" s="1009"/>
      <c r="P394" s="1009"/>
      <c r="Q394" s="1009"/>
      <c r="R394" s="1009"/>
      <c r="S394" s="1009"/>
      <c r="T394" s="1009"/>
      <c r="U394" s="1009"/>
      <c r="V394" s="1009"/>
      <c r="W394" s="1009"/>
      <c r="X394" s="1009"/>
      <c r="Y394" s="1009"/>
      <c r="Z394" s="1009"/>
      <c r="AA394" s="1009"/>
    </row>
    <row r="395">
      <c r="A395" s="1009"/>
      <c r="B395" s="4294"/>
      <c r="C395" s="4143"/>
      <c r="D395" s="4144"/>
      <c r="E395" s="4145"/>
      <c r="F395" s="1009"/>
      <c r="G395" s="1009"/>
      <c r="H395" s="1009"/>
      <c r="I395" s="1009"/>
      <c r="J395" s="1009"/>
      <c r="K395" s="1009"/>
      <c r="L395" s="1009"/>
      <c r="M395" s="1009"/>
      <c r="N395" s="1009"/>
      <c r="O395" s="1009"/>
      <c r="P395" s="1009"/>
      <c r="Q395" s="1009"/>
      <c r="R395" s="1009"/>
      <c r="S395" s="1009"/>
      <c r="T395" s="1009"/>
      <c r="U395" s="1009"/>
      <c r="V395" s="1009"/>
      <c r="W395" s="1009"/>
      <c r="X395" s="1009"/>
      <c r="Y395" s="1009"/>
      <c r="Z395" s="1009"/>
      <c r="AA395" s="1009"/>
    </row>
    <row r="396">
      <c r="A396" s="1009"/>
      <c r="B396" s="4294"/>
      <c r="C396" s="4143"/>
      <c r="D396" s="4144"/>
      <c r="E396" s="4145"/>
      <c r="F396" s="1009"/>
      <c r="G396" s="1009"/>
      <c r="H396" s="1009"/>
      <c r="I396" s="1009"/>
      <c r="J396" s="1009"/>
      <c r="K396" s="1009"/>
      <c r="L396" s="1009"/>
      <c r="M396" s="1009"/>
      <c r="N396" s="1009"/>
      <c r="O396" s="1009"/>
      <c r="P396" s="1009"/>
      <c r="Q396" s="1009"/>
      <c r="R396" s="1009"/>
      <c r="S396" s="1009"/>
      <c r="T396" s="1009"/>
      <c r="U396" s="1009"/>
      <c r="V396" s="1009"/>
      <c r="W396" s="1009"/>
      <c r="X396" s="1009"/>
      <c r="Y396" s="1009"/>
      <c r="Z396" s="1009"/>
      <c r="AA396" s="1009"/>
    </row>
    <row r="397">
      <c r="A397" s="1009"/>
      <c r="B397" s="4294"/>
      <c r="C397" s="4143"/>
      <c r="D397" s="4144"/>
      <c r="E397" s="4145"/>
      <c r="F397" s="1009"/>
      <c r="G397" s="1009"/>
      <c r="H397" s="1009"/>
      <c r="I397" s="1009"/>
      <c r="J397" s="1009"/>
      <c r="K397" s="1009"/>
      <c r="L397" s="1009"/>
      <c r="M397" s="1009"/>
      <c r="N397" s="1009"/>
      <c r="O397" s="1009"/>
      <c r="P397" s="1009"/>
      <c r="Q397" s="1009"/>
      <c r="R397" s="1009"/>
      <c r="S397" s="1009"/>
      <c r="T397" s="1009"/>
      <c r="U397" s="1009"/>
      <c r="V397" s="1009"/>
      <c r="W397" s="1009"/>
      <c r="X397" s="1009"/>
      <c r="Y397" s="1009"/>
      <c r="Z397" s="1009"/>
      <c r="AA397" s="1009"/>
    </row>
    <row r="398">
      <c r="A398" s="1009"/>
      <c r="B398" s="4294"/>
      <c r="C398" s="4143"/>
      <c r="D398" s="4144"/>
      <c r="E398" s="4145"/>
      <c r="F398" s="1009"/>
      <c r="G398" s="1009"/>
      <c r="H398" s="1009"/>
      <c r="I398" s="1009"/>
      <c r="J398" s="1009"/>
      <c r="K398" s="1009"/>
      <c r="L398" s="1009"/>
      <c r="M398" s="1009"/>
      <c r="N398" s="1009"/>
      <c r="O398" s="1009"/>
      <c r="P398" s="1009"/>
      <c r="Q398" s="1009"/>
      <c r="R398" s="1009"/>
      <c r="S398" s="1009"/>
      <c r="T398" s="1009"/>
      <c r="U398" s="1009"/>
      <c r="V398" s="1009"/>
      <c r="W398" s="1009"/>
      <c r="X398" s="1009"/>
      <c r="Y398" s="1009"/>
      <c r="Z398" s="1009"/>
      <c r="AA398" s="1009"/>
    </row>
    <row r="399">
      <c r="A399" s="1009"/>
      <c r="B399" s="4294"/>
      <c r="C399" s="4143"/>
      <c r="D399" s="4144"/>
      <c r="E399" s="4145"/>
      <c r="F399" s="1009"/>
      <c r="G399" s="1009"/>
      <c r="H399" s="1009"/>
      <c r="I399" s="1009"/>
      <c r="J399" s="1009"/>
      <c r="K399" s="1009"/>
      <c r="L399" s="1009"/>
      <c r="M399" s="1009"/>
      <c r="N399" s="1009"/>
      <c r="O399" s="1009"/>
      <c r="P399" s="1009"/>
      <c r="Q399" s="1009"/>
      <c r="R399" s="1009"/>
      <c r="S399" s="1009"/>
      <c r="T399" s="1009"/>
      <c r="U399" s="1009"/>
      <c r="V399" s="1009"/>
      <c r="W399" s="1009"/>
      <c r="X399" s="1009"/>
      <c r="Y399" s="1009"/>
      <c r="Z399" s="1009"/>
      <c r="AA399" s="1009"/>
    </row>
    <row r="400">
      <c r="A400" s="1009"/>
      <c r="B400" s="4294"/>
      <c r="C400" s="4143"/>
      <c r="D400" s="4144"/>
      <c r="E400" s="4145"/>
      <c r="F400" s="1009"/>
      <c r="G400" s="1009"/>
      <c r="H400" s="1009"/>
      <c r="I400" s="1009"/>
      <c r="J400" s="1009"/>
      <c r="K400" s="1009"/>
      <c r="L400" s="1009"/>
      <c r="M400" s="1009"/>
      <c r="N400" s="1009"/>
      <c r="O400" s="1009"/>
      <c r="P400" s="1009"/>
      <c r="Q400" s="1009"/>
      <c r="R400" s="1009"/>
      <c r="S400" s="1009"/>
      <c r="T400" s="1009"/>
      <c r="U400" s="1009"/>
      <c r="V400" s="1009"/>
      <c r="W400" s="1009"/>
      <c r="X400" s="1009"/>
      <c r="Y400" s="1009"/>
      <c r="Z400" s="1009"/>
      <c r="AA400" s="1009"/>
    </row>
    <row r="401">
      <c r="A401" s="1009"/>
      <c r="B401" s="4294"/>
      <c r="C401" s="4143"/>
      <c r="D401" s="4144"/>
      <c r="E401" s="4145"/>
      <c r="F401" s="1009"/>
      <c r="G401" s="1009"/>
      <c r="H401" s="1009"/>
      <c r="I401" s="1009"/>
      <c r="J401" s="1009"/>
      <c r="K401" s="1009"/>
      <c r="L401" s="1009"/>
      <c r="M401" s="1009"/>
      <c r="N401" s="1009"/>
      <c r="O401" s="1009"/>
      <c r="P401" s="1009"/>
      <c r="Q401" s="1009"/>
      <c r="R401" s="1009"/>
      <c r="S401" s="1009"/>
      <c r="T401" s="1009"/>
      <c r="U401" s="1009"/>
      <c r="V401" s="1009"/>
      <c r="W401" s="1009"/>
      <c r="X401" s="1009"/>
      <c r="Y401" s="1009"/>
      <c r="Z401" s="1009"/>
      <c r="AA401" s="1009"/>
    </row>
    <row r="402">
      <c r="A402" s="1009"/>
      <c r="B402" s="4294"/>
      <c r="C402" s="4143"/>
      <c r="D402" s="4144"/>
      <c r="E402" s="4145"/>
      <c r="F402" s="1009"/>
      <c r="G402" s="1009"/>
      <c r="H402" s="1009"/>
      <c r="I402" s="1009"/>
      <c r="J402" s="1009"/>
      <c r="K402" s="1009"/>
      <c r="L402" s="1009"/>
      <c r="M402" s="1009"/>
      <c r="N402" s="1009"/>
      <c r="O402" s="1009"/>
      <c r="P402" s="1009"/>
      <c r="Q402" s="1009"/>
      <c r="R402" s="1009"/>
      <c r="S402" s="1009"/>
      <c r="T402" s="1009"/>
      <c r="U402" s="1009"/>
      <c r="V402" s="1009"/>
      <c r="W402" s="1009"/>
      <c r="X402" s="1009"/>
      <c r="Y402" s="1009"/>
      <c r="Z402" s="1009"/>
      <c r="AA402" s="1009"/>
    </row>
    <row r="403">
      <c r="A403" s="1009"/>
      <c r="B403" s="4294"/>
      <c r="C403" s="4143"/>
      <c r="D403" s="4144"/>
      <c r="E403" s="4145"/>
      <c r="F403" s="1009"/>
      <c r="G403" s="1009"/>
      <c r="H403" s="1009"/>
      <c r="I403" s="1009"/>
      <c r="J403" s="1009"/>
      <c r="K403" s="1009"/>
      <c r="L403" s="1009"/>
      <c r="M403" s="1009"/>
      <c r="N403" s="1009"/>
      <c r="O403" s="1009"/>
      <c r="P403" s="1009"/>
      <c r="Q403" s="1009"/>
      <c r="R403" s="1009"/>
      <c r="S403" s="1009"/>
      <c r="T403" s="1009"/>
      <c r="U403" s="1009"/>
      <c r="V403" s="1009"/>
      <c r="W403" s="1009"/>
      <c r="X403" s="1009"/>
      <c r="Y403" s="1009"/>
      <c r="Z403" s="1009"/>
      <c r="AA403" s="1009"/>
    </row>
    <row r="404">
      <c r="A404" s="1009"/>
      <c r="B404" s="4294"/>
      <c r="C404" s="4143"/>
      <c r="D404" s="4144"/>
      <c r="E404" s="4145"/>
      <c r="F404" s="1009"/>
      <c r="G404" s="1009"/>
      <c r="H404" s="1009"/>
      <c r="I404" s="1009"/>
      <c r="J404" s="1009"/>
      <c r="K404" s="1009"/>
      <c r="L404" s="1009"/>
      <c r="M404" s="1009"/>
      <c r="N404" s="1009"/>
      <c r="O404" s="1009"/>
      <c r="P404" s="1009"/>
      <c r="Q404" s="1009"/>
      <c r="R404" s="1009"/>
      <c r="S404" s="1009"/>
      <c r="T404" s="1009"/>
      <c r="U404" s="1009"/>
      <c r="V404" s="1009"/>
      <c r="W404" s="1009"/>
      <c r="X404" s="1009"/>
      <c r="Y404" s="1009"/>
      <c r="Z404" s="1009"/>
      <c r="AA404" s="1009"/>
    </row>
    <row r="405">
      <c r="A405" s="1009"/>
      <c r="B405" s="4294"/>
      <c r="C405" s="4143"/>
      <c r="D405" s="4144"/>
      <c r="E405" s="4145"/>
      <c r="F405" s="1009"/>
      <c r="G405" s="1009"/>
      <c r="H405" s="1009"/>
      <c r="I405" s="1009"/>
      <c r="J405" s="1009"/>
      <c r="K405" s="1009"/>
      <c r="L405" s="1009"/>
      <c r="M405" s="1009"/>
      <c r="N405" s="1009"/>
      <c r="O405" s="1009"/>
      <c r="P405" s="1009"/>
      <c r="Q405" s="1009"/>
      <c r="R405" s="1009"/>
      <c r="S405" s="1009"/>
      <c r="T405" s="1009"/>
      <c r="U405" s="1009"/>
      <c r="V405" s="1009"/>
      <c r="W405" s="1009"/>
      <c r="X405" s="1009"/>
      <c r="Y405" s="1009"/>
      <c r="Z405" s="1009"/>
      <c r="AA405" s="1009"/>
    </row>
    <row r="406">
      <c r="A406" s="1009"/>
      <c r="B406" s="4294"/>
      <c r="C406" s="4143"/>
      <c r="D406" s="4144"/>
      <c r="E406" s="4145"/>
      <c r="F406" s="1009"/>
      <c r="G406" s="1009"/>
      <c r="H406" s="1009"/>
      <c r="I406" s="1009"/>
      <c r="J406" s="1009"/>
      <c r="K406" s="1009"/>
      <c r="L406" s="1009"/>
      <c r="M406" s="1009"/>
      <c r="N406" s="1009"/>
      <c r="O406" s="1009"/>
      <c r="P406" s="1009"/>
      <c r="Q406" s="1009"/>
      <c r="R406" s="1009"/>
      <c r="S406" s="1009"/>
      <c r="T406" s="1009"/>
      <c r="U406" s="1009"/>
      <c r="V406" s="1009"/>
      <c r="W406" s="1009"/>
      <c r="X406" s="1009"/>
      <c r="Y406" s="1009"/>
      <c r="Z406" s="1009"/>
      <c r="AA406" s="1009"/>
    </row>
    <row r="407">
      <c r="A407" s="1009"/>
      <c r="B407" s="4294"/>
      <c r="C407" s="4143"/>
      <c r="D407" s="4144"/>
      <c r="E407" s="4145"/>
      <c r="F407" s="1009"/>
      <c r="G407" s="1009"/>
      <c r="H407" s="1009"/>
      <c r="I407" s="1009"/>
      <c r="J407" s="1009"/>
      <c r="K407" s="1009"/>
      <c r="L407" s="1009"/>
      <c r="M407" s="1009"/>
      <c r="N407" s="1009"/>
      <c r="O407" s="1009"/>
      <c r="P407" s="1009"/>
      <c r="Q407" s="1009"/>
      <c r="R407" s="1009"/>
      <c r="S407" s="1009"/>
      <c r="T407" s="1009"/>
      <c r="U407" s="1009"/>
      <c r="V407" s="1009"/>
      <c r="W407" s="1009"/>
      <c r="X407" s="1009"/>
      <c r="Y407" s="1009"/>
      <c r="Z407" s="1009"/>
      <c r="AA407" s="1009"/>
    </row>
    <row r="408">
      <c r="A408" s="1009"/>
      <c r="B408" s="4294"/>
      <c r="C408" s="4143"/>
      <c r="D408" s="4144"/>
      <c r="E408" s="4145"/>
      <c r="F408" s="1009"/>
      <c r="G408" s="1009"/>
      <c r="H408" s="1009"/>
      <c r="I408" s="1009"/>
      <c r="J408" s="1009"/>
      <c r="K408" s="1009"/>
      <c r="L408" s="1009"/>
      <c r="M408" s="1009"/>
      <c r="N408" s="1009"/>
      <c r="O408" s="1009"/>
      <c r="P408" s="1009"/>
      <c r="Q408" s="1009"/>
      <c r="R408" s="1009"/>
      <c r="S408" s="1009"/>
      <c r="T408" s="1009"/>
      <c r="U408" s="1009"/>
      <c r="V408" s="1009"/>
      <c r="W408" s="1009"/>
      <c r="X408" s="1009"/>
      <c r="Y408" s="1009"/>
      <c r="Z408" s="1009"/>
      <c r="AA408" s="1009"/>
    </row>
    <row r="409">
      <c r="A409" s="1009"/>
      <c r="B409" s="4294"/>
      <c r="C409" s="4143"/>
      <c r="D409" s="4144"/>
      <c r="E409" s="4145"/>
      <c r="F409" s="1009"/>
      <c r="G409" s="1009"/>
      <c r="H409" s="1009"/>
      <c r="I409" s="1009"/>
      <c r="J409" s="1009"/>
      <c r="K409" s="1009"/>
      <c r="L409" s="1009"/>
      <c r="M409" s="1009"/>
      <c r="N409" s="1009"/>
      <c r="O409" s="1009"/>
      <c r="P409" s="1009"/>
      <c r="Q409" s="1009"/>
      <c r="R409" s="1009"/>
      <c r="S409" s="1009"/>
      <c r="T409" s="1009"/>
      <c r="U409" s="1009"/>
      <c r="V409" s="1009"/>
      <c r="W409" s="1009"/>
      <c r="X409" s="1009"/>
      <c r="Y409" s="1009"/>
      <c r="Z409" s="1009"/>
      <c r="AA409" s="1009"/>
    </row>
    <row r="410">
      <c r="A410" s="1009"/>
      <c r="B410" s="4294"/>
      <c r="C410" s="4143"/>
      <c r="D410" s="4144"/>
      <c r="E410" s="4145"/>
      <c r="F410" s="1009"/>
      <c r="G410" s="1009"/>
      <c r="H410" s="1009"/>
      <c r="I410" s="1009"/>
      <c r="J410" s="1009"/>
      <c r="K410" s="1009"/>
      <c r="L410" s="1009"/>
      <c r="M410" s="1009"/>
      <c r="N410" s="1009"/>
      <c r="O410" s="1009"/>
      <c r="P410" s="1009"/>
      <c r="Q410" s="1009"/>
      <c r="R410" s="1009"/>
      <c r="S410" s="1009"/>
      <c r="T410" s="1009"/>
      <c r="U410" s="1009"/>
      <c r="V410" s="1009"/>
      <c r="W410" s="1009"/>
      <c r="X410" s="1009"/>
      <c r="Y410" s="1009"/>
      <c r="Z410" s="1009"/>
      <c r="AA410" s="1009"/>
    </row>
    <row r="411">
      <c r="A411" s="1009"/>
      <c r="B411" s="4294"/>
      <c r="C411" s="4143"/>
      <c r="D411" s="4144"/>
      <c r="E411" s="4145"/>
      <c r="F411" s="1009"/>
      <c r="G411" s="1009"/>
      <c r="H411" s="1009"/>
      <c r="I411" s="1009"/>
      <c r="J411" s="1009"/>
      <c r="K411" s="1009"/>
      <c r="L411" s="1009"/>
      <c r="M411" s="1009"/>
      <c r="N411" s="1009"/>
      <c r="O411" s="1009"/>
      <c r="P411" s="1009"/>
      <c r="Q411" s="1009"/>
      <c r="R411" s="1009"/>
      <c r="S411" s="1009"/>
      <c r="T411" s="1009"/>
      <c r="U411" s="1009"/>
      <c r="V411" s="1009"/>
      <c r="W411" s="1009"/>
      <c r="X411" s="1009"/>
      <c r="Y411" s="1009"/>
      <c r="Z411" s="1009"/>
      <c r="AA411" s="1009"/>
    </row>
    <row r="412">
      <c r="A412" s="1009"/>
      <c r="B412" s="4294"/>
      <c r="C412" s="4143"/>
      <c r="D412" s="4144"/>
      <c r="E412" s="4145"/>
      <c r="F412" s="1009"/>
      <c r="G412" s="1009"/>
      <c r="H412" s="1009"/>
      <c r="I412" s="1009"/>
      <c r="J412" s="1009"/>
      <c r="K412" s="1009"/>
      <c r="L412" s="1009"/>
      <c r="M412" s="1009"/>
      <c r="N412" s="1009"/>
      <c r="O412" s="1009"/>
      <c r="P412" s="1009"/>
      <c r="Q412" s="1009"/>
      <c r="R412" s="1009"/>
      <c r="S412" s="1009"/>
      <c r="T412" s="1009"/>
      <c r="U412" s="1009"/>
      <c r="V412" s="1009"/>
      <c r="W412" s="1009"/>
      <c r="X412" s="1009"/>
      <c r="Y412" s="1009"/>
      <c r="Z412" s="1009"/>
      <c r="AA412" s="1009"/>
    </row>
    <row r="413">
      <c r="A413" s="1009"/>
      <c r="B413" s="4294"/>
      <c r="C413" s="4143"/>
      <c r="D413" s="4144"/>
      <c r="E413" s="4145"/>
      <c r="F413" s="1009"/>
      <c r="G413" s="1009"/>
      <c r="H413" s="1009"/>
      <c r="I413" s="1009"/>
      <c r="J413" s="1009"/>
      <c r="K413" s="1009"/>
      <c r="L413" s="1009"/>
      <c r="M413" s="1009"/>
      <c r="N413" s="1009"/>
      <c r="O413" s="1009"/>
      <c r="P413" s="1009"/>
      <c r="Q413" s="1009"/>
      <c r="R413" s="1009"/>
      <c r="S413" s="1009"/>
      <c r="T413" s="1009"/>
      <c r="U413" s="1009"/>
      <c r="V413" s="1009"/>
      <c r="W413" s="1009"/>
      <c r="X413" s="1009"/>
      <c r="Y413" s="1009"/>
      <c r="Z413" s="1009"/>
      <c r="AA413" s="1009"/>
    </row>
    <row r="414">
      <c r="A414" s="1009"/>
      <c r="B414" s="4294"/>
      <c r="C414" s="4143"/>
      <c r="D414" s="4144"/>
      <c r="E414" s="4145"/>
      <c r="F414" s="1009"/>
      <c r="G414" s="1009"/>
      <c r="H414" s="1009"/>
      <c r="I414" s="1009"/>
      <c r="J414" s="1009"/>
      <c r="K414" s="1009"/>
      <c r="L414" s="1009"/>
      <c r="M414" s="1009"/>
      <c r="N414" s="1009"/>
      <c r="O414" s="1009"/>
      <c r="P414" s="1009"/>
      <c r="Q414" s="1009"/>
      <c r="R414" s="1009"/>
      <c r="S414" s="1009"/>
      <c r="T414" s="1009"/>
      <c r="U414" s="1009"/>
      <c r="V414" s="1009"/>
      <c r="W414" s="1009"/>
      <c r="X414" s="1009"/>
      <c r="Y414" s="1009"/>
      <c r="Z414" s="1009"/>
      <c r="AA414" s="1009"/>
    </row>
    <row r="415">
      <c r="A415" s="1009"/>
      <c r="B415" s="4294"/>
      <c r="C415" s="4143"/>
      <c r="D415" s="4144"/>
      <c r="E415" s="4145"/>
      <c r="F415" s="1009"/>
      <c r="G415" s="1009"/>
      <c r="H415" s="1009"/>
      <c r="I415" s="1009"/>
      <c r="J415" s="1009"/>
      <c r="K415" s="1009"/>
      <c r="L415" s="1009"/>
      <c r="M415" s="1009"/>
      <c r="N415" s="1009"/>
      <c r="O415" s="1009"/>
      <c r="P415" s="1009"/>
      <c r="Q415" s="1009"/>
      <c r="R415" s="1009"/>
      <c r="S415" s="1009"/>
      <c r="T415" s="1009"/>
      <c r="U415" s="1009"/>
      <c r="V415" s="1009"/>
      <c r="W415" s="1009"/>
      <c r="X415" s="1009"/>
      <c r="Y415" s="1009"/>
      <c r="Z415" s="1009"/>
      <c r="AA415" s="1009"/>
    </row>
    <row r="416">
      <c r="A416" s="1009"/>
      <c r="B416" s="4294"/>
      <c r="C416" s="4143"/>
      <c r="D416" s="4144"/>
      <c r="E416" s="4145"/>
      <c r="F416" s="1009"/>
      <c r="G416" s="1009"/>
      <c r="H416" s="1009"/>
      <c r="I416" s="1009"/>
      <c r="J416" s="1009"/>
      <c r="K416" s="1009"/>
      <c r="L416" s="1009"/>
      <c r="M416" s="1009"/>
      <c r="N416" s="1009"/>
      <c r="O416" s="1009"/>
      <c r="P416" s="1009"/>
      <c r="Q416" s="1009"/>
      <c r="R416" s="1009"/>
      <c r="S416" s="1009"/>
      <c r="T416" s="1009"/>
      <c r="U416" s="1009"/>
      <c r="V416" s="1009"/>
      <c r="W416" s="1009"/>
      <c r="X416" s="1009"/>
      <c r="Y416" s="1009"/>
      <c r="Z416" s="1009"/>
      <c r="AA416" s="1009"/>
    </row>
    <row r="417">
      <c r="A417" s="1009"/>
      <c r="B417" s="4294"/>
      <c r="C417" s="4143"/>
      <c r="D417" s="4144"/>
      <c r="E417" s="4145"/>
      <c r="F417" s="1009"/>
      <c r="G417" s="1009"/>
      <c r="H417" s="1009"/>
      <c r="I417" s="1009"/>
      <c r="J417" s="1009"/>
      <c r="K417" s="1009"/>
      <c r="L417" s="1009"/>
      <c r="M417" s="1009"/>
      <c r="N417" s="1009"/>
      <c r="O417" s="1009"/>
      <c r="P417" s="1009"/>
      <c r="Q417" s="1009"/>
      <c r="R417" s="1009"/>
      <c r="S417" s="1009"/>
      <c r="T417" s="1009"/>
      <c r="U417" s="1009"/>
      <c r="V417" s="1009"/>
      <c r="W417" s="1009"/>
      <c r="X417" s="1009"/>
      <c r="Y417" s="1009"/>
      <c r="Z417" s="1009"/>
      <c r="AA417" s="1009"/>
    </row>
    <row r="418">
      <c r="A418" s="1009"/>
      <c r="B418" s="4294"/>
      <c r="C418" s="4143"/>
      <c r="D418" s="4144"/>
      <c r="E418" s="4145"/>
      <c r="F418" s="1009"/>
      <c r="G418" s="1009"/>
      <c r="H418" s="1009"/>
      <c r="I418" s="1009"/>
      <c r="J418" s="1009"/>
      <c r="K418" s="1009"/>
      <c r="L418" s="1009"/>
      <c r="M418" s="1009"/>
      <c r="N418" s="1009"/>
      <c r="O418" s="1009"/>
      <c r="P418" s="1009"/>
      <c r="Q418" s="1009"/>
      <c r="R418" s="1009"/>
      <c r="S418" s="1009"/>
      <c r="T418" s="1009"/>
      <c r="U418" s="1009"/>
      <c r="V418" s="1009"/>
      <c r="W418" s="1009"/>
      <c r="X418" s="1009"/>
      <c r="Y418" s="1009"/>
      <c r="Z418" s="1009"/>
      <c r="AA418" s="1009"/>
    </row>
    <row r="419">
      <c r="A419" s="1009"/>
      <c r="B419" s="4294"/>
      <c r="C419" s="4143"/>
      <c r="D419" s="4144"/>
      <c r="E419" s="4145"/>
      <c r="F419" s="1009"/>
      <c r="G419" s="1009"/>
      <c r="H419" s="1009"/>
      <c r="I419" s="1009"/>
      <c r="J419" s="1009"/>
      <c r="K419" s="1009"/>
      <c r="L419" s="1009"/>
      <c r="M419" s="1009"/>
      <c r="N419" s="1009"/>
      <c r="O419" s="1009"/>
      <c r="P419" s="1009"/>
      <c r="Q419" s="1009"/>
      <c r="R419" s="1009"/>
      <c r="S419" s="1009"/>
      <c r="T419" s="1009"/>
      <c r="U419" s="1009"/>
      <c r="V419" s="1009"/>
      <c r="W419" s="1009"/>
      <c r="X419" s="1009"/>
      <c r="Y419" s="1009"/>
      <c r="Z419" s="1009"/>
      <c r="AA419" s="1009"/>
    </row>
    <row r="420">
      <c r="A420" s="1009"/>
      <c r="B420" s="4294"/>
      <c r="C420" s="4143"/>
      <c r="D420" s="4144"/>
      <c r="E420" s="4145"/>
      <c r="F420" s="1009"/>
      <c r="G420" s="1009"/>
      <c r="H420" s="1009"/>
      <c r="I420" s="1009"/>
      <c r="J420" s="1009"/>
      <c r="K420" s="1009"/>
      <c r="L420" s="1009"/>
      <c r="M420" s="1009"/>
      <c r="N420" s="1009"/>
      <c r="O420" s="1009"/>
      <c r="P420" s="1009"/>
      <c r="Q420" s="1009"/>
      <c r="R420" s="1009"/>
      <c r="S420" s="1009"/>
      <c r="T420" s="1009"/>
      <c r="U420" s="1009"/>
      <c r="V420" s="1009"/>
      <c r="W420" s="1009"/>
      <c r="X420" s="1009"/>
      <c r="Y420" s="1009"/>
      <c r="Z420" s="1009"/>
      <c r="AA420" s="1009"/>
    </row>
    <row r="421">
      <c r="A421" s="1009"/>
      <c r="B421" s="4294"/>
      <c r="C421" s="4143"/>
      <c r="D421" s="4144"/>
      <c r="E421" s="4145"/>
      <c r="F421" s="1009"/>
      <c r="G421" s="1009"/>
      <c r="H421" s="1009"/>
      <c r="I421" s="1009"/>
      <c r="J421" s="1009"/>
      <c r="K421" s="1009"/>
      <c r="L421" s="1009"/>
      <c r="M421" s="1009"/>
      <c r="N421" s="1009"/>
      <c r="O421" s="1009"/>
      <c r="P421" s="1009"/>
      <c r="Q421" s="1009"/>
      <c r="R421" s="1009"/>
      <c r="S421" s="1009"/>
      <c r="T421" s="1009"/>
      <c r="U421" s="1009"/>
      <c r="V421" s="1009"/>
      <c r="W421" s="1009"/>
      <c r="X421" s="1009"/>
      <c r="Y421" s="1009"/>
      <c r="Z421" s="1009"/>
      <c r="AA421" s="1009"/>
    </row>
    <row r="422">
      <c r="A422" s="1009"/>
      <c r="B422" s="4294"/>
      <c r="C422" s="4143"/>
      <c r="D422" s="4144"/>
      <c r="E422" s="4145"/>
      <c r="F422" s="1009"/>
      <c r="G422" s="1009"/>
      <c r="H422" s="1009"/>
      <c r="I422" s="1009"/>
      <c r="J422" s="1009"/>
      <c r="K422" s="1009"/>
      <c r="L422" s="1009"/>
      <c r="M422" s="1009"/>
      <c r="N422" s="1009"/>
      <c r="O422" s="1009"/>
      <c r="P422" s="1009"/>
      <c r="Q422" s="1009"/>
      <c r="R422" s="1009"/>
      <c r="S422" s="1009"/>
      <c r="T422" s="1009"/>
      <c r="U422" s="1009"/>
      <c r="V422" s="1009"/>
      <c r="W422" s="1009"/>
      <c r="X422" s="1009"/>
      <c r="Y422" s="1009"/>
      <c r="Z422" s="1009"/>
      <c r="AA422" s="1009"/>
    </row>
    <row r="423">
      <c r="A423" s="1009"/>
      <c r="B423" s="4294"/>
      <c r="C423" s="4143"/>
      <c r="D423" s="4144"/>
      <c r="E423" s="4145"/>
      <c r="F423" s="1009"/>
      <c r="G423" s="1009"/>
      <c r="H423" s="1009"/>
      <c r="I423" s="1009"/>
      <c r="J423" s="1009"/>
      <c r="K423" s="1009"/>
      <c r="L423" s="1009"/>
      <c r="M423" s="1009"/>
      <c r="N423" s="1009"/>
      <c r="O423" s="1009"/>
      <c r="P423" s="1009"/>
      <c r="Q423" s="1009"/>
      <c r="R423" s="1009"/>
      <c r="S423" s="1009"/>
      <c r="T423" s="1009"/>
      <c r="U423" s="1009"/>
      <c r="V423" s="1009"/>
      <c r="W423" s="1009"/>
      <c r="X423" s="1009"/>
      <c r="Y423" s="1009"/>
      <c r="Z423" s="1009"/>
      <c r="AA423" s="1009"/>
    </row>
    <row r="424">
      <c r="A424" s="1009"/>
      <c r="B424" s="4294"/>
      <c r="C424" s="4143"/>
      <c r="D424" s="4144"/>
      <c r="E424" s="4145"/>
      <c r="F424" s="1009"/>
      <c r="G424" s="1009"/>
      <c r="H424" s="1009"/>
      <c r="I424" s="1009"/>
      <c r="J424" s="1009"/>
      <c r="K424" s="1009"/>
      <c r="L424" s="1009"/>
      <c r="M424" s="1009"/>
      <c r="N424" s="1009"/>
      <c r="O424" s="1009"/>
      <c r="P424" s="1009"/>
      <c r="Q424" s="1009"/>
      <c r="R424" s="1009"/>
      <c r="S424" s="1009"/>
      <c r="T424" s="1009"/>
      <c r="U424" s="1009"/>
      <c r="V424" s="1009"/>
      <c r="W424" s="1009"/>
      <c r="X424" s="1009"/>
      <c r="Y424" s="1009"/>
      <c r="Z424" s="1009"/>
      <c r="AA424" s="1009"/>
    </row>
    <row r="425">
      <c r="A425" s="1009"/>
      <c r="B425" s="4294"/>
      <c r="C425" s="4143"/>
      <c r="D425" s="4144"/>
      <c r="E425" s="4145"/>
      <c r="F425" s="1009"/>
      <c r="G425" s="1009"/>
      <c r="H425" s="1009"/>
      <c r="I425" s="1009"/>
      <c r="J425" s="1009"/>
      <c r="K425" s="1009"/>
      <c r="L425" s="1009"/>
      <c r="M425" s="1009"/>
      <c r="N425" s="1009"/>
      <c r="O425" s="1009"/>
      <c r="P425" s="1009"/>
      <c r="Q425" s="1009"/>
      <c r="R425" s="1009"/>
      <c r="S425" s="1009"/>
      <c r="T425" s="1009"/>
      <c r="U425" s="1009"/>
      <c r="V425" s="1009"/>
      <c r="W425" s="1009"/>
      <c r="X425" s="1009"/>
      <c r="Y425" s="1009"/>
      <c r="Z425" s="1009"/>
      <c r="AA425" s="1009"/>
    </row>
    <row r="426">
      <c r="A426" s="1009"/>
      <c r="B426" s="4294"/>
      <c r="C426" s="4143"/>
      <c r="D426" s="4144"/>
      <c r="E426" s="4145"/>
      <c r="F426" s="1009"/>
      <c r="G426" s="1009"/>
      <c r="H426" s="1009"/>
      <c r="I426" s="1009"/>
      <c r="J426" s="1009"/>
      <c r="K426" s="1009"/>
      <c r="L426" s="1009"/>
      <c r="M426" s="1009"/>
      <c r="N426" s="1009"/>
      <c r="O426" s="1009"/>
      <c r="P426" s="1009"/>
      <c r="Q426" s="1009"/>
      <c r="R426" s="1009"/>
      <c r="S426" s="1009"/>
      <c r="T426" s="1009"/>
      <c r="U426" s="1009"/>
      <c r="V426" s="1009"/>
      <c r="W426" s="1009"/>
      <c r="X426" s="1009"/>
      <c r="Y426" s="1009"/>
      <c r="Z426" s="1009"/>
      <c r="AA426" s="1009"/>
    </row>
    <row r="427">
      <c r="A427" s="1009"/>
      <c r="B427" s="4294"/>
      <c r="C427" s="4143"/>
      <c r="D427" s="4144"/>
      <c r="E427" s="4145"/>
      <c r="F427" s="1009"/>
      <c r="G427" s="1009"/>
      <c r="H427" s="1009"/>
      <c r="I427" s="1009"/>
      <c r="J427" s="1009"/>
      <c r="K427" s="1009"/>
      <c r="L427" s="1009"/>
      <c r="M427" s="1009"/>
      <c r="N427" s="1009"/>
      <c r="O427" s="1009"/>
      <c r="P427" s="1009"/>
      <c r="Q427" s="1009"/>
      <c r="R427" s="1009"/>
      <c r="S427" s="1009"/>
      <c r="T427" s="1009"/>
      <c r="U427" s="1009"/>
      <c r="V427" s="1009"/>
      <c r="W427" s="1009"/>
      <c r="X427" s="1009"/>
      <c r="Y427" s="1009"/>
      <c r="Z427" s="1009"/>
      <c r="AA427" s="1009"/>
    </row>
    <row r="428">
      <c r="A428" s="1009"/>
      <c r="B428" s="4294"/>
      <c r="C428" s="4143"/>
      <c r="D428" s="4144"/>
      <c r="E428" s="4145"/>
      <c r="F428" s="1009"/>
      <c r="G428" s="1009"/>
      <c r="H428" s="1009"/>
      <c r="I428" s="1009"/>
      <c r="J428" s="1009"/>
      <c r="K428" s="1009"/>
      <c r="L428" s="1009"/>
      <c r="M428" s="1009"/>
      <c r="N428" s="1009"/>
      <c r="O428" s="1009"/>
      <c r="P428" s="1009"/>
      <c r="Q428" s="1009"/>
      <c r="R428" s="1009"/>
      <c r="S428" s="1009"/>
      <c r="T428" s="1009"/>
      <c r="U428" s="1009"/>
      <c r="V428" s="1009"/>
      <c r="W428" s="1009"/>
      <c r="X428" s="1009"/>
      <c r="Y428" s="1009"/>
      <c r="Z428" s="1009"/>
      <c r="AA428" s="1009"/>
    </row>
    <row r="429">
      <c r="A429" s="1009"/>
      <c r="B429" s="4294"/>
      <c r="C429" s="4143"/>
      <c r="D429" s="4144"/>
      <c r="E429" s="4145"/>
      <c r="F429" s="1009"/>
      <c r="G429" s="1009"/>
      <c r="H429" s="1009"/>
      <c r="I429" s="1009"/>
      <c r="J429" s="1009"/>
      <c r="K429" s="1009"/>
      <c r="L429" s="1009"/>
      <c r="M429" s="1009"/>
      <c r="N429" s="1009"/>
      <c r="O429" s="1009"/>
      <c r="P429" s="1009"/>
      <c r="Q429" s="1009"/>
      <c r="R429" s="1009"/>
      <c r="S429" s="1009"/>
      <c r="T429" s="1009"/>
      <c r="U429" s="1009"/>
      <c r="V429" s="1009"/>
      <c r="W429" s="1009"/>
      <c r="X429" s="1009"/>
      <c r="Y429" s="1009"/>
      <c r="Z429" s="1009"/>
      <c r="AA429" s="1009"/>
    </row>
    <row r="430">
      <c r="A430" s="1009"/>
      <c r="B430" s="4294"/>
      <c r="C430" s="4143"/>
      <c r="D430" s="4144"/>
      <c r="E430" s="4145"/>
      <c r="F430" s="1009"/>
      <c r="G430" s="1009"/>
      <c r="H430" s="1009"/>
      <c r="I430" s="1009"/>
      <c r="J430" s="1009"/>
      <c r="K430" s="1009"/>
      <c r="L430" s="1009"/>
      <c r="M430" s="1009"/>
      <c r="N430" s="1009"/>
      <c r="O430" s="1009"/>
      <c r="P430" s="1009"/>
      <c r="Q430" s="1009"/>
      <c r="R430" s="1009"/>
      <c r="S430" s="1009"/>
      <c r="T430" s="1009"/>
      <c r="U430" s="1009"/>
      <c r="V430" s="1009"/>
      <c r="W430" s="1009"/>
      <c r="X430" s="1009"/>
      <c r="Y430" s="1009"/>
      <c r="Z430" s="1009"/>
      <c r="AA430" s="1009"/>
    </row>
    <row r="431">
      <c r="A431" s="1009"/>
      <c r="B431" s="4294"/>
      <c r="C431" s="4143"/>
      <c r="D431" s="4144"/>
      <c r="E431" s="4145"/>
      <c r="F431" s="1009"/>
      <c r="G431" s="1009"/>
      <c r="H431" s="1009"/>
      <c r="I431" s="1009"/>
      <c r="J431" s="1009"/>
      <c r="K431" s="1009"/>
      <c r="L431" s="1009"/>
      <c r="M431" s="1009"/>
      <c r="N431" s="1009"/>
      <c r="O431" s="1009"/>
      <c r="P431" s="1009"/>
      <c r="Q431" s="1009"/>
      <c r="R431" s="1009"/>
      <c r="S431" s="1009"/>
      <c r="T431" s="1009"/>
      <c r="U431" s="1009"/>
      <c r="V431" s="1009"/>
      <c r="W431" s="1009"/>
      <c r="X431" s="1009"/>
      <c r="Y431" s="1009"/>
      <c r="Z431" s="1009"/>
      <c r="AA431" s="1009"/>
    </row>
    <row r="432">
      <c r="A432" s="1009"/>
      <c r="B432" s="4294"/>
      <c r="C432" s="4143"/>
      <c r="D432" s="4144"/>
      <c r="E432" s="4145"/>
      <c r="F432" s="1009"/>
      <c r="G432" s="1009"/>
      <c r="H432" s="1009"/>
      <c r="I432" s="1009"/>
      <c r="J432" s="1009"/>
      <c r="K432" s="1009"/>
      <c r="L432" s="1009"/>
      <c r="M432" s="1009"/>
      <c r="N432" s="1009"/>
      <c r="O432" s="1009"/>
      <c r="P432" s="1009"/>
      <c r="Q432" s="1009"/>
      <c r="R432" s="1009"/>
      <c r="S432" s="1009"/>
      <c r="T432" s="1009"/>
      <c r="U432" s="1009"/>
      <c r="V432" s="1009"/>
      <c r="W432" s="1009"/>
      <c r="X432" s="1009"/>
      <c r="Y432" s="1009"/>
      <c r="Z432" s="1009"/>
      <c r="AA432" s="1009"/>
    </row>
    <row r="433">
      <c r="A433" s="1009"/>
      <c r="B433" s="4294"/>
      <c r="C433" s="4143"/>
      <c r="D433" s="4144"/>
      <c r="E433" s="4145"/>
      <c r="F433" s="1009"/>
      <c r="G433" s="1009"/>
      <c r="H433" s="1009"/>
      <c r="I433" s="1009"/>
      <c r="J433" s="1009"/>
      <c r="K433" s="1009"/>
      <c r="L433" s="1009"/>
      <c r="M433" s="1009"/>
      <c r="N433" s="1009"/>
      <c r="O433" s="1009"/>
      <c r="P433" s="1009"/>
      <c r="Q433" s="1009"/>
      <c r="R433" s="1009"/>
      <c r="S433" s="1009"/>
      <c r="T433" s="1009"/>
      <c r="U433" s="1009"/>
      <c r="V433" s="1009"/>
      <c r="W433" s="1009"/>
      <c r="X433" s="1009"/>
      <c r="Y433" s="1009"/>
      <c r="Z433" s="1009"/>
      <c r="AA433" s="1009"/>
    </row>
    <row r="434">
      <c r="A434" s="1009"/>
      <c r="B434" s="4294"/>
      <c r="C434" s="4143"/>
      <c r="D434" s="4144"/>
      <c r="E434" s="4145"/>
      <c r="F434" s="1009"/>
      <c r="G434" s="1009"/>
      <c r="H434" s="1009"/>
      <c r="I434" s="1009"/>
      <c r="J434" s="1009"/>
      <c r="K434" s="1009"/>
      <c r="L434" s="1009"/>
      <c r="M434" s="1009"/>
      <c r="N434" s="1009"/>
      <c r="O434" s="1009"/>
      <c r="P434" s="1009"/>
      <c r="Q434" s="1009"/>
      <c r="R434" s="1009"/>
      <c r="S434" s="1009"/>
      <c r="T434" s="1009"/>
      <c r="U434" s="1009"/>
      <c r="V434" s="1009"/>
      <c r="W434" s="1009"/>
      <c r="X434" s="1009"/>
      <c r="Y434" s="1009"/>
      <c r="Z434" s="1009"/>
      <c r="AA434" s="1009"/>
    </row>
    <row r="435">
      <c r="A435" s="1009"/>
      <c r="B435" s="4294"/>
      <c r="C435" s="4143"/>
      <c r="D435" s="4144"/>
      <c r="E435" s="4145"/>
      <c r="F435" s="1009"/>
      <c r="G435" s="1009"/>
      <c r="H435" s="1009"/>
      <c r="I435" s="1009"/>
      <c r="J435" s="1009"/>
      <c r="K435" s="1009"/>
      <c r="L435" s="1009"/>
      <c r="M435" s="1009"/>
      <c r="N435" s="1009"/>
      <c r="O435" s="1009"/>
      <c r="P435" s="1009"/>
      <c r="Q435" s="1009"/>
      <c r="R435" s="1009"/>
      <c r="S435" s="1009"/>
      <c r="T435" s="1009"/>
      <c r="U435" s="1009"/>
      <c r="V435" s="1009"/>
      <c r="W435" s="1009"/>
      <c r="X435" s="1009"/>
      <c r="Y435" s="1009"/>
      <c r="Z435" s="1009"/>
      <c r="AA435" s="1009"/>
    </row>
    <row r="436">
      <c r="A436" s="1009"/>
      <c r="B436" s="4294"/>
      <c r="C436" s="4143"/>
      <c r="D436" s="4144"/>
      <c r="E436" s="4145"/>
      <c r="F436" s="1009"/>
      <c r="G436" s="1009"/>
      <c r="H436" s="1009"/>
      <c r="I436" s="1009"/>
      <c r="J436" s="1009"/>
      <c r="K436" s="1009"/>
      <c r="L436" s="1009"/>
      <c r="M436" s="1009"/>
      <c r="N436" s="1009"/>
      <c r="O436" s="1009"/>
      <c r="P436" s="1009"/>
      <c r="Q436" s="1009"/>
      <c r="R436" s="1009"/>
      <c r="S436" s="1009"/>
      <c r="T436" s="1009"/>
      <c r="U436" s="1009"/>
      <c r="V436" s="1009"/>
      <c r="W436" s="1009"/>
      <c r="X436" s="1009"/>
      <c r="Y436" s="1009"/>
      <c r="Z436" s="1009"/>
      <c r="AA436" s="1009"/>
    </row>
    <row r="437">
      <c r="A437" s="1009"/>
      <c r="B437" s="4294"/>
      <c r="C437" s="4143"/>
      <c r="D437" s="4144"/>
      <c r="E437" s="4145"/>
      <c r="F437" s="1009"/>
      <c r="G437" s="1009"/>
      <c r="H437" s="1009"/>
      <c r="I437" s="1009"/>
      <c r="J437" s="1009"/>
      <c r="K437" s="1009"/>
      <c r="L437" s="1009"/>
      <c r="M437" s="1009"/>
      <c r="N437" s="1009"/>
      <c r="O437" s="1009"/>
      <c r="P437" s="1009"/>
      <c r="Q437" s="1009"/>
      <c r="R437" s="1009"/>
      <c r="S437" s="1009"/>
      <c r="T437" s="1009"/>
      <c r="U437" s="1009"/>
      <c r="V437" s="1009"/>
      <c r="W437" s="1009"/>
      <c r="X437" s="1009"/>
      <c r="Y437" s="1009"/>
      <c r="Z437" s="1009"/>
      <c r="AA437" s="1009"/>
    </row>
    <row r="438">
      <c r="A438" s="1009"/>
      <c r="B438" s="4294"/>
      <c r="C438" s="4143"/>
      <c r="D438" s="4144"/>
      <c r="E438" s="4145"/>
      <c r="F438" s="1009"/>
      <c r="G438" s="1009"/>
      <c r="H438" s="1009"/>
      <c r="I438" s="1009"/>
      <c r="J438" s="1009"/>
      <c r="K438" s="1009"/>
      <c r="L438" s="1009"/>
      <c r="M438" s="1009"/>
      <c r="N438" s="1009"/>
      <c r="O438" s="1009"/>
      <c r="P438" s="1009"/>
      <c r="Q438" s="1009"/>
      <c r="R438" s="1009"/>
      <c r="S438" s="1009"/>
      <c r="T438" s="1009"/>
      <c r="U438" s="1009"/>
      <c r="V438" s="1009"/>
      <c r="W438" s="1009"/>
      <c r="X438" s="1009"/>
      <c r="Y438" s="1009"/>
      <c r="Z438" s="1009"/>
      <c r="AA438" s="1009"/>
    </row>
    <row r="439">
      <c r="A439" s="1009"/>
      <c r="B439" s="4294"/>
      <c r="C439" s="4143"/>
      <c r="D439" s="4144"/>
      <c r="E439" s="4145"/>
      <c r="F439" s="1009"/>
      <c r="G439" s="1009"/>
      <c r="H439" s="1009"/>
      <c r="I439" s="1009"/>
      <c r="J439" s="1009"/>
      <c r="K439" s="1009"/>
      <c r="L439" s="1009"/>
      <c r="M439" s="1009"/>
      <c r="N439" s="1009"/>
      <c r="O439" s="1009"/>
      <c r="P439" s="1009"/>
      <c r="Q439" s="1009"/>
      <c r="R439" s="1009"/>
      <c r="S439" s="1009"/>
      <c r="T439" s="1009"/>
      <c r="U439" s="1009"/>
      <c r="V439" s="1009"/>
      <c r="W439" s="1009"/>
      <c r="X439" s="1009"/>
      <c r="Y439" s="1009"/>
      <c r="Z439" s="1009"/>
      <c r="AA439" s="1009"/>
    </row>
    <row r="440">
      <c r="A440" s="1009"/>
      <c r="B440" s="4294"/>
      <c r="C440" s="4143"/>
      <c r="D440" s="4144"/>
      <c r="E440" s="4145"/>
      <c r="F440" s="1009"/>
      <c r="G440" s="1009"/>
      <c r="H440" s="1009"/>
      <c r="I440" s="1009"/>
      <c r="J440" s="1009"/>
      <c r="K440" s="1009"/>
      <c r="L440" s="1009"/>
      <c r="M440" s="1009"/>
      <c r="N440" s="1009"/>
      <c r="O440" s="1009"/>
      <c r="P440" s="1009"/>
      <c r="Q440" s="1009"/>
      <c r="R440" s="1009"/>
      <c r="S440" s="1009"/>
      <c r="T440" s="1009"/>
      <c r="U440" s="1009"/>
      <c r="V440" s="1009"/>
      <c r="W440" s="1009"/>
      <c r="X440" s="1009"/>
      <c r="Y440" s="1009"/>
      <c r="Z440" s="1009"/>
      <c r="AA440" s="1009"/>
    </row>
    <row r="441">
      <c r="A441" s="1009"/>
      <c r="B441" s="4294"/>
      <c r="C441" s="4143"/>
      <c r="D441" s="4144"/>
      <c r="E441" s="4145"/>
      <c r="F441" s="1009"/>
      <c r="G441" s="1009"/>
      <c r="H441" s="1009"/>
      <c r="I441" s="1009"/>
      <c r="J441" s="1009"/>
      <c r="K441" s="1009"/>
      <c r="L441" s="1009"/>
      <c r="M441" s="1009"/>
      <c r="N441" s="1009"/>
      <c r="O441" s="1009"/>
      <c r="P441" s="1009"/>
      <c r="Q441" s="1009"/>
      <c r="R441" s="1009"/>
      <c r="S441" s="1009"/>
      <c r="T441" s="1009"/>
      <c r="U441" s="1009"/>
      <c r="V441" s="1009"/>
      <c r="W441" s="1009"/>
      <c r="X441" s="1009"/>
      <c r="Y441" s="1009"/>
      <c r="Z441" s="1009"/>
      <c r="AA441" s="1009"/>
    </row>
    <row r="442">
      <c r="A442" s="1009"/>
      <c r="B442" s="4294"/>
      <c r="C442" s="4143"/>
      <c r="D442" s="4144"/>
      <c r="E442" s="4145"/>
      <c r="F442" s="1009"/>
      <c r="G442" s="1009"/>
      <c r="H442" s="1009"/>
      <c r="I442" s="1009"/>
      <c r="J442" s="1009"/>
      <c r="K442" s="1009"/>
      <c r="L442" s="1009"/>
      <c r="M442" s="1009"/>
      <c r="N442" s="1009"/>
      <c r="O442" s="1009"/>
      <c r="P442" s="1009"/>
      <c r="Q442" s="1009"/>
      <c r="R442" s="1009"/>
      <c r="S442" s="1009"/>
      <c r="T442" s="1009"/>
      <c r="U442" s="1009"/>
      <c r="V442" s="1009"/>
      <c r="W442" s="1009"/>
      <c r="X442" s="1009"/>
      <c r="Y442" s="1009"/>
      <c r="Z442" s="1009"/>
      <c r="AA442" s="1009"/>
    </row>
    <row r="443">
      <c r="A443" s="1009"/>
      <c r="B443" s="4294"/>
      <c r="C443" s="4143"/>
      <c r="D443" s="4144"/>
      <c r="E443" s="4145"/>
      <c r="F443" s="1009"/>
      <c r="G443" s="1009"/>
      <c r="H443" s="1009"/>
      <c r="I443" s="1009"/>
      <c r="J443" s="1009"/>
      <c r="K443" s="1009"/>
      <c r="L443" s="1009"/>
      <c r="M443" s="1009"/>
      <c r="N443" s="1009"/>
      <c r="O443" s="1009"/>
      <c r="P443" s="1009"/>
      <c r="Q443" s="1009"/>
      <c r="R443" s="1009"/>
      <c r="S443" s="1009"/>
      <c r="T443" s="1009"/>
      <c r="U443" s="1009"/>
      <c r="V443" s="1009"/>
      <c r="W443" s="1009"/>
      <c r="X443" s="1009"/>
      <c r="Y443" s="1009"/>
      <c r="Z443" s="1009"/>
      <c r="AA443" s="1009"/>
    </row>
    <row r="444">
      <c r="A444" s="1009"/>
      <c r="B444" s="4294"/>
      <c r="C444" s="4143"/>
      <c r="D444" s="4144"/>
      <c r="E444" s="4145"/>
      <c r="F444" s="1009"/>
      <c r="G444" s="1009"/>
      <c r="H444" s="1009"/>
      <c r="I444" s="1009"/>
      <c r="J444" s="1009"/>
      <c r="K444" s="1009"/>
      <c r="L444" s="1009"/>
      <c r="M444" s="1009"/>
      <c r="N444" s="1009"/>
      <c r="O444" s="1009"/>
      <c r="P444" s="1009"/>
      <c r="Q444" s="1009"/>
      <c r="R444" s="1009"/>
      <c r="S444" s="1009"/>
      <c r="T444" s="1009"/>
      <c r="U444" s="1009"/>
      <c r="V444" s="1009"/>
      <c r="W444" s="1009"/>
      <c r="X444" s="1009"/>
      <c r="Y444" s="1009"/>
      <c r="Z444" s="1009"/>
      <c r="AA444" s="1009"/>
    </row>
    <row r="445">
      <c r="A445" s="1009"/>
      <c r="B445" s="4294"/>
      <c r="C445" s="4143"/>
      <c r="D445" s="4144"/>
      <c r="E445" s="4145"/>
      <c r="F445" s="1009"/>
      <c r="G445" s="1009"/>
      <c r="H445" s="1009"/>
      <c r="I445" s="1009"/>
      <c r="J445" s="1009"/>
      <c r="K445" s="1009"/>
      <c r="L445" s="1009"/>
      <c r="M445" s="1009"/>
      <c r="N445" s="1009"/>
      <c r="O445" s="1009"/>
      <c r="P445" s="1009"/>
      <c r="Q445" s="1009"/>
      <c r="R445" s="1009"/>
      <c r="S445" s="1009"/>
      <c r="T445" s="1009"/>
      <c r="U445" s="1009"/>
      <c r="V445" s="1009"/>
      <c r="W445" s="1009"/>
      <c r="X445" s="1009"/>
      <c r="Y445" s="1009"/>
      <c r="Z445" s="1009"/>
      <c r="AA445" s="1009"/>
    </row>
    <row r="446">
      <c r="A446" s="1009"/>
      <c r="B446" s="4294"/>
      <c r="C446" s="4143"/>
      <c r="D446" s="4144"/>
      <c r="E446" s="4145"/>
      <c r="F446" s="1009"/>
      <c r="G446" s="1009"/>
      <c r="H446" s="1009"/>
      <c r="I446" s="1009"/>
      <c r="J446" s="1009"/>
      <c r="K446" s="1009"/>
      <c r="L446" s="1009"/>
      <c r="M446" s="1009"/>
      <c r="N446" s="1009"/>
      <c r="O446" s="1009"/>
      <c r="P446" s="1009"/>
      <c r="Q446" s="1009"/>
      <c r="R446" s="1009"/>
      <c r="S446" s="1009"/>
      <c r="T446" s="1009"/>
      <c r="U446" s="1009"/>
      <c r="V446" s="1009"/>
      <c r="W446" s="1009"/>
      <c r="X446" s="1009"/>
      <c r="Y446" s="1009"/>
      <c r="Z446" s="1009"/>
      <c r="AA446" s="1009"/>
    </row>
    <row r="447">
      <c r="A447" s="1009"/>
      <c r="B447" s="4294"/>
      <c r="C447" s="4143"/>
      <c r="D447" s="4144"/>
      <c r="E447" s="4145"/>
      <c r="F447" s="1009"/>
      <c r="G447" s="1009"/>
      <c r="H447" s="1009"/>
      <c r="I447" s="1009"/>
      <c r="J447" s="1009"/>
      <c r="K447" s="1009"/>
      <c r="L447" s="1009"/>
      <c r="M447" s="1009"/>
      <c r="N447" s="1009"/>
      <c r="O447" s="1009"/>
      <c r="P447" s="1009"/>
      <c r="Q447" s="1009"/>
      <c r="R447" s="1009"/>
      <c r="S447" s="1009"/>
      <c r="T447" s="1009"/>
      <c r="U447" s="1009"/>
      <c r="V447" s="1009"/>
      <c r="W447" s="1009"/>
      <c r="X447" s="1009"/>
      <c r="Y447" s="1009"/>
      <c r="Z447" s="1009"/>
      <c r="AA447" s="1009"/>
    </row>
    <row r="448">
      <c r="A448" s="1009"/>
      <c r="B448" s="4294"/>
      <c r="C448" s="4143"/>
      <c r="D448" s="4144"/>
      <c r="E448" s="4145"/>
      <c r="F448" s="1009"/>
      <c r="G448" s="1009"/>
      <c r="H448" s="1009"/>
      <c r="I448" s="1009"/>
      <c r="J448" s="1009"/>
      <c r="K448" s="1009"/>
      <c r="L448" s="1009"/>
      <c r="M448" s="1009"/>
      <c r="N448" s="1009"/>
      <c r="O448" s="1009"/>
      <c r="P448" s="1009"/>
      <c r="Q448" s="1009"/>
      <c r="R448" s="1009"/>
      <c r="S448" s="1009"/>
      <c r="T448" s="1009"/>
      <c r="U448" s="1009"/>
      <c r="V448" s="1009"/>
      <c r="W448" s="1009"/>
      <c r="X448" s="1009"/>
      <c r="Y448" s="1009"/>
      <c r="Z448" s="1009"/>
      <c r="AA448" s="1009"/>
    </row>
    <row r="449">
      <c r="A449" s="1009"/>
      <c r="B449" s="4294"/>
      <c r="C449" s="4143"/>
      <c r="D449" s="4144"/>
      <c r="E449" s="4145"/>
      <c r="F449" s="1009"/>
      <c r="G449" s="1009"/>
      <c r="H449" s="1009"/>
      <c r="I449" s="1009"/>
      <c r="J449" s="1009"/>
      <c r="K449" s="1009"/>
      <c r="L449" s="1009"/>
      <c r="M449" s="1009"/>
      <c r="N449" s="1009"/>
      <c r="O449" s="1009"/>
      <c r="P449" s="1009"/>
      <c r="Q449" s="1009"/>
      <c r="R449" s="1009"/>
      <c r="S449" s="1009"/>
      <c r="T449" s="1009"/>
      <c r="U449" s="1009"/>
      <c r="V449" s="1009"/>
      <c r="W449" s="1009"/>
      <c r="X449" s="1009"/>
      <c r="Y449" s="1009"/>
      <c r="Z449" s="1009"/>
      <c r="AA449" s="1009"/>
    </row>
    <row r="450">
      <c r="A450" s="1009"/>
      <c r="B450" s="4294"/>
      <c r="C450" s="4143"/>
      <c r="D450" s="4144"/>
      <c r="E450" s="4145"/>
      <c r="F450" s="1009"/>
      <c r="G450" s="1009"/>
      <c r="H450" s="1009"/>
      <c r="I450" s="1009"/>
      <c r="J450" s="1009"/>
      <c r="K450" s="1009"/>
      <c r="L450" s="1009"/>
      <c r="M450" s="1009"/>
      <c r="N450" s="1009"/>
      <c r="O450" s="1009"/>
      <c r="P450" s="1009"/>
      <c r="Q450" s="1009"/>
      <c r="R450" s="1009"/>
      <c r="S450" s="1009"/>
      <c r="T450" s="1009"/>
      <c r="U450" s="1009"/>
      <c r="V450" s="1009"/>
      <c r="W450" s="1009"/>
      <c r="X450" s="1009"/>
      <c r="Y450" s="1009"/>
      <c r="Z450" s="1009"/>
      <c r="AA450" s="1009"/>
    </row>
    <row r="451">
      <c r="A451" s="1009"/>
      <c r="B451" s="4294"/>
      <c r="C451" s="4143"/>
      <c r="D451" s="4144"/>
      <c r="E451" s="4145"/>
      <c r="F451" s="1009"/>
      <c r="G451" s="1009"/>
      <c r="H451" s="1009"/>
      <c r="I451" s="1009"/>
      <c r="J451" s="1009"/>
      <c r="K451" s="1009"/>
      <c r="L451" s="1009"/>
      <c r="M451" s="1009"/>
      <c r="N451" s="1009"/>
      <c r="O451" s="1009"/>
      <c r="P451" s="1009"/>
      <c r="Q451" s="1009"/>
      <c r="R451" s="1009"/>
      <c r="S451" s="1009"/>
      <c r="T451" s="1009"/>
      <c r="U451" s="1009"/>
      <c r="V451" s="1009"/>
      <c r="W451" s="1009"/>
      <c r="X451" s="1009"/>
      <c r="Y451" s="1009"/>
      <c r="Z451" s="1009"/>
      <c r="AA451" s="1009"/>
    </row>
    <row r="452">
      <c r="A452" s="1009"/>
      <c r="B452" s="4294"/>
      <c r="C452" s="4143"/>
      <c r="D452" s="4144"/>
      <c r="E452" s="4145"/>
      <c r="F452" s="1009"/>
      <c r="G452" s="1009"/>
      <c r="H452" s="1009"/>
      <c r="I452" s="1009"/>
      <c r="J452" s="1009"/>
      <c r="K452" s="1009"/>
      <c r="L452" s="1009"/>
      <c r="M452" s="1009"/>
      <c r="N452" s="1009"/>
      <c r="O452" s="1009"/>
      <c r="P452" s="1009"/>
      <c r="Q452" s="1009"/>
      <c r="R452" s="1009"/>
      <c r="S452" s="1009"/>
      <c r="T452" s="1009"/>
      <c r="U452" s="1009"/>
      <c r="V452" s="1009"/>
      <c r="W452" s="1009"/>
      <c r="X452" s="1009"/>
      <c r="Y452" s="1009"/>
      <c r="Z452" s="1009"/>
      <c r="AA452" s="1009"/>
    </row>
    <row r="453">
      <c r="A453" s="1009"/>
      <c r="B453" s="4294"/>
      <c r="C453" s="4143"/>
      <c r="D453" s="4144"/>
      <c r="E453" s="4145"/>
      <c r="F453" s="1009"/>
      <c r="G453" s="1009"/>
      <c r="H453" s="1009"/>
      <c r="I453" s="1009"/>
      <c r="J453" s="1009"/>
      <c r="K453" s="1009"/>
      <c r="L453" s="1009"/>
      <c r="M453" s="1009"/>
      <c r="N453" s="1009"/>
      <c r="O453" s="1009"/>
      <c r="P453" s="1009"/>
      <c r="Q453" s="1009"/>
      <c r="R453" s="1009"/>
      <c r="S453" s="1009"/>
      <c r="T453" s="1009"/>
      <c r="U453" s="1009"/>
      <c r="V453" s="1009"/>
      <c r="W453" s="1009"/>
      <c r="X453" s="1009"/>
      <c r="Y453" s="1009"/>
      <c r="Z453" s="1009"/>
      <c r="AA453" s="1009"/>
    </row>
    <row r="454">
      <c r="A454" s="1009"/>
      <c r="B454" s="4294"/>
      <c r="C454" s="4143"/>
      <c r="D454" s="4144"/>
      <c r="E454" s="4145"/>
      <c r="F454" s="1009"/>
      <c r="G454" s="1009"/>
      <c r="H454" s="1009"/>
      <c r="I454" s="1009"/>
      <c r="J454" s="1009"/>
      <c r="K454" s="1009"/>
      <c r="L454" s="1009"/>
      <c r="M454" s="1009"/>
      <c r="N454" s="1009"/>
      <c r="O454" s="1009"/>
      <c r="P454" s="1009"/>
      <c r="Q454" s="1009"/>
      <c r="R454" s="1009"/>
      <c r="S454" s="1009"/>
      <c r="T454" s="1009"/>
      <c r="U454" s="1009"/>
      <c r="V454" s="1009"/>
      <c r="W454" s="1009"/>
      <c r="X454" s="1009"/>
      <c r="Y454" s="1009"/>
      <c r="Z454" s="1009"/>
      <c r="AA454" s="1009"/>
    </row>
    <row r="455">
      <c r="A455" s="1009"/>
      <c r="B455" s="4294"/>
      <c r="C455" s="4143"/>
      <c r="D455" s="4144"/>
      <c r="E455" s="4145"/>
      <c r="F455" s="1009"/>
      <c r="G455" s="1009"/>
      <c r="H455" s="1009"/>
      <c r="I455" s="1009"/>
      <c r="J455" s="1009"/>
      <c r="K455" s="1009"/>
      <c r="L455" s="1009"/>
      <c r="M455" s="1009"/>
      <c r="N455" s="1009"/>
      <c r="O455" s="1009"/>
      <c r="P455" s="1009"/>
      <c r="Q455" s="1009"/>
      <c r="R455" s="1009"/>
      <c r="S455" s="1009"/>
      <c r="T455" s="1009"/>
      <c r="U455" s="1009"/>
      <c r="V455" s="1009"/>
      <c r="W455" s="1009"/>
      <c r="X455" s="1009"/>
      <c r="Y455" s="1009"/>
      <c r="Z455" s="1009"/>
      <c r="AA455" s="1009"/>
    </row>
    <row r="456">
      <c r="A456" s="1009"/>
      <c r="B456" s="4294"/>
      <c r="C456" s="4143"/>
      <c r="D456" s="4144"/>
      <c r="E456" s="4145"/>
      <c r="F456" s="1009"/>
      <c r="G456" s="1009"/>
      <c r="H456" s="1009"/>
      <c r="I456" s="1009"/>
      <c r="J456" s="1009"/>
      <c r="K456" s="1009"/>
      <c r="L456" s="1009"/>
      <c r="M456" s="1009"/>
      <c r="N456" s="1009"/>
      <c r="O456" s="1009"/>
      <c r="P456" s="1009"/>
      <c r="Q456" s="1009"/>
      <c r="R456" s="1009"/>
      <c r="S456" s="1009"/>
      <c r="T456" s="1009"/>
      <c r="U456" s="1009"/>
      <c r="V456" s="1009"/>
      <c r="W456" s="1009"/>
      <c r="X456" s="1009"/>
      <c r="Y456" s="1009"/>
      <c r="Z456" s="1009"/>
      <c r="AA456" s="1009"/>
    </row>
    <row r="457">
      <c r="A457" s="1009"/>
      <c r="B457" s="4294"/>
      <c r="C457" s="4143"/>
      <c r="D457" s="4144"/>
      <c r="E457" s="4145"/>
      <c r="F457" s="1009"/>
      <c r="G457" s="1009"/>
      <c r="H457" s="1009"/>
      <c r="I457" s="1009"/>
      <c r="J457" s="1009"/>
      <c r="K457" s="1009"/>
      <c r="L457" s="1009"/>
      <c r="M457" s="1009"/>
      <c r="N457" s="1009"/>
      <c r="O457" s="1009"/>
      <c r="P457" s="1009"/>
      <c r="Q457" s="1009"/>
      <c r="R457" s="1009"/>
      <c r="S457" s="1009"/>
      <c r="T457" s="1009"/>
      <c r="U457" s="1009"/>
      <c r="V457" s="1009"/>
      <c r="W457" s="1009"/>
      <c r="X457" s="1009"/>
      <c r="Y457" s="1009"/>
      <c r="Z457" s="1009"/>
      <c r="AA457" s="1009"/>
    </row>
    <row r="458">
      <c r="A458" s="1009"/>
      <c r="B458" s="4294"/>
      <c r="C458" s="4143"/>
      <c r="D458" s="4144"/>
      <c r="E458" s="4145"/>
      <c r="F458" s="1009"/>
      <c r="G458" s="1009"/>
      <c r="H458" s="1009"/>
      <c r="I458" s="1009"/>
      <c r="J458" s="1009"/>
      <c r="K458" s="1009"/>
      <c r="L458" s="1009"/>
      <c r="M458" s="1009"/>
      <c r="N458" s="1009"/>
      <c r="O458" s="1009"/>
      <c r="P458" s="1009"/>
      <c r="Q458" s="1009"/>
      <c r="R458" s="1009"/>
      <c r="S458" s="1009"/>
      <c r="T458" s="1009"/>
      <c r="U458" s="1009"/>
      <c r="V458" s="1009"/>
      <c r="W458" s="1009"/>
      <c r="X458" s="1009"/>
      <c r="Y458" s="1009"/>
      <c r="Z458" s="1009"/>
      <c r="AA458" s="1009"/>
    </row>
    <row r="459">
      <c r="A459" s="1009"/>
      <c r="B459" s="4294"/>
      <c r="C459" s="4143"/>
      <c r="D459" s="4144"/>
      <c r="E459" s="4145"/>
      <c r="F459" s="1009"/>
      <c r="G459" s="1009"/>
      <c r="H459" s="1009"/>
      <c r="I459" s="1009"/>
      <c r="J459" s="1009"/>
      <c r="K459" s="1009"/>
      <c r="L459" s="1009"/>
      <c r="M459" s="1009"/>
      <c r="N459" s="1009"/>
      <c r="O459" s="1009"/>
      <c r="P459" s="1009"/>
      <c r="Q459" s="1009"/>
      <c r="R459" s="1009"/>
      <c r="S459" s="1009"/>
      <c r="T459" s="1009"/>
      <c r="U459" s="1009"/>
      <c r="V459" s="1009"/>
      <c r="W459" s="1009"/>
      <c r="X459" s="1009"/>
      <c r="Y459" s="1009"/>
      <c r="Z459" s="1009"/>
      <c r="AA459" s="1009"/>
    </row>
    <row r="460">
      <c r="A460" s="1009"/>
      <c r="B460" s="4294"/>
      <c r="C460" s="4143"/>
      <c r="D460" s="4144"/>
      <c r="E460" s="4145"/>
      <c r="F460" s="1009"/>
      <c r="G460" s="1009"/>
      <c r="H460" s="1009"/>
      <c r="I460" s="1009"/>
      <c r="J460" s="1009"/>
      <c r="K460" s="1009"/>
      <c r="L460" s="1009"/>
      <c r="M460" s="1009"/>
      <c r="N460" s="1009"/>
      <c r="O460" s="1009"/>
      <c r="P460" s="1009"/>
      <c r="Q460" s="1009"/>
      <c r="R460" s="1009"/>
      <c r="S460" s="1009"/>
      <c r="T460" s="1009"/>
      <c r="U460" s="1009"/>
      <c r="V460" s="1009"/>
      <c r="W460" s="1009"/>
      <c r="X460" s="1009"/>
      <c r="Y460" s="1009"/>
      <c r="Z460" s="1009"/>
      <c r="AA460" s="1009"/>
    </row>
    <row r="461">
      <c r="A461" s="1009"/>
      <c r="B461" s="4294"/>
      <c r="C461" s="4143"/>
      <c r="D461" s="4144"/>
      <c r="E461" s="4145"/>
      <c r="F461" s="1009"/>
      <c r="G461" s="1009"/>
      <c r="H461" s="1009"/>
      <c r="I461" s="1009"/>
      <c r="J461" s="1009"/>
      <c r="K461" s="1009"/>
      <c r="L461" s="1009"/>
      <c r="M461" s="1009"/>
      <c r="N461" s="1009"/>
      <c r="O461" s="1009"/>
      <c r="P461" s="1009"/>
      <c r="Q461" s="1009"/>
      <c r="R461" s="1009"/>
      <c r="S461" s="1009"/>
      <c r="T461" s="1009"/>
      <c r="U461" s="1009"/>
      <c r="V461" s="1009"/>
      <c r="W461" s="1009"/>
      <c r="X461" s="1009"/>
      <c r="Y461" s="1009"/>
      <c r="Z461" s="1009"/>
      <c r="AA461" s="1009"/>
    </row>
    <row r="462">
      <c r="A462" s="1009"/>
      <c r="B462" s="4294"/>
      <c r="C462" s="4143"/>
      <c r="D462" s="4144"/>
      <c r="E462" s="4145"/>
      <c r="F462" s="1009"/>
      <c r="G462" s="1009"/>
      <c r="H462" s="1009"/>
      <c r="I462" s="1009"/>
      <c r="J462" s="1009"/>
      <c r="K462" s="1009"/>
      <c r="L462" s="1009"/>
      <c r="M462" s="1009"/>
      <c r="N462" s="1009"/>
      <c r="O462" s="1009"/>
      <c r="P462" s="1009"/>
      <c r="Q462" s="1009"/>
      <c r="R462" s="1009"/>
      <c r="S462" s="1009"/>
      <c r="T462" s="1009"/>
      <c r="U462" s="1009"/>
      <c r="V462" s="1009"/>
      <c r="W462" s="1009"/>
      <c r="X462" s="1009"/>
      <c r="Y462" s="1009"/>
      <c r="Z462" s="1009"/>
      <c r="AA462" s="1009"/>
    </row>
    <row r="463">
      <c r="A463" s="1009"/>
      <c r="B463" s="4294"/>
      <c r="C463" s="4143"/>
      <c r="D463" s="4144"/>
      <c r="E463" s="4145"/>
      <c r="F463" s="1009"/>
      <c r="G463" s="1009"/>
      <c r="H463" s="1009"/>
      <c r="I463" s="1009"/>
      <c r="J463" s="1009"/>
      <c r="K463" s="1009"/>
      <c r="L463" s="1009"/>
      <c r="M463" s="1009"/>
      <c r="N463" s="1009"/>
      <c r="O463" s="1009"/>
      <c r="P463" s="1009"/>
      <c r="Q463" s="1009"/>
      <c r="R463" s="1009"/>
      <c r="S463" s="1009"/>
      <c r="T463" s="1009"/>
      <c r="U463" s="1009"/>
      <c r="V463" s="1009"/>
      <c r="W463" s="1009"/>
      <c r="X463" s="1009"/>
      <c r="Y463" s="1009"/>
      <c r="Z463" s="1009"/>
      <c r="AA463" s="1009"/>
    </row>
    <row r="464">
      <c r="A464" s="1009"/>
      <c r="B464" s="4294"/>
      <c r="C464" s="4143"/>
      <c r="D464" s="4144"/>
      <c r="E464" s="4145"/>
      <c r="F464" s="1009"/>
      <c r="G464" s="1009"/>
      <c r="H464" s="1009"/>
      <c r="I464" s="1009"/>
      <c r="J464" s="1009"/>
      <c r="K464" s="1009"/>
      <c r="L464" s="1009"/>
      <c r="M464" s="1009"/>
      <c r="N464" s="1009"/>
      <c r="O464" s="1009"/>
      <c r="P464" s="1009"/>
      <c r="Q464" s="1009"/>
      <c r="R464" s="1009"/>
      <c r="S464" s="1009"/>
      <c r="T464" s="1009"/>
      <c r="U464" s="1009"/>
      <c r="V464" s="1009"/>
      <c r="W464" s="1009"/>
      <c r="X464" s="1009"/>
      <c r="Y464" s="1009"/>
      <c r="Z464" s="1009"/>
      <c r="AA464" s="1009"/>
    </row>
    <row r="465">
      <c r="A465" s="1009"/>
      <c r="B465" s="4294"/>
      <c r="C465" s="4143"/>
      <c r="D465" s="4144"/>
      <c r="E465" s="4145"/>
      <c r="F465" s="1009"/>
      <c r="G465" s="1009"/>
      <c r="H465" s="1009"/>
      <c r="I465" s="1009"/>
      <c r="J465" s="1009"/>
      <c r="K465" s="1009"/>
      <c r="L465" s="1009"/>
      <c r="M465" s="1009"/>
      <c r="N465" s="1009"/>
      <c r="O465" s="1009"/>
      <c r="P465" s="1009"/>
      <c r="Q465" s="1009"/>
      <c r="R465" s="1009"/>
      <c r="S465" s="1009"/>
      <c r="T465" s="1009"/>
      <c r="U465" s="1009"/>
      <c r="V465" s="1009"/>
      <c r="W465" s="1009"/>
      <c r="X465" s="1009"/>
      <c r="Y465" s="1009"/>
      <c r="Z465" s="1009"/>
      <c r="AA465" s="1009"/>
    </row>
    <row r="466">
      <c r="A466" s="1009"/>
      <c r="B466" s="4294"/>
      <c r="C466" s="4143"/>
      <c r="D466" s="4144"/>
      <c r="E466" s="4145"/>
      <c r="F466" s="1009"/>
      <c r="G466" s="1009"/>
      <c r="H466" s="1009"/>
      <c r="I466" s="1009"/>
      <c r="J466" s="1009"/>
      <c r="K466" s="1009"/>
      <c r="L466" s="1009"/>
      <c r="M466" s="1009"/>
      <c r="N466" s="1009"/>
      <c r="O466" s="1009"/>
      <c r="P466" s="1009"/>
      <c r="Q466" s="1009"/>
      <c r="R466" s="1009"/>
      <c r="S466" s="1009"/>
      <c r="T466" s="1009"/>
      <c r="U466" s="1009"/>
      <c r="V466" s="1009"/>
      <c r="W466" s="1009"/>
      <c r="X466" s="1009"/>
      <c r="Y466" s="1009"/>
      <c r="Z466" s="1009"/>
      <c r="AA466" s="1009"/>
    </row>
    <row r="467">
      <c r="A467" s="1009"/>
      <c r="B467" s="4294"/>
      <c r="C467" s="4143"/>
      <c r="D467" s="4144"/>
      <c r="E467" s="4145"/>
      <c r="F467" s="1009"/>
      <c r="G467" s="1009"/>
      <c r="H467" s="1009"/>
      <c r="I467" s="1009"/>
      <c r="J467" s="1009"/>
      <c r="K467" s="1009"/>
      <c r="L467" s="1009"/>
      <c r="M467" s="1009"/>
      <c r="N467" s="1009"/>
      <c r="O467" s="1009"/>
      <c r="P467" s="1009"/>
      <c r="Q467" s="1009"/>
      <c r="R467" s="1009"/>
      <c r="S467" s="1009"/>
      <c r="T467" s="1009"/>
      <c r="U467" s="1009"/>
      <c r="V467" s="1009"/>
      <c r="W467" s="1009"/>
      <c r="X467" s="1009"/>
      <c r="Y467" s="1009"/>
      <c r="Z467" s="1009"/>
      <c r="AA467" s="1009"/>
    </row>
    <row r="468">
      <c r="A468" s="1009"/>
      <c r="B468" s="4294"/>
      <c r="C468" s="4143"/>
      <c r="D468" s="4144"/>
      <c r="E468" s="4145"/>
      <c r="F468" s="1009"/>
      <c r="G468" s="1009"/>
      <c r="H468" s="1009"/>
      <c r="I468" s="1009"/>
      <c r="J468" s="1009"/>
      <c r="K468" s="1009"/>
      <c r="L468" s="1009"/>
      <c r="M468" s="1009"/>
      <c r="N468" s="1009"/>
      <c r="O468" s="1009"/>
      <c r="P468" s="1009"/>
      <c r="Q468" s="1009"/>
      <c r="R468" s="1009"/>
      <c r="S468" s="1009"/>
      <c r="T468" s="1009"/>
      <c r="U468" s="1009"/>
      <c r="V468" s="1009"/>
      <c r="W468" s="1009"/>
      <c r="X468" s="1009"/>
      <c r="Y468" s="1009"/>
      <c r="Z468" s="1009"/>
      <c r="AA468" s="1009"/>
    </row>
    <row r="469">
      <c r="A469" s="1009"/>
      <c r="B469" s="4294"/>
      <c r="C469" s="4143"/>
      <c r="D469" s="4144"/>
      <c r="E469" s="4145"/>
      <c r="F469" s="1009"/>
      <c r="G469" s="1009"/>
      <c r="H469" s="1009"/>
      <c r="I469" s="1009"/>
      <c r="J469" s="1009"/>
      <c r="K469" s="1009"/>
      <c r="L469" s="1009"/>
      <c r="M469" s="1009"/>
      <c r="N469" s="1009"/>
      <c r="O469" s="1009"/>
      <c r="P469" s="1009"/>
      <c r="Q469" s="1009"/>
      <c r="R469" s="1009"/>
      <c r="S469" s="1009"/>
      <c r="T469" s="1009"/>
      <c r="U469" s="1009"/>
      <c r="V469" s="1009"/>
      <c r="W469" s="1009"/>
      <c r="X469" s="1009"/>
      <c r="Y469" s="1009"/>
      <c r="Z469" s="1009"/>
      <c r="AA469" s="1009"/>
    </row>
    <row r="470">
      <c r="A470" s="1009"/>
      <c r="B470" s="4294"/>
      <c r="C470" s="4143"/>
      <c r="D470" s="4144"/>
      <c r="E470" s="4145"/>
      <c r="F470" s="1009"/>
      <c r="G470" s="1009"/>
      <c r="H470" s="1009"/>
      <c r="I470" s="1009"/>
      <c r="J470" s="1009"/>
      <c r="K470" s="1009"/>
      <c r="L470" s="1009"/>
      <c r="M470" s="1009"/>
      <c r="N470" s="1009"/>
      <c r="O470" s="1009"/>
      <c r="P470" s="1009"/>
      <c r="Q470" s="1009"/>
      <c r="R470" s="1009"/>
      <c r="S470" s="1009"/>
      <c r="T470" s="1009"/>
      <c r="U470" s="1009"/>
      <c r="V470" s="1009"/>
      <c r="W470" s="1009"/>
      <c r="X470" s="1009"/>
      <c r="Y470" s="1009"/>
      <c r="Z470" s="1009"/>
      <c r="AA470" s="1009"/>
    </row>
    <row r="471">
      <c r="A471" s="1009"/>
      <c r="B471" s="4294"/>
      <c r="C471" s="4143"/>
      <c r="D471" s="4144"/>
      <c r="E471" s="4145"/>
      <c r="F471" s="1009"/>
      <c r="G471" s="1009"/>
      <c r="H471" s="1009"/>
      <c r="I471" s="1009"/>
      <c r="J471" s="1009"/>
      <c r="K471" s="1009"/>
      <c r="L471" s="1009"/>
      <c r="M471" s="1009"/>
      <c r="N471" s="1009"/>
      <c r="O471" s="1009"/>
      <c r="P471" s="1009"/>
      <c r="Q471" s="1009"/>
      <c r="R471" s="1009"/>
      <c r="S471" s="1009"/>
      <c r="T471" s="1009"/>
      <c r="U471" s="1009"/>
      <c r="V471" s="1009"/>
      <c r="W471" s="1009"/>
      <c r="X471" s="1009"/>
      <c r="Y471" s="1009"/>
      <c r="Z471" s="1009"/>
      <c r="AA471" s="1009"/>
    </row>
    <row r="472">
      <c r="A472" s="1009"/>
      <c r="B472" s="4294"/>
      <c r="C472" s="4143"/>
      <c r="D472" s="4144"/>
      <c r="E472" s="4145"/>
      <c r="F472" s="1009"/>
      <c r="G472" s="1009"/>
      <c r="H472" s="1009"/>
      <c r="I472" s="1009"/>
      <c r="J472" s="1009"/>
      <c r="K472" s="1009"/>
      <c r="L472" s="1009"/>
      <c r="M472" s="1009"/>
      <c r="N472" s="1009"/>
      <c r="O472" s="1009"/>
      <c r="P472" s="1009"/>
      <c r="Q472" s="1009"/>
      <c r="R472" s="1009"/>
      <c r="S472" s="1009"/>
      <c r="T472" s="1009"/>
      <c r="U472" s="1009"/>
      <c r="V472" s="1009"/>
      <c r="W472" s="1009"/>
      <c r="X472" s="1009"/>
      <c r="Y472" s="1009"/>
      <c r="Z472" s="1009"/>
      <c r="AA472" s="1009"/>
    </row>
    <row r="473">
      <c r="A473" s="1009"/>
      <c r="B473" s="4294"/>
      <c r="C473" s="4143"/>
      <c r="D473" s="4144"/>
      <c r="E473" s="4145"/>
      <c r="F473" s="1009"/>
      <c r="G473" s="1009"/>
      <c r="H473" s="1009"/>
      <c r="I473" s="1009"/>
      <c r="J473" s="1009"/>
      <c r="K473" s="1009"/>
      <c r="L473" s="1009"/>
      <c r="M473" s="1009"/>
      <c r="N473" s="1009"/>
      <c r="O473" s="1009"/>
      <c r="P473" s="1009"/>
      <c r="Q473" s="1009"/>
      <c r="R473" s="1009"/>
      <c r="S473" s="1009"/>
      <c r="T473" s="1009"/>
      <c r="U473" s="1009"/>
      <c r="V473" s="1009"/>
      <c r="W473" s="1009"/>
      <c r="X473" s="1009"/>
      <c r="Y473" s="1009"/>
      <c r="Z473" s="1009"/>
      <c r="AA473" s="1009"/>
    </row>
    <row r="474">
      <c r="A474" s="1009"/>
      <c r="B474" s="4294"/>
      <c r="C474" s="4143"/>
      <c r="D474" s="4144"/>
      <c r="E474" s="4145"/>
      <c r="F474" s="1009"/>
      <c r="G474" s="1009"/>
      <c r="H474" s="1009"/>
      <c r="I474" s="1009"/>
      <c r="J474" s="1009"/>
      <c r="K474" s="1009"/>
      <c r="L474" s="1009"/>
      <c r="M474" s="1009"/>
      <c r="N474" s="1009"/>
      <c r="O474" s="1009"/>
      <c r="P474" s="1009"/>
      <c r="Q474" s="1009"/>
      <c r="R474" s="1009"/>
      <c r="S474" s="1009"/>
      <c r="T474" s="1009"/>
      <c r="U474" s="1009"/>
      <c r="V474" s="1009"/>
      <c r="W474" s="1009"/>
      <c r="X474" s="1009"/>
      <c r="Y474" s="1009"/>
      <c r="Z474" s="1009"/>
      <c r="AA474" s="1009"/>
    </row>
    <row r="475">
      <c r="A475" s="1009"/>
      <c r="B475" s="4294"/>
      <c r="C475" s="4143"/>
      <c r="D475" s="4144"/>
      <c r="E475" s="4145"/>
      <c r="F475" s="1009"/>
      <c r="G475" s="1009"/>
      <c r="H475" s="1009"/>
      <c r="I475" s="1009"/>
      <c r="J475" s="1009"/>
      <c r="K475" s="1009"/>
      <c r="L475" s="1009"/>
      <c r="M475" s="1009"/>
      <c r="N475" s="1009"/>
      <c r="O475" s="1009"/>
      <c r="P475" s="1009"/>
      <c r="Q475" s="1009"/>
      <c r="R475" s="1009"/>
      <c r="S475" s="1009"/>
      <c r="T475" s="1009"/>
      <c r="U475" s="1009"/>
      <c r="V475" s="1009"/>
      <c r="W475" s="1009"/>
      <c r="X475" s="1009"/>
      <c r="Y475" s="1009"/>
      <c r="Z475" s="1009"/>
      <c r="AA475" s="1009"/>
    </row>
    <row r="476">
      <c r="A476" s="1009"/>
      <c r="B476" s="4294"/>
      <c r="C476" s="4143"/>
      <c r="D476" s="4144"/>
      <c r="E476" s="4145"/>
      <c r="F476" s="1009"/>
      <c r="G476" s="1009"/>
      <c r="H476" s="1009"/>
      <c r="I476" s="1009"/>
      <c r="J476" s="1009"/>
      <c r="K476" s="1009"/>
      <c r="L476" s="1009"/>
      <c r="M476" s="1009"/>
      <c r="N476" s="1009"/>
      <c r="O476" s="1009"/>
      <c r="P476" s="1009"/>
      <c r="Q476" s="1009"/>
      <c r="R476" s="1009"/>
      <c r="S476" s="1009"/>
      <c r="T476" s="1009"/>
      <c r="U476" s="1009"/>
      <c r="V476" s="1009"/>
      <c r="W476" s="1009"/>
      <c r="X476" s="1009"/>
      <c r="Y476" s="1009"/>
      <c r="Z476" s="1009"/>
      <c r="AA476" s="1009"/>
    </row>
    <row r="477">
      <c r="A477" s="1009"/>
      <c r="B477" s="4294"/>
      <c r="C477" s="4143"/>
      <c r="D477" s="4144"/>
      <c r="E477" s="4145"/>
      <c r="F477" s="1009"/>
      <c r="G477" s="1009"/>
      <c r="H477" s="1009"/>
      <c r="I477" s="1009"/>
      <c r="J477" s="1009"/>
      <c r="K477" s="1009"/>
      <c r="L477" s="1009"/>
      <c r="M477" s="1009"/>
      <c r="N477" s="1009"/>
      <c r="O477" s="1009"/>
      <c r="P477" s="1009"/>
      <c r="Q477" s="1009"/>
      <c r="R477" s="1009"/>
      <c r="S477" s="1009"/>
      <c r="T477" s="1009"/>
      <c r="U477" s="1009"/>
      <c r="V477" s="1009"/>
      <c r="W477" s="1009"/>
      <c r="X477" s="1009"/>
      <c r="Y477" s="1009"/>
      <c r="Z477" s="1009"/>
      <c r="AA477" s="1009"/>
    </row>
    <row r="478">
      <c r="A478" s="1009"/>
      <c r="B478" s="4294"/>
      <c r="C478" s="4143"/>
      <c r="D478" s="4144"/>
      <c r="E478" s="4145"/>
      <c r="F478" s="1009"/>
      <c r="G478" s="1009"/>
      <c r="H478" s="1009"/>
      <c r="I478" s="1009"/>
      <c r="J478" s="1009"/>
      <c r="K478" s="1009"/>
      <c r="L478" s="1009"/>
      <c r="M478" s="1009"/>
      <c r="N478" s="1009"/>
      <c r="O478" s="1009"/>
      <c r="P478" s="1009"/>
      <c r="Q478" s="1009"/>
      <c r="R478" s="1009"/>
      <c r="S478" s="1009"/>
      <c r="T478" s="1009"/>
      <c r="U478" s="1009"/>
      <c r="V478" s="1009"/>
      <c r="W478" s="1009"/>
      <c r="X478" s="1009"/>
      <c r="Y478" s="1009"/>
      <c r="Z478" s="1009"/>
      <c r="AA478" s="1009"/>
    </row>
    <row r="479">
      <c r="A479" s="1009"/>
      <c r="B479" s="4294"/>
      <c r="C479" s="4143"/>
      <c r="D479" s="4144"/>
      <c r="E479" s="4145"/>
      <c r="F479" s="1009"/>
      <c r="G479" s="1009"/>
      <c r="H479" s="1009"/>
      <c r="I479" s="1009"/>
      <c r="J479" s="1009"/>
      <c r="K479" s="1009"/>
      <c r="L479" s="1009"/>
      <c r="M479" s="1009"/>
      <c r="N479" s="1009"/>
      <c r="O479" s="1009"/>
      <c r="P479" s="1009"/>
      <c r="Q479" s="1009"/>
      <c r="R479" s="1009"/>
      <c r="S479" s="1009"/>
      <c r="T479" s="1009"/>
      <c r="U479" s="1009"/>
      <c r="V479" s="1009"/>
      <c r="W479" s="1009"/>
      <c r="X479" s="1009"/>
      <c r="Y479" s="1009"/>
      <c r="Z479" s="1009"/>
      <c r="AA479" s="1009"/>
    </row>
    <row r="480">
      <c r="A480" s="1009"/>
      <c r="B480" s="4294"/>
      <c r="C480" s="4143"/>
      <c r="D480" s="4144"/>
      <c r="E480" s="4145"/>
      <c r="F480" s="1009"/>
      <c r="G480" s="1009"/>
      <c r="H480" s="1009"/>
      <c r="I480" s="1009"/>
      <c r="J480" s="1009"/>
      <c r="K480" s="1009"/>
      <c r="L480" s="1009"/>
      <c r="M480" s="1009"/>
      <c r="N480" s="1009"/>
      <c r="O480" s="1009"/>
      <c r="P480" s="1009"/>
      <c r="Q480" s="1009"/>
      <c r="R480" s="1009"/>
      <c r="S480" s="1009"/>
      <c r="T480" s="1009"/>
      <c r="U480" s="1009"/>
      <c r="V480" s="1009"/>
      <c r="W480" s="1009"/>
      <c r="X480" s="1009"/>
      <c r="Y480" s="1009"/>
      <c r="Z480" s="1009"/>
      <c r="AA480" s="1009"/>
    </row>
    <row r="481">
      <c r="A481" s="1009"/>
      <c r="B481" s="4294"/>
      <c r="C481" s="4143"/>
      <c r="D481" s="4144"/>
      <c r="E481" s="4145"/>
      <c r="F481" s="1009"/>
      <c r="G481" s="1009"/>
      <c r="H481" s="1009"/>
      <c r="I481" s="1009"/>
      <c r="J481" s="1009"/>
      <c r="K481" s="1009"/>
      <c r="L481" s="1009"/>
      <c r="M481" s="1009"/>
      <c r="N481" s="1009"/>
      <c r="O481" s="1009"/>
      <c r="P481" s="1009"/>
      <c r="Q481" s="1009"/>
      <c r="R481" s="1009"/>
      <c r="S481" s="1009"/>
      <c r="T481" s="1009"/>
      <c r="U481" s="1009"/>
      <c r="V481" s="1009"/>
      <c r="W481" s="1009"/>
      <c r="X481" s="1009"/>
      <c r="Y481" s="1009"/>
      <c r="Z481" s="1009"/>
      <c r="AA481" s="1009"/>
    </row>
    <row r="482">
      <c r="A482" s="1009"/>
      <c r="B482" s="4294"/>
      <c r="C482" s="4143"/>
      <c r="D482" s="4144"/>
      <c r="E482" s="4145"/>
      <c r="F482" s="1009"/>
      <c r="G482" s="1009"/>
      <c r="H482" s="1009"/>
      <c r="I482" s="1009"/>
      <c r="J482" s="1009"/>
      <c r="K482" s="1009"/>
      <c r="L482" s="1009"/>
      <c r="M482" s="1009"/>
      <c r="N482" s="1009"/>
      <c r="O482" s="1009"/>
      <c r="P482" s="1009"/>
      <c r="Q482" s="1009"/>
      <c r="R482" s="1009"/>
      <c r="S482" s="1009"/>
      <c r="T482" s="1009"/>
      <c r="U482" s="1009"/>
      <c r="V482" s="1009"/>
      <c r="W482" s="1009"/>
      <c r="X482" s="1009"/>
      <c r="Y482" s="1009"/>
      <c r="Z482" s="1009"/>
      <c r="AA482" s="1009"/>
    </row>
    <row r="483">
      <c r="A483" s="1009"/>
      <c r="B483" s="4294"/>
      <c r="C483" s="4143"/>
      <c r="D483" s="4144"/>
      <c r="E483" s="4145"/>
      <c r="F483" s="1009"/>
      <c r="G483" s="1009"/>
      <c r="H483" s="1009"/>
      <c r="I483" s="1009"/>
      <c r="J483" s="1009"/>
      <c r="K483" s="1009"/>
      <c r="L483" s="1009"/>
      <c r="M483" s="1009"/>
      <c r="N483" s="1009"/>
      <c r="O483" s="1009"/>
      <c r="P483" s="1009"/>
      <c r="Q483" s="1009"/>
      <c r="R483" s="1009"/>
      <c r="S483" s="1009"/>
      <c r="T483" s="1009"/>
      <c r="U483" s="1009"/>
      <c r="V483" s="1009"/>
      <c r="W483" s="1009"/>
      <c r="X483" s="1009"/>
      <c r="Y483" s="1009"/>
      <c r="Z483" s="1009"/>
      <c r="AA483" s="1009"/>
    </row>
    <row r="484">
      <c r="A484" s="1009"/>
      <c r="B484" s="4294"/>
      <c r="C484" s="4143"/>
      <c r="D484" s="4144"/>
      <c r="E484" s="4145"/>
      <c r="F484" s="1009"/>
      <c r="G484" s="1009"/>
      <c r="H484" s="1009"/>
      <c r="I484" s="1009"/>
      <c r="J484" s="1009"/>
      <c r="K484" s="1009"/>
      <c r="L484" s="1009"/>
      <c r="M484" s="1009"/>
      <c r="N484" s="1009"/>
      <c r="O484" s="1009"/>
      <c r="P484" s="1009"/>
      <c r="Q484" s="1009"/>
      <c r="R484" s="1009"/>
      <c r="S484" s="1009"/>
      <c r="T484" s="1009"/>
      <c r="U484" s="1009"/>
      <c r="V484" s="1009"/>
      <c r="W484" s="1009"/>
      <c r="X484" s="1009"/>
      <c r="Y484" s="1009"/>
      <c r="Z484" s="1009"/>
      <c r="AA484" s="1009"/>
    </row>
    <row r="485">
      <c r="A485" s="1009"/>
      <c r="B485" s="4294"/>
      <c r="C485" s="4143"/>
      <c r="D485" s="4144"/>
      <c r="E485" s="4145"/>
      <c r="F485" s="1009"/>
      <c r="G485" s="1009"/>
      <c r="H485" s="1009"/>
      <c r="I485" s="1009"/>
      <c r="J485" s="1009"/>
      <c r="K485" s="1009"/>
      <c r="L485" s="1009"/>
      <c r="M485" s="1009"/>
      <c r="N485" s="1009"/>
      <c r="O485" s="1009"/>
      <c r="P485" s="1009"/>
      <c r="Q485" s="1009"/>
      <c r="R485" s="1009"/>
      <c r="S485" s="1009"/>
      <c r="T485" s="1009"/>
      <c r="U485" s="1009"/>
      <c r="V485" s="1009"/>
      <c r="W485" s="1009"/>
      <c r="X485" s="1009"/>
      <c r="Y485" s="1009"/>
      <c r="Z485" s="1009"/>
      <c r="AA485" s="1009"/>
    </row>
    <row r="486">
      <c r="A486" s="1009"/>
      <c r="B486" s="4294"/>
      <c r="C486" s="4143"/>
      <c r="D486" s="4144"/>
      <c r="E486" s="4145"/>
      <c r="F486" s="1009"/>
      <c r="G486" s="1009"/>
      <c r="H486" s="1009"/>
      <c r="I486" s="1009"/>
      <c r="J486" s="1009"/>
      <c r="K486" s="1009"/>
      <c r="L486" s="1009"/>
      <c r="M486" s="1009"/>
      <c r="N486" s="1009"/>
      <c r="O486" s="1009"/>
      <c r="P486" s="1009"/>
      <c r="Q486" s="1009"/>
      <c r="R486" s="1009"/>
      <c r="S486" s="1009"/>
      <c r="T486" s="1009"/>
      <c r="U486" s="1009"/>
      <c r="V486" s="1009"/>
      <c r="W486" s="1009"/>
      <c r="X486" s="1009"/>
      <c r="Y486" s="1009"/>
      <c r="Z486" s="1009"/>
      <c r="AA486" s="1009"/>
    </row>
    <row r="487">
      <c r="A487" s="1009"/>
      <c r="B487" s="4294"/>
      <c r="C487" s="4143"/>
      <c r="D487" s="4144"/>
      <c r="E487" s="4145"/>
      <c r="F487" s="1009"/>
      <c r="G487" s="1009"/>
      <c r="H487" s="1009"/>
      <c r="I487" s="1009"/>
      <c r="J487" s="1009"/>
      <c r="K487" s="1009"/>
      <c r="L487" s="1009"/>
      <c r="M487" s="1009"/>
      <c r="N487" s="1009"/>
      <c r="O487" s="1009"/>
      <c r="P487" s="1009"/>
      <c r="Q487" s="1009"/>
      <c r="R487" s="1009"/>
      <c r="S487" s="1009"/>
      <c r="T487" s="1009"/>
      <c r="U487" s="1009"/>
      <c r="V487" s="1009"/>
      <c r="W487" s="1009"/>
      <c r="X487" s="1009"/>
      <c r="Y487" s="1009"/>
      <c r="Z487" s="1009"/>
      <c r="AA487" s="1009"/>
    </row>
    <row r="488">
      <c r="A488" s="1009"/>
      <c r="B488" s="4294"/>
      <c r="C488" s="4143"/>
      <c r="D488" s="4144"/>
      <c r="E488" s="4145"/>
      <c r="F488" s="1009"/>
      <c r="G488" s="1009"/>
      <c r="H488" s="1009"/>
      <c r="I488" s="1009"/>
      <c r="J488" s="1009"/>
      <c r="K488" s="1009"/>
      <c r="L488" s="1009"/>
      <c r="M488" s="1009"/>
      <c r="N488" s="1009"/>
      <c r="O488" s="1009"/>
      <c r="P488" s="1009"/>
      <c r="Q488" s="1009"/>
      <c r="R488" s="1009"/>
      <c r="S488" s="1009"/>
      <c r="T488" s="1009"/>
      <c r="U488" s="1009"/>
      <c r="V488" s="1009"/>
      <c r="W488" s="1009"/>
      <c r="X488" s="1009"/>
      <c r="Y488" s="1009"/>
      <c r="Z488" s="1009"/>
      <c r="AA488" s="1009"/>
    </row>
    <row r="489">
      <c r="A489" s="1009"/>
      <c r="B489" s="4294"/>
      <c r="C489" s="4143"/>
      <c r="D489" s="4144"/>
      <c r="E489" s="4145"/>
      <c r="F489" s="1009"/>
      <c r="G489" s="1009"/>
      <c r="H489" s="1009"/>
      <c r="I489" s="1009"/>
      <c r="J489" s="1009"/>
      <c r="K489" s="1009"/>
      <c r="L489" s="1009"/>
      <c r="M489" s="1009"/>
      <c r="N489" s="1009"/>
      <c r="O489" s="1009"/>
      <c r="P489" s="1009"/>
      <c r="Q489" s="1009"/>
      <c r="R489" s="1009"/>
      <c r="S489" s="1009"/>
      <c r="T489" s="1009"/>
      <c r="U489" s="1009"/>
      <c r="V489" s="1009"/>
      <c r="W489" s="1009"/>
      <c r="X489" s="1009"/>
      <c r="Y489" s="1009"/>
      <c r="Z489" s="1009"/>
      <c r="AA489" s="1009"/>
    </row>
    <row r="490">
      <c r="A490" s="1009"/>
      <c r="B490" s="4294"/>
      <c r="C490" s="4143"/>
      <c r="D490" s="4144"/>
      <c r="E490" s="4145"/>
      <c r="F490" s="1009"/>
      <c r="G490" s="1009"/>
      <c r="H490" s="1009"/>
      <c r="I490" s="1009"/>
      <c r="J490" s="1009"/>
      <c r="K490" s="1009"/>
      <c r="L490" s="1009"/>
      <c r="M490" s="1009"/>
      <c r="N490" s="1009"/>
      <c r="O490" s="1009"/>
      <c r="P490" s="1009"/>
      <c r="Q490" s="1009"/>
      <c r="R490" s="1009"/>
      <c r="S490" s="1009"/>
      <c r="T490" s="1009"/>
      <c r="U490" s="1009"/>
      <c r="V490" s="1009"/>
      <c r="W490" s="1009"/>
      <c r="X490" s="1009"/>
      <c r="Y490" s="1009"/>
      <c r="Z490" s="1009"/>
      <c r="AA490" s="1009"/>
    </row>
    <row r="491">
      <c r="A491" s="1009"/>
      <c r="B491" s="4294"/>
      <c r="C491" s="4143"/>
      <c r="D491" s="4144"/>
      <c r="E491" s="4145"/>
      <c r="F491" s="1009"/>
      <c r="G491" s="1009"/>
      <c r="H491" s="1009"/>
      <c r="I491" s="1009"/>
      <c r="J491" s="1009"/>
      <c r="K491" s="1009"/>
      <c r="L491" s="1009"/>
      <c r="M491" s="1009"/>
      <c r="N491" s="1009"/>
      <c r="O491" s="1009"/>
      <c r="P491" s="1009"/>
      <c r="Q491" s="1009"/>
      <c r="R491" s="1009"/>
      <c r="S491" s="1009"/>
      <c r="T491" s="1009"/>
      <c r="U491" s="1009"/>
      <c r="V491" s="1009"/>
      <c r="W491" s="1009"/>
      <c r="X491" s="1009"/>
      <c r="Y491" s="1009"/>
      <c r="Z491" s="1009"/>
      <c r="AA491" s="1009"/>
    </row>
    <row r="492">
      <c r="A492" s="1009"/>
      <c r="B492" s="4294"/>
      <c r="C492" s="4143"/>
      <c r="D492" s="4144"/>
      <c r="E492" s="4145"/>
      <c r="F492" s="1009"/>
      <c r="G492" s="1009"/>
      <c r="H492" s="1009"/>
      <c r="I492" s="1009"/>
      <c r="J492" s="1009"/>
      <c r="K492" s="1009"/>
      <c r="L492" s="1009"/>
      <c r="M492" s="1009"/>
      <c r="N492" s="1009"/>
      <c r="O492" s="1009"/>
      <c r="P492" s="1009"/>
      <c r="Q492" s="1009"/>
      <c r="R492" s="1009"/>
      <c r="S492" s="1009"/>
      <c r="T492" s="1009"/>
      <c r="U492" s="1009"/>
      <c r="V492" s="1009"/>
      <c r="W492" s="1009"/>
      <c r="X492" s="1009"/>
      <c r="Y492" s="1009"/>
      <c r="Z492" s="1009"/>
      <c r="AA492" s="1009"/>
    </row>
    <row r="493">
      <c r="A493" s="1009"/>
      <c r="B493" s="4294"/>
      <c r="C493" s="4143"/>
      <c r="D493" s="4144"/>
      <c r="E493" s="4145"/>
      <c r="F493" s="1009"/>
      <c r="G493" s="1009"/>
      <c r="H493" s="1009"/>
      <c r="I493" s="1009"/>
      <c r="J493" s="1009"/>
      <c r="K493" s="1009"/>
      <c r="L493" s="1009"/>
      <c r="M493" s="1009"/>
      <c r="N493" s="1009"/>
      <c r="O493" s="1009"/>
      <c r="P493" s="1009"/>
      <c r="Q493" s="1009"/>
      <c r="R493" s="1009"/>
      <c r="S493" s="1009"/>
      <c r="T493" s="1009"/>
      <c r="U493" s="1009"/>
      <c r="V493" s="1009"/>
      <c r="W493" s="1009"/>
      <c r="X493" s="1009"/>
      <c r="Y493" s="1009"/>
      <c r="Z493" s="1009"/>
      <c r="AA493" s="1009"/>
    </row>
    <row r="494">
      <c r="A494" s="1009"/>
      <c r="B494" s="4294"/>
      <c r="C494" s="4143"/>
      <c r="D494" s="4144"/>
      <c r="E494" s="4145"/>
      <c r="F494" s="1009"/>
      <c r="G494" s="1009"/>
      <c r="H494" s="1009"/>
      <c r="I494" s="1009"/>
      <c r="J494" s="1009"/>
      <c r="K494" s="1009"/>
      <c r="L494" s="1009"/>
      <c r="M494" s="1009"/>
      <c r="N494" s="1009"/>
      <c r="O494" s="1009"/>
      <c r="P494" s="1009"/>
      <c r="Q494" s="1009"/>
      <c r="R494" s="1009"/>
      <c r="S494" s="1009"/>
      <c r="T494" s="1009"/>
      <c r="U494" s="1009"/>
      <c r="V494" s="1009"/>
      <c r="W494" s="1009"/>
      <c r="X494" s="1009"/>
      <c r="Y494" s="1009"/>
      <c r="Z494" s="1009"/>
      <c r="AA494" s="1009"/>
    </row>
    <row r="495">
      <c r="A495" s="1009"/>
      <c r="B495" s="4294"/>
      <c r="C495" s="4143"/>
      <c r="D495" s="4144"/>
      <c r="E495" s="4145"/>
      <c r="F495" s="1009"/>
      <c r="G495" s="1009"/>
      <c r="H495" s="1009"/>
      <c r="I495" s="1009"/>
      <c r="J495" s="1009"/>
      <c r="K495" s="1009"/>
      <c r="L495" s="1009"/>
      <c r="M495" s="1009"/>
      <c r="N495" s="1009"/>
      <c r="O495" s="1009"/>
      <c r="P495" s="1009"/>
      <c r="Q495" s="1009"/>
      <c r="R495" s="1009"/>
      <c r="S495" s="1009"/>
      <c r="T495" s="1009"/>
      <c r="U495" s="1009"/>
      <c r="V495" s="1009"/>
      <c r="W495" s="1009"/>
      <c r="X495" s="1009"/>
      <c r="Y495" s="1009"/>
      <c r="Z495" s="1009"/>
      <c r="AA495" s="1009"/>
    </row>
    <row r="496">
      <c r="A496" s="1009"/>
      <c r="B496" s="4294"/>
      <c r="C496" s="4143"/>
      <c r="D496" s="4144"/>
      <c r="E496" s="4145"/>
      <c r="F496" s="1009"/>
      <c r="G496" s="1009"/>
      <c r="H496" s="1009"/>
      <c r="I496" s="1009"/>
      <c r="J496" s="1009"/>
      <c r="K496" s="1009"/>
      <c r="L496" s="1009"/>
      <c r="M496" s="1009"/>
      <c r="N496" s="1009"/>
      <c r="O496" s="1009"/>
      <c r="P496" s="1009"/>
      <c r="Q496" s="1009"/>
      <c r="R496" s="1009"/>
      <c r="S496" s="1009"/>
      <c r="T496" s="1009"/>
      <c r="U496" s="1009"/>
      <c r="V496" s="1009"/>
      <c r="W496" s="1009"/>
      <c r="X496" s="1009"/>
      <c r="Y496" s="1009"/>
      <c r="Z496" s="1009"/>
      <c r="AA496" s="1009"/>
    </row>
    <row r="497">
      <c r="A497" s="1009"/>
      <c r="B497" s="4294"/>
      <c r="C497" s="4143"/>
      <c r="D497" s="4144"/>
      <c r="E497" s="4145"/>
      <c r="F497" s="1009"/>
      <c r="G497" s="1009"/>
      <c r="H497" s="1009"/>
      <c r="I497" s="1009"/>
      <c r="J497" s="1009"/>
      <c r="K497" s="1009"/>
      <c r="L497" s="1009"/>
      <c r="M497" s="1009"/>
      <c r="N497" s="1009"/>
      <c r="O497" s="1009"/>
      <c r="P497" s="1009"/>
      <c r="Q497" s="1009"/>
      <c r="R497" s="1009"/>
      <c r="S497" s="1009"/>
      <c r="T497" s="1009"/>
      <c r="U497" s="1009"/>
      <c r="V497" s="1009"/>
      <c r="W497" s="1009"/>
      <c r="X497" s="1009"/>
      <c r="Y497" s="1009"/>
      <c r="Z497" s="1009"/>
      <c r="AA497" s="1009"/>
    </row>
    <row r="498">
      <c r="A498" s="1009"/>
      <c r="B498" s="4294"/>
      <c r="C498" s="4143"/>
      <c r="D498" s="4144"/>
      <c r="E498" s="4145"/>
      <c r="F498" s="1009"/>
      <c r="G498" s="1009"/>
      <c r="H498" s="1009"/>
      <c r="I498" s="1009"/>
      <c r="J498" s="1009"/>
      <c r="K498" s="1009"/>
      <c r="L498" s="1009"/>
      <c r="M498" s="1009"/>
      <c r="N498" s="1009"/>
      <c r="O498" s="1009"/>
      <c r="P498" s="1009"/>
      <c r="Q498" s="1009"/>
      <c r="R498" s="1009"/>
      <c r="S498" s="1009"/>
      <c r="T498" s="1009"/>
      <c r="U498" s="1009"/>
      <c r="V498" s="1009"/>
      <c r="W498" s="1009"/>
      <c r="X498" s="1009"/>
      <c r="Y498" s="1009"/>
      <c r="Z498" s="1009"/>
      <c r="AA498" s="1009"/>
    </row>
    <row r="499">
      <c r="A499" s="1009"/>
      <c r="B499" s="4294"/>
      <c r="C499" s="4143"/>
      <c r="D499" s="4144"/>
      <c r="E499" s="4145"/>
      <c r="F499" s="1009"/>
      <c r="G499" s="1009"/>
      <c r="H499" s="1009"/>
      <c r="I499" s="1009"/>
      <c r="J499" s="1009"/>
      <c r="K499" s="1009"/>
      <c r="L499" s="1009"/>
      <c r="M499" s="1009"/>
      <c r="N499" s="1009"/>
      <c r="O499" s="1009"/>
      <c r="P499" s="1009"/>
      <c r="Q499" s="1009"/>
      <c r="R499" s="1009"/>
      <c r="S499" s="1009"/>
      <c r="T499" s="1009"/>
      <c r="U499" s="1009"/>
      <c r="V499" s="1009"/>
      <c r="W499" s="1009"/>
      <c r="X499" s="1009"/>
      <c r="Y499" s="1009"/>
      <c r="Z499" s="1009"/>
      <c r="AA499" s="1009"/>
    </row>
    <row r="500">
      <c r="A500" s="1009"/>
      <c r="B500" s="4294"/>
      <c r="C500" s="4143"/>
      <c r="D500" s="4144"/>
      <c r="E500" s="4145"/>
      <c r="F500" s="1009"/>
      <c r="G500" s="1009"/>
      <c r="H500" s="1009"/>
      <c r="I500" s="1009"/>
      <c r="J500" s="1009"/>
      <c r="K500" s="1009"/>
      <c r="L500" s="1009"/>
      <c r="M500" s="1009"/>
      <c r="N500" s="1009"/>
      <c r="O500" s="1009"/>
      <c r="P500" s="1009"/>
      <c r="Q500" s="1009"/>
      <c r="R500" s="1009"/>
      <c r="S500" s="1009"/>
      <c r="T500" s="1009"/>
      <c r="U500" s="1009"/>
      <c r="V500" s="1009"/>
      <c r="W500" s="1009"/>
      <c r="X500" s="1009"/>
      <c r="Y500" s="1009"/>
      <c r="Z500" s="1009"/>
      <c r="AA500" s="1009"/>
    </row>
    <row r="501">
      <c r="A501" s="1009"/>
      <c r="B501" s="4294"/>
      <c r="C501" s="4143"/>
      <c r="D501" s="4144"/>
      <c r="E501" s="4145"/>
      <c r="F501" s="1009"/>
      <c r="G501" s="1009"/>
      <c r="H501" s="1009"/>
      <c r="I501" s="1009"/>
      <c r="J501" s="1009"/>
      <c r="K501" s="1009"/>
      <c r="L501" s="1009"/>
      <c r="M501" s="1009"/>
      <c r="N501" s="1009"/>
      <c r="O501" s="1009"/>
      <c r="P501" s="1009"/>
      <c r="Q501" s="1009"/>
      <c r="R501" s="1009"/>
      <c r="S501" s="1009"/>
      <c r="T501" s="1009"/>
      <c r="U501" s="1009"/>
      <c r="V501" s="1009"/>
      <c r="W501" s="1009"/>
      <c r="X501" s="1009"/>
      <c r="Y501" s="1009"/>
      <c r="Z501" s="1009"/>
      <c r="AA501" s="1009"/>
    </row>
    <row r="502">
      <c r="A502" s="1009"/>
      <c r="B502" s="4294"/>
      <c r="C502" s="4143"/>
      <c r="D502" s="4144"/>
      <c r="E502" s="4145"/>
      <c r="F502" s="1009"/>
      <c r="G502" s="1009"/>
      <c r="H502" s="1009"/>
      <c r="I502" s="1009"/>
      <c r="J502" s="1009"/>
      <c r="K502" s="1009"/>
      <c r="L502" s="1009"/>
      <c r="M502" s="1009"/>
      <c r="N502" s="1009"/>
      <c r="O502" s="1009"/>
      <c r="P502" s="1009"/>
      <c r="Q502" s="1009"/>
      <c r="R502" s="1009"/>
      <c r="S502" s="1009"/>
      <c r="T502" s="1009"/>
      <c r="U502" s="1009"/>
      <c r="V502" s="1009"/>
      <c r="W502" s="1009"/>
      <c r="X502" s="1009"/>
      <c r="Y502" s="1009"/>
      <c r="Z502" s="1009"/>
      <c r="AA502" s="1009"/>
    </row>
    <row r="503">
      <c r="A503" s="1009"/>
      <c r="B503" s="4294"/>
      <c r="C503" s="4143"/>
      <c r="D503" s="4144"/>
      <c r="E503" s="4145"/>
      <c r="F503" s="1009"/>
      <c r="G503" s="1009"/>
      <c r="H503" s="1009"/>
      <c r="I503" s="1009"/>
      <c r="J503" s="1009"/>
      <c r="K503" s="1009"/>
      <c r="L503" s="1009"/>
      <c r="M503" s="1009"/>
      <c r="N503" s="1009"/>
      <c r="O503" s="1009"/>
      <c r="P503" s="1009"/>
      <c r="Q503" s="1009"/>
      <c r="R503" s="1009"/>
      <c r="S503" s="1009"/>
      <c r="T503" s="1009"/>
      <c r="U503" s="1009"/>
      <c r="V503" s="1009"/>
      <c r="W503" s="1009"/>
      <c r="X503" s="1009"/>
      <c r="Y503" s="1009"/>
      <c r="Z503" s="1009"/>
      <c r="AA503" s="1009"/>
    </row>
    <row r="504">
      <c r="A504" s="1009"/>
      <c r="B504" s="4294"/>
      <c r="C504" s="4143"/>
      <c r="D504" s="4144"/>
      <c r="E504" s="4145"/>
      <c r="F504" s="1009"/>
      <c r="G504" s="1009"/>
      <c r="H504" s="1009"/>
      <c r="I504" s="1009"/>
      <c r="J504" s="1009"/>
      <c r="K504" s="1009"/>
      <c r="L504" s="1009"/>
      <c r="M504" s="1009"/>
      <c r="N504" s="1009"/>
      <c r="O504" s="1009"/>
      <c r="P504" s="1009"/>
      <c r="Q504" s="1009"/>
      <c r="R504" s="1009"/>
      <c r="S504" s="1009"/>
      <c r="T504" s="1009"/>
      <c r="U504" s="1009"/>
      <c r="V504" s="1009"/>
      <c r="W504" s="1009"/>
      <c r="X504" s="1009"/>
      <c r="Y504" s="1009"/>
      <c r="Z504" s="1009"/>
      <c r="AA504" s="1009"/>
    </row>
    <row r="505">
      <c r="A505" s="1009"/>
      <c r="B505" s="4294"/>
      <c r="C505" s="4143"/>
      <c r="D505" s="4144"/>
      <c r="E505" s="4145"/>
      <c r="F505" s="1009"/>
      <c r="G505" s="1009"/>
      <c r="H505" s="1009"/>
      <c r="I505" s="1009"/>
      <c r="J505" s="1009"/>
      <c r="K505" s="1009"/>
      <c r="L505" s="1009"/>
      <c r="M505" s="1009"/>
      <c r="N505" s="1009"/>
      <c r="O505" s="1009"/>
      <c r="P505" s="1009"/>
      <c r="Q505" s="1009"/>
      <c r="R505" s="1009"/>
      <c r="S505" s="1009"/>
      <c r="T505" s="1009"/>
      <c r="U505" s="1009"/>
      <c r="V505" s="1009"/>
      <c r="W505" s="1009"/>
      <c r="X505" s="1009"/>
      <c r="Y505" s="1009"/>
      <c r="Z505" s="1009"/>
      <c r="AA505" s="1009"/>
    </row>
    <row r="506">
      <c r="A506" s="1009"/>
      <c r="B506" s="4294"/>
      <c r="C506" s="4143"/>
      <c r="D506" s="4144"/>
      <c r="E506" s="4145"/>
      <c r="F506" s="1009"/>
      <c r="G506" s="1009"/>
      <c r="H506" s="1009"/>
      <c r="I506" s="1009"/>
      <c r="J506" s="1009"/>
      <c r="K506" s="1009"/>
      <c r="L506" s="1009"/>
      <c r="M506" s="1009"/>
      <c r="N506" s="1009"/>
      <c r="O506" s="1009"/>
      <c r="P506" s="1009"/>
      <c r="Q506" s="1009"/>
      <c r="R506" s="1009"/>
      <c r="S506" s="1009"/>
      <c r="T506" s="1009"/>
      <c r="U506" s="1009"/>
      <c r="V506" s="1009"/>
      <c r="W506" s="1009"/>
      <c r="X506" s="1009"/>
      <c r="Y506" s="1009"/>
      <c r="Z506" s="1009"/>
      <c r="AA506" s="1009"/>
    </row>
    <row r="507">
      <c r="A507" s="1009"/>
      <c r="B507" s="4294"/>
      <c r="C507" s="4143"/>
      <c r="D507" s="4144"/>
      <c r="E507" s="4145"/>
      <c r="F507" s="1009"/>
      <c r="G507" s="1009"/>
      <c r="H507" s="1009"/>
      <c r="I507" s="1009"/>
      <c r="J507" s="1009"/>
      <c r="K507" s="1009"/>
      <c r="L507" s="1009"/>
      <c r="M507" s="1009"/>
      <c r="N507" s="1009"/>
      <c r="O507" s="1009"/>
      <c r="P507" s="1009"/>
      <c r="Q507" s="1009"/>
      <c r="R507" s="1009"/>
      <c r="S507" s="1009"/>
      <c r="T507" s="1009"/>
      <c r="U507" s="1009"/>
      <c r="V507" s="1009"/>
      <c r="W507" s="1009"/>
      <c r="X507" s="1009"/>
      <c r="Y507" s="1009"/>
      <c r="Z507" s="1009"/>
      <c r="AA507" s="1009"/>
    </row>
    <row r="508">
      <c r="A508" s="1009"/>
      <c r="B508" s="4294"/>
      <c r="C508" s="4143"/>
      <c r="D508" s="4144"/>
      <c r="E508" s="4145"/>
      <c r="F508" s="1009"/>
      <c r="G508" s="1009"/>
      <c r="H508" s="1009"/>
      <c r="I508" s="1009"/>
      <c r="J508" s="1009"/>
      <c r="K508" s="1009"/>
      <c r="L508" s="1009"/>
      <c r="M508" s="1009"/>
      <c r="N508" s="1009"/>
      <c r="O508" s="1009"/>
      <c r="P508" s="1009"/>
      <c r="Q508" s="1009"/>
      <c r="R508" s="1009"/>
      <c r="S508" s="1009"/>
      <c r="T508" s="1009"/>
      <c r="U508" s="1009"/>
      <c r="V508" s="1009"/>
      <c r="W508" s="1009"/>
      <c r="X508" s="1009"/>
      <c r="Y508" s="1009"/>
      <c r="Z508" s="1009"/>
      <c r="AA508" s="1009"/>
    </row>
    <row r="509">
      <c r="A509" s="1009"/>
      <c r="B509" s="4294"/>
      <c r="C509" s="4143"/>
      <c r="D509" s="4144"/>
      <c r="E509" s="4145"/>
      <c r="F509" s="1009"/>
      <c r="G509" s="1009"/>
      <c r="H509" s="1009"/>
      <c r="I509" s="1009"/>
      <c r="J509" s="1009"/>
      <c r="K509" s="1009"/>
      <c r="L509" s="1009"/>
      <c r="M509" s="1009"/>
      <c r="N509" s="1009"/>
      <c r="O509" s="1009"/>
      <c r="P509" s="1009"/>
      <c r="Q509" s="1009"/>
      <c r="R509" s="1009"/>
      <c r="S509" s="1009"/>
      <c r="T509" s="1009"/>
      <c r="U509" s="1009"/>
      <c r="V509" s="1009"/>
      <c r="W509" s="1009"/>
      <c r="X509" s="1009"/>
      <c r="Y509" s="1009"/>
      <c r="Z509" s="1009"/>
      <c r="AA509" s="1009"/>
    </row>
    <row r="510">
      <c r="A510" s="1009"/>
      <c r="B510" s="4294"/>
      <c r="C510" s="4143"/>
      <c r="D510" s="4144"/>
      <c r="E510" s="4145"/>
      <c r="F510" s="1009"/>
      <c r="G510" s="1009"/>
      <c r="H510" s="1009"/>
      <c r="I510" s="1009"/>
      <c r="J510" s="1009"/>
      <c r="K510" s="1009"/>
      <c r="L510" s="1009"/>
      <c r="M510" s="1009"/>
      <c r="N510" s="1009"/>
      <c r="O510" s="1009"/>
      <c r="P510" s="1009"/>
      <c r="Q510" s="1009"/>
      <c r="R510" s="1009"/>
      <c r="S510" s="1009"/>
      <c r="T510" s="1009"/>
      <c r="U510" s="1009"/>
      <c r="V510" s="1009"/>
      <c r="W510" s="1009"/>
      <c r="X510" s="1009"/>
      <c r="Y510" s="1009"/>
      <c r="Z510" s="1009"/>
      <c r="AA510" s="1009"/>
    </row>
    <row r="511">
      <c r="A511" s="1009"/>
      <c r="B511" s="4294"/>
      <c r="C511" s="4143"/>
      <c r="D511" s="4144"/>
      <c r="E511" s="4145"/>
      <c r="F511" s="1009"/>
      <c r="G511" s="1009"/>
      <c r="H511" s="1009"/>
      <c r="I511" s="1009"/>
      <c r="J511" s="1009"/>
      <c r="K511" s="1009"/>
      <c r="L511" s="1009"/>
      <c r="M511" s="1009"/>
      <c r="N511" s="1009"/>
      <c r="O511" s="1009"/>
      <c r="P511" s="1009"/>
      <c r="Q511" s="1009"/>
      <c r="R511" s="1009"/>
      <c r="S511" s="1009"/>
      <c r="T511" s="1009"/>
      <c r="U511" s="1009"/>
      <c r="V511" s="1009"/>
      <c r="W511" s="1009"/>
      <c r="X511" s="1009"/>
      <c r="Y511" s="1009"/>
      <c r="Z511" s="1009"/>
      <c r="AA511" s="1009"/>
    </row>
    <row r="512">
      <c r="A512" s="1009"/>
      <c r="B512" s="4294"/>
      <c r="C512" s="4143"/>
      <c r="D512" s="4144"/>
      <c r="E512" s="4145"/>
      <c r="F512" s="1009"/>
      <c r="G512" s="1009"/>
      <c r="H512" s="1009"/>
      <c r="I512" s="1009"/>
      <c r="J512" s="1009"/>
      <c r="K512" s="1009"/>
      <c r="L512" s="1009"/>
      <c r="M512" s="1009"/>
      <c r="N512" s="1009"/>
      <c r="O512" s="1009"/>
      <c r="P512" s="1009"/>
      <c r="Q512" s="1009"/>
      <c r="R512" s="1009"/>
      <c r="S512" s="1009"/>
      <c r="T512" s="1009"/>
      <c r="U512" s="1009"/>
      <c r="V512" s="1009"/>
      <c r="W512" s="1009"/>
      <c r="X512" s="1009"/>
      <c r="Y512" s="1009"/>
      <c r="Z512" s="1009"/>
      <c r="AA512" s="1009"/>
    </row>
    <row r="513">
      <c r="A513" s="1009"/>
      <c r="B513" s="4294"/>
      <c r="C513" s="4143"/>
      <c r="D513" s="4144"/>
      <c r="E513" s="4145"/>
      <c r="F513" s="1009"/>
      <c r="G513" s="1009"/>
      <c r="H513" s="1009"/>
      <c r="I513" s="1009"/>
      <c r="J513" s="1009"/>
      <c r="K513" s="1009"/>
      <c r="L513" s="1009"/>
      <c r="M513" s="1009"/>
      <c r="N513" s="1009"/>
      <c r="O513" s="1009"/>
      <c r="P513" s="1009"/>
      <c r="Q513" s="1009"/>
      <c r="R513" s="1009"/>
      <c r="S513" s="1009"/>
      <c r="T513" s="1009"/>
      <c r="U513" s="1009"/>
      <c r="V513" s="1009"/>
      <c r="W513" s="1009"/>
      <c r="X513" s="1009"/>
      <c r="Y513" s="1009"/>
      <c r="Z513" s="1009"/>
      <c r="AA513" s="1009"/>
    </row>
    <row r="514">
      <c r="A514" s="1009"/>
      <c r="B514" s="4294"/>
      <c r="C514" s="4143"/>
      <c r="D514" s="4144"/>
      <c r="E514" s="4145"/>
      <c r="F514" s="1009"/>
      <c r="G514" s="1009"/>
      <c r="H514" s="1009"/>
      <c r="I514" s="1009"/>
      <c r="J514" s="1009"/>
      <c r="K514" s="1009"/>
      <c r="L514" s="1009"/>
      <c r="M514" s="1009"/>
      <c r="N514" s="1009"/>
      <c r="O514" s="1009"/>
      <c r="P514" s="1009"/>
      <c r="Q514" s="1009"/>
      <c r="R514" s="1009"/>
      <c r="S514" s="1009"/>
      <c r="T514" s="1009"/>
      <c r="U514" s="1009"/>
      <c r="V514" s="1009"/>
      <c r="W514" s="1009"/>
      <c r="X514" s="1009"/>
      <c r="Y514" s="1009"/>
      <c r="Z514" s="1009"/>
      <c r="AA514" s="1009"/>
    </row>
    <row r="515">
      <c r="A515" s="1009"/>
      <c r="B515" s="4294"/>
      <c r="C515" s="4143"/>
      <c r="D515" s="4144"/>
      <c r="E515" s="4145"/>
      <c r="F515" s="1009"/>
      <c r="G515" s="1009"/>
      <c r="H515" s="1009"/>
      <c r="I515" s="1009"/>
      <c r="J515" s="1009"/>
      <c r="K515" s="1009"/>
      <c r="L515" s="1009"/>
      <c r="M515" s="1009"/>
      <c r="N515" s="1009"/>
      <c r="O515" s="1009"/>
      <c r="P515" s="1009"/>
      <c r="Q515" s="1009"/>
      <c r="R515" s="1009"/>
      <c r="S515" s="1009"/>
      <c r="T515" s="1009"/>
      <c r="U515" s="1009"/>
      <c r="V515" s="1009"/>
      <c r="W515" s="1009"/>
      <c r="X515" s="1009"/>
      <c r="Y515" s="1009"/>
      <c r="Z515" s="1009"/>
      <c r="AA515" s="1009"/>
    </row>
    <row r="516">
      <c r="A516" s="1009"/>
      <c r="B516" s="4294"/>
      <c r="C516" s="4143"/>
      <c r="D516" s="4144"/>
      <c r="E516" s="4145"/>
      <c r="F516" s="1009"/>
      <c r="G516" s="1009"/>
      <c r="H516" s="1009"/>
      <c r="I516" s="1009"/>
      <c r="J516" s="1009"/>
      <c r="K516" s="1009"/>
      <c r="L516" s="1009"/>
      <c r="M516" s="1009"/>
      <c r="N516" s="1009"/>
      <c r="O516" s="1009"/>
      <c r="P516" s="1009"/>
      <c r="Q516" s="1009"/>
      <c r="R516" s="1009"/>
      <c r="S516" s="1009"/>
      <c r="T516" s="1009"/>
      <c r="U516" s="1009"/>
      <c r="V516" s="1009"/>
      <c r="W516" s="1009"/>
      <c r="X516" s="1009"/>
      <c r="Y516" s="1009"/>
      <c r="Z516" s="1009"/>
      <c r="AA516" s="1009"/>
    </row>
    <row r="517">
      <c r="A517" s="1009"/>
      <c r="B517" s="4294"/>
      <c r="C517" s="4143"/>
      <c r="D517" s="4144"/>
      <c r="E517" s="4145"/>
      <c r="F517" s="1009"/>
      <c r="G517" s="1009"/>
      <c r="H517" s="1009"/>
      <c r="I517" s="1009"/>
      <c r="J517" s="1009"/>
      <c r="K517" s="1009"/>
      <c r="L517" s="1009"/>
      <c r="M517" s="1009"/>
      <c r="N517" s="1009"/>
      <c r="O517" s="1009"/>
      <c r="P517" s="1009"/>
      <c r="Q517" s="1009"/>
      <c r="R517" s="1009"/>
      <c r="S517" s="1009"/>
      <c r="T517" s="1009"/>
      <c r="U517" s="1009"/>
      <c r="V517" s="1009"/>
      <c r="W517" s="1009"/>
      <c r="X517" s="1009"/>
      <c r="Y517" s="1009"/>
      <c r="Z517" s="1009"/>
      <c r="AA517" s="1009"/>
    </row>
    <row r="518">
      <c r="A518" s="1009"/>
      <c r="B518" s="4294"/>
      <c r="C518" s="4143"/>
      <c r="D518" s="4144"/>
      <c r="E518" s="4145"/>
      <c r="F518" s="1009"/>
      <c r="G518" s="1009"/>
      <c r="H518" s="1009"/>
      <c r="I518" s="1009"/>
      <c r="J518" s="1009"/>
      <c r="K518" s="1009"/>
      <c r="L518" s="1009"/>
      <c r="M518" s="1009"/>
      <c r="N518" s="1009"/>
      <c r="O518" s="1009"/>
      <c r="P518" s="1009"/>
      <c r="Q518" s="1009"/>
      <c r="R518" s="1009"/>
      <c r="S518" s="1009"/>
      <c r="T518" s="1009"/>
      <c r="U518" s="1009"/>
      <c r="V518" s="1009"/>
      <c r="W518" s="1009"/>
      <c r="X518" s="1009"/>
      <c r="Y518" s="1009"/>
      <c r="Z518" s="1009"/>
      <c r="AA518" s="1009"/>
    </row>
    <row r="519">
      <c r="A519" s="1009"/>
      <c r="B519" s="4294"/>
      <c r="C519" s="4143"/>
      <c r="D519" s="4144"/>
      <c r="E519" s="4145"/>
      <c r="F519" s="1009"/>
      <c r="G519" s="1009"/>
      <c r="H519" s="1009"/>
      <c r="I519" s="1009"/>
      <c r="J519" s="1009"/>
      <c r="K519" s="1009"/>
      <c r="L519" s="1009"/>
      <c r="M519" s="1009"/>
      <c r="N519" s="1009"/>
      <c r="O519" s="1009"/>
      <c r="P519" s="1009"/>
      <c r="Q519" s="1009"/>
      <c r="R519" s="1009"/>
      <c r="S519" s="1009"/>
      <c r="T519" s="1009"/>
      <c r="U519" s="1009"/>
      <c r="V519" s="1009"/>
      <c r="W519" s="1009"/>
      <c r="X519" s="1009"/>
      <c r="Y519" s="1009"/>
      <c r="Z519" s="1009"/>
      <c r="AA519" s="1009"/>
    </row>
    <row r="520">
      <c r="A520" s="1009"/>
      <c r="B520" s="4294"/>
      <c r="C520" s="4143"/>
      <c r="D520" s="4144"/>
      <c r="E520" s="4145"/>
      <c r="F520" s="1009"/>
      <c r="G520" s="1009"/>
      <c r="H520" s="1009"/>
      <c r="I520" s="1009"/>
      <c r="J520" s="1009"/>
      <c r="K520" s="1009"/>
      <c r="L520" s="1009"/>
      <c r="M520" s="1009"/>
      <c r="N520" s="1009"/>
      <c r="O520" s="1009"/>
      <c r="P520" s="1009"/>
      <c r="Q520" s="1009"/>
      <c r="R520" s="1009"/>
      <c r="S520" s="1009"/>
      <c r="T520" s="1009"/>
      <c r="U520" s="1009"/>
      <c r="V520" s="1009"/>
      <c r="W520" s="1009"/>
      <c r="X520" s="1009"/>
      <c r="Y520" s="1009"/>
      <c r="Z520" s="1009"/>
      <c r="AA520" s="1009"/>
    </row>
    <row r="521">
      <c r="A521" s="1009"/>
      <c r="B521" s="4294"/>
      <c r="C521" s="4143"/>
      <c r="D521" s="4144"/>
      <c r="E521" s="4145"/>
      <c r="F521" s="1009"/>
      <c r="G521" s="1009"/>
      <c r="H521" s="1009"/>
      <c r="I521" s="1009"/>
      <c r="J521" s="1009"/>
      <c r="K521" s="1009"/>
      <c r="L521" s="1009"/>
      <c r="M521" s="1009"/>
      <c r="N521" s="1009"/>
      <c r="O521" s="1009"/>
      <c r="P521" s="1009"/>
      <c r="Q521" s="1009"/>
      <c r="R521" s="1009"/>
      <c r="S521" s="1009"/>
      <c r="T521" s="1009"/>
      <c r="U521" s="1009"/>
      <c r="V521" s="1009"/>
      <c r="W521" s="1009"/>
      <c r="X521" s="1009"/>
      <c r="Y521" s="1009"/>
      <c r="Z521" s="1009"/>
      <c r="AA521" s="1009"/>
    </row>
    <row r="522">
      <c r="A522" s="1009"/>
      <c r="B522" s="4294"/>
      <c r="C522" s="4143"/>
      <c r="D522" s="4144"/>
      <c r="E522" s="4145"/>
      <c r="F522" s="1009"/>
      <c r="G522" s="1009"/>
      <c r="H522" s="1009"/>
      <c r="I522" s="1009"/>
      <c r="J522" s="1009"/>
      <c r="K522" s="1009"/>
      <c r="L522" s="1009"/>
      <c r="M522" s="1009"/>
      <c r="N522" s="1009"/>
      <c r="O522" s="1009"/>
      <c r="P522" s="1009"/>
      <c r="Q522" s="1009"/>
      <c r="R522" s="1009"/>
      <c r="S522" s="1009"/>
      <c r="T522" s="1009"/>
      <c r="U522" s="1009"/>
      <c r="V522" s="1009"/>
      <c r="W522" s="1009"/>
      <c r="X522" s="1009"/>
      <c r="Y522" s="1009"/>
      <c r="Z522" s="1009"/>
      <c r="AA522" s="1009"/>
    </row>
    <row r="523">
      <c r="A523" s="1009"/>
      <c r="B523" s="4294"/>
      <c r="C523" s="4143"/>
      <c r="D523" s="4144"/>
      <c r="E523" s="4145"/>
      <c r="F523" s="1009"/>
      <c r="G523" s="1009"/>
      <c r="H523" s="1009"/>
      <c r="I523" s="1009"/>
      <c r="J523" s="1009"/>
      <c r="K523" s="1009"/>
      <c r="L523" s="1009"/>
      <c r="M523" s="1009"/>
      <c r="N523" s="1009"/>
      <c r="O523" s="1009"/>
      <c r="P523" s="1009"/>
      <c r="Q523" s="1009"/>
      <c r="R523" s="1009"/>
      <c r="S523" s="1009"/>
      <c r="T523" s="1009"/>
      <c r="U523" s="1009"/>
      <c r="V523" s="1009"/>
      <c r="W523" s="1009"/>
      <c r="X523" s="1009"/>
      <c r="Y523" s="1009"/>
      <c r="Z523" s="1009"/>
      <c r="AA523" s="1009"/>
    </row>
    <row r="524">
      <c r="A524" s="1009"/>
      <c r="B524" s="4294"/>
      <c r="C524" s="4143"/>
      <c r="D524" s="4144"/>
      <c r="E524" s="4145"/>
      <c r="F524" s="1009"/>
      <c r="G524" s="1009"/>
      <c r="H524" s="1009"/>
      <c r="I524" s="1009"/>
      <c r="J524" s="1009"/>
      <c r="K524" s="1009"/>
      <c r="L524" s="1009"/>
      <c r="M524" s="1009"/>
      <c r="N524" s="1009"/>
      <c r="O524" s="1009"/>
      <c r="P524" s="1009"/>
      <c r="Q524" s="1009"/>
      <c r="R524" s="1009"/>
      <c r="S524" s="1009"/>
      <c r="T524" s="1009"/>
      <c r="U524" s="1009"/>
      <c r="V524" s="1009"/>
      <c r="W524" s="1009"/>
      <c r="X524" s="1009"/>
      <c r="Y524" s="1009"/>
      <c r="Z524" s="1009"/>
      <c r="AA524" s="1009"/>
    </row>
    <row r="525">
      <c r="A525" s="1009"/>
      <c r="B525" s="4294"/>
      <c r="C525" s="4143"/>
      <c r="D525" s="4144"/>
      <c r="E525" s="4145"/>
      <c r="F525" s="1009"/>
      <c r="G525" s="1009"/>
      <c r="H525" s="1009"/>
      <c r="I525" s="1009"/>
      <c r="J525" s="1009"/>
      <c r="K525" s="1009"/>
      <c r="L525" s="1009"/>
      <c r="M525" s="1009"/>
      <c r="N525" s="1009"/>
      <c r="O525" s="1009"/>
      <c r="P525" s="1009"/>
      <c r="Q525" s="1009"/>
      <c r="R525" s="1009"/>
      <c r="S525" s="1009"/>
      <c r="T525" s="1009"/>
      <c r="U525" s="1009"/>
      <c r="V525" s="1009"/>
      <c r="W525" s="1009"/>
      <c r="X525" s="1009"/>
      <c r="Y525" s="1009"/>
      <c r="Z525" s="1009"/>
      <c r="AA525" s="1009"/>
    </row>
    <row r="526">
      <c r="A526" s="1009"/>
      <c r="B526" s="4294"/>
      <c r="C526" s="4143"/>
      <c r="D526" s="4144"/>
      <c r="E526" s="4145"/>
      <c r="F526" s="1009"/>
      <c r="G526" s="1009"/>
      <c r="H526" s="1009"/>
      <c r="I526" s="1009"/>
      <c r="J526" s="1009"/>
      <c r="K526" s="1009"/>
      <c r="L526" s="1009"/>
      <c r="M526" s="1009"/>
      <c r="N526" s="1009"/>
      <c r="O526" s="1009"/>
      <c r="P526" s="1009"/>
      <c r="Q526" s="1009"/>
      <c r="R526" s="1009"/>
      <c r="S526" s="1009"/>
      <c r="T526" s="1009"/>
      <c r="U526" s="1009"/>
      <c r="V526" s="1009"/>
      <c r="W526" s="1009"/>
      <c r="X526" s="1009"/>
      <c r="Y526" s="1009"/>
      <c r="Z526" s="1009"/>
      <c r="AA526" s="1009"/>
    </row>
    <row r="527">
      <c r="A527" s="1009"/>
      <c r="B527" s="4294"/>
      <c r="C527" s="4143"/>
      <c r="D527" s="4144"/>
      <c r="E527" s="4145"/>
      <c r="F527" s="1009"/>
      <c r="G527" s="1009"/>
      <c r="H527" s="1009"/>
      <c r="I527" s="1009"/>
      <c r="J527" s="1009"/>
      <c r="K527" s="1009"/>
      <c r="L527" s="1009"/>
      <c r="M527" s="1009"/>
      <c r="N527" s="1009"/>
      <c r="O527" s="1009"/>
      <c r="P527" s="1009"/>
      <c r="Q527" s="1009"/>
      <c r="R527" s="1009"/>
      <c r="S527" s="1009"/>
      <c r="T527" s="1009"/>
      <c r="U527" s="1009"/>
      <c r="V527" s="1009"/>
      <c r="W527" s="1009"/>
      <c r="X527" s="1009"/>
      <c r="Y527" s="1009"/>
      <c r="Z527" s="1009"/>
      <c r="AA527" s="1009"/>
    </row>
    <row r="528">
      <c r="A528" s="1009"/>
      <c r="B528" s="4294"/>
      <c r="C528" s="4143"/>
      <c r="D528" s="4144"/>
      <c r="E528" s="4145"/>
      <c r="F528" s="1009"/>
      <c r="G528" s="1009"/>
      <c r="H528" s="1009"/>
      <c r="I528" s="1009"/>
      <c r="J528" s="1009"/>
      <c r="K528" s="1009"/>
      <c r="L528" s="1009"/>
      <c r="M528" s="1009"/>
      <c r="N528" s="1009"/>
      <c r="O528" s="1009"/>
      <c r="P528" s="1009"/>
      <c r="Q528" s="1009"/>
      <c r="R528" s="1009"/>
      <c r="S528" s="1009"/>
      <c r="T528" s="1009"/>
      <c r="U528" s="1009"/>
      <c r="V528" s="1009"/>
      <c r="W528" s="1009"/>
      <c r="X528" s="1009"/>
      <c r="Y528" s="1009"/>
      <c r="Z528" s="1009"/>
      <c r="AA528" s="1009"/>
    </row>
    <row r="529">
      <c r="A529" s="1009"/>
      <c r="B529" s="4294"/>
      <c r="C529" s="4143"/>
      <c r="D529" s="4144"/>
      <c r="E529" s="4145"/>
      <c r="F529" s="1009"/>
      <c r="G529" s="1009"/>
      <c r="H529" s="1009"/>
      <c r="I529" s="1009"/>
      <c r="J529" s="1009"/>
      <c r="K529" s="1009"/>
      <c r="L529" s="1009"/>
      <c r="M529" s="1009"/>
      <c r="N529" s="1009"/>
      <c r="O529" s="1009"/>
      <c r="P529" s="1009"/>
      <c r="Q529" s="1009"/>
      <c r="R529" s="1009"/>
      <c r="S529" s="1009"/>
      <c r="T529" s="1009"/>
      <c r="U529" s="1009"/>
      <c r="V529" s="1009"/>
      <c r="W529" s="1009"/>
      <c r="X529" s="1009"/>
      <c r="Y529" s="1009"/>
      <c r="Z529" s="1009"/>
      <c r="AA529" s="1009"/>
    </row>
    <row r="530">
      <c r="A530" s="1009"/>
      <c r="B530" s="4294"/>
      <c r="C530" s="4143"/>
      <c r="D530" s="4144"/>
      <c r="E530" s="4145"/>
      <c r="F530" s="1009"/>
      <c r="G530" s="1009"/>
      <c r="H530" s="1009"/>
      <c r="I530" s="1009"/>
      <c r="J530" s="1009"/>
      <c r="K530" s="1009"/>
      <c r="L530" s="1009"/>
      <c r="M530" s="1009"/>
      <c r="N530" s="1009"/>
      <c r="O530" s="1009"/>
      <c r="P530" s="1009"/>
      <c r="Q530" s="1009"/>
      <c r="R530" s="1009"/>
      <c r="S530" s="1009"/>
      <c r="T530" s="1009"/>
      <c r="U530" s="1009"/>
      <c r="V530" s="1009"/>
      <c r="W530" s="1009"/>
      <c r="X530" s="1009"/>
      <c r="Y530" s="1009"/>
      <c r="Z530" s="1009"/>
      <c r="AA530" s="1009"/>
    </row>
    <row r="531">
      <c r="A531" s="1009"/>
      <c r="B531" s="4294"/>
      <c r="C531" s="4143"/>
      <c r="D531" s="4144"/>
      <c r="E531" s="4145"/>
      <c r="F531" s="1009"/>
      <c r="G531" s="1009"/>
      <c r="H531" s="1009"/>
      <c r="I531" s="1009"/>
      <c r="J531" s="1009"/>
      <c r="K531" s="1009"/>
      <c r="L531" s="1009"/>
      <c r="M531" s="1009"/>
      <c r="N531" s="1009"/>
      <c r="O531" s="1009"/>
      <c r="P531" s="1009"/>
      <c r="Q531" s="1009"/>
      <c r="R531" s="1009"/>
      <c r="S531" s="1009"/>
      <c r="T531" s="1009"/>
      <c r="U531" s="1009"/>
      <c r="V531" s="1009"/>
      <c r="W531" s="1009"/>
      <c r="X531" s="1009"/>
      <c r="Y531" s="1009"/>
      <c r="Z531" s="1009"/>
      <c r="AA531" s="1009"/>
    </row>
    <row r="532">
      <c r="A532" s="1009"/>
      <c r="B532" s="4294"/>
      <c r="C532" s="4143"/>
      <c r="D532" s="4144"/>
      <c r="E532" s="4145"/>
      <c r="F532" s="1009"/>
      <c r="G532" s="1009"/>
      <c r="H532" s="1009"/>
      <c r="I532" s="1009"/>
      <c r="J532" s="1009"/>
      <c r="K532" s="1009"/>
      <c r="L532" s="1009"/>
      <c r="M532" s="1009"/>
      <c r="N532" s="1009"/>
      <c r="O532" s="1009"/>
      <c r="P532" s="1009"/>
      <c r="Q532" s="1009"/>
      <c r="R532" s="1009"/>
      <c r="S532" s="1009"/>
      <c r="T532" s="1009"/>
      <c r="U532" s="1009"/>
      <c r="V532" s="1009"/>
      <c r="W532" s="1009"/>
      <c r="X532" s="1009"/>
      <c r="Y532" s="1009"/>
      <c r="Z532" s="1009"/>
      <c r="AA532" s="1009"/>
    </row>
    <row r="533">
      <c r="A533" s="1009"/>
      <c r="B533" s="4294"/>
      <c r="C533" s="4143"/>
      <c r="D533" s="4144"/>
      <c r="E533" s="4145"/>
      <c r="F533" s="1009"/>
      <c r="G533" s="1009"/>
      <c r="H533" s="1009"/>
      <c r="I533" s="1009"/>
      <c r="J533" s="1009"/>
      <c r="K533" s="1009"/>
      <c r="L533" s="1009"/>
      <c r="M533" s="1009"/>
      <c r="N533" s="1009"/>
      <c r="O533" s="1009"/>
      <c r="P533" s="1009"/>
      <c r="Q533" s="1009"/>
      <c r="R533" s="1009"/>
      <c r="S533" s="1009"/>
      <c r="T533" s="1009"/>
      <c r="U533" s="1009"/>
      <c r="V533" s="1009"/>
      <c r="W533" s="1009"/>
      <c r="X533" s="1009"/>
      <c r="Y533" s="1009"/>
      <c r="Z533" s="1009"/>
      <c r="AA533" s="1009"/>
    </row>
    <row r="534">
      <c r="A534" s="1009"/>
      <c r="B534" s="4294"/>
      <c r="C534" s="4143"/>
      <c r="D534" s="4144"/>
      <c r="E534" s="4145"/>
      <c r="F534" s="1009"/>
      <c r="G534" s="1009"/>
      <c r="H534" s="1009"/>
      <c r="I534" s="1009"/>
      <c r="J534" s="1009"/>
      <c r="K534" s="1009"/>
      <c r="L534" s="1009"/>
      <c r="M534" s="1009"/>
      <c r="N534" s="1009"/>
      <c r="O534" s="1009"/>
      <c r="P534" s="1009"/>
      <c r="Q534" s="1009"/>
      <c r="R534" s="1009"/>
      <c r="S534" s="1009"/>
      <c r="T534" s="1009"/>
      <c r="U534" s="1009"/>
      <c r="V534" s="1009"/>
      <c r="W534" s="1009"/>
      <c r="X534" s="1009"/>
      <c r="Y534" s="1009"/>
      <c r="Z534" s="1009"/>
      <c r="AA534" s="1009"/>
    </row>
    <row r="535">
      <c r="A535" s="1009"/>
      <c r="B535" s="4294"/>
      <c r="C535" s="4143"/>
      <c r="D535" s="4144"/>
      <c r="E535" s="4145"/>
      <c r="F535" s="1009"/>
      <c r="G535" s="1009"/>
      <c r="H535" s="1009"/>
      <c r="I535" s="1009"/>
      <c r="J535" s="1009"/>
      <c r="K535" s="1009"/>
      <c r="L535" s="1009"/>
      <c r="M535" s="1009"/>
      <c r="N535" s="1009"/>
      <c r="O535" s="1009"/>
      <c r="P535" s="1009"/>
      <c r="Q535" s="1009"/>
      <c r="R535" s="1009"/>
      <c r="S535" s="1009"/>
      <c r="T535" s="1009"/>
      <c r="U535" s="1009"/>
      <c r="V535" s="1009"/>
      <c r="W535" s="1009"/>
      <c r="X535" s="1009"/>
      <c r="Y535" s="1009"/>
      <c r="Z535" s="1009"/>
      <c r="AA535" s="1009"/>
    </row>
    <row r="536">
      <c r="A536" s="1009"/>
      <c r="B536" s="4294"/>
      <c r="C536" s="4143"/>
      <c r="D536" s="4144"/>
      <c r="E536" s="4145"/>
      <c r="F536" s="1009"/>
      <c r="G536" s="1009"/>
      <c r="H536" s="1009"/>
      <c r="I536" s="1009"/>
      <c r="J536" s="1009"/>
      <c r="K536" s="1009"/>
      <c r="L536" s="1009"/>
      <c r="M536" s="1009"/>
      <c r="N536" s="1009"/>
      <c r="O536" s="1009"/>
      <c r="P536" s="1009"/>
      <c r="Q536" s="1009"/>
      <c r="R536" s="1009"/>
      <c r="S536" s="1009"/>
      <c r="T536" s="1009"/>
      <c r="U536" s="1009"/>
      <c r="V536" s="1009"/>
      <c r="W536" s="1009"/>
      <c r="X536" s="1009"/>
      <c r="Y536" s="1009"/>
      <c r="Z536" s="1009"/>
      <c r="AA536" s="1009"/>
    </row>
    <row r="537">
      <c r="A537" s="1009"/>
      <c r="B537" s="4294"/>
      <c r="C537" s="4143"/>
      <c r="D537" s="4144"/>
      <c r="E537" s="4145"/>
      <c r="F537" s="1009"/>
      <c r="G537" s="1009"/>
      <c r="H537" s="1009"/>
      <c r="I537" s="1009"/>
      <c r="J537" s="1009"/>
      <c r="K537" s="1009"/>
      <c r="L537" s="1009"/>
      <c r="M537" s="1009"/>
      <c r="N537" s="1009"/>
      <c r="O537" s="1009"/>
      <c r="P537" s="1009"/>
      <c r="Q537" s="1009"/>
      <c r="R537" s="1009"/>
      <c r="S537" s="1009"/>
      <c r="T537" s="1009"/>
      <c r="U537" s="1009"/>
      <c r="V537" s="1009"/>
      <c r="W537" s="1009"/>
      <c r="X537" s="1009"/>
      <c r="Y537" s="1009"/>
      <c r="Z537" s="1009"/>
      <c r="AA537" s="1009"/>
    </row>
    <row r="538">
      <c r="A538" s="1009"/>
      <c r="B538" s="4294"/>
      <c r="C538" s="4143"/>
      <c r="D538" s="4144"/>
      <c r="E538" s="4145"/>
      <c r="F538" s="1009"/>
      <c r="G538" s="1009"/>
      <c r="H538" s="1009"/>
      <c r="I538" s="1009"/>
      <c r="J538" s="1009"/>
      <c r="K538" s="1009"/>
      <c r="L538" s="1009"/>
      <c r="M538" s="1009"/>
      <c r="N538" s="1009"/>
      <c r="O538" s="1009"/>
      <c r="P538" s="1009"/>
      <c r="Q538" s="1009"/>
      <c r="R538" s="1009"/>
      <c r="S538" s="1009"/>
      <c r="T538" s="1009"/>
      <c r="U538" s="1009"/>
      <c r="V538" s="1009"/>
      <c r="W538" s="1009"/>
      <c r="X538" s="1009"/>
      <c r="Y538" s="1009"/>
      <c r="Z538" s="1009"/>
      <c r="AA538" s="1009"/>
    </row>
    <row r="539">
      <c r="A539" s="1009"/>
      <c r="B539" s="4294"/>
      <c r="C539" s="4143"/>
      <c r="D539" s="4144"/>
      <c r="E539" s="4145"/>
      <c r="F539" s="1009"/>
      <c r="G539" s="1009"/>
      <c r="H539" s="1009"/>
      <c r="I539" s="1009"/>
      <c r="J539" s="1009"/>
      <c r="K539" s="1009"/>
      <c r="L539" s="1009"/>
      <c r="M539" s="1009"/>
      <c r="N539" s="1009"/>
      <c r="O539" s="1009"/>
      <c r="P539" s="1009"/>
      <c r="Q539" s="1009"/>
      <c r="R539" s="1009"/>
      <c r="S539" s="1009"/>
      <c r="T539" s="1009"/>
      <c r="U539" s="1009"/>
      <c r="V539" s="1009"/>
      <c r="W539" s="1009"/>
      <c r="X539" s="1009"/>
      <c r="Y539" s="1009"/>
      <c r="Z539" s="1009"/>
      <c r="AA539" s="1009"/>
    </row>
    <row r="540">
      <c r="A540" s="1009"/>
      <c r="B540" s="4294"/>
      <c r="C540" s="4143"/>
      <c r="D540" s="4144"/>
      <c r="E540" s="4145"/>
      <c r="F540" s="1009"/>
      <c r="G540" s="1009"/>
      <c r="H540" s="1009"/>
      <c r="I540" s="1009"/>
      <c r="J540" s="1009"/>
      <c r="K540" s="1009"/>
      <c r="L540" s="1009"/>
      <c r="M540" s="1009"/>
      <c r="N540" s="1009"/>
      <c r="O540" s="1009"/>
      <c r="P540" s="1009"/>
      <c r="Q540" s="1009"/>
      <c r="R540" s="1009"/>
      <c r="S540" s="1009"/>
      <c r="T540" s="1009"/>
      <c r="U540" s="1009"/>
      <c r="V540" s="1009"/>
      <c r="W540" s="1009"/>
      <c r="X540" s="1009"/>
      <c r="Y540" s="1009"/>
      <c r="Z540" s="1009"/>
      <c r="AA540" s="1009"/>
    </row>
    <row r="541">
      <c r="A541" s="1009"/>
      <c r="B541" s="4294"/>
      <c r="C541" s="4143"/>
      <c r="D541" s="4144"/>
      <c r="E541" s="4145"/>
      <c r="F541" s="1009"/>
      <c r="G541" s="1009"/>
      <c r="H541" s="1009"/>
      <c r="I541" s="1009"/>
      <c r="J541" s="1009"/>
      <c r="K541" s="1009"/>
      <c r="L541" s="1009"/>
      <c r="M541" s="1009"/>
      <c r="N541" s="1009"/>
      <c r="O541" s="1009"/>
      <c r="P541" s="1009"/>
      <c r="Q541" s="1009"/>
      <c r="R541" s="1009"/>
      <c r="S541" s="1009"/>
      <c r="T541" s="1009"/>
      <c r="U541" s="1009"/>
      <c r="V541" s="1009"/>
      <c r="W541" s="1009"/>
      <c r="X541" s="1009"/>
      <c r="Y541" s="1009"/>
      <c r="Z541" s="1009"/>
      <c r="AA541" s="1009"/>
    </row>
    <row r="542">
      <c r="A542" s="1009"/>
      <c r="B542" s="4294"/>
      <c r="C542" s="4143"/>
      <c r="D542" s="4144"/>
      <c r="E542" s="4145"/>
      <c r="F542" s="1009"/>
      <c r="G542" s="1009"/>
      <c r="H542" s="1009"/>
      <c r="I542" s="1009"/>
      <c r="J542" s="1009"/>
      <c r="K542" s="1009"/>
      <c r="L542" s="1009"/>
      <c r="M542" s="1009"/>
      <c r="N542" s="1009"/>
      <c r="O542" s="1009"/>
      <c r="P542" s="1009"/>
      <c r="Q542" s="1009"/>
      <c r="R542" s="1009"/>
      <c r="S542" s="1009"/>
      <c r="T542" s="1009"/>
      <c r="U542" s="1009"/>
      <c r="V542" s="1009"/>
      <c r="W542" s="1009"/>
      <c r="X542" s="1009"/>
      <c r="Y542" s="1009"/>
      <c r="Z542" s="1009"/>
      <c r="AA542" s="1009"/>
    </row>
    <row r="543">
      <c r="A543" s="1009"/>
      <c r="B543" s="4294"/>
      <c r="C543" s="4143"/>
      <c r="D543" s="4144"/>
      <c r="E543" s="4145"/>
      <c r="F543" s="1009"/>
      <c r="G543" s="1009"/>
      <c r="H543" s="1009"/>
      <c r="I543" s="1009"/>
      <c r="J543" s="1009"/>
      <c r="K543" s="1009"/>
      <c r="L543" s="1009"/>
      <c r="M543" s="1009"/>
      <c r="N543" s="1009"/>
      <c r="O543" s="1009"/>
      <c r="P543" s="1009"/>
      <c r="Q543" s="1009"/>
      <c r="R543" s="1009"/>
      <c r="S543" s="1009"/>
      <c r="T543" s="1009"/>
      <c r="U543" s="1009"/>
      <c r="V543" s="1009"/>
      <c r="W543" s="1009"/>
      <c r="X543" s="1009"/>
      <c r="Y543" s="1009"/>
      <c r="Z543" s="1009"/>
      <c r="AA543" s="1009"/>
    </row>
    <row r="544">
      <c r="A544" s="1009"/>
      <c r="B544" s="4294"/>
      <c r="C544" s="4143"/>
      <c r="D544" s="4144"/>
      <c r="E544" s="4145"/>
      <c r="F544" s="1009"/>
      <c r="G544" s="1009"/>
      <c r="H544" s="1009"/>
      <c r="I544" s="1009"/>
      <c r="J544" s="1009"/>
      <c r="K544" s="1009"/>
      <c r="L544" s="1009"/>
      <c r="M544" s="1009"/>
      <c r="N544" s="1009"/>
      <c r="O544" s="1009"/>
      <c r="P544" s="1009"/>
      <c r="Q544" s="1009"/>
      <c r="R544" s="1009"/>
      <c r="S544" s="1009"/>
      <c r="T544" s="1009"/>
      <c r="U544" s="1009"/>
      <c r="V544" s="1009"/>
      <c r="W544" s="1009"/>
      <c r="X544" s="1009"/>
      <c r="Y544" s="1009"/>
      <c r="Z544" s="1009"/>
      <c r="AA544" s="1009"/>
    </row>
    <row r="545">
      <c r="A545" s="1009"/>
      <c r="B545" s="4294"/>
      <c r="C545" s="4143"/>
      <c r="D545" s="4144"/>
      <c r="E545" s="4145"/>
      <c r="F545" s="1009"/>
      <c r="G545" s="1009"/>
      <c r="H545" s="1009"/>
      <c r="I545" s="1009"/>
      <c r="J545" s="1009"/>
      <c r="K545" s="1009"/>
      <c r="L545" s="1009"/>
      <c r="M545" s="1009"/>
      <c r="N545" s="1009"/>
      <c r="O545" s="1009"/>
      <c r="P545" s="1009"/>
      <c r="Q545" s="1009"/>
      <c r="R545" s="1009"/>
      <c r="S545" s="1009"/>
      <c r="T545" s="1009"/>
      <c r="U545" s="1009"/>
      <c r="V545" s="1009"/>
      <c r="W545" s="1009"/>
      <c r="X545" s="1009"/>
      <c r="Y545" s="1009"/>
      <c r="Z545" s="1009"/>
      <c r="AA545" s="1009"/>
    </row>
    <row r="546">
      <c r="A546" s="1009"/>
      <c r="B546" s="4294"/>
      <c r="C546" s="4143"/>
      <c r="D546" s="4144"/>
      <c r="E546" s="4145"/>
      <c r="F546" s="1009"/>
      <c r="G546" s="1009"/>
      <c r="H546" s="1009"/>
      <c r="I546" s="1009"/>
      <c r="J546" s="1009"/>
      <c r="K546" s="1009"/>
      <c r="L546" s="1009"/>
      <c r="M546" s="1009"/>
      <c r="N546" s="1009"/>
      <c r="O546" s="1009"/>
      <c r="P546" s="1009"/>
      <c r="Q546" s="1009"/>
      <c r="R546" s="1009"/>
      <c r="S546" s="1009"/>
      <c r="T546" s="1009"/>
      <c r="U546" s="1009"/>
      <c r="V546" s="1009"/>
      <c r="W546" s="1009"/>
      <c r="X546" s="1009"/>
      <c r="Y546" s="1009"/>
      <c r="Z546" s="1009"/>
      <c r="AA546" s="1009"/>
    </row>
    <row r="547">
      <c r="A547" s="1009"/>
      <c r="B547" s="4294"/>
      <c r="C547" s="4143"/>
      <c r="D547" s="4144"/>
      <c r="E547" s="4145"/>
      <c r="F547" s="1009"/>
      <c r="G547" s="1009"/>
      <c r="H547" s="1009"/>
      <c r="I547" s="1009"/>
      <c r="J547" s="1009"/>
      <c r="K547" s="1009"/>
      <c r="L547" s="1009"/>
      <c r="M547" s="1009"/>
      <c r="N547" s="1009"/>
      <c r="O547" s="1009"/>
      <c r="P547" s="1009"/>
      <c r="Q547" s="1009"/>
      <c r="R547" s="1009"/>
      <c r="S547" s="1009"/>
      <c r="T547" s="1009"/>
      <c r="U547" s="1009"/>
      <c r="V547" s="1009"/>
      <c r="W547" s="1009"/>
      <c r="X547" s="1009"/>
      <c r="Y547" s="1009"/>
      <c r="Z547" s="1009"/>
      <c r="AA547" s="1009"/>
    </row>
    <row r="548">
      <c r="A548" s="1009"/>
      <c r="B548" s="4294"/>
      <c r="C548" s="4143"/>
      <c r="D548" s="4144"/>
      <c r="E548" s="4145"/>
      <c r="F548" s="1009"/>
      <c r="G548" s="1009"/>
      <c r="H548" s="1009"/>
      <c r="I548" s="1009"/>
      <c r="J548" s="1009"/>
      <c r="K548" s="1009"/>
      <c r="L548" s="1009"/>
      <c r="M548" s="1009"/>
      <c r="N548" s="1009"/>
      <c r="O548" s="1009"/>
      <c r="P548" s="1009"/>
      <c r="Q548" s="1009"/>
      <c r="R548" s="1009"/>
      <c r="S548" s="1009"/>
      <c r="T548" s="1009"/>
      <c r="U548" s="1009"/>
      <c r="V548" s="1009"/>
      <c r="W548" s="1009"/>
      <c r="X548" s="1009"/>
      <c r="Y548" s="1009"/>
      <c r="Z548" s="1009"/>
      <c r="AA548" s="1009"/>
    </row>
    <row r="549">
      <c r="A549" s="1009"/>
      <c r="B549" s="4294"/>
      <c r="C549" s="4143"/>
      <c r="D549" s="4144"/>
      <c r="E549" s="4145"/>
      <c r="F549" s="1009"/>
      <c r="G549" s="1009"/>
      <c r="H549" s="1009"/>
      <c r="I549" s="1009"/>
      <c r="J549" s="1009"/>
      <c r="K549" s="1009"/>
      <c r="L549" s="1009"/>
      <c r="M549" s="1009"/>
      <c r="N549" s="1009"/>
      <c r="O549" s="1009"/>
      <c r="P549" s="1009"/>
      <c r="Q549" s="1009"/>
      <c r="R549" s="1009"/>
      <c r="S549" s="1009"/>
      <c r="T549" s="1009"/>
      <c r="U549" s="1009"/>
      <c r="V549" s="1009"/>
      <c r="W549" s="1009"/>
      <c r="X549" s="1009"/>
      <c r="Y549" s="1009"/>
      <c r="Z549" s="1009"/>
      <c r="AA549" s="1009"/>
    </row>
    <row r="550">
      <c r="A550" s="1009"/>
      <c r="B550" s="4294"/>
      <c r="C550" s="4143"/>
      <c r="D550" s="4144"/>
      <c r="E550" s="4145"/>
      <c r="F550" s="1009"/>
      <c r="G550" s="1009"/>
      <c r="H550" s="1009"/>
      <c r="I550" s="1009"/>
      <c r="J550" s="1009"/>
      <c r="K550" s="1009"/>
      <c r="L550" s="1009"/>
      <c r="M550" s="1009"/>
      <c r="N550" s="1009"/>
      <c r="O550" s="1009"/>
      <c r="P550" s="1009"/>
      <c r="Q550" s="1009"/>
      <c r="R550" s="1009"/>
      <c r="S550" s="1009"/>
      <c r="T550" s="1009"/>
      <c r="U550" s="1009"/>
      <c r="V550" s="1009"/>
      <c r="W550" s="1009"/>
      <c r="X550" s="1009"/>
      <c r="Y550" s="1009"/>
      <c r="Z550" s="1009"/>
      <c r="AA550" s="1009"/>
    </row>
    <row r="551">
      <c r="A551" s="1009"/>
      <c r="B551" s="4294"/>
      <c r="C551" s="4143"/>
      <c r="D551" s="4144"/>
      <c r="E551" s="4145"/>
      <c r="F551" s="1009"/>
      <c r="G551" s="1009"/>
      <c r="H551" s="1009"/>
      <c r="I551" s="1009"/>
      <c r="J551" s="1009"/>
      <c r="K551" s="1009"/>
      <c r="L551" s="1009"/>
      <c r="M551" s="1009"/>
      <c r="N551" s="1009"/>
      <c r="O551" s="1009"/>
      <c r="P551" s="1009"/>
      <c r="Q551" s="1009"/>
      <c r="R551" s="1009"/>
      <c r="S551" s="1009"/>
      <c r="T551" s="1009"/>
      <c r="U551" s="1009"/>
      <c r="V551" s="1009"/>
      <c r="W551" s="1009"/>
      <c r="X551" s="1009"/>
      <c r="Y551" s="1009"/>
      <c r="Z551" s="1009"/>
      <c r="AA551" s="1009"/>
    </row>
    <row r="552">
      <c r="A552" s="1009"/>
      <c r="B552" s="4294"/>
      <c r="C552" s="4143"/>
      <c r="D552" s="4144"/>
      <c r="E552" s="4145"/>
      <c r="F552" s="1009"/>
      <c r="G552" s="1009"/>
      <c r="H552" s="1009"/>
      <c r="I552" s="1009"/>
      <c r="J552" s="1009"/>
      <c r="K552" s="1009"/>
      <c r="L552" s="1009"/>
      <c r="M552" s="1009"/>
      <c r="N552" s="1009"/>
      <c r="O552" s="1009"/>
      <c r="P552" s="1009"/>
      <c r="Q552" s="1009"/>
      <c r="R552" s="1009"/>
      <c r="S552" s="1009"/>
      <c r="T552" s="1009"/>
      <c r="U552" s="1009"/>
      <c r="V552" s="1009"/>
      <c r="W552" s="1009"/>
      <c r="X552" s="1009"/>
      <c r="Y552" s="1009"/>
      <c r="Z552" s="1009"/>
      <c r="AA552" s="1009"/>
    </row>
    <row r="553">
      <c r="A553" s="1009"/>
      <c r="B553" s="4294"/>
      <c r="C553" s="4143"/>
      <c r="D553" s="4144"/>
      <c r="E553" s="4145"/>
      <c r="F553" s="1009"/>
      <c r="G553" s="1009"/>
      <c r="H553" s="1009"/>
      <c r="I553" s="1009"/>
      <c r="J553" s="1009"/>
      <c r="K553" s="1009"/>
      <c r="L553" s="1009"/>
      <c r="M553" s="1009"/>
      <c r="N553" s="1009"/>
      <c r="O553" s="1009"/>
      <c r="P553" s="1009"/>
      <c r="Q553" s="1009"/>
      <c r="R553" s="1009"/>
      <c r="S553" s="1009"/>
      <c r="T553" s="1009"/>
      <c r="U553" s="1009"/>
      <c r="V553" s="1009"/>
      <c r="W553" s="1009"/>
      <c r="X553" s="1009"/>
      <c r="Y553" s="1009"/>
      <c r="Z553" s="1009"/>
      <c r="AA553" s="1009"/>
    </row>
    <row r="554">
      <c r="A554" s="1009"/>
      <c r="B554" s="4294"/>
      <c r="C554" s="4143"/>
      <c r="D554" s="4144"/>
      <c r="E554" s="4145"/>
      <c r="F554" s="1009"/>
      <c r="G554" s="1009"/>
      <c r="H554" s="1009"/>
      <c r="I554" s="1009"/>
      <c r="J554" s="1009"/>
      <c r="K554" s="1009"/>
      <c r="L554" s="1009"/>
      <c r="M554" s="1009"/>
      <c r="N554" s="1009"/>
      <c r="O554" s="1009"/>
      <c r="P554" s="1009"/>
      <c r="Q554" s="1009"/>
      <c r="R554" s="1009"/>
      <c r="S554" s="1009"/>
      <c r="T554" s="1009"/>
      <c r="U554" s="1009"/>
      <c r="V554" s="1009"/>
      <c r="W554" s="1009"/>
      <c r="X554" s="1009"/>
      <c r="Y554" s="1009"/>
      <c r="Z554" s="1009"/>
      <c r="AA554" s="1009"/>
    </row>
    <row r="555">
      <c r="A555" s="1009"/>
      <c r="B555" s="4294"/>
      <c r="C555" s="4143"/>
      <c r="D555" s="4144"/>
      <c r="E555" s="4145"/>
      <c r="F555" s="1009"/>
      <c r="G555" s="1009"/>
      <c r="H555" s="1009"/>
      <c r="I555" s="1009"/>
      <c r="J555" s="1009"/>
      <c r="K555" s="1009"/>
      <c r="L555" s="1009"/>
      <c r="M555" s="1009"/>
      <c r="N555" s="1009"/>
      <c r="O555" s="1009"/>
      <c r="P555" s="1009"/>
      <c r="Q555" s="1009"/>
      <c r="R555" s="1009"/>
      <c r="S555" s="1009"/>
      <c r="T555" s="1009"/>
      <c r="U555" s="1009"/>
      <c r="V555" s="1009"/>
      <c r="W555" s="1009"/>
      <c r="X555" s="1009"/>
      <c r="Y555" s="1009"/>
      <c r="Z555" s="1009"/>
      <c r="AA555" s="1009"/>
    </row>
    <row r="556">
      <c r="A556" s="1009"/>
      <c r="B556" s="4294"/>
      <c r="C556" s="4143"/>
      <c r="D556" s="4144"/>
      <c r="E556" s="4145"/>
      <c r="F556" s="1009"/>
      <c r="G556" s="1009"/>
      <c r="H556" s="1009"/>
      <c r="I556" s="1009"/>
      <c r="J556" s="1009"/>
      <c r="K556" s="1009"/>
      <c r="L556" s="1009"/>
      <c r="M556" s="1009"/>
      <c r="N556" s="1009"/>
      <c r="O556" s="1009"/>
      <c r="P556" s="1009"/>
      <c r="Q556" s="1009"/>
      <c r="R556" s="1009"/>
      <c r="S556" s="1009"/>
      <c r="T556" s="1009"/>
      <c r="U556" s="1009"/>
      <c r="V556" s="1009"/>
      <c r="W556" s="1009"/>
      <c r="X556" s="1009"/>
      <c r="Y556" s="1009"/>
      <c r="Z556" s="1009"/>
      <c r="AA556" s="1009"/>
    </row>
    <row r="557">
      <c r="A557" s="1009"/>
      <c r="B557" s="4294"/>
      <c r="C557" s="4143"/>
      <c r="D557" s="4144"/>
      <c r="E557" s="4145"/>
      <c r="F557" s="1009"/>
      <c r="G557" s="1009"/>
      <c r="H557" s="1009"/>
      <c r="I557" s="1009"/>
      <c r="J557" s="1009"/>
      <c r="K557" s="1009"/>
      <c r="L557" s="1009"/>
      <c r="M557" s="1009"/>
      <c r="N557" s="1009"/>
      <c r="O557" s="1009"/>
      <c r="P557" s="1009"/>
      <c r="Q557" s="1009"/>
      <c r="R557" s="1009"/>
      <c r="S557" s="1009"/>
      <c r="T557" s="1009"/>
      <c r="U557" s="1009"/>
      <c r="V557" s="1009"/>
      <c r="W557" s="1009"/>
      <c r="X557" s="1009"/>
      <c r="Y557" s="1009"/>
      <c r="Z557" s="1009"/>
      <c r="AA557" s="1009"/>
    </row>
    <row r="558">
      <c r="A558" s="1009"/>
      <c r="B558" s="4294"/>
      <c r="C558" s="4143"/>
      <c r="D558" s="4144"/>
      <c r="E558" s="4145"/>
      <c r="F558" s="1009"/>
      <c r="G558" s="1009"/>
      <c r="H558" s="1009"/>
      <c r="I558" s="1009"/>
      <c r="J558" s="1009"/>
      <c r="K558" s="1009"/>
      <c r="L558" s="1009"/>
      <c r="M558" s="1009"/>
      <c r="N558" s="1009"/>
      <c r="O558" s="1009"/>
      <c r="P558" s="1009"/>
      <c r="Q558" s="1009"/>
      <c r="R558" s="1009"/>
      <c r="S558" s="1009"/>
      <c r="T558" s="1009"/>
      <c r="U558" s="1009"/>
      <c r="V558" s="1009"/>
      <c r="W558" s="1009"/>
      <c r="X558" s="1009"/>
      <c r="Y558" s="1009"/>
      <c r="Z558" s="1009"/>
      <c r="AA558" s="1009"/>
    </row>
    <row r="559">
      <c r="A559" s="1009"/>
      <c r="B559" s="4294"/>
      <c r="C559" s="4143"/>
      <c r="D559" s="4144"/>
      <c r="E559" s="4145"/>
      <c r="F559" s="1009"/>
      <c r="G559" s="1009"/>
      <c r="H559" s="1009"/>
      <c r="I559" s="1009"/>
      <c r="J559" s="1009"/>
      <c r="K559" s="1009"/>
      <c r="L559" s="1009"/>
      <c r="M559" s="1009"/>
      <c r="N559" s="1009"/>
      <c r="O559" s="1009"/>
      <c r="P559" s="1009"/>
      <c r="Q559" s="1009"/>
      <c r="R559" s="1009"/>
      <c r="S559" s="1009"/>
      <c r="T559" s="1009"/>
      <c r="U559" s="1009"/>
      <c r="V559" s="1009"/>
      <c r="W559" s="1009"/>
      <c r="X559" s="1009"/>
      <c r="Y559" s="1009"/>
      <c r="Z559" s="1009"/>
      <c r="AA559" s="1009"/>
    </row>
    <row r="560">
      <c r="A560" s="1009"/>
      <c r="B560" s="4294"/>
      <c r="C560" s="4143"/>
      <c r="D560" s="4144"/>
      <c r="E560" s="4145"/>
      <c r="F560" s="1009"/>
      <c r="G560" s="1009"/>
      <c r="H560" s="1009"/>
      <c r="I560" s="1009"/>
      <c r="J560" s="1009"/>
      <c r="K560" s="1009"/>
      <c r="L560" s="1009"/>
      <c r="M560" s="1009"/>
      <c r="N560" s="1009"/>
      <c r="O560" s="1009"/>
      <c r="P560" s="1009"/>
      <c r="Q560" s="1009"/>
      <c r="R560" s="1009"/>
      <c r="S560" s="1009"/>
      <c r="T560" s="1009"/>
      <c r="U560" s="1009"/>
      <c r="V560" s="1009"/>
      <c r="W560" s="1009"/>
      <c r="X560" s="1009"/>
      <c r="Y560" s="1009"/>
      <c r="Z560" s="1009"/>
      <c r="AA560" s="1009"/>
    </row>
    <row r="561">
      <c r="A561" s="1009"/>
      <c r="B561" s="4294"/>
      <c r="C561" s="4143"/>
      <c r="D561" s="4144"/>
      <c r="E561" s="4145"/>
      <c r="F561" s="1009"/>
      <c r="G561" s="1009"/>
      <c r="H561" s="1009"/>
      <c r="I561" s="1009"/>
      <c r="J561" s="1009"/>
      <c r="K561" s="1009"/>
      <c r="L561" s="1009"/>
      <c r="M561" s="1009"/>
      <c r="N561" s="1009"/>
      <c r="O561" s="1009"/>
      <c r="P561" s="1009"/>
      <c r="Q561" s="1009"/>
      <c r="R561" s="1009"/>
      <c r="S561" s="1009"/>
      <c r="T561" s="1009"/>
      <c r="U561" s="1009"/>
      <c r="V561" s="1009"/>
      <c r="W561" s="1009"/>
      <c r="X561" s="1009"/>
      <c r="Y561" s="1009"/>
      <c r="Z561" s="1009"/>
      <c r="AA561" s="1009"/>
    </row>
    <row r="562">
      <c r="A562" s="1009"/>
      <c r="B562" s="4294"/>
      <c r="C562" s="4143"/>
      <c r="D562" s="4144"/>
      <c r="E562" s="4145"/>
      <c r="F562" s="1009"/>
      <c r="G562" s="1009"/>
      <c r="H562" s="1009"/>
      <c r="I562" s="1009"/>
      <c r="J562" s="1009"/>
      <c r="K562" s="1009"/>
      <c r="L562" s="1009"/>
      <c r="M562" s="1009"/>
      <c r="N562" s="1009"/>
      <c r="O562" s="1009"/>
      <c r="P562" s="1009"/>
      <c r="Q562" s="1009"/>
      <c r="R562" s="1009"/>
      <c r="S562" s="1009"/>
      <c r="T562" s="1009"/>
      <c r="U562" s="1009"/>
      <c r="V562" s="1009"/>
      <c r="W562" s="1009"/>
      <c r="X562" s="1009"/>
      <c r="Y562" s="1009"/>
      <c r="Z562" s="1009"/>
      <c r="AA562" s="1009"/>
    </row>
    <row r="563">
      <c r="A563" s="1009"/>
      <c r="B563" s="4294"/>
      <c r="C563" s="4143"/>
      <c r="D563" s="4144"/>
      <c r="E563" s="4145"/>
      <c r="F563" s="1009"/>
      <c r="G563" s="1009"/>
      <c r="H563" s="1009"/>
      <c r="I563" s="1009"/>
      <c r="J563" s="1009"/>
      <c r="K563" s="1009"/>
      <c r="L563" s="1009"/>
      <c r="M563" s="1009"/>
      <c r="N563" s="1009"/>
      <c r="O563" s="1009"/>
      <c r="P563" s="1009"/>
      <c r="Q563" s="1009"/>
      <c r="R563" s="1009"/>
      <c r="S563" s="1009"/>
      <c r="T563" s="1009"/>
      <c r="U563" s="1009"/>
      <c r="V563" s="1009"/>
      <c r="W563" s="1009"/>
      <c r="X563" s="1009"/>
      <c r="Y563" s="1009"/>
      <c r="Z563" s="1009"/>
      <c r="AA563" s="1009"/>
    </row>
    <row r="564">
      <c r="A564" s="1009"/>
      <c r="B564" s="4294"/>
      <c r="C564" s="4143"/>
      <c r="D564" s="4144"/>
      <c r="E564" s="4145"/>
      <c r="F564" s="1009"/>
      <c r="G564" s="1009"/>
      <c r="H564" s="1009"/>
      <c r="I564" s="1009"/>
      <c r="J564" s="1009"/>
      <c r="K564" s="1009"/>
      <c r="L564" s="1009"/>
      <c r="M564" s="1009"/>
      <c r="N564" s="1009"/>
      <c r="O564" s="1009"/>
      <c r="P564" s="1009"/>
      <c r="Q564" s="1009"/>
      <c r="R564" s="1009"/>
      <c r="S564" s="1009"/>
      <c r="T564" s="1009"/>
      <c r="U564" s="1009"/>
      <c r="V564" s="1009"/>
      <c r="W564" s="1009"/>
      <c r="X564" s="1009"/>
      <c r="Y564" s="1009"/>
      <c r="Z564" s="1009"/>
      <c r="AA564" s="1009"/>
    </row>
    <row r="565">
      <c r="A565" s="1009"/>
      <c r="B565" s="4294"/>
      <c r="C565" s="4143"/>
      <c r="D565" s="4144"/>
      <c r="E565" s="4145"/>
      <c r="F565" s="1009"/>
      <c r="G565" s="1009"/>
      <c r="H565" s="1009"/>
      <c r="I565" s="1009"/>
      <c r="J565" s="1009"/>
      <c r="K565" s="1009"/>
      <c r="L565" s="1009"/>
      <c r="M565" s="1009"/>
      <c r="N565" s="1009"/>
      <c r="O565" s="1009"/>
      <c r="P565" s="1009"/>
      <c r="Q565" s="1009"/>
      <c r="R565" s="1009"/>
      <c r="S565" s="1009"/>
      <c r="T565" s="1009"/>
      <c r="U565" s="1009"/>
      <c r="V565" s="1009"/>
      <c r="W565" s="1009"/>
      <c r="X565" s="1009"/>
      <c r="Y565" s="1009"/>
      <c r="Z565" s="1009"/>
      <c r="AA565" s="1009"/>
    </row>
    <row r="566">
      <c r="A566" s="1009"/>
      <c r="B566" s="4294"/>
      <c r="C566" s="4143"/>
      <c r="D566" s="4144"/>
      <c r="E566" s="4145"/>
      <c r="F566" s="1009"/>
      <c r="G566" s="1009"/>
      <c r="H566" s="1009"/>
      <c r="I566" s="1009"/>
      <c r="J566" s="1009"/>
      <c r="K566" s="1009"/>
      <c r="L566" s="1009"/>
      <c r="M566" s="1009"/>
      <c r="N566" s="1009"/>
      <c r="O566" s="1009"/>
      <c r="P566" s="1009"/>
      <c r="Q566" s="1009"/>
      <c r="R566" s="1009"/>
      <c r="S566" s="1009"/>
      <c r="T566" s="1009"/>
      <c r="U566" s="1009"/>
      <c r="V566" s="1009"/>
      <c r="W566" s="1009"/>
      <c r="X566" s="1009"/>
      <c r="Y566" s="1009"/>
      <c r="Z566" s="1009"/>
      <c r="AA566" s="1009"/>
    </row>
    <row r="567">
      <c r="A567" s="1009"/>
      <c r="B567" s="4294"/>
      <c r="C567" s="4143"/>
      <c r="D567" s="4144"/>
      <c r="E567" s="4145"/>
      <c r="F567" s="1009"/>
      <c r="G567" s="1009"/>
      <c r="H567" s="1009"/>
      <c r="I567" s="1009"/>
      <c r="J567" s="1009"/>
      <c r="K567" s="1009"/>
      <c r="L567" s="1009"/>
      <c r="M567" s="1009"/>
      <c r="N567" s="1009"/>
      <c r="O567" s="1009"/>
      <c r="P567" s="1009"/>
      <c r="Q567" s="1009"/>
      <c r="R567" s="1009"/>
      <c r="S567" s="1009"/>
      <c r="T567" s="1009"/>
      <c r="U567" s="1009"/>
      <c r="V567" s="1009"/>
      <c r="W567" s="1009"/>
      <c r="X567" s="1009"/>
      <c r="Y567" s="1009"/>
      <c r="Z567" s="1009"/>
      <c r="AA567" s="1009"/>
    </row>
    <row r="568">
      <c r="A568" s="1009"/>
      <c r="B568" s="4294"/>
      <c r="C568" s="4143"/>
      <c r="D568" s="4144"/>
      <c r="E568" s="4145"/>
      <c r="F568" s="1009"/>
      <c r="G568" s="1009"/>
      <c r="H568" s="1009"/>
      <c r="I568" s="1009"/>
      <c r="J568" s="1009"/>
      <c r="K568" s="1009"/>
      <c r="L568" s="1009"/>
      <c r="M568" s="1009"/>
      <c r="N568" s="1009"/>
      <c r="O568" s="1009"/>
      <c r="P568" s="1009"/>
      <c r="Q568" s="1009"/>
      <c r="R568" s="1009"/>
      <c r="S568" s="1009"/>
      <c r="T568" s="1009"/>
      <c r="U568" s="1009"/>
      <c r="V568" s="1009"/>
      <c r="W568" s="1009"/>
      <c r="X568" s="1009"/>
      <c r="Y568" s="1009"/>
      <c r="Z568" s="1009"/>
      <c r="AA568" s="1009"/>
    </row>
    <row r="569">
      <c r="A569" s="1009"/>
      <c r="B569" s="4294"/>
      <c r="C569" s="4143"/>
      <c r="D569" s="4144"/>
      <c r="E569" s="4145"/>
      <c r="F569" s="1009"/>
      <c r="G569" s="1009"/>
      <c r="H569" s="1009"/>
      <c r="I569" s="1009"/>
      <c r="J569" s="1009"/>
      <c r="K569" s="1009"/>
      <c r="L569" s="1009"/>
      <c r="M569" s="1009"/>
      <c r="N569" s="1009"/>
      <c r="O569" s="1009"/>
      <c r="P569" s="1009"/>
      <c r="Q569" s="1009"/>
      <c r="R569" s="1009"/>
      <c r="S569" s="1009"/>
      <c r="T569" s="1009"/>
      <c r="U569" s="1009"/>
      <c r="V569" s="1009"/>
      <c r="W569" s="1009"/>
      <c r="X569" s="1009"/>
      <c r="Y569" s="1009"/>
      <c r="Z569" s="1009"/>
      <c r="AA569" s="1009"/>
    </row>
    <row r="570">
      <c r="A570" s="1009"/>
      <c r="B570" s="4294"/>
      <c r="C570" s="4143"/>
      <c r="D570" s="4144"/>
      <c r="E570" s="4145"/>
      <c r="F570" s="1009"/>
      <c r="G570" s="1009"/>
      <c r="H570" s="1009"/>
      <c r="I570" s="1009"/>
      <c r="J570" s="1009"/>
      <c r="K570" s="1009"/>
      <c r="L570" s="1009"/>
      <c r="M570" s="1009"/>
      <c r="N570" s="1009"/>
      <c r="O570" s="1009"/>
      <c r="P570" s="1009"/>
      <c r="Q570" s="1009"/>
      <c r="R570" s="1009"/>
      <c r="S570" s="1009"/>
      <c r="T570" s="1009"/>
      <c r="U570" s="1009"/>
      <c r="V570" s="1009"/>
      <c r="W570" s="1009"/>
      <c r="X570" s="1009"/>
      <c r="Y570" s="1009"/>
      <c r="Z570" s="1009"/>
      <c r="AA570" s="1009"/>
    </row>
    <row r="571">
      <c r="A571" s="1009"/>
      <c r="B571" s="4294"/>
      <c r="C571" s="4143"/>
      <c r="D571" s="4144"/>
      <c r="E571" s="4145"/>
      <c r="F571" s="1009"/>
      <c r="G571" s="1009"/>
      <c r="H571" s="1009"/>
      <c r="I571" s="1009"/>
      <c r="J571" s="1009"/>
      <c r="K571" s="1009"/>
      <c r="L571" s="1009"/>
      <c r="M571" s="1009"/>
      <c r="N571" s="1009"/>
      <c r="O571" s="1009"/>
      <c r="P571" s="1009"/>
      <c r="Q571" s="1009"/>
      <c r="R571" s="1009"/>
      <c r="S571" s="1009"/>
      <c r="T571" s="1009"/>
      <c r="U571" s="1009"/>
      <c r="V571" s="1009"/>
      <c r="W571" s="1009"/>
      <c r="X571" s="1009"/>
      <c r="Y571" s="1009"/>
      <c r="Z571" s="1009"/>
      <c r="AA571" s="1009"/>
    </row>
    <row r="572">
      <c r="A572" s="1009"/>
      <c r="B572" s="4294"/>
      <c r="C572" s="4143"/>
      <c r="D572" s="4144"/>
      <c r="E572" s="4145"/>
      <c r="F572" s="1009"/>
      <c r="G572" s="1009"/>
      <c r="H572" s="1009"/>
      <c r="I572" s="1009"/>
      <c r="J572" s="1009"/>
      <c r="K572" s="1009"/>
      <c r="L572" s="1009"/>
      <c r="M572" s="1009"/>
      <c r="N572" s="1009"/>
      <c r="O572" s="1009"/>
      <c r="P572" s="1009"/>
      <c r="Q572" s="1009"/>
      <c r="R572" s="1009"/>
      <c r="S572" s="1009"/>
      <c r="T572" s="1009"/>
      <c r="U572" s="1009"/>
      <c r="V572" s="1009"/>
      <c r="W572" s="1009"/>
      <c r="X572" s="1009"/>
      <c r="Y572" s="1009"/>
      <c r="Z572" s="1009"/>
      <c r="AA572" s="1009"/>
    </row>
    <row r="573">
      <c r="A573" s="1009"/>
      <c r="B573" s="4294"/>
      <c r="C573" s="4143"/>
      <c r="D573" s="4144"/>
      <c r="E573" s="4145"/>
      <c r="F573" s="1009"/>
      <c r="G573" s="1009"/>
      <c r="H573" s="1009"/>
      <c r="I573" s="1009"/>
      <c r="J573" s="1009"/>
      <c r="K573" s="1009"/>
      <c r="L573" s="1009"/>
      <c r="M573" s="1009"/>
      <c r="N573" s="1009"/>
      <c r="O573" s="1009"/>
      <c r="P573" s="1009"/>
      <c r="Q573" s="1009"/>
      <c r="R573" s="1009"/>
      <c r="S573" s="1009"/>
      <c r="T573" s="1009"/>
      <c r="U573" s="1009"/>
      <c r="V573" s="1009"/>
      <c r="W573" s="1009"/>
      <c r="X573" s="1009"/>
      <c r="Y573" s="1009"/>
      <c r="Z573" s="1009"/>
      <c r="AA573" s="1009"/>
    </row>
    <row r="574">
      <c r="A574" s="1009"/>
      <c r="B574" s="4294"/>
      <c r="C574" s="4143"/>
      <c r="D574" s="4144"/>
      <c r="E574" s="4145"/>
      <c r="F574" s="1009"/>
      <c r="G574" s="1009"/>
      <c r="H574" s="1009"/>
      <c r="I574" s="1009"/>
      <c r="J574" s="1009"/>
      <c r="K574" s="1009"/>
      <c r="L574" s="1009"/>
      <c r="M574" s="1009"/>
      <c r="N574" s="1009"/>
      <c r="O574" s="1009"/>
      <c r="P574" s="1009"/>
      <c r="Q574" s="1009"/>
      <c r="R574" s="1009"/>
      <c r="S574" s="1009"/>
      <c r="T574" s="1009"/>
      <c r="U574" s="1009"/>
      <c r="V574" s="1009"/>
      <c r="W574" s="1009"/>
      <c r="X574" s="1009"/>
      <c r="Y574" s="1009"/>
      <c r="Z574" s="1009"/>
      <c r="AA574" s="1009"/>
    </row>
    <row r="575">
      <c r="A575" s="1009"/>
      <c r="B575" s="4294"/>
      <c r="C575" s="4143"/>
      <c r="D575" s="4144"/>
      <c r="E575" s="4145"/>
      <c r="F575" s="1009"/>
      <c r="G575" s="1009"/>
      <c r="H575" s="1009"/>
      <c r="I575" s="1009"/>
      <c r="J575" s="1009"/>
      <c r="K575" s="1009"/>
      <c r="L575" s="1009"/>
      <c r="M575" s="1009"/>
      <c r="N575" s="1009"/>
      <c r="O575" s="1009"/>
      <c r="P575" s="1009"/>
      <c r="Q575" s="1009"/>
      <c r="R575" s="1009"/>
      <c r="S575" s="1009"/>
      <c r="T575" s="1009"/>
      <c r="U575" s="1009"/>
      <c r="V575" s="1009"/>
      <c r="W575" s="1009"/>
      <c r="X575" s="1009"/>
      <c r="Y575" s="1009"/>
      <c r="Z575" s="1009"/>
      <c r="AA575" s="1009"/>
    </row>
    <row r="576">
      <c r="A576" s="1009"/>
      <c r="B576" s="4294"/>
      <c r="C576" s="4143"/>
      <c r="D576" s="4144"/>
      <c r="E576" s="4145"/>
      <c r="F576" s="1009"/>
      <c r="G576" s="1009"/>
      <c r="H576" s="1009"/>
      <c r="I576" s="1009"/>
      <c r="J576" s="1009"/>
      <c r="K576" s="1009"/>
      <c r="L576" s="1009"/>
      <c r="M576" s="1009"/>
      <c r="N576" s="1009"/>
      <c r="O576" s="1009"/>
      <c r="P576" s="1009"/>
      <c r="Q576" s="1009"/>
      <c r="R576" s="1009"/>
      <c r="S576" s="1009"/>
      <c r="T576" s="1009"/>
      <c r="U576" s="1009"/>
      <c r="V576" s="1009"/>
      <c r="W576" s="1009"/>
      <c r="X576" s="1009"/>
      <c r="Y576" s="1009"/>
      <c r="Z576" s="1009"/>
      <c r="AA576" s="1009"/>
    </row>
    <row r="577">
      <c r="A577" s="1009"/>
      <c r="B577" s="4294"/>
      <c r="C577" s="4143"/>
      <c r="D577" s="4144"/>
      <c r="E577" s="4145"/>
      <c r="F577" s="1009"/>
      <c r="G577" s="1009"/>
      <c r="H577" s="1009"/>
      <c r="I577" s="1009"/>
      <c r="J577" s="1009"/>
      <c r="K577" s="1009"/>
      <c r="L577" s="1009"/>
      <c r="M577" s="1009"/>
      <c r="N577" s="1009"/>
      <c r="O577" s="1009"/>
      <c r="P577" s="1009"/>
      <c r="Q577" s="1009"/>
      <c r="R577" s="1009"/>
      <c r="S577" s="1009"/>
      <c r="T577" s="1009"/>
      <c r="U577" s="1009"/>
      <c r="V577" s="1009"/>
      <c r="W577" s="1009"/>
      <c r="X577" s="1009"/>
      <c r="Y577" s="1009"/>
      <c r="Z577" s="1009"/>
      <c r="AA577" s="1009"/>
    </row>
    <row r="578">
      <c r="A578" s="1009"/>
      <c r="B578" s="4294"/>
      <c r="C578" s="4143"/>
      <c r="D578" s="4144"/>
      <c r="E578" s="4145"/>
      <c r="F578" s="1009"/>
      <c r="G578" s="1009"/>
      <c r="H578" s="1009"/>
      <c r="I578" s="1009"/>
      <c r="J578" s="1009"/>
      <c r="K578" s="1009"/>
      <c r="L578" s="1009"/>
      <c r="M578" s="1009"/>
      <c r="N578" s="1009"/>
      <c r="O578" s="1009"/>
      <c r="P578" s="1009"/>
      <c r="Q578" s="1009"/>
      <c r="R578" s="1009"/>
      <c r="S578" s="1009"/>
      <c r="T578" s="1009"/>
      <c r="U578" s="1009"/>
      <c r="V578" s="1009"/>
      <c r="W578" s="1009"/>
      <c r="X578" s="1009"/>
      <c r="Y578" s="1009"/>
      <c r="Z578" s="1009"/>
      <c r="AA578" s="1009"/>
    </row>
    <row r="579">
      <c r="A579" s="1009"/>
      <c r="B579" s="4294"/>
      <c r="C579" s="4143"/>
      <c r="D579" s="4144"/>
      <c r="E579" s="4145"/>
      <c r="F579" s="1009"/>
      <c r="G579" s="1009"/>
      <c r="H579" s="1009"/>
      <c r="I579" s="1009"/>
      <c r="J579" s="1009"/>
      <c r="K579" s="1009"/>
      <c r="L579" s="1009"/>
      <c r="M579" s="1009"/>
      <c r="N579" s="1009"/>
      <c r="O579" s="1009"/>
      <c r="P579" s="1009"/>
      <c r="Q579" s="1009"/>
      <c r="R579" s="1009"/>
      <c r="S579" s="1009"/>
      <c r="T579" s="1009"/>
      <c r="U579" s="1009"/>
      <c r="V579" s="1009"/>
      <c r="W579" s="1009"/>
      <c r="X579" s="1009"/>
      <c r="Y579" s="1009"/>
      <c r="Z579" s="1009"/>
      <c r="AA579" s="1009"/>
    </row>
    <row r="580">
      <c r="A580" s="1009"/>
      <c r="B580" s="4294"/>
      <c r="C580" s="4143"/>
      <c r="D580" s="4144"/>
      <c r="E580" s="4145"/>
      <c r="F580" s="1009"/>
      <c r="G580" s="1009"/>
      <c r="H580" s="1009"/>
      <c r="I580" s="1009"/>
      <c r="J580" s="1009"/>
      <c r="K580" s="1009"/>
      <c r="L580" s="1009"/>
      <c r="M580" s="1009"/>
      <c r="N580" s="1009"/>
      <c r="O580" s="1009"/>
      <c r="P580" s="1009"/>
      <c r="Q580" s="1009"/>
      <c r="R580" s="1009"/>
      <c r="S580" s="1009"/>
      <c r="T580" s="1009"/>
      <c r="U580" s="1009"/>
      <c r="V580" s="1009"/>
      <c r="W580" s="1009"/>
      <c r="X580" s="1009"/>
      <c r="Y580" s="1009"/>
      <c r="Z580" s="1009"/>
      <c r="AA580" s="1009"/>
    </row>
    <row r="581">
      <c r="A581" s="1009"/>
      <c r="B581" s="4294"/>
      <c r="C581" s="4143"/>
      <c r="D581" s="4144"/>
      <c r="E581" s="4145"/>
      <c r="F581" s="1009"/>
      <c r="G581" s="1009"/>
      <c r="H581" s="1009"/>
      <c r="I581" s="1009"/>
      <c r="J581" s="1009"/>
      <c r="K581" s="1009"/>
      <c r="L581" s="1009"/>
      <c r="M581" s="1009"/>
      <c r="N581" s="1009"/>
      <c r="O581" s="1009"/>
      <c r="P581" s="1009"/>
      <c r="Q581" s="1009"/>
      <c r="R581" s="1009"/>
      <c r="S581" s="1009"/>
      <c r="T581" s="1009"/>
      <c r="U581" s="1009"/>
      <c r="V581" s="1009"/>
      <c r="W581" s="1009"/>
      <c r="X581" s="1009"/>
      <c r="Y581" s="1009"/>
      <c r="Z581" s="1009"/>
      <c r="AA581" s="1009"/>
    </row>
    <row r="582">
      <c r="A582" s="1009"/>
      <c r="B582" s="4294"/>
      <c r="C582" s="4143"/>
      <c r="D582" s="4144"/>
      <c r="E582" s="4145"/>
      <c r="F582" s="1009"/>
      <c r="G582" s="1009"/>
      <c r="H582" s="1009"/>
      <c r="I582" s="1009"/>
      <c r="J582" s="1009"/>
      <c r="K582" s="1009"/>
      <c r="L582" s="1009"/>
      <c r="M582" s="1009"/>
      <c r="N582" s="1009"/>
      <c r="O582" s="1009"/>
      <c r="P582" s="1009"/>
      <c r="Q582" s="1009"/>
      <c r="R582" s="1009"/>
      <c r="S582" s="1009"/>
      <c r="T582" s="1009"/>
      <c r="U582" s="1009"/>
      <c r="V582" s="1009"/>
      <c r="W582" s="1009"/>
      <c r="X582" s="1009"/>
      <c r="Y582" s="1009"/>
      <c r="Z582" s="1009"/>
      <c r="AA582" s="1009"/>
    </row>
    <row r="583">
      <c r="A583" s="1009"/>
      <c r="B583" s="4294"/>
      <c r="C583" s="4143"/>
      <c r="D583" s="4144"/>
      <c r="E583" s="4145"/>
      <c r="F583" s="1009"/>
      <c r="G583" s="1009"/>
      <c r="H583" s="1009"/>
      <c r="I583" s="1009"/>
      <c r="J583" s="1009"/>
      <c r="K583" s="1009"/>
      <c r="L583" s="1009"/>
      <c r="M583" s="1009"/>
      <c r="N583" s="1009"/>
      <c r="O583" s="1009"/>
      <c r="P583" s="1009"/>
      <c r="Q583" s="1009"/>
      <c r="R583" s="1009"/>
      <c r="S583" s="1009"/>
      <c r="T583" s="1009"/>
      <c r="U583" s="1009"/>
      <c r="V583" s="1009"/>
      <c r="W583" s="1009"/>
      <c r="X583" s="1009"/>
      <c r="Y583" s="1009"/>
      <c r="Z583" s="1009"/>
      <c r="AA583" s="1009"/>
    </row>
    <row r="584">
      <c r="A584" s="1009"/>
      <c r="B584" s="4294"/>
      <c r="C584" s="4143"/>
      <c r="D584" s="4144"/>
      <c r="E584" s="4145"/>
      <c r="F584" s="1009"/>
      <c r="G584" s="1009"/>
      <c r="H584" s="1009"/>
      <c r="I584" s="1009"/>
      <c r="J584" s="1009"/>
      <c r="K584" s="1009"/>
      <c r="L584" s="1009"/>
      <c r="M584" s="1009"/>
      <c r="N584" s="1009"/>
      <c r="O584" s="1009"/>
      <c r="P584" s="1009"/>
      <c r="Q584" s="1009"/>
      <c r="R584" s="1009"/>
      <c r="S584" s="1009"/>
      <c r="T584" s="1009"/>
      <c r="U584" s="1009"/>
      <c r="V584" s="1009"/>
      <c r="W584" s="1009"/>
      <c r="X584" s="1009"/>
      <c r="Y584" s="1009"/>
      <c r="Z584" s="1009"/>
      <c r="AA584" s="1009"/>
    </row>
    <row r="585">
      <c r="A585" s="1009"/>
      <c r="B585" s="4294"/>
      <c r="C585" s="4143"/>
      <c r="D585" s="4144"/>
      <c r="E585" s="4145"/>
      <c r="F585" s="1009"/>
      <c r="G585" s="1009"/>
      <c r="H585" s="1009"/>
      <c r="I585" s="1009"/>
      <c r="J585" s="1009"/>
      <c r="K585" s="1009"/>
      <c r="L585" s="1009"/>
      <c r="M585" s="1009"/>
      <c r="N585" s="1009"/>
      <c r="O585" s="1009"/>
      <c r="P585" s="1009"/>
      <c r="Q585" s="1009"/>
      <c r="R585" s="1009"/>
      <c r="S585" s="1009"/>
      <c r="T585" s="1009"/>
      <c r="U585" s="1009"/>
      <c r="V585" s="1009"/>
      <c r="W585" s="1009"/>
      <c r="X585" s="1009"/>
      <c r="Y585" s="1009"/>
      <c r="Z585" s="1009"/>
      <c r="AA585" s="1009"/>
    </row>
    <row r="586">
      <c r="A586" s="1009"/>
      <c r="B586" s="4294"/>
      <c r="C586" s="4143"/>
      <c r="D586" s="4144"/>
      <c r="E586" s="4145"/>
      <c r="F586" s="1009"/>
      <c r="G586" s="1009"/>
      <c r="H586" s="1009"/>
      <c r="I586" s="1009"/>
      <c r="J586" s="1009"/>
      <c r="K586" s="1009"/>
      <c r="L586" s="1009"/>
      <c r="M586" s="1009"/>
      <c r="N586" s="1009"/>
      <c r="O586" s="1009"/>
      <c r="P586" s="1009"/>
      <c r="Q586" s="1009"/>
      <c r="R586" s="1009"/>
      <c r="S586" s="1009"/>
      <c r="T586" s="1009"/>
      <c r="U586" s="1009"/>
      <c r="V586" s="1009"/>
      <c r="W586" s="1009"/>
      <c r="X586" s="1009"/>
      <c r="Y586" s="1009"/>
      <c r="Z586" s="1009"/>
      <c r="AA586" s="1009"/>
    </row>
    <row r="587">
      <c r="A587" s="1009"/>
      <c r="B587" s="4294"/>
      <c r="C587" s="4143"/>
      <c r="D587" s="4144"/>
      <c r="E587" s="4145"/>
      <c r="F587" s="1009"/>
      <c r="G587" s="1009"/>
      <c r="H587" s="1009"/>
      <c r="I587" s="1009"/>
      <c r="J587" s="1009"/>
      <c r="K587" s="1009"/>
      <c r="L587" s="1009"/>
      <c r="M587" s="1009"/>
      <c r="N587" s="1009"/>
      <c r="O587" s="1009"/>
      <c r="P587" s="1009"/>
      <c r="Q587" s="1009"/>
      <c r="R587" s="1009"/>
      <c r="S587" s="1009"/>
      <c r="T587" s="1009"/>
      <c r="U587" s="1009"/>
      <c r="V587" s="1009"/>
      <c r="W587" s="1009"/>
      <c r="X587" s="1009"/>
      <c r="Y587" s="1009"/>
      <c r="Z587" s="1009"/>
      <c r="AA587" s="1009"/>
    </row>
    <row r="588">
      <c r="A588" s="1009"/>
      <c r="B588" s="4294"/>
      <c r="C588" s="4143"/>
      <c r="D588" s="4144"/>
      <c r="E588" s="4145"/>
      <c r="F588" s="1009"/>
      <c r="G588" s="1009"/>
      <c r="H588" s="1009"/>
      <c r="I588" s="1009"/>
      <c r="J588" s="1009"/>
      <c r="K588" s="1009"/>
      <c r="L588" s="1009"/>
      <c r="M588" s="1009"/>
      <c r="N588" s="1009"/>
      <c r="O588" s="1009"/>
      <c r="P588" s="1009"/>
      <c r="Q588" s="1009"/>
      <c r="R588" s="1009"/>
      <c r="S588" s="1009"/>
      <c r="T588" s="1009"/>
      <c r="U588" s="1009"/>
      <c r="V588" s="1009"/>
      <c r="W588" s="1009"/>
      <c r="X588" s="1009"/>
      <c r="Y588" s="1009"/>
      <c r="Z588" s="1009"/>
      <c r="AA588" s="1009"/>
    </row>
    <row r="589">
      <c r="A589" s="1009"/>
      <c r="B589" s="4294"/>
      <c r="C589" s="4143"/>
      <c r="D589" s="4144"/>
      <c r="E589" s="4145"/>
      <c r="F589" s="1009"/>
      <c r="G589" s="1009"/>
      <c r="H589" s="1009"/>
      <c r="I589" s="1009"/>
      <c r="J589" s="1009"/>
      <c r="K589" s="1009"/>
      <c r="L589" s="1009"/>
      <c r="M589" s="1009"/>
      <c r="N589" s="1009"/>
      <c r="O589" s="1009"/>
      <c r="P589" s="1009"/>
      <c r="Q589" s="1009"/>
      <c r="R589" s="1009"/>
      <c r="S589" s="1009"/>
      <c r="T589" s="1009"/>
      <c r="U589" s="1009"/>
      <c r="V589" s="1009"/>
      <c r="W589" s="1009"/>
      <c r="X589" s="1009"/>
      <c r="Y589" s="1009"/>
      <c r="Z589" s="1009"/>
      <c r="AA589" s="1009"/>
    </row>
    <row r="590">
      <c r="A590" s="1009"/>
      <c r="B590" s="4294"/>
      <c r="C590" s="4143"/>
      <c r="D590" s="4144"/>
      <c r="E590" s="4145"/>
      <c r="F590" s="1009"/>
      <c r="G590" s="1009"/>
      <c r="H590" s="1009"/>
      <c r="I590" s="1009"/>
      <c r="J590" s="1009"/>
      <c r="K590" s="1009"/>
      <c r="L590" s="1009"/>
      <c r="M590" s="1009"/>
      <c r="N590" s="1009"/>
      <c r="O590" s="1009"/>
      <c r="P590" s="1009"/>
      <c r="Q590" s="1009"/>
      <c r="R590" s="1009"/>
      <c r="S590" s="1009"/>
      <c r="T590" s="1009"/>
      <c r="U590" s="1009"/>
      <c r="V590" s="1009"/>
      <c r="W590" s="1009"/>
      <c r="X590" s="1009"/>
      <c r="Y590" s="1009"/>
      <c r="Z590" s="1009"/>
      <c r="AA590" s="1009"/>
    </row>
    <row r="591">
      <c r="A591" s="1009"/>
      <c r="B591" s="4294"/>
      <c r="C591" s="4143"/>
      <c r="D591" s="4144"/>
      <c r="E591" s="4145"/>
      <c r="F591" s="1009"/>
      <c r="G591" s="1009"/>
      <c r="H591" s="1009"/>
      <c r="I591" s="1009"/>
      <c r="J591" s="1009"/>
      <c r="K591" s="1009"/>
      <c r="L591" s="1009"/>
      <c r="M591" s="1009"/>
      <c r="N591" s="1009"/>
      <c r="O591" s="1009"/>
      <c r="P591" s="1009"/>
      <c r="Q591" s="1009"/>
      <c r="R591" s="1009"/>
      <c r="S591" s="1009"/>
      <c r="T591" s="1009"/>
      <c r="U591" s="1009"/>
      <c r="V591" s="1009"/>
      <c r="W591" s="1009"/>
      <c r="X591" s="1009"/>
      <c r="Y591" s="1009"/>
      <c r="Z591" s="1009"/>
      <c r="AA591" s="1009"/>
    </row>
    <row r="592">
      <c r="A592" s="1009"/>
      <c r="B592" s="4294"/>
      <c r="C592" s="4143"/>
      <c r="D592" s="4144"/>
      <c r="E592" s="4145"/>
      <c r="F592" s="1009"/>
      <c r="G592" s="1009"/>
      <c r="H592" s="1009"/>
      <c r="I592" s="1009"/>
      <c r="J592" s="1009"/>
      <c r="K592" s="1009"/>
      <c r="L592" s="1009"/>
      <c r="M592" s="1009"/>
      <c r="N592" s="1009"/>
      <c r="O592" s="1009"/>
      <c r="P592" s="1009"/>
      <c r="Q592" s="1009"/>
      <c r="R592" s="1009"/>
      <c r="S592" s="1009"/>
      <c r="T592" s="1009"/>
      <c r="U592" s="1009"/>
      <c r="V592" s="1009"/>
      <c r="W592" s="1009"/>
      <c r="X592" s="1009"/>
      <c r="Y592" s="1009"/>
      <c r="Z592" s="1009"/>
      <c r="AA592" s="1009"/>
    </row>
    <row r="593">
      <c r="A593" s="1009"/>
      <c r="B593" s="4294"/>
      <c r="C593" s="4143"/>
      <c r="D593" s="4144"/>
      <c r="E593" s="4145"/>
      <c r="F593" s="1009"/>
      <c r="G593" s="1009"/>
      <c r="H593" s="1009"/>
      <c r="I593" s="1009"/>
      <c r="J593" s="1009"/>
      <c r="K593" s="1009"/>
      <c r="L593" s="1009"/>
      <c r="M593" s="1009"/>
      <c r="N593" s="1009"/>
      <c r="O593" s="1009"/>
      <c r="P593" s="1009"/>
      <c r="Q593" s="1009"/>
      <c r="R593" s="1009"/>
      <c r="S593" s="1009"/>
      <c r="T593" s="1009"/>
      <c r="U593" s="1009"/>
      <c r="V593" s="1009"/>
      <c r="W593" s="1009"/>
      <c r="X593" s="1009"/>
      <c r="Y593" s="1009"/>
      <c r="Z593" s="1009"/>
      <c r="AA593" s="1009"/>
    </row>
    <row r="594">
      <c r="A594" s="1009"/>
      <c r="B594" s="4294"/>
      <c r="C594" s="4143"/>
      <c r="D594" s="4144"/>
      <c r="E594" s="4145"/>
      <c r="F594" s="1009"/>
      <c r="G594" s="1009"/>
      <c r="H594" s="1009"/>
      <c r="I594" s="1009"/>
      <c r="J594" s="1009"/>
      <c r="K594" s="1009"/>
      <c r="L594" s="1009"/>
      <c r="M594" s="1009"/>
      <c r="N594" s="1009"/>
      <c r="O594" s="1009"/>
      <c r="P594" s="1009"/>
      <c r="Q594" s="1009"/>
      <c r="R594" s="1009"/>
      <c r="S594" s="1009"/>
      <c r="T594" s="1009"/>
      <c r="U594" s="1009"/>
      <c r="V594" s="1009"/>
      <c r="W594" s="1009"/>
      <c r="X594" s="1009"/>
      <c r="Y594" s="1009"/>
      <c r="Z594" s="1009"/>
      <c r="AA594" s="1009"/>
    </row>
    <row r="595">
      <c r="A595" s="1009"/>
      <c r="B595" s="4294"/>
      <c r="C595" s="4143"/>
      <c r="D595" s="4144"/>
      <c r="E595" s="4145"/>
      <c r="F595" s="1009"/>
      <c r="G595" s="1009"/>
      <c r="H595" s="1009"/>
      <c r="I595" s="1009"/>
      <c r="J595" s="1009"/>
      <c r="K595" s="1009"/>
      <c r="L595" s="1009"/>
      <c r="M595" s="1009"/>
      <c r="N595" s="1009"/>
      <c r="O595" s="1009"/>
      <c r="P595" s="1009"/>
      <c r="Q595" s="1009"/>
      <c r="R595" s="1009"/>
      <c r="S595" s="1009"/>
      <c r="T595" s="1009"/>
      <c r="U595" s="1009"/>
      <c r="V595" s="1009"/>
      <c r="W595" s="1009"/>
      <c r="X595" s="1009"/>
      <c r="Y595" s="1009"/>
      <c r="Z595" s="1009"/>
      <c r="AA595" s="1009"/>
    </row>
    <row r="596">
      <c r="A596" s="1009"/>
      <c r="B596" s="4294"/>
      <c r="C596" s="4143"/>
      <c r="D596" s="4144"/>
      <c r="E596" s="4145"/>
      <c r="F596" s="1009"/>
      <c r="G596" s="1009"/>
      <c r="H596" s="1009"/>
      <c r="I596" s="1009"/>
      <c r="J596" s="1009"/>
      <c r="K596" s="1009"/>
      <c r="L596" s="1009"/>
      <c r="M596" s="1009"/>
      <c r="N596" s="1009"/>
      <c r="O596" s="1009"/>
      <c r="P596" s="1009"/>
      <c r="Q596" s="1009"/>
      <c r="R596" s="1009"/>
      <c r="S596" s="1009"/>
      <c r="T596" s="1009"/>
      <c r="U596" s="1009"/>
      <c r="V596" s="1009"/>
      <c r="W596" s="1009"/>
      <c r="X596" s="1009"/>
      <c r="Y596" s="1009"/>
      <c r="Z596" s="1009"/>
      <c r="AA596" s="1009"/>
    </row>
    <row r="597">
      <c r="A597" s="1009"/>
      <c r="B597" s="4294"/>
      <c r="C597" s="4143"/>
      <c r="D597" s="4144"/>
      <c r="E597" s="4145"/>
      <c r="F597" s="1009"/>
      <c r="G597" s="1009"/>
      <c r="H597" s="1009"/>
      <c r="I597" s="1009"/>
      <c r="J597" s="1009"/>
      <c r="K597" s="1009"/>
      <c r="L597" s="1009"/>
      <c r="M597" s="1009"/>
      <c r="N597" s="1009"/>
      <c r="O597" s="1009"/>
      <c r="P597" s="1009"/>
      <c r="Q597" s="1009"/>
      <c r="R597" s="1009"/>
      <c r="S597" s="1009"/>
      <c r="T597" s="1009"/>
      <c r="U597" s="1009"/>
      <c r="V597" s="1009"/>
      <c r="W597" s="1009"/>
      <c r="X597" s="1009"/>
      <c r="Y597" s="1009"/>
      <c r="Z597" s="1009"/>
      <c r="AA597" s="1009"/>
    </row>
    <row r="598">
      <c r="A598" s="1009"/>
      <c r="B598" s="4294"/>
      <c r="C598" s="4143"/>
      <c r="D598" s="4144"/>
      <c r="E598" s="4145"/>
      <c r="F598" s="1009"/>
      <c r="G598" s="1009"/>
      <c r="H598" s="1009"/>
      <c r="I598" s="1009"/>
      <c r="J598" s="1009"/>
      <c r="K598" s="1009"/>
      <c r="L598" s="1009"/>
      <c r="M598" s="1009"/>
      <c r="N598" s="1009"/>
      <c r="O598" s="1009"/>
      <c r="P598" s="1009"/>
      <c r="Q598" s="1009"/>
      <c r="R598" s="1009"/>
      <c r="S598" s="1009"/>
      <c r="T598" s="1009"/>
      <c r="U598" s="1009"/>
      <c r="V598" s="1009"/>
      <c r="W598" s="1009"/>
      <c r="X598" s="1009"/>
      <c r="Y598" s="1009"/>
      <c r="Z598" s="1009"/>
      <c r="AA598" s="1009"/>
    </row>
    <row r="599">
      <c r="A599" s="1009"/>
      <c r="B599" s="4294"/>
      <c r="C599" s="4143"/>
      <c r="D599" s="4144"/>
      <c r="E599" s="4145"/>
      <c r="F599" s="1009"/>
      <c r="G599" s="1009"/>
      <c r="H599" s="1009"/>
      <c r="I599" s="1009"/>
      <c r="J599" s="1009"/>
      <c r="K599" s="1009"/>
      <c r="L599" s="1009"/>
      <c r="M599" s="1009"/>
      <c r="N599" s="1009"/>
      <c r="O599" s="1009"/>
      <c r="P599" s="1009"/>
      <c r="Q599" s="1009"/>
      <c r="R599" s="1009"/>
      <c r="S599" s="1009"/>
      <c r="T599" s="1009"/>
      <c r="U599" s="1009"/>
      <c r="V599" s="1009"/>
      <c r="W599" s="1009"/>
      <c r="X599" s="1009"/>
      <c r="Y599" s="1009"/>
      <c r="Z599" s="1009"/>
      <c r="AA599" s="1009"/>
    </row>
    <row r="600">
      <c r="A600" s="1009"/>
      <c r="B600" s="4294"/>
      <c r="C600" s="4143"/>
      <c r="D600" s="4144"/>
      <c r="E600" s="4145"/>
      <c r="F600" s="1009"/>
      <c r="G600" s="1009"/>
      <c r="H600" s="1009"/>
      <c r="I600" s="1009"/>
      <c r="J600" s="1009"/>
      <c r="K600" s="1009"/>
      <c r="L600" s="1009"/>
      <c r="M600" s="1009"/>
      <c r="N600" s="1009"/>
      <c r="O600" s="1009"/>
      <c r="P600" s="1009"/>
      <c r="Q600" s="1009"/>
      <c r="R600" s="1009"/>
      <c r="S600" s="1009"/>
      <c r="T600" s="1009"/>
      <c r="U600" s="1009"/>
      <c r="V600" s="1009"/>
      <c r="W600" s="1009"/>
      <c r="X600" s="1009"/>
      <c r="Y600" s="1009"/>
      <c r="Z600" s="1009"/>
      <c r="AA600" s="1009"/>
    </row>
    <row r="601">
      <c r="A601" s="1009"/>
      <c r="B601" s="4294"/>
      <c r="C601" s="4143"/>
      <c r="D601" s="4144"/>
      <c r="E601" s="4145"/>
      <c r="F601" s="1009"/>
      <c r="G601" s="1009"/>
      <c r="H601" s="1009"/>
      <c r="I601" s="1009"/>
      <c r="J601" s="1009"/>
      <c r="K601" s="1009"/>
      <c r="L601" s="1009"/>
      <c r="M601" s="1009"/>
      <c r="N601" s="1009"/>
      <c r="O601" s="1009"/>
      <c r="P601" s="1009"/>
      <c r="Q601" s="1009"/>
      <c r="R601" s="1009"/>
      <c r="S601" s="1009"/>
      <c r="T601" s="1009"/>
      <c r="U601" s="1009"/>
      <c r="V601" s="1009"/>
      <c r="W601" s="1009"/>
      <c r="X601" s="1009"/>
      <c r="Y601" s="1009"/>
      <c r="Z601" s="1009"/>
      <c r="AA601" s="1009"/>
    </row>
    <row r="602">
      <c r="A602" s="1009"/>
      <c r="B602" s="4294"/>
      <c r="C602" s="4143"/>
      <c r="D602" s="4144"/>
      <c r="E602" s="4145"/>
      <c r="F602" s="1009"/>
      <c r="G602" s="1009"/>
      <c r="H602" s="1009"/>
      <c r="I602" s="1009"/>
      <c r="J602" s="1009"/>
      <c r="K602" s="1009"/>
      <c r="L602" s="1009"/>
      <c r="M602" s="1009"/>
      <c r="N602" s="1009"/>
      <c r="O602" s="1009"/>
      <c r="P602" s="1009"/>
      <c r="Q602" s="1009"/>
      <c r="R602" s="1009"/>
      <c r="S602" s="1009"/>
      <c r="T602" s="1009"/>
      <c r="U602" s="1009"/>
      <c r="V602" s="1009"/>
      <c r="W602" s="1009"/>
      <c r="X602" s="1009"/>
      <c r="Y602" s="1009"/>
      <c r="Z602" s="1009"/>
      <c r="AA602" s="1009"/>
    </row>
    <row r="603">
      <c r="A603" s="1009"/>
      <c r="B603" s="4294"/>
      <c r="C603" s="4143"/>
      <c r="D603" s="4144"/>
      <c r="E603" s="4145"/>
      <c r="F603" s="1009"/>
      <c r="G603" s="1009"/>
      <c r="H603" s="1009"/>
      <c r="I603" s="1009"/>
      <c r="J603" s="1009"/>
      <c r="K603" s="1009"/>
      <c r="L603" s="1009"/>
      <c r="M603" s="1009"/>
      <c r="N603" s="1009"/>
      <c r="O603" s="1009"/>
      <c r="P603" s="1009"/>
      <c r="Q603" s="1009"/>
      <c r="R603" s="1009"/>
      <c r="S603" s="1009"/>
      <c r="T603" s="1009"/>
      <c r="U603" s="1009"/>
      <c r="V603" s="1009"/>
      <c r="W603" s="1009"/>
      <c r="X603" s="1009"/>
      <c r="Y603" s="1009"/>
      <c r="Z603" s="1009"/>
      <c r="AA603" s="1009"/>
    </row>
    <row r="604">
      <c r="A604" s="1009"/>
      <c r="B604" s="4294"/>
      <c r="C604" s="4143"/>
      <c r="D604" s="4144"/>
      <c r="E604" s="4145"/>
      <c r="F604" s="1009"/>
      <c r="G604" s="1009"/>
      <c r="H604" s="1009"/>
      <c r="I604" s="1009"/>
      <c r="J604" s="1009"/>
      <c r="K604" s="1009"/>
      <c r="L604" s="1009"/>
      <c r="M604" s="1009"/>
      <c r="N604" s="1009"/>
      <c r="O604" s="1009"/>
      <c r="P604" s="1009"/>
      <c r="Q604" s="1009"/>
      <c r="R604" s="1009"/>
      <c r="S604" s="1009"/>
      <c r="T604" s="1009"/>
      <c r="U604" s="1009"/>
      <c r="V604" s="1009"/>
      <c r="W604" s="1009"/>
      <c r="X604" s="1009"/>
      <c r="Y604" s="1009"/>
      <c r="Z604" s="1009"/>
      <c r="AA604" s="1009"/>
    </row>
    <row r="605">
      <c r="A605" s="1009"/>
      <c r="B605" s="4294"/>
      <c r="C605" s="4143"/>
      <c r="D605" s="4144"/>
      <c r="E605" s="4145"/>
      <c r="F605" s="1009"/>
      <c r="G605" s="1009"/>
      <c r="H605" s="1009"/>
      <c r="I605" s="1009"/>
      <c r="J605" s="1009"/>
      <c r="K605" s="1009"/>
      <c r="L605" s="1009"/>
      <c r="M605" s="1009"/>
      <c r="N605" s="1009"/>
      <c r="O605" s="1009"/>
      <c r="P605" s="1009"/>
      <c r="Q605" s="1009"/>
      <c r="R605" s="1009"/>
      <c r="S605" s="1009"/>
      <c r="T605" s="1009"/>
      <c r="U605" s="1009"/>
      <c r="V605" s="1009"/>
      <c r="W605" s="1009"/>
      <c r="X605" s="1009"/>
      <c r="Y605" s="1009"/>
      <c r="Z605" s="1009"/>
      <c r="AA605" s="1009"/>
    </row>
    <row r="606">
      <c r="A606" s="1009"/>
      <c r="B606" s="4294"/>
      <c r="C606" s="4143"/>
      <c r="D606" s="4144"/>
      <c r="E606" s="4145"/>
      <c r="F606" s="1009"/>
      <c r="G606" s="1009"/>
      <c r="H606" s="1009"/>
      <c r="I606" s="1009"/>
      <c r="J606" s="1009"/>
      <c r="K606" s="1009"/>
      <c r="L606" s="1009"/>
      <c r="M606" s="1009"/>
      <c r="N606" s="1009"/>
      <c r="O606" s="1009"/>
      <c r="P606" s="1009"/>
      <c r="Q606" s="1009"/>
      <c r="R606" s="1009"/>
      <c r="S606" s="1009"/>
      <c r="T606" s="1009"/>
      <c r="U606" s="1009"/>
      <c r="V606" s="1009"/>
      <c r="W606" s="1009"/>
      <c r="X606" s="1009"/>
      <c r="Y606" s="1009"/>
      <c r="Z606" s="1009"/>
      <c r="AA606" s="1009"/>
    </row>
    <row r="607">
      <c r="A607" s="1009"/>
      <c r="B607" s="4294"/>
      <c r="C607" s="4143"/>
      <c r="D607" s="4144"/>
      <c r="E607" s="4145"/>
      <c r="F607" s="1009"/>
      <c r="G607" s="1009"/>
      <c r="H607" s="1009"/>
      <c r="I607" s="1009"/>
      <c r="J607" s="1009"/>
      <c r="K607" s="1009"/>
      <c r="L607" s="1009"/>
      <c r="M607" s="1009"/>
      <c r="N607" s="1009"/>
      <c r="O607" s="1009"/>
      <c r="P607" s="1009"/>
      <c r="Q607" s="1009"/>
      <c r="R607" s="1009"/>
      <c r="S607" s="1009"/>
      <c r="T607" s="1009"/>
      <c r="U607" s="1009"/>
      <c r="V607" s="1009"/>
      <c r="W607" s="1009"/>
      <c r="X607" s="1009"/>
      <c r="Y607" s="1009"/>
      <c r="Z607" s="1009"/>
      <c r="AA607" s="1009"/>
    </row>
    <row r="608">
      <c r="A608" s="1009"/>
      <c r="B608" s="4294"/>
      <c r="C608" s="4143"/>
      <c r="D608" s="4144"/>
      <c r="E608" s="4145"/>
      <c r="F608" s="1009"/>
      <c r="G608" s="1009"/>
      <c r="H608" s="1009"/>
      <c r="I608" s="1009"/>
      <c r="J608" s="1009"/>
      <c r="K608" s="1009"/>
      <c r="L608" s="1009"/>
      <c r="M608" s="1009"/>
      <c r="N608" s="1009"/>
      <c r="O608" s="1009"/>
      <c r="P608" s="1009"/>
      <c r="Q608" s="1009"/>
      <c r="R608" s="1009"/>
      <c r="S608" s="1009"/>
      <c r="T608" s="1009"/>
      <c r="U608" s="1009"/>
      <c r="V608" s="1009"/>
      <c r="W608" s="1009"/>
      <c r="X608" s="1009"/>
      <c r="Y608" s="1009"/>
      <c r="Z608" s="1009"/>
      <c r="AA608" s="1009"/>
    </row>
    <row r="609">
      <c r="A609" s="1009"/>
      <c r="B609" s="4294"/>
      <c r="C609" s="4143"/>
      <c r="D609" s="4144"/>
      <c r="E609" s="4145"/>
      <c r="F609" s="1009"/>
      <c r="G609" s="1009"/>
      <c r="H609" s="1009"/>
      <c r="I609" s="1009"/>
      <c r="J609" s="1009"/>
      <c r="K609" s="1009"/>
      <c r="L609" s="1009"/>
      <c r="M609" s="1009"/>
      <c r="N609" s="1009"/>
      <c r="O609" s="1009"/>
      <c r="P609" s="1009"/>
      <c r="Q609" s="1009"/>
      <c r="R609" s="1009"/>
      <c r="S609" s="1009"/>
      <c r="T609" s="1009"/>
      <c r="U609" s="1009"/>
      <c r="V609" s="1009"/>
      <c r="W609" s="1009"/>
      <c r="X609" s="1009"/>
      <c r="Y609" s="1009"/>
      <c r="Z609" s="1009"/>
      <c r="AA609" s="1009"/>
    </row>
    <row r="610">
      <c r="A610" s="1009"/>
      <c r="B610" s="4294"/>
      <c r="C610" s="4143"/>
      <c r="D610" s="4144"/>
      <c r="E610" s="4145"/>
      <c r="F610" s="1009"/>
      <c r="G610" s="1009"/>
      <c r="H610" s="1009"/>
      <c r="I610" s="1009"/>
      <c r="J610" s="1009"/>
      <c r="K610" s="1009"/>
      <c r="L610" s="1009"/>
      <c r="M610" s="1009"/>
      <c r="N610" s="1009"/>
      <c r="O610" s="1009"/>
      <c r="P610" s="1009"/>
      <c r="Q610" s="1009"/>
      <c r="R610" s="1009"/>
      <c r="S610" s="1009"/>
      <c r="T610" s="1009"/>
      <c r="U610" s="1009"/>
      <c r="V610" s="1009"/>
      <c r="W610" s="1009"/>
      <c r="X610" s="1009"/>
      <c r="Y610" s="1009"/>
      <c r="Z610" s="1009"/>
      <c r="AA610" s="1009"/>
    </row>
    <row r="611">
      <c r="A611" s="1009"/>
      <c r="B611" s="4294"/>
      <c r="C611" s="4143"/>
      <c r="D611" s="4144"/>
      <c r="E611" s="4145"/>
      <c r="F611" s="1009"/>
      <c r="G611" s="1009"/>
      <c r="H611" s="1009"/>
      <c r="I611" s="1009"/>
      <c r="J611" s="1009"/>
      <c r="K611" s="1009"/>
      <c r="L611" s="1009"/>
      <c r="M611" s="1009"/>
      <c r="N611" s="1009"/>
      <c r="O611" s="1009"/>
      <c r="P611" s="1009"/>
      <c r="Q611" s="1009"/>
      <c r="R611" s="1009"/>
      <c r="S611" s="1009"/>
      <c r="T611" s="1009"/>
      <c r="U611" s="1009"/>
      <c r="V611" s="1009"/>
      <c r="W611" s="1009"/>
      <c r="X611" s="1009"/>
      <c r="Y611" s="1009"/>
      <c r="Z611" s="1009"/>
      <c r="AA611" s="1009"/>
    </row>
    <row r="612">
      <c r="A612" s="1009"/>
      <c r="B612" s="4294"/>
      <c r="C612" s="4143"/>
      <c r="D612" s="4144"/>
      <c r="E612" s="4145"/>
      <c r="F612" s="1009"/>
      <c r="G612" s="1009"/>
      <c r="H612" s="1009"/>
      <c r="I612" s="1009"/>
      <c r="J612" s="1009"/>
      <c r="K612" s="1009"/>
      <c r="L612" s="1009"/>
      <c r="M612" s="1009"/>
      <c r="N612" s="1009"/>
      <c r="O612" s="1009"/>
      <c r="P612" s="1009"/>
      <c r="Q612" s="1009"/>
      <c r="R612" s="1009"/>
      <c r="S612" s="1009"/>
      <c r="T612" s="1009"/>
      <c r="U612" s="1009"/>
      <c r="V612" s="1009"/>
      <c r="W612" s="1009"/>
      <c r="X612" s="1009"/>
      <c r="Y612" s="1009"/>
      <c r="Z612" s="1009"/>
      <c r="AA612" s="1009"/>
    </row>
    <row r="613">
      <c r="A613" s="1009"/>
      <c r="B613" s="4294"/>
      <c r="C613" s="4143"/>
      <c r="D613" s="4144"/>
      <c r="E613" s="4145"/>
      <c r="F613" s="1009"/>
      <c r="G613" s="1009"/>
      <c r="H613" s="1009"/>
      <c r="I613" s="1009"/>
      <c r="J613" s="1009"/>
      <c r="K613" s="1009"/>
      <c r="L613" s="1009"/>
      <c r="M613" s="1009"/>
      <c r="N613" s="1009"/>
      <c r="O613" s="1009"/>
      <c r="P613" s="1009"/>
      <c r="Q613" s="1009"/>
      <c r="R613" s="1009"/>
      <c r="S613" s="1009"/>
      <c r="T613" s="1009"/>
      <c r="U613" s="1009"/>
      <c r="V613" s="1009"/>
      <c r="W613" s="1009"/>
      <c r="X613" s="1009"/>
      <c r="Y613" s="1009"/>
      <c r="Z613" s="1009"/>
      <c r="AA613" s="1009"/>
    </row>
    <row r="614">
      <c r="A614" s="1009"/>
      <c r="B614" s="4294"/>
      <c r="C614" s="4143"/>
      <c r="D614" s="4144"/>
      <c r="E614" s="4145"/>
      <c r="F614" s="1009"/>
      <c r="G614" s="1009"/>
      <c r="H614" s="1009"/>
      <c r="I614" s="1009"/>
      <c r="J614" s="1009"/>
      <c r="K614" s="1009"/>
      <c r="L614" s="1009"/>
      <c r="M614" s="1009"/>
      <c r="N614" s="1009"/>
      <c r="O614" s="1009"/>
      <c r="P614" s="1009"/>
      <c r="Q614" s="1009"/>
      <c r="R614" s="1009"/>
      <c r="S614" s="1009"/>
      <c r="T614" s="1009"/>
      <c r="U614" s="1009"/>
      <c r="V614" s="1009"/>
      <c r="W614" s="1009"/>
      <c r="X614" s="1009"/>
      <c r="Y614" s="1009"/>
      <c r="Z614" s="1009"/>
      <c r="AA614" s="1009"/>
    </row>
    <row r="615">
      <c r="A615" s="1009"/>
      <c r="B615" s="4294"/>
      <c r="C615" s="4143"/>
      <c r="D615" s="4144"/>
      <c r="E615" s="4145"/>
      <c r="F615" s="1009"/>
      <c r="G615" s="1009"/>
      <c r="H615" s="1009"/>
      <c r="I615" s="1009"/>
      <c r="J615" s="1009"/>
      <c r="K615" s="1009"/>
      <c r="L615" s="1009"/>
      <c r="M615" s="1009"/>
      <c r="N615" s="1009"/>
      <c r="O615" s="1009"/>
      <c r="P615" s="1009"/>
      <c r="Q615" s="1009"/>
      <c r="R615" s="1009"/>
      <c r="S615" s="1009"/>
      <c r="T615" s="1009"/>
      <c r="U615" s="1009"/>
      <c r="V615" s="1009"/>
      <c r="W615" s="1009"/>
      <c r="X615" s="1009"/>
      <c r="Y615" s="1009"/>
      <c r="Z615" s="1009"/>
      <c r="AA615" s="1009"/>
    </row>
    <row r="616">
      <c r="A616" s="1009"/>
      <c r="B616" s="4294"/>
      <c r="C616" s="4143"/>
      <c r="D616" s="4144"/>
      <c r="E616" s="4145"/>
      <c r="F616" s="1009"/>
      <c r="G616" s="1009"/>
      <c r="H616" s="1009"/>
      <c r="I616" s="1009"/>
      <c r="J616" s="1009"/>
      <c r="K616" s="1009"/>
      <c r="L616" s="1009"/>
      <c r="M616" s="1009"/>
      <c r="N616" s="1009"/>
      <c r="O616" s="1009"/>
      <c r="P616" s="1009"/>
      <c r="Q616" s="1009"/>
      <c r="R616" s="1009"/>
      <c r="S616" s="1009"/>
      <c r="T616" s="1009"/>
      <c r="U616" s="1009"/>
      <c r="V616" s="1009"/>
      <c r="W616" s="1009"/>
      <c r="X616" s="1009"/>
      <c r="Y616" s="1009"/>
      <c r="Z616" s="1009"/>
      <c r="AA616" s="1009"/>
    </row>
    <row r="617">
      <c r="A617" s="1009"/>
      <c r="B617" s="4294"/>
      <c r="C617" s="4143"/>
      <c r="D617" s="4144"/>
      <c r="E617" s="4145"/>
      <c r="F617" s="1009"/>
      <c r="G617" s="1009"/>
      <c r="H617" s="1009"/>
      <c r="I617" s="1009"/>
      <c r="J617" s="1009"/>
      <c r="K617" s="1009"/>
      <c r="L617" s="1009"/>
      <c r="M617" s="1009"/>
      <c r="N617" s="1009"/>
      <c r="O617" s="1009"/>
      <c r="P617" s="1009"/>
      <c r="Q617" s="1009"/>
      <c r="R617" s="1009"/>
      <c r="S617" s="1009"/>
      <c r="T617" s="1009"/>
      <c r="U617" s="1009"/>
      <c r="V617" s="1009"/>
      <c r="W617" s="1009"/>
      <c r="X617" s="1009"/>
      <c r="Y617" s="1009"/>
      <c r="Z617" s="1009"/>
      <c r="AA617" s="1009"/>
    </row>
    <row r="618">
      <c r="A618" s="1009"/>
      <c r="B618" s="4294"/>
      <c r="C618" s="4143"/>
      <c r="D618" s="4144"/>
      <c r="E618" s="4145"/>
      <c r="F618" s="1009"/>
      <c r="G618" s="1009"/>
      <c r="H618" s="1009"/>
      <c r="I618" s="1009"/>
      <c r="J618" s="1009"/>
      <c r="K618" s="1009"/>
      <c r="L618" s="1009"/>
      <c r="M618" s="1009"/>
      <c r="N618" s="1009"/>
      <c r="O618" s="1009"/>
      <c r="P618" s="1009"/>
      <c r="Q618" s="1009"/>
      <c r="R618" s="1009"/>
      <c r="S618" s="1009"/>
      <c r="T618" s="1009"/>
      <c r="U618" s="1009"/>
      <c r="V618" s="1009"/>
      <c r="W618" s="1009"/>
      <c r="X618" s="1009"/>
      <c r="Y618" s="1009"/>
      <c r="Z618" s="1009"/>
      <c r="AA618" s="1009"/>
    </row>
    <row r="619">
      <c r="A619" s="1009"/>
      <c r="B619" s="4294"/>
      <c r="C619" s="4143"/>
      <c r="D619" s="4144"/>
      <c r="E619" s="4145"/>
      <c r="F619" s="1009"/>
      <c r="G619" s="1009"/>
      <c r="H619" s="1009"/>
      <c r="I619" s="1009"/>
      <c r="J619" s="1009"/>
      <c r="K619" s="1009"/>
      <c r="L619" s="1009"/>
      <c r="M619" s="1009"/>
      <c r="N619" s="1009"/>
      <c r="O619" s="1009"/>
      <c r="P619" s="1009"/>
      <c r="Q619" s="1009"/>
      <c r="R619" s="1009"/>
      <c r="S619" s="1009"/>
      <c r="T619" s="1009"/>
      <c r="U619" s="1009"/>
      <c r="V619" s="1009"/>
      <c r="W619" s="1009"/>
      <c r="X619" s="1009"/>
      <c r="Y619" s="1009"/>
      <c r="Z619" s="1009"/>
      <c r="AA619" s="1009"/>
    </row>
    <row r="620">
      <c r="A620" s="1009"/>
      <c r="B620" s="4294"/>
      <c r="C620" s="4143"/>
      <c r="D620" s="4144"/>
      <c r="E620" s="4145"/>
      <c r="F620" s="1009"/>
      <c r="G620" s="1009"/>
      <c r="H620" s="1009"/>
      <c r="I620" s="1009"/>
      <c r="J620" s="1009"/>
      <c r="K620" s="1009"/>
      <c r="L620" s="1009"/>
      <c r="M620" s="1009"/>
      <c r="N620" s="1009"/>
      <c r="O620" s="1009"/>
      <c r="P620" s="1009"/>
      <c r="Q620" s="1009"/>
      <c r="R620" s="1009"/>
      <c r="S620" s="1009"/>
      <c r="T620" s="1009"/>
      <c r="U620" s="1009"/>
      <c r="V620" s="1009"/>
      <c r="W620" s="1009"/>
      <c r="X620" s="1009"/>
      <c r="Y620" s="1009"/>
      <c r="Z620" s="1009"/>
      <c r="AA620" s="1009"/>
    </row>
    <row r="621">
      <c r="A621" s="1009"/>
      <c r="B621" s="4294"/>
      <c r="C621" s="4143"/>
      <c r="D621" s="4144"/>
      <c r="E621" s="4145"/>
      <c r="F621" s="1009"/>
      <c r="G621" s="1009"/>
      <c r="H621" s="1009"/>
      <c r="I621" s="1009"/>
      <c r="J621" s="1009"/>
      <c r="K621" s="1009"/>
      <c r="L621" s="1009"/>
      <c r="M621" s="1009"/>
      <c r="N621" s="1009"/>
      <c r="O621" s="1009"/>
      <c r="P621" s="1009"/>
      <c r="Q621" s="1009"/>
      <c r="R621" s="1009"/>
      <c r="S621" s="1009"/>
      <c r="T621" s="1009"/>
      <c r="U621" s="1009"/>
      <c r="V621" s="1009"/>
      <c r="W621" s="1009"/>
      <c r="X621" s="1009"/>
      <c r="Y621" s="1009"/>
      <c r="Z621" s="1009"/>
      <c r="AA621" s="1009"/>
    </row>
    <row r="622">
      <c r="A622" s="1009"/>
      <c r="B622" s="4294"/>
      <c r="C622" s="4143"/>
      <c r="D622" s="4144"/>
      <c r="E622" s="4145"/>
      <c r="F622" s="1009"/>
      <c r="G622" s="1009"/>
      <c r="H622" s="1009"/>
      <c r="I622" s="1009"/>
      <c r="J622" s="1009"/>
      <c r="K622" s="1009"/>
      <c r="L622" s="1009"/>
      <c r="M622" s="1009"/>
      <c r="N622" s="1009"/>
      <c r="O622" s="1009"/>
      <c r="P622" s="1009"/>
      <c r="Q622" s="1009"/>
      <c r="R622" s="1009"/>
      <c r="S622" s="1009"/>
      <c r="T622" s="1009"/>
      <c r="U622" s="1009"/>
      <c r="V622" s="1009"/>
      <c r="W622" s="1009"/>
      <c r="X622" s="1009"/>
      <c r="Y622" s="1009"/>
      <c r="Z622" s="1009"/>
      <c r="AA622" s="1009"/>
    </row>
    <row r="623">
      <c r="A623" s="1009"/>
      <c r="B623" s="4294"/>
      <c r="C623" s="4143"/>
      <c r="D623" s="4144"/>
      <c r="E623" s="4145"/>
      <c r="F623" s="1009"/>
      <c r="G623" s="1009"/>
      <c r="H623" s="1009"/>
      <c r="I623" s="1009"/>
      <c r="J623" s="1009"/>
      <c r="K623" s="1009"/>
      <c r="L623" s="1009"/>
      <c r="M623" s="1009"/>
      <c r="N623" s="1009"/>
      <c r="O623" s="1009"/>
      <c r="P623" s="1009"/>
      <c r="Q623" s="1009"/>
      <c r="R623" s="1009"/>
      <c r="S623" s="1009"/>
      <c r="T623" s="1009"/>
      <c r="U623" s="1009"/>
      <c r="V623" s="1009"/>
      <c r="W623" s="1009"/>
      <c r="X623" s="1009"/>
      <c r="Y623" s="1009"/>
      <c r="Z623" s="1009"/>
      <c r="AA623" s="1009"/>
    </row>
    <row r="624">
      <c r="A624" s="1009"/>
      <c r="B624" s="4294"/>
      <c r="C624" s="4143"/>
      <c r="D624" s="4144"/>
      <c r="E624" s="4145"/>
      <c r="F624" s="1009"/>
      <c r="G624" s="1009"/>
      <c r="H624" s="1009"/>
      <c r="I624" s="1009"/>
      <c r="J624" s="1009"/>
      <c r="K624" s="1009"/>
      <c r="L624" s="1009"/>
      <c r="M624" s="1009"/>
      <c r="N624" s="1009"/>
      <c r="O624" s="1009"/>
      <c r="P624" s="1009"/>
      <c r="Q624" s="1009"/>
      <c r="R624" s="1009"/>
      <c r="S624" s="1009"/>
      <c r="T624" s="1009"/>
      <c r="U624" s="1009"/>
      <c r="V624" s="1009"/>
      <c r="W624" s="1009"/>
      <c r="X624" s="1009"/>
      <c r="Y624" s="1009"/>
      <c r="Z624" s="1009"/>
      <c r="AA624" s="1009"/>
    </row>
    <row r="625">
      <c r="A625" s="1009"/>
      <c r="B625" s="4294"/>
      <c r="C625" s="4143"/>
      <c r="D625" s="4144"/>
      <c r="E625" s="4145"/>
      <c r="F625" s="1009"/>
      <c r="G625" s="1009"/>
      <c r="H625" s="1009"/>
      <c r="I625" s="1009"/>
      <c r="J625" s="1009"/>
      <c r="K625" s="1009"/>
      <c r="L625" s="1009"/>
      <c r="M625" s="1009"/>
      <c r="N625" s="1009"/>
      <c r="O625" s="1009"/>
      <c r="P625" s="1009"/>
      <c r="Q625" s="1009"/>
      <c r="R625" s="1009"/>
      <c r="S625" s="1009"/>
      <c r="T625" s="1009"/>
      <c r="U625" s="1009"/>
      <c r="V625" s="1009"/>
      <c r="W625" s="1009"/>
      <c r="X625" s="1009"/>
      <c r="Y625" s="1009"/>
      <c r="Z625" s="1009"/>
      <c r="AA625" s="1009"/>
    </row>
    <row r="626">
      <c r="A626" s="1009"/>
      <c r="B626" s="4294"/>
      <c r="C626" s="4143"/>
      <c r="D626" s="4144"/>
      <c r="E626" s="4145"/>
      <c r="F626" s="1009"/>
      <c r="G626" s="1009"/>
      <c r="H626" s="1009"/>
      <c r="I626" s="1009"/>
      <c r="J626" s="1009"/>
      <c r="K626" s="1009"/>
      <c r="L626" s="1009"/>
      <c r="M626" s="1009"/>
      <c r="N626" s="1009"/>
      <c r="O626" s="1009"/>
      <c r="P626" s="1009"/>
      <c r="Q626" s="1009"/>
      <c r="R626" s="1009"/>
      <c r="S626" s="1009"/>
      <c r="T626" s="1009"/>
      <c r="U626" s="1009"/>
      <c r="V626" s="1009"/>
      <c r="W626" s="1009"/>
      <c r="X626" s="1009"/>
      <c r="Y626" s="1009"/>
      <c r="Z626" s="1009"/>
      <c r="AA626" s="1009"/>
    </row>
    <row r="627">
      <c r="A627" s="1009"/>
      <c r="B627" s="4294"/>
      <c r="C627" s="4143"/>
      <c r="D627" s="4144"/>
      <c r="E627" s="4145"/>
      <c r="F627" s="1009"/>
      <c r="G627" s="1009"/>
      <c r="H627" s="1009"/>
      <c r="I627" s="1009"/>
      <c r="J627" s="1009"/>
      <c r="K627" s="1009"/>
      <c r="L627" s="1009"/>
      <c r="M627" s="1009"/>
      <c r="N627" s="1009"/>
      <c r="O627" s="1009"/>
      <c r="P627" s="1009"/>
      <c r="Q627" s="1009"/>
      <c r="R627" s="1009"/>
      <c r="S627" s="1009"/>
      <c r="T627" s="1009"/>
      <c r="U627" s="1009"/>
      <c r="V627" s="1009"/>
      <c r="W627" s="1009"/>
      <c r="X627" s="1009"/>
      <c r="Y627" s="1009"/>
      <c r="Z627" s="1009"/>
      <c r="AA627" s="1009"/>
    </row>
    <row r="628">
      <c r="A628" s="1009"/>
      <c r="B628" s="4294"/>
      <c r="C628" s="4143"/>
      <c r="D628" s="4144"/>
      <c r="E628" s="4145"/>
      <c r="F628" s="1009"/>
      <c r="G628" s="1009"/>
      <c r="H628" s="1009"/>
      <c r="I628" s="1009"/>
      <c r="J628" s="1009"/>
      <c r="K628" s="1009"/>
      <c r="L628" s="1009"/>
      <c r="M628" s="1009"/>
      <c r="N628" s="1009"/>
      <c r="O628" s="1009"/>
      <c r="P628" s="1009"/>
      <c r="Q628" s="1009"/>
      <c r="R628" s="1009"/>
      <c r="S628" s="1009"/>
      <c r="T628" s="1009"/>
      <c r="U628" s="1009"/>
      <c r="V628" s="1009"/>
      <c r="W628" s="1009"/>
      <c r="X628" s="1009"/>
      <c r="Y628" s="1009"/>
      <c r="Z628" s="1009"/>
      <c r="AA628" s="1009"/>
    </row>
    <row r="629">
      <c r="A629" s="1009"/>
      <c r="B629" s="4294"/>
      <c r="C629" s="4143"/>
      <c r="D629" s="4144"/>
      <c r="E629" s="4145"/>
      <c r="F629" s="1009"/>
      <c r="G629" s="1009"/>
      <c r="H629" s="1009"/>
      <c r="I629" s="1009"/>
      <c r="J629" s="1009"/>
      <c r="K629" s="1009"/>
      <c r="L629" s="1009"/>
      <c r="M629" s="1009"/>
      <c r="N629" s="1009"/>
      <c r="O629" s="1009"/>
      <c r="P629" s="1009"/>
      <c r="Q629" s="1009"/>
      <c r="R629" s="1009"/>
      <c r="S629" s="1009"/>
      <c r="T629" s="1009"/>
      <c r="U629" s="1009"/>
      <c r="V629" s="1009"/>
      <c r="W629" s="1009"/>
      <c r="X629" s="1009"/>
      <c r="Y629" s="1009"/>
      <c r="Z629" s="1009"/>
      <c r="AA629" s="1009"/>
    </row>
    <row r="630">
      <c r="A630" s="1009"/>
      <c r="B630" s="4294"/>
      <c r="C630" s="4143"/>
      <c r="D630" s="4144"/>
      <c r="E630" s="4145"/>
      <c r="F630" s="1009"/>
      <c r="G630" s="1009"/>
      <c r="H630" s="1009"/>
      <c r="I630" s="1009"/>
      <c r="J630" s="1009"/>
      <c r="K630" s="1009"/>
      <c r="L630" s="1009"/>
      <c r="M630" s="1009"/>
      <c r="N630" s="1009"/>
      <c r="O630" s="1009"/>
      <c r="P630" s="1009"/>
      <c r="Q630" s="1009"/>
      <c r="R630" s="1009"/>
      <c r="S630" s="1009"/>
      <c r="T630" s="1009"/>
      <c r="U630" s="1009"/>
      <c r="V630" s="1009"/>
      <c r="W630" s="1009"/>
      <c r="X630" s="1009"/>
      <c r="Y630" s="1009"/>
      <c r="Z630" s="1009"/>
      <c r="AA630" s="1009"/>
    </row>
    <row r="631">
      <c r="A631" s="1009"/>
      <c r="B631" s="4294"/>
      <c r="C631" s="4143"/>
      <c r="D631" s="4144"/>
      <c r="E631" s="4145"/>
      <c r="F631" s="1009"/>
      <c r="G631" s="1009"/>
      <c r="H631" s="1009"/>
      <c r="I631" s="1009"/>
      <c r="J631" s="1009"/>
      <c r="K631" s="1009"/>
      <c r="L631" s="1009"/>
      <c r="M631" s="1009"/>
      <c r="N631" s="1009"/>
      <c r="O631" s="1009"/>
      <c r="P631" s="1009"/>
      <c r="Q631" s="1009"/>
      <c r="R631" s="1009"/>
      <c r="S631" s="1009"/>
      <c r="T631" s="1009"/>
      <c r="U631" s="1009"/>
      <c r="V631" s="1009"/>
      <c r="W631" s="1009"/>
      <c r="X631" s="1009"/>
      <c r="Y631" s="1009"/>
      <c r="Z631" s="1009"/>
      <c r="AA631" s="1009"/>
    </row>
    <row r="632">
      <c r="A632" s="1009"/>
      <c r="B632" s="4294"/>
      <c r="C632" s="4143"/>
      <c r="D632" s="4144"/>
      <c r="E632" s="4145"/>
      <c r="F632" s="1009"/>
      <c r="G632" s="1009"/>
      <c r="H632" s="1009"/>
      <c r="I632" s="1009"/>
      <c r="J632" s="1009"/>
      <c r="K632" s="1009"/>
      <c r="L632" s="1009"/>
      <c r="M632" s="1009"/>
      <c r="N632" s="1009"/>
      <c r="O632" s="1009"/>
      <c r="P632" s="1009"/>
      <c r="Q632" s="1009"/>
      <c r="R632" s="1009"/>
      <c r="S632" s="1009"/>
      <c r="T632" s="1009"/>
      <c r="U632" s="1009"/>
      <c r="V632" s="1009"/>
      <c r="W632" s="1009"/>
      <c r="X632" s="1009"/>
      <c r="Y632" s="1009"/>
      <c r="Z632" s="1009"/>
      <c r="AA632" s="1009"/>
    </row>
    <row r="633">
      <c r="A633" s="1009"/>
      <c r="B633" s="4294"/>
      <c r="C633" s="4143"/>
      <c r="D633" s="4144"/>
      <c r="E633" s="4145"/>
      <c r="F633" s="1009"/>
      <c r="G633" s="1009"/>
      <c r="H633" s="1009"/>
      <c r="I633" s="1009"/>
      <c r="J633" s="1009"/>
      <c r="K633" s="1009"/>
      <c r="L633" s="1009"/>
      <c r="M633" s="1009"/>
      <c r="N633" s="1009"/>
      <c r="O633" s="1009"/>
      <c r="P633" s="1009"/>
      <c r="Q633" s="1009"/>
      <c r="R633" s="1009"/>
      <c r="S633" s="1009"/>
      <c r="T633" s="1009"/>
      <c r="U633" s="1009"/>
      <c r="V633" s="1009"/>
      <c r="W633" s="1009"/>
      <c r="X633" s="1009"/>
      <c r="Y633" s="1009"/>
      <c r="Z633" s="1009"/>
      <c r="AA633" s="1009"/>
    </row>
    <row r="634">
      <c r="A634" s="1009"/>
      <c r="B634" s="4294"/>
      <c r="C634" s="4143"/>
      <c r="D634" s="4144"/>
      <c r="E634" s="4145"/>
      <c r="F634" s="1009"/>
      <c r="G634" s="1009"/>
      <c r="H634" s="1009"/>
      <c r="I634" s="1009"/>
      <c r="J634" s="1009"/>
      <c r="K634" s="1009"/>
      <c r="L634" s="1009"/>
      <c r="M634" s="1009"/>
      <c r="N634" s="1009"/>
      <c r="O634" s="1009"/>
      <c r="P634" s="1009"/>
      <c r="Q634" s="1009"/>
      <c r="R634" s="1009"/>
      <c r="S634" s="1009"/>
      <c r="T634" s="1009"/>
      <c r="U634" s="1009"/>
      <c r="V634" s="1009"/>
      <c r="W634" s="1009"/>
      <c r="X634" s="1009"/>
      <c r="Y634" s="1009"/>
      <c r="Z634" s="1009"/>
      <c r="AA634" s="1009"/>
    </row>
    <row r="635">
      <c r="A635" s="1009"/>
      <c r="B635" s="4294"/>
      <c r="C635" s="4143"/>
      <c r="D635" s="4144"/>
      <c r="E635" s="4145"/>
      <c r="F635" s="1009"/>
      <c r="G635" s="1009"/>
      <c r="H635" s="1009"/>
      <c r="I635" s="1009"/>
      <c r="J635" s="1009"/>
      <c r="K635" s="1009"/>
      <c r="L635" s="1009"/>
      <c r="M635" s="1009"/>
      <c r="N635" s="1009"/>
      <c r="O635" s="1009"/>
      <c r="P635" s="1009"/>
      <c r="Q635" s="1009"/>
      <c r="R635" s="1009"/>
      <c r="S635" s="1009"/>
      <c r="T635" s="1009"/>
      <c r="U635" s="1009"/>
      <c r="V635" s="1009"/>
      <c r="W635" s="1009"/>
      <c r="X635" s="1009"/>
      <c r="Y635" s="1009"/>
      <c r="Z635" s="1009"/>
      <c r="AA635" s="1009"/>
    </row>
    <row r="636">
      <c r="A636" s="1009"/>
      <c r="B636" s="4294"/>
      <c r="C636" s="4143"/>
      <c r="D636" s="4144"/>
      <c r="E636" s="4145"/>
      <c r="F636" s="1009"/>
      <c r="G636" s="1009"/>
      <c r="H636" s="1009"/>
      <c r="I636" s="1009"/>
      <c r="J636" s="1009"/>
      <c r="K636" s="1009"/>
      <c r="L636" s="1009"/>
      <c r="M636" s="1009"/>
      <c r="N636" s="1009"/>
      <c r="O636" s="1009"/>
      <c r="P636" s="1009"/>
      <c r="Q636" s="1009"/>
      <c r="R636" s="1009"/>
      <c r="S636" s="1009"/>
      <c r="T636" s="1009"/>
      <c r="U636" s="1009"/>
      <c r="V636" s="1009"/>
      <c r="W636" s="1009"/>
      <c r="X636" s="1009"/>
      <c r="Y636" s="1009"/>
      <c r="Z636" s="1009"/>
      <c r="AA636" s="1009"/>
    </row>
    <row r="637">
      <c r="A637" s="1009"/>
      <c r="B637" s="4294"/>
      <c r="C637" s="4143"/>
      <c r="D637" s="4144"/>
      <c r="E637" s="4145"/>
      <c r="F637" s="1009"/>
      <c r="G637" s="1009"/>
      <c r="H637" s="1009"/>
      <c r="I637" s="1009"/>
      <c r="J637" s="1009"/>
      <c r="K637" s="1009"/>
      <c r="L637" s="1009"/>
      <c r="M637" s="1009"/>
      <c r="N637" s="1009"/>
      <c r="O637" s="1009"/>
      <c r="P637" s="1009"/>
      <c r="Q637" s="1009"/>
      <c r="R637" s="1009"/>
      <c r="S637" s="1009"/>
      <c r="T637" s="1009"/>
      <c r="U637" s="1009"/>
      <c r="V637" s="1009"/>
      <c r="W637" s="1009"/>
      <c r="X637" s="1009"/>
      <c r="Y637" s="1009"/>
      <c r="Z637" s="1009"/>
      <c r="AA637" s="1009"/>
    </row>
    <row r="638">
      <c r="A638" s="1009"/>
      <c r="B638" s="4294"/>
      <c r="C638" s="4143"/>
      <c r="D638" s="4144"/>
      <c r="E638" s="4145"/>
      <c r="F638" s="1009"/>
      <c r="G638" s="1009"/>
      <c r="H638" s="1009"/>
      <c r="I638" s="1009"/>
      <c r="J638" s="1009"/>
      <c r="K638" s="1009"/>
      <c r="L638" s="1009"/>
      <c r="M638" s="1009"/>
      <c r="N638" s="1009"/>
      <c r="O638" s="1009"/>
      <c r="P638" s="1009"/>
      <c r="Q638" s="1009"/>
      <c r="R638" s="1009"/>
      <c r="S638" s="1009"/>
      <c r="T638" s="1009"/>
      <c r="U638" s="1009"/>
      <c r="V638" s="1009"/>
      <c r="W638" s="1009"/>
      <c r="X638" s="1009"/>
      <c r="Y638" s="1009"/>
      <c r="Z638" s="1009"/>
      <c r="AA638" s="1009"/>
    </row>
    <row r="639">
      <c r="A639" s="1009"/>
      <c r="B639" s="4294"/>
      <c r="C639" s="4143"/>
      <c r="D639" s="4144"/>
      <c r="E639" s="4145"/>
      <c r="F639" s="1009"/>
      <c r="G639" s="1009"/>
      <c r="H639" s="1009"/>
      <c r="I639" s="1009"/>
      <c r="J639" s="1009"/>
      <c r="K639" s="1009"/>
      <c r="L639" s="1009"/>
      <c r="M639" s="1009"/>
      <c r="N639" s="1009"/>
      <c r="O639" s="1009"/>
      <c r="P639" s="1009"/>
      <c r="Q639" s="1009"/>
      <c r="R639" s="1009"/>
      <c r="S639" s="1009"/>
      <c r="T639" s="1009"/>
      <c r="U639" s="1009"/>
      <c r="V639" s="1009"/>
      <c r="W639" s="1009"/>
      <c r="X639" s="1009"/>
      <c r="Y639" s="1009"/>
      <c r="Z639" s="1009"/>
      <c r="AA639" s="1009"/>
    </row>
    <row r="640">
      <c r="A640" s="1009"/>
      <c r="B640" s="4294"/>
      <c r="C640" s="4143"/>
      <c r="D640" s="4144"/>
      <c r="E640" s="4145"/>
      <c r="F640" s="1009"/>
      <c r="G640" s="1009"/>
      <c r="H640" s="1009"/>
      <c r="I640" s="1009"/>
      <c r="J640" s="1009"/>
      <c r="K640" s="1009"/>
      <c r="L640" s="1009"/>
      <c r="M640" s="1009"/>
      <c r="N640" s="1009"/>
      <c r="O640" s="1009"/>
      <c r="P640" s="1009"/>
      <c r="Q640" s="1009"/>
      <c r="R640" s="1009"/>
      <c r="S640" s="1009"/>
      <c r="T640" s="1009"/>
      <c r="U640" s="1009"/>
      <c r="V640" s="1009"/>
      <c r="W640" s="1009"/>
      <c r="X640" s="1009"/>
      <c r="Y640" s="1009"/>
      <c r="Z640" s="1009"/>
      <c r="AA640" s="1009"/>
    </row>
    <row r="641">
      <c r="A641" s="1009"/>
      <c r="B641" s="4294"/>
      <c r="C641" s="4143"/>
      <c r="D641" s="4144"/>
      <c r="E641" s="4145"/>
      <c r="F641" s="1009"/>
      <c r="G641" s="1009"/>
      <c r="H641" s="1009"/>
      <c r="I641" s="1009"/>
      <c r="J641" s="1009"/>
      <c r="K641" s="1009"/>
      <c r="L641" s="1009"/>
      <c r="M641" s="1009"/>
      <c r="N641" s="1009"/>
      <c r="O641" s="1009"/>
      <c r="P641" s="1009"/>
      <c r="Q641" s="1009"/>
      <c r="R641" s="1009"/>
      <c r="S641" s="1009"/>
      <c r="T641" s="1009"/>
      <c r="U641" s="1009"/>
      <c r="V641" s="1009"/>
      <c r="W641" s="1009"/>
      <c r="X641" s="1009"/>
      <c r="Y641" s="1009"/>
      <c r="Z641" s="1009"/>
      <c r="AA641" s="1009"/>
    </row>
    <row r="642">
      <c r="A642" s="1009"/>
      <c r="B642" s="4294"/>
      <c r="C642" s="4143"/>
      <c r="D642" s="4144"/>
      <c r="E642" s="4145"/>
      <c r="F642" s="1009"/>
      <c r="G642" s="1009"/>
      <c r="H642" s="1009"/>
      <c r="I642" s="1009"/>
      <c r="J642" s="1009"/>
      <c r="K642" s="1009"/>
      <c r="L642" s="1009"/>
      <c r="M642" s="1009"/>
      <c r="N642" s="1009"/>
      <c r="O642" s="1009"/>
      <c r="P642" s="1009"/>
      <c r="Q642" s="1009"/>
      <c r="R642" s="1009"/>
      <c r="S642" s="1009"/>
      <c r="T642" s="1009"/>
      <c r="U642" s="1009"/>
      <c r="V642" s="1009"/>
      <c r="W642" s="1009"/>
      <c r="X642" s="1009"/>
      <c r="Y642" s="1009"/>
      <c r="Z642" s="1009"/>
      <c r="AA642" s="1009"/>
    </row>
    <row r="643">
      <c r="A643" s="1009"/>
      <c r="B643" s="4294"/>
      <c r="C643" s="4143"/>
      <c r="D643" s="4144"/>
      <c r="E643" s="4145"/>
      <c r="F643" s="1009"/>
      <c r="G643" s="1009"/>
      <c r="H643" s="1009"/>
      <c r="I643" s="1009"/>
      <c r="J643" s="1009"/>
      <c r="K643" s="1009"/>
      <c r="L643" s="1009"/>
      <c r="M643" s="1009"/>
      <c r="N643" s="1009"/>
      <c r="O643" s="1009"/>
      <c r="P643" s="1009"/>
      <c r="Q643" s="1009"/>
      <c r="R643" s="1009"/>
      <c r="S643" s="1009"/>
      <c r="T643" s="1009"/>
      <c r="U643" s="1009"/>
      <c r="V643" s="1009"/>
      <c r="W643" s="1009"/>
      <c r="X643" s="1009"/>
      <c r="Y643" s="1009"/>
      <c r="Z643" s="1009"/>
      <c r="AA643" s="1009"/>
    </row>
    <row r="644">
      <c r="A644" s="1009"/>
      <c r="B644" s="4294"/>
      <c r="C644" s="4143"/>
      <c r="D644" s="4144"/>
      <c r="E644" s="4145"/>
      <c r="F644" s="1009"/>
      <c r="G644" s="1009"/>
      <c r="H644" s="1009"/>
      <c r="I644" s="1009"/>
      <c r="J644" s="1009"/>
      <c r="K644" s="1009"/>
      <c r="L644" s="1009"/>
      <c r="M644" s="1009"/>
      <c r="N644" s="1009"/>
      <c r="O644" s="1009"/>
      <c r="P644" s="1009"/>
      <c r="Q644" s="1009"/>
      <c r="R644" s="1009"/>
      <c r="S644" s="1009"/>
      <c r="T644" s="1009"/>
      <c r="U644" s="1009"/>
      <c r="V644" s="1009"/>
      <c r="W644" s="1009"/>
      <c r="X644" s="1009"/>
      <c r="Y644" s="1009"/>
      <c r="Z644" s="1009"/>
      <c r="AA644" s="1009"/>
    </row>
    <row r="645">
      <c r="A645" s="1009"/>
      <c r="B645" s="4294"/>
      <c r="C645" s="4143"/>
      <c r="D645" s="4144"/>
      <c r="E645" s="4145"/>
      <c r="F645" s="1009"/>
      <c r="G645" s="1009"/>
      <c r="H645" s="1009"/>
      <c r="I645" s="1009"/>
      <c r="J645" s="1009"/>
      <c r="K645" s="1009"/>
      <c r="L645" s="1009"/>
      <c r="M645" s="1009"/>
      <c r="N645" s="1009"/>
      <c r="O645" s="1009"/>
      <c r="P645" s="1009"/>
      <c r="Q645" s="1009"/>
      <c r="R645" s="1009"/>
      <c r="S645" s="1009"/>
      <c r="T645" s="1009"/>
      <c r="U645" s="1009"/>
      <c r="V645" s="1009"/>
      <c r="W645" s="1009"/>
      <c r="X645" s="1009"/>
      <c r="Y645" s="1009"/>
      <c r="Z645" s="1009"/>
      <c r="AA645" s="1009"/>
    </row>
    <row r="646">
      <c r="A646" s="1009"/>
      <c r="B646" s="4294"/>
      <c r="C646" s="4143"/>
      <c r="D646" s="4144"/>
      <c r="E646" s="4145"/>
      <c r="F646" s="1009"/>
      <c r="G646" s="1009"/>
      <c r="H646" s="1009"/>
      <c r="I646" s="1009"/>
      <c r="J646" s="1009"/>
      <c r="K646" s="1009"/>
      <c r="L646" s="1009"/>
      <c r="M646" s="1009"/>
      <c r="N646" s="1009"/>
      <c r="O646" s="1009"/>
      <c r="P646" s="1009"/>
      <c r="Q646" s="1009"/>
      <c r="R646" s="1009"/>
      <c r="S646" s="1009"/>
      <c r="T646" s="1009"/>
      <c r="U646" s="1009"/>
      <c r="V646" s="1009"/>
      <c r="W646" s="1009"/>
      <c r="X646" s="1009"/>
      <c r="Y646" s="1009"/>
      <c r="Z646" s="1009"/>
      <c r="AA646" s="1009"/>
    </row>
    <row r="647">
      <c r="A647" s="1009"/>
      <c r="B647" s="4294"/>
      <c r="C647" s="4143"/>
      <c r="D647" s="4144"/>
      <c r="E647" s="4145"/>
      <c r="F647" s="1009"/>
      <c r="G647" s="1009"/>
      <c r="H647" s="1009"/>
      <c r="I647" s="1009"/>
      <c r="J647" s="1009"/>
      <c r="K647" s="1009"/>
      <c r="L647" s="1009"/>
      <c r="M647" s="1009"/>
      <c r="N647" s="1009"/>
      <c r="O647" s="1009"/>
      <c r="P647" s="1009"/>
      <c r="Q647" s="1009"/>
      <c r="R647" s="1009"/>
      <c r="S647" s="1009"/>
      <c r="T647" s="1009"/>
      <c r="U647" s="1009"/>
      <c r="V647" s="1009"/>
      <c r="W647" s="1009"/>
      <c r="X647" s="1009"/>
      <c r="Y647" s="1009"/>
      <c r="Z647" s="1009"/>
      <c r="AA647" s="1009"/>
    </row>
    <row r="648">
      <c r="A648" s="1009"/>
      <c r="B648" s="4294"/>
      <c r="C648" s="4143"/>
      <c r="D648" s="4144"/>
      <c r="E648" s="4145"/>
      <c r="F648" s="1009"/>
      <c r="G648" s="1009"/>
      <c r="H648" s="1009"/>
      <c r="I648" s="1009"/>
      <c r="J648" s="1009"/>
      <c r="K648" s="1009"/>
      <c r="L648" s="1009"/>
      <c r="M648" s="1009"/>
      <c r="N648" s="1009"/>
      <c r="O648" s="1009"/>
      <c r="P648" s="1009"/>
      <c r="Q648" s="1009"/>
      <c r="R648" s="1009"/>
      <c r="S648" s="1009"/>
      <c r="T648" s="1009"/>
      <c r="U648" s="1009"/>
      <c r="V648" s="1009"/>
      <c r="W648" s="1009"/>
      <c r="X648" s="1009"/>
      <c r="Y648" s="1009"/>
      <c r="Z648" s="1009"/>
      <c r="AA648" s="1009"/>
    </row>
    <row r="649">
      <c r="A649" s="1009"/>
      <c r="B649" s="4294"/>
      <c r="C649" s="4143"/>
      <c r="D649" s="4144"/>
      <c r="E649" s="4145"/>
      <c r="F649" s="1009"/>
      <c r="G649" s="1009"/>
      <c r="H649" s="1009"/>
      <c r="I649" s="1009"/>
      <c r="J649" s="1009"/>
      <c r="K649" s="1009"/>
      <c r="L649" s="1009"/>
      <c r="M649" s="1009"/>
      <c r="N649" s="1009"/>
      <c r="O649" s="1009"/>
      <c r="P649" s="1009"/>
      <c r="Q649" s="1009"/>
      <c r="R649" s="1009"/>
      <c r="S649" s="1009"/>
      <c r="T649" s="1009"/>
      <c r="U649" s="1009"/>
      <c r="V649" s="1009"/>
      <c r="W649" s="1009"/>
      <c r="X649" s="1009"/>
      <c r="Y649" s="1009"/>
      <c r="Z649" s="1009"/>
      <c r="AA649" s="1009"/>
    </row>
    <row r="650">
      <c r="A650" s="1009"/>
      <c r="B650" s="4294"/>
      <c r="C650" s="4143"/>
      <c r="D650" s="4144"/>
      <c r="E650" s="4145"/>
      <c r="F650" s="1009"/>
      <c r="G650" s="1009"/>
      <c r="H650" s="1009"/>
      <c r="I650" s="1009"/>
      <c r="J650" s="1009"/>
      <c r="K650" s="1009"/>
      <c r="L650" s="1009"/>
      <c r="M650" s="1009"/>
      <c r="N650" s="1009"/>
      <c r="O650" s="1009"/>
      <c r="P650" s="1009"/>
      <c r="Q650" s="1009"/>
      <c r="R650" s="1009"/>
      <c r="S650" s="1009"/>
      <c r="T650" s="1009"/>
      <c r="U650" s="1009"/>
      <c r="V650" s="1009"/>
      <c r="W650" s="1009"/>
      <c r="X650" s="1009"/>
      <c r="Y650" s="1009"/>
      <c r="Z650" s="1009"/>
      <c r="AA650" s="1009"/>
    </row>
    <row r="651">
      <c r="A651" s="1009"/>
      <c r="B651" s="4294"/>
      <c r="C651" s="4143"/>
      <c r="D651" s="4144"/>
      <c r="E651" s="4145"/>
      <c r="F651" s="1009"/>
      <c r="G651" s="1009"/>
      <c r="H651" s="1009"/>
      <c r="I651" s="1009"/>
      <c r="J651" s="1009"/>
      <c r="K651" s="1009"/>
      <c r="L651" s="1009"/>
      <c r="M651" s="1009"/>
      <c r="N651" s="1009"/>
      <c r="O651" s="1009"/>
      <c r="P651" s="1009"/>
      <c r="Q651" s="1009"/>
      <c r="R651" s="1009"/>
      <c r="S651" s="1009"/>
      <c r="T651" s="1009"/>
      <c r="U651" s="1009"/>
      <c r="V651" s="1009"/>
      <c r="W651" s="1009"/>
      <c r="X651" s="1009"/>
      <c r="Y651" s="1009"/>
      <c r="Z651" s="1009"/>
      <c r="AA651" s="1009"/>
    </row>
    <row r="652">
      <c r="A652" s="1009"/>
      <c r="B652" s="4294"/>
      <c r="C652" s="4143"/>
      <c r="D652" s="4144"/>
      <c r="E652" s="4145"/>
      <c r="F652" s="1009"/>
      <c r="G652" s="1009"/>
      <c r="H652" s="1009"/>
      <c r="I652" s="1009"/>
      <c r="J652" s="1009"/>
      <c r="K652" s="1009"/>
      <c r="L652" s="1009"/>
      <c r="M652" s="1009"/>
      <c r="N652" s="1009"/>
      <c r="O652" s="1009"/>
      <c r="P652" s="1009"/>
      <c r="Q652" s="1009"/>
      <c r="R652" s="1009"/>
      <c r="S652" s="1009"/>
      <c r="T652" s="1009"/>
      <c r="U652" s="1009"/>
      <c r="V652" s="1009"/>
      <c r="W652" s="1009"/>
      <c r="X652" s="1009"/>
      <c r="Y652" s="1009"/>
      <c r="Z652" s="1009"/>
      <c r="AA652" s="1009"/>
    </row>
    <row r="653">
      <c r="A653" s="1009"/>
      <c r="B653" s="4294"/>
      <c r="C653" s="4143"/>
      <c r="D653" s="4144"/>
      <c r="E653" s="4145"/>
      <c r="F653" s="1009"/>
      <c r="G653" s="1009"/>
      <c r="H653" s="1009"/>
      <c r="I653" s="1009"/>
      <c r="J653" s="1009"/>
      <c r="K653" s="1009"/>
      <c r="L653" s="1009"/>
      <c r="M653" s="1009"/>
      <c r="N653" s="1009"/>
      <c r="O653" s="1009"/>
      <c r="P653" s="1009"/>
      <c r="Q653" s="1009"/>
      <c r="R653" s="1009"/>
      <c r="S653" s="1009"/>
      <c r="T653" s="1009"/>
      <c r="U653" s="1009"/>
      <c r="V653" s="1009"/>
      <c r="W653" s="1009"/>
      <c r="X653" s="1009"/>
      <c r="Y653" s="1009"/>
      <c r="Z653" s="1009"/>
      <c r="AA653" s="1009"/>
    </row>
    <row r="654">
      <c r="A654" s="1009"/>
      <c r="B654" s="4294"/>
      <c r="C654" s="4143"/>
      <c r="D654" s="4144"/>
      <c r="E654" s="4145"/>
      <c r="F654" s="1009"/>
      <c r="G654" s="1009"/>
      <c r="H654" s="1009"/>
      <c r="I654" s="1009"/>
      <c r="J654" s="1009"/>
      <c r="K654" s="1009"/>
      <c r="L654" s="1009"/>
      <c r="M654" s="1009"/>
      <c r="N654" s="1009"/>
      <c r="O654" s="1009"/>
      <c r="P654" s="1009"/>
      <c r="Q654" s="1009"/>
      <c r="R654" s="1009"/>
      <c r="S654" s="1009"/>
      <c r="T654" s="1009"/>
      <c r="U654" s="1009"/>
      <c r="V654" s="1009"/>
      <c r="W654" s="1009"/>
      <c r="X654" s="1009"/>
      <c r="Y654" s="1009"/>
      <c r="Z654" s="1009"/>
      <c r="AA654" s="1009"/>
    </row>
    <row r="655">
      <c r="A655" s="1009"/>
      <c r="B655" s="4294"/>
      <c r="C655" s="4143"/>
      <c r="D655" s="4144"/>
      <c r="E655" s="4145"/>
      <c r="F655" s="1009"/>
      <c r="G655" s="1009"/>
      <c r="H655" s="1009"/>
      <c r="I655" s="1009"/>
      <c r="J655" s="1009"/>
      <c r="K655" s="1009"/>
      <c r="L655" s="1009"/>
      <c r="M655" s="1009"/>
      <c r="N655" s="1009"/>
      <c r="O655" s="1009"/>
      <c r="P655" s="1009"/>
      <c r="Q655" s="1009"/>
      <c r="R655" s="1009"/>
      <c r="S655" s="1009"/>
      <c r="T655" s="1009"/>
      <c r="U655" s="1009"/>
      <c r="V655" s="1009"/>
      <c r="W655" s="1009"/>
      <c r="X655" s="1009"/>
      <c r="Y655" s="1009"/>
      <c r="Z655" s="1009"/>
      <c r="AA655" s="1009"/>
    </row>
    <row r="656">
      <c r="A656" s="1009"/>
      <c r="B656" s="4294"/>
      <c r="C656" s="4143"/>
      <c r="D656" s="4144"/>
      <c r="E656" s="4145"/>
      <c r="F656" s="1009"/>
      <c r="G656" s="1009"/>
      <c r="H656" s="1009"/>
      <c r="I656" s="1009"/>
      <c r="J656" s="1009"/>
      <c r="K656" s="1009"/>
      <c r="L656" s="1009"/>
      <c r="M656" s="1009"/>
      <c r="N656" s="1009"/>
      <c r="O656" s="1009"/>
      <c r="P656" s="1009"/>
      <c r="Q656" s="1009"/>
      <c r="R656" s="1009"/>
      <c r="S656" s="1009"/>
      <c r="T656" s="1009"/>
      <c r="U656" s="1009"/>
      <c r="V656" s="1009"/>
      <c r="W656" s="1009"/>
      <c r="X656" s="1009"/>
      <c r="Y656" s="1009"/>
      <c r="Z656" s="1009"/>
      <c r="AA656" s="1009"/>
    </row>
    <row r="657">
      <c r="A657" s="1009"/>
      <c r="B657" s="4294"/>
      <c r="C657" s="4143"/>
      <c r="D657" s="4144"/>
      <c r="E657" s="4145"/>
      <c r="F657" s="1009"/>
      <c r="G657" s="1009"/>
      <c r="H657" s="1009"/>
      <c r="I657" s="1009"/>
      <c r="J657" s="1009"/>
      <c r="K657" s="1009"/>
      <c r="L657" s="1009"/>
      <c r="M657" s="1009"/>
      <c r="N657" s="1009"/>
      <c r="O657" s="1009"/>
      <c r="P657" s="1009"/>
      <c r="Q657" s="1009"/>
      <c r="R657" s="1009"/>
      <c r="S657" s="1009"/>
      <c r="T657" s="1009"/>
      <c r="U657" s="1009"/>
      <c r="V657" s="1009"/>
      <c r="W657" s="1009"/>
      <c r="X657" s="1009"/>
      <c r="Y657" s="1009"/>
      <c r="Z657" s="1009"/>
      <c r="AA657" s="1009"/>
    </row>
    <row r="658">
      <c r="A658" s="1009"/>
      <c r="B658" s="4294"/>
      <c r="C658" s="4143"/>
      <c r="D658" s="4144"/>
      <c r="E658" s="4145"/>
      <c r="F658" s="1009"/>
      <c r="G658" s="1009"/>
      <c r="H658" s="1009"/>
      <c r="I658" s="1009"/>
      <c r="J658" s="1009"/>
      <c r="K658" s="1009"/>
      <c r="L658" s="1009"/>
      <c r="M658" s="1009"/>
      <c r="N658" s="1009"/>
      <c r="O658" s="1009"/>
      <c r="P658" s="1009"/>
      <c r="Q658" s="1009"/>
      <c r="R658" s="1009"/>
      <c r="S658" s="1009"/>
      <c r="T658" s="1009"/>
      <c r="U658" s="1009"/>
      <c r="V658" s="1009"/>
      <c r="W658" s="1009"/>
      <c r="X658" s="1009"/>
      <c r="Y658" s="1009"/>
      <c r="Z658" s="1009"/>
      <c r="AA658" s="1009"/>
    </row>
    <row r="659">
      <c r="A659" s="1009"/>
      <c r="B659" s="4294"/>
      <c r="C659" s="4143"/>
      <c r="D659" s="4144"/>
      <c r="E659" s="4145"/>
      <c r="F659" s="1009"/>
      <c r="G659" s="1009"/>
      <c r="H659" s="1009"/>
      <c r="I659" s="1009"/>
      <c r="J659" s="1009"/>
      <c r="K659" s="1009"/>
      <c r="L659" s="1009"/>
      <c r="M659" s="1009"/>
      <c r="N659" s="1009"/>
      <c r="O659" s="1009"/>
      <c r="P659" s="1009"/>
      <c r="Q659" s="1009"/>
      <c r="R659" s="1009"/>
      <c r="S659" s="1009"/>
      <c r="T659" s="1009"/>
      <c r="U659" s="1009"/>
      <c r="V659" s="1009"/>
      <c r="W659" s="1009"/>
      <c r="X659" s="1009"/>
      <c r="Y659" s="1009"/>
      <c r="Z659" s="1009"/>
      <c r="AA659" s="1009"/>
    </row>
    <row r="660">
      <c r="A660" s="1009"/>
      <c r="B660" s="4294"/>
      <c r="C660" s="4143"/>
      <c r="D660" s="4144"/>
      <c r="E660" s="4145"/>
      <c r="F660" s="1009"/>
      <c r="G660" s="1009"/>
      <c r="H660" s="1009"/>
      <c r="I660" s="1009"/>
      <c r="J660" s="1009"/>
      <c r="K660" s="1009"/>
      <c r="L660" s="1009"/>
      <c r="M660" s="1009"/>
      <c r="N660" s="1009"/>
      <c r="O660" s="1009"/>
      <c r="P660" s="1009"/>
      <c r="Q660" s="1009"/>
      <c r="R660" s="1009"/>
      <c r="S660" s="1009"/>
      <c r="T660" s="1009"/>
      <c r="U660" s="1009"/>
      <c r="V660" s="1009"/>
      <c r="W660" s="1009"/>
      <c r="X660" s="1009"/>
      <c r="Y660" s="1009"/>
      <c r="Z660" s="1009"/>
      <c r="AA660" s="1009"/>
    </row>
    <row r="661">
      <c r="A661" s="1009"/>
      <c r="B661" s="4294"/>
      <c r="C661" s="4143"/>
      <c r="D661" s="4144"/>
      <c r="E661" s="4145"/>
      <c r="F661" s="1009"/>
      <c r="G661" s="1009"/>
      <c r="H661" s="1009"/>
      <c r="I661" s="1009"/>
      <c r="J661" s="1009"/>
      <c r="K661" s="1009"/>
      <c r="L661" s="1009"/>
      <c r="M661" s="1009"/>
      <c r="N661" s="1009"/>
      <c r="O661" s="1009"/>
      <c r="P661" s="1009"/>
      <c r="Q661" s="1009"/>
      <c r="R661" s="1009"/>
      <c r="S661" s="1009"/>
      <c r="T661" s="1009"/>
      <c r="U661" s="1009"/>
      <c r="V661" s="1009"/>
      <c r="W661" s="1009"/>
      <c r="X661" s="1009"/>
      <c r="Y661" s="1009"/>
      <c r="Z661" s="1009"/>
      <c r="AA661" s="1009"/>
    </row>
    <row r="662">
      <c r="A662" s="1009"/>
      <c r="B662" s="4294"/>
      <c r="C662" s="4143"/>
      <c r="D662" s="4144"/>
      <c r="E662" s="4145"/>
      <c r="F662" s="1009"/>
      <c r="G662" s="1009"/>
      <c r="H662" s="1009"/>
      <c r="I662" s="1009"/>
      <c r="J662" s="1009"/>
      <c r="K662" s="1009"/>
      <c r="L662" s="1009"/>
      <c r="M662" s="1009"/>
      <c r="N662" s="1009"/>
      <c r="O662" s="1009"/>
      <c r="P662" s="1009"/>
      <c r="Q662" s="1009"/>
      <c r="R662" s="1009"/>
      <c r="S662" s="1009"/>
      <c r="T662" s="1009"/>
      <c r="U662" s="1009"/>
      <c r="V662" s="1009"/>
      <c r="W662" s="1009"/>
      <c r="X662" s="1009"/>
      <c r="Y662" s="1009"/>
      <c r="Z662" s="1009"/>
      <c r="AA662" s="1009"/>
    </row>
    <row r="663">
      <c r="A663" s="1009"/>
      <c r="B663" s="4294"/>
      <c r="C663" s="4143"/>
      <c r="D663" s="4144"/>
      <c r="E663" s="4145"/>
      <c r="F663" s="1009"/>
      <c r="G663" s="1009"/>
      <c r="H663" s="1009"/>
      <c r="I663" s="1009"/>
      <c r="J663" s="1009"/>
      <c r="K663" s="1009"/>
      <c r="L663" s="1009"/>
      <c r="M663" s="1009"/>
      <c r="N663" s="1009"/>
      <c r="O663" s="1009"/>
      <c r="P663" s="1009"/>
      <c r="Q663" s="1009"/>
      <c r="R663" s="1009"/>
      <c r="S663" s="1009"/>
      <c r="T663" s="1009"/>
      <c r="U663" s="1009"/>
      <c r="V663" s="1009"/>
      <c r="W663" s="1009"/>
      <c r="X663" s="1009"/>
      <c r="Y663" s="1009"/>
      <c r="Z663" s="1009"/>
      <c r="AA663" s="1009"/>
    </row>
    <row r="664">
      <c r="A664" s="1009"/>
      <c r="B664" s="4294"/>
      <c r="C664" s="4143"/>
      <c r="D664" s="4144"/>
      <c r="E664" s="4145"/>
      <c r="F664" s="1009"/>
      <c r="G664" s="1009"/>
      <c r="H664" s="1009"/>
      <c r="I664" s="1009"/>
      <c r="J664" s="1009"/>
      <c r="K664" s="1009"/>
      <c r="L664" s="1009"/>
      <c r="M664" s="1009"/>
      <c r="N664" s="1009"/>
      <c r="O664" s="1009"/>
      <c r="P664" s="1009"/>
      <c r="Q664" s="1009"/>
      <c r="R664" s="1009"/>
      <c r="S664" s="1009"/>
      <c r="T664" s="1009"/>
      <c r="U664" s="1009"/>
      <c r="V664" s="1009"/>
      <c r="W664" s="1009"/>
      <c r="X664" s="1009"/>
      <c r="Y664" s="1009"/>
      <c r="Z664" s="1009"/>
      <c r="AA664" s="1009"/>
    </row>
    <row r="665">
      <c r="A665" s="1009"/>
      <c r="B665" s="4294"/>
      <c r="C665" s="4143"/>
      <c r="D665" s="4144"/>
      <c r="E665" s="4145"/>
      <c r="F665" s="1009"/>
      <c r="G665" s="1009"/>
      <c r="H665" s="1009"/>
      <c r="I665" s="1009"/>
      <c r="J665" s="1009"/>
      <c r="K665" s="1009"/>
      <c r="L665" s="1009"/>
      <c r="M665" s="1009"/>
      <c r="N665" s="1009"/>
      <c r="O665" s="1009"/>
      <c r="P665" s="1009"/>
      <c r="Q665" s="1009"/>
      <c r="R665" s="1009"/>
      <c r="S665" s="1009"/>
      <c r="T665" s="1009"/>
      <c r="U665" s="1009"/>
      <c r="V665" s="1009"/>
      <c r="W665" s="1009"/>
      <c r="X665" s="1009"/>
      <c r="Y665" s="1009"/>
      <c r="Z665" s="1009"/>
      <c r="AA665" s="1009"/>
    </row>
    <row r="666">
      <c r="A666" s="1009"/>
      <c r="B666" s="4294"/>
      <c r="C666" s="4143"/>
      <c r="D666" s="4144"/>
      <c r="E666" s="4145"/>
      <c r="F666" s="1009"/>
      <c r="G666" s="1009"/>
      <c r="H666" s="1009"/>
      <c r="I666" s="1009"/>
      <c r="J666" s="1009"/>
      <c r="K666" s="1009"/>
      <c r="L666" s="1009"/>
      <c r="M666" s="1009"/>
      <c r="N666" s="1009"/>
      <c r="O666" s="1009"/>
      <c r="P666" s="1009"/>
      <c r="Q666" s="1009"/>
      <c r="R666" s="1009"/>
      <c r="S666" s="1009"/>
      <c r="T666" s="1009"/>
      <c r="U666" s="1009"/>
      <c r="V666" s="1009"/>
      <c r="W666" s="1009"/>
      <c r="X666" s="1009"/>
      <c r="Y666" s="1009"/>
      <c r="Z666" s="1009"/>
      <c r="AA666" s="1009"/>
    </row>
    <row r="667">
      <c r="A667" s="1009"/>
      <c r="B667" s="4294"/>
      <c r="C667" s="4143"/>
      <c r="D667" s="4144"/>
      <c r="E667" s="4145"/>
      <c r="F667" s="1009"/>
      <c r="G667" s="1009"/>
      <c r="H667" s="1009"/>
      <c r="I667" s="1009"/>
      <c r="J667" s="1009"/>
      <c r="K667" s="1009"/>
      <c r="L667" s="1009"/>
      <c r="M667" s="1009"/>
      <c r="N667" s="1009"/>
      <c r="O667" s="1009"/>
      <c r="P667" s="1009"/>
      <c r="Q667" s="1009"/>
      <c r="R667" s="1009"/>
      <c r="S667" s="1009"/>
      <c r="T667" s="1009"/>
      <c r="U667" s="1009"/>
      <c r="V667" s="1009"/>
      <c r="W667" s="1009"/>
      <c r="X667" s="1009"/>
      <c r="Y667" s="1009"/>
      <c r="Z667" s="1009"/>
      <c r="AA667" s="1009"/>
    </row>
    <row r="668">
      <c r="A668" s="1009"/>
      <c r="B668" s="4294"/>
      <c r="C668" s="4143"/>
      <c r="D668" s="4144"/>
      <c r="E668" s="4145"/>
      <c r="F668" s="1009"/>
      <c r="G668" s="1009"/>
      <c r="H668" s="1009"/>
      <c r="I668" s="1009"/>
      <c r="J668" s="1009"/>
      <c r="K668" s="1009"/>
      <c r="L668" s="1009"/>
      <c r="M668" s="1009"/>
      <c r="N668" s="1009"/>
      <c r="O668" s="1009"/>
      <c r="P668" s="1009"/>
      <c r="Q668" s="1009"/>
      <c r="R668" s="1009"/>
      <c r="S668" s="1009"/>
      <c r="T668" s="1009"/>
      <c r="U668" s="1009"/>
      <c r="V668" s="1009"/>
      <c r="W668" s="1009"/>
      <c r="X668" s="1009"/>
      <c r="Y668" s="1009"/>
      <c r="Z668" s="1009"/>
      <c r="AA668" s="1009"/>
    </row>
    <row r="669">
      <c r="A669" s="1009"/>
      <c r="B669" s="4294"/>
      <c r="C669" s="4143"/>
      <c r="D669" s="4144"/>
      <c r="E669" s="4145"/>
      <c r="F669" s="1009"/>
      <c r="G669" s="1009"/>
      <c r="H669" s="1009"/>
      <c r="I669" s="1009"/>
      <c r="J669" s="1009"/>
      <c r="K669" s="1009"/>
      <c r="L669" s="1009"/>
      <c r="M669" s="1009"/>
      <c r="N669" s="1009"/>
      <c r="O669" s="1009"/>
      <c r="P669" s="1009"/>
      <c r="Q669" s="1009"/>
      <c r="R669" s="1009"/>
      <c r="S669" s="1009"/>
      <c r="T669" s="1009"/>
      <c r="U669" s="1009"/>
      <c r="V669" s="1009"/>
      <c r="W669" s="1009"/>
      <c r="X669" s="1009"/>
      <c r="Y669" s="1009"/>
      <c r="Z669" s="1009"/>
      <c r="AA669" s="1009"/>
    </row>
    <row r="670">
      <c r="A670" s="1009"/>
      <c r="B670" s="4294"/>
      <c r="C670" s="4143"/>
      <c r="D670" s="4144"/>
      <c r="E670" s="4145"/>
      <c r="F670" s="1009"/>
      <c r="G670" s="1009"/>
      <c r="H670" s="1009"/>
      <c r="I670" s="1009"/>
      <c r="J670" s="1009"/>
      <c r="K670" s="1009"/>
      <c r="L670" s="1009"/>
      <c r="M670" s="1009"/>
      <c r="N670" s="1009"/>
      <c r="O670" s="1009"/>
      <c r="P670" s="1009"/>
      <c r="Q670" s="1009"/>
      <c r="R670" s="1009"/>
      <c r="S670" s="1009"/>
      <c r="T670" s="1009"/>
      <c r="U670" s="1009"/>
      <c r="V670" s="1009"/>
      <c r="W670" s="1009"/>
      <c r="X670" s="1009"/>
      <c r="Y670" s="1009"/>
      <c r="Z670" s="1009"/>
      <c r="AA670" s="1009"/>
    </row>
    <row r="671">
      <c r="A671" s="1009"/>
      <c r="B671" s="4294"/>
      <c r="C671" s="4143"/>
      <c r="D671" s="4144"/>
      <c r="E671" s="4145"/>
      <c r="F671" s="1009"/>
      <c r="G671" s="1009"/>
      <c r="H671" s="1009"/>
      <c r="I671" s="1009"/>
      <c r="J671" s="1009"/>
      <c r="K671" s="1009"/>
      <c r="L671" s="1009"/>
      <c r="M671" s="1009"/>
      <c r="N671" s="1009"/>
      <c r="O671" s="1009"/>
      <c r="P671" s="1009"/>
      <c r="Q671" s="1009"/>
      <c r="R671" s="1009"/>
      <c r="S671" s="1009"/>
      <c r="T671" s="1009"/>
      <c r="U671" s="1009"/>
      <c r="V671" s="1009"/>
      <c r="W671" s="1009"/>
      <c r="X671" s="1009"/>
      <c r="Y671" s="1009"/>
      <c r="Z671" s="1009"/>
      <c r="AA671" s="1009"/>
    </row>
    <row r="672">
      <c r="A672" s="1009"/>
      <c r="B672" s="4294"/>
      <c r="C672" s="4143"/>
      <c r="D672" s="4144"/>
      <c r="E672" s="4145"/>
      <c r="F672" s="1009"/>
      <c r="G672" s="1009"/>
      <c r="H672" s="1009"/>
      <c r="I672" s="1009"/>
      <c r="J672" s="1009"/>
      <c r="K672" s="1009"/>
      <c r="L672" s="1009"/>
      <c r="M672" s="1009"/>
      <c r="N672" s="1009"/>
      <c r="O672" s="1009"/>
      <c r="P672" s="1009"/>
      <c r="Q672" s="1009"/>
      <c r="R672" s="1009"/>
      <c r="S672" s="1009"/>
      <c r="T672" s="1009"/>
      <c r="U672" s="1009"/>
      <c r="V672" s="1009"/>
      <c r="W672" s="1009"/>
      <c r="X672" s="1009"/>
      <c r="Y672" s="1009"/>
      <c r="Z672" s="1009"/>
      <c r="AA672" s="1009"/>
    </row>
    <row r="673">
      <c r="A673" s="1009"/>
      <c r="B673" s="4294"/>
      <c r="C673" s="4143"/>
      <c r="D673" s="4144"/>
      <c r="E673" s="4145"/>
      <c r="F673" s="1009"/>
      <c r="G673" s="1009"/>
      <c r="H673" s="1009"/>
      <c r="I673" s="1009"/>
      <c r="J673" s="1009"/>
      <c r="K673" s="1009"/>
      <c r="L673" s="1009"/>
      <c r="M673" s="1009"/>
      <c r="N673" s="1009"/>
      <c r="O673" s="1009"/>
      <c r="P673" s="1009"/>
      <c r="Q673" s="1009"/>
      <c r="R673" s="1009"/>
      <c r="S673" s="1009"/>
      <c r="T673" s="1009"/>
      <c r="U673" s="1009"/>
      <c r="V673" s="1009"/>
      <c r="W673" s="1009"/>
      <c r="X673" s="1009"/>
      <c r="Y673" s="1009"/>
      <c r="Z673" s="1009"/>
      <c r="AA673" s="1009"/>
    </row>
    <row r="674">
      <c r="A674" s="1009"/>
      <c r="B674" s="4294"/>
      <c r="C674" s="4143"/>
      <c r="D674" s="4144"/>
      <c r="E674" s="4145"/>
      <c r="F674" s="1009"/>
      <c r="G674" s="1009"/>
      <c r="H674" s="1009"/>
      <c r="I674" s="1009"/>
      <c r="J674" s="1009"/>
      <c r="K674" s="1009"/>
      <c r="L674" s="1009"/>
      <c r="M674" s="1009"/>
      <c r="N674" s="1009"/>
      <c r="O674" s="1009"/>
      <c r="P674" s="1009"/>
      <c r="Q674" s="1009"/>
      <c r="R674" s="1009"/>
      <c r="S674" s="1009"/>
      <c r="T674" s="1009"/>
      <c r="U674" s="1009"/>
      <c r="V674" s="1009"/>
      <c r="W674" s="1009"/>
      <c r="X674" s="1009"/>
      <c r="Y674" s="1009"/>
      <c r="Z674" s="1009"/>
      <c r="AA674" s="1009"/>
    </row>
    <row r="675">
      <c r="A675" s="1009"/>
      <c r="B675" s="4294"/>
      <c r="C675" s="4143"/>
      <c r="D675" s="4144"/>
      <c r="E675" s="4145"/>
      <c r="F675" s="1009"/>
      <c r="G675" s="1009"/>
      <c r="H675" s="1009"/>
      <c r="I675" s="1009"/>
      <c r="J675" s="1009"/>
      <c r="K675" s="1009"/>
      <c r="L675" s="1009"/>
      <c r="M675" s="1009"/>
      <c r="N675" s="1009"/>
      <c r="O675" s="1009"/>
      <c r="P675" s="1009"/>
      <c r="Q675" s="1009"/>
      <c r="R675" s="1009"/>
      <c r="S675" s="1009"/>
      <c r="T675" s="1009"/>
      <c r="U675" s="1009"/>
      <c r="V675" s="1009"/>
      <c r="W675" s="1009"/>
      <c r="X675" s="1009"/>
      <c r="Y675" s="1009"/>
      <c r="Z675" s="1009"/>
      <c r="AA675" s="1009"/>
    </row>
    <row r="676">
      <c r="A676" s="1009"/>
      <c r="B676" s="4294"/>
      <c r="C676" s="4143"/>
      <c r="D676" s="4144"/>
      <c r="E676" s="4145"/>
      <c r="F676" s="1009"/>
      <c r="G676" s="1009"/>
      <c r="H676" s="1009"/>
      <c r="I676" s="1009"/>
      <c r="J676" s="1009"/>
      <c r="K676" s="1009"/>
      <c r="L676" s="1009"/>
      <c r="M676" s="1009"/>
      <c r="N676" s="1009"/>
      <c r="O676" s="1009"/>
      <c r="P676" s="1009"/>
      <c r="Q676" s="1009"/>
      <c r="R676" s="1009"/>
      <c r="S676" s="1009"/>
      <c r="T676" s="1009"/>
      <c r="U676" s="1009"/>
      <c r="V676" s="1009"/>
      <c r="W676" s="1009"/>
      <c r="X676" s="1009"/>
      <c r="Y676" s="1009"/>
      <c r="Z676" s="1009"/>
      <c r="AA676" s="1009"/>
    </row>
    <row r="677">
      <c r="A677" s="1009"/>
      <c r="B677" s="4294"/>
      <c r="C677" s="4143"/>
      <c r="D677" s="4144"/>
      <c r="E677" s="4145"/>
      <c r="F677" s="1009"/>
      <c r="G677" s="1009"/>
      <c r="H677" s="1009"/>
      <c r="I677" s="1009"/>
      <c r="J677" s="1009"/>
      <c r="K677" s="1009"/>
      <c r="L677" s="1009"/>
      <c r="M677" s="1009"/>
      <c r="N677" s="1009"/>
      <c r="O677" s="1009"/>
      <c r="P677" s="1009"/>
      <c r="Q677" s="1009"/>
      <c r="R677" s="1009"/>
      <c r="S677" s="1009"/>
      <c r="T677" s="1009"/>
      <c r="U677" s="1009"/>
      <c r="V677" s="1009"/>
      <c r="W677" s="1009"/>
      <c r="X677" s="1009"/>
      <c r="Y677" s="1009"/>
      <c r="Z677" s="1009"/>
      <c r="AA677" s="1009"/>
    </row>
    <row r="678">
      <c r="A678" s="1009"/>
      <c r="B678" s="4294"/>
      <c r="C678" s="4143"/>
      <c r="D678" s="4144"/>
      <c r="E678" s="4145"/>
      <c r="F678" s="1009"/>
      <c r="G678" s="1009"/>
      <c r="H678" s="1009"/>
      <c r="I678" s="1009"/>
      <c r="J678" s="1009"/>
      <c r="K678" s="1009"/>
      <c r="L678" s="1009"/>
      <c r="M678" s="1009"/>
      <c r="N678" s="1009"/>
      <c r="O678" s="1009"/>
      <c r="P678" s="1009"/>
      <c r="Q678" s="1009"/>
      <c r="R678" s="1009"/>
      <c r="S678" s="1009"/>
      <c r="T678" s="1009"/>
      <c r="U678" s="1009"/>
      <c r="V678" s="1009"/>
      <c r="W678" s="1009"/>
      <c r="X678" s="1009"/>
      <c r="Y678" s="1009"/>
      <c r="Z678" s="1009"/>
      <c r="AA678" s="1009"/>
    </row>
    <row r="679">
      <c r="A679" s="1009"/>
      <c r="B679" s="4294"/>
      <c r="C679" s="4143"/>
      <c r="D679" s="4144"/>
      <c r="E679" s="4145"/>
      <c r="F679" s="1009"/>
      <c r="G679" s="1009"/>
      <c r="H679" s="1009"/>
      <c r="I679" s="1009"/>
      <c r="J679" s="1009"/>
      <c r="K679" s="1009"/>
      <c r="L679" s="1009"/>
      <c r="M679" s="1009"/>
      <c r="N679" s="1009"/>
      <c r="O679" s="1009"/>
      <c r="P679" s="1009"/>
      <c r="Q679" s="1009"/>
      <c r="R679" s="1009"/>
      <c r="S679" s="1009"/>
      <c r="T679" s="1009"/>
      <c r="U679" s="1009"/>
      <c r="V679" s="1009"/>
      <c r="W679" s="1009"/>
      <c r="X679" s="1009"/>
      <c r="Y679" s="1009"/>
      <c r="Z679" s="1009"/>
      <c r="AA679" s="1009"/>
    </row>
    <row r="680">
      <c r="A680" s="1009"/>
      <c r="B680" s="4294"/>
      <c r="C680" s="4143"/>
      <c r="D680" s="4144"/>
      <c r="E680" s="4145"/>
      <c r="F680" s="1009"/>
      <c r="G680" s="1009"/>
      <c r="H680" s="1009"/>
      <c r="I680" s="1009"/>
      <c r="J680" s="1009"/>
      <c r="K680" s="1009"/>
      <c r="L680" s="1009"/>
      <c r="M680" s="1009"/>
      <c r="N680" s="1009"/>
      <c r="O680" s="1009"/>
      <c r="P680" s="1009"/>
      <c r="Q680" s="1009"/>
      <c r="R680" s="1009"/>
      <c r="S680" s="1009"/>
      <c r="T680" s="1009"/>
      <c r="U680" s="1009"/>
      <c r="V680" s="1009"/>
      <c r="W680" s="1009"/>
      <c r="X680" s="1009"/>
      <c r="Y680" s="1009"/>
      <c r="Z680" s="1009"/>
      <c r="AA680" s="1009"/>
    </row>
    <row r="681">
      <c r="A681" s="1009"/>
      <c r="B681" s="4294"/>
      <c r="C681" s="4143"/>
      <c r="D681" s="4144"/>
      <c r="E681" s="4145"/>
      <c r="F681" s="1009"/>
      <c r="G681" s="1009"/>
      <c r="H681" s="1009"/>
      <c r="I681" s="1009"/>
      <c r="J681" s="1009"/>
      <c r="K681" s="1009"/>
      <c r="L681" s="1009"/>
      <c r="M681" s="1009"/>
      <c r="N681" s="1009"/>
      <c r="O681" s="1009"/>
      <c r="P681" s="1009"/>
      <c r="Q681" s="1009"/>
      <c r="R681" s="1009"/>
      <c r="S681" s="1009"/>
      <c r="T681" s="1009"/>
      <c r="U681" s="1009"/>
      <c r="V681" s="1009"/>
      <c r="W681" s="1009"/>
      <c r="X681" s="1009"/>
      <c r="Y681" s="1009"/>
      <c r="Z681" s="1009"/>
      <c r="AA681" s="1009"/>
    </row>
    <row r="682">
      <c r="A682" s="1009"/>
      <c r="B682" s="4294"/>
      <c r="C682" s="4143"/>
      <c r="D682" s="4144"/>
      <c r="E682" s="4145"/>
      <c r="F682" s="1009"/>
      <c r="G682" s="1009"/>
      <c r="H682" s="1009"/>
      <c r="I682" s="1009"/>
      <c r="J682" s="1009"/>
      <c r="K682" s="1009"/>
      <c r="L682" s="1009"/>
      <c r="M682" s="1009"/>
      <c r="N682" s="1009"/>
      <c r="O682" s="1009"/>
      <c r="P682" s="1009"/>
      <c r="Q682" s="1009"/>
      <c r="R682" s="1009"/>
      <c r="S682" s="1009"/>
      <c r="T682" s="1009"/>
      <c r="U682" s="1009"/>
      <c r="V682" s="1009"/>
      <c r="W682" s="1009"/>
      <c r="X682" s="1009"/>
      <c r="Y682" s="1009"/>
      <c r="Z682" s="1009"/>
      <c r="AA682" s="1009"/>
    </row>
    <row r="683">
      <c r="A683" s="1009"/>
      <c r="B683" s="4294"/>
      <c r="C683" s="4143"/>
      <c r="D683" s="4144"/>
      <c r="E683" s="4145"/>
      <c r="F683" s="1009"/>
      <c r="G683" s="1009"/>
      <c r="H683" s="1009"/>
      <c r="I683" s="1009"/>
      <c r="J683" s="1009"/>
      <c r="K683" s="1009"/>
      <c r="L683" s="1009"/>
      <c r="M683" s="1009"/>
      <c r="N683" s="1009"/>
      <c r="O683" s="1009"/>
      <c r="P683" s="1009"/>
      <c r="Q683" s="1009"/>
      <c r="R683" s="1009"/>
      <c r="S683" s="1009"/>
      <c r="T683" s="1009"/>
      <c r="U683" s="1009"/>
      <c r="V683" s="1009"/>
      <c r="W683" s="1009"/>
      <c r="X683" s="1009"/>
      <c r="Y683" s="1009"/>
      <c r="Z683" s="1009"/>
      <c r="AA683" s="1009"/>
    </row>
    <row r="684">
      <c r="A684" s="1009"/>
      <c r="B684" s="4294"/>
      <c r="C684" s="4143"/>
      <c r="D684" s="4144"/>
      <c r="E684" s="4145"/>
      <c r="F684" s="1009"/>
      <c r="G684" s="1009"/>
      <c r="H684" s="1009"/>
      <c r="I684" s="1009"/>
      <c r="J684" s="1009"/>
      <c r="K684" s="1009"/>
      <c r="L684" s="1009"/>
      <c r="M684" s="1009"/>
      <c r="N684" s="1009"/>
      <c r="O684" s="1009"/>
      <c r="P684" s="1009"/>
      <c r="Q684" s="1009"/>
      <c r="R684" s="1009"/>
      <c r="S684" s="1009"/>
      <c r="T684" s="1009"/>
      <c r="U684" s="1009"/>
      <c r="V684" s="1009"/>
      <c r="W684" s="1009"/>
      <c r="X684" s="1009"/>
      <c r="Y684" s="1009"/>
      <c r="Z684" s="1009"/>
      <c r="AA684" s="1009"/>
    </row>
    <row r="685">
      <c r="A685" s="1009"/>
      <c r="B685" s="4294"/>
      <c r="C685" s="4143"/>
      <c r="D685" s="4144"/>
      <c r="E685" s="4145"/>
      <c r="F685" s="1009"/>
      <c r="G685" s="1009"/>
      <c r="H685" s="1009"/>
      <c r="I685" s="1009"/>
      <c r="J685" s="1009"/>
      <c r="K685" s="1009"/>
      <c r="L685" s="1009"/>
      <c r="M685" s="1009"/>
      <c r="N685" s="1009"/>
      <c r="O685" s="1009"/>
      <c r="P685" s="1009"/>
      <c r="Q685" s="1009"/>
      <c r="R685" s="1009"/>
      <c r="S685" s="1009"/>
      <c r="T685" s="1009"/>
      <c r="U685" s="1009"/>
      <c r="V685" s="1009"/>
      <c r="W685" s="1009"/>
      <c r="X685" s="1009"/>
      <c r="Y685" s="1009"/>
      <c r="Z685" s="1009"/>
      <c r="AA685" s="1009"/>
    </row>
    <row r="686">
      <c r="A686" s="1009"/>
      <c r="B686" s="4294"/>
      <c r="C686" s="4143"/>
      <c r="D686" s="4144"/>
      <c r="E686" s="4145"/>
      <c r="F686" s="1009"/>
      <c r="G686" s="1009"/>
      <c r="H686" s="1009"/>
      <c r="I686" s="1009"/>
      <c r="J686" s="1009"/>
      <c r="K686" s="1009"/>
      <c r="L686" s="1009"/>
      <c r="M686" s="1009"/>
      <c r="N686" s="1009"/>
      <c r="O686" s="1009"/>
      <c r="P686" s="1009"/>
      <c r="Q686" s="1009"/>
      <c r="R686" s="1009"/>
      <c r="S686" s="1009"/>
      <c r="T686" s="1009"/>
      <c r="U686" s="1009"/>
      <c r="V686" s="1009"/>
      <c r="W686" s="1009"/>
      <c r="X686" s="1009"/>
      <c r="Y686" s="1009"/>
      <c r="Z686" s="1009"/>
      <c r="AA686" s="1009"/>
    </row>
    <row r="687">
      <c r="A687" s="1009"/>
      <c r="B687" s="4294"/>
      <c r="C687" s="4143"/>
      <c r="D687" s="4144"/>
      <c r="E687" s="4145"/>
      <c r="F687" s="1009"/>
      <c r="G687" s="1009"/>
      <c r="H687" s="1009"/>
      <c r="I687" s="1009"/>
      <c r="J687" s="1009"/>
      <c r="K687" s="1009"/>
      <c r="L687" s="1009"/>
      <c r="M687" s="1009"/>
      <c r="N687" s="1009"/>
      <c r="O687" s="1009"/>
      <c r="P687" s="1009"/>
      <c r="Q687" s="1009"/>
      <c r="R687" s="1009"/>
      <c r="S687" s="1009"/>
      <c r="T687" s="1009"/>
      <c r="U687" s="1009"/>
      <c r="V687" s="1009"/>
      <c r="W687" s="1009"/>
      <c r="X687" s="1009"/>
      <c r="Y687" s="1009"/>
      <c r="Z687" s="1009"/>
      <c r="AA687" s="1009"/>
    </row>
    <row r="688">
      <c r="A688" s="1009"/>
      <c r="B688" s="4294"/>
      <c r="C688" s="4143"/>
      <c r="D688" s="4144"/>
      <c r="E688" s="4145"/>
      <c r="F688" s="1009"/>
      <c r="G688" s="1009"/>
      <c r="H688" s="1009"/>
      <c r="I688" s="1009"/>
      <c r="J688" s="1009"/>
      <c r="K688" s="1009"/>
      <c r="L688" s="1009"/>
      <c r="M688" s="1009"/>
      <c r="N688" s="1009"/>
      <c r="O688" s="1009"/>
      <c r="P688" s="1009"/>
      <c r="Q688" s="1009"/>
      <c r="R688" s="1009"/>
      <c r="S688" s="1009"/>
      <c r="T688" s="1009"/>
      <c r="U688" s="1009"/>
      <c r="V688" s="1009"/>
      <c r="W688" s="1009"/>
      <c r="X688" s="1009"/>
      <c r="Y688" s="1009"/>
      <c r="Z688" s="1009"/>
      <c r="AA688" s="1009"/>
    </row>
    <row r="689">
      <c r="A689" s="1009"/>
      <c r="B689" s="4294"/>
      <c r="C689" s="4143"/>
      <c r="D689" s="4144"/>
      <c r="E689" s="4145"/>
      <c r="F689" s="1009"/>
      <c r="G689" s="1009"/>
      <c r="H689" s="1009"/>
      <c r="I689" s="1009"/>
      <c r="J689" s="1009"/>
      <c r="K689" s="1009"/>
      <c r="L689" s="1009"/>
      <c r="M689" s="1009"/>
      <c r="N689" s="1009"/>
      <c r="O689" s="1009"/>
      <c r="P689" s="1009"/>
      <c r="Q689" s="1009"/>
      <c r="R689" s="1009"/>
      <c r="S689" s="1009"/>
      <c r="T689" s="1009"/>
      <c r="U689" s="1009"/>
      <c r="V689" s="1009"/>
      <c r="W689" s="1009"/>
      <c r="X689" s="1009"/>
      <c r="Y689" s="1009"/>
      <c r="Z689" s="1009"/>
      <c r="AA689" s="1009"/>
    </row>
    <row r="690">
      <c r="A690" s="1009"/>
      <c r="B690" s="4294"/>
      <c r="C690" s="4143"/>
      <c r="D690" s="4144"/>
      <c r="E690" s="4145"/>
      <c r="F690" s="1009"/>
      <c r="G690" s="1009"/>
      <c r="H690" s="1009"/>
      <c r="I690" s="1009"/>
      <c r="J690" s="1009"/>
      <c r="K690" s="1009"/>
      <c r="L690" s="1009"/>
      <c r="M690" s="1009"/>
      <c r="N690" s="1009"/>
      <c r="O690" s="1009"/>
      <c r="P690" s="1009"/>
      <c r="Q690" s="1009"/>
      <c r="R690" s="1009"/>
      <c r="S690" s="1009"/>
      <c r="T690" s="1009"/>
      <c r="U690" s="1009"/>
      <c r="V690" s="1009"/>
      <c r="W690" s="1009"/>
      <c r="X690" s="1009"/>
      <c r="Y690" s="1009"/>
      <c r="Z690" s="1009"/>
      <c r="AA690" s="1009"/>
    </row>
    <row r="691">
      <c r="A691" s="1009"/>
      <c r="B691" s="4294"/>
      <c r="C691" s="4143"/>
      <c r="D691" s="4144"/>
      <c r="E691" s="4145"/>
      <c r="F691" s="1009"/>
      <c r="G691" s="1009"/>
      <c r="H691" s="1009"/>
      <c r="I691" s="1009"/>
      <c r="J691" s="1009"/>
      <c r="K691" s="1009"/>
      <c r="L691" s="1009"/>
      <c r="M691" s="1009"/>
      <c r="N691" s="1009"/>
      <c r="O691" s="1009"/>
      <c r="P691" s="1009"/>
      <c r="Q691" s="1009"/>
      <c r="R691" s="1009"/>
      <c r="S691" s="1009"/>
      <c r="T691" s="1009"/>
      <c r="U691" s="1009"/>
      <c r="V691" s="1009"/>
      <c r="W691" s="1009"/>
      <c r="X691" s="1009"/>
      <c r="Y691" s="1009"/>
      <c r="Z691" s="1009"/>
      <c r="AA691" s="1009"/>
    </row>
    <row r="692">
      <c r="A692" s="1009"/>
      <c r="B692" s="4294"/>
      <c r="C692" s="4143"/>
      <c r="D692" s="4144"/>
      <c r="E692" s="4145"/>
      <c r="F692" s="1009"/>
      <c r="G692" s="1009"/>
      <c r="H692" s="1009"/>
      <c r="I692" s="1009"/>
      <c r="J692" s="1009"/>
      <c r="K692" s="1009"/>
      <c r="L692" s="1009"/>
      <c r="M692" s="1009"/>
      <c r="N692" s="1009"/>
      <c r="O692" s="1009"/>
      <c r="P692" s="1009"/>
      <c r="Q692" s="1009"/>
      <c r="R692" s="1009"/>
      <c r="S692" s="1009"/>
      <c r="T692" s="1009"/>
      <c r="U692" s="1009"/>
      <c r="V692" s="1009"/>
      <c r="W692" s="1009"/>
      <c r="X692" s="1009"/>
      <c r="Y692" s="1009"/>
      <c r="Z692" s="1009"/>
      <c r="AA692" s="1009"/>
    </row>
    <row r="693">
      <c r="A693" s="1009"/>
      <c r="B693" s="4294"/>
      <c r="C693" s="4143"/>
      <c r="D693" s="4144"/>
      <c r="E693" s="4145"/>
      <c r="F693" s="1009"/>
      <c r="G693" s="1009"/>
      <c r="H693" s="1009"/>
      <c r="I693" s="1009"/>
      <c r="J693" s="1009"/>
      <c r="K693" s="1009"/>
      <c r="L693" s="1009"/>
      <c r="M693" s="1009"/>
      <c r="N693" s="1009"/>
      <c r="O693" s="1009"/>
      <c r="P693" s="1009"/>
      <c r="Q693" s="1009"/>
      <c r="R693" s="1009"/>
      <c r="S693" s="1009"/>
      <c r="T693" s="1009"/>
      <c r="U693" s="1009"/>
      <c r="V693" s="1009"/>
      <c r="W693" s="1009"/>
      <c r="X693" s="1009"/>
      <c r="Y693" s="1009"/>
      <c r="Z693" s="1009"/>
      <c r="AA693" s="1009"/>
    </row>
    <row r="694">
      <c r="A694" s="1009"/>
      <c r="B694" s="4294"/>
      <c r="C694" s="4143"/>
      <c r="D694" s="4144"/>
      <c r="E694" s="4145"/>
      <c r="F694" s="1009"/>
      <c r="G694" s="1009"/>
      <c r="H694" s="1009"/>
      <c r="I694" s="1009"/>
      <c r="J694" s="1009"/>
      <c r="K694" s="1009"/>
      <c r="L694" s="1009"/>
      <c r="M694" s="1009"/>
      <c r="N694" s="1009"/>
      <c r="O694" s="1009"/>
      <c r="P694" s="1009"/>
      <c r="Q694" s="1009"/>
      <c r="R694" s="1009"/>
      <c r="S694" s="1009"/>
      <c r="T694" s="1009"/>
      <c r="U694" s="1009"/>
      <c r="V694" s="1009"/>
      <c r="W694" s="1009"/>
      <c r="X694" s="1009"/>
      <c r="Y694" s="1009"/>
      <c r="Z694" s="1009"/>
      <c r="AA694" s="1009"/>
    </row>
    <row r="695">
      <c r="A695" s="1009"/>
      <c r="B695" s="4294"/>
      <c r="C695" s="4143"/>
      <c r="D695" s="4144"/>
      <c r="E695" s="4145"/>
      <c r="F695" s="1009"/>
      <c r="G695" s="1009"/>
      <c r="H695" s="1009"/>
      <c r="I695" s="1009"/>
      <c r="J695" s="1009"/>
      <c r="K695" s="1009"/>
      <c r="L695" s="1009"/>
      <c r="M695" s="1009"/>
      <c r="N695" s="1009"/>
      <c r="O695" s="1009"/>
      <c r="P695" s="1009"/>
      <c r="Q695" s="1009"/>
      <c r="R695" s="1009"/>
      <c r="S695" s="1009"/>
      <c r="T695" s="1009"/>
      <c r="U695" s="1009"/>
      <c r="V695" s="1009"/>
      <c r="W695" s="1009"/>
      <c r="X695" s="1009"/>
      <c r="Y695" s="1009"/>
      <c r="Z695" s="1009"/>
      <c r="AA695" s="1009"/>
    </row>
    <row r="696">
      <c r="A696" s="1009"/>
      <c r="B696" s="4294"/>
      <c r="C696" s="4143"/>
      <c r="D696" s="4144"/>
      <c r="E696" s="4145"/>
      <c r="F696" s="1009"/>
      <c r="G696" s="1009"/>
      <c r="H696" s="1009"/>
      <c r="I696" s="1009"/>
      <c r="J696" s="1009"/>
      <c r="K696" s="1009"/>
      <c r="L696" s="1009"/>
      <c r="M696" s="1009"/>
      <c r="N696" s="1009"/>
      <c r="O696" s="1009"/>
      <c r="P696" s="1009"/>
      <c r="Q696" s="1009"/>
      <c r="R696" s="1009"/>
      <c r="S696" s="1009"/>
      <c r="T696" s="1009"/>
      <c r="U696" s="1009"/>
      <c r="V696" s="1009"/>
      <c r="W696" s="1009"/>
      <c r="X696" s="1009"/>
      <c r="Y696" s="1009"/>
      <c r="Z696" s="1009"/>
      <c r="AA696" s="1009"/>
    </row>
    <row r="697">
      <c r="A697" s="1009"/>
      <c r="B697" s="4294"/>
      <c r="C697" s="4143"/>
      <c r="D697" s="4144"/>
      <c r="E697" s="4145"/>
      <c r="F697" s="1009"/>
      <c r="G697" s="1009"/>
      <c r="H697" s="1009"/>
      <c r="I697" s="1009"/>
      <c r="J697" s="1009"/>
      <c r="K697" s="1009"/>
      <c r="L697" s="1009"/>
      <c r="M697" s="1009"/>
      <c r="N697" s="1009"/>
      <c r="O697" s="1009"/>
      <c r="P697" s="1009"/>
      <c r="Q697" s="1009"/>
      <c r="R697" s="1009"/>
      <c r="S697" s="1009"/>
      <c r="T697" s="1009"/>
      <c r="U697" s="1009"/>
      <c r="V697" s="1009"/>
      <c r="W697" s="1009"/>
      <c r="X697" s="1009"/>
      <c r="Y697" s="1009"/>
      <c r="Z697" s="1009"/>
      <c r="AA697" s="1009"/>
    </row>
    <row r="698">
      <c r="A698" s="1009"/>
      <c r="B698" s="4294"/>
      <c r="C698" s="4143"/>
      <c r="D698" s="4144"/>
      <c r="E698" s="4145"/>
      <c r="F698" s="1009"/>
      <c r="G698" s="1009"/>
      <c r="H698" s="1009"/>
      <c r="I698" s="1009"/>
      <c r="J698" s="1009"/>
      <c r="K698" s="1009"/>
      <c r="L698" s="1009"/>
      <c r="M698" s="1009"/>
      <c r="N698" s="1009"/>
      <c r="O698" s="1009"/>
      <c r="P698" s="1009"/>
      <c r="Q698" s="1009"/>
      <c r="R698" s="1009"/>
      <c r="S698" s="1009"/>
      <c r="T698" s="1009"/>
      <c r="U698" s="1009"/>
      <c r="V698" s="1009"/>
      <c r="W698" s="1009"/>
      <c r="X698" s="1009"/>
      <c r="Y698" s="1009"/>
      <c r="Z698" s="1009"/>
      <c r="AA698" s="1009"/>
    </row>
    <row r="699">
      <c r="A699" s="1009"/>
      <c r="B699" s="4294"/>
      <c r="C699" s="4143"/>
      <c r="D699" s="4144"/>
      <c r="E699" s="4145"/>
      <c r="F699" s="1009"/>
      <c r="G699" s="1009"/>
      <c r="H699" s="1009"/>
      <c r="I699" s="1009"/>
      <c r="J699" s="1009"/>
      <c r="K699" s="1009"/>
      <c r="L699" s="1009"/>
      <c r="M699" s="1009"/>
      <c r="N699" s="1009"/>
      <c r="O699" s="1009"/>
      <c r="P699" s="1009"/>
      <c r="Q699" s="1009"/>
      <c r="R699" s="1009"/>
      <c r="S699" s="1009"/>
      <c r="T699" s="1009"/>
      <c r="U699" s="1009"/>
      <c r="V699" s="1009"/>
      <c r="W699" s="1009"/>
      <c r="X699" s="1009"/>
      <c r="Y699" s="1009"/>
      <c r="Z699" s="1009"/>
      <c r="AA699" s="1009"/>
    </row>
    <row r="700">
      <c r="A700" s="1009"/>
      <c r="B700" s="4294"/>
      <c r="C700" s="4143"/>
      <c r="D700" s="4144"/>
      <c r="E700" s="4145"/>
      <c r="F700" s="1009"/>
      <c r="G700" s="1009"/>
      <c r="H700" s="1009"/>
      <c r="I700" s="1009"/>
      <c r="J700" s="1009"/>
      <c r="K700" s="1009"/>
      <c r="L700" s="1009"/>
      <c r="M700" s="1009"/>
      <c r="N700" s="1009"/>
      <c r="O700" s="1009"/>
      <c r="P700" s="1009"/>
      <c r="Q700" s="1009"/>
      <c r="R700" s="1009"/>
      <c r="S700" s="1009"/>
      <c r="T700" s="1009"/>
      <c r="U700" s="1009"/>
      <c r="V700" s="1009"/>
      <c r="W700" s="1009"/>
      <c r="X700" s="1009"/>
      <c r="Y700" s="1009"/>
      <c r="Z700" s="1009"/>
      <c r="AA700" s="1009"/>
    </row>
    <row r="701">
      <c r="A701" s="1009"/>
      <c r="B701" s="4294"/>
      <c r="C701" s="4143"/>
      <c r="D701" s="4144"/>
      <c r="E701" s="4145"/>
      <c r="F701" s="1009"/>
      <c r="G701" s="1009"/>
      <c r="H701" s="1009"/>
      <c r="I701" s="1009"/>
      <c r="J701" s="1009"/>
      <c r="K701" s="1009"/>
      <c r="L701" s="1009"/>
      <c r="M701" s="1009"/>
      <c r="N701" s="1009"/>
      <c r="O701" s="1009"/>
      <c r="P701" s="1009"/>
      <c r="Q701" s="1009"/>
      <c r="R701" s="1009"/>
      <c r="S701" s="1009"/>
      <c r="T701" s="1009"/>
      <c r="U701" s="1009"/>
      <c r="V701" s="1009"/>
      <c r="W701" s="1009"/>
      <c r="X701" s="1009"/>
      <c r="Y701" s="1009"/>
      <c r="Z701" s="1009"/>
      <c r="AA701" s="1009"/>
    </row>
    <row r="702">
      <c r="A702" s="1009"/>
      <c r="B702" s="4294"/>
      <c r="C702" s="4143"/>
      <c r="D702" s="4144"/>
      <c r="E702" s="4145"/>
      <c r="F702" s="1009"/>
      <c r="G702" s="1009"/>
      <c r="H702" s="1009"/>
      <c r="I702" s="1009"/>
      <c r="J702" s="1009"/>
      <c r="K702" s="1009"/>
      <c r="L702" s="1009"/>
      <c r="M702" s="1009"/>
      <c r="N702" s="1009"/>
      <c r="O702" s="1009"/>
      <c r="P702" s="1009"/>
      <c r="Q702" s="1009"/>
      <c r="R702" s="1009"/>
      <c r="S702" s="1009"/>
      <c r="T702" s="1009"/>
      <c r="U702" s="1009"/>
      <c r="V702" s="1009"/>
      <c r="W702" s="1009"/>
      <c r="X702" s="1009"/>
      <c r="Y702" s="1009"/>
      <c r="Z702" s="1009"/>
      <c r="AA702" s="1009"/>
    </row>
    <row r="703">
      <c r="A703" s="1009"/>
      <c r="B703" s="4294"/>
      <c r="C703" s="4143"/>
      <c r="D703" s="4144"/>
      <c r="E703" s="4145"/>
      <c r="F703" s="1009"/>
      <c r="G703" s="1009"/>
      <c r="H703" s="1009"/>
      <c r="I703" s="1009"/>
      <c r="J703" s="1009"/>
      <c r="K703" s="1009"/>
      <c r="L703" s="1009"/>
      <c r="M703" s="1009"/>
      <c r="N703" s="1009"/>
      <c r="O703" s="1009"/>
      <c r="P703" s="1009"/>
      <c r="Q703" s="1009"/>
      <c r="R703" s="1009"/>
      <c r="S703" s="1009"/>
      <c r="T703" s="1009"/>
      <c r="U703" s="1009"/>
      <c r="V703" s="1009"/>
      <c r="W703" s="1009"/>
      <c r="X703" s="1009"/>
      <c r="Y703" s="1009"/>
      <c r="Z703" s="1009"/>
      <c r="AA703" s="1009"/>
    </row>
    <row r="704">
      <c r="A704" s="1009"/>
      <c r="B704" s="4294"/>
      <c r="C704" s="4143"/>
      <c r="D704" s="4144"/>
      <c r="E704" s="4145"/>
      <c r="F704" s="1009"/>
      <c r="G704" s="1009"/>
      <c r="H704" s="1009"/>
      <c r="I704" s="1009"/>
      <c r="J704" s="1009"/>
      <c r="K704" s="1009"/>
      <c r="L704" s="1009"/>
      <c r="M704" s="1009"/>
      <c r="N704" s="1009"/>
      <c r="O704" s="1009"/>
      <c r="P704" s="1009"/>
      <c r="Q704" s="1009"/>
      <c r="R704" s="1009"/>
      <c r="S704" s="1009"/>
      <c r="T704" s="1009"/>
      <c r="U704" s="1009"/>
      <c r="V704" s="1009"/>
      <c r="W704" s="1009"/>
      <c r="X704" s="1009"/>
      <c r="Y704" s="1009"/>
      <c r="Z704" s="1009"/>
      <c r="AA704" s="1009"/>
    </row>
    <row r="705">
      <c r="A705" s="1009"/>
      <c r="B705" s="4294"/>
      <c r="C705" s="4143"/>
      <c r="D705" s="4144"/>
      <c r="E705" s="4145"/>
      <c r="F705" s="1009"/>
      <c r="G705" s="1009"/>
      <c r="H705" s="1009"/>
      <c r="I705" s="1009"/>
      <c r="J705" s="1009"/>
      <c r="K705" s="1009"/>
      <c r="L705" s="1009"/>
      <c r="M705" s="1009"/>
      <c r="N705" s="1009"/>
      <c r="O705" s="1009"/>
      <c r="P705" s="1009"/>
      <c r="Q705" s="1009"/>
      <c r="R705" s="1009"/>
      <c r="S705" s="1009"/>
      <c r="T705" s="1009"/>
      <c r="U705" s="1009"/>
      <c r="V705" s="1009"/>
      <c r="W705" s="1009"/>
      <c r="X705" s="1009"/>
      <c r="Y705" s="1009"/>
      <c r="Z705" s="1009"/>
      <c r="AA705" s="1009"/>
    </row>
    <row r="706">
      <c r="A706" s="1009"/>
      <c r="B706" s="4294"/>
      <c r="C706" s="4143"/>
      <c r="D706" s="4144"/>
      <c r="E706" s="4145"/>
      <c r="F706" s="1009"/>
      <c r="G706" s="1009"/>
      <c r="H706" s="1009"/>
      <c r="I706" s="1009"/>
      <c r="J706" s="1009"/>
      <c r="K706" s="1009"/>
      <c r="L706" s="1009"/>
      <c r="M706" s="1009"/>
      <c r="N706" s="1009"/>
      <c r="O706" s="1009"/>
      <c r="P706" s="1009"/>
      <c r="Q706" s="1009"/>
      <c r="R706" s="1009"/>
      <c r="S706" s="1009"/>
      <c r="T706" s="1009"/>
      <c r="U706" s="1009"/>
      <c r="V706" s="1009"/>
      <c r="W706" s="1009"/>
      <c r="X706" s="1009"/>
      <c r="Y706" s="1009"/>
      <c r="Z706" s="1009"/>
      <c r="AA706" s="1009"/>
    </row>
    <row r="707">
      <c r="A707" s="1009"/>
      <c r="B707" s="4294"/>
      <c r="C707" s="4143"/>
      <c r="D707" s="4144"/>
      <c r="E707" s="4145"/>
      <c r="F707" s="1009"/>
      <c r="G707" s="1009"/>
      <c r="H707" s="1009"/>
      <c r="I707" s="1009"/>
      <c r="J707" s="1009"/>
      <c r="K707" s="1009"/>
      <c r="L707" s="1009"/>
      <c r="M707" s="1009"/>
      <c r="N707" s="1009"/>
      <c r="O707" s="1009"/>
      <c r="P707" s="1009"/>
      <c r="Q707" s="1009"/>
      <c r="R707" s="1009"/>
      <c r="S707" s="1009"/>
      <c r="T707" s="1009"/>
      <c r="U707" s="1009"/>
      <c r="V707" s="1009"/>
      <c r="W707" s="1009"/>
      <c r="X707" s="1009"/>
      <c r="Y707" s="1009"/>
      <c r="Z707" s="1009"/>
      <c r="AA707" s="1009"/>
    </row>
    <row r="708">
      <c r="A708" s="1009"/>
      <c r="B708" s="4294"/>
      <c r="C708" s="4143"/>
      <c r="D708" s="4144"/>
      <c r="E708" s="4145"/>
      <c r="F708" s="1009"/>
      <c r="G708" s="1009"/>
      <c r="H708" s="1009"/>
      <c r="I708" s="1009"/>
      <c r="J708" s="1009"/>
      <c r="K708" s="1009"/>
      <c r="L708" s="1009"/>
      <c r="M708" s="1009"/>
      <c r="N708" s="1009"/>
      <c r="O708" s="1009"/>
      <c r="P708" s="1009"/>
      <c r="Q708" s="1009"/>
      <c r="R708" s="1009"/>
      <c r="S708" s="1009"/>
      <c r="T708" s="1009"/>
      <c r="U708" s="1009"/>
      <c r="V708" s="1009"/>
      <c r="W708" s="1009"/>
      <c r="X708" s="1009"/>
      <c r="Y708" s="1009"/>
      <c r="Z708" s="1009"/>
      <c r="AA708" s="1009"/>
    </row>
    <row r="709">
      <c r="A709" s="1009"/>
      <c r="B709" s="4294"/>
      <c r="C709" s="4143"/>
      <c r="D709" s="4144"/>
      <c r="E709" s="4145"/>
      <c r="F709" s="1009"/>
      <c r="G709" s="1009"/>
      <c r="H709" s="1009"/>
      <c r="I709" s="1009"/>
      <c r="J709" s="1009"/>
      <c r="K709" s="1009"/>
      <c r="L709" s="1009"/>
      <c r="M709" s="1009"/>
      <c r="N709" s="1009"/>
      <c r="O709" s="1009"/>
      <c r="P709" s="1009"/>
      <c r="Q709" s="1009"/>
      <c r="R709" s="1009"/>
      <c r="S709" s="1009"/>
      <c r="T709" s="1009"/>
      <c r="U709" s="1009"/>
      <c r="V709" s="1009"/>
      <c r="W709" s="1009"/>
      <c r="X709" s="1009"/>
      <c r="Y709" s="1009"/>
      <c r="Z709" s="1009"/>
      <c r="AA709" s="1009"/>
    </row>
    <row r="710">
      <c r="A710" s="1009"/>
      <c r="B710" s="4294"/>
      <c r="C710" s="4143"/>
      <c r="D710" s="4144"/>
      <c r="E710" s="4145"/>
      <c r="F710" s="1009"/>
      <c r="G710" s="1009"/>
      <c r="H710" s="1009"/>
      <c r="I710" s="1009"/>
      <c r="J710" s="1009"/>
      <c r="K710" s="1009"/>
      <c r="L710" s="1009"/>
      <c r="M710" s="1009"/>
      <c r="N710" s="1009"/>
      <c r="O710" s="1009"/>
      <c r="P710" s="1009"/>
      <c r="Q710" s="1009"/>
      <c r="R710" s="1009"/>
      <c r="S710" s="1009"/>
      <c r="T710" s="1009"/>
      <c r="U710" s="1009"/>
      <c r="V710" s="1009"/>
      <c r="W710" s="1009"/>
      <c r="X710" s="1009"/>
      <c r="Y710" s="1009"/>
      <c r="Z710" s="1009"/>
      <c r="AA710" s="1009"/>
    </row>
    <row r="711">
      <c r="A711" s="1009"/>
      <c r="B711" s="4294"/>
      <c r="C711" s="4143"/>
      <c r="D711" s="4144"/>
      <c r="E711" s="4145"/>
      <c r="F711" s="1009"/>
      <c r="G711" s="1009"/>
      <c r="H711" s="1009"/>
      <c r="I711" s="1009"/>
      <c r="J711" s="1009"/>
      <c r="K711" s="1009"/>
      <c r="L711" s="1009"/>
      <c r="M711" s="1009"/>
      <c r="N711" s="1009"/>
      <c r="O711" s="1009"/>
      <c r="P711" s="1009"/>
      <c r="Q711" s="1009"/>
      <c r="R711" s="1009"/>
      <c r="S711" s="1009"/>
      <c r="T711" s="1009"/>
      <c r="U711" s="1009"/>
      <c r="V711" s="1009"/>
      <c r="W711" s="1009"/>
      <c r="X711" s="1009"/>
      <c r="Y711" s="1009"/>
      <c r="Z711" s="1009"/>
      <c r="AA711" s="1009"/>
    </row>
    <row r="712">
      <c r="A712" s="1009"/>
      <c r="B712" s="4294"/>
      <c r="C712" s="4143"/>
      <c r="D712" s="4144"/>
      <c r="E712" s="4145"/>
      <c r="F712" s="1009"/>
      <c r="G712" s="1009"/>
      <c r="H712" s="1009"/>
      <c r="I712" s="1009"/>
      <c r="J712" s="1009"/>
      <c r="K712" s="1009"/>
      <c r="L712" s="1009"/>
      <c r="M712" s="1009"/>
      <c r="N712" s="1009"/>
      <c r="O712" s="1009"/>
      <c r="P712" s="1009"/>
      <c r="Q712" s="1009"/>
      <c r="R712" s="1009"/>
      <c r="S712" s="1009"/>
      <c r="T712" s="1009"/>
      <c r="U712" s="1009"/>
      <c r="V712" s="1009"/>
      <c r="W712" s="1009"/>
      <c r="X712" s="1009"/>
      <c r="Y712" s="1009"/>
      <c r="Z712" s="1009"/>
      <c r="AA712" s="1009"/>
    </row>
    <row r="713">
      <c r="A713" s="1009"/>
      <c r="B713" s="4294"/>
      <c r="C713" s="4143"/>
      <c r="D713" s="4144"/>
      <c r="E713" s="4145"/>
      <c r="F713" s="1009"/>
      <c r="G713" s="1009"/>
      <c r="H713" s="1009"/>
      <c r="I713" s="1009"/>
      <c r="J713" s="1009"/>
      <c r="K713" s="1009"/>
      <c r="L713" s="1009"/>
      <c r="M713" s="1009"/>
      <c r="N713" s="1009"/>
      <c r="O713" s="1009"/>
      <c r="P713" s="1009"/>
      <c r="Q713" s="1009"/>
      <c r="R713" s="1009"/>
      <c r="S713" s="1009"/>
      <c r="T713" s="1009"/>
      <c r="U713" s="1009"/>
      <c r="V713" s="1009"/>
      <c r="W713" s="1009"/>
      <c r="X713" s="1009"/>
      <c r="Y713" s="1009"/>
      <c r="Z713" s="1009"/>
      <c r="AA713" s="1009"/>
    </row>
    <row r="714">
      <c r="A714" s="1009"/>
      <c r="B714" s="4294"/>
      <c r="C714" s="4143"/>
      <c r="D714" s="4144"/>
      <c r="E714" s="4145"/>
      <c r="F714" s="1009"/>
      <c r="G714" s="1009"/>
      <c r="H714" s="1009"/>
      <c r="I714" s="1009"/>
      <c r="J714" s="1009"/>
      <c r="K714" s="1009"/>
      <c r="L714" s="1009"/>
      <c r="M714" s="1009"/>
      <c r="N714" s="1009"/>
      <c r="O714" s="1009"/>
      <c r="P714" s="1009"/>
      <c r="Q714" s="1009"/>
      <c r="R714" s="1009"/>
      <c r="S714" s="1009"/>
      <c r="T714" s="1009"/>
      <c r="U714" s="1009"/>
      <c r="V714" s="1009"/>
      <c r="W714" s="1009"/>
      <c r="X714" s="1009"/>
      <c r="Y714" s="1009"/>
      <c r="Z714" s="1009"/>
      <c r="AA714" s="1009"/>
    </row>
    <row r="715">
      <c r="A715" s="1009"/>
      <c r="B715" s="4294"/>
      <c r="C715" s="4143"/>
      <c r="D715" s="4144"/>
      <c r="E715" s="4145"/>
      <c r="F715" s="1009"/>
      <c r="G715" s="1009"/>
      <c r="H715" s="1009"/>
      <c r="I715" s="1009"/>
      <c r="J715" s="1009"/>
      <c r="K715" s="1009"/>
      <c r="L715" s="1009"/>
      <c r="M715" s="1009"/>
      <c r="N715" s="1009"/>
      <c r="O715" s="1009"/>
      <c r="P715" s="1009"/>
      <c r="Q715" s="1009"/>
      <c r="R715" s="1009"/>
      <c r="S715" s="1009"/>
      <c r="T715" s="1009"/>
      <c r="U715" s="1009"/>
      <c r="V715" s="1009"/>
      <c r="W715" s="1009"/>
      <c r="X715" s="1009"/>
      <c r="Y715" s="1009"/>
      <c r="Z715" s="1009"/>
      <c r="AA715" s="1009"/>
    </row>
    <row r="716">
      <c r="A716" s="1009"/>
      <c r="B716" s="4294"/>
      <c r="C716" s="4143"/>
      <c r="D716" s="4144"/>
      <c r="E716" s="4145"/>
      <c r="F716" s="1009"/>
      <c r="G716" s="1009"/>
      <c r="H716" s="1009"/>
      <c r="I716" s="1009"/>
      <c r="J716" s="1009"/>
      <c r="K716" s="1009"/>
      <c r="L716" s="1009"/>
      <c r="M716" s="1009"/>
      <c r="N716" s="1009"/>
      <c r="O716" s="1009"/>
      <c r="P716" s="1009"/>
      <c r="Q716" s="1009"/>
      <c r="R716" s="1009"/>
      <c r="S716" s="1009"/>
      <c r="T716" s="1009"/>
      <c r="U716" s="1009"/>
      <c r="V716" s="1009"/>
      <c r="W716" s="1009"/>
      <c r="X716" s="1009"/>
      <c r="Y716" s="1009"/>
      <c r="Z716" s="1009"/>
      <c r="AA716" s="1009"/>
    </row>
    <row r="717">
      <c r="A717" s="1009"/>
      <c r="B717" s="4294"/>
      <c r="C717" s="4143"/>
      <c r="D717" s="4144"/>
      <c r="E717" s="4145"/>
      <c r="F717" s="1009"/>
      <c r="G717" s="1009"/>
      <c r="H717" s="1009"/>
      <c r="I717" s="1009"/>
      <c r="J717" s="1009"/>
      <c r="K717" s="1009"/>
      <c r="L717" s="1009"/>
      <c r="M717" s="1009"/>
      <c r="N717" s="1009"/>
      <c r="O717" s="1009"/>
      <c r="P717" s="1009"/>
      <c r="Q717" s="1009"/>
      <c r="R717" s="1009"/>
      <c r="S717" s="1009"/>
      <c r="T717" s="1009"/>
      <c r="U717" s="1009"/>
      <c r="V717" s="1009"/>
      <c r="W717" s="1009"/>
      <c r="X717" s="1009"/>
      <c r="Y717" s="1009"/>
      <c r="Z717" s="1009"/>
      <c r="AA717" s="1009"/>
    </row>
    <row r="718">
      <c r="A718" s="1009"/>
      <c r="B718" s="4294"/>
      <c r="C718" s="4143"/>
      <c r="D718" s="4144"/>
      <c r="E718" s="4145"/>
      <c r="F718" s="1009"/>
      <c r="G718" s="1009"/>
      <c r="H718" s="1009"/>
      <c r="I718" s="1009"/>
      <c r="J718" s="1009"/>
      <c r="K718" s="1009"/>
      <c r="L718" s="1009"/>
      <c r="M718" s="1009"/>
      <c r="N718" s="1009"/>
      <c r="O718" s="1009"/>
      <c r="P718" s="1009"/>
      <c r="Q718" s="1009"/>
      <c r="R718" s="1009"/>
      <c r="S718" s="1009"/>
      <c r="T718" s="1009"/>
      <c r="U718" s="1009"/>
      <c r="V718" s="1009"/>
      <c r="W718" s="1009"/>
      <c r="X718" s="1009"/>
      <c r="Y718" s="1009"/>
      <c r="Z718" s="1009"/>
      <c r="AA718" s="1009"/>
    </row>
    <row r="719">
      <c r="A719" s="1009"/>
      <c r="B719" s="4294"/>
      <c r="C719" s="4143"/>
      <c r="D719" s="4144"/>
      <c r="E719" s="4145"/>
      <c r="F719" s="1009"/>
      <c r="G719" s="1009"/>
      <c r="H719" s="1009"/>
      <c r="I719" s="1009"/>
      <c r="J719" s="1009"/>
      <c r="K719" s="1009"/>
      <c r="L719" s="1009"/>
      <c r="M719" s="1009"/>
      <c r="N719" s="1009"/>
      <c r="O719" s="1009"/>
      <c r="P719" s="1009"/>
      <c r="Q719" s="1009"/>
      <c r="R719" s="1009"/>
      <c r="S719" s="1009"/>
      <c r="T719" s="1009"/>
      <c r="U719" s="1009"/>
      <c r="V719" s="1009"/>
      <c r="W719" s="1009"/>
      <c r="X719" s="1009"/>
      <c r="Y719" s="1009"/>
      <c r="Z719" s="1009"/>
      <c r="AA719" s="1009"/>
    </row>
    <row r="720">
      <c r="A720" s="1009"/>
      <c r="B720" s="4294"/>
      <c r="C720" s="4143"/>
      <c r="D720" s="4144"/>
      <c r="E720" s="4145"/>
      <c r="F720" s="1009"/>
      <c r="G720" s="1009"/>
      <c r="H720" s="1009"/>
      <c r="I720" s="1009"/>
      <c r="J720" s="1009"/>
      <c r="K720" s="1009"/>
      <c r="L720" s="1009"/>
      <c r="M720" s="1009"/>
      <c r="N720" s="1009"/>
      <c r="O720" s="1009"/>
      <c r="P720" s="1009"/>
      <c r="Q720" s="1009"/>
      <c r="R720" s="1009"/>
      <c r="S720" s="1009"/>
      <c r="T720" s="1009"/>
      <c r="U720" s="1009"/>
      <c r="V720" s="1009"/>
      <c r="W720" s="1009"/>
      <c r="X720" s="1009"/>
      <c r="Y720" s="1009"/>
      <c r="Z720" s="1009"/>
      <c r="AA720" s="1009"/>
    </row>
    <row r="721">
      <c r="A721" s="1009"/>
      <c r="B721" s="4294"/>
      <c r="C721" s="4143"/>
      <c r="D721" s="4144"/>
      <c r="E721" s="4145"/>
      <c r="F721" s="1009"/>
      <c r="G721" s="1009"/>
      <c r="H721" s="1009"/>
      <c r="I721" s="1009"/>
      <c r="J721" s="1009"/>
      <c r="K721" s="1009"/>
      <c r="L721" s="1009"/>
      <c r="M721" s="1009"/>
      <c r="N721" s="1009"/>
      <c r="O721" s="1009"/>
      <c r="P721" s="1009"/>
      <c r="Q721" s="1009"/>
      <c r="R721" s="1009"/>
      <c r="S721" s="1009"/>
      <c r="T721" s="1009"/>
      <c r="U721" s="1009"/>
      <c r="V721" s="1009"/>
      <c r="W721" s="1009"/>
      <c r="X721" s="1009"/>
      <c r="Y721" s="1009"/>
      <c r="Z721" s="1009"/>
      <c r="AA721" s="1009"/>
    </row>
    <row r="722">
      <c r="A722" s="1009"/>
      <c r="B722" s="4294"/>
      <c r="C722" s="4143"/>
      <c r="D722" s="4144"/>
      <c r="E722" s="4145"/>
      <c r="F722" s="1009"/>
      <c r="G722" s="1009"/>
      <c r="H722" s="1009"/>
      <c r="I722" s="1009"/>
      <c r="J722" s="1009"/>
      <c r="K722" s="1009"/>
      <c r="L722" s="1009"/>
      <c r="M722" s="1009"/>
      <c r="N722" s="1009"/>
      <c r="O722" s="1009"/>
      <c r="P722" s="1009"/>
      <c r="Q722" s="1009"/>
      <c r="R722" s="1009"/>
      <c r="S722" s="1009"/>
      <c r="T722" s="1009"/>
      <c r="U722" s="1009"/>
      <c r="V722" s="1009"/>
      <c r="W722" s="1009"/>
      <c r="X722" s="1009"/>
      <c r="Y722" s="1009"/>
      <c r="Z722" s="1009"/>
      <c r="AA722" s="1009"/>
    </row>
    <row r="723">
      <c r="A723" s="1009"/>
      <c r="B723" s="4294"/>
      <c r="C723" s="4143"/>
      <c r="D723" s="4144"/>
      <c r="E723" s="4145"/>
      <c r="F723" s="1009"/>
      <c r="G723" s="1009"/>
      <c r="H723" s="1009"/>
      <c r="I723" s="1009"/>
      <c r="J723" s="1009"/>
      <c r="K723" s="1009"/>
      <c r="L723" s="1009"/>
      <c r="M723" s="1009"/>
      <c r="N723" s="1009"/>
      <c r="O723" s="1009"/>
      <c r="P723" s="1009"/>
      <c r="Q723" s="1009"/>
      <c r="R723" s="1009"/>
      <c r="S723" s="1009"/>
      <c r="T723" s="1009"/>
      <c r="U723" s="1009"/>
      <c r="V723" s="1009"/>
      <c r="W723" s="1009"/>
      <c r="X723" s="1009"/>
      <c r="Y723" s="1009"/>
      <c r="Z723" s="1009"/>
      <c r="AA723" s="1009"/>
    </row>
    <row r="724">
      <c r="A724" s="1009"/>
      <c r="B724" s="4294"/>
      <c r="C724" s="4143"/>
      <c r="D724" s="4144"/>
      <c r="E724" s="4145"/>
      <c r="F724" s="1009"/>
      <c r="G724" s="1009"/>
      <c r="H724" s="1009"/>
      <c r="I724" s="1009"/>
      <c r="J724" s="1009"/>
      <c r="K724" s="1009"/>
      <c r="L724" s="1009"/>
      <c r="M724" s="1009"/>
      <c r="N724" s="1009"/>
      <c r="O724" s="1009"/>
      <c r="P724" s="1009"/>
      <c r="Q724" s="1009"/>
      <c r="R724" s="1009"/>
      <c r="S724" s="1009"/>
      <c r="T724" s="1009"/>
      <c r="U724" s="1009"/>
      <c r="V724" s="1009"/>
      <c r="W724" s="1009"/>
      <c r="X724" s="1009"/>
      <c r="Y724" s="1009"/>
      <c r="Z724" s="1009"/>
      <c r="AA724" s="1009"/>
    </row>
    <row r="725">
      <c r="A725" s="1009"/>
      <c r="B725" s="4294"/>
      <c r="C725" s="4143"/>
      <c r="D725" s="4144"/>
      <c r="E725" s="4145"/>
      <c r="F725" s="1009"/>
      <c r="G725" s="1009"/>
      <c r="H725" s="1009"/>
      <c r="I725" s="1009"/>
      <c r="J725" s="1009"/>
      <c r="K725" s="1009"/>
      <c r="L725" s="1009"/>
      <c r="M725" s="1009"/>
      <c r="N725" s="1009"/>
      <c r="O725" s="1009"/>
      <c r="P725" s="1009"/>
      <c r="Q725" s="1009"/>
      <c r="R725" s="1009"/>
      <c r="S725" s="1009"/>
      <c r="T725" s="1009"/>
      <c r="U725" s="1009"/>
      <c r="V725" s="1009"/>
      <c r="W725" s="1009"/>
      <c r="X725" s="1009"/>
      <c r="Y725" s="1009"/>
      <c r="Z725" s="1009"/>
      <c r="AA725" s="1009"/>
    </row>
    <row r="726">
      <c r="A726" s="1009"/>
      <c r="B726" s="4294"/>
      <c r="C726" s="4143"/>
      <c r="D726" s="4144"/>
      <c r="E726" s="4145"/>
      <c r="F726" s="1009"/>
      <c r="G726" s="1009"/>
      <c r="H726" s="1009"/>
      <c r="I726" s="1009"/>
      <c r="J726" s="1009"/>
      <c r="K726" s="1009"/>
      <c r="L726" s="1009"/>
      <c r="M726" s="1009"/>
      <c r="N726" s="1009"/>
      <c r="O726" s="1009"/>
      <c r="P726" s="1009"/>
      <c r="Q726" s="1009"/>
      <c r="R726" s="1009"/>
      <c r="S726" s="1009"/>
      <c r="T726" s="1009"/>
      <c r="U726" s="1009"/>
      <c r="V726" s="1009"/>
      <c r="W726" s="1009"/>
      <c r="X726" s="1009"/>
      <c r="Y726" s="1009"/>
      <c r="Z726" s="1009"/>
      <c r="AA726" s="1009"/>
    </row>
    <row r="727">
      <c r="A727" s="1009"/>
      <c r="B727" s="4294"/>
      <c r="C727" s="4143"/>
      <c r="D727" s="4144"/>
      <c r="E727" s="4145"/>
      <c r="F727" s="1009"/>
      <c r="G727" s="1009"/>
      <c r="H727" s="1009"/>
      <c r="I727" s="1009"/>
      <c r="J727" s="1009"/>
      <c r="K727" s="1009"/>
      <c r="L727" s="1009"/>
      <c r="M727" s="1009"/>
      <c r="N727" s="1009"/>
      <c r="O727" s="1009"/>
      <c r="P727" s="1009"/>
      <c r="Q727" s="1009"/>
      <c r="R727" s="1009"/>
      <c r="S727" s="1009"/>
      <c r="T727" s="1009"/>
      <c r="U727" s="1009"/>
      <c r="V727" s="1009"/>
      <c r="W727" s="1009"/>
      <c r="X727" s="1009"/>
      <c r="Y727" s="1009"/>
      <c r="Z727" s="1009"/>
      <c r="AA727" s="1009"/>
    </row>
    <row r="728">
      <c r="A728" s="1009"/>
      <c r="B728" s="4294"/>
      <c r="C728" s="4143"/>
      <c r="D728" s="4144"/>
      <c r="E728" s="4145"/>
      <c r="F728" s="1009"/>
      <c r="G728" s="1009"/>
      <c r="H728" s="1009"/>
      <c r="I728" s="1009"/>
      <c r="J728" s="1009"/>
      <c r="K728" s="1009"/>
      <c r="L728" s="1009"/>
      <c r="M728" s="1009"/>
      <c r="N728" s="1009"/>
      <c r="O728" s="1009"/>
      <c r="P728" s="1009"/>
      <c r="Q728" s="1009"/>
      <c r="R728" s="1009"/>
      <c r="S728" s="1009"/>
      <c r="T728" s="1009"/>
      <c r="U728" s="1009"/>
      <c r="V728" s="1009"/>
      <c r="W728" s="1009"/>
      <c r="X728" s="1009"/>
      <c r="Y728" s="1009"/>
      <c r="Z728" s="1009"/>
      <c r="AA728" s="1009"/>
    </row>
    <row r="729">
      <c r="A729" s="1009"/>
      <c r="B729" s="4294"/>
      <c r="C729" s="4143"/>
      <c r="D729" s="4144"/>
      <c r="E729" s="4145"/>
      <c r="F729" s="1009"/>
      <c r="G729" s="1009"/>
      <c r="H729" s="1009"/>
      <c r="I729" s="1009"/>
      <c r="J729" s="1009"/>
      <c r="K729" s="1009"/>
      <c r="L729" s="1009"/>
      <c r="M729" s="1009"/>
      <c r="N729" s="1009"/>
      <c r="O729" s="1009"/>
      <c r="P729" s="1009"/>
      <c r="Q729" s="1009"/>
      <c r="R729" s="1009"/>
      <c r="S729" s="1009"/>
      <c r="T729" s="1009"/>
      <c r="U729" s="1009"/>
      <c r="V729" s="1009"/>
      <c r="W729" s="1009"/>
      <c r="X729" s="1009"/>
      <c r="Y729" s="1009"/>
      <c r="Z729" s="1009"/>
      <c r="AA729" s="1009"/>
    </row>
    <row r="730">
      <c r="A730" s="1009"/>
      <c r="B730" s="4294"/>
      <c r="C730" s="4143"/>
      <c r="D730" s="4144"/>
      <c r="E730" s="4145"/>
      <c r="F730" s="1009"/>
      <c r="G730" s="1009"/>
      <c r="H730" s="1009"/>
      <c r="I730" s="1009"/>
      <c r="J730" s="1009"/>
      <c r="K730" s="1009"/>
      <c r="L730" s="1009"/>
      <c r="M730" s="1009"/>
      <c r="N730" s="1009"/>
      <c r="O730" s="1009"/>
      <c r="P730" s="1009"/>
      <c r="Q730" s="1009"/>
      <c r="R730" s="1009"/>
      <c r="S730" s="1009"/>
      <c r="T730" s="1009"/>
      <c r="U730" s="1009"/>
      <c r="V730" s="1009"/>
      <c r="W730" s="1009"/>
      <c r="X730" s="1009"/>
      <c r="Y730" s="1009"/>
      <c r="Z730" s="1009"/>
      <c r="AA730" s="1009"/>
    </row>
    <row r="731">
      <c r="A731" s="1009"/>
      <c r="B731" s="4294"/>
      <c r="C731" s="4143"/>
      <c r="D731" s="4144"/>
      <c r="E731" s="4145"/>
      <c r="F731" s="1009"/>
      <c r="G731" s="1009"/>
      <c r="H731" s="1009"/>
      <c r="I731" s="1009"/>
      <c r="J731" s="1009"/>
      <c r="K731" s="1009"/>
      <c r="L731" s="1009"/>
      <c r="M731" s="1009"/>
      <c r="N731" s="1009"/>
      <c r="O731" s="1009"/>
      <c r="P731" s="1009"/>
      <c r="Q731" s="1009"/>
      <c r="R731" s="1009"/>
      <c r="S731" s="1009"/>
      <c r="T731" s="1009"/>
      <c r="U731" s="1009"/>
      <c r="V731" s="1009"/>
      <c r="W731" s="1009"/>
      <c r="X731" s="1009"/>
      <c r="Y731" s="1009"/>
      <c r="Z731" s="1009"/>
      <c r="AA731" s="1009"/>
    </row>
    <row r="732">
      <c r="A732" s="1009"/>
      <c r="B732" s="4294"/>
      <c r="C732" s="4143"/>
      <c r="D732" s="4144"/>
      <c r="E732" s="4145"/>
      <c r="F732" s="1009"/>
      <c r="G732" s="1009"/>
      <c r="H732" s="1009"/>
      <c r="I732" s="1009"/>
      <c r="J732" s="1009"/>
      <c r="K732" s="1009"/>
      <c r="L732" s="1009"/>
      <c r="M732" s="1009"/>
      <c r="N732" s="1009"/>
      <c r="O732" s="1009"/>
      <c r="P732" s="1009"/>
      <c r="Q732" s="1009"/>
      <c r="R732" s="1009"/>
      <c r="S732" s="1009"/>
      <c r="T732" s="1009"/>
      <c r="U732" s="1009"/>
      <c r="V732" s="1009"/>
      <c r="W732" s="1009"/>
      <c r="X732" s="1009"/>
      <c r="Y732" s="1009"/>
      <c r="Z732" s="1009"/>
      <c r="AA732" s="1009"/>
    </row>
    <row r="733">
      <c r="A733" s="1009"/>
      <c r="B733" s="4294"/>
      <c r="C733" s="4143"/>
      <c r="D733" s="4144"/>
      <c r="E733" s="4145"/>
      <c r="F733" s="1009"/>
      <c r="G733" s="1009"/>
      <c r="H733" s="1009"/>
      <c r="I733" s="1009"/>
      <c r="J733" s="1009"/>
      <c r="K733" s="1009"/>
      <c r="L733" s="1009"/>
      <c r="M733" s="1009"/>
      <c r="N733" s="1009"/>
      <c r="O733" s="1009"/>
      <c r="P733" s="1009"/>
      <c r="Q733" s="1009"/>
      <c r="R733" s="1009"/>
      <c r="S733" s="1009"/>
      <c r="T733" s="1009"/>
      <c r="U733" s="1009"/>
      <c r="V733" s="1009"/>
      <c r="W733" s="1009"/>
      <c r="X733" s="1009"/>
      <c r="Y733" s="1009"/>
      <c r="Z733" s="1009"/>
      <c r="AA733" s="1009"/>
    </row>
    <row r="734">
      <c r="A734" s="1009"/>
      <c r="B734" s="4294"/>
      <c r="C734" s="4143"/>
      <c r="D734" s="4144"/>
      <c r="E734" s="4145"/>
      <c r="F734" s="1009"/>
      <c r="G734" s="1009"/>
      <c r="H734" s="1009"/>
      <c r="I734" s="1009"/>
      <c r="J734" s="1009"/>
      <c r="K734" s="1009"/>
      <c r="L734" s="1009"/>
      <c r="M734" s="1009"/>
      <c r="N734" s="1009"/>
      <c r="O734" s="1009"/>
      <c r="P734" s="1009"/>
      <c r="Q734" s="1009"/>
      <c r="R734" s="1009"/>
      <c r="S734" s="1009"/>
      <c r="T734" s="1009"/>
      <c r="U734" s="1009"/>
      <c r="V734" s="1009"/>
      <c r="W734" s="1009"/>
      <c r="X734" s="1009"/>
      <c r="Y734" s="1009"/>
      <c r="Z734" s="1009"/>
      <c r="AA734" s="1009"/>
    </row>
    <row r="735">
      <c r="A735" s="1009"/>
      <c r="B735" s="4294"/>
      <c r="C735" s="4143"/>
      <c r="D735" s="4144"/>
      <c r="E735" s="4145"/>
      <c r="F735" s="1009"/>
      <c r="G735" s="1009"/>
      <c r="H735" s="1009"/>
      <c r="I735" s="1009"/>
      <c r="J735" s="1009"/>
      <c r="K735" s="1009"/>
      <c r="L735" s="1009"/>
      <c r="M735" s="1009"/>
      <c r="N735" s="1009"/>
      <c r="O735" s="1009"/>
      <c r="P735" s="1009"/>
      <c r="Q735" s="1009"/>
      <c r="R735" s="1009"/>
      <c r="S735" s="1009"/>
      <c r="T735" s="1009"/>
      <c r="U735" s="1009"/>
      <c r="V735" s="1009"/>
      <c r="W735" s="1009"/>
      <c r="X735" s="1009"/>
      <c r="Y735" s="1009"/>
      <c r="Z735" s="1009"/>
      <c r="AA735" s="1009"/>
    </row>
    <row r="736">
      <c r="A736" s="1009"/>
      <c r="B736" s="4294"/>
      <c r="C736" s="4143"/>
      <c r="D736" s="4144"/>
      <c r="E736" s="4145"/>
      <c r="F736" s="1009"/>
      <c r="G736" s="1009"/>
      <c r="H736" s="1009"/>
      <c r="I736" s="1009"/>
      <c r="J736" s="1009"/>
      <c r="K736" s="1009"/>
      <c r="L736" s="1009"/>
      <c r="M736" s="1009"/>
      <c r="N736" s="1009"/>
      <c r="O736" s="1009"/>
      <c r="P736" s="1009"/>
      <c r="Q736" s="1009"/>
      <c r="R736" s="1009"/>
      <c r="S736" s="1009"/>
      <c r="T736" s="1009"/>
      <c r="U736" s="1009"/>
      <c r="V736" s="1009"/>
      <c r="W736" s="1009"/>
      <c r="X736" s="1009"/>
      <c r="Y736" s="1009"/>
      <c r="Z736" s="1009"/>
      <c r="AA736" s="1009"/>
    </row>
    <row r="737">
      <c r="A737" s="1009"/>
      <c r="B737" s="4294"/>
      <c r="C737" s="4143"/>
      <c r="D737" s="4144"/>
      <c r="E737" s="4145"/>
      <c r="F737" s="1009"/>
      <c r="G737" s="1009"/>
      <c r="H737" s="1009"/>
      <c r="I737" s="1009"/>
      <c r="J737" s="1009"/>
      <c r="K737" s="1009"/>
      <c r="L737" s="1009"/>
      <c r="M737" s="1009"/>
      <c r="N737" s="1009"/>
      <c r="O737" s="1009"/>
      <c r="P737" s="1009"/>
      <c r="Q737" s="1009"/>
      <c r="R737" s="1009"/>
      <c r="S737" s="1009"/>
      <c r="T737" s="1009"/>
      <c r="U737" s="1009"/>
      <c r="V737" s="1009"/>
      <c r="W737" s="1009"/>
      <c r="X737" s="1009"/>
      <c r="Y737" s="1009"/>
      <c r="Z737" s="1009"/>
      <c r="AA737" s="1009"/>
    </row>
    <row r="738">
      <c r="A738" s="1009"/>
      <c r="B738" s="4294"/>
      <c r="C738" s="4143"/>
      <c r="D738" s="4144"/>
      <c r="E738" s="4145"/>
      <c r="F738" s="1009"/>
      <c r="G738" s="1009"/>
      <c r="H738" s="1009"/>
      <c r="I738" s="1009"/>
      <c r="J738" s="1009"/>
      <c r="K738" s="1009"/>
      <c r="L738" s="1009"/>
      <c r="M738" s="1009"/>
      <c r="N738" s="1009"/>
      <c r="O738" s="1009"/>
      <c r="P738" s="1009"/>
      <c r="Q738" s="1009"/>
      <c r="R738" s="1009"/>
      <c r="S738" s="1009"/>
      <c r="T738" s="1009"/>
      <c r="U738" s="1009"/>
      <c r="V738" s="1009"/>
      <c r="W738" s="1009"/>
      <c r="X738" s="1009"/>
      <c r="Y738" s="1009"/>
      <c r="Z738" s="1009"/>
      <c r="AA738" s="1009"/>
    </row>
    <row r="739">
      <c r="A739" s="1009"/>
      <c r="B739" s="4294"/>
      <c r="C739" s="4143"/>
      <c r="D739" s="4144"/>
      <c r="E739" s="4145"/>
      <c r="F739" s="1009"/>
      <c r="G739" s="1009"/>
      <c r="H739" s="1009"/>
      <c r="I739" s="1009"/>
      <c r="J739" s="1009"/>
      <c r="K739" s="1009"/>
      <c r="L739" s="1009"/>
      <c r="M739" s="1009"/>
      <c r="N739" s="1009"/>
      <c r="O739" s="1009"/>
      <c r="P739" s="1009"/>
      <c r="Q739" s="1009"/>
      <c r="R739" s="1009"/>
      <c r="S739" s="1009"/>
      <c r="T739" s="1009"/>
      <c r="U739" s="1009"/>
      <c r="V739" s="1009"/>
      <c r="W739" s="1009"/>
      <c r="X739" s="1009"/>
      <c r="Y739" s="1009"/>
      <c r="Z739" s="1009"/>
      <c r="AA739" s="1009"/>
    </row>
    <row r="740">
      <c r="A740" s="1009"/>
      <c r="B740" s="4294"/>
      <c r="C740" s="4143"/>
      <c r="D740" s="4144"/>
      <c r="E740" s="4145"/>
      <c r="F740" s="1009"/>
      <c r="G740" s="1009"/>
      <c r="H740" s="1009"/>
      <c r="I740" s="1009"/>
      <c r="J740" s="1009"/>
      <c r="K740" s="1009"/>
      <c r="L740" s="1009"/>
      <c r="M740" s="1009"/>
      <c r="N740" s="1009"/>
      <c r="O740" s="1009"/>
      <c r="P740" s="1009"/>
      <c r="Q740" s="1009"/>
      <c r="R740" s="1009"/>
      <c r="S740" s="1009"/>
      <c r="T740" s="1009"/>
      <c r="U740" s="1009"/>
      <c r="V740" s="1009"/>
      <c r="W740" s="1009"/>
      <c r="X740" s="1009"/>
      <c r="Y740" s="1009"/>
      <c r="Z740" s="1009"/>
      <c r="AA740" s="1009"/>
    </row>
    <row r="741">
      <c r="A741" s="1009"/>
      <c r="B741" s="4294"/>
      <c r="C741" s="4143"/>
      <c r="D741" s="4144"/>
      <c r="E741" s="4145"/>
      <c r="F741" s="1009"/>
      <c r="G741" s="1009"/>
      <c r="H741" s="1009"/>
      <c r="I741" s="1009"/>
      <c r="J741" s="1009"/>
      <c r="K741" s="1009"/>
      <c r="L741" s="1009"/>
      <c r="M741" s="1009"/>
      <c r="N741" s="1009"/>
      <c r="O741" s="1009"/>
      <c r="P741" s="1009"/>
      <c r="Q741" s="1009"/>
      <c r="R741" s="1009"/>
      <c r="S741" s="1009"/>
      <c r="T741" s="1009"/>
      <c r="U741" s="1009"/>
      <c r="V741" s="1009"/>
      <c r="W741" s="1009"/>
      <c r="X741" s="1009"/>
      <c r="Y741" s="1009"/>
      <c r="Z741" s="1009"/>
      <c r="AA741" s="1009"/>
    </row>
    <row r="742">
      <c r="A742" s="1009"/>
      <c r="B742" s="4294"/>
      <c r="C742" s="4143"/>
      <c r="D742" s="4144"/>
      <c r="E742" s="4145"/>
      <c r="F742" s="1009"/>
      <c r="G742" s="1009"/>
      <c r="H742" s="1009"/>
      <c r="I742" s="1009"/>
      <c r="J742" s="1009"/>
      <c r="K742" s="1009"/>
      <c r="L742" s="1009"/>
      <c r="M742" s="1009"/>
      <c r="N742" s="1009"/>
      <c r="O742" s="1009"/>
      <c r="P742" s="1009"/>
      <c r="Q742" s="1009"/>
      <c r="R742" s="1009"/>
      <c r="S742" s="1009"/>
      <c r="T742" s="1009"/>
      <c r="U742" s="1009"/>
      <c r="V742" s="1009"/>
      <c r="W742" s="1009"/>
      <c r="X742" s="1009"/>
      <c r="Y742" s="1009"/>
      <c r="Z742" s="1009"/>
      <c r="AA742" s="1009"/>
    </row>
    <row r="743">
      <c r="A743" s="1009"/>
      <c r="B743" s="4294"/>
      <c r="C743" s="4143"/>
      <c r="D743" s="4144"/>
      <c r="E743" s="4145"/>
      <c r="F743" s="1009"/>
      <c r="G743" s="1009"/>
      <c r="H743" s="1009"/>
      <c r="I743" s="1009"/>
      <c r="J743" s="1009"/>
      <c r="K743" s="1009"/>
      <c r="L743" s="1009"/>
      <c r="M743" s="1009"/>
      <c r="N743" s="1009"/>
      <c r="O743" s="1009"/>
      <c r="P743" s="1009"/>
      <c r="Q743" s="1009"/>
      <c r="R743" s="1009"/>
      <c r="S743" s="1009"/>
      <c r="T743" s="1009"/>
      <c r="U743" s="1009"/>
      <c r="V743" s="1009"/>
      <c r="W743" s="1009"/>
      <c r="X743" s="1009"/>
      <c r="Y743" s="1009"/>
      <c r="Z743" s="1009"/>
      <c r="AA743" s="1009"/>
    </row>
    <row r="744">
      <c r="A744" s="1009"/>
      <c r="B744" s="4294"/>
      <c r="C744" s="4143"/>
      <c r="D744" s="4144"/>
      <c r="E744" s="4145"/>
      <c r="F744" s="1009"/>
      <c r="G744" s="1009"/>
      <c r="H744" s="1009"/>
      <c r="I744" s="1009"/>
      <c r="J744" s="1009"/>
      <c r="K744" s="1009"/>
      <c r="L744" s="1009"/>
      <c r="M744" s="1009"/>
      <c r="N744" s="1009"/>
      <c r="O744" s="1009"/>
      <c r="P744" s="1009"/>
      <c r="Q744" s="1009"/>
      <c r="R744" s="1009"/>
      <c r="S744" s="1009"/>
      <c r="T744" s="1009"/>
      <c r="U744" s="1009"/>
      <c r="V744" s="1009"/>
      <c r="W744" s="1009"/>
      <c r="X744" s="1009"/>
      <c r="Y744" s="1009"/>
      <c r="Z744" s="1009"/>
      <c r="AA744" s="1009"/>
    </row>
    <row r="745">
      <c r="A745" s="1009"/>
      <c r="B745" s="4294"/>
      <c r="C745" s="4143"/>
      <c r="D745" s="4144"/>
      <c r="E745" s="4145"/>
      <c r="F745" s="1009"/>
      <c r="G745" s="1009"/>
      <c r="H745" s="1009"/>
      <c r="I745" s="1009"/>
      <c r="J745" s="1009"/>
      <c r="K745" s="1009"/>
      <c r="L745" s="1009"/>
      <c r="M745" s="1009"/>
      <c r="N745" s="1009"/>
      <c r="O745" s="1009"/>
      <c r="P745" s="1009"/>
      <c r="Q745" s="1009"/>
      <c r="R745" s="1009"/>
      <c r="S745" s="1009"/>
      <c r="T745" s="1009"/>
      <c r="U745" s="1009"/>
      <c r="V745" s="1009"/>
      <c r="W745" s="1009"/>
      <c r="X745" s="1009"/>
      <c r="Y745" s="1009"/>
      <c r="Z745" s="1009"/>
      <c r="AA745" s="1009"/>
    </row>
    <row r="746">
      <c r="A746" s="1009"/>
      <c r="B746" s="4294"/>
      <c r="C746" s="4143"/>
      <c r="D746" s="4144"/>
      <c r="E746" s="4145"/>
      <c r="F746" s="1009"/>
      <c r="G746" s="1009"/>
      <c r="H746" s="1009"/>
      <c r="I746" s="1009"/>
      <c r="J746" s="1009"/>
      <c r="K746" s="1009"/>
      <c r="L746" s="1009"/>
      <c r="M746" s="1009"/>
      <c r="N746" s="1009"/>
      <c r="O746" s="1009"/>
      <c r="P746" s="1009"/>
      <c r="Q746" s="1009"/>
      <c r="R746" s="1009"/>
      <c r="S746" s="1009"/>
      <c r="T746" s="1009"/>
      <c r="U746" s="1009"/>
      <c r="V746" s="1009"/>
      <c r="W746" s="1009"/>
      <c r="X746" s="1009"/>
      <c r="Y746" s="1009"/>
      <c r="Z746" s="1009"/>
      <c r="AA746" s="1009"/>
    </row>
    <row r="747">
      <c r="A747" s="1009"/>
      <c r="B747" s="4294"/>
      <c r="C747" s="4143"/>
      <c r="D747" s="4144"/>
      <c r="E747" s="4145"/>
      <c r="F747" s="1009"/>
      <c r="G747" s="1009"/>
      <c r="H747" s="1009"/>
      <c r="I747" s="1009"/>
      <c r="J747" s="1009"/>
      <c r="K747" s="1009"/>
      <c r="L747" s="1009"/>
      <c r="M747" s="1009"/>
      <c r="N747" s="1009"/>
      <c r="O747" s="1009"/>
      <c r="P747" s="1009"/>
      <c r="Q747" s="1009"/>
      <c r="R747" s="1009"/>
      <c r="S747" s="1009"/>
      <c r="T747" s="1009"/>
      <c r="U747" s="1009"/>
      <c r="V747" s="1009"/>
      <c r="W747" s="1009"/>
      <c r="X747" s="1009"/>
      <c r="Y747" s="1009"/>
      <c r="Z747" s="1009"/>
      <c r="AA747" s="1009"/>
    </row>
    <row r="748">
      <c r="A748" s="1009"/>
      <c r="B748" s="4294"/>
      <c r="C748" s="4143"/>
      <c r="D748" s="4144"/>
      <c r="E748" s="4145"/>
      <c r="F748" s="1009"/>
      <c r="G748" s="1009"/>
      <c r="H748" s="1009"/>
      <c r="I748" s="1009"/>
      <c r="J748" s="1009"/>
      <c r="K748" s="1009"/>
      <c r="L748" s="1009"/>
      <c r="M748" s="1009"/>
      <c r="N748" s="1009"/>
      <c r="O748" s="1009"/>
      <c r="P748" s="1009"/>
      <c r="Q748" s="1009"/>
      <c r="R748" s="1009"/>
      <c r="S748" s="1009"/>
      <c r="T748" s="1009"/>
      <c r="U748" s="1009"/>
      <c r="V748" s="1009"/>
      <c r="W748" s="1009"/>
      <c r="X748" s="1009"/>
      <c r="Y748" s="1009"/>
      <c r="Z748" s="1009"/>
      <c r="AA748" s="1009"/>
    </row>
    <row r="749">
      <c r="A749" s="1009"/>
      <c r="B749" s="4294"/>
      <c r="C749" s="4143"/>
      <c r="D749" s="4144"/>
      <c r="E749" s="4145"/>
      <c r="F749" s="1009"/>
      <c r="G749" s="1009"/>
      <c r="H749" s="1009"/>
      <c r="I749" s="1009"/>
      <c r="J749" s="1009"/>
      <c r="K749" s="1009"/>
      <c r="L749" s="1009"/>
      <c r="M749" s="1009"/>
      <c r="N749" s="1009"/>
      <c r="O749" s="1009"/>
      <c r="P749" s="1009"/>
      <c r="Q749" s="1009"/>
      <c r="R749" s="1009"/>
      <c r="S749" s="1009"/>
      <c r="T749" s="1009"/>
      <c r="U749" s="1009"/>
      <c r="V749" s="1009"/>
      <c r="W749" s="1009"/>
      <c r="X749" s="1009"/>
      <c r="Y749" s="1009"/>
      <c r="Z749" s="1009"/>
      <c r="AA749" s="1009"/>
    </row>
    <row r="750">
      <c r="A750" s="1009"/>
      <c r="B750" s="4294"/>
      <c r="C750" s="4143"/>
      <c r="D750" s="4144"/>
      <c r="E750" s="4145"/>
      <c r="F750" s="1009"/>
      <c r="G750" s="1009"/>
      <c r="H750" s="1009"/>
      <c r="I750" s="1009"/>
      <c r="J750" s="1009"/>
      <c r="K750" s="1009"/>
      <c r="L750" s="1009"/>
      <c r="M750" s="1009"/>
      <c r="N750" s="1009"/>
      <c r="O750" s="1009"/>
      <c r="P750" s="1009"/>
      <c r="Q750" s="1009"/>
      <c r="R750" s="1009"/>
      <c r="S750" s="1009"/>
      <c r="T750" s="1009"/>
      <c r="U750" s="1009"/>
      <c r="V750" s="1009"/>
      <c r="W750" s="1009"/>
      <c r="X750" s="1009"/>
      <c r="Y750" s="1009"/>
      <c r="Z750" s="1009"/>
      <c r="AA750" s="1009"/>
    </row>
    <row r="751">
      <c r="A751" s="1009"/>
      <c r="B751" s="4294"/>
      <c r="C751" s="4143"/>
      <c r="D751" s="4144"/>
      <c r="E751" s="4145"/>
      <c r="F751" s="1009"/>
      <c r="G751" s="1009"/>
      <c r="H751" s="1009"/>
      <c r="I751" s="1009"/>
      <c r="J751" s="1009"/>
      <c r="K751" s="1009"/>
      <c r="L751" s="1009"/>
      <c r="M751" s="1009"/>
      <c r="N751" s="1009"/>
      <c r="O751" s="1009"/>
      <c r="P751" s="1009"/>
      <c r="Q751" s="1009"/>
      <c r="R751" s="1009"/>
      <c r="S751" s="1009"/>
      <c r="T751" s="1009"/>
      <c r="U751" s="1009"/>
      <c r="V751" s="1009"/>
      <c r="W751" s="1009"/>
      <c r="X751" s="1009"/>
      <c r="Y751" s="1009"/>
      <c r="Z751" s="1009"/>
      <c r="AA751" s="1009"/>
    </row>
    <row r="752">
      <c r="A752" s="1009"/>
      <c r="B752" s="4294"/>
      <c r="C752" s="4143"/>
      <c r="D752" s="4144"/>
      <c r="E752" s="4145"/>
      <c r="F752" s="1009"/>
      <c r="G752" s="1009"/>
      <c r="H752" s="1009"/>
      <c r="I752" s="1009"/>
      <c r="J752" s="1009"/>
      <c r="K752" s="1009"/>
      <c r="L752" s="1009"/>
      <c r="M752" s="1009"/>
      <c r="N752" s="1009"/>
      <c r="O752" s="1009"/>
      <c r="P752" s="1009"/>
      <c r="Q752" s="1009"/>
      <c r="R752" s="1009"/>
      <c r="S752" s="1009"/>
      <c r="T752" s="1009"/>
      <c r="U752" s="1009"/>
      <c r="V752" s="1009"/>
      <c r="W752" s="1009"/>
      <c r="X752" s="1009"/>
      <c r="Y752" s="1009"/>
      <c r="Z752" s="1009"/>
      <c r="AA752" s="1009"/>
    </row>
    <row r="753">
      <c r="A753" s="1009"/>
      <c r="B753" s="4294"/>
      <c r="C753" s="4143"/>
      <c r="D753" s="4144"/>
      <c r="E753" s="4145"/>
      <c r="F753" s="1009"/>
      <c r="G753" s="1009"/>
      <c r="H753" s="1009"/>
      <c r="I753" s="1009"/>
      <c r="J753" s="1009"/>
      <c r="K753" s="1009"/>
      <c r="L753" s="1009"/>
      <c r="M753" s="1009"/>
      <c r="N753" s="1009"/>
      <c r="O753" s="1009"/>
      <c r="P753" s="1009"/>
      <c r="Q753" s="1009"/>
      <c r="R753" s="1009"/>
      <c r="S753" s="1009"/>
      <c r="T753" s="1009"/>
      <c r="U753" s="1009"/>
      <c r="V753" s="1009"/>
      <c r="W753" s="1009"/>
      <c r="X753" s="1009"/>
      <c r="Y753" s="1009"/>
      <c r="Z753" s="1009"/>
      <c r="AA753" s="1009"/>
    </row>
    <row r="754">
      <c r="A754" s="1009"/>
      <c r="B754" s="4294"/>
      <c r="C754" s="4143"/>
      <c r="D754" s="4144"/>
      <c r="E754" s="4145"/>
      <c r="F754" s="1009"/>
      <c r="G754" s="1009"/>
      <c r="H754" s="1009"/>
      <c r="I754" s="1009"/>
      <c r="J754" s="1009"/>
      <c r="K754" s="1009"/>
      <c r="L754" s="1009"/>
      <c r="M754" s="1009"/>
      <c r="N754" s="1009"/>
      <c r="O754" s="1009"/>
      <c r="P754" s="1009"/>
      <c r="Q754" s="1009"/>
      <c r="R754" s="1009"/>
      <c r="S754" s="1009"/>
      <c r="T754" s="1009"/>
      <c r="U754" s="1009"/>
      <c r="V754" s="1009"/>
      <c r="W754" s="1009"/>
      <c r="X754" s="1009"/>
      <c r="Y754" s="1009"/>
      <c r="Z754" s="1009"/>
      <c r="AA754" s="1009"/>
    </row>
    <row r="755">
      <c r="A755" s="1009"/>
      <c r="B755" s="4294"/>
      <c r="C755" s="4143"/>
      <c r="D755" s="4144"/>
      <c r="E755" s="4145"/>
      <c r="F755" s="1009"/>
      <c r="G755" s="1009"/>
      <c r="H755" s="1009"/>
      <c r="I755" s="1009"/>
      <c r="J755" s="1009"/>
      <c r="K755" s="1009"/>
      <c r="L755" s="1009"/>
      <c r="M755" s="1009"/>
      <c r="N755" s="1009"/>
      <c r="O755" s="1009"/>
      <c r="P755" s="1009"/>
      <c r="Q755" s="1009"/>
      <c r="R755" s="1009"/>
      <c r="S755" s="1009"/>
      <c r="T755" s="1009"/>
      <c r="U755" s="1009"/>
      <c r="V755" s="1009"/>
      <c r="W755" s="1009"/>
      <c r="X755" s="1009"/>
      <c r="Y755" s="1009"/>
      <c r="Z755" s="1009"/>
      <c r="AA755" s="1009"/>
    </row>
    <row r="756">
      <c r="A756" s="1009"/>
      <c r="B756" s="4294"/>
      <c r="C756" s="4143"/>
      <c r="D756" s="4144"/>
      <c r="E756" s="4145"/>
      <c r="F756" s="1009"/>
      <c r="G756" s="1009"/>
      <c r="H756" s="1009"/>
      <c r="I756" s="1009"/>
      <c r="J756" s="1009"/>
      <c r="K756" s="1009"/>
      <c r="L756" s="1009"/>
      <c r="M756" s="1009"/>
      <c r="N756" s="1009"/>
      <c r="O756" s="1009"/>
      <c r="P756" s="1009"/>
      <c r="Q756" s="1009"/>
      <c r="R756" s="1009"/>
      <c r="S756" s="1009"/>
      <c r="T756" s="1009"/>
      <c r="U756" s="1009"/>
      <c r="V756" s="1009"/>
      <c r="W756" s="1009"/>
      <c r="X756" s="1009"/>
      <c r="Y756" s="1009"/>
      <c r="Z756" s="1009"/>
      <c r="AA756" s="1009"/>
    </row>
    <row r="757">
      <c r="A757" s="1009"/>
      <c r="B757" s="4294"/>
      <c r="C757" s="4143"/>
      <c r="D757" s="4144"/>
      <c r="E757" s="4145"/>
      <c r="F757" s="1009"/>
      <c r="G757" s="1009"/>
      <c r="H757" s="1009"/>
      <c r="I757" s="1009"/>
      <c r="J757" s="1009"/>
      <c r="K757" s="1009"/>
      <c r="L757" s="1009"/>
      <c r="M757" s="1009"/>
      <c r="N757" s="1009"/>
      <c r="O757" s="1009"/>
      <c r="P757" s="1009"/>
      <c r="Q757" s="1009"/>
      <c r="R757" s="1009"/>
      <c r="S757" s="1009"/>
      <c r="T757" s="1009"/>
      <c r="U757" s="1009"/>
      <c r="V757" s="1009"/>
      <c r="W757" s="1009"/>
      <c r="X757" s="1009"/>
      <c r="Y757" s="1009"/>
      <c r="Z757" s="1009"/>
      <c r="AA757" s="1009"/>
    </row>
    <row r="758">
      <c r="A758" s="1009"/>
      <c r="B758" s="4294"/>
      <c r="C758" s="4143"/>
      <c r="D758" s="4144"/>
      <c r="E758" s="4145"/>
      <c r="F758" s="1009"/>
      <c r="G758" s="1009"/>
      <c r="H758" s="1009"/>
      <c r="I758" s="1009"/>
      <c r="J758" s="1009"/>
      <c r="K758" s="1009"/>
      <c r="L758" s="1009"/>
      <c r="M758" s="1009"/>
      <c r="N758" s="1009"/>
      <c r="O758" s="1009"/>
      <c r="P758" s="1009"/>
      <c r="Q758" s="1009"/>
      <c r="R758" s="1009"/>
      <c r="S758" s="1009"/>
      <c r="T758" s="1009"/>
      <c r="U758" s="1009"/>
      <c r="V758" s="1009"/>
      <c r="W758" s="1009"/>
      <c r="X758" s="1009"/>
      <c r="Y758" s="1009"/>
      <c r="Z758" s="1009"/>
      <c r="AA758" s="1009"/>
    </row>
    <row r="759">
      <c r="A759" s="1009"/>
      <c r="B759" s="4294"/>
      <c r="C759" s="4143"/>
      <c r="D759" s="4144"/>
      <c r="E759" s="4145"/>
      <c r="F759" s="1009"/>
      <c r="G759" s="1009"/>
      <c r="H759" s="1009"/>
      <c r="I759" s="1009"/>
      <c r="J759" s="1009"/>
      <c r="K759" s="1009"/>
      <c r="L759" s="1009"/>
      <c r="M759" s="1009"/>
      <c r="N759" s="1009"/>
      <c r="O759" s="1009"/>
      <c r="P759" s="1009"/>
      <c r="Q759" s="1009"/>
      <c r="R759" s="1009"/>
      <c r="S759" s="1009"/>
      <c r="T759" s="1009"/>
      <c r="U759" s="1009"/>
      <c r="V759" s="1009"/>
      <c r="W759" s="1009"/>
      <c r="X759" s="1009"/>
      <c r="Y759" s="1009"/>
      <c r="Z759" s="1009"/>
      <c r="AA759" s="1009"/>
    </row>
    <row r="760">
      <c r="A760" s="1009"/>
      <c r="B760" s="4294"/>
      <c r="C760" s="4143"/>
      <c r="D760" s="4144"/>
      <c r="E760" s="4145"/>
      <c r="F760" s="1009"/>
      <c r="G760" s="1009"/>
      <c r="H760" s="1009"/>
      <c r="I760" s="1009"/>
      <c r="J760" s="1009"/>
      <c r="K760" s="1009"/>
      <c r="L760" s="1009"/>
      <c r="M760" s="1009"/>
      <c r="N760" s="1009"/>
      <c r="O760" s="1009"/>
      <c r="P760" s="1009"/>
      <c r="Q760" s="1009"/>
      <c r="R760" s="1009"/>
      <c r="S760" s="1009"/>
      <c r="T760" s="1009"/>
      <c r="U760" s="1009"/>
      <c r="V760" s="1009"/>
      <c r="W760" s="1009"/>
      <c r="X760" s="1009"/>
      <c r="Y760" s="1009"/>
      <c r="Z760" s="1009"/>
      <c r="AA760" s="1009"/>
    </row>
    <row r="761">
      <c r="A761" s="1009"/>
      <c r="B761" s="4294"/>
      <c r="C761" s="4143"/>
      <c r="D761" s="4144"/>
      <c r="E761" s="4145"/>
      <c r="F761" s="1009"/>
      <c r="G761" s="1009"/>
      <c r="H761" s="1009"/>
      <c r="I761" s="1009"/>
      <c r="J761" s="1009"/>
      <c r="K761" s="1009"/>
      <c r="L761" s="1009"/>
      <c r="M761" s="1009"/>
      <c r="N761" s="1009"/>
      <c r="O761" s="1009"/>
      <c r="P761" s="1009"/>
      <c r="Q761" s="1009"/>
      <c r="R761" s="1009"/>
      <c r="S761" s="1009"/>
      <c r="T761" s="1009"/>
      <c r="U761" s="1009"/>
      <c r="V761" s="1009"/>
      <c r="W761" s="1009"/>
      <c r="X761" s="1009"/>
      <c r="Y761" s="1009"/>
      <c r="Z761" s="1009"/>
      <c r="AA761" s="1009"/>
    </row>
    <row r="762">
      <c r="A762" s="1009"/>
      <c r="B762" s="4294"/>
      <c r="C762" s="4143"/>
      <c r="D762" s="4144"/>
      <c r="E762" s="4145"/>
      <c r="F762" s="1009"/>
      <c r="G762" s="1009"/>
      <c r="H762" s="1009"/>
      <c r="I762" s="1009"/>
      <c r="J762" s="1009"/>
      <c r="K762" s="1009"/>
      <c r="L762" s="1009"/>
      <c r="M762" s="1009"/>
      <c r="N762" s="1009"/>
      <c r="O762" s="1009"/>
      <c r="P762" s="1009"/>
      <c r="Q762" s="1009"/>
      <c r="R762" s="1009"/>
      <c r="S762" s="1009"/>
      <c r="T762" s="1009"/>
      <c r="U762" s="1009"/>
      <c r="V762" s="1009"/>
      <c r="W762" s="1009"/>
      <c r="X762" s="1009"/>
      <c r="Y762" s="1009"/>
      <c r="Z762" s="1009"/>
      <c r="AA762" s="1009"/>
    </row>
    <row r="763">
      <c r="A763" s="1009"/>
      <c r="B763" s="4294"/>
      <c r="C763" s="4143"/>
      <c r="D763" s="4144"/>
      <c r="E763" s="4145"/>
      <c r="F763" s="1009"/>
      <c r="G763" s="1009"/>
      <c r="H763" s="1009"/>
      <c r="I763" s="1009"/>
      <c r="J763" s="1009"/>
      <c r="K763" s="1009"/>
      <c r="L763" s="1009"/>
      <c r="M763" s="1009"/>
      <c r="N763" s="1009"/>
      <c r="O763" s="1009"/>
      <c r="P763" s="1009"/>
      <c r="Q763" s="1009"/>
      <c r="R763" s="1009"/>
      <c r="S763" s="1009"/>
      <c r="T763" s="1009"/>
      <c r="U763" s="1009"/>
      <c r="V763" s="1009"/>
      <c r="W763" s="1009"/>
      <c r="X763" s="1009"/>
      <c r="Y763" s="1009"/>
      <c r="Z763" s="1009"/>
      <c r="AA763" s="1009"/>
    </row>
    <row r="764">
      <c r="A764" s="1009"/>
      <c r="B764" s="4294"/>
      <c r="C764" s="4143"/>
      <c r="D764" s="4144"/>
      <c r="E764" s="4145"/>
      <c r="F764" s="1009"/>
      <c r="G764" s="1009"/>
      <c r="H764" s="1009"/>
      <c r="I764" s="1009"/>
      <c r="J764" s="1009"/>
      <c r="K764" s="1009"/>
      <c r="L764" s="1009"/>
      <c r="M764" s="1009"/>
      <c r="N764" s="1009"/>
      <c r="O764" s="1009"/>
      <c r="P764" s="1009"/>
      <c r="Q764" s="1009"/>
      <c r="R764" s="1009"/>
      <c r="S764" s="1009"/>
      <c r="T764" s="1009"/>
      <c r="U764" s="1009"/>
      <c r="V764" s="1009"/>
      <c r="W764" s="1009"/>
      <c r="X764" s="1009"/>
      <c r="Y764" s="1009"/>
      <c r="Z764" s="1009"/>
      <c r="AA764" s="1009"/>
    </row>
    <row r="765">
      <c r="A765" s="1009"/>
      <c r="B765" s="4294"/>
      <c r="C765" s="4143"/>
      <c r="D765" s="4144"/>
      <c r="E765" s="4145"/>
      <c r="F765" s="1009"/>
      <c r="G765" s="1009"/>
      <c r="H765" s="1009"/>
      <c r="I765" s="1009"/>
      <c r="J765" s="1009"/>
      <c r="K765" s="1009"/>
      <c r="L765" s="1009"/>
      <c r="M765" s="1009"/>
      <c r="N765" s="1009"/>
      <c r="O765" s="1009"/>
      <c r="P765" s="1009"/>
      <c r="Q765" s="1009"/>
      <c r="R765" s="1009"/>
      <c r="S765" s="1009"/>
      <c r="T765" s="1009"/>
      <c r="U765" s="1009"/>
      <c r="V765" s="1009"/>
      <c r="W765" s="1009"/>
      <c r="X765" s="1009"/>
      <c r="Y765" s="1009"/>
      <c r="Z765" s="1009"/>
      <c r="AA765" s="1009"/>
    </row>
    <row r="766">
      <c r="A766" s="1009"/>
      <c r="B766" s="4294"/>
      <c r="C766" s="4143"/>
      <c r="D766" s="4144"/>
      <c r="E766" s="4145"/>
      <c r="F766" s="1009"/>
      <c r="G766" s="1009"/>
      <c r="H766" s="1009"/>
      <c r="I766" s="1009"/>
      <c r="J766" s="1009"/>
      <c r="K766" s="1009"/>
      <c r="L766" s="1009"/>
      <c r="M766" s="1009"/>
      <c r="N766" s="1009"/>
      <c r="O766" s="1009"/>
      <c r="P766" s="1009"/>
      <c r="Q766" s="1009"/>
      <c r="R766" s="1009"/>
      <c r="S766" s="1009"/>
      <c r="T766" s="1009"/>
      <c r="U766" s="1009"/>
      <c r="V766" s="1009"/>
      <c r="W766" s="1009"/>
      <c r="X766" s="1009"/>
      <c r="Y766" s="1009"/>
      <c r="Z766" s="1009"/>
      <c r="AA766" s="1009"/>
    </row>
    <row r="767">
      <c r="A767" s="1009"/>
      <c r="B767" s="4294"/>
      <c r="C767" s="4143"/>
      <c r="D767" s="4144"/>
      <c r="E767" s="4145"/>
      <c r="F767" s="1009"/>
      <c r="G767" s="1009"/>
      <c r="H767" s="1009"/>
      <c r="I767" s="1009"/>
      <c r="J767" s="1009"/>
      <c r="K767" s="1009"/>
      <c r="L767" s="1009"/>
      <c r="M767" s="1009"/>
      <c r="N767" s="1009"/>
      <c r="O767" s="1009"/>
      <c r="P767" s="1009"/>
      <c r="Q767" s="1009"/>
      <c r="R767" s="1009"/>
      <c r="S767" s="1009"/>
      <c r="T767" s="1009"/>
      <c r="U767" s="1009"/>
      <c r="V767" s="1009"/>
      <c r="W767" s="1009"/>
      <c r="X767" s="1009"/>
      <c r="Y767" s="1009"/>
      <c r="Z767" s="1009"/>
      <c r="AA767" s="1009"/>
    </row>
    <row r="768">
      <c r="A768" s="1009"/>
      <c r="B768" s="4294"/>
      <c r="C768" s="4143"/>
      <c r="D768" s="4144"/>
      <c r="E768" s="4145"/>
      <c r="F768" s="1009"/>
      <c r="G768" s="1009"/>
      <c r="H768" s="1009"/>
      <c r="I768" s="1009"/>
      <c r="J768" s="1009"/>
      <c r="K768" s="1009"/>
      <c r="L768" s="1009"/>
      <c r="M768" s="1009"/>
      <c r="N768" s="1009"/>
      <c r="O768" s="1009"/>
      <c r="P768" s="1009"/>
      <c r="Q768" s="1009"/>
      <c r="R768" s="1009"/>
      <c r="S768" s="1009"/>
      <c r="T768" s="1009"/>
      <c r="U768" s="1009"/>
      <c r="V768" s="1009"/>
      <c r="W768" s="1009"/>
      <c r="X768" s="1009"/>
      <c r="Y768" s="1009"/>
      <c r="Z768" s="1009"/>
      <c r="AA768" s="1009"/>
    </row>
    <row r="769">
      <c r="A769" s="1009"/>
      <c r="B769" s="4294"/>
      <c r="C769" s="4143"/>
      <c r="D769" s="4144"/>
      <c r="E769" s="4145"/>
      <c r="F769" s="1009"/>
      <c r="G769" s="1009"/>
      <c r="H769" s="1009"/>
      <c r="I769" s="1009"/>
      <c r="J769" s="1009"/>
      <c r="K769" s="1009"/>
      <c r="L769" s="1009"/>
      <c r="M769" s="1009"/>
      <c r="N769" s="1009"/>
      <c r="O769" s="1009"/>
      <c r="P769" s="1009"/>
      <c r="Q769" s="1009"/>
      <c r="R769" s="1009"/>
      <c r="S769" s="1009"/>
      <c r="T769" s="1009"/>
      <c r="U769" s="1009"/>
      <c r="V769" s="1009"/>
      <c r="W769" s="1009"/>
      <c r="X769" s="1009"/>
      <c r="Y769" s="1009"/>
      <c r="Z769" s="1009"/>
      <c r="AA769" s="1009"/>
    </row>
    <row r="770">
      <c r="A770" s="1009"/>
      <c r="B770" s="4294"/>
      <c r="C770" s="4143"/>
      <c r="D770" s="4144"/>
      <c r="E770" s="4145"/>
      <c r="F770" s="1009"/>
      <c r="G770" s="1009"/>
      <c r="H770" s="1009"/>
      <c r="I770" s="1009"/>
      <c r="J770" s="1009"/>
      <c r="K770" s="1009"/>
      <c r="L770" s="1009"/>
      <c r="M770" s="1009"/>
      <c r="N770" s="1009"/>
      <c r="O770" s="1009"/>
      <c r="P770" s="1009"/>
      <c r="Q770" s="1009"/>
      <c r="R770" s="1009"/>
      <c r="S770" s="1009"/>
      <c r="T770" s="1009"/>
      <c r="U770" s="1009"/>
      <c r="V770" s="1009"/>
      <c r="W770" s="1009"/>
      <c r="X770" s="1009"/>
      <c r="Y770" s="1009"/>
      <c r="Z770" s="1009"/>
      <c r="AA770" s="1009"/>
    </row>
    <row r="771">
      <c r="A771" s="1009"/>
      <c r="B771" s="4294"/>
      <c r="C771" s="4143"/>
      <c r="D771" s="4144"/>
      <c r="E771" s="4145"/>
      <c r="F771" s="1009"/>
      <c r="G771" s="1009"/>
      <c r="H771" s="1009"/>
      <c r="I771" s="1009"/>
      <c r="J771" s="1009"/>
      <c r="K771" s="1009"/>
      <c r="L771" s="1009"/>
      <c r="M771" s="1009"/>
      <c r="N771" s="1009"/>
      <c r="O771" s="1009"/>
      <c r="P771" s="1009"/>
      <c r="Q771" s="1009"/>
      <c r="R771" s="1009"/>
      <c r="S771" s="1009"/>
      <c r="T771" s="1009"/>
      <c r="U771" s="1009"/>
      <c r="V771" s="1009"/>
      <c r="W771" s="1009"/>
      <c r="X771" s="1009"/>
      <c r="Y771" s="1009"/>
      <c r="Z771" s="1009"/>
      <c r="AA771" s="1009"/>
    </row>
    <row r="772">
      <c r="A772" s="1009"/>
      <c r="B772" s="4294"/>
      <c r="C772" s="4143"/>
      <c r="D772" s="4144"/>
      <c r="E772" s="4145"/>
      <c r="F772" s="1009"/>
      <c r="G772" s="1009"/>
      <c r="H772" s="1009"/>
      <c r="I772" s="1009"/>
      <c r="J772" s="1009"/>
      <c r="K772" s="1009"/>
      <c r="L772" s="1009"/>
      <c r="M772" s="1009"/>
      <c r="N772" s="1009"/>
      <c r="O772" s="1009"/>
      <c r="P772" s="1009"/>
      <c r="Q772" s="1009"/>
      <c r="R772" s="1009"/>
      <c r="S772" s="1009"/>
      <c r="T772" s="1009"/>
      <c r="U772" s="1009"/>
      <c r="V772" s="1009"/>
      <c r="W772" s="1009"/>
      <c r="X772" s="1009"/>
      <c r="Y772" s="1009"/>
      <c r="Z772" s="1009"/>
      <c r="AA772" s="1009"/>
    </row>
    <row r="773">
      <c r="A773" s="1009"/>
      <c r="B773" s="4294"/>
      <c r="C773" s="4143"/>
      <c r="D773" s="4144"/>
      <c r="E773" s="4145"/>
      <c r="F773" s="1009"/>
      <c r="G773" s="1009"/>
      <c r="H773" s="1009"/>
      <c r="I773" s="1009"/>
      <c r="J773" s="1009"/>
      <c r="K773" s="1009"/>
      <c r="L773" s="1009"/>
      <c r="M773" s="1009"/>
      <c r="N773" s="1009"/>
      <c r="O773" s="1009"/>
      <c r="P773" s="1009"/>
      <c r="Q773" s="1009"/>
      <c r="R773" s="1009"/>
      <c r="S773" s="1009"/>
      <c r="T773" s="1009"/>
      <c r="U773" s="1009"/>
      <c r="V773" s="1009"/>
      <c r="W773" s="1009"/>
      <c r="X773" s="1009"/>
      <c r="Y773" s="1009"/>
      <c r="Z773" s="1009"/>
      <c r="AA773" s="1009"/>
    </row>
    <row r="774">
      <c r="A774" s="1009"/>
      <c r="B774" s="4294"/>
      <c r="C774" s="4143"/>
      <c r="D774" s="4144"/>
      <c r="E774" s="4145"/>
      <c r="F774" s="1009"/>
      <c r="G774" s="1009"/>
      <c r="H774" s="1009"/>
      <c r="I774" s="1009"/>
      <c r="J774" s="1009"/>
      <c r="K774" s="1009"/>
      <c r="L774" s="1009"/>
      <c r="M774" s="1009"/>
      <c r="N774" s="1009"/>
      <c r="O774" s="1009"/>
      <c r="P774" s="1009"/>
      <c r="Q774" s="1009"/>
      <c r="R774" s="1009"/>
      <c r="S774" s="1009"/>
      <c r="T774" s="1009"/>
      <c r="U774" s="1009"/>
      <c r="V774" s="1009"/>
      <c r="W774" s="1009"/>
      <c r="X774" s="1009"/>
      <c r="Y774" s="1009"/>
      <c r="Z774" s="1009"/>
      <c r="AA774" s="1009"/>
    </row>
    <row r="775">
      <c r="A775" s="1009"/>
      <c r="B775" s="4294"/>
      <c r="C775" s="4143"/>
      <c r="D775" s="4144"/>
      <c r="E775" s="4145"/>
      <c r="F775" s="1009"/>
      <c r="G775" s="1009"/>
      <c r="H775" s="1009"/>
      <c r="I775" s="1009"/>
      <c r="J775" s="1009"/>
      <c r="K775" s="1009"/>
      <c r="L775" s="1009"/>
      <c r="M775" s="1009"/>
      <c r="N775" s="1009"/>
      <c r="O775" s="1009"/>
      <c r="P775" s="1009"/>
      <c r="Q775" s="1009"/>
      <c r="R775" s="1009"/>
      <c r="S775" s="1009"/>
      <c r="T775" s="1009"/>
      <c r="U775" s="1009"/>
      <c r="V775" s="1009"/>
      <c r="W775" s="1009"/>
      <c r="X775" s="1009"/>
      <c r="Y775" s="1009"/>
      <c r="Z775" s="1009"/>
      <c r="AA775" s="1009"/>
    </row>
    <row r="776">
      <c r="A776" s="1009"/>
      <c r="B776" s="4294"/>
      <c r="C776" s="4143"/>
      <c r="D776" s="4144"/>
      <c r="E776" s="4145"/>
      <c r="F776" s="1009"/>
      <c r="G776" s="1009"/>
      <c r="H776" s="1009"/>
      <c r="I776" s="1009"/>
      <c r="J776" s="1009"/>
      <c r="K776" s="1009"/>
      <c r="L776" s="1009"/>
      <c r="M776" s="1009"/>
      <c r="N776" s="1009"/>
      <c r="O776" s="1009"/>
      <c r="P776" s="1009"/>
      <c r="Q776" s="1009"/>
      <c r="R776" s="1009"/>
      <c r="S776" s="1009"/>
      <c r="T776" s="1009"/>
      <c r="U776" s="1009"/>
      <c r="V776" s="1009"/>
      <c r="W776" s="1009"/>
      <c r="X776" s="1009"/>
      <c r="Y776" s="1009"/>
      <c r="Z776" s="1009"/>
      <c r="AA776" s="1009"/>
    </row>
    <row r="777">
      <c r="A777" s="1009"/>
      <c r="B777" s="4294"/>
      <c r="C777" s="4143"/>
      <c r="D777" s="4144"/>
      <c r="E777" s="4145"/>
      <c r="F777" s="1009"/>
      <c r="G777" s="1009"/>
      <c r="H777" s="1009"/>
      <c r="I777" s="1009"/>
      <c r="J777" s="1009"/>
      <c r="K777" s="1009"/>
      <c r="L777" s="1009"/>
      <c r="M777" s="1009"/>
      <c r="N777" s="1009"/>
      <c r="O777" s="1009"/>
      <c r="P777" s="1009"/>
      <c r="Q777" s="1009"/>
      <c r="R777" s="1009"/>
      <c r="S777" s="1009"/>
      <c r="T777" s="1009"/>
      <c r="U777" s="1009"/>
      <c r="V777" s="1009"/>
      <c r="W777" s="1009"/>
      <c r="X777" s="1009"/>
      <c r="Y777" s="1009"/>
      <c r="Z777" s="1009"/>
      <c r="AA777" s="1009"/>
    </row>
    <row r="778">
      <c r="A778" s="1009"/>
      <c r="B778" s="4294"/>
      <c r="C778" s="4143"/>
      <c r="D778" s="4144"/>
      <c r="E778" s="4145"/>
      <c r="F778" s="1009"/>
      <c r="G778" s="1009"/>
      <c r="H778" s="1009"/>
      <c r="I778" s="1009"/>
      <c r="J778" s="1009"/>
      <c r="K778" s="1009"/>
      <c r="L778" s="1009"/>
      <c r="M778" s="1009"/>
      <c r="N778" s="1009"/>
      <c r="O778" s="1009"/>
      <c r="P778" s="1009"/>
      <c r="Q778" s="1009"/>
      <c r="R778" s="1009"/>
      <c r="S778" s="1009"/>
      <c r="T778" s="1009"/>
      <c r="U778" s="1009"/>
      <c r="V778" s="1009"/>
      <c r="W778" s="1009"/>
      <c r="X778" s="1009"/>
      <c r="Y778" s="1009"/>
      <c r="Z778" s="1009"/>
      <c r="AA778" s="1009"/>
    </row>
    <row r="779">
      <c r="A779" s="1009"/>
      <c r="B779" s="4294"/>
      <c r="C779" s="4143"/>
      <c r="D779" s="4144"/>
      <c r="E779" s="4145"/>
      <c r="F779" s="1009"/>
      <c r="G779" s="1009"/>
      <c r="H779" s="1009"/>
      <c r="I779" s="1009"/>
      <c r="J779" s="1009"/>
      <c r="K779" s="1009"/>
      <c r="L779" s="1009"/>
      <c r="M779" s="1009"/>
      <c r="N779" s="1009"/>
      <c r="O779" s="1009"/>
      <c r="P779" s="1009"/>
      <c r="Q779" s="1009"/>
      <c r="R779" s="1009"/>
      <c r="S779" s="1009"/>
      <c r="T779" s="1009"/>
      <c r="U779" s="1009"/>
      <c r="V779" s="1009"/>
      <c r="W779" s="1009"/>
      <c r="X779" s="1009"/>
      <c r="Y779" s="1009"/>
      <c r="Z779" s="1009"/>
      <c r="AA779" s="1009"/>
    </row>
    <row r="780">
      <c r="A780" s="1009"/>
      <c r="B780" s="4294"/>
      <c r="C780" s="4143"/>
      <c r="D780" s="4144"/>
      <c r="E780" s="4145"/>
      <c r="F780" s="1009"/>
      <c r="G780" s="1009"/>
      <c r="H780" s="1009"/>
      <c r="I780" s="1009"/>
      <c r="J780" s="1009"/>
      <c r="K780" s="1009"/>
      <c r="L780" s="1009"/>
      <c r="M780" s="1009"/>
      <c r="N780" s="1009"/>
      <c r="O780" s="1009"/>
      <c r="P780" s="1009"/>
      <c r="Q780" s="1009"/>
      <c r="R780" s="1009"/>
      <c r="S780" s="1009"/>
      <c r="T780" s="1009"/>
      <c r="U780" s="1009"/>
      <c r="V780" s="1009"/>
      <c r="W780" s="1009"/>
      <c r="X780" s="1009"/>
      <c r="Y780" s="1009"/>
      <c r="Z780" s="1009"/>
      <c r="AA780" s="1009"/>
    </row>
    <row r="781">
      <c r="A781" s="1009"/>
      <c r="B781" s="4294"/>
      <c r="C781" s="4143"/>
      <c r="D781" s="4144"/>
      <c r="E781" s="4145"/>
      <c r="F781" s="1009"/>
      <c r="G781" s="1009"/>
      <c r="H781" s="1009"/>
      <c r="I781" s="1009"/>
      <c r="J781" s="1009"/>
      <c r="K781" s="1009"/>
      <c r="L781" s="1009"/>
      <c r="M781" s="1009"/>
      <c r="N781" s="1009"/>
      <c r="O781" s="1009"/>
      <c r="P781" s="1009"/>
      <c r="Q781" s="1009"/>
      <c r="R781" s="1009"/>
      <c r="S781" s="1009"/>
      <c r="T781" s="1009"/>
      <c r="U781" s="1009"/>
      <c r="V781" s="1009"/>
      <c r="W781" s="1009"/>
      <c r="X781" s="1009"/>
      <c r="Y781" s="1009"/>
      <c r="Z781" s="1009"/>
      <c r="AA781" s="1009"/>
    </row>
    <row r="782">
      <c r="A782" s="1009"/>
      <c r="B782" s="4294"/>
      <c r="C782" s="4143"/>
      <c r="D782" s="4144"/>
      <c r="E782" s="4145"/>
      <c r="F782" s="1009"/>
      <c r="G782" s="1009"/>
      <c r="H782" s="1009"/>
      <c r="I782" s="1009"/>
      <c r="J782" s="1009"/>
      <c r="K782" s="1009"/>
      <c r="L782" s="1009"/>
      <c r="M782" s="1009"/>
      <c r="N782" s="1009"/>
      <c r="O782" s="1009"/>
      <c r="P782" s="1009"/>
      <c r="Q782" s="1009"/>
      <c r="R782" s="1009"/>
      <c r="S782" s="1009"/>
      <c r="T782" s="1009"/>
      <c r="U782" s="1009"/>
      <c r="V782" s="1009"/>
      <c r="W782" s="1009"/>
      <c r="X782" s="1009"/>
      <c r="Y782" s="1009"/>
      <c r="Z782" s="1009"/>
      <c r="AA782" s="1009"/>
    </row>
    <row r="783">
      <c r="A783" s="1009"/>
      <c r="B783" s="4294"/>
      <c r="C783" s="4143"/>
      <c r="D783" s="4144"/>
      <c r="E783" s="4145"/>
      <c r="F783" s="1009"/>
      <c r="G783" s="1009"/>
      <c r="H783" s="1009"/>
      <c r="I783" s="1009"/>
      <c r="J783" s="1009"/>
      <c r="K783" s="1009"/>
      <c r="L783" s="1009"/>
      <c r="M783" s="1009"/>
      <c r="N783" s="1009"/>
      <c r="O783" s="1009"/>
      <c r="P783" s="1009"/>
      <c r="Q783" s="1009"/>
      <c r="R783" s="1009"/>
      <c r="S783" s="1009"/>
      <c r="T783" s="1009"/>
      <c r="U783" s="1009"/>
      <c r="V783" s="1009"/>
      <c r="W783" s="1009"/>
      <c r="X783" s="1009"/>
      <c r="Y783" s="1009"/>
      <c r="Z783" s="1009"/>
      <c r="AA783" s="1009"/>
    </row>
    <row r="784">
      <c r="A784" s="1009"/>
      <c r="B784" s="4294"/>
      <c r="C784" s="4143"/>
      <c r="D784" s="4144"/>
      <c r="E784" s="4145"/>
      <c r="F784" s="1009"/>
      <c r="G784" s="1009"/>
      <c r="H784" s="1009"/>
      <c r="I784" s="1009"/>
      <c r="J784" s="1009"/>
      <c r="K784" s="1009"/>
      <c r="L784" s="1009"/>
      <c r="M784" s="1009"/>
      <c r="N784" s="1009"/>
      <c r="O784" s="1009"/>
      <c r="P784" s="1009"/>
      <c r="Q784" s="1009"/>
      <c r="R784" s="1009"/>
      <c r="S784" s="1009"/>
      <c r="T784" s="1009"/>
      <c r="U784" s="1009"/>
      <c r="V784" s="1009"/>
      <c r="W784" s="1009"/>
      <c r="X784" s="1009"/>
      <c r="Y784" s="1009"/>
      <c r="Z784" s="1009"/>
      <c r="AA784" s="1009"/>
    </row>
    <row r="785">
      <c r="A785" s="1009"/>
      <c r="B785" s="4294"/>
      <c r="C785" s="4143"/>
      <c r="D785" s="4144"/>
      <c r="E785" s="4145"/>
      <c r="F785" s="1009"/>
      <c r="G785" s="1009"/>
      <c r="H785" s="1009"/>
      <c r="I785" s="1009"/>
      <c r="J785" s="1009"/>
      <c r="K785" s="1009"/>
      <c r="L785" s="1009"/>
      <c r="M785" s="1009"/>
      <c r="N785" s="1009"/>
      <c r="O785" s="1009"/>
      <c r="P785" s="1009"/>
      <c r="Q785" s="1009"/>
      <c r="R785" s="1009"/>
      <c r="S785" s="1009"/>
      <c r="T785" s="1009"/>
      <c r="U785" s="1009"/>
      <c r="V785" s="1009"/>
      <c r="W785" s="1009"/>
      <c r="X785" s="1009"/>
      <c r="Y785" s="1009"/>
      <c r="Z785" s="1009"/>
      <c r="AA785" s="1009"/>
    </row>
    <row r="786">
      <c r="A786" s="1009"/>
      <c r="B786" s="4294"/>
      <c r="C786" s="4143"/>
      <c r="D786" s="4144"/>
      <c r="E786" s="4145"/>
      <c r="F786" s="1009"/>
      <c r="G786" s="1009"/>
      <c r="H786" s="1009"/>
      <c r="I786" s="1009"/>
      <c r="J786" s="1009"/>
      <c r="K786" s="1009"/>
      <c r="L786" s="1009"/>
      <c r="M786" s="1009"/>
      <c r="N786" s="1009"/>
      <c r="O786" s="1009"/>
      <c r="P786" s="1009"/>
      <c r="Q786" s="1009"/>
      <c r="R786" s="1009"/>
      <c r="S786" s="1009"/>
      <c r="T786" s="1009"/>
      <c r="U786" s="1009"/>
      <c r="V786" s="1009"/>
      <c r="W786" s="1009"/>
      <c r="X786" s="1009"/>
      <c r="Y786" s="1009"/>
      <c r="Z786" s="1009"/>
      <c r="AA786" s="1009"/>
    </row>
    <row r="787">
      <c r="A787" s="1009"/>
      <c r="B787" s="4294"/>
      <c r="C787" s="4143"/>
      <c r="D787" s="4144"/>
      <c r="E787" s="4145"/>
      <c r="F787" s="1009"/>
      <c r="G787" s="1009"/>
      <c r="H787" s="1009"/>
      <c r="I787" s="1009"/>
      <c r="J787" s="1009"/>
      <c r="K787" s="1009"/>
      <c r="L787" s="1009"/>
      <c r="M787" s="1009"/>
      <c r="N787" s="1009"/>
      <c r="O787" s="1009"/>
      <c r="P787" s="1009"/>
      <c r="Q787" s="1009"/>
      <c r="R787" s="1009"/>
      <c r="S787" s="1009"/>
      <c r="T787" s="1009"/>
      <c r="U787" s="1009"/>
      <c r="V787" s="1009"/>
      <c r="W787" s="1009"/>
      <c r="X787" s="1009"/>
      <c r="Y787" s="1009"/>
      <c r="Z787" s="1009"/>
      <c r="AA787" s="1009"/>
    </row>
    <row r="788">
      <c r="A788" s="1009"/>
      <c r="B788" s="4294"/>
      <c r="C788" s="4143"/>
      <c r="D788" s="4144"/>
      <c r="E788" s="4145"/>
      <c r="F788" s="1009"/>
      <c r="G788" s="1009"/>
      <c r="H788" s="1009"/>
      <c r="I788" s="1009"/>
      <c r="J788" s="1009"/>
      <c r="K788" s="1009"/>
      <c r="L788" s="1009"/>
      <c r="M788" s="1009"/>
      <c r="N788" s="1009"/>
      <c r="O788" s="1009"/>
      <c r="P788" s="1009"/>
      <c r="Q788" s="1009"/>
      <c r="R788" s="1009"/>
      <c r="S788" s="1009"/>
      <c r="T788" s="1009"/>
      <c r="U788" s="1009"/>
      <c r="V788" s="1009"/>
      <c r="W788" s="1009"/>
      <c r="X788" s="1009"/>
      <c r="Y788" s="1009"/>
      <c r="Z788" s="1009"/>
      <c r="AA788" s="1009"/>
    </row>
    <row r="789">
      <c r="A789" s="1009"/>
      <c r="B789" s="4294"/>
      <c r="C789" s="4143"/>
      <c r="D789" s="4144"/>
      <c r="E789" s="4145"/>
      <c r="F789" s="1009"/>
      <c r="G789" s="1009"/>
      <c r="H789" s="1009"/>
      <c r="I789" s="1009"/>
      <c r="J789" s="1009"/>
      <c r="K789" s="1009"/>
      <c r="L789" s="1009"/>
      <c r="M789" s="1009"/>
      <c r="N789" s="1009"/>
      <c r="O789" s="1009"/>
      <c r="P789" s="1009"/>
      <c r="Q789" s="1009"/>
      <c r="R789" s="1009"/>
      <c r="S789" s="1009"/>
      <c r="T789" s="1009"/>
      <c r="U789" s="1009"/>
      <c r="V789" s="1009"/>
      <c r="W789" s="1009"/>
      <c r="X789" s="1009"/>
      <c r="Y789" s="1009"/>
      <c r="Z789" s="1009"/>
      <c r="AA789" s="1009"/>
    </row>
    <row r="790">
      <c r="A790" s="1009"/>
      <c r="B790" s="4294"/>
      <c r="C790" s="4143"/>
      <c r="D790" s="4144"/>
      <c r="E790" s="4145"/>
      <c r="F790" s="1009"/>
      <c r="G790" s="1009"/>
      <c r="H790" s="1009"/>
      <c r="I790" s="1009"/>
      <c r="J790" s="1009"/>
      <c r="K790" s="1009"/>
      <c r="L790" s="1009"/>
      <c r="M790" s="1009"/>
      <c r="N790" s="1009"/>
      <c r="O790" s="1009"/>
      <c r="P790" s="1009"/>
      <c r="Q790" s="1009"/>
      <c r="R790" s="1009"/>
      <c r="S790" s="1009"/>
      <c r="T790" s="1009"/>
      <c r="U790" s="1009"/>
      <c r="V790" s="1009"/>
      <c r="W790" s="1009"/>
      <c r="X790" s="1009"/>
      <c r="Y790" s="1009"/>
      <c r="Z790" s="1009"/>
      <c r="AA790" s="1009"/>
    </row>
    <row r="791">
      <c r="A791" s="1009"/>
      <c r="B791" s="4294"/>
      <c r="C791" s="4143"/>
      <c r="D791" s="4144"/>
      <c r="E791" s="4145"/>
      <c r="F791" s="1009"/>
      <c r="G791" s="1009"/>
      <c r="H791" s="1009"/>
      <c r="I791" s="1009"/>
      <c r="J791" s="1009"/>
      <c r="K791" s="1009"/>
      <c r="L791" s="1009"/>
      <c r="M791" s="1009"/>
      <c r="N791" s="1009"/>
      <c r="O791" s="1009"/>
      <c r="P791" s="1009"/>
      <c r="Q791" s="1009"/>
      <c r="R791" s="1009"/>
      <c r="S791" s="1009"/>
      <c r="T791" s="1009"/>
      <c r="U791" s="1009"/>
      <c r="V791" s="1009"/>
      <c r="W791" s="1009"/>
      <c r="X791" s="1009"/>
      <c r="Y791" s="1009"/>
      <c r="Z791" s="1009"/>
      <c r="AA791" s="1009"/>
    </row>
    <row r="792">
      <c r="A792" s="1009"/>
      <c r="B792" s="4294"/>
      <c r="C792" s="4143"/>
      <c r="D792" s="4144"/>
      <c r="E792" s="4145"/>
      <c r="F792" s="1009"/>
      <c r="G792" s="1009"/>
      <c r="H792" s="1009"/>
      <c r="I792" s="1009"/>
      <c r="J792" s="1009"/>
      <c r="K792" s="1009"/>
      <c r="L792" s="1009"/>
      <c r="M792" s="1009"/>
      <c r="N792" s="1009"/>
      <c r="O792" s="1009"/>
      <c r="P792" s="1009"/>
      <c r="Q792" s="1009"/>
      <c r="R792" s="1009"/>
      <c r="S792" s="1009"/>
      <c r="T792" s="1009"/>
      <c r="U792" s="1009"/>
      <c r="V792" s="1009"/>
      <c r="W792" s="1009"/>
      <c r="X792" s="1009"/>
      <c r="Y792" s="1009"/>
      <c r="Z792" s="1009"/>
      <c r="AA792" s="1009"/>
    </row>
    <row r="793">
      <c r="A793" s="1009"/>
      <c r="B793" s="4294"/>
      <c r="C793" s="4143"/>
      <c r="D793" s="4144"/>
      <c r="E793" s="4145"/>
      <c r="F793" s="1009"/>
      <c r="G793" s="1009"/>
      <c r="H793" s="1009"/>
      <c r="I793" s="1009"/>
      <c r="J793" s="1009"/>
      <c r="K793" s="1009"/>
      <c r="L793" s="1009"/>
      <c r="M793" s="1009"/>
      <c r="N793" s="1009"/>
      <c r="O793" s="1009"/>
      <c r="P793" s="1009"/>
      <c r="Q793" s="1009"/>
      <c r="R793" s="1009"/>
      <c r="S793" s="1009"/>
      <c r="T793" s="1009"/>
      <c r="U793" s="1009"/>
      <c r="V793" s="1009"/>
      <c r="W793" s="1009"/>
      <c r="X793" s="1009"/>
      <c r="Y793" s="1009"/>
      <c r="Z793" s="1009"/>
      <c r="AA793" s="1009"/>
    </row>
    <row r="794">
      <c r="A794" s="1009"/>
      <c r="B794" s="4294"/>
      <c r="C794" s="4143"/>
      <c r="D794" s="4144"/>
      <c r="E794" s="4145"/>
      <c r="F794" s="1009"/>
      <c r="G794" s="1009"/>
      <c r="H794" s="1009"/>
      <c r="I794" s="1009"/>
      <c r="J794" s="1009"/>
      <c r="K794" s="1009"/>
      <c r="L794" s="1009"/>
      <c r="M794" s="1009"/>
      <c r="N794" s="1009"/>
      <c r="O794" s="1009"/>
      <c r="P794" s="1009"/>
      <c r="Q794" s="1009"/>
      <c r="R794" s="1009"/>
      <c r="S794" s="1009"/>
      <c r="T794" s="1009"/>
      <c r="U794" s="1009"/>
      <c r="V794" s="1009"/>
      <c r="W794" s="1009"/>
      <c r="X794" s="1009"/>
      <c r="Y794" s="1009"/>
      <c r="Z794" s="1009"/>
      <c r="AA794" s="1009"/>
    </row>
    <row r="795">
      <c r="A795" s="1009"/>
      <c r="B795" s="4294"/>
      <c r="C795" s="4143"/>
      <c r="D795" s="4144"/>
      <c r="E795" s="4145"/>
      <c r="F795" s="1009"/>
      <c r="G795" s="1009"/>
      <c r="H795" s="1009"/>
      <c r="I795" s="1009"/>
      <c r="J795" s="1009"/>
      <c r="K795" s="1009"/>
      <c r="L795" s="1009"/>
      <c r="M795" s="1009"/>
      <c r="N795" s="1009"/>
      <c r="O795" s="1009"/>
      <c r="P795" s="1009"/>
      <c r="Q795" s="1009"/>
      <c r="R795" s="1009"/>
      <c r="S795" s="1009"/>
      <c r="T795" s="1009"/>
      <c r="U795" s="1009"/>
      <c r="V795" s="1009"/>
      <c r="W795" s="1009"/>
      <c r="X795" s="1009"/>
      <c r="Y795" s="1009"/>
      <c r="Z795" s="1009"/>
      <c r="AA795" s="1009"/>
    </row>
    <row r="796">
      <c r="A796" s="1009"/>
      <c r="B796" s="4294"/>
      <c r="C796" s="4143"/>
      <c r="D796" s="4144"/>
      <c r="E796" s="4145"/>
      <c r="F796" s="1009"/>
      <c r="G796" s="1009"/>
      <c r="H796" s="1009"/>
      <c r="I796" s="1009"/>
      <c r="J796" s="1009"/>
      <c r="K796" s="1009"/>
      <c r="L796" s="1009"/>
      <c r="M796" s="1009"/>
      <c r="N796" s="1009"/>
      <c r="O796" s="1009"/>
      <c r="P796" s="1009"/>
      <c r="Q796" s="1009"/>
      <c r="R796" s="1009"/>
      <c r="S796" s="1009"/>
      <c r="T796" s="1009"/>
      <c r="U796" s="1009"/>
      <c r="V796" s="1009"/>
      <c r="W796" s="1009"/>
      <c r="X796" s="1009"/>
      <c r="Y796" s="1009"/>
      <c r="Z796" s="1009"/>
      <c r="AA796" s="1009"/>
    </row>
    <row r="797">
      <c r="A797" s="1009"/>
      <c r="B797" s="4294"/>
      <c r="C797" s="4143"/>
      <c r="D797" s="4144"/>
      <c r="E797" s="4145"/>
      <c r="F797" s="1009"/>
      <c r="G797" s="1009"/>
      <c r="H797" s="1009"/>
      <c r="I797" s="1009"/>
      <c r="J797" s="1009"/>
      <c r="K797" s="1009"/>
      <c r="L797" s="1009"/>
      <c r="M797" s="1009"/>
      <c r="N797" s="1009"/>
      <c r="O797" s="1009"/>
      <c r="P797" s="1009"/>
      <c r="Q797" s="1009"/>
      <c r="R797" s="1009"/>
      <c r="S797" s="1009"/>
      <c r="T797" s="1009"/>
      <c r="U797" s="1009"/>
      <c r="V797" s="1009"/>
      <c r="W797" s="1009"/>
      <c r="X797" s="1009"/>
      <c r="Y797" s="1009"/>
      <c r="Z797" s="1009"/>
      <c r="AA797" s="1009"/>
    </row>
    <row r="798">
      <c r="A798" s="1009"/>
      <c r="B798" s="4294"/>
      <c r="C798" s="4143"/>
      <c r="D798" s="4144"/>
      <c r="E798" s="4145"/>
      <c r="F798" s="1009"/>
      <c r="G798" s="1009"/>
      <c r="H798" s="1009"/>
      <c r="I798" s="1009"/>
      <c r="J798" s="1009"/>
      <c r="K798" s="1009"/>
      <c r="L798" s="1009"/>
      <c r="M798" s="1009"/>
      <c r="N798" s="1009"/>
      <c r="O798" s="1009"/>
      <c r="P798" s="1009"/>
      <c r="Q798" s="1009"/>
      <c r="R798" s="1009"/>
      <c r="S798" s="1009"/>
      <c r="T798" s="1009"/>
      <c r="U798" s="1009"/>
      <c r="V798" s="1009"/>
      <c r="W798" s="1009"/>
      <c r="X798" s="1009"/>
      <c r="Y798" s="1009"/>
      <c r="Z798" s="1009"/>
      <c r="AA798" s="1009"/>
    </row>
    <row r="799">
      <c r="A799" s="1009"/>
      <c r="B799" s="4294"/>
      <c r="C799" s="4143"/>
      <c r="D799" s="4144"/>
      <c r="E799" s="4145"/>
      <c r="F799" s="1009"/>
      <c r="G799" s="1009"/>
      <c r="H799" s="1009"/>
      <c r="I799" s="1009"/>
      <c r="J799" s="1009"/>
      <c r="K799" s="1009"/>
      <c r="L799" s="1009"/>
      <c r="M799" s="1009"/>
      <c r="N799" s="1009"/>
      <c r="O799" s="1009"/>
      <c r="P799" s="1009"/>
      <c r="Q799" s="1009"/>
      <c r="R799" s="1009"/>
      <c r="S799" s="1009"/>
      <c r="T799" s="1009"/>
      <c r="U799" s="1009"/>
      <c r="V799" s="1009"/>
      <c r="W799" s="1009"/>
      <c r="X799" s="1009"/>
      <c r="Y799" s="1009"/>
      <c r="Z799" s="1009"/>
      <c r="AA799" s="1009"/>
    </row>
    <row r="800">
      <c r="A800" s="1009"/>
      <c r="B800" s="4294"/>
      <c r="C800" s="4143"/>
      <c r="D800" s="4144"/>
      <c r="E800" s="4145"/>
      <c r="F800" s="1009"/>
      <c r="G800" s="1009"/>
      <c r="H800" s="1009"/>
      <c r="I800" s="1009"/>
      <c r="J800" s="1009"/>
      <c r="K800" s="1009"/>
      <c r="L800" s="1009"/>
      <c r="M800" s="1009"/>
      <c r="N800" s="1009"/>
      <c r="O800" s="1009"/>
      <c r="P800" s="1009"/>
      <c r="Q800" s="1009"/>
      <c r="R800" s="1009"/>
      <c r="S800" s="1009"/>
      <c r="T800" s="1009"/>
      <c r="U800" s="1009"/>
      <c r="V800" s="1009"/>
      <c r="W800" s="1009"/>
      <c r="X800" s="1009"/>
      <c r="Y800" s="1009"/>
      <c r="Z800" s="1009"/>
      <c r="AA800" s="1009"/>
    </row>
    <row r="801">
      <c r="A801" s="1009"/>
      <c r="B801" s="4294"/>
      <c r="C801" s="4143"/>
      <c r="D801" s="4144"/>
      <c r="E801" s="4145"/>
      <c r="F801" s="1009"/>
      <c r="G801" s="1009"/>
      <c r="H801" s="1009"/>
      <c r="I801" s="1009"/>
      <c r="J801" s="1009"/>
      <c r="K801" s="1009"/>
      <c r="L801" s="1009"/>
      <c r="M801" s="1009"/>
      <c r="N801" s="1009"/>
      <c r="O801" s="1009"/>
      <c r="P801" s="1009"/>
      <c r="Q801" s="1009"/>
      <c r="R801" s="1009"/>
      <c r="S801" s="1009"/>
      <c r="T801" s="1009"/>
      <c r="U801" s="1009"/>
      <c r="V801" s="1009"/>
      <c r="W801" s="1009"/>
      <c r="X801" s="1009"/>
      <c r="Y801" s="1009"/>
      <c r="Z801" s="1009"/>
      <c r="AA801" s="1009"/>
    </row>
    <row r="802">
      <c r="A802" s="1009"/>
      <c r="B802" s="4294"/>
      <c r="C802" s="4143"/>
      <c r="D802" s="4144"/>
      <c r="E802" s="4145"/>
      <c r="F802" s="1009"/>
      <c r="G802" s="1009"/>
      <c r="H802" s="1009"/>
      <c r="I802" s="1009"/>
      <c r="J802" s="1009"/>
      <c r="K802" s="1009"/>
      <c r="L802" s="1009"/>
      <c r="M802" s="1009"/>
      <c r="N802" s="1009"/>
      <c r="O802" s="1009"/>
      <c r="P802" s="1009"/>
      <c r="Q802" s="1009"/>
      <c r="R802" s="1009"/>
      <c r="S802" s="1009"/>
      <c r="T802" s="1009"/>
      <c r="U802" s="1009"/>
      <c r="V802" s="1009"/>
      <c r="W802" s="1009"/>
      <c r="X802" s="1009"/>
      <c r="Y802" s="1009"/>
      <c r="Z802" s="1009"/>
      <c r="AA802" s="1009"/>
    </row>
    <row r="803">
      <c r="A803" s="1009"/>
      <c r="B803" s="4294"/>
      <c r="C803" s="4143"/>
      <c r="D803" s="4144"/>
      <c r="E803" s="4145"/>
      <c r="F803" s="1009"/>
      <c r="G803" s="1009"/>
      <c r="H803" s="1009"/>
      <c r="I803" s="1009"/>
      <c r="J803" s="1009"/>
      <c r="K803" s="1009"/>
      <c r="L803" s="1009"/>
      <c r="M803" s="1009"/>
      <c r="N803" s="1009"/>
      <c r="O803" s="1009"/>
      <c r="P803" s="1009"/>
      <c r="Q803" s="1009"/>
      <c r="R803" s="1009"/>
      <c r="S803" s="1009"/>
      <c r="T803" s="1009"/>
      <c r="U803" s="1009"/>
      <c r="V803" s="1009"/>
      <c r="W803" s="1009"/>
      <c r="X803" s="1009"/>
      <c r="Y803" s="1009"/>
      <c r="Z803" s="1009"/>
      <c r="AA803" s="1009"/>
    </row>
    <row r="804">
      <c r="A804" s="1009"/>
      <c r="B804" s="4294"/>
      <c r="C804" s="4143"/>
      <c r="D804" s="4144"/>
      <c r="E804" s="4145"/>
      <c r="F804" s="1009"/>
      <c r="G804" s="1009"/>
      <c r="H804" s="1009"/>
      <c r="I804" s="1009"/>
      <c r="J804" s="1009"/>
      <c r="K804" s="1009"/>
      <c r="L804" s="1009"/>
      <c r="M804" s="1009"/>
      <c r="N804" s="1009"/>
      <c r="O804" s="1009"/>
      <c r="P804" s="1009"/>
      <c r="Q804" s="1009"/>
      <c r="R804" s="1009"/>
      <c r="S804" s="1009"/>
      <c r="T804" s="1009"/>
      <c r="U804" s="1009"/>
      <c r="V804" s="1009"/>
      <c r="W804" s="1009"/>
      <c r="X804" s="1009"/>
      <c r="Y804" s="1009"/>
      <c r="Z804" s="1009"/>
      <c r="AA804" s="1009"/>
    </row>
    <row r="805">
      <c r="A805" s="1009"/>
      <c r="B805" s="4294"/>
      <c r="C805" s="4143"/>
      <c r="D805" s="4144"/>
      <c r="E805" s="4145"/>
      <c r="F805" s="1009"/>
      <c r="G805" s="1009"/>
      <c r="H805" s="1009"/>
      <c r="I805" s="1009"/>
      <c r="J805" s="1009"/>
      <c r="K805" s="1009"/>
      <c r="L805" s="1009"/>
      <c r="M805" s="1009"/>
      <c r="N805" s="1009"/>
      <c r="O805" s="1009"/>
      <c r="P805" s="1009"/>
      <c r="Q805" s="1009"/>
      <c r="R805" s="1009"/>
      <c r="S805" s="1009"/>
      <c r="T805" s="1009"/>
      <c r="U805" s="1009"/>
      <c r="V805" s="1009"/>
      <c r="W805" s="1009"/>
      <c r="X805" s="1009"/>
      <c r="Y805" s="1009"/>
      <c r="Z805" s="1009"/>
      <c r="AA805" s="1009"/>
    </row>
    <row r="806">
      <c r="A806" s="1009"/>
      <c r="B806" s="4294"/>
      <c r="C806" s="4143"/>
      <c r="D806" s="4144"/>
      <c r="E806" s="4145"/>
      <c r="F806" s="1009"/>
      <c r="G806" s="1009"/>
      <c r="H806" s="1009"/>
      <c r="I806" s="1009"/>
      <c r="J806" s="1009"/>
      <c r="K806" s="1009"/>
      <c r="L806" s="1009"/>
      <c r="M806" s="1009"/>
      <c r="N806" s="1009"/>
      <c r="O806" s="1009"/>
      <c r="P806" s="1009"/>
      <c r="Q806" s="1009"/>
      <c r="R806" s="1009"/>
      <c r="S806" s="1009"/>
      <c r="T806" s="1009"/>
      <c r="U806" s="1009"/>
      <c r="V806" s="1009"/>
      <c r="W806" s="1009"/>
      <c r="X806" s="1009"/>
      <c r="Y806" s="1009"/>
      <c r="Z806" s="1009"/>
      <c r="AA806" s="1009"/>
    </row>
    <row r="807">
      <c r="A807" s="1009"/>
      <c r="B807" s="4294"/>
      <c r="C807" s="4143"/>
      <c r="D807" s="4144"/>
      <c r="E807" s="4145"/>
      <c r="F807" s="1009"/>
      <c r="G807" s="1009"/>
      <c r="H807" s="1009"/>
      <c r="I807" s="1009"/>
      <c r="J807" s="1009"/>
      <c r="K807" s="1009"/>
      <c r="L807" s="1009"/>
      <c r="M807" s="1009"/>
      <c r="N807" s="1009"/>
      <c r="O807" s="1009"/>
      <c r="P807" s="1009"/>
      <c r="Q807" s="1009"/>
      <c r="R807" s="1009"/>
      <c r="S807" s="1009"/>
      <c r="T807" s="1009"/>
      <c r="U807" s="1009"/>
      <c r="V807" s="1009"/>
      <c r="W807" s="1009"/>
      <c r="X807" s="1009"/>
      <c r="Y807" s="1009"/>
      <c r="Z807" s="1009"/>
      <c r="AA807" s="1009"/>
    </row>
    <row r="808">
      <c r="A808" s="1009"/>
      <c r="B808" s="4294"/>
      <c r="C808" s="4143"/>
      <c r="D808" s="4144"/>
      <c r="E808" s="4145"/>
      <c r="F808" s="1009"/>
      <c r="G808" s="1009"/>
      <c r="H808" s="1009"/>
      <c r="I808" s="1009"/>
      <c r="J808" s="1009"/>
      <c r="K808" s="1009"/>
      <c r="L808" s="1009"/>
      <c r="M808" s="1009"/>
      <c r="N808" s="1009"/>
      <c r="O808" s="1009"/>
      <c r="P808" s="1009"/>
      <c r="Q808" s="1009"/>
      <c r="R808" s="1009"/>
      <c r="S808" s="1009"/>
      <c r="T808" s="1009"/>
      <c r="U808" s="1009"/>
      <c r="V808" s="1009"/>
      <c r="W808" s="1009"/>
      <c r="X808" s="1009"/>
      <c r="Y808" s="1009"/>
      <c r="Z808" s="1009"/>
      <c r="AA808" s="1009"/>
    </row>
    <row r="809">
      <c r="A809" s="1009"/>
      <c r="B809" s="4294"/>
      <c r="C809" s="4143"/>
      <c r="D809" s="4144"/>
      <c r="E809" s="4145"/>
      <c r="F809" s="1009"/>
      <c r="G809" s="1009"/>
      <c r="H809" s="1009"/>
      <c r="I809" s="1009"/>
      <c r="J809" s="1009"/>
      <c r="K809" s="1009"/>
      <c r="L809" s="1009"/>
      <c r="M809" s="1009"/>
      <c r="N809" s="1009"/>
      <c r="O809" s="1009"/>
      <c r="P809" s="1009"/>
      <c r="Q809" s="1009"/>
      <c r="R809" s="1009"/>
      <c r="S809" s="1009"/>
      <c r="T809" s="1009"/>
      <c r="U809" s="1009"/>
      <c r="V809" s="1009"/>
      <c r="W809" s="1009"/>
      <c r="X809" s="1009"/>
      <c r="Y809" s="1009"/>
      <c r="Z809" s="1009"/>
      <c r="AA809" s="1009"/>
    </row>
    <row r="810">
      <c r="A810" s="1009"/>
      <c r="B810" s="4294"/>
      <c r="C810" s="4143"/>
      <c r="D810" s="4144"/>
      <c r="E810" s="4145"/>
      <c r="F810" s="1009"/>
      <c r="G810" s="1009"/>
      <c r="H810" s="1009"/>
      <c r="I810" s="1009"/>
      <c r="J810" s="1009"/>
      <c r="K810" s="1009"/>
      <c r="L810" s="1009"/>
      <c r="M810" s="1009"/>
      <c r="N810" s="1009"/>
      <c r="O810" s="1009"/>
      <c r="P810" s="1009"/>
      <c r="Q810" s="1009"/>
      <c r="R810" s="1009"/>
      <c r="S810" s="1009"/>
      <c r="T810" s="1009"/>
      <c r="U810" s="1009"/>
      <c r="V810" s="1009"/>
      <c r="W810" s="1009"/>
      <c r="X810" s="1009"/>
      <c r="Y810" s="1009"/>
      <c r="Z810" s="1009"/>
      <c r="AA810" s="1009"/>
    </row>
    <row r="811">
      <c r="A811" s="1009"/>
      <c r="B811" s="4294"/>
      <c r="C811" s="4143"/>
      <c r="D811" s="4144"/>
      <c r="E811" s="4145"/>
      <c r="F811" s="1009"/>
      <c r="G811" s="1009"/>
      <c r="H811" s="1009"/>
      <c r="I811" s="1009"/>
      <c r="J811" s="1009"/>
      <c r="K811" s="1009"/>
      <c r="L811" s="1009"/>
      <c r="M811" s="1009"/>
      <c r="N811" s="1009"/>
      <c r="O811" s="1009"/>
      <c r="P811" s="1009"/>
      <c r="Q811" s="1009"/>
      <c r="R811" s="1009"/>
      <c r="S811" s="1009"/>
      <c r="T811" s="1009"/>
      <c r="U811" s="1009"/>
      <c r="V811" s="1009"/>
      <c r="W811" s="1009"/>
      <c r="X811" s="1009"/>
      <c r="Y811" s="1009"/>
      <c r="Z811" s="1009"/>
      <c r="AA811" s="1009"/>
    </row>
    <row r="812">
      <c r="A812" s="1009"/>
      <c r="B812" s="4294"/>
      <c r="C812" s="4143"/>
      <c r="D812" s="4144"/>
      <c r="E812" s="4145"/>
      <c r="F812" s="1009"/>
      <c r="G812" s="1009"/>
      <c r="H812" s="1009"/>
      <c r="I812" s="1009"/>
      <c r="J812" s="1009"/>
      <c r="K812" s="1009"/>
      <c r="L812" s="1009"/>
      <c r="M812" s="1009"/>
      <c r="N812" s="1009"/>
      <c r="O812" s="1009"/>
      <c r="P812" s="1009"/>
      <c r="Q812" s="1009"/>
      <c r="R812" s="1009"/>
      <c r="S812" s="1009"/>
      <c r="T812" s="1009"/>
      <c r="U812" s="1009"/>
      <c r="V812" s="1009"/>
      <c r="W812" s="1009"/>
      <c r="X812" s="1009"/>
      <c r="Y812" s="1009"/>
      <c r="Z812" s="1009"/>
      <c r="AA812" s="1009"/>
    </row>
    <row r="813">
      <c r="A813" s="1009"/>
      <c r="B813" s="4294"/>
      <c r="C813" s="4143"/>
      <c r="D813" s="4144"/>
      <c r="E813" s="4145"/>
      <c r="F813" s="1009"/>
      <c r="G813" s="1009"/>
      <c r="H813" s="1009"/>
      <c r="I813" s="1009"/>
      <c r="J813" s="1009"/>
      <c r="K813" s="1009"/>
      <c r="L813" s="1009"/>
      <c r="M813" s="1009"/>
      <c r="N813" s="1009"/>
      <c r="O813" s="1009"/>
      <c r="P813" s="1009"/>
      <c r="Q813" s="1009"/>
      <c r="R813" s="1009"/>
      <c r="S813" s="1009"/>
      <c r="T813" s="1009"/>
      <c r="U813" s="1009"/>
      <c r="V813" s="1009"/>
      <c r="W813" s="1009"/>
      <c r="X813" s="1009"/>
      <c r="Y813" s="1009"/>
      <c r="Z813" s="1009"/>
      <c r="AA813" s="1009"/>
    </row>
    <row r="814">
      <c r="A814" s="1009"/>
      <c r="B814" s="4294"/>
      <c r="C814" s="4143"/>
      <c r="D814" s="4144"/>
      <c r="E814" s="4145"/>
      <c r="F814" s="1009"/>
      <c r="G814" s="1009"/>
      <c r="H814" s="1009"/>
      <c r="I814" s="1009"/>
      <c r="J814" s="1009"/>
      <c r="K814" s="1009"/>
      <c r="L814" s="1009"/>
      <c r="M814" s="1009"/>
      <c r="N814" s="1009"/>
      <c r="O814" s="1009"/>
      <c r="P814" s="1009"/>
      <c r="Q814" s="1009"/>
      <c r="R814" s="1009"/>
      <c r="S814" s="1009"/>
      <c r="T814" s="1009"/>
      <c r="U814" s="1009"/>
      <c r="V814" s="1009"/>
      <c r="W814" s="1009"/>
      <c r="X814" s="1009"/>
      <c r="Y814" s="1009"/>
      <c r="Z814" s="1009"/>
      <c r="AA814" s="1009"/>
    </row>
    <row r="815">
      <c r="A815" s="1009"/>
      <c r="B815" s="4294"/>
      <c r="C815" s="4143"/>
      <c r="D815" s="4144"/>
      <c r="E815" s="4145"/>
      <c r="F815" s="1009"/>
      <c r="G815" s="1009"/>
      <c r="H815" s="1009"/>
      <c r="I815" s="1009"/>
      <c r="J815" s="1009"/>
      <c r="K815" s="1009"/>
      <c r="L815" s="1009"/>
      <c r="M815" s="1009"/>
      <c r="N815" s="1009"/>
      <c r="O815" s="1009"/>
      <c r="P815" s="1009"/>
      <c r="Q815" s="1009"/>
      <c r="R815" s="1009"/>
      <c r="S815" s="1009"/>
      <c r="T815" s="1009"/>
      <c r="U815" s="1009"/>
      <c r="V815" s="1009"/>
      <c r="W815" s="1009"/>
      <c r="X815" s="1009"/>
      <c r="Y815" s="1009"/>
      <c r="Z815" s="1009"/>
      <c r="AA815" s="1009"/>
    </row>
    <row r="816">
      <c r="A816" s="1009"/>
      <c r="B816" s="4294"/>
      <c r="C816" s="4143"/>
      <c r="D816" s="4144"/>
      <c r="E816" s="4145"/>
      <c r="F816" s="1009"/>
      <c r="G816" s="1009"/>
      <c r="H816" s="1009"/>
      <c r="I816" s="1009"/>
      <c r="J816" s="1009"/>
      <c r="K816" s="1009"/>
      <c r="L816" s="1009"/>
      <c r="M816" s="1009"/>
      <c r="N816" s="1009"/>
      <c r="O816" s="1009"/>
      <c r="P816" s="1009"/>
      <c r="Q816" s="1009"/>
      <c r="R816" s="1009"/>
      <c r="S816" s="1009"/>
      <c r="T816" s="1009"/>
      <c r="U816" s="1009"/>
      <c r="V816" s="1009"/>
      <c r="W816" s="1009"/>
      <c r="X816" s="1009"/>
      <c r="Y816" s="1009"/>
      <c r="Z816" s="1009"/>
      <c r="AA816" s="1009"/>
    </row>
    <row r="817">
      <c r="A817" s="1009"/>
      <c r="B817" s="4294"/>
      <c r="C817" s="4143"/>
      <c r="D817" s="4144"/>
      <c r="E817" s="4145"/>
      <c r="F817" s="1009"/>
      <c r="G817" s="1009"/>
      <c r="H817" s="1009"/>
      <c r="I817" s="1009"/>
      <c r="J817" s="1009"/>
      <c r="K817" s="1009"/>
      <c r="L817" s="1009"/>
      <c r="M817" s="1009"/>
      <c r="N817" s="1009"/>
      <c r="O817" s="1009"/>
      <c r="P817" s="1009"/>
      <c r="Q817" s="1009"/>
      <c r="R817" s="1009"/>
      <c r="S817" s="1009"/>
      <c r="T817" s="1009"/>
      <c r="U817" s="1009"/>
      <c r="V817" s="1009"/>
      <c r="W817" s="1009"/>
      <c r="X817" s="1009"/>
      <c r="Y817" s="1009"/>
      <c r="Z817" s="1009"/>
      <c r="AA817" s="1009"/>
    </row>
    <row r="818">
      <c r="A818" s="1009"/>
      <c r="B818" s="4294"/>
      <c r="C818" s="4143"/>
      <c r="D818" s="4144"/>
      <c r="E818" s="4145"/>
      <c r="F818" s="1009"/>
      <c r="G818" s="1009"/>
      <c r="H818" s="1009"/>
      <c r="I818" s="1009"/>
      <c r="J818" s="1009"/>
      <c r="K818" s="1009"/>
      <c r="L818" s="1009"/>
      <c r="M818" s="1009"/>
      <c r="N818" s="1009"/>
      <c r="O818" s="1009"/>
      <c r="P818" s="1009"/>
      <c r="Q818" s="1009"/>
      <c r="R818" s="1009"/>
      <c r="S818" s="1009"/>
      <c r="T818" s="1009"/>
      <c r="U818" s="1009"/>
      <c r="V818" s="1009"/>
      <c r="W818" s="1009"/>
      <c r="X818" s="1009"/>
      <c r="Y818" s="1009"/>
      <c r="Z818" s="1009"/>
      <c r="AA818" s="1009"/>
    </row>
    <row r="819">
      <c r="A819" s="1009"/>
      <c r="B819" s="4294"/>
      <c r="C819" s="4143"/>
      <c r="D819" s="4144"/>
      <c r="E819" s="4145"/>
      <c r="F819" s="1009"/>
      <c r="G819" s="1009"/>
      <c r="H819" s="1009"/>
      <c r="I819" s="1009"/>
      <c r="J819" s="1009"/>
      <c r="K819" s="1009"/>
      <c r="L819" s="1009"/>
      <c r="M819" s="1009"/>
      <c r="N819" s="1009"/>
      <c r="O819" s="1009"/>
      <c r="P819" s="1009"/>
      <c r="Q819" s="1009"/>
      <c r="R819" s="1009"/>
      <c r="S819" s="1009"/>
      <c r="T819" s="1009"/>
      <c r="U819" s="1009"/>
      <c r="V819" s="1009"/>
      <c r="W819" s="1009"/>
      <c r="X819" s="1009"/>
      <c r="Y819" s="1009"/>
      <c r="Z819" s="1009"/>
      <c r="AA819" s="1009"/>
    </row>
    <row r="820">
      <c r="A820" s="1009"/>
      <c r="B820" s="4294"/>
      <c r="C820" s="4143"/>
      <c r="D820" s="4144"/>
      <c r="E820" s="4145"/>
      <c r="F820" s="1009"/>
      <c r="G820" s="1009"/>
      <c r="H820" s="1009"/>
      <c r="I820" s="1009"/>
      <c r="J820" s="1009"/>
      <c r="K820" s="1009"/>
      <c r="L820" s="1009"/>
      <c r="M820" s="1009"/>
      <c r="N820" s="1009"/>
      <c r="O820" s="1009"/>
      <c r="P820" s="1009"/>
      <c r="Q820" s="1009"/>
      <c r="R820" s="1009"/>
      <c r="S820" s="1009"/>
      <c r="T820" s="1009"/>
      <c r="U820" s="1009"/>
      <c r="V820" s="1009"/>
      <c r="W820" s="1009"/>
      <c r="X820" s="1009"/>
      <c r="Y820" s="1009"/>
      <c r="Z820" s="1009"/>
      <c r="AA820" s="1009"/>
    </row>
    <row r="821">
      <c r="A821" s="1009"/>
      <c r="B821" s="4294"/>
      <c r="C821" s="4143"/>
      <c r="D821" s="4144"/>
      <c r="E821" s="4145"/>
      <c r="F821" s="1009"/>
      <c r="G821" s="1009"/>
      <c r="H821" s="1009"/>
      <c r="I821" s="1009"/>
      <c r="J821" s="1009"/>
      <c r="K821" s="1009"/>
      <c r="L821" s="1009"/>
      <c r="M821" s="1009"/>
      <c r="N821" s="1009"/>
      <c r="O821" s="1009"/>
      <c r="P821" s="1009"/>
      <c r="Q821" s="1009"/>
      <c r="R821" s="1009"/>
      <c r="S821" s="1009"/>
      <c r="T821" s="1009"/>
      <c r="U821" s="1009"/>
      <c r="V821" s="1009"/>
      <c r="W821" s="1009"/>
      <c r="X821" s="1009"/>
      <c r="Y821" s="1009"/>
      <c r="Z821" s="1009"/>
      <c r="AA821" s="1009"/>
    </row>
    <row r="822">
      <c r="A822" s="1009"/>
      <c r="B822" s="4294"/>
      <c r="C822" s="4143"/>
      <c r="D822" s="4144"/>
      <c r="E822" s="4145"/>
      <c r="F822" s="1009"/>
      <c r="G822" s="1009"/>
      <c r="H822" s="1009"/>
      <c r="I822" s="1009"/>
      <c r="J822" s="1009"/>
      <c r="K822" s="1009"/>
      <c r="L822" s="1009"/>
      <c r="M822" s="1009"/>
      <c r="N822" s="1009"/>
      <c r="O822" s="1009"/>
      <c r="P822" s="1009"/>
      <c r="Q822" s="1009"/>
      <c r="R822" s="1009"/>
      <c r="S822" s="1009"/>
      <c r="T822" s="1009"/>
      <c r="U822" s="1009"/>
      <c r="V822" s="1009"/>
      <c r="W822" s="1009"/>
      <c r="X822" s="1009"/>
      <c r="Y822" s="1009"/>
      <c r="Z822" s="1009"/>
      <c r="AA822" s="1009"/>
    </row>
    <row r="823">
      <c r="A823" s="1009"/>
      <c r="B823" s="4294"/>
      <c r="C823" s="4143"/>
      <c r="D823" s="4144"/>
      <c r="E823" s="4145"/>
      <c r="F823" s="1009"/>
      <c r="G823" s="1009"/>
      <c r="H823" s="1009"/>
      <c r="I823" s="1009"/>
      <c r="J823" s="1009"/>
      <c r="K823" s="1009"/>
      <c r="L823" s="1009"/>
      <c r="M823" s="1009"/>
      <c r="N823" s="1009"/>
      <c r="O823" s="1009"/>
      <c r="P823" s="1009"/>
      <c r="Q823" s="1009"/>
      <c r="R823" s="1009"/>
      <c r="S823" s="1009"/>
      <c r="T823" s="1009"/>
      <c r="U823" s="1009"/>
      <c r="V823" s="1009"/>
      <c r="W823" s="1009"/>
      <c r="X823" s="1009"/>
      <c r="Y823" s="1009"/>
      <c r="Z823" s="1009"/>
      <c r="AA823" s="1009"/>
    </row>
    <row r="824">
      <c r="A824" s="1009"/>
      <c r="B824" s="4294"/>
      <c r="C824" s="4143"/>
      <c r="D824" s="4144"/>
      <c r="E824" s="4145"/>
      <c r="F824" s="1009"/>
      <c r="G824" s="1009"/>
      <c r="H824" s="1009"/>
      <c r="I824" s="1009"/>
      <c r="J824" s="1009"/>
      <c r="K824" s="1009"/>
      <c r="L824" s="1009"/>
      <c r="M824" s="1009"/>
      <c r="N824" s="1009"/>
      <c r="O824" s="1009"/>
      <c r="P824" s="1009"/>
      <c r="Q824" s="1009"/>
      <c r="R824" s="1009"/>
      <c r="S824" s="1009"/>
      <c r="T824" s="1009"/>
      <c r="U824" s="1009"/>
      <c r="V824" s="1009"/>
      <c r="W824" s="1009"/>
      <c r="X824" s="1009"/>
      <c r="Y824" s="1009"/>
      <c r="Z824" s="1009"/>
      <c r="AA824" s="1009"/>
    </row>
    <row r="825">
      <c r="A825" s="1009"/>
      <c r="B825" s="4294"/>
      <c r="C825" s="4143"/>
      <c r="D825" s="4144"/>
      <c r="E825" s="4145"/>
      <c r="F825" s="1009"/>
      <c r="G825" s="1009"/>
      <c r="H825" s="1009"/>
      <c r="I825" s="1009"/>
      <c r="J825" s="1009"/>
      <c r="K825" s="1009"/>
      <c r="L825" s="1009"/>
      <c r="M825" s="1009"/>
      <c r="N825" s="1009"/>
      <c r="O825" s="1009"/>
      <c r="P825" s="1009"/>
      <c r="Q825" s="1009"/>
      <c r="R825" s="1009"/>
      <c r="S825" s="1009"/>
      <c r="T825" s="1009"/>
      <c r="U825" s="1009"/>
      <c r="V825" s="1009"/>
      <c r="W825" s="1009"/>
      <c r="X825" s="1009"/>
      <c r="Y825" s="1009"/>
      <c r="Z825" s="1009"/>
      <c r="AA825" s="1009"/>
    </row>
    <row r="826">
      <c r="A826" s="1009"/>
      <c r="B826" s="4294"/>
      <c r="C826" s="4143"/>
      <c r="D826" s="4144"/>
      <c r="E826" s="4145"/>
      <c r="F826" s="1009"/>
      <c r="G826" s="1009"/>
      <c r="H826" s="1009"/>
      <c r="I826" s="1009"/>
      <c r="J826" s="1009"/>
      <c r="K826" s="1009"/>
      <c r="L826" s="1009"/>
      <c r="M826" s="1009"/>
      <c r="N826" s="1009"/>
      <c r="O826" s="1009"/>
      <c r="P826" s="1009"/>
      <c r="Q826" s="1009"/>
      <c r="R826" s="1009"/>
      <c r="S826" s="1009"/>
      <c r="T826" s="1009"/>
      <c r="U826" s="1009"/>
      <c r="V826" s="1009"/>
      <c r="W826" s="1009"/>
      <c r="X826" s="1009"/>
      <c r="Y826" s="1009"/>
      <c r="Z826" s="1009"/>
      <c r="AA826" s="1009"/>
    </row>
    <row r="827">
      <c r="A827" s="1009"/>
      <c r="B827" s="4294"/>
      <c r="C827" s="4143"/>
      <c r="D827" s="4144"/>
      <c r="E827" s="4145"/>
      <c r="F827" s="1009"/>
      <c r="G827" s="1009"/>
      <c r="H827" s="1009"/>
      <c r="I827" s="1009"/>
      <c r="J827" s="1009"/>
      <c r="K827" s="1009"/>
      <c r="L827" s="1009"/>
      <c r="M827" s="1009"/>
      <c r="N827" s="1009"/>
      <c r="O827" s="1009"/>
      <c r="P827" s="1009"/>
      <c r="Q827" s="1009"/>
      <c r="R827" s="1009"/>
      <c r="S827" s="1009"/>
      <c r="T827" s="1009"/>
      <c r="U827" s="1009"/>
      <c r="V827" s="1009"/>
      <c r="W827" s="1009"/>
      <c r="X827" s="1009"/>
      <c r="Y827" s="1009"/>
      <c r="Z827" s="1009"/>
      <c r="AA827" s="1009"/>
    </row>
    <row r="828">
      <c r="A828" s="1009"/>
      <c r="B828" s="4294"/>
      <c r="C828" s="4143"/>
      <c r="D828" s="4144"/>
      <c r="E828" s="4145"/>
      <c r="F828" s="1009"/>
      <c r="G828" s="1009"/>
      <c r="H828" s="1009"/>
      <c r="I828" s="1009"/>
      <c r="J828" s="1009"/>
      <c r="K828" s="1009"/>
      <c r="L828" s="1009"/>
      <c r="M828" s="1009"/>
      <c r="N828" s="1009"/>
      <c r="O828" s="1009"/>
      <c r="P828" s="1009"/>
      <c r="Q828" s="1009"/>
      <c r="R828" s="1009"/>
      <c r="S828" s="1009"/>
      <c r="T828" s="1009"/>
      <c r="U828" s="1009"/>
      <c r="V828" s="1009"/>
      <c r="W828" s="1009"/>
      <c r="X828" s="1009"/>
      <c r="Y828" s="1009"/>
      <c r="Z828" s="1009"/>
      <c r="AA828" s="1009"/>
    </row>
    <row r="829">
      <c r="A829" s="1009"/>
      <c r="B829" s="4294"/>
      <c r="C829" s="4143"/>
      <c r="D829" s="4144"/>
      <c r="E829" s="4145"/>
      <c r="F829" s="1009"/>
      <c r="G829" s="1009"/>
      <c r="H829" s="1009"/>
      <c r="I829" s="1009"/>
      <c r="J829" s="1009"/>
      <c r="K829" s="1009"/>
      <c r="L829" s="1009"/>
      <c r="M829" s="1009"/>
      <c r="N829" s="1009"/>
      <c r="O829" s="1009"/>
      <c r="P829" s="1009"/>
      <c r="Q829" s="1009"/>
      <c r="R829" s="1009"/>
      <c r="S829" s="1009"/>
      <c r="T829" s="1009"/>
      <c r="U829" s="1009"/>
      <c r="V829" s="1009"/>
      <c r="W829" s="1009"/>
      <c r="X829" s="1009"/>
      <c r="Y829" s="1009"/>
      <c r="Z829" s="1009"/>
      <c r="AA829" s="1009"/>
    </row>
    <row r="830">
      <c r="A830" s="1009"/>
      <c r="B830" s="4294"/>
      <c r="C830" s="4143"/>
      <c r="D830" s="4144"/>
      <c r="E830" s="4145"/>
      <c r="F830" s="1009"/>
      <c r="G830" s="1009"/>
      <c r="H830" s="1009"/>
      <c r="I830" s="1009"/>
      <c r="J830" s="1009"/>
      <c r="K830" s="1009"/>
      <c r="L830" s="1009"/>
      <c r="M830" s="1009"/>
      <c r="N830" s="1009"/>
      <c r="O830" s="1009"/>
      <c r="P830" s="1009"/>
      <c r="Q830" s="1009"/>
      <c r="R830" s="1009"/>
      <c r="S830" s="1009"/>
      <c r="T830" s="1009"/>
      <c r="U830" s="1009"/>
      <c r="V830" s="1009"/>
      <c r="W830" s="1009"/>
      <c r="X830" s="1009"/>
      <c r="Y830" s="1009"/>
      <c r="Z830" s="1009"/>
      <c r="AA830" s="1009"/>
    </row>
    <row r="831">
      <c r="A831" s="1009"/>
      <c r="B831" s="4294"/>
      <c r="C831" s="4143"/>
      <c r="D831" s="4144"/>
      <c r="E831" s="4145"/>
      <c r="F831" s="1009"/>
      <c r="G831" s="1009"/>
      <c r="H831" s="1009"/>
      <c r="I831" s="1009"/>
      <c r="J831" s="1009"/>
      <c r="K831" s="1009"/>
      <c r="L831" s="1009"/>
      <c r="M831" s="1009"/>
      <c r="N831" s="1009"/>
      <c r="O831" s="1009"/>
      <c r="P831" s="1009"/>
      <c r="Q831" s="1009"/>
      <c r="R831" s="1009"/>
      <c r="S831" s="1009"/>
      <c r="T831" s="1009"/>
      <c r="U831" s="1009"/>
      <c r="V831" s="1009"/>
      <c r="W831" s="1009"/>
      <c r="X831" s="1009"/>
      <c r="Y831" s="1009"/>
      <c r="Z831" s="1009"/>
      <c r="AA831" s="1009"/>
    </row>
    <row r="832">
      <c r="A832" s="1009"/>
      <c r="B832" s="4294"/>
      <c r="C832" s="4143"/>
      <c r="D832" s="4144"/>
      <c r="E832" s="4145"/>
      <c r="F832" s="1009"/>
      <c r="G832" s="1009"/>
      <c r="H832" s="1009"/>
      <c r="I832" s="1009"/>
      <c r="J832" s="1009"/>
      <c r="K832" s="1009"/>
      <c r="L832" s="1009"/>
      <c r="M832" s="1009"/>
      <c r="N832" s="1009"/>
      <c r="O832" s="1009"/>
      <c r="P832" s="1009"/>
      <c r="Q832" s="1009"/>
      <c r="R832" s="1009"/>
      <c r="S832" s="1009"/>
      <c r="T832" s="1009"/>
      <c r="U832" s="1009"/>
      <c r="V832" s="1009"/>
      <c r="W832" s="1009"/>
      <c r="X832" s="1009"/>
      <c r="Y832" s="1009"/>
      <c r="Z832" s="1009"/>
      <c r="AA832" s="1009"/>
    </row>
    <row r="833">
      <c r="A833" s="1009"/>
      <c r="B833" s="4294"/>
      <c r="C833" s="4143"/>
      <c r="D833" s="4144"/>
      <c r="E833" s="4145"/>
      <c r="F833" s="1009"/>
      <c r="G833" s="1009"/>
      <c r="H833" s="1009"/>
      <c r="I833" s="1009"/>
      <c r="J833" s="1009"/>
      <c r="K833" s="1009"/>
      <c r="L833" s="1009"/>
      <c r="M833" s="1009"/>
      <c r="N833" s="1009"/>
      <c r="O833" s="1009"/>
      <c r="P833" s="1009"/>
      <c r="Q833" s="1009"/>
      <c r="R833" s="1009"/>
      <c r="S833" s="1009"/>
      <c r="T833" s="1009"/>
      <c r="U833" s="1009"/>
      <c r="V833" s="1009"/>
      <c r="W833" s="1009"/>
      <c r="X833" s="1009"/>
      <c r="Y833" s="1009"/>
      <c r="Z833" s="1009"/>
      <c r="AA833" s="1009"/>
    </row>
    <row r="834">
      <c r="A834" s="1009"/>
      <c r="B834" s="4294"/>
      <c r="C834" s="4143"/>
      <c r="D834" s="4144"/>
      <c r="E834" s="4145"/>
      <c r="F834" s="1009"/>
      <c r="G834" s="1009"/>
      <c r="H834" s="1009"/>
      <c r="I834" s="1009"/>
      <c r="J834" s="1009"/>
      <c r="K834" s="1009"/>
      <c r="L834" s="1009"/>
      <c r="M834" s="1009"/>
      <c r="N834" s="1009"/>
      <c r="O834" s="1009"/>
      <c r="P834" s="1009"/>
      <c r="Q834" s="1009"/>
      <c r="R834" s="1009"/>
      <c r="S834" s="1009"/>
      <c r="T834" s="1009"/>
      <c r="U834" s="1009"/>
      <c r="V834" s="1009"/>
      <c r="W834" s="1009"/>
      <c r="X834" s="1009"/>
      <c r="Y834" s="1009"/>
      <c r="Z834" s="1009"/>
      <c r="AA834" s="1009"/>
    </row>
    <row r="835">
      <c r="A835" s="1009"/>
      <c r="B835" s="4294"/>
      <c r="C835" s="4143"/>
      <c r="D835" s="4144"/>
      <c r="E835" s="4145"/>
      <c r="F835" s="1009"/>
      <c r="G835" s="1009"/>
      <c r="H835" s="1009"/>
      <c r="I835" s="1009"/>
      <c r="J835" s="1009"/>
      <c r="K835" s="1009"/>
      <c r="L835" s="1009"/>
      <c r="M835" s="1009"/>
      <c r="N835" s="1009"/>
      <c r="O835" s="1009"/>
      <c r="P835" s="1009"/>
      <c r="Q835" s="1009"/>
      <c r="R835" s="1009"/>
      <c r="S835" s="1009"/>
      <c r="T835" s="1009"/>
      <c r="U835" s="1009"/>
      <c r="V835" s="1009"/>
      <c r="W835" s="1009"/>
      <c r="X835" s="1009"/>
      <c r="Y835" s="1009"/>
      <c r="Z835" s="1009"/>
      <c r="AA835" s="1009"/>
    </row>
    <row r="836">
      <c r="A836" s="1009"/>
      <c r="B836" s="4294"/>
      <c r="C836" s="4143"/>
      <c r="D836" s="4144"/>
      <c r="E836" s="4145"/>
      <c r="F836" s="1009"/>
      <c r="G836" s="1009"/>
      <c r="H836" s="1009"/>
      <c r="I836" s="1009"/>
      <c r="J836" s="1009"/>
      <c r="K836" s="1009"/>
      <c r="L836" s="1009"/>
      <c r="M836" s="1009"/>
      <c r="N836" s="1009"/>
      <c r="O836" s="1009"/>
      <c r="P836" s="1009"/>
      <c r="Q836" s="1009"/>
      <c r="R836" s="1009"/>
      <c r="S836" s="1009"/>
      <c r="T836" s="1009"/>
      <c r="U836" s="1009"/>
      <c r="V836" s="1009"/>
      <c r="W836" s="1009"/>
      <c r="X836" s="1009"/>
      <c r="Y836" s="1009"/>
      <c r="Z836" s="1009"/>
      <c r="AA836" s="1009"/>
    </row>
    <row r="837">
      <c r="A837" s="1009"/>
      <c r="B837" s="4294"/>
      <c r="C837" s="4143"/>
      <c r="D837" s="4144"/>
      <c r="E837" s="4145"/>
      <c r="F837" s="1009"/>
      <c r="G837" s="1009"/>
      <c r="H837" s="1009"/>
      <c r="I837" s="1009"/>
      <c r="J837" s="1009"/>
      <c r="K837" s="1009"/>
      <c r="L837" s="1009"/>
      <c r="M837" s="1009"/>
      <c r="N837" s="1009"/>
      <c r="O837" s="1009"/>
      <c r="P837" s="1009"/>
      <c r="Q837" s="1009"/>
      <c r="R837" s="1009"/>
      <c r="S837" s="1009"/>
      <c r="T837" s="1009"/>
      <c r="U837" s="1009"/>
      <c r="V837" s="1009"/>
      <c r="W837" s="1009"/>
      <c r="X837" s="1009"/>
      <c r="Y837" s="1009"/>
      <c r="Z837" s="1009"/>
      <c r="AA837" s="1009"/>
    </row>
    <row r="838">
      <c r="A838" s="1009"/>
      <c r="B838" s="4294"/>
      <c r="C838" s="4143"/>
      <c r="D838" s="4144"/>
      <c r="E838" s="4145"/>
      <c r="F838" s="1009"/>
      <c r="G838" s="1009"/>
      <c r="H838" s="1009"/>
      <c r="I838" s="1009"/>
      <c r="J838" s="1009"/>
      <c r="K838" s="1009"/>
      <c r="L838" s="1009"/>
      <c r="M838" s="1009"/>
      <c r="N838" s="1009"/>
      <c r="O838" s="1009"/>
      <c r="P838" s="1009"/>
      <c r="Q838" s="1009"/>
      <c r="R838" s="1009"/>
      <c r="S838" s="1009"/>
      <c r="T838" s="1009"/>
      <c r="U838" s="1009"/>
      <c r="V838" s="1009"/>
      <c r="W838" s="1009"/>
      <c r="X838" s="1009"/>
      <c r="Y838" s="1009"/>
      <c r="Z838" s="1009"/>
      <c r="AA838" s="1009"/>
    </row>
    <row r="839">
      <c r="A839" s="1009"/>
      <c r="B839" s="4294"/>
      <c r="C839" s="4143"/>
      <c r="D839" s="4144"/>
      <c r="E839" s="4145"/>
      <c r="F839" s="1009"/>
      <c r="G839" s="1009"/>
      <c r="H839" s="1009"/>
      <c r="I839" s="1009"/>
      <c r="J839" s="1009"/>
      <c r="K839" s="1009"/>
      <c r="L839" s="1009"/>
      <c r="M839" s="1009"/>
      <c r="N839" s="1009"/>
      <c r="O839" s="1009"/>
      <c r="P839" s="1009"/>
      <c r="Q839" s="1009"/>
      <c r="R839" s="1009"/>
      <c r="S839" s="1009"/>
      <c r="T839" s="1009"/>
      <c r="U839" s="1009"/>
      <c r="V839" s="1009"/>
      <c r="W839" s="1009"/>
      <c r="X839" s="1009"/>
      <c r="Y839" s="1009"/>
      <c r="Z839" s="1009"/>
      <c r="AA839" s="1009"/>
    </row>
    <row r="840">
      <c r="A840" s="1009"/>
      <c r="B840" s="4294"/>
      <c r="C840" s="4143"/>
      <c r="D840" s="4144"/>
      <c r="E840" s="4145"/>
      <c r="F840" s="1009"/>
      <c r="G840" s="1009"/>
      <c r="H840" s="1009"/>
      <c r="I840" s="1009"/>
      <c r="J840" s="1009"/>
      <c r="K840" s="1009"/>
      <c r="L840" s="1009"/>
      <c r="M840" s="1009"/>
      <c r="N840" s="1009"/>
      <c r="O840" s="1009"/>
      <c r="P840" s="1009"/>
      <c r="Q840" s="1009"/>
      <c r="R840" s="1009"/>
      <c r="S840" s="1009"/>
      <c r="T840" s="1009"/>
      <c r="U840" s="1009"/>
      <c r="V840" s="1009"/>
      <c r="W840" s="1009"/>
      <c r="X840" s="1009"/>
      <c r="Y840" s="1009"/>
      <c r="Z840" s="1009"/>
      <c r="AA840" s="1009"/>
    </row>
    <row r="841">
      <c r="A841" s="1009"/>
      <c r="B841" s="4294"/>
      <c r="C841" s="4143"/>
      <c r="D841" s="4144"/>
      <c r="E841" s="4145"/>
      <c r="F841" s="1009"/>
      <c r="G841" s="1009"/>
      <c r="H841" s="1009"/>
      <c r="I841" s="1009"/>
      <c r="J841" s="1009"/>
      <c r="K841" s="1009"/>
      <c r="L841" s="1009"/>
      <c r="M841" s="1009"/>
      <c r="N841" s="1009"/>
      <c r="O841" s="1009"/>
      <c r="P841" s="1009"/>
      <c r="Q841" s="1009"/>
      <c r="R841" s="1009"/>
      <c r="S841" s="1009"/>
      <c r="T841" s="1009"/>
      <c r="U841" s="1009"/>
      <c r="V841" s="1009"/>
      <c r="W841" s="1009"/>
      <c r="X841" s="1009"/>
      <c r="Y841" s="1009"/>
      <c r="Z841" s="1009"/>
      <c r="AA841" s="1009"/>
    </row>
    <row r="842">
      <c r="A842" s="1009"/>
      <c r="B842" s="4294"/>
      <c r="C842" s="4143"/>
      <c r="D842" s="4144"/>
      <c r="E842" s="4145"/>
      <c r="F842" s="1009"/>
      <c r="G842" s="1009"/>
      <c r="H842" s="1009"/>
      <c r="I842" s="1009"/>
      <c r="J842" s="1009"/>
      <c r="K842" s="1009"/>
      <c r="L842" s="1009"/>
      <c r="M842" s="1009"/>
      <c r="N842" s="1009"/>
      <c r="O842" s="1009"/>
      <c r="P842" s="1009"/>
      <c r="Q842" s="1009"/>
      <c r="R842" s="1009"/>
      <c r="S842" s="1009"/>
      <c r="T842" s="1009"/>
      <c r="U842" s="1009"/>
      <c r="V842" s="1009"/>
      <c r="W842" s="1009"/>
      <c r="X842" s="1009"/>
      <c r="Y842" s="1009"/>
      <c r="Z842" s="1009"/>
      <c r="AA842" s="1009"/>
    </row>
    <row r="843">
      <c r="A843" s="1009"/>
      <c r="B843" s="4294"/>
      <c r="C843" s="4143"/>
      <c r="D843" s="4144"/>
      <c r="E843" s="4145"/>
      <c r="F843" s="1009"/>
      <c r="G843" s="1009"/>
      <c r="H843" s="1009"/>
      <c r="I843" s="1009"/>
      <c r="J843" s="1009"/>
      <c r="K843" s="1009"/>
      <c r="L843" s="1009"/>
      <c r="M843" s="1009"/>
      <c r="N843" s="1009"/>
      <c r="O843" s="1009"/>
      <c r="P843" s="1009"/>
      <c r="Q843" s="1009"/>
      <c r="R843" s="1009"/>
      <c r="S843" s="1009"/>
      <c r="T843" s="1009"/>
      <c r="U843" s="1009"/>
      <c r="V843" s="1009"/>
      <c r="W843" s="1009"/>
      <c r="X843" s="1009"/>
      <c r="Y843" s="1009"/>
      <c r="Z843" s="1009"/>
      <c r="AA843" s="1009"/>
    </row>
    <row r="844">
      <c r="A844" s="1009"/>
      <c r="B844" s="4294"/>
      <c r="C844" s="4143"/>
      <c r="D844" s="4144"/>
      <c r="E844" s="4145"/>
      <c r="F844" s="1009"/>
      <c r="G844" s="1009"/>
      <c r="H844" s="1009"/>
      <c r="I844" s="1009"/>
      <c r="J844" s="1009"/>
      <c r="K844" s="1009"/>
      <c r="L844" s="1009"/>
      <c r="M844" s="1009"/>
      <c r="N844" s="1009"/>
      <c r="O844" s="1009"/>
      <c r="P844" s="1009"/>
      <c r="Q844" s="1009"/>
      <c r="R844" s="1009"/>
      <c r="S844" s="1009"/>
      <c r="T844" s="1009"/>
      <c r="U844" s="1009"/>
      <c r="V844" s="1009"/>
      <c r="W844" s="1009"/>
      <c r="X844" s="1009"/>
      <c r="Y844" s="1009"/>
      <c r="Z844" s="1009"/>
      <c r="AA844" s="1009"/>
    </row>
    <row r="845">
      <c r="A845" s="1009"/>
      <c r="B845" s="4294"/>
      <c r="C845" s="4143"/>
      <c r="D845" s="4144"/>
      <c r="E845" s="4145"/>
      <c r="F845" s="1009"/>
      <c r="G845" s="1009"/>
      <c r="H845" s="1009"/>
      <c r="I845" s="1009"/>
      <c r="J845" s="1009"/>
      <c r="K845" s="1009"/>
      <c r="L845" s="1009"/>
      <c r="M845" s="1009"/>
      <c r="N845" s="1009"/>
      <c r="O845" s="1009"/>
      <c r="P845" s="1009"/>
      <c r="Q845" s="1009"/>
      <c r="R845" s="1009"/>
      <c r="S845" s="1009"/>
      <c r="T845" s="1009"/>
      <c r="U845" s="1009"/>
      <c r="V845" s="1009"/>
      <c r="W845" s="1009"/>
      <c r="X845" s="1009"/>
      <c r="Y845" s="1009"/>
      <c r="Z845" s="1009"/>
      <c r="AA845" s="1009"/>
    </row>
    <row r="846">
      <c r="A846" s="1009"/>
      <c r="B846" s="4294"/>
      <c r="C846" s="4143"/>
      <c r="D846" s="4144"/>
      <c r="E846" s="4145"/>
      <c r="F846" s="1009"/>
      <c r="G846" s="1009"/>
      <c r="H846" s="1009"/>
      <c r="I846" s="1009"/>
      <c r="J846" s="1009"/>
      <c r="K846" s="1009"/>
      <c r="L846" s="1009"/>
      <c r="M846" s="1009"/>
      <c r="N846" s="1009"/>
      <c r="O846" s="1009"/>
      <c r="P846" s="1009"/>
      <c r="Q846" s="1009"/>
      <c r="R846" s="1009"/>
      <c r="S846" s="1009"/>
      <c r="T846" s="1009"/>
      <c r="U846" s="1009"/>
      <c r="V846" s="1009"/>
      <c r="W846" s="1009"/>
      <c r="X846" s="1009"/>
      <c r="Y846" s="1009"/>
      <c r="Z846" s="1009"/>
      <c r="AA846" s="1009"/>
    </row>
    <row r="847">
      <c r="A847" s="1009"/>
      <c r="B847" s="4294"/>
      <c r="C847" s="4143"/>
      <c r="D847" s="4144"/>
      <c r="E847" s="4145"/>
      <c r="F847" s="1009"/>
      <c r="G847" s="1009"/>
      <c r="H847" s="1009"/>
      <c r="I847" s="1009"/>
      <c r="J847" s="1009"/>
      <c r="K847" s="1009"/>
      <c r="L847" s="1009"/>
      <c r="M847" s="1009"/>
      <c r="N847" s="1009"/>
      <c r="O847" s="1009"/>
      <c r="P847" s="1009"/>
      <c r="Q847" s="1009"/>
      <c r="R847" s="1009"/>
      <c r="S847" s="1009"/>
      <c r="T847" s="1009"/>
      <c r="U847" s="1009"/>
      <c r="V847" s="1009"/>
      <c r="W847" s="1009"/>
      <c r="X847" s="1009"/>
      <c r="Y847" s="1009"/>
      <c r="Z847" s="1009"/>
      <c r="AA847" s="1009"/>
    </row>
    <row r="848">
      <c r="A848" s="1009"/>
      <c r="B848" s="4294"/>
      <c r="C848" s="4143"/>
      <c r="D848" s="4144"/>
      <c r="E848" s="4145"/>
      <c r="F848" s="1009"/>
      <c r="G848" s="1009"/>
      <c r="H848" s="1009"/>
      <c r="I848" s="1009"/>
      <c r="J848" s="1009"/>
      <c r="K848" s="1009"/>
      <c r="L848" s="1009"/>
      <c r="M848" s="1009"/>
      <c r="N848" s="1009"/>
      <c r="O848" s="1009"/>
      <c r="P848" s="1009"/>
      <c r="Q848" s="1009"/>
      <c r="R848" s="1009"/>
      <c r="S848" s="1009"/>
      <c r="T848" s="1009"/>
      <c r="U848" s="1009"/>
      <c r="V848" s="1009"/>
      <c r="W848" s="1009"/>
      <c r="X848" s="1009"/>
      <c r="Y848" s="1009"/>
      <c r="Z848" s="1009"/>
      <c r="AA848" s="1009"/>
    </row>
    <row r="849">
      <c r="A849" s="1009"/>
      <c r="B849" s="4294"/>
      <c r="C849" s="4143"/>
      <c r="D849" s="4144"/>
      <c r="E849" s="4145"/>
      <c r="F849" s="1009"/>
      <c r="G849" s="1009"/>
      <c r="H849" s="1009"/>
      <c r="I849" s="1009"/>
      <c r="J849" s="1009"/>
      <c r="K849" s="1009"/>
      <c r="L849" s="1009"/>
      <c r="M849" s="1009"/>
      <c r="N849" s="1009"/>
      <c r="O849" s="1009"/>
      <c r="P849" s="1009"/>
      <c r="Q849" s="1009"/>
      <c r="R849" s="1009"/>
      <c r="S849" s="1009"/>
      <c r="T849" s="1009"/>
      <c r="U849" s="1009"/>
      <c r="V849" s="1009"/>
      <c r="W849" s="1009"/>
      <c r="X849" s="1009"/>
      <c r="Y849" s="1009"/>
      <c r="Z849" s="1009"/>
      <c r="AA849" s="1009"/>
    </row>
    <row r="850">
      <c r="A850" s="1009"/>
      <c r="B850" s="4294"/>
      <c r="C850" s="4143"/>
      <c r="D850" s="4144"/>
      <c r="E850" s="4145"/>
      <c r="F850" s="1009"/>
      <c r="G850" s="1009"/>
      <c r="H850" s="1009"/>
      <c r="I850" s="1009"/>
      <c r="J850" s="1009"/>
      <c r="K850" s="1009"/>
      <c r="L850" s="1009"/>
      <c r="M850" s="1009"/>
      <c r="N850" s="1009"/>
      <c r="O850" s="1009"/>
      <c r="P850" s="1009"/>
      <c r="Q850" s="1009"/>
      <c r="R850" s="1009"/>
      <c r="S850" s="1009"/>
      <c r="T850" s="1009"/>
      <c r="U850" s="1009"/>
      <c r="V850" s="1009"/>
      <c r="W850" s="1009"/>
      <c r="X850" s="1009"/>
      <c r="Y850" s="1009"/>
      <c r="Z850" s="1009"/>
      <c r="AA850" s="1009"/>
    </row>
    <row r="851">
      <c r="A851" s="1009"/>
      <c r="B851" s="4294"/>
      <c r="C851" s="4143"/>
      <c r="D851" s="4144"/>
      <c r="E851" s="4145"/>
      <c r="F851" s="1009"/>
      <c r="G851" s="1009"/>
      <c r="H851" s="1009"/>
      <c r="I851" s="1009"/>
      <c r="J851" s="1009"/>
      <c r="K851" s="1009"/>
      <c r="L851" s="1009"/>
      <c r="M851" s="1009"/>
      <c r="N851" s="1009"/>
      <c r="O851" s="1009"/>
      <c r="P851" s="1009"/>
      <c r="Q851" s="1009"/>
      <c r="R851" s="1009"/>
      <c r="S851" s="1009"/>
      <c r="T851" s="1009"/>
      <c r="U851" s="1009"/>
      <c r="V851" s="1009"/>
      <c r="W851" s="1009"/>
      <c r="X851" s="1009"/>
      <c r="Y851" s="1009"/>
      <c r="Z851" s="1009"/>
      <c r="AA851" s="1009"/>
    </row>
    <row r="852">
      <c r="A852" s="1009"/>
      <c r="B852" s="4294"/>
      <c r="C852" s="4143"/>
      <c r="D852" s="4144"/>
      <c r="E852" s="4145"/>
      <c r="F852" s="1009"/>
      <c r="G852" s="1009"/>
      <c r="H852" s="1009"/>
      <c r="I852" s="1009"/>
      <c r="J852" s="1009"/>
      <c r="K852" s="1009"/>
      <c r="L852" s="1009"/>
      <c r="M852" s="1009"/>
      <c r="N852" s="1009"/>
      <c r="O852" s="1009"/>
      <c r="P852" s="1009"/>
      <c r="Q852" s="1009"/>
      <c r="R852" s="1009"/>
      <c r="S852" s="1009"/>
      <c r="T852" s="1009"/>
      <c r="U852" s="1009"/>
      <c r="V852" s="1009"/>
      <c r="W852" s="1009"/>
      <c r="X852" s="1009"/>
      <c r="Y852" s="1009"/>
      <c r="Z852" s="1009"/>
      <c r="AA852" s="1009"/>
    </row>
    <row r="853">
      <c r="A853" s="1009"/>
      <c r="B853" s="4294"/>
      <c r="C853" s="4143"/>
      <c r="D853" s="4144"/>
      <c r="E853" s="4145"/>
      <c r="F853" s="1009"/>
      <c r="G853" s="1009"/>
      <c r="H853" s="1009"/>
      <c r="I853" s="1009"/>
      <c r="J853" s="1009"/>
      <c r="K853" s="1009"/>
      <c r="L853" s="1009"/>
      <c r="M853" s="1009"/>
      <c r="N853" s="1009"/>
      <c r="O853" s="1009"/>
      <c r="P853" s="1009"/>
      <c r="Q853" s="1009"/>
      <c r="R853" s="1009"/>
      <c r="S853" s="1009"/>
      <c r="T853" s="1009"/>
      <c r="U853" s="1009"/>
      <c r="V853" s="1009"/>
      <c r="W853" s="1009"/>
      <c r="X853" s="1009"/>
      <c r="Y853" s="1009"/>
      <c r="Z853" s="1009"/>
      <c r="AA853" s="1009"/>
    </row>
    <row r="854">
      <c r="A854" s="1009"/>
      <c r="B854" s="4294"/>
      <c r="C854" s="4143"/>
      <c r="D854" s="4144"/>
      <c r="E854" s="4145"/>
      <c r="F854" s="1009"/>
      <c r="G854" s="1009"/>
      <c r="H854" s="1009"/>
      <c r="I854" s="1009"/>
      <c r="J854" s="1009"/>
      <c r="K854" s="1009"/>
      <c r="L854" s="1009"/>
      <c r="M854" s="1009"/>
      <c r="N854" s="1009"/>
      <c r="O854" s="1009"/>
      <c r="P854" s="1009"/>
      <c r="Q854" s="1009"/>
      <c r="R854" s="1009"/>
      <c r="S854" s="1009"/>
      <c r="T854" s="1009"/>
      <c r="U854" s="1009"/>
      <c r="V854" s="1009"/>
      <c r="W854" s="1009"/>
      <c r="X854" s="1009"/>
      <c r="Y854" s="1009"/>
      <c r="Z854" s="1009"/>
      <c r="AA854" s="1009"/>
    </row>
    <row r="855">
      <c r="A855" s="1009"/>
      <c r="B855" s="4294"/>
      <c r="C855" s="4143"/>
      <c r="D855" s="4144"/>
      <c r="E855" s="4145"/>
      <c r="F855" s="1009"/>
      <c r="G855" s="1009"/>
      <c r="H855" s="1009"/>
      <c r="I855" s="1009"/>
      <c r="J855" s="1009"/>
      <c r="K855" s="1009"/>
      <c r="L855" s="1009"/>
      <c r="M855" s="1009"/>
      <c r="N855" s="1009"/>
      <c r="O855" s="1009"/>
      <c r="P855" s="1009"/>
      <c r="Q855" s="1009"/>
      <c r="R855" s="1009"/>
      <c r="S855" s="1009"/>
      <c r="T855" s="1009"/>
      <c r="U855" s="1009"/>
      <c r="V855" s="1009"/>
      <c r="W855" s="1009"/>
      <c r="X855" s="1009"/>
      <c r="Y855" s="1009"/>
      <c r="Z855" s="1009"/>
      <c r="AA855" s="1009"/>
    </row>
    <row r="856">
      <c r="A856" s="1009"/>
      <c r="B856" s="4294"/>
      <c r="C856" s="4143"/>
      <c r="D856" s="4144"/>
      <c r="E856" s="4145"/>
      <c r="F856" s="1009"/>
      <c r="G856" s="1009"/>
      <c r="H856" s="1009"/>
      <c r="I856" s="1009"/>
      <c r="J856" s="1009"/>
      <c r="K856" s="1009"/>
      <c r="L856" s="1009"/>
      <c r="M856" s="1009"/>
      <c r="N856" s="1009"/>
      <c r="O856" s="1009"/>
      <c r="P856" s="1009"/>
      <c r="Q856" s="1009"/>
      <c r="R856" s="1009"/>
      <c r="S856" s="1009"/>
      <c r="T856" s="1009"/>
      <c r="U856" s="1009"/>
      <c r="V856" s="1009"/>
      <c r="W856" s="1009"/>
      <c r="X856" s="1009"/>
      <c r="Y856" s="1009"/>
      <c r="Z856" s="1009"/>
      <c r="AA856" s="1009"/>
    </row>
    <row r="857">
      <c r="A857" s="1009"/>
      <c r="B857" s="4294"/>
      <c r="C857" s="4143"/>
      <c r="D857" s="4144"/>
      <c r="E857" s="4145"/>
      <c r="F857" s="1009"/>
      <c r="G857" s="1009"/>
      <c r="H857" s="1009"/>
      <c r="I857" s="1009"/>
      <c r="J857" s="1009"/>
      <c r="K857" s="1009"/>
      <c r="L857" s="1009"/>
      <c r="M857" s="1009"/>
      <c r="N857" s="1009"/>
      <c r="O857" s="1009"/>
      <c r="P857" s="1009"/>
      <c r="Q857" s="1009"/>
      <c r="R857" s="1009"/>
      <c r="S857" s="1009"/>
      <c r="T857" s="1009"/>
      <c r="U857" s="1009"/>
      <c r="V857" s="1009"/>
      <c r="W857" s="1009"/>
      <c r="X857" s="1009"/>
      <c r="Y857" s="1009"/>
      <c r="Z857" s="1009"/>
      <c r="AA857" s="1009"/>
    </row>
    <row r="858">
      <c r="A858" s="1009"/>
      <c r="B858" s="4294"/>
      <c r="C858" s="4143"/>
      <c r="D858" s="4144"/>
      <c r="E858" s="4145"/>
      <c r="F858" s="1009"/>
      <c r="G858" s="1009"/>
      <c r="H858" s="1009"/>
      <c r="I858" s="1009"/>
      <c r="J858" s="1009"/>
      <c r="K858" s="1009"/>
      <c r="L858" s="1009"/>
      <c r="M858" s="1009"/>
      <c r="N858" s="1009"/>
      <c r="O858" s="1009"/>
      <c r="P858" s="1009"/>
      <c r="Q858" s="1009"/>
      <c r="R858" s="1009"/>
      <c r="S858" s="1009"/>
      <c r="T858" s="1009"/>
      <c r="U858" s="1009"/>
      <c r="V858" s="1009"/>
      <c r="W858" s="1009"/>
      <c r="X858" s="1009"/>
      <c r="Y858" s="1009"/>
      <c r="Z858" s="1009"/>
      <c r="AA858" s="1009"/>
    </row>
    <row r="859">
      <c r="A859" s="1009"/>
      <c r="B859" s="4294"/>
      <c r="C859" s="4143"/>
      <c r="D859" s="4144"/>
      <c r="E859" s="4145"/>
      <c r="F859" s="1009"/>
      <c r="G859" s="1009"/>
      <c r="H859" s="1009"/>
      <c r="I859" s="1009"/>
      <c r="J859" s="1009"/>
      <c r="K859" s="1009"/>
      <c r="L859" s="1009"/>
      <c r="M859" s="1009"/>
      <c r="N859" s="1009"/>
      <c r="O859" s="1009"/>
      <c r="P859" s="1009"/>
      <c r="Q859" s="1009"/>
      <c r="R859" s="1009"/>
      <c r="S859" s="1009"/>
      <c r="T859" s="1009"/>
      <c r="U859" s="1009"/>
      <c r="V859" s="1009"/>
      <c r="W859" s="1009"/>
      <c r="X859" s="1009"/>
      <c r="Y859" s="1009"/>
      <c r="Z859" s="1009"/>
      <c r="AA859" s="1009"/>
    </row>
    <row r="860">
      <c r="A860" s="1009"/>
      <c r="B860" s="4294"/>
      <c r="C860" s="4143"/>
      <c r="D860" s="4144"/>
      <c r="E860" s="4145"/>
      <c r="F860" s="1009"/>
      <c r="G860" s="1009"/>
      <c r="H860" s="1009"/>
      <c r="I860" s="1009"/>
      <c r="J860" s="1009"/>
      <c r="K860" s="1009"/>
      <c r="L860" s="1009"/>
      <c r="M860" s="1009"/>
      <c r="N860" s="1009"/>
      <c r="O860" s="1009"/>
      <c r="P860" s="1009"/>
      <c r="Q860" s="1009"/>
      <c r="R860" s="1009"/>
      <c r="S860" s="1009"/>
      <c r="T860" s="1009"/>
      <c r="U860" s="1009"/>
      <c r="V860" s="1009"/>
      <c r="W860" s="1009"/>
      <c r="X860" s="1009"/>
      <c r="Y860" s="1009"/>
      <c r="Z860" s="1009"/>
      <c r="AA860" s="1009"/>
    </row>
    <row r="861">
      <c r="A861" s="1009"/>
      <c r="B861" s="4294"/>
      <c r="C861" s="4143"/>
      <c r="D861" s="4144"/>
      <c r="E861" s="4145"/>
      <c r="F861" s="1009"/>
      <c r="G861" s="1009"/>
      <c r="H861" s="1009"/>
      <c r="I861" s="1009"/>
      <c r="J861" s="1009"/>
      <c r="K861" s="1009"/>
      <c r="L861" s="1009"/>
      <c r="M861" s="1009"/>
      <c r="N861" s="1009"/>
      <c r="O861" s="1009"/>
      <c r="P861" s="1009"/>
      <c r="Q861" s="1009"/>
      <c r="R861" s="1009"/>
      <c r="S861" s="1009"/>
      <c r="T861" s="1009"/>
      <c r="U861" s="1009"/>
      <c r="V861" s="1009"/>
      <c r="W861" s="1009"/>
      <c r="X861" s="1009"/>
      <c r="Y861" s="1009"/>
      <c r="Z861" s="1009"/>
      <c r="AA861" s="1009"/>
    </row>
    <row r="862">
      <c r="A862" s="1009"/>
      <c r="B862" s="4294"/>
      <c r="C862" s="4143"/>
      <c r="D862" s="4144"/>
      <c r="E862" s="4145"/>
      <c r="F862" s="1009"/>
      <c r="G862" s="1009"/>
      <c r="H862" s="1009"/>
      <c r="I862" s="1009"/>
      <c r="J862" s="1009"/>
      <c r="K862" s="1009"/>
      <c r="L862" s="1009"/>
      <c r="M862" s="1009"/>
      <c r="N862" s="1009"/>
      <c r="O862" s="1009"/>
      <c r="P862" s="1009"/>
      <c r="Q862" s="1009"/>
      <c r="R862" s="1009"/>
      <c r="S862" s="1009"/>
      <c r="T862" s="1009"/>
      <c r="U862" s="1009"/>
      <c r="V862" s="1009"/>
      <c r="W862" s="1009"/>
      <c r="X862" s="1009"/>
      <c r="Y862" s="1009"/>
      <c r="Z862" s="1009"/>
      <c r="AA862" s="1009"/>
    </row>
    <row r="863">
      <c r="A863" s="1009"/>
      <c r="B863" s="4294"/>
      <c r="C863" s="4143"/>
      <c r="D863" s="4144"/>
      <c r="E863" s="4145"/>
      <c r="F863" s="1009"/>
      <c r="G863" s="1009"/>
      <c r="H863" s="1009"/>
      <c r="I863" s="1009"/>
      <c r="J863" s="1009"/>
      <c r="K863" s="1009"/>
      <c r="L863" s="1009"/>
      <c r="M863" s="1009"/>
      <c r="N863" s="1009"/>
      <c r="O863" s="1009"/>
      <c r="P863" s="1009"/>
      <c r="Q863" s="1009"/>
      <c r="R863" s="1009"/>
      <c r="S863" s="1009"/>
      <c r="T863" s="1009"/>
      <c r="U863" s="1009"/>
      <c r="V863" s="1009"/>
      <c r="W863" s="1009"/>
      <c r="X863" s="1009"/>
      <c r="Y863" s="1009"/>
      <c r="Z863" s="1009"/>
      <c r="AA863" s="1009"/>
    </row>
    <row r="864">
      <c r="A864" s="1009"/>
      <c r="B864" s="4294"/>
      <c r="C864" s="4143"/>
      <c r="D864" s="4144"/>
      <c r="E864" s="4145"/>
      <c r="F864" s="1009"/>
      <c r="G864" s="1009"/>
      <c r="H864" s="1009"/>
      <c r="I864" s="1009"/>
      <c r="J864" s="1009"/>
      <c r="K864" s="1009"/>
      <c r="L864" s="1009"/>
      <c r="M864" s="1009"/>
      <c r="N864" s="1009"/>
      <c r="O864" s="1009"/>
      <c r="P864" s="1009"/>
      <c r="Q864" s="1009"/>
      <c r="R864" s="1009"/>
      <c r="S864" s="1009"/>
      <c r="T864" s="1009"/>
      <c r="U864" s="1009"/>
      <c r="V864" s="1009"/>
      <c r="W864" s="1009"/>
      <c r="X864" s="1009"/>
      <c r="Y864" s="1009"/>
      <c r="Z864" s="1009"/>
      <c r="AA864" s="1009"/>
    </row>
    <row r="865">
      <c r="A865" s="1009"/>
      <c r="B865" s="4294"/>
      <c r="C865" s="4143"/>
      <c r="D865" s="4144"/>
      <c r="E865" s="4145"/>
      <c r="F865" s="1009"/>
      <c r="G865" s="1009"/>
      <c r="H865" s="1009"/>
      <c r="I865" s="1009"/>
      <c r="J865" s="1009"/>
      <c r="K865" s="1009"/>
      <c r="L865" s="1009"/>
      <c r="M865" s="1009"/>
      <c r="N865" s="1009"/>
      <c r="O865" s="1009"/>
      <c r="P865" s="1009"/>
      <c r="Q865" s="1009"/>
      <c r="R865" s="1009"/>
      <c r="S865" s="1009"/>
      <c r="T865" s="1009"/>
      <c r="U865" s="1009"/>
      <c r="V865" s="1009"/>
      <c r="W865" s="1009"/>
      <c r="X865" s="1009"/>
      <c r="Y865" s="1009"/>
      <c r="Z865" s="1009"/>
      <c r="AA865" s="1009"/>
    </row>
    <row r="866">
      <c r="A866" s="1009"/>
      <c r="B866" s="4294"/>
      <c r="C866" s="4143"/>
      <c r="D866" s="4144"/>
      <c r="E866" s="4145"/>
      <c r="F866" s="1009"/>
      <c r="G866" s="1009"/>
      <c r="H866" s="1009"/>
      <c r="I866" s="1009"/>
      <c r="J866" s="1009"/>
      <c r="K866" s="1009"/>
      <c r="L866" s="1009"/>
      <c r="M866" s="1009"/>
      <c r="N866" s="1009"/>
      <c r="O866" s="1009"/>
      <c r="P866" s="1009"/>
      <c r="Q866" s="1009"/>
      <c r="R866" s="1009"/>
      <c r="S866" s="1009"/>
      <c r="T866" s="1009"/>
      <c r="U866" s="1009"/>
      <c r="V866" s="1009"/>
      <c r="W866" s="1009"/>
      <c r="X866" s="1009"/>
      <c r="Y866" s="1009"/>
      <c r="Z866" s="1009"/>
      <c r="AA866" s="1009"/>
    </row>
    <row r="867">
      <c r="A867" s="1009"/>
      <c r="B867" s="4294"/>
      <c r="C867" s="4143"/>
      <c r="D867" s="4144"/>
      <c r="E867" s="4145"/>
      <c r="F867" s="1009"/>
      <c r="G867" s="1009"/>
      <c r="H867" s="1009"/>
      <c r="I867" s="1009"/>
      <c r="J867" s="1009"/>
      <c r="K867" s="1009"/>
      <c r="L867" s="1009"/>
      <c r="M867" s="1009"/>
      <c r="N867" s="1009"/>
      <c r="O867" s="1009"/>
      <c r="P867" s="1009"/>
      <c r="Q867" s="1009"/>
      <c r="R867" s="1009"/>
      <c r="S867" s="1009"/>
      <c r="T867" s="1009"/>
      <c r="U867" s="1009"/>
      <c r="V867" s="1009"/>
      <c r="W867" s="1009"/>
      <c r="X867" s="1009"/>
      <c r="Y867" s="1009"/>
      <c r="Z867" s="1009"/>
      <c r="AA867" s="1009"/>
    </row>
    <row r="868">
      <c r="A868" s="1009"/>
      <c r="B868" s="4294"/>
      <c r="C868" s="4143"/>
      <c r="D868" s="4144"/>
      <c r="E868" s="4145"/>
      <c r="F868" s="1009"/>
      <c r="G868" s="1009"/>
      <c r="H868" s="1009"/>
      <c r="I868" s="1009"/>
      <c r="J868" s="1009"/>
      <c r="K868" s="1009"/>
      <c r="L868" s="1009"/>
      <c r="M868" s="1009"/>
      <c r="N868" s="1009"/>
      <c r="O868" s="1009"/>
      <c r="P868" s="1009"/>
      <c r="Q868" s="1009"/>
      <c r="R868" s="1009"/>
      <c r="S868" s="1009"/>
      <c r="T868" s="1009"/>
      <c r="U868" s="1009"/>
      <c r="V868" s="1009"/>
      <c r="W868" s="1009"/>
      <c r="X868" s="1009"/>
      <c r="Y868" s="1009"/>
      <c r="Z868" s="1009"/>
      <c r="AA868" s="1009"/>
    </row>
    <row r="869">
      <c r="A869" s="1009"/>
      <c r="B869" s="4294"/>
      <c r="C869" s="4143"/>
      <c r="D869" s="4144"/>
      <c r="E869" s="4145"/>
      <c r="F869" s="1009"/>
      <c r="G869" s="1009"/>
      <c r="H869" s="1009"/>
      <c r="I869" s="1009"/>
      <c r="J869" s="1009"/>
      <c r="K869" s="1009"/>
      <c r="L869" s="1009"/>
      <c r="M869" s="1009"/>
      <c r="N869" s="1009"/>
      <c r="O869" s="1009"/>
      <c r="P869" s="1009"/>
      <c r="Q869" s="1009"/>
      <c r="R869" s="1009"/>
      <c r="S869" s="1009"/>
      <c r="T869" s="1009"/>
      <c r="U869" s="1009"/>
      <c r="V869" s="1009"/>
      <c r="W869" s="1009"/>
      <c r="X869" s="1009"/>
      <c r="Y869" s="1009"/>
      <c r="Z869" s="1009"/>
      <c r="AA869" s="1009"/>
    </row>
    <row r="870">
      <c r="A870" s="1009"/>
      <c r="B870" s="4294"/>
      <c r="C870" s="4143"/>
      <c r="D870" s="4144"/>
      <c r="E870" s="4145"/>
      <c r="F870" s="1009"/>
      <c r="G870" s="1009"/>
      <c r="H870" s="1009"/>
      <c r="I870" s="1009"/>
      <c r="J870" s="1009"/>
      <c r="K870" s="1009"/>
      <c r="L870" s="1009"/>
      <c r="M870" s="1009"/>
      <c r="N870" s="1009"/>
      <c r="O870" s="1009"/>
      <c r="P870" s="1009"/>
      <c r="Q870" s="1009"/>
      <c r="R870" s="1009"/>
      <c r="S870" s="1009"/>
      <c r="T870" s="1009"/>
      <c r="U870" s="1009"/>
      <c r="V870" s="1009"/>
      <c r="W870" s="1009"/>
      <c r="X870" s="1009"/>
      <c r="Y870" s="1009"/>
      <c r="Z870" s="1009"/>
      <c r="AA870" s="1009"/>
    </row>
    <row r="871">
      <c r="A871" s="1009"/>
      <c r="B871" s="4294"/>
      <c r="C871" s="4143"/>
      <c r="D871" s="4144"/>
      <c r="E871" s="4145"/>
      <c r="F871" s="1009"/>
      <c r="G871" s="1009"/>
      <c r="H871" s="1009"/>
      <c r="I871" s="1009"/>
      <c r="J871" s="1009"/>
      <c r="K871" s="1009"/>
      <c r="L871" s="1009"/>
      <c r="M871" s="1009"/>
      <c r="N871" s="1009"/>
      <c r="O871" s="1009"/>
      <c r="P871" s="1009"/>
      <c r="Q871" s="1009"/>
      <c r="R871" s="1009"/>
      <c r="S871" s="1009"/>
      <c r="T871" s="1009"/>
      <c r="U871" s="1009"/>
      <c r="V871" s="1009"/>
      <c r="W871" s="1009"/>
      <c r="X871" s="1009"/>
      <c r="Y871" s="1009"/>
      <c r="Z871" s="1009"/>
      <c r="AA871" s="1009"/>
    </row>
    <row r="872">
      <c r="A872" s="1009"/>
      <c r="B872" s="4294"/>
      <c r="C872" s="4143"/>
      <c r="D872" s="4144"/>
      <c r="E872" s="4145"/>
      <c r="F872" s="1009"/>
      <c r="G872" s="1009"/>
      <c r="H872" s="1009"/>
      <c r="I872" s="1009"/>
      <c r="J872" s="1009"/>
      <c r="K872" s="1009"/>
      <c r="L872" s="1009"/>
      <c r="M872" s="1009"/>
      <c r="N872" s="1009"/>
      <c r="O872" s="1009"/>
      <c r="P872" s="1009"/>
      <c r="Q872" s="1009"/>
      <c r="R872" s="1009"/>
      <c r="S872" s="1009"/>
      <c r="T872" s="1009"/>
      <c r="U872" s="1009"/>
      <c r="V872" s="1009"/>
      <c r="W872" s="1009"/>
      <c r="X872" s="1009"/>
      <c r="Y872" s="1009"/>
      <c r="Z872" s="1009"/>
      <c r="AA872" s="1009"/>
    </row>
    <row r="873">
      <c r="A873" s="1009"/>
      <c r="B873" s="4294"/>
      <c r="C873" s="4143"/>
      <c r="D873" s="4144"/>
      <c r="E873" s="4145"/>
      <c r="F873" s="1009"/>
      <c r="G873" s="1009"/>
      <c r="H873" s="1009"/>
      <c r="I873" s="1009"/>
      <c r="J873" s="1009"/>
      <c r="K873" s="1009"/>
      <c r="L873" s="1009"/>
      <c r="M873" s="1009"/>
      <c r="N873" s="1009"/>
      <c r="O873" s="1009"/>
      <c r="P873" s="1009"/>
      <c r="Q873" s="1009"/>
      <c r="R873" s="1009"/>
      <c r="S873" s="1009"/>
      <c r="T873" s="1009"/>
      <c r="U873" s="1009"/>
      <c r="V873" s="1009"/>
      <c r="W873" s="1009"/>
      <c r="X873" s="1009"/>
      <c r="Y873" s="1009"/>
      <c r="Z873" s="1009"/>
      <c r="AA873" s="1009"/>
    </row>
    <row r="874">
      <c r="A874" s="1009"/>
      <c r="B874" s="4294"/>
      <c r="C874" s="4143"/>
      <c r="D874" s="4144"/>
      <c r="E874" s="4145"/>
      <c r="F874" s="1009"/>
      <c r="G874" s="1009"/>
      <c r="H874" s="1009"/>
      <c r="I874" s="1009"/>
      <c r="J874" s="1009"/>
      <c r="K874" s="1009"/>
      <c r="L874" s="1009"/>
      <c r="M874" s="1009"/>
      <c r="N874" s="1009"/>
      <c r="O874" s="1009"/>
      <c r="P874" s="1009"/>
      <c r="Q874" s="1009"/>
      <c r="R874" s="1009"/>
      <c r="S874" s="1009"/>
      <c r="T874" s="1009"/>
      <c r="U874" s="1009"/>
      <c r="V874" s="1009"/>
      <c r="W874" s="1009"/>
      <c r="X874" s="1009"/>
      <c r="Y874" s="1009"/>
      <c r="Z874" s="1009"/>
      <c r="AA874" s="1009"/>
    </row>
    <row r="875">
      <c r="A875" s="1009"/>
      <c r="B875" s="4294"/>
      <c r="C875" s="4143"/>
      <c r="D875" s="4144"/>
      <c r="E875" s="4145"/>
      <c r="F875" s="1009"/>
      <c r="G875" s="1009"/>
      <c r="H875" s="1009"/>
      <c r="I875" s="1009"/>
      <c r="J875" s="1009"/>
      <c r="K875" s="1009"/>
      <c r="L875" s="1009"/>
      <c r="M875" s="1009"/>
      <c r="N875" s="1009"/>
      <c r="O875" s="1009"/>
      <c r="P875" s="1009"/>
      <c r="Q875" s="1009"/>
      <c r="R875" s="1009"/>
      <c r="S875" s="1009"/>
      <c r="T875" s="1009"/>
      <c r="U875" s="1009"/>
      <c r="V875" s="1009"/>
      <c r="W875" s="1009"/>
      <c r="X875" s="1009"/>
      <c r="Y875" s="1009"/>
      <c r="Z875" s="1009"/>
      <c r="AA875" s="1009"/>
    </row>
    <row r="876">
      <c r="A876" s="1009"/>
      <c r="B876" s="4294"/>
      <c r="C876" s="4143"/>
      <c r="D876" s="4144"/>
      <c r="E876" s="4145"/>
      <c r="F876" s="1009"/>
      <c r="G876" s="1009"/>
      <c r="H876" s="1009"/>
      <c r="I876" s="1009"/>
      <c r="J876" s="1009"/>
      <c r="K876" s="1009"/>
      <c r="L876" s="1009"/>
      <c r="M876" s="1009"/>
      <c r="N876" s="1009"/>
      <c r="O876" s="1009"/>
      <c r="P876" s="1009"/>
      <c r="Q876" s="1009"/>
      <c r="R876" s="1009"/>
      <c r="S876" s="1009"/>
      <c r="T876" s="1009"/>
      <c r="U876" s="1009"/>
      <c r="V876" s="1009"/>
      <c r="W876" s="1009"/>
      <c r="X876" s="1009"/>
      <c r="Y876" s="1009"/>
      <c r="Z876" s="1009"/>
      <c r="AA876" s="1009"/>
    </row>
    <row r="877">
      <c r="A877" s="1009"/>
      <c r="B877" s="4294"/>
      <c r="C877" s="4143"/>
      <c r="D877" s="4144"/>
      <c r="E877" s="4145"/>
      <c r="F877" s="1009"/>
      <c r="G877" s="1009"/>
      <c r="H877" s="1009"/>
      <c r="I877" s="1009"/>
      <c r="J877" s="1009"/>
      <c r="K877" s="1009"/>
      <c r="L877" s="1009"/>
      <c r="M877" s="1009"/>
      <c r="N877" s="1009"/>
      <c r="O877" s="1009"/>
      <c r="P877" s="1009"/>
      <c r="Q877" s="1009"/>
      <c r="R877" s="1009"/>
      <c r="S877" s="1009"/>
      <c r="T877" s="1009"/>
      <c r="U877" s="1009"/>
      <c r="V877" s="1009"/>
      <c r="W877" s="1009"/>
      <c r="X877" s="1009"/>
      <c r="Y877" s="1009"/>
      <c r="Z877" s="1009"/>
      <c r="AA877" s="1009"/>
    </row>
    <row r="878">
      <c r="A878" s="1009"/>
      <c r="B878" s="4294"/>
      <c r="C878" s="4143"/>
      <c r="D878" s="4144"/>
      <c r="E878" s="4145"/>
      <c r="F878" s="1009"/>
      <c r="G878" s="1009"/>
      <c r="H878" s="1009"/>
      <c r="I878" s="1009"/>
      <c r="J878" s="1009"/>
      <c r="K878" s="1009"/>
      <c r="L878" s="1009"/>
      <c r="M878" s="1009"/>
      <c r="N878" s="1009"/>
      <c r="O878" s="1009"/>
      <c r="P878" s="1009"/>
      <c r="Q878" s="1009"/>
      <c r="R878" s="1009"/>
      <c r="S878" s="1009"/>
      <c r="T878" s="1009"/>
      <c r="U878" s="1009"/>
      <c r="V878" s="1009"/>
      <c r="W878" s="1009"/>
      <c r="X878" s="1009"/>
      <c r="Y878" s="1009"/>
      <c r="Z878" s="1009"/>
      <c r="AA878" s="1009"/>
    </row>
    <row r="879">
      <c r="A879" s="1009"/>
      <c r="B879" s="4294"/>
      <c r="C879" s="4143"/>
      <c r="D879" s="4144"/>
      <c r="E879" s="4145"/>
      <c r="F879" s="1009"/>
      <c r="G879" s="1009"/>
      <c r="H879" s="1009"/>
      <c r="I879" s="1009"/>
      <c r="J879" s="1009"/>
      <c r="K879" s="1009"/>
      <c r="L879" s="1009"/>
      <c r="M879" s="1009"/>
      <c r="N879" s="1009"/>
      <c r="O879" s="1009"/>
      <c r="P879" s="1009"/>
      <c r="Q879" s="1009"/>
      <c r="R879" s="1009"/>
      <c r="S879" s="1009"/>
      <c r="T879" s="1009"/>
      <c r="U879" s="1009"/>
      <c r="V879" s="1009"/>
      <c r="W879" s="1009"/>
      <c r="X879" s="1009"/>
      <c r="Y879" s="1009"/>
      <c r="Z879" s="1009"/>
      <c r="AA879" s="1009"/>
    </row>
    <row r="880">
      <c r="A880" s="1009"/>
      <c r="B880" s="4294"/>
      <c r="C880" s="4143"/>
      <c r="D880" s="4144"/>
      <c r="E880" s="4145"/>
      <c r="F880" s="1009"/>
      <c r="G880" s="1009"/>
      <c r="H880" s="1009"/>
      <c r="I880" s="1009"/>
      <c r="J880" s="1009"/>
      <c r="K880" s="1009"/>
      <c r="L880" s="1009"/>
      <c r="M880" s="1009"/>
      <c r="N880" s="1009"/>
      <c r="O880" s="1009"/>
      <c r="P880" s="1009"/>
      <c r="Q880" s="1009"/>
      <c r="R880" s="1009"/>
      <c r="S880" s="1009"/>
      <c r="T880" s="1009"/>
      <c r="U880" s="1009"/>
      <c r="V880" s="1009"/>
      <c r="W880" s="1009"/>
      <c r="X880" s="1009"/>
      <c r="Y880" s="1009"/>
      <c r="Z880" s="1009"/>
      <c r="AA880" s="1009"/>
    </row>
    <row r="881">
      <c r="A881" s="1009"/>
      <c r="B881" s="4294"/>
      <c r="C881" s="4143"/>
      <c r="D881" s="4144"/>
      <c r="E881" s="4145"/>
      <c r="F881" s="1009"/>
      <c r="G881" s="1009"/>
      <c r="H881" s="1009"/>
      <c r="I881" s="1009"/>
      <c r="J881" s="1009"/>
      <c r="K881" s="1009"/>
      <c r="L881" s="1009"/>
      <c r="M881" s="1009"/>
      <c r="N881" s="1009"/>
      <c r="O881" s="1009"/>
      <c r="P881" s="1009"/>
      <c r="Q881" s="1009"/>
      <c r="R881" s="1009"/>
      <c r="S881" s="1009"/>
      <c r="T881" s="1009"/>
      <c r="U881" s="1009"/>
      <c r="V881" s="1009"/>
      <c r="W881" s="1009"/>
      <c r="X881" s="1009"/>
      <c r="Y881" s="1009"/>
      <c r="Z881" s="1009"/>
      <c r="AA881" s="1009"/>
    </row>
    <row r="882">
      <c r="A882" s="1009"/>
      <c r="B882" s="4294"/>
      <c r="C882" s="4143"/>
      <c r="D882" s="4144"/>
      <c r="E882" s="4145"/>
      <c r="F882" s="1009"/>
      <c r="G882" s="1009"/>
      <c r="H882" s="1009"/>
      <c r="I882" s="1009"/>
      <c r="J882" s="1009"/>
      <c r="K882" s="1009"/>
      <c r="L882" s="1009"/>
      <c r="M882" s="1009"/>
      <c r="N882" s="1009"/>
      <c r="O882" s="1009"/>
      <c r="P882" s="1009"/>
      <c r="Q882" s="1009"/>
      <c r="R882" s="1009"/>
      <c r="S882" s="1009"/>
      <c r="T882" s="1009"/>
      <c r="U882" s="1009"/>
      <c r="V882" s="1009"/>
      <c r="W882" s="1009"/>
      <c r="X882" s="1009"/>
      <c r="Y882" s="1009"/>
      <c r="Z882" s="1009"/>
      <c r="AA882" s="1009"/>
    </row>
    <row r="883">
      <c r="A883" s="1009"/>
      <c r="B883" s="4294"/>
      <c r="C883" s="4143"/>
      <c r="D883" s="4144"/>
      <c r="E883" s="4145"/>
      <c r="F883" s="1009"/>
      <c r="G883" s="1009"/>
      <c r="H883" s="1009"/>
      <c r="I883" s="1009"/>
      <c r="J883" s="1009"/>
      <c r="K883" s="1009"/>
      <c r="L883" s="1009"/>
      <c r="M883" s="1009"/>
      <c r="N883" s="1009"/>
      <c r="O883" s="1009"/>
      <c r="P883" s="1009"/>
      <c r="Q883" s="1009"/>
      <c r="R883" s="1009"/>
      <c r="S883" s="1009"/>
      <c r="T883" s="1009"/>
      <c r="U883" s="1009"/>
      <c r="V883" s="1009"/>
      <c r="W883" s="1009"/>
      <c r="X883" s="1009"/>
      <c r="Y883" s="1009"/>
      <c r="Z883" s="1009"/>
      <c r="AA883" s="1009"/>
    </row>
    <row r="884">
      <c r="A884" s="1009"/>
      <c r="B884" s="4294"/>
      <c r="C884" s="4143"/>
      <c r="D884" s="4144"/>
      <c r="E884" s="4145"/>
      <c r="F884" s="1009"/>
      <c r="G884" s="1009"/>
      <c r="H884" s="1009"/>
      <c r="I884" s="1009"/>
      <c r="J884" s="1009"/>
      <c r="K884" s="1009"/>
      <c r="L884" s="1009"/>
      <c r="M884" s="1009"/>
      <c r="N884" s="1009"/>
      <c r="O884" s="1009"/>
      <c r="P884" s="1009"/>
      <c r="Q884" s="1009"/>
      <c r="R884" s="1009"/>
      <c r="S884" s="1009"/>
      <c r="T884" s="1009"/>
      <c r="U884" s="1009"/>
      <c r="V884" s="1009"/>
      <c r="W884" s="1009"/>
      <c r="X884" s="1009"/>
      <c r="Y884" s="1009"/>
      <c r="Z884" s="1009"/>
      <c r="AA884" s="1009"/>
    </row>
    <row r="885">
      <c r="A885" s="1009"/>
      <c r="B885" s="4294"/>
      <c r="C885" s="4143"/>
      <c r="D885" s="4144"/>
      <c r="E885" s="4145"/>
      <c r="F885" s="1009"/>
      <c r="G885" s="1009"/>
      <c r="H885" s="1009"/>
      <c r="I885" s="1009"/>
      <c r="J885" s="1009"/>
      <c r="K885" s="1009"/>
      <c r="L885" s="1009"/>
      <c r="M885" s="1009"/>
      <c r="N885" s="1009"/>
      <c r="O885" s="1009"/>
      <c r="P885" s="1009"/>
      <c r="Q885" s="1009"/>
      <c r="R885" s="1009"/>
      <c r="S885" s="1009"/>
      <c r="T885" s="1009"/>
      <c r="U885" s="1009"/>
      <c r="V885" s="1009"/>
      <c r="W885" s="1009"/>
      <c r="X885" s="1009"/>
      <c r="Y885" s="1009"/>
      <c r="Z885" s="1009"/>
      <c r="AA885" s="1009"/>
    </row>
    <row r="886">
      <c r="A886" s="1009"/>
      <c r="B886" s="4294"/>
      <c r="C886" s="4143"/>
      <c r="D886" s="4144"/>
      <c r="E886" s="4145"/>
      <c r="F886" s="1009"/>
      <c r="G886" s="1009"/>
      <c r="H886" s="1009"/>
      <c r="I886" s="1009"/>
      <c r="J886" s="1009"/>
      <c r="K886" s="1009"/>
      <c r="L886" s="1009"/>
      <c r="M886" s="1009"/>
      <c r="N886" s="1009"/>
      <c r="O886" s="1009"/>
      <c r="P886" s="1009"/>
      <c r="Q886" s="1009"/>
      <c r="R886" s="1009"/>
      <c r="S886" s="1009"/>
      <c r="T886" s="1009"/>
      <c r="U886" s="1009"/>
      <c r="V886" s="1009"/>
      <c r="W886" s="1009"/>
      <c r="X886" s="1009"/>
      <c r="Y886" s="1009"/>
      <c r="Z886" s="1009"/>
      <c r="AA886" s="1009"/>
    </row>
    <row r="887">
      <c r="A887" s="1009"/>
      <c r="B887" s="4294"/>
      <c r="C887" s="4143"/>
      <c r="D887" s="4144"/>
      <c r="E887" s="4145"/>
      <c r="F887" s="1009"/>
      <c r="G887" s="1009"/>
      <c r="H887" s="1009"/>
      <c r="I887" s="1009"/>
      <c r="J887" s="1009"/>
      <c r="K887" s="1009"/>
      <c r="L887" s="1009"/>
      <c r="M887" s="1009"/>
      <c r="N887" s="1009"/>
      <c r="O887" s="1009"/>
      <c r="P887" s="1009"/>
      <c r="Q887" s="1009"/>
      <c r="R887" s="1009"/>
      <c r="S887" s="1009"/>
      <c r="T887" s="1009"/>
      <c r="U887" s="1009"/>
      <c r="V887" s="1009"/>
      <c r="W887" s="1009"/>
      <c r="X887" s="1009"/>
      <c r="Y887" s="1009"/>
      <c r="Z887" s="1009"/>
      <c r="AA887" s="1009"/>
    </row>
    <row r="888">
      <c r="A888" s="1009"/>
      <c r="B888" s="4294"/>
      <c r="C888" s="4143"/>
      <c r="D888" s="4144"/>
      <c r="E888" s="4145"/>
      <c r="F888" s="1009"/>
      <c r="G888" s="1009"/>
      <c r="H888" s="1009"/>
      <c r="I888" s="1009"/>
      <c r="J888" s="1009"/>
      <c r="K888" s="1009"/>
      <c r="L888" s="1009"/>
      <c r="M888" s="1009"/>
      <c r="N888" s="1009"/>
      <c r="O888" s="1009"/>
      <c r="P888" s="1009"/>
      <c r="Q888" s="1009"/>
      <c r="R888" s="1009"/>
      <c r="S888" s="1009"/>
      <c r="T888" s="1009"/>
      <c r="U888" s="1009"/>
      <c r="V888" s="1009"/>
      <c r="W888" s="1009"/>
      <c r="X888" s="1009"/>
      <c r="Y888" s="1009"/>
      <c r="Z888" s="1009"/>
      <c r="AA888" s="1009"/>
    </row>
    <row r="889">
      <c r="A889" s="1009"/>
      <c r="B889" s="4294"/>
      <c r="C889" s="4143"/>
      <c r="D889" s="4144"/>
      <c r="E889" s="4145"/>
      <c r="F889" s="1009"/>
      <c r="G889" s="1009"/>
      <c r="H889" s="1009"/>
      <c r="I889" s="1009"/>
      <c r="J889" s="1009"/>
      <c r="K889" s="1009"/>
      <c r="L889" s="1009"/>
      <c r="M889" s="1009"/>
      <c r="N889" s="1009"/>
      <c r="O889" s="1009"/>
      <c r="P889" s="1009"/>
      <c r="Q889" s="1009"/>
      <c r="R889" s="1009"/>
      <c r="S889" s="1009"/>
      <c r="T889" s="1009"/>
      <c r="U889" s="1009"/>
      <c r="V889" s="1009"/>
      <c r="W889" s="1009"/>
      <c r="X889" s="1009"/>
      <c r="Y889" s="1009"/>
      <c r="Z889" s="1009"/>
      <c r="AA889" s="1009"/>
    </row>
    <row r="890">
      <c r="A890" s="1009"/>
      <c r="B890" s="4294"/>
      <c r="C890" s="4143"/>
      <c r="D890" s="4144"/>
      <c r="E890" s="4145"/>
      <c r="F890" s="1009"/>
      <c r="G890" s="1009"/>
      <c r="H890" s="1009"/>
      <c r="I890" s="1009"/>
      <c r="J890" s="1009"/>
      <c r="K890" s="1009"/>
      <c r="L890" s="1009"/>
      <c r="M890" s="1009"/>
      <c r="N890" s="1009"/>
      <c r="O890" s="1009"/>
      <c r="P890" s="1009"/>
      <c r="Q890" s="1009"/>
      <c r="R890" s="1009"/>
      <c r="S890" s="1009"/>
      <c r="T890" s="1009"/>
      <c r="U890" s="1009"/>
      <c r="V890" s="1009"/>
      <c r="W890" s="1009"/>
      <c r="X890" s="1009"/>
      <c r="Y890" s="1009"/>
      <c r="Z890" s="1009"/>
      <c r="AA890" s="1009"/>
    </row>
    <row r="891">
      <c r="A891" s="1009"/>
      <c r="B891" s="4294"/>
      <c r="C891" s="4143"/>
      <c r="D891" s="4144"/>
      <c r="E891" s="4145"/>
      <c r="F891" s="1009"/>
      <c r="G891" s="1009"/>
      <c r="H891" s="1009"/>
      <c r="I891" s="1009"/>
      <c r="J891" s="1009"/>
      <c r="K891" s="1009"/>
      <c r="L891" s="1009"/>
      <c r="M891" s="1009"/>
      <c r="N891" s="1009"/>
      <c r="O891" s="1009"/>
      <c r="P891" s="1009"/>
      <c r="Q891" s="1009"/>
      <c r="R891" s="1009"/>
      <c r="S891" s="1009"/>
      <c r="T891" s="1009"/>
      <c r="U891" s="1009"/>
      <c r="V891" s="1009"/>
      <c r="W891" s="1009"/>
      <c r="X891" s="1009"/>
      <c r="Y891" s="1009"/>
      <c r="Z891" s="1009"/>
      <c r="AA891" s="1009"/>
    </row>
    <row r="892">
      <c r="A892" s="1009"/>
      <c r="B892" s="4294"/>
      <c r="C892" s="4143"/>
      <c r="D892" s="4144"/>
      <c r="E892" s="4145"/>
      <c r="F892" s="1009"/>
      <c r="G892" s="1009"/>
      <c r="H892" s="1009"/>
      <c r="I892" s="1009"/>
      <c r="J892" s="1009"/>
      <c r="K892" s="1009"/>
      <c r="L892" s="1009"/>
      <c r="M892" s="1009"/>
      <c r="N892" s="1009"/>
      <c r="O892" s="1009"/>
      <c r="P892" s="1009"/>
      <c r="Q892" s="1009"/>
      <c r="R892" s="1009"/>
      <c r="S892" s="1009"/>
      <c r="T892" s="1009"/>
      <c r="U892" s="1009"/>
      <c r="V892" s="1009"/>
      <c r="W892" s="1009"/>
      <c r="X892" s="1009"/>
      <c r="Y892" s="1009"/>
      <c r="Z892" s="1009"/>
      <c r="AA892" s="1009"/>
    </row>
    <row r="893">
      <c r="A893" s="1009"/>
      <c r="B893" s="4294"/>
      <c r="C893" s="4143"/>
      <c r="D893" s="4144"/>
      <c r="E893" s="4145"/>
      <c r="F893" s="1009"/>
      <c r="G893" s="1009"/>
      <c r="H893" s="1009"/>
      <c r="I893" s="1009"/>
      <c r="J893" s="1009"/>
      <c r="K893" s="1009"/>
      <c r="L893" s="1009"/>
      <c r="M893" s="1009"/>
      <c r="N893" s="1009"/>
      <c r="O893" s="1009"/>
      <c r="P893" s="1009"/>
      <c r="Q893" s="1009"/>
      <c r="R893" s="1009"/>
      <c r="S893" s="1009"/>
      <c r="T893" s="1009"/>
      <c r="U893" s="1009"/>
      <c r="V893" s="1009"/>
      <c r="W893" s="1009"/>
      <c r="X893" s="1009"/>
      <c r="Y893" s="1009"/>
      <c r="Z893" s="1009"/>
      <c r="AA893" s="1009"/>
    </row>
    <row r="894">
      <c r="A894" s="1009"/>
      <c r="B894" s="4294"/>
      <c r="C894" s="4143"/>
      <c r="D894" s="4144"/>
      <c r="E894" s="4145"/>
      <c r="F894" s="1009"/>
      <c r="G894" s="1009"/>
      <c r="H894" s="1009"/>
      <c r="I894" s="1009"/>
      <c r="J894" s="1009"/>
      <c r="K894" s="1009"/>
      <c r="L894" s="1009"/>
      <c r="M894" s="1009"/>
      <c r="N894" s="1009"/>
      <c r="O894" s="1009"/>
      <c r="P894" s="1009"/>
      <c r="Q894" s="1009"/>
      <c r="R894" s="1009"/>
      <c r="S894" s="1009"/>
      <c r="T894" s="1009"/>
      <c r="U894" s="1009"/>
      <c r="V894" s="1009"/>
      <c r="W894" s="1009"/>
      <c r="X894" s="1009"/>
      <c r="Y894" s="1009"/>
      <c r="Z894" s="1009"/>
      <c r="AA894" s="1009"/>
    </row>
    <row r="895">
      <c r="A895" s="1009"/>
      <c r="B895" s="4294"/>
      <c r="C895" s="4143"/>
      <c r="D895" s="4144"/>
      <c r="E895" s="4145"/>
      <c r="F895" s="1009"/>
      <c r="G895" s="1009"/>
      <c r="H895" s="1009"/>
      <c r="I895" s="1009"/>
      <c r="J895" s="1009"/>
      <c r="K895" s="1009"/>
      <c r="L895" s="1009"/>
      <c r="M895" s="1009"/>
      <c r="N895" s="1009"/>
      <c r="O895" s="1009"/>
      <c r="P895" s="1009"/>
      <c r="Q895" s="1009"/>
      <c r="R895" s="1009"/>
      <c r="S895" s="1009"/>
      <c r="T895" s="1009"/>
      <c r="U895" s="1009"/>
      <c r="V895" s="1009"/>
      <c r="W895" s="1009"/>
      <c r="X895" s="1009"/>
      <c r="Y895" s="1009"/>
      <c r="Z895" s="1009"/>
      <c r="AA895" s="1009"/>
    </row>
    <row r="896">
      <c r="A896" s="1009"/>
      <c r="B896" s="4294"/>
      <c r="C896" s="4143"/>
      <c r="D896" s="4144"/>
      <c r="E896" s="4145"/>
      <c r="F896" s="1009"/>
      <c r="G896" s="1009"/>
      <c r="H896" s="1009"/>
      <c r="I896" s="1009"/>
      <c r="J896" s="1009"/>
      <c r="K896" s="1009"/>
      <c r="L896" s="1009"/>
      <c r="M896" s="1009"/>
      <c r="N896" s="1009"/>
      <c r="O896" s="1009"/>
      <c r="P896" s="1009"/>
      <c r="Q896" s="1009"/>
      <c r="R896" s="1009"/>
      <c r="S896" s="1009"/>
      <c r="T896" s="1009"/>
      <c r="U896" s="1009"/>
      <c r="V896" s="1009"/>
      <c r="W896" s="1009"/>
      <c r="X896" s="1009"/>
      <c r="Y896" s="1009"/>
      <c r="Z896" s="1009"/>
      <c r="AA896" s="1009"/>
    </row>
    <row r="897">
      <c r="A897" s="1009"/>
      <c r="B897" s="4294"/>
      <c r="C897" s="4143"/>
      <c r="D897" s="4144"/>
      <c r="E897" s="4145"/>
      <c r="F897" s="1009"/>
      <c r="G897" s="1009"/>
      <c r="H897" s="1009"/>
      <c r="I897" s="1009"/>
      <c r="J897" s="1009"/>
      <c r="K897" s="1009"/>
      <c r="L897" s="1009"/>
      <c r="M897" s="1009"/>
      <c r="N897" s="1009"/>
      <c r="O897" s="1009"/>
      <c r="P897" s="1009"/>
      <c r="Q897" s="1009"/>
      <c r="R897" s="1009"/>
      <c r="S897" s="1009"/>
      <c r="T897" s="1009"/>
      <c r="U897" s="1009"/>
      <c r="V897" s="1009"/>
      <c r="W897" s="1009"/>
      <c r="X897" s="1009"/>
      <c r="Y897" s="1009"/>
      <c r="Z897" s="1009"/>
      <c r="AA897" s="1009"/>
    </row>
    <row r="898">
      <c r="A898" s="1009"/>
      <c r="B898" s="4294"/>
      <c r="C898" s="4143"/>
      <c r="D898" s="4144"/>
      <c r="E898" s="4145"/>
      <c r="F898" s="1009"/>
      <c r="G898" s="1009"/>
      <c r="H898" s="1009"/>
      <c r="I898" s="1009"/>
      <c r="J898" s="1009"/>
      <c r="K898" s="1009"/>
      <c r="L898" s="1009"/>
      <c r="M898" s="1009"/>
      <c r="N898" s="1009"/>
      <c r="O898" s="1009"/>
      <c r="P898" s="1009"/>
      <c r="Q898" s="1009"/>
      <c r="R898" s="1009"/>
      <c r="S898" s="1009"/>
      <c r="T898" s="1009"/>
      <c r="U898" s="1009"/>
      <c r="V898" s="1009"/>
      <c r="W898" s="1009"/>
      <c r="X898" s="1009"/>
      <c r="Y898" s="1009"/>
      <c r="Z898" s="1009"/>
      <c r="AA898" s="1009"/>
    </row>
    <row r="899">
      <c r="A899" s="1009"/>
      <c r="B899" s="4294"/>
      <c r="C899" s="4143"/>
      <c r="D899" s="4144"/>
      <c r="E899" s="4145"/>
      <c r="F899" s="1009"/>
      <c r="G899" s="1009"/>
      <c r="H899" s="1009"/>
      <c r="I899" s="1009"/>
      <c r="J899" s="1009"/>
      <c r="K899" s="1009"/>
      <c r="L899" s="1009"/>
      <c r="M899" s="1009"/>
      <c r="N899" s="1009"/>
      <c r="O899" s="1009"/>
      <c r="P899" s="1009"/>
      <c r="Q899" s="1009"/>
      <c r="R899" s="1009"/>
      <c r="S899" s="1009"/>
      <c r="T899" s="1009"/>
      <c r="U899" s="1009"/>
      <c r="V899" s="1009"/>
      <c r="W899" s="1009"/>
      <c r="X899" s="1009"/>
      <c r="Y899" s="1009"/>
      <c r="Z899" s="1009"/>
      <c r="AA899" s="1009"/>
    </row>
    <row r="900">
      <c r="A900" s="1009"/>
      <c r="B900" s="4294"/>
      <c r="C900" s="4143"/>
      <c r="D900" s="4144"/>
      <c r="E900" s="4145"/>
      <c r="F900" s="1009"/>
      <c r="G900" s="1009"/>
      <c r="H900" s="1009"/>
      <c r="I900" s="1009"/>
      <c r="J900" s="1009"/>
      <c r="K900" s="1009"/>
      <c r="L900" s="1009"/>
      <c r="M900" s="1009"/>
      <c r="N900" s="1009"/>
      <c r="O900" s="1009"/>
      <c r="P900" s="1009"/>
      <c r="Q900" s="1009"/>
      <c r="R900" s="1009"/>
      <c r="S900" s="1009"/>
      <c r="T900" s="1009"/>
      <c r="U900" s="1009"/>
      <c r="V900" s="1009"/>
      <c r="W900" s="1009"/>
      <c r="X900" s="1009"/>
      <c r="Y900" s="1009"/>
      <c r="Z900" s="1009"/>
      <c r="AA900" s="1009"/>
    </row>
    <row r="901">
      <c r="A901" s="1009"/>
      <c r="B901" s="4294"/>
      <c r="C901" s="4143"/>
      <c r="D901" s="4144"/>
      <c r="E901" s="4145"/>
      <c r="F901" s="1009"/>
      <c r="G901" s="1009"/>
      <c r="H901" s="1009"/>
      <c r="I901" s="1009"/>
      <c r="J901" s="1009"/>
      <c r="K901" s="1009"/>
      <c r="L901" s="1009"/>
      <c r="M901" s="1009"/>
      <c r="N901" s="1009"/>
      <c r="O901" s="1009"/>
      <c r="P901" s="1009"/>
      <c r="Q901" s="1009"/>
      <c r="R901" s="1009"/>
      <c r="S901" s="1009"/>
      <c r="T901" s="1009"/>
      <c r="U901" s="1009"/>
      <c r="V901" s="1009"/>
      <c r="W901" s="1009"/>
      <c r="X901" s="1009"/>
      <c r="Y901" s="1009"/>
      <c r="Z901" s="1009"/>
      <c r="AA901" s="1009"/>
    </row>
    <row r="902">
      <c r="A902" s="1009"/>
      <c r="B902" s="4294"/>
      <c r="C902" s="4143"/>
      <c r="D902" s="4144"/>
      <c r="E902" s="4145"/>
      <c r="F902" s="1009"/>
      <c r="G902" s="1009"/>
      <c r="H902" s="1009"/>
      <c r="I902" s="1009"/>
      <c r="J902" s="1009"/>
      <c r="K902" s="1009"/>
      <c r="L902" s="1009"/>
      <c r="M902" s="1009"/>
      <c r="N902" s="1009"/>
      <c r="O902" s="1009"/>
      <c r="P902" s="1009"/>
      <c r="Q902" s="1009"/>
      <c r="R902" s="1009"/>
      <c r="S902" s="1009"/>
      <c r="T902" s="1009"/>
      <c r="U902" s="1009"/>
      <c r="V902" s="1009"/>
      <c r="W902" s="1009"/>
      <c r="X902" s="1009"/>
      <c r="Y902" s="1009"/>
      <c r="Z902" s="1009"/>
      <c r="AA902" s="1009"/>
    </row>
    <row r="903">
      <c r="A903" s="1009"/>
      <c r="B903" s="4294"/>
      <c r="C903" s="4143"/>
      <c r="D903" s="4144"/>
      <c r="E903" s="4145"/>
      <c r="F903" s="1009"/>
      <c r="G903" s="1009"/>
      <c r="H903" s="1009"/>
      <c r="I903" s="1009"/>
      <c r="J903" s="1009"/>
      <c r="K903" s="1009"/>
      <c r="L903" s="1009"/>
      <c r="M903" s="1009"/>
      <c r="N903" s="1009"/>
      <c r="O903" s="1009"/>
      <c r="P903" s="1009"/>
      <c r="Q903" s="1009"/>
      <c r="R903" s="1009"/>
      <c r="S903" s="1009"/>
      <c r="T903" s="1009"/>
      <c r="U903" s="1009"/>
      <c r="V903" s="1009"/>
      <c r="W903" s="1009"/>
      <c r="X903" s="1009"/>
      <c r="Y903" s="1009"/>
      <c r="Z903" s="1009"/>
      <c r="AA903" s="1009"/>
    </row>
    <row r="904">
      <c r="A904" s="1009"/>
      <c r="B904" s="4294"/>
      <c r="C904" s="4143"/>
      <c r="D904" s="4144"/>
      <c r="E904" s="4145"/>
      <c r="F904" s="1009"/>
      <c r="G904" s="1009"/>
      <c r="H904" s="1009"/>
      <c r="I904" s="1009"/>
      <c r="J904" s="1009"/>
      <c r="K904" s="1009"/>
      <c r="L904" s="1009"/>
      <c r="M904" s="1009"/>
      <c r="N904" s="1009"/>
      <c r="O904" s="1009"/>
      <c r="P904" s="1009"/>
      <c r="Q904" s="1009"/>
      <c r="R904" s="1009"/>
      <c r="S904" s="1009"/>
      <c r="T904" s="1009"/>
      <c r="U904" s="1009"/>
      <c r="V904" s="1009"/>
      <c r="W904" s="1009"/>
      <c r="X904" s="1009"/>
      <c r="Y904" s="1009"/>
      <c r="Z904" s="1009"/>
      <c r="AA904" s="1009"/>
    </row>
    <row r="905">
      <c r="A905" s="1009"/>
      <c r="B905" s="4294"/>
      <c r="C905" s="4143"/>
      <c r="D905" s="4144"/>
      <c r="E905" s="4145"/>
      <c r="F905" s="1009"/>
      <c r="G905" s="1009"/>
      <c r="H905" s="1009"/>
      <c r="I905" s="1009"/>
      <c r="J905" s="1009"/>
      <c r="K905" s="1009"/>
      <c r="L905" s="1009"/>
      <c r="M905" s="1009"/>
      <c r="N905" s="1009"/>
      <c r="O905" s="1009"/>
      <c r="P905" s="1009"/>
      <c r="Q905" s="1009"/>
      <c r="R905" s="1009"/>
      <c r="S905" s="1009"/>
      <c r="T905" s="1009"/>
      <c r="U905" s="1009"/>
      <c r="V905" s="1009"/>
      <c r="W905" s="1009"/>
      <c r="X905" s="1009"/>
      <c r="Y905" s="1009"/>
      <c r="Z905" s="1009"/>
      <c r="AA905" s="1009"/>
    </row>
    <row r="906">
      <c r="A906" s="1009"/>
      <c r="B906" s="4294"/>
      <c r="C906" s="4143"/>
      <c r="D906" s="4144"/>
      <c r="E906" s="4145"/>
      <c r="F906" s="1009"/>
      <c r="G906" s="1009"/>
      <c r="H906" s="1009"/>
      <c r="I906" s="1009"/>
      <c r="J906" s="1009"/>
      <c r="K906" s="1009"/>
      <c r="L906" s="1009"/>
      <c r="M906" s="1009"/>
      <c r="N906" s="1009"/>
      <c r="O906" s="1009"/>
      <c r="P906" s="1009"/>
      <c r="Q906" s="1009"/>
      <c r="R906" s="1009"/>
      <c r="S906" s="1009"/>
      <c r="T906" s="1009"/>
      <c r="U906" s="1009"/>
      <c r="V906" s="1009"/>
      <c r="W906" s="1009"/>
      <c r="X906" s="1009"/>
      <c r="Y906" s="1009"/>
      <c r="Z906" s="1009"/>
      <c r="AA906" s="1009"/>
    </row>
    <row r="907">
      <c r="A907" s="1009"/>
      <c r="B907" s="4294"/>
      <c r="C907" s="4143"/>
      <c r="D907" s="4144"/>
      <c r="E907" s="4145"/>
      <c r="F907" s="1009"/>
      <c r="G907" s="1009"/>
      <c r="H907" s="1009"/>
      <c r="I907" s="1009"/>
      <c r="J907" s="1009"/>
      <c r="K907" s="1009"/>
      <c r="L907" s="1009"/>
      <c r="M907" s="1009"/>
      <c r="N907" s="1009"/>
      <c r="O907" s="1009"/>
      <c r="P907" s="1009"/>
      <c r="Q907" s="1009"/>
      <c r="R907" s="1009"/>
      <c r="S907" s="1009"/>
      <c r="T907" s="1009"/>
      <c r="U907" s="1009"/>
      <c r="V907" s="1009"/>
      <c r="W907" s="1009"/>
      <c r="X907" s="1009"/>
      <c r="Y907" s="1009"/>
      <c r="Z907" s="1009"/>
      <c r="AA907" s="1009"/>
    </row>
    <row r="908">
      <c r="A908" s="1009"/>
      <c r="B908" s="4294"/>
      <c r="C908" s="4143"/>
      <c r="D908" s="4144"/>
      <c r="E908" s="4145"/>
      <c r="F908" s="1009"/>
      <c r="G908" s="1009"/>
      <c r="H908" s="1009"/>
      <c r="I908" s="1009"/>
      <c r="J908" s="1009"/>
      <c r="K908" s="1009"/>
      <c r="L908" s="1009"/>
      <c r="M908" s="1009"/>
      <c r="N908" s="1009"/>
      <c r="O908" s="1009"/>
      <c r="P908" s="1009"/>
      <c r="Q908" s="1009"/>
      <c r="R908" s="1009"/>
      <c r="S908" s="1009"/>
      <c r="T908" s="1009"/>
      <c r="U908" s="1009"/>
      <c r="V908" s="1009"/>
      <c r="W908" s="1009"/>
      <c r="X908" s="1009"/>
      <c r="Y908" s="1009"/>
      <c r="Z908" s="1009"/>
      <c r="AA908" s="1009"/>
    </row>
    <row r="909">
      <c r="A909" s="1009"/>
      <c r="B909" s="4294"/>
      <c r="C909" s="4143"/>
      <c r="D909" s="4144"/>
      <c r="E909" s="4145"/>
      <c r="F909" s="1009"/>
      <c r="G909" s="1009"/>
      <c r="H909" s="1009"/>
      <c r="I909" s="1009"/>
      <c r="J909" s="1009"/>
      <c r="K909" s="1009"/>
      <c r="L909" s="1009"/>
      <c r="M909" s="1009"/>
      <c r="N909" s="1009"/>
      <c r="O909" s="1009"/>
      <c r="P909" s="1009"/>
      <c r="Q909" s="1009"/>
      <c r="R909" s="1009"/>
      <c r="S909" s="1009"/>
      <c r="T909" s="1009"/>
      <c r="U909" s="1009"/>
      <c r="V909" s="1009"/>
      <c r="W909" s="1009"/>
      <c r="X909" s="1009"/>
      <c r="Y909" s="1009"/>
      <c r="Z909" s="1009"/>
      <c r="AA909" s="1009"/>
    </row>
    <row r="910">
      <c r="A910" s="1009"/>
      <c r="B910" s="4294"/>
      <c r="C910" s="4143"/>
      <c r="D910" s="4144"/>
      <c r="E910" s="4145"/>
      <c r="F910" s="1009"/>
      <c r="G910" s="1009"/>
      <c r="H910" s="1009"/>
      <c r="I910" s="1009"/>
      <c r="J910" s="1009"/>
      <c r="K910" s="1009"/>
      <c r="L910" s="1009"/>
      <c r="M910" s="1009"/>
      <c r="N910" s="1009"/>
      <c r="O910" s="1009"/>
      <c r="P910" s="1009"/>
      <c r="Q910" s="1009"/>
      <c r="R910" s="1009"/>
      <c r="S910" s="1009"/>
      <c r="T910" s="1009"/>
      <c r="U910" s="1009"/>
      <c r="V910" s="1009"/>
      <c r="W910" s="1009"/>
      <c r="X910" s="1009"/>
      <c r="Y910" s="1009"/>
      <c r="Z910" s="1009"/>
      <c r="AA910" s="1009"/>
    </row>
    <row r="911">
      <c r="A911" s="1009"/>
      <c r="B911" s="4294"/>
      <c r="C911" s="4143"/>
      <c r="D911" s="4144"/>
      <c r="E911" s="4145"/>
      <c r="F911" s="1009"/>
      <c r="G911" s="1009"/>
      <c r="H911" s="1009"/>
      <c r="I911" s="1009"/>
      <c r="J911" s="1009"/>
      <c r="K911" s="1009"/>
      <c r="L911" s="1009"/>
      <c r="M911" s="1009"/>
      <c r="N911" s="1009"/>
      <c r="O911" s="1009"/>
      <c r="P911" s="1009"/>
      <c r="Q911" s="1009"/>
      <c r="R911" s="1009"/>
      <c r="S911" s="1009"/>
      <c r="T911" s="1009"/>
      <c r="U911" s="1009"/>
      <c r="V911" s="1009"/>
      <c r="W911" s="1009"/>
      <c r="X911" s="1009"/>
      <c r="Y911" s="1009"/>
      <c r="Z911" s="1009"/>
      <c r="AA911" s="1009"/>
    </row>
    <row r="912">
      <c r="A912" s="1009"/>
      <c r="B912" s="4294"/>
      <c r="C912" s="4143"/>
      <c r="D912" s="4144"/>
      <c r="E912" s="4145"/>
      <c r="F912" s="1009"/>
      <c r="G912" s="1009"/>
      <c r="H912" s="1009"/>
      <c r="I912" s="1009"/>
      <c r="J912" s="1009"/>
      <c r="K912" s="1009"/>
      <c r="L912" s="1009"/>
      <c r="M912" s="1009"/>
      <c r="N912" s="1009"/>
      <c r="O912" s="1009"/>
      <c r="P912" s="1009"/>
      <c r="Q912" s="1009"/>
      <c r="R912" s="1009"/>
      <c r="S912" s="1009"/>
      <c r="T912" s="1009"/>
      <c r="U912" s="1009"/>
      <c r="V912" s="1009"/>
      <c r="W912" s="1009"/>
      <c r="X912" s="1009"/>
      <c r="Y912" s="1009"/>
      <c r="Z912" s="1009"/>
      <c r="AA912" s="1009"/>
    </row>
    <row r="913">
      <c r="A913" s="1009"/>
      <c r="B913" s="4294"/>
      <c r="C913" s="4143"/>
      <c r="D913" s="4144"/>
      <c r="E913" s="4145"/>
      <c r="F913" s="1009"/>
      <c r="G913" s="1009"/>
      <c r="H913" s="1009"/>
      <c r="I913" s="1009"/>
      <c r="J913" s="1009"/>
      <c r="K913" s="1009"/>
      <c r="L913" s="1009"/>
      <c r="M913" s="1009"/>
      <c r="N913" s="1009"/>
      <c r="O913" s="1009"/>
      <c r="P913" s="1009"/>
      <c r="Q913" s="1009"/>
      <c r="R913" s="1009"/>
      <c r="S913" s="1009"/>
      <c r="T913" s="1009"/>
      <c r="U913" s="1009"/>
      <c r="V913" s="1009"/>
      <c r="W913" s="1009"/>
      <c r="X913" s="1009"/>
      <c r="Y913" s="1009"/>
      <c r="Z913" s="1009"/>
      <c r="AA913" s="1009"/>
    </row>
    <row r="914">
      <c r="A914" s="1009"/>
      <c r="B914" s="4294"/>
      <c r="C914" s="4143"/>
      <c r="D914" s="4144"/>
      <c r="E914" s="4145"/>
      <c r="F914" s="1009"/>
      <c r="G914" s="1009"/>
      <c r="H914" s="1009"/>
      <c r="I914" s="1009"/>
      <c r="J914" s="1009"/>
      <c r="K914" s="1009"/>
      <c r="L914" s="1009"/>
      <c r="M914" s="1009"/>
      <c r="N914" s="1009"/>
      <c r="O914" s="1009"/>
      <c r="P914" s="1009"/>
      <c r="Q914" s="1009"/>
      <c r="R914" s="1009"/>
      <c r="S914" s="1009"/>
      <c r="T914" s="1009"/>
      <c r="U914" s="1009"/>
      <c r="V914" s="1009"/>
      <c r="W914" s="1009"/>
      <c r="X914" s="1009"/>
      <c r="Y914" s="1009"/>
      <c r="Z914" s="1009"/>
      <c r="AA914" s="1009"/>
    </row>
    <row r="915">
      <c r="A915" s="1009"/>
      <c r="B915" s="4294"/>
      <c r="C915" s="4143"/>
      <c r="D915" s="4144"/>
      <c r="E915" s="4145"/>
      <c r="F915" s="1009"/>
      <c r="G915" s="1009"/>
      <c r="H915" s="1009"/>
      <c r="I915" s="1009"/>
      <c r="J915" s="1009"/>
      <c r="K915" s="1009"/>
      <c r="L915" s="1009"/>
      <c r="M915" s="1009"/>
      <c r="N915" s="1009"/>
      <c r="O915" s="1009"/>
      <c r="P915" s="1009"/>
      <c r="Q915" s="1009"/>
      <c r="R915" s="1009"/>
      <c r="S915" s="1009"/>
      <c r="T915" s="1009"/>
      <c r="U915" s="1009"/>
      <c r="V915" s="1009"/>
      <c r="W915" s="1009"/>
      <c r="X915" s="1009"/>
      <c r="Y915" s="1009"/>
      <c r="Z915" s="1009"/>
      <c r="AA915" s="1009"/>
    </row>
    <row r="916">
      <c r="A916" s="1009"/>
      <c r="B916" s="4294"/>
      <c r="C916" s="4143"/>
      <c r="D916" s="4144"/>
      <c r="E916" s="4145"/>
      <c r="F916" s="1009"/>
      <c r="G916" s="1009"/>
      <c r="H916" s="1009"/>
      <c r="I916" s="1009"/>
      <c r="J916" s="1009"/>
      <c r="K916" s="1009"/>
      <c r="L916" s="1009"/>
      <c r="M916" s="1009"/>
      <c r="N916" s="1009"/>
      <c r="O916" s="1009"/>
      <c r="P916" s="1009"/>
      <c r="Q916" s="1009"/>
      <c r="R916" s="1009"/>
      <c r="S916" s="1009"/>
      <c r="T916" s="1009"/>
      <c r="U916" s="1009"/>
      <c r="V916" s="1009"/>
      <c r="W916" s="1009"/>
      <c r="X916" s="1009"/>
      <c r="Y916" s="1009"/>
      <c r="Z916" s="1009"/>
      <c r="AA916" s="1009"/>
    </row>
    <row r="917">
      <c r="A917" s="1009"/>
      <c r="B917" s="4294"/>
      <c r="C917" s="4143"/>
      <c r="D917" s="4144"/>
      <c r="E917" s="4145"/>
      <c r="F917" s="1009"/>
      <c r="G917" s="1009"/>
      <c r="H917" s="1009"/>
      <c r="I917" s="1009"/>
      <c r="J917" s="1009"/>
      <c r="K917" s="1009"/>
      <c r="L917" s="1009"/>
      <c r="M917" s="1009"/>
      <c r="N917" s="1009"/>
      <c r="O917" s="1009"/>
      <c r="P917" s="1009"/>
      <c r="Q917" s="1009"/>
      <c r="R917" s="1009"/>
      <c r="S917" s="1009"/>
      <c r="T917" s="1009"/>
      <c r="U917" s="1009"/>
      <c r="V917" s="1009"/>
      <c r="W917" s="1009"/>
      <c r="X917" s="1009"/>
      <c r="Y917" s="1009"/>
      <c r="Z917" s="1009"/>
      <c r="AA917" s="1009"/>
    </row>
    <row r="918">
      <c r="A918" s="1009"/>
      <c r="B918" s="4294"/>
      <c r="C918" s="4143"/>
      <c r="D918" s="4144"/>
      <c r="E918" s="4145"/>
      <c r="F918" s="1009"/>
      <c r="G918" s="1009"/>
      <c r="H918" s="1009"/>
      <c r="I918" s="1009"/>
      <c r="J918" s="1009"/>
      <c r="K918" s="1009"/>
      <c r="L918" s="1009"/>
      <c r="M918" s="1009"/>
      <c r="N918" s="1009"/>
      <c r="O918" s="1009"/>
      <c r="P918" s="1009"/>
      <c r="Q918" s="1009"/>
      <c r="R918" s="1009"/>
      <c r="S918" s="1009"/>
      <c r="T918" s="1009"/>
      <c r="U918" s="1009"/>
      <c r="V918" s="1009"/>
      <c r="W918" s="1009"/>
      <c r="X918" s="1009"/>
      <c r="Y918" s="1009"/>
      <c r="Z918" s="1009"/>
      <c r="AA918" s="1009"/>
    </row>
    <row r="919">
      <c r="A919" s="1009"/>
      <c r="B919" s="4294"/>
      <c r="C919" s="4143"/>
      <c r="D919" s="4144"/>
      <c r="E919" s="4145"/>
      <c r="F919" s="1009"/>
      <c r="G919" s="1009"/>
      <c r="H919" s="1009"/>
      <c r="I919" s="1009"/>
      <c r="J919" s="1009"/>
      <c r="K919" s="1009"/>
      <c r="L919" s="1009"/>
      <c r="M919" s="1009"/>
      <c r="N919" s="1009"/>
      <c r="O919" s="1009"/>
      <c r="P919" s="1009"/>
      <c r="Q919" s="1009"/>
      <c r="R919" s="1009"/>
      <c r="S919" s="1009"/>
      <c r="T919" s="1009"/>
      <c r="U919" s="1009"/>
      <c r="V919" s="1009"/>
      <c r="W919" s="1009"/>
      <c r="X919" s="1009"/>
      <c r="Y919" s="1009"/>
      <c r="Z919" s="1009"/>
      <c r="AA919" s="1009"/>
    </row>
    <row r="920">
      <c r="A920" s="1009"/>
      <c r="B920" s="4294"/>
      <c r="C920" s="4143"/>
      <c r="D920" s="4144"/>
      <c r="E920" s="4145"/>
      <c r="F920" s="1009"/>
      <c r="G920" s="1009"/>
      <c r="H920" s="1009"/>
      <c r="I920" s="1009"/>
      <c r="J920" s="1009"/>
      <c r="K920" s="1009"/>
      <c r="L920" s="1009"/>
      <c r="M920" s="1009"/>
      <c r="N920" s="1009"/>
      <c r="O920" s="1009"/>
      <c r="P920" s="1009"/>
      <c r="Q920" s="1009"/>
      <c r="R920" s="1009"/>
      <c r="S920" s="1009"/>
      <c r="T920" s="1009"/>
      <c r="U920" s="1009"/>
      <c r="V920" s="1009"/>
      <c r="W920" s="1009"/>
      <c r="X920" s="1009"/>
      <c r="Y920" s="1009"/>
      <c r="Z920" s="1009"/>
      <c r="AA920" s="1009"/>
    </row>
    <row r="921">
      <c r="A921" s="1009"/>
      <c r="B921" s="4294"/>
      <c r="C921" s="4143"/>
      <c r="D921" s="4144"/>
      <c r="E921" s="4145"/>
      <c r="F921" s="1009"/>
      <c r="G921" s="1009"/>
      <c r="H921" s="1009"/>
      <c r="I921" s="1009"/>
      <c r="J921" s="1009"/>
      <c r="K921" s="1009"/>
      <c r="L921" s="1009"/>
      <c r="M921" s="1009"/>
      <c r="N921" s="1009"/>
      <c r="O921" s="1009"/>
      <c r="P921" s="1009"/>
      <c r="Q921" s="1009"/>
      <c r="R921" s="1009"/>
      <c r="S921" s="1009"/>
      <c r="T921" s="1009"/>
      <c r="U921" s="1009"/>
      <c r="V921" s="1009"/>
      <c r="W921" s="1009"/>
      <c r="X921" s="1009"/>
      <c r="Y921" s="1009"/>
      <c r="Z921" s="1009"/>
      <c r="AA921" s="1009"/>
    </row>
    <row r="922">
      <c r="A922" s="1009"/>
      <c r="B922" s="4294"/>
      <c r="C922" s="4143"/>
      <c r="D922" s="4144"/>
      <c r="E922" s="4145"/>
      <c r="F922" s="1009"/>
      <c r="G922" s="1009"/>
      <c r="H922" s="1009"/>
      <c r="I922" s="1009"/>
      <c r="J922" s="1009"/>
      <c r="K922" s="1009"/>
      <c r="L922" s="1009"/>
      <c r="M922" s="1009"/>
      <c r="N922" s="1009"/>
      <c r="O922" s="1009"/>
      <c r="P922" s="1009"/>
      <c r="Q922" s="1009"/>
      <c r="R922" s="1009"/>
      <c r="S922" s="1009"/>
      <c r="T922" s="1009"/>
      <c r="U922" s="1009"/>
      <c r="V922" s="1009"/>
      <c r="W922" s="1009"/>
      <c r="X922" s="1009"/>
      <c r="Y922" s="1009"/>
      <c r="Z922" s="1009"/>
      <c r="AA922" s="1009"/>
    </row>
    <row r="923">
      <c r="A923" s="1009"/>
      <c r="B923" s="4294"/>
      <c r="C923" s="4143"/>
      <c r="D923" s="4144"/>
      <c r="E923" s="4145"/>
      <c r="F923" s="1009"/>
      <c r="G923" s="1009"/>
      <c r="H923" s="1009"/>
      <c r="I923" s="1009"/>
      <c r="J923" s="1009"/>
      <c r="K923" s="1009"/>
      <c r="L923" s="1009"/>
      <c r="M923" s="1009"/>
      <c r="N923" s="1009"/>
      <c r="O923" s="1009"/>
      <c r="P923" s="1009"/>
      <c r="Q923" s="1009"/>
      <c r="R923" s="1009"/>
      <c r="S923" s="1009"/>
      <c r="T923" s="1009"/>
      <c r="U923" s="1009"/>
      <c r="V923" s="1009"/>
      <c r="W923" s="1009"/>
      <c r="X923" s="1009"/>
      <c r="Y923" s="1009"/>
      <c r="Z923" s="1009"/>
      <c r="AA923" s="1009"/>
    </row>
    <row r="924">
      <c r="A924" s="1009"/>
      <c r="B924" s="4294"/>
      <c r="C924" s="4143"/>
      <c r="D924" s="4144"/>
      <c r="E924" s="4145"/>
      <c r="F924" s="1009"/>
      <c r="G924" s="1009"/>
      <c r="H924" s="1009"/>
      <c r="I924" s="1009"/>
      <c r="J924" s="1009"/>
      <c r="K924" s="1009"/>
      <c r="L924" s="1009"/>
      <c r="M924" s="1009"/>
      <c r="N924" s="1009"/>
      <c r="O924" s="1009"/>
      <c r="P924" s="1009"/>
      <c r="Q924" s="1009"/>
      <c r="R924" s="1009"/>
      <c r="S924" s="1009"/>
      <c r="T924" s="1009"/>
      <c r="U924" s="1009"/>
      <c r="V924" s="1009"/>
      <c r="W924" s="1009"/>
      <c r="X924" s="1009"/>
      <c r="Y924" s="1009"/>
      <c r="Z924" s="1009"/>
      <c r="AA924" s="1009"/>
    </row>
    <row r="925">
      <c r="A925" s="1009"/>
      <c r="B925" s="4294"/>
      <c r="C925" s="4143"/>
      <c r="D925" s="4144"/>
      <c r="E925" s="4145"/>
      <c r="F925" s="1009"/>
      <c r="G925" s="1009"/>
      <c r="H925" s="1009"/>
      <c r="I925" s="1009"/>
      <c r="J925" s="1009"/>
      <c r="K925" s="1009"/>
      <c r="L925" s="1009"/>
      <c r="M925" s="1009"/>
      <c r="N925" s="1009"/>
      <c r="O925" s="1009"/>
      <c r="P925" s="1009"/>
      <c r="Q925" s="1009"/>
      <c r="R925" s="1009"/>
      <c r="S925" s="1009"/>
      <c r="T925" s="1009"/>
      <c r="U925" s="1009"/>
      <c r="V925" s="1009"/>
      <c r="W925" s="1009"/>
      <c r="X925" s="1009"/>
      <c r="Y925" s="1009"/>
      <c r="Z925" s="1009"/>
      <c r="AA925" s="1009"/>
    </row>
    <row r="926">
      <c r="A926" s="1009"/>
      <c r="B926" s="4294"/>
      <c r="C926" s="4143"/>
      <c r="D926" s="4144"/>
      <c r="E926" s="4145"/>
      <c r="F926" s="1009"/>
      <c r="G926" s="1009"/>
      <c r="H926" s="1009"/>
      <c r="I926" s="1009"/>
      <c r="J926" s="1009"/>
      <c r="K926" s="1009"/>
      <c r="L926" s="1009"/>
      <c r="M926" s="1009"/>
      <c r="N926" s="1009"/>
      <c r="O926" s="1009"/>
      <c r="P926" s="1009"/>
      <c r="Q926" s="1009"/>
      <c r="R926" s="1009"/>
      <c r="S926" s="1009"/>
      <c r="T926" s="1009"/>
      <c r="U926" s="1009"/>
      <c r="V926" s="1009"/>
      <c r="W926" s="1009"/>
      <c r="X926" s="1009"/>
      <c r="Y926" s="1009"/>
      <c r="Z926" s="1009"/>
      <c r="AA926" s="1009"/>
    </row>
    <row r="927">
      <c r="A927" s="1009"/>
      <c r="B927" s="4294"/>
      <c r="C927" s="4143"/>
      <c r="D927" s="4144"/>
      <c r="E927" s="4145"/>
      <c r="F927" s="1009"/>
      <c r="G927" s="1009"/>
      <c r="H927" s="1009"/>
      <c r="I927" s="1009"/>
      <c r="J927" s="1009"/>
      <c r="K927" s="1009"/>
      <c r="L927" s="1009"/>
      <c r="M927" s="1009"/>
      <c r="N927" s="1009"/>
      <c r="O927" s="1009"/>
      <c r="P927" s="1009"/>
      <c r="Q927" s="1009"/>
      <c r="R927" s="1009"/>
      <c r="S927" s="1009"/>
      <c r="T927" s="1009"/>
      <c r="U927" s="1009"/>
      <c r="V927" s="1009"/>
      <c r="W927" s="1009"/>
      <c r="X927" s="1009"/>
      <c r="Y927" s="1009"/>
      <c r="Z927" s="1009"/>
      <c r="AA927" s="1009"/>
    </row>
    <row r="928">
      <c r="A928" s="1009"/>
      <c r="B928" s="4294"/>
      <c r="C928" s="4143"/>
      <c r="D928" s="4144"/>
      <c r="E928" s="4145"/>
      <c r="F928" s="1009"/>
      <c r="G928" s="1009"/>
      <c r="H928" s="1009"/>
      <c r="I928" s="1009"/>
      <c r="J928" s="1009"/>
      <c r="K928" s="1009"/>
      <c r="L928" s="1009"/>
      <c r="M928" s="1009"/>
      <c r="N928" s="1009"/>
      <c r="O928" s="1009"/>
      <c r="P928" s="1009"/>
      <c r="Q928" s="1009"/>
      <c r="R928" s="1009"/>
      <c r="S928" s="1009"/>
      <c r="T928" s="1009"/>
      <c r="U928" s="1009"/>
      <c r="V928" s="1009"/>
      <c r="W928" s="1009"/>
      <c r="X928" s="1009"/>
      <c r="Y928" s="1009"/>
      <c r="Z928" s="1009"/>
      <c r="AA928" s="1009"/>
    </row>
    <row r="929">
      <c r="A929" s="1009"/>
      <c r="B929" s="4294"/>
      <c r="C929" s="4143"/>
      <c r="D929" s="4144"/>
      <c r="E929" s="4145"/>
      <c r="F929" s="1009"/>
      <c r="G929" s="1009"/>
      <c r="H929" s="1009"/>
      <c r="I929" s="1009"/>
      <c r="J929" s="1009"/>
      <c r="K929" s="1009"/>
      <c r="L929" s="1009"/>
      <c r="M929" s="1009"/>
      <c r="N929" s="1009"/>
      <c r="O929" s="1009"/>
      <c r="P929" s="1009"/>
      <c r="Q929" s="1009"/>
      <c r="R929" s="1009"/>
      <c r="S929" s="1009"/>
      <c r="T929" s="1009"/>
      <c r="U929" s="1009"/>
      <c r="V929" s="1009"/>
      <c r="W929" s="1009"/>
      <c r="X929" s="1009"/>
      <c r="Y929" s="1009"/>
      <c r="Z929" s="1009"/>
      <c r="AA929" s="1009"/>
    </row>
    <row r="930">
      <c r="A930" s="1009"/>
      <c r="B930" s="4294"/>
      <c r="C930" s="4143"/>
      <c r="D930" s="4144"/>
      <c r="E930" s="4145"/>
      <c r="F930" s="1009"/>
      <c r="G930" s="1009"/>
      <c r="H930" s="1009"/>
      <c r="I930" s="1009"/>
      <c r="J930" s="1009"/>
      <c r="K930" s="1009"/>
      <c r="L930" s="1009"/>
      <c r="M930" s="1009"/>
      <c r="N930" s="1009"/>
      <c r="O930" s="1009"/>
      <c r="P930" s="1009"/>
      <c r="Q930" s="1009"/>
      <c r="R930" s="1009"/>
      <c r="S930" s="1009"/>
      <c r="T930" s="1009"/>
      <c r="U930" s="1009"/>
      <c r="V930" s="1009"/>
      <c r="W930" s="1009"/>
      <c r="X930" s="1009"/>
      <c r="Y930" s="1009"/>
      <c r="Z930" s="1009"/>
      <c r="AA930" s="1009"/>
    </row>
    <row r="931">
      <c r="A931" s="1009"/>
      <c r="B931" s="4294"/>
      <c r="C931" s="4143"/>
      <c r="D931" s="4144"/>
      <c r="E931" s="4145"/>
      <c r="F931" s="1009"/>
      <c r="G931" s="1009"/>
      <c r="H931" s="1009"/>
      <c r="I931" s="1009"/>
      <c r="J931" s="1009"/>
      <c r="K931" s="1009"/>
      <c r="L931" s="1009"/>
      <c r="M931" s="1009"/>
      <c r="N931" s="1009"/>
      <c r="O931" s="1009"/>
      <c r="P931" s="1009"/>
      <c r="Q931" s="1009"/>
      <c r="R931" s="1009"/>
      <c r="S931" s="1009"/>
      <c r="T931" s="1009"/>
      <c r="U931" s="1009"/>
      <c r="V931" s="1009"/>
      <c r="W931" s="1009"/>
      <c r="X931" s="1009"/>
      <c r="Y931" s="1009"/>
      <c r="Z931" s="1009"/>
      <c r="AA931" s="1009"/>
    </row>
    <row r="932">
      <c r="A932" s="1009"/>
      <c r="B932" s="4294"/>
      <c r="C932" s="4143"/>
      <c r="D932" s="4144"/>
      <c r="E932" s="4145"/>
      <c r="F932" s="1009"/>
      <c r="G932" s="1009"/>
      <c r="H932" s="1009"/>
      <c r="I932" s="1009"/>
      <c r="J932" s="1009"/>
      <c r="K932" s="1009"/>
      <c r="L932" s="1009"/>
      <c r="M932" s="1009"/>
      <c r="N932" s="1009"/>
      <c r="O932" s="1009"/>
      <c r="P932" s="1009"/>
      <c r="Q932" s="1009"/>
      <c r="R932" s="1009"/>
      <c r="S932" s="1009"/>
      <c r="T932" s="1009"/>
      <c r="U932" s="1009"/>
      <c r="V932" s="1009"/>
      <c r="W932" s="1009"/>
      <c r="X932" s="1009"/>
      <c r="Y932" s="1009"/>
      <c r="Z932" s="1009"/>
      <c r="AA932" s="1009"/>
    </row>
    <row r="933">
      <c r="A933" s="1009"/>
      <c r="B933" s="4294"/>
      <c r="C933" s="4143"/>
      <c r="D933" s="4144"/>
      <c r="E933" s="4145"/>
      <c r="F933" s="1009"/>
      <c r="G933" s="1009"/>
      <c r="H933" s="1009"/>
      <c r="I933" s="1009"/>
      <c r="J933" s="1009"/>
      <c r="K933" s="1009"/>
      <c r="L933" s="1009"/>
      <c r="M933" s="1009"/>
      <c r="N933" s="1009"/>
      <c r="O933" s="1009"/>
      <c r="P933" s="1009"/>
      <c r="Q933" s="1009"/>
      <c r="R933" s="1009"/>
      <c r="S933" s="1009"/>
      <c r="T933" s="1009"/>
      <c r="U933" s="1009"/>
      <c r="V933" s="1009"/>
      <c r="W933" s="1009"/>
      <c r="X933" s="1009"/>
      <c r="Y933" s="1009"/>
      <c r="Z933" s="1009"/>
      <c r="AA933" s="1009"/>
    </row>
    <row r="934">
      <c r="A934" s="1009"/>
      <c r="B934" s="4294"/>
      <c r="C934" s="4143"/>
      <c r="D934" s="4144"/>
      <c r="E934" s="4145"/>
      <c r="F934" s="1009"/>
      <c r="G934" s="1009"/>
      <c r="H934" s="1009"/>
      <c r="I934" s="1009"/>
      <c r="J934" s="1009"/>
      <c r="K934" s="1009"/>
      <c r="L934" s="1009"/>
      <c r="M934" s="1009"/>
      <c r="N934" s="1009"/>
      <c r="O934" s="1009"/>
      <c r="P934" s="1009"/>
      <c r="Q934" s="1009"/>
      <c r="R934" s="1009"/>
      <c r="S934" s="1009"/>
      <c r="T934" s="1009"/>
      <c r="U934" s="1009"/>
      <c r="V934" s="1009"/>
      <c r="W934" s="1009"/>
      <c r="X934" s="1009"/>
      <c r="Y934" s="1009"/>
      <c r="Z934" s="1009"/>
      <c r="AA934" s="1009"/>
    </row>
    <row r="935">
      <c r="A935" s="1009"/>
      <c r="B935" s="4294"/>
      <c r="C935" s="4143"/>
      <c r="D935" s="4144"/>
      <c r="E935" s="4145"/>
      <c r="F935" s="1009"/>
      <c r="G935" s="1009"/>
      <c r="H935" s="1009"/>
      <c r="I935" s="1009"/>
      <c r="J935" s="1009"/>
      <c r="K935" s="1009"/>
      <c r="L935" s="1009"/>
      <c r="M935" s="1009"/>
      <c r="N935" s="1009"/>
      <c r="O935" s="1009"/>
      <c r="P935" s="1009"/>
      <c r="Q935" s="1009"/>
      <c r="R935" s="1009"/>
      <c r="S935" s="1009"/>
      <c r="T935" s="1009"/>
      <c r="U935" s="1009"/>
      <c r="V935" s="1009"/>
      <c r="W935" s="1009"/>
      <c r="X935" s="1009"/>
      <c r="Y935" s="1009"/>
      <c r="Z935" s="1009"/>
      <c r="AA935" s="1009"/>
    </row>
    <row r="936">
      <c r="A936" s="1009"/>
      <c r="B936" s="4294"/>
      <c r="C936" s="4143"/>
      <c r="D936" s="4144"/>
      <c r="E936" s="4145"/>
      <c r="F936" s="1009"/>
      <c r="G936" s="1009"/>
      <c r="H936" s="1009"/>
      <c r="I936" s="1009"/>
      <c r="J936" s="1009"/>
      <c r="K936" s="1009"/>
      <c r="L936" s="1009"/>
      <c r="M936" s="1009"/>
      <c r="N936" s="1009"/>
      <c r="O936" s="1009"/>
      <c r="P936" s="1009"/>
      <c r="Q936" s="1009"/>
      <c r="R936" s="1009"/>
      <c r="S936" s="1009"/>
      <c r="T936" s="1009"/>
      <c r="U936" s="1009"/>
      <c r="V936" s="1009"/>
      <c r="W936" s="1009"/>
      <c r="X936" s="1009"/>
      <c r="Y936" s="1009"/>
      <c r="Z936" s="1009"/>
      <c r="AA936" s="1009"/>
    </row>
    <row r="937">
      <c r="A937" s="1009"/>
      <c r="B937" s="4294"/>
      <c r="C937" s="4143"/>
      <c r="D937" s="4144"/>
      <c r="E937" s="4145"/>
      <c r="F937" s="1009"/>
      <c r="G937" s="1009"/>
      <c r="H937" s="1009"/>
      <c r="I937" s="1009"/>
      <c r="J937" s="1009"/>
      <c r="K937" s="1009"/>
      <c r="L937" s="1009"/>
      <c r="M937" s="1009"/>
      <c r="N937" s="1009"/>
      <c r="O937" s="1009"/>
      <c r="P937" s="1009"/>
      <c r="Q937" s="1009"/>
      <c r="R937" s="1009"/>
      <c r="S937" s="1009"/>
      <c r="T937" s="1009"/>
      <c r="U937" s="1009"/>
      <c r="V937" s="1009"/>
      <c r="W937" s="1009"/>
      <c r="X937" s="1009"/>
      <c r="Y937" s="1009"/>
      <c r="Z937" s="1009"/>
      <c r="AA937" s="1009"/>
    </row>
    <row r="938">
      <c r="A938" s="1009"/>
      <c r="B938" s="4294"/>
      <c r="C938" s="4143"/>
      <c r="D938" s="4144"/>
      <c r="E938" s="4145"/>
      <c r="F938" s="1009"/>
      <c r="G938" s="1009"/>
      <c r="H938" s="1009"/>
      <c r="I938" s="1009"/>
      <c r="J938" s="1009"/>
      <c r="K938" s="1009"/>
      <c r="L938" s="1009"/>
      <c r="M938" s="1009"/>
      <c r="N938" s="1009"/>
      <c r="O938" s="1009"/>
      <c r="P938" s="1009"/>
      <c r="Q938" s="1009"/>
      <c r="R938" s="1009"/>
      <c r="S938" s="1009"/>
      <c r="T938" s="1009"/>
      <c r="U938" s="1009"/>
      <c r="V938" s="1009"/>
      <c r="W938" s="1009"/>
      <c r="X938" s="1009"/>
      <c r="Y938" s="1009"/>
      <c r="Z938" s="1009"/>
      <c r="AA938" s="1009"/>
    </row>
    <row r="939">
      <c r="A939" s="1009"/>
      <c r="B939" s="4294"/>
      <c r="C939" s="4143"/>
      <c r="D939" s="4144"/>
      <c r="E939" s="4145"/>
      <c r="F939" s="1009"/>
      <c r="G939" s="1009"/>
      <c r="H939" s="1009"/>
      <c r="I939" s="1009"/>
      <c r="J939" s="1009"/>
      <c r="K939" s="1009"/>
      <c r="L939" s="1009"/>
      <c r="M939" s="1009"/>
      <c r="N939" s="1009"/>
      <c r="O939" s="1009"/>
      <c r="P939" s="1009"/>
      <c r="Q939" s="1009"/>
      <c r="R939" s="1009"/>
      <c r="S939" s="1009"/>
      <c r="T939" s="1009"/>
      <c r="U939" s="1009"/>
      <c r="V939" s="1009"/>
      <c r="W939" s="1009"/>
      <c r="X939" s="1009"/>
      <c r="Y939" s="1009"/>
      <c r="Z939" s="1009"/>
      <c r="AA939" s="1009"/>
    </row>
    <row r="940">
      <c r="A940" s="1009"/>
      <c r="B940" s="4294"/>
      <c r="C940" s="4143"/>
      <c r="D940" s="4144"/>
      <c r="E940" s="4145"/>
      <c r="F940" s="1009"/>
      <c r="G940" s="1009"/>
      <c r="H940" s="1009"/>
      <c r="I940" s="1009"/>
      <c r="J940" s="1009"/>
      <c r="K940" s="1009"/>
      <c r="L940" s="1009"/>
      <c r="M940" s="1009"/>
      <c r="N940" s="1009"/>
      <c r="O940" s="1009"/>
      <c r="P940" s="1009"/>
      <c r="Q940" s="1009"/>
      <c r="R940" s="1009"/>
      <c r="S940" s="1009"/>
      <c r="T940" s="1009"/>
      <c r="U940" s="1009"/>
      <c r="V940" s="1009"/>
      <c r="W940" s="1009"/>
      <c r="X940" s="1009"/>
      <c r="Y940" s="1009"/>
      <c r="Z940" s="1009"/>
      <c r="AA940" s="1009"/>
    </row>
    <row r="941">
      <c r="A941" s="1009"/>
      <c r="B941" s="4294"/>
      <c r="C941" s="4143"/>
      <c r="D941" s="4144"/>
      <c r="E941" s="4145"/>
      <c r="F941" s="1009"/>
      <c r="G941" s="1009"/>
      <c r="H941" s="1009"/>
      <c r="I941" s="1009"/>
      <c r="J941" s="1009"/>
      <c r="K941" s="1009"/>
      <c r="L941" s="1009"/>
      <c r="M941" s="1009"/>
      <c r="N941" s="1009"/>
      <c r="O941" s="1009"/>
      <c r="P941" s="1009"/>
      <c r="Q941" s="1009"/>
      <c r="R941" s="1009"/>
      <c r="S941" s="1009"/>
      <c r="T941" s="1009"/>
      <c r="U941" s="1009"/>
      <c r="V941" s="1009"/>
      <c r="W941" s="1009"/>
      <c r="X941" s="1009"/>
      <c r="Y941" s="1009"/>
      <c r="Z941" s="1009"/>
      <c r="AA941" s="1009"/>
    </row>
    <row r="942">
      <c r="A942" s="1009"/>
      <c r="B942" s="4294"/>
      <c r="C942" s="4143"/>
      <c r="D942" s="4144"/>
      <c r="E942" s="4145"/>
      <c r="F942" s="1009"/>
      <c r="G942" s="1009"/>
      <c r="H942" s="1009"/>
      <c r="I942" s="1009"/>
      <c r="J942" s="1009"/>
      <c r="K942" s="1009"/>
      <c r="L942" s="1009"/>
      <c r="M942" s="1009"/>
      <c r="N942" s="1009"/>
      <c r="O942" s="1009"/>
      <c r="P942" s="1009"/>
      <c r="Q942" s="1009"/>
      <c r="R942" s="1009"/>
      <c r="S942" s="1009"/>
      <c r="T942" s="1009"/>
      <c r="U942" s="1009"/>
      <c r="V942" s="1009"/>
      <c r="W942" s="1009"/>
      <c r="X942" s="1009"/>
      <c r="Y942" s="1009"/>
      <c r="Z942" s="1009"/>
      <c r="AA942" s="1009"/>
    </row>
    <row r="943">
      <c r="A943" s="1009"/>
      <c r="B943" s="4294"/>
      <c r="C943" s="4143"/>
      <c r="D943" s="4144"/>
      <c r="E943" s="4145"/>
      <c r="F943" s="1009"/>
      <c r="G943" s="1009"/>
      <c r="H943" s="1009"/>
      <c r="I943" s="1009"/>
      <c r="J943" s="1009"/>
      <c r="K943" s="1009"/>
      <c r="L943" s="1009"/>
      <c r="M943" s="1009"/>
      <c r="N943" s="1009"/>
      <c r="O943" s="1009"/>
      <c r="P943" s="1009"/>
      <c r="Q943" s="1009"/>
      <c r="R943" s="1009"/>
      <c r="S943" s="1009"/>
      <c r="T943" s="1009"/>
      <c r="U943" s="1009"/>
      <c r="V943" s="1009"/>
      <c r="W943" s="1009"/>
      <c r="X943" s="1009"/>
      <c r="Y943" s="1009"/>
      <c r="Z943" s="1009"/>
      <c r="AA943" s="1009"/>
    </row>
    <row r="944">
      <c r="A944" s="1009"/>
      <c r="B944" s="4294"/>
      <c r="C944" s="4143"/>
      <c r="D944" s="4144"/>
      <c r="E944" s="4145"/>
      <c r="F944" s="1009"/>
      <c r="G944" s="1009"/>
      <c r="H944" s="1009"/>
      <c r="I944" s="1009"/>
      <c r="J944" s="1009"/>
      <c r="K944" s="1009"/>
      <c r="L944" s="1009"/>
      <c r="M944" s="1009"/>
      <c r="N944" s="1009"/>
      <c r="O944" s="1009"/>
      <c r="P944" s="1009"/>
      <c r="Q944" s="1009"/>
      <c r="R944" s="1009"/>
      <c r="S944" s="1009"/>
      <c r="T944" s="1009"/>
      <c r="U944" s="1009"/>
      <c r="V944" s="1009"/>
      <c r="W944" s="1009"/>
      <c r="X944" s="1009"/>
      <c r="Y944" s="1009"/>
      <c r="Z944" s="1009"/>
      <c r="AA944" s="1009"/>
    </row>
    <row r="945">
      <c r="A945" s="1009"/>
      <c r="B945" s="4294"/>
      <c r="C945" s="4143"/>
      <c r="D945" s="4144"/>
      <c r="E945" s="4145"/>
      <c r="F945" s="1009"/>
      <c r="G945" s="1009"/>
      <c r="H945" s="1009"/>
      <c r="I945" s="1009"/>
      <c r="J945" s="1009"/>
      <c r="K945" s="1009"/>
      <c r="L945" s="1009"/>
      <c r="M945" s="1009"/>
      <c r="N945" s="1009"/>
      <c r="O945" s="1009"/>
      <c r="P945" s="1009"/>
      <c r="Q945" s="1009"/>
      <c r="R945" s="1009"/>
      <c r="S945" s="1009"/>
      <c r="T945" s="1009"/>
      <c r="U945" s="1009"/>
      <c r="V945" s="1009"/>
      <c r="W945" s="1009"/>
      <c r="X945" s="1009"/>
      <c r="Y945" s="1009"/>
      <c r="Z945" s="1009"/>
      <c r="AA945" s="1009"/>
    </row>
    <row r="946">
      <c r="A946" s="1009"/>
      <c r="B946" s="4294"/>
      <c r="C946" s="4143"/>
      <c r="D946" s="4144"/>
      <c r="E946" s="4145"/>
      <c r="F946" s="1009"/>
      <c r="G946" s="1009"/>
      <c r="H946" s="1009"/>
      <c r="I946" s="1009"/>
      <c r="J946" s="1009"/>
      <c r="K946" s="1009"/>
      <c r="L946" s="1009"/>
      <c r="M946" s="1009"/>
      <c r="N946" s="1009"/>
      <c r="O946" s="1009"/>
      <c r="P946" s="1009"/>
      <c r="Q946" s="1009"/>
      <c r="R946" s="1009"/>
      <c r="S946" s="1009"/>
      <c r="T946" s="1009"/>
      <c r="U946" s="1009"/>
      <c r="V946" s="1009"/>
      <c r="W946" s="1009"/>
      <c r="X946" s="1009"/>
      <c r="Y946" s="1009"/>
      <c r="Z946" s="1009"/>
      <c r="AA946" s="1009"/>
    </row>
    <row r="947">
      <c r="A947" s="1009"/>
      <c r="B947" s="4294"/>
      <c r="C947" s="4143"/>
      <c r="D947" s="4144"/>
      <c r="E947" s="4145"/>
      <c r="F947" s="1009"/>
      <c r="G947" s="1009"/>
      <c r="H947" s="1009"/>
      <c r="I947" s="1009"/>
      <c r="J947" s="1009"/>
      <c r="K947" s="1009"/>
      <c r="L947" s="1009"/>
      <c r="M947" s="1009"/>
      <c r="N947" s="1009"/>
      <c r="O947" s="1009"/>
      <c r="P947" s="1009"/>
      <c r="Q947" s="1009"/>
      <c r="R947" s="1009"/>
      <c r="S947" s="1009"/>
      <c r="T947" s="1009"/>
      <c r="U947" s="1009"/>
      <c r="V947" s="1009"/>
      <c r="W947" s="1009"/>
      <c r="X947" s="1009"/>
      <c r="Y947" s="1009"/>
      <c r="Z947" s="1009"/>
      <c r="AA947" s="1009"/>
    </row>
    <row r="948">
      <c r="A948" s="1009"/>
      <c r="B948" s="4294"/>
      <c r="C948" s="4143"/>
      <c r="D948" s="4144"/>
      <c r="E948" s="4145"/>
      <c r="F948" s="1009"/>
      <c r="G948" s="1009"/>
      <c r="H948" s="1009"/>
      <c r="I948" s="1009"/>
      <c r="J948" s="1009"/>
      <c r="K948" s="1009"/>
      <c r="L948" s="1009"/>
      <c r="M948" s="1009"/>
      <c r="N948" s="1009"/>
      <c r="O948" s="1009"/>
      <c r="P948" s="1009"/>
      <c r="Q948" s="1009"/>
      <c r="R948" s="1009"/>
      <c r="S948" s="1009"/>
      <c r="T948" s="1009"/>
      <c r="U948" s="1009"/>
      <c r="V948" s="1009"/>
      <c r="W948" s="1009"/>
      <c r="X948" s="1009"/>
      <c r="Y948" s="1009"/>
      <c r="Z948" s="1009"/>
      <c r="AA948" s="1009"/>
    </row>
    <row r="949">
      <c r="A949" s="1009"/>
      <c r="B949" s="4294"/>
      <c r="C949" s="4143"/>
      <c r="D949" s="4144"/>
      <c r="E949" s="4145"/>
      <c r="F949" s="1009"/>
      <c r="G949" s="1009"/>
      <c r="H949" s="1009"/>
      <c r="I949" s="1009"/>
      <c r="J949" s="1009"/>
      <c r="K949" s="1009"/>
      <c r="L949" s="1009"/>
      <c r="M949" s="1009"/>
      <c r="N949" s="1009"/>
      <c r="O949" s="1009"/>
      <c r="P949" s="1009"/>
      <c r="Q949" s="1009"/>
      <c r="R949" s="1009"/>
      <c r="S949" s="1009"/>
      <c r="T949" s="1009"/>
      <c r="U949" s="1009"/>
      <c r="V949" s="1009"/>
      <c r="W949" s="1009"/>
      <c r="X949" s="1009"/>
      <c r="Y949" s="1009"/>
      <c r="Z949" s="1009"/>
      <c r="AA949" s="1009"/>
    </row>
    <row r="950">
      <c r="A950" s="1009"/>
      <c r="B950" s="4294"/>
      <c r="C950" s="4143"/>
      <c r="D950" s="4144"/>
      <c r="E950" s="4145"/>
      <c r="F950" s="1009"/>
      <c r="G950" s="1009"/>
      <c r="H950" s="1009"/>
      <c r="I950" s="1009"/>
      <c r="J950" s="1009"/>
      <c r="K950" s="1009"/>
      <c r="L950" s="1009"/>
      <c r="M950" s="1009"/>
      <c r="N950" s="1009"/>
      <c r="O950" s="1009"/>
      <c r="P950" s="1009"/>
      <c r="Q950" s="1009"/>
      <c r="R950" s="1009"/>
      <c r="S950" s="1009"/>
      <c r="T950" s="1009"/>
      <c r="U950" s="1009"/>
      <c r="V950" s="1009"/>
      <c r="W950" s="1009"/>
      <c r="X950" s="1009"/>
      <c r="Y950" s="1009"/>
      <c r="Z950" s="1009"/>
      <c r="AA950" s="1009"/>
    </row>
    <row r="951">
      <c r="A951" s="1009"/>
      <c r="B951" s="4294"/>
      <c r="C951" s="4143"/>
      <c r="D951" s="4144"/>
      <c r="E951" s="4145"/>
      <c r="F951" s="1009"/>
      <c r="G951" s="1009"/>
      <c r="H951" s="1009"/>
      <c r="I951" s="1009"/>
      <c r="J951" s="1009"/>
      <c r="K951" s="1009"/>
      <c r="L951" s="1009"/>
      <c r="M951" s="1009"/>
      <c r="N951" s="1009"/>
      <c r="O951" s="1009"/>
      <c r="P951" s="1009"/>
      <c r="Q951" s="1009"/>
      <c r="R951" s="1009"/>
      <c r="S951" s="1009"/>
      <c r="T951" s="1009"/>
      <c r="U951" s="1009"/>
      <c r="V951" s="1009"/>
      <c r="W951" s="1009"/>
      <c r="X951" s="1009"/>
      <c r="Y951" s="1009"/>
      <c r="Z951" s="1009"/>
      <c r="AA951" s="1009"/>
    </row>
    <row r="952">
      <c r="A952" s="1009"/>
      <c r="B952" s="4294"/>
      <c r="C952" s="4143"/>
      <c r="D952" s="4144"/>
      <c r="E952" s="4145"/>
      <c r="F952" s="1009"/>
      <c r="G952" s="1009"/>
      <c r="H952" s="1009"/>
      <c r="I952" s="1009"/>
      <c r="J952" s="1009"/>
      <c r="K952" s="1009"/>
      <c r="L952" s="1009"/>
      <c r="M952" s="1009"/>
      <c r="N952" s="1009"/>
      <c r="O952" s="1009"/>
      <c r="P952" s="1009"/>
      <c r="Q952" s="1009"/>
      <c r="R952" s="1009"/>
      <c r="S952" s="1009"/>
      <c r="T952" s="1009"/>
      <c r="U952" s="1009"/>
      <c r="V952" s="1009"/>
      <c r="W952" s="1009"/>
      <c r="X952" s="1009"/>
      <c r="Y952" s="1009"/>
      <c r="Z952" s="1009"/>
      <c r="AA952" s="1009"/>
    </row>
    <row r="953">
      <c r="A953" s="1009"/>
      <c r="B953" s="4294"/>
      <c r="C953" s="4143"/>
      <c r="D953" s="4144"/>
      <c r="E953" s="4145"/>
      <c r="F953" s="1009"/>
      <c r="G953" s="1009"/>
      <c r="H953" s="1009"/>
      <c r="I953" s="1009"/>
      <c r="J953" s="1009"/>
      <c r="K953" s="1009"/>
      <c r="L953" s="1009"/>
      <c r="M953" s="1009"/>
      <c r="N953" s="1009"/>
      <c r="O953" s="1009"/>
      <c r="P953" s="1009"/>
      <c r="Q953" s="1009"/>
      <c r="R953" s="1009"/>
      <c r="S953" s="1009"/>
      <c r="T953" s="1009"/>
      <c r="U953" s="1009"/>
      <c r="V953" s="1009"/>
      <c r="W953" s="1009"/>
      <c r="X953" s="1009"/>
      <c r="Y953" s="1009"/>
      <c r="Z953" s="1009"/>
      <c r="AA953" s="1009"/>
    </row>
    <row r="954">
      <c r="A954" s="1009"/>
      <c r="B954" s="4294"/>
      <c r="C954" s="4143"/>
      <c r="D954" s="4144"/>
      <c r="E954" s="4145"/>
      <c r="F954" s="1009"/>
      <c r="G954" s="1009"/>
      <c r="H954" s="1009"/>
      <c r="I954" s="1009"/>
      <c r="J954" s="1009"/>
      <c r="K954" s="1009"/>
      <c r="L954" s="1009"/>
      <c r="M954" s="1009"/>
      <c r="N954" s="1009"/>
      <c r="O954" s="1009"/>
      <c r="P954" s="1009"/>
      <c r="Q954" s="1009"/>
      <c r="R954" s="1009"/>
      <c r="S954" s="1009"/>
      <c r="T954" s="1009"/>
      <c r="U954" s="1009"/>
      <c r="V954" s="1009"/>
      <c r="W954" s="1009"/>
      <c r="X954" s="1009"/>
      <c r="Y954" s="1009"/>
      <c r="Z954" s="1009"/>
      <c r="AA954" s="1009"/>
    </row>
    <row r="955">
      <c r="A955" s="1009"/>
      <c r="B955" s="4294"/>
      <c r="C955" s="4143"/>
      <c r="D955" s="4144"/>
      <c r="E955" s="4145"/>
      <c r="F955" s="1009"/>
      <c r="G955" s="1009"/>
      <c r="H955" s="1009"/>
      <c r="I955" s="1009"/>
      <c r="J955" s="1009"/>
      <c r="K955" s="1009"/>
      <c r="L955" s="1009"/>
      <c r="M955" s="1009"/>
      <c r="N955" s="1009"/>
      <c r="O955" s="1009"/>
      <c r="P955" s="1009"/>
      <c r="Q955" s="1009"/>
      <c r="R955" s="1009"/>
      <c r="S955" s="1009"/>
      <c r="T955" s="1009"/>
      <c r="U955" s="1009"/>
      <c r="V955" s="1009"/>
      <c r="W955" s="1009"/>
      <c r="X955" s="1009"/>
      <c r="Y955" s="1009"/>
      <c r="Z955" s="1009"/>
      <c r="AA955" s="1009"/>
    </row>
    <row r="956">
      <c r="A956" s="1009"/>
      <c r="B956" s="4294"/>
      <c r="C956" s="4143"/>
      <c r="D956" s="4144"/>
      <c r="E956" s="4145"/>
      <c r="F956" s="1009"/>
      <c r="G956" s="1009"/>
      <c r="H956" s="1009"/>
      <c r="I956" s="1009"/>
      <c r="J956" s="1009"/>
      <c r="K956" s="1009"/>
      <c r="L956" s="1009"/>
      <c r="M956" s="1009"/>
      <c r="N956" s="1009"/>
      <c r="O956" s="1009"/>
      <c r="P956" s="1009"/>
      <c r="Q956" s="1009"/>
      <c r="R956" s="1009"/>
      <c r="S956" s="1009"/>
      <c r="T956" s="1009"/>
      <c r="U956" s="1009"/>
      <c r="V956" s="1009"/>
      <c r="W956" s="1009"/>
      <c r="X956" s="1009"/>
      <c r="Y956" s="1009"/>
      <c r="Z956" s="1009"/>
      <c r="AA956" s="1009"/>
    </row>
    <row r="957">
      <c r="A957" s="1009"/>
      <c r="B957" s="4294"/>
      <c r="C957" s="4143"/>
      <c r="D957" s="4144"/>
      <c r="E957" s="4145"/>
      <c r="F957" s="1009"/>
      <c r="G957" s="1009"/>
      <c r="H957" s="1009"/>
      <c r="I957" s="1009"/>
      <c r="J957" s="1009"/>
      <c r="K957" s="1009"/>
      <c r="L957" s="1009"/>
      <c r="M957" s="1009"/>
      <c r="N957" s="1009"/>
      <c r="O957" s="1009"/>
      <c r="P957" s="1009"/>
      <c r="Q957" s="1009"/>
      <c r="R957" s="1009"/>
      <c r="S957" s="1009"/>
      <c r="T957" s="1009"/>
      <c r="U957" s="1009"/>
      <c r="V957" s="1009"/>
      <c r="W957" s="1009"/>
      <c r="X957" s="1009"/>
      <c r="Y957" s="1009"/>
      <c r="Z957" s="1009"/>
      <c r="AA957" s="1009"/>
    </row>
    <row r="958">
      <c r="A958" s="1009"/>
      <c r="B958" s="4294"/>
      <c r="C958" s="4143"/>
      <c r="D958" s="4144"/>
      <c r="E958" s="4145"/>
      <c r="F958" s="1009"/>
      <c r="G958" s="1009"/>
      <c r="H958" s="1009"/>
      <c r="I958" s="1009"/>
      <c r="J958" s="1009"/>
      <c r="K958" s="1009"/>
      <c r="L958" s="1009"/>
      <c r="M958" s="1009"/>
      <c r="N958" s="1009"/>
      <c r="O958" s="1009"/>
      <c r="P958" s="1009"/>
      <c r="Q958" s="1009"/>
      <c r="R958" s="1009"/>
      <c r="S958" s="1009"/>
      <c r="T958" s="1009"/>
      <c r="U958" s="1009"/>
      <c r="V958" s="1009"/>
      <c r="W958" s="1009"/>
      <c r="X958" s="1009"/>
      <c r="Y958" s="1009"/>
      <c r="Z958" s="1009"/>
      <c r="AA958" s="1009"/>
    </row>
    <row r="959">
      <c r="A959" s="1009"/>
      <c r="B959" s="4294"/>
      <c r="C959" s="4143"/>
      <c r="D959" s="4144"/>
      <c r="E959" s="4145"/>
      <c r="F959" s="1009"/>
      <c r="G959" s="1009"/>
      <c r="H959" s="1009"/>
      <c r="I959" s="1009"/>
      <c r="J959" s="1009"/>
      <c r="K959" s="1009"/>
      <c r="L959" s="1009"/>
      <c r="M959" s="1009"/>
      <c r="N959" s="1009"/>
      <c r="O959" s="1009"/>
      <c r="P959" s="1009"/>
      <c r="Q959" s="1009"/>
      <c r="R959" s="1009"/>
      <c r="S959" s="1009"/>
      <c r="T959" s="1009"/>
      <c r="U959" s="1009"/>
      <c r="V959" s="1009"/>
      <c r="W959" s="1009"/>
      <c r="X959" s="1009"/>
      <c r="Y959" s="1009"/>
      <c r="Z959" s="1009"/>
      <c r="AA959" s="1009"/>
    </row>
    <row r="960">
      <c r="A960" s="1009"/>
      <c r="B960" s="4294"/>
      <c r="C960" s="4143"/>
      <c r="D960" s="4144"/>
      <c r="E960" s="4145"/>
      <c r="F960" s="1009"/>
      <c r="G960" s="1009"/>
      <c r="H960" s="1009"/>
      <c r="I960" s="1009"/>
      <c r="J960" s="1009"/>
      <c r="K960" s="1009"/>
      <c r="L960" s="1009"/>
      <c r="M960" s="1009"/>
      <c r="N960" s="1009"/>
      <c r="O960" s="1009"/>
      <c r="P960" s="1009"/>
      <c r="Q960" s="1009"/>
      <c r="R960" s="1009"/>
      <c r="S960" s="1009"/>
      <c r="T960" s="1009"/>
      <c r="U960" s="1009"/>
      <c r="V960" s="1009"/>
      <c r="W960" s="1009"/>
      <c r="X960" s="1009"/>
      <c r="Y960" s="1009"/>
      <c r="Z960" s="1009"/>
      <c r="AA960" s="1009"/>
    </row>
    <row r="961">
      <c r="A961" s="1009"/>
      <c r="B961" s="4294"/>
      <c r="C961" s="4143"/>
      <c r="D961" s="4144"/>
      <c r="E961" s="4145"/>
      <c r="F961" s="1009"/>
      <c r="G961" s="1009"/>
      <c r="H961" s="1009"/>
      <c r="I961" s="1009"/>
      <c r="J961" s="1009"/>
      <c r="K961" s="1009"/>
      <c r="L961" s="1009"/>
      <c r="M961" s="1009"/>
      <c r="N961" s="1009"/>
      <c r="O961" s="1009"/>
      <c r="P961" s="1009"/>
      <c r="Q961" s="1009"/>
      <c r="R961" s="1009"/>
      <c r="S961" s="1009"/>
      <c r="T961" s="1009"/>
      <c r="U961" s="1009"/>
      <c r="V961" s="1009"/>
      <c r="W961" s="1009"/>
      <c r="X961" s="1009"/>
      <c r="Y961" s="1009"/>
      <c r="Z961" s="1009"/>
      <c r="AA961" s="1009"/>
    </row>
    <row r="962">
      <c r="A962" s="1009"/>
      <c r="B962" s="4294"/>
      <c r="C962" s="4143"/>
      <c r="D962" s="4144"/>
      <c r="E962" s="4145"/>
      <c r="F962" s="1009"/>
      <c r="G962" s="1009"/>
      <c r="H962" s="1009"/>
      <c r="I962" s="1009"/>
      <c r="J962" s="1009"/>
      <c r="K962" s="1009"/>
      <c r="L962" s="1009"/>
      <c r="M962" s="1009"/>
      <c r="N962" s="1009"/>
      <c r="O962" s="1009"/>
      <c r="P962" s="1009"/>
      <c r="Q962" s="1009"/>
      <c r="R962" s="1009"/>
      <c r="S962" s="1009"/>
      <c r="T962" s="1009"/>
      <c r="U962" s="1009"/>
      <c r="V962" s="1009"/>
      <c r="W962" s="1009"/>
      <c r="X962" s="1009"/>
      <c r="Y962" s="1009"/>
      <c r="Z962" s="1009"/>
      <c r="AA962" s="1009"/>
    </row>
    <row r="963">
      <c r="A963" s="1009"/>
      <c r="B963" s="4294"/>
      <c r="C963" s="4143"/>
      <c r="D963" s="4144"/>
      <c r="E963" s="4145"/>
      <c r="F963" s="1009"/>
      <c r="G963" s="1009"/>
      <c r="H963" s="1009"/>
      <c r="I963" s="1009"/>
      <c r="J963" s="1009"/>
      <c r="K963" s="1009"/>
      <c r="L963" s="1009"/>
      <c r="M963" s="1009"/>
      <c r="N963" s="1009"/>
      <c r="O963" s="1009"/>
      <c r="P963" s="1009"/>
      <c r="Q963" s="1009"/>
      <c r="R963" s="1009"/>
      <c r="S963" s="1009"/>
      <c r="T963" s="1009"/>
      <c r="U963" s="1009"/>
      <c r="V963" s="1009"/>
      <c r="W963" s="1009"/>
      <c r="X963" s="1009"/>
      <c r="Y963" s="1009"/>
      <c r="Z963" s="1009"/>
      <c r="AA963" s="1009"/>
    </row>
    <row r="964">
      <c r="A964" s="1009"/>
      <c r="B964" s="4294"/>
      <c r="C964" s="4143"/>
      <c r="D964" s="4144"/>
      <c r="E964" s="4145"/>
      <c r="F964" s="1009"/>
      <c r="G964" s="1009"/>
      <c r="H964" s="1009"/>
      <c r="I964" s="1009"/>
      <c r="J964" s="1009"/>
      <c r="K964" s="1009"/>
      <c r="L964" s="1009"/>
      <c r="M964" s="1009"/>
      <c r="N964" s="1009"/>
      <c r="O964" s="1009"/>
      <c r="P964" s="1009"/>
      <c r="Q964" s="1009"/>
      <c r="R964" s="1009"/>
      <c r="S964" s="1009"/>
      <c r="T964" s="1009"/>
      <c r="U964" s="1009"/>
      <c r="V964" s="1009"/>
      <c r="W964" s="1009"/>
      <c r="X964" s="1009"/>
      <c r="Y964" s="1009"/>
      <c r="Z964" s="1009"/>
      <c r="AA964" s="1009"/>
    </row>
    <row r="965">
      <c r="A965" s="1009"/>
      <c r="B965" s="4294"/>
      <c r="C965" s="4143"/>
      <c r="D965" s="4144"/>
      <c r="E965" s="4145"/>
      <c r="F965" s="1009"/>
      <c r="G965" s="1009"/>
      <c r="H965" s="1009"/>
      <c r="I965" s="1009"/>
      <c r="J965" s="1009"/>
      <c r="K965" s="1009"/>
      <c r="L965" s="1009"/>
      <c r="M965" s="1009"/>
      <c r="N965" s="1009"/>
      <c r="O965" s="1009"/>
      <c r="P965" s="1009"/>
      <c r="Q965" s="1009"/>
      <c r="R965" s="1009"/>
      <c r="S965" s="1009"/>
      <c r="T965" s="1009"/>
      <c r="U965" s="1009"/>
      <c r="V965" s="1009"/>
      <c r="W965" s="1009"/>
      <c r="X965" s="1009"/>
      <c r="Y965" s="1009"/>
      <c r="Z965" s="1009"/>
      <c r="AA965" s="1009"/>
    </row>
    <row r="966">
      <c r="A966" s="1009"/>
      <c r="B966" s="4294"/>
      <c r="C966" s="4143"/>
      <c r="D966" s="4144"/>
      <c r="E966" s="4145"/>
      <c r="F966" s="1009"/>
      <c r="G966" s="1009"/>
      <c r="H966" s="1009"/>
      <c r="I966" s="1009"/>
      <c r="J966" s="1009"/>
      <c r="K966" s="1009"/>
      <c r="L966" s="1009"/>
      <c r="M966" s="1009"/>
      <c r="N966" s="1009"/>
      <c r="O966" s="1009"/>
      <c r="P966" s="1009"/>
      <c r="Q966" s="1009"/>
      <c r="R966" s="1009"/>
      <c r="S966" s="1009"/>
      <c r="T966" s="1009"/>
      <c r="U966" s="1009"/>
      <c r="V966" s="1009"/>
      <c r="W966" s="1009"/>
      <c r="X966" s="1009"/>
      <c r="Y966" s="1009"/>
      <c r="Z966" s="1009"/>
      <c r="AA966" s="1009"/>
    </row>
    <row r="967">
      <c r="A967" s="1009"/>
      <c r="B967" s="4294"/>
      <c r="C967" s="4143"/>
      <c r="D967" s="4144"/>
      <c r="E967" s="4145"/>
      <c r="F967" s="1009"/>
      <c r="G967" s="1009"/>
      <c r="H967" s="1009"/>
      <c r="I967" s="1009"/>
      <c r="J967" s="1009"/>
      <c r="K967" s="1009"/>
      <c r="L967" s="1009"/>
      <c r="M967" s="1009"/>
      <c r="N967" s="1009"/>
      <c r="O967" s="1009"/>
      <c r="P967" s="1009"/>
      <c r="Q967" s="1009"/>
      <c r="R967" s="1009"/>
      <c r="S967" s="1009"/>
      <c r="T967" s="1009"/>
      <c r="U967" s="1009"/>
      <c r="V967" s="1009"/>
      <c r="W967" s="1009"/>
      <c r="X967" s="1009"/>
      <c r="Y967" s="1009"/>
      <c r="Z967" s="1009"/>
      <c r="AA967" s="1009"/>
    </row>
    <row r="968">
      <c r="A968" s="1009"/>
      <c r="B968" s="4294"/>
      <c r="C968" s="4143"/>
      <c r="D968" s="4144"/>
      <c r="E968" s="4145"/>
      <c r="F968" s="1009"/>
      <c r="G968" s="1009"/>
      <c r="H968" s="1009"/>
      <c r="I968" s="1009"/>
      <c r="J968" s="1009"/>
      <c r="K968" s="1009"/>
      <c r="L968" s="1009"/>
      <c r="M968" s="1009"/>
      <c r="N968" s="1009"/>
      <c r="O968" s="1009"/>
      <c r="P968" s="1009"/>
      <c r="Q968" s="1009"/>
      <c r="R968" s="1009"/>
      <c r="S968" s="1009"/>
      <c r="T968" s="1009"/>
      <c r="U968" s="1009"/>
      <c r="V968" s="1009"/>
      <c r="W968" s="1009"/>
      <c r="X968" s="1009"/>
      <c r="Y968" s="1009"/>
      <c r="Z968" s="1009"/>
      <c r="AA968" s="1009"/>
    </row>
    <row r="969">
      <c r="A969" s="1009"/>
      <c r="B969" s="4294"/>
      <c r="C969" s="4143"/>
      <c r="D969" s="4144"/>
      <c r="E969" s="4145"/>
      <c r="F969" s="1009"/>
      <c r="G969" s="1009"/>
      <c r="H969" s="1009"/>
      <c r="I969" s="1009"/>
      <c r="J969" s="1009"/>
      <c r="K969" s="1009"/>
      <c r="L969" s="1009"/>
      <c r="M969" s="1009"/>
      <c r="N969" s="1009"/>
      <c r="O969" s="1009"/>
      <c r="P969" s="1009"/>
      <c r="Q969" s="1009"/>
      <c r="R969" s="1009"/>
      <c r="S969" s="1009"/>
      <c r="T969" s="1009"/>
      <c r="U969" s="1009"/>
      <c r="V969" s="1009"/>
      <c r="W969" s="1009"/>
      <c r="X969" s="1009"/>
      <c r="Y969" s="1009"/>
      <c r="Z969" s="1009"/>
      <c r="AA969" s="1009"/>
    </row>
    <row r="970">
      <c r="A970" s="1009"/>
      <c r="B970" s="4294"/>
      <c r="C970" s="4143"/>
      <c r="D970" s="4144"/>
      <c r="E970" s="4145"/>
      <c r="F970" s="1009"/>
      <c r="G970" s="1009"/>
      <c r="H970" s="1009"/>
      <c r="I970" s="1009"/>
      <c r="J970" s="1009"/>
      <c r="K970" s="1009"/>
      <c r="L970" s="1009"/>
      <c r="M970" s="1009"/>
      <c r="N970" s="1009"/>
      <c r="O970" s="1009"/>
      <c r="P970" s="1009"/>
      <c r="Q970" s="1009"/>
      <c r="R970" s="1009"/>
      <c r="S970" s="1009"/>
      <c r="T970" s="1009"/>
      <c r="U970" s="1009"/>
      <c r="V970" s="1009"/>
      <c r="W970" s="1009"/>
      <c r="X970" s="1009"/>
      <c r="Y970" s="1009"/>
      <c r="Z970" s="1009"/>
      <c r="AA970" s="1009"/>
    </row>
    <row r="971">
      <c r="A971" s="1009"/>
      <c r="B971" s="4294"/>
      <c r="C971" s="4143"/>
      <c r="D971" s="4144"/>
      <c r="E971" s="4145"/>
      <c r="F971" s="1009"/>
      <c r="G971" s="1009"/>
      <c r="H971" s="1009"/>
      <c r="I971" s="1009"/>
      <c r="J971" s="1009"/>
      <c r="K971" s="1009"/>
      <c r="L971" s="1009"/>
      <c r="M971" s="1009"/>
      <c r="N971" s="1009"/>
      <c r="O971" s="1009"/>
      <c r="P971" s="1009"/>
      <c r="Q971" s="1009"/>
      <c r="R971" s="1009"/>
      <c r="S971" s="1009"/>
      <c r="T971" s="1009"/>
      <c r="U971" s="1009"/>
      <c r="V971" s="1009"/>
      <c r="W971" s="1009"/>
      <c r="X971" s="1009"/>
      <c r="Y971" s="1009"/>
      <c r="Z971" s="1009"/>
      <c r="AA971" s="1009"/>
    </row>
    <row r="972">
      <c r="A972" s="1009"/>
      <c r="B972" s="4294"/>
      <c r="C972" s="4143"/>
      <c r="D972" s="4144"/>
      <c r="E972" s="4145"/>
      <c r="F972" s="1009"/>
      <c r="G972" s="1009"/>
      <c r="H972" s="1009"/>
      <c r="I972" s="1009"/>
      <c r="J972" s="1009"/>
      <c r="K972" s="1009"/>
      <c r="L972" s="1009"/>
      <c r="M972" s="1009"/>
      <c r="N972" s="1009"/>
      <c r="O972" s="1009"/>
      <c r="P972" s="1009"/>
      <c r="Q972" s="1009"/>
      <c r="R972" s="1009"/>
      <c r="S972" s="1009"/>
      <c r="T972" s="1009"/>
      <c r="U972" s="1009"/>
      <c r="V972" s="1009"/>
      <c r="W972" s="1009"/>
      <c r="X972" s="1009"/>
      <c r="Y972" s="1009"/>
      <c r="Z972" s="1009"/>
      <c r="AA972" s="1009"/>
    </row>
    <row r="973">
      <c r="A973" s="1009"/>
      <c r="B973" s="4294"/>
      <c r="C973" s="4143"/>
      <c r="D973" s="4144"/>
      <c r="E973" s="4145"/>
      <c r="F973" s="1009"/>
      <c r="G973" s="1009"/>
      <c r="H973" s="1009"/>
      <c r="I973" s="1009"/>
      <c r="J973" s="1009"/>
      <c r="K973" s="1009"/>
      <c r="L973" s="1009"/>
      <c r="M973" s="1009"/>
      <c r="N973" s="1009"/>
      <c r="O973" s="1009"/>
      <c r="P973" s="1009"/>
      <c r="Q973" s="1009"/>
      <c r="R973" s="1009"/>
      <c r="S973" s="1009"/>
      <c r="T973" s="1009"/>
      <c r="U973" s="1009"/>
      <c r="V973" s="1009"/>
      <c r="W973" s="1009"/>
      <c r="X973" s="1009"/>
      <c r="Y973" s="1009"/>
      <c r="Z973" s="1009"/>
      <c r="AA973" s="1009"/>
    </row>
    <row r="974">
      <c r="A974" s="1009"/>
      <c r="B974" s="4294"/>
      <c r="C974" s="4143"/>
      <c r="D974" s="4144"/>
      <c r="E974" s="4145"/>
      <c r="F974" s="1009"/>
      <c r="G974" s="1009"/>
      <c r="H974" s="1009"/>
      <c r="I974" s="1009"/>
      <c r="J974" s="1009"/>
      <c r="K974" s="1009"/>
      <c r="L974" s="1009"/>
      <c r="M974" s="1009"/>
      <c r="N974" s="1009"/>
      <c r="O974" s="1009"/>
      <c r="P974" s="1009"/>
      <c r="Q974" s="1009"/>
      <c r="R974" s="1009"/>
      <c r="S974" s="1009"/>
      <c r="T974" s="1009"/>
      <c r="U974" s="1009"/>
      <c r="V974" s="1009"/>
      <c r="W974" s="1009"/>
      <c r="X974" s="1009"/>
      <c r="Y974" s="1009"/>
      <c r="Z974" s="1009"/>
      <c r="AA974" s="1009"/>
    </row>
    <row r="975">
      <c r="A975" s="1009"/>
      <c r="B975" s="4294"/>
      <c r="C975" s="4143"/>
      <c r="D975" s="4144"/>
      <c r="E975" s="4145"/>
      <c r="F975" s="1009"/>
      <c r="G975" s="1009"/>
      <c r="H975" s="1009"/>
      <c r="I975" s="1009"/>
      <c r="J975" s="1009"/>
      <c r="K975" s="1009"/>
      <c r="L975" s="1009"/>
      <c r="M975" s="1009"/>
      <c r="N975" s="1009"/>
      <c r="O975" s="1009"/>
      <c r="P975" s="1009"/>
      <c r="Q975" s="1009"/>
      <c r="R975" s="1009"/>
      <c r="S975" s="1009"/>
      <c r="T975" s="1009"/>
      <c r="U975" s="1009"/>
      <c r="V975" s="1009"/>
      <c r="W975" s="1009"/>
      <c r="X975" s="1009"/>
      <c r="Y975" s="1009"/>
      <c r="Z975" s="1009"/>
      <c r="AA975" s="1009"/>
    </row>
    <row r="976">
      <c r="A976" s="1009"/>
      <c r="B976" s="4294"/>
      <c r="C976" s="4143"/>
      <c r="D976" s="4144"/>
      <c r="E976" s="4145"/>
      <c r="F976" s="1009"/>
      <c r="G976" s="1009"/>
      <c r="H976" s="1009"/>
      <c r="I976" s="1009"/>
      <c r="J976" s="1009"/>
      <c r="K976" s="1009"/>
      <c r="L976" s="1009"/>
      <c r="M976" s="1009"/>
      <c r="N976" s="1009"/>
      <c r="O976" s="1009"/>
      <c r="P976" s="1009"/>
      <c r="Q976" s="1009"/>
      <c r="R976" s="1009"/>
      <c r="S976" s="1009"/>
      <c r="T976" s="1009"/>
      <c r="U976" s="1009"/>
      <c r="V976" s="1009"/>
      <c r="W976" s="1009"/>
      <c r="X976" s="1009"/>
      <c r="Y976" s="1009"/>
      <c r="Z976" s="1009"/>
      <c r="AA976" s="1009"/>
    </row>
    <row r="977">
      <c r="A977" s="1009"/>
      <c r="B977" s="4294"/>
      <c r="C977" s="4143"/>
      <c r="D977" s="4144"/>
      <c r="E977" s="4145"/>
      <c r="F977" s="1009"/>
      <c r="G977" s="1009"/>
      <c r="H977" s="1009"/>
      <c r="I977" s="1009"/>
      <c r="J977" s="1009"/>
      <c r="K977" s="1009"/>
      <c r="L977" s="1009"/>
      <c r="M977" s="1009"/>
      <c r="N977" s="1009"/>
      <c r="O977" s="1009"/>
      <c r="P977" s="1009"/>
      <c r="Q977" s="1009"/>
      <c r="R977" s="1009"/>
      <c r="S977" s="1009"/>
      <c r="T977" s="1009"/>
      <c r="U977" s="1009"/>
      <c r="V977" s="1009"/>
      <c r="W977" s="1009"/>
      <c r="X977" s="1009"/>
      <c r="Y977" s="1009"/>
      <c r="Z977" s="1009"/>
      <c r="AA977" s="1009"/>
    </row>
    <row r="978">
      <c r="A978" s="1009"/>
      <c r="B978" s="4294"/>
      <c r="C978" s="4143"/>
      <c r="D978" s="4144"/>
      <c r="E978" s="4145"/>
      <c r="F978" s="1009"/>
      <c r="G978" s="1009"/>
      <c r="H978" s="1009"/>
      <c r="I978" s="1009"/>
      <c r="J978" s="1009"/>
      <c r="K978" s="1009"/>
      <c r="L978" s="1009"/>
      <c r="M978" s="1009"/>
      <c r="N978" s="1009"/>
      <c r="O978" s="1009"/>
      <c r="P978" s="1009"/>
      <c r="Q978" s="1009"/>
      <c r="R978" s="1009"/>
      <c r="S978" s="1009"/>
      <c r="T978" s="1009"/>
      <c r="U978" s="1009"/>
      <c r="V978" s="1009"/>
      <c r="W978" s="1009"/>
      <c r="X978" s="1009"/>
      <c r="Y978" s="1009"/>
      <c r="Z978" s="1009"/>
      <c r="AA978" s="1009"/>
    </row>
    <row r="979">
      <c r="A979" s="1009"/>
      <c r="B979" s="4294"/>
      <c r="C979" s="4143"/>
      <c r="D979" s="4144"/>
      <c r="E979" s="4145"/>
      <c r="F979" s="1009"/>
      <c r="G979" s="1009"/>
      <c r="H979" s="1009"/>
      <c r="I979" s="1009"/>
      <c r="J979" s="1009"/>
      <c r="K979" s="1009"/>
      <c r="L979" s="1009"/>
      <c r="M979" s="1009"/>
      <c r="N979" s="1009"/>
      <c r="O979" s="1009"/>
      <c r="P979" s="1009"/>
      <c r="Q979" s="1009"/>
      <c r="R979" s="1009"/>
      <c r="S979" s="1009"/>
      <c r="T979" s="1009"/>
      <c r="U979" s="1009"/>
      <c r="V979" s="1009"/>
      <c r="W979" s="1009"/>
      <c r="X979" s="1009"/>
      <c r="Y979" s="1009"/>
      <c r="Z979" s="1009"/>
      <c r="AA979" s="1009"/>
    </row>
    <row r="980">
      <c r="A980" s="1009"/>
      <c r="B980" s="4294"/>
      <c r="C980" s="4143"/>
      <c r="D980" s="4144"/>
      <c r="E980" s="4145"/>
      <c r="F980" s="1009"/>
      <c r="G980" s="1009"/>
      <c r="H980" s="1009"/>
      <c r="I980" s="1009"/>
      <c r="J980" s="1009"/>
      <c r="K980" s="1009"/>
      <c r="L980" s="1009"/>
      <c r="M980" s="1009"/>
      <c r="N980" s="1009"/>
      <c r="O980" s="1009"/>
      <c r="P980" s="1009"/>
      <c r="Q980" s="1009"/>
      <c r="R980" s="1009"/>
      <c r="S980" s="1009"/>
      <c r="T980" s="1009"/>
      <c r="U980" s="1009"/>
      <c r="V980" s="1009"/>
      <c r="W980" s="1009"/>
      <c r="X980" s="1009"/>
      <c r="Y980" s="1009"/>
      <c r="Z980" s="1009"/>
      <c r="AA980" s="1009"/>
    </row>
    <row r="981">
      <c r="A981" s="1009"/>
      <c r="B981" s="4294"/>
      <c r="C981" s="4143"/>
      <c r="D981" s="4144"/>
      <c r="E981" s="4145"/>
      <c r="F981" s="1009"/>
      <c r="G981" s="1009"/>
      <c r="H981" s="1009"/>
      <c r="I981" s="1009"/>
      <c r="J981" s="1009"/>
      <c r="K981" s="1009"/>
      <c r="L981" s="1009"/>
      <c r="M981" s="1009"/>
      <c r="N981" s="1009"/>
      <c r="O981" s="1009"/>
      <c r="P981" s="1009"/>
      <c r="Q981" s="1009"/>
      <c r="R981" s="1009"/>
      <c r="S981" s="1009"/>
      <c r="T981" s="1009"/>
      <c r="U981" s="1009"/>
      <c r="V981" s="1009"/>
      <c r="W981" s="1009"/>
      <c r="X981" s="1009"/>
      <c r="Y981" s="1009"/>
      <c r="Z981" s="1009"/>
      <c r="AA981" s="1009"/>
    </row>
    <row r="982">
      <c r="A982" s="1009"/>
      <c r="B982" s="4294"/>
      <c r="C982" s="4143"/>
      <c r="D982" s="4144"/>
      <c r="E982" s="4145"/>
      <c r="F982" s="1009"/>
      <c r="G982" s="1009"/>
      <c r="H982" s="1009"/>
      <c r="I982" s="1009"/>
      <c r="J982" s="1009"/>
      <c r="K982" s="1009"/>
      <c r="L982" s="1009"/>
      <c r="M982" s="1009"/>
      <c r="N982" s="1009"/>
      <c r="O982" s="1009"/>
      <c r="P982" s="1009"/>
      <c r="Q982" s="1009"/>
      <c r="R982" s="1009"/>
      <c r="S982" s="1009"/>
      <c r="T982" s="1009"/>
      <c r="U982" s="1009"/>
      <c r="V982" s="1009"/>
      <c r="W982" s="1009"/>
      <c r="X982" s="1009"/>
      <c r="Y982" s="1009"/>
      <c r="Z982" s="1009"/>
      <c r="AA982" s="1009"/>
    </row>
    <row r="983">
      <c r="A983" s="1009"/>
      <c r="B983" s="4294"/>
      <c r="C983" s="4143"/>
      <c r="D983" s="4144"/>
      <c r="E983" s="4145"/>
      <c r="F983" s="1009"/>
      <c r="G983" s="1009"/>
      <c r="H983" s="1009"/>
      <c r="I983" s="1009"/>
      <c r="J983" s="1009"/>
      <c r="K983" s="1009"/>
      <c r="L983" s="1009"/>
      <c r="M983" s="1009"/>
      <c r="N983" s="1009"/>
      <c r="O983" s="1009"/>
      <c r="P983" s="1009"/>
      <c r="Q983" s="1009"/>
      <c r="R983" s="1009"/>
      <c r="S983" s="1009"/>
      <c r="T983" s="1009"/>
      <c r="U983" s="1009"/>
      <c r="V983" s="1009"/>
      <c r="W983" s="1009"/>
      <c r="X983" s="1009"/>
      <c r="Y983" s="1009"/>
      <c r="Z983" s="1009"/>
      <c r="AA983" s="1009"/>
    </row>
    <row r="984">
      <c r="A984" s="1009"/>
      <c r="B984" s="4294"/>
      <c r="C984" s="4143"/>
      <c r="D984" s="4144"/>
      <c r="E984" s="4145"/>
      <c r="F984" s="1009"/>
      <c r="G984" s="1009"/>
      <c r="H984" s="1009"/>
      <c r="I984" s="1009"/>
      <c r="J984" s="1009"/>
      <c r="K984" s="1009"/>
      <c r="L984" s="1009"/>
      <c r="M984" s="1009"/>
      <c r="N984" s="1009"/>
      <c r="O984" s="1009"/>
      <c r="P984" s="1009"/>
      <c r="Q984" s="1009"/>
      <c r="R984" s="1009"/>
      <c r="S984" s="1009"/>
      <c r="T984" s="1009"/>
      <c r="U984" s="1009"/>
      <c r="V984" s="1009"/>
      <c r="W984" s="1009"/>
      <c r="X984" s="1009"/>
      <c r="Y984" s="1009"/>
      <c r="Z984" s="1009"/>
      <c r="AA984" s="1009"/>
    </row>
    <row r="985">
      <c r="A985" s="1009"/>
      <c r="B985" s="4294"/>
      <c r="C985" s="4143"/>
      <c r="D985" s="4144"/>
      <c r="E985" s="4145"/>
      <c r="F985" s="1009"/>
      <c r="G985" s="1009"/>
      <c r="H985" s="1009"/>
      <c r="I985" s="1009"/>
      <c r="J985" s="1009"/>
      <c r="K985" s="1009"/>
      <c r="L985" s="1009"/>
      <c r="M985" s="1009"/>
      <c r="N985" s="1009"/>
      <c r="O985" s="1009"/>
      <c r="P985" s="1009"/>
      <c r="Q985" s="1009"/>
      <c r="R985" s="1009"/>
      <c r="S985" s="1009"/>
      <c r="T985" s="1009"/>
      <c r="U985" s="1009"/>
      <c r="V985" s="1009"/>
      <c r="W985" s="1009"/>
      <c r="X985" s="1009"/>
      <c r="Y985" s="1009"/>
      <c r="Z985" s="1009"/>
      <c r="AA985" s="1009"/>
    </row>
    <row r="986">
      <c r="A986" s="1009"/>
      <c r="B986" s="4294"/>
      <c r="C986" s="4143"/>
      <c r="D986" s="4144"/>
      <c r="E986" s="4145"/>
      <c r="F986" s="1009"/>
      <c r="G986" s="1009"/>
      <c r="H986" s="1009"/>
      <c r="I986" s="1009"/>
      <c r="J986" s="1009"/>
      <c r="K986" s="1009"/>
      <c r="L986" s="1009"/>
      <c r="M986" s="1009"/>
      <c r="N986" s="1009"/>
      <c r="O986" s="1009"/>
      <c r="P986" s="1009"/>
      <c r="Q986" s="1009"/>
      <c r="R986" s="1009"/>
      <c r="S986" s="1009"/>
      <c r="T986" s="1009"/>
      <c r="U986" s="1009"/>
      <c r="V986" s="1009"/>
      <c r="W986" s="1009"/>
      <c r="X986" s="1009"/>
      <c r="Y986" s="1009"/>
      <c r="Z986" s="1009"/>
      <c r="AA986" s="1009"/>
    </row>
    <row r="987">
      <c r="A987" s="1009"/>
      <c r="B987" s="4294"/>
      <c r="C987" s="4143"/>
      <c r="D987" s="4144"/>
      <c r="E987" s="4145"/>
      <c r="F987" s="1009"/>
      <c r="G987" s="1009"/>
      <c r="H987" s="1009"/>
      <c r="I987" s="1009"/>
      <c r="J987" s="1009"/>
      <c r="K987" s="1009"/>
      <c r="L987" s="1009"/>
      <c r="M987" s="1009"/>
      <c r="N987" s="1009"/>
      <c r="O987" s="1009"/>
      <c r="P987" s="1009"/>
      <c r="Q987" s="1009"/>
      <c r="R987" s="1009"/>
      <c r="S987" s="1009"/>
      <c r="T987" s="1009"/>
      <c r="U987" s="1009"/>
      <c r="V987" s="1009"/>
      <c r="W987" s="1009"/>
      <c r="X987" s="1009"/>
      <c r="Y987" s="1009"/>
      <c r="Z987" s="1009"/>
      <c r="AA987" s="1009"/>
    </row>
    <row r="988">
      <c r="A988" s="1009"/>
      <c r="B988" s="4294"/>
      <c r="C988" s="4143"/>
      <c r="D988" s="4144"/>
      <c r="E988" s="4145"/>
      <c r="F988" s="1009"/>
      <c r="G988" s="1009"/>
      <c r="H988" s="1009"/>
      <c r="I988" s="1009"/>
      <c r="J988" s="1009"/>
      <c r="K988" s="1009"/>
      <c r="L988" s="1009"/>
      <c r="M988" s="1009"/>
      <c r="N988" s="1009"/>
      <c r="O988" s="1009"/>
      <c r="P988" s="1009"/>
      <c r="Q988" s="1009"/>
      <c r="R988" s="1009"/>
      <c r="S988" s="1009"/>
      <c r="T988" s="1009"/>
      <c r="U988" s="1009"/>
      <c r="V988" s="1009"/>
      <c r="W988" s="1009"/>
      <c r="X988" s="1009"/>
      <c r="Y988" s="1009"/>
      <c r="Z988" s="1009"/>
      <c r="AA988" s="1009"/>
    </row>
    <row r="989">
      <c r="A989" s="1009"/>
      <c r="B989" s="4294"/>
      <c r="C989" s="4143"/>
      <c r="D989" s="4144"/>
      <c r="E989" s="4145"/>
      <c r="F989" s="1009"/>
      <c r="G989" s="1009"/>
      <c r="H989" s="1009"/>
      <c r="I989" s="1009"/>
      <c r="J989" s="1009"/>
      <c r="K989" s="1009"/>
      <c r="L989" s="1009"/>
      <c r="M989" s="1009"/>
      <c r="N989" s="1009"/>
      <c r="O989" s="1009"/>
      <c r="P989" s="1009"/>
      <c r="Q989" s="1009"/>
      <c r="R989" s="1009"/>
      <c r="S989" s="1009"/>
      <c r="T989" s="1009"/>
      <c r="U989" s="1009"/>
      <c r="V989" s="1009"/>
      <c r="W989" s="1009"/>
      <c r="X989" s="1009"/>
      <c r="Y989" s="1009"/>
      <c r="Z989" s="1009"/>
      <c r="AA989" s="1009"/>
    </row>
    <row r="990">
      <c r="A990" s="1009"/>
      <c r="B990" s="4294"/>
      <c r="C990" s="4143"/>
      <c r="D990" s="4144"/>
      <c r="E990" s="4145"/>
      <c r="F990" s="1009"/>
      <c r="G990" s="1009"/>
      <c r="H990" s="1009"/>
      <c r="I990" s="1009"/>
      <c r="J990" s="1009"/>
      <c r="K990" s="1009"/>
      <c r="L990" s="1009"/>
      <c r="M990" s="1009"/>
      <c r="N990" s="1009"/>
      <c r="O990" s="1009"/>
      <c r="P990" s="1009"/>
      <c r="Q990" s="1009"/>
      <c r="R990" s="1009"/>
      <c r="S990" s="1009"/>
      <c r="T990" s="1009"/>
      <c r="U990" s="1009"/>
      <c r="V990" s="1009"/>
      <c r="W990" s="1009"/>
      <c r="X990" s="1009"/>
      <c r="Y990" s="1009"/>
      <c r="Z990" s="1009"/>
      <c r="AA990" s="1009"/>
    </row>
    <row r="991">
      <c r="A991" s="1009"/>
      <c r="B991" s="4294"/>
      <c r="C991" s="4143"/>
      <c r="D991" s="4144"/>
      <c r="E991" s="4145"/>
      <c r="F991" s="1009"/>
      <c r="G991" s="1009"/>
      <c r="H991" s="1009"/>
      <c r="I991" s="1009"/>
      <c r="J991" s="1009"/>
      <c r="K991" s="1009"/>
      <c r="L991" s="1009"/>
      <c r="M991" s="1009"/>
      <c r="N991" s="1009"/>
      <c r="O991" s="1009"/>
      <c r="P991" s="1009"/>
      <c r="Q991" s="1009"/>
      <c r="R991" s="1009"/>
      <c r="S991" s="1009"/>
      <c r="T991" s="1009"/>
      <c r="U991" s="1009"/>
      <c r="V991" s="1009"/>
      <c r="W991" s="1009"/>
      <c r="X991" s="1009"/>
      <c r="Y991" s="1009"/>
      <c r="Z991" s="1009"/>
      <c r="AA991" s="1009"/>
    </row>
    <row r="992">
      <c r="A992" s="1009"/>
      <c r="B992" s="4294"/>
      <c r="C992" s="4143"/>
      <c r="D992" s="4144"/>
      <c r="E992" s="4145"/>
      <c r="F992" s="1009"/>
      <c r="G992" s="1009"/>
      <c r="H992" s="1009"/>
      <c r="I992" s="1009"/>
      <c r="J992" s="1009"/>
      <c r="K992" s="1009"/>
      <c r="L992" s="1009"/>
      <c r="M992" s="1009"/>
      <c r="N992" s="1009"/>
      <c r="O992" s="1009"/>
      <c r="P992" s="1009"/>
      <c r="Q992" s="1009"/>
      <c r="R992" s="1009"/>
      <c r="S992" s="1009"/>
      <c r="T992" s="1009"/>
      <c r="U992" s="1009"/>
      <c r="V992" s="1009"/>
      <c r="W992" s="1009"/>
      <c r="X992" s="1009"/>
      <c r="Y992" s="1009"/>
      <c r="Z992" s="1009"/>
      <c r="AA992" s="1009"/>
    </row>
    <row r="993">
      <c r="A993" s="1009"/>
      <c r="B993" s="4294"/>
      <c r="C993" s="4143"/>
      <c r="D993" s="4144"/>
      <c r="E993" s="4145"/>
      <c r="F993" s="1009"/>
      <c r="G993" s="1009"/>
      <c r="H993" s="1009"/>
      <c r="I993" s="1009"/>
      <c r="J993" s="1009"/>
      <c r="K993" s="1009"/>
      <c r="L993" s="1009"/>
      <c r="M993" s="1009"/>
      <c r="N993" s="1009"/>
      <c r="O993" s="1009"/>
      <c r="P993" s="1009"/>
      <c r="Q993" s="1009"/>
      <c r="R993" s="1009"/>
      <c r="S993" s="1009"/>
      <c r="T993" s="1009"/>
      <c r="U993" s="1009"/>
      <c r="V993" s="1009"/>
      <c r="W993" s="1009"/>
      <c r="X993" s="1009"/>
      <c r="Y993" s="1009"/>
      <c r="Z993" s="1009"/>
      <c r="AA993" s="1009"/>
    </row>
    <row r="994">
      <c r="A994" s="1009"/>
      <c r="B994" s="4294"/>
      <c r="C994" s="4143"/>
      <c r="D994" s="4144"/>
      <c r="E994" s="4145"/>
      <c r="F994" s="1009"/>
      <c r="G994" s="1009"/>
      <c r="H994" s="1009"/>
      <c r="I994" s="1009"/>
      <c r="J994" s="1009"/>
      <c r="K994" s="1009"/>
      <c r="L994" s="1009"/>
      <c r="M994" s="1009"/>
      <c r="N994" s="1009"/>
      <c r="O994" s="1009"/>
      <c r="P994" s="1009"/>
      <c r="Q994" s="1009"/>
      <c r="R994" s="1009"/>
      <c r="S994" s="1009"/>
      <c r="T994" s="1009"/>
      <c r="U994" s="1009"/>
      <c r="V994" s="1009"/>
      <c r="W994" s="1009"/>
      <c r="X994" s="1009"/>
      <c r="Y994" s="1009"/>
      <c r="Z994" s="1009"/>
      <c r="AA994" s="1009"/>
    </row>
    <row r="995">
      <c r="A995" s="1009"/>
      <c r="B995" s="4294"/>
      <c r="C995" s="4143"/>
      <c r="D995" s="4144"/>
      <c r="E995" s="4145"/>
      <c r="F995" s="1009"/>
      <c r="G995" s="1009"/>
      <c r="H995" s="1009"/>
      <c r="I995" s="1009"/>
      <c r="J995" s="1009"/>
      <c r="K995" s="1009"/>
      <c r="L995" s="1009"/>
      <c r="M995" s="1009"/>
      <c r="N995" s="1009"/>
      <c r="O995" s="1009"/>
      <c r="P995" s="1009"/>
      <c r="Q995" s="1009"/>
      <c r="R995" s="1009"/>
      <c r="S995" s="1009"/>
      <c r="T995" s="1009"/>
      <c r="U995" s="1009"/>
      <c r="V995" s="1009"/>
      <c r="W995" s="1009"/>
      <c r="X995" s="1009"/>
      <c r="Y995" s="1009"/>
      <c r="Z995" s="1009"/>
      <c r="AA995" s="1009"/>
    </row>
    <row r="996">
      <c r="A996" s="1009"/>
      <c r="B996" s="4294"/>
      <c r="C996" s="4143"/>
      <c r="D996" s="4144"/>
      <c r="E996" s="4145"/>
      <c r="F996" s="1009"/>
      <c r="G996" s="1009"/>
      <c r="H996" s="1009"/>
      <c r="I996" s="1009"/>
      <c r="J996" s="1009"/>
      <c r="K996" s="1009"/>
      <c r="L996" s="1009"/>
      <c r="M996" s="1009"/>
      <c r="N996" s="1009"/>
      <c r="O996" s="1009"/>
      <c r="P996" s="1009"/>
      <c r="Q996" s="1009"/>
      <c r="R996" s="1009"/>
      <c r="S996" s="1009"/>
      <c r="T996" s="1009"/>
      <c r="U996" s="1009"/>
      <c r="V996" s="1009"/>
      <c r="W996" s="1009"/>
      <c r="X996" s="1009"/>
      <c r="Y996" s="1009"/>
      <c r="Z996" s="1009"/>
      <c r="AA996" s="1009"/>
    </row>
    <row r="997">
      <c r="A997" s="1009"/>
      <c r="B997" s="4294"/>
      <c r="C997" s="4143"/>
      <c r="D997" s="4144"/>
      <c r="E997" s="4145"/>
      <c r="F997" s="1009"/>
      <c r="G997" s="1009"/>
      <c r="H997" s="1009"/>
      <c r="I997" s="1009"/>
      <c r="J997" s="1009"/>
      <c r="K997" s="1009"/>
      <c r="L997" s="1009"/>
      <c r="M997" s="1009"/>
      <c r="N997" s="1009"/>
      <c r="O997" s="1009"/>
      <c r="P997" s="1009"/>
      <c r="Q997" s="1009"/>
      <c r="R997" s="1009"/>
      <c r="S997" s="1009"/>
      <c r="T997" s="1009"/>
      <c r="U997" s="1009"/>
      <c r="V997" s="1009"/>
      <c r="W997" s="1009"/>
      <c r="X997" s="1009"/>
      <c r="Y997" s="1009"/>
      <c r="Z997" s="1009"/>
      <c r="AA997" s="1009"/>
    </row>
    <row r="998">
      <c r="A998" s="1009"/>
      <c r="B998" s="4294"/>
      <c r="C998" s="4143"/>
      <c r="D998" s="4144"/>
      <c r="E998" s="4145"/>
      <c r="F998" s="1009"/>
      <c r="G998" s="1009"/>
      <c r="H998" s="1009"/>
      <c r="I998" s="1009"/>
      <c r="J998" s="1009"/>
      <c r="K998" s="1009"/>
      <c r="L998" s="1009"/>
      <c r="M998" s="1009"/>
      <c r="N998" s="1009"/>
      <c r="O998" s="1009"/>
      <c r="P998" s="1009"/>
      <c r="Q998" s="1009"/>
      <c r="R998" s="1009"/>
      <c r="S998" s="1009"/>
      <c r="T998" s="1009"/>
      <c r="U998" s="1009"/>
      <c r="V998" s="1009"/>
      <c r="W998" s="1009"/>
      <c r="X998" s="1009"/>
      <c r="Y998" s="1009"/>
      <c r="Z998" s="1009"/>
      <c r="AA998" s="1009"/>
    </row>
    <row r="999">
      <c r="A999" s="1009"/>
      <c r="B999" s="4294"/>
      <c r="C999" s="4143"/>
      <c r="D999" s="4144"/>
      <c r="E999" s="4145"/>
      <c r="F999" s="1009"/>
      <c r="G999" s="1009"/>
      <c r="H999" s="1009"/>
      <c r="I999" s="1009"/>
      <c r="J999" s="1009"/>
      <c r="K999" s="1009"/>
      <c r="L999" s="1009"/>
      <c r="M999" s="1009"/>
      <c r="N999" s="1009"/>
      <c r="O999" s="1009"/>
      <c r="P999" s="1009"/>
      <c r="Q999" s="1009"/>
      <c r="R999" s="1009"/>
      <c r="S999" s="1009"/>
      <c r="T999" s="1009"/>
      <c r="U999" s="1009"/>
      <c r="V999" s="1009"/>
      <c r="W999" s="1009"/>
      <c r="X999" s="1009"/>
      <c r="Y999" s="1009"/>
      <c r="Z999" s="1009"/>
      <c r="AA999" s="1009"/>
    </row>
    <row r="1000">
      <c r="A1000" s="1009"/>
      <c r="B1000" s="4294"/>
      <c r="C1000" s="4143"/>
      <c r="D1000" s="4144"/>
      <c r="E1000" s="4145"/>
      <c r="F1000" s="1009"/>
      <c r="G1000" s="1009"/>
      <c r="H1000" s="1009"/>
      <c r="I1000" s="1009"/>
      <c r="J1000" s="1009"/>
      <c r="K1000" s="1009"/>
      <c r="L1000" s="1009"/>
      <c r="M1000" s="1009"/>
      <c r="N1000" s="1009"/>
      <c r="O1000" s="1009"/>
      <c r="P1000" s="1009"/>
      <c r="Q1000" s="1009"/>
      <c r="R1000" s="1009"/>
      <c r="S1000" s="1009"/>
      <c r="T1000" s="1009"/>
      <c r="U1000" s="1009"/>
      <c r="V1000" s="1009"/>
      <c r="W1000" s="1009"/>
      <c r="X1000" s="1009"/>
      <c r="Y1000" s="1009"/>
      <c r="Z1000" s="1009"/>
      <c r="AA1000" s="1009"/>
    </row>
    <row r="1001">
      <c r="A1001" s="1009"/>
      <c r="B1001" s="4294"/>
      <c r="C1001" s="4143"/>
      <c r="D1001" s="4144"/>
      <c r="E1001" s="4145"/>
      <c r="F1001" s="1009"/>
      <c r="G1001" s="1009"/>
      <c r="H1001" s="1009"/>
      <c r="I1001" s="1009"/>
      <c r="J1001" s="1009"/>
      <c r="K1001" s="1009"/>
      <c r="L1001" s="1009"/>
      <c r="M1001" s="1009"/>
      <c r="N1001" s="1009"/>
      <c r="O1001" s="1009"/>
      <c r="P1001" s="1009"/>
      <c r="Q1001" s="1009"/>
      <c r="R1001" s="1009"/>
      <c r="S1001" s="1009"/>
      <c r="T1001" s="1009"/>
      <c r="U1001" s="1009"/>
      <c r="V1001" s="1009"/>
      <c r="W1001" s="1009"/>
      <c r="X1001" s="1009"/>
      <c r="Y1001" s="1009"/>
      <c r="Z1001" s="1009"/>
      <c r="AA1001" s="1009"/>
    </row>
    <row r="1002">
      <c r="A1002" s="1009"/>
      <c r="B1002" s="4294"/>
      <c r="C1002" s="4143"/>
      <c r="D1002" s="4144"/>
      <c r="E1002" s="4145"/>
      <c r="F1002" s="1009"/>
      <c r="G1002" s="1009"/>
      <c r="H1002" s="1009"/>
      <c r="I1002" s="1009"/>
      <c r="J1002" s="1009"/>
      <c r="K1002" s="1009"/>
      <c r="L1002" s="1009"/>
      <c r="M1002" s="1009"/>
      <c r="N1002" s="1009"/>
      <c r="O1002" s="1009"/>
      <c r="P1002" s="1009"/>
      <c r="Q1002" s="1009"/>
      <c r="R1002" s="1009"/>
      <c r="S1002" s="1009"/>
      <c r="T1002" s="1009"/>
      <c r="U1002" s="1009"/>
      <c r="V1002" s="1009"/>
      <c r="W1002" s="1009"/>
      <c r="X1002" s="1009"/>
      <c r="Y1002" s="1009"/>
      <c r="Z1002" s="1009"/>
      <c r="AA1002" s="1009"/>
    </row>
    <row r="1003">
      <c r="A1003" s="1009"/>
      <c r="B1003" s="4294"/>
      <c r="C1003" s="4143"/>
      <c r="D1003" s="4144"/>
      <c r="E1003" s="4145"/>
      <c r="F1003" s="1009"/>
      <c r="G1003" s="1009"/>
      <c r="H1003" s="1009"/>
      <c r="I1003" s="1009"/>
      <c r="J1003" s="1009"/>
      <c r="K1003" s="1009"/>
      <c r="L1003" s="1009"/>
      <c r="M1003" s="1009"/>
      <c r="N1003" s="1009"/>
      <c r="O1003" s="1009"/>
      <c r="P1003" s="1009"/>
      <c r="Q1003" s="1009"/>
      <c r="R1003" s="1009"/>
      <c r="S1003" s="1009"/>
      <c r="T1003" s="1009"/>
      <c r="U1003" s="1009"/>
      <c r="V1003" s="1009"/>
      <c r="W1003" s="1009"/>
      <c r="X1003" s="1009"/>
      <c r="Y1003" s="1009"/>
      <c r="Z1003" s="1009"/>
      <c r="AA1003" s="1009"/>
    </row>
    <row r="1004">
      <c r="A1004" s="1009"/>
      <c r="B1004" s="4294"/>
      <c r="C1004" s="4143"/>
      <c r="D1004" s="4144"/>
      <c r="E1004" s="4145"/>
      <c r="F1004" s="1009"/>
      <c r="G1004" s="1009"/>
      <c r="H1004" s="1009"/>
      <c r="I1004" s="1009"/>
      <c r="J1004" s="1009"/>
      <c r="K1004" s="1009"/>
      <c r="L1004" s="1009"/>
      <c r="M1004" s="1009"/>
      <c r="N1004" s="1009"/>
      <c r="O1004" s="1009"/>
      <c r="P1004" s="1009"/>
      <c r="Q1004" s="1009"/>
      <c r="R1004" s="1009"/>
      <c r="S1004" s="1009"/>
      <c r="T1004" s="1009"/>
      <c r="U1004" s="1009"/>
      <c r="V1004" s="1009"/>
      <c r="W1004" s="1009"/>
      <c r="X1004" s="1009"/>
      <c r="Y1004" s="1009"/>
      <c r="Z1004" s="1009"/>
      <c r="AA1004" s="1009"/>
    </row>
    <row r="1005">
      <c r="A1005" s="1009"/>
      <c r="B1005" s="4294"/>
      <c r="C1005" s="4143"/>
      <c r="D1005" s="4144"/>
      <c r="E1005" s="4145"/>
      <c r="F1005" s="1009"/>
      <c r="G1005" s="1009"/>
      <c r="H1005" s="1009"/>
      <c r="I1005" s="1009"/>
      <c r="J1005" s="1009"/>
      <c r="K1005" s="1009"/>
      <c r="L1005" s="1009"/>
      <c r="M1005" s="1009"/>
      <c r="N1005" s="1009"/>
      <c r="O1005" s="1009"/>
      <c r="P1005" s="1009"/>
      <c r="Q1005" s="1009"/>
      <c r="R1005" s="1009"/>
      <c r="S1005" s="1009"/>
      <c r="T1005" s="1009"/>
      <c r="U1005" s="1009"/>
      <c r="V1005" s="1009"/>
      <c r="W1005" s="1009"/>
      <c r="X1005" s="1009"/>
      <c r="Y1005" s="1009"/>
      <c r="Z1005" s="1009"/>
      <c r="AA1005" s="1009"/>
    </row>
    <row r="1006">
      <c r="A1006" s="1009"/>
      <c r="B1006" s="4294"/>
      <c r="C1006" s="4143"/>
      <c r="D1006" s="4144"/>
      <c r="E1006" s="4145"/>
      <c r="F1006" s="1009"/>
      <c r="G1006" s="1009"/>
      <c r="H1006" s="1009"/>
      <c r="I1006" s="1009"/>
      <c r="J1006" s="1009"/>
      <c r="K1006" s="1009"/>
      <c r="L1006" s="1009"/>
      <c r="M1006" s="1009"/>
      <c r="N1006" s="1009"/>
      <c r="O1006" s="1009"/>
      <c r="P1006" s="1009"/>
      <c r="Q1006" s="1009"/>
      <c r="R1006" s="1009"/>
      <c r="S1006" s="1009"/>
      <c r="T1006" s="1009"/>
      <c r="U1006" s="1009"/>
      <c r="V1006" s="1009"/>
      <c r="W1006" s="1009"/>
      <c r="X1006" s="1009"/>
      <c r="Y1006" s="1009"/>
      <c r="Z1006" s="1009"/>
      <c r="AA1006" s="1009"/>
    </row>
    <row r="1007">
      <c r="A1007" s="1009"/>
      <c r="B1007" s="4294"/>
      <c r="C1007" s="4143"/>
      <c r="D1007" s="4144"/>
      <c r="E1007" s="4145"/>
      <c r="F1007" s="1009"/>
      <c r="G1007" s="1009"/>
      <c r="H1007" s="1009"/>
      <c r="I1007" s="1009"/>
      <c r="J1007" s="1009"/>
      <c r="K1007" s="1009"/>
      <c r="L1007" s="1009"/>
      <c r="M1007" s="1009"/>
      <c r="N1007" s="1009"/>
      <c r="O1007" s="1009"/>
      <c r="P1007" s="1009"/>
      <c r="Q1007" s="1009"/>
      <c r="R1007" s="1009"/>
      <c r="S1007" s="1009"/>
      <c r="T1007" s="1009"/>
      <c r="U1007" s="1009"/>
      <c r="V1007" s="1009"/>
      <c r="W1007" s="1009"/>
      <c r="X1007" s="1009"/>
      <c r="Y1007" s="1009"/>
      <c r="Z1007" s="1009"/>
      <c r="AA1007" s="1009"/>
    </row>
    <row r="1008">
      <c r="A1008" s="1009"/>
      <c r="B1008" s="4294"/>
      <c r="C1008" s="4143"/>
      <c r="D1008" s="4144"/>
      <c r="E1008" s="4145"/>
      <c r="F1008" s="1009"/>
      <c r="G1008" s="1009"/>
      <c r="H1008" s="1009"/>
      <c r="I1008" s="1009"/>
      <c r="J1008" s="1009"/>
      <c r="K1008" s="1009"/>
      <c r="L1008" s="1009"/>
      <c r="M1008" s="1009"/>
      <c r="N1008" s="1009"/>
      <c r="O1008" s="1009"/>
      <c r="P1008" s="1009"/>
      <c r="Q1008" s="1009"/>
      <c r="R1008" s="1009"/>
      <c r="S1008" s="1009"/>
      <c r="T1008" s="1009"/>
      <c r="U1008" s="1009"/>
      <c r="V1008" s="1009"/>
      <c r="W1008" s="1009"/>
      <c r="X1008" s="1009"/>
      <c r="Y1008" s="1009"/>
      <c r="Z1008" s="1009"/>
      <c r="AA1008" s="1009"/>
    </row>
    <row r="1009">
      <c r="A1009" s="1009"/>
      <c r="B1009" s="4294"/>
      <c r="C1009" s="4143"/>
      <c r="D1009" s="4144"/>
      <c r="E1009" s="4145"/>
      <c r="F1009" s="1009"/>
      <c r="G1009" s="1009"/>
      <c r="H1009" s="1009"/>
      <c r="I1009" s="1009"/>
      <c r="J1009" s="1009"/>
      <c r="K1009" s="1009"/>
      <c r="L1009" s="1009"/>
      <c r="M1009" s="1009"/>
      <c r="N1009" s="1009"/>
      <c r="O1009" s="1009"/>
      <c r="P1009" s="1009"/>
      <c r="Q1009" s="1009"/>
      <c r="R1009" s="1009"/>
      <c r="S1009" s="1009"/>
      <c r="T1009" s="1009"/>
      <c r="U1009" s="1009"/>
      <c r="V1009" s="1009"/>
      <c r="W1009" s="1009"/>
      <c r="X1009" s="1009"/>
      <c r="Y1009" s="1009"/>
      <c r="Z1009" s="1009"/>
      <c r="AA1009" s="1009"/>
    </row>
    <row r="1010">
      <c r="A1010" s="1009"/>
      <c r="B1010" s="4294"/>
      <c r="C1010" s="4143"/>
      <c r="D1010" s="4144"/>
      <c r="E1010" s="4145"/>
      <c r="F1010" s="1009"/>
      <c r="G1010" s="1009"/>
      <c r="H1010" s="1009"/>
      <c r="I1010" s="1009"/>
      <c r="J1010" s="1009"/>
      <c r="K1010" s="1009"/>
      <c r="L1010" s="1009"/>
      <c r="M1010" s="1009"/>
      <c r="N1010" s="1009"/>
      <c r="O1010" s="1009"/>
      <c r="P1010" s="1009"/>
      <c r="Q1010" s="1009"/>
      <c r="R1010" s="1009"/>
      <c r="S1010" s="1009"/>
      <c r="T1010" s="1009"/>
      <c r="U1010" s="1009"/>
      <c r="V1010" s="1009"/>
      <c r="W1010" s="1009"/>
      <c r="X1010" s="1009"/>
      <c r="Y1010" s="1009"/>
      <c r="Z1010" s="1009"/>
      <c r="AA1010" s="1009"/>
    </row>
    <row r="1011">
      <c r="A1011" s="1009"/>
      <c r="B1011" s="4294"/>
      <c r="C1011" s="4143"/>
      <c r="D1011" s="4144"/>
      <c r="E1011" s="4145"/>
      <c r="F1011" s="1009"/>
      <c r="G1011" s="1009"/>
      <c r="H1011" s="1009"/>
      <c r="I1011" s="1009"/>
      <c r="J1011" s="1009"/>
      <c r="K1011" s="1009"/>
      <c r="L1011" s="1009"/>
      <c r="M1011" s="1009"/>
      <c r="N1011" s="1009"/>
      <c r="O1011" s="1009"/>
      <c r="P1011" s="1009"/>
      <c r="Q1011" s="1009"/>
      <c r="R1011" s="1009"/>
      <c r="S1011" s="1009"/>
      <c r="T1011" s="1009"/>
      <c r="U1011" s="1009"/>
      <c r="V1011" s="1009"/>
      <c r="W1011" s="1009"/>
      <c r="X1011" s="1009"/>
      <c r="Y1011" s="1009"/>
      <c r="Z1011" s="1009"/>
      <c r="AA1011" s="1009"/>
    </row>
    <row r="1012">
      <c r="A1012" s="1009"/>
      <c r="B1012" s="4294"/>
      <c r="C1012" s="4143"/>
      <c r="D1012" s="4144"/>
      <c r="E1012" s="4145"/>
      <c r="F1012" s="1009"/>
      <c r="G1012" s="1009"/>
      <c r="H1012" s="1009"/>
      <c r="I1012" s="1009"/>
      <c r="J1012" s="1009"/>
      <c r="K1012" s="1009"/>
      <c r="L1012" s="1009"/>
      <c r="M1012" s="1009"/>
      <c r="N1012" s="1009"/>
      <c r="O1012" s="1009"/>
      <c r="P1012" s="1009"/>
      <c r="Q1012" s="1009"/>
      <c r="R1012" s="1009"/>
      <c r="S1012" s="1009"/>
      <c r="T1012" s="1009"/>
      <c r="U1012" s="1009"/>
      <c r="V1012" s="1009"/>
      <c r="W1012" s="1009"/>
      <c r="X1012" s="1009"/>
      <c r="Y1012" s="1009"/>
      <c r="Z1012" s="1009"/>
      <c r="AA1012" s="1009"/>
    </row>
    <row r="1013">
      <c r="A1013" s="1009"/>
      <c r="B1013" s="4294"/>
      <c r="C1013" s="4143"/>
      <c r="D1013" s="4144"/>
      <c r="E1013" s="4145"/>
      <c r="F1013" s="1009"/>
      <c r="G1013" s="1009"/>
      <c r="H1013" s="1009"/>
      <c r="I1013" s="1009"/>
      <c r="J1013" s="1009"/>
      <c r="K1013" s="1009"/>
      <c r="L1013" s="1009"/>
      <c r="M1013" s="1009"/>
      <c r="N1013" s="1009"/>
      <c r="O1013" s="1009"/>
      <c r="P1013" s="1009"/>
      <c r="Q1013" s="1009"/>
      <c r="R1013" s="1009"/>
      <c r="S1013" s="1009"/>
      <c r="T1013" s="1009"/>
      <c r="U1013" s="1009"/>
      <c r="V1013" s="1009"/>
      <c r="W1013" s="1009"/>
      <c r="X1013" s="1009"/>
      <c r="Y1013" s="1009"/>
      <c r="Z1013" s="1009"/>
      <c r="AA1013" s="1009"/>
    </row>
    <row r="1014">
      <c r="A1014" s="1009"/>
      <c r="B1014" s="4294"/>
      <c r="C1014" s="4143"/>
      <c r="D1014" s="4144"/>
      <c r="E1014" s="4145"/>
      <c r="F1014" s="1009"/>
      <c r="G1014" s="1009"/>
      <c r="H1014" s="1009"/>
      <c r="I1014" s="1009"/>
      <c r="J1014" s="1009"/>
      <c r="K1014" s="1009"/>
      <c r="L1014" s="1009"/>
      <c r="M1014" s="1009"/>
      <c r="N1014" s="1009"/>
      <c r="O1014" s="1009"/>
      <c r="P1014" s="1009"/>
      <c r="Q1014" s="1009"/>
      <c r="R1014" s="1009"/>
      <c r="S1014" s="1009"/>
      <c r="T1014" s="1009"/>
      <c r="U1014" s="1009"/>
      <c r="V1014" s="1009"/>
      <c r="W1014" s="1009"/>
      <c r="X1014" s="1009"/>
      <c r="Y1014" s="1009"/>
      <c r="Z1014" s="1009"/>
      <c r="AA1014" s="1009"/>
    </row>
    <row r="1015">
      <c r="A1015" s="1009"/>
      <c r="B1015" s="4294"/>
      <c r="C1015" s="4143"/>
      <c r="D1015" s="4144"/>
      <c r="E1015" s="4145"/>
      <c r="F1015" s="1009"/>
      <c r="G1015" s="1009"/>
      <c r="H1015" s="1009"/>
      <c r="I1015" s="1009"/>
      <c r="J1015" s="1009"/>
      <c r="K1015" s="1009"/>
      <c r="L1015" s="1009"/>
      <c r="M1015" s="1009"/>
      <c r="N1015" s="1009"/>
      <c r="O1015" s="1009"/>
      <c r="P1015" s="1009"/>
      <c r="Q1015" s="1009"/>
      <c r="R1015" s="1009"/>
      <c r="S1015" s="1009"/>
      <c r="T1015" s="1009"/>
      <c r="U1015" s="1009"/>
      <c r="V1015" s="1009"/>
      <c r="W1015" s="1009"/>
      <c r="X1015" s="1009"/>
      <c r="Y1015" s="1009"/>
      <c r="Z1015" s="1009"/>
      <c r="AA1015" s="1009"/>
    </row>
    <row r="1016">
      <c r="A1016" s="1009"/>
      <c r="B1016" s="4294"/>
      <c r="C1016" s="4143"/>
      <c r="D1016" s="4144"/>
      <c r="E1016" s="4145"/>
      <c r="F1016" s="1009"/>
      <c r="G1016" s="1009"/>
      <c r="H1016" s="1009"/>
      <c r="I1016" s="1009"/>
      <c r="J1016" s="1009"/>
      <c r="K1016" s="1009"/>
      <c r="L1016" s="1009"/>
      <c r="M1016" s="1009"/>
      <c r="N1016" s="1009"/>
      <c r="O1016" s="1009"/>
      <c r="P1016" s="1009"/>
      <c r="Q1016" s="1009"/>
      <c r="R1016" s="1009"/>
      <c r="S1016" s="1009"/>
      <c r="T1016" s="1009"/>
      <c r="U1016" s="1009"/>
      <c r="V1016" s="1009"/>
      <c r="W1016" s="1009"/>
      <c r="X1016" s="1009"/>
      <c r="Y1016" s="1009"/>
      <c r="Z1016" s="1009"/>
      <c r="AA1016" s="1009"/>
    </row>
    <row r="1017">
      <c r="A1017" s="1009"/>
      <c r="B1017" s="4294"/>
      <c r="C1017" s="4143"/>
      <c r="D1017" s="4144"/>
      <c r="E1017" s="4145"/>
      <c r="F1017" s="1009"/>
      <c r="G1017" s="1009"/>
      <c r="H1017" s="1009"/>
      <c r="I1017" s="1009"/>
      <c r="J1017" s="1009"/>
      <c r="K1017" s="1009"/>
      <c r="L1017" s="1009"/>
      <c r="M1017" s="1009"/>
      <c r="N1017" s="1009"/>
      <c r="O1017" s="1009"/>
      <c r="P1017" s="1009"/>
      <c r="Q1017" s="1009"/>
      <c r="R1017" s="1009"/>
      <c r="S1017" s="1009"/>
      <c r="T1017" s="1009"/>
      <c r="U1017" s="1009"/>
      <c r="V1017" s="1009"/>
      <c r="W1017" s="1009"/>
      <c r="X1017" s="1009"/>
      <c r="Y1017" s="1009"/>
      <c r="Z1017" s="1009"/>
      <c r="AA1017" s="1009"/>
    </row>
    <row r="1018">
      <c r="A1018" s="1009"/>
      <c r="B1018" s="4294"/>
      <c r="C1018" s="4143"/>
      <c r="D1018" s="4144"/>
      <c r="E1018" s="4145"/>
      <c r="F1018" s="1009"/>
      <c r="G1018" s="1009"/>
      <c r="H1018" s="1009"/>
      <c r="I1018" s="1009"/>
      <c r="J1018" s="1009"/>
      <c r="K1018" s="1009"/>
      <c r="L1018" s="1009"/>
      <c r="M1018" s="1009"/>
      <c r="N1018" s="1009"/>
      <c r="O1018" s="1009"/>
      <c r="P1018" s="1009"/>
      <c r="Q1018" s="1009"/>
      <c r="R1018" s="1009"/>
      <c r="S1018" s="1009"/>
      <c r="T1018" s="1009"/>
      <c r="U1018" s="1009"/>
      <c r="V1018" s="1009"/>
      <c r="W1018" s="1009"/>
      <c r="X1018" s="1009"/>
      <c r="Y1018" s="1009"/>
      <c r="Z1018" s="1009"/>
      <c r="AA1018" s="1009"/>
    </row>
    <row r="1019">
      <c r="A1019" s="1009"/>
      <c r="B1019" s="4294"/>
      <c r="C1019" s="4143"/>
      <c r="D1019" s="4144"/>
      <c r="E1019" s="4145"/>
      <c r="F1019" s="1009"/>
      <c r="G1019" s="1009"/>
      <c r="H1019" s="1009"/>
      <c r="I1019" s="1009"/>
      <c r="J1019" s="1009"/>
      <c r="K1019" s="1009"/>
      <c r="L1019" s="1009"/>
      <c r="M1019" s="1009"/>
      <c r="N1019" s="1009"/>
      <c r="O1019" s="1009"/>
      <c r="P1019" s="1009"/>
      <c r="Q1019" s="1009"/>
      <c r="R1019" s="1009"/>
      <c r="S1019" s="1009"/>
      <c r="T1019" s="1009"/>
      <c r="U1019" s="1009"/>
      <c r="V1019" s="1009"/>
      <c r="W1019" s="1009"/>
      <c r="X1019" s="1009"/>
      <c r="Y1019" s="1009"/>
      <c r="Z1019" s="1009"/>
      <c r="AA1019" s="1009"/>
    </row>
    <row r="1020">
      <c r="A1020" s="1009"/>
      <c r="B1020" s="4294"/>
      <c r="C1020" s="4143"/>
      <c r="D1020" s="4144"/>
      <c r="E1020" s="4145"/>
      <c r="F1020" s="1009"/>
      <c r="G1020" s="1009"/>
      <c r="H1020" s="1009"/>
      <c r="I1020" s="1009"/>
      <c r="J1020" s="1009"/>
      <c r="K1020" s="1009"/>
      <c r="L1020" s="1009"/>
      <c r="M1020" s="1009"/>
      <c r="N1020" s="1009"/>
      <c r="O1020" s="1009"/>
      <c r="P1020" s="1009"/>
      <c r="Q1020" s="1009"/>
      <c r="R1020" s="1009"/>
      <c r="S1020" s="1009"/>
      <c r="T1020" s="1009"/>
      <c r="U1020" s="1009"/>
      <c r="V1020" s="1009"/>
      <c r="W1020" s="1009"/>
      <c r="X1020" s="1009"/>
      <c r="Y1020" s="1009"/>
      <c r="Z1020" s="1009"/>
      <c r="AA1020" s="1009"/>
    </row>
    <row r="1021">
      <c r="A1021" s="1009"/>
      <c r="B1021" s="4294"/>
      <c r="C1021" s="4143"/>
      <c r="D1021" s="4144"/>
      <c r="E1021" s="4145"/>
      <c r="F1021" s="1009"/>
      <c r="G1021" s="1009"/>
      <c r="H1021" s="1009"/>
      <c r="I1021" s="1009"/>
      <c r="J1021" s="1009"/>
      <c r="K1021" s="1009"/>
      <c r="L1021" s="1009"/>
      <c r="M1021" s="1009"/>
      <c r="N1021" s="1009"/>
      <c r="O1021" s="1009"/>
      <c r="P1021" s="1009"/>
      <c r="Q1021" s="1009"/>
      <c r="R1021" s="1009"/>
      <c r="S1021" s="1009"/>
      <c r="T1021" s="1009"/>
      <c r="U1021" s="1009"/>
      <c r="V1021" s="1009"/>
      <c r="W1021" s="1009"/>
      <c r="X1021" s="1009"/>
      <c r="Y1021" s="1009"/>
      <c r="Z1021" s="1009"/>
      <c r="AA1021" s="1009"/>
    </row>
    <row r="1022">
      <c r="A1022" s="1009"/>
      <c r="B1022" s="4294"/>
      <c r="C1022" s="4143"/>
      <c r="D1022" s="4144"/>
      <c r="E1022" s="4145"/>
      <c r="F1022" s="1009"/>
      <c r="G1022" s="1009"/>
      <c r="H1022" s="1009"/>
      <c r="I1022" s="1009"/>
      <c r="J1022" s="1009"/>
      <c r="K1022" s="1009"/>
      <c r="L1022" s="1009"/>
      <c r="M1022" s="1009"/>
      <c r="N1022" s="1009"/>
      <c r="O1022" s="1009"/>
      <c r="P1022" s="1009"/>
      <c r="Q1022" s="1009"/>
      <c r="R1022" s="1009"/>
      <c r="S1022" s="1009"/>
      <c r="T1022" s="1009"/>
      <c r="U1022" s="1009"/>
      <c r="V1022" s="1009"/>
      <c r="W1022" s="1009"/>
      <c r="X1022" s="1009"/>
      <c r="Y1022" s="1009"/>
      <c r="Z1022" s="1009"/>
      <c r="AA1022" s="1009"/>
    </row>
    <row r="1023">
      <c r="A1023" s="1009"/>
      <c r="B1023" s="4294"/>
      <c r="C1023" s="4143"/>
      <c r="D1023" s="4144"/>
      <c r="E1023" s="4145"/>
      <c r="F1023" s="1009"/>
      <c r="G1023" s="1009"/>
      <c r="H1023" s="1009"/>
      <c r="I1023" s="1009"/>
      <c r="J1023" s="1009"/>
      <c r="K1023" s="1009"/>
      <c r="L1023" s="1009"/>
      <c r="M1023" s="1009"/>
      <c r="N1023" s="1009"/>
      <c r="O1023" s="1009"/>
      <c r="P1023" s="1009"/>
      <c r="Q1023" s="1009"/>
      <c r="R1023" s="1009"/>
      <c r="S1023" s="1009"/>
      <c r="T1023" s="1009"/>
      <c r="U1023" s="1009"/>
      <c r="V1023" s="1009"/>
      <c r="W1023" s="1009"/>
      <c r="X1023" s="1009"/>
      <c r="Y1023" s="1009"/>
      <c r="Z1023" s="1009"/>
      <c r="AA1023" s="1009"/>
    </row>
    <row r="1024">
      <c r="A1024" s="1009"/>
      <c r="B1024" s="4294"/>
      <c r="C1024" s="4143"/>
      <c r="D1024" s="4144"/>
      <c r="E1024" s="4145"/>
      <c r="F1024" s="1009"/>
      <c r="G1024" s="1009"/>
      <c r="H1024" s="1009"/>
      <c r="I1024" s="1009"/>
      <c r="J1024" s="1009"/>
      <c r="K1024" s="1009"/>
      <c r="L1024" s="1009"/>
      <c r="M1024" s="1009"/>
      <c r="N1024" s="1009"/>
      <c r="O1024" s="1009"/>
      <c r="P1024" s="1009"/>
      <c r="Q1024" s="1009"/>
      <c r="R1024" s="1009"/>
      <c r="S1024" s="1009"/>
      <c r="T1024" s="1009"/>
      <c r="U1024" s="1009"/>
      <c r="V1024" s="1009"/>
      <c r="W1024" s="1009"/>
      <c r="X1024" s="1009"/>
      <c r="Y1024" s="1009"/>
      <c r="Z1024" s="1009"/>
      <c r="AA1024" s="1009"/>
    </row>
    <row r="1025">
      <c r="A1025" s="1009"/>
      <c r="B1025" s="4294"/>
      <c r="C1025" s="4143"/>
      <c r="D1025" s="4144"/>
      <c r="E1025" s="4145"/>
      <c r="F1025" s="1009"/>
      <c r="G1025" s="1009"/>
      <c r="H1025" s="1009"/>
      <c r="I1025" s="1009"/>
      <c r="J1025" s="1009"/>
      <c r="K1025" s="1009"/>
      <c r="L1025" s="1009"/>
      <c r="M1025" s="1009"/>
      <c r="N1025" s="1009"/>
      <c r="O1025" s="1009"/>
      <c r="P1025" s="1009"/>
      <c r="Q1025" s="1009"/>
      <c r="R1025" s="1009"/>
      <c r="S1025" s="1009"/>
      <c r="T1025" s="1009"/>
      <c r="U1025" s="1009"/>
      <c r="V1025" s="1009"/>
      <c r="W1025" s="1009"/>
      <c r="X1025" s="1009"/>
      <c r="Y1025" s="1009"/>
      <c r="Z1025" s="1009"/>
      <c r="AA1025" s="1009"/>
    </row>
    <row r="1026">
      <c r="A1026" s="1009"/>
      <c r="B1026" s="4294"/>
      <c r="C1026" s="4143"/>
      <c r="D1026" s="4144"/>
      <c r="E1026" s="4145"/>
      <c r="F1026" s="1009"/>
      <c r="G1026" s="1009"/>
      <c r="H1026" s="1009"/>
      <c r="I1026" s="1009"/>
      <c r="J1026" s="1009"/>
      <c r="K1026" s="1009"/>
      <c r="L1026" s="1009"/>
      <c r="M1026" s="1009"/>
      <c r="N1026" s="1009"/>
      <c r="O1026" s="1009"/>
      <c r="P1026" s="1009"/>
      <c r="Q1026" s="1009"/>
      <c r="R1026" s="1009"/>
      <c r="S1026" s="1009"/>
      <c r="T1026" s="1009"/>
      <c r="U1026" s="1009"/>
      <c r="V1026" s="1009"/>
      <c r="W1026" s="1009"/>
      <c r="X1026" s="1009"/>
      <c r="Y1026" s="1009"/>
      <c r="Z1026" s="1009"/>
      <c r="AA1026" s="1009"/>
    </row>
    <row r="1027">
      <c r="A1027" s="1009"/>
      <c r="B1027" s="4294"/>
      <c r="C1027" s="4143"/>
      <c r="D1027" s="4144"/>
      <c r="E1027" s="4145"/>
      <c r="F1027" s="1009"/>
      <c r="G1027" s="1009"/>
      <c r="H1027" s="1009"/>
      <c r="I1027" s="1009"/>
      <c r="J1027" s="1009"/>
      <c r="K1027" s="1009"/>
      <c r="L1027" s="1009"/>
      <c r="M1027" s="1009"/>
      <c r="N1027" s="1009"/>
      <c r="O1027" s="1009"/>
      <c r="P1027" s="1009"/>
      <c r="Q1027" s="1009"/>
      <c r="R1027" s="1009"/>
      <c r="S1027" s="1009"/>
      <c r="T1027" s="1009"/>
      <c r="U1027" s="1009"/>
      <c r="V1027" s="1009"/>
      <c r="W1027" s="1009"/>
      <c r="X1027" s="1009"/>
      <c r="Y1027" s="1009"/>
      <c r="Z1027" s="1009"/>
      <c r="AA1027" s="1009"/>
    </row>
    <row r="1028">
      <c r="A1028" s="1009"/>
      <c r="B1028" s="4294"/>
      <c r="C1028" s="4143"/>
      <c r="D1028" s="4144"/>
      <c r="E1028" s="4145"/>
      <c r="F1028" s="1009"/>
      <c r="G1028" s="1009"/>
      <c r="H1028" s="1009"/>
      <c r="I1028" s="1009"/>
      <c r="J1028" s="1009"/>
      <c r="K1028" s="1009"/>
      <c r="L1028" s="1009"/>
      <c r="M1028" s="1009"/>
      <c r="N1028" s="1009"/>
      <c r="O1028" s="1009"/>
      <c r="P1028" s="1009"/>
      <c r="Q1028" s="1009"/>
      <c r="R1028" s="1009"/>
      <c r="S1028" s="1009"/>
      <c r="T1028" s="1009"/>
      <c r="U1028" s="1009"/>
      <c r="V1028" s="1009"/>
      <c r="W1028" s="1009"/>
      <c r="X1028" s="1009"/>
      <c r="Y1028" s="1009"/>
      <c r="Z1028" s="1009"/>
      <c r="AA1028" s="1009"/>
    </row>
    <row r="1029">
      <c r="A1029" s="1009"/>
      <c r="B1029" s="4294"/>
      <c r="C1029" s="4143"/>
      <c r="D1029" s="4144"/>
      <c r="E1029" s="4145"/>
      <c r="F1029" s="1009"/>
      <c r="G1029" s="1009"/>
      <c r="H1029" s="1009"/>
      <c r="I1029" s="1009"/>
      <c r="J1029" s="1009"/>
      <c r="K1029" s="1009"/>
      <c r="L1029" s="1009"/>
      <c r="M1029" s="1009"/>
      <c r="N1029" s="1009"/>
      <c r="O1029" s="1009"/>
      <c r="P1029" s="1009"/>
      <c r="Q1029" s="1009"/>
      <c r="R1029" s="1009"/>
      <c r="S1029" s="1009"/>
      <c r="T1029" s="1009"/>
      <c r="U1029" s="1009"/>
      <c r="V1029" s="1009"/>
      <c r="W1029" s="1009"/>
      <c r="X1029" s="1009"/>
      <c r="Y1029" s="1009"/>
      <c r="Z1029" s="1009"/>
      <c r="AA1029" s="1009"/>
    </row>
    <row r="1030">
      <c r="A1030" s="1009"/>
      <c r="B1030" s="4294"/>
      <c r="C1030" s="4143"/>
      <c r="D1030" s="4144"/>
      <c r="E1030" s="4145"/>
      <c r="F1030" s="1009"/>
      <c r="G1030" s="1009"/>
      <c r="H1030" s="1009"/>
      <c r="I1030" s="1009"/>
      <c r="J1030" s="1009"/>
      <c r="K1030" s="1009"/>
      <c r="L1030" s="1009"/>
      <c r="M1030" s="1009"/>
      <c r="N1030" s="1009"/>
      <c r="O1030" s="1009"/>
      <c r="P1030" s="1009"/>
      <c r="Q1030" s="1009"/>
      <c r="R1030" s="1009"/>
      <c r="S1030" s="1009"/>
      <c r="T1030" s="1009"/>
      <c r="U1030" s="1009"/>
      <c r="V1030" s="1009"/>
      <c r="W1030" s="1009"/>
      <c r="X1030" s="1009"/>
      <c r="Y1030" s="1009"/>
      <c r="Z1030" s="1009"/>
      <c r="AA1030" s="1009"/>
    </row>
    <row r="1031">
      <c r="A1031" s="1009"/>
      <c r="B1031" s="4294"/>
      <c r="C1031" s="4143"/>
      <c r="D1031" s="4144"/>
      <c r="E1031" s="4145"/>
      <c r="F1031" s="1009"/>
      <c r="G1031" s="1009"/>
      <c r="H1031" s="1009"/>
      <c r="I1031" s="1009"/>
      <c r="J1031" s="1009"/>
      <c r="K1031" s="1009"/>
      <c r="L1031" s="1009"/>
      <c r="M1031" s="1009"/>
      <c r="N1031" s="1009"/>
      <c r="O1031" s="1009"/>
      <c r="P1031" s="1009"/>
      <c r="Q1031" s="1009"/>
      <c r="R1031" s="1009"/>
      <c r="S1031" s="1009"/>
      <c r="T1031" s="1009"/>
      <c r="U1031" s="1009"/>
      <c r="V1031" s="1009"/>
      <c r="W1031" s="1009"/>
      <c r="X1031" s="1009"/>
      <c r="Y1031" s="1009"/>
      <c r="Z1031" s="1009"/>
      <c r="AA1031" s="1009"/>
    </row>
    <row r="1032">
      <c r="A1032" s="1009"/>
      <c r="B1032" s="4294"/>
      <c r="C1032" s="4143"/>
      <c r="D1032" s="4144"/>
      <c r="E1032" s="4145"/>
      <c r="F1032" s="1009"/>
      <c r="G1032" s="1009"/>
      <c r="H1032" s="1009"/>
      <c r="I1032" s="1009"/>
      <c r="J1032" s="1009"/>
      <c r="K1032" s="1009"/>
      <c r="L1032" s="1009"/>
      <c r="M1032" s="1009"/>
      <c r="N1032" s="1009"/>
      <c r="O1032" s="1009"/>
      <c r="P1032" s="1009"/>
      <c r="Q1032" s="1009"/>
      <c r="R1032" s="1009"/>
      <c r="S1032" s="1009"/>
      <c r="T1032" s="1009"/>
      <c r="U1032" s="1009"/>
      <c r="V1032" s="1009"/>
      <c r="W1032" s="1009"/>
      <c r="X1032" s="1009"/>
      <c r="Y1032" s="1009"/>
      <c r="Z1032" s="1009"/>
      <c r="AA1032" s="1009"/>
    </row>
    <row r="1033">
      <c r="A1033" s="1009"/>
      <c r="B1033" s="4294"/>
      <c r="C1033" s="4143"/>
      <c r="D1033" s="4144"/>
      <c r="E1033" s="4145"/>
      <c r="F1033" s="1009"/>
      <c r="G1033" s="1009"/>
      <c r="H1033" s="1009"/>
      <c r="I1033" s="1009"/>
      <c r="J1033" s="1009"/>
      <c r="K1033" s="1009"/>
      <c r="L1033" s="1009"/>
      <c r="M1033" s="1009"/>
      <c r="N1033" s="1009"/>
      <c r="O1033" s="1009"/>
      <c r="P1033" s="1009"/>
      <c r="Q1033" s="1009"/>
      <c r="R1033" s="1009"/>
      <c r="S1033" s="1009"/>
      <c r="T1033" s="1009"/>
      <c r="U1033" s="1009"/>
      <c r="V1033" s="1009"/>
      <c r="W1033" s="1009"/>
      <c r="X1033" s="1009"/>
      <c r="Y1033" s="1009"/>
      <c r="Z1033" s="1009"/>
      <c r="AA1033" s="1009"/>
    </row>
    <row r="1034">
      <c r="A1034" s="1009"/>
      <c r="B1034" s="4294"/>
      <c r="C1034" s="4143"/>
      <c r="D1034" s="4144"/>
      <c r="E1034" s="4145"/>
      <c r="F1034" s="1009"/>
      <c r="G1034" s="1009"/>
      <c r="H1034" s="1009"/>
      <c r="I1034" s="1009"/>
      <c r="J1034" s="1009"/>
      <c r="K1034" s="1009"/>
      <c r="L1034" s="1009"/>
      <c r="M1034" s="1009"/>
      <c r="N1034" s="1009"/>
      <c r="O1034" s="1009"/>
      <c r="P1034" s="1009"/>
      <c r="Q1034" s="1009"/>
      <c r="R1034" s="1009"/>
      <c r="S1034" s="1009"/>
      <c r="T1034" s="1009"/>
      <c r="U1034" s="1009"/>
      <c r="V1034" s="1009"/>
      <c r="W1034" s="1009"/>
      <c r="X1034" s="1009"/>
      <c r="Y1034" s="1009"/>
      <c r="Z1034" s="1009"/>
      <c r="AA1034" s="1009"/>
    </row>
    <row r="1035">
      <c r="A1035" s="1009"/>
      <c r="B1035" s="4294"/>
      <c r="C1035" s="4143"/>
      <c r="D1035" s="4144"/>
      <c r="E1035" s="4145"/>
      <c r="F1035" s="1009"/>
      <c r="G1035" s="1009"/>
      <c r="H1035" s="1009"/>
      <c r="I1035" s="1009"/>
      <c r="J1035" s="1009"/>
      <c r="K1035" s="1009"/>
      <c r="L1035" s="1009"/>
      <c r="M1035" s="1009"/>
      <c r="N1035" s="1009"/>
      <c r="O1035" s="1009"/>
      <c r="P1035" s="1009"/>
      <c r="Q1035" s="1009"/>
      <c r="R1035" s="1009"/>
      <c r="S1035" s="1009"/>
      <c r="T1035" s="1009"/>
      <c r="U1035" s="1009"/>
      <c r="V1035" s="1009"/>
      <c r="W1035" s="1009"/>
      <c r="X1035" s="1009"/>
      <c r="Y1035" s="1009"/>
      <c r="Z1035" s="1009"/>
      <c r="AA1035" s="1009"/>
    </row>
    <row r="1036">
      <c r="A1036" s="1009"/>
      <c r="B1036" s="4294"/>
      <c r="C1036" s="4143"/>
      <c r="D1036" s="4144"/>
      <c r="E1036" s="4145"/>
      <c r="F1036" s="1009"/>
      <c r="G1036" s="1009"/>
      <c r="H1036" s="1009"/>
      <c r="I1036" s="1009"/>
      <c r="J1036" s="1009"/>
      <c r="K1036" s="1009"/>
      <c r="L1036" s="1009"/>
      <c r="M1036" s="1009"/>
      <c r="N1036" s="1009"/>
      <c r="O1036" s="1009"/>
      <c r="P1036" s="1009"/>
      <c r="Q1036" s="1009"/>
      <c r="R1036" s="1009"/>
      <c r="S1036" s="1009"/>
      <c r="T1036" s="1009"/>
      <c r="U1036" s="1009"/>
      <c r="V1036" s="1009"/>
      <c r="W1036" s="1009"/>
      <c r="X1036" s="1009"/>
      <c r="Y1036" s="1009"/>
      <c r="Z1036" s="1009"/>
      <c r="AA1036" s="1009"/>
    </row>
    <row r="1037">
      <c r="A1037" s="1009"/>
      <c r="B1037" s="4294"/>
      <c r="C1037" s="4143"/>
      <c r="D1037" s="4144"/>
      <c r="E1037" s="4145"/>
      <c r="F1037" s="1009"/>
      <c r="G1037" s="1009"/>
      <c r="H1037" s="1009"/>
      <c r="I1037" s="1009"/>
      <c r="J1037" s="1009"/>
      <c r="K1037" s="1009"/>
      <c r="L1037" s="1009"/>
      <c r="M1037" s="1009"/>
      <c r="N1037" s="1009"/>
      <c r="O1037" s="1009"/>
      <c r="P1037" s="1009"/>
      <c r="Q1037" s="1009"/>
      <c r="R1037" s="1009"/>
      <c r="S1037" s="1009"/>
      <c r="T1037" s="1009"/>
      <c r="U1037" s="1009"/>
      <c r="V1037" s="1009"/>
      <c r="W1037" s="1009"/>
      <c r="X1037" s="1009"/>
      <c r="Y1037" s="1009"/>
      <c r="Z1037" s="1009"/>
      <c r="AA1037" s="1009"/>
    </row>
    <row r="1038">
      <c r="A1038" s="1009"/>
      <c r="B1038" s="4294"/>
      <c r="C1038" s="4143"/>
      <c r="D1038" s="4144"/>
      <c r="E1038" s="4145"/>
      <c r="F1038" s="1009"/>
      <c r="G1038" s="1009"/>
      <c r="H1038" s="1009"/>
      <c r="I1038" s="1009"/>
      <c r="J1038" s="1009"/>
      <c r="K1038" s="1009"/>
      <c r="L1038" s="1009"/>
      <c r="M1038" s="1009"/>
      <c r="N1038" s="1009"/>
      <c r="O1038" s="1009"/>
      <c r="P1038" s="1009"/>
      <c r="Q1038" s="1009"/>
      <c r="R1038" s="1009"/>
      <c r="S1038" s="1009"/>
      <c r="T1038" s="1009"/>
      <c r="U1038" s="1009"/>
      <c r="V1038" s="1009"/>
      <c r="W1038" s="1009"/>
      <c r="X1038" s="1009"/>
      <c r="Y1038" s="1009"/>
      <c r="Z1038" s="1009"/>
      <c r="AA1038" s="1009"/>
    </row>
    <row r="1039">
      <c r="A1039" s="1009"/>
      <c r="B1039" s="4294"/>
      <c r="C1039" s="4143"/>
      <c r="D1039" s="4144"/>
      <c r="E1039" s="4145"/>
      <c r="F1039" s="1009"/>
      <c r="G1039" s="1009"/>
      <c r="H1039" s="1009"/>
      <c r="I1039" s="1009"/>
      <c r="J1039" s="1009"/>
      <c r="K1039" s="1009"/>
      <c r="L1039" s="1009"/>
      <c r="M1039" s="1009"/>
      <c r="N1039" s="1009"/>
      <c r="O1039" s="1009"/>
      <c r="P1039" s="1009"/>
      <c r="Q1039" s="1009"/>
      <c r="R1039" s="1009"/>
      <c r="S1039" s="1009"/>
      <c r="T1039" s="1009"/>
      <c r="U1039" s="1009"/>
      <c r="V1039" s="1009"/>
      <c r="W1039" s="1009"/>
      <c r="X1039" s="1009"/>
      <c r="Y1039" s="1009"/>
      <c r="Z1039" s="1009"/>
      <c r="AA1039" s="1009"/>
    </row>
    <row r="1040">
      <c r="A1040" s="1009"/>
      <c r="B1040" s="4294"/>
      <c r="C1040" s="4143"/>
      <c r="D1040" s="4144"/>
      <c r="E1040" s="4145"/>
      <c r="F1040" s="1009"/>
      <c r="G1040" s="1009"/>
      <c r="H1040" s="1009"/>
      <c r="I1040" s="1009"/>
      <c r="J1040" s="1009"/>
      <c r="K1040" s="1009"/>
      <c r="L1040" s="1009"/>
      <c r="M1040" s="1009"/>
      <c r="N1040" s="1009"/>
      <c r="O1040" s="1009"/>
      <c r="P1040" s="1009"/>
      <c r="Q1040" s="1009"/>
      <c r="R1040" s="1009"/>
      <c r="S1040" s="1009"/>
      <c r="T1040" s="1009"/>
      <c r="U1040" s="1009"/>
      <c r="V1040" s="1009"/>
      <c r="W1040" s="1009"/>
      <c r="X1040" s="1009"/>
      <c r="Y1040" s="1009"/>
      <c r="Z1040" s="1009"/>
      <c r="AA1040" s="1009"/>
    </row>
    <row r="1041">
      <c r="A1041" s="1009"/>
      <c r="B1041" s="4294"/>
      <c r="C1041" s="4143"/>
      <c r="D1041" s="4144"/>
      <c r="E1041" s="4145"/>
      <c r="F1041" s="1009"/>
      <c r="G1041" s="1009"/>
      <c r="H1041" s="1009"/>
      <c r="I1041" s="1009"/>
      <c r="J1041" s="1009"/>
      <c r="K1041" s="1009"/>
      <c r="L1041" s="1009"/>
      <c r="M1041" s="1009"/>
      <c r="N1041" s="1009"/>
      <c r="O1041" s="1009"/>
      <c r="P1041" s="1009"/>
      <c r="Q1041" s="1009"/>
      <c r="R1041" s="1009"/>
      <c r="S1041" s="1009"/>
      <c r="T1041" s="1009"/>
      <c r="U1041" s="1009"/>
      <c r="V1041" s="1009"/>
      <c r="W1041" s="1009"/>
      <c r="X1041" s="1009"/>
      <c r="Y1041" s="1009"/>
      <c r="Z1041" s="1009"/>
      <c r="AA1041" s="1009"/>
    </row>
    <row r="1042">
      <c r="A1042" s="1009"/>
      <c r="B1042" s="4294"/>
      <c r="C1042" s="4143"/>
      <c r="D1042" s="4144"/>
      <c r="E1042" s="4145"/>
      <c r="F1042" s="1009"/>
      <c r="G1042" s="1009"/>
      <c r="H1042" s="1009"/>
      <c r="I1042" s="1009"/>
      <c r="J1042" s="1009"/>
      <c r="K1042" s="1009"/>
      <c r="L1042" s="1009"/>
      <c r="M1042" s="1009"/>
      <c r="N1042" s="1009"/>
      <c r="O1042" s="1009"/>
      <c r="P1042" s="1009"/>
      <c r="Q1042" s="1009"/>
      <c r="R1042" s="1009"/>
      <c r="S1042" s="1009"/>
      <c r="T1042" s="1009"/>
      <c r="U1042" s="1009"/>
      <c r="V1042" s="1009"/>
      <c r="W1042" s="1009"/>
      <c r="X1042" s="1009"/>
      <c r="Y1042" s="1009"/>
      <c r="Z1042" s="1009"/>
      <c r="AA1042" s="1009"/>
    </row>
    <row r="1043">
      <c r="A1043" s="1009"/>
      <c r="B1043" s="4294"/>
      <c r="C1043" s="4143"/>
      <c r="D1043" s="4144"/>
      <c r="E1043" s="4145"/>
      <c r="F1043" s="1009"/>
      <c r="G1043" s="1009"/>
      <c r="H1043" s="1009"/>
      <c r="I1043" s="1009"/>
      <c r="J1043" s="1009"/>
      <c r="K1043" s="1009"/>
      <c r="L1043" s="1009"/>
      <c r="M1043" s="1009"/>
      <c r="N1043" s="1009"/>
      <c r="O1043" s="1009"/>
      <c r="P1043" s="1009"/>
      <c r="Q1043" s="1009"/>
      <c r="R1043" s="1009"/>
      <c r="S1043" s="1009"/>
      <c r="T1043" s="1009"/>
      <c r="U1043" s="1009"/>
      <c r="V1043" s="1009"/>
      <c r="W1043" s="1009"/>
      <c r="X1043" s="1009"/>
      <c r="Y1043" s="1009"/>
      <c r="Z1043" s="1009"/>
      <c r="AA1043" s="1009"/>
    </row>
    <row r="1044">
      <c r="A1044" s="1009"/>
      <c r="B1044" s="4294"/>
      <c r="C1044" s="4143"/>
      <c r="D1044" s="4144"/>
      <c r="E1044" s="4145"/>
      <c r="F1044" s="1009"/>
      <c r="G1044" s="1009"/>
      <c r="H1044" s="1009"/>
      <c r="I1044" s="1009"/>
      <c r="J1044" s="1009"/>
      <c r="K1044" s="1009"/>
      <c r="L1044" s="1009"/>
      <c r="M1044" s="1009"/>
      <c r="N1044" s="1009"/>
      <c r="O1044" s="1009"/>
      <c r="P1044" s="1009"/>
      <c r="Q1044" s="1009"/>
      <c r="R1044" s="1009"/>
      <c r="S1044" s="1009"/>
      <c r="T1044" s="1009"/>
      <c r="U1044" s="1009"/>
      <c r="V1044" s="1009"/>
      <c r="W1044" s="1009"/>
      <c r="X1044" s="1009"/>
      <c r="Y1044" s="1009"/>
      <c r="Z1044" s="1009"/>
      <c r="AA1044" s="1009"/>
    </row>
    <row r="1045">
      <c r="A1045" s="1009"/>
      <c r="B1045" s="4294"/>
      <c r="C1045" s="4143"/>
      <c r="D1045" s="4144"/>
      <c r="E1045" s="4145"/>
      <c r="F1045" s="1009"/>
      <c r="G1045" s="1009"/>
      <c r="H1045" s="1009"/>
      <c r="I1045" s="1009"/>
      <c r="J1045" s="1009"/>
      <c r="K1045" s="1009"/>
      <c r="L1045" s="1009"/>
      <c r="M1045" s="1009"/>
      <c r="N1045" s="1009"/>
      <c r="O1045" s="1009"/>
      <c r="P1045" s="1009"/>
      <c r="Q1045" s="1009"/>
      <c r="R1045" s="1009"/>
      <c r="S1045" s="1009"/>
      <c r="T1045" s="1009"/>
      <c r="U1045" s="1009"/>
      <c r="V1045" s="1009"/>
      <c r="W1045" s="1009"/>
      <c r="X1045" s="1009"/>
      <c r="Y1045" s="1009"/>
      <c r="Z1045" s="1009"/>
      <c r="AA1045" s="1009"/>
    </row>
    <row r="1046">
      <c r="A1046" s="1009"/>
      <c r="B1046" s="4294"/>
      <c r="C1046" s="4143"/>
      <c r="D1046" s="4144"/>
      <c r="E1046" s="4145"/>
      <c r="F1046" s="1009"/>
      <c r="G1046" s="1009"/>
      <c r="H1046" s="1009"/>
      <c r="I1046" s="1009"/>
      <c r="J1046" s="1009"/>
      <c r="K1046" s="1009"/>
      <c r="L1046" s="1009"/>
      <c r="M1046" s="1009"/>
      <c r="N1046" s="1009"/>
      <c r="O1046" s="1009"/>
      <c r="P1046" s="1009"/>
      <c r="Q1046" s="1009"/>
      <c r="R1046" s="1009"/>
      <c r="S1046" s="1009"/>
      <c r="T1046" s="1009"/>
      <c r="U1046" s="1009"/>
      <c r="V1046" s="1009"/>
      <c r="W1046" s="1009"/>
      <c r="X1046" s="1009"/>
      <c r="Y1046" s="1009"/>
      <c r="Z1046" s="1009"/>
      <c r="AA1046" s="1009"/>
    </row>
    <row r="1047">
      <c r="A1047" s="1009"/>
      <c r="B1047" s="4294"/>
      <c r="C1047" s="4143"/>
      <c r="D1047" s="4144"/>
      <c r="E1047" s="4145"/>
      <c r="F1047" s="1009"/>
      <c r="G1047" s="1009"/>
      <c r="H1047" s="1009"/>
      <c r="I1047" s="1009"/>
      <c r="J1047" s="1009"/>
      <c r="K1047" s="1009"/>
      <c r="L1047" s="1009"/>
      <c r="M1047" s="1009"/>
      <c r="N1047" s="1009"/>
      <c r="O1047" s="1009"/>
      <c r="P1047" s="1009"/>
      <c r="Q1047" s="1009"/>
      <c r="R1047" s="1009"/>
      <c r="S1047" s="1009"/>
      <c r="T1047" s="1009"/>
      <c r="U1047" s="1009"/>
      <c r="V1047" s="1009"/>
      <c r="W1047" s="1009"/>
      <c r="X1047" s="1009"/>
      <c r="Y1047" s="1009"/>
      <c r="Z1047" s="1009"/>
      <c r="AA1047" s="1009"/>
    </row>
    <row r="1048">
      <c r="A1048" s="1009"/>
      <c r="B1048" s="4294"/>
      <c r="C1048" s="4143"/>
      <c r="D1048" s="4144"/>
      <c r="E1048" s="4145"/>
      <c r="F1048" s="1009"/>
      <c r="G1048" s="1009"/>
      <c r="H1048" s="1009"/>
      <c r="I1048" s="1009"/>
      <c r="J1048" s="1009"/>
      <c r="K1048" s="1009"/>
      <c r="L1048" s="1009"/>
      <c r="M1048" s="1009"/>
      <c r="N1048" s="1009"/>
      <c r="O1048" s="1009"/>
      <c r="P1048" s="1009"/>
      <c r="Q1048" s="1009"/>
      <c r="R1048" s="1009"/>
      <c r="S1048" s="1009"/>
      <c r="T1048" s="1009"/>
      <c r="U1048" s="1009"/>
      <c r="V1048" s="1009"/>
      <c r="W1048" s="1009"/>
      <c r="X1048" s="1009"/>
      <c r="Y1048" s="1009"/>
      <c r="Z1048" s="1009"/>
      <c r="AA1048" s="1009"/>
    </row>
    <row r="1049">
      <c r="A1049" s="1009"/>
      <c r="B1049" s="4294"/>
      <c r="C1049" s="4143"/>
      <c r="D1049" s="4144"/>
      <c r="E1049" s="4145"/>
      <c r="F1049" s="1009"/>
      <c r="G1049" s="1009"/>
      <c r="H1049" s="1009"/>
      <c r="I1049" s="1009"/>
      <c r="J1049" s="1009"/>
      <c r="K1049" s="1009"/>
      <c r="L1049" s="1009"/>
      <c r="M1049" s="1009"/>
      <c r="N1049" s="1009"/>
      <c r="O1049" s="1009"/>
      <c r="P1049" s="1009"/>
      <c r="Q1049" s="1009"/>
      <c r="R1049" s="1009"/>
      <c r="S1049" s="1009"/>
      <c r="T1049" s="1009"/>
      <c r="U1049" s="1009"/>
      <c r="V1049" s="1009"/>
      <c r="W1049" s="1009"/>
      <c r="X1049" s="1009"/>
      <c r="Y1049" s="1009"/>
      <c r="Z1049" s="1009"/>
      <c r="AA1049" s="1009"/>
    </row>
    <row r="1050">
      <c r="A1050" s="1009"/>
      <c r="B1050" s="4294"/>
      <c r="C1050" s="4143"/>
      <c r="D1050" s="4144"/>
      <c r="E1050" s="4145"/>
      <c r="F1050" s="1009"/>
      <c r="G1050" s="1009"/>
      <c r="H1050" s="1009"/>
      <c r="I1050" s="1009"/>
      <c r="J1050" s="1009"/>
      <c r="K1050" s="1009"/>
      <c r="L1050" s="1009"/>
      <c r="M1050" s="1009"/>
      <c r="N1050" s="1009"/>
      <c r="O1050" s="1009"/>
      <c r="P1050" s="1009"/>
      <c r="Q1050" s="1009"/>
      <c r="R1050" s="1009"/>
      <c r="S1050" s="1009"/>
      <c r="T1050" s="1009"/>
      <c r="U1050" s="1009"/>
      <c r="V1050" s="1009"/>
      <c r="W1050" s="1009"/>
      <c r="X1050" s="1009"/>
      <c r="Y1050" s="1009"/>
      <c r="Z1050" s="1009"/>
      <c r="AA1050" s="1009"/>
    </row>
    <row r="1051">
      <c r="A1051" s="1009"/>
      <c r="B1051" s="4294"/>
      <c r="C1051" s="4143"/>
      <c r="D1051" s="4144"/>
      <c r="E1051" s="4145"/>
      <c r="F1051" s="1009"/>
      <c r="G1051" s="1009"/>
      <c r="H1051" s="1009"/>
      <c r="I1051" s="1009"/>
      <c r="J1051" s="1009"/>
      <c r="K1051" s="1009"/>
      <c r="L1051" s="1009"/>
      <c r="M1051" s="1009"/>
      <c r="N1051" s="1009"/>
      <c r="O1051" s="1009"/>
      <c r="P1051" s="1009"/>
      <c r="Q1051" s="1009"/>
      <c r="R1051" s="1009"/>
      <c r="S1051" s="1009"/>
      <c r="T1051" s="1009"/>
      <c r="U1051" s="1009"/>
      <c r="V1051" s="1009"/>
      <c r="W1051" s="1009"/>
      <c r="X1051" s="1009"/>
      <c r="Y1051" s="1009"/>
      <c r="Z1051" s="1009"/>
      <c r="AA1051" s="1009"/>
    </row>
    <row r="1052">
      <c r="A1052" s="1009"/>
      <c r="B1052" s="4294"/>
      <c r="C1052" s="4143"/>
      <c r="D1052" s="4144"/>
      <c r="E1052" s="4145"/>
      <c r="F1052" s="1009"/>
      <c r="G1052" s="1009"/>
      <c r="H1052" s="1009"/>
      <c r="I1052" s="1009"/>
      <c r="J1052" s="1009"/>
      <c r="K1052" s="1009"/>
      <c r="L1052" s="1009"/>
      <c r="M1052" s="1009"/>
      <c r="N1052" s="1009"/>
      <c r="O1052" s="1009"/>
      <c r="P1052" s="1009"/>
      <c r="Q1052" s="1009"/>
      <c r="R1052" s="1009"/>
      <c r="S1052" s="1009"/>
      <c r="T1052" s="1009"/>
      <c r="U1052" s="1009"/>
      <c r="V1052" s="1009"/>
      <c r="W1052" s="1009"/>
      <c r="X1052" s="1009"/>
      <c r="Y1052" s="1009"/>
      <c r="Z1052" s="1009"/>
      <c r="AA1052" s="1009"/>
    </row>
    <row r="1053">
      <c r="A1053" s="1009"/>
      <c r="B1053" s="4294"/>
      <c r="C1053" s="4143"/>
      <c r="D1053" s="4144"/>
      <c r="E1053" s="4145"/>
      <c r="F1053" s="1009"/>
      <c r="G1053" s="1009"/>
      <c r="H1053" s="1009"/>
      <c r="I1053" s="1009"/>
      <c r="J1053" s="1009"/>
      <c r="K1053" s="1009"/>
      <c r="L1053" s="1009"/>
      <c r="M1053" s="1009"/>
      <c r="N1053" s="1009"/>
      <c r="O1053" s="1009"/>
      <c r="P1053" s="1009"/>
      <c r="Q1053" s="1009"/>
      <c r="R1053" s="1009"/>
      <c r="S1053" s="1009"/>
      <c r="T1053" s="1009"/>
      <c r="U1053" s="1009"/>
      <c r="V1053" s="1009"/>
      <c r="W1053" s="1009"/>
      <c r="X1053" s="1009"/>
      <c r="Y1053" s="1009"/>
      <c r="Z1053" s="1009"/>
      <c r="AA1053" s="1009"/>
    </row>
    <row r="1054">
      <c r="A1054" s="1009"/>
      <c r="B1054" s="4294"/>
      <c r="C1054" s="4143"/>
      <c r="D1054" s="4144"/>
      <c r="E1054" s="4145"/>
      <c r="F1054" s="1009"/>
      <c r="G1054" s="1009"/>
      <c r="H1054" s="1009"/>
      <c r="I1054" s="1009"/>
      <c r="J1054" s="1009"/>
      <c r="K1054" s="1009"/>
      <c r="L1054" s="1009"/>
      <c r="M1054" s="1009"/>
      <c r="N1054" s="1009"/>
      <c r="O1054" s="1009"/>
      <c r="P1054" s="1009"/>
      <c r="Q1054" s="1009"/>
      <c r="R1054" s="1009"/>
      <c r="S1054" s="1009"/>
      <c r="T1054" s="1009"/>
      <c r="U1054" s="1009"/>
      <c r="V1054" s="1009"/>
      <c r="W1054" s="1009"/>
      <c r="X1054" s="1009"/>
      <c r="Y1054" s="1009"/>
      <c r="Z1054" s="1009"/>
      <c r="AA1054" s="1009"/>
    </row>
    <row r="1055">
      <c r="A1055" s="1009"/>
      <c r="B1055" s="4294"/>
      <c r="C1055" s="4143"/>
      <c r="D1055" s="4144"/>
      <c r="E1055" s="4145"/>
      <c r="F1055" s="1009"/>
      <c r="G1055" s="1009"/>
      <c r="H1055" s="1009"/>
      <c r="I1055" s="1009"/>
      <c r="J1055" s="1009"/>
      <c r="K1055" s="1009"/>
      <c r="L1055" s="1009"/>
      <c r="M1055" s="1009"/>
      <c r="N1055" s="1009"/>
      <c r="O1055" s="1009"/>
      <c r="P1055" s="1009"/>
      <c r="Q1055" s="1009"/>
      <c r="R1055" s="1009"/>
      <c r="S1055" s="1009"/>
      <c r="T1055" s="1009"/>
      <c r="U1055" s="1009"/>
      <c r="V1055" s="1009"/>
      <c r="W1055" s="1009"/>
      <c r="X1055" s="1009"/>
      <c r="Y1055" s="1009"/>
      <c r="Z1055" s="1009"/>
      <c r="AA1055" s="1009"/>
    </row>
    <row r="1056">
      <c r="A1056" s="1009"/>
      <c r="B1056" s="4294"/>
      <c r="C1056" s="4143"/>
      <c r="D1056" s="4144"/>
      <c r="E1056" s="4145"/>
      <c r="F1056" s="1009"/>
      <c r="G1056" s="1009"/>
      <c r="H1056" s="1009"/>
      <c r="I1056" s="1009"/>
      <c r="J1056" s="1009"/>
      <c r="K1056" s="1009"/>
      <c r="L1056" s="1009"/>
      <c r="M1056" s="1009"/>
      <c r="N1056" s="1009"/>
      <c r="O1056" s="1009"/>
      <c r="P1056" s="1009"/>
      <c r="Q1056" s="1009"/>
      <c r="R1056" s="1009"/>
      <c r="S1056" s="1009"/>
      <c r="T1056" s="1009"/>
      <c r="U1056" s="1009"/>
      <c r="V1056" s="1009"/>
      <c r="W1056" s="1009"/>
      <c r="X1056" s="1009"/>
      <c r="Y1056" s="1009"/>
      <c r="Z1056" s="1009"/>
      <c r="AA1056" s="1009"/>
    </row>
    <row r="1057">
      <c r="A1057" s="1009"/>
      <c r="B1057" s="4294"/>
      <c r="C1057" s="4143"/>
      <c r="D1057" s="4144"/>
      <c r="E1057" s="4145"/>
      <c r="F1057" s="1009"/>
      <c r="G1057" s="1009"/>
      <c r="H1057" s="1009"/>
      <c r="I1057" s="1009"/>
      <c r="J1057" s="1009"/>
      <c r="K1057" s="1009"/>
      <c r="L1057" s="1009"/>
      <c r="M1057" s="1009"/>
      <c r="N1057" s="1009"/>
      <c r="O1057" s="1009"/>
      <c r="P1057" s="1009"/>
      <c r="Q1057" s="1009"/>
      <c r="R1057" s="1009"/>
      <c r="S1057" s="1009"/>
      <c r="T1057" s="1009"/>
      <c r="U1057" s="1009"/>
      <c r="V1057" s="1009"/>
      <c r="W1057" s="1009"/>
      <c r="X1057" s="1009"/>
      <c r="Y1057" s="1009"/>
      <c r="Z1057" s="1009"/>
      <c r="AA1057" s="1009"/>
    </row>
    <row r="1058">
      <c r="A1058" s="1009"/>
      <c r="B1058" s="4294"/>
      <c r="C1058" s="4143"/>
      <c r="D1058" s="4144"/>
      <c r="E1058" s="4145"/>
      <c r="F1058" s="1009"/>
      <c r="G1058" s="1009"/>
      <c r="H1058" s="1009"/>
      <c r="I1058" s="1009"/>
      <c r="J1058" s="1009"/>
      <c r="K1058" s="1009"/>
      <c r="L1058" s="1009"/>
      <c r="M1058" s="1009"/>
      <c r="N1058" s="1009"/>
      <c r="O1058" s="1009"/>
      <c r="P1058" s="1009"/>
      <c r="Q1058" s="1009"/>
      <c r="R1058" s="1009"/>
      <c r="S1058" s="1009"/>
      <c r="T1058" s="1009"/>
      <c r="U1058" s="1009"/>
      <c r="V1058" s="1009"/>
      <c r="W1058" s="1009"/>
      <c r="X1058" s="1009"/>
      <c r="Y1058" s="1009"/>
      <c r="Z1058" s="1009"/>
      <c r="AA1058" s="1009"/>
    </row>
    <row r="1059">
      <c r="A1059" s="1009"/>
      <c r="B1059" s="4294"/>
      <c r="C1059" s="4143"/>
      <c r="D1059" s="4144"/>
      <c r="E1059" s="4145"/>
      <c r="F1059" s="1009"/>
      <c r="G1059" s="1009"/>
      <c r="H1059" s="1009"/>
      <c r="I1059" s="1009"/>
      <c r="J1059" s="1009"/>
      <c r="K1059" s="1009"/>
      <c r="L1059" s="1009"/>
      <c r="M1059" s="1009"/>
      <c r="N1059" s="1009"/>
      <c r="O1059" s="1009"/>
      <c r="P1059" s="1009"/>
      <c r="Q1059" s="1009"/>
      <c r="R1059" s="1009"/>
      <c r="S1059" s="1009"/>
      <c r="T1059" s="1009"/>
      <c r="U1059" s="1009"/>
      <c r="V1059" s="1009"/>
      <c r="W1059" s="1009"/>
      <c r="X1059" s="1009"/>
      <c r="Y1059" s="1009"/>
      <c r="Z1059" s="1009"/>
      <c r="AA1059" s="1009"/>
    </row>
  </sheetData>
  <mergeCells count="1">
    <mergeCell ref="A1:B1"/>
  </mergeCells>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29.14"/>
    <col customWidth="1" min="2" max="2" width="14.0"/>
    <col customWidth="1" min="3" max="3" width="14.29"/>
    <col customWidth="1" min="4" max="4" width="23.0"/>
    <col customWidth="1" min="5" max="5" width="13.57"/>
    <col customWidth="1" min="6" max="6" width="24.43"/>
    <col customWidth="1" min="7" max="7" width="15.71"/>
    <col customWidth="1" min="8" max="8" width="32.0"/>
    <col customWidth="1" min="9" max="9" width="14.57"/>
    <col customWidth="1" min="10" max="10" width="22.14"/>
    <col customWidth="1" min="11" max="11" width="66.86"/>
    <col customWidth="1" min="12" max="12" width="61.29"/>
    <col customWidth="1" min="13" max="13" width="40.86"/>
    <col customWidth="1" min="14" max="14" width="43.43"/>
    <col customWidth="1" min="15" max="15" width="28.43"/>
  </cols>
  <sheetData>
    <row r="1">
      <c r="A1" s="4295" t="s">
        <v>11905</v>
      </c>
      <c r="B1" s="4296" t="s">
        <v>11906</v>
      </c>
      <c r="C1" s="4297" t="s">
        <v>14</v>
      </c>
      <c r="D1" s="4296" t="s">
        <v>11907</v>
      </c>
      <c r="E1" s="4296" t="s">
        <v>11908</v>
      </c>
      <c r="F1" s="4296" t="s">
        <v>11909</v>
      </c>
      <c r="G1" s="4296" t="s">
        <v>11910</v>
      </c>
      <c r="H1" s="4296" t="s">
        <v>11911</v>
      </c>
      <c r="I1" s="4296" t="s">
        <v>11912</v>
      </c>
      <c r="J1" s="4296" t="s">
        <v>11913</v>
      </c>
      <c r="K1" s="4296" t="s">
        <v>6928</v>
      </c>
      <c r="L1" s="4298" t="s">
        <v>11914</v>
      </c>
      <c r="M1" s="4299" t="s">
        <v>11915</v>
      </c>
      <c r="N1" s="4300"/>
      <c r="O1" s="4300"/>
    </row>
    <row r="2">
      <c r="A2" s="4301" t="s">
        <v>5615</v>
      </c>
      <c r="B2" s="4301"/>
      <c r="C2" s="4301"/>
      <c r="D2" s="4301"/>
      <c r="E2" s="4301"/>
      <c r="F2" s="4301"/>
      <c r="G2" s="4301"/>
      <c r="H2" s="2367"/>
      <c r="I2" s="2367"/>
      <c r="J2" s="2367"/>
      <c r="K2" s="2367"/>
      <c r="L2" s="2367"/>
      <c r="M2" s="2367"/>
      <c r="N2" s="2367"/>
      <c r="O2" s="2367"/>
    </row>
    <row r="3">
      <c r="A3" s="4302" t="s">
        <v>16</v>
      </c>
      <c r="B3" s="4303">
        <v>3.0</v>
      </c>
      <c r="C3" s="4302"/>
      <c r="D3" s="4304" t="s">
        <v>11916</v>
      </c>
      <c r="E3" s="4304" t="s">
        <v>11917</v>
      </c>
      <c r="F3" s="4304" t="s">
        <v>11918</v>
      </c>
      <c r="G3" s="4303">
        <v>12.0</v>
      </c>
      <c r="H3" s="2352" t="s">
        <v>11919</v>
      </c>
      <c r="I3" s="2352" t="s">
        <v>11920</v>
      </c>
      <c r="J3" s="2352" t="s">
        <v>11921</v>
      </c>
      <c r="K3" s="2352" t="s">
        <v>11922</v>
      </c>
      <c r="L3" s="2352" t="s">
        <v>11923</v>
      </c>
      <c r="M3" s="2352" t="s">
        <v>11924</v>
      </c>
      <c r="N3" s="2367"/>
      <c r="O3" s="2367"/>
    </row>
    <row r="4">
      <c r="A4" s="4305" t="s">
        <v>5440</v>
      </c>
      <c r="B4" s="4305"/>
      <c r="C4" s="4305"/>
      <c r="D4" s="4301"/>
      <c r="E4" s="4305"/>
      <c r="F4" s="4301"/>
      <c r="G4" s="4301"/>
      <c r="H4" s="2352"/>
      <c r="I4" s="2352"/>
      <c r="J4" s="2367"/>
      <c r="K4" s="2367"/>
      <c r="L4" s="2367"/>
      <c r="M4" s="2367"/>
      <c r="N4" s="2367"/>
      <c r="O4" s="2367"/>
    </row>
    <row r="5">
      <c r="A5" s="4306" t="s">
        <v>11925</v>
      </c>
      <c r="B5" s="4307">
        <v>1.0</v>
      </c>
      <c r="C5" s="4307" t="s">
        <v>11926</v>
      </c>
      <c r="D5" s="4307" t="s">
        <v>11927</v>
      </c>
      <c r="E5" s="4307" t="s">
        <v>11928</v>
      </c>
      <c r="F5" s="4307" t="s">
        <v>11929</v>
      </c>
      <c r="G5" s="4307">
        <v>4.0</v>
      </c>
      <c r="H5" s="2352" t="s">
        <v>11930</v>
      </c>
      <c r="I5" s="2352" t="s">
        <v>4104</v>
      </c>
      <c r="J5" s="2367"/>
      <c r="K5" s="2352" t="s">
        <v>11931</v>
      </c>
      <c r="L5" s="2352" t="s">
        <v>11932</v>
      </c>
      <c r="M5" s="2367"/>
      <c r="N5" s="2367"/>
      <c r="O5" s="2367"/>
    </row>
    <row r="6">
      <c r="A6" s="4301" t="s">
        <v>5627</v>
      </c>
      <c r="B6" s="4301"/>
      <c r="C6" s="4305"/>
      <c r="D6" s="4301"/>
      <c r="E6" s="4301"/>
      <c r="F6" s="4301"/>
      <c r="G6" s="4301"/>
      <c r="H6" s="2367"/>
      <c r="I6" s="2367"/>
      <c r="J6" s="2367"/>
      <c r="K6" s="2367"/>
      <c r="L6" s="2367"/>
      <c r="M6" s="2367"/>
      <c r="N6" s="2367"/>
      <c r="O6" s="2367"/>
    </row>
    <row r="7">
      <c r="A7" s="4302" t="s">
        <v>25</v>
      </c>
      <c r="B7" s="4303">
        <v>1.0</v>
      </c>
      <c r="C7" s="4308"/>
      <c r="D7" s="4304"/>
      <c r="E7" s="4308"/>
      <c r="F7" s="4304" t="s">
        <v>11933</v>
      </c>
      <c r="G7" s="4303">
        <v>5.0</v>
      </c>
      <c r="H7" s="2352" t="s">
        <v>11934</v>
      </c>
      <c r="I7" s="2352" t="s">
        <v>4104</v>
      </c>
      <c r="J7" s="2352" t="s">
        <v>11935</v>
      </c>
      <c r="K7" s="968" t="s">
        <v>11936</v>
      </c>
      <c r="L7" s="2352" t="s">
        <v>11937</v>
      </c>
      <c r="M7" s="2352" t="s">
        <v>47</v>
      </c>
      <c r="N7" s="2352"/>
      <c r="O7" s="4309"/>
    </row>
    <row r="8">
      <c r="A8" s="4302" t="s">
        <v>28</v>
      </c>
      <c r="B8" s="4303">
        <v>1.0</v>
      </c>
      <c r="C8" s="4302"/>
      <c r="D8" s="4302"/>
      <c r="E8" s="4302"/>
      <c r="F8" s="4302"/>
      <c r="G8" s="4310"/>
      <c r="H8" s="2352" t="s">
        <v>5215</v>
      </c>
      <c r="I8" s="2352" t="s">
        <v>4104</v>
      </c>
      <c r="J8" s="2352" t="s">
        <v>11938</v>
      </c>
      <c r="K8" s="2352" t="s">
        <v>11939</v>
      </c>
      <c r="L8" s="2352" t="s">
        <v>11940</v>
      </c>
      <c r="M8" s="2352" t="s">
        <v>11941</v>
      </c>
      <c r="N8" s="2367"/>
      <c r="O8" s="2367"/>
    </row>
    <row r="9">
      <c r="A9" s="4311" t="s">
        <v>5639</v>
      </c>
      <c r="B9" s="4311"/>
      <c r="C9" s="4311"/>
      <c r="D9" s="4311"/>
      <c r="E9" s="4311"/>
      <c r="F9" s="4311"/>
      <c r="G9" s="4311"/>
      <c r="H9" s="2367"/>
      <c r="I9" s="2367"/>
      <c r="J9" s="2367"/>
      <c r="K9" s="2367"/>
      <c r="L9" s="2367"/>
      <c r="M9" s="2367"/>
      <c r="N9" s="2367"/>
      <c r="O9" s="2367"/>
    </row>
    <row r="10">
      <c r="A10" s="4302" t="s">
        <v>30</v>
      </c>
      <c r="B10" s="4303">
        <v>1.0</v>
      </c>
      <c r="C10" s="4308"/>
      <c r="D10" s="4304" t="s">
        <v>11942</v>
      </c>
      <c r="E10" s="4304" t="s">
        <v>11943</v>
      </c>
      <c r="F10" s="4304" t="s">
        <v>11944</v>
      </c>
      <c r="G10" s="4303">
        <v>4.0</v>
      </c>
      <c r="H10" s="2352" t="s">
        <v>11945</v>
      </c>
      <c r="I10" s="2352" t="s">
        <v>11946</v>
      </c>
      <c r="J10" s="2352" t="s">
        <v>11947</v>
      </c>
      <c r="K10" s="2352" t="s">
        <v>11948</v>
      </c>
      <c r="L10" s="2352" t="s">
        <v>11949</v>
      </c>
      <c r="M10" s="2367"/>
      <c r="N10" s="2367"/>
      <c r="O10" s="2367"/>
    </row>
    <row r="11">
      <c r="A11" s="4302" t="s">
        <v>35</v>
      </c>
      <c r="B11" s="4303">
        <v>1.0</v>
      </c>
      <c r="C11" s="4302"/>
      <c r="D11" s="4304" t="s">
        <v>11950</v>
      </c>
      <c r="E11" s="4304" t="s">
        <v>11943</v>
      </c>
      <c r="F11" s="4304" t="s">
        <v>11951</v>
      </c>
      <c r="G11" s="4303">
        <v>4.0</v>
      </c>
      <c r="H11" s="2352" t="s">
        <v>4138</v>
      </c>
      <c r="I11" s="2352" t="s">
        <v>4104</v>
      </c>
      <c r="J11" s="2352" t="s">
        <v>11952</v>
      </c>
      <c r="K11" s="2352" t="s">
        <v>11953</v>
      </c>
      <c r="L11" s="2367"/>
      <c r="M11" s="2367"/>
      <c r="N11" s="2367"/>
      <c r="O11" s="2367"/>
    </row>
    <row r="12">
      <c r="A12" s="4302" t="s">
        <v>8798</v>
      </c>
      <c r="B12" s="4303">
        <v>1.0</v>
      </c>
      <c r="C12" s="4304"/>
      <c r="D12" s="4304" t="s">
        <v>11954</v>
      </c>
      <c r="E12" s="4304" t="s">
        <v>11955</v>
      </c>
      <c r="F12" s="4304" t="s">
        <v>11956</v>
      </c>
      <c r="G12" s="4303">
        <v>4.0</v>
      </c>
      <c r="H12" s="2352" t="s">
        <v>11957</v>
      </c>
      <c r="I12" s="2352" t="s">
        <v>11958</v>
      </c>
      <c r="J12" s="2352" t="s">
        <v>11959</v>
      </c>
      <c r="K12" s="1951" t="s">
        <v>11960</v>
      </c>
      <c r="L12" s="2352" t="s">
        <v>11961</v>
      </c>
      <c r="M12" s="2352" t="s">
        <v>11962</v>
      </c>
      <c r="N12" s="4309"/>
      <c r="O12" s="4309"/>
    </row>
    <row r="13" ht="33.75" customHeight="1">
      <c r="A13" s="4302" t="s">
        <v>36</v>
      </c>
      <c r="B13" s="4303">
        <v>2.0</v>
      </c>
      <c r="C13" s="4302"/>
      <c r="D13" s="4302"/>
      <c r="E13" s="4304" t="s">
        <v>11963</v>
      </c>
      <c r="F13" s="4304" t="s">
        <v>11964</v>
      </c>
      <c r="G13" s="4303">
        <v>8.0</v>
      </c>
      <c r="H13" s="2367"/>
      <c r="I13" s="2367"/>
      <c r="J13" s="2367"/>
      <c r="K13" s="2352" t="s">
        <v>11965</v>
      </c>
      <c r="L13" s="2352" t="s">
        <v>11966</v>
      </c>
      <c r="M13" s="2352" t="s">
        <v>11967</v>
      </c>
      <c r="N13" s="2367"/>
      <c r="O13" s="2367"/>
    </row>
    <row r="14">
      <c r="A14" s="4302" t="s">
        <v>42</v>
      </c>
      <c r="B14" s="4303">
        <v>1.0</v>
      </c>
      <c r="C14" s="4302"/>
      <c r="D14" s="4302"/>
      <c r="E14" s="4302"/>
      <c r="F14" s="4302"/>
      <c r="G14" s="4310"/>
      <c r="H14" s="2367"/>
      <c r="I14" s="2367"/>
      <c r="J14" s="2367"/>
      <c r="K14" s="2352"/>
      <c r="L14" s="2352"/>
      <c r="M14" s="2367"/>
      <c r="N14" s="2367"/>
      <c r="O14" s="2367"/>
    </row>
    <row r="15">
      <c r="A15" s="4302" t="s">
        <v>43</v>
      </c>
      <c r="B15" s="4303">
        <v>4.0</v>
      </c>
      <c r="C15" s="4304" t="s">
        <v>11968</v>
      </c>
      <c r="D15" s="4308"/>
      <c r="E15" s="4304" t="s">
        <v>3</v>
      </c>
      <c r="F15" s="4308"/>
      <c r="G15" s="4303">
        <v>17.0</v>
      </c>
      <c r="H15" s="2352" t="s">
        <v>11969</v>
      </c>
      <c r="I15" s="2352" t="s">
        <v>11970</v>
      </c>
      <c r="J15" s="2367"/>
      <c r="K15" s="2352" t="s">
        <v>11971</v>
      </c>
      <c r="L15" s="2352" t="s">
        <v>11972</v>
      </c>
      <c r="M15" s="2352" t="s">
        <v>11973</v>
      </c>
      <c r="N15" s="2352" t="s">
        <v>11974</v>
      </c>
      <c r="O15" s="2352" t="s">
        <v>11975</v>
      </c>
    </row>
    <row r="16">
      <c r="A16" s="4304" t="s">
        <v>77</v>
      </c>
      <c r="B16" s="4303">
        <v>1.0</v>
      </c>
      <c r="C16" s="4302"/>
      <c r="D16" s="4304"/>
      <c r="E16" s="4302"/>
      <c r="F16" s="4304" t="s">
        <v>11976</v>
      </c>
      <c r="G16" s="4312">
        <v>42893.0</v>
      </c>
      <c r="H16" s="2352" t="s">
        <v>11977</v>
      </c>
      <c r="I16" s="2352" t="s">
        <v>4104</v>
      </c>
      <c r="J16" s="2352" t="s">
        <v>11978</v>
      </c>
      <c r="K16" s="2352" t="s">
        <v>11979</v>
      </c>
      <c r="L16" s="2352" t="s">
        <v>11980</v>
      </c>
      <c r="M16" s="2352" t="s">
        <v>11981</v>
      </c>
      <c r="N16" s="2352" t="s">
        <v>11982</v>
      </c>
      <c r="O16" s="2367"/>
    </row>
    <row r="17">
      <c r="A17" s="4302" t="s">
        <v>78</v>
      </c>
      <c r="B17" s="4303">
        <v>3.0</v>
      </c>
      <c r="C17" s="4308"/>
      <c r="D17" s="4304" t="s">
        <v>11983</v>
      </c>
      <c r="E17" s="4304"/>
      <c r="F17" s="4304" t="s">
        <v>11984</v>
      </c>
      <c r="G17" s="4303">
        <v>12.0</v>
      </c>
      <c r="H17" s="2352" t="s">
        <v>11985</v>
      </c>
      <c r="I17" s="2352" t="s">
        <v>11986</v>
      </c>
      <c r="J17" s="2352" t="s">
        <v>11987</v>
      </c>
      <c r="K17" s="2352" t="s">
        <v>11988</v>
      </c>
      <c r="L17" s="2352" t="s">
        <v>11989</v>
      </c>
      <c r="M17" s="2352" t="s">
        <v>11990</v>
      </c>
      <c r="N17" s="2352" t="s">
        <v>11991</v>
      </c>
      <c r="O17" s="2367"/>
    </row>
    <row r="18">
      <c r="A18" s="4302" t="s">
        <v>87</v>
      </c>
      <c r="B18" s="4303">
        <v>3.0</v>
      </c>
      <c r="C18" s="4308"/>
      <c r="D18" s="4308"/>
      <c r="E18" s="4308"/>
      <c r="F18" s="4308"/>
      <c r="G18" s="4313"/>
      <c r="H18" s="2352" t="s">
        <v>4138</v>
      </c>
      <c r="I18" s="2352" t="s">
        <v>11992</v>
      </c>
      <c r="J18" s="2367"/>
      <c r="K18" s="2352"/>
      <c r="L18" s="2352" t="s">
        <v>11993</v>
      </c>
      <c r="M18" s="2352" t="s">
        <v>11994</v>
      </c>
      <c r="N18" s="2367"/>
      <c r="O18" s="2367"/>
    </row>
    <row r="19">
      <c r="A19" s="4302" t="s">
        <v>93</v>
      </c>
      <c r="B19" s="4303">
        <v>3.0</v>
      </c>
      <c r="C19" s="4302"/>
      <c r="D19" s="4302"/>
      <c r="E19" s="4302"/>
      <c r="F19" s="4302"/>
      <c r="G19" s="4310"/>
      <c r="H19" s="2367"/>
      <c r="I19" s="2352"/>
      <c r="J19" s="2367"/>
      <c r="K19" s="2352" t="s">
        <v>11995</v>
      </c>
      <c r="L19" s="2352" t="s">
        <v>11996</v>
      </c>
      <c r="M19" s="2367"/>
      <c r="N19" s="2367"/>
      <c r="O19" s="2367"/>
    </row>
    <row r="20">
      <c r="A20" s="4302" t="s">
        <v>3829</v>
      </c>
      <c r="B20" s="4303">
        <v>1.0</v>
      </c>
      <c r="C20" s="4302"/>
      <c r="D20" s="4304" t="s">
        <v>11997</v>
      </c>
      <c r="E20" s="4304" t="s">
        <v>11998</v>
      </c>
      <c r="F20" s="4304" t="s">
        <v>11999</v>
      </c>
      <c r="G20" s="4303">
        <v>7.0</v>
      </c>
      <c r="H20" s="2352" t="s">
        <v>3816</v>
      </c>
      <c r="I20" s="2352" t="s">
        <v>4104</v>
      </c>
      <c r="J20" s="2367"/>
      <c r="K20" s="2352" t="s">
        <v>12000</v>
      </c>
      <c r="L20" s="150" t="s">
        <v>12001</v>
      </c>
      <c r="M20" s="2367"/>
      <c r="N20" s="2367"/>
      <c r="O20" s="2352" t="s">
        <v>1438</v>
      </c>
    </row>
    <row r="21" ht="12.0" customHeight="1">
      <c r="A21" s="4301" t="s">
        <v>5426</v>
      </c>
      <c r="B21" s="4301"/>
      <c r="C21" s="4301"/>
      <c r="D21" s="4301"/>
      <c r="E21" s="4301"/>
      <c r="F21" s="4301"/>
      <c r="G21" s="4301"/>
      <c r="H21" s="2367"/>
      <c r="I21" s="2367"/>
      <c r="J21" s="2367"/>
      <c r="K21" s="2367"/>
      <c r="L21" s="2367"/>
      <c r="M21" s="2367"/>
      <c r="N21" s="2367"/>
      <c r="O21" s="2367"/>
    </row>
    <row r="22">
      <c r="A22" s="4302" t="s">
        <v>108</v>
      </c>
      <c r="B22" s="4303">
        <v>2.0</v>
      </c>
      <c r="C22" s="4302"/>
      <c r="D22" s="4302"/>
      <c r="E22" s="4302"/>
      <c r="F22" s="4302"/>
      <c r="G22" s="4310"/>
      <c r="H22" s="2367"/>
      <c r="I22" s="2367"/>
      <c r="J22" s="2367"/>
      <c r="K22" s="2352" t="s">
        <v>12002</v>
      </c>
      <c r="L22" s="2352" t="s">
        <v>12003</v>
      </c>
      <c r="M22" s="2352" t="s">
        <v>12004</v>
      </c>
      <c r="N22" s="2367"/>
      <c r="O22" s="2367"/>
    </row>
    <row r="23">
      <c r="A23" s="4314" t="s">
        <v>5664</v>
      </c>
      <c r="B23" s="4314"/>
      <c r="C23" s="4314"/>
      <c r="D23" s="4314"/>
      <c r="E23" s="4314"/>
      <c r="F23" s="4314"/>
      <c r="G23" s="4314"/>
      <c r="H23" s="2367"/>
      <c r="I23" s="2367"/>
      <c r="J23" s="2367"/>
      <c r="K23" s="2367"/>
      <c r="L23" s="2367"/>
      <c r="M23" s="2367"/>
      <c r="N23" s="2367"/>
      <c r="O23" s="2367"/>
    </row>
    <row r="24">
      <c r="A24" s="4302" t="s">
        <v>110</v>
      </c>
      <c r="B24" s="4303">
        <v>3.0</v>
      </c>
      <c r="C24" s="4308"/>
      <c r="D24" s="4308"/>
      <c r="E24" s="4308"/>
      <c r="F24" s="4308"/>
      <c r="G24" s="4313"/>
      <c r="H24" s="2367"/>
      <c r="I24" s="2367"/>
      <c r="J24" s="2367"/>
      <c r="K24" s="2352" t="s">
        <v>12005</v>
      </c>
      <c r="L24" s="2352" t="s">
        <v>5665</v>
      </c>
      <c r="M24" s="2367"/>
      <c r="N24" s="2367"/>
      <c r="O24" s="2367"/>
    </row>
    <row r="25">
      <c r="A25" s="4301" t="s">
        <v>128</v>
      </c>
      <c r="B25" s="4301"/>
      <c r="C25" s="4301"/>
      <c r="D25" s="4301"/>
      <c r="E25" s="4301"/>
      <c r="F25" s="4301"/>
      <c r="G25" s="4301"/>
      <c r="H25" s="2367"/>
      <c r="I25" s="2367"/>
      <c r="J25" s="2367"/>
      <c r="K25" s="2367"/>
      <c r="L25" s="2367"/>
      <c r="M25" s="2367"/>
      <c r="N25" s="2367"/>
      <c r="O25" s="2367"/>
    </row>
    <row r="26">
      <c r="A26" s="4302" t="s">
        <v>129</v>
      </c>
      <c r="B26" s="4303">
        <v>1.0</v>
      </c>
      <c r="C26" s="4302"/>
      <c r="D26" s="4302"/>
      <c r="E26" s="4302"/>
      <c r="F26" s="4302"/>
      <c r="G26" s="4303">
        <v>6.0</v>
      </c>
      <c r="H26" s="2367"/>
      <c r="I26" s="2367"/>
      <c r="J26" s="2352" t="s">
        <v>12006</v>
      </c>
      <c r="K26" s="2352" t="s">
        <v>12007</v>
      </c>
      <c r="L26" s="2352" t="s">
        <v>12008</v>
      </c>
      <c r="M26" s="2367"/>
      <c r="N26" s="2367"/>
      <c r="O26" s="2367"/>
    </row>
    <row r="27">
      <c r="A27" s="4301" t="s">
        <v>5671</v>
      </c>
      <c r="B27" s="4301"/>
      <c r="C27" s="4301"/>
      <c r="D27" s="4301"/>
      <c r="E27" s="4301"/>
      <c r="F27" s="4301"/>
      <c r="G27" s="4301"/>
      <c r="H27" s="2367"/>
      <c r="I27" s="2367"/>
      <c r="J27" s="2367"/>
      <c r="K27" s="2367"/>
      <c r="L27" s="2367"/>
      <c r="M27" s="2367"/>
      <c r="N27" s="2367"/>
      <c r="O27" s="2367"/>
    </row>
    <row r="28">
      <c r="A28" s="4302" t="s">
        <v>3853</v>
      </c>
      <c r="B28" s="4303">
        <v>1.0</v>
      </c>
      <c r="C28" s="4302"/>
      <c r="D28" s="4302"/>
      <c r="E28" s="4302"/>
      <c r="F28" s="4304" t="s">
        <v>12009</v>
      </c>
      <c r="G28" s="4303">
        <v>4.0</v>
      </c>
      <c r="H28" s="2352" t="s">
        <v>12010</v>
      </c>
      <c r="I28" s="2352" t="s">
        <v>12011</v>
      </c>
      <c r="J28" s="2352" t="s">
        <v>12012</v>
      </c>
      <c r="K28" s="2352" t="s">
        <v>12013</v>
      </c>
      <c r="L28" s="2352" t="s">
        <v>12014</v>
      </c>
      <c r="M28" s="2367"/>
      <c r="N28" s="2367"/>
      <c r="O28" s="2367"/>
    </row>
    <row r="29">
      <c r="A29" s="4315" t="s">
        <v>134</v>
      </c>
      <c r="B29" s="4316">
        <v>2.0</v>
      </c>
      <c r="C29" s="4315"/>
      <c r="D29" s="4317" t="s">
        <v>5026</v>
      </c>
      <c r="E29" s="4315"/>
      <c r="F29" s="4315"/>
      <c r="G29" s="4318"/>
      <c r="H29" s="2352" t="s">
        <v>12015</v>
      </c>
      <c r="I29" s="2352" t="s">
        <v>4104</v>
      </c>
      <c r="J29" s="2367"/>
      <c r="K29" s="2352" t="s">
        <v>12016</v>
      </c>
      <c r="L29" s="2367"/>
      <c r="M29" s="2367"/>
      <c r="N29" s="2367"/>
      <c r="O29" s="2367"/>
    </row>
    <row r="30">
      <c r="A30" s="4302" t="s">
        <v>141</v>
      </c>
      <c r="B30" s="4303">
        <v>2.0</v>
      </c>
      <c r="C30" s="4308"/>
      <c r="D30" s="4304" t="s">
        <v>12017</v>
      </c>
      <c r="E30" s="4308"/>
      <c r="F30" s="4304" t="s">
        <v>12018</v>
      </c>
      <c r="G30" s="4303" t="s">
        <v>12019</v>
      </c>
      <c r="H30" s="2352" t="s">
        <v>12020</v>
      </c>
      <c r="I30" s="2352" t="s">
        <v>4104</v>
      </c>
      <c r="J30" s="2352" t="s">
        <v>12021</v>
      </c>
      <c r="K30" s="2352" t="s">
        <v>12022</v>
      </c>
      <c r="L30" s="2352" t="s">
        <v>12023</v>
      </c>
      <c r="M30" s="2352"/>
      <c r="N30" s="2367"/>
      <c r="O30" s="2367"/>
    </row>
    <row r="31">
      <c r="A31" s="4315" t="s">
        <v>143</v>
      </c>
      <c r="B31" s="4316">
        <v>4.0</v>
      </c>
      <c r="C31" s="4315"/>
      <c r="D31" s="4315"/>
      <c r="E31" s="4315"/>
      <c r="F31" s="4315"/>
      <c r="G31" s="4316">
        <v>12.0</v>
      </c>
      <c r="H31" s="2352" t="s">
        <v>12024</v>
      </c>
      <c r="I31" s="2352" t="s">
        <v>12025</v>
      </c>
      <c r="J31" s="2367"/>
      <c r="K31" s="2352" t="s">
        <v>12026</v>
      </c>
      <c r="L31" s="2367"/>
      <c r="M31" s="2367"/>
      <c r="N31" s="2367"/>
      <c r="O31" s="2367"/>
    </row>
    <row r="32">
      <c r="A32" s="4319" t="s">
        <v>5688</v>
      </c>
      <c r="B32" s="4319"/>
      <c r="C32" s="4319"/>
      <c r="D32" s="4319"/>
      <c r="E32" s="4319"/>
      <c r="F32" s="4319"/>
      <c r="G32" s="4319"/>
      <c r="H32" s="2367"/>
      <c r="I32" s="2367"/>
      <c r="J32" s="2367"/>
      <c r="K32" s="2367"/>
      <c r="L32" s="2367"/>
      <c r="M32" s="2367"/>
      <c r="N32" s="2367"/>
      <c r="O32" s="2367"/>
    </row>
    <row r="33">
      <c r="A33" s="4317" t="s">
        <v>150</v>
      </c>
      <c r="B33" s="4316">
        <v>4.0</v>
      </c>
      <c r="C33" s="4315"/>
      <c r="D33" s="4317" t="s">
        <v>12027</v>
      </c>
      <c r="E33" s="4315"/>
      <c r="F33" s="4317" t="s">
        <v>12028</v>
      </c>
      <c r="G33" s="4316">
        <v>16.0</v>
      </c>
      <c r="H33" s="2352" t="s">
        <v>12029</v>
      </c>
      <c r="I33" s="2352" t="s">
        <v>12030</v>
      </c>
      <c r="J33" s="2352" t="s">
        <v>12031</v>
      </c>
      <c r="K33" s="2352" t="s">
        <v>12032</v>
      </c>
      <c r="L33" s="2352" t="s">
        <v>12033</v>
      </c>
      <c r="M33" s="2352" t="s">
        <v>12034</v>
      </c>
      <c r="N33" s="4320" t="s">
        <v>12035</v>
      </c>
      <c r="O33" s="4309"/>
    </row>
    <row r="34">
      <c r="A34" s="4301" t="s">
        <v>12036</v>
      </c>
      <c r="B34" s="4301"/>
      <c r="C34" s="4301"/>
      <c r="D34" s="4301"/>
      <c r="E34" s="4301"/>
      <c r="F34" s="4301"/>
      <c r="G34" s="4301"/>
      <c r="H34" s="2367"/>
      <c r="I34" s="2367"/>
      <c r="J34" s="2367"/>
      <c r="K34" s="2367"/>
      <c r="L34" s="2367"/>
      <c r="M34" s="2367"/>
      <c r="N34" s="2367"/>
      <c r="O34" s="2367"/>
    </row>
    <row r="35">
      <c r="A35" s="4318" t="s">
        <v>159</v>
      </c>
      <c r="B35" s="4316">
        <v>3.0</v>
      </c>
      <c r="C35" s="4316"/>
      <c r="D35" s="4318"/>
      <c r="E35" s="4318"/>
      <c r="F35" s="4318"/>
      <c r="G35" s="4318"/>
      <c r="H35" s="4321"/>
      <c r="I35" s="4321"/>
      <c r="J35" s="4321"/>
      <c r="K35" s="4321"/>
      <c r="L35" s="4321"/>
      <c r="M35" s="4321"/>
      <c r="N35" s="4321"/>
      <c r="O35" s="4321"/>
    </row>
    <row r="36">
      <c r="A36" s="4319" t="s">
        <v>5702</v>
      </c>
      <c r="B36" s="4319"/>
      <c r="C36" s="4319"/>
      <c r="D36" s="4319"/>
      <c r="E36" s="4319"/>
      <c r="F36" s="4319"/>
      <c r="G36" s="4319"/>
      <c r="H36" s="2367"/>
      <c r="I36" s="2367"/>
      <c r="J36" s="2367"/>
      <c r="K36" s="2367"/>
      <c r="L36" s="2367"/>
      <c r="M36" s="2367"/>
      <c r="N36" s="2367"/>
      <c r="O36" s="2367"/>
    </row>
    <row r="37">
      <c r="A37" s="4302" t="s">
        <v>165</v>
      </c>
      <c r="B37" s="4303">
        <v>2.0</v>
      </c>
      <c r="C37" s="4302"/>
      <c r="D37" s="4302"/>
      <c r="E37" s="4302"/>
      <c r="F37" s="4302"/>
      <c r="G37" s="4310"/>
      <c r="H37" s="2367"/>
      <c r="I37" s="2367"/>
      <c r="J37" s="2367"/>
      <c r="K37" s="2352" t="s">
        <v>12037</v>
      </c>
      <c r="L37" s="2352" t="s">
        <v>12038</v>
      </c>
      <c r="M37" s="2367"/>
      <c r="N37" s="2367"/>
      <c r="O37" s="2367"/>
    </row>
    <row r="38">
      <c r="A38" s="4302" t="s">
        <v>6019</v>
      </c>
      <c r="B38" s="4303">
        <v>2.0</v>
      </c>
      <c r="C38" s="4308"/>
      <c r="D38" s="4304" t="s">
        <v>12039</v>
      </c>
      <c r="E38" s="4304" t="s">
        <v>11943</v>
      </c>
      <c r="F38" s="4304" t="s">
        <v>12040</v>
      </c>
      <c r="G38" s="4303">
        <v>8.0</v>
      </c>
      <c r="H38" s="2352" t="s">
        <v>12041</v>
      </c>
      <c r="I38" s="2352" t="s">
        <v>12042</v>
      </c>
      <c r="J38" s="2367"/>
      <c r="K38" s="2352" t="s">
        <v>12043</v>
      </c>
      <c r="L38" s="2352" t="s">
        <v>12044</v>
      </c>
      <c r="M38" s="2352" t="s">
        <v>12045</v>
      </c>
      <c r="N38" s="2352" t="s">
        <v>12046</v>
      </c>
      <c r="O38" s="2367"/>
    </row>
    <row r="39">
      <c r="A39" s="4302" t="s">
        <v>3642</v>
      </c>
      <c r="B39" s="4303">
        <v>2.0</v>
      </c>
      <c r="C39" s="4302"/>
      <c r="D39" s="4304" t="s">
        <v>12047</v>
      </c>
      <c r="E39" s="4304" t="s">
        <v>11943</v>
      </c>
      <c r="F39" s="4304" t="s">
        <v>12048</v>
      </c>
      <c r="G39" s="4303">
        <v>6.0</v>
      </c>
      <c r="H39" s="2352" t="s">
        <v>12049</v>
      </c>
      <c r="I39" s="2352" t="s">
        <v>4104</v>
      </c>
      <c r="J39" s="2352" t="s">
        <v>12050</v>
      </c>
      <c r="K39" s="2367"/>
      <c r="L39" s="2367"/>
      <c r="M39" s="2352" t="s">
        <v>12051</v>
      </c>
      <c r="N39" s="2367"/>
      <c r="O39" s="2367"/>
    </row>
    <row r="40">
      <c r="A40" s="4302" t="s">
        <v>186</v>
      </c>
      <c r="B40" s="4303">
        <v>3.0</v>
      </c>
      <c r="C40" s="4302"/>
      <c r="D40" s="4302"/>
      <c r="E40" s="4302"/>
      <c r="F40" s="4302"/>
      <c r="G40" s="4303" t="s">
        <v>12052</v>
      </c>
      <c r="H40" s="2352" t="s">
        <v>4138</v>
      </c>
      <c r="I40" s="2367"/>
      <c r="J40" s="2352" t="s">
        <v>12053</v>
      </c>
      <c r="K40" s="2352" t="s">
        <v>12054</v>
      </c>
      <c r="L40" s="2352" t="s">
        <v>12055</v>
      </c>
      <c r="M40" s="2352" t="s">
        <v>12056</v>
      </c>
      <c r="N40" s="2352" t="s">
        <v>3</v>
      </c>
      <c r="O40" s="2367"/>
    </row>
    <row r="41">
      <c r="A41" s="4301" t="s">
        <v>290</v>
      </c>
      <c r="B41" s="4301"/>
      <c r="C41" s="4301"/>
      <c r="D41" s="4301"/>
      <c r="E41" s="4301"/>
      <c r="F41" s="4301"/>
      <c r="G41" s="4301"/>
      <c r="H41" s="2367"/>
      <c r="I41" s="2367"/>
      <c r="J41" s="2367"/>
      <c r="K41" s="2367"/>
      <c r="L41" s="2367"/>
      <c r="M41" s="2367"/>
      <c r="N41" s="2367"/>
      <c r="O41" s="2367"/>
    </row>
    <row r="42">
      <c r="A42" s="4302" t="s">
        <v>208</v>
      </c>
      <c r="B42" s="4303">
        <v>2.0</v>
      </c>
      <c r="C42" s="4302"/>
      <c r="D42" s="4302"/>
      <c r="E42" s="4302"/>
      <c r="F42" s="4302"/>
      <c r="G42" s="4310"/>
      <c r="H42" s="2367"/>
      <c r="I42" s="2367"/>
      <c r="J42" s="2367"/>
      <c r="K42" s="2352" t="s">
        <v>12057</v>
      </c>
      <c r="L42" s="2367"/>
      <c r="M42" s="2367"/>
      <c r="N42" s="2367"/>
      <c r="O42" s="2367"/>
    </row>
    <row r="43">
      <c r="A43" s="4301" t="s">
        <v>5434</v>
      </c>
      <c r="B43" s="4301"/>
      <c r="C43" s="4301"/>
      <c r="D43" s="4301"/>
      <c r="E43" s="4301"/>
      <c r="F43" s="4301"/>
      <c r="G43" s="4301"/>
      <c r="H43" s="2367"/>
      <c r="I43" s="2367"/>
      <c r="J43" s="2367"/>
      <c r="K43" s="2367"/>
      <c r="L43" s="2367"/>
      <c r="M43" s="2367"/>
      <c r="N43" s="2367"/>
      <c r="O43" s="2367"/>
    </row>
    <row r="44">
      <c r="A44" s="4302" t="s">
        <v>12058</v>
      </c>
      <c r="B44" s="4303">
        <v>2.0</v>
      </c>
      <c r="C44" s="4302"/>
      <c r="D44" s="4302"/>
      <c r="E44" s="4302"/>
      <c r="F44" s="4302"/>
      <c r="G44" s="4310"/>
      <c r="H44" s="2367"/>
      <c r="I44" s="2367"/>
      <c r="J44" s="2367"/>
      <c r="K44" s="2352" t="s">
        <v>12059</v>
      </c>
      <c r="L44" s="2352" t="s">
        <v>5434</v>
      </c>
      <c r="M44" s="2367"/>
      <c r="N44" s="2367"/>
      <c r="O44" s="2367"/>
    </row>
    <row r="45">
      <c r="A45" s="4301" t="s">
        <v>5726</v>
      </c>
      <c r="B45" s="4301"/>
      <c r="C45" s="4301"/>
      <c r="D45" s="4301"/>
      <c r="E45" s="4301"/>
      <c r="F45" s="4301"/>
      <c r="G45" s="4301"/>
      <c r="H45" s="2367"/>
      <c r="I45" s="2367"/>
      <c r="J45" s="2367"/>
      <c r="K45" s="2367"/>
      <c r="L45" s="2367"/>
      <c r="M45" s="2367"/>
      <c r="N45" s="2367"/>
      <c r="O45" s="2367"/>
    </row>
    <row r="46">
      <c r="A46" s="4302" t="s">
        <v>214</v>
      </c>
      <c r="B46" s="4303">
        <v>2.0</v>
      </c>
      <c r="C46" s="4302"/>
      <c r="D46" s="4302"/>
      <c r="E46" s="4302"/>
      <c r="F46" s="4302"/>
      <c r="G46" s="4310"/>
      <c r="H46" s="2367"/>
      <c r="I46" s="2367"/>
      <c r="J46" s="2367"/>
      <c r="K46" s="2367"/>
      <c r="L46" s="2367"/>
      <c r="M46" s="2367"/>
      <c r="N46" s="2367"/>
      <c r="O46" s="2367"/>
    </row>
    <row r="47">
      <c r="A47" s="4302" t="s">
        <v>218</v>
      </c>
      <c r="B47" s="4303">
        <v>1.0</v>
      </c>
      <c r="C47" s="4304" t="s">
        <v>12060</v>
      </c>
      <c r="D47" s="4304" t="s">
        <v>12061</v>
      </c>
      <c r="E47" s="4304" t="s">
        <v>11943</v>
      </c>
      <c r="F47" s="4304" t="s">
        <v>12062</v>
      </c>
      <c r="G47" s="4303">
        <v>6.0</v>
      </c>
      <c r="H47" s="2352" t="s">
        <v>12063</v>
      </c>
      <c r="I47" s="2352" t="s">
        <v>4104</v>
      </c>
      <c r="J47" s="2352" t="s">
        <v>12064</v>
      </c>
      <c r="K47" s="2352" t="s">
        <v>12065</v>
      </c>
      <c r="L47" s="2352" t="s">
        <v>12066</v>
      </c>
      <c r="M47" s="2352"/>
      <c r="N47" s="2367"/>
      <c r="O47" s="2367"/>
    </row>
    <row r="48">
      <c r="A48" s="4319" t="s">
        <v>12067</v>
      </c>
      <c r="B48" s="4319"/>
      <c r="C48" s="4319"/>
      <c r="D48" s="4319"/>
      <c r="E48" s="4319"/>
      <c r="F48" s="4319"/>
      <c r="G48" s="4319"/>
      <c r="H48" s="2367"/>
      <c r="I48" s="2367"/>
      <c r="J48" s="2367"/>
      <c r="K48" s="2367"/>
      <c r="L48" s="2367"/>
      <c r="M48" s="2367"/>
      <c r="N48" s="2367"/>
      <c r="O48" s="2367"/>
    </row>
    <row r="49">
      <c r="A49" s="4315" t="s">
        <v>220</v>
      </c>
      <c r="B49" s="4316">
        <v>6.0</v>
      </c>
      <c r="C49" s="4315"/>
      <c r="E49" s="4315"/>
      <c r="F49" s="4315"/>
      <c r="G49" s="4318"/>
      <c r="H49" s="2352" t="s">
        <v>12068</v>
      </c>
      <c r="I49" s="2367"/>
      <c r="J49" s="2367"/>
      <c r="K49" s="2352" t="s">
        <v>12069</v>
      </c>
      <c r="L49" s="2352" t="s">
        <v>12070</v>
      </c>
      <c r="M49" s="2367"/>
      <c r="N49" s="2367"/>
      <c r="O49" s="2367"/>
    </row>
    <row r="50">
      <c r="A50" s="4304" t="s">
        <v>12071</v>
      </c>
      <c r="B50" s="4303">
        <v>3.0</v>
      </c>
      <c r="C50" s="4302"/>
      <c r="D50" s="4315"/>
      <c r="E50" s="4302"/>
      <c r="F50" s="4302"/>
      <c r="G50" s="4310"/>
      <c r="H50" s="2367"/>
      <c r="I50" s="2367"/>
      <c r="J50" s="2367"/>
      <c r="K50" s="2352" t="s">
        <v>12072</v>
      </c>
      <c r="L50" s="2352" t="s">
        <v>12073</v>
      </c>
      <c r="M50" s="2367"/>
      <c r="N50" s="2367"/>
      <c r="O50" s="2367"/>
    </row>
    <row r="51">
      <c r="A51" s="4301" t="s">
        <v>5354</v>
      </c>
      <c r="B51" s="4301"/>
      <c r="C51" s="4301"/>
      <c r="D51" s="4302"/>
      <c r="E51" s="4301"/>
      <c r="F51" s="4301"/>
      <c r="G51" s="4301"/>
      <c r="H51" s="2367"/>
      <c r="I51" s="2367"/>
      <c r="J51" s="2367"/>
      <c r="K51" s="2367"/>
      <c r="L51" s="2367"/>
      <c r="M51" s="2367"/>
      <c r="N51" s="2367"/>
      <c r="O51" s="2367"/>
    </row>
    <row r="52">
      <c r="A52" s="4302" t="s">
        <v>236</v>
      </c>
      <c r="B52" s="4303">
        <v>4.0</v>
      </c>
      <c r="C52" s="4308"/>
      <c r="D52" s="4304" t="s">
        <v>12074</v>
      </c>
      <c r="E52" s="4308"/>
      <c r="F52" s="4304" t="s">
        <v>12075</v>
      </c>
      <c r="G52" s="4313"/>
      <c r="H52" s="2352" t="s">
        <v>12076</v>
      </c>
      <c r="I52" s="2352" t="s">
        <v>12077</v>
      </c>
      <c r="J52" s="2352" t="s">
        <v>12078</v>
      </c>
      <c r="K52" s="2352" t="s">
        <v>12079</v>
      </c>
      <c r="L52" s="2352" t="s">
        <v>12080</v>
      </c>
      <c r="M52" s="4309"/>
      <c r="N52" s="4309"/>
      <c r="O52" s="4309"/>
    </row>
    <row r="53">
      <c r="A53" s="4302" t="s">
        <v>243</v>
      </c>
      <c r="B53" s="4303">
        <v>3.0</v>
      </c>
      <c r="C53" s="4308"/>
      <c r="D53" s="4308"/>
      <c r="E53" s="4308"/>
      <c r="F53" s="4308"/>
      <c r="G53" s="4303">
        <v>12.0</v>
      </c>
      <c r="H53" s="2352" t="s">
        <v>12081</v>
      </c>
      <c r="I53" s="2352" t="s">
        <v>12082</v>
      </c>
      <c r="J53" s="2352" t="s">
        <v>12083</v>
      </c>
      <c r="K53" s="2352" t="s">
        <v>12084</v>
      </c>
      <c r="L53" s="2367"/>
      <c r="M53" s="2367"/>
      <c r="N53" s="2367"/>
      <c r="O53" s="2367"/>
    </row>
    <row r="54">
      <c r="A54" s="4301" t="s">
        <v>5746</v>
      </c>
      <c r="B54" s="4301"/>
      <c r="C54" s="4301"/>
      <c r="D54" s="4301"/>
      <c r="E54" s="4301"/>
      <c r="F54" s="4301"/>
      <c r="G54" s="4301"/>
      <c r="H54" s="2367"/>
      <c r="I54" s="2367"/>
      <c r="J54" s="2367"/>
      <c r="K54" s="2367"/>
      <c r="L54" s="2367"/>
      <c r="M54" s="2367"/>
      <c r="N54" s="2367"/>
      <c r="O54" s="2367"/>
    </row>
    <row r="55">
      <c r="A55" s="4315" t="s">
        <v>3644</v>
      </c>
      <c r="B55" s="4316">
        <v>2.0</v>
      </c>
      <c r="C55" s="4322"/>
      <c r="D55" s="4322"/>
      <c r="E55" s="4322"/>
      <c r="F55" s="4322"/>
      <c r="G55" s="4316">
        <v>6.0</v>
      </c>
      <c r="H55" s="2352" t="s">
        <v>12085</v>
      </c>
      <c r="I55" s="2352" t="s">
        <v>4104</v>
      </c>
      <c r="J55" s="2352" t="s">
        <v>12086</v>
      </c>
      <c r="K55" s="2352" t="s">
        <v>12087</v>
      </c>
      <c r="L55" s="2352" t="s">
        <v>12088</v>
      </c>
      <c r="M55" s="2367"/>
      <c r="N55" s="2367"/>
      <c r="O55" s="2367"/>
    </row>
    <row r="56">
      <c r="A56" s="4302" t="s">
        <v>255</v>
      </c>
      <c r="B56" s="4303">
        <v>3.0</v>
      </c>
      <c r="C56" s="4302"/>
      <c r="D56" s="4302"/>
      <c r="E56" s="4302"/>
      <c r="F56" s="4302"/>
      <c r="G56" s="4310"/>
      <c r="H56" s="2352" t="s">
        <v>12089</v>
      </c>
      <c r="I56" s="2352" t="s">
        <v>12090</v>
      </c>
      <c r="J56" s="2367"/>
      <c r="K56" s="2352" t="s">
        <v>12091</v>
      </c>
      <c r="L56" s="2352" t="s">
        <v>12092</v>
      </c>
      <c r="M56" s="2352" t="s">
        <v>12093</v>
      </c>
      <c r="N56" s="2367"/>
      <c r="O56" s="2367"/>
    </row>
    <row r="57">
      <c r="A57" s="4315" t="s">
        <v>261</v>
      </c>
      <c r="B57" s="4316">
        <v>1.0</v>
      </c>
      <c r="C57" s="4315"/>
      <c r="D57" s="4315"/>
      <c r="E57" s="4315"/>
      <c r="F57" s="4315"/>
      <c r="G57" s="4318"/>
      <c r="H57" s="2367"/>
      <c r="I57" s="2367"/>
      <c r="J57" s="2367"/>
      <c r="K57" s="2367"/>
      <c r="L57" s="2367"/>
      <c r="M57" s="2367"/>
      <c r="N57" s="2367"/>
      <c r="O57" s="2367"/>
    </row>
    <row r="58">
      <c r="A58" s="4302" t="s">
        <v>262</v>
      </c>
      <c r="B58" s="4303">
        <v>3.0</v>
      </c>
      <c r="C58" s="4308"/>
      <c r="D58" s="4308"/>
      <c r="E58" s="4308"/>
      <c r="F58" s="4304" t="s">
        <v>12094</v>
      </c>
      <c r="G58" s="4303">
        <v>12.0</v>
      </c>
      <c r="H58" s="2352" t="s">
        <v>12095</v>
      </c>
      <c r="I58" s="2352" t="s">
        <v>4104</v>
      </c>
      <c r="J58" s="2352" t="s">
        <v>12096</v>
      </c>
      <c r="K58" s="2352" t="s">
        <v>12097</v>
      </c>
      <c r="L58" s="2352" t="s">
        <v>12098</v>
      </c>
      <c r="M58" s="2367"/>
      <c r="N58" s="2367"/>
      <c r="O58" s="2367"/>
    </row>
    <row r="59">
      <c r="A59" s="4301" t="s">
        <v>5443</v>
      </c>
      <c r="B59" s="4301"/>
      <c r="C59" s="4301"/>
      <c r="D59" s="4301"/>
      <c r="E59" s="4301"/>
      <c r="F59" s="4301"/>
      <c r="G59" s="4301"/>
      <c r="H59" s="2367"/>
      <c r="I59" s="2367"/>
      <c r="J59" s="2367"/>
      <c r="K59" s="2367"/>
      <c r="L59" s="2367"/>
      <c r="M59" s="2367"/>
      <c r="N59" s="2367"/>
      <c r="O59" s="2367"/>
    </row>
    <row r="60">
      <c r="A60" s="4302" t="s">
        <v>267</v>
      </c>
      <c r="B60" s="4303">
        <v>3.0</v>
      </c>
      <c r="C60" s="4308"/>
      <c r="D60" s="4304" t="s">
        <v>12099</v>
      </c>
      <c r="E60" s="4308"/>
      <c r="F60" s="4304" t="s">
        <v>12100</v>
      </c>
      <c r="G60" s="4303">
        <v>12.0</v>
      </c>
      <c r="H60" s="2352" t="s">
        <v>12101</v>
      </c>
      <c r="I60" s="2352" t="s">
        <v>4104</v>
      </c>
      <c r="J60" s="2352" t="s">
        <v>12102</v>
      </c>
      <c r="K60" s="4323" t="s">
        <v>12103</v>
      </c>
      <c r="M60" s="2367"/>
      <c r="N60" s="2367"/>
      <c r="O60" s="2367"/>
    </row>
    <row r="61" ht="66.0" customHeight="1">
      <c r="A61" s="4315" t="s">
        <v>278</v>
      </c>
      <c r="B61" s="4316">
        <v>1.0</v>
      </c>
      <c r="C61" s="4315"/>
      <c r="D61" s="4315"/>
      <c r="E61" s="4315"/>
      <c r="F61" s="4315"/>
      <c r="G61" s="4316">
        <v>6.0</v>
      </c>
      <c r="H61" s="2367"/>
      <c r="I61" s="2367"/>
      <c r="J61" s="2352" t="s">
        <v>12104</v>
      </c>
      <c r="K61" s="2352" t="s">
        <v>12105</v>
      </c>
      <c r="L61" s="2352" t="s">
        <v>12106</v>
      </c>
      <c r="M61" s="2367"/>
      <c r="N61" s="2367"/>
      <c r="O61" s="2367"/>
    </row>
    <row r="62">
      <c r="A62" s="4301" t="s">
        <v>5779</v>
      </c>
      <c r="B62" s="4301"/>
      <c r="C62" s="4301"/>
      <c r="D62" s="4301"/>
      <c r="E62" s="4301"/>
      <c r="F62" s="4301"/>
      <c r="G62" s="4301"/>
      <c r="H62" s="2367"/>
      <c r="I62" s="2367"/>
      <c r="J62" s="2367"/>
      <c r="K62" s="2367"/>
      <c r="L62" s="2367"/>
      <c r="M62" s="2367"/>
      <c r="N62" s="2367"/>
      <c r="O62" s="2367"/>
    </row>
    <row r="63">
      <c r="A63" s="4302" t="s">
        <v>281</v>
      </c>
      <c r="B63" s="4303">
        <v>3.0</v>
      </c>
      <c r="C63" s="4302"/>
      <c r="D63" s="4302"/>
      <c r="E63" s="4302"/>
      <c r="F63" s="4304" t="s">
        <v>11336</v>
      </c>
      <c r="G63" s="4303">
        <v>16.0</v>
      </c>
      <c r="H63" s="2352" t="s">
        <v>12107</v>
      </c>
      <c r="I63" s="2352" t="s">
        <v>4104</v>
      </c>
      <c r="J63" s="2352" t="s">
        <v>12108</v>
      </c>
      <c r="K63" s="2352" t="s">
        <v>12109</v>
      </c>
      <c r="L63" s="2352" t="s">
        <v>12110</v>
      </c>
      <c r="M63" s="2367"/>
      <c r="N63" s="2367"/>
      <c r="O63" s="2367"/>
    </row>
    <row r="64">
      <c r="A64" s="4319" t="s">
        <v>5852</v>
      </c>
      <c r="B64" s="4319"/>
      <c r="C64" s="4319"/>
      <c r="D64" s="4319"/>
      <c r="E64" s="4319"/>
      <c r="F64" s="4319"/>
      <c r="G64" s="4319"/>
      <c r="H64" s="2367"/>
      <c r="I64" s="2367"/>
      <c r="J64" s="2367"/>
      <c r="K64" s="2367"/>
      <c r="L64" s="2367"/>
      <c r="M64" s="2367"/>
      <c r="N64" s="2367"/>
      <c r="O64" s="2367"/>
    </row>
    <row r="65">
      <c r="A65" s="4315" t="s">
        <v>12111</v>
      </c>
      <c r="B65" s="4316" t="s">
        <v>12112</v>
      </c>
      <c r="C65" s="4317"/>
      <c r="D65" s="4322"/>
      <c r="E65" s="4317" t="s">
        <v>12113</v>
      </c>
      <c r="F65" s="4322"/>
      <c r="G65" s="4316">
        <v>12.0</v>
      </c>
      <c r="H65" s="2352" t="s">
        <v>12114</v>
      </c>
      <c r="I65" s="2352" t="s">
        <v>12115</v>
      </c>
      <c r="J65" s="2352" t="s">
        <v>12116</v>
      </c>
      <c r="K65" s="2352" t="s">
        <v>12117</v>
      </c>
      <c r="L65" s="2352" t="s">
        <v>12118</v>
      </c>
      <c r="M65" s="2352" t="s">
        <v>12119</v>
      </c>
      <c r="N65" s="2367"/>
      <c r="O65" s="2367"/>
    </row>
    <row r="66">
      <c r="A66" s="4302" t="s">
        <v>297</v>
      </c>
      <c r="B66" s="4303">
        <v>2.0</v>
      </c>
      <c r="C66" s="4304" t="s">
        <v>12120</v>
      </c>
      <c r="D66" s="4302"/>
      <c r="E66" s="4304" t="s">
        <v>12121</v>
      </c>
      <c r="F66" s="4302"/>
      <c r="G66" s="4303">
        <v>8.0</v>
      </c>
      <c r="H66" s="2352" t="s">
        <v>12122</v>
      </c>
      <c r="I66" s="2352" t="s">
        <v>12123</v>
      </c>
      <c r="J66" s="2352" t="s">
        <v>12124</v>
      </c>
      <c r="K66" s="2352" t="s">
        <v>12125</v>
      </c>
      <c r="L66" s="2352" t="s">
        <v>12126</v>
      </c>
      <c r="M66" s="2352" t="s">
        <v>12127</v>
      </c>
      <c r="N66" s="2367"/>
      <c r="O66" s="2367"/>
    </row>
    <row r="67">
      <c r="A67" s="4324" t="s">
        <v>300</v>
      </c>
      <c r="B67" s="4325">
        <v>2.0</v>
      </c>
      <c r="C67" s="4326"/>
      <c r="D67" s="4326"/>
      <c r="E67" s="4326"/>
      <c r="F67" s="4326"/>
      <c r="G67" s="4327"/>
      <c r="H67" s="2367"/>
      <c r="I67" s="2367"/>
      <c r="J67" s="2367"/>
      <c r="K67" s="2367"/>
      <c r="L67" s="2367"/>
      <c r="M67" s="2367"/>
      <c r="N67" s="2367"/>
      <c r="O67" s="2367"/>
    </row>
    <row r="68">
      <c r="A68" s="4319" t="s">
        <v>136</v>
      </c>
      <c r="B68" s="4319"/>
      <c r="C68" s="4319"/>
      <c r="D68" s="4319"/>
      <c r="E68" s="4319"/>
      <c r="F68" s="4319"/>
      <c r="G68" s="4319"/>
      <c r="H68" s="2367"/>
      <c r="I68" s="2367"/>
      <c r="J68" s="2367"/>
      <c r="K68" s="2367"/>
      <c r="L68" s="2367"/>
      <c r="M68" s="2367"/>
      <c r="N68" s="2367"/>
      <c r="O68" s="2367"/>
    </row>
    <row r="69">
      <c r="A69" s="4315" t="s">
        <v>302</v>
      </c>
      <c r="B69" s="4316">
        <v>1.0</v>
      </c>
      <c r="C69" s="4315"/>
      <c r="D69" s="4315"/>
      <c r="E69" s="4315"/>
      <c r="F69" s="4315"/>
      <c r="G69" s="4318"/>
      <c r="H69" s="2367"/>
      <c r="I69" s="2367"/>
      <c r="J69" s="2367"/>
      <c r="K69" s="2367"/>
      <c r="L69" s="2367"/>
      <c r="M69" s="2367"/>
      <c r="N69" s="2367"/>
      <c r="O69" s="2367"/>
    </row>
    <row r="70">
      <c r="A70" s="4301" t="s">
        <v>5789</v>
      </c>
      <c r="B70" s="4301"/>
      <c r="C70" s="4301"/>
      <c r="D70" s="4301"/>
      <c r="E70" s="4301"/>
      <c r="F70" s="4301"/>
      <c r="G70" s="4301"/>
      <c r="H70" s="2367"/>
      <c r="I70" s="2367"/>
      <c r="J70" s="2367"/>
      <c r="K70" s="2367"/>
      <c r="L70" s="2367"/>
      <c r="M70" s="2367"/>
      <c r="N70" s="2367"/>
      <c r="O70" s="2367"/>
    </row>
    <row r="71">
      <c r="A71" s="4315" t="s">
        <v>306</v>
      </c>
      <c r="B71" s="4316">
        <v>2.0</v>
      </c>
      <c r="C71" s="4315"/>
      <c r="D71" s="4315"/>
      <c r="E71" s="4315"/>
      <c r="F71" s="4315"/>
      <c r="G71" s="4318"/>
      <c r="H71" s="2352" t="s">
        <v>12128</v>
      </c>
      <c r="I71" s="2352" t="s">
        <v>12129</v>
      </c>
      <c r="J71" s="2367"/>
      <c r="K71" s="2352" t="s">
        <v>12130</v>
      </c>
      <c r="L71" s="2352" t="s">
        <v>12131</v>
      </c>
      <c r="M71" s="2367"/>
      <c r="N71" s="2367"/>
      <c r="O71" s="2367"/>
    </row>
    <row r="72">
      <c r="A72" s="4319" t="s">
        <v>5792</v>
      </c>
      <c r="B72" s="4319"/>
      <c r="C72" s="4319"/>
      <c r="D72" s="4319"/>
      <c r="E72" s="4319"/>
      <c r="F72" s="4319"/>
      <c r="G72" s="4319"/>
      <c r="H72" s="2367"/>
      <c r="I72" s="2367"/>
      <c r="J72" s="2367"/>
      <c r="K72" s="2367"/>
      <c r="L72" s="2367"/>
      <c r="M72" s="2367"/>
      <c r="N72" s="2367"/>
      <c r="O72" s="2367"/>
    </row>
    <row r="73">
      <c r="A73" s="4315" t="s">
        <v>3645</v>
      </c>
      <c r="B73" s="4316">
        <v>2.0</v>
      </c>
      <c r="C73" s="4315"/>
      <c r="D73" s="4315"/>
      <c r="E73" s="4315"/>
      <c r="F73" s="4315"/>
      <c r="G73" s="4318"/>
      <c r="H73" s="2352" t="s">
        <v>12132</v>
      </c>
      <c r="I73" s="2352" t="s">
        <v>4104</v>
      </c>
      <c r="J73" s="2352" t="s">
        <v>12133</v>
      </c>
      <c r="K73" s="2367"/>
      <c r="L73" s="2367"/>
      <c r="M73" s="2367"/>
      <c r="N73" s="2367"/>
      <c r="O73" s="2367"/>
    </row>
    <row r="74">
      <c r="A74" s="4304" t="s">
        <v>12134</v>
      </c>
      <c r="B74" s="4303">
        <v>3.0</v>
      </c>
      <c r="C74" s="4304" t="s">
        <v>12135</v>
      </c>
      <c r="D74" s="4302"/>
      <c r="E74" s="4302"/>
      <c r="F74" s="4302"/>
      <c r="G74" s="4310"/>
      <c r="H74" s="2367"/>
      <c r="I74" s="2352" t="s">
        <v>5749</v>
      </c>
      <c r="J74" s="2352" t="s">
        <v>12136</v>
      </c>
      <c r="K74" s="2352" t="s">
        <v>12137</v>
      </c>
      <c r="L74" s="2352" t="s">
        <v>12138</v>
      </c>
      <c r="M74" s="2367"/>
      <c r="N74" s="2367"/>
      <c r="O74" s="2367"/>
    </row>
    <row r="75">
      <c r="A75" s="4315" t="s">
        <v>316</v>
      </c>
      <c r="B75" s="4316">
        <v>6.0</v>
      </c>
      <c r="C75" s="4315"/>
      <c r="D75" s="4315"/>
      <c r="E75" s="4315"/>
      <c r="F75" s="4315"/>
      <c r="G75" s="4318"/>
      <c r="H75" s="2367"/>
      <c r="I75" s="2367"/>
      <c r="J75" s="2367"/>
      <c r="K75" s="2352" t="s">
        <v>12139</v>
      </c>
      <c r="L75" s="2367"/>
      <c r="M75" s="2367"/>
      <c r="N75" s="2367"/>
      <c r="O75" s="2367"/>
    </row>
    <row r="76">
      <c r="A76" s="4302" t="s">
        <v>330</v>
      </c>
      <c r="B76" s="4303">
        <v>2.0</v>
      </c>
      <c r="C76" s="4302"/>
      <c r="D76" s="4302"/>
      <c r="E76" s="4304" t="s">
        <v>11943</v>
      </c>
      <c r="F76" s="4302"/>
      <c r="G76" s="4303">
        <v>8.0</v>
      </c>
      <c r="H76" s="2352" t="s">
        <v>4138</v>
      </c>
      <c r="I76" s="2352" t="s">
        <v>12140</v>
      </c>
      <c r="J76" s="2352" t="s">
        <v>12141</v>
      </c>
      <c r="K76" s="2367"/>
      <c r="L76" s="2367"/>
      <c r="M76" s="2352" t="s">
        <v>12142</v>
      </c>
      <c r="N76" s="2367"/>
      <c r="O76" s="2367"/>
    </row>
    <row r="77">
      <c r="A77" s="4315" t="s">
        <v>12143</v>
      </c>
      <c r="B77" s="4316">
        <v>1.0</v>
      </c>
      <c r="C77" s="4315"/>
      <c r="D77" s="4315"/>
      <c r="E77" s="4315"/>
      <c r="F77" s="4315"/>
      <c r="G77" s="4318"/>
      <c r="H77" s="2367"/>
      <c r="I77" s="2367"/>
      <c r="J77" s="2367"/>
      <c r="K77" s="2367"/>
      <c r="L77" s="2367"/>
      <c r="M77" s="2367"/>
      <c r="N77" s="2367"/>
      <c r="O77" s="2367"/>
    </row>
    <row r="78">
      <c r="A78" s="4304" t="s">
        <v>12144</v>
      </c>
      <c r="B78" s="4303">
        <v>1.0</v>
      </c>
      <c r="C78" s="4302"/>
      <c r="D78" s="4302"/>
      <c r="E78" s="4302"/>
      <c r="F78" s="4302"/>
      <c r="G78" s="4303">
        <v>6.0</v>
      </c>
      <c r="H78" s="2352" t="s">
        <v>4138</v>
      </c>
      <c r="I78" s="2352" t="s">
        <v>12140</v>
      </c>
      <c r="J78" s="2367"/>
      <c r="K78" s="2352" t="s">
        <v>12145</v>
      </c>
      <c r="L78" s="2352" t="s">
        <v>12146</v>
      </c>
      <c r="M78" s="2352" t="s">
        <v>11990</v>
      </c>
      <c r="N78" s="2367"/>
      <c r="O78" s="2367"/>
    </row>
    <row r="79" ht="149.25" customHeight="1">
      <c r="A79" s="4317" t="s">
        <v>12147</v>
      </c>
      <c r="B79" s="4316">
        <v>1.0</v>
      </c>
      <c r="C79" s="4315"/>
      <c r="D79" s="4315"/>
      <c r="E79" s="4315"/>
      <c r="F79" s="4315"/>
      <c r="G79" s="4316">
        <v>6.0</v>
      </c>
      <c r="H79" s="2352" t="s">
        <v>12148</v>
      </c>
      <c r="I79" s="2352" t="s">
        <v>12149</v>
      </c>
      <c r="J79" s="2367"/>
      <c r="K79" s="2352" t="s">
        <v>12150</v>
      </c>
      <c r="L79" s="2352" t="s">
        <v>12151</v>
      </c>
      <c r="M79" s="2352" t="s">
        <v>11990</v>
      </c>
      <c r="N79" s="2367"/>
      <c r="O79" s="2367"/>
    </row>
    <row r="80" ht="48.75" customHeight="1">
      <c r="A80" s="4302" t="s">
        <v>339</v>
      </c>
      <c r="B80" s="4303">
        <v>3.0</v>
      </c>
      <c r="C80" s="4302"/>
      <c r="D80" s="4328" t="s">
        <v>12152</v>
      </c>
      <c r="E80" s="4302"/>
      <c r="F80" s="4302"/>
      <c r="G80" s="4310"/>
      <c r="H80" s="2352" t="s">
        <v>12153</v>
      </c>
      <c r="I80" s="2352" t="s">
        <v>12154</v>
      </c>
      <c r="J80" s="2367"/>
      <c r="K80" s="2352" t="s">
        <v>12155</v>
      </c>
      <c r="L80" s="2352" t="s">
        <v>12156</v>
      </c>
      <c r="M80" s="2352" t="s">
        <v>11990</v>
      </c>
      <c r="N80" s="2352" t="s">
        <v>12157</v>
      </c>
      <c r="O80" s="2367"/>
    </row>
    <row r="81">
      <c r="A81" s="4315" t="s">
        <v>12158</v>
      </c>
      <c r="B81" s="4316">
        <v>1.0</v>
      </c>
      <c r="C81" s="4315"/>
      <c r="D81" s="4315"/>
      <c r="E81" s="4315"/>
      <c r="F81" s="4315"/>
      <c r="G81" s="4316">
        <v>2.0</v>
      </c>
      <c r="H81" s="2367"/>
      <c r="I81" s="2367"/>
      <c r="J81" s="2367"/>
      <c r="K81" s="2352" t="s">
        <v>12159</v>
      </c>
      <c r="L81" s="2367"/>
      <c r="M81" s="2367"/>
      <c r="N81" s="2367"/>
      <c r="O81" s="2367"/>
    </row>
    <row r="82">
      <c r="A82" s="4302" t="s">
        <v>12160</v>
      </c>
      <c r="B82" s="4303">
        <v>2.0</v>
      </c>
      <c r="C82" s="4302"/>
      <c r="D82" s="4302"/>
      <c r="E82" s="4302"/>
      <c r="F82" s="4302"/>
      <c r="G82" s="4303">
        <v>7.0</v>
      </c>
      <c r="H82" s="2352" t="s">
        <v>12161</v>
      </c>
      <c r="I82" s="2352" t="s">
        <v>12162</v>
      </c>
      <c r="J82" s="2367"/>
      <c r="K82" s="2352" t="s">
        <v>12163</v>
      </c>
      <c r="L82" s="2352" t="s">
        <v>12164</v>
      </c>
      <c r="M82" s="2367"/>
      <c r="N82" s="2367"/>
      <c r="O82" s="2367"/>
    </row>
    <row r="83">
      <c r="A83" s="4317" t="s">
        <v>12165</v>
      </c>
      <c r="B83" s="4316">
        <v>2.0</v>
      </c>
      <c r="C83" s="4315"/>
      <c r="D83" s="4315"/>
      <c r="E83" s="4315"/>
      <c r="F83" s="4315"/>
      <c r="G83" s="4318"/>
      <c r="H83" s="2367"/>
      <c r="I83" s="2367"/>
      <c r="J83" s="2367"/>
      <c r="K83" s="2367"/>
      <c r="L83" s="2367"/>
      <c r="M83" s="2367"/>
      <c r="N83" s="2367"/>
      <c r="O83" s="2367"/>
    </row>
    <row r="84">
      <c r="A84" s="4302" t="s">
        <v>11657</v>
      </c>
      <c r="B84" s="4303">
        <v>1.0</v>
      </c>
      <c r="C84" s="4308"/>
      <c r="D84" s="4308"/>
      <c r="E84" s="4308"/>
      <c r="F84" s="4308"/>
      <c r="G84" s="4313"/>
      <c r="H84" s="2367"/>
      <c r="I84" s="2367"/>
      <c r="J84" s="2367"/>
      <c r="K84" s="2352" t="s">
        <v>12166</v>
      </c>
      <c r="L84" s="2352" t="s">
        <v>12167</v>
      </c>
      <c r="M84" s="2367"/>
      <c r="N84" s="2367"/>
      <c r="O84" s="2367"/>
    </row>
    <row r="85">
      <c r="A85" s="4315" t="s">
        <v>348</v>
      </c>
      <c r="B85" s="4316">
        <v>2.0</v>
      </c>
      <c r="C85" s="4315"/>
      <c r="D85" s="4315"/>
      <c r="E85" s="4315"/>
      <c r="F85" s="4315"/>
      <c r="G85" s="4318"/>
      <c r="H85" s="2352" t="s">
        <v>12168</v>
      </c>
      <c r="I85" s="2352" t="s">
        <v>12169</v>
      </c>
      <c r="J85" s="2367"/>
      <c r="K85" s="2352" t="s">
        <v>12170</v>
      </c>
      <c r="L85" s="2352" t="s">
        <v>5770</v>
      </c>
      <c r="M85" s="2367"/>
      <c r="N85" s="2367"/>
      <c r="O85" s="2367"/>
    </row>
    <row r="86">
      <c r="A86" s="4319" t="s">
        <v>5875</v>
      </c>
      <c r="B86" s="4319"/>
      <c r="C86" s="4319"/>
      <c r="D86" s="4319"/>
      <c r="E86" s="4319"/>
      <c r="F86" s="4319"/>
      <c r="G86" s="4319"/>
      <c r="H86" s="2367"/>
      <c r="I86" s="2367"/>
      <c r="J86" s="2367"/>
      <c r="K86" s="2367"/>
      <c r="L86" s="2367"/>
      <c r="M86" s="2367"/>
      <c r="N86" s="2367"/>
      <c r="O86" s="2367"/>
    </row>
    <row r="87">
      <c r="A87" s="4302" t="s">
        <v>352</v>
      </c>
      <c r="B87" s="4303">
        <v>1.0</v>
      </c>
      <c r="C87" s="4302"/>
      <c r="D87" s="4302"/>
      <c r="E87" s="4302"/>
      <c r="F87" s="4302"/>
      <c r="G87" s="4310"/>
      <c r="H87" s="2367"/>
      <c r="I87" s="2367"/>
      <c r="J87" s="2367"/>
      <c r="K87" s="2352" t="s">
        <v>11336</v>
      </c>
      <c r="L87" s="2367"/>
      <c r="M87" s="2367"/>
      <c r="N87" s="2367"/>
      <c r="O87" s="2367"/>
    </row>
    <row r="88">
      <c r="A88" s="4302" t="s">
        <v>12171</v>
      </c>
      <c r="B88" s="4303">
        <v>3.0</v>
      </c>
      <c r="C88" s="4304" t="s">
        <v>12172</v>
      </c>
      <c r="D88" s="4308"/>
      <c r="E88" s="4308"/>
      <c r="F88" s="4304" t="s">
        <v>12173</v>
      </c>
      <c r="G88" s="4303">
        <v>12.0</v>
      </c>
      <c r="H88" s="2367"/>
      <c r="I88" s="2367"/>
      <c r="J88" s="2367"/>
      <c r="K88" s="2352" t="s">
        <v>12174</v>
      </c>
      <c r="L88" s="2352" t="s">
        <v>12175</v>
      </c>
      <c r="M88" s="2367"/>
      <c r="N88" s="2367"/>
      <c r="O88" s="2367"/>
    </row>
    <row r="89">
      <c r="A89" s="4302" t="s">
        <v>362</v>
      </c>
      <c r="B89" s="4303">
        <v>2.0</v>
      </c>
      <c r="C89" s="4302"/>
      <c r="D89" s="4302"/>
      <c r="E89" s="4302"/>
      <c r="F89" s="4304" t="s">
        <v>12176</v>
      </c>
      <c r="G89" s="4303">
        <v>10.0</v>
      </c>
      <c r="H89" s="2352" t="s">
        <v>12177</v>
      </c>
      <c r="I89" s="2352" t="s">
        <v>12178</v>
      </c>
      <c r="J89" s="2352" t="s">
        <v>12179</v>
      </c>
      <c r="K89" s="2352" t="s">
        <v>12180</v>
      </c>
      <c r="L89" s="2367"/>
      <c r="M89" s="2352"/>
      <c r="N89" s="2367"/>
      <c r="O89" s="2367"/>
    </row>
    <row r="90">
      <c r="A90" s="4302" t="s">
        <v>371</v>
      </c>
      <c r="B90" s="4303">
        <v>2.0</v>
      </c>
      <c r="C90" s="4308"/>
      <c r="D90" s="4304" t="s">
        <v>12181</v>
      </c>
      <c r="E90" s="4304" t="s">
        <v>12182</v>
      </c>
      <c r="F90" s="4304" t="s">
        <v>12183</v>
      </c>
      <c r="G90" s="4303">
        <v>8.0</v>
      </c>
      <c r="H90" s="2352" t="s">
        <v>12184</v>
      </c>
      <c r="I90" s="2352" t="s">
        <v>12169</v>
      </c>
      <c r="J90" s="2352" t="s">
        <v>12185</v>
      </c>
      <c r="K90" s="2352" t="s">
        <v>12186</v>
      </c>
      <c r="L90" s="2367"/>
      <c r="M90" s="2367"/>
      <c r="N90" s="2367"/>
      <c r="O90" s="2367"/>
    </row>
    <row r="91">
      <c r="A91" s="4301" t="s">
        <v>5891</v>
      </c>
      <c r="B91" s="4329"/>
      <c r="C91" s="4329"/>
      <c r="D91" s="4329"/>
      <c r="E91" s="4329"/>
      <c r="F91" s="4329"/>
      <c r="G91" s="4329"/>
      <c r="H91" s="2367"/>
      <c r="I91" s="2367"/>
      <c r="J91" s="2367"/>
      <c r="K91" s="2367"/>
      <c r="L91" s="2367"/>
      <c r="M91" s="2367"/>
      <c r="N91" s="2367"/>
      <c r="O91" s="2367"/>
    </row>
    <row r="92">
      <c r="A92" s="4302" t="s">
        <v>3647</v>
      </c>
      <c r="B92" s="4303">
        <v>2.0</v>
      </c>
      <c r="C92" s="4302"/>
      <c r="D92" s="4302"/>
      <c r="E92" s="4302"/>
      <c r="F92" s="4302"/>
      <c r="G92" s="4310"/>
      <c r="H92" s="2367"/>
      <c r="I92" s="2367"/>
      <c r="J92" s="2367"/>
      <c r="K92" s="2352" t="s">
        <v>12187</v>
      </c>
      <c r="L92" s="2352" t="s">
        <v>12188</v>
      </c>
      <c r="M92" s="2367"/>
      <c r="N92" s="2367"/>
      <c r="O92" s="2367"/>
    </row>
    <row r="93">
      <c r="A93" s="4301" t="s">
        <v>5897</v>
      </c>
      <c r="B93" s="4301"/>
      <c r="C93" s="4301"/>
      <c r="D93" s="4301"/>
      <c r="E93" s="4301"/>
      <c r="F93" s="4301"/>
      <c r="G93" s="4301"/>
      <c r="H93" s="2367"/>
      <c r="I93" s="2367"/>
      <c r="J93" s="2367"/>
      <c r="K93" s="2367"/>
      <c r="L93" s="2367"/>
      <c r="M93" s="2367"/>
      <c r="N93" s="2367"/>
      <c r="O93" s="2367"/>
    </row>
    <row r="94">
      <c r="A94" s="4304" t="s">
        <v>12189</v>
      </c>
      <c r="B94" s="4303">
        <v>2.0</v>
      </c>
      <c r="C94" s="4302"/>
      <c r="D94" s="4302"/>
      <c r="E94" s="4302"/>
      <c r="F94" s="4302"/>
      <c r="G94" s="4310"/>
      <c r="H94" s="2352" t="s">
        <v>12190</v>
      </c>
      <c r="I94" s="2367"/>
      <c r="J94" s="2352" t="s">
        <v>12191</v>
      </c>
      <c r="K94" s="2352" t="s">
        <v>12192</v>
      </c>
      <c r="L94" s="2352" t="s">
        <v>12193</v>
      </c>
      <c r="M94" s="2367"/>
      <c r="N94" s="2367"/>
      <c r="O94" s="2367"/>
    </row>
    <row r="95">
      <c r="A95" s="4301" t="s">
        <v>5901</v>
      </c>
      <c r="B95" s="4301"/>
      <c r="C95" s="4301"/>
      <c r="D95" s="4301"/>
      <c r="E95" s="4301"/>
      <c r="F95" s="4301"/>
      <c r="G95" s="4301"/>
      <c r="H95" s="2367"/>
      <c r="I95" s="2367"/>
      <c r="J95" s="2367"/>
      <c r="K95" s="2367"/>
      <c r="L95" s="2367"/>
      <c r="M95" s="2367"/>
      <c r="N95" s="2367"/>
      <c r="O95" s="2367"/>
    </row>
    <row r="96">
      <c r="A96" s="4302" t="s">
        <v>3649</v>
      </c>
      <c r="B96" s="4303">
        <v>1.0</v>
      </c>
      <c r="C96" s="4308"/>
      <c r="D96" s="4308"/>
      <c r="E96" s="4308"/>
      <c r="F96" s="4308"/>
      <c r="G96" s="4313"/>
      <c r="H96" s="2367"/>
      <c r="I96" s="2367"/>
      <c r="J96" s="2367"/>
      <c r="K96" s="2352" t="s">
        <v>12194</v>
      </c>
      <c r="L96" s="2352" t="s">
        <v>12195</v>
      </c>
      <c r="M96" s="2367"/>
      <c r="N96" s="2367"/>
      <c r="O96" s="2367"/>
    </row>
    <row r="97">
      <c r="A97" s="4302" t="s">
        <v>7517</v>
      </c>
      <c r="B97" s="4303">
        <v>1.0</v>
      </c>
      <c r="C97" s="4308"/>
      <c r="D97" s="4308"/>
      <c r="E97" s="4308"/>
      <c r="F97" s="4308"/>
      <c r="G97" s="4313"/>
      <c r="H97" s="2367"/>
      <c r="I97" s="2367"/>
      <c r="J97" s="2367"/>
      <c r="K97" s="2352" t="s">
        <v>12196</v>
      </c>
      <c r="L97" s="2352" t="s">
        <v>12197</v>
      </c>
      <c r="M97" s="2367"/>
      <c r="N97" s="2367"/>
      <c r="O97" s="2367"/>
    </row>
    <row r="98">
      <c r="A98" s="4302" t="s">
        <v>387</v>
      </c>
      <c r="B98" s="4303">
        <v>2.0</v>
      </c>
      <c r="C98" s="4302"/>
      <c r="D98" s="4304" t="s">
        <v>12198</v>
      </c>
      <c r="E98" s="4302"/>
      <c r="F98" s="4302"/>
      <c r="G98" s="4303">
        <v>9.0</v>
      </c>
      <c r="H98" s="2352" t="s">
        <v>12089</v>
      </c>
      <c r="I98" s="2352" t="s">
        <v>12199</v>
      </c>
      <c r="J98" s="2352" t="s">
        <v>12200</v>
      </c>
      <c r="K98" s="2352" t="s">
        <v>12201</v>
      </c>
      <c r="L98" s="2352" t="s">
        <v>12202</v>
      </c>
      <c r="M98" s="2367"/>
      <c r="N98" s="2367"/>
      <c r="O98" s="2367"/>
    </row>
    <row r="99">
      <c r="A99" s="4302" t="s">
        <v>392</v>
      </c>
      <c r="B99" s="4303">
        <v>2.0</v>
      </c>
      <c r="C99" s="4308"/>
      <c r="D99" s="4304" t="s">
        <v>12203</v>
      </c>
      <c r="E99" s="4308"/>
      <c r="F99" s="4308"/>
      <c r="G99" s="4303">
        <v>8.0</v>
      </c>
      <c r="H99" s="2352" t="s">
        <v>12204</v>
      </c>
      <c r="I99" s="2352" t="s">
        <v>3</v>
      </c>
      <c r="J99" s="2352" t="s">
        <v>12205</v>
      </c>
      <c r="K99" s="2352" t="s">
        <v>12206</v>
      </c>
      <c r="L99" s="2352" t="s">
        <v>12207</v>
      </c>
      <c r="M99" s="2352" t="s">
        <v>12208</v>
      </c>
      <c r="N99" s="2367"/>
      <c r="O99" s="2367"/>
    </row>
    <row r="100">
      <c r="A100" s="4302" t="s">
        <v>394</v>
      </c>
      <c r="B100" s="4303">
        <v>4.0</v>
      </c>
      <c r="C100" s="4302"/>
      <c r="D100" s="4304" t="s">
        <v>12209</v>
      </c>
      <c r="E100" s="4302"/>
      <c r="F100" s="4304" t="s">
        <v>12210</v>
      </c>
      <c r="G100" s="4303">
        <v>16.0</v>
      </c>
      <c r="H100" s="2352" t="s">
        <v>12211</v>
      </c>
      <c r="I100" s="2367"/>
      <c r="J100" s="2367"/>
      <c r="K100" s="2352" t="s">
        <v>12212</v>
      </c>
      <c r="L100" s="2352" t="s">
        <v>12213</v>
      </c>
      <c r="M100" s="2352" t="s">
        <v>113</v>
      </c>
      <c r="N100" s="2367"/>
      <c r="O100" s="2367"/>
    </row>
    <row r="101">
      <c r="M101" s="2367"/>
      <c r="N101" s="2367"/>
      <c r="O101" s="2367"/>
    </row>
    <row r="102">
      <c r="A102" s="4302" t="s">
        <v>406</v>
      </c>
      <c r="B102" s="4303">
        <v>2.0</v>
      </c>
      <c r="C102" s="4330"/>
      <c r="D102" s="4304" t="s">
        <v>12214</v>
      </c>
      <c r="E102" s="4304" t="s">
        <v>12215</v>
      </c>
      <c r="F102" s="4304" t="s">
        <v>12216</v>
      </c>
      <c r="G102" s="4303">
        <v>8.0</v>
      </c>
      <c r="H102" s="2352" t="s">
        <v>12217</v>
      </c>
      <c r="I102" s="2352" t="s">
        <v>4104</v>
      </c>
      <c r="J102" s="2367"/>
      <c r="K102" s="2352" t="s">
        <v>12218</v>
      </c>
      <c r="L102" s="2352" t="s">
        <v>12219</v>
      </c>
      <c r="M102" s="2367"/>
      <c r="N102" s="2367"/>
      <c r="O102" s="2367"/>
    </row>
    <row r="103">
      <c r="A103" s="4301" t="s">
        <v>5932</v>
      </c>
      <c r="B103" s="4301"/>
      <c r="C103" s="4301"/>
      <c r="D103" s="4305" t="s">
        <v>1251</v>
      </c>
      <c r="E103" s="4301"/>
      <c r="F103" s="4301"/>
      <c r="G103" s="4301"/>
      <c r="H103" s="2367"/>
      <c r="I103" s="2367"/>
      <c r="J103" s="2367"/>
      <c r="K103" s="2367"/>
      <c r="L103" s="2367"/>
      <c r="M103" s="2367"/>
      <c r="N103" s="2367"/>
      <c r="O103" s="2367"/>
    </row>
    <row r="104">
      <c r="A104" s="4319" t="s">
        <v>5455</v>
      </c>
      <c r="B104" s="4319"/>
      <c r="C104" s="4319"/>
      <c r="D104" s="4319"/>
      <c r="E104" s="4319"/>
      <c r="F104" s="4319"/>
      <c r="G104" s="4319"/>
      <c r="H104" s="2367"/>
      <c r="I104" s="2367"/>
      <c r="J104" s="2367"/>
      <c r="K104" s="2367"/>
      <c r="L104" s="2367"/>
      <c r="M104" s="2367"/>
      <c r="N104" s="2367"/>
      <c r="O104" s="2367"/>
    </row>
    <row r="105">
      <c r="A105" s="4302" t="s">
        <v>12220</v>
      </c>
      <c r="B105" s="4303">
        <v>1.0</v>
      </c>
      <c r="C105" s="4331"/>
      <c r="D105" s="4331" t="s">
        <v>12221</v>
      </c>
      <c r="E105" s="4304" t="s">
        <v>11928</v>
      </c>
      <c r="F105" s="4304" t="s">
        <v>12222</v>
      </c>
      <c r="G105" s="4303" t="s">
        <v>12223</v>
      </c>
      <c r="H105" s="2352" t="s">
        <v>12224</v>
      </c>
      <c r="I105" s="2352" t="s">
        <v>12225</v>
      </c>
      <c r="J105" s="2352" t="s">
        <v>12226</v>
      </c>
      <c r="K105" s="2352" t="s">
        <v>12227</v>
      </c>
      <c r="L105" s="2352" t="s">
        <v>12228</v>
      </c>
      <c r="M105" s="2352" t="s">
        <v>12229</v>
      </c>
      <c r="N105" s="2352" t="s">
        <v>12230</v>
      </c>
      <c r="O105" s="4309"/>
    </row>
    <row r="106">
      <c r="A106" s="4302" t="s">
        <v>12231</v>
      </c>
      <c r="B106" s="4303">
        <v>1.0</v>
      </c>
      <c r="C106" s="4308"/>
      <c r="D106" s="4304">
        <v>1600.0</v>
      </c>
      <c r="E106" s="4304" t="s">
        <v>12232</v>
      </c>
      <c r="F106" s="4308"/>
      <c r="G106" s="4303">
        <v>10.0</v>
      </c>
      <c r="H106" s="2352" t="s">
        <v>12233</v>
      </c>
      <c r="I106" s="2367"/>
      <c r="J106" s="2367"/>
      <c r="K106" s="2352" t="s">
        <v>12234</v>
      </c>
      <c r="L106" s="2352" t="s">
        <v>12235</v>
      </c>
      <c r="M106" s="2352" t="s">
        <v>12236</v>
      </c>
      <c r="N106" s="2367"/>
      <c r="O106" s="2367"/>
    </row>
    <row r="107">
      <c r="A107" s="4301" t="s">
        <v>5948</v>
      </c>
      <c r="B107" s="4301"/>
      <c r="C107" s="4301"/>
      <c r="D107" s="4301"/>
      <c r="E107" s="4301"/>
      <c r="F107" s="4301"/>
      <c r="G107" s="4301"/>
      <c r="H107" s="2367"/>
      <c r="I107" s="2367"/>
      <c r="J107" s="2367"/>
      <c r="K107" s="2367"/>
      <c r="L107" s="2367"/>
      <c r="M107" s="2367"/>
      <c r="N107" s="2367"/>
      <c r="O107" s="2367"/>
    </row>
    <row r="108">
      <c r="A108" s="4302" t="s">
        <v>7554</v>
      </c>
      <c r="B108" s="4303">
        <v>1.0</v>
      </c>
      <c r="C108" s="4302"/>
      <c r="D108" s="4302"/>
      <c r="E108" s="4302"/>
      <c r="F108" s="4302"/>
      <c r="G108" s="4310"/>
      <c r="H108" s="2367"/>
      <c r="I108" s="2367"/>
      <c r="J108" s="2367"/>
      <c r="K108" s="2367"/>
      <c r="L108" s="2367"/>
      <c r="M108" s="2367"/>
      <c r="N108" s="2367"/>
      <c r="O108" s="2367"/>
    </row>
    <row r="109">
      <c r="A109" s="4302" t="s">
        <v>420</v>
      </c>
      <c r="B109" s="4303">
        <v>2.0</v>
      </c>
      <c r="C109" s="4308"/>
      <c r="D109" s="4308"/>
      <c r="E109" s="4304" t="s">
        <v>12237</v>
      </c>
      <c r="F109" s="4304" t="s">
        <v>12238</v>
      </c>
      <c r="G109" s="4303">
        <v>8.0</v>
      </c>
      <c r="H109" s="2352" t="s">
        <v>12239</v>
      </c>
      <c r="I109" s="2352" t="s">
        <v>12240</v>
      </c>
      <c r="J109" s="2352" t="s">
        <v>12241</v>
      </c>
      <c r="K109" s="2367"/>
      <c r="L109" s="2367"/>
      <c r="M109" s="2367"/>
      <c r="N109" s="2352"/>
      <c r="O109" s="4309"/>
    </row>
    <row r="110" ht="313.5" customHeight="1">
      <c r="A110" s="4302" t="s">
        <v>12242</v>
      </c>
      <c r="B110" s="4303">
        <v>7.0</v>
      </c>
      <c r="C110" s="4304" t="s">
        <v>12243</v>
      </c>
      <c r="D110" s="4331" t="s">
        <v>12244</v>
      </c>
      <c r="E110" s="4308"/>
      <c r="F110" s="4304" t="s">
        <v>12245</v>
      </c>
      <c r="G110" s="4303">
        <v>28.0</v>
      </c>
      <c r="H110" s="2352" t="s">
        <v>12246</v>
      </c>
      <c r="I110" s="2352" t="s">
        <v>12247</v>
      </c>
      <c r="J110" s="2352" t="s">
        <v>12248</v>
      </c>
      <c r="K110" s="2352" t="s">
        <v>12249</v>
      </c>
      <c r="L110" s="2352" t="s">
        <v>12250</v>
      </c>
      <c r="M110" s="2367"/>
      <c r="N110" s="2367"/>
      <c r="O110" s="2367"/>
    </row>
    <row r="111">
      <c r="A111" s="4302" t="s">
        <v>12251</v>
      </c>
      <c r="B111" s="4303">
        <v>2.0</v>
      </c>
      <c r="C111" s="4302"/>
      <c r="D111" s="4302"/>
      <c r="E111" s="4302"/>
      <c r="F111" s="4302"/>
      <c r="G111" s="4310"/>
      <c r="H111" s="2352" t="s">
        <v>9347</v>
      </c>
      <c r="I111" s="2367"/>
      <c r="J111" s="2352" t="s">
        <v>12252</v>
      </c>
      <c r="K111" s="2352" t="s">
        <v>12253</v>
      </c>
      <c r="L111" s="2352" t="s">
        <v>12254</v>
      </c>
      <c r="M111" s="4309"/>
      <c r="N111" s="4309"/>
      <c r="O111" s="4309"/>
    </row>
    <row r="112">
      <c r="A112" s="4302" t="s">
        <v>12255</v>
      </c>
      <c r="B112" s="4303">
        <v>1.0</v>
      </c>
      <c r="C112" s="4308"/>
      <c r="D112" s="4308"/>
      <c r="E112" s="4308"/>
      <c r="F112" s="4308"/>
      <c r="G112" s="4313"/>
      <c r="H112" s="2352">
        <v>0.0</v>
      </c>
      <c r="I112" s="2367"/>
      <c r="J112" s="2352"/>
      <c r="K112" s="2367"/>
      <c r="L112" s="2352" t="s">
        <v>12256</v>
      </c>
      <c r="M112" s="2367"/>
      <c r="N112" s="2367"/>
      <c r="O112" s="2367"/>
    </row>
    <row r="113">
      <c r="A113" s="4304" t="s">
        <v>12257</v>
      </c>
      <c r="B113" s="4303">
        <v>4.0</v>
      </c>
      <c r="C113" s="4308"/>
      <c r="D113" s="4331" t="s">
        <v>12258</v>
      </c>
      <c r="E113" s="4308"/>
      <c r="F113" s="4304" t="s">
        <v>12259</v>
      </c>
      <c r="G113" s="4303" t="s">
        <v>12260</v>
      </c>
      <c r="H113" s="2352" t="s">
        <v>12261</v>
      </c>
      <c r="I113" s="2352" t="s">
        <v>12262</v>
      </c>
      <c r="J113" s="2352" t="s">
        <v>12263</v>
      </c>
      <c r="K113" s="2352" t="s">
        <v>12264</v>
      </c>
      <c r="L113" s="2352" t="s">
        <v>12265</v>
      </c>
      <c r="M113" s="2352" t="s">
        <v>12266</v>
      </c>
      <c r="N113" s="2367"/>
      <c r="O113" s="2367"/>
    </row>
    <row r="114">
      <c r="A114" s="4319" t="s">
        <v>5445</v>
      </c>
      <c r="B114" s="4319"/>
      <c r="C114" s="4319"/>
      <c r="D114" s="4319"/>
      <c r="E114" s="4319"/>
      <c r="F114" s="4319"/>
      <c r="G114" s="4319"/>
      <c r="H114" s="2367"/>
      <c r="I114" s="2367"/>
      <c r="J114" s="2367"/>
      <c r="K114" s="2367"/>
      <c r="L114" s="2367"/>
      <c r="M114" s="2367"/>
      <c r="N114" s="2367"/>
      <c r="O114" s="2367"/>
    </row>
    <row r="115">
      <c r="A115" s="4315" t="s">
        <v>468</v>
      </c>
      <c r="B115" s="4316">
        <v>3.0</v>
      </c>
      <c r="C115" s="4322"/>
      <c r="D115" s="4317" t="s">
        <v>12267</v>
      </c>
      <c r="E115" s="4317" t="s">
        <v>12268</v>
      </c>
      <c r="F115" s="4317" t="s">
        <v>12269</v>
      </c>
      <c r="G115" s="4316" t="s">
        <v>12270</v>
      </c>
      <c r="H115" s="2352" t="s">
        <v>12271</v>
      </c>
      <c r="I115" s="2352" t="s">
        <v>4104</v>
      </c>
      <c r="J115" s="2352" t="s">
        <v>12272</v>
      </c>
      <c r="K115" s="2352" t="s">
        <v>12273</v>
      </c>
      <c r="L115" s="2352" t="s">
        <v>12274</v>
      </c>
      <c r="M115" s="2352" t="s">
        <v>12275</v>
      </c>
      <c r="N115" s="2367"/>
      <c r="O115" s="2367"/>
    </row>
    <row r="116">
      <c r="A116" s="4301" t="s">
        <v>5975</v>
      </c>
      <c r="B116" s="4301"/>
      <c r="C116" s="4301"/>
      <c r="D116" s="4301"/>
      <c r="E116" s="4301"/>
      <c r="F116" s="4301"/>
      <c r="G116" s="4301"/>
      <c r="H116" s="2367"/>
      <c r="I116" s="2367"/>
      <c r="J116" s="2367"/>
      <c r="K116" s="2367"/>
      <c r="L116" s="2367"/>
      <c r="M116" s="2367"/>
      <c r="N116" s="2367"/>
      <c r="O116" s="2367"/>
    </row>
    <row r="117">
      <c r="A117" s="4315" t="s">
        <v>474</v>
      </c>
      <c r="B117" s="4316">
        <v>2.0</v>
      </c>
      <c r="C117" s="4322"/>
      <c r="D117" s="4322"/>
      <c r="E117" s="4322"/>
      <c r="F117" s="4322"/>
      <c r="G117" s="4332"/>
      <c r="H117" s="2367"/>
      <c r="I117" s="2367"/>
      <c r="J117" s="2367"/>
      <c r="K117" s="2367"/>
      <c r="L117" s="2367"/>
      <c r="M117" s="2367"/>
      <c r="N117" s="2367"/>
      <c r="O117" s="2367"/>
    </row>
    <row r="118">
      <c r="A118" s="4302" t="s">
        <v>476</v>
      </c>
      <c r="B118" s="4303" t="s">
        <v>12276</v>
      </c>
      <c r="C118" s="4308"/>
      <c r="D118" s="4304" t="s">
        <v>12277</v>
      </c>
      <c r="E118" s="4308"/>
      <c r="F118" s="4304" t="s">
        <v>12278</v>
      </c>
      <c r="G118" s="4303">
        <v>8.0</v>
      </c>
      <c r="H118" s="2352" t="s">
        <v>12279</v>
      </c>
      <c r="I118" s="2352" t="s">
        <v>12280</v>
      </c>
      <c r="J118" s="2352" t="s">
        <v>12281</v>
      </c>
      <c r="K118" s="2352" t="s">
        <v>12282</v>
      </c>
      <c r="L118" s="2367"/>
      <c r="M118" s="2367"/>
      <c r="N118" s="2367"/>
      <c r="O118" s="2367"/>
    </row>
    <row r="119">
      <c r="A119" s="4301" t="s">
        <v>5984</v>
      </c>
      <c r="B119" s="4301"/>
      <c r="C119" s="4301"/>
      <c r="D119" s="4301"/>
      <c r="E119" s="4301"/>
      <c r="F119" s="4301"/>
      <c r="G119" s="4301"/>
      <c r="H119" s="2367"/>
      <c r="I119" s="2367"/>
      <c r="J119" s="2367"/>
      <c r="K119" s="2367"/>
      <c r="L119" s="2367"/>
      <c r="M119" s="2367"/>
      <c r="N119" s="2367"/>
      <c r="O119" s="2367"/>
    </row>
    <row r="120">
      <c r="A120" s="4304" t="s">
        <v>7606</v>
      </c>
      <c r="B120" s="4303">
        <v>1.0</v>
      </c>
      <c r="C120" s="4304" t="s">
        <v>12283</v>
      </c>
      <c r="D120" s="4302"/>
      <c r="E120" s="4302"/>
      <c r="F120" s="4302"/>
      <c r="G120" s="4310"/>
      <c r="H120" s="2352" t="s">
        <v>12284</v>
      </c>
      <c r="I120" s="2367"/>
      <c r="J120" s="2367"/>
      <c r="K120" s="2352" t="s">
        <v>12285</v>
      </c>
      <c r="L120" s="2352" t="s">
        <v>12286</v>
      </c>
      <c r="M120" s="2367"/>
      <c r="N120" s="2367"/>
      <c r="O120" s="2367"/>
    </row>
    <row r="121">
      <c r="A121" s="4305" t="s">
        <v>5990</v>
      </c>
      <c r="B121" s="4301"/>
      <c r="C121" s="4301"/>
      <c r="D121" s="4301"/>
      <c r="E121" s="4301"/>
      <c r="F121" s="4301"/>
      <c r="G121" s="4301"/>
      <c r="H121" s="2367"/>
      <c r="I121" s="2367"/>
      <c r="J121" s="2367"/>
      <c r="K121" s="2367"/>
      <c r="L121" s="2367"/>
      <c r="M121" s="2367"/>
      <c r="N121" s="2367"/>
      <c r="O121" s="2367"/>
    </row>
    <row r="122">
      <c r="A122" s="4304" t="s">
        <v>12287</v>
      </c>
      <c r="B122" s="4303">
        <v>1.0</v>
      </c>
      <c r="C122" s="4308"/>
      <c r="D122" s="4308"/>
      <c r="E122" s="4308"/>
      <c r="F122" s="4308"/>
      <c r="G122" s="4313"/>
      <c r="H122" s="2367"/>
      <c r="I122" s="2367"/>
      <c r="J122" s="2367"/>
      <c r="K122" s="2367"/>
      <c r="L122" s="2367"/>
      <c r="M122" s="2367"/>
      <c r="N122" s="2367"/>
      <c r="O122" s="2367"/>
    </row>
    <row r="123">
      <c r="A123" s="4301" t="s">
        <v>5992</v>
      </c>
      <c r="B123" s="4301"/>
      <c r="C123" s="4301"/>
      <c r="D123" s="4301"/>
      <c r="E123" s="4301"/>
      <c r="F123" s="4301"/>
      <c r="G123" s="4301"/>
      <c r="H123" s="2367"/>
      <c r="I123" s="2367"/>
      <c r="J123" s="2367"/>
      <c r="K123" s="2367"/>
      <c r="L123" s="2367"/>
      <c r="M123" s="2367"/>
      <c r="N123" s="2367"/>
      <c r="O123" s="2367"/>
    </row>
    <row r="124">
      <c r="A124" s="4302" t="s">
        <v>483</v>
      </c>
      <c r="B124" s="4303">
        <v>2.0</v>
      </c>
      <c r="C124" s="4302"/>
      <c r="D124" s="4302"/>
      <c r="E124" s="4302"/>
      <c r="F124" s="4302"/>
      <c r="G124" s="4310"/>
      <c r="H124" s="2367"/>
      <c r="I124" s="2367"/>
      <c r="J124" s="2367"/>
      <c r="K124" s="2367"/>
      <c r="L124" s="2367"/>
      <c r="M124" s="2367"/>
      <c r="N124" s="2367"/>
      <c r="O124" s="2367"/>
    </row>
    <row r="125">
      <c r="A125" s="4317" t="s">
        <v>12288</v>
      </c>
      <c r="B125" s="4316">
        <v>2.0</v>
      </c>
      <c r="C125" s="4322"/>
      <c r="D125" s="4317" t="s">
        <v>12289</v>
      </c>
      <c r="E125" s="4322"/>
      <c r="F125" s="4317" t="s">
        <v>12290</v>
      </c>
      <c r="G125" s="4316">
        <v>8.0</v>
      </c>
      <c r="H125" s="2352" t="s">
        <v>12291</v>
      </c>
      <c r="I125" s="2352" t="s">
        <v>12292</v>
      </c>
      <c r="J125" s="2352" t="s">
        <v>12293</v>
      </c>
      <c r="K125" s="2352" t="s">
        <v>12294</v>
      </c>
      <c r="L125" s="2352" t="s">
        <v>12295</v>
      </c>
      <c r="M125" s="4309"/>
      <c r="N125" s="4309"/>
      <c r="O125" s="4309"/>
    </row>
    <row r="126">
      <c r="A126" s="4300"/>
      <c r="B126" s="823"/>
      <c r="C126" s="824"/>
      <c r="D126" s="824"/>
      <c r="E126" s="824"/>
      <c r="F126" s="824"/>
      <c r="G126" s="823"/>
      <c r="H126" s="824"/>
      <c r="I126" s="824"/>
      <c r="J126" s="824"/>
      <c r="K126" s="824"/>
      <c r="L126" s="824"/>
      <c r="M126" s="824"/>
      <c r="N126" s="824"/>
      <c r="O126" s="824"/>
    </row>
    <row r="127">
      <c r="A127" s="4333" t="s">
        <v>12296</v>
      </c>
      <c r="B127" s="823">
        <f>SUM(B3:B125)</f>
        <v>185</v>
      </c>
      <c r="C127" s="824"/>
      <c r="D127" s="824"/>
      <c r="E127" s="824"/>
      <c r="F127" s="824"/>
      <c r="G127" s="823"/>
      <c r="H127" s="824"/>
      <c r="I127" s="824"/>
      <c r="J127" s="824"/>
      <c r="K127" s="1951">
        <v>0.3</v>
      </c>
      <c r="L127" s="824"/>
      <c r="M127" s="824"/>
      <c r="N127" s="824"/>
      <c r="O127" s="824"/>
    </row>
    <row r="128">
      <c r="A128" s="4300"/>
      <c r="B128" s="829">
        <v>18.0</v>
      </c>
      <c r="C128" s="824"/>
      <c r="D128" s="824"/>
      <c r="E128" s="824"/>
      <c r="F128" s="824"/>
      <c r="G128" s="823"/>
      <c r="H128" s="824"/>
      <c r="I128" s="824"/>
      <c r="J128" s="824"/>
      <c r="K128" s="824"/>
      <c r="L128" s="824"/>
      <c r="M128" s="824"/>
      <c r="N128" s="824"/>
      <c r="O128" s="824"/>
    </row>
    <row r="129">
      <c r="A129" s="4300"/>
      <c r="B129" s="823"/>
      <c r="C129" s="824"/>
      <c r="D129" s="824"/>
      <c r="E129" s="824"/>
      <c r="F129" s="824"/>
      <c r="G129" s="823"/>
      <c r="H129" s="824"/>
      <c r="I129" s="824"/>
      <c r="J129" s="824"/>
      <c r="K129" s="824"/>
      <c r="L129" s="824"/>
      <c r="M129" s="824"/>
      <c r="N129" s="824"/>
      <c r="O129" s="824"/>
    </row>
    <row r="130">
      <c r="A130" s="824"/>
      <c r="B130" s="823"/>
      <c r="C130" s="824"/>
      <c r="D130" s="824"/>
      <c r="E130" s="824"/>
      <c r="F130" s="824"/>
      <c r="G130" s="823"/>
      <c r="H130" s="824"/>
      <c r="I130" s="824"/>
      <c r="J130" s="824"/>
      <c r="K130" s="824"/>
      <c r="L130" s="824"/>
      <c r="M130" s="824"/>
      <c r="N130" s="824"/>
      <c r="O130" s="824"/>
    </row>
    <row r="131">
      <c r="A131" s="824"/>
      <c r="B131" s="823">
        <f>B127/230</f>
        <v>0.8043478261</v>
      </c>
      <c r="C131" s="824"/>
      <c r="D131" s="824"/>
      <c r="E131" s="824"/>
      <c r="F131" s="824"/>
      <c r="G131" s="823"/>
      <c r="H131" s="824"/>
      <c r="I131" s="824"/>
      <c r="J131" s="824"/>
      <c r="K131" s="824"/>
      <c r="L131" s="824"/>
      <c r="M131" s="824"/>
      <c r="N131" s="824"/>
      <c r="O131" s="824"/>
    </row>
    <row r="132">
      <c r="A132" s="824"/>
      <c r="B132" s="823"/>
      <c r="C132" s="824"/>
      <c r="D132" s="824"/>
      <c r="E132" s="824"/>
      <c r="F132" s="824"/>
      <c r="G132" s="823"/>
      <c r="H132" s="824"/>
      <c r="I132" s="824"/>
      <c r="J132" s="824"/>
      <c r="K132" s="824"/>
      <c r="L132" s="824"/>
      <c r="M132" s="824"/>
      <c r="N132" s="824"/>
      <c r="O132" s="824"/>
    </row>
    <row r="133">
      <c r="A133" s="824"/>
      <c r="B133" s="823"/>
      <c r="C133" s="824"/>
      <c r="D133" s="824"/>
      <c r="E133" s="824"/>
      <c r="F133" s="824"/>
      <c r="G133" s="823"/>
      <c r="H133" s="824"/>
      <c r="I133" s="824"/>
      <c r="J133" s="824"/>
      <c r="K133" s="824"/>
      <c r="L133" s="824"/>
      <c r="M133" s="824"/>
      <c r="N133" s="824"/>
      <c r="O133" s="824"/>
    </row>
    <row r="134">
      <c r="A134" s="824"/>
      <c r="B134" s="823"/>
      <c r="C134" s="824"/>
      <c r="D134" s="824"/>
      <c r="E134" s="824"/>
      <c r="F134" s="824"/>
      <c r="G134" s="823"/>
      <c r="H134" s="824"/>
      <c r="I134" s="824"/>
      <c r="J134" s="824"/>
      <c r="K134" s="824"/>
      <c r="L134" s="824"/>
      <c r="M134" s="824"/>
      <c r="N134" s="824"/>
      <c r="O134" s="824"/>
    </row>
    <row r="135">
      <c r="A135" s="824"/>
      <c r="B135" s="823"/>
      <c r="C135" s="824"/>
      <c r="D135" s="824"/>
      <c r="E135" s="824"/>
      <c r="F135" s="824"/>
      <c r="G135" s="823"/>
      <c r="H135" s="824"/>
      <c r="I135" s="824"/>
      <c r="J135" s="824"/>
      <c r="K135" s="824"/>
      <c r="L135" s="824"/>
      <c r="M135" s="824"/>
      <c r="N135" s="824"/>
      <c r="O135" s="824"/>
    </row>
    <row r="136">
      <c r="A136" s="824"/>
      <c r="B136" s="823"/>
      <c r="C136" s="824"/>
      <c r="D136" s="824"/>
      <c r="E136" s="824"/>
      <c r="F136" s="824"/>
      <c r="G136" s="823"/>
      <c r="H136" s="824"/>
      <c r="I136" s="824"/>
      <c r="J136" s="824"/>
      <c r="K136" s="824"/>
      <c r="L136" s="824"/>
      <c r="M136" s="824"/>
      <c r="N136" s="824"/>
      <c r="O136" s="824"/>
    </row>
    <row r="137">
      <c r="A137" s="824"/>
      <c r="B137" s="823"/>
      <c r="C137" s="824"/>
      <c r="D137" s="824"/>
      <c r="E137" s="824"/>
      <c r="F137" s="824"/>
      <c r="G137" s="823"/>
      <c r="H137" s="824"/>
      <c r="I137" s="824"/>
      <c r="J137" s="824"/>
      <c r="K137" s="824"/>
      <c r="L137" s="824"/>
      <c r="M137" s="824"/>
      <c r="N137" s="824"/>
      <c r="O137" s="824"/>
    </row>
    <row r="138">
      <c r="A138" s="824"/>
      <c r="B138" s="823"/>
      <c r="C138" s="824"/>
      <c r="D138" s="824"/>
      <c r="E138" s="824"/>
      <c r="F138" s="824"/>
      <c r="G138" s="823"/>
      <c r="H138" s="824"/>
      <c r="I138" s="824"/>
      <c r="J138" s="824"/>
      <c r="K138" s="824"/>
      <c r="L138" s="824"/>
      <c r="M138" s="824"/>
      <c r="N138" s="824"/>
      <c r="O138" s="824"/>
    </row>
    <row r="139">
      <c r="A139" s="824"/>
      <c r="B139" s="823"/>
      <c r="C139" s="824"/>
      <c r="D139" s="824"/>
      <c r="E139" s="824"/>
      <c r="F139" s="824"/>
      <c r="G139" s="823"/>
      <c r="H139" s="824"/>
      <c r="I139" s="824"/>
      <c r="J139" s="824"/>
      <c r="K139" s="824"/>
      <c r="L139" s="824"/>
      <c r="M139" s="824"/>
      <c r="N139" s="824"/>
      <c r="O139" s="824"/>
    </row>
    <row r="140">
      <c r="A140" s="824"/>
      <c r="B140" s="823"/>
      <c r="C140" s="824"/>
      <c r="D140" s="824"/>
      <c r="E140" s="824"/>
      <c r="F140" s="824"/>
      <c r="G140" s="823"/>
      <c r="H140" s="824"/>
      <c r="I140" s="824"/>
      <c r="J140" s="824"/>
      <c r="K140" s="824"/>
      <c r="L140" s="824"/>
      <c r="M140" s="824"/>
      <c r="N140" s="824"/>
      <c r="O140" s="824"/>
    </row>
    <row r="141">
      <c r="A141" s="824"/>
      <c r="B141" s="823"/>
      <c r="C141" s="824"/>
      <c r="D141" s="824"/>
      <c r="E141" s="824"/>
      <c r="F141" s="824"/>
      <c r="G141" s="823"/>
      <c r="H141" s="824"/>
      <c r="I141" s="824"/>
      <c r="J141" s="824"/>
      <c r="K141" s="824"/>
      <c r="L141" s="824"/>
      <c r="M141" s="824"/>
      <c r="N141" s="824"/>
      <c r="O141" s="824"/>
    </row>
    <row r="142">
      <c r="A142" s="824"/>
      <c r="B142" s="823"/>
      <c r="C142" s="824"/>
      <c r="D142" s="824"/>
      <c r="E142" s="824"/>
      <c r="F142" s="824"/>
      <c r="G142" s="823"/>
      <c r="H142" s="824"/>
      <c r="I142" s="824"/>
      <c r="J142" s="824"/>
      <c r="K142" s="824"/>
      <c r="L142" s="824"/>
      <c r="M142" s="824"/>
      <c r="N142" s="824"/>
      <c r="O142" s="824"/>
    </row>
    <row r="143">
      <c r="A143" s="824"/>
      <c r="B143" s="823"/>
      <c r="C143" s="824"/>
      <c r="D143" s="824"/>
      <c r="E143" s="824"/>
      <c r="F143" s="824"/>
      <c r="G143" s="823"/>
      <c r="H143" s="824"/>
      <c r="I143" s="824"/>
      <c r="J143" s="824"/>
      <c r="K143" s="824"/>
      <c r="L143" s="824"/>
      <c r="M143" s="824"/>
      <c r="N143" s="824"/>
      <c r="O143" s="824"/>
    </row>
    <row r="144">
      <c r="A144" s="824"/>
      <c r="B144" s="823"/>
      <c r="C144" s="824"/>
      <c r="D144" s="824"/>
      <c r="E144" s="824"/>
      <c r="F144" s="824"/>
      <c r="G144" s="823"/>
      <c r="H144" s="824"/>
      <c r="I144" s="824"/>
      <c r="J144" s="824"/>
      <c r="K144" s="824"/>
      <c r="L144" s="824"/>
      <c r="M144" s="824"/>
      <c r="N144" s="824"/>
      <c r="O144" s="824"/>
    </row>
    <row r="145">
      <c r="A145" s="824"/>
      <c r="B145" s="823"/>
      <c r="C145" s="824"/>
      <c r="D145" s="824"/>
      <c r="E145" s="824"/>
      <c r="F145" s="824"/>
      <c r="G145" s="823"/>
      <c r="H145" s="824"/>
      <c r="I145" s="824"/>
      <c r="J145" s="824"/>
      <c r="K145" s="824"/>
      <c r="L145" s="824"/>
      <c r="M145" s="824"/>
      <c r="N145" s="824"/>
      <c r="O145" s="824"/>
    </row>
    <row r="146">
      <c r="A146" s="824"/>
      <c r="B146" s="823"/>
      <c r="C146" s="824"/>
      <c r="D146" s="824"/>
      <c r="E146" s="824"/>
      <c r="F146" s="824"/>
      <c r="G146" s="823"/>
      <c r="H146" s="824"/>
      <c r="I146" s="824"/>
      <c r="J146" s="824"/>
      <c r="K146" s="824"/>
      <c r="L146" s="824"/>
      <c r="M146" s="824"/>
      <c r="N146" s="824"/>
      <c r="O146" s="824"/>
    </row>
    <row r="147">
      <c r="A147" s="824"/>
      <c r="B147" s="823"/>
      <c r="C147" s="824"/>
      <c r="D147" s="824"/>
      <c r="E147" s="824"/>
      <c r="F147" s="824"/>
      <c r="G147" s="823"/>
      <c r="H147" s="824"/>
      <c r="I147" s="824"/>
      <c r="J147" s="824"/>
      <c r="K147" s="824"/>
      <c r="L147" s="824"/>
      <c r="M147" s="824"/>
      <c r="N147" s="824"/>
      <c r="O147" s="824"/>
    </row>
    <row r="148">
      <c r="A148" s="824"/>
      <c r="B148" s="823"/>
      <c r="C148" s="824"/>
      <c r="D148" s="824"/>
      <c r="E148" s="824"/>
      <c r="F148" s="824"/>
      <c r="G148" s="823"/>
      <c r="H148" s="824"/>
      <c r="I148" s="824"/>
      <c r="J148" s="824"/>
      <c r="K148" s="824"/>
      <c r="L148" s="824"/>
      <c r="M148" s="824"/>
      <c r="N148" s="824"/>
      <c r="O148" s="824"/>
    </row>
    <row r="149">
      <c r="A149" s="824"/>
      <c r="B149" s="823"/>
      <c r="C149" s="824"/>
      <c r="D149" s="824"/>
      <c r="E149" s="824"/>
      <c r="F149" s="824"/>
      <c r="G149" s="823"/>
      <c r="H149" s="824"/>
      <c r="I149" s="824"/>
      <c r="J149" s="824"/>
      <c r="K149" s="824"/>
      <c r="L149" s="824"/>
      <c r="M149" s="824"/>
      <c r="N149" s="824"/>
      <c r="O149" s="824"/>
    </row>
    <row r="150">
      <c r="A150" s="824"/>
      <c r="B150" s="823"/>
      <c r="C150" s="824"/>
      <c r="D150" s="824"/>
      <c r="E150" s="824"/>
      <c r="F150" s="824"/>
      <c r="G150" s="823"/>
      <c r="H150" s="824"/>
      <c r="I150" s="824"/>
      <c r="J150" s="824"/>
      <c r="K150" s="824"/>
      <c r="L150" s="824"/>
      <c r="M150" s="824"/>
      <c r="N150" s="824"/>
      <c r="O150" s="824"/>
    </row>
    <row r="151">
      <c r="A151" s="824"/>
      <c r="B151" s="823"/>
      <c r="C151" s="824"/>
      <c r="D151" s="824"/>
      <c r="E151" s="824"/>
      <c r="F151" s="824"/>
      <c r="G151" s="823"/>
      <c r="H151" s="824"/>
      <c r="I151" s="824"/>
      <c r="J151" s="824"/>
      <c r="K151" s="824"/>
      <c r="L151" s="824"/>
      <c r="M151" s="824"/>
      <c r="N151" s="824"/>
      <c r="O151" s="824"/>
    </row>
    <row r="152">
      <c r="A152" s="824"/>
      <c r="B152" s="823"/>
      <c r="C152" s="824"/>
      <c r="D152" s="824"/>
      <c r="E152" s="824"/>
      <c r="F152" s="824"/>
      <c r="G152" s="823"/>
      <c r="H152" s="824"/>
      <c r="I152" s="824"/>
      <c r="J152" s="824"/>
      <c r="K152" s="824"/>
      <c r="L152" s="824"/>
      <c r="M152" s="824"/>
      <c r="N152" s="824"/>
      <c r="O152" s="824"/>
    </row>
    <row r="153">
      <c r="A153" s="824"/>
      <c r="B153" s="823"/>
      <c r="C153" s="824"/>
      <c r="D153" s="824"/>
      <c r="E153" s="824"/>
      <c r="F153" s="824"/>
      <c r="G153" s="823"/>
      <c r="H153" s="824"/>
      <c r="I153" s="824"/>
      <c r="J153" s="824"/>
      <c r="K153" s="824"/>
      <c r="L153" s="824"/>
      <c r="M153" s="824"/>
      <c r="N153" s="824"/>
      <c r="O153" s="824"/>
    </row>
    <row r="154">
      <c r="A154" s="824"/>
      <c r="B154" s="823"/>
      <c r="C154" s="824"/>
      <c r="D154" s="824"/>
      <c r="E154" s="824"/>
      <c r="F154" s="824"/>
      <c r="G154" s="823"/>
      <c r="H154" s="824"/>
      <c r="I154" s="824"/>
      <c r="J154" s="824"/>
      <c r="K154" s="824"/>
      <c r="L154" s="824"/>
      <c r="M154" s="824"/>
      <c r="N154" s="824"/>
      <c r="O154" s="824"/>
    </row>
    <row r="155">
      <c r="A155" s="824"/>
      <c r="B155" s="823"/>
      <c r="C155" s="824"/>
      <c r="D155" s="824"/>
      <c r="E155" s="824"/>
      <c r="F155" s="824"/>
      <c r="G155" s="823"/>
      <c r="H155" s="824"/>
      <c r="I155" s="824"/>
      <c r="J155" s="824"/>
      <c r="K155" s="824"/>
      <c r="L155" s="824"/>
      <c r="M155" s="824"/>
      <c r="N155" s="824"/>
      <c r="O155" s="824"/>
    </row>
    <row r="156">
      <c r="A156" s="824"/>
      <c r="B156" s="823"/>
      <c r="C156" s="824"/>
      <c r="D156" s="824"/>
      <c r="E156" s="824"/>
      <c r="F156" s="824"/>
      <c r="G156" s="823"/>
      <c r="H156" s="824"/>
      <c r="I156" s="824"/>
      <c r="J156" s="824"/>
      <c r="K156" s="824"/>
      <c r="L156" s="824"/>
      <c r="M156" s="824"/>
      <c r="N156" s="824"/>
      <c r="O156" s="824"/>
    </row>
    <row r="157">
      <c r="A157" s="824"/>
      <c r="B157" s="823"/>
      <c r="C157" s="824"/>
      <c r="D157" s="824"/>
      <c r="E157" s="824"/>
      <c r="F157" s="824"/>
      <c r="G157" s="823"/>
      <c r="H157" s="824"/>
      <c r="I157" s="824"/>
      <c r="J157" s="824"/>
      <c r="K157" s="824"/>
      <c r="L157" s="824"/>
      <c r="M157" s="824"/>
      <c r="N157" s="824"/>
      <c r="O157" s="824"/>
    </row>
    <row r="158">
      <c r="A158" s="824"/>
      <c r="B158" s="823"/>
      <c r="C158" s="824"/>
      <c r="D158" s="824"/>
      <c r="E158" s="824"/>
      <c r="F158" s="824"/>
      <c r="G158" s="823"/>
      <c r="H158" s="824"/>
      <c r="I158" s="824"/>
      <c r="J158" s="824"/>
      <c r="K158" s="824"/>
      <c r="L158" s="824"/>
      <c r="M158" s="824"/>
      <c r="N158" s="824"/>
      <c r="O158" s="824"/>
    </row>
    <row r="159">
      <c r="A159" s="824"/>
      <c r="B159" s="823"/>
      <c r="C159" s="824"/>
      <c r="D159" s="824"/>
      <c r="E159" s="824"/>
      <c r="F159" s="824"/>
      <c r="G159" s="823"/>
      <c r="H159" s="824"/>
      <c r="I159" s="824"/>
      <c r="J159" s="824"/>
      <c r="K159" s="824"/>
      <c r="L159" s="824"/>
      <c r="M159" s="824"/>
      <c r="N159" s="824"/>
      <c r="O159" s="824"/>
    </row>
    <row r="160">
      <c r="A160" s="824"/>
      <c r="B160" s="823"/>
      <c r="C160" s="824"/>
      <c r="D160" s="824"/>
      <c r="E160" s="824"/>
      <c r="F160" s="824"/>
      <c r="G160" s="823"/>
      <c r="H160" s="824"/>
      <c r="I160" s="824"/>
      <c r="J160" s="824"/>
      <c r="K160" s="824"/>
      <c r="L160" s="824"/>
      <c r="M160" s="824"/>
      <c r="N160" s="824"/>
      <c r="O160" s="824"/>
    </row>
    <row r="161">
      <c r="A161" s="824"/>
      <c r="B161" s="823"/>
      <c r="C161" s="824"/>
      <c r="D161" s="824"/>
      <c r="E161" s="824"/>
      <c r="F161" s="824"/>
      <c r="G161" s="823"/>
      <c r="H161" s="824"/>
      <c r="I161" s="824"/>
      <c r="J161" s="824"/>
      <c r="K161" s="824"/>
      <c r="L161" s="824"/>
      <c r="M161" s="824"/>
      <c r="N161" s="824"/>
      <c r="O161" s="824"/>
    </row>
    <row r="162">
      <c r="A162" s="824"/>
      <c r="B162" s="823"/>
      <c r="C162" s="824"/>
      <c r="D162" s="824"/>
      <c r="E162" s="824"/>
      <c r="F162" s="824"/>
      <c r="G162" s="823"/>
      <c r="H162" s="824"/>
      <c r="I162" s="824"/>
      <c r="J162" s="824"/>
      <c r="K162" s="824"/>
      <c r="L162" s="824"/>
      <c r="M162" s="824"/>
      <c r="N162" s="824"/>
      <c r="O162" s="824"/>
    </row>
    <row r="163">
      <c r="A163" s="824"/>
      <c r="B163" s="823"/>
      <c r="C163" s="824"/>
      <c r="D163" s="824"/>
      <c r="E163" s="824"/>
      <c r="F163" s="824"/>
      <c r="G163" s="823"/>
      <c r="H163" s="824"/>
      <c r="I163" s="824"/>
      <c r="J163" s="824"/>
      <c r="K163" s="824"/>
      <c r="L163" s="824"/>
      <c r="M163" s="824"/>
      <c r="N163" s="824"/>
      <c r="O163" s="824"/>
    </row>
    <row r="164">
      <c r="A164" s="824"/>
      <c r="B164" s="823"/>
      <c r="C164" s="824"/>
      <c r="D164" s="824"/>
      <c r="E164" s="824"/>
      <c r="F164" s="824"/>
      <c r="G164" s="823"/>
      <c r="H164" s="824"/>
      <c r="I164" s="824"/>
      <c r="J164" s="824"/>
      <c r="K164" s="824"/>
      <c r="L164" s="824"/>
      <c r="M164" s="824"/>
      <c r="N164" s="824"/>
      <c r="O164" s="824"/>
    </row>
    <row r="165">
      <c r="A165" s="824"/>
      <c r="B165" s="823"/>
      <c r="C165" s="824"/>
      <c r="D165" s="824"/>
      <c r="E165" s="824"/>
      <c r="F165" s="824"/>
      <c r="G165" s="823"/>
      <c r="H165" s="824"/>
      <c r="I165" s="824"/>
      <c r="J165" s="824"/>
      <c r="K165" s="824"/>
      <c r="L165" s="824"/>
      <c r="M165" s="824"/>
      <c r="N165" s="824"/>
      <c r="O165" s="824"/>
    </row>
    <row r="166">
      <c r="A166" s="824"/>
      <c r="B166" s="823"/>
      <c r="C166" s="824"/>
      <c r="D166" s="824"/>
      <c r="E166" s="824"/>
      <c r="F166" s="824"/>
      <c r="G166" s="823"/>
      <c r="H166" s="824"/>
      <c r="I166" s="824"/>
      <c r="J166" s="824"/>
      <c r="K166" s="824"/>
      <c r="L166" s="824"/>
      <c r="M166" s="824"/>
      <c r="N166" s="824"/>
      <c r="O166" s="824"/>
    </row>
    <row r="167">
      <c r="A167" s="824"/>
      <c r="B167" s="823"/>
      <c r="C167" s="824"/>
      <c r="D167" s="824"/>
      <c r="E167" s="824"/>
      <c r="F167" s="824"/>
      <c r="G167" s="823"/>
      <c r="H167" s="824"/>
      <c r="I167" s="824"/>
      <c r="J167" s="824"/>
      <c r="K167" s="824"/>
      <c r="L167" s="824"/>
      <c r="M167" s="824"/>
      <c r="N167" s="824"/>
      <c r="O167" s="824"/>
    </row>
    <row r="168">
      <c r="A168" s="824"/>
      <c r="B168" s="823"/>
      <c r="C168" s="824"/>
      <c r="D168" s="824"/>
      <c r="E168" s="824"/>
      <c r="F168" s="824"/>
      <c r="G168" s="823"/>
      <c r="H168" s="824"/>
      <c r="I168" s="824"/>
      <c r="J168" s="824"/>
      <c r="K168" s="824"/>
      <c r="L168" s="824"/>
      <c r="M168" s="824"/>
      <c r="N168" s="824"/>
      <c r="O168" s="824"/>
    </row>
    <row r="169">
      <c r="A169" s="824"/>
      <c r="B169" s="823"/>
      <c r="C169" s="824"/>
      <c r="D169" s="824"/>
      <c r="E169" s="824"/>
      <c r="F169" s="824"/>
      <c r="G169" s="823"/>
      <c r="H169" s="824"/>
      <c r="I169" s="824"/>
      <c r="J169" s="824"/>
      <c r="K169" s="824"/>
      <c r="L169" s="824"/>
      <c r="M169" s="824"/>
      <c r="N169" s="824"/>
      <c r="O169" s="824"/>
    </row>
    <row r="170">
      <c r="A170" s="824"/>
      <c r="B170" s="823"/>
      <c r="C170" s="824"/>
      <c r="D170" s="824"/>
      <c r="E170" s="824"/>
      <c r="F170" s="824"/>
      <c r="G170" s="823"/>
      <c r="H170" s="824"/>
      <c r="I170" s="824"/>
      <c r="J170" s="824"/>
      <c r="K170" s="824"/>
      <c r="L170" s="824"/>
      <c r="M170" s="824"/>
      <c r="N170" s="824"/>
      <c r="O170" s="824"/>
    </row>
    <row r="171">
      <c r="A171" s="824"/>
      <c r="B171" s="823"/>
      <c r="C171" s="824"/>
      <c r="D171" s="824"/>
      <c r="E171" s="824"/>
      <c r="F171" s="824"/>
      <c r="G171" s="823"/>
      <c r="H171" s="824"/>
      <c r="I171" s="824"/>
      <c r="J171" s="824"/>
      <c r="K171" s="824"/>
      <c r="L171" s="824"/>
      <c r="M171" s="824"/>
      <c r="N171" s="824"/>
      <c r="O171" s="824"/>
    </row>
    <row r="172">
      <c r="A172" s="824"/>
      <c r="B172" s="823"/>
      <c r="C172" s="824"/>
      <c r="D172" s="824"/>
      <c r="E172" s="824"/>
      <c r="F172" s="824"/>
      <c r="G172" s="823"/>
      <c r="H172" s="824"/>
      <c r="I172" s="824"/>
      <c r="J172" s="824"/>
      <c r="K172" s="824"/>
      <c r="L172" s="824"/>
      <c r="M172" s="824"/>
      <c r="N172" s="824"/>
      <c r="O172" s="824"/>
    </row>
    <row r="173">
      <c r="A173" s="824"/>
      <c r="B173" s="823"/>
      <c r="C173" s="824"/>
      <c r="D173" s="824"/>
      <c r="E173" s="824"/>
      <c r="F173" s="824"/>
      <c r="G173" s="823"/>
      <c r="H173" s="824"/>
      <c r="I173" s="824"/>
      <c r="J173" s="824"/>
      <c r="K173" s="824"/>
      <c r="L173" s="824"/>
      <c r="M173" s="824"/>
      <c r="N173" s="824"/>
      <c r="O173" s="824"/>
    </row>
    <row r="174">
      <c r="A174" s="824"/>
      <c r="B174" s="823"/>
      <c r="C174" s="824"/>
      <c r="D174" s="824"/>
      <c r="E174" s="824"/>
      <c r="F174" s="824"/>
      <c r="G174" s="823"/>
      <c r="H174" s="824"/>
      <c r="I174" s="824"/>
      <c r="J174" s="824"/>
      <c r="K174" s="824"/>
      <c r="L174" s="824"/>
      <c r="M174" s="824"/>
      <c r="N174" s="824"/>
      <c r="O174" s="824"/>
    </row>
    <row r="175">
      <c r="A175" s="824"/>
      <c r="B175" s="823"/>
      <c r="C175" s="824"/>
      <c r="D175" s="824"/>
      <c r="E175" s="824"/>
      <c r="F175" s="824"/>
      <c r="G175" s="823"/>
      <c r="H175" s="824"/>
      <c r="I175" s="824"/>
      <c r="J175" s="824"/>
      <c r="K175" s="824"/>
      <c r="L175" s="824"/>
      <c r="M175" s="824"/>
      <c r="N175" s="824"/>
      <c r="O175" s="824"/>
    </row>
    <row r="176">
      <c r="A176" s="824"/>
      <c r="B176" s="823"/>
      <c r="C176" s="824"/>
      <c r="D176" s="824"/>
      <c r="E176" s="824"/>
      <c r="F176" s="824"/>
      <c r="G176" s="823"/>
      <c r="H176" s="824"/>
      <c r="I176" s="824"/>
      <c r="J176" s="824"/>
      <c r="K176" s="824"/>
      <c r="L176" s="824"/>
      <c r="M176" s="824"/>
      <c r="N176" s="824"/>
      <c r="O176" s="824"/>
    </row>
    <row r="177">
      <c r="A177" s="824"/>
      <c r="B177" s="823"/>
      <c r="C177" s="824"/>
      <c r="D177" s="824"/>
      <c r="E177" s="824"/>
      <c r="F177" s="824"/>
      <c r="G177" s="823"/>
      <c r="H177" s="824"/>
      <c r="I177" s="824"/>
      <c r="J177" s="824"/>
      <c r="K177" s="824"/>
      <c r="L177" s="824"/>
      <c r="M177" s="824"/>
      <c r="N177" s="824"/>
      <c r="O177" s="824"/>
    </row>
    <row r="178">
      <c r="A178" s="824"/>
      <c r="B178" s="823"/>
      <c r="C178" s="824"/>
      <c r="D178" s="824"/>
      <c r="E178" s="824"/>
      <c r="F178" s="824"/>
      <c r="G178" s="823"/>
      <c r="H178" s="824"/>
      <c r="I178" s="824"/>
      <c r="J178" s="824"/>
      <c r="K178" s="824"/>
      <c r="L178" s="824"/>
      <c r="M178" s="824"/>
      <c r="N178" s="824"/>
      <c r="O178" s="824"/>
    </row>
    <row r="179">
      <c r="A179" s="824"/>
      <c r="B179" s="823"/>
      <c r="C179" s="824"/>
      <c r="D179" s="824"/>
      <c r="E179" s="824"/>
      <c r="F179" s="824"/>
      <c r="G179" s="823"/>
      <c r="H179" s="824"/>
      <c r="I179" s="824"/>
      <c r="J179" s="824"/>
      <c r="K179" s="824"/>
      <c r="L179" s="824"/>
      <c r="M179" s="824"/>
      <c r="N179" s="824"/>
      <c r="O179" s="824"/>
    </row>
    <row r="180">
      <c r="A180" s="824"/>
      <c r="B180" s="823"/>
      <c r="C180" s="824"/>
      <c r="D180" s="824"/>
      <c r="E180" s="824"/>
      <c r="F180" s="824"/>
      <c r="G180" s="823"/>
      <c r="H180" s="824"/>
      <c r="I180" s="824"/>
      <c r="J180" s="824"/>
      <c r="K180" s="824"/>
      <c r="L180" s="824"/>
      <c r="M180" s="824"/>
      <c r="N180" s="824"/>
      <c r="O180" s="824"/>
    </row>
    <row r="181">
      <c r="A181" s="824"/>
      <c r="B181" s="823"/>
      <c r="C181" s="824"/>
      <c r="D181" s="824"/>
      <c r="E181" s="824"/>
      <c r="F181" s="824"/>
      <c r="G181" s="823"/>
      <c r="H181" s="824"/>
      <c r="I181" s="824"/>
      <c r="J181" s="824"/>
      <c r="K181" s="824"/>
      <c r="L181" s="824"/>
      <c r="M181" s="824"/>
      <c r="N181" s="824"/>
      <c r="O181" s="824"/>
    </row>
    <row r="182">
      <c r="A182" s="824"/>
      <c r="B182" s="823"/>
      <c r="C182" s="824"/>
      <c r="D182" s="824"/>
      <c r="E182" s="824"/>
      <c r="F182" s="824"/>
      <c r="G182" s="823"/>
      <c r="H182" s="824"/>
      <c r="I182" s="824"/>
      <c r="J182" s="824"/>
      <c r="K182" s="824"/>
      <c r="L182" s="824"/>
      <c r="M182" s="824"/>
      <c r="N182" s="824"/>
      <c r="O182" s="824"/>
    </row>
    <row r="183">
      <c r="A183" s="824"/>
      <c r="B183" s="823"/>
      <c r="C183" s="824"/>
      <c r="D183" s="824"/>
      <c r="E183" s="824"/>
      <c r="F183" s="824"/>
      <c r="G183" s="823"/>
      <c r="H183" s="824"/>
      <c r="I183" s="824"/>
      <c r="J183" s="824"/>
      <c r="K183" s="824"/>
      <c r="L183" s="824"/>
      <c r="M183" s="824"/>
      <c r="N183" s="824"/>
      <c r="O183" s="824"/>
    </row>
    <row r="184">
      <c r="A184" s="824"/>
      <c r="B184" s="823"/>
      <c r="C184" s="824"/>
      <c r="D184" s="824"/>
      <c r="E184" s="824"/>
      <c r="F184" s="824"/>
      <c r="G184" s="823"/>
      <c r="H184" s="824"/>
      <c r="I184" s="824"/>
      <c r="J184" s="824"/>
      <c r="K184" s="824"/>
      <c r="L184" s="824"/>
      <c r="M184" s="824"/>
      <c r="N184" s="824"/>
      <c r="O184" s="824"/>
    </row>
    <row r="185">
      <c r="A185" s="824"/>
      <c r="B185" s="823"/>
      <c r="C185" s="824"/>
      <c r="D185" s="824"/>
      <c r="E185" s="824"/>
      <c r="F185" s="824"/>
      <c r="G185" s="823"/>
      <c r="H185" s="824"/>
      <c r="I185" s="824"/>
      <c r="J185" s="824"/>
      <c r="K185" s="824"/>
      <c r="L185" s="824"/>
      <c r="M185" s="824"/>
      <c r="N185" s="824"/>
      <c r="O185" s="824"/>
    </row>
    <row r="186">
      <c r="A186" s="824"/>
      <c r="B186" s="823"/>
      <c r="C186" s="824"/>
      <c r="D186" s="824"/>
      <c r="E186" s="824"/>
      <c r="F186" s="824"/>
      <c r="G186" s="823"/>
      <c r="H186" s="824"/>
      <c r="I186" s="824"/>
      <c r="J186" s="824"/>
      <c r="K186" s="824"/>
      <c r="L186" s="824"/>
      <c r="M186" s="824"/>
      <c r="N186" s="824"/>
      <c r="O186" s="824"/>
    </row>
    <row r="187">
      <c r="A187" s="824"/>
      <c r="B187" s="823"/>
      <c r="C187" s="824"/>
      <c r="D187" s="824"/>
      <c r="E187" s="824"/>
      <c r="F187" s="824"/>
      <c r="G187" s="823"/>
      <c r="H187" s="824"/>
      <c r="I187" s="824"/>
      <c r="J187" s="824"/>
      <c r="K187" s="824"/>
      <c r="L187" s="824"/>
      <c r="M187" s="824"/>
      <c r="N187" s="824"/>
      <c r="O187" s="824"/>
    </row>
    <row r="188">
      <c r="A188" s="824"/>
      <c r="B188" s="823"/>
      <c r="C188" s="824"/>
      <c r="D188" s="824"/>
      <c r="E188" s="824"/>
      <c r="F188" s="824"/>
      <c r="G188" s="823"/>
      <c r="H188" s="824"/>
      <c r="I188" s="824"/>
      <c r="J188" s="824"/>
      <c r="K188" s="824"/>
      <c r="L188" s="824"/>
      <c r="M188" s="824"/>
      <c r="N188" s="824"/>
      <c r="O188" s="824"/>
    </row>
    <row r="189">
      <c r="A189" s="824"/>
      <c r="B189" s="823"/>
      <c r="C189" s="824"/>
      <c r="D189" s="824"/>
      <c r="E189" s="824"/>
      <c r="F189" s="824"/>
      <c r="G189" s="823"/>
      <c r="H189" s="824"/>
      <c r="I189" s="824"/>
      <c r="J189" s="824"/>
      <c r="K189" s="824"/>
      <c r="L189" s="824"/>
      <c r="M189" s="824"/>
      <c r="N189" s="824"/>
      <c r="O189" s="824"/>
    </row>
    <row r="190">
      <c r="A190" s="824"/>
      <c r="B190" s="823"/>
      <c r="C190" s="824"/>
      <c r="D190" s="824"/>
      <c r="E190" s="824"/>
      <c r="F190" s="824"/>
      <c r="G190" s="823"/>
      <c r="H190" s="824"/>
      <c r="I190" s="824"/>
      <c r="J190" s="824"/>
      <c r="K190" s="824"/>
      <c r="L190" s="824"/>
      <c r="M190" s="824"/>
      <c r="N190" s="824"/>
      <c r="O190" s="824"/>
    </row>
    <row r="191">
      <c r="A191" s="824"/>
      <c r="B191" s="823"/>
      <c r="C191" s="824"/>
      <c r="D191" s="824"/>
      <c r="E191" s="824"/>
      <c r="F191" s="824"/>
      <c r="G191" s="823"/>
      <c r="H191" s="824"/>
      <c r="I191" s="824"/>
      <c r="J191" s="824"/>
      <c r="K191" s="824"/>
      <c r="L191" s="824"/>
      <c r="M191" s="824"/>
      <c r="N191" s="824"/>
      <c r="O191" s="824"/>
    </row>
    <row r="192">
      <c r="A192" s="824"/>
      <c r="B192" s="823"/>
      <c r="C192" s="824"/>
      <c r="D192" s="824"/>
      <c r="E192" s="824"/>
      <c r="F192" s="824"/>
      <c r="G192" s="823"/>
      <c r="H192" s="824"/>
      <c r="I192" s="824"/>
      <c r="J192" s="824"/>
      <c r="K192" s="824"/>
      <c r="L192" s="824"/>
      <c r="M192" s="824"/>
      <c r="N192" s="824"/>
      <c r="O192" s="824"/>
    </row>
    <row r="193">
      <c r="A193" s="824"/>
      <c r="B193" s="823"/>
      <c r="C193" s="824"/>
      <c r="D193" s="824"/>
      <c r="E193" s="824"/>
      <c r="F193" s="824"/>
      <c r="G193" s="823"/>
      <c r="H193" s="824"/>
      <c r="I193" s="824"/>
      <c r="J193" s="824"/>
      <c r="K193" s="824"/>
      <c r="L193" s="824"/>
      <c r="M193" s="824"/>
      <c r="N193" s="824"/>
      <c r="O193" s="824"/>
    </row>
    <row r="194">
      <c r="A194" s="824"/>
      <c r="B194" s="823"/>
      <c r="C194" s="824"/>
      <c r="D194" s="824"/>
      <c r="E194" s="824"/>
      <c r="F194" s="824"/>
      <c r="G194" s="823"/>
      <c r="H194" s="824"/>
      <c r="I194" s="824"/>
      <c r="J194" s="824"/>
      <c r="K194" s="824"/>
      <c r="L194" s="824"/>
      <c r="M194" s="824"/>
      <c r="N194" s="824"/>
      <c r="O194" s="824"/>
    </row>
    <row r="195">
      <c r="A195" s="824"/>
      <c r="B195" s="823"/>
      <c r="C195" s="824"/>
      <c r="D195" s="824"/>
      <c r="E195" s="824"/>
      <c r="F195" s="824"/>
      <c r="G195" s="823"/>
      <c r="H195" s="824"/>
      <c r="I195" s="824"/>
      <c r="J195" s="824"/>
      <c r="K195" s="824"/>
      <c r="L195" s="824"/>
      <c r="M195" s="824"/>
      <c r="N195" s="824"/>
      <c r="O195" s="824"/>
    </row>
    <row r="196">
      <c r="A196" s="824"/>
      <c r="B196" s="823"/>
      <c r="C196" s="824"/>
      <c r="D196" s="824"/>
      <c r="E196" s="824"/>
      <c r="F196" s="824"/>
      <c r="G196" s="823"/>
      <c r="H196" s="824"/>
      <c r="I196" s="824"/>
      <c r="J196" s="824"/>
      <c r="K196" s="824"/>
      <c r="L196" s="824"/>
      <c r="M196" s="824"/>
      <c r="N196" s="824"/>
      <c r="O196" s="824"/>
    </row>
    <row r="197">
      <c r="A197" s="824"/>
      <c r="B197" s="823"/>
      <c r="C197" s="824"/>
      <c r="D197" s="824"/>
      <c r="E197" s="824"/>
      <c r="F197" s="824"/>
      <c r="G197" s="823"/>
      <c r="H197" s="824"/>
      <c r="I197" s="824"/>
      <c r="J197" s="824"/>
      <c r="K197" s="824"/>
      <c r="L197" s="824"/>
      <c r="M197" s="824"/>
      <c r="N197" s="824"/>
      <c r="O197" s="824"/>
    </row>
    <row r="198">
      <c r="A198" s="824"/>
      <c r="B198" s="823"/>
      <c r="C198" s="824"/>
      <c r="D198" s="824"/>
      <c r="E198" s="824"/>
      <c r="F198" s="824"/>
      <c r="G198" s="823"/>
      <c r="H198" s="824"/>
      <c r="I198" s="824"/>
      <c r="J198" s="824"/>
      <c r="K198" s="824"/>
      <c r="L198" s="824"/>
      <c r="M198" s="824"/>
      <c r="N198" s="824"/>
      <c r="O198" s="824"/>
    </row>
    <row r="199">
      <c r="A199" s="824"/>
      <c r="B199" s="823"/>
      <c r="C199" s="824"/>
      <c r="D199" s="824"/>
      <c r="E199" s="824"/>
      <c r="F199" s="824"/>
      <c r="G199" s="823"/>
      <c r="H199" s="824"/>
      <c r="I199" s="824"/>
      <c r="J199" s="824"/>
      <c r="K199" s="824"/>
      <c r="L199" s="824"/>
      <c r="M199" s="824"/>
      <c r="N199" s="824"/>
      <c r="O199" s="824"/>
    </row>
    <row r="200">
      <c r="A200" s="824"/>
      <c r="B200" s="823"/>
      <c r="C200" s="824"/>
      <c r="D200" s="824"/>
      <c r="E200" s="824"/>
      <c r="F200" s="824"/>
      <c r="G200" s="823"/>
      <c r="H200" s="824"/>
      <c r="I200" s="824"/>
      <c r="J200" s="824"/>
      <c r="K200" s="824"/>
      <c r="L200" s="824"/>
      <c r="M200" s="824"/>
      <c r="N200" s="824"/>
      <c r="O200" s="824"/>
    </row>
    <row r="201">
      <c r="A201" s="824"/>
      <c r="B201" s="823"/>
      <c r="C201" s="824"/>
      <c r="D201" s="824"/>
      <c r="E201" s="824"/>
      <c r="F201" s="824"/>
      <c r="G201" s="823"/>
      <c r="H201" s="824"/>
      <c r="I201" s="824"/>
      <c r="J201" s="824"/>
      <c r="K201" s="824"/>
      <c r="L201" s="824"/>
      <c r="M201" s="824"/>
      <c r="N201" s="824"/>
      <c r="O201" s="824"/>
    </row>
    <row r="202">
      <c r="A202" s="824"/>
      <c r="B202" s="823"/>
      <c r="C202" s="824"/>
      <c r="D202" s="824"/>
      <c r="E202" s="824"/>
      <c r="F202" s="824"/>
      <c r="G202" s="823"/>
      <c r="H202" s="824"/>
      <c r="I202" s="824"/>
      <c r="J202" s="824"/>
      <c r="K202" s="824"/>
      <c r="L202" s="824"/>
      <c r="M202" s="824"/>
      <c r="N202" s="824"/>
      <c r="O202" s="824"/>
    </row>
    <row r="203">
      <c r="A203" s="824"/>
      <c r="B203" s="823"/>
      <c r="C203" s="824"/>
      <c r="D203" s="824"/>
      <c r="E203" s="824"/>
      <c r="F203" s="824"/>
      <c r="G203" s="823"/>
      <c r="H203" s="824"/>
      <c r="I203" s="824"/>
      <c r="J203" s="824"/>
      <c r="K203" s="824"/>
      <c r="L203" s="824"/>
      <c r="M203" s="824"/>
      <c r="N203" s="824"/>
      <c r="O203" s="824"/>
    </row>
    <row r="204">
      <c r="A204" s="824"/>
      <c r="B204" s="823"/>
      <c r="C204" s="824"/>
      <c r="D204" s="824"/>
      <c r="E204" s="824"/>
      <c r="F204" s="824"/>
      <c r="G204" s="823"/>
      <c r="H204" s="824"/>
      <c r="I204" s="824"/>
      <c r="J204" s="824"/>
      <c r="K204" s="824"/>
      <c r="L204" s="824"/>
      <c r="M204" s="824"/>
      <c r="N204" s="824"/>
      <c r="O204" s="824"/>
    </row>
    <row r="205">
      <c r="A205" s="824"/>
      <c r="B205" s="823"/>
      <c r="C205" s="824"/>
      <c r="D205" s="824"/>
      <c r="E205" s="824"/>
      <c r="F205" s="824"/>
      <c r="G205" s="823"/>
      <c r="H205" s="824"/>
      <c r="I205" s="824"/>
      <c r="J205" s="824"/>
      <c r="K205" s="824"/>
      <c r="L205" s="824"/>
      <c r="M205" s="824"/>
      <c r="N205" s="824"/>
      <c r="O205" s="824"/>
    </row>
    <row r="206">
      <c r="A206" s="824"/>
      <c r="B206" s="823"/>
      <c r="C206" s="824"/>
      <c r="D206" s="824"/>
      <c r="E206" s="824"/>
      <c r="F206" s="824"/>
      <c r="G206" s="823"/>
      <c r="H206" s="824"/>
      <c r="I206" s="824"/>
      <c r="J206" s="824"/>
      <c r="K206" s="824"/>
      <c r="L206" s="824"/>
      <c r="M206" s="824"/>
      <c r="N206" s="824"/>
      <c r="O206" s="824"/>
    </row>
    <row r="207">
      <c r="A207" s="824"/>
      <c r="B207" s="823"/>
      <c r="C207" s="824"/>
      <c r="D207" s="824"/>
      <c r="E207" s="824"/>
      <c r="F207" s="824"/>
      <c r="G207" s="823"/>
      <c r="H207" s="824"/>
      <c r="I207" s="824"/>
      <c r="J207" s="824"/>
      <c r="K207" s="824"/>
      <c r="L207" s="824"/>
      <c r="M207" s="824"/>
      <c r="N207" s="824"/>
      <c r="O207" s="824"/>
    </row>
    <row r="208">
      <c r="A208" s="824"/>
      <c r="B208" s="823"/>
      <c r="C208" s="824"/>
      <c r="D208" s="824"/>
      <c r="E208" s="824"/>
      <c r="F208" s="824"/>
      <c r="G208" s="823"/>
      <c r="H208" s="824"/>
      <c r="I208" s="824"/>
      <c r="J208" s="824"/>
      <c r="K208" s="824"/>
      <c r="L208" s="824"/>
      <c r="M208" s="824"/>
      <c r="N208" s="824"/>
      <c r="O208" s="824"/>
    </row>
    <row r="209">
      <c r="A209" s="824"/>
      <c r="B209" s="823"/>
      <c r="C209" s="824"/>
      <c r="D209" s="824"/>
      <c r="E209" s="824"/>
      <c r="F209" s="824"/>
      <c r="G209" s="823"/>
      <c r="H209" s="824"/>
      <c r="I209" s="824"/>
      <c r="J209" s="824"/>
      <c r="K209" s="824"/>
      <c r="L209" s="824"/>
      <c r="M209" s="824"/>
      <c r="N209" s="824"/>
      <c r="O209" s="824"/>
    </row>
    <row r="210">
      <c r="A210" s="824"/>
      <c r="B210" s="823"/>
      <c r="C210" s="824"/>
      <c r="D210" s="824"/>
      <c r="E210" s="824"/>
      <c r="F210" s="824"/>
      <c r="G210" s="823"/>
      <c r="H210" s="824"/>
      <c r="I210" s="824"/>
      <c r="J210" s="824"/>
      <c r="K210" s="824"/>
      <c r="L210" s="824"/>
      <c r="M210" s="824"/>
      <c r="N210" s="824"/>
      <c r="O210" s="824"/>
    </row>
    <row r="211">
      <c r="A211" s="824"/>
      <c r="B211" s="823"/>
      <c r="C211" s="824"/>
      <c r="D211" s="824"/>
      <c r="E211" s="824"/>
      <c r="F211" s="824"/>
      <c r="G211" s="823"/>
      <c r="H211" s="824"/>
      <c r="I211" s="824"/>
      <c r="J211" s="824"/>
      <c r="K211" s="824"/>
      <c r="L211" s="824"/>
      <c r="M211" s="824"/>
      <c r="N211" s="824"/>
      <c r="O211" s="824"/>
    </row>
    <row r="212">
      <c r="A212" s="824"/>
      <c r="B212" s="823"/>
      <c r="C212" s="824"/>
      <c r="D212" s="824"/>
      <c r="E212" s="824"/>
      <c r="F212" s="824"/>
      <c r="G212" s="823"/>
      <c r="H212" s="824"/>
      <c r="I212" s="824"/>
      <c r="J212" s="824"/>
      <c r="K212" s="824"/>
      <c r="L212" s="824"/>
      <c r="M212" s="824"/>
      <c r="N212" s="824"/>
      <c r="O212" s="824"/>
    </row>
    <row r="213">
      <c r="A213" s="824"/>
      <c r="B213" s="823"/>
      <c r="C213" s="824"/>
      <c r="D213" s="824"/>
      <c r="E213" s="824"/>
      <c r="F213" s="824"/>
      <c r="G213" s="823"/>
      <c r="H213" s="824"/>
      <c r="I213" s="824"/>
      <c r="J213" s="824"/>
      <c r="K213" s="824"/>
      <c r="L213" s="824"/>
      <c r="M213" s="824"/>
      <c r="N213" s="824"/>
      <c r="O213" s="824"/>
    </row>
    <row r="214">
      <c r="A214" s="824"/>
      <c r="B214" s="823"/>
      <c r="C214" s="824"/>
      <c r="D214" s="824"/>
      <c r="E214" s="824"/>
      <c r="F214" s="824"/>
      <c r="G214" s="823"/>
      <c r="H214" s="824"/>
      <c r="I214" s="824"/>
      <c r="J214" s="824"/>
      <c r="K214" s="824"/>
      <c r="L214" s="824"/>
      <c r="M214" s="824"/>
      <c r="N214" s="824"/>
      <c r="O214" s="824"/>
    </row>
    <row r="215">
      <c r="A215" s="824"/>
      <c r="B215" s="823"/>
      <c r="C215" s="824"/>
      <c r="D215" s="824"/>
      <c r="E215" s="824"/>
      <c r="F215" s="824"/>
      <c r="G215" s="823"/>
      <c r="H215" s="824"/>
      <c r="I215" s="824"/>
      <c r="J215" s="824"/>
      <c r="K215" s="824"/>
      <c r="L215" s="824"/>
      <c r="M215" s="824"/>
      <c r="N215" s="824"/>
      <c r="O215" s="824"/>
    </row>
    <row r="216">
      <c r="A216" s="824"/>
      <c r="B216" s="823"/>
      <c r="C216" s="824"/>
      <c r="D216" s="824"/>
      <c r="E216" s="824"/>
      <c r="F216" s="824"/>
      <c r="G216" s="823"/>
      <c r="H216" s="824"/>
      <c r="I216" s="824"/>
      <c r="J216" s="824"/>
      <c r="K216" s="824"/>
      <c r="L216" s="824"/>
      <c r="M216" s="824"/>
      <c r="N216" s="824"/>
      <c r="O216" s="824"/>
    </row>
    <row r="217">
      <c r="A217" s="824"/>
      <c r="B217" s="823"/>
      <c r="C217" s="824"/>
      <c r="D217" s="824"/>
      <c r="E217" s="824"/>
      <c r="F217" s="824"/>
      <c r="G217" s="823"/>
      <c r="H217" s="824"/>
      <c r="I217" s="824"/>
      <c r="J217" s="824"/>
      <c r="K217" s="824"/>
      <c r="L217" s="824"/>
      <c r="M217" s="824"/>
      <c r="N217" s="824"/>
      <c r="O217" s="824"/>
    </row>
    <row r="218">
      <c r="A218" s="824"/>
      <c r="B218" s="823"/>
      <c r="C218" s="824"/>
      <c r="D218" s="824"/>
      <c r="E218" s="824"/>
      <c r="F218" s="824"/>
      <c r="G218" s="823"/>
      <c r="H218" s="824"/>
      <c r="I218" s="824"/>
      <c r="J218" s="824"/>
      <c r="K218" s="824"/>
      <c r="L218" s="824"/>
      <c r="M218" s="824"/>
      <c r="N218" s="824"/>
      <c r="O218" s="824"/>
    </row>
    <row r="219">
      <c r="A219" s="824"/>
      <c r="B219" s="823"/>
      <c r="C219" s="824"/>
      <c r="D219" s="824"/>
      <c r="E219" s="824"/>
      <c r="F219" s="824"/>
      <c r="G219" s="823"/>
      <c r="H219" s="824"/>
      <c r="I219" s="824"/>
      <c r="J219" s="824"/>
      <c r="K219" s="824"/>
      <c r="L219" s="824"/>
      <c r="M219" s="824"/>
      <c r="N219" s="824"/>
      <c r="O219" s="824"/>
    </row>
    <row r="220">
      <c r="A220" s="824"/>
      <c r="B220" s="823"/>
      <c r="C220" s="824"/>
      <c r="D220" s="824"/>
      <c r="E220" s="824"/>
      <c r="F220" s="824"/>
      <c r="G220" s="823"/>
      <c r="H220" s="824"/>
      <c r="I220" s="824"/>
      <c r="J220" s="824"/>
      <c r="K220" s="824"/>
      <c r="L220" s="824"/>
      <c r="M220" s="824"/>
      <c r="N220" s="824"/>
      <c r="O220" s="824"/>
    </row>
    <row r="221">
      <c r="A221" s="824"/>
      <c r="B221" s="823"/>
      <c r="C221" s="824"/>
      <c r="D221" s="824"/>
      <c r="E221" s="824"/>
      <c r="F221" s="824"/>
      <c r="G221" s="823"/>
      <c r="H221" s="824"/>
      <c r="I221" s="824"/>
      <c r="J221" s="824"/>
      <c r="K221" s="824"/>
      <c r="L221" s="824"/>
      <c r="M221" s="824"/>
      <c r="N221" s="824"/>
      <c r="O221" s="824"/>
    </row>
    <row r="222">
      <c r="A222" s="824"/>
      <c r="B222" s="823"/>
      <c r="C222" s="824"/>
      <c r="D222" s="824"/>
      <c r="E222" s="824"/>
      <c r="F222" s="824"/>
      <c r="G222" s="823"/>
      <c r="H222" s="824"/>
      <c r="I222" s="824"/>
      <c r="J222" s="824"/>
      <c r="K222" s="824"/>
      <c r="L222" s="824"/>
      <c r="M222" s="824"/>
      <c r="N222" s="824"/>
      <c r="O222" s="824"/>
    </row>
    <row r="223">
      <c r="A223" s="824"/>
      <c r="B223" s="823"/>
      <c r="C223" s="824"/>
      <c r="D223" s="824"/>
      <c r="E223" s="824"/>
      <c r="F223" s="824"/>
      <c r="G223" s="823"/>
      <c r="H223" s="824"/>
      <c r="I223" s="824"/>
      <c r="J223" s="824"/>
      <c r="K223" s="824"/>
      <c r="L223" s="824"/>
      <c r="M223" s="824"/>
      <c r="N223" s="824"/>
      <c r="O223" s="824"/>
    </row>
    <row r="224">
      <c r="A224" s="824"/>
      <c r="B224" s="823"/>
      <c r="C224" s="824"/>
      <c r="D224" s="824"/>
      <c r="E224" s="824"/>
      <c r="F224" s="824"/>
      <c r="G224" s="823"/>
      <c r="H224" s="824"/>
      <c r="I224" s="824"/>
      <c r="J224" s="824"/>
      <c r="K224" s="824"/>
      <c r="L224" s="824"/>
      <c r="M224" s="824"/>
      <c r="N224" s="824"/>
      <c r="O224" s="824"/>
    </row>
    <row r="225">
      <c r="A225" s="824"/>
      <c r="B225" s="823"/>
      <c r="C225" s="824"/>
      <c r="D225" s="824"/>
      <c r="E225" s="824"/>
      <c r="F225" s="824"/>
      <c r="G225" s="823"/>
      <c r="H225" s="824"/>
      <c r="I225" s="824"/>
      <c r="J225" s="824"/>
      <c r="K225" s="824"/>
      <c r="L225" s="824"/>
      <c r="M225" s="824"/>
      <c r="N225" s="824"/>
      <c r="O225" s="824"/>
    </row>
    <row r="226">
      <c r="A226" s="824"/>
      <c r="B226" s="823"/>
      <c r="C226" s="824"/>
      <c r="D226" s="824"/>
      <c r="E226" s="824"/>
      <c r="F226" s="824"/>
      <c r="G226" s="823"/>
      <c r="H226" s="824"/>
      <c r="I226" s="824"/>
      <c r="J226" s="824"/>
      <c r="K226" s="824"/>
      <c r="L226" s="824"/>
      <c r="M226" s="824"/>
      <c r="N226" s="824"/>
      <c r="O226" s="824"/>
    </row>
    <row r="227">
      <c r="A227" s="824"/>
      <c r="B227" s="823"/>
      <c r="C227" s="824"/>
      <c r="D227" s="824"/>
      <c r="E227" s="824"/>
      <c r="F227" s="824"/>
      <c r="G227" s="823"/>
      <c r="H227" s="824"/>
      <c r="I227" s="824"/>
      <c r="J227" s="824"/>
      <c r="K227" s="824"/>
      <c r="L227" s="824"/>
      <c r="M227" s="824"/>
      <c r="N227" s="824"/>
      <c r="O227" s="824"/>
    </row>
    <row r="228">
      <c r="A228" s="824"/>
      <c r="B228" s="823"/>
      <c r="C228" s="824"/>
      <c r="D228" s="824"/>
      <c r="E228" s="824"/>
      <c r="F228" s="824"/>
      <c r="G228" s="823"/>
      <c r="H228" s="824"/>
      <c r="I228" s="824"/>
      <c r="J228" s="824"/>
      <c r="K228" s="824"/>
      <c r="L228" s="824"/>
      <c r="M228" s="824"/>
      <c r="N228" s="824"/>
      <c r="O228" s="824"/>
    </row>
    <row r="229">
      <c r="A229" s="824"/>
      <c r="B229" s="823"/>
      <c r="C229" s="824"/>
      <c r="D229" s="824"/>
      <c r="E229" s="824"/>
      <c r="F229" s="824"/>
      <c r="G229" s="823"/>
      <c r="H229" s="824"/>
      <c r="I229" s="824"/>
      <c r="J229" s="824"/>
      <c r="K229" s="824"/>
      <c r="L229" s="824"/>
      <c r="M229" s="824"/>
      <c r="N229" s="824"/>
      <c r="O229" s="824"/>
    </row>
    <row r="230">
      <c r="A230" s="824"/>
      <c r="B230" s="823"/>
      <c r="C230" s="824"/>
      <c r="D230" s="824"/>
      <c r="E230" s="824"/>
      <c r="F230" s="824"/>
      <c r="G230" s="823"/>
      <c r="H230" s="824"/>
      <c r="I230" s="824"/>
      <c r="J230" s="824"/>
      <c r="K230" s="824"/>
      <c r="L230" s="824"/>
      <c r="M230" s="824"/>
      <c r="N230" s="824"/>
      <c r="O230" s="824"/>
    </row>
    <row r="231">
      <c r="A231" s="824"/>
      <c r="B231" s="823"/>
      <c r="C231" s="824"/>
      <c r="D231" s="824"/>
      <c r="E231" s="824"/>
      <c r="F231" s="824"/>
      <c r="G231" s="823"/>
      <c r="H231" s="824"/>
      <c r="I231" s="824"/>
      <c r="J231" s="824"/>
      <c r="K231" s="824"/>
      <c r="L231" s="824"/>
      <c r="M231" s="824"/>
      <c r="N231" s="824"/>
      <c r="O231" s="824"/>
    </row>
    <row r="232">
      <c r="A232" s="824"/>
      <c r="B232" s="823"/>
      <c r="C232" s="824"/>
      <c r="D232" s="824"/>
      <c r="E232" s="824"/>
      <c r="F232" s="824"/>
      <c r="G232" s="823"/>
      <c r="H232" s="824"/>
      <c r="I232" s="824"/>
      <c r="J232" s="824"/>
      <c r="K232" s="824"/>
      <c r="L232" s="824"/>
      <c r="M232" s="824"/>
      <c r="N232" s="824"/>
      <c r="O232" s="824"/>
    </row>
    <row r="233">
      <c r="A233" s="824"/>
      <c r="B233" s="823"/>
      <c r="C233" s="824"/>
      <c r="D233" s="824"/>
      <c r="E233" s="824"/>
      <c r="F233" s="824"/>
      <c r="G233" s="823"/>
      <c r="H233" s="824"/>
      <c r="I233" s="824"/>
      <c r="J233" s="824"/>
      <c r="K233" s="824"/>
      <c r="L233" s="824"/>
      <c r="M233" s="824"/>
      <c r="N233" s="824"/>
      <c r="O233" s="824"/>
    </row>
    <row r="234">
      <c r="A234" s="824"/>
      <c r="B234" s="823"/>
      <c r="C234" s="824"/>
      <c r="D234" s="824"/>
      <c r="E234" s="824"/>
      <c r="F234" s="824"/>
      <c r="G234" s="823"/>
      <c r="H234" s="824"/>
      <c r="I234" s="824"/>
      <c r="J234" s="824"/>
      <c r="K234" s="824"/>
      <c r="L234" s="824"/>
      <c r="M234" s="824"/>
      <c r="N234" s="824"/>
      <c r="O234" s="824"/>
    </row>
    <row r="235">
      <c r="A235" s="824"/>
      <c r="B235" s="823"/>
      <c r="C235" s="824"/>
      <c r="D235" s="824"/>
      <c r="E235" s="824"/>
      <c r="F235" s="824"/>
      <c r="G235" s="823"/>
      <c r="H235" s="824"/>
      <c r="I235" s="824"/>
      <c r="J235" s="824"/>
      <c r="K235" s="824"/>
      <c r="L235" s="824"/>
      <c r="M235" s="824"/>
      <c r="N235" s="824"/>
      <c r="O235" s="824"/>
    </row>
    <row r="236">
      <c r="A236" s="824"/>
      <c r="B236" s="823"/>
      <c r="C236" s="824"/>
      <c r="D236" s="824"/>
      <c r="E236" s="824"/>
      <c r="F236" s="824"/>
      <c r="G236" s="823"/>
      <c r="H236" s="824"/>
      <c r="I236" s="824"/>
      <c r="J236" s="824"/>
      <c r="K236" s="824"/>
      <c r="L236" s="824"/>
      <c r="M236" s="824"/>
      <c r="N236" s="824"/>
      <c r="O236" s="824"/>
    </row>
    <row r="237">
      <c r="A237" s="824"/>
      <c r="B237" s="823"/>
      <c r="C237" s="824"/>
      <c r="D237" s="824"/>
      <c r="E237" s="824"/>
      <c r="F237" s="824"/>
      <c r="G237" s="823"/>
      <c r="H237" s="824"/>
      <c r="I237" s="824"/>
      <c r="J237" s="824"/>
      <c r="K237" s="824"/>
      <c r="L237" s="824"/>
      <c r="M237" s="824"/>
      <c r="N237" s="824"/>
      <c r="O237" s="824"/>
    </row>
    <row r="238">
      <c r="A238" s="824"/>
      <c r="B238" s="823"/>
      <c r="C238" s="824"/>
      <c r="D238" s="824"/>
      <c r="E238" s="824"/>
      <c r="F238" s="824"/>
      <c r="G238" s="823"/>
      <c r="H238" s="824"/>
      <c r="I238" s="824"/>
      <c r="J238" s="824"/>
      <c r="K238" s="824"/>
      <c r="L238" s="824"/>
      <c r="M238" s="824"/>
      <c r="N238" s="824"/>
      <c r="O238" s="824"/>
    </row>
    <row r="239">
      <c r="A239" s="824"/>
      <c r="B239" s="823"/>
      <c r="C239" s="824"/>
      <c r="D239" s="824"/>
      <c r="E239" s="824"/>
      <c r="F239" s="824"/>
      <c r="G239" s="823"/>
      <c r="H239" s="824"/>
      <c r="I239" s="824"/>
      <c r="J239" s="824"/>
      <c r="K239" s="824"/>
      <c r="L239" s="824"/>
      <c r="M239" s="824"/>
      <c r="N239" s="824"/>
      <c r="O239" s="824"/>
    </row>
    <row r="240">
      <c r="A240" s="824"/>
      <c r="B240" s="823"/>
      <c r="C240" s="824"/>
      <c r="D240" s="824"/>
      <c r="E240" s="824"/>
      <c r="F240" s="824"/>
      <c r="G240" s="823"/>
      <c r="H240" s="824"/>
      <c r="I240" s="824"/>
      <c r="J240" s="824"/>
      <c r="K240" s="824"/>
      <c r="L240" s="824"/>
      <c r="M240" s="824"/>
      <c r="N240" s="824"/>
      <c r="O240" s="824"/>
    </row>
    <row r="241">
      <c r="A241" s="824"/>
      <c r="B241" s="823"/>
      <c r="C241" s="824"/>
      <c r="D241" s="824"/>
      <c r="E241" s="824"/>
      <c r="F241" s="824"/>
      <c r="G241" s="823"/>
      <c r="H241" s="824"/>
      <c r="I241" s="824"/>
      <c r="J241" s="824"/>
      <c r="K241" s="824"/>
      <c r="L241" s="824"/>
      <c r="M241" s="824"/>
      <c r="N241" s="824"/>
      <c r="O241" s="824"/>
    </row>
    <row r="242">
      <c r="A242" s="824"/>
      <c r="B242" s="823"/>
      <c r="C242" s="824"/>
      <c r="D242" s="824"/>
      <c r="E242" s="824"/>
      <c r="F242" s="824"/>
      <c r="G242" s="823"/>
      <c r="H242" s="824"/>
      <c r="I242" s="824"/>
      <c r="J242" s="824"/>
      <c r="K242" s="824"/>
      <c r="L242" s="824"/>
      <c r="M242" s="824"/>
      <c r="N242" s="824"/>
      <c r="O242" s="824"/>
    </row>
    <row r="243">
      <c r="A243" s="824"/>
      <c r="B243" s="823"/>
      <c r="C243" s="824"/>
      <c r="D243" s="824"/>
      <c r="E243" s="824"/>
      <c r="F243" s="824"/>
      <c r="G243" s="823"/>
      <c r="H243" s="824"/>
      <c r="I243" s="824"/>
      <c r="J243" s="824"/>
      <c r="K243" s="824"/>
      <c r="L243" s="824"/>
      <c r="M243" s="824"/>
      <c r="N243" s="824"/>
      <c r="O243" s="824"/>
    </row>
    <row r="244">
      <c r="A244" s="824"/>
      <c r="B244" s="823"/>
      <c r="C244" s="824"/>
      <c r="D244" s="824"/>
      <c r="E244" s="824"/>
      <c r="F244" s="824"/>
      <c r="G244" s="823"/>
      <c r="H244" s="824"/>
      <c r="I244" s="824"/>
      <c r="J244" s="824"/>
      <c r="K244" s="824"/>
      <c r="L244" s="824"/>
      <c r="M244" s="824"/>
      <c r="N244" s="824"/>
      <c r="O244" s="824"/>
    </row>
    <row r="245">
      <c r="A245" s="824"/>
      <c r="B245" s="823"/>
      <c r="C245" s="824"/>
      <c r="D245" s="824"/>
      <c r="E245" s="824"/>
      <c r="F245" s="824"/>
      <c r="G245" s="823"/>
      <c r="H245" s="824"/>
      <c r="I245" s="824"/>
      <c r="J245" s="824"/>
      <c r="K245" s="824"/>
      <c r="L245" s="824"/>
      <c r="M245" s="824"/>
      <c r="N245" s="824"/>
      <c r="O245" s="824"/>
    </row>
    <row r="246">
      <c r="A246" s="824"/>
      <c r="B246" s="823"/>
      <c r="C246" s="824"/>
      <c r="D246" s="824"/>
      <c r="E246" s="824"/>
      <c r="F246" s="824"/>
      <c r="G246" s="823"/>
      <c r="H246" s="824"/>
      <c r="I246" s="824"/>
      <c r="J246" s="824"/>
      <c r="K246" s="824"/>
      <c r="L246" s="824"/>
      <c r="M246" s="824"/>
      <c r="N246" s="824"/>
      <c r="O246" s="824"/>
    </row>
    <row r="247">
      <c r="A247" s="824"/>
      <c r="B247" s="823"/>
      <c r="C247" s="824"/>
      <c r="D247" s="824"/>
      <c r="E247" s="824"/>
      <c r="F247" s="824"/>
      <c r="G247" s="823"/>
      <c r="H247" s="824"/>
      <c r="I247" s="824"/>
      <c r="J247" s="824"/>
      <c r="K247" s="824"/>
      <c r="L247" s="824"/>
      <c r="M247" s="824"/>
      <c r="N247" s="824"/>
      <c r="O247" s="824"/>
    </row>
    <row r="248">
      <c r="A248" s="824"/>
      <c r="B248" s="823"/>
      <c r="C248" s="824"/>
      <c r="D248" s="824"/>
      <c r="E248" s="824"/>
      <c r="F248" s="824"/>
      <c r="G248" s="823"/>
      <c r="H248" s="824"/>
      <c r="I248" s="824"/>
      <c r="J248" s="824"/>
      <c r="K248" s="824"/>
      <c r="L248" s="824"/>
      <c r="M248" s="824"/>
      <c r="N248" s="824"/>
      <c r="O248" s="824"/>
    </row>
    <row r="249">
      <c r="A249" s="824"/>
      <c r="B249" s="823"/>
      <c r="C249" s="824"/>
      <c r="D249" s="824"/>
      <c r="E249" s="824"/>
      <c r="F249" s="824"/>
      <c r="G249" s="823"/>
      <c r="H249" s="824"/>
      <c r="I249" s="824"/>
      <c r="J249" s="824"/>
      <c r="K249" s="824"/>
      <c r="L249" s="824"/>
      <c r="M249" s="824"/>
      <c r="N249" s="824"/>
      <c r="O249" s="824"/>
    </row>
    <row r="250">
      <c r="A250" s="824"/>
      <c r="B250" s="823"/>
      <c r="C250" s="824"/>
      <c r="D250" s="824"/>
      <c r="E250" s="824"/>
      <c r="F250" s="824"/>
      <c r="G250" s="823"/>
      <c r="H250" s="824"/>
      <c r="I250" s="824"/>
      <c r="J250" s="824"/>
      <c r="K250" s="824"/>
      <c r="L250" s="824"/>
      <c r="M250" s="824"/>
      <c r="N250" s="824"/>
      <c r="O250" s="824"/>
    </row>
    <row r="251">
      <c r="A251" s="824"/>
      <c r="B251" s="823"/>
      <c r="C251" s="824"/>
      <c r="D251" s="824"/>
      <c r="E251" s="824"/>
      <c r="F251" s="824"/>
      <c r="G251" s="823"/>
      <c r="H251" s="824"/>
      <c r="I251" s="824"/>
      <c r="J251" s="824"/>
      <c r="K251" s="824"/>
      <c r="L251" s="824"/>
      <c r="M251" s="824"/>
      <c r="N251" s="824"/>
      <c r="O251" s="824"/>
    </row>
    <row r="252">
      <c r="A252" s="824"/>
      <c r="B252" s="823"/>
      <c r="C252" s="824"/>
      <c r="D252" s="824"/>
      <c r="E252" s="824"/>
      <c r="F252" s="824"/>
      <c r="G252" s="823"/>
      <c r="H252" s="824"/>
      <c r="I252" s="824"/>
      <c r="J252" s="824"/>
      <c r="K252" s="824"/>
      <c r="L252" s="824"/>
      <c r="M252" s="824"/>
      <c r="N252" s="824"/>
      <c r="O252" s="824"/>
    </row>
    <row r="253">
      <c r="A253" s="824"/>
      <c r="B253" s="823"/>
      <c r="C253" s="824"/>
      <c r="D253" s="824"/>
      <c r="E253" s="824"/>
      <c r="F253" s="824"/>
      <c r="G253" s="823"/>
      <c r="H253" s="824"/>
      <c r="I253" s="824"/>
      <c r="J253" s="824"/>
      <c r="K253" s="824"/>
      <c r="L253" s="824"/>
      <c r="M253" s="824"/>
      <c r="N253" s="824"/>
      <c r="O253" s="824"/>
    </row>
    <row r="254">
      <c r="A254" s="824"/>
      <c r="B254" s="823"/>
      <c r="C254" s="824"/>
      <c r="D254" s="824"/>
      <c r="E254" s="824"/>
      <c r="F254" s="824"/>
      <c r="G254" s="823"/>
      <c r="H254" s="824"/>
      <c r="I254" s="824"/>
      <c r="J254" s="824"/>
      <c r="K254" s="824"/>
      <c r="L254" s="824"/>
      <c r="M254" s="824"/>
      <c r="N254" s="824"/>
      <c r="O254" s="824"/>
    </row>
    <row r="255">
      <c r="A255" s="824"/>
      <c r="B255" s="823"/>
      <c r="C255" s="824"/>
      <c r="D255" s="824"/>
      <c r="E255" s="824"/>
      <c r="F255" s="824"/>
      <c r="G255" s="823"/>
      <c r="H255" s="824"/>
      <c r="I255" s="824"/>
      <c r="J255" s="824"/>
      <c r="K255" s="824"/>
      <c r="L255" s="824"/>
      <c r="M255" s="824"/>
      <c r="N255" s="824"/>
      <c r="O255" s="824"/>
    </row>
    <row r="256">
      <c r="A256" s="824"/>
      <c r="B256" s="823"/>
      <c r="C256" s="824"/>
      <c r="D256" s="824"/>
      <c r="E256" s="824"/>
      <c r="F256" s="824"/>
      <c r="G256" s="823"/>
      <c r="H256" s="824"/>
      <c r="I256" s="824"/>
      <c r="J256" s="824"/>
      <c r="K256" s="824"/>
      <c r="L256" s="824"/>
      <c r="M256" s="824"/>
      <c r="N256" s="824"/>
      <c r="O256" s="824"/>
    </row>
    <row r="257">
      <c r="A257" s="824"/>
      <c r="B257" s="823"/>
      <c r="C257" s="824"/>
      <c r="D257" s="824"/>
      <c r="E257" s="824"/>
      <c r="F257" s="824"/>
      <c r="G257" s="823"/>
      <c r="H257" s="824"/>
      <c r="I257" s="824"/>
      <c r="J257" s="824"/>
      <c r="K257" s="824"/>
      <c r="L257" s="824"/>
      <c r="M257" s="824"/>
      <c r="N257" s="824"/>
      <c r="O257" s="824"/>
    </row>
    <row r="258">
      <c r="A258" s="824"/>
      <c r="B258" s="823"/>
      <c r="C258" s="824"/>
      <c r="D258" s="824"/>
      <c r="E258" s="824"/>
      <c r="F258" s="824"/>
      <c r="G258" s="823"/>
      <c r="H258" s="824"/>
      <c r="I258" s="824"/>
      <c r="J258" s="824"/>
      <c r="K258" s="824"/>
      <c r="L258" s="824"/>
      <c r="M258" s="824"/>
      <c r="N258" s="824"/>
      <c r="O258" s="824"/>
    </row>
    <row r="259">
      <c r="A259" s="824"/>
      <c r="B259" s="823"/>
      <c r="C259" s="824"/>
      <c r="D259" s="824"/>
      <c r="E259" s="824"/>
      <c r="F259" s="824"/>
      <c r="G259" s="823"/>
      <c r="H259" s="824"/>
      <c r="I259" s="824"/>
      <c r="J259" s="824"/>
      <c r="K259" s="824"/>
      <c r="L259" s="824"/>
      <c r="M259" s="824"/>
      <c r="N259" s="824"/>
      <c r="O259" s="824"/>
    </row>
    <row r="260">
      <c r="A260" s="824"/>
      <c r="B260" s="823"/>
      <c r="C260" s="824"/>
      <c r="D260" s="824"/>
      <c r="E260" s="824"/>
      <c r="F260" s="824"/>
      <c r="G260" s="823"/>
      <c r="H260" s="824"/>
      <c r="I260" s="824"/>
      <c r="J260" s="824"/>
      <c r="K260" s="824"/>
      <c r="L260" s="824"/>
      <c r="M260" s="824"/>
      <c r="N260" s="824"/>
      <c r="O260" s="824"/>
    </row>
    <row r="261">
      <c r="A261" s="824"/>
      <c r="B261" s="823"/>
      <c r="C261" s="824"/>
      <c r="D261" s="824"/>
      <c r="E261" s="824"/>
      <c r="F261" s="824"/>
      <c r="G261" s="823"/>
      <c r="H261" s="824"/>
      <c r="I261" s="824"/>
      <c r="J261" s="824"/>
      <c r="K261" s="824"/>
      <c r="L261" s="824"/>
      <c r="M261" s="824"/>
      <c r="N261" s="824"/>
      <c r="O261" s="824"/>
    </row>
    <row r="262">
      <c r="A262" s="824"/>
      <c r="B262" s="823"/>
      <c r="C262" s="824"/>
      <c r="D262" s="824"/>
      <c r="E262" s="824"/>
      <c r="F262" s="824"/>
      <c r="G262" s="823"/>
      <c r="H262" s="824"/>
      <c r="I262" s="824"/>
      <c r="J262" s="824"/>
      <c r="K262" s="824"/>
      <c r="L262" s="824"/>
      <c r="M262" s="824"/>
      <c r="N262" s="824"/>
      <c r="O262" s="824"/>
    </row>
    <row r="263">
      <c r="A263" s="824"/>
      <c r="B263" s="823"/>
      <c r="C263" s="824"/>
      <c r="D263" s="824"/>
      <c r="E263" s="824"/>
      <c r="F263" s="824"/>
      <c r="G263" s="823"/>
      <c r="H263" s="824"/>
      <c r="I263" s="824"/>
      <c r="J263" s="824"/>
      <c r="K263" s="824"/>
      <c r="L263" s="824"/>
      <c r="M263" s="824"/>
      <c r="N263" s="824"/>
      <c r="O263" s="824"/>
    </row>
    <row r="264">
      <c r="A264" s="824"/>
      <c r="B264" s="823"/>
      <c r="C264" s="824"/>
      <c r="D264" s="824"/>
      <c r="E264" s="824"/>
      <c r="F264" s="824"/>
      <c r="G264" s="823"/>
      <c r="H264" s="824"/>
      <c r="I264" s="824"/>
      <c r="J264" s="824"/>
      <c r="K264" s="824"/>
      <c r="L264" s="824"/>
      <c r="M264" s="824"/>
      <c r="N264" s="824"/>
      <c r="O264" s="824"/>
    </row>
    <row r="265">
      <c r="A265" s="824"/>
      <c r="B265" s="823"/>
      <c r="C265" s="824"/>
      <c r="D265" s="824"/>
      <c r="E265" s="824"/>
      <c r="F265" s="824"/>
      <c r="G265" s="823"/>
      <c r="H265" s="824"/>
      <c r="I265" s="824"/>
      <c r="J265" s="824"/>
      <c r="K265" s="824"/>
      <c r="L265" s="824"/>
      <c r="M265" s="824"/>
      <c r="N265" s="824"/>
      <c r="O265" s="824"/>
    </row>
    <row r="266">
      <c r="A266" s="824"/>
      <c r="B266" s="823"/>
      <c r="C266" s="824"/>
      <c r="D266" s="824"/>
      <c r="E266" s="824"/>
      <c r="F266" s="824"/>
      <c r="G266" s="823"/>
      <c r="H266" s="824"/>
      <c r="I266" s="824"/>
      <c r="J266" s="824"/>
      <c r="K266" s="824"/>
      <c r="L266" s="824"/>
      <c r="M266" s="824"/>
      <c r="N266" s="824"/>
      <c r="O266" s="824"/>
    </row>
    <row r="267">
      <c r="A267" s="824"/>
      <c r="B267" s="823"/>
      <c r="C267" s="824"/>
      <c r="D267" s="824"/>
      <c r="E267" s="824"/>
      <c r="F267" s="824"/>
      <c r="G267" s="823"/>
      <c r="H267" s="824"/>
      <c r="I267" s="824"/>
      <c r="J267" s="824"/>
      <c r="K267" s="824"/>
      <c r="L267" s="824"/>
      <c r="M267" s="824"/>
      <c r="N267" s="824"/>
      <c r="O267" s="824"/>
    </row>
    <row r="268">
      <c r="A268" s="824"/>
      <c r="B268" s="823"/>
      <c r="C268" s="824"/>
      <c r="D268" s="824"/>
      <c r="E268" s="824"/>
      <c r="F268" s="824"/>
      <c r="G268" s="823"/>
      <c r="H268" s="824"/>
      <c r="I268" s="824"/>
      <c r="J268" s="824"/>
      <c r="K268" s="824"/>
      <c r="L268" s="824"/>
      <c r="M268" s="824"/>
      <c r="N268" s="824"/>
      <c r="O268" s="824"/>
    </row>
    <row r="269">
      <c r="A269" s="824"/>
      <c r="B269" s="823"/>
      <c r="C269" s="824"/>
      <c r="D269" s="824"/>
      <c r="E269" s="824"/>
      <c r="F269" s="824"/>
      <c r="G269" s="823"/>
      <c r="H269" s="824"/>
      <c r="I269" s="824"/>
      <c r="J269" s="824"/>
      <c r="K269" s="824"/>
      <c r="L269" s="824"/>
      <c r="M269" s="824"/>
      <c r="N269" s="824"/>
      <c r="O269" s="824"/>
    </row>
    <row r="270">
      <c r="A270" s="824"/>
      <c r="B270" s="823"/>
      <c r="C270" s="824"/>
      <c r="D270" s="824"/>
      <c r="E270" s="824"/>
      <c r="F270" s="824"/>
      <c r="G270" s="823"/>
      <c r="H270" s="824"/>
      <c r="I270" s="824"/>
      <c r="J270" s="824"/>
      <c r="K270" s="824"/>
      <c r="L270" s="824"/>
      <c r="M270" s="824"/>
      <c r="N270" s="824"/>
      <c r="O270" s="824"/>
    </row>
    <row r="271">
      <c r="A271" s="824"/>
      <c r="B271" s="823"/>
      <c r="C271" s="824"/>
      <c r="D271" s="824"/>
      <c r="E271" s="824"/>
      <c r="F271" s="824"/>
      <c r="G271" s="823"/>
      <c r="H271" s="824"/>
      <c r="I271" s="824"/>
      <c r="J271" s="824"/>
      <c r="K271" s="824"/>
      <c r="L271" s="824"/>
      <c r="M271" s="824"/>
      <c r="N271" s="824"/>
      <c r="O271" s="824"/>
    </row>
    <row r="272">
      <c r="A272" s="824"/>
      <c r="B272" s="823"/>
      <c r="C272" s="824"/>
      <c r="D272" s="824"/>
      <c r="E272" s="824"/>
      <c r="F272" s="824"/>
      <c r="G272" s="823"/>
      <c r="H272" s="824"/>
      <c r="I272" s="824"/>
      <c r="J272" s="824"/>
      <c r="K272" s="824"/>
      <c r="L272" s="824"/>
      <c r="M272" s="824"/>
      <c r="N272" s="824"/>
      <c r="O272" s="824"/>
    </row>
    <row r="273">
      <c r="A273" s="824"/>
      <c r="B273" s="823"/>
      <c r="C273" s="824"/>
      <c r="D273" s="824"/>
      <c r="E273" s="824"/>
      <c r="F273" s="824"/>
      <c r="G273" s="823"/>
      <c r="H273" s="824"/>
      <c r="I273" s="824"/>
      <c r="J273" s="824"/>
      <c r="K273" s="824"/>
      <c r="L273" s="824"/>
      <c r="M273" s="824"/>
      <c r="N273" s="824"/>
      <c r="O273" s="824"/>
    </row>
    <row r="274">
      <c r="A274" s="824"/>
      <c r="B274" s="823"/>
      <c r="C274" s="824"/>
      <c r="D274" s="824"/>
      <c r="E274" s="824"/>
      <c r="F274" s="824"/>
      <c r="G274" s="823"/>
      <c r="H274" s="824"/>
      <c r="I274" s="824"/>
      <c r="J274" s="824"/>
      <c r="K274" s="824"/>
      <c r="L274" s="824"/>
      <c r="M274" s="824"/>
      <c r="N274" s="824"/>
      <c r="O274" s="824"/>
    </row>
    <row r="275">
      <c r="A275" s="824"/>
      <c r="B275" s="823"/>
      <c r="C275" s="824"/>
      <c r="D275" s="824"/>
      <c r="E275" s="824"/>
      <c r="F275" s="824"/>
      <c r="G275" s="823"/>
      <c r="H275" s="824"/>
      <c r="I275" s="824"/>
      <c r="J275" s="824"/>
      <c r="K275" s="824"/>
      <c r="L275" s="824"/>
      <c r="M275" s="824"/>
      <c r="N275" s="824"/>
      <c r="O275" s="824"/>
    </row>
    <row r="276">
      <c r="A276" s="824"/>
      <c r="B276" s="823"/>
      <c r="C276" s="824"/>
      <c r="D276" s="824"/>
      <c r="E276" s="824"/>
      <c r="F276" s="824"/>
      <c r="G276" s="823"/>
      <c r="H276" s="824"/>
      <c r="I276" s="824"/>
      <c r="J276" s="824"/>
      <c r="K276" s="824"/>
      <c r="L276" s="824"/>
      <c r="M276" s="824"/>
      <c r="N276" s="824"/>
      <c r="O276" s="824"/>
    </row>
    <row r="277">
      <c r="A277" s="824"/>
      <c r="B277" s="823"/>
      <c r="C277" s="824"/>
      <c r="D277" s="824"/>
      <c r="E277" s="824"/>
      <c r="F277" s="824"/>
      <c r="G277" s="823"/>
      <c r="H277" s="824"/>
      <c r="I277" s="824"/>
      <c r="J277" s="824"/>
      <c r="K277" s="824"/>
      <c r="L277" s="824"/>
      <c r="M277" s="824"/>
      <c r="N277" s="824"/>
      <c r="O277" s="824"/>
    </row>
    <row r="278">
      <c r="A278" s="824"/>
      <c r="B278" s="823"/>
      <c r="C278" s="824"/>
      <c r="D278" s="824"/>
      <c r="E278" s="824"/>
      <c r="F278" s="824"/>
      <c r="G278" s="823"/>
      <c r="H278" s="824"/>
      <c r="I278" s="824"/>
      <c r="J278" s="824"/>
      <c r="K278" s="824"/>
      <c r="L278" s="824"/>
      <c r="M278" s="824"/>
      <c r="N278" s="824"/>
      <c r="O278" s="824"/>
    </row>
    <row r="279">
      <c r="A279" s="824"/>
      <c r="B279" s="823"/>
      <c r="C279" s="824"/>
      <c r="D279" s="824"/>
      <c r="E279" s="824"/>
      <c r="F279" s="824"/>
      <c r="G279" s="823"/>
      <c r="H279" s="824"/>
      <c r="I279" s="824"/>
      <c r="J279" s="824"/>
      <c r="K279" s="824"/>
      <c r="L279" s="824"/>
      <c r="M279" s="824"/>
      <c r="N279" s="824"/>
      <c r="O279" s="824"/>
    </row>
    <row r="280">
      <c r="A280" s="824"/>
      <c r="B280" s="823"/>
      <c r="C280" s="824"/>
      <c r="D280" s="824"/>
      <c r="E280" s="824"/>
      <c r="F280" s="824"/>
      <c r="G280" s="823"/>
      <c r="H280" s="824"/>
      <c r="I280" s="824"/>
      <c r="J280" s="824"/>
      <c r="K280" s="824"/>
      <c r="L280" s="824"/>
      <c r="M280" s="824"/>
      <c r="N280" s="824"/>
      <c r="O280" s="824"/>
    </row>
    <row r="281">
      <c r="A281" s="824"/>
      <c r="B281" s="823"/>
      <c r="C281" s="824"/>
      <c r="D281" s="824"/>
      <c r="E281" s="824"/>
      <c r="F281" s="824"/>
      <c r="G281" s="823"/>
      <c r="H281" s="824"/>
      <c r="I281" s="824"/>
      <c r="J281" s="824"/>
      <c r="K281" s="824"/>
      <c r="L281" s="824"/>
      <c r="M281" s="824"/>
      <c r="N281" s="824"/>
      <c r="O281" s="824"/>
    </row>
    <row r="282">
      <c r="A282" s="824"/>
      <c r="B282" s="823"/>
      <c r="C282" s="824"/>
      <c r="D282" s="824"/>
      <c r="E282" s="824"/>
      <c r="F282" s="824"/>
      <c r="G282" s="823"/>
      <c r="H282" s="824"/>
      <c r="I282" s="824"/>
      <c r="J282" s="824"/>
      <c r="K282" s="824"/>
      <c r="L282" s="824"/>
      <c r="M282" s="824"/>
      <c r="N282" s="824"/>
      <c r="O282" s="824"/>
    </row>
    <row r="283">
      <c r="A283" s="824"/>
      <c r="B283" s="823"/>
      <c r="C283" s="824"/>
      <c r="D283" s="824"/>
      <c r="E283" s="824"/>
      <c r="F283" s="824"/>
      <c r="G283" s="823"/>
      <c r="H283" s="824"/>
      <c r="I283" s="824"/>
      <c r="J283" s="824"/>
      <c r="K283" s="824"/>
      <c r="L283" s="824"/>
      <c r="M283" s="824"/>
      <c r="N283" s="824"/>
      <c r="O283" s="824"/>
    </row>
    <row r="284">
      <c r="A284" s="824"/>
      <c r="B284" s="823"/>
      <c r="C284" s="824"/>
      <c r="D284" s="824"/>
      <c r="E284" s="824"/>
      <c r="F284" s="824"/>
      <c r="G284" s="823"/>
      <c r="H284" s="824"/>
      <c r="I284" s="824"/>
      <c r="J284" s="824"/>
      <c r="K284" s="824"/>
      <c r="L284" s="824"/>
      <c r="M284" s="824"/>
      <c r="N284" s="824"/>
      <c r="O284" s="824"/>
    </row>
    <row r="285">
      <c r="A285" s="824"/>
      <c r="B285" s="823"/>
      <c r="C285" s="824"/>
      <c r="D285" s="824"/>
      <c r="E285" s="824"/>
      <c r="F285" s="824"/>
      <c r="G285" s="823"/>
      <c r="H285" s="824"/>
      <c r="I285" s="824"/>
      <c r="J285" s="824"/>
      <c r="K285" s="824"/>
      <c r="L285" s="824"/>
      <c r="M285" s="824"/>
      <c r="N285" s="824"/>
      <c r="O285" s="824"/>
    </row>
    <row r="286">
      <c r="A286" s="824"/>
      <c r="B286" s="823"/>
      <c r="C286" s="824"/>
      <c r="D286" s="824"/>
      <c r="E286" s="824"/>
      <c r="F286" s="824"/>
      <c r="G286" s="823"/>
      <c r="H286" s="824"/>
      <c r="I286" s="824"/>
      <c r="J286" s="824"/>
      <c r="K286" s="824"/>
      <c r="L286" s="824"/>
      <c r="M286" s="824"/>
      <c r="N286" s="824"/>
      <c r="O286" s="824"/>
    </row>
    <row r="287">
      <c r="A287" s="824"/>
      <c r="B287" s="823"/>
      <c r="C287" s="824"/>
      <c r="D287" s="824"/>
      <c r="E287" s="824"/>
      <c r="F287" s="824"/>
      <c r="G287" s="823"/>
      <c r="H287" s="824"/>
      <c r="I287" s="824"/>
      <c r="J287" s="824"/>
      <c r="K287" s="824"/>
      <c r="L287" s="824"/>
      <c r="M287" s="824"/>
      <c r="N287" s="824"/>
      <c r="O287" s="824"/>
    </row>
    <row r="288">
      <c r="A288" s="824"/>
      <c r="B288" s="823"/>
      <c r="C288" s="824"/>
      <c r="D288" s="824"/>
      <c r="E288" s="824"/>
      <c r="F288" s="824"/>
      <c r="G288" s="823"/>
      <c r="H288" s="824"/>
      <c r="I288" s="824"/>
      <c r="J288" s="824"/>
      <c r="K288" s="824"/>
      <c r="L288" s="824"/>
      <c r="M288" s="824"/>
      <c r="N288" s="824"/>
      <c r="O288" s="824"/>
    </row>
    <row r="289">
      <c r="A289" s="824"/>
      <c r="B289" s="823"/>
      <c r="C289" s="824"/>
      <c r="D289" s="824"/>
      <c r="E289" s="824"/>
      <c r="F289" s="824"/>
      <c r="G289" s="823"/>
      <c r="H289" s="824"/>
      <c r="I289" s="824"/>
      <c r="J289" s="824"/>
      <c r="K289" s="824"/>
      <c r="L289" s="824"/>
      <c r="M289" s="824"/>
      <c r="N289" s="824"/>
      <c r="O289" s="824"/>
    </row>
    <row r="290">
      <c r="A290" s="824"/>
      <c r="B290" s="823"/>
      <c r="C290" s="824"/>
      <c r="D290" s="824"/>
      <c r="E290" s="824"/>
      <c r="F290" s="824"/>
      <c r="G290" s="823"/>
      <c r="H290" s="824"/>
      <c r="I290" s="824"/>
      <c r="J290" s="824"/>
      <c r="K290" s="824"/>
      <c r="L290" s="824"/>
      <c r="M290" s="824"/>
      <c r="N290" s="824"/>
      <c r="O290" s="824"/>
    </row>
    <row r="291">
      <c r="A291" s="824"/>
      <c r="B291" s="823"/>
      <c r="C291" s="824"/>
      <c r="D291" s="824"/>
      <c r="E291" s="824"/>
      <c r="F291" s="824"/>
      <c r="G291" s="823"/>
      <c r="H291" s="824"/>
      <c r="I291" s="824"/>
      <c r="J291" s="824"/>
      <c r="K291" s="824"/>
      <c r="L291" s="824"/>
      <c r="M291" s="824"/>
      <c r="N291" s="824"/>
      <c r="O291" s="824"/>
    </row>
    <row r="292">
      <c r="A292" s="824"/>
      <c r="B292" s="823"/>
      <c r="C292" s="824"/>
      <c r="D292" s="824"/>
      <c r="E292" s="824"/>
      <c r="F292" s="824"/>
      <c r="G292" s="823"/>
      <c r="H292" s="824"/>
      <c r="I292" s="824"/>
      <c r="J292" s="824"/>
      <c r="K292" s="824"/>
      <c r="L292" s="824"/>
      <c r="M292" s="824"/>
      <c r="N292" s="824"/>
      <c r="O292" s="824"/>
    </row>
    <row r="293">
      <c r="A293" s="824"/>
      <c r="B293" s="823"/>
      <c r="C293" s="824"/>
      <c r="D293" s="824"/>
      <c r="E293" s="824"/>
      <c r="F293" s="824"/>
      <c r="G293" s="823"/>
      <c r="H293" s="824"/>
      <c r="I293" s="824"/>
      <c r="J293" s="824"/>
      <c r="K293" s="824"/>
      <c r="L293" s="824"/>
      <c r="M293" s="824"/>
      <c r="N293" s="824"/>
      <c r="O293" s="824"/>
    </row>
    <row r="294">
      <c r="A294" s="824"/>
      <c r="B294" s="823"/>
      <c r="C294" s="824"/>
      <c r="D294" s="824"/>
      <c r="E294" s="824"/>
      <c r="F294" s="824"/>
      <c r="G294" s="823"/>
      <c r="H294" s="824"/>
      <c r="I294" s="824"/>
      <c r="J294" s="824"/>
      <c r="K294" s="824"/>
      <c r="L294" s="824"/>
      <c r="M294" s="824"/>
      <c r="N294" s="824"/>
      <c r="O294" s="824"/>
    </row>
    <row r="295">
      <c r="A295" s="824"/>
      <c r="B295" s="823"/>
      <c r="C295" s="824"/>
      <c r="D295" s="824"/>
      <c r="E295" s="824"/>
      <c r="F295" s="824"/>
      <c r="G295" s="823"/>
      <c r="H295" s="824"/>
      <c r="I295" s="824"/>
      <c r="J295" s="824"/>
      <c r="K295" s="824"/>
      <c r="L295" s="824"/>
      <c r="M295" s="824"/>
      <c r="N295" s="824"/>
      <c r="O295" s="824"/>
    </row>
    <row r="296">
      <c r="A296" s="824"/>
      <c r="B296" s="823"/>
      <c r="C296" s="824"/>
      <c r="D296" s="824"/>
      <c r="E296" s="824"/>
      <c r="F296" s="824"/>
      <c r="G296" s="823"/>
      <c r="H296" s="824"/>
      <c r="I296" s="824"/>
      <c r="J296" s="824"/>
      <c r="K296" s="824"/>
      <c r="L296" s="824"/>
      <c r="M296" s="824"/>
      <c r="N296" s="824"/>
      <c r="O296" s="824"/>
    </row>
    <row r="297">
      <c r="A297" s="824"/>
      <c r="B297" s="823"/>
      <c r="C297" s="824"/>
      <c r="D297" s="824"/>
      <c r="E297" s="824"/>
      <c r="F297" s="824"/>
      <c r="G297" s="823"/>
      <c r="H297" s="824"/>
      <c r="I297" s="824"/>
      <c r="J297" s="824"/>
      <c r="K297" s="824"/>
      <c r="L297" s="824"/>
      <c r="M297" s="824"/>
      <c r="N297" s="824"/>
      <c r="O297" s="824"/>
    </row>
    <row r="298">
      <c r="A298" s="824"/>
      <c r="B298" s="823"/>
      <c r="C298" s="824"/>
      <c r="D298" s="824"/>
      <c r="E298" s="824"/>
      <c r="F298" s="824"/>
      <c r="G298" s="823"/>
      <c r="H298" s="824"/>
      <c r="I298" s="824"/>
      <c r="J298" s="824"/>
      <c r="K298" s="824"/>
      <c r="L298" s="824"/>
      <c r="M298" s="824"/>
      <c r="N298" s="824"/>
      <c r="O298" s="824"/>
    </row>
    <row r="299">
      <c r="A299" s="824"/>
      <c r="B299" s="823"/>
      <c r="C299" s="824"/>
      <c r="D299" s="824"/>
      <c r="E299" s="824"/>
      <c r="F299" s="824"/>
      <c r="G299" s="823"/>
      <c r="H299" s="824"/>
      <c r="I299" s="824"/>
      <c r="J299" s="824"/>
      <c r="K299" s="824"/>
      <c r="L299" s="824"/>
      <c r="M299" s="824"/>
      <c r="N299" s="824"/>
      <c r="O299" s="824"/>
    </row>
    <row r="300">
      <c r="A300" s="824"/>
      <c r="B300" s="823"/>
      <c r="C300" s="824"/>
      <c r="D300" s="824"/>
      <c r="E300" s="824"/>
      <c r="F300" s="824"/>
      <c r="G300" s="823"/>
      <c r="H300" s="824"/>
      <c r="I300" s="824"/>
      <c r="J300" s="824"/>
      <c r="K300" s="824"/>
      <c r="L300" s="824"/>
      <c r="M300" s="824"/>
      <c r="N300" s="824"/>
      <c r="O300" s="824"/>
    </row>
    <row r="301">
      <c r="A301" s="824"/>
      <c r="B301" s="823"/>
      <c r="C301" s="824"/>
      <c r="D301" s="824"/>
      <c r="E301" s="824"/>
      <c r="F301" s="824"/>
      <c r="G301" s="823"/>
      <c r="H301" s="824"/>
      <c r="I301" s="824"/>
      <c r="J301" s="824"/>
      <c r="K301" s="824"/>
      <c r="L301" s="824"/>
      <c r="M301" s="824"/>
      <c r="N301" s="824"/>
      <c r="O301" s="824"/>
    </row>
    <row r="302">
      <c r="A302" s="824"/>
      <c r="B302" s="823"/>
      <c r="C302" s="824"/>
      <c r="D302" s="824"/>
      <c r="E302" s="824"/>
      <c r="F302" s="824"/>
      <c r="G302" s="823"/>
      <c r="H302" s="824"/>
      <c r="I302" s="824"/>
      <c r="J302" s="824"/>
      <c r="K302" s="824"/>
      <c r="L302" s="824"/>
      <c r="M302" s="824"/>
      <c r="N302" s="824"/>
      <c r="O302" s="824"/>
    </row>
    <row r="303">
      <c r="A303" s="824"/>
      <c r="B303" s="823"/>
      <c r="C303" s="824"/>
      <c r="D303" s="824"/>
      <c r="E303" s="824"/>
      <c r="F303" s="824"/>
      <c r="G303" s="823"/>
      <c r="H303" s="824"/>
      <c r="I303" s="824"/>
      <c r="J303" s="824"/>
      <c r="K303" s="824"/>
      <c r="L303" s="824"/>
      <c r="M303" s="824"/>
      <c r="N303" s="824"/>
      <c r="O303" s="824"/>
    </row>
    <row r="304">
      <c r="A304" s="824"/>
      <c r="B304" s="823"/>
      <c r="C304" s="824"/>
      <c r="D304" s="824"/>
      <c r="E304" s="824"/>
      <c r="F304" s="824"/>
      <c r="G304" s="823"/>
      <c r="H304" s="824"/>
      <c r="I304" s="824"/>
      <c r="J304" s="824"/>
      <c r="K304" s="824"/>
      <c r="L304" s="824"/>
      <c r="M304" s="824"/>
      <c r="N304" s="824"/>
      <c r="O304" s="824"/>
    </row>
    <row r="305">
      <c r="A305" s="824"/>
      <c r="B305" s="823"/>
      <c r="C305" s="824"/>
      <c r="D305" s="824"/>
      <c r="E305" s="824"/>
      <c r="F305" s="824"/>
      <c r="G305" s="823"/>
      <c r="H305" s="824"/>
      <c r="I305" s="824"/>
      <c r="J305" s="824"/>
      <c r="K305" s="824"/>
      <c r="L305" s="824"/>
      <c r="M305" s="824"/>
      <c r="N305" s="824"/>
      <c r="O305" s="824"/>
    </row>
    <row r="306">
      <c r="A306" s="824"/>
      <c r="B306" s="823"/>
      <c r="C306" s="824"/>
      <c r="D306" s="824"/>
      <c r="E306" s="824"/>
      <c r="F306" s="824"/>
      <c r="G306" s="823"/>
      <c r="H306" s="824"/>
      <c r="I306" s="824"/>
      <c r="J306" s="824"/>
      <c r="K306" s="824"/>
      <c r="L306" s="824"/>
      <c r="M306" s="824"/>
      <c r="N306" s="824"/>
      <c r="O306" s="824"/>
    </row>
    <row r="307">
      <c r="A307" s="824"/>
      <c r="B307" s="823"/>
      <c r="C307" s="824"/>
      <c r="D307" s="824"/>
      <c r="E307" s="824"/>
      <c r="F307" s="824"/>
      <c r="G307" s="823"/>
      <c r="H307" s="824"/>
      <c r="I307" s="824"/>
      <c r="J307" s="824"/>
      <c r="K307" s="824"/>
      <c r="L307" s="824"/>
      <c r="M307" s="824"/>
      <c r="N307" s="824"/>
      <c r="O307" s="824"/>
    </row>
    <row r="308">
      <c r="A308" s="824"/>
      <c r="B308" s="823"/>
      <c r="C308" s="824"/>
      <c r="D308" s="824"/>
      <c r="E308" s="824"/>
      <c r="F308" s="824"/>
      <c r="G308" s="823"/>
      <c r="H308" s="824"/>
      <c r="I308" s="824"/>
      <c r="J308" s="824"/>
      <c r="K308" s="824"/>
      <c r="L308" s="824"/>
      <c r="M308" s="824"/>
      <c r="N308" s="824"/>
      <c r="O308" s="824"/>
    </row>
    <row r="309">
      <c r="A309" s="824"/>
      <c r="B309" s="823"/>
      <c r="C309" s="824"/>
      <c r="D309" s="824"/>
      <c r="E309" s="824"/>
      <c r="F309" s="824"/>
      <c r="G309" s="823"/>
      <c r="H309" s="824"/>
      <c r="I309" s="824"/>
      <c r="J309" s="824"/>
      <c r="K309" s="824"/>
      <c r="L309" s="824"/>
      <c r="M309" s="824"/>
      <c r="N309" s="824"/>
      <c r="O309" s="824"/>
    </row>
    <row r="310">
      <c r="A310" s="824"/>
      <c r="B310" s="823"/>
      <c r="C310" s="824"/>
      <c r="D310" s="824"/>
      <c r="E310" s="824"/>
      <c r="F310" s="824"/>
      <c r="G310" s="823"/>
      <c r="H310" s="824"/>
      <c r="I310" s="824"/>
      <c r="J310" s="824"/>
      <c r="K310" s="824"/>
      <c r="L310" s="824"/>
      <c r="M310" s="824"/>
      <c r="N310" s="824"/>
      <c r="O310" s="824"/>
    </row>
    <row r="311">
      <c r="A311" s="824"/>
      <c r="B311" s="823"/>
      <c r="C311" s="824"/>
      <c r="D311" s="824"/>
      <c r="E311" s="824"/>
      <c r="F311" s="824"/>
      <c r="G311" s="823"/>
      <c r="H311" s="824"/>
      <c r="I311" s="824"/>
      <c r="J311" s="824"/>
      <c r="K311" s="824"/>
      <c r="L311" s="824"/>
      <c r="M311" s="824"/>
      <c r="N311" s="824"/>
      <c r="O311" s="824"/>
    </row>
    <row r="312">
      <c r="A312" s="824"/>
      <c r="B312" s="823"/>
      <c r="C312" s="824"/>
      <c r="D312" s="824"/>
      <c r="E312" s="824"/>
      <c r="F312" s="824"/>
      <c r="G312" s="823"/>
      <c r="H312" s="824"/>
      <c r="I312" s="824"/>
      <c r="J312" s="824"/>
      <c r="K312" s="824"/>
      <c r="L312" s="824"/>
      <c r="M312" s="824"/>
      <c r="N312" s="824"/>
      <c r="O312" s="824"/>
    </row>
    <row r="313">
      <c r="A313" s="824"/>
      <c r="B313" s="823"/>
      <c r="C313" s="824"/>
      <c r="D313" s="824"/>
      <c r="E313" s="824"/>
      <c r="F313" s="824"/>
      <c r="G313" s="823"/>
      <c r="H313" s="824"/>
      <c r="I313" s="824"/>
      <c r="J313" s="824"/>
      <c r="K313" s="824"/>
      <c r="L313" s="824"/>
      <c r="M313" s="824"/>
      <c r="N313" s="824"/>
      <c r="O313" s="824"/>
    </row>
    <row r="314">
      <c r="A314" s="824"/>
      <c r="B314" s="823"/>
      <c r="C314" s="824"/>
      <c r="D314" s="824"/>
      <c r="E314" s="824"/>
      <c r="F314" s="824"/>
      <c r="G314" s="823"/>
      <c r="H314" s="824"/>
      <c r="I314" s="824"/>
      <c r="J314" s="824"/>
      <c r="K314" s="824"/>
      <c r="L314" s="824"/>
      <c r="M314" s="824"/>
      <c r="N314" s="824"/>
      <c r="O314" s="824"/>
    </row>
    <row r="315">
      <c r="A315" s="824"/>
      <c r="B315" s="823"/>
      <c r="C315" s="824"/>
      <c r="D315" s="824"/>
      <c r="E315" s="824"/>
      <c r="F315" s="824"/>
      <c r="G315" s="823"/>
      <c r="H315" s="824"/>
      <c r="I315" s="824"/>
      <c r="J315" s="824"/>
      <c r="K315" s="824"/>
      <c r="L315" s="824"/>
      <c r="M315" s="824"/>
      <c r="N315" s="824"/>
      <c r="O315" s="824"/>
    </row>
    <row r="316">
      <c r="A316" s="824"/>
      <c r="B316" s="823"/>
      <c r="C316" s="824"/>
      <c r="D316" s="824"/>
      <c r="E316" s="824"/>
      <c r="F316" s="824"/>
      <c r="G316" s="823"/>
      <c r="H316" s="824"/>
      <c r="I316" s="824"/>
      <c r="J316" s="824"/>
      <c r="K316" s="824"/>
      <c r="L316" s="824"/>
      <c r="M316" s="824"/>
      <c r="N316" s="824"/>
      <c r="O316" s="824"/>
    </row>
    <row r="317">
      <c r="A317" s="824"/>
      <c r="B317" s="823"/>
      <c r="C317" s="824"/>
      <c r="D317" s="824"/>
      <c r="E317" s="824"/>
      <c r="F317" s="824"/>
      <c r="G317" s="823"/>
      <c r="H317" s="824"/>
      <c r="I317" s="824"/>
      <c r="J317" s="824"/>
      <c r="K317" s="824"/>
      <c r="L317" s="824"/>
      <c r="M317" s="824"/>
      <c r="N317" s="824"/>
      <c r="O317" s="824"/>
    </row>
    <row r="318">
      <c r="A318" s="824"/>
      <c r="B318" s="823"/>
      <c r="C318" s="824"/>
      <c r="D318" s="824"/>
      <c r="E318" s="824"/>
      <c r="F318" s="824"/>
      <c r="G318" s="823"/>
      <c r="H318" s="824"/>
      <c r="I318" s="824"/>
      <c r="J318" s="824"/>
      <c r="K318" s="824"/>
      <c r="L318" s="824"/>
      <c r="M318" s="824"/>
      <c r="N318" s="824"/>
      <c r="O318" s="824"/>
    </row>
    <row r="319">
      <c r="A319" s="824"/>
      <c r="B319" s="823"/>
      <c r="C319" s="824"/>
      <c r="D319" s="824"/>
      <c r="E319" s="824"/>
      <c r="F319" s="824"/>
      <c r="G319" s="823"/>
      <c r="H319" s="824"/>
      <c r="I319" s="824"/>
      <c r="J319" s="824"/>
      <c r="K319" s="824"/>
      <c r="L319" s="824"/>
      <c r="M319" s="824"/>
      <c r="N319" s="824"/>
      <c r="O319" s="824"/>
    </row>
    <row r="320">
      <c r="A320" s="824"/>
      <c r="B320" s="823"/>
      <c r="C320" s="824"/>
      <c r="D320" s="824"/>
      <c r="E320" s="824"/>
      <c r="F320" s="824"/>
      <c r="G320" s="823"/>
      <c r="H320" s="824"/>
      <c r="I320" s="824"/>
      <c r="J320" s="824"/>
      <c r="K320" s="824"/>
      <c r="L320" s="824"/>
      <c r="M320" s="824"/>
      <c r="N320" s="824"/>
      <c r="O320" s="824"/>
    </row>
    <row r="321">
      <c r="A321" s="824"/>
      <c r="B321" s="823"/>
      <c r="C321" s="824"/>
      <c r="D321" s="824"/>
      <c r="E321" s="824"/>
      <c r="F321" s="824"/>
      <c r="G321" s="823"/>
      <c r="H321" s="824"/>
      <c r="I321" s="824"/>
      <c r="J321" s="824"/>
      <c r="K321" s="824"/>
      <c r="L321" s="824"/>
      <c r="M321" s="824"/>
      <c r="N321" s="824"/>
      <c r="O321" s="824"/>
    </row>
    <row r="322">
      <c r="A322" s="824"/>
      <c r="B322" s="823"/>
      <c r="C322" s="824"/>
      <c r="D322" s="824"/>
      <c r="E322" s="824"/>
      <c r="F322" s="824"/>
      <c r="G322" s="823"/>
      <c r="H322" s="824"/>
      <c r="I322" s="824"/>
      <c r="J322" s="824"/>
      <c r="K322" s="824"/>
      <c r="L322" s="824"/>
      <c r="M322" s="824"/>
      <c r="N322" s="824"/>
      <c r="O322" s="824"/>
    </row>
    <row r="323">
      <c r="A323" s="824"/>
      <c r="B323" s="823"/>
      <c r="C323" s="824"/>
      <c r="D323" s="824"/>
      <c r="E323" s="824"/>
      <c r="F323" s="824"/>
      <c r="G323" s="823"/>
      <c r="H323" s="824"/>
      <c r="I323" s="824"/>
      <c r="J323" s="824"/>
      <c r="K323" s="824"/>
      <c r="L323" s="824"/>
      <c r="M323" s="824"/>
      <c r="N323" s="824"/>
      <c r="O323" s="824"/>
    </row>
    <row r="324">
      <c r="A324" s="824"/>
      <c r="B324" s="823"/>
      <c r="C324" s="824"/>
      <c r="D324" s="824"/>
      <c r="E324" s="824"/>
      <c r="F324" s="824"/>
      <c r="G324" s="823"/>
      <c r="H324" s="824"/>
      <c r="I324" s="824"/>
      <c r="J324" s="824"/>
      <c r="K324" s="824"/>
      <c r="L324" s="824"/>
      <c r="M324" s="824"/>
      <c r="N324" s="824"/>
      <c r="O324" s="824"/>
    </row>
    <row r="325">
      <c r="A325" s="824"/>
      <c r="B325" s="823"/>
      <c r="C325" s="824"/>
      <c r="D325" s="824"/>
      <c r="E325" s="824"/>
      <c r="F325" s="824"/>
      <c r="G325" s="823"/>
      <c r="H325" s="824"/>
      <c r="I325" s="824"/>
      <c r="J325" s="824"/>
      <c r="K325" s="824"/>
      <c r="L325" s="824"/>
      <c r="M325" s="824"/>
      <c r="N325" s="824"/>
      <c r="O325" s="824"/>
    </row>
    <row r="326">
      <c r="A326" s="824"/>
      <c r="B326" s="823"/>
      <c r="C326" s="824"/>
      <c r="D326" s="824"/>
      <c r="E326" s="824"/>
      <c r="F326" s="824"/>
      <c r="G326" s="823"/>
      <c r="H326" s="824"/>
      <c r="I326" s="824"/>
      <c r="J326" s="824"/>
      <c r="K326" s="824"/>
      <c r="L326" s="824"/>
      <c r="M326" s="824"/>
      <c r="N326" s="824"/>
      <c r="O326" s="824"/>
    </row>
    <row r="327">
      <c r="A327" s="824"/>
      <c r="B327" s="823"/>
      <c r="C327" s="824"/>
      <c r="D327" s="824"/>
      <c r="E327" s="824"/>
      <c r="F327" s="824"/>
      <c r="G327" s="823"/>
      <c r="H327" s="824"/>
      <c r="I327" s="824"/>
      <c r="J327" s="824"/>
      <c r="K327" s="824"/>
      <c r="L327" s="824"/>
      <c r="M327" s="824"/>
      <c r="N327" s="824"/>
      <c r="O327" s="824"/>
    </row>
    <row r="328">
      <c r="A328" s="824"/>
      <c r="B328" s="823"/>
      <c r="C328" s="824"/>
      <c r="D328" s="824"/>
      <c r="E328" s="824"/>
      <c r="F328" s="824"/>
      <c r="G328" s="823"/>
      <c r="H328" s="824"/>
      <c r="I328" s="824"/>
      <c r="J328" s="824"/>
      <c r="K328" s="824"/>
      <c r="L328" s="824"/>
      <c r="M328" s="824"/>
      <c r="N328" s="824"/>
      <c r="O328" s="824"/>
    </row>
    <row r="329">
      <c r="A329" s="824"/>
      <c r="B329" s="823"/>
      <c r="C329" s="824"/>
      <c r="D329" s="824"/>
      <c r="E329" s="824"/>
      <c r="F329" s="824"/>
      <c r="G329" s="823"/>
      <c r="H329" s="824"/>
      <c r="I329" s="824"/>
      <c r="J329" s="824"/>
      <c r="K329" s="824"/>
      <c r="L329" s="824"/>
      <c r="M329" s="824"/>
      <c r="N329" s="824"/>
      <c r="O329" s="824"/>
    </row>
    <row r="330">
      <c r="A330" s="824"/>
      <c r="B330" s="823"/>
      <c r="C330" s="824"/>
      <c r="D330" s="824"/>
      <c r="E330" s="824"/>
      <c r="F330" s="824"/>
      <c r="G330" s="823"/>
      <c r="H330" s="824"/>
      <c r="I330" s="824"/>
      <c r="J330" s="824"/>
      <c r="K330" s="824"/>
      <c r="L330" s="824"/>
      <c r="M330" s="824"/>
      <c r="N330" s="824"/>
      <c r="O330" s="824"/>
    </row>
    <row r="331">
      <c r="A331" s="824"/>
      <c r="B331" s="823"/>
      <c r="C331" s="824"/>
      <c r="D331" s="824"/>
      <c r="E331" s="824"/>
      <c r="F331" s="824"/>
      <c r="G331" s="823"/>
      <c r="H331" s="824"/>
      <c r="I331" s="824"/>
      <c r="J331" s="824"/>
      <c r="K331" s="824"/>
      <c r="L331" s="824"/>
      <c r="M331" s="824"/>
      <c r="N331" s="824"/>
      <c r="O331" s="824"/>
    </row>
    <row r="332">
      <c r="A332" s="824"/>
      <c r="B332" s="823"/>
      <c r="C332" s="824"/>
      <c r="D332" s="824"/>
      <c r="E332" s="824"/>
      <c r="F332" s="824"/>
      <c r="G332" s="823"/>
      <c r="H332" s="824"/>
      <c r="I332" s="824"/>
      <c r="J332" s="824"/>
      <c r="K332" s="824"/>
      <c r="L332" s="824"/>
      <c r="M332" s="824"/>
      <c r="N332" s="824"/>
      <c r="O332" s="824"/>
    </row>
    <row r="333">
      <c r="A333" s="824"/>
      <c r="B333" s="823"/>
      <c r="C333" s="824"/>
      <c r="D333" s="824"/>
      <c r="E333" s="824"/>
      <c r="F333" s="824"/>
      <c r="G333" s="823"/>
      <c r="H333" s="824"/>
      <c r="I333" s="824"/>
      <c r="J333" s="824"/>
      <c r="K333" s="824"/>
      <c r="L333" s="824"/>
      <c r="M333" s="824"/>
      <c r="N333" s="824"/>
      <c r="O333" s="824"/>
    </row>
    <row r="334">
      <c r="A334" s="824"/>
      <c r="B334" s="823"/>
      <c r="C334" s="824"/>
      <c r="D334" s="824"/>
      <c r="E334" s="824"/>
      <c r="F334" s="824"/>
      <c r="G334" s="823"/>
      <c r="H334" s="824"/>
      <c r="I334" s="824"/>
      <c r="J334" s="824"/>
      <c r="K334" s="824"/>
      <c r="L334" s="824"/>
      <c r="M334" s="824"/>
      <c r="N334" s="824"/>
      <c r="O334" s="824"/>
    </row>
    <row r="335">
      <c r="A335" s="824"/>
      <c r="B335" s="823"/>
      <c r="C335" s="824"/>
      <c r="D335" s="824"/>
      <c r="E335" s="824"/>
      <c r="F335" s="824"/>
      <c r="G335" s="823"/>
      <c r="H335" s="824"/>
      <c r="I335" s="824"/>
      <c r="J335" s="824"/>
      <c r="K335" s="824"/>
      <c r="L335" s="824"/>
      <c r="M335" s="824"/>
      <c r="N335" s="824"/>
      <c r="O335" s="824"/>
    </row>
    <row r="336">
      <c r="A336" s="824"/>
      <c r="B336" s="823"/>
      <c r="C336" s="824"/>
      <c r="D336" s="824"/>
      <c r="E336" s="824"/>
      <c r="F336" s="824"/>
      <c r="G336" s="823"/>
      <c r="H336" s="824"/>
      <c r="I336" s="824"/>
      <c r="J336" s="824"/>
      <c r="K336" s="824"/>
      <c r="L336" s="824"/>
      <c r="M336" s="824"/>
      <c r="N336" s="824"/>
      <c r="O336" s="824"/>
    </row>
    <row r="337">
      <c r="A337" s="824"/>
      <c r="B337" s="823"/>
      <c r="C337" s="824"/>
      <c r="D337" s="824"/>
      <c r="E337" s="824"/>
      <c r="F337" s="824"/>
      <c r="G337" s="823"/>
      <c r="H337" s="824"/>
      <c r="I337" s="824"/>
      <c r="J337" s="824"/>
      <c r="K337" s="824"/>
      <c r="L337" s="824"/>
      <c r="M337" s="824"/>
      <c r="N337" s="824"/>
      <c r="O337" s="824"/>
    </row>
    <row r="338">
      <c r="A338" s="824"/>
      <c r="B338" s="823"/>
      <c r="C338" s="824"/>
      <c r="D338" s="824"/>
      <c r="E338" s="824"/>
      <c r="F338" s="824"/>
      <c r="G338" s="823"/>
      <c r="H338" s="824"/>
      <c r="I338" s="824"/>
      <c r="J338" s="824"/>
      <c r="K338" s="824"/>
      <c r="L338" s="824"/>
      <c r="M338" s="824"/>
      <c r="N338" s="824"/>
      <c r="O338" s="824"/>
    </row>
    <row r="339">
      <c r="A339" s="824"/>
      <c r="B339" s="823"/>
      <c r="C339" s="824"/>
      <c r="D339" s="824"/>
      <c r="E339" s="824"/>
      <c r="F339" s="824"/>
      <c r="G339" s="823"/>
      <c r="H339" s="824"/>
      <c r="I339" s="824"/>
      <c r="J339" s="824"/>
      <c r="K339" s="824"/>
      <c r="L339" s="824"/>
      <c r="M339" s="824"/>
      <c r="N339" s="824"/>
      <c r="O339" s="824"/>
    </row>
    <row r="340">
      <c r="A340" s="824"/>
      <c r="B340" s="823"/>
      <c r="C340" s="824"/>
      <c r="D340" s="824"/>
      <c r="E340" s="824"/>
      <c r="F340" s="824"/>
      <c r="G340" s="823"/>
      <c r="H340" s="824"/>
      <c r="I340" s="824"/>
      <c r="J340" s="824"/>
      <c r="K340" s="824"/>
      <c r="L340" s="824"/>
      <c r="M340" s="824"/>
      <c r="N340" s="824"/>
      <c r="O340" s="824"/>
    </row>
    <row r="341">
      <c r="A341" s="824"/>
      <c r="B341" s="823"/>
      <c r="C341" s="824"/>
      <c r="D341" s="824"/>
      <c r="E341" s="824"/>
      <c r="F341" s="824"/>
      <c r="G341" s="823"/>
      <c r="H341" s="824"/>
      <c r="I341" s="824"/>
      <c r="J341" s="824"/>
      <c r="K341" s="824"/>
      <c r="L341" s="824"/>
      <c r="M341" s="824"/>
      <c r="N341" s="824"/>
      <c r="O341" s="824"/>
    </row>
    <row r="342">
      <c r="A342" s="824"/>
      <c r="B342" s="823"/>
      <c r="C342" s="824"/>
      <c r="D342" s="824"/>
      <c r="E342" s="824"/>
      <c r="F342" s="824"/>
      <c r="G342" s="823"/>
      <c r="H342" s="824"/>
      <c r="I342" s="824"/>
      <c r="J342" s="824"/>
      <c r="K342" s="824"/>
      <c r="L342" s="824"/>
      <c r="M342" s="824"/>
      <c r="N342" s="824"/>
      <c r="O342" s="824"/>
    </row>
    <row r="343">
      <c r="A343" s="824"/>
      <c r="B343" s="823"/>
      <c r="C343" s="824"/>
      <c r="D343" s="824"/>
      <c r="E343" s="824"/>
      <c r="F343" s="824"/>
      <c r="G343" s="823"/>
      <c r="H343" s="824"/>
      <c r="I343" s="824"/>
      <c r="J343" s="824"/>
      <c r="K343" s="824"/>
      <c r="L343" s="824"/>
      <c r="M343" s="824"/>
      <c r="N343" s="824"/>
      <c r="O343" s="824"/>
    </row>
    <row r="344">
      <c r="A344" s="824"/>
      <c r="B344" s="823"/>
      <c r="C344" s="824"/>
      <c r="D344" s="824"/>
      <c r="E344" s="824"/>
      <c r="F344" s="824"/>
      <c r="G344" s="823"/>
      <c r="H344" s="824"/>
      <c r="I344" s="824"/>
      <c r="J344" s="824"/>
      <c r="K344" s="824"/>
      <c r="L344" s="824"/>
      <c r="M344" s="824"/>
      <c r="N344" s="824"/>
      <c r="O344" s="824"/>
    </row>
    <row r="345">
      <c r="A345" s="824"/>
      <c r="B345" s="823"/>
      <c r="C345" s="824"/>
      <c r="D345" s="824"/>
      <c r="E345" s="824"/>
      <c r="F345" s="824"/>
      <c r="G345" s="823"/>
      <c r="H345" s="824"/>
      <c r="I345" s="824"/>
      <c r="J345" s="824"/>
      <c r="K345" s="824"/>
      <c r="L345" s="824"/>
      <c r="M345" s="824"/>
      <c r="N345" s="824"/>
      <c r="O345" s="824"/>
    </row>
    <row r="346">
      <c r="A346" s="824"/>
      <c r="B346" s="823"/>
      <c r="C346" s="824"/>
      <c r="D346" s="824"/>
      <c r="E346" s="824"/>
      <c r="F346" s="824"/>
      <c r="G346" s="823"/>
      <c r="H346" s="824"/>
      <c r="I346" s="824"/>
      <c r="J346" s="824"/>
      <c r="K346" s="824"/>
      <c r="L346" s="824"/>
      <c r="M346" s="824"/>
      <c r="N346" s="824"/>
      <c r="O346" s="824"/>
    </row>
    <row r="347">
      <c r="A347" s="824"/>
      <c r="B347" s="823"/>
      <c r="C347" s="824"/>
      <c r="D347" s="824"/>
      <c r="E347" s="824"/>
      <c r="F347" s="824"/>
      <c r="G347" s="823"/>
      <c r="H347" s="824"/>
      <c r="I347" s="824"/>
      <c r="J347" s="824"/>
      <c r="K347" s="824"/>
      <c r="L347" s="824"/>
      <c r="M347" s="824"/>
      <c r="N347" s="824"/>
      <c r="O347" s="824"/>
    </row>
    <row r="348">
      <c r="A348" s="824"/>
      <c r="B348" s="823"/>
      <c r="C348" s="824"/>
      <c r="D348" s="824"/>
      <c r="E348" s="824"/>
      <c r="F348" s="824"/>
      <c r="G348" s="823"/>
      <c r="H348" s="824"/>
      <c r="I348" s="824"/>
      <c r="J348" s="824"/>
      <c r="K348" s="824"/>
      <c r="L348" s="824"/>
      <c r="M348" s="824"/>
      <c r="N348" s="824"/>
      <c r="O348" s="824"/>
    </row>
    <row r="349">
      <c r="A349" s="824"/>
      <c r="B349" s="823"/>
      <c r="C349" s="824"/>
      <c r="D349" s="824"/>
      <c r="E349" s="824"/>
      <c r="F349" s="824"/>
      <c r="G349" s="823"/>
      <c r="H349" s="824"/>
      <c r="I349" s="824"/>
      <c r="J349" s="824"/>
      <c r="K349" s="824"/>
      <c r="L349" s="824"/>
      <c r="M349" s="824"/>
      <c r="N349" s="824"/>
      <c r="O349" s="824"/>
    </row>
    <row r="350">
      <c r="A350" s="824"/>
      <c r="B350" s="823"/>
      <c r="C350" s="824"/>
      <c r="D350" s="824"/>
      <c r="E350" s="824"/>
      <c r="F350" s="824"/>
      <c r="G350" s="823"/>
      <c r="H350" s="824"/>
      <c r="I350" s="824"/>
      <c r="J350" s="824"/>
      <c r="K350" s="824"/>
      <c r="L350" s="824"/>
      <c r="M350" s="824"/>
      <c r="N350" s="824"/>
      <c r="O350" s="824"/>
    </row>
    <row r="351">
      <c r="A351" s="824"/>
      <c r="B351" s="823"/>
      <c r="C351" s="824"/>
      <c r="D351" s="824"/>
      <c r="E351" s="824"/>
      <c r="F351" s="824"/>
      <c r="G351" s="823"/>
      <c r="H351" s="824"/>
      <c r="I351" s="824"/>
      <c r="J351" s="824"/>
      <c r="K351" s="824"/>
      <c r="L351" s="824"/>
      <c r="M351" s="824"/>
      <c r="N351" s="824"/>
      <c r="O351" s="824"/>
    </row>
    <row r="352">
      <c r="A352" s="824"/>
      <c r="B352" s="823"/>
      <c r="C352" s="824"/>
      <c r="D352" s="824"/>
      <c r="E352" s="824"/>
      <c r="F352" s="824"/>
      <c r="G352" s="823"/>
      <c r="H352" s="824"/>
      <c r="I352" s="824"/>
      <c r="J352" s="824"/>
      <c r="K352" s="824"/>
      <c r="L352" s="824"/>
      <c r="M352" s="824"/>
      <c r="N352" s="824"/>
      <c r="O352" s="824"/>
    </row>
    <row r="353">
      <c r="A353" s="824"/>
      <c r="B353" s="823"/>
      <c r="C353" s="824"/>
      <c r="D353" s="824"/>
      <c r="E353" s="824"/>
      <c r="F353" s="824"/>
      <c r="G353" s="823"/>
      <c r="H353" s="824"/>
      <c r="I353" s="824"/>
      <c r="J353" s="824"/>
      <c r="K353" s="824"/>
      <c r="L353" s="824"/>
      <c r="M353" s="824"/>
      <c r="N353" s="824"/>
      <c r="O353" s="824"/>
    </row>
    <row r="354">
      <c r="A354" s="824"/>
      <c r="B354" s="823"/>
      <c r="C354" s="824"/>
      <c r="D354" s="824"/>
      <c r="E354" s="824"/>
      <c r="F354" s="824"/>
      <c r="G354" s="823"/>
      <c r="H354" s="824"/>
      <c r="I354" s="824"/>
      <c r="J354" s="824"/>
      <c r="K354" s="824"/>
      <c r="L354" s="824"/>
      <c r="M354" s="824"/>
      <c r="N354" s="824"/>
      <c r="O354" s="824"/>
    </row>
    <row r="355">
      <c r="A355" s="824"/>
      <c r="B355" s="823"/>
      <c r="C355" s="824"/>
      <c r="D355" s="824"/>
      <c r="E355" s="824"/>
      <c r="F355" s="824"/>
      <c r="G355" s="823"/>
      <c r="H355" s="824"/>
      <c r="I355" s="824"/>
      <c r="J355" s="824"/>
      <c r="K355" s="824"/>
      <c r="L355" s="824"/>
      <c r="M355" s="824"/>
      <c r="N355" s="824"/>
      <c r="O355" s="824"/>
    </row>
    <row r="356">
      <c r="A356" s="824"/>
      <c r="B356" s="823"/>
      <c r="C356" s="824"/>
      <c r="D356" s="824"/>
      <c r="E356" s="824"/>
      <c r="F356" s="824"/>
      <c r="G356" s="823"/>
      <c r="H356" s="824"/>
      <c r="I356" s="824"/>
      <c r="J356" s="824"/>
      <c r="K356" s="824"/>
      <c r="L356" s="824"/>
      <c r="M356" s="824"/>
      <c r="N356" s="824"/>
      <c r="O356" s="824"/>
    </row>
    <row r="357">
      <c r="A357" s="824"/>
      <c r="B357" s="823"/>
      <c r="C357" s="824"/>
      <c r="D357" s="824"/>
      <c r="E357" s="824"/>
      <c r="F357" s="824"/>
      <c r="G357" s="823"/>
      <c r="H357" s="824"/>
      <c r="I357" s="824"/>
      <c r="J357" s="824"/>
      <c r="K357" s="824"/>
      <c r="L357" s="824"/>
      <c r="M357" s="824"/>
      <c r="N357" s="824"/>
      <c r="O357" s="824"/>
    </row>
    <row r="358">
      <c r="A358" s="824"/>
      <c r="B358" s="823"/>
      <c r="C358" s="824"/>
      <c r="D358" s="824"/>
      <c r="E358" s="824"/>
      <c r="F358" s="824"/>
      <c r="G358" s="823"/>
      <c r="H358" s="824"/>
      <c r="I358" s="824"/>
      <c r="J358" s="824"/>
      <c r="K358" s="824"/>
      <c r="L358" s="824"/>
      <c r="M358" s="824"/>
      <c r="N358" s="824"/>
      <c r="O358" s="824"/>
    </row>
    <row r="359">
      <c r="A359" s="824"/>
      <c r="B359" s="823"/>
      <c r="C359" s="824"/>
      <c r="D359" s="824"/>
      <c r="E359" s="824"/>
      <c r="F359" s="824"/>
      <c r="G359" s="823"/>
      <c r="H359" s="824"/>
      <c r="I359" s="824"/>
      <c r="J359" s="824"/>
      <c r="K359" s="824"/>
      <c r="L359" s="824"/>
      <c r="M359" s="824"/>
      <c r="N359" s="824"/>
      <c r="O359" s="824"/>
    </row>
    <row r="360">
      <c r="A360" s="824"/>
      <c r="B360" s="823"/>
      <c r="C360" s="824"/>
      <c r="D360" s="824"/>
      <c r="E360" s="824"/>
      <c r="F360" s="824"/>
      <c r="G360" s="823"/>
      <c r="H360" s="824"/>
      <c r="I360" s="824"/>
      <c r="J360" s="824"/>
      <c r="K360" s="824"/>
      <c r="L360" s="824"/>
      <c r="M360" s="824"/>
      <c r="N360" s="824"/>
      <c r="O360" s="824"/>
    </row>
    <row r="361">
      <c r="A361" s="824"/>
      <c r="B361" s="823"/>
      <c r="C361" s="824"/>
      <c r="D361" s="824"/>
      <c r="E361" s="824"/>
      <c r="F361" s="824"/>
      <c r="G361" s="823"/>
      <c r="H361" s="824"/>
      <c r="I361" s="824"/>
      <c r="J361" s="824"/>
      <c r="K361" s="824"/>
      <c r="L361" s="824"/>
      <c r="M361" s="824"/>
      <c r="N361" s="824"/>
      <c r="O361" s="824"/>
    </row>
    <row r="362">
      <c r="A362" s="824"/>
      <c r="B362" s="823"/>
      <c r="C362" s="824"/>
      <c r="D362" s="824"/>
      <c r="E362" s="824"/>
      <c r="F362" s="824"/>
      <c r="G362" s="823"/>
      <c r="H362" s="824"/>
      <c r="I362" s="824"/>
      <c r="J362" s="824"/>
      <c r="K362" s="824"/>
      <c r="L362" s="824"/>
      <c r="M362" s="824"/>
      <c r="N362" s="824"/>
      <c r="O362" s="824"/>
    </row>
    <row r="363">
      <c r="A363" s="824"/>
      <c r="B363" s="823"/>
      <c r="C363" s="824"/>
      <c r="D363" s="824"/>
      <c r="E363" s="824"/>
      <c r="F363" s="824"/>
      <c r="G363" s="823"/>
      <c r="H363" s="824"/>
      <c r="I363" s="824"/>
      <c r="J363" s="824"/>
      <c r="K363" s="824"/>
      <c r="L363" s="824"/>
      <c r="M363" s="824"/>
      <c r="N363" s="824"/>
      <c r="O363" s="824"/>
    </row>
    <row r="364">
      <c r="A364" s="824"/>
      <c r="B364" s="823"/>
      <c r="C364" s="824"/>
      <c r="D364" s="824"/>
      <c r="E364" s="824"/>
      <c r="F364" s="824"/>
      <c r="G364" s="823"/>
      <c r="H364" s="824"/>
      <c r="I364" s="824"/>
      <c r="J364" s="824"/>
      <c r="K364" s="824"/>
      <c r="L364" s="824"/>
      <c r="M364" s="824"/>
      <c r="N364" s="824"/>
      <c r="O364" s="824"/>
    </row>
    <row r="365">
      <c r="A365" s="824"/>
      <c r="B365" s="823"/>
      <c r="C365" s="824"/>
      <c r="D365" s="824"/>
      <c r="E365" s="824"/>
      <c r="F365" s="824"/>
      <c r="G365" s="823"/>
      <c r="H365" s="824"/>
      <c r="I365" s="824"/>
      <c r="J365" s="824"/>
      <c r="K365" s="824"/>
      <c r="L365" s="824"/>
      <c r="M365" s="824"/>
      <c r="N365" s="824"/>
      <c r="O365" s="824"/>
    </row>
    <row r="366">
      <c r="A366" s="824"/>
      <c r="B366" s="823"/>
      <c r="C366" s="824"/>
      <c r="D366" s="824"/>
      <c r="E366" s="824"/>
      <c r="F366" s="824"/>
      <c r="G366" s="823"/>
      <c r="H366" s="824"/>
      <c r="I366" s="824"/>
      <c r="J366" s="824"/>
      <c r="K366" s="824"/>
      <c r="L366" s="824"/>
      <c r="M366" s="824"/>
      <c r="N366" s="824"/>
      <c r="O366" s="824"/>
    </row>
    <row r="367">
      <c r="A367" s="824"/>
      <c r="B367" s="823"/>
      <c r="C367" s="824"/>
      <c r="D367" s="824"/>
      <c r="E367" s="824"/>
      <c r="F367" s="824"/>
      <c r="G367" s="823"/>
      <c r="H367" s="824"/>
      <c r="I367" s="824"/>
      <c r="J367" s="824"/>
      <c r="K367" s="824"/>
      <c r="L367" s="824"/>
      <c r="M367" s="824"/>
      <c r="N367" s="824"/>
      <c r="O367" s="824"/>
    </row>
    <row r="368">
      <c r="A368" s="824"/>
      <c r="B368" s="823"/>
      <c r="C368" s="824"/>
      <c r="D368" s="824"/>
      <c r="E368" s="824"/>
      <c r="F368" s="824"/>
      <c r="G368" s="823"/>
      <c r="H368" s="824"/>
      <c r="I368" s="824"/>
      <c r="J368" s="824"/>
      <c r="K368" s="824"/>
      <c r="L368" s="824"/>
      <c r="M368" s="824"/>
      <c r="N368" s="824"/>
      <c r="O368" s="824"/>
    </row>
    <row r="369">
      <c r="A369" s="824"/>
      <c r="B369" s="823"/>
      <c r="C369" s="824"/>
      <c r="D369" s="824"/>
      <c r="E369" s="824"/>
      <c r="F369" s="824"/>
      <c r="G369" s="823"/>
      <c r="H369" s="824"/>
      <c r="I369" s="824"/>
      <c r="J369" s="824"/>
      <c r="K369" s="824"/>
      <c r="L369" s="824"/>
      <c r="M369" s="824"/>
      <c r="N369" s="824"/>
      <c r="O369" s="824"/>
    </row>
    <row r="370">
      <c r="A370" s="824"/>
      <c r="B370" s="823"/>
      <c r="C370" s="824"/>
      <c r="D370" s="824"/>
      <c r="E370" s="824"/>
      <c r="F370" s="824"/>
      <c r="G370" s="823"/>
      <c r="H370" s="824"/>
      <c r="I370" s="824"/>
      <c r="J370" s="824"/>
      <c r="K370" s="824"/>
      <c r="L370" s="824"/>
      <c r="M370" s="824"/>
      <c r="N370" s="824"/>
      <c r="O370" s="824"/>
    </row>
    <row r="371">
      <c r="A371" s="824"/>
      <c r="B371" s="823"/>
      <c r="C371" s="824"/>
      <c r="D371" s="824"/>
      <c r="E371" s="824"/>
      <c r="F371" s="824"/>
      <c r="G371" s="823"/>
      <c r="H371" s="824"/>
      <c r="I371" s="824"/>
      <c r="J371" s="824"/>
      <c r="K371" s="824"/>
      <c r="L371" s="824"/>
      <c r="M371" s="824"/>
      <c r="N371" s="824"/>
      <c r="O371" s="824"/>
    </row>
    <row r="372">
      <c r="A372" s="824"/>
      <c r="B372" s="823"/>
      <c r="C372" s="824"/>
      <c r="D372" s="824"/>
      <c r="E372" s="824"/>
      <c r="F372" s="824"/>
      <c r="G372" s="823"/>
      <c r="H372" s="824"/>
      <c r="I372" s="824"/>
      <c r="J372" s="824"/>
      <c r="K372" s="824"/>
      <c r="L372" s="824"/>
      <c r="M372" s="824"/>
      <c r="N372" s="824"/>
      <c r="O372" s="824"/>
    </row>
    <row r="373">
      <c r="A373" s="824"/>
      <c r="B373" s="823"/>
      <c r="C373" s="824"/>
      <c r="D373" s="824"/>
      <c r="E373" s="824"/>
      <c r="F373" s="824"/>
      <c r="G373" s="823"/>
      <c r="H373" s="824"/>
      <c r="I373" s="824"/>
      <c r="J373" s="824"/>
      <c r="K373" s="824"/>
      <c r="L373" s="824"/>
      <c r="M373" s="824"/>
      <c r="N373" s="824"/>
      <c r="O373" s="824"/>
    </row>
    <row r="374">
      <c r="A374" s="824"/>
      <c r="B374" s="823"/>
      <c r="C374" s="824"/>
      <c r="D374" s="824"/>
      <c r="E374" s="824"/>
      <c r="F374" s="824"/>
      <c r="G374" s="823"/>
      <c r="H374" s="824"/>
      <c r="I374" s="824"/>
      <c r="J374" s="824"/>
      <c r="K374" s="824"/>
      <c r="L374" s="824"/>
      <c r="M374" s="824"/>
      <c r="N374" s="824"/>
      <c r="O374" s="824"/>
    </row>
    <row r="375">
      <c r="A375" s="824"/>
      <c r="B375" s="823"/>
      <c r="C375" s="824"/>
      <c r="D375" s="824"/>
      <c r="E375" s="824"/>
      <c r="F375" s="824"/>
      <c r="G375" s="823"/>
      <c r="H375" s="824"/>
      <c r="I375" s="824"/>
      <c r="J375" s="824"/>
      <c r="K375" s="824"/>
      <c r="L375" s="824"/>
      <c r="M375" s="824"/>
      <c r="N375" s="824"/>
      <c r="O375" s="824"/>
    </row>
    <row r="376">
      <c r="A376" s="824"/>
      <c r="B376" s="823"/>
      <c r="C376" s="824"/>
      <c r="D376" s="824"/>
      <c r="E376" s="824"/>
      <c r="F376" s="824"/>
      <c r="G376" s="823"/>
      <c r="H376" s="824"/>
      <c r="I376" s="824"/>
      <c r="J376" s="824"/>
      <c r="K376" s="824"/>
      <c r="L376" s="824"/>
      <c r="M376" s="824"/>
      <c r="N376" s="824"/>
      <c r="O376" s="824"/>
    </row>
    <row r="377">
      <c r="A377" s="824"/>
      <c r="B377" s="823"/>
      <c r="C377" s="824"/>
      <c r="D377" s="824"/>
      <c r="E377" s="824"/>
      <c r="F377" s="824"/>
      <c r="G377" s="823"/>
      <c r="H377" s="824"/>
      <c r="I377" s="824"/>
      <c r="J377" s="824"/>
      <c r="K377" s="824"/>
      <c r="L377" s="824"/>
      <c r="M377" s="824"/>
      <c r="N377" s="824"/>
      <c r="O377" s="824"/>
    </row>
    <row r="378">
      <c r="A378" s="824"/>
      <c r="B378" s="823"/>
      <c r="C378" s="824"/>
      <c r="D378" s="824"/>
      <c r="E378" s="824"/>
      <c r="F378" s="824"/>
      <c r="G378" s="823"/>
      <c r="H378" s="824"/>
      <c r="I378" s="824"/>
      <c r="J378" s="824"/>
      <c r="K378" s="824"/>
      <c r="L378" s="824"/>
      <c r="M378" s="824"/>
      <c r="N378" s="824"/>
      <c r="O378" s="824"/>
    </row>
    <row r="379">
      <c r="A379" s="824"/>
      <c r="B379" s="823"/>
      <c r="C379" s="824"/>
      <c r="D379" s="824"/>
      <c r="E379" s="824"/>
      <c r="F379" s="824"/>
      <c r="G379" s="823"/>
      <c r="H379" s="824"/>
      <c r="I379" s="824"/>
      <c r="J379" s="824"/>
      <c r="K379" s="824"/>
      <c r="L379" s="824"/>
      <c r="M379" s="824"/>
      <c r="N379" s="824"/>
      <c r="O379" s="824"/>
    </row>
    <row r="380">
      <c r="A380" s="824"/>
      <c r="B380" s="823"/>
      <c r="C380" s="824"/>
      <c r="D380" s="824"/>
      <c r="E380" s="824"/>
      <c r="F380" s="824"/>
      <c r="G380" s="823"/>
      <c r="H380" s="824"/>
      <c r="I380" s="824"/>
      <c r="J380" s="824"/>
      <c r="K380" s="824"/>
      <c r="L380" s="824"/>
      <c r="M380" s="824"/>
      <c r="N380" s="824"/>
      <c r="O380" s="824"/>
    </row>
    <row r="381">
      <c r="A381" s="824"/>
      <c r="B381" s="823"/>
      <c r="C381" s="824"/>
      <c r="D381" s="824"/>
      <c r="E381" s="824"/>
      <c r="F381" s="824"/>
      <c r="G381" s="823"/>
      <c r="H381" s="824"/>
      <c r="I381" s="824"/>
      <c r="J381" s="824"/>
      <c r="K381" s="824"/>
      <c r="L381" s="824"/>
      <c r="M381" s="824"/>
      <c r="N381" s="824"/>
      <c r="O381" s="824"/>
    </row>
    <row r="382">
      <c r="A382" s="824"/>
      <c r="B382" s="823"/>
      <c r="C382" s="824"/>
      <c r="D382" s="824"/>
      <c r="E382" s="824"/>
      <c r="F382" s="824"/>
      <c r="G382" s="823"/>
      <c r="H382" s="824"/>
      <c r="I382" s="824"/>
      <c r="J382" s="824"/>
      <c r="K382" s="824"/>
      <c r="L382" s="824"/>
      <c r="M382" s="824"/>
      <c r="N382" s="824"/>
      <c r="O382" s="824"/>
    </row>
    <row r="383">
      <c r="A383" s="824"/>
      <c r="B383" s="823"/>
      <c r="C383" s="824"/>
      <c r="D383" s="824"/>
      <c r="E383" s="824"/>
      <c r="F383" s="824"/>
      <c r="G383" s="823"/>
      <c r="H383" s="824"/>
      <c r="I383" s="824"/>
      <c r="J383" s="824"/>
      <c r="K383" s="824"/>
      <c r="L383" s="824"/>
      <c r="M383" s="824"/>
      <c r="N383" s="824"/>
      <c r="O383" s="824"/>
    </row>
    <row r="384">
      <c r="A384" s="824"/>
      <c r="B384" s="823"/>
      <c r="C384" s="824"/>
      <c r="D384" s="824"/>
      <c r="E384" s="824"/>
      <c r="F384" s="824"/>
      <c r="G384" s="823"/>
      <c r="H384" s="824"/>
      <c r="I384" s="824"/>
      <c r="J384" s="824"/>
      <c r="K384" s="824"/>
      <c r="L384" s="824"/>
      <c r="M384" s="824"/>
      <c r="N384" s="824"/>
      <c r="O384" s="824"/>
    </row>
    <row r="385">
      <c r="A385" s="824"/>
      <c r="B385" s="823"/>
      <c r="C385" s="824"/>
      <c r="D385" s="824"/>
      <c r="E385" s="824"/>
      <c r="F385" s="824"/>
      <c r="G385" s="823"/>
      <c r="H385" s="824"/>
      <c r="I385" s="824"/>
      <c r="J385" s="824"/>
      <c r="K385" s="824"/>
      <c r="L385" s="824"/>
      <c r="M385" s="824"/>
      <c r="N385" s="824"/>
      <c r="O385" s="824"/>
    </row>
    <row r="386">
      <c r="A386" s="824"/>
      <c r="B386" s="823"/>
      <c r="C386" s="824"/>
      <c r="D386" s="824"/>
      <c r="E386" s="824"/>
      <c r="F386" s="824"/>
      <c r="G386" s="823"/>
      <c r="H386" s="824"/>
      <c r="I386" s="824"/>
      <c r="J386" s="824"/>
      <c r="K386" s="824"/>
      <c r="L386" s="824"/>
      <c r="M386" s="824"/>
      <c r="N386" s="824"/>
      <c r="O386" s="824"/>
    </row>
    <row r="387">
      <c r="A387" s="824"/>
      <c r="B387" s="823"/>
      <c r="C387" s="824"/>
      <c r="D387" s="824"/>
      <c r="E387" s="824"/>
      <c r="F387" s="824"/>
      <c r="G387" s="823"/>
      <c r="H387" s="824"/>
      <c r="I387" s="824"/>
      <c r="J387" s="824"/>
      <c r="K387" s="824"/>
      <c r="L387" s="824"/>
      <c r="M387" s="824"/>
      <c r="N387" s="824"/>
      <c r="O387" s="824"/>
    </row>
    <row r="388">
      <c r="A388" s="824"/>
      <c r="B388" s="823"/>
      <c r="C388" s="824"/>
      <c r="D388" s="824"/>
      <c r="E388" s="824"/>
      <c r="F388" s="824"/>
      <c r="G388" s="823"/>
      <c r="H388" s="824"/>
      <c r="I388" s="824"/>
      <c r="J388" s="824"/>
      <c r="K388" s="824"/>
      <c r="L388" s="824"/>
      <c r="M388" s="824"/>
      <c r="N388" s="824"/>
      <c r="O388" s="824"/>
    </row>
    <row r="389">
      <c r="A389" s="824"/>
      <c r="B389" s="823"/>
      <c r="C389" s="824"/>
      <c r="D389" s="824"/>
      <c r="E389" s="824"/>
      <c r="F389" s="824"/>
      <c r="G389" s="823"/>
      <c r="H389" s="824"/>
      <c r="I389" s="824"/>
      <c r="J389" s="824"/>
      <c r="K389" s="824"/>
      <c r="L389" s="824"/>
      <c r="M389" s="824"/>
      <c r="N389" s="824"/>
      <c r="O389" s="824"/>
    </row>
    <row r="390">
      <c r="A390" s="824"/>
      <c r="B390" s="823"/>
      <c r="C390" s="824"/>
      <c r="D390" s="824"/>
      <c r="E390" s="824"/>
      <c r="F390" s="824"/>
      <c r="G390" s="823"/>
      <c r="H390" s="824"/>
      <c r="I390" s="824"/>
      <c r="J390" s="824"/>
      <c r="K390" s="824"/>
      <c r="L390" s="824"/>
      <c r="M390" s="824"/>
      <c r="N390" s="824"/>
      <c r="O390" s="824"/>
    </row>
    <row r="391">
      <c r="A391" s="824"/>
      <c r="B391" s="823"/>
      <c r="C391" s="824"/>
      <c r="D391" s="824"/>
      <c r="E391" s="824"/>
      <c r="F391" s="824"/>
      <c r="G391" s="823"/>
      <c r="H391" s="824"/>
      <c r="I391" s="824"/>
      <c r="J391" s="824"/>
      <c r="K391" s="824"/>
      <c r="L391" s="824"/>
      <c r="M391" s="824"/>
      <c r="N391" s="824"/>
      <c r="O391" s="824"/>
    </row>
    <row r="392">
      <c r="A392" s="824"/>
      <c r="B392" s="823"/>
      <c r="C392" s="824"/>
      <c r="D392" s="824"/>
      <c r="E392" s="824"/>
      <c r="F392" s="824"/>
      <c r="G392" s="823"/>
      <c r="H392" s="824"/>
      <c r="I392" s="824"/>
      <c r="J392" s="824"/>
      <c r="K392" s="824"/>
      <c r="L392" s="824"/>
      <c r="M392" s="824"/>
      <c r="N392" s="824"/>
      <c r="O392" s="824"/>
    </row>
    <row r="393">
      <c r="A393" s="824"/>
      <c r="B393" s="823"/>
      <c r="C393" s="824"/>
      <c r="D393" s="824"/>
      <c r="E393" s="824"/>
      <c r="F393" s="824"/>
      <c r="G393" s="823"/>
      <c r="H393" s="824"/>
      <c r="I393" s="824"/>
      <c r="J393" s="824"/>
      <c r="K393" s="824"/>
      <c r="L393" s="824"/>
      <c r="M393" s="824"/>
      <c r="N393" s="824"/>
      <c r="O393" s="824"/>
    </row>
    <row r="394">
      <c r="A394" s="824"/>
      <c r="B394" s="823"/>
      <c r="C394" s="824"/>
      <c r="D394" s="824"/>
      <c r="E394" s="824"/>
      <c r="F394" s="824"/>
      <c r="G394" s="823"/>
      <c r="H394" s="824"/>
      <c r="I394" s="824"/>
      <c r="J394" s="824"/>
      <c r="K394" s="824"/>
      <c r="L394" s="824"/>
      <c r="M394" s="824"/>
      <c r="N394" s="824"/>
      <c r="O394" s="824"/>
    </row>
    <row r="395">
      <c r="A395" s="824"/>
      <c r="B395" s="823"/>
      <c r="C395" s="824"/>
      <c r="D395" s="824"/>
      <c r="E395" s="824"/>
      <c r="F395" s="824"/>
      <c r="G395" s="823"/>
      <c r="H395" s="824"/>
      <c r="I395" s="824"/>
      <c r="J395" s="824"/>
      <c r="K395" s="824"/>
      <c r="L395" s="824"/>
      <c r="M395" s="824"/>
      <c r="N395" s="824"/>
      <c r="O395" s="824"/>
    </row>
    <row r="396">
      <c r="A396" s="824"/>
      <c r="B396" s="823"/>
      <c r="C396" s="824"/>
      <c r="D396" s="824"/>
      <c r="E396" s="824"/>
      <c r="F396" s="824"/>
      <c r="G396" s="823"/>
      <c r="H396" s="824"/>
      <c r="I396" s="824"/>
      <c r="J396" s="824"/>
      <c r="K396" s="824"/>
      <c r="L396" s="824"/>
      <c r="M396" s="824"/>
      <c r="N396" s="824"/>
      <c r="O396" s="824"/>
    </row>
    <row r="397">
      <c r="A397" s="824"/>
      <c r="B397" s="823"/>
      <c r="C397" s="824"/>
      <c r="D397" s="824"/>
      <c r="E397" s="824"/>
      <c r="F397" s="824"/>
      <c r="G397" s="823"/>
      <c r="H397" s="824"/>
      <c r="I397" s="824"/>
      <c r="J397" s="824"/>
      <c r="K397" s="824"/>
      <c r="L397" s="824"/>
      <c r="M397" s="824"/>
      <c r="N397" s="824"/>
      <c r="O397" s="824"/>
    </row>
    <row r="398">
      <c r="A398" s="824"/>
      <c r="B398" s="823"/>
      <c r="C398" s="824"/>
      <c r="D398" s="824"/>
      <c r="E398" s="824"/>
      <c r="F398" s="824"/>
      <c r="G398" s="823"/>
      <c r="H398" s="824"/>
      <c r="I398" s="824"/>
      <c r="J398" s="824"/>
      <c r="K398" s="824"/>
      <c r="L398" s="824"/>
      <c r="M398" s="824"/>
      <c r="N398" s="824"/>
      <c r="O398" s="824"/>
    </row>
    <row r="399">
      <c r="A399" s="824"/>
      <c r="B399" s="823"/>
      <c r="C399" s="824"/>
      <c r="D399" s="824"/>
      <c r="E399" s="824"/>
      <c r="F399" s="824"/>
      <c r="G399" s="823"/>
      <c r="H399" s="824"/>
      <c r="I399" s="824"/>
      <c r="J399" s="824"/>
      <c r="K399" s="824"/>
      <c r="L399" s="824"/>
      <c r="M399" s="824"/>
      <c r="N399" s="824"/>
      <c r="O399" s="824"/>
    </row>
    <row r="400">
      <c r="A400" s="824"/>
      <c r="B400" s="823"/>
      <c r="C400" s="824"/>
      <c r="D400" s="824"/>
      <c r="E400" s="824"/>
      <c r="F400" s="824"/>
      <c r="G400" s="823"/>
      <c r="H400" s="824"/>
      <c r="I400" s="824"/>
      <c r="J400" s="824"/>
      <c r="K400" s="824"/>
      <c r="L400" s="824"/>
      <c r="M400" s="824"/>
      <c r="N400" s="824"/>
      <c r="O400" s="824"/>
    </row>
    <row r="401">
      <c r="A401" s="824"/>
      <c r="B401" s="823"/>
      <c r="C401" s="824"/>
      <c r="D401" s="824"/>
      <c r="E401" s="824"/>
      <c r="F401" s="824"/>
      <c r="G401" s="823"/>
      <c r="H401" s="824"/>
      <c r="I401" s="824"/>
      <c r="J401" s="824"/>
      <c r="K401" s="824"/>
      <c r="L401" s="824"/>
      <c r="M401" s="824"/>
      <c r="N401" s="824"/>
      <c r="O401" s="824"/>
    </row>
    <row r="402">
      <c r="A402" s="824"/>
      <c r="B402" s="823"/>
      <c r="C402" s="824"/>
      <c r="D402" s="824"/>
      <c r="E402" s="824"/>
      <c r="F402" s="824"/>
      <c r="G402" s="823"/>
      <c r="H402" s="824"/>
      <c r="I402" s="824"/>
      <c r="J402" s="824"/>
      <c r="K402" s="824"/>
      <c r="L402" s="824"/>
      <c r="M402" s="824"/>
      <c r="N402" s="824"/>
      <c r="O402" s="824"/>
    </row>
    <row r="403">
      <c r="A403" s="824"/>
      <c r="B403" s="823"/>
      <c r="C403" s="824"/>
      <c r="D403" s="824"/>
      <c r="E403" s="824"/>
      <c r="F403" s="824"/>
      <c r="G403" s="823"/>
      <c r="H403" s="824"/>
      <c r="I403" s="824"/>
      <c r="J403" s="824"/>
      <c r="K403" s="824"/>
      <c r="L403" s="824"/>
      <c r="M403" s="824"/>
      <c r="N403" s="824"/>
      <c r="O403" s="824"/>
    </row>
    <row r="404">
      <c r="A404" s="824"/>
      <c r="B404" s="823"/>
      <c r="C404" s="824"/>
      <c r="D404" s="824"/>
      <c r="E404" s="824"/>
      <c r="F404" s="824"/>
      <c r="G404" s="823"/>
      <c r="H404" s="824"/>
      <c r="I404" s="824"/>
      <c r="J404" s="824"/>
      <c r="K404" s="824"/>
      <c r="L404" s="824"/>
      <c r="M404" s="824"/>
      <c r="N404" s="824"/>
      <c r="O404" s="824"/>
    </row>
    <row r="405">
      <c r="A405" s="824"/>
      <c r="B405" s="823"/>
      <c r="C405" s="824"/>
      <c r="D405" s="824"/>
      <c r="E405" s="824"/>
      <c r="F405" s="824"/>
      <c r="G405" s="823"/>
      <c r="H405" s="824"/>
      <c r="I405" s="824"/>
      <c r="J405" s="824"/>
      <c r="K405" s="824"/>
      <c r="L405" s="824"/>
      <c r="M405" s="824"/>
      <c r="N405" s="824"/>
      <c r="O405" s="824"/>
    </row>
    <row r="406">
      <c r="A406" s="824"/>
      <c r="B406" s="823"/>
      <c r="C406" s="824"/>
      <c r="D406" s="824"/>
      <c r="E406" s="824"/>
      <c r="F406" s="824"/>
      <c r="G406" s="823"/>
      <c r="H406" s="824"/>
      <c r="I406" s="824"/>
      <c r="J406" s="824"/>
      <c r="K406" s="824"/>
      <c r="L406" s="824"/>
      <c r="M406" s="824"/>
      <c r="N406" s="824"/>
      <c r="O406" s="824"/>
    </row>
    <row r="407">
      <c r="A407" s="824"/>
      <c r="B407" s="823"/>
      <c r="C407" s="824"/>
      <c r="D407" s="824"/>
      <c r="E407" s="824"/>
      <c r="F407" s="824"/>
      <c r="G407" s="823"/>
      <c r="H407" s="824"/>
      <c r="I407" s="824"/>
      <c r="J407" s="824"/>
      <c r="K407" s="824"/>
      <c r="L407" s="824"/>
      <c r="M407" s="824"/>
      <c r="N407" s="824"/>
      <c r="O407" s="824"/>
    </row>
    <row r="408">
      <c r="A408" s="824"/>
      <c r="B408" s="823"/>
      <c r="C408" s="824"/>
      <c r="D408" s="824"/>
      <c r="E408" s="824"/>
      <c r="F408" s="824"/>
      <c r="G408" s="823"/>
      <c r="H408" s="824"/>
      <c r="I408" s="824"/>
      <c r="J408" s="824"/>
      <c r="K408" s="824"/>
      <c r="L408" s="824"/>
      <c r="M408" s="824"/>
      <c r="N408" s="824"/>
      <c r="O408" s="824"/>
    </row>
    <row r="409">
      <c r="A409" s="824"/>
      <c r="B409" s="823"/>
      <c r="C409" s="824"/>
      <c r="D409" s="824"/>
      <c r="E409" s="824"/>
      <c r="F409" s="824"/>
      <c r="G409" s="823"/>
      <c r="H409" s="824"/>
      <c r="I409" s="824"/>
      <c r="J409" s="824"/>
      <c r="K409" s="824"/>
      <c r="L409" s="824"/>
      <c r="M409" s="824"/>
      <c r="N409" s="824"/>
      <c r="O409" s="824"/>
    </row>
    <row r="410">
      <c r="A410" s="824"/>
      <c r="B410" s="823"/>
      <c r="C410" s="824"/>
      <c r="D410" s="824"/>
      <c r="E410" s="824"/>
      <c r="F410" s="824"/>
      <c r="G410" s="823"/>
      <c r="H410" s="824"/>
      <c r="I410" s="824"/>
      <c r="J410" s="824"/>
      <c r="K410" s="824"/>
      <c r="L410" s="824"/>
      <c r="M410" s="824"/>
      <c r="N410" s="824"/>
      <c r="O410" s="824"/>
    </row>
    <row r="411">
      <c r="A411" s="824"/>
      <c r="B411" s="823"/>
      <c r="C411" s="824"/>
      <c r="D411" s="824"/>
      <c r="E411" s="824"/>
      <c r="F411" s="824"/>
      <c r="G411" s="823"/>
      <c r="H411" s="824"/>
      <c r="I411" s="824"/>
      <c r="J411" s="824"/>
      <c r="K411" s="824"/>
      <c r="L411" s="824"/>
      <c r="M411" s="824"/>
      <c r="N411" s="824"/>
      <c r="O411" s="824"/>
    </row>
    <row r="412">
      <c r="A412" s="824"/>
      <c r="B412" s="823"/>
      <c r="C412" s="824"/>
      <c r="D412" s="824"/>
      <c r="E412" s="824"/>
      <c r="F412" s="824"/>
      <c r="G412" s="823"/>
      <c r="H412" s="824"/>
      <c r="I412" s="824"/>
      <c r="J412" s="824"/>
      <c r="K412" s="824"/>
      <c r="L412" s="824"/>
      <c r="M412" s="824"/>
      <c r="N412" s="824"/>
      <c r="O412" s="824"/>
    </row>
    <row r="413">
      <c r="A413" s="824"/>
      <c r="B413" s="823"/>
      <c r="C413" s="824"/>
      <c r="D413" s="824"/>
      <c r="E413" s="824"/>
      <c r="F413" s="824"/>
      <c r="G413" s="823"/>
      <c r="H413" s="824"/>
      <c r="I413" s="824"/>
      <c r="J413" s="824"/>
      <c r="K413" s="824"/>
      <c r="L413" s="824"/>
      <c r="M413" s="824"/>
      <c r="N413" s="824"/>
      <c r="O413" s="824"/>
    </row>
    <row r="414">
      <c r="A414" s="824"/>
      <c r="B414" s="823"/>
      <c r="C414" s="824"/>
      <c r="D414" s="824"/>
      <c r="E414" s="824"/>
      <c r="F414" s="824"/>
      <c r="G414" s="823"/>
      <c r="H414" s="824"/>
      <c r="I414" s="824"/>
      <c r="J414" s="824"/>
      <c r="K414" s="824"/>
      <c r="L414" s="824"/>
      <c r="M414" s="824"/>
      <c r="N414" s="824"/>
      <c r="O414" s="824"/>
    </row>
    <row r="415">
      <c r="A415" s="824"/>
      <c r="B415" s="823"/>
      <c r="C415" s="824"/>
      <c r="D415" s="824"/>
      <c r="E415" s="824"/>
      <c r="F415" s="824"/>
      <c r="G415" s="823"/>
      <c r="H415" s="824"/>
      <c r="I415" s="824"/>
      <c r="J415" s="824"/>
      <c r="K415" s="824"/>
      <c r="L415" s="824"/>
      <c r="M415" s="824"/>
      <c r="N415" s="824"/>
      <c r="O415" s="824"/>
    </row>
    <row r="416">
      <c r="A416" s="824"/>
      <c r="B416" s="823"/>
      <c r="C416" s="824"/>
      <c r="D416" s="824"/>
      <c r="E416" s="824"/>
      <c r="F416" s="824"/>
      <c r="G416" s="823"/>
      <c r="H416" s="824"/>
      <c r="I416" s="824"/>
      <c r="J416" s="824"/>
      <c r="K416" s="824"/>
      <c r="L416" s="824"/>
      <c r="M416" s="824"/>
      <c r="N416" s="824"/>
      <c r="O416" s="824"/>
    </row>
    <row r="417">
      <c r="A417" s="824"/>
      <c r="B417" s="823"/>
      <c r="C417" s="824"/>
      <c r="D417" s="824"/>
      <c r="E417" s="824"/>
      <c r="F417" s="824"/>
      <c r="G417" s="823"/>
      <c r="H417" s="824"/>
      <c r="I417" s="824"/>
      <c r="J417" s="824"/>
      <c r="K417" s="824"/>
      <c r="L417" s="824"/>
      <c r="M417" s="824"/>
      <c r="N417" s="824"/>
      <c r="O417" s="824"/>
    </row>
    <row r="418">
      <c r="A418" s="824"/>
      <c r="B418" s="823"/>
      <c r="C418" s="824"/>
      <c r="D418" s="824"/>
      <c r="E418" s="824"/>
      <c r="F418" s="824"/>
      <c r="G418" s="823"/>
      <c r="H418" s="824"/>
      <c r="I418" s="824"/>
      <c r="J418" s="824"/>
      <c r="K418" s="824"/>
      <c r="L418" s="824"/>
      <c r="M418" s="824"/>
      <c r="N418" s="824"/>
      <c r="O418" s="824"/>
    </row>
    <row r="419">
      <c r="A419" s="824"/>
      <c r="B419" s="823"/>
      <c r="C419" s="824"/>
      <c r="D419" s="824"/>
      <c r="E419" s="824"/>
      <c r="F419" s="824"/>
      <c r="G419" s="823"/>
      <c r="H419" s="824"/>
      <c r="I419" s="824"/>
      <c r="J419" s="824"/>
      <c r="K419" s="824"/>
      <c r="L419" s="824"/>
      <c r="M419" s="824"/>
      <c r="N419" s="824"/>
      <c r="O419" s="824"/>
    </row>
    <row r="420">
      <c r="A420" s="824"/>
      <c r="B420" s="823"/>
      <c r="C420" s="824"/>
      <c r="D420" s="824"/>
      <c r="E420" s="824"/>
      <c r="F420" s="824"/>
      <c r="G420" s="823"/>
      <c r="H420" s="824"/>
      <c r="I420" s="824"/>
      <c r="J420" s="824"/>
      <c r="K420" s="824"/>
      <c r="L420" s="824"/>
      <c r="M420" s="824"/>
      <c r="N420" s="824"/>
      <c r="O420" s="824"/>
    </row>
    <row r="421">
      <c r="A421" s="824"/>
      <c r="B421" s="823"/>
      <c r="C421" s="824"/>
      <c r="D421" s="824"/>
      <c r="E421" s="824"/>
      <c r="F421" s="824"/>
      <c r="G421" s="823"/>
      <c r="H421" s="824"/>
      <c r="I421" s="824"/>
      <c r="J421" s="824"/>
      <c r="K421" s="824"/>
      <c r="L421" s="824"/>
      <c r="M421" s="824"/>
      <c r="N421" s="824"/>
      <c r="O421" s="824"/>
    </row>
    <row r="422">
      <c r="A422" s="824"/>
      <c r="B422" s="823"/>
      <c r="C422" s="824"/>
      <c r="D422" s="824"/>
      <c r="E422" s="824"/>
      <c r="F422" s="824"/>
      <c r="G422" s="823"/>
      <c r="H422" s="824"/>
      <c r="I422" s="824"/>
      <c r="J422" s="824"/>
      <c r="K422" s="824"/>
      <c r="L422" s="824"/>
      <c r="M422" s="824"/>
      <c r="N422" s="824"/>
      <c r="O422" s="824"/>
    </row>
    <row r="423">
      <c r="A423" s="824"/>
      <c r="B423" s="823"/>
      <c r="C423" s="824"/>
      <c r="D423" s="824"/>
      <c r="E423" s="824"/>
      <c r="F423" s="824"/>
      <c r="G423" s="823"/>
      <c r="H423" s="824"/>
      <c r="I423" s="824"/>
      <c r="J423" s="824"/>
      <c r="K423" s="824"/>
      <c r="L423" s="824"/>
      <c r="M423" s="824"/>
      <c r="N423" s="824"/>
      <c r="O423" s="824"/>
    </row>
    <row r="424">
      <c r="A424" s="824"/>
      <c r="B424" s="823"/>
      <c r="C424" s="824"/>
      <c r="D424" s="824"/>
      <c r="E424" s="824"/>
      <c r="F424" s="824"/>
      <c r="G424" s="823"/>
      <c r="H424" s="824"/>
      <c r="I424" s="824"/>
      <c r="J424" s="824"/>
      <c r="K424" s="824"/>
      <c r="L424" s="824"/>
      <c r="M424" s="824"/>
      <c r="N424" s="824"/>
      <c r="O424" s="824"/>
    </row>
    <row r="425">
      <c r="A425" s="824"/>
      <c r="B425" s="823"/>
      <c r="C425" s="824"/>
      <c r="D425" s="824"/>
      <c r="E425" s="824"/>
      <c r="F425" s="824"/>
      <c r="G425" s="823"/>
      <c r="H425" s="824"/>
      <c r="I425" s="824"/>
      <c r="J425" s="824"/>
      <c r="K425" s="824"/>
      <c r="L425" s="824"/>
      <c r="M425" s="824"/>
      <c r="N425" s="824"/>
      <c r="O425" s="824"/>
    </row>
    <row r="426">
      <c r="A426" s="824"/>
      <c r="B426" s="823"/>
      <c r="C426" s="824"/>
      <c r="D426" s="824"/>
      <c r="E426" s="824"/>
      <c r="F426" s="824"/>
      <c r="G426" s="823"/>
      <c r="H426" s="824"/>
      <c r="I426" s="824"/>
      <c r="J426" s="824"/>
      <c r="K426" s="824"/>
      <c r="L426" s="824"/>
      <c r="M426" s="824"/>
      <c r="N426" s="824"/>
      <c r="O426" s="824"/>
    </row>
    <row r="427">
      <c r="A427" s="824"/>
      <c r="B427" s="823"/>
      <c r="C427" s="824"/>
      <c r="D427" s="824"/>
      <c r="E427" s="824"/>
      <c r="F427" s="824"/>
      <c r="G427" s="823"/>
      <c r="H427" s="824"/>
      <c r="I427" s="824"/>
      <c r="J427" s="824"/>
      <c r="K427" s="824"/>
      <c r="L427" s="824"/>
      <c r="M427" s="824"/>
      <c r="N427" s="824"/>
      <c r="O427" s="824"/>
    </row>
    <row r="428">
      <c r="A428" s="824"/>
      <c r="B428" s="823"/>
      <c r="C428" s="824"/>
      <c r="D428" s="824"/>
      <c r="E428" s="824"/>
      <c r="F428" s="824"/>
      <c r="G428" s="823"/>
      <c r="H428" s="824"/>
      <c r="I428" s="824"/>
      <c r="J428" s="824"/>
      <c r="K428" s="824"/>
      <c r="L428" s="824"/>
      <c r="M428" s="824"/>
      <c r="N428" s="824"/>
      <c r="O428" s="824"/>
    </row>
    <row r="429">
      <c r="A429" s="824"/>
      <c r="B429" s="823"/>
      <c r="C429" s="824"/>
      <c r="D429" s="824"/>
      <c r="E429" s="824"/>
      <c r="F429" s="824"/>
      <c r="G429" s="823"/>
      <c r="H429" s="824"/>
      <c r="I429" s="824"/>
      <c r="J429" s="824"/>
      <c r="K429" s="824"/>
      <c r="L429" s="824"/>
      <c r="M429" s="824"/>
      <c r="N429" s="824"/>
      <c r="O429" s="824"/>
    </row>
    <row r="430">
      <c r="A430" s="824"/>
      <c r="B430" s="823"/>
      <c r="C430" s="824"/>
      <c r="D430" s="824"/>
      <c r="E430" s="824"/>
      <c r="F430" s="824"/>
      <c r="G430" s="823"/>
      <c r="H430" s="824"/>
      <c r="I430" s="824"/>
      <c r="J430" s="824"/>
      <c r="K430" s="824"/>
      <c r="L430" s="824"/>
      <c r="M430" s="824"/>
      <c r="N430" s="824"/>
      <c r="O430" s="824"/>
    </row>
    <row r="431">
      <c r="A431" s="824"/>
      <c r="B431" s="823"/>
      <c r="C431" s="824"/>
      <c r="D431" s="824"/>
      <c r="E431" s="824"/>
      <c r="F431" s="824"/>
      <c r="G431" s="823"/>
      <c r="H431" s="824"/>
      <c r="I431" s="824"/>
      <c r="J431" s="824"/>
      <c r="K431" s="824"/>
      <c r="L431" s="824"/>
      <c r="M431" s="824"/>
      <c r="N431" s="824"/>
      <c r="O431" s="824"/>
    </row>
    <row r="432">
      <c r="A432" s="824"/>
      <c r="B432" s="823"/>
      <c r="C432" s="824"/>
      <c r="D432" s="824"/>
      <c r="E432" s="824"/>
      <c r="F432" s="824"/>
      <c r="G432" s="823"/>
      <c r="H432" s="824"/>
      <c r="I432" s="824"/>
      <c r="J432" s="824"/>
      <c r="K432" s="824"/>
      <c r="L432" s="824"/>
      <c r="M432" s="824"/>
      <c r="N432" s="824"/>
      <c r="O432" s="824"/>
    </row>
    <row r="433">
      <c r="A433" s="824"/>
      <c r="B433" s="823"/>
      <c r="C433" s="824"/>
      <c r="D433" s="824"/>
      <c r="E433" s="824"/>
      <c r="F433" s="824"/>
      <c r="G433" s="823"/>
      <c r="H433" s="824"/>
      <c r="I433" s="824"/>
      <c r="J433" s="824"/>
      <c r="K433" s="824"/>
      <c r="L433" s="824"/>
      <c r="M433" s="824"/>
      <c r="N433" s="824"/>
      <c r="O433" s="824"/>
    </row>
    <row r="434">
      <c r="A434" s="824"/>
      <c r="B434" s="823"/>
      <c r="C434" s="824"/>
      <c r="D434" s="824"/>
      <c r="E434" s="824"/>
      <c r="F434" s="824"/>
      <c r="G434" s="823"/>
      <c r="H434" s="824"/>
      <c r="I434" s="824"/>
      <c r="J434" s="824"/>
      <c r="K434" s="824"/>
      <c r="L434" s="824"/>
      <c r="M434" s="824"/>
      <c r="N434" s="824"/>
      <c r="O434" s="824"/>
    </row>
    <row r="435">
      <c r="A435" s="824"/>
      <c r="B435" s="823"/>
      <c r="C435" s="824"/>
      <c r="D435" s="824"/>
      <c r="E435" s="824"/>
      <c r="F435" s="824"/>
      <c r="G435" s="823"/>
      <c r="H435" s="824"/>
      <c r="I435" s="824"/>
      <c r="J435" s="824"/>
      <c r="K435" s="824"/>
      <c r="L435" s="824"/>
      <c r="M435" s="824"/>
      <c r="N435" s="824"/>
      <c r="O435" s="824"/>
    </row>
    <row r="436">
      <c r="A436" s="824"/>
      <c r="B436" s="823"/>
      <c r="C436" s="824"/>
      <c r="D436" s="824"/>
      <c r="E436" s="824"/>
      <c r="F436" s="824"/>
      <c r="G436" s="823"/>
      <c r="H436" s="824"/>
      <c r="I436" s="824"/>
      <c r="J436" s="824"/>
      <c r="K436" s="824"/>
      <c r="L436" s="824"/>
      <c r="M436" s="824"/>
      <c r="N436" s="824"/>
      <c r="O436" s="824"/>
    </row>
    <row r="437">
      <c r="A437" s="824"/>
      <c r="B437" s="823"/>
      <c r="C437" s="824"/>
      <c r="D437" s="824"/>
      <c r="E437" s="824"/>
      <c r="F437" s="824"/>
      <c r="G437" s="823"/>
      <c r="H437" s="824"/>
      <c r="I437" s="824"/>
      <c r="J437" s="824"/>
      <c r="K437" s="824"/>
      <c r="L437" s="824"/>
      <c r="M437" s="824"/>
      <c r="N437" s="824"/>
      <c r="O437" s="824"/>
    </row>
    <row r="438">
      <c r="A438" s="824"/>
      <c r="B438" s="823"/>
      <c r="C438" s="824"/>
      <c r="D438" s="824"/>
      <c r="E438" s="824"/>
      <c r="F438" s="824"/>
      <c r="G438" s="823"/>
      <c r="H438" s="824"/>
      <c r="I438" s="824"/>
      <c r="J438" s="824"/>
      <c r="K438" s="824"/>
      <c r="L438" s="824"/>
      <c r="M438" s="824"/>
      <c r="N438" s="824"/>
      <c r="O438" s="824"/>
    </row>
    <row r="439">
      <c r="A439" s="824"/>
      <c r="B439" s="823"/>
      <c r="C439" s="824"/>
      <c r="D439" s="824"/>
      <c r="E439" s="824"/>
      <c r="F439" s="824"/>
      <c r="G439" s="823"/>
      <c r="H439" s="824"/>
      <c r="I439" s="824"/>
      <c r="J439" s="824"/>
      <c r="K439" s="824"/>
      <c r="L439" s="824"/>
      <c r="M439" s="824"/>
      <c r="N439" s="824"/>
      <c r="O439" s="824"/>
    </row>
    <row r="440">
      <c r="A440" s="824"/>
      <c r="B440" s="823"/>
      <c r="C440" s="824"/>
      <c r="D440" s="824"/>
      <c r="E440" s="824"/>
      <c r="F440" s="824"/>
      <c r="G440" s="823"/>
      <c r="H440" s="824"/>
      <c r="I440" s="824"/>
      <c r="J440" s="824"/>
      <c r="K440" s="824"/>
      <c r="L440" s="824"/>
      <c r="M440" s="824"/>
      <c r="N440" s="824"/>
      <c r="O440" s="824"/>
    </row>
    <row r="441">
      <c r="A441" s="824"/>
      <c r="B441" s="823"/>
      <c r="C441" s="824"/>
      <c r="D441" s="824"/>
      <c r="E441" s="824"/>
      <c r="F441" s="824"/>
      <c r="G441" s="823"/>
      <c r="H441" s="824"/>
      <c r="I441" s="824"/>
      <c r="J441" s="824"/>
      <c r="K441" s="824"/>
      <c r="L441" s="824"/>
      <c r="M441" s="824"/>
      <c r="N441" s="824"/>
      <c r="O441" s="824"/>
    </row>
    <row r="442">
      <c r="A442" s="824"/>
      <c r="B442" s="823"/>
      <c r="C442" s="824"/>
      <c r="D442" s="824"/>
      <c r="E442" s="824"/>
      <c r="F442" s="824"/>
      <c r="G442" s="823"/>
      <c r="H442" s="824"/>
      <c r="I442" s="824"/>
      <c r="J442" s="824"/>
      <c r="K442" s="824"/>
      <c r="L442" s="824"/>
      <c r="M442" s="824"/>
      <c r="N442" s="824"/>
      <c r="O442" s="824"/>
    </row>
    <row r="443">
      <c r="A443" s="824"/>
      <c r="B443" s="823"/>
      <c r="C443" s="824"/>
      <c r="D443" s="824"/>
      <c r="E443" s="824"/>
      <c r="F443" s="824"/>
      <c r="G443" s="823"/>
      <c r="H443" s="824"/>
      <c r="I443" s="824"/>
      <c r="J443" s="824"/>
      <c r="K443" s="824"/>
      <c r="L443" s="824"/>
      <c r="M443" s="824"/>
      <c r="N443" s="824"/>
      <c r="O443" s="824"/>
    </row>
    <row r="444">
      <c r="A444" s="824"/>
      <c r="B444" s="823"/>
      <c r="C444" s="824"/>
      <c r="D444" s="824"/>
      <c r="E444" s="824"/>
      <c r="F444" s="824"/>
      <c r="G444" s="823"/>
      <c r="H444" s="824"/>
      <c r="I444" s="824"/>
      <c r="J444" s="824"/>
      <c r="K444" s="824"/>
      <c r="L444" s="824"/>
      <c r="M444" s="824"/>
      <c r="N444" s="824"/>
      <c r="O444" s="824"/>
    </row>
    <row r="445">
      <c r="A445" s="824"/>
      <c r="B445" s="823"/>
      <c r="C445" s="824"/>
      <c r="D445" s="824"/>
      <c r="E445" s="824"/>
      <c r="F445" s="824"/>
      <c r="G445" s="823"/>
      <c r="H445" s="824"/>
      <c r="I445" s="824"/>
      <c r="J445" s="824"/>
      <c r="K445" s="824"/>
      <c r="L445" s="824"/>
      <c r="M445" s="824"/>
      <c r="N445" s="824"/>
      <c r="O445" s="824"/>
    </row>
    <row r="446">
      <c r="A446" s="824"/>
      <c r="B446" s="823"/>
      <c r="C446" s="824"/>
      <c r="D446" s="824"/>
      <c r="E446" s="824"/>
      <c r="F446" s="824"/>
      <c r="G446" s="823"/>
      <c r="H446" s="824"/>
      <c r="I446" s="824"/>
      <c r="J446" s="824"/>
      <c r="K446" s="824"/>
      <c r="L446" s="824"/>
      <c r="M446" s="824"/>
      <c r="N446" s="824"/>
      <c r="O446" s="824"/>
    </row>
    <row r="447">
      <c r="A447" s="824"/>
      <c r="B447" s="823"/>
      <c r="C447" s="824"/>
      <c r="D447" s="824"/>
      <c r="E447" s="824"/>
      <c r="F447" s="824"/>
      <c r="G447" s="823"/>
      <c r="H447" s="824"/>
      <c r="I447" s="824"/>
      <c r="J447" s="824"/>
      <c r="K447" s="824"/>
      <c r="L447" s="824"/>
      <c r="M447" s="824"/>
      <c r="N447" s="824"/>
      <c r="O447" s="824"/>
    </row>
    <row r="448">
      <c r="A448" s="824"/>
      <c r="B448" s="823"/>
      <c r="C448" s="824"/>
      <c r="D448" s="824"/>
      <c r="E448" s="824"/>
      <c r="F448" s="824"/>
      <c r="G448" s="823"/>
      <c r="H448" s="824"/>
      <c r="I448" s="824"/>
      <c r="J448" s="824"/>
      <c r="K448" s="824"/>
      <c r="L448" s="824"/>
      <c r="M448" s="824"/>
      <c r="N448" s="824"/>
      <c r="O448" s="824"/>
    </row>
    <row r="449">
      <c r="A449" s="824"/>
      <c r="B449" s="823"/>
      <c r="C449" s="824"/>
      <c r="D449" s="824"/>
      <c r="E449" s="824"/>
      <c r="F449" s="824"/>
      <c r="G449" s="823"/>
      <c r="H449" s="824"/>
      <c r="I449" s="824"/>
      <c r="J449" s="824"/>
      <c r="K449" s="824"/>
      <c r="L449" s="824"/>
      <c r="M449" s="824"/>
      <c r="N449" s="824"/>
      <c r="O449" s="824"/>
    </row>
    <row r="450">
      <c r="A450" s="824"/>
      <c r="B450" s="823"/>
      <c r="C450" s="824"/>
      <c r="D450" s="824"/>
      <c r="E450" s="824"/>
      <c r="F450" s="824"/>
      <c r="G450" s="823"/>
      <c r="H450" s="824"/>
      <c r="I450" s="824"/>
      <c r="J450" s="824"/>
      <c r="K450" s="824"/>
      <c r="L450" s="824"/>
      <c r="M450" s="824"/>
      <c r="N450" s="824"/>
      <c r="O450" s="824"/>
    </row>
    <row r="451">
      <c r="A451" s="824"/>
      <c r="B451" s="823"/>
      <c r="C451" s="824"/>
      <c r="D451" s="824"/>
      <c r="E451" s="824"/>
      <c r="F451" s="824"/>
      <c r="G451" s="823"/>
      <c r="H451" s="824"/>
      <c r="I451" s="824"/>
      <c r="J451" s="824"/>
      <c r="K451" s="824"/>
      <c r="L451" s="824"/>
      <c r="M451" s="824"/>
      <c r="N451" s="824"/>
      <c r="O451" s="824"/>
    </row>
    <row r="452">
      <c r="A452" s="824"/>
      <c r="B452" s="823"/>
      <c r="C452" s="824"/>
      <c r="D452" s="824"/>
      <c r="E452" s="824"/>
      <c r="F452" s="824"/>
      <c r="G452" s="823"/>
      <c r="H452" s="824"/>
      <c r="I452" s="824"/>
      <c r="J452" s="824"/>
      <c r="K452" s="824"/>
      <c r="L452" s="824"/>
      <c r="M452" s="824"/>
      <c r="N452" s="824"/>
      <c r="O452" s="824"/>
    </row>
    <row r="453">
      <c r="A453" s="824"/>
      <c r="B453" s="823"/>
      <c r="C453" s="824"/>
      <c r="D453" s="824"/>
      <c r="E453" s="824"/>
      <c r="F453" s="824"/>
      <c r="G453" s="823"/>
      <c r="H453" s="824"/>
      <c r="I453" s="824"/>
      <c r="J453" s="824"/>
      <c r="K453" s="824"/>
      <c r="L453" s="824"/>
      <c r="M453" s="824"/>
      <c r="N453" s="824"/>
      <c r="O453" s="824"/>
    </row>
    <row r="454">
      <c r="A454" s="824"/>
      <c r="B454" s="823"/>
      <c r="C454" s="824"/>
      <c r="D454" s="824"/>
      <c r="E454" s="824"/>
      <c r="F454" s="824"/>
      <c r="G454" s="823"/>
      <c r="H454" s="824"/>
      <c r="I454" s="824"/>
      <c r="J454" s="824"/>
      <c r="K454" s="824"/>
      <c r="L454" s="824"/>
      <c r="M454" s="824"/>
      <c r="N454" s="824"/>
      <c r="O454" s="824"/>
    </row>
    <row r="455">
      <c r="A455" s="824"/>
      <c r="B455" s="823"/>
      <c r="C455" s="824"/>
      <c r="D455" s="824"/>
      <c r="E455" s="824"/>
      <c r="F455" s="824"/>
      <c r="G455" s="823"/>
      <c r="H455" s="824"/>
      <c r="I455" s="824"/>
      <c r="J455" s="824"/>
      <c r="K455" s="824"/>
      <c r="L455" s="824"/>
      <c r="M455" s="824"/>
      <c r="N455" s="824"/>
      <c r="O455" s="824"/>
    </row>
    <row r="456">
      <c r="A456" s="824"/>
      <c r="B456" s="823"/>
      <c r="C456" s="824"/>
      <c r="D456" s="824"/>
      <c r="E456" s="824"/>
      <c r="F456" s="824"/>
      <c r="G456" s="823"/>
      <c r="H456" s="824"/>
      <c r="I456" s="824"/>
      <c r="J456" s="824"/>
      <c r="K456" s="824"/>
      <c r="L456" s="824"/>
      <c r="M456" s="824"/>
      <c r="N456" s="824"/>
      <c r="O456" s="824"/>
    </row>
    <row r="457">
      <c r="A457" s="824"/>
      <c r="B457" s="823"/>
      <c r="C457" s="824"/>
      <c r="D457" s="824"/>
      <c r="E457" s="824"/>
      <c r="F457" s="824"/>
      <c r="G457" s="823"/>
      <c r="H457" s="824"/>
      <c r="I457" s="824"/>
      <c r="J457" s="824"/>
      <c r="K457" s="824"/>
      <c r="L457" s="824"/>
      <c r="M457" s="824"/>
      <c r="N457" s="824"/>
      <c r="O457" s="824"/>
    </row>
    <row r="458">
      <c r="A458" s="824"/>
      <c r="B458" s="823"/>
      <c r="C458" s="824"/>
      <c r="D458" s="824"/>
      <c r="E458" s="824"/>
      <c r="F458" s="824"/>
      <c r="G458" s="823"/>
      <c r="H458" s="824"/>
      <c r="I458" s="824"/>
      <c r="J458" s="824"/>
      <c r="K458" s="824"/>
      <c r="L458" s="824"/>
      <c r="M458" s="824"/>
      <c r="N458" s="824"/>
      <c r="O458" s="824"/>
    </row>
    <row r="459">
      <c r="A459" s="824"/>
      <c r="B459" s="823"/>
      <c r="C459" s="824"/>
      <c r="D459" s="824"/>
      <c r="E459" s="824"/>
      <c r="F459" s="824"/>
      <c r="G459" s="823"/>
      <c r="H459" s="824"/>
      <c r="I459" s="824"/>
      <c r="J459" s="824"/>
      <c r="K459" s="824"/>
      <c r="L459" s="824"/>
      <c r="M459" s="824"/>
      <c r="N459" s="824"/>
      <c r="O459" s="824"/>
    </row>
    <row r="460">
      <c r="A460" s="824"/>
      <c r="B460" s="823"/>
      <c r="C460" s="824"/>
      <c r="D460" s="824"/>
      <c r="E460" s="824"/>
      <c r="F460" s="824"/>
      <c r="G460" s="823"/>
      <c r="H460" s="824"/>
      <c r="I460" s="824"/>
      <c r="J460" s="824"/>
      <c r="K460" s="824"/>
      <c r="L460" s="824"/>
      <c r="M460" s="824"/>
      <c r="N460" s="824"/>
      <c r="O460" s="824"/>
    </row>
    <row r="461">
      <c r="A461" s="824"/>
      <c r="B461" s="823"/>
      <c r="C461" s="824"/>
      <c r="D461" s="824"/>
      <c r="E461" s="824"/>
      <c r="F461" s="824"/>
      <c r="G461" s="823"/>
      <c r="H461" s="824"/>
      <c r="I461" s="824"/>
      <c r="J461" s="824"/>
      <c r="K461" s="824"/>
      <c r="L461" s="824"/>
      <c r="M461" s="824"/>
      <c r="N461" s="824"/>
      <c r="O461" s="824"/>
    </row>
    <row r="462">
      <c r="A462" s="824"/>
      <c r="B462" s="823"/>
      <c r="C462" s="824"/>
      <c r="D462" s="824"/>
      <c r="E462" s="824"/>
      <c r="F462" s="824"/>
      <c r="G462" s="823"/>
      <c r="H462" s="824"/>
      <c r="I462" s="824"/>
      <c r="J462" s="824"/>
      <c r="K462" s="824"/>
      <c r="L462" s="824"/>
      <c r="M462" s="824"/>
      <c r="N462" s="824"/>
      <c r="O462" s="824"/>
    </row>
    <row r="463">
      <c r="A463" s="824"/>
      <c r="B463" s="823"/>
      <c r="C463" s="824"/>
      <c r="D463" s="824"/>
      <c r="E463" s="824"/>
      <c r="F463" s="824"/>
      <c r="G463" s="823"/>
      <c r="H463" s="824"/>
      <c r="I463" s="824"/>
      <c r="J463" s="824"/>
      <c r="K463" s="824"/>
      <c r="L463" s="824"/>
      <c r="M463" s="824"/>
      <c r="N463" s="824"/>
      <c r="O463" s="824"/>
    </row>
    <row r="464">
      <c r="A464" s="824"/>
      <c r="B464" s="823"/>
      <c r="C464" s="824"/>
      <c r="D464" s="824"/>
      <c r="E464" s="824"/>
      <c r="F464" s="824"/>
      <c r="G464" s="823"/>
      <c r="H464" s="824"/>
      <c r="I464" s="824"/>
      <c r="J464" s="824"/>
      <c r="K464" s="824"/>
      <c r="L464" s="824"/>
      <c r="M464" s="824"/>
      <c r="N464" s="824"/>
      <c r="O464" s="824"/>
    </row>
    <row r="465">
      <c r="A465" s="824"/>
      <c r="B465" s="823"/>
      <c r="C465" s="824"/>
      <c r="D465" s="824"/>
      <c r="E465" s="824"/>
      <c r="F465" s="824"/>
      <c r="G465" s="823"/>
      <c r="H465" s="824"/>
      <c r="I465" s="824"/>
      <c r="J465" s="824"/>
      <c r="K465" s="824"/>
      <c r="L465" s="824"/>
      <c r="M465" s="824"/>
      <c r="N465" s="824"/>
      <c r="O465" s="824"/>
    </row>
    <row r="466">
      <c r="A466" s="824"/>
      <c r="B466" s="823"/>
      <c r="C466" s="824"/>
      <c r="D466" s="824"/>
      <c r="E466" s="824"/>
      <c r="F466" s="824"/>
      <c r="G466" s="823"/>
      <c r="H466" s="824"/>
      <c r="I466" s="824"/>
      <c r="J466" s="824"/>
      <c r="K466" s="824"/>
      <c r="L466" s="824"/>
      <c r="M466" s="824"/>
      <c r="N466" s="824"/>
      <c r="O466" s="824"/>
    </row>
    <row r="467">
      <c r="A467" s="824"/>
      <c r="B467" s="823"/>
      <c r="C467" s="824"/>
      <c r="D467" s="824"/>
      <c r="E467" s="824"/>
      <c r="F467" s="824"/>
      <c r="G467" s="823"/>
      <c r="H467" s="824"/>
      <c r="I467" s="824"/>
      <c r="J467" s="824"/>
      <c r="K467" s="824"/>
      <c r="L467" s="824"/>
      <c r="M467" s="824"/>
      <c r="N467" s="824"/>
      <c r="O467" s="824"/>
    </row>
    <row r="468">
      <c r="A468" s="824"/>
      <c r="B468" s="823"/>
      <c r="C468" s="824"/>
      <c r="D468" s="824"/>
      <c r="E468" s="824"/>
      <c r="F468" s="824"/>
      <c r="G468" s="823"/>
      <c r="H468" s="824"/>
      <c r="I468" s="824"/>
      <c r="J468" s="824"/>
      <c r="K468" s="824"/>
      <c r="L468" s="824"/>
      <c r="M468" s="824"/>
      <c r="N468" s="824"/>
      <c r="O468" s="824"/>
    </row>
    <row r="469">
      <c r="A469" s="824"/>
      <c r="B469" s="823"/>
      <c r="C469" s="824"/>
      <c r="D469" s="824"/>
      <c r="E469" s="824"/>
      <c r="F469" s="824"/>
      <c r="G469" s="823"/>
      <c r="H469" s="824"/>
      <c r="I469" s="824"/>
      <c r="J469" s="824"/>
      <c r="K469" s="824"/>
      <c r="L469" s="824"/>
      <c r="M469" s="824"/>
      <c r="N469" s="824"/>
      <c r="O469" s="824"/>
    </row>
    <row r="470">
      <c r="A470" s="824"/>
      <c r="B470" s="823"/>
      <c r="C470" s="824"/>
      <c r="D470" s="824"/>
      <c r="E470" s="824"/>
      <c r="F470" s="824"/>
      <c r="G470" s="823"/>
      <c r="H470" s="824"/>
      <c r="I470" s="824"/>
      <c r="J470" s="824"/>
      <c r="K470" s="824"/>
      <c r="L470" s="824"/>
      <c r="M470" s="824"/>
      <c r="N470" s="824"/>
      <c r="O470" s="824"/>
    </row>
    <row r="471">
      <c r="A471" s="824"/>
      <c r="B471" s="823"/>
      <c r="C471" s="824"/>
      <c r="D471" s="824"/>
      <c r="E471" s="824"/>
      <c r="F471" s="824"/>
      <c r="G471" s="823"/>
      <c r="H471" s="824"/>
      <c r="I471" s="824"/>
      <c r="J471" s="824"/>
      <c r="K471" s="824"/>
      <c r="L471" s="824"/>
      <c r="M471" s="824"/>
      <c r="N471" s="824"/>
      <c r="O471" s="824"/>
    </row>
    <row r="472">
      <c r="A472" s="824"/>
      <c r="B472" s="823"/>
      <c r="C472" s="824"/>
      <c r="D472" s="824"/>
      <c r="E472" s="824"/>
      <c r="F472" s="824"/>
      <c r="G472" s="823"/>
      <c r="H472" s="824"/>
      <c r="I472" s="824"/>
      <c r="J472" s="824"/>
      <c r="K472" s="824"/>
      <c r="L472" s="824"/>
      <c r="M472" s="824"/>
      <c r="N472" s="824"/>
      <c r="O472" s="824"/>
    </row>
    <row r="473">
      <c r="A473" s="824"/>
      <c r="B473" s="823"/>
      <c r="C473" s="824"/>
      <c r="D473" s="824"/>
      <c r="E473" s="824"/>
      <c r="F473" s="824"/>
      <c r="G473" s="823"/>
      <c r="H473" s="824"/>
      <c r="I473" s="824"/>
      <c r="J473" s="824"/>
      <c r="K473" s="824"/>
      <c r="L473" s="824"/>
      <c r="M473" s="824"/>
      <c r="N473" s="824"/>
      <c r="O473" s="824"/>
    </row>
    <row r="474">
      <c r="A474" s="824"/>
      <c r="B474" s="823"/>
      <c r="C474" s="824"/>
      <c r="D474" s="824"/>
      <c r="E474" s="824"/>
      <c r="F474" s="824"/>
      <c r="G474" s="823"/>
      <c r="H474" s="824"/>
      <c r="I474" s="824"/>
      <c r="J474" s="824"/>
      <c r="K474" s="824"/>
      <c r="L474" s="824"/>
      <c r="M474" s="824"/>
      <c r="N474" s="824"/>
      <c r="O474" s="824"/>
    </row>
    <row r="475">
      <c r="A475" s="824"/>
      <c r="B475" s="823"/>
      <c r="C475" s="824"/>
      <c r="D475" s="824"/>
      <c r="E475" s="824"/>
      <c r="F475" s="824"/>
      <c r="G475" s="823"/>
      <c r="H475" s="824"/>
      <c r="I475" s="824"/>
      <c r="J475" s="824"/>
      <c r="K475" s="824"/>
      <c r="L475" s="824"/>
      <c r="M475" s="824"/>
      <c r="N475" s="824"/>
      <c r="O475" s="824"/>
    </row>
    <row r="476">
      <c r="A476" s="824"/>
      <c r="B476" s="823"/>
      <c r="C476" s="824"/>
      <c r="D476" s="824"/>
      <c r="E476" s="824"/>
      <c r="F476" s="824"/>
      <c r="G476" s="823"/>
      <c r="H476" s="824"/>
      <c r="I476" s="824"/>
      <c r="J476" s="824"/>
      <c r="K476" s="824"/>
      <c r="L476" s="824"/>
      <c r="M476" s="824"/>
      <c r="N476" s="824"/>
      <c r="O476" s="824"/>
    </row>
    <row r="477">
      <c r="A477" s="824"/>
      <c r="B477" s="823"/>
      <c r="C477" s="824"/>
      <c r="D477" s="824"/>
      <c r="E477" s="824"/>
      <c r="F477" s="824"/>
      <c r="G477" s="823"/>
      <c r="H477" s="824"/>
      <c r="I477" s="824"/>
      <c r="J477" s="824"/>
      <c r="K477" s="824"/>
      <c r="L477" s="824"/>
      <c r="M477" s="824"/>
      <c r="N477" s="824"/>
      <c r="O477" s="824"/>
    </row>
    <row r="478">
      <c r="A478" s="824"/>
      <c r="B478" s="823"/>
      <c r="C478" s="824"/>
      <c r="D478" s="824"/>
      <c r="E478" s="824"/>
      <c r="F478" s="824"/>
      <c r="G478" s="823"/>
      <c r="H478" s="824"/>
      <c r="I478" s="824"/>
      <c r="J478" s="824"/>
      <c r="K478" s="824"/>
      <c r="L478" s="824"/>
      <c r="M478" s="824"/>
      <c r="N478" s="824"/>
      <c r="O478" s="824"/>
    </row>
    <row r="479">
      <c r="A479" s="824"/>
      <c r="B479" s="823"/>
      <c r="C479" s="824"/>
      <c r="D479" s="824"/>
      <c r="E479" s="824"/>
      <c r="F479" s="824"/>
      <c r="G479" s="823"/>
      <c r="H479" s="824"/>
      <c r="I479" s="824"/>
      <c r="J479" s="824"/>
      <c r="K479" s="824"/>
      <c r="L479" s="824"/>
      <c r="M479" s="824"/>
      <c r="N479" s="824"/>
      <c r="O479" s="824"/>
    </row>
    <row r="480">
      <c r="A480" s="824"/>
      <c r="B480" s="823"/>
      <c r="C480" s="824"/>
      <c r="D480" s="824"/>
      <c r="E480" s="824"/>
      <c r="F480" s="824"/>
      <c r="G480" s="823"/>
      <c r="H480" s="824"/>
      <c r="I480" s="824"/>
      <c r="J480" s="824"/>
      <c r="K480" s="824"/>
      <c r="L480" s="824"/>
      <c r="M480" s="824"/>
      <c r="N480" s="824"/>
      <c r="O480" s="824"/>
    </row>
    <row r="481">
      <c r="A481" s="824"/>
      <c r="B481" s="823"/>
      <c r="C481" s="824"/>
      <c r="D481" s="824"/>
      <c r="E481" s="824"/>
      <c r="F481" s="824"/>
      <c r="G481" s="823"/>
      <c r="H481" s="824"/>
      <c r="I481" s="824"/>
      <c r="J481" s="824"/>
      <c r="K481" s="824"/>
      <c r="L481" s="824"/>
      <c r="M481" s="824"/>
      <c r="N481" s="824"/>
      <c r="O481" s="824"/>
    </row>
    <row r="482">
      <c r="A482" s="824"/>
      <c r="B482" s="823"/>
      <c r="C482" s="824"/>
      <c r="D482" s="824"/>
      <c r="E482" s="824"/>
      <c r="F482" s="824"/>
      <c r="G482" s="823"/>
      <c r="H482" s="824"/>
      <c r="I482" s="824"/>
      <c r="J482" s="824"/>
      <c r="K482" s="824"/>
      <c r="L482" s="824"/>
      <c r="M482" s="824"/>
      <c r="N482" s="824"/>
      <c r="O482" s="824"/>
    </row>
    <row r="483">
      <c r="A483" s="824"/>
      <c r="B483" s="823"/>
      <c r="C483" s="824"/>
      <c r="D483" s="824"/>
      <c r="E483" s="824"/>
      <c r="F483" s="824"/>
      <c r="G483" s="823"/>
      <c r="H483" s="824"/>
      <c r="I483" s="824"/>
      <c r="J483" s="824"/>
      <c r="K483" s="824"/>
      <c r="L483" s="824"/>
      <c r="M483" s="824"/>
      <c r="N483" s="824"/>
      <c r="O483" s="824"/>
    </row>
    <row r="484">
      <c r="A484" s="824"/>
      <c r="B484" s="823"/>
      <c r="C484" s="824"/>
      <c r="D484" s="824"/>
      <c r="E484" s="824"/>
      <c r="F484" s="824"/>
      <c r="G484" s="823"/>
      <c r="H484" s="824"/>
      <c r="I484" s="824"/>
      <c r="J484" s="824"/>
      <c r="K484" s="824"/>
      <c r="L484" s="824"/>
      <c r="M484" s="824"/>
      <c r="N484" s="824"/>
      <c r="O484" s="824"/>
    </row>
    <row r="485">
      <c r="A485" s="824"/>
      <c r="B485" s="823"/>
      <c r="C485" s="824"/>
      <c r="D485" s="824"/>
      <c r="E485" s="824"/>
      <c r="F485" s="824"/>
      <c r="G485" s="823"/>
      <c r="H485" s="824"/>
      <c r="I485" s="824"/>
      <c r="J485" s="824"/>
      <c r="K485" s="824"/>
      <c r="L485" s="824"/>
      <c r="M485" s="824"/>
      <c r="N485" s="824"/>
      <c r="O485" s="824"/>
    </row>
    <row r="486">
      <c r="A486" s="824"/>
      <c r="B486" s="823"/>
      <c r="C486" s="824"/>
      <c r="D486" s="824"/>
      <c r="E486" s="824"/>
      <c r="F486" s="824"/>
      <c r="G486" s="823"/>
      <c r="H486" s="824"/>
      <c r="I486" s="824"/>
      <c r="J486" s="824"/>
      <c r="K486" s="824"/>
      <c r="L486" s="824"/>
      <c r="M486" s="824"/>
      <c r="N486" s="824"/>
      <c r="O486" s="824"/>
    </row>
    <row r="487">
      <c r="A487" s="824"/>
      <c r="B487" s="823"/>
      <c r="C487" s="824"/>
      <c r="D487" s="824"/>
      <c r="E487" s="824"/>
      <c r="F487" s="824"/>
      <c r="G487" s="823"/>
      <c r="H487" s="824"/>
      <c r="I487" s="824"/>
      <c r="J487" s="824"/>
      <c r="K487" s="824"/>
      <c r="L487" s="824"/>
      <c r="M487" s="824"/>
      <c r="N487" s="824"/>
      <c r="O487" s="824"/>
    </row>
    <row r="488">
      <c r="A488" s="824"/>
      <c r="B488" s="823"/>
      <c r="C488" s="824"/>
      <c r="D488" s="824"/>
      <c r="E488" s="824"/>
      <c r="F488" s="824"/>
      <c r="G488" s="823"/>
      <c r="H488" s="824"/>
      <c r="I488" s="824"/>
      <c r="J488" s="824"/>
      <c r="K488" s="824"/>
      <c r="L488" s="824"/>
      <c r="M488" s="824"/>
      <c r="N488" s="824"/>
      <c r="O488" s="824"/>
    </row>
    <row r="489">
      <c r="A489" s="824"/>
      <c r="B489" s="823"/>
      <c r="C489" s="824"/>
      <c r="D489" s="824"/>
      <c r="E489" s="824"/>
      <c r="F489" s="824"/>
      <c r="G489" s="823"/>
      <c r="H489" s="824"/>
      <c r="I489" s="824"/>
      <c r="J489" s="824"/>
      <c r="K489" s="824"/>
      <c r="L489" s="824"/>
      <c r="M489" s="824"/>
      <c r="N489" s="824"/>
      <c r="O489" s="824"/>
    </row>
    <row r="490">
      <c r="A490" s="824"/>
      <c r="B490" s="823"/>
      <c r="C490" s="824"/>
      <c r="D490" s="824"/>
      <c r="E490" s="824"/>
      <c r="F490" s="824"/>
      <c r="G490" s="823"/>
      <c r="H490" s="824"/>
      <c r="I490" s="824"/>
      <c r="J490" s="824"/>
      <c r="K490" s="824"/>
      <c r="L490" s="824"/>
      <c r="M490" s="824"/>
      <c r="N490" s="824"/>
      <c r="O490" s="824"/>
    </row>
    <row r="491">
      <c r="A491" s="824"/>
      <c r="B491" s="823"/>
      <c r="C491" s="824"/>
      <c r="D491" s="824"/>
      <c r="E491" s="824"/>
      <c r="F491" s="824"/>
      <c r="G491" s="823"/>
      <c r="H491" s="824"/>
      <c r="I491" s="824"/>
      <c r="J491" s="824"/>
      <c r="K491" s="824"/>
      <c r="L491" s="824"/>
      <c r="M491" s="824"/>
      <c r="N491" s="824"/>
      <c r="O491" s="824"/>
    </row>
    <row r="492">
      <c r="A492" s="824"/>
      <c r="B492" s="823"/>
      <c r="C492" s="824"/>
      <c r="D492" s="824"/>
      <c r="E492" s="824"/>
      <c r="F492" s="824"/>
      <c r="G492" s="823"/>
      <c r="H492" s="824"/>
      <c r="I492" s="824"/>
      <c r="J492" s="824"/>
      <c r="K492" s="824"/>
      <c r="L492" s="824"/>
      <c r="M492" s="824"/>
      <c r="N492" s="824"/>
      <c r="O492" s="824"/>
    </row>
    <row r="493">
      <c r="A493" s="824"/>
      <c r="B493" s="823"/>
      <c r="C493" s="824"/>
      <c r="D493" s="824"/>
      <c r="E493" s="824"/>
      <c r="F493" s="824"/>
      <c r="G493" s="823"/>
      <c r="H493" s="824"/>
      <c r="I493" s="824"/>
      <c r="J493" s="824"/>
      <c r="K493" s="824"/>
      <c r="L493" s="824"/>
      <c r="M493" s="824"/>
      <c r="N493" s="824"/>
      <c r="O493" s="824"/>
    </row>
    <row r="494">
      <c r="A494" s="824"/>
      <c r="B494" s="823"/>
      <c r="C494" s="824"/>
      <c r="D494" s="824"/>
      <c r="E494" s="824"/>
      <c r="F494" s="824"/>
      <c r="G494" s="823"/>
      <c r="H494" s="824"/>
      <c r="I494" s="824"/>
      <c r="J494" s="824"/>
      <c r="K494" s="824"/>
      <c r="L494" s="824"/>
      <c r="M494" s="824"/>
      <c r="N494" s="824"/>
      <c r="O494" s="824"/>
    </row>
    <row r="495">
      <c r="A495" s="824"/>
      <c r="B495" s="823"/>
      <c r="C495" s="824"/>
      <c r="D495" s="824"/>
      <c r="E495" s="824"/>
      <c r="F495" s="824"/>
      <c r="G495" s="823"/>
      <c r="H495" s="824"/>
      <c r="I495" s="824"/>
      <c r="J495" s="824"/>
      <c r="K495" s="824"/>
      <c r="L495" s="824"/>
      <c r="M495" s="824"/>
      <c r="N495" s="824"/>
      <c r="O495" s="824"/>
    </row>
    <row r="496">
      <c r="A496" s="824"/>
      <c r="B496" s="823"/>
      <c r="C496" s="824"/>
      <c r="D496" s="824"/>
      <c r="E496" s="824"/>
      <c r="F496" s="824"/>
      <c r="G496" s="823"/>
      <c r="H496" s="824"/>
      <c r="I496" s="824"/>
      <c r="J496" s="824"/>
      <c r="K496" s="824"/>
      <c r="L496" s="824"/>
      <c r="M496" s="824"/>
      <c r="N496" s="824"/>
      <c r="O496" s="824"/>
    </row>
    <row r="497">
      <c r="A497" s="824"/>
      <c r="B497" s="823"/>
      <c r="C497" s="824"/>
      <c r="D497" s="824"/>
      <c r="E497" s="824"/>
      <c r="F497" s="824"/>
      <c r="G497" s="823"/>
      <c r="H497" s="824"/>
      <c r="I497" s="824"/>
      <c r="J497" s="824"/>
      <c r="K497" s="824"/>
      <c r="L497" s="824"/>
      <c r="M497" s="824"/>
      <c r="N497" s="824"/>
      <c r="O497" s="824"/>
    </row>
    <row r="498">
      <c r="A498" s="824"/>
      <c r="B498" s="823"/>
      <c r="C498" s="824"/>
      <c r="D498" s="824"/>
      <c r="E498" s="824"/>
      <c r="F498" s="824"/>
      <c r="G498" s="823"/>
      <c r="H498" s="824"/>
      <c r="I498" s="824"/>
      <c r="J498" s="824"/>
      <c r="K498" s="824"/>
      <c r="L498" s="824"/>
      <c r="M498" s="824"/>
      <c r="N498" s="824"/>
      <c r="O498" s="824"/>
    </row>
    <row r="499">
      <c r="A499" s="824"/>
      <c r="B499" s="823"/>
      <c r="C499" s="824"/>
      <c r="D499" s="824"/>
      <c r="E499" s="824"/>
      <c r="F499" s="824"/>
      <c r="G499" s="823"/>
      <c r="H499" s="824"/>
      <c r="I499" s="824"/>
      <c r="J499" s="824"/>
      <c r="K499" s="824"/>
      <c r="L499" s="824"/>
      <c r="M499" s="824"/>
      <c r="N499" s="824"/>
      <c r="O499" s="824"/>
    </row>
    <row r="500">
      <c r="A500" s="824"/>
      <c r="B500" s="823"/>
      <c r="C500" s="824"/>
      <c r="D500" s="824"/>
      <c r="E500" s="824"/>
      <c r="F500" s="824"/>
      <c r="G500" s="823"/>
      <c r="H500" s="824"/>
      <c r="I500" s="824"/>
      <c r="J500" s="824"/>
      <c r="K500" s="824"/>
      <c r="L500" s="824"/>
      <c r="M500" s="824"/>
      <c r="N500" s="824"/>
      <c r="O500" s="824"/>
    </row>
    <row r="501">
      <c r="A501" s="824"/>
      <c r="B501" s="823"/>
      <c r="C501" s="824"/>
      <c r="D501" s="824"/>
      <c r="E501" s="824"/>
      <c r="F501" s="824"/>
      <c r="G501" s="823"/>
      <c r="H501" s="824"/>
      <c r="I501" s="824"/>
      <c r="J501" s="824"/>
      <c r="K501" s="824"/>
      <c r="L501" s="824"/>
      <c r="M501" s="824"/>
      <c r="N501" s="824"/>
      <c r="O501" s="824"/>
    </row>
    <row r="502">
      <c r="A502" s="824"/>
      <c r="B502" s="823"/>
      <c r="C502" s="824"/>
      <c r="D502" s="824"/>
      <c r="E502" s="824"/>
      <c r="F502" s="824"/>
      <c r="G502" s="823"/>
      <c r="H502" s="824"/>
      <c r="I502" s="824"/>
      <c r="J502" s="824"/>
      <c r="K502" s="824"/>
      <c r="L502" s="824"/>
      <c r="M502" s="824"/>
      <c r="N502" s="824"/>
      <c r="O502" s="824"/>
    </row>
    <row r="503">
      <c r="A503" s="824"/>
      <c r="B503" s="823"/>
      <c r="C503" s="824"/>
      <c r="D503" s="824"/>
      <c r="E503" s="824"/>
      <c r="F503" s="824"/>
      <c r="G503" s="823"/>
      <c r="H503" s="824"/>
      <c r="I503" s="824"/>
      <c r="J503" s="824"/>
      <c r="K503" s="824"/>
      <c r="L503" s="824"/>
      <c r="M503" s="824"/>
      <c r="N503" s="824"/>
      <c r="O503" s="824"/>
    </row>
    <row r="504">
      <c r="A504" s="824"/>
      <c r="B504" s="823"/>
      <c r="C504" s="824"/>
      <c r="D504" s="824"/>
      <c r="E504" s="824"/>
      <c r="F504" s="824"/>
      <c r="G504" s="823"/>
      <c r="H504" s="824"/>
      <c r="I504" s="824"/>
      <c r="J504" s="824"/>
      <c r="K504" s="824"/>
      <c r="L504" s="824"/>
      <c r="M504" s="824"/>
      <c r="N504" s="824"/>
      <c r="O504" s="824"/>
    </row>
    <row r="505">
      <c r="A505" s="824"/>
      <c r="B505" s="823"/>
      <c r="C505" s="824"/>
      <c r="D505" s="824"/>
      <c r="E505" s="824"/>
      <c r="F505" s="824"/>
      <c r="G505" s="823"/>
      <c r="H505" s="824"/>
      <c r="I505" s="824"/>
      <c r="J505" s="824"/>
      <c r="K505" s="824"/>
      <c r="L505" s="824"/>
      <c r="M505" s="824"/>
      <c r="N505" s="824"/>
      <c r="O505" s="824"/>
    </row>
    <row r="506">
      <c r="A506" s="824"/>
      <c r="B506" s="823"/>
      <c r="C506" s="824"/>
      <c r="D506" s="824"/>
      <c r="E506" s="824"/>
      <c r="F506" s="824"/>
      <c r="G506" s="823"/>
      <c r="H506" s="824"/>
      <c r="I506" s="824"/>
      <c r="J506" s="824"/>
      <c r="K506" s="824"/>
      <c r="L506" s="824"/>
      <c r="M506" s="824"/>
      <c r="N506" s="824"/>
      <c r="O506" s="824"/>
    </row>
    <row r="507">
      <c r="A507" s="824"/>
      <c r="B507" s="823"/>
      <c r="C507" s="824"/>
      <c r="D507" s="824"/>
      <c r="E507" s="824"/>
      <c r="F507" s="824"/>
      <c r="G507" s="823"/>
      <c r="H507" s="824"/>
      <c r="I507" s="824"/>
      <c r="J507" s="824"/>
      <c r="K507" s="824"/>
      <c r="L507" s="824"/>
      <c r="M507" s="824"/>
      <c r="N507" s="824"/>
      <c r="O507" s="824"/>
    </row>
    <row r="508">
      <c r="A508" s="824"/>
      <c r="B508" s="823"/>
      <c r="C508" s="824"/>
      <c r="D508" s="824"/>
      <c r="E508" s="824"/>
      <c r="F508" s="824"/>
      <c r="G508" s="823"/>
      <c r="H508" s="824"/>
      <c r="I508" s="824"/>
      <c r="J508" s="824"/>
      <c r="K508" s="824"/>
      <c r="L508" s="824"/>
      <c r="M508" s="824"/>
      <c r="N508" s="824"/>
      <c r="O508" s="824"/>
    </row>
    <row r="509">
      <c r="A509" s="824"/>
      <c r="B509" s="823"/>
      <c r="C509" s="824"/>
      <c r="D509" s="824"/>
      <c r="E509" s="824"/>
      <c r="F509" s="824"/>
      <c r="G509" s="823"/>
      <c r="H509" s="824"/>
      <c r="I509" s="824"/>
      <c r="J509" s="824"/>
      <c r="K509" s="824"/>
      <c r="L509" s="824"/>
      <c r="M509" s="824"/>
      <c r="N509" s="824"/>
      <c r="O509" s="824"/>
    </row>
    <row r="510">
      <c r="A510" s="824"/>
      <c r="B510" s="823"/>
      <c r="C510" s="824"/>
      <c r="D510" s="824"/>
      <c r="E510" s="824"/>
      <c r="F510" s="824"/>
      <c r="G510" s="823"/>
      <c r="H510" s="824"/>
      <c r="I510" s="824"/>
      <c r="J510" s="824"/>
      <c r="K510" s="824"/>
      <c r="L510" s="824"/>
      <c r="M510" s="824"/>
      <c r="N510" s="824"/>
      <c r="O510" s="824"/>
    </row>
    <row r="511">
      <c r="A511" s="824"/>
      <c r="B511" s="823"/>
      <c r="C511" s="824"/>
      <c r="D511" s="824"/>
      <c r="E511" s="824"/>
      <c r="F511" s="824"/>
      <c r="G511" s="823"/>
      <c r="H511" s="824"/>
      <c r="I511" s="824"/>
      <c r="J511" s="824"/>
      <c r="K511" s="824"/>
      <c r="L511" s="824"/>
      <c r="M511" s="824"/>
      <c r="N511" s="824"/>
      <c r="O511" s="824"/>
    </row>
    <row r="512">
      <c r="A512" s="824"/>
      <c r="B512" s="823"/>
      <c r="C512" s="824"/>
      <c r="D512" s="824"/>
      <c r="E512" s="824"/>
      <c r="F512" s="824"/>
      <c r="G512" s="823"/>
      <c r="H512" s="824"/>
      <c r="I512" s="824"/>
      <c r="J512" s="824"/>
      <c r="K512" s="824"/>
      <c r="L512" s="824"/>
      <c r="M512" s="824"/>
      <c r="N512" s="824"/>
      <c r="O512" s="824"/>
    </row>
    <row r="513">
      <c r="A513" s="824"/>
      <c r="B513" s="823"/>
      <c r="C513" s="824"/>
      <c r="D513" s="824"/>
      <c r="E513" s="824"/>
      <c r="F513" s="824"/>
      <c r="G513" s="823"/>
      <c r="H513" s="824"/>
      <c r="I513" s="824"/>
      <c r="J513" s="824"/>
      <c r="K513" s="824"/>
      <c r="L513" s="824"/>
      <c r="M513" s="824"/>
      <c r="N513" s="824"/>
      <c r="O513" s="824"/>
    </row>
    <row r="514">
      <c r="A514" s="824"/>
      <c r="B514" s="823"/>
      <c r="C514" s="824"/>
      <c r="D514" s="824"/>
      <c r="E514" s="824"/>
      <c r="F514" s="824"/>
      <c r="G514" s="823"/>
      <c r="H514" s="824"/>
      <c r="I514" s="824"/>
      <c r="J514" s="824"/>
      <c r="K514" s="824"/>
      <c r="L514" s="824"/>
      <c r="M514" s="824"/>
      <c r="N514" s="824"/>
      <c r="O514" s="824"/>
    </row>
    <row r="515">
      <c r="A515" s="824"/>
      <c r="B515" s="823"/>
      <c r="C515" s="824"/>
      <c r="D515" s="824"/>
      <c r="E515" s="824"/>
      <c r="F515" s="824"/>
      <c r="G515" s="823"/>
      <c r="H515" s="824"/>
      <c r="I515" s="824"/>
      <c r="J515" s="824"/>
      <c r="K515" s="824"/>
      <c r="L515" s="824"/>
      <c r="M515" s="824"/>
      <c r="N515" s="824"/>
      <c r="O515" s="824"/>
    </row>
    <row r="516">
      <c r="A516" s="824"/>
      <c r="B516" s="823"/>
      <c r="C516" s="824"/>
      <c r="D516" s="824"/>
      <c r="E516" s="824"/>
      <c r="F516" s="824"/>
      <c r="G516" s="823"/>
      <c r="H516" s="824"/>
      <c r="I516" s="824"/>
      <c r="J516" s="824"/>
      <c r="K516" s="824"/>
      <c r="L516" s="824"/>
      <c r="M516" s="824"/>
      <c r="N516" s="824"/>
      <c r="O516" s="824"/>
    </row>
    <row r="517">
      <c r="A517" s="824"/>
      <c r="B517" s="823"/>
      <c r="C517" s="824"/>
      <c r="D517" s="824"/>
      <c r="E517" s="824"/>
      <c r="F517" s="824"/>
      <c r="G517" s="823"/>
      <c r="H517" s="824"/>
      <c r="I517" s="824"/>
      <c r="J517" s="824"/>
      <c r="K517" s="824"/>
      <c r="L517" s="824"/>
      <c r="M517" s="824"/>
      <c r="N517" s="824"/>
      <c r="O517" s="824"/>
    </row>
    <row r="518">
      <c r="A518" s="824"/>
      <c r="B518" s="823"/>
      <c r="C518" s="824"/>
      <c r="D518" s="824"/>
      <c r="E518" s="824"/>
      <c r="F518" s="824"/>
      <c r="G518" s="823"/>
      <c r="H518" s="824"/>
      <c r="I518" s="824"/>
      <c r="J518" s="824"/>
      <c r="K518" s="824"/>
      <c r="L518" s="824"/>
      <c r="M518" s="824"/>
      <c r="N518" s="824"/>
      <c r="O518" s="824"/>
    </row>
    <row r="519">
      <c r="A519" s="824"/>
      <c r="B519" s="823"/>
      <c r="C519" s="824"/>
      <c r="D519" s="824"/>
      <c r="E519" s="824"/>
      <c r="F519" s="824"/>
      <c r="G519" s="823"/>
      <c r="H519" s="824"/>
      <c r="I519" s="824"/>
      <c r="J519" s="824"/>
      <c r="K519" s="824"/>
      <c r="L519" s="824"/>
      <c r="M519" s="824"/>
      <c r="N519" s="824"/>
      <c r="O519" s="824"/>
    </row>
    <row r="520">
      <c r="A520" s="824"/>
      <c r="B520" s="823"/>
      <c r="C520" s="824"/>
      <c r="D520" s="824"/>
      <c r="E520" s="824"/>
      <c r="F520" s="824"/>
      <c r="G520" s="823"/>
      <c r="H520" s="824"/>
      <c r="I520" s="824"/>
      <c r="J520" s="824"/>
      <c r="K520" s="824"/>
      <c r="L520" s="824"/>
      <c r="M520" s="824"/>
      <c r="N520" s="824"/>
      <c r="O520" s="824"/>
    </row>
    <row r="521">
      <c r="A521" s="824"/>
      <c r="B521" s="823"/>
      <c r="C521" s="824"/>
      <c r="D521" s="824"/>
      <c r="E521" s="824"/>
      <c r="F521" s="824"/>
      <c r="G521" s="823"/>
      <c r="H521" s="824"/>
      <c r="I521" s="824"/>
      <c r="J521" s="824"/>
      <c r="K521" s="824"/>
      <c r="L521" s="824"/>
      <c r="M521" s="824"/>
      <c r="N521" s="824"/>
      <c r="O521" s="824"/>
    </row>
    <row r="522">
      <c r="A522" s="824"/>
      <c r="B522" s="823"/>
      <c r="C522" s="824"/>
      <c r="D522" s="824"/>
      <c r="E522" s="824"/>
      <c r="F522" s="824"/>
      <c r="G522" s="823"/>
      <c r="H522" s="824"/>
      <c r="I522" s="824"/>
      <c r="J522" s="824"/>
      <c r="K522" s="824"/>
      <c r="L522" s="824"/>
      <c r="M522" s="824"/>
      <c r="N522" s="824"/>
      <c r="O522" s="824"/>
    </row>
    <row r="523">
      <c r="A523" s="824"/>
      <c r="B523" s="823"/>
      <c r="C523" s="824"/>
      <c r="D523" s="824"/>
      <c r="E523" s="824"/>
      <c r="F523" s="824"/>
      <c r="G523" s="823"/>
      <c r="H523" s="824"/>
      <c r="I523" s="824"/>
      <c r="J523" s="824"/>
      <c r="K523" s="824"/>
      <c r="L523" s="824"/>
      <c r="M523" s="824"/>
      <c r="N523" s="824"/>
      <c r="O523" s="824"/>
    </row>
    <row r="524">
      <c r="A524" s="824"/>
      <c r="B524" s="823"/>
      <c r="C524" s="824"/>
      <c r="D524" s="824"/>
      <c r="E524" s="824"/>
      <c r="F524" s="824"/>
      <c r="G524" s="823"/>
      <c r="H524" s="824"/>
      <c r="I524" s="824"/>
      <c r="J524" s="824"/>
      <c r="K524" s="824"/>
      <c r="L524" s="824"/>
      <c r="M524" s="824"/>
      <c r="N524" s="824"/>
      <c r="O524" s="824"/>
    </row>
    <row r="525">
      <c r="A525" s="824"/>
      <c r="B525" s="823"/>
      <c r="C525" s="824"/>
      <c r="D525" s="824"/>
      <c r="E525" s="824"/>
      <c r="F525" s="824"/>
      <c r="G525" s="823"/>
      <c r="H525" s="824"/>
      <c r="I525" s="824"/>
      <c r="J525" s="824"/>
      <c r="K525" s="824"/>
      <c r="L525" s="824"/>
      <c r="M525" s="824"/>
      <c r="N525" s="824"/>
      <c r="O525" s="824"/>
    </row>
    <row r="526">
      <c r="A526" s="824"/>
      <c r="B526" s="823"/>
      <c r="C526" s="824"/>
      <c r="D526" s="824"/>
      <c r="E526" s="824"/>
      <c r="F526" s="824"/>
      <c r="G526" s="823"/>
      <c r="H526" s="824"/>
      <c r="I526" s="824"/>
      <c r="J526" s="824"/>
      <c r="K526" s="824"/>
      <c r="L526" s="824"/>
      <c r="M526" s="824"/>
      <c r="N526" s="824"/>
      <c r="O526" s="824"/>
    </row>
    <row r="527">
      <c r="A527" s="824"/>
      <c r="B527" s="823"/>
      <c r="C527" s="824"/>
      <c r="D527" s="824"/>
      <c r="E527" s="824"/>
      <c r="F527" s="824"/>
      <c r="G527" s="823"/>
      <c r="H527" s="824"/>
      <c r="I527" s="824"/>
      <c r="J527" s="824"/>
      <c r="K527" s="824"/>
      <c r="L527" s="824"/>
      <c r="M527" s="824"/>
      <c r="N527" s="824"/>
      <c r="O527" s="824"/>
    </row>
    <row r="528">
      <c r="A528" s="824"/>
      <c r="B528" s="823"/>
      <c r="C528" s="824"/>
      <c r="D528" s="824"/>
      <c r="E528" s="824"/>
      <c r="F528" s="824"/>
      <c r="G528" s="823"/>
      <c r="H528" s="824"/>
      <c r="I528" s="824"/>
      <c r="J528" s="824"/>
      <c r="K528" s="824"/>
      <c r="L528" s="824"/>
      <c r="M528" s="824"/>
      <c r="N528" s="824"/>
      <c r="O528" s="824"/>
    </row>
    <row r="529">
      <c r="A529" s="824"/>
      <c r="B529" s="823"/>
      <c r="C529" s="824"/>
      <c r="D529" s="824"/>
      <c r="E529" s="824"/>
      <c r="F529" s="824"/>
      <c r="G529" s="823"/>
      <c r="H529" s="824"/>
      <c r="I529" s="824"/>
      <c r="J529" s="824"/>
      <c r="K529" s="824"/>
      <c r="L529" s="824"/>
      <c r="M529" s="824"/>
      <c r="N529" s="824"/>
      <c r="O529" s="824"/>
    </row>
    <row r="530">
      <c r="A530" s="824"/>
      <c r="B530" s="823"/>
      <c r="C530" s="824"/>
      <c r="D530" s="824"/>
      <c r="E530" s="824"/>
      <c r="F530" s="824"/>
      <c r="G530" s="823"/>
      <c r="H530" s="824"/>
      <c r="I530" s="824"/>
      <c r="J530" s="824"/>
      <c r="K530" s="824"/>
      <c r="L530" s="824"/>
      <c r="M530" s="824"/>
      <c r="N530" s="824"/>
      <c r="O530" s="824"/>
    </row>
    <row r="531">
      <c r="A531" s="824"/>
      <c r="B531" s="823"/>
      <c r="C531" s="824"/>
      <c r="D531" s="824"/>
      <c r="E531" s="824"/>
      <c r="F531" s="824"/>
      <c r="G531" s="823"/>
      <c r="H531" s="824"/>
      <c r="I531" s="824"/>
      <c r="J531" s="824"/>
      <c r="K531" s="824"/>
      <c r="L531" s="824"/>
      <c r="M531" s="824"/>
      <c r="N531" s="824"/>
      <c r="O531" s="824"/>
    </row>
    <row r="532">
      <c r="A532" s="824"/>
      <c r="B532" s="823"/>
      <c r="C532" s="824"/>
      <c r="D532" s="824"/>
      <c r="E532" s="824"/>
      <c r="F532" s="824"/>
      <c r="G532" s="823"/>
      <c r="H532" s="824"/>
      <c r="I532" s="824"/>
      <c r="J532" s="824"/>
      <c r="K532" s="824"/>
      <c r="L532" s="824"/>
      <c r="M532" s="824"/>
      <c r="N532" s="824"/>
      <c r="O532" s="824"/>
    </row>
    <row r="533">
      <c r="A533" s="824"/>
      <c r="B533" s="823"/>
      <c r="C533" s="824"/>
      <c r="D533" s="824"/>
      <c r="E533" s="824"/>
      <c r="F533" s="824"/>
      <c r="G533" s="823"/>
      <c r="H533" s="824"/>
      <c r="I533" s="824"/>
      <c r="J533" s="824"/>
      <c r="K533" s="824"/>
      <c r="L533" s="824"/>
      <c r="M533" s="824"/>
      <c r="N533" s="824"/>
      <c r="O533" s="824"/>
    </row>
    <row r="534">
      <c r="A534" s="824"/>
      <c r="B534" s="823"/>
      <c r="C534" s="824"/>
      <c r="D534" s="824"/>
      <c r="E534" s="824"/>
      <c r="F534" s="824"/>
      <c r="G534" s="823"/>
      <c r="H534" s="824"/>
      <c r="I534" s="824"/>
      <c r="J534" s="824"/>
      <c r="K534" s="824"/>
      <c r="L534" s="824"/>
      <c r="M534" s="824"/>
      <c r="N534" s="824"/>
      <c r="O534" s="824"/>
    </row>
    <row r="535">
      <c r="A535" s="824"/>
      <c r="B535" s="823"/>
      <c r="C535" s="824"/>
      <c r="D535" s="824"/>
      <c r="E535" s="824"/>
      <c r="F535" s="824"/>
      <c r="G535" s="823"/>
      <c r="H535" s="824"/>
      <c r="I535" s="824"/>
      <c r="J535" s="824"/>
      <c r="K535" s="824"/>
      <c r="L535" s="824"/>
      <c r="M535" s="824"/>
      <c r="N535" s="824"/>
      <c r="O535" s="824"/>
    </row>
    <row r="536">
      <c r="A536" s="824"/>
      <c r="B536" s="823"/>
      <c r="C536" s="824"/>
      <c r="D536" s="824"/>
      <c r="E536" s="824"/>
      <c r="F536" s="824"/>
      <c r="G536" s="823"/>
      <c r="H536" s="824"/>
      <c r="I536" s="824"/>
      <c r="J536" s="824"/>
      <c r="K536" s="824"/>
      <c r="L536" s="824"/>
      <c r="M536" s="824"/>
      <c r="N536" s="824"/>
      <c r="O536" s="824"/>
    </row>
    <row r="537">
      <c r="A537" s="824"/>
      <c r="B537" s="823"/>
      <c r="C537" s="824"/>
      <c r="D537" s="824"/>
      <c r="E537" s="824"/>
      <c r="F537" s="824"/>
      <c r="G537" s="823"/>
      <c r="H537" s="824"/>
      <c r="I537" s="824"/>
      <c r="J537" s="824"/>
      <c r="K537" s="824"/>
      <c r="L537" s="824"/>
      <c r="M537" s="824"/>
      <c r="N537" s="824"/>
      <c r="O537" s="824"/>
    </row>
    <row r="538">
      <c r="A538" s="824"/>
      <c r="B538" s="823"/>
      <c r="C538" s="824"/>
      <c r="D538" s="824"/>
      <c r="E538" s="824"/>
      <c r="F538" s="824"/>
      <c r="G538" s="823"/>
      <c r="H538" s="824"/>
      <c r="I538" s="824"/>
      <c r="J538" s="824"/>
      <c r="K538" s="824"/>
      <c r="L538" s="824"/>
      <c r="M538" s="824"/>
      <c r="N538" s="824"/>
      <c r="O538" s="824"/>
    </row>
    <row r="539">
      <c r="A539" s="824"/>
      <c r="B539" s="823"/>
      <c r="C539" s="824"/>
      <c r="D539" s="824"/>
      <c r="E539" s="824"/>
      <c r="F539" s="824"/>
      <c r="G539" s="823"/>
      <c r="H539" s="824"/>
      <c r="I539" s="824"/>
      <c r="J539" s="824"/>
      <c r="K539" s="824"/>
      <c r="L539" s="824"/>
      <c r="M539" s="824"/>
      <c r="N539" s="824"/>
      <c r="O539" s="824"/>
    </row>
    <row r="540">
      <c r="A540" s="824"/>
      <c r="B540" s="823"/>
      <c r="C540" s="824"/>
      <c r="D540" s="824"/>
      <c r="E540" s="824"/>
      <c r="F540" s="824"/>
      <c r="G540" s="823"/>
      <c r="H540" s="824"/>
      <c r="I540" s="824"/>
      <c r="J540" s="824"/>
      <c r="K540" s="824"/>
      <c r="L540" s="824"/>
      <c r="M540" s="824"/>
      <c r="N540" s="824"/>
      <c r="O540" s="824"/>
    </row>
    <row r="541">
      <c r="A541" s="824"/>
      <c r="B541" s="823"/>
      <c r="C541" s="824"/>
      <c r="D541" s="824"/>
      <c r="E541" s="824"/>
      <c r="F541" s="824"/>
      <c r="G541" s="823"/>
      <c r="H541" s="824"/>
      <c r="I541" s="824"/>
      <c r="J541" s="824"/>
      <c r="K541" s="824"/>
      <c r="L541" s="824"/>
      <c r="M541" s="824"/>
      <c r="N541" s="824"/>
      <c r="O541" s="824"/>
    </row>
    <row r="542">
      <c r="A542" s="824"/>
      <c r="B542" s="823"/>
      <c r="C542" s="824"/>
      <c r="D542" s="824"/>
      <c r="E542" s="824"/>
      <c r="F542" s="824"/>
      <c r="G542" s="823"/>
      <c r="H542" s="824"/>
      <c r="I542" s="824"/>
      <c r="J542" s="824"/>
      <c r="K542" s="824"/>
      <c r="L542" s="824"/>
      <c r="M542" s="824"/>
      <c r="N542" s="824"/>
      <c r="O542" s="824"/>
    </row>
    <row r="543">
      <c r="A543" s="824"/>
      <c r="B543" s="823"/>
      <c r="C543" s="824"/>
      <c r="D543" s="824"/>
      <c r="E543" s="824"/>
      <c r="F543" s="824"/>
      <c r="G543" s="823"/>
      <c r="H543" s="824"/>
      <c r="I543" s="824"/>
      <c r="J543" s="824"/>
      <c r="K543" s="824"/>
      <c r="L543" s="824"/>
      <c r="M543" s="824"/>
      <c r="N543" s="824"/>
      <c r="O543" s="824"/>
    </row>
    <row r="544">
      <c r="A544" s="824"/>
      <c r="B544" s="823"/>
      <c r="C544" s="824"/>
      <c r="D544" s="824"/>
      <c r="E544" s="824"/>
      <c r="F544" s="824"/>
      <c r="G544" s="823"/>
      <c r="H544" s="824"/>
      <c r="I544" s="824"/>
      <c r="J544" s="824"/>
      <c r="K544" s="824"/>
      <c r="L544" s="824"/>
      <c r="M544" s="824"/>
      <c r="N544" s="824"/>
      <c r="O544" s="824"/>
    </row>
    <row r="545">
      <c r="A545" s="824"/>
      <c r="B545" s="823"/>
      <c r="C545" s="824"/>
      <c r="D545" s="824"/>
      <c r="E545" s="824"/>
      <c r="F545" s="824"/>
      <c r="G545" s="823"/>
      <c r="H545" s="824"/>
      <c r="I545" s="824"/>
      <c r="J545" s="824"/>
      <c r="K545" s="824"/>
      <c r="L545" s="824"/>
      <c r="M545" s="824"/>
      <c r="N545" s="824"/>
      <c r="O545" s="824"/>
    </row>
    <row r="546">
      <c r="A546" s="824"/>
      <c r="B546" s="823"/>
      <c r="C546" s="824"/>
      <c r="D546" s="824"/>
      <c r="E546" s="824"/>
      <c r="F546" s="824"/>
      <c r="G546" s="823"/>
      <c r="H546" s="824"/>
      <c r="I546" s="824"/>
      <c r="J546" s="824"/>
      <c r="K546" s="824"/>
      <c r="L546" s="824"/>
      <c r="M546" s="824"/>
      <c r="N546" s="824"/>
      <c r="O546" s="824"/>
    </row>
    <row r="547">
      <c r="A547" s="824"/>
      <c r="B547" s="823"/>
      <c r="C547" s="824"/>
      <c r="D547" s="824"/>
      <c r="E547" s="824"/>
      <c r="F547" s="824"/>
      <c r="G547" s="823"/>
      <c r="H547" s="824"/>
      <c r="I547" s="824"/>
      <c r="J547" s="824"/>
      <c r="K547" s="824"/>
      <c r="L547" s="824"/>
      <c r="M547" s="824"/>
      <c r="N547" s="824"/>
      <c r="O547" s="824"/>
    </row>
    <row r="548">
      <c r="A548" s="824"/>
      <c r="B548" s="823"/>
      <c r="C548" s="824"/>
      <c r="D548" s="824"/>
      <c r="E548" s="824"/>
      <c r="F548" s="824"/>
      <c r="G548" s="823"/>
      <c r="H548" s="824"/>
      <c r="I548" s="824"/>
      <c r="J548" s="824"/>
      <c r="K548" s="824"/>
      <c r="L548" s="824"/>
      <c r="M548" s="824"/>
      <c r="N548" s="824"/>
      <c r="O548" s="824"/>
    </row>
    <row r="549">
      <c r="A549" s="824"/>
      <c r="B549" s="823"/>
      <c r="C549" s="824"/>
      <c r="D549" s="824"/>
      <c r="E549" s="824"/>
      <c r="F549" s="824"/>
      <c r="G549" s="823"/>
      <c r="H549" s="824"/>
      <c r="I549" s="824"/>
      <c r="J549" s="824"/>
      <c r="K549" s="824"/>
      <c r="L549" s="824"/>
      <c r="M549" s="824"/>
      <c r="N549" s="824"/>
      <c r="O549" s="824"/>
    </row>
    <row r="550">
      <c r="A550" s="824"/>
      <c r="B550" s="823"/>
      <c r="C550" s="824"/>
      <c r="D550" s="824"/>
      <c r="E550" s="824"/>
      <c r="F550" s="824"/>
      <c r="G550" s="823"/>
      <c r="H550" s="824"/>
      <c r="I550" s="824"/>
      <c r="J550" s="824"/>
      <c r="K550" s="824"/>
      <c r="L550" s="824"/>
      <c r="M550" s="824"/>
      <c r="N550" s="824"/>
      <c r="O550" s="824"/>
    </row>
    <row r="551">
      <c r="A551" s="824"/>
      <c r="B551" s="823"/>
      <c r="C551" s="824"/>
      <c r="D551" s="824"/>
      <c r="E551" s="824"/>
      <c r="F551" s="824"/>
      <c r="G551" s="823"/>
      <c r="H551" s="824"/>
      <c r="I551" s="824"/>
      <c r="J551" s="824"/>
      <c r="K551" s="824"/>
      <c r="L551" s="824"/>
      <c r="M551" s="824"/>
      <c r="N551" s="824"/>
      <c r="O551" s="824"/>
    </row>
    <row r="552">
      <c r="A552" s="824"/>
      <c r="B552" s="823"/>
      <c r="C552" s="824"/>
      <c r="D552" s="824"/>
      <c r="E552" s="824"/>
      <c r="F552" s="824"/>
      <c r="G552" s="823"/>
      <c r="H552" s="824"/>
      <c r="I552" s="824"/>
      <c r="J552" s="824"/>
      <c r="K552" s="824"/>
      <c r="L552" s="824"/>
      <c r="M552" s="824"/>
      <c r="N552" s="824"/>
      <c r="O552" s="824"/>
    </row>
    <row r="553">
      <c r="A553" s="824"/>
      <c r="B553" s="823"/>
      <c r="C553" s="824"/>
      <c r="D553" s="824"/>
      <c r="E553" s="824"/>
      <c r="F553" s="824"/>
      <c r="G553" s="823"/>
      <c r="H553" s="824"/>
      <c r="I553" s="824"/>
      <c r="J553" s="824"/>
      <c r="K553" s="824"/>
      <c r="L553" s="824"/>
      <c r="M553" s="824"/>
      <c r="N553" s="824"/>
      <c r="O553" s="824"/>
    </row>
    <row r="554">
      <c r="A554" s="824"/>
      <c r="B554" s="823"/>
      <c r="C554" s="824"/>
      <c r="D554" s="824"/>
      <c r="E554" s="824"/>
      <c r="F554" s="824"/>
      <c r="G554" s="823"/>
      <c r="H554" s="824"/>
      <c r="I554" s="824"/>
      <c r="J554" s="824"/>
      <c r="K554" s="824"/>
      <c r="L554" s="824"/>
      <c r="M554" s="824"/>
      <c r="N554" s="824"/>
      <c r="O554" s="824"/>
    </row>
    <row r="555">
      <c r="A555" s="824"/>
      <c r="B555" s="823"/>
      <c r="C555" s="824"/>
      <c r="D555" s="824"/>
      <c r="E555" s="824"/>
      <c r="F555" s="824"/>
      <c r="G555" s="823"/>
      <c r="H555" s="824"/>
      <c r="I555" s="824"/>
      <c r="J555" s="824"/>
      <c r="K555" s="824"/>
      <c r="L555" s="824"/>
      <c r="M555" s="824"/>
      <c r="N555" s="824"/>
      <c r="O555" s="824"/>
    </row>
    <row r="556">
      <c r="A556" s="824"/>
      <c r="B556" s="823"/>
      <c r="C556" s="824"/>
      <c r="D556" s="824"/>
      <c r="E556" s="824"/>
      <c r="F556" s="824"/>
      <c r="G556" s="823"/>
      <c r="H556" s="824"/>
      <c r="I556" s="824"/>
      <c r="J556" s="824"/>
      <c r="K556" s="824"/>
      <c r="L556" s="824"/>
      <c r="M556" s="824"/>
      <c r="N556" s="824"/>
      <c r="O556" s="824"/>
    </row>
    <row r="557">
      <c r="A557" s="824"/>
      <c r="B557" s="823"/>
      <c r="C557" s="824"/>
      <c r="D557" s="824"/>
      <c r="E557" s="824"/>
      <c r="F557" s="824"/>
      <c r="G557" s="823"/>
      <c r="H557" s="824"/>
      <c r="I557" s="824"/>
      <c r="J557" s="824"/>
      <c r="K557" s="824"/>
      <c r="L557" s="824"/>
      <c r="M557" s="824"/>
      <c r="N557" s="824"/>
      <c r="O557" s="824"/>
    </row>
    <row r="558">
      <c r="A558" s="824"/>
      <c r="B558" s="823"/>
      <c r="C558" s="824"/>
      <c r="D558" s="824"/>
      <c r="E558" s="824"/>
      <c r="F558" s="824"/>
      <c r="G558" s="823"/>
      <c r="H558" s="824"/>
      <c r="I558" s="824"/>
      <c r="J558" s="824"/>
      <c r="K558" s="824"/>
      <c r="L558" s="824"/>
      <c r="M558" s="824"/>
      <c r="N558" s="824"/>
      <c r="O558" s="824"/>
    </row>
    <row r="559">
      <c r="A559" s="824"/>
      <c r="B559" s="823"/>
      <c r="C559" s="824"/>
      <c r="D559" s="824"/>
      <c r="E559" s="824"/>
      <c r="F559" s="824"/>
      <c r="G559" s="823"/>
      <c r="H559" s="824"/>
      <c r="I559" s="824"/>
      <c r="J559" s="824"/>
      <c r="K559" s="824"/>
      <c r="L559" s="824"/>
      <c r="M559" s="824"/>
      <c r="N559" s="824"/>
      <c r="O559" s="824"/>
    </row>
    <row r="560">
      <c r="A560" s="824"/>
      <c r="B560" s="823"/>
      <c r="C560" s="824"/>
      <c r="D560" s="824"/>
      <c r="E560" s="824"/>
      <c r="F560" s="824"/>
      <c r="G560" s="823"/>
      <c r="H560" s="824"/>
      <c r="I560" s="824"/>
      <c r="J560" s="824"/>
      <c r="K560" s="824"/>
      <c r="L560" s="824"/>
      <c r="M560" s="824"/>
      <c r="N560" s="824"/>
      <c r="O560" s="824"/>
    </row>
    <row r="561">
      <c r="A561" s="824"/>
      <c r="B561" s="823"/>
      <c r="C561" s="824"/>
      <c r="D561" s="824"/>
      <c r="E561" s="824"/>
      <c r="F561" s="824"/>
      <c r="G561" s="823"/>
      <c r="H561" s="824"/>
      <c r="I561" s="824"/>
      <c r="J561" s="824"/>
      <c r="K561" s="824"/>
      <c r="L561" s="824"/>
      <c r="M561" s="824"/>
      <c r="N561" s="824"/>
      <c r="O561" s="824"/>
    </row>
    <row r="562">
      <c r="A562" s="824"/>
      <c r="B562" s="823"/>
      <c r="C562" s="824"/>
      <c r="D562" s="824"/>
      <c r="E562" s="824"/>
      <c r="F562" s="824"/>
      <c r="G562" s="823"/>
      <c r="H562" s="824"/>
      <c r="I562" s="824"/>
      <c r="J562" s="824"/>
      <c r="K562" s="824"/>
      <c r="L562" s="824"/>
      <c r="M562" s="824"/>
      <c r="N562" s="824"/>
      <c r="O562" s="824"/>
    </row>
    <row r="563">
      <c r="A563" s="824"/>
      <c r="B563" s="823"/>
      <c r="C563" s="824"/>
      <c r="D563" s="824"/>
      <c r="E563" s="824"/>
      <c r="F563" s="824"/>
      <c r="G563" s="823"/>
      <c r="H563" s="824"/>
      <c r="I563" s="824"/>
      <c r="J563" s="824"/>
      <c r="K563" s="824"/>
      <c r="L563" s="824"/>
      <c r="M563" s="824"/>
      <c r="N563" s="824"/>
      <c r="O563" s="824"/>
    </row>
    <row r="564">
      <c r="A564" s="824"/>
      <c r="B564" s="823"/>
      <c r="C564" s="824"/>
      <c r="D564" s="824"/>
      <c r="E564" s="824"/>
      <c r="F564" s="824"/>
      <c r="G564" s="823"/>
      <c r="H564" s="824"/>
      <c r="I564" s="824"/>
      <c r="J564" s="824"/>
      <c r="K564" s="824"/>
      <c r="L564" s="824"/>
      <c r="M564" s="824"/>
      <c r="N564" s="824"/>
      <c r="O564" s="824"/>
    </row>
    <row r="565">
      <c r="A565" s="824"/>
      <c r="B565" s="823"/>
      <c r="C565" s="824"/>
      <c r="D565" s="824"/>
      <c r="E565" s="824"/>
      <c r="F565" s="824"/>
      <c r="G565" s="823"/>
      <c r="H565" s="824"/>
      <c r="I565" s="824"/>
      <c r="J565" s="824"/>
      <c r="K565" s="824"/>
      <c r="L565" s="824"/>
      <c r="M565" s="824"/>
      <c r="N565" s="824"/>
      <c r="O565" s="824"/>
    </row>
    <row r="566">
      <c r="A566" s="824"/>
      <c r="B566" s="823"/>
      <c r="C566" s="824"/>
      <c r="D566" s="824"/>
      <c r="E566" s="824"/>
      <c r="F566" s="824"/>
      <c r="G566" s="823"/>
      <c r="H566" s="824"/>
      <c r="I566" s="824"/>
      <c r="J566" s="824"/>
      <c r="K566" s="824"/>
      <c r="L566" s="824"/>
      <c r="M566" s="824"/>
      <c r="N566" s="824"/>
      <c r="O566" s="824"/>
    </row>
    <row r="567">
      <c r="A567" s="824"/>
      <c r="B567" s="823"/>
      <c r="C567" s="824"/>
      <c r="D567" s="824"/>
      <c r="E567" s="824"/>
      <c r="F567" s="824"/>
      <c r="G567" s="823"/>
      <c r="H567" s="824"/>
      <c r="I567" s="824"/>
      <c r="J567" s="824"/>
      <c r="K567" s="824"/>
      <c r="L567" s="824"/>
      <c r="M567" s="824"/>
      <c r="N567" s="824"/>
      <c r="O567" s="824"/>
    </row>
    <row r="568">
      <c r="A568" s="824"/>
      <c r="B568" s="823"/>
      <c r="C568" s="824"/>
      <c r="D568" s="824"/>
      <c r="E568" s="824"/>
      <c r="F568" s="824"/>
      <c r="G568" s="823"/>
      <c r="H568" s="824"/>
      <c r="I568" s="824"/>
      <c r="J568" s="824"/>
      <c r="K568" s="824"/>
      <c r="L568" s="824"/>
      <c r="M568" s="824"/>
      <c r="N568" s="824"/>
      <c r="O568" s="824"/>
    </row>
    <row r="569">
      <c r="A569" s="824"/>
      <c r="B569" s="823"/>
      <c r="C569" s="824"/>
      <c r="D569" s="824"/>
      <c r="E569" s="824"/>
      <c r="F569" s="824"/>
      <c r="G569" s="823"/>
      <c r="H569" s="824"/>
      <c r="I569" s="824"/>
      <c r="J569" s="824"/>
      <c r="K569" s="824"/>
      <c r="L569" s="824"/>
      <c r="M569" s="824"/>
      <c r="N569" s="824"/>
      <c r="O569" s="824"/>
    </row>
    <row r="570">
      <c r="A570" s="824"/>
      <c r="B570" s="823"/>
      <c r="C570" s="824"/>
      <c r="D570" s="824"/>
      <c r="E570" s="824"/>
      <c r="F570" s="824"/>
      <c r="G570" s="823"/>
      <c r="H570" s="824"/>
      <c r="I570" s="824"/>
      <c r="J570" s="824"/>
      <c r="K570" s="824"/>
      <c r="L570" s="824"/>
      <c r="M570" s="824"/>
      <c r="N570" s="824"/>
      <c r="O570" s="824"/>
    </row>
    <row r="571">
      <c r="A571" s="824"/>
      <c r="B571" s="823"/>
      <c r="C571" s="824"/>
      <c r="D571" s="824"/>
      <c r="E571" s="824"/>
      <c r="F571" s="824"/>
      <c r="G571" s="823"/>
      <c r="H571" s="824"/>
      <c r="I571" s="824"/>
      <c r="J571" s="824"/>
      <c r="K571" s="824"/>
      <c r="L571" s="824"/>
      <c r="M571" s="824"/>
      <c r="N571" s="824"/>
      <c r="O571" s="824"/>
    </row>
    <row r="572">
      <c r="A572" s="824"/>
      <c r="B572" s="823"/>
      <c r="C572" s="824"/>
      <c r="D572" s="824"/>
      <c r="E572" s="824"/>
      <c r="F572" s="824"/>
      <c r="G572" s="823"/>
      <c r="H572" s="824"/>
      <c r="I572" s="824"/>
      <c r="J572" s="824"/>
      <c r="K572" s="824"/>
      <c r="L572" s="824"/>
      <c r="M572" s="824"/>
      <c r="N572" s="824"/>
      <c r="O572" s="824"/>
    </row>
    <row r="573">
      <c r="A573" s="824"/>
      <c r="B573" s="823"/>
      <c r="C573" s="824"/>
      <c r="D573" s="824"/>
      <c r="E573" s="824"/>
      <c r="F573" s="824"/>
      <c r="G573" s="823"/>
      <c r="H573" s="824"/>
      <c r="I573" s="824"/>
      <c r="J573" s="824"/>
      <c r="K573" s="824"/>
      <c r="L573" s="824"/>
      <c r="M573" s="824"/>
      <c r="N573" s="824"/>
      <c r="O573" s="824"/>
    </row>
    <row r="574">
      <c r="A574" s="824"/>
      <c r="B574" s="823"/>
      <c r="C574" s="824"/>
      <c r="D574" s="824"/>
      <c r="E574" s="824"/>
      <c r="F574" s="824"/>
      <c r="G574" s="823"/>
      <c r="H574" s="824"/>
      <c r="I574" s="824"/>
      <c r="J574" s="824"/>
      <c r="K574" s="824"/>
      <c r="L574" s="824"/>
      <c r="M574" s="824"/>
      <c r="N574" s="824"/>
      <c r="O574" s="824"/>
    </row>
    <row r="575">
      <c r="A575" s="824"/>
      <c r="B575" s="823"/>
      <c r="C575" s="824"/>
      <c r="D575" s="824"/>
      <c r="E575" s="824"/>
      <c r="F575" s="824"/>
      <c r="G575" s="823"/>
      <c r="H575" s="824"/>
      <c r="I575" s="824"/>
      <c r="J575" s="824"/>
      <c r="K575" s="824"/>
      <c r="L575" s="824"/>
      <c r="M575" s="824"/>
      <c r="N575" s="824"/>
      <c r="O575" s="824"/>
    </row>
    <row r="576">
      <c r="A576" s="824"/>
      <c r="B576" s="823"/>
      <c r="C576" s="824"/>
      <c r="D576" s="824"/>
      <c r="E576" s="824"/>
      <c r="F576" s="824"/>
      <c r="G576" s="823"/>
      <c r="H576" s="824"/>
      <c r="I576" s="824"/>
      <c r="J576" s="824"/>
      <c r="K576" s="824"/>
      <c r="L576" s="824"/>
      <c r="M576" s="824"/>
      <c r="N576" s="824"/>
      <c r="O576" s="824"/>
    </row>
    <row r="577">
      <c r="A577" s="824"/>
      <c r="B577" s="823"/>
      <c r="C577" s="824"/>
      <c r="D577" s="824"/>
      <c r="E577" s="824"/>
      <c r="F577" s="824"/>
      <c r="G577" s="823"/>
      <c r="H577" s="824"/>
      <c r="I577" s="824"/>
      <c r="J577" s="824"/>
      <c r="K577" s="824"/>
      <c r="L577" s="824"/>
      <c r="M577" s="824"/>
      <c r="N577" s="824"/>
      <c r="O577" s="824"/>
    </row>
    <row r="578">
      <c r="A578" s="824"/>
      <c r="B578" s="823"/>
      <c r="C578" s="824"/>
      <c r="D578" s="824"/>
      <c r="E578" s="824"/>
      <c r="F578" s="824"/>
      <c r="G578" s="823"/>
      <c r="H578" s="824"/>
      <c r="I578" s="824"/>
      <c r="J578" s="824"/>
      <c r="K578" s="824"/>
      <c r="L578" s="824"/>
      <c r="M578" s="824"/>
      <c r="N578" s="824"/>
      <c r="O578" s="824"/>
    </row>
    <row r="579">
      <c r="A579" s="824"/>
      <c r="B579" s="823"/>
      <c r="C579" s="824"/>
      <c r="D579" s="824"/>
      <c r="E579" s="824"/>
      <c r="F579" s="824"/>
      <c r="G579" s="823"/>
      <c r="H579" s="824"/>
      <c r="I579" s="824"/>
      <c r="J579" s="824"/>
      <c r="K579" s="824"/>
      <c r="L579" s="824"/>
      <c r="M579" s="824"/>
      <c r="N579" s="824"/>
      <c r="O579" s="824"/>
    </row>
    <row r="580">
      <c r="A580" s="824"/>
      <c r="B580" s="823"/>
      <c r="C580" s="824"/>
      <c r="D580" s="824"/>
      <c r="E580" s="824"/>
      <c r="F580" s="824"/>
      <c r="G580" s="823"/>
      <c r="H580" s="824"/>
      <c r="I580" s="824"/>
      <c r="J580" s="824"/>
      <c r="K580" s="824"/>
      <c r="L580" s="824"/>
      <c r="M580" s="824"/>
      <c r="N580" s="824"/>
      <c r="O580" s="824"/>
    </row>
    <row r="581">
      <c r="A581" s="824"/>
      <c r="B581" s="823"/>
      <c r="C581" s="824"/>
      <c r="D581" s="824"/>
      <c r="E581" s="824"/>
      <c r="F581" s="824"/>
      <c r="G581" s="823"/>
      <c r="H581" s="824"/>
      <c r="I581" s="824"/>
      <c r="J581" s="824"/>
      <c r="K581" s="824"/>
      <c r="L581" s="824"/>
      <c r="M581" s="824"/>
      <c r="N581" s="824"/>
      <c r="O581" s="824"/>
    </row>
    <row r="582">
      <c r="A582" s="824"/>
      <c r="B582" s="823"/>
      <c r="C582" s="824"/>
      <c r="D582" s="824"/>
      <c r="E582" s="824"/>
      <c r="F582" s="824"/>
      <c r="G582" s="823"/>
      <c r="H582" s="824"/>
      <c r="I582" s="824"/>
      <c r="J582" s="824"/>
      <c r="K582" s="824"/>
      <c r="L582" s="824"/>
      <c r="M582" s="824"/>
      <c r="N582" s="824"/>
      <c r="O582" s="824"/>
    </row>
    <row r="583">
      <c r="A583" s="824"/>
      <c r="B583" s="823"/>
      <c r="C583" s="824"/>
      <c r="D583" s="824"/>
      <c r="E583" s="824"/>
      <c r="F583" s="824"/>
      <c r="G583" s="823"/>
      <c r="H583" s="824"/>
      <c r="I583" s="824"/>
      <c r="J583" s="824"/>
      <c r="K583" s="824"/>
      <c r="L583" s="824"/>
      <c r="M583" s="824"/>
      <c r="N583" s="824"/>
      <c r="O583" s="824"/>
    </row>
    <row r="584">
      <c r="A584" s="824"/>
      <c r="B584" s="823"/>
      <c r="C584" s="824"/>
      <c r="D584" s="824"/>
      <c r="E584" s="824"/>
      <c r="F584" s="824"/>
      <c r="G584" s="823"/>
      <c r="H584" s="824"/>
      <c r="I584" s="824"/>
      <c r="J584" s="824"/>
      <c r="K584" s="824"/>
      <c r="L584" s="824"/>
      <c r="M584" s="824"/>
      <c r="N584" s="824"/>
      <c r="O584" s="824"/>
    </row>
    <row r="585">
      <c r="A585" s="824"/>
      <c r="B585" s="823"/>
      <c r="C585" s="824"/>
      <c r="D585" s="824"/>
      <c r="E585" s="824"/>
      <c r="F585" s="824"/>
      <c r="G585" s="823"/>
      <c r="H585" s="824"/>
      <c r="I585" s="824"/>
      <c r="J585" s="824"/>
      <c r="K585" s="824"/>
      <c r="L585" s="824"/>
      <c r="M585" s="824"/>
      <c r="N585" s="824"/>
      <c r="O585" s="824"/>
    </row>
    <row r="586">
      <c r="A586" s="824"/>
      <c r="B586" s="823"/>
      <c r="C586" s="824"/>
      <c r="D586" s="824"/>
      <c r="E586" s="824"/>
      <c r="F586" s="824"/>
      <c r="G586" s="823"/>
      <c r="H586" s="824"/>
      <c r="I586" s="824"/>
      <c r="J586" s="824"/>
      <c r="K586" s="824"/>
      <c r="L586" s="824"/>
      <c r="M586" s="824"/>
      <c r="N586" s="824"/>
      <c r="O586" s="824"/>
    </row>
    <row r="587">
      <c r="A587" s="824"/>
      <c r="B587" s="823"/>
      <c r="C587" s="824"/>
      <c r="D587" s="824"/>
      <c r="E587" s="824"/>
      <c r="F587" s="824"/>
      <c r="G587" s="823"/>
      <c r="H587" s="824"/>
      <c r="I587" s="824"/>
      <c r="J587" s="824"/>
      <c r="K587" s="824"/>
      <c r="L587" s="824"/>
      <c r="M587" s="824"/>
      <c r="N587" s="824"/>
      <c r="O587" s="824"/>
    </row>
    <row r="588">
      <c r="A588" s="824"/>
      <c r="B588" s="823"/>
      <c r="C588" s="824"/>
      <c r="D588" s="824"/>
      <c r="E588" s="824"/>
      <c r="F588" s="824"/>
      <c r="G588" s="823"/>
      <c r="H588" s="824"/>
      <c r="I588" s="824"/>
      <c r="J588" s="824"/>
      <c r="K588" s="824"/>
      <c r="L588" s="824"/>
      <c r="M588" s="824"/>
      <c r="N588" s="824"/>
      <c r="O588" s="824"/>
    </row>
    <row r="589">
      <c r="A589" s="824"/>
      <c r="B589" s="823"/>
      <c r="C589" s="824"/>
      <c r="D589" s="824"/>
      <c r="E589" s="824"/>
      <c r="F589" s="824"/>
      <c r="G589" s="823"/>
      <c r="H589" s="824"/>
      <c r="I589" s="824"/>
      <c r="J589" s="824"/>
      <c r="K589" s="824"/>
      <c r="L589" s="824"/>
      <c r="M589" s="824"/>
      <c r="N589" s="824"/>
      <c r="O589" s="824"/>
    </row>
    <row r="590">
      <c r="A590" s="824"/>
      <c r="B590" s="823"/>
      <c r="C590" s="824"/>
      <c r="D590" s="824"/>
      <c r="E590" s="824"/>
      <c r="F590" s="824"/>
      <c r="G590" s="823"/>
      <c r="H590" s="824"/>
      <c r="I590" s="824"/>
      <c r="J590" s="824"/>
      <c r="K590" s="824"/>
      <c r="L590" s="824"/>
      <c r="M590" s="824"/>
      <c r="N590" s="824"/>
      <c r="O590" s="824"/>
    </row>
    <row r="591">
      <c r="A591" s="824"/>
      <c r="B591" s="823"/>
      <c r="C591" s="824"/>
      <c r="D591" s="824"/>
      <c r="E591" s="824"/>
      <c r="F591" s="824"/>
      <c r="G591" s="823"/>
      <c r="H591" s="824"/>
      <c r="I591" s="824"/>
      <c r="J591" s="824"/>
      <c r="K591" s="824"/>
      <c r="L591" s="824"/>
      <c r="M591" s="824"/>
      <c r="N591" s="824"/>
      <c r="O591" s="824"/>
    </row>
    <row r="592">
      <c r="A592" s="824"/>
      <c r="B592" s="823"/>
      <c r="C592" s="824"/>
      <c r="D592" s="824"/>
      <c r="E592" s="824"/>
      <c r="F592" s="824"/>
      <c r="G592" s="823"/>
      <c r="H592" s="824"/>
      <c r="I592" s="824"/>
      <c r="J592" s="824"/>
      <c r="K592" s="824"/>
      <c r="L592" s="824"/>
      <c r="M592" s="824"/>
      <c r="N592" s="824"/>
      <c r="O592" s="824"/>
    </row>
    <row r="593">
      <c r="A593" s="824"/>
      <c r="B593" s="823"/>
      <c r="C593" s="824"/>
      <c r="D593" s="824"/>
      <c r="E593" s="824"/>
      <c r="F593" s="824"/>
      <c r="G593" s="823"/>
      <c r="H593" s="824"/>
      <c r="I593" s="824"/>
      <c r="J593" s="824"/>
      <c r="K593" s="824"/>
      <c r="L593" s="824"/>
      <c r="M593" s="824"/>
      <c r="N593" s="824"/>
      <c r="O593" s="824"/>
    </row>
    <row r="594">
      <c r="A594" s="824"/>
      <c r="B594" s="823"/>
      <c r="C594" s="824"/>
      <c r="D594" s="824"/>
      <c r="E594" s="824"/>
      <c r="F594" s="824"/>
      <c r="G594" s="823"/>
      <c r="H594" s="824"/>
      <c r="I594" s="824"/>
      <c r="J594" s="824"/>
      <c r="K594" s="824"/>
      <c r="L594" s="824"/>
      <c r="M594" s="824"/>
      <c r="N594" s="824"/>
      <c r="O594" s="824"/>
    </row>
    <row r="595">
      <c r="A595" s="824"/>
      <c r="B595" s="823"/>
      <c r="C595" s="824"/>
      <c r="D595" s="824"/>
      <c r="E595" s="824"/>
      <c r="F595" s="824"/>
      <c r="G595" s="823"/>
      <c r="H595" s="824"/>
      <c r="I595" s="824"/>
      <c r="J595" s="824"/>
      <c r="K595" s="824"/>
      <c r="L595" s="824"/>
      <c r="M595" s="824"/>
      <c r="N595" s="824"/>
      <c r="O595" s="824"/>
    </row>
    <row r="596">
      <c r="A596" s="824"/>
      <c r="B596" s="823"/>
      <c r="C596" s="824"/>
      <c r="D596" s="824"/>
      <c r="E596" s="824"/>
      <c r="F596" s="824"/>
      <c r="G596" s="823"/>
      <c r="H596" s="824"/>
      <c r="I596" s="824"/>
      <c r="J596" s="824"/>
      <c r="K596" s="824"/>
      <c r="L596" s="824"/>
      <c r="M596" s="824"/>
      <c r="N596" s="824"/>
      <c r="O596" s="824"/>
    </row>
    <row r="597">
      <c r="A597" s="824"/>
      <c r="B597" s="823"/>
      <c r="C597" s="824"/>
      <c r="D597" s="824"/>
      <c r="E597" s="824"/>
      <c r="F597" s="824"/>
      <c r="G597" s="823"/>
      <c r="H597" s="824"/>
      <c r="I597" s="824"/>
      <c r="J597" s="824"/>
      <c r="K597" s="824"/>
      <c r="L597" s="824"/>
      <c r="M597" s="824"/>
      <c r="N597" s="824"/>
      <c r="O597" s="824"/>
    </row>
    <row r="598">
      <c r="A598" s="824"/>
      <c r="B598" s="823"/>
      <c r="C598" s="824"/>
      <c r="D598" s="824"/>
      <c r="E598" s="824"/>
      <c r="F598" s="824"/>
      <c r="G598" s="823"/>
      <c r="H598" s="824"/>
      <c r="I598" s="824"/>
      <c r="J598" s="824"/>
      <c r="K598" s="824"/>
      <c r="L598" s="824"/>
      <c r="M598" s="824"/>
      <c r="N598" s="824"/>
      <c r="O598" s="824"/>
    </row>
    <row r="599">
      <c r="A599" s="824"/>
      <c r="B599" s="823"/>
      <c r="C599" s="824"/>
      <c r="D599" s="824"/>
      <c r="E599" s="824"/>
      <c r="F599" s="824"/>
      <c r="G599" s="823"/>
      <c r="H599" s="824"/>
      <c r="I599" s="824"/>
      <c r="J599" s="824"/>
      <c r="K599" s="824"/>
      <c r="L599" s="824"/>
      <c r="M599" s="824"/>
      <c r="N599" s="824"/>
      <c r="O599" s="824"/>
    </row>
    <row r="600">
      <c r="A600" s="824"/>
      <c r="B600" s="823"/>
      <c r="C600" s="824"/>
      <c r="D600" s="824"/>
      <c r="E600" s="824"/>
      <c r="F600" s="824"/>
      <c r="G600" s="823"/>
      <c r="H600" s="824"/>
      <c r="I600" s="824"/>
      <c r="J600" s="824"/>
      <c r="K600" s="824"/>
      <c r="L600" s="824"/>
      <c r="M600" s="824"/>
      <c r="N600" s="824"/>
      <c r="O600" s="824"/>
    </row>
    <row r="601">
      <c r="A601" s="824"/>
      <c r="B601" s="823"/>
      <c r="C601" s="824"/>
      <c r="D601" s="824"/>
      <c r="E601" s="824"/>
      <c r="F601" s="824"/>
      <c r="G601" s="823"/>
      <c r="H601" s="824"/>
      <c r="I601" s="824"/>
      <c r="J601" s="824"/>
      <c r="K601" s="824"/>
      <c r="L601" s="824"/>
      <c r="M601" s="824"/>
      <c r="N601" s="824"/>
      <c r="O601" s="824"/>
    </row>
    <row r="602">
      <c r="A602" s="824"/>
      <c r="B602" s="823"/>
      <c r="C602" s="824"/>
      <c r="D602" s="824"/>
      <c r="E602" s="824"/>
      <c r="F602" s="824"/>
      <c r="G602" s="823"/>
      <c r="H602" s="824"/>
      <c r="I602" s="824"/>
      <c r="J602" s="824"/>
      <c r="K602" s="824"/>
      <c r="L602" s="824"/>
      <c r="M602" s="824"/>
      <c r="N602" s="824"/>
      <c r="O602" s="824"/>
    </row>
    <row r="603">
      <c r="A603" s="824"/>
      <c r="B603" s="823"/>
      <c r="C603" s="824"/>
      <c r="D603" s="824"/>
      <c r="E603" s="824"/>
      <c r="F603" s="824"/>
      <c r="G603" s="823"/>
      <c r="H603" s="824"/>
      <c r="I603" s="824"/>
      <c r="J603" s="824"/>
      <c r="K603" s="824"/>
      <c r="L603" s="824"/>
      <c r="M603" s="824"/>
      <c r="N603" s="824"/>
      <c r="O603" s="824"/>
    </row>
    <row r="604">
      <c r="A604" s="824"/>
      <c r="B604" s="823"/>
      <c r="C604" s="824"/>
      <c r="D604" s="824"/>
      <c r="E604" s="824"/>
      <c r="F604" s="824"/>
      <c r="G604" s="823"/>
      <c r="H604" s="824"/>
      <c r="I604" s="824"/>
      <c r="J604" s="824"/>
      <c r="K604" s="824"/>
      <c r="L604" s="824"/>
      <c r="M604" s="824"/>
      <c r="N604" s="824"/>
      <c r="O604" s="824"/>
    </row>
    <row r="605">
      <c r="A605" s="824"/>
      <c r="B605" s="823"/>
      <c r="C605" s="824"/>
      <c r="D605" s="824"/>
      <c r="E605" s="824"/>
      <c r="F605" s="824"/>
      <c r="G605" s="823"/>
      <c r="H605" s="824"/>
      <c r="I605" s="824"/>
      <c r="J605" s="824"/>
      <c r="K605" s="824"/>
      <c r="L605" s="824"/>
      <c r="M605" s="824"/>
      <c r="N605" s="824"/>
      <c r="O605" s="824"/>
    </row>
    <row r="606">
      <c r="A606" s="824"/>
      <c r="B606" s="823"/>
      <c r="C606" s="824"/>
      <c r="D606" s="824"/>
      <c r="E606" s="824"/>
      <c r="F606" s="824"/>
      <c r="G606" s="823"/>
      <c r="H606" s="824"/>
      <c r="I606" s="824"/>
      <c r="J606" s="824"/>
      <c r="K606" s="824"/>
      <c r="L606" s="824"/>
      <c r="M606" s="824"/>
      <c r="N606" s="824"/>
      <c r="O606" s="824"/>
    </row>
    <row r="607">
      <c r="A607" s="824"/>
      <c r="B607" s="823"/>
      <c r="C607" s="824"/>
      <c r="D607" s="824"/>
      <c r="E607" s="824"/>
      <c r="F607" s="824"/>
      <c r="G607" s="823"/>
      <c r="H607" s="824"/>
      <c r="I607" s="824"/>
      <c r="J607" s="824"/>
      <c r="K607" s="824"/>
      <c r="L607" s="824"/>
      <c r="M607" s="824"/>
      <c r="N607" s="824"/>
      <c r="O607" s="824"/>
    </row>
    <row r="608">
      <c r="A608" s="824"/>
      <c r="B608" s="823"/>
      <c r="C608" s="824"/>
      <c r="D608" s="824"/>
      <c r="E608" s="824"/>
      <c r="F608" s="824"/>
      <c r="G608" s="823"/>
      <c r="H608" s="824"/>
      <c r="I608" s="824"/>
      <c r="J608" s="824"/>
      <c r="K608" s="824"/>
      <c r="L608" s="824"/>
      <c r="M608" s="824"/>
      <c r="N608" s="824"/>
      <c r="O608" s="824"/>
    </row>
    <row r="609">
      <c r="A609" s="824"/>
      <c r="B609" s="823"/>
      <c r="C609" s="824"/>
      <c r="D609" s="824"/>
      <c r="E609" s="824"/>
      <c r="F609" s="824"/>
      <c r="G609" s="823"/>
      <c r="H609" s="824"/>
      <c r="I609" s="824"/>
      <c r="J609" s="824"/>
      <c r="K609" s="824"/>
      <c r="L609" s="824"/>
      <c r="M609" s="824"/>
      <c r="N609" s="824"/>
      <c r="O609" s="824"/>
    </row>
    <row r="610">
      <c r="A610" s="824"/>
      <c r="B610" s="823"/>
      <c r="C610" s="824"/>
      <c r="D610" s="824"/>
      <c r="E610" s="824"/>
      <c r="F610" s="824"/>
      <c r="G610" s="823"/>
      <c r="H610" s="824"/>
      <c r="I610" s="824"/>
      <c r="J610" s="824"/>
      <c r="K610" s="824"/>
      <c r="L610" s="824"/>
      <c r="M610" s="824"/>
      <c r="N610" s="824"/>
      <c r="O610" s="824"/>
    </row>
    <row r="611">
      <c r="A611" s="824"/>
      <c r="B611" s="823"/>
      <c r="C611" s="824"/>
      <c r="D611" s="824"/>
      <c r="E611" s="824"/>
      <c r="F611" s="824"/>
      <c r="G611" s="823"/>
      <c r="H611" s="824"/>
      <c r="I611" s="824"/>
      <c r="J611" s="824"/>
      <c r="K611" s="824"/>
      <c r="L611" s="824"/>
      <c r="M611" s="824"/>
      <c r="N611" s="824"/>
      <c r="O611" s="824"/>
    </row>
    <row r="612">
      <c r="A612" s="824"/>
      <c r="B612" s="823"/>
      <c r="C612" s="824"/>
      <c r="D612" s="824"/>
      <c r="E612" s="824"/>
      <c r="F612" s="824"/>
      <c r="G612" s="823"/>
      <c r="H612" s="824"/>
      <c r="I612" s="824"/>
      <c r="J612" s="824"/>
      <c r="K612" s="824"/>
      <c r="L612" s="824"/>
      <c r="M612" s="824"/>
      <c r="N612" s="824"/>
      <c r="O612" s="824"/>
    </row>
    <row r="613">
      <c r="A613" s="824"/>
      <c r="B613" s="823"/>
      <c r="C613" s="824"/>
      <c r="D613" s="824"/>
      <c r="E613" s="824"/>
      <c r="F613" s="824"/>
      <c r="G613" s="823"/>
      <c r="H613" s="824"/>
      <c r="I613" s="824"/>
      <c r="J613" s="824"/>
      <c r="K613" s="824"/>
      <c r="L613" s="824"/>
      <c r="M613" s="824"/>
      <c r="N613" s="824"/>
      <c r="O613" s="824"/>
    </row>
    <row r="614">
      <c r="A614" s="824"/>
      <c r="B614" s="823"/>
      <c r="C614" s="824"/>
      <c r="D614" s="824"/>
      <c r="E614" s="824"/>
      <c r="F614" s="824"/>
      <c r="G614" s="823"/>
      <c r="H614" s="824"/>
      <c r="I614" s="824"/>
      <c r="J614" s="824"/>
      <c r="K614" s="824"/>
      <c r="L614" s="824"/>
      <c r="M614" s="824"/>
      <c r="N614" s="824"/>
      <c r="O614" s="824"/>
    </row>
    <row r="615">
      <c r="A615" s="824"/>
      <c r="B615" s="823"/>
      <c r="C615" s="824"/>
      <c r="D615" s="824"/>
      <c r="E615" s="824"/>
      <c r="F615" s="824"/>
      <c r="G615" s="823"/>
      <c r="H615" s="824"/>
      <c r="I615" s="824"/>
      <c r="J615" s="824"/>
      <c r="K615" s="824"/>
      <c r="L615" s="824"/>
      <c r="M615" s="824"/>
      <c r="N615" s="824"/>
      <c r="O615" s="824"/>
    </row>
    <row r="616">
      <c r="A616" s="824"/>
      <c r="B616" s="823"/>
      <c r="C616" s="824"/>
      <c r="D616" s="824"/>
      <c r="E616" s="824"/>
      <c r="F616" s="824"/>
      <c r="G616" s="823"/>
      <c r="H616" s="824"/>
      <c r="I616" s="824"/>
      <c r="J616" s="824"/>
      <c r="K616" s="824"/>
      <c r="L616" s="824"/>
      <c r="M616" s="824"/>
      <c r="N616" s="824"/>
      <c r="O616" s="824"/>
    </row>
    <row r="617">
      <c r="A617" s="824"/>
      <c r="B617" s="823"/>
      <c r="C617" s="824"/>
      <c r="D617" s="824"/>
      <c r="E617" s="824"/>
      <c r="F617" s="824"/>
      <c r="G617" s="823"/>
      <c r="H617" s="824"/>
      <c r="I617" s="824"/>
      <c r="J617" s="824"/>
      <c r="K617" s="824"/>
      <c r="L617" s="824"/>
      <c r="M617" s="824"/>
      <c r="N617" s="824"/>
      <c r="O617" s="824"/>
    </row>
    <row r="618">
      <c r="A618" s="824"/>
      <c r="B618" s="823"/>
      <c r="C618" s="824"/>
      <c r="D618" s="824"/>
      <c r="E618" s="824"/>
      <c r="F618" s="824"/>
      <c r="G618" s="823"/>
      <c r="H618" s="824"/>
      <c r="I618" s="824"/>
      <c r="J618" s="824"/>
      <c r="K618" s="824"/>
      <c r="L618" s="824"/>
      <c r="M618" s="824"/>
      <c r="N618" s="824"/>
      <c r="O618" s="824"/>
    </row>
    <row r="619">
      <c r="A619" s="824"/>
      <c r="B619" s="823"/>
      <c r="C619" s="824"/>
      <c r="D619" s="824"/>
      <c r="E619" s="824"/>
      <c r="F619" s="824"/>
      <c r="G619" s="823"/>
      <c r="H619" s="824"/>
      <c r="I619" s="824"/>
      <c r="J619" s="824"/>
      <c r="K619" s="824"/>
      <c r="L619" s="824"/>
      <c r="M619" s="824"/>
      <c r="N619" s="824"/>
      <c r="O619" s="824"/>
    </row>
    <row r="620">
      <c r="A620" s="824"/>
      <c r="B620" s="823"/>
      <c r="C620" s="824"/>
      <c r="D620" s="824"/>
      <c r="E620" s="824"/>
      <c r="F620" s="824"/>
      <c r="G620" s="823"/>
      <c r="H620" s="824"/>
      <c r="I620" s="824"/>
      <c r="J620" s="824"/>
      <c r="K620" s="824"/>
      <c r="L620" s="824"/>
      <c r="M620" s="824"/>
      <c r="N620" s="824"/>
      <c r="O620" s="824"/>
    </row>
    <row r="621">
      <c r="A621" s="824"/>
      <c r="B621" s="823"/>
      <c r="C621" s="824"/>
      <c r="D621" s="824"/>
      <c r="E621" s="824"/>
      <c r="F621" s="824"/>
      <c r="G621" s="823"/>
      <c r="H621" s="824"/>
      <c r="I621" s="824"/>
      <c r="J621" s="824"/>
      <c r="K621" s="824"/>
      <c r="L621" s="824"/>
      <c r="M621" s="824"/>
      <c r="N621" s="824"/>
      <c r="O621" s="824"/>
    </row>
    <row r="622">
      <c r="A622" s="824"/>
      <c r="B622" s="823"/>
      <c r="C622" s="824"/>
      <c r="D622" s="824"/>
      <c r="E622" s="824"/>
      <c r="F622" s="824"/>
      <c r="G622" s="823"/>
      <c r="H622" s="824"/>
      <c r="I622" s="824"/>
      <c r="J622" s="824"/>
      <c r="K622" s="824"/>
      <c r="L622" s="824"/>
      <c r="M622" s="824"/>
      <c r="N622" s="824"/>
      <c r="O622" s="824"/>
    </row>
    <row r="623">
      <c r="A623" s="824"/>
      <c r="B623" s="823"/>
      <c r="C623" s="824"/>
      <c r="D623" s="824"/>
      <c r="E623" s="824"/>
      <c r="F623" s="824"/>
      <c r="G623" s="823"/>
      <c r="H623" s="824"/>
      <c r="I623" s="824"/>
      <c r="J623" s="824"/>
      <c r="K623" s="824"/>
      <c r="L623" s="824"/>
      <c r="M623" s="824"/>
      <c r="N623" s="824"/>
      <c r="O623" s="824"/>
    </row>
    <row r="624">
      <c r="A624" s="824"/>
      <c r="B624" s="823"/>
      <c r="C624" s="824"/>
      <c r="D624" s="824"/>
      <c r="E624" s="824"/>
      <c r="F624" s="824"/>
      <c r="G624" s="823"/>
      <c r="H624" s="824"/>
      <c r="I624" s="824"/>
      <c r="J624" s="824"/>
      <c r="K624" s="824"/>
      <c r="L624" s="824"/>
      <c r="M624" s="824"/>
      <c r="N624" s="824"/>
      <c r="O624" s="824"/>
    </row>
    <row r="625">
      <c r="A625" s="824"/>
      <c r="B625" s="823"/>
      <c r="C625" s="824"/>
      <c r="D625" s="824"/>
      <c r="E625" s="824"/>
      <c r="F625" s="824"/>
      <c r="G625" s="823"/>
      <c r="H625" s="824"/>
      <c r="I625" s="824"/>
      <c r="J625" s="824"/>
      <c r="K625" s="824"/>
      <c r="L625" s="824"/>
      <c r="M625" s="824"/>
      <c r="N625" s="824"/>
      <c r="O625" s="824"/>
    </row>
    <row r="626">
      <c r="A626" s="824"/>
      <c r="B626" s="823"/>
      <c r="C626" s="824"/>
      <c r="D626" s="824"/>
      <c r="E626" s="824"/>
      <c r="F626" s="824"/>
      <c r="G626" s="823"/>
      <c r="H626" s="824"/>
      <c r="I626" s="824"/>
      <c r="J626" s="824"/>
      <c r="K626" s="824"/>
      <c r="L626" s="824"/>
      <c r="M626" s="824"/>
      <c r="N626" s="824"/>
      <c r="O626" s="824"/>
    </row>
    <row r="627">
      <c r="A627" s="824"/>
      <c r="B627" s="823"/>
      <c r="C627" s="824"/>
      <c r="D627" s="824"/>
      <c r="E627" s="824"/>
      <c r="F627" s="824"/>
      <c r="G627" s="823"/>
      <c r="H627" s="824"/>
      <c r="I627" s="824"/>
      <c r="J627" s="824"/>
      <c r="K627" s="824"/>
      <c r="L627" s="824"/>
      <c r="M627" s="824"/>
      <c r="N627" s="824"/>
      <c r="O627" s="824"/>
    </row>
    <row r="628">
      <c r="A628" s="824"/>
      <c r="B628" s="823"/>
      <c r="C628" s="824"/>
      <c r="D628" s="824"/>
      <c r="E628" s="824"/>
      <c r="F628" s="824"/>
      <c r="G628" s="823"/>
      <c r="H628" s="824"/>
      <c r="I628" s="824"/>
      <c r="J628" s="824"/>
      <c r="K628" s="824"/>
      <c r="L628" s="824"/>
      <c r="M628" s="824"/>
      <c r="N628" s="824"/>
      <c r="O628" s="824"/>
    </row>
    <row r="629">
      <c r="A629" s="824"/>
      <c r="B629" s="823"/>
      <c r="C629" s="824"/>
      <c r="D629" s="824"/>
      <c r="E629" s="824"/>
      <c r="F629" s="824"/>
      <c r="G629" s="823"/>
      <c r="H629" s="824"/>
      <c r="I629" s="824"/>
      <c r="J629" s="824"/>
      <c r="K629" s="824"/>
      <c r="L629" s="824"/>
      <c r="M629" s="824"/>
      <c r="N629" s="824"/>
      <c r="O629" s="824"/>
    </row>
    <row r="630">
      <c r="A630" s="824"/>
      <c r="B630" s="823"/>
      <c r="C630" s="824"/>
      <c r="D630" s="824"/>
      <c r="E630" s="824"/>
      <c r="F630" s="824"/>
      <c r="G630" s="823"/>
      <c r="H630" s="824"/>
      <c r="I630" s="824"/>
      <c r="J630" s="824"/>
      <c r="K630" s="824"/>
      <c r="L630" s="824"/>
      <c r="M630" s="824"/>
      <c r="N630" s="824"/>
      <c r="O630" s="824"/>
    </row>
    <row r="631">
      <c r="A631" s="824"/>
      <c r="B631" s="823"/>
      <c r="C631" s="824"/>
      <c r="D631" s="824"/>
      <c r="E631" s="824"/>
      <c r="F631" s="824"/>
      <c r="G631" s="823"/>
      <c r="H631" s="824"/>
      <c r="I631" s="824"/>
      <c r="J631" s="824"/>
      <c r="K631" s="824"/>
      <c r="L631" s="824"/>
      <c r="M631" s="824"/>
      <c r="N631" s="824"/>
      <c r="O631" s="824"/>
    </row>
    <row r="632">
      <c r="A632" s="824"/>
      <c r="B632" s="823"/>
      <c r="C632" s="824"/>
      <c r="D632" s="824"/>
      <c r="E632" s="824"/>
      <c r="F632" s="824"/>
      <c r="G632" s="823"/>
      <c r="H632" s="824"/>
      <c r="I632" s="824"/>
      <c r="J632" s="824"/>
      <c r="K632" s="824"/>
      <c r="L632" s="824"/>
      <c r="M632" s="824"/>
      <c r="N632" s="824"/>
      <c r="O632" s="824"/>
    </row>
    <row r="633">
      <c r="A633" s="824"/>
      <c r="B633" s="823"/>
      <c r="C633" s="824"/>
      <c r="D633" s="824"/>
      <c r="E633" s="824"/>
      <c r="F633" s="824"/>
      <c r="G633" s="823"/>
      <c r="H633" s="824"/>
      <c r="I633" s="824"/>
      <c r="J633" s="824"/>
      <c r="K633" s="824"/>
      <c r="L633" s="824"/>
      <c r="M633" s="824"/>
      <c r="N633" s="824"/>
      <c r="O633" s="824"/>
    </row>
    <row r="634">
      <c r="A634" s="824"/>
      <c r="B634" s="823"/>
      <c r="C634" s="824"/>
      <c r="D634" s="824"/>
      <c r="E634" s="824"/>
      <c r="F634" s="824"/>
      <c r="G634" s="823"/>
      <c r="H634" s="824"/>
      <c r="I634" s="824"/>
      <c r="J634" s="824"/>
      <c r="K634" s="824"/>
      <c r="L634" s="824"/>
      <c r="M634" s="824"/>
      <c r="N634" s="824"/>
      <c r="O634" s="824"/>
    </row>
    <row r="635">
      <c r="A635" s="824"/>
      <c r="B635" s="823"/>
      <c r="C635" s="824"/>
      <c r="D635" s="824"/>
      <c r="E635" s="824"/>
      <c r="F635" s="824"/>
      <c r="G635" s="823"/>
      <c r="H635" s="824"/>
      <c r="I635" s="824"/>
      <c r="J635" s="824"/>
      <c r="K635" s="824"/>
      <c r="L635" s="824"/>
      <c r="M635" s="824"/>
      <c r="N635" s="824"/>
      <c r="O635" s="824"/>
    </row>
    <row r="636">
      <c r="A636" s="824"/>
      <c r="B636" s="823"/>
      <c r="C636" s="824"/>
      <c r="D636" s="824"/>
      <c r="E636" s="824"/>
      <c r="F636" s="824"/>
      <c r="G636" s="823"/>
      <c r="H636" s="824"/>
      <c r="I636" s="824"/>
      <c r="J636" s="824"/>
      <c r="K636" s="824"/>
      <c r="L636" s="824"/>
      <c r="M636" s="824"/>
      <c r="N636" s="824"/>
      <c r="O636" s="824"/>
    </row>
    <row r="637">
      <c r="A637" s="824"/>
      <c r="B637" s="823"/>
      <c r="C637" s="824"/>
      <c r="D637" s="824"/>
      <c r="E637" s="824"/>
      <c r="F637" s="824"/>
      <c r="G637" s="823"/>
      <c r="H637" s="824"/>
      <c r="I637" s="824"/>
      <c r="J637" s="824"/>
      <c r="K637" s="824"/>
      <c r="L637" s="824"/>
      <c r="M637" s="824"/>
      <c r="N637" s="824"/>
      <c r="O637" s="824"/>
    </row>
    <row r="638">
      <c r="A638" s="824"/>
      <c r="B638" s="823"/>
      <c r="C638" s="824"/>
      <c r="D638" s="824"/>
      <c r="E638" s="824"/>
      <c r="F638" s="824"/>
      <c r="G638" s="823"/>
      <c r="H638" s="824"/>
      <c r="I638" s="824"/>
      <c r="J638" s="824"/>
      <c r="K638" s="824"/>
      <c r="L638" s="824"/>
      <c r="M638" s="824"/>
      <c r="N638" s="824"/>
      <c r="O638" s="824"/>
    </row>
    <row r="639">
      <c r="A639" s="824"/>
      <c r="B639" s="823"/>
      <c r="C639" s="824"/>
      <c r="D639" s="824"/>
      <c r="E639" s="824"/>
      <c r="F639" s="824"/>
      <c r="G639" s="823"/>
      <c r="H639" s="824"/>
      <c r="I639" s="824"/>
      <c r="J639" s="824"/>
      <c r="K639" s="824"/>
      <c r="L639" s="824"/>
      <c r="M639" s="824"/>
      <c r="N639" s="824"/>
      <c r="O639" s="824"/>
    </row>
    <row r="640">
      <c r="A640" s="824"/>
      <c r="B640" s="823"/>
      <c r="C640" s="824"/>
      <c r="D640" s="824"/>
      <c r="E640" s="824"/>
      <c r="F640" s="824"/>
      <c r="G640" s="823"/>
      <c r="H640" s="824"/>
      <c r="I640" s="824"/>
      <c r="J640" s="824"/>
      <c r="K640" s="824"/>
      <c r="L640" s="824"/>
      <c r="M640" s="824"/>
      <c r="N640" s="824"/>
      <c r="O640" s="824"/>
    </row>
    <row r="641">
      <c r="A641" s="824"/>
      <c r="B641" s="823"/>
      <c r="C641" s="824"/>
      <c r="D641" s="824"/>
      <c r="E641" s="824"/>
      <c r="F641" s="824"/>
      <c r="G641" s="823"/>
      <c r="H641" s="824"/>
      <c r="I641" s="824"/>
      <c r="J641" s="824"/>
      <c r="K641" s="824"/>
      <c r="L641" s="824"/>
      <c r="M641" s="824"/>
      <c r="N641" s="824"/>
      <c r="O641" s="824"/>
    </row>
    <row r="642">
      <c r="A642" s="824"/>
      <c r="B642" s="823"/>
      <c r="C642" s="824"/>
      <c r="D642" s="824"/>
      <c r="E642" s="824"/>
      <c r="F642" s="824"/>
      <c r="G642" s="823"/>
      <c r="H642" s="824"/>
      <c r="I642" s="824"/>
      <c r="J642" s="824"/>
      <c r="K642" s="824"/>
      <c r="L642" s="824"/>
      <c r="M642" s="824"/>
      <c r="N642" s="824"/>
      <c r="O642" s="824"/>
    </row>
    <row r="643">
      <c r="A643" s="824"/>
      <c r="B643" s="823"/>
      <c r="C643" s="824"/>
      <c r="D643" s="824"/>
      <c r="E643" s="824"/>
      <c r="F643" s="824"/>
      <c r="G643" s="823"/>
      <c r="H643" s="824"/>
      <c r="I643" s="824"/>
      <c r="J643" s="824"/>
      <c r="K643" s="824"/>
      <c r="L643" s="824"/>
      <c r="M643" s="824"/>
      <c r="N643" s="824"/>
      <c r="O643" s="824"/>
    </row>
    <row r="644">
      <c r="A644" s="824"/>
      <c r="B644" s="823"/>
      <c r="C644" s="824"/>
      <c r="D644" s="824"/>
      <c r="E644" s="824"/>
      <c r="F644" s="824"/>
      <c r="G644" s="823"/>
      <c r="H644" s="824"/>
      <c r="I644" s="824"/>
      <c r="J644" s="824"/>
      <c r="K644" s="824"/>
      <c r="L644" s="824"/>
      <c r="M644" s="824"/>
      <c r="N644" s="824"/>
      <c r="O644" s="824"/>
    </row>
    <row r="645">
      <c r="A645" s="824"/>
      <c r="B645" s="823"/>
      <c r="C645" s="824"/>
      <c r="D645" s="824"/>
      <c r="E645" s="824"/>
      <c r="F645" s="824"/>
      <c r="G645" s="823"/>
      <c r="H645" s="824"/>
      <c r="I645" s="824"/>
      <c r="J645" s="824"/>
      <c r="K645" s="824"/>
      <c r="L645" s="824"/>
      <c r="M645" s="824"/>
      <c r="N645" s="824"/>
      <c r="O645" s="824"/>
    </row>
    <row r="646">
      <c r="A646" s="824"/>
      <c r="B646" s="823"/>
      <c r="C646" s="824"/>
      <c r="D646" s="824"/>
      <c r="E646" s="824"/>
      <c r="F646" s="824"/>
      <c r="G646" s="823"/>
      <c r="H646" s="824"/>
      <c r="I646" s="824"/>
      <c r="J646" s="824"/>
      <c r="K646" s="824"/>
      <c r="L646" s="824"/>
      <c r="M646" s="824"/>
      <c r="N646" s="824"/>
      <c r="O646" s="824"/>
    </row>
    <row r="647">
      <c r="A647" s="824"/>
      <c r="B647" s="823"/>
      <c r="C647" s="824"/>
      <c r="D647" s="824"/>
      <c r="E647" s="824"/>
      <c r="F647" s="824"/>
      <c r="G647" s="823"/>
      <c r="H647" s="824"/>
      <c r="I647" s="824"/>
      <c r="J647" s="824"/>
      <c r="K647" s="824"/>
      <c r="L647" s="824"/>
      <c r="M647" s="824"/>
      <c r="N647" s="824"/>
      <c r="O647" s="824"/>
    </row>
    <row r="648">
      <c r="A648" s="824"/>
      <c r="B648" s="823"/>
      <c r="C648" s="824"/>
      <c r="D648" s="824"/>
      <c r="E648" s="824"/>
      <c r="F648" s="824"/>
      <c r="G648" s="823"/>
      <c r="H648" s="824"/>
      <c r="I648" s="824"/>
      <c r="J648" s="824"/>
      <c r="K648" s="824"/>
      <c r="L648" s="824"/>
      <c r="M648" s="824"/>
      <c r="N648" s="824"/>
      <c r="O648" s="824"/>
    </row>
    <row r="649">
      <c r="A649" s="824"/>
      <c r="B649" s="823"/>
      <c r="C649" s="824"/>
      <c r="D649" s="824"/>
      <c r="E649" s="824"/>
      <c r="F649" s="824"/>
      <c r="G649" s="823"/>
      <c r="H649" s="824"/>
      <c r="I649" s="824"/>
      <c r="J649" s="824"/>
      <c r="K649" s="824"/>
      <c r="L649" s="824"/>
      <c r="M649" s="824"/>
      <c r="N649" s="824"/>
      <c r="O649" s="824"/>
    </row>
    <row r="650">
      <c r="A650" s="824"/>
      <c r="B650" s="823"/>
      <c r="C650" s="824"/>
      <c r="D650" s="824"/>
      <c r="E650" s="824"/>
      <c r="F650" s="824"/>
      <c r="G650" s="823"/>
      <c r="H650" s="824"/>
      <c r="I650" s="824"/>
      <c r="J650" s="824"/>
      <c r="K650" s="824"/>
      <c r="L650" s="824"/>
      <c r="M650" s="824"/>
      <c r="N650" s="824"/>
      <c r="O650" s="824"/>
    </row>
    <row r="651">
      <c r="A651" s="824"/>
      <c r="B651" s="823"/>
      <c r="C651" s="824"/>
      <c r="D651" s="824"/>
      <c r="E651" s="824"/>
      <c r="F651" s="824"/>
      <c r="G651" s="823"/>
      <c r="H651" s="824"/>
      <c r="I651" s="824"/>
      <c r="J651" s="824"/>
      <c r="K651" s="824"/>
      <c r="L651" s="824"/>
      <c r="M651" s="824"/>
      <c r="N651" s="824"/>
      <c r="O651" s="824"/>
    </row>
    <row r="652">
      <c r="A652" s="824"/>
      <c r="B652" s="823"/>
      <c r="C652" s="824"/>
      <c r="D652" s="824"/>
      <c r="E652" s="824"/>
      <c r="F652" s="824"/>
      <c r="G652" s="823"/>
      <c r="H652" s="824"/>
      <c r="I652" s="824"/>
      <c r="J652" s="824"/>
      <c r="K652" s="824"/>
      <c r="L652" s="824"/>
      <c r="M652" s="824"/>
      <c r="N652" s="824"/>
      <c r="O652" s="824"/>
    </row>
    <row r="653">
      <c r="A653" s="824"/>
      <c r="B653" s="823"/>
      <c r="C653" s="824"/>
      <c r="D653" s="824"/>
      <c r="E653" s="824"/>
      <c r="F653" s="824"/>
      <c r="G653" s="823"/>
      <c r="H653" s="824"/>
      <c r="I653" s="824"/>
      <c r="J653" s="824"/>
      <c r="K653" s="824"/>
      <c r="L653" s="824"/>
      <c r="M653" s="824"/>
      <c r="N653" s="824"/>
      <c r="O653" s="824"/>
    </row>
    <row r="654">
      <c r="A654" s="824"/>
      <c r="B654" s="823"/>
      <c r="C654" s="824"/>
      <c r="D654" s="824"/>
      <c r="E654" s="824"/>
      <c r="F654" s="824"/>
      <c r="G654" s="823"/>
      <c r="H654" s="824"/>
      <c r="I654" s="824"/>
      <c r="J654" s="824"/>
      <c r="K654" s="824"/>
      <c r="L654" s="824"/>
      <c r="M654" s="824"/>
      <c r="N654" s="824"/>
      <c r="O654" s="824"/>
    </row>
    <row r="655">
      <c r="A655" s="824"/>
      <c r="B655" s="823"/>
      <c r="C655" s="824"/>
      <c r="D655" s="824"/>
      <c r="E655" s="824"/>
      <c r="F655" s="824"/>
      <c r="G655" s="823"/>
      <c r="H655" s="824"/>
      <c r="I655" s="824"/>
      <c r="J655" s="824"/>
      <c r="K655" s="824"/>
      <c r="L655" s="824"/>
      <c r="M655" s="824"/>
      <c r="N655" s="824"/>
      <c r="O655" s="824"/>
    </row>
    <row r="656">
      <c r="A656" s="824"/>
      <c r="B656" s="823"/>
      <c r="C656" s="824"/>
      <c r="D656" s="824"/>
      <c r="E656" s="824"/>
      <c r="F656" s="824"/>
      <c r="G656" s="823"/>
      <c r="H656" s="824"/>
      <c r="I656" s="824"/>
      <c r="J656" s="824"/>
      <c r="K656" s="824"/>
      <c r="L656" s="824"/>
      <c r="M656" s="824"/>
      <c r="N656" s="824"/>
      <c r="O656" s="824"/>
    </row>
    <row r="657">
      <c r="A657" s="824"/>
      <c r="B657" s="823"/>
      <c r="C657" s="824"/>
      <c r="D657" s="824"/>
      <c r="E657" s="824"/>
      <c r="F657" s="824"/>
      <c r="G657" s="823"/>
      <c r="H657" s="824"/>
      <c r="I657" s="824"/>
      <c r="J657" s="824"/>
      <c r="K657" s="824"/>
      <c r="L657" s="824"/>
      <c r="M657" s="824"/>
      <c r="N657" s="824"/>
      <c r="O657" s="824"/>
    </row>
    <row r="658">
      <c r="A658" s="824"/>
      <c r="B658" s="823"/>
      <c r="C658" s="824"/>
      <c r="D658" s="824"/>
      <c r="E658" s="824"/>
      <c r="F658" s="824"/>
      <c r="G658" s="823"/>
      <c r="H658" s="824"/>
      <c r="I658" s="824"/>
      <c r="J658" s="824"/>
      <c r="K658" s="824"/>
      <c r="L658" s="824"/>
      <c r="M658" s="824"/>
      <c r="N658" s="824"/>
      <c r="O658" s="824"/>
    </row>
    <row r="659">
      <c r="A659" s="824"/>
      <c r="B659" s="823"/>
      <c r="C659" s="824"/>
      <c r="D659" s="824"/>
      <c r="E659" s="824"/>
      <c r="F659" s="824"/>
      <c r="G659" s="823"/>
      <c r="H659" s="824"/>
      <c r="I659" s="824"/>
      <c r="J659" s="824"/>
      <c r="K659" s="824"/>
      <c r="L659" s="824"/>
      <c r="M659" s="824"/>
      <c r="N659" s="824"/>
      <c r="O659" s="824"/>
    </row>
    <row r="660">
      <c r="A660" s="824"/>
      <c r="B660" s="823"/>
      <c r="C660" s="824"/>
      <c r="D660" s="824"/>
      <c r="E660" s="824"/>
      <c r="F660" s="824"/>
      <c r="G660" s="823"/>
      <c r="H660" s="824"/>
      <c r="I660" s="824"/>
      <c r="J660" s="824"/>
      <c r="K660" s="824"/>
      <c r="L660" s="824"/>
      <c r="M660" s="824"/>
      <c r="N660" s="824"/>
      <c r="O660" s="824"/>
    </row>
    <row r="661">
      <c r="A661" s="824"/>
      <c r="B661" s="823"/>
      <c r="C661" s="824"/>
      <c r="D661" s="824"/>
      <c r="E661" s="824"/>
      <c r="F661" s="824"/>
      <c r="G661" s="823"/>
      <c r="H661" s="824"/>
      <c r="I661" s="824"/>
      <c r="J661" s="824"/>
      <c r="K661" s="824"/>
      <c r="L661" s="824"/>
      <c r="M661" s="824"/>
      <c r="N661" s="824"/>
      <c r="O661" s="824"/>
    </row>
    <row r="662">
      <c r="A662" s="824"/>
      <c r="B662" s="823"/>
      <c r="C662" s="824"/>
      <c r="D662" s="824"/>
      <c r="E662" s="824"/>
      <c r="F662" s="824"/>
      <c r="G662" s="823"/>
      <c r="H662" s="824"/>
      <c r="I662" s="824"/>
      <c r="J662" s="824"/>
      <c r="K662" s="824"/>
      <c r="L662" s="824"/>
      <c r="M662" s="824"/>
      <c r="N662" s="824"/>
      <c r="O662" s="824"/>
    </row>
    <row r="663">
      <c r="A663" s="824"/>
      <c r="B663" s="823"/>
      <c r="C663" s="824"/>
      <c r="D663" s="824"/>
      <c r="E663" s="824"/>
      <c r="F663" s="824"/>
      <c r="G663" s="823"/>
      <c r="H663" s="824"/>
      <c r="I663" s="824"/>
      <c r="J663" s="824"/>
      <c r="K663" s="824"/>
      <c r="L663" s="824"/>
      <c r="M663" s="824"/>
      <c r="N663" s="824"/>
      <c r="O663" s="824"/>
    </row>
    <row r="664">
      <c r="A664" s="824"/>
      <c r="B664" s="823"/>
      <c r="C664" s="824"/>
      <c r="D664" s="824"/>
      <c r="E664" s="824"/>
      <c r="F664" s="824"/>
      <c r="G664" s="823"/>
      <c r="H664" s="824"/>
      <c r="I664" s="824"/>
      <c r="J664" s="824"/>
      <c r="K664" s="824"/>
      <c r="L664" s="824"/>
      <c r="M664" s="824"/>
      <c r="N664" s="824"/>
      <c r="O664" s="824"/>
    </row>
    <row r="665">
      <c r="A665" s="824"/>
      <c r="B665" s="823"/>
      <c r="C665" s="824"/>
      <c r="D665" s="824"/>
      <c r="E665" s="824"/>
      <c r="F665" s="824"/>
      <c r="G665" s="823"/>
      <c r="H665" s="824"/>
      <c r="I665" s="824"/>
      <c r="J665" s="824"/>
      <c r="K665" s="824"/>
      <c r="L665" s="824"/>
      <c r="M665" s="824"/>
      <c r="N665" s="824"/>
      <c r="O665" s="824"/>
    </row>
    <row r="666">
      <c r="A666" s="824"/>
      <c r="B666" s="823"/>
      <c r="C666" s="824"/>
      <c r="D666" s="824"/>
      <c r="E666" s="824"/>
      <c r="F666" s="824"/>
      <c r="G666" s="823"/>
      <c r="H666" s="824"/>
      <c r="I666" s="824"/>
      <c r="J666" s="824"/>
      <c r="K666" s="824"/>
      <c r="L666" s="824"/>
      <c r="M666" s="824"/>
      <c r="N666" s="824"/>
      <c r="O666" s="824"/>
    </row>
    <row r="667">
      <c r="A667" s="824"/>
      <c r="B667" s="823"/>
      <c r="C667" s="824"/>
      <c r="D667" s="824"/>
      <c r="E667" s="824"/>
      <c r="F667" s="824"/>
      <c r="G667" s="823"/>
      <c r="H667" s="824"/>
      <c r="I667" s="824"/>
      <c r="J667" s="824"/>
      <c r="K667" s="824"/>
      <c r="L667" s="824"/>
      <c r="M667" s="824"/>
      <c r="N667" s="824"/>
      <c r="O667" s="824"/>
    </row>
    <row r="668">
      <c r="A668" s="824"/>
      <c r="B668" s="823"/>
      <c r="C668" s="824"/>
      <c r="D668" s="824"/>
      <c r="E668" s="824"/>
      <c r="F668" s="824"/>
      <c r="G668" s="823"/>
      <c r="H668" s="824"/>
      <c r="I668" s="824"/>
      <c r="J668" s="824"/>
      <c r="K668" s="824"/>
      <c r="L668" s="824"/>
      <c r="M668" s="824"/>
      <c r="N668" s="824"/>
      <c r="O668" s="824"/>
    </row>
    <row r="669">
      <c r="A669" s="824"/>
      <c r="B669" s="823"/>
      <c r="C669" s="824"/>
      <c r="D669" s="824"/>
      <c r="E669" s="824"/>
      <c r="F669" s="824"/>
      <c r="G669" s="823"/>
      <c r="H669" s="824"/>
      <c r="I669" s="824"/>
      <c r="J669" s="824"/>
      <c r="K669" s="824"/>
      <c r="L669" s="824"/>
      <c r="M669" s="824"/>
      <c r="N669" s="824"/>
      <c r="O669" s="824"/>
    </row>
    <row r="670">
      <c r="A670" s="824"/>
      <c r="B670" s="823"/>
      <c r="C670" s="824"/>
      <c r="D670" s="824"/>
      <c r="E670" s="824"/>
      <c r="F670" s="824"/>
      <c r="G670" s="823"/>
      <c r="H670" s="824"/>
      <c r="I670" s="824"/>
      <c r="J670" s="824"/>
      <c r="K670" s="824"/>
      <c r="L670" s="824"/>
      <c r="M670" s="824"/>
      <c r="N670" s="824"/>
      <c r="O670" s="824"/>
    </row>
    <row r="671">
      <c r="A671" s="824"/>
      <c r="B671" s="823"/>
      <c r="C671" s="824"/>
      <c r="D671" s="824"/>
      <c r="E671" s="824"/>
      <c r="F671" s="824"/>
      <c r="G671" s="823"/>
      <c r="H671" s="824"/>
      <c r="I671" s="824"/>
      <c r="J671" s="824"/>
      <c r="K671" s="824"/>
      <c r="L671" s="824"/>
      <c r="M671" s="824"/>
      <c r="N671" s="824"/>
      <c r="O671" s="824"/>
    </row>
    <row r="672">
      <c r="A672" s="824"/>
      <c r="B672" s="823"/>
      <c r="C672" s="824"/>
      <c r="D672" s="824"/>
      <c r="E672" s="824"/>
      <c r="F672" s="824"/>
      <c r="G672" s="823"/>
      <c r="H672" s="824"/>
      <c r="I672" s="824"/>
      <c r="J672" s="824"/>
      <c r="K672" s="824"/>
      <c r="L672" s="824"/>
      <c r="M672" s="824"/>
      <c r="N672" s="824"/>
      <c r="O672" s="824"/>
    </row>
    <row r="673">
      <c r="A673" s="824"/>
      <c r="B673" s="823"/>
      <c r="C673" s="824"/>
      <c r="D673" s="824"/>
      <c r="E673" s="824"/>
      <c r="F673" s="824"/>
      <c r="G673" s="823"/>
      <c r="H673" s="824"/>
      <c r="I673" s="824"/>
      <c r="J673" s="824"/>
      <c r="K673" s="824"/>
      <c r="L673" s="824"/>
      <c r="M673" s="824"/>
      <c r="N673" s="824"/>
      <c r="O673" s="824"/>
    </row>
    <row r="674">
      <c r="A674" s="824"/>
      <c r="B674" s="823"/>
      <c r="C674" s="824"/>
      <c r="D674" s="824"/>
      <c r="E674" s="824"/>
      <c r="F674" s="824"/>
      <c r="G674" s="823"/>
      <c r="H674" s="824"/>
      <c r="I674" s="824"/>
      <c r="J674" s="824"/>
      <c r="K674" s="824"/>
      <c r="L674" s="824"/>
      <c r="M674" s="824"/>
      <c r="N674" s="824"/>
      <c r="O674" s="824"/>
    </row>
    <row r="675">
      <c r="A675" s="824"/>
      <c r="B675" s="823"/>
      <c r="C675" s="824"/>
      <c r="D675" s="824"/>
      <c r="E675" s="824"/>
      <c r="F675" s="824"/>
      <c r="G675" s="823"/>
      <c r="H675" s="824"/>
      <c r="I675" s="824"/>
      <c r="J675" s="824"/>
      <c r="K675" s="824"/>
      <c r="L675" s="824"/>
      <c r="M675" s="824"/>
      <c r="N675" s="824"/>
      <c r="O675" s="824"/>
    </row>
    <row r="676">
      <c r="A676" s="824"/>
      <c r="B676" s="823"/>
      <c r="C676" s="824"/>
      <c r="D676" s="824"/>
      <c r="E676" s="824"/>
      <c r="F676" s="824"/>
      <c r="G676" s="823"/>
      <c r="H676" s="824"/>
      <c r="I676" s="824"/>
      <c r="J676" s="824"/>
      <c r="K676" s="824"/>
      <c r="L676" s="824"/>
      <c r="M676" s="824"/>
      <c r="N676" s="824"/>
      <c r="O676" s="824"/>
    </row>
    <row r="677">
      <c r="A677" s="824"/>
      <c r="B677" s="823"/>
      <c r="C677" s="824"/>
      <c r="D677" s="824"/>
      <c r="E677" s="824"/>
      <c r="F677" s="824"/>
      <c r="G677" s="823"/>
      <c r="H677" s="824"/>
      <c r="I677" s="824"/>
      <c r="J677" s="824"/>
      <c r="K677" s="824"/>
      <c r="L677" s="824"/>
      <c r="M677" s="824"/>
      <c r="N677" s="824"/>
      <c r="O677" s="824"/>
    </row>
    <row r="678">
      <c r="A678" s="824"/>
      <c r="B678" s="823"/>
      <c r="C678" s="824"/>
      <c r="D678" s="824"/>
      <c r="E678" s="824"/>
      <c r="F678" s="824"/>
      <c r="G678" s="823"/>
      <c r="H678" s="824"/>
      <c r="I678" s="824"/>
      <c r="J678" s="824"/>
      <c r="K678" s="824"/>
      <c r="L678" s="824"/>
      <c r="M678" s="824"/>
      <c r="N678" s="824"/>
      <c r="O678" s="824"/>
    </row>
    <row r="679">
      <c r="A679" s="824"/>
      <c r="B679" s="823"/>
      <c r="C679" s="824"/>
      <c r="D679" s="824"/>
      <c r="E679" s="824"/>
      <c r="F679" s="824"/>
      <c r="G679" s="823"/>
      <c r="H679" s="824"/>
      <c r="I679" s="824"/>
      <c r="J679" s="824"/>
      <c r="K679" s="824"/>
      <c r="L679" s="824"/>
      <c r="M679" s="824"/>
      <c r="N679" s="824"/>
      <c r="O679" s="824"/>
    </row>
    <row r="680">
      <c r="A680" s="824"/>
      <c r="B680" s="823"/>
      <c r="C680" s="824"/>
      <c r="D680" s="824"/>
      <c r="E680" s="824"/>
      <c r="F680" s="824"/>
      <c r="G680" s="823"/>
      <c r="H680" s="824"/>
      <c r="I680" s="824"/>
      <c r="J680" s="824"/>
      <c r="K680" s="824"/>
      <c r="L680" s="824"/>
      <c r="M680" s="824"/>
      <c r="N680" s="824"/>
      <c r="O680" s="824"/>
    </row>
    <row r="681">
      <c r="A681" s="824"/>
      <c r="B681" s="823"/>
      <c r="C681" s="824"/>
      <c r="D681" s="824"/>
      <c r="E681" s="824"/>
      <c r="F681" s="824"/>
      <c r="G681" s="823"/>
      <c r="H681" s="824"/>
      <c r="I681" s="824"/>
      <c r="J681" s="824"/>
      <c r="K681" s="824"/>
      <c r="L681" s="824"/>
      <c r="M681" s="824"/>
      <c r="N681" s="824"/>
      <c r="O681" s="824"/>
    </row>
    <row r="682">
      <c r="A682" s="824"/>
      <c r="B682" s="823"/>
      <c r="C682" s="824"/>
      <c r="D682" s="824"/>
      <c r="E682" s="824"/>
      <c r="F682" s="824"/>
      <c r="G682" s="823"/>
      <c r="H682" s="824"/>
      <c r="I682" s="824"/>
      <c r="J682" s="824"/>
      <c r="K682" s="824"/>
      <c r="L682" s="824"/>
      <c r="M682" s="824"/>
      <c r="N682" s="824"/>
      <c r="O682" s="824"/>
    </row>
    <row r="683">
      <c r="A683" s="824"/>
      <c r="B683" s="823"/>
      <c r="C683" s="824"/>
      <c r="D683" s="824"/>
      <c r="E683" s="824"/>
      <c r="F683" s="824"/>
      <c r="G683" s="823"/>
      <c r="H683" s="824"/>
      <c r="I683" s="824"/>
      <c r="J683" s="824"/>
      <c r="K683" s="824"/>
      <c r="L683" s="824"/>
      <c r="M683" s="824"/>
      <c r="N683" s="824"/>
      <c r="O683" s="824"/>
    </row>
    <row r="684">
      <c r="A684" s="824"/>
      <c r="B684" s="823"/>
      <c r="C684" s="824"/>
      <c r="D684" s="824"/>
      <c r="E684" s="824"/>
      <c r="F684" s="824"/>
      <c r="G684" s="823"/>
      <c r="H684" s="824"/>
      <c r="I684" s="824"/>
      <c r="J684" s="824"/>
      <c r="K684" s="824"/>
      <c r="L684" s="824"/>
      <c r="M684" s="824"/>
      <c r="N684" s="824"/>
      <c r="O684" s="824"/>
    </row>
    <row r="685">
      <c r="A685" s="824"/>
      <c r="B685" s="823"/>
      <c r="C685" s="824"/>
      <c r="D685" s="824"/>
      <c r="E685" s="824"/>
      <c r="F685" s="824"/>
      <c r="G685" s="823"/>
      <c r="H685" s="824"/>
      <c r="I685" s="824"/>
      <c r="J685" s="824"/>
      <c r="K685" s="824"/>
      <c r="L685" s="824"/>
      <c r="M685" s="824"/>
      <c r="N685" s="824"/>
      <c r="O685" s="824"/>
    </row>
    <row r="686">
      <c r="A686" s="824"/>
      <c r="B686" s="823"/>
      <c r="C686" s="824"/>
      <c r="D686" s="824"/>
      <c r="E686" s="824"/>
      <c r="F686" s="824"/>
      <c r="G686" s="823"/>
      <c r="H686" s="824"/>
      <c r="I686" s="824"/>
      <c r="J686" s="824"/>
      <c r="K686" s="824"/>
      <c r="L686" s="824"/>
      <c r="M686" s="824"/>
      <c r="N686" s="824"/>
      <c r="O686" s="824"/>
    </row>
    <row r="687">
      <c r="A687" s="824"/>
      <c r="B687" s="823"/>
      <c r="C687" s="824"/>
      <c r="D687" s="824"/>
      <c r="E687" s="824"/>
      <c r="F687" s="824"/>
      <c r="G687" s="823"/>
      <c r="H687" s="824"/>
      <c r="I687" s="824"/>
      <c r="J687" s="824"/>
      <c r="K687" s="824"/>
      <c r="L687" s="824"/>
      <c r="M687" s="824"/>
      <c r="N687" s="824"/>
      <c r="O687" s="824"/>
    </row>
    <row r="688">
      <c r="A688" s="824"/>
      <c r="B688" s="823"/>
      <c r="C688" s="824"/>
      <c r="D688" s="824"/>
      <c r="E688" s="824"/>
      <c r="F688" s="824"/>
      <c r="G688" s="823"/>
      <c r="H688" s="824"/>
      <c r="I688" s="824"/>
      <c r="J688" s="824"/>
      <c r="K688" s="824"/>
      <c r="L688" s="824"/>
      <c r="M688" s="824"/>
      <c r="N688" s="824"/>
      <c r="O688" s="824"/>
    </row>
    <row r="689">
      <c r="A689" s="824"/>
      <c r="B689" s="823"/>
      <c r="C689" s="824"/>
      <c r="D689" s="824"/>
      <c r="E689" s="824"/>
      <c r="F689" s="824"/>
      <c r="G689" s="823"/>
      <c r="H689" s="824"/>
      <c r="I689" s="824"/>
      <c r="J689" s="824"/>
      <c r="K689" s="824"/>
      <c r="L689" s="824"/>
      <c r="M689" s="824"/>
      <c r="N689" s="824"/>
      <c r="O689" s="824"/>
    </row>
    <row r="690">
      <c r="A690" s="824"/>
      <c r="B690" s="823"/>
      <c r="C690" s="824"/>
      <c r="D690" s="824"/>
      <c r="E690" s="824"/>
      <c r="F690" s="824"/>
      <c r="G690" s="823"/>
      <c r="H690" s="824"/>
      <c r="I690" s="824"/>
      <c r="J690" s="824"/>
      <c r="K690" s="824"/>
      <c r="L690" s="824"/>
      <c r="M690" s="824"/>
      <c r="N690" s="824"/>
      <c r="O690" s="824"/>
    </row>
    <row r="691">
      <c r="A691" s="824"/>
      <c r="B691" s="823"/>
      <c r="C691" s="824"/>
      <c r="D691" s="824"/>
      <c r="E691" s="824"/>
      <c r="F691" s="824"/>
      <c r="G691" s="823"/>
      <c r="H691" s="824"/>
      <c r="I691" s="824"/>
      <c r="J691" s="824"/>
      <c r="K691" s="824"/>
      <c r="L691" s="824"/>
      <c r="M691" s="824"/>
      <c r="N691" s="824"/>
      <c r="O691" s="824"/>
    </row>
    <row r="692">
      <c r="A692" s="824"/>
      <c r="B692" s="823"/>
      <c r="C692" s="824"/>
      <c r="D692" s="824"/>
      <c r="E692" s="824"/>
      <c r="F692" s="824"/>
      <c r="G692" s="823"/>
      <c r="H692" s="824"/>
      <c r="I692" s="824"/>
      <c r="J692" s="824"/>
      <c r="K692" s="824"/>
      <c r="L692" s="824"/>
      <c r="M692" s="824"/>
      <c r="N692" s="824"/>
      <c r="O692" s="824"/>
    </row>
    <row r="693">
      <c r="A693" s="824"/>
      <c r="B693" s="823"/>
      <c r="C693" s="824"/>
      <c r="D693" s="824"/>
      <c r="E693" s="824"/>
      <c r="F693" s="824"/>
      <c r="G693" s="823"/>
      <c r="H693" s="824"/>
      <c r="I693" s="824"/>
      <c r="J693" s="824"/>
      <c r="K693" s="824"/>
      <c r="L693" s="824"/>
      <c r="M693" s="824"/>
      <c r="N693" s="824"/>
      <c r="O693" s="824"/>
    </row>
    <row r="694">
      <c r="A694" s="824"/>
      <c r="B694" s="823"/>
      <c r="C694" s="824"/>
      <c r="D694" s="824"/>
      <c r="E694" s="824"/>
      <c r="F694" s="824"/>
      <c r="G694" s="823"/>
      <c r="H694" s="824"/>
      <c r="I694" s="824"/>
      <c r="J694" s="824"/>
      <c r="K694" s="824"/>
      <c r="L694" s="824"/>
      <c r="M694" s="824"/>
      <c r="N694" s="824"/>
      <c r="O694" s="824"/>
    </row>
    <row r="695">
      <c r="A695" s="824"/>
      <c r="B695" s="823"/>
      <c r="C695" s="824"/>
      <c r="D695" s="824"/>
      <c r="E695" s="824"/>
      <c r="F695" s="824"/>
      <c r="G695" s="823"/>
      <c r="H695" s="824"/>
      <c r="I695" s="824"/>
      <c r="J695" s="824"/>
      <c r="K695" s="824"/>
      <c r="L695" s="824"/>
      <c r="M695" s="824"/>
      <c r="N695" s="824"/>
      <c r="O695" s="824"/>
    </row>
    <row r="696">
      <c r="A696" s="824"/>
      <c r="B696" s="823"/>
      <c r="C696" s="824"/>
      <c r="D696" s="824"/>
      <c r="E696" s="824"/>
      <c r="F696" s="824"/>
      <c r="G696" s="823"/>
      <c r="H696" s="824"/>
      <c r="I696" s="824"/>
      <c r="J696" s="824"/>
      <c r="K696" s="824"/>
      <c r="L696" s="824"/>
      <c r="M696" s="824"/>
      <c r="N696" s="824"/>
      <c r="O696" s="824"/>
    </row>
    <row r="697">
      <c r="A697" s="824"/>
      <c r="B697" s="823"/>
      <c r="C697" s="824"/>
      <c r="D697" s="824"/>
      <c r="E697" s="824"/>
      <c r="F697" s="824"/>
      <c r="G697" s="823"/>
      <c r="H697" s="824"/>
      <c r="I697" s="824"/>
      <c r="J697" s="824"/>
      <c r="K697" s="824"/>
      <c r="L697" s="824"/>
      <c r="M697" s="824"/>
      <c r="N697" s="824"/>
      <c r="O697" s="824"/>
    </row>
    <row r="698">
      <c r="A698" s="824"/>
      <c r="B698" s="823"/>
      <c r="C698" s="824"/>
      <c r="D698" s="824"/>
      <c r="E698" s="824"/>
      <c r="F698" s="824"/>
      <c r="G698" s="823"/>
      <c r="H698" s="824"/>
      <c r="I698" s="824"/>
      <c r="J698" s="824"/>
      <c r="K698" s="824"/>
      <c r="L698" s="824"/>
      <c r="M698" s="824"/>
      <c r="N698" s="824"/>
      <c r="O698" s="824"/>
    </row>
    <row r="699">
      <c r="A699" s="824"/>
      <c r="B699" s="823"/>
      <c r="C699" s="824"/>
      <c r="D699" s="824"/>
      <c r="E699" s="824"/>
      <c r="F699" s="824"/>
      <c r="G699" s="823"/>
      <c r="H699" s="824"/>
      <c r="I699" s="824"/>
      <c r="J699" s="824"/>
      <c r="K699" s="824"/>
      <c r="L699" s="824"/>
      <c r="M699" s="824"/>
      <c r="N699" s="824"/>
      <c r="O699" s="824"/>
    </row>
    <row r="700">
      <c r="A700" s="824"/>
      <c r="B700" s="823"/>
      <c r="C700" s="824"/>
      <c r="D700" s="824"/>
      <c r="E700" s="824"/>
      <c r="F700" s="824"/>
      <c r="G700" s="823"/>
      <c r="H700" s="824"/>
      <c r="I700" s="824"/>
      <c r="J700" s="824"/>
      <c r="K700" s="824"/>
      <c r="L700" s="824"/>
      <c r="M700" s="824"/>
      <c r="N700" s="824"/>
      <c r="O700" s="824"/>
    </row>
    <row r="701">
      <c r="A701" s="824"/>
      <c r="B701" s="823"/>
      <c r="C701" s="824"/>
      <c r="D701" s="824"/>
      <c r="E701" s="824"/>
      <c r="F701" s="824"/>
      <c r="G701" s="823"/>
      <c r="H701" s="824"/>
      <c r="I701" s="824"/>
      <c r="J701" s="824"/>
      <c r="K701" s="824"/>
      <c r="L701" s="824"/>
      <c r="M701" s="824"/>
      <c r="N701" s="824"/>
      <c r="O701" s="824"/>
    </row>
    <row r="702">
      <c r="A702" s="824"/>
      <c r="B702" s="823"/>
      <c r="C702" s="824"/>
      <c r="D702" s="824"/>
      <c r="E702" s="824"/>
      <c r="F702" s="824"/>
      <c r="G702" s="823"/>
      <c r="H702" s="824"/>
      <c r="I702" s="824"/>
      <c r="J702" s="824"/>
      <c r="K702" s="824"/>
      <c r="L702" s="824"/>
      <c r="M702" s="824"/>
      <c r="N702" s="824"/>
      <c r="O702" s="824"/>
    </row>
    <row r="703">
      <c r="A703" s="824"/>
      <c r="B703" s="823"/>
      <c r="C703" s="824"/>
      <c r="D703" s="824"/>
      <c r="E703" s="824"/>
      <c r="F703" s="824"/>
      <c r="G703" s="823"/>
      <c r="H703" s="824"/>
      <c r="I703" s="824"/>
      <c r="J703" s="824"/>
      <c r="K703" s="824"/>
      <c r="L703" s="824"/>
      <c r="M703" s="824"/>
      <c r="N703" s="824"/>
      <c r="O703" s="824"/>
    </row>
    <row r="704">
      <c r="A704" s="824"/>
      <c r="B704" s="823"/>
      <c r="C704" s="824"/>
      <c r="D704" s="824"/>
      <c r="E704" s="824"/>
      <c r="F704" s="824"/>
      <c r="G704" s="823"/>
      <c r="H704" s="824"/>
      <c r="I704" s="824"/>
      <c r="J704" s="824"/>
      <c r="K704" s="824"/>
      <c r="L704" s="824"/>
      <c r="M704" s="824"/>
      <c r="N704" s="824"/>
      <c r="O704" s="824"/>
    </row>
    <row r="705">
      <c r="A705" s="824"/>
      <c r="B705" s="823"/>
      <c r="C705" s="824"/>
      <c r="D705" s="824"/>
      <c r="E705" s="824"/>
      <c r="F705" s="824"/>
      <c r="G705" s="823"/>
      <c r="H705" s="824"/>
      <c r="I705" s="824"/>
      <c r="J705" s="824"/>
      <c r="K705" s="824"/>
      <c r="L705" s="824"/>
      <c r="M705" s="824"/>
      <c r="N705" s="824"/>
      <c r="O705" s="824"/>
    </row>
    <row r="706">
      <c r="A706" s="824"/>
      <c r="B706" s="823"/>
      <c r="C706" s="824"/>
      <c r="D706" s="824"/>
      <c r="E706" s="824"/>
      <c r="F706" s="824"/>
      <c r="G706" s="823"/>
      <c r="H706" s="824"/>
      <c r="I706" s="824"/>
      <c r="J706" s="824"/>
      <c r="K706" s="824"/>
      <c r="L706" s="824"/>
      <c r="M706" s="824"/>
      <c r="N706" s="824"/>
      <c r="O706" s="824"/>
    </row>
    <row r="707">
      <c r="A707" s="824"/>
      <c r="B707" s="823"/>
      <c r="C707" s="824"/>
      <c r="D707" s="824"/>
      <c r="E707" s="824"/>
      <c r="F707" s="824"/>
      <c r="G707" s="823"/>
      <c r="H707" s="824"/>
      <c r="I707" s="824"/>
      <c r="J707" s="824"/>
      <c r="K707" s="824"/>
      <c r="L707" s="824"/>
      <c r="M707" s="824"/>
      <c r="N707" s="824"/>
      <c r="O707" s="824"/>
    </row>
    <row r="708">
      <c r="A708" s="824"/>
      <c r="B708" s="823"/>
      <c r="C708" s="824"/>
      <c r="D708" s="824"/>
      <c r="E708" s="824"/>
      <c r="F708" s="824"/>
      <c r="G708" s="823"/>
      <c r="H708" s="824"/>
      <c r="I708" s="824"/>
      <c r="J708" s="824"/>
      <c r="K708" s="824"/>
      <c r="L708" s="824"/>
      <c r="M708" s="824"/>
      <c r="N708" s="824"/>
      <c r="O708" s="824"/>
    </row>
    <row r="709">
      <c r="A709" s="824"/>
      <c r="B709" s="823"/>
      <c r="C709" s="824"/>
      <c r="D709" s="824"/>
      <c r="E709" s="824"/>
      <c r="F709" s="824"/>
      <c r="G709" s="823"/>
      <c r="H709" s="824"/>
      <c r="I709" s="824"/>
      <c r="J709" s="824"/>
      <c r="K709" s="824"/>
      <c r="L709" s="824"/>
      <c r="M709" s="824"/>
      <c r="N709" s="824"/>
      <c r="O709" s="824"/>
    </row>
    <row r="710">
      <c r="A710" s="824"/>
      <c r="B710" s="823"/>
      <c r="C710" s="824"/>
      <c r="D710" s="824"/>
      <c r="E710" s="824"/>
      <c r="F710" s="824"/>
      <c r="G710" s="823"/>
      <c r="H710" s="824"/>
      <c r="I710" s="824"/>
      <c r="J710" s="824"/>
      <c r="K710" s="824"/>
      <c r="L710" s="824"/>
      <c r="M710" s="824"/>
      <c r="N710" s="824"/>
      <c r="O710" s="824"/>
    </row>
    <row r="711">
      <c r="A711" s="824"/>
      <c r="B711" s="823"/>
      <c r="C711" s="824"/>
      <c r="D711" s="824"/>
      <c r="E711" s="824"/>
      <c r="F711" s="824"/>
      <c r="G711" s="823"/>
      <c r="H711" s="824"/>
      <c r="I711" s="824"/>
      <c r="J711" s="824"/>
      <c r="K711" s="824"/>
      <c r="L711" s="824"/>
      <c r="M711" s="824"/>
      <c r="N711" s="824"/>
      <c r="O711" s="824"/>
    </row>
    <row r="712">
      <c r="A712" s="824"/>
      <c r="B712" s="823"/>
      <c r="C712" s="824"/>
      <c r="D712" s="824"/>
      <c r="E712" s="824"/>
      <c r="F712" s="824"/>
      <c r="G712" s="823"/>
      <c r="H712" s="824"/>
      <c r="I712" s="824"/>
      <c r="J712" s="824"/>
      <c r="K712" s="824"/>
      <c r="L712" s="824"/>
      <c r="M712" s="824"/>
      <c r="N712" s="824"/>
      <c r="O712" s="824"/>
    </row>
    <row r="713">
      <c r="A713" s="824"/>
      <c r="B713" s="823"/>
      <c r="C713" s="824"/>
      <c r="D713" s="824"/>
      <c r="E713" s="824"/>
      <c r="F713" s="824"/>
      <c r="G713" s="823"/>
      <c r="H713" s="824"/>
      <c r="I713" s="824"/>
      <c r="J713" s="824"/>
      <c r="K713" s="824"/>
      <c r="L713" s="824"/>
      <c r="M713" s="824"/>
      <c r="N713" s="824"/>
      <c r="O713" s="824"/>
    </row>
    <row r="714">
      <c r="A714" s="824"/>
      <c r="B714" s="823"/>
      <c r="C714" s="824"/>
      <c r="D714" s="824"/>
      <c r="E714" s="824"/>
      <c r="F714" s="824"/>
      <c r="G714" s="823"/>
      <c r="H714" s="824"/>
      <c r="I714" s="824"/>
      <c r="J714" s="824"/>
      <c r="K714" s="824"/>
      <c r="L714" s="824"/>
      <c r="M714" s="824"/>
      <c r="N714" s="824"/>
      <c r="O714" s="824"/>
    </row>
    <row r="715">
      <c r="A715" s="824"/>
      <c r="B715" s="823"/>
      <c r="C715" s="824"/>
      <c r="D715" s="824"/>
      <c r="E715" s="824"/>
      <c r="F715" s="824"/>
      <c r="G715" s="823"/>
      <c r="H715" s="824"/>
      <c r="I715" s="824"/>
      <c r="J715" s="824"/>
      <c r="K715" s="824"/>
      <c r="L715" s="824"/>
      <c r="M715" s="824"/>
      <c r="N715" s="824"/>
      <c r="O715" s="824"/>
    </row>
    <row r="716">
      <c r="A716" s="824"/>
      <c r="B716" s="823"/>
      <c r="C716" s="824"/>
      <c r="D716" s="824"/>
      <c r="E716" s="824"/>
      <c r="F716" s="824"/>
      <c r="G716" s="823"/>
      <c r="H716" s="824"/>
      <c r="I716" s="824"/>
      <c r="J716" s="824"/>
      <c r="K716" s="824"/>
      <c r="L716" s="824"/>
      <c r="M716" s="824"/>
      <c r="N716" s="824"/>
      <c r="O716" s="824"/>
    </row>
    <row r="717">
      <c r="A717" s="824"/>
      <c r="B717" s="823"/>
      <c r="C717" s="824"/>
      <c r="D717" s="824"/>
      <c r="E717" s="824"/>
      <c r="F717" s="824"/>
      <c r="G717" s="823"/>
      <c r="H717" s="824"/>
      <c r="I717" s="824"/>
      <c r="J717" s="824"/>
      <c r="K717" s="824"/>
      <c r="L717" s="824"/>
      <c r="M717" s="824"/>
      <c r="N717" s="824"/>
      <c r="O717" s="824"/>
    </row>
    <row r="718">
      <c r="A718" s="824"/>
      <c r="B718" s="823"/>
      <c r="C718" s="824"/>
      <c r="D718" s="824"/>
      <c r="E718" s="824"/>
      <c r="F718" s="824"/>
      <c r="G718" s="823"/>
      <c r="H718" s="824"/>
      <c r="I718" s="824"/>
      <c r="J718" s="824"/>
      <c r="K718" s="824"/>
      <c r="L718" s="824"/>
      <c r="M718" s="824"/>
      <c r="N718" s="824"/>
      <c r="O718" s="824"/>
    </row>
    <row r="719">
      <c r="A719" s="824"/>
      <c r="B719" s="823"/>
      <c r="C719" s="824"/>
      <c r="D719" s="824"/>
      <c r="E719" s="824"/>
      <c r="F719" s="824"/>
      <c r="G719" s="823"/>
      <c r="H719" s="824"/>
      <c r="I719" s="824"/>
      <c r="J719" s="824"/>
      <c r="K719" s="824"/>
      <c r="L719" s="824"/>
      <c r="M719" s="824"/>
      <c r="N719" s="824"/>
      <c r="O719" s="824"/>
    </row>
    <row r="720">
      <c r="A720" s="824"/>
      <c r="B720" s="823"/>
      <c r="C720" s="824"/>
      <c r="D720" s="824"/>
      <c r="E720" s="824"/>
      <c r="F720" s="824"/>
      <c r="G720" s="823"/>
      <c r="H720" s="824"/>
      <c r="I720" s="824"/>
      <c r="J720" s="824"/>
      <c r="K720" s="824"/>
      <c r="L720" s="824"/>
      <c r="M720" s="824"/>
      <c r="N720" s="824"/>
      <c r="O720" s="824"/>
    </row>
    <row r="721">
      <c r="A721" s="824"/>
      <c r="B721" s="823"/>
      <c r="C721" s="824"/>
      <c r="D721" s="824"/>
      <c r="E721" s="824"/>
      <c r="F721" s="824"/>
      <c r="G721" s="823"/>
      <c r="H721" s="824"/>
      <c r="I721" s="824"/>
      <c r="J721" s="824"/>
      <c r="K721" s="824"/>
      <c r="L721" s="824"/>
      <c r="M721" s="824"/>
      <c r="N721" s="824"/>
      <c r="O721" s="824"/>
    </row>
    <row r="722">
      <c r="A722" s="824"/>
      <c r="B722" s="823"/>
      <c r="C722" s="824"/>
      <c r="D722" s="824"/>
      <c r="E722" s="824"/>
      <c r="F722" s="824"/>
      <c r="G722" s="823"/>
      <c r="H722" s="824"/>
      <c r="I722" s="824"/>
      <c r="J722" s="824"/>
      <c r="K722" s="824"/>
      <c r="L722" s="824"/>
      <c r="M722" s="824"/>
      <c r="N722" s="824"/>
      <c r="O722" s="824"/>
    </row>
    <row r="723">
      <c r="A723" s="824"/>
      <c r="B723" s="823"/>
      <c r="C723" s="824"/>
      <c r="D723" s="824"/>
      <c r="E723" s="824"/>
      <c r="F723" s="824"/>
      <c r="G723" s="823"/>
      <c r="H723" s="824"/>
      <c r="I723" s="824"/>
      <c r="J723" s="824"/>
      <c r="K723" s="824"/>
      <c r="L723" s="824"/>
      <c r="M723" s="824"/>
      <c r="N723" s="824"/>
      <c r="O723" s="824"/>
    </row>
    <row r="724">
      <c r="A724" s="824"/>
      <c r="B724" s="823"/>
      <c r="C724" s="824"/>
      <c r="D724" s="824"/>
      <c r="E724" s="824"/>
      <c r="F724" s="824"/>
      <c r="G724" s="823"/>
      <c r="H724" s="824"/>
      <c r="I724" s="824"/>
      <c r="J724" s="824"/>
      <c r="K724" s="824"/>
      <c r="L724" s="824"/>
      <c r="M724" s="824"/>
      <c r="N724" s="824"/>
      <c r="O724" s="824"/>
    </row>
    <row r="725">
      <c r="A725" s="824"/>
      <c r="B725" s="823"/>
      <c r="C725" s="824"/>
      <c r="D725" s="824"/>
      <c r="E725" s="824"/>
      <c r="F725" s="824"/>
      <c r="G725" s="823"/>
      <c r="H725" s="824"/>
      <c r="I725" s="824"/>
      <c r="J725" s="824"/>
      <c r="K725" s="824"/>
      <c r="L725" s="824"/>
      <c r="M725" s="824"/>
      <c r="N725" s="824"/>
      <c r="O725" s="824"/>
    </row>
    <row r="726">
      <c r="A726" s="824"/>
      <c r="B726" s="823"/>
      <c r="C726" s="824"/>
      <c r="D726" s="824"/>
      <c r="E726" s="824"/>
      <c r="F726" s="824"/>
      <c r="G726" s="823"/>
      <c r="H726" s="824"/>
      <c r="I726" s="824"/>
      <c r="J726" s="824"/>
      <c r="K726" s="824"/>
      <c r="L726" s="824"/>
      <c r="M726" s="824"/>
      <c r="N726" s="824"/>
      <c r="O726" s="824"/>
    </row>
    <row r="727">
      <c r="A727" s="824"/>
      <c r="B727" s="823"/>
      <c r="C727" s="824"/>
      <c r="D727" s="824"/>
      <c r="E727" s="824"/>
      <c r="F727" s="824"/>
      <c r="G727" s="823"/>
      <c r="H727" s="824"/>
      <c r="I727" s="824"/>
      <c r="J727" s="824"/>
      <c r="K727" s="824"/>
      <c r="L727" s="824"/>
      <c r="M727" s="824"/>
      <c r="N727" s="824"/>
      <c r="O727" s="824"/>
    </row>
    <row r="728">
      <c r="A728" s="824"/>
      <c r="B728" s="823"/>
      <c r="C728" s="824"/>
      <c r="D728" s="824"/>
      <c r="E728" s="824"/>
      <c r="F728" s="824"/>
      <c r="G728" s="823"/>
      <c r="H728" s="824"/>
      <c r="I728" s="824"/>
      <c r="J728" s="824"/>
      <c r="K728" s="824"/>
      <c r="L728" s="824"/>
      <c r="M728" s="824"/>
      <c r="N728" s="824"/>
      <c r="O728" s="824"/>
    </row>
    <row r="729">
      <c r="A729" s="824"/>
      <c r="B729" s="823"/>
      <c r="C729" s="824"/>
      <c r="D729" s="824"/>
      <c r="E729" s="824"/>
      <c r="F729" s="824"/>
      <c r="G729" s="823"/>
      <c r="H729" s="824"/>
      <c r="I729" s="824"/>
      <c r="J729" s="824"/>
      <c r="K729" s="824"/>
      <c r="L729" s="824"/>
      <c r="M729" s="824"/>
      <c r="N729" s="824"/>
      <c r="O729" s="824"/>
    </row>
    <row r="730">
      <c r="A730" s="824"/>
      <c r="B730" s="823"/>
      <c r="C730" s="824"/>
      <c r="D730" s="824"/>
      <c r="E730" s="824"/>
      <c r="F730" s="824"/>
      <c r="G730" s="823"/>
      <c r="H730" s="824"/>
      <c r="I730" s="824"/>
      <c r="J730" s="824"/>
      <c r="K730" s="824"/>
      <c r="L730" s="824"/>
      <c r="M730" s="824"/>
      <c r="N730" s="824"/>
      <c r="O730" s="824"/>
    </row>
    <row r="731">
      <c r="A731" s="824"/>
      <c r="B731" s="823"/>
      <c r="C731" s="824"/>
      <c r="D731" s="824"/>
      <c r="E731" s="824"/>
      <c r="F731" s="824"/>
      <c r="G731" s="823"/>
      <c r="H731" s="824"/>
      <c r="I731" s="824"/>
      <c r="J731" s="824"/>
      <c r="K731" s="824"/>
      <c r="L731" s="824"/>
      <c r="M731" s="824"/>
      <c r="N731" s="824"/>
      <c r="O731" s="824"/>
    </row>
    <row r="732">
      <c r="A732" s="824"/>
      <c r="B732" s="823"/>
      <c r="C732" s="824"/>
      <c r="D732" s="824"/>
      <c r="E732" s="824"/>
      <c r="F732" s="824"/>
      <c r="G732" s="823"/>
      <c r="H732" s="824"/>
      <c r="I732" s="824"/>
      <c r="J732" s="824"/>
      <c r="K732" s="824"/>
      <c r="L732" s="824"/>
      <c r="M732" s="824"/>
      <c r="N732" s="824"/>
      <c r="O732" s="824"/>
    </row>
    <row r="733">
      <c r="A733" s="824"/>
      <c r="B733" s="823"/>
      <c r="C733" s="824"/>
      <c r="D733" s="824"/>
      <c r="E733" s="824"/>
      <c r="F733" s="824"/>
      <c r="G733" s="823"/>
      <c r="H733" s="824"/>
      <c r="I733" s="824"/>
      <c r="J733" s="824"/>
      <c r="K733" s="824"/>
      <c r="L733" s="824"/>
      <c r="M733" s="824"/>
      <c r="N733" s="824"/>
      <c r="O733" s="824"/>
    </row>
    <row r="734">
      <c r="A734" s="824"/>
      <c r="B734" s="823"/>
      <c r="C734" s="824"/>
      <c r="D734" s="824"/>
      <c r="E734" s="824"/>
      <c r="F734" s="824"/>
      <c r="G734" s="823"/>
      <c r="H734" s="824"/>
      <c r="I734" s="824"/>
      <c r="J734" s="824"/>
      <c r="K734" s="824"/>
      <c r="L734" s="824"/>
      <c r="M734" s="824"/>
      <c r="N734" s="824"/>
      <c r="O734" s="824"/>
    </row>
    <row r="735">
      <c r="A735" s="824"/>
      <c r="B735" s="823"/>
      <c r="C735" s="824"/>
      <c r="D735" s="824"/>
      <c r="E735" s="824"/>
      <c r="F735" s="824"/>
      <c r="G735" s="823"/>
      <c r="H735" s="824"/>
      <c r="I735" s="824"/>
      <c r="J735" s="824"/>
      <c r="K735" s="824"/>
      <c r="L735" s="824"/>
      <c r="M735" s="824"/>
      <c r="N735" s="824"/>
      <c r="O735" s="824"/>
    </row>
    <row r="736">
      <c r="A736" s="824"/>
      <c r="B736" s="823"/>
      <c r="C736" s="824"/>
      <c r="D736" s="824"/>
      <c r="E736" s="824"/>
      <c r="F736" s="824"/>
      <c r="G736" s="823"/>
      <c r="H736" s="824"/>
      <c r="I736" s="824"/>
      <c r="J736" s="824"/>
      <c r="K736" s="824"/>
      <c r="L736" s="824"/>
      <c r="M736" s="824"/>
      <c r="N736" s="824"/>
      <c r="O736" s="824"/>
    </row>
    <row r="737">
      <c r="A737" s="824"/>
      <c r="B737" s="823"/>
      <c r="C737" s="824"/>
      <c r="D737" s="824"/>
      <c r="E737" s="824"/>
      <c r="F737" s="824"/>
      <c r="G737" s="823"/>
      <c r="H737" s="824"/>
      <c r="I737" s="824"/>
      <c r="J737" s="824"/>
      <c r="K737" s="824"/>
      <c r="L737" s="824"/>
      <c r="M737" s="824"/>
      <c r="N737" s="824"/>
      <c r="O737" s="824"/>
    </row>
    <row r="738">
      <c r="A738" s="824"/>
      <c r="B738" s="823"/>
      <c r="C738" s="824"/>
      <c r="D738" s="824"/>
      <c r="E738" s="824"/>
      <c r="F738" s="824"/>
      <c r="G738" s="823"/>
      <c r="H738" s="824"/>
      <c r="I738" s="824"/>
      <c r="J738" s="824"/>
      <c r="K738" s="824"/>
      <c r="L738" s="824"/>
      <c r="M738" s="824"/>
      <c r="N738" s="824"/>
      <c r="O738" s="824"/>
    </row>
    <row r="739">
      <c r="A739" s="824"/>
      <c r="B739" s="823"/>
      <c r="C739" s="824"/>
      <c r="D739" s="824"/>
      <c r="E739" s="824"/>
      <c r="F739" s="824"/>
      <c r="G739" s="823"/>
      <c r="H739" s="824"/>
      <c r="I739" s="824"/>
      <c r="J739" s="824"/>
      <c r="K739" s="824"/>
      <c r="L739" s="824"/>
      <c r="M739" s="824"/>
      <c r="N739" s="824"/>
      <c r="O739" s="824"/>
    </row>
    <row r="740">
      <c r="A740" s="824"/>
      <c r="B740" s="823"/>
      <c r="C740" s="824"/>
      <c r="D740" s="824"/>
      <c r="E740" s="824"/>
      <c r="F740" s="824"/>
      <c r="G740" s="823"/>
      <c r="H740" s="824"/>
      <c r="I740" s="824"/>
      <c r="J740" s="824"/>
      <c r="K740" s="824"/>
      <c r="L740" s="824"/>
      <c r="M740" s="824"/>
      <c r="N740" s="824"/>
      <c r="O740" s="824"/>
    </row>
    <row r="741">
      <c r="A741" s="824"/>
      <c r="B741" s="823"/>
      <c r="C741" s="824"/>
      <c r="D741" s="824"/>
      <c r="E741" s="824"/>
      <c r="F741" s="824"/>
      <c r="G741" s="823"/>
      <c r="H741" s="824"/>
      <c r="I741" s="824"/>
      <c r="J741" s="824"/>
      <c r="K741" s="824"/>
      <c r="L741" s="824"/>
      <c r="M741" s="824"/>
      <c r="N741" s="824"/>
      <c r="O741" s="824"/>
    </row>
    <row r="742">
      <c r="A742" s="824"/>
      <c r="B742" s="823"/>
      <c r="C742" s="824"/>
      <c r="D742" s="824"/>
      <c r="E742" s="824"/>
      <c r="F742" s="824"/>
      <c r="G742" s="823"/>
      <c r="H742" s="824"/>
      <c r="I742" s="824"/>
      <c r="J742" s="824"/>
      <c r="K742" s="824"/>
      <c r="L742" s="824"/>
      <c r="M742" s="824"/>
      <c r="N742" s="824"/>
      <c r="O742" s="824"/>
    </row>
    <row r="743">
      <c r="A743" s="824"/>
      <c r="B743" s="823"/>
      <c r="C743" s="824"/>
      <c r="D743" s="824"/>
      <c r="E743" s="824"/>
      <c r="F743" s="824"/>
      <c r="G743" s="823"/>
      <c r="H743" s="824"/>
      <c r="I743" s="824"/>
      <c r="J743" s="824"/>
      <c r="K743" s="824"/>
      <c r="L743" s="824"/>
      <c r="M743" s="824"/>
      <c r="N743" s="824"/>
      <c r="O743" s="824"/>
    </row>
    <row r="744">
      <c r="A744" s="824"/>
      <c r="B744" s="823"/>
      <c r="C744" s="824"/>
      <c r="D744" s="824"/>
      <c r="E744" s="824"/>
      <c r="F744" s="824"/>
      <c r="G744" s="823"/>
      <c r="H744" s="824"/>
      <c r="I744" s="824"/>
      <c r="J744" s="824"/>
      <c r="K744" s="824"/>
      <c r="L744" s="824"/>
      <c r="M744" s="824"/>
      <c r="N744" s="824"/>
      <c r="O744" s="824"/>
    </row>
    <row r="745">
      <c r="A745" s="824"/>
      <c r="B745" s="823"/>
      <c r="C745" s="824"/>
      <c r="D745" s="824"/>
      <c r="E745" s="824"/>
      <c r="F745" s="824"/>
      <c r="G745" s="823"/>
      <c r="H745" s="824"/>
      <c r="I745" s="824"/>
      <c r="J745" s="824"/>
      <c r="K745" s="824"/>
      <c r="L745" s="824"/>
      <c r="M745" s="824"/>
      <c r="N745" s="824"/>
      <c r="O745" s="824"/>
    </row>
    <row r="746">
      <c r="A746" s="824"/>
      <c r="B746" s="823"/>
      <c r="C746" s="824"/>
      <c r="D746" s="824"/>
      <c r="E746" s="824"/>
      <c r="F746" s="824"/>
      <c r="G746" s="823"/>
      <c r="H746" s="824"/>
      <c r="I746" s="824"/>
      <c r="J746" s="824"/>
      <c r="K746" s="824"/>
      <c r="L746" s="824"/>
      <c r="M746" s="824"/>
      <c r="N746" s="824"/>
      <c r="O746" s="824"/>
    </row>
    <row r="747">
      <c r="A747" s="824"/>
      <c r="B747" s="823"/>
      <c r="C747" s="824"/>
      <c r="D747" s="824"/>
      <c r="E747" s="824"/>
      <c r="F747" s="824"/>
      <c r="G747" s="823"/>
      <c r="H747" s="824"/>
      <c r="I747" s="824"/>
      <c r="J747" s="824"/>
      <c r="K747" s="824"/>
      <c r="L747" s="824"/>
      <c r="M747" s="824"/>
      <c r="N747" s="824"/>
      <c r="O747" s="824"/>
    </row>
    <row r="748">
      <c r="A748" s="824"/>
      <c r="B748" s="823"/>
      <c r="C748" s="824"/>
      <c r="D748" s="824"/>
      <c r="E748" s="824"/>
      <c r="F748" s="824"/>
      <c r="G748" s="823"/>
      <c r="H748" s="824"/>
      <c r="I748" s="824"/>
      <c r="J748" s="824"/>
      <c r="K748" s="824"/>
      <c r="L748" s="824"/>
      <c r="M748" s="824"/>
      <c r="N748" s="824"/>
      <c r="O748" s="824"/>
    </row>
    <row r="749">
      <c r="A749" s="824"/>
      <c r="B749" s="823"/>
      <c r="C749" s="824"/>
      <c r="D749" s="824"/>
      <c r="E749" s="824"/>
      <c r="F749" s="824"/>
      <c r="G749" s="823"/>
      <c r="H749" s="824"/>
      <c r="I749" s="824"/>
      <c r="J749" s="824"/>
      <c r="K749" s="824"/>
      <c r="L749" s="824"/>
      <c r="M749" s="824"/>
      <c r="N749" s="824"/>
      <c r="O749" s="824"/>
    </row>
    <row r="750">
      <c r="A750" s="824"/>
      <c r="B750" s="823"/>
      <c r="C750" s="824"/>
      <c r="D750" s="824"/>
      <c r="E750" s="824"/>
      <c r="F750" s="824"/>
      <c r="G750" s="823"/>
      <c r="H750" s="824"/>
      <c r="I750" s="824"/>
      <c r="J750" s="824"/>
      <c r="K750" s="824"/>
      <c r="L750" s="824"/>
      <c r="M750" s="824"/>
      <c r="N750" s="824"/>
      <c r="O750" s="824"/>
    </row>
    <row r="751">
      <c r="A751" s="824"/>
      <c r="B751" s="823"/>
      <c r="C751" s="824"/>
      <c r="D751" s="824"/>
      <c r="E751" s="824"/>
      <c r="F751" s="824"/>
      <c r="G751" s="823"/>
      <c r="H751" s="824"/>
      <c r="I751" s="824"/>
      <c r="J751" s="824"/>
      <c r="K751" s="824"/>
      <c r="L751" s="824"/>
      <c r="M751" s="824"/>
      <c r="N751" s="824"/>
      <c r="O751" s="824"/>
    </row>
    <row r="752">
      <c r="A752" s="824"/>
      <c r="B752" s="823"/>
      <c r="C752" s="824"/>
      <c r="D752" s="824"/>
      <c r="E752" s="824"/>
      <c r="F752" s="824"/>
      <c r="G752" s="823"/>
      <c r="H752" s="824"/>
      <c r="I752" s="824"/>
      <c r="J752" s="824"/>
      <c r="K752" s="824"/>
      <c r="L752" s="824"/>
      <c r="M752" s="824"/>
      <c r="N752" s="824"/>
      <c r="O752" s="824"/>
    </row>
    <row r="753">
      <c r="A753" s="824"/>
      <c r="B753" s="823"/>
      <c r="C753" s="824"/>
      <c r="D753" s="824"/>
      <c r="E753" s="824"/>
      <c r="F753" s="824"/>
      <c r="G753" s="823"/>
      <c r="H753" s="824"/>
      <c r="I753" s="824"/>
      <c r="J753" s="824"/>
      <c r="K753" s="824"/>
      <c r="L753" s="824"/>
      <c r="M753" s="824"/>
      <c r="N753" s="824"/>
      <c r="O753" s="824"/>
    </row>
    <row r="754">
      <c r="A754" s="824"/>
      <c r="B754" s="823"/>
      <c r="C754" s="824"/>
      <c r="D754" s="824"/>
      <c r="E754" s="824"/>
      <c r="F754" s="824"/>
      <c r="G754" s="823"/>
      <c r="H754" s="824"/>
      <c r="I754" s="824"/>
      <c r="J754" s="824"/>
      <c r="K754" s="824"/>
      <c r="L754" s="824"/>
      <c r="M754" s="824"/>
      <c r="N754" s="824"/>
      <c r="O754" s="824"/>
    </row>
    <row r="755">
      <c r="A755" s="824"/>
      <c r="B755" s="823"/>
      <c r="C755" s="824"/>
      <c r="D755" s="824"/>
      <c r="E755" s="824"/>
      <c r="F755" s="824"/>
      <c r="G755" s="823"/>
      <c r="H755" s="824"/>
      <c r="I755" s="824"/>
      <c r="J755" s="824"/>
      <c r="K755" s="824"/>
      <c r="L755" s="824"/>
      <c r="M755" s="824"/>
      <c r="N755" s="824"/>
      <c r="O755" s="824"/>
    </row>
    <row r="756">
      <c r="A756" s="824"/>
      <c r="B756" s="823"/>
      <c r="C756" s="824"/>
      <c r="D756" s="824"/>
      <c r="E756" s="824"/>
      <c r="F756" s="824"/>
      <c r="G756" s="823"/>
      <c r="H756" s="824"/>
      <c r="I756" s="824"/>
      <c r="J756" s="824"/>
      <c r="K756" s="824"/>
      <c r="L756" s="824"/>
      <c r="M756" s="824"/>
      <c r="N756" s="824"/>
      <c r="O756" s="824"/>
    </row>
    <row r="757">
      <c r="A757" s="824"/>
      <c r="B757" s="823"/>
      <c r="C757" s="824"/>
      <c r="D757" s="824"/>
      <c r="E757" s="824"/>
      <c r="F757" s="824"/>
      <c r="G757" s="823"/>
      <c r="H757" s="824"/>
      <c r="I757" s="824"/>
      <c r="J757" s="824"/>
      <c r="K757" s="824"/>
      <c r="L757" s="824"/>
      <c r="M757" s="824"/>
      <c r="N757" s="824"/>
      <c r="O757" s="824"/>
    </row>
    <row r="758">
      <c r="A758" s="824"/>
      <c r="B758" s="823"/>
      <c r="C758" s="824"/>
      <c r="D758" s="824"/>
      <c r="E758" s="824"/>
      <c r="F758" s="824"/>
      <c r="G758" s="823"/>
      <c r="H758" s="824"/>
      <c r="I758" s="824"/>
      <c r="J758" s="824"/>
      <c r="K758" s="824"/>
      <c r="L758" s="824"/>
      <c r="M758" s="824"/>
      <c r="N758" s="824"/>
      <c r="O758" s="824"/>
    </row>
    <row r="759">
      <c r="A759" s="824"/>
      <c r="B759" s="823"/>
      <c r="C759" s="824"/>
      <c r="D759" s="824"/>
      <c r="E759" s="824"/>
      <c r="F759" s="824"/>
      <c r="G759" s="823"/>
      <c r="H759" s="824"/>
      <c r="I759" s="824"/>
      <c r="J759" s="824"/>
      <c r="K759" s="824"/>
      <c r="L759" s="824"/>
      <c r="M759" s="824"/>
      <c r="N759" s="824"/>
      <c r="O759" s="824"/>
    </row>
    <row r="760">
      <c r="A760" s="824"/>
      <c r="B760" s="823"/>
      <c r="C760" s="824"/>
      <c r="D760" s="824"/>
      <c r="E760" s="824"/>
      <c r="F760" s="824"/>
      <c r="G760" s="823"/>
      <c r="H760" s="824"/>
      <c r="I760" s="824"/>
      <c r="J760" s="824"/>
      <c r="K760" s="824"/>
      <c r="L760" s="824"/>
      <c r="M760" s="824"/>
      <c r="N760" s="824"/>
      <c r="O760" s="824"/>
    </row>
    <row r="761">
      <c r="A761" s="824"/>
      <c r="B761" s="823"/>
      <c r="C761" s="824"/>
      <c r="D761" s="824"/>
      <c r="E761" s="824"/>
      <c r="F761" s="824"/>
      <c r="G761" s="823"/>
      <c r="H761" s="824"/>
      <c r="I761" s="824"/>
      <c r="J761" s="824"/>
      <c r="K761" s="824"/>
      <c r="L761" s="824"/>
      <c r="M761" s="824"/>
      <c r="N761" s="824"/>
      <c r="O761" s="824"/>
    </row>
    <row r="762">
      <c r="A762" s="824"/>
      <c r="B762" s="823"/>
      <c r="C762" s="824"/>
      <c r="D762" s="824"/>
      <c r="E762" s="824"/>
      <c r="F762" s="824"/>
      <c r="G762" s="823"/>
      <c r="H762" s="824"/>
      <c r="I762" s="824"/>
      <c r="J762" s="824"/>
      <c r="K762" s="824"/>
      <c r="L762" s="824"/>
      <c r="M762" s="824"/>
      <c r="N762" s="824"/>
      <c r="O762" s="824"/>
    </row>
    <row r="763">
      <c r="A763" s="824"/>
      <c r="B763" s="823"/>
      <c r="C763" s="824"/>
      <c r="D763" s="824"/>
      <c r="E763" s="824"/>
      <c r="F763" s="824"/>
      <c r="G763" s="823"/>
      <c r="H763" s="824"/>
      <c r="I763" s="824"/>
      <c r="J763" s="824"/>
      <c r="K763" s="824"/>
      <c r="L763" s="824"/>
      <c r="M763" s="824"/>
      <c r="N763" s="824"/>
      <c r="O763" s="824"/>
    </row>
    <row r="764">
      <c r="A764" s="824"/>
      <c r="B764" s="823"/>
      <c r="C764" s="824"/>
      <c r="D764" s="824"/>
      <c r="E764" s="824"/>
      <c r="F764" s="824"/>
      <c r="G764" s="823"/>
      <c r="H764" s="824"/>
      <c r="I764" s="824"/>
      <c r="J764" s="824"/>
      <c r="K764" s="824"/>
      <c r="L764" s="824"/>
      <c r="M764" s="824"/>
      <c r="N764" s="824"/>
      <c r="O764" s="824"/>
    </row>
    <row r="765">
      <c r="A765" s="824"/>
      <c r="B765" s="823"/>
      <c r="C765" s="824"/>
      <c r="D765" s="824"/>
      <c r="E765" s="824"/>
      <c r="F765" s="824"/>
      <c r="G765" s="823"/>
      <c r="H765" s="824"/>
      <c r="I765" s="824"/>
      <c r="J765" s="824"/>
      <c r="K765" s="824"/>
      <c r="L765" s="824"/>
      <c r="M765" s="824"/>
      <c r="N765" s="824"/>
      <c r="O765" s="824"/>
    </row>
    <row r="766">
      <c r="A766" s="824"/>
      <c r="B766" s="823"/>
      <c r="C766" s="824"/>
      <c r="D766" s="824"/>
      <c r="E766" s="824"/>
      <c r="F766" s="824"/>
      <c r="G766" s="823"/>
      <c r="H766" s="824"/>
      <c r="I766" s="824"/>
      <c r="J766" s="824"/>
      <c r="K766" s="824"/>
      <c r="L766" s="824"/>
      <c r="M766" s="824"/>
      <c r="N766" s="824"/>
      <c r="O766" s="824"/>
    </row>
    <row r="767">
      <c r="A767" s="824"/>
      <c r="B767" s="823"/>
      <c r="C767" s="824"/>
      <c r="D767" s="824"/>
      <c r="E767" s="824"/>
      <c r="F767" s="824"/>
      <c r="G767" s="823"/>
      <c r="H767" s="824"/>
      <c r="I767" s="824"/>
      <c r="J767" s="824"/>
      <c r="K767" s="824"/>
      <c r="L767" s="824"/>
      <c r="M767" s="824"/>
      <c r="N767" s="824"/>
      <c r="O767" s="824"/>
    </row>
    <row r="768">
      <c r="A768" s="824"/>
      <c r="B768" s="823"/>
      <c r="C768" s="824"/>
      <c r="D768" s="824"/>
      <c r="E768" s="824"/>
      <c r="F768" s="824"/>
      <c r="G768" s="823"/>
      <c r="H768" s="824"/>
      <c r="I768" s="824"/>
      <c r="J768" s="824"/>
      <c r="K768" s="824"/>
      <c r="L768" s="824"/>
      <c r="M768" s="824"/>
      <c r="N768" s="824"/>
      <c r="O768" s="824"/>
    </row>
    <row r="769">
      <c r="A769" s="824"/>
      <c r="B769" s="823"/>
      <c r="C769" s="824"/>
      <c r="D769" s="824"/>
      <c r="E769" s="824"/>
      <c r="F769" s="824"/>
      <c r="G769" s="823"/>
      <c r="H769" s="824"/>
      <c r="I769" s="824"/>
      <c r="J769" s="824"/>
      <c r="K769" s="824"/>
      <c r="L769" s="824"/>
      <c r="M769" s="824"/>
      <c r="N769" s="824"/>
      <c r="O769" s="824"/>
    </row>
    <row r="770">
      <c r="A770" s="824"/>
      <c r="B770" s="823"/>
      <c r="C770" s="824"/>
      <c r="D770" s="824"/>
      <c r="E770" s="824"/>
      <c r="F770" s="824"/>
      <c r="G770" s="823"/>
      <c r="H770" s="824"/>
      <c r="I770" s="824"/>
      <c r="J770" s="824"/>
      <c r="K770" s="824"/>
      <c r="L770" s="824"/>
      <c r="M770" s="824"/>
      <c r="N770" s="824"/>
      <c r="O770" s="824"/>
    </row>
    <row r="771">
      <c r="A771" s="824"/>
      <c r="B771" s="823"/>
      <c r="C771" s="824"/>
      <c r="D771" s="824"/>
      <c r="E771" s="824"/>
      <c r="F771" s="824"/>
      <c r="G771" s="823"/>
      <c r="H771" s="824"/>
      <c r="I771" s="824"/>
      <c r="J771" s="824"/>
      <c r="K771" s="824"/>
      <c r="L771" s="824"/>
      <c r="M771" s="824"/>
      <c r="N771" s="824"/>
      <c r="O771" s="824"/>
    </row>
    <row r="772">
      <c r="A772" s="824"/>
      <c r="B772" s="823"/>
      <c r="C772" s="824"/>
      <c r="D772" s="824"/>
      <c r="E772" s="824"/>
      <c r="F772" s="824"/>
      <c r="G772" s="823"/>
      <c r="H772" s="824"/>
      <c r="I772" s="824"/>
      <c r="J772" s="824"/>
      <c r="K772" s="824"/>
      <c r="L772" s="824"/>
      <c r="M772" s="824"/>
      <c r="N772" s="824"/>
      <c r="O772" s="824"/>
    </row>
    <row r="773">
      <c r="A773" s="824"/>
      <c r="B773" s="823"/>
      <c r="C773" s="824"/>
      <c r="D773" s="824"/>
      <c r="E773" s="824"/>
      <c r="F773" s="824"/>
      <c r="G773" s="823"/>
      <c r="H773" s="824"/>
      <c r="I773" s="824"/>
      <c r="J773" s="824"/>
      <c r="K773" s="824"/>
      <c r="L773" s="824"/>
      <c r="M773" s="824"/>
      <c r="N773" s="824"/>
      <c r="O773" s="824"/>
    </row>
    <row r="774">
      <c r="A774" s="824"/>
      <c r="B774" s="823"/>
      <c r="C774" s="824"/>
      <c r="D774" s="824"/>
      <c r="E774" s="824"/>
      <c r="F774" s="824"/>
      <c r="G774" s="823"/>
      <c r="H774" s="824"/>
      <c r="I774" s="824"/>
      <c r="J774" s="824"/>
      <c r="K774" s="824"/>
      <c r="L774" s="824"/>
      <c r="M774" s="824"/>
      <c r="N774" s="824"/>
      <c r="O774" s="824"/>
    </row>
    <row r="775">
      <c r="A775" s="824"/>
      <c r="B775" s="823"/>
      <c r="C775" s="824"/>
      <c r="D775" s="824"/>
      <c r="E775" s="824"/>
      <c r="F775" s="824"/>
      <c r="G775" s="823"/>
      <c r="H775" s="824"/>
      <c r="I775" s="824"/>
      <c r="J775" s="824"/>
      <c r="K775" s="824"/>
      <c r="L775" s="824"/>
      <c r="M775" s="824"/>
      <c r="N775" s="824"/>
      <c r="O775" s="824"/>
    </row>
    <row r="776">
      <c r="A776" s="824"/>
      <c r="B776" s="823"/>
      <c r="C776" s="824"/>
      <c r="D776" s="824"/>
      <c r="E776" s="824"/>
      <c r="F776" s="824"/>
      <c r="G776" s="823"/>
      <c r="H776" s="824"/>
      <c r="I776" s="824"/>
      <c r="J776" s="824"/>
      <c r="K776" s="824"/>
      <c r="L776" s="824"/>
      <c r="M776" s="824"/>
      <c r="N776" s="824"/>
      <c r="O776" s="824"/>
    </row>
    <row r="777">
      <c r="A777" s="824"/>
      <c r="B777" s="823"/>
      <c r="C777" s="824"/>
      <c r="D777" s="824"/>
      <c r="E777" s="824"/>
      <c r="F777" s="824"/>
      <c r="G777" s="823"/>
      <c r="H777" s="824"/>
      <c r="I777" s="824"/>
      <c r="J777" s="824"/>
      <c r="K777" s="824"/>
      <c r="L777" s="824"/>
      <c r="M777" s="824"/>
      <c r="N777" s="824"/>
      <c r="O777" s="824"/>
    </row>
    <row r="778">
      <c r="A778" s="824"/>
      <c r="B778" s="823"/>
      <c r="C778" s="824"/>
      <c r="D778" s="824"/>
      <c r="E778" s="824"/>
      <c r="F778" s="824"/>
      <c r="G778" s="823"/>
      <c r="H778" s="824"/>
      <c r="I778" s="824"/>
      <c r="J778" s="824"/>
      <c r="K778" s="824"/>
      <c r="L778" s="824"/>
      <c r="M778" s="824"/>
      <c r="N778" s="824"/>
      <c r="O778" s="824"/>
    </row>
    <row r="779">
      <c r="A779" s="824"/>
      <c r="B779" s="823"/>
      <c r="C779" s="824"/>
      <c r="D779" s="824"/>
      <c r="E779" s="824"/>
      <c r="F779" s="824"/>
      <c r="G779" s="823"/>
      <c r="H779" s="824"/>
      <c r="I779" s="824"/>
      <c r="J779" s="824"/>
      <c r="K779" s="824"/>
      <c r="L779" s="824"/>
      <c r="M779" s="824"/>
      <c r="N779" s="824"/>
      <c r="O779" s="824"/>
    </row>
    <row r="780">
      <c r="A780" s="824"/>
      <c r="B780" s="823"/>
      <c r="C780" s="824"/>
      <c r="D780" s="824"/>
      <c r="E780" s="824"/>
      <c r="F780" s="824"/>
      <c r="G780" s="823"/>
      <c r="H780" s="824"/>
      <c r="I780" s="824"/>
      <c r="J780" s="824"/>
      <c r="K780" s="824"/>
      <c r="L780" s="824"/>
      <c r="M780" s="824"/>
      <c r="N780" s="824"/>
      <c r="O780" s="824"/>
    </row>
    <row r="781">
      <c r="A781" s="824"/>
      <c r="B781" s="823"/>
      <c r="C781" s="824"/>
      <c r="D781" s="824"/>
      <c r="E781" s="824"/>
      <c r="F781" s="824"/>
      <c r="G781" s="823"/>
      <c r="H781" s="824"/>
      <c r="I781" s="824"/>
      <c r="J781" s="824"/>
      <c r="K781" s="824"/>
      <c r="L781" s="824"/>
      <c r="M781" s="824"/>
      <c r="N781" s="824"/>
      <c r="O781" s="824"/>
    </row>
    <row r="782">
      <c r="A782" s="824"/>
      <c r="B782" s="823"/>
      <c r="C782" s="824"/>
      <c r="D782" s="824"/>
      <c r="E782" s="824"/>
      <c r="F782" s="824"/>
      <c r="G782" s="823"/>
      <c r="H782" s="824"/>
      <c r="I782" s="824"/>
      <c r="J782" s="824"/>
      <c r="K782" s="824"/>
      <c r="L782" s="824"/>
      <c r="M782" s="824"/>
      <c r="N782" s="824"/>
      <c r="O782" s="824"/>
    </row>
    <row r="783">
      <c r="A783" s="824"/>
      <c r="B783" s="823"/>
      <c r="C783" s="824"/>
      <c r="D783" s="824"/>
      <c r="E783" s="824"/>
      <c r="F783" s="824"/>
      <c r="G783" s="823"/>
      <c r="H783" s="824"/>
      <c r="I783" s="824"/>
      <c r="J783" s="824"/>
      <c r="K783" s="824"/>
      <c r="L783" s="824"/>
      <c r="M783" s="824"/>
      <c r="N783" s="824"/>
      <c r="O783" s="824"/>
    </row>
    <row r="784">
      <c r="A784" s="824"/>
      <c r="B784" s="823"/>
      <c r="C784" s="824"/>
      <c r="D784" s="824"/>
      <c r="E784" s="824"/>
      <c r="F784" s="824"/>
      <c r="G784" s="823"/>
      <c r="H784" s="824"/>
      <c r="I784" s="824"/>
      <c r="J784" s="824"/>
      <c r="K784" s="824"/>
      <c r="L784" s="824"/>
      <c r="M784" s="824"/>
      <c r="N784" s="824"/>
      <c r="O784" s="824"/>
    </row>
    <row r="785">
      <c r="A785" s="824"/>
      <c r="B785" s="823"/>
      <c r="C785" s="824"/>
      <c r="D785" s="824"/>
      <c r="E785" s="824"/>
      <c r="F785" s="824"/>
      <c r="G785" s="823"/>
      <c r="H785" s="824"/>
      <c r="I785" s="824"/>
      <c r="J785" s="824"/>
      <c r="K785" s="824"/>
      <c r="L785" s="824"/>
      <c r="M785" s="824"/>
      <c r="N785" s="824"/>
      <c r="O785" s="824"/>
    </row>
    <row r="786">
      <c r="A786" s="824"/>
      <c r="B786" s="823"/>
      <c r="C786" s="824"/>
      <c r="D786" s="824"/>
      <c r="E786" s="824"/>
      <c r="F786" s="824"/>
      <c r="G786" s="823"/>
      <c r="H786" s="824"/>
      <c r="I786" s="824"/>
      <c r="J786" s="824"/>
      <c r="K786" s="824"/>
      <c r="L786" s="824"/>
      <c r="M786" s="824"/>
      <c r="N786" s="824"/>
      <c r="O786" s="824"/>
    </row>
    <row r="787">
      <c r="A787" s="824"/>
      <c r="B787" s="823"/>
      <c r="C787" s="824"/>
      <c r="D787" s="824"/>
      <c r="E787" s="824"/>
      <c r="F787" s="824"/>
      <c r="G787" s="823"/>
      <c r="H787" s="824"/>
      <c r="I787" s="824"/>
      <c r="J787" s="824"/>
      <c r="K787" s="824"/>
      <c r="L787" s="824"/>
      <c r="M787" s="824"/>
      <c r="N787" s="824"/>
      <c r="O787" s="824"/>
    </row>
    <row r="788">
      <c r="A788" s="824"/>
      <c r="B788" s="823"/>
      <c r="C788" s="824"/>
      <c r="D788" s="824"/>
      <c r="E788" s="824"/>
      <c r="F788" s="824"/>
      <c r="G788" s="823"/>
      <c r="H788" s="824"/>
      <c r="I788" s="824"/>
      <c r="J788" s="824"/>
      <c r="K788" s="824"/>
      <c r="L788" s="824"/>
      <c r="M788" s="824"/>
      <c r="N788" s="824"/>
      <c r="O788" s="824"/>
    </row>
    <row r="789">
      <c r="A789" s="824"/>
      <c r="B789" s="823"/>
      <c r="C789" s="824"/>
      <c r="D789" s="824"/>
      <c r="E789" s="824"/>
      <c r="F789" s="824"/>
      <c r="G789" s="823"/>
      <c r="H789" s="824"/>
      <c r="I789" s="824"/>
      <c r="J789" s="824"/>
      <c r="K789" s="824"/>
      <c r="L789" s="824"/>
      <c r="M789" s="824"/>
      <c r="N789" s="824"/>
      <c r="O789" s="824"/>
    </row>
    <row r="790">
      <c r="A790" s="824"/>
      <c r="B790" s="823"/>
      <c r="C790" s="824"/>
      <c r="D790" s="824"/>
      <c r="E790" s="824"/>
      <c r="F790" s="824"/>
      <c r="G790" s="823"/>
      <c r="H790" s="824"/>
      <c r="I790" s="824"/>
      <c r="J790" s="824"/>
      <c r="K790" s="824"/>
      <c r="L790" s="824"/>
      <c r="M790" s="824"/>
      <c r="N790" s="824"/>
      <c r="O790" s="824"/>
    </row>
    <row r="791">
      <c r="A791" s="824"/>
      <c r="B791" s="823"/>
      <c r="C791" s="824"/>
      <c r="D791" s="824"/>
      <c r="E791" s="824"/>
      <c r="F791" s="824"/>
      <c r="G791" s="823"/>
      <c r="H791" s="824"/>
      <c r="I791" s="824"/>
      <c r="J791" s="824"/>
      <c r="K791" s="824"/>
      <c r="L791" s="824"/>
      <c r="M791" s="824"/>
      <c r="N791" s="824"/>
      <c r="O791" s="824"/>
    </row>
    <row r="792">
      <c r="A792" s="824"/>
      <c r="B792" s="823"/>
      <c r="C792" s="824"/>
      <c r="D792" s="824"/>
      <c r="E792" s="824"/>
      <c r="F792" s="824"/>
      <c r="G792" s="823"/>
      <c r="H792" s="824"/>
      <c r="I792" s="824"/>
      <c r="J792" s="824"/>
      <c r="K792" s="824"/>
      <c r="L792" s="824"/>
      <c r="M792" s="824"/>
      <c r="N792" s="824"/>
      <c r="O792" s="824"/>
    </row>
    <row r="793">
      <c r="A793" s="824"/>
      <c r="B793" s="823"/>
      <c r="C793" s="824"/>
      <c r="D793" s="824"/>
      <c r="E793" s="824"/>
      <c r="F793" s="824"/>
      <c r="G793" s="823"/>
      <c r="H793" s="824"/>
      <c r="I793" s="824"/>
      <c r="J793" s="824"/>
      <c r="K793" s="824"/>
      <c r="L793" s="824"/>
      <c r="M793" s="824"/>
      <c r="N793" s="824"/>
      <c r="O793" s="824"/>
    </row>
    <row r="794">
      <c r="A794" s="824"/>
      <c r="B794" s="823"/>
      <c r="C794" s="824"/>
      <c r="D794" s="824"/>
      <c r="E794" s="824"/>
      <c r="F794" s="824"/>
      <c r="G794" s="823"/>
      <c r="H794" s="824"/>
      <c r="I794" s="824"/>
      <c r="J794" s="824"/>
      <c r="K794" s="824"/>
      <c r="L794" s="824"/>
      <c r="M794" s="824"/>
      <c r="N794" s="824"/>
      <c r="O794" s="824"/>
    </row>
    <row r="795">
      <c r="A795" s="824"/>
      <c r="B795" s="823"/>
      <c r="C795" s="824"/>
      <c r="D795" s="824"/>
      <c r="E795" s="824"/>
      <c r="F795" s="824"/>
      <c r="G795" s="823"/>
      <c r="H795" s="824"/>
      <c r="I795" s="824"/>
      <c r="J795" s="824"/>
      <c r="K795" s="824"/>
      <c r="L795" s="824"/>
      <c r="M795" s="824"/>
      <c r="N795" s="824"/>
      <c r="O795" s="824"/>
    </row>
    <row r="796">
      <c r="A796" s="824"/>
      <c r="B796" s="823"/>
      <c r="C796" s="824"/>
      <c r="D796" s="824"/>
      <c r="E796" s="824"/>
      <c r="F796" s="824"/>
      <c r="G796" s="823"/>
      <c r="H796" s="824"/>
      <c r="I796" s="824"/>
      <c r="J796" s="824"/>
      <c r="K796" s="824"/>
      <c r="L796" s="824"/>
      <c r="M796" s="824"/>
      <c r="N796" s="824"/>
      <c r="O796" s="824"/>
    </row>
    <row r="797">
      <c r="A797" s="824"/>
      <c r="B797" s="823"/>
      <c r="C797" s="824"/>
      <c r="D797" s="824"/>
      <c r="E797" s="824"/>
      <c r="F797" s="824"/>
      <c r="G797" s="823"/>
      <c r="H797" s="824"/>
      <c r="I797" s="824"/>
      <c r="J797" s="824"/>
      <c r="K797" s="824"/>
      <c r="L797" s="824"/>
      <c r="M797" s="824"/>
      <c r="N797" s="824"/>
      <c r="O797" s="824"/>
    </row>
    <row r="798">
      <c r="A798" s="824"/>
      <c r="B798" s="823"/>
      <c r="C798" s="824"/>
      <c r="D798" s="824"/>
      <c r="E798" s="824"/>
      <c r="F798" s="824"/>
      <c r="G798" s="823"/>
      <c r="H798" s="824"/>
      <c r="I798" s="824"/>
      <c r="J798" s="824"/>
      <c r="K798" s="824"/>
      <c r="L798" s="824"/>
      <c r="M798" s="824"/>
      <c r="N798" s="824"/>
      <c r="O798" s="824"/>
    </row>
    <row r="799">
      <c r="A799" s="824"/>
      <c r="B799" s="823"/>
      <c r="C799" s="824"/>
      <c r="D799" s="824"/>
      <c r="E799" s="824"/>
      <c r="F799" s="824"/>
      <c r="G799" s="823"/>
      <c r="H799" s="824"/>
      <c r="I799" s="824"/>
      <c r="J799" s="824"/>
      <c r="K799" s="824"/>
      <c r="L799" s="824"/>
      <c r="M799" s="824"/>
      <c r="N799" s="824"/>
      <c r="O799" s="824"/>
    </row>
    <row r="800">
      <c r="A800" s="824"/>
      <c r="B800" s="823"/>
      <c r="C800" s="824"/>
      <c r="D800" s="824"/>
      <c r="E800" s="824"/>
      <c r="F800" s="824"/>
      <c r="G800" s="823"/>
      <c r="H800" s="824"/>
      <c r="I800" s="824"/>
      <c r="J800" s="824"/>
      <c r="K800" s="824"/>
      <c r="L800" s="824"/>
      <c r="M800" s="824"/>
      <c r="N800" s="824"/>
      <c r="O800" s="824"/>
    </row>
    <row r="801">
      <c r="A801" s="824"/>
      <c r="B801" s="823"/>
      <c r="C801" s="824"/>
      <c r="D801" s="824"/>
      <c r="E801" s="824"/>
      <c r="F801" s="824"/>
      <c r="G801" s="823"/>
      <c r="H801" s="824"/>
      <c r="I801" s="824"/>
      <c r="J801" s="824"/>
      <c r="K801" s="824"/>
      <c r="L801" s="824"/>
      <c r="M801" s="824"/>
      <c r="N801" s="824"/>
      <c r="O801" s="824"/>
    </row>
    <row r="802">
      <c r="A802" s="824"/>
      <c r="B802" s="823"/>
      <c r="C802" s="824"/>
      <c r="D802" s="824"/>
      <c r="E802" s="824"/>
      <c r="F802" s="824"/>
      <c r="G802" s="823"/>
      <c r="H802" s="824"/>
      <c r="I802" s="824"/>
      <c r="J802" s="824"/>
      <c r="K802" s="824"/>
      <c r="L802" s="824"/>
      <c r="M802" s="824"/>
      <c r="N802" s="824"/>
      <c r="O802" s="824"/>
    </row>
    <row r="803">
      <c r="A803" s="824"/>
      <c r="B803" s="823"/>
      <c r="C803" s="824"/>
      <c r="D803" s="824"/>
      <c r="E803" s="824"/>
      <c r="F803" s="824"/>
      <c r="G803" s="823"/>
      <c r="H803" s="824"/>
      <c r="I803" s="824"/>
      <c r="J803" s="824"/>
      <c r="K803" s="824"/>
      <c r="L803" s="824"/>
      <c r="M803" s="824"/>
      <c r="N803" s="824"/>
      <c r="O803" s="824"/>
    </row>
    <row r="804">
      <c r="A804" s="824"/>
      <c r="B804" s="823"/>
      <c r="C804" s="824"/>
      <c r="D804" s="824"/>
      <c r="E804" s="824"/>
      <c r="F804" s="824"/>
      <c r="G804" s="823"/>
      <c r="H804" s="824"/>
      <c r="I804" s="824"/>
      <c r="J804" s="824"/>
      <c r="K804" s="824"/>
      <c r="L804" s="824"/>
      <c r="M804" s="824"/>
      <c r="N804" s="824"/>
      <c r="O804" s="824"/>
    </row>
    <row r="805">
      <c r="A805" s="824"/>
      <c r="B805" s="823"/>
      <c r="C805" s="824"/>
      <c r="D805" s="824"/>
      <c r="E805" s="824"/>
      <c r="F805" s="824"/>
      <c r="G805" s="823"/>
      <c r="H805" s="824"/>
      <c r="I805" s="824"/>
      <c r="J805" s="824"/>
      <c r="K805" s="824"/>
      <c r="L805" s="824"/>
      <c r="M805" s="824"/>
      <c r="N805" s="824"/>
      <c r="O805" s="824"/>
    </row>
    <row r="806">
      <c r="A806" s="824"/>
      <c r="B806" s="823"/>
      <c r="C806" s="824"/>
      <c r="D806" s="824"/>
      <c r="E806" s="824"/>
      <c r="F806" s="824"/>
      <c r="G806" s="823"/>
      <c r="H806" s="824"/>
      <c r="I806" s="824"/>
      <c r="J806" s="824"/>
      <c r="K806" s="824"/>
      <c r="L806" s="824"/>
      <c r="M806" s="824"/>
      <c r="N806" s="824"/>
      <c r="O806" s="824"/>
    </row>
    <row r="807">
      <c r="A807" s="824"/>
      <c r="B807" s="823"/>
      <c r="C807" s="824"/>
      <c r="D807" s="824"/>
      <c r="E807" s="824"/>
      <c r="F807" s="824"/>
      <c r="G807" s="823"/>
      <c r="H807" s="824"/>
      <c r="I807" s="824"/>
      <c r="J807" s="824"/>
      <c r="K807" s="824"/>
      <c r="L807" s="824"/>
      <c r="M807" s="824"/>
      <c r="N807" s="824"/>
      <c r="O807" s="824"/>
    </row>
    <row r="808">
      <c r="A808" s="824"/>
      <c r="B808" s="823"/>
      <c r="C808" s="824"/>
      <c r="D808" s="824"/>
      <c r="E808" s="824"/>
      <c r="F808" s="824"/>
      <c r="G808" s="823"/>
      <c r="H808" s="824"/>
      <c r="I808" s="824"/>
      <c r="J808" s="824"/>
      <c r="K808" s="824"/>
      <c r="L808" s="824"/>
      <c r="M808" s="824"/>
      <c r="N808" s="824"/>
      <c r="O808" s="824"/>
    </row>
    <row r="809">
      <c r="A809" s="824"/>
      <c r="B809" s="823"/>
      <c r="C809" s="824"/>
      <c r="D809" s="824"/>
      <c r="E809" s="824"/>
      <c r="F809" s="824"/>
      <c r="G809" s="823"/>
      <c r="H809" s="824"/>
      <c r="I809" s="824"/>
      <c r="J809" s="824"/>
      <c r="K809" s="824"/>
      <c r="L809" s="824"/>
      <c r="M809" s="824"/>
      <c r="N809" s="824"/>
      <c r="O809" s="824"/>
    </row>
    <row r="810">
      <c r="A810" s="824"/>
      <c r="B810" s="823"/>
      <c r="C810" s="824"/>
      <c r="D810" s="824"/>
      <c r="E810" s="824"/>
      <c r="F810" s="824"/>
      <c r="G810" s="823"/>
      <c r="H810" s="824"/>
      <c r="I810" s="824"/>
      <c r="J810" s="824"/>
      <c r="K810" s="824"/>
      <c r="L810" s="824"/>
      <c r="M810" s="824"/>
      <c r="N810" s="824"/>
      <c r="O810" s="824"/>
    </row>
    <row r="811">
      <c r="A811" s="824"/>
      <c r="B811" s="823"/>
      <c r="C811" s="824"/>
      <c r="D811" s="824"/>
      <c r="E811" s="824"/>
      <c r="F811" s="824"/>
      <c r="G811" s="823"/>
      <c r="H811" s="824"/>
      <c r="I811" s="824"/>
      <c r="J811" s="824"/>
      <c r="K811" s="824"/>
      <c r="L811" s="824"/>
      <c r="M811" s="824"/>
      <c r="N811" s="824"/>
      <c r="O811" s="824"/>
    </row>
    <row r="812">
      <c r="A812" s="824"/>
      <c r="B812" s="823"/>
      <c r="C812" s="824"/>
      <c r="D812" s="824"/>
      <c r="E812" s="824"/>
      <c r="F812" s="824"/>
      <c r="G812" s="823"/>
      <c r="H812" s="824"/>
      <c r="I812" s="824"/>
      <c r="J812" s="824"/>
      <c r="K812" s="824"/>
      <c r="L812" s="824"/>
      <c r="M812" s="824"/>
      <c r="N812" s="824"/>
      <c r="O812" s="824"/>
    </row>
    <row r="813">
      <c r="A813" s="824"/>
      <c r="B813" s="823"/>
      <c r="C813" s="824"/>
      <c r="D813" s="824"/>
      <c r="E813" s="824"/>
      <c r="F813" s="824"/>
      <c r="G813" s="823"/>
      <c r="H813" s="824"/>
      <c r="I813" s="824"/>
      <c r="J813" s="824"/>
      <c r="K813" s="824"/>
      <c r="L813" s="824"/>
      <c r="M813" s="824"/>
      <c r="N813" s="824"/>
      <c r="O813" s="824"/>
    </row>
    <row r="814">
      <c r="A814" s="824"/>
      <c r="B814" s="823"/>
      <c r="C814" s="824"/>
      <c r="D814" s="824"/>
      <c r="E814" s="824"/>
      <c r="F814" s="824"/>
      <c r="G814" s="823"/>
      <c r="H814" s="824"/>
      <c r="I814" s="824"/>
      <c r="J814" s="824"/>
      <c r="K814" s="824"/>
      <c r="L814" s="824"/>
      <c r="M814" s="824"/>
      <c r="N814" s="824"/>
      <c r="O814" s="824"/>
    </row>
    <row r="815">
      <c r="A815" s="824"/>
      <c r="B815" s="823"/>
      <c r="C815" s="824"/>
      <c r="D815" s="824"/>
      <c r="E815" s="824"/>
      <c r="F815" s="824"/>
      <c r="G815" s="823"/>
      <c r="H815" s="824"/>
      <c r="I815" s="824"/>
      <c r="J815" s="824"/>
      <c r="K815" s="824"/>
      <c r="L815" s="824"/>
      <c r="M815" s="824"/>
      <c r="N815" s="824"/>
      <c r="O815" s="824"/>
    </row>
    <row r="816">
      <c r="A816" s="824"/>
      <c r="B816" s="823"/>
      <c r="C816" s="824"/>
      <c r="D816" s="824"/>
      <c r="E816" s="824"/>
      <c r="F816" s="824"/>
      <c r="G816" s="823"/>
      <c r="H816" s="824"/>
      <c r="I816" s="824"/>
      <c r="J816" s="824"/>
      <c r="K816" s="824"/>
      <c r="L816" s="824"/>
      <c r="M816" s="824"/>
      <c r="N816" s="824"/>
      <c r="O816" s="824"/>
    </row>
    <row r="817">
      <c r="A817" s="824"/>
      <c r="B817" s="823"/>
      <c r="C817" s="824"/>
      <c r="D817" s="824"/>
      <c r="E817" s="824"/>
      <c r="F817" s="824"/>
      <c r="G817" s="823"/>
      <c r="H817" s="824"/>
      <c r="I817" s="824"/>
      <c r="J817" s="824"/>
      <c r="K817" s="824"/>
      <c r="L817" s="824"/>
      <c r="M817" s="824"/>
      <c r="N817" s="824"/>
      <c r="O817" s="824"/>
    </row>
    <row r="818">
      <c r="A818" s="824"/>
      <c r="B818" s="823"/>
      <c r="C818" s="824"/>
      <c r="D818" s="824"/>
      <c r="E818" s="824"/>
      <c r="F818" s="824"/>
      <c r="G818" s="823"/>
      <c r="H818" s="824"/>
      <c r="I818" s="824"/>
      <c r="J818" s="824"/>
      <c r="K818" s="824"/>
      <c r="L818" s="824"/>
      <c r="M818" s="824"/>
      <c r="N818" s="824"/>
      <c r="O818" s="824"/>
    </row>
    <row r="819">
      <c r="A819" s="824"/>
      <c r="B819" s="823"/>
      <c r="C819" s="824"/>
      <c r="D819" s="824"/>
      <c r="E819" s="824"/>
      <c r="F819" s="824"/>
      <c r="G819" s="823"/>
      <c r="H819" s="824"/>
      <c r="I819" s="824"/>
      <c r="J819" s="824"/>
      <c r="K819" s="824"/>
      <c r="L819" s="824"/>
      <c r="M819" s="824"/>
      <c r="N819" s="824"/>
      <c r="O819" s="824"/>
    </row>
    <row r="820">
      <c r="A820" s="824"/>
      <c r="B820" s="823"/>
      <c r="C820" s="824"/>
      <c r="D820" s="824"/>
      <c r="E820" s="824"/>
      <c r="F820" s="824"/>
      <c r="G820" s="823"/>
      <c r="H820" s="824"/>
      <c r="I820" s="824"/>
      <c r="J820" s="824"/>
      <c r="K820" s="824"/>
      <c r="L820" s="824"/>
      <c r="M820" s="824"/>
      <c r="N820" s="824"/>
      <c r="O820" s="824"/>
    </row>
    <row r="821">
      <c r="A821" s="824"/>
      <c r="B821" s="823"/>
      <c r="C821" s="824"/>
      <c r="D821" s="824"/>
      <c r="E821" s="824"/>
      <c r="F821" s="824"/>
      <c r="G821" s="823"/>
      <c r="H821" s="824"/>
      <c r="I821" s="824"/>
      <c r="J821" s="824"/>
      <c r="K821" s="824"/>
      <c r="L821" s="824"/>
      <c r="M821" s="824"/>
      <c r="N821" s="824"/>
      <c r="O821" s="824"/>
    </row>
    <row r="822">
      <c r="A822" s="824"/>
      <c r="B822" s="823"/>
      <c r="C822" s="824"/>
      <c r="D822" s="824"/>
      <c r="E822" s="824"/>
      <c r="F822" s="824"/>
      <c r="G822" s="823"/>
      <c r="H822" s="824"/>
      <c r="I822" s="824"/>
      <c r="J822" s="824"/>
      <c r="K822" s="824"/>
      <c r="L822" s="824"/>
      <c r="M822" s="824"/>
      <c r="N822" s="824"/>
      <c r="O822" s="824"/>
    </row>
    <row r="823">
      <c r="A823" s="824"/>
      <c r="B823" s="823"/>
      <c r="C823" s="824"/>
      <c r="D823" s="824"/>
      <c r="E823" s="824"/>
      <c r="F823" s="824"/>
      <c r="G823" s="823"/>
      <c r="H823" s="824"/>
      <c r="I823" s="824"/>
      <c r="J823" s="824"/>
      <c r="K823" s="824"/>
      <c r="L823" s="824"/>
      <c r="M823" s="824"/>
      <c r="N823" s="824"/>
      <c r="O823" s="824"/>
    </row>
    <row r="824">
      <c r="A824" s="824"/>
      <c r="B824" s="823"/>
      <c r="C824" s="824"/>
      <c r="D824" s="824"/>
      <c r="E824" s="824"/>
      <c r="F824" s="824"/>
      <c r="G824" s="823"/>
      <c r="H824" s="824"/>
      <c r="I824" s="824"/>
      <c r="J824" s="824"/>
      <c r="K824" s="824"/>
      <c r="L824" s="824"/>
      <c r="M824" s="824"/>
      <c r="N824" s="824"/>
      <c r="O824" s="824"/>
    </row>
    <row r="825">
      <c r="A825" s="824"/>
      <c r="B825" s="823"/>
      <c r="C825" s="824"/>
      <c r="D825" s="824"/>
      <c r="E825" s="824"/>
      <c r="F825" s="824"/>
      <c r="G825" s="823"/>
      <c r="H825" s="824"/>
      <c r="I825" s="824"/>
      <c r="J825" s="824"/>
      <c r="K825" s="824"/>
      <c r="L825" s="824"/>
      <c r="M825" s="824"/>
      <c r="N825" s="824"/>
      <c r="O825" s="824"/>
    </row>
    <row r="826">
      <c r="A826" s="824"/>
      <c r="B826" s="823"/>
      <c r="C826" s="824"/>
      <c r="D826" s="824"/>
      <c r="E826" s="824"/>
      <c r="F826" s="824"/>
      <c r="G826" s="823"/>
      <c r="H826" s="824"/>
      <c r="I826" s="824"/>
      <c r="J826" s="824"/>
      <c r="K826" s="824"/>
      <c r="L826" s="824"/>
      <c r="M826" s="824"/>
      <c r="N826" s="824"/>
      <c r="O826" s="824"/>
    </row>
    <row r="827">
      <c r="A827" s="824"/>
      <c r="B827" s="823"/>
      <c r="C827" s="824"/>
      <c r="D827" s="824"/>
      <c r="E827" s="824"/>
      <c r="F827" s="824"/>
      <c r="G827" s="823"/>
      <c r="H827" s="824"/>
      <c r="I827" s="824"/>
      <c r="J827" s="824"/>
      <c r="K827" s="824"/>
      <c r="L827" s="824"/>
      <c r="M827" s="824"/>
      <c r="N827" s="824"/>
      <c r="O827" s="824"/>
    </row>
    <row r="828">
      <c r="A828" s="824"/>
      <c r="B828" s="823"/>
      <c r="C828" s="824"/>
      <c r="D828" s="824"/>
      <c r="E828" s="824"/>
      <c r="F828" s="824"/>
      <c r="G828" s="823"/>
      <c r="H828" s="824"/>
      <c r="I828" s="824"/>
      <c r="J828" s="824"/>
      <c r="K828" s="824"/>
      <c r="L828" s="824"/>
      <c r="M828" s="824"/>
      <c r="N828" s="824"/>
      <c r="O828" s="824"/>
    </row>
    <row r="829">
      <c r="A829" s="824"/>
      <c r="B829" s="823"/>
      <c r="C829" s="824"/>
      <c r="D829" s="824"/>
      <c r="E829" s="824"/>
      <c r="F829" s="824"/>
      <c r="G829" s="823"/>
      <c r="H829" s="824"/>
      <c r="I829" s="824"/>
      <c r="J829" s="824"/>
      <c r="K829" s="824"/>
      <c r="L829" s="824"/>
      <c r="M829" s="824"/>
      <c r="N829" s="824"/>
      <c r="O829" s="824"/>
    </row>
    <row r="830">
      <c r="A830" s="824"/>
      <c r="B830" s="823"/>
      <c r="C830" s="824"/>
      <c r="D830" s="824"/>
      <c r="E830" s="824"/>
      <c r="F830" s="824"/>
      <c r="G830" s="823"/>
      <c r="H830" s="824"/>
      <c r="I830" s="824"/>
      <c r="J830" s="824"/>
      <c r="K830" s="824"/>
      <c r="L830" s="824"/>
      <c r="M830" s="824"/>
      <c r="N830" s="824"/>
      <c r="O830" s="824"/>
    </row>
    <row r="831">
      <c r="A831" s="824"/>
      <c r="B831" s="823"/>
      <c r="C831" s="824"/>
      <c r="D831" s="824"/>
      <c r="E831" s="824"/>
      <c r="F831" s="824"/>
      <c r="G831" s="823"/>
      <c r="H831" s="824"/>
      <c r="I831" s="824"/>
      <c r="J831" s="824"/>
      <c r="K831" s="824"/>
      <c r="L831" s="824"/>
      <c r="M831" s="824"/>
      <c r="N831" s="824"/>
      <c r="O831" s="824"/>
    </row>
    <row r="832">
      <c r="A832" s="824"/>
      <c r="B832" s="823"/>
      <c r="C832" s="824"/>
      <c r="D832" s="824"/>
      <c r="E832" s="824"/>
      <c r="F832" s="824"/>
      <c r="G832" s="823"/>
      <c r="H832" s="824"/>
      <c r="I832" s="824"/>
      <c r="J832" s="824"/>
      <c r="K832" s="824"/>
      <c r="L832" s="824"/>
      <c r="M832" s="824"/>
      <c r="N832" s="824"/>
      <c r="O832" s="824"/>
    </row>
    <row r="833">
      <c r="A833" s="824"/>
      <c r="B833" s="823"/>
      <c r="C833" s="824"/>
      <c r="D833" s="824"/>
      <c r="E833" s="824"/>
      <c r="F833" s="824"/>
      <c r="G833" s="823"/>
      <c r="H833" s="824"/>
      <c r="I833" s="824"/>
      <c r="J833" s="824"/>
      <c r="K833" s="824"/>
      <c r="L833" s="824"/>
      <c r="M833" s="824"/>
      <c r="N833" s="824"/>
      <c r="O833" s="824"/>
    </row>
    <row r="834">
      <c r="A834" s="824"/>
      <c r="B834" s="823"/>
      <c r="C834" s="824"/>
      <c r="D834" s="824"/>
      <c r="E834" s="824"/>
      <c r="F834" s="824"/>
      <c r="G834" s="823"/>
      <c r="H834" s="824"/>
      <c r="I834" s="824"/>
      <c r="J834" s="824"/>
      <c r="K834" s="824"/>
      <c r="L834" s="824"/>
      <c r="M834" s="824"/>
      <c r="N834" s="824"/>
      <c r="O834" s="824"/>
    </row>
    <row r="835">
      <c r="A835" s="824"/>
      <c r="B835" s="823"/>
      <c r="C835" s="824"/>
      <c r="D835" s="824"/>
      <c r="E835" s="824"/>
      <c r="F835" s="824"/>
      <c r="G835" s="823"/>
      <c r="H835" s="824"/>
      <c r="I835" s="824"/>
      <c r="J835" s="824"/>
      <c r="K835" s="824"/>
      <c r="L835" s="824"/>
      <c r="M835" s="824"/>
      <c r="N835" s="824"/>
      <c r="O835" s="824"/>
    </row>
    <row r="836">
      <c r="A836" s="824"/>
      <c r="B836" s="823"/>
      <c r="C836" s="824"/>
      <c r="D836" s="824"/>
      <c r="E836" s="824"/>
      <c r="F836" s="824"/>
      <c r="G836" s="823"/>
      <c r="H836" s="824"/>
      <c r="I836" s="824"/>
      <c r="J836" s="824"/>
      <c r="K836" s="824"/>
      <c r="L836" s="824"/>
      <c r="M836" s="824"/>
      <c r="N836" s="824"/>
      <c r="O836" s="824"/>
    </row>
    <row r="837">
      <c r="A837" s="824"/>
      <c r="B837" s="823"/>
      <c r="C837" s="824"/>
      <c r="D837" s="824"/>
      <c r="E837" s="824"/>
      <c r="F837" s="824"/>
      <c r="G837" s="823"/>
      <c r="H837" s="824"/>
      <c r="I837" s="824"/>
      <c r="J837" s="824"/>
      <c r="K837" s="824"/>
      <c r="L837" s="824"/>
      <c r="M837" s="824"/>
      <c r="N837" s="824"/>
      <c r="O837" s="824"/>
    </row>
    <row r="838">
      <c r="A838" s="824"/>
      <c r="B838" s="823"/>
      <c r="C838" s="824"/>
      <c r="D838" s="824"/>
      <c r="E838" s="824"/>
      <c r="F838" s="824"/>
      <c r="G838" s="823"/>
      <c r="H838" s="824"/>
      <c r="I838" s="824"/>
      <c r="J838" s="824"/>
      <c r="K838" s="824"/>
      <c r="L838" s="824"/>
      <c r="M838" s="824"/>
      <c r="N838" s="824"/>
      <c r="O838" s="824"/>
    </row>
    <row r="839">
      <c r="A839" s="824"/>
      <c r="B839" s="823"/>
      <c r="C839" s="824"/>
      <c r="D839" s="824"/>
      <c r="E839" s="824"/>
      <c r="F839" s="824"/>
      <c r="G839" s="823"/>
      <c r="H839" s="824"/>
      <c r="I839" s="824"/>
      <c r="J839" s="824"/>
      <c r="K839" s="824"/>
      <c r="L839" s="824"/>
      <c r="M839" s="824"/>
      <c r="N839" s="824"/>
      <c r="O839" s="824"/>
    </row>
    <row r="840">
      <c r="A840" s="824"/>
      <c r="B840" s="823"/>
      <c r="C840" s="824"/>
      <c r="D840" s="824"/>
      <c r="E840" s="824"/>
      <c r="F840" s="824"/>
      <c r="G840" s="823"/>
      <c r="H840" s="824"/>
      <c r="I840" s="824"/>
      <c r="J840" s="824"/>
      <c r="K840" s="824"/>
      <c r="L840" s="824"/>
      <c r="M840" s="824"/>
      <c r="N840" s="824"/>
      <c r="O840" s="824"/>
    </row>
    <row r="841">
      <c r="A841" s="824"/>
      <c r="B841" s="823"/>
      <c r="C841" s="824"/>
      <c r="D841" s="824"/>
      <c r="E841" s="824"/>
      <c r="F841" s="824"/>
      <c r="G841" s="823"/>
      <c r="H841" s="824"/>
      <c r="I841" s="824"/>
      <c r="J841" s="824"/>
      <c r="K841" s="824"/>
      <c r="L841" s="824"/>
      <c r="M841" s="824"/>
      <c r="N841" s="824"/>
      <c r="O841" s="824"/>
    </row>
    <row r="842">
      <c r="A842" s="824"/>
      <c r="B842" s="823"/>
      <c r="C842" s="824"/>
      <c r="D842" s="824"/>
      <c r="E842" s="824"/>
      <c r="F842" s="824"/>
      <c r="G842" s="823"/>
      <c r="H842" s="824"/>
      <c r="I842" s="824"/>
      <c r="J842" s="824"/>
      <c r="K842" s="824"/>
      <c r="L842" s="824"/>
      <c r="M842" s="824"/>
      <c r="N842" s="824"/>
      <c r="O842" s="824"/>
    </row>
    <row r="843">
      <c r="A843" s="824"/>
      <c r="B843" s="823"/>
      <c r="C843" s="824"/>
      <c r="D843" s="824"/>
      <c r="E843" s="824"/>
      <c r="F843" s="824"/>
      <c r="G843" s="823"/>
      <c r="H843" s="824"/>
      <c r="I843" s="824"/>
      <c r="J843" s="824"/>
      <c r="K843" s="824"/>
      <c r="L843" s="824"/>
      <c r="M843" s="824"/>
      <c r="N843" s="824"/>
      <c r="O843" s="824"/>
    </row>
    <row r="844">
      <c r="A844" s="824"/>
      <c r="B844" s="823"/>
      <c r="C844" s="824"/>
      <c r="D844" s="824"/>
      <c r="E844" s="824"/>
      <c r="F844" s="824"/>
      <c r="G844" s="823"/>
      <c r="H844" s="824"/>
      <c r="I844" s="824"/>
      <c r="J844" s="824"/>
      <c r="K844" s="824"/>
      <c r="L844" s="824"/>
      <c r="M844" s="824"/>
      <c r="N844" s="824"/>
      <c r="O844" s="824"/>
    </row>
    <row r="845">
      <c r="A845" s="824"/>
      <c r="B845" s="823"/>
      <c r="C845" s="824"/>
      <c r="D845" s="824"/>
      <c r="E845" s="824"/>
      <c r="F845" s="824"/>
      <c r="G845" s="823"/>
      <c r="H845" s="824"/>
      <c r="I845" s="824"/>
      <c r="J845" s="824"/>
      <c r="K845" s="824"/>
      <c r="L845" s="824"/>
      <c r="M845" s="824"/>
      <c r="N845" s="824"/>
      <c r="O845" s="824"/>
    </row>
    <row r="846">
      <c r="A846" s="824"/>
      <c r="B846" s="823"/>
      <c r="C846" s="824"/>
      <c r="D846" s="824"/>
      <c r="E846" s="824"/>
      <c r="F846" s="824"/>
      <c r="G846" s="823"/>
      <c r="H846" s="824"/>
      <c r="I846" s="824"/>
      <c r="J846" s="824"/>
      <c r="K846" s="824"/>
      <c r="L846" s="824"/>
      <c r="M846" s="824"/>
      <c r="N846" s="824"/>
      <c r="O846" s="824"/>
    </row>
    <row r="847">
      <c r="A847" s="824"/>
      <c r="B847" s="823"/>
      <c r="C847" s="824"/>
      <c r="D847" s="824"/>
      <c r="E847" s="824"/>
      <c r="F847" s="824"/>
      <c r="G847" s="823"/>
      <c r="H847" s="824"/>
      <c r="I847" s="824"/>
      <c r="J847" s="824"/>
      <c r="K847" s="824"/>
      <c r="L847" s="824"/>
      <c r="M847" s="824"/>
      <c r="N847" s="824"/>
      <c r="O847" s="824"/>
    </row>
    <row r="848">
      <c r="A848" s="824"/>
      <c r="B848" s="823"/>
      <c r="C848" s="824"/>
      <c r="D848" s="824"/>
      <c r="E848" s="824"/>
      <c r="F848" s="824"/>
      <c r="G848" s="823"/>
      <c r="H848" s="824"/>
      <c r="I848" s="824"/>
      <c r="J848" s="824"/>
      <c r="K848" s="824"/>
      <c r="L848" s="824"/>
      <c r="M848" s="824"/>
      <c r="N848" s="824"/>
      <c r="O848" s="824"/>
    </row>
    <row r="849">
      <c r="A849" s="824"/>
      <c r="B849" s="823"/>
      <c r="C849" s="824"/>
      <c r="D849" s="824"/>
      <c r="E849" s="824"/>
      <c r="F849" s="824"/>
      <c r="G849" s="823"/>
      <c r="H849" s="824"/>
      <c r="I849" s="824"/>
      <c r="J849" s="824"/>
      <c r="K849" s="824"/>
      <c r="L849" s="824"/>
      <c r="M849" s="824"/>
      <c r="N849" s="824"/>
      <c r="O849" s="824"/>
    </row>
    <row r="850">
      <c r="A850" s="824"/>
      <c r="B850" s="823"/>
      <c r="C850" s="824"/>
      <c r="D850" s="824"/>
      <c r="E850" s="824"/>
      <c r="F850" s="824"/>
      <c r="G850" s="823"/>
      <c r="H850" s="824"/>
      <c r="I850" s="824"/>
      <c r="J850" s="824"/>
      <c r="K850" s="824"/>
      <c r="L850" s="824"/>
      <c r="M850" s="824"/>
      <c r="N850" s="824"/>
      <c r="O850" s="824"/>
    </row>
    <row r="851">
      <c r="A851" s="824"/>
      <c r="B851" s="823"/>
      <c r="C851" s="824"/>
      <c r="D851" s="824"/>
      <c r="E851" s="824"/>
      <c r="F851" s="824"/>
      <c r="G851" s="823"/>
      <c r="H851" s="824"/>
      <c r="I851" s="824"/>
      <c r="J851" s="824"/>
      <c r="K851" s="824"/>
      <c r="L851" s="824"/>
      <c r="M851" s="824"/>
      <c r="N851" s="824"/>
      <c r="O851" s="824"/>
    </row>
    <row r="852">
      <c r="A852" s="824"/>
      <c r="B852" s="823"/>
      <c r="C852" s="824"/>
      <c r="D852" s="824"/>
      <c r="E852" s="824"/>
      <c r="F852" s="824"/>
      <c r="G852" s="823"/>
      <c r="H852" s="824"/>
      <c r="I852" s="824"/>
      <c r="J852" s="824"/>
      <c r="K852" s="824"/>
      <c r="L852" s="824"/>
      <c r="M852" s="824"/>
      <c r="N852" s="824"/>
      <c r="O852" s="824"/>
    </row>
    <row r="853">
      <c r="A853" s="824"/>
      <c r="B853" s="823"/>
      <c r="C853" s="824"/>
      <c r="D853" s="824"/>
      <c r="E853" s="824"/>
      <c r="F853" s="824"/>
      <c r="G853" s="823"/>
      <c r="H853" s="824"/>
      <c r="I853" s="824"/>
      <c r="J853" s="824"/>
      <c r="K853" s="824"/>
      <c r="L853" s="824"/>
      <c r="M853" s="824"/>
      <c r="N853" s="824"/>
      <c r="O853" s="824"/>
    </row>
    <row r="854">
      <c r="A854" s="824"/>
      <c r="B854" s="823"/>
      <c r="C854" s="824"/>
      <c r="D854" s="824"/>
      <c r="E854" s="824"/>
      <c r="F854" s="824"/>
      <c r="G854" s="823"/>
      <c r="H854" s="824"/>
      <c r="I854" s="824"/>
      <c r="J854" s="824"/>
      <c r="K854" s="824"/>
      <c r="L854" s="824"/>
      <c r="M854" s="824"/>
      <c r="N854" s="824"/>
      <c r="O854" s="824"/>
    </row>
    <row r="855">
      <c r="A855" s="824"/>
      <c r="B855" s="823"/>
      <c r="C855" s="824"/>
      <c r="D855" s="824"/>
      <c r="E855" s="824"/>
      <c r="F855" s="824"/>
      <c r="G855" s="823"/>
      <c r="H855" s="824"/>
      <c r="I855" s="824"/>
      <c r="J855" s="824"/>
      <c r="K855" s="824"/>
      <c r="L855" s="824"/>
      <c r="M855" s="824"/>
      <c r="N855" s="824"/>
      <c r="O855" s="824"/>
    </row>
    <row r="856">
      <c r="A856" s="824"/>
      <c r="B856" s="823"/>
      <c r="C856" s="824"/>
      <c r="D856" s="824"/>
      <c r="E856" s="824"/>
      <c r="F856" s="824"/>
      <c r="G856" s="823"/>
      <c r="H856" s="824"/>
      <c r="I856" s="824"/>
      <c r="J856" s="824"/>
      <c r="K856" s="824"/>
      <c r="L856" s="824"/>
      <c r="M856" s="824"/>
      <c r="N856" s="824"/>
      <c r="O856" s="824"/>
    </row>
    <row r="857">
      <c r="A857" s="824"/>
      <c r="B857" s="823"/>
      <c r="C857" s="824"/>
      <c r="D857" s="824"/>
      <c r="E857" s="824"/>
      <c r="F857" s="824"/>
      <c r="G857" s="823"/>
      <c r="H857" s="824"/>
      <c r="I857" s="824"/>
      <c r="J857" s="824"/>
      <c r="K857" s="824"/>
      <c r="L857" s="824"/>
      <c r="M857" s="824"/>
      <c r="N857" s="824"/>
      <c r="O857" s="824"/>
    </row>
    <row r="858">
      <c r="A858" s="824"/>
      <c r="B858" s="823"/>
      <c r="C858" s="824"/>
      <c r="D858" s="824"/>
      <c r="E858" s="824"/>
      <c r="F858" s="824"/>
      <c r="G858" s="823"/>
      <c r="H858" s="824"/>
      <c r="I858" s="824"/>
      <c r="J858" s="824"/>
      <c r="K858" s="824"/>
      <c r="L858" s="824"/>
      <c r="M858" s="824"/>
      <c r="N858" s="824"/>
      <c r="O858" s="824"/>
    </row>
    <row r="859">
      <c r="A859" s="824"/>
      <c r="B859" s="823"/>
      <c r="C859" s="824"/>
      <c r="D859" s="824"/>
      <c r="E859" s="824"/>
      <c r="F859" s="824"/>
      <c r="G859" s="823"/>
      <c r="H859" s="824"/>
      <c r="I859" s="824"/>
      <c r="J859" s="824"/>
      <c r="K859" s="824"/>
      <c r="L859" s="824"/>
      <c r="M859" s="824"/>
      <c r="N859" s="824"/>
      <c r="O859" s="824"/>
    </row>
    <row r="860">
      <c r="A860" s="824"/>
      <c r="B860" s="823"/>
      <c r="C860" s="824"/>
      <c r="D860" s="824"/>
      <c r="E860" s="824"/>
      <c r="F860" s="824"/>
      <c r="G860" s="823"/>
      <c r="H860" s="824"/>
      <c r="I860" s="824"/>
      <c r="J860" s="824"/>
      <c r="K860" s="824"/>
      <c r="L860" s="824"/>
      <c r="M860" s="824"/>
      <c r="N860" s="824"/>
      <c r="O860" s="824"/>
    </row>
    <row r="861">
      <c r="A861" s="824"/>
      <c r="B861" s="823"/>
      <c r="C861" s="824"/>
      <c r="D861" s="824"/>
      <c r="E861" s="824"/>
      <c r="F861" s="824"/>
      <c r="G861" s="823"/>
      <c r="H861" s="824"/>
      <c r="I861" s="824"/>
      <c r="J861" s="824"/>
      <c r="K861" s="824"/>
      <c r="L861" s="824"/>
      <c r="M861" s="824"/>
      <c r="N861" s="824"/>
      <c r="O861" s="824"/>
    </row>
    <row r="862">
      <c r="A862" s="824"/>
      <c r="B862" s="823"/>
      <c r="C862" s="824"/>
      <c r="D862" s="824"/>
      <c r="E862" s="824"/>
      <c r="F862" s="824"/>
      <c r="G862" s="823"/>
      <c r="H862" s="824"/>
      <c r="I862" s="824"/>
      <c r="J862" s="824"/>
      <c r="K862" s="824"/>
      <c r="L862" s="824"/>
      <c r="M862" s="824"/>
      <c r="N862" s="824"/>
      <c r="O862" s="824"/>
    </row>
    <row r="863">
      <c r="A863" s="824"/>
      <c r="B863" s="823"/>
      <c r="C863" s="824"/>
      <c r="D863" s="824"/>
      <c r="E863" s="824"/>
      <c r="F863" s="824"/>
      <c r="G863" s="823"/>
      <c r="H863" s="824"/>
      <c r="I863" s="824"/>
      <c r="J863" s="824"/>
      <c r="K863" s="824"/>
      <c r="L863" s="824"/>
      <c r="M863" s="824"/>
      <c r="N863" s="824"/>
      <c r="O863" s="824"/>
    </row>
    <row r="864">
      <c r="A864" s="824"/>
      <c r="B864" s="823"/>
      <c r="C864" s="824"/>
      <c r="D864" s="824"/>
      <c r="E864" s="824"/>
      <c r="F864" s="824"/>
      <c r="G864" s="823"/>
      <c r="H864" s="824"/>
      <c r="I864" s="824"/>
      <c r="J864" s="824"/>
      <c r="K864" s="824"/>
      <c r="L864" s="824"/>
      <c r="M864" s="824"/>
      <c r="N864" s="824"/>
      <c r="O864" s="824"/>
    </row>
    <row r="865">
      <c r="A865" s="824"/>
      <c r="B865" s="823"/>
      <c r="C865" s="824"/>
      <c r="D865" s="824"/>
      <c r="E865" s="824"/>
      <c r="F865" s="824"/>
      <c r="G865" s="823"/>
      <c r="H865" s="824"/>
      <c r="I865" s="824"/>
      <c r="J865" s="824"/>
      <c r="K865" s="824"/>
      <c r="L865" s="824"/>
      <c r="M865" s="824"/>
      <c r="N865" s="824"/>
      <c r="O865" s="824"/>
    </row>
    <row r="866">
      <c r="A866" s="824"/>
      <c r="B866" s="823"/>
      <c r="C866" s="824"/>
      <c r="D866" s="824"/>
      <c r="E866" s="824"/>
      <c r="F866" s="824"/>
      <c r="G866" s="823"/>
      <c r="H866" s="824"/>
      <c r="I866" s="824"/>
      <c r="J866" s="824"/>
      <c r="K866" s="824"/>
      <c r="L866" s="824"/>
      <c r="M866" s="824"/>
      <c r="N866" s="824"/>
      <c r="O866" s="824"/>
    </row>
    <row r="867">
      <c r="A867" s="824"/>
      <c r="B867" s="823"/>
      <c r="C867" s="824"/>
      <c r="D867" s="824"/>
      <c r="E867" s="824"/>
      <c r="F867" s="824"/>
      <c r="G867" s="823"/>
      <c r="H867" s="824"/>
      <c r="I867" s="824"/>
      <c r="J867" s="824"/>
      <c r="K867" s="824"/>
      <c r="L867" s="824"/>
      <c r="M867" s="824"/>
      <c r="N867" s="824"/>
      <c r="O867" s="824"/>
    </row>
    <row r="868">
      <c r="A868" s="824"/>
      <c r="B868" s="823"/>
      <c r="C868" s="824"/>
      <c r="D868" s="824"/>
      <c r="E868" s="824"/>
      <c r="F868" s="824"/>
      <c r="G868" s="823"/>
      <c r="H868" s="824"/>
      <c r="I868" s="824"/>
      <c r="J868" s="824"/>
      <c r="K868" s="824"/>
      <c r="L868" s="824"/>
      <c r="M868" s="824"/>
      <c r="N868" s="824"/>
      <c r="O868" s="824"/>
    </row>
    <row r="869">
      <c r="A869" s="824"/>
      <c r="B869" s="823"/>
      <c r="C869" s="824"/>
      <c r="D869" s="824"/>
      <c r="E869" s="824"/>
      <c r="F869" s="824"/>
      <c r="G869" s="823"/>
      <c r="H869" s="824"/>
      <c r="I869" s="824"/>
      <c r="J869" s="824"/>
      <c r="K869" s="824"/>
      <c r="L869" s="824"/>
      <c r="M869" s="824"/>
      <c r="N869" s="824"/>
      <c r="O869" s="824"/>
    </row>
    <row r="870">
      <c r="A870" s="824"/>
      <c r="B870" s="823"/>
      <c r="C870" s="824"/>
      <c r="D870" s="824"/>
      <c r="E870" s="824"/>
      <c r="F870" s="824"/>
      <c r="G870" s="823"/>
      <c r="H870" s="824"/>
      <c r="I870" s="824"/>
      <c r="J870" s="824"/>
      <c r="K870" s="824"/>
      <c r="L870" s="824"/>
      <c r="M870" s="824"/>
      <c r="N870" s="824"/>
      <c r="O870" s="824"/>
    </row>
    <row r="871">
      <c r="A871" s="824"/>
      <c r="B871" s="823"/>
      <c r="C871" s="824"/>
      <c r="D871" s="824"/>
      <c r="E871" s="824"/>
      <c r="F871" s="824"/>
      <c r="G871" s="823"/>
      <c r="H871" s="824"/>
      <c r="I871" s="824"/>
      <c r="J871" s="824"/>
      <c r="K871" s="824"/>
      <c r="L871" s="824"/>
      <c r="M871" s="824"/>
      <c r="N871" s="824"/>
      <c r="O871" s="824"/>
    </row>
    <row r="872">
      <c r="A872" s="824"/>
      <c r="B872" s="823"/>
      <c r="C872" s="824"/>
      <c r="D872" s="824"/>
      <c r="E872" s="824"/>
      <c r="F872" s="824"/>
      <c r="G872" s="823"/>
      <c r="H872" s="824"/>
      <c r="I872" s="824"/>
      <c r="J872" s="824"/>
      <c r="K872" s="824"/>
      <c r="L872" s="824"/>
      <c r="M872" s="824"/>
      <c r="N872" s="824"/>
      <c r="O872" s="824"/>
    </row>
    <row r="873">
      <c r="A873" s="824"/>
      <c r="B873" s="823"/>
      <c r="C873" s="824"/>
      <c r="D873" s="824"/>
      <c r="E873" s="824"/>
      <c r="F873" s="824"/>
      <c r="G873" s="823"/>
      <c r="H873" s="824"/>
      <c r="I873" s="824"/>
      <c r="J873" s="824"/>
      <c r="K873" s="824"/>
      <c r="L873" s="824"/>
      <c r="M873" s="824"/>
      <c r="N873" s="824"/>
      <c r="O873" s="824"/>
    </row>
    <row r="874">
      <c r="A874" s="824"/>
      <c r="B874" s="823"/>
      <c r="C874" s="824"/>
      <c r="D874" s="824"/>
      <c r="E874" s="824"/>
      <c r="F874" s="824"/>
      <c r="G874" s="823"/>
      <c r="H874" s="824"/>
      <c r="I874" s="824"/>
      <c r="J874" s="824"/>
      <c r="K874" s="824"/>
      <c r="L874" s="824"/>
      <c r="M874" s="824"/>
      <c r="N874" s="824"/>
      <c r="O874" s="824"/>
    </row>
    <row r="875">
      <c r="A875" s="824"/>
      <c r="B875" s="823"/>
      <c r="C875" s="824"/>
      <c r="D875" s="824"/>
      <c r="E875" s="824"/>
      <c r="F875" s="824"/>
      <c r="G875" s="823"/>
      <c r="H875" s="824"/>
      <c r="I875" s="824"/>
      <c r="J875" s="824"/>
      <c r="K875" s="824"/>
      <c r="L875" s="824"/>
      <c r="M875" s="824"/>
      <c r="N875" s="824"/>
      <c r="O875" s="824"/>
    </row>
    <row r="876">
      <c r="A876" s="824"/>
      <c r="B876" s="823"/>
      <c r="C876" s="824"/>
      <c r="D876" s="824"/>
      <c r="E876" s="824"/>
      <c r="F876" s="824"/>
      <c r="G876" s="823"/>
      <c r="H876" s="824"/>
      <c r="I876" s="824"/>
      <c r="J876" s="824"/>
      <c r="K876" s="824"/>
      <c r="L876" s="824"/>
      <c r="M876" s="824"/>
      <c r="N876" s="824"/>
      <c r="O876" s="824"/>
    </row>
    <row r="877">
      <c r="A877" s="824"/>
      <c r="B877" s="823"/>
      <c r="C877" s="824"/>
      <c r="D877" s="824"/>
      <c r="E877" s="824"/>
      <c r="F877" s="824"/>
      <c r="G877" s="823"/>
      <c r="H877" s="824"/>
      <c r="I877" s="824"/>
      <c r="J877" s="824"/>
      <c r="K877" s="824"/>
      <c r="L877" s="824"/>
      <c r="M877" s="824"/>
      <c r="N877" s="824"/>
      <c r="O877" s="824"/>
    </row>
    <row r="878">
      <c r="A878" s="824"/>
      <c r="B878" s="823"/>
      <c r="C878" s="824"/>
      <c r="D878" s="824"/>
      <c r="E878" s="824"/>
      <c r="F878" s="824"/>
      <c r="G878" s="823"/>
      <c r="H878" s="824"/>
      <c r="I878" s="824"/>
      <c r="J878" s="824"/>
      <c r="K878" s="824"/>
      <c r="L878" s="824"/>
      <c r="M878" s="824"/>
      <c r="N878" s="824"/>
      <c r="O878" s="824"/>
    </row>
    <row r="879">
      <c r="A879" s="824"/>
      <c r="B879" s="823"/>
      <c r="C879" s="824"/>
      <c r="D879" s="824"/>
      <c r="E879" s="824"/>
      <c r="F879" s="824"/>
      <c r="G879" s="823"/>
      <c r="H879" s="824"/>
      <c r="I879" s="824"/>
      <c r="J879" s="824"/>
      <c r="K879" s="824"/>
      <c r="L879" s="824"/>
      <c r="M879" s="824"/>
      <c r="N879" s="824"/>
      <c r="O879" s="824"/>
    </row>
    <row r="880">
      <c r="A880" s="824"/>
      <c r="B880" s="823"/>
      <c r="C880" s="824"/>
      <c r="D880" s="824"/>
      <c r="E880" s="824"/>
      <c r="F880" s="824"/>
      <c r="G880" s="823"/>
      <c r="H880" s="824"/>
      <c r="I880" s="824"/>
      <c r="J880" s="824"/>
      <c r="K880" s="824"/>
      <c r="L880" s="824"/>
      <c r="M880" s="824"/>
      <c r="N880" s="824"/>
      <c r="O880" s="824"/>
    </row>
    <row r="881">
      <c r="A881" s="824"/>
      <c r="B881" s="823"/>
      <c r="C881" s="824"/>
      <c r="D881" s="824"/>
      <c r="E881" s="824"/>
      <c r="F881" s="824"/>
      <c r="G881" s="823"/>
      <c r="H881" s="824"/>
      <c r="I881" s="824"/>
      <c r="J881" s="824"/>
      <c r="K881" s="824"/>
      <c r="L881" s="824"/>
      <c r="M881" s="824"/>
      <c r="N881" s="824"/>
      <c r="O881" s="824"/>
    </row>
    <row r="882">
      <c r="A882" s="824"/>
      <c r="B882" s="823"/>
      <c r="C882" s="824"/>
      <c r="D882" s="824"/>
      <c r="E882" s="824"/>
      <c r="F882" s="824"/>
      <c r="G882" s="823"/>
      <c r="H882" s="824"/>
      <c r="I882" s="824"/>
      <c r="J882" s="824"/>
      <c r="K882" s="824"/>
      <c r="L882" s="824"/>
      <c r="M882" s="824"/>
      <c r="N882" s="824"/>
      <c r="O882" s="824"/>
    </row>
    <row r="883">
      <c r="A883" s="824"/>
      <c r="B883" s="823"/>
      <c r="C883" s="824"/>
      <c r="D883" s="824"/>
      <c r="E883" s="824"/>
      <c r="F883" s="824"/>
      <c r="G883" s="823"/>
      <c r="H883" s="824"/>
      <c r="I883" s="824"/>
      <c r="J883" s="824"/>
      <c r="K883" s="824"/>
      <c r="L883" s="824"/>
      <c r="M883" s="824"/>
      <c r="N883" s="824"/>
      <c r="O883" s="824"/>
    </row>
    <row r="884">
      <c r="A884" s="824"/>
      <c r="B884" s="823"/>
      <c r="C884" s="824"/>
      <c r="D884" s="824"/>
      <c r="E884" s="824"/>
      <c r="F884" s="824"/>
      <c r="G884" s="823"/>
      <c r="H884" s="824"/>
      <c r="I884" s="824"/>
      <c r="J884" s="824"/>
      <c r="K884" s="824"/>
      <c r="L884" s="824"/>
      <c r="M884" s="824"/>
      <c r="N884" s="824"/>
      <c r="O884" s="824"/>
    </row>
    <row r="885">
      <c r="A885" s="824"/>
      <c r="B885" s="823"/>
      <c r="C885" s="824"/>
      <c r="D885" s="824"/>
      <c r="E885" s="824"/>
      <c r="F885" s="824"/>
      <c r="G885" s="823"/>
      <c r="H885" s="824"/>
      <c r="I885" s="824"/>
      <c r="J885" s="824"/>
      <c r="K885" s="824"/>
      <c r="L885" s="824"/>
      <c r="M885" s="824"/>
      <c r="N885" s="824"/>
      <c r="O885" s="824"/>
    </row>
    <row r="886">
      <c r="A886" s="824"/>
      <c r="B886" s="823"/>
      <c r="C886" s="824"/>
      <c r="D886" s="824"/>
      <c r="E886" s="824"/>
      <c r="F886" s="824"/>
      <c r="G886" s="823"/>
      <c r="H886" s="824"/>
      <c r="I886" s="824"/>
      <c r="J886" s="824"/>
      <c r="K886" s="824"/>
      <c r="L886" s="824"/>
      <c r="M886" s="824"/>
      <c r="N886" s="824"/>
      <c r="O886" s="824"/>
    </row>
    <row r="887">
      <c r="A887" s="824"/>
      <c r="B887" s="823"/>
      <c r="C887" s="824"/>
      <c r="D887" s="824"/>
      <c r="E887" s="824"/>
      <c r="F887" s="824"/>
      <c r="G887" s="823"/>
      <c r="H887" s="824"/>
      <c r="I887" s="824"/>
      <c r="J887" s="824"/>
      <c r="K887" s="824"/>
      <c r="L887" s="824"/>
      <c r="M887" s="824"/>
      <c r="N887" s="824"/>
      <c r="O887" s="824"/>
    </row>
    <row r="888">
      <c r="A888" s="824"/>
      <c r="B888" s="823"/>
      <c r="C888" s="824"/>
      <c r="D888" s="824"/>
      <c r="E888" s="824"/>
      <c r="F888" s="824"/>
      <c r="G888" s="823"/>
      <c r="H888" s="824"/>
      <c r="I888" s="824"/>
      <c r="J888" s="824"/>
      <c r="K888" s="824"/>
      <c r="L888" s="824"/>
      <c r="M888" s="824"/>
      <c r="N888" s="824"/>
      <c r="O888" s="824"/>
    </row>
    <row r="889">
      <c r="A889" s="824"/>
      <c r="B889" s="823"/>
      <c r="C889" s="824"/>
      <c r="D889" s="824"/>
      <c r="E889" s="824"/>
      <c r="F889" s="824"/>
      <c r="G889" s="823"/>
      <c r="H889" s="824"/>
      <c r="I889" s="824"/>
      <c r="J889" s="824"/>
      <c r="K889" s="824"/>
      <c r="L889" s="824"/>
      <c r="M889" s="824"/>
      <c r="N889" s="824"/>
      <c r="O889" s="824"/>
    </row>
    <row r="890">
      <c r="A890" s="824"/>
      <c r="B890" s="823"/>
      <c r="C890" s="824"/>
      <c r="D890" s="824"/>
      <c r="E890" s="824"/>
      <c r="F890" s="824"/>
      <c r="G890" s="823"/>
      <c r="H890" s="824"/>
      <c r="I890" s="824"/>
      <c r="J890" s="824"/>
      <c r="K890" s="824"/>
      <c r="L890" s="824"/>
      <c r="M890" s="824"/>
      <c r="N890" s="824"/>
      <c r="O890" s="824"/>
    </row>
    <row r="891">
      <c r="A891" s="824"/>
      <c r="B891" s="823"/>
      <c r="C891" s="824"/>
      <c r="D891" s="824"/>
      <c r="E891" s="824"/>
      <c r="F891" s="824"/>
      <c r="G891" s="823"/>
      <c r="H891" s="824"/>
      <c r="I891" s="824"/>
      <c r="J891" s="824"/>
      <c r="K891" s="824"/>
      <c r="L891" s="824"/>
      <c r="M891" s="824"/>
      <c r="N891" s="824"/>
      <c r="O891" s="824"/>
    </row>
    <row r="892">
      <c r="A892" s="824"/>
      <c r="B892" s="823"/>
      <c r="C892" s="824"/>
      <c r="D892" s="824"/>
      <c r="E892" s="824"/>
      <c r="F892" s="824"/>
      <c r="G892" s="823"/>
      <c r="H892" s="824"/>
      <c r="I892" s="824"/>
      <c r="J892" s="824"/>
      <c r="K892" s="824"/>
      <c r="L892" s="824"/>
      <c r="M892" s="824"/>
      <c r="N892" s="824"/>
      <c r="O892" s="824"/>
    </row>
    <row r="893">
      <c r="A893" s="824"/>
      <c r="B893" s="823"/>
      <c r="C893" s="824"/>
      <c r="D893" s="824"/>
      <c r="E893" s="824"/>
      <c r="F893" s="824"/>
      <c r="G893" s="823"/>
      <c r="H893" s="824"/>
      <c r="I893" s="824"/>
      <c r="J893" s="824"/>
      <c r="K893" s="824"/>
      <c r="L893" s="824"/>
      <c r="M893" s="824"/>
      <c r="N893" s="824"/>
      <c r="O893" s="824"/>
    </row>
    <row r="894">
      <c r="A894" s="824"/>
      <c r="B894" s="823"/>
      <c r="C894" s="824"/>
      <c r="D894" s="824"/>
      <c r="E894" s="824"/>
      <c r="F894" s="824"/>
      <c r="G894" s="823"/>
      <c r="H894" s="824"/>
      <c r="I894" s="824"/>
      <c r="J894" s="824"/>
      <c r="K894" s="824"/>
      <c r="L894" s="824"/>
      <c r="M894" s="824"/>
      <c r="N894" s="824"/>
      <c r="O894" s="824"/>
    </row>
    <row r="895">
      <c r="A895" s="824"/>
      <c r="B895" s="823"/>
      <c r="C895" s="824"/>
      <c r="D895" s="824"/>
      <c r="E895" s="824"/>
      <c r="F895" s="824"/>
      <c r="G895" s="823"/>
      <c r="H895" s="824"/>
      <c r="I895" s="824"/>
      <c r="J895" s="824"/>
      <c r="K895" s="824"/>
      <c r="L895" s="824"/>
      <c r="M895" s="824"/>
      <c r="N895" s="824"/>
      <c r="O895" s="824"/>
    </row>
    <row r="896">
      <c r="A896" s="824"/>
      <c r="B896" s="823"/>
      <c r="C896" s="824"/>
      <c r="D896" s="824"/>
      <c r="E896" s="824"/>
      <c r="F896" s="824"/>
      <c r="G896" s="823"/>
      <c r="H896" s="824"/>
      <c r="I896" s="824"/>
      <c r="J896" s="824"/>
      <c r="K896" s="824"/>
      <c r="L896" s="824"/>
      <c r="M896" s="824"/>
      <c r="N896" s="824"/>
      <c r="O896" s="824"/>
    </row>
    <row r="897">
      <c r="A897" s="824"/>
      <c r="B897" s="823"/>
      <c r="C897" s="824"/>
      <c r="D897" s="824"/>
      <c r="E897" s="824"/>
      <c r="F897" s="824"/>
      <c r="G897" s="823"/>
      <c r="H897" s="824"/>
      <c r="I897" s="824"/>
      <c r="J897" s="824"/>
      <c r="K897" s="824"/>
      <c r="L897" s="824"/>
      <c r="M897" s="824"/>
      <c r="N897" s="824"/>
      <c r="O897" s="824"/>
    </row>
    <row r="898">
      <c r="A898" s="824"/>
      <c r="B898" s="823"/>
      <c r="C898" s="824"/>
      <c r="D898" s="824"/>
      <c r="E898" s="824"/>
      <c r="F898" s="824"/>
      <c r="G898" s="823"/>
      <c r="H898" s="824"/>
      <c r="I898" s="824"/>
      <c r="J898" s="824"/>
      <c r="K898" s="824"/>
      <c r="L898" s="824"/>
      <c r="M898" s="824"/>
      <c r="N898" s="824"/>
      <c r="O898" s="824"/>
    </row>
    <row r="899">
      <c r="A899" s="824"/>
      <c r="B899" s="823"/>
      <c r="C899" s="824"/>
      <c r="D899" s="824"/>
      <c r="E899" s="824"/>
      <c r="F899" s="824"/>
      <c r="G899" s="823"/>
      <c r="H899" s="824"/>
      <c r="I899" s="824"/>
      <c r="J899" s="824"/>
      <c r="K899" s="824"/>
      <c r="L899" s="824"/>
      <c r="M899" s="824"/>
      <c r="N899" s="824"/>
      <c r="O899" s="824"/>
    </row>
    <row r="900">
      <c r="A900" s="824"/>
      <c r="B900" s="823"/>
      <c r="C900" s="824"/>
      <c r="D900" s="824"/>
      <c r="E900" s="824"/>
      <c r="F900" s="824"/>
      <c r="G900" s="823"/>
      <c r="H900" s="824"/>
      <c r="I900" s="824"/>
      <c r="J900" s="824"/>
      <c r="K900" s="824"/>
      <c r="L900" s="824"/>
      <c r="M900" s="824"/>
      <c r="N900" s="824"/>
      <c r="O900" s="824"/>
    </row>
    <row r="901">
      <c r="A901" s="824"/>
      <c r="B901" s="823"/>
      <c r="C901" s="824"/>
      <c r="D901" s="824"/>
      <c r="E901" s="824"/>
      <c r="F901" s="824"/>
      <c r="G901" s="823"/>
      <c r="H901" s="824"/>
      <c r="I901" s="824"/>
      <c r="J901" s="824"/>
      <c r="K901" s="824"/>
      <c r="L901" s="824"/>
      <c r="M901" s="824"/>
      <c r="N901" s="824"/>
      <c r="O901" s="824"/>
    </row>
    <row r="902">
      <c r="A902" s="824"/>
      <c r="B902" s="823"/>
      <c r="C902" s="824"/>
      <c r="D902" s="824"/>
      <c r="E902" s="824"/>
      <c r="F902" s="824"/>
      <c r="G902" s="823"/>
      <c r="H902" s="824"/>
      <c r="I902" s="824"/>
      <c r="J902" s="824"/>
      <c r="K902" s="824"/>
      <c r="L902" s="824"/>
      <c r="M902" s="824"/>
      <c r="N902" s="824"/>
      <c r="O902" s="824"/>
    </row>
    <row r="903">
      <c r="A903" s="824"/>
      <c r="B903" s="823"/>
      <c r="C903" s="824"/>
      <c r="D903" s="824"/>
      <c r="E903" s="824"/>
      <c r="F903" s="824"/>
      <c r="G903" s="823"/>
      <c r="H903" s="824"/>
      <c r="I903" s="824"/>
      <c r="J903" s="824"/>
      <c r="K903" s="824"/>
      <c r="L903" s="824"/>
      <c r="M903" s="824"/>
      <c r="N903" s="824"/>
      <c r="O903" s="824"/>
    </row>
    <row r="904">
      <c r="A904" s="824"/>
      <c r="B904" s="823"/>
      <c r="C904" s="824"/>
      <c r="D904" s="824"/>
      <c r="E904" s="824"/>
      <c r="F904" s="824"/>
      <c r="G904" s="823"/>
      <c r="H904" s="824"/>
      <c r="I904" s="824"/>
      <c r="J904" s="824"/>
      <c r="K904" s="824"/>
      <c r="L904" s="824"/>
      <c r="M904" s="824"/>
      <c r="N904" s="824"/>
      <c r="O904" s="824"/>
    </row>
    <row r="905">
      <c r="A905" s="824"/>
      <c r="B905" s="823"/>
      <c r="C905" s="824"/>
      <c r="D905" s="824"/>
      <c r="E905" s="824"/>
      <c r="F905" s="824"/>
      <c r="G905" s="823"/>
      <c r="H905" s="824"/>
      <c r="I905" s="824"/>
      <c r="J905" s="824"/>
      <c r="K905" s="824"/>
      <c r="L905" s="824"/>
      <c r="M905" s="824"/>
      <c r="N905" s="824"/>
      <c r="O905" s="824"/>
    </row>
    <row r="906">
      <c r="A906" s="824"/>
      <c r="B906" s="823"/>
      <c r="C906" s="824"/>
      <c r="D906" s="824"/>
      <c r="E906" s="824"/>
      <c r="F906" s="824"/>
      <c r="G906" s="823"/>
      <c r="H906" s="824"/>
      <c r="I906" s="824"/>
      <c r="J906" s="824"/>
      <c r="K906" s="824"/>
      <c r="L906" s="824"/>
      <c r="M906" s="824"/>
      <c r="N906" s="824"/>
      <c r="O906" s="824"/>
    </row>
    <row r="907">
      <c r="A907" s="824"/>
      <c r="B907" s="823"/>
      <c r="C907" s="824"/>
      <c r="D907" s="824"/>
      <c r="E907" s="824"/>
      <c r="F907" s="824"/>
      <c r="G907" s="823"/>
      <c r="H907" s="824"/>
      <c r="I907" s="824"/>
      <c r="J907" s="824"/>
      <c r="K907" s="824"/>
      <c r="L907" s="824"/>
      <c r="M907" s="824"/>
      <c r="N907" s="824"/>
      <c r="O907" s="824"/>
    </row>
    <row r="908">
      <c r="A908" s="824"/>
      <c r="B908" s="823"/>
      <c r="C908" s="824"/>
      <c r="D908" s="824"/>
      <c r="E908" s="824"/>
      <c r="F908" s="824"/>
      <c r="G908" s="823"/>
      <c r="H908" s="824"/>
      <c r="I908" s="824"/>
      <c r="J908" s="824"/>
      <c r="K908" s="824"/>
      <c r="L908" s="824"/>
      <c r="M908" s="824"/>
      <c r="N908" s="824"/>
      <c r="O908" s="824"/>
    </row>
    <row r="909">
      <c r="A909" s="824"/>
      <c r="B909" s="823"/>
      <c r="C909" s="824"/>
      <c r="D909" s="824"/>
      <c r="E909" s="824"/>
      <c r="F909" s="824"/>
      <c r="G909" s="823"/>
      <c r="H909" s="824"/>
      <c r="I909" s="824"/>
      <c r="J909" s="824"/>
      <c r="K909" s="824"/>
      <c r="L909" s="824"/>
      <c r="M909" s="824"/>
      <c r="N909" s="824"/>
      <c r="O909" s="824"/>
    </row>
    <row r="910">
      <c r="A910" s="824"/>
      <c r="B910" s="823"/>
      <c r="C910" s="824"/>
      <c r="D910" s="824"/>
      <c r="E910" s="824"/>
      <c r="F910" s="824"/>
      <c r="G910" s="823"/>
      <c r="H910" s="824"/>
      <c r="I910" s="824"/>
      <c r="J910" s="824"/>
      <c r="K910" s="824"/>
      <c r="L910" s="824"/>
      <c r="M910" s="824"/>
      <c r="N910" s="824"/>
      <c r="O910" s="824"/>
    </row>
    <row r="911">
      <c r="A911" s="824"/>
      <c r="B911" s="823"/>
      <c r="C911" s="824"/>
      <c r="D911" s="824"/>
      <c r="E911" s="824"/>
      <c r="F911" s="824"/>
      <c r="G911" s="823"/>
      <c r="H911" s="824"/>
      <c r="I911" s="824"/>
      <c r="J911" s="824"/>
      <c r="K911" s="824"/>
      <c r="L911" s="824"/>
      <c r="M911" s="824"/>
      <c r="N911" s="824"/>
      <c r="O911" s="824"/>
    </row>
    <row r="912">
      <c r="A912" s="824"/>
      <c r="B912" s="823"/>
      <c r="C912" s="824"/>
      <c r="D912" s="824"/>
      <c r="E912" s="824"/>
      <c r="F912" s="824"/>
      <c r="G912" s="823"/>
      <c r="H912" s="824"/>
      <c r="I912" s="824"/>
      <c r="J912" s="824"/>
      <c r="K912" s="824"/>
      <c r="L912" s="824"/>
      <c r="M912" s="824"/>
      <c r="N912" s="824"/>
      <c r="O912" s="824"/>
    </row>
    <row r="913">
      <c r="A913" s="824"/>
      <c r="B913" s="823"/>
      <c r="C913" s="824"/>
      <c r="D913" s="824"/>
      <c r="E913" s="824"/>
      <c r="F913" s="824"/>
      <c r="G913" s="823"/>
      <c r="H913" s="824"/>
      <c r="I913" s="824"/>
      <c r="J913" s="824"/>
      <c r="K913" s="824"/>
      <c r="L913" s="824"/>
      <c r="M913" s="824"/>
      <c r="N913" s="824"/>
      <c r="O913" s="824"/>
    </row>
    <row r="914">
      <c r="A914" s="824"/>
      <c r="B914" s="823"/>
      <c r="C914" s="824"/>
      <c r="D914" s="824"/>
      <c r="E914" s="824"/>
      <c r="F914" s="824"/>
      <c r="G914" s="823"/>
      <c r="H914" s="824"/>
      <c r="I914" s="824"/>
      <c r="J914" s="824"/>
      <c r="K914" s="824"/>
      <c r="L914" s="824"/>
      <c r="M914" s="824"/>
      <c r="N914" s="824"/>
      <c r="O914" s="824"/>
    </row>
    <row r="915">
      <c r="A915" s="824"/>
      <c r="B915" s="823"/>
      <c r="C915" s="824"/>
      <c r="D915" s="824"/>
      <c r="E915" s="824"/>
      <c r="F915" s="824"/>
      <c r="G915" s="823"/>
      <c r="H915" s="824"/>
      <c r="I915" s="824"/>
      <c r="J915" s="824"/>
      <c r="K915" s="824"/>
      <c r="L915" s="824"/>
      <c r="M915" s="824"/>
      <c r="N915" s="824"/>
      <c r="O915" s="824"/>
    </row>
    <row r="916">
      <c r="A916" s="824"/>
      <c r="B916" s="823"/>
      <c r="C916" s="824"/>
      <c r="D916" s="824"/>
      <c r="E916" s="824"/>
      <c r="F916" s="824"/>
      <c r="G916" s="823"/>
      <c r="H916" s="824"/>
      <c r="I916" s="824"/>
      <c r="J916" s="824"/>
      <c r="K916" s="824"/>
      <c r="L916" s="824"/>
      <c r="M916" s="824"/>
      <c r="N916" s="824"/>
      <c r="O916" s="824"/>
    </row>
    <row r="917">
      <c r="A917" s="824"/>
      <c r="B917" s="823"/>
      <c r="C917" s="824"/>
      <c r="D917" s="824"/>
      <c r="E917" s="824"/>
      <c r="F917" s="824"/>
      <c r="G917" s="823"/>
      <c r="H917" s="824"/>
      <c r="I917" s="824"/>
      <c r="J917" s="824"/>
      <c r="K917" s="824"/>
      <c r="L917" s="824"/>
      <c r="M917" s="824"/>
      <c r="N917" s="824"/>
      <c r="O917" s="824"/>
    </row>
    <row r="918">
      <c r="A918" s="824"/>
      <c r="B918" s="823"/>
      <c r="C918" s="824"/>
      <c r="D918" s="824"/>
      <c r="E918" s="824"/>
      <c r="F918" s="824"/>
      <c r="G918" s="823"/>
      <c r="H918" s="824"/>
      <c r="I918" s="824"/>
      <c r="J918" s="824"/>
      <c r="K918" s="824"/>
      <c r="L918" s="824"/>
      <c r="M918" s="824"/>
      <c r="N918" s="824"/>
      <c r="O918" s="824"/>
    </row>
    <row r="919">
      <c r="A919" s="824"/>
      <c r="B919" s="823"/>
      <c r="C919" s="824"/>
      <c r="D919" s="824"/>
      <c r="E919" s="824"/>
      <c r="F919" s="824"/>
      <c r="G919" s="823"/>
      <c r="H919" s="824"/>
      <c r="I919" s="824"/>
      <c r="J919" s="824"/>
      <c r="K919" s="824"/>
      <c r="L919" s="824"/>
      <c r="M919" s="824"/>
      <c r="N919" s="824"/>
      <c r="O919" s="824"/>
    </row>
    <row r="920">
      <c r="A920" s="824"/>
      <c r="B920" s="823"/>
      <c r="C920" s="824"/>
      <c r="D920" s="824"/>
      <c r="E920" s="824"/>
      <c r="F920" s="824"/>
      <c r="G920" s="823"/>
      <c r="H920" s="824"/>
      <c r="I920" s="824"/>
      <c r="J920" s="824"/>
      <c r="K920" s="824"/>
      <c r="L920" s="824"/>
      <c r="M920" s="824"/>
      <c r="N920" s="824"/>
      <c r="O920" s="824"/>
    </row>
    <row r="921">
      <c r="A921" s="824"/>
      <c r="B921" s="823"/>
      <c r="C921" s="824"/>
      <c r="D921" s="824"/>
      <c r="E921" s="824"/>
      <c r="F921" s="824"/>
      <c r="G921" s="823"/>
      <c r="H921" s="824"/>
      <c r="I921" s="824"/>
      <c r="J921" s="824"/>
      <c r="K921" s="824"/>
      <c r="L921" s="824"/>
      <c r="M921" s="824"/>
      <c r="N921" s="824"/>
      <c r="O921" s="824"/>
    </row>
    <row r="922">
      <c r="A922" s="824"/>
      <c r="B922" s="823"/>
      <c r="C922" s="824"/>
      <c r="D922" s="824"/>
      <c r="E922" s="824"/>
      <c r="F922" s="824"/>
      <c r="G922" s="823"/>
      <c r="H922" s="824"/>
      <c r="I922" s="824"/>
      <c r="J922" s="824"/>
      <c r="K922" s="824"/>
      <c r="L922" s="824"/>
      <c r="M922" s="824"/>
      <c r="N922" s="824"/>
      <c r="O922" s="824"/>
    </row>
    <row r="923">
      <c r="A923" s="824"/>
      <c r="B923" s="823"/>
      <c r="C923" s="824"/>
      <c r="D923" s="824"/>
      <c r="E923" s="824"/>
      <c r="F923" s="824"/>
      <c r="G923" s="823"/>
      <c r="H923" s="824"/>
      <c r="I923" s="824"/>
      <c r="J923" s="824"/>
      <c r="K923" s="824"/>
      <c r="L923" s="824"/>
      <c r="M923" s="824"/>
      <c r="N923" s="824"/>
      <c r="O923" s="824"/>
    </row>
    <row r="924">
      <c r="A924" s="824"/>
      <c r="B924" s="823"/>
      <c r="C924" s="824"/>
      <c r="D924" s="824"/>
      <c r="E924" s="824"/>
      <c r="F924" s="824"/>
      <c r="G924" s="823"/>
      <c r="H924" s="824"/>
      <c r="I924" s="824"/>
      <c r="J924" s="824"/>
      <c r="K924" s="824"/>
      <c r="L924" s="824"/>
      <c r="M924" s="824"/>
      <c r="N924" s="824"/>
      <c r="O924" s="824"/>
    </row>
    <row r="925">
      <c r="A925" s="824"/>
      <c r="B925" s="823"/>
      <c r="C925" s="824"/>
      <c r="D925" s="824"/>
      <c r="E925" s="824"/>
      <c r="F925" s="824"/>
      <c r="G925" s="823"/>
      <c r="H925" s="824"/>
      <c r="I925" s="824"/>
      <c r="J925" s="824"/>
      <c r="K925" s="824"/>
      <c r="L925" s="824"/>
      <c r="M925" s="824"/>
      <c r="N925" s="824"/>
      <c r="O925" s="824"/>
    </row>
    <row r="926">
      <c r="A926" s="824"/>
      <c r="B926" s="823"/>
      <c r="C926" s="824"/>
      <c r="D926" s="824"/>
      <c r="E926" s="824"/>
      <c r="F926" s="824"/>
      <c r="G926" s="823"/>
      <c r="H926" s="824"/>
      <c r="I926" s="824"/>
      <c r="J926" s="824"/>
      <c r="K926" s="824"/>
      <c r="L926" s="824"/>
      <c r="M926" s="824"/>
      <c r="N926" s="824"/>
      <c r="O926" s="824"/>
    </row>
    <row r="927">
      <c r="A927" s="824"/>
      <c r="B927" s="823"/>
      <c r="C927" s="824"/>
      <c r="D927" s="824"/>
      <c r="E927" s="824"/>
      <c r="F927" s="824"/>
      <c r="G927" s="823"/>
      <c r="H927" s="824"/>
      <c r="I927" s="824"/>
      <c r="J927" s="824"/>
      <c r="K927" s="824"/>
      <c r="L927" s="824"/>
      <c r="M927" s="824"/>
      <c r="N927" s="824"/>
      <c r="O927" s="824"/>
    </row>
    <row r="928">
      <c r="A928" s="824"/>
      <c r="B928" s="823"/>
      <c r="C928" s="824"/>
      <c r="D928" s="824"/>
      <c r="E928" s="824"/>
      <c r="F928" s="824"/>
      <c r="G928" s="823"/>
      <c r="H928" s="824"/>
      <c r="I928" s="824"/>
      <c r="J928" s="824"/>
      <c r="K928" s="824"/>
      <c r="L928" s="824"/>
      <c r="M928" s="824"/>
      <c r="N928" s="824"/>
      <c r="O928" s="824"/>
    </row>
    <row r="929">
      <c r="A929" s="824"/>
      <c r="B929" s="823"/>
      <c r="C929" s="824"/>
      <c r="D929" s="824"/>
      <c r="E929" s="824"/>
      <c r="F929" s="824"/>
      <c r="G929" s="823"/>
      <c r="H929" s="824"/>
      <c r="I929" s="824"/>
      <c r="J929" s="824"/>
      <c r="K929" s="824"/>
      <c r="L929" s="824"/>
      <c r="M929" s="824"/>
      <c r="N929" s="824"/>
      <c r="O929" s="824"/>
    </row>
    <row r="930">
      <c r="A930" s="824"/>
      <c r="B930" s="823"/>
      <c r="C930" s="824"/>
      <c r="D930" s="824"/>
      <c r="E930" s="824"/>
      <c r="F930" s="824"/>
      <c r="G930" s="823"/>
      <c r="H930" s="824"/>
      <c r="I930" s="824"/>
      <c r="J930" s="824"/>
      <c r="K930" s="824"/>
      <c r="L930" s="824"/>
      <c r="M930" s="824"/>
      <c r="N930" s="824"/>
      <c r="O930" s="824"/>
    </row>
    <row r="931">
      <c r="A931" s="824"/>
      <c r="B931" s="823"/>
      <c r="C931" s="824"/>
      <c r="D931" s="824"/>
      <c r="E931" s="824"/>
      <c r="F931" s="824"/>
      <c r="G931" s="823"/>
      <c r="H931" s="824"/>
      <c r="I931" s="824"/>
      <c r="J931" s="824"/>
      <c r="K931" s="824"/>
      <c r="L931" s="824"/>
      <c r="M931" s="824"/>
      <c r="N931" s="824"/>
      <c r="O931" s="824"/>
    </row>
    <row r="932">
      <c r="A932" s="824"/>
      <c r="B932" s="823"/>
      <c r="C932" s="824"/>
      <c r="D932" s="824"/>
      <c r="E932" s="824"/>
      <c r="F932" s="824"/>
      <c r="G932" s="823"/>
      <c r="H932" s="824"/>
      <c r="I932" s="824"/>
      <c r="J932" s="824"/>
      <c r="K932" s="824"/>
      <c r="L932" s="824"/>
      <c r="M932" s="824"/>
      <c r="N932" s="824"/>
      <c r="O932" s="824"/>
    </row>
    <row r="933">
      <c r="A933" s="824"/>
      <c r="B933" s="823"/>
      <c r="C933" s="824"/>
      <c r="D933" s="824"/>
      <c r="E933" s="824"/>
      <c r="F933" s="824"/>
      <c r="G933" s="823"/>
      <c r="H933" s="824"/>
      <c r="I933" s="824"/>
      <c r="J933" s="824"/>
      <c r="K933" s="824"/>
      <c r="L933" s="824"/>
      <c r="M933" s="824"/>
      <c r="N933" s="824"/>
      <c r="O933" s="824"/>
    </row>
    <row r="934">
      <c r="A934" s="824"/>
      <c r="B934" s="823"/>
      <c r="C934" s="824"/>
      <c r="D934" s="824"/>
      <c r="E934" s="824"/>
      <c r="F934" s="824"/>
      <c r="G934" s="823"/>
      <c r="H934" s="824"/>
      <c r="I934" s="824"/>
      <c r="J934" s="824"/>
      <c r="K934" s="824"/>
      <c r="L934" s="824"/>
      <c r="M934" s="824"/>
      <c r="N934" s="824"/>
      <c r="O934" s="824"/>
    </row>
    <row r="935">
      <c r="A935" s="824"/>
      <c r="B935" s="823"/>
      <c r="C935" s="824"/>
      <c r="D935" s="824"/>
      <c r="E935" s="824"/>
      <c r="F935" s="824"/>
      <c r="G935" s="823"/>
      <c r="H935" s="824"/>
      <c r="I935" s="824"/>
      <c r="J935" s="824"/>
      <c r="K935" s="824"/>
      <c r="L935" s="824"/>
      <c r="M935" s="824"/>
      <c r="N935" s="824"/>
      <c r="O935" s="824"/>
    </row>
    <row r="936">
      <c r="A936" s="824"/>
      <c r="B936" s="823"/>
      <c r="C936" s="824"/>
      <c r="D936" s="824"/>
      <c r="E936" s="824"/>
      <c r="F936" s="824"/>
      <c r="G936" s="823"/>
      <c r="H936" s="824"/>
      <c r="I936" s="824"/>
      <c r="J936" s="824"/>
      <c r="K936" s="824"/>
      <c r="L936" s="824"/>
      <c r="M936" s="824"/>
      <c r="N936" s="824"/>
      <c r="O936" s="824"/>
    </row>
    <row r="937">
      <c r="A937" s="824"/>
      <c r="B937" s="823"/>
      <c r="C937" s="824"/>
      <c r="D937" s="824"/>
      <c r="E937" s="824"/>
      <c r="F937" s="824"/>
      <c r="G937" s="823"/>
      <c r="H937" s="824"/>
      <c r="I937" s="824"/>
      <c r="J937" s="824"/>
      <c r="K937" s="824"/>
      <c r="L937" s="824"/>
      <c r="M937" s="824"/>
      <c r="N937" s="824"/>
      <c r="O937" s="824"/>
    </row>
    <row r="938">
      <c r="A938" s="824"/>
      <c r="B938" s="823"/>
      <c r="C938" s="824"/>
      <c r="D938" s="824"/>
      <c r="E938" s="824"/>
      <c r="F938" s="824"/>
      <c r="G938" s="823"/>
      <c r="H938" s="824"/>
      <c r="I938" s="824"/>
      <c r="J938" s="824"/>
      <c r="K938" s="824"/>
      <c r="L938" s="824"/>
      <c r="M938" s="824"/>
      <c r="N938" s="824"/>
      <c r="O938" s="824"/>
    </row>
    <row r="939">
      <c r="A939" s="824"/>
      <c r="B939" s="823"/>
      <c r="C939" s="824"/>
      <c r="D939" s="824"/>
      <c r="E939" s="824"/>
      <c r="F939" s="824"/>
      <c r="G939" s="823"/>
      <c r="H939" s="824"/>
      <c r="I939" s="824"/>
      <c r="J939" s="824"/>
      <c r="K939" s="824"/>
      <c r="L939" s="824"/>
      <c r="M939" s="824"/>
      <c r="N939" s="824"/>
      <c r="O939" s="824"/>
    </row>
    <row r="940">
      <c r="A940" s="824"/>
      <c r="B940" s="823"/>
      <c r="C940" s="824"/>
      <c r="D940" s="824"/>
      <c r="E940" s="824"/>
      <c r="F940" s="824"/>
      <c r="G940" s="823"/>
      <c r="H940" s="824"/>
      <c r="I940" s="824"/>
      <c r="J940" s="824"/>
      <c r="K940" s="824"/>
      <c r="L940" s="824"/>
      <c r="M940" s="824"/>
      <c r="N940" s="824"/>
      <c r="O940" s="824"/>
    </row>
    <row r="941">
      <c r="A941" s="824"/>
      <c r="B941" s="823"/>
      <c r="C941" s="824"/>
      <c r="D941" s="824"/>
      <c r="E941" s="824"/>
      <c r="F941" s="824"/>
      <c r="G941" s="823"/>
      <c r="H941" s="824"/>
      <c r="I941" s="824"/>
      <c r="J941" s="824"/>
      <c r="K941" s="824"/>
      <c r="L941" s="824"/>
      <c r="M941" s="824"/>
      <c r="N941" s="824"/>
      <c r="O941" s="824"/>
    </row>
    <row r="942">
      <c r="A942" s="824"/>
      <c r="B942" s="823"/>
      <c r="C942" s="824"/>
      <c r="D942" s="824"/>
      <c r="E942" s="824"/>
      <c r="F942" s="824"/>
      <c r="G942" s="823"/>
      <c r="H942" s="824"/>
      <c r="I942" s="824"/>
      <c r="J942" s="824"/>
      <c r="K942" s="824"/>
      <c r="L942" s="824"/>
      <c r="M942" s="824"/>
      <c r="N942" s="824"/>
      <c r="O942" s="824"/>
    </row>
    <row r="943">
      <c r="A943" s="824"/>
      <c r="B943" s="823"/>
      <c r="C943" s="824"/>
      <c r="D943" s="824"/>
      <c r="E943" s="824"/>
      <c r="F943" s="824"/>
      <c r="G943" s="823"/>
      <c r="H943" s="824"/>
      <c r="I943" s="824"/>
      <c r="J943" s="824"/>
      <c r="K943" s="824"/>
      <c r="L943" s="824"/>
      <c r="M943" s="824"/>
      <c r="N943" s="824"/>
      <c r="O943" s="824"/>
    </row>
    <row r="944">
      <c r="A944" s="824"/>
      <c r="B944" s="823"/>
      <c r="C944" s="824"/>
      <c r="D944" s="824"/>
      <c r="E944" s="824"/>
      <c r="F944" s="824"/>
      <c r="G944" s="823"/>
      <c r="H944" s="824"/>
      <c r="I944" s="824"/>
      <c r="J944" s="824"/>
      <c r="K944" s="824"/>
      <c r="L944" s="824"/>
      <c r="M944" s="824"/>
      <c r="N944" s="824"/>
      <c r="O944" s="824"/>
    </row>
    <row r="945">
      <c r="A945" s="824"/>
      <c r="B945" s="823"/>
      <c r="C945" s="824"/>
      <c r="D945" s="824"/>
      <c r="E945" s="824"/>
      <c r="F945" s="824"/>
      <c r="G945" s="823"/>
      <c r="H945" s="824"/>
      <c r="I945" s="824"/>
      <c r="J945" s="824"/>
      <c r="K945" s="824"/>
      <c r="L945" s="824"/>
      <c r="M945" s="824"/>
      <c r="N945" s="824"/>
      <c r="O945" s="824"/>
    </row>
    <row r="946">
      <c r="A946" s="824"/>
      <c r="B946" s="823"/>
      <c r="C946" s="824"/>
      <c r="D946" s="824"/>
      <c r="E946" s="824"/>
      <c r="F946" s="824"/>
      <c r="G946" s="823"/>
      <c r="H946" s="824"/>
      <c r="I946" s="824"/>
      <c r="J946" s="824"/>
      <c r="K946" s="824"/>
      <c r="L946" s="824"/>
      <c r="M946" s="824"/>
      <c r="N946" s="824"/>
      <c r="O946" s="824"/>
    </row>
    <row r="947">
      <c r="A947" s="824"/>
      <c r="B947" s="823"/>
      <c r="C947" s="824"/>
      <c r="D947" s="824"/>
      <c r="E947" s="824"/>
      <c r="F947" s="824"/>
      <c r="G947" s="823"/>
      <c r="H947" s="824"/>
      <c r="I947" s="824"/>
      <c r="J947" s="824"/>
      <c r="K947" s="824"/>
      <c r="L947" s="824"/>
      <c r="M947" s="824"/>
      <c r="N947" s="824"/>
      <c r="O947" s="824"/>
    </row>
    <row r="948">
      <c r="A948" s="824"/>
      <c r="B948" s="823"/>
      <c r="C948" s="824"/>
      <c r="D948" s="824"/>
      <c r="E948" s="824"/>
      <c r="F948" s="824"/>
      <c r="G948" s="823"/>
      <c r="H948" s="824"/>
      <c r="I948" s="824"/>
      <c r="J948" s="824"/>
      <c r="K948" s="824"/>
      <c r="L948" s="824"/>
      <c r="M948" s="824"/>
      <c r="N948" s="824"/>
      <c r="O948" s="824"/>
    </row>
    <row r="949">
      <c r="A949" s="824"/>
      <c r="B949" s="823"/>
      <c r="C949" s="824"/>
      <c r="D949" s="824"/>
      <c r="E949" s="824"/>
      <c r="F949" s="824"/>
      <c r="G949" s="823"/>
      <c r="H949" s="824"/>
      <c r="I949" s="824"/>
      <c r="J949" s="824"/>
      <c r="K949" s="824"/>
      <c r="L949" s="824"/>
      <c r="M949" s="824"/>
      <c r="N949" s="824"/>
      <c r="O949" s="824"/>
    </row>
    <row r="950">
      <c r="A950" s="824"/>
      <c r="B950" s="823"/>
      <c r="C950" s="824"/>
      <c r="D950" s="824"/>
      <c r="E950" s="824"/>
      <c r="F950" s="824"/>
      <c r="G950" s="823"/>
      <c r="H950" s="824"/>
      <c r="I950" s="824"/>
      <c r="J950" s="824"/>
      <c r="K950" s="824"/>
      <c r="L950" s="824"/>
      <c r="M950" s="824"/>
      <c r="N950" s="824"/>
      <c r="O950" s="824"/>
    </row>
    <row r="951">
      <c r="A951" s="824"/>
      <c r="B951" s="823"/>
      <c r="C951" s="824"/>
      <c r="D951" s="824"/>
      <c r="E951" s="824"/>
      <c r="F951" s="824"/>
      <c r="G951" s="823"/>
      <c r="H951" s="824"/>
      <c r="I951" s="824"/>
      <c r="J951" s="824"/>
      <c r="K951" s="824"/>
      <c r="L951" s="824"/>
      <c r="M951" s="824"/>
      <c r="N951" s="824"/>
      <c r="O951" s="824"/>
    </row>
    <row r="952">
      <c r="A952" s="824"/>
      <c r="B952" s="823"/>
      <c r="C952" s="824"/>
      <c r="D952" s="824"/>
      <c r="E952" s="824"/>
      <c r="F952" s="824"/>
      <c r="G952" s="823"/>
      <c r="H952" s="824"/>
      <c r="I952" s="824"/>
      <c r="J952" s="824"/>
      <c r="K952" s="824"/>
      <c r="L952" s="824"/>
      <c r="M952" s="824"/>
      <c r="N952" s="824"/>
      <c r="O952" s="824"/>
    </row>
    <row r="953">
      <c r="A953" s="824"/>
      <c r="B953" s="823"/>
      <c r="C953" s="824"/>
      <c r="D953" s="824"/>
      <c r="E953" s="824"/>
      <c r="F953" s="824"/>
      <c r="G953" s="823"/>
      <c r="H953" s="824"/>
      <c r="I953" s="824"/>
      <c r="J953" s="824"/>
      <c r="K953" s="824"/>
      <c r="L953" s="824"/>
      <c r="M953" s="824"/>
      <c r="N953" s="824"/>
      <c r="O953" s="824"/>
    </row>
    <row r="954">
      <c r="A954" s="824"/>
      <c r="B954" s="823"/>
      <c r="C954" s="824"/>
      <c r="D954" s="824"/>
      <c r="E954" s="824"/>
      <c r="F954" s="824"/>
      <c r="G954" s="823"/>
      <c r="H954" s="824"/>
      <c r="I954" s="824"/>
      <c r="J954" s="824"/>
      <c r="K954" s="824"/>
      <c r="L954" s="824"/>
      <c r="M954" s="824"/>
      <c r="N954" s="824"/>
      <c r="O954" s="824"/>
    </row>
    <row r="955">
      <c r="A955" s="824"/>
      <c r="B955" s="823"/>
      <c r="C955" s="824"/>
      <c r="D955" s="824"/>
      <c r="E955" s="824"/>
      <c r="F955" s="824"/>
      <c r="G955" s="823"/>
      <c r="H955" s="824"/>
      <c r="I955" s="824"/>
      <c r="J955" s="824"/>
      <c r="K955" s="824"/>
      <c r="L955" s="824"/>
      <c r="M955" s="824"/>
      <c r="N955" s="824"/>
      <c r="O955" s="824"/>
    </row>
    <row r="956">
      <c r="A956" s="824"/>
      <c r="B956" s="823"/>
      <c r="C956" s="824"/>
      <c r="D956" s="824"/>
      <c r="E956" s="824"/>
      <c r="F956" s="824"/>
      <c r="G956" s="823"/>
      <c r="H956" s="824"/>
      <c r="I956" s="824"/>
      <c r="J956" s="824"/>
      <c r="K956" s="824"/>
      <c r="L956" s="824"/>
      <c r="M956" s="824"/>
      <c r="N956" s="824"/>
      <c r="O956" s="824"/>
    </row>
    <row r="957">
      <c r="A957" s="824"/>
      <c r="B957" s="823"/>
      <c r="C957" s="824"/>
      <c r="D957" s="824"/>
      <c r="E957" s="824"/>
      <c r="F957" s="824"/>
      <c r="G957" s="823"/>
      <c r="H957" s="824"/>
      <c r="I957" s="824"/>
      <c r="J957" s="824"/>
      <c r="K957" s="824"/>
      <c r="L957" s="824"/>
      <c r="M957" s="824"/>
      <c r="N957" s="824"/>
      <c r="O957" s="824"/>
    </row>
    <row r="958">
      <c r="A958" s="824"/>
      <c r="B958" s="823"/>
      <c r="C958" s="824"/>
      <c r="D958" s="824"/>
      <c r="E958" s="824"/>
      <c r="F958" s="824"/>
      <c r="G958" s="823"/>
      <c r="H958" s="824"/>
      <c r="I958" s="824"/>
      <c r="J958" s="824"/>
      <c r="K958" s="824"/>
      <c r="L958" s="824"/>
      <c r="M958" s="824"/>
      <c r="N958" s="824"/>
      <c r="O958" s="824"/>
    </row>
    <row r="959">
      <c r="A959" s="824"/>
      <c r="B959" s="823"/>
      <c r="C959" s="824"/>
      <c r="D959" s="824"/>
      <c r="E959" s="824"/>
      <c r="F959" s="824"/>
      <c r="G959" s="823"/>
      <c r="H959" s="824"/>
      <c r="I959" s="824"/>
      <c r="J959" s="824"/>
      <c r="K959" s="824"/>
      <c r="L959" s="824"/>
      <c r="M959" s="824"/>
      <c r="N959" s="824"/>
      <c r="O959" s="824"/>
    </row>
    <row r="960">
      <c r="A960" s="824"/>
      <c r="B960" s="823"/>
      <c r="C960" s="824"/>
      <c r="D960" s="824"/>
      <c r="E960" s="824"/>
      <c r="F960" s="824"/>
      <c r="G960" s="823"/>
      <c r="H960" s="824"/>
      <c r="I960" s="824"/>
      <c r="J960" s="824"/>
      <c r="K960" s="824"/>
      <c r="L960" s="824"/>
      <c r="M960" s="824"/>
      <c r="N960" s="824"/>
      <c r="O960" s="824"/>
    </row>
    <row r="961">
      <c r="A961" s="824"/>
      <c r="B961" s="823"/>
      <c r="C961" s="824"/>
      <c r="D961" s="824"/>
      <c r="E961" s="824"/>
      <c r="F961" s="824"/>
      <c r="G961" s="823"/>
      <c r="H961" s="824"/>
      <c r="I961" s="824"/>
      <c r="J961" s="824"/>
      <c r="K961" s="824"/>
      <c r="L961" s="824"/>
      <c r="M961" s="824"/>
      <c r="N961" s="824"/>
      <c r="O961" s="824"/>
    </row>
    <row r="962">
      <c r="A962" s="824"/>
      <c r="B962" s="823"/>
      <c r="C962" s="824"/>
      <c r="D962" s="824"/>
      <c r="E962" s="824"/>
      <c r="F962" s="824"/>
      <c r="G962" s="823"/>
      <c r="H962" s="824"/>
      <c r="I962" s="824"/>
      <c r="J962" s="824"/>
      <c r="K962" s="824"/>
      <c r="L962" s="824"/>
      <c r="M962" s="824"/>
      <c r="N962" s="824"/>
      <c r="O962" s="824"/>
    </row>
    <row r="963">
      <c r="A963" s="824"/>
      <c r="B963" s="823"/>
      <c r="C963" s="824"/>
      <c r="D963" s="824"/>
      <c r="E963" s="824"/>
      <c r="F963" s="824"/>
      <c r="G963" s="823"/>
      <c r="H963" s="824"/>
      <c r="I963" s="824"/>
      <c r="J963" s="824"/>
      <c r="K963" s="824"/>
      <c r="L963" s="824"/>
      <c r="M963" s="824"/>
      <c r="N963" s="824"/>
      <c r="O963" s="824"/>
    </row>
    <row r="964">
      <c r="A964" s="824"/>
      <c r="B964" s="823"/>
      <c r="C964" s="824"/>
      <c r="D964" s="824"/>
      <c r="E964" s="824"/>
      <c r="F964" s="824"/>
      <c r="G964" s="823"/>
      <c r="H964" s="824"/>
      <c r="I964" s="824"/>
      <c r="J964" s="824"/>
      <c r="K964" s="824"/>
      <c r="L964" s="824"/>
      <c r="M964" s="824"/>
      <c r="N964" s="824"/>
      <c r="O964" s="824"/>
    </row>
    <row r="965">
      <c r="A965" s="824"/>
      <c r="B965" s="823"/>
      <c r="C965" s="824"/>
      <c r="D965" s="824"/>
      <c r="E965" s="824"/>
      <c r="F965" s="824"/>
      <c r="G965" s="823"/>
      <c r="H965" s="824"/>
      <c r="I965" s="824"/>
      <c r="J965" s="824"/>
      <c r="K965" s="824"/>
      <c r="L965" s="824"/>
      <c r="M965" s="824"/>
      <c r="N965" s="824"/>
      <c r="O965" s="824"/>
    </row>
    <row r="966">
      <c r="A966" s="824"/>
      <c r="B966" s="823"/>
      <c r="C966" s="824"/>
      <c r="D966" s="824"/>
      <c r="E966" s="824"/>
      <c r="F966" s="824"/>
      <c r="G966" s="823"/>
      <c r="H966" s="824"/>
      <c r="I966" s="824"/>
      <c r="J966" s="824"/>
      <c r="K966" s="824"/>
      <c r="L966" s="824"/>
      <c r="M966" s="824"/>
      <c r="N966" s="824"/>
      <c r="O966" s="824"/>
    </row>
    <row r="967">
      <c r="A967" s="824"/>
      <c r="B967" s="823"/>
      <c r="C967" s="824"/>
      <c r="D967" s="824"/>
      <c r="E967" s="824"/>
      <c r="F967" s="824"/>
      <c r="G967" s="823"/>
      <c r="H967" s="824"/>
      <c r="I967" s="824"/>
      <c r="J967" s="824"/>
      <c r="K967" s="824"/>
      <c r="L967" s="824"/>
      <c r="M967" s="824"/>
      <c r="N967" s="824"/>
      <c r="O967" s="824"/>
    </row>
    <row r="968">
      <c r="A968" s="824"/>
      <c r="B968" s="823"/>
      <c r="C968" s="824"/>
      <c r="D968" s="824"/>
      <c r="E968" s="824"/>
      <c r="F968" s="824"/>
      <c r="G968" s="823"/>
      <c r="H968" s="824"/>
      <c r="I968" s="824"/>
      <c r="J968" s="824"/>
      <c r="K968" s="824"/>
      <c r="L968" s="824"/>
      <c r="M968" s="824"/>
      <c r="N968" s="824"/>
      <c r="O968" s="824"/>
    </row>
    <row r="969">
      <c r="A969" s="824"/>
      <c r="B969" s="823"/>
      <c r="C969" s="824"/>
      <c r="D969" s="824"/>
      <c r="E969" s="824"/>
      <c r="F969" s="824"/>
      <c r="G969" s="823"/>
      <c r="H969" s="824"/>
      <c r="I969" s="824"/>
      <c r="J969" s="824"/>
      <c r="K969" s="824"/>
      <c r="L969" s="824"/>
      <c r="M969" s="824"/>
      <c r="N969" s="824"/>
      <c r="O969" s="824"/>
    </row>
    <row r="970">
      <c r="A970" s="824"/>
      <c r="B970" s="823"/>
      <c r="C970" s="824"/>
      <c r="D970" s="824"/>
      <c r="E970" s="824"/>
      <c r="F970" s="824"/>
      <c r="G970" s="823"/>
      <c r="H970" s="824"/>
      <c r="I970" s="824"/>
      <c r="J970" s="824"/>
      <c r="K970" s="824"/>
      <c r="L970" s="824"/>
      <c r="M970" s="824"/>
      <c r="N970" s="824"/>
      <c r="O970" s="824"/>
    </row>
    <row r="971">
      <c r="A971" s="824"/>
      <c r="B971" s="823"/>
      <c r="C971" s="824"/>
      <c r="D971" s="824"/>
      <c r="E971" s="824"/>
      <c r="F971" s="824"/>
      <c r="G971" s="823"/>
      <c r="H971" s="824"/>
      <c r="I971" s="824"/>
      <c r="J971" s="824"/>
      <c r="K971" s="824"/>
      <c r="L971" s="824"/>
      <c r="M971" s="824"/>
      <c r="N971" s="824"/>
      <c r="O971" s="824"/>
    </row>
    <row r="972">
      <c r="A972" s="824"/>
      <c r="B972" s="823"/>
      <c r="C972" s="824"/>
      <c r="D972" s="824"/>
      <c r="E972" s="824"/>
      <c r="F972" s="824"/>
      <c r="G972" s="823"/>
      <c r="H972" s="824"/>
      <c r="I972" s="824"/>
      <c r="J972" s="824"/>
      <c r="K972" s="824"/>
      <c r="L972" s="824"/>
      <c r="M972" s="824"/>
      <c r="N972" s="824"/>
      <c r="O972" s="824"/>
    </row>
    <row r="973">
      <c r="A973" s="824"/>
      <c r="B973" s="823"/>
      <c r="C973" s="824"/>
      <c r="D973" s="824"/>
      <c r="E973" s="824"/>
      <c r="F973" s="824"/>
      <c r="G973" s="823"/>
      <c r="H973" s="824"/>
      <c r="I973" s="824"/>
      <c r="J973" s="824"/>
      <c r="K973" s="824"/>
      <c r="L973" s="824"/>
      <c r="M973" s="824"/>
      <c r="N973" s="824"/>
      <c r="O973" s="824"/>
    </row>
    <row r="974">
      <c r="A974" s="824"/>
      <c r="B974" s="823"/>
      <c r="C974" s="824"/>
      <c r="D974" s="824"/>
      <c r="E974" s="824"/>
      <c r="F974" s="824"/>
      <c r="G974" s="823"/>
      <c r="H974" s="824"/>
      <c r="I974" s="824"/>
      <c r="J974" s="824"/>
      <c r="K974" s="824"/>
      <c r="L974" s="824"/>
      <c r="M974" s="824"/>
      <c r="N974" s="824"/>
      <c r="O974" s="824"/>
    </row>
    <row r="975">
      <c r="A975" s="824"/>
      <c r="B975" s="823"/>
      <c r="C975" s="824"/>
      <c r="D975" s="824"/>
      <c r="E975" s="824"/>
      <c r="F975" s="824"/>
      <c r="G975" s="823"/>
      <c r="H975" s="824"/>
      <c r="I975" s="824"/>
      <c r="J975" s="824"/>
      <c r="K975" s="824"/>
      <c r="L975" s="824"/>
      <c r="M975" s="824"/>
      <c r="N975" s="824"/>
      <c r="O975" s="824"/>
    </row>
    <row r="976">
      <c r="A976" s="824"/>
      <c r="B976" s="823"/>
      <c r="C976" s="824"/>
      <c r="D976" s="824"/>
      <c r="E976" s="824"/>
      <c r="F976" s="824"/>
      <c r="G976" s="823"/>
      <c r="H976" s="824"/>
      <c r="I976" s="824"/>
      <c r="J976" s="824"/>
      <c r="K976" s="824"/>
      <c r="L976" s="824"/>
      <c r="M976" s="824"/>
      <c r="N976" s="824"/>
      <c r="O976" s="824"/>
    </row>
    <row r="977">
      <c r="A977" s="824"/>
      <c r="B977" s="823"/>
      <c r="C977" s="824"/>
      <c r="D977" s="824"/>
      <c r="E977" s="824"/>
      <c r="F977" s="824"/>
      <c r="G977" s="823"/>
      <c r="H977" s="824"/>
      <c r="I977" s="824"/>
      <c r="J977" s="824"/>
      <c r="K977" s="824"/>
      <c r="L977" s="824"/>
      <c r="M977" s="824"/>
      <c r="N977" s="824"/>
      <c r="O977" s="824"/>
    </row>
    <row r="978">
      <c r="A978" s="824"/>
      <c r="B978" s="823"/>
      <c r="C978" s="824"/>
      <c r="D978" s="824"/>
      <c r="E978" s="824"/>
      <c r="F978" s="824"/>
      <c r="G978" s="823"/>
      <c r="H978" s="824"/>
      <c r="I978" s="824"/>
      <c r="J978" s="824"/>
      <c r="K978" s="824"/>
      <c r="L978" s="824"/>
      <c r="M978" s="824"/>
      <c r="N978" s="824"/>
      <c r="O978" s="824"/>
    </row>
    <row r="979">
      <c r="A979" s="824"/>
      <c r="B979" s="823"/>
      <c r="C979" s="824"/>
      <c r="D979" s="824"/>
      <c r="E979" s="824"/>
      <c r="F979" s="824"/>
      <c r="G979" s="823"/>
      <c r="H979" s="824"/>
      <c r="I979" s="824"/>
      <c r="J979" s="824"/>
      <c r="K979" s="824"/>
      <c r="L979" s="824"/>
      <c r="M979" s="824"/>
      <c r="N979" s="824"/>
      <c r="O979" s="824"/>
    </row>
    <row r="980">
      <c r="A980" s="824"/>
      <c r="B980" s="823"/>
      <c r="C980" s="824"/>
      <c r="D980" s="824"/>
      <c r="E980" s="824"/>
      <c r="F980" s="824"/>
      <c r="G980" s="823"/>
      <c r="H980" s="824"/>
      <c r="I980" s="824"/>
      <c r="J980" s="824"/>
      <c r="K980" s="824"/>
      <c r="L980" s="824"/>
      <c r="M980" s="824"/>
      <c r="N980" s="824"/>
      <c r="O980" s="824"/>
    </row>
    <row r="981">
      <c r="A981" s="824"/>
      <c r="B981" s="823"/>
      <c r="C981" s="824"/>
      <c r="D981" s="824"/>
      <c r="E981" s="824"/>
      <c r="F981" s="824"/>
      <c r="G981" s="823"/>
      <c r="H981" s="824"/>
      <c r="I981" s="824"/>
      <c r="J981" s="824"/>
      <c r="K981" s="824"/>
      <c r="L981" s="824"/>
      <c r="M981" s="824"/>
      <c r="N981" s="824"/>
      <c r="O981" s="824"/>
    </row>
    <row r="982">
      <c r="A982" s="824"/>
      <c r="B982" s="823"/>
      <c r="C982" s="824"/>
      <c r="D982" s="824"/>
      <c r="E982" s="824"/>
      <c r="F982" s="824"/>
      <c r="G982" s="823"/>
      <c r="H982" s="824"/>
      <c r="I982" s="824"/>
      <c r="J982" s="824"/>
      <c r="K982" s="824"/>
      <c r="L982" s="824"/>
      <c r="M982" s="824"/>
      <c r="N982" s="824"/>
      <c r="O982" s="824"/>
    </row>
    <row r="983">
      <c r="A983" s="824"/>
      <c r="B983" s="823"/>
      <c r="C983" s="824"/>
      <c r="D983" s="824"/>
      <c r="E983" s="824"/>
      <c r="F983" s="824"/>
      <c r="G983" s="823"/>
      <c r="H983" s="824"/>
      <c r="I983" s="824"/>
      <c r="J983" s="824"/>
      <c r="K983" s="824"/>
      <c r="L983" s="824"/>
      <c r="M983" s="824"/>
      <c r="N983" s="824"/>
      <c r="O983" s="824"/>
    </row>
    <row r="984">
      <c r="A984" s="824"/>
      <c r="B984" s="823"/>
      <c r="C984" s="824"/>
      <c r="D984" s="824"/>
      <c r="E984" s="824"/>
      <c r="F984" s="824"/>
      <c r="G984" s="823"/>
      <c r="H984" s="824"/>
      <c r="I984" s="824"/>
      <c r="J984" s="824"/>
      <c r="K984" s="824"/>
      <c r="L984" s="824"/>
      <c r="M984" s="824"/>
      <c r="N984" s="824"/>
      <c r="O984" s="824"/>
    </row>
    <row r="985">
      <c r="A985" s="824"/>
      <c r="B985" s="823"/>
      <c r="C985" s="824"/>
      <c r="D985" s="824"/>
      <c r="E985" s="824"/>
      <c r="F985" s="824"/>
      <c r="G985" s="823"/>
      <c r="H985" s="824"/>
      <c r="I985" s="824"/>
      <c r="J985" s="824"/>
      <c r="K985" s="824"/>
      <c r="L985" s="824"/>
      <c r="M985" s="824"/>
      <c r="N985" s="824"/>
      <c r="O985" s="824"/>
    </row>
    <row r="986">
      <c r="A986" s="824"/>
      <c r="B986" s="823"/>
      <c r="C986" s="824"/>
      <c r="D986" s="824"/>
      <c r="E986" s="824"/>
      <c r="F986" s="824"/>
      <c r="G986" s="823"/>
      <c r="H986" s="824"/>
      <c r="I986" s="824"/>
      <c r="J986" s="824"/>
      <c r="K986" s="824"/>
      <c r="L986" s="824"/>
      <c r="M986" s="824"/>
      <c r="N986" s="824"/>
      <c r="O986" s="824"/>
    </row>
    <row r="987">
      <c r="A987" s="824"/>
      <c r="B987" s="823"/>
      <c r="C987" s="824"/>
      <c r="D987" s="824"/>
      <c r="E987" s="824"/>
      <c r="F987" s="824"/>
      <c r="G987" s="823"/>
      <c r="H987" s="824"/>
      <c r="I987" s="824"/>
      <c r="J987" s="824"/>
      <c r="K987" s="824"/>
      <c r="L987" s="824"/>
      <c r="M987" s="824"/>
      <c r="N987" s="824"/>
      <c r="O987" s="824"/>
    </row>
    <row r="988">
      <c r="A988" s="824"/>
      <c r="B988" s="823"/>
      <c r="C988" s="824"/>
      <c r="D988" s="824"/>
      <c r="E988" s="824"/>
      <c r="F988" s="824"/>
      <c r="G988" s="823"/>
      <c r="H988" s="824"/>
      <c r="I988" s="824"/>
      <c r="J988" s="824"/>
      <c r="K988" s="824"/>
      <c r="L988" s="824"/>
      <c r="M988" s="824"/>
      <c r="N988" s="824"/>
      <c r="O988" s="824"/>
    </row>
    <row r="989">
      <c r="A989" s="824"/>
      <c r="B989" s="823"/>
      <c r="C989" s="824"/>
      <c r="D989" s="824"/>
      <c r="E989" s="824"/>
      <c r="F989" s="824"/>
      <c r="G989" s="823"/>
      <c r="H989" s="824"/>
      <c r="I989" s="824"/>
      <c r="J989" s="824"/>
      <c r="K989" s="824"/>
      <c r="L989" s="824"/>
      <c r="M989" s="824"/>
      <c r="N989" s="824"/>
      <c r="O989" s="824"/>
    </row>
    <row r="990">
      <c r="A990" s="824"/>
      <c r="B990" s="823"/>
      <c r="C990" s="824"/>
      <c r="D990" s="824"/>
      <c r="E990" s="824"/>
      <c r="F990" s="824"/>
      <c r="G990" s="823"/>
      <c r="H990" s="824"/>
      <c r="I990" s="824"/>
      <c r="J990" s="824"/>
      <c r="K990" s="824"/>
      <c r="L990" s="824"/>
      <c r="M990" s="824"/>
      <c r="N990" s="824"/>
      <c r="O990" s="824"/>
    </row>
    <row r="991">
      <c r="A991" s="824"/>
      <c r="B991" s="823"/>
      <c r="C991" s="824"/>
      <c r="D991" s="824"/>
      <c r="E991" s="824"/>
      <c r="F991" s="824"/>
      <c r="G991" s="823"/>
      <c r="H991" s="824"/>
      <c r="I991" s="824"/>
      <c r="J991" s="824"/>
      <c r="K991" s="824"/>
      <c r="L991" s="824"/>
      <c r="M991" s="824"/>
      <c r="N991" s="824"/>
      <c r="O991" s="824"/>
    </row>
    <row r="992">
      <c r="A992" s="824"/>
      <c r="B992" s="823"/>
      <c r="C992" s="824"/>
      <c r="D992" s="824"/>
      <c r="E992" s="824"/>
      <c r="F992" s="824"/>
      <c r="G992" s="823"/>
      <c r="H992" s="824"/>
      <c r="I992" s="824"/>
      <c r="J992" s="824"/>
      <c r="K992" s="824"/>
      <c r="L992" s="824"/>
      <c r="M992" s="824"/>
      <c r="N992" s="824"/>
      <c r="O992" s="824"/>
    </row>
    <row r="993">
      <c r="A993" s="824"/>
      <c r="B993" s="823"/>
      <c r="C993" s="824"/>
      <c r="D993" s="824"/>
      <c r="E993" s="824"/>
      <c r="F993" s="824"/>
      <c r="G993" s="823"/>
      <c r="H993" s="824"/>
      <c r="I993" s="824"/>
      <c r="J993" s="824"/>
      <c r="K993" s="824"/>
      <c r="L993" s="824"/>
      <c r="M993" s="824"/>
      <c r="N993" s="824"/>
      <c r="O993" s="824"/>
    </row>
    <row r="994">
      <c r="A994" s="824"/>
      <c r="B994" s="823"/>
      <c r="C994" s="824"/>
      <c r="D994" s="824"/>
      <c r="E994" s="824"/>
      <c r="F994" s="824"/>
      <c r="G994" s="823"/>
      <c r="H994" s="824"/>
      <c r="I994" s="824"/>
      <c r="J994" s="824"/>
      <c r="K994" s="824"/>
      <c r="L994" s="824"/>
      <c r="M994" s="824"/>
      <c r="N994" s="824"/>
      <c r="O994" s="824"/>
    </row>
    <row r="995">
      <c r="A995" s="824"/>
      <c r="B995" s="823"/>
      <c r="C995" s="824"/>
      <c r="D995" s="824"/>
      <c r="E995" s="824"/>
      <c r="F995" s="824"/>
      <c r="G995" s="823"/>
      <c r="H995" s="824"/>
      <c r="I995" s="824"/>
      <c r="J995" s="824"/>
      <c r="K995" s="824"/>
      <c r="L995" s="824"/>
      <c r="M995" s="824"/>
      <c r="N995" s="824"/>
      <c r="O995" s="824"/>
    </row>
    <row r="996">
      <c r="A996" s="824"/>
      <c r="B996" s="823"/>
      <c r="C996" s="824"/>
      <c r="D996" s="824"/>
      <c r="E996" s="824"/>
      <c r="F996" s="824"/>
      <c r="G996" s="823"/>
      <c r="H996" s="824"/>
      <c r="I996" s="824"/>
      <c r="J996" s="824"/>
      <c r="K996" s="824"/>
      <c r="L996" s="824"/>
      <c r="M996" s="824"/>
      <c r="N996" s="824"/>
      <c r="O996" s="824"/>
    </row>
    <row r="997">
      <c r="A997" s="824"/>
      <c r="B997" s="823"/>
      <c r="C997" s="824"/>
      <c r="D997" s="824"/>
      <c r="E997" s="824"/>
      <c r="F997" s="824"/>
      <c r="G997" s="823"/>
      <c r="H997" s="824"/>
      <c r="I997" s="824"/>
      <c r="J997" s="824"/>
      <c r="K997" s="824"/>
      <c r="L997" s="824"/>
      <c r="M997" s="824"/>
      <c r="N997" s="824"/>
      <c r="O997" s="824"/>
    </row>
    <row r="998">
      <c r="A998" s="824"/>
      <c r="B998" s="823"/>
      <c r="C998" s="824"/>
      <c r="D998" s="824"/>
      <c r="E998" s="824"/>
      <c r="F998" s="824"/>
      <c r="G998" s="823"/>
      <c r="H998" s="824"/>
      <c r="I998" s="824"/>
      <c r="J998" s="824"/>
      <c r="K998" s="824"/>
      <c r="L998" s="824"/>
      <c r="M998" s="824"/>
      <c r="N998" s="824"/>
      <c r="O998" s="824"/>
    </row>
    <row r="999">
      <c r="A999" s="824"/>
      <c r="B999" s="823"/>
      <c r="C999" s="824"/>
      <c r="D999" s="824"/>
      <c r="E999" s="824"/>
      <c r="F999" s="824"/>
      <c r="G999" s="823"/>
      <c r="H999" s="824"/>
      <c r="I999" s="824"/>
      <c r="J999" s="824"/>
      <c r="K999" s="824"/>
      <c r="L999" s="824"/>
      <c r="M999" s="824"/>
      <c r="N999" s="824"/>
      <c r="O999" s="824"/>
    </row>
    <row r="1000">
      <c r="A1000" s="824"/>
      <c r="B1000" s="823"/>
      <c r="C1000" s="824"/>
      <c r="D1000" s="824"/>
      <c r="E1000" s="824"/>
      <c r="F1000" s="824"/>
      <c r="G1000" s="823"/>
      <c r="H1000" s="824"/>
      <c r="I1000" s="824"/>
      <c r="J1000" s="824"/>
      <c r="K1000" s="824"/>
      <c r="L1000" s="824"/>
      <c r="M1000" s="824"/>
      <c r="N1000" s="824"/>
      <c r="O1000" s="824"/>
    </row>
    <row r="1001">
      <c r="A1001" s="824"/>
      <c r="B1001" s="823"/>
      <c r="C1001" s="824"/>
      <c r="D1001" s="824"/>
      <c r="E1001" s="824"/>
      <c r="F1001" s="824"/>
      <c r="G1001" s="823"/>
      <c r="H1001" s="824"/>
      <c r="I1001" s="824"/>
      <c r="J1001" s="824"/>
      <c r="K1001" s="824"/>
      <c r="L1001" s="824"/>
      <c r="M1001" s="824"/>
      <c r="N1001" s="824"/>
      <c r="O1001" s="824"/>
    </row>
    <row r="1002">
      <c r="A1002" s="824"/>
      <c r="B1002" s="823"/>
      <c r="C1002" s="824"/>
      <c r="D1002" s="824"/>
      <c r="E1002" s="824"/>
      <c r="F1002" s="824"/>
      <c r="G1002" s="823"/>
      <c r="H1002" s="824"/>
      <c r="I1002" s="824"/>
      <c r="J1002" s="824"/>
      <c r="K1002" s="824"/>
      <c r="L1002" s="824"/>
      <c r="M1002" s="824"/>
      <c r="N1002" s="824"/>
      <c r="O1002" s="824"/>
    </row>
    <row r="1003">
      <c r="A1003" s="824"/>
      <c r="B1003" s="823"/>
      <c r="C1003" s="824"/>
      <c r="D1003" s="824"/>
      <c r="E1003" s="824"/>
      <c r="F1003" s="824"/>
      <c r="G1003" s="823"/>
      <c r="H1003" s="824"/>
      <c r="I1003" s="824"/>
      <c r="J1003" s="824"/>
      <c r="K1003" s="824"/>
      <c r="L1003" s="824"/>
      <c r="M1003" s="824"/>
      <c r="N1003" s="824"/>
      <c r="O1003" s="824"/>
    </row>
    <row r="1004">
      <c r="A1004" s="824"/>
      <c r="B1004" s="823"/>
      <c r="C1004" s="824"/>
      <c r="D1004" s="824"/>
      <c r="E1004" s="824"/>
      <c r="F1004" s="824"/>
      <c r="G1004" s="823"/>
      <c r="H1004" s="824"/>
      <c r="I1004" s="824"/>
      <c r="J1004" s="824"/>
      <c r="K1004" s="824"/>
      <c r="L1004" s="824"/>
      <c r="M1004" s="824"/>
      <c r="N1004" s="824"/>
      <c r="O1004" s="824"/>
    </row>
  </sheetData>
  <conditionalFormatting sqref="K7">
    <cfRule type="notContainsBlanks" dxfId="5" priority="1">
      <formula>LEN(TRIM(K7))&gt;0</formula>
    </cfRule>
  </conditionalFormatting>
  <drawing r:id="rId1"/>
  <tableParts count="2">
    <tablePart r:id="rId4"/>
    <tablePart r:id="rId5"/>
  </tableParts>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71"/>
    <col customWidth="1" min="4" max="4" width="17.57"/>
    <col customWidth="1" min="10" max="10" width="68.43"/>
    <col customWidth="1" min="11" max="11" width="77.0"/>
    <col customWidth="1" min="12" max="12" width="28.14"/>
    <col customWidth="1" min="13" max="13" width="55.71"/>
    <col customWidth="1" min="14" max="14" width="44.29"/>
  </cols>
  <sheetData>
    <row r="1">
      <c r="A1" s="4334" t="s">
        <v>3679</v>
      </c>
      <c r="B1" s="4334" t="s">
        <v>11906</v>
      </c>
      <c r="C1" s="4334" t="s">
        <v>11907</v>
      </c>
      <c r="D1" s="4334" t="s">
        <v>11908</v>
      </c>
      <c r="E1" s="4334" t="s">
        <v>11909</v>
      </c>
      <c r="F1" s="4334" t="s">
        <v>11910</v>
      </c>
      <c r="G1" s="4334" t="s">
        <v>11911</v>
      </c>
      <c r="H1" s="4334" t="s">
        <v>11912</v>
      </c>
      <c r="I1" s="4334" t="s">
        <v>11913</v>
      </c>
      <c r="J1" s="4334" t="s">
        <v>6928</v>
      </c>
      <c r="K1" s="4335" t="s">
        <v>6931</v>
      </c>
      <c r="L1" s="9"/>
      <c r="M1" s="9"/>
      <c r="N1" s="9"/>
      <c r="O1" s="9"/>
      <c r="P1" s="9"/>
      <c r="Q1" s="9"/>
      <c r="R1" s="9"/>
      <c r="S1" s="9"/>
      <c r="T1" s="9"/>
      <c r="U1" s="9"/>
      <c r="V1" s="9"/>
      <c r="W1" s="9"/>
      <c r="X1" s="9"/>
      <c r="Y1" s="9"/>
      <c r="Z1" s="9"/>
    </row>
    <row r="2">
      <c r="A2" s="4336" t="s">
        <v>12297</v>
      </c>
      <c r="B2" s="4337">
        <v>2.0</v>
      </c>
      <c r="C2" s="4336" t="s">
        <v>12298</v>
      </c>
      <c r="D2" s="4336" t="s">
        <v>12299</v>
      </c>
      <c r="E2" s="4338"/>
      <c r="F2" s="4337" t="s">
        <v>12300</v>
      </c>
      <c r="G2" s="4336" t="s">
        <v>12301</v>
      </c>
      <c r="H2" s="4336" t="s">
        <v>4104</v>
      </c>
      <c r="I2" s="4336" t="s">
        <v>12302</v>
      </c>
      <c r="J2" s="4336" t="s">
        <v>12303</v>
      </c>
      <c r="K2" s="4336" t="s">
        <v>12304</v>
      </c>
      <c r="L2" s="4338"/>
      <c r="M2" s="4338"/>
      <c r="N2" s="4338"/>
      <c r="O2" s="4338"/>
      <c r="P2" s="4338"/>
      <c r="Q2" s="4338"/>
      <c r="R2" s="4338"/>
      <c r="S2" s="4339"/>
      <c r="T2" s="4339"/>
      <c r="U2" s="4339"/>
      <c r="V2" s="4339"/>
      <c r="W2" s="4339"/>
      <c r="X2" s="4339"/>
      <c r="Y2" s="4339"/>
      <c r="Z2" s="4339"/>
    </row>
    <row r="3">
      <c r="A3" s="4340" t="s">
        <v>5615</v>
      </c>
      <c r="B3" s="4338"/>
      <c r="C3" s="4338"/>
      <c r="D3" s="4338"/>
      <c r="E3" s="4338"/>
      <c r="F3" s="4338"/>
      <c r="G3" s="4338"/>
      <c r="H3" s="4338"/>
      <c r="I3" s="4338"/>
      <c r="J3" s="4338"/>
      <c r="K3" s="4338"/>
      <c r="L3" s="4338"/>
      <c r="M3" s="4338"/>
      <c r="N3" s="4338"/>
      <c r="O3" s="4338"/>
      <c r="P3" s="4338"/>
      <c r="Q3" s="4338"/>
      <c r="R3" s="4338"/>
      <c r="S3" s="4341"/>
      <c r="T3" s="4341"/>
      <c r="U3" s="4341"/>
      <c r="V3" s="4341"/>
      <c r="W3" s="4341"/>
      <c r="X3" s="4341"/>
      <c r="Y3" s="4341"/>
      <c r="Z3" s="4341"/>
    </row>
    <row r="4">
      <c r="A4" s="4342" t="s">
        <v>16</v>
      </c>
      <c r="B4" s="4343">
        <v>3.0</v>
      </c>
      <c r="C4" s="4342" t="s">
        <v>12305</v>
      </c>
      <c r="D4" s="4342" t="s">
        <v>12306</v>
      </c>
      <c r="E4" s="4344"/>
      <c r="F4" s="4343">
        <v>11.0</v>
      </c>
      <c r="G4" s="4342" t="s">
        <v>12307</v>
      </c>
      <c r="H4" s="4342" t="s">
        <v>12308</v>
      </c>
      <c r="I4" s="4344"/>
      <c r="J4" s="4342" t="s">
        <v>12309</v>
      </c>
      <c r="K4" s="4342" t="s">
        <v>12310</v>
      </c>
      <c r="L4" s="4342"/>
      <c r="M4" s="4342"/>
      <c r="N4" s="4342"/>
      <c r="O4" s="4342"/>
      <c r="P4" s="4342"/>
      <c r="Q4" s="4342"/>
      <c r="R4" s="4342"/>
      <c r="S4" s="4341"/>
      <c r="T4" s="4341"/>
      <c r="U4" s="4341"/>
      <c r="V4" s="4341"/>
      <c r="W4" s="4341"/>
      <c r="X4" s="4341"/>
      <c r="Y4" s="4341"/>
      <c r="Z4" s="4341"/>
    </row>
    <row r="5">
      <c r="A5" s="4340" t="s">
        <v>5627</v>
      </c>
      <c r="B5" s="4338"/>
      <c r="C5" s="4338"/>
      <c r="D5" s="4338"/>
      <c r="E5" s="4338"/>
      <c r="F5" s="4338"/>
      <c r="G5" s="4338"/>
      <c r="H5" s="4338"/>
      <c r="I5" s="4338"/>
      <c r="J5" s="4338"/>
      <c r="K5" s="4338"/>
      <c r="L5" s="4338"/>
      <c r="M5" s="4338"/>
      <c r="N5" s="4338"/>
      <c r="O5" s="4338"/>
      <c r="P5" s="4338"/>
      <c r="Q5" s="4338"/>
      <c r="R5" s="4338"/>
      <c r="S5" s="4341"/>
      <c r="T5" s="4341"/>
      <c r="U5" s="4341"/>
      <c r="V5" s="4341"/>
      <c r="W5" s="4341"/>
      <c r="X5" s="4341"/>
      <c r="Y5" s="4341"/>
      <c r="Z5" s="4341"/>
    </row>
    <row r="6">
      <c r="A6" s="4342" t="s">
        <v>25</v>
      </c>
      <c r="B6" s="4343">
        <v>1.0</v>
      </c>
      <c r="C6" s="4345" t="s">
        <v>12311</v>
      </c>
      <c r="D6" s="4345" t="s">
        <v>12306</v>
      </c>
      <c r="E6" s="4345" t="s">
        <v>12312</v>
      </c>
      <c r="F6" s="4343">
        <v>4.0</v>
      </c>
      <c r="G6" s="4342" t="s">
        <v>12313</v>
      </c>
      <c r="H6" s="4342" t="s">
        <v>12314</v>
      </c>
      <c r="I6" s="4342"/>
      <c r="J6" s="4342" t="s">
        <v>12315</v>
      </c>
      <c r="K6" s="4346" t="s">
        <v>12316</v>
      </c>
      <c r="L6" s="4342" t="s">
        <v>12317</v>
      </c>
      <c r="M6" s="4342"/>
      <c r="N6" s="4342"/>
      <c r="O6" s="4342"/>
      <c r="P6" s="4342"/>
      <c r="Q6" s="4342"/>
      <c r="R6" s="4342"/>
      <c r="S6" s="4341"/>
      <c r="T6" s="4341"/>
      <c r="U6" s="4341"/>
      <c r="V6" s="4341"/>
      <c r="W6" s="4341"/>
      <c r="X6" s="4341"/>
      <c r="Y6" s="4341"/>
      <c r="Z6" s="4341"/>
    </row>
    <row r="7">
      <c r="A7" s="4342" t="s">
        <v>28</v>
      </c>
      <c r="B7" s="4343">
        <v>2.0</v>
      </c>
      <c r="C7" s="4344"/>
      <c r="D7" s="4344"/>
      <c r="E7" s="4344"/>
      <c r="F7" s="4343" t="s">
        <v>12318</v>
      </c>
      <c r="G7" s="4344"/>
      <c r="H7" s="4344"/>
      <c r="I7" s="4342" t="s">
        <v>12319</v>
      </c>
      <c r="J7" s="4342" t="s">
        <v>12320</v>
      </c>
      <c r="K7" s="4342" t="s">
        <v>12321</v>
      </c>
      <c r="L7" s="4342" t="s">
        <v>12322</v>
      </c>
      <c r="M7" s="4342" t="s">
        <v>3</v>
      </c>
      <c r="N7" s="4342" t="s">
        <v>12323</v>
      </c>
      <c r="O7" s="4342" t="s">
        <v>12324</v>
      </c>
      <c r="P7" s="4344"/>
      <c r="Q7" s="4344"/>
      <c r="R7" s="4344"/>
      <c r="S7" s="4347"/>
      <c r="T7" s="4347"/>
      <c r="U7" s="4347"/>
      <c r="V7" s="4347"/>
      <c r="W7" s="4347"/>
      <c r="X7" s="4347"/>
      <c r="Y7" s="4347"/>
      <c r="Z7" s="4347"/>
    </row>
    <row r="8">
      <c r="A8" s="4342" t="s">
        <v>30</v>
      </c>
      <c r="B8" s="4343">
        <v>1.0</v>
      </c>
      <c r="C8" s="4342" t="s">
        <v>12325</v>
      </c>
      <c r="D8" s="4342" t="s">
        <v>11943</v>
      </c>
      <c r="E8" s="4342" t="s">
        <v>12326</v>
      </c>
      <c r="F8" s="4343">
        <v>4.0</v>
      </c>
      <c r="G8" s="4342" t="s">
        <v>12161</v>
      </c>
      <c r="H8" s="4342" t="s">
        <v>12314</v>
      </c>
      <c r="I8" s="4342" t="s">
        <v>12327</v>
      </c>
      <c r="J8" s="4342" t="s">
        <v>12328</v>
      </c>
      <c r="K8" s="4342" t="s">
        <v>12329</v>
      </c>
      <c r="L8" s="4342"/>
      <c r="M8" s="4342"/>
      <c r="N8" s="4342"/>
      <c r="O8" s="4342"/>
      <c r="P8" s="4342"/>
      <c r="Q8" s="4342"/>
      <c r="R8" s="4342"/>
      <c r="S8" s="4347"/>
      <c r="T8" s="4347"/>
      <c r="U8" s="4347"/>
      <c r="V8" s="4347"/>
      <c r="W8" s="4347"/>
      <c r="X8" s="4347"/>
      <c r="Y8" s="4347"/>
      <c r="Z8" s="4347"/>
    </row>
    <row r="9">
      <c r="A9" s="4342" t="s">
        <v>35</v>
      </c>
      <c r="B9" s="4343">
        <v>1.0</v>
      </c>
      <c r="C9" s="4344"/>
      <c r="D9" s="4344"/>
      <c r="E9" s="4342"/>
      <c r="F9" s="4343">
        <v>4.0</v>
      </c>
      <c r="G9" s="4342" t="s">
        <v>12161</v>
      </c>
      <c r="H9" s="4342" t="s">
        <v>12314</v>
      </c>
      <c r="I9" s="4344"/>
      <c r="J9" s="4342" t="s">
        <v>12330</v>
      </c>
      <c r="K9" s="4348" t="s">
        <v>12331</v>
      </c>
      <c r="L9" s="4342"/>
      <c r="M9" s="4342"/>
      <c r="N9" s="4342"/>
      <c r="O9" s="4342"/>
      <c r="P9" s="4342"/>
      <c r="Q9" s="4342"/>
      <c r="R9" s="4342"/>
      <c r="S9" s="4347"/>
      <c r="T9" s="4347"/>
      <c r="U9" s="4347"/>
      <c r="V9" s="4347"/>
      <c r="W9" s="4347"/>
      <c r="X9" s="4347"/>
      <c r="Y9" s="4347"/>
      <c r="Z9" s="4347"/>
    </row>
    <row r="10">
      <c r="A10" s="4342" t="s">
        <v>8798</v>
      </c>
      <c r="B10" s="4343">
        <v>1.0</v>
      </c>
      <c r="C10" s="4344"/>
      <c r="D10" s="4344"/>
      <c r="E10" s="4342" t="s">
        <v>12332</v>
      </c>
      <c r="F10" s="4343">
        <v>4.0</v>
      </c>
      <c r="G10" s="4342" t="s">
        <v>12333</v>
      </c>
      <c r="H10" s="4342" t="s">
        <v>12314</v>
      </c>
      <c r="I10" s="4342" t="s">
        <v>12334</v>
      </c>
      <c r="J10" s="4342" t="s">
        <v>12335</v>
      </c>
      <c r="K10" s="4342" t="s">
        <v>12336</v>
      </c>
      <c r="L10" s="4342"/>
      <c r="M10" s="4342"/>
      <c r="N10" s="4342"/>
      <c r="O10" s="4342"/>
      <c r="P10" s="4342"/>
      <c r="Q10" s="4342"/>
      <c r="R10" s="4342"/>
      <c r="S10" s="4347"/>
      <c r="T10" s="4347"/>
      <c r="U10" s="4347"/>
      <c r="V10" s="4347"/>
      <c r="W10" s="4347"/>
      <c r="X10" s="4347"/>
      <c r="Y10" s="4347"/>
      <c r="Z10" s="4347"/>
    </row>
    <row r="11">
      <c r="A11" s="4342" t="s">
        <v>36</v>
      </c>
      <c r="B11" s="4343">
        <v>2.0</v>
      </c>
      <c r="C11" s="4344"/>
      <c r="D11" s="4344"/>
      <c r="E11" s="4344"/>
      <c r="F11" s="4344"/>
      <c r="G11" s="4344"/>
      <c r="H11" s="4344"/>
      <c r="I11" s="4344"/>
      <c r="J11" s="4342" t="s">
        <v>12337</v>
      </c>
      <c r="K11" s="4342" t="s">
        <v>12338</v>
      </c>
      <c r="L11" s="4342"/>
      <c r="M11" s="4342"/>
      <c r="N11" s="4342"/>
      <c r="O11" s="4342"/>
      <c r="P11" s="4342"/>
      <c r="Q11" s="4342"/>
      <c r="R11" s="4342"/>
      <c r="S11" s="4347"/>
      <c r="T11" s="4347"/>
      <c r="U11" s="4347"/>
      <c r="V11" s="4347"/>
      <c r="W11" s="4347"/>
      <c r="X11" s="4347"/>
      <c r="Y11" s="4347"/>
      <c r="Z11" s="4347"/>
    </row>
    <row r="12">
      <c r="A12" s="4342" t="s">
        <v>42</v>
      </c>
      <c r="B12" s="4343">
        <v>1.0</v>
      </c>
      <c r="C12" s="4342" t="s">
        <v>113</v>
      </c>
      <c r="D12" s="4349">
        <v>42827.0</v>
      </c>
      <c r="E12" s="4342" t="s">
        <v>12339</v>
      </c>
      <c r="F12" s="4343">
        <v>5.0</v>
      </c>
      <c r="G12" s="4342" t="s">
        <v>12340</v>
      </c>
      <c r="H12" s="4342" t="s">
        <v>4104</v>
      </c>
      <c r="I12" s="4344"/>
      <c r="J12" s="4342" t="s">
        <v>12341</v>
      </c>
      <c r="K12" s="4342" t="s">
        <v>12342</v>
      </c>
      <c r="L12" s="4342" t="s">
        <v>12343</v>
      </c>
      <c r="M12" s="4342"/>
      <c r="N12" s="4342"/>
      <c r="O12" s="4342"/>
      <c r="P12" s="4342"/>
      <c r="Q12" s="4342"/>
      <c r="R12" s="4342"/>
      <c r="S12" s="4347"/>
      <c r="T12" s="4347"/>
      <c r="U12" s="4347"/>
      <c r="V12" s="4347"/>
      <c r="W12" s="4347"/>
      <c r="X12" s="4347"/>
      <c r="Y12" s="4347"/>
      <c r="Z12" s="4347"/>
    </row>
    <row r="13">
      <c r="A13" s="4342" t="s">
        <v>43</v>
      </c>
      <c r="B13" s="4343">
        <v>4.0</v>
      </c>
      <c r="C13" s="4342" t="s">
        <v>12344</v>
      </c>
      <c r="D13" s="4344"/>
      <c r="E13" s="4344"/>
      <c r="F13" s="4344"/>
      <c r="G13" s="4342" t="s">
        <v>9190</v>
      </c>
      <c r="H13" s="4344"/>
      <c r="I13" s="4344"/>
      <c r="J13" s="4342" t="s">
        <v>12345</v>
      </c>
      <c r="K13" s="4342" t="s">
        <v>12346</v>
      </c>
      <c r="L13" s="4342"/>
      <c r="M13" s="4342"/>
      <c r="N13" s="4342"/>
      <c r="O13" s="4342"/>
      <c r="P13" s="4342"/>
      <c r="Q13" s="4342"/>
      <c r="R13" s="4342"/>
      <c r="S13" s="4347"/>
      <c r="T13" s="4347"/>
      <c r="U13" s="4347"/>
      <c r="V13" s="4347"/>
      <c r="W13" s="4347"/>
      <c r="X13" s="4347"/>
      <c r="Y13" s="4347"/>
      <c r="Z13" s="4347"/>
    </row>
    <row r="14">
      <c r="A14" s="4342" t="s">
        <v>70</v>
      </c>
      <c r="B14" s="4343">
        <v>2.0</v>
      </c>
      <c r="C14" s="4344"/>
      <c r="D14" s="4344"/>
      <c r="E14" s="4344"/>
      <c r="F14" s="4343">
        <v>6.0</v>
      </c>
      <c r="G14" s="4342" t="s">
        <v>9347</v>
      </c>
      <c r="H14" s="4342" t="s">
        <v>12347</v>
      </c>
      <c r="I14" s="4344"/>
      <c r="J14" s="4342" t="s">
        <v>12348</v>
      </c>
      <c r="K14" s="4342" t="s">
        <v>12349</v>
      </c>
      <c r="L14" s="4342"/>
      <c r="M14" s="4342"/>
      <c r="N14" s="4342"/>
      <c r="O14" s="4342"/>
      <c r="P14" s="4342"/>
      <c r="Q14" s="4342"/>
      <c r="R14" s="4342"/>
      <c r="S14" s="4347"/>
      <c r="T14" s="4347"/>
      <c r="U14" s="4347"/>
      <c r="V14" s="4347"/>
      <c r="W14" s="4347"/>
      <c r="X14" s="4347"/>
      <c r="Y14" s="4347"/>
      <c r="Z14" s="4347"/>
    </row>
    <row r="15">
      <c r="A15" s="4342" t="s">
        <v>78</v>
      </c>
      <c r="B15" s="4343">
        <v>3.0</v>
      </c>
      <c r="C15" s="4344"/>
      <c r="D15" s="4342" t="s">
        <v>11943</v>
      </c>
      <c r="E15" s="4342" t="s">
        <v>12339</v>
      </c>
      <c r="F15" s="4343" t="s">
        <v>12350</v>
      </c>
      <c r="G15" s="4342" t="s">
        <v>3816</v>
      </c>
      <c r="H15" s="4342" t="s">
        <v>4104</v>
      </c>
      <c r="I15" s="4344"/>
      <c r="J15" s="4350" t="s">
        <v>12351</v>
      </c>
      <c r="K15" s="4351" t="s">
        <v>12352</v>
      </c>
      <c r="L15" s="4342"/>
      <c r="M15" s="4342"/>
      <c r="N15" s="4342"/>
      <c r="O15" s="4342"/>
      <c r="P15" s="4342"/>
      <c r="Q15" s="4342"/>
      <c r="R15" s="4342"/>
      <c r="S15" s="4347"/>
      <c r="T15" s="4347"/>
      <c r="U15" s="4347"/>
      <c r="V15" s="4347"/>
      <c r="W15" s="4347"/>
      <c r="X15" s="4347"/>
      <c r="Y15" s="4347"/>
      <c r="Z15" s="4347"/>
    </row>
    <row r="16">
      <c r="A16" s="4342" t="s">
        <v>87</v>
      </c>
      <c r="B16" s="4343">
        <v>3.0</v>
      </c>
      <c r="C16" s="4342" t="s">
        <v>12353</v>
      </c>
      <c r="D16" s="4352">
        <v>4.0</v>
      </c>
      <c r="E16" s="4342" t="s">
        <v>12339</v>
      </c>
      <c r="F16" s="4343">
        <v>12.0</v>
      </c>
      <c r="G16" s="4342" t="s">
        <v>12354</v>
      </c>
      <c r="H16" s="4342" t="s">
        <v>4104</v>
      </c>
      <c r="I16" s="4344"/>
      <c r="J16" s="4342" t="s">
        <v>12355</v>
      </c>
      <c r="K16" s="4353" t="s">
        <v>12356</v>
      </c>
      <c r="L16" s="4342" t="s">
        <v>12357</v>
      </c>
      <c r="M16" s="4342" t="s">
        <v>12358</v>
      </c>
      <c r="N16" s="4342" t="s">
        <v>12359</v>
      </c>
      <c r="O16" s="4342"/>
      <c r="P16" s="4342"/>
      <c r="Q16" s="4342"/>
      <c r="R16" s="4342"/>
      <c r="S16" s="4347"/>
      <c r="T16" s="4347"/>
      <c r="U16" s="4347"/>
      <c r="V16" s="4347"/>
      <c r="W16" s="4347"/>
      <c r="X16" s="4347"/>
      <c r="Y16" s="4347"/>
      <c r="Z16" s="4347"/>
    </row>
    <row r="17">
      <c r="A17" s="4342" t="s">
        <v>93</v>
      </c>
      <c r="B17" s="4343">
        <v>4.0</v>
      </c>
      <c r="C17" s="4342" t="s">
        <v>12360</v>
      </c>
      <c r="D17" s="4342" t="s">
        <v>12361</v>
      </c>
      <c r="E17" s="4342" t="s">
        <v>12362</v>
      </c>
      <c r="F17" s="4343">
        <v>13.0</v>
      </c>
      <c r="G17" s="4342" t="s">
        <v>12363</v>
      </c>
      <c r="H17" s="4342" t="s">
        <v>12364</v>
      </c>
      <c r="I17" s="4342" t="s">
        <v>12365</v>
      </c>
      <c r="J17" s="4342" t="s">
        <v>12366</v>
      </c>
      <c r="K17" s="4342" t="s">
        <v>12367</v>
      </c>
      <c r="L17" s="4352">
        <v>8.0</v>
      </c>
      <c r="M17" s="4342"/>
      <c r="N17" s="4342"/>
      <c r="O17" s="4342"/>
      <c r="P17" s="4342"/>
      <c r="Q17" s="4342"/>
      <c r="R17" s="4342"/>
      <c r="S17" s="4347"/>
      <c r="T17" s="4347"/>
      <c r="U17" s="4347"/>
      <c r="V17" s="4347"/>
      <c r="W17" s="4347"/>
      <c r="X17" s="4347"/>
      <c r="Y17" s="4347"/>
      <c r="Z17" s="4347"/>
    </row>
    <row r="18">
      <c r="A18" s="4342" t="s">
        <v>3829</v>
      </c>
      <c r="B18" s="4343">
        <v>2.0</v>
      </c>
      <c r="C18" s="4342" t="s">
        <v>12368</v>
      </c>
      <c r="D18" s="4342" t="s">
        <v>12369</v>
      </c>
      <c r="E18" s="4342" t="s">
        <v>12370</v>
      </c>
      <c r="F18" s="4343" t="s">
        <v>12371</v>
      </c>
      <c r="G18" s="4342" t="s">
        <v>12372</v>
      </c>
      <c r="H18" s="4342" t="s">
        <v>4104</v>
      </c>
      <c r="I18" s="4344"/>
      <c r="J18" s="4342" t="s">
        <v>12373</v>
      </c>
      <c r="K18" s="4342" t="s">
        <v>12374</v>
      </c>
      <c r="L18" s="4342"/>
      <c r="M18" s="4342"/>
      <c r="N18" s="4342"/>
      <c r="O18" s="4342"/>
      <c r="P18" s="4342"/>
      <c r="Q18" s="4342"/>
      <c r="R18" s="4342"/>
      <c r="S18" s="4347"/>
      <c r="T18" s="4347"/>
      <c r="U18" s="4347"/>
      <c r="V18" s="4347"/>
      <c r="W18" s="4347"/>
      <c r="X18" s="4347"/>
      <c r="Y18" s="4347"/>
      <c r="Z18" s="4347"/>
    </row>
    <row r="19">
      <c r="A19" s="4354" t="s">
        <v>5639</v>
      </c>
      <c r="B19" s="4338"/>
      <c r="C19" s="4338"/>
      <c r="D19" s="4338"/>
      <c r="E19" s="4338"/>
      <c r="F19" s="4338"/>
      <c r="G19" s="4338"/>
      <c r="H19" s="4338"/>
      <c r="I19" s="4338"/>
      <c r="J19" s="4338"/>
      <c r="K19" s="4338"/>
      <c r="L19" s="4338"/>
      <c r="M19" s="4338"/>
      <c r="N19" s="4338"/>
      <c r="O19" s="4338"/>
      <c r="P19" s="4338"/>
      <c r="Q19" s="4338"/>
      <c r="R19" s="4338"/>
      <c r="S19" s="4339"/>
      <c r="T19" s="4339"/>
      <c r="U19" s="4339"/>
      <c r="V19" s="4339"/>
      <c r="W19" s="4339"/>
      <c r="X19" s="4339"/>
      <c r="Y19" s="4339"/>
      <c r="Z19" s="4339"/>
    </row>
    <row r="20">
      <c r="A20" s="4342" t="s">
        <v>108</v>
      </c>
      <c r="B20" s="4343">
        <v>2.0</v>
      </c>
      <c r="C20" s="4344"/>
      <c r="D20" s="4344"/>
      <c r="E20" s="4344"/>
      <c r="F20" s="4343">
        <v>8.0</v>
      </c>
      <c r="G20" s="4342" t="s">
        <v>9086</v>
      </c>
      <c r="H20" s="4342" t="s">
        <v>12375</v>
      </c>
      <c r="I20" s="4344"/>
      <c r="J20" s="4342" t="s">
        <v>12376</v>
      </c>
      <c r="K20" s="4342" t="s">
        <v>12377</v>
      </c>
      <c r="L20" s="4342" t="s">
        <v>12378</v>
      </c>
      <c r="M20" s="4342" t="s">
        <v>12379</v>
      </c>
      <c r="N20" s="4342" t="s">
        <v>12380</v>
      </c>
      <c r="O20" s="4342" t="s">
        <v>12381</v>
      </c>
      <c r="P20" s="4342"/>
      <c r="Q20" s="4342"/>
      <c r="R20" s="4342"/>
      <c r="S20" s="4347"/>
      <c r="T20" s="4347"/>
      <c r="U20" s="4347"/>
      <c r="V20" s="4347"/>
      <c r="W20" s="4347"/>
      <c r="X20" s="4347"/>
      <c r="Y20" s="4347"/>
      <c r="Z20" s="4347"/>
    </row>
    <row r="21">
      <c r="A21" s="4340" t="s">
        <v>5426</v>
      </c>
      <c r="B21" s="4338"/>
      <c r="C21" s="4338"/>
      <c r="D21" s="4338"/>
      <c r="E21" s="4338"/>
      <c r="F21" s="4338"/>
      <c r="G21" s="4338"/>
      <c r="H21" s="4338"/>
      <c r="I21" s="4338"/>
      <c r="J21" s="4338"/>
      <c r="K21" s="4338"/>
      <c r="L21" s="4338"/>
      <c r="M21" s="4355">
        <v>1.0</v>
      </c>
      <c r="N21" s="4338"/>
      <c r="O21" s="4338"/>
      <c r="P21" s="4338"/>
      <c r="Q21" s="4338"/>
      <c r="R21" s="4338"/>
      <c r="S21" s="4339"/>
      <c r="T21" s="4339"/>
      <c r="U21" s="4339"/>
      <c r="V21" s="4339"/>
      <c r="W21" s="4339"/>
      <c r="X21" s="4339"/>
      <c r="Y21" s="4339"/>
      <c r="Z21" s="4339"/>
    </row>
    <row r="22">
      <c r="A22" s="4356" t="s">
        <v>5664</v>
      </c>
      <c r="B22" s="4357"/>
      <c r="C22" s="4357"/>
      <c r="D22" s="4357"/>
      <c r="E22" s="4357"/>
      <c r="F22" s="4357"/>
      <c r="G22" s="4357"/>
      <c r="H22" s="4357"/>
      <c r="I22" s="4357"/>
      <c r="J22" s="4357"/>
      <c r="K22" s="4357"/>
      <c r="L22" s="4357"/>
      <c r="M22" s="4357"/>
      <c r="N22" s="4357"/>
      <c r="O22" s="4357"/>
      <c r="P22" s="4357"/>
      <c r="Q22" s="4357"/>
      <c r="R22" s="4357"/>
      <c r="S22" s="10"/>
      <c r="T22" s="10"/>
      <c r="U22" s="10"/>
      <c r="V22" s="10"/>
      <c r="W22" s="10"/>
      <c r="X22" s="10"/>
      <c r="Y22" s="10"/>
      <c r="Z22" s="10"/>
    </row>
    <row r="23">
      <c r="A23" s="4342" t="s">
        <v>110</v>
      </c>
      <c r="B23" s="4343">
        <v>5.0</v>
      </c>
      <c r="C23" s="4342"/>
      <c r="D23" s="4344"/>
      <c r="E23" s="4344"/>
      <c r="F23" s="4343">
        <v>14.0</v>
      </c>
      <c r="G23" s="4342" t="s">
        <v>12382</v>
      </c>
      <c r="H23" s="4342" t="s">
        <v>4104</v>
      </c>
      <c r="I23" s="4344"/>
      <c r="J23" s="4342" t="s">
        <v>12383</v>
      </c>
      <c r="K23" s="4342" t="s">
        <v>12384</v>
      </c>
      <c r="L23" s="4342"/>
      <c r="M23" s="4342"/>
      <c r="N23" s="4342"/>
      <c r="O23" s="4342"/>
      <c r="P23" s="4342"/>
      <c r="Q23" s="4342"/>
      <c r="R23" s="4342"/>
      <c r="S23" s="4347"/>
      <c r="T23" s="4347"/>
      <c r="U23" s="4347"/>
      <c r="V23" s="4347"/>
      <c r="W23" s="4347"/>
      <c r="X23" s="4347"/>
      <c r="Y23" s="4347"/>
      <c r="Z23" s="4347"/>
    </row>
    <row r="24">
      <c r="A24" s="4340" t="s">
        <v>128</v>
      </c>
      <c r="B24" s="4338"/>
      <c r="C24" s="4338"/>
      <c r="D24" s="4338"/>
      <c r="E24" s="4338"/>
      <c r="F24" s="4338"/>
      <c r="G24" s="4338"/>
      <c r="H24" s="4338"/>
      <c r="I24" s="4338"/>
      <c r="J24" s="4338"/>
      <c r="K24" s="4338"/>
      <c r="L24" s="4338"/>
      <c r="M24" s="4338"/>
      <c r="N24" s="4338"/>
      <c r="O24" s="4338"/>
      <c r="P24" s="4338"/>
      <c r="Q24" s="4338"/>
      <c r="R24" s="4338"/>
      <c r="S24" s="4339"/>
      <c r="T24" s="4339"/>
      <c r="U24" s="4339"/>
      <c r="V24" s="4339"/>
      <c r="W24" s="4339"/>
      <c r="X24" s="4339"/>
      <c r="Y24" s="4339"/>
      <c r="Z24" s="4339"/>
    </row>
    <row r="25">
      <c r="A25" s="4342" t="s">
        <v>129</v>
      </c>
      <c r="B25" s="4343">
        <v>2.0</v>
      </c>
      <c r="C25" s="4344"/>
      <c r="D25" s="4342" t="s">
        <v>12306</v>
      </c>
      <c r="E25" s="4344"/>
      <c r="F25" s="4343">
        <v>6.0</v>
      </c>
      <c r="G25" s="4342" t="s">
        <v>9190</v>
      </c>
      <c r="H25" s="4342" t="s">
        <v>12385</v>
      </c>
      <c r="I25" s="4342" t="s">
        <v>12386</v>
      </c>
      <c r="J25" s="4342" t="s">
        <v>12387</v>
      </c>
      <c r="K25" s="4342" t="s">
        <v>12388</v>
      </c>
      <c r="L25" s="4342"/>
      <c r="M25" s="4342"/>
      <c r="N25" s="4342"/>
      <c r="O25" s="4342"/>
      <c r="P25" s="4342"/>
      <c r="Q25" s="4342"/>
      <c r="R25" s="4342"/>
      <c r="S25" s="4347"/>
      <c r="T25" s="4347"/>
      <c r="U25" s="4347"/>
      <c r="V25" s="4347"/>
      <c r="W25" s="4347"/>
      <c r="X25" s="4347"/>
      <c r="Y25" s="4347"/>
      <c r="Z25" s="4347"/>
    </row>
    <row r="26">
      <c r="A26" s="4342" t="s">
        <v>3853</v>
      </c>
      <c r="B26" s="4358" t="s">
        <v>12389</v>
      </c>
      <c r="C26" s="4345" t="s">
        <v>12390</v>
      </c>
      <c r="D26" s="4342" t="s">
        <v>12306</v>
      </c>
      <c r="E26" s="4342" t="s">
        <v>12391</v>
      </c>
      <c r="F26" s="4343">
        <v>4.0</v>
      </c>
      <c r="G26" s="4342" t="s">
        <v>12392</v>
      </c>
      <c r="H26" s="4342" t="s">
        <v>12385</v>
      </c>
      <c r="I26" s="4342"/>
      <c r="J26" s="4342" t="s">
        <v>12393</v>
      </c>
      <c r="K26" s="4342" t="s">
        <v>12394</v>
      </c>
      <c r="L26" s="4342" t="s">
        <v>12395</v>
      </c>
      <c r="M26" s="4342"/>
      <c r="N26" s="4342"/>
      <c r="O26" s="4342"/>
      <c r="P26" s="4342"/>
      <c r="Q26" s="4342"/>
      <c r="R26" s="4342"/>
      <c r="S26" s="4347"/>
      <c r="T26" s="4347"/>
      <c r="U26" s="4347"/>
      <c r="V26" s="4347"/>
      <c r="W26" s="4347"/>
      <c r="X26" s="4347"/>
      <c r="Y26" s="4347"/>
      <c r="Z26" s="4347"/>
    </row>
    <row r="27">
      <c r="A27" s="4336" t="s">
        <v>134</v>
      </c>
      <c r="B27" s="4337">
        <v>2.0</v>
      </c>
      <c r="C27" s="4338"/>
      <c r="D27" s="4336" t="s">
        <v>12306</v>
      </c>
      <c r="E27" s="4336" t="s">
        <v>12396</v>
      </c>
      <c r="F27" s="4337">
        <v>10.0</v>
      </c>
      <c r="G27" s="4336" t="s">
        <v>12397</v>
      </c>
      <c r="H27" s="4336" t="s">
        <v>4104</v>
      </c>
      <c r="I27" s="4336" t="s">
        <v>12398</v>
      </c>
      <c r="J27" s="4336" t="s">
        <v>12399</v>
      </c>
      <c r="K27" s="4336"/>
      <c r="L27" s="4336"/>
      <c r="M27" s="4336"/>
      <c r="N27" s="4336"/>
      <c r="O27" s="4336"/>
      <c r="P27" s="4336"/>
      <c r="Q27" s="4336"/>
      <c r="R27" s="4336"/>
      <c r="S27" s="4341"/>
      <c r="T27" s="4341"/>
      <c r="U27" s="4341"/>
      <c r="V27" s="4341"/>
      <c r="W27" s="4341"/>
      <c r="X27" s="4341"/>
      <c r="Y27" s="4341"/>
      <c r="Z27" s="4341"/>
    </row>
    <row r="28">
      <c r="A28" s="4342" t="s">
        <v>141</v>
      </c>
      <c r="B28" s="4343">
        <v>2.0</v>
      </c>
      <c r="C28" s="4344"/>
      <c r="D28" s="4342" t="s">
        <v>12400</v>
      </c>
      <c r="E28" s="4342" t="s">
        <v>12401</v>
      </c>
      <c r="F28" s="4343">
        <v>8.0</v>
      </c>
      <c r="G28" s="4342" t="s">
        <v>12020</v>
      </c>
      <c r="H28" s="4342" t="s">
        <v>12402</v>
      </c>
      <c r="I28" s="4342" t="s">
        <v>73</v>
      </c>
      <c r="J28" s="4342" t="s">
        <v>12403</v>
      </c>
      <c r="K28" s="4342" t="s">
        <v>12404</v>
      </c>
      <c r="L28" s="4342"/>
      <c r="M28" s="4342"/>
      <c r="N28" s="4342"/>
      <c r="O28" s="4342"/>
      <c r="P28" s="4342"/>
      <c r="Q28" s="4342"/>
      <c r="R28" s="4342"/>
      <c r="S28" s="4347"/>
      <c r="T28" s="4347"/>
      <c r="U28" s="4347"/>
      <c r="V28" s="4347"/>
      <c r="W28" s="4347"/>
      <c r="X28" s="4347"/>
      <c r="Y28" s="4347"/>
      <c r="Z28" s="4347"/>
    </row>
    <row r="29">
      <c r="A29" s="4336" t="s">
        <v>143</v>
      </c>
      <c r="B29" s="4337">
        <v>2.0</v>
      </c>
      <c r="C29" s="4338"/>
      <c r="D29" s="4338"/>
      <c r="E29" s="4338"/>
      <c r="F29" s="4337">
        <v>12.0</v>
      </c>
      <c r="G29" s="4336" t="s">
        <v>12161</v>
      </c>
      <c r="H29" s="4336" t="s">
        <v>4104</v>
      </c>
      <c r="I29" s="4338"/>
      <c r="J29" s="4336" t="s">
        <v>12405</v>
      </c>
      <c r="K29" s="4336" t="s">
        <v>12406</v>
      </c>
      <c r="L29" s="4336"/>
      <c r="M29" s="4336"/>
      <c r="N29" s="4336"/>
      <c r="O29" s="4336"/>
      <c r="P29" s="4336"/>
      <c r="Q29" s="4336"/>
      <c r="R29" s="4336"/>
      <c r="S29" s="4341"/>
      <c r="T29" s="4341"/>
      <c r="U29" s="4341"/>
      <c r="V29" s="4341"/>
      <c r="W29" s="4341"/>
      <c r="X29" s="4341"/>
      <c r="Y29" s="4341"/>
      <c r="Z29" s="4341"/>
    </row>
    <row r="30">
      <c r="A30" s="4340" t="s">
        <v>5671</v>
      </c>
      <c r="B30" s="4338"/>
      <c r="C30" s="4338"/>
      <c r="D30" s="4338"/>
      <c r="E30" s="4338"/>
      <c r="F30" s="4338"/>
      <c r="G30" s="4338"/>
      <c r="H30" s="4338"/>
      <c r="I30" s="4338"/>
      <c r="J30" s="4338"/>
      <c r="K30" s="4338"/>
      <c r="L30" s="4338"/>
      <c r="M30" s="4338"/>
      <c r="N30" s="4338"/>
      <c r="O30" s="4338"/>
      <c r="P30" s="4338"/>
      <c r="Q30" s="4338"/>
      <c r="R30" s="4338"/>
      <c r="S30" s="4339"/>
      <c r="T30" s="4339"/>
      <c r="U30" s="4339"/>
      <c r="V30" s="4339"/>
      <c r="W30" s="4339"/>
      <c r="X30" s="4339"/>
      <c r="Y30" s="4339"/>
      <c r="Z30" s="4339"/>
    </row>
    <row r="31">
      <c r="A31" s="4336" t="s">
        <v>12407</v>
      </c>
      <c r="B31" s="4337">
        <v>4.0</v>
      </c>
      <c r="C31" s="4338"/>
      <c r="D31" s="4338"/>
      <c r="E31" s="4338"/>
      <c r="F31" s="4337">
        <v>16.0</v>
      </c>
      <c r="G31" s="4336" t="s">
        <v>12408</v>
      </c>
      <c r="H31" s="4336" t="s">
        <v>4104</v>
      </c>
      <c r="I31" s="4338"/>
      <c r="J31" s="4336" t="s">
        <v>12409</v>
      </c>
      <c r="K31" s="4336" t="s">
        <v>12410</v>
      </c>
      <c r="L31" s="4336" t="s">
        <v>12411</v>
      </c>
      <c r="M31" s="4336" t="s">
        <v>12412</v>
      </c>
      <c r="N31" s="4336"/>
      <c r="O31" s="4336"/>
      <c r="P31" s="4336"/>
      <c r="Q31" s="4336"/>
      <c r="R31" s="4336"/>
      <c r="S31" s="4341"/>
      <c r="T31" s="4341"/>
      <c r="U31" s="4341"/>
      <c r="V31" s="4341"/>
      <c r="W31" s="4341"/>
      <c r="X31" s="4341"/>
      <c r="Y31" s="4341"/>
      <c r="Z31" s="4341"/>
    </row>
    <row r="32">
      <c r="A32" s="4359" t="s">
        <v>5688</v>
      </c>
      <c r="B32" s="4344"/>
      <c r="C32" s="4344"/>
      <c r="D32" s="4344"/>
      <c r="E32" s="4344"/>
      <c r="F32" s="4344"/>
      <c r="G32" s="4344"/>
      <c r="H32" s="4344"/>
      <c r="I32" s="4344"/>
      <c r="J32" s="4344"/>
      <c r="K32" s="4344"/>
      <c r="L32" s="4344"/>
      <c r="M32" s="4344"/>
      <c r="N32" s="4344"/>
      <c r="O32" s="4344"/>
      <c r="P32" s="4344"/>
      <c r="Q32" s="4344"/>
      <c r="R32" s="4344"/>
      <c r="S32" s="4341"/>
      <c r="T32" s="4341"/>
      <c r="U32" s="4341"/>
      <c r="V32" s="4341"/>
      <c r="W32" s="4341"/>
      <c r="X32" s="4341"/>
      <c r="Y32" s="4341"/>
      <c r="Z32" s="4341"/>
    </row>
    <row r="33">
      <c r="A33" s="4336" t="s">
        <v>159</v>
      </c>
      <c r="B33" s="4337">
        <v>2.0</v>
      </c>
      <c r="C33" s="4338"/>
      <c r="D33" s="4338"/>
      <c r="E33" s="4338"/>
      <c r="F33" s="4338"/>
      <c r="G33" s="4338"/>
      <c r="H33" s="4338"/>
      <c r="I33" s="4338"/>
      <c r="J33" s="4336" t="s">
        <v>12413</v>
      </c>
      <c r="K33" s="4360" t="s">
        <v>12414</v>
      </c>
      <c r="L33" s="4336"/>
      <c r="M33" s="4336"/>
      <c r="N33" s="4336"/>
      <c r="O33" s="4336"/>
      <c r="P33" s="4336"/>
      <c r="Q33" s="4336"/>
      <c r="R33" s="4336"/>
      <c r="S33" s="4341"/>
      <c r="T33" s="4341"/>
      <c r="U33" s="4341"/>
      <c r="V33" s="4341"/>
      <c r="W33" s="4341"/>
      <c r="X33" s="4341"/>
      <c r="Y33" s="4341"/>
      <c r="Z33" s="4341"/>
    </row>
    <row r="34">
      <c r="A34" s="4342" t="s">
        <v>165</v>
      </c>
      <c r="B34" s="4343">
        <v>1.0</v>
      </c>
      <c r="C34" s="4344"/>
      <c r="D34" s="4344"/>
      <c r="E34" s="4344"/>
      <c r="F34" s="4344"/>
      <c r="G34" s="4344"/>
      <c r="H34" s="4344"/>
      <c r="I34" s="4344"/>
      <c r="J34" s="4342" t="s">
        <v>12415</v>
      </c>
      <c r="K34" s="4342"/>
      <c r="L34" s="4342"/>
      <c r="M34" s="4342"/>
      <c r="N34" s="4342"/>
      <c r="O34" s="4342"/>
      <c r="P34" s="4342"/>
      <c r="Q34" s="4342"/>
      <c r="R34" s="4342"/>
      <c r="S34" s="4341"/>
      <c r="T34" s="4341"/>
      <c r="U34" s="4341"/>
      <c r="V34" s="4341"/>
      <c r="W34" s="4341"/>
      <c r="X34" s="4341"/>
      <c r="Y34" s="4341"/>
      <c r="Z34" s="4341"/>
    </row>
    <row r="35">
      <c r="A35" s="4342" t="s">
        <v>6019</v>
      </c>
      <c r="B35" s="4343">
        <v>2.0</v>
      </c>
      <c r="C35" s="4344"/>
      <c r="D35" s="4344"/>
      <c r="E35" s="4344"/>
      <c r="F35" s="4344"/>
      <c r="G35" s="4344"/>
      <c r="H35" s="4344"/>
      <c r="I35" s="4344"/>
      <c r="J35" s="4342" t="s">
        <v>12416</v>
      </c>
      <c r="K35" s="4342" t="s">
        <v>12417</v>
      </c>
      <c r="L35" s="4342" t="s">
        <v>12418</v>
      </c>
      <c r="M35" s="4342"/>
      <c r="N35" s="4342"/>
      <c r="O35" s="4342"/>
      <c r="P35" s="4342"/>
      <c r="Q35" s="4342"/>
      <c r="R35" s="4342"/>
      <c r="S35" s="4347"/>
      <c r="T35" s="4347"/>
      <c r="U35" s="4347"/>
      <c r="V35" s="4347"/>
      <c r="W35" s="4347"/>
      <c r="X35" s="4347"/>
      <c r="Y35" s="4347"/>
      <c r="Z35" s="4347"/>
    </row>
    <row r="36">
      <c r="A36" s="4342" t="s">
        <v>3642</v>
      </c>
      <c r="B36" s="4343">
        <v>2.0</v>
      </c>
      <c r="C36" s="4344"/>
      <c r="D36" s="4342" t="s">
        <v>12419</v>
      </c>
      <c r="E36" s="4344"/>
      <c r="F36" s="4344"/>
      <c r="G36" s="4342" t="s">
        <v>12420</v>
      </c>
      <c r="H36" s="4342" t="s">
        <v>4104</v>
      </c>
      <c r="I36" s="4342" t="s">
        <v>12421</v>
      </c>
      <c r="J36" s="4342" t="s">
        <v>12422</v>
      </c>
      <c r="K36" s="4342" t="s">
        <v>12423</v>
      </c>
      <c r="L36" s="4342"/>
      <c r="M36" s="4342"/>
      <c r="N36" s="4342"/>
      <c r="O36" s="4342"/>
      <c r="P36" s="4342"/>
      <c r="Q36" s="4342"/>
      <c r="R36" s="4342"/>
      <c r="S36" s="4341"/>
      <c r="T36" s="4341"/>
      <c r="U36" s="4341"/>
      <c r="V36" s="4341"/>
      <c r="W36" s="4341"/>
      <c r="X36" s="4341"/>
      <c r="Y36" s="4341"/>
      <c r="Z36" s="4341"/>
    </row>
    <row r="37">
      <c r="A37" s="4342" t="s">
        <v>186</v>
      </c>
      <c r="B37" s="4343">
        <v>3.0</v>
      </c>
      <c r="C37" s="4344"/>
      <c r="D37" s="4342" t="s">
        <v>12424</v>
      </c>
      <c r="E37" s="4344"/>
      <c r="F37" s="4344"/>
      <c r="G37" s="4342" t="s">
        <v>12425</v>
      </c>
      <c r="H37" s="4342" t="s">
        <v>4104</v>
      </c>
      <c r="I37" s="4344"/>
      <c r="J37" s="4342" t="s">
        <v>12426</v>
      </c>
      <c r="K37" s="4346" t="s">
        <v>12427</v>
      </c>
      <c r="L37" s="4342"/>
      <c r="M37" s="4342"/>
      <c r="N37" s="4342"/>
      <c r="O37" s="4342"/>
      <c r="P37" s="4342"/>
      <c r="Q37" s="4342"/>
      <c r="R37" s="4342"/>
      <c r="S37" s="4347"/>
      <c r="T37" s="4347"/>
      <c r="U37" s="4347"/>
      <c r="V37" s="4347"/>
      <c r="W37" s="4347"/>
      <c r="X37" s="4347"/>
      <c r="Y37" s="4347"/>
      <c r="Z37" s="4347"/>
    </row>
    <row r="38">
      <c r="A38" s="4359" t="s">
        <v>5702</v>
      </c>
      <c r="B38" s="4344"/>
      <c r="C38" s="4344"/>
      <c r="D38" s="4344"/>
      <c r="E38" s="4344"/>
      <c r="F38" s="4344"/>
      <c r="G38" s="4344"/>
      <c r="H38" s="4344"/>
      <c r="I38" s="4344"/>
      <c r="J38" s="4344"/>
      <c r="K38" s="4344"/>
      <c r="L38" s="4344"/>
      <c r="M38" s="4344"/>
      <c r="N38" s="4344"/>
      <c r="O38" s="4344"/>
      <c r="P38" s="4344"/>
      <c r="Q38" s="4344"/>
      <c r="R38" s="4344"/>
      <c r="S38" s="4341"/>
      <c r="T38" s="4341"/>
      <c r="U38" s="4341"/>
      <c r="V38" s="4341"/>
      <c r="W38" s="4341"/>
      <c r="X38" s="4341"/>
      <c r="Y38" s="4341"/>
      <c r="Z38" s="4341"/>
    </row>
    <row r="39">
      <c r="A39" s="4342" t="s">
        <v>208</v>
      </c>
      <c r="B39" s="4343">
        <v>1.0</v>
      </c>
      <c r="C39" s="4344"/>
      <c r="D39" s="4344"/>
      <c r="E39" s="4344"/>
      <c r="F39" s="4344"/>
      <c r="G39" s="4344"/>
      <c r="H39" s="4344"/>
      <c r="I39" s="4344"/>
      <c r="J39" s="4342" t="s">
        <v>12428</v>
      </c>
      <c r="K39" s="4342" t="s">
        <v>12429</v>
      </c>
      <c r="L39" s="4342"/>
      <c r="M39" s="4342"/>
      <c r="N39" s="4342"/>
      <c r="O39" s="4342"/>
      <c r="P39" s="4342"/>
      <c r="Q39" s="4342"/>
      <c r="R39" s="4342"/>
      <c r="S39" s="4347"/>
      <c r="T39" s="4347"/>
      <c r="U39" s="4347"/>
      <c r="V39" s="4347"/>
      <c r="W39" s="4347"/>
      <c r="X39" s="4347"/>
      <c r="Y39" s="4347"/>
      <c r="Z39" s="4347"/>
    </row>
    <row r="40">
      <c r="A40" s="4340" t="s">
        <v>290</v>
      </c>
      <c r="B40" s="4357"/>
      <c r="C40" s="4338"/>
      <c r="D40" s="4338"/>
      <c r="E40" s="4338"/>
      <c r="F40" s="4338"/>
      <c r="G40" s="4338"/>
      <c r="H40" s="4338"/>
      <c r="I40" s="4338"/>
      <c r="J40" s="4338"/>
      <c r="K40" s="4357"/>
      <c r="L40" s="4338"/>
      <c r="M40" s="4338"/>
      <c r="N40" s="4338"/>
      <c r="O40" s="4338"/>
      <c r="P40" s="4338"/>
      <c r="Q40" s="4338"/>
      <c r="R40" s="4338"/>
      <c r="S40" s="4339"/>
      <c r="T40" s="4339"/>
      <c r="U40" s="4339"/>
      <c r="V40" s="4339"/>
      <c r="W40" s="4339"/>
      <c r="X40" s="4339"/>
      <c r="Y40" s="4339"/>
      <c r="Z40" s="4339"/>
    </row>
    <row r="41">
      <c r="A41" s="4340" t="s">
        <v>12036</v>
      </c>
      <c r="B41" s="4338"/>
      <c r="C41" s="4338"/>
      <c r="D41" s="4338"/>
      <c r="E41" s="4338"/>
      <c r="F41" s="4338"/>
      <c r="G41" s="4338"/>
      <c r="H41" s="4338"/>
      <c r="I41" s="4361" t="s">
        <v>1130</v>
      </c>
      <c r="J41" s="4338"/>
      <c r="K41" s="4338"/>
      <c r="L41" s="4338"/>
      <c r="M41" s="4338"/>
      <c r="N41" s="4338"/>
      <c r="O41" s="4338"/>
      <c r="P41" s="4338"/>
      <c r="Q41" s="4338"/>
      <c r="R41" s="4338"/>
      <c r="S41" s="4341"/>
      <c r="T41" s="4341"/>
      <c r="U41" s="4341"/>
      <c r="V41" s="4341"/>
      <c r="W41" s="4341"/>
      <c r="X41" s="4341"/>
      <c r="Y41" s="4341"/>
      <c r="Z41" s="4341"/>
    </row>
    <row r="42">
      <c r="A42" s="4340" t="s">
        <v>5434</v>
      </c>
      <c r="B42" s="4357"/>
      <c r="C42" s="4357"/>
      <c r="D42" s="4357"/>
      <c r="E42" s="4357"/>
      <c r="F42" s="4357"/>
      <c r="G42" s="4357"/>
      <c r="H42" s="4357"/>
      <c r="I42" s="4357"/>
      <c r="J42" s="4357"/>
      <c r="K42" s="4357"/>
      <c r="L42" s="4357"/>
      <c r="M42" s="4357"/>
      <c r="N42" s="4357"/>
      <c r="O42" s="4357"/>
      <c r="P42" s="4357"/>
      <c r="Q42" s="4357"/>
      <c r="R42" s="4357"/>
      <c r="S42" s="10"/>
      <c r="T42" s="10"/>
      <c r="U42" s="10"/>
      <c r="V42" s="10"/>
      <c r="W42" s="10"/>
      <c r="X42" s="10"/>
      <c r="Y42" s="10"/>
      <c r="Z42" s="10"/>
    </row>
    <row r="43">
      <c r="A43" s="4340" t="s">
        <v>5726</v>
      </c>
      <c r="B43" s="4338"/>
      <c r="C43" s="4338"/>
      <c r="D43" s="4338"/>
      <c r="E43" s="4338"/>
      <c r="F43" s="4338"/>
      <c r="G43" s="4338"/>
      <c r="H43" s="4338"/>
      <c r="I43" s="4338"/>
      <c r="J43" s="4338"/>
      <c r="K43" s="4338"/>
      <c r="L43" s="4338"/>
      <c r="M43" s="4338"/>
      <c r="N43" s="4338"/>
      <c r="O43" s="4338"/>
      <c r="P43" s="4338"/>
      <c r="Q43" s="4338"/>
      <c r="R43" s="4338"/>
      <c r="S43" s="4339"/>
      <c r="T43" s="4339"/>
      <c r="U43" s="4339"/>
      <c r="V43" s="4339"/>
      <c r="W43" s="4339"/>
      <c r="X43" s="4339"/>
      <c r="Y43" s="4339"/>
      <c r="Z43" s="4339"/>
    </row>
    <row r="44">
      <c r="A44" s="4342" t="s">
        <v>12058</v>
      </c>
      <c r="B44" s="4344"/>
      <c r="C44" s="4344"/>
      <c r="D44" s="4344"/>
      <c r="E44" s="4344"/>
      <c r="F44" s="4344"/>
      <c r="G44" s="4344"/>
      <c r="H44" s="4344"/>
      <c r="I44" s="4344"/>
      <c r="J44" s="4342" t="s">
        <v>12430</v>
      </c>
      <c r="K44" s="4342" t="s">
        <v>12431</v>
      </c>
      <c r="L44" s="4342"/>
      <c r="M44" s="4342"/>
      <c r="N44" s="4342"/>
      <c r="O44" s="4342"/>
      <c r="P44" s="4342"/>
      <c r="Q44" s="4342"/>
      <c r="R44" s="4342"/>
      <c r="S44" s="4347"/>
      <c r="T44" s="4347"/>
      <c r="U44" s="4347"/>
      <c r="V44" s="4347"/>
      <c r="W44" s="4347"/>
      <c r="X44" s="4347"/>
      <c r="Y44" s="4347"/>
      <c r="Z44" s="4347"/>
    </row>
    <row r="45">
      <c r="A45" s="4342" t="s">
        <v>214</v>
      </c>
      <c r="B45" s="4343">
        <v>1.0</v>
      </c>
      <c r="C45" s="4344"/>
      <c r="D45" s="4344"/>
      <c r="E45" s="4344"/>
      <c r="F45" s="4344"/>
      <c r="G45" s="4344"/>
      <c r="H45" s="4344"/>
      <c r="I45" s="4344"/>
      <c r="J45" s="4342" t="s">
        <v>12432</v>
      </c>
      <c r="K45" s="4342"/>
      <c r="L45" s="4342"/>
      <c r="M45" s="4342"/>
      <c r="N45" s="4342"/>
      <c r="O45" s="4342"/>
      <c r="P45" s="4342"/>
      <c r="Q45" s="4342"/>
      <c r="R45" s="4342"/>
      <c r="S45" s="4347"/>
      <c r="T45" s="4347"/>
      <c r="U45" s="4347"/>
      <c r="V45" s="4347"/>
      <c r="W45" s="4347"/>
      <c r="X45" s="4347"/>
      <c r="Y45" s="4347"/>
      <c r="Z45" s="4347"/>
    </row>
    <row r="46">
      <c r="A46" s="4342" t="s">
        <v>218</v>
      </c>
      <c r="B46" s="4343">
        <v>1.0</v>
      </c>
      <c r="C46" s="4342" t="s">
        <v>12433</v>
      </c>
      <c r="D46" s="4342" t="s">
        <v>11943</v>
      </c>
      <c r="E46" s="4342" t="s">
        <v>12434</v>
      </c>
      <c r="F46" s="4343">
        <v>6.0</v>
      </c>
      <c r="G46" s="4342" t="s">
        <v>12435</v>
      </c>
      <c r="H46" s="4342" t="s">
        <v>12436</v>
      </c>
      <c r="I46" s="4344"/>
      <c r="J46" s="4342" t="s">
        <v>12437</v>
      </c>
      <c r="K46" s="4362" t="s">
        <v>12438</v>
      </c>
      <c r="L46" s="4342"/>
      <c r="M46" s="4342"/>
      <c r="N46" s="4342"/>
      <c r="O46" s="4342"/>
      <c r="P46" s="4342"/>
      <c r="Q46" s="4342"/>
      <c r="R46" s="4342"/>
      <c r="S46" s="4341"/>
      <c r="T46" s="4341"/>
      <c r="U46" s="4341"/>
      <c r="V46" s="4341"/>
      <c r="W46" s="4341"/>
      <c r="X46" s="4341"/>
      <c r="Y46" s="4341"/>
      <c r="Z46" s="4341"/>
    </row>
    <row r="47">
      <c r="A47" s="4336" t="s">
        <v>220</v>
      </c>
      <c r="B47" s="4337">
        <v>7.0</v>
      </c>
      <c r="C47" s="4338"/>
      <c r="D47" s="4338"/>
      <c r="E47" s="4338"/>
      <c r="F47" s="4338"/>
      <c r="G47" s="4336" t="s">
        <v>12439</v>
      </c>
      <c r="H47" s="4338"/>
      <c r="I47" s="4336" t="s">
        <v>12440</v>
      </c>
      <c r="J47" s="4336" t="s">
        <v>12441</v>
      </c>
      <c r="K47" s="4336" t="s">
        <v>12442</v>
      </c>
      <c r="L47" s="4336"/>
      <c r="M47" s="4336"/>
      <c r="N47" s="4336"/>
      <c r="O47" s="4336"/>
      <c r="P47" s="4336"/>
      <c r="Q47" s="4336"/>
      <c r="R47" s="4336"/>
      <c r="S47" s="4341"/>
      <c r="T47" s="4341"/>
      <c r="U47" s="4341"/>
      <c r="V47" s="4341"/>
      <c r="W47" s="4341"/>
      <c r="X47" s="4341"/>
      <c r="Y47" s="4341"/>
      <c r="Z47" s="4341"/>
    </row>
    <row r="48">
      <c r="A48" s="4342" t="s">
        <v>232</v>
      </c>
      <c r="B48" s="4343">
        <v>1.0</v>
      </c>
      <c r="C48" s="4344"/>
      <c r="D48" s="4344"/>
      <c r="E48" s="4344"/>
      <c r="F48" s="4344"/>
      <c r="G48" s="4344"/>
      <c r="H48" s="4344"/>
      <c r="I48" s="4344"/>
      <c r="J48" s="4344"/>
      <c r="K48" s="4342"/>
      <c r="L48" s="4342"/>
      <c r="M48" s="4342"/>
      <c r="N48" s="4342"/>
      <c r="O48" s="4342"/>
      <c r="P48" s="4342"/>
      <c r="Q48" s="4342"/>
      <c r="R48" s="4342"/>
      <c r="S48" s="4347"/>
      <c r="T48" s="4347"/>
      <c r="U48" s="4347"/>
      <c r="V48" s="4347"/>
      <c r="W48" s="4347"/>
      <c r="X48" s="4347"/>
      <c r="Y48" s="4347"/>
      <c r="Z48" s="4347"/>
    </row>
    <row r="49">
      <c r="A49" s="4340" t="s">
        <v>5354</v>
      </c>
      <c r="B49" s="4338"/>
      <c r="C49" s="4338"/>
      <c r="D49" s="4338"/>
      <c r="E49" s="4338"/>
      <c r="F49" s="4338"/>
      <c r="G49" s="4338"/>
      <c r="H49" s="4338"/>
      <c r="I49" s="4338"/>
      <c r="J49" s="4338"/>
      <c r="K49" s="4338"/>
      <c r="L49" s="4338"/>
      <c r="M49" s="4338"/>
      <c r="N49" s="4338"/>
      <c r="O49" s="4338"/>
      <c r="P49" s="4338"/>
      <c r="Q49" s="4338"/>
      <c r="R49" s="4338"/>
      <c r="S49" s="4339"/>
      <c r="T49" s="4339"/>
      <c r="U49" s="4339"/>
      <c r="V49" s="4339"/>
      <c r="W49" s="4339"/>
      <c r="X49" s="4339"/>
      <c r="Y49" s="4339"/>
      <c r="Z49" s="4339"/>
    </row>
    <row r="50">
      <c r="A50" s="4359" t="s">
        <v>12067</v>
      </c>
      <c r="B50" s="4344"/>
      <c r="C50" s="4344"/>
      <c r="D50" s="4344"/>
      <c r="E50" s="4344"/>
      <c r="F50" s="4344"/>
      <c r="G50" s="4344"/>
      <c r="H50" s="4344"/>
      <c r="I50" s="4344"/>
      <c r="J50" s="4344"/>
      <c r="K50" s="4344"/>
      <c r="L50" s="4344"/>
      <c r="M50" s="4344"/>
      <c r="N50" s="4344"/>
      <c r="O50" s="4344"/>
      <c r="P50" s="4344"/>
      <c r="Q50" s="4344"/>
      <c r="R50" s="4344"/>
      <c r="S50" s="4341"/>
      <c r="T50" s="4341"/>
      <c r="U50" s="4341"/>
      <c r="V50" s="4341"/>
      <c r="W50" s="4341"/>
      <c r="X50" s="4341"/>
      <c r="Y50" s="4341"/>
      <c r="Z50" s="4341"/>
    </row>
    <row r="51">
      <c r="A51" s="4342" t="s">
        <v>236</v>
      </c>
      <c r="B51" s="4344"/>
      <c r="C51" s="4344"/>
      <c r="D51" s="4344"/>
      <c r="E51" s="4344"/>
      <c r="F51" s="4344"/>
      <c r="G51" s="4342" t="s">
        <v>12443</v>
      </c>
      <c r="H51" s="4344"/>
      <c r="I51" s="4344"/>
      <c r="J51" s="4342" t="s">
        <v>12444</v>
      </c>
      <c r="K51" s="4342" t="s">
        <v>12445</v>
      </c>
      <c r="L51" s="4342"/>
      <c r="M51" s="4342"/>
      <c r="N51" s="4342"/>
      <c r="O51" s="4342"/>
      <c r="P51" s="4342"/>
      <c r="Q51" s="4342"/>
      <c r="R51" s="4342"/>
      <c r="S51" s="4347"/>
      <c r="T51" s="4347"/>
      <c r="U51" s="4347"/>
      <c r="V51" s="4347"/>
      <c r="W51" s="4347"/>
      <c r="X51" s="4347"/>
      <c r="Y51" s="4347"/>
      <c r="Z51" s="4347"/>
    </row>
    <row r="52">
      <c r="A52" s="4342" t="s">
        <v>243</v>
      </c>
      <c r="B52" s="4343">
        <v>2.0</v>
      </c>
      <c r="C52" s="4342" t="s">
        <v>12446</v>
      </c>
      <c r="D52" s="4344"/>
      <c r="E52" s="4342" t="s">
        <v>12339</v>
      </c>
      <c r="F52" s="4343">
        <v>11.0</v>
      </c>
      <c r="G52" s="4342" t="s">
        <v>12447</v>
      </c>
      <c r="H52" s="4342" t="s">
        <v>12448</v>
      </c>
      <c r="I52" s="4344"/>
      <c r="J52" s="4342" t="s">
        <v>12449</v>
      </c>
      <c r="K52" s="4342" t="s">
        <v>12450</v>
      </c>
      <c r="L52" s="4342"/>
      <c r="M52" s="4342"/>
      <c r="N52" s="4342"/>
      <c r="O52" s="4342"/>
      <c r="P52" s="4342"/>
      <c r="Q52" s="4342"/>
      <c r="R52" s="4342"/>
      <c r="S52" s="4341"/>
      <c r="T52" s="4341"/>
      <c r="U52" s="4341"/>
      <c r="V52" s="4341"/>
      <c r="W52" s="4341"/>
      <c r="X52" s="4341"/>
      <c r="Y52" s="4341"/>
      <c r="Z52" s="4341"/>
    </row>
    <row r="53">
      <c r="A53" s="4336" t="s">
        <v>3644</v>
      </c>
      <c r="B53" s="4337">
        <v>2.0</v>
      </c>
      <c r="C53" s="4336" t="s">
        <v>12451</v>
      </c>
      <c r="D53" s="4336" t="s">
        <v>12452</v>
      </c>
      <c r="E53" s="4336" t="s">
        <v>12453</v>
      </c>
      <c r="F53" s="4337" t="s">
        <v>12454</v>
      </c>
      <c r="G53" s="4336" t="s">
        <v>12455</v>
      </c>
      <c r="H53" s="4336" t="s">
        <v>12456</v>
      </c>
      <c r="I53" s="4336" t="s">
        <v>12457</v>
      </c>
      <c r="J53" s="4363" t="s">
        <v>12458</v>
      </c>
      <c r="K53" s="4336" t="s">
        <v>12459</v>
      </c>
      <c r="L53" s="4336"/>
      <c r="M53" s="4336"/>
      <c r="N53" s="4336"/>
      <c r="O53" s="4336"/>
      <c r="P53" s="4336"/>
      <c r="Q53" s="4336"/>
      <c r="R53" s="4336"/>
      <c r="S53" s="4341"/>
      <c r="T53" s="4341"/>
      <c r="U53" s="4341"/>
      <c r="V53" s="4341"/>
      <c r="W53" s="4341"/>
      <c r="X53" s="4341"/>
      <c r="Y53" s="4341"/>
      <c r="Z53" s="4341"/>
    </row>
    <row r="54">
      <c r="A54" s="4342" t="s">
        <v>255</v>
      </c>
      <c r="B54" s="4343">
        <v>2.0</v>
      </c>
      <c r="C54" s="4344"/>
      <c r="D54" s="4344"/>
      <c r="E54" s="4344"/>
      <c r="F54" s="4344"/>
      <c r="G54" s="4342" t="s">
        <v>12460</v>
      </c>
      <c r="H54" s="4344"/>
      <c r="I54" s="4344"/>
      <c r="J54" s="4342" t="s">
        <v>12461</v>
      </c>
      <c r="K54" s="4342" t="s">
        <v>12462</v>
      </c>
      <c r="L54" s="4342"/>
      <c r="M54" s="4342"/>
      <c r="N54" s="4342"/>
      <c r="O54" s="4342"/>
      <c r="P54" s="4342"/>
      <c r="Q54" s="4342"/>
      <c r="R54" s="4342"/>
      <c r="S54" s="4347"/>
      <c r="T54" s="4347"/>
      <c r="U54" s="4347"/>
      <c r="V54" s="4347"/>
      <c r="W54" s="4347"/>
      <c r="X54" s="4347"/>
      <c r="Y54" s="4347"/>
      <c r="Z54" s="4347"/>
    </row>
    <row r="55">
      <c r="A55" s="4336" t="s">
        <v>261</v>
      </c>
      <c r="B55" s="4337">
        <v>2.0</v>
      </c>
      <c r="C55" s="4338"/>
      <c r="D55" s="4338"/>
      <c r="E55" s="4338"/>
      <c r="F55" s="4338"/>
      <c r="G55" s="4338"/>
      <c r="H55" s="4338"/>
      <c r="I55" s="4338"/>
      <c r="J55" s="4338"/>
      <c r="K55" s="4336"/>
      <c r="L55" s="4336"/>
      <c r="M55" s="4336"/>
      <c r="N55" s="4336"/>
      <c r="O55" s="4336"/>
      <c r="P55" s="4336"/>
      <c r="Q55" s="4336"/>
      <c r="R55" s="4336"/>
      <c r="S55" s="4341"/>
      <c r="T55" s="4341"/>
      <c r="U55" s="4341"/>
      <c r="V55" s="4341"/>
      <c r="W55" s="4341"/>
      <c r="X55" s="4341"/>
      <c r="Y55" s="4341"/>
      <c r="Z55" s="4341"/>
    </row>
    <row r="56">
      <c r="A56" s="4342" t="s">
        <v>262</v>
      </c>
      <c r="B56" s="4343">
        <v>3.0</v>
      </c>
      <c r="C56" s="4344"/>
      <c r="D56" s="4342" t="s">
        <v>12306</v>
      </c>
      <c r="E56" s="4342" t="s">
        <v>12463</v>
      </c>
      <c r="F56" s="4343" t="s">
        <v>12464</v>
      </c>
      <c r="G56" s="4342" t="s">
        <v>12465</v>
      </c>
      <c r="H56" s="4344"/>
      <c r="I56" s="4342" t="s">
        <v>12466</v>
      </c>
      <c r="J56" s="4364" t="s">
        <v>12467</v>
      </c>
      <c r="K56" s="4342"/>
      <c r="L56" s="4342"/>
      <c r="M56" s="4342"/>
      <c r="N56" s="4342"/>
      <c r="O56" s="4342"/>
      <c r="P56" s="4342"/>
      <c r="Q56" s="4342"/>
      <c r="R56" s="4342"/>
      <c r="S56" s="4347"/>
      <c r="T56" s="4347"/>
      <c r="U56" s="4347"/>
      <c r="V56" s="4347"/>
      <c r="W56" s="4347"/>
      <c r="X56" s="4347"/>
      <c r="Y56" s="4347"/>
      <c r="Z56" s="4347"/>
    </row>
    <row r="57">
      <c r="A57" s="4340" t="s">
        <v>5746</v>
      </c>
      <c r="B57" s="4338"/>
      <c r="C57" s="4361"/>
      <c r="D57" s="4361"/>
      <c r="E57" s="4361"/>
      <c r="F57" s="4338"/>
      <c r="G57" s="4361"/>
      <c r="H57" s="4361"/>
      <c r="I57" s="4361"/>
      <c r="J57" s="4361"/>
      <c r="K57" s="4338"/>
      <c r="L57" s="4338"/>
      <c r="M57" s="4338"/>
      <c r="N57" s="4338"/>
      <c r="O57" s="4338"/>
      <c r="P57" s="4338"/>
      <c r="Q57" s="4338"/>
      <c r="R57" s="4338"/>
      <c r="S57" s="4341"/>
      <c r="T57" s="4341"/>
      <c r="U57" s="4341"/>
      <c r="V57" s="4341"/>
      <c r="W57" s="4341"/>
      <c r="X57" s="4341"/>
      <c r="Y57" s="4341"/>
      <c r="Z57" s="4341"/>
    </row>
    <row r="58">
      <c r="A58" s="4340" t="s">
        <v>5443</v>
      </c>
      <c r="B58" s="4338"/>
      <c r="C58" s="4338"/>
      <c r="D58" s="4338"/>
      <c r="E58" s="4338"/>
      <c r="F58" s="4338"/>
      <c r="G58" s="4338"/>
      <c r="H58" s="4338"/>
      <c r="I58" s="4338"/>
      <c r="J58" s="4338"/>
      <c r="K58" s="4338"/>
      <c r="L58" s="4338"/>
      <c r="M58" s="4338"/>
      <c r="N58" s="4338"/>
      <c r="O58" s="4338"/>
      <c r="P58" s="4338"/>
      <c r="Q58" s="4338"/>
      <c r="R58" s="4338"/>
      <c r="S58" s="4339"/>
      <c r="T58" s="4339"/>
      <c r="U58" s="4339"/>
      <c r="V58" s="4339"/>
      <c r="W58" s="4339"/>
      <c r="X58" s="4339"/>
      <c r="Y58" s="4339"/>
      <c r="Z58" s="4339"/>
    </row>
    <row r="59">
      <c r="A59" s="4340" t="s">
        <v>5779</v>
      </c>
      <c r="B59" s="4338"/>
      <c r="C59" s="4338"/>
      <c r="D59" s="4338"/>
      <c r="E59" s="4338"/>
      <c r="F59" s="4338"/>
      <c r="G59" s="4338"/>
      <c r="H59" s="4338"/>
      <c r="I59" s="4338"/>
      <c r="J59" s="4338"/>
      <c r="K59" s="4338"/>
      <c r="L59" s="4338"/>
      <c r="M59" s="4338"/>
      <c r="N59" s="4338"/>
      <c r="O59" s="4338"/>
      <c r="P59" s="4338"/>
      <c r="Q59" s="4338"/>
      <c r="R59" s="4338"/>
      <c r="S59" s="4341"/>
      <c r="T59" s="4341"/>
      <c r="U59" s="4341"/>
      <c r="V59" s="4341"/>
      <c r="W59" s="4341"/>
      <c r="X59" s="4341"/>
      <c r="Y59" s="4341"/>
      <c r="Z59" s="4341"/>
    </row>
    <row r="60">
      <c r="A60" s="4342" t="s">
        <v>267</v>
      </c>
      <c r="B60" s="4343">
        <v>3.0</v>
      </c>
      <c r="C60" s="4342" t="s">
        <v>12468</v>
      </c>
      <c r="D60" s="4344"/>
      <c r="E60" s="4344"/>
      <c r="F60" s="4343" t="s">
        <v>11331</v>
      </c>
      <c r="G60" s="4342" t="s">
        <v>12469</v>
      </c>
      <c r="H60" s="4342" t="s">
        <v>12314</v>
      </c>
      <c r="I60" s="4342" t="s">
        <v>12470</v>
      </c>
      <c r="J60" s="4342" t="s">
        <v>12471</v>
      </c>
      <c r="K60" s="4342" t="s">
        <v>12472</v>
      </c>
      <c r="L60" s="4342" t="s">
        <v>12473</v>
      </c>
      <c r="M60" s="4344"/>
      <c r="N60" s="4344"/>
      <c r="O60" s="4344"/>
      <c r="P60" s="4344"/>
      <c r="Q60" s="4344"/>
      <c r="R60" s="4344"/>
      <c r="S60" s="4347"/>
      <c r="T60" s="4347"/>
      <c r="U60" s="4347"/>
      <c r="V60" s="4347"/>
      <c r="W60" s="4347"/>
      <c r="X60" s="4347"/>
      <c r="Y60" s="4347"/>
      <c r="Z60" s="4347"/>
    </row>
    <row r="61">
      <c r="A61" s="4336" t="s">
        <v>278</v>
      </c>
      <c r="B61" s="4337">
        <v>1.0</v>
      </c>
      <c r="C61" s="4338"/>
      <c r="D61" s="4338"/>
      <c r="E61" s="4338"/>
      <c r="F61" s="4337">
        <v>6.0</v>
      </c>
      <c r="G61" s="4336" t="s">
        <v>12161</v>
      </c>
      <c r="H61" s="4336" t="s">
        <v>5749</v>
      </c>
      <c r="I61" s="4336"/>
      <c r="J61" s="4336" t="s">
        <v>12474</v>
      </c>
      <c r="K61" s="4336" t="s">
        <v>12475</v>
      </c>
      <c r="L61" s="4338"/>
      <c r="M61" s="4338"/>
      <c r="N61" s="4338"/>
      <c r="O61" s="4338"/>
      <c r="P61" s="4338"/>
      <c r="Q61" s="4338"/>
      <c r="R61" s="4338"/>
      <c r="S61" s="4341"/>
      <c r="T61" s="4341"/>
      <c r="U61" s="4341"/>
      <c r="V61" s="4341"/>
      <c r="W61" s="4341"/>
      <c r="X61" s="4341"/>
      <c r="Y61" s="4341"/>
      <c r="Z61" s="4341"/>
    </row>
    <row r="62">
      <c r="A62" s="4342" t="s">
        <v>281</v>
      </c>
      <c r="B62" s="4343">
        <v>4.0</v>
      </c>
      <c r="C62" s="4344"/>
      <c r="D62" s="4344"/>
      <c r="E62" s="4344"/>
      <c r="F62" s="4343">
        <v>16.0</v>
      </c>
      <c r="G62" s="4342" t="s">
        <v>4138</v>
      </c>
      <c r="H62" s="4342" t="s">
        <v>4104</v>
      </c>
      <c r="I62" s="4342" t="s">
        <v>12476</v>
      </c>
      <c r="J62" s="4342" t="s">
        <v>12477</v>
      </c>
      <c r="K62" s="4342" t="s">
        <v>12478</v>
      </c>
      <c r="L62" s="4365" t="s">
        <v>2948</v>
      </c>
      <c r="M62" s="4366"/>
      <c r="N62" s="4367"/>
      <c r="O62" s="4366"/>
      <c r="P62" s="4368"/>
      <c r="Q62" s="4344"/>
      <c r="R62" s="4344"/>
      <c r="S62" s="4341"/>
      <c r="T62" s="4341"/>
      <c r="U62" s="4341"/>
      <c r="V62" s="4341"/>
      <c r="W62" s="4341"/>
      <c r="X62" s="4341"/>
      <c r="Y62" s="4341"/>
      <c r="Z62" s="4341"/>
    </row>
    <row r="63">
      <c r="A63" s="4336" t="s">
        <v>12111</v>
      </c>
      <c r="B63" s="4337">
        <v>3.0</v>
      </c>
      <c r="C63" s="4336" t="s">
        <v>12479</v>
      </c>
      <c r="D63" s="4336" t="s">
        <v>12480</v>
      </c>
      <c r="E63" s="4336" t="s">
        <v>12481</v>
      </c>
      <c r="F63" s="4337">
        <v>12.0</v>
      </c>
      <c r="G63" s="4336" t="s">
        <v>12482</v>
      </c>
      <c r="H63" s="4336" t="s">
        <v>12483</v>
      </c>
      <c r="I63" s="4336" t="s">
        <v>12484</v>
      </c>
      <c r="J63" s="4336" t="s">
        <v>12485</v>
      </c>
      <c r="K63" s="4336" t="s">
        <v>12486</v>
      </c>
      <c r="L63" s="4338"/>
      <c r="M63" s="4336"/>
      <c r="N63" s="4336"/>
      <c r="O63" s="4336"/>
      <c r="P63" s="4336"/>
      <c r="Q63" s="4336"/>
      <c r="R63" s="4336"/>
      <c r="S63" s="4341"/>
      <c r="T63" s="4341"/>
      <c r="U63" s="4341"/>
      <c r="V63" s="4341"/>
      <c r="W63" s="4341"/>
      <c r="X63" s="4341"/>
      <c r="Y63" s="4341"/>
      <c r="Z63" s="4341"/>
    </row>
    <row r="64">
      <c r="A64" s="4342" t="s">
        <v>297</v>
      </c>
      <c r="B64" s="4343">
        <v>2.0</v>
      </c>
      <c r="C64" s="4344"/>
      <c r="D64" s="4369" t="s">
        <v>12121</v>
      </c>
      <c r="E64" s="4344"/>
      <c r="F64" s="4343">
        <v>8.0</v>
      </c>
      <c r="G64" s="4342" t="s">
        <v>12487</v>
      </c>
      <c r="H64" s="4344"/>
      <c r="I64" s="4344"/>
      <c r="J64" s="4342" t="s">
        <v>12488</v>
      </c>
      <c r="K64" s="4342" t="s">
        <v>12489</v>
      </c>
      <c r="L64" s="4366"/>
      <c r="M64" s="4342"/>
      <c r="N64" s="4342"/>
      <c r="O64" s="4342"/>
      <c r="P64" s="4342"/>
      <c r="Q64" s="4342"/>
      <c r="R64" s="4342"/>
      <c r="S64" s="4347"/>
      <c r="T64" s="4347"/>
      <c r="U64" s="4347"/>
      <c r="V64" s="4347"/>
      <c r="W64" s="4347"/>
      <c r="X64" s="4347"/>
      <c r="Y64" s="4347"/>
      <c r="Z64" s="4347"/>
    </row>
    <row r="65">
      <c r="A65" s="4342"/>
      <c r="B65" s="4343"/>
      <c r="C65" s="4344"/>
      <c r="D65" s="4344"/>
      <c r="E65" s="4344"/>
      <c r="F65" s="4343"/>
      <c r="G65" s="4342"/>
      <c r="H65" s="4344"/>
      <c r="I65" s="4344"/>
      <c r="J65" s="4342"/>
      <c r="K65" s="4342"/>
      <c r="L65" s="4366"/>
      <c r="M65" s="4342"/>
      <c r="N65" s="4342"/>
      <c r="O65" s="4342"/>
      <c r="P65" s="4342"/>
      <c r="Q65" s="4342"/>
      <c r="R65" s="4342"/>
      <c r="S65" s="4347"/>
      <c r="T65" s="4347"/>
      <c r="U65" s="4347"/>
      <c r="V65" s="4347"/>
      <c r="W65" s="4347"/>
      <c r="X65" s="4347"/>
      <c r="Y65" s="4347"/>
      <c r="Z65" s="4347"/>
    </row>
    <row r="66">
      <c r="A66" s="4342" t="s">
        <v>302</v>
      </c>
      <c r="B66" s="4343">
        <v>1.0</v>
      </c>
      <c r="C66" s="4344"/>
      <c r="D66" s="4344"/>
      <c r="E66" s="4344"/>
      <c r="F66" s="4344"/>
      <c r="G66" s="4344"/>
      <c r="H66" s="4344"/>
      <c r="I66" s="4344"/>
      <c r="J66" s="4342" t="s">
        <v>12490</v>
      </c>
      <c r="K66" s="4342" t="s">
        <v>12491</v>
      </c>
      <c r="L66" s="4342"/>
      <c r="M66" s="4342"/>
      <c r="N66" s="4342"/>
      <c r="O66" s="4342"/>
      <c r="P66" s="4342"/>
      <c r="Q66" s="4342"/>
      <c r="R66" s="4342"/>
      <c r="S66" s="4341"/>
      <c r="T66" s="4341"/>
      <c r="U66" s="4341"/>
      <c r="V66" s="4341"/>
      <c r="W66" s="4341"/>
      <c r="X66" s="4341"/>
      <c r="Y66" s="4341"/>
      <c r="Z66" s="4341"/>
    </row>
    <row r="67">
      <c r="A67" s="4340" t="s">
        <v>136</v>
      </c>
      <c r="B67" s="4338"/>
      <c r="C67" s="4338"/>
      <c r="D67" s="4338"/>
      <c r="E67" s="4338"/>
      <c r="F67" s="4338"/>
      <c r="G67" s="4338"/>
      <c r="H67" s="4338"/>
      <c r="I67" s="4338"/>
      <c r="J67" s="4338"/>
      <c r="K67" s="4338"/>
      <c r="L67" s="4338"/>
      <c r="M67" s="4338"/>
      <c r="N67" s="4338"/>
      <c r="O67" s="4338"/>
      <c r="P67" s="4338"/>
      <c r="Q67" s="4338"/>
      <c r="R67" s="4338"/>
      <c r="S67" s="4341"/>
      <c r="T67" s="4341"/>
      <c r="U67" s="4341"/>
      <c r="V67" s="4341"/>
      <c r="W67" s="4341"/>
      <c r="X67" s="4341"/>
      <c r="Y67" s="4341"/>
      <c r="Z67" s="4341"/>
    </row>
    <row r="68">
      <c r="A68" s="4359" t="s">
        <v>5789</v>
      </c>
      <c r="B68" s="4344"/>
      <c r="C68" s="4344"/>
      <c r="D68" s="4344"/>
      <c r="E68" s="4344"/>
      <c r="F68" s="4344"/>
      <c r="G68" s="4344"/>
      <c r="H68" s="4344"/>
      <c r="I68" s="4344"/>
      <c r="J68" s="4344"/>
      <c r="K68" s="4344"/>
      <c r="L68" s="4344"/>
      <c r="M68" s="4344"/>
      <c r="N68" s="4344"/>
      <c r="O68" s="4344"/>
      <c r="P68" s="4344"/>
      <c r="Q68" s="4344"/>
      <c r="R68" s="4344"/>
      <c r="S68" s="4341"/>
      <c r="T68" s="4341"/>
      <c r="U68" s="4341"/>
      <c r="V68" s="4341"/>
      <c r="W68" s="4341"/>
      <c r="X68" s="4341"/>
      <c r="Y68" s="4341"/>
      <c r="Z68" s="4341"/>
    </row>
    <row r="69">
      <c r="A69" s="4340" t="s">
        <v>5792</v>
      </c>
      <c r="B69" s="4338"/>
      <c r="C69" s="4338"/>
      <c r="D69" s="4338"/>
      <c r="E69" s="4338"/>
      <c r="F69" s="4338"/>
      <c r="G69" s="4338"/>
      <c r="H69" s="4338"/>
      <c r="I69" s="4338"/>
      <c r="J69" s="4338"/>
      <c r="K69" s="4338"/>
      <c r="L69" s="4338"/>
      <c r="M69" s="4338"/>
      <c r="N69" s="4338"/>
      <c r="O69" s="4338"/>
      <c r="P69" s="4338"/>
      <c r="Q69" s="4338"/>
      <c r="R69" s="4338"/>
      <c r="S69" s="4341"/>
      <c r="T69" s="4341"/>
      <c r="U69" s="4341"/>
      <c r="V69" s="4341"/>
      <c r="W69" s="4341"/>
      <c r="X69" s="4341"/>
      <c r="Y69" s="4341"/>
      <c r="Z69" s="4341"/>
    </row>
    <row r="70">
      <c r="A70" s="4342" t="s">
        <v>306</v>
      </c>
      <c r="B70" s="4344"/>
      <c r="C70" s="4344"/>
      <c r="D70" s="4344"/>
      <c r="E70" s="4344"/>
      <c r="F70" s="4344"/>
      <c r="G70" s="4344"/>
      <c r="H70" s="4344"/>
      <c r="I70" s="4344"/>
      <c r="J70" s="4342" t="s">
        <v>12492</v>
      </c>
      <c r="K70" s="4342" t="s">
        <v>12493</v>
      </c>
      <c r="L70" s="4342"/>
      <c r="M70" s="4342"/>
      <c r="N70" s="4342"/>
      <c r="O70" s="4342"/>
      <c r="P70" s="4342"/>
      <c r="Q70" s="4342"/>
      <c r="R70" s="4342"/>
      <c r="S70" s="4341"/>
      <c r="T70" s="4341"/>
      <c r="U70" s="4341"/>
      <c r="V70" s="4341"/>
      <c r="W70" s="4341"/>
      <c r="X70" s="4341"/>
      <c r="Y70" s="4341"/>
      <c r="Z70" s="4341"/>
    </row>
    <row r="71">
      <c r="A71" s="4340" t="s">
        <v>5852</v>
      </c>
      <c r="B71" s="4338"/>
      <c r="C71" s="4338"/>
      <c r="D71" s="4338"/>
      <c r="E71" s="4338"/>
      <c r="F71" s="4338"/>
      <c r="G71" s="4338"/>
      <c r="H71" s="4338"/>
      <c r="I71" s="4338"/>
      <c r="J71" s="4338"/>
      <c r="K71" s="4338"/>
      <c r="L71" s="4338"/>
      <c r="M71" s="4338"/>
      <c r="N71" s="4338"/>
      <c r="O71" s="4338"/>
      <c r="P71" s="4338"/>
      <c r="Q71" s="4338"/>
      <c r="R71" s="4338"/>
      <c r="S71" s="4341"/>
      <c r="T71" s="4341"/>
      <c r="U71" s="4341"/>
      <c r="V71" s="4341"/>
      <c r="W71" s="4341"/>
      <c r="X71" s="4341"/>
      <c r="Y71" s="4341"/>
      <c r="Z71" s="4341"/>
    </row>
    <row r="72">
      <c r="A72" s="4342" t="s">
        <v>3645</v>
      </c>
      <c r="B72" s="4343">
        <v>2.0</v>
      </c>
      <c r="C72" s="4344"/>
      <c r="D72" s="4342" t="s">
        <v>12494</v>
      </c>
      <c r="E72" s="4342" t="s">
        <v>12495</v>
      </c>
      <c r="F72" s="4343">
        <v>8.0</v>
      </c>
      <c r="G72" s="4342" t="s">
        <v>12496</v>
      </c>
      <c r="H72" s="4342" t="s">
        <v>12385</v>
      </c>
      <c r="I72" s="4342" t="s">
        <v>12497</v>
      </c>
      <c r="J72" s="4342" t="s">
        <v>12498</v>
      </c>
      <c r="K72" s="4342" t="s">
        <v>12499</v>
      </c>
      <c r="L72" s="4342"/>
      <c r="M72" s="4342"/>
      <c r="N72" s="4342"/>
      <c r="O72" s="4342"/>
      <c r="P72" s="4342"/>
      <c r="Q72" s="4342"/>
      <c r="R72" s="4342"/>
      <c r="S72" s="4341"/>
      <c r="T72" s="4341"/>
      <c r="U72" s="4341"/>
      <c r="V72" s="4341"/>
      <c r="W72" s="4341"/>
      <c r="X72" s="4341"/>
      <c r="Y72" s="4341"/>
      <c r="Z72" s="4341"/>
    </row>
    <row r="73">
      <c r="A73" s="4342" t="s">
        <v>12500</v>
      </c>
      <c r="B73" s="4343">
        <v>3.0</v>
      </c>
      <c r="C73" s="4344"/>
      <c r="D73" s="4344"/>
      <c r="E73" s="4344"/>
      <c r="F73" s="4344"/>
      <c r="G73" s="4344"/>
      <c r="H73" s="4344"/>
      <c r="I73" s="4342" t="s">
        <v>12501</v>
      </c>
      <c r="J73" s="4342" t="s">
        <v>12502</v>
      </c>
      <c r="K73" s="4342"/>
      <c r="L73" s="4342"/>
      <c r="M73" s="4342"/>
      <c r="N73" s="4342"/>
      <c r="O73" s="4342"/>
      <c r="P73" s="4342"/>
      <c r="Q73" s="4342"/>
      <c r="R73" s="4342"/>
      <c r="S73" s="4347"/>
      <c r="T73" s="4347"/>
      <c r="U73" s="4347"/>
      <c r="V73" s="4347"/>
      <c r="W73" s="4347"/>
      <c r="X73" s="4347"/>
      <c r="Y73" s="4347"/>
      <c r="Z73" s="4347"/>
    </row>
    <row r="74">
      <c r="A74" s="4342" t="s">
        <v>316</v>
      </c>
      <c r="B74" s="4343">
        <v>5.0</v>
      </c>
      <c r="C74" s="4344"/>
      <c r="D74" s="4344"/>
      <c r="E74" s="4344"/>
      <c r="F74" s="4344"/>
      <c r="G74" s="4342" t="s">
        <v>12503</v>
      </c>
      <c r="H74" s="4344"/>
      <c r="I74" s="4344"/>
      <c r="J74" s="4342" t="s">
        <v>12504</v>
      </c>
      <c r="K74" s="4342" t="s">
        <v>12505</v>
      </c>
      <c r="L74" s="4342"/>
      <c r="M74" s="4342"/>
      <c r="N74" s="4342"/>
      <c r="O74" s="4342"/>
      <c r="P74" s="4342"/>
      <c r="Q74" s="4342"/>
      <c r="R74" s="4342"/>
      <c r="S74" s="4341"/>
      <c r="T74" s="4341"/>
      <c r="U74" s="4341"/>
      <c r="V74" s="4341"/>
      <c r="W74" s="4341"/>
      <c r="X74" s="4341"/>
      <c r="Y74" s="4341"/>
      <c r="Z74" s="4341"/>
    </row>
    <row r="75">
      <c r="A75" s="4342" t="s">
        <v>330</v>
      </c>
      <c r="B75" s="4343">
        <v>2.0</v>
      </c>
      <c r="C75" s="4342" t="s">
        <v>12506</v>
      </c>
      <c r="D75" s="4342" t="s">
        <v>5724</v>
      </c>
      <c r="E75" s="4342" t="s">
        <v>12507</v>
      </c>
      <c r="F75" s="4343">
        <v>8.0</v>
      </c>
      <c r="G75" s="4342" t="s">
        <v>12508</v>
      </c>
      <c r="H75" s="4342" t="s">
        <v>12385</v>
      </c>
      <c r="I75" s="4342" t="s">
        <v>12509</v>
      </c>
      <c r="J75" s="4342" t="s">
        <v>12510</v>
      </c>
      <c r="K75" s="4342" t="s">
        <v>12511</v>
      </c>
      <c r="L75" s="4342"/>
      <c r="M75" s="4344"/>
      <c r="N75" s="4344"/>
      <c r="O75" s="4344"/>
      <c r="P75" s="4344"/>
      <c r="Q75" s="4344"/>
      <c r="R75" s="4344"/>
      <c r="S75" s="4347"/>
      <c r="T75" s="4347"/>
      <c r="U75" s="4347"/>
      <c r="V75" s="4347"/>
      <c r="W75" s="4347"/>
      <c r="X75" s="4347"/>
      <c r="Y75" s="4347"/>
      <c r="Z75" s="4347"/>
    </row>
    <row r="76">
      <c r="A76" s="4342" t="s">
        <v>12143</v>
      </c>
      <c r="B76" s="4344"/>
      <c r="C76" s="4344"/>
      <c r="D76" s="4344"/>
      <c r="E76" s="4344"/>
      <c r="F76" s="4344"/>
      <c r="G76" s="4344"/>
      <c r="H76" s="4344"/>
      <c r="I76" s="4344"/>
      <c r="J76" s="4342" t="s">
        <v>12512</v>
      </c>
      <c r="K76" s="4342" t="s">
        <v>12513</v>
      </c>
      <c r="L76" s="4342"/>
      <c r="M76" s="4342"/>
      <c r="N76" s="4342"/>
      <c r="O76" s="4342"/>
      <c r="P76" s="4342"/>
      <c r="Q76" s="4342"/>
      <c r="R76" s="4342"/>
      <c r="S76" s="4341"/>
      <c r="T76" s="4341"/>
      <c r="U76" s="4341"/>
      <c r="V76" s="4341"/>
      <c r="W76" s="4341"/>
      <c r="X76" s="4341"/>
      <c r="Y76" s="4341"/>
      <c r="Z76" s="4341"/>
    </row>
    <row r="77">
      <c r="A77" s="4342" t="s">
        <v>333</v>
      </c>
      <c r="B77" s="4343">
        <v>2.0</v>
      </c>
      <c r="C77" s="4342"/>
      <c r="D77" s="4342" t="s">
        <v>12514</v>
      </c>
      <c r="E77" s="4344"/>
      <c r="F77" s="4343">
        <v>6.0</v>
      </c>
      <c r="G77" s="4342" t="s">
        <v>12515</v>
      </c>
      <c r="H77" s="4342" t="s">
        <v>12516</v>
      </c>
      <c r="I77" s="4342" t="s">
        <v>12517</v>
      </c>
      <c r="J77" s="4342" t="s">
        <v>12518</v>
      </c>
      <c r="K77" s="4342" t="s">
        <v>12519</v>
      </c>
      <c r="L77" s="4342"/>
      <c r="M77" s="4342"/>
      <c r="N77" s="4342"/>
      <c r="O77" s="4342"/>
      <c r="P77" s="4342"/>
      <c r="Q77" s="4342"/>
      <c r="R77" s="4342"/>
      <c r="S77" s="4347"/>
      <c r="T77" s="4347"/>
      <c r="U77" s="4347"/>
      <c r="V77" s="4347"/>
      <c r="W77" s="4347"/>
      <c r="X77" s="4347"/>
      <c r="Y77" s="4347"/>
      <c r="Z77" s="4347"/>
    </row>
    <row r="78">
      <c r="A78" s="4342" t="s">
        <v>338</v>
      </c>
      <c r="B78" s="4344"/>
      <c r="C78" s="4344"/>
      <c r="D78" s="4344"/>
      <c r="E78" s="4344"/>
      <c r="F78" s="4344"/>
      <c r="G78" s="4344"/>
      <c r="H78" s="4344"/>
      <c r="I78" s="4344"/>
      <c r="J78" s="4342" t="s">
        <v>12520</v>
      </c>
      <c r="K78" s="4342" t="s">
        <v>12521</v>
      </c>
      <c r="L78" s="4342"/>
      <c r="M78" s="4342"/>
      <c r="N78" s="4342"/>
      <c r="O78" s="4342"/>
      <c r="P78" s="4342"/>
      <c r="Q78" s="4342"/>
      <c r="R78" s="4342"/>
      <c r="S78" s="4341"/>
      <c r="T78" s="4341"/>
      <c r="U78" s="4341"/>
      <c r="V78" s="4341"/>
      <c r="W78" s="4341"/>
      <c r="X78" s="4341"/>
      <c r="Y78" s="4341"/>
      <c r="Z78" s="4341"/>
    </row>
    <row r="79">
      <c r="A79" s="4342" t="s">
        <v>339</v>
      </c>
      <c r="B79" s="4343">
        <v>2.0</v>
      </c>
      <c r="C79" s="4344"/>
      <c r="D79" s="4344"/>
      <c r="E79" s="4344"/>
      <c r="F79" s="4344"/>
      <c r="G79" s="4342" t="s">
        <v>12522</v>
      </c>
      <c r="H79" s="4342" t="s">
        <v>12385</v>
      </c>
      <c r="I79" s="4342" t="s">
        <v>12523</v>
      </c>
      <c r="J79" s="4342" t="s">
        <v>12524</v>
      </c>
      <c r="K79" s="4342" t="s">
        <v>12525</v>
      </c>
      <c r="L79" s="4342"/>
      <c r="M79" s="4342"/>
      <c r="N79" s="4342"/>
      <c r="O79" s="4342"/>
      <c r="P79" s="4342"/>
      <c r="Q79" s="4342"/>
      <c r="R79" s="4342"/>
      <c r="S79" s="4347"/>
      <c r="T79" s="4347"/>
      <c r="U79" s="4347"/>
      <c r="V79" s="4347"/>
      <c r="W79" s="4347"/>
      <c r="X79" s="4347"/>
      <c r="Y79" s="4347"/>
      <c r="Z79" s="4347"/>
    </row>
    <row r="80">
      <c r="A80" s="4342" t="s">
        <v>12158</v>
      </c>
      <c r="B80" s="4343"/>
      <c r="C80" s="4344"/>
      <c r="D80" s="4344"/>
      <c r="E80" s="4344"/>
      <c r="F80" s="4344"/>
      <c r="G80" s="4344"/>
      <c r="H80" s="4344"/>
      <c r="I80" s="4344"/>
      <c r="J80" s="4342" t="s">
        <v>12526</v>
      </c>
      <c r="K80" s="4342"/>
      <c r="L80" s="4342"/>
      <c r="M80" s="4342"/>
      <c r="N80" s="4342"/>
      <c r="O80" s="4342"/>
      <c r="P80" s="4342"/>
      <c r="Q80" s="4342"/>
      <c r="R80" s="4342"/>
      <c r="S80" s="4341"/>
      <c r="T80" s="4341"/>
      <c r="U80" s="4341"/>
      <c r="V80" s="4341"/>
      <c r="W80" s="4341"/>
      <c r="X80" s="4341"/>
      <c r="Y80" s="4341"/>
      <c r="Z80" s="4341"/>
    </row>
    <row r="81">
      <c r="A81" s="4342" t="s">
        <v>12160</v>
      </c>
      <c r="B81" s="4343"/>
      <c r="C81" s="4344"/>
      <c r="D81" s="4344"/>
      <c r="E81" s="4344"/>
      <c r="F81" s="4344"/>
      <c r="G81" s="4344"/>
      <c r="H81" s="4344"/>
      <c r="I81" s="4344"/>
      <c r="J81" s="4342" t="s">
        <v>12527</v>
      </c>
      <c r="K81" s="4342" t="s">
        <v>12528</v>
      </c>
      <c r="L81" s="4342"/>
      <c r="M81" s="4342"/>
      <c r="N81" s="4342"/>
      <c r="O81" s="4342"/>
      <c r="P81" s="4342"/>
      <c r="Q81" s="4342"/>
      <c r="R81" s="4342"/>
      <c r="S81" s="4347"/>
      <c r="T81" s="4347"/>
      <c r="U81" s="4347"/>
      <c r="V81" s="4347"/>
      <c r="W81" s="4347"/>
      <c r="X81" s="4347"/>
      <c r="Y81" s="4347"/>
      <c r="Z81" s="4347"/>
    </row>
    <row r="82">
      <c r="A82" s="4342" t="s">
        <v>346</v>
      </c>
      <c r="B82" s="4343">
        <v>1.0</v>
      </c>
      <c r="C82" s="4344"/>
      <c r="D82" s="4344"/>
      <c r="E82" s="4344"/>
      <c r="F82" s="4344"/>
      <c r="G82" s="4344"/>
      <c r="H82" s="4344"/>
      <c r="I82" s="4344"/>
      <c r="J82" s="4344"/>
      <c r="K82" s="4342"/>
      <c r="L82" s="4342"/>
      <c r="M82" s="4342"/>
      <c r="N82" s="4342"/>
      <c r="O82" s="4342"/>
      <c r="P82" s="4342"/>
      <c r="Q82" s="4342"/>
      <c r="R82" s="4342"/>
      <c r="S82" s="4341"/>
      <c r="T82" s="4341"/>
      <c r="U82" s="4341"/>
      <c r="V82" s="4341"/>
      <c r="W82" s="4341"/>
      <c r="X82" s="4341"/>
      <c r="Y82" s="4341"/>
      <c r="Z82" s="4341"/>
    </row>
    <row r="83">
      <c r="A83" s="4342" t="s">
        <v>11657</v>
      </c>
      <c r="B83" s="4343">
        <v>1.0</v>
      </c>
      <c r="C83" s="4344"/>
      <c r="D83" s="4344"/>
      <c r="E83" s="4344"/>
      <c r="F83" s="4344"/>
      <c r="G83" s="4342" t="s">
        <v>12529</v>
      </c>
      <c r="H83" s="4342" t="s">
        <v>4104</v>
      </c>
      <c r="I83" s="4344"/>
      <c r="J83" s="4342" t="s">
        <v>12530</v>
      </c>
      <c r="K83" s="4342" t="s">
        <v>12531</v>
      </c>
      <c r="L83" s="4342"/>
      <c r="M83" s="4342"/>
      <c r="N83" s="4342"/>
      <c r="O83" s="4342"/>
      <c r="P83" s="4342"/>
      <c r="Q83" s="4342"/>
      <c r="R83" s="4342"/>
      <c r="S83" s="4347"/>
      <c r="T83" s="4347"/>
      <c r="U83" s="4347"/>
      <c r="V83" s="4347"/>
      <c r="W83" s="4347"/>
      <c r="X83" s="4347"/>
      <c r="Y83" s="4347"/>
      <c r="Z83" s="4347"/>
    </row>
    <row r="84">
      <c r="A84" s="4342" t="s">
        <v>348</v>
      </c>
      <c r="B84" s="4343">
        <v>1.0</v>
      </c>
      <c r="C84" s="4344"/>
      <c r="D84" s="4344"/>
      <c r="E84" s="4344"/>
      <c r="F84" s="4344"/>
      <c r="G84" s="4344"/>
      <c r="H84" s="4344"/>
      <c r="I84" s="4344"/>
      <c r="J84" s="4342" t="s">
        <v>12532</v>
      </c>
      <c r="K84" s="4342"/>
      <c r="L84" s="4342"/>
      <c r="M84" s="4342"/>
      <c r="N84" s="4342"/>
      <c r="O84" s="4342"/>
      <c r="P84" s="4342"/>
      <c r="Q84" s="4342"/>
      <c r="R84" s="4342"/>
      <c r="S84" s="4341"/>
      <c r="T84" s="4341"/>
      <c r="U84" s="4341"/>
      <c r="V84" s="4341"/>
      <c r="W84" s="4341"/>
      <c r="X84" s="4341"/>
      <c r="Y84" s="4341"/>
      <c r="Z84" s="4341"/>
    </row>
    <row r="85">
      <c r="A85" s="4336" t="s">
        <v>352</v>
      </c>
      <c r="B85" s="4337">
        <v>2.0</v>
      </c>
      <c r="C85" s="4338"/>
      <c r="D85" s="4338"/>
      <c r="E85" s="4338"/>
      <c r="F85" s="4338"/>
      <c r="G85" s="4338"/>
      <c r="H85" s="4338"/>
      <c r="I85" s="4338"/>
      <c r="J85" s="4336" t="s">
        <v>12533</v>
      </c>
      <c r="K85" s="4336" t="s">
        <v>12534</v>
      </c>
      <c r="L85" s="4336"/>
      <c r="M85" s="4336"/>
      <c r="N85" s="4336"/>
      <c r="O85" s="4336"/>
      <c r="P85" s="4336"/>
      <c r="Q85" s="4336"/>
      <c r="R85" s="4336"/>
      <c r="S85" s="4341"/>
      <c r="T85" s="4341"/>
      <c r="U85" s="4341"/>
      <c r="V85" s="4341"/>
      <c r="W85" s="4341"/>
      <c r="X85" s="4341"/>
      <c r="Y85" s="4341"/>
      <c r="Z85" s="4341"/>
    </row>
    <row r="86">
      <c r="A86" s="4342" t="s">
        <v>12171</v>
      </c>
      <c r="B86" s="4343">
        <v>3.0</v>
      </c>
      <c r="C86" s="4344"/>
      <c r="D86" s="4344"/>
      <c r="E86" s="4344"/>
      <c r="F86" s="4343">
        <v>12.0</v>
      </c>
      <c r="G86" s="4342" t="s">
        <v>12408</v>
      </c>
      <c r="H86" s="4342" t="s">
        <v>5945</v>
      </c>
      <c r="I86" s="4342" t="s">
        <v>12535</v>
      </c>
      <c r="J86" s="4342" t="s">
        <v>12536</v>
      </c>
      <c r="K86" s="4342" t="s">
        <v>12537</v>
      </c>
      <c r="L86" s="4342"/>
      <c r="M86" s="4342"/>
      <c r="N86" s="4342"/>
      <c r="O86" s="4342"/>
      <c r="P86" s="4342"/>
      <c r="Q86" s="4342"/>
      <c r="R86" s="4342"/>
      <c r="S86" s="4347"/>
      <c r="T86" s="4347"/>
      <c r="U86" s="4347"/>
      <c r="V86" s="4347"/>
      <c r="W86" s="4347"/>
      <c r="X86" s="4347"/>
      <c r="Y86" s="4347"/>
      <c r="Z86" s="4347"/>
    </row>
    <row r="87">
      <c r="A87" s="4336" t="s">
        <v>362</v>
      </c>
      <c r="B87" s="4337">
        <v>3.0</v>
      </c>
      <c r="C87" s="4336" t="s">
        <v>12538</v>
      </c>
      <c r="D87" s="4336" t="s">
        <v>11963</v>
      </c>
      <c r="E87" s="4336" t="s">
        <v>12539</v>
      </c>
      <c r="F87" s="4337">
        <v>11.0</v>
      </c>
      <c r="G87" s="4336" t="s">
        <v>12540</v>
      </c>
      <c r="H87" s="4336" t="s">
        <v>5945</v>
      </c>
      <c r="I87" s="4338"/>
      <c r="J87" s="4336" t="s">
        <v>12541</v>
      </c>
      <c r="K87" s="4336" t="s">
        <v>12542</v>
      </c>
      <c r="L87" s="4336"/>
      <c r="M87" s="4336"/>
      <c r="N87" s="4336"/>
      <c r="O87" s="4336"/>
      <c r="P87" s="4336"/>
      <c r="Q87" s="4336"/>
      <c r="R87" s="4336"/>
      <c r="S87" s="4341"/>
      <c r="T87" s="4341"/>
      <c r="U87" s="4341"/>
      <c r="V87" s="4341"/>
      <c r="W87" s="4341"/>
      <c r="X87" s="4341"/>
      <c r="Y87" s="4341"/>
      <c r="Z87" s="4341"/>
    </row>
    <row r="88">
      <c r="A88" s="4342" t="s">
        <v>371</v>
      </c>
      <c r="B88" s="4343">
        <v>2.0</v>
      </c>
      <c r="C88" s="4342" t="s">
        <v>12543</v>
      </c>
      <c r="D88" s="4344"/>
      <c r="E88" s="4342" t="s">
        <v>12544</v>
      </c>
      <c r="F88" s="4343">
        <v>8.0</v>
      </c>
      <c r="G88" s="4344"/>
      <c r="H88" s="4342" t="s">
        <v>4104</v>
      </c>
      <c r="I88" s="4344"/>
      <c r="J88" s="4342" t="s">
        <v>12545</v>
      </c>
      <c r="K88" s="4342"/>
      <c r="L88" s="4342"/>
      <c r="M88" s="4342"/>
      <c r="N88" s="4342"/>
      <c r="O88" s="4342"/>
      <c r="P88" s="4342"/>
      <c r="Q88" s="4342"/>
      <c r="R88" s="4342"/>
      <c r="S88" s="4347"/>
      <c r="T88" s="4347"/>
      <c r="U88" s="4347"/>
      <c r="V88" s="4347"/>
      <c r="W88" s="4347"/>
      <c r="X88" s="4347"/>
      <c r="Y88" s="4347"/>
      <c r="Z88" s="4347"/>
    </row>
    <row r="89">
      <c r="A89" s="4340" t="s">
        <v>5875</v>
      </c>
      <c r="B89" s="4338"/>
      <c r="C89" s="4338"/>
      <c r="D89" s="4338"/>
      <c r="E89" s="4338"/>
      <c r="F89" s="4338"/>
      <c r="G89" s="4338"/>
      <c r="H89" s="4338"/>
      <c r="I89" s="4338"/>
      <c r="J89" s="4338"/>
      <c r="K89" s="4338"/>
      <c r="L89" s="4338"/>
      <c r="M89" s="4338"/>
      <c r="N89" s="4338"/>
      <c r="O89" s="4338"/>
      <c r="P89" s="4338"/>
      <c r="Q89" s="4338"/>
      <c r="R89" s="4338"/>
      <c r="S89" s="4341"/>
      <c r="T89" s="4341"/>
      <c r="U89" s="4341"/>
      <c r="V89" s="4341"/>
      <c r="W89" s="4341"/>
      <c r="X89" s="4341"/>
      <c r="Y89" s="4341"/>
      <c r="Z89" s="4341"/>
    </row>
    <row r="90">
      <c r="A90" s="4342" t="s">
        <v>3647</v>
      </c>
      <c r="B90" s="4343">
        <v>1.0</v>
      </c>
      <c r="C90" s="4344"/>
      <c r="D90" s="4344"/>
      <c r="E90" s="4344"/>
      <c r="F90" s="4343">
        <v>6.0</v>
      </c>
      <c r="G90" s="4344"/>
      <c r="H90" s="4342" t="s">
        <v>4104</v>
      </c>
      <c r="I90" s="4344"/>
      <c r="J90" s="4342" t="s">
        <v>12546</v>
      </c>
      <c r="K90" s="4342" t="s">
        <v>12547</v>
      </c>
      <c r="L90" s="4342"/>
      <c r="M90" s="4342"/>
      <c r="N90" s="4342"/>
      <c r="O90" s="4342"/>
      <c r="P90" s="4342"/>
      <c r="Q90" s="4342"/>
      <c r="R90" s="4342"/>
      <c r="S90" s="4347"/>
      <c r="T90" s="4347"/>
      <c r="U90" s="4347"/>
      <c r="V90" s="4347"/>
      <c r="W90" s="4347"/>
      <c r="X90" s="4347"/>
      <c r="Y90" s="4347"/>
      <c r="Z90" s="4347"/>
    </row>
    <row r="91">
      <c r="A91" s="4370" t="s">
        <v>5891</v>
      </c>
      <c r="B91" s="4338"/>
      <c r="C91" s="4338"/>
      <c r="D91" s="4338"/>
      <c r="E91" s="4338"/>
      <c r="F91" s="4338"/>
      <c r="G91" s="4338"/>
      <c r="H91" s="4338"/>
      <c r="I91" s="4338"/>
      <c r="J91" s="4338"/>
      <c r="K91" s="4338"/>
      <c r="L91" s="4338"/>
      <c r="M91" s="4338"/>
      <c r="N91" s="4338"/>
      <c r="O91" s="4338"/>
      <c r="P91" s="4338"/>
      <c r="Q91" s="4338"/>
      <c r="R91" s="4338"/>
      <c r="S91" s="4339"/>
      <c r="T91" s="4339"/>
      <c r="U91" s="4339"/>
      <c r="V91" s="4339"/>
      <c r="W91" s="4339"/>
      <c r="X91" s="4339"/>
      <c r="Y91" s="4339"/>
      <c r="Z91" s="4339"/>
    </row>
    <row r="92">
      <c r="A92" s="4342" t="s">
        <v>12548</v>
      </c>
      <c r="B92" s="4343" t="s">
        <v>3</v>
      </c>
      <c r="C92" s="4344"/>
      <c r="D92" s="4344"/>
      <c r="E92" s="4344"/>
      <c r="F92" s="4344"/>
      <c r="G92" s="4344"/>
      <c r="H92" s="4344"/>
      <c r="I92" s="4344"/>
      <c r="J92" s="4342" t="s">
        <v>12549</v>
      </c>
      <c r="K92" s="4348" t="s">
        <v>12550</v>
      </c>
      <c r="L92" s="4342"/>
      <c r="M92" s="4342"/>
      <c r="N92" s="4342"/>
      <c r="O92" s="4342"/>
      <c r="P92" s="4342"/>
      <c r="Q92" s="4342"/>
      <c r="R92" s="4342"/>
      <c r="S92" s="4347"/>
      <c r="T92" s="4347"/>
      <c r="U92" s="4347"/>
      <c r="V92" s="4347"/>
      <c r="W92" s="4347"/>
      <c r="X92" s="4347"/>
      <c r="Y92" s="4347"/>
      <c r="Z92" s="4347"/>
    </row>
    <row r="93">
      <c r="A93" s="4340" t="s">
        <v>5897</v>
      </c>
      <c r="B93" s="4338"/>
      <c r="C93" s="4338"/>
      <c r="D93" s="4338"/>
      <c r="E93" s="4338"/>
      <c r="F93" s="4338"/>
      <c r="G93" s="4338"/>
      <c r="H93" s="4338"/>
      <c r="I93" s="4338"/>
      <c r="J93" s="4338"/>
      <c r="K93" s="4338"/>
      <c r="L93" s="4338"/>
      <c r="M93" s="4338"/>
      <c r="N93" s="4338"/>
      <c r="O93" s="4338"/>
      <c r="P93" s="4338"/>
      <c r="Q93" s="4338"/>
      <c r="R93" s="4338"/>
      <c r="S93" s="4339"/>
      <c r="T93" s="4339"/>
      <c r="U93" s="4339"/>
      <c r="V93" s="4339"/>
      <c r="W93" s="4339"/>
      <c r="X93" s="4339"/>
      <c r="Y93" s="4339"/>
      <c r="Z93" s="4339"/>
    </row>
    <row r="94">
      <c r="A94" s="4342" t="s">
        <v>3649</v>
      </c>
      <c r="B94" s="4344"/>
      <c r="C94" s="4344"/>
      <c r="D94" s="4344"/>
      <c r="E94" s="4344"/>
      <c r="F94" s="4344"/>
      <c r="G94" s="4344"/>
      <c r="H94" s="4344"/>
      <c r="I94" s="4344"/>
      <c r="J94" s="4342" t="s">
        <v>12551</v>
      </c>
      <c r="K94" s="4342" t="s">
        <v>12552</v>
      </c>
      <c r="L94" s="4342"/>
      <c r="M94" s="4342"/>
      <c r="N94" s="4342"/>
      <c r="O94" s="4342"/>
      <c r="P94" s="4342"/>
      <c r="Q94" s="4342"/>
      <c r="R94" s="4342"/>
      <c r="S94" s="4347"/>
      <c r="T94" s="4347"/>
      <c r="U94" s="4347"/>
      <c r="V94" s="4347"/>
      <c r="W94" s="4347"/>
      <c r="X94" s="4347"/>
      <c r="Y94" s="4347"/>
      <c r="Z94" s="4347"/>
    </row>
    <row r="95">
      <c r="A95" s="4336" t="s">
        <v>7517</v>
      </c>
      <c r="B95" s="4337">
        <v>1.0</v>
      </c>
      <c r="C95" s="4338"/>
      <c r="D95" s="4338"/>
      <c r="E95" s="4338"/>
      <c r="F95" s="4337">
        <v>3.0</v>
      </c>
      <c r="G95" s="4336" t="s">
        <v>12553</v>
      </c>
      <c r="H95" s="4336" t="s">
        <v>12554</v>
      </c>
      <c r="I95" s="4336" t="s">
        <v>12555</v>
      </c>
      <c r="J95" s="4336" t="s">
        <v>12556</v>
      </c>
      <c r="K95" s="4336" t="s">
        <v>12557</v>
      </c>
      <c r="L95" s="4336"/>
      <c r="M95" s="4336"/>
      <c r="N95" s="4336"/>
      <c r="O95" s="4336"/>
      <c r="P95" s="4336"/>
      <c r="Q95" s="4336"/>
      <c r="R95" s="4336"/>
      <c r="S95" s="4341"/>
      <c r="T95" s="4341"/>
      <c r="U95" s="4341"/>
      <c r="V95" s="4341"/>
      <c r="W95" s="4341"/>
      <c r="X95" s="4341"/>
      <c r="Y95" s="4341"/>
      <c r="Z95" s="4341"/>
    </row>
    <row r="96">
      <c r="A96" s="4342" t="s">
        <v>387</v>
      </c>
      <c r="B96" s="4343">
        <v>2.0</v>
      </c>
      <c r="C96" s="4342" t="s">
        <v>12558</v>
      </c>
      <c r="D96" s="4342" t="s">
        <v>12559</v>
      </c>
      <c r="E96" s="4342" t="s">
        <v>12560</v>
      </c>
      <c r="F96" s="4343" t="s">
        <v>12561</v>
      </c>
      <c r="G96" s="4342" t="s">
        <v>12562</v>
      </c>
      <c r="H96" s="4342" t="s">
        <v>4104</v>
      </c>
      <c r="I96" s="4344"/>
      <c r="J96" s="4342" t="s">
        <v>12563</v>
      </c>
      <c r="K96" s="4342"/>
      <c r="L96" s="4342"/>
      <c r="M96" s="4342"/>
      <c r="N96" s="4342"/>
      <c r="O96" s="4342"/>
      <c r="P96" s="4342"/>
      <c r="Q96" s="4342"/>
      <c r="R96" s="4342"/>
      <c r="S96" s="4347"/>
      <c r="T96" s="4347"/>
      <c r="U96" s="4347"/>
      <c r="V96" s="4347"/>
      <c r="W96" s="4347"/>
      <c r="X96" s="4347"/>
      <c r="Y96" s="4347"/>
      <c r="Z96" s="4347"/>
    </row>
    <row r="97">
      <c r="A97" s="4336" t="s">
        <v>392</v>
      </c>
      <c r="B97" s="4337">
        <v>2.0</v>
      </c>
      <c r="C97" s="4338"/>
      <c r="D97" s="4338"/>
      <c r="E97" s="4338"/>
      <c r="F97" s="4338"/>
      <c r="G97" s="4336" t="s">
        <v>12564</v>
      </c>
      <c r="H97" s="4338"/>
      <c r="I97" s="4338"/>
      <c r="J97" s="4336" t="s">
        <v>12565</v>
      </c>
      <c r="K97" s="4336" t="s">
        <v>12566</v>
      </c>
      <c r="L97" s="4336"/>
      <c r="M97" s="4336"/>
      <c r="N97" s="4336"/>
      <c r="O97" s="4336"/>
      <c r="P97" s="4336"/>
      <c r="Q97" s="4336"/>
      <c r="R97" s="4336"/>
      <c r="S97" s="4341"/>
      <c r="T97" s="4341"/>
      <c r="U97" s="4341"/>
      <c r="V97" s="4341"/>
      <c r="W97" s="4341"/>
      <c r="X97" s="4341"/>
      <c r="Y97" s="4341"/>
      <c r="Z97" s="4341"/>
    </row>
    <row r="98">
      <c r="A98" s="4342" t="s">
        <v>394</v>
      </c>
      <c r="B98" s="4343">
        <v>4.0</v>
      </c>
      <c r="C98" s="4344"/>
      <c r="D98" s="4344"/>
      <c r="E98" s="4344"/>
      <c r="F98" s="4344"/>
      <c r="G98" s="4342" t="s">
        <v>9208</v>
      </c>
      <c r="H98" s="4342" t="s">
        <v>5749</v>
      </c>
      <c r="I98" s="4344"/>
      <c r="J98" s="4342" t="s">
        <v>12567</v>
      </c>
      <c r="K98" s="4342" t="s">
        <v>12568</v>
      </c>
      <c r="L98" s="4342"/>
      <c r="M98" s="4342"/>
      <c r="N98" s="4342"/>
      <c r="O98" s="4342"/>
      <c r="P98" s="4342"/>
      <c r="Q98" s="4342"/>
      <c r="R98" s="4342"/>
      <c r="S98" s="4347"/>
      <c r="T98" s="4347"/>
      <c r="U98" s="4347"/>
      <c r="V98" s="4347"/>
      <c r="W98" s="4347"/>
      <c r="X98" s="4347"/>
      <c r="Y98" s="4347"/>
      <c r="Z98" s="4347"/>
    </row>
    <row r="99">
      <c r="A99" s="4336" t="s">
        <v>406</v>
      </c>
      <c r="B99" s="4337">
        <v>2.0</v>
      </c>
      <c r="C99" s="4336" t="s">
        <v>12569</v>
      </c>
      <c r="D99" s="4336" t="s">
        <v>12570</v>
      </c>
      <c r="E99" s="4336" t="s">
        <v>12571</v>
      </c>
      <c r="F99" s="4337">
        <v>8.0</v>
      </c>
      <c r="G99" s="4336" t="s">
        <v>12572</v>
      </c>
      <c r="H99" s="4336" t="s">
        <v>12573</v>
      </c>
      <c r="I99" s="4336" t="s">
        <v>12574</v>
      </c>
      <c r="J99" s="4336" t="s">
        <v>12575</v>
      </c>
      <c r="K99" s="4336" t="s">
        <v>12576</v>
      </c>
      <c r="L99" s="4336"/>
      <c r="M99" s="4336"/>
      <c r="N99" s="4336"/>
      <c r="O99" s="4336"/>
      <c r="P99" s="4336"/>
      <c r="Q99" s="4336"/>
      <c r="R99" s="4336"/>
      <c r="S99" s="4341"/>
      <c r="T99" s="4341"/>
      <c r="U99" s="4341"/>
      <c r="V99" s="4341"/>
      <c r="W99" s="4341"/>
      <c r="X99" s="4341"/>
      <c r="Y99" s="4341"/>
      <c r="Z99" s="4341"/>
    </row>
    <row r="100">
      <c r="A100" s="4340" t="s">
        <v>5901</v>
      </c>
      <c r="B100" s="4338"/>
      <c r="C100" s="4338"/>
      <c r="D100" s="4338"/>
      <c r="E100" s="4338"/>
      <c r="F100" s="4338"/>
      <c r="G100" s="4338"/>
      <c r="H100" s="4338"/>
      <c r="I100" s="4338"/>
      <c r="J100" s="4338"/>
      <c r="K100" s="4338"/>
      <c r="L100" s="4338"/>
      <c r="M100" s="4338"/>
      <c r="N100" s="4338"/>
      <c r="O100" s="4338"/>
      <c r="P100" s="4338"/>
      <c r="Q100" s="4338"/>
      <c r="R100" s="4338"/>
      <c r="S100" s="4339"/>
      <c r="T100" s="4339"/>
      <c r="U100" s="4339"/>
      <c r="V100" s="4339"/>
      <c r="W100" s="4339"/>
      <c r="X100" s="4339"/>
      <c r="Y100" s="4339"/>
      <c r="Z100" s="4339"/>
    </row>
    <row r="101">
      <c r="A101" s="4336" t="s">
        <v>411</v>
      </c>
      <c r="B101" s="4338"/>
      <c r="C101" s="4338"/>
      <c r="D101" s="4338"/>
      <c r="E101" s="4338"/>
      <c r="F101" s="4338"/>
      <c r="G101" s="4338"/>
      <c r="H101" s="4338"/>
      <c r="I101" s="4338"/>
      <c r="J101" s="4336" t="s">
        <v>12577</v>
      </c>
      <c r="K101" s="4336"/>
      <c r="L101" s="4336"/>
      <c r="M101" s="4336"/>
      <c r="N101" s="4336"/>
      <c r="O101" s="4336"/>
      <c r="P101" s="4336"/>
      <c r="Q101" s="4336"/>
      <c r="R101" s="4336"/>
      <c r="S101" s="4341"/>
      <c r="T101" s="4341"/>
      <c r="U101" s="4341"/>
      <c r="V101" s="4341"/>
      <c r="W101" s="4341"/>
      <c r="X101" s="4341"/>
      <c r="Y101" s="4341"/>
      <c r="Z101" s="4341"/>
    </row>
    <row r="102">
      <c r="A102" s="4359" t="s">
        <v>5932</v>
      </c>
      <c r="B102" s="4344"/>
      <c r="C102" s="4344"/>
      <c r="D102" s="4344"/>
      <c r="E102" s="4344"/>
      <c r="F102" s="4344"/>
      <c r="G102" s="4344"/>
      <c r="H102" s="4344"/>
      <c r="I102" s="4344"/>
      <c r="J102" s="4344"/>
      <c r="K102" s="4344"/>
      <c r="L102" s="4344"/>
      <c r="M102" s="4344"/>
      <c r="N102" s="4344"/>
      <c r="O102" s="4344"/>
      <c r="P102" s="4344"/>
      <c r="Q102" s="4344"/>
      <c r="R102" s="4344"/>
      <c r="S102" s="4341"/>
      <c r="T102" s="4341"/>
      <c r="U102" s="4341"/>
      <c r="V102" s="4341"/>
      <c r="W102" s="4341"/>
      <c r="X102" s="4341"/>
      <c r="Y102" s="4341"/>
      <c r="Z102" s="4341"/>
    </row>
    <row r="103">
      <c r="A103" s="4340" t="s">
        <v>5455</v>
      </c>
      <c r="B103" s="4338"/>
      <c r="C103" s="4338"/>
      <c r="D103" s="4338"/>
      <c r="E103" s="4338"/>
      <c r="F103" s="4338"/>
      <c r="G103" s="4338"/>
      <c r="H103" s="4338"/>
      <c r="I103" s="4338"/>
      <c r="J103" s="4338"/>
      <c r="K103" s="4357"/>
      <c r="L103" s="4338"/>
      <c r="M103" s="4338"/>
      <c r="N103" s="4338"/>
      <c r="O103" s="4338"/>
      <c r="P103" s="4338"/>
      <c r="Q103" s="4338"/>
      <c r="R103" s="4338"/>
      <c r="S103" s="4341"/>
      <c r="T103" s="4341"/>
      <c r="U103" s="4341"/>
      <c r="V103" s="4341"/>
      <c r="W103" s="4341"/>
      <c r="X103" s="4341"/>
      <c r="Y103" s="4341"/>
      <c r="Z103" s="4341"/>
    </row>
    <row r="104">
      <c r="A104" s="4340" t="s">
        <v>5948</v>
      </c>
      <c r="B104" s="4338"/>
      <c r="C104" s="4338"/>
      <c r="D104" s="4338"/>
      <c r="E104" s="4338"/>
      <c r="F104" s="4338"/>
      <c r="G104" s="4338"/>
      <c r="H104" s="4338"/>
      <c r="I104" s="4338"/>
      <c r="J104" s="4338"/>
      <c r="K104" s="4338"/>
      <c r="L104" s="4338"/>
      <c r="M104" s="4338"/>
      <c r="N104" s="4338"/>
      <c r="O104" s="4338"/>
      <c r="P104" s="4338"/>
      <c r="Q104" s="4338"/>
      <c r="R104" s="4338"/>
      <c r="S104" s="4339"/>
      <c r="T104" s="4339"/>
      <c r="U104" s="4339"/>
      <c r="V104" s="4339"/>
      <c r="W104" s="4339"/>
      <c r="X104" s="4339"/>
      <c r="Y104" s="4339"/>
      <c r="Z104" s="4339"/>
    </row>
    <row r="105">
      <c r="A105" s="4336" t="s">
        <v>12220</v>
      </c>
      <c r="B105" s="4337">
        <v>1.0</v>
      </c>
      <c r="C105" s="4336" t="s">
        <v>12578</v>
      </c>
      <c r="D105" s="4336" t="s">
        <v>12514</v>
      </c>
      <c r="E105" s="4338"/>
      <c r="F105" s="4337" t="s">
        <v>12579</v>
      </c>
      <c r="G105" s="4336" t="s">
        <v>12580</v>
      </c>
      <c r="H105" s="4336" t="s">
        <v>4104</v>
      </c>
      <c r="I105" s="4338"/>
      <c r="J105" s="4346" t="s">
        <v>12581</v>
      </c>
      <c r="K105" s="4336" t="s">
        <v>12582</v>
      </c>
      <c r="L105" s="4336" t="s">
        <v>12583</v>
      </c>
      <c r="M105" s="4371" t="s">
        <v>12584</v>
      </c>
      <c r="N105" s="4372"/>
      <c r="O105" s="4357"/>
      <c r="P105" s="4336"/>
      <c r="Q105" s="4336"/>
      <c r="R105" s="4336"/>
      <c r="S105" s="4341"/>
      <c r="T105" s="4341"/>
      <c r="U105" s="4341"/>
      <c r="V105" s="4341"/>
      <c r="W105" s="4341"/>
      <c r="X105" s="4341"/>
      <c r="Y105" s="4341"/>
      <c r="Z105" s="4341"/>
    </row>
    <row r="106">
      <c r="A106" s="4342" t="s">
        <v>12231</v>
      </c>
      <c r="B106" s="4343">
        <v>4.0</v>
      </c>
      <c r="C106" s="4344"/>
      <c r="D106" s="4344"/>
      <c r="E106" s="4344"/>
      <c r="F106" s="4344"/>
      <c r="G106" s="4342" t="s">
        <v>12585</v>
      </c>
      <c r="H106" s="4342" t="s">
        <v>12586</v>
      </c>
      <c r="I106" s="4344"/>
      <c r="J106" s="4364" t="s">
        <v>12587</v>
      </c>
      <c r="K106" s="4364" t="s">
        <v>12588</v>
      </c>
      <c r="L106" s="4342"/>
      <c r="M106" s="4342"/>
      <c r="N106" s="4342"/>
      <c r="O106" s="4342"/>
      <c r="P106" s="4342"/>
      <c r="Q106" s="4342"/>
      <c r="R106" s="4342"/>
      <c r="S106" s="4347"/>
      <c r="T106" s="4347"/>
      <c r="U106" s="4347"/>
      <c r="V106" s="4347"/>
      <c r="W106" s="4347"/>
      <c r="X106" s="4347"/>
      <c r="Y106" s="4347"/>
      <c r="Z106" s="4347"/>
    </row>
    <row r="107">
      <c r="A107" s="4373" t="s">
        <v>12296</v>
      </c>
      <c r="B107" s="4337"/>
      <c r="C107" s="4338"/>
      <c r="D107" s="4338"/>
      <c r="E107" s="4338"/>
      <c r="F107" s="4338"/>
      <c r="G107" s="4338"/>
      <c r="H107" s="4338"/>
      <c r="I107" s="4338"/>
      <c r="J107" s="4338"/>
      <c r="K107" s="4336"/>
      <c r="L107" s="4338"/>
      <c r="M107" s="4338"/>
      <c r="N107" s="4338"/>
      <c r="O107" s="4338"/>
      <c r="P107" s="4338"/>
      <c r="Q107" s="4338"/>
      <c r="R107" s="4338"/>
      <c r="S107" s="4341"/>
      <c r="T107" s="4341"/>
      <c r="U107" s="4341"/>
      <c r="V107" s="4341"/>
      <c r="W107" s="4341"/>
      <c r="X107" s="4341"/>
      <c r="Y107" s="4341"/>
      <c r="Z107" s="4341"/>
    </row>
    <row r="108">
      <c r="A108" s="4342" t="s">
        <v>7554</v>
      </c>
      <c r="B108" s="4343">
        <v>1.0</v>
      </c>
      <c r="C108" s="4344"/>
      <c r="D108" s="4344"/>
      <c r="E108" s="4342" t="s">
        <v>12571</v>
      </c>
      <c r="F108" s="4343"/>
      <c r="G108" s="4342" t="s">
        <v>12589</v>
      </c>
      <c r="H108" s="4342" t="s">
        <v>4104</v>
      </c>
      <c r="I108" s="4352">
        <v>0.0</v>
      </c>
      <c r="J108" s="4342" t="s">
        <v>12590</v>
      </c>
      <c r="K108" s="4342" t="s">
        <v>12591</v>
      </c>
      <c r="L108" s="4342"/>
      <c r="M108" s="4342"/>
      <c r="N108" s="4342"/>
      <c r="O108" s="4342"/>
      <c r="P108" s="4342"/>
      <c r="Q108" s="4342"/>
      <c r="R108" s="4342"/>
      <c r="S108" s="4347"/>
      <c r="T108" s="4347"/>
      <c r="U108" s="4347"/>
      <c r="V108" s="4347"/>
      <c r="W108" s="4347"/>
      <c r="X108" s="4347"/>
      <c r="Y108" s="4347"/>
      <c r="Z108" s="4347"/>
    </row>
    <row r="109">
      <c r="A109" s="4336" t="s">
        <v>420</v>
      </c>
      <c r="B109" s="4337">
        <v>2.0</v>
      </c>
      <c r="C109" s="4336" t="s">
        <v>12592</v>
      </c>
      <c r="D109" s="4336" t="s">
        <v>12593</v>
      </c>
      <c r="E109" s="4336" t="s">
        <v>12594</v>
      </c>
      <c r="F109" s="4337" t="s">
        <v>12595</v>
      </c>
      <c r="G109" s="4336" t="s">
        <v>12596</v>
      </c>
      <c r="H109" s="4336" t="s">
        <v>12597</v>
      </c>
      <c r="I109" s="4336" t="s">
        <v>12598</v>
      </c>
      <c r="J109" s="4336" t="s">
        <v>12599</v>
      </c>
      <c r="K109" s="4336" t="s">
        <v>12600</v>
      </c>
      <c r="L109" s="4336" t="s">
        <v>12601</v>
      </c>
      <c r="M109" s="4336" t="s">
        <v>12602</v>
      </c>
      <c r="N109" s="4336" t="s">
        <v>12603</v>
      </c>
      <c r="O109" s="4357"/>
      <c r="P109" s="4338"/>
      <c r="Q109" s="4338"/>
      <c r="R109" s="4338"/>
      <c r="S109" s="4341"/>
      <c r="T109" s="4341"/>
      <c r="U109" s="4341"/>
      <c r="V109" s="4341"/>
      <c r="W109" s="4341"/>
      <c r="X109" s="4341"/>
      <c r="Y109" s="4341"/>
      <c r="Z109" s="4341"/>
    </row>
    <row r="110">
      <c r="A110" s="4342" t="s">
        <v>12242</v>
      </c>
      <c r="B110" s="4343">
        <v>7.0</v>
      </c>
      <c r="C110" s="4344"/>
      <c r="D110" s="4344"/>
      <c r="E110" s="4342" t="s">
        <v>12604</v>
      </c>
      <c r="F110" s="4344"/>
      <c r="G110" s="4342" t="s">
        <v>12503</v>
      </c>
      <c r="H110" s="4344"/>
      <c r="I110" s="4344"/>
      <c r="J110" s="4342" t="s">
        <v>12605</v>
      </c>
      <c r="K110" s="4342" t="s">
        <v>12606</v>
      </c>
      <c r="L110" s="4342" t="s">
        <v>12607</v>
      </c>
      <c r="M110" s="4374" t="s">
        <v>12608</v>
      </c>
      <c r="N110" s="4342"/>
      <c r="O110" s="4342"/>
      <c r="P110" s="4342"/>
      <c r="Q110" s="4342"/>
      <c r="R110" s="4342"/>
      <c r="S110" s="4347"/>
      <c r="T110" s="4347"/>
      <c r="U110" s="4347"/>
      <c r="V110" s="4347"/>
      <c r="W110" s="4347"/>
      <c r="X110" s="4347"/>
      <c r="Y110" s="4347"/>
      <c r="Z110" s="4347"/>
    </row>
    <row r="111">
      <c r="A111" s="4336" t="s">
        <v>12251</v>
      </c>
      <c r="B111" s="4337">
        <v>2.0</v>
      </c>
      <c r="C111" s="4338"/>
      <c r="D111" s="4338"/>
      <c r="E111" s="4338"/>
      <c r="F111" s="4338"/>
      <c r="G111" s="4336" t="s">
        <v>12609</v>
      </c>
      <c r="H111" s="4338"/>
      <c r="I111" s="4336" t="s">
        <v>12610</v>
      </c>
      <c r="J111" s="4336" t="s">
        <v>12611</v>
      </c>
      <c r="K111" s="4336" t="s">
        <v>12612</v>
      </c>
      <c r="L111" s="4336" t="s">
        <v>12613</v>
      </c>
      <c r="M111" s="4336" t="s">
        <v>12614</v>
      </c>
      <c r="N111" s="4336" t="s">
        <v>12615</v>
      </c>
      <c r="O111" s="4357"/>
      <c r="P111" s="4336"/>
      <c r="Q111" s="4336"/>
      <c r="R111" s="4336"/>
      <c r="S111" s="4341"/>
      <c r="T111" s="4341"/>
      <c r="U111" s="4341"/>
      <c r="V111" s="4341"/>
      <c r="W111" s="4341"/>
      <c r="X111" s="4341"/>
      <c r="Y111" s="4341"/>
      <c r="Z111" s="4341"/>
    </row>
    <row r="112">
      <c r="A112" s="4342" t="s">
        <v>12255</v>
      </c>
      <c r="B112" s="4343">
        <v>1.0</v>
      </c>
      <c r="C112" s="4344"/>
      <c r="D112" s="4344"/>
      <c r="E112" s="4344"/>
      <c r="F112" s="4344"/>
      <c r="G112" s="4342" t="s">
        <v>12609</v>
      </c>
      <c r="H112" s="4344"/>
      <c r="I112" s="4344"/>
      <c r="J112" s="4342" t="s">
        <v>12616</v>
      </c>
      <c r="K112" s="4342" t="s">
        <v>12617</v>
      </c>
      <c r="L112" s="4342"/>
      <c r="M112" s="4342"/>
      <c r="N112" s="4342"/>
      <c r="O112" s="4342"/>
      <c r="P112" s="4342"/>
      <c r="Q112" s="4342"/>
      <c r="R112" s="4342"/>
      <c r="S112" s="4347"/>
      <c r="T112" s="4347"/>
      <c r="U112" s="4347"/>
      <c r="V112" s="4347"/>
      <c r="W112" s="4347"/>
      <c r="X112" s="4347"/>
      <c r="Y112" s="4347"/>
      <c r="Z112" s="4347"/>
    </row>
    <row r="113">
      <c r="A113" s="4336" t="s">
        <v>3650</v>
      </c>
      <c r="B113" s="4337">
        <v>4.0</v>
      </c>
      <c r="C113" s="4336" t="s">
        <v>12074</v>
      </c>
      <c r="D113" s="4336"/>
      <c r="E113" s="4336" t="s">
        <v>12618</v>
      </c>
      <c r="F113" s="4337" t="s">
        <v>12619</v>
      </c>
      <c r="G113" s="4336" t="s">
        <v>12620</v>
      </c>
      <c r="H113" s="4336" t="s">
        <v>4104</v>
      </c>
      <c r="I113" s="4336" t="s">
        <v>12621</v>
      </c>
      <c r="J113" s="4336" t="s">
        <v>12622</v>
      </c>
      <c r="K113" s="4336" t="s">
        <v>12623</v>
      </c>
      <c r="L113" s="4336" t="s">
        <v>12624</v>
      </c>
      <c r="M113" s="4375" t="s">
        <v>12625</v>
      </c>
      <c r="N113" s="4336" t="s">
        <v>12626</v>
      </c>
      <c r="O113" s="4336" t="s">
        <v>12627</v>
      </c>
      <c r="P113" s="4336" t="s">
        <v>12628</v>
      </c>
      <c r="Q113" s="4336" t="s">
        <v>12629</v>
      </c>
      <c r="R113" s="4336" t="s">
        <v>12630</v>
      </c>
      <c r="S113" s="4341"/>
      <c r="T113" s="4341"/>
      <c r="U113" s="4341"/>
      <c r="V113" s="4341"/>
      <c r="W113" s="4341"/>
      <c r="X113" s="4341"/>
      <c r="Y113" s="4341"/>
      <c r="Z113" s="4341"/>
    </row>
    <row r="114">
      <c r="A114" s="4342" t="s">
        <v>468</v>
      </c>
      <c r="B114" s="4343">
        <v>2.0</v>
      </c>
      <c r="C114" s="4342" t="s">
        <v>12267</v>
      </c>
      <c r="D114" s="4344"/>
      <c r="E114" s="4344"/>
      <c r="F114" s="4344"/>
      <c r="G114" s="4342" t="s">
        <v>12631</v>
      </c>
      <c r="H114" s="4342" t="s">
        <v>12632</v>
      </c>
      <c r="I114" s="4344"/>
      <c r="J114" s="4342" t="s">
        <v>12633</v>
      </c>
      <c r="K114" s="4342" t="s">
        <v>12634</v>
      </c>
      <c r="L114" s="4342"/>
      <c r="M114" s="4342"/>
      <c r="N114" s="4342"/>
      <c r="O114" s="4342"/>
      <c r="P114" s="4342"/>
      <c r="Q114" s="4342"/>
      <c r="R114" s="4342"/>
      <c r="S114" s="4341"/>
      <c r="T114" s="4341"/>
      <c r="U114" s="4341"/>
      <c r="V114" s="4341"/>
      <c r="W114" s="4341"/>
      <c r="X114" s="4341"/>
      <c r="Y114" s="4341"/>
      <c r="Z114" s="4341"/>
    </row>
    <row r="115">
      <c r="A115" s="4340" t="s">
        <v>5445</v>
      </c>
      <c r="B115" s="4338"/>
      <c r="C115" s="4338"/>
      <c r="D115" s="4338"/>
      <c r="E115" s="4338"/>
      <c r="F115" s="4338"/>
      <c r="G115" s="4338"/>
      <c r="H115" s="4338"/>
      <c r="I115" s="4338"/>
      <c r="J115" s="4338"/>
      <c r="K115" s="4338"/>
      <c r="L115" s="4338"/>
      <c r="M115" s="4338"/>
      <c r="N115" s="4338"/>
      <c r="O115" s="4338"/>
      <c r="P115" s="4338"/>
      <c r="Q115" s="4338"/>
      <c r="R115" s="4338"/>
      <c r="S115" s="4341"/>
      <c r="T115" s="4341"/>
      <c r="U115" s="4341"/>
      <c r="V115" s="4341"/>
      <c r="W115" s="4341"/>
      <c r="X115" s="4341"/>
      <c r="Y115" s="4341"/>
      <c r="Z115" s="4341"/>
    </row>
    <row r="116">
      <c r="A116" s="4342" t="s">
        <v>474</v>
      </c>
      <c r="B116" s="4343">
        <v>1.0</v>
      </c>
      <c r="C116" s="4344"/>
      <c r="D116" s="4344"/>
      <c r="E116" s="4344"/>
      <c r="F116" s="4344"/>
      <c r="G116" s="4344"/>
      <c r="H116" s="4342" t="s">
        <v>4104</v>
      </c>
      <c r="I116" s="4344"/>
      <c r="J116" s="4342" t="s">
        <v>12635</v>
      </c>
      <c r="K116" s="4342" t="s">
        <v>12636</v>
      </c>
      <c r="L116" s="4342"/>
      <c r="M116" s="4342"/>
      <c r="N116" s="4342"/>
      <c r="O116" s="4342"/>
      <c r="P116" s="4342"/>
      <c r="Q116" s="4342"/>
      <c r="R116" s="4342"/>
      <c r="S116" s="4341"/>
      <c r="T116" s="4341"/>
      <c r="U116" s="4341"/>
      <c r="V116" s="4341"/>
      <c r="W116" s="4341"/>
      <c r="X116" s="4341"/>
      <c r="Y116" s="4341"/>
      <c r="Z116" s="4341"/>
    </row>
    <row r="117">
      <c r="A117" s="4342" t="s">
        <v>476</v>
      </c>
      <c r="B117" s="4343">
        <v>2.0</v>
      </c>
      <c r="C117" s="4342" t="s">
        <v>12637</v>
      </c>
      <c r="D117" s="4342" t="s">
        <v>12638</v>
      </c>
      <c r="E117" s="4342" t="s">
        <v>12639</v>
      </c>
      <c r="F117" s="4343">
        <v>8.0</v>
      </c>
      <c r="G117" s="4342" t="s">
        <v>12640</v>
      </c>
      <c r="H117" s="4342" t="s">
        <v>12641</v>
      </c>
      <c r="I117" s="4342" t="s">
        <v>12642</v>
      </c>
      <c r="J117" s="4342" t="s">
        <v>12643</v>
      </c>
      <c r="K117" s="4342" t="s">
        <v>12644</v>
      </c>
      <c r="L117" s="4342" t="s">
        <v>12645</v>
      </c>
      <c r="M117" s="4342" t="s">
        <v>12646</v>
      </c>
      <c r="N117" s="4342"/>
      <c r="O117" s="4342"/>
      <c r="P117" s="4342"/>
      <c r="Q117" s="4342"/>
      <c r="R117" s="4342"/>
      <c r="S117" s="4347"/>
      <c r="T117" s="4347"/>
      <c r="U117" s="4347"/>
      <c r="V117" s="4347"/>
      <c r="W117" s="4347"/>
      <c r="X117" s="4347"/>
      <c r="Y117" s="4347"/>
      <c r="Z117" s="4347"/>
    </row>
    <row r="118">
      <c r="A118" s="4359" t="s">
        <v>5975</v>
      </c>
      <c r="B118" s="4344"/>
      <c r="C118" s="4344"/>
      <c r="D118" s="4344"/>
      <c r="E118" s="4344"/>
      <c r="F118" s="4344"/>
      <c r="G118" s="4344"/>
      <c r="H118" s="4344"/>
      <c r="I118" s="4344"/>
      <c r="J118" s="4344"/>
      <c r="K118" s="4344"/>
      <c r="L118" s="4344"/>
      <c r="M118" s="4344"/>
      <c r="N118" s="4344"/>
      <c r="O118" s="4344"/>
      <c r="P118" s="4344"/>
      <c r="Q118" s="4344"/>
      <c r="R118" s="4344"/>
      <c r="S118" s="4341"/>
      <c r="T118" s="4341"/>
      <c r="U118" s="4341"/>
      <c r="V118" s="4341"/>
      <c r="W118" s="4341"/>
      <c r="X118" s="4341"/>
      <c r="Y118" s="4341"/>
      <c r="Z118" s="4341"/>
    </row>
    <row r="119">
      <c r="A119" s="4342" t="s">
        <v>478</v>
      </c>
      <c r="B119" s="4343">
        <v>2.0</v>
      </c>
      <c r="C119" s="4344"/>
      <c r="D119" s="4344"/>
      <c r="E119" s="4344"/>
      <c r="F119" s="4344"/>
      <c r="G119" s="4342" t="s">
        <v>12647</v>
      </c>
      <c r="H119" s="4342" t="s">
        <v>12648</v>
      </c>
      <c r="I119" s="4344"/>
      <c r="J119" s="4342" t="s">
        <v>12649</v>
      </c>
      <c r="K119" s="4342" t="s">
        <v>12650</v>
      </c>
      <c r="L119" s="4342" t="s">
        <v>12651</v>
      </c>
      <c r="M119" s="4342"/>
      <c r="N119" s="4342"/>
      <c r="O119" s="4342"/>
      <c r="P119" s="4342"/>
      <c r="Q119" s="4342"/>
      <c r="R119" s="4342"/>
      <c r="S119" s="4347"/>
      <c r="T119" s="4347"/>
      <c r="U119" s="4347"/>
      <c r="V119" s="4347"/>
      <c r="W119" s="4347"/>
      <c r="X119" s="4347"/>
      <c r="Y119" s="4347"/>
      <c r="Z119" s="4347"/>
    </row>
    <row r="120">
      <c r="A120" s="4340" t="s">
        <v>5984</v>
      </c>
      <c r="B120" s="4338"/>
      <c r="C120" s="4338"/>
      <c r="D120" s="4338"/>
      <c r="E120" s="4338"/>
      <c r="F120" s="4338"/>
      <c r="G120" s="4338"/>
      <c r="H120" s="4338"/>
      <c r="I120" s="4338"/>
      <c r="J120" s="4338"/>
      <c r="K120" s="4338"/>
      <c r="L120" s="4338"/>
      <c r="M120" s="4338"/>
      <c r="N120" s="4338"/>
      <c r="O120" s="4338"/>
      <c r="P120" s="4338"/>
      <c r="Q120" s="4338"/>
      <c r="R120" s="4338"/>
      <c r="S120" s="4339"/>
      <c r="T120" s="4339"/>
      <c r="U120" s="4339"/>
      <c r="V120" s="4339"/>
      <c r="W120" s="4339"/>
      <c r="X120" s="4339"/>
      <c r="Y120" s="4339"/>
      <c r="Z120" s="4339"/>
    </row>
    <row r="121">
      <c r="A121" s="4342" t="s">
        <v>483</v>
      </c>
      <c r="B121" s="4343">
        <v>2.0</v>
      </c>
      <c r="C121" s="4342" t="s">
        <v>12652</v>
      </c>
      <c r="D121" s="4342" t="s">
        <v>12306</v>
      </c>
      <c r="E121" s="4342" t="s">
        <v>12434</v>
      </c>
      <c r="F121" s="4343">
        <v>8.0</v>
      </c>
      <c r="G121" s="4342" t="s">
        <v>12653</v>
      </c>
      <c r="H121" s="4342" t="s">
        <v>12654</v>
      </c>
      <c r="I121" s="4342" t="s">
        <v>12655</v>
      </c>
      <c r="J121" s="4342" t="s">
        <v>12656</v>
      </c>
      <c r="K121" s="4342" t="s">
        <v>12657</v>
      </c>
      <c r="L121" s="4342"/>
      <c r="M121" s="4342"/>
      <c r="N121" s="4342"/>
      <c r="O121" s="4342"/>
      <c r="P121" s="4342"/>
      <c r="Q121" s="4342"/>
      <c r="R121" s="4342"/>
      <c r="S121" s="4347"/>
      <c r="T121" s="4347"/>
      <c r="U121" s="4347"/>
      <c r="V121" s="4347"/>
      <c r="W121" s="4347"/>
      <c r="X121" s="4347"/>
      <c r="Y121" s="4347"/>
      <c r="Z121" s="4347"/>
    </row>
    <row r="122">
      <c r="A122" s="4342" t="s">
        <v>3651</v>
      </c>
      <c r="B122" s="4343">
        <v>2.0</v>
      </c>
      <c r="C122" s="4342" t="s">
        <v>12658</v>
      </c>
      <c r="D122" s="4344"/>
      <c r="E122" s="4342" t="s">
        <v>12659</v>
      </c>
      <c r="F122" s="4343">
        <v>8.0</v>
      </c>
      <c r="G122" s="4342" t="s">
        <v>12660</v>
      </c>
      <c r="H122" s="4342" t="s">
        <v>12661</v>
      </c>
      <c r="I122" s="4342"/>
      <c r="J122" s="4342" t="s">
        <v>12662</v>
      </c>
      <c r="K122" s="4342" t="s">
        <v>12663</v>
      </c>
      <c r="L122" s="4342" t="s">
        <v>12664</v>
      </c>
      <c r="M122" s="4342"/>
      <c r="N122" s="4342"/>
      <c r="O122" s="4344"/>
      <c r="P122" s="4344"/>
      <c r="Q122" s="4344"/>
      <c r="R122" s="4344"/>
      <c r="S122" s="4341"/>
      <c r="T122" s="4341"/>
      <c r="U122" s="4341"/>
      <c r="V122" s="4341"/>
      <c r="W122" s="4341"/>
      <c r="X122" s="4341"/>
      <c r="Y122" s="4341"/>
      <c r="Z122" s="4341"/>
    </row>
    <row r="123">
      <c r="A123" s="4340" t="s">
        <v>5992</v>
      </c>
      <c r="B123" s="4338"/>
      <c r="C123" s="4338"/>
      <c r="D123" s="4338"/>
      <c r="E123" s="4338"/>
      <c r="F123" s="4338"/>
      <c r="G123" s="4338"/>
      <c r="H123" s="4338"/>
      <c r="I123" s="4338"/>
      <c r="J123" s="4338"/>
      <c r="K123" s="4338"/>
      <c r="L123" s="4338"/>
      <c r="M123" s="4338"/>
      <c r="N123" s="4338"/>
      <c r="O123" s="4338"/>
      <c r="P123" s="4338"/>
      <c r="Q123" s="4338"/>
      <c r="R123" s="4338"/>
      <c r="S123" s="4339"/>
      <c r="T123" s="4339"/>
      <c r="U123" s="4339"/>
      <c r="V123" s="4339"/>
      <c r="W123" s="4339"/>
      <c r="X123" s="4339"/>
      <c r="Y123" s="4339"/>
      <c r="Z123" s="433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c r="A126" s="4341"/>
      <c r="B126" s="4341"/>
      <c r="C126" s="4341"/>
      <c r="D126" s="4341"/>
      <c r="E126" s="4341"/>
      <c r="F126" s="4341"/>
      <c r="G126" s="4341"/>
      <c r="H126" s="9"/>
      <c r="I126" s="4341"/>
      <c r="J126" s="4341"/>
      <c r="K126" s="4341"/>
      <c r="L126" s="4341"/>
      <c r="M126" s="4341"/>
      <c r="N126" s="4341"/>
      <c r="O126" s="4341"/>
      <c r="P126" s="4341"/>
      <c r="Q126" s="4341"/>
      <c r="R126" s="4341"/>
      <c r="S126" s="4341"/>
      <c r="T126" s="4341"/>
      <c r="U126" s="4341"/>
      <c r="V126" s="4341"/>
      <c r="W126" s="4341"/>
      <c r="X126" s="4341"/>
      <c r="Y126" s="4341"/>
      <c r="Z126" s="4341"/>
    </row>
  </sheetData>
  <hyperlinks>
    <hyperlink r:id="rId1" ref="M110"/>
  </hyperlinks>
  <drawing r:id="rId2"/>
  <tableParts count="1">
    <tablePart r:id="rId4"/>
  </tableParts>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7.43"/>
    <col customWidth="1" min="4" max="4" width="17.57"/>
    <col customWidth="1" min="10" max="10" width="68.43"/>
    <col customWidth="1" min="11" max="11" width="80.71"/>
    <col customWidth="1" min="12" max="13" width="28.14"/>
    <col customWidth="1" min="14" max="14" width="55.71"/>
    <col customWidth="1" min="15" max="15" width="44.29"/>
  </cols>
  <sheetData>
    <row r="1">
      <c r="A1" s="15" t="s">
        <v>3679</v>
      </c>
      <c r="B1" s="15" t="s">
        <v>11906</v>
      </c>
      <c r="C1" s="15" t="s">
        <v>11907</v>
      </c>
      <c r="D1" s="15" t="s">
        <v>11908</v>
      </c>
      <c r="E1" s="15" t="s">
        <v>11909</v>
      </c>
      <c r="F1" s="15" t="s">
        <v>11910</v>
      </c>
      <c r="G1" s="15" t="s">
        <v>11911</v>
      </c>
      <c r="H1" s="15" t="s">
        <v>11912</v>
      </c>
      <c r="I1" s="15" t="s">
        <v>11913</v>
      </c>
      <c r="J1" s="15" t="s">
        <v>6928</v>
      </c>
      <c r="K1" s="4376" t="s">
        <v>6931</v>
      </c>
      <c r="L1" s="4377" t="s">
        <v>6930</v>
      </c>
      <c r="M1" s="4377" t="s">
        <v>14</v>
      </c>
      <c r="N1" s="4377" t="s">
        <v>12665</v>
      </c>
      <c r="O1" s="4377" t="s">
        <v>12666</v>
      </c>
      <c r="P1" s="4377" t="s">
        <v>12667</v>
      </c>
      <c r="Q1" s="4377" t="s">
        <v>12668</v>
      </c>
      <c r="R1" s="4377" t="s">
        <v>12669</v>
      </c>
      <c r="S1" s="4377" t="s">
        <v>12669</v>
      </c>
    </row>
    <row r="2">
      <c r="A2" s="4378" t="s">
        <v>5615</v>
      </c>
      <c r="B2" s="4347"/>
      <c r="C2" s="4347"/>
      <c r="D2" s="4347"/>
      <c r="E2" s="4347"/>
      <c r="F2" s="4347"/>
      <c r="G2" s="4347"/>
      <c r="H2" s="4347"/>
      <c r="I2" s="4347"/>
      <c r="J2" s="4347"/>
      <c r="K2" s="4347"/>
      <c r="L2" s="4347"/>
      <c r="M2" s="4347"/>
      <c r="N2" s="4347"/>
      <c r="O2" s="4347"/>
      <c r="P2" s="4347"/>
      <c r="Q2" s="4347"/>
      <c r="R2" s="4347"/>
      <c r="S2" s="4347"/>
    </row>
    <row r="3">
      <c r="A3" s="668" t="s">
        <v>16</v>
      </c>
      <c r="B3" s="4343">
        <v>3.0</v>
      </c>
      <c r="C3" s="4342" t="s">
        <v>12305</v>
      </c>
      <c r="D3" s="4342" t="s">
        <v>12306</v>
      </c>
      <c r="E3" s="4344"/>
      <c r="F3" s="4343">
        <v>11.0</v>
      </c>
      <c r="G3" s="4342" t="s">
        <v>12307</v>
      </c>
      <c r="H3" s="4342" t="s">
        <v>12308</v>
      </c>
      <c r="I3" s="4344"/>
      <c r="J3" s="4342" t="s">
        <v>12309</v>
      </c>
      <c r="K3" s="4342" t="s">
        <v>12310</v>
      </c>
      <c r="L3" s="4342" t="str">
        <f t="shared" ref="L3:L123" si="1">JOIN(REPT(char(10),2),M3:S3)</f>
        <v>
</v>
      </c>
      <c r="M3" s="4342"/>
      <c r="N3" s="4342"/>
      <c r="O3" s="4342"/>
      <c r="P3" s="4342"/>
      <c r="Q3" s="4342"/>
      <c r="R3" s="4342"/>
      <c r="S3" s="4342"/>
    </row>
    <row r="4">
      <c r="A4" s="4340" t="s">
        <v>5627</v>
      </c>
      <c r="B4" s="4338"/>
      <c r="C4" s="4338"/>
      <c r="D4" s="4338"/>
      <c r="E4" s="4338"/>
      <c r="F4" s="4338"/>
      <c r="G4" s="4338"/>
      <c r="H4" s="4338"/>
      <c r="I4" s="4338"/>
      <c r="J4" s="4338"/>
      <c r="K4" s="4338"/>
      <c r="L4" s="4342" t="str">
        <f t="shared" si="1"/>
        <v>
</v>
      </c>
      <c r="M4" s="4338"/>
      <c r="N4" s="4338"/>
      <c r="O4" s="4338"/>
      <c r="P4" s="4338"/>
      <c r="Q4" s="4338"/>
      <c r="R4" s="4338"/>
      <c r="S4" s="4338"/>
    </row>
    <row r="5">
      <c r="A5" s="668" t="s">
        <v>25</v>
      </c>
      <c r="B5" s="4343">
        <v>1.0</v>
      </c>
      <c r="C5" s="4345" t="s">
        <v>12311</v>
      </c>
      <c r="D5" s="4345" t="s">
        <v>12306</v>
      </c>
      <c r="E5" s="4345" t="s">
        <v>12312</v>
      </c>
      <c r="F5" s="4343">
        <v>4.0</v>
      </c>
      <c r="G5" s="4342" t="s">
        <v>12313</v>
      </c>
      <c r="H5" s="4342" t="s">
        <v>12314</v>
      </c>
      <c r="I5" s="4342"/>
      <c r="J5" s="4342" t="s">
        <v>12315</v>
      </c>
      <c r="K5" s="4346" t="s">
        <v>12316</v>
      </c>
      <c r="L5" s="4342" t="str">
        <f t="shared" si="1"/>
        <v>A great teaching enviroment. Very nice faculty. Well structured clinical and physics didatics. Rad bio lectures received remotely, which is a minus. 
</v>
      </c>
      <c r="M5" s="4342" t="s">
        <v>12317</v>
      </c>
      <c r="N5" s="4342"/>
      <c r="O5" s="4342"/>
      <c r="P5" s="4342"/>
      <c r="Q5" s="4342"/>
      <c r="R5" s="4342"/>
      <c r="S5" s="4342"/>
    </row>
    <row r="6">
      <c r="A6" s="685" t="s">
        <v>28</v>
      </c>
      <c r="B6" s="4343">
        <v>2.0</v>
      </c>
      <c r="C6" s="4344"/>
      <c r="D6" s="4344"/>
      <c r="E6" s="4344"/>
      <c r="F6" s="4343" t="s">
        <v>12318</v>
      </c>
      <c r="G6" s="4344"/>
      <c r="H6" s="4344"/>
      <c r="I6" s="4342" t="s">
        <v>12319</v>
      </c>
      <c r="J6" s="4342" t="s">
        <v>12320</v>
      </c>
      <c r="K6" s="4342" t="s">
        <v>12321</v>
      </c>
      <c r="L6" s="4342" t="str">
        <f t="shared" si="1"/>
        <v>From what I understand, the attending the residents had the most problems with is leaving for Fox Chase (x2)
__
was this interview day 1? we didnt have a physics resident interview &lt; I think it was thier first day. He interviewed alongside the attending who's leaving for fox chase (I forget her name). // Dr. Howell; on day 2 Dr. Howel interviewd with physics faculty
__
Got a probation warning on recent ACGME review X2. Just saw this on the chit-chat. Anyone knows why they got it?
</v>
      </c>
      <c r="M6" s="4379" t="s">
        <v>12670</v>
      </c>
      <c r="N6" s="4342" t="s">
        <v>3</v>
      </c>
      <c r="O6" s="4342"/>
      <c r="P6" s="4342"/>
      <c r="Q6" s="4344"/>
      <c r="R6" s="4344"/>
      <c r="S6" s="4344"/>
    </row>
    <row r="7">
      <c r="A7" s="4354" t="s">
        <v>5639</v>
      </c>
      <c r="B7" s="4338"/>
      <c r="C7" s="4338"/>
      <c r="D7" s="4338"/>
      <c r="E7" s="4338"/>
      <c r="F7" s="4338"/>
      <c r="G7" s="4338"/>
      <c r="H7" s="4338"/>
      <c r="I7" s="4338"/>
      <c r="J7" s="4338"/>
      <c r="K7" s="4338"/>
      <c r="L7" s="4342" t="str">
        <f t="shared" si="1"/>
        <v>
</v>
      </c>
      <c r="M7" s="4338"/>
      <c r="N7" s="4338"/>
      <c r="O7" s="4338"/>
      <c r="P7" s="4338"/>
      <c r="Q7" s="4338"/>
      <c r="R7" s="4338"/>
      <c r="S7" s="4338"/>
    </row>
    <row r="8">
      <c r="A8" s="2441" t="s">
        <v>30</v>
      </c>
      <c r="B8" s="4343">
        <v>1.0</v>
      </c>
      <c r="C8" s="4342" t="s">
        <v>12325</v>
      </c>
      <c r="D8" s="4342" t="s">
        <v>11943</v>
      </c>
      <c r="E8" s="4342" t="s">
        <v>12326</v>
      </c>
      <c r="F8" s="4343">
        <v>4.0</v>
      </c>
      <c r="G8" s="4342" t="s">
        <v>12161</v>
      </c>
      <c r="H8" s="4342" t="s">
        <v>12314</v>
      </c>
      <c r="I8" s="4342" t="s">
        <v>12327</v>
      </c>
      <c r="J8" s="4342" t="s">
        <v>12328</v>
      </c>
      <c r="K8" s="4342" t="s">
        <v>12329</v>
      </c>
      <c r="L8" s="4342" t="str">
        <f t="shared" si="1"/>
        <v>
</v>
      </c>
      <c r="M8" s="4342"/>
      <c r="N8" s="4342"/>
      <c r="O8" s="4342"/>
      <c r="P8" s="4342"/>
      <c r="Q8" s="4342"/>
      <c r="R8" s="4342"/>
      <c r="S8" s="4342"/>
    </row>
    <row r="9">
      <c r="A9" s="2441" t="s">
        <v>35</v>
      </c>
      <c r="B9" s="4343">
        <v>1.0</v>
      </c>
      <c r="C9" s="4344"/>
      <c r="D9" s="4344"/>
      <c r="E9" s="4342"/>
      <c r="F9" s="4343">
        <v>4.0</v>
      </c>
      <c r="G9" s="4342" t="s">
        <v>12161</v>
      </c>
      <c r="H9" s="4342" t="s">
        <v>12314</v>
      </c>
      <c r="I9" s="4344"/>
      <c r="J9" s="4342" t="s">
        <v>12330</v>
      </c>
      <c r="K9" s="4348" t="s">
        <v>12331</v>
      </c>
      <c r="L9" s="4342" t="str">
        <f t="shared" si="1"/>
        <v>
</v>
      </c>
      <c r="M9" s="4342"/>
      <c r="N9" s="4342"/>
      <c r="O9" s="4342"/>
      <c r="P9" s="4342"/>
      <c r="Q9" s="4342"/>
      <c r="R9" s="4342"/>
      <c r="S9" s="4342"/>
    </row>
    <row r="10">
      <c r="A10" s="4342" t="s">
        <v>8798</v>
      </c>
      <c r="B10" s="4343">
        <v>1.0</v>
      </c>
      <c r="C10" s="4344"/>
      <c r="D10" s="4344"/>
      <c r="E10" s="4342" t="s">
        <v>12332</v>
      </c>
      <c r="F10" s="4343">
        <v>4.0</v>
      </c>
      <c r="G10" s="4342" t="s">
        <v>12333</v>
      </c>
      <c r="H10" s="4342" t="s">
        <v>12314</v>
      </c>
      <c r="I10" s="4342" t="s">
        <v>12334</v>
      </c>
      <c r="J10" s="4342" t="s">
        <v>12335</v>
      </c>
      <c r="K10" s="4342" t="s">
        <v>12336</v>
      </c>
      <c r="L10" s="4342" t="str">
        <f t="shared" si="1"/>
        <v>
</v>
      </c>
      <c r="M10" s="4342"/>
      <c r="N10" s="4342"/>
      <c r="O10" s="4342"/>
      <c r="P10" s="4342"/>
      <c r="Q10" s="4342"/>
      <c r="R10" s="4342"/>
      <c r="S10" s="4342"/>
    </row>
    <row r="11">
      <c r="A11" s="2441" t="s">
        <v>36</v>
      </c>
      <c r="B11" s="4343">
        <v>2.0</v>
      </c>
      <c r="C11" s="4344"/>
      <c r="D11" s="4344"/>
      <c r="E11" s="4344"/>
      <c r="F11" s="4344"/>
      <c r="G11" s="4344"/>
      <c r="H11" s="4344"/>
      <c r="I11" s="4344"/>
      <c r="J11" s="4342" t="s">
        <v>12337</v>
      </c>
      <c r="K11" s="4342" t="s">
        <v>12338</v>
      </c>
      <c r="L11" s="4342" t="str">
        <f t="shared" si="1"/>
        <v>
</v>
      </c>
      <c r="M11" s="4342"/>
      <c r="N11" s="4342"/>
      <c r="O11" s="4342"/>
      <c r="P11" s="4342"/>
      <c r="Q11" s="4342"/>
      <c r="R11" s="4342"/>
      <c r="S11" s="4342"/>
    </row>
    <row r="12">
      <c r="A12" s="2441" t="s">
        <v>42</v>
      </c>
      <c r="B12" s="4343">
        <v>1.0</v>
      </c>
      <c r="C12" s="4342" t="s">
        <v>113</v>
      </c>
      <c r="D12" s="4349">
        <v>42827.0</v>
      </c>
      <c r="E12" s="4342" t="s">
        <v>12339</v>
      </c>
      <c r="F12" s="4343">
        <v>5.0</v>
      </c>
      <c r="G12" s="4342" t="s">
        <v>12340</v>
      </c>
      <c r="H12" s="4342" t="s">
        <v>4104</v>
      </c>
      <c r="I12" s="4344"/>
      <c r="J12" s="4342" t="s">
        <v>12341</v>
      </c>
      <c r="K12" s="4342" t="s">
        <v>12342</v>
      </c>
      <c r="L12" s="4342" t="str">
        <f t="shared" si="1"/>
        <v>Both seniors received multiple job offers. One of them will be an attending at UCSD.
</v>
      </c>
      <c r="M12" s="4342" t="s">
        <v>12343</v>
      </c>
      <c r="N12" s="4342"/>
      <c r="O12" s="4342"/>
      <c r="P12" s="4342"/>
      <c r="Q12" s="4342"/>
      <c r="R12" s="4342"/>
      <c r="S12" s="4342"/>
    </row>
    <row r="13">
      <c r="A13" s="2441" t="s">
        <v>61</v>
      </c>
      <c r="B13" s="4343">
        <v>4.0</v>
      </c>
      <c r="C13" s="4342" t="s">
        <v>12344</v>
      </c>
      <c r="D13" s="4344"/>
      <c r="E13" s="4344"/>
      <c r="F13" s="4344"/>
      <c r="G13" s="4342" t="s">
        <v>9190</v>
      </c>
      <c r="H13" s="4344"/>
      <c r="I13" s="4344"/>
      <c r="J13" s="4342" t="s">
        <v>12345</v>
      </c>
      <c r="K13" s="4342" t="s">
        <v>12346</v>
      </c>
      <c r="L13" s="4342" t="str">
        <f t="shared" si="1"/>
        <v>
</v>
      </c>
      <c r="M13" s="4342"/>
      <c r="N13" s="4342"/>
      <c r="O13" s="4342"/>
      <c r="P13" s="4342"/>
      <c r="Q13" s="4342"/>
      <c r="R13" s="4342"/>
      <c r="S13" s="4342"/>
    </row>
    <row r="14">
      <c r="A14" s="2441" t="s">
        <v>70</v>
      </c>
      <c r="B14" s="4343">
        <v>2.0</v>
      </c>
      <c r="C14" s="4344"/>
      <c r="D14" s="4344"/>
      <c r="E14" s="4344"/>
      <c r="F14" s="4343">
        <v>6.0</v>
      </c>
      <c r="G14" s="4342" t="s">
        <v>9347</v>
      </c>
      <c r="H14" s="4342" t="s">
        <v>12347</v>
      </c>
      <c r="I14" s="4344"/>
      <c r="J14" s="4342" t="s">
        <v>12348</v>
      </c>
      <c r="K14" s="4342" t="s">
        <v>12349</v>
      </c>
      <c r="L14" s="4342" t="str">
        <f t="shared" si="1"/>
        <v>
</v>
      </c>
      <c r="M14" s="4342"/>
      <c r="N14" s="4342"/>
      <c r="O14" s="4342"/>
      <c r="P14" s="4342"/>
      <c r="Q14" s="4342"/>
      <c r="R14" s="4342"/>
      <c r="S14" s="4342"/>
    </row>
    <row r="15">
      <c r="A15" s="2441" t="s">
        <v>78</v>
      </c>
      <c r="B15" s="4343">
        <v>3.0</v>
      </c>
      <c r="C15" s="4344"/>
      <c r="D15" s="4342" t="s">
        <v>11943</v>
      </c>
      <c r="E15" s="4342" t="s">
        <v>12339</v>
      </c>
      <c r="F15" s="4343" t="s">
        <v>12350</v>
      </c>
      <c r="G15" s="4342" t="s">
        <v>3816</v>
      </c>
      <c r="H15" s="4342" t="s">
        <v>4104</v>
      </c>
      <c r="I15" s="4344"/>
      <c r="J15" s="4350" t="s">
        <v>12351</v>
      </c>
      <c r="K15" s="4351" t="s">
        <v>12352</v>
      </c>
      <c r="L15" s="4342" t="str">
        <f t="shared" si="1"/>
        <v>
</v>
      </c>
      <c r="M15" s="4342"/>
      <c r="N15" s="4342"/>
      <c r="O15" s="4342"/>
      <c r="P15" s="4342"/>
      <c r="Q15" s="4342"/>
      <c r="R15" s="4342"/>
      <c r="S15" s="4342"/>
    </row>
    <row r="16">
      <c r="A16" s="2441" t="s">
        <v>87</v>
      </c>
      <c r="B16" s="4343">
        <v>3.0</v>
      </c>
      <c r="C16" s="4342" t="s">
        <v>12353</v>
      </c>
      <c r="D16" s="4352">
        <v>4.0</v>
      </c>
      <c r="E16" s="4342" t="s">
        <v>12339</v>
      </c>
      <c r="F16" s="4343">
        <v>12.0</v>
      </c>
      <c r="G16" s="4342" t="s">
        <v>12354</v>
      </c>
      <c r="H16" s="4342" t="s">
        <v>4104</v>
      </c>
      <c r="I16" s="4344"/>
      <c r="J16" s="4342" t="s">
        <v>12355</v>
      </c>
      <c r="K16" s="4353" t="s">
        <v>12356</v>
      </c>
      <c r="L16" s="4342" t="str">
        <f t="shared" si="1"/>
        <v>&lt;&lt;"bait and switch" is a sleazy sales and marketing technique - e.g., I advertise a product for sale at a very low price ("bait"), but when you get to the store I tell you that product is sold-out and try to sell you something else at a higher price ("switch").  Bait-and-switch is illegal these days - stores have to give you a "rain-check" to buy the product at the advertised price later on.  Not quite sure that the concept is applicable to whatever the prior commentor thinks is happening at UCSD...//// Bait and switch in that they market the program on interview day as being accessible to all applicants, however, come ranking time, they switch to focus soley on whom they already know and prefer. That ladies and gentlemen is the modern day non-business definition of bait and switch!
&lt;&lt;There is no favoritism to internal candidates. remember though that UCSD is a top 20 med school and many of the grads are among top rad onc applicants nationwide // also it is quite common (and human nature) to more highly rank applicants that known well to the program (unless the rotator is not liked)
&lt;&lt;&lt;&lt;What you are calling “bait and switch” is actually “preference for better-known candidates”, which exists everywhere.  You say “they focus solely on whom they already know..”, but you haven’t offered any evidence that UCSD’s preference functions are any different than anyone else.  For all we know, the top 20 people on UCSD’s rank list every year are all lesser-known quantities from out-of-state, but wind up at MSK, MDA, Harvard, UCSF and Stanford instead.  Unless you have UCSD’s actual rank list and know the characteristics of all their candidates, you are just blowing smoke. 
</v>
      </c>
      <c r="M16" s="4342" t="s">
        <v>12357</v>
      </c>
      <c r="N16" s="4379" t="s">
        <v>12671</v>
      </c>
      <c r="O16" s="4342"/>
      <c r="P16" s="4342"/>
      <c r="Q16" s="4342"/>
      <c r="R16" s="4342"/>
      <c r="S16" s="4342"/>
    </row>
    <row r="17">
      <c r="A17" s="2441" t="s">
        <v>93</v>
      </c>
      <c r="B17" s="4343">
        <v>4.0</v>
      </c>
      <c r="C17" s="4342" t="s">
        <v>12360</v>
      </c>
      <c r="D17" s="4342" t="s">
        <v>12361</v>
      </c>
      <c r="E17" s="4342" t="s">
        <v>12362</v>
      </c>
      <c r="F17" s="4343">
        <v>13.0</v>
      </c>
      <c r="G17" s="4342" t="s">
        <v>12363</v>
      </c>
      <c r="H17" s="4342" t="s">
        <v>12364</v>
      </c>
      <c r="I17" s="4342" t="s">
        <v>12365</v>
      </c>
      <c r="J17" s="4342" t="s">
        <v>12366</v>
      </c>
      <c r="K17" s="4342" t="s">
        <v>12367</v>
      </c>
      <c r="L17" s="4342" t="str">
        <f t="shared" si="1"/>
        <v>8
</v>
      </c>
      <c r="M17" s="4352">
        <v>8.0</v>
      </c>
      <c r="N17" s="4342"/>
      <c r="O17" s="4342"/>
      <c r="P17" s="4342"/>
      <c r="Q17" s="4342"/>
      <c r="R17" s="4342"/>
      <c r="S17" s="4342"/>
    </row>
    <row r="18">
      <c r="A18" s="2441" t="s">
        <v>105</v>
      </c>
      <c r="B18" s="4343">
        <v>2.0</v>
      </c>
      <c r="C18" s="4342" t="s">
        <v>12368</v>
      </c>
      <c r="D18" s="4342" t="s">
        <v>12369</v>
      </c>
      <c r="E18" s="4342" t="s">
        <v>12370</v>
      </c>
      <c r="F18" s="4343" t="s">
        <v>12371</v>
      </c>
      <c r="G18" s="4342" t="s">
        <v>12372</v>
      </c>
      <c r="H18" s="4342" t="s">
        <v>4104</v>
      </c>
      <c r="I18" s="4344"/>
      <c r="J18" s="4342" t="s">
        <v>12373</v>
      </c>
      <c r="K18" s="4342" t="s">
        <v>12374</v>
      </c>
      <c r="L18" s="4342" t="str">
        <f t="shared" si="1"/>
        <v>
</v>
      </c>
      <c r="M18" s="4342"/>
      <c r="N18" s="4342"/>
      <c r="O18" s="4342"/>
      <c r="P18" s="4342"/>
      <c r="Q18" s="4342"/>
      <c r="R18" s="4342"/>
      <c r="S18" s="4342"/>
    </row>
    <row r="19">
      <c r="A19" s="4340" t="s">
        <v>5426</v>
      </c>
      <c r="B19" s="4338"/>
      <c r="C19" s="4338"/>
      <c r="D19" s="4338"/>
      <c r="E19" s="4338"/>
      <c r="F19" s="4338"/>
      <c r="G19" s="4338"/>
      <c r="H19" s="4338"/>
      <c r="I19" s="4338"/>
      <c r="J19" s="4338"/>
      <c r="K19" s="4338"/>
      <c r="L19" s="4342" t="str">
        <f t="shared" si="1"/>
        <v>
1
</v>
      </c>
      <c r="M19" s="4338"/>
      <c r="N19" s="4355">
        <v>1.0</v>
      </c>
      <c r="O19" s="4338"/>
      <c r="P19" s="4338"/>
      <c r="Q19" s="4338"/>
      <c r="R19" s="4338"/>
      <c r="S19" s="4338"/>
    </row>
    <row r="20">
      <c r="A20" s="668" t="s">
        <v>108</v>
      </c>
      <c r="B20" s="4343">
        <v>2.0</v>
      </c>
      <c r="C20" s="4344"/>
      <c r="D20" s="4344"/>
      <c r="E20" s="4344"/>
      <c r="F20" s="4343">
        <v>8.0</v>
      </c>
      <c r="G20" s="4342" t="s">
        <v>9086</v>
      </c>
      <c r="H20" s="4342" t="s">
        <v>12375</v>
      </c>
      <c r="I20" s="4344"/>
      <c r="J20" s="4342" t="s">
        <v>12376</v>
      </c>
      <c r="K20" s="4342" t="s">
        <v>12377</v>
      </c>
      <c r="L20" s="4342" t="str">
        <f t="shared" si="1"/>
        <v>^ *original poster here* - It didn't seem to me that they get academic days during clinical rotations since they get a full year of research. Modifications = PD working with attendings to be more autonomous and limit futile work for residents while cross-covering. Seemed a little vague to me, but that is what the PD and residents said when I asked about growing pains in the program// thank you for following up with an answer. sounds like it could be worse
&lt;I don't remember them mentioning cross coverage. Are you sure?
&lt;&lt; They said they do cross-cover, but working on improving that aspect. Think its just a result of attending expansion where attendings were used to being covered, but now more difficult with increased cases.
&lt;&lt;&lt; &lt; They definitely cross-cover, but this is largely growing pains from a rapidly expanding programs with varied teaching philosophies from attending to attending.
</v>
      </c>
      <c r="M20" s="4342" t="s">
        <v>12378</v>
      </c>
      <c r="N20" s="4379" t="s">
        <v>12672</v>
      </c>
      <c r="O20" s="4342"/>
      <c r="P20" s="4342"/>
      <c r="Q20" s="4342"/>
      <c r="R20" s="4342"/>
      <c r="S20" s="4342"/>
    </row>
    <row r="21">
      <c r="A21" s="4356" t="s">
        <v>5664</v>
      </c>
      <c r="B21" s="4357"/>
      <c r="C21" s="4357"/>
      <c r="D21" s="4357"/>
      <c r="E21" s="4357"/>
      <c r="F21" s="4357"/>
      <c r="G21" s="4357"/>
      <c r="H21" s="4357"/>
      <c r="I21" s="4357"/>
      <c r="J21" s="4357"/>
      <c r="K21" s="4357"/>
      <c r="L21" s="4342" t="str">
        <f t="shared" si="1"/>
        <v>
</v>
      </c>
      <c r="M21" s="4357"/>
      <c r="N21" s="4357"/>
      <c r="O21" s="4357"/>
      <c r="P21" s="4357"/>
      <c r="Q21" s="4357"/>
      <c r="R21" s="4357"/>
      <c r="S21" s="4357"/>
    </row>
    <row r="22">
      <c r="A22" s="4380" t="s">
        <v>110</v>
      </c>
      <c r="B22" s="4343">
        <v>5.0</v>
      </c>
      <c r="C22" s="4342"/>
      <c r="D22" s="4344"/>
      <c r="E22" s="4344"/>
      <c r="F22" s="4343">
        <v>14.0</v>
      </c>
      <c r="G22" s="4342" t="s">
        <v>12382</v>
      </c>
      <c r="H22" s="4342" t="s">
        <v>4104</v>
      </c>
      <c r="I22" s="4344"/>
      <c r="J22" s="4342" t="s">
        <v>12383</v>
      </c>
      <c r="K22" s="4342" t="s">
        <v>12384</v>
      </c>
      <c r="L22" s="4342" t="str">
        <f t="shared" si="1"/>
        <v>
</v>
      </c>
      <c r="M22" s="4342"/>
      <c r="N22" s="4342"/>
      <c r="O22" s="4342"/>
      <c r="P22" s="4342"/>
      <c r="Q22" s="4342"/>
      <c r="R22" s="4342"/>
      <c r="S22" s="4342"/>
    </row>
    <row r="23">
      <c r="A23" s="4340" t="s">
        <v>128</v>
      </c>
      <c r="B23" s="4338"/>
      <c r="C23" s="4338"/>
      <c r="D23" s="4338"/>
      <c r="E23" s="4338"/>
      <c r="F23" s="4338"/>
      <c r="G23" s="4338"/>
      <c r="H23" s="4338"/>
      <c r="I23" s="4338"/>
      <c r="J23" s="4338"/>
      <c r="K23" s="4338"/>
      <c r="L23" s="4342" t="str">
        <f t="shared" si="1"/>
        <v>
</v>
      </c>
      <c r="M23" s="4338"/>
      <c r="N23" s="4338"/>
      <c r="O23" s="4338"/>
      <c r="P23" s="4338"/>
      <c r="Q23" s="4338"/>
      <c r="R23" s="4338"/>
      <c r="S23" s="4338"/>
    </row>
    <row r="24">
      <c r="A24" s="668" t="s">
        <v>129</v>
      </c>
      <c r="B24" s="4343">
        <v>2.0</v>
      </c>
      <c r="C24" s="4344"/>
      <c r="D24" s="4342" t="s">
        <v>12306</v>
      </c>
      <c r="E24" s="4344"/>
      <c r="F24" s="4343">
        <v>6.0</v>
      </c>
      <c r="G24" s="4342" t="s">
        <v>9190</v>
      </c>
      <c r="H24" s="4342" t="s">
        <v>12385</v>
      </c>
      <c r="I24" s="4342" t="s">
        <v>12386</v>
      </c>
      <c r="J24" s="4342" t="s">
        <v>12387</v>
      </c>
      <c r="K24" s="4342" t="s">
        <v>12388</v>
      </c>
      <c r="L24" s="4342" t="str">
        <f t="shared" si="1"/>
        <v>
</v>
      </c>
      <c r="M24" s="4342"/>
      <c r="N24" s="4342"/>
      <c r="O24" s="4342"/>
      <c r="P24" s="4342"/>
      <c r="Q24" s="4342"/>
      <c r="R24" s="4342"/>
      <c r="S24" s="4342"/>
    </row>
    <row r="25">
      <c r="A25" s="4340" t="s">
        <v>5671</v>
      </c>
      <c r="B25" s="4338"/>
      <c r="C25" s="4338"/>
      <c r="D25" s="4338"/>
      <c r="E25" s="4338"/>
      <c r="F25" s="4338"/>
      <c r="G25" s="4338"/>
      <c r="H25" s="4338"/>
      <c r="I25" s="4338"/>
      <c r="J25" s="4338"/>
      <c r="K25" s="4338"/>
      <c r="L25" s="4342" t="str">
        <f t="shared" si="1"/>
        <v>
</v>
      </c>
      <c r="M25" s="4338"/>
      <c r="N25" s="4338"/>
      <c r="O25" s="4338"/>
      <c r="P25" s="4338"/>
      <c r="Q25" s="4338"/>
      <c r="R25" s="4338"/>
      <c r="S25" s="4338"/>
    </row>
    <row r="26">
      <c r="A26" s="2441" t="s">
        <v>131</v>
      </c>
      <c r="B26" s="4358" t="s">
        <v>12389</v>
      </c>
      <c r="C26" s="4345" t="s">
        <v>12390</v>
      </c>
      <c r="D26" s="4342" t="s">
        <v>12306</v>
      </c>
      <c r="E26" s="4342" t="s">
        <v>12391</v>
      </c>
      <c r="F26" s="4343">
        <v>4.0</v>
      </c>
      <c r="G26" s="4342" t="s">
        <v>12392</v>
      </c>
      <c r="H26" s="4342" t="s">
        <v>12385</v>
      </c>
      <c r="I26" s="4342"/>
      <c r="J26" s="4342" t="s">
        <v>12393</v>
      </c>
      <c r="K26" s="4342" t="s">
        <v>12394</v>
      </c>
      <c r="L26" s="4342" t="str">
        <f t="shared" si="1"/>
        <v>interviewing 22 for 1 spot // 1:22 is nothing compare to some other programs.
</v>
      </c>
      <c r="M26" s="4342" t="s">
        <v>12395</v>
      </c>
      <c r="N26" s="4342"/>
      <c r="O26" s="4342"/>
      <c r="P26" s="4342"/>
      <c r="Q26" s="4342"/>
      <c r="R26" s="4342"/>
      <c r="S26" s="4342"/>
    </row>
    <row r="27">
      <c r="A27" s="2441" t="s">
        <v>3638</v>
      </c>
      <c r="B27" s="4337">
        <v>2.0</v>
      </c>
      <c r="C27" s="4338"/>
      <c r="D27" s="4336" t="s">
        <v>12306</v>
      </c>
      <c r="E27" s="4336" t="s">
        <v>12396</v>
      </c>
      <c r="F27" s="4337">
        <v>10.0</v>
      </c>
      <c r="G27" s="4336" t="s">
        <v>12397</v>
      </c>
      <c r="H27" s="4336" t="s">
        <v>4104</v>
      </c>
      <c r="I27" s="4336" t="s">
        <v>12398</v>
      </c>
      <c r="J27" s="4336" t="s">
        <v>12399</v>
      </c>
      <c r="K27" s="4336"/>
      <c r="L27" s="4342" t="str">
        <f t="shared" si="1"/>
        <v>
</v>
      </c>
      <c r="M27" s="4336"/>
      <c r="N27" s="4336"/>
      <c r="O27" s="4336"/>
      <c r="P27" s="4336"/>
      <c r="Q27" s="4336"/>
      <c r="R27" s="4336"/>
      <c r="S27" s="4336"/>
    </row>
    <row r="28">
      <c r="A28" s="2441" t="s">
        <v>141</v>
      </c>
      <c r="B28" s="4343">
        <v>2.0</v>
      </c>
      <c r="C28" s="4344"/>
      <c r="D28" s="4342" t="s">
        <v>12400</v>
      </c>
      <c r="E28" s="4342" t="s">
        <v>12401</v>
      </c>
      <c r="F28" s="4343">
        <v>8.0</v>
      </c>
      <c r="G28" s="4342" t="s">
        <v>12020</v>
      </c>
      <c r="H28" s="4342" t="s">
        <v>12402</v>
      </c>
      <c r="I28" s="4342" t="s">
        <v>73</v>
      </c>
      <c r="J28" s="4342" t="s">
        <v>12403</v>
      </c>
      <c r="K28" s="4342" t="s">
        <v>12404</v>
      </c>
      <c r="L28" s="4342" t="str">
        <f t="shared" si="1"/>
        <v>
</v>
      </c>
      <c r="M28" s="4342"/>
      <c r="N28" s="4342"/>
      <c r="O28" s="4342"/>
      <c r="P28" s="4342"/>
      <c r="Q28" s="4342"/>
      <c r="R28" s="4342"/>
      <c r="S28" s="4342"/>
    </row>
    <row r="29">
      <c r="A29" s="2441" t="s">
        <v>3640</v>
      </c>
      <c r="B29" s="4337">
        <v>2.0</v>
      </c>
      <c r="C29" s="4338"/>
      <c r="D29" s="4338"/>
      <c r="E29" s="4338"/>
      <c r="F29" s="4337">
        <v>12.0</v>
      </c>
      <c r="G29" s="4336" t="s">
        <v>12161</v>
      </c>
      <c r="H29" s="4336" t="s">
        <v>4104</v>
      </c>
      <c r="I29" s="4338"/>
      <c r="J29" s="4336" t="s">
        <v>12405</v>
      </c>
      <c r="K29" s="4336" t="s">
        <v>12406</v>
      </c>
      <c r="L29" s="4342" t="str">
        <f t="shared" si="1"/>
        <v>
</v>
      </c>
      <c r="M29" s="4336"/>
      <c r="N29" s="4336"/>
      <c r="O29" s="4336"/>
      <c r="P29" s="4336"/>
      <c r="Q29" s="4336"/>
      <c r="R29" s="4336"/>
      <c r="S29" s="4336"/>
    </row>
    <row r="30">
      <c r="A30" s="4359" t="s">
        <v>5688</v>
      </c>
      <c r="B30" s="4344"/>
      <c r="C30" s="4344"/>
      <c r="D30" s="4344"/>
      <c r="E30" s="4344"/>
      <c r="F30" s="4344"/>
      <c r="G30" s="4344"/>
      <c r="H30" s="4344"/>
      <c r="I30" s="4344"/>
      <c r="J30" s="4344"/>
      <c r="K30" s="4344"/>
      <c r="L30" s="4342" t="str">
        <f t="shared" si="1"/>
        <v>
</v>
      </c>
      <c r="M30" s="4344"/>
      <c r="N30" s="4344"/>
      <c r="O30" s="4344"/>
      <c r="P30" s="4344"/>
      <c r="Q30" s="4344"/>
      <c r="R30" s="4344"/>
      <c r="S30" s="4344"/>
    </row>
    <row r="31">
      <c r="A31" s="4380" t="s">
        <v>150</v>
      </c>
      <c r="B31" s="4337">
        <v>4.0</v>
      </c>
      <c r="C31" s="4338"/>
      <c r="D31" s="4338"/>
      <c r="E31" s="4338"/>
      <c r="F31" s="4337">
        <v>16.0</v>
      </c>
      <c r="G31" s="4336" t="s">
        <v>12408</v>
      </c>
      <c r="H31" s="4336" t="s">
        <v>4104</v>
      </c>
      <c r="I31" s="4338"/>
      <c r="J31" s="4336" t="s">
        <v>12409</v>
      </c>
      <c r="K31" s="4336" t="s">
        <v>12410</v>
      </c>
      <c r="L31" s="4342" t="str">
        <f t="shared" si="1"/>
        <v>Got a probation warning on recent ACGME review!!
HAHAHA, not even close to a better program compared with Duke, UF and UNC in the south x2
&lt; I interviewed at all of these places and thought they would all be fine places to train. Duke probably better academic job placement nationally but otherwise they're all pretty similar in terms of "strength of program." The new PD at Emory is a strong resident advocate and has already made some pretty big changes to improve resident happiness, malignancy, etc.
</v>
      </c>
      <c r="M31" s="4381" t="s">
        <v>12673</v>
      </c>
      <c r="N31" s="4336" t="s">
        <v>12412</v>
      </c>
      <c r="O31" s="4336"/>
      <c r="P31" s="4336"/>
      <c r="Q31" s="4336"/>
      <c r="R31" s="4336"/>
      <c r="S31" s="4336"/>
    </row>
    <row r="32">
      <c r="A32" s="4340" t="s">
        <v>12036</v>
      </c>
      <c r="B32" s="4338"/>
      <c r="C32" s="4338"/>
      <c r="D32" s="4338"/>
      <c r="E32" s="4338"/>
      <c r="F32" s="4338"/>
      <c r="G32" s="4338"/>
      <c r="H32" s="4338"/>
      <c r="I32" s="4361" t="s">
        <v>1130</v>
      </c>
      <c r="J32" s="4338"/>
      <c r="K32" s="4338"/>
      <c r="L32" s="4342" t="str">
        <f t="shared" si="1"/>
        <v>
</v>
      </c>
      <c r="M32" s="4338"/>
      <c r="N32" s="4338"/>
      <c r="O32" s="4338"/>
      <c r="P32" s="4338"/>
      <c r="Q32" s="4338"/>
      <c r="R32" s="4338"/>
      <c r="S32" s="4338"/>
    </row>
    <row r="33">
      <c r="A33" s="4336" t="s">
        <v>159</v>
      </c>
      <c r="B33" s="4337">
        <v>2.0</v>
      </c>
      <c r="C33" s="4338"/>
      <c r="D33" s="4338"/>
      <c r="E33" s="4338"/>
      <c r="F33" s="4338"/>
      <c r="G33" s="4338"/>
      <c r="H33" s="4338"/>
      <c r="I33" s="4338"/>
      <c r="J33" s="4336" t="s">
        <v>12413</v>
      </c>
      <c r="K33" s="4360" t="s">
        <v>12414</v>
      </c>
      <c r="L33" s="4342" t="str">
        <f t="shared" si="1"/>
        <v>
</v>
      </c>
      <c r="M33" s="4336"/>
      <c r="N33" s="4336"/>
      <c r="O33" s="4336"/>
      <c r="P33" s="4336"/>
      <c r="Q33" s="4336"/>
      <c r="R33" s="4336"/>
      <c r="S33" s="4336"/>
    </row>
    <row r="34">
      <c r="A34" s="4359" t="s">
        <v>5702</v>
      </c>
      <c r="B34" s="4344"/>
      <c r="C34" s="4344"/>
      <c r="D34" s="4344"/>
      <c r="E34" s="4344"/>
      <c r="F34" s="4344"/>
      <c r="G34" s="4344"/>
      <c r="H34" s="4344"/>
      <c r="I34" s="4344"/>
      <c r="J34" s="4344"/>
      <c r="K34" s="4344"/>
      <c r="L34" s="4342" t="str">
        <f t="shared" si="1"/>
        <v>
</v>
      </c>
      <c r="M34" s="4344"/>
      <c r="N34" s="4344"/>
      <c r="O34" s="4344"/>
      <c r="P34" s="4344"/>
      <c r="Q34" s="4344"/>
      <c r="R34" s="4344"/>
      <c r="S34" s="4344"/>
    </row>
    <row r="35">
      <c r="A35" s="2441" t="s">
        <v>165</v>
      </c>
      <c r="B35" s="4343">
        <v>1.0</v>
      </c>
      <c r="C35" s="4344"/>
      <c r="D35" s="4344"/>
      <c r="E35" s="4344"/>
      <c r="F35" s="4344"/>
      <c r="G35" s="4344"/>
      <c r="H35" s="4344"/>
      <c r="I35" s="4344"/>
      <c r="J35" s="4342" t="s">
        <v>12415</v>
      </c>
      <c r="K35" s="4342"/>
      <c r="L35" s="4342" t="str">
        <f t="shared" si="1"/>
        <v>
</v>
      </c>
      <c r="M35" s="4342"/>
      <c r="N35" s="4342"/>
      <c r="O35" s="4342"/>
      <c r="P35" s="4342"/>
      <c r="Q35" s="4342"/>
      <c r="R35" s="4342"/>
      <c r="S35" s="4342"/>
    </row>
    <row r="36">
      <c r="A36" s="2441" t="s">
        <v>3641</v>
      </c>
      <c r="B36" s="4343">
        <v>2.0</v>
      </c>
      <c r="C36" s="4344"/>
      <c r="D36" s="4344"/>
      <c r="E36" s="4344"/>
      <c r="F36" s="4344"/>
      <c r="G36" s="4344"/>
      <c r="H36" s="4344"/>
      <c r="I36" s="4344"/>
      <c r="J36" s="4342" t="s">
        <v>12416</v>
      </c>
      <c r="K36" s="4342" t="s">
        <v>12417</v>
      </c>
      <c r="L36" s="4342" t="str">
        <f t="shared" si="1"/>
        <v>&lt; I don't get the point of this whole rant about an awkward interviewer. Most places I interviewed at had one or more interviewer with an awkward personality/habits. Not sure how that really speaks to the program per se. My interview there went well. I do remember vaguely someone in the faculty speaking to the reputation of NW, but frankly it was nothing as obscene as you are making it sound, nor did it seem out of line or untrue. Regarding resident workload, I do know one of the residents there and they did confirm that they are busier clinically than they would have hoped, but the overall atmosphere in the department is very healthy and collegial.
</v>
      </c>
      <c r="M36" s="4342" t="s">
        <v>12418</v>
      </c>
      <c r="N36" s="4342"/>
      <c r="O36" s="4342"/>
      <c r="P36" s="4342"/>
      <c r="Q36" s="4342"/>
      <c r="R36" s="4342"/>
      <c r="S36" s="4342"/>
    </row>
    <row r="37">
      <c r="A37" s="4382" t="s">
        <v>3642</v>
      </c>
      <c r="B37" s="4343">
        <v>2.0</v>
      </c>
      <c r="C37" s="4344"/>
      <c r="D37" s="4342" t="s">
        <v>12419</v>
      </c>
      <c r="E37" s="4344"/>
      <c r="F37" s="4344"/>
      <c r="G37" s="4342" t="s">
        <v>12420</v>
      </c>
      <c r="H37" s="4342" t="s">
        <v>4104</v>
      </c>
      <c r="I37" s="4342" t="s">
        <v>12421</v>
      </c>
      <c r="J37" s="4342" t="s">
        <v>12422</v>
      </c>
      <c r="K37" s="4342" t="s">
        <v>12423</v>
      </c>
      <c r="L37" s="4342" t="str">
        <f t="shared" si="1"/>
        <v>
</v>
      </c>
      <c r="M37" s="4342"/>
      <c r="N37" s="4342"/>
      <c r="O37" s="4342"/>
      <c r="P37" s="4342"/>
      <c r="Q37" s="4342"/>
      <c r="R37" s="4342"/>
      <c r="S37" s="4342"/>
    </row>
    <row r="38">
      <c r="A38" s="2441" t="s">
        <v>186</v>
      </c>
      <c r="B38" s="4343">
        <v>3.0</v>
      </c>
      <c r="C38" s="4344"/>
      <c r="D38" s="4342" t="s">
        <v>12424</v>
      </c>
      <c r="E38" s="4344"/>
      <c r="F38" s="4344"/>
      <c r="G38" s="4342" t="s">
        <v>12425</v>
      </c>
      <c r="H38" s="4342" t="s">
        <v>4104</v>
      </c>
      <c r="I38" s="4344"/>
      <c r="J38" s="4342" t="s">
        <v>12426</v>
      </c>
      <c r="K38" s="4346" t="s">
        <v>12427</v>
      </c>
      <c r="L38" s="4342" t="str">
        <f t="shared" si="1"/>
        <v>
</v>
      </c>
      <c r="M38" s="4342"/>
      <c r="N38" s="4342"/>
      <c r="O38" s="4342"/>
      <c r="P38" s="4342"/>
      <c r="Q38" s="4342"/>
      <c r="R38" s="4342"/>
      <c r="S38" s="4342"/>
    </row>
    <row r="39">
      <c r="A39" s="4340" t="s">
        <v>290</v>
      </c>
      <c r="B39" s="4357"/>
      <c r="C39" s="4338"/>
      <c r="D39" s="4338"/>
      <c r="E39" s="4338"/>
      <c r="F39" s="4338"/>
      <c r="G39" s="4338"/>
      <c r="H39" s="4338"/>
      <c r="I39" s="4338"/>
      <c r="J39" s="4338"/>
      <c r="K39" s="4357"/>
      <c r="L39" s="4342" t="str">
        <f t="shared" si="1"/>
        <v>
</v>
      </c>
      <c r="M39" s="4338"/>
      <c r="N39" s="4338"/>
      <c r="O39" s="4338"/>
      <c r="P39" s="4338"/>
      <c r="Q39" s="4338"/>
      <c r="R39" s="4338"/>
      <c r="S39" s="4338"/>
    </row>
    <row r="40">
      <c r="A40" s="668" t="s">
        <v>208</v>
      </c>
      <c r="B40" s="4343">
        <v>1.0</v>
      </c>
      <c r="C40" s="4344"/>
      <c r="D40" s="4344"/>
      <c r="E40" s="4344"/>
      <c r="F40" s="4344"/>
      <c r="G40" s="4344"/>
      <c r="H40" s="4344"/>
      <c r="I40" s="4344"/>
      <c r="J40" s="4342" t="s">
        <v>12428</v>
      </c>
      <c r="K40" s="4342" t="s">
        <v>12429</v>
      </c>
      <c r="L40" s="4342" t="str">
        <f t="shared" si="1"/>
        <v>
</v>
      </c>
      <c r="M40" s="4342"/>
      <c r="N40" s="4342"/>
      <c r="O40" s="4342"/>
      <c r="P40" s="4342"/>
      <c r="Q40" s="4342"/>
      <c r="R40" s="4342"/>
      <c r="S40" s="4342"/>
    </row>
    <row r="41">
      <c r="A41" s="4340" t="s">
        <v>5434</v>
      </c>
      <c r="B41" s="4357"/>
      <c r="C41" s="4357"/>
      <c r="D41" s="4357"/>
      <c r="E41" s="4357"/>
      <c r="F41" s="4357"/>
      <c r="G41" s="4357"/>
      <c r="H41" s="4357"/>
      <c r="I41" s="4357"/>
      <c r="J41" s="4357"/>
      <c r="K41" s="4357"/>
      <c r="L41" s="4342" t="str">
        <f t="shared" si="1"/>
        <v>
</v>
      </c>
      <c r="M41" s="4357"/>
      <c r="N41" s="4357"/>
      <c r="O41" s="4357"/>
      <c r="P41" s="4357"/>
      <c r="Q41" s="4357"/>
      <c r="R41" s="4357"/>
      <c r="S41" s="4357"/>
    </row>
    <row r="42">
      <c r="A42" s="668" t="s">
        <v>211</v>
      </c>
      <c r="B42" s="4344"/>
      <c r="C42" s="4344"/>
      <c r="D42" s="4344"/>
      <c r="E42" s="4344"/>
      <c r="F42" s="4344"/>
      <c r="G42" s="4344"/>
      <c r="H42" s="4344"/>
      <c r="I42" s="4344"/>
      <c r="J42" s="4342" t="s">
        <v>12430</v>
      </c>
      <c r="K42" s="4342" t="s">
        <v>12431</v>
      </c>
      <c r="L42" s="4342" t="str">
        <f t="shared" si="1"/>
        <v>
</v>
      </c>
      <c r="M42" s="4342"/>
      <c r="N42" s="4342"/>
      <c r="O42" s="4342"/>
      <c r="P42" s="4342"/>
      <c r="Q42" s="4342"/>
      <c r="R42" s="4342"/>
      <c r="S42" s="4342"/>
    </row>
    <row r="43">
      <c r="A43" s="4340" t="s">
        <v>5726</v>
      </c>
      <c r="B43" s="4338"/>
      <c r="C43" s="4338"/>
      <c r="D43" s="4338"/>
      <c r="E43" s="4338"/>
      <c r="F43" s="4338"/>
      <c r="G43" s="4338"/>
      <c r="H43" s="4338"/>
      <c r="I43" s="4338"/>
      <c r="J43" s="4338"/>
      <c r="K43" s="4338"/>
      <c r="L43" s="4342" t="str">
        <f t="shared" si="1"/>
        <v>
</v>
      </c>
      <c r="M43" s="4338"/>
      <c r="N43" s="4338"/>
      <c r="O43" s="4338"/>
      <c r="P43" s="4338"/>
      <c r="Q43" s="4338"/>
      <c r="R43" s="4338"/>
      <c r="S43" s="4338"/>
    </row>
    <row r="44">
      <c r="A44" s="2441" t="s">
        <v>214</v>
      </c>
      <c r="B44" s="4343">
        <v>1.0</v>
      </c>
      <c r="C44" s="4344"/>
      <c r="D44" s="4344"/>
      <c r="E44" s="4344"/>
      <c r="F44" s="4344"/>
      <c r="G44" s="4344"/>
      <c r="H44" s="4344"/>
      <c r="I44" s="4344"/>
      <c r="J44" s="4342" t="s">
        <v>12432</v>
      </c>
      <c r="K44" s="4342"/>
      <c r="L44" s="4342" t="str">
        <f t="shared" si="1"/>
        <v>
</v>
      </c>
      <c r="M44" s="4342"/>
      <c r="N44" s="4342"/>
      <c r="O44" s="4342"/>
      <c r="P44" s="4342"/>
      <c r="Q44" s="4342"/>
      <c r="R44" s="4342"/>
      <c r="S44" s="4342"/>
    </row>
    <row r="45">
      <c r="A45" s="2441" t="s">
        <v>218</v>
      </c>
      <c r="B45" s="4343">
        <v>1.0</v>
      </c>
      <c r="C45" s="4342" t="s">
        <v>12433</v>
      </c>
      <c r="D45" s="4342" t="s">
        <v>11943</v>
      </c>
      <c r="E45" s="4342" t="s">
        <v>12434</v>
      </c>
      <c r="F45" s="4343">
        <v>6.0</v>
      </c>
      <c r="G45" s="4342" t="s">
        <v>12435</v>
      </c>
      <c r="H45" s="4342" t="s">
        <v>12436</v>
      </c>
      <c r="I45" s="4344"/>
      <c r="J45" s="4342" t="s">
        <v>12437</v>
      </c>
      <c r="K45" s="4362" t="s">
        <v>12438</v>
      </c>
      <c r="L45" s="4342" t="str">
        <f t="shared" si="1"/>
        <v>
</v>
      </c>
      <c r="M45" s="4342"/>
      <c r="N45" s="4342"/>
      <c r="O45" s="4342"/>
      <c r="P45" s="4342"/>
      <c r="Q45" s="4342"/>
      <c r="R45" s="4342"/>
      <c r="S45" s="4342"/>
    </row>
    <row r="46">
      <c r="A46" s="4359" t="s">
        <v>12067</v>
      </c>
      <c r="B46" s="4344"/>
      <c r="C46" s="4344"/>
      <c r="D46" s="4344"/>
      <c r="E46" s="4344"/>
      <c r="F46" s="4344"/>
      <c r="G46" s="4344"/>
      <c r="H46" s="4344"/>
      <c r="I46" s="4344"/>
      <c r="J46" s="4344"/>
      <c r="K46" s="4344"/>
      <c r="L46" s="4342" t="str">
        <f t="shared" si="1"/>
        <v>
</v>
      </c>
      <c r="M46" s="4344"/>
      <c r="N46" s="4344"/>
      <c r="O46" s="4344"/>
      <c r="P46" s="4344"/>
      <c r="Q46" s="4344"/>
      <c r="R46" s="4344"/>
      <c r="S46" s="4344"/>
    </row>
    <row r="47">
      <c r="A47" s="2441" t="s">
        <v>220</v>
      </c>
      <c r="B47" s="4337">
        <v>7.0</v>
      </c>
      <c r="C47" s="4338"/>
      <c r="D47" s="4338"/>
      <c r="E47" s="4338"/>
      <c r="F47" s="4338"/>
      <c r="G47" s="4336" t="s">
        <v>12439</v>
      </c>
      <c r="H47" s="4338"/>
      <c r="I47" s="4336" t="s">
        <v>12440</v>
      </c>
      <c r="J47" s="4336" t="s">
        <v>12441</v>
      </c>
      <c r="K47" s="4336" t="s">
        <v>12442</v>
      </c>
      <c r="L47" s="4342" t="str">
        <f t="shared" si="1"/>
        <v>
</v>
      </c>
      <c r="M47" s="4336"/>
      <c r="N47" s="4336"/>
      <c r="O47" s="4336"/>
      <c r="P47" s="4336"/>
      <c r="Q47" s="4336"/>
      <c r="R47" s="4336"/>
      <c r="S47" s="4336"/>
    </row>
    <row r="48">
      <c r="A48" s="2441" t="s">
        <v>232</v>
      </c>
      <c r="B48" s="4343">
        <v>1.0</v>
      </c>
      <c r="C48" s="4344"/>
      <c r="D48" s="4344"/>
      <c r="E48" s="4344"/>
      <c r="F48" s="4344"/>
      <c r="G48" s="4344"/>
      <c r="H48" s="4344"/>
      <c r="I48" s="4344"/>
      <c r="J48" s="4344"/>
      <c r="K48" s="4342"/>
      <c r="L48" s="4342" t="str">
        <f t="shared" si="1"/>
        <v>
</v>
      </c>
      <c r="M48" s="4342"/>
      <c r="N48" s="4342"/>
      <c r="O48" s="4342"/>
      <c r="P48" s="4342"/>
      <c r="Q48" s="4342"/>
      <c r="R48" s="4342"/>
      <c r="S48" s="4342"/>
    </row>
    <row r="49">
      <c r="A49" s="4340" t="s">
        <v>5354</v>
      </c>
      <c r="B49" s="4338"/>
      <c r="C49" s="4338"/>
      <c r="D49" s="4338"/>
      <c r="E49" s="4338"/>
      <c r="F49" s="4338"/>
      <c r="G49" s="4338"/>
      <c r="H49" s="4338"/>
      <c r="I49" s="4338"/>
      <c r="J49" s="4338"/>
      <c r="K49" s="4338"/>
      <c r="L49" s="4342" t="str">
        <f t="shared" si="1"/>
        <v>
</v>
      </c>
      <c r="M49" s="4338"/>
      <c r="N49" s="4338"/>
      <c r="O49" s="4338"/>
      <c r="P49" s="4338"/>
      <c r="Q49" s="4338"/>
      <c r="R49" s="4338"/>
      <c r="S49" s="4338"/>
    </row>
    <row r="50">
      <c r="A50" s="2441" t="s">
        <v>236</v>
      </c>
      <c r="B50" s="4344"/>
      <c r="C50" s="4344"/>
      <c r="D50" s="4344"/>
      <c r="E50" s="4344"/>
      <c r="F50" s="4344"/>
      <c r="G50" s="4342" t="s">
        <v>12443</v>
      </c>
      <c r="H50" s="4344"/>
      <c r="I50" s="4344"/>
      <c r="J50" s="4342" t="s">
        <v>12444</v>
      </c>
      <c r="K50" s="4342" t="s">
        <v>12445</v>
      </c>
      <c r="L50" s="4342" t="str">
        <f t="shared" si="1"/>
        <v>
</v>
      </c>
      <c r="M50" s="4342"/>
      <c r="N50" s="4342"/>
      <c r="O50" s="4342"/>
      <c r="P50" s="4342"/>
      <c r="Q50" s="4342"/>
      <c r="R50" s="4342"/>
      <c r="S50" s="4342"/>
    </row>
    <row r="51">
      <c r="A51" s="2460" t="s">
        <v>243</v>
      </c>
      <c r="B51" s="4343">
        <v>2.0</v>
      </c>
      <c r="C51" s="4342" t="s">
        <v>12446</v>
      </c>
      <c r="D51" s="4344"/>
      <c r="E51" s="4342" t="s">
        <v>12339</v>
      </c>
      <c r="F51" s="4343">
        <v>11.0</v>
      </c>
      <c r="G51" s="4342" t="s">
        <v>12447</v>
      </c>
      <c r="H51" s="4342" t="s">
        <v>12448</v>
      </c>
      <c r="I51" s="4344"/>
      <c r="J51" s="4342" t="s">
        <v>12449</v>
      </c>
      <c r="K51" s="4342" t="s">
        <v>12450</v>
      </c>
      <c r="L51" s="4342" t="str">
        <f t="shared" si="1"/>
        <v>
</v>
      </c>
      <c r="M51" s="4342"/>
      <c r="N51" s="4342"/>
      <c r="O51" s="4342"/>
      <c r="P51" s="4342"/>
      <c r="Q51" s="4342"/>
      <c r="R51" s="4342"/>
      <c r="S51" s="4342"/>
    </row>
    <row r="52">
      <c r="A52" s="4340" t="s">
        <v>5746</v>
      </c>
      <c r="B52" s="4338"/>
      <c r="C52" s="4361"/>
      <c r="D52" s="4361"/>
      <c r="E52" s="4361"/>
      <c r="F52" s="4338"/>
      <c r="G52" s="4361"/>
      <c r="H52" s="4361"/>
      <c r="I52" s="4361"/>
      <c r="J52" s="4361"/>
      <c r="K52" s="4338"/>
      <c r="L52" s="4342" t="str">
        <f t="shared" si="1"/>
        <v>
</v>
      </c>
      <c r="M52" s="4338"/>
      <c r="N52" s="4338"/>
      <c r="O52" s="4338"/>
      <c r="P52" s="4338"/>
      <c r="Q52" s="4338"/>
      <c r="R52" s="4338"/>
      <c r="S52" s="4338"/>
    </row>
    <row r="53">
      <c r="A53" s="2441" t="s">
        <v>3644</v>
      </c>
      <c r="B53" s="4337">
        <v>2.0</v>
      </c>
      <c r="C53" s="4336" t="s">
        <v>12451</v>
      </c>
      <c r="D53" s="4336" t="s">
        <v>12452</v>
      </c>
      <c r="E53" s="4336" t="s">
        <v>12453</v>
      </c>
      <c r="F53" s="4337" t="s">
        <v>12454</v>
      </c>
      <c r="G53" s="4336" t="s">
        <v>12455</v>
      </c>
      <c r="H53" s="4336" t="s">
        <v>12456</v>
      </c>
      <c r="I53" s="4336" t="s">
        <v>12457</v>
      </c>
      <c r="J53" s="4363" t="s">
        <v>12458</v>
      </c>
      <c r="K53" s="4336" t="s">
        <v>12459</v>
      </c>
      <c r="L53" s="4342" t="str">
        <f t="shared" si="1"/>
        <v>
</v>
      </c>
      <c r="M53" s="4336"/>
      <c r="N53" s="4336"/>
      <c r="O53" s="4336"/>
      <c r="P53" s="4336"/>
      <c r="Q53" s="4336"/>
      <c r="R53" s="4336"/>
      <c r="S53" s="4336"/>
    </row>
    <row r="54">
      <c r="A54" s="2441" t="s">
        <v>255</v>
      </c>
      <c r="B54" s="4343">
        <v>2.0</v>
      </c>
      <c r="C54" s="4344"/>
      <c r="D54" s="4344"/>
      <c r="E54" s="4344"/>
      <c r="F54" s="4344"/>
      <c r="G54" s="4342" t="s">
        <v>12460</v>
      </c>
      <c r="H54" s="4344"/>
      <c r="I54" s="4344"/>
      <c r="J54" s="4342" t="s">
        <v>12461</v>
      </c>
      <c r="K54" s="4342" t="s">
        <v>12462</v>
      </c>
      <c r="L54" s="4342" t="str">
        <f t="shared" si="1"/>
        <v>
</v>
      </c>
      <c r="M54" s="4342"/>
      <c r="N54" s="4342"/>
      <c r="O54" s="4342"/>
      <c r="P54" s="4342"/>
      <c r="Q54" s="4342"/>
      <c r="R54" s="4342"/>
      <c r="S54" s="4342"/>
    </row>
    <row r="55">
      <c r="A55" s="2441" t="s">
        <v>261</v>
      </c>
      <c r="B55" s="4337">
        <v>2.0</v>
      </c>
      <c r="C55" s="4338"/>
      <c r="D55" s="4338"/>
      <c r="E55" s="4338"/>
      <c r="F55" s="4338"/>
      <c r="G55" s="4338"/>
      <c r="H55" s="4338"/>
      <c r="I55" s="4338"/>
      <c r="J55" s="4338"/>
      <c r="K55" s="4336"/>
      <c r="L55" s="4342" t="str">
        <f t="shared" si="1"/>
        <v>
</v>
      </c>
      <c r="M55" s="4336"/>
      <c r="N55" s="4336"/>
      <c r="O55" s="4336"/>
      <c r="P55" s="4336"/>
      <c r="Q55" s="4336"/>
      <c r="R55" s="4336"/>
      <c r="S55" s="4336"/>
    </row>
    <row r="56">
      <c r="A56" s="2441" t="s">
        <v>262</v>
      </c>
      <c r="B56" s="4343">
        <v>3.0</v>
      </c>
      <c r="C56" s="4344"/>
      <c r="D56" s="4342" t="s">
        <v>12306</v>
      </c>
      <c r="E56" s="4342" t="s">
        <v>12463</v>
      </c>
      <c r="F56" s="4343" t="s">
        <v>12464</v>
      </c>
      <c r="G56" s="4342" t="s">
        <v>12465</v>
      </c>
      <c r="H56" s="4344"/>
      <c r="I56" s="4342" t="s">
        <v>12466</v>
      </c>
      <c r="J56" s="4364" t="s">
        <v>12467</v>
      </c>
      <c r="K56" s="4342"/>
      <c r="L56" s="4342" t="str">
        <f t="shared" si="1"/>
        <v>
</v>
      </c>
      <c r="M56" s="4342"/>
      <c r="N56" s="4342"/>
      <c r="O56" s="4342"/>
      <c r="P56" s="4342"/>
      <c r="Q56" s="4342"/>
      <c r="R56" s="4342"/>
      <c r="S56" s="4342"/>
    </row>
    <row r="57">
      <c r="A57" s="4340" t="s">
        <v>5443</v>
      </c>
      <c r="B57" s="4338"/>
      <c r="C57" s="4338"/>
      <c r="D57" s="4338"/>
      <c r="E57" s="4338"/>
      <c r="F57" s="4338"/>
      <c r="G57" s="4338"/>
      <c r="H57" s="4338"/>
      <c r="I57" s="4338"/>
      <c r="J57" s="4338"/>
      <c r="K57" s="4338"/>
      <c r="L57" s="4342" t="str">
        <f t="shared" si="1"/>
        <v>
</v>
      </c>
      <c r="M57" s="4338"/>
      <c r="N57" s="4338"/>
      <c r="O57" s="4338"/>
      <c r="P57" s="4338"/>
      <c r="Q57" s="4338"/>
      <c r="R57" s="4338"/>
      <c r="S57" s="4338"/>
    </row>
    <row r="58">
      <c r="A58" s="2441" t="s">
        <v>267</v>
      </c>
      <c r="B58" s="4343">
        <v>3.0</v>
      </c>
      <c r="C58" s="4342" t="s">
        <v>12468</v>
      </c>
      <c r="D58" s="4344"/>
      <c r="E58" s="4344"/>
      <c r="F58" s="4343" t="s">
        <v>11331</v>
      </c>
      <c r="G58" s="4342" t="s">
        <v>12469</v>
      </c>
      <c r="H58" s="4342" t="s">
        <v>12314</v>
      </c>
      <c r="I58" s="4342" t="s">
        <v>12470</v>
      </c>
      <c r="J58" s="4342" t="s">
        <v>12471</v>
      </c>
      <c r="K58" s="4342" t="s">
        <v>12472</v>
      </c>
      <c r="L58" s="4342" t="str">
        <f t="shared" si="1"/>
        <v>Good luck finding anything to do in Rochester &lt;-- there's so much room for activities there! // Tons of outdoorsy stuff to do very close to Rochester, without having to face hours of traffic to get out of city limits | Agree, I actually find Rochester very habitable // I do, as well, but if you're "single" from the coasts then of course you wouldn't. 
</v>
      </c>
      <c r="M58" s="4342" t="s">
        <v>12473</v>
      </c>
      <c r="N58" s="4344"/>
      <c r="O58" s="4344"/>
      <c r="P58" s="4344"/>
      <c r="Q58" s="4344"/>
      <c r="R58" s="4344"/>
      <c r="S58" s="4344"/>
    </row>
    <row r="59">
      <c r="A59" s="2441" t="s">
        <v>278</v>
      </c>
      <c r="B59" s="4337">
        <v>1.0</v>
      </c>
      <c r="C59" s="4338"/>
      <c r="D59" s="4338"/>
      <c r="E59" s="4338"/>
      <c r="F59" s="4337">
        <v>6.0</v>
      </c>
      <c r="G59" s="4336" t="s">
        <v>12161</v>
      </c>
      <c r="H59" s="4336" t="s">
        <v>5749</v>
      </c>
      <c r="I59" s="4336"/>
      <c r="J59" s="4336" t="s">
        <v>12474</v>
      </c>
      <c r="K59" s="4336" t="s">
        <v>12475</v>
      </c>
      <c r="L59" s="4342" t="str">
        <f t="shared" si="1"/>
        <v>
</v>
      </c>
      <c r="M59" s="4338"/>
      <c r="N59" s="4338"/>
      <c r="O59" s="4338"/>
      <c r="P59" s="4338"/>
      <c r="Q59" s="4338"/>
      <c r="R59" s="4338"/>
      <c r="S59" s="4338"/>
    </row>
    <row r="60">
      <c r="A60" s="4340" t="s">
        <v>5779</v>
      </c>
      <c r="B60" s="4338"/>
      <c r="C60" s="4338"/>
      <c r="D60" s="4338"/>
      <c r="E60" s="4338"/>
      <c r="F60" s="4338"/>
      <c r="G60" s="4338"/>
      <c r="H60" s="4338"/>
      <c r="I60" s="4338"/>
      <c r="J60" s="4338"/>
      <c r="K60" s="4338"/>
      <c r="L60" s="4342" t="str">
        <f t="shared" si="1"/>
        <v>
</v>
      </c>
      <c r="M60" s="4338"/>
      <c r="N60" s="4338"/>
      <c r="O60" s="4338"/>
      <c r="P60" s="4338"/>
      <c r="Q60" s="4338"/>
      <c r="R60" s="4338"/>
      <c r="S60" s="4338"/>
    </row>
    <row r="61">
      <c r="A61" s="668" t="s">
        <v>281</v>
      </c>
      <c r="B61" s="4343">
        <v>4.0</v>
      </c>
      <c r="C61" s="4344"/>
      <c r="D61" s="4344"/>
      <c r="E61" s="4344"/>
      <c r="F61" s="4343">
        <v>16.0</v>
      </c>
      <c r="G61" s="4342" t="s">
        <v>4138</v>
      </c>
      <c r="H61" s="4342" t="s">
        <v>4104</v>
      </c>
      <c r="I61" s="4342" t="s">
        <v>12476</v>
      </c>
      <c r="J61" s="4342" t="s">
        <v>12477</v>
      </c>
      <c r="K61" s="4342" t="s">
        <v>12478</v>
      </c>
      <c r="L61" s="4342" t="str">
        <f t="shared" si="1"/>
        <v>
</v>
      </c>
      <c r="M61" s="4365" t="s">
        <v>2948</v>
      </c>
      <c r="N61" s="4366"/>
      <c r="O61" s="4367"/>
      <c r="P61" s="4366"/>
      <c r="Q61" s="4368"/>
      <c r="R61" s="4344"/>
      <c r="S61" s="4344"/>
    </row>
    <row r="62">
      <c r="A62" s="4340" t="s">
        <v>5852</v>
      </c>
      <c r="B62" s="4338"/>
      <c r="C62" s="4338"/>
      <c r="D62" s="4338"/>
      <c r="E62" s="4338"/>
      <c r="F62" s="4338"/>
      <c r="G62" s="4338"/>
      <c r="H62" s="4338"/>
      <c r="I62" s="4338"/>
      <c r="J62" s="4338"/>
      <c r="K62" s="4338"/>
      <c r="L62" s="4342" t="str">
        <f t="shared" si="1"/>
        <v>
</v>
      </c>
      <c r="M62" s="4338"/>
      <c r="N62" s="4338"/>
      <c r="O62" s="4338"/>
      <c r="P62" s="4338"/>
      <c r="Q62" s="4338"/>
      <c r="R62" s="4338"/>
      <c r="S62" s="4338"/>
    </row>
    <row r="63">
      <c r="A63" s="2441" t="s">
        <v>288</v>
      </c>
      <c r="B63" s="4337">
        <v>3.0</v>
      </c>
      <c r="C63" s="4336" t="s">
        <v>12479</v>
      </c>
      <c r="D63" s="4336" t="s">
        <v>12480</v>
      </c>
      <c r="E63" s="4336" t="s">
        <v>12481</v>
      </c>
      <c r="F63" s="4337">
        <v>12.0</v>
      </c>
      <c r="G63" s="4336" t="s">
        <v>12482</v>
      </c>
      <c r="H63" s="4336" t="s">
        <v>12483</v>
      </c>
      <c r="I63" s="4336" t="s">
        <v>12484</v>
      </c>
      <c r="J63" s="4336" t="s">
        <v>12485</v>
      </c>
      <c r="K63" s="4336" t="s">
        <v>12486</v>
      </c>
      <c r="L63" s="4342" t="str">
        <f t="shared" si="1"/>
        <v>
</v>
      </c>
      <c r="M63" s="4338"/>
      <c r="N63" s="4336"/>
      <c r="O63" s="4336"/>
      <c r="P63" s="4336"/>
      <c r="Q63" s="4336"/>
      <c r="R63" s="4336"/>
      <c r="S63" s="4336"/>
    </row>
    <row r="64">
      <c r="A64" s="2441" t="s">
        <v>297</v>
      </c>
      <c r="B64" s="4343">
        <v>2.0</v>
      </c>
      <c r="C64" s="4344"/>
      <c r="D64" s="4369" t="s">
        <v>12121</v>
      </c>
      <c r="E64" s="4344"/>
      <c r="F64" s="4343">
        <v>8.0</v>
      </c>
      <c r="G64" s="4342" t="s">
        <v>12487</v>
      </c>
      <c r="H64" s="4344"/>
      <c r="I64" s="4344"/>
      <c r="J64" s="4342" t="s">
        <v>12488</v>
      </c>
      <c r="K64" s="4342" t="s">
        <v>12489</v>
      </c>
      <c r="L64" s="4342" t="str">
        <f t="shared" si="1"/>
        <v>
</v>
      </c>
      <c r="M64" s="4366"/>
      <c r="N64" s="4342"/>
      <c r="O64" s="4342"/>
      <c r="P64" s="4342"/>
      <c r="Q64" s="4342"/>
      <c r="R64" s="4342"/>
      <c r="S64" s="4342"/>
    </row>
    <row r="65">
      <c r="A65" s="2441" t="s">
        <v>300</v>
      </c>
      <c r="B65" s="4337">
        <v>2.0</v>
      </c>
      <c r="C65" s="4336" t="s">
        <v>12298</v>
      </c>
      <c r="D65" s="4336" t="s">
        <v>12299</v>
      </c>
      <c r="E65" s="4338"/>
      <c r="F65" s="4337" t="s">
        <v>12300</v>
      </c>
      <c r="G65" s="4336" t="s">
        <v>12301</v>
      </c>
      <c r="H65" s="4336" t="s">
        <v>4104</v>
      </c>
      <c r="I65" s="4336" t="s">
        <v>12302</v>
      </c>
      <c r="J65" s="4336" t="s">
        <v>12303</v>
      </c>
      <c r="K65" s="4336" t="s">
        <v>12304</v>
      </c>
      <c r="L65" s="4342" t="str">
        <f t="shared" si="1"/>
        <v>
</v>
      </c>
      <c r="M65" s="4338"/>
      <c r="N65" s="4338"/>
      <c r="O65" s="4338"/>
      <c r="P65" s="4338"/>
      <c r="Q65" s="4338"/>
      <c r="R65" s="4338"/>
      <c r="S65" s="4338"/>
    </row>
    <row r="66">
      <c r="A66" s="4340" t="s">
        <v>136</v>
      </c>
      <c r="B66" s="4338"/>
      <c r="C66" s="4338"/>
      <c r="D66" s="4338"/>
      <c r="E66" s="4338"/>
      <c r="F66" s="4338"/>
      <c r="G66" s="4338"/>
      <c r="H66" s="4338"/>
      <c r="I66" s="4338"/>
      <c r="J66" s="4338"/>
      <c r="K66" s="4338"/>
      <c r="L66" s="4342" t="str">
        <f t="shared" si="1"/>
        <v>
</v>
      </c>
      <c r="M66" s="4338"/>
      <c r="N66" s="4338"/>
      <c r="O66" s="4338"/>
      <c r="P66" s="4338"/>
      <c r="Q66" s="4338"/>
      <c r="R66" s="4338"/>
      <c r="S66" s="4338"/>
    </row>
    <row r="67">
      <c r="A67" s="668" t="s">
        <v>302</v>
      </c>
      <c r="B67" s="4343">
        <v>1.0</v>
      </c>
      <c r="C67" s="4344"/>
      <c r="D67" s="4344"/>
      <c r="E67" s="4344"/>
      <c r="F67" s="4344"/>
      <c r="G67" s="4344"/>
      <c r="H67" s="4344"/>
      <c r="I67" s="4344"/>
      <c r="J67" s="4342" t="s">
        <v>12490</v>
      </c>
      <c r="K67" s="4342" t="s">
        <v>12491</v>
      </c>
      <c r="L67" s="4342" t="str">
        <f t="shared" si="1"/>
        <v>
</v>
      </c>
      <c r="M67" s="4342"/>
      <c r="N67" s="4342"/>
      <c r="O67" s="4342"/>
      <c r="P67" s="4342"/>
      <c r="Q67" s="4342"/>
      <c r="R67" s="4342"/>
      <c r="S67" s="4342"/>
    </row>
    <row r="68">
      <c r="A68" s="4359" t="s">
        <v>5789</v>
      </c>
      <c r="B68" s="4344"/>
      <c r="C68" s="4344"/>
      <c r="D68" s="4344"/>
      <c r="E68" s="4344"/>
      <c r="F68" s="4344"/>
      <c r="G68" s="4344"/>
      <c r="H68" s="4344"/>
      <c r="I68" s="4344"/>
      <c r="J68" s="4344"/>
      <c r="K68" s="4344"/>
      <c r="L68" s="4342" t="str">
        <f t="shared" si="1"/>
        <v>
</v>
      </c>
      <c r="M68" s="4344"/>
      <c r="N68" s="4344"/>
      <c r="O68" s="4344"/>
      <c r="P68" s="4344"/>
      <c r="Q68" s="4344"/>
      <c r="R68" s="4344"/>
      <c r="S68" s="4344"/>
    </row>
    <row r="69">
      <c r="A69" s="668" t="s">
        <v>306</v>
      </c>
      <c r="B69" s="4344"/>
      <c r="C69" s="4344"/>
      <c r="D69" s="4344"/>
      <c r="E69" s="4344"/>
      <c r="F69" s="4344"/>
      <c r="G69" s="4344"/>
      <c r="H69" s="4344"/>
      <c r="I69" s="4344"/>
      <c r="J69" s="4342" t="s">
        <v>12492</v>
      </c>
      <c r="K69" s="4342" t="s">
        <v>12493</v>
      </c>
      <c r="L69" s="4342" t="str">
        <f t="shared" si="1"/>
        <v>
</v>
      </c>
      <c r="M69" s="4342"/>
      <c r="N69" s="4342"/>
      <c r="O69" s="4342"/>
      <c r="P69" s="4342"/>
      <c r="Q69" s="4342"/>
      <c r="R69" s="4342"/>
      <c r="S69" s="4342"/>
    </row>
    <row r="70">
      <c r="A70" s="4340" t="s">
        <v>5792</v>
      </c>
      <c r="B70" s="4338"/>
      <c r="C70" s="4338"/>
      <c r="D70" s="4338"/>
      <c r="E70" s="4338"/>
      <c r="F70" s="4338"/>
      <c r="G70" s="4338"/>
      <c r="H70" s="4338"/>
      <c r="I70" s="4338"/>
      <c r="J70" s="4338"/>
      <c r="K70" s="4338"/>
      <c r="L70" s="4342" t="str">
        <f t="shared" si="1"/>
        <v>
</v>
      </c>
      <c r="M70" s="4338"/>
      <c r="N70" s="4338"/>
      <c r="O70" s="4338"/>
      <c r="P70" s="4338"/>
      <c r="Q70" s="4338"/>
      <c r="R70" s="4338"/>
      <c r="S70" s="4338"/>
    </row>
    <row r="71">
      <c r="A71" s="2457" t="s">
        <v>3645</v>
      </c>
      <c r="B71" s="4343">
        <v>2.0</v>
      </c>
      <c r="C71" s="4344"/>
      <c r="D71" s="4342" t="s">
        <v>12494</v>
      </c>
      <c r="E71" s="4342" t="s">
        <v>12495</v>
      </c>
      <c r="F71" s="4343">
        <v>8.0</v>
      </c>
      <c r="G71" s="4342" t="s">
        <v>12496</v>
      </c>
      <c r="H71" s="4342" t="s">
        <v>12385</v>
      </c>
      <c r="I71" s="4342" t="s">
        <v>12497</v>
      </c>
      <c r="J71" s="4342" t="s">
        <v>12498</v>
      </c>
      <c r="K71" s="4342" t="s">
        <v>12499</v>
      </c>
      <c r="L71" s="4342" t="str">
        <f t="shared" si="1"/>
        <v>
</v>
      </c>
      <c r="M71" s="4342"/>
      <c r="N71" s="4342"/>
      <c r="O71" s="4342"/>
      <c r="P71" s="4342"/>
      <c r="Q71" s="4342"/>
      <c r="R71" s="4342"/>
      <c r="S71" s="4342"/>
    </row>
    <row r="72">
      <c r="A72" s="2457" t="s">
        <v>316</v>
      </c>
      <c r="B72" s="4343">
        <v>5.0</v>
      </c>
      <c r="C72" s="4344"/>
      <c r="D72" s="4344"/>
      <c r="E72" s="4344"/>
      <c r="F72" s="4344"/>
      <c r="G72" s="4342" t="s">
        <v>12503</v>
      </c>
      <c r="H72" s="4344"/>
      <c r="I72" s="4344"/>
      <c r="J72" s="4342" t="s">
        <v>12504</v>
      </c>
      <c r="K72" s="4342" t="s">
        <v>12505</v>
      </c>
      <c r="L72" s="4342" t="str">
        <f t="shared" si="1"/>
        <v>
</v>
      </c>
      <c r="M72" s="4342"/>
      <c r="N72" s="4342"/>
      <c r="O72" s="4342"/>
      <c r="P72" s="4342"/>
      <c r="Q72" s="4342"/>
      <c r="R72" s="4342"/>
      <c r="S72" s="4342"/>
    </row>
    <row r="73">
      <c r="A73" s="2458" t="s">
        <v>326</v>
      </c>
      <c r="B73" s="4343">
        <v>3.0</v>
      </c>
      <c r="C73" s="4344"/>
      <c r="D73" s="4344"/>
      <c r="E73" s="4344"/>
      <c r="F73" s="4344"/>
      <c r="G73" s="4344"/>
      <c r="H73" s="4344"/>
      <c r="I73" s="4342" t="s">
        <v>12501</v>
      </c>
      <c r="J73" s="4342" t="s">
        <v>12502</v>
      </c>
      <c r="K73" s="4342"/>
      <c r="L73" s="4342" t="str">
        <f t="shared" si="1"/>
        <v>How many people did they interview? only two dates? -Interviewed 27 people over 3 dates, first date for rotators only
</v>
      </c>
      <c r="M73" s="4383" t="s">
        <v>12674</v>
      </c>
      <c r="N73" s="4342"/>
      <c r="O73" s="4342"/>
      <c r="P73" s="4342"/>
      <c r="Q73" s="4342"/>
      <c r="R73" s="4342"/>
      <c r="S73" s="4342"/>
    </row>
    <row r="74">
      <c r="A74" s="706" t="s">
        <v>330</v>
      </c>
      <c r="B74" s="4343">
        <v>2.0</v>
      </c>
      <c r="C74" s="4342" t="s">
        <v>12506</v>
      </c>
      <c r="D74" s="4342" t="s">
        <v>5724</v>
      </c>
      <c r="E74" s="4342" t="s">
        <v>12507</v>
      </c>
      <c r="F74" s="4343">
        <v>8.0</v>
      </c>
      <c r="G74" s="4342" t="s">
        <v>12508</v>
      </c>
      <c r="H74" s="4342" t="s">
        <v>12385</v>
      </c>
      <c r="I74" s="4342" t="s">
        <v>12509</v>
      </c>
      <c r="J74" s="4342" t="s">
        <v>12510</v>
      </c>
      <c r="K74" s="4342" t="s">
        <v>12511</v>
      </c>
      <c r="L74" s="4342" t="str">
        <f t="shared" si="1"/>
        <v>
</v>
      </c>
      <c r="M74" s="4342"/>
      <c r="N74" s="4344"/>
      <c r="O74" s="4344"/>
      <c r="P74" s="4344"/>
      <c r="Q74" s="4344"/>
      <c r="R74" s="4344"/>
      <c r="S74" s="4344"/>
    </row>
    <row r="75">
      <c r="A75" s="707" t="s">
        <v>332</v>
      </c>
      <c r="B75" s="4344"/>
      <c r="C75" s="4344"/>
      <c r="D75" s="4344"/>
      <c r="E75" s="4344"/>
      <c r="F75" s="4344"/>
      <c r="G75" s="4344"/>
      <c r="H75" s="4344"/>
      <c r="I75" s="4344"/>
      <c r="J75" s="4342" t="s">
        <v>12512</v>
      </c>
      <c r="K75" s="4342" t="s">
        <v>12513</v>
      </c>
      <c r="L75" s="4342" t="str">
        <f t="shared" si="1"/>
        <v>
</v>
      </c>
      <c r="M75" s="4342"/>
      <c r="N75" s="4342"/>
      <c r="O75" s="4342"/>
      <c r="P75" s="4342"/>
      <c r="Q75" s="4342"/>
      <c r="R75" s="4342"/>
      <c r="S75" s="4342"/>
    </row>
    <row r="76">
      <c r="A76" s="2457" t="s">
        <v>333</v>
      </c>
      <c r="B76" s="4343">
        <v>2.0</v>
      </c>
      <c r="C76" s="4342"/>
      <c r="D76" s="4342" t="s">
        <v>12514</v>
      </c>
      <c r="E76" s="4344"/>
      <c r="F76" s="4343">
        <v>6.0</v>
      </c>
      <c r="G76" s="4342" t="s">
        <v>12515</v>
      </c>
      <c r="H76" s="4342" t="s">
        <v>12516</v>
      </c>
      <c r="I76" s="4342" t="s">
        <v>12517</v>
      </c>
      <c r="J76" s="4342" t="s">
        <v>12518</v>
      </c>
      <c r="K76" s="4342" t="s">
        <v>12519</v>
      </c>
      <c r="L76" s="4342" t="str">
        <f t="shared" si="1"/>
        <v>
</v>
      </c>
      <c r="M76" s="4342"/>
      <c r="N76" s="4342"/>
      <c r="O76" s="4342"/>
      <c r="P76" s="4342"/>
      <c r="Q76" s="4342"/>
      <c r="R76" s="4342"/>
      <c r="S76" s="4342"/>
    </row>
    <row r="77">
      <c r="A77" s="2457" t="s">
        <v>338</v>
      </c>
      <c r="B77" s="4344"/>
      <c r="C77" s="4344"/>
      <c r="D77" s="4344"/>
      <c r="E77" s="4344"/>
      <c r="F77" s="4344"/>
      <c r="G77" s="4344"/>
      <c r="H77" s="4344"/>
      <c r="I77" s="4344"/>
      <c r="J77" s="4342" t="s">
        <v>12520</v>
      </c>
      <c r="K77" s="4342" t="s">
        <v>12521</v>
      </c>
      <c r="L77" s="4342" t="str">
        <f t="shared" si="1"/>
        <v>
</v>
      </c>
      <c r="M77" s="4342"/>
      <c r="N77" s="4342"/>
      <c r="O77" s="4342"/>
      <c r="P77" s="4342"/>
      <c r="Q77" s="4342"/>
      <c r="R77" s="4342"/>
      <c r="S77" s="4342"/>
    </row>
    <row r="78">
      <c r="A78" s="2457" t="s">
        <v>339</v>
      </c>
      <c r="B78" s="4343">
        <v>2.0</v>
      </c>
      <c r="C78" s="4344"/>
      <c r="D78" s="4344"/>
      <c r="E78" s="4344"/>
      <c r="F78" s="4344"/>
      <c r="G78" s="4342" t="s">
        <v>12522</v>
      </c>
      <c r="H78" s="4342" t="s">
        <v>12385</v>
      </c>
      <c r="I78" s="4342" t="s">
        <v>12523</v>
      </c>
      <c r="J78" s="4342" t="s">
        <v>12524</v>
      </c>
      <c r="K78" s="4342" t="s">
        <v>12525</v>
      </c>
      <c r="L78" s="4342" t="str">
        <f t="shared" si="1"/>
        <v>
</v>
      </c>
      <c r="M78" s="4342"/>
      <c r="N78" s="4342"/>
      <c r="O78" s="4342"/>
      <c r="P78" s="4342"/>
      <c r="Q78" s="4342"/>
      <c r="R78" s="4342"/>
      <c r="S78" s="4342"/>
    </row>
    <row r="79">
      <c r="A79" s="2457" t="s">
        <v>344</v>
      </c>
      <c r="B79" s="4343"/>
      <c r="C79" s="4344"/>
      <c r="D79" s="4344"/>
      <c r="E79" s="4344"/>
      <c r="F79" s="4344"/>
      <c r="G79" s="4344"/>
      <c r="H79" s="4344"/>
      <c r="I79" s="4344"/>
      <c r="J79" s="4342" t="s">
        <v>12526</v>
      </c>
      <c r="K79" s="4342"/>
      <c r="L79" s="4342" t="str">
        <f t="shared" si="1"/>
        <v>
</v>
      </c>
      <c r="M79" s="4342"/>
      <c r="N79" s="4342"/>
      <c r="O79" s="4342"/>
      <c r="P79" s="4342"/>
      <c r="Q79" s="4342"/>
      <c r="R79" s="4342"/>
      <c r="S79" s="4342"/>
    </row>
    <row r="80">
      <c r="A80" s="2457" t="s">
        <v>345</v>
      </c>
      <c r="B80" s="4343"/>
      <c r="C80" s="4344"/>
      <c r="D80" s="4344"/>
      <c r="E80" s="4344"/>
      <c r="F80" s="4344"/>
      <c r="G80" s="4344"/>
      <c r="H80" s="4344"/>
      <c r="I80" s="4344"/>
      <c r="J80" s="4342" t="s">
        <v>12527</v>
      </c>
      <c r="K80" s="4342" t="s">
        <v>12528</v>
      </c>
      <c r="L80" s="4342" t="str">
        <f t="shared" si="1"/>
        <v>
</v>
      </c>
      <c r="M80" s="4342"/>
      <c r="N80" s="4342"/>
      <c r="O80" s="4342"/>
      <c r="P80" s="4342"/>
      <c r="Q80" s="4342"/>
      <c r="R80" s="4342"/>
      <c r="S80" s="4342"/>
    </row>
    <row r="81">
      <c r="A81" s="2457" t="s">
        <v>3646</v>
      </c>
      <c r="B81" s="4343">
        <v>1.0</v>
      </c>
      <c r="C81" s="4344"/>
      <c r="D81" s="4344"/>
      <c r="E81" s="4344"/>
      <c r="F81" s="4344"/>
      <c r="G81" s="4344"/>
      <c r="H81" s="4344"/>
      <c r="I81" s="4344"/>
      <c r="J81" s="4344"/>
      <c r="K81" s="4342"/>
      <c r="L81" s="4342" t="str">
        <f t="shared" si="1"/>
        <v>
</v>
      </c>
      <c r="M81" s="4342"/>
      <c r="N81" s="4342"/>
      <c r="O81" s="4342"/>
      <c r="P81" s="4342"/>
      <c r="Q81" s="4342"/>
      <c r="R81" s="4342"/>
      <c r="S81" s="4342"/>
    </row>
    <row r="82">
      <c r="A82" s="2457" t="s">
        <v>347</v>
      </c>
      <c r="B82" s="4343">
        <v>1.0</v>
      </c>
      <c r="C82" s="4344"/>
      <c r="D82" s="4344"/>
      <c r="E82" s="4344"/>
      <c r="F82" s="4344"/>
      <c r="G82" s="4342" t="s">
        <v>12529</v>
      </c>
      <c r="H82" s="4342" t="s">
        <v>4104</v>
      </c>
      <c r="I82" s="4344"/>
      <c r="J82" s="4342" t="s">
        <v>12530</v>
      </c>
      <c r="K82" s="4342" t="s">
        <v>12531</v>
      </c>
      <c r="L82" s="4342" t="str">
        <f t="shared" si="1"/>
        <v>
</v>
      </c>
      <c r="M82" s="4342"/>
      <c r="N82" s="4342"/>
      <c r="O82" s="4342"/>
      <c r="P82" s="4342"/>
      <c r="Q82" s="4342"/>
      <c r="R82" s="4342"/>
      <c r="S82" s="4342"/>
    </row>
    <row r="83">
      <c r="A83" s="2457" t="s">
        <v>348</v>
      </c>
      <c r="B83" s="4343">
        <v>1.0</v>
      </c>
      <c r="C83" s="4344"/>
      <c r="D83" s="4344"/>
      <c r="E83" s="4344"/>
      <c r="F83" s="4344"/>
      <c r="G83" s="4344"/>
      <c r="H83" s="4344"/>
      <c r="I83" s="4344"/>
      <c r="J83" s="4342" t="s">
        <v>12532</v>
      </c>
      <c r="K83" s="4342"/>
      <c r="L83" s="4342" t="str">
        <f t="shared" si="1"/>
        <v>
</v>
      </c>
      <c r="M83" s="4342"/>
      <c r="N83" s="4342"/>
      <c r="O83" s="4342"/>
      <c r="P83" s="4342"/>
      <c r="Q83" s="4342"/>
      <c r="R83" s="4342"/>
      <c r="S83" s="4342"/>
    </row>
    <row r="84">
      <c r="A84" s="4340" t="s">
        <v>5875</v>
      </c>
      <c r="B84" s="4338"/>
      <c r="C84" s="4338"/>
      <c r="D84" s="4338"/>
      <c r="E84" s="4338"/>
      <c r="F84" s="4338"/>
      <c r="G84" s="4338"/>
      <c r="H84" s="4338"/>
      <c r="I84" s="4338"/>
      <c r="J84" s="4338"/>
      <c r="K84" s="4338"/>
      <c r="L84" s="4342" t="str">
        <f t="shared" si="1"/>
        <v>
</v>
      </c>
      <c r="M84" s="4338"/>
      <c r="N84" s="4338"/>
      <c r="O84" s="4338"/>
      <c r="P84" s="4338"/>
      <c r="Q84" s="4338"/>
      <c r="R84" s="4338"/>
      <c r="S84" s="4338"/>
    </row>
    <row r="85">
      <c r="A85" s="2457" t="s">
        <v>352</v>
      </c>
      <c r="B85" s="4337">
        <v>2.0</v>
      </c>
      <c r="C85" s="4338"/>
      <c r="D85" s="4338"/>
      <c r="E85" s="4338"/>
      <c r="F85" s="4338"/>
      <c r="G85" s="4338"/>
      <c r="H85" s="4338"/>
      <c r="I85" s="4338"/>
      <c r="J85" s="4336" t="s">
        <v>12533</v>
      </c>
      <c r="K85" s="4336" t="s">
        <v>12534</v>
      </c>
      <c r="L85" s="4342" t="str">
        <f t="shared" si="1"/>
        <v>
</v>
      </c>
      <c r="M85" s="4336"/>
      <c r="N85" s="4336"/>
      <c r="O85" s="4336"/>
      <c r="P85" s="4336"/>
      <c r="Q85" s="4336"/>
      <c r="R85" s="4336"/>
      <c r="S85" s="4336"/>
    </row>
    <row r="86">
      <c r="A86" s="2457" t="s">
        <v>356</v>
      </c>
      <c r="B86" s="4343">
        <v>3.0</v>
      </c>
      <c r="C86" s="4344"/>
      <c r="D86" s="4344"/>
      <c r="E86" s="4344"/>
      <c r="F86" s="4343">
        <v>12.0</v>
      </c>
      <c r="G86" s="4342" t="s">
        <v>12408</v>
      </c>
      <c r="H86" s="4342" t="s">
        <v>5945</v>
      </c>
      <c r="I86" s="4342" t="s">
        <v>12535</v>
      </c>
      <c r="J86" s="4342" t="s">
        <v>12536</v>
      </c>
      <c r="K86" s="4342" t="s">
        <v>12537</v>
      </c>
      <c r="L86" s="4342" t="str">
        <f t="shared" si="1"/>
        <v>
</v>
      </c>
      <c r="M86" s="4342"/>
      <c r="N86" s="4342"/>
      <c r="O86" s="4342"/>
      <c r="P86" s="4342"/>
      <c r="Q86" s="4342"/>
      <c r="R86" s="4342"/>
      <c r="S86" s="4342"/>
    </row>
    <row r="87">
      <c r="A87" s="2457" t="s">
        <v>362</v>
      </c>
      <c r="B87" s="4337">
        <v>3.0</v>
      </c>
      <c r="C87" s="4336" t="s">
        <v>12538</v>
      </c>
      <c r="D87" s="4336" t="s">
        <v>11963</v>
      </c>
      <c r="E87" s="4336" t="s">
        <v>12539</v>
      </c>
      <c r="F87" s="4337">
        <v>11.0</v>
      </c>
      <c r="G87" s="4336" t="s">
        <v>12540</v>
      </c>
      <c r="H87" s="4336" t="s">
        <v>5945</v>
      </c>
      <c r="I87" s="4338"/>
      <c r="J87" s="4336" t="s">
        <v>12541</v>
      </c>
      <c r="K87" s="4336" t="s">
        <v>12542</v>
      </c>
      <c r="L87" s="4342" t="str">
        <f t="shared" si="1"/>
        <v>
</v>
      </c>
      <c r="M87" s="4336"/>
      <c r="N87" s="4336"/>
      <c r="O87" s="4336"/>
      <c r="P87" s="4336"/>
      <c r="Q87" s="4336"/>
      <c r="R87" s="4336"/>
      <c r="S87" s="4336"/>
    </row>
    <row r="88">
      <c r="A88" s="2457" t="s">
        <v>371</v>
      </c>
      <c r="B88" s="4343">
        <v>2.0</v>
      </c>
      <c r="C88" s="4342" t="s">
        <v>12543</v>
      </c>
      <c r="D88" s="4344"/>
      <c r="E88" s="4342" t="s">
        <v>12544</v>
      </c>
      <c r="F88" s="4343">
        <v>8.0</v>
      </c>
      <c r="G88" s="4344"/>
      <c r="H88" s="4342" t="s">
        <v>4104</v>
      </c>
      <c r="I88" s="4344"/>
      <c r="J88" s="4342" t="s">
        <v>12545</v>
      </c>
      <c r="K88" s="4342"/>
      <c r="L88" s="4342" t="str">
        <f t="shared" si="1"/>
        <v>
</v>
      </c>
      <c r="M88" s="4342"/>
      <c r="N88" s="4342"/>
      <c r="O88" s="4342"/>
      <c r="P88" s="4342"/>
      <c r="Q88" s="4342"/>
      <c r="R88" s="4342"/>
      <c r="S88" s="4342"/>
    </row>
    <row r="89">
      <c r="A89" s="4370" t="s">
        <v>5891</v>
      </c>
      <c r="B89" s="4338"/>
      <c r="C89" s="4338"/>
      <c r="D89" s="4338"/>
      <c r="E89" s="4338"/>
      <c r="F89" s="4338"/>
      <c r="G89" s="4338"/>
      <c r="H89" s="4338"/>
      <c r="I89" s="4338"/>
      <c r="J89" s="4338"/>
      <c r="K89" s="4338"/>
      <c r="L89" s="4342" t="str">
        <f t="shared" si="1"/>
        <v>
</v>
      </c>
      <c r="M89" s="4338"/>
      <c r="N89" s="4338"/>
      <c r="O89" s="4338"/>
      <c r="P89" s="4338"/>
      <c r="Q89" s="4338"/>
      <c r="R89" s="4338"/>
      <c r="S89" s="4338"/>
    </row>
    <row r="90">
      <c r="A90" s="706" t="s">
        <v>3647</v>
      </c>
      <c r="B90" s="4343">
        <v>1.0</v>
      </c>
      <c r="C90" s="4344"/>
      <c r="D90" s="4344"/>
      <c r="E90" s="4344"/>
      <c r="F90" s="4343">
        <v>6.0</v>
      </c>
      <c r="G90" s="4344"/>
      <c r="H90" s="4342" t="s">
        <v>4104</v>
      </c>
      <c r="I90" s="4344"/>
      <c r="J90" s="4342" t="s">
        <v>12546</v>
      </c>
      <c r="K90" s="4342" t="s">
        <v>12547</v>
      </c>
      <c r="L90" s="4342" t="str">
        <f t="shared" si="1"/>
        <v>
</v>
      </c>
      <c r="M90" s="4342"/>
      <c r="N90" s="4342"/>
      <c r="O90" s="4342"/>
      <c r="P90" s="4342"/>
      <c r="Q90" s="4342"/>
      <c r="R90" s="4342"/>
      <c r="S90" s="4342"/>
    </row>
    <row r="91">
      <c r="A91" s="4340" t="s">
        <v>5897</v>
      </c>
      <c r="B91" s="4338"/>
      <c r="C91" s="4338"/>
      <c r="D91" s="4338"/>
      <c r="E91" s="4338"/>
      <c r="F91" s="4338"/>
      <c r="G91" s="4338"/>
      <c r="H91" s="4338"/>
      <c r="I91" s="4338"/>
      <c r="J91" s="4338"/>
      <c r="K91" s="4338"/>
      <c r="L91" s="4342" t="str">
        <f t="shared" si="1"/>
        <v>
</v>
      </c>
      <c r="M91" s="4338"/>
      <c r="N91" s="4338"/>
      <c r="O91" s="4338"/>
      <c r="P91" s="4338"/>
      <c r="Q91" s="4338"/>
      <c r="R91" s="4338"/>
      <c r="S91" s="4338"/>
    </row>
    <row r="92">
      <c r="A92" s="706" t="s">
        <v>3648</v>
      </c>
      <c r="B92" s="4343" t="s">
        <v>3</v>
      </c>
      <c r="C92" s="4344"/>
      <c r="D92" s="4344"/>
      <c r="E92" s="4344"/>
      <c r="F92" s="4344"/>
      <c r="G92" s="4344"/>
      <c r="H92" s="4344"/>
      <c r="I92" s="4344"/>
      <c r="J92" s="4342" t="s">
        <v>12549</v>
      </c>
      <c r="K92" s="4348" t="s">
        <v>12550</v>
      </c>
      <c r="L92" s="4342" t="str">
        <f t="shared" si="1"/>
        <v>
</v>
      </c>
      <c r="M92" s="4342"/>
      <c r="N92" s="4342"/>
      <c r="O92" s="4342"/>
      <c r="P92" s="4342"/>
      <c r="Q92" s="4342"/>
      <c r="R92" s="4342"/>
      <c r="S92" s="4342"/>
    </row>
    <row r="93">
      <c r="A93" s="4340" t="s">
        <v>5901</v>
      </c>
      <c r="B93" s="4338"/>
      <c r="C93" s="4338"/>
      <c r="D93" s="4338"/>
      <c r="E93" s="4338"/>
      <c r="F93" s="4338"/>
      <c r="G93" s="4338"/>
      <c r="H93" s="4338"/>
      <c r="I93" s="4338"/>
      <c r="J93" s="4338"/>
      <c r="K93" s="4338"/>
      <c r="L93" s="4342" t="str">
        <f t="shared" si="1"/>
        <v>
</v>
      </c>
      <c r="M93" s="4338"/>
      <c r="N93" s="4338"/>
      <c r="O93" s="4338"/>
      <c r="P93" s="4338"/>
      <c r="Q93" s="4338"/>
      <c r="R93" s="4338"/>
      <c r="S93" s="4338"/>
    </row>
    <row r="94">
      <c r="A94" s="715" t="s">
        <v>3649</v>
      </c>
      <c r="B94" s="4344"/>
      <c r="C94" s="4344"/>
      <c r="D94" s="4344"/>
      <c r="E94" s="4344"/>
      <c r="F94" s="4344"/>
      <c r="G94" s="4344"/>
      <c r="H94" s="4344"/>
      <c r="I94" s="4344"/>
      <c r="J94" s="4342" t="s">
        <v>12551</v>
      </c>
      <c r="K94" s="4342" t="s">
        <v>12552</v>
      </c>
      <c r="L94" s="4342" t="str">
        <f t="shared" si="1"/>
        <v>
</v>
      </c>
      <c r="M94" s="4342"/>
      <c r="N94" s="4342"/>
      <c r="O94" s="4342"/>
      <c r="P94" s="4342"/>
      <c r="Q94" s="4342"/>
      <c r="R94" s="4342"/>
      <c r="S94" s="4342"/>
    </row>
    <row r="95">
      <c r="A95" s="4336" t="s">
        <v>7517</v>
      </c>
      <c r="B95" s="4337">
        <v>1.0</v>
      </c>
      <c r="C95" s="4338"/>
      <c r="D95" s="4338"/>
      <c r="E95" s="4338"/>
      <c r="F95" s="4337">
        <v>3.0</v>
      </c>
      <c r="G95" s="4336" t="s">
        <v>12553</v>
      </c>
      <c r="H95" s="4336" t="s">
        <v>12554</v>
      </c>
      <c r="I95" s="4336" t="s">
        <v>12555</v>
      </c>
      <c r="J95" s="4336" t="s">
        <v>12556</v>
      </c>
      <c r="K95" s="4336" t="s">
        <v>12557</v>
      </c>
      <c r="L95" s="4342" t="str">
        <f t="shared" si="1"/>
        <v>
</v>
      </c>
      <c r="M95" s="4336"/>
      <c r="N95" s="4336"/>
      <c r="O95" s="4336"/>
      <c r="P95" s="4336"/>
      <c r="Q95" s="4336"/>
      <c r="R95" s="4336"/>
      <c r="S95" s="4336"/>
    </row>
    <row r="96">
      <c r="A96" s="2457" t="s">
        <v>387</v>
      </c>
      <c r="B96" s="4343">
        <v>2.0</v>
      </c>
      <c r="C96" s="4342" t="s">
        <v>12558</v>
      </c>
      <c r="D96" s="4342" t="s">
        <v>12559</v>
      </c>
      <c r="E96" s="4342" t="s">
        <v>12560</v>
      </c>
      <c r="F96" s="4343" t="s">
        <v>12561</v>
      </c>
      <c r="G96" s="4342" t="s">
        <v>12562</v>
      </c>
      <c r="H96" s="4342" t="s">
        <v>4104</v>
      </c>
      <c r="I96" s="4344"/>
      <c r="J96" s="4342" t="s">
        <v>12563</v>
      </c>
      <c r="K96" s="4342"/>
      <c r="L96" s="4342" t="str">
        <f t="shared" si="1"/>
        <v>
</v>
      </c>
      <c r="M96" s="4342"/>
      <c r="N96" s="4342"/>
      <c r="O96" s="4342"/>
      <c r="P96" s="4342"/>
      <c r="Q96" s="4342"/>
      <c r="R96" s="4342"/>
      <c r="S96" s="4342"/>
    </row>
    <row r="97">
      <c r="A97" s="2457" t="s">
        <v>392</v>
      </c>
      <c r="B97" s="4337">
        <v>2.0</v>
      </c>
      <c r="C97" s="4338"/>
      <c r="D97" s="4338"/>
      <c r="E97" s="4338"/>
      <c r="F97" s="4338"/>
      <c r="G97" s="4336" t="s">
        <v>12564</v>
      </c>
      <c r="H97" s="4338"/>
      <c r="I97" s="4338"/>
      <c r="J97" s="4336" t="s">
        <v>12565</v>
      </c>
      <c r="K97" s="4336" t="s">
        <v>12566</v>
      </c>
      <c r="L97" s="4342" t="str">
        <f t="shared" si="1"/>
        <v>
</v>
      </c>
      <c r="M97" s="4336"/>
      <c r="N97" s="4336"/>
      <c r="O97" s="4336"/>
      <c r="P97" s="4336"/>
      <c r="Q97" s="4336"/>
      <c r="R97" s="4336"/>
      <c r="S97" s="4336"/>
    </row>
    <row r="98">
      <c r="A98" s="2457" t="s">
        <v>394</v>
      </c>
      <c r="B98" s="4343">
        <v>4.0</v>
      </c>
      <c r="C98" s="4344"/>
      <c r="D98" s="4344"/>
      <c r="E98" s="4344"/>
      <c r="F98" s="4344"/>
      <c r="G98" s="4342" t="s">
        <v>9208</v>
      </c>
      <c r="H98" s="4342" t="s">
        <v>5749</v>
      </c>
      <c r="I98" s="4344"/>
      <c r="J98" s="4342" t="s">
        <v>12567</v>
      </c>
      <c r="K98" s="4342" t="s">
        <v>12568</v>
      </c>
      <c r="L98" s="4342" t="str">
        <f t="shared" si="1"/>
        <v>
</v>
      </c>
      <c r="M98" s="4342"/>
      <c r="N98" s="4342"/>
      <c r="O98" s="4342"/>
      <c r="P98" s="4342"/>
      <c r="Q98" s="4342"/>
      <c r="R98" s="4342"/>
      <c r="S98" s="4342"/>
    </row>
    <row r="99">
      <c r="A99" s="2457" t="s">
        <v>406</v>
      </c>
      <c r="B99" s="4337">
        <v>2.0</v>
      </c>
      <c r="C99" s="4336" t="s">
        <v>12569</v>
      </c>
      <c r="D99" s="4336" t="s">
        <v>12570</v>
      </c>
      <c r="E99" s="4336" t="s">
        <v>12571</v>
      </c>
      <c r="F99" s="4337">
        <v>8.0</v>
      </c>
      <c r="G99" s="4336" t="s">
        <v>12572</v>
      </c>
      <c r="H99" s="4336" t="s">
        <v>12573</v>
      </c>
      <c r="I99" s="4336" t="s">
        <v>12574</v>
      </c>
      <c r="J99" s="4336" t="s">
        <v>12575</v>
      </c>
      <c r="K99" s="4336" t="s">
        <v>12576</v>
      </c>
      <c r="L99" s="4342" t="str">
        <f t="shared" si="1"/>
        <v>
</v>
      </c>
      <c r="M99" s="4336"/>
      <c r="N99" s="4336"/>
      <c r="O99" s="4336"/>
      <c r="P99" s="4336"/>
      <c r="Q99" s="4336"/>
      <c r="R99" s="4336"/>
      <c r="S99" s="4336"/>
    </row>
    <row r="100">
      <c r="A100" s="4359" t="s">
        <v>5932</v>
      </c>
      <c r="B100" s="4344"/>
      <c r="C100" s="4344"/>
      <c r="D100" s="4344"/>
      <c r="E100" s="4344"/>
      <c r="F100" s="4344"/>
      <c r="G100" s="4344"/>
      <c r="H100" s="4344"/>
      <c r="I100" s="4344"/>
      <c r="J100" s="4344"/>
      <c r="K100" s="4344"/>
      <c r="L100" s="4342" t="str">
        <f t="shared" si="1"/>
        <v>
</v>
      </c>
      <c r="M100" s="4344"/>
      <c r="N100" s="4344"/>
      <c r="O100" s="4344"/>
      <c r="P100" s="4344"/>
      <c r="Q100" s="4344"/>
      <c r="R100" s="4344"/>
      <c r="S100" s="4344"/>
    </row>
    <row r="101">
      <c r="A101" s="706" t="s">
        <v>411</v>
      </c>
      <c r="B101" s="4338"/>
      <c r="C101" s="4338"/>
      <c r="D101" s="4338"/>
      <c r="E101" s="4338"/>
      <c r="F101" s="4338"/>
      <c r="G101" s="4338"/>
      <c r="H101" s="4338"/>
      <c r="I101" s="4338"/>
      <c r="J101" s="4336" t="s">
        <v>12577</v>
      </c>
      <c r="K101" s="4336"/>
      <c r="L101" s="4342" t="str">
        <f t="shared" si="1"/>
        <v>
</v>
      </c>
      <c r="M101" s="4336"/>
      <c r="N101" s="4336"/>
      <c r="O101" s="4336"/>
      <c r="P101" s="4336"/>
      <c r="Q101" s="4336"/>
      <c r="R101" s="4336"/>
      <c r="S101" s="4336"/>
    </row>
    <row r="102">
      <c r="A102" s="4340" t="s">
        <v>5455</v>
      </c>
      <c r="B102" s="4338"/>
      <c r="C102" s="4338"/>
      <c r="D102" s="4338"/>
      <c r="E102" s="4338"/>
      <c r="F102" s="4338"/>
      <c r="G102" s="4338"/>
      <c r="H102" s="4338"/>
      <c r="I102" s="4338"/>
      <c r="J102" s="4338"/>
      <c r="K102" s="4357"/>
      <c r="L102" s="4342" t="str">
        <f t="shared" si="1"/>
        <v>
</v>
      </c>
      <c r="M102" s="4338"/>
      <c r="N102" s="4338"/>
      <c r="O102" s="4338"/>
      <c r="P102" s="4338"/>
      <c r="Q102" s="4338"/>
      <c r="R102" s="4338"/>
      <c r="S102" s="4338"/>
    </row>
    <row r="103">
      <c r="A103" s="4336" t="s">
        <v>12220</v>
      </c>
      <c r="B103" s="4337">
        <v>1.0</v>
      </c>
      <c r="C103" s="4336" t="s">
        <v>12578</v>
      </c>
      <c r="D103" s="4336" t="s">
        <v>12514</v>
      </c>
      <c r="E103" s="4338"/>
      <c r="F103" s="4337" t="s">
        <v>12579</v>
      </c>
      <c r="G103" s="4336" t="s">
        <v>12580</v>
      </c>
      <c r="H103" s="4336" t="s">
        <v>4104</v>
      </c>
      <c r="I103" s="4338"/>
      <c r="J103" s="4346" t="s">
        <v>12581</v>
      </c>
      <c r="K103" s="4336" t="s">
        <v>12582</v>
      </c>
      <c r="L103" s="4342" t="str">
        <f t="shared" si="1"/>
        <v>Brand new program, likely will have kinks to work out. Memphis has its pluses and minuses, like most cities. 
Interview day was early in season, staff were nice. City seemed nice, residents were happy at least on interview day. Busy private practice feel with growing academic mission. St Jude next door is a big plus. 
</v>
      </c>
      <c r="M103" s="4336" t="s">
        <v>12583</v>
      </c>
      <c r="N103" s="4372" t="s">
        <v>12584</v>
      </c>
      <c r="O103" s="4372"/>
      <c r="P103" s="4357"/>
      <c r="Q103" s="4336"/>
      <c r="R103" s="4336"/>
      <c r="S103" s="4336"/>
    </row>
    <row r="104">
      <c r="A104" s="706" t="s">
        <v>414</v>
      </c>
      <c r="B104" s="4343">
        <v>4.0</v>
      </c>
      <c r="C104" s="4344"/>
      <c r="D104" s="4344"/>
      <c r="E104" s="4344"/>
      <c r="F104" s="4344"/>
      <c r="G104" s="4342" t="s">
        <v>12585</v>
      </c>
      <c r="H104" s="4342" t="s">
        <v>12586</v>
      </c>
      <c r="I104" s="4344"/>
      <c r="J104" s="4364" t="s">
        <v>12587</v>
      </c>
      <c r="K104" s="4364" t="s">
        <v>12588</v>
      </c>
      <c r="L104" s="4342" t="str">
        <f t="shared" si="1"/>
        <v>
</v>
      </c>
      <c r="M104" s="4342"/>
      <c r="N104" s="4342"/>
      <c r="O104" s="4342"/>
      <c r="P104" s="4342"/>
      <c r="Q104" s="4342"/>
      <c r="R104" s="4342"/>
      <c r="S104" s="4342"/>
    </row>
    <row r="105">
      <c r="A105" s="4340" t="s">
        <v>5948</v>
      </c>
      <c r="B105" s="4338"/>
      <c r="C105" s="4338"/>
      <c r="D105" s="4338"/>
      <c r="E105" s="4338"/>
      <c r="F105" s="4338"/>
      <c r="G105" s="4338"/>
      <c r="H105" s="4338"/>
      <c r="I105" s="4338"/>
      <c r="J105" s="4338"/>
      <c r="K105" s="4338"/>
      <c r="L105" s="4342" t="str">
        <f t="shared" si="1"/>
        <v>
</v>
      </c>
      <c r="M105" s="4338"/>
      <c r="N105" s="4338"/>
      <c r="O105" s="4338"/>
      <c r="P105" s="4338"/>
      <c r="Q105" s="4338"/>
      <c r="R105" s="4338"/>
      <c r="S105" s="4338"/>
    </row>
    <row r="106">
      <c r="A106" s="4342" t="s">
        <v>7554</v>
      </c>
      <c r="B106" s="4343">
        <v>1.0</v>
      </c>
      <c r="C106" s="4344"/>
      <c r="D106" s="4344"/>
      <c r="E106" s="4342" t="s">
        <v>12571</v>
      </c>
      <c r="F106" s="4343"/>
      <c r="G106" s="4342" t="s">
        <v>12589</v>
      </c>
      <c r="H106" s="4342" t="s">
        <v>4104</v>
      </c>
      <c r="I106" s="4352">
        <v>0.0</v>
      </c>
      <c r="J106" s="4342" t="s">
        <v>12590</v>
      </c>
      <c r="K106" s="4342" t="s">
        <v>12591</v>
      </c>
      <c r="L106" s="4342" t="str">
        <f t="shared" si="1"/>
        <v>
</v>
      </c>
      <c r="M106" s="4342"/>
      <c r="N106" s="4342"/>
      <c r="O106" s="4342"/>
      <c r="P106" s="4342"/>
      <c r="Q106" s="4342"/>
      <c r="R106" s="4342"/>
      <c r="S106" s="4342"/>
    </row>
    <row r="107">
      <c r="A107" s="706" t="s">
        <v>420</v>
      </c>
      <c r="B107" s="4337">
        <v>2.0</v>
      </c>
      <c r="C107" s="4336" t="s">
        <v>12592</v>
      </c>
      <c r="D107" s="4336" t="s">
        <v>12593</v>
      </c>
      <c r="E107" s="4336" t="s">
        <v>12594</v>
      </c>
      <c r="F107" s="4337" t="s">
        <v>12595</v>
      </c>
      <c r="G107" s="4336" t="s">
        <v>12596</v>
      </c>
      <c r="H107" s="4336" t="s">
        <v>12597</v>
      </c>
      <c r="I107" s="4336" t="s">
        <v>12598</v>
      </c>
      <c r="J107" s="4336" t="s">
        <v>12599</v>
      </c>
      <c r="K107" s="4336" t="s">
        <v>12600</v>
      </c>
      <c r="L107" s="4342" t="str">
        <f t="shared" si="1"/>
        <v>RE:research. Clinical research: MDA is next-door and is welcoming of Baylor residents; 70+ faculty and ~30 residents means that MDA faculty have more projects than able hands. My chair (non-TX) said the "best" MDA projects are reserved for MDA residents, but that's not true based on my conversations with MDA insiders. Basic research: it makes no sense to judge a rad-onc program based on its in-department research activity. Even at a UCSF/WashU/Stanford, there's at best a few physician-scientists with sustained R01 funding; IMHO, if you're serious about basic research, your primary research mentor should be outside rad-onc, and Baylor (and to an extent, MDA) has an enormous number of notable PI's who study cancer. Agree you will not be forced to do research. Agree Houston is hot. 
&lt;&lt;Adding to this thoughtful perspective: Baylor as an institution has an immense amount of resources if one is truly interested in basic science research. It is number 1 in Texas for NIH funding, 1 of 3 sites for the human genome project, has a well known immunotherapy program, and also includes the vast resources of Texas Children's Hospital, a top 3 pediatrics hospital. What will actually determine if you are successful? YOU. You need to be somewhere with the resources and the tools that give you the opportunity to achieve. You need to have a supportive chair, a program with research time and an institution with vast research resources. I felt that the faculty were supportive, the department is supportive and the chair is supportive and encouraging of your career goals. If you want to do basic science, they support Holman or going into the lab. If you want to avoid research and focus on clinical training, they are fine with that too. It is the type of program which allows you to achieve your career goals without pressure to go one way. If one wishes to go to MDA for clinical research that is fine, but I don't think one should understimate what can actually be achieved within the institution. The residents I talked to were working on projects within the department and collaborative projects at MDA. A few of them were planning on going into the lab for their research time. Radiobiologist came from Stanford and is working on using PPIs to develop a new cream to treat radiation dermatitis, has a funded lab with a post-doc and he collaborates with multiple physician scientists in the ENT department (Vlad Sandulache, Andrew Sikora for example) who are interested in radiobiology, and has collaborations with Tej Pandita (a well known radiobiologist at Methodist next door).  
Pros: 1. Faculty seems invested in teaching and residents need to have evidenced based plans with each patient encounter 2. Newer Friday didactics are good with a mix of visiting faculy at times. It also has friendly socratic teaching at times. 3.Houston is warm and sunny 4.Built-in moon-lighting is a plus   Cons: 1.Disorganization in the dept is a common theme i.e the norm. 2. Research resources, while available, are not organized effectively to allow for productivity. 
</v>
      </c>
      <c r="M107" s="4336" t="s">
        <v>12601</v>
      </c>
      <c r="N107" s="4336" t="s">
        <v>12602</v>
      </c>
      <c r="O107" s="4336" t="s">
        <v>12603</v>
      </c>
      <c r="P107" s="4357"/>
      <c r="Q107" s="4338"/>
      <c r="R107" s="4338"/>
      <c r="S107" s="4338"/>
    </row>
    <row r="108">
      <c r="A108" s="706" t="s">
        <v>421</v>
      </c>
      <c r="B108" s="4343">
        <v>7.0</v>
      </c>
      <c r="C108" s="4344"/>
      <c r="D108" s="4344"/>
      <c r="E108" s="4342" t="s">
        <v>12604</v>
      </c>
      <c r="F108" s="4344"/>
      <c r="G108" s="4342" t="s">
        <v>12503</v>
      </c>
      <c r="H108" s="4344"/>
      <c r="I108" s="4344"/>
      <c r="J108" s="4342" t="s">
        <v>12605</v>
      </c>
      <c r="K108" s="4342" t="s">
        <v>12606</v>
      </c>
      <c r="L108" s="4342" t="str">
        <f t="shared" si="1"/>
        <v>Pros: I heard according to the Cancer Letter article that MDA is no longer catering for their parties and having potlucks.  I think we should start a separate Google doc spreadsheet so that we can organize the potluck dinners. I have been experimenting with Paula Deen's Southern Cooking Bible and would bake a pecan pie for the potluck. &lt;&lt;&lt;LOL | Location, some weird controversies
http://www.chron.com/news/houston-texas/article/MD-Anderson-set-to-announce-layoffs-today-10837056.php
</v>
      </c>
      <c r="M108" s="4342" t="s">
        <v>12607</v>
      </c>
      <c r="N108" s="4374" t="s">
        <v>12608</v>
      </c>
      <c r="O108" s="4342"/>
      <c r="P108" s="4342"/>
      <c r="Q108" s="4342"/>
      <c r="R108" s="4342"/>
      <c r="S108" s="4342"/>
    </row>
    <row r="109">
      <c r="A109" s="706" t="s">
        <v>462</v>
      </c>
      <c r="B109" s="4337">
        <v>2.0</v>
      </c>
      <c r="C109" s="4338"/>
      <c r="D109" s="4338"/>
      <c r="E109" s="4338"/>
      <c r="F109" s="4338"/>
      <c r="G109" s="4336" t="s">
        <v>12609</v>
      </c>
      <c r="H109" s="4338"/>
      <c r="I109" s="4336" t="s">
        <v>12610</v>
      </c>
      <c r="J109" s="4336" t="s">
        <v>12611</v>
      </c>
      <c r="K109" s="4336" t="s">
        <v>12612</v>
      </c>
      <c r="L109" s="4342" t="str">
        <f t="shared" si="1"/>
        <v>&lt;That's helpful to know...they didn't actually have a presentation about the program from the PD, so it was tough to pick up alot
&lt;Yeah, I wish they did! Feel free to ask any more questions and I can try and answer them.
I Actually really enjoyed this spot. Granted, there was not much of an overview given about the program but San Antonio is a great city! There is a new affiliation with MD anderson. I think the new name is actually the University of Texas San Antonio MD Anderson Cancer Center. What that actually means for residents is unknown? But perhaps it will increase the research opportunities and allow for rotations at MD Anderson. This is ALL Speculative. Regardless of this point I think if you ended up at this program you would get great clinical trianing and get to live in a really affordable fun city. All in all not the worst place to end up! // I agree, I think if you're goal is to be a well trained clinical rad onc, this program (along with many others) will get you there. Will you become a chair at a large academic center, probably not, unless your Hak Choy.
</v>
      </c>
      <c r="M109" s="4336" t="s">
        <v>12613</v>
      </c>
      <c r="N109" s="4336" t="s">
        <v>12614</v>
      </c>
      <c r="O109" s="4336" t="s">
        <v>12615</v>
      </c>
      <c r="P109" s="4357"/>
      <c r="Q109" s="4336"/>
      <c r="R109" s="4336"/>
      <c r="S109" s="4336"/>
    </row>
    <row r="110">
      <c r="A110" s="2457" t="s">
        <v>447</v>
      </c>
      <c r="B110" s="4343">
        <v>1.0</v>
      </c>
      <c r="C110" s="4344"/>
      <c r="D110" s="4344"/>
      <c r="E110" s="4344"/>
      <c r="F110" s="4344"/>
      <c r="G110" s="4342" t="s">
        <v>12609</v>
      </c>
      <c r="H110" s="4344"/>
      <c r="I110" s="4344"/>
      <c r="J110" s="4342" t="s">
        <v>12616</v>
      </c>
      <c r="K110" s="4342" t="s">
        <v>12617</v>
      </c>
      <c r="L110" s="4342" t="str">
        <f t="shared" si="1"/>
        <v>
</v>
      </c>
      <c r="M110" s="4342"/>
      <c r="N110" s="4342"/>
      <c r="O110" s="4342"/>
      <c r="P110" s="4342"/>
      <c r="Q110" s="4342"/>
      <c r="R110" s="4342"/>
      <c r="S110" s="4342"/>
    </row>
    <row r="111">
      <c r="A111" s="2457" t="s">
        <v>3650</v>
      </c>
      <c r="B111" s="4337">
        <v>4.0</v>
      </c>
      <c r="C111" s="4336" t="s">
        <v>12074</v>
      </c>
      <c r="D111" s="4336"/>
      <c r="E111" s="4336" t="s">
        <v>12618</v>
      </c>
      <c r="F111" s="4337" t="s">
        <v>12619</v>
      </c>
      <c r="G111" s="4336" t="s">
        <v>12620</v>
      </c>
      <c r="H111" s="4336" t="s">
        <v>4104</v>
      </c>
      <c r="I111" s="4336" t="s">
        <v>12621</v>
      </c>
      <c r="J111" s="4336" t="s">
        <v>12622</v>
      </c>
      <c r="K111" s="4336" t="s">
        <v>12623</v>
      </c>
      <c r="L111" s="4342" t="str">
        <f t="shared" si="1"/>
        <v>&lt; I hope after interviews / before rank lists are due, maybe home/rotating students can provide more info about this program. I've rotated at a few programs with "malignant" reputations that I found were not. I feel like sometimes it takes time for a program to shake the reputation even if they've made changes for the better. || Dr. Choy is very supportive of resident education and research. UTSW is transitioning to a brand new facility and offers training on 4 new Varian VMAT machines as well as Cyberknife and Gammaknife training with Dr. Timmerman. The program has a relatively new PD who is highly supportive of resident education as well.|| Dr. Kun, the previous head of St. Judes, was recently recruited and would likely offer excellent peds experience
im internal to program and have never considered it malignant // &lt;care to share more details as to your experience?&lt;&lt; I actually found the chair to be quite warm and charming
I was pretty blown away by this program. I didn't really get a sense that this program was malignant and I asked residents/faculty straight up about this.  &lt; Dr. Choy is 100% a resident advocate- not sure what he negative posts are about
&lt;Same here. I got a great impression during inteview day and also asked residents who confirmed it was a pretty good atmosphere. Another student who rotated there also said the program was great.  // Yeah, I'm not sure // Program emphasized younger, newer and more friendly faculty on interview day// &lt;-- have more specifics? &lt;&lt; UTSW is a good atmosphere to train. There are young attendings, many well-trained and into research. It's heavy on SBRT but that is where much of the field is headed.
Going to email a few residents straight up...i've grown cautious of relying on this spreadsheet and don't want to rank a program explicitly based on what's here (yes, or talk to non-home away rotators as well)
Proton center plans went broke. Lipservice paid to Carbon but if you look up how much that costs, there is no way that is happening. Unclear wether malignancy is true or not, multiple alumni don't speak positively of the program at all. In fact, some very alarming things....Rotators report a mix bag of negative ans positives. Truth probably somewhere in between, some disgruntled sources, some indifferent, some happy sources. The fact is the turn-over is high and there remain some serious rumors about the atmosphere which are worrisome.
I think the new PD will definitely improve the program</v>
      </c>
      <c r="M111" s="4336" t="s">
        <v>12624</v>
      </c>
      <c r="N111" s="4375" t="s">
        <v>12625</v>
      </c>
      <c r="O111" s="4336" t="s">
        <v>12626</v>
      </c>
      <c r="P111" s="4336" t="s">
        <v>12627</v>
      </c>
      <c r="Q111" s="4336" t="s">
        <v>12628</v>
      </c>
      <c r="R111" s="4336" t="s">
        <v>12629</v>
      </c>
      <c r="S111" s="4336" t="s">
        <v>12630</v>
      </c>
    </row>
    <row r="112">
      <c r="A112" s="4340" t="s">
        <v>5445</v>
      </c>
      <c r="B112" s="4338"/>
      <c r="C112" s="4338"/>
      <c r="D112" s="4338"/>
      <c r="E112" s="4338"/>
      <c r="F112" s="4338"/>
      <c r="G112" s="4338"/>
      <c r="H112" s="4338"/>
      <c r="I112" s="4338"/>
      <c r="J112" s="4338"/>
      <c r="K112" s="4338"/>
      <c r="L112" s="4342" t="str">
        <f t="shared" si="1"/>
        <v>
</v>
      </c>
      <c r="M112" s="4338"/>
      <c r="N112" s="4338"/>
      <c r="O112" s="4338"/>
      <c r="P112" s="4338"/>
      <c r="Q112" s="4338"/>
      <c r="R112" s="4338"/>
      <c r="S112" s="4338"/>
    </row>
    <row r="113">
      <c r="A113" s="707" t="s">
        <v>468</v>
      </c>
      <c r="B113" s="4343">
        <v>2.0</v>
      </c>
      <c r="C113" s="4342" t="s">
        <v>12267</v>
      </c>
      <c r="D113" s="4344"/>
      <c r="E113" s="4344"/>
      <c r="F113" s="4344"/>
      <c r="G113" s="4342" t="s">
        <v>12631</v>
      </c>
      <c r="H113" s="4342" t="s">
        <v>12632</v>
      </c>
      <c r="I113" s="4344"/>
      <c r="J113" s="4342" t="s">
        <v>12633</v>
      </c>
      <c r="K113" s="4342" t="s">
        <v>12634</v>
      </c>
      <c r="L113" s="4342" t="str">
        <f t="shared" si="1"/>
        <v>
</v>
      </c>
      <c r="M113" s="4342"/>
      <c r="N113" s="4342"/>
      <c r="O113" s="4342"/>
      <c r="P113" s="4342"/>
      <c r="Q113" s="4342"/>
      <c r="R113" s="4342"/>
      <c r="S113" s="4342"/>
    </row>
    <row r="114">
      <c r="A114" s="4359" t="s">
        <v>5975</v>
      </c>
      <c r="B114" s="4344"/>
      <c r="C114" s="4344"/>
      <c r="D114" s="4344"/>
      <c r="E114" s="4344"/>
      <c r="F114" s="4344"/>
      <c r="G114" s="4344"/>
      <c r="H114" s="4344"/>
      <c r="I114" s="4344"/>
      <c r="J114" s="4344"/>
      <c r="K114" s="4344"/>
      <c r="L114" s="4342" t="str">
        <f t="shared" si="1"/>
        <v>
</v>
      </c>
      <c r="M114" s="4344"/>
      <c r="N114" s="4344"/>
      <c r="O114" s="4344"/>
      <c r="P114" s="4344"/>
      <c r="Q114" s="4344"/>
      <c r="R114" s="4344"/>
      <c r="S114" s="4344"/>
    </row>
    <row r="115">
      <c r="A115" s="2457" t="s">
        <v>474</v>
      </c>
      <c r="B115" s="4343">
        <v>1.0</v>
      </c>
      <c r="C115" s="4344"/>
      <c r="D115" s="4344"/>
      <c r="E115" s="4344"/>
      <c r="F115" s="4344"/>
      <c r="G115" s="4344"/>
      <c r="H115" s="4342" t="s">
        <v>4104</v>
      </c>
      <c r="I115" s="4344"/>
      <c r="J115" s="4342" t="s">
        <v>12635</v>
      </c>
      <c r="K115" s="4342" t="s">
        <v>12636</v>
      </c>
      <c r="L115" s="4342" t="str">
        <f t="shared" si="1"/>
        <v>
</v>
      </c>
      <c r="M115" s="4342"/>
      <c r="N115" s="4342"/>
      <c r="O115" s="4342"/>
      <c r="P115" s="4342"/>
      <c r="Q115" s="4342"/>
      <c r="R115" s="4342"/>
      <c r="S115" s="4342"/>
    </row>
    <row r="116">
      <c r="A116" s="2457" t="s">
        <v>476</v>
      </c>
      <c r="B116" s="4343">
        <v>2.0</v>
      </c>
      <c r="C116" s="4342" t="s">
        <v>12637</v>
      </c>
      <c r="D116" s="4342" t="s">
        <v>12638</v>
      </c>
      <c r="E116" s="4342" t="s">
        <v>12639</v>
      </c>
      <c r="F116" s="4343">
        <v>8.0</v>
      </c>
      <c r="G116" s="4342" t="s">
        <v>12640</v>
      </c>
      <c r="H116" s="4342" t="s">
        <v>12641</v>
      </c>
      <c r="I116" s="4342" t="s">
        <v>12642</v>
      </c>
      <c r="J116" s="4342" t="s">
        <v>12643</v>
      </c>
      <c r="K116" s="4342" t="s">
        <v>12644</v>
      </c>
      <c r="L116" s="4342" t="str">
        <f t="shared" si="1"/>
        <v>Worst interviews of the trail IMO, all behavioral scenarios. What is unfortunate is I felt like many of the faculty seemed great to work with (based on the night before interview day) but since the interviews were "scenarios" I have no idea if I would like to work with them or not. This was really disappointing as Richmond and the residents seemed really great // yea I admit it was weird 2x.  I took it with a grain of salt,  as the faculty were pleasant the day before and one of the residents told me about the interviews,  assuring me it's not indicative of the culture. || all the residents were so chill, indicative of the personality they recruit
Overall a strong program- good job placement with about a 50/50 PP/academic split- seem to get good PP as well as academic gigs (from what I remember I think one of their recent grads got a faculty position at UCSF, along with others at Wisconsin and Indiana). Richmond a decent sized town with plenty to do. Chair is leaving, but the new chair seems to be very well known especially in APBI. Ample research opportunity w/ 6 months dedicated time. Historically a very strong medical physics program. Though the faculty and residents were really cool, the interviews were filled with really bogus behavioral questions. 
</v>
      </c>
      <c r="M116" s="4342" t="s">
        <v>12645</v>
      </c>
      <c r="N116" s="4342" t="s">
        <v>12646</v>
      </c>
      <c r="O116" s="4342"/>
      <c r="P116" s="4342"/>
      <c r="Q116" s="4342"/>
      <c r="R116" s="4342"/>
      <c r="S116" s="4342"/>
    </row>
    <row r="117">
      <c r="A117" s="4340" t="s">
        <v>5984</v>
      </c>
      <c r="B117" s="4338"/>
      <c r="C117" s="4338"/>
      <c r="D117" s="4338"/>
      <c r="E117" s="4338"/>
      <c r="F117" s="4338"/>
      <c r="G117" s="4338"/>
      <c r="H117" s="4338"/>
      <c r="I117" s="4338"/>
      <c r="J117" s="4338"/>
      <c r="K117" s="4338"/>
      <c r="L117" s="4342" t="str">
        <f t="shared" si="1"/>
        <v>
</v>
      </c>
      <c r="M117" s="4338"/>
      <c r="N117" s="4338"/>
      <c r="O117" s="4338"/>
      <c r="P117" s="4338"/>
      <c r="Q117" s="4338"/>
      <c r="R117" s="4338"/>
      <c r="S117" s="4338"/>
    </row>
    <row r="118">
      <c r="A118" s="706" t="s">
        <v>478</v>
      </c>
      <c r="B118" s="4343">
        <v>2.0</v>
      </c>
      <c r="C118" s="4344"/>
      <c r="D118" s="4344"/>
      <c r="E118" s="4344"/>
      <c r="F118" s="4344"/>
      <c r="G118" s="4342" t="s">
        <v>12647</v>
      </c>
      <c r="H118" s="4342" t="s">
        <v>12648</v>
      </c>
      <c r="I118" s="4344"/>
      <c r="J118" s="4342" t="s">
        <v>12649</v>
      </c>
      <c r="K118" s="4342" t="s">
        <v>12650</v>
      </c>
      <c r="L118" s="4342" t="str">
        <f t="shared" si="1"/>
        <v>Above average working hours and scutt work. Strong patient safety research database that is fairly unique. Proton center not open for residents yet, hopefully will be available by the time we get there. Multiple sites to cover so have to deal with commuting. Seattle is awesome.
</v>
      </c>
      <c r="M118" s="4342" t="s">
        <v>12651</v>
      </c>
      <c r="N118" s="4342"/>
      <c r="O118" s="4342"/>
      <c r="P118" s="4342"/>
      <c r="Q118" s="4342"/>
      <c r="R118" s="4342"/>
      <c r="S118" s="4342"/>
    </row>
    <row r="119">
      <c r="A119" s="4340" t="s">
        <v>5992</v>
      </c>
      <c r="B119" s="4338"/>
      <c r="C119" s="4338"/>
      <c r="D119" s="4338"/>
      <c r="E119" s="4338"/>
      <c r="F119" s="4338"/>
      <c r="G119" s="4338"/>
      <c r="H119" s="4338"/>
      <c r="I119" s="4338"/>
      <c r="J119" s="4338"/>
      <c r="K119" s="4338"/>
      <c r="L119" s="4342" t="str">
        <f t="shared" si="1"/>
        <v>
</v>
      </c>
      <c r="M119" s="4338"/>
      <c r="N119" s="4338"/>
      <c r="O119" s="4338"/>
      <c r="P119" s="4338"/>
      <c r="Q119" s="4338"/>
      <c r="R119" s="4338"/>
      <c r="S119" s="4338"/>
    </row>
    <row r="120">
      <c r="A120" s="2457" t="s">
        <v>483</v>
      </c>
      <c r="B120" s="4343">
        <v>2.0</v>
      </c>
      <c r="C120" s="4342" t="s">
        <v>12652</v>
      </c>
      <c r="D120" s="4342" t="s">
        <v>12306</v>
      </c>
      <c r="E120" s="4342" t="s">
        <v>12434</v>
      </c>
      <c r="F120" s="4343">
        <v>8.0</v>
      </c>
      <c r="G120" s="4342" t="s">
        <v>12653</v>
      </c>
      <c r="H120" s="4342" t="s">
        <v>12654</v>
      </c>
      <c r="I120" s="4342" t="s">
        <v>12655</v>
      </c>
      <c r="J120" s="4342" t="s">
        <v>12656</v>
      </c>
      <c r="K120" s="4342" t="s">
        <v>12657</v>
      </c>
      <c r="L120" s="4342" t="str">
        <f t="shared" si="1"/>
        <v>
</v>
      </c>
      <c r="M120" s="4342"/>
      <c r="N120" s="4342"/>
      <c r="O120" s="4342"/>
      <c r="P120" s="4342"/>
      <c r="Q120" s="4342"/>
      <c r="R120" s="4342"/>
      <c r="S120" s="4342"/>
    </row>
    <row r="121">
      <c r="A121" s="2457" t="s">
        <v>3651</v>
      </c>
      <c r="B121" s="4343">
        <v>2.0</v>
      </c>
      <c r="C121" s="4342" t="s">
        <v>12658</v>
      </c>
      <c r="D121" s="4344"/>
      <c r="E121" s="4342" t="s">
        <v>12659</v>
      </c>
      <c r="F121" s="4343">
        <v>8.0</v>
      </c>
      <c r="G121" s="4342" t="s">
        <v>12660</v>
      </c>
      <c r="H121" s="4342" t="s">
        <v>12661</v>
      </c>
      <c r="I121" s="4342"/>
      <c r="J121" s="4342" t="s">
        <v>12662</v>
      </c>
      <c r="K121" s="4342" t="s">
        <v>12663</v>
      </c>
      <c r="L121" s="4342" t="str">
        <f t="shared" si="1"/>
        <v> There is a lot of cross-cover during PGY2 year. Residents do mind since it is a significant time committment; however, they all have a pretty positive attitude about it. 
</v>
      </c>
      <c r="M121" s="4342" t="s">
        <v>12664</v>
      </c>
      <c r="N121" s="4342"/>
      <c r="O121" s="4342"/>
      <c r="P121" s="4344"/>
      <c r="Q121" s="4344"/>
      <c r="R121" s="4344"/>
      <c r="S121" s="4344"/>
    </row>
    <row r="122">
      <c r="A122" s="4384" t="s">
        <v>5990</v>
      </c>
      <c r="B122" s="4343"/>
      <c r="C122" s="4342"/>
      <c r="D122" s="4344"/>
      <c r="E122" s="4342"/>
      <c r="F122" s="4343"/>
      <c r="G122" s="4342"/>
      <c r="H122" s="4342"/>
      <c r="I122" s="4342"/>
      <c r="J122" s="4342"/>
      <c r="K122" s="4342"/>
      <c r="L122" s="4342" t="str">
        <f t="shared" si="1"/>
        <v>
</v>
      </c>
      <c r="M122" s="4342"/>
      <c r="N122" s="4342"/>
      <c r="O122" s="4342"/>
      <c r="P122" s="4344"/>
      <c r="Q122" s="4344"/>
      <c r="R122" s="4344"/>
      <c r="S122" s="4344"/>
    </row>
    <row r="123">
      <c r="A123" s="706" t="s">
        <v>488</v>
      </c>
      <c r="B123" s="4343"/>
      <c r="C123" s="4342"/>
      <c r="D123" s="4344"/>
      <c r="E123" s="4342"/>
      <c r="F123" s="4343"/>
      <c r="G123" s="4342"/>
      <c r="H123" s="4342"/>
      <c r="I123" s="4342"/>
      <c r="J123" s="4342"/>
      <c r="K123" s="4342"/>
      <c r="L123" s="4342" t="str">
        <f t="shared" si="1"/>
        <v>
</v>
      </c>
      <c r="M123" s="4342"/>
      <c r="N123" s="4342"/>
      <c r="O123" s="4342"/>
      <c r="P123" s="4344"/>
      <c r="Q123" s="4344"/>
      <c r="R123" s="4344"/>
      <c r="S123" s="4344"/>
    </row>
    <row r="124">
      <c r="A124" s="4341"/>
      <c r="B124" s="4341"/>
      <c r="C124" s="4341"/>
      <c r="D124" s="4341"/>
      <c r="E124" s="4341"/>
      <c r="F124" s="4341"/>
      <c r="G124" s="4341"/>
      <c r="H124" s="9"/>
      <c r="I124" s="4341"/>
      <c r="J124" s="4341"/>
      <c r="K124" s="4341"/>
      <c r="L124" s="4341"/>
      <c r="M124" s="4341"/>
      <c r="N124" s="4341"/>
      <c r="O124" s="4341"/>
      <c r="P124" s="4341"/>
      <c r="Q124" s="4341"/>
      <c r="R124" s="4341"/>
      <c r="S124" s="4341"/>
    </row>
  </sheetData>
  <hyperlinks>
    <hyperlink r:id="rId1" ref="N108"/>
  </hyperlinks>
  <drawing r:id="rId2"/>
  <tableParts count="1">
    <tablePart r:id="rId4"/>
  </tableParts>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32.86"/>
    <col customWidth="1" min="2" max="2" width="16.86"/>
    <col customWidth="1" min="3" max="3" width="11.71"/>
    <col customWidth="1" min="4" max="4" width="39.71"/>
    <col customWidth="1" min="5" max="5" width="24.14"/>
    <col customWidth="1" min="6" max="6" width="19.86"/>
    <col customWidth="1" min="7" max="7" width="9.86"/>
    <col customWidth="1" min="8" max="8" width="12.0"/>
    <col customWidth="1" min="9" max="9" width="19.14"/>
    <col customWidth="1" min="10" max="10" width="21.29"/>
    <col customWidth="1" min="11" max="11" width="14.43"/>
    <col customWidth="1" min="12" max="12" width="13.0"/>
    <col customWidth="1" min="13" max="13" width="11.43"/>
    <col customWidth="1" min="14" max="14" width="15.43"/>
  </cols>
  <sheetData>
    <row r="1">
      <c r="A1" s="4385"/>
      <c r="B1" s="4386"/>
      <c r="C1" s="4387"/>
      <c r="D1" s="4334"/>
      <c r="E1" s="4388"/>
      <c r="I1" s="4334" t="s">
        <v>12675</v>
      </c>
      <c r="J1" s="4389" t="s">
        <v>12676</v>
      </c>
      <c r="K1" s="4389" t="s">
        <v>4733</v>
      </c>
      <c r="O1" s="4386" t="s">
        <v>12677</v>
      </c>
      <c r="S1" s="4390"/>
      <c r="T1" s="9"/>
    </row>
    <row r="2" ht="31.5" customHeight="1">
      <c r="A2" s="4391">
        <f>COUNTIF(B4:B128, "Yes")</f>
        <v>87</v>
      </c>
      <c r="B2" s="4386" t="s">
        <v>12678</v>
      </c>
      <c r="C2" s="4388" t="s">
        <v>8790</v>
      </c>
      <c r="D2" s="4388" t="s">
        <v>14</v>
      </c>
      <c r="E2" s="4334" t="s">
        <v>11413</v>
      </c>
      <c r="F2" s="4334" t="s">
        <v>4727</v>
      </c>
      <c r="G2" s="4334" t="s">
        <v>11414</v>
      </c>
      <c r="H2" s="4334" t="s">
        <v>12679</v>
      </c>
      <c r="J2" s="4389" t="s">
        <v>4727</v>
      </c>
      <c r="K2" s="4389" t="s">
        <v>4745</v>
      </c>
      <c r="L2" s="4389" t="s">
        <v>4746</v>
      </c>
      <c r="M2" s="4389" t="s">
        <v>4747</v>
      </c>
      <c r="N2" s="4389" t="s">
        <v>4748</v>
      </c>
      <c r="O2" s="4392" t="s">
        <v>4745</v>
      </c>
      <c r="P2" s="4334" t="s">
        <v>4746</v>
      </c>
      <c r="Q2" s="4334" t="s">
        <v>4747</v>
      </c>
      <c r="R2" s="4393" t="s">
        <v>4748</v>
      </c>
      <c r="S2" s="9"/>
    </row>
    <row r="3" ht="1.5" customHeight="1">
      <c r="A3" s="2493" t="s">
        <v>15</v>
      </c>
      <c r="B3" s="4394"/>
      <c r="C3" s="4395"/>
      <c r="D3" s="918"/>
      <c r="E3" s="4396"/>
      <c r="F3" s="918"/>
      <c r="G3" s="918"/>
      <c r="H3" s="918"/>
      <c r="I3" s="918"/>
      <c r="J3" s="4395"/>
      <c r="K3" s="918"/>
      <c r="L3" s="918"/>
      <c r="M3" s="918"/>
      <c r="N3" s="918"/>
      <c r="O3" s="4397"/>
      <c r="P3" s="918"/>
      <c r="Q3" s="918"/>
      <c r="R3" s="4398"/>
    </row>
    <row r="4" ht="14.25" customHeight="1">
      <c r="A4" s="17" t="s">
        <v>16</v>
      </c>
      <c r="B4" s="4399" t="s">
        <v>113</v>
      </c>
      <c r="C4" s="4400">
        <v>3.0</v>
      </c>
      <c r="D4" s="4401"/>
      <c r="E4" s="4402" t="s">
        <v>12680</v>
      </c>
      <c r="F4" s="4403" t="s">
        <v>4777</v>
      </c>
      <c r="G4" s="4403" t="s">
        <v>12681</v>
      </c>
      <c r="H4" s="4403" t="s">
        <v>12682</v>
      </c>
      <c r="I4" s="4401"/>
      <c r="J4" s="4404"/>
      <c r="K4" s="4405">
        <v>42682.0</v>
      </c>
      <c r="L4" s="4405">
        <v>42717.0</v>
      </c>
      <c r="M4" s="4405">
        <v>42744.0</v>
      </c>
      <c r="N4" s="4401"/>
      <c r="O4" s="4406">
        <v>42324.0</v>
      </c>
      <c r="P4" s="4407">
        <v>42346.0</v>
      </c>
      <c r="Q4" s="4407">
        <v>42380.0</v>
      </c>
      <c r="R4" s="4408"/>
    </row>
    <row r="5">
      <c r="A5" s="2493" t="s">
        <v>24</v>
      </c>
      <c r="B5" s="4394"/>
      <c r="C5" s="4395"/>
      <c r="D5" s="918"/>
      <c r="E5" s="4396"/>
      <c r="F5" s="918"/>
      <c r="G5" s="918"/>
      <c r="H5" s="918"/>
      <c r="I5" s="918"/>
      <c r="J5" s="4395"/>
      <c r="K5" s="918"/>
      <c r="L5" s="918"/>
      <c r="M5" s="918"/>
      <c r="N5" s="918"/>
      <c r="O5" s="4409"/>
      <c r="P5" s="948"/>
      <c r="Q5" s="948"/>
      <c r="R5" s="4410"/>
    </row>
    <row r="6">
      <c r="A6" s="17" t="s">
        <v>25</v>
      </c>
      <c r="B6" s="4399" t="s">
        <v>113</v>
      </c>
      <c r="C6" s="4400">
        <v>1.0</v>
      </c>
      <c r="D6" s="4403"/>
      <c r="E6" s="4411">
        <v>42657.0</v>
      </c>
      <c r="F6" s="4403" t="s">
        <v>4765</v>
      </c>
      <c r="G6" s="4403" t="s">
        <v>11461</v>
      </c>
      <c r="H6" s="4403" t="s">
        <v>12683</v>
      </c>
      <c r="I6" s="4401"/>
      <c r="J6" s="4404"/>
      <c r="K6" s="4412">
        <v>42712.0</v>
      </c>
      <c r="L6" s="4412">
        <v>42716.0</v>
      </c>
      <c r="M6" s="4401"/>
      <c r="N6" s="4401"/>
      <c r="O6" s="4406">
        <v>42348.0</v>
      </c>
      <c r="P6" s="4407">
        <v>42352.0</v>
      </c>
      <c r="Q6" s="4413"/>
      <c r="R6" s="4408"/>
    </row>
    <row r="7">
      <c r="A7" s="17" t="s">
        <v>28</v>
      </c>
      <c r="B7" s="4399" t="s">
        <v>113</v>
      </c>
      <c r="C7" s="4400">
        <v>2.0</v>
      </c>
      <c r="D7" s="4401"/>
      <c r="E7" s="4402" t="s">
        <v>12684</v>
      </c>
      <c r="F7" s="4403" t="s">
        <v>4765</v>
      </c>
      <c r="G7" s="4403" t="s">
        <v>12685</v>
      </c>
      <c r="H7" s="4403" t="s">
        <v>12686</v>
      </c>
      <c r="I7" s="4403" t="s">
        <v>12687</v>
      </c>
      <c r="J7" s="4400"/>
      <c r="K7" s="4412">
        <v>42688.0</v>
      </c>
      <c r="L7" s="4412">
        <v>42709.0</v>
      </c>
      <c r="M7" s="4401"/>
      <c r="N7" s="4401"/>
      <c r="O7" s="4406">
        <v>42321.0</v>
      </c>
      <c r="P7" s="4414">
        <v>42345.0</v>
      </c>
      <c r="Q7" s="4413"/>
      <c r="R7" s="4408"/>
    </row>
    <row r="8">
      <c r="A8" s="2493" t="s">
        <v>29</v>
      </c>
      <c r="B8" s="4394"/>
      <c r="C8" s="4395"/>
      <c r="D8" s="918"/>
      <c r="E8" s="4396"/>
      <c r="F8" s="918"/>
      <c r="G8" s="918"/>
      <c r="H8" s="918"/>
      <c r="I8" s="918"/>
      <c r="J8" s="4395"/>
      <c r="K8" s="918"/>
      <c r="L8" s="918"/>
      <c r="M8" s="918"/>
      <c r="N8" s="918"/>
      <c r="O8" s="4409"/>
      <c r="P8" s="948"/>
      <c r="Q8" s="948"/>
      <c r="R8" s="4410"/>
    </row>
    <row r="9" ht="20.25" customHeight="1">
      <c r="A9" s="17" t="s">
        <v>30</v>
      </c>
      <c r="B9" s="4399" t="s">
        <v>113</v>
      </c>
      <c r="C9" s="4400">
        <v>1.0</v>
      </c>
      <c r="D9" s="4403" t="s">
        <v>12688</v>
      </c>
      <c r="E9" s="4402" t="s">
        <v>12689</v>
      </c>
      <c r="F9" s="4403" t="s">
        <v>4765</v>
      </c>
      <c r="G9" s="4403" t="s">
        <v>12690</v>
      </c>
      <c r="H9" s="4403" t="s">
        <v>12691</v>
      </c>
      <c r="I9" s="4403"/>
      <c r="J9" s="4404"/>
      <c r="K9" s="4412">
        <v>42705.0</v>
      </c>
      <c r="L9" s="4412">
        <v>42382.0</v>
      </c>
      <c r="M9" s="4401"/>
      <c r="N9" s="4401"/>
      <c r="O9" s="4406">
        <v>42342.0</v>
      </c>
      <c r="P9" s="4407">
        <v>42384.0</v>
      </c>
      <c r="Q9" s="4415"/>
      <c r="R9" s="4408"/>
    </row>
    <row r="10">
      <c r="A10" s="17" t="s">
        <v>35</v>
      </c>
      <c r="B10" s="4399" t="s">
        <v>113</v>
      </c>
      <c r="C10" s="4400">
        <v>1.0</v>
      </c>
      <c r="D10" s="4401"/>
      <c r="E10" s="4411">
        <v>42712.0</v>
      </c>
      <c r="F10" s="4403" t="s">
        <v>4765</v>
      </c>
      <c r="G10" s="4403" t="s">
        <v>9029</v>
      </c>
      <c r="H10" s="4403" t="s">
        <v>4835</v>
      </c>
      <c r="I10" s="4401"/>
      <c r="J10" s="4400"/>
      <c r="K10" s="4405">
        <v>42373.0</v>
      </c>
      <c r="L10" s="4412">
        <v>42378.0</v>
      </c>
      <c r="M10" s="4412">
        <v>42380.0</v>
      </c>
      <c r="N10" s="4412">
        <v>42385.0</v>
      </c>
      <c r="O10" s="4406">
        <v>42373.0</v>
      </c>
      <c r="P10" s="4407">
        <v>42375.0</v>
      </c>
      <c r="Q10" s="4407">
        <v>42382.0</v>
      </c>
      <c r="R10" s="4416">
        <v>42387.0</v>
      </c>
    </row>
    <row r="11">
      <c r="A11" s="17" t="s">
        <v>8798</v>
      </c>
      <c r="B11" s="4399" t="s">
        <v>113</v>
      </c>
      <c r="C11" s="4400">
        <v>1.0</v>
      </c>
      <c r="D11" s="4405"/>
      <c r="E11" s="4402" t="s">
        <v>12692</v>
      </c>
      <c r="F11" s="4403" t="s">
        <v>4777</v>
      </c>
      <c r="G11" s="4417" t="s">
        <v>11437</v>
      </c>
      <c r="H11" s="4417" t="s">
        <v>12693</v>
      </c>
      <c r="I11" s="4401"/>
      <c r="J11" s="4404"/>
      <c r="K11" s="4405">
        <v>42657.0</v>
      </c>
      <c r="L11" s="4405">
        <v>42678.0</v>
      </c>
      <c r="M11" s="4405">
        <v>42685.0</v>
      </c>
      <c r="N11" s="4405">
        <v>42692.0</v>
      </c>
      <c r="O11" s="4406">
        <v>42307.0</v>
      </c>
      <c r="P11" s="4407">
        <v>42314.0</v>
      </c>
      <c r="Q11" s="4407">
        <v>42321.0</v>
      </c>
      <c r="R11" s="4416">
        <v>42328.0</v>
      </c>
    </row>
    <row r="12">
      <c r="A12" s="17" t="s">
        <v>36</v>
      </c>
      <c r="B12" s="4418" t="s">
        <v>113</v>
      </c>
      <c r="C12" s="4400">
        <v>2.0</v>
      </c>
      <c r="D12" s="4403" t="s">
        <v>3</v>
      </c>
      <c r="E12" s="4402" t="s">
        <v>12694</v>
      </c>
      <c r="F12" s="4403" t="s">
        <v>4777</v>
      </c>
      <c r="G12" s="4403" t="s">
        <v>11521</v>
      </c>
      <c r="H12" s="4403" t="s">
        <v>12695</v>
      </c>
      <c r="I12" s="4403" t="s">
        <v>12696</v>
      </c>
      <c r="J12" s="4400" t="s">
        <v>12697</v>
      </c>
      <c r="K12" s="4405">
        <v>42689.0</v>
      </c>
      <c r="L12" s="4405">
        <v>42710.0</v>
      </c>
      <c r="M12" s="4405">
        <v>42745.0</v>
      </c>
      <c r="N12" s="4401"/>
      <c r="O12" s="4406">
        <v>42314.0</v>
      </c>
      <c r="P12" s="4407">
        <v>42353.0</v>
      </c>
      <c r="Q12" s="4407">
        <v>42374.0</v>
      </c>
      <c r="R12" s="4408"/>
    </row>
    <row r="13">
      <c r="A13" s="17" t="s">
        <v>42</v>
      </c>
      <c r="B13" s="4399" t="s">
        <v>113</v>
      </c>
      <c r="C13" s="4400">
        <v>1.0</v>
      </c>
      <c r="D13" s="4403" t="s">
        <v>12698</v>
      </c>
      <c r="E13" s="4419">
        <v>42702.0</v>
      </c>
      <c r="F13" s="4403" t="s">
        <v>4777</v>
      </c>
      <c r="G13" s="4403" t="s">
        <v>11516</v>
      </c>
      <c r="H13" s="4403" t="s">
        <v>4835</v>
      </c>
      <c r="I13" s="4401"/>
      <c r="J13" s="4404"/>
      <c r="K13" s="4405">
        <v>42755.0</v>
      </c>
      <c r="L13" s="4405">
        <v>42762.0</v>
      </c>
      <c r="M13" s="4401"/>
      <c r="N13" s="4401"/>
      <c r="O13" s="4420">
        <v>42314.0</v>
      </c>
      <c r="P13" s="4407">
        <v>42321.0</v>
      </c>
      <c r="Q13" s="4413"/>
      <c r="R13" s="4408"/>
    </row>
    <row r="14">
      <c r="A14" s="17" t="s">
        <v>61</v>
      </c>
      <c r="B14" s="4399" t="s">
        <v>113</v>
      </c>
      <c r="C14" s="4400">
        <v>5.0</v>
      </c>
      <c r="D14" s="4403" t="s">
        <v>12699</v>
      </c>
      <c r="E14" s="4402" t="s">
        <v>12700</v>
      </c>
      <c r="F14" s="4403" t="s">
        <v>12701</v>
      </c>
      <c r="G14" s="4403" t="s">
        <v>11521</v>
      </c>
      <c r="H14" s="4403" t="s">
        <v>12702</v>
      </c>
      <c r="I14" s="4401"/>
      <c r="J14" s="4404"/>
      <c r="K14" s="4412">
        <v>42711.0</v>
      </c>
      <c r="L14" s="4412">
        <v>42717.0</v>
      </c>
      <c r="M14" s="4412">
        <v>42381.0</v>
      </c>
      <c r="N14" s="4401"/>
      <c r="O14" s="4421"/>
      <c r="P14" s="4415"/>
      <c r="Q14" s="4415"/>
      <c r="R14" s="4408"/>
    </row>
    <row r="15">
      <c r="A15" s="17" t="s">
        <v>70</v>
      </c>
      <c r="B15" s="4399" t="s">
        <v>113</v>
      </c>
      <c r="C15" s="4400">
        <v>2.0</v>
      </c>
      <c r="D15" s="4401"/>
      <c r="E15" s="4411">
        <v>42668.0</v>
      </c>
      <c r="F15" s="4403" t="s">
        <v>4777</v>
      </c>
      <c r="G15" s="4403" t="s">
        <v>11521</v>
      </c>
      <c r="H15" s="4403" t="s">
        <v>12703</v>
      </c>
      <c r="I15" s="4401"/>
      <c r="J15" s="4400" t="s">
        <v>12704</v>
      </c>
      <c r="K15" s="4412">
        <v>42706.0</v>
      </c>
      <c r="L15" s="4412">
        <v>42716.0</v>
      </c>
      <c r="M15" s="4412">
        <v>42382.0</v>
      </c>
      <c r="N15" s="4401"/>
      <c r="O15" s="4406">
        <v>42342.0</v>
      </c>
      <c r="P15" s="4407">
        <v>42352.0</v>
      </c>
      <c r="Q15" s="4407">
        <v>42377.0</v>
      </c>
      <c r="R15" s="4408"/>
    </row>
    <row r="16" ht="60.75" customHeight="1">
      <c r="A16" s="4422" t="s">
        <v>3637</v>
      </c>
      <c r="B16" s="4423"/>
      <c r="C16" s="4424" t="s">
        <v>12705</v>
      </c>
      <c r="D16" s="4422" t="s">
        <v>12706</v>
      </c>
      <c r="E16" s="4425">
        <v>42745.0</v>
      </c>
      <c r="F16" s="4422" t="s">
        <v>4765</v>
      </c>
      <c r="G16" s="4422" t="s">
        <v>11452</v>
      </c>
      <c r="H16" s="4422" t="s">
        <v>12707</v>
      </c>
      <c r="I16" s="4423"/>
      <c r="J16" s="4423"/>
      <c r="K16" s="4425">
        <v>42755.0</v>
      </c>
      <c r="L16" s="4425">
        <v>42762.0</v>
      </c>
      <c r="M16" s="4425">
        <v>42769.0</v>
      </c>
      <c r="N16" s="4423"/>
      <c r="O16" s="4426">
        <v>42376.0</v>
      </c>
      <c r="P16" s="4426">
        <v>42383.0</v>
      </c>
      <c r="Q16" s="4426">
        <v>42390.0</v>
      </c>
      <c r="R16" s="4423"/>
    </row>
    <row r="17">
      <c r="A17" s="17" t="s">
        <v>78</v>
      </c>
      <c r="B17" s="4399" t="s">
        <v>113</v>
      </c>
      <c r="C17" s="4400">
        <v>3.0</v>
      </c>
      <c r="D17" s="4401"/>
      <c r="E17" s="4411">
        <v>42660.0</v>
      </c>
      <c r="F17" s="4403" t="s">
        <v>4765</v>
      </c>
      <c r="G17" s="4403" t="s">
        <v>11449</v>
      </c>
      <c r="H17" s="4403" t="s">
        <v>12708</v>
      </c>
      <c r="I17" s="4401"/>
      <c r="J17" s="4404"/>
      <c r="K17" s="4427">
        <v>42706.0</v>
      </c>
      <c r="L17" s="4427">
        <v>42723.0</v>
      </c>
      <c r="M17" s="4427">
        <v>42375.0</v>
      </c>
      <c r="N17" s="4401"/>
      <c r="O17" s="4406">
        <v>42348.0</v>
      </c>
      <c r="P17" s="4407">
        <v>42352.0</v>
      </c>
      <c r="Q17" s="4407">
        <v>42377.0</v>
      </c>
      <c r="R17" s="4408"/>
    </row>
    <row r="18">
      <c r="A18" s="17" t="s">
        <v>87</v>
      </c>
      <c r="B18" s="4399" t="s">
        <v>113</v>
      </c>
      <c r="C18" s="4400">
        <v>3.0</v>
      </c>
      <c r="D18" s="4403" t="s">
        <v>12709</v>
      </c>
      <c r="E18" s="4411">
        <v>42648.0</v>
      </c>
      <c r="F18" s="4403" t="s">
        <v>4777</v>
      </c>
      <c r="G18" s="4403" t="s">
        <v>11437</v>
      </c>
      <c r="H18" s="4403" t="s">
        <v>12710</v>
      </c>
      <c r="I18" s="4401"/>
      <c r="J18" s="4404"/>
      <c r="K18" s="4412">
        <v>42713.0</v>
      </c>
      <c r="L18" s="4412">
        <v>42720.0</v>
      </c>
      <c r="M18" s="4412">
        <v>42382.0</v>
      </c>
      <c r="N18" s="4401"/>
      <c r="O18" s="4406">
        <v>42349.0</v>
      </c>
      <c r="P18" s="4407">
        <v>42356.0</v>
      </c>
      <c r="Q18" s="4407">
        <v>42377.0</v>
      </c>
      <c r="R18" s="4408"/>
    </row>
    <row r="19">
      <c r="A19" s="23" t="s">
        <v>93</v>
      </c>
      <c r="B19" s="4399" t="s">
        <v>113</v>
      </c>
      <c r="C19" s="4400">
        <v>4.0</v>
      </c>
      <c r="D19" s="4403"/>
      <c r="E19" s="4402" t="s">
        <v>12711</v>
      </c>
      <c r="F19" s="4403" t="s">
        <v>4765</v>
      </c>
      <c r="G19" s="4403" t="s">
        <v>12712</v>
      </c>
      <c r="H19" s="4403" t="s">
        <v>8859</v>
      </c>
      <c r="I19" s="4401"/>
      <c r="J19" s="4400" t="s">
        <v>12713</v>
      </c>
      <c r="K19" s="4412">
        <v>42712.0</v>
      </c>
      <c r="L19" s="4412">
        <v>42719.0</v>
      </c>
      <c r="M19" s="4412">
        <v>42387.0</v>
      </c>
      <c r="N19" s="4401"/>
      <c r="O19" s="4406">
        <v>42340.0</v>
      </c>
      <c r="P19" s="4407">
        <v>42354.0</v>
      </c>
      <c r="Q19" s="4407">
        <v>42375.0</v>
      </c>
      <c r="R19" s="4408"/>
    </row>
    <row r="20">
      <c r="A20" s="17" t="s">
        <v>3829</v>
      </c>
      <c r="B20" s="4399" t="s">
        <v>113</v>
      </c>
      <c r="C20" s="4400">
        <v>2.0</v>
      </c>
      <c r="D20" s="4403"/>
      <c r="E20" s="4419">
        <v>42678.0</v>
      </c>
      <c r="F20" s="4403" t="s">
        <v>4780</v>
      </c>
      <c r="G20" s="4403" t="s">
        <v>11521</v>
      </c>
      <c r="H20" s="4403" t="s">
        <v>12714</v>
      </c>
      <c r="I20" s="4401"/>
      <c r="J20" s="4400" t="s">
        <v>12715</v>
      </c>
      <c r="K20" s="4412">
        <v>42712.0</v>
      </c>
      <c r="L20" s="4412">
        <v>42719.0</v>
      </c>
      <c r="M20" s="4412">
        <v>42381.0</v>
      </c>
      <c r="N20" s="4401"/>
      <c r="O20" s="4406">
        <v>42341.0</v>
      </c>
      <c r="P20" s="4407">
        <v>42348.0</v>
      </c>
      <c r="Q20" s="4407">
        <v>42383.0</v>
      </c>
      <c r="R20" s="4416">
        <v>42390.0</v>
      </c>
    </row>
    <row r="21">
      <c r="A21" s="2493" t="s">
        <v>107</v>
      </c>
      <c r="B21" s="4394"/>
      <c r="C21" s="4395"/>
      <c r="D21" s="918"/>
      <c r="E21" s="4396"/>
      <c r="F21" s="918"/>
      <c r="G21" s="918"/>
      <c r="H21" s="918"/>
      <c r="I21" s="918"/>
      <c r="J21" s="4395"/>
      <c r="K21" s="918"/>
      <c r="L21" s="918"/>
      <c r="M21" s="918"/>
      <c r="N21" s="918"/>
      <c r="O21" s="4409"/>
      <c r="P21" s="948"/>
      <c r="Q21" s="948"/>
      <c r="R21" s="4410"/>
    </row>
    <row r="22">
      <c r="A22" s="17" t="s">
        <v>108</v>
      </c>
      <c r="B22" s="4399" t="s">
        <v>113</v>
      </c>
      <c r="C22" s="4400">
        <v>2.0</v>
      </c>
      <c r="D22" s="4403" t="s">
        <v>12716</v>
      </c>
      <c r="E22" s="4411">
        <v>42670.0</v>
      </c>
      <c r="F22" s="4403" t="s">
        <v>4777</v>
      </c>
      <c r="G22" s="4403" t="s">
        <v>11425</v>
      </c>
      <c r="H22" s="4403" t="s">
        <v>8829</v>
      </c>
      <c r="I22" s="4401"/>
      <c r="J22" s="4404"/>
      <c r="K22" s="4405">
        <v>42705.0</v>
      </c>
      <c r="L22" s="4405">
        <v>42709.0</v>
      </c>
      <c r="M22" s="4401"/>
      <c r="N22" s="4401"/>
      <c r="O22" s="4406">
        <v>42342.0</v>
      </c>
      <c r="P22" s="4407">
        <v>42345.0</v>
      </c>
      <c r="Q22" s="4407">
        <v>42352.0</v>
      </c>
      <c r="R22" s="4408"/>
    </row>
    <row r="23">
      <c r="A23" s="2493" t="s">
        <v>109</v>
      </c>
      <c r="B23" s="4394"/>
      <c r="C23" s="4395"/>
      <c r="D23" s="918"/>
      <c r="E23" s="4396"/>
      <c r="F23" s="918"/>
      <c r="G23" s="918"/>
      <c r="H23" s="918"/>
      <c r="I23" s="918"/>
      <c r="J23" s="4395"/>
      <c r="K23" s="918"/>
      <c r="L23" s="918"/>
      <c r="M23" s="918"/>
      <c r="N23" s="918"/>
      <c r="O23" s="4409"/>
      <c r="P23" s="948"/>
      <c r="Q23" s="948"/>
      <c r="R23" s="4410"/>
    </row>
    <row r="24">
      <c r="A24" s="17" t="s">
        <v>110</v>
      </c>
      <c r="B24" s="4399" t="s">
        <v>113</v>
      </c>
      <c r="C24" s="4400">
        <v>5.0</v>
      </c>
      <c r="D24" s="4403" t="s">
        <v>12717</v>
      </c>
      <c r="E24" s="4411">
        <v>42681.0</v>
      </c>
      <c r="F24" s="4403" t="s">
        <v>4777</v>
      </c>
      <c r="G24" s="4403" t="s">
        <v>11533</v>
      </c>
      <c r="H24" s="4403" t="s">
        <v>12718</v>
      </c>
      <c r="I24" s="4403"/>
      <c r="J24" s="4400" t="s">
        <v>12719</v>
      </c>
      <c r="K24" s="4412">
        <v>42705.0</v>
      </c>
      <c r="L24" s="4412">
        <v>42719.0</v>
      </c>
      <c r="M24" s="4412">
        <v>42374.0</v>
      </c>
      <c r="N24" s="4401"/>
      <c r="O24" s="4406">
        <v>42341.0</v>
      </c>
      <c r="P24" s="4407">
        <v>42348.0</v>
      </c>
      <c r="Q24" s="4413"/>
      <c r="R24" s="4408"/>
    </row>
    <row r="25">
      <c r="A25" s="2492" t="s">
        <v>128</v>
      </c>
      <c r="B25" s="4394"/>
      <c r="C25" s="4395"/>
      <c r="D25" s="918"/>
      <c r="E25" s="4396"/>
      <c r="F25" s="918"/>
      <c r="G25" s="918"/>
      <c r="H25" s="918"/>
      <c r="I25" s="913"/>
      <c r="J25" s="4395"/>
      <c r="K25" s="918"/>
      <c r="L25" s="918"/>
      <c r="M25" s="918"/>
      <c r="N25" s="918"/>
      <c r="O25" s="4409"/>
      <c r="P25" s="948"/>
      <c r="Q25" s="948"/>
      <c r="R25" s="4410"/>
    </row>
    <row r="26">
      <c r="A26" s="17" t="s">
        <v>129</v>
      </c>
      <c r="B26" s="4399" t="s">
        <v>113</v>
      </c>
      <c r="C26" s="4400">
        <v>2.0</v>
      </c>
      <c r="D26" s="4428"/>
      <c r="E26" s="4402" t="s">
        <v>12720</v>
      </c>
      <c r="F26" s="4403" t="s">
        <v>12721</v>
      </c>
      <c r="G26" s="4401"/>
      <c r="H26" s="4403" t="s">
        <v>6551</v>
      </c>
      <c r="I26" s="4401"/>
      <c r="J26" s="4404"/>
      <c r="K26" s="4429">
        <v>42684.0</v>
      </c>
      <c r="L26" s="4429">
        <v>42691.0</v>
      </c>
      <c r="M26" s="4429">
        <v>42712.0</v>
      </c>
      <c r="N26" s="4429">
        <v>42740.0</v>
      </c>
      <c r="O26" s="4406">
        <v>42306.0</v>
      </c>
      <c r="P26" s="4407">
        <v>42320.0</v>
      </c>
      <c r="Q26" s="4407">
        <v>42341.0</v>
      </c>
      <c r="R26" s="4416">
        <v>42355.0</v>
      </c>
    </row>
    <row r="27">
      <c r="A27" s="2493" t="s">
        <v>130</v>
      </c>
      <c r="B27" s="4394"/>
      <c r="C27" s="4395"/>
      <c r="D27" s="918"/>
      <c r="E27" s="4396"/>
      <c r="F27" s="918"/>
      <c r="G27" s="918"/>
      <c r="H27" s="918"/>
      <c r="I27" s="918"/>
      <c r="J27" s="4395"/>
      <c r="K27" s="918"/>
      <c r="L27" s="918"/>
      <c r="M27" s="918"/>
      <c r="N27" s="918"/>
      <c r="O27" s="4409"/>
      <c r="P27" s="948"/>
      <c r="Q27" s="948"/>
      <c r="R27" s="4410"/>
    </row>
    <row r="28">
      <c r="A28" s="17" t="s">
        <v>3853</v>
      </c>
      <c r="B28" s="4399" t="s">
        <v>113</v>
      </c>
      <c r="C28" s="4400">
        <v>1.0</v>
      </c>
      <c r="D28" s="4403"/>
      <c r="E28" s="4419">
        <v>42664.0</v>
      </c>
      <c r="F28" s="4403" t="s">
        <v>12722</v>
      </c>
      <c r="G28" s="4403" t="s">
        <v>12723</v>
      </c>
      <c r="H28" s="4403" t="s">
        <v>4836</v>
      </c>
      <c r="I28" s="4401"/>
      <c r="J28" s="4430">
        <v>42718.0</v>
      </c>
      <c r="K28" s="4412">
        <v>42713.0</v>
      </c>
      <c r="L28" s="4412">
        <v>42716.0</v>
      </c>
      <c r="M28" s="4412">
        <v>42720.0</v>
      </c>
      <c r="N28" s="4401"/>
      <c r="O28" s="4406">
        <v>42341.0</v>
      </c>
      <c r="P28" s="4407">
        <v>42342.0</v>
      </c>
      <c r="Q28" s="4407">
        <v>42345.0</v>
      </c>
      <c r="R28" s="4408"/>
    </row>
    <row r="29">
      <c r="A29" s="17" t="s">
        <v>134</v>
      </c>
      <c r="B29" s="4399" t="s">
        <v>113</v>
      </c>
      <c r="C29" s="4400">
        <v>2.0</v>
      </c>
      <c r="D29" s="4403"/>
      <c r="E29" s="4419">
        <v>42682.0</v>
      </c>
      <c r="F29" s="4403" t="s">
        <v>12722</v>
      </c>
      <c r="G29" s="4403" t="s">
        <v>12723</v>
      </c>
      <c r="H29" s="4403" t="s">
        <v>4788</v>
      </c>
      <c r="I29" s="4401"/>
      <c r="J29" s="4430">
        <v>42695.0</v>
      </c>
      <c r="K29" s="4412">
        <v>42709.0</v>
      </c>
      <c r="L29" s="4412">
        <v>42378.0</v>
      </c>
      <c r="M29" s="4401"/>
      <c r="N29" s="4401"/>
      <c r="O29" s="4406">
        <v>42342.0</v>
      </c>
      <c r="P29" s="4407">
        <v>42373.0</v>
      </c>
      <c r="Q29" s="4413"/>
      <c r="R29" s="4408"/>
    </row>
    <row r="30">
      <c r="A30" s="17" t="s">
        <v>141</v>
      </c>
      <c r="B30" s="4399" t="s">
        <v>113</v>
      </c>
      <c r="C30" s="4400">
        <v>2.0</v>
      </c>
      <c r="D30" s="4403"/>
      <c r="E30" s="4419">
        <v>42681.0</v>
      </c>
      <c r="F30" s="4403" t="s">
        <v>12722</v>
      </c>
      <c r="G30" s="4403" t="s">
        <v>12724</v>
      </c>
      <c r="H30" s="4403" t="s">
        <v>4865</v>
      </c>
      <c r="I30" s="4403" t="s">
        <v>12725</v>
      </c>
      <c r="J30" s="4400" t="s">
        <v>12726</v>
      </c>
      <c r="K30" s="4405">
        <v>42741.0</v>
      </c>
      <c r="L30" s="4401"/>
      <c r="M30" s="4401"/>
      <c r="N30" s="4401"/>
      <c r="O30" s="4406">
        <v>42377.0</v>
      </c>
      <c r="P30" s="4413"/>
      <c r="Q30" s="4413"/>
      <c r="R30" s="4408"/>
    </row>
    <row r="31">
      <c r="A31" s="17" t="s">
        <v>143</v>
      </c>
      <c r="B31" s="4399" t="s">
        <v>113</v>
      </c>
      <c r="C31" s="4400">
        <v>2.0</v>
      </c>
      <c r="D31" s="4403"/>
      <c r="E31" s="4402" t="s">
        <v>12727</v>
      </c>
      <c r="F31" s="4403" t="s">
        <v>6544</v>
      </c>
      <c r="G31" s="4403" t="s">
        <v>12728</v>
      </c>
      <c r="H31" s="4403" t="s">
        <v>12729</v>
      </c>
      <c r="I31" s="4401"/>
      <c r="J31" s="4404"/>
      <c r="K31" s="4405">
        <v>42744.0</v>
      </c>
      <c r="L31" s="4405">
        <v>42748.0</v>
      </c>
      <c r="M31" s="4401"/>
      <c r="N31" s="4401"/>
      <c r="O31" s="4406">
        <v>42377.0</v>
      </c>
      <c r="P31" s="4407">
        <v>42383.0</v>
      </c>
      <c r="Q31" s="4413"/>
      <c r="R31" s="4408"/>
    </row>
    <row r="32">
      <c r="A32" s="2493" t="s">
        <v>149</v>
      </c>
      <c r="B32" s="4394"/>
      <c r="C32" s="4395"/>
      <c r="D32" s="918"/>
      <c r="E32" s="4396"/>
      <c r="F32" s="918"/>
      <c r="G32" s="918"/>
      <c r="H32" s="918"/>
      <c r="I32" s="918"/>
      <c r="J32" s="4395"/>
      <c r="K32" s="918"/>
      <c r="L32" s="918"/>
      <c r="M32" s="918"/>
      <c r="N32" s="918"/>
      <c r="O32" s="4409"/>
      <c r="P32" s="948"/>
      <c r="Q32" s="948"/>
      <c r="R32" s="4410"/>
    </row>
    <row r="33">
      <c r="A33" s="23" t="s">
        <v>150</v>
      </c>
      <c r="B33" s="4399" t="s">
        <v>113</v>
      </c>
      <c r="C33" s="4400">
        <v>4.0</v>
      </c>
      <c r="D33" s="4403" t="s">
        <v>12730</v>
      </c>
      <c r="E33" s="4419">
        <v>42682.0</v>
      </c>
      <c r="F33" s="4403" t="s">
        <v>4777</v>
      </c>
      <c r="G33" s="4403" t="s">
        <v>12724</v>
      </c>
      <c r="H33" s="4403" t="s">
        <v>12731</v>
      </c>
      <c r="I33" s="4403"/>
      <c r="J33" s="4400" t="s">
        <v>12732</v>
      </c>
      <c r="K33" s="4431">
        <v>42754.0</v>
      </c>
      <c r="L33" s="4431">
        <v>42755.0</v>
      </c>
      <c r="M33" s="4431">
        <v>42758.0</v>
      </c>
      <c r="N33" s="4431">
        <v>42765.0</v>
      </c>
      <c r="O33" s="4406">
        <v>42397.0</v>
      </c>
      <c r="P33" s="4407">
        <v>42401.0</v>
      </c>
      <c r="Q33" s="4407">
        <v>42404.0</v>
      </c>
      <c r="R33" s="4408"/>
    </row>
    <row r="34">
      <c r="A34" s="4432" t="s">
        <v>8824</v>
      </c>
      <c r="B34" s="4433"/>
      <c r="C34" s="4434" t="s">
        <v>12705</v>
      </c>
      <c r="D34" s="4435"/>
      <c r="E34" s="4436" t="s">
        <v>12733</v>
      </c>
      <c r="F34" s="4435" t="s">
        <v>4777</v>
      </c>
      <c r="G34" s="4435" t="s">
        <v>12724</v>
      </c>
      <c r="H34" s="4435" t="s">
        <v>4769</v>
      </c>
      <c r="I34" s="4437"/>
      <c r="J34" s="4438"/>
      <c r="K34" s="4439">
        <v>42696.0</v>
      </c>
      <c r="L34" s="4440">
        <v>42724.0</v>
      </c>
      <c r="M34" s="4437"/>
      <c r="N34" s="4437"/>
      <c r="O34" s="4441">
        <v>42696.0</v>
      </c>
      <c r="P34" s="4442"/>
      <c r="Q34" s="4442"/>
      <c r="R34" s="4443"/>
    </row>
    <row r="35">
      <c r="A35" s="2493" t="s">
        <v>158</v>
      </c>
      <c r="B35" s="4394"/>
      <c r="C35" s="4395"/>
      <c r="D35" s="918"/>
      <c r="E35" s="4396"/>
      <c r="F35" s="918"/>
      <c r="G35" s="918"/>
      <c r="H35" s="918"/>
      <c r="I35" s="918"/>
      <c r="J35" s="4395"/>
      <c r="K35" s="918"/>
      <c r="L35" s="918"/>
      <c r="M35" s="918"/>
      <c r="N35" s="918"/>
      <c r="O35" s="4409"/>
      <c r="P35" s="948"/>
      <c r="Q35" s="948"/>
      <c r="R35" s="4410"/>
    </row>
    <row r="36">
      <c r="A36" s="4444" t="s">
        <v>159</v>
      </c>
      <c r="B36" s="4399" t="s">
        <v>113</v>
      </c>
      <c r="C36" s="4400">
        <v>2.0</v>
      </c>
      <c r="D36" s="4401"/>
      <c r="E36" s="4402" t="s">
        <v>12734</v>
      </c>
      <c r="F36" s="4403" t="s">
        <v>4765</v>
      </c>
      <c r="G36" s="4403" t="s">
        <v>12735</v>
      </c>
      <c r="H36" s="4403" t="s">
        <v>4791</v>
      </c>
      <c r="I36" s="4401"/>
      <c r="J36" s="4404"/>
      <c r="K36" s="4405">
        <v>42709.0</v>
      </c>
      <c r="L36" s="4405">
        <v>42723.0</v>
      </c>
      <c r="M36" s="4405">
        <v>42744.0</v>
      </c>
      <c r="N36" s="4405">
        <v>42765.0</v>
      </c>
      <c r="O36" s="4445"/>
      <c r="P36" s="4446"/>
      <c r="Q36" s="4446"/>
      <c r="R36" s="4447"/>
    </row>
    <row r="37">
      <c r="A37" s="2493" t="s">
        <v>164</v>
      </c>
      <c r="B37" s="4394"/>
      <c r="C37" s="4395"/>
      <c r="D37" s="918"/>
      <c r="E37" s="4396"/>
      <c r="F37" s="918"/>
      <c r="G37" s="918"/>
      <c r="H37" s="918"/>
      <c r="I37" s="918"/>
      <c r="J37" s="4395"/>
      <c r="K37" s="918"/>
      <c r="L37" s="918"/>
      <c r="M37" s="918"/>
      <c r="N37" s="918"/>
      <c r="O37" s="4409"/>
      <c r="P37" s="948"/>
      <c r="Q37" s="948"/>
      <c r="R37" s="4410"/>
    </row>
    <row r="38">
      <c r="A38" s="17" t="s">
        <v>165</v>
      </c>
      <c r="B38" s="4399" t="s">
        <v>113</v>
      </c>
      <c r="C38" s="4400">
        <v>1.0</v>
      </c>
      <c r="D38" s="4403" t="s">
        <v>12736</v>
      </c>
      <c r="E38" s="4419">
        <v>42665.0</v>
      </c>
      <c r="F38" s="4403" t="s">
        <v>4765</v>
      </c>
      <c r="G38" s="4403" t="s">
        <v>12737</v>
      </c>
      <c r="H38" s="4403" t="s">
        <v>12738</v>
      </c>
      <c r="I38" s="4401"/>
      <c r="J38" s="4404"/>
      <c r="K38" s="4405">
        <v>42748.0</v>
      </c>
      <c r="L38" s="4401"/>
      <c r="M38" s="4401"/>
      <c r="N38" s="4401"/>
      <c r="O38" s="4406">
        <v>42349.0</v>
      </c>
      <c r="P38" s="4407">
        <v>42356.0</v>
      </c>
      <c r="Q38" s="4413"/>
      <c r="R38" s="4408"/>
    </row>
    <row r="39">
      <c r="A39" s="17" t="s">
        <v>3641</v>
      </c>
      <c r="B39" s="4399" t="s">
        <v>113</v>
      </c>
      <c r="C39" s="4400">
        <v>2.0</v>
      </c>
      <c r="D39" s="4401"/>
      <c r="E39" s="4419">
        <v>42681.0</v>
      </c>
      <c r="F39" s="4403" t="s">
        <v>4777</v>
      </c>
      <c r="G39" s="4403" t="s">
        <v>11449</v>
      </c>
      <c r="H39" s="4403" t="s">
        <v>12739</v>
      </c>
      <c r="I39" s="4403" t="s">
        <v>12740</v>
      </c>
      <c r="J39" s="4404"/>
      <c r="K39" s="4405">
        <v>42706.0</v>
      </c>
      <c r="L39" s="4405">
        <v>42389.0</v>
      </c>
      <c r="M39" s="4401"/>
      <c r="N39" s="4401"/>
      <c r="O39" s="4406">
        <v>42356.0</v>
      </c>
      <c r="P39" s="4407">
        <v>42377.0</v>
      </c>
      <c r="Q39" s="4413"/>
      <c r="R39" s="4408"/>
    </row>
    <row r="40">
      <c r="A40" s="17" t="s">
        <v>3642</v>
      </c>
      <c r="B40" s="4399" t="s">
        <v>113</v>
      </c>
      <c r="C40" s="4400">
        <v>2.0</v>
      </c>
      <c r="D40" s="4403" t="s">
        <v>12741</v>
      </c>
      <c r="E40" s="4419">
        <v>42678.0</v>
      </c>
      <c r="F40" s="4403" t="s">
        <v>4765</v>
      </c>
      <c r="G40" s="4403" t="s">
        <v>11417</v>
      </c>
      <c r="H40" s="4403" t="s">
        <v>12742</v>
      </c>
      <c r="I40" s="4401"/>
      <c r="J40" s="4430">
        <v>42719.0</v>
      </c>
      <c r="K40" s="4405">
        <v>42706.0</v>
      </c>
      <c r="L40" s="4405">
        <v>42713.0</v>
      </c>
      <c r="M40" s="4405">
        <v>42741.0</v>
      </c>
      <c r="N40" s="4401"/>
      <c r="O40" s="4406">
        <v>42342.0</v>
      </c>
      <c r="P40" s="4407">
        <v>42349.0</v>
      </c>
      <c r="Q40" s="4407">
        <v>42377.0</v>
      </c>
      <c r="R40" s="4416">
        <v>42384.0</v>
      </c>
    </row>
    <row r="41">
      <c r="A41" s="17" t="s">
        <v>186</v>
      </c>
      <c r="B41" s="4399" t="s">
        <v>113</v>
      </c>
      <c r="C41" s="4400">
        <v>3.0</v>
      </c>
      <c r="D41" s="4401"/>
      <c r="E41" s="4419">
        <v>42678.0</v>
      </c>
      <c r="F41" s="4403" t="s">
        <v>4777</v>
      </c>
      <c r="G41" s="4403" t="s">
        <v>11429</v>
      </c>
      <c r="H41" s="4403" t="s">
        <v>12743</v>
      </c>
      <c r="I41" s="4401"/>
      <c r="J41" s="4404"/>
      <c r="K41" s="4405">
        <v>42695.0</v>
      </c>
      <c r="L41" s="4405">
        <v>42709.0</v>
      </c>
      <c r="M41" s="4401"/>
      <c r="N41" s="4401"/>
      <c r="O41" s="4420">
        <v>42346.0</v>
      </c>
      <c r="P41" s="4414">
        <v>42353.0</v>
      </c>
      <c r="Q41" s="4413"/>
      <c r="R41" s="4408"/>
    </row>
    <row r="42">
      <c r="A42" s="2493" t="s">
        <v>207</v>
      </c>
      <c r="B42" s="4394"/>
      <c r="C42" s="4395"/>
      <c r="D42" s="918"/>
      <c r="E42" s="4396"/>
      <c r="F42" s="918"/>
      <c r="G42" s="918"/>
      <c r="H42" s="918"/>
      <c r="I42" s="918"/>
      <c r="J42" s="4395"/>
      <c r="K42" s="918"/>
      <c r="L42" s="918"/>
      <c r="M42" s="918"/>
      <c r="N42" s="918"/>
      <c r="O42" s="4409"/>
      <c r="P42" s="948"/>
      <c r="Q42" s="948"/>
      <c r="R42" s="4410"/>
    </row>
    <row r="43">
      <c r="A43" s="17" t="s">
        <v>208</v>
      </c>
      <c r="B43" s="4399" t="s">
        <v>113</v>
      </c>
      <c r="C43" s="4400">
        <v>1.0</v>
      </c>
      <c r="D43" s="4401"/>
      <c r="E43" s="4419">
        <v>42682.0</v>
      </c>
      <c r="F43" s="4403" t="s">
        <v>4777</v>
      </c>
      <c r="G43" s="4403" t="s">
        <v>11521</v>
      </c>
      <c r="H43" s="4403" t="s">
        <v>12744</v>
      </c>
      <c r="I43" s="4403"/>
      <c r="J43" s="4404"/>
      <c r="K43" s="4405">
        <v>42761.0</v>
      </c>
      <c r="L43" s="4405">
        <v>42768.0</v>
      </c>
      <c r="M43" s="4401"/>
      <c r="N43" s="4401"/>
      <c r="O43" s="4406">
        <v>42338.0</v>
      </c>
      <c r="P43" s="4407">
        <v>42359.0</v>
      </c>
      <c r="Q43" s="4413"/>
      <c r="R43" s="4408"/>
    </row>
    <row r="44">
      <c r="A44" s="23" t="s">
        <v>211</v>
      </c>
      <c r="B44" s="4399" t="s">
        <v>113</v>
      </c>
      <c r="C44" s="4400">
        <v>1.0</v>
      </c>
      <c r="D44" s="4403"/>
      <c r="E44" s="4419">
        <v>42684.0</v>
      </c>
      <c r="F44" s="4403" t="s">
        <v>4777</v>
      </c>
      <c r="G44" s="4403" t="s">
        <v>11516</v>
      </c>
      <c r="H44" s="4403" t="s">
        <v>6601</v>
      </c>
      <c r="I44" s="4401"/>
      <c r="J44" s="4404"/>
      <c r="K44" s="4403" t="s">
        <v>12745</v>
      </c>
      <c r="L44" s="4401"/>
      <c r="M44" s="4401"/>
      <c r="N44" s="4401"/>
      <c r="O44" s="4406">
        <v>42321.0</v>
      </c>
      <c r="P44" s="4407">
        <v>42328.0</v>
      </c>
      <c r="Q44" s="4407">
        <v>42350.0</v>
      </c>
      <c r="R44" s="4416">
        <v>42356.0</v>
      </c>
    </row>
    <row r="45">
      <c r="A45" s="2493" t="s">
        <v>211</v>
      </c>
      <c r="B45" s="4394"/>
      <c r="C45" s="4395"/>
      <c r="D45" s="918"/>
      <c r="E45" s="4396"/>
      <c r="F45" s="918"/>
      <c r="G45" s="918"/>
      <c r="H45" s="918"/>
      <c r="I45" s="918"/>
      <c r="J45" s="4395"/>
      <c r="K45" s="918"/>
      <c r="L45" s="918"/>
      <c r="M45" s="918"/>
      <c r="N45" s="918"/>
      <c r="O45" s="4409"/>
      <c r="P45" s="948"/>
      <c r="Q45" s="948"/>
      <c r="R45" s="4410"/>
    </row>
    <row r="46">
      <c r="A46" s="2493" t="s">
        <v>213</v>
      </c>
      <c r="B46" s="4394"/>
      <c r="C46" s="4395"/>
      <c r="D46" s="918"/>
      <c r="E46" s="4396"/>
      <c r="F46" s="918"/>
      <c r="G46" s="918"/>
      <c r="H46" s="918"/>
      <c r="I46" s="918"/>
      <c r="J46" s="4395"/>
      <c r="K46" s="918"/>
      <c r="L46" s="918"/>
      <c r="M46" s="918"/>
      <c r="N46" s="918"/>
      <c r="O46" s="4409"/>
      <c r="P46" s="948"/>
      <c r="Q46" s="948"/>
      <c r="R46" s="4410"/>
    </row>
    <row r="47">
      <c r="A47" s="17" t="s">
        <v>214</v>
      </c>
      <c r="B47" s="4399" t="s">
        <v>113</v>
      </c>
      <c r="C47" s="4400">
        <v>2.0</v>
      </c>
      <c r="D47" s="4403"/>
      <c r="E47" s="4402" t="s">
        <v>12746</v>
      </c>
      <c r="F47" s="4403" t="s">
        <v>4777</v>
      </c>
      <c r="G47" s="4403" t="s">
        <v>12747</v>
      </c>
      <c r="H47" s="4403" t="s">
        <v>12748</v>
      </c>
      <c r="I47" s="4401"/>
      <c r="J47" s="4400" t="s">
        <v>6540</v>
      </c>
      <c r="K47" s="4431">
        <v>42707.0</v>
      </c>
      <c r="L47" s="4431">
        <v>42756.0</v>
      </c>
      <c r="M47" s="4401"/>
      <c r="N47" s="4401"/>
      <c r="O47" s="4421"/>
      <c r="P47" s="4415"/>
      <c r="Q47" s="4413"/>
      <c r="R47" s="4408"/>
    </row>
    <row r="48">
      <c r="A48" s="17" t="s">
        <v>218</v>
      </c>
      <c r="B48" s="4399" t="s">
        <v>113</v>
      </c>
      <c r="C48" s="4400">
        <v>1.0</v>
      </c>
      <c r="D48" s="4403"/>
      <c r="E48" s="4419">
        <v>42662.0</v>
      </c>
      <c r="F48" s="4403" t="s">
        <v>4765</v>
      </c>
      <c r="G48" s="4403" t="s">
        <v>11425</v>
      </c>
      <c r="H48" s="4403" t="s">
        <v>11495</v>
      </c>
      <c r="I48" s="4401"/>
      <c r="J48" s="4404"/>
      <c r="K48" s="4431">
        <v>42748.0</v>
      </c>
      <c r="L48" s="4431">
        <v>42755.0</v>
      </c>
      <c r="M48" s="4401"/>
      <c r="N48" s="4401"/>
      <c r="O48" s="4406">
        <v>42349.0</v>
      </c>
      <c r="P48" s="4407">
        <v>42384.0</v>
      </c>
      <c r="Q48" s="4407">
        <v>42398.0</v>
      </c>
      <c r="R48" s="4408"/>
    </row>
    <row r="49">
      <c r="A49" s="2493" t="s">
        <v>219</v>
      </c>
      <c r="B49" s="4394"/>
      <c r="C49" s="4395"/>
      <c r="D49" s="918"/>
      <c r="E49" s="4396"/>
      <c r="F49" s="918"/>
      <c r="G49" s="918"/>
      <c r="H49" s="918"/>
      <c r="I49" s="918"/>
      <c r="J49" s="4395"/>
      <c r="K49" s="918"/>
      <c r="L49" s="918"/>
      <c r="M49" s="918"/>
      <c r="N49" s="918"/>
      <c r="O49" s="4409"/>
      <c r="P49" s="948"/>
      <c r="Q49" s="948"/>
      <c r="R49" s="4410"/>
    </row>
    <row r="50">
      <c r="A50" s="17" t="s">
        <v>220</v>
      </c>
      <c r="B50" s="4399" t="s">
        <v>113</v>
      </c>
      <c r="C50" s="4400">
        <v>6.0</v>
      </c>
      <c r="D50" s="4403" t="s">
        <v>12749</v>
      </c>
      <c r="E50" s="4419">
        <v>42689.0</v>
      </c>
      <c r="F50" s="4403" t="s">
        <v>4765</v>
      </c>
      <c r="G50" s="4403" t="s">
        <v>11452</v>
      </c>
      <c r="H50" s="4403" t="s">
        <v>12750</v>
      </c>
      <c r="I50" s="4401"/>
      <c r="J50" s="4400" t="s">
        <v>12751</v>
      </c>
      <c r="K50" s="4403" t="s">
        <v>12752</v>
      </c>
      <c r="L50" s="4403" t="s">
        <v>12753</v>
      </c>
      <c r="M50" s="4403" t="s">
        <v>12754</v>
      </c>
      <c r="N50" s="4401"/>
      <c r="O50" s="4448" t="s">
        <v>12755</v>
      </c>
      <c r="P50" s="4449" t="s">
        <v>12756</v>
      </c>
      <c r="Q50" s="4449" t="s">
        <v>12757</v>
      </c>
      <c r="R50" s="4408"/>
    </row>
    <row r="51">
      <c r="A51" s="17" t="s">
        <v>232</v>
      </c>
      <c r="B51" s="4399" t="s">
        <v>113</v>
      </c>
      <c r="C51" s="4400">
        <v>1.0</v>
      </c>
      <c r="D51" s="4403"/>
      <c r="E51" s="4419">
        <v>42684.0</v>
      </c>
      <c r="F51" s="4403" t="s">
        <v>4777</v>
      </c>
      <c r="G51" s="4403" t="s">
        <v>11425</v>
      </c>
      <c r="H51" s="4403" t="s">
        <v>11495</v>
      </c>
      <c r="I51" s="4401"/>
      <c r="J51" s="4404"/>
      <c r="K51" s="4412">
        <v>42720.0</v>
      </c>
      <c r="L51" s="4412">
        <v>42375.0</v>
      </c>
      <c r="M51" s="4401"/>
      <c r="N51" s="4401"/>
      <c r="O51" s="4406">
        <v>42356.0</v>
      </c>
      <c r="P51" s="4407">
        <v>42377.0</v>
      </c>
      <c r="Q51" s="4413"/>
      <c r="R51" s="4408"/>
    </row>
    <row r="52">
      <c r="A52" s="2493" t="s">
        <v>233</v>
      </c>
      <c r="B52" s="4450"/>
      <c r="C52" s="4395"/>
      <c r="D52" s="918"/>
      <c r="E52" s="4396"/>
      <c r="F52" s="918"/>
      <c r="G52" s="918"/>
      <c r="H52" s="918"/>
      <c r="I52" s="918"/>
      <c r="J52" s="4395"/>
      <c r="K52" s="918"/>
      <c r="L52" s="918"/>
      <c r="M52" s="918"/>
      <c r="N52" s="918"/>
      <c r="O52" s="4409"/>
      <c r="P52" s="948"/>
      <c r="Q52" s="948"/>
      <c r="R52" s="4410"/>
    </row>
    <row r="53">
      <c r="A53" s="17" t="s">
        <v>236</v>
      </c>
      <c r="B53" s="4399" t="s">
        <v>113</v>
      </c>
      <c r="C53" s="4400">
        <v>4.0</v>
      </c>
      <c r="D53" s="4403"/>
      <c r="E53" s="4411">
        <v>42676.0</v>
      </c>
      <c r="F53" s="4403" t="s">
        <v>4777</v>
      </c>
      <c r="G53" s="4403" t="s">
        <v>12758</v>
      </c>
      <c r="H53" s="4403" t="s">
        <v>12759</v>
      </c>
      <c r="I53" s="4401"/>
      <c r="J53" s="4400" t="s">
        <v>12760</v>
      </c>
      <c r="K53" s="4405">
        <v>42709.0</v>
      </c>
      <c r="L53" s="4405">
        <v>42718.0</v>
      </c>
      <c r="M53" s="4405">
        <v>42744.0</v>
      </c>
      <c r="N53" s="4401"/>
      <c r="O53" s="4406">
        <v>42345.0</v>
      </c>
      <c r="P53" s="4407">
        <v>42352.0</v>
      </c>
      <c r="Q53" s="4407">
        <v>42380.0</v>
      </c>
      <c r="R53" s="4408"/>
    </row>
    <row r="54">
      <c r="A54" s="17" t="s">
        <v>243</v>
      </c>
      <c r="B54" s="4399" t="s">
        <v>113</v>
      </c>
      <c r="C54" s="4400">
        <v>2.0</v>
      </c>
      <c r="D54" s="4403"/>
      <c r="E54" s="4411">
        <v>42676.0</v>
      </c>
      <c r="F54" s="4403" t="s">
        <v>4765</v>
      </c>
      <c r="G54" s="4403" t="s">
        <v>12723</v>
      </c>
      <c r="H54" s="4403" t="s">
        <v>4774</v>
      </c>
      <c r="I54" s="4403" t="s">
        <v>12761</v>
      </c>
      <c r="J54" s="4404"/>
      <c r="K54" s="4405">
        <v>42706.0</v>
      </c>
      <c r="L54" s="4405">
        <v>42713.0</v>
      </c>
      <c r="M54" s="4401"/>
      <c r="N54" s="4401"/>
      <c r="O54" s="4406">
        <v>42342.0</v>
      </c>
      <c r="P54" s="4407">
        <v>42349.0</v>
      </c>
      <c r="Q54" s="4413"/>
      <c r="R54" s="4408"/>
    </row>
    <row r="55">
      <c r="A55" s="2493" t="s">
        <v>253</v>
      </c>
      <c r="B55" s="4394"/>
      <c r="C55" s="4451"/>
      <c r="D55" s="913"/>
      <c r="E55" s="4396"/>
      <c r="F55" s="918"/>
      <c r="G55" s="918"/>
      <c r="H55" s="918"/>
      <c r="I55" s="918"/>
      <c r="J55" s="4395"/>
      <c r="K55" s="918"/>
      <c r="L55" s="918"/>
      <c r="M55" s="918"/>
      <c r="N55" s="918"/>
      <c r="O55" s="4409"/>
      <c r="P55" s="948"/>
      <c r="Q55" s="948"/>
      <c r="R55" s="4410"/>
    </row>
    <row r="56">
      <c r="A56" s="17" t="s">
        <v>3644</v>
      </c>
      <c r="B56" s="4399" t="s">
        <v>113</v>
      </c>
      <c r="C56" s="4400">
        <v>2.0</v>
      </c>
      <c r="D56" s="4403"/>
      <c r="E56" s="4411">
        <v>42668.0</v>
      </c>
      <c r="F56" s="4403" t="s">
        <v>4765</v>
      </c>
      <c r="G56" s="4403" t="s">
        <v>11449</v>
      </c>
      <c r="H56" s="4403" t="s">
        <v>12762</v>
      </c>
      <c r="I56" s="4401"/>
      <c r="J56" s="4400" t="s">
        <v>12763</v>
      </c>
      <c r="K56" s="4405">
        <v>42688.0</v>
      </c>
      <c r="L56" s="4405">
        <v>42709.0</v>
      </c>
      <c r="M56" s="4405">
        <v>42716.0</v>
      </c>
      <c r="N56" s="4401"/>
      <c r="O56" s="4406">
        <v>42324.0</v>
      </c>
      <c r="P56" s="4407">
        <v>42345.0</v>
      </c>
      <c r="Q56" s="4407">
        <v>42352.0</v>
      </c>
      <c r="R56" s="4452"/>
    </row>
    <row r="57">
      <c r="A57" s="17" t="s">
        <v>255</v>
      </c>
      <c r="B57" s="4399" t="s">
        <v>113</v>
      </c>
      <c r="C57" s="4400">
        <v>2.0</v>
      </c>
      <c r="D57" s="4403" t="s">
        <v>12764</v>
      </c>
      <c r="E57" s="4453">
        <v>42677.0</v>
      </c>
      <c r="F57" s="4403" t="s">
        <v>4765</v>
      </c>
      <c r="G57" s="4403" t="s">
        <v>11452</v>
      </c>
      <c r="H57" s="4403" t="s">
        <v>6574</v>
      </c>
      <c r="I57" s="4401"/>
      <c r="J57" s="4400" t="s">
        <v>12765</v>
      </c>
      <c r="K57" s="4405">
        <v>42720.0</v>
      </c>
      <c r="L57" s="4405">
        <v>42741.0</v>
      </c>
      <c r="M57" s="4405">
        <v>42755.0</v>
      </c>
      <c r="N57" s="4401"/>
      <c r="O57" s="4406">
        <v>42342.0</v>
      </c>
      <c r="P57" s="4407">
        <v>42356.0</v>
      </c>
      <c r="Q57" s="4407">
        <v>42384.0</v>
      </c>
      <c r="R57" s="4408"/>
    </row>
    <row r="58">
      <c r="A58" s="17" t="s">
        <v>261</v>
      </c>
      <c r="B58" s="4399" t="s">
        <v>113</v>
      </c>
      <c r="C58" s="4400">
        <v>2.0</v>
      </c>
      <c r="D58" s="4401"/>
      <c r="E58" s="4411">
        <v>42669.0</v>
      </c>
      <c r="F58" s="4403" t="s">
        <v>4765</v>
      </c>
      <c r="G58" s="4403" t="s">
        <v>11434</v>
      </c>
      <c r="H58" s="4403" t="s">
        <v>12766</v>
      </c>
      <c r="I58" s="4401"/>
      <c r="J58" s="4430">
        <v>42714.0</v>
      </c>
      <c r="K58" s="4412">
        <v>42713.0</v>
      </c>
      <c r="L58" s="4412">
        <v>42714.0</v>
      </c>
      <c r="M58" s="4401"/>
      <c r="N58" s="4401"/>
      <c r="O58" s="4406">
        <v>42349.0</v>
      </c>
      <c r="P58" s="4407">
        <v>42350.0</v>
      </c>
      <c r="Q58" s="4413"/>
      <c r="R58" s="4408"/>
    </row>
    <row r="59">
      <c r="A59" s="17" t="s">
        <v>262</v>
      </c>
      <c r="B59" s="4399" t="s">
        <v>113</v>
      </c>
      <c r="C59" s="4400">
        <v>3.0</v>
      </c>
      <c r="D59" s="4403"/>
      <c r="E59" s="4402" t="s">
        <v>12767</v>
      </c>
      <c r="F59" s="4403" t="s">
        <v>6544</v>
      </c>
      <c r="G59" s="4403" t="s">
        <v>11425</v>
      </c>
      <c r="H59" s="4403" t="s">
        <v>12768</v>
      </c>
      <c r="I59" s="4401"/>
      <c r="J59" s="4404"/>
      <c r="K59" s="4454">
        <v>42710.0</v>
      </c>
      <c r="L59" s="4454">
        <v>42711.0</v>
      </c>
      <c r="M59" s="4403" t="s">
        <v>12769</v>
      </c>
      <c r="N59" s="4401"/>
      <c r="O59" s="4420">
        <v>42346.0</v>
      </c>
      <c r="P59" s="4414">
        <v>42347.0</v>
      </c>
      <c r="Q59" s="4415"/>
      <c r="R59" s="4408"/>
    </row>
    <row r="60">
      <c r="A60" s="2493" t="s">
        <v>266</v>
      </c>
      <c r="B60" s="4394"/>
      <c r="C60" s="4395"/>
      <c r="D60" s="918"/>
      <c r="E60" s="4396"/>
      <c r="F60" s="918"/>
      <c r="G60" s="918"/>
      <c r="H60" s="918"/>
      <c r="I60" s="918"/>
      <c r="J60" s="4395"/>
      <c r="K60" s="918"/>
      <c r="L60" s="918"/>
      <c r="M60" s="918"/>
      <c r="N60" s="918"/>
      <c r="O60" s="4409"/>
      <c r="P60" s="948"/>
      <c r="Q60" s="948"/>
      <c r="R60" s="4410"/>
    </row>
    <row r="61">
      <c r="A61" s="17" t="s">
        <v>267</v>
      </c>
      <c r="B61" s="4399" t="s">
        <v>113</v>
      </c>
      <c r="C61" s="4400">
        <v>3.0</v>
      </c>
      <c r="D61" s="4403"/>
      <c r="E61" s="4419">
        <v>42649.0</v>
      </c>
      <c r="F61" s="4403" t="s">
        <v>6544</v>
      </c>
      <c r="G61" s="4403" t="s">
        <v>11427</v>
      </c>
      <c r="H61" s="4403" t="s">
        <v>12770</v>
      </c>
      <c r="I61" s="4401"/>
      <c r="J61" s="4400" t="s">
        <v>12771</v>
      </c>
      <c r="K61" s="4412">
        <v>42682.0</v>
      </c>
      <c r="L61" s="4412">
        <v>42684.0</v>
      </c>
      <c r="M61" s="4412">
        <v>42689.0</v>
      </c>
      <c r="N61" s="4401"/>
      <c r="O61" s="4406">
        <v>42677.0</v>
      </c>
      <c r="P61" s="4407">
        <v>42318.0</v>
      </c>
      <c r="Q61" s="4407">
        <v>42320.0</v>
      </c>
      <c r="R61" s="4408"/>
    </row>
    <row r="62">
      <c r="A62" s="17" t="s">
        <v>278</v>
      </c>
      <c r="B62" s="4399" t="s">
        <v>113</v>
      </c>
      <c r="C62" s="4400">
        <v>1.0</v>
      </c>
      <c r="D62" s="4401"/>
      <c r="E62" s="4419">
        <v>42685.0</v>
      </c>
      <c r="F62" s="4403" t="s">
        <v>4765</v>
      </c>
      <c r="G62" s="4403" t="s">
        <v>12735</v>
      </c>
      <c r="H62" s="4401"/>
      <c r="I62" s="4401"/>
      <c r="J62" s="4404"/>
      <c r="K62" s="4412">
        <v>42720.0</v>
      </c>
      <c r="L62" s="4412">
        <v>42382.0</v>
      </c>
      <c r="M62" s="4401"/>
      <c r="N62" s="4401"/>
      <c r="O62" s="4406">
        <v>42342.0</v>
      </c>
      <c r="P62" s="4407">
        <v>42377.0</v>
      </c>
      <c r="Q62" s="4413"/>
      <c r="R62" s="4408"/>
    </row>
    <row r="63">
      <c r="A63" s="2493" t="s">
        <v>280</v>
      </c>
      <c r="B63" s="4394"/>
      <c r="C63" s="4395"/>
      <c r="D63" s="918"/>
      <c r="E63" s="4396"/>
      <c r="F63" s="918"/>
      <c r="G63" s="918"/>
      <c r="H63" s="918"/>
      <c r="I63" s="918"/>
      <c r="J63" s="4395"/>
      <c r="K63" s="918"/>
      <c r="L63" s="918"/>
      <c r="M63" s="918"/>
      <c r="N63" s="918"/>
      <c r="O63" s="4409"/>
      <c r="P63" s="948"/>
      <c r="Q63" s="948"/>
      <c r="R63" s="4410"/>
    </row>
    <row r="64">
      <c r="A64" s="17" t="s">
        <v>281</v>
      </c>
      <c r="B64" s="4399" t="s">
        <v>113</v>
      </c>
      <c r="C64" s="4400">
        <v>4.0</v>
      </c>
      <c r="D64" s="4403"/>
      <c r="E64" s="4402" t="s">
        <v>12772</v>
      </c>
      <c r="F64" s="4403" t="s">
        <v>4777</v>
      </c>
      <c r="G64" s="4403" t="s">
        <v>11523</v>
      </c>
      <c r="H64" s="4403" t="s">
        <v>6527</v>
      </c>
      <c r="I64" s="4401"/>
      <c r="J64" s="4404"/>
      <c r="K64" s="4412">
        <v>42709.0</v>
      </c>
      <c r="L64" s="4412">
        <v>42720.0</v>
      </c>
      <c r="M64" s="4412">
        <v>42385.0</v>
      </c>
      <c r="N64" s="4401"/>
      <c r="O64" s="4406">
        <v>42352.0</v>
      </c>
      <c r="P64" s="4407">
        <v>42377.0</v>
      </c>
      <c r="Q64" s="4407">
        <v>42387.0</v>
      </c>
      <c r="R64" s="4408"/>
    </row>
    <row r="65">
      <c r="A65" s="2493" t="s">
        <v>4807</v>
      </c>
      <c r="B65" s="4394"/>
      <c r="C65" s="4395"/>
      <c r="D65" s="918"/>
      <c r="E65" s="4396"/>
      <c r="F65" s="918"/>
      <c r="G65" s="918"/>
      <c r="H65" s="918"/>
      <c r="I65" s="918"/>
      <c r="J65" s="4395"/>
      <c r="K65" s="918"/>
      <c r="L65" s="918"/>
      <c r="M65" s="918"/>
      <c r="N65" s="918"/>
      <c r="O65" s="4409"/>
      <c r="P65" s="948"/>
      <c r="Q65" s="948"/>
      <c r="R65" s="4410"/>
    </row>
    <row r="66">
      <c r="A66" s="4444" t="s">
        <v>8847</v>
      </c>
      <c r="B66" s="4399" t="s">
        <v>113</v>
      </c>
      <c r="C66" s="4400">
        <v>1.0</v>
      </c>
      <c r="D66" s="4403" t="s">
        <v>12773</v>
      </c>
      <c r="E66" s="4453">
        <v>42677.0</v>
      </c>
      <c r="F66" s="4403" t="s">
        <v>4849</v>
      </c>
      <c r="G66" s="4403" t="s">
        <v>9029</v>
      </c>
      <c r="H66" s="4403" t="s">
        <v>4835</v>
      </c>
      <c r="I66" s="4401"/>
      <c r="J66" s="4404"/>
      <c r="K66" s="4403" t="s">
        <v>12774</v>
      </c>
      <c r="L66" s="4403" t="s">
        <v>12775</v>
      </c>
      <c r="M66" s="4403" t="s">
        <v>12776</v>
      </c>
      <c r="N66" s="4401"/>
      <c r="O66" s="4455"/>
      <c r="P66" s="4446"/>
      <c r="Q66" s="4446"/>
      <c r="R66" s="4447"/>
    </row>
    <row r="67">
      <c r="A67" s="2493" t="s">
        <v>287</v>
      </c>
      <c r="B67" s="4394"/>
      <c r="C67" s="4395"/>
      <c r="D67" s="918"/>
      <c r="E67" s="4396"/>
      <c r="F67" s="918"/>
      <c r="G67" s="918"/>
      <c r="H67" s="918"/>
      <c r="I67" s="913"/>
      <c r="J67" s="4451"/>
      <c r="K67" s="913"/>
      <c r="L67" s="913"/>
      <c r="M67" s="918"/>
      <c r="N67" s="918"/>
      <c r="O67" s="4409"/>
      <c r="P67" s="948"/>
      <c r="Q67" s="948"/>
      <c r="R67" s="4410"/>
    </row>
    <row r="68" ht="25.5" customHeight="1">
      <c r="A68" s="4456" t="s">
        <v>288</v>
      </c>
      <c r="B68" s="4457" t="s">
        <v>113</v>
      </c>
      <c r="C68" s="4458">
        <v>3.0</v>
      </c>
      <c r="D68" s="2363" t="s">
        <v>12777</v>
      </c>
      <c r="E68" s="4459" t="s">
        <v>12778</v>
      </c>
      <c r="F68" s="2363" t="s">
        <v>12779</v>
      </c>
      <c r="G68" s="2363" t="s">
        <v>11420</v>
      </c>
      <c r="H68" s="2363" t="s">
        <v>8829</v>
      </c>
      <c r="I68" s="2363"/>
      <c r="J68" s="4458" t="s">
        <v>12780</v>
      </c>
      <c r="K68" s="4460">
        <v>42685.0</v>
      </c>
      <c r="L68" s="4460">
        <v>42716.0</v>
      </c>
      <c r="M68" s="4460">
        <v>42755.0</v>
      </c>
      <c r="N68" s="4461"/>
      <c r="O68" s="4462">
        <v>42342.0</v>
      </c>
      <c r="P68" s="4463">
        <v>42356.0</v>
      </c>
      <c r="Q68" s="4464"/>
      <c r="R68" s="4465"/>
      <c r="S68" s="824"/>
      <c r="T68" s="824"/>
      <c r="U68" s="824"/>
      <c r="V68" s="824"/>
      <c r="W68" s="824"/>
      <c r="X68" s="824"/>
      <c r="Y68" s="824"/>
      <c r="Z68" s="824"/>
      <c r="AA68" s="824"/>
    </row>
    <row r="69">
      <c r="A69" s="17" t="s">
        <v>297</v>
      </c>
      <c r="B69" s="4399" t="s">
        <v>113</v>
      </c>
      <c r="C69" s="4400">
        <v>2.0</v>
      </c>
      <c r="D69" s="4403"/>
      <c r="E69" s="4411">
        <v>42669.0</v>
      </c>
      <c r="F69" s="4403" t="s">
        <v>4765</v>
      </c>
      <c r="G69" s="4403" t="s">
        <v>11439</v>
      </c>
      <c r="H69" s="4403" t="s">
        <v>12781</v>
      </c>
      <c r="I69" s="4401"/>
      <c r="J69" s="4404"/>
      <c r="K69" s="4405">
        <v>42705.0</v>
      </c>
      <c r="L69" s="4405">
        <v>42709.0</v>
      </c>
      <c r="M69" s="4405">
        <v>42717.0</v>
      </c>
      <c r="N69" s="4401"/>
      <c r="O69" s="4406">
        <v>42339.0</v>
      </c>
      <c r="P69" s="4407">
        <v>42342.0</v>
      </c>
      <c r="Q69" s="4407">
        <v>42352.0</v>
      </c>
      <c r="R69" s="4452"/>
    </row>
    <row r="70">
      <c r="A70" s="23" t="s">
        <v>300</v>
      </c>
      <c r="B70" s="4399" t="s">
        <v>113</v>
      </c>
      <c r="C70" s="4400">
        <v>2.0</v>
      </c>
      <c r="D70" s="4403" t="s">
        <v>12782</v>
      </c>
      <c r="E70" s="4402" t="s">
        <v>12783</v>
      </c>
      <c r="F70" s="4403" t="s">
        <v>4765</v>
      </c>
      <c r="G70" s="4403" t="s">
        <v>11461</v>
      </c>
      <c r="H70" s="4403" t="s">
        <v>11430</v>
      </c>
      <c r="I70" s="4401"/>
      <c r="J70" s="4404"/>
      <c r="K70" s="4431">
        <v>42709.0</v>
      </c>
      <c r="L70" s="4431">
        <v>42744.0</v>
      </c>
      <c r="M70" s="4401"/>
      <c r="N70" s="4401"/>
      <c r="O70" s="4406"/>
      <c r="P70" s="4407"/>
      <c r="Q70" s="4407"/>
      <c r="R70" s="4452"/>
    </row>
    <row r="71">
      <c r="A71" s="2493" t="s">
        <v>301</v>
      </c>
      <c r="B71" s="4394"/>
      <c r="C71" s="4395"/>
      <c r="D71" s="918"/>
      <c r="E71" s="4396"/>
      <c r="F71" s="918"/>
      <c r="G71" s="918"/>
      <c r="H71" s="918"/>
      <c r="I71" s="918"/>
      <c r="J71" s="4395"/>
      <c r="K71" s="918"/>
      <c r="L71" s="918"/>
      <c r="M71" s="918"/>
      <c r="N71" s="918"/>
      <c r="O71" s="4409"/>
      <c r="P71" s="948"/>
      <c r="Q71" s="948"/>
      <c r="R71" s="4410"/>
    </row>
    <row r="72">
      <c r="A72" s="17" t="s">
        <v>302</v>
      </c>
      <c r="B72" s="4399" t="s">
        <v>113</v>
      </c>
      <c r="C72" s="4400">
        <v>1.0</v>
      </c>
      <c r="D72" s="4403" t="s">
        <v>12784</v>
      </c>
      <c r="E72" s="4411">
        <v>42688.0</v>
      </c>
      <c r="F72" s="4401"/>
      <c r="G72" s="4403" t="s">
        <v>12785</v>
      </c>
      <c r="H72" s="4403" t="s">
        <v>4835</v>
      </c>
      <c r="I72" s="4401"/>
      <c r="J72" s="4400" t="s">
        <v>12786</v>
      </c>
      <c r="K72" s="4401"/>
      <c r="L72" s="4401"/>
      <c r="M72" s="4401"/>
      <c r="N72" s="4401"/>
      <c r="O72" s="4448" t="s">
        <v>12787</v>
      </c>
      <c r="P72" s="4449" t="s">
        <v>12788</v>
      </c>
      <c r="Q72" s="4415"/>
      <c r="R72" s="4408"/>
    </row>
    <row r="73">
      <c r="A73" s="2493" t="s">
        <v>305</v>
      </c>
      <c r="B73" s="4394"/>
      <c r="C73" s="4395"/>
      <c r="D73" s="918"/>
      <c r="E73" s="4396"/>
      <c r="F73" s="918"/>
      <c r="G73" s="918"/>
      <c r="H73" s="918"/>
      <c r="I73" s="918"/>
      <c r="J73" s="4395"/>
      <c r="K73" s="918"/>
      <c r="L73" s="918"/>
      <c r="M73" s="918"/>
      <c r="N73" s="918"/>
      <c r="O73" s="4409"/>
      <c r="P73" s="948"/>
      <c r="Q73" s="948"/>
      <c r="R73" s="4410"/>
    </row>
    <row r="74">
      <c r="A74" s="17" t="s">
        <v>306</v>
      </c>
      <c r="B74" s="4399" t="s">
        <v>113</v>
      </c>
      <c r="C74" s="4400">
        <v>2.0</v>
      </c>
      <c r="D74" s="4403"/>
      <c r="E74" s="4411">
        <v>42664.0</v>
      </c>
      <c r="F74" s="4401"/>
      <c r="G74" s="4403" t="s">
        <v>11429</v>
      </c>
      <c r="H74" s="4403" t="s">
        <v>12789</v>
      </c>
      <c r="I74" s="4401"/>
      <c r="J74" s="4400" t="s">
        <v>12790</v>
      </c>
      <c r="K74" s="4405">
        <v>42713.0</v>
      </c>
      <c r="L74" s="4405">
        <v>42720.0</v>
      </c>
      <c r="M74" s="4401"/>
      <c r="N74" s="4401"/>
      <c r="O74" s="4406">
        <v>42349.0</v>
      </c>
      <c r="P74" s="4407">
        <v>42356.0</v>
      </c>
      <c r="Q74" s="4413"/>
      <c r="R74" s="4408"/>
    </row>
    <row r="75">
      <c r="A75" s="40" t="s">
        <v>3645</v>
      </c>
      <c r="B75" s="4466" t="s">
        <v>113</v>
      </c>
      <c r="C75" s="4467">
        <v>2.0</v>
      </c>
      <c r="D75" s="4403" t="s">
        <v>12791</v>
      </c>
      <c r="E75" s="4468">
        <v>42685.0</v>
      </c>
      <c r="F75" s="34" t="s">
        <v>4777</v>
      </c>
      <c r="G75" s="34" t="s">
        <v>9029</v>
      </c>
      <c r="H75" s="34" t="s">
        <v>4835</v>
      </c>
      <c r="I75" s="49"/>
      <c r="J75" s="4469"/>
      <c r="K75" s="4470">
        <v>42712.0</v>
      </c>
      <c r="L75" s="4470">
        <v>42719.0</v>
      </c>
      <c r="M75" s="49"/>
      <c r="N75" s="49"/>
      <c r="O75" s="4471"/>
      <c r="P75" s="4472">
        <v>42376.0</v>
      </c>
      <c r="Q75" s="4472">
        <v>42384.0</v>
      </c>
      <c r="R75" s="4473"/>
    </row>
    <row r="76">
      <c r="A76" s="40" t="s">
        <v>316</v>
      </c>
      <c r="B76" s="4466" t="s">
        <v>113</v>
      </c>
      <c r="C76" s="4467">
        <v>5.0</v>
      </c>
      <c r="D76" s="4403" t="s">
        <v>12792</v>
      </c>
      <c r="E76" s="4474">
        <v>42675.0</v>
      </c>
      <c r="F76" s="34" t="s">
        <v>4765</v>
      </c>
      <c r="G76" s="34" t="s">
        <v>12724</v>
      </c>
      <c r="H76" s="34" t="s">
        <v>8804</v>
      </c>
      <c r="I76" s="49"/>
      <c r="J76" s="4467" t="s">
        <v>12793</v>
      </c>
      <c r="K76" s="4470">
        <v>42690.0</v>
      </c>
      <c r="L76" s="4470">
        <v>42718.0</v>
      </c>
      <c r="M76" s="4470">
        <v>42760.0</v>
      </c>
      <c r="N76" s="49"/>
      <c r="O76" s="4475">
        <v>42326.0</v>
      </c>
      <c r="P76" s="4472">
        <v>42354.0</v>
      </c>
      <c r="Q76" s="4472">
        <v>42389.0</v>
      </c>
      <c r="R76" s="4473"/>
    </row>
    <row r="77">
      <c r="A77" s="36" t="s">
        <v>326</v>
      </c>
      <c r="B77" s="4466" t="s">
        <v>113</v>
      </c>
      <c r="C77" s="4467">
        <v>3.0</v>
      </c>
      <c r="D77" s="4403" t="s">
        <v>12794</v>
      </c>
      <c r="E77" s="4476" t="s">
        <v>12795</v>
      </c>
      <c r="F77" s="34" t="s">
        <v>4777</v>
      </c>
      <c r="G77" s="34" t="s">
        <v>8415</v>
      </c>
      <c r="H77" s="34" t="s">
        <v>4829</v>
      </c>
      <c r="I77" s="49"/>
      <c r="J77" s="4469"/>
      <c r="K77" s="4470">
        <v>42689.0</v>
      </c>
      <c r="L77" s="4470">
        <v>42718.0</v>
      </c>
      <c r="M77" s="49"/>
      <c r="N77" s="49"/>
      <c r="O77" s="4475">
        <v>42318.0</v>
      </c>
      <c r="P77" s="4472">
        <v>42348.0</v>
      </c>
      <c r="Q77" s="4472">
        <v>42396.0</v>
      </c>
      <c r="R77" s="4473"/>
    </row>
    <row r="78">
      <c r="A78" s="40" t="s">
        <v>330</v>
      </c>
      <c r="B78" s="4466" t="s">
        <v>113</v>
      </c>
      <c r="C78" s="4467">
        <v>2.0</v>
      </c>
      <c r="D78" s="4403"/>
      <c r="E78" s="4474">
        <v>42678.0</v>
      </c>
      <c r="F78" s="34" t="s">
        <v>4765</v>
      </c>
      <c r="G78" s="34" t="s">
        <v>12796</v>
      </c>
      <c r="H78" s="34" t="s">
        <v>4821</v>
      </c>
      <c r="I78" s="34" t="s">
        <v>12797</v>
      </c>
      <c r="J78" s="4467" t="s">
        <v>12798</v>
      </c>
      <c r="K78" s="4470">
        <v>42711.0</v>
      </c>
      <c r="L78" s="4470">
        <v>42719.0</v>
      </c>
      <c r="M78" s="4470">
        <v>42724.0</v>
      </c>
      <c r="N78" s="49"/>
      <c r="O78" s="4475">
        <v>42381.0</v>
      </c>
      <c r="P78" s="4472">
        <v>42389.0</v>
      </c>
      <c r="Q78" s="4472">
        <v>42395.0</v>
      </c>
      <c r="R78" s="4473"/>
    </row>
    <row r="79">
      <c r="A79" s="36" t="s">
        <v>12799</v>
      </c>
      <c r="B79" s="4466" t="s">
        <v>113</v>
      </c>
      <c r="C79" s="4467">
        <v>1.0</v>
      </c>
      <c r="D79" s="4403"/>
      <c r="E79" s="4476" t="s">
        <v>12800</v>
      </c>
      <c r="F79" s="34" t="s">
        <v>4752</v>
      </c>
      <c r="G79" s="34" t="s">
        <v>11523</v>
      </c>
      <c r="H79" s="34" t="s">
        <v>12801</v>
      </c>
      <c r="I79" s="49"/>
      <c r="J79" s="4467" t="s">
        <v>12802</v>
      </c>
      <c r="K79" s="4477">
        <v>42718.0</v>
      </c>
      <c r="L79" s="34">
        <v>0.0</v>
      </c>
      <c r="M79" s="4477">
        <v>42380.0</v>
      </c>
      <c r="N79" s="4477"/>
      <c r="O79" s="4475"/>
      <c r="P79" s="4472"/>
      <c r="Q79" s="4478"/>
      <c r="R79" s="4473"/>
    </row>
    <row r="80">
      <c r="A80" s="40" t="s">
        <v>333</v>
      </c>
      <c r="B80" s="4466" t="s">
        <v>113</v>
      </c>
      <c r="C80" s="4467">
        <v>2.0</v>
      </c>
      <c r="D80" s="4403"/>
      <c r="E80" s="4474">
        <v>42669.0</v>
      </c>
      <c r="F80" s="34" t="s">
        <v>4765</v>
      </c>
      <c r="G80" s="34" t="s">
        <v>12803</v>
      </c>
      <c r="H80" s="34" t="s">
        <v>12804</v>
      </c>
      <c r="I80" s="49"/>
      <c r="J80" s="4469"/>
      <c r="K80" s="4477">
        <v>42706.0</v>
      </c>
      <c r="L80" s="4477">
        <v>42720.0</v>
      </c>
      <c r="M80" s="49"/>
      <c r="N80" s="49"/>
      <c r="O80" s="4475">
        <v>42342.0</v>
      </c>
      <c r="P80" s="4472">
        <v>42356.0</v>
      </c>
      <c r="Q80" s="4478"/>
      <c r="R80" s="4473"/>
    </row>
    <row r="81">
      <c r="A81" s="36" t="s">
        <v>338</v>
      </c>
      <c r="B81" s="4466" t="s">
        <v>113</v>
      </c>
      <c r="C81" s="4467">
        <v>2.0</v>
      </c>
      <c r="D81" s="4401"/>
      <c r="E81" s="4474">
        <v>42691.0</v>
      </c>
      <c r="F81" s="34" t="s">
        <v>4777</v>
      </c>
      <c r="G81" s="34" t="s">
        <v>12805</v>
      </c>
      <c r="H81" s="34" t="s">
        <v>12806</v>
      </c>
      <c r="I81" s="49"/>
      <c r="J81" s="4469"/>
      <c r="K81" s="4477">
        <v>42719.0</v>
      </c>
      <c r="L81" s="4477">
        <v>42374.0</v>
      </c>
      <c r="M81" s="49"/>
      <c r="N81" s="49"/>
      <c r="O81" s="4475">
        <v>42349.0</v>
      </c>
      <c r="P81" s="4472">
        <v>42356.0</v>
      </c>
      <c r="Q81" s="4478"/>
      <c r="R81" s="4473"/>
    </row>
    <row r="82">
      <c r="A82" s="40" t="s">
        <v>339</v>
      </c>
      <c r="B82" s="4466" t="s">
        <v>113</v>
      </c>
      <c r="C82" s="4467">
        <v>2.0</v>
      </c>
      <c r="D82" s="4403" t="s">
        <v>12807</v>
      </c>
      <c r="E82" s="4474">
        <v>42682.0</v>
      </c>
      <c r="F82" s="34" t="s">
        <v>4765</v>
      </c>
      <c r="G82" s="34" t="s">
        <v>12808</v>
      </c>
      <c r="H82" s="34" t="s">
        <v>12809</v>
      </c>
      <c r="I82" s="49"/>
      <c r="J82" s="4469"/>
      <c r="K82" s="49"/>
      <c r="L82" s="49"/>
      <c r="M82" s="49"/>
      <c r="N82" s="49"/>
      <c r="O82" s="4475">
        <v>42341.0</v>
      </c>
      <c r="P82" s="4472">
        <v>42348.0</v>
      </c>
      <c r="Q82" s="4478"/>
      <c r="R82" s="4473"/>
    </row>
    <row r="83">
      <c r="A83" s="36" t="s">
        <v>344</v>
      </c>
      <c r="B83" s="4466" t="s">
        <v>113</v>
      </c>
      <c r="C83" s="4467">
        <v>1.0</v>
      </c>
      <c r="D83" s="4403"/>
      <c r="E83" s="4474">
        <v>42671.0</v>
      </c>
      <c r="F83" s="34" t="s">
        <v>4777</v>
      </c>
      <c r="G83" s="34" t="s">
        <v>12796</v>
      </c>
      <c r="H83" s="34" t="s">
        <v>4761</v>
      </c>
      <c r="I83" s="49"/>
      <c r="J83" s="4469"/>
      <c r="K83" s="4477">
        <v>42692.0</v>
      </c>
      <c r="L83" s="4477">
        <v>42706.0</v>
      </c>
      <c r="M83" s="4477">
        <v>42719.0</v>
      </c>
      <c r="N83" s="4477">
        <v>42381.0</v>
      </c>
      <c r="O83" s="4475">
        <v>42384.0</v>
      </c>
      <c r="P83" s="4472">
        <v>42391.0</v>
      </c>
      <c r="Q83" s="4478"/>
      <c r="R83" s="4473"/>
    </row>
    <row r="84">
      <c r="A84" s="36" t="s">
        <v>345</v>
      </c>
      <c r="B84" s="4466" t="s">
        <v>113</v>
      </c>
      <c r="C84" s="4467">
        <v>2.0</v>
      </c>
      <c r="D84" s="4401"/>
      <c r="E84" s="4474">
        <v>42720.0</v>
      </c>
      <c r="F84" s="34" t="s">
        <v>4765</v>
      </c>
      <c r="G84" s="34" t="s">
        <v>4297</v>
      </c>
      <c r="H84" s="34" t="s">
        <v>3801</v>
      </c>
      <c r="I84" s="49"/>
      <c r="J84" s="4469"/>
      <c r="K84" s="4477">
        <v>42386.0</v>
      </c>
      <c r="L84" s="4477">
        <v>42399.0</v>
      </c>
      <c r="M84" s="49"/>
      <c r="N84" s="49"/>
      <c r="O84" s="4475"/>
      <c r="P84" s="4472"/>
      <c r="Q84" s="4478"/>
      <c r="R84" s="4479"/>
    </row>
    <row r="85">
      <c r="A85" s="40" t="s">
        <v>346</v>
      </c>
      <c r="B85" s="4466" t="s">
        <v>113</v>
      </c>
      <c r="C85" s="4467">
        <v>1.0</v>
      </c>
      <c r="D85" s="4401"/>
      <c r="E85" s="4474">
        <v>42667.0</v>
      </c>
      <c r="F85" s="34" t="s">
        <v>4765</v>
      </c>
      <c r="G85" s="34" t="s">
        <v>12810</v>
      </c>
      <c r="H85" s="34" t="s">
        <v>6574</v>
      </c>
      <c r="I85" s="49"/>
      <c r="J85" s="4469"/>
      <c r="K85" s="4477">
        <v>42373.0</v>
      </c>
      <c r="L85" s="4477">
        <v>42380.0</v>
      </c>
      <c r="M85" s="49"/>
      <c r="N85" s="49"/>
      <c r="O85" s="4475">
        <v>42352.0</v>
      </c>
      <c r="P85" s="4472">
        <v>42359.0</v>
      </c>
      <c r="Q85" s="4472">
        <v>42401.0</v>
      </c>
      <c r="R85" s="4473"/>
    </row>
    <row r="86">
      <c r="A86" s="40" t="s">
        <v>11657</v>
      </c>
      <c r="B86" s="4466" t="s">
        <v>113</v>
      </c>
      <c r="C86" s="4467">
        <v>1.0</v>
      </c>
      <c r="D86" s="4403"/>
      <c r="E86" s="4468">
        <v>42670.0</v>
      </c>
      <c r="F86" s="34" t="s">
        <v>4765</v>
      </c>
      <c r="G86" s="34" t="s">
        <v>11461</v>
      </c>
      <c r="H86" s="34" t="s">
        <v>11512</v>
      </c>
      <c r="I86" s="49"/>
      <c r="J86" s="4480">
        <v>42718.0</v>
      </c>
      <c r="K86" s="4477">
        <v>42706.0</v>
      </c>
      <c r="L86" s="4477">
        <v>42713.0</v>
      </c>
      <c r="M86" s="49"/>
      <c r="N86" s="49"/>
      <c r="O86" s="4475">
        <v>42321.0</v>
      </c>
      <c r="P86" s="4472">
        <v>42349.0</v>
      </c>
      <c r="Q86" s="4478"/>
      <c r="R86" s="4479"/>
    </row>
    <row r="87">
      <c r="A87" s="40" t="s">
        <v>348</v>
      </c>
      <c r="B87" s="4466" t="s">
        <v>113</v>
      </c>
      <c r="C87" s="4467">
        <v>1.0</v>
      </c>
      <c r="D87" s="4403"/>
      <c r="E87" s="4474">
        <v>42692.0</v>
      </c>
      <c r="F87" s="34" t="s">
        <v>4777</v>
      </c>
      <c r="G87" s="34" t="s">
        <v>12737</v>
      </c>
      <c r="H87" s="34" t="s">
        <v>6581</v>
      </c>
      <c r="I87" s="49"/>
      <c r="J87" s="4469"/>
      <c r="K87" s="4477">
        <v>42376.0</v>
      </c>
      <c r="L87" s="4477">
        <v>42383.0</v>
      </c>
      <c r="M87" s="49"/>
      <c r="N87" s="49"/>
      <c r="O87" s="4475">
        <v>42343.0</v>
      </c>
      <c r="P87" s="4472">
        <v>42357.0</v>
      </c>
      <c r="Q87" s="4472">
        <v>42385.0</v>
      </c>
      <c r="R87" s="4473"/>
    </row>
    <row r="88">
      <c r="A88" s="2496" t="s">
        <v>351</v>
      </c>
      <c r="B88" s="4481"/>
      <c r="C88" s="4482"/>
      <c r="D88" s="918"/>
      <c r="E88" s="4483"/>
      <c r="F88" s="14"/>
      <c r="G88" s="14"/>
      <c r="H88" s="14"/>
      <c r="I88" s="14"/>
      <c r="J88" s="4482"/>
      <c r="K88" s="14"/>
      <c r="L88" s="14"/>
      <c r="M88" s="14"/>
      <c r="N88" s="14"/>
      <c r="O88" s="4484"/>
      <c r="P88" s="2799"/>
      <c r="Q88" s="2799"/>
      <c r="R88" s="4485"/>
    </row>
    <row r="89">
      <c r="A89" s="40" t="s">
        <v>352</v>
      </c>
      <c r="B89" s="4466" t="s">
        <v>113</v>
      </c>
      <c r="C89" s="4467">
        <v>2.0</v>
      </c>
      <c r="D89" s="4401"/>
      <c r="E89" s="4474">
        <v>42675.0</v>
      </c>
      <c r="F89" s="34" t="s">
        <v>6540</v>
      </c>
      <c r="G89" s="34" t="s">
        <v>12811</v>
      </c>
      <c r="H89" s="34" t="s">
        <v>11531</v>
      </c>
      <c r="I89" s="49"/>
      <c r="J89" s="4469"/>
      <c r="K89" s="4477">
        <v>42388.0</v>
      </c>
      <c r="L89" s="4477">
        <v>42390.0</v>
      </c>
      <c r="M89" s="49"/>
      <c r="N89" s="49"/>
      <c r="O89" s="4475">
        <v>42378.0</v>
      </c>
      <c r="P89" s="4472">
        <v>42385.0</v>
      </c>
      <c r="Q89" s="4486"/>
      <c r="R89" s="4473"/>
    </row>
    <row r="90">
      <c r="A90" s="36" t="s">
        <v>356</v>
      </c>
      <c r="B90" s="4466" t="s">
        <v>113</v>
      </c>
      <c r="C90" s="4467">
        <v>3.0</v>
      </c>
      <c r="D90" s="4401"/>
      <c r="E90" s="4474">
        <v>42676.0</v>
      </c>
      <c r="F90" s="34" t="s">
        <v>4765</v>
      </c>
      <c r="G90" s="34" t="s">
        <v>11425</v>
      </c>
      <c r="H90" s="34" t="s">
        <v>12812</v>
      </c>
      <c r="I90" s="34" t="s">
        <v>12813</v>
      </c>
      <c r="J90" s="4467" t="s">
        <v>12814</v>
      </c>
      <c r="K90" s="4477">
        <v>42378.0</v>
      </c>
      <c r="L90" s="4477">
        <v>42385.0</v>
      </c>
      <c r="M90" s="4477">
        <v>42392.0</v>
      </c>
      <c r="N90" s="4477">
        <v>42399.0</v>
      </c>
      <c r="O90" s="4475">
        <v>42380.0</v>
      </c>
      <c r="P90" s="4472">
        <v>42387.0</v>
      </c>
      <c r="Q90" s="4472">
        <v>42394.0</v>
      </c>
      <c r="R90" s="4487">
        <v>42401.0</v>
      </c>
    </row>
    <row r="91">
      <c r="A91" s="40" t="s">
        <v>362</v>
      </c>
      <c r="B91" s="4466" t="s">
        <v>113</v>
      </c>
      <c r="C91" s="4467">
        <v>3.0</v>
      </c>
      <c r="D91" s="4403" t="s">
        <v>12815</v>
      </c>
      <c r="E91" s="4476" t="s">
        <v>12816</v>
      </c>
      <c r="F91" s="34" t="s">
        <v>4765</v>
      </c>
      <c r="G91" s="34" t="s">
        <v>11427</v>
      </c>
      <c r="H91" s="34" t="s">
        <v>12817</v>
      </c>
      <c r="I91" s="49"/>
      <c r="J91" s="4469"/>
      <c r="K91" s="4477">
        <v>42719.0</v>
      </c>
      <c r="L91" s="4477">
        <v>42388.0</v>
      </c>
      <c r="M91" s="4477">
        <v>42395.0</v>
      </c>
      <c r="N91" s="49"/>
      <c r="O91" s="4475">
        <v>42355.0</v>
      </c>
      <c r="P91" s="4472">
        <v>42383.0</v>
      </c>
      <c r="Q91" s="4472">
        <v>42397.0</v>
      </c>
      <c r="R91" s="4473"/>
    </row>
    <row r="92">
      <c r="A92" s="40" t="s">
        <v>371</v>
      </c>
      <c r="B92" s="4466" t="s">
        <v>113</v>
      </c>
      <c r="C92" s="4467">
        <v>2.0</v>
      </c>
      <c r="D92" s="4401"/>
      <c r="E92" s="4474">
        <v>42662.0</v>
      </c>
      <c r="F92" s="34" t="s">
        <v>4765</v>
      </c>
      <c r="G92" s="34" t="s">
        <v>11449</v>
      </c>
      <c r="H92" s="34" t="s">
        <v>12818</v>
      </c>
      <c r="I92" s="49"/>
      <c r="J92" s="4469"/>
      <c r="K92" s="4477">
        <v>42692.0</v>
      </c>
      <c r="L92" s="4477">
        <v>42706.0</v>
      </c>
      <c r="M92" s="4477">
        <v>42375.0</v>
      </c>
      <c r="N92" s="49"/>
      <c r="O92" s="4475">
        <v>42310.0</v>
      </c>
      <c r="P92" s="4472">
        <v>42342.0</v>
      </c>
      <c r="Q92" s="4472">
        <v>42352.0</v>
      </c>
      <c r="R92" s="4473"/>
    </row>
    <row r="93">
      <c r="A93" s="2496" t="s">
        <v>375</v>
      </c>
      <c r="B93" s="4481"/>
      <c r="C93" s="4482"/>
      <c r="D93" s="918"/>
      <c r="E93" s="4483"/>
      <c r="F93" s="14"/>
      <c r="G93" s="14"/>
      <c r="H93" s="14"/>
      <c r="I93" s="14"/>
      <c r="J93" s="4482"/>
      <c r="K93" s="14"/>
      <c r="L93" s="14"/>
      <c r="M93" s="14"/>
      <c r="N93" s="14"/>
      <c r="O93" s="4484"/>
      <c r="P93" s="2799"/>
      <c r="Q93" s="2799"/>
      <c r="R93" s="4485"/>
    </row>
    <row r="94">
      <c r="A94" s="36" t="s">
        <v>3647</v>
      </c>
      <c r="B94" s="4466" t="s">
        <v>113</v>
      </c>
      <c r="C94" s="4467">
        <v>1.0</v>
      </c>
      <c r="D94" s="4401"/>
      <c r="E94" s="4474">
        <v>42683.0</v>
      </c>
      <c r="F94" s="34" t="s">
        <v>4765</v>
      </c>
      <c r="G94" s="34" t="s">
        <v>9029</v>
      </c>
      <c r="H94" s="34" t="s">
        <v>4835</v>
      </c>
      <c r="I94" s="49"/>
      <c r="J94" s="4469"/>
      <c r="K94" s="4477">
        <v>42741.0</v>
      </c>
      <c r="L94" s="4470">
        <v>42755.0</v>
      </c>
      <c r="M94" s="49"/>
      <c r="N94" s="49"/>
      <c r="O94" s="4471"/>
      <c r="P94" s="4486"/>
      <c r="Q94" s="4486"/>
      <c r="R94" s="4473"/>
    </row>
    <row r="95">
      <c r="A95" s="2496" t="s">
        <v>379</v>
      </c>
      <c r="B95" s="4481"/>
      <c r="C95" s="4482"/>
      <c r="D95" s="918"/>
      <c r="E95" s="4483"/>
      <c r="F95" s="14"/>
      <c r="G95" s="14"/>
      <c r="H95" s="14"/>
      <c r="I95" s="14"/>
      <c r="J95" s="4482"/>
      <c r="K95" s="14"/>
      <c r="L95" s="14"/>
      <c r="M95" s="14"/>
      <c r="N95" s="14"/>
      <c r="O95" s="4484"/>
      <c r="P95" s="2799"/>
      <c r="Q95" s="2799"/>
      <c r="R95" s="4485"/>
    </row>
    <row r="96">
      <c r="A96" s="4488" t="s">
        <v>3648</v>
      </c>
      <c r="B96" s="4466" t="s">
        <v>113</v>
      </c>
      <c r="C96" s="4467">
        <v>2.0</v>
      </c>
      <c r="D96" s="4403"/>
      <c r="E96" s="3931">
        <v>42676.0</v>
      </c>
      <c r="F96" s="34" t="s">
        <v>4765</v>
      </c>
      <c r="G96" s="34" t="s">
        <v>12805</v>
      </c>
      <c r="H96" s="34" t="s">
        <v>12819</v>
      </c>
      <c r="I96" s="34"/>
      <c r="J96" s="4467" t="s">
        <v>12820</v>
      </c>
      <c r="K96" s="4470">
        <v>42718.0</v>
      </c>
      <c r="L96" s="4470">
        <v>42746.0</v>
      </c>
      <c r="M96" s="4470">
        <v>42767.0</v>
      </c>
      <c r="N96" s="49"/>
      <c r="O96" s="4489"/>
      <c r="P96" s="4490"/>
      <c r="Q96" s="4490"/>
      <c r="R96" s="4491"/>
    </row>
    <row r="97">
      <c r="A97" s="2496" t="s">
        <v>386</v>
      </c>
      <c r="B97" s="4481"/>
      <c r="C97" s="4482"/>
      <c r="D97" s="918"/>
      <c r="E97" s="4483"/>
      <c r="F97" s="14"/>
      <c r="G97" s="14"/>
      <c r="H97" s="14"/>
      <c r="I97" s="14"/>
      <c r="J97" s="4482"/>
      <c r="K97" s="14"/>
      <c r="L97" s="14"/>
      <c r="M97" s="14"/>
      <c r="N97" s="14"/>
      <c r="O97" s="4484"/>
      <c r="P97" s="2799"/>
      <c r="Q97" s="2799"/>
      <c r="R97" s="4485"/>
    </row>
    <row r="98">
      <c r="A98" s="40" t="s">
        <v>3649</v>
      </c>
      <c r="B98" s="4466" t="s">
        <v>113</v>
      </c>
      <c r="C98" s="4467">
        <v>2.0</v>
      </c>
      <c r="D98" s="4403"/>
      <c r="E98" s="4474">
        <v>42683.0</v>
      </c>
      <c r="F98" s="34" t="s">
        <v>4851</v>
      </c>
      <c r="G98" s="34" t="s">
        <v>12737</v>
      </c>
      <c r="H98" s="34" t="s">
        <v>6601</v>
      </c>
      <c r="I98" s="49"/>
      <c r="J98" s="4467" t="s">
        <v>4752</v>
      </c>
      <c r="K98" s="4477">
        <v>42385.0</v>
      </c>
      <c r="L98" s="4477">
        <v>42392.0</v>
      </c>
      <c r="M98" s="49"/>
      <c r="N98" s="49"/>
      <c r="O98" s="4475">
        <v>42394.0</v>
      </c>
      <c r="P98" s="4472">
        <v>42401.0</v>
      </c>
      <c r="Q98" s="4478"/>
      <c r="R98" s="4473"/>
    </row>
    <row r="99">
      <c r="A99" s="40" t="s">
        <v>7517</v>
      </c>
      <c r="B99" s="4466" t="s">
        <v>113</v>
      </c>
      <c r="C99" s="4467">
        <v>1.0</v>
      </c>
      <c r="D99" s="4403"/>
      <c r="E99" s="4476" t="s">
        <v>12821</v>
      </c>
      <c r="F99" s="34" t="s">
        <v>4765</v>
      </c>
      <c r="G99" s="34" t="s">
        <v>11452</v>
      </c>
      <c r="H99" s="34" t="s">
        <v>6581</v>
      </c>
      <c r="I99" s="49"/>
      <c r="J99" s="4469"/>
      <c r="K99" s="4470">
        <v>42713.0</v>
      </c>
      <c r="L99" s="4492">
        <v>42716.0</v>
      </c>
      <c r="M99" s="4493">
        <v>42762.0</v>
      </c>
      <c r="N99" s="34" t="s">
        <v>12822</v>
      </c>
      <c r="O99" s="4475">
        <v>42345.0</v>
      </c>
      <c r="P99" s="4472">
        <v>42376.0</v>
      </c>
      <c r="Q99" s="4472">
        <v>42390.0</v>
      </c>
      <c r="R99" s="4487">
        <v>42412.0</v>
      </c>
    </row>
    <row r="100">
      <c r="A100" s="2069" t="s">
        <v>387</v>
      </c>
      <c r="B100" s="4466" t="s">
        <v>113</v>
      </c>
      <c r="C100" s="4467">
        <v>2.0</v>
      </c>
      <c r="D100" s="4403"/>
      <c r="E100" s="4468">
        <v>42677.0</v>
      </c>
      <c r="F100" s="34" t="s">
        <v>4777</v>
      </c>
      <c r="G100" s="34" t="s">
        <v>12823</v>
      </c>
      <c r="H100" s="34" t="s">
        <v>12824</v>
      </c>
      <c r="I100" s="49"/>
      <c r="J100" s="4469"/>
      <c r="K100" s="4492">
        <v>42713.0</v>
      </c>
      <c r="L100" s="4494">
        <v>42716.0</v>
      </c>
      <c r="M100" s="49"/>
      <c r="N100" s="49"/>
      <c r="O100" s="4475">
        <v>42345.0</v>
      </c>
      <c r="P100" s="4472">
        <v>42375.0</v>
      </c>
      <c r="Q100" s="4478"/>
      <c r="R100" s="4473"/>
    </row>
    <row r="101">
      <c r="A101" s="40" t="s">
        <v>392</v>
      </c>
      <c r="B101" s="4466" t="s">
        <v>113</v>
      </c>
      <c r="C101" s="4467">
        <v>2.0</v>
      </c>
      <c r="D101" s="4403"/>
      <c r="E101" s="4476" t="s">
        <v>12825</v>
      </c>
      <c r="F101" s="34" t="s">
        <v>4765</v>
      </c>
      <c r="G101" s="34" t="s">
        <v>11533</v>
      </c>
      <c r="H101" s="34" t="s">
        <v>12826</v>
      </c>
      <c r="I101" s="4403" t="s">
        <v>12827</v>
      </c>
      <c r="J101" s="4467" t="s">
        <v>12828</v>
      </c>
      <c r="K101" s="4477">
        <v>42374.0</v>
      </c>
      <c r="L101" s="4477">
        <v>42389.0</v>
      </c>
      <c r="M101" s="49"/>
      <c r="N101" s="49"/>
      <c r="O101" s="4475">
        <v>42348.0</v>
      </c>
      <c r="P101" s="4472">
        <v>42398.0</v>
      </c>
      <c r="Q101" s="4478"/>
      <c r="R101" s="4473"/>
    </row>
    <row r="102">
      <c r="A102" s="40" t="s">
        <v>394</v>
      </c>
      <c r="B102" s="4466" t="s">
        <v>113</v>
      </c>
      <c r="C102" s="4495">
        <v>4.0</v>
      </c>
      <c r="D102" s="4496" t="s">
        <v>12829</v>
      </c>
      <c r="E102" s="4476" t="s">
        <v>12830</v>
      </c>
      <c r="F102" s="34" t="s">
        <v>4777</v>
      </c>
      <c r="G102" s="34" t="s">
        <v>12831</v>
      </c>
      <c r="H102" s="34" t="s">
        <v>12832</v>
      </c>
      <c r="I102" s="49"/>
      <c r="J102" s="4469"/>
      <c r="K102" s="4492">
        <v>42688.0</v>
      </c>
      <c r="L102" s="4492">
        <v>42711.0</v>
      </c>
      <c r="M102" s="4470">
        <v>42744.0</v>
      </c>
      <c r="N102" s="49"/>
      <c r="O102" s="4475">
        <v>42346.0</v>
      </c>
      <c r="P102" s="4472">
        <v>42354.0</v>
      </c>
      <c r="Q102" s="4472">
        <v>42375.0</v>
      </c>
      <c r="R102" s="4473"/>
    </row>
    <row r="103">
      <c r="A103" s="40" t="s">
        <v>406</v>
      </c>
      <c r="B103" s="4466" t="s">
        <v>113</v>
      </c>
      <c r="C103" s="4495">
        <v>2.0</v>
      </c>
      <c r="D103" s="4446"/>
      <c r="E103" s="4474">
        <v>42690.0</v>
      </c>
      <c r="F103" s="34" t="s">
        <v>4777</v>
      </c>
      <c r="G103" s="34" t="s">
        <v>11434</v>
      </c>
      <c r="H103" s="34" t="s">
        <v>12833</v>
      </c>
      <c r="I103" s="4467" t="s">
        <v>12834</v>
      </c>
      <c r="J103" s="4467" t="s">
        <v>12835</v>
      </c>
      <c r="K103" s="4492">
        <v>42739.0</v>
      </c>
      <c r="L103" s="4492">
        <v>42746.0</v>
      </c>
      <c r="M103" s="49"/>
      <c r="N103" s="49"/>
      <c r="O103" s="4475">
        <v>42375.0</v>
      </c>
      <c r="P103" s="4472">
        <v>42377.0</v>
      </c>
      <c r="Q103" s="4478"/>
      <c r="R103" s="4473"/>
    </row>
    <row r="104">
      <c r="A104" s="2496" t="s">
        <v>410</v>
      </c>
      <c r="B104" s="4481"/>
      <c r="C104" s="4497"/>
      <c r="D104" s="948"/>
      <c r="E104" s="4483"/>
      <c r="F104" s="14"/>
      <c r="G104" s="14"/>
      <c r="H104" s="14"/>
      <c r="I104" s="14"/>
      <c r="J104" s="4482"/>
      <c r="K104" s="14"/>
      <c r="L104" s="14"/>
      <c r="M104" s="14"/>
      <c r="N104" s="14"/>
      <c r="O104" s="4484"/>
      <c r="P104" s="2799"/>
      <c r="Q104" s="2799"/>
      <c r="R104" s="4485"/>
    </row>
    <row r="105">
      <c r="A105" s="40" t="s">
        <v>411</v>
      </c>
      <c r="B105" s="4466" t="s">
        <v>113</v>
      </c>
      <c r="C105" s="4495">
        <v>1.0</v>
      </c>
      <c r="D105" s="4496"/>
      <c r="E105" s="4476" t="s">
        <v>12836</v>
      </c>
      <c r="F105" s="34" t="s">
        <v>4777</v>
      </c>
      <c r="G105" s="34" t="s">
        <v>11511</v>
      </c>
      <c r="H105" s="34" t="s">
        <v>12837</v>
      </c>
      <c r="I105" s="49"/>
      <c r="J105" s="4467" t="s">
        <v>12838</v>
      </c>
      <c r="K105" s="4470">
        <v>42710.0</v>
      </c>
      <c r="L105" s="4470">
        <v>42719.0</v>
      </c>
      <c r="M105" s="49"/>
      <c r="N105" s="49"/>
      <c r="O105" s="4498">
        <v>42346.0</v>
      </c>
      <c r="P105" s="4472">
        <v>42383.0</v>
      </c>
      <c r="Q105" s="4472">
        <v>42395.0</v>
      </c>
      <c r="R105" s="4473"/>
    </row>
    <row r="106">
      <c r="A106" s="2496" t="s">
        <v>412</v>
      </c>
      <c r="B106" s="4481"/>
      <c r="C106" s="4497"/>
      <c r="D106" s="948"/>
      <c r="E106" s="4483"/>
      <c r="F106" s="14"/>
      <c r="G106" s="14"/>
      <c r="H106" s="14"/>
      <c r="I106" s="14"/>
      <c r="J106" s="4482"/>
      <c r="K106" s="14"/>
      <c r="L106" s="14"/>
      <c r="M106" s="14"/>
      <c r="N106" s="14"/>
      <c r="O106" s="4484"/>
      <c r="P106" s="2799"/>
      <c r="Q106" s="2799"/>
      <c r="R106" s="4485"/>
    </row>
    <row r="107">
      <c r="A107" s="4499" t="s">
        <v>413</v>
      </c>
      <c r="B107" s="4466" t="s">
        <v>113</v>
      </c>
      <c r="C107" s="4495">
        <v>1.0</v>
      </c>
      <c r="D107" s="4500"/>
      <c r="E107" s="4501">
        <v>42635.0</v>
      </c>
      <c r="F107" s="34" t="s">
        <v>4777</v>
      </c>
      <c r="G107" s="34" t="s">
        <v>12724</v>
      </c>
      <c r="H107" s="34" t="s">
        <v>12839</v>
      </c>
      <c r="I107" s="49"/>
      <c r="J107" s="4469"/>
      <c r="K107" s="4492">
        <v>42671.0</v>
      </c>
      <c r="L107" s="4492">
        <v>42685.0</v>
      </c>
      <c r="M107" s="49"/>
      <c r="N107" s="49"/>
      <c r="O107" s="4489"/>
      <c r="P107" s="4490"/>
      <c r="Q107" s="4490"/>
      <c r="R107" s="4491"/>
    </row>
    <row r="108">
      <c r="A108" s="36" t="s">
        <v>414</v>
      </c>
      <c r="B108" s="4466" t="s">
        <v>113</v>
      </c>
      <c r="C108" s="4495">
        <v>4.0</v>
      </c>
      <c r="D108" s="4496"/>
      <c r="E108" s="4476" t="s">
        <v>12840</v>
      </c>
      <c r="F108" s="34" t="s">
        <v>4752</v>
      </c>
      <c r="G108" s="34" t="s">
        <v>12724</v>
      </c>
      <c r="H108" s="34" t="s">
        <v>4796</v>
      </c>
      <c r="I108" s="49"/>
      <c r="J108" s="4469"/>
      <c r="K108" s="4477">
        <v>42709.0</v>
      </c>
      <c r="L108" s="4477">
        <v>42378.0</v>
      </c>
      <c r="M108" s="4477">
        <v>42399.0</v>
      </c>
      <c r="N108" s="49"/>
      <c r="O108" s="4475">
        <v>42387.0</v>
      </c>
      <c r="P108" s="4478"/>
      <c r="Q108" s="4478"/>
      <c r="R108" s="4473"/>
    </row>
    <row r="109">
      <c r="A109" s="2496" t="s">
        <v>419</v>
      </c>
      <c r="B109" s="4481"/>
      <c r="C109" s="4482"/>
      <c r="D109" s="918"/>
      <c r="E109" s="4483"/>
      <c r="F109" s="14"/>
      <c r="G109" s="14"/>
      <c r="H109" s="14"/>
      <c r="I109" s="14"/>
      <c r="J109" s="4482"/>
      <c r="K109" s="14"/>
      <c r="L109" s="14"/>
      <c r="M109" s="14"/>
      <c r="N109" s="14"/>
      <c r="O109" s="4484"/>
      <c r="P109" s="2799"/>
      <c r="Q109" s="2799"/>
      <c r="R109" s="4485"/>
    </row>
    <row r="110">
      <c r="A110" s="40" t="s">
        <v>7554</v>
      </c>
      <c r="B110" s="4466" t="s">
        <v>113</v>
      </c>
      <c r="C110" s="4467">
        <v>1.0</v>
      </c>
      <c r="D110" s="4403" t="s">
        <v>12841</v>
      </c>
      <c r="E110" s="4474">
        <v>42671.0</v>
      </c>
      <c r="F110" s="34" t="s">
        <v>4765</v>
      </c>
      <c r="G110" s="34" t="s">
        <v>11449</v>
      </c>
      <c r="H110" s="34" t="s">
        <v>8829</v>
      </c>
      <c r="I110" s="49"/>
      <c r="J110" s="4467"/>
      <c r="K110" s="4492">
        <v>42704.0</v>
      </c>
      <c r="L110" s="4502">
        <v>42711.0</v>
      </c>
      <c r="M110" s="4492">
        <v>42718.0</v>
      </c>
      <c r="N110" s="49"/>
      <c r="O110" s="4475">
        <v>42374.0</v>
      </c>
      <c r="P110" s="4472">
        <v>42376.0</v>
      </c>
      <c r="Q110" s="4478"/>
      <c r="R110" s="4473"/>
    </row>
    <row r="111">
      <c r="A111" s="40" t="s">
        <v>420</v>
      </c>
      <c r="B111" s="4466" t="s">
        <v>113</v>
      </c>
      <c r="C111" s="4467">
        <v>2.0</v>
      </c>
      <c r="D111" s="4403"/>
      <c r="E111" s="4476" t="s">
        <v>12842</v>
      </c>
      <c r="F111" s="34" t="s">
        <v>4765</v>
      </c>
      <c r="G111" s="34" t="s">
        <v>12843</v>
      </c>
      <c r="H111" s="34" t="s">
        <v>4811</v>
      </c>
      <c r="I111" s="49"/>
      <c r="J111" s="4467"/>
      <c r="K111" s="4492">
        <v>42716.0</v>
      </c>
      <c r="L111" s="4492">
        <v>42378.0</v>
      </c>
      <c r="M111" s="4431"/>
      <c r="N111" s="49"/>
      <c r="O111" s="4475">
        <v>42352.0</v>
      </c>
      <c r="P111" s="4472">
        <v>42380.0</v>
      </c>
      <c r="Q111" s="4472">
        <v>42394.0</v>
      </c>
      <c r="R111" s="4473"/>
    </row>
    <row r="112" ht="20.25" customHeight="1">
      <c r="A112" s="36" t="s">
        <v>421</v>
      </c>
      <c r="B112" s="4466" t="s">
        <v>113</v>
      </c>
      <c r="C112" s="4467">
        <v>7.0</v>
      </c>
      <c r="D112" s="4403"/>
      <c r="E112" s="4474">
        <v>42674.0</v>
      </c>
      <c r="F112" s="34" t="s">
        <v>4777</v>
      </c>
      <c r="G112" s="34" t="s">
        <v>12844</v>
      </c>
      <c r="H112" s="34" t="s">
        <v>12845</v>
      </c>
      <c r="I112" s="49"/>
      <c r="J112" s="4467" t="s">
        <v>12846</v>
      </c>
      <c r="K112" s="4477">
        <v>42706.0</v>
      </c>
      <c r="L112" s="4477">
        <v>42720.0</v>
      </c>
      <c r="M112" s="4477">
        <v>42375.0</v>
      </c>
      <c r="N112" s="4480">
        <v>42396.0</v>
      </c>
      <c r="O112" s="4503">
        <v>42349.0</v>
      </c>
      <c r="P112" s="4492">
        <v>42356.0</v>
      </c>
      <c r="Q112" s="4492">
        <v>42377.0</v>
      </c>
      <c r="R112" s="4504">
        <v>42398.0</v>
      </c>
    </row>
    <row r="113">
      <c r="A113" s="36" t="s">
        <v>462</v>
      </c>
      <c r="B113" s="4466" t="s">
        <v>113</v>
      </c>
      <c r="C113" s="4467">
        <v>2.0</v>
      </c>
      <c r="D113" s="4403"/>
      <c r="E113" s="4474">
        <v>42667.0</v>
      </c>
      <c r="F113" s="34" t="s">
        <v>4765</v>
      </c>
      <c r="G113" s="34" t="s">
        <v>12803</v>
      </c>
      <c r="H113" s="34" t="s">
        <v>11522</v>
      </c>
      <c r="I113" s="49"/>
      <c r="J113" s="4469"/>
      <c r="K113" s="4492">
        <v>42678.0</v>
      </c>
      <c r="L113" s="4470">
        <v>42720.0</v>
      </c>
      <c r="M113" s="4470">
        <v>42755.0</v>
      </c>
      <c r="N113" s="49"/>
      <c r="O113" s="4505"/>
      <c r="P113" s="4472"/>
      <c r="Q113" s="4472"/>
      <c r="R113" s="4473"/>
    </row>
    <row r="114">
      <c r="A114" s="40" t="s">
        <v>3650</v>
      </c>
      <c r="B114" s="4466" t="s">
        <v>113</v>
      </c>
      <c r="C114" s="4467">
        <v>4.0</v>
      </c>
      <c r="D114" s="4403" t="s">
        <v>12847</v>
      </c>
      <c r="E114" s="4468">
        <v>42691.0</v>
      </c>
      <c r="F114" s="34" t="s">
        <v>4777</v>
      </c>
      <c r="G114" s="34" t="s">
        <v>12808</v>
      </c>
      <c r="H114" s="34" t="s">
        <v>4791</v>
      </c>
      <c r="I114" s="49"/>
      <c r="J114" s="4469"/>
      <c r="K114" s="4492">
        <v>42721.0</v>
      </c>
      <c r="L114" s="4492">
        <v>42749.0</v>
      </c>
      <c r="M114" s="4492">
        <v>42763.0</v>
      </c>
      <c r="N114" s="49"/>
      <c r="O114" s="4505"/>
      <c r="P114" s="4472">
        <v>42383.0</v>
      </c>
      <c r="Q114" s="4472">
        <v>42397.0</v>
      </c>
      <c r="R114" s="4473"/>
    </row>
    <row r="115">
      <c r="A115" s="2496" t="s">
        <v>467</v>
      </c>
      <c r="C115" s="4482"/>
      <c r="D115" s="918"/>
      <c r="E115" s="4483"/>
      <c r="F115" s="14"/>
      <c r="G115" s="14"/>
      <c r="H115" s="14"/>
      <c r="I115" s="14"/>
      <c r="J115" s="4482"/>
      <c r="K115" s="14"/>
      <c r="L115" s="14"/>
      <c r="M115" s="14"/>
      <c r="N115" s="14"/>
      <c r="O115" s="4484"/>
      <c r="P115" s="2799"/>
      <c r="Q115" s="2799"/>
      <c r="R115" s="4485"/>
    </row>
    <row r="116">
      <c r="A116" s="40" t="s">
        <v>468</v>
      </c>
      <c r="B116" s="4466" t="s">
        <v>113</v>
      </c>
      <c r="C116" s="4467">
        <v>2.0</v>
      </c>
      <c r="D116" s="4403"/>
      <c r="E116" s="4476" t="s">
        <v>12848</v>
      </c>
      <c r="F116" s="34" t="s">
        <v>4777</v>
      </c>
      <c r="G116" s="34" t="s">
        <v>11425</v>
      </c>
      <c r="H116" s="34" t="s">
        <v>6551</v>
      </c>
      <c r="I116" s="34" t="s">
        <v>12849</v>
      </c>
      <c r="J116" s="4467" t="s">
        <v>12850</v>
      </c>
      <c r="K116" s="4470">
        <v>42755.0</v>
      </c>
      <c r="L116" s="4470">
        <v>42762.0</v>
      </c>
      <c r="M116" s="49"/>
      <c r="N116" s="49"/>
      <c r="O116" s="4475">
        <v>42355.0</v>
      </c>
      <c r="P116" s="4472">
        <v>42391.0</v>
      </c>
      <c r="Q116" s="4478"/>
      <c r="R116" s="4473"/>
    </row>
    <row r="117">
      <c r="A117" s="2496" t="s">
        <v>473</v>
      </c>
      <c r="B117" s="4481"/>
      <c r="C117" s="4482"/>
      <c r="D117" s="918"/>
      <c r="E117" s="4483"/>
      <c r="F117" s="14"/>
      <c r="G117" s="14"/>
      <c r="H117" s="14"/>
      <c r="I117" s="14"/>
      <c r="J117" s="4482"/>
      <c r="K117" s="14"/>
      <c r="L117" s="14"/>
      <c r="M117" s="14"/>
      <c r="N117" s="14"/>
      <c r="O117" s="4484"/>
      <c r="P117" s="2799"/>
      <c r="Q117" s="2799"/>
      <c r="R117" s="4485"/>
    </row>
    <row r="118">
      <c r="A118" s="40" t="s">
        <v>474</v>
      </c>
      <c r="B118" s="4466" t="s">
        <v>113</v>
      </c>
      <c r="C118" s="4467">
        <v>1.0</v>
      </c>
      <c r="D118" s="4403"/>
      <c r="E118" s="4468">
        <v>42664.0</v>
      </c>
      <c r="F118" s="34" t="s">
        <v>4777</v>
      </c>
      <c r="G118" s="34" t="s">
        <v>12823</v>
      </c>
      <c r="H118" s="34" t="s">
        <v>12824</v>
      </c>
      <c r="I118" s="49"/>
      <c r="J118" s="4467" t="s">
        <v>12851</v>
      </c>
      <c r="K118" s="4470">
        <v>42720.0</v>
      </c>
      <c r="L118" s="4470">
        <v>42748.0</v>
      </c>
      <c r="M118" s="49"/>
      <c r="N118" s="49"/>
      <c r="O118" s="4475">
        <v>42328.0</v>
      </c>
      <c r="P118" s="4472">
        <v>42349.0</v>
      </c>
      <c r="Q118" s="4472">
        <v>42384.0</v>
      </c>
      <c r="R118" s="4473"/>
    </row>
    <row r="119">
      <c r="A119" s="40" t="s">
        <v>476</v>
      </c>
      <c r="B119" s="4466" t="s">
        <v>113</v>
      </c>
      <c r="C119" s="4467">
        <v>2.0</v>
      </c>
      <c r="D119" s="4403"/>
      <c r="E119" s="4468">
        <v>42668.0</v>
      </c>
      <c r="F119" s="34" t="s">
        <v>4777</v>
      </c>
      <c r="G119" s="34" t="s">
        <v>12724</v>
      </c>
      <c r="H119" s="34" t="s">
        <v>6536</v>
      </c>
      <c r="I119" s="49"/>
      <c r="J119" s="4469"/>
      <c r="K119" s="34" t="s">
        <v>12852</v>
      </c>
      <c r="L119" s="34" t="s">
        <v>12853</v>
      </c>
      <c r="M119" s="49"/>
      <c r="N119" s="49"/>
      <c r="O119" s="4506" t="s">
        <v>12854</v>
      </c>
      <c r="P119" s="4507" t="s">
        <v>12855</v>
      </c>
      <c r="Q119" s="4478"/>
      <c r="R119" s="4473"/>
    </row>
    <row r="120">
      <c r="A120" s="36" t="s">
        <v>478</v>
      </c>
      <c r="B120" s="4466" t="s">
        <v>113</v>
      </c>
      <c r="C120" s="4467">
        <v>3.0</v>
      </c>
      <c r="D120" s="4403"/>
      <c r="E120" s="4468">
        <v>42676.0</v>
      </c>
      <c r="F120" s="34" t="s">
        <v>4825</v>
      </c>
      <c r="G120" s="34" t="s">
        <v>11533</v>
      </c>
      <c r="H120" s="34" t="s">
        <v>4774</v>
      </c>
      <c r="I120" s="49"/>
      <c r="J120" s="4469"/>
      <c r="K120" s="4493">
        <v>42711.0</v>
      </c>
      <c r="L120" s="4470">
        <v>42719.0</v>
      </c>
      <c r="M120" s="4493">
        <v>42748.0</v>
      </c>
      <c r="N120" s="49"/>
      <c r="O120" s="4475">
        <v>42328.0</v>
      </c>
      <c r="P120" s="4472">
        <v>42345.0</v>
      </c>
      <c r="Q120" s="4472">
        <v>42375.0</v>
      </c>
      <c r="R120" s="4473"/>
    </row>
    <row r="121">
      <c r="A121" s="2496" t="s">
        <v>477</v>
      </c>
      <c r="B121" s="4481"/>
      <c r="C121" s="4482"/>
      <c r="D121" s="918"/>
      <c r="E121" s="4483"/>
      <c r="F121" s="14"/>
      <c r="G121" s="14"/>
      <c r="H121" s="14"/>
      <c r="I121" s="14"/>
      <c r="J121" s="4482"/>
      <c r="K121" s="14"/>
      <c r="L121" s="14"/>
      <c r="M121" s="14"/>
      <c r="N121" s="14"/>
      <c r="O121" s="4484"/>
      <c r="P121" s="2799"/>
      <c r="Q121" s="2799"/>
      <c r="R121" s="4485"/>
    </row>
    <row r="122">
      <c r="A122" s="2496" t="s">
        <v>482</v>
      </c>
      <c r="B122" s="4481"/>
      <c r="C122" s="4482"/>
      <c r="D122" s="918"/>
      <c r="E122" s="4483"/>
      <c r="F122" s="14"/>
      <c r="G122" s="14"/>
      <c r="H122" s="14"/>
      <c r="I122" s="14"/>
      <c r="J122" s="4482"/>
      <c r="K122" s="14"/>
      <c r="L122" s="14"/>
      <c r="M122" s="14"/>
      <c r="N122" s="14"/>
      <c r="O122" s="4484"/>
      <c r="P122" s="2799"/>
      <c r="Q122" s="2799"/>
      <c r="R122" s="4485"/>
    </row>
    <row r="123">
      <c r="A123" s="40" t="s">
        <v>483</v>
      </c>
      <c r="B123" s="4466" t="s">
        <v>113</v>
      </c>
      <c r="C123" s="4467">
        <v>2.0</v>
      </c>
      <c r="D123" s="4403"/>
      <c r="E123" s="4474">
        <v>42678.0</v>
      </c>
      <c r="F123" s="34" t="s">
        <v>4777</v>
      </c>
      <c r="G123" s="34" t="s">
        <v>12808</v>
      </c>
      <c r="H123" s="34" t="s">
        <v>6550</v>
      </c>
      <c r="I123" s="49"/>
      <c r="J123" s="4469"/>
      <c r="K123" s="4477">
        <v>42718.0</v>
      </c>
      <c r="L123" s="4477">
        <v>42723.0</v>
      </c>
      <c r="M123" s="4477">
        <v>42379.0</v>
      </c>
      <c r="N123" s="4477">
        <v>42389.0</v>
      </c>
      <c r="O123" s="4475">
        <v>42349.0</v>
      </c>
      <c r="P123" s="4472">
        <v>42354.0</v>
      </c>
      <c r="Q123" s="4472">
        <v>42380.0</v>
      </c>
      <c r="R123" s="4487">
        <v>42388.0</v>
      </c>
    </row>
    <row r="124">
      <c r="A124" s="40" t="s">
        <v>3651</v>
      </c>
      <c r="B124" s="4466" t="s">
        <v>113</v>
      </c>
      <c r="C124" s="4467">
        <v>2.0</v>
      </c>
      <c r="D124" s="4401"/>
      <c r="E124" s="4476" t="s">
        <v>12856</v>
      </c>
      <c r="F124" s="34" t="s">
        <v>4777</v>
      </c>
      <c r="G124" s="34" t="s">
        <v>11417</v>
      </c>
      <c r="H124" s="34" t="s">
        <v>12857</v>
      </c>
      <c r="I124" s="34" t="s">
        <v>12858</v>
      </c>
      <c r="J124" s="34" t="s">
        <v>12859</v>
      </c>
      <c r="K124" s="4480">
        <v>42662.0</v>
      </c>
      <c r="L124" s="4470">
        <v>42695.0</v>
      </c>
      <c r="M124" s="4470">
        <v>42702.0</v>
      </c>
      <c r="N124" s="4470">
        <v>42709.0</v>
      </c>
      <c r="O124" s="4475">
        <v>42324.0</v>
      </c>
      <c r="P124" s="4472">
        <v>42338.0</v>
      </c>
      <c r="Q124" s="4472">
        <v>42345.0</v>
      </c>
      <c r="R124" s="4473"/>
    </row>
    <row r="125">
      <c r="A125" s="2496" t="s">
        <v>487</v>
      </c>
      <c r="B125" s="4481"/>
      <c r="C125" s="4482"/>
      <c r="D125" s="918"/>
      <c r="E125" s="4483"/>
      <c r="F125" s="14"/>
      <c r="G125" s="14"/>
      <c r="H125" s="14"/>
      <c r="I125" s="14"/>
      <c r="J125" s="4482"/>
      <c r="K125" s="14"/>
      <c r="L125" s="14"/>
      <c r="M125" s="14"/>
      <c r="N125" s="14"/>
      <c r="O125" s="4484"/>
      <c r="P125" s="2799"/>
      <c r="Q125" s="2799"/>
      <c r="R125" s="4485"/>
    </row>
    <row r="126">
      <c r="A126" s="36" t="s">
        <v>488</v>
      </c>
      <c r="B126" s="4466"/>
      <c r="C126" s="4467">
        <v>1.0</v>
      </c>
      <c r="D126" s="4403"/>
      <c r="E126" s="4474"/>
      <c r="F126" s="34"/>
      <c r="G126" s="34"/>
      <c r="H126" s="34"/>
      <c r="I126" s="49"/>
      <c r="J126" s="4469"/>
      <c r="K126" s="4477"/>
      <c r="L126" s="4477"/>
      <c r="M126" s="4477"/>
      <c r="N126" s="4477"/>
      <c r="O126" s="4475"/>
      <c r="P126" s="4472"/>
      <c r="Q126" s="4472"/>
      <c r="R126" s="4487"/>
    </row>
    <row r="127">
      <c r="A127" s="2496"/>
      <c r="B127" s="4481"/>
      <c r="C127" s="4482"/>
      <c r="D127" s="918"/>
      <c r="E127" s="4483"/>
      <c r="F127" s="14"/>
      <c r="G127" s="14"/>
      <c r="H127" s="14"/>
      <c r="I127" s="14"/>
      <c r="J127" s="4482"/>
      <c r="K127" s="14"/>
      <c r="L127" s="14"/>
      <c r="M127" s="14"/>
      <c r="N127" s="14"/>
      <c r="O127" s="4484"/>
      <c r="P127" s="2799"/>
      <c r="Q127" s="2799"/>
      <c r="R127" s="4485"/>
    </row>
    <row r="128">
      <c r="O128" s="1328"/>
      <c r="R128" s="1329"/>
    </row>
    <row r="129">
      <c r="A129" s="4508">
        <f>COUNT(C4:C128)</f>
        <v>88</v>
      </c>
      <c r="B129" s="4509" t="s">
        <v>12860</v>
      </c>
      <c r="C129" s="1300">
        <f>SUM(C3:C128)</f>
        <v>193</v>
      </c>
      <c r="D129" s="6"/>
      <c r="E129" s="4510"/>
      <c r="J129" s="1300"/>
      <c r="O129" s="884"/>
      <c r="P129" s="884"/>
      <c r="Q129" s="884"/>
      <c r="R129" s="884"/>
    </row>
    <row r="130">
      <c r="A130" s="4511" t="s">
        <v>4868</v>
      </c>
      <c r="B130" s="4512"/>
      <c r="C130" s="4513"/>
      <c r="D130" s="6"/>
      <c r="J130" s="1300"/>
    </row>
    <row r="131">
      <c r="A131" s="4514">
        <f>A2</f>
        <v>87</v>
      </c>
      <c r="B131" s="4509"/>
      <c r="C131" s="4515">
        <f>sumif(B3:B126,"="&amp;"yes",C3:C126)</f>
        <v>192</v>
      </c>
      <c r="D131" s="4"/>
      <c r="E131" s="728"/>
      <c r="J131" s="1300"/>
    </row>
    <row r="132">
      <c r="A132" s="4516">
        <f>A2/A129</f>
        <v>0.9886363636</v>
      </c>
      <c r="B132" s="4517"/>
      <c r="C132" s="4518">
        <f>C131/C129</f>
        <v>0.9948186528</v>
      </c>
      <c r="D132" s="6"/>
      <c r="E132" s="4510"/>
      <c r="J132" s="1300"/>
    </row>
    <row r="133">
      <c r="A133" s="4519" t="s">
        <v>4869</v>
      </c>
      <c r="B133" s="4520"/>
      <c r="C133" s="1316"/>
      <c r="D133" s="4"/>
      <c r="E133" s="728"/>
      <c r="J133" s="1300"/>
    </row>
    <row r="134">
      <c r="A134" s="4521">
        <f>A129-A131</f>
        <v>1</v>
      </c>
      <c r="B134" s="4522"/>
      <c r="C134" s="4523">
        <f>C129-C131</f>
        <v>1</v>
      </c>
      <c r="D134" s="6"/>
      <c r="E134" s="4510"/>
      <c r="J134" s="1300"/>
    </row>
    <row r="135">
      <c r="A135" s="4516">
        <f>A134/A129</f>
        <v>0.01136363636</v>
      </c>
      <c r="B135" s="4524"/>
      <c r="C135" s="4525">
        <f>C134/C129</f>
        <v>0.00518134715</v>
      </c>
      <c r="D135" s="6"/>
      <c r="E135" s="4510"/>
      <c r="J135" s="1300"/>
    </row>
    <row r="136">
      <c r="A136" s="9"/>
      <c r="B136" s="4526"/>
      <c r="C136" s="758"/>
      <c r="D136" s="4"/>
      <c r="E136" s="728"/>
      <c r="J136" s="1300"/>
    </row>
  </sheetData>
  <mergeCells count="4">
    <mergeCell ref="E1:H1"/>
    <mergeCell ref="I1:I2"/>
    <mergeCell ref="K1:N1"/>
    <mergeCell ref="O1:R1"/>
  </mergeCells>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1.0"/>
    <col customWidth="1" min="5" max="5" width="17.0"/>
    <col customWidth="1" min="6" max="6" width="20.57"/>
    <col customWidth="1" min="7" max="7" width="19.14"/>
  </cols>
  <sheetData>
    <row r="1">
      <c r="A1" s="4527"/>
      <c r="B1" s="4528"/>
      <c r="C1" s="4528"/>
      <c r="D1" s="4528"/>
      <c r="E1" s="4528"/>
      <c r="F1" s="4528"/>
      <c r="G1" s="4528"/>
      <c r="H1" s="9"/>
      <c r="I1" s="9"/>
      <c r="J1" s="9"/>
      <c r="K1" s="9"/>
      <c r="L1" s="9"/>
      <c r="M1" s="9"/>
      <c r="N1" s="9"/>
      <c r="O1" s="9"/>
      <c r="P1" s="9"/>
      <c r="Q1" s="9"/>
      <c r="R1" s="9"/>
      <c r="S1" s="9"/>
      <c r="T1" s="9"/>
      <c r="U1" s="9"/>
      <c r="V1" s="9"/>
      <c r="W1" s="9"/>
      <c r="X1" s="9"/>
      <c r="Y1" s="9"/>
      <c r="Z1" s="9"/>
    </row>
    <row r="2">
      <c r="A2" s="4529">
        <v>42644.0</v>
      </c>
      <c r="B2" s="1"/>
      <c r="C2" s="1"/>
      <c r="D2" s="1"/>
      <c r="E2" s="1"/>
      <c r="F2" s="1"/>
      <c r="G2" s="172"/>
      <c r="H2" s="9"/>
      <c r="I2" s="9"/>
      <c r="J2" s="9"/>
      <c r="K2" s="9"/>
      <c r="L2" s="9"/>
      <c r="M2" s="9"/>
      <c r="N2" s="9"/>
      <c r="O2" s="9"/>
      <c r="P2" s="9"/>
      <c r="Q2" s="9"/>
      <c r="R2" s="9"/>
      <c r="S2" s="9"/>
      <c r="T2" s="9"/>
      <c r="U2" s="9"/>
      <c r="V2" s="9"/>
      <c r="W2" s="9"/>
      <c r="X2" s="9"/>
      <c r="Y2" s="9"/>
      <c r="Z2" s="9"/>
    </row>
    <row r="3">
      <c r="A3" s="4530" t="s">
        <v>5566</v>
      </c>
      <c r="B3" s="4531" t="s">
        <v>5560</v>
      </c>
      <c r="C3" s="4531" t="s">
        <v>5561</v>
      </c>
      <c r="D3" s="4531" t="s">
        <v>5562</v>
      </c>
      <c r="E3" s="4531" t="s">
        <v>5563</v>
      </c>
      <c r="F3" s="4531" t="s">
        <v>5564</v>
      </c>
      <c r="G3" s="4531" t="s">
        <v>5565</v>
      </c>
      <c r="H3" s="9"/>
      <c r="I3" s="9"/>
      <c r="J3" s="9"/>
      <c r="K3" s="9"/>
      <c r="L3" s="9"/>
      <c r="M3" s="9"/>
      <c r="N3" s="9"/>
      <c r="O3" s="9"/>
      <c r="P3" s="9"/>
      <c r="Q3" s="9"/>
      <c r="R3" s="9"/>
      <c r="S3" s="9"/>
      <c r="T3" s="9"/>
      <c r="U3" s="9"/>
      <c r="V3" s="9"/>
      <c r="W3" s="9"/>
      <c r="X3" s="9"/>
      <c r="Y3" s="9"/>
      <c r="Z3" s="9"/>
    </row>
    <row r="4">
      <c r="A4" s="4532"/>
      <c r="B4" s="4533"/>
      <c r="C4" s="4533"/>
      <c r="D4" s="4533"/>
      <c r="E4" s="4533"/>
      <c r="F4" s="4533"/>
      <c r="G4" s="4533"/>
      <c r="H4" s="9"/>
      <c r="I4" s="9"/>
      <c r="J4" s="9"/>
      <c r="K4" s="9"/>
      <c r="L4" s="9"/>
      <c r="M4" s="9"/>
      <c r="N4" s="9"/>
      <c r="O4" s="9"/>
      <c r="P4" s="9"/>
      <c r="Q4" s="9"/>
      <c r="R4" s="9"/>
      <c r="S4" s="9"/>
      <c r="T4" s="9"/>
      <c r="U4" s="9"/>
      <c r="V4" s="9"/>
      <c r="W4" s="9"/>
      <c r="X4" s="9"/>
      <c r="Y4" s="9"/>
      <c r="Z4" s="9"/>
    </row>
    <row r="5">
      <c r="A5" s="4534"/>
      <c r="B5" s="4535"/>
      <c r="C5" s="4535"/>
      <c r="D5" s="4535"/>
      <c r="E5" s="4535"/>
      <c r="F5" s="4535"/>
      <c r="G5" s="4536">
        <v>1.0</v>
      </c>
      <c r="H5" s="9"/>
      <c r="I5" s="9"/>
      <c r="J5" s="9"/>
      <c r="K5" s="9"/>
      <c r="L5" s="9"/>
      <c r="M5" s="9"/>
      <c r="N5" s="9"/>
      <c r="O5" s="9"/>
      <c r="P5" s="9"/>
      <c r="Q5" s="9"/>
      <c r="R5" s="9"/>
      <c r="S5" s="9"/>
      <c r="T5" s="9"/>
      <c r="U5" s="9"/>
      <c r="V5" s="9"/>
      <c r="W5" s="9"/>
      <c r="X5" s="9"/>
      <c r="Y5" s="9"/>
      <c r="Z5" s="9"/>
    </row>
    <row r="6">
      <c r="A6" s="4533"/>
      <c r="B6" s="4533"/>
      <c r="C6" s="4533"/>
      <c r="D6" s="4533"/>
      <c r="E6" s="4533"/>
      <c r="F6" s="4533"/>
      <c r="G6" s="4533"/>
      <c r="H6" s="9"/>
      <c r="I6" s="9"/>
      <c r="J6" s="4537"/>
      <c r="L6" s="9"/>
      <c r="M6" s="9"/>
      <c r="N6" s="9"/>
      <c r="O6" s="9"/>
      <c r="P6" s="9"/>
      <c r="Q6" s="9"/>
      <c r="R6" s="9"/>
      <c r="S6" s="9"/>
      <c r="T6" s="9"/>
      <c r="U6" s="9"/>
      <c r="V6" s="9"/>
      <c r="W6" s="9"/>
      <c r="X6" s="9"/>
      <c r="Y6" s="9"/>
      <c r="Z6" s="9"/>
    </row>
    <row r="7">
      <c r="A7" s="4535">
        <v>2.0</v>
      </c>
      <c r="B7" s="4535">
        <v>3.0</v>
      </c>
      <c r="C7" s="4535">
        <v>4.0</v>
      </c>
      <c r="D7" s="4535">
        <v>5.0</v>
      </c>
      <c r="E7" s="4535">
        <v>6.0</v>
      </c>
      <c r="F7" s="4535">
        <v>7.0</v>
      </c>
      <c r="G7" s="4535">
        <v>8.0</v>
      </c>
      <c r="H7" s="9"/>
      <c r="I7" s="9"/>
      <c r="J7" s="4538"/>
      <c r="K7" s="4539"/>
      <c r="L7" s="9"/>
      <c r="M7" s="9"/>
      <c r="N7" s="9"/>
      <c r="O7" s="9"/>
      <c r="P7" s="9"/>
      <c r="Q7" s="9"/>
      <c r="R7" s="9"/>
      <c r="S7" s="9"/>
      <c r="T7" s="9"/>
      <c r="U7" s="9"/>
      <c r="V7" s="9"/>
      <c r="W7" s="9"/>
      <c r="X7" s="9"/>
      <c r="Y7" s="9"/>
      <c r="Z7" s="9"/>
    </row>
    <row r="8">
      <c r="A8" s="4533"/>
      <c r="B8" s="4533"/>
      <c r="C8" s="4533"/>
      <c r="D8" s="4533"/>
      <c r="E8" s="4533"/>
      <c r="F8" s="4540" t="s">
        <v>9374</v>
      </c>
      <c r="G8" s="4533"/>
      <c r="H8" s="9"/>
      <c r="I8" s="9"/>
      <c r="J8" s="4538"/>
      <c r="K8" s="4541"/>
      <c r="L8" s="9"/>
      <c r="M8" s="9"/>
      <c r="N8" s="9"/>
      <c r="O8" s="9"/>
      <c r="P8" s="9"/>
      <c r="Q8" s="9"/>
      <c r="R8" s="9"/>
      <c r="S8" s="9"/>
      <c r="T8" s="9"/>
      <c r="U8" s="9"/>
      <c r="V8" s="9"/>
      <c r="W8" s="9"/>
      <c r="X8" s="9"/>
      <c r="Y8" s="9"/>
      <c r="Z8" s="9"/>
    </row>
    <row r="9">
      <c r="A9" s="4535">
        <v>9.0</v>
      </c>
      <c r="B9" s="4535">
        <v>10.0</v>
      </c>
      <c r="C9" s="4535">
        <v>11.0</v>
      </c>
      <c r="D9" s="4535">
        <v>12.0</v>
      </c>
      <c r="E9" s="4535">
        <v>13.0</v>
      </c>
      <c r="F9" s="4535">
        <v>14.0</v>
      </c>
      <c r="G9" s="4535">
        <v>15.0</v>
      </c>
      <c r="H9" s="9"/>
      <c r="I9" s="9"/>
      <c r="J9" s="4538"/>
      <c r="K9" s="4542"/>
      <c r="L9" s="9"/>
      <c r="M9" s="9"/>
      <c r="N9" s="9"/>
      <c r="O9" s="9"/>
      <c r="P9" s="9"/>
      <c r="Q9" s="9"/>
      <c r="R9" s="9"/>
      <c r="S9" s="9"/>
      <c r="T9" s="9"/>
      <c r="U9" s="9"/>
      <c r="V9" s="9"/>
      <c r="W9" s="9"/>
      <c r="X9" s="9"/>
      <c r="Y9" s="9"/>
      <c r="Z9" s="9"/>
    </row>
    <row r="10">
      <c r="A10" s="4533"/>
      <c r="B10" s="4533"/>
      <c r="C10" s="4533"/>
      <c r="D10" s="4540"/>
      <c r="E10" s="4533"/>
      <c r="F10" s="4533"/>
      <c r="G10" s="4533"/>
      <c r="H10" s="9"/>
      <c r="I10" s="9"/>
      <c r="J10" s="4543"/>
      <c r="K10" s="4544"/>
      <c r="L10" s="9"/>
      <c r="M10" s="9"/>
      <c r="N10" s="9"/>
      <c r="O10" s="9"/>
      <c r="P10" s="9"/>
      <c r="Q10" s="9"/>
      <c r="R10" s="9"/>
      <c r="S10" s="9"/>
      <c r="T10" s="9"/>
      <c r="U10" s="9"/>
      <c r="V10" s="9"/>
      <c r="W10" s="9"/>
      <c r="X10" s="9"/>
      <c r="Y10" s="9"/>
      <c r="Z10" s="9"/>
    </row>
    <row r="11">
      <c r="A11" s="4535">
        <v>16.0</v>
      </c>
      <c r="B11" s="4535">
        <v>17.0</v>
      </c>
      <c r="C11" s="4535">
        <v>18.0</v>
      </c>
      <c r="D11" s="4535">
        <v>19.0</v>
      </c>
      <c r="E11" s="4535">
        <v>20.0</v>
      </c>
      <c r="F11" s="4535">
        <v>21.0</v>
      </c>
      <c r="G11" s="4536">
        <v>22.0</v>
      </c>
      <c r="H11" s="9"/>
      <c r="I11" s="9"/>
      <c r="J11" s="4544"/>
      <c r="K11" s="4544"/>
      <c r="L11" s="9"/>
      <c r="M11" s="9"/>
      <c r="N11" s="9"/>
      <c r="O11" s="9"/>
      <c r="P11" s="9"/>
      <c r="Q11" s="9"/>
      <c r="R11" s="9"/>
      <c r="S11" s="9"/>
      <c r="T11" s="9"/>
      <c r="U11" s="9"/>
      <c r="V11" s="9"/>
      <c r="W11" s="9"/>
      <c r="X11" s="9"/>
      <c r="Y11" s="9"/>
      <c r="Z11" s="9"/>
    </row>
    <row r="12">
      <c r="A12" s="4533"/>
      <c r="B12" s="4533"/>
      <c r="C12" s="4533"/>
      <c r="D12" s="4533"/>
      <c r="E12" s="4533"/>
      <c r="F12" s="4540" t="s">
        <v>12861</v>
      </c>
      <c r="G12" s="4533"/>
      <c r="H12" s="9"/>
      <c r="I12" s="9"/>
      <c r="L12" s="9"/>
      <c r="M12" s="9"/>
      <c r="N12" s="9"/>
      <c r="O12" s="9"/>
      <c r="P12" s="9"/>
      <c r="Q12" s="9"/>
      <c r="R12" s="9"/>
      <c r="S12" s="9"/>
      <c r="T12" s="9"/>
      <c r="U12" s="9"/>
      <c r="V12" s="9"/>
      <c r="W12" s="9"/>
      <c r="X12" s="9"/>
      <c r="Y12" s="9"/>
      <c r="Z12" s="9"/>
    </row>
    <row r="13">
      <c r="A13" s="4535">
        <v>23.0</v>
      </c>
      <c r="B13" s="4535">
        <v>24.0</v>
      </c>
      <c r="C13" s="4535">
        <v>25.0</v>
      </c>
      <c r="D13" s="4535">
        <v>26.0</v>
      </c>
      <c r="E13" s="4535">
        <v>27.0</v>
      </c>
      <c r="F13" s="4535">
        <v>28.0</v>
      </c>
      <c r="G13" s="4535">
        <v>29.0</v>
      </c>
      <c r="H13" s="9"/>
      <c r="I13" s="9"/>
      <c r="K13" s="9"/>
      <c r="L13" s="9"/>
      <c r="M13" s="9"/>
      <c r="N13" s="9"/>
      <c r="O13" s="9"/>
      <c r="P13" s="9"/>
      <c r="Q13" s="9"/>
      <c r="R13" s="9"/>
      <c r="S13" s="9"/>
      <c r="T13" s="9"/>
      <c r="U13" s="9"/>
      <c r="V13" s="9"/>
      <c r="W13" s="9"/>
      <c r="X13" s="9"/>
      <c r="Y13" s="9"/>
      <c r="Z13" s="9"/>
    </row>
    <row r="14">
      <c r="A14" s="4533"/>
      <c r="B14" s="4533"/>
      <c r="C14" s="4545"/>
      <c r="D14" s="4545"/>
      <c r="E14" s="4545"/>
      <c r="F14" s="4545"/>
      <c r="G14" s="4545"/>
      <c r="H14" s="9"/>
      <c r="I14" s="9"/>
      <c r="J14" s="9"/>
      <c r="K14" s="9"/>
      <c r="L14" s="9"/>
      <c r="M14" s="9"/>
      <c r="N14" s="9"/>
      <c r="O14" s="9"/>
      <c r="P14" s="9"/>
      <c r="Q14" s="9"/>
      <c r="R14" s="9"/>
      <c r="S14" s="9"/>
      <c r="T14" s="9"/>
      <c r="U14" s="9"/>
      <c r="V14" s="9"/>
      <c r="W14" s="9"/>
      <c r="X14" s="9"/>
      <c r="Y14" s="9"/>
      <c r="Z14" s="9"/>
    </row>
    <row r="15">
      <c r="A15" s="4535">
        <v>30.0</v>
      </c>
      <c r="B15" s="4535">
        <v>31.0</v>
      </c>
      <c r="C15" s="4546"/>
      <c r="D15" s="4546"/>
      <c r="E15" s="4546"/>
      <c r="F15" s="4546"/>
      <c r="G15" s="4546"/>
      <c r="H15" s="9"/>
      <c r="I15" s="9"/>
      <c r="J15" s="9"/>
      <c r="K15" s="9"/>
      <c r="L15" s="9"/>
      <c r="M15" s="9"/>
      <c r="N15" s="9"/>
      <c r="O15" s="9"/>
      <c r="P15" s="9"/>
      <c r="Q15" s="9"/>
      <c r="R15" s="9"/>
      <c r="S15" s="9"/>
      <c r="T15" s="9"/>
      <c r="U15" s="9"/>
      <c r="V15" s="9"/>
      <c r="W15" s="9"/>
      <c r="X15" s="9"/>
      <c r="Y15" s="9"/>
      <c r="Z15" s="9"/>
    </row>
    <row r="16">
      <c r="A16" s="4528"/>
      <c r="B16" s="4528"/>
      <c r="C16" s="4528"/>
      <c r="D16" s="4528"/>
      <c r="E16" s="4528"/>
      <c r="F16" s="4528"/>
      <c r="G16" s="4528"/>
      <c r="H16" s="9"/>
      <c r="I16" s="9"/>
      <c r="J16" s="9"/>
      <c r="K16" s="9"/>
      <c r="L16" s="9"/>
      <c r="M16" s="9"/>
      <c r="N16" s="9"/>
      <c r="O16" s="9"/>
      <c r="P16" s="9"/>
      <c r="Q16" s="9"/>
      <c r="R16" s="9"/>
      <c r="S16" s="9"/>
      <c r="T16" s="9"/>
      <c r="U16" s="9"/>
      <c r="V16" s="9"/>
      <c r="W16" s="9"/>
      <c r="X16" s="9"/>
      <c r="Y16" s="9"/>
      <c r="Z16" s="9"/>
    </row>
    <row r="17">
      <c r="A17" s="4547">
        <v>42675.0</v>
      </c>
      <c r="B17" s="1"/>
      <c r="C17" s="1"/>
      <c r="D17" s="1"/>
      <c r="E17" s="1"/>
      <c r="F17" s="1"/>
      <c r="G17" s="172"/>
      <c r="H17" s="9"/>
      <c r="I17" s="9"/>
      <c r="J17" s="9"/>
      <c r="K17" s="9"/>
      <c r="L17" s="9"/>
      <c r="M17" s="9"/>
      <c r="N17" s="9"/>
      <c r="O17" s="9"/>
      <c r="P17" s="9"/>
      <c r="Q17" s="9"/>
      <c r="R17" s="9"/>
      <c r="S17" s="9"/>
      <c r="T17" s="9"/>
      <c r="U17" s="9"/>
      <c r="V17" s="9"/>
      <c r="W17" s="9"/>
      <c r="X17" s="9"/>
      <c r="Y17" s="9"/>
      <c r="Z17" s="9"/>
    </row>
    <row r="18">
      <c r="A18" s="4530" t="s">
        <v>5566</v>
      </c>
      <c r="B18" s="4531" t="s">
        <v>5560</v>
      </c>
      <c r="C18" s="4531" t="s">
        <v>5561</v>
      </c>
      <c r="D18" s="4531" t="s">
        <v>5562</v>
      </c>
      <c r="E18" s="4531" t="s">
        <v>5563</v>
      </c>
      <c r="F18" s="4531" t="s">
        <v>5564</v>
      </c>
      <c r="G18" s="4531" t="s">
        <v>5565</v>
      </c>
      <c r="H18" s="9"/>
      <c r="I18" s="9"/>
      <c r="J18" s="9"/>
      <c r="K18" s="9"/>
      <c r="L18" s="9"/>
      <c r="M18" s="9"/>
      <c r="N18" s="9"/>
      <c r="O18" s="9"/>
      <c r="P18" s="9"/>
      <c r="Q18" s="9"/>
      <c r="R18" s="9"/>
      <c r="S18" s="9"/>
      <c r="T18" s="9"/>
      <c r="U18" s="9"/>
      <c r="V18" s="9"/>
      <c r="W18" s="9"/>
      <c r="X18" s="9"/>
      <c r="Y18" s="9"/>
      <c r="Z18" s="9"/>
    </row>
    <row r="19">
      <c r="A19" s="4548"/>
      <c r="B19" s="4549"/>
      <c r="C19" s="4533"/>
      <c r="D19" s="4533"/>
      <c r="E19" s="4533"/>
      <c r="F19" s="4550" t="s">
        <v>12862</v>
      </c>
      <c r="G19" s="4550" t="s">
        <v>11581</v>
      </c>
      <c r="H19" s="9"/>
      <c r="I19" s="9"/>
      <c r="J19" s="9"/>
      <c r="K19" s="9"/>
      <c r="L19" s="9"/>
      <c r="M19" s="9"/>
      <c r="N19" s="9"/>
      <c r="O19" s="9"/>
      <c r="P19" s="9"/>
      <c r="Q19" s="9"/>
      <c r="R19" s="9"/>
      <c r="S19" s="9"/>
      <c r="T19" s="9"/>
      <c r="U19" s="9"/>
      <c r="V19" s="9"/>
      <c r="W19" s="9"/>
      <c r="X19" s="9"/>
      <c r="Y19" s="9"/>
      <c r="Z19" s="9"/>
    </row>
    <row r="20">
      <c r="A20" s="4551"/>
      <c r="B20" s="4552"/>
      <c r="C20" s="4535">
        <v>1.0</v>
      </c>
      <c r="D20" s="4535">
        <v>2.0</v>
      </c>
      <c r="E20" s="4535">
        <v>3.0</v>
      </c>
      <c r="F20" s="4535">
        <v>4.0</v>
      </c>
      <c r="G20" s="4535">
        <v>5.0</v>
      </c>
      <c r="H20" s="9"/>
      <c r="I20" s="9"/>
      <c r="J20" s="9"/>
      <c r="K20" s="9"/>
      <c r="L20" s="9"/>
      <c r="M20" s="9"/>
      <c r="N20" s="9"/>
      <c r="O20" s="9"/>
      <c r="P20" s="9"/>
      <c r="Q20" s="9"/>
      <c r="R20" s="9"/>
      <c r="S20" s="9"/>
      <c r="T20" s="9"/>
      <c r="U20" s="9"/>
      <c r="V20" s="9"/>
      <c r="W20" s="9"/>
      <c r="X20" s="9"/>
      <c r="Y20" s="9"/>
      <c r="Z20" s="9"/>
    </row>
    <row r="21">
      <c r="A21" s="4533"/>
      <c r="B21" s="4533"/>
      <c r="C21" s="4540" t="s">
        <v>12863</v>
      </c>
      <c r="D21" s="4533"/>
      <c r="E21" s="4540" t="s">
        <v>12864</v>
      </c>
      <c r="F21" s="4550" t="s">
        <v>12865</v>
      </c>
      <c r="G21" s="4533"/>
      <c r="H21" s="9"/>
      <c r="I21" s="9"/>
      <c r="J21" s="9"/>
      <c r="K21" s="9"/>
      <c r="L21" s="9"/>
      <c r="M21" s="9"/>
      <c r="N21" s="9"/>
      <c r="O21" s="9"/>
      <c r="P21" s="9"/>
      <c r="Q21" s="9"/>
      <c r="R21" s="9"/>
      <c r="S21" s="9"/>
      <c r="T21" s="9"/>
      <c r="U21" s="9"/>
      <c r="V21" s="9"/>
      <c r="W21" s="9"/>
      <c r="X21" s="9"/>
      <c r="Y21" s="9"/>
      <c r="Z21" s="9"/>
    </row>
    <row r="22">
      <c r="A22" s="4535">
        <v>6.0</v>
      </c>
      <c r="B22" s="4535">
        <v>7.0</v>
      </c>
      <c r="C22" s="4535">
        <v>8.0</v>
      </c>
      <c r="D22" s="4535">
        <v>9.0</v>
      </c>
      <c r="E22" s="4535">
        <v>10.0</v>
      </c>
      <c r="F22" s="4535">
        <v>11.0</v>
      </c>
      <c r="G22" s="4535">
        <v>12.0</v>
      </c>
      <c r="H22" s="9"/>
      <c r="I22" s="9"/>
      <c r="J22" s="9"/>
      <c r="K22" s="9"/>
      <c r="L22" s="9"/>
      <c r="M22" s="9"/>
      <c r="N22" s="9"/>
      <c r="O22" s="9"/>
      <c r="P22" s="9"/>
      <c r="Q22" s="9"/>
      <c r="R22" s="9"/>
      <c r="S22" s="9"/>
      <c r="T22" s="9"/>
      <c r="U22" s="9"/>
      <c r="V22" s="9"/>
      <c r="W22" s="9"/>
      <c r="X22" s="9"/>
      <c r="Y22" s="9"/>
      <c r="Z22" s="9"/>
    </row>
    <row r="23">
      <c r="A23" s="4533"/>
      <c r="B23" s="4553" t="s">
        <v>12866</v>
      </c>
      <c r="C23" s="4550" t="s">
        <v>12867</v>
      </c>
      <c r="D23" s="4533"/>
      <c r="E23" s="4540"/>
      <c r="F23" s="4550" t="s">
        <v>12868</v>
      </c>
      <c r="G23" s="4533"/>
      <c r="H23" s="9"/>
      <c r="I23" s="9"/>
      <c r="J23" s="738"/>
      <c r="K23" s="9"/>
      <c r="L23" s="9"/>
      <c r="M23" s="9"/>
      <c r="N23" s="9"/>
      <c r="O23" s="9"/>
      <c r="P23" s="9"/>
      <c r="Q23" s="9"/>
      <c r="R23" s="9"/>
      <c r="S23" s="9"/>
      <c r="T23" s="9"/>
      <c r="U23" s="9"/>
      <c r="V23" s="9"/>
      <c r="W23" s="9"/>
      <c r="X23" s="9"/>
      <c r="Y23" s="9"/>
      <c r="Z23" s="9"/>
    </row>
    <row r="24">
      <c r="A24" s="4535">
        <v>13.0</v>
      </c>
      <c r="B24" s="4536">
        <v>14.0</v>
      </c>
      <c r="C24" s="4535">
        <v>15.0</v>
      </c>
      <c r="D24" s="4535">
        <v>16.0</v>
      </c>
      <c r="E24" s="4536">
        <v>17.0</v>
      </c>
      <c r="F24" s="4535">
        <v>18.0</v>
      </c>
      <c r="G24" s="4535">
        <v>19.0</v>
      </c>
      <c r="H24" s="9"/>
      <c r="I24" s="9"/>
      <c r="J24" s="9"/>
      <c r="K24" s="9"/>
      <c r="L24" s="9"/>
      <c r="M24" s="9"/>
      <c r="N24" s="9"/>
      <c r="O24" s="9"/>
      <c r="P24" s="9"/>
      <c r="Q24" s="9"/>
      <c r="R24" s="9"/>
      <c r="S24" s="9"/>
      <c r="T24" s="9"/>
      <c r="U24" s="9"/>
      <c r="V24" s="9"/>
      <c r="W24" s="9"/>
      <c r="X24" s="9"/>
      <c r="Y24" s="9"/>
      <c r="Z24" s="9"/>
    </row>
    <row r="25">
      <c r="A25" s="4533"/>
      <c r="B25" s="4540" t="s">
        <v>12869</v>
      </c>
      <c r="C25" s="4550"/>
      <c r="D25" s="4533"/>
      <c r="E25" s="9"/>
      <c r="F25" s="4533"/>
      <c r="G25" s="4533"/>
      <c r="H25" s="9"/>
      <c r="I25" s="9"/>
      <c r="J25" s="9"/>
      <c r="K25" s="9"/>
      <c r="L25" s="9"/>
      <c r="M25" s="9"/>
      <c r="N25" s="9"/>
      <c r="O25" s="9"/>
      <c r="P25" s="9"/>
      <c r="Q25" s="9"/>
      <c r="R25" s="9"/>
      <c r="S25" s="9"/>
      <c r="T25" s="9"/>
      <c r="U25" s="9"/>
      <c r="V25" s="9"/>
      <c r="W25" s="9"/>
      <c r="X25" s="9"/>
      <c r="Y25" s="9"/>
      <c r="Z25" s="9"/>
    </row>
    <row r="26">
      <c r="A26" s="4535">
        <v>20.0</v>
      </c>
      <c r="B26" s="4535">
        <v>21.0</v>
      </c>
      <c r="C26" s="4535">
        <v>22.0</v>
      </c>
      <c r="D26" s="4535">
        <v>23.0</v>
      </c>
      <c r="E26" s="4554">
        <v>24.0</v>
      </c>
      <c r="F26" s="4535">
        <v>25.0</v>
      </c>
      <c r="G26" s="4535">
        <v>26.0</v>
      </c>
      <c r="H26" s="9"/>
      <c r="I26" s="9"/>
      <c r="J26" s="9"/>
      <c r="K26" s="9"/>
      <c r="L26" s="9"/>
      <c r="M26" s="9"/>
      <c r="N26" s="9"/>
      <c r="O26" s="9"/>
      <c r="P26" s="9"/>
      <c r="Q26" s="9"/>
      <c r="R26" s="9"/>
      <c r="S26" s="9"/>
      <c r="T26" s="9"/>
      <c r="U26" s="9"/>
      <c r="V26" s="9"/>
      <c r="W26" s="9"/>
      <c r="X26" s="9"/>
      <c r="Y26" s="9"/>
      <c r="Z26" s="9"/>
    </row>
    <row r="27">
      <c r="A27" s="4533"/>
      <c r="B27" s="4555" t="s">
        <v>12870</v>
      </c>
      <c r="C27" s="4556"/>
      <c r="D27" s="4555" t="s">
        <v>12871</v>
      </c>
      <c r="E27" s="4549"/>
      <c r="F27" s="4549"/>
      <c r="G27" s="4549"/>
      <c r="H27" s="9"/>
      <c r="I27" s="9"/>
      <c r="J27" s="9"/>
      <c r="K27" s="9"/>
      <c r="L27" s="9"/>
      <c r="M27" s="9"/>
      <c r="N27" s="9"/>
      <c r="O27" s="9"/>
      <c r="P27" s="9"/>
      <c r="Q27" s="9"/>
      <c r="R27" s="9"/>
      <c r="S27" s="9"/>
      <c r="T27" s="9"/>
      <c r="U27" s="9"/>
      <c r="V27" s="9"/>
      <c r="W27" s="9"/>
      <c r="X27" s="9"/>
      <c r="Y27" s="9"/>
      <c r="Z27" s="9"/>
    </row>
    <row r="28">
      <c r="A28" s="4535">
        <v>27.0</v>
      </c>
      <c r="B28" s="4557">
        <v>28.0</v>
      </c>
      <c r="C28" s="4557">
        <v>29.0</v>
      </c>
      <c r="D28" s="4557">
        <v>30.0</v>
      </c>
      <c r="E28" s="4552"/>
      <c r="F28" s="4552"/>
      <c r="G28" s="4552"/>
      <c r="H28" s="9"/>
      <c r="I28" s="9"/>
      <c r="J28" s="9"/>
      <c r="K28" s="9"/>
      <c r="L28" s="9"/>
      <c r="M28" s="9"/>
      <c r="N28" s="9"/>
      <c r="O28" s="9"/>
      <c r="P28" s="9"/>
      <c r="Q28" s="9"/>
      <c r="R28" s="9"/>
      <c r="S28" s="9"/>
      <c r="T28" s="9"/>
      <c r="U28" s="9"/>
      <c r="V28" s="9"/>
      <c r="W28" s="9"/>
      <c r="X28" s="9"/>
      <c r="Y28" s="9"/>
      <c r="Z28" s="9"/>
    </row>
    <row r="29">
      <c r="A29" s="4528"/>
      <c r="B29" s="4528"/>
      <c r="C29" s="4528"/>
      <c r="D29" s="4528"/>
      <c r="E29" s="4528"/>
      <c r="F29" s="4528"/>
      <c r="G29" s="4528"/>
      <c r="H29" s="9"/>
      <c r="I29" s="9"/>
      <c r="J29" s="9"/>
      <c r="K29" s="9"/>
      <c r="L29" s="9"/>
      <c r="M29" s="9"/>
      <c r="N29" s="9"/>
      <c r="O29" s="9"/>
      <c r="P29" s="9"/>
      <c r="Q29" s="9"/>
      <c r="R29" s="9"/>
      <c r="S29" s="9"/>
      <c r="T29" s="9"/>
      <c r="U29" s="9"/>
      <c r="V29" s="9"/>
      <c r="W29" s="9"/>
      <c r="X29" s="9"/>
      <c r="Y29" s="9"/>
      <c r="Z29" s="9"/>
    </row>
    <row r="30">
      <c r="A30" s="4558">
        <v>42705.0</v>
      </c>
      <c r="B30" s="1"/>
      <c r="C30" s="1"/>
      <c r="D30" s="1"/>
      <c r="E30" s="1"/>
      <c r="F30" s="1"/>
      <c r="G30" s="172"/>
      <c r="H30" s="9"/>
      <c r="I30" s="9"/>
      <c r="J30" s="9"/>
      <c r="K30" s="9"/>
      <c r="L30" s="9"/>
      <c r="M30" s="9"/>
      <c r="N30" s="9"/>
      <c r="O30" s="9"/>
      <c r="P30" s="9"/>
      <c r="Q30" s="9"/>
      <c r="R30" s="9"/>
      <c r="S30" s="9"/>
      <c r="T30" s="9"/>
      <c r="U30" s="9"/>
      <c r="V30" s="9"/>
      <c r="W30" s="9"/>
      <c r="X30" s="9"/>
      <c r="Y30" s="9"/>
      <c r="Z30" s="9"/>
    </row>
    <row r="31">
      <c r="A31" s="4530" t="s">
        <v>5566</v>
      </c>
      <c r="B31" s="4531" t="s">
        <v>5560</v>
      </c>
      <c r="C31" s="4531" t="s">
        <v>5561</v>
      </c>
      <c r="D31" s="4531" t="s">
        <v>5562</v>
      </c>
      <c r="E31" s="4531" t="s">
        <v>5563</v>
      </c>
      <c r="F31" s="4531" t="s">
        <v>5564</v>
      </c>
      <c r="G31" s="4531" t="s">
        <v>5565</v>
      </c>
      <c r="H31" s="9"/>
      <c r="I31" s="9"/>
      <c r="J31" s="9"/>
      <c r="K31" s="9"/>
      <c r="L31" s="9"/>
      <c r="M31" s="9"/>
      <c r="N31" s="9"/>
      <c r="O31" s="9"/>
      <c r="P31" s="9"/>
      <c r="Q31" s="9"/>
      <c r="R31" s="9"/>
      <c r="S31" s="9"/>
      <c r="T31" s="9"/>
      <c r="U31" s="9"/>
      <c r="V31" s="9"/>
      <c r="W31" s="9"/>
      <c r="X31" s="9"/>
      <c r="Y31" s="9"/>
      <c r="Z31" s="9"/>
    </row>
    <row r="32">
      <c r="A32" s="4548"/>
      <c r="B32" s="4549"/>
      <c r="C32" s="4549"/>
      <c r="D32" s="4549"/>
      <c r="E32" s="4550" t="s">
        <v>12872</v>
      </c>
      <c r="F32" s="4550" t="s">
        <v>12873</v>
      </c>
      <c r="G32" s="4559" t="s">
        <v>12874</v>
      </c>
      <c r="H32" s="9"/>
      <c r="I32" s="9"/>
      <c r="J32" s="9"/>
      <c r="K32" s="9"/>
      <c r="L32" s="9"/>
      <c r="M32" s="9"/>
      <c r="N32" s="9"/>
      <c r="O32" s="9"/>
      <c r="P32" s="9"/>
      <c r="Q32" s="9"/>
      <c r="R32" s="9"/>
      <c r="S32" s="9"/>
      <c r="T32" s="9"/>
      <c r="U32" s="9"/>
      <c r="V32" s="9"/>
      <c r="W32" s="9"/>
      <c r="X32" s="9"/>
      <c r="Y32" s="9"/>
      <c r="Z32" s="9"/>
    </row>
    <row r="33">
      <c r="A33" s="4551"/>
      <c r="B33" s="4552"/>
      <c r="C33" s="4552"/>
      <c r="D33" s="4552"/>
      <c r="E33" s="4535">
        <v>1.0</v>
      </c>
      <c r="F33" s="4536">
        <v>2.0</v>
      </c>
      <c r="G33" s="4535">
        <v>3.0</v>
      </c>
      <c r="H33" s="9"/>
      <c r="I33" s="9"/>
      <c r="J33" s="9"/>
      <c r="K33" s="9"/>
      <c r="L33" s="9"/>
      <c r="M33" s="9"/>
      <c r="N33" s="9"/>
      <c r="O33" s="9"/>
      <c r="P33" s="9"/>
      <c r="Q33" s="9"/>
      <c r="R33" s="9"/>
      <c r="S33" s="9"/>
      <c r="T33" s="9"/>
      <c r="U33" s="9"/>
      <c r="V33" s="9"/>
      <c r="W33" s="9"/>
      <c r="X33" s="9"/>
      <c r="Y33" s="9"/>
      <c r="Z33" s="9"/>
    </row>
    <row r="34">
      <c r="A34" s="4532"/>
      <c r="B34" s="4550" t="s">
        <v>12875</v>
      </c>
      <c r="C34" s="4550" t="s">
        <v>12876</v>
      </c>
      <c r="D34" s="4553" t="s">
        <v>12877</v>
      </c>
      <c r="E34" s="4540" t="s">
        <v>12878</v>
      </c>
      <c r="F34" s="4540" t="s">
        <v>12879</v>
      </c>
      <c r="G34" s="4540" t="s">
        <v>12880</v>
      </c>
      <c r="H34" s="9"/>
      <c r="I34" s="9"/>
      <c r="J34" s="9"/>
      <c r="K34" s="9"/>
      <c r="L34" s="9"/>
      <c r="M34" s="9"/>
      <c r="N34" s="9"/>
      <c r="O34" s="9"/>
      <c r="P34" s="9"/>
      <c r="Q34" s="9"/>
      <c r="R34" s="9"/>
      <c r="S34" s="9"/>
      <c r="T34" s="9"/>
      <c r="U34" s="9"/>
      <c r="V34" s="9"/>
      <c r="W34" s="9"/>
      <c r="X34" s="9"/>
      <c r="Y34" s="9"/>
      <c r="Z34" s="9"/>
    </row>
    <row r="35">
      <c r="A35" s="4534">
        <v>4.0</v>
      </c>
      <c r="B35" s="4535"/>
      <c r="C35" s="4535">
        <v>6.0</v>
      </c>
      <c r="D35" s="4535">
        <v>7.0</v>
      </c>
      <c r="E35" s="4535">
        <v>8.0</v>
      </c>
      <c r="F35" s="4560">
        <v>9.0</v>
      </c>
      <c r="G35" s="4535">
        <v>10.0</v>
      </c>
      <c r="H35" s="9"/>
      <c r="I35" s="9"/>
      <c r="J35" s="9"/>
      <c r="K35" s="9"/>
      <c r="L35" s="9"/>
      <c r="M35" s="9"/>
      <c r="N35" s="9"/>
      <c r="O35" s="9"/>
      <c r="P35" s="9"/>
      <c r="Q35" s="9"/>
      <c r="R35" s="9"/>
      <c r="S35" s="9"/>
      <c r="T35" s="9"/>
      <c r="U35" s="9"/>
      <c r="V35" s="9"/>
      <c r="W35" s="9"/>
      <c r="X35" s="9"/>
      <c r="Y35" s="9"/>
      <c r="Z35" s="9"/>
    </row>
    <row r="36">
      <c r="A36" s="4532"/>
      <c r="B36" s="4550" t="s">
        <v>12881</v>
      </c>
      <c r="C36" s="4550" t="s">
        <v>12882</v>
      </c>
      <c r="D36" s="4540" t="s">
        <v>12883</v>
      </c>
      <c r="E36" s="4550" t="s">
        <v>12884</v>
      </c>
      <c r="F36" s="4540" t="s">
        <v>12885</v>
      </c>
      <c r="G36" s="4540" t="s">
        <v>12886</v>
      </c>
      <c r="H36" s="9"/>
      <c r="I36" s="9"/>
      <c r="J36" s="9" t="s">
        <v>5532</v>
      </c>
      <c r="K36" s="9"/>
      <c r="L36" s="9"/>
      <c r="M36" s="9"/>
      <c r="N36" s="9"/>
      <c r="O36" s="9"/>
      <c r="P36" s="9"/>
      <c r="Q36" s="9"/>
      <c r="R36" s="9"/>
      <c r="S36" s="9"/>
      <c r="T36" s="9"/>
      <c r="U36" s="9"/>
      <c r="V36" s="9"/>
      <c r="W36" s="9"/>
      <c r="X36" s="9"/>
      <c r="Y36" s="9"/>
      <c r="Z36" s="9"/>
    </row>
    <row r="37">
      <c r="A37" s="4534">
        <v>11.0</v>
      </c>
      <c r="B37" s="4535">
        <v>12.0</v>
      </c>
      <c r="C37" s="4535">
        <v>13.0</v>
      </c>
      <c r="D37" s="4535">
        <v>14.0</v>
      </c>
      <c r="E37" s="4535">
        <v>15.0</v>
      </c>
      <c r="F37" s="4535">
        <v>16.0</v>
      </c>
      <c r="G37" s="4535">
        <v>17.0</v>
      </c>
      <c r="H37" s="9"/>
      <c r="I37" s="9"/>
      <c r="J37" s="9"/>
      <c r="K37" s="9"/>
      <c r="L37" s="9"/>
      <c r="M37" s="9"/>
      <c r="N37" s="9"/>
      <c r="O37" s="9"/>
      <c r="P37" s="9"/>
      <c r="Q37" s="9"/>
      <c r="R37" s="9"/>
      <c r="S37" s="9"/>
      <c r="T37" s="9"/>
      <c r="U37" s="9"/>
      <c r="V37" s="9"/>
      <c r="W37" s="9"/>
      <c r="X37" s="9"/>
      <c r="Y37" s="9"/>
      <c r="Z37" s="9"/>
    </row>
    <row r="38">
      <c r="A38" s="4532"/>
      <c r="B38" s="4550" t="s">
        <v>12887</v>
      </c>
      <c r="C38" s="4540"/>
      <c r="D38" s="4533"/>
      <c r="E38" s="4533"/>
      <c r="F38" s="4533"/>
      <c r="G38" s="4533"/>
      <c r="H38" s="9"/>
      <c r="I38" s="9"/>
      <c r="J38" s="9"/>
      <c r="K38" s="9"/>
      <c r="L38" s="9"/>
      <c r="M38" s="9"/>
      <c r="N38" s="9"/>
      <c r="O38" s="9"/>
      <c r="P38" s="9"/>
      <c r="Q38" s="9"/>
      <c r="R38" s="9"/>
      <c r="S38" s="9"/>
      <c r="T38" s="9"/>
      <c r="U38" s="9"/>
      <c r="V38" s="9"/>
      <c r="W38" s="9"/>
      <c r="X38" s="9"/>
      <c r="Y38" s="9"/>
      <c r="Z38" s="9"/>
    </row>
    <row r="39">
      <c r="A39" s="4534">
        <v>18.0</v>
      </c>
      <c r="B39" s="4535">
        <v>19.0</v>
      </c>
      <c r="C39" s="4535">
        <v>20.0</v>
      </c>
      <c r="D39" s="4535">
        <v>21.0</v>
      </c>
      <c r="E39" s="4535">
        <v>22.0</v>
      </c>
      <c r="F39" s="4535">
        <v>23.0</v>
      </c>
      <c r="G39" s="4535">
        <v>24.0</v>
      </c>
      <c r="H39" s="9"/>
      <c r="I39" s="9"/>
      <c r="J39" s="9"/>
      <c r="K39" s="9"/>
      <c r="L39" s="9"/>
      <c r="M39" s="9"/>
      <c r="N39" s="9"/>
      <c r="O39" s="9"/>
      <c r="P39" s="9"/>
      <c r="Q39" s="9"/>
      <c r="R39" s="9"/>
      <c r="S39" s="9"/>
      <c r="T39" s="9"/>
      <c r="U39" s="9"/>
      <c r="V39" s="9"/>
      <c r="W39" s="9"/>
      <c r="X39" s="9"/>
      <c r="Y39" s="9"/>
      <c r="Z39" s="9"/>
    </row>
    <row r="40">
      <c r="A40" s="4533"/>
      <c r="B40" s="4533"/>
      <c r="C40" s="4533"/>
      <c r="D40" s="4556"/>
      <c r="E40" s="4556"/>
      <c r="F40" s="4556"/>
      <c r="G40" s="4556"/>
      <c r="H40" s="9"/>
      <c r="I40" s="9"/>
      <c r="J40" s="9"/>
      <c r="K40" s="9"/>
      <c r="L40" s="9"/>
      <c r="M40" s="9"/>
      <c r="N40" s="9"/>
      <c r="O40" s="9"/>
      <c r="P40" s="9"/>
      <c r="Q40" s="9"/>
      <c r="R40" s="9"/>
      <c r="S40" s="9"/>
      <c r="T40" s="9"/>
      <c r="U40" s="9"/>
      <c r="V40" s="9"/>
      <c r="W40" s="9"/>
      <c r="X40" s="9"/>
      <c r="Y40" s="9"/>
      <c r="Z40" s="9"/>
    </row>
    <row r="41">
      <c r="A41" s="4535">
        <v>25.0</v>
      </c>
      <c r="B41" s="4535">
        <v>26.0</v>
      </c>
      <c r="C41" s="4535">
        <v>27.0</v>
      </c>
      <c r="D41" s="4557">
        <v>28.0</v>
      </c>
      <c r="E41" s="4557">
        <v>29.0</v>
      </c>
      <c r="F41" s="4557">
        <v>30.0</v>
      </c>
      <c r="G41" s="4557">
        <v>31.0</v>
      </c>
      <c r="H41" s="9"/>
      <c r="I41" s="9"/>
      <c r="J41" s="9"/>
      <c r="K41" s="9"/>
      <c r="L41" s="9"/>
      <c r="M41" s="9"/>
      <c r="N41" s="9"/>
      <c r="O41" s="9"/>
      <c r="P41" s="9"/>
      <c r="Q41" s="9"/>
      <c r="R41" s="9"/>
      <c r="S41" s="9"/>
      <c r="T41" s="9"/>
      <c r="U41" s="9"/>
      <c r="V41" s="9"/>
      <c r="W41" s="9"/>
      <c r="X41" s="9"/>
      <c r="Y41" s="9"/>
      <c r="Z41" s="9"/>
    </row>
    <row r="42">
      <c r="A42" s="4528"/>
      <c r="B42" s="4528"/>
      <c r="C42" s="4528"/>
      <c r="D42" s="4528"/>
      <c r="E42" s="4528"/>
      <c r="F42" s="4528"/>
      <c r="G42" s="4528"/>
      <c r="H42" s="9"/>
      <c r="I42" s="9"/>
      <c r="J42" s="9"/>
      <c r="K42" s="9"/>
      <c r="L42" s="9"/>
      <c r="M42" s="9"/>
      <c r="N42" s="9"/>
      <c r="O42" s="9"/>
      <c r="P42" s="9"/>
      <c r="Q42" s="9"/>
      <c r="R42" s="9"/>
      <c r="S42" s="9"/>
      <c r="T42" s="9"/>
      <c r="U42" s="9"/>
      <c r="V42" s="9"/>
      <c r="W42" s="9"/>
      <c r="X42" s="9"/>
      <c r="Y42" s="9"/>
      <c r="Z42" s="9"/>
    </row>
    <row r="43">
      <c r="A43" s="4561">
        <v>42736.0</v>
      </c>
      <c r="B43" s="1"/>
      <c r="C43" s="1"/>
      <c r="D43" s="1"/>
      <c r="E43" s="1"/>
      <c r="F43" s="1"/>
      <c r="G43" s="172"/>
      <c r="H43" s="9"/>
      <c r="I43" s="9"/>
      <c r="J43" s="9"/>
      <c r="K43" s="9"/>
      <c r="L43" s="9"/>
      <c r="M43" s="9"/>
      <c r="N43" s="9"/>
      <c r="O43" s="9"/>
      <c r="P43" s="9"/>
      <c r="Q43" s="9"/>
      <c r="R43" s="9"/>
      <c r="S43" s="9"/>
      <c r="T43" s="9"/>
      <c r="U43" s="9"/>
      <c r="V43" s="9"/>
      <c r="W43" s="9"/>
      <c r="X43" s="9"/>
      <c r="Y43" s="9"/>
      <c r="Z43" s="9"/>
    </row>
    <row r="44">
      <c r="A44" s="4530" t="s">
        <v>5566</v>
      </c>
      <c r="B44" s="4531" t="s">
        <v>5560</v>
      </c>
      <c r="C44" s="4531" t="s">
        <v>5561</v>
      </c>
      <c r="D44" s="4531" t="s">
        <v>5562</v>
      </c>
      <c r="E44" s="4531" t="s">
        <v>5563</v>
      </c>
      <c r="F44" s="4531" t="s">
        <v>5564</v>
      </c>
      <c r="G44" s="4531" t="s">
        <v>5565</v>
      </c>
      <c r="H44" s="9"/>
      <c r="I44" s="9"/>
      <c r="J44" s="9"/>
      <c r="K44" s="9"/>
      <c r="L44" s="9"/>
      <c r="M44" s="9"/>
      <c r="N44" s="9"/>
      <c r="O44" s="9"/>
      <c r="P44" s="9"/>
      <c r="Q44" s="9"/>
      <c r="R44" s="9"/>
      <c r="S44" s="9"/>
      <c r="T44" s="9"/>
      <c r="U44" s="9"/>
      <c r="V44" s="9"/>
      <c r="W44" s="9"/>
      <c r="X44" s="9"/>
      <c r="Y44" s="9"/>
      <c r="Z44" s="9"/>
    </row>
    <row r="45">
      <c r="A45" s="4532"/>
      <c r="B45" s="4533"/>
      <c r="C45" s="4533"/>
      <c r="D45" s="4540" t="s">
        <v>12888</v>
      </c>
      <c r="E45" s="4540" t="s">
        <v>12889</v>
      </c>
      <c r="F45" s="4540" t="s">
        <v>12890</v>
      </c>
      <c r="G45" s="4533"/>
      <c r="H45" s="9"/>
      <c r="I45" s="9"/>
      <c r="J45" s="9"/>
      <c r="K45" s="9"/>
      <c r="L45" s="9"/>
      <c r="M45" s="9"/>
      <c r="N45" s="9"/>
      <c r="O45" s="9"/>
      <c r="P45" s="9"/>
      <c r="Q45" s="9"/>
      <c r="R45" s="9"/>
      <c r="S45" s="9"/>
      <c r="T45" s="9"/>
      <c r="U45" s="9"/>
      <c r="V45" s="9"/>
      <c r="W45" s="9"/>
      <c r="X45" s="9"/>
      <c r="Y45" s="9"/>
      <c r="Z45" s="9"/>
    </row>
    <row r="46">
      <c r="A46" s="4534">
        <v>1.0</v>
      </c>
      <c r="B46" s="4535">
        <v>2.0</v>
      </c>
      <c r="C46" s="4535">
        <v>3.0</v>
      </c>
      <c r="D46" s="4536">
        <v>4.0</v>
      </c>
      <c r="E46" s="4536">
        <v>5.0</v>
      </c>
      <c r="F46" s="4535">
        <v>6.0</v>
      </c>
      <c r="G46" s="4535">
        <v>7.0</v>
      </c>
      <c r="H46" s="9"/>
      <c r="I46" s="9"/>
      <c r="J46" s="9"/>
      <c r="K46" s="9"/>
      <c r="L46" s="9"/>
      <c r="M46" s="9"/>
      <c r="N46" s="9"/>
      <c r="O46" s="9"/>
      <c r="P46" s="9"/>
      <c r="Q46" s="9"/>
      <c r="R46" s="9"/>
      <c r="S46" s="9"/>
      <c r="T46" s="9"/>
      <c r="U46" s="9"/>
      <c r="V46" s="9"/>
      <c r="W46" s="9"/>
      <c r="X46" s="9"/>
      <c r="Y46" s="9"/>
      <c r="Z46" s="9"/>
    </row>
    <row r="47">
      <c r="A47" s="4532"/>
      <c r="B47" s="4553" t="s">
        <v>12891</v>
      </c>
      <c r="C47" s="4540" t="s">
        <v>12892</v>
      </c>
      <c r="D47" s="4540" t="s">
        <v>12893</v>
      </c>
      <c r="E47" s="4540" t="s">
        <v>12894</v>
      </c>
      <c r="F47" s="4540" t="s">
        <v>12895</v>
      </c>
      <c r="G47" s="4553" t="s">
        <v>12896</v>
      </c>
      <c r="H47" s="9"/>
      <c r="I47" s="9"/>
      <c r="J47" s="9"/>
      <c r="K47" s="9"/>
      <c r="L47" s="9"/>
      <c r="M47" s="9"/>
      <c r="N47" s="9"/>
      <c r="O47" s="9"/>
      <c r="P47" s="9"/>
      <c r="Q47" s="9"/>
      <c r="R47" s="9"/>
      <c r="S47" s="9"/>
      <c r="T47" s="9"/>
      <c r="U47" s="9"/>
      <c r="V47" s="9"/>
      <c r="W47" s="9"/>
      <c r="X47" s="9"/>
      <c r="Y47" s="9"/>
      <c r="Z47" s="9"/>
    </row>
    <row r="48">
      <c r="A48" s="4534">
        <v>8.0</v>
      </c>
      <c r="B48" s="4536">
        <v>9.0</v>
      </c>
      <c r="C48" s="4536">
        <v>10.0</v>
      </c>
      <c r="D48" s="4536">
        <v>11.0</v>
      </c>
      <c r="E48" s="4535">
        <v>12.0</v>
      </c>
      <c r="F48" s="4536">
        <v>13.0</v>
      </c>
      <c r="G48" s="4535">
        <v>14.0</v>
      </c>
      <c r="H48" s="9"/>
      <c r="I48" s="9"/>
      <c r="J48" s="9"/>
      <c r="K48" s="9"/>
      <c r="L48" s="9"/>
      <c r="M48" s="9"/>
      <c r="N48" s="9"/>
      <c r="O48" s="9"/>
      <c r="P48" s="9"/>
      <c r="Q48" s="9"/>
      <c r="R48" s="9"/>
      <c r="S48" s="9"/>
      <c r="T48" s="9"/>
      <c r="U48" s="9"/>
      <c r="V48" s="9"/>
      <c r="W48" s="9"/>
      <c r="X48" s="9"/>
      <c r="Y48" s="9"/>
      <c r="Z48" s="9"/>
    </row>
    <row r="49">
      <c r="A49" s="4532"/>
      <c r="B49" s="4550" t="s">
        <v>12897</v>
      </c>
      <c r="C49" s="4533"/>
      <c r="D49" s="4533"/>
      <c r="E49" s="4540" t="s">
        <v>12898</v>
      </c>
      <c r="F49" s="4540" t="s">
        <v>12899</v>
      </c>
      <c r="G49" s="4540" t="s">
        <v>12900</v>
      </c>
      <c r="H49" s="9"/>
      <c r="I49" s="9"/>
      <c r="J49" s="9"/>
      <c r="K49" s="9"/>
      <c r="L49" s="9"/>
      <c r="M49" s="9"/>
      <c r="N49" s="9"/>
      <c r="O49" s="9"/>
      <c r="P49" s="9"/>
      <c r="Q49" s="9"/>
      <c r="R49" s="9"/>
      <c r="S49" s="9"/>
      <c r="T49" s="9"/>
      <c r="U49" s="9"/>
      <c r="V49" s="9"/>
      <c r="W49" s="9"/>
      <c r="X49" s="9"/>
      <c r="Y49" s="9"/>
      <c r="Z49" s="9"/>
    </row>
    <row r="50">
      <c r="A50" s="4534">
        <v>15.0</v>
      </c>
      <c r="B50" s="4535">
        <v>16.0</v>
      </c>
      <c r="C50" s="4535">
        <v>17.0</v>
      </c>
      <c r="D50" s="4535">
        <v>18.0</v>
      </c>
      <c r="E50" s="4535">
        <v>19.0</v>
      </c>
      <c r="F50" s="4536">
        <v>20.0</v>
      </c>
      <c r="G50" s="4535">
        <v>21.0</v>
      </c>
      <c r="H50" s="9"/>
      <c r="I50" s="9"/>
      <c r="J50" s="9"/>
      <c r="K50" s="9"/>
      <c r="L50" s="9"/>
      <c r="M50" s="9"/>
      <c r="N50" s="9"/>
      <c r="O50" s="9"/>
      <c r="P50" s="9"/>
      <c r="Q50" s="9"/>
      <c r="R50" s="9"/>
      <c r="S50" s="9"/>
      <c r="T50" s="9"/>
      <c r="U50" s="9"/>
      <c r="V50" s="9"/>
      <c r="W50" s="9"/>
      <c r="X50" s="9"/>
      <c r="Y50" s="9"/>
      <c r="Z50" s="9"/>
    </row>
    <row r="51">
      <c r="A51" s="4532"/>
      <c r="B51" s="4540" t="s">
        <v>12901</v>
      </c>
      <c r="C51" s="4540" t="s">
        <v>12902</v>
      </c>
      <c r="D51" s="4533"/>
      <c r="E51" s="4540" t="s">
        <v>12903</v>
      </c>
      <c r="F51" s="4540" t="s">
        <v>12904</v>
      </c>
      <c r="G51" s="4540" t="s">
        <v>12905</v>
      </c>
      <c r="H51" s="9"/>
      <c r="I51" s="9"/>
      <c r="J51" s="9"/>
      <c r="K51" s="9"/>
      <c r="L51" s="9"/>
      <c r="M51" s="9"/>
      <c r="N51" s="9"/>
      <c r="O51" s="9"/>
      <c r="P51" s="9"/>
      <c r="Q51" s="9"/>
      <c r="R51" s="9"/>
      <c r="S51" s="9"/>
      <c r="T51" s="9"/>
      <c r="U51" s="9"/>
      <c r="V51" s="9"/>
      <c r="W51" s="9"/>
      <c r="X51" s="9"/>
      <c r="Y51" s="9"/>
      <c r="Z51" s="9"/>
    </row>
    <row r="52">
      <c r="A52" s="4534">
        <v>22.0</v>
      </c>
      <c r="B52" s="4535">
        <v>23.0</v>
      </c>
      <c r="C52" s="4535">
        <v>24.0</v>
      </c>
      <c r="D52" s="4535">
        <v>25.0</v>
      </c>
      <c r="E52" s="4535">
        <v>26.0</v>
      </c>
      <c r="F52" s="4536"/>
      <c r="G52" s="4535">
        <v>28.0</v>
      </c>
      <c r="H52" s="9"/>
      <c r="I52" s="9"/>
      <c r="J52" s="9"/>
      <c r="K52" s="9"/>
      <c r="L52" s="9"/>
      <c r="M52" s="9"/>
      <c r="N52" s="9"/>
      <c r="O52" s="9"/>
      <c r="P52" s="9"/>
      <c r="Q52" s="9"/>
      <c r="R52" s="9"/>
      <c r="S52" s="9"/>
      <c r="T52" s="9"/>
      <c r="U52" s="9"/>
      <c r="V52" s="9"/>
      <c r="W52" s="9"/>
      <c r="X52" s="9"/>
      <c r="Y52" s="9"/>
      <c r="Z52" s="9"/>
    </row>
    <row r="53">
      <c r="A53" s="4533"/>
      <c r="B53" s="4550" t="s">
        <v>12906</v>
      </c>
      <c r="C53" s="4533"/>
      <c r="D53" s="4545"/>
      <c r="E53" s="4545"/>
      <c r="F53" s="4545"/>
      <c r="G53" s="4545"/>
      <c r="H53" s="9"/>
      <c r="I53" s="9"/>
      <c r="J53" s="9"/>
      <c r="K53" s="9"/>
      <c r="L53" s="9"/>
      <c r="M53" s="9"/>
      <c r="N53" s="9"/>
      <c r="O53" s="9"/>
      <c r="P53" s="9"/>
      <c r="Q53" s="9"/>
      <c r="R53" s="9"/>
      <c r="S53" s="9"/>
      <c r="T53" s="9"/>
      <c r="U53" s="9"/>
      <c r="V53" s="9"/>
      <c r="W53" s="9"/>
      <c r="X53" s="9"/>
      <c r="Y53" s="9"/>
      <c r="Z53" s="9"/>
    </row>
    <row r="54">
      <c r="A54" s="4535">
        <v>29.0</v>
      </c>
      <c r="B54" s="4535">
        <v>30.0</v>
      </c>
      <c r="C54" s="4535">
        <v>31.0</v>
      </c>
      <c r="D54" s="4546"/>
      <c r="E54" s="4546"/>
      <c r="F54" s="4546"/>
      <c r="G54" s="4546"/>
      <c r="H54" s="9"/>
      <c r="I54" s="9"/>
      <c r="J54" s="9"/>
      <c r="K54" s="9"/>
      <c r="L54" s="9"/>
      <c r="M54" s="9"/>
      <c r="N54" s="9"/>
      <c r="O54" s="9"/>
      <c r="P54" s="9"/>
      <c r="Q54" s="9"/>
      <c r="R54" s="9"/>
      <c r="S54" s="9"/>
      <c r="T54" s="9"/>
      <c r="U54" s="9"/>
      <c r="V54" s="9"/>
      <c r="W54" s="9"/>
      <c r="X54" s="9"/>
      <c r="Y54" s="9"/>
      <c r="Z54" s="9"/>
    </row>
    <row r="55">
      <c r="A55" s="9"/>
      <c r="B55" s="9"/>
      <c r="C55" s="9"/>
      <c r="D55" s="9"/>
      <c r="E55" s="9"/>
      <c r="F55" s="9"/>
      <c r="G55" s="9"/>
      <c r="H55" s="9"/>
      <c r="I55" s="9"/>
      <c r="J55" s="9"/>
      <c r="K55" s="9"/>
      <c r="L55" s="9"/>
      <c r="M55" s="9"/>
      <c r="N55" s="9"/>
      <c r="O55" s="9"/>
      <c r="P55" s="9"/>
      <c r="Q55" s="9"/>
      <c r="R55" s="9"/>
      <c r="S55" s="9"/>
      <c r="T55" s="9"/>
      <c r="U55" s="9"/>
      <c r="V55" s="9"/>
      <c r="W55" s="9"/>
      <c r="X55" s="9"/>
      <c r="Y55" s="9"/>
      <c r="Z55" s="9"/>
    </row>
    <row r="56">
      <c r="A56" s="9"/>
      <c r="B56" s="9"/>
      <c r="C56" s="9"/>
      <c r="D56" s="9"/>
      <c r="E56" s="9"/>
      <c r="F56" s="9"/>
      <c r="G56" s="9"/>
      <c r="H56" s="9"/>
      <c r="I56" s="9"/>
      <c r="J56" s="9"/>
      <c r="K56" s="9"/>
      <c r="L56" s="9"/>
      <c r="M56" s="9"/>
      <c r="N56" s="9"/>
      <c r="O56" s="9"/>
      <c r="P56" s="9"/>
      <c r="Q56" s="9"/>
      <c r="R56" s="9"/>
      <c r="S56" s="9"/>
      <c r="T56" s="9"/>
      <c r="U56" s="9"/>
      <c r="V56" s="9"/>
      <c r="W56" s="9"/>
      <c r="X56" s="9"/>
      <c r="Y56" s="9"/>
      <c r="Z56" s="9"/>
    </row>
    <row r="57">
      <c r="A57" s="9"/>
      <c r="B57" s="9"/>
      <c r="C57" s="9"/>
      <c r="D57" s="9"/>
      <c r="E57" s="9"/>
      <c r="F57" s="9"/>
      <c r="G57" s="9"/>
      <c r="H57" s="9"/>
      <c r="I57" s="9"/>
      <c r="J57" s="9"/>
      <c r="K57" s="9"/>
      <c r="L57" s="9"/>
      <c r="M57" s="9"/>
      <c r="N57" s="9"/>
      <c r="O57" s="9"/>
      <c r="P57" s="9"/>
      <c r="Q57" s="9"/>
      <c r="R57" s="9"/>
      <c r="S57" s="9"/>
      <c r="T57" s="9"/>
      <c r="U57" s="9"/>
      <c r="V57" s="9"/>
      <c r="W57" s="9"/>
      <c r="X57" s="9"/>
      <c r="Y57" s="9"/>
      <c r="Z57" s="9"/>
    </row>
    <row r="58">
      <c r="A58" s="9"/>
      <c r="B58" s="9"/>
      <c r="C58" s="9"/>
      <c r="D58" s="9"/>
      <c r="E58" s="9"/>
      <c r="F58" s="9"/>
      <c r="G58" s="9"/>
      <c r="H58" s="9"/>
      <c r="I58" s="9"/>
      <c r="J58" s="9"/>
      <c r="K58" s="9"/>
      <c r="L58" s="9"/>
      <c r="M58" s="9"/>
      <c r="N58" s="9"/>
      <c r="O58" s="9"/>
      <c r="P58" s="9"/>
      <c r="Q58" s="9"/>
      <c r="R58" s="9"/>
      <c r="S58" s="9"/>
      <c r="T58" s="9"/>
      <c r="U58" s="9"/>
      <c r="V58" s="9"/>
      <c r="W58" s="9"/>
      <c r="X58" s="9"/>
      <c r="Y58" s="9"/>
      <c r="Z58" s="9"/>
    </row>
    <row r="59">
      <c r="A59" s="9"/>
      <c r="B59" s="9"/>
      <c r="C59" s="9"/>
      <c r="D59" s="9"/>
      <c r="E59" s="9"/>
      <c r="F59" s="9"/>
      <c r="G59" s="9"/>
      <c r="H59" s="9"/>
      <c r="I59" s="9"/>
      <c r="J59" s="9"/>
      <c r="K59" s="9"/>
      <c r="L59" s="9"/>
      <c r="M59" s="9"/>
      <c r="N59" s="9"/>
      <c r="O59" s="9"/>
      <c r="P59" s="9"/>
      <c r="Q59" s="9"/>
      <c r="R59" s="9"/>
      <c r="S59" s="9"/>
      <c r="T59" s="9"/>
      <c r="U59" s="9"/>
      <c r="V59" s="9"/>
      <c r="W59" s="9"/>
      <c r="X59" s="9"/>
      <c r="Y59" s="9"/>
      <c r="Z59" s="9"/>
    </row>
    <row r="60">
      <c r="A60" s="9"/>
      <c r="B60" s="4562"/>
      <c r="C60" s="3739"/>
      <c r="D60" s="3535"/>
      <c r="E60" s="9"/>
      <c r="F60" s="9"/>
      <c r="G60" s="9"/>
      <c r="H60" s="9"/>
      <c r="I60" s="9"/>
      <c r="J60" s="9"/>
      <c r="K60" s="9"/>
      <c r="L60" s="9"/>
      <c r="M60" s="9"/>
      <c r="N60" s="9"/>
      <c r="O60" s="9"/>
      <c r="P60" s="9"/>
      <c r="Q60" s="9"/>
      <c r="R60" s="9"/>
      <c r="S60" s="9"/>
      <c r="T60" s="9"/>
      <c r="U60" s="9"/>
      <c r="V60" s="9"/>
      <c r="W60" s="9"/>
      <c r="X60" s="9"/>
      <c r="Y60" s="9"/>
      <c r="Z60" s="9"/>
    </row>
    <row r="61">
      <c r="A61" s="9"/>
      <c r="B61" s="4562"/>
      <c r="C61" s="3747"/>
      <c r="D61" s="3748"/>
      <c r="E61" s="9"/>
      <c r="F61" s="9"/>
      <c r="G61" s="9"/>
      <c r="H61" s="9"/>
      <c r="I61" s="9"/>
      <c r="J61" s="9"/>
      <c r="K61" s="9"/>
      <c r="L61" s="9"/>
      <c r="M61" s="9"/>
      <c r="N61" s="9"/>
      <c r="O61" s="9"/>
      <c r="P61" s="9"/>
      <c r="Q61" s="9"/>
      <c r="R61" s="9"/>
      <c r="S61" s="9"/>
      <c r="T61" s="9"/>
      <c r="U61" s="9"/>
      <c r="V61" s="9"/>
      <c r="W61" s="9"/>
      <c r="X61" s="9"/>
      <c r="Y61" s="9"/>
      <c r="Z61" s="9"/>
    </row>
    <row r="62">
      <c r="A62" s="9"/>
      <c r="B62" s="4562"/>
      <c r="C62" s="3747"/>
      <c r="D62" s="3748"/>
      <c r="E62" s="9"/>
      <c r="F62" s="9"/>
      <c r="G62" s="9"/>
      <c r="H62" s="9"/>
      <c r="I62" s="9"/>
      <c r="J62" s="9"/>
      <c r="K62" s="9"/>
      <c r="L62" s="9"/>
      <c r="M62" s="9"/>
      <c r="N62" s="9"/>
      <c r="O62" s="9"/>
      <c r="P62" s="9"/>
      <c r="Q62" s="9"/>
      <c r="R62" s="9"/>
      <c r="S62" s="9"/>
      <c r="T62" s="9"/>
      <c r="U62" s="9"/>
      <c r="V62" s="9"/>
      <c r="W62" s="9"/>
      <c r="X62" s="9"/>
      <c r="Y62" s="9"/>
      <c r="Z62" s="9"/>
    </row>
    <row r="63">
      <c r="A63" s="9"/>
      <c r="B63" s="4563" t="s">
        <v>3543</v>
      </c>
      <c r="C63" s="4564" t="s">
        <v>12907</v>
      </c>
      <c r="D63" s="3741"/>
      <c r="E63" s="9"/>
      <c r="F63" s="9"/>
      <c r="G63" s="9"/>
      <c r="H63" s="9"/>
      <c r="I63" s="9"/>
      <c r="J63" s="9"/>
      <c r="K63" s="9"/>
      <c r="L63" s="9"/>
      <c r="M63" s="9"/>
      <c r="N63" s="9"/>
      <c r="O63" s="9"/>
      <c r="P63" s="9"/>
      <c r="Q63" s="9"/>
      <c r="R63" s="9"/>
      <c r="S63" s="9"/>
      <c r="T63" s="9"/>
      <c r="U63" s="9"/>
      <c r="V63" s="9"/>
      <c r="W63" s="9"/>
      <c r="X63" s="9"/>
      <c r="Y63" s="9"/>
      <c r="Z63" s="9"/>
    </row>
    <row r="64">
      <c r="A64" s="9"/>
      <c r="B64" s="4565">
        <v>43006.0</v>
      </c>
      <c r="C64" s="4566">
        <v>1.0</v>
      </c>
      <c r="D64" s="3748"/>
      <c r="E64" s="9"/>
      <c r="F64" s="9"/>
      <c r="G64" s="9"/>
      <c r="H64" s="9"/>
      <c r="I64" s="9"/>
      <c r="J64" s="9"/>
      <c r="K64" s="9"/>
      <c r="L64" s="9"/>
      <c r="M64" s="9"/>
      <c r="N64" s="9"/>
      <c r="O64" s="9"/>
      <c r="P64" s="9"/>
      <c r="Q64" s="9"/>
      <c r="R64" s="9"/>
      <c r="S64" s="9"/>
      <c r="T64" s="9"/>
      <c r="U64" s="9"/>
      <c r="V64" s="9"/>
      <c r="W64" s="9"/>
      <c r="X64" s="9"/>
      <c r="Y64" s="9"/>
      <c r="Z64" s="9"/>
    </row>
    <row r="65">
      <c r="A65" s="9"/>
      <c r="B65" s="4567">
        <v>43007.0</v>
      </c>
      <c r="C65" s="4564">
        <v>0.0</v>
      </c>
      <c r="D65" s="3741"/>
      <c r="E65" s="9"/>
      <c r="F65" s="9"/>
      <c r="G65" s="9"/>
      <c r="H65" s="9"/>
      <c r="I65" s="9"/>
      <c r="J65" s="9"/>
      <c r="K65" s="9"/>
      <c r="L65" s="9"/>
      <c r="M65" s="9"/>
      <c r="N65" s="9"/>
      <c r="O65" s="9"/>
      <c r="P65" s="9"/>
      <c r="Q65" s="9"/>
      <c r="R65" s="9"/>
      <c r="S65" s="9"/>
      <c r="T65" s="9"/>
      <c r="U65" s="9"/>
      <c r="V65" s="9"/>
      <c r="W65" s="9"/>
      <c r="X65" s="9"/>
      <c r="Y65" s="9"/>
      <c r="Z65" s="9"/>
    </row>
    <row r="66">
      <c r="A66" s="9"/>
      <c r="B66" s="4567">
        <v>43008.0</v>
      </c>
      <c r="C66" s="4566">
        <v>0.0</v>
      </c>
      <c r="D66" s="3748"/>
      <c r="E66" s="9"/>
      <c r="F66" s="9"/>
      <c r="G66" s="9"/>
      <c r="H66" s="9"/>
      <c r="I66" s="9"/>
      <c r="J66" s="9"/>
      <c r="K66" s="9"/>
      <c r="L66" s="9"/>
      <c r="M66" s="9"/>
      <c r="N66" s="9"/>
      <c r="O66" s="9"/>
      <c r="P66" s="9"/>
      <c r="Q66" s="9"/>
      <c r="R66" s="9"/>
      <c r="S66" s="9"/>
      <c r="T66" s="9"/>
      <c r="U66" s="9"/>
      <c r="V66" s="9"/>
      <c r="W66" s="9"/>
      <c r="X66" s="9"/>
      <c r="Y66" s="9"/>
      <c r="Z66" s="9"/>
    </row>
    <row r="67">
      <c r="A67" s="9"/>
      <c r="B67" s="4567">
        <v>43009.0</v>
      </c>
      <c r="C67" s="4564">
        <v>0.0</v>
      </c>
      <c r="D67" s="3748"/>
      <c r="E67" s="9"/>
      <c r="F67" s="9"/>
      <c r="G67" s="9"/>
      <c r="H67" s="9"/>
      <c r="I67" s="9"/>
      <c r="J67" s="9"/>
      <c r="K67" s="9"/>
      <c r="L67" s="9"/>
      <c r="M67" s="9"/>
      <c r="N67" s="9"/>
      <c r="O67" s="9"/>
      <c r="P67" s="9"/>
      <c r="Q67" s="9"/>
      <c r="R67" s="9"/>
      <c r="S67" s="9"/>
      <c r="T67" s="9"/>
      <c r="U67" s="9"/>
      <c r="V67" s="9"/>
      <c r="W67" s="9"/>
      <c r="X67" s="9"/>
      <c r="Y67" s="9"/>
      <c r="Z67" s="9"/>
    </row>
    <row r="68">
      <c r="A68" s="9"/>
      <c r="B68" s="4567">
        <v>43010.0</v>
      </c>
      <c r="C68" s="4566">
        <v>0.0</v>
      </c>
      <c r="D68" s="3748"/>
      <c r="E68" s="9"/>
      <c r="F68" s="9"/>
      <c r="G68" s="9"/>
      <c r="H68" s="9"/>
      <c r="I68" s="9"/>
      <c r="J68" s="9"/>
      <c r="K68" s="9"/>
      <c r="L68" s="9"/>
      <c r="M68" s="9"/>
      <c r="N68" s="9"/>
      <c r="O68" s="9"/>
      <c r="P68" s="9"/>
      <c r="Q68" s="9"/>
      <c r="R68" s="9"/>
      <c r="S68" s="9"/>
      <c r="T68" s="9"/>
      <c r="U68" s="9"/>
      <c r="V68" s="9"/>
      <c r="W68" s="9"/>
      <c r="X68" s="9"/>
      <c r="Y68" s="9"/>
      <c r="Z68" s="9"/>
    </row>
    <row r="69">
      <c r="A69" s="9"/>
      <c r="B69" s="4565">
        <v>43011.0</v>
      </c>
      <c r="C69" s="4564">
        <v>1.0</v>
      </c>
      <c r="D69" s="3741"/>
      <c r="E69" s="9"/>
      <c r="F69" s="9"/>
      <c r="G69" s="9"/>
      <c r="H69" s="9"/>
      <c r="I69" s="9"/>
      <c r="J69" s="9"/>
      <c r="K69" s="9"/>
      <c r="L69" s="9"/>
      <c r="M69" s="9"/>
      <c r="N69" s="9"/>
      <c r="O69" s="9"/>
      <c r="P69" s="9"/>
      <c r="Q69" s="9"/>
      <c r="R69" s="9"/>
      <c r="S69" s="9"/>
      <c r="T69" s="9"/>
      <c r="U69" s="9"/>
      <c r="V69" s="9"/>
      <c r="W69" s="9"/>
      <c r="X69" s="9"/>
      <c r="Y69" s="9"/>
      <c r="Z69" s="9"/>
    </row>
    <row r="70">
      <c r="A70" s="9"/>
      <c r="B70" s="4565">
        <v>43012.0</v>
      </c>
      <c r="C70" s="4566">
        <v>1.0</v>
      </c>
      <c r="D70" s="3748"/>
      <c r="E70" s="9"/>
      <c r="F70" s="9"/>
      <c r="G70" s="9"/>
      <c r="H70" s="9"/>
      <c r="I70" s="9"/>
      <c r="J70" s="9"/>
      <c r="K70" s="9"/>
      <c r="L70" s="9"/>
      <c r="M70" s="9"/>
      <c r="N70" s="9"/>
      <c r="O70" s="9"/>
      <c r="P70" s="9"/>
      <c r="Q70" s="9"/>
      <c r="R70" s="9"/>
      <c r="S70" s="9"/>
      <c r="T70" s="9"/>
      <c r="U70" s="9"/>
      <c r="V70" s="9"/>
      <c r="W70" s="9"/>
      <c r="X70" s="9"/>
      <c r="Y70" s="9"/>
      <c r="Z70" s="9"/>
    </row>
    <row r="71">
      <c r="A71" s="9"/>
      <c r="B71" s="4568">
        <v>43013.0</v>
      </c>
      <c r="C71" s="4564">
        <v>2.0</v>
      </c>
      <c r="D71" s="3741"/>
      <c r="E71" s="9"/>
      <c r="F71" s="9"/>
      <c r="G71" s="9"/>
      <c r="H71" s="9"/>
      <c r="I71" s="9"/>
      <c r="J71" s="9"/>
      <c r="K71" s="9"/>
      <c r="L71" s="9"/>
      <c r="M71" s="9"/>
      <c r="N71" s="9"/>
      <c r="O71" s="9"/>
      <c r="P71" s="9"/>
      <c r="Q71" s="9"/>
      <c r="R71" s="9"/>
      <c r="S71" s="9"/>
      <c r="T71" s="9"/>
      <c r="U71" s="9"/>
      <c r="V71" s="9"/>
      <c r="W71" s="9"/>
      <c r="X71" s="9"/>
      <c r="Y71" s="9"/>
      <c r="Z71" s="9"/>
    </row>
    <row r="72">
      <c r="A72" s="9"/>
      <c r="B72" s="4568">
        <v>43014.0</v>
      </c>
      <c r="C72" s="4564">
        <v>1.0</v>
      </c>
      <c r="D72" s="3748"/>
      <c r="E72" s="9"/>
      <c r="F72" s="9"/>
      <c r="G72" s="9"/>
      <c r="H72" s="9"/>
      <c r="I72" s="9"/>
      <c r="J72" s="9"/>
      <c r="K72" s="9"/>
      <c r="L72" s="9"/>
      <c r="M72" s="9"/>
      <c r="N72" s="9"/>
      <c r="O72" s="9"/>
      <c r="P72" s="9"/>
      <c r="Q72" s="9"/>
      <c r="R72" s="9"/>
      <c r="S72" s="9"/>
      <c r="T72" s="9"/>
      <c r="U72" s="9"/>
      <c r="V72" s="9"/>
      <c r="W72" s="9"/>
      <c r="X72" s="9"/>
      <c r="Y72" s="9"/>
      <c r="Z72" s="9"/>
    </row>
    <row r="73">
      <c r="A73" s="9"/>
      <c r="B73" s="4567">
        <v>43015.0</v>
      </c>
      <c r="C73" s="4564">
        <v>0.0</v>
      </c>
      <c r="D73" s="3741"/>
      <c r="E73" s="9"/>
      <c r="F73" s="9"/>
      <c r="G73" s="9"/>
      <c r="H73" s="9"/>
      <c r="I73" s="9"/>
      <c r="J73" s="9"/>
      <c r="K73" s="9"/>
      <c r="L73" s="9"/>
      <c r="M73" s="9"/>
      <c r="N73" s="9"/>
      <c r="O73" s="9"/>
      <c r="P73" s="9"/>
      <c r="Q73" s="9"/>
      <c r="R73" s="9"/>
      <c r="S73" s="9"/>
      <c r="T73" s="9"/>
      <c r="U73" s="9"/>
      <c r="V73" s="9"/>
      <c r="W73" s="9"/>
      <c r="X73" s="9"/>
      <c r="Y73" s="9"/>
      <c r="Z73" s="9"/>
    </row>
    <row r="74">
      <c r="A74" s="9"/>
      <c r="B74" s="4567">
        <v>43016.0</v>
      </c>
      <c r="C74" s="4566">
        <v>0.0</v>
      </c>
      <c r="D74" s="3748"/>
      <c r="E74" s="9"/>
      <c r="F74" s="9"/>
      <c r="G74" s="9"/>
      <c r="H74" s="9"/>
      <c r="I74" s="9"/>
      <c r="J74" s="9"/>
      <c r="K74" s="9"/>
      <c r="L74" s="9"/>
      <c r="M74" s="9"/>
      <c r="N74" s="9"/>
      <c r="O74" s="9"/>
      <c r="P74" s="9"/>
      <c r="Q74" s="9"/>
      <c r="R74" s="9"/>
      <c r="S74" s="9"/>
      <c r="T74" s="9"/>
      <c r="U74" s="9"/>
      <c r="V74" s="9"/>
      <c r="W74" s="9"/>
      <c r="X74" s="9"/>
      <c r="Y74" s="9"/>
      <c r="Z74" s="9"/>
    </row>
    <row r="75">
      <c r="A75" s="9"/>
      <c r="B75" s="4565">
        <v>43017.0</v>
      </c>
      <c r="C75" s="4564">
        <v>1.0</v>
      </c>
      <c r="D75" s="3524"/>
      <c r="E75" s="9"/>
      <c r="F75" s="9"/>
      <c r="G75" s="9"/>
      <c r="H75" s="9"/>
      <c r="I75" s="9"/>
      <c r="J75" s="9"/>
      <c r="K75" s="9"/>
      <c r="L75" s="9"/>
      <c r="M75" s="9"/>
      <c r="N75" s="9"/>
      <c r="O75" s="9"/>
      <c r="P75" s="9"/>
      <c r="Q75" s="9"/>
      <c r="R75" s="9"/>
      <c r="S75" s="9"/>
      <c r="T75" s="9"/>
      <c r="U75" s="9"/>
      <c r="V75" s="9"/>
      <c r="W75" s="9"/>
      <c r="X75" s="9"/>
      <c r="Y75" s="9"/>
      <c r="Z75" s="9"/>
    </row>
    <row r="76">
      <c r="A76" s="9"/>
      <c r="B76" s="4568">
        <v>43018.0</v>
      </c>
      <c r="C76" s="4566">
        <v>2.0</v>
      </c>
      <c r="D76" s="3748"/>
      <c r="E76" s="9"/>
      <c r="F76" s="9"/>
      <c r="G76" s="9"/>
      <c r="H76" s="9"/>
      <c r="I76" s="9"/>
      <c r="J76" s="9"/>
      <c r="K76" s="9"/>
      <c r="L76" s="9"/>
      <c r="M76" s="9"/>
      <c r="N76" s="9"/>
      <c r="O76" s="9"/>
      <c r="P76" s="9"/>
      <c r="Q76" s="9"/>
      <c r="R76" s="9"/>
      <c r="S76" s="9"/>
      <c r="T76" s="9"/>
      <c r="U76" s="9"/>
      <c r="V76" s="9"/>
      <c r="W76" s="9"/>
      <c r="X76" s="9"/>
      <c r="Y76" s="9"/>
      <c r="Z76" s="9"/>
    </row>
    <row r="77">
      <c r="A77" s="9"/>
      <c r="B77" s="4568">
        <v>43019.0</v>
      </c>
      <c r="C77" s="4566">
        <v>3.0</v>
      </c>
      <c r="D77" s="3524"/>
      <c r="E77" s="9"/>
      <c r="F77" s="9"/>
      <c r="G77" s="9"/>
      <c r="H77" s="9"/>
      <c r="I77" s="9"/>
      <c r="J77" s="9"/>
      <c r="K77" s="9"/>
      <c r="L77" s="9"/>
      <c r="M77" s="9"/>
      <c r="N77" s="9"/>
      <c r="O77" s="9"/>
      <c r="P77" s="9"/>
      <c r="Q77" s="9"/>
      <c r="R77" s="9"/>
      <c r="S77" s="9"/>
      <c r="T77" s="9"/>
      <c r="U77" s="9"/>
      <c r="V77" s="9"/>
      <c r="W77" s="9"/>
      <c r="X77" s="9"/>
      <c r="Y77" s="9"/>
      <c r="Z77" s="9"/>
    </row>
    <row r="78">
      <c r="A78" s="9"/>
      <c r="B78" s="4569">
        <v>43020.0</v>
      </c>
      <c r="C78" s="4563">
        <v>0.0</v>
      </c>
      <c r="D78" s="3748"/>
      <c r="E78" s="9"/>
      <c r="F78" s="9"/>
      <c r="G78" s="9"/>
      <c r="H78" s="9"/>
      <c r="I78" s="9"/>
      <c r="J78" s="9"/>
      <c r="K78" s="9"/>
      <c r="L78" s="9"/>
      <c r="M78" s="9"/>
      <c r="N78" s="9"/>
      <c r="O78" s="9"/>
      <c r="P78" s="9"/>
      <c r="Q78" s="9"/>
      <c r="R78" s="9"/>
      <c r="S78" s="9"/>
      <c r="T78" s="9"/>
      <c r="U78" s="9"/>
      <c r="V78" s="9"/>
      <c r="W78" s="9"/>
      <c r="X78" s="9"/>
      <c r="Y78" s="9"/>
      <c r="Z78" s="9"/>
    </row>
    <row r="79">
      <c r="A79" s="9"/>
      <c r="B79" s="4568">
        <v>43021.0</v>
      </c>
      <c r="C79" s="4566">
        <v>4.0</v>
      </c>
      <c r="D79" s="3524"/>
      <c r="E79" s="9"/>
      <c r="F79" s="9"/>
      <c r="G79" s="9"/>
      <c r="H79" s="9"/>
      <c r="I79" s="9"/>
      <c r="J79" s="9"/>
      <c r="K79" s="9"/>
      <c r="L79" s="9"/>
      <c r="M79" s="9"/>
      <c r="N79" s="9"/>
      <c r="O79" s="9"/>
      <c r="P79" s="9"/>
      <c r="Q79" s="9"/>
      <c r="R79" s="9"/>
      <c r="S79" s="9"/>
      <c r="T79" s="9"/>
      <c r="U79" s="9"/>
      <c r="V79" s="9"/>
      <c r="W79" s="9"/>
      <c r="X79" s="9"/>
      <c r="Y79" s="9"/>
      <c r="Z79" s="9"/>
    </row>
    <row r="80">
      <c r="A80" s="9"/>
      <c r="B80" s="4568">
        <v>43022.0</v>
      </c>
      <c r="C80" s="4566">
        <v>0.0</v>
      </c>
      <c r="D80" s="3524"/>
      <c r="E80" s="9"/>
      <c r="F80" s="9"/>
      <c r="G80" s="9"/>
      <c r="H80" s="9"/>
      <c r="I80" s="9"/>
      <c r="J80" s="9"/>
      <c r="K80" s="9"/>
      <c r="L80" s="9"/>
      <c r="M80" s="9"/>
      <c r="N80" s="9"/>
      <c r="O80" s="9"/>
      <c r="P80" s="9"/>
      <c r="Q80" s="9"/>
      <c r="R80" s="9"/>
      <c r="S80" s="9"/>
      <c r="T80" s="9"/>
      <c r="U80" s="9"/>
      <c r="V80" s="9"/>
      <c r="W80" s="9"/>
      <c r="X80" s="9"/>
      <c r="Y80" s="9"/>
      <c r="Z80" s="9"/>
    </row>
    <row r="81">
      <c r="A81" s="9"/>
      <c r="B81" s="4570">
        <v>43023.0</v>
      </c>
      <c r="C81" s="4566">
        <v>0.0</v>
      </c>
      <c r="D81" s="3748"/>
      <c r="E81" s="9"/>
      <c r="F81" s="9"/>
      <c r="G81" s="9"/>
      <c r="H81" s="9"/>
      <c r="I81" s="9"/>
      <c r="J81" s="9"/>
      <c r="K81" s="9"/>
      <c r="L81" s="9"/>
      <c r="M81" s="9"/>
      <c r="N81" s="9"/>
      <c r="O81" s="9"/>
      <c r="P81" s="9"/>
      <c r="Q81" s="9"/>
      <c r="R81" s="9"/>
      <c r="S81" s="9"/>
      <c r="T81" s="9"/>
      <c r="U81" s="9"/>
      <c r="V81" s="9"/>
      <c r="W81" s="9"/>
      <c r="X81" s="9"/>
      <c r="Y81" s="9"/>
      <c r="Z81" s="9"/>
    </row>
    <row r="82">
      <c r="A82" s="9"/>
      <c r="B82" s="4565">
        <v>43024.0</v>
      </c>
      <c r="C82" s="4564">
        <v>3.0</v>
      </c>
      <c r="D82" s="3524"/>
      <c r="E82" s="9"/>
      <c r="F82" s="9"/>
      <c r="G82" s="9"/>
      <c r="H82" s="9"/>
      <c r="I82" s="9"/>
      <c r="J82" s="9"/>
      <c r="K82" s="9"/>
      <c r="L82" s="9"/>
      <c r="M82" s="9"/>
      <c r="N82" s="9"/>
      <c r="O82" s="9"/>
      <c r="P82" s="9"/>
      <c r="Q82" s="9"/>
      <c r="R82" s="9"/>
      <c r="S82" s="9"/>
      <c r="T82" s="9"/>
      <c r="U82" s="9"/>
      <c r="V82" s="9"/>
      <c r="W82" s="9"/>
      <c r="X82" s="9"/>
      <c r="Y82" s="9"/>
      <c r="Z82" s="9"/>
    </row>
    <row r="83">
      <c r="A83" s="9"/>
      <c r="B83" s="4568">
        <v>43025.0</v>
      </c>
      <c r="C83" s="4564">
        <v>1.0</v>
      </c>
      <c r="D83" s="3748"/>
      <c r="E83" s="9"/>
      <c r="F83" s="9"/>
      <c r="G83" s="9"/>
      <c r="H83" s="9"/>
      <c r="I83" s="9"/>
      <c r="J83" s="9"/>
      <c r="K83" s="9"/>
      <c r="L83" s="9"/>
      <c r="M83" s="9"/>
      <c r="N83" s="9"/>
      <c r="O83" s="9"/>
      <c r="P83" s="9"/>
      <c r="Q83" s="9"/>
      <c r="R83" s="9"/>
      <c r="S83" s="9"/>
      <c r="T83" s="9"/>
      <c r="U83" s="9"/>
      <c r="V83" s="9"/>
      <c r="W83" s="9"/>
      <c r="X83" s="9"/>
      <c r="Y83" s="9"/>
      <c r="Z83" s="9"/>
    </row>
    <row r="84">
      <c r="A84" s="9"/>
      <c r="B84" s="4565">
        <v>43026.0</v>
      </c>
      <c r="C84" s="4566">
        <v>2.0</v>
      </c>
      <c r="D84" s="3524"/>
      <c r="E84" s="9"/>
      <c r="F84" s="9"/>
      <c r="G84" s="9"/>
      <c r="H84" s="9"/>
      <c r="I84" s="9"/>
      <c r="J84" s="9"/>
      <c r="K84" s="9"/>
      <c r="L84" s="9"/>
      <c r="M84" s="9"/>
      <c r="N84" s="9"/>
      <c r="O84" s="9"/>
      <c r="P84" s="9"/>
      <c r="Q84" s="9"/>
      <c r="R84" s="9"/>
      <c r="S84" s="9"/>
      <c r="T84" s="9"/>
      <c r="U84" s="9"/>
      <c r="V84" s="9"/>
      <c r="W84" s="9"/>
      <c r="X84" s="9"/>
      <c r="Y84" s="9"/>
      <c r="Z84" s="9"/>
    </row>
    <row r="85">
      <c r="A85" s="9"/>
      <c r="B85" s="4568">
        <v>43027.0</v>
      </c>
      <c r="C85" s="4563">
        <v>3.0</v>
      </c>
      <c r="D85" s="3748"/>
      <c r="E85" s="9"/>
      <c r="F85" s="9"/>
      <c r="G85" s="9"/>
      <c r="H85" s="9"/>
      <c r="I85" s="9"/>
      <c r="J85" s="9"/>
      <c r="K85" s="9"/>
      <c r="L85" s="9"/>
      <c r="M85" s="9"/>
      <c r="N85" s="9"/>
      <c r="O85" s="9"/>
      <c r="P85" s="9"/>
      <c r="Q85" s="9"/>
      <c r="R85" s="9"/>
      <c r="S85" s="9"/>
      <c r="T85" s="9"/>
      <c r="U85" s="9"/>
      <c r="V85" s="9"/>
      <c r="W85" s="9"/>
      <c r="X85" s="9"/>
      <c r="Y85" s="9"/>
      <c r="Z85" s="9"/>
    </row>
    <row r="86">
      <c r="A86" s="9"/>
      <c r="B86" s="4568">
        <v>43028.0</v>
      </c>
      <c r="C86" s="4564">
        <v>2.0</v>
      </c>
      <c r="D86" s="3524"/>
      <c r="E86" s="9"/>
      <c r="F86" s="9"/>
      <c r="G86" s="9"/>
      <c r="H86" s="9"/>
      <c r="I86" s="9"/>
      <c r="J86" s="9"/>
      <c r="K86" s="9"/>
      <c r="L86" s="9"/>
      <c r="M86" s="9"/>
      <c r="N86" s="9"/>
      <c r="O86" s="9"/>
      <c r="P86" s="9"/>
      <c r="Q86" s="9"/>
      <c r="R86" s="9"/>
      <c r="S86" s="9"/>
      <c r="T86" s="9"/>
      <c r="U86" s="9"/>
      <c r="V86" s="9"/>
      <c r="W86" s="9"/>
      <c r="X86" s="9"/>
      <c r="Y86" s="9"/>
      <c r="Z86" s="9"/>
    </row>
    <row r="87">
      <c r="A87" s="9"/>
      <c r="B87" s="4565">
        <v>43029.0</v>
      </c>
      <c r="C87" s="4566">
        <v>0.0</v>
      </c>
      <c r="D87" s="3748"/>
      <c r="E87" s="9"/>
      <c r="F87" s="9"/>
      <c r="G87" s="9"/>
      <c r="H87" s="9"/>
      <c r="I87" s="9"/>
      <c r="J87" s="9"/>
      <c r="K87" s="9"/>
      <c r="L87" s="9"/>
      <c r="M87" s="9"/>
      <c r="N87" s="9"/>
      <c r="O87" s="9"/>
      <c r="P87" s="9"/>
      <c r="Q87" s="9"/>
      <c r="R87" s="9"/>
      <c r="S87" s="9"/>
      <c r="T87" s="9"/>
      <c r="U87" s="9"/>
      <c r="V87" s="9"/>
      <c r="W87" s="9"/>
      <c r="X87" s="9"/>
      <c r="Y87" s="9"/>
      <c r="Z87" s="9"/>
    </row>
    <row r="88">
      <c r="A88" s="9"/>
      <c r="B88" s="4568">
        <v>43030.0</v>
      </c>
      <c r="C88" s="4563">
        <v>0.0</v>
      </c>
      <c r="D88" s="3748"/>
      <c r="E88" s="9"/>
      <c r="F88" s="9"/>
      <c r="G88" s="9"/>
      <c r="H88" s="9"/>
      <c r="I88" s="9"/>
      <c r="J88" s="9"/>
      <c r="K88" s="9"/>
      <c r="L88" s="9"/>
      <c r="M88" s="9"/>
      <c r="N88" s="9"/>
      <c r="O88" s="9"/>
      <c r="P88" s="9"/>
      <c r="Q88" s="9"/>
      <c r="R88" s="9"/>
      <c r="S88" s="9"/>
      <c r="T88" s="9"/>
      <c r="U88" s="9"/>
      <c r="V88" s="9"/>
      <c r="W88" s="9"/>
      <c r="X88" s="9"/>
      <c r="Y88" s="9"/>
      <c r="Z88" s="9"/>
    </row>
    <row r="89">
      <c r="A89" s="9"/>
      <c r="B89" s="4568">
        <v>43031.0</v>
      </c>
      <c r="C89" s="4564">
        <v>0.0</v>
      </c>
      <c r="D89" s="3741"/>
      <c r="E89" s="9"/>
      <c r="F89" s="9"/>
      <c r="G89" s="9"/>
      <c r="H89" s="9"/>
      <c r="I89" s="9"/>
      <c r="J89" s="9"/>
      <c r="K89" s="9"/>
      <c r="L89" s="9"/>
      <c r="M89" s="9"/>
      <c r="N89" s="9"/>
      <c r="O89" s="9"/>
      <c r="P89" s="9"/>
      <c r="Q89" s="9"/>
      <c r="R89" s="9"/>
      <c r="S89" s="9"/>
      <c r="T89" s="9"/>
      <c r="U89" s="9"/>
      <c r="V89" s="9"/>
      <c r="W89" s="9"/>
      <c r="X89" s="9"/>
      <c r="Y89" s="9"/>
      <c r="Z89" s="9"/>
    </row>
    <row r="90">
      <c r="A90" s="9"/>
      <c r="B90" s="4565">
        <v>43032.0</v>
      </c>
      <c r="C90" s="4564">
        <v>1.0</v>
      </c>
      <c r="D90" s="3748"/>
      <c r="E90" s="9"/>
      <c r="F90" s="9"/>
      <c r="G90" s="9"/>
      <c r="H90" s="9"/>
      <c r="I90" s="9"/>
      <c r="J90" s="9"/>
      <c r="K90" s="9"/>
      <c r="L90" s="9"/>
      <c r="M90" s="9"/>
      <c r="N90" s="9"/>
      <c r="O90" s="9"/>
      <c r="P90" s="9"/>
      <c r="Q90" s="9"/>
      <c r="R90" s="9"/>
      <c r="S90" s="9"/>
      <c r="T90" s="9"/>
      <c r="U90" s="9"/>
      <c r="V90" s="9"/>
      <c r="W90" s="9"/>
      <c r="X90" s="9"/>
      <c r="Y90" s="9"/>
      <c r="Z90" s="9"/>
    </row>
    <row r="91">
      <c r="A91" s="9"/>
      <c r="B91" s="4565">
        <v>43033.0</v>
      </c>
      <c r="C91" s="4564">
        <v>3.0</v>
      </c>
      <c r="D91" s="3741"/>
      <c r="E91" s="9"/>
      <c r="F91" s="9"/>
      <c r="G91" s="9"/>
      <c r="H91" s="9"/>
      <c r="I91" s="9"/>
      <c r="J91" s="9"/>
      <c r="K91" s="9"/>
      <c r="L91" s="9"/>
      <c r="M91" s="9"/>
      <c r="N91" s="9"/>
      <c r="O91" s="9"/>
      <c r="P91" s="9"/>
      <c r="Q91" s="9"/>
      <c r="R91" s="9"/>
      <c r="S91" s="9"/>
      <c r="T91" s="9"/>
      <c r="U91" s="9"/>
      <c r="V91" s="9"/>
      <c r="W91" s="9"/>
      <c r="X91" s="9"/>
      <c r="Y91" s="9"/>
      <c r="Z91" s="9"/>
    </row>
    <row r="92">
      <c r="A92" s="9"/>
      <c r="B92" s="4565">
        <v>43034.0</v>
      </c>
      <c r="C92" s="4564">
        <v>3.0</v>
      </c>
      <c r="D92" s="3748"/>
      <c r="E92" s="9"/>
      <c r="F92" s="9"/>
      <c r="G92" s="9"/>
      <c r="H92" s="9"/>
      <c r="I92" s="9"/>
      <c r="J92" s="9"/>
      <c r="K92" s="9"/>
      <c r="L92" s="9"/>
      <c r="M92" s="9"/>
      <c r="N92" s="9"/>
      <c r="O92" s="9"/>
      <c r="P92" s="9"/>
      <c r="Q92" s="9"/>
      <c r="R92" s="9"/>
      <c r="S92" s="9"/>
      <c r="T92" s="9"/>
      <c r="U92" s="9"/>
      <c r="V92" s="9"/>
      <c r="W92" s="9"/>
      <c r="X92" s="9"/>
      <c r="Y92" s="9"/>
      <c r="Z92" s="9"/>
    </row>
    <row r="93">
      <c r="A93" s="738"/>
      <c r="B93" s="4565">
        <v>43035.0</v>
      </c>
      <c r="C93" s="4566">
        <v>6.0</v>
      </c>
      <c r="D93" s="3741"/>
      <c r="E93" s="9"/>
      <c r="F93" s="9"/>
      <c r="G93" s="9"/>
      <c r="H93" s="9"/>
      <c r="I93" s="9"/>
      <c r="J93" s="9"/>
      <c r="K93" s="9"/>
      <c r="L93" s="9"/>
      <c r="M93" s="9"/>
      <c r="N93" s="9"/>
      <c r="O93" s="9"/>
      <c r="P93" s="9"/>
      <c r="Q93" s="9"/>
      <c r="R93" s="9"/>
      <c r="S93" s="9"/>
      <c r="T93" s="9"/>
      <c r="U93" s="9"/>
      <c r="V93" s="9"/>
      <c r="W93" s="9"/>
      <c r="X93" s="9"/>
      <c r="Y93" s="9"/>
      <c r="Z93" s="9"/>
    </row>
    <row r="94">
      <c r="A94" s="738"/>
      <c r="B94" s="4565">
        <v>43036.0</v>
      </c>
      <c r="C94" s="4563">
        <v>0.0</v>
      </c>
      <c r="D94" s="3748"/>
      <c r="E94" s="9"/>
      <c r="F94" s="9"/>
      <c r="G94" s="9"/>
      <c r="H94" s="9"/>
      <c r="I94" s="9"/>
      <c r="J94" s="9"/>
      <c r="K94" s="9"/>
      <c r="L94" s="9"/>
      <c r="M94" s="9"/>
      <c r="N94" s="9"/>
      <c r="O94" s="9"/>
      <c r="P94" s="9"/>
      <c r="Q94" s="9"/>
      <c r="R94" s="9"/>
      <c r="S94" s="9"/>
      <c r="T94" s="9"/>
      <c r="U94" s="9"/>
      <c r="V94" s="9"/>
      <c r="W94" s="9"/>
      <c r="X94" s="9"/>
      <c r="Y94" s="9"/>
      <c r="Z94" s="9"/>
    </row>
    <row r="95">
      <c r="A95" s="9"/>
      <c r="B95" s="4567">
        <v>43037.0</v>
      </c>
      <c r="C95" s="4564">
        <v>1.0</v>
      </c>
      <c r="D95" s="3524"/>
      <c r="E95" s="9"/>
      <c r="F95" s="9"/>
      <c r="G95" s="9"/>
      <c r="H95" s="9"/>
      <c r="I95" s="9"/>
      <c r="J95" s="9"/>
      <c r="K95" s="9"/>
      <c r="L95" s="9"/>
      <c r="M95" s="9"/>
      <c r="N95" s="9"/>
      <c r="O95" s="9"/>
      <c r="P95" s="9"/>
      <c r="Q95" s="9"/>
      <c r="R95" s="9"/>
      <c r="S95" s="9"/>
      <c r="T95" s="9"/>
      <c r="U95" s="9"/>
      <c r="V95" s="9"/>
      <c r="W95" s="9"/>
      <c r="X95" s="9"/>
      <c r="Y95" s="9"/>
      <c r="Z95" s="9"/>
    </row>
    <row r="96">
      <c r="A96" s="9"/>
      <c r="B96" s="4568">
        <v>43038.0</v>
      </c>
      <c r="C96" s="4564">
        <v>8.0</v>
      </c>
      <c r="D96" s="3748"/>
      <c r="E96" s="9"/>
      <c r="F96" s="9"/>
      <c r="G96" s="9"/>
      <c r="H96" s="9"/>
      <c r="I96" s="9"/>
      <c r="J96" s="9"/>
      <c r="K96" s="9"/>
      <c r="L96" s="9"/>
      <c r="M96" s="9"/>
      <c r="N96" s="9"/>
      <c r="O96" s="9"/>
      <c r="P96" s="9"/>
      <c r="Q96" s="9"/>
      <c r="R96" s="9"/>
      <c r="S96" s="9"/>
      <c r="T96" s="9"/>
      <c r="U96" s="9"/>
      <c r="V96" s="9"/>
      <c r="W96" s="9"/>
      <c r="X96" s="9"/>
      <c r="Y96" s="9"/>
      <c r="Z96" s="9"/>
    </row>
    <row r="97">
      <c r="A97" s="9"/>
      <c r="B97" s="4568">
        <v>43039.0</v>
      </c>
      <c r="C97" s="4564">
        <v>3.0</v>
      </c>
      <c r="D97" s="3524"/>
      <c r="E97" s="9"/>
      <c r="F97" s="9"/>
      <c r="G97" s="9"/>
      <c r="H97" s="9"/>
      <c r="I97" s="9"/>
      <c r="J97" s="9"/>
      <c r="K97" s="9"/>
      <c r="L97" s="9"/>
      <c r="M97" s="9"/>
      <c r="N97" s="9"/>
      <c r="O97" s="9"/>
      <c r="P97" s="9"/>
      <c r="Q97" s="9"/>
      <c r="R97" s="9"/>
      <c r="S97" s="9"/>
      <c r="T97" s="9"/>
      <c r="U97" s="9"/>
      <c r="V97" s="9"/>
      <c r="W97" s="9"/>
      <c r="X97" s="9"/>
      <c r="Y97" s="9"/>
      <c r="Z97" s="9"/>
    </row>
    <row r="98">
      <c r="A98" s="9"/>
      <c r="B98" s="4565">
        <v>43040.0</v>
      </c>
      <c r="C98" s="4564">
        <v>4.0</v>
      </c>
      <c r="D98" s="3748"/>
      <c r="E98" s="9"/>
      <c r="F98" s="9"/>
      <c r="G98" s="9"/>
      <c r="H98" s="9"/>
      <c r="I98" s="9"/>
      <c r="J98" s="9"/>
      <c r="K98" s="9"/>
      <c r="L98" s="9"/>
      <c r="M98" s="9"/>
      <c r="N98" s="9"/>
      <c r="O98" s="9"/>
      <c r="P98" s="9"/>
      <c r="Q98" s="9"/>
      <c r="R98" s="9"/>
      <c r="S98" s="9"/>
      <c r="T98" s="9"/>
      <c r="U98" s="9"/>
      <c r="V98" s="9"/>
      <c r="W98" s="9"/>
      <c r="X98" s="9"/>
      <c r="Y98" s="9"/>
      <c r="Z98" s="9"/>
    </row>
    <row r="99">
      <c r="A99" s="9"/>
      <c r="B99" s="4568">
        <v>43041.0</v>
      </c>
      <c r="C99" s="4566">
        <v>4.0</v>
      </c>
      <c r="D99" s="3524"/>
      <c r="E99" s="9"/>
      <c r="F99" s="9"/>
      <c r="G99" s="9"/>
      <c r="H99" s="9"/>
      <c r="I99" s="9"/>
      <c r="J99" s="9"/>
      <c r="K99" s="9"/>
      <c r="L99" s="9"/>
      <c r="M99" s="9"/>
      <c r="N99" s="9"/>
      <c r="O99" s="9"/>
      <c r="P99" s="9"/>
      <c r="Q99" s="9"/>
      <c r="R99" s="9"/>
      <c r="S99" s="9"/>
      <c r="T99" s="9"/>
      <c r="U99" s="9"/>
      <c r="V99" s="9"/>
      <c r="W99" s="9"/>
      <c r="X99" s="9"/>
      <c r="Y99" s="9"/>
      <c r="Z99" s="9"/>
    </row>
    <row r="100">
      <c r="A100" s="9"/>
      <c r="B100" s="4568">
        <v>43042.0</v>
      </c>
      <c r="C100" s="4566">
        <v>4.0</v>
      </c>
      <c r="D100" s="3748"/>
      <c r="E100" s="9"/>
      <c r="F100" s="9"/>
      <c r="G100" s="9"/>
      <c r="H100" s="9"/>
      <c r="I100" s="9"/>
      <c r="J100" s="9"/>
      <c r="K100" s="9"/>
      <c r="L100" s="9"/>
      <c r="M100" s="9"/>
      <c r="N100" s="9"/>
      <c r="O100" s="9"/>
      <c r="P100" s="9"/>
      <c r="Q100" s="9"/>
      <c r="R100" s="9"/>
      <c r="S100" s="9"/>
      <c r="T100" s="9"/>
      <c r="U100" s="9"/>
      <c r="V100" s="9"/>
      <c r="W100" s="9"/>
      <c r="X100" s="9"/>
      <c r="Y100" s="9"/>
      <c r="Z100" s="9"/>
    </row>
    <row r="101">
      <c r="A101" s="9"/>
      <c r="B101" s="4565">
        <v>43043.0</v>
      </c>
      <c r="C101" s="4564">
        <v>0.0</v>
      </c>
      <c r="D101" s="3524"/>
      <c r="E101" s="9"/>
      <c r="F101" s="9"/>
      <c r="G101" s="9"/>
      <c r="H101" s="9"/>
      <c r="I101" s="9"/>
      <c r="J101" s="9"/>
      <c r="K101" s="9"/>
      <c r="L101" s="9"/>
      <c r="M101" s="9"/>
      <c r="N101" s="9"/>
      <c r="O101" s="9"/>
      <c r="P101" s="9"/>
      <c r="Q101" s="9"/>
      <c r="R101" s="9"/>
      <c r="S101" s="9"/>
      <c r="T101" s="9"/>
      <c r="U101" s="9"/>
      <c r="V101" s="9"/>
      <c r="W101" s="9"/>
      <c r="X101" s="9"/>
      <c r="Y101" s="9"/>
      <c r="Z101" s="9"/>
    </row>
    <row r="102">
      <c r="A102" s="9"/>
      <c r="B102" s="4568">
        <v>43044.0</v>
      </c>
      <c r="C102" s="4564">
        <v>0.0</v>
      </c>
      <c r="D102" s="3741"/>
      <c r="E102" s="9"/>
      <c r="F102" s="9"/>
      <c r="G102" s="9"/>
      <c r="H102" s="9"/>
      <c r="I102" s="9"/>
      <c r="J102" s="9"/>
      <c r="K102" s="9"/>
      <c r="L102" s="9"/>
      <c r="M102" s="9"/>
      <c r="N102" s="9"/>
      <c r="O102" s="9"/>
      <c r="P102" s="9"/>
      <c r="Q102" s="9"/>
      <c r="R102" s="9"/>
      <c r="S102" s="9"/>
      <c r="T102" s="9"/>
      <c r="U102" s="9"/>
      <c r="V102" s="9"/>
      <c r="W102" s="9"/>
      <c r="X102" s="9"/>
      <c r="Y102" s="9"/>
      <c r="Z102" s="9"/>
    </row>
    <row r="103">
      <c r="A103" s="9"/>
      <c r="B103" s="4568">
        <v>43045.0</v>
      </c>
      <c r="C103" s="4563">
        <v>3.0</v>
      </c>
      <c r="D103" s="3741"/>
      <c r="E103" s="9"/>
      <c r="F103" s="9"/>
      <c r="G103" s="9"/>
      <c r="H103" s="9"/>
      <c r="I103" s="9"/>
      <c r="J103" s="9"/>
      <c r="K103" s="9"/>
      <c r="L103" s="9"/>
      <c r="M103" s="9"/>
      <c r="N103" s="9"/>
      <c r="O103" s="9"/>
      <c r="P103" s="9"/>
      <c r="Q103" s="9"/>
      <c r="R103" s="9"/>
      <c r="S103" s="9"/>
      <c r="T103" s="9"/>
      <c r="U103" s="9"/>
      <c r="V103" s="9"/>
      <c r="W103" s="9"/>
      <c r="X103" s="9"/>
      <c r="Y103" s="9"/>
      <c r="Z103" s="9"/>
    </row>
    <row r="104">
      <c r="A104" s="9"/>
      <c r="B104" s="4568">
        <v>43046.0</v>
      </c>
      <c r="C104" s="4563">
        <v>2.0</v>
      </c>
      <c r="D104" s="3741"/>
      <c r="E104" s="9"/>
      <c r="F104" s="9"/>
      <c r="G104" s="9"/>
      <c r="H104" s="9"/>
      <c r="I104" s="9"/>
      <c r="J104" s="9"/>
      <c r="K104" s="9"/>
      <c r="L104" s="9"/>
      <c r="M104" s="9"/>
      <c r="N104" s="9"/>
      <c r="O104" s="9"/>
      <c r="P104" s="9"/>
      <c r="Q104" s="9"/>
      <c r="R104" s="9"/>
      <c r="S104" s="9"/>
      <c r="T104" s="9"/>
      <c r="U104" s="9"/>
      <c r="V104" s="9"/>
      <c r="W104" s="9"/>
      <c r="X104" s="9"/>
      <c r="Y104" s="9"/>
      <c r="Z104" s="9"/>
    </row>
    <row r="105">
      <c r="A105" s="9"/>
      <c r="B105" s="4568">
        <v>43047.0</v>
      </c>
      <c r="C105" s="4563">
        <v>5.0</v>
      </c>
      <c r="D105" s="3741"/>
      <c r="E105" s="9"/>
      <c r="F105" s="9"/>
      <c r="G105" s="9"/>
      <c r="H105" s="9"/>
      <c r="I105" s="9"/>
      <c r="J105" s="9"/>
      <c r="K105" s="9"/>
      <c r="L105" s="9"/>
      <c r="M105" s="9"/>
      <c r="N105" s="9"/>
      <c r="O105" s="9"/>
      <c r="P105" s="9"/>
      <c r="Q105" s="9"/>
      <c r="R105" s="9"/>
      <c r="S105" s="9"/>
      <c r="T105" s="9"/>
      <c r="U105" s="9"/>
      <c r="V105" s="9"/>
      <c r="W105" s="9"/>
      <c r="X105" s="9"/>
      <c r="Y105" s="9"/>
      <c r="Z105" s="9"/>
    </row>
    <row r="106">
      <c r="A106" s="9"/>
      <c r="B106" s="4568">
        <v>43048.0</v>
      </c>
      <c r="C106" s="4563">
        <v>2.0</v>
      </c>
      <c r="D106" s="3741"/>
      <c r="E106" s="9"/>
      <c r="F106" s="9"/>
      <c r="G106" s="9"/>
      <c r="H106" s="9"/>
      <c r="I106" s="9"/>
      <c r="J106" s="9"/>
      <c r="K106" s="9"/>
      <c r="L106" s="9"/>
      <c r="M106" s="9"/>
      <c r="N106" s="9"/>
      <c r="O106" s="9"/>
      <c r="P106" s="9"/>
      <c r="Q106" s="9"/>
      <c r="R106" s="9"/>
      <c r="S106" s="9"/>
      <c r="T106" s="9"/>
      <c r="U106" s="9"/>
      <c r="V106" s="9"/>
      <c r="W106" s="9"/>
      <c r="X106" s="9"/>
      <c r="Y106" s="9"/>
      <c r="Z106" s="9"/>
    </row>
    <row r="107">
      <c r="A107" s="9"/>
      <c r="B107" s="4565">
        <v>43049.0</v>
      </c>
      <c r="C107" s="4563">
        <v>1.0</v>
      </c>
      <c r="D107" s="3741"/>
      <c r="E107" s="9"/>
      <c r="F107" s="9"/>
      <c r="G107" s="9"/>
      <c r="H107" s="9"/>
      <c r="I107" s="9"/>
      <c r="J107" s="9"/>
      <c r="K107" s="9"/>
      <c r="L107" s="9"/>
      <c r="M107" s="9"/>
      <c r="N107" s="9"/>
      <c r="O107" s="9"/>
      <c r="P107" s="9"/>
      <c r="Q107" s="9"/>
      <c r="R107" s="9"/>
      <c r="S107" s="9"/>
      <c r="T107" s="9"/>
      <c r="U107" s="9"/>
      <c r="V107" s="9"/>
      <c r="W107" s="9"/>
      <c r="X107" s="9"/>
      <c r="Y107" s="9"/>
      <c r="Z107" s="9"/>
    </row>
    <row r="108">
      <c r="A108" s="9"/>
      <c r="B108" s="4568">
        <v>43050.0</v>
      </c>
      <c r="C108" s="4563">
        <v>0.0</v>
      </c>
      <c r="D108" s="3741"/>
      <c r="E108" s="9"/>
      <c r="F108" s="9"/>
      <c r="G108" s="9"/>
      <c r="H108" s="9"/>
      <c r="I108" s="9"/>
      <c r="J108" s="9"/>
      <c r="K108" s="9"/>
      <c r="L108" s="9"/>
      <c r="M108" s="9"/>
      <c r="N108" s="9"/>
      <c r="O108" s="9"/>
      <c r="P108" s="9"/>
      <c r="Q108" s="9"/>
      <c r="R108" s="9"/>
      <c r="S108" s="9"/>
      <c r="T108" s="9"/>
      <c r="U108" s="9"/>
      <c r="V108" s="9"/>
      <c r="W108" s="9"/>
      <c r="X108" s="9"/>
      <c r="Y108" s="9"/>
      <c r="Z108" s="9"/>
    </row>
    <row r="109">
      <c r="A109" s="9"/>
      <c r="B109" s="4568">
        <v>43051.0</v>
      </c>
      <c r="C109" s="4563">
        <v>0.0</v>
      </c>
      <c r="D109" s="3741"/>
      <c r="E109" s="9"/>
      <c r="F109" s="9"/>
      <c r="G109" s="9"/>
      <c r="H109" s="9"/>
      <c r="I109" s="9"/>
      <c r="J109" s="9"/>
      <c r="K109" s="9"/>
      <c r="L109" s="9"/>
      <c r="M109" s="9"/>
      <c r="N109" s="9"/>
      <c r="O109" s="9"/>
      <c r="P109" s="9"/>
      <c r="Q109" s="9"/>
      <c r="R109" s="9"/>
      <c r="S109" s="9"/>
      <c r="T109" s="9"/>
      <c r="U109" s="9"/>
      <c r="V109" s="9"/>
      <c r="W109" s="9"/>
      <c r="X109" s="9"/>
      <c r="Y109" s="9"/>
      <c r="Z109" s="9"/>
    </row>
    <row r="110">
      <c r="A110" s="9"/>
      <c r="B110" s="4565">
        <v>43052.0</v>
      </c>
      <c r="C110" s="4563">
        <v>1.0</v>
      </c>
      <c r="D110" s="3748"/>
      <c r="E110" s="9"/>
      <c r="F110" s="9"/>
      <c r="G110" s="9"/>
      <c r="H110" s="9"/>
      <c r="I110" s="9"/>
      <c r="J110" s="9"/>
      <c r="K110" s="9"/>
      <c r="L110" s="9"/>
      <c r="M110" s="9"/>
      <c r="N110" s="9"/>
      <c r="O110" s="9"/>
      <c r="P110" s="9"/>
      <c r="Q110" s="9"/>
      <c r="R110" s="9"/>
      <c r="S110" s="9"/>
      <c r="T110" s="9"/>
      <c r="U110" s="9"/>
      <c r="V110" s="9"/>
      <c r="W110" s="9"/>
      <c r="X110" s="9"/>
      <c r="Y110" s="9"/>
      <c r="Z110" s="9"/>
    </row>
    <row r="111">
      <c r="A111" s="9"/>
      <c r="B111" s="4565">
        <v>43053.0</v>
      </c>
      <c r="C111" s="4563">
        <v>1.0</v>
      </c>
      <c r="D111" s="3741"/>
      <c r="E111" s="9"/>
      <c r="F111" s="9"/>
      <c r="G111" s="9"/>
      <c r="H111" s="9"/>
      <c r="I111" s="9"/>
      <c r="J111" s="9"/>
      <c r="K111" s="9"/>
      <c r="L111" s="9"/>
      <c r="M111" s="9"/>
      <c r="N111" s="9"/>
      <c r="O111" s="9"/>
      <c r="P111" s="9"/>
      <c r="Q111" s="9"/>
      <c r="R111" s="9"/>
      <c r="S111" s="9"/>
      <c r="T111" s="9"/>
      <c r="U111" s="9"/>
      <c r="V111" s="9"/>
      <c r="W111" s="9"/>
      <c r="X111" s="9"/>
      <c r="Y111" s="9"/>
      <c r="Z111" s="9"/>
    </row>
    <row r="112">
      <c r="A112" s="9"/>
      <c r="B112" s="4567">
        <v>43054.0</v>
      </c>
      <c r="C112" s="4563">
        <v>3.0</v>
      </c>
      <c r="D112" s="3748"/>
      <c r="E112" s="9"/>
      <c r="F112" s="9"/>
      <c r="G112" s="9"/>
      <c r="H112" s="9"/>
      <c r="I112" s="9"/>
      <c r="J112" s="9"/>
      <c r="K112" s="9"/>
      <c r="L112" s="9"/>
      <c r="M112" s="9"/>
      <c r="N112" s="9"/>
      <c r="O112" s="9"/>
      <c r="P112" s="9"/>
      <c r="Q112" s="9"/>
      <c r="R112" s="9"/>
      <c r="S112" s="9"/>
      <c r="T112" s="9"/>
      <c r="U112" s="9"/>
      <c r="V112" s="9"/>
      <c r="W112" s="9"/>
      <c r="X112" s="9"/>
      <c r="Y112" s="9"/>
      <c r="Z112" s="9"/>
    </row>
    <row r="113">
      <c r="A113" s="9"/>
      <c r="B113" s="4565">
        <v>43055.0</v>
      </c>
      <c r="C113" s="4563">
        <v>1.0</v>
      </c>
      <c r="D113" s="3741"/>
      <c r="E113" s="9"/>
      <c r="F113" s="9"/>
      <c r="G113" s="9"/>
      <c r="H113" s="9"/>
      <c r="I113" s="9"/>
      <c r="J113" s="9"/>
      <c r="K113" s="9"/>
      <c r="L113" s="9"/>
      <c r="M113" s="9"/>
      <c r="N113" s="9"/>
      <c r="O113" s="9"/>
      <c r="P113" s="9"/>
      <c r="Q113" s="9"/>
      <c r="R113" s="9"/>
      <c r="S113" s="9"/>
      <c r="T113" s="9"/>
      <c r="U113" s="9"/>
      <c r="V113" s="9"/>
      <c r="W113" s="9"/>
      <c r="X113" s="9"/>
      <c r="Y113" s="9"/>
      <c r="Z113" s="9"/>
    </row>
    <row r="114">
      <c r="A114" s="9"/>
      <c r="B114" s="3841"/>
      <c r="C114" s="3749"/>
      <c r="D114" s="3741"/>
      <c r="E114" s="9"/>
      <c r="F114" s="9"/>
      <c r="G114" s="9"/>
      <c r="H114" s="9"/>
      <c r="I114" s="9"/>
      <c r="J114" s="9"/>
      <c r="K114" s="9"/>
      <c r="L114" s="9"/>
      <c r="M114" s="9"/>
      <c r="N114" s="9"/>
      <c r="O114" s="9"/>
      <c r="P114" s="9"/>
      <c r="Q114" s="9"/>
      <c r="R114" s="9"/>
      <c r="S114" s="9"/>
      <c r="T114" s="9"/>
      <c r="U114" s="9"/>
      <c r="V114" s="9"/>
      <c r="W114" s="9"/>
      <c r="X114" s="9"/>
      <c r="Y114" s="9"/>
      <c r="Z114" s="9"/>
    </row>
    <row r="115">
      <c r="A115" s="9"/>
      <c r="B115" s="3747"/>
      <c r="C115" s="3749"/>
      <c r="D115" s="3741"/>
      <c r="E115" s="9"/>
      <c r="F115" s="9"/>
      <c r="G115" s="9"/>
      <c r="H115" s="9"/>
      <c r="I115" s="9"/>
      <c r="J115" s="9"/>
      <c r="K115" s="9"/>
      <c r="L115" s="9"/>
      <c r="M115" s="9"/>
      <c r="N115" s="9"/>
      <c r="O115" s="9"/>
      <c r="P115" s="9"/>
      <c r="Q115" s="9"/>
      <c r="R115" s="9"/>
      <c r="S115" s="9"/>
      <c r="T115" s="9"/>
      <c r="U115" s="9"/>
      <c r="V115" s="9"/>
      <c r="W115" s="9"/>
      <c r="X115" s="9"/>
      <c r="Y115" s="9"/>
      <c r="Z115" s="9"/>
    </row>
    <row r="116">
      <c r="A116" s="9"/>
      <c r="D116" s="3741"/>
      <c r="E116" s="9"/>
      <c r="F116" s="9"/>
      <c r="G116" s="9"/>
      <c r="H116" s="9"/>
      <c r="I116" s="9"/>
      <c r="J116" s="9"/>
      <c r="K116" s="9"/>
      <c r="L116" s="9"/>
      <c r="M116" s="9"/>
      <c r="N116" s="9"/>
      <c r="O116" s="9"/>
      <c r="P116" s="9"/>
      <c r="Q116" s="9"/>
      <c r="R116" s="9"/>
      <c r="S116" s="9"/>
      <c r="T116" s="9"/>
      <c r="U116" s="9"/>
      <c r="V116" s="9"/>
      <c r="W116" s="9"/>
      <c r="X116" s="9"/>
      <c r="Y116" s="9"/>
      <c r="Z116" s="9"/>
    </row>
    <row r="117">
      <c r="A117" s="9"/>
      <c r="D117" s="3741"/>
      <c r="E117" s="9"/>
      <c r="F117" s="9"/>
      <c r="G117" s="9"/>
      <c r="H117" s="9"/>
      <c r="I117" s="9"/>
      <c r="J117" s="9"/>
      <c r="K117" s="9"/>
      <c r="L117" s="9"/>
      <c r="M117" s="9"/>
      <c r="N117" s="9"/>
      <c r="O117" s="9"/>
      <c r="P117" s="9"/>
      <c r="Q117" s="9"/>
      <c r="R117" s="9"/>
      <c r="S117" s="9"/>
      <c r="T117" s="9"/>
      <c r="U117" s="9"/>
      <c r="V117" s="9"/>
      <c r="W117" s="9"/>
      <c r="X117" s="9"/>
      <c r="Y117" s="9"/>
      <c r="Z117" s="9"/>
    </row>
    <row r="118">
      <c r="A118" s="9"/>
      <c r="B118" s="3749"/>
      <c r="C118" s="3749"/>
      <c r="D118" s="3741"/>
      <c r="E118" s="9"/>
      <c r="F118" s="9"/>
      <c r="G118" s="9"/>
      <c r="H118" s="9"/>
      <c r="I118" s="9"/>
      <c r="J118" s="9"/>
      <c r="K118" s="9"/>
      <c r="L118" s="9"/>
      <c r="M118" s="9"/>
      <c r="N118" s="9"/>
      <c r="O118" s="9"/>
      <c r="P118" s="9"/>
      <c r="Q118" s="9"/>
      <c r="R118" s="9"/>
      <c r="S118" s="9"/>
      <c r="T118" s="9"/>
      <c r="U118" s="9"/>
      <c r="V118" s="9"/>
      <c r="W118" s="9"/>
      <c r="X118" s="9"/>
      <c r="Y118" s="9"/>
      <c r="Z118" s="9"/>
    </row>
    <row r="119">
      <c r="A119" s="9"/>
      <c r="B119" s="3749"/>
      <c r="C119" s="3749"/>
      <c r="D119" s="3741"/>
      <c r="E119" s="9"/>
      <c r="F119" s="9"/>
      <c r="G119" s="9"/>
      <c r="H119" s="9"/>
      <c r="I119" s="9"/>
      <c r="J119" s="9"/>
      <c r="K119" s="9"/>
      <c r="L119" s="9"/>
      <c r="M119" s="9"/>
      <c r="N119" s="9"/>
      <c r="O119" s="9"/>
      <c r="P119" s="9"/>
      <c r="Q119" s="9"/>
      <c r="R119" s="9"/>
      <c r="S119" s="9"/>
      <c r="T119" s="9"/>
      <c r="U119" s="9"/>
      <c r="V119" s="9"/>
      <c r="W119" s="9"/>
      <c r="X119" s="9"/>
      <c r="Y119" s="9"/>
      <c r="Z119" s="9"/>
    </row>
    <row r="120">
      <c r="A120" s="9"/>
      <c r="B120" s="3749"/>
      <c r="C120" s="3749"/>
      <c r="D120" s="3741"/>
      <c r="E120" s="9"/>
      <c r="F120" s="9"/>
      <c r="G120" s="9"/>
      <c r="H120" s="9"/>
      <c r="I120" s="9"/>
      <c r="J120" s="9"/>
      <c r="K120" s="9"/>
      <c r="L120" s="9"/>
      <c r="M120" s="9"/>
      <c r="N120" s="9"/>
      <c r="O120" s="9"/>
      <c r="P120" s="9"/>
      <c r="Q120" s="9"/>
      <c r="R120" s="9"/>
      <c r="S120" s="9"/>
      <c r="T120" s="9"/>
      <c r="U120" s="9"/>
      <c r="V120" s="9"/>
      <c r="W120" s="9"/>
      <c r="X120" s="9"/>
      <c r="Y120" s="9"/>
      <c r="Z120" s="9"/>
    </row>
    <row r="121">
      <c r="A121" s="9"/>
      <c r="B121" s="3747"/>
      <c r="C121" s="3749"/>
      <c r="D121" s="3741"/>
      <c r="E121" s="9"/>
      <c r="F121" s="9"/>
      <c r="G121" s="9"/>
      <c r="H121" s="9"/>
      <c r="I121" s="9"/>
      <c r="J121" s="9"/>
      <c r="K121" s="9"/>
      <c r="L121" s="9"/>
      <c r="M121" s="9"/>
      <c r="N121" s="9"/>
      <c r="O121" s="9"/>
      <c r="P121" s="9"/>
      <c r="Q121" s="9"/>
      <c r="R121" s="9"/>
      <c r="S121" s="9"/>
      <c r="T121" s="9"/>
      <c r="U121" s="9"/>
      <c r="V121" s="9"/>
      <c r="W121" s="9"/>
      <c r="X121" s="9"/>
      <c r="Y121" s="9"/>
      <c r="Z121" s="9"/>
    </row>
    <row r="122">
      <c r="A122" s="9"/>
      <c r="B122" s="3739"/>
      <c r="C122" s="3749"/>
      <c r="D122" s="3741"/>
      <c r="E122" s="9"/>
      <c r="F122" s="9"/>
      <c r="G122" s="9"/>
      <c r="H122" s="9"/>
      <c r="I122" s="9"/>
      <c r="J122" s="9"/>
      <c r="K122" s="9"/>
      <c r="L122" s="9"/>
      <c r="M122" s="9"/>
      <c r="N122" s="9"/>
      <c r="O122" s="9"/>
      <c r="P122" s="9"/>
      <c r="Q122" s="9"/>
      <c r="R122" s="9"/>
      <c r="S122" s="9"/>
      <c r="T122" s="9"/>
      <c r="U122" s="9"/>
      <c r="V122" s="9"/>
      <c r="W122" s="9"/>
      <c r="X122" s="9"/>
      <c r="Y122" s="9"/>
      <c r="Z122" s="9"/>
    </row>
    <row r="123">
      <c r="A123" s="9"/>
      <c r="B123" s="3862"/>
      <c r="C123" s="3749"/>
      <c r="D123" s="3741"/>
      <c r="E123" s="9"/>
      <c r="F123" s="9"/>
      <c r="G123" s="9"/>
      <c r="H123" s="9"/>
      <c r="I123" s="9"/>
      <c r="J123" s="9"/>
      <c r="K123" s="9"/>
      <c r="L123" s="9"/>
      <c r="M123" s="9"/>
      <c r="N123" s="9"/>
      <c r="O123" s="9"/>
      <c r="P123" s="9"/>
      <c r="Q123" s="9"/>
      <c r="R123" s="9"/>
      <c r="S123" s="9"/>
      <c r="T123" s="9"/>
      <c r="U123" s="9"/>
      <c r="V123" s="9"/>
      <c r="W123" s="9"/>
      <c r="X123" s="9"/>
      <c r="Y123" s="9"/>
      <c r="Z123" s="9"/>
    </row>
    <row r="124">
      <c r="A124" s="9"/>
      <c r="B124" s="3862"/>
      <c r="C124" s="3749"/>
      <c r="D124" s="3741"/>
      <c r="E124" s="9"/>
      <c r="F124" s="9"/>
      <c r="G124" s="9"/>
      <c r="H124" s="9"/>
      <c r="I124" s="9"/>
      <c r="J124" s="9"/>
      <c r="K124" s="9"/>
      <c r="L124" s="9"/>
      <c r="M124" s="9"/>
      <c r="N124" s="9"/>
      <c r="O124" s="9"/>
      <c r="P124" s="9"/>
      <c r="Q124" s="9"/>
      <c r="R124" s="9"/>
      <c r="S124" s="9"/>
      <c r="T124" s="9"/>
      <c r="U124" s="9"/>
      <c r="V124" s="9"/>
      <c r="W124" s="9"/>
      <c r="X124" s="9"/>
      <c r="Y124" s="9"/>
      <c r="Z124" s="9"/>
    </row>
    <row r="125">
      <c r="A125" s="9"/>
      <c r="D125" s="3741"/>
      <c r="E125" s="9"/>
      <c r="F125" s="9"/>
      <c r="G125" s="9"/>
      <c r="H125" s="9"/>
      <c r="I125" s="9"/>
      <c r="J125" s="9"/>
      <c r="K125" s="9"/>
      <c r="L125" s="9"/>
      <c r="M125" s="9"/>
      <c r="N125" s="9"/>
      <c r="O125" s="9"/>
      <c r="P125" s="9"/>
      <c r="Q125" s="9"/>
      <c r="R125" s="9"/>
      <c r="S125" s="9"/>
      <c r="T125" s="9"/>
      <c r="U125" s="9"/>
      <c r="V125" s="9"/>
      <c r="W125" s="9"/>
      <c r="X125" s="9"/>
      <c r="Y125" s="9"/>
      <c r="Z125" s="9"/>
    </row>
    <row r="126">
      <c r="A126" s="9"/>
      <c r="D126" s="3741"/>
      <c r="E126" s="9"/>
      <c r="F126" s="9"/>
      <c r="G126" s="9"/>
      <c r="H126" s="9"/>
      <c r="I126" s="9"/>
      <c r="J126" s="9"/>
      <c r="K126" s="9"/>
      <c r="L126" s="9"/>
      <c r="M126" s="9"/>
      <c r="N126" s="9"/>
      <c r="O126" s="9"/>
      <c r="P126" s="9"/>
      <c r="Q126" s="9"/>
      <c r="R126" s="9"/>
      <c r="S126" s="9"/>
      <c r="T126" s="9"/>
      <c r="U126" s="9"/>
      <c r="V126" s="9"/>
      <c r="W126" s="9"/>
      <c r="X126" s="9"/>
      <c r="Y126" s="9"/>
      <c r="Z126" s="9"/>
    </row>
    <row r="127">
      <c r="A127" s="9"/>
      <c r="D127" s="3741"/>
      <c r="E127" s="9"/>
      <c r="F127" s="9"/>
      <c r="G127" s="9"/>
      <c r="H127" s="9"/>
      <c r="I127" s="9"/>
      <c r="J127" s="9"/>
      <c r="K127" s="9"/>
      <c r="L127" s="9"/>
      <c r="M127" s="9"/>
      <c r="N127" s="9"/>
      <c r="O127" s="9"/>
      <c r="P127" s="9"/>
      <c r="Q127" s="9"/>
      <c r="R127" s="9"/>
      <c r="S127" s="9"/>
      <c r="T127" s="9"/>
      <c r="U127" s="9"/>
      <c r="V127" s="9"/>
      <c r="W127" s="9"/>
      <c r="X127" s="9"/>
      <c r="Y127" s="9"/>
      <c r="Z127" s="9"/>
    </row>
    <row r="128">
      <c r="A128" s="9"/>
      <c r="D128" s="3741"/>
      <c r="E128" s="9"/>
      <c r="F128" s="9"/>
      <c r="G128" s="9"/>
      <c r="H128" s="9"/>
      <c r="I128" s="9"/>
      <c r="J128" s="9"/>
      <c r="K128" s="9"/>
      <c r="L128" s="9"/>
      <c r="M128" s="9"/>
      <c r="N128" s="9"/>
      <c r="O128" s="9"/>
      <c r="P128" s="9"/>
      <c r="Q128" s="9"/>
      <c r="R128" s="9"/>
      <c r="S128" s="9"/>
      <c r="T128" s="9"/>
      <c r="U128" s="9"/>
      <c r="V128" s="9"/>
      <c r="W128" s="9"/>
      <c r="X128" s="9"/>
      <c r="Y128" s="9"/>
      <c r="Z128" s="9"/>
    </row>
    <row r="129">
      <c r="D129" s="3741"/>
      <c r="E129" s="9"/>
      <c r="F129" s="9"/>
      <c r="G129" s="9"/>
      <c r="H129" s="9"/>
      <c r="I129" s="9"/>
      <c r="J129" s="9"/>
      <c r="K129" s="9"/>
      <c r="L129" s="9"/>
      <c r="M129" s="9"/>
      <c r="N129" s="9"/>
      <c r="O129" s="9"/>
      <c r="P129" s="9"/>
      <c r="Q129" s="9"/>
      <c r="R129" s="9"/>
      <c r="S129" s="9"/>
      <c r="T129" s="9"/>
      <c r="U129" s="9"/>
      <c r="V129" s="9"/>
      <c r="W129" s="9"/>
      <c r="X129" s="9"/>
      <c r="Y129" s="9"/>
      <c r="Z129" s="9"/>
    </row>
    <row r="130">
      <c r="A130" s="9"/>
      <c r="D130" s="3741"/>
      <c r="E130" s="9"/>
      <c r="F130" s="9"/>
      <c r="G130" s="9"/>
      <c r="H130" s="9"/>
      <c r="I130" s="9"/>
      <c r="J130" s="9"/>
      <c r="K130" s="9"/>
      <c r="L130" s="9"/>
      <c r="M130" s="9"/>
      <c r="N130" s="9"/>
      <c r="O130" s="9"/>
      <c r="P130" s="9"/>
      <c r="Q130" s="9"/>
      <c r="R130" s="9"/>
      <c r="S130" s="9"/>
      <c r="T130" s="9"/>
      <c r="U130" s="9"/>
      <c r="V130" s="9"/>
      <c r="W130" s="9"/>
      <c r="X130" s="9"/>
      <c r="Y130" s="9"/>
      <c r="Z130" s="9"/>
    </row>
    <row r="131">
      <c r="A131" s="9"/>
      <c r="D131" s="3796"/>
      <c r="E131" s="9"/>
      <c r="F131" s="9"/>
      <c r="G131" s="9"/>
      <c r="H131" s="9"/>
      <c r="I131" s="9"/>
      <c r="J131" s="9"/>
      <c r="K131" s="9"/>
      <c r="L131" s="9"/>
      <c r="M131" s="9"/>
      <c r="N131" s="9"/>
      <c r="O131" s="9"/>
      <c r="P131" s="9"/>
      <c r="Q131" s="9"/>
      <c r="R131" s="9"/>
      <c r="S131" s="9"/>
      <c r="T131" s="9"/>
      <c r="U131" s="9"/>
      <c r="V131" s="9"/>
      <c r="W131" s="9"/>
      <c r="X131" s="9"/>
      <c r="Y131" s="9"/>
      <c r="Z131" s="9"/>
    </row>
    <row r="132">
      <c r="A132" s="9"/>
      <c r="D132" s="3748"/>
      <c r="E132" s="9"/>
      <c r="F132" s="9"/>
      <c r="G132" s="9"/>
      <c r="H132" s="9"/>
      <c r="I132" s="9"/>
      <c r="J132" s="9"/>
      <c r="K132" s="9"/>
      <c r="L132" s="9"/>
      <c r="M132" s="9"/>
      <c r="N132" s="9"/>
      <c r="O132" s="9"/>
      <c r="P132" s="9"/>
      <c r="Q132" s="9"/>
      <c r="R132" s="9"/>
      <c r="S132" s="9"/>
      <c r="T132" s="9"/>
      <c r="U132" s="9"/>
      <c r="V132" s="9"/>
      <c r="W132" s="9"/>
      <c r="X132" s="9"/>
      <c r="Y132" s="9"/>
      <c r="Z132" s="9"/>
    </row>
    <row r="133">
      <c r="A133" s="9"/>
      <c r="D133" s="3535"/>
      <c r="E133" s="9"/>
      <c r="F133" s="9"/>
      <c r="G133" s="9"/>
      <c r="H133" s="738"/>
      <c r="I133" s="9"/>
      <c r="J133" s="9"/>
      <c r="K133" s="9"/>
      <c r="L133" s="9"/>
      <c r="M133" s="9"/>
      <c r="N133" s="9"/>
      <c r="O133" s="9"/>
      <c r="P133" s="9"/>
      <c r="Q133" s="9"/>
      <c r="R133" s="9"/>
      <c r="S133" s="9"/>
      <c r="T133" s="9"/>
      <c r="U133" s="9"/>
      <c r="V133" s="9"/>
      <c r="W133" s="9"/>
      <c r="X133" s="9"/>
      <c r="Y133" s="9"/>
      <c r="Z133" s="9"/>
    </row>
    <row r="134">
      <c r="A134" s="9"/>
      <c r="D134" s="3741"/>
      <c r="E134" s="9"/>
      <c r="F134" s="9"/>
      <c r="G134" s="9"/>
      <c r="H134" s="9"/>
      <c r="I134" s="9"/>
      <c r="J134" s="9"/>
      <c r="K134" s="9"/>
      <c r="L134" s="9"/>
      <c r="M134" s="9"/>
      <c r="N134" s="9"/>
      <c r="O134" s="9"/>
      <c r="P134" s="9"/>
      <c r="Q134" s="9"/>
      <c r="R134" s="9"/>
      <c r="S134" s="9"/>
      <c r="T134" s="9"/>
      <c r="U134" s="9"/>
      <c r="V134" s="9"/>
      <c r="W134" s="9"/>
      <c r="X134" s="9"/>
      <c r="Y134" s="9"/>
      <c r="Z134" s="9"/>
    </row>
    <row r="135">
      <c r="A135" s="9"/>
      <c r="D135" s="3741"/>
      <c r="E135" s="9"/>
      <c r="F135" s="9"/>
      <c r="G135" s="9"/>
      <c r="H135" s="9"/>
      <c r="I135" s="9"/>
      <c r="J135" s="9"/>
      <c r="K135" s="9"/>
      <c r="L135" s="9"/>
      <c r="M135" s="9"/>
      <c r="N135" s="9"/>
      <c r="O135" s="9"/>
      <c r="P135" s="9"/>
      <c r="Q135" s="9"/>
      <c r="R135" s="9"/>
      <c r="S135" s="9"/>
      <c r="T135" s="9"/>
      <c r="U135" s="9"/>
      <c r="V135" s="9"/>
      <c r="W135" s="9"/>
      <c r="X135" s="9"/>
      <c r="Y135" s="9"/>
      <c r="Z135" s="9"/>
    </row>
    <row r="136">
      <c r="A136" s="9"/>
      <c r="D136" s="3535"/>
      <c r="E136" s="9"/>
      <c r="F136" s="9"/>
      <c r="G136" s="9"/>
      <c r="H136" s="9"/>
      <c r="I136" s="9"/>
      <c r="J136" s="9"/>
      <c r="K136" s="9"/>
      <c r="L136" s="9"/>
      <c r="M136" s="9"/>
      <c r="N136" s="9"/>
      <c r="O136" s="9"/>
      <c r="P136" s="9"/>
      <c r="Q136" s="9"/>
      <c r="R136" s="9"/>
      <c r="S136" s="9"/>
      <c r="T136" s="9"/>
      <c r="U136" s="9"/>
      <c r="V136" s="9"/>
      <c r="W136" s="9"/>
      <c r="X136" s="9"/>
      <c r="Y136" s="9"/>
      <c r="Z136" s="9"/>
    </row>
    <row r="137">
      <c r="A137" s="9"/>
      <c r="D137" s="9"/>
      <c r="E137" s="9"/>
      <c r="F137" s="9"/>
      <c r="G137" s="9"/>
      <c r="H137" s="9"/>
      <c r="I137" s="9"/>
      <c r="J137" s="9"/>
      <c r="K137" s="9"/>
      <c r="L137" s="9"/>
      <c r="M137" s="9"/>
      <c r="N137" s="9"/>
      <c r="O137" s="9"/>
      <c r="P137" s="9"/>
      <c r="Q137" s="9"/>
      <c r="R137" s="9"/>
      <c r="S137" s="9"/>
      <c r="T137" s="9"/>
      <c r="U137" s="9"/>
      <c r="V137" s="9"/>
      <c r="W137" s="9"/>
      <c r="X137" s="9"/>
      <c r="Y137" s="9"/>
      <c r="Z137" s="9"/>
    </row>
    <row r="138">
      <c r="A138" s="9"/>
      <c r="D138" s="9"/>
      <c r="E138" s="9"/>
      <c r="F138" s="9"/>
      <c r="G138" s="9"/>
      <c r="H138" s="9"/>
      <c r="I138" s="9"/>
      <c r="J138" s="9"/>
      <c r="K138" s="9"/>
      <c r="L138" s="9"/>
      <c r="M138" s="9"/>
      <c r="N138" s="9"/>
      <c r="O138" s="9"/>
      <c r="P138" s="9"/>
      <c r="Q138" s="9"/>
      <c r="R138" s="9"/>
      <c r="S138" s="9"/>
      <c r="T138" s="9"/>
      <c r="U138" s="9"/>
      <c r="V138" s="9"/>
      <c r="W138" s="9"/>
      <c r="X138" s="9"/>
      <c r="Y138" s="9"/>
      <c r="Z138" s="9"/>
    </row>
    <row r="139">
      <c r="A139" s="9"/>
      <c r="D139" s="9"/>
      <c r="E139" s="9"/>
      <c r="F139" s="9"/>
      <c r="G139" s="9"/>
      <c r="H139" s="9"/>
      <c r="I139" s="9"/>
      <c r="J139" s="9"/>
      <c r="K139" s="9"/>
      <c r="L139" s="9"/>
      <c r="M139" s="9"/>
      <c r="N139" s="9"/>
      <c r="O139" s="9"/>
      <c r="P139" s="9"/>
      <c r="Q139" s="9"/>
      <c r="R139" s="9"/>
      <c r="S139" s="9"/>
      <c r="T139" s="9"/>
      <c r="U139" s="9"/>
      <c r="V139" s="9"/>
      <c r="W139" s="9"/>
      <c r="X139" s="9"/>
      <c r="Y139" s="9"/>
      <c r="Z139" s="9"/>
    </row>
    <row r="140">
      <c r="A140" s="9"/>
      <c r="D140" s="9"/>
      <c r="E140" s="9"/>
      <c r="F140" s="9"/>
      <c r="G140" s="9"/>
      <c r="H140" s="9"/>
      <c r="I140" s="9"/>
      <c r="J140" s="9"/>
      <c r="K140" s="9"/>
      <c r="L140" s="9"/>
      <c r="M140" s="9"/>
      <c r="N140" s="9"/>
      <c r="O140" s="9"/>
      <c r="P140" s="9"/>
      <c r="Q140" s="9"/>
      <c r="R140" s="9"/>
      <c r="S140" s="9"/>
      <c r="T140" s="9"/>
      <c r="U140" s="9"/>
      <c r="V140" s="9"/>
      <c r="W140" s="9"/>
      <c r="X140" s="9"/>
      <c r="Y140" s="9"/>
      <c r="Z140" s="9"/>
    </row>
    <row r="141">
      <c r="A141" s="9"/>
      <c r="D141" s="9"/>
      <c r="E141" s="9"/>
      <c r="F141" s="9"/>
      <c r="G141" s="9"/>
      <c r="H141" s="9"/>
      <c r="I141" s="9"/>
      <c r="J141" s="9"/>
      <c r="K141" s="9"/>
      <c r="L141" s="9"/>
      <c r="M141" s="9"/>
      <c r="N141" s="9"/>
      <c r="O141" s="9"/>
      <c r="P141" s="9"/>
      <c r="Q141" s="9"/>
      <c r="R141" s="9"/>
      <c r="S141" s="9"/>
      <c r="T141" s="9"/>
      <c r="U141" s="9"/>
      <c r="V141" s="9"/>
      <c r="W141" s="9"/>
      <c r="X141" s="9"/>
      <c r="Y141" s="9"/>
      <c r="Z141" s="9"/>
    </row>
    <row r="142">
      <c r="A142" s="9"/>
      <c r="D142" s="9"/>
      <c r="E142" s="9"/>
      <c r="F142" s="9"/>
      <c r="G142" s="9"/>
      <c r="H142" s="9"/>
      <c r="I142" s="9"/>
      <c r="J142" s="9"/>
      <c r="K142" s="9"/>
      <c r="L142" s="9"/>
      <c r="M142" s="9"/>
      <c r="N142" s="9"/>
      <c r="O142" s="9"/>
      <c r="P142" s="9"/>
      <c r="Q142" s="9"/>
      <c r="R142" s="9"/>
      <c r="S142" s="9"/>
      <c r="T142" s="9"/>
      <c r="U142" s="9"/>
      <c r="V142" s="9"/>
      <c r="W142" s="9"/>
      <c r="X142" s="9"/>
      <c r="Y142" s="9"/>
      <c r="Z142" s="9"/>
    </row>
    <row r="143">
      <c r="A143" s="9"/>
      <c r="D143" s="9"/>
      <c r="E143" s="9"/>
      <c r="F143" s="9"/>
      <c r="G143" s="9"/>
      <c r="H143" s="9"/>
      <c r="I143" s="9"/>
      <c r="J143" s="9"/>
      <c r="K143" s="9"/>
      <c r="L143" s="9"/>
      <c r="M143" s="9"/>
      <c r="N143" s="9"/>
      <c r="O143" s="9"/>
      <c r="P143" s="9"/>
      <c r="Q143" s="9"/>
      <c r="R143" s="9"/>
      <c r="S143" s="9"/>
      <c r="T143" s="9"/>
      <c r="U143" s="9"/>
      <c r="V143" s="9"/>
      <c r="W143" s="9"/>
      <c r="X143" s="9"/>
      <c r="Y143" s="9"/>
      <c r="Z143" s="9"/>
    </row>
    <row r="144">
      <c r="A144" s="9"/>
      <c r="D144" s="9"/>
      <c r="E144" s="9"/>
      <c r="F144" s="9"/>
      <c r="G144" s="9"/>
      <c r="H144" s="9"/>
      <c r="I144" s="9"/>
      <c r="J144" s="9"/>
      <c r="K144" s="9"/>
      <c r="L144" s="9"/>
      <c r="M144" s="9"/>
      <c r="N144" s="9"/>
      <c r="O144" s="9"/>
      <c r="P144" s="9"/>
      <c r="Q144" s="9"/>
      <c r="R144" s="9"/>
      <c r="S144" s="9"/>
      <c r="T144" s="9"/>
      <c r="U144" s="9"/>
      <c r="V144" s="9"/>
      <c r="W144" s="9"/>
      <c r="X144" s="9"/>
      <c r="Y144" s="9"/>
      <c r="Z144" s="9"/>
    </row>
    <row r="145">
      <c r="A145" s="9"/>
      <c r="D145" s="9"/>
      <c r="E145" s="9"/>
      <c r="F145" s="9"/>
      <c r="G145" s="9"/>
      <c r="H145" s="9"/>
      <c r="I145" s="9"/>
      <c r="J145" s="9"/>
      <c r="K145" s="9"/>
      <c r="L145" s="9"/>
      <c r="M145" s="9"/>
      <c r="N145" s="9"/>
      <c r="O145" s="9"/>
      <c r="P145" s="9"/>
      <c r="Q145" s="9"/>
      <c r="R145" s="9"/>
      <c r="S145" s="9"/>
      <c r="T145" s="9"/>
      <c r="U145" s="9"/>
      <c r="V145" s="9"/>
      <c r="W145" s="9"/>
      <c r="X145" s="9"/>
      <c r="Y145" s="9"/>
      <c r="Z145" s="9"/>
    </row>
    <row r="146">
      <c r="A146" s="9"/>
      <c r="D146" s="9"/>
      <c r="E146" s="9"/>
      <c r="F146" s="9"/>
      <c r="G146" s="9"/>
      <c r="H146" s="9"/>
      <c r="I146" s="9"/>
      <c r="J146" s="9"/>
      <c r="K146" s="9"/>
      <c r="L146" s="9"/>
      <c r="M146" s="9"/>
      <c r="N146" s="9"/>
      <c r="O146" s="9"/>
      <c r="P146" s="9"/>
      <c r="Q146" s="9"/>
      <c r="R146" s="9"/>
      <c r="S146" s="9"/>
      <c r="T146" s="9"/>
      <c r="U146" s="9"/>
      <c r="V146" s="9"/>
      <c r="W146" s="9"/>
      <c r="X146" s="9"/>
      <c r="Y146" s="9"/>
      <c r="Z146" s="9"/>
    </row>
    <row r="147">
      <c r="A147" s="9"/>
      <c r="D147" s="9"/>
      <c r="E147" s="9"/>
      <c r="F147" s="9"/>
      <c r="G147" s="9"/>
      <c r="H147" s="9"/>
      <c r="I147" s="9"/>
      <c r="J147" s="9"/>
      <c r="K147" s="9"/>
      <c r="L147" s="9"/>
      <c r="M147" s="9"/>
      <c r="N147" s="9"/>
      <c r="O147" s="9"/>
      <c r="P147" s="9"/>
      <c r="Q147" s="9"/>
      <c r="R147" s="9"/>
      <c r="S147" s="9"/>
      <c r="T147" s="9"/>
      <c r="U147" s="9"/>
      <c r="V147" s="9"/>
      <c r="W147" s="9"/>
      <c r="X147" s="9"/>
      <c r="Y147" s="9"/>
      <c r="Z147" s="9"/>
    </row>
    <row r="148">
      <c r="A148" s="9"/>
      <c r="D148" s="9"/>
      <c r="E148" s="9"/>
      <c r="F148" s="9"/>
      <c r="G148" s="9"/>
      <c r="H148" s="9"/>
      <c r="I148" s="9"/>
      <c r="J148" s="9"/>
      <c r="K148" s="9"/>
      <c r="L148" s="9"/>
      <c r="M148" s="9"/>
      <c r="N148" s="9"/>
      <c r="O148" s="9"/>
      <c r="P148" s="9"/>
      <c r="Q148" s="9"/>
      <c r="R148" s="9"/>
      <c r="S148" s="9"/>
      <c r="T148" s="9"/>
      <c r="U148" s="9"/>
      <c r="V148" s="9"/>
      <c r="W148" s="9"/>
      <c r="X148" s="9"/>
      <c r="Y148" s="9"/>
      <c r="Z148" s="9"/>
    </row>
    <row r="149">
      <c r="A149" s="9"/>
      <c r="D149" s="9"/>
      <c r="E149" s="9"/>
      <c r="F149" s="9"/>
      <c r="G149" s="9"/>
      <c r="H149" s="9"/>
      <c r="I149" s="9"/>
      <c r="J149" s="9"/>
      <c r="K149" s="9"/>
      <c r="L149" s="9"/>
      <c r="M149" s="9"/>
      <c r="N149" s="9"/>
      <c r="O149" s="9"/>
      <c r="P149" s="9"/>
      <c r="Q149" s="9"/>
      <c r="R149" s="9"/>
      <c r="S149" s="9"/>
      <c r="T149" s="9"/>
      <c r="U149" s="9"/>
      <c r="V149" s="9"/>
      <c r="W149" s="9"/>
      <c r="X149" s="9"/>
      <c r="Y149" s="9"/>
      <c r="Z149" s="9"/>
    </row>
    <row r="150">
      <c r="A150" s="9"/>
      <c r="D150" s="9"/>
      <c r="E150" s="9"/>
      <c r="F150" s="9"/>
      <c r="G150" s="9"/>
      <c r="H150" s="9"/>
      <c r="I150" s="9"/>
      <c r="J150" s="9"/>
      <c r="K150" s="9"/>
      <c r="L150" s="9"/>
      <c r="M150" s="9"/>
      <c r="N150" s="9"/>
      <c r="O150" s="9"/>
      <c r="P150" s="9"/>
      <c r="Q150" s="9"/>
      <c r="R150" s="9"/>
      <c r="S150" s="9"/>
      <c r="T150" s="9"/>
      <c r="U150" s="9"/>
      <c r="V150" s="9"/>
      <c r="W150" s="9"/>
      <c r="X150" s="9"/>
      <c r="Y150" s="9"/>
      <c r="Z150" s="9"/>
    </row>
    <row r="151">
      <c r="A151" s="9"/>
      <c r="B151" s="3749"/>
      <c r="C151" s="9"/>
      <c r="D151" s="9"/>
      <c r="E151" s="9"/>
      <c r="F151" s="9"/>
      <c r="G151" s="9"/>
      <c r="H151" s="9"/>
      <c r="I151" s="9"/>
      <c r="J151" s="9"/>
      <c r="K151" s="9"/>
      <c r="L151" s="9"/>
      <c r="M151" s="9"/>
      <c r="N151" s="9"/>
      <c r="O151" s="9"/>
      <c r="P151" s="9"/>
      <c r="Q151" s="9"/>
      <c r="R151" s="9"/>
      <c r="S151" s="9"/>
      <c r="T151" s="9"/>
      <c r="U151" s="9"/>
      <c r="V151" s="9"/>
      <c r="W151" s="9"/>
      <c r="X151" s="9"/>
      <c r="Y151" s="9"/>
      <c r="Z151" s="9"/>
    </row>
    <row r="152">
      <c r="A152" s="9"/>
      <c r="D152" s="9"/>
      <c r="E152" s="9"/>
      <c r="F152" s="9"/>
      <c r="G152" s="9"/>
      <c r="H152" s="9"/>
      <c r="I152" s="9"/>
      <c r="J152" s="9"/>
      <c r="K152" s="9"/>
      <c r="L152" s="9"/>
      <c r="M152" s="9"/>
      <c r="N152" s="9"/>
      <c r="O152" s="9"/>
      <c r="P152" s="9"/>
      <c r="Q152" s="9"/>
      <c r="R152" s="9"/>
      <c r="S152" s="9"/>
      <c r="T152" s="9"/>
      <c r="U152" s="9"/>
      <c r="V152" s="9"/>
      <c r="W152" s="9"/>
      <c r="X152" s="9"/>
      <c r="Y152" s="9"/>
      <c r="Z152" s="9"/>
    </row>
    <row r="153">
      <c r="A153" s="9"/>
      <c r="D153" s="9"/>
      <c r="E153" s="9"/>
      <c r="F153" s="9"/>
      <c r="G153" s="9"/>
      <c r="H153" s="9"/>
      <c r="I153" s="9"/>
      <c r="J153" s="9"/>
      <c r="K153" s="9"/>
      <c r="L153" s="9"/>
      <c r="M153" s="9"/>
      <c r="N153" s="9"/>
      <c r="O153" s="9"/>
      <c r="P153" s="9"/>
      <c r="Q153" s="9"/>
      <c r="R153" s="9"/>
      <c r="S153" s="9"/>
      <c r="T153" s="9"/>
      <c r="U153" s="9"/>
      <c r="V153" s="9"/>
      <c r="W153" s="9"/>
      <c r="X153" s="9"/>
      <c r="Y153" s="9"/>
      <c r="Z153" s="9"/>
    </row>
    <row r="154">
      <c r="A154" s="9"/>
      <c r="D154" s="9"/>
      <c r="E154" s="9"/>
      <c r="F154" s="9"/>
      <c r="G154" s="9"/>
      <c r="H154" s="9"/>
      <c r="I154" s="9"/>
      <c r="J154" s="9"/>
      <c r="K154" s="9"/>
      <c r="L154" s="9"/>
      <c r="M154" s="9"/>
      <c r="N154" s="9"/>
      <c r="O154" s="9"/>
      <c r="P154" s="9"/>
      <c r="Q154" s="9"/>
      <c r="R154" s="9"/>
      <c r="S154" s="9"/>
      <c r="T154" s="9"/>
      <c r="U154" s="9"/>
      <c r="V154" s="9"/>
      <c r="W154" s="9"/>
      <c r="X154" s="9"/>
      <c r="Y154" s="9"/>
      <c r="Z154" s="9"/>
    </row>
    <row r="155">
      <c r="A155" s="9"/>
      <c r="D155" s="9"/>
      <c r="E155" s="9"/>
      <c r="F155" s="9"/>
      <c r="G155" s="9"/>
      <c r="H155" s="9"/>
      <c r="I155" s="9"/>
      <c r="J155" s="9"/>
      <c r="K155" s="9"/>
      <c r="L155" s="9"/>
      <c r="M155" s="9"/>
      <c r="N155" s="9"/>
      <c r="O155" s="9"/>
      <c r="P155" s="9"/>
      <c r="Q155" s="9"/>
      <c r="R155" s="9"/>
      <c r="S155" s="9"/>
      <c r="T155" s="9"/>
      <c r="U155" s="9"/>
      <c r="V155" s="9"/>
      <c r="W155" s="9"/>
      <c r="X155" s="9"/>
      <c r="Y155" s="9"/>
      <c r="Z155" s="9"/>
    </row>
    <row r="156">
      <c r="A156" s="9"/>
      <c r="D156" s="9"/>
      <c r="E156" s="9"/>
      <c r="F156" s="9"/>
      <c r="G156" s="9"/>
      <c r="H156" s="9"/>
      <c r="I156" s="9"/>
      <c r="J156" s="9"/>
      <c r="K156" s="9"/>
      <c r="L156" s="9"/>
      <c r="M156" s="9"/>
      <c r="N156" s="9"/>
      <c r="O156" s="9"/>
      <c r="P156" s="9"/>
      <c r="Q156" s="9"/>
      <c r="R156" s="9"/>
      <c r="S156" s="9"/>
      <c r="T156" s="9"/>
      <c r="U156" s="9"/>
      <c r="V156" s="9"/>
      <c r="W156" s="9"/>
      <c r="X156" s="9"/>
      <c r="Y156" s="9"/>
      <c r="Z156" s="9"/>
    </row>
    <row r="157">
      <c r="A157" s="9"/>
      <c r="B157" s="3904"/>
      <c r="C157" s="9"/>
      <c r="D157" s="9"/>
      <c r="E157" s="9"/>
      <c r="F157" s="9"/>
      <c r="G157" s="9"/>
      <c r="H157" s="9"/>
      <c r="I157" s="9"/>
      <c r="J157" s="9"/>
      <c r="K157" s="9"/>
      <c r="L157" s="9"/>
      <c r="M157" s="9"/>
      <c r="N157" s="9"/>
      <c r="O157" s="9"/>
      <c r="P157" s="9"/>
      <c r="Q157" s="9"/>
      <c r="R157" s="9"/>
      <c r="S157" s="9"/>
      <c r="T157" s="9"/>
      <c r="U157" s="9"/>
      <c r="V157" s="9"/>
      <c r="W157" s="9"/>
      <c r="X157" s="9"/>
      <c r="Y157" s="9"/>
      <c r="Z157" s="9"/>
    </row>
    <row r="158">
      <c r="A158" s="9"/>
      <c r="D158" s="9"/>
      <c r="E158" s="9"/>
      <c r="F158" s="9"/>
      <c r="G158" s="9"/>
      <c r="H158" s="9"/>
      <c r="I158" s="9"/>
      <c r="J158" s="9"/>
      <c r="K158" s="9"/>
      <c r="L158" s="9"/>
      <c r="M158" s="9"/>
      <c r="N158" s="9"/>
      <c r="O158" s="9"/>
      <c r="P158" s="9"/>
      <c r="Q158" s="9"/>
      <c r="R158" s="9"/>
      <c r="S158" s="9"/>
      <c r="T158" s="9"/>
      <c r="U158" s="9"/>
      <c r="V158" s="9"/>
      <c r="W158" s="9"/>
      <c r="X158" s="9"/>
      <c r="Y158" s="9"/>
      <c r="Z158" s="9"/>
    </row>
    <row r="159">
      <c r="A159" s="9"/>
      <c r="B159" s="4571"/>
      <c r="C159" s="9"/>
      <c r="D159" s="9"/>
      <c r="E159" s="9"/>
      <c r="F159" s="9"/>
      <c r="G159" s="9"/>
      <c r="H159" s="9"/>
      <c r="I159" s="9"/>
      <c r="J159" s="9"/>
      <c r="K159" s="9"/>
      <c r="L159" s="9"/>
      <c r="M159" s="9"/>
      <c r="N159" s="9"/>
      <c r="O159" s="9"/>
      <c r="P159" s="9"/>
      <c r="Q159" s="9"/>
      <c r="R159" s="9"/>
      <c r="S159" s="9"/>
      <c r="T159" s="9"/>
      <c r="U159" s="9"/>
      <c r="V159" s="9"/>
      <c r="W159" s="9"/>
      <c r="X159" s="9"/>
      <c r="Y159" s="9"/>
      <c r="Z159" s="9"/>
    </row>
    <row r="160">
      <c r="A160" s="9"/>
      <c r="B160" s="4571"/>
      <c r="C160" s="9"/>
      <c r="D160" s="9"/>
      <c r="E160" s="9"/>
      <c r="F160" s="9"/>
      <c r="G160" s="9"/>
      <c r="H160" s="9"/>
      <c r="I160" s="9"/>
      <c r="J160" s="9"/>
      <c r="K160" s="9"/>
      <c r="L160" s="9"/>
      <c r="M160" s="9"/>
      <c r="N160" s="9"/>
      <c r="O160" s="9"/>
      <c r="P160" s="9"/>
      <c r="Q160" s="9"/>
      <c r="R160" s="9"/>
      <c r="S160" s="9"/>
      <c r="T160" s="9"/>
      <c r="U160" s="9"/>
      <c r="V160" s="9"/>
      <c r="W160" s="9"/>
      <c r="X160" s="9"/>
      <c r="Y160" s="9"/>
      <c r="Z160" s="9"/>
    </row>
    <row r="161">
      <c r="A161" s="9"/>
      <c r="B161" s="4571"/>
      <c r="C161" s="9"/>
      <c r="D161" s="9"/>
      <c r="E161" s="9"/>
      <c r="F161" s="9"/>
      <c r="G161" s="9"/>
      <c r="H161" s="9"/>
      <c r="I161" s="9"/>
      <c r="J161" s="9"/>
      <c r="K161" s="9"/>
      <c r="L161" s="9"/>
      <c r="M161" s="9"/>
      <c r="N161" s="9"/>
      <c r="O161" s="9"/>
      <c r="P161" s="9"/>
      <c r="Q161" s="9"/>
      <c r="R161" s="9"/>
      <c r="S161" s="9"/>
      <c r="T161" s="9"/>
      <c r="U161" s="9"/>
      <c r="V161" s="9"/>
      <c r="W161" s="9"/>
      <c r="X161" s="9"/>
      <c r="Y161" s="9"/>
      <c r="Z161" s="9"/>
    </row>
    <row r="162">
      <c r="A162" s="9"/>
      <c r="B162" s="4571"/>
      <c r="C162" s="9"/>
      <c r="D162" s="9"/>
      <c r="E162" s="9"/>
      <c r="F162" s="9"/>
      <c r="G162" s="9"/>
      <c r="H162" s="9"/>
      <c r="I162" s="9"/>
      <c r="J162" s="9"/>
      <c r="K162" s="9"/>
      <c r="L162" s="9"/>
      <c r="M162" s="9"/>
      <c r="N162" s="9"/>
      <c r="O162" s="9"/>
      <c r="P162" s="9"/>
      <c r="Q162" s="9"/>
      <c r="R162" s="9"/>
      <c r="S162" s="9"/>
      <c r="T162" s="9"/>
      <c r="U162" s="9"/>
      <c r="V162" s="9"/>
      <c r="W162" s="9"/>
      <c r="X162" s="9"/>
      <c r="Y162" s="9"/>
      <c r="Z162" s="9"/>
    </row>
    <row r="163">
      <c r="A163" s="9"/>
      <c r="B163" s="4571"/>
      <c r="C163" s="9"/>
      <c r="D163" s="9"/>
      <c r="E163" s="9"/>
      <c r="F163" s="9"/>
      <c r="G163" s="9"/>
      <c r="H163" s="9"/>
      <c r="I163" s="9"/>
      <c r="J163" s="9"/>
      <c r="K163" s="9"/>
      <c r="L163" s="9"/>
      <c r="M163" s="9"/>
      <c r="N163" s="9"/>
      <c r="O163" s="9"/>
      <c r="P163" s="9"/>
      <c r="Q163" s="9"/>
      <c r="R163" s="9"/>
      <c r="S163" s="9"/>
      <c r="T163" s="9"/>
      <c r="U163" s="9"/>
      <c r="V163" s="9"/>
      <c r="W163" s="9"/>
      <c r="X163" s="9"/>
      <c r="Y163" s="9"/>
      <c r="Z163" s="9"/>
    </row>
    <row r="164">
      <c r="A164" s="9"/>
      <c r="B164" s="4571"/>
      <c r="C164" s="9"/>
      <c r="D164" s="9"/>
      <c r="E164" s="9"/>
      <c r="F164" s="9"/>
      <c r="G164" s="9"/>
      <c r="H164" s="9"/>
      <c r="I164" s="9"/>
      <c r="J164" s="9"/>
      <c r="K164" s="9"/>
      <c r="L164" s="9"/>
      <c r="M164" s="9"/>
      <c r="N164" s="9"/>
      <c r="O164" s="9"/>
      <c r="P164" s="9"/>
      <c r="Q164" s="9"/>
      <c r="R164" s="9"/>
      <c r="S164" s="9"/>
      <c r="T164" s="9"/>
      <c r="U164" s="9"/>
      <c r="V164" s="9"/>
      <c r="W164" s="9"/>
      <c r="X164" s="9"/>
      <c r="Y164" s="9"/>
      <c r="Z164" s="9"/>
    </row>
    <row r="165">
      <c r="A165" s="9"/>
      <c r="B165" s="4571"/>
      <c r="C165" s="9"/>
      <c r="D165" s="9"/>
      <c r="E165" s="9"/>
      <c r="F165" s="9"/>
      <c r="G165" s="9"/>
      <c r="H165" s="9"/>
      <c r="I165" s="9"/>
      <c r="J165" s="9"/>
      <c r="K165" s="9"/>
      <c r="L165" s="9"/>
      <c r="M165" s="9"/>
      <c r="N165" s="9"/>
      <c r="O165" s="9"/>
      <c r="P165" s="9"/>
      <c r="Q165" s="9"/>
      <c r="R165" s="9"/>
      <c r="S165" s="9"/>
      <c r="T165" s="9"/>
      <c r="U165" s="9"/>
      <c r="V165" s="9"/>
      <c r="W165" s="9"/>
      <c r="X165" s="9"/>
      <c r="Y165" s="9"/>
      <c r="Z165" s="9"/>
    </row>
    <row r="166">
      <c r="A166" s="9"/>
      <c r="B166" s="4571"/>
      <c r="C166" s="9"/>
      <c r="D166" s="9"/>
      <c r="E166" s="9"/>
      <c r="F166" s="9"/>
      <c r="G166" s="9"/>
      <c r="H166" s="9"/>
      <c r="I166" s="9"/>
      <c r="J166" s="9"/>
      <c r="K166" s="9"/>
      <c r="L166" s="9"/>
      <c r="M166" s="9"/>
      <c r="N166" s="9"/>
      <c r="O166" s="9"/>
      <c r="P166" s="9"/>
      <c r="Q166" s="9"/>
      <c r="R166" s="9"/>
      <c r="S166" s="9"/>
      <c r="T166" s="9"/>
      <c r="U166" s="9"/>
      <c r="V166" s="9"/>
      <c r="W166" s="9"/>
      <c r="X166" s="9"/>
      <c r="Y166" s="9"/>
      <c r="Z166" s="9"/>
    </row>
    <row r="167">
      <c r="A167" s="9"/>
      <c r="B167" s="4571"/>
      <c r="C167" s="9"/>
      <c r="D167" s="9"/>
      <c r="E167" s="9"/>
      <c r="F167" s="9"/>
      <c r="G167" s="9"/>
      <c r="H167" s="9"/>
      <c r="I167" s="9"/>
      <c r="J167" s="9"/>
      <c r="K167" s="9"/>
      <c r="L167" s="9"/>
      <c r="M167" s="9"/>
      <c r="N167" s="9"/>
      <c r="O167" s="9"/>
      <c r="P167" s="9"/>
      <c r="Q167" s="9"/>
      <c r="R167" s="9"/>
      <c r="S167" s="9"/>
      <c r="T167" s="9"/>
      <c r="U167" s="9"/>
      <c r="V167" s="9"/>
      <c r="W167" s="9"/>
      <c r="X167" s="9"/>
      <c r="Y167" s="9"/>
      <c r="Z167" s="9"/>
    </row>
    <row r="168">
      <c r="A168" s="9"/>
      <c r="B168" s="4571"/>
      <c r="C168" s="9"/>
      <c r="D168" s="9"/>
      <c r="E168" s="9"/>
      <c r="F168" s="9"/>
      <c r="G168" s="9"/>
      <c r="H168" s="9"/>
      <c r="I168" s="9"/>
      <c r="J168" s="9"/>
      <c r="K168" s="9"/>
      <c r="L168" s="9"/>
      <c r="M168" s="9"/>
      <c r="N168" s="9"/>
      <c r="O168" s="9"/>
      <c r="P168" s="9"/>
      <c r="Q168" s="9"/>
      <c r="R168" s="9"/>
      <c r="S168" s="9"/>
      <c r="T168" s="9"/>
      <c r="U168" s="9"/>
      <c r="V168" s="9"/>
      <c r="W168" s="9"/>
      <c r="X168" s="9"/>
      <c r="Y168" s="9"/>
      <c r="Z168" s="9"/>
    </row>
    <row r="169">
      <c r="A169" s="9"/>
      <c r="B169" s="4571"/>
      <c r="C169" s="9"/>
      <c r="D169" s="9"/>
      <c r="E169" s="9"/>
      <c r="F169" s="9"/>
      <c r="G169" s="9"/>
      <c r="H169" s="9"/>
      <c r="I169" s="9"/>
      <c r="J169" s="9"/>
      <c r="K169" s="9"/>
      <c r="L169" s="9"/>
      <c r="M169" s="9"/>
      <c r="N169" s="9"/>
      <c r="O169" s="9"/>
      <c r="P169" s="9"/>
      <c r="Q169" s="9"/>
      <c r="R169" s="9"/>
      <c r="S169" s="9"/>
      <c r="T169" s="9"/>
      <c r="U169" s="9"/>
      <c r="V169" s="9"/>
      <c r="W169" s="9"/>
      <c r="X169" s="9"/>
      <c r="Y169" s="9"/>
      <c r="Z169" s="9"/>
    </row>
    <row r="170">
      <c r="A170" s="9"/>
      <c r="B170" s="4571"/>
      <c r="C170" s="9"/>
      <c r="D170" s="9"/>
      <c r="E170" s="9"/>
      <c r="F170" s="9"/>
      <c r="G170" s="9"/>
      <c r="H170" s="9"/>
      <c r="I170" s="9"/>
      <c r="J170" s="9"/>
      <c r="K170" s="9"/>
      <c r="L170" s="9"/>
      <c r="M170" s="9"/>
      <c r="N170" s="9"/>
      <c r="O170" s="9"/>
      <c r="P170" s="9"/>
      <c r="Q170" s="9"/>
      <c r="R170" s="9"/>
      <c r="S170" s="9"/>
      <c r="T170" s="9"/>
      <c r="U170" s="9"/>
      <c r="V170" s="9"/>
      <c r="W170" s="9"/>
      <c r="X170" s="9"/>
      <c r="Y170" s="9"/>
      <c r="Z170" s="9"/>
    </row>
    <row r="171">
      <c r="A171" s="9"/>
      <c r="B171" s="4571"/>
      <c r="C171" s="9"/>
      <c r="D171" s="9"/>
      <c r="E171" s="9"/>
      <c r="F171" s="9"/>
      <c r="G171" s="9"/>
      <c r="H171" s="9"/>
      <c r="I171" s="9"/>
      <c r="J171" s="9"/>
      <c r="K171" s="9"/>
      <c r="L171" s="9"/>
      <c r="M171" s="9"/>
      <c r="N171" s="9"/>
      <c r="O171" s="9"/>
      <c r="P171" s="9"/>
      <c r="Q171" s="9"/>
      <c r="R171" s="9"/>
      <c r="S171" s="9"/>
      <c r="T171" s="9"/>
      <c r="U171" s="9"/>
      <c r="V171" s="9"/>
      <c r="W171" s="9"/>
      <c r="X171" s="9"/>
      <c r="Y171" s="9"/>
      <c r="Z171" s="9"/>
    </row>
    <row r="172">
      <c r="A172" s="9"/>
      <c r="B172" s="4571"/>
      <c r="C172" s="9"/>
      <c r="D172" s="9"/>
      <c r="E172" s="9"/>
      <c r="F172" s="9"/>
      <c r="G172" s="9"/>
      <c r="H172" s="9"/>
      <c r="I172" s="9"/>
      <c r="J172" s="9"/>
      <c r="K172" s="9"/>
      <c r="L172" s="9"/>
      <c r="M172" s="9"/>
      <c r="N172" s="9"/>
      <c r="O172" s="9"/>
      <c r="P172" s="9"/>
      <c r="Q172" s="9"/>
      <c r="R172" s="9"/>
      <c r="S172" s="9"/>
      <c r="T172" s="9"/>
      <c r="U172" s="9"/>
      <c r="V172" s="9"/>
      <c r="W172" s="9"/>
      <c r="X172" s="9"/>
      <c r="Y172" s="9"/>
      <c r="Z172" s="9"/>
    </row>
    <row r="173">
      <c r="A173" s="9"/>
      <c r="B173" s="4571"/>
      <c r="C173" s="9"/>
      <c r="D173" s="9"/>
      <c r="E173" s="9"/>
      <c r="F173" s="9"/>
      <c r="G173" s="9"/>
      <c r="H173" s="9"/>
      <c r="I173" s="9"/>
      <c r="J173" s="9"/>
      <c r="K173" s="9"/>
      <c r="L173" s="9"/>
      <c r="M173" s="9"/>
      <c r="N173" s="9"/>
      <c r="O173" s="9"/>
      <c r="P173" s="9"/>
      <c r="Q173" s="9"/>
      <c r="R173" s="9"/>
      <c r="S173" s="9"/>
      <c r="T173" s="9"/>
      <c r="U173" s="9"/>
      <c r="V173" s="9"/>
      <c r="W173" s="9"/>
      <c r="X173" s="9"/>
      <c r="Y173" s="9"/>
      <c r="Z173" s="9"/>
    </row>
    <row r="174">
      <c r="A174" s="9"/>
      <c r="B174" s="4571"/>
      <c r="C174" s="9"/>
      <c r="D174" s="9"/>
      <c r="E174" s="9"/>
      <c r="F174" s="9"/>
      <c r="G174" s="9"/>
      <c r="H174" s="9"/>
      <c r="I174" s="9"/>
      <c r="J174" s="9"/>
      <c r="K174" s="9"/>
      <c r="L174" s="9"/>
      <c r="M174" s="9"/>
      <c r="N174" s="9"/>
      <c r="O174" s="9"/>
      <c r="P174" s="9"/>
      <c r="Q174" s="9"/>
      <c r="R174" s="9"/>
      <c r="S174" s="9"/>
      <c r="T174" s="9"/>
      <c r="U174" s="9"/>
      <c r="V174" s="9"/>
      <c r="W174" s="9"/>
      <c r="X174" s="9"/>
      <c r="Y174" s="9"/>
      <c r="Z174" s="9"/>
    </row>
    <row r="175">
      <c r="A175" s="9"/>
      <c r="B175" s="4571"/>
      <c r="C175" s="9"/>
      <c r="D175" s="9"/>
      <c r="E175" s="9"/>
      <c r="F175" s="9"/>
      <c r="G175" s="9"/>
      <c r="H175" s="9"/>
      <c r="I175" s="9"/>
      <c r="J175" s="9"/>
      <c r="K175" s="9"/>
      <c r="L175" s="9"/>
      <c r="M175" s="9"/>
      <c r="N175" s="9"/>
      <c r="O175" s="9"/>
      <c r="P175" s="9"/>
      <c r="Q175" s="9"/>
      <c r="R175" s="9"/>
      <c r="S175" s="9"/>
      <c r="T175" s="9"/>
      <c r="U175" s="9"/>
      <c r="V175" s="9"/>
      <c r="W175" s="9"/>
      <c r="X175" s="9"/>
      <c r="Y175" s="9"/>
      <c r="Z175" s="9"/>
    </row>
    <row r="176">
      <c r="A176" s="9"/>
      <c r="B176" s="4571"/>
      <c r="C176" s="9"/>
      <c r="D176" s="9"/>
      <c r="E176" s="9"/>
      <c r="F176" s="9"/>
      <c r="G176" s="9"/>
      <c r="H176" s="9"/>
      <c r="I176" s="9"/>
      <c r="J176" s="9"/>
      <c r="K176" s="9"/>
      <c r="L176" s="9"/>
      <c r="M176" s="9"/>
      <c r="N176" s="9"/>
      <c r="O176" s="9"/>
      <c r="P176" s="9"/>
      <c r="Q176" s="9"/>
      <c r="R176" s="9"/>
      <c r="S176" s="9"/>
      <c r="T176" s="9"/>
      <c r="U176" s="9"/>
      <c r="V176" s="9"/>
      <c r="W176" s="9"/>
      <c r="X176" s="9"/>
      <c r="Y176" s="9"/>
      <c r="Z176" s="9"/>
    </row>
    <row r="177">
      <c r="A177" s="9"/>
      <c r="B177" s="4571"/>
      <c r="C177" s="9"/>
      <c r="D177" s="9"/>
      <c r="E177" s="9"/>
      <c r="F177" s="9"/>
      <c r="G177" s="9"/>
      <c r="H177" s="9"/>
      <c r="I177" s="9"/>
      <c r="J177" s="9"/>
      <c r="K177" s="9"/>
      <c r="L177" s="9"/>
      <c r="M177" s="9"/>
      <c r="N177" s="9"/>
      <c r="O177" s="9"/>
      <c r="P177" s="9"/>
      <c r="Q177" s="9"/>
      <c r="R177" s="9"/>
      <c r="S177" s="9"/>
      <c r="T177" s="9"/>
      <c r="U177" s="9"/>
      <c r="V177" s="9"/>
      <c r="W177" s="9"/>
      <c r="X177" s="9"/>
      <c r="Y177" s="9"/>
      <c r="Z177" s="9"/>
    </row>
    <row r="178">
      <c r="A178" s="9"/>
      <c r="B178" s="4571"/>
      <c r="C178" s="9"/>
      <c r="D178" s="9"/>
      <c r="E178" s="9"/>
      <c r="F178" s="9"/>
      <c r="G178" s="9"/>
      <c r="H178" s="9"/>
      <c r="I178" s="9"/>
      <c r="J178" s="9"/>
      <c r="K178" s="9"/>
      <c r="L178" s="9"/>
      <c r="M178" s="9"/>
      <c r="N178" s="9"/>
      <c r="O178" s="9"/>
      <c r="P178" s="9"/>
      <c r="Q178" s="9"/>
      <c r="R178" s="9"/>
      <c r="S178" s="9"/>
      <c r="T178" s="9"/>
      <c r="U178" s="9"/>
      <c r="V178" s="9"/>
      <c r="W178" s="9"/>
      <c r="X178" s="9"/>
      <c r="Y178" s="9"/>
      <c r="Z178" s="9"/>
    </row>
    <row r="179">
      <c r="A179" s="9"/>
      <c r="B179" s="4571"/>
      <c r="C179" s="9"/>
      <c r="D179" s="9"/>
      <c r="E179" s="9"/>
      <c r="F179" s="9"/>
      <c r="G179" s="9"/>
      <c r="H179" s="9"/>
      <c r="I179" s="9"/>
      <c r="J179" s="9"/>
      <c r="K179" s="9"/>
      <c r="L179" s="9"/>
      <c r="M179" s="9"/>
      <c r="N179" s="9"/>
      <c r="O179" s="9"/>
      <c r="P179" s="9"/>
      <c r="Q179" s="9"/>
      <c r="R179" s="9"/>
      <c r="S179" s="9"/>
      <c r="T179" s="9"/>
      <c r="U179" s="9"/>
      <c r="V179" s="9"/>
      <c r="W179" s="9"/>
      <c r="X179" s="9"/>
      <c r="Y179" s="9"/>
      <c r="Z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row>
    <row r="1004">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row>
    <row r="1005">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row>
    <row r="1006">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row>
    <row r="1007">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row>
    <row r="1008">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row>
    <row r="1009">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row>
    <row r="1010">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row>
    <row r="1011">
      <c r="A1011" s="9"/>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row>
    <row r="1012">
      <c r="A1012" s="9"/>
      <c r="B1012" s="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row>
    <row r="1013">
      <c r="A1013" s="9"/>
      <c r="B1013" s="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row>
    <row r="1014">
      <c r="A1014" s="9"/>
      <c r="B1014" s="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row>
    <row r="1015">
      <c r="A1015" s="9"/>
      <c r="B1015" s="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row>
    <row r="1016">
      <c r="A1016" s="9"/>
      <c r="B1016" s="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row>
    <row r="1017">
      <c r="A1017" s="9"/>
      <c r="B1017" s="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row>
    <row r="1018">
      <c r="A1018" s="9"/>
      <c r="B1018" s="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row>
    <row r="1019">
      <c r="A1019" s="9"/>
      <c r="B1019" s="9"/>
      <c r="C1019" s="9"/>
      <c r="D1019" s="9"/>
      <c r="E1019" s="9"/>
      <c r="F1019" s="9"/>
      <c r="G1019" s="9"/>
      <c r="H1019" s="9"/>
      <c r="I1019" s="9"/>
      <c r="J1019" s="9"/>
      <c r="K1019" s="9"/>
      <c r="L1019" s="9"/>
      <c r="M1019" s="9"/>
      <c r="N1019" s="9"/>
      <c r="O1019" s="9"/>
      <c r="P1019" s="9"/>
      <c r="Q1019" s="9"/>
      <c r="R1019" s="9"/>
      <c r="S1019" s="9"/>
      <c r="T1019" s="9"/>
      <c r="U1019" s="9"/>
      <c r="V1019" s="9"/>
      <c r="W1019" s="9"/>
      <c r="X1019" s="9"/>
      <c r="Y1019" s="9"/>
      <c r="Z1019" s="9"/>
    </row>
    <row r="1020">
      <c r="A1020" s="9"/>
      <c r="B1020" s="9"/>
      <c r="C1020" s="9"/>
      <c r="D1020" s="9"/>
      <c r="E1020" s="9"/>
      <c r="F1020" s="9"/>
      <c r="G1020" s="9"/>
      <c r="H1020" s="9"/>
      <c r="I1020" s="9"/>
      <c r="J1020" s="9"/>
      <c r="K1020" s="9"/>
      <c r="L1020" s="9"/>
      <c r="M1020" s="9"/>
      <c r="N1020" s="9"/>
      <c r="O1020" s="9"/>
      <c r="P1020" s="9"/>
      <c r="Q1020" s="9"/>
      <c r="R1020" s="9"/>
      <c r="S1020" s="9"/>
      <c r="T1020" s="9"/>
      <c r="U1020" s="9"/>
      <c r="V1020" s="9"/>
      <c r="W1020" s="9"/>
      <c r="X1020" s="9"/>
      <c r="Y1020" s="9"/>
      <c r="Z1020" s="9"/>
    </row>
    <row r="1021">
      <c r="A1021" s="9"/>
      <c r="B1021" s="9"/>
      <c r="C1021" s="9"/>
      <c r="D1021" s="9"/>
      <c r="E1021" s="9"/>
      <c r="F1021" s="9"/>
      <c r="G1021" s="9"/>
      <c r="H1021" s="9"/>
      <c r="I1021" s="9"/>
      <c r="J1021" s="9"/>
      <c r="K1021" s="9"/>
      <c r="L1021" s="9"/>
      <c r="M1021" s="9"/>
      <c r="N1021" s="9"/>
      <c r="O1021" s="9"/>
      <c r="P1021" s="9"/>
      <c r="Q1021" s="9"/>
      <c r="R1021" s="9"/>
      <c r="S1021" s="9"/>
      <c r="T1021" s="9"/>
      <c r="U1021" s="9"/>
      <c r="V1021" s="9"/>
      <c r="W1021" s="9"/>
      <c r="X1021" s="9"/>
      <c r="Y1021" s="9"/>
      <c r="Z1021" s="9"/>
    </row>
    <row r="1022">
      <c r="A1022" s="9"/>
      <c r="B1022" s="9"/>
      <c r="C1022" s="9"/>
      <c r="D1022" s="9"/>
      <c r="E1022" s="9"/>
      <c r="F1022" s="9"/>
      <c r="G1022" s="9"/>
      <c r="H1022" s="9"/>
      <c r="I1022" s="9"/>
      <c r="J1022" s="9"/>
      <c r="K1022" s="9"/>
      <c r="L1022" s="9"/>
      <c r="M1022" s="9"/>
      <c r="N1022" s="9"/>
      <c r="O1022" s="9"/>
      <c r="P1022" s="9"/>
      <c r="Q1022" s="9"/>
      <c r="R1022" s="9"/>
      <c r="S1022" s="9"/>
      <c r="T1022" s="9"/>
      <c r="U1022" s="9"/>
      <c r="V1022" s="9"/>
      <c r="W1022" s="9"/>
      <c r="X1022" s="9"/>
      <c r="Y1022" s="9"/>
      <c r="Z1022" s="9"/>
    </row>
    <row r="1023">
      <c r="A1023" s="9"/>
      <c r="B1023" s="9"/>
      <c r="C1023" s="9"/>
      <c r="D1023" s="9"/>
      <c r="E1023" s="9"/>
      <c r="F1023" s="9"/>
      <c r="G1023" s="9"/>
      <c r="H1023" s="9"/>
      <c r="I1023" s="9"/>
      <c r="J1023" s="9"/>
      <c r="K1023" s="9"/>
      <c r="L1023" s="9"/>
      <c r="M1023" s="9"/>
      <c r="N1023" s="9"/>
      <c r="O1023" s="9"/>
      <c r="P1023" s="9"/>
      <c r="Q1023" s="9"/>
      <c r="R1023" s="9"/>
      <c r="S1023" s="9"/>
      <c r="T1023" s="9"/>
      <c r="U1023" s="9"/>
      <c r="V1023" s="9"/>
      <c r="W1023" s="9"/>
      <c r="X1023" s="9"/>
      <c r="Y1023" s="9"/>
      <c r="Z1023" s="9"/>
    </row>
    <row r="1024">
      <c r="A1024" s="9"/>
      <c r="B1024" s="9"/>
      <c r="C1024" s="9"/>
      <c r="D1024" s="9"/>
      <c r="E1024" s="9"/>
      <c r="F1024" s="9"/>
      <c r="G1024" s="9"/>
      <c r="H1024" s="9"/>
      <c r="I1024" s="9"/>
      <c r="J1024" s="9"/>
      <c r="K1024" s="9"/>
      <c r="L1024" s="9"/>
      <c r="M1024" s="9"/>
      <c r="N1024" s="9"/>
      <c r="O1024" s="9"/>
      <c r="P1024" s="9"/>
      <c r="Q1024" s="9"/>
      <c r="R1024" s="9"/>
      <c r="S1024" s="9"/>
      <c r="T1024" s="9"/>
      <c r="U1024" s="9"/>
      <c r="V1024" s="9"/>
      <c r="W1024" s="9"/>
      <c r="X1024" s="9"/>
      <c r="Y1024" s="9"/>
      <c r="Z1024" s="9"/>
    </row>
    <row r="1025">
      <c r="A1025" s="9"/>
      <c r="B1025" s="9"/>
      <c r="C1025" s="9"/>
      <c r="D1025" s="9"/>
      <c r="E1025" s="9"/>
      <c r="F1025" s="9"/>
      <c r="G1025" s="9"/>
      <c r="H1025" s="9"/>
      <c r="I1025" s="9"/>
      <c r="J1025" s="9"/>
      <c r="K1025" s="9"/>
      <c r="L1025" s="9"/>
      <c r="M1025" s="9"/>
      <c r="N1025" s="9"/>
      <c r="O1025" s="9"/>
      <c r="P1025" s="9"/>
      <c r="Q1025" s="9"/>
      <c r="R1025" s="9"/>
      <c r="S1025" s="9"/>
      <c r="T1025" s="9"/>
      <c r="U1025" s="9"/>
      <c r="V1025" s="9"/>
      <c r="W1025" s="9"/>
      <c r="X1025" s="9"/>
      <c r="Y1025" s="9"/>
      <c r="Z1025" s="9"/>
    </row>
    <row r="1026">
      <c r="A1026" s="9"/>
      <c r="B1026" s="9"/>
      <c r="C1026" s="9"/>
      <c r="D1026" s="9"/>
      <c r="E1026" s="9"/>
      <c r="F1026" s="9"/>
      <c r="G1026" s="9"/>
      <c r="H1026" s="9"/>
      <c r="I1026" s="9"/>
      <c r="J1026" s="9"/>
      <c r="K1026" s="9"/>
      <c r="L1026" s="9"/>
      <c r="M1026" s="9"/>
      <c r="N1026" s="9"/>
      <c r="O1026" s="9"/>
      <c r="P1026" s="9"/>
      <c r="Q1026" s="9"/>
      <c r="R1026" s="9"/>
      <c r="S1026" s="9"/>
      <c r="T1026" s="9"/>
      <c r="U1026" s="9"/>
      <c r="V1026" s="9"/>
      <c r="W1026" s="9"/>
      <c r="X1026" s="9"/>
      <c r="Y1026" s="9"/>
      <c r="Z1026" s="9"/>
    </row>
    <row r="1027">
      <c r="A1027" s="9"/>
      <c r="B1027" s="9"/>
      <c r="C1027" s="9"/>
      <c r="D1027" s="9"/>
      <c r="E1027" s="9"/>
      <c r="F1027" s="9"/>
      <c r="G1027" s="9"/>
      <c r="H1027" s="9"/>
      <c r="I1027" s="9"/>
      <c r="J1027" s="9"/>
      <c r="K1027" s="9"/>
      <c r="L1027" s="9"/>
      <c r="M1027" s="9"/>
      <c r="N1027" s="9"/>
      <c r="O1027" s="9"/>
      <c r="P1027" s="9"/>
      <c r="Q1027" s="9"/>
      <c r="R1027" s="9"/>
      <c r="S1027" s="9"/>
      <c r="T1027" s="9"/>
      <c r="U1027" s="9"/>
      <c r="V1027" s="9"/>
      <c r="W1027" s="9"/>
      <c r="X1027" s="9"/>
      <c r="Y1027" s="9"/>
      <c r="Z1027" s="9"/>
    </row>
    <row r="1028">
      <c r="A1028" s="9"/>
      <c r="B1028" s="9"/>
      <c r="C1028" s="9"/>
      <c r="D1028" s="9"/>
      <c r="E1028" s="9"/>
      <c r="F1028" s="9"/>
      <c r="G1028" s="9"/>
      <c r="H1028" s="9"/>
      <c r="I1028" s="9"/>
      <c r="J1028" s="9"/>
      <c r="K1028" s="9"/>
      <c r="L1028" s="9"/>
      <c r="M1028" s="9"/>
      <c r="N1028" s="9"/>
      <c r="O1028" s="9"/>
      <c r="P1028" s="9"/>
      <c r="Q1028" s="9"/>
      <c r="R1028" s="9"/>
      <c r="S1028" s="9"/>
      <c r="T1028" s="9"/>
      <c r="U1028" s="9"/>
      <c r="V1028" s="9"/>
      <c r="W1028" s="9"/>
      <c r="X1028" s="9"/>
      <c r="Y1028" s="9"/>
      <c r="Z1028" s="9"/>
    </row>
  </sheetData>
  <mergeCells count="5">
    <mergeCell ref="A2:G2"/>
    <mergeCell ref="J6:K6"/>
    <mergeCell ref="A17:G17"/>
    <mergeCell ref="A30:G30"/>
    <mergeCell ref="A43:G43"/>
  </mergeCells>
  <conditionalFormatting sqref="D60:D136">
    <cfRule type="colorScale" priority="1">
      <colorScale>
        <cfvo type="min"/>
        <cfvo type="max"/>
        <color rgb="FF9900FF"/>
        <color rgb="FF00FFFF"/>
      </colorScale>
    </cfRule>
  </conditionalFormatting>
  <conditionalFormatting sqref="B64:B160">
    <cfRule type="colorScale" priority="2">
      <colorScale>
        <cfvo type="min"/>
        <cfvo type="percentile" val="50"/>
        <cfvo type="max"/>
        <color rgb="FF57BB8A"/>
        <color rgb="FFFFD666"/>
        <color rgb="FFE67C73"/>
      </colorScale>
    </cfRule>
  </conditionalFormatting>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5.43"/>
    <col customWidth="1" min="5" max="5" width="14.86"/>
    <col customWidth="1" min="6" max="6" width="46.57"/>
  </cols>
  <sheetData>
    <row r="1">
      <c r="A1" s="4572" t="s">
        <v>4870</v>
      </c>
      <c r="B1" s="4573" t="s">
        <v>12908</v>
      </c>
      <c r="C1" s="4573" t="s">
        <v>12909</v>
      </c>
      <c r="D1" s="4573" t="s">
        <v>12910</v>
      </c>
      <c r="E1" s="4574" t="s">
        <v>12911</v>
      </c>
      <c r="F1" s="4574" t="s">
        <v>12912</v>
      </c>
      <c r="G1" s="4575" t="s">
        <v>12913</v>
      </c>
    </row>
    <row r="2">
      <c r="A2" s="660" t="s">
        <v>15</v>
      </c>
      <c r="B2" s="4576" t="s">
        <v>12914</v>
      </c>
      <c r="C2" s="4577"/>
      <c r="D2" s="4577"/>
      <c r="E2" s="4578"/>
      <c r="F2" s="4579" t="s">
        <v>12915</v>
      </c>
      <c r="G2" s="4580"/>
      <c r="H2" s="3923"/>
      <c r="R2" s="49"/>
      <c r="S2" s="49"/>
      <c r="T2" s="49"/>
      <c r="U2" s="49"/>
      <c r="V2" s="49"/>
      <c r="W2" s="49"/>
      <c r="X2" s="49"/>
      <c r="Y2" s="49"/>
      <c r="Z2" s="49"/>
    </row>
    <row r="3">
      <c r="A3" s="668" t="s">
        <v>16</v>
      </c>
      <c r="B3" s="4581"/>
      <c r="C3" s="4582" t="s">
        <v>9023</v>
      </c>
      <c r="D3" s="4582" t="s">
        <v>9023</v>
      </c>
      <c r="E3" s="4583"/>
      <c r="F3" s="4584"/>
      <c r="G3" s="4585"/>
    </row>
    <row r="4">
      <c r="A4" s="679" t="s">
        <v>3634</v>
      </c>
      <c r="B4" s="4577"/>
      <c r="C4" s="4577"/>
      <c r="D4" s="4577"/>
      <c r="E4" s="4578"/>
      <c r="F4" s="4586"/>
      <c r="G4" s="4587"/>
      <c r="J4" s="11"/>
      <c r="R4" s="49"/>
      <c r="S4" s="49"/>
      <c r="T4" s="49"/>
      <c r="U4" s="49"/>
      <c r="V4" s="49"/>
      <c r="W4" s="49"/>
      <c r="X4" s="49"/>
      <c r="Y4" s="49"/>
      <c r="Z4" s="49"/>
    </row>
    <row r="5">
      <c r="A5" s="685" t="s">
        <v>3636</v>
      </c>
      <c r="B5" s="4582" t="s">
        <v>9023</v>
      </c>
      <c r="C5" s="4581"/>
      <c r="D5" s="4581"/>
      <c r="E5" s="4588" t="s">
        <v>9042</v>
      </c>
      <c r="F5" s="4589"/>
      <c r="G5" s="4585">
        <v>1.0</v>
      </c>
    </row>
    <row r="6">
      <c r="A6" s="660" t="s">
        <v>24</v>
      </c>
      <c r="B6" s="4577"/>
      <c r="C6" s="4577"/>
      <c r="D6" s="4577"/>
      <c r="E6" s="4578"/>
      <c r="F6" s="4586"/>
      <c r="G6" s="4587"/>
      <c r="R6" s="49"/>
      <c r="S6" s="49"/>
      <c r="T6" s="49"/>
      <c r="U6" s="49"/>
      <c r="V6" s="49"/>
      <c r="W6" s="49"/>
      <c r="X6" s="49"/>
      <c r="Y6" s="49"/>
      <c r="Z6" s="49"/>
    </row>
    <row r="7">
      <c r="A7" s="668" t="s">
        <v>25</v>
      </c>
      <c r="B7" s="4582" t="s">
        <v>9023</v>
      </c>
      <c r="C7" s="4581"/>
      <c r="D7" s="4581"/>
      <c r="E7" s="4583"/>
      <c r="F7" s="4584"/>
      <c r="G7" s="4590"/>
    </row>
    <row r="8">
      <c r="A8" s="685" t="s">
        <v>28</v>
      </c>
      <c r="B8" s="4591"/>
      <c r="C8" s="4591"/>
      <c r="D8" s="4591"/>
      <c r="E8" s="4592" t="s">
        <v>9023</v>
      </c>
      <c r="F8" s="4593"/>
      <c r="G8" s="4594"/>
    </row>
    <row r="9">
      <c r="A9" s="660" t="s">
        <v>29</v>
      </c>
      <c r="B9" s="4577"/>
      <c r="C9" s="4577"/>
      <c r="D9" s="4577"/>
      <c r="E9" s="4578"/>
      <c r="F9" s="4586"/>
      <c r="G9" s="4587"/>
      <c r="R9" s="49"/>
      <c r="S9" s="49"/>
      <c r="T9" s="49"/>
      <c r="U9" s="49"/>
      <c r="V9" s="49"/>
      <c r="W9" s="49"/>
      <c r="X9" s="49"/>
      <c r="Y9" s="49"/>
      <c r="Z9" s="49"/>
    </row>
    <row r="10">
      <c r="A10" s="668" t="s">
        <v>30</v>
      </c>
      <c r="B10" s="4595" t="s">
        <v>12916</v>
      </c>
      <c r="C10" s="4591"/>
      <c r="D10" s="4591"/>
      <c r="E10" s="4592" t="s">
        <v>9023</v>
      </c>
      <c r="F10" s="4593"/>
      <c r="G10" s="4596">
        <v>2.0</v>
      </c>
    </row>
    <row r="11">
      <c r="A11" s="668" t="s">
        <v>35</v>
      </c>
      <c r="B11" s="4581"/>
      <c r="C11" s="4581"/>
      <c r="D11" s="4581"/>
      <c r="E11" s="4583"/>
      <c r="F11" s="4584"/>
      <c r="G11" s="4590"/>
      <c r="I11" s="728"/>
    </row>
    <row r="12">
      <c r="A12" s="668" t="s">
        <v>36</v>
      </c>
      <c r="B12" s="4591"/>
      <c r="C12" s="4591"/>
      <c r="D12" s="4591"/>
      <c r="E12" s="4597"/>
      <c r="F12" s="4598"/>
      <c r="G12" s="4573"/>
    </row>
    <row r="13">
      <c r="A13" s="668" t="s">
        <v>42</v>
      </c>
      <c r="B13" s="4581"/>
      <c r="C13" s="4581"/>
      <c r="D13" s="4581"/>
      <c r="E13" s="4588"/>
      <c r="F13" s="4584"/>
      <c r="G13" s="4590"/>
    </row>
    <row r="14">
      <c r="A14" s="668" t="s">
        <v>61</v>
      </c>
      <c r="B14" s="4582" t="s">
        <v>9042</v>
      </c>
      <c r="C14" s="4582" t="s">
        <v>9023</v>
      </c>
      <c r="D14" s="4581"/>
      <c r="E14" s="4588"/>
      <c r="F14" s="4589"/>
      <c r="G14" s="4585">
        <v>2.0</v>
      </c>
    </row>
    <row r="15">
      <c r="A15" s="668" t="s">
        <v>70</v>
      </c>
      <c r="B15" s="4581"/>
      <c r="C15" s="4581"/>
      <c r="D15" s="4581"/>
      <c r="E15" s="4588" t="s">
        <v>9023</v>
      </c>
      <c r="F15" s="4584"/>
      <c r="G15" s="4590"/>
    </row>
    <row r="16">
      <c r="A16" s="668" t="s">
        <v>78</v>
      </c>
      <c r="B16" s="4582" t="s">
        <v>9023</v>
      </c>
      <c r="C16" s="4581"/>
      <c r="D16" s="4581"/>
      <c r="E16" s="4583"/>
      <c r="F16" s="4584"/>
      <c r="G16" s="4585">
        <v>1.0</v>
      </c>
    </row>
    <row r="17">
      <c r="A17" s="668" t="s">
        <v>87</v>
      </c>
      <c r="B17" s="4582" t="s">
        <v>9023</v>
      </c>
      <c r="C17" s="4581"/>
      <c r="D17" s="4581"/>
      <c r="E17" s="4583"/>
      <c r="F17" s="4584"/>
      <c r="G17" s="4585">
        <v>1.0</v>
      </c>
    </row>
    <row r="18">
      <c r="A18" s="668" t="s">
        <v>93</v>
      </c>
      <c r="B18" s="4582" t="s">
        <v>9023</v>
      </c>
      <c r="C18" s="4582" t="s">
        <v>9023</v>
      </c>
      <c r="D18" s="4582" t="s">
        <v>9023</v>
      </c>
      <c r="E18" s="4583"/>
      <c r="F18" s="4584"/>
      <c r="G18" s="4585">
        <v>1.0</v>
      </c>
    </row>
    <row r="19">
      <c r="A19" s="685" t="s">
        <v>105</v>
      </c>
      <c r="B19" s="4581"/>
      <c r="C19" s="4581"/>
      <c r="D19" s="4581"/>
      <c r="E19" s="4583"/>
      <c r="F19" s="4584"/>
      <c r="G19" s="4590"/>
    </row>
    <row r="20">
      <c r="A20" s="660" t="s">
        <v>107</v>
      </c>
      <c r="B20" s="4577"/>
      <c r="C20" s="4577"/>
      <c r="D20" s="4577"/>
      <c r="E20" s="4578"/>
      <c r="F20" s="4586"/>
      <c r="G20" s="4587"/>
      <c r="R20" s="49"/>
      <c r="S20" s="49"/>
      <c r="T20" s="49"/>
      <c r="U20" s="49"/>
      <c r="V20" s="49"/>
      <c r="W20" s="49"/>
      <c r="X20" s="49"/>
      <c r="Y20" s="49"/>
      <c r="Z20" s="49"/>
    </row>
    <row r="21">
      <c r="A21" s="668" t="s">
        <v>108</v>
      </c>
      <c r="B21" s="4581"/>
      <c r="C21" s="4582" t="s">
        <v>9023</v>
      </c>
      <c r="D21" s="4582" t="s">
        <v>9023</v>
      </c>
      <c r="E21" s="4583"/>
      <c r="F21" s="4584"/>
      <c r="G21" s="4585"/>
    </row>
    <row r="22">
      <c r="A22" s="660" t="s">
        <v>109</v>
      </c>
      <c r="B22" s="4577"/>
      <c r="C22" s="4577"/>
      <c r="D22" s="4577"/>
      <c r="E22" s="4578"/>
      <c r="F22" s="4586"/>
      <c r="G22" s="4587"/>
      <c r="R22" s="49"/>
      <c r="S22" s="49"/>
      <c r="T22" s="49"/>
      <c r="U22" s="49"/>
      <c r="V22" s="49"/>
      <c r="W22" s="49"/>
      <c r="X22" s="49"/>
      <c r="Y22" s="49"/>
      <c r="Z22" s="49"/>
    </row>
    <row r="23">
      <c r="A23" s="668" t="s">
        <v>110</v>
      </c>
      <c r="B23" s="4581"/>
      <c r="C23" s="4582" t="s">
        <v>9023</v>
      </c>
      <c r="D23" s="4581"/>
      <c r="E23" s="4588"/>
      <c r="F23" s="4589"/>
      <c r="G23" s="4590"/>
    </row>
    <row r="24">
      <c r="A24" s="660" t="s">
        <v>128</v>
      </c>
      <c r="B24" s="4577"/>
      <c r="C24" s="4576" t="s">
        <v>3</v>
      </c>
      <c r="D24" s="4577"/>
      <c r="E24" s="4578"/>
      <c r="F24" s="4586"/>
      <c r="G24" s="4587"/>
      <c r="R24" s="49"/>
      <c r="S24" s="49"/>
      <c r="T24" s="49"/>
      <c r="U24" s="49"/>
      <c r="V24" s="49"/>
      <c r="W24" s="49"/>
      <c r="X24" s="49"/>
      <c r="Y24" s="49"/>
      <c r="Z24" s="49"/>
    </row>
    <row r="25">
      <c r="A25" s="668" t="s">
        <v>129</v>
      </c>
      <c r="B25" s="4581"/>
      <c r="C25" s="4581"/>
      <c r="D25" s="4581"/>
      <c r="E25" s="4588" t="s">
        <v>9023</v>
      </c>
      <c r="F25" s="4584"/>
      <c r="G25" s="4590"/>
    </row>
    <row r="26">
      <c r="A26" s="679" t="s">
        <v>130</v>
      </c>
      <c r="B26" s="4577"/>
      <c r="C26" s="4577"/>
      <c r="D26" s="4577"/>
      <c r="E26" s="4578"/>
      <c r="F26" s="4586"/>
      <c r="G26" s="4587"/>
      <c r="R26" s="49"/>
      <c r="S26" s="49"/>
      <c r="T26" s="49"/>
      <c r="U26" s="49"/>
      <c r="V26" s="49"/>
      <c r="W26" s="49"/>
      <c r="X26" s="49"/>
      <c r="Y26" s="49"/>
      <c r="Z26" s="49"/>
    </row>
    <row r="27">
      <c r="A27" s="685" t="s">
        <v>131</v>
      </c>
      <c r="B27" s="4581"/>
      <c r="C27" s="4581"/>
      <c r="D27" s="4581"/>
      <c r="E27" s="4583"/>
      <c r="F27" s="4584"/>
      <c r="G27" s="4590"/>
    </row>
    <row r="28">
      <c r="A28" s="694" t="s">
        <v>3638</v>
      </c>
      <c r="B28" s="4581"/>
      <c r="C28" s="4581"/>
      <c r="D28" s="4581"/>
      <c r="E28" s="4583"/>
      <c r="F28" s="4584"/>
      <c r="G28" s="4590"/>
    </row>
    <row r="29">
      <c r="A29" s="668" t="s">
        <v>141</v>
      </c>
      <c r="B29" s="4581"/>
      <c r="C29" s="4581"/>
      <c r="D29" s="4581"/>
      <c r="E29" s="4583"/>
      <c r="F29" s="4584"/>
      <c r="G29" s="4590"/>
    </row>
    <row r="30">
      <c r="A30" s="685" t="s">
        <v>3640</v>
      </c>
      <c r="B30" s="4581"/>
      <c r="C30" s="4581"/>
      <c r="D30" s="4581"/>
      <c r="E30" s="4583"/>
      <c r="F30" s="4584"/>
      <c r="G30" s="4590"/>
    </row>
    <row r="31">
      <c r="A31" s="660" t="s">
        <v>149</v>
      </c>
      <c r="B31" s="4577"/>
      <c r="C31" s="4577"/>
      <c r="D31" s="4577"/>
      <c r="E31" s="4578"/>
      <c r="F31" s="4586"/>
      <c r="G31" s="4587"/>
      <c r="R31" s="49"/>
      <c r="S31" s="49"/>
      <c r="T31" s="49"/>
      <c r="U31" s="49"/>
      <c r="V31" s="49"/>
      <c r="W31" s="49"/>
      <c r="X31" s="49"/>
      <c r="Y31" s="49"/>
      <c r="Z31" s="49"/>
    </row>
    <row r="32">
      <c r="A32" s="668" t="s">
        <v>150</v>
      </c>
      <c r="B32" s="4582" t="s">
        <v>9023</v>
      </c>
      <c r="C32" s="4582" t="s">
        <v>9023</v>
      </c>
      <c r="D32" s="4581"/>
      <c r="E32" s="4588"/>
      <c r="F32" s="4589"/>
      <c r="G32" s="4585">
        <v>1.0</v>
      </c>
    </row>
    <row r="33">
      <c r="A33" s="660" t="s">
        <v>164</v>
      </c>
      <c r="B33" s="4577"/>
      <c r="C33" s="4577"/>
      <c r="D33" s="4577"/>
      <c r="E33" s="4578"/>
      <c r="F33" s="4586"/>
      <c r="G33" s="4587"/>
      <c r="R33" s="49"/>
      <c r="S33" s="49"/>
      <c r="T33" s="49"/>
      <c r="U33" s="49"/>
      <c r="V33" s="49"/>
      <c r="W33" s="49"/>
      <c r="X33" s="49"/>
      <c r="Y33" s="49"/>
      <c r="Z33" s="49"/>
    </row>
    <row r="34">
      <c r="A34" s="668" t="s">
        <v>165</v>
      </c>
      <c r="B34" s="4581"/>
      <c r="C34" s="4581"/>
      <c r="D34" s="4582"/>
      <c r="E34" s="4588" t="s">
        <v>9023</v>
      </c>
      <c r="F34" s="4584"/>
      <c r="G34" s="4590"/>
    </row>
    <row r="35">
      <c r="A35" s="685" t="s">
        <v>6019</v>
      </c>
      <c r="B35" s="4581"/>
      <c r="C35" s="4581"/>
      <c r="D35" s="4581"/>
      <c r="E35" s="4588" t="s">
        <v>12917</v>
      </c>
      <c r="F35" s="4584"/>
      <c r="G35" s="4590"/>
    </row>
    <row r="36">
      <c r="A36" s="668" t="s">
        <v>3642</v>
      </c>
      <c r="B36" s="4582" t="s">
        <v>9023</v>
      </c>
      <c r="C36" s="4581"/>
      <c r="D36" s="4581"/>
      <c r="E36" s="4588" t="s">
        <v>9023</v>
      </c>
      <c r="F36" s="4584"/>
      <c r="G36" s="4585">
        <v>1.0</v>
      </c>
    </row>
    <row r="37">
      <c r="A37" s="668" t="s">
        <v>186</v>
      </c>
      <c r="B37" s="4582"/>
      <c r="C37" s="4581"/>
      <c r="D37" s="4582" t="s">
        <v>4860</v>
      </c>
      <c r="E37" s="4583"/>
      <c r="F37" s="4584"/>
      <c r="G37" s="4590"/>
    </row>
    <row r="38">
      <c r="A38" s="660" t="s">
        <v>207</v>
      </c>
      <c r="B38" s="4577"/>
      <c r="C38" s="4577"/>
      <c r="D38" s="4577"/>
      <c r="E38" s="4578"/>
      <c r="F38" s="4586"/>
      <c r="G38" s="4587"/>
      <c r="R38" s="49"/>
      <c r="S38" s="49"/>
      <c r="T38" s="49"/>
      <c r="U38" s="49"/>
      <c r="V38" s="49"/>
      <c r="W38" s="49"/>
      <c r="X38" s="49"/>
      <c r="Y38" s="49"/>
      <c r="Z38" s="49"/>
    </row>
    <row r="39">
      <c r="A39" s="668" t="s">
        <v>208</v>
      </c>
      <c r="B39" s="4582" t="s">
        <v>9023</v>
      </c>
      <c r="C39" s="4581"/>
      <c r="D39" s="4582"/>
      <c r="E39" s="4583"/>
      <c r="F39" s="4584"/>
      <c r="G39" s="4585">
        <v>1.0</v>
      </c>
    </row>
    <row r="40">
      <c r="A40" s="660" t="s">
        <v>211</v>
      </c>
      <c r="B40" s="4577"/>
      <c r="C40" s="4577"/>
      <c r="D40" s="4577"/>
      <c r="E40" s="4578"/>
      <c r="F40" s="4586"/>
      <c r="G40" s="4587"/>
      <c r="R40" s="49"/>
      <c r="S40" s="49"/>
      <c r="T40" s="49"/>
      <c r="U40" s="49"/>
      <c r="V40" s="49"/>
      <c r="W40" s="49"/>
      <c r="X40" s="49"/>
      <c r="Y40" s="49"/>
      <c r="Z40" s="49"/>
    </row>
    <row r="41">
      <c r="A41" s="668" t="s">
        <v>211</v>
      </c>
      <c r="B41" s="4581"/>
      <c r="C41" s="4581"/>
      <c r="D41" s="4581"/>
      <c r="E41" s="4588" t="s">
        <v>9042</v>
      </c>
      <c r="F41" s="4584"/>
      <c r="G41" s="4590"/>
    </row>
    <row r="42">
      <c r="A42" s="660" t="s">
        <v>213</v>
      </c>
      <c r="B42" s="4577"/>
      <c r="C42" s="4577"/>
      <c r="D42" s="4577"/>
      <c r="E42" s="4578"/>
      <c r="F42" s="4586"/>
      <c r="G42" s="4587"/>
      <c r="R42" s="49"/>
      <c r="S42" s="49"/>
      <c r="T42" s="49"/>
      <c r="U42" s="49"/>
      <c r="V42" s="49"/>
      <c r="W42" s="49"/>
      <c r="X42" s="49"/>
      <c r="Y42" s="49"/>
      <c r="Z42" s="49"/>
    </row>
    <row r="43">
      <c r="A43" s="668" t="s">
        <v>214</v>
      </c>
      <c r="B43" s="4581"/>
      <c r="C43" s="4582" t="s">
        <v>9023</v>
      </c>
      <c r="D43" s="4582" t="s">
        <v>4860</v>
      </c>
      <c r="E43" s="4588" t="s">
        <v>2959</v>
      </c>
      <c r="F43" s="4589"/>
      <c r="G43" s="4585"/>
    </row>
    <row r="44">
      <c r="A44" s="668" t="s">
        <v>218</v>
      </c>
      <c r="B44" s="4581"/>
      <c r="C44" s="4581"/>
      <c r="D44" s="4582"/>
      <c r="E44" s="4588" t="s">
        <v>2959</v>
      </c>
      <c r="F44" s="4589"/>
      <c r="G44" s="4599"/>
    </row>
    <row r="45">
      <c r="A45" s="660" t="s">
        <v>219</v>
      </c>
      <c r="B45" s="4577"/>
      <c r="C45" s="4577"/>
      <c r="D45" s="4577"/>
      <c r="E45" s="4578"/>
      <c r="F45" s="4586"/>
      <c r="G45" s="4587"/>
      <c r="R45" s="49"/>
      <c r="S45" s="49"/>
      <c r="T45" s="49"/>
      <c r="U45" s="49"/>
      <c r="V45" s="49"/>
      <c r="W45" s="49"/>
      <c r="X45" s="49"/>
      <c r="Y45" s="49"/>
      <c r="Z45" s="49"/>
    </row>
    <row r="46" ht="19.5" customHeight="1">
      <c r="A46" s="668" t="s">
        <v>220</v>
      </c>
      <c r="B46" s="4582" t="s">
        <v>9023</v>
      </c>
      <c r="C46" s="4582" t="s">
        <v>9023</v>
      </c>
      <c r="D46" s="4581"/>
      <c r="E46" s="4588"/>
      <c r="F46" s="4589"/>
      <c r="G46" s="4585">
        <v>1.0</v>
      </c>
    </row>
    <row r="47">
      <c r="A47" s="668" t="s">
        <v>232</v>
      </c>
      <c r="B47" s="4581"/>
      <c r="C47" s="4581"/>
      <c r="D47" s="4581"/>
      <c r="E47" s="4588" t="s">
        <v>9023</v>
      </c>
      <c r="F47" s="4589"/>
      <c r="G47" s="4590"/>
    </row>
    <row r="48">
      <c r="A48" s="660" t="s">
        <v>233</v>
      </c>
      <c r="B48" s="4577"/>
      <c r="C48" s="4577"/>
      <c r="D48" s="4577"/>
      <c r="E48" s="4578"/>
      <c r="F48" s="4586"/>
      <c r="G48" s="4587"/>
      <c r="R48" s="49"/>
      <c r="S48" s="49"/>
      <c r="T48" s="49"/>
      <c r="U48" s="49"/>
      <c r="V48" s="49"/>
      <c r="W48" s="49"/>
      <c r="X48" s="49"/>
      <c r="Y48" s="49"/>
      <c r="Z48" s="49"/>
    </row>
    <row r="49">
      <c r="A49" s="668" t="s">
        <v>236</v>
      </c>
      <c r="B49" s="4581"/>
      <c r="C49" s="4581"/>
      <c r="D49" s="4582" t="s">
        <v>9023</v>
      </c>
      <c r="E49" s="4583"/>
      <c r="F49" s="4584"/>
      <c r="G49" s="4590"/>
    </row>
    <row r="50">
      <c r="A50" s="704" t="s">
        <v>243</v>
      </c>
      <c r="B50" s="4582" t="s">
        <v>9023</v>
      </c>
      <c r="C50" s="4582"/>
      <c r="D50" s="4582" t="s">
        <v>9023</v>
      </c>
      <c r="E50" s="4588"/>
      <c r="F50" s="4589"/>
      <c r="G50" s="4585">
        <v>1.0</v>
      </c>
    </row>
    <row r="51">
      <c r="A51" s="660" t="s">
        <v>253</v>
      </c>
      <c r="B51" s="4577"/>
      <c r="C51" s="4577"/>
      <c r="D51" s="4577"/>
      <c r="E51" s="4578"/>
      <c r="F51" s="4586"/>
      <c r="G51" s="4587"/>
      <c r="R51" s="49"/>
      <c r="S51" s="49"/>
      <c r="T51" s="49"/>
      <c r="U51" s="49"/>
      <c r="V51" s="49"/>
      <c r="W51" s="49"/>
      <c r="X51" s="49"/>
      <c r="Y51" s="49"/>
      <c r="Z51" s="49"/>
    </row>
    <row r="52">
      <c r="A52" s="668" t="s">
        <v>3644</v>
      </c>
      <c r="B52" s="4581"/>
      <c r="C52" s="4582"/>
      <c r="D52" s="4581"/>
      <c r="E52" s="4588" t="s">
        <v>12918</v>
      </c>
      <c r="F52" s="4584"/>
      <c r="G52" s="4590"/>
    </row>
    <row r="53">
      <c r="A53" s="668" t="s">
        <v>255</v>
      </c>
      <c r="B53" s="4582" t="s">
        <v>12916</v>
      </c>
      <c r="C53" s="4582"/>
      <c r="D53" s="4582" t="s">
        <v>9014</v>
      </c>
      <c r="E53" s="4588" t="s">
        <v>9023</v>
      </c>
      <c r="F53" s="4584"/>
      <c r="G53" s="4585">
        <v>2.0</v>
      </c>
    </row>
    <row r="54">
      <c r="A54" s="668" t="s">
        <v>261</v>
      </c>
      <c r="B54" s="4582" t="s">
        <v>9051</v>
      </c>
      <c r="C54" s="4581"/>
      <c r="D54" s="4581"/>
      <c r="E54" s="4583"/>
      <c r="F54" s="4584"/>
      <c r="G54" s="4590"/>
    </row>
    <row r="55">
      <c r="A55" s="668" t="s">
        <v>262</v>
      </c>
      <c r="B55" s="4581"/>
      <c r="C55" s="4581"/>
      <c r="D55" s="4581"/>
      <c r="E55" s="4588" t="s">
        <v>9023</v>
      </c>
      <c r="F55" s="4584"/>
      <c r="G55" s="4590"/>
    </row>
    <row r="56">
      <c r="A56" s="660" t="s">
        <v>266</v>
      </c>
      <c r="B56" s="4577"/>
      <c r="C56" s="4577"/>
      <c r="D56" s="4577"/>
      <c r="E56" s="4578"/>
      <c r="F56" s="4586"/>
      <c r="G56" s="4587"/>
      <c r="R56" s="49"/>
      <c r="S56" s="49"/>
      <c r="T56" s="49"/>
      <c r="U56" s="49"/>
      <c r="V56" s="49"/>
      <c r="W56" s="49"/>
      <c r="X56" s="49"/>
      <c r="Y56" s="49"/>
      <c r="Z56" s="49"/>
    </row>
    <row r="57">
      <c r="A57" s="668" t="s">
        <v>267</v>
      </c>
      <c r="B57" s="4582" t="s">
        <v>12919</v>
      </c>
      <c r="C57" s="4581"/>
      <c r="D57" s="4582" t="s">
        <v>4860</v>
      </c>
      <c r="E57" s="4588"/>
      <c r="F57" s="4589"/>
      <c r="G57" s="4590"/>
    </row>
    <row r="58">
      <c r="A58" s="685" t="s">
        <v>278</v>
      </c>
      <c r="B58" s="4581"/>
      <c r="C58" s="4581"/>
      <c r="D58" s="4581"/>
      <c r="E58" s="4588" t="s">
        <v>12916</v>
      </c>
      <c r="G58" s="4590"/>
    </row>
    <row r="59">
      <c r="A59" s="660" t="s">
        <v>280</v>
      </c>
      <c r="B59" s="4577"/>
      <c r="C59" s="4577"/>
      <c r="D59" s="4577"/>
      <c r="E59" s="4578"/>
      <c r="F59" s="4586"/>
      <c r="G59" s="4587"/>
      <c r="R59" s="49"/>
      <c r="S59" s="49"/>
      <c r="T59" s="49"/>
      <c r="U59" s="49"/>
      <c r="V59" s="49"/>
      <c r="W59" s="49"/>
      <c r="X59" s="49"/>
      <c r="Y59" s="49"/>
      <c r="Z59" s="49"/>
    </row>
    <row r="60">
      <c r="A60" s="668" t="s">
        <v>281</v>
      </c>
      <c r="B60" s="4582" t="s">
        <v>9023</v>
      </c>
      <c r="C60" s="4582" t="s">
        <v>12916</v>
      </c>
      <c r="D60" s="4582" t="s">
        <v>12916</v>
      </c>
      <c r="E60" s="4588"/>
      <c r="F60" s="4600"/>
      <c r="G60" s="4601"/>
    </row>
    <row r="61">
      <c r="A61" s="660" t="s">
        <v>287</v>
      </c>
      <c r="B61" s="4577"/>
      <c r="C61" s="4577"/>
      <c r="D61" s="4577"/>
      <c r="E61" s="4578"/>
      <c r="F61" s="4586"/>
      <c r="G61" s="4587"/>
      <c r="R61" s="49"/>
      <c r="S61" s="49"/>
      <c r="T61" s="49"/>
      <c r="U61" s="49"/>
      <c r="V61" s="49"/>
      <c r="W61" s="49"/>
      <c r="X61" s="49"/>
      <c r="Y61" s="49"/>
      <c r="Z61" s="49"/>
    </row>
    <row r="62">
      <c r="A62" s="668" t="s">
        <v>288</v>
      </c>
      <c r="B62" s="4602" t="s">
        <v>9023</v>
      </c>
      <c r="C62" s="4582" t="s">
        <v>9023</v>
      </c>
      <c r="D62" s="4581"/>
      <c r="E62" s="4603"/>
      <c r="F62" s="4589"/>
      <c r="G62" s="4585">
        <v>1.0</v>
      </c>
    </row>
    <row r="63">
      <c r="A63" s="668" t="s">
        <v>297</v>
      </c>
      <c r="B63" s="4602" t="s">
        <v>9023</v>
      </c>
      <c r="C63" s="4582"/>
      <c r="D63" s="4581"/>
      <c r="E63" s="4588"/>
      <c r="F63" s="4589"/>
      <c r="G63" s="4585">
        <v>1.0</v>
      </c>
    </row>
    <row r="64">
      <c r="A64" s="685" t="s">
        <v>300</v>
      </c>
      <c r="B64" s="4581"/>
      <c r="C64" s="4581"/>
      <c r="D64" s="4581"/>
      <c r="E64" s="4583"/>
      <c r="F64" s="4584"/>
      <c r="G64" s="4590"/>
    </row>
    <row r="65">
      <c r="A65" s="660" t="s">
        <v>301</v>
      </c>
      <c r="B65" s="4577"/>
      <c r="C65" s="4577"/>
      <c r="D65" s="4577"/>
      <c r="E65" s="4578"/>
      <c r="F65" s="4586"/>
      <c r="G65" s="4587"/>
      <c r="R65" s="49"/>
      <c r="S65" s="49"/>
      <c r="T65" s="49"/>
      <c r="U65" s="49"/>
      <c r="V65" s="49"/>
      <c r="W65" s="49"/>
      <c r="X65" s="49"/>
      <c r="Y65" s="49"/>
      <c r="Z65" s="49"/>
    </row>
    <row r="66">
      <c r="A66" s="668" t="s">
        <v>302</v>
      </c>
      <c r="B66" s="4581"/>
      <c r="C66" s="4581"/>
      <c r="D66" s="4581"/>
      <c r="E66" s="4583"/>
      <c r="F66" s="4584"/>
      <c r="G66" s="4590"/>
    </row>
    <row r="67">
      <c r="A67" s="697" t="s">
        <v>303</v>
      </c>
      <c r="B67" s="4577"/>
      <c r="C67" s="4577"/>
      <c r="D67" s="4577"/>
      <c r="E67" s="4578"/>
      <c r="F67" s="4586"/>
      <c r="G67" s="4587"/>
      <c r="R67" s="49"/>
      <c r="S67" s="49"/>
      <c r="T67" s="49"/>
      <c r="U67" s="49"/>
      <c r="V67" s="49"/>
      <c r="W67" s="49"/>
      <c r="X67" s="49"/>
      <c r="Y67" s="49"/>
      <c r="Z67" s="49"/>
    </row>
    <row r="68">
      <c r="A68" s="704" t="s">
        <v>304</v>
      </c>
      <c r="B68" s="4581"/>
      <c r="C68" s="4581"/>
      <c r="D68" s="4581"/>
      <c r="E68" s="4588" t="s">
        <v>9020</v>
      </c>
      <c r="F68" s="4600"/>
      <c r="G68" s="4599"/>
    </row>
    <row r="69">
      <c r="A69" s="660" t="s">
        <v>305</v>
      </c>
      <c r="B69" s="4577"/>
      <c r="C69" s="4577"/>
      <c r="D69" s="4577"/>
      <c r="E69" s="4578"/>
      <c r="F69" s="4586"/>
      <c r="G69" s="4587"/>
      <c r="R69" s="49"/>
      <c r="S69" s="49"/>
      <c r="T69" s="49"/>
      <c r="U69" s="49"/>
      <c r="V69" s="49"/>
      <c r="W69" s="49"/>
      <c r="X69" s="49"/>
      <c r="Y69" s="49"/>
      <c r="Z69" s="49"/>
    </row>
    <row r="70">
      <c r="A70" s="668" t="s">
        <v>306</v>
      </c>
      <c r="B70" s="4581"/>
      <c r="C70" s="4581"/>
      <c r="D70" s="4581"/>
      <c r="E70" s="4588" t="s">
        <v>12916</v>
      </c>
      <c r="F70" s="4604"/>
      <c r="G70" s="4599"/>
    </row>
    <row r="71">
      <c r="A71" s="705" t="s">
        <v>310</v>
      </c>
      <c r="B71" s="4577"/>
      <c r="C71" s="4577"/>
      <c r="D71" s="4577"/>
      <c r="E71" s="4578"/>
      <c r="F71" s="4586"/>
      <c r="G71" s="4587"/>
      <c r="R71" s="49"/>
      <c r="S71" s="49"/>
      <c r="T71" s="49"/>
      <c r="U71" s="49"/>
      <c r="V71" s="49"/>
      <c r="W71" s="49"/>
      <c r="X71" s="49"/>
      <c r="Y71" s="49"/>
      <c r="Z71" s="49"/>
    </row>
    <row r="72">
      <c r="A72" s="706" t="s">
        <v>3645</v>
      </c>
      <c r="B72" s="4581"/>
      <c r="C72" s="4581"/>
      <c r="D72" s="4582"/>
      <c r="E72" s="4588" t="s">
        <v>9023</v>
      </c>
      <c r="F72" s="4584"/>
      <c r="G72" s="4590"/>
    </row>
    <row r="73">
      <c r="A73" s="706" t="s">
        <v>316</v>
      </c>
      <c r="B73" s="4582" t="s">
        <v>9023</v>
      </c>
      <c r="C73" s="4581"/>
      <c r="D73" s="4581"/>
      <c r="E73" s="4588"/>
      <c r="F73" s="4589"/>
      <c r="G73" s="4585">
        <v>1.0</v>
      </c>
    </row>
    <row r="74">
      <c r="A74" s="706" t="s">
        <v>326</v>
      </c>
      <c r="B74" s="4581"/>
      <c r="C74" s="4581"/>
      <c r="D74" s="4581"/>
      <c r="E74" s="4588"/>
      <c r="F74" s="4589"/>
      <c r="G74" s="4590"/>
    </row>
    <row r="75">
      <c r="A75" s="707" t="s">
        <v>332</v>
      </c>
      <c r="B75" s="4581"/>
      <c r="C75" s="4581"/>
      <c r="D75" s="4582" t="s">
        <v>4860</v>
      </c>
      <c r="E75" s="4588" t="s">
        <v>12916</v>
      </c>
      <c r="F75" s="4584"/>
      <c r="G75" s="4585"/>
    </row>
    <row r="76">
      <c r="A76" s="706" t="s">
        <v>330</v>
      </c>
      <c r="B76" s="4581"/>
      <c r="C76" s="4582" t="s">
        <v>2959</v>
      </c>
      <c r="D76" s="4582" t="s">
        <v>12920</v>
      </c>
      <c r="E76" s="4588" t="s">
        <v>2959</v>
      </c>
      <c r="F76" s="4600"/>
      <c r="G76" s="4585"/>
    </row>
    <row r="77">
      <c r="A77" s="706" t="s">
        <v>333</v>
      </c>
      <c r="B77" s="4581"/>
      <c r="C77" s="4581"/>
      <c r="D77" s="4581"/>
      <c r="E77" s="4588" t="s">
        <v>2959</v>
      </c>
      <c r="F77" s="4589"/>
      <c r="G77" s="4590"/>
    </row>
    <row r="78">
      <c r="A78" s="706" t="s">
        <v>338</v>
      </c>
      <c r="B78" s="4581"/>
      <c r="C78" s="4581"/>
      <c r="D78" s="4582"/>
      <c r="E78" s="4588" t="s">
        <v>9051</v>
      </c>
      <c r="F78" s="4600"/>
      <c r="G78" s="4599"/>
    </row>
    <row r="79">
      <c r="A79" s="706" t="s">
        <v>339</v>
      </c>
      <c r="B79" s="4582">
        <v>4.0</v>
      </c>
      <c r="C79" s="4581"/>
      <c r="D79" s="4581"/>
      <c r="E79" s="4583"/>
      <c r="F79" s="4584"/>
      <c r="G79" s="4590"/>
    </row>
    <row r="80">
      <c r="A80" s="706" t="s">
        <v>344</v>
      </c>
      <c r="B80" s="4581"/>
      <c r="C80" s="4581"/>
      <c r="D80" s="4581"/>
      <c r="E80" s="4588" t="s">
        <v>9023</v>
      </c>
      <c r="F80" s="4600"/>
      <c r="G80" s="4599"/>
    </row>
    <row r="81">
      <c r="A81" s="706" t="s">
        <v>345</v>
      </c>
      <c r="B81" s="4581"/>
      <c r="C81" s="4581"/>
      <c r="D81" s="4581"/>
      <c r="E81" s="4583"/>
      <c r="F81" s="4584"/>
      <c r="G81" s="4590"/>
    </row>
    <row r="82">
      <c r="A82" s="707" t="s">
        <v>3646</v>
      </c>
      <c r="B82" s="4581"/>
      <c r="C82" s="4581"/>
      <c r="D82" s="4582" t="s">
        <v>4860</v>
      </c>
      <c r="E82" s="4583"/>
      <c r="F82" s="4605"/>
      <c r="G82" s="4585"/>
    </row>
    <row r="83">
      <c r="A83" s="707" t="s">
        <v>347</v>
      </c>
      <c r="B83" s="4581"/>
      <c r="C83" s="4582" t="s">
        <v>9023</v>
      </c>
      <c r="D83" s="4581"/>
      <c r="E83" s="4588" t="s">
        <v>9023</v>
      </c>
      <c r="F83" s="4589"/>
      <c r="G83" s="4590"/>
    </row>
    <row r="84">
      <c r="A84" s="706" t="s">
        <v>348</v>
      </c>
      <c r="B84" s="4581"/>
      <c r="C84" s="4582" t="s">
        <v>12921</v>
      </c>
      <c r="D84" s="4582"/>
      <c r="E84" s="4583"/>
      <c r="F84" s="4605"/>
      <c r="G84" s="4585"/>
    </row>
    <row r="85">
      <c r="A85" s="708" t="s">
        <v>351</v>
      </c>
      <c r="B85" s="4577"/>
      <c r="C85" s="4577"/>
      <c r="D85" s="4577"/>
      <c r="E85" s="4578"/>
      <c r="F85" s="4586"/>
      <c r="G85" s="4587"/>
      <c r="R85" s="49"/>
      <c r="S85" s="49"/>
      <c r="T85" s="49"/>
      <c r="U85" s="49"/>
      <c r="V85" s="49"/>
      <c r="W85" s="49"/>
      <c r="X85" s="49"/>
      <c r="Y85" s="49"/>
      <c r="Z85" s="49"/>
    </row>
    <row r="86">
      <c r="A86" s="706" t="s">
        <v>352</v>
      </c>
      <c r="B86" s="4581"/>
      <c r="C86" s="4581"/>
      <c r="D86" s="4581"/>
      <c r="E86" s="4588" t="s">
        <v>9020</v>
      </c>
      <c r="F86" s="4604"/>
      <c r="G86" s="4599"/>
    </row>
    <row r="87">
      <c r="A87" s="706" t="s">
        <v>356</v>
      </c>
      <c r="B87" s="4581"/>
      <c r="C87" s="4582" t="s">
        <v>9023</v>
      </c>
      <c r="D87" s="4582" t="s">
        <v>9023</v>
      </c>
      <c r="E87" s="4588"/>
      <c r="F87" s="4589"/>
      <c r="G87" s="4590"/>
    </row>
    <row r="88">
      <c r="A88" s="706" t="s">
        <v>362</v>
      </c>
      <c r="B88" s="4581"/>
      <c r="C88" s="4581"/>
      <c r="D88" s="4581"/>
      <c r="E88" s="4583"/>
      <c r="F88" s="4605"/>
      <c r="G88" s="4590"/>
    </row>
    <row r="89">
      <c r="A89" s="706" t="s">
        <v>371</v>
      </c>
      <c r="B89" s="4582">
        <v>8.0</v>
      </c>
      <c r="C89" s="4581"/>
      <c r="D89" s="4581"/>
      <c r="E89" s="4583"/>
      <c r="F89" s="4584"/>
      <c r="G89" s="4590"/>
    </row>
    <row r="90">
      <c r="A90" s="708" t="s">
        <v>375</v>
      </c>
      <c r="B90" s="4577"/>
      <c r="C90" s="4577"/>
      <c r="D90" s="4577"/>
      <c r="E90" s="4578"/>
      <c r="F90" s="4586"/>
      <c r="G90" s="4587"/>
      <c r="R90" s="49"/>
      <c r="S90" s="49"/>
      <c r="T90" s="49"/>
      <c r="U90" s="49"/>
      <c r="V90" s="49"/>
      <c r="W90" s="49"/>
      <c r="X90" s="49"/>
      <c r="Y90" s="49"/>
      <c r="Z90" s="49"/>
    </row>
    <row r="91">
      <c r="A91" s="706" t="s">
        <v>3647</v>
      </c>
      <c r="B91" s="4581"/>
      <c r="C91" s="4581"/>
      <c r="D91" s="4581"/>
      <c r="E91" s="4588" t="s">
        <v>9023</v>
      </c>
      <c r="F91" s="4584"/>
      <c r="G91" s="4590"/>
    </row>
    <row r="92">
      <c r="A92" s="708" t="s">
        <v>386</v>
      </c>
      <c r="B92" s="4577"/>
      <c r="C92" s="4577"/>
      <c r="D92" s="4577"/>
      <c r="E92" s="4578"/>
      <c r="F92" s="4586"/>
      <c r="G92" s="4587"/>
      <c r="R92" s="49"/>
      <c r="S92" s="49"/>
      <c r="T92" s="49"/>
      <c r="U92" s="49"/>
      <c r="V92" s="49"/>
      <c r="W92" s="49"/>
      <c r="X92" s="49"/>
      <c r="Y92" s="49"/>
      <c r="Z92" s="49"/>
    </row>
    <row r="93">
      <c r="A93" s="706" t="s">
        <v>387</v>
      </c>
      <c r="B93" s="4582" t="s">
        <v>9023</v>
      </c>
      <c r="C93" s="4581"/>
      <c r="D93" s="4582" t="s">
        <v>9023</v>
      </c>
      <c r="E93" s="4588" t="s">
        <v>9023</v>
      </c>
      <c r="F93" s="4589"/>
      <c r="G93" s="4585">
        <v>1.0</v>
      </c>
    </row>
    <row r="94" ht="16.5" customHeight="1">
      <c r="A94" s="706" t="s">
        <v>392</v>
      </c>
      <c r="B94" s="4582" t="s">
        <v>9023</v>
      </c>
      <c r="C94" s="4581"/>
      <c r="D94" s="4581"/>
      <c r="E94" s="4588" t="s">
        <v>12922</v>
      </c>
      <c r="F94" s="4600"/>
      <c r="G94" s="4585">
        <v>1.0</v>
      </c>
    </row>
    <row r="95">
      <c r="A95" s="706" t="s">
        <v>394</v>
      </c>
      <c r="B95" s="4582" t="s">
        <v>2959</v>
      </c>
      <c r="C95" s="4582" t="s">
        <v>9023</v>
      </c>
      <c r="D95" s="4581"/>
      <c r="E95" s="4588"/>
      <c r="F95" s="4589"/>
      <c r="G95" s="4585">
        <v>3.0</v>
      </c>
    </row>
    <row r="96">
      <c r="A96" s="706" t="s">
        <v>406</v>
      </c>
      <c r="B96" s="4581"/>
      <c r="C96" s="4581"/>
      <c r="D96" s="4581"/>
      <c r="E96" s="4588" t="s">
        <v>9023</v>
      </c>
      <c r="F96" s="4600"/>
      <c r="G96" s="4599"/>
    </row>
    <row r="97">
      <c r="A97" s="708" t="s">
        <v>410</v>
      </c>
      <c r="B97" s="4577"/>
      <c r="C97" s="4577"/>
      <c r="D97" s="4577"/>
      <c r="E97" s="4578"/>
      <c r="F97" s="4586"/>
      <c r="G97" s="4587"/>
      <c r="R97" s="49"/>
      <c r="S97" s="49"/>
      <c r="T97" s="49"/>
      <c r="U97" s="49"/>
      <c r="V97" s="49"/>
      <c r="W97" s="49"/>
      <c r="X97" s="49"/>
      <c r="Y97" s="49"/>
      <c r="Z97" s="49"/>
    </row>
    <row r="98">
      <c r="A98" s="706" t="s">
        <v>411</v>
      </c>
      <c r="B98" s="4591"/>
      <c r="C98" s="4591"/>
      <c r="D98" s="4591"/>
      <c r="E98" s="4592" t="s">
        <v>12923</v>
      </c>
      <c r="F98" s="4593"/>
      <c r="G98" s="4596"/>
    </row>
    <row r="99">
      <c r="A99" s="708" t="s">
        <v>412</v>
      </c>
      <c r="B99" s="4577"/>
      <c r="C99" s="4577"/>
      <c r="D99" s="4577"/>
      <c r="E99" s="4578"/>
      <c r="F99" s="4586"/>
      <c r="G99" s="4587"/>
      <c r="R99" s="49"/>
      <c r="S99" s="49"/>
      <c r="T99" s="49"/>
      <c r="U99" s="49"/>
      <c r="V99" s="49"/>
      <c r="W99" s="49"/>
      <c r="X99" s="49"/>
      <c r="Y99" s="49"/>
      <c r="Z99" s="49"/>
    </row>
    <row r="100">
      <c r="A100" s="706" t="s">
        <v>414</v>
      </c>
      <c r="B100" s="4591"/>
      <c r="C100" s="4591"/>
      <c r="D100" s="4595" t="s">
        <v>9023</v>
      </c>
      <c r="E100" s="4592" t="s">
        <v>12924</v>
      </c>
      <c r="F100" s="4598"/>
      <c r="G100" s="4573"/>
    </row>
    <row r="101">
      <c r="A101" s="707" t="s">
        <v>6026</v>
      </c>
      <c r="B101" s="4582" t="s">
        <v>9023</v>
      </c>
      <c r="C101" s="4581"/>
      <c r="D101" s="4581"/>
      <c r="E101" s="4588" t="s">
        <v>9020</v>
      </c>
      <c r="F101" s="4584"/>
      <c r="G101" s="4585">
        <v>1.0</v>
      </c>
    </row>
    <row r="102">
      <c r="A102" s="708" t="s">
        <v>419</v>
      </c>
      <c r="B102" s="4577"/>
      <c r="C102" s="4577"/>
      <c r="D102" s="4577"/>
      <c r="E102" s="4578"/>
      <c r="F102" s="4586"/>
      <c r="G102" s="4587"/>
      <c r="R102" s="49"/>
      <c r="S102" s="49"/>
      <c r="T102" s="49"/>
      <c r="U102" s="49"/>
      <c r="V102" s="49"/>
      <c r="W102" s="49"/>
      <c r="X102" s="49"/>
      <c r="Y102" s="49"/>
      <c r="Z102" s="49"/>
    </row>
    <row r="103">
      <c r="A103" s="707" t="s">
        <v>12925</v>
      </c>
      <c r="B103" s="4581"/>
      <c r="C103" s="4581"/>
      <c r="D103" s="4581"/>
      <c r="E103" s="4588" t="s">
        <v>12917</v>
      </c>
      <c r="F103" s="4589"/>
      <c r="G103" s="4599"/>
    </row>
    <row r="104">
      <c r="A104" s="706" t="s">
        <v>421</v>
      </c>
      <c r="B104" s="4582" t="s">
        <v>2959</v>
      </c>
      <c r="C104" s="4581"/>
      <c r="D104" s="4581"/>
      <c r="E104" s="4588"/>
      <c r="F104" s="4600"/>
      <c r="G104" s="4585">
        <v>3.0</v>
      </c>
    </row>
    <row r="105">
      <c r="A105" s="707" t="s">
        <v>447</v>
      </c>
      <c r="B105" s="4581"/>
      <c r="C105" s="4581"/>
      <c r="D105" s="4581"/>
      <c r="E105" s="4583"/>
      <c r="F105" s="4589"/>
      <c r="G105" s="4599"/>
    </row>
    <row r="106">
      <c r="A106" s="706" t="s">
        <v>3650</v>
      </c>
      <c r="B106" s="4581"/>
      <c r="C106" s="4582" t="s">
        <v>12916</v>
      </c>
      <c r="D106" s="4581"/>
      <c r="E106" s="4588"/>
      <c r="F106" s="4600"/>
      <c r="G106" s="4599"/>
    </row>
    <row r="107">
      <c r="A107" s="708" t="s">
        <v>467</v>
      </c>
      <c r="B107" s="4577"/>
      <c r="C107" s="4577"/>
      <c r="D107" s="4577"/>
      <c r="E107" s="4578"/>
      <c r="F107" s="4586"/>
      <c r="G107" s="4587"/>
      <c r="R107" s="49"/>
      <c r="S107" s="49"/>
      <c r="T107" s="49"/>
      <c r="U107" s="49"/>
      <c r="V107" s="49"/>
      <c r="W107" s="49"/>
      <c r="X107" s="49"/>
      <c r="Y107" s="49"/>
      <c r="Z107" s="49"/>
    </row>
    <row r="108">
      <c r="A108" s="707" t="s">
        <v>468</v>
      </c>
      <c r="B108" s="4581"/>
      <c r="C108" s="4581"/>
      <c r="D108" s="4581"/>
      <c r="E108" s="4588" t="s">
        <v>9023</v>
      </c>
      <c r="F108" s="4600"/>
      <c r="G108" s="4590"/>
    </row>
    <row r="109">
      <c r="A109" s="708" t="s">
        <v>473</v>
      </c>
      <c r="B109" s="4577"/>
      <c r="C109" s="4577"/>
      <c r="D109" s="4577"/>
      <c r="E109" s="4578"/>
      <c r="F109" s="4586"/>
      <c r="G109" s="4587"/>
      <c r="R109" s="49"/>
      <c r="S109" s="49"/>
      <c r="T109" s="49"/>
      <c r="U109" s="49"/>
      <c r="V109" s="49"/>
      <c r="W109" s="49"/>
      <c r="X109" s="49"/>
      <c r="Y109" s="49"/>
      <c r="Z109" s="49"/>
    </row>
    <row r="110">
      <c r="A110" s="706" t="s">
        <v>474</v>
      </c>
      <c r="B110" s="4581"/>
      <c r="C110" s="4581"/>
      <c r="D110" s="4582" t="s">
        <v>4860</v>
      </c>
      <c r="E110" s="4583"/>
      <c r="F110" s="4605"/>
      <c r="G110" s="4585"/>
    </row>
    <row r="111">
      <c r="A111" s="706" t="s">
        <v>476</v>
      </c>
      <c r="B111" s="4581"/>
      <c r="C111" s="4581"/>
      <c r="D111" s="4581"/>
      <c r="E111" s="4583"/>
      <c r="F111" s="4584"/>
      <c r="G111" s="4590"/>
    </row>
    <row r="112">
      <c r="A112" s="708" t="s">
        <v>477</v>
      </c>
      <c r="B112" s="4577"/>
      <c r="C112" s="4577"/>
      <c r="D112" s="4577"/>
      <c r="E112" s="4578"/>
      <c r="F112" s="4586"/>
      <c r="G112" s="4587"/>
      <c r="R112" s="49"/>
      <c r="S112" s="49"/>
      <c r="T112" s="49"/>
      <c r="U112" s="49"/>
      <c r="V112" s="49"/>
      <c r="W112" s="49"/>
      <c r="X112" s="49"/>
      <c r="Y112" s="49"/>
      <c r="Z112" s="49"/>
    </row>
    <row r="113" ht="17.25" customHeight="1">
      <c r="A113" s="706" t="s">
        <v>478</v>
      </c>
      <c r="B113" s="4582">
        <v>2.0</v>
      </c>
      <c r="C113" s="4581"/>
      <c r="D113" s="4581"/>
      <c r="E113" s="4588"/>
      <c r="F113" s="4589"/>
      <c r="G113" s="4585"/>
    </row>
    <row r="114">
      <c r="A114" s="708" t="s">
        <v>482</v>
      </c>
      <c r="B114" s="4577"/>
      <c r="C114" s="4577"/>
      <c r="D114" s="4577"/>
      <c r="E114" s="4578"/>
      <c r="F114" s="4586"/>
      <c r="G114" s="4587"/>
      <c r="R114" s="49"/>
      <c r="S114" s="49"/>
      <c r="T114" s="49"/>
      <c r="U114" s="49"/>
      <c r="V114" s="49"/>
      <c r="W114" s="49"/>
      <c r="X114" s="49"/>
      <c r="Y114" s="49"/>
      <c r="Z114" s="49"/>
    </row>
    <row r="115">
      <c r="A115" s="706" t="s">
        <v>483</v>
      </c>
      <c r="B115" s="4581"/>
      <c r="C115" s="4581"/>
      <c r="D115" s="4581"/>
      <c r="E115" s="4583"/>
      <c r="F115" s="4584"/>
      <c r="G115" s="4590"/>
    </row>
    <row r="116">
      <c r="A116" s="706" t="s">
        <v>3651</v>
      </c>
      <c r="B116" s="4582" t="s">
        <v>2959</v>
      </c>
      <c r="C116" s="4581"/>
      <c r="D116" s="4581"/>
      <c r="E116" s="4588"/>
      <c r="F116" s="4600"/>
      <c r="G116" s="4585">
        <v>3.0</v>
      </c>
    </row>
    <row r="117">
      <c r="A117" s="708" t="s">
        <v>487</v>
      </c>
      <c r="B117" s="4577"/>
      <c r="C117" s="4577"/>
      <c r="D117" s="4577"/>
      <c r="E117" s="4578"/>
      <c r="F117" s="4586"/>
      <c r="G117" s="4587"/>
      <c r="R117" s="49"/>
      <c r="S117" s="49"/>
      <c r="T117" s="49"/>
      <c r="U117" s="49"/>
      <c r="V117" s="49"/>
      <c r="W117" s="49"/>
      <c r="X117" s="49"/>
      <c r="Y117" s="49"/>
      <c r="Z117" s="49"/>
    </row>
    <row r="118">
      <c r="A118" s="706" t="s">
        <v>488</v>
      </c>
      <c r="B118" s="4581"/>
      <c r="C118" s="4581"/>
      <c r="D118" s="4581"/>
      <c r="E118" s="4588" t="s">
        <v>9023</v>
      </c>
      <c r="F118" s="4605"/>
      <c r="G118" s="4590"/>
    </row>
    <row r="119">
      <c r="A119" s="4606"/>
      <c r="B119" s="4607"/>
      <c r="C119" s="4607"/>
      <c r="D119" s="4607"/>
      <c r="E119" s="4608"/>
      <c r="F119" s="4609" t="s">
        <v>12926</v>
      </c>
      <c r="G119" s="4610">
        <f>SUM(G2:G118)</f>
        <v>30</v>
      </c>
    </row>
    <row r="120">
      <c r="E120" s="4611"/>
      <c r="G120" s="2003"/>
    </row>
    <row r="121">
      <c r="E121" s="4611"/>
      <c r="G121" s="2003"/>
    </row>
    <row r="122">
      <c r="E122" s="4611"/>
      <c r="G122" s="2003"/>
    </row>
    <row r="123">
      <c r="E123" s="4611"/>
      <c r="G123" s="2003"/>
    </row>
    <row r="124">
      <c r="E124" s="4611"/>
      <c r="G124" s="2003"/>
    </row>
    <row r="125">
      <c r="E125" s="4611"/>
      <c r="G125" s="2003"/>
    </row>
    <row r="126">
      <c r="E126" s="4611"/>
      <c r="G126" s="2003"/>
    </row>
    <row r="127">
      <c r="E127" s="4611"/>
      <c r="G127" s="2003"/>
    </row>
    <row r="128">
      <c r="E128" s="4611"/>
      <c r="G128" s="2003"/>
    </row>
    <row r="129">
      <c r="E129" s="4611"/>
      <c r="G129" s="2003"/>
    </row>
    <row r="130">
      <c r="E130" s="4611"/>
      <c r="G130" s="2003"/>
    </row>
    <row r="131">
      <c r="E131" s="4611"/>
      <c r="G131" s="2003"/>
    </row>
    <row r="132">
      <c r="E132" s="4611"/>
      <c r="G132" s="2003"/>
    </row>
    <row r="133">
      <c r="E133" s="4611"/>
      <c r="G133" s="2003"/>
    </row>
    <row r="134">
      <c r="E134" s="4611"/>
      <c r="G134" s="2003"/>
    </row>
    <row r="135">
      <c r="E135" s="4611"/>
      <c r="G135" s="2003"/>
    </row>
    <row r="136">
      <c r="E136" s="4611"/>
      <c r="G136" s="2003"/>
    </row>
    <row r="137">
      <c r="E137" s="4611"/>
      <c r="G137" s="2003"/>
    </row>
    <row r="138">
      <c r="E138" s="4611"/>
      <c r="G138" s="2003"/>
    </row>
    <row r="139">
      <c r="E139" s="4611"/>
      <c r="G139" s="2003"/>
    </row>
    <row r="140">
      <c r="E140" s="4611"/>
      <c r="G140" s="2003"/>
    </row>
    <row r="141">
      <c r="E141" s="4611"/>
      <c r="G141" s="2003"/>
    </row>
    <row r="142">
      <c r="E142" s="4611"/>
      <c r="G142" s="2003"/>
    </row>
    <row r="143">
      <c r="E143" s="4611"/>
      <c r="G143" s="2003"/>
    </row>
    <row r="144">
      <c r="E144" s="4611"/>
      <c r="G144" s="2003"/>
    </row>
    <row r="145">
      <c r="E145" s="4611"/>
      <c r="G145" s="2003"/>
    </row>
    <row r="146">
      <c r="E146" s="4611"/>
      <c r="G146" s="2003"/>
    </row>
    <row r="147">
      <c r="E147" s="4611"/>
      <c r="G147" s="2003"/>
    </row>
    <row r="148">
      <c r="E148" s="4611"/>
      <c r="G148" s="2003"/>
    </row>
    <row r="149">
      <c r="E149" s="4611"/>
      <c r="G149" s="2003"/>
    </row>
    <row r="150">
      <c r="E150" s="4611"/>
      <c r="G150" s="2003"/>
    </row>
    <row r="151">
      <c r="E151" s="4611"/>
      <c r="G151" s="2003"/>
    </row>
    <row r="152">
      <c r="E152" s="4611"/>
      <c r="G152" s="2003"/>
    </row>
    <row r="153">
      <c r="E153" s="4611"/>
      <c r="G153" s="2003"/>
    </row>
    <row r="154">
      <c r="E154" s="4611"/>
      <c r="G154" s="2003"/>
    </row>
    <row r="155">
      <c r="E155" s="4611"/>
      <c r="G155" s="2003"/>
    </row>
    <row r="156">
      <c r="E156" s="4611"/>
      <c r="G156" s="2003"/>
    </row>
    <row r="157">
      <c r="E157" s="4611"/>
      <c r="G157" s="2003"/>
    </row>
    <row r="158">
      <c r="E158" s="4611"/>
      <c r="G158" s="2003"/>
    </row>
    <row r="159">
      <c r="E159" s="4611"/>
      <c r="G159" s="2003"/>
    </row>
    <row r="160">
      <c r="E160" s="4611"/>
      <c r="G160" s="2003"/>
    </row>
    <row r="161">
      <c r="E161" s="4611"/>
      <c r="G161" s="2003"/>
    </row>
    <row r="162">
      <c r="E162" s="4611"/>
      <c r="G162" s="2003"/>
    </row>
    <row r="163">
      <c r="E163" s="4611"/>
      <c r="G163" s="2003"/>
    </row>
    <row r="164">
      <c r="E164" s="4611"/>
      <c r="G164" s="2003"/>
    </row>
    <row r="165">
      <c r="E165" s="4611"/>
      <c r="G165" s="2003"/>
    </row>
    <row r="166">
      <c r="E166" s="4611"/>
      <c r="G166" s="2003"/>
    </row>
    <row r="167">
      <c r="E167" s="4611"/>
      <c r="G167" s="2003"/>
    </row>
    <row r="168">
      <c r="E168" s="4611"/>
      <c r="G168" s="2003"/>
    </row>
    <row r="169">
      <c r="E169" s="4611"/>
      <c r="G169" s="2003"/>
    </row>
    <row r="170">
      <c r="E170" s="4611"/>
      <c r="G170" s="2003"/>
    </row>
    <row r="171">
      <c r="E171" s="4611"/>
      <c r="G171" s="2003"/>
    </row>
    <row r="172">
      <c r="E172" s="4611"/>
      <c r="G172" s="2003"/>
    </row>
    <row r="173">
      <c r="E173" s="4611"/>
      <c r="G173" s="2003"/>
    </row>
    <row r="174">
      <c r="E174" s="4611"/>
      <c r="G174" s="2003"/>
    </row>
    <row r="175">
      <c r="E175" s="4611"/>
      <c r="G175" s="2003"/>
    </row>
    <row r="176">
      <c r="E176" s="4611"/>
      <c r="G176" s="2003"/>
    </row>
    <row r="177">
      <c r="E177" s="4611"/>
      <c r="G177" s="2003"/>
    </row>
    <row r="178">
      <c r="E178" s="4611"/>
      <c r="G178" s="2003"/>
    </row>
    <row r="179">
      <c r="E179" s="4611"/>
      <c r="G179" s="2003"/>
    </row>
    <row r="180">
      <c r="E180" s="4611"/>
      <c r="G180" s="2003"/>
    </row>
    <row r="181">
      <c r="E181" s="4611"/>
      <c r="G181" s="2003"/>
    </row>
    <row r="182">
      <c r="E182" s="4611"/>
      <c r="G182" s="2003"/>
    </row>
    <row r="183">
      <c r="E183" s="4611"/>
      <c r="G183" s="2003"/>
    </row>
    <row r="184">
      <c r="E184" s="4611"/>
      <c r="G184" s="2003"/>
    </row>
    <row r="185">
      <c r="E185" s="4611"/>
      <c r="G185" s="2003"/>
    </row>
    <row r="186">
      <c r="E186" s="4611"/>
      <c r="G186" s="2003"/>
    </row>
    <row r="187">
      <c r="E187" s="4611"/>
      <c r="G187" s="2003"/>
    </row>
    <row r="188">
      <c r="E188" s="4611"/>
      <c r="G188" s="2003"/>
    </row>
    <row r="189">
      <c r="E189" s="4611"/>
      <c r="G189" s="2003"/>
    </row>
    <row r="190">
      <c r="E190" s="4611"/>
      <c r="G190" s="2003"/>
    </row>
    <row r="191">
      <c r="E191" s="4611"/>
      <c r="G191" s="2003"/>
    </row>
    <row r="192">
      <c r="E192" s="4611"/>
      <c r="G192" s="2003"/>
    </row>
    <row r="193">
      <c r="E193" s="4611"/>
      <c r="G193" s="2003"/>
    </row>
    <row r="194">
      <c r="E194" s="4611"/>
      <c r="G194" s="2003"/>
    </row>
    <row r="195">
      <c r="E195" s="4611"/>
      <c r="G195" s="2003"/>
    </row>
    <row r="196">
      <c r="E196" s="4611"/>
      <c r="G196" s="2003"/>
    </row>
    <row r="197">
      <c r="E197" s="4611"/>
      <c r="G197" s="2003"/>
    </row>
    <row r="198">
      <c r="E198" s="4611"/>
      <c r="G198" s="2003"/>
    </row>
    <row r="199">
      <c r="E199" s="4611"/>
      <c r="G199" s="2003"/>
    </row>
    <row r="200">
      <c r="E200" s="4611"/>
      <c r="G200" s="2003"/>
    </row>
    <row r="201">
      <c r="E201" s="4611"/>
      <c r="G201" s="2003"/>
    </row>
    <row r="202">
      <c r="E202" s="4611"/>
      <c r="G202" s="2003"/>
    </row>
    <row r="203">
      <c r="E203" s="4611"/>
      <c r="G203" s="2003"/>
    </row>
    <row r="204">
      <c r="E204" s="4611"/>
      <c r="G204" s="2003"/>
    </row>
    <row r="205">
      <c r="E205" s="4611"/>
      <c r="G205" s="2003"/>
    </row>
    <row r="206">
      <c r="E206" s="4611"/>
      <c r="G206" s="2003"/>
    </row>
    <row r="207">
      <c r="E207" s="4611"/>
      <c r="G207" s="2003"/>
    </row>
    <row r="208">
      <c r="E208" s="4611"/>
      <c r="G208" s="2003"/>
    </row>
    <row r="209">
      <c r="E209" s="4611"/>
      <c r="G209" s="2003"/>
    </row>
    <row r="210">
      <c r="E210" s="4611"/>
      <c r="G210" s="2003"/>
    </row>
    <row r="211">
      <c r="E211" s="4611"/>
      <c r="G211" s="2003"/>
    </row>
    <row r="212">
      <c r="E212" s="4611"/>
      <c r="G212" s="2003"/>
    </row>
    <row r="213">
      <c r="E213" s="4611"/>
      <c r="G213" s="2003"/>
    </row>
    <row r="214">
      <c r="E214" s="4611"/>
      <c r="G214" s="2003"/>
    </row>
    <row r="215">
      <c r="E215" s="4611"/>
      <c r="G215" s="2003"/>
    </row>
    <row r="216">
      <c r="E216" s="4611"/>
      <c r="G216" s="2003"/>
    </row>
    <row r="217">
      <c r="E217" s="4611"/>
      <c r="G217" s="2003"/>
    </row>
    <row r="218">
      <c r="E218" s="4611"/>
      <c r="G218" s="2003"/>
    </row>
    <row r="219">
      <c r="E219" s="4611"/>
      <c r="G219" s="2003"/>
    </row>
    <row r="220">
      <c r="E220" s="4611"/>
      <c r="G220" s="2003"/>
    </row>
    <row r="221">
      <c r="E221" s="4611"/>
      <c r="G221" s="2003"/>
    </row>
    <row r="222">
      <c r="E222" s="4611"/>
      <c r="G222" s="2003"/>
    </row>
    <row r="223">
      <c r="E223" s="4611"/>
      <c r="G223" s="2003"/>
    </row>
    <row r="224">
      <c r="E224" s="4611"/>
      <c r="G224" s="2003"/>
    </row>
    <row r="225">
      <c r="E225" s="4611"/>
      <c r="G225" s="2003"/>
    </row>
    <row r="226">
      <c r="E226" s="4611"/>
      <c r="G226" s="2003"/>
    </row>
    <row r="227">
      <c r="E227" s="4611"/>
      <c r="G227" s="2003"/>
    </row>
    <row r="228">
      <c r="E228" s="4611"/>
      <c r="G228" s="2003"/>
    </row>
    <row r="229">
      <c r="E229" s="4611"/>
      <c r="G229" s="2003"/>
    </row>
    <row r="230">
      <c r="E230" s="4611"/>
      <c r="G230" s="2003"/>
    </row>
    <row r="231">
      <c r="E231" s="4611"/>
      <c r="G231" s="2003"/>
    </row>
    <row r="232">
      <c r="E232" s="4611"/>
      <c r="G232" s="2003"/>
    </row>
    <row r="233">
      <c r="E233" s="4611"/>
      <c r="G233" s="2003"/>
    </row>
    <row r="234">
      <c r="E234" s="4611"/>
      <c r="G234" s="2003"/>
    </row>
    <row r="235">
      <c r="E235" s="4611"/>
      <c r="G235" s="2003"/>
    </row>
    <row r="236">
      <c r="E236" s="4611"/>
      <c r="G236" s="2003"/>
    </row>
    <row r="237">
      <c r="E237" s="4611"/>
      <c r="G237" s="2003"/>
    </row>
    <row r="238">
      <c r="E238" s="4611"/>
      <c r="G238" s="2003"/>
    </row>
    <row r="239">
      <c r="E239" s="4611"/>
      <c r="G239" s="2003"/>
    </row>
    <row r="240">
      <c r="E240" s="4611"/>
      <c r="G240" s="2003"/>
    </row>
    <row r="241">
      <c r="E241" s="4611"/>
      <c r="G241" s="2003"/>
    </row>
    <row r="242">
      <c r="E242" s="4611"/>
      <c r="G242" s="2003"/>
    </row>
    <row r="243">
      <c r="E243" s="4611"/>
      <c r="G243" s="2003"/>
    </row>
    <row r="244">
      <c r="E244" s="4611"/>
      <c r="G244" s="2003"/>
    </row>
    <row r="245">
      <c r="E245" s="4611"/>
      <c r="G245" s="2003"/>
    </row>
    <row r="246">
      <c r="E246" s="4611"/>
      <c r="G246" s="2003"/>
    </row>
    <row r="247">
      <c r="E247" s="4611"/>
      <c r="G247" s="2003"/>
    </row>
    <row r="248">
      <c r="E248" s="4611"/>
      <c r="G248" s="2003"/>
    </row>
    <row r="249">
      <c r="E249" s="4611"/>
      <c r="G249" s="2003"/>
    </row>
    <row r="250">
      <c r="E250" s="4611"/>
      <c r="G250" s="2003"/>
    </row>
    <row r="251">
      <c r="E251" s="4611"/>
      <c r="G251" s="2003"/>
    </row>
    <row r="252">
      <c r="E252" s="4611"/>
      <c r="G252" s="2003"/>
    </row>
    <row r="253">
      <c r="E253" s="4611"/>
      <c r="G253" s="2003"/>
    </row>
    <row r="254">
      <c r="E254" s="4611"/>
      <c r="G254" s="2003"/>
    </row>
    <row r="255">
      <c r="E255" s="4611"/>
      <c r="G255" s="2003"/>
    </row>
    <row r="256">
      <c r="E256" s="4611"/>
      <c r="G256" s="2003"/>
    </row>
    <row r="257">
      <c r="E257" s="4611"/>
      <c r="G257" s="2003"/>
    </row>
    <row r="258">
      <c r="E258" s="4611"/>
      <c r="G258" s="2003"/>
    </row>
    <row r="259">
      <c r="E259" s="4611"/>
      <c r="G259" s="2003"/>
    </row>
    <row r="260">
      <c r="E260" s="4611"/>
      <c r="G260" s="2003"/>
    </row>
    <row r="261">
      <c r="E261" s="4611"/>
      <c r="G261" s="2003"/>
    </row>
    <row r="262">
      <c r="E262" s="4611"/>
      <c r="G262" s="2003"/>
    </row>
    <row r="263">
      <c r="E263" s="4611"/>
      <c r="G263" s="2003"/>
    </row>
    <row r="264">
      <c r="E264" s="4611"/>
      <c r="G264" s="2003"/>
    </row>
    <row r="265">
      <c r="E265" s="4611"/>
      <c r="G265" s="2003"/>
    </row>
    <row r="266">
      <c r="E266" s="4611"/>
      <c r="G266" s="2003"/>
    </row>
    <row r="267">
      <c r="E267" s="4611"/>
      <c r="G267" s="2003"/>
    </row>
    <row r="268">
      <c r="E268" s="4611"/>
      <c r="G268" s="2003"/>
    </row>
    <row r="269">
      <c r="E269" s="4611"/>
      <c r="G269" s="2003"/>
    </row>
    <row r="270">
      <c r="E270" s="4611"/>
      <c r="G270" s="2003"/>
    </row>
    <row r="271">
      <c r="E271" s="4611"/>
      <c r="G271" s="2003"/>
    </row>
    <row r="272">
      <c r="E272" s="4611"/>
      <c r="G272" s="2003"/>
    </row>
    <row r="273">
      <c r="E273" s="4611"/>
      <c r="G273" s="2003"/>
    </row>
    <row r="274">
      <c r="E274" s="4611"/>
      <c r="G274" s="2003"/>
    </row>
    <row r="275">
      <c r="E275" s="4611"/>
      <c r="G275" s="2003"/>
    </row>
    <row r="276">
      <c r="E276" s="4611"/>
      <c r="G276" s="2003"/>
    </row>
    <row r="277">
      <c r="E277" s="4611"/>
      <c r="G277" s="2003"/>
    </row>
    <row r="278">
      <c r="E278" s="4611"/>
      <c r="G278" s="2003"/>
    </row>
    <row r="279">
      <c r="E279" s="4611"/>
      <c r="G279" s="2003"/>
    </row>
    <row r="280">
      <c r="E280" s="4611"/>
      <c r="G280" s="2003"/>
    </row>
    <row r="281">
      <c r="E281" s="4611"/>
      <c r="G281" s="2003"/>
    </row>
    <row r="282">
      <c r="E282" s="4611"/>
      <c r="G282" s="2003"/>
    </row>
    <row r="283">
      <c r="E283" s="4611"/>
      <c r="G283" s="2003"/>
    </row>
    <row r="284">
      <c r="E284" s="4611"/>
      <c r="G284" s="2003"/>
    </row>
    <row r="285">
      <c r="E285" s="4611"/>
      <c r="G285" s="2003"/>
    </row>
    <row r="286">
      <c r="E286" s="4611"/>
      <c r="G286" s="2003"/>
    </row>
    <row r="287">
      <c r="E287" s="4611"/>
      <c r="G287" s="2003"/>
    </row>
    <row r="288">
      <c r="E288" s="4611"/>
      <c r="G288" s="2003"/>
    </row>
    <row r="289">
      <c r="E289" s="4611"/>
      <c r="G289" s="2003"/>
    </row>
    <row r="290">
      <c r="E290" s="4611"/>
      <c r="G290" s="2003"/>
    </row>
    <row r="291">
      <c r="E291" s="4611"/>
      <c r="G291" s="2003"/>
    </row>
    <row r="292">
      <c r="E292" s="4611"/>
      <c r="G292" s="2003"/>
    </row>
    <row r="293">
      <c r="E293" s="4611"/>
      <c r="G293" s="2003"/>
    </row>
    <row r="294">
      <c r="E294" s="4611"/>
      <c r="G294" s="2003"/>
    </row>
    <row r="295">
      <c r="E295" s="4611"/>
      <c r="G295" s="2003"/>
    </row>
    <row r="296">
      <c r="E296" s="4611"/>
      <c r="G296" s="2003"/>
    </row>
    <row r="297">
      <c r="E297" s="4611"/>
      <c r="G297" s="2003"/>
    </row>
    <row r="298">
      <c r="E298" s="4611"/>
      <c r="G298" s="2003"/>
    </row>
    <row r="299">
      <c r="E299" s="4611"/>
      <c r="G299" s="2003"/>
    </row>
    <row r="300">
      <c r="E300" s="4611"/>
      <c r="G300" s="2003"/>
    </row>
    <row r="301">
      <c r="E301" s="4611"/>
      <c r="G301" s="2003"/>
    </row>
    <row r="302">
      <c r="E302" s="4611"/>
      <c r="G302" s="2003"/>
    </row>
    <row r="303">
      <c r="E303" s="4611"/>
      <c r="G303" s="2003"/>
    </row>
    <row r="304">
      <c r="E304" s="4611"/>
      <c r="G304" s="2003"/>
    </row>
    <row r="305">
      <c r="E305" s="4611"/>
      <c r="G305" s="2003"/>
    </row>
    <row r="306">
      <c r="E306" s="4611"/>
      <c r="G306" s="2003"/>
    </row>
    <row r="307">
      <c r="E307" s="4611"/>
      <c r="G307" s="2003"/>
    </row>
    <row r="308">
      <c r="E308" s="4611"/>
      <c r="G308" s="2003"/>
    </row>
    <row r="309">
      <c r="E309" s="4611"/>
      <c r="G309" s="2003"/>
    </row>
    <row r="310">
      <c r="E310" s="4611"/>
      <c r="G310" s="2003"/>
    </row>
    <row r="311">
      <c r="E311" s="4611"/>
      <c r="G311" s="2003"/>
    </row>
    <row r="312">
      <c r="E312" s="4611"/>
      <c r="G312" s="2003"/>
    </row>
    <row r="313">
      <c r="E313" s="4611"/>
      <c r="G313" s="2003"/>
    </row>
    <row r="314">
      <c r="E314" s="4611"/>
      <c r="G314" s="2003"/>
    </row>
    <row r="315">
      <c r="E315" s="4611"/>
      <c r="G315" s="2003"/>
    </row>
    <row r="316">
      <c r="E316" s="4611"/>
      <c r="G316" s="2003"/>
    </row>
    <row r="317">
      <c r="E317" s="4611"/>
      <c r="G317" s="2003"/>
    </row>
    <row r="318">
      <c r="E318" s="4611"/>
      <c r="G318" s="2003"/>
    </row>
    <row r="319">
      <c r="E319" s="4611"/>
      <c r="G319" s="2003"/>
    </row>
    <row r="320">
      <c r="E320" s="4611"/>
      <c r="G320" s="2003"/>
    </row>
    <row r="321">
      <c r="E321" s="4611"/>
      <c r="G321" s="2003"/>
    </row>
    <row r="322">
      <c r="E322" s="4611"/>
      <c r="G322" s="2003"/>
    </row>
    <row r="323">
      <c r="E323" s="4611"/>
      <c r="G323" s="2003"/>
    </row>
    <row r="324">
      <c r="E324" s="4611"/>
      <c r="G324" s="2003"/>
    </row>
    <row r="325">
      <c r="E325" s="4611"/>
      <c r="G325" s="2003"/>
    </row>
    <row r="326">
      <c r="E326" s="4611"/>
      <c r="G326" s="2003"/>
    </row>
    <row r="327">
      <c r="E327" s="4611"/>
      <c r="G327" s="2003"/>
    </row>
    <row r="328">
      <c r="E328" s="4611"/>
      <c r="G328" s="2003"/>
    </row>
    <row r="329">
      <c r="E329" s="4611"/>
      <c r="G329" s="2003"/>
    </row>
    <row r="330">
      <c r="E330" s="4611"/>
      <c r="G330" s="2003"/>
    </row>
    <row r="331">
      <c r="E331" s="4611"/>
      <c r="G331" s="2003"/>
    </row>
    <row r="332">
      <c r="E332" s="4611"/>
      <c r="G332" s="2003"/>
    </row>
    <row r="333">
      <c r="E333" s="4611"/>
      <c r="G333" s="2003"/>
    </row>
    <row r="334">
      <c r="E334" s="4611"/>
      <c r="G334" s="2003"/>
    </row>
    <row r="335">
      <c r="E335" s="4611"/>
      <c r="G335" s="2003"/>
    </row>
    <row r="336">
      <c r="E336" s="4611"/>
      <c r="G336" s="2003"/>
    </row>
    <row r="337">
      <c r="E337" s="4611"/>
      <c r="G337" s="2003"/>
    </row>
    <row r="338">
      <c r="E338" s="4611"/>
      <c r="G338" s="2003"/>
    </row>
    <row r="339">
      <c r="E339" s="4611"/>
      <c r="G339" s="2003"/>
    </row>
    <row r="340">
      <c r="E340" s="4611"/>
      <c r="G340" s="2003"/>
    </row>
    <row r="341">
      <c r="E341" s="4611"/>
      <c r="G341" s="2003"/>
    </row>
    <row r="342">
      <c r="E342" s="4611"/>
      <c r="G342" s="2003"/>
    </row>
    <row r="343">
      <c r="E343" s="4611"/>
      <c r="G343" s="2003"/>
    </row>
    <row r="344">
      <c r="E344" s="4611"/>
      <c r="G344" s="2003"/>
    </row>
    <row r="345">
      <c r="E345" s="4611"/>
      <c r="G345" s="2003"/>
    </row>
    <row r="346">
      <c r="E346" s="4611"/>
      <c r="G346" s="2003"/>
    </row>
    <row r="347">
      <c r="E347" s="4611"/>
      <c r="G347" s="2003"/>
    </row>
    <row r="348">
      <c r="E348" s="4611"/>
      <c r="G348" s="2003"/>
    </row>
    <row r="349">
      <c r="E349" s="4611"/>
      <c r="G349" s="2003"/>
    </row>
    <row r="350">
      <c r="E350" s="4611"/>
      <c r="G350" s="2003"/>
    </row>
    <row r="351">
      <c r="E351" s="4611"/>
      <c r="G351" s="2003"/>
    </row>
    <row r="352">
      <c r="E352" s="4611"/>
      <c r="G352" s="2003"/>
    </row>
    <row r="353">
      <c r="E353" s="4611"/>
      <c r="G353" s="2003"/>
    </row>
    <row r="354">
      <c r="E354" s="4611"/>
      <c r="G354" s="2003"/>
    </row>
    <row r="355">
      <c r="E355" s="4611"/>
      <c r="G355" s="2003"/>
    </row>
    <row r="356">
      <c r="E356" s="4611"/>
      <c r="G356" s="2003"/>
    </row>
    <row r="357">
      <c r="E357" s="4611"/>
      <c r="G357" s="2003"/>
    </row>
    <row r="358">
      <c r="E358" s="4611"/>
      <c r="G358" s="2003"/>
    </row>
    <row r="359">
      <c r="E359" s="4611"/>
      <c r="G359" s="2003"/>
    </row>
    <row r="360">
      <c r="E360" s="4611"/>
      <c r="G360" s="2003"/>
    </row>
    <row r="361">
      <c r="E361" s="4611"/>
      <c r="G361" s="2003"/>
    </row>
    <row r="362">
      <c r="E362" s="4611"/>
      <c r="G362" s="2003"/>
    </row>
    <row r="363">
      <c r="E363" s="4611"/>
      <c r="G363" s="2003"/>
    </row>
    <row r="364">
      <c r="E364" s="4611"/>
      <c r="G364" s="2003"/>
    </row>
    <row r="365">
      <c r="E365" s="4611"/>
      <c r="G365" s="2003"/>
    </row>
    <row r="366">
      <c r="E366" s="4611"/>
      <c r="G366" s="2003"/>
    </row>
    <row r="367">
      <c r="E367" s="4611"/>
      <c r="G367" s="2003"/>
    </row>
    <row r="368">
      <c r="E368" s="4611"/>
      <c r="G368" s="2003"/>
    </row>
    <row r="369">
      <c r="E369" s="4611"/>
      <c r="G369" s="2003"/>
    </row>
    <row r="370">
      <c r="E370" s="4611"/>
      <c r="G370" s="2003"/>
    </row>
    <row r="371">
      <c r="E371" s="4611"/>
      <c r="G371" s="2003"/>
    </row>
    <row r="372">
      <c r="E372" s="4611"/>
      <c r="G372" s="2003"/>
    </row>
    <row r="373">
      <c r="E373" s="4611"/>
      <c r="G373" s="2003"/>
    </row>
    <row r="374">
      <c r="E374" s="4611"/>
      <c r="G374" s="2003"/>
    </row>
    <row r="375">
      <c r="E375" s="4611"/>
      <c r="G375" s="2003"/>
    </row>
    <row r="376">
      <c r="E376" s="4611"/>
      <c r="G376" s="2003"/>
    </row>
    <row r="377">
      <c r="E377" s="4611"/>
      <c r="G377" s="2003"/>
    </row>
    <row r="378">
      <c r="E378" s="4611"/>
      <c r="G378" s="2003"/>
    </row>
    <row r="379">
      <c r="E379" s="4611"/>
      <c r="G379" s="2003"/>
    </row>
    <row r="380">
      <c r="E380" s="4611"/>
      <c r="G380" s="2003"/>
    </row>
    <row r="381">
      <c r="E381" s="4611"/>
      <c r="G381" s="2003"/>
    </row>
    <row r="382">
      <c r="E382" s="4611"/>
      <c r="G382" s="2003"/>
    </row>
    <row r="383">
      <c r="E383" s="4611"/>
      <c r="G383" s="2003"/>
    </row>
    <row r="384">
      <c r="E384" s="4611"/>
      <c r="G384" s="2003"/>
    </row>
    <row r="385">
      <c r="E385" s="4611"/>
      <c r="G385" s="2003"/>
    </row>
    <row r="386">
      <c r="E386" s="4611"/>
      <c r="G386" s="2003"/>
    </row>
    <row r="387">
      <c r="E387" s="4611"/>
      <c r="G387" s="2003"/>
    </row>
    <row r="388">
      <c r="E388" s="4611"/>
      <c r="G388" s="2003"/>
    </row>
    <row r="389">
      <c r="E389" s="4611"/>
      <c r="G389" s="2003"/>
    </row>
    <row r="390">
      <c r="E390" s="4611"/>
      <c r="G390" s="2003"/>
    </row>
    <row r="391">
      <c r="E391" s="4611"/>
      <c r="G391" s="2003"/>
    </row>
    <row r="392">
      <c r="E392" s="4611"/>
      <c r="G392" s="2003"/>
    </row>
    <row r="393">
      <c r="E393" s="4611"/>
      <c r="G393" s="2003"/>
    </row>
    <row r="394">
      <c r="E394" s="4611"/>
      <c r="G394" s="2003"/>
    </row>
    <row r="395">
      <c r="E395" s="4611"/>
      <c r="G395" s="2003"/>
    </row>
    <row r="396">
      <c r="E396" s="4611"/>
      <c r="G396" s="2003"/>
    </row>
    <row r="397">
      <c r="E397" s="4611"/>
      <c r="G397" s="2003"/>
    </row>
    <row r="398">
      <c r="E398" s="4611"/>
      <c r="G398" s="2003"/>
    </row>
    <row r="399">
      <c r="E399" s="4611"/>
      <c r="G399" s="2003"/>
    </row>
    <row r="400">
      <c r="E400" s="4611"/>
      <c r="G400" s="2003"/>
    </row>
    <row r="401">
      <c r="E401" s="4611"/>
      <c r="G401" s="2003"/>
    </row>
    <row r="402">
      <c r="E402" s="4611"/>
      <c r="G402" s="2003"/>
    </row>
    <row r="403">
      <c r="E403" s="4611"/>
      <c r="G403" s="2003"/>
    </row>
    <row r="404">
      <c r="E404" s="4611"/>
      <c r="G404" s="2003"/>
    </row>
    <row r="405">
      <c r="E405" s="4611"/>
      <c r="G405" s="2003"/>
    </row>
    <row r="406">
      <c r="E406" s="4611"/>
      <c r="G406" s="2003"/>
    </row>
    <row r="407">
      <c r="E407" s="4611"/>
      <c r="G407" s="2003"/>
    </row>
    <row r="408">
      <c r="E408" s="4611"/>
      <c r="G408" s="2003"/>
    </row>
    <row r="409">
      <c r="E409" s="4611"/>
      <c r="G409" s="2003"/>
    </row>
    <row r="410">
      <c r="E410" s="4611"/>
      <c r="G410" s="2003"/>
    </row>
    <row r="411">
      <c r="E411" s="4611"/>
      <c r="G411" s="2003"/>
    </row>
    <row r="412">
      <c r="E412" s="4611"/>
      <c r="G412" s="2003"/>
    </row>
    <row r="413">
      <c r="E413" s="4611"/>
      <c r="G413" s="2003"/>
    </row>
    <row r="414">
      <c r="E414" s="4611"/>
      <c r="G414" s="2003"/>
    </row>
    <row r="415">
      <c r="E415" s="4611"/>
      <c r="G415" s="2003"/>
    </row>
    <row r="416">
      <c r="E416" s="4611"/>
      <c r="G416" s="2003"/>
    </row>
    <row r="417">
      <c r="E417" s="4611"/>
      <c r="G417" s="2003"/>
    </row>
    <row r="418">
      <c r="E418" s="4611"/>
      <c r="G418" s="2003"/>
    </row>
    <row r="419">
      <c r="E419" s="4611"/>
      <c r="G419" s="2003"/>
    </row>
    <row r="420">
      <c r="E420" s="4611"/>
      <c r="G420" s="2003"/>
    </row>
    <row r="421">
      <c r="E421" s="4611"/>
      <c r="G421" s="2003"/>
    </row>
    <row r="422">
      <c r="E422" s="4611"/>
      <c r="G422" s="2003"/>
    </row>
    <row r="423">
      <c r="E423" s="4611"/>
      <c r="G423" s="2003"/>
    </row>
    <row r="424">
      <c r="E424" s="4611"/>
      <c r="G424" s="2003"/>
    </row>
    <row r="425">
      <c r="E425" s="4611"/>
      <c r="G425" s="2003"/>
    </row>
    <row r="426">
      <c r="E426" s="4611"/>
      <c r="G426" s="2003"/>
    </row>
    <row r="427">
      <c r="E427" s="4611"/>
      <c r="G427" s="2003"/>
    </row>
    <row r="428">
      <c r="E428" s="4611"/>
      <c r="G428" s="2003"/>
    </row>
    <row r="429">
      <c r="E429" s="4611"/>
      <c r="G429" s="2003"/>
    </row>
    <row r="430">
      <c r="E430" s="4611"/>
      <c r="G430" s="2003"/>
    </row>
    <row r="431">
      <c r="E431" s="4611"/>
      <c r="G431" s="2003"/>
    </row>
    <row r="432">
      <c r="E432" s="4611"/>
      <c r="G432" s="2003"/>
    </row>
    <row r="433">
      <c r="E433" s="4611"/>
      <c r="G433" s="2003"/>
    </row>
    <row r="434">
      <c r="E434" s="4611"/>
      <c r="G434" s="2003"/>
    </row>
    <row r="435">
      <c r="E435" s="4611"/>
      <c r="G435" s="2003"/>
    </row>
    <row r="436">
      <c r="E436" s="4611"/>
      <c r="G436" s="2003"/>
    </row>
    <row r="437">
      <c r="E437" s="4611"/>
      <c r="G437" s="2003"/>
    </row>
    <row r="438">
      <c r="E438" s="4611"/>
      <c r="G438" s="2003"/>
    </row>
    <row r="439">
      <c r="E439" s="4611"/>
      <c r="G439" s="2003"/>
    </row>
    <row r="440">
      <c r="E440" s="4611"/>
      <c r="G440" s="2003"/>
    </row>
    <row r="441">
      <c r="E441" s="4611"/>
      <c r="G441" s="2003"/>
    </row>
    <row r="442">
      <c r="E442" s="4611"/>
      <c r="G442" s="2003"/>
    </row>
    <row r="443">
      <c r="E443" s="4611"/>
      <c r="G443" s="2003"/>
    </row>
    <row r="444">
      <c r="E444" s="4611"/>
      <c r="G444" s="2003"/>
    </row>
    <row r="445">
      <c r="E445" s="4611"/>
      <c r="G445" s="2003"/>
    </row>
    <row r="446">
      <c r="E446" s="4611"/>
      <c r="G446" s="2003"/>
    </row>
    <row r="447">
      <c r="E447" s="4611"/>
      <c r="G447" s="2003"/>
    </row>
    <row r="448">
      <c r="E448" s="4611"/>
      <c r="G448" s="2003"/>
    </row>
    <row r="449">
      <c r="E449" s="4611"/>
      <c r="G449" s="2003"/>
    </row>
    <row r="450">
      <c r="E450" s="4611"/>
      <c r="G450" s="2003"/>
    </row>
    <row r="451">
      <c r="E451" s="4611"/>
      <c r="G451" s="2003"/>
    </row>
    <row r="452">
      <c r="E452" s="4611"/>
      <c r="G452" s="2003"/>
    </row>
    <row r="453">
      <c r="E453" s="4611"/>
      <c r="G453" s="2003"/>
    </row>
    <row r="454">
      <c r="E454" s="4611"/>
      <c r="G454" s="2003"/>
    </row>
    <row r="455">
      <c r="E455" s="4611"/>
      <c r="G455" s="2003"/>
    </row>
    <row r="456">
      <c r="E456" s="4611"/>
      <c r="G456" s="2003"/>
    </row>
    <row r="457">
      <c r="E457" s="4611"/>
      <c r="G457" s="2003"/>
    </row>
    <row r="458">
      <c r="E458" s="4611"/>
      <c r="G458" s="2003"/>
    </row>
    <row r="459">
      <c r="E459" s="4611"/>
      <c r="G459" s="2003"/>
    </row>
    <row r="460">
      <c r="E460" s="4611"/>
      <c r="G460" s="2003"/>
    </row>
    <row r="461">
      <c r="E461" s="4611"/>
      <c r="G461" s="2003"/>
    </row>
    <row r="462">
      <c r="E462" s="4611"/>
      <c r="G462" s="2003"/>
    </row>
    <row r="463">
      <c r="E463" s="4611"/>
      <c r="G463" s="2003"/>
    </row>
    <row r="464">
      <c r="E464" s="4611"/>
      <c r="G464" s="2003"/>
    </row>
    <row r="465">
      <c r="E465" s="4611"/>
      <c r="G465" s="2003"/>
    </row>
    <row r="466">
      <c r="E466" s="4611"/>
      <c r="G466" s="2003"/>
    </row>
    <row r="467">
      <c r="E467" s="4611"/>
      <c r="G467" s="2003"/>
    </row>
    <row r="468">
      <c r="E468" s="4611"/>
      <c r="G468" s="2003"/>
    </row>
    <row r="469">
      <c r="E469" s="4611"/>
      <c r="G469" s="2003"/>
    </row>
    <row r="470">
      <c r="E470" s="4611"/>
      <c r="G470" s="2003"/>
    </row>
    <row r="471">
      <c r="E471" s="4611"/>
      <c r="G471" s="2003"/>
    </row>
    <row r="472">
      <c r="E472" s="4611"/>
      <c r="G472" s="2003"/>
    </row>
    <row r="473">
      <c r="E473" s="4611"/>
      <c r="G473" s="2003"/>
    </row>
    <row r="474">
      <c r="E474" s="4611"/>
      <c r="G474" s="2003"/>
    </row>
    <row r="475">
      <c r="E475" s="4611"/>
      <c r="G475" s="2003"/>
    </row>
    <row r="476">
      <c r="E476" s="4611"/>
      <c r="G476" s="2003"/>
    </row>
    <row r="477">
      <c r="E477" s="4611"/>
      <c r="G477" s="2003"/>
    </row>
    <row r="478">
      <c r="E478" s="4611"/>
      <c r="G478" s="2003"/>
    </row>
    <row r="479">
      <c r="E479" s="4611"/>
      <c r="G479" s="2003"/>
    </row>
    <row r="480">
      <c r="E480" s="4611"/>
      <c r="G480" s="2003"/>
    </row>
    <row r="481">
      <c r="E481" s="4611"/>
      <c r="G481" s="2003"/>
    </row>
    <row r="482">
      <c r="E482" s="4611"/>
      <c r="G482" s="2003"/>
    </row>
    <row r="483">
      <c r="E483" s="4611"/>
      <c r="G483" s="2003"/>
    </row>
    <row r="484">
      <c r="E484" s="4611"/>
      <c r="G484" s="2003"/>
    </row>
    <row r="485">
      <c r="E485" s="4611"/>
      <c r="G485" s="2003"/>
    </row>
    <row r="486">
      <c r="E486" s="4611"/>
      <c r="G486" s="2003"/>
    </row>
    <row r="487">
      <c r="E487" s="4611"/>
      <c r="G487" s="2003"/>
    </row>
    <row r="488">
      <c r="E488" s="4611"/>
      <c r="G488" s="2003"/>
    </row>
    <row r="489">
      <c r="E489" s="4611"/>
      <c r="G489" s="2003"/>
    </row>
    <row r="490">
      <c r="E490" s="4611"/>
      <c r="G490" s="2003"/>
    </row>
    <row r="491">
      <c r="E491" s="4611"/>
      <c r="G491" s="2003"/>
    </row>
    <row r="492">
      <c r="E492" s="4611"/>
      <c r="G492" s="2003"/>
    </row>
    <row r="493">
      <c r="E493" s="4611"/>
      <c r="G493" s="2003"/>
    </row>
    <row r="494">
      <c r="E494" s="4611"/>
      <c r="G494" s="2003"/>
    </row>
    <row r="495">
      <c r="E495" s="4611"/>
      <c r="G495" s="2003"/>
    </row>
    <row r="496">
      <c r="E496" s="4611"/>
      <c r="G496" s="2003"/>
    </row>
    <row r="497">
      <c r="E497" s="4611"/>
      <c r="G497" s="2003"/>
    </row>
    <row r="498">
      <c r="E498" s="4611"/>
      <c r="G498" s="2003"/>
    </row>
    <row r="499">
      <c r="E499" s="4611"/>
      <c r="G499" s="2003"/>
    </row>
    <row r="500">
      <c r="E500" s="4611"/>
      <c r="G500" s="2003"/>
    </row>
    <row r="501">
      <c r="E501" s="4611"/>
      <c r="G501" s="2003"/>
    </row>
    <row r="502">
      <c r="E502" s="4611"/>
      <c r="G502" s="2003"/>
    </row>
    <row r="503">
      <c r="E503" s="4611"/>
      <c r="G503" s="2003"/>
    </row>
    <row r="504">
      <c r="E504" s="4611"/>
      <c r="G504" s="2003"/>
    </row>
    <row r="505">
      <c r="E505" s="4611"/>
      <c r="G505" s="2003"/>
    </row>
    <row r="506">
      <c r="E506" s="4611"/>
      <c r="G506" s="2003"/>
    </row>
    <row r="507">
      <c r="E507" s="4611"/>
      <c r="G507" s="2003"/>
    </row>
    <row r="508">
      <c r="E508" s="4611"/>
      <c r="G508" s="2003"/>
    </row>
    <row r="509">
      <c r="E509" s="4611"/>
      <c r="G509" s="2003"/>
    </row>
    <row r="510">
      <c r="E510" s="4611"/>
      <c r="G510" s="2003"/>
    </row>
    <row r="511">
      <c r="E511" s="4611"/>
      <c r="G511" s="2003"/>
    </row>
    <row r="512">
      <c r="E512" s="4611"/>
      <c r="G512" s="2003"/>
    </row>
    <row r="513">
      <c r="E513" s="4611"/>
      <c r="G513" s="2003"/>
    </row>
    <row r="514">
      <c r="E514" s="4611"/>
      <c r="G514" s="2003"/>
    </row>
    <row r="515">
      <c r="E515" s="4611"/>
      <c r="G515" s="2003"/>
    </row>
    <row r="516">
      <c r="E516" s="4611"/>
      <c r="G516" s="2003"/>
    </row>
    <row r="517">
      <c r="E517" s="4611"/>
      <c r="G517" s="2003"/>
    </row>
    <row r="518">
      <c r="E518" s="4611"/>
      <c r="G518" s="2003"/>
    </row>
    <row r="519">
      <c r="E519" s="4611"/>
      <c r="G519" s="2003"/>
    </row>
    <row r="520">
      <c r="E520" s="4611"/>
      <c r="G520" s="2003"/>
    </row>
    <row r="521">
      <c r="E521" s="4611"/>
      <c r="G521" s="2003"/>
    </row>
    <row r="522">
      <c r="E522" s="4611"/>
      <c r="G522" s="2003"/>
    </row>
    <row r="523">
      <c r="E523" s="4611"/>
      <c r="G523" s="2003"/>
    </row>
    <row r="524">
      <c r="E524" s="4611"/>
      <c r="G524" s="2003"/>
    </row>
    <row r="525">
      <c r="E525" s="4611"/>
      <c r="G525" s="2003"/>
    </row>
    <row r="526">
      <c r="E526" s="4611"/>
      <c r="G526" s="2003"/>
    </row>
    <row r="527">
      <c r="E527" s="4611"/>
      <c r="G527" s="2003"/>
    </row>
    <row r="528">
      <c r="E528" s="4611"/>
      <c r="G528" s="2003"/>
    </row>
    <row r="529">
      <c r="E529" s="4611"/>
      <c r="G529" s="2003"/>
    </row>
    <row r="530">
      <c r="E530" s="4611"/>
      <c r="G530" s="2003"/>
    </row>
    <row r="531">
      <c r="E531" s="4611"/>
      <c r="G531" s="2003"/>
    </row>
    <row r="532">
      <c r="E532" s="4611"/>
      <c r="G532" s="2003"/>
    </row>
    <row r="533">
      <c r="E533" s="4611"/>
      <c r="G533" s="2003"/>
    </row>
    <row r="534">
      <c r="E534" s="4611"/>
      <c r="G534" s="2003"/>
    </row>
    <row r="535">
      <c r="E535" s="4611"/>
      <c r="G535" s="2003"/>
    </row>
    <row r="536">
      <c r="E536" s="4611"/>
      <c r="G536" s="2003"/>
    </row>
    <row r="537">
      <c r="E537" s="4611"/>
      <c r="G537" s="2003"/>
    </row>
    <row r="538">
      <c r="E538" s="4611"/>
      <c r="G538" s="2003"/>
    </row>
    <row r="539">
      <c r="E539" s="4611"/>
      <c r="G539" s="2003"/>
    </row>
    <row r="540">
      <c r="E540" s="4611"/>
      <c r="G540" s="2003"/>
    </row>
    <row r="541">
      <c r="E541" s="4611"/>
      <c r="G541" s="2003"/>
    </row>
    <row r="542">
      <c r="E542" s="4611"/>
      <c r="G542" s="2003"/>
    </row>
    <row r="543">
      <c r="E543" s="4611"/>
      <c r="G543" s="2003"/>
    </row>
    <row r="544">
      <c r="E544" s="4611"/>
      <c r="G544" s="2003"/>
    </row>
    <row r="545">
      <c r="E545" s="4611"/>
      <c r="G545" s="2003"/>
    </row>
    <row r="546">
      <c r="E546" s="4611"/>
      <c r="G546" s="2003"/>
    </row>
    <row r="547">
      <c r="E547" s="4611"/>
      <c r="G547" s="2003"/>
    </row>
    <row r="548">
      <c r="E548" s="4611"/>
      <c r="G548" s="2003"/>
    </row>
    <row r="549">
      <c r="E549" s="4611"/>
      <c r="G549" s="2003"/>
    </row>
    <row r="550">
      <c r="E550" s="4611"/>
      <c r="G550" s="2003"/>
    </row>
    <row r="551">
      <c r="E551" s="4611"/>
      <c r="G551" s="2003"/>
    </row>
    <row r="552">
      <c r="E552" s="4611"/>
      <c r="G552" s="2003"/>
    </row>
    <row r="553">
      <c r="E553" s="4611"/>
      <c r="G553" s="2003"/>
    </row>
    <row r="554">
      <c r="E554" s="4611"/>
      <c r="G554" s="2003"/>
    </row>
    <row r="555">
      <c r="E555" s="4611"/>
      <c r="G555" s="2003"/>
    </row>
    <row r="556">
      <c r="E556" s="4611"/>
      <c r="G556" s="2003"/>
    </row>
    <row r="557">
      <c r="E557" s="4611"/>
      <c r="G557" s="2003"/>
    </row>
    <row r="558">
      <c r="E558" s="4611"/>
      <c r="G558" s="2003"/>
    </row>
    <row r="559">
      <c r="E559" s="4611"/>
      <c r="G559" s="2003"/>
    </row>
    <row r="560">
      <c r="E560" s="4611"/>
      <c r="G560" s="2003"/>
    </row>
    <row r="561">
      <c r="E561" s="4611"/>
      <c r="G561" s="2003"/>
    </row>
    <row r="562">
      <c r="E562" s="4611"/>
      <c r="G562" s="2003"/>
    </row>
    <row r="563">
      <c r="E563" s="4611"/>
      <c r="G563" s="2003"/>
    </row>
    <row r="564">
      <c r="E564" s="4611"/>
      <c r="G564" s="2003"/>
    </row>
    <row r="565">
      <c r="E565" s="4611"/>
      <c r="G565" s="2003"/>
    </row>
    <row r="566">
      <c r="E566" s="4611"/>
      <c r="G566" s="2003"/>
    </row>
    <row r="567">
      <c r="E567" s="4611"/>
      <c r="G567" s="2003"/>
    </row>
    <row r="568">
      <c r="E568" s="4611"/>
      <c r="G568" s="2003"/>
    </row>
    <row r="569">
      <c r="E569" s="4611"/>
      <c r="G569" s="2003"/>
    </row>
    <row r="570">
      <c r="E570" s="4611"/>
      <c r="G570" s="2003"/>
    </row>
    <row r="571">
      <c r="E571" s="4611"/>
      <c r="G571" s="2003"/>
    </row>
    <row r="572">
      <c r="E572" s="4611"/>
      <c r="G572" s="2003"/>
    </row>
    <row r="573">
      <c r="E573" s="4611"/>
      <c r="G573" s="2003"/>
    </row>
    <row r="574">
      <c r="E574" s="4611"/>
      <c r="G574" s="2003"/>
    </row>
    <row r="575">
      <c r="E575" s="4611"/>
      <c r="G575" s="2003"/>
    </row>
    <row r="576">
      <c r="E576" s="4611"/>
      <c r="G576" s="2003"/>
    </row>
    <row r="577">
      <c r="E577" s="4611"/>
      <c r="G577" s="2003"/>
    </row>
    <row r="578">
      <c r="E578" s="4611"/>
      <c r="G578" s="2003"/>
    </row>
    <row r="579">
      <c r="E579" s="4611"/>
      <c r="G579" s="2003"/>
    </row>
    <row r="580">
      <c r="E580" s="4611"/>
      <c r="G580" s="2003"/>
    </row>
    <row r="581">
      <c r="E581" s="4611"/>
      <c r="G581" s="2003"/>
    </row>
    <row r="582">
      <c r="E582" s="4611"/>
      <c r="G582" s="2003"/>
    </row>
    <row r="583">
      <c r="E583" s="4611"/>
      <c r="G583" s="2003"/>
    </row>
    <row r="584">
      <c r="E584" s="4611"/>
      <c r="G584" s="2003"/>
    </row>
    <row r="585">
      <c r="E585" s="4611"/>
      <c r="G585" s="2003"/>
    </row>
    <row r="586">
      <c r="E586" s="4611"/>
      <c r="G586" s="2003"/>
    </row>
    <row r="587">
      <c r="E587" s="4611"/>
      <c r="G587" s="2003"/>
    </row>
    <row r="588">
      <c r="E588" s="4611"/>
      <c r="G588" s="2003"/>
    </row>
    <row r="589">
      <c r="E589" s="4611"/>
      <c r="G589" s="2003"/>
    </row>
    <row r="590">
      <c r="E590" s="4611"/>
      <c r="G590" s="2003"/>
    </row>
    <row r="591">
      <c r="E591" s="4611"/>
      <c r="G591" s="2003"/>
    </row>
    <row r="592">
      <c r="E592" s="4611"/>
      <c r="G592" s="2003"/>
    </row>
    <row r="593">
      <c r="E593" s="4611"/>
      <c r="G593" s="2003"/>
    </row>
    <row r="594">
      <c r="E594" s="4611"/>
      <c r="G594" s="2003"/>
    </row>
    <row r="595">
      <c r="E595" s="4611"/>
      <c r="G595" s="2003"/>
    </row>
    <row r="596">
      <c r="E596" s="4611"/>
      <c r="G596" s="2003"/>
    </row>
    <row r="597">
      <c r="E597" s="4611"/>
      <c r="G597" s="2003"/>
    </row>
    <row r="598">
      <c r="E598" s="4611"/>
      <c r="G598" s="2003"/>
    </row>
    <row r="599">
      <c r="E599" s="4611"/>
      <c r="G599" s="2003"/>
    </row>
    <row r="600">
      <c r="E600" s="4611"/>
      <c r="G600" s="2003"/>
    </row>
    <row r="601">
      <c r="E601" s="4611"/>
      <c r="G601" s="2003"/>
    </row>
    <row r="602">
      <c r="E602" s="4611"/>
      <c r="G602" s="2003"/>
    </row>
    <row r="603">
      <c r="E603" s="4611"/>
      <c r="G603" s="2003"/>
    </row>
    <row r="604">
      <c r="E604" s="4611"/>
      <c r="G604" s="2003"/>
    </row>
    <row r="605">
      <c r="E605" s="4611"/>
      <c r="G605" s="2003"/>
    </row>
    <row r="606">
      <c r="E606" s="4611"/>
      <c r="G606" s="2003"/>
    </row>
    <row r="607">
      <c r="E607" s="4611"/>
      <c r="G607" s="2003"/>
    </row>
    <row r="608">
      <c r="E608" s="4611"/>
      <c r="G608" s="2003"/>
    </row>
    <row r="609">
      <c r="E609" s="4611"/>
      <c r="G609" s="2003"/>
    </row>
    <row r="610">
      <c r="E610" s="4611"/>
      <c r="G610" s="2003"/>
    </row>
    <row r="611">
      <c r="E611" s="4611"/>
      <c r="G611" s="2003"/>
    </row>
    <row r="612">
      <c r="E612" s="4611"/>
      <c r="G612" s="2003"/>
    </row>
    <row r="613">
      <c r="E613" s="4611"/>
      <c r="G613" s="2003"/>
    </row>
    <row r="614">
      <c r="E614" s="4611"/>
      <c r="G614" s="2003"/>
    </row>
    <row r="615">
      <c r="E615" s="4611"/>
      <c r="G615" s="2003"/>
    </row>
    <row r="616">
      <c r="E616" s="4611"/>
      <c r="G616" s="2003"/>
    </row>
    <row r="617">
      <c r="E617" s="4611"/>
      <c r="G617" s="2003"/>
    </row>
    <row r="618">
      <c r="E618" s="4611"/>
      <c r="G618" s="2003"/>
    </row>
    <row r="619">
      <c r="E619" s="4611"/>
      <c r="G619" s="2003"/>
    </row>
    <row r="620">
      <c r="E620" s="4611"/>
      <c r="G620" s="2003"/>
    </row>
    <row r="621">
      <c r="E621" s="4611"/>
      <c r="G621" s="2003"/>
    </row>
    <row r="622">
      <c r="E622" s="4611"/>
      <c r="G622" s="2003"/>
    </row>
    <row r="623">
      <c r="E623" s="4611"/>
      <c r="G623" s="2003"/>
    </row>
    <row r="624">
      <c r="E624" s="4611"/>
      <c r="G624" s="2003"/>
    </row>
    <row r="625">
      <c r="E625" s="4611"/>
      <c r="G625" s="2003"/>
    </row>
    <row r="626">
      <c r="E626" s="4611"/>
      <c r="G626" s="2003"/>
    </row>
    <row r="627">
      <c r="E627" s="4611"/>
      <c r="G627" s="2003"/>
    </row>
    <row r="628">
      <c r="E628" s="4611"/>
      <c r="G628" s="2003"/>
    </row>
    <row r="629">
      <c r="E629" s="4611"/>
      <c r="G629" s="2003"/>
    </row>
    <row r="630">
      <c r="E630" s="4611"/>
      <c r="G630" s="2003"/>
    </row>
    <row r="631">
      <c r="E631" s="4611"/>
      <c r="G631" s="2003"/>
    </row>
    <row r="632">
      <c r="E632" s="4611"/>
      <c r="G632" s="2003"/>
    </row>
    <row r="633">
      <c r="E633" s="4611"/>
      <c r="G633" s="2003"/>
    </row>
    <row r="634">
      <c r="E634" s="4611"/>
      <c r="G634" s="2003"/>
    </row>
    <row r="635">
      <c r="E635" s="4611"/>
      <c r="G635" s="2003"/>
    </row>
    <row r="636">
      <c r="E636" s="4611"/>
      <c r="G636" s="2003"/>
    </row>
    <row r="637">
      <c r="E637" s="4611"/>
      <c r="G637" s="2003"/>
    </row>
    <row r="638">
      <c r="E638" s="4611"/>
      <c r="G638" s="2003"/>
    </row>
    <row r="639">
      <c r="E639" s="4611"/>
      <c r="G639" s="2003"/>
    </row>
    <row r="640">
      <c r="E640" s="4611"/>
      <c r="G640" s="2003"/>
    </row>
    <row r="641">
      <c r="E641" s="4611"/>
      <c r="G641" s="2003"/>
    </row>
    <row r="642">
      <c r="E642" s="4611"/>
      <c r="G642" s="2003"/>
    </row>
    <row r="643">
      <c r="E643" s="4611"/>
      <c r="G643" s="2003"/>
    </row>
    <row r="644">
      <c r="E644" s="4611"/>
      <c r="G644" s="2003"/>
    </row>
    <row r="645">
      <c r="E645" s="4611"/>
      <c r="G645" s="2003"/>
    </row>
    <row r="646">
      <c r="E646" s="4611"/>
      <c r="G646" s="2003"/>
    </row>
    <row r="647">
      <c r="E647" s="4611"/>
      <c r="G647" s="2003"/>
    </row>
    <row r="648">
      <c r="E648" s="4611"/>
      <c r="G648" s="2003"/>
    </row>
    <row r="649">
      <c r="E649" s="4611"/>
      <c r="G649" s="2003"/>
    </row>
    <row r="650">
      <c r="E650" s="4611"/>
      <c r="G650" s="2003"/>
    </row>
    <row r="651">
      <c r="E651" s="4611"/>
      <c r="G651" s="2003"/>
    </row>
    <row r="652">
      <c r="E652" s="4611"/>
      <c r="G652" s="2003"/>
    </row>
    <row r="653">
      <c r="E653" s="4611"/>
      <c r="G653" s="2003"/>
    </row>
    <row r="654">
      <c r="E654" s="4611"/>
      <c r="G654" s="2003"/>
    </row>
    <row r="655">
      <c r="E655" s="4611"/>
      <c r="G655" s="2003"/>
    </row>
    <row r="656">
      <c r="E656" s="4611"/>
      <c r="G656" s="2003"/>
    </row>
    <row r="657">
      <c r="E657" s="4611"/>
      <c r="G657" s="2003"/>
    </row>
    <row r="658">
      <c r="E658" s="4611"/>
      <c r="G658" s="2003"/>
    </row>
    <row r="659">
      <c r="E659" s="4611"/>
      <c r="G659" s="2003"/>
    </row>
    <row r="660">
      <c r="E660" s="4611"/>
      <c r="G660" s="2003"/>
    </row>
    <row r="661">
      <c r="E661" s="4611"/>
      <c r="G661" s="2003"/>
    </row>
    <row r="662">
      <c r="E662" s="4611"/>
      <c r="G662" s="2003"/>
    </row>
    <row r="663">
      <c r="E663" s="4611"/>
      <c r="G663" s="2003"/>
    </row>
    <row r="664">
      <c r="E664" s="4611"/>
      <c r="G664" s="2003"/>
    </row>
    <row r="665">
      <c r="E665" s="4611"/>
      <c r="G665" s="2003"/>
    </row>
    <row r="666">
      <c r="E666" s="4611"/>
      <c r="G666" s="2003"/>
    </row>
    <row r="667">
      <c r="E667" s="4611"/>
      <c r="G667" s="2003"/>
    </row>
    <row r="668">
      <c r="E668" s="4611"/>
      <c r="G668" s="2003"/>
    </row>
    <row r="669">
      <c r="E669" s="4611"/>
      <c r="G669" s="2003"/>
    </row>
    <row r="670">
      <c r="E670" s="4611"/>
      <c r="G670" s="2003"/>
    </row>
    <row r="671">
      <c r="E671" s="4611"/>
      <c r="G671" s="2003"/>
    </row>
    <row r="672">
      <c r="E672" s="4611"/>
      <c r="G672" s="2003"/>
    </row>
    <row r="673">
      <c r="E673" s="4611"/>
      <c r="G673" s="2003"/>
    </row>
    <row r="674">
      <c r="E674" s="4611"/>
      <c r="G674" s="2003"/>
    </row>
    <row r="675">
      <c r="E675" s="4611"/>
      <c r="G675" s="2003"/>
    </row>
    <row r="676">
      <c r="E676" s="4611"/>
      <c r="G676" s="2003"/>
    </row>
    <row r="677">
      <c r="E677" s="4611"/>
      <c r="G677" s="2003"/>
    </row>
    <row r="678">
      <c r="E678" s="4611"/>
      <c r="G678" s="2003"/>
    </row>
    <row r="679">
      <c r="E679" s="4611"/>
      <c r="G679" s="2003"/>
    </row>
    <row r="680">
      <c r="E680" s="4611"/>
      <c r="G680" s="2003"/>
    </row>
    <row r="681">
      <c r="E681" s="4611"/>
      <c r="G681" s="2003"/>
    </row>
    <row r="682">
      <c r="E682" s="4611"/>
      <c r="G682" s="2003"/>
    </row>
    <row r="683">
      <c r="E683" s="4611"/>
      <c r="G683" s="2003"/>
    </row>
    <row r="684">
      <c r="E684" s="4611"/>
      <c r="G684" s="2003"/>
    </row>
    <row r="685">
      <c r="E685" s="4611"/>
      <c r="G685" s="2003"/>
    </row>
    <row r="686">
      <c r="E686" s="4611"/>
      <c r="G686" s="2003"/>
    </row>
    <row r="687">
      <c r="E687" s="4611"/>
      <c r="G687" s="2003"/>
    </row>
    <row r="688">
      <c r="E688" s="4611"/>
      <c r="G688" s="2003"/>
    </row>
    <row r="689">
      <c r="E689" s="4611"/>
      <c r="G689" s="2003"/>
    </row>
    <row r="690">
      <c r="E690" s="4611"/>
      <c r="G690" s="2003"/>
    </row>
    <row r="691">
      <c r="E691" s="4611"/>
      <c r="G691" s="2003"/>
    </row>
    <row r="692">
      <c r="E692" s="4611"/>
      <c r="G692" s="2003"/>
    </row>
    <row r="693">
      <c r="E693" s="4611"/>
      <c r="G693" s="2003"/>
    </row>
    <row r="694">
      <c r="E694" s="4611"/>
      <c r="G694" s="2003"/>
    </row>
    <row r="695">
      <c r="E695" s="4611"/>
      <c r="G695" s="2003"/>
    </row>
    <row r="696">
      <c r="E696" s="4611"/>
      <c r="G696" s="2003"/>
    </row>
    <row r="697">
      <c r="E697" s="4611"/>
      <c r="G697" s="2003"/>
    </row>
    <row r="698">
      <c r="E698" s="4611"/>
      <c r="G698" s="2003"/>
    </row>
    <row r="699">
      <c r="E699" s="4611"/>
      <c r="G699" s="2003"/>
    </row>
    <row r="700">
      <c r="E700" s="4611"/>
      <c r="G700" s="2003"/>
    </row>
    <row r="701">
      <c r="E701" s="4611"/>
      <c r="G701" s="2003"/>
    </row>
    <row r="702">
      <c r="E702" s="4611"/>
      <c r="G702" s="2003"/>
    </row>
    <row r="703">
      <c r="E703" s="4611"/>
      <c r="G703" s="2003"/>
    </row>
    <row r="704">
      <c r="E704" s="4611"/>
      <c r="G704" s="2003"/>
    </row>
    <row r="705">
      <c r="E705" s="4611"/>
      <c r="G705" s="2003"/>
    </row>
    <row r="706">
      <c r="E706" s="4611"/>
      <c r="G706" s="2003"/>
    </row>
    <row r="707">
      <c r="E707" s="4611"/>
      <c r="G707" s="2003"/>
    </row>
    <row r="708">
      <c r="E708" s="4611"/>
      <c r="G708" s="2003"/>
    </row>
    <row r="709">
      <c r="E709" s="4611"/>
      <c r="G709" s="2003"/>
    </row>
    <row r="710">
      <c r="E710" s="4611"/>
      <c r="G710" s="2003"/>
    </row>
    <row r="711">
      <c r="E711" s="4611"/>
      <c r="G711" s="2003"/>
    </row>
    <row r="712">
      <c r="E712" s="4611"/>
      <c r="G712" s="2003"/>
    </row>
    <row r="713">
      <c r="E713" s="4611"/>
      <c r="G713" s="2003"/>
    </row>
    <row r="714">
      <c r="E714" s="4611"/>
      <c r="G714" s="2003"/>
    </row>
    <row r="715">
      <c r="E715" s="4611"/>
      <c r="G715" s="2003"/>
    </row>
    <row r="716">
      <c r="E716" s="4611"/>
      <c r="G716" s="2003"/>
    </row>
    <row r="717">
      <c r="E717" s="4611"/>
      <c r="G717" s="2003"/>
    </row>
    <row r="718">
      <c r="E718" s="4611"/>
      <c r="G718" s="2003"/>
    </row>
    <row r="719">
      <c r="E719" s="4611"/>
      <c r="G719" s="2003"/>
    </row>
    <row r="720">
      <c r="E720" s="4611"/>
      <c r="G720" s="2003"/>
    </row>
    <row r="721">
      <c r="E721" s="4611"/>
      <c r="G721" s="2003"/>
    </row>
    <row r="722">
      <c r="E722" s="4611"/>
      <c r="G722" s="2003"/>
    </row>
    <row r="723">
      <c r="E723" s="4611"/>
      <c r="G723" s="2003"/>
    </row>
    <row r="724">
      <c r="E724" s="4611"/>
      <c r="G724" s="2003"/>
    </row>
    <row r="725">
      <c r="E725" s="4611"/>
      <c r="G725" s="2003"/>
    </row>
    <row r="726">
      <c r="E726" s="4611"/>
      <c r="G726" s="2003"/>
    </row>
    <row r="727">
      <c r="E727" s="4611"/>
      <c r="G727" s="2003"/>
    </row>
    <row r="728">
      <c r="E728" s="4611"/>
      <c r="G728" s="2003"/>
    </row>
    <row r="729">
      <c r="E729" s="4611"/>
      <c r="G729" s="2003"/>
    </row>
    <row r="730">
      <c r="E730" s="4611"/>
      <c r="G730" s="2003"/>
    </row>
    <row r="731">
      <c r="E731" s="4611"/>
      <c r="G731" s="2003"/>
    </row>
    <row r="732">
      <c r="E732" s="4611"/>
      <c r="G732" s="2003"/>
    </row>
    <row r="733">
      <c r="E733" s="4611"/>
      <c r="G733" s="2003"/>
    </row>
    <row r="734">
      <c r="E734" s="4611"/>
      <c r="G734" s="2003"/>
    </row>
    <row r="735">
      <c r="E735" s="4611"/>
      <c r="G735" s="2003"/>
    </row>
    <row r="736">
      <c r="E736" s="4611"/>
      <c r="G736" s="2003"/>
    </row>
    <row r="737">
      <c r="E737" s="4611"/>
      <c r="G737" s="2003"/>
    </row>
    <row r="738">
      <c r="E738" s="4611"/>
      <c r="G738" s="2003"/>
    </row>
    <row r="739">
      <c r="E739" s="4611"/>
      <c r="G739" s="2003"/>
    </row>
    <row r="740">
      <c r="E740" s="4611"/>
      <c r="G740" s="2003"/>
    </row>
    <row r="741">
      <c r="E741" s="4611"/>
      <c r="G741" s="2003"/>
    </row>
    <row r="742">
      <c r="E742" s="4611"/>
      <c r="G742" s="2003"/>
    </row>
    <row r="743">
      <c r="E743" s="4611"/>
      <c r="G743" s="2003"/>
    </row>
    <row r="744">
      <c r="E744" s="4611"/>
      <c r="G744" s="2003"/>
    </row>
    <row r="745">
      <c r="E745" s="4611"/>
      <c r="G745" s="2003"/>
    </row>
    <row r="746">
      <c r="E746" s="4611"/>
      <c r="G746" s="2003"/>
    </row>
    <row r="747">
      <c r="E747" s="4611"/>
      <c r="G747" s="2003"/>
    </row>
    <row r="748">
      <c r="E748" s="4611"/>
      <c r="G748" s="2003"/>
    </row>
    <row r="749">
      <c r="E749" s="4611"/>
      <c r="G749" s="2003"/>
    </row>
    <row r="750">
      <c r="E750" s="4611"/>
      <c r="G750" s="2003"/>
    </row>
    <row r="751">
      <c r="E751" s="4611"/>
      <c r="G751" s="2003"/>
    </row>
    <row r="752">
      <c r="E752" s="4611"/>
      <c r="G752" s="2003"/>
    </row>
    <row r="753">
      <c r="E753" s="4611"/>
      <c r="G753" s="2003"/>
    </row>
    <row r="754">
      <c r="E754" s="4611"/>
      <c r="G754" s="2003"/>
    </row>
    <row r="755">
      <c r="E755" s="4611"/>
      <c r="G755" s="2003"/>
    </row>
    <row r="756">
      <c r="E756" s="4611"/>
      <c r="G756" s="2003"/>
    </row>
    <row r="757">
      <c r="E757" s="4611"/>
      <c r="G757" s="2003"/>
    </row>
    <row r="758">
      <c r="E758" s="4611"/>
      <c r="G758" s="2003"/>
    </row>
    <row r="759">
      <c r="E759" s="4611"/>
      <c r="G759" s="2003"/>
    </row>
    <row r="760">
      <c r="E760" s="4611"/>
      <c r="G760" s="2003"/>
    </row>
    <row r="761">
      <c r="E761" s="4611"/>
      <c r="G761" s="2003"/>
    </row>
    <row r="762">
      <c r="E762" s="4611"/>
      <c r="G762" s="2003"/>
    </row>
    <row r="763">
      <c r="E763" s="4611"/>
      <c r="G763" s="2003"/>
    </row>
    <row r="764">
      <c r="E764" s="4611"/>
      <c r="G764" s="2003"/>
    </row>
    <row r="765">
      <c r="E765" s="4611"/>
      <c r="G765" s="2003"/>
    </row>
    <row r="766">
      <c r="E766" s="4611"/>
      <c r="G766" s="2003"/>
    </row>
    <row r="767">
      <c r="E767" s="4611"/>
      <c r="G767" s="2003"/>
    </row>
    <row r="768">
      <c r="E768" s="4611"/>
      <c r="G768" s="2003"/>
    </row>
    <row r="769">
      <c r="E769" s="4611"/>
      <c r="G769" s="2003"/>
    </row>
    <row r="770">
      <c r="E770" s="4611"/>
      <c r="G770" s="2003"/>
    </row>
    <row r="771">
      <c r="E771" s="4611"/>
      <c r="G771" s="2003"/>
    </row>
    <row r="772">
      <c r="E772" s="4611"/>
      <c r="G772" s="2003"/>
    </row>
    <row r="773">
      <c r="E773" s="4611"/>
      <c r="G773" s="2003"/>
    </row>
    <row r="774">
      <c r="E774" s="4611"/>
      <c r="G774" s="2003"/>
    </row>
    <row r="775">
      <c r="E775" s="4611"/>
      <c r="G775" s="2003"/>
    </row>
    <row r="776">
      <c r="E776" s="4611"/>
      <c r="G776" s="2003"/>
    </row>
    <row r="777">
      <c r="E777" s="4611"/>
      <c r="G777" s="2003"/>
    </row>
    <row r="778">
      <c r="E778" s="4611"/>
      <c r="G778" s="2003"/>
    </row>
    <row r="779">
      <c r="E779" s="4611"/>
      <c r="G779" s="2003"/>
    </row>
    <row r="780">
      <c r="E780" s="4611"/>
      <c r="G780" s="2003"/>
    </row>
    <row r="781">
      <c r="E781" s="4611"/>
      <c r="G781" s="2003"/>
    </row>
    <row r="782">
      <c r="E782" s="4611"/>
      <c r="G782" s="2003"/>
    </row>
    <row r="783">
      <c r="E783" s="4611"/>
      <c r="G783" s="2003"/>
    </row>
    <row r="784">
      <c r="E784" s="4611"/>
      <c r="G784" s="2003"/>
    </row>
    <row r="785">
      <c r="E785" s="4611"/>
      <c r="G785" s="2003"/>
    </row>
    <row r="786">
      <c r="E786" s="4611"/>
      <c r="G786" s="2003"/>
    </row>
    <row r="787">
      <c r="E787" s="4611"/>
      <c r="G787" s="2003"/>
    </row>
    <row r="788">
      <c r="E788" s="4611"/>
      <c r="G788" s="2003"/>
    </row>
    <row r="789">
      <c r="E789" s="4611"/>
      <c r="G789" s="2003"/>
    </row>
    <row r="790">
      <c r="E790" s="4611"/>
      <c r="G790" s="2003"/>
    </row>
    <row r="791">
      <c r="E791" s="4611"/>
      <c r="G791" s="2003"/>
    </row>
    <row r="792">
      <c r="E792" s="4611"/>
      <c r="G792" s="2003"/>
    </row>
    <row r="793">
      <c r="E793" s="4611"/>
      <c r="G793" s="2003"/>
    </row>
    <row r="794">
      <c r="E794" s="4611"/>
      <c r="G794" s="2003"/>
    </row>
    <row r="795">
      <c r="E795" s="4611"/>
      <c r="G795" s="2003"/>
    </row>
    <row r="796">
      <c r="E796" s="4611"/>
      <c r="G796" s="2003"/>
    </row>
    <row r="797">
      <c r="E797" s="4611"/>
      <c r="G797" s="2003"/>
    </row>
    <row r="798">
      <c r="E798" s="4611"/>
      <c r="G798" s="2003"/>
    </row>
    <row r="799">
      <c r="E799" s="4611"/>
      <c r="G799" s="2003"/>
    </row>
    <row r="800">
      <c r="E800" s="4611"/>
      <c r="G800" s="2003"/>
    </row>
    <row r="801">
      <c r="E801" s="4611"/>
      <c r="G801" s="2003"/>
    </row>
    <row r="802">
      <c r="E802" s="4611"/>
      <c r="G802" s="2003"/>
    </row>
    <row r="803">
      <c r="E803" s="4611"/>
      <c r="G803" s="2003"/>
    </row>
    <row r="804">
      <c r="E804" s="4611"/>
      <c r="G804" s="2003"/>
    </row>
    <row r="805">
      <c r="E805" s="4611"/>
      <c r="G805" s="2003"/>
    </row>
    <row r="806">
      <c r="E806" s="4611"/>
      <c r="G806" s="2003"/>
    </row>
    <row r="807">
      <c r="E807" s="4611"/>
      <c r="G807" s="2003"/>
    </row>
    <row r="808">
      <c r="E808" s="4611"/>
      <c r="G808" s="2003"/>
    </row>
    <row r="809">
      <c r="E809" s="4611"/>
      <c r="G809" s="2003"/>
    </row>
    <row r="810">
      <c r="E810" s="4611"/>
      <c r="G810" s="2003"/>
    </row>
    <row r="811">
      <c r="E811" s="4611"/>
      <c r="G811" s="2003"/>
    </row>
    <row r="812">
      <c r="E812" s="4611"/>
      <c r="G812" s="2003"/>
    </row>
    <row r="813">
      <c r="E813" s="4611"/>
      <c r="G813" s="2003"/>
    </row>
    <row r="814">
      <c r="E814" s="4611"/>
      <c r="G814" s="2003"/>
    </row>
    <row r="815">
      <c r="E815" s="4611"/>
      <c r="G815" s="2003"/>
    </row>
    <row r="816">
      <c r="E816" s="4611"/>
      <c r="G816" s="2003"/>
    </row>
    <row r="817">
      <c r="E817" s="4611"/>
      <c r="G817" s="2003"/>
    </row>
    <row r="818">
      <c r="E818" s="4611"/>
      <c r="G818" s="2003"/>
    </row>
    <row r="819">
      <c r="E819" s="4611"/>
      <c r="G819" s="2003"/>
    </row>
    <row r="820">
      <c r="E820" s="4611"/>
      <c r="G820" s="2003"/>
    </row>
    <row r="821">
      <c r="E821" s="4611"/>
      <c r="G821" s="2003"/>
    </row>
    <row r="822">
      <c r="E822" s="4611"/>
      <c r="G822" s="2003"/>
    </row>
    <row r="823">
      <c r="E823" s="4611"/>
      <c r="G823" s="2003"/>
    </row>
    <row r="824">
      <c r="E824" s="4611"/>
      <c r="G824" s="2003"/>
    </row>
    <row r="825">
      <c r="E825" s="4611"/>
      <c r="G825" s="2003"/>
    </row>
    <row r="826">
      <c r="E826" s="4611"/>
      <c r="G826" s="2003"/>
    </row>
    <row r="827">
      <c r="E827" s="4611"/>
      <c r="G827" s="2003"/>
    </row>
    <row r="828">
      <c r="E828" s="4611"/>
      <c r="G828" s="2003"/>
    </row>
    <row r="829">
      <c r="E829" s="4611"/>
      <c r="G829" s="2003"/>
    </row>
    <row r="830">
      <c r="E830" s="4611"/>
      <c r="G830" s="2003"/>
    </row>
    <row r="831">
      <c r="E831" s="4611"/>
      <c r="G831" s="2003"/>
    </row>
    <row r="832">
      <c r="E832" s="4611"/>
      <c r="G832" s="2003"/>
    </row>
    <row r="833">
      <c r="E833" s="4611"/>
      <c r="G833" s="2003"/>
    </row>
    <row r="834">
      <c r="E834" s="4611"/>
      <c r="G834" s="2003"/>
    </row>
    <row r="835">
      <c r="E835" s="4611"/>
      <c r="G835" s="2003"/>
    </row>
    <row r="836">
      <c r="E836" s="4611"/>
      <c r="G836" s="2003"/>
    </row>
    <row r="837">
      <c r="E837" s="4611"/>
      <c r="G837" s="2003"/>
    </row>
    <row r="838">
      <c r="E838" s="4611"/>
      <c r="G838" s="2003"/>
    </row>
    <row r="839">
      <c r="E839" s="4611"/>
      <c r="G839" s="2003"/>
    </row>
    <row r="840">
      <c r="E840" s="4611"/>
      <c r="G840" s="2003"/>
    </row>
    <row r="841">
      <c r="E841" s="4611"/>
      <c r="G841" s="2003"/>
    </row>
    <row r="842">
      <c r="E842" s="4611"/>
      <c r="G842" s="2003"/>
    </row>
    <row r="843">
      <c r="E843" s="4611"/>
      <c r="G843" s="2003"/>
    </row>
    <row r="844">
      <c r="E844" s="4611"/>
      <c r="G844" s="2003"/>
    </row>
    <row r="845">
      <c r="E845" s="4611"/>
      <c r="G845" s="2003"/>
    </row>
    <row r="846">
      <c r="E846" s="4611"/>
      <c r="G846" s="2003"/>
    </row>
    <row r="847">
      <c r="E847" s="4611"/>
      <c r="G847" s="2003"/>
    </row>
    <row r="848">
      <c r="E848" s="4611"/>
      <c r="G848" s="2003"/>
    </row>
    <row r="849">
      <c r="E849" s="4611"/>
      <c r="G849" s="2003"/>
    </row>
    <row r="850">
      <c r="E850" s="4611"/>
      <c r="G850" s="2003"/>
    </row>
    <row r="851">
      <c r="E851" s="4611"/>
      <c r="G851" s="2003"/>
    </row>
    <row r="852">
      <c r="E852" s="4611"/>
      <c r="G852" s="2003"/>
    </row>
    <row r="853">
      <c r="E853" s="4611"/>
      <c r="G853" s="2003"/>
    </row>
    <row r="854">
      <c r="E854" s="4611"/>
      <c r="G854" s="2003"/>
    </row>
    <row r="855">
      <c r="E855" s="4611"/>
      <c r="G855" s="2003"/>
    </row>
    <row r="856">
      <c r="E856" s="4611"/>
      <c r="G856" s="2003"/>
    </row>
    <row r="857">
      <c r="E857" s="4611"/>
      <c r="G857" s="2003"/>
    </row>
    <row r="858">
      <c r="E858" s="4611"/>
      <c r="G858" s="2003"/>
    </row>
    <row r="859">
      <c r="E859" s="4611"/>
      <c r="G859" s="2003"/>
    </row>
    <row r="860">
      <c r="E860" s="4611"/>
      <c r="G860" s="2003"/>
    </row>
    <row r="861">
      <c r="E861" s="4611"/>
      <c r="G861" s="2003"/>
    </row>
    <row r="862">
      <c r="E862" s="4611"/>
      <c r="G862" s="2003"/>
    </row>
    <row r="863">
      <c r="E863" s="4611"/>
      <c r="G863" s="2003"/>
    </row>
    <row r="864">
      <c r="E864" s="4611"/>
      <c r="G864" s="2003"/>
    </row>
    <row r="865">
      <c r="E865" s="4611"/>
      <c r="G865" s="2003"/>
    </row>
    <row r="866">
      <c r="E866" s="4611"/>
      <c r="G866" s="2003"/>
    </row>
    <row r="867">
      <c r="E867" s="4611"/>
      <c r="G867" s="2003"/>
    </row>
    <row r="868">
      <c r="E868" s="4611"/>
      <c r="G868" s="2003"/>
    </row>
    <row r="869">
      <c r="E869" s="4611"/>
      <c r="G869" s="2003"/>
    </row>
    <row r="870">
      <c r="E870" s="4611"/>
      <c r="G870" s="2003"/>
    </row>
    <row r="871">
      <c r="E871" s="4611"/>
      <c r="G871" s="2003"/>
    </row>
    <row r="872">
      <c r="E872" s="4611"/>
      <c r="G872" s="2003"/>
    </row>
    <row r="873">
      <c r="E873" s="4611"/>
      <c r="G873" s="2003"/>
    </row>
    <row r="874">
      <c r="E874" s="4611"/>
      <c r="G874" s="2003"/>
    </row>
    <row r="875">
      <c r="E875" s="4611"/>
      <c r="G875" s="2003"/>
    </row>
    <row r="876">
      <c r="E876" s="4611"/>
      <c r="G876" s="2003"/>
    </row>
    <row r="877">
      <c r="E877" s="4611"/>
      <c r="G877" s="2003"/>
    </row>
    <row r="878">
      <c r="E878" s="4611"/>
      <c r="G878" s="2003"/>
    </row>
    <row r="879">
      <c r="E879" s="4611"/>
      <c r="G879" s="2003"/>
    </row>
    <row r="880">
      <c r="E880" s="4611"/>
      <c r="G880" s="2003"/>
    </row>
    <row r="881">
      <c r="E881" s="4611"/>
      <c r="G881" s="2003"/>
    </row>
    <row r="882">
      <c r="E882" s="4611"/>
      <c r="G882" s="2003"/>
    </row>
    <row r="883">
      <c r="E883" s="4611"/>
      <c r="G883" s="2003"/>
    </row>
    <row r="884">
      <c r="E884" s="4611"/>
      <c r="G884" s="2003"/>
    </row>
    <row r="885">
      <c r="E885" s="4611"/>
      <c r="G885" s="2003"/>
    </row>
    <row r="886">
      <c r="E886" s="4611"/>
      <c r="G886" s="2003"/>
    </row>
    <row r="887">
      <c r="E887" s="4611"/>
      <c r="G887" s="2003"/>
    </row>
    <row r="888">
      <c r="E888" s="4611"/>
      <c r="G888" s="2003"/>
    </row>
    <row r="889">
      <c r="E889" s="4611"/>
      <c r="G889" s="2003"/>
    </row>
    <row r="890">
      <c r="E890" s="4611"/>
      <c r="G890" s="2003"/>
    </row>
    <row r="891">
      <c r="E891" s="4611"/>
      <c r="G891" s="2003"/>
    </row>
    <row r="892">
      <c r="E892" s="4611"/>
      <c r="G892" s="2003"/>
    </row>
    <row r="893">
      <c r="E893" s="4611"/>
      <c r="G893" s="2003"/>
    </row>
    <row r="894">
      <c r="E894" s="4611"/>
      <c r="G894" s="2003"/>
    </row>
    <row r="895">
      <c r="E895" s="4611"/>
      <c r="G895" s="2003"/>
    </row>
    <row r="896">
      <c r="E896" s="4611"/>
      <c r="G896" s="2003"/>
    </row>
    <row r="897">
      <c r="E897" s="4611"/>
      <c r="G897" s="2003"/>
    </row>
    <row r="898">
      <c r="E898" s="4611"/>
      <c r="G898" s="2003"/>
    </row>
    <row r="899">
      <c r="E899" s="4611"/>
      <c r="G899" s="2003"/>
    </row>
    <row r="900">
      <c r="E900" s="4611"/>
      <c r="G900" s="2003"/>
    </row>
    <row r="901">
      <c r="E901" s="4611"/>
      <c r="G901" s="2003"/>
    </row>
    <row r="902">
      <c r="E902" s="4611"/>
      <c r="G902" s="2003"/>
    </row>
    <row r="903">
      <c r="E903" s="4611"/>
      <c r="G903" s="2003"/>
    </row>
    <row r="904">
      <c r="E904" s="4611"/>
      <c r="G904" s="2003"/>
    </row>
    <row r="905">
      <c r="E905" s="4611"/>
      <c r="G905" s="2003"/>
    </row>
    <row r="906">
      <c r="E906" s="4611"/>
      <c r="G906" s="2003"/>
    </row>
    <row r="907">
      <c r="E907" s="4611"/>
      <c r="G907" s="2003"/>
    </row>
    <row r="908">
      <c r="E908" s="4611"/>
      <c r="G908" s="2003"/>
    </row>
    <row r="909">
      <c r="E909" s="4611"/>
      <c r="G909" s="2003"/>
    </row>
    <row r="910">
      <c r="E910" s="4611"/>
      <c r="G910" s="2003"/>
    </row>
    <row r="911">
      <c r="E911" s="4611"/>
      <c r="G911" s="2003"/>
    </row>
    <row r="912">
      <c r="E912" s="4611"/>
      <c r="G912" s="2003"/>
    </row>
    <row r="913">
      <c r="E913" s="4611"/>
      <c r="G913" s="2003"/>
    </row>
    <row r="914">
      <c r="E914" s="4611"/>
      <c r="G914" s="2003"/>
    </row>
    <row r="915">
      <c r="E915" s="4611"/>
      <c r="G915" s="2003"/>
    </row>
    <row r="916">
      <c r="E916" s="4611"/>
      <c r="G916" s="2003"/>
    </row>
    <row r="917">
      <c r="E917" s="4611"/>
      <c r="G917" s="2003"/>
    </row>
    <row r="918">
      <c r="E918" s="4611"/>
      <c r="G918" s="2003"/>
    </row>
    <row r="919">
      <c r="E919" s="4611"/>
      <c r="G919" s="2003"/>
    </row>
    <row r="920">
      <c r="E920" s="4611"/>
      <c r="G920" s="2003"/>
    </row>
    <row r="921">
      <c r="E921" s="4611"/>
      <c r="G921" s="2003"/>
    </row>
    <row r="922">
      <c r="E922" s="4611"/>
      <c r="G922" s="2003"/>
    </row>
    <row r="923">
      <c r="E923" s="4611"/>
      <c r="G923" s="2003"/>
    </row>
    <row r="924">
      <c r="E924" s="4611"/>
      <c r="G924" s="2003"/>
    </row>
    <row r="925">
      <c r="E925" s="4611"/>
      <c r="G925" s="2003"/>
    </row>
    <row r="926">
      <c r="E926" s="4611"/>
      <c r="G926" s="2003"/>
    </row>
    <row r="927">
      <c r="E927" s="4611"/>
      <c r="G927" s="2003"/>
    </row>
    <row r="928">
      <c r="E928" s="4611"/>
      <c r="G928" s="2003"/>
    </row>
    <row r="929">
      <c r="E929" s="4611"/>
      <c r="G929" s="2003"/>
    </row>
    <row r="930">
      <c r="E930" s="4611"/>
      <c r="G930" s="2003"/>
    </row>
    <row r="931">
      <c r="E931" s="4611"/>
      <c r="G931" s="2003"/>
    </row>
    <row r="932">
      <c r="E932" s="4611"/>
      <c r="G932" s="2003"/>
    </row>
    <row r="933">
      <c r="E933" s="4611"/>
      <c r="G933" s="2003"/>
    </row>
    <row r="934">
      <c r="E934" s="4611"/>
      <c r="G934" s="2003"/>
    </row>
    <row r="935">
      <c r="E935" s="4611"/>
      <c r="G935" s="2003"/>
    </row>
    <row r="936">
      <c r="E936" s="4611"/>
      <c r="G936" s="2003"/>
    </row>
    <row r="937">
      <c r="E937" s="4611"/>
      <c r="G937" s="2003"/>
    </row>
    <row r="938">
      <c r="E938" s="4611"/>
      <c r="G938" s="2003"/>
    </row>
    <row r="939">
      <c r="E939" s="4611"/>
      <c r="G939" s="2003"/>
    </row>
    <row r="940">
      <c r="E940" s="4611"/>
      <c r="G940" s="2003"/>
    </row>
    <row r="941">
      <c r="E941" s="4611"/>
      <c r="G941" s="2003"/>
    </row>
    <row r="942">
      <c r="E942" s="4611"/>
      <c r="G942" s="2003"/>
    </row>
    <row r="943">
      <c r="E943" s="4611"/>
      <c r="G943" s="2003"/>
    </row>
    <row r="944">
      <c r="E944" s="4611"/>
      <c r="G944" s="2003"/>
    </row>
    <row r="945">
      <c r="E945" s="4611"/>
      <c r="G945" s="2003"/>
    </row>
    <row r="946">
      <c r="E946" s="4611"/>
      <c r="G946" s="2003"/>
    </row>
    <row r="947">
      <c r="E947" s="4611"/>
      <c r="G947" s="2003"/>
    </row>
    <row r="948">
      <c r="E948" s="4611"/>
      <c r="G948" s="2003"/>
    </row>
    <row r="949">
      <c r="E949" s="4611"/>
      <c r="G949" s="2003"/>
    </row>
    <row r="950">
      <c r="E950" s="4611"/>
      <c r="G950" s="2003"/>
    </row>
    <row r="951">
      <c r="E951" s="4611"/>
      <c r="G951" s="2003"/>
    </row>
    <row r="952">
      <c r="E952" s="4611"/>
      <c r="G952" s="2003"/>
    </row>
    <row r="953">
      <c r="E953" s="4611"/>
      <c r="G953" s="2003"/>
    </row>
    <row r="954">
      <c r="E954" s="4611"/>
      <c r="G954" s="2003"/>
    </row>
    <row r="955">
      <c r="E955" s="4611"/>
      <c r="G955" s="2003"/>
    </row>
    <row r="956">
      <c r="E956" s="4611"/>
      <c r="G956" s="2003"/>
    </row>
    <row r="957">
      <c r="E957" s="4611"/>
      <c r="G957" s="2003"/>
    </row>
    <row r="958">
      <c r="E958" s="4611"/>
      <c r="G958" s="2003"/>
    </row>
    <row r="959">
      <c r="E959" s="4611"/>
      <c r="G959" s="2003"/>
    </row>
    <row r="960">
      <c r="E960" s="4611"/>
      <c r="G960" s="2003"/>
    </row>
    <row r="961">
      <c r="E961" s="4611"/>
      <c r="G961" s="2003"/>
    </row>
    <row r="962">
      <c r="E962" s="4611"/>
      <c r="G962" s="2003"/>
    </row>
    <row r="963">
      <c r="E963" s="4611"/>
      <c r="G963" s="2003"/>
    </row>
    <row r="964">
      <c r="E964" s="4611"/>
      <c r="G964" s="2003"/>
    </row>
    <row r="965">
      <c r="E965" s="4611"/>
      <c r="G965" s="2003"/>
    </row>
    <row r="966">
      <c r="E966" s="4611"/>
      <c r="G966" s="2003"/>
    </row>
    <row r="967">
      <c r="E967" s="4611"/>
      <c r="G967" s="2003"/>
    </row>
    <row r="968">
      <c r="E968" s="4611"/>
      <c r="G968" s="2003"/>
    </row>
    <row r="969">
      <c r="E969" s="4611"/>
      <c r="G969" s="2003"/>
    </row>
    <row r="970">
      <c r="E970" s="4611"/>
      <c r="G970" s="2003"/>
    </row>
    <row r="971">
      <c r="E971" s="4611"/>
      <c r="G971" s="2003"/>
    </row>
    <row r="972">
      <c r="E972" s="4611"/>
      <c r="G972" s="2003"/>
    </row>
    <row r="973">
      <c r="E973" s="4611"/>
      <c r="G973" s="2003"/>
    </row>
    <row r="974">
      <c r="E974" s="4611"/>
      <c r="G974" s="2003"/>
    </row>
    <row r="975">
      <c r="E975" s="4611"/>
      <c r="G975" s="2003"/>
    </row>
    <row r="976">
      <c r="E976" s="4611"/>
      <c r="G976" s="2003"/>
    </row>
    <row r="977">
      <c r="E977" s="4611"/>
      <c r="G977" s="2003"/>
    </row>
    <row r="978">
      <c r="E978" s="4611"/>
      <c r="G978" s="2003"/>
    </row>
    <row r="979">
      <c r="E979" s="4611"/>
      <c r="G979" s="2003"/>
    </row>
    <row r="980">
      <c r="E980" s="4611"/>
      <c r="G980" s="2003"/>
    </row>
    <row r="981">
      <c r="E981" s="4611"/>
      <c r="G981" s="2003"/>
    </row>
    <row r="982">
      <c r="E982" s="4611"/>
      <c r="G982" s="2003"/>
    </row>
    <row r="983">
      <c r="E983" s="4611"/>
      <c r="G983" s="2003"/>
    </row>
    <row r="984">
      <c r="E984" s="4611"/>
      <c r="G984" s="2003"/>
    </row>
    <row r="985">
      <c r="E985" s="4611"/>
      <c r="G985" s="2003"/>
    </row>
    <row r="986">
      <c r="E986" s="4611"/>
      <c r="G986" s="2003"/>
    </row>
    <row r="987">
      <c r="E987" s="4611"/>
      <c r="G987" s="2003"/>
    </row>
    <row r="988">
      <c r="E988" s="4611"/>
      <c r="G988" s="2003"/>
    </row>
    <row r="989">
      <c r="E989" s="4611"/>
      <c r="G989" s="2003"/>
    </row>
    <row r="990">
      <c r="E990" s="4611"/>
      <c r="G990" s="2003"/>
    </row>
    <row r="991">
      <c r="E991" s="4611"/>
      <c r="G991" s="2003"/>
    </row>
    <row r="992">
      <c r="E992" s="4611"/>
      <c r="G992" s="2003"/>
    </row>
    <row r="993">
      <c r="E993" s="4611"/>
      <c r="G993" s="2003"/>
    </row>
    <row r="994">
      <c r="E994" s="4611"/>
      <c r="G994" s="2003"/>
    </row>
    <row r="995">
      <c r="E995" s="4611"/>
      <c r="G995" s="2003"/>
    </row>
    <row r="996">
      <c r="E996" s="4611"/>
      <c r="G996" s="2003"/>
    </row>
  </sheetData>
  <drawing r:id="rId1"/>
  <tableParts count="1">
    <tablePart r:id="rId3"/>
  </tableParts>
</worksheet>
</file>